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backupFile="1" codeName="ThisWorkbook" autoCompressPictures="0" defaultThemeVersion="124226"/>
  <mc:AlternateContent xmlns:mc="http://schemas.openxmlformats.org/markup-compatibility/2006">
    <mc:Choice Requires="x15">
      <x15ac:absPath xmlns:x15ac="http://schemas.microsoft.com/office/spreadsheetml/2010/11/ac" url="C:\Users\Ela O. Genil\Documents\eopt 2018\"/>
    </mc:Choice>
  </mc:AlternateContent>
  <workbookProtection workbookPassword="B081" lockStructure="1"/>
  <bookViews>
    <workbookView xWindow="0" yWindow="0" windowWidth="20490" windowHeight="7530" tabRatio="907" activeTab="1"/>
  </bookViews>
  <sheets>
    <sheet name="Instructions" sheetId="12" r:id="rId1"/>
    <sheet name="Nut_StatusTool" sheetId="1" r:id="rId2"/>
    <sheet name="Summary" sheetId="3" r:id="rId3"/>
    <sheet name="BNS_Printout" sheetId="23" r:id="rId4"/>
    <sheet name="NewEntry&amp;Update" sheetId="22" r:id="rId5"/>
    <sheet name="OPT_Form1A" sheetId="11" r:id="rId6"/>
    <sheet name="OPT_Form1B" sheetId="25" r:id="rId7"/>
    <sheet name="List_SUW" sheetId="27" r:id="rId8"/>
    <sheet name="List_SStunted" sheetId="28" r:id="rId9"/>
    <sheet name="List_SWasted" sheetId="26" r:id="rId10"/>
    <sheet name="Data-Export" sheetId="8" r:id="rId11"/>
    <sheet name="Duplicate_Chk" sheetId="14" state="hidden" r:id="rId12"/>
    <sheet name="F-Weight for Length" sheetId="6" state="hidden" r:id="rId13"/>
    <sheet name="M-Weight for Length" sheetId="2" state="hidden" r:id="rId14"/>
    <sheet name="M" sheetId="4" state="hidden" r:id="rId15"/>
    <sheet name="F" sheetId="5" state="hidden" r:id="rId16"/>
  </sheets>
  <definedNames>
    <definedName name="J9L1006">#REF!</definedName>
    <definedName name="_xlnm.Print_Area" localSheetId="15">F!$A$1:$I$76</definedName>
    <definedName name="_xlnm.Print_Area" localSheetId="14">M!$A$1:$I$76</definedName>
    <definedName name="_xlnm.Print_Area" localSheetId="5">OPT_Form1A!$A$1:$CL$54</definedName>
    <definedName name="_xlnm.Print_Titles" localSheetId="3">BNS_Printout!$1:$6</definedName>
    <definedName name="_xlnm.Print_Titles" localSheetId="8">List_SStunted!$1:$8</definedName>
    <definedName name="_xlnm.Print_Titles" localSheetId="7">List_SUW!$1:$8</definedName>
    <definedName name="_xlnm.Print_Titles" localSheetId="9">List_SWasted!$1:$8</definedName>
    <definedName name="_xlnm.Print_Titles" localSheetId="6">OPT_Form1B!$1:$12</definedName>
  </definedNames>
  <calcPr calcId="171027"/>
  <extLst>
    <ext xmlns:mx="http://schemas.microsoft.com/office/mac/excel/2008/main" uri="{7523E5D3-25F3-A5E0-1632-64F254C22452}">
      <mx:ArchID Flags="2"/>
    </ext>
  </extLst>
</workbook>
</file>

<file path=xl/calcChain.xml><?xml version="1.0" encoding="utf-8"?>
<calcChain xmlns="http://schemas.openxmlformats.org/spreadsheetml/2006/main">
  <c r="H2" i="3" l="1"/>
  <c r="K8" i="1" l="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7" i="1"/>
  <c r="C8" i="14"/>
  <c r="C9" i="14"/>
  <c r="C10" i="14"/>
  <c r="C11" i="14"/>
  <c r="C12" i="14"/>
  <c r="C13" i="14"/>
  <c r="C14" i="14"/>
  <c r="C15" i="14"/>
  <c r="C16" i="14"/>
  <c r="C17" i="14"/>
  <c r="C18" i="14"/>
  <c r="C19" i="14"/>
  <c r="C20" i="14"/>
  <c r="C21" i="14"/>
  <c r="C22" i="14"/>
  <c r="C23" i="14"/>
  <c r="C24" i="14"/>
  <c r="C25" i="14"/>
  <c r="C26" i="14"/>
  <c r="C27" i="14"/>
  <c r="C28" i="14"/>
  <c r="C29" i="14"/>
  <c r="C30" i="14"/>
  <c r="C31" i="14"/>
  <c r="C32" i="14"/>
  <c r="C33" i="14"/>
  <c r="C34" i="14"/>
  <c r="C35" i="14"/>
  <c r="C36" i="14"/>
  <c r="C37" i="14"/>
  <c r="C38" i="14"/>
  <c r="C39" i="14"/>
  <c r="C40" i="14"/>
  <c r="C41" i="14"/>
  <c r="C42" i="14"/>
  <c r="C43" i="14"/>
  <c r="C44" i="14"/>
  <c r="C45" i="14"/>
  <c r="C46" i="14"/>
  <c r="C47" i="14"/>
  <c r="C48" i="14"/>
  <c r="C49" i="14"/>
  <c r="C50" i="14"/>
  <c r="C51" i="14"/>
  <c r="C52" i="14"/>
  <c r="C53" i="14"/>
  <c r="C54" i="14"/>
  <c r="C55" i="14"/>
  <c r="C56" i="14"/>
  <c r="C57" i="14"/>
  <c r="C58" i="14"/>
  <c r="C59" i="14"/>
  <c r="C60" i="14"/>
  <c r="C61" i="14"/>
  <c r="C62" i="14"/>
  <c r="C63" i="14"/>
  <c r="C64" i="14"/>
  <c r="C65" i="14"/>
  <c r="C66" i="14"/>
  <c r="C67" i="14"/>
  <c r="C68" i="14"/>
  <c r="C69" i="14"/>
  <c r="C70" i="14"/>
  <c r="C71" i="14"/>
  <c r="C72" i="14"/>
  <c r="C73" i="14"/>
  <c r="C74" i="14"/>
  <c r="C75" i="14"/>
  <c r="C76" i="14"/>
  <c r="C77" i="14"/>
  <c r="C78" i="14"/>
  <c r="C79" i="14"/>
  <c r="C80" i="14"/>
  <c r="C81" i="14"/>
  <c r="C82" i="14"/>
  <c r="C83" i="14"/>
  <c r="C84" i="14"/>
  <c r="C85" i="14"/>
  <c r="C86" i="14"/>
  <c r="C87" i="14"/>
  <c r="C88" i="14"/>
  <c r="C89" i="14"/>
  <c r="C90" i="14"/>
  <c r="C91" i="14"/>
  <c r="C92" i="14"/>
  <c r="C93" i="14"/>
  <c r="C94" i="14"/>
  <c r="C95" i="14"/>
  <c r="C96" i="14"/>
  <c r="C97" i="14"/>
  <c r="C98" i="14"/>
  <c r="C99" i="14"/>
  <c r="C100" i="14"/>
  <c r="C101" i="14"/>
  <c r="C102" i="14"/>
  <c r="C103" i="14"/>
  <c r="C104" i="14"/>
  <c r="C105" i="14"/>
  <c r="C106" i="14"/>
  <c r="C107" i="14"/>
  <c r="C108" i="14"/>
  <c r="C109" i="14"/>
  <c r="C110" i="14"/>
  <c r="C111" i="14"/>
  <c r="C112" i="14"/>
  <c r="C113" i="14"/>
  <c r="C114" i="14"/>
  <c r="C115" i="14"/>
  <c r="C116" i="14"/>
  <c r="C117" i="14"/>
  <c r="C118" i="14"/>
  <c r="C119" i="14"/>
  <c r="C120" i="14"/>
  <c r="C121" i="14"/>
  <c r="C122" i="14"/>
  <c r="C123" i="14"/>
  <c r="C124" i="14"/>
  <c r="C125" i="14"/>
  <c r="C126" i="14"/>
  <c r="C127" i="14"/>
  <c r="C128" i="14"/>
  <c r="C129" i="14"/>
  <c r="C130" i="14"/>
  <c r="C131" i="14"/>
  <c r="C132" i="14"/>
  <c r="C133" i="14"/>
  <c r="C134" i="14"/>
  <c r="C135" i="14"/>
  <c r="C136" i="14"/>
  <c r="C137" i="14"/>
  <c r="C138" i="14"/>
  <c r="C139" i="14"/>
  <c r="C140" i="14"/>
  <c r="C141" i="14"/>
  <c r="C142" i="14"/>
  <c r="C143" i="14"/>
  <c r="C144" i="14"/>
  <c r="C145" i="14"/>
  <c r="C146" i="14"/>
  <c r="C147" i="14"/>
  <c r="C148" i="14"/>
  <c r="C149" i="14"/>
  <c r="C150" i="14"/>
  <c r="C151" i="14"/>
  <c r="C152" i="14"/>
  <c r="C153" i="14"/>
  <c r="C154" i="14"/>
  <c r="C155" i="14"/>
  <c r="C156" i="14"/>
  <c r="C157" i="14"/>
  <c r="C158" i="14"/>
  <c r="C159" i="14"/>
  <c r="C160" i="14"/>
  <c r="C161" i="14"/>
  <c r="C162" i="14"/>
  <c r="C163" i="14"/>
  <c r="C164" i="14"/>
  <c r="C165" i="14"/>
  <c r="C166" i="14"/>
  <c r="C167" i="14"/>
  <c r="C168" i="14"/>
  <c r="C169" i="14"/>
  <c r="C170" i="14"/>
  <c r="C171" i="14"/>
  <c r="C172" i="14"/>
  <c r="C173" i="14"/>
  <c r="C174" i="14"/>
  <c r="C175" i="14"/>
  <c r="C176" i="14"/>
  <c r="C177" i="14"/>
  <c r="C178" i="14"/>
  <c r="C179" i="14"/>
  <c r="C180" i="14"/>
  <c r="C181" i="14"/>
  <c r="C182" i="14"/>
  <c r="C183" i="14"/>
  <c r="C184" i="14"/>
  <c r="C185" i="14"/>
  <c r="C186" i="14"/>
  <c r="C187" i="14"/>
  <c r="C188" i="14"/>
  <c r="C189" i="14"/>
  <c r="C190" i="14"/>
  <c r="C191" i="14"/>
  <c r="C192" i="14"/>
  <c r="C193" i="14"/>
  <c r="C194" i="14"/>
  <c r="C195" i="14"/>
  <c r="C196" i="14"/>
  <c r="C197" i="14"/>
  <c r="C198" i="14"/>
  <c r="C199" i="14"/>
  <c r="C200" i="14"/>
  <c r="C201" i="14"/>
  <c r="C202" i="14"/>
  <c r="C203" i="14"/>
  <c r="C204" i="14"/>
  <c r="C205" i="14"/>
  <c r="C206" i="14"/>
  <c r="C207" i="14"/>
  <c r="C208" i="14"/>
  <c r="C209" i="14"/>
  <c r="C210" i="14"/>
  <c r="C211" i="14"/>
  <c r="C212" i="14"/>
  <c r="C213" i="14"/>
  <c r="C214" i="14"/>
  <c r="C215" i="14"/>
  <c r="C216" i="14"/>
  <c r="C217" i="14"/>
  <c r="C218" i="14"/>
  <c r="C219" i="14"/>
  <c r="C220" i="14"/>
  <c r="C221" i="14"/>
  <c r="C222" i="14"/>
  <c r="C223" i="14"/>
  <c r="C224" i="14"/>
  <c r="C225" i="14"/>
  <c r="C226" i="14"/>
  <c r="C227" i="14"/>
  <c r="C228" i="14"/>
  <c r="C229" i="14"/>
  <c r="C230" i="14"/>
  <c r="C231" i="14"/>
  <c r="C232" i="14"/>
  <c r="C233" i="14"/>
  <c r="C234" i="14"/>
  <c r="C235" i="14"/>
  <c r="C236" i="14"/>
  <c r="C237" i="14"/>
  <c r="C238" i="14"/>
  <c r="C239" i="14"/>
  <c r="C240" i="14"/>
  <c r="C241" i="14"/>
  <c r="C242" i="14"/>
  <c r="C243" i="14"/>
  <c r="C244" i="14"/>
  <c r="C245" i="14"/>
  <c r="C246" i="14"/>
  <c r="C247" i="14"/>
  <c r="C248" i="14"/>
  <c r="C249" i="14"/>
  <c r="C250" i="14"/>
  <c r="C251" i="14"/>
  <c r="C252" i="14"/>
  <c r="C253" i="14"/>
  <c r="C254" i="14"/>
  <c r="C255" i="14"/>
  <c r="C256" i="14"/>
  <c r="C257" i="14"/>
  <c r="C258" i="14"/>
  <c r="C259" i="14"/>
  <c r="C260" i="14"/>
  <c r="C261" i="14"/>
  <c r="C262" i="14"/>
  <c r="C263" i="14"/>
  <c r="C264" i="14"/>
  <c r="C265" i="14"/>
  <c r="C266" i="14"/>
  <c r="C267" i="14"/>
  <c r="C268" i="14"/>
  <c r="C269" i="14"/>
  <c r="C270" i="14"/>
  <c r="C271" i="14"/>
  <c r="C272" i="14"/>
  <c r="C273" i="14"/>
  <c r="C274" i="14"/>
  <c r="C275" i="14"/>
  <c r="C276" i="14"/>
  <c r="C277" i="14"/>
  <c r="C278" i="14"/>
  <c r="C279" i="14"/>
  <c r="C280" i="14"/>
  <c r="C281" i="14"/>
  <c r="C282" i="14"/>
  <c r="C283" i="14"/>
  <c r="C284" i="14"/>
  <c r="C285" i="14"/>
  <c r="C286" i="14"/>
  <c r="C287" i="14"/>
  <c r="C288" i="14"/>
  <c r="C289" i="14"/>
  <c r="C290" i="14"/>
  <c r="C291" i="14"/>
  <c r="C292" i="14"/>
  <c r="C293" i="14"/>
  <c r="C294" i="14"/>
  <c r="C295" i="14"/>
  <c r="C296" i="14"/>
  <c r="C297" i="14"/>
  <c r="C298" i="14"/>
  <c r="C299" i="14"/>
  <c r="C300" i="14"/>
  <c r="C301" i="14"/>
  <c r="C302" i="14"/>
  <c r="C303" i="14"/>
  <c r="C304" i="14"/>
  <c r="C305" i="14"/>
  <c r="C306" i="14"/>
  <c r="C307" i="14"/>
  <c r="C308" i="14"/>
  <c r="C309" i="14"/>
  <c r="C310" i="14"/>
  <c r="C311" i="14"/>
  <c r="C312" i="14"/>
  <c r="C313" i="14"/>
  <c r="C314" i="14"/>
  <c r="C315" i="14"/>
  <c r="C316" i="14"/>
  <c r="C317" i="14"/>
  <c r="C318" i="14"/>
  <c r="C319" i="14"/>
  <c r="C320" i="14"/>
  <c r="C321" i="14"/>
  <c r="C322" i="14"/>
  <c r="C323" i="14"/>
  <c r="C324" i="14"/>
  <c r="C325" i="14"/>
  <c r="C326" i="14"/>
  <c r="C327" i="14"/>
  <c r="C328" i="14"/>
  <c r="C329" i="14"/>
  <c r="C330" i="14"/>
  <c r="C331" i="14"/>
  <c r="C332" i="14"/>
  <c r="C333" i="14"/>
  <c r="C334" i="14"/>
  <c r="C335" i="14"/>
  <c r="C336" i="14"/>
  <c r="C337" i="14"/>
  <c r="C338" i="14"/>
  <c r="C339" i="14"/>
  <c r="C340" i="14"/>
  <c r="C341" i="14"/>
  <c r="C342" i="14"/>
  <c r="C343" i="14"/>
  <c r="C344" i="14"/>
  <c r="C345" i="14"/>
  <c r="C346" i="14"/>
  <c r="C347" i="14"/>
  <c r="C348" i="14"/>
  <c r="C349" i="14"/>
  <c r="C350" i="14"/>
  <c r="C351" i="14"/>
  <c r="C352" i="14"/>
  <c r="C353" i="14"/>
  <c r="C354" i="14"/>
  <c r="C355" i="14"/>
  <c r="C356" i="14"/>
  <c r="C357" i="14"/>
  <c r="C358" i="14"/>
  <c r="C359" i="14"/>
  <c r="C360" i="14"/>
  <c r="C361" i="14"/>
  <c r="C362" i="14"/>
  <c r="C363" i="14"/>
  <c r="C364" i="14"/>
  <c r="C365" i="14"/>
  <c r="C366" i="14"/>
  <c r="C367" i="14"/>
  <c r="C368" i="14"/>
  <c r="C369" i="14"/>
  <c r="C370" i="14"/>
  <c r="C371" i="14"/>
  <c r="C372" i="14"/>
  <c r="C373" i="14"/>
  <c r="C374" i="14"/>
  <c r="C375" i="14"/>
  <c r="C376" i="14"/>
  <c r="C377" i="14"/>
  <c r="C378" i="14"/>
  <c r="C379" i="14"/>
  <c r="C380" i="14"/>
  <c r="C381" i="14"/>
  <c r="C382" i="14"/>
  <c r="C383" i="14"/>
  <c r="C384" i="14"/>
  <c r="C385" i="14"/>
  <c r="C386" i="14"/>
  <c r="C387" i="14"/>
  <c r="C388" i="14"/>
  <c r="C389" i="14"/>
  <c r="C390" i="14"/>
  <c r="C391" i="14"/>
  <c r="C392" i="14"/>
  <c r="C393" i="14"/>
  <c r="C394" i="14"/>
  <c r="C395" i="14"/>
  <c r="C396" i="14"/>
  <c r="C397" i="14"/>
  <c r="C398" i="14"/>
  <c r="C399" i="14"/>
  <c r="C400" i="14"/>
  <c r="C401" i="14"/>
  <c r="C402" i="14"/>
  <c r="C403" i="14"/>
  <c r="C404" i="14"/>
  <c r="C405" i="14"/>
  <c r="C406" i="14"/>
  <c r="C407" i="14"/>
  <c r="C408" i="14"/>
  <c r="C409" i="14"/>
  <c r="C410" i="14"/>
  <c r="C411" i="14"/>
  <c r="C412" i="14"/>
  <c r="C413" i="14"/>
  <c r="C414" i="14"/>
  <c r="C415" i="14"/>
  <c r="C416" i="14"/>
  <c r="C417" i="14"/>
  <c r="C418" i="14"/>
  <c r="C419" i="14"/>
  <c r="C420" i="14"/>
  <c r="C421" i="14"/>
  <c r="C422" i="14"/>
  <c r="C423" i="14"/>
  <c r="C424" i="14"/>
  <c r="C425" i="14"/>
  <c r="C426" i="14"/>
  <c r="C427" i="14"/>
  <c r="C428" i="14"/>
  <c r="C429" i="14"/>
  <c r="C430" i="14"/>
  <c r="C431" i="14"/>
  <c r="C432" i="14"/>
  <c r="C433" i="14"/>
  <c r="C434" i="14"/>
  <c r="C435" i="14"/>
  <c r="C436" i="14"/>
  <c r="C437" i="14"/>
  <c r="C438" i="14"/>
  <c r="C439" i="14"/>
  <c r="C440" i="14"/>
  <c r="C441" i="14"/>
  <c r="C442" i="14"/>
  <c r="C443" i="14"/>
  <c r="C444" i="14"/>
  <c r="C445" i="14"/>
  <c r="C446" i="14"/>
  <c r="C447" i="14"/>
  <c r="C448" i="14"/>
  <c r="C449" i="14"/>
  <c r="C450" i="14"/>
  <c r="C451" i="14"/>
  <c r="C452" i="14"/>
  <c r="C453" i="14"/>
  <c r="C454" i="14"/>
  <c r="C455" i="14"/>
  <c r="C456" i="14"/>
  <c r="C457" i="14"/>
  <c r="C458" i="14"/>
  <c r="C459" i="14"/>
  <c r="C460" i="14"/>
  <c r="C461" i="14"/>
  <c r="C462" i="14"/>
  <c r="C463" i="14"/>
  <c r="C464" i="14"/>
  <c r="C465" i="14"/>
  <c r="C466" i="14"/>
  <c r="C467" i="14"/>
  <c r="C468" i="14"/>
  <c r="C469" i="14"/>
  <c r="C470" i="14"/>
  <c r="C471" i="14"/>
  <c r="C472" i="14"/>
  <c r="C473" i="14"/>
  <c r="C474" i="14"/>
  <c r="C475" i="14"/>
  <c r="C476" i="14"/>
  <c r="C477" i="14"/>
  <c r="C478" i="14"/>
  <c r="C479" i="14"/>
  <c r="C480" i="14"/>
  <c r="C481" i="14"/>
  <c r="C482" i="14"/>
  <c r="C483" i="14"/>
  <c r="C484" i="14"/>
  <c r="C485" i="14"/>
  <c r="C486" i="14"/>
  <c r="C487" i="14"/>
  <c r="C488" i="14"/>
  <c r="C489" i="14"/>
  <c r="C490" i="14"/>
  <c r="C491" i="14"/>
  <c r="C492" i="14"/>
  <c r="C493" i="14"/>
  <c r="C494" i="14"/>
  <c r="C495" i="14"/>
  <c r="C496" i="14"/>
  <c r="C497" i="14"/>
  <c r="C498" i="14"/>
  <c r="C499" i="14"/>
  <c r="C500" i="14"/>
  <c r="C501" i="14"/>
  <c r="C502" i="14"/>
  <c r="C503" i="14"/>
  <c r="C504" i="14"/>
  <c r="C505" i="14"/>
  <c r="C506" i="14"/>
  <c r="B8" i="14"/>
  <c r="B9" i="14"/>
  <c r="B10" i="14"/>
  <c r="B11" i="14"/>
  <c r="B12" i="14"/>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113" i="14"/>
  <c r="B114" i="14"/>
  <c r="B115" i="14"/>
  <c r="B116" i="14"/>
  <c r="B117" i="14"/>
  <c r="B118" i="14"/>
  <c r="B119" i="14"/>
  <c r="B120" i="14"/>
  <c r="B121" i="14"/>
  <c r="B122" i="14"/>
  <c r="B123" i="14"/>
  <c r="B124" i="14"/>
  <c r="B125" i="14"/>
  <c r="B126" i="14"/>
  <c r="B127" i="14"/>
  <c r="B128" i="14"/>
  <c r="B129" i="14"/>
  <c r="B130" i="14"/>
  <c r="B131" i="14"/>
  <c r="B132" i="14"/>
  <c r="B133" i="14"/>
  <c r="B134" i="14"/>
  <c r="B135" i="14"/>
  <c r="B136" i="14"/>
  <c r="B137" i="14"/>
  <c r="B138" i="14"/>
  <c r="B139" i="14"/>
  <c r="B140" i="14"/>
  <c r="B141" i="14"/>
  <c r="B142" i="14"/>
  <c r="B143" i="14"/>
  <c r="B144" i="14"/>
  <c r="B145" i="14"/>
  <c r="B146" i="14"/>
  <c r="B147" i="14"/>
  <c r="B148" i="14"/>
  <c r="B149" i="14"/>
  <c r="B150" i="14"/>
  <c r="B151" i="14"/>
  <c r="B152" i="14"/>
  <c r="B153" i="14"/>
  <c r="B154" i="14"/>
  <c r="B155" i="14"/>
  <c r="B156" i="14"/>
  <c r="B157" i="14"/>
  <c r="B158" i="14"/>
  <c r="B159" i="14"/>
  <c r="B160" i="14"/>
  <c r="B161" i="14"/>
  <c r="B162" i="14"/>
  <c r="B163" i="14"/>
  <c r="B164" i="14"/>
  <c r="B165" i="14"/>
  <c r="B166" i="14"/>
  <c r="B167" i="14"/>
  <c r="B168" i="14"/>
  <c r="B169" i="14"/>
  <c r="B170" i="14"/>
  <c r="B171" i="14"/>
  <c r="B172" i="14"/>
  <c r="B173" i="14"/>
  <c r="B174" i="14"/>
  <c r="B175" i="14"/>
  <c r="B176" i="14"/>
  <c r="B177" i="14"/>
  <c r="B178" i="14"/>
  <c r="B179" i="14"/>
  <c r="B180" i="14"/>
  <c r="B181" i="14"/>
  <c r="B182" i="14"/>
  <c r="B183" i="14"/>
  <c r="B184" i="14"/>
  <c r="B185" i="14"/>
  <c r="B186" i="14"/>
  <c r="B187" i="14"/>
  <c r="B188" i="14"/>
  <c r="B189" i="14"/>
  <c r="B190" i="14"/>
  <c r="B191" i="14"/>
  <c r="B192" i="14"/>
  <c r="B193" i="14"/>
  <c r="B194" i="14"/>
  <c r="B195" i="14"/>
  <c r="B196" i="14"/>
  <c r="B197" i="14"/>
  <c r="B198" i="14"/>
  <c r="B199" i="14"/>
  <c r="B200" i="14"/>
  <c r="B201" i="14"/>
  <c r="B202" i="14"/>
  <c r="B203" i="14"/>
  <c r="B204" i="14"/>
  <c r="B205" i="14"/>
  <c r="B206" i="14"/>
  <c r="B207" i="14"/>
  <c r="B208" i="14"/>
  <c r="B209" i="14"/>
  <c r="B210" i="14"/>
  <c r="B211" i="14"/>
  <c r="B212" i="14"/>
  <c r="B213" i="14"/>
  <c r="B214" i="14"/>
  <c r="B215" i="14"/>
  <c r="B216" i="14"/>
  <c r="B217" i="14"/>
  <c r="B218" i="14"/>
  <c r="B219" i="14"/>
  <c r="B220" i="14"/>
  <c r="B221" i="14"/>
  <c r="B222" i="14"/>
  <c r="B223" i="14"/>
  <c r="B224" i="14"/>
  <c r="B225" i="14"/>
  <c r="B226" i="14"/>
  <c r="B227" i="14"/>
  <c r="B228" i="14"/>
  <c r="B229" i="14"/>
  <c r="B230" i="14"/>
  <c r="B231" i="14"/>
  <c r="B232" i="14"/>
  <c r="B233" i="14"/>
  <c r="B234" i="14"/>
  <c r="B235" i="14"/>
  <c r="B236" i="14"/>
  <c r="B237" i="14"/>
  <c r="B238" i="14"/>
  <c r="B239" i="14"/>
  <c r="B240" i="14"/>
  <c r="B241" i="14"/>
  <c r="B242" i="14"/>
  <c r="B243" i="14"/>
  <c r="B244" i="14"/>
  <c r="B245" i="14"/>
  <c r="B246" i="14"/>
  <c r="B247" i="14"/>
  <c r="B248" i="14"/>
  <c r="B249" i="14"/>
  <c r="B250" i="14"/>
  <c r="B251" i="14"/>
  <c r="B252" i="14"/>
  <c r="B253" i="14"/>
  <c r="B254" i="14"/>
  <c r="B255" i="14"/>
  <c r="B256" i="14"/>
  <c r="B257" i="14"/>
  <c r="B258" i="14"/>
  <c r="B259" i="14"/>
  <c r="B260" i="14"/>
  <c r="B261" i="14"/>
  <c r="B262" i="14"/>
  <c r="B263" i="14"/>
  <c r="B264" i="14"/>
  <c r="B265" i="14"/>
  <c r="B266" i="14"/>
  <c r="B267" i="14"/>
  <c r="B268" i="14"/>
  <c r="B269" i="14"/>
  <c r="B270" i="14"/>
  <c r="B271" i="14"/>
  <c r="B272" i="14"/>
  <c r="B273" i="14"/>
  <c r="B274" i="14"/>
  <c r="B275" i="14"/>
  <c r="B276" i="14"/>
  <c r="B277" i="14"/>
  <c r="B278" i="14"/>
  <c r="B279" i="14"/>
  <c r="B280" i="14"/>
  <c r="B281" i="14"/>
  <c r="B282" i="14"/>
  <c r="B283" i="14"/>
  <c r="B284" i="14"/>
  <c r="B285" i="14"/>
  <c r="B286" i="14"/>
  <c r="B287" i="14"/>
  <c r="B288" i="14"/>
  <c r="B289" i="14"/>
  <c r="B290" i="14"/>
  <c r="B291" i="14"/>
  <c r="B292" i="14"/>
  <c r="B293" i="14"/>
  <c r="B294" i="14"/>
  <c r="B295" i="14"/>
  <c r="B296" i="14"/>
  <c r="B297" i="14"/>
  <c r="B298" i="14"/>
  <c r="B299" i="14"/>
  <c r="B300" i="14"/>
  <c r="B301" i="14"/>
  <c r="B302" i="14"/>
  <c r="B303" i="14"/>
  <c r="B304" i="14"/>
  <c r="B305" i="14"/>
  <c r="B306" i="14"/>
  <c r="B307" i="14"/>
  <c r="B308" i="14"/>
  <c r="B309" i="14"/>
  <c r="B310" i="14"/>
  <c r="B311" i="14"/>
  <c r="B312" i="14"/>
  <c r="B313" i="14"/>
  <c r="B314" i="14"/>
  <c r="B315" i="14"/>
  <c r="B316" i="14"/>
  <c r="B317" i="14"/>
  <c r="B318" i="14"/>
  <c r="B319" i="14"/>
  <c r="B320" i="14"/>
  <c r="B321" i="14"/>
  <c r="B322" i="14"/>
  <c r="B323" i="14"/>
  <c r="B324" i="14"/>
  <c r="B325" i="14"/>
  <c r="B326" i="14"/>
  <c r="B327" i="14"/>
  <c r="B328" i="14"/>
  <c r="B329" i="14"/>
  <c r="B330" i="14"/>
  <c r="B331" i="14"/>
  <c r="B332" i="14"/>
  <c r="B333" i="14"/>
  <c r="B334" i="14"/>
  <c r="B335" i="14"/>
  <c r="B336" i="14"/>
  <c r="B337" i="14"/>
  <c r="B338" i="14"/>
  <c r="B339" i="14"/>
  <c r="B340" i="14"/>
  <c r="B341" i="14"/>
  <c r="B342" i="14"/>
  <c r="B343" i="14"/>
  <c r="B344" i="14"/>
  <c r="B345" i="14"/>
  <c r="B346" i="14"/>
  <c r="B347" i="14"/>
  <c r="B348" i="14"/>
  <c r="B349" i="14"/>
  <c r="B350" i="14"/>
  <c r="B351" i="14"/>
  <c r="B352" i="14"/>
  <c r="B353" i="14"/>
  <c r="B354" i="14"/>
  <c r="B355" i="14"/>
  <c r="B356" i="14"/>
  <c r="B357" i="14"/>
  <c r="B358" i="14"/>
  <c r="B359" i="14"/>
  <c r="B360" i="14"/>
  <c r="B361" i="14"/>
  <c r="B362" i="14"/>
  <c r="B363" i="14"/>
  <c r="B364" i="14"/>
  <c r="B365" i="14"/>
  <c r="B366" i="14"/>
  <c r="B367" i="14"/>
  <c r="B368" i="14"/>
  <c r="B369" i="14"/>
  <c r="B370" i="14"/>
  <c r="B371" i="14"/>
  <c r="B372" i="14"/>
  <c r="B373" i="14"/>
  <c r="B374" i="14"/>
  <c r="B375" i="14"/>
  <c r="B376" i="14"/>
  <c r="B377" i="14"/>
  <c r="B378" i="14"/>
  <c r="B379" i="14"/>
  <c r="B380" i="14"/>
  <c r="B381" i="14"/>
  <c r="B382" i="14"/>
  <c r="B383" i="14"/>
  <c r="B384" i="14"/>
  <c r="B385" i="14"/>
  <c r="B386" i="14"/>
  <c r="B387" i="14"/>
  <c r="B388" i="14"/>
  <c r="B389" i="14"/>
  <c r="B390" i="14"/>
  <c r="B391" i="14"/>
  <c r="B392" i="14"/>
  <c r="B393" i="14"/>
  <c r="B394" i="14"/>
  <c r="B395" i="14"/>
  <c r="B396" i="14"/>
  <c r="B397" i="14"/>
  <c r="B398" i="14"/>
  <c r="B399" i="14"/>
  <c r="B400" i="14"/>
  <c r="B401" i="14"/>
  <c r="B402" i="14"/>
  <c r="B403" i="14"/>
  <c r="B404" i="14"/>
  <c r="B405" i="14"/>
  <c r="B406" i="14"/>
  <c r="B407" i="14"/>
  <c r="B408" i="14"/>
  <c r="B409" i="14"/>
  <c r="B410" i="14"/>
  <c r="B411" i="14"/>
  <c r="B412" i="14"/>
  <c r="B413" i="14"/>
  <c r="B414" i="14"/>
  <c r="B415" i="14"/>
  <c r="B416" i="14"/>
  <c r="B417" i="14"/>
  <c r="B418" i="14"/>
  <c r="B419" i="14"/>
  <c r="B420" i="14"/>
  <c r="B421" i="14"/>
  <c r="B422" i="14"/>
  <c r="B423" i="14"/>
  <c r="B424" i="14"/>
  <c r="B425" i="14"/>
  <c r="B426" i="14"/>
  <c r="B427" i="14"/>
  <c r="B428" i="14"/>
  <c r="B429" i="14"/>
  <c r="B430" i="14"/>
  <c r="B431" i="14"/>
  <c r="B432" i="14"/>
  <c r="B433" i="14"/>
  <c r="B434" i="14"/>
  <c r="B435" i="14"/>
  <c r="B436" i="14"/>
  <c r="B437" i="14"/>
  <c r="B438" i="14"/>
  <c r="B439" i="14"/>
  <c r="B440" i="14"/>
  <c r="B441" i="14"/>
  <c r="B442" i="14"/>
  <c r="B443" i="14"/>
  <c r="B444" i="14"/>
  <c r="B445" i="14"/>
  <c r="B446" i="14"/>
  <c r="B447" i="14"/>
  <c r="B448" i="14"/>
  <c r="B449" i="14"/>
  <c r="B450" i="14"/>
  <c r="B451" i="14"/>
  <c r="B452" i="14"/>
  <c r="B453" i="14"/>
  <c r="B454" i="14"/>
  <c r="B455" i="14"/>
  <c r="B456" i="14"/>
  <c r="B457" i="14"/>
  <c r="B458" i="14"/>
  <c r="B459" i="14"/>
  <c r="B460" i="14"/>
  <c r="B461" i="14"/>
  <c r="B462" i="14"/>
  <c r="B463" i="14"/>
  <c r="B464" i="14"/>
  <c r="B465" i="14"/>
  <c r="B466" i="14"/>
  <c r="B467" i="14"/>
  <c r="B468" i="14"/>
  <c r="B469" i="14"/>
  <c r="B470" i="14"/>
  <c r="B471" i="14"/>
  <c r="B472" i="14"/>
  <c r="B473" i="14"/>
  <c r="B474" i="14"/>
  <c r="B475" i="14"/>
  <c r="B476" i="14"/>
  <c r="B477" i="14"/>
  <c r="B478" i="14"/>
  <c r="B479" i="14"/>
  <c r="B480" i="14"/>
  <c r="B481" i="14"/>
  <c r="B482" i="14"/>
  <c r="B483" i="14"/>
  <c r="B484" i="14"/>
  <c r="B485" i="14"/>
  <c r="B486" i="14"/>
  <c r="B487" i="14"/>
  <c r="B488" i="14"/>
  <c r="B489" i="14"/>
  <c r="B490" i="14"/>
  <c r="B491" i="14"/>
  <c r="B492" i="14"/>
  <c r="B493" i="14"/>
  <c r="B494" i="14"/>
  <c r="B495" i="14"/>
  <c r="B496" i="14"/>
  <c r="B497" i="14"/>
  <c r="B498" i="14"/>
  <c r="B499" i="14"/>
  <c r="B500" i="14"/>
  <c r="B501" i="14"/>
  <c r="B502" i="14"/>
  <c r="B503" i="14"/>
  <c r="B504" i="14"/>
  <c r="B505" i="14"/>
  <c r="B506" i="14"/>
  <c r="C7" i="14"/>
  <c r="B7" i="14"/>
  <c r="A7" i="14"/>
  <c r="A6" i="14"/>
  <c r="BT12" i="11"/>
  <c r="CG8" i="11"/>
  <c r="BA8" i="11"/>
  <c r="E7" i="14" l="1"/>
  <c r="B1" i="14"/>
  <c r="K10" i="22"/>
  <c r="BC9" i="11"/>
  <c r="CI9" i="11"/>
  <c r="BC8" i="11"/>
  <c r="Y8" i="11"/>
  <c r="C8" i="25"/>
  <c r="E8" i="14" l="1"/>
  <c r="E9" i="14" s="1"/>
  <c r="AA9" i="11"/>
  <c r="E9" i="25"/>
  <c r="E10" i="14" l="1"/>
  <c r="F10" i="14" s="1"/>
  <c r="F9" i="14"/>
  <c r="I1" i="23"/>
  <c r="G1" i="23"/>
  <c r="E1" i="23"/>
  <c r="D1" i="23"/>
  <c r="B1" i="23"/>
  <c r="A1" i="23"/>
  <c r="E11" i="14" l="1"/>
  <c r="F11" i="14" s="1"/>
  <c r="K6" i="23"/>
  <c r="E12" i="14" l="1"/>
  <c r="F12" i="14" s="1"/>
  <c r="AZ8" i="23"/>
  <c r="BD8" i="23" s="1"/>
  <c r="AZ9" i="23"/>
  <c r="BD9" i="23" s="1"/>
  <c r="AZ10" i="23"/>
  <c r="BD10" i="23" s="1"/>
  <c r="AZ11" i="23"/>
  <c r="BD11" i="23" s="1"/>
  <c r="AZ12" i="23"/>
  <c r="BD12" i="23" s="1"/>
  <c r="AZ13" i="23"/>
  <c r="BD13" i="23" s="1"/>
  <c r="AZ14" i="23"/>
  <c r="BD14" i="23" s="1"/>
  <c r="AZ15" i="23"/>
  <c r="BD15" i="23" s="1"/>
  <c r="AZ16" i="23"/>
  <c r="BD16" i="23" s="1"/>
  <c r="AZ17" i="23"/>
  <c r="BD17" i="23" s="1"/>
  <c r="AZ18" i="23"/>
  <c r="BD18" i="23" s="1"/>
  <c r="AZ19" i="23"/>
  <c r="BD19" i="23" s="1"/>
  <c r="AZ20" i="23"/>
  <c r="BD20" i="23" s="1"/>
  <c r="AZ21" i="23"/>
  <c r="BD21" i="23" s="1"/>
  <c r="AZ22" i="23"/>
  <c r="BD22" i="23" s="1"/>
  <c r="AZ23" i="23"/>
  <c r="BD23" i="23" s="1"/>
  <c r="AZ24" i="23"/>
  <c r="BD24" i="23" s="1"/>
  <c r="AZ25" i="23"/>
  <c r="BD25" i="23" s="1"/>
  <c r="AZ26" i="23"/>
  <c r="BD26" i="23" s="1"/>
  <c r="AZ27" i="23"/>
  <c r="BD27" i="23" s="1"/>
  <c r="AZ28" i="23"/>
  <c r="BD28" i="23" s="1"/>
  <c r="AZ29" i="23"/>
  <c r="BD29" i="23" s="1"/>
  <c r="AZ30" i="23"/>
  <c r="BD30" i="23" s="1"/>
  <c r="AZ31" i="23"/>
  <c r="BD31" i="23" s="1"/>
  <c r="AZ32" i="23"/>
  <c r="BD32" i="23" s="1"/>
  <c r="AZ33" i="23"/>
  <c r="BD33" i="23" s="1"/>
  <c r="AZ34" i="23"/>
  <c r="BD34" i="23" s="1"/>
  <c r="AZ35" i="23"/>
  <c r="BD35" i="23" s="1"/>
  <c r="AZ36" i="23"/>
  <c r="BD36" i="23" s="1"/>
  <c r="AZ37" i="23"/>
  <c r="BD37" i="23" s="1"/>
  <c r="AZ38" i="23"/>
  <c r="BD38" i="23" s="1"/>
  <c r="AZ39" i="23"/>
  <c r="BD39" i="23" s="1"/>
  <c r="AZ40" i="23"/>
  <c r="BD40" i="23" s="1"/>
  <c r="AZ41" i="23"/>
  <c r="BD41" i="23" s="1"/>
  <c r="AZ42" i="23"/>
  <c r="BD42" i="23" s="1"/>
  <c r="AZ43" i="23"/>
  <c r="BD43" i="23" s="1"/>
  <c r="AZ44" i="23"/>
  <c r="BD44" i="23" s="1"/>
  <c r="AZ45" i="23"/>
  <c r="BD45" i="23" s="1"/>
  <c r="AZ46" i="23"/>
  <c r="BD46" i="23" s="1"/>
  <c r="AZ47" i="23"/>
  <c r="BD47" i="23" s="1"/>
  <c r="AZ48" i="23"/>
  <c r="BD48" i="23" s="1"/>
  <c r="AZ49" i="23"/>
  <c r="BD49" i="23" s="1"/>
  <c r="AZ50" i="23"/>
  <c r="BD50" i="23" s="1"/>
  <c r="AZ51" i="23"/>
  <c r="BD51" i="23" s="1"/>
  <c r="AZ52" i="23"/>
  <c r="BD52" i="23" s="1"/>
  <c r="AZ53" i="23"/>
  <c r="BD53" i="23" s="1"/>
  <c r="AZ54" i="23"/>
  <c r="BD54" i="23" s="1"/>
  <c r="AZ55" i="23"/>
  <c r="BD55" i="23" s="1"/>
  <c r="AZ56" i="23"/>
  <c r="BD56" i="23" s="1"/>
  <c r="AZ57" i="23"/>
  <c r="BD57" i="23" s="1"/>
  <c r="AZ58" i="23"/>
  <c r="BD58" i="23" s="1"/>
  <c r="AZ59" i="23"/>
  <c r="BD59" i="23" s="1"/>
  <c r="AZ60" i="23"/>
  <c r="BD60" i="23" s="1"/>
  <c r="AZ61" i="23"/>
  <c r="BD61" i="23" s="1"/>
  <c r="AZ62" i="23"/>
  <c r="BD62" i="23" s="1"/>
  <c r="AZ63" i="23"/>
  <c r="BD63" i="23" s="1"/>
  <c r="AZ64" i="23"/>
  <c r="BD64" i="23" s="1"/>
  <c r="AZ65" i="23"/>
  <c r="BD65" i="23" s="1"/>
  <c r="AZ66" i="23"/>
  <c r="BD66" i="23" s="1"/>
  <c r="AZ67" i="23"/>
  <c r="BD67" i="23" s="1"/>
  <c r="AZ68" i="23"/>
  <c r="BD68" i="23" s="1"/>
  <c r="AZ69" i="23"/>
  <c r="BD69" i="23" s="1"/>
  <c r="AZ70" i="23"/>
  <c r="BD70" i="23" s="1"/>
  <c r="AZ71" i="23"/>
  <c r="BD71" i="23" s="1"/>
  <c r="AZ72" i="23"/>
  <c r="BD72" i="23" s="1"/>
  <c r="AZ73" i="23"/>
  <c r="BD73" i="23" s="1"/>
  <c r="AZ74" i="23"/>
  <c r="BD74" i="23" s="1"/>
  <c r="AZ75" i="23"/>
  <c r="BD75" i="23" s="1"/>
  <c r="AZ76" i="23"/>
  <c r="BD76" i="23" s="1"/>
  <c r="AZ77" i="23"/>
  <c r="BD77" i="23" s="1"/>
  <c r="AZ78" i="23"/>
  <c r="BD78" i="23" s="1"/>
  <c r="AZ79" i="23"/>
  <c r="BD79" i="23" s="1"/>
  <c r="AZ80" i="23"/>
  <c r="BD80" i="23" s="1"/>
  <c r="AZ81" i="23"/>
  <c r="BD81" i="23" s="1"/>
  <c r="AZ82" i="23"/>
  <c r="BD82" i="23" s="1"/>
  <c r="AZ83" i="23"/>
  <c r="BD83" i="23" s="1"/>
  <c r="AZ84" i="23"/>
  <c r="BD84" i="23" s="1"/>
  <c r="AZ85" i="23"/>
  <c r="BD85" i="23" s="1"/>
  <c r="AZ86" i="23"/>
  <c r="BD86" i="23" s="1"/>
  <c r="AZ87" i="23"/>
  <c r="BD87" i="23" s="1"/>
  <c r="AZ88" i="23"/>
  <c r="BD88" i="23" s="1"/>
  <c r="AZ89" i="23"/>
  <c r="BD89" i="23" s="1"/>
  <c r="AZ90" i="23"/>
  <c r="BD90" i="23" s="1"/>
  <c r="AZ91" i="23"/>
  <c r="BD91" i="23" s="1"/>
  <c r="AZ92" i="23"/>
  <c r="BD92" i="23" s="1"/>
  <c r="AZ93" i="23"/>
  <c r="BD93" i="23" s="1"/>
  <c r="AZ94" i="23"/>
  <c r="BD94" i="23" s="1"/>
  <c r="AZ95" i="23"/>
  <c r="BD95" i="23" s="1"/>
  <c r="AZ96" i="23"/>
  <c r="BD96" i="23" s="1"/>
  <c r="AZ97" i="23"/>
  <c r="BD97" i="23" s="1"/>
  <c r="AZ98" i="23"/>
  <c r="BD98" i="23" s="1"/>
  <c r="AZ99" i="23"/>
  <c r="BD99" i="23" s="1"/>
  <c r="AZ100" i="23"/>
  <c r="BD100" i="23" s="1"/>
  <c r="AZ101" i="23"/>
  <c r="BD101" i="23" s="1"/>
  <c r="AZ102" i="23"/>
  <c r="BD102" i="23" s="1"/>
  <c r="AZ103" i="23"/>
  <c r="BD103" i="23" s="1"/>
  <c r="AZ104" i="23"/>
  <c r="BD104" i="23" s="1"/>
  <c r="AZ105" i="23"/>
  <c r="BD105" i="23" s="1"/>
  <c r="AZ106" i="23"/>
  <c r="BD106" i="23" s="1"/>
  <c r="AZ107" i="23"/>
  <c r="BD107" i="23" s="1"/>
  <c r="AZ108" i="23"/>
  <c r="BD108" i="23" s="1"/>
  <c r="AZ109" i="23"/>
  <c r="BD109" i="23" s="1"/>
  <c r="AZ110" i="23"/>
  <c r="BD110" i="23" s="1"/>
  <c r="AZ111" i="23"/>
  <c r="BD111" i="23" s="1"/>
  <c r="AZ112" i="23"/>
  <c r="BD112" i="23" s="1"/>
  <c r="AZ113" i="23"/>
  <c r="BD113" i="23" s="1"/>
  <c r="AZ114" i="23"/>
  <c r="BD114" i="23" s="1"/>
  <c r="AZ115" i="23"/>
  <c r="BD115" i="23" s="1"/>
  <c r="AZ116" i="23"/>
  <c r="BD116" i="23" s="1"/>
  <c r="AZ117" i="23"/>
  <c r="BD117" i="23" s="1"/>
  <c r="AZ118" i="23"/>
  <c r="BD118" i="23" s="1"/>
  <c r="AZ119" i="23"/>
  <c r="BD119" i="23" s="1"/>
  <c r="AZ120" i="23"/>
  <c r="BD120" i="23" s="1"/>
  <c r="AZ121" i="23"/>
  <c r="BD121" i="23" s="1"/>
  <c r="AZ122" i="23"/>
  <c r="BD122" i="23" s="1"/>
  <c r="AZ123" i="23"/>
  <c r="BD123" i="23" s="1"/>
  <c r="AZ124" i="23"/>
  <c r="BD124" i="23" s="1"/>
  <c r="AZ125" i="23"/>
  <c r="BD125" i="23" s="1"/>
  <c r="AZ126" i="23"/>
  <c r="BD126" i="23" s="1"/>
  <c r="AZ127" i="23"/>
  <c r="BD127" i="23" s="1"/>
  <c r="AZ128" i="23"/>
  <c r="BD128" i="23" s="1"/>
  <c r="AZ129" i="23"/>
  <c r="BD129" i="23" s="1"/>
  <c r="AZ130" i="23"/>
  <c r="BD130" i="23" s="1"/>
  <c r="AZ131" i="23"/>
  <c r="BD131" i="23" s="1"/>
  <c r="AZ132" i="23"/>
  <c r="BD132" i="23" s="1"/>
  <c r="AZ133" i="23"/>
  <c r="BD133" i="23" s="1"/>
  <c r="AZ134" i="23"/>
  <c r="BD134" i="23" s="1"/>
  <c r="AZ135" i="23"/>
  <c r="BD135" i="23" s="1"/>
  <c r="AZ136" i="23"/>
  <c r="BD136" i="23" s="1"/>
  <c r="AZ137" i="23"/>
  <c r="BD137" i="23" s="1"/>
  <c r="AZ138" i="23"/>
  <c r="BD138" i="23" s="1"/>
  <c r="AZ139" i="23"/>
  <c r="BD139" i="23" s="1"/>
  <c r="AZ140" i="23"/>
  <c r="BD140" i="23" s="1"/>
  <c r="AZ141" i="23"/>
  <c r="BD141" i="23" s="1"/>
  <c r="AZ142" i="23"/>
  <c r="BD142" i="23" s="1"/>
  <c r="AZ143" i="23"/>
  <c r="BD143" i="23" s="1"/>
  <c r="AZ144" i="23"/>
  <c r="BD144" i="23" s="1"/>
  <c r="AZ145" i="23"/>
  <c r="BD145" i="23" s="1"/>
  <c r="AZ146" i="23"/>
  <c r="BD146" i="23" s="1"/>
  <c r="AZ147" i="23"/>
  <c r="BD147" i="23" s="1"/>
  <c r="AZ148" i="23"/>
  <c r="BD148" i="23" s="1"/>
  <c r="AZ149" i="23"/>
  <c r="BD149" i="23" s="1"/>
  <c r="AZ150" i="23"/>
  <c r="BD150" i="23" s="1"/>
  <c r="AZ151" i="23"/>
  <c r="BD151" i="23" s="1"/>
  <c r="AZ152" i="23"/>
  <c r="BD152" i="23" s="1"/>
  <c r="AZ153" i="23"/>
  <c r="BD153" i="23" s="1"/>
  <c r="AZ154" i="23"/>
  <c r="BD154" i="23" s="1"/>
  <c r="AZ155" i="23"/>
  <c r="BD155" i="23" s="1"/>
  <c r="AZ156" i="23"/>
  <c r="BD156" i="23" s="1"/>
  <c r="AZ157" i="23"/>
  <c r="BD157" i="23" s="1"/>
  <c r="AZ158" i="23"/>
  <c r="BD158" i="23" s="1"/>
  <c r="AZ159" i="23"/>
  <c r="BD159" i="23" s="1"/>
  <c r="AZ160" i="23"/>
  <c r="BD160" i="23" s="1"/>
  <c r="AZ161" i="23"/>
  <c r="BD161" i="23" s="1"/>
  <c r="AZ162" i="23"/>
  <c r="BD162" i="23" s="1"/>
  <c r="AZ163" i="23"/>
  <c r="BD163" i="23" s="1"/>
  <c r="AZ164" i="23"/>
  <c r="BD164" i="23" s="1"/>
  <c r="AZ165" i="23"/>
  <c r="BD165" i="23" s="1"/>
  <c r="AZ166" i="23"/>
  <c r="BD166" i="23" s="1"/>
  <c r="AZ167" i="23"/>
  <c r="BD167" i="23" s="1"/>
  <c r="AZ168" i="23"/>
  <c r="BD168" i="23" s="1"/>
  <c r="AZ169" i="23"/>
  <c r="BD169" i="23" s="1"/>
  <c r="AZ170" i="23"/>
  <c r="BD170" i="23" s="1"/>
  <c r="AZ171" i="23"/>
  <c r="BD171" i="23" s="1"/>
  <c r="AZ172" i="23"/>
  <c r="BD172" i="23" s="1"/>
  <c r="AZ173" i="23"/>
  <c r="BD173" i="23" s="1"/>
  <c r="AZ174" i="23"/>
  <c r="BD174" i="23" s="1"/>
  <c r="AZ175" i="23"/>
  <c r="BD175" i="23" s="1"/>
  <c r="AZ176" i="23"/>
  <c r="BD176" i="23" s="1"/>
  <c r="AZ177" i="23"/>
  <c r="BD177" i="23" s="1"/>
  <c r="AZ178" i="23"/>
  <c r="BD178" i="23" s="1"/>
  <c r="AZ179" i="23"/>
  <c r="BD179" i="23" s="1"/>
  <c r="AZ180" i="23"/>
  <c r="BD180" i="23" s="1"/>
  <c r="AZ181" i="23"/>
  <c r="BD181" i="23" s="1"/>
  <c r="AZ182" i="23"/>
  <c r="BD182" i="23" s="1"/>
  <c r="AZ183" i="23"/>
  <c r="AZ184" i="23"/>
  <c r="BD184" i="23" s="1"/>
  <c r="AZ185" i="23"/>
  <c r="BD185" i="23" s="1"/>
  <c r="AZ186" i="23"/>
  <c r="BD186" i="23" s="1"/>
  <c r="AZ187" i="23"/>
  <c r="BD187" i="23" s="1"/>
  <c r="AZ188" i="23"/>
  <c r="BD188" i="23" s="1"/>
  <c r="AZ189" i="23"/>
  <c r="BD189" i="23" s="1"/>
  <c r="AZ190" i="23"/>
  <c r="BD190" i="23" s="1"/>
  <c r="AZ191" i="23"/>
  <c r="BD191" i="23" s="1"/>
  <c r="AZ192" i="23"/>
  <c r="BD192" i="23" s="1"/>
  <c r="AZ193" i="23"/>
  <c r="BD193" i="23" s="1"/>
  <c r="AZ194" i="23"/>
  <c r="BD194" i="23" s="1"/>
  <c r="AZ195" i="23"/>
  <c r="BD195" i="23" s="1"/>
  <c r="AZ196" i="23"/>
  <c r="BD196" i="23" s="1"/>
  <c r="AZ197" i="23"/>
  <c r="BD197" i="23" s="1"/>
  <c r="AZ198" i="23"/>
  <c r="BD198" i="23" s="1"/>
  <c r="AZ199" i="23"/>
  <c r="BD199" i="23" s="1"/>
  <c r="AZ200" i="23"/>
  <c r="BD200" i="23" s="1"/>
  <c r="AZ201" i="23"/>
  <c r="BD201" i="23" s="1"/>
  <c r="AZ202" i="23"/>
  <c r="BD202" i="23" s="1"/>
  <c r="AZ203" i="23"/>
  <c r="BD203" i="23" s="1"/>
  <c r="AZ204" i="23"/>
  <c r="BD204" i="23" s="1"/>
  <c r="AZ205" i="23"/>
  <c r="BD205" i="23" s="1"/>
  <c r="AZ206" i="23"/>
  <c r="BD206" i="23" s="1"/>
  <c r="AZ207" i="23"/>
  <c r="BD207" i="23" s="1"/>
  <c r="AZ208" i="23"/>
  <c r="BD208" i="23" s="1"/>
  <c r="AZ209" i="23"/>
  <c r="BD209" i="23" s="1"/>
  <c r="AZ210" i="23"/>
  <c r="BD210" i="23" s="1"/>
  <c r="AZ211" i="23"/>
  <c r="BD211" i="23" s="1"/>
  <c r="AZ212" i="23"/>
  <c r="BD212" i="23" s="1"/>
  <c r="AZ213" i="23"/>
  <c r="BD213" i="23" s="1"/>
  <c r="AZ214" i="23"/>
  <c r="BD214" i="23" s="1"/>
  <c r="AZ215" i="23"/>
  <c r="BD215" i="23" s="1"/>
  <c r="AZ216" i="23"/>
  <c r="BD216" i="23" s="1"/>
  <c r="AZ217" i="23"/>
  <c r="BD217" i="23" s="1"/>
  <c r="AZ218" i="23"/>
  <c r="BD218" i="23" s="1"/>
  <c r="AZ219" i="23"/>
  <c r="BD219" i="23" s="1"/>
  <c r="AZ220" i="23"/>
  <c r="BD220" i="23" s="1"/>
  <c r="AZ221" i="23"/>
  <c r="BD221" i="23" s="1"/>
  <c r="AZ222" i="23"/>
  <c r="BD222" i="23" s="1"/>
  <c r="AZ223" i="23"/>
  <c r="BD223" i="23" s="1"/>
  <c r="AZ224" i="23"/>
  <c r="BD224" i="23" s="1"/>
  <c r="AZ225" i="23"/>
  <c r="BD225" i="23" s="1"/>
  <c r="AZ226" i="23"/>
  <c r="BD226" i="23" s="1"/>
  <c r="AZ227" i="23"/>
  <c r="BD227" i="23" s="1"/>
  <c r="AZ228" i="23"/>
  <c r="BD228" i="23" s="1"/>
  <c r="AZ229" i="23"/>
  <c r="BD229" i="23" s="1"/>
  <c r="AZ230" i="23"/>
  <c r="BD230" i="23" s="1"/>
  <c r="AZ231" i="23"/>
  <c r="BD231" i="23" s="1"/>
  <c r="AZ232" i="23"/>
  <c r="BD232" i="23" s="1"/>
  <c r="AZ233" i="23"/>
  <c r="BD233" i="23" s="1"/>
  <c r="AZ234" i="23"/>
  <c r="BD234" i="23" s="1"/>
  <c r="AZ235" i="23"/>
  <c r="BD235" i="23" s="1"/>
  <c r="AZ236" i="23"/>
  <c r="BD236" i="23" s="1"/>
  <c r="AZ237" i="23"/>
  <c r="BD237" i="23" s="1"/>
  <c r="AZ238" i="23"/>
  <c r="BD238" i="23" s="1"/>
  <c r="AZ239" i="23"/>
  <c r="BD239" i="23" s="1"/>
  <c r="AZ240" i="23"/>
  <c r="BD240" i="23" s="1"/>
  <c r="AZ241" i="23"/>
  <c r="BD241" i="23" s="1"/>
  <c r="AZ242" i="23"/>
  <c r="BD242" i="23" s="1"/>
  <c r="AZ243" i="23"/>
  <c r="BD243" i="23" s="1"/>
  <c r="AZ244" i="23"/>
  <c r="BD244" i="23" s="1"/>
  <c r="AZ245" i="23"/>
  <c r="BD245" i="23" s="1"/>
  <c r="AZ246" i="23"/>
  <c r="BD246" i="23" s="1"/>
  <c r="AZ247" i="23"/>
  <c r="BD247" i="23" s="1"/>
  <c r="AZ248" i="23"/>
  <c r="BD248" i="23" s="1"/>
  <c r="AZ249" i="23"/>
  <c r="BD249" i="23" s="1"/>
  <c r="AZ250" i="23"/>
  <c r="BD250" i="23" s="1"/>
  <c r="AZ251" i="23"/>
  <c r="BD251" i="23" s="1"/>
  <c r="AZ252" i="23"/>
  <c r="BD252" i="23" s="1"/>
  <c r="AZ253" i="23"/>
  <c r="BD253" i="23" s="1"/>
  <c r="AZ254" i="23"/>
  <c r="BD254" i="23" s="1"/>
  <c r="AZ255" i="23"/>
  <c r="BD255" i="23" s="1"/>
  <c r="AZ256" i="23"/>
  <c r="BD256" i="23" s="1"/>
  <c r="AZ257" i="23"/>
  <c r="BD257" i="23" s="1"/>
  <c r="AZ258" i="23"/>
  <c r="BD258" i="23" s="1"/>
  <c r="AZ259" i="23"/>
  <c r="BD259" i="23" s="1"/>
  <c r="AZ260" i="23"/>
  <c r="BD260" i="23" s="1"/>
  <c r="AZ261" i="23"/>
  <c r="BD261" i="23" s="1"/>
  <c r="AZ262" i="23"/>
  <c r="BD262" i="23" s="1"/>
  <c r="AZ263" i="23"/>
  <c r="BD263" i="23" s="1"/>
  <c r="AZ264" i="23"/>
  <c r="BD264" i="23" s="1"/>
  <c r="AZ265" i="23"/>
  <c r="BD265" i="23" s="1"/>
  <c r="AZ266" i="23"/>
  <c r="BD266" i="23" s="1"/>
  <c r="AZ267" i="23"/>
  <c r="BD267" i="23" s="1"/>
  <c r="AZ268" i="23"/>
  <c r="BD268" i="23" s="1"/>
  <c r="AZ269" i="23"/>
  <c r="BD269" i="23" s="1"/>
  <c r="AZ270" i="23"/>
  <c r="BD270" i="23" s="1"/>
  <c r="AZ271" i="23"/>
  <c r="BD271" i="23" s="1"/>
  <c r="AZ272" i="23"/>
  <c r="BD272" i="23" s="1"/>
  <c r="AZ273" i="23"/>
  <c r="BD273" i="23" s="1"/>
  <c r="AZ274" i="23"/>
  <c r="BD274" i="23" s="1"/>
  <c r="AZ275" i="23"/>
  <c r="BD275" i="23" s="1"/>
  <c r="AZ276" i="23"/>
  <c r="BD276" i="23" s="1"/>
  <c r="AZ277" i="23"/>
  <c r="BD277" i="23" s="1"/>
  <c r="AZ278" i="23"/>
  <c r="BD278" i="23" s="1"/>
  <c r="AZ279" i="23"/>
  <c r="BD279" i="23" s="1"/>
  <c r="AZ280" i="23"/>
  <c r="BD280" i="23" s="1"/>
  <c r="AZ281" i="23"/>
  <c r="BD281" i="23" s="1"/>
  <c r="AZ282" i="23"/>
  <c r="BD282" i="23" s="1"/>
  <c r="AZ283" i="23"/>
  <c r="BD283" i="23" s="1"/>
  <c r="AZ284" i="23"/>
  <c r="BD284" i="23" s="1"/>
  <c r="AZ285" i="23"/>
  <c r="BD285" i="23" s="1"/>
  <c r="AZ286" i="23"/>
  <c r="BD286" i="23" s="1"/>
  <c r="AZ287" i="23"/>
  <c r="BD287" i="23" s="1"/>
  <c r="AZ288" i="23"/>
  <c r="BD288" i="23" s="1"/>
  <c r="AZ289" i="23"/>
  <c r="BD289" i="23" s="1"/>
  <c r="AZ290" i="23"/>
  <c r="BD290" i="23" s="1"/>
  <c r="AZ291" i="23"/>
  <c r="BD291" i="23" s="1"/>
  <c r="AZ292" i="23"/>
  <c r="BD292" i="23" s="1"/>
  <c r="AZ293" i="23"/>
  <c r="BD293" i="23" s="1"/>
  <c r="AZ294" i="23"/>
  <c r="BD294" i="23" s="1"/>
  <c r="AZ295" i="23"/>
  <c r="BD295" i="23" s="1"/>
  <c r="AZ296" i="23"/>
  <c r="BD296" i="23" s="1"/>
  <c r="AZ297" i="23"/>
  <c r="BD297" i="23" s="1"/>
  <c r="AZ298" i="23"/>
  <c r="BD298" i="23" s="1"/>
  <c r="AZ299" i="23"/>
  <c r="BD299" i="23" s="1"/>
  <c r="AZ300" i="23"/>
  <c r="BD300" i="23" s="1"/>
  <c r="AZ301" i="23"/>
  <c r="BD301" i="23" s="1"/>
  <c r="AZ302" i="23"/>
  <c r="BD302" i="23" s="1"/>
  <c r="AZ303" i="23"/>
  <c r="BD303" i="23" s="1"/>
  <c r="AZ304" i="23"/>
  <c r="BD304" i="23" s="1"/>
  <c r="AZ305" i="23"/>
  <c r="BD305" i="23" s="1"/>
  <c r="AZ306" i="23"/>
  <c r="BD306" i="23" s="1"/>
  <c r="AZ307" i="23"/>
  <c r="BD307" i="23" s="1"/>
  <c r="AZ308" i="23"/>
  <c r="BD308" i="23" s="1"/>
  <c r="AZ309" i="23"/>
  <c r="BD309" i="23" s="1"/>
  <c r="AZ310" i="23"/>
  <c r="BD310" i="23" s="1"/>
  <c r="AZ311" i="23"/>
  <c r="BD311" i="23" s="1"/>
  <c r="AZ312" i="23"/>
  <c r="BD312" i="23" s="1"/>
  <c r="AZ313" i="23"/>
  <c r="BD313" i="23" s="1"/>
  <c r="AZ314" i="23"/>
  <c r="BD314" i="23" s="1"/>
  <c r="AZ315" i="23"/>
  <c r="BD315" i="23" s="1"/>
  <c r="AZ316" i="23"/>
  <c r="BD316" i="23" s="1"/>
  <c r="AZ317" i="23"/>
  <c r="BD317" i="23" s="1"/>
  <c r="AZ318" i="23"/>
  <c r="BD318" i="23" s="1"/>
  <c r="AZ319" i="23"/>
  <c r="BD319" i="23" s="1"/>
  <c r="AZ320" i="23"/>
  <c r="BD320" i="23" s="1"/>
  <c r="AZ321" i="23"/>
  <c r="BD321" i="23" s="1"/>
  <c r="AZ322" i="23"/>
  <c r="BD322" i="23" s="1"/>
  <c r="AZ323" i="23"/>
  <c r="BD323" i="23" s="1"/>
  <c r="AZ324" i="23"/>
  <c r="BD324" i="23" s="1"/>
  <c r="AZ325" i="23"/>
  <c r="BD325" i="23" s="1"/>
  <c r="AZ326" i="23"/>
  <c r="BD326" i="23" s="1"/>
  <c r="AZ327" i="23"/>
  <c r="BD327" i="23" s="1"/>
  <c r="AZ328" i="23"/>
  <c r="BD328" i="23" s="1"/>
  <c r="AZ329" i="23"/>
  <c r="BD329" i="23" s="1"/>
  <c r="AZ330" i="23"/>
  <c r="BD330" i="23" s="1"/>
  <c r="AZ331" i="23"/>
  <c r="BD331" i="23" s="1"/>
  <c r="AZ332" i="23"/>
  <c r="BD332" i="23" s="1"/>
  <c r="AZ333" i="23"/>
  <c r="BD333" i="23" s="1"/>
  <c r="AZ334" i="23"/>
  <c r="BD334" i="23" s="1"/>
  <c r="AZ335" i="23"/>
  <c r="BD335" i="23" s="1"/>
  <c r="AZ336" i="23"/>
  <c r="BD336" i="23" s="1"/>
  <c r="AZ337" i="23"/>
  <c r="BD337" i="23" s="1"/>
  <c r="AZ338" i="23"/>
  <c r="BD338" i="23" s="1"/>
  <c r="AZ339" i="23"/>
  <c r="BD339" i="23" s="1"/>
  <c r="AZ340" i="23"/>
  <c r="BD340" i="23" s="1"/>
  <c r="AZ341" i="23"/>
  <c r="BD341" i="23" s="1"/>
  <c r="AZ342" i="23"/>
  <c r="BD342" i="23" s="1"/>
  <c r="AZ343" i="23"/>
  <c r="BD343" i="23" s="1"/>
  <c r="AZ344" i="23"/>
  <c r="BD344" i="23" s="1"/>
  <c r="AZ345" i="23"/>
  <c r="BD345" i="23" s="1"/>
  <c r="AZ346" i="23"/>
  <c r="BD346" i="23" s="1"/>
  <c r="AZ347" i="23"/>
  <c r="BD347" i="23" s="1"/>
  <c r="AZ348" i="23"/>
  <c r="BD348" i="23" s="1"/>
  <c r="AZ349" i="23"/>
  <c r="BD349" i="23" s="1"/>
  <c r="AZ350" i="23"/>
  <c r="BD350" i="23" s="1"/>
  <c r="AZ351" i="23"/>
  <c r="BD351" i="23" s="1"/>
  <c r="AZ352" i="23"/>
  <c r="BD352" i="23" s="1"/>
  <c r="AZ353" i="23"/>
  <c r="BD353" i="23" s="1"/>
  <c r="AZ354" i="23"/>
  <c r="BD354" i="23" s="1"/>
  <c r="AZ355" i="23"/>
  <c r="BD355" i="23" s="1"/>
  <c r="AZ356" i="23"/>
  <c r="BD356" i="23" s="1"/>
  <c r="AZ357" i="23"/>
  <c r="BD357" i="23" s="1"/>
  <c r="AZ358" i="23"/>
  <c r="BD358" i="23" s="1"/>
  <c r="AZ359" i="23"/>
  <c r="BD359" i="23" s="1"/>
  <c r="AZ360" i="23"/>
  <c r="BD360" i="23" s="1"/>
  <c r="AZ361" i="23"/>
  <c r="BD361" i="23" s="1"/>
  <c r="AZ362" i="23"/>
  <c r="BD362" i="23" s="1"/>
  <c r="AZ363" i="23"/>
  <c r="BD363" i="23" s="1"/>
  <c r="AZ364" i="23"/>
  <c r="BD364" i="23" s="1"/>
  <c r="AZ365" i="23"/>
  <c r="BD365" i="23" s="1"/>
  <c r="AZ366" i="23"/>
  <c r="BD366" i="23" s="1"/>
  <c r="AZ367" i="23"/>
  <c r="BD367" i="23" s="1"/>
  <c r="AZ368" i="23"/>
  <c r="BD368" i="23" s="1"/>
  <c r="AZ369" i="23"/>
  <c r="BD369" i="23" s="1"/>
  <c r="AZ370" i="23"/>
  <c r="BD370" i="23" s="1"/>
  <c r="AZ371" i="23"/>
  <c r="BD371" i="23" s="1"/>
  <c r="AZ372" i="23"/>
  <c r="BD372" i="23" s="1"/>
  <c r="AZ373" i="23"/>
  <c r="BD373" i="23" s="1"/>
  <c r="AZ374" i="23"/>
  <c r="BD374" i="23" s="1"/>
  <c r="AZ375" i="23"/>
  <c r="BD375" i="23" s="1"/>
  <c r="AZ376" i="23"/>
  <c r="BD376" i="23" s="1"/>
  <c r="AZ377" i="23"/>
  <c r="BD377" i="23" s="1"/>
  <c r="AZ378" i="23"/>
  <c r="BD378" i="23" s="1"/>
  <c r="AZ379" i="23"/>
  <c r="BD379" i="23" s="1"/>
  <c r="AZ380" i="23"/>
  <c r="BD380" i="23" s="1"/>
  <c r="AZ381" i="23"/>
  <c r="BD381" i="23" s="1"/>
  <c r="AZ382" i="23"/>
  <c r="BD382" i="23" s="1"/>
  <c r="AZ383" i="23"/>
  <c r="BD383" i="23" s="1"/>
  <c r="AZ384" i="23"/>
  <c r="BD384" i="23" s="1"/>
  <c r="AZ385" i="23"/>
  <c r="BD385" i="23" s="1"/>
  <c r="AZ386" i="23"/>
  <c r="BD386" i="23" s="1"/>
  <c r="AZ387" i="23"/>
  <c r="BD387" i="23" s="1"/>
  <c r="AZ388" i="23"/>
  <c r="BD388" i="23" s="1"/>
  <c r="AZ389" i="23"/>
  <c r="BD389" i="23" s="1"/>
  <c r="AZ390" i="23"/>
  <c r="BD390" i="23" s="1"/>
  <c r="AZ391" i="23"/>
  <c r="BD391" i="23" s="1"/>
  <c r="AZ392" i="23"/>
  <c r="BD392" i="23" s="1"/>
  <c r="AZ393" i="23"/>
  <c r="BD393" i="23" s="1"/>
  <c r="AZ394" i="23"/>
  <c r="BD394" i="23" s="1"/>
  <c r="AZ395" i="23"/>
  <c r="BD395" i="23" s="1"/>
  <c r="AZ396" i="23"/>
  <c r="BD396" i="23" s="1"/>
  <c r="AZ397" i="23"/>
  <c r="BD397" i="23" s="1"/>
  <c r="AZ398" i="23"/>
  <c r="BD398" i="23" s="1"/>
  <c r="AZ399" i="23"/>
  <c r="BD399" i="23" s="1"/>
  <c r="AZ400" i="23"/>
  <c r="BD400" i="23" s="1"/>
  <c r="AZ401" i="23"/>
  <c r="BD401" i="23" s="1"/>
  <c r="AZ402" i="23"/>
  <c r="BD402" i="23" s="1"/>
  <c r="AZ403" i="23"/>
  <c r="BD403" i="23" s="1"/>
  <c r="AZ404" i="23"/>
  <c r="BD404" i="23" s="1"/>
  <c r="AZ405" i="23"/>
  <c r="BD405" i="23" s="1"/>
  <c r="AZ406" i="23"/>
  <c r="BD406" i="23" s="1"/>
  <c r="AZ407" i="23"/>
  <c r="BD407" i="23" s="1"/>
  <c r="AZ408" i="23"/>
  <c r="BD408" i="23" s="1"/>
  <c r="AZ409" i="23"/>
  <c r="BD409" i="23" s="1"/>
  <c r="AZ410" i="23"/>
  <c r="BD410" i="23" s="1"/>
  <c r="AZ411" i="23"/>
  <c r="BD411" i="23" s="1"/>
  <c r="AZ412" i="23"/>
  <c r="BD412" i="23" s="1"/>
  <c r="AZ413" i="23"/>
  <c r="BD413" i="23" s="1"/>
  <c r="AZ414" i="23"/>
  <c r="BD414" i="23" s="1"/>
  <c r="AZ415" i="23"/>
  <c r="BD415" i="23" s="1"/>
  <c r="AZ416" i="23"/>
  <c r="BD416" i="23" s="1"/>
  <c r="AZ417" i="23"/>
  <c r="BD417" i="23" s="1"/>
  <c r="AZ418" i="23"/>
  <c r="BD418" i="23" s="1"/>
  <c r="AZ419" i="23"/>
  <c r="BD419" i="23" s="1"/>
  <c r="AZ420" i="23"/>
  <c r="BD420" i="23" s="1"/>
  <c r="AZ421" i="23"/>
  <c r="BD421" i="23" s="1"/>
  <c r="AZ422" i="23"/>
  <c r="BD422" i="23" s="1"/>
  <c r="AZ423" i="23"/>
  <c r="BD423" i="23" s="1"/>
  <c r="AZ424" i="23"/>
  <c r="BD424" i="23" s="1"/>
  <c r="AZ425" i="23"/>
  <c r="BD425" i="23" s="1"/>
  <c r="AZ426" i="23"/>
  <c r="BD426" i="23" s="1"/>
  <c r="AZ427" i="23"/>
  <c r="BD427" i="23" s="1"/>
  <c r="AZ428" i="23"/>
  <c r="BD428" i="23" s="1"/>
  <c r="AZ429" i="23"/>
  <c r="BD429" i="23" s="1"/>
  <c r="AZ430" i="23"/>
  <c r="BD430" i="23" s="1"/>
  <c r="AZ431" i="23"/>
  <c r="BD431" i="23" s="1"/>
  <c r="AZ432" i="23"/>
  <c r="BD432" i="23" s="1"/>
  <c r="AZ433" i="23"/>
  <c r="BD433" i="23" s="1"/>
  <c r="AZ434" i="23"/>
  <c r="BD434" i="23" s="1"/>
  <c r="AZ435" i="23"/>
  <c r="BD435" i="23" s="1"/>
  <c r="AZ436" i="23"/>
  <c r="BD436" i="23" s="1"/>
  <c r="AZ437" i="23"/>
  <c r="BD437" i="23" s="1"/>
  <c r="AZ438" i="23"/>
  <c r="BD438" i="23" s="1"/>
  <c r="AZ439" i="23"/>
  <c r="BD439" i="23" s="1"/>
  <c r="AZ440" i="23"/>
  <c r="BD440" i="23" s="1"/>
  <c r="AZ441" i="23"/>
  <c r="BD441" i="23" s="1"/>
  <c r="AZ442" i="23"/>
  <c r="BD442" i="23" s="1"/>
  <c r="AZ443" i="23"/>
  <c r="BD443" i="23" s="1"/>
  <c r="AZ444" i="23"/>
  <c r="BD444" i="23" s="1"/>
  <c r="AZ445" i="23"/>
  <c r="BD445" i="23" s="1"/>
  <c r="AZ446" i="23"/>
  <c r="BD446" i="23" s="1"/>
  <c r="AZ447" i="23"/>
  <c r="BD447" i="23" s="1"/>
  <c r="AZ448" i="23"/>
  <c r="BD448" i="23" s="1"/>
  <c r="AZ449" i="23"/>
  <c r="BD449" i="23" s="1"/>
  <c r="AZ450" i="23"/>
  <c r="BD450" i="23" s="1"/>
  <c r="AZ451" i="23"/>
  <c r="BD451" i="23" s="1"/>
  <c r="AZ452" i="23"/>
  <c r="BD452" i="23" s="1"/>
  <c r="AZ453" i="23"/>
  <c r="BD453" i="23" s="1"/>
  <c r="AZ454" i="23"/>
  <c r="BD454" i="23" s="1"/>
  <c r="AZ455" i="23"/>
  <c r="BD455" i="23" s="1"/>
  <c r="AZ456" i="23"/>
  <c r="BD456" i="23" s="1"/>
  <c r="AZ457" i="23"/>
  <c r="BD457" i="23" s="1"/>
  <c r="AZ458" i="23"/>
  <c r="BD458" i="23" s="1"/>
  <c r="AZ459" i="23"/>
  <c r="BD459" i="23" s="1"/>
  <c r="AZ460" i="23"/>
  <c r="BD460" i="23" s="1"/>
  <c r="AZ461" i="23"/>
  <c r="BD461" i="23" s="1"/>
  <c r="AZ462" i="23"/>
  <c r="BD462" i="23" s="1"/>
  <c r="AZ463" i="23"/>
  <c r="BD463" i="23" s="1"/>
  <c r="AZ464" i="23"/>
  <c r="BD464" i="23" s="1"/>
  <c r="AZ465" i="23"/>
  <c r="BD465" i="23" s="1"/>
  <c r="AZ466" i="23"/>
  <c r="BD466" i="23" s="1"/>
  <c r="AZ467" i="23"/>
  <c r="BD467" i="23" s="1"/>
  <c r="AZ468" i="23"/>
  <c r="BD468" i="23" s="1"/>
  <c r="AZ469" i="23"/>
  <c r="BD469" i="23" s="1"/>
  <c r="AZ470" i="23"/>
  <c r="BD470" i="23" s="1"/>
  <c r="AZ471" i="23"/>
  <c r="BD471" i="23" s="1"/>
  <c r="AZ472" i="23"/>
  <c r="BD472" i="23" s="1"/>
  <c r="AZ473" i="23"/>
  <c r="BD473" i="23" s="1"/>
  <c r="AZ474" i="23"/>
  <c r="BD474" i="23" s="1"/>
  <c r="AZ475" i="23"/>
  <c r="BD475" i="23" s="1"/>
  <c r="AZ476" i="23"/>
  <c r="BD476" i="23" s="1"/>
  <c r="AZ477" i="23"/>
  <c r="BD477" i="23" s="1"/>
  <c r="AZ478" i="23"/>
  <c r="BD478" i="23" s="1"/>
  <c r="AZ479" i="23"/>
  <c r="BD479" i="23" s="1"/>
  <c r="AZ480" i="23"/>
  <c r="BD480" i="23" s="1"/>
  <c r="AZ481" i="23"/>
  <c r="BD481" i="23" s="1"/>
  <c r="AZ482" i="23"/>
  <c r="BD482" i="23" s="1"/>
  <c r="AZ483" i="23"/>
  <c r="BD483" i="23" s="1"/>
  <c r="AZ484" i="23"/>
  <c r="BD484" i="23" s="1"/>
  <c r="AZ485" i="23"/>
  <c r="BD485" i="23" s="1"/>
  <c r="AZ486" i="23"/>
  <c r="BD486" i="23" s="1"/>
  <c r="AZ487" i="23"/>
  <c r="BD487" i="23" s="1"/>
  <c r="AZ488" i="23"/>
  <c r="BD488" i="23" s="1"/>
  <c r="AZ489" i="23"/>
  <c r="BD489" i="23" s="1"/>
  <c r="AZ490" i="23"/>
  <c r="BD490" i="23" s="1"/>
  <c r="AZ491" i="23"/>
  <c r="BD491" i="23" s="1"/>
  <c r="AZ492" i="23"/>
  <c r="BD492" i="23" s="1"/>
  <c r="AZ493" i="23"/>
  <c r="BD493" i="23" s="1"/>
  <c r="AZ494" i="23"/>
  <c r="BD494" i="23" s="1"/>
  <c r="AZ495" i="23"/>
  <c r="BD495" i="23" s="1"/>
  <c r="AZ496" i="23"/>
  <c r="BD496" i="23" s="1"/>
  <c r="AZ497" i="23"/>
  <c r="BD497" i="23" s="1"/>
  <c r="AZ498" i="23"/>
  <c r="BD498" i="23" s="1"/>
  <c r="AZ499" i="23"/>
  <c r="BD499" i="23" s="1"/>
  <c r="AZ500" i="23"/>
  <c r="BD500" i="23" s="1"/>
  <c r="AZ501" i="23"/>
  <c r="BD501" i="23" s="1"/>
  <c r="AZ502" i="23"/>
  <c r="BD502" i="23" s="1"/>
  <c r="AZ503" i="23"/>
  <c r="BD503" i="23" s="1"/>
  <c r="AZ504" i="23"/>
  <c r="BD504" i="23" s="1"/>
  <c r="AZ505" i="23"/>
  <c r="BD505" i="23" s="1"/>
  <c r="AZ506" i="23"/>
  <c r="BD506" i="23" s="1"/>
  <c r="AZ7" i="23"/>
  <c r="AY506" i="23"/>
  <c r="AY505" i="23"/>
  <c r="AY504" i="23"/>
  <c r="AY503" i="23"/>
  <c r="AY502" i="23"/>
  <c r="AY501" i="23"/>
  <c r="AY500" i="23"/>
  <c r="AY499" i="23"/>
  <c r="AY498" i="23"/>
  <c r="AY497" i="23"/>
  <c r="AY496" i="23"/>
  <c r="AY495" i="23"/>
  <c r="AY494" i="23"/>
  <c r="AY493" i="23"/>
  <c r="AY492" i="23"/>
  <c r="AY491" i="23"/>
  <c r="AY490" i="23"/>
  <c r="AY489" i="23"/>
  <c r="AY488" i="23"/>
  <c r="AY487" i="23"/>
  <c r="AY486" i="23"/>
  <c r="AY485" i="23"/>
  <c r="AY484" i="23"/>
  <c r="AY483" i="23"/>
  <c r="AY482" i="23"/>
  <c r="AY481" i="23"/>
  <c r="AY480" i="23"/>
  <c r="AY479" i="23"/>
  <c r="AY478" i="23"/>
  <c r="AY477" i="23"/>
  <c r="AY476" i="23"/>
  <c r="AY475" i="23"/>
  <c r="AY474" i="23"/>
  <c r="AY473" i="23"/>
  <c r="AY472" i="23"/>
  <c r="AY471" i="23"/>
  <c r="AY470" i="23"/>
  <c r="AY469" i="23"/>
  <c r="AY468" i="23"/>
  <c r="AY467" i="23"/>
  <c r="AY466" i="23"/>
  <c r="AY465" i="23"/>
  <c r="AY464" i="23"/>
  <c r="AY463" i="23"/>
  <c r="AY462" i="23"/>
  <c r="AY461" i="23"/>
  <c r="AY460" i="23"/>
  <c r="AY459" i="23"/>
  <c r="AY458" i="23"/>
  <c r="AY457" i="23"/>
  <c r="AY456" i="23"/>
  <c r="AY455" i="23"/>
  <c r="AY454" i="23"/>
  <c r="AY453" i="23"/>
  <c r="AY452" i="23"/>
  <c r="AY451" i="23"/>
  <c r="AY450" i="23"/>
  <c r="AY449" i="23"/>
  <c r="AY448" i="23"/>
  <c r="AY447" i="23"/>
  <c r="AY446" i="23"/>
  <c r="AY445" i="23"/>
  <c r="AY444" i="23"/>
  <c r="AY443" i="23"/>
  <c r="AY442" i="23"/>
  <c r="AY441" i="23"/>
  <c r="AY440" i="23"/>
  <c r="AY439" i="23"/>
  <c r="AY438" i="23"/>
  <c r="AY437" i="23"/>
  <c r="AY436" i="23"/>
  <c r="AY435" i="23"/>
  <c r="AY434" i="23"/>
  <c r="AY433" i="23"/>
  <c r="AY432" i="23"/>
  <c r="AY431" i="23"/>
  <c r="AY430" i="23"/>
  <c r="AY429" i="23"/>
  <c r="AY428" i="23"/>
  <c r="AY427" i="23"/>
  <c r="AY426" i="23"/>
  <c r="AY425" i="23"/>
  <c r="AY424" i="23"/>
  <c r="AY423" i="23"/>
  <c r="AY422" i="23"/>
  <c r="AY421" i="23"/>
  <c r="AY420" i="23"/>
  <c r="AY419" i="23"/>
  <c r="AY418" i="23"/>
  <c r="AY417" i="23"/>
  <c r="AY416" i="23"/>
  <c r="AY415" i="23"/>
  <c r="AY414" i="23"/>
  <c r="AY413" i="23"/>
  <c r="AY412" i="23"/>
  <c r="AY411" i="23"/>
  <c r="AY410" i="23"/>
  <c r="AY409" i="23"/>
  <c r="AY408" i="23"/>
  <c r="AY407" i="23"/>
  <c r="AY406" i="23"/>
  <c r="AY405" i="23"/>
  <c r="AY404" i="23"/>
  <c r="AY403" i="23"/>
  <c r="AY402" i="23"/>
  <c r="AY401" i="23"/>
  <c r="AY400" i="23"/>
  <c r="AY399" i="23"/>
  <c r="AY398" i="23"/>
  <c r="AY397" i="23"/>
  <c r="AY396" i="23"/>
  <c r="AY395" i="23"/>
  <c r="AY394" i="23"/>
  <c r="AY393" i="23"/>
  <c r="AY392" i="23"/>
  <c r="AY391" i="23"/>
  <c r="AY390" i="23"/>
  <c r="AY389" i="23"/>
  <c r="AY388" i="23"/>
  <c r="AY387" i="23"/>
  <c r="AY386" i="23"/>
  <c r="AY385" i="23"/>
  <c r="AY384" i="23"/>
  <c r="AY383" i="23"/>
  <c r="AY382" i="23"/>
  <c r="AY381" i="23"/>
  <c r="AY380" i="23"/>
  <c r="AY379" i="23"/>
  <c r="AY378" i="23"/>
  <c r="AY377" i="23"/>
  <c r="AY376" i="23"/>
  <c r="AY375" i="23"/>
  <c r="AY374" i="23"/>
  <c r="AY373" i="23"/>
  <c r="AY372" i="23"/>
  <c r="AY371" i="23"/>
  <c r="AY370" i="23"/>
  <c r="AY369" i="23"/>
  <c r="AY368" i="23"/>
  <c r="AY367" i="23"/>
  <c r="AY366" i="23"/>
  <c r="AY365" i="23"/>
  <c r="AY364" i="23"/>
  <c r="AY363" i="23"/>
  <c r="AY362" i="23"/>
  <c r="AY361" i="23"/>
  <c r="AY360" i="23"/>
  <c r="AY359" i="23"/>
  <c r="AY358" i="23"/>
  <c r="AY357" i="23"/>
  <c r="AY356" i="23"/>
  <c r="AY355" i="23"/>
  <c r="AY354" i="23"/>
  <c r="AY353" i="23"/>
  <c r="AY352" i="23"/>
  <c r="AY351" i="23"/>
  <c r="AY350" i="23"/>
  <c r="AY349" i="23"/>
  <c r="AY348" i="23"/>
  <c r="AY347" i="23"/>
  <c r="AY346" i="23"/>
  <c r="AY345" i="23"/>
  <c r="AY344" i="23"/>
  <c r="AY343" i="23"/>
  <c r="AY342" i="23"/>
  <c r="AY341" i="23"/>
  <c r="AY340" i="23"/>
  <c r="AY339" i="23"/>
  <c r="AY338" i="23"/>
  <c r="AY337" i="23"/>
  <c r="AY336" i="23"/>
  <c r="AY335" i="23"/>
  <c r="AY334" i="23"/>
  <c r="AY333" i="23"/>
  <c r="AY332" i="23"/>
  <c r="AY331" i="23"/>
  <c r="AY330" i="23"/>
  <c r="AY329" i="23"/>
  <c r="AY328" i="23"/>
  <c r="AY327" i="23"/>
  <c r="AY326" i="23"/>
  <c r="AY325" i="23"/>
  <c r="AY324" i="23"/>
  <c r="AY323" i="23"/>
  <c r="AY322" i="23"/>
  <c r="AY321" i="23"/>
  <c r="AY320" i="23"/>
  <c r="AY319" i="23"/>
  <c r="AY318" i="23"/>
  <c r="AY317" i="23"/>
  <c r="AY316" i="23"/>
  <c r="AY315" i="23"/>
  <c r="AY314" i="23"/>
  <c r="AY313" i="23"/>
  <c r="AY312" i="23"/>
  <c r="AY311" i="23"/>
  <c r="AY310" i="23"/>
  <c r="AY309" i="23"/>
  <c r="AY308" i="23"/>
  <c r="AY307" i="23"/>
  <c r="AY306" i="23"/>
  <c r="AY305" i="23"/>
  <c r="AY304" i="23"/>
  <c r="AY303" i="23"/>
  <c r="AY302" i="23"/>
  <c r="AY301" i="23"/>
  <c r="AY300" i="23"/>
  <c r="AY299" i="23"/>
  <c r="AY298" i="23"/>
  <c r="AY297" i="23"/>
  <c r="AY296" i="23"/>
  <c r="AY295" i="23"/>
  <c r="AY294" i="23"/>
  <c r="AY293" i="23"/>
  <c r="AY292" i="23"/>
  <c r="AY291" i="23"/>
  <c r="AY290" i="23"/>
  <c r="AY289" i="23"/>
  <c r="AY288" i="23"/>
  <c r="AY287" i="23"/>
  <c r="AY286" i="23"/>
  <c r="AY285" i="23"/>
  <c r="AY284" i="23"/>
  <c r="AY283" i="23"/>
  <c r="AY282" i="23"/>
  <c r="AY281" i="23"/>
  <c r="AY280" i="23"/>
  <c r="AY279" i="23"/>
  <c r="AY278" i="23"/>
  <c r="AY277" i="23"/>
  <c r="AY276" i="23"/>
  <c r="AY275" i="23"/>
  <c r="AY274" i="23"/>
  <c r="AY273" i="23"/>
  <c r="AY272" i="23"/>
  <c r="AY271" i="23"/>
  <c r="AY270" i="23"/>
  <c r="AY269" i="23"/>
  <c r="AY268" i="23"/>
  <c r="AY267" i="23"/>
  <c r="AY266" i="23"/>
  <c r="AY265" i="23"/>
  <c r="AY264" i="23"/>
  <c r="AY263" i="23"/>
  <c r="AY262" i="23"/>
  <c r="AY261" i="23"/>
  <c r="AY260" i="23"/>
  <c r="AY259" i="23"/>
  <c r="AY258" i="23"/>
  <c r="AY257" i="23"/>
  <c r="AY256" i="23"/>
  <c r="AY255" i="23"/>
  <c r="AY254" i="23"/>
  <c r="AY253" i="23"/>
  <c r="AY252" i="23"/>
  <c r="AY251" i="23"/>
  <c r="AY250" i="23"/>
  <c r="AY249" i="23"/>
  <c r="AY248" i="23"/>
  <c r="AY247" i="23"/>
  <c r="AY246" i="23"/>
  <c r="AY245" i="23"/>
  <c r="AY244" i="23"/>
  <c r="AY243" i="23"/>
  <c r="AY242" i="23"/>
  <c r="AY241" i="23"/>
  <c r="AY240" i="23"/>
  <c r="AY239" i="23"/>
  <c r="AY238" i="23"/>
  <c r="AY237" i="23"/>
  <c r="AY236" i="23"/>
  <c r="AY235" i="23"/>
  <c r="AY234" i="23"/>
  <c r="AY233" i="23"/>
  <c r="AY232" i="23"/>
  <c r="AY231" i="23"/>
  <c r="AY230" i="23"/>
  <c r="AY229" i="23"/>
  <c r="AY228" i="23"/>
  <c r="AY227" i="23"/>
  <c r="AY226" i="23"/>
  <c r="AY225" i="23"/>
  <c r="AY224" i="23"/>
  <c r="AY223" i="23"/>
  <c r="AY222" i="23"/>
  <c r="AY221" i="23"/>
  <c r="AY220" i="23"/>
  <c r="AY219" i="23"/>
  <c r="AY218" i="23"/>
  <c r="AY217" i="23"/>
  <c r="AY216" i="23"/>
  <c r="AY215" i="23"/>
  <c r="AY214" i="23"/>
  <c r="AY213" i="23"/>
  <c r="AY212" i="23"/>
  <c r="AY211" i="23"/>
  <c r="AY210" i="23"/>
  <c r="AY209" i="23"/>
  <c r="AY208" i="23"/>
  <c r="AY207" i="23"/>
  <c r="AY206" i="23"/>
  <c r="AY205" i="23"/>
  <c r="AY204" i="23"/>
  <c r="AY203" i="23"/>
  <c r="AY202" i="23"/>
  <c r="AY201" i="23"/>
  <c r="AY200" i="23"/>
  <c r="AY199" i="23"/>
  <c r="AY198" i="23"/>
  <c r="AY197" i="23"/>
  <c r="AY196" i="23"/>
  <c r="AY195" i="23"/>
  <c r="AY194" i="23"/>
  <c r="AY193" i="23"/>
  <c r="AY192" i="23"/>
  <c r="AY191" i="23"/>
  <c r="AY190" i="23"/>
  <c r="AY189" i="23"/>
  <c r="AY188" i="23"/>
  <c r="AY187" i="23"/>
  <c r="AY186" i="23"/>
  <c r="AY185" i="23"/>
  <c r="AY184" i="23"/>
  <c r="AY183" i="23"/>
  <c r="AY182" i="23"/>
  <c r="AY181" i="23"/>
  <c r="AY180" i="23"/>
  <c r="AY179" i="23"/>
  <c r="AY178" i="23"/>
  <c r="AY177" i="23"/>
  <c r="AY176" i="23"/>
  <c r="AY175" i="23"/>
  <c r="AY174" i="23"/>
  <c r="AY173" i="23"/>
  <c r="AY172" i="23"/>
  <c r="AY171" i="23"/>
  <c r="AY170" i="23"/>
  <c r="AY169" i="23"/>
  <c r="AY168" i="23"/>
  <c r="AY167" i="23"/>
  <c r="AY166" i="23"/>
  <c r="AY165" i="23"/>
  <c r="AY164" i="23"/>
  <c r="AY163" i="23"/>
  <c r="AY162" i="23"/>
  <c r="AY161" i="23"/>
  <c r="AY160" i="23"/>
  <c r="AY159" i="23"/>
  <c r="AY158" i="23"/>
  <c r="AY157" i="23"/>
  <c r="AY156" i="23"/>
  <c r="AY155" i="23"/>
  <c r="AY154" i="23"/>
  <c r="AY153" i="23"/>
  <c r="AY152" i="23"/>
  <c r="AY151" i="23"/>
  <c r="AY150" i="23"/>
  <c r="AY149" i="23"/>
  <c r="AY148" i="23"/>
  <c r="AY147" i="23"/>
  <c r="AY146" i="23"/>
  <c r="AY145" i="23"/>
  <c r="AY144" i="23"/>
  <c r="AY143" i="23"/>
  <c r="AY142" i="23"/>
  <c r="AY141" i="23"/>
  <c r="AY140" i="23"/>
  <c r="AY139" i="23"/>
  <c r="AY138" i="23"/>
  <c r="AY137" i="23"/>
  <c r="AY136" i="23"/>
  <c r="AY135" i="23"/>
  <c r="AY134" i="23"/>
  <c r="AY133" i="23"/>
  <c r="AY132" i="23"/>
  <c r="AY131" i="23"/>
  <c r="AY130" i="23"/>
  <c r="AY129" i="23"/>
  <c r="AY128" i="23"/>
  <c r="AY127" i="23"/>
  <c r="AY126" i="23"/>
  <c r="AY125" i="23"/>
  <c r="AY124" i="23"/>
  <c r="AY123" i="23"/>
  <c r="AY122" i="23"/>
  <c r="AY121" i="23"/>
  <c r="AY120" i="23"/>
  <c r="AY119" i="23"/>
  <c r="AY118" i="23"/>
  <c r="AY117" i="23"/>
  <c r="AY116" i="23"/>
  <c r="AY115" i="23"/>
  <c r="AY114" i="23"/>
  <c r="AY113" i="23"/>
  <c r="AY112" i="23"/>
  <c r="AY111" i="23"/>
  <c r="AY110" i="23"/>
  <c r="AY109" i="23"/>
  <c r="AY108" i="23"/>
  <c r="AY107" i="23"/>
  <c r="AY106" i="23"/>
  <c r="AY105" i="23"/>
  <c r="AY104" i="23"/>
  <c r="AY103" i="23"/>
  <c r="AY102" i="23"/>
  <c r="AY101" i="23"/>
  <c r="AY100" i="23"/>
  <c r="AY99" i="23"/>
  <c r="AY98" i="23"/>
  <c r="AY97" i="23"/>
  <c r="AY96" i="23"/>
  <c r="AY95" i="23"/>
  <c r="AY94" i="23"/>
  <c r="AY93" i="23"/>
  <c r="AY92" i="23"/>
  <c r="AY91" i="23"/>
  <c r="AY90" i="23"/>
  <c r="AY89" i="23"/>
  <c r="AY88" i="23"/>
  <c r="AY87" i="23"/>
  <c r="AY86" i="23"/>
  <c r="AY85" i="23"/>
  <c r="AY84" i="23"/>
  <c r="AY83" i="23"/>
  <c r="AY82" i="23"/>
  <c r="AY81" i="23"/>
  <c r="AY80" i="23"/>
  <c r="AY79" i="23"/>
  <c r="AY78" i="23"/>
  <c r="AY77" i="23"/>
  <c r="AY76" i="23"/>
  <c r="AY75" i="23"/>
  <c r="AY74" i="23"/>
  <c r="AY73" i="23"/>
  <c r="AY72" i="23"/>
  <c r="AY71" i="23"/>
  <c r="AY70" i="23"/>
  <c r="AY69" i="23"/>
  <c r="AY68" i="23"/>
  <c r="AY67" i="23"/>
  <c r="AY66" i="23"/>
  <c r="AY65" i="23"/>
  <c r="AY64" i="23"/>
  <c r="AY63" i="23"/>
  <c r="AY62" i="23"/>
  <c r="AY61" i="23"/>
  <c r="AY60" i="23"/>
  <c r="AY59" i="23"/>
  <c r="AY58" i="23"/>
  <c r="AY57" i="23"/>
  <c r="AY56" i="23"/>
  <c r="AY55" i="23"/>
  <c r="AY54" i="23"/>
  <c r="AY53" i="23"/>
  <c r="AY52" i="23"/>
  <c r="AY51" i="23"/>
  <c r="AY50" i="23"/>
  <c r="AY49" i="23"/>
  <c r="AY48" i="23"/>
  <c r="AY47" i="23"/>
  <c r="AY46" i="23"/>
  <c r="AY45" i="23"/>
  <c r="AY44" i="23"/>
  <c r="AY43" i="23"/>
  <c r="AY42" i="23"/>
  <c r="AY41" i="23"/>
  <c r="AY40" i="23"/>
  <c r="AY39" i="23"/>
  <c r="AY38" i="23"/>
  <c r="AY37" i="23"/>
  <c r="AY36" i="23"/>
  <c r="AY35" i="23"/>
  <c r="AY34" i="23"/>
  <c r="AY33" i="23"/>
  <c r="AY32" i="23"/>
  <c r="AY31" i="23"/>
  <c r="AY30" i="23"/>
  <c r="AY29" i="23"/>
  <c r="AY28" i="23"/>
  <c r="AY27" i="23"/>
  <c r="AY26" i="23"/>
  <c r="AY25" i="23"/>
  <c r="AY24" i="23"/>
  <c r="AY23" i="23"/>
  <c r="AY22" i="23"/>
  <c r="AY21" i="23"/>
  <c r="AY20" i="23"/>
  <c r="AY19" i="23"/>
  <c r="AY18" i="23"/>
  <c r="AY17" i="23"/>
  <c r="AY16" i="23"/>
  <c r="AY15" i="23"/>
  <c r="AY14" i="23"/>
  <c r="AY13" i="23"/>
  <c r="AY12" i="23"/>
  <c r="AY11" i="23"/>
  <c r="AY10" i="23"/>
  <c r="AY9" i="23"/>
  <c r="AY8" i="23"/>
  <c r="AX506" i="23"/>
  <c r="AX505" i="23"/>
  <c r="AX504" i="23"/>
  <c r="AX503" i="23"/>
  <c r="AX502" i="23"/>
  <c r="AX501" i="23"/>
  <c r="AX500" i="23"/>
  <c r="AX499" i="23"/>
  <c r="AX498" i="23"/>
  <c r="AX497" i="23"/>
  <c r="AX496" i="23"/>
  <c r="AX495" i="23"/>
  <c r="AX494" i="23"/>
  <c r="AX493" i="23"/>
  <c r="AX492" i="23"/>
  <c r="AX491" i="23"/>
  <c r="AX490" i="23"/>
  <c r="AX489" i="23"/>
  <c r="AX488" i="23"/>
  <c r="AX487" i="23"/>
  <c r="AX486" i="23"/>
  <c r="AX485" i="23"/>
  <c r="AX484" i="23"/>
  <c r="AX483" i="23"/>
  <c r="AX482" i="23"/>
  <c r="AX481" i="23"/>
  <c r="AX480" i="23"/>
  <c r="AX479" i="23"/>
  <c r="AX478" i="23"/>
  <c r="AX477" i="23"/>
  <c r="AX476" i="23"/>
  <c r="AX475" i="23"/>
  <c r="AX474" i="23"/>
  <c r="AX473" i="23"/>
  <c r="AX472" i="23"/>
  <c r="AX471" i="23"/>
  <c r="AX470" i="23"/>
  <c r="AX469" i="23"/>
  <c r="AX468" i="23"/>
  <c r="AX467" i="23"/>
  <c r="AX466" i="23"/>
  <c r="AX465" i="23"/>
  <c r="AX464" i="23"/>
  <c r="AX463" i="23"/>
  <c r="AX462" i="23"/>
  <c r="AX461" i="23"/>
  <c r="AX460" i="23"/>
  <c r="AX459" i="23"/>
  <c r="AX458" i="23"/>
  <c r="AX457" i="23"/>
  <c r="AX456" i="23"/>
  <c r="AX455" i="23"/>
  <c r="AX454" i="23"/>
  <c r="AX453" i="23"/>
  <c r="AX452" i="23"/>
  <c r="AX451" i="23"/>
  <c r="AX450" i="23"/>
  <c r="AX449" i="23"/>
  <c r="AX448" i="23"/>
  <c r="AX447" i="23"/>
  <c r="AX446" i="23"/>
  <c r="AX445" i="23"/>
  <c r="AX444" i="23"/>
  <c r="AX443" i="23"/>
  <c r="AX442" i="23"/>
  <c r="AX441" i="23"/>
  <c r="AX440" i="23"/>
  <c r="AX439" i="23"/>
  <c r="AX438" i="23"/>
  <c r="AX437" i="23"/>
  <c r="AX436" i="23"/>
  <c r="AX435" i="23"/>
  <c r="AX434" i="23"/>
  <c r="AX433" i="23"/>
  <c r="AX432" i="23"/>
  <c r="AX431" i="23"/>
  <c r="AX430" i="23"/>
  <c r="AX429" i="23"/>
  <c r="AX428" i="23"/>
  <c r="AX427" i="23"/>
  <c r="AX426" i="23"/>
  <c r="AX425" i="23"/>
  <c r="AX424" i="23"/>
  <c r="AX423" i="23"/>
  <c r="AX422" i="23"/>
  <c r="AX421" i="23"/>
  <c r="AX420" i="23"/>
  <c r="AX419" i="23"/>
  <c r="AX418" i="23"/>
  <c r="AX417" i="23"/>
  <c r="AX416" i="23"/>
  <c r="AX415" i="23"/>
  <c r="AX414" i="23"/>
  <c r="AX413" i="23"/>
  <c r="AX412" i="23"/>
  <c r="AX411" i="23"/>
  <c r="AX410" i="23"/>
  <c r="AX409" i="23"/>
  <c r="AX408" i="23"/>
  <c r="AX407" i="23"/>
  <c r="AX406" i="23"/>
  <c r="AX405" i="23"/>
  <c r="AX404" i="23"/>
  <c r="AX403" i="23"/>
  <c r="AX402" i="23"/>
  <c r="AX401" i="23"/>
  <c r="AX400" i="23"/>
  <c r="AX399" i="23"/>
  <c r="AX398" i="23"/>
  <c r="AX397" i="23"/>
  <c r="AX396" i="23"/>
  <c r="AX395" i="23"/>
  <c r="AX394" i="23"/>
  <c r="AX393" i="23"/>
  <c r="AX392" i="23"/>
  <c r="AX391" i="23"/>
  <c r="AX390" i="23"/>
  <c r="AX389" i="23"/>
  <c r="AX388" i="23"/>
  <c r="AX387" i="23"/>
  <c r="AX386" i="23"/>
  <c r="AX385" i="23"/>
  <c r="AX384" i="23"/>
  <c r="AX383" i="23"/>
  <c r="AX382" i="23"/>
  <c r="AX381" i="23"/>
  <c r="AX380" i="23"/>
  <c r="AX379" i="23"/>
  <c r="AX378" i="23"/>
  <c r="AX377" i="23"/>
  <c r="AX376" i="23"/>
  <c r="AX375" i="23"/>
  <c r="AX374" i="23"/>
  <c r="AX373" i="23"/>
  <c r="AX372" i="23"/>
  <c r="AX371" i="23"/>
  <c r="AX370" i="23"/>
  <c r="AX369" i="23"/>
  <c r="AX368" i="23"/>
  <c r="AX367" i="23"/>
  <c r="AX366" i="23"/>
  <c r="AX365" i="23"/>
  <c r="AX364" i="23"/>
  <c r="AX363" i="23"/>
  <c r="AX362" i="23"/>
  <c r="AX361" i="23"/>
  <c r="AX360" i="23"/>
  <c r="AX359" i="23"/>
  <c r="AX358" i="23"/>
  <c r="AX357" i="23"/>
  <c r="AX356" i="23"/>
  <c r="AX355" i="23"/>
  <c r="AX354" i="23"/>
  <c r="AX353" i="23"/>
  <c r="AX352" i="23"/>
  <c r="AX351" i="23"/>
  <c r="AX350" i="23"/>
  <c r="AX349" i="23"/>
  <c r="AX348" i="23"/>
  <c r="AX347" i="23"/>
  <c r="AX346" i="23"/>
  <c r="AX345" i="23"/>
  <c r="AX344" i="23"/>
  <c r="AX343" i="23"/>
  <c r="AX342" i="23"/>
  <c r="AX341" i="23"/>
  <c r="AX340" i="23"/>
  <c r="AX339" i="23"/>
  <c r="AX338" i="23"/>
  <c r="AX337" i="23"/>
  <c r="AX336" i="23"/>
  <c r="AX335" i="23"/>
  <c r="AX334" i="23"/>
  <c r="AX333" i="23"/>
  <c r="AX332" i="23"/>
  <c r="AX331" i="23"/>
  <c r="AX330" i="23"/>
  <c r="AX329" i="23"/>
  <c r="AX328" i="23"/>
  <c r="AX327" i="23"/>
  <c r="AX326" i="23"/>
  <c r="AX325" i="23"/>
  <c r="AX324" i="23"/>
  <c r="AX323" i="23"/>
  <c r="AX322" i="23"/>
  <c r="AX321" i="23"/>
  <c r="AX320" i="23"/>
  <c r="AX319" i="23"/>
  <c r="AX318" i="23"/>
  <c r="AX317" i="23"/>
  <c r="AX316" i="23"/>
  <c r="AX315" i="23"/>
  <c r="AX314" i="23"/>
  <c r="AX313" i="23"/>
  <c r="AX312" i="23"/>
  <c r="AX311" i="23"/>
  <c r="AX310" i="23"/>
  <c r="AX309" i="23"/>
  <c r="AX308" i="23"/>
  <c r="AX307" i="23"/>
  <c r="AX306" i="23"/>
  <c r="AX305" i="23"/>
  <c r="AX304" i="23"/>
  <c r="AX303" i="23"/>
  <c r="AX302" i="23"/>
  <c r="AX301" i="23"/>
  <c r="AX300" i="23"/>
  <c r="AX299" i="23"/>
  <c r="AX298" i="23"/>
  <c r="AX297" i="23"/>
  <c r="AX296" i="23"/>
  <c r="AX295" i="23"/>
  <c r="AX294" i="23"/>
  <c r="AX293" i="23"/>
  <c r="AX292" i="23"/>
  <c r="AX291" i="23"/>
  <c r="AX290" i="23"/>
  <c r="AX289" i="23"/>
  <c r="AX288" i="23"/>
  <c r="AX287" i="23"/>
  <c r="AX286" i="23"/>
  <c r="AX285" i="23"/>
  <c r="AX284" i="23"/>
  <c r="AX283" i="23"/>
  <c r="AX282" i="23"/>
  <c r="AX281" i="23"/>
  <c r="AX280" i="23"/>
  <c r="AX279" i="23"/>
  <c r="AX278" i="23"/>
  <c r="AX277" i="23"/>
  <c r="AX276" i="23"/>
  <c r="AX275" i="23"/>
  <c r="AX274" i="23"/>
  <c r="AX273" i="23"/>
  <c r="AX272" i="23"/>
  <c r="AX271" i="23"/>
  <c r="AX270" i="23"/>
  <c r="AX269" i="23"/>
  <c r="AX268" i="23"/>
  <c r="AX267" i="23"/>
  <c r="AX266" i="23"/>
  <c r="AX265" i="23"/>
  <c r="AX264" i="23"/>
  <c r="AX263" i="23"/>
  <c r="AX262" i="23"/>
  <c r="AX261" i="23"/>
  <c r="AX260" i="23"/>
  <c r="AX259" i="23"/>
  <c r="AX258" i="23"/>
  <c r="AX257" i="23"/>
  <c r="AX256" i="23"/>
  <c r="AX255" i="23"/>
  <c r="AX254" i="23"/>
  <c r="AX253" i="23"/>
  <c r="AX252" i="23"/>
  <c r="AX251" i="23"/>
  <c r="AX250" i="23"/>
  <c r="AX249" i="23"/>
  <c r="AX248" i="23"/>
  <c r="AX247" i="23"/>
  <c r="AX246" i="23"/>
  <c r="AX245" i="23"/>
  <c r="AX244" i="23"/>
  <c r="AX243" i="23"/>
  <c r="AX242" i="23"/>
  <c r="AX241" i="23"/>
  <c r="AX240" i="23"/>
  <c r="AX239" i="23"/>
  <c r="AX238" i="23"/>
  <c r="AX237" i="23"/>
  <c r="AX236" i="23"/>
  <c r="AX235" i="23"/>
  <c r="AX234" i="23"/>
  <c r="AX233" i="23"/>
  <c r="AX232" i="23"/>
  <c r="AX231" i="23"/>
  <c r="AX230" i="23"/>
  <c r="AX229" i="23"/>
  <c r="AX228" i="23"/>
  <c r="AX227" i="23"/>
  <c r="AX226" i="23"/>
  <c r="AX225" i="23"/>
  <c r="AX224" i="23"/>
  <c r="AX223" i="23"/>
  <c r="AX222" i="23"/>
  <c r="AX221" i="23"/>
  <c r="AX220" i="23"/>
  <c r="AX219" i="23"/>
  <c r="AX218" i="23"/>
  <c r="AX217" i="23"/>
  <c r="AX216" i="23"/>
  <c r="AX215" i="23"/>
  <c r="AX214" i="23"/>
  <c r="AX213" i="23"/>
  <c r="AX212" i="23"/>
  <c r="AX211" i="23"/>
  <c r="AX210" i="23"/>
  <c r="AX209" i="23"/>
  <c r="AX208" i="23"/>
  <c r="AX207" i="23"/>
  <c r="AX206" i="23"/>
  <c r="AX205" i="23"/>
  <c r="AX204" i="23"/>
  <c r="AX203" i="23"/>
  <c r="AX202" i="23"/>
  <c r="AX201" i="23"/>
  <c r="AX200" i="23"/>
  <c r="AX199" i="23"/>
  <c r="AX198" i="23"/>
  <c r="AX197" i="23"/>
  <c r="AX196" i="23"/>
  <c r="AX195" i="23"/>
  <c r="AX194" i="23"/>
  <c r="AX193" i="23"/>
  <c r="AX192" i="23"/>
  <c r="AX191" i="23"/>
  <c r="AX190" i="23"/>
  <c r="AX189" i="23"/>
  <c r="AX188" i="23"/>
  <c r="AX187" i="23"/>
  <c r="AX186" i="23"/>
  <c r="AX185" i="23"/>
  <c r="AX184" i="23"/>
  <c r="AX183" i="23"/>
  <c r="AX182" i="23"/>
  <c r="AX181" i="23"/>
  <c r="AX180" i="23"/>
  <c r="AX179" i="23"/>
  <c r="AX178" i="23"/>
  <c r="AX177" i="23"/>
  <c r="AX176" i="23"/>
  <c r="AX175" i="23"/>
  <c r="AX174" i="23"/>
  <c r="AX173" i="23"/>
  <c r="AX172" i="23"/>
  <c r="AX171" i="23"/>
  <c r="AX170" i="23"/>
  <c r="AX169" i="23"/>
  <c r="AX168" i="23"/>
  <c r="AX167" i="23"/>
  <c r="AX166" i="23"/>
  <c r="AX165" i="23"/>
  <c r="AX164" i="23"/>
  <c r="AX163" i="23"/>
  <c r="AX162" i="23"/>
  <c r="AX161" i="23"/>
  <c r="AX160" i="23"/>
  <c r="AX159" i="23"/>
  <c r="AX158" i="23"/>
  <c r="AX157" i="23"/>
  <c r="AX156" i="23"/>
  <c r="AX155" i="23"/>
  <c r="AX154" i="23"/>
  <c r="AX153" i="23"/>
  <c r="AX152" i="23"/>
  <c r="AX151" i="23"/>
  <c r="AX150" i="23"/>
  <c r="AX149" i="23"/>
  <c r="AX148" i="23"/>
  <c r="AX147" i="23"/>
  <c r="AX146" i="23"/>
  <c r="AX145" i="23"/>
  <c r="AX144" i="23"/>
  <c r="AX143" i="23"/>
  <c r="AX142" i="23"/>
  <c r="AX141" i="23"/>
  <c r="AX140" i="23"/>
  <c r="AX139" i="23"/>
  <c r="AX138" i="23"/>
  <c r="AX137" i="23"/>
  <c r="AX136" i="23"/>
  <c r="AX135" i="23"/>
  <c r="AX134" i="23"/>
  <c r="AX133" i="23"/>
  <c r="AX132" i="23"/>
  <c r="AX131" i="23"/>
  <c r="AX130" i="23"/>
  <c r="AX129" i="23"/>
  <c r="AX128" i="23"/>
  <c r="AX127" i="23"/>
  <c r="AX126" i="23"/>
  <c r="AX125" i="23"/>
  <c r="AX124" i="23"/>
  <c r="AX123" i="23"/>
  <c r="AX122" i="23"/>
  <c r="AX121" i="23"/>
  <c r="AX120" i="23"/>
  <c r="AX119" i="23"/>
  <c r="AX118" i="23"/>
  <c r="AX117" i="23"/>
  <c r="AX116" i="23"/>
  <c r="AX115" i="23"/>
  <c r="AX114" i="23"/>
  <c r="AX113" i="23"/>
  <c r="AX112" i="23"/>
  <c r="AX111" i="23"/>
  <c r="AX110" i="23"/>
  <c r="AX109" i="23"/>
  <c r="AX108" i="23"/>
  <c r="AX107" i="23"/>
  <c r="AX106" i="23"/>
  <c r="AX105" i="23"/>
  <c r="AX104" i="23"/>
  <c r="AX103" i="23"/>
  <c r="AX102" i="23"/>
  <c r="AX101" i="23"/>
  <c r="AX100" i="23"/>
  <c r="AX99" i="23"/>
  <c r="AX98" i="23"/>
  <c r="AX97" i="23"/>
  <c r="AX96" i="23"/>
  <c r="AX95" i="23"/>
  <c r="AX94" i="23"/>
  <c r="AX93" i="23"/>
  <c r="AX92" i="23"/>
  <c r="AX91" i="23"/>
  <c r="AX90" i="23"/>
  <c r="AX89" i="23"/>
  <c r="AX88" i="23"/>
  <c r="AX87" i="23"/>
  <c r="AX86" i="23"/>
  <c r="AX85" i="23"/>
  <c r="AX84" i="23"/>
  <c r="AX83" i="23"/>
  <c r="AX82" i="23"/>
  <c r="AX81" i="23"/>
  <c r="AX80" i="23"/>
  <c r="AX79" i="23"/>
  <c r="AX78" i="23"/>
  <c r="AX77" i="23"/>
  <c r="AX76" i="23"/>
  <c r="AX75" i="23"/>
  <c r="AX74" i="23"/>
  <c r="AX73" i="23"/>
  <c r="AX72" i="23"/>
  <c r="AX71" i="23"/>
  <c r="AX70" i="23"/>
  <c r="AX69" i="23"/>
  <c r="AX68" i="23"/>
  <c r="AX67" i="23"/>
  <c r="AX66" i="23"/>
  <c r="AX65" i="23"/>
  <c r="AX64" i="23"/>
  <c r="AX63" i="23"/>
  <c r="AX62" i="23"/>
  <c r="AX61" i="23"/>
  <c r="AX60" i="23"/>
  <c r="AX59" i="23"/>
  <c r="AX58" i="23"/>
  <c r="AX57" i="23"/>
  <c r="AX56" i="23"/>
  <c r="AX55" i="23"/>
  <c r="AX54" i="23"/>
  <c r="AX53" i="23"/>
  <c r="AX52" i="23"/>
  <c r="AX51" i="23"/>
  <c r="AX50" i="23"/>
  <c r="AX49" i="23"/>
  <c r="AX48" i="23"/>
  <c r="AX47" i="23"/>
  <c r="AX46" i="23"/>
  <c r="AX45" i="23"/>
  <c r="AX44" i="23"/>
  <c r="AX43" i="23"/>
  <c r="AX42" i="23"/>
  <c r="AX41" i="23"/>
  <c r="AX40" i="23"/>
  <c r="AX39" i="23"/>
  <c r="AX38" i="23"/>
  <c r="AX37" i="23"/>
  <c r="AX36" i="23"/>
  <c r="AX35" i="23"/>
  <c r="AX34" i="23"/>
  <c r="AX33" i="23"/>
  <c r="AX32" i="23"/>
  <c r="AX31" i="23"/>
  <c r="AX30" i="23"/>
  <c r="AX29" i="23"/>
  <c r="AX28" i="23"/>
  <c r="AX27" i="23"/>
  <c r="AX26" i="23"/>
  <c r="AX25" i="23"/>
  <c r="AX24" i="23"/>
  <c r="AX23" i="23"/>
  <c r="AX22" i="23"/>
  <c r="AX21" i="23"/>
  <c r="AX20" i="23"/>
  <c r="AX19" i="23"/>
  <c r="AX18" i="23"/>
  <c r="AX17" i="23"/>
  <c r="AX16" i="23"/>
  <c r="AX15" i="23"/>
  <c r="AX14" i="23"/>
  <c r="AX13" i="23"/>
  <c r="AX12" i="23"/>
  <c r="AX11" i="23"/>
  <c r="AX10" i="23"/>
  <c r="AX9" i="23"/>
  <c r="AX8" i="23"/>
  <c r="BA8" i="23"/>
  <c r="BA9" i="23"/>
  <c r="BA10" i="23"/>
  <c r="BA11" i="23"/>
  <c r="BA12" i="23"/>
  <c r="BA13" i="23"/>
  <c r="BA14" i="23"/>
  <c r="BA15" i="23"/>
  <c r="BA16" i="23"/>
  <c r="BA17" i="23"/>
  <c r="BA18" i="23"/>
  <c r="BA19" i="23"/>
  <c r="BA20" i="23"/>
  <c r="BA21" i="23"/>
  <c r="BA22" i="23"/>
  <c r="BA23" i="23"/>
  <c r="BA24" i="23"/>
  <c r="BA25" i="23"/>
  <c r="BA26" i="23"/>
  <c r="BA27" i="23"/>
  <c r="BA28" i="23"/>
  <c r="BA29" i="23"/>
  <c r="BA30" i="23"/>
  <c r="BA31" i="23"/>
  <c r="BA32" i="23"/>
  <c r="BA33" i="23"/>
  <c r="BA34" i="23"/>
  <c r="BA35" i="23"/>
  <c r="BA36" i="23"/>
  <c r="BA37" i="23"/>
  <c r="BA38" i="23"/>
  <c r="BA39" i="23"/>
  <c r="BA40" i="23"/>
  <c r="BA41" i="23"/>
  <c r="BA42" i="23"/>
  <c r="BA43" i="23"/>
  <c r="BA44" i="23"/>
  <c r="BA45" i="23"/>
  <c r="BA46" i="23"/>
  <c r="BA47" i="23"/>
  <c r="BA48" i="23"/>
  <c r="BA49" i="23"/>
  <c r="BA50" i="23"/>
  <c r="BA51" i="23"/>
  <c r="BA52" i="23"/>
  <c r="BA53" i="23"/>
  <c r="BA54" i="23"/>
  <c r="BA55" i="23"/>
  <c r="BA56" i="23"/>
  <c r="BA57" i="23"/>
  <c r="BA58" i="23"/>
  <c r="BA59" i="23"/>
  <c r="BA60" i="23"/>
  <c r="BA61" i="23"/>
  <c r="BA62" i="23"/>
  <c r="BA63" i="23"/>
  <c r="BA64" i="23"/>
  <c r="BA65" i="23"/>
  <c r="BA66" i="23"/>
  <c r="BA67" i="23"/>
  <c r="BA68" i="23"/>
  <c r="BA69" i="23"/>
  <c r="BA70" i="23"/>
  <c r="BA71" i="23"/>
  <c r="BA72" i="23"/>
  <c r="BA73" i="23"/>
  <c r="BA74" i="23"/>
  <c r="BA75" i="23"/>
  <c r="BA76" i="23"/>
  <c r="BA77" i="23"/>
  <c r="BA78" i="23"/>
  <c r="BA79" i="23"/>
  <c r="BA80" i="23"/>
  <c r="BA81" i="23"/>
  <c r="BA82" i="23"/>
  <c r="BA83" i="23"/>
  <c r="BA84" i="23"/>
  <c r="BA85" i="23"/>
  <c r="BA86" i="23"/>
  <c r="BA87" i="23"/>
  <c r="BA88" i="23"/>
  <c r="BA89" i="23"/>
  <c r="BA90" i="23"/>
  <c r="BA91" i="23"/>
  <c r="BA92" i="23"/>
  <c r="BA93" i="23"/>
  <c r="BA94" i="23"/>
  <c r="BA95" i="23"/>
  <c r="BA96" i="23"/>
  <c r="BA97" i="23"/>
  <c r="BA98" i="23"/>
  <c r="BA99" i="23"/>
  <c r="BA100" i="23"/>
  <c r="BA101" i="23"/>
  <c r="BA102" i="23"/>
  <c r="BA103" i="23"/>
  <c r="BA104" i="23"/>
  <c r="BA105" i="23"/>
  <c r="BA106" i="23"/>
  <c r="BA107" i="23"/>
  <c r="BA108" i="23"/>
  <c r="BA109" i="23"/>
  <c r="BA110" i="23"/>
  <c r="BA111" i="23"/>
  <c r="BA112" i="23"/>
  <c r="BA113" i="23"/>
  <c r="BA114" i="23"/>
  <c r="BA115" i="23"/>
  <c r="BA116" i="23"/>
  <c r="BA117" i="23"/>
  <c r="BA118" i="23"/>
  <c r="BA119" i="23"/>
  <c r="BA120" i="23"/>
  <c r="BA121" i="23"/>
  <c r="BA122" i="23"/>
  <c r="BA123" i="23"/>
  <c r="BA124" i="23"/>
  <c r="BA125" i="23"/>
  <c r="BA126" i="23"/>
  <c r="BA127" i="23"/>
  <c r="BA128" i="23"/>
  <c r="BA129" i="23"/>
  <c r="BA130" i="23"/>
  <c r="BA131" i="23"/>
  <c r="BA132" i="23"/>
  <c r="BA133" i="23"/>
  <c r="BA134" i="23"/>
  <c r="BA135" i="23"/>
  <c r="BA136" i="23"/>
  <c r="BA137" i="23"/>
  <c r="BA138" i="23"/>
  <c r="BA139" i="23"/>
  <c r="BA140" i="23"/>
  <c r="BA141" i="23"/>
  <c r="BA142" i="23"/>
  <c r="BA143" i="23"/>
  <c r="BA144" i="23"/>
  <c r="BA145" i="23"/>
  <c r="BA146" i="23"/>
  <c r="BA147" i="23"/>
  <c r="BA148" i="23"/>
  <c r="BA149" i="23"/>
  <c r="BA150" i="23"/>
  <c r="BA151" i="23"/>
  <c r="BA152" i="23"/>
  <c r="BA153" i="23"/>
  <c r="BA154" i="23"/>
  <c r="BA155" i="23"/>
  <c r="BA156" i="23"/>
  <c r="BA157" i="23"/>
  <c r="BA158" i="23"/>
  <c r="BA159" i="23"/>
  <c r="BA160" i="23"/>
  <c r="BA161" i="23"/>
  <c r="BA162" i="23"/>
  <c r="BA163" i="23"/>
  <c r="BA164" i="23"/>
  <c r="BA165" i="23"/>
  <c r="BA166" i="23"/>
  <c r="BA167" i="23"/>
  <c r="BA168" i="23"/>
  <c r="BA169" i="23"/>
  <c r="BA170" i="23"/>
  <c r="BA171" i="23"/>
  <c r="BA172" i="23"/>
  <c r="BA173" i="23"/>
  <c r="BA174" i="23"/>
  <c r="BA175" i="23"/>
  <c r="BA176" i="23"/>
  <c r="BA177" i="23"/>
  <c r="BA178" i="23"/>
  <c r="BA179" i="23"/>
  <c r="BA180" i="23"/>
  <c r="BA181" i="23"/>
  <c r="BA182" i="23"/>
  <c r="BA183" i="23"/>
  <c r="BA184" i="23"/>
  <c r="BA185" i="23"/>
  <c r="BA186" i="23"/>
  <c r="BA187" i="23"/>
  <c r="BA188" i="23"/>
  <c r="BA189" i="23"/>
  <c r="BA190" i="23"/>
  <c r="BA191" i="23"/>
  <c r="BA192" i="23"/>
  <c r="BA193" i="23"/>
  <c r="BA194" i="23"/>
  <c r="BA195" i="23"/>
  <c r="BA196" i="23"/>
  <c r="BA197" i="23"/>
  <c r="BA198" i="23"/>
  <c r="BA199" i="23"/>
  <c r="BA200" i="23"/>
  <c r="BA201" i="23"/>
  <c r="BA202" i="23"/>
  <c r="BA203" i="23"/>
  <c r="BA204" i="23"/>
  <c r="BA205" i="23"/>
  <c r="BA206" i="23"/>
  <c r="BA207" i="23"/>
  <c r="BA208" i="23"/>
  <c r="BA209" i="23"/>
  <c r="BA210" i="23"/>
  <c r="BA211" i="23"/>
  <c r="BA212" i="23"/>
  <c r="BA213" i="23"/>
  <c r="BA214" i="23"/>
  <c r="BA215" i="23"/>
  <c r="BA216" i="23"/>
  <c r="BA217" i="23"/>
  <c r="BA218" i="23"/>
  <c r="BA219" i="23"/>
  <c r="BA220" i="23"/>
  <c r="BA221" i="23"/>
  <c r="BA222" i="23"/>
  <c r="BA223" i="23"/>
  <c r="BA224" i="23"/>
  <c r="BA225" i="23"/>
  <c r="BA226" i="23"/>
  <c r="BA227" i="23"/>
  <c r="BA228" i="23"/>
  <c r="BA229" i="23"/>
  <c r="BA230" i="23"/>
  <c r="BA231" i="23"/>
  <c r="BA232" i="23"/>
  <c r="BA233" i="23"/>
  <c r="BA234" i="23"/>
  <c r="BA235" i="23"/>
  <c r="BA236" i="23"/>
  <c r="BA237" i="23"/>
  <c r="BA238" i="23"/>
  <c r="BA239" i="23"/>
  <c r="BA240" i="23"/>
  <c r="BA241" i="23"/>
  <c r="BA242" i="23"/>
  <c r="BA243" i="23"/>
  <c r="BA244" i="23"/>
  <c r="BA245" i="23"/>
  <c r="BA246" i="23"/>
  <c r="BA247" i="23"/>
  <c r="BA248" i="23"/>
  <c r="BA249" i="23"/>
  <c r="BA250" i="23"/>
  <c r="BA251" i="23"/>
  <c r="BA252" i="23"/>
  <c r="BA253" i="23"/>
  <c r="BA254" i="23"/>
  <c r="BA255" i="23"/>
  <c r="BA256" i="23"/>
  <c r="BA257" i="23"/>
  <c r="BA258" i="23"/>
  <c r="BA259" i="23"/>
  <c r="BA260" i="23"/>
  <c r="BA261" i="23"/>
  <c r="BA262" i="23"/>
  <c r="BA263" i="23"/>
  <c r="BA264" i="23"/>
  <c r="BA265" i="23"/>
  <c r="BA266" i="23"/>
  <c r="BA267" i="23"/>
  <c r="BA268" i="23"/>
  <c r="BA269" i="23"/>
  <c r="BA270" i="23"/>
  <c r="BA271" i="23"/>
  <c r="BA272" i="23"/>
  <c r="BA273" i="23"/>
  <c r="BA274" i="23"/>
  <c r="BA275" i="23"/>
  <c r="BA276" i="23"/>
  <c r="BA277" i="23"/>
  <c r="BA278" i="23"/>
  <c r="BA279" i="23"/>
  <c r="BA280" i="23"/>
  <c r="BA281" i="23"/>
  <c r="BA282" i="23"/>
  <c r="BA283" i="23"/>
  <c r="BA284" i="23"/>
  <c r="BA285" i="23"/>
  <c r="BA286" i="23"/>
  <c r="BA287" i="23"/>
  <c r="BA288" i="23"/>
  <c r="BA289" i="23"/>
  <c r="BA290" i="23"/>
  <c r="BA291" i="23"/>
  <c r="BA292" i="23"/>
  <c r="BA293" i="23"/>
  <c r="BA294" i="23"/>
  <c r="BA295" i="23"/>
  <c r="BA296" i="23"/>
  <c r="BA297" i="23"/>
  <c r="BA298" i="23"/>
  <c r="BA299" i="23"/>
  <c r="BA300" i="23"/>
  <c r="BA301" i="23"/>
  <c r="BA302" i="23"/>
  <c r="BA303" i="23"/>
  <c r="BA304" i="23"/>
  <c r="BA305" i="23"/>
  <c r="BA306" i="23"/>
  <c r="BA307" i="23"/>
  <c r="BA308" i="23"/>
  <c r="BA309" i="23"/>
  <c r="BA310" i="23"/>
  <c r="BA311" i="23"/>
  <c r="BA312" i="23"/>
  <c r="BA313" i="23"/>
  <c r="BA314" i="23"/>
  <c r="BA315" i="23"/>
  <c r="BA316" i="23"/>
  <c r="BA317" i="23"/>
  <c r="BA318" i="23"/>
  <c r="BA319" i="23"/>
  <c r="BA320" i="23"/>
  <c r="BA321" i="23"/>
  <c r="BA322" i="23"/>
  <c r="BA323" i="23"/>
  <c r="BA324" i="23"/>
  <c r="BA325" i="23"/>
  <c r="BA326" i="23"/>
  <c r="BA327" i="23"/>
  <c r="BA328" i="23"/>
  <c r="BA329" i="23"/>
  <c r="BA330" i="23"/>
  <c r="BA331" i="23"/>
  <c r="BA332" i="23"/>
  <c r="BA333" i="23"/>
  <c r="BA334" i="23"/>
  <c r="BA335" i="23"/>
  <c r="BA336" i="23"/>
  <c r="BA337" i="23"/>
  <c r="BA338" i="23"/>
  <c r="BA339" i="23"/>
  <c r="BA340" i="23"/>
  <c r="BA341" i="23"/>
  <c r="BA342" i="23"/>
  <c r="BA343" i="23"/>
  <c r="BA344" i="23"/>
  <c r="BA345" i="23"/>
  <c r="BA346" i="23"/>
  <c r="BA347" i="23"/>
  <c r="BA348" i="23"/>
  <c r="BA349" i="23"/>
  <c r="BA350" i="23"/>
  <c r="BA351" i="23"/>
  <c r="BA352" i="23"/>
  <c r="BA353" i="23"/>
  <c r="BA354" i="23"/>
  <c r="BA355" i="23"/>
  <c r="BA356" i="23"/>
  <c r="BA357" i="23"/>
  <c r="BA358" i="23"/>
  <c r="BA359" i="23"/>
  <c r="BA360" i="23"/>
  <c r="BA361" i="23"/>
  <c r="BA362" i="23"/>
  <c r="BA363" i="23"/>
  <c r="BA364" i="23"/>
  <c r="BA365" i="23"/>
  <c r="BA366" i="23"/>
  <c r="BA367" i="23"/>
  <c r="BA368" i="23"/>
  <c r="BA369" i="23"/>
  <c r="BA370" i="23"/>
  <c r="BA371" i="23"/>
  <c r="BA372" i="23"/>
  <c r="BA373" i="23"/>
  <c r="BA374" i="23"/>
  <c r="BA375" i="23"/>
  <c r="BA376" i="23"/>
  <c r="BA377" i="23"/>
  <c r="BA378" i="23"/>
  <c r="BA379" i="23"/>
  <c r="BA380" i="23"/>
  <c r="BA381" i="23"/>
  <c r="BA382" i="23"/>
  <c r="BA383" i="23"/>
  <c r="BA384" i="23"/>
  <c r="BA385" i="23"/>
  <c r="BA386" i="23"/>
  <c r="BA387" i="23"/>
  <c r="BA388" i="23"/>
  <c r="BA389" i="23"/>
  <c r="BA390" i="23"/>
  <c r="BA391" i="23"/>
  <c r="BA392" i="23"/>
  <c r="BA393" i="23"/>
  <c r="BA394" i="23"/>
  <c r="BA395" i="23"/>
  <c r="BA396" i="23"/>
  <c r="BA397" i="23"/>
  <c r="BA398" i="23"/>
  <c r="BA399" i="23"/>
  <c r="BA400" i="23"/>
  <c r="BA401" i="23"/>
  <c r="BA402" i="23"/>
  <c r="BA403" i="23"/>
  <c r="BA404" i="23"/>
  <c r="BA405" i="23"/>
  <c r="BA406" i="23"/>
  <c r="BA407" i="23"/>
  <c r="BA408" i="23"/>
  <c r="BA409" i="23"/>
  <c r="BA410" i="23"/>
  <c r="BA411" i="23"/>
  <c r="BA412" i="23"/>
  <c r="BA413" i="23"/>
  <c r="BA414" i="23"/>
  <c r="BA415" i="23"/>
  <c r="BA416" i="23"/>
  <c r="BA417" i="23"/>
  <c r="BA418" i="23"/>
  <c r="BA419" i="23"/>
  <c r="BA420" i="23"/>
  <c r="BA421" i="23"/>
  <c r="BA422" i="23"/>
  <c r="BA423" i="23"/>
  <c r="BA424" i="23"/>
  <c r="BA425" i="23"/>
  <c r="BA426" i="23"/>
  <c r="BA427" i="23"/>
  <c r="BA428" i="23"/>
  <c r="BA429" i="23"/>
  <c r="BA430" i="23"/>
  <c r="BA431" i="23"/>
  <c r="BA432" i="23"/>
  <c r="BA433" i="23"/>
  <c r="BA434" i="23"/>
  <c r="BA435" i="23"/>
  <c r="BA436" i="23"/>
  <c r="BA437" i="23"/>
  <c r="BA438" i="23"/>
  <c r="BA439" i="23"/>
  <c r="BA440" i="23"/>
  <c r="BA441" i="23"/>
  <c r="BA442" i="23"/>
  <c r="BA443" i="23"/>
  <c r="BA444" i="23"/>
  <c r="BA445" i="23"/>
  <c r="BA446" i="23"/>
  <c r="BA447" i="23"/>
  <c r="BA448" i="23"/>
  <c r="BA449" i="23"/>
  <c r="BA450" i="23"/>
  <c r="BA451" i="23"/>
  <c r="BA452" i="23"/>
  <c r="BA453" i="23"/>
  <c r="BA454" i="23"/>
  <c r="BA455" i="23"/>
  <c r="BA456" i="23"/>
  <c r="BA457" i="23"/>
  <c r="BA458" i="23"/>
  <c r="BA459" i="23"/>
  <c r="BA460" i="23"/>
  <c r="BA461" i="23"/>
  <c r="BA462" i="23"/>
  <c r="BA463" i="23"/>
  <c r="BA464" i="23"/>
  <c r="BA465" i="23"/>
  <c r="BA466" i="23"/>
  <c r="BA467" i="23"/>
  <c r="BA468" i="23"/>
  <c r="BA469" i="23"/>
  <c r="BA470" i="23"/>
  <c r="BA471" i="23"/>
  <c r="BA472" i="23"/>
  <c r="BA473" i="23"/>
  <c r="BA474" i="23"/>
  <c r="BA475" i="23"/>
  <c r="BA476" i="23"/>
  <c r="BA477" i="23"/>
  <c r="BA478" i="23"/>
  <c r="BA479" i="23"/>
  <c r="BA480" i="23"/>
  <c r="BA481" i="23"/>
  <c r="BA482" i="23"/>
  <c r="BA483" i="23"/>
  <c r="BA484" i="23"/>
  <c r="BA485" i="23"/>
  <c r="BA486" i="23"/>
  <c r="BA487" i="23"/>
  <c r="BA488" i="23"/>
  <c r="BA489" i="23"/>
  <c r="BA490" i="23"/>
  <c r="BA491" i="23"/>
  <c r="BA492" i="23"/>
  <c r="BA493" i="23"/>
  <c r="BA494" i="23"/>
  <c r="BA495" i="23"/>
  <c r="BA496" i="23"/>
  <c r="BA497" i="23"/>
  <c r="BA498" i="23"/>
  <c r="BA499" i="23"/>
  <c r="BA500" i="23"/>
  <c r="BA501" i="23"/>
  <c r="BA502" i="23"/>
  <c r="BA503" i="23"/>
  <c r="BA504" i="23"/>
  <c r="BA505" i="23"/>
  <c r="BA506" i="23"/>
  <c r="BB8" i="23"/>
  <c r="BB9" i="23"/>
  <c r="BB10" i="23"/>
  <c r="BB11" i="23"/>
  <c r="BB12" i="23"/>
  <c r="BB13" i="23"/>
  <c r="BB14" i="23"/>
  <c r="BB15" i="23"/>
  <c r="BB16" i="23"/>
  <c r="BB17" i="23"/>
  <c r="BB18" i="23"/>
  <c r="BB19" i="23"/>
  <c r="BB20" i="23"/>
  <c r="BB21" i="23"/>
  <c r="BB22" i="23"/>
  <c r="BB23" i="23"/>
  <c r="BB24" i="23"/>
  <c r="BB25" i="23"/>
  <c r="BB26" i="23"/>
  <c r="BB27" i="23"/>
  <c r="BB28" i="23"/>
  <c r="BB29" i="23"/>
  <c r="BB30" i="23"/>
  <c r="BB31" i="23"/>
  <c r="BB32" i="23"/>
  <c r="BB33" i="23"/>
  <c r="BB34" i="23"/>
  <c r="BB35" i="23"/>
  <c r="BB36" i="23"/>
  <c r="BB37" i="23"/>
  <c r="BB38" i="23"/>
  <c r="BB39" i="23"/>
  <c r="BB40" i="23"/>
  <c r="BB41" i="23"/>
  <c r="BB42" i="23"/>
  <c r="BB43" i="23"/>
  <c r="BB44" i="23"/>
  <c r="BB45" i="23"/>
  <c r="BB46" i="23"/>
  <c r="BB47" i="23"/>
  <c r="BB48" i="23"/>
  <c r="BB49" i="23"/>
  <c r="BB50" i="23"/>
  <c r="BB51" i="23"/>
  <c r="BB52" i="23"/>
  <c r="BB53" i="23"/>
  <c r="BB54" i="23"/>
  <c r="BB55" i="23"/>
  <c r="BB56" i="23"/>
  <c r="BB57" i="23"/>
  <c r="BB58" i="23"/>
  <c r="BB59" i="23"/>
  <c r="BB60" i="23"/>
  <c r="BB61" i="23"/>
  <c r="BB62" i="23"/>
  <c r="BB63" i="23"/>
  <c r="BB64" i="23"/>
  <c r="BB65" i="23"/>
  <c r="BB66" i="23"/>
  <c r="BB67" i="23"/>
  <c r="BB68" i="23"/>
  <c r="BB69" i="23"/>
  <c r="BB70" i="23"/>
  <c r="BB71" i="23"/>
  <c r="BB72" i="23"/>
  <c r="BB73" i="23"/>
  <c r="BB74" i="23"/>
  <c r="BB75" i="23"/>
  <c r="BB76" i="23"/>
  <c r="BB77" i="23"/>
  <c r="BB78" i="23"/>
  <c r="BB79" i="23"/>
  <c r="BB80" i="23"/>
  <c r="BB81" i="23"/>
  <c r="BB82" i="23"/>
  <c r="BB83" i="23"/>
  <c r="BB84" i="23"/>
  <c r="BB85" i="23"/>
  <c r="BB86" i="23"/>
  <c r="BB87" i="23"/>
  <c r="BB88" i="23"/>
  <c r="BB89" i="23"/>
  <c r="BB90" i="23"/>
  <c r="BB91" i="23"/>
  <c r="BB92" i="23"/>
  <c r="BB93" i="23"/>
  <c r="BB94" i="23"/>
  <c r="BB95" i="23"/>
  <c r="BB96" i="23"/>
  <c r="BB97" i="23"/>
  <c r="BB98" i="23"/>
  <c r="BB99" i="23"/>
  <c r="BB100" i="23"/>
  <c r="BB101" i="23"/>
  <c r="BB102" i="23"/>
  <c r="BB103" i="23"/>
  <c r="BB104" i="23"/>
  <c r="BB105" i="23"/>
  <c r="BB106" i="23"/>
  <c r="BB107" i="23"/>
  <c r="BB108" i="23"/>
  <c r="BB109" i="23"/>
  <c r="BB110" i="23"/>
  <c r="BB111" i="23"/>
  <c r="BB112" i="23"/>
  <c r="BB113" i="23"/>
  <c r="BB114" i="23"/>
  <c r="BB115" i="23"/>
  <c r="BB116" i="23"/>
  <c r="BB117" i="23"/>
  <c r="BB118" i="23"/>
  <c r="BB119" i="23"/>
  <c r="BB120" i="23"/>
  <c r="BB121" i="23"/>
  <c r="BB122" i="23"/>
  <c r="BB123" i="23"/>
  <c r="BB124" i="23"/>
  <c r="BB125" i="23"/>
  <c r="BB126" i="23"/>
  <c r="BB127" i="23"/>
  <c r="BB128" i="23"/>
  <c r="BB129" i="23"/>
  <c r="BB130" i="23"/>
  <c r="BB131" i="23"/>
  <c r="BB132" i="23"/>
  <c r="BB133" i="23"/>
  <c r="BB134" i="23"/>
  <c r="BB135" i="23"/>
  <c r="BB136" i="23"/>
  <c r="BB137" i="23"/>
  <c r="BB138" i="23"/>
  <c r="BB139" i="23"/>
  <c r="BB140" i="23"/>
  <c r="BB141" i="23"/>
  <c r="BB142" i="23"/>
  <c r="BB143" i="23"/>
  <c r="BB144" i="23"/>
  <c r="BB145" i="23"/>
  <c r="BB146" i="23"/>
  <c r="BB147" i="23"/>
  <c r="BB148" i="23"/>
  <c r="BB149" i="23"/>
  <c r="BB150" i="23"/>
  <c r="BB151" i="23"/>
  <c r="BB152" i="23"/>
  <c r="BB153" i="23"/>
  <c r="BB154" i="23"/>
  <c r="BB155" i="23"/>
  <c r="BB156" i="23"/>
  <c r="BB157" i="23"/>
  <c r="BB158" i="23"/>
  <c r="BB159" i="23"/>
  <c r="BB160" i="23"/>
  <c r="BB161" i="23"/>
  <c r="BB162" i="23"/>
  <c r="BB163" i="23"/>
  <c r="BB164" i="23"/>
  <c r="BB165" i="23"/>
  <c r="BB166" i="23"/>
  <c r="BB167" i="23"/>
  <c r="BB168" i="23"/>
  <c r="BB169" i="23"/>
  <c r="BB170" i="23"/>
  <c r="BB171" i="23"/>
  <c r="BB172" i="23"/>
  <c r="BB173" i="23"/>
  <c r="BB174" i="23"/>
  <c r="BB175" i="23"/>
  <c r="BB176" i="23"/>
  <c r="BB177" i="23"/>
  <c r="BB178" i="23"/>
  <c r="BB179" i="23"/>
  <c r="BB180" i="23"/>
  <c r="BB181" i="23"/>
  <c r="BB182" i="23"/>
  <c r="BB183" i="23"/>
  <c r="BB184" i="23"/>
  <c r="BB185" i="23"/>
  <c r="BB186" i="23"/>
  <c r="BB187" i="23"/>
  <c r="BB188" i="23"/>
  <c r="BB189" i="23"/>
  <c r="BB190" i="23"/>
  <c r="BB191" i="23"/>
  <c r="BB192" i="23"/>
  <c r="BB193" i="23"/>
  <c r="BB194" i="23"/>
  <c r="BB195" i="23"/>
  <c r="BB196" i="23"/>
  <c r="BB197" i="23"/>
  <c r="BB198" i="23"/>
  <c r="BB199" i="23"/>
  <c r="BB200" i="23"/>
  <c r="BB201" i="23"/>
  <c r="BB202" i="23"/>
  <c r="BB203" i="23"/>
  <c r="BB204" i="23"/>
  <c r="BB205" i="23"/>
  <c r="BB206" i="23"/>
  <c r="BB207" i="23"/>
  <c r="BB208" i="23"/>
  <c r="BB209" i="23"/>
  <c r="BB210" i="23"/>
  <c r="BB211" i="23"/>
  <c r="BB212" i="23"/>
  <c r="BB213" i="23"/>
  <c r="BB214" i="23"/>
  <c r="BB215" i="23"/>
  <c r="BB216" i="23"/>
  <c r="BB217" i="23"/>
  <c r="BB218" i="23"/>
  <c r="BB219" i="23"/>
  <c r="BB220" i="23"/>
  <c r="BB221" i="23"/>
  <c r="BB222" i="23"/>
  <c r="BB223" i="23"/>
  <c r="BB224" i="23"/>
  <c r="BB225" i="23"/>
  <c r="BB226" i="23"/>
  <c r="BB227" i="23"/>
  <c r="BB228" i="23"/>
  <c r="BB229" i="23"/>
  <c r="BB230" i="23"/>
  <c r="BB231" i="23"/>
  <c r="BB232" i="23"/>
  <c r="BB233" i="23"/>
  <c r="BB234" i="23"/>
  <c r="BB235" i="23"/>
  <c r="BB236" i="23"/>
  <c r="BB237" i="23"/>
  <c r="BB238" i="23"/>
  <c r="BB239" i="23"/>
  <c r="BB240" i="23"/>
  <c r="BB241" i="23"/>
  <c r="BB242" i="23"/>
  <c r="BB243" i="23"/>
  <c r="BB244" i="23"/>
  <c r="BB245" i="23"/>
  <c r="BB246" i="23"/>
  <c r="BB247" i="23"/>
  <c r="BB248" i="23"/>
  <c r="BB249" i="23"/>
  <c r="BB250" i="23"/>
  <c r="BB251" i="23"/>
  <c r="BB252" i="23"/>
  <c r="BB253" i="23"/>
  <c r="BB254" i="23"/>
  <c r="BB255" i="23"/>
  <c r="BB256" i="23"/>
  <c r="BB257" i="23"/>
  <c r="BB258" i="23"/>
  <c r="BB259" i="23"/>
  <c r="BB260" i="23"/>
  <c r="BB261" i="23"/>
  <c r="BB262" i="23"/>
  <c r="BB263" i="23"/>
  <c r="BB264" i="23"/>
  <c r="BB265" i="23"/>
  <c r="BB266" i="23"/>
  <c r="BB267" i="23"/>
  <c r="BB268" i="23"/>
  <c r="BB269" i="23"/>
  <c r="BB270" i="23"/>
  <c r="BB271" i="23"/>
  <c r="BB272" i="23"/>
  <c r="BB273" i="23"/>
  <c r="BB274" i="23"/>
  <c r="BB275" i="23"/>
  <c r="BB276" i="23"/>
  <c r="BB277" i="23"/>
  <c r="BB278" i="23"/>
  <c r="BB279" i="23"/>
  <c r="BB280" i="23"/>
  <c r="BB281" i="23"/>
  <c r="BB282" i="23"/>
  <c r="BB283" i="23"/>
  <c r="BB284" i="23"/>
  <c r="BB285" i="23"/>
  <c r="BB286" i="23"/>
  <c r="BB287" i="23"/>
  <c r="BB288" i="23"/>
  <c r="BB289" i="23"/>
  <c r="BB290" i="23"/>
  <c r="BB291" i="23"/>
  <c r="BB292" i="23"/>
  <c r="BB293" i="23"/>
  <c r="BB294" i="23"/>
  <c r="BB295" i="23"/>
  <c r="BB296" i="23"/>
  <c r="BB297" i="23"/>
  <c r="BB298" i="23"/>
  <c r="BB299" i="23"/>
  <c r="BB300" i="23"/>
  <c r="BB301" i="23"/>
  <c r="BB302" i="23"/>
  <c r="BB303" i="23"/>
  <c r="BB304" i="23"/>
  <c r="BB305" i="23"/>
  <c r="BB306" i="23"/>
  <c r="BB307" i="23"/>
  <c r="BB308" i="23"/>
  <c r="BB309" i="23"/>
  <c r="BB310" i="23"/>
  <c r="BB311" i="23"/>
  <c r="BB312" i="23"/>
  <c r="BB313" i="23"/>
  <c r="BB314" i="23"/>
  <c r="BB315" i="23"/>
  <c r="BB316" i="23"/>
  <c r="BB317" i="23"/>
  <c r="BB318" i="23"/>
  <c r="BB319" i="23"/>
  <c r="BB320" i="23"/>
  <c r="BB321" i="23"/>
  <c r="BB322" i="23"/>
  <c r="BB323" i="23"/>
  <c r="BB324" i="23"/>
  <c r="BB325" i="23"/>
  <c r="BB326" i="23"/>
  <c r="BB327" i="23"/>
  <c r="BB328" i="23"/>
  <c r="BB329" i="23"/>
  <c r="BB330" i="23"/>
  <c r="BB331" i="23"/>
  <c r="BB332" i="23"/>
  <c r="BB333" i="23"/>
  <c r="BB334" i="23"/>
  <c r="BB335" i="23"/>
  <c r="BB336" i="23"/>
  <c r="BB337" i="23"/>
  <c r="BB338" i="23"/>
  <c r="BB339" i="23"/>
  <c r="BB340" i="23"/>
  <c r="BB341" i="23"/>
  <c r="BB342" i="23"/>
  <c r="BB343" i="23"/>
  <c r="BB344" i="23"/>
  <c r="BB345" i="23"/>
  <c r="BB346" i="23"/>
  <c r="BB347" i="23"/>
  <c r="BB348" i="23"/>
  <c r="BB349" i="23"/>
  <c r="BB350" i="23"/>
  <c r="BB351" i="23"/>
  <c r="BB352" i="23"/>
  <c r="BB353" i="23"/>
  <c r="BB354" i="23"/>
  <c r="BB355" i="23"/>
  <c r="BB356" i="23"/>
  <c r="BB357" i="23"/>
  <c r="BB358" i="23"/>
  <c r="BB359" i="23"/>
  <c r="BB360" i="23"/>
  <c r="BB361" i="23"/>
  <c r="BB362" i="23"/>
  <c r="BB363" i="23"/>
  <c r="BB364" i="23"/>
  <c r="BB365" i="23"/>
  <c r="BB366" i="23"/>
  <c r="BB367" i="23"/>
  <c r="BB368" i="23"/>
  <c r="BB369" i="23"/>
  <c r="BB370" i="23"/>
  <c r="BB371" i="23"/>
  <c r="BB372" i="23"/>
  <c r="BB373" i="23"/>
  <c r="BB374" i="23"/>
  <c r="BB375" i="23"/>
  <c r="BB376" i="23"/>
  <c r="BB377" i="23"/>
  <c r="BB378" i="23"/>
  <c r="BB379" i="23"/>
  <c r="BB380" i="23"/>
  <c r="BB381" i="23"/>
  <c r="BB382" i="23"/>
  <c r="BB383" i="23"/>
  <c r="BB384" i="23"/>
  <c r="BB385" i="23"/>
  <c r="BB386" i="23"/>
  <c r="BB387" i="23"/>
  <c r="BB388" i="23"/>
  <c r="BB389" i="23"/>
  <c r="BB390" i="23"/>
  <c r="BB391" i="23"/>
  <c r="BB392" i="23"/>
  <c r="BB393" i="23"/>
  <c r="BB394" i="23"/>
  <c r="BB395" i="23"/>
  <c r="BB396" i="23"/>
  <c r="BB397" i="23"/>
  <c r="BB398" i="23"/>
  <c r="BB399" i="23"/>
  <c r="BB400" i="23"/>
  <c r="BB401" i="23"/>
  <c r="BB402" i="23"/>
  <c r="BB403" i="23"/>
  <c r="BB404" i="23"/>
  <c r="BB405" i="23"/>
  <c r="BB406" i="23"/>
  <c r="BB407" i="23"/>
  <c r="BB408" i="23"/>
  <c r="BB409" i="23"/>
  <c r="BB410" i="23"/>
  <c r="BB411" i="23"/>
  <c r="BB412" i="23"/>
  <c r="BB413" i="23"/>
  <c r="BB414" i="23"/>
  <c r="BB415" i="23"/>
  <c r="BB416" i="23"/>
  <c r="BB417" i="23"/>
  <c r="BB418" i="23"/>
  <c r="BB419" i="23"/>
  <c r="BB420" i="23"/>
  <c r="BB421" i="23"/>
  <c r="BB422" i="23"/>
  <c r="BB423" i="23"/>
  <c r="BB424" i="23"/>
  <c r="BB425" i="23"/>
  <c r="BB426" i="23"/>
  <c r="BB427" i="23"/>
  <c r="BB428" i="23"/>
  <c r="BB429" i="23"/>
  <c r="BB430" i="23"/>
  <c r="BB431" i="23"/>
  <c r="BB432" i="23"/>
  <c r="BB433" i="23"/>
  <c r="BB434" i="23"/>
  <c r="BB435" i="23"/>
  <c r="BB436" i="23"/>
  <c r="BB437" i="23"/>
  <c r="BB438" i="23"/>
  <c r="BB439" i="23"/>
  <c r="BB440" i="23"/>
  <c r="BB441" i="23"/>
  <c r="BB442" i="23"/>
  <c r="BB443" i="23"/>
  <c r="BB444" i="23"/>
  <c r="BB445" i="23"/>
  <c r="BB446" i="23"/>
  <c r="BB447" i="23"/>
  <c r="BB448" i="23"/>
  <c r="BB449" i="23"/>
  <c r="BB450" i="23"/>
  <c r="BB451" i="23"/>
  <c r="BB452" i="23"/>
  <c r="BB453" i="23"/>
  <c r="BB454" i="23"/>
  <c r="BB455" i="23"/>
  <c r="BB456" i="23"/>
  <c r="BB457" i="23"/>
  <c r="BB458" i="23"/>
  <c r="BB459" i="23"/>
  <c r="BB460" i="23"/>
  <c r="BB461" i="23"/>
  <c r="BB462" i="23"/>
  <c r="BB463" i="23"/>
  <c r="BB464" i="23"/>
  <c r="BB465" i="23"/>
  <c r="BB466" i="23"/>
  <c r="BB467" i="23"/>
  <c r="BB468" i="23"/>
  <c r="BB469" i="23"/>
  <c r="BB470" i="23"/>
  <c r="BB471" i="23"/>
  <c r="BB472" i="23"/>
  <c r="BB473" i="23"/>
  <c r="BB474" i="23"/>
  <c r="BB475" i="23"/>
  <c r="BB476" i="23"/>
  <c r="BB477" i="23"/>
  <c r="BB478" i="23"/>
  <c r="BB479" i="23"/>
  <c r="BB480" i="23"/>
  <c r="BB481" i="23"/>
  <c r="BB482" i="23"/>
  <c r="BB483" i="23"/>
  <c r="BB484" i="23"/>
  <c r="BB485" i="23"/>
  <c r="BB486" i="23"/>
  <c r="BB487" i="23"/>
  <c r="BB488" i="23"/>
  <c r="BB489" i="23"/>
  <c r="BB490" i="23"/>
  <c r="BB491" i="23"/>
  <c r="BB492" i="23"/>
  <c r="BB493" i="23"/>
  <c r="BB494" i="23"/>
  <c r="BB495" i="23"/>
  <c r="BB496" i="23"/>
  <c r="BB497" i="23"/>
  <c r="BB498" i="23"/>
  <c r="BB499" i="23"/>
  <c r="BB500" i="23"/>
  <c r="BB501" i="23"/>
  <c r="BB502" i="23"/>
  <c r="BB503" i="23"/>
  <c r="BB504" i="23"/>
  <c r="BB505" i="23"/>
  <c r="BB506" i="23"/>
  <c r="BC8" i="23"/>
  <c r="BC9" i="23"/>
  <c r="BC10" i="23"/>
  <c r="BC11" i="23"/>
  <c r="BC12" i="23"/>
  <c r="BC13" i="23"/>
  <c r="BC14" i="23"/>
  <c r="BC15" i="23"/>
  <c r="BC16" i="23"/>
  <c r="BC17" i="23"/>
  <c r="BC18" i="23"/>
  <c r="BC19" i="23"/>
  <c r="BC20" i="23"/>
  <c r="BC21" i="23"/>
  <c r="BC22" i="23"/>
  <c r="BC23" i="23"/>
  <c r="BC24" i="23"/>
  <c r="BC25" i="23"/>
  <c r="BC26" i="23"/>
  <c r="BC27" i="23"/>
  <c r="BC28" i="23"/>
  <c r="BC29" i="23"/>
  <c r="BC30" i="23"/>
  <c r="BC31" i="23"/>
  <c r="BC32" i="23"/>
  <c r="BC33" i="23"/>
  <c r="BC34" i="23"/>
  <c r="BC35" i="23"/>
  <c r="BC36" i="23"/>
  <c r="BC37" i="23"/>
  <c r="BC38" i="23"/>
  <c r="BC39" i="23"/>
  <c r="BC40" i="23"/>
  <c r="BC41" i="23"/>
  <c r="BC42" i="23"/>
  <c r="BC43" i="23"/>
  <c r="BC44" i="23"/>
  <c r="BC45" i="23"/>
  <c r="BC46" i="23"/>
  <c r="BC47" i="23"/>
  <c r="BC48" i="23"/>
  <c r="BC49" i="23"/>
  <c r="BC50" i="23"/>
  <c r="BC51" i="23"/>
  <c r="BC52" i="23"/>
  <c r="BC53" i="23"/>
  <c r="BC54" i="23"/>
  <c r="BC55" i="23"/>
  <c r="BC56" i="23"/>
  <c r="BC57" i="23"/>
  <c r="BC58" i="23"/>
  <c r="BC59" i="23"/>
  <c r="BC60" i="23"/>
  <c r="BC61" i="23"/>
  <c r="BC62" i="23"/>
  <c r="BC63" i="23"/>
  <c r="BC64" i="23"/>
  <c r="BC65" i="23"/>
  <c r="BC66" i="23"/>
  <c r="BC67" i="23"/>
  <c r="BC68" i="23"/>
  <c r="BC69" i="23"/>
  <c r="BC70" i="23"/>
  <c r="BC71" i="23"/>
  <c r="BC72" i="23"/>
  <c r="BC73" i="23"/>
  <c r="BC74" i="23"/>
  <c r="BC75" i="23"/>
  <c r="BC76" i="23"/>
  <c r="BC77" i="23"/>
  <c r="BC78" i="23"/>
  <c r="BC79" i="23"/>
  <c r="BC80" i="23"/>
  <c r="BC81" i="23"/>
  <c r="BC82" i="23"/>
  <c r="BC83" i="23"/>
  <c r="BC84" i="23"/>
  <c r="BC85" i="23"/>
  <c r="BC86" i="23"/>
  <c r="BC87" i="23"/>
  <c r="BC88" i="23"/>
  <c r="BC89" i="23"/>
  <c r="BC90" i="23"/>
  <c r="BC91" i="23"/>
  <c r="BC92" i="23"/>
  <c r="BC93" i="23"/>
  <c r="BC94" i="23"/>
  <c r="BC95" i="23"/>
  <c r="BC96" i="23"/>
  <c r="BC97" i="23"/>
  <c r="BC98" i="23"/>
  <c r="BC99" i="23"/>
  <c r="BC100" i="23"/>
  <c r="BC101" i="23"/>
  <c r="BC102" i="23"/>
  <c r="BC103" i="23"/>
  <c r="BC104" i="23"/>
  <c r="BC105" i="23"/>
  <c r="BC106" i="23"/>
  <c r="BC107" i="23"/>
  <c r="BC108" i="23"/>
  <c r="BC109" i="23"/>
  <c r="BC110" i="23"/>
  <c r="BC111" i="23"/>
  <c r="BC112" i="23"/>
  <c r="BC113" i="23"/>
  <c r="BC114" i="23"/>
  <c r="BC115" i="23"/>
  <c r="BC116" i="23"/>
  <c r="BC117" i="23"/>
  <c r="BC118" i="23"/>
  <c r="BC119" i="23"/>
  <c r="BC120" i="23"/>
  <c r="BC121" i="23"/>
  <c r="BC122" i="23"/>
  <c r="BC123" i="23"/>
  <c r="BC124" i="23"/>
  <c r="BC125" i="23"/>
  <c r="BC126" i="23"/>
  <c r="BC127" i="23"/>
  <c r="BC128" i="23"/>
  <c r="BC129" i="23"/>
  <c r="BC130" i="23"/>
  <c r="BC131" i="23"/>
  <c r="BC132" i="23"/>
  <c r="BC133" i="23"/>
  <c r="BC134" i="23"/>
  <c r="BC135" i="23"/>
  <c r="BC136" i="23"/>
  <c r="BC137" i="23"/>
  <c r="BC138" i="23"/>
  <c r="BC139" i="23"/>
  <c r="BC140" i="23"/>
  <c r="BC141" i="23"/>
  <c r="BC142" i="23"/>
  <c r="BC143" i="23"/>
  <c r="BC144" i="23"/>
  <c r="BC145" i="23"/>
  <c r="BC146" i="23"/>
  <c r="BC147" i="23"/>
  <c r="BC148" i="23"/>
  <c r="BC149" i="23"/>
  <c r="BC150" i="23"/>
  <c r="BC151" i="23"/>
  <c r="BC152" i="23"/>
  <c r="BC153" i="23"/>
  <c r="BC154" i="23"/>
  <c r="BC155" i="23"/>
  <c r="BC156" i="23"/>
  <c r="BC157" i="23"/>
  <c r="BC158" i="23"/>
  <c r="BC159" i="23"/>
  <c r="BC160" i="23"/>
  <c r="BC161" i="23"/>
  <c r="BC162" i="23"/>
  <c r="BC163" i="23"/>
  <c r="BC164" i="23"/>
  <c r="BC165" i="23"/>
  <c r="BC166" i="23"/>
  <c r="BC167" i="23"/>
  <c r="BC168" i="23"/>
  <c r="BC169" i="23"/>
  <c r="BC170" i="23"/>
  <c r="BC171" i="23"/>
  <c r="BC172" i="23"/>
  <c r="BC173" i="23"/>
  <c r="BC174" i="23"/>
  <c r="BC175" i="23"/>
  <c r="BC176" i="23"/>
  <c r="BC177" i="23"/>
  <c r="BC178" i="23"/>
  <c r="BC179" i="23"/>
  <c r="BC180" i="23"/>
  <c r="BC181" i="23"/>
  <c r="BC182" i="23"/>
  <c r="BC183" i="23"/>
  <c r="BC184" i="23"/>
  <c r="BC185" i="23"/>
  <c r="BC186" i="23"/>
  <c r="BC187" i="23"/>
  <c r="BC188" i="23"/>
  <c r="BC189" i="23"/>
  <c r="BC190" i="23"/>
  <c r="BC191" i="23"/>
  <c r="BC192" i="23"/>
  <c r="BC193" i="23"/>
  <c r="BC194" i="23"/>
  <c r="BC195" i="23"/>
  <c r="BC196" i="23"/>
  <c r="BC197" i="23"/>
  <c r="BC198" i="23"/>
  <c r="BC199" i="23"/>
  <c r="BC200" i="23"/>
  <c r="BC201" i="23"/>
  <c r="BC202" i="23"/>
  <c r="BC203" i="23"/>
  <c r="BC204" i="23"/>
  <c r="BC205" i="23"/>
  <c r="BC206" i="23"/>
  <c r="BC207" i="23"/>
  <c r="BC208" i="23"/>
  <c r="BC209" i="23"/>
  <c r="BC210" i="23"/>
  <c r="BC211" i="23"/>
  <c r="BC212" i="23"/>
  <c r="BC213" i="23"/>
  <c r="BC214" i="23"/>
  <c r="BC215" i="23"/>
  <c r="BC216" i="23"/>
  <c r="BC217" i="23"/>
  <c r="BC218" i="23"/>
  <c r="BC219" i="23"/>
  <c r="BC220" i="23"/>
  <c r="BC221" i="23"/>
  <c r="BC222" i="23"/>
  <c r="BC223" i="23"/>
  <c r="BC224" i="23"/>
  <c r="BC225" i="23"/>
  <c r="BC226" i="23"/>
  <c r="BC227" i="23"/>
  <c r="BC228" i="23"/>
  <c r="BC229" i="23"/>
  <c r="BC230" i="23"/>
  <c r="BC231" i="23"/>
  <c r="BC232" i="23"/>
  <c r="BC233" i="23"/>
  <c r="BC234" i="23"/>
  <c r="BC235" i="23"/>
  <c r="BC236" i="23"/>
  <c r="BC237" i="23"/>
  <c r="BC238" i="23"/>
  <c r="BC239" i="23"/>
  <c r="BC240" i="23"/>
  <c r="BC241" i="23"/>
  <c r="BC242" i="23"/>
  <c r="BC243" i="23"/>
  <c r="BC244" i="23"/>
  <c r="BC245" i="23"/>
  <c r="BC246" i="23"/>
  <c r="BC247" i="23"/>
  <c r="BC248" i="23"/>
  <c r="BC249" i="23"/>
  <c r="BC250" i="23"/>
  <c r="BC251" i="23"/>
  <c r="BC252" i="23"/>
  <c r="BC253" i="23"/>
  <c r="BC254" i="23"/>
  <c r="BC255" i="23"/>
  <c r="BC256" i="23"/>
  <c r="BC257" i="23"/>
  <c r="BC258" i="23"/>
  <c r="BC259" i="23"/>
  <c r="BC260" i="23"/>
  <c r="BC261" i="23"/>
  <c r="BC262" i="23"/>
  <c r="BC263" i="23"/>
  <c r="BC264" i="23"/>
  <c r="BC265" i="23"/>
  <c r="BC266" i="23"/>
  <c r="BC267" i="23"/>
  <c r="BC268" i="23"/>
  <c r="BC269" i="23"/>
  <c r="BC270" i="23"/>
  <c r="BC271" i="23"/>
  <c r="BC272" i="23"/>
  <c r="BC273" i="23"/>
  <c r="BC274" i="23"/>
  <c r="BC275" i="23"/>
  <c r="BC276" i="23"/>
  <c r="BC277" i="23"/>
  <c r="BC278" i="23"/>
  <c r="BC279" i="23"/>
  <c r="BC280" i="23"/>
  <c r="BC281" i="23"/>
  <c r="BC282" i="23"/>
  <c r="BC283" i="23"/>
  <c r="BC284" i="23"/>
  <c r="BC285" i="23"/>
  <c r="BC286" i="23"/>
  <c r="BC287" i="23"/>
  <c r="BC288" i="23"/>
  <c r="BC289" i="23"/>
  <c r="BC290" i="23"/>
  <c r="BC291" i="23"/>
  <c r="BC292" i="23"/>
  <c r="BC293" i="23"/>
  <c r="BC294" i="23"/>
  <c r="BC295" i="23"/>
  <c r="BC296" i="23"/>
  <c r="BC297" i="23"/>
  <c r="BC298" i="23"/>
  <c r="BC299" i="23"/>
  <c r="BC300" i="23"/>
  <c r="BC301" i="23"/>
  <c r="BC302" i="23"/>
  <c r="BC303" i="23"/>
  <c r="BC304" i="23"/>
  <c r="BC305" i="23"/>
  <c r="BC306" i="23"/>
  <c r="BC307" i="23"/>
  <c r="BC308" i="23"/>
  <c r="BC309" i="23"/>
  <c r="BC310" i="23"/>
  <c r="BC311" i="23"/>
  <c r="BC312" i="23"/>
  <c r="BC313" i="23"/>
  <c r="BC314" i="23"/>
  <c r="BC315" i="23"/>
  <c r="BC316" i="23"/>
  <c r="BC317" i="23"/>
  <c r="BC318" i="23"/>
  <c r="BC319" i="23"/>
  <c r="BC320" i="23"/>
  <c r="BC321" i="23"/>
  <c r="BC322" i="23"/>
  <c r="BC323" i="23"/>
  <c r="BC324" i="23"/>
  <c r="BC325" i="23"/>
  <c r="BC326" i="23"/>
  <c r="BC327" i="23"/>
  <c r="BC328" i="23"/>
  <c r="BC329" i="23"/>
  <c r="BC330" i="23"/>
  <c r="BC331" i="23"/>
  <c r="BC332" i="23"/>
  <c r="BC333" i="23"/>
  <c r="BC334" i="23"/>
  <c r="BC335" i="23"/>
  <c r="BC336" i="23"/>
  <c r="BC337" i="23"/>
  <c r="BC338" i="23"/>
  <c r="BC339" i="23"/>
  <c r="BC340" i="23"/>
  <c r="BC341" i="23"/>
  <c r="BC342" i="23"/>
  <c r="BC343" i="23"/>
  <c r="BC344" i="23"/>
  <c r="BC345" i="23"/>
  <c r="BC346" i="23"/>
  <c r="BC347" i="23"/>
  <c r="BC348" i="23"/>
  <c r="BC349" i="23"/>
  <c r="BC350" i="23"/>
  <c r="BC351" i="23"/>
  <c r="BC352" i="23"/>
  <c r="BC353" i="23"/>
  <c r="BC354" i="23"/>
  <c r="BC355" i="23"/>
  <c r="BC356" i="23"/>
  <c r="BC357" i="23"/>
  <c r="BC358" i="23"/>
  <c r="BC359" i="23"/>
  <c r="BC360" i="23"/>
  <c r="BC361" i="23"/>
  <c r="BC362" i="23"/>
  <c r="BC363" i="23"/>
  <c r="BC364" i="23"/>
  <c r="BC365" i="23"/>
  <c r="BC366" i="23"/>
  <c r="BC367" i="23"/>
  <c r="BC368" i="23"/>
  <c r="BC369" i="23"/>
  <c r="BC370" i="23"/>
  <c r="BC371" i="23"/>
  <c r="BC372" i="23"/>
  <c r="BC373" i="23"/>
  <c r="BC374" i="23"/>
  <c r="BC375" i="23"/>
  <c r="BC376" i="23"/>
  <c r="BC377" i="23"/>
  <c r="BC378" i="23"/>
  <c r="BC379" i="23"/>
  <c r="BC380" i="23"/>
  <c r="BC381" i="23"/>
  <c r="BC382" i="23"/>
  <c r="BC383" i="23"/>
  <c r="BC384" i="23"/>
  <c r="BC385" i="23"/>
  <c r="BC386" i="23"/>
  <c r="BC387" i="23"/>
  <c r="BC388" i="23"/>
  <c r="BC389" i="23"/>
  <c r="BC390" i="23"/>
  <c r="BC391" i="23"/>
  <c r="BC392" i="23"/>
  <c r="BC393" i="23"/>
  <c r="BC394" i="23"/>
  <c r="BC395" i="23"/>
  <c r="BC396" i="23"/>
  <c r="BC397" i="23"/>
  <c r="BC398" i="23"/>
  <c r="BC399" i="23"/>
  <c r="BC400" i="23"/>
  <c r="BC401" i="23"/>
  <c r="BC402" i="23"/>
  <c r="BC403" i="23"/>
  <c r="BC404" i="23"/>
  <c r="BC405" i="23"/>
  <c r="BC406" i="23"/>
  <c r="BC407" i="23"/>
  <c r="BC408" i="23"/>
  <c r="BC409" i="23"/>
  <c r="BC410" i="23"/>
  <c r="BC411" i="23"/>
  <c r="BC412" i="23"/>
  <c r="BC413" i="23"/>
  <c r="BC414" i="23"/>
  <c r="BC415" i="23"/>
  <c r="BC416" i="23"/>
  <c r="BC417" i="23"/>
  <c r="BC418" i="23"/>
  <c r="BC419" i="23"/>
  <c r="BC420" i="23"/>
  <c r="BC421" i="23"/>
  <c r="BC422" i="23"/>
  <c r="BC423" i="23"/>
  <c r="BC424" i="23"/>
  <c r="BC425" i="23"/>
  <c r="BC426" i="23"/>
  <c r="BC427" i="23"/>
  <c r="BC428" i="23"/>
  <c r="BC429" i="23"/>
  <c r="BC430" i="23"/>
  <c r="BC431" i="23"/>
  <c r="BC432" i="23"/>
  <c r="BC433" i="23"/>
  <c r="BC434" i="23"/>
  <c r="BC435" i="23"/>
  <c r="BC436" i="23"/>
  <c r="BC437" i="23"/>
  <c r="BC438" i="23"/>
  <c r="BC439" i="23"/>
  <c r="BC440" i="23"/>
  <c r="BC441" i="23"/>
  <c r="BC442" i="23"/>
  <c r="BC443" i="23"/>
  <c r="BC444" i="23"/>
  <c r="BC445" i="23"/>
  <c r="BC446" i="23"/>
  <c r="BC447" i="23"/>
  <c r="BC448" i="23"/>
  <c r="BC449" i="23"/>
  <c r="BC450" i="23"/>
  <c r="BC451" i="23"/>
  <c r="BC452" i="23"/>
  <c r="BC453" i="23"/>
  <c r="BC454" i="23"/>
  <c r="BC455" i="23"/>
  <c r="BC456" i="23"/>
  <c r="BC457" i="23"/>
  <c r="BC458" i="23"/>
  <c r="BC459" i="23"/>
  <c r="BC460" i="23"/>
  <c r="BC461" i="23"/>
  <c r="BC462" i="23"/>
  <c r="BC463" i="23"/>
  <c r="BC464" i="23"/>
  <c r="BC465" i="23"/>
  <c r="BC466" i="23"/>
  <c r="BC467" i="23"/>
  <c r="BC468" i="23"/>
  <c r="BC469" i="23"/>
  <c r="BC470" i="23"/>
  <c r="BC471" i="23"/>
  <c r="BC472" i="23"/>
  <c r="BC473" i="23"/>
  <c r="BC474" i="23"/>
  <c r="BC475" i="23"/>
  <c r="BC476" i="23"/>
  <c r="BC477" i="23"/>
  <c r="BC478" i="23"/>
  <c r="BC479" i="23"/>
  <c r="BC480" i="23"/>
  <c r="BC481" i="23"/>
  <c r="BC482" i="23"/>
  <c r="BC483" i="23"/>
  <c r="BC484" i="23"/>
  <c r="BC485" i="23"/>
  <c r="BC486" i="23"/>
  <c r="BC487" i="23"/>
  <c r="BC488" i="23"/>
  <c r="BC489" i="23"/>
  <c r="BC490" i="23"/>
  <c r="BC491" i="23"/>
  <c r="BC492" i="23"/>
  <c r="BC493" i="23"/>
  <c r="BC494" i="23"/>
  <c r="BC495" i="23"/>
  <c r="BC496" i="23"/>
  <c r="BC497" i="23"/>
  <c r="BC498" i="23"/>
  <c r="BC499" i="23"/>
  <c r="BC500" i="23"/>
  <c r="BC501" i="23"/>
  <c r="BC502" i="23"/>
  <c r="BC503" i="23"/>
  <c r="BC504" i="23"/>
  <c r="BC505" i="23"/>
  <c r="BC506" i="23"/>
  <c r="AW8" i="23"/>
  <c r="AW9" i="23"/>
  <c r="AW10" i="23"/>
  <c r="AW11" i="23"/>
  <c r="AW12" i="23"/>
  <c r="AW13" i="23"/>
  <c r="AW14" i="23"/>
  <c r="AW15" i="23"/>
  <c r="AW16" i="23"/>
  <c r="AW17" i="23"/>
  <c r="AW18" i="23"/>
  <c r="AW19" i="23"/>
  <c r="AW20" i="23"/>
  <c r="AW21" i="23"/>
  <c r="AW22" i="23"/>
  <c r="AW23" i="23"/>
  <c r="AW24" i="23"/>
  <c r="AW25" i="23"/>
  <c r="AW26" i="23"/>
  <c r="AW27" i="23"/>
  <c r="AW28" i="23"/>
  <c r="AW29" i="23"/>
  <c r="AW30" i="23"/>
  <c r="AW31" i="23"/>
  <c r="AW32" i="23"/>
  <c r="AW33" i="23"/>
  <c r="AW34" i="23"/>
  <c r="AW35" i="23"/>
  <c r="AW36" i="23"/>
  <c r="AW37" i="23"/>
  <c r="AW38" i="23"/>
  <c r="AW39" i="23"/>
  <c r="AW40" i="23"/>
  <c r="AW41" i="23"/>
  <c r="AW42" i="23"/>
  <c r="AW43" i="23"/>
  <c r="AW44" i="23"/>
  <c r="AW45" i="23"/>
  <c r="AW46" i="23"/>
  <c r="AW47" i="23"/>
  <c r="AW48" i="23"/>
  <c r="AW49" i="23"/>
  <c r="AW50" i="23"/>
  <c r="AW51" i="23"/>
  <c r="AW52" i="23"/>
  <c r="AW53" i="23"/>
  <c r="AW54" i="23"/>
  <c r="AW55" i="23"/>
  <c r="AW56" i="23"/>
  <c r="AW57" i="23"/>
  <c r="AW58" i="23"/>
  <c r="AW59" i="23"/>
  <c r="AW60" i="23"/>
  <c r="AW61" i="23"/>
  <c r="AW62" i="23"/>
  <c r="AW63" i="23"/>
  <c r="AW64" i="23"/>
  <c r="AW65" i="23"/>
  <c r="AW66" i="23"/>
  <c r="AW67" i="23"/>
  <c r="AW68" i="23"/>
  <c r="AW69" i="23"/>
  <c r="AW70" i="23"/>
  <c r="AW71" i="23"/>
  <c r="AW72" i="23"/>
  <c r="AW73" i="23"/>
  <c r="AW74" i="23"/>
  <c r="AW75" i="23"/>
  <c r="AW76" i="23"/>
  <c r="AW77" i="23"/>
  <c r="AW78" i="23"/>
  <c r="AW79" i="23"/>
  <c r="AW80" i="23"/>
  <c r="AW81" i="23"/>
  <c r="AW82" i="23"/>
  <c r="AW83" i="23"/>
  <c r="AW84" i="23"/>
  <c r="AW85" i="23"/>
  <c r="AW86" i="23"/>
  <c r="AW87" i="23"/>
  <c r="AW88" i="23"/>
  <c r="AW89" i="23"/>
  <c r="AW90" i="23"/>
  <c r="AW91" i="23"/>
  <c r="AW92" i="23"/>
  <c r="AW93" i="23"/>
  <c r="AW94" i="23"/>
  <c r="AW95" i="23"/>
  <c r="AW96" i="23"/>
  <c r="AW97" i="23"/>
  <c r="AW98" i="23"/>
  <c r="AW99" i="23"/>
  <c r="AW100" i="23"/>
  <c r="AW101" i="23"/>
  <c r="AW102" i="23"/>
  <c r="AW103" i="23"/>
  <c r="AW104" i="23"/>
  <c r="AW105" i="23"/>
  <c r="AW106" i="23"/>
  <c r="AW107" i="23"/>
  <c r="AW108" i="23"/>
  <c r="AW109" i="23"/>
  <c r="AW110" i="23"/>
  <c r="AW111" i="23"/>
  <c r="AW112" i="23"/>
  <c r="AW113" i="23"/>
  <c r="AW114" i="23"/>
  <c r="AW115" i="23"/>
  <c r="AW116" i="23"/>
  <c r="AW117" i="23"/>
  <c r="AW118" i="23"/>
  <c r="AW119" i="23"/>
  <c r="AW120" i="23"/>
  <c r="AW121" i="23"/>
  <c r="AW122" i="23"/>
  <c r="AW123" i="23"/>
  <c r="AW124" i="23"/>
  <c r="AW125" i="23"/>
  <c r="AW126" i="23"/>
  <c r="AW127" i="23"/>
  <c r="AW128" i="23"/>
  <c r="AW129" i="23"/>
  <c r="AW130" i="23"/>
  <c r="AW131" i="23"/>
  <c r="AW132" i="23"/>
  <c r="AW133" i="23"/>
  <c r="AW134" i="23"/>
  <c r="AW135" i="23"/>
  <c r="AW136" i="23"/>
  <c r="AW137" i="23"/>
  <c r="AW138" i="23"/>
  <c r="AW139" i="23"/>
  <c r="AW140" i="23"/>
  <c r="AW141" i="23"/>
  <c r="AW142" i="23"/>
  <c r="AW143" i="23"/>
  <c r="AW144" i="23"/>
  <c r="AW145" i="23"/>
  <c r="AW146" i="23"/>
  <c r="AW147" i="23"/>
  <c r="AW148" i="23"/>
  <c r="AW149" i="23"/>
  <c r="AW150" i="23"/>
  <c r="AW151" i="23"/>
  <c r="AW152" i="23"/>
  <c r="AW153" i="23"/>
  <c r="AW154" i="23"/>
  <c r="AW155" i="23"/>
  <c r="AW156" i="23"/>
  <c r="AW157" i="23"/>
  <c r="AW158" i="23"/>
  <c r="AW159" i="23"/>
  <c r="AW160" i="23"/>
  <c r="AW161" i="23"/>
  <c r="AW162" i="23"/>
  <c r="AW163" i="23"/>
  <c r="AW164" i="23"/>
  <c r="AW165" i="23"/>
  <c r="AW166" i="23"/>
  <c r="AW167" i="23"/>
  <c r="AW168" i="23"/>
  <c r="AW169" i="23"/>
  <c r="AW170" i="23"/>
  <c r="AW171" i="23"/>
  <c r="AW172" i="23"/>
  <c r="AW173" i="23"/>
  <c r="AW174" i="23"/>
  <c r="AW175" i="23"/>
  <c r="AW176" i="23"/>
  <c r="AW177" i="23"/>
  <c r="AW178" i="23"/>
  <c r="AW179" i="23"/>
  <c r="AW180" i="23"/>
  <c r="AW181" i="23"/>
  <c r="AW182" i="23"/>
  <c r="AW183" i="23"/>
  <c r="AW184" i="23"/>
  <c r="AW185" i="23"/>
  <c r="AW186" i="23"/>
  <c r="AW187" i="23"/>
  <c r="AW188" i="23"/>
  <c r="AW189" i="23"/>
  <c r="AW190" i="23"/>
  <c r="AW191" i="23"/>
  <c r="AW192" i="23"/>
  <c r="AW193" i="23"/>
  <c r="AW194" i="23"/>
  <c r="AW195" i="23"/>
  <c r="AW196" i="23"/>
  <c r="AW197" i="23"/>
  <c r="AW198" i="23"/>
  <c r="AW199" i="23"/>
  <c r="AW200" i="23"/>
  <c r="AW201" i="23"/>
  <c r="AW202" i="23"/>
  <c r="AW203" i="23"/>
  <c r="AW204" i="23"/>
  <c r="AW205" i="23"/>
  <c r="AW206" i="23"/>
  <c r="AW207" i="23"/>
  <c r="AW208" i="23"/>
  <c r="AW209" i="23"/>
  <c r="AW210" i="23"/>
  <c r="AW211" i="23"/>
  <c r="AW212" i="23"/>
  <c r="AW213" i="23"/>
  <c r="AW214" i="23"/>
  <c r="AW215" i="23"/>
  <c r="AW216" i="23"/>
  <c r="AW217" i="23"/>
  <c r="AW218" i="23"/>
  <c r="AW219" i="23"/>
  <c r="AW220" i="23"/>
  <c r="AW221" i="23"/>
  <c r="AW222" i="23"/>
  <c r="AW223" i="23"/>
  <c r="AW224" i="23"/>
  <c r="AW225" i="23"/>
  <c r="AW226" i="23"/>
  <c r="AW227" i="23"/>
  <c r="AW228" i="23"/>
  <c r="AW229" i="23"/>
  <c r="AW230" i="23"/>
  <c r="AW231" i="23"/>
  <c r="AW232" i="23"/>
  <c r="AW233" i="23"/>
  <c r="AW234" i="23"/>
  <c r="AW235" i="23"/>
  <c r="AW236" i="23"/>
  <c r="AW237" i="23"/>
  <c r="AW238" i="23"/>
  <c r="AW239" i="23"/>
  <c r="AW240" i="23"/>
  <c r="AW241" i="23"/>
  <c r="AW242" i="23"/>
  <c r="AW243" i="23"/>
  <c r="AW244" i="23"/>
  <c r="AW245" i="23"/>
  <c r="AW246" i="23"/>
  <c r="AW247" i="23"/>
  <c r="AW248" i="23"/>
  <c r="AW249" i="23"/>
  <c r="AW250" i="23"/>
  <c r="AW251" i="23"/>
  <c r="AW252" i="23"/>
  <c r="AW253" i="23"/>
  <c r="AW254" i="23"/>
  <c r="AW255" i="23"/>
  <c r="AW256" i="23"/>
  <c r="AW257" i="23"/>
  <c r="AW258" i="23"/>
  <c r="AW259" i="23"/>
  <c r="AW260" i="23"/>
  <c r="AW261" i="23"/>
  <c r="AW262" i="23"/>
  <c r="AW263" i="23"/>
  <c r="AW264" i="23"/>
  <c r="AW265" i="23"/>
  <c r="AW266" i="23"/>
  <c r="AW267" i="23"/>
  <c r="AW268" i="23"/>
  <c r="AW269" i="23"/>
  <c r="AW270" i="23"/>
  <c r="AW271" i="23"/>
  <c r="AW272" i="23"/>
  <c r="AW273" i="23"/>
  <c r="AW274" i="23"/>
  <c r="AW275" i="23"/>
  <c r="AW276" i="23"/>
  <c r="AW277" i="23"/>
  <c r="AW278" i="23"/>
  <c r="AW279" i="23"/>
  <c r="AW280" i="23"/>
  <c r="AW281" i="23"/>
  <c r="AW282" i="23"/>
  <c r="AW283" i="23"/>
  <c r="AW284" i="23"/>
  <c r="AW285" i="23"/>
  <c r="AW286" i="23"/>
  <c r="AW287" i="23"/>
  <c r="AW288" i="23"/>
  <c r="AW289" i="23"/>
  <c r="AW290" i="23"/>
  <c r="AW291" i="23"/>
  <c r="AW292" i="23"/>
  <c r="AW293" i="23"/>
  <c r="AW294" i="23"/>
  <c r="AW295" i="23"/>
  <c r="AW296" i="23"/>
  <c r="AW297" i="23"/>
  <c r="AW298" i="23"/>
  <c r="AW299" i="23"/>
  <c r="AW300" i="23"/>
  <c r="AW301" i="23"/>
  <c r="AW302" i="23"/>
  <c r="AW303" i="23"/>
  <c r="AW304" i="23"/>
  <c r="AW305" i="23"/>
  <c r="AW306" i="23"/>
  <c r="AW307" i="23"/>
  <c r="AW308" i="23"/>
  <c r="AW309" i="23"/>
  <c r="AW310" i="23"/>
  <c r="AW311" i="23"/>
  <c r="AW312" i="23"/>
  <c r="AW313" i="23"/>
  <c r="AW314" i="23"/>
  <c r="AW315" i="23"/>
  <c r="AW316" i="23"/>
  <c r="AW317" i="23"/>
  <c r="AW318" i="23"/>
  <c r="AW319" i="23"/>
  <c r="AW320" i="23"/>
  <c r="AW321" i="23"/>
  <c r="AW322" i="23"/>
  <c r="AW323" i="23"/>
  <c r="AW324" i="23"/>
  <c r="AW325" i="23"/>
  <c r="AW326" i="23"/>
  <c r="AW327" i="23"/>
  <c r="AW328" i="23"/>
  <c r="AW329" i="23"/>
  <c r="AW330" i="23"/>
  <c r="AW331" i="23"/>
  <c r="AW332" i="23"/>
  <c r="AW333" i="23"/>
  <c r="AW334" i="23"/>
  <c r="AW335" i="23"/>
  <c r="AW336" i="23"/>
  <c r="AW337" i="23"/>
  <c r="AW338" i="23"/>
  <c r="AW339" i="23"/>
  <c r="AW340" i="23"/>
  <c r="AW341" i="23"/>
  <c r="AW342" i="23"/>
  <c r="AW343" i="23"/>
  <c r="AW344" i="23"/>
  <c r="AW345" i="23"/>
  <c r="AW346" i="23"/>
  <c r="AW347" i="23"/>
  <c r="AW348" i="23"/>
  <c r="AW349" i="23"/>
  <c r="AW350" i="23"/>
  <c r="AW351" i="23"/>
  <c r="AW352" i="23"/>
  <c r="AW353" i="23"/>
  <c r="AW354" i="23"/>
  <c r="AW355" i="23"/>
  <c r="AW356" i="23"/>
  <c r="AW357" i="23"/>
  <c r="AW358" i="23"/>
  <c r="AW359" i="23"/>
  <c r="AW360" i="23"/>
  <c r="AW361" i="23"/>
  <c r="AW362" i="23"/>
  <c r="AW363" i="23"/>
  <c r="AW364" i="23"/>
  <c r="AW365" i="23"/>
  <c r="AW366" i="23"/>
  <c r="AW367" i="23"/>
  <c r="AW368" i="23"/>
  <c r="AW369" i="23"/>
  <c r="AW370" i="23"/>
  <c r="AW371" i="23"/>
  <c r="AW372" i="23"/>
  <c r="AW373" i="23"/>
  <c r="AW374" i="23"/>
  <c r="AW375" i="23"/>
  <c r="AW376" i="23"/>
  <c r="AW377" i="23"/>
  <c r="AW378" i="23"/>
  <c r="AW379" i="23"/>
  <c r="AW380" i="23"/>
  <c r="AW381" i="23"/>
  <c r="AW382" i="23"/>
  <c r="AW383" i="23"/>
  <c r="AW384" i="23"/>
  <c r="AW385" i="23"/>
  <c r="AW386" i="23"/>
  <c r="AW387" i="23"/>
  <c r="AW388" i="23"/>
  <c r="AW389" i="23"/>
  <c r="AW390" i="23"/>
  <c r="AW391" i="23"/>
  <c r="AW392" i="23"/>
  <c r="AW393" i="23"/>
  <c r="AW394" i="23"/>
  <c r="AW395" i="23"/>
  <c r="AW396" i="23"/>
  <c r="AW397" i="23"/>
  <c r="AW398" i="23"/>
  <c r="AW399" i="23"/>
  <c r="AW400" i="23"/>
  <c r="AW401" i="23"/>
  <c r="AW402" i="23"/>
  <c r="AW403" i="23"/>
  <c r="AW404" i="23"/>
  <c r="AW405" i="23"/>
  <c r="AW406" i="23"/>
  <c r="AW407" i="23"/>
  <c r="AW408" i="23"/>
  <c r="AW409" i="23"/>
  <c r="AW410" i="23"/>
  <c r="AW411" i="23"/>
  <c r="AW412" i="23"/>
  <c r="AW413" i="23"/>
  <c r="AW414" i="23"/>
  <c r="AW415" i="23"/>
  <c r="AW416" i="23"/>
  <c r="AW417" i="23"/>
  <c r="AW418" i="23"/>
  <c r="AW419" i="23"/>
  <c r="AW420" i="23"/>
  <c r="AW421" i="23"/>
  <c r="AW422" i="23"/>
  <c r="AW423" i="23"/>
  <c r="AW424" i="23"/>
  <c r="AW425" i="23"/>
  <c r="AW426" i="23"/>
  <c r="AW427" i="23"/>
  <c r="AW428" i="23"/>
  <c r="AW429" i="23"/>
  <c r="AW430" i="23"/>
  <c r="AW431" i="23"/>
  <c r="AW432" i="23"/>
  <c r="AW433" i="23"/>
  <c r="AW434" i="23"/>
  <c r="AW435" i="23"/>
  <c r="AW436" i="23"/>
  <c r="AW437" i="23"/>
  <c r="AW438" i="23"/>
  <c r="AW439" i="23"/>
  <c r="AW440" i="23"/>
  <c r="AW441" i="23"/>
  <c r="AW442" i="23"/>
  <c r="AW443" i="23"/>
  <c r="AW444" i="23"/>
  <c r="AW445" i="23"/>
  <c r="AW446" i="23"/>
  <c r="AW447" i="23"/>
  <c r="AW448" i="23"/>
  <c r="AW449" i="23"/>
  <c r="AW450" i="23"/>
  <c r="AW451" i="23"/>
  <c r="AW452" i="23"/>
  <c r="AW453" i="23"/>
  <c r="AW454" i="23"/>
  <c r="AW455" i="23"/>
  <c r="AW456" i="23"/>
  <c r="AW457" i="23"/>
  <c r="AW458" i="23"/>
  <c r="AW459" i="23"/>
  <c r="AW460" i="23"/>
  <c r="AW461" i="23"/>
  <c r="AW462" i="23"/>
  <c r="AW463" i="23"/>
  <c r="AW464" i="23"/>
  <c r="AW465" i="23"/>
  <c r="AW466" i="23"/>
  <c r="AW467" i="23"/>
  <c r="AW468" i="23"/>
  <c r="AW469" i="23"/>
  <c r="AW470" i="23"/>
  <c r="AW471" i="23"/>
  <c r="AW472" i="23"/>
  <c r="AW473" i="23"/>
  <c r="AW474" i="23"/>
  <c r="AW475" i="23"/>
  <c r="AW476" i="23"/>
  <c r="AW477" i="23"/>
  <c r="AW478" i="23"/>
  <c r="AW479" i="23"/>
  <c r="AW480" i="23"/>
  <c r="AW481" i="23"/>
  <c r="AW482" i="23"/>
  <c r="AW483" i="23"/>
  <c r="AW484" i="23"/>
  <c r="AW485" i="23"/>
  <c r="AW486" i="23"/>
  <c r="AW487" i="23"/>
  <c r="AW488" i="23"/>
  <c r="AW489" i="23"/>
  <c r="AW490" i="23"/>
  <c r="AW491" i="23"/>
  <c r="AW492" i="23"/>
  <c r="AW493" i="23"/>
  <c r="AW494" i="23"/>
  <c r="AW495" i="23"/>
  <c r="AW496" i="23"/>
  <c r="AW497" i="23"/>
  <c r="AW498" i="23"/>
  <c r="AW499" i="23"/>
  <c r="AW500" i="23"/>
  <c r="AW501" i="23"/>
  <c r="AW502" i="23"/>
  <c r="AW503" i="23"/>
  <c r="AW504" i="23"/>
  <c r="AW505" i="23"/>
  <c r="AW506" i="23"/>
  <c r="BB7" i="23"/>
  <c r="AX7" i="23"/>
  <c r="AY7" i="23"/>
  <c r="BA7" i="23"/>
  <c r="AW7" i="23"/>
  <c r="E13" i="14" l="1"/>
  <c r="F13" i="14" s="1"/>
  <c r="AV362" i="23"/>
  <c r="BD7" i="23"/>
  <c r="AV183" i="23"/>
  <c r="BD183" i="23"/>
  <c r="AV490" i="23"/>
  <c r="AV426" i="23"/>
  <c r="AV506" i="23"/>
  <c r="AV502" i="23"/>
  <c r="AV474" i="23"/>
  <c r="AV458" i="23"/>
  <c r="AV442" i="23"/>
  <c r="AV378" i="23"/>
  <c r="AV247" i="23"/>
  <c r="AV410" i="23"/>
  <c r="AV394" i="23"/>
  <c r="AV311" i="23"/>
  <c r="AV55" i="23"/>
  <c r="AV346" i="23"/>
  <c r="AV119" i="23"/>
  <c r="AV23" i="23"/>
  <c r="AV339" i="23"/>
  <c r="AV331" i="23"/>
  <c r="AV279" i="23"/>
  <c r="AV215" i="23"/>
  <c r="AV151" i="23"/>
  <c r="AV87" i="23"/>
  <c r="AV498" i="23"/>
  <c r="AV486" i="23"/>
  <c r="AV478" i="23"/>
  <c r="AV466" i="23"/>
  <c r="AV462" i="23"/>
  <c r="AV450" i="23"/>
  <c r="AV446" i="23"/>
  <c r="AV438" i="23"/>
  <c r="AV434" i="23"/>
  <c r="AV430" i="23"/>
  <c r="AV422" i="23"/>
  <c r="AV418" i="23"/>
  <c r="AV414" i="23"/>
  <c r="AV406" i="23"/>
  <c r="AV402" i="23"/>
  <c r="AV398" i="23"/>
  <c r="AV390" i="23"/>
  <c r="AV386" i="23"/>
  <c r="AV382" i="23"/>
  <c r="AV374" i="23"/>
  <c r="AV370" i="23"/>
  <c r="AV366" i="23"/>
  <c r="AV358" i="23"/>
  <c r="AV354" i="23"/>
  <c r="AV350" i="23"/>
  <c r="AV71" i="23"/>
  <c r="AV135" i="23"/>
  <c r="AV199" i="23"/>
  <c r="AV263" i="23"/>
  <c r="AV323" i="23"/>
  <c r="AV494" i="23"/>
  <c r="AV482" i="23"/>
  <c r="AV470" i="23"/>
  <c r="AV454" i="23"/>
  <c r="AV295" i="23"/>
  <c r="AV231" i="23"/>
  <c r="AV167" i="23"/>
  <c r="AV103" i="23"/>
  <c r="AV39" i="23"/>
  <c r="AV503" i="23"/>
  <c r="AV499" i="23"/>
  <c r="AV495" i="23"/>
  <c r="AV491" i="23"/>
  <c r="AV487" i="23"/>
  <c r="AV483" i="23"/>
  <c r="AV479" i="23"/>
  <c r="AV475" i="23"/>
  <c r="AV471" i="23"/>
  <c r="AV467" i="23"/>
  <c r="AV463" i="23"/>
  <c r="AV459" i="23"/>
  <c r="AV455" i="23"/>
  <c r="AV451" i="23"/>
  <c r="AV447" i="23"/>
  <c r="AV443" i="23"/>
  <c r="AV439" i="23"/>
  <c r="AV435" i="23"/>
  <c r="AV431" i="23"/>
  <c r="AV427" i="23"/>
  <c r="AV423" i="23"/>
  <c r="AV419" i="23"/>
  <c r="AV415" i="23"/>
  <c r="AV411" i="23"/>
  <c r="AV407" i="23"/>
  <c r="AV403" i="23"/>
  <c r="AV399" i="23"/>
  <c r="AV395" i="23"/>
  <c r="AV391" i="23"/>
  <c r="AV387" i="23"/>
  <c r="AV383" i="23"/>
  <c r="AV379" i="23"/>
  <c r="AV375" i="23"/>
  <c r="AV371" i="23"/>
  <c r="AV367" i="23"/>
  <c r="AV363" i="23"/>
  <c r="AV359" i="23"/>
  <c r="AV355" i="23"/>
  <c r="AV351" i="23"/>
  <c r="AV347" i="23"/>
  <c r="AV343" i="23"/>
  <c r="AV335" i="23"/>
  <c r="AV327" i="23"/>
  <c r="AV319" i="23"/>
  <c r="AV315" i="23"/>
  <c r="AV307" i="23"/>
  <c r="AV303" i="23"/>
  <c r="AV299" i="23"/>
  <c r="AV291" i="23"/>
  <c r="AV287" i="23"/>
  <c r="AV283" i="23"/>
  <c r="AV275" i="23"/>
  <c r="AV271" i="23"/>
  <c r="AV267" i="23"/>
  <c r="AV259" i="23"/>
  <c r="AV255" i="23"/>
  <c r="AV251" i="23"/>
  <c r="AV243" i="23"/>
  <c r="AV239" i="23"/>
  <c r="AV235" i="23"/>
  <c r="AV227" i="23"/>
  <c r="AV223" i="23"/>
  <c r="AV219" i="23"/>
  <c r="AV211" i="23"/>
  <c r="AV207" i="23"/>
  <c r="AV203" i="23"/>
  <c r="AV195" i="23"/>
  <c r="AV191" i="23"/>
  <c r="AV187" i="23"/>
  <c r="AV179" i="23"/>
  <c r="AV175" i="23"/>
  <c r="AV171" i="23"/>
  <c r="AV163" i="23"/>
  <c r="AV159" i="23"/>
  <c r="AV155" i="23"/>
  <c r="AV147" i="23"/>
  <c r="AV143" i="23"/>
  <c r="AV139" i="23"/>
  <c r="AV131" i="23"/>
  <c r="AV127" i="23"/>
  <c r="AV123" i="23"/>
  <c r="AV115" i="23"/>
  <c r="AV111" i="23"/>
  <c r="AV107" i="23"/>
  <c r="AV99" i="23"/>
  <c r="AV95" i="23"/>
  <c r="AV91" i="23"/>
  <c r="AV83" i="23"/>
  <c r="AV79" i="23"/>
  <c r="AV75" i="23"/>
  <c r="AV67" i="23"/>
  <c r="AV63" i="23"/>
  <c r="AV59" i="23"/>
  <c r="AV51" i="23"/>
  <c r="AV47" i="23"/>
  <c r="AV43" i="23"/>
  <c r="AV35" i="23"/>
  <c r="AV31" i="23"/>
  <c r="AV27" i="23"/>
  <c r="AV19" i="23"/>
  <c r="AV15" i="23"/>
  <c r="AV8" i="23"/>
  <c r="AV12" i="23"/>
  <c r="AV16" i="23"/>
  <c r="AV20" i="23"/>
  <c r="AV24" i="23"/>
  <c r="AV28" i="23"/>
  <c r="AV32" i="23"/>
  <c r="AV36" i="23"/>
  <c r="AV40" i="23"/>
  <c r="AV44" i="23"/>
  <c r="AV48" i="23"/>
  <c r="AV52" i="23"/>
  <c r="AV56" i="23"/>
  <c r="AV60" i="23"/>
  <c r="AV64" i="23"/>
  <c r="AV68" i="23"/>
  <c r="AV72" i="23"/>
  <c r="AV76" i="23"/>
  <c r="AV80" i="23"/>
  <c r="AV84" i="23"/>
  <c r="AV88" i="23"/>
  <c r="AV92" i="23"/>
  <c r="AV96" i="23"/>
  <c r="AV100" i="23"/>
  <c r="AV104" i="23"/>
  <c r="AV108" i="23"/>
  <c r="AV112" i="23"/>
  <c r="AV116" i="23"/>
  <c r="AV120" i="23"/>
  <c r="AV124" i="23"/>
  <c r="AV128" i="23"/>
  <c r="AV132" i="23"/>
  <c r="AV136" i="23"/>
  <c r="AV140" i="23"/>
  <c r="AV144" i="23"/>
  <c r="AV148" i="23"/>
  <c r="AV152" i="23"/>
  <c r="AV156" i="23"/>
  <c r="AV160" i="23"/>
  <c r="AV164" i="23"/>
  <c r="AV168" i="23"/>
  <c r="AV172" i="23"/>
  <c r="AV176" i="23"/>
  <c r="AV180" i="23"/>
  <c r="AV184" i="23"/>
  <c r="AV188" i="23"/>
  <c r="AV192" i="23"/>
  <c r="AV196" i="23"/>
  <c r="AV200" i="23"/>
  <c r="AV204" i="23"/>
  <c r="AV208" i="23"/>
  <c r="AV212" i="23"/>
  <c r="AV216" i="23"/>
  <c r="AV220" i="23"/>
  <c r="AV224" i="23"/>
  <c r="AV228" i="23"/>
  <c r="AV232" i="23"/>
  <c r="AV236" i="23"/>
  <c r="AV240" i="23"/>
  <c r="AV244" i="23"/>
  <c r="AV248" i="23"/>
  <c r="AV252" i="23"/>
  <c r="AV256" i="23"/>
  <c r="AV260" i="23"/>
  <c r="AV264" i="23"/>
  <c r="AV268" i="23"/>
  <c r="AV272" i="23"/>
  <c r="AV276" i="23"/>
  <c r="AV280" i="23"/>
  <c r="AV284" i="23"/>
  <c r="AV288" i="23"/>
  <c r="AV292" i="23"/>
  <c r="AV296" i="23"/>
  <c r="AV300" i="23"/>
  <c r="AV304" i="23"/>
  <c r="AV308" i="23"/>
  <c r="AV312" i="23"/>
  <c r="AV316" i="23"/>
  <c r="AV320" i="23"/>
  <c r="AV324" i="23"/>
  <c r="AV328" i="23"/>
  <c r="AV332" i="23"/>
  <c r="AV336" i="23"/>
  <c r="AV340" i="23"/>
  <c r="AV9" i="23"/>
  <c r="AV13" i="23"/>
  <c r="AV17" i="23"/>
  <c r="AV21" i="23"/>
  <c r="AV25" i="23"/>
  <c r="AV29" i="23"/>
  <c r="AV33" i="23"/>
  <c r="AV37" i="23"/>
  <c r="AV41" i="23"/>
  <c r="AV45" i="23"/>
  <c r="AV49" i="23"/>
  <c r="AV53" i="23"/>
  <c r="AV57" i="23"/>
  <c r="AV61" i="23"/>
  <c r="AV65" i="23"/>
  <c r="AV69" i="23"/>
  <c r="AV73" i="23"/>
  <c r="AV77" i="23"/>
  <c r="AV81" i="23"/>
  <c r="AV85" i="23"/>
  <c r="AV89" i="23"/>
  <c r="AV93" i="23"/>
  <c r="AV97" i="23"/>
  <c r="AV101" i="23"/>
  <c r="AV105" i="23"/>
  <c r="AV109" i="23"/>
  <c r="AV113" i="23"/>
  <c r="AV117" i="23"/>
  <c r="AV121" i="23"/>
  <c r="AV125" i="23"/>
  <c r="AV129" i="23"/>
  <c r="AV133" i="23"/>
  <c r="AV137" i="23"/>
  <c r="AV141" i="23"/>
  <c r="AV145" i="23"/>
  <c r="AV149" i="23"/>
  <c r="AV153" i="23"/>
  <c r="AV157" i="23"/>
  <c r="AV161" i="23"/>
  <c r="AV165" i="23"/>
  <c r="AV169" i="23"/>
  <c r="AV173" i="23"/>
  <c r="AV177" i="23"/>
  <c r="AV181" i="23"/>
  <c r="AV185" i="23"/>
  <c r="AV189" i="23"/>
  <c r="AV193" i="23"/>
  <c r="AV197" i="23"/>
  <c r="AV201" i="23"/>
  <c r="AV205" i="23"/>
  <c r="AV209" i="23"/>
  <c r="AV213" i="23"/>
  <c r="AV217" i="23"/>
  <c r="AV221" i="23"/>
  <c r="AV225" i="23"/>
  <c r="AV229" i="23"/>
  <c r="AV233" i="23"/>
  <c r="AV237" i="23"/>
  <c r="AV241" i="23"/>
  <c r="AV245" i="23"/>
  <c r="AV249" i="23"/>
  <c r="AV253" i="23"/>
  <c r="AV257" i="23"/>
  <c r="AV261" i="23"/>
  <c r="AV265" i="23"/>
  <c r="AV269" i="23"/>
  <c r="AV273" i="23"/>
  <c r="AV277" i="23"/>
  <c r="AV281" i="23"/>
  <c r="AV285" i="23"/>
  <c r="AV289" i="23"/>
  <c r="AV293" i="23"/>
  <c r="AV297" i="23"/>
  <c r="AV301" i="23"/>
  <c r="AV305" i="23"/>
  <c r="AV309" i="23"/>
  <c r="AV313" i="23"/>
  <c r="AV317" i="23"/>
  <c r="AV321" i="23"/>
  <c r="AV325" i="23"/>
  <c r="AV329" i="23"/>
  <c r="AV333" i="23"/>
  <c r="AV337" i="23"/>
  <c r="AV341" i="23"/>
  <c r="AV345" i="23"/>
  <c r="AV10" i="23"/>
  <c r="AV14" i="23"/>
  <c r="AV18" i="23"/>
  <c r="AV22" i="23"/>
  <c r="AV26" i="23"/>
  <c r="AV30" i="23"/>
  <c r="AV34" i="23"/>
  <c r="AV38" i="23"/>
  <c r="AV42" i="23"/>
  <c r="AV46" i="23"/>
  <c r="AV50" i="23"/>
  <c r="AV54" i="23"/>
  <c r="AV58" i="23"/>
  <c r="AV62" i="23"/>
  <c r="AV66" i="23"/>
  <c r="AV70" i="23"/>
  <c r="AV74" i="23"/>
  <c r="AV78" i="23"/>
  <c r="AV82" i="23"/>
  <c r="AV86" i="23"/>
  <c r="AV90" i="23"/>
  <c r="AV94" i="23"/>
  <c r="AV98" i="23"/>
  <c r="AV102" i="23"/>
  <c r="AV106" i="23"/>
  <c r="AV110" i="23"/>
  <c r="AV114" i="23"/>
  <c r="AV118" i="23"/>
  <c r="AV122" i="23"/>
  <c r="AV126" i="23"/>
  <c r="AV130" i="23"/>
  <c r="AV134" i="23"/>
  <c r="AV138" i="23"/>
  <c r="AV142" i="23"/>
  <c r="AV146" i="23"/>
  <c r="AV150" i="23"/>
  <c r="AV154" i="23"/>
  <c r="AV158" i="23"/>
  <c r="AV162" i="23"/>
  <c r="AV166" i="23"/>
  <c r="AV170" i="23"/>
  <c r="AV174" i="23"/>
  <c r="AV178" i="23"/>
  <c r="AV182" i="23"/>
  <c r="AV186" i="23"/>
  <c r="AV190" i="23"/>
  <c r="AV194" i="23"/>
  <c r="AV198" i="23"/>
  <c r="AV202" i="23"/>
  <c r="AV206" i="23"/>
  <c r="AV210" i="23"/>
  <c r="AV214" i="23"/>
  <c r="AV218" i="23"/>
  <c r="AV222" i="23"/>
  <c r="AV226" i="23"/>
  <c r="AV230" i="23"/>
  <c r="AV234" i="23"/>
  <c r="AV238" i="23"/>
  <c r="AV242" i="23"/>
  <c r="AV246" i="23"/>
  <c r="AV250" i="23"/>
  <c r="AV254" i="23"/>
  <c r="AV258" i="23"/>
  <c r="AV262" i="23"/>
  <c r="AV266" i="23"/>
  <c r="AV270" i="23"/>
  <c r="AV274" i="23"/>
  <c r="AV278" i="23"/>
  <c r="AV282" i="23"/>
  <c r="AV286" i="23"/>
  <c r="AV290" i="23"/>
  <c r="AV294" i="23"/>
  <c r="AV298" i="23"/>
  <c r="AV302" i="23"/>
  <c r="AV306" i="23"/>
  <c r="AV310" i="23"/>
  <c r="AV314" i="23"/>
  <c r="AV318" i="23"/>
  <c r="AV505" i="23"/>
  <c r="AV501" i="23"/>
  <c r="AV497" i="23"/>
  <c r="AV493" i="23"/>
  <c r="AV489" i="23"/>
  <c r="AV485" i="23"/>
  <c r="AV481" i="23"/>
  <c r="AV477" i="23"/>
  <c r="AV473" i="23"/>
  <c r="AV469" i="23"/>
  <c r="AV465" i="23"/>
  <c r="AV461" i="23"/>
  <c r="AV457" i="23"/>
  <c r="AV453" i="23"/>
  <c r="AV449" i="23"/>
  <c r="AV445" i="23"/>
  <c r="AV441" i="23"/>
  <c r="AV437" i="23"/>
  <c r="AV433" i="23"/>
  <c r="AV429" i="23"/>
  <c r="AV425" i="23"/>
  <c r="AV421" i="23"/>
  <c r="AV417" i="23"/>
  <c r="AV413" i="23"/>
  <c r="AV409" i="23"/>
  <c r="AV405" i="23"/>
  <c r="AV401" i="23"/>
  <c r="AV397" i="23"/>
  <c r="AV393" i="23"/>
  <c r="AV389" i="23"/>
  <c r="AV385" i="23"/>
  <c r="AV381" i="23"/>
  <c r="AV377" i="23"/>
  <c r="AV373" i="23"/>
  <c r="AV369" i="23"/>
  <c r="AV365" i="23"/>
  <c r="AV361" i="23"/>
  <c r="AV357" i="23"/>
  <c r="AV353" i="23"/>
  <c r="AV349" i="23"/>
  <c r="AV344" i="23"/>
  <c r="AV338" i="23"/>
  <c r="AV330" i="23"/>
  <c r="AV322" i="23"/>
  <c r="AV504" i="23"/>
  <c r="AV500" i="23"/>
  <c r="AV496" i="23"/>
  <c r="AV492" i="23"/>
  <c r="AV488" i="23"/>
  <c r="AV484" i="23"/>
  <c r="AV480" i="23"/>
  <c r="AV476" i="23"/>
  <c r="AV472" i="23"/>
  <c r="AV468" i="23"/>
  <c r="AV464" i="23"/>
  <c r="AV460" i="23"/>
  <c r="AV456" i="23"/>
  <c r="AV452" i="23"/>
  <c r="AV448" i="23"/>
  <c r="AV444" i="23"/>
  <c r="AV440" i="23"/>
  <c r="AV436" i="23"/>
  <c r="AV432" i="23"/>
  <c r="AV428" i="23"/>
  <c r="AV424" i="23"/>
  <c r="AV420" i="23"/>
  <c r="AV416" i="23"/>
  <c r="AV412" i="23"/>
  <c r="AV408" i="23"/>
  <c r="AV404" i="23"/>
  <c r="AV400" i="23"/>
  <c r="AV396" i="23"/>
  <c r="AV392" i="23"/>
  <c r="AV388" i="23"/>
  <c r="AV384" i="23"/>
  <c r="AV380" i="23"/>
  <c r="AV376" i="23"/>
  <c r="AV372" i="23"/>
  <c r="AV368" i="23"/>
  <c r="AV364" i="23"/>
  <c r="AV360" i="23"/>
  <c r="AV356" i="23"/>
  <c r="AV352" i="23"/>
  <c r="AV348" i="23"/>
  <c r="AV7" i="23"/>
  <c r="AV342" i="23"/>
  <c r="AV334" i="23"/>
  <c r="AV326" i="23"/>
  <c r="AV11" i="23"/>
  <c r="E14" i="14" l="1"/>
  <c r="F14" i="14" s="1"/>
  <c r="C9" i="25"/>
  <c r="C1" i="23"/>
  <c r="E15" i="14" l="1"/>
  <c r="F15" i="14" s="1"/>
  <c r="C4" i="26"/>
  <c r="C4" i="28"/>
  <c r="C4" i="27"/>
  <c r="C11" i="11"/>
  <c r="C10" i="11"/>
  <c r="C9" i="11"/>
  <c r="E16" i="14" l="1"/>
  <c r="F16" i="14" s="1"/>
  <c r="E3" i="8"/>
  <c r="E17" i="14" l="1"/>
  <c r="F17" i="14" s="1"/>
  <c r="E4" i="28"/>
  <c r="E3" i="28"/>
  <c r="E4" i="27"/>
  <c r="E3" i="27"/>
  <c r="E4" i="26"/>
  <c r="E3" i="26"/>
  <c r="E18" i="14" l="1"/>
  <c r="F18" i="14" s="1"/>
  <c r="BG11" i="11"/>
  <c r="BG10" i="11"/>
  <c r="BG9" i="11"/>
  <c r="AE11" i="11"/>
  <c r="AE10" i="11"/>
  <c r="AE9" i="11"/>
  <c r="E19" i="14" l="1"/>
  <c r="F19" i="14" s="1"/>
  <c r="D3" i="1"/>
  <c r="A1" i="3"/>
  <c r="B1" i="8" s="1"/>
  <c r="A3" i="3"/>
  <c r="L1" i="3"/>
  <c r="G1" i="3"/>
  <c r="B3" i="3"/>
  <c r="B1" i="3"/>
  <c r="U3" i="3"/>
  <c r="L3" i="3"/>
  <c r="BZ8" i="11" l="1"/>
  <c r="GS3" i="8"/>
  <c r="E20" i="14"/>
  <c r="F20" i="14" s="1"/>
  <c r="AC8" i="11"/>
  <c r="BE8" i="11"/>
  <c r="BE9" i="11"/>
  <c r="A9" i="11"/>
  <c r="AC9" i="11"/>
  <c r="A3" i="26"/>
  <c r="A3" i="27"/>
  <c r="C3" i="27"/>
  <c r="A3" i="28"/>
  <c r="C3" i="28"/>
  <c r="C3" i="26"/>
  <c r="A4" i="26"/>
  <c r="A8" i="25"/>
  <c r="A4" i="27"/>
  <c r="A4" i="28"/>
  <c r="A7" i="25"/>
  <c r="A8" i="11"/>
  <c r="C7" i="25"/>
  <c r="C8" i="11"/>
  <c r="AE8" i="11"/>
  <c r="BG8" i="11"/>
  <c r="A2" i="3"/>
  <c r="B2" i="3" s="1"/>
  <c r="E21" i="14" l="1"/>
  <c r="F21" i="14" s="1"/>
  <c r="AD512" i="28"/>
  <c r="AC512" i="28"/>
  <c r="X512" i="28"/>
  <c r="W512" i="28"/>
  <c r="V512" i="28"/>
  <c r="U512" i="28"/>
  <c r="T512" i="28"/>
  <c r="AD511" i="28"/>
  <c r="AC511" i="28"/>
  <c r="X511" i="28"/>
  <c r="W511" i="28"/>
  <c r="V511" i="28"/>
  <c r="U511" i="28"/>
  <c r="T511" i="28"/>
  <c r="AD510" i="28"/>
  <c r="AC510" i="28"/>
  <c r="X510" i="28"/>
  <c r="W510" i="28"/>
  <c r="V510" i="28"/>
  <c r="U510" i="28"/>
  <c r="T510" i="28"/>
  <c r="AD509" i="28"/>
  <c r="AC509" i="28"/>
  <c r="X509" i="28"/>
  <c r="W509" i="28"/>
  <c r="V509" i="28"/>
  <c r="U509" i="28"/>
  <c r="T509" i="28"/>
  <c r="AD508" i="28"/>
  <c r="AC508" i="28"/>
  <c r="X508" i="28"/>
  <c r="W508" i="28"/>
  <c r="V508" i="28"/>
  <c r="U508" i="28"/>
  <c r="T508" i="28"/>
  <c r="AD507" i="28"/>
  <c r="AC507" i="28"/>
  <c r="X507" i="28"/>
  <c r="W507" i="28"/>
  <c r="V507" i="28"/>
  <c r="U507" i="28"/>
  <c r="T507" i="28"/>
  <c r="AD506" i="28"/>
  <c r="AC506" i="28"/>
  <c r="X506" i="28"/>
  <c r="W506" i="28"/>
  <c r="V506" i="28"/>
  <c r="U506" i="28"/>
  <c r="T506" i="28"/>
  <c r="AD505" i="28"/>
  <c r="AC505" i="28"/>
  <c r="X505" i="28"/>
  <c r="W505" i="28"/>
  <c r="V505" i="28"/>
  <c r="U505" i="28"/>
  <c r="T505" i="28"/>
  <c r="AD504" i="28"/>
  <c r="AC504" i="28"/>
  <c r="X504" i="28"/>
  <c r="W504" i="28"/>
  <c r="V504" i="28"/>
  <c r="U504" i="28"/>
  <c r="T504" i="28"/>
  <c r="AD503" i="28"/>
  <c r="AC503" i="28"/>
  <c r="X503" i="28"/>
  <c r="W503" i="28"/>
  <c r="V503" i="28"/>
  <c r="U503" i="28"/>
  <c r="T503" i="28"/>
  <c r="AD502" i="28"/>
  <c r="AC502" i="28"/>
  <c r="X502" i="28"/>
  <c r="W502" i="28"/>
  <c r="V502" i="28"/>
  <c r="U502" i="28"/>
  <c r="T502" i="28"/>
  <c r="AD501" i="28"/>
  <c r="AC501" i="28"/>
  <c r="X501" i="28"/>
  <c r="W501" i="28"/>
  <c r="V501" i="28"/>
  <c r="U501" i="28"/>
  <c r="T501" i="28"/>
  <c r="AD500" i="28"/>
  <c r="AC500" i="28"/>
  <c r="X500" i="28"/>
  <c r="W500" i="28"/>
  <c r="V500" i="28"/>
  <c r="U500" i="28"/>
  <c r="T500" i="28"/>
  <c r="AD499" i="28"/>
  <c r="AC499" i="28"/>
  <c r="X499" i="28"/>
  <c r="W499" i="28"/>
  <c r="V499" i="28"/>
  <c r="U499" i="28"/>
  <c r="T499" i="28"/>
  <c r="AD498" i="28"/>
  <c r="AC498" i="28"/>
  <c r="X498" i="28"/>
  <c r="W498" i="28"/>
  <c r="V498" i="28"/>
  <c r="U498" i="28"/>
  <c r="T498" i="28"/>
  <c r="AD497" i="28"/>
  <c r="AC497" i="28"/>
  <c r="X497" i="28"/>
  <c r="W497" i="28"/>
  <c r="V497" i="28"/>
  <c r="U497" i="28"/>
  <c r="T497" i="28"/>
  <c r="AD496" i="28"/>
  <c r="AC496" i="28"/>
  <c r="X496" i="28"/>
  <c r="W496" i="28"/>
  <c r="V496" i="28"/>
  <c r="U496" i="28"/>
  <c r="T496" i="28"/>
  <c r="AD495" i="28"/>
  <c r="AC495" i="28"/>
  <c r="X495" i="28"/>
  <c r="W495" i="28"/>
  <c r="V495" i="28"/>
  <c r="U495" i="28"/>
  <c r="T495" i="28"/>
  <c r="AD494" i="28"/>
  <c r="AC494" i="28"/>
  <c r="X494" i="28"/>
  <c r="W494" i="28"/>
  <c r="V494" i="28"/>
  <c r="U494" i="28"/>
  <c r="T494" i="28"/>
  <c r="AD493" i="28"/>
  <c r="AC493" i="28"/>
  <c r="X493" i="28"/>
  <c r="W493" i="28"/>
  <c r="V493" i="28"/>
  <c r="U493" i="28"/>
  <c r="T493" i="28"/>
  <c r="AD492" i="28"/>
  <c r="AC492" i="28"/>
  <c r="X492" i="28"/>
  <c r="W492" i="28"/>
  <c r="V492" i="28"/>
  <c r="U492" i="28"/>
  <c r="T492" i="28"/>
  <c r="AD491" i="28"/>
  <c r="AC491" i="28"/>
  <c r="X491" i="28"/>
  <c r="W491" i="28"/>
  <c r="V491" i="28"/>
  <c r="U491" i="28"/>
  <c r="T491" i="28"/>
  <c r="AD490" i="28"/>
  <c r="AC490" i="28"/>
  <c r="X490" i="28"/>
  <c r="W490" i="28"/>
  <c r="V490" i="28"/>
  <c r="U490" i="28"/>
  <c r="T490" i="28"/>
  <c r="AD489" i="28"/>
  <c r="AC489" i="28"/>
  <c r="X489" i="28"/>
  <c r="W489" i="28"/>
  <c r="V489" i="28"/>
  <c r="U489" i="28"/>
  <c r="T489" i="28"/>
  <c r="AD488" i="28"/>
  <c r="AC488" i="28"/>
  <c r="X488" i="28"/>
  <c r="W488" i="28"/>
  <c r="V488" i="28"/>
  <c r="U488" i="28"/>
  <c r="T488" i="28"/>
  <c r="AD487" i="28"/>
  <c r="AC487" i="28"/>
  <c r="X487" i="28"/>
  <c r="W487" i="28"/>
  <c r="V487" i="28"/>
  <c r="U487" i="28"/>
  <c r="T487" i="28"/>
  <c r="AD486" i="28"/>
  <c r="AC486" i="28"/>
  <c r="X486" i="28"/>
  <c r="W486" i="28"/>
  <c r="V486" i="28"/>
  <c r="U486" i="28"/>
  <c r="T486" i="28"/>
  <c r="AD485" i="28"/>
  <c r="AC485" i="28"/>
  <c r="X485" i="28"/>
  <c r="W485" i="28"/>
  <c r="V485" i="28"/>
  <c r="U485" i="28"/>
  <c r="T485" i="28"/>
  <c r="AD484" i="28"/>
  <c r="AC484" i="28"/>
  <c r="X484" i="28"/>
  <c r="W484" i="28"/>
  <c r="V484" i="28"/>
  <c r="U484" i="28"/>
  <c r="T484" i="28"/>
  <c r="AD483" i="28"/>
  <c r="AC483" i="28"/>
  <c r="X483" i="28"/>
  <c r="W483" i="28"/>
  <c r="V483" i="28"/>
  <c r="U483" i="28"/>
  <c r="T483" i="28"/>
  <c r="AD482" i="28"/>
  <c r="AC482" i="28"/>
  <c r="X482" i="28"/>
  <c r="W482" i="28"/>
  <c r="V482" i="28"/>
  <c r="U482" i="28"/>
  <c r="T482" i="28"/>
  <c r="AD481" i="28"/>
  <c r="AC481" i="28"/>
  <c r="X481" i="28"/>
  <c r="W481" i="28"/>
  <c r="V481" i="28"/>
  <c r="U481" i="28"/>
  <c r="T481" i="28"/>
  <c r="AD480" i="28"/>
  <c r="AC480" i="28"/>
  <c r="X480" i="28"/>
  <c r="W480" i="28"/>
  <c r="V480" i="28"/>
  <c r="U480" i="28"/>
  <c r="T480" i="28"/>
  <c r="AD479" i="28"/>
  <c r="AC479" i="28"/>
  <c r="X479" i="28"/>
  <c r="W479" i="28"/>
  <c r="V479" i="28"/>
  <c r="U479" i="28"/>
  <c r="T479" i="28"/>
  <c r="AD478" i="28"/>
  <c r="AC478" i="28"/>
  <c r="X478" i="28"/>
  <c r="W478" i="28"/>
  <c r="V478" i="28"/>
  <c r="U478" i="28"/>
  <c r="T478" i="28"/>
  <c r="AD477" i="28"/>
  <c r="AC477" i="28"/>
  <c r="X477" i="28"/>
  <c r="W477" i="28"/>
  <c r="V477" i="28"/>
  <c r="U477" i="28"/>
  <c r="T477" i="28"/>
  <c r="AD476" i="28"/>
  <c r="AC476" i="28"/>
  <c r="X476" i="28"/>
  <c r="W476" i="28"/>
  <c r="V476" i="28"/>
  <c r="U476" i="28"/>
  <c r="T476" i="28"/>
  <c r="AD475" i="28"/>
  <c r="AC475" i="28"/>
  <c r="X475" i="28"/>
  <c r="W475" i="28"/>
  <c r="V475" i="28"/>
  <c r="U475" i="28"/>
  <c r="T475" i="28"/>
  <c r="AD474" i="28"/>
  <c r="AC474" i="28"/>
  <c r="X474" i="28"/>
  <c r="W474" i="28"/>
  <c r="V474" i="28"/>
  <c r="U474" i="28"/>
  <c r="T474" i="28"/>
  <c r="AD473" i="28"/>
  <c r="AC473" i="28"/>
  <c r="X473" i="28"/>
  <c r="W473" i="28"/>
  <c r="V473" i="28"/>
  <c r="U473" i="28"/>
  <c r="T473" i="28"/>
  <c r="AD472" i="28"/>
  <c r="AC472" i="28"/>
  <c r="X472" i="28"/>
  <c r="W472" i="28"/>
  <c r="V472" i="28"/>
  <c r="U472" i="28"/>
  <c r="T472" i="28"/>
  <c r="AD471" i="28"/>
  <c r="AC471" i="28"/>
  <c r="X471" i="28"/>
  <c r="W471" i="28"/>
  <c r="V471" i="28"/>
  <c r="U471" i="28"/>
  <c r="T471" i="28"/>
  <c r="AD470" i="28"/>
  <c r="AC470" i="28"/>
  <c r="X470" i="28"/>
  <c r="W470" i="28"/>
  <c r="V470" i="28"/>
  <c r="U470" i="28"/>
  <c r="T470" i="28"/>
  <c r="AD469" i="28"/>
  <c r="AC469" i="28"/>
  <c r="X469" i="28"/>
  <c r="W469" i="28"/>
  <c r="V469" i="28"/>
  <c r="U469" i="28"/>
  <c r="T469" i="28"/>
  <c r="AD468" i="28"/>
  <c r="AC468" i="28"/>
  <c r="X468" i="28"/>
  <c r="W468" i="28"/>
  <c r="V468" i="28"/>
  <c r="U468" i="28"/>
  <c r="T468" i="28"/>
  <c r="AD467" i="28"/>
  <c r="AC467" i="28"/>
  <c r="X467" i="28"/>
  <c r="W467" i="28"/>
  <c r="V467" i="28"/>
  <c r="U467" i="28"/>
  <c r="T467" i="28"/>
  <c r="AD466" i="28"/>
  <c r="AC466" i="28"/>
  <c r="X466" i="28"/>
  <c r="W466" i="28"/>
  <c r="V466" i="28"/>
  <c r="U466" i="28"/>
  <c r="T466" i="28"/>
  <c r="AD465" i="28"/>
  <c r="AC465" i="28"/>
  <c r="X465" i="28"/>
  <c r="W465" i="28"/>
  <c r="V465" i="28"/>
  <c r="U465" i="28"/>
  <c r="T465" i="28"/>
  <c r="AD464" i="28"/>
  <c r="AC464" i="28"/>
  <c r="X464" i="28"/>
  <c r="W464" i="28"/>
  <c r="V464" i="28"/>
  <c r="U464" i="28"/>
  <c r="T464" i="28"/>
  <c r="AD463" i="28"/>
  <c r="AC463" i="28"/>
  <c r="X463" i="28"/>
  <c r="W463" i="28"/>
  <c r="V463" i="28"/>
  <c r="U463" i="28"/>
  <c r="T463" i="28"/>
  <c r="AD462" i="28"/>
  <c r="AC462" i="28"/>
  <c r="X462" i="28"/>
  <c r="W462" i="28"/>
  <c r="V462" i="28"/>
  <c r="U462" i="28"/>
  <c r="T462" i="28"/>
  <c r="AD461" i="28"/>
  <c r="AC461" i="28"/>
  <c r="X461" i="28"/>
  <c r="W461" i="28"/>
  <c r="V461" i="28"/>
  <c r="U461" i="28"/>
  <c r="T461" i="28"/>
  <c r="AD460" i="28"/>
  <c r="AC460" i="28"/>
  <c r="X460" i="28"/>
  <c r="W460" i="28"/>
  <c r="V460" i="28"/>
  <c r="U460" i="28"/>
  <c r="T460" i="28"/>
  <c r="AD459" i="28"/>
  <c r="AC459" i="28"/>
  <c r="X459" i="28"/>
  <c r="W459" i="28"/>
  <c r="V459" i="28"/>
  <c r="U459" i="28"/>
  <c r="T459" i="28"/>
  <c r="AD458" i="28"/>
  <c r="AC458" i="28"/>
  <c r="X458" i="28"/>
  <c r="W458" i="28"/>
  <c r="V458" i="28"/>
  <c r="U458" i="28"/>
  <c r="T458" i="28"/>
  <c r="AD457" i="28"/>
  <c r="AC457" i="28"/>
  <c r="X457" i="28"/>
  <c r="W457" i="28"/>
  <c r="V457" i="28"/>
  <c r="U457" i="28"/>
  <c r="T457" i="28"/>
  <c r="AD456" i="28"/>
  <c r="AC456" i="28"/>
  <c r="X456" i="28"/>
  <c r="W456" i="28"/>
  <c r="V456" i="28"/>
  <c r="U456" i="28"/>
  <c r="T456" i="28"/>
  <c r="AD455" i="28"/>
  <c r="AC455" i="28"/>
  <c r="X455" i="28"/>
  <c r="W455" i="28"/>
  <c r="V455" i="28"/>
  <c r="U455" i="28"/>
  <c r="T455" i="28"/>
  <c r="AD454" i="28"/>
  <c r="AC454" i="28"/>
  <c r="X454" i="28"/>
  <c r="W454" i="28"/>
  <c r="V454" i="28"/>
  <c r="U454" i="28"/>
  <c r="T454" i="28"/>
  <c r="AD453" i="28"/>
  <c r="AC453" i="28"/>
  <c r="X453" i="28"/>
  <c r="W453" i="28"/>
  <c r="V453" i="28"/>
  <c r="U453" i="28"/>
  <c r="T453" i="28"/>
  <c r="AD452" i="28"/>
  <c r="AC452" i="28"/>
  <c r="X452" i="28"/>
  <c r="W452" i="28"/>
  <c r="V452" i="28"/>
  <c r="U452" i="28"/>
  <c r="T452" i="28"/>
  <c r="AD451" i="28"/>
  <c r="AC451" i="28"/>
  <c r="X451" i="28"/>
  <c r="W451" i="28"/>
  <c r="V451" i="28"/>
  <c r="U451" i="28"/>
  <c r="T451" i="28"/>
  <c r="AD450" i="28"/>
  <c r="AC450" i="28"/>
  <c r="X450" i="28"/>
  <c r="W450" i="28"/>
  <c r="V450" i="28"/>
  <c r="U450" i="28"/>
  <c r="T450" i="28"/>
  <c r="AD449" i="28"/>
  <c r="AC449" i="28"/>
  <c r="X449" i="28"/>
  <c r="W449" i="28"/>
  <c r="V449" i="28"/>
  <c r="U449" i="28"/>
  <c r="T449" i="28"/>
  <c r="AD448" i="28"/>
  <c r="AC448" i="28"/>
  <c r="X448" i="28"/>
  <c r="W448" i="28"/>
  <c r="V448" i="28"/>
  <c r="U448" i="28"/>
  <c r="T448" i="28"/>
  <c r="AD447" i="28"/>
  <c r="AC447" i="28"/>
  <c r="X447" i="28"/>
  <c r="W447" i="28"/>
  <c r="V447" i="28"/>
  <c r="U447" i="28"/>
  <c r="T447" i="28"/>
  <c r="AD446" i="28"/>
  <c r="AC446" i="28"/>
  <c r="X446" i="28"/>
  <c r="W446" i="28"/>
  <c r="V446" i="28"/>
  <c r="U446" i="28"/>
  <c r="T446" i="28"/>
  <c r="AD445" i="28"/>
  <c r="AC445" i="28"/>
  <c r="X445" i="28"/>
  <c r="W445" i="28"/>
  <c r="V445" i="28"/>
  <c r="U445" i="28"/>
  <c r="T445" i="28"/>
  <c r="AD444" i="28"/>
  <c r="AC444" i="28"/>
  <c r="X444" i="28"/>
  <c r="W444" i="28"/>
  <c r="V444" i="28"/>
  <c r="U444" i="28"/>
  <c r="T444" i="28"/>
  <c r="AD443" i="28"/>
  <c r="AC443" i="28"/>
  <c r="X443" i="28"/>
  <c r="W443" i="28"/>
  <c r="V443" i="28"/>
  <c r="U443" i="28"/>
  <c r="T443" i="28"/>
  <c r="AD442" i="28"/>
  <c r="AC442" i="28"/>
  <c r="X442" i="28"/>
  <c r="W442" i="28"/>
  <c r="V442" i="28"/>
  <c r="U442" i="28"/>
  <c r="T442" i="28"/>
  <c r="AD441" i="28"/>
  <c r="AC441" i="28"/>
  <c r="X441" i="28"/>
  <c r="W441" i="28"/>
  <c r="V441" i="28"/>
  <c r="U441" i="28"/>
  <c r="T441" i="28"/>
  <c r="AD440" i="28"/>
  <c r="AC440" i="28"/>
  <c r="X440" i="28"/>
  <c r="W440" i="28"/>
  <c r="V440" i="28"/>
  <c r="U440" i="28"/>
  <c r="T440" i="28"/>
  <c r="AD439" i="28"/>
  <c r="AC439" i="28"/>
  <c r="X439" i="28"/>
  <c r="W439" i="28"/>
  <c r="V439" i="28"/>
  <c r="U439" i="28"/>
  <c r="T439" i="28"/>
  <c r="AD438" i="28"/>
  <c r="AC438" i="28"/>
  <c r="X438" i="28"/>
  <c r="W438" i="28"/>
  <c r="V438" i="28"/>
  <c r="U438" i="28"/>
  <c r="T438" i="28"/>
  <c r="AD437" i="28"/>
  <c r="AC437" i="28"/>
  <c r="X437" i="28"/>
  <c r="W437" i="28"/>
  <c r="V437" i="28"/>
  <c r="U437" i="28"/>
  <c r="T437" i="28"/>
  <c r="AD436" i="28"/>
  <c r="AC436" i="28"/>
  <c r="X436" i="28"/>
  <c r="W436" i="28"/>
  <c r="V436" i="28"/>
  <c r="U436" i="28"/>
  <c r="T436" i="28"/>
  <c r="AD435" i="28"/>
  <c r="AC435" i="28"/>
  <c r="X435" i="28"/>
  <c r="W435" i="28"/>
  <c r="V435" i="28"/>
  <c r="U435" i="28"/>
  <c r="T435" i="28"/>
  <c r="AD434" i="28"/>
  <c r="AC434" i="28"/>
  <c r="X434" i="28"/>
  <c r="W434" i="28"/>
  <c r="V434" i="28"/>
  <c r="U434" i="28"/>
  <c r="T434" i="28"/>
  <c r="AD433" i="28"/>
  <c r="AC433" i="28"/>
  <c r="X433" i="28"/>
  <c r="W433" i="28"/>
  <c r="V433" i="28"/>
  <c r="U433" i="28"/>
  <c r="T433" i="28"/>
  <c r="AD432" i="28"/>
  <c r="AC432" i="28"/>
  <c r="X432" i="28"/>
  <c r="W432" i="28"/>
  <c r="V432" i="28"/>
  <c r="U432" i="28"/>
  <c r="T432" i="28"/>
  <c r="AD431" i="28"/>
  <c r="AC431" i="28"/>
  <c r="X431" i="28"/>
  <c r="W431" i="28"/>
  <c r="V431" i="28"/>
  <c r="U431" i="28"/>
  <c r="T431" i="28"/>
  <c r="AD430" i="28"/>
  <c r="AC430" i="28"/>
  <c r="X430" i="28"/>
  <c r="W430" i="28"/>
  <c r="V430" i="28"/>
  <c r="U430" i="28"/>
  <c r="T430" i="28"/>
  <c r="AD429" i="28"/>
  <c r="AC429" i="28"/>
  <c r="X429" i="28"/>
  <c r="W429" i="28"/>
  <c r="V429" i="28"/>
  <c r="U429" i="28"/>
  <c r="T429" i="28"/>
  <c r="AD428" i="28"/>
  <c r="AC428" i="28"/>
  <c r="X428" i="28"/>
  <c r="W428" i="28"/>
  <c r="V428" i="28"/>
  <c r="U428" i="28"/>
  <c r="T428" i="28"/>
  <c r="AD427" i="28"/>
  <c r="AC427" i="28"/>
  <c r="X427" i="28"/>
  <c r="W427" i="28"/>
  <c r="V427" i="28"/>
  <c r="U427" i="28"/>
  <c r="T427" i="28"/>
  <c r="AD426" i="28"/>
  <c r="AC426" i="28"/>
  <c r="X426" i="28"/>
  <c r="W426" i="28"/>
  <c r="V426" i="28"/>
  <c r="U426" i="28"/>
  <c r="T426" i="28"/>
  <c r="AD425" i="28"/>
  <c r="AC425" i="28"/>
  <c r="X425" i="28"/>
  <c r="W425" i="28"/>
  <c r="V425" i="28"/>
  <c r="U425" i="28"/>
  <c r="T425" i="28"/>
  <c r="AD424" i="28"/>
  <c r="AC424" i="28"/>
  <c r="X424" i="28"/>
  <c r="W424" i="28"/>
  <c r="V424" i="28"/>
  <c r="U424" i="28"/>
  <c r="T424" i="28"/>
  <c r="AD423" i="28"/>
  <c r="AC423" i="28"/>
  <c r="X423" i="28"/>
  <c r="W423" i="28"/>
  <c r="V423" i="28"/>
  <c r="U423" i="28"/>
  <c r="T423" i="28"/>
  <c r="AD422" i="28"/>
  <c r="AC422" i="28"/>
  <c r="X422" i="28"/>
  <c r="W422" i="28"/>
  <c r="V422" i="28"/>
  <c r="U422" i="28"/>
  <c r="T422" i="28"/>
  <c r="AD421" i="28"/>
  <c r="AC421" i="28"/>
  <c r="X421" i="28"/>
  <c r="W421" i="28"/>
  <c r="V421" i="28"/>
  <c r="U421" i="28"/>
  <c r="T421" i="28"/>
  <c r="AD420" i="28"/>
  <c r="AC420" i="28"/>
  <c r="X420" i="28"/>
  <c r="W420" i="28"/>
  <c r="V420" i="28"/>
  <c r="U420" i="28"/>
  <c r="T420" i="28"/>
  <c r="AD419" i="28"/>
  <c r="AC419" i="28"/>
  <c r="X419" i="28"/>
  <c r="W419" i="28"/>
  <c r="V419" i="28"/>
  <c r="U419" i="28"/>
  <c r="T419" i="28"/>
  <c r="AD418" i="28"/>
  <c r="AC418" i="28"/>
  <c r="X418" i="28"/>
  <c r="W418" i="28"/>
  <c r="V418" i="28"/>
  <c r="U418" i="28"/>
  <c r="T418" i="28"/>
  <c r="AD417" i="28"/>
  <c r="AC417" i="28"/>
  <c r="X417" i="28"/>
  <c r="W417" i="28"/>
  <c r="V417" i="28"/>
  <c r="U417" i="28"/>
  <c r="T417" i="28"/>
  <c r="AD416" i="28"/>
  <c r="AC416" i="28"/>
  <c r="X416" i="28"/>
  <c r="W416" i="28"/>
  <c r="V416" i="28"/>
  <c r="U416" i="28"/>
  <c r="T416" i="28"/>
  <c r="AD415" i="28"/>
  <c r="AC415" i="28"/>
  <c r="X415" i="28"/>
  <c r="W415" i="28"/>
  <c r="V415" i="28"/>
  <c r="U415" i="28"/>
  <c r="T415" i="28"/>
  <c r="AD414" i="28"/>
  <c r="AC414" i="28"/>
  <c r="X414" i="28"/>
  <c r="W414" i="28"/>
  <c r="V414" i="28"/>
  <c r="U414" i="28"/>
  <c r="T414" i="28"/>
  <c r="AD413" i="28"/>
  <c r="AC413" i="28"/>
  <c r="X413" i="28"/>
  <c r="W413" i="28"/>
  <c r="V413" i="28"/>
  <c r="U413" i="28"/>
  <c r="T413" i="28"/>
  <c r="AD412" i="28"/>
  <c r="AC412" i="28"/>
  <c r="X412" i="28"/>
  <c r="W412" i="28"/>
  <c r="V412" i="28"/>
  <c r="U412" i="28"/>
  <c r="T412" i="28"/>
  <c r="AD411" i="28"/>
  <c r="AC411" i="28"/>
  <c r="X411" i="28"/>
  <c r="W411" i="28"/>
  <c r="V411" i="28"/>
  <c r="U411" i="28"/>
  <c r="T411" i="28"/>
  <c r="AD410" i="28"/>
  <c r="AC410" i="28"/>
  <c r="X410" i="28"/>
  <c r="W410" i="28"/>
  <c r="V410" i="28"/>
  <c r="U410" i="28"/>
  <c r="T410" i="28"/>
  <c r="AD409" i="28"/>
  <c r="AC409" i="28"/>
  <c r="X409" i="28"/>
  <c r="W409" i="28"/>
  <c r="V409" i="28"/>
  <c r="U409" i="28"/>
  <c r="T409" i="28"/>
  <c r="AD408" i="28"/>
  <c r="AC408" i="28"/>
  <c r="X408" i="28"/>
  <c r="W408" i="28"/>
  <c r="V408" i="28"/>
  <c r="U408" i="28"/>
  <c r="T408" i="28"/>
  <c r="AD407" i="28"/>
  <c r="AC407" i="28"/>
  <c r="X407" i="28"/>
  <c r="W407" i="28"/>
  <c r="V407" i="28"/>
  <c r="U407" i="28"/>
  <c r="T407" i="28"/>
  <c r="AD406" i="28"/>
  <c r="AC406" i="28"/>
  <c r="X406" i="28"/>
  <c r="W406" i="28"/>
  <c r="V406" i="28"/>
  <c r="U406" i="28"/>
  <c r="T406" i="28"/>
  <c r="AD405" i="28"/>
  <c r="AC405" i="28"/>
  <c r="X405" i="28"/>
  <c r="W405" i="28"/>
  <c r="V405" i="28"/>
  <c r="U405" i="28"/>
  <c r="T405" i="28"/>
  <c r="AD404" i="28"/>
  <c r="AC404" i="28"/>
  <c r="X404" i="28"/>
  <c r="W404" i="28"/>
  <c r="V404" i="28"/>
  <c r="U404" i="28"/>
  <c r="T404" i="28"/>
  <c r="AD403" i="28"/>
  <c r="AC403" i="28"/>
  <c r="X403" i="28"/>
  <c r="W403" i="28"/>
  <c r="V403" i="28"/>
  <c r="U403" i="28"/>
  <c r="T403" i="28"/>
  <c r="AD402" i="28"/>
  <c r="AC402" i="28"/>
  <c r="X402" i="28"/>
  <c r="W402" i="28"/>
  <c r="V402" i="28"/>
  <c r="U402" i="28"/>
  <c r="T402" i="28"/>
  <c r="AD401" i="28"/>
  <c r="AC401" i="28"/>
  <c r="X401" i="28"/>
  <c r="W401" i="28"/>
  <c r="V401" i="28"/>
  <c r="U401" i="28"/>
  <c r="T401" i="28"/>
  <c r="AD400" i="28"/>
  <c r="AC400" i="28"/>
  <c r="X400" i="28"/>
  <c r="W400" i="28"/>
  <c r="V400" i="28"/>
  <c r="U400" i="28"/>
  <c r="T400" i="28"/>
  <c r="AD399" i="28"/>
  <c r="AC399" i="28"/>
  <c r="X399" i="28"/>
  <c r="W399" i="28"/>
  <c r="V399" i="28"/>
  <c r="U399" i="28"/>
  <c r="T399" i="28"/>
  <c r="AD398" i="28"/>
  <c r="AC398" i="28"/>
  <c r="X398" i="28"/>
  <c r="W398" i="28"/>
  <c r="V398" i="28"/>
  <c r="U398" i="28"/>
  <c r="T398" i="28"/>
  <c r="AD397" i="28"/>
  <c r="AC397" i="28"/>
  <c r="X397" i="28"/>
  <c r="W397" i="28"/>
  <c r="V397" i="28"/>
  <c r="U397" i="28"/>
  <c r="T397" i="28"/>
  <c r="AD396" i="28"/>
  <c r="AC396" i="28"/>
  <c r="X396" i="28"/>
  <c r="W396" i="28"/>
  <c r="V396" i="28"/>
  <c r="U396" i="28"/>
  <c r="T396" i="28"/>
  <c r="AD395" i="28"/>
  <c r="AC395" i="28"/>
  <c r="X395" i="28"/>
  <c r="W395" i="28"/>
  <c r="V395" i="28"/>
  <c r="U395" i="28"/>
  <c r="T395" i="28"/>
  <c r="AD394" i="28"/>
  <c r="AC394" i="28"/>
  <c r="X394" i="28"/>
  <c r="W394" i="28"/>
  <c r="V394" i="28"/>
  <c r="U394" i="28"/>
  <c r="T394" i="28"/>
  <c r="AD393" i="28"/>
  <c r="AC393" i="28"/>
  <c r="X393" i="28"/>
  <c r="W393" i="28"/>
  <c r="V393" i="28"/>
  <c r="U393" i="28"/>
  <c r="T393" i="28"/>
  <c r="AD392" i="28"/>
  <c r="AC392" i="28"/>
  <c r="X392" i="28"/>
  <c r="W392" i="28"/>
  <c r="V392" i="28"/>
  <c r="U392" i="28"/>
  <c r="T392" i="28"/>
  <c r="AD391" i="28"/>
  <c r="AC391" i="28"/>
  <c r="X391" i="28"/>
  <c r="W391" i="28"/>
  <c r="V391" i="28"/>
  <c r="U391" i="28"/>
  <c r="T391" i="28"/>
  <c r="AD390" i="28"/>
  <c r="AC390" i="28"/>
  <c r="X390" i="28"/>
  <c r="W390" i="28"/>
  <c r="V390" i="28"/>
  <c r="U390" i="28"/>
  <c r="T390" i="28"/>
  <c r="AD389" i="28"/>
  <c r="AC389" i="28"/>
  <c r="X389" i="28"/>
  <c r="W389" i="28"/>
  <c r="V389" i="28"/>
  <c r="U389" i="28"/>
  <c r="T389" i="28"/>
  <c r="AD388" i="28"/>
  <c r="AC388" i="28"/>
  <c r="X388" i="28"/>
  <c r="W388" i="28"/>
  <c r="V388" i="28"/>
  <c r="U388" i="28"/>
  <c r="T388" i="28"/>
  <c r="AD387" i="28"/>
  <c r="AC387" i="28"/>
  <c r="X387" i="28"/>
  <c r="W387" i="28"/>
  <c r="V387" i="28"/>
  <c r="U387" i="28"/>
  <c r="T387" i="28"/>
  <c r="AD386" i="28"/>
  <c r="AC386" i="28"/>
  <c r="X386" i="28"/>
  <c r="W386" i="28"/>
  <c r="V386" i="28"/>
  <c r="U386" i="28"/>
  <c r="T386" i="28"/>
  <c r="AD385" i="28"/>
  <c r="AC385" i="28"/>
  <c r="X385" i="28"/>
  <c r="W385" i="28"/>
  <c r="V385" i="28"/>
  <c r="U385" i="28"/>
  <c r="T385" i="28"/>
  <c r="AD384" i="28"/>
  <c r="AC384" i="28"/>
  <c r="X384" i="28"/>
  <c r="W384" i="28"/>
  <c r="V384" i="28"/>
  <c r="U384" i="28"/>
  <c r="T384" i="28"/>
  <c r="AD383" i="28"/>
  <c r="AC383" i="28"/>
  <c r="X383" i="28"/>
  <c r="W383" i="28"/>
  <c r="V383" i="28"/>
  <c r="U383" i="28"/>
  <c r="T383" i="28"/>
  <c r="AD382" i="28"/>
  <c r="AC382" i="28"/>
  <c r="X382" i="28"/>
  <c r="W382" i="28"/>
  <c r="V382" i="28"/>
  <c r="U382" i="28"/>
  <c r="T382" i="28"/>
  <c r="AD381" i="28"/>
  <c r="AC381" i="28"/>
  <c r="X381" i="28"/>
  <c r="W381" i="28"/>
  <c r="V381" i="28"/>
  <c r="U381" i="28"/>
  <c r="T381" i="28"/>
  <c r="AD380" i="28"/>
  <c r="AC380" i="28"/>
  <c r="X380" i="28"/>
  <c r="W380" i="28"/>
  <c r="V380" i="28"/>
  <c r="U380" i="28"/>
  <c r="T380" i="28"/>
  <c r="AD379" i="28"/>
  <c r="AC379" i="28"/>
  <c r="X379" i="28"/>
  <c r="W379" i="28"/>
  <c r="V379" i="28"/>
  <c r="U379" i="28"/>
  <c r="T379" i="28"/>
  <c r="AD378" i="28"/>
  <c r="AC378" i="28"/>
  <c r="X378" i="28"/>
  <c r="W378" i="28"/>
  <c r="V378" i="28"/>
  <c r="U378" i="28"/>
  <c r="T378" i="28"/>
  <c r="AD377" i="28"/>
  <c r="AC377" i="28"/>
  <c r="X377" i="28"/>
  <c r="W377" i="28"/>
  <c r="V377" i="28"/>
  <c r="U377" i="28"/>
  <c r="T377" i="28"/>
  <c r="AD376" i="28"/>
  <c r="AC376" i="28"/>
  <c r="X376" i="28"/>
  <c r="W376" i="28"/>
  <c r="V376" i="28"/>
  <c r="U376" i="28"/>
  <c r="T376" i="28"/>
  <c r="AD375" i="28"/>
  <c r="AC375" i="28"/>
  <c r="X375" i="28"/>
  <c r="W375" i="28"/>
  <c r="V375" i="28"/>
  <c r="U375" i="28"/>
  <c r="T375" i="28"/>
  <c r="AD374" i="28"/>
  <c r="AC374" i="28"/>
  <c r="X374" i="28"/>
  <c r="W374" i="28"/>
  <c r="V374" i="28"/>
  <c r="U374" i="28"/>
  <c r="T374" i="28"/>
  <c r="AD373" i="28"/>
  <c r="AC373" i="28"/>
  <c r="X373" i="28"/>
  <c r="W373" i="28"/>
  <c r="V373" i="28"/>
  <c r="U373" i="28"/>
  <c r="T373" i="28"/>
  <c r="AD372" i="28"/>
  <c r="AC372" i="28"/>
  <c r="X372" i="28"/>
  <c r="W372" i="28"/>
  <c r="V372" i="28"/>
  <c r="U372" i="28"/>
  <c r="T372" i="28"/>
  <c r="AD371" i="28"/>
  <c r="AC371" i="28"/>
  <c r="X371" i="28"/>
  <c r="W371" i="28"/>
  <c r="V371" i="28"/>
  <c r="U371" i="28"/>
  <c r="T371" i="28"/>
  <c r="AD370" i="28"/>
  <c r="AC370" i="28"/>
  <c r="X370" i="28"/>
  <c r="W370" i="28"/>
  <c r="V370" i="28"/>
  <c r="U370" i="28"/>
  <c r="T370" i="28"/>
  <c r="AD369" i="28"/>
  <c r="AC369" i="28"/>
  <c r="X369" i="28"/>
  <c r="W369" i="28"/>
  <c r="V369" i="28"/>
  <c r="U369" i="28"/>
  <c r="T369" i="28"/>
  <c r="AD368" i="28"/>
  <c r="AC368" i="28"/>
  <c r="X368" i="28"/>
  <c r="W368" i="28"/>
  <c r="V368" i="28"/>
  <c r="U368" i="28"/>
  <c r="T368" i="28"/>
  <c r="AD367" i="28"/>
  <c r="AC367" i="28"/>
  <c r="X367" i="28"/>
  <c r="W367" i="28"/>
  <c r="V367" i="28"/>
  <c r="U367" i="28"/>
  <c r="T367" i="28"/>
  <c r="AD366" i="28"/>
  <c r="AC366" i="28"/>
  <c r="X366" i="28"/>
  <c r="W366" i="28"/>
  <c r="V366" i="28"/>
  <c r="U366" i="28"/>
  <c r="T366" i="28"/>
  <c r="AD365" i="28"/>
  <c r="AC365" i="28"/>
  <c r="X365" i="28"/>
  <c r="W365" i="28"/>
  <c r="V365" i="28"/>
  <c r="U365" i="28"/>
  <c r="T365" i="28"/>
  <c r="AD364" i="28"/>
  <c r="AC364" i="28"/>
  <c r="X364" i="28"/>
  <c r="W364" i="28"/>
  <c r="V364" i="28"/>
  <c r="U364" i="28"/>
  <c r="T364" i="28"/>
  <c r="AD363" i="28"/>
  <c r="AC363" i="28"/>
  <c r="X363" i="28"/>
  <c r="W363" i="28"/>
  <c r="V363" i="28"/>
  <c r="U363" i="28"/>
  <c r="T363" i="28"/>
  <c r="AD362" i="28"/>
  <c r="AC362" i="28"/>
  <c r="X362" i="28"/>
  <c r="W362" i="28"/>
  <c r="V362" i="28"/>
  <c r="U362" i="28"/>
  <c r="T362" i="28"/>
  <c r="AD361" i="28"/>
  <c r="AC361" i="28"/>
  <c r="X361" i="28"/>
  <c r="W361" i="28"/>
  <c r="V361" i="28"/>
  <c r="U361" i="28"/>
  <c r="T361" i="28"/>
  <c r="AD360" i="28"/>
  <c r="AC360" i="28"/>
  <c r="X360" i="28"/>
  <c r="W360" i="28"/>
  <c r="V360" i="28"/>
  <c r="U360" i="28"/>
  <c r="T360" i="28"/>
  <c r="AD359" i="28"/>
  <c r="AC359" i="28"/>
  <c r="X359" i="28"/>
  <c r="W359" i="28"/>
  <c r="V359" i="28"/>
  <c r="U359" i="28"/>
  <c r="T359" i="28"/>
  <c r="AD358" i="28"/>
  <c r="AC358" i="28"/>
  <c r="X358" i="28"/>
  <c r="W358" i="28"/>
  <c r="V358" i="28"/>
  <c r="U358" i="28"/>
  <c r="T358" i="28"/>
  <c r="AD357" i="28"/>
  <c r="AC357" i="28"/>
  <c r="X357" i="28"/>
  <c r="W357" i="28"/>
  <c r="V357" i="28"/>
  <c r="U357" i="28"/>
  <c r="T357" i="28"/>
  <c r="AD356" i="28"/>
  <c r="AC356" i="28"/>
  <c r="X356" i="28"/>
  <c r="W356" i="28"/>
  <c r="V356" i="28"/>
  <c r="U356" i="28"/>
  <c r="T356" i="28"/>
  <c r="AD355" i="28"/>
  <c r="AC355" i="28"/>
  <c r="X355" i="28"/>
  <c r="W355" i="28"/>
  <c r="V355" i="28"/>
  <c r="U355" i="28"/>
  <c r="T355" i="28"/>
  <c r="AD354" i="28"/>
  <c r="AC354" i="28"/>
  <c r="X354" i="28"/>
  <c r="W354" i="28"/>
  <c r="V354" i="28"/>
  <c r="U354" i="28"/>
  <c r="T354" i="28"/>
  <c r="AD353" i="28"/>
  <c r="AC353" i="28"/>
  <c r="X353" i="28"/>
  <c r="W353" i="28"/>
  <c r="V353" i="28"/>
  <c r="U353" i="28"/>
  <c r="T353" i="28"/>
  <c r="AD352" i="28"/>
  <c r="AC352" i="28"/>
  <c r="X352" i="28"/>
  <c r="W352" i="28"/>
  <c r="V352" i="28"/>
  <c r="U352" i="28"/>
  <c r="T352" i="28"/>
  <c r="AD351" i="28"/>
  <c r="AC351" i="28"/>
  <c r="X351" i="28"/>
  <c r="W351" i="28"/>
  <c r="V351" i="28"/>
  <c r="U351" i="28"/>
  <c r="T351" i="28"/>
  <c r="AD350" i="28"/>
  <c r="AC350" i="28"/>
  <c r="X350" i="28"/>
  <c r="W350" i="28"/>
  <c r="V350" i="28"/>
  <c r="U350" i="28"/>
  <c r="T350" i="28"/>
  <c r="AD349" i="28"/>
  <c r="AC349" i="28"/>
  <c r="X349" i="28"/>
  <c r="W349" i="28"/>
  <c r="V349" i="28"/>
  <c r="U349" i="28"/>
  <c r="T349" i="28"/>
  <c r="AD348" i="28"/>
  <c r="AC348" i="28"/>
  <c r="X348" i="28"/>
  <c r="W348" i="28"/>
  <c r="V348" i="28"/>
  <c r="U348" i="28"/>
  <c r="T348" i="28"/>
  <c r="AD347" i="28"/>
  <c r="AC347" i="28"/>
  <c r="X347" i="28"/>
  <c r="W347" i="28"/>
  <c r="V347" i="28"/>
  <c r="U347" i="28"/>
  <c r="T347" i="28"/>
  <c r="AD346" i="28"/>
  <c r="AC346" i="28"/>
  <c r="X346" i="28"/>
  <c r="W346" i="28"/>
  <c r="V346" i="28"/>
  <c r="U346" i="28"/>
  <c r="T346" i="28"/>
  <c r="AD345" i="28"/>
  <c r="AC345" i="28"/>
  <c r="X345" i="28"/>
  <c r="W345" i="28"/>
  <c r="V345" i="28"/>
  <c r="U345" i="28"/>
  <c r="T345" i="28"/>
  <c r="AD344" i="28"/>
  <c r="AC344" i="28"/>
  <c r="X344" i="28"/>
  <c r="W344" i="28"/>
  <c r="V344" i="28"/>
  <c r="U344" i="28"/>
  <c r="T344" i="28"/>
  <c r="AD343" i="28"/>
  <c r="AC343" i="28"/>
  <c r="X343" i="28"/>
  <c r="W343" i="28"/>
  <c r="V343" i="28"/>
  <c r="U343" i="28"/>
  <c r="T343" i="28"/>
  <c r="AD342" i="28"/>
  <c r="AC342" i="28"/>
  <c r="X342" i="28"/>
  <c r="W342" i="28"/>
  <c r="V342" i="28"/>
  <c r="U342" i="28"/>
  <c r="T342" i="28"/>
  <c r="AD341" i="28"/>
  <c r="AC341" i="28"/>
  <c r="X341" i="28"/>
  <c r="W341" i="28"/>
  <c r="V341" i="28"/>
  <c r="U341" i="28"/>
  <c r="T341" i="28"/>
  <c r="AD340" i="28"/>
  <c r="AC340" i="28"/>
  <c r="X340" i="28"/>
  <c r="W340" i="28"/>
  <c r="V340" i="28"/>
  <c r="U340" i="28"/>
  <c r="T340" i="28"/>
  <c r="AD339" i="28"/>
  <c r="AC339" i="28"/>
  <c r="X339" i="28"/>
  <c r="W339" i="28"/>
  <c r="V339" i="28"/>
  <c r="U339" i="28"/>
  <c r="T339" i="28"/>
  <c r="AD338" i="28"/>
  <c r="AC338" i="28"/>
  <c r="X338" i="28"/>
  <c r="W338" i="28"/>
  <c r="V338" i="28"/>
  <c r="U338" i="28"/>
  <c r="T338" i="28"/>
  <c r="AD337" i="28"/>
  <c r="AC337" i="28"/>
  <c r="X337" i="28"/>
  <c r="W337" i="28"/>
  <c r="V337" i="28"/>
  <c r="U337" i="28"/>
  <c r="T337" i="28"/>
  <c r="AD336" i="28"/>
  <c r="AC336" i="28"/>
  <c r="X336" i="28"/>
  <c r="W336" i="28"/>
  <c r="V336" i="28"/>
  <c r="U336" i="28"/>
  <c r="T336" i="28"/>
  <c r="AD335" i="28"/>
  <c r="AC335" i="28"/>
  <c r="X335" i="28"/>
  <c r="W335" i="28"/>
  <c r="V335" i="28"/>
  <c r="U335" i="28"/>
  <c r="T335" i="28"/>
  <c r="AD334" i="28"/>
  <c r="AC334" i="28"/>
  <c r="X334" i="28"/>
  <c r="W334" i="28"/>
  <c r="V334" i="28"/>
  <c r="U334" i="28"/>
  <c r="T334" i="28"/>
  <c r="AD333" i="28"/>
  <c r="AC333" i="28"/>
  <c r="X333" i="28"/>
  <c r="W333" i="28"/>
  <c r="V333" i="28"/>
  <c r="U333" i="28"/>
  <c r="T333" i="28"/>
  <c r="AD332" i="28"/>
  <c r="AC332" i="28"/>
  <c r="X332" i="28"/>
  <c r="W332" i="28"/>
  <c r="V332" i="28"/>
  <c r="U332" i="28"/>
  <c r="T332" i="28"/>
  <c r="AD331" i="28"/>
  <c r="AC331" i="28"/>
  <c r="X331" i="28"/>
  <c r="W331" i="28"/>
  <c r="V331" i="28"/>
  <c r="U331" i="28"/>
  <c r="T331" i="28"/>
  <c r="AD330" i="28"/>
  <c r="AC330" i="28"/>
  <c r="X330" i="28"/>
  <c r="W330" i="28"/>
  <c r="V330" i="28"/>
  <c r="U330" i="28"/>
  <c r="T330" i="28"/>
  <c r="AD329" i="28"/>
  <c r="AC329" i="28"/>
  <c r="X329" i="28"/>
  <c r="W329" i="28"/>
  <c r="V329" i="28"/>
  <c r="U329" i="28"/>
  <c r="T329" i="28"/>
  <c r="AD328" i="28"/>
  <c r="AC328" i="28"/>
  <c r="X328" i="28"/>
  <c r="W328" i="28"/>
  <c r="V328" i="28"/>
  <c r="U328" i="28"/>
  <c r="T328" i="28"/>
  <c r="AD327" i="28"/>
  <c r="AC327" i="28"/>
  <c r="X327" i="28"/>
  <c r="W327" i="28"/>
  <c r="V327" i="28"/>
  <c r="U327" i="28"/>
  <c r="T327" i="28"/>
  <c r="AD326" i="28"/>
  <c r="AC326" i="28"/>
  <c r="X326" i="28"/>
  <c r="W326" i="28"/>
  <c r="V326" i="28"/>
  <c r="U326" i="28"/>
  <c r="T326" i="28"/>
  <c r="AD325" i="28"/>
  <c r="AC325" i="28"/>
  <c r="X325" i="28"/>
  <c r="W325" i="28"/>
  <c r="V325" i="28"/>
  <c r="U325" i="28"/>
  <c r="T325" i="28"/>
  <c r="AD324" i="28"/>
  <c r="AC324" i="28"/>
  <c r="X324" i="28"/>
  <c r="W324" i="28"/>
  <c r="V324" i="28"/>
  <c r="U324" i="28"/>
  <c r="T324" i="28"/>
  <c r="AD323" i="28"/>
  <c r="AC323" i="28"/>
  <c r="X323" i="28"/>
  <c r="W323" i="28"/>
  <c r="V323" i="28"/>
  <c r="U323" i="28"/>
  <c r="T323" i="28"/>
  <c r="AD322" i="28"/>
  <c r="AC322" i="28"/>
  <c r="X322" i="28"/>
  <c r="W322" i="28"/>
  <c r="V322" i="28"/>
  <c r="U322" i="28"/>
  <c r="T322" i="28"/>
  <c r="AD321" i="28"/>
  <c r="AC321" i="28"/>
  <c r="X321" i="28"/>
  <c r="W321" i="28"/>
  <c r="V321" i="28"/>
  <c r="U321" i="28"/>
  <c r="T321" i="28"/>
  <c r="AD320" i="28"/>
  <c r="AC320" i="28"/>
  <c r="X320" i="28"/>
  <c r="W320" i="28"/>
  <c r="V320" i="28"/>
  <c r="U320" i="28"/>
  <c r="T320" i="28"/>
  <c r="AD319" i="28"/>
  <c r="AC319" i="28"/>
  <c r="X319" i="28"/>
  <c r="W319" i="28"/>
  <c r="V319" i="28"/>
  <c r="U319" i="28"/>
  <c r="T319" i="28"/>
  <c r="AD318" i="28"/>
  <c r="AC318" i="28"/>
  <c r="X318" i="28"/>
  <c r="W318" i="28"/>
  <c r="V318" i="28"/>
  <c r="U318" i="28"/>
  <c r="T318" i="28"/>
  <c r="AD317" i="28"/>
  <c r="AC317" i="28"/>
  <c r="X317" i="28"/>
  <c r="W317" i="28"/>
  <c r="V317" i="28"/>
  <c r="U317" i="28"/>
  <c r="T317" i="28"/>
  <c r="AD316" i="28"/>
  <c r="AC316" i="28"/>
  <c r="X316" i="28"/>
  <c r="W316" i="28"/>
  <c r="V316" i="28"/>
  <c r="U316" i="28"/>
  <c r="T316" i="28"/>
  <c r="AD315" i="28"/>
  <c r="AC315" i="28"/>
  <c r="X315" i="28"/>
  <c r="W315" i="28"/>
  <c r="V315" i="28"/>
  <c r="U315" i="28"/>
  <c r="T315" i="28"/>
  <c r="AD314" i="28"/>
  <c r="AC314" i="28"/>
  <c r="X314" i="28"/>
  <c r="W314" i="28"/>
  <c r="V314" i="28"/>
  <c r="U314" i="28"/>
  <c r="T314" i="28"/>
  <c r="AD313" i="28"/>
  <c r="AC313" i="28"/>
  <c r="X313" i="28"/>
  <c r="W313" i="28"/>
  <c r="V313" i="28"/>
  <c r="U313" i="28"/>
  <c r="T313" i="28"/>
  <c r="AD312" i="28"/>
  <c r="AC312" i="28"/>
  <c r="X312" i="28"/>
  <c r="W312" i="28"/>
  <c r="V312" i="28"/>
  <c r="U312" i="28"/>
  <c r="T312" i="28"/>
  <c r="AD311" i="28"/>
  <c r="AC311" i="28"/>
  <c r="X311" i="28"/>
  <c r="W311" i="28"/>
  <c r="V311" i="28"/>
  <c r="U311" i="28"/>
  <c r="T311" i="28"/>
  <c r="AD310" i="28"/>
  <c r="AC310" i="28"/>
  <c r="X310" i="28"/>
  <c r="W310" i="28"/>
  <c r="V310" i="28"/>
  <c r="U310" i="28"/>
  <c r="T310" i="28"/>
  <c r="AD309" i="28"/>
  <c r="AC309" i="28"/>
  <c r="X309" i="28"/>
  <c r="W309" i="28"/>
  <c r="V309" i="28"/>
  <c r="U309" i="28"/>
  <c r="T309" i="28"/>
  <c r="AD308" i="28"/>
  <c r="AC308" i="28"/>
  <c r="X308" i="28"/>
  <c r="W308" i="28"/>
  <c r="V308" i="28"/>
  <c r="U308" i="28"/>
  <c r="T308" i="28"/>
  <c r="AD307" i="28"/>
  <c r="AC307" i="28"/>
  <c r="X307" i="28"/>
  <c r="W307" i="28"/>
  <c r="V307" i="28"/>
  <c r="U307" i="28"/>
  <c r="T307" i="28"/>
  <c r="AD306" i="28"/>
  <c r="AC306" i="28"/>
  <c r="X306" i="28"/>
  <c r="W306" i="28"/>
  <c r="V306" i="28"/>
  <c r="U306" i="28"/>
  <c r="T306" i="28"/>
  <c r="AD305" i="28"/>
  <c r="AC305" i="28"/>
  <c r="X305" i="28"/>
  <c r="W305" i="28"/>
  <c r="V305" i="28"/>
  <c r="U305" i="28"/>
  <c r="T305" i="28"/>
  <c r="AD304" i="28"/>
  <c r="AC304" i="28"/>
  <c r="X304" i="28"/>
  <c r="W304" i="28"/>
  <c r="V304" i="28"/>
  <c r="U304" i="28"/>
  <c r="T304" i="28"/>
  <c r="AD303" i="28"/>
  <c r="AC303" i="28"/>
  <c r="X303" i="28"/>
  <c r="W303" i="28"/>
  <c r="V303" i="28"/>
  <c r="U303" i="28"/>
  <c r="T303" i="28"/>
  <c r="AD302" i="28"/>
  <c r="AC302" i="28"/>
  <c r="X302" i="28"/>
  <c r="W302" i="28"/>
  <c r="V302" i="28"/>
  <c r="U302" i="28"/>
  <c r="T302" i="28"/>
  <c r="AD301" i="28"/>
  <c r="AC301" i="28"/>
  <c r="X301" i="28"/>
  <c r="W301" i="28"/>
  <c r="V301" i="28"/>
  <c r="U301" i="28"/>
  <c r="T301" i="28"/>
  <c r="AD300" i="28"/>
  <c r="AC300" i="28"/>
  <c r="X300" i="28"/>
  <c r="W300" i="28"/>
  <c r="V300" i="28"/>
  <c r="U300" i="28"/>
  <c r="T300" i="28"/>
  <c r="AD299" i="28"/>
  <c r="AC299" i="28"/>
  <c r="X299" i="28"/>
  <c r="W299" i="28"/>
  <c r="V299" i="28"/>
  <c r="U299" i="28"/>
  <c r="T299" i="28"/>
  <c r="AD298" i="28"/>
  <c r="AC298" i="28"/>
  <c r="X298" i="28"/>
  <c r="W298" i="28"/>
  <c r="V298" i="28"/>
  <c r="U298" i="28"/>
  <c r="T298" i="28"/>
  <c r="AD297" i="28"/>
  <c r="AC297" i="28"/>
  <c r="X297" i="28"/>
  <c r="W297" i="28"/>
  <c r="V297" i="28"/>
  <c r="U297" i="28"/>
  <c r="T297" i="28"/>
  <c r="AD296" i="28"/>
  <c r="AC296" i="28"/>
  <c r="X296" i="28"/>
  <c r="W296" i="28"/>
  <c r="V296" i="28"/>
  <c r="U296" i="28"/>
  <c r="T296" i="28"/>
  <c r="AD295" i="28"/>
  <c r="AC295" i="28"/>
  <c r="X295" i="28"/>
  <c r="W295" i="28"/>
  <c r="V295" i="28"/>
  <c r="U295" i="28"/>
  <c r="T295" i="28"/>
  <c r="AD294" i="28"/>
  <c r="AC294" i="28"/>
  <c r="X294" i="28"/>
  <c r="W294" i="28"/>
  <c r="V294" i="28"/>
  <c r="U294" i="28"/>
  <c r="T294" i="28"/>
  <c r="AD293" i="28"/>
  <c r="AC293" i="28"/>
  <c r="X293" i="28"/>
  <c r="W293" i="28"/>
  <c r="V293" i="28"/>
  <c r="U293" i="28"/>
  <c r="T293" i="28"/>
  <c r="AD292" i="28"/>
  <c r="AC292" i="28"/>
  <c r="X292" i="28"/>
  <c r="W292" i="28"/>
  <c r="V292" i="28"/>
  <c r="U292" i="28"/>
  <c r="T292" i="28"/>
  <c r="AD291" i="28"/>
  <c r="AC291" i="28"/>
  <c r="X291" i="28"/>
  <c r="W291" i="28"/>
  <c r="V291" i="28"/>
  <c r="U291" i="28"/>
  <c r="T291" i="28"/>
  <c r="AD290" i="28"/>
  <c r="AC290" i="28"/>
  <c r="X290" i="28"/>
  <c r="W290" i="28"/>
  <c r="V290" i="28"/>
  <c r="U290" i="28"/>
  <c r="T290" i="28"/>
  <c r="AD289" i="28"/>
  <c r="AC289" i="28"/>
  <c r="X289" i="28"/>
  <c r="W289" i="28"/>
  <c r="V289" i="28"/>
  <c r="U289" i="28"/>
  <c r="T289" i="28"/>
  <c r="AD288" i="28"/>
  <c r="AC288" i="28"/>
  <c r="X288" i="28"/>
  <c r="W288" i="28"/>
  <c r="V288" i="28"/>
  <c r="U288" i="28"/>
  <c r="T288" i="28"/>
  <c r="AD287" i="28"/>
  <c r="AC287" i="28"/>
  <c r="X287" i="28"/>
  <c r="W287" i="28"/>
  <c r="V287" i="28"/>
  <c r="U287" i="28"/>
  <c r="T287" i="28"/>
  <c r="AD286" i="28"/>
  <c r="AC286" i="28"/>
  <c r="X286" i="28"/>
  <c r="W286" i="28"/>
  <c r="V286" i="28"/>
  <c r="U286" i="28"/>
  <c r="T286" i="28"/>
  <c r="AD285" i="28"/>
  <c r="AC285" i="28"/>
  <c r="X285" i="28"/>
  <c r="W285" i="28"/>
  <c r="V285" i="28"/>
  <c r="U285" i="28"/>
  <c r="T285" i="28"/>
  <c r="AD284" i="28"/>
  <c r="AC284" i="28"/>
  <c r="X284" i="28"/>
  <c r="W284" i="28"/>
  <c r="V284" i="28"/>
  <c r="U284" i="28"/>
  <c r="T284" i="28"/>
  <c r="AD283" i="28"/>
  <c r="AC283" i="28"/>
  <c r="X283" i="28"/>
  <c r="W283" i="28"/>
  <c r="V283" i="28"/>
  <c r="U283" i="28"/>
  <c r="T283" i="28"/>
  <c r="AD282" i="28"/>
  <c r="AC282" i="28"/>
  <c r="X282" i="28"/>
  <c r="W282" i="28"/>
  <c r="V282" i="28"/>
  <c r="U282" i="28"/>
  <c r="T282" i="28"/>
  <c r="AD281" i="28"/>
  <c r="AC281" i="28"/>
  <c r="X281" i="28"/>
  <c r="W281" i="28"/>
  <c r="V281" i="28"/>
  <c r="U281" i="28"/>
  <c r="T281" i="28"/>
  <c r="AD280" i="28"/>
  <c r="AC280" i="28"/>
  <c r="X280" i="28"/>
  <c r="W280" i="28"/>
  <c r="V280" i="28"/>
  <c r="U280" i="28"/>
  <c r="T280" i="28"/>
  <c r="AD279" i="28"/>
  <c r="AC279" i="28"/>
  <c r="X279" i="28"/>
  <c r="W279" i="28"/>
  <c r="V279" i="28"/>
  <c r="U279" i="28"/>
  <c r="T279" i="28"/>
  <c r="AD278" i="28"/>
  <c r="AC278" i="28"/>
  <c r="X278" i="28"/>
  <c r="W278" i="28"/>
  <c r="V278" i="28"/>
  <c r="U278" i="28"/>
  <c r="T278" i="28"/>
  <c r="AD277" i="28"/>
  <c r="AC277" i="28"/>
  <c r="X277" i="28"/>
  <c r="W277" i="28"/>
  <c r="V277" i="28"/>
  <c r="U277" i="28"/>
  <c r="T277" i="28"/>
  <c r="AD276" i="28"/>
  <c r="AC276" i="28"/>
  <c r="X276" i="28"/>
  <c r="W276" i="28"/>
  <c r="V276" i="28"/>
  <c r="U276" i="28"/>
  <c r="T276" i="28"/>
  <c r="AD275" i="28"/>
  <c r="AC275" i="28"/>
  <c r="X275" i="28"/>
  <c r="W275" i="28"/>
  <c r="V275" i="28"/>
  <c r="U275" i="28"/>
  <c r="T275" i="28"/>
  <c r="AD274" i="28"/>
  <c r="AC274" i="28"/>
  <c r="X274" i="28"/>
  <c r="W274" i="28"/>
  <c r="V274" i="28"/>
  <c r="U274" i="28"/>
  <c r="T274" i="28"/>
  <c r="AD273" i="28"/>
  <c r="AC273" i="28"/>
  <c r="X273" i="28"/>
  <c r="W273" i="28"/>
  <c r="V273" i="28"/>
  <c r="U273" i="28"/>
  <c r="T273" i="28"/>
  <c r="AD272" i="28"/>
  <c r="AC272" i="28"/>
  <c r="X272" i="28"/>
  <c r="W272" i="28"/>
  <c r="V272" i="28"/>
  <c r="U272" i="28"/>
  <c r="T272" i="28"/>
  <c r="AD271" i="28"/>
  <c r="AC271" i="28"/>
  <c r="X271" i="28"/>
  <c r="W271" i="28"/>
  <c r="V271" i="28"/>
  <c r="U271" i="28"/>
  <c r="T271" i="28"/>
  <c r="AD270" i="28"/>
  <c r="AC270" i="28"/>
  <c r="X270" i="28"/>
  <c r="W270" i="28"/>
  <c r="V270" i="28"/>
  <c r="U270" i="28"/>
  <c r="T270" i="28"/>
  <c r="AD269" i="28"/>
  <c r="AC269" i="28"/>
  <c r="X269" i="28"/>
  <c r="W269" i="28"/>
  <c r="V269" i="28"/>
  <c r="U269" i="28"/>
  <c r="T269" i="28"/>
  <c r="AD268" i="28"/>
  <c r="AC268" i="28"/>
  <c r="X268" i="28"/>
  <c r="W268" i="28"/>
  <c r="V268" i="28"/>
  <c r="U268" i="28"/>
  <c r="T268" i="28"/>
  <c r="AD267" i="28"/>
  <c r="AC267" i="28"/>
  <c r="X267" i="28"/>
  <c r="W267" i="28"/>
  <c r="V267" i="28"/>
  <c r="U267" i="28"/>
  <c r="T267" i="28"/>
  <c r="AD266" i="28"/>
  <c r="AC266" i="28"/>
  <c r="X266" i="28"/>
  <c r="W266" i="28"/>
  <c r="V266" i="28"/>
  <c r="U266" i="28"/>
  <c r="T266" i="28"/>
  <c r="AD265" i="28"/>
  <c r="AC265" i="28"/>
  <c r="X265" i="28"/>
  <c r="W265" i="28"/>
  <c r="V265" i="28"/>
  <c r="U265" i="28"/>
  <c r="T265" i="28"/>
  <c r="AD264" i="28"/>
  <c r="AC264" i="28"/>
  <c r="X264" i="28"/>
  <c r="W264" i="28"/>
  <c r="V264" i="28"/>
  <c r="U264" i="28"/>
  <c r="T264" i="28"/>
  <c r="AD263" i="28"/>
  <c r="AC263" i="28"/>
  <c r="X263" i="28"/>
  <c r="W263" i="28"/>
  <c r="V263" i="28"/>
  <c r="U263" i="28"/>
  <c r="T263" i="28"/>
  <c r="AD262" i="28"/>
  <c r="AC262" i="28"/>
  <c r="X262" i="28"/>
  <c r="W262" i="28"/>
  <c r="V262" i="28"/>
  <c r="U262" i="28"/>
  <c r="T262" i="28"/>
  <c r="AD261" i="28"/>
  <c r="AC261" i="28"/>
  <c r="X261" i="28"/>
  <c r="W261" i="28"/>
  <c r="V261" i="28"/>
  <c r="U261" i="28"/>
  <c r="T261" i="28"/>
  <c r="AD260" i="28"/>
  <c r="AC260" i="28"/>
  <c r="X260" i="28"/>
  <c r="W260" i="28"/>
  <c r="V260" i="28"/>
  <c r="U260" i="28"/>
  <c r="T260" i="28"/>
  <c r="AD259" i="28"/>
  <c r="AC259" i="28"/>
  <c r="X259" i="28"/>
  <c r="W259" i="28"/>
  <c r="V259" i="28"/>
  <c r="U259" i="28"/>
  <c r="T259" i="28"/>
  <c r="AD258" i="28"/>
  <c r="AC258" i="28"/>
  <c r="X258" i="28"/>
  <c r="W258" i="28"/>
  <c r="V258" i="28"/>
  <c r="U258" i="28"/>
  <c r="T258" i="28"/>
  <c r="AD257" i="28"/>
  <c r="AC257" i="28"/>
  <c r="X257" i="28"/>
  <c r="W257" i="28"/>
  <c r="V257" i="28"/>
  <c r="U257" i="28"/>
  <c r="T257" i="28"/>
  <c r="AD256" i="28"/>
  <c r="AC256" i="28"/>
  <c r="X256" i="28"/>
  <c r="W256" i="28"/>
  <c r="V256" i="28"/>
  <c r="U256" i="28"/>
  <c r="T256" i="28"/>
  <c r="AD255" i="28"/>
  <c r="AC255" i="28"/>
  <c r="X255" i="28"/>
  <c r="W255" i="28"/>
  <c r="V255" i="28"/>
  <c r="U255" i="28"/>
  <c r="T255" i="28"/>
  <c r="AD254" i="28"/>
  <c r="AC254" i="28"/>
  <c r="X254" i="28"/>
  <c r="W254" i="28"/>
  <c r="V254" i="28"/>
  <c r="U254" i="28"/>
  <c r="T254" i="28"/>
  <c r="AD253" i="28"/>
  <c r="AC253" i="28"/>
  <c r="X253" i="28"/>
  <c r="W253" i="28"/>
  <c r="V253" i="28"/>
  <c r="U253" i="28"/>
  <c r="T253" i="28"/>
  <c r="AD252" i="28"/>
  <c r="AC252" i="28"/>
  <c r="X252" i="28"/>
  <c r="W252" i="28"/>
  <c r="V252" i="28"/>
  <c r="U252" i="28"/>
  <c r="T252" i="28"/>
  <c r="AD251" i="28"/>
  <c r="AC251" i="28"/>
  <c r="X251" i="28"/>
  <c r="W251" i="28"/>
  <c r="V251" i="28"/>
  <c r="U251" i="28"/>
  <c r="T251" i="28"/>
  <c r="AD250" i="28"/>
  <c r="AC250" i="28"/>
  <c r="X250" i="28"/>
  <c r="W250" i="28"/>
  <c r="V250" i="28"/>
  <c r="U250" i="28"/>
  <c r="T250" i="28"/>
  <c r="AD249" i="28"/>
  <c r="AC249" i="28"/>
  <c r="X249" i="28"/>
  <c r="W249" i="28"/>
  <c r="V249" i="28"/>
  <c r="U249" i="28"/>
  <c r="T249" i="28"/>
  <c r="AD248" i="28"/>
  <c r="AC248" i="28"/>
  <c r="X248" i="28"/>
  <c r="W248" i="28"/>
  <c r="V248" i="28"/>
  <c r="U248" i="28"/>
  <c r="T248" i="28"/>
  <c r="AD247" i="28"/>
  <c r="AC247" i="28"/>
  <c r="X247" i="28"/>
  <c r="W247" i="28"/>
  <c r="V247" i="28"/>
  <c r="U247" i="28"/>
  <c r="T247" i="28"/>
  <c r="AD246" i="28"/>
  <c r="AC246" i="28"/>
  <c r="X246" i="28"/>
  <c r="W246" i="28"/>
  <c r="V246" i="28"/>
  <c r="U246" i="28"/>
  <c r="T246" i="28"/>
  <c r="AD245" i="28"/>
  <c r="AC245" i="28"/>
  <c r="X245" i="28"/>
  <c r="W245" i="28"/>
  <c r="V245" i="28"/>
  <c r="U245" i="28"/>
  <c r="T245" i="28"/>
  <c r="AD244" i="28"/>
  <c r="AC244" i="28"/>
  <c r="X244" i="28"/>
  <c r="W244" i="28"/>
  <c r="V244" i="28"/>
  <c r="U244" i="28"/>
  <c r="T244" i="28"/>
  <c r="AD243" i="28"/>
  <c r="AC243" i="28"/>
  <c r="X243" i="28"/>
  <c r="W243" i="28"/>
  <c r="V243" i="28"/>
  <c r="U243" i="28"/>
  <c r="T243" i="28"/>
  <c r="AD242" i="28"/>
  <c r="AC242" i="28"/>
  <c r="X242" i="28"/>
  <c r="W242" i="28"/>
  <c r="V242" i="28"/>
  <c r="U242" i="28"/>
  <c r="T242" i="28"/>
  <c r="AD241" i="28"/>
  <c r="AC241" i="28"/>
  <c r="X241" i="28"/>
  <c r="W241" i="28"/>
  <c r="V241" i="28"/>
  <c r="U241" i="28"/>
  <c r="T241" i="28"/>
  <c r="AD240" i="28"/>
  <c r="AC240" i="28"/>
  <c r="X240" i="28"/>
  <c r="W240" i="28"/>
  <c r="V240" i="28"/>
  <c r="U240" i="28"/>
  <c r="T240" i="28"/>
  <c r="AD239" i="28"/>
  <c r="AC239" i="28"/>
  <c r="X239" i="28"/>
  <c r="W239" i="28"/>
  <c r="V239" i="28"/>
  <c r="U239" i="28"/>
  <c r="T239" i="28"/>
  <c r="AD238" i="28"/>
  <c r="AC238" i="28"/>
  <c r="X238" i="28"/>
  <c r="W238" i="28"/>
  <c r="V238" i="28"/>
  <c r="U238" i="28"/>
  <c r="T238" i="28"/>
  <c r="AD237" i="28"/>
  <c r="AC237" i="28"/>
  <c r="X237" i="28"/>
  <c r="W237" i="28"/>
  <c r="V237" i="28"/>
  <c r="U237" i="28"/>
  <c r="T237" i="28"/>
  <c r="AD236" i="28"/>
  <c r="AC236" i="28"/>
  <c r="X236" i="28"/>
  <c r="W236" i="28"/>
  <c r="V236" i="28"/>
  <c r="U236" i="28"/>
  <c r="T236" i="28"/>
  <c r="AD235" i="28"/>
  <c r="AC235" i="28"/>
  <c r="X235" i="28"/>
  <c r="W235" i="28"/>
  <c r="V235" i="28"/>
  <c r="U235" i="28"/>
  <c r="T235" i="28"/>
  <c r="AD234" i="28"/>
  <c r="AC234" i="28"/>
  <c r="X234" i="28"/>
  <c r="W234" i="28"/>
  <c r="V234" i="28"/>
  <c r="U234" i="28"/>
  <c r="T234" i="28"/>
  <c r="AD233" i="28"/>
  <c r="AC233" i="28"/>
  <c r="X233" i="28"/>
  <c r="W233" i="28"/>
  <c r="V233" i="28"/>
  <c r="U233" i="28"/>
  <c r="T233" i="28"/>
  <c r="AD232" i="28"/>
  <c r="AC232" i="28"/>
  <c r="X232" i="28"/>
  <c r="W232" i="28"/>
  <c r="V232" i="28"/>
  <c r="U232" i="28"/>
  <c r="T232" i="28"/>
  <c r="AD231" i="28"/>
  <c r="AC231" i="28"/>
  <c r="X231" i="28"/>
  <c r="W231" i="28"/>
  <c r="V231" i="28"/>
  <c r="U231" i="28"/>
  <c r="T231" i="28"/>
  <c r="AD230" i="28"/>
  <c r="AC230" i="28"/>
  <c r="X230" i="28"/>
  <c r="W230" i="28"/>
  <c r="V230" i="28"/>
  <c r="U230" i="28"/>
  <c r="T230" i="28"/>
  <c r="AD229" i="28"/>
  <c r="AC229" i="28"/>
  <c r="X229" i="28"/>
  <c r="W229" i="28"/>
  <c r="V229" i="28"/>
  <c r="U229" i="28"/>
  <c r="T229" i="28"/>
  <c r="AD228" i="28"/>
  <c r="AC228" i="28"/>
  <c r="X228" i="28"/>
  <c r="W228" i="28"/>
  <c r="V228" i="28"/>
  <c r="U228" i="28"/>
  <c r="T228" i="28"/>
  <c r="AD227" i="28"/>
  <c r="AC227" i="28"/>
  <c r="X227" i="28"/>
  <c r="W227" i="28"/>
  <c r="V227" i="28"/>
  <c r="U227" i="28"/>
  <c r="T227" i="28"/>
  <c r="AD226" i="28"/>
  <c r="AC226" i="28"/>
  <c r="X226" i="28"/>
  <c r="W226" i="28"/>
  <c r="V226" i="28"/>
  <c r="U226" i="28"/>
  <c r="T226" i="28"/>
  <c r="AD225" i="28"/>
  <c r="AC225" i="28"/>
  <c r="X225" i="28"/>
  <c r="W225" i="28"/>
  <c r="V225" i="28"/>
  <c r="U225" i="28"/>
  <c r="T225" i="28"/>
  <c r="AD224" i="28"/>
  <c r="AC224" i="28"/>
  <c r="X224" i="28"/>
  <c r="W224" i="28"/>
  <c r="V224" i="28"/>
  <c r="U224" i="28"/>
  <c r="T224" i="28"/>
  <c r="AD223" i="28"/>
  <c r="AC223" i="28"/>
  <c r="X223" i="28"/>
  <c r="W223" i="28"/>
  <c r="V223" i="28"/>
  <c r="U223" i="28"/>
  <c r="T223" i="28"/>
  <c r="AD222" i="28"/>
  <c r="AC222" i="28"/>
  <c r="X222" i="28"/>
  <c r="W222" i="28"/>
  <c r="V222" i="28"/>
  <c r="U222" i="28"/>
  <c r="T222" i="28"/>
  <c r="AD221" i="28"/>
  <c r="AC221" i="28"/>
  <c r="X221" i="28"/>
  <c r="W221" i="28"/>
  <c r="V221" i="28"/>
  <c r="U221" i="28"/>
  <c r="T221" i="28"/>
  <c r="AD220" i="28"/>
  <c r="AC220" i="28"/>
  <c r="X220" i="28"/>
  <c r="W220" i="28"/>
  <c r="V220" i="28"/>
  <c r="U220" i="28"/>
  <c r="T220" i="28"/>
  <c r="AD219" i="28"/>
  <c r="AC219" i="28"/>
  <c r="X219" i="28"/>
  <c r="W219" i="28"/>
  <c r="V219" i="28"/>
  <c r="U219" i="28"/>
  <c r="T219" i="28"/>
  <c r="AD218" i="28"/>
  <c r="AC218" i="28"/>
  <c r="X218" i="28"/>
  <c r="W218" i="28"/>
  <c r="V218" i="28"/>
  <c r="U218" i="28"/>
  <c r="T218" i="28"/>
  <c r="AD217" i="28"/>
  <c r="AC217" i="28"/>
  <c r="X217" i="28"/>
  <c r="W217" i="28"/>
  <c r="V217" i="28"/>
  <c r="U217" i="28"/>
  <c r="T217" i="28"/>
  <c r="AD216" i="28"/>
  <c r="AC216" i="28"/>
  <c r="X216" i="28"/>
  <c r="W216" i="28"/>
  <c r="V216" i="28"/>
  <c r="U216" i="28"/>
  <c r="T216" i="28"/>
  <c r="AD215" i="28"/>
  <c r="AC215" i="28"/>
  <c r="X215" i="28"/>
  <c r="W215" i="28"/>
  <c r="V215" i="28"/>
  <c r="U215" i="28"/>
  <c r="T215" i="28"/>
  <c r="AD214" i="28"/>
  <c r="AC214" i="28"/>
  <c r="X214" i="28"/>
  <c r="W214" i="28"/>
  <c r="V214" i="28"/>
  <c r="U214" i="28"/>
  <c r="T214" i="28"/>
  <c r="AD213" i="28"/>
  <c r="AC213" i="28"/>
  <c r="X213" i="28"/>
  <c r="W213" i="28"/>
  <c r="V213" i="28"/>
  <c r="U213" i="28"/>
  <c r="T213" i="28"/>
  <c r="AD212" i="28"/>
  <c r="AC212" i="28"/>
  <c r="X212" i="28"/>
  <c r="W212" i="28"/>
  <c r="V212" i="28"/>
  <c r="U212" i="28"/>
  <c r="T212" i="28"/>
  <c r="AD211" i="28"/>
  <c r="AC211" i="28"/>
  <c r="X211" i="28"/>
  <c r="W211" i="28"/>
  <c r="V211" i="28"/>
  <c r="U211" i="28"/>
  <c r="T211" i="28"/>
  <c r="AD210" i="28"/>
  <c r="AC210" i="28"/>
  <c r="X210" i="28"/>
  <c r="W210" i="28"/>
  <c r="V210" i="28"/>
  <c r="U210" i="28"/>
  <c r="T210" i="28"/>
  <c r="AD209" i="28"/>
  <c r="AC209" i="28"/>
  <c r="X209" i="28"/>
  <c r="W209" i="28"/>
  <c r="V209" i="28"/>
  <c r="U209" i="28"/>
  <c r="T209" i="28"/>
  <c r="AD208" i="28"/>
  <c r="AC208" i="28"/>
  <c r="X208" i="28"/>
  <c r="W208" i="28"/>
  <c r="V208" i="28"/>
  <c r="U208" i="28"/>
  <c r="T208" i="28"/>
  <c r="AD207" i="28"/>
  <c r="AC207" i="28"/>
  <c r="X207" i="28"/>
  <c r="W207" i="28"/>
  <c r="V207" i="28"/>
  <c r="U207" i="28"/>
  <c r="T207" i="28"/>
  <c r="AD206" i="28"/>
  <c r="AC206" i="28"/>
  <c r="X206" i="28"/>
  <c r="W206" i="28"/>
  <c r="V206" i="28"/>
  <c r="U206" i="28"/>
  <c r="T206" i="28"/>
  <c r="AD205" i="28"/>
  <c r="AC205" i="28"/>
  <c r="X205" i="28"/>
  <c r="W205" i="28"/>
  <c r="V205" i="28"/>
  <c r="U205" i="28"/>
  <c r="T205" i="28"/>
  <c r="AD204" i="28"/>
  <c r="AC204" i="28"/>
  <c r="X204" i="28"/>
  <c r="W204" i="28"/>
  <c r="V204" i="28"/>
  <c r="U204" i="28"/>
  <c r="T204" i="28"/>
  <c r="AD203" i="28"/>
  <c r="AC203" i="28"/>
  <c r="X203" i="28"/>
  <c r="W203" i="28"/>
  <c r="V203" i="28"/>
  <c r="U203" i="28"/>
  <c r="T203" i="28"/>
  <c r="AD202" i="28"/>
  <c r="AC202" i="28"/>
  <c r="X202" i="28"/>
  <c r="W202" i="28"/>
  <c r="V202" i="28"/>
  <c r="U202" i="28"/>
  <c r="T202" i="28"/>
  <c r="AD201" i="28"/>
  <c r="AC201" i="28"/>
  <c r="X201" i="28"/>
  <c r="W201" i="28"/>
  <c r="V201" i="28"/>
  <c r="U201" i="28"/>
  <c r="T201" i="28"/>
  <c r="AD200" i="28"/>
  <c r="AC200" i="28"/>
  <c r="X200" i="28"/>
  <c r="W200" i="28"/>
  <c r="V200" i="28"/>
  <c r="U200" i="28"/>
  <c r="T200" i="28"/>
  <c r="AD199" i="28"/>
  <c r="AC199" i="28"/>
  <c r="X199" i="28"/>
  <c r="W199" i="28"/>
  <c r="V199" i="28"/>
  <c r="U199" i="28"/>
  <c r="T199" i="28"/>
  <c r="AD198" i="28"/>
  <c r="AC198" i="28"/>
  <c r="X198" i="28"/>
  <c r="W198" i="28"/>
  <c r="V198" i="28"/>
  <c r="U198" i="28"/>
  <c r="T198" i="28"/>
  <c r="AD197" i="28"/>
  <c r="AC197" i="28"/>
  <c r="X197" i="28"/>
  <c r="W197" i="28"/>
  <c r="V197" i="28"/>
  <c r="U197" i="28"/>
  <c r="T197" i="28"/>
  <c r="AD196" i="28"/>
  <c r="AC196" i="28"/>
  <c r="X196" i="28"/>
  <c r="W196" i="28"/>
  <c r="V196" i="28"/>
  <c r="U196" i="28"/>
  <c r="T196" i="28"/>
  <c r="AD195" i="28"/>
  <c r="AC195" i="28"/>
  <c r="X195" i="28"/>
  <c r="W195" i="28"/>
  <c r="V195" i="28"/>
  <c r="U195" i="28"/>
  <c r="T195" i="28"/>
  <c r="AD194" i="28"/>
  <c r="AC194" i="28"/>
  <c r="X194" i="28"/>
  <c r="W194" i="28"/>
  <c r="V194" i="28"/>
  <c r="U194" i="28"/>
  <c r="T194" i="28"/>
  <c r="AD193" i="28"/>
  <c r="AC193" i="28"/>
  <c r="X193" i="28"/>
  <c r="W193" i="28"/>
  <c r="V193" i="28"/>
  <c r="U193" i="28"/>
  <c r="T193" i="28"/>
  <c r="AD192" i="28"/>
  <c r="AC192" i="28"/>
  <c r="X192" i="28"/>
  <c r="W192" i="28"/>
  <c r="V192" i="28"/>
  <c r="U192" i="28"/>
  <c r="T192" i="28"/>
  <c r="AD191" i="28"/>
  <c r="AC191" i="28"/>
  <c r="X191" i="28"/>
  <c r="W191" i="28"/>
  <c r="V191" i="28"/>
  <c r="U191" i="28"/>
  <c r="T191" i="28"/>
  <c r="AD190" i="28"/>
  <c r="AC190" i="28"/>
  <c r="X190" i="28"/>
  <c r="W190" i="28"/>
  <c r="V190" i="28"/>
  <c r="U190" i="28"/>
  <c r="T190" i="28"/>
  <c r="AD189" i="28"/>
  <c r="AC189" i="28"/>
  <c r="X189" i="28"/>
  <c r="W189" i="28"/>
  <c r="V189" i="28"/>
  <c r="U189" i="28"/>
  <c r="T189" i="28"/>
  <c r="AD188" i="28"/>
  <c r="AC188" i="28"/>
  <c r="X188" i="28"/>
  <c r="W188" i="28"/>
  <c r="V188" i="28"/>
  <c r="U188" i="28"/>
  <c r="T188" i="28"/>
  <c r="AD187" i="28"/>
  <c r="AC187" i="28"/>
  <c r="X187" i="28"/>
  <c r="W187" i="28"/>
  <c r="V187" i="28"/>
  <c r="U187" i="28"/>
  <c r="T187" i="28"/>
  <c r="AD186" i="28"/>
  <c r="AC186" i="28"/>
  <c r="X186" i="28"/>
  <c r="W186" i="28"/>
  <c r="V186" i="28"/>
  <c r="U186" i="28"/>
  <c r="T186" i="28"/>
  <c r="AD185" i="28"/>
  <c r="AC185" i="28"/>
  <c r="X185" i="28"/>
  <c r="W185" i="28"/>
  <c r="V185" i="28"/>
  <c r="U185" i="28"/>
  <c r="T185" i="28"/>
  <c r="AD184" i="28"/>
  <c r="AC184" i="28"/>
  <c r="X184" i="28"/>
  <c r="W184" i="28"/>
  <c r="V184" i="28"/>
  <c r="U184" i="28"/>
  <c r="T184" i="28"/>
  <c r="AD183" i="28"/>
  <c r="AC183" i="28"/>
  <c r="X183" i="28"/>
  <c r="W183" i="28"/>
  <c r="V183" i="28"/>
  <c r="U183" i="28"/>
  <c r="T183" i="28"/>
  <c r="AD182" i="28"/>
  <c r="AC182" i="28"/>
  <c r="X182" i="28"/>
  <c r="W182" i="28"/>
  <c r="V182" i="28"/>
  <c r="U182" i="28"/>
  <c r="T182" i="28"/>
  <c r="AD181" i="28"/>
  <c r="AC181" i="28"/>
  <c r="X181" i="28"/>
  <c r="W181" i="28"/>
  <c r="V181" i="28"/>
  <c r="U181" i="28"/>
  <c r="T181" i="28"/>
  <c r="AD180" i="28"/>
  <c r="AC180" i="28"/>
  <c r="X180" i="28"/>
  <c r="W180" i="28"/>
  <c r="V180" i="28"/>
  <c r="U180" i="28"/>
  <c r="T180" i="28"/>
  <c r="AD179" i="28"/>
  <c r="AC179" i="28"/>
  <c r="X179" i="28"/>
  <c r="W179" i="28"/>
  <c r="V179" i="28"/>
  <c r="U179" i="28"/>
  <c r="T179" i="28"/>
  <c r="AD178" i="28"/>
  <c r="AC178" i="28"/>
  <c r="X178" i="28"/>
  <c r="W178" i="28"/>
  <c r="V178" i="28"/>
  <c r="U178" i="28"/>
  <c r="T178" i="28"/>
  <c r="AD177" i="28"/>
  <c r="AC177" i="28"/>
  <c r="X177" i="28"/>
  <c r="W177" i="28"/>
  <c r="V177" i="28"/>
  <c r="U177" i="28"/>
  <c r="T177" i="28"/>
  <c r="AD176" i="28"/>
  <c r="AC176" i="28"/>
  <c r="X176" i="28"/>
  <c r="W176" i="28"/>
  <c r="V176" i="28"/>
  <c r="U176" i="28"/>
  <c r="T176" i="28"/>
  <c r="AD175" i="28"/>
  <c r="AC175" i="28"/>
  <c r="X175" i="28"/>
  <c r="W175" i="28"/>
  <c r="V175" i="28"/>
  <c r="U175" i="28"/>
  <c r="T175" i="28"/>
  <c r="AD174" i="28"/>
  <c r="AC174" i="28"/>
  <c r="X174" i="28"/>
  <c r="W174" i="28"/>
  <c r="V174" i="28"/>
  <c r="U174" i="28"/>
  <c r="T174" i="28"/>
  <c r="AD173" i="28"/>
  <c r="AC173" i="28"/>
  <c r="X173" i="28"/>
  <c r="W173" i="28"/>
  <c r="V173" i="28"/>
  <c r="U173" i="28"/>
  <c r="T173" i="28"/>
  <c r="AD172" i="28"/>
  <c r="AC172" i="28"/>
  <c r="X172" i="28"/>
  <c r="W172" i="28"/>
  <c r="V172" i="28"/>
  <c r="U172" i="28"/>
  <c r="T172" i="28"/>
  <c r="AD171" i="28"/>
  <c r="AC171" i="28"/>
  <c r="X171" i="28"/>
  <c r="W171" i="28"/>
  <c r="V171" i="28"/>
  <c r="U171" i="28"/>
  <c r="T171" i="28"/>
  <c r="AD170" i="28"/>
  <c r="AC170" i="28"/>
  <c r="X170" i="28"/>
  <c r="W170" i="28"/>
  <c r="V170" i="28"/>
  <c r="U170" i="28"/>
  <c r="T170" i="28"/>
  <c r="AD169" i="28"/>
  <c r="AC169" i="28"/>
  <c r="X169" i="28"/>
  <c r="W169" i="28"/>
  <c r="V169" i="28"/>
  <c r="U169" i="28"/>
  <c r="T169" i="28"/>
  <c r="AD168" i="28"/>
  <c r="AC168" i="28"/>
  <c r="X168" i="28"/>
  <c r="W168" i="28"/>
  <c r="V168" i="28"/>
  <c r="U168" i="28"/>
  <c r="T168" i="28"/>
  <c r="AD167" i="28"/>
  <c r="AC167" i="28"/>
  <c r="X167" i="28"/>
  <c r="W167" i="28"/>
  <c r="V167" i="28"/>
  <c r="U167" i="28"/>
  <c r="T167" i="28"/>
  <c r="AD166" i="28"/>
  <c r="AC166" i="28"/>
  <c r="X166" i="28"/>
  <c r="W166" i="28"/>
  <c r="V166" i="28"/>
  <c r="U166" i="28"/>
  <c r="T166" i="28"/>
  <c r="AD165" i="28"/>
  <c r="AC165" i="28"/>
  <c r="X165" i="28"/>
  <c r="W165" i="28"/>
  <c r="V165" i="28"/>
  <c r="U165" i="28"/>
  <c r="T165" i="28"/>
  <c r="AD164" i="28"/>
  <c r="AC164" i="28"/>
  <c r="X164" i="28"/>
  <c r="W164" i="28"/>
  <c r="V164" i="28"/>
  <c r="U164" i="28"/>
  <c r="T164" i="28"/>
  <c r="AD163" i="28"/>
  <c r="AC163" i="28"/>
  <c r="X163" i="28"/>
  <c r="W163" i="28"/>
  <c r="V163" i="28"/>
  <c r="U163" i="28"/>
  <c r="T163" i="28"/>
  <c r="AD162" i="28"/>
  <c r="AC162" i="28"/>
  <c r="X162" i="28"/>
  <c r="W162" i="28"/>
  <c r="V162" i="28"/>
  <c r="U162" i="28"/>
  <c r="T162" i="28"/>
  <c r="AD161" i="28"/>
  <c r="AC161" i="28"/>
  <c r="X161" i="28"/>
  <c r="W161" i="28"/>
  <c r="V161" i="28"/>
  <c r="U161" i="28"/>
  <c r="T161" i="28"/>
  <c r="AD160" i="28"/>
  <c r="AC160" i="28"/>
  <c r="X160" i="28"/>
  <c r="W160" i="28"/>
  <c r="V160" i="28"/>
  <c r="U160" i="28"/>
  <c r="T160" i="28"/>
  <c r="AD159" i="28"/>
  <c r="AC159" i="28"/>
  <c r="X159" i="28"/>
  <c r="W159" i="28"/>
  <c r="V159" i="28"/>
  <c r="U159" i="28"/>
  <c r="T159" i="28"/>
  <c r="AD158" i="28"/>
  <c r="AC158" i="28"/>
  <c r="X158" i="28"/>
  <c r="W158" i="28"/>
  <c r="V158" i="28"/>
  <c r="U158" i="28"/>
  <c r="T158" i="28"/>
  <c r="AD157" i="28"/>
  <c r="AC157" i="28"/>
  <c r="X157" i="28"/>
  <c r="W157" i="28"/>
  <c r="V157" i="28"/>
  <c r="U157" i="28"/>
  <c r="T157" i="28"/>
  <c r="AD156" i="28"/>
  <c r="AC156" i="28"/>
  <c r="X156" i="28"/>
  <c r="W156" i="28"/>
  <c r="V156" i="28"/>
  <c r="U156" i="28"/>
  <c r="T156" i="28"/>
  <c r="AD155" i="28"/>
  <c r="AC155" i="28"/>
  <c r="X155" i="28"/>
  <c r="W155" i="28"/>
  <c r="V155" i="28"/>
  <c r="U155" i="28"/>
  <c r="T155" i="28"/>
  <c r="AD154" i="28"/>
  <c r="AC154" i="28"/>
  <c r="X154" i="28"/>
  <c r="W154" i="28"/>
  <c r="V154" i="28"/>
  <c r="U154" i="28"/>
  <c r="T154" i="28"/>
  <c r="AD153" i="28"/>
  <c r="AC153" i="28"/>
  <c r="X153" i="28"/>
  <c r="W153" i="28"/>
  <c r="V153" i="28"/>
  <c r="U153" i="28"/>
  <c r="T153" i="28"/>
  <c r="AD152" i="28"/>
  <c r="AC152" i="28"/>
  <c r="X152" i="28"/>
  <c r="W152" i="28"/>
  <c r="V152" i="28"/>
  <c r="U152" i="28"/>
  <c r="T152" i="28"/>
  <c r="AD151" i="28"/>
  <c r="AC151" i="28"/>
  <c r="X151" i="28"/>
  <c r="W151" i="28"/>
  <c r="V151" i="28"/>
  <c r="U151" i="28"/>
  <c r="T151" i="28"/>
  <c r="AD150" i="28"/>
  <c r="AC150" i="28"/>
  <c r="X150" i="28"/>
  <c r="W150" i="28"/>
  <c r="V150" i="28"/>
  <c r="U150" i="28"/>
  <c r="T150" i="28"/>
  <c r="AD149" i="28"/>
  <c r="AC149" i="28"/>
  <c r="X149" i="28"/>
  <c r="W149" i="28"/>
  <c r="V149" i="28"/>
  <c r="U149" i="28"/>
  <c r="T149" i="28"/>
  <c r="AD148" i="28"/>
  <c r="AC148" i="28"/>
  <c r="X148" i="28"/>
  <c r="W148" i="28"/>
  <c r="V148" i="28"/>
  <c r="U148" i="28"/>
  <c r="T148" i="28"/>
  <c r="AD147" i="28"/>
  <c r="AC147" i="28"/>
  <c r="X147" i="28"/>
  <c r="W147" i="28"/>
  <c r="V147" i="28"/>
  <c r="U147" i="28"/>
  <c r="T147" i="28"/>
  <c r="AD146" i="28"/>
  <c r="AC146" i="28"/>
  <c r="X146" i="28"/>
  <c r="W146" i="28"/>
  <c r="V146" i="28"/>
  <c r="U146" i="28"/>
  <c r="T146" i="28"/>
  <c r="AD145" i="28"/>
  <c r="AC145" i="28"/>
  <c r="X145" i="28"/>
  <c r="W145" i="28"/>
  <c r="V145" i="28"/>
  <c r="U145" i="28"/>
  <c r="T145" i="28"/>
  <c r="AD144" i="28"/>
  <c r="AC144" i="28"/>
  <c r="X144" i="28"/>
  <c r="W144" i="28"/>
  <c r="V144" i="28"/>
  <c r="U144" i="28"/>
  <c r="T144" i="28"/>
  <c r="AD143" i="28"/>
  <c r="AC143" i="28"/>
  <c r="X143" i="28"/>
  <c r="W143" i="28"/>
  <c r="V143" i="28"/>
  <c r="U143" i="28"/>
  <c r="T143" i="28"/>
  <c r="AD142" i="28"/>
  <c r="AC142" i="28"/>
  <c r="X142" i="28"/>
  <c r="W142" i="28"/>
  <c r="V142" i="28"/>
  <c r="U142" i="28"/>
  <c r="T142" i="28"/>
  <c r="AD141" i="28"/>
  <c r="AC141" i="28"/>
  <c r="X141" i="28"/>
  <c r="W141" i="28"/>
  <c r="V141" i="28"/>
  <c r="U141" i="28"/>
  <c r="T141" i="28"/>
  <c r="AD140" i="28"/>
  <c r="AC140" i="28"/>
  <c r="X140" i="28"/>
  <c r="W140" i="28"/>
  <c r="V140" i="28"/>
  <c r="U140" i="28"/>
  <c r="T140" i="28"/>
  <c r="AD139" i="28"/>
  <c r="AC139" i="28"/>
  <c r="X139" i="28"/>
  <c r="W139" i="28"/>
  <c r="V139" i="28"/>
  <c r="U139" i="28"/>
  <c r="T139" i="28"/>
  <c r="AD138" i="28"/>
  <c r="AC138" i="28"/>
  <c r="X138" i="28"/>
  <c r="W138" i="28"/>
  <c r="V138" i="28"/>
  <c r="U138" i="28"/>
  <c r="T138" i="28"/>
  <c r="AD137" i="28"/>
  <c r="AC137" i="28"/>
  <c r="X137" i="28"/>
  <c r="W137" i="28"/>
  <c r="V137" i="28"/>
  <c r="U137" i="28"/>
  <c r="T137" i="28"/>
  <c r="AD136" i="28"/>
  <c r="AC136" i="28"/>
  <c r="X136" i="28"/>
  <c r="W136" i="28"/>
  <c r="V136" i="28"/>
  <c r="U136" i="28"/>
  <c r="T136" i="28"/>
  <c r="AD135" i="28"/>
  <c r="AC135" i="28"/>
  <c r="X135" i="28"/>
  <c r="W135" i="28"/>
  <c r="V135" i="28"/>
  <c r="U135" i="28"/>
  <c r="T135" i="28"/>
  <c r="AD134" i="28"/>
  <c r="AC134" i="28"/>
  <c r="X134" i="28"/>
  <c r="W134" i="28"/>
  <c r="V134" i="28"/>
  <c r="U134" i="28"/>
  <c r="T134" i="28"/>
  <c r="AD133" i="28"/>
  <c r="AC133" i="28"/>
  <c r="X133" i="28"/>
  <c r="W133" i="28"/>
  <c r="V133" i="28"/>
  <c r="U133" i="28"/>
  <c r="T133" i="28"/>
  <c r="AD132" i="28"/>
  <c r="AC132" i="28"/>
  <c r="X132" i="28"/>
  <c r="W132" i="28"/>
  <c r="V132" i="28"/>
  <c r="U132" i="28"/>
  <c r="T132" i="28"/>
  <c r="AD131" i="28"/>
  <c r="AC131" i="28"/>
  <c r="X131" i="28"/>
  <c r="W131" i="28"/>
  <c r="V131" i="28"/>
  <c r="U131" i="28"/>
  <c r="T131" i="28"/>
  <c r="AD130" i="28"/>
  <c r="AC130" i="28"/>
  <c r="X130" i="28"/>
  <c r="W130" i="28"/>
  <c r="V130" i="28"/>
  <c r="U130" i="28"/>
  <c r="T130" i="28"/>
  <c r="AD129" i="28"/>
  <c r="AC129" i="28"/>
  <c r="X129" i="28"/>
  <c r="W129" i="28"/>
  <c r="V129" i="28"/>
  <c r="U129" i="28"/>
  <c r="T129" i="28"/>
  <c r="AD128" i="28"/>
  <c r="AC128" i="28"/>
  <c r="X128" i="28"/>
  <c r="W128" i="28"/>
  <c r="V128" i="28"/>
  <c r="U128" i="28"/>
  <c r="T128" i="28"/>
  <c r="AD127" i="28"/>
  <c r="AC127" i="28"/>
  <c r="X127" i="28"/>
  <c r="W127" i="28"/>
  <c r="V127" i="28"/>
  <c r="U127" i="28"/>
  <c r="T127" i="28"/>
  <c r="AD126" i="28"/>
  <c r="AC126" i="28"/>
  <c r="X126" i="28"/>
  <c r="W126" i="28"/>
  <c r="V126" i="28"/>
  <c r="U126" i="28"/>
  <c r="T126" i="28"/>
  <c r="AD125" i="28"/>
  <c r="AC125" i="28"/>
  <c r="X125" i="28"/>
  <c r="W125" i="28"/>
  <c r="V125" i="28"/>
  <c r="U125" i="28"/>
  <c r="T125" i="28"/>
  <c r="AD124" i="28"/>
  <c r="AC124" i="28"/>
  <c r="X124" i="28"/>
  <c r="W124" i="28"/>
  <c r="V124" i="28"/>
  <c r="U124" i="28"/>
  <c r="T124" i="28"/>
  <c r="AD123" i="28"/>
  <c r="AC123" i="28"/>
  <c r="X123" i="28"/>
  <c r="W123" i="28"/>
  <c r="V123" i="28"/>
  <c r="U123" i="28"/>
  <c r="T123" i="28"/>
  <c r="AD122" i="28"/>
  <c r="AC122" i="28"/>
  <c r="X122" i="28"/>
  <c r="W122" i="28"/>
  <c r="V122" i="28"/>
  <c r="U122" i="28"/>
  <c r="T122" i="28"/>
  <c r="AD121" i="28"/>
  <c r="AC121" i="28"/>
  <c r="X121" i="28"/>
  <c r="W121" i="28"/>
  <c r="V121" i="28"/>
  <c r="U121" i="28"/>
  <c r="T121" i="28"/>
  <c r="AD120" i="28"/>
  <c r="AC120" i="28"/>
  <c r="X120" i="28"/>
  <c r="W120" i="28"/>
  <c r="V120" i="28"/>
  <c r="U120" i="28"/>
  <c r="T120" i="28"/>
  <c r="AD119" i="28"/>
  <c r="AC119" i="28"/>
  <c r="X119" i="28"/>
  <c r="W119" i="28"/>
  <c r="V119" i="28"/>
  <c r="U119" i="28"/>
  <c r="T119" i="28"/>
  <c r="AD118" i="28"/>
  <c r="AC118" i="28"/>
  <c r="X118" i="28"/>
  <c r="W118" i="28"/>
  <c r="V118" i="28"/>
  <c r="U118" i="28"/>
  <c r="T118" i="28"/>
  <c r="AD117" i="28"/>
  <c r="AC117" i="28"/>
  <c r="X117" i="28"/>
  <c r="W117" i="28"/>
  <c r="V117" i="28"/>
  <c r="U117" i="28"/>
  <c r="T117" i="28"/>
  <c r="AD116" i="28"/>
  <c r="AC116" i="28"/>
  <c r="X116" i="28"/>
  <c r="W116" i="28"/>
  <c r="V116" i="28"/>
  <c r="U116" i="28"/>
  <c r="T116" i="28"/>
  <c r="AD115" i="28"/>
  <c r="AC115" i="28"/>
  <c r="X115" i="28"/>
  <c r="W115" i="28"/>
  <c r="V115" i="28"/>
  <c r="U115" i="28"/>
  <c r="T115" i="28"/>
  <c r="AD114" i="28"/>
  <c r="AC114" i="28"/>
  <c r="X114" i="28"/>
  <c r="W114" i="28"/>
  <c r="V114" i="28"/>
  <c r="U114" i="28"/>
  <c r="T114" i="28"/>
  <c r="AD113" i="28"/>
  <c r="AC113" i="28"/>
  <c r="X113" i="28"/>
  <c r="W113" i="28"/>
  <c r="V113" i="28"/>
  <c r="U113" i="28"/>
  <c r="T113" i="28"/>
  <c r="AD112" i="28"/>
  <c r="AC112" i="28"/>
  <c r="X112" i="28"/>
  <c r="W112" i="28"/>
  <c r="V112" i="28"/>
  <c r="U112" i="28"/>
  <c r="T112" i="28"/>
  <c r="AD111" i="28"/>
  <c r="AC111" i="28"/>
  <c r="X111" i="28"/>
  <c r="W111" i="28"/>
  <c r="V111" i="28"/>
  <c r="U111" i="28"/>
  <c r="T111" i="28"/>
  <c r="AD110" i="28"/>
  <c r="AC110" i="28"/>
  <c r="X110" i="28"/>
  <c r="W110" i="28"/>
  <c r="V110" i="28"/>
  <c r="U110" i="28"/>
  <c r="T110" i="28"/>
  <c r="AD109" i="28"/>
  <c r="AC109" i="28"/>
  <c r="X109" i="28"/>
  <c r="W109" i="28"/>
  <c r="V109" i="28"/>
  <c r="U109" i="28"/>
  <c r="T109" i="28"/>
  <c r="AD108" i="28"/>
  <c r="AC108" i="28"/>
  <c r="X108" i="28"/>
  <c r="W108" i="28"/>
  <c r="V108" i="28"/>
  <c r="U108" i="28"/>
  <c r="T108" i="28"/>
  <c r="AD107" i="28"/>
  <c r="AC107" i="28"/>
  <c r="X107" i="28"/>
  <c r="W107" i="28"/>
  <c r="V107" i="28"/>
  <c r="U107" i="28"/>
  <c r="T107" i="28"/>
  <c r="AD106" i="28"/>
  <c r="AC106" i="28"/>
  <c r="X106" i="28"/>
  <c r="W106" i="28"/>
  <c r="V106" i="28"/>
  <c r="U106" i="28"/>
  <c r="T106" i="28"/>
  <c r="AD105" i="28"/>
  <c r="AC105" i="28"/>
  <c r="X105" i="28"/>
  <c r="W105" i="28"/>
  <c r="V105" i="28"/>
  <c r="U105" i="28"/>
  <c r="T105" i="28"/>
  <c r="AD104" i="28"/>
  <c r="AC104" i="28"/>
  <c r="X104" i="28"/>
  <c r="W104" i="28"/>
  <c r="V104" i="28"/>
  <c r="U104" i="28"/>
  <c r="T104" i="28"/>
  <c r="AD103" i="28"/>
  <c r="AC103" i="28"/>
  <c r="X103" i="28"/>
  <c r="W103" i="28"/>
  <c r="V103" i="28"/>
  <c r="U103" i="28"/>
  <c r="T103" i="28"/>
  <c r="AD102" i="28"/>
  <c r="AC102" i="28"/>
  <c r="X102" i="28"/>
  <c r="W102" i="28"/>
  <c r="V102" i="28"/>
  <c r="U102" i="28"/>
  <c r="T102" i="28"/>
  <c r="AD101" i="28"/>
  <c r="AC101" i="28"/>
  <c r="X101" i="28"/>
  <c r="W101" i="28"/>
  <c r="V101" i="28"/>
  <c r="U101" i="28"/>
  <c r="T101" i="28"/>
  <c r="AD100" i="28"/>
  <c r="AC100" i="28"/>
  <c r="X100" i="28"/>
  <c r="W100" i="28"/>
  <c r="V100" i="28"/>
  <c r="U100" i="28"/>
  <c r="T100" i="28"/>
  <c r="AD99" i="28"/>
  <c r="AC99" i="28"/>
  <c r="X99" i="28"/>
  <c r="W99" i="28"/>
  <c r="V99" i="28"/>
  <c r="U99" i="28"/>
  <c r="T99" i="28"/>
  <c r="AD98" i="28"/>
  <c r="AC98" i="28"/>
  <c r="X98" i="28"/>
  <c r="W98" i="28"/>
  <c r="V98" i="28"/>
  <c r="U98" i="28"/>
  <c r="T98" i="28"/>
  <c r="AD97" i="28"/>
  <c r="AC97" i="28"/>
  <c r="X97" i="28"/>
  <c r="W97" i="28"/>
  <c r="V97" i="28"/>
  <c r="U97" i="28"/>
  <c r="T97" i="28"/>
  <c r="AD96" i="28"/>
  <c r="AC96" i="28"/>
  <c r="X96" i="28"/>
  <c r="W96" i="28"/>
  <c r="V96" i="28"/>
  <c r="U96" i="28"/>
  <c r="T96" i="28"/>
  <c r="AD95" i="28"/>
  <c r="AC95" i="28"/>
  <c r="X95" i="28"/>
  <c r="W95" i="28"/>
  <c r="V95" i="28"/>
  <c r="U95" i="28"/>
  <c r="T95" i="28"/>
  <c r="AD94" i="28"/>
  <c r="AC94" i="28"/>
  <c r="X94" i="28"/>
  <c r="W94" i="28"/>
  <c r="V94" i="28"/>
  <c r="U94" i="28"/>
  <c r="T94" i="28"/>
  <c r="AD93" i="28"/>
  <c r="AC93" i="28"/>
  <c r="X93" i="28"/>
  <c r="W93" i="28"/>
  <c r="V93" i="28"/>
  <c r="U93" i="28"/>
  <c r="T93" i="28"/>
  <c r="AD92" i="28"/>
  <c r="AC92" i="28"/>
  <c r="X92" i="28"/>
  <c r="W92" i="28"/>
  <c r="V92" i="28"/>
  <c r="U92" i="28"/>
  <c r="T92" i="28"/>
  <c r="AD91" i="28"/>
  <c r="AC91" i="28"/>
  <c r="X91" i="28"/>
  <c r="W91" i="28"/>
  <c r="V91" i="28"/>
  <c r="U91" i="28"/>
  <c r="T91" i="28"/>
  <c r="AD90" i="28"/>
  <c r="AC90" i="28"/>
  <c r="X90" i="28"/>
  <c r="W90" i="28"/>
  <c r="V90" i="28"/>
  <c r="U90" i="28"/>
  <c r="T90" i="28"/>
  <c r="AD89" i="28"/>
  <c r="AC89" i="28"/>
  <c r="X89" i="28"/>
  <c r="W89" i="28"/>
  <c r="V89" i="28"/>
  <c r="U89" i="28"/>
  <c r="T89" i="28"/>
  <c r="AD88" i="28"/>
  <c r="AC88" i="28"/>
  <c r="X88" i="28"/>
  <c r="W88" i="28"/>
  <c r="V88" i="28"/>
  <c r="U88" i="28"/>
  <c r="T88" i="28"/>
  <c r="AD87" i="28"/>
  <c r="AC87" i="28"/>
  <c r="X87" i="28"/>
  <c r="W87" i="28"/>
  <c r="V87" i="28"/>
  <c r="U87" i="28"/>
  <c r="T87" i="28"/>
  <c r="AD86" i="28"/>
  <c r="AC86" i="28"/>
  <c r="X86" i="28"/>
  <c r="W86" i="28"/>
  <c r="V86" i="28"/>
  <c r="U86" i="28"/>
  <c r="T86" i="28"/>
  <c r="AD85" i="28"/>
  <c r="AC85" i="28"/>
  <c r="X85" i="28"/>
  <c r="W85" i="28"/>
  <c r="V85" i="28"/>
  <c r="U85" i="28"/>
  <c r="T85" i="28"/>
  <c r="AD84" i="28"/>
  <c r="AC84" i="28"/>
  <c r="X84" i="28"/>
  <c r="W84" i="28"/>
  <c r="V84" i="28"/>
  <c r="U84" i="28"/>
  <c r="T84" i="28"/>
  <c r="AD83" i="28"/>
  <c r="AC83" i="28"/>
  <c r="X83" i="28"/>
  <c r="W83" i="28"/>
  <c r="V83" i="28"/>
  <c r="U83" i="28"/>
  <c r="T83" i="28"/>
  <c r="AD82" i="28"/>
  <c r="AC82" i="28"/>
  <c r="X82" i="28"/>
  <c r="W82" i="28"/>
  <c r="V82" i="28"/>
  <c r="U82" i="28"/>
  <c r="T82" i="28"/>
  <c r="AD81" i="28"/>
  <c r="AC81" i="28"/>
  <c r="X81" i="28"/>
  <c r="W81" i="28"/>
  <c r="V81" i="28"/>
  <c r="U81" i="28"/>
  <c r="T81" i="28"/>
  <c r="AD80" i="28"/>
  <c r="AC80" i="28"/>
  <c r="X80" i="28"/>
  <c r="W80" i="28"/>
  <c r="V80" i="28"/>
  <c r="U80" i="28"/>
  <c r="T80" i="28"/>
  <c r="AD79" i="28"/>
  <c r="AC79" i="28"/>
  <c r="X79" i="28"/>
  <c r="W79" i="28"/>
  <c r="V79" i="28"/>
  <c r="U79" i="28"/>
  <c r="T79" i="28"/>
  <c r="AD78" i="28"/>
  <c r="AC78" i="28"/>
  <c r="X78" i="28"/>
  <c r="W78" i="28"/>
  <c r="V78" i="28"/>
  <c r="U78" i="28"/>
  <c r="T78" i="28"/>
  <c r="AD77" i="28"/>
  <c r="AC77" i="28"/>
  <c r="X77" i="28"/>
  <c r="W77" i="28"/>
  <c r="V77" i="28"/>
  <c r="U77" i="28"/>
  <c r="T77" i="28"/>
  <c r="AD76" i="28"/>
  <c r="AC76" i="28"/>
  <c r="X76" i="28"/>
  <c r="W76" i="28"/>
  <c r="V76" i="28"/>
  <c r="U76" i="28"/>
  <c r="T76" i="28"/>
  <c r="AD75" i="28"/>
  <c r="AC75" i="28"/>
  <c r="X75" i="28"/>
  <c r="W75" i="28"/>
  <c r="V75" i="28"/>
  <c r="U75" i="28"/>
  <c r="T75" i="28"/>
  <c r="AD74" i="28"/>
  <c r="AC74" i="28"/>
  <c r="X74" i="28"/>
  <c r="W74" i="28"/>
  <c r="V74" i="28"/>
  <c r="U74" i="28"/>
  <c r="T74" i="28"/>
  <c r="AD73" i="28"/>
  <c r="AC73" i="28"/>
  <c r="X73" i="28"/>
  <c r="W73" i="28"/>
  <c r="V73" i="28"/>
  <c r="U73" i="28"/>
  <c r="T73" i="28"/>
  <c r="AD72" i="28"/>
  <c r="AC72" i="28"/>
  <c r="X72" i="28"/>
  <c r="W72" i="28"/>
  <c r="V72" i="28"/>
  <c r="U72" i="28"/>
  <c r="T72" i="28"/>
  <c r="AD71" i="28"/>
  <c r="AC71" i="28"/>
  <c r="X71" i="28"/>
  <c r="W71" i="28"/>
  <c r="V71" i="28"/>
  <c r="U71" i="28"/>
  <c r="T71" i="28"/>
  <c r="AD70" i="28"/>
  <c r="AC70" i="28"/>
  <c r="X70" i="28"/>
  <c r="W70" i="28"/>
  <c r="V70" i="28"/>
  <c r="U70" i="28"/>
  <c r="T70" i="28"/>
  <c r="AD69" i="28"/>
  <c r="AC69" i="28"/>
  <c r="X69" i="28"/>
  <c r="W69" i="28"/>
  <c r="V69" i="28"/>
  <c r="U69" i="28"/>
  <c r="T69" i="28"/>
  <c r="AD68" i="28"/>
  <c r="AC68" i="28"/>
  <c r="X68" i="28"/>
  <c r="W68" i="28"/>
  <c r="V68" i="28"/>
  <c r="U68" i="28"/>
  <c r="T68" i="28"/>
  <c r="AD67" i="28"/>
  <c r="AC67" i="28"/>
  <c r="X67" i="28"/>
  <c r="W67" i="28"/>
  <c r="V67" i="28"/>
  <c r="U67" i="28"/>
  <c r="T67" i="28"/>
  <c r="AD66" i="28"/>
  <c r="AC66" i="28"/>
  <c r="X66" i="28"/>
  <c r="W66" i="28"/>
  <c r="V66" i="28"/>
  <c r="U66" i="28"/>
  <c r="T66" i="28"/>
  <c r="AD65" i="28"/>
  <c r="AC65" i="28"/>
  <c r="X65" i="28"/>
  <c r="W65" i="28"/>
  <c r="V65" i="28"/>
  <c r="U65" i="28"/>
  <c r="T65" i="28"/>
  <c r="AD64" i="28"/>
  <c r="AC64" i="28"/>
  <c r="X64" i="28"/>
  <c r="W64" i="28"/>
  <c r="V64" i="28"/>
  <c r="U64" i="28"/>
  <c r="T64" i="28"/>
  <c r="AD63" i="28"/>
  <c r="AC63" i="28"/>
  <c r="X63" i="28"/>
  <c r="W63" i="28"/>
  <c r="V63" i="28"/>
  <c r="U63" i="28"/>
  <c r="T63" i="28"/>
  <c r="AD62" i="28"/>
  <c r="AC62" i="28"/>
  <c r="X62" i="28"/>
  <c r="W62" i="28"/>
  <c r="V62" i="28"/>
  <c r="U62" i="28"/>
  <c r="T62" i="28"/>
  <c r="AD61" i="28"/>
  <c r="AC61" i="28"/>
  <c r="X61" i="28"/>
  <c r="W61" i="28"/>
  <c r="V61" i="28"/>
  <c r="U61" i="28"/>
  <c r="T61" i="28"/>
  <c r="AD60" i="28"/>
  <c r="AC60" i="28"/>
  <c r="X60" i="28"/>
  <c r="W60" i="28"/>
  <c r="V60" i="28"/>
  <c r="U60" i="28"/>
  <c r="T60" i="28"/>
  <c r="AD59" i="28"/>
  <c r="AC59" i="28"/>
  <c r="X59" i="28"/>
  <c r="W59" i="28"/>
  <c r="V59" i="28"/>
  <c r="U59" i="28"/>
  <c r="T59" i="28"/>
  <c r="AD58" i="28"/>
  <c r="AC58" i="28"/>
  <c r="X58" i="28"/>
  <c r="W58" i="28"/>
  <c r="V58" i="28"/>
  <c r="U58" i="28"/>
  <c r="T58" i="28"/>
  <c r="AD57" i="28"/>
  <c r="AC57" i="28"/>
  <c r="X57" i="28"/>
  <c r="W57" i="28"/>
  <c r="V57" i="28"/>
  <c r="U57" i="28"/>
  <c r="T57" i="28"/>
  <c r="AD56" i="28"/>
  <c r="AC56" i="28"/>
  <c r="X56" i="28"/>
  <c r="W56" i="28"/>
  <c r="V56" i="28"/>
  <c r="U56" i="28"/>
  <c r="T56" i="28"/>
  <c r="AD55" i="28"/>
  <c r="AC55" i="28"/>
  <c r="X55" i="28"/>
  <c r="W55" i="28"/>
  <c r="V55" i="28"/>
  <c r="U55" i="28"/>
  <c r="T55" i="28"/>
  <c r="AD54" i="28"/>
  <c r="AC54" i="28"/>
  <c r="X54" i="28"/>
  <c r="W54" i="28"/>
  <c r="V54" i="28"/>
  <c r="U54" i="28"/>
  <c r="T54" i="28"/>
  <c r="AD53" i="28"/>
  <c r="AC53" i="28"/>
  <c r="X53" i="28"/>
  <c r="W53" i="28"/>
  <c r="V53" i="28"/>
  <c r="U53" i="28"/>
  <c r="T53" i="28"/>
  <c r="AD52" i="28"/>
  <c r="AC52" i="28"/>
  <c r="X52" i="28"/>
  <c r="W52" i="28"/>
  <c r="V52" i="28"/>
  <c r="U52" i="28"/>
  <c r="T52" i="28"/>
  <c r="AD51" i="28"/>
  <c r="AC51" i="28"/>
  <c r="X51" i="28"/>
  <c r="W51" i="28"/>
  <c r="V51" i="28"/>
  <c r="U51" i="28"/>
  <c r="T51" i="28"/>
  <c r="AD50" i="28"/>
  <c r="AC50" i="28"/>
  <c r="X50" i="28"/>
  <c r="W50" i="28"/>
  <c r="V50" i="28"/>
  <c r="U50" i="28"/>
  <c r="T50" i="28"/>
  <c r="AD49" i="28"/>
  <c r="AC49" i="28"/>
  <c r="X49" i="28"/>
  <c r="W49" i="28"/>
  <c r="V49" i="28"/>
  <c r="U49" i="28"/>
  <c r="T49" i="28"/>
  <c r="AD48" i="28"/>
  <c r="AC48" i="28"/>
  <c r="X48" i="28"/>
  <c r="W48" i="28"/>
  <c r="V48" i="28"/>
  <c r="U48" i="28"/>
  <c r="T48" i="28"/>
  <c r="AD47" i="28"/>
  <c r="AC47" i="28"/>
  <c r="X47" i="28"/>
  <c r="W47" i="28"/>
  <c r="V47" i="28"/>
  <c r="U47" i="28"/>
  <c r="T47" i="28"/>
  <c r="AD46" i="28"/>
  <c r="AC46" i="28"/>
  <c r="X46" i="28"/>
  <c r="W46" i="28"/>
  <c r="V46" i="28"/>
  <c r="U46" i="28"/>
  <c r="T46" i="28"/>
  <c r="AD45" i="28"/>
  <c r="AC45" i="28"/>
  <c r="X45" i="28"/>
  <c r="W45" i="28"/>
  <c r="V45" i="28"/>
  <c r="U45" i="28"/>
  <c r="T45" i="28"/>
  <c r="AD44" i="28"/>
  <c r="AC44" i="28"/>
  <c r="X44" i="28"/>
  <c r="W44" i="28"/>
  <c r="V44" i="28"/>
  <c r="U44" i="28"/>
  <c r="T44" i="28"/>
  <c r="AD43" i="28"/>
  <c r="AC43" i="28"/>
  <c r="X43" i="28"/>
  <c r="W43" i="28"/>
  <c r="V43" i="28"/>
  <c r="U43" i="28"/>
  <c r="T43" i="28"/>
  <c r="AD42" i="28"/>
  <c r="AC42" i="28"/>
  <c r="X42" i="28"/>
  <c r="W42" i="28"/>
  <c r="V42" i="28"/>
  <c r="U42" i="28"/>
  <c r="T42" i="28"/>
  <c r="AD41" i="28"/>
  <c r="AC41" i="28"/>
  <c r="X41" i="28"/>
  <c r="W41" i="28"/>
  <c r="V41" i="28"/>
  <c r="U41" i="28"/>
  <c r="T41" i="28"/>
  <c r="AD40" i="28"/>
  <c r="AC40" i="28"/>
  <c r="X40" i="28"/>
  <c r="W40" i="28"/>
  <c r="V40" i="28"/>
  <c r="U40" i="28"/>
  <c r="T40" i="28"/>
  <c r="AD39" i="28"/>
  <c r="AC39" i="28"/>
  <c r="X39" i="28"/>
  <c r="W39" i="28"/>
  <c r="V39" i="28"/>
  <c r="U39" i="28"/>
  <c r="T39" i="28"/>
  <c r="AD38" i="28"/>
  <c r="AC38" i="28"/>
  <c r="X38" i="28"/>
  <c r="W38" i="28"/>
  <c r="V38" i="28"/>
  <c r="U38" i="28"/>
  <c r="T38" i="28"/>
  <c r="AD37" i="28"/>
  <c r="AC37" i="28"/>
  <c r="X37" i="28"/>
  <c r="W37" i="28"/>
  <c r="V37" i="28"/>
  <c r="U37" i="28"/>
  <c r="T37" i="28"/>
  <c r="AD36" i="28"/>
  <c r="AC36" i="28"/>
  <c r="X36" i="28"/>
  <c r="W36" i="28"/>
  <c r="V36" i="28"/>
  <c r="U36" i="28"/>
  <c r="T36" i="28"/>
  <c r="AD35" i="28"/>
  <c r="AC35" i="28"/>
  <c r="X35" i="28"/>
  <c r="W35" i="28"/>
  <c r="V35" i="28"/>
  <c r="U35" i="28"/>
  <c r="T35" i="28"/>
  <c r="AD34" i="28"/>
  <c r="AC34" i="28"/>
  <c r="X34" i="28"/>
  <c r="W34" i="28"/>
  <c r="V34" i="28"/>
  <c r="U34" i="28"/>
  <c r="T34" i="28"/>
  <c r="AD33" i="28"/>
  <c r="AC33" i="28"/>
  <c r="X33" i="28"/>
  <c r="W33" i="28"/>
  <c r="V33" i="28"/>
  <c r="U33" i="28"/>
  <c r="T33" i="28"/>
  <c r="AD32" i="28"/>
  <c r="AC32" i="28"/>
  <c r="X32" i="28"/>
  <c r="W32" i="28"/>
  <c r="V32" i="28"/>
  <c r="U32" i="28"/>
  <c r="T32" i="28"/>
  <c r="AD31" i="28"/>
  <c r="AC31" i="28"/>
  <c r="X31" i="28"/>
  <c r="W31" i="28"/>
  <c r="V31" i="28"/>
  <c r="U31" i="28"/>
  <c r="T31" i="28"/>
  <c r="AD30" i="28"/>
  <c r="AC30" i="28"/>
  <c r="X30" i="28"/>
  <c r="W30" i="28"/>
  <c r="V30" i="28"/>
  <c r="U30" i="28"/>
  <c r="T30" i="28"/>
  <c r="AD29" i="28"/>
  <c r="AC29" i="28"/>
  <c r="X29" i="28"/>
  <c r="W29" i="28"/>
  <c r="V29" i="28"/>
  <c r="U29" i="28"/>
  <c r="T29" i="28"/>
  <c r="AD28" i="28"/>
  <c r="AC28" i="28"/>
  <c r="X28" i="28"/>
  <c r="W28" i="28"/>
  <c r="V28" i="28"/>
  <c r="U28" i="28"/>
  <c r="T28" i="28"/>
  <c r="AD27" i="28"/>
  <c r="AC27" i="28"/>
  <c r="X27" i="28"/>
  <c r="W27" i="28"/>
  <c r="V27" i="28"/>
  <c r="U27" i="28"/>
  <c r="T27" i="28"/>
  <c r="AD26" i="28"/>
  <c r="AC26" i="28"/>
  <c r="X26" i="28"/>
  <c r="W26" i="28"/>
  <c r="V26" i="28"/>
  <c r="U26" i="28"/>
  <c r="T26" i="28"/>
  <c r="AD25" i="28"/>
  <c r="AC25" i="28"/>
  <c r="X25" i="28"/>
  <c r="W25" i="28"/>
  <c r="V25" i="28"/>
  <c r="U25" i="28"/>
  <c r="T25" i="28"/>
  <c r="AD24" i="28"/>
  <c r="AC24" i="28"/>
  <c r="X24" i="28"/>
  <c r="W24" i="28"/>
  <c r="V24" i="28"/>
  <c r="U24" i="28"/>
  <c r="T24" i="28"/>
  <c r="AD23" i="28"/>
  <c r="AC23" i="28"/>
  <c r="X23" i="28"/>
  <c r="W23" i="28"/>
  <c r="V23" i="28"/>
  <c r="U23" i="28"/>
  <c r="T23" i="28"/>
  <c r="AD22" i="28"/>
  <c r="AC22" i="28"/>
  <c r="X22" i="28"/>
  <c r="W22" i="28"/>
  <c r="V22" i="28"/>
  <c r="U22" i="28"/>
  <c r="T22" i="28"/>
  <c r="AD21" i="28"/>
  <c r="AC21" i="28"/>
  <c r="X21" i="28"/>
  <c r="W21" i="28"/>
  <c r="V21" i="28"/>
  <c r="U21" i="28"/>
  <c r="T21" i="28"/>
  <c r="AD20" i="28"/>
  <c r="AC20" i="28"/>
  <c r="X20" i="28"/>
  <c r="W20" i="28"/>
  <c r="V20" i="28"/>
  <c r="U20" i="28"/>
  <c r="T20" i="28"/>
  <c r="AD19" i="28"/>
  <c r="AC19" i="28"/>
  <c r="X19" i="28"/>
  <c r="W19" i="28"/>
  <c r="V19" i="28"/>
  <c r="U19" i="28"/>
  <c r="T19" i="28"/>
  <c r="AD18" i="28"/>
  <c r="AC18" i="28"/>
  <c r="X18" i="28"/>
  <c r="W18" i="28"/>
  <c r="V18" i="28"/>
  <c r="U18" i="28"/>
  <c r="T18" i="28"/>
  <c r="AD17" i="28"/>
  <c r="AC17" i="28"/>
  <c r="X17" i="28"/>
  <c r="W17" i="28"/>
  <c r="V17" i="28"/>
  <c r="U17" i="28"/>
  <c r="T17" i="28"/>
  <c r="AD16" i="28"/>
  <c r="AC16" i="28"/>
  <c r="X16" i="28"/>
  <c r="W16" i="28"/>
  <c r="V16" i="28"/>
  <c r="U16" i="28"/>
  <c r="T16" i="28"/>
  <c r="AD15" i="28"/>
  <c r="AC15" i="28"/>
  <c r="X15" i="28"/>
  <c r="W15" i="28"/>
  <c r="V15" i="28"/>
  <c r="U15" i="28"/>
  <c r="T15" i="28"/>
  <c r="AD14" i="28"/>
  <c r="AC14" i="28"/>
  <c r="X14" i="28"/>
  <c r="W14" i="28"/>
  <c r="V14" i="28"/>
  <c r="U14" i="28"/>
  <c r="T14" i="28"/>
  <c r="AD13" i="28"/>
  <c r="AC13" i="28"/>
  <c r="X13" i="28"/>
  <c r="W13" i="28"/>
  <c r="V13" i="28"/>
  <c r="U13" i="28"/>
  <c r="T13" i="28"/>
  <c r="AD512" i="27"/>
  <c r="AC512" i="27"/>
  <c r="X512" i="27"/>
  <c r="W512" i="27"/>
  <c r="V512" i="27"/>
  <c r="U512" i="27"/>
  <c r="T512" i="27"/>
  <c r="AD511" i="27"/>
  <c r="AC511" i="27"/>
  <c r="X511" i="27"/>
  <c r="W511" i="27"/>
  <c r="V511" i="27"/>
  <c r="U511" i="27"/>
  <c r="T511" i="27"/>
  <c r="AD510" i="27"/>
  <c r="AC510" i="27"/>
  <c r="X510" i="27"/>
  <c r="W510" i="27"/>
  <c r="V510" i="27"/>
  <c r="U510" i="27"/>
  <c r="T510" i="27"/>
  <c r="AD509" i="27"/>
  <c r="AC509" i="27"/>
  <c r="X509" i="27"/>
  <c r="W509" i="27"/>
  <c r="V509" i="27"/>
  <c r="U509" i="27"/>
  <c r="T509" i="27"/>
  <c r="AD508" i="27"/>
  <c r="AC508" i="27"/>
  <c r="X508" i="27"/>
  <c r="W508" i="27"/>
  <c r="V508" i="27"/>
  <c r="U508" i="27"/>
  <c r="T508" i="27"/>
  <c r="AD507" i="27"/>
  <c r="AC507" i="27"/>
  <c r="X507" i="27"/>
  <c r="W507" i="27"/>
  <c r="V507" i="27"/>
  <c r="U507" i="27"/>
  <c r="T507" i="27"/>
  <c r="AD506" i="27"/>
  <c r="AC506" i="27"/>
  <c r="X506" i="27"/>
  <c r="W506" i="27"/>
  <c r="V506" i="27"/>
  <c r="U506" i="27"/>
  <c r="T506" i="27"/>
  <c r="AD505" i="27"/>
  <c r="AC505" i="27"/>
  <c r="X505" i="27"/>
  <c r="W505" i="27"/>
  <c r="V505" i="27"/>
  <c r="U505" i="27"/>
  <c r="T505" i="27"/>
  <c r="AD504" i="27"/>
  <c r="AC504" i="27"/>
  <c r="X504" i="27"/>
  <c r="W504" i="27"/>
  <c r="V504" i="27"/>
  <c r="U504" i="27"/>
  <c r="T504" i="27"/>
  <c r="AD503" i="27"/>
  <c r="AC503" i="27"/>
  <c r="X503" i="27"/>
  <c r="W503" i="27"/>
  <c r="V503" i="27"/>
  <c r="U503" i="27"/>
  <c r="T503" i="27"/>
  <c r="AD502" i="27"/>
  <c r="AC502" i="27"/>
  <c r="X502" i="27"/>
  <c r="W502" i="27"/>
  <c r="V502" i="27"/>
  <c r="U502" i="27"/>
  <c r="T502" i="27"/>
  <c r="AD501" i="27"/>
  <c r="AC501" i="27"/>
  <c r="X501" i="27"/>
  <c r="W501" i="27"/>
  <c r="V501" i="27"/>
  <c r="U501" i="27"/>
  <c r="T501" i="27"/>
  <c r="AD500" i="27"/>
  <c r="AC500" i="27"/>
  <c r="X500" i="27"/>
  <c r="W500" i="27"/>
  <c r="V500" i="27"/>
  <c r="U500" i="27"/>
  <c r="T500" i="27"/>
  <c r="AD499" i="27"/>
  <c r="AC499" i="27"/>
  <c r="X499" i="27"/>
  <c r="W499" i="27"/>
  <c r="V499" i="27"/>
  <c r="U499" i="27"/>
  <c r="T499" i="27"/>
  <c r="AD498" i="27"/>
  <c r="AC498" i="27"/>
  <c r="X498" i="27"/>
  <c r="W498" i="27"/>
  <c r="V498" i="27"/>
  <c r="U498" i="27"/>
  <c r="T498" i="27"/>
  <c r="AD497" i="27"/>
  <c r="AC497" i="27"/>
  <c r="X497" i="27"/>
  <c r="W497" i="27"/>
  <c r="V497" i="27"/>
  <c r="U497" i="27"/>
  <c r="T497" i="27"/>
  <c r="AD496" i="27"/>
  <c r="AC496" i="27"/>
  <c r="X496" i="27"/>
  <c r="W496" i="27"/>
  <c r="V496" i="27"/>
  <c r="U496" i="27"/>
  <c r="T496" i="27"/>
  <c r="AD495" i="27"/>
  <c r="AC495" i="27"/>
  <c r="X495" i="27"/>
  <c r="W495" i="27"/>
  <c r="V495" i="27"/>
  <c r="U495" i="27"/>
  <c r="T495" i="27"/>
  <c r="AD494" i="27"/>
  <c r="AC494" i="27"/>
  <c r="X494" i="27"/>
  <c r="W494" i="27"/>
  <c r="V494" i="27"/>
  <c r="U494" i="27"/>
  <c r="T494" i="27"/>
  <c r="AD493" i="27"/>
  <c r="AC493" i="27"/>
  <c r="X493" i="27"/>
  <c r="W493" i="27"/>
  <c r="V493" i="27"/>
  <c r="U493" i="27"/>
  <c r="T493" i="27"/>
  <c r="AD492" i="27"/>
  <c r="AC492" i="27"/>
  <c r="X492" i="27"/>
  <c r="W492" i="27"/>
  <c r="V492" i="27"/>
  <c r="U492" i="27"/>
  <c r="T492" i="27"/>
  <c r="AD491" i="27"/>
  <c r="AC491" i="27"/>
  <c r="X491" i="27"/>
  <c r="W491" i="27"/>
  <c r="V491" i="27"/>
  <c r="U491" i="27"/>
  <c r="T491" i="27"/>
  <c r="AD490" i="27"/>
  <c r="AC490" i="27"/>
  <c r="X490" i="27"/>
  <c r="W490" i="27"/>
  <c r="V490" i="27"/>
  <c r="U490" i="27"/>
  <c r="T490" i="27"/>
  <c r="AD489" i="27"/>
  <c r="AC489" i="27"/>
  <c r="X489" i="27"/>
  <c r="W489" i="27"/>
  <c r="V489" i="27"/>
  <c r="U489" i="27"/>
  <c r="T489" i="27"/>
  <c r="AD488" i="27"/>
  <c r="AC488" i="27"/>
  <c r="X488" i="27"/>
  <c r="W488" i="27"/>
  <c r="V488" i="27"/>
  <c r="U488" i="27"/>
  <c r="T488" i="27"/>
  <c r="AD487" i="27"/>
  <c r="AC487" i="27"/>
  <c r="X487" i="27"/>
  <c r="W487" i="27"/>
  <c r="V487" i="27"/>
  <c r="U487" i="27"/>
  <c r="T487" i="27"/>
  <c r="AD486" i="27"/>
  <c r="AC486" i="27"/>
  <c r="X486" i="27"/>
  <c r="W486" i="27"/>
  <c r="V486" i="27"/>
  <c r="U486" i="27"/>
  <c r="T486" i="27"/>
  <c r="AD485" i="27"/>
  <c r="AC485" i="27"/>
  <c r="X485" i="27"/>
  <c r="W485" i="27"/>
  <c r="V485" i="27"/>
  <c r="U485" i="27"/>
  <c r="T485" i="27"/>
  <c r="AD484" i="27"/>
  <c r="AC484" i="27"/>
  <c r="X484" i="27"/>
  <c r="W484" i="27"/>
  <c r="V484" i="27"/>
  <c r="U484" i="27"/>
  <c r="T484" i="27"/>
  <c r="AD483" i="27"/>
  <c r="AC483" i="27"/>
  <c r="X483" i="27"/>
  <c r="W483" i="27"/>
  <c r="V483" i="27"/>
  <c r="U483" i="27"/>
  <c r="T483" i="27"/>
  <c r="AD482" i="27"/>
  <c r="AC482" i="27"/>
  <c r="X482" i="27"/>
  <c r="W482" i="27"/>
  <c r="V482" i="27"/>
  <c r="U482" i="27"/>
  <c r="T482" i="27"/>
  <c r="AD481" i="27"/>
  <c r="AC481" i="27"/>
  <c r="X481" i="27"/>
  <c r="W481" i="27"/>
  <c r="V481" i="27"/>
  <c r="U481" i="27"/>
  <c r="T481" i="27"/>
  <c r="AD480" i="27"/>
  <c r="AC480" i="27"/>
  <c r="X480" i="27"/>
  <c r="W480" i="27"/>
  <c r="V480" i="27"/>
  <c r="U480" i="27"/>
  <c r="T480" i="27"/>
  <c r="AD479" i="27"/>
  <c r="AC479" i="27"/>
  <c r="X479" i="27"/>
  <c r="W479" i="27"/>
  <c r="V479" i="27"/>
  <c r="U479" i="27"/>
  <c r="T479" i="27"/>
  <c r="AD478" i="27"/>
  <c r="AC478" i="27"/>
  <c r="X478" i="27"/>
  <c r="W478" i="27"/>
  <c r="V478" i="27"/>
  <c r="U478" i="27"/>
  <c r="T478" i="27"/>
  <c r="AD477" i="27"/>
  <c r="AC477" i="27"/>
  <c r="X477" i="27"/>
  <c r="W477" i="27"/>
  <c r="V477" i="27"/>
  <c r="U477" i="27"/>
  <c r="T477" i="27"/>
  <c r="AD476" i="27"/>
  <c r="AC476" i="27"/>
  <c r="X476" i="27"/>
  <c r="W476" i="27"/>
  <c r="V476" i="27"/>
  <c r="U476" i="27"/>
  <c r="T476" i="27"/>
  <c r="AD475" i="27"/>
  <c r="AC475" i="27"/>
  <c r="X475" i="27"/>
  <c r="W475" i="27"/>
  <c r="V475" i="27"/>
  <c r="U475" i="27"/>
  <c r="T475" i="27"/>
  <c r="AD474" i="27"/>
  <c r="AC474" i="27"/>
  <c r="X474" i="27"/>
  <c r="W474" i="27"/>
  <c r="V474" i="27"/>
  <c r="U474" i="27"/>
  <c r="T474" i="27"/>
  <c r="AD473" i="27"/>
  <c r="AC473" i="27"/>
  <c r="X473" i="27"/>
  <c r="W473" i="27"/>
  <c r="V473" i="27"/>
  <c r="U473" i="27"/>
  <c r="T473" i="27"/>
  <c r="AD472" i="27"/>
  <c r="AC472" i="27"/>
  <c r="X472" i="27"/>
  <c r="W472" i="27"/>
  <c r="V472" i="27"/>
  <c r="U472" i="27"/>
  <c r="T472" i="27"/>
  <c r="AD471" i="27"/>
  <c r="AC471" i="27"/>
  <c r="X471" i="27"/>
  <c r="W471" i="27"/>
  <c r="V471" i="27"/>
  <c r="U471" i="27"/>
  <c r="T471" i="27"/>
  <c r="AD470" i="27"/>
  <c r="AC470" i="27"/>
  <c r="X470" i="27"/>
  <c r="W470" i="27"/>
  <c r="V470" i="27"/>
  <c r="U470" i="27"/>
  <c r="T470" i="27"/>
  <c r="AD469" i="27"/>
  <c r="AC469" i="27"/>
  <c r="X469" i="27"/>
  <c r="W469" i="27"/>
  <c r="V469" i="27"/>
  <c r="U469" i="27"/>
  <c r="T469" i="27"/>
  <c r="AD468" i="27"/>
  <c r="AC468" i="27"/>
  <c r="X468" i="27"/>
  <c r="W468" i="27"/>
  <c r="V468" i="27"/>
  <c r="U468" i="27"/>
  <c r="T468" i="27"/>
  <c r="AD467" i="27"/>
  <c r="AC467" i="27"/>
  <c r="X467" i="27"/>
  <c r="W467" i="27"/>
  <c r="V467" i="27"/>
  <c r="U467" i="27"/>
  <c r="T467" i="27"/>
  <c r="AD466" i="27"/>
  <c r="AC466" i="27"/>
  <c r="X466" i="27"/>
  <c r="W466" i="27"/>
  <c r="V466" i="27"/>
  <c r="U466" i="27"/>
  <c r="T466" i="27"/>
  <c r="AD465" i="27"/>
  <c r="AC465" i="27"/>
  <c r="X465" i="27"/>
  <c r="W465" i="27"/>
  <c r="V465" i="27"/>
  <c r="U465" i="27"/>
  <c r="T465" i="27"/>
  <c r="AD464" i="27"/>
  <c r="AC464" i="27"/>
  <c r="X464" i="27"/>
  <c r="W464" i="27"/>
  <c r="V464" i="27"/>
  <c r="U464" i="27"/>
  <c r="T464" i="27"/>
  <c r="AD463" i="27"/>
  <c r="AC463" i="27"/>
  <c r="X463" i="27"/>
  <c r="W463" i="27"/>
  <c r="V463" i="27"/>
  <c r="U463" i="27"/>
  <c r="T463" i="27"/>
  <c r="AD462" i="27"/>
  <c r="AC462" i="27"/>
  <c r="X462" i="27"/>
  <c r="W462" i="27"/>
  <c r="V462" i="27"/>
  <c r="U462" i="27"/>
  <c r="T462" i="27"/>
  <c r="AD461" i="27"/>
  <c r="AC461" i="27"/>
  <c r="X461" i="27"/>
  <c r="W461" i="27"/>
  <c r="V461" i="27"/>
  <c r="U461" i="27"/>
  <c r="T461" i="27"/>
  <c r="AD460" i="27"/>
  <c r="AC460" i="27"/>
  <c r="X460" i="27"/>
  <c r="W460" i="27"/>
  <c r="V460" i="27"/>
  <c r="U460" i="27"/>
  <c r="T460" i="27"/>
  <c r="AD459" i="27"/>
  <c r="AC459" i="27"/>
  <c r="X459" i="27"/>
  <c r="W459" i="27"/>
  <c r="V459" i="27"/>
  <c r="U459" i="27"/>
  <c r="T459" i="27"/>
  <c r="AD458" i="27"/>
  <c r="AC458" i="27"/>
  <c r="X458" i="27"/>
  <c r="W458" i="27"/>
  <c r="V458" i="27"/>
  <c r="U458" i="27"/>
  <c r="T458" i="27"/>
  <c r="AD457" i="27"/>
  <c r="AC457" i="27"/>
  <c r="X457" i="27"/>
  <c r="W457" i="27"/>
  <c r="V457" i="27"/>
  <c r="U457" i="27"/>
  <c r="T457" i="27"/>
  <c r="AD456" i="27"/>
  <c r="AC456" i="27"/>
  <c r="X456" i="27"/>
  <c r="W456" i="27"/>
  <c r="V456" i="27"/>
  <c r="U456" i="27"/>
  <c r="T456" i="27"/>
  <c r="AD455" i="27"/>
  <c r="AC455" i="27"/>
  <c r="X455" i="27"/>
  <c r="W455" i="27"/>
  <c r="V455" i="27"/>
  <c r="U455" i="27"/>
  <c r="T455" i="27"/>
  <c r="AD454" i="27"/>
  <c r="AC454" i="27"/>
  <c r="X454" i="27"/>
  <c r="W454" i="27"/>
  <c r="V454" i="27"/>
  <c r="U454" i="27"/>
  <c r="T454" i="27"/>
  <c r="AD453" i="27"/>
  <c r="AC453" i="27"/>
  <c r="X453" i="27"/>
  <c r="W453" i="27"/>
  <c r="V453" i="27"/>
  <c r="U453" i="27"/>
  <c r="T453" i="27"/>
  <c r="AD452" i="27"/>
  <c r="AC452" i="27"/>
  <c r="X452" i="27"/>
  <c r="W452" i="27"/>
  <c r="V452" i="27"/>
  <c r="U452" i="27"/>
  <c r="T452" i="27"/>
  <c r="AD451" i="27"/>
  <c r="AC451" i="27"/>
  <c r="X451" i="27"/>
  <c r="W451" i="27"/>
  <c r="V451" i="27"/>
  <c r="U451" i="27"/>
  <c r="T451" i="27"/>
  <c r="AD450" i="27"/>
  <c r="AC450" i="27"/>
  <c r="X450" i="27"/>
  <c r="W450" i="27"/>
  <c r="V450" i="27"/>
  <c r="U450" i="27"/>
  <c r="T450" i="27"/>
  <c r="AD449" i="27"/>
  <c r="AC449" i="27"/>
  <c r="X449" i="27"/>
  <c r="W449" i="27"/>
  <c r="V449" i="27"/>
  <c r="U449" i="27"/>
  <c r="T449" i="27"/>
  <c r="AD448" i="27"/>
  <c r="AC448" i="27"/>
  <c r="X448" i="27"/>
  <c r="W448" i="27"/>
  <c r="V448" i="27"/>
  <c r="U448" i="27"/>
  <c r="T448" i="27"/>
  <c r="AD447" i="27"/>
  <c r="AC447" i="27"/>
  <c r="X447" i="27"/>
  <c r="W447" i="27"/>
  <c r="V447" i="27"/>
  <c r="U447" i="27"/>
  <c r="T447" i="27"/>
  <c r="AD446" i="27"/>
  <c r="AC446" i="27"/>
  <c r="X446" i="27"/>
  <c r="W446" i="27"/>
  <c r="V446" i="27"/>
  <c r="U446" i="27"/>
  <c r="T446" i="27"/>
  <c r="AD445" i="27"/>
  <c r="AC445" i="27"/>
  <c r="X445" i="27"/>
  <c r="W445" i="27"/>
  <c r="V445" i="27"/>
  <c r="U445" i="27"/>
  <c r="T445" i="27"/>
  <c r="AD444" i="27"/>
  <c r="AC444" i="27"/>
  <c r="X444" i="27"/>
  <c r="W444" i="27"/>
  <c r="V444" i="27"/>
  <c r="U444" i="27"/>
  <c r="T444" i="27"/>
  <c r="AD443" i="27"/>
  <c r="AC443" i="27"/>
  <c r="X443" i="27"/>
  <c r="W443" i="27"/>
  <c r="V443" i="27"/>
  <c r="U443" i="27"/>
  <c r="T443" i="27"/>
  <c r="AD442" i="27"/>
  <c r="AC442" i="27"/>
  <c r="X442" i="27"/>
  <c r="W442" i="27"/>
  <c r="V442" i="27"/>
  <c r="U442" i="27"/>
  <c r="T442" i="27"/>
  <c r="AD441" i="27"/>
  <c r="AC441" i="27"/>
  <c r="X441" i="27"/>
  <c r="W441" i="27"/>
  <c r="V441" i="27"/>
  <c r="U441" i="27"/>
  <c r="T441" i="27"/>
  <c r="AD440" i="27"/>
  <c r="AC440" i="27"/>
  <c r="X440" i="27"/>
  <c r="W440" i="27"/>
  <c r="V440" i="27"/>
  <c r="U440" i="27"/>
  <c r="T440" i="27"/>
  <c r="AD439" i="27"/>
  <c r="AC439" i="27"/>
  <c r="X439" i="27"/>
  <c r="W439" i="27"/>
  <c r="V439" i="27"/>
  <c r="U439" i="27"/>
  <c r="T439" i="27"/>
  <c r="AD438" i="27"/>
  <c r="AC438" i="27"/>
  <c r="X438" i="27"/>
  <c r="W438" i="27"/>
  <c r="V438" i="27"/>
  <c r="U438" i="27"/>
  <c r="T438" i="27"/>
  <c r="AD437" i="27"/>
  <c r="AC437" i="27"/>
  <c r="X437" i="27"/>
  <c r="W437" i="27"/>
  <c r="V437" i="27"/>
  <c r="U437" i="27"/>
  <c r="T437" i="27"/>
  <c r="AD436" i="27"/>
  <c r="AC436" i="27"/>
  <c r="X436" i="27"/>
  <c r="W436" i="27"/>
  <c r="V436" i="27"/>
  <c r="U436" i="27"/>
  <c r="T436" i="27"/>
  <c r="AD435" i="27"/>
  <c r="AC435" i="27"/>
  <c r="X435" i="27"/>
  <c r="W435" i="27"/>
  <c r="V435" i="27"/>
  <c r="U435" i="27"/>
  <c r="T435" i="27"/>
  <c r="AD434" i="27"/>
  <c r="AC434" i="27"/>
  <c r="X434" i="27"/>
  <c r="W434" i="27"/>
  <c r="V434" i="27"/>
  <c r="U434" i="27"/>
  <c r="T434" i="27"/>
  <c r="AD433" i="27"/>
  <c r="AC433" i="27"/>
  <c r="X433" i="27"/>
  <c r="W433" i="27"/>
  <c r="V433" i="27"/>
  <c r="U433" i="27"/>
  <c r="T433" i="27"/>
  <c r="AD432" i="27"/>
  <c r="AC432" i="27"/>
  <c r="X432" i="27"/>
  <c r="W432" i="27"/>
  <c r="V432" i="27"/>
  <c r="U432" i="27"/>
  <c r="T432" i="27"/>
  <c r="AD431" i="27"/>
  <c r="AC431" i="27"/>
  <c r="X431" i="27"/>
  <c r="W431" i="27"/>
  <c r="V431" i="27"/>
  <c r="U431" i="27"/>
  <c r="T431" i="27"/>
  <c r="AD430" i="27"/>
  <c r="AC430" i="27"/>
  <c r="X430" i="27"/>
  <c r="W430" i="27"/>
  <c r="V430" i="27"/>
  <c r="U430" i="27"/>
  <c r="T430" i="27"/>
  <c r="AD429" i="27"/>
  <c r="AC429" i="27"/>
  <c r="X429" i="27"/>
  <c r="W429" i="27"/>
  <c r="V429" i="27"/>
  <c r="U429" i="27"/>
  <c r="T429" i="27"/>
  <c r="AD428" i="27"/>
  <c r="AC428" i="27"/>
  <c r="X428" i="27"/>
  <c r="W428" i="27"/>
  <c r="V428" i="27"/>
  <c r="U428" i="27"/>
  <c r="T428" i="27"/>
  <c r="AD427" i="27"/>
  <c r="AC427" i="27"/>
  <c r="X427" i="27"/>
  <c r="W427" i="27"/>
  <c r="V427" i="27"/>
  <c r="U427" i="27"/>
  <c r="T427" i="27"/>
  <c r="AD426" i="27"/>
  <c r="AC426" i="27"/>
  <c r="X426" i="27"/>
  <c r="W426" i="27"/>
  <c r="V426" i="27"/>
  <c r="U426" i="27"/>
  <c r="T426" i="27"/>
  <c r="AD425" i="27"/>
  <c r="AC425" i="27"/>
  <c r="X425" i="27"/>
  <c r="W425" i="27"/>
  <c r="V425" i="27"/>
  <c r="U425" i="27"/>
  <c r="T425" i="27"/>
  <c r="AD424" i="27"/>
  <c r="AC424" i="27"/>
  <c r="X424" i="27"/>
  <c r="W424" i="27"/>
  <c r="V424" i="27"/>
  <c r="U424" i="27"/>
  <c r="T424" i="27"/>
  <c r="AD423" i="27"/>
  <c r="AC423" i="27"/>
  <c r="X423" i="27"/>
  <c r="W423" i="27"/>
  <c r="V423" i="27"/>
  <c r="U423" i="27"/>
  <c r="T423" i="27"/>
  <c r="AD422" i="27"/>
  <c r="AC422" i="27"/>
  <c r="X422" i="27"/>
  <c r="W422" i="27"/>
  <c r="V422" i="27"/>
  <c r="U422" i="27"/>
  <c r="T422" i="27"/>
  <c r="AD421" i="27"/>
  <c r="AC421" i="27"/>
  <c r="X421" i="27"/>
  <c r="W421" i="27"/>
  <c r="V421" i="27"/>
  <c r="U421" i="27"/>
  <c r="T421" i="27"/>
  <c r="AD420" i="27"/>
  <c r="AC420" i="27"/>
  <c r="X420" i="27"/>
  <c r="W420" i="27"/>
  <c r="V420" i="27"/>
  <c r="U420" i="27"/>
  <c r="T420" i="27"/>
  <c r="AD419" i="27"/>
  <c r="AC419" i="27"/>
  <c r="X419" i="27"/>
  <c r="W419" i="27"/>
  <c r="V419" i="27"/>
  <c r="U419" i="27"/>
  <c r="T419" i="27"/>
  <c r="AD418" i="27"/>
  <c r="AC418" i="27"/>
  <c r="X418" i="27"/>
  <c r="W418" i="27"/>
  <c r="V418" i="27"/>
  <c r="U418" i="27"/>
  <c r="T418" i="27"/>
  <c r="AD417" i="27"/>
  <c r="AC417" i="27"/>
  <c r="X417" i="27"/>
  <c r="W417" i="27"/>
  <c r="V417" i="27"/>
  <c r="U417" i="27"/>
  <c r="T417" i="27"/>
  <c r="AD416" i="27"/>
  <c r="AC416" i="27"/>
  <c r="X416" i="27"/>
  <c r="W416" i="27"/>
  <c r="V416" i="27"/>
  <c r="U416" i="27"/>
  <c r="T416" i="27"/>
  <c r="AD415" i="27"/>
  <c r="AC415" i="27"/>
  <c r="X415" i="27"/>
  <c r="W415" i="27"/>
  <c r="V415" i="27"/>
  <c r="U415" i="27"/>
  <c r="T415" i="27"/>
  <c r="AD414" i="27"/>
  <c r="AC414" i="27"/>
  <c r="X414" i="27"/>
  <c r="W414" i="27"/>
  <c r="V414" i="27"/>
  <c r="U414" i="27"/>
  <c r="T414" i="27"/>
  <c r="AD413" i="27"/>
  <c r="AC413" i="27"/>
  <c r="X413" i="27"/>
  <c r="W413" i="27"/>
  <c r="V413" i="27"/>
  <c r="U413" i="27"/>
  <c r="T413" i="27"/>
  <c r="AD412" i="27"/>
  <c r="AC412" i="27"/>
  <c r="X412" i="27"/>
  <c r="W412" i="27"/>
  <c r="V412" i="27"/>
  <c r="U412" i="27"/>
  <c r="T412" i="27"/>
  <c r="AD411" i="27"/>
  <c r="AC411" i="27"/>
  <c r="X411" i="27"/>
  <c r="W411" i="27"/>
  <c r="V411" i="27"/>
  <c r="U411" i="27"/>
  <c r="T411" i="27"/>
  <c r="AD410" i="27"/>
  <c r="AC410" i="27"/>
  <c r="X410" i="27"/>
  <c r="W410" i="27"/>
  <c r="V410" i="27"/>
  <c r="U410" i="27"/>
  <c r="T410" i="27"/>
  <c r="AD409" i="27"/>
  <c r="AC409" i="27"/>
  <c r="X409" i="27"/>
  <c r="W409" i="27"/>
  <c r="V409" i="27"/>
  <c r="U409" i="27"/>
  <c r="T409" i="27"/>
  <c r="AD408" i="27"/>
  <c r="AC408" i="27"/>
  <c r="X408" i="27"/>
  <c r="W408" i="27"/>
  <c r="V408" i="27"/>
  <c r="U408" i="27"/>
  <c r="T408" i="27"/>
  <c r="AD407" i="27"/>
  <c r="AC407" i="27"/>
  <c r="X407" i="27"/>
  <c r="W407" i="27"/>
  <c r="V407" i="27"/>
  <c r="U407" i="27"/>
  <c r="T407" i="27"/>
  <c r="AD406" i="27"/>
  <c r="AC406" i="27"/>
  <c r="X406" i="27"/>
  <c r="W406" i="27"/>
  <c r="V406" i="27"/>
  <c r="U406" i="27"/>
  <c r="T406" i="27"/>
  <c r="AD405" i="27"/>
  <c r="AC405" i="27"/>
  <c r="X405" i="27"/>
  <c r="W405" i="27"/>
  <c r="V405" i="27"/>
  <c r="U405" i="27"/>
  <c r="T405" i="27"/>
  <c r="AD404" i="27"/>
  <c r="AC404" i="27"/>
  <c r="X404" i="27"/>
  <c r="W404" i="27"/>
  <c r="V404" i="27"/>
  <c r="U404" i="27"/>
  <c r="T404" i="27"/>
  <c r="AD403" i="27"/>
  <c r="AC403" i="27"/>
  <c r="X403" i="27"/>
  <c r="W403" i="27"/>
  <c r="V403" i="27"/>
  <c r="U403" i="27"/>
  <c r="T403" i="27"/>
  <c r="AD402" i="27"/>
  <c r="AC402" i="27"/>
  <c r="X402" i="27"/>
  <c r="W402" i="27"/>
  <c r="V402" i="27"/>
  <c r="U402" i="27"/>
  <c r="T402" i="27"/>
  <c r="AD401" i="27"/>
  <c r="AC401" i="27"/>
  <c r="X401" i="27"/>
  <c r="W401" i="27"/>
  <c r="V401" i="27"/>
  <c r="U401" i="27"/>
  <c r="T401" i="27"/>
  <c r="AD400" i="27"/>
  <c r="AC400" i="27"/>
  <c r="X400" i="27"/>
  <c r="W400" i="27"/>
  <c r="V400" i="27"/>
  <c r="U400" i="27"/>
  <c r="T400" i="27"/>
  <c r="AD399" i="27"/>
  <c r="AC399" i="27"/>
  <c r="X399" i="27"/>
  <c r="W399" i="27"/>
  <c r="V399" i="27"/>
  <c r="U399" i="27"/>
  <c r="T399" i="27"/>
  <c r="AD398" i="27"/>
  <c r="AC398" i="27"/>
  <c r="X398" i="27"/>
  <c r="W398" i="27"/>
  <c r="V398" i="27"/>
  <c r="U398" i="27"/>
  <c r="T398" i="27"/>
  <c r="AD397" i="27"/>
  <c r="AC397" i="27"/>
  <c r="X397" i="27"/>
  <c r="W397" i="27"/>
  <c r="V397" i="27"/>
  <c r="U397" i="27"/>
  <c r="T397" i="27"/>
  <c r="AD396" i="27"/>
  <c r="AC396" i="27"/>
  <c r="X396" i="27"/>
  <c r="W396" i="27"/>
  <c r="V396" i="27"/>
  <c r="U396" i="27"/>
  <c r="T396" i="27"/>
  <c r="AD395" i="27"/>
  <c r="AC395" i="27"/>
  <c r="X395" i="27"/>
  <c r="W395" i="27"/>
  <c r="V395" i="27"/>
  <c r="U395" i="27"/>
  <c r="T395" i="27"/>
  <c r="AD394" i="27"/>
  <c r="AC394" i="27"/>
  <c r="X394" i="27"/>
  <c r="W394" i="27"/>
  <c r="V394" i="27"/>
  <c r="U394" i="27"/>
  <c r="T394" i="27"/>
  <c r="AD393" i="27"/>
  <c r="AC393" i="27"/>
  <c r="X393" i="27"/>
  <c r="W393" i="27"/>
  <c r="V393" i="27"/>
  <c r="U393" i="27"/>
  <c r="T393" i="27"/>
  <c r="AD392" i="27"/>
  <c r="AC392" i="27"/>
  <c r="X392" i="27"/>
  <c r="W392" i="27"/>
  <c r="V392" i="27"/>
  <c r="U392" i="27"/>
  <c r="T392" i="27"/>
  <c r="AD391" i="27"/>
  <c r="AC391" i="27"/>
  <c r="X391" i="27"/>
  <c r="W391" i="27"/>
  <c r="V391" i="27"/>
  <c r="U391" i="27"/>
  <c r="T391" i="27"/>
  <c r="AD390" i="27"/>
  <c r="AC390" i="27"/>
  <c r="X390" i="27"/>
  <c r="W390" i="27"/>
  <c r="V390" i="27"/>
  <c r="U390" i="27"/>
  <c r="T390" i="27"/>
  <c r="AD389" i="27"/>
  <c r="AC389" i="27"/>
  <c r="X389" i="27"/>
  <c r="W389" i="27"/>
  <c r="V389" i="27"/>
  <c r="U389" i="27"/>
  <c r="T389" i="27"/>
  <c r="AD388" i="27"/>
  <c r="AC388" i="27"/>
  <c r="X388" i="27"/>
  <c r="W388" i="27"/>
  <c r="V388" i="27"/>
  <c r="U388" i="27"/>
  <c r="T388" i="27"/>
  <c r="AD387" i="27"/>
  <c r="AC387" i="27"/>
  <c r="X387" i="27"/>
  <c r="W387" i="27"/>
  <c r="V387" i="27"/>
  <c r="U387" i="27"/>
  <c r="T387" i="27"/>
  <c r="AD386" i="27"/>
  <c r="AC386" i="27"/>
  <c r="X386" i="27"/>
  <c r="W386" i="27"/>
  <c r="V386" i="27"/>
  <c r="U386" i="27"/>
  <c r="T386" i="27"/>
  <c r="AD385" i="27"/>
  <c r="AC385" i="27"/>
  <c r="X385" i="27"/>
  <c r="W385" i="27"/>
  <c r="V385" i="27"/>
  <c r="U385" i="27"/>
  <c r="T385" i="27"/>
  <c r="AD384" i="27"/>
  <c r="AC384" i="27"/>
  <c r="X384" i="27"/>
  <c r="W384" i="27"/>
  <c r="V384" i="27"/>
  <c r="U384" i="27"/>
  <c r="T384" i="27"/>
  <c r="AD383" i="27"/>
  <c r="AC383" i="27"/>
  <c r="X383" i="27"/>
  <c r="W383" i="27"/>
  <c r="V383" i="27"/>
  <c r="U383" i="27"/>
  <c r="T383" i="27"/>
  <c r="AD382" i="27"/>
  <c r="AC382" i="27"/>
  <c r="X382" i="27"/>
  <c r="W382" i="27"/>
  <c r="V382" i="27"/>
  <c r="U382" i="27"/>
  <c r="T382" i="27"/>
  <c r="AD381" i="27"/>
  <c r="AC381" i="27"/>
  <c r="X381" i="27"/>
  <c r="W381" i="27"/>
  <c r="V381" i="27"/>
  <c r="U381" i="27"/>
  <c r="T381" i="27"/>
  <c r="AD380" i="27"/>
  <c r="AC380" i="27"/>
  <c r="X380" i="27"/>
  <c r="W380" i="27"/>
  <c r="V380" i="27"/>
  <c r="U380" i="27"/>
  <c r="T380" i="27"/>
  <c r="AD379" i="27"/>
  <c r="AC379" i="27"/>
  <c r="X379" i="27"/>
  <c r="W379" i="27"/>
  <c r="V379" i="27"/>
  <c r="U379" i="27"/>
  <c r="T379" i="27"/>
  <c r="AD378" i="27"/>
  <c r="AC378" i="27"/>
  <c r="X378" i="27"/>
  <c r="W378" i="27"/>
  <c r="V378" i="27"/>
  <c r="U378" i="27"/>
  <c r="T378" i="27"/>
  <c r="AD377" i="27"/>
  <c r="AC377" i="27"/>
  <c r="X377" i="27"/>
  <c r="W377" i="27"/>
  <c r="V377" i="27"/>
  <c r="U377" i="27"/>
  <c r="T377" i="27"/>
  <c r="AD376" i="27"/>
  <c r="AC376" i="27"/>
  <c r="X376" i="27"/>
  <c r="W376" i="27"/>
  <c r="V376" i="27"/>
  <c r="U376" i="27"/>
  <c r="T376" i="27"/>
  <c r="AD375" i="27"/>
  <c r="AC375" i="27"/>
  <c r="X375" i="27"/>
  <c r="W375" i="27"/>
  <c r="V375" i="27"/>
  <c r="U375" i="27"/>
  <c r="T375" i="27"/>
  <c r="AD374" i="27"/>
  <c r="AC374" i="27"/>
  <c r="X374" i="27"/>
  <c r="W374" i="27"/>
  <c r="V374" i="27"/>
  <c r="U374" i="27"/>
  <c r="T374" i="27"/>
  <c r="AD373" i="27"/>
  <c r="AC373" i="27"/>
  <c r="X373" i="27"/>
  <c r="W373" i="27"/>
  <c r="V373" i="27"/>
  <c r="U373" i="27"/>
  <c r="T373" i="27"/>
  <c r="AD372" i="27"/>
  <c r="AC372" i="27"/>
  <c r="X372" i="27"/>
  <c r="W372" i="27"/>
  <c r="V372" i="27"/>
  <c r="U372" i="27"/>
  <c r="T372" i="27"/>
  <c r="AD371" i="27"/>
  <c r="AC371" i="27"/>
  <c r="X371" i="27"/>
  <c r="W371" i="27"/>
  <c r="V371" i="27"/>
  <c r="U371" i="27"/>
  <c r="T371" i="27"/>
  <c r="AD370" i="27"/>
  <c r="AC370" i="27"/>
  <c r="X370" i="27"/>
  <c r="W370" i="27"/>
  <c r="V370" i="27"/>
  <c r="U370" i="27"/>
  <c r="T370" i="27"/>
  <c r="AD369" i="27"/>
  <c r="AC369" i="27"/>
  <c r="X369" i="27"/>
  <c r="W369" i="27"/>
  <c r="V369" i="27"/>
  <c r="U369" i="27"/>
  <c r="T369" i="27"/>
  <c r="AD368" i="27"/>
  <c r="AC368" i="27"/>
  <c r="X368" i="27"/>
  <c r="W368" i="27"/>
  <c r="V368" i="27"/>
  <c r="U368" i="27"/>
  <c r="T368" i="27"/>
  <c r="AD367" i="27"/>
  <c r="AC367" i="27"/>
  <c r="X367" i="27"/>
  <c r="W367" i="27"/>
  <c r="V367" i="27"/>
  <c r="U367" i="27"/>
  <c r="T367" i="27"/>
  <c r="AD366" i="27"/>
  <c r="AC366" i="27"/>
  <c r="X366" i="27"/>
  <c r="W366" i="27"/>
  <c r="V366" i="27"/>
  <c r="U366" i="27"/>
  <c r="T366" i="27"/>
  <c r="AD365" i="27"/>
  <c r="AC365" i="27"/>
  <c r="X365" i="27"/>
  <c r="W365" i="27"/>
  <c r="V365" i="27"/>
  <c r="U365" i="27"/>
  <c r="T365" i="27"/>
  <c r="AD364" i="27"/>
  <c r="AC364" i="27"/>
  <c r="X364" i="27"/>
  <c r="W364" i="27"/>
  <c r="V364" i="27"/>
  <c r="U364" i="27"/>
  <c r="T364" i="27"/>
  <c r="AD363" i="27"/>
  <c r="AC363" i="27"/>
  <c r="X363" i="27"/>
  <c r="W363" i="27"/>
  <c r="V363" i="27"/>
  <c r="U363" i="27"/>
  <c r="T363" i="27"/>
  <c r="AD362" i="27"/>
  <c r="AC362" i="27"/>
  <c r="X362" i="27"/>
  <c r="W362" i="27"/>
  <c r="V362" i="27"/>
  <c r="U362" i="27"/>
  <c r="T362" i="27"/>
  <c r="AD361" i="27"/>
  <c r="AC361" i="27"/>
  <c r="X361" i="27"/>
  <c r="W361" i="27"/>
  <c r="V361" i="27"/>
  <c r="U361" i="27"/>
  <c r="T361" i="27"/>
  <c r="AD360" i="27"/>
  <c r="AC360" i="27"/>
  <c r="X360" i="27"/>
  <c r="W360" i="27"/>
  <c r="V360" i="27"/>
  <c r="U360" i="27"/>
  <c r="T360" i="27"/>
  <c r="AD359" i="27"/>
  <c r="AC359" i="27"/>
  <c r="X359" i="27"/>
  <c r="W359" i="27"/>
  <c r="V359" i="27"/>
  <c r="U359" i="27"/>
  <c r="T359" i="27"/>
  <c r="AD358" i="27"/>
  <c r="AC358" i="27"/>
  <c r="X358" i="27"/>
  <c r="W358" i="27"/>
  <c r="V358" i="27"/>
  <c r="U358" i="27"/>
  <c r="T358" i="27"/>
  <c r="AD357" i="27"/>
  <c r="AC357" i="27"/>
  <c r="X357" i="27"/>
  <c r="W357" i="27"/>
  <c r="V357" i="27"/>
  <c r="U357" i="27"/>
  <c r="T357" i="27"/>
  <c r="AD356" i="27"/>
  <c r="AC356" i="27"/>
  <c r="X356" i="27"/>
  <c r="W356" i="27"/>
  <c r="V356" i="27"/>
  <c r="U356" i="27"/>
  <c r="T356" i="27"/>
  <c r="AD355" i="27"/>
  <c r="AC355" i="27"/>
  <c r="X355" i="27"/>
  <c r="W355" i="27"/>
  <c r="V355" i="27"/>
  <c r="U355" i="27"/>
  <c r="T355" i="27"/>
  <c r="AD354" i="27"/>
  <c r="AC354" i="27"/>
  <c r="X354" i="27"/>
  <c r="W354" i="27"/>
  <c r="V354" i="27"/>
  <c r="U354" i="27"/>
  <c r="T354" i="27"/>
  <c r="AD353" i="27"/>
  <c r="AC353" i="27"/>
  <c r="X353" i="27"/>
  <c r="W353" i="27"/>
  <c r="V353" i="27"/>
  <c r="U353" i="27"/>
  <c r="T353" i="27"/>
  <c r="AD352" i="27"/>
  <c r="AC352" i="27"/>
  <c r="X352" i="27"/>
  <c r="W352" i="27"/>
  <c r="V352" i="27"/>
  <c r="U352" i="27"/>
  <c r="T352" i="27"/>
  <c r="AD351" i="27"/>
  <c r="AC351" i="27"/>
  <c r="X351" i="27"/>
  <c r="W351" i="27"/>
  <c r="V351" i="27"/>
  <c r="U351" i="27"/>
  <c r="T351" i="27"/>
  <c r="AD350" i="27"/>
  <c r="AC350" i="27"/>
  <c r="X350" i="27"/>
  <c r="W350" i="27"/>
  <c r="V350" i="27"/>
  <c r="U350" i="27"/>
  <c r="T350" i="27"/>
  <c r="AD349" i="27"/>
  <c r="AC349" i="27"/>
  <c r="X349" i="27"/>
  <c r="W349" i="27"/>
  <c r="V349" i="27"/>
  <c r="U349" i="27"/>
  <c r="T349" i="27"/>
  <c r="AD348" i="27"/>
  <c r="AC348" i="27"/>
  <c r="X348" i="27"/>
  <c r="W348" i="27"/>
  <c r="V348" i="27"/>
  <c r="U348" i="27"/>
  <c r="T348" i="27"/>
  <c r="AD347" i="27"/>
  <c r="AC347" i="27"/>
  <c r="X347" i="27"/>
  <c r="W347" i="27"/>
  <c r="V347" i="27"/>
  <c r="U347" i="27"/>
  <c r="T347" i="27"/>
  <c r="AD346" i="27"/>
  <c r="AC346" i="27"/>
  <c r="X346" i="27"/>
  <c r="W346" i="27"/>
  <c r="V346" i="27"/>
  <c r="U346" i="27"/>
  <c r="T346" i="27"/>
  <c r="AD345" i="27"/>
  <c r="AC345" i="27"/>
  <c r="X345" i="27"/>
  <c r="W345" i="27"/>
  <c r="V345" i="27"/>
  <c r="U345" i="27"/>
  <c r="T345" i="27"/>
  <c r="AD344" i="27"/>
  <c r="AC344" i="27"/>
  <c r="X344" i="27"/>
  <c r="W344" i="27"/>
  <c r="V344" i="27"/>
  <c r="U344" i="27"/>
  <c r="T344" i="27"/>
  <c r="AD343" i="27"/>
  <c r="AC343" i="27"/>
  <c r="X343" i="27"/>
  <c r="W343" i="27"/>
  <c r="V343" i="27"/>
  <c r="U343" i="27"/>
  <c r="T343" i="27"/>
  <c r="AD342" i="27"/>
  <c r="AC342" i="27"/>
  <c r="X342" i="27"/>
  <c r="W342" i="27"/>
  <c r="V342" i="27"/>
  <c r="U342" i="27"/>
  <c r="T342" i="27"/>
  <c r="AD341" i="27"/>
  <c r="AC341" i="27"/>
  <c r="X341" i="27"/>
  <c r="W341" i="27"/>
  <c r="V341" i="27"/>
  <c r="U341" i="27"/>
  <c r="T341" i="27"/>
  <c r="AD340" i="27"/>
  <c r="AC340" i="27"/>
  <c r="X340" i="27"/>
  <c r="W340" i="27"/>
  <c r="V340" i="27"/>
  <c r="U340" i="27"/>
  <c r="T340" i="27"/>
  <c r="AD339" i="27"/>
  <c r="AC339" i="27"/>
  <c r="X339" i="27"/>
  <c r="W339" i="27"/>
  <c r="V339" i="27"/>
  <c r="U339" i="27"/>
  <c r="T339" i="27"/>
  <c r="AD338" i="27"/>
  <c r="AC338" i="27"/>
  <c r="X338" i="27"/>
  <c r="W338" i="27"/>
  <c r="V338" i="27"/>
  <c r="U338" i="27"/>
  <c r="T338" i="27"/>
  <c r="AD337" i="27"/>
  <c r="AC337" i="27"/>
  <c r="X337" i="27"/>
  <c r="W337" i="27"/>
  <c r="V337" i="27"/>
  <c r="U337" i="27"/>
  <c r="T337" i="27"/>
  <c r="AD336" i="27"/>
  <c r="AC336" i="27"/>
  <c r="X336" i="27"/>
  <c r="W336" i="27"/>
  <c r="V336" i="27"/>
  <c r="U336" i="27"/>
  <c r="T336" i="27"/>
  <c r="AD335" i="27"/>
  <c r="AC335" i="27"/>
  <c r="X335" i="27"/>
  <c r="W335" i="27"/>
  <c r="V335" i="27"/>
  <c r="U335" i="27"/>
  <c r="T335" i="27"/>
  <c r="AD334" i="27"/>
  <c r="AC334" i="27"/>
  <c r="X334" i="27"/>
  <c r="W334" i="27"/>
  <c r="V334" i="27"/>
  <c r="U334" i="27"/>
  <c r="T334" i="27"/>
  <c r="AD333" i="27"/>
  <c r="AC333" i="27"/>
  <c r="X333" i="27"/>
  <c r="W333" i="27"/>
  <c r="V333" i="27"/>
  <c r="U333" i="27"/>
  <c r="T333" i="27"/>
  <c r="AD332" i="27"/>
  <c r="AC332" i="27"/>
  <c r="X332" i="27"/>
  <c r="W332" i="27"/>
  <c r="V332" i="27"/>
  <c r="U332" i="27"/>
  <c r="T332" i="27"/>
  <c r="AD331" i="27"/>
  <c r="AC331" i="27"/>
  <c r="X331" i="27"/>
  <c r="W331" i="27"/>
  <c r="V331" i="27"/>
  <c r="U331" i="27"/>
  <c r="T331" i="27"/>
  <c r="AD330" i="27"/>
  <c r="AC330" i="27"/>
  <c r="X330" i="27"/>
  <c r="W330" i="27"/>
  <c r="V330" i="27"/>
  <c r="U330" i="27"/>
  <c r="T330" i="27"/>
  <c r="AD329" i="27"/>
  <c r="AC329" i="27"/>
  <c r="X329" i="27"/>
  <c r="W329" i="27"/>
  <c r="V329" i="27"/>
  <c r="U329" i="27"/>
  <c r="T329" i="27"/>
  <c r="AD328" i="27"/>
  <c r="AC328" i="27"/>
  <c r="X328" i="27"/>
  <c r="W328" i="27"/>
  <c r="V328" i="27"/>
  <c r="U328" i="27"/>
  <c r="T328" i="27"/>
  <c r="AD327" i="27"/>
  <c r="AC327" i="27"/>
  <c r="X327" i="27"/>
  <c r="W327" i="27"/>
  <c r="V327" i="27"/>
  <c r="U327" i="27"/>
  <c r="T327" i="27"/>
  <c r="AD326" i="27"/>
  <c r="AC326" i="27"/>
  <c r="X326" i="27"/>
  <c r="W326" i="27"/>
  <c r="V326" i="27"/>
  <c r="U326" i="27"/>
  <c r="T326" i="27"/>
  <c r="AD325" i="27"/>
  <c r="AC325" i="27"/>
  <c r="X325" i="27"/>
  <c r="W325" i="27"/>
  <c r="V325" i="27"/>
  <c r="U325" i="27"/>
  <c r="T325" i="27"/>
  <c r="AD324" i="27"/>
  <c r="AC324" i="27"/>
  <c r="X324" i="27"/>
  <c r="W324" i="27"/>
  <c r="V324" i="27"/>
  <c r="U324" i="27"/>
  <c r="T324" i="27"/>
  <c r="AD323" i="27"/>
  <c r="AC323" i="27"/>
  <c r="X323" i="27"/>
  <c r="W323" i="27"/>
  <c r="V323" i="27"/>
  <c r="U323" i="27"/>
  <c r="T323" i="27"/>
  <c r="AD322" i="27"/>
  <c r="AC322" i="27"/>
  <c r="X322" i="27"/>
  <c r="W322" i="27"/>
  <c r="V322" i="27"/>
  <c r="U322" i="27"/>
  <c r="T322" i="27"/>
  <c r="AD321" i="27"/>
  <c r="AC321" i="27"/>
  <c r="X321" i="27"/>
  <c r="W321" i="27"/>
  <c r="V321" i="27"/>
  <c r="U321" i="27"/>
  <c r="T321" i="27"/>
  <c r="AD320" i="27"/>
  <c r="AC320" i="27"/>
  <c r="X320" i="27"/>
  <c r="W320" i="27"/>
  <c r="V320" i="27"/>
  <c r="U320" i="27"/>
  <c r="T320" i="27"/>
  <c r="AD319" i="27"/>
  <c r="AC319" i="27"/>
  <c r="X319" i="27"/>
  <c r="W319" i="27"/>
  <c r="V319" i="27"/>
  <c r="U319" i="27"/>
  <c r="T319" i="27"/>
  <c r="AD318" i="27"/>
  <c r="AC318" i="27"/>
  <c r="X318" i="27"/>
  <c r="W318" i="27"/>
  <c r="V318" i="27"/>
  <c r="U318" i="27"/>
  <c r="T318" i="27"/>
  <c r="AD317" i="27"/>
  <c r="AC317" i="27"/>
  <c r="X317" i="27"/>
  <c r="W317" i="27"/>
  <c r="V317" i="27"/>
  <c r="U317" i="27"/>
  <c r="T317" i="27"/>
  <c r="AD316" i="27"/>
  <c r="AC316" i="27"/>
  <c r="X316" i="27"/>
  <c r="W316" i="27"/>
  <c r="V316" i="27"/>
  <c r="U316" i="27"/>
  <c r="T316" i="27"/>
  <c r="AD315" i="27"/>
  <c r="AC315" i="27"/>
  <c r="X315" i="27"/>
  <c r="W315" i="27"/>
  <c r="V315" i="27"/>
  <c r="U315" i="27"/>
  <c r="T315" i="27"/>
  <c r="AD314" i="27"/>
  <c r="AC314" i="27"/>
  <c r="X314" i="27"/>
  <c r="W314" i="27"/>
  <c r="V314" i="27"/>
  <c r="U314" i="27"/>
  <c r="T314" i="27"/>
  <c r="AD313" i="27"/>
  <c r="AC313" i="27"/>
  <c r="X313" i="27"/>
  <c r="W313" i="27"/>
  <c r="V313" i="27"/>
  <c r="U313" i="27"/>
  <c r="T313" i="27"/>
  <c r="AD312" i="27"/>
  <c r="AC312" i="27"/>
  <c r="X312" i="27"/>
  <c r="W312" i="27"/>
  <c r="V312" i="27"/>
  <c r="U312" i="27"/>
  <c r="T312" i="27"/>
  <c r="AD311" i="27"/>
  <c r="AC311" i="27"/>
  <c r="X311" i="27"/>
  <c r="W311" i="27"/>
  <c r="V311" i="27"/>
  <c r="U311" i="27"/>
  <c r="T311" i="27"/>
  <c r="AD310" i="27"/>
  <c r="AC310" i="27"/>
  <c r="X310" i="27"/>
  <c r="W310" i="27"/>
  <c r="V310" i="27"/>
  <c r="U310" i="27"/>
  <c r="T310" i="27"/>
  <c r="AD309" i="27"/>
  <c r="AC309" i="27"/>
  <c r="X309" i="27"/>
  <c r="W309" i="27"/>
  <c r="V309" i="27"/>
  <c r="U309" i="27"/>
  <c r="T309" i="27"/>
  <c r="AD308" i="27"/>
  <c r="AC308" i="27"/>
  <c r="X308" i="27"/>
  <c r="W308" i="27"/>
  <c r="V308" i="27"/>
  <c r="U308" i="27"/>
  <c r="T308" i="27"/>
  <c r="AD307" i="27"/>
  <c r="AC307" i="27"/>
  <c r="X307" i="27"/>
  <c r="W307" i="27"/>
  <c r="V307" i="27"/>
  <c r="U307" i="27"/>
  <c r="T307" i="27"/>
  <c r="AD306" i="27"/>
  <c r="AC306" i="27"/>
  <c r="X306" i="27"/>
  <c r="W306" i="27"/>
  <c r="V306" i="27"/>
  <c r="U306" i="27"/>
  <c r="T306" i="27"/>
  <c r="AD305" i="27"/>
  <c r="AC305" i="27"/>
  <c r="X305" i="27"/>
  <c r="W305" i="27"/>
  <c r="V305" i="27"/>
  <c r="U305" i="27"/>
  <c r="T305" i="27"/>
  <c r="AD304" i="27"/>
  <c r="AC304" i="27"/>
  <c r="X304" i="27"/>
  <c r="W304" i="27"/>
  <c r="V304" i="27"/>
  <c r="U304" i="27"/>
  <c r="T304" i="27"/>
  <c r="AD303" i="27"/>
  <c r="AC303" i="27"/>
  <c r="X303" i="27"/>
  <c r="W303" i="27"/>
  <c r="V303" i="27"/>
  <c r="U303" i="27"/>
  <c r="T303" i="27"/>
  <c r="AD302" i="27"/>
  <c r="AC302" i="27"/>
  <c r="X302" i="27"/>
  <c r="W302" i="27"/>
  <c r="V302" i="27"/>
  <c r="U302" i="27"/>
  <c r="T302" i="27"/>
  <c r="AD301" i="27"/>
  <c r="AC301" i="27"/>
  <c r="X301" i="27"/>
  <c r="W301" i="27"/>
  <c r="V301" i="27"/>
  <c r="U301" i="27"/>
  <c r="T301" i="27"/>
  <c r="AD300" i="27"/>
  <c r="AC300" i="27"/>
  <c r="X300" i="27"/>
  <c r="W300" i="27"/>
  <c r="V300" i="27"/>
  <c r="U300" i="27"/>
  <c r="T300" i="27"/>
  <c r="AD299" i="27"/>
  <c r="AC299" i="27"/>
  <c r="X299" i="27"/>
  <c r="W299" i="27"/>
  <c r="V299" i="27"/>
  <c r="U299" i="27"/>
  <c r="T299" i="27"/>
  <c r="AD298" i="27"/>
  <c r="AC298" i="27"/>
  <c r="X298" i="27"/>
  <c r="W298" i="27"/>
  <c r="V298" i="27"/>
  <c r="U298" i="27"/>
  <c r="T298" i="27"/>
  <c r="AD297" i="27"/>
  <c r="AC297" i="27"/>
  <c r="X297" i="27"/>
  <c r="W297" i="27"/>
  <c r="V297" i="27"/>
  <c r="U297" i="27"/>
  <c r="T297" i="27"/>
  <c r="AD296" i="27"/>
  <c r="AC296" i="27"/>
  <c r="X296" i="27"/>
  <c r="W296" i="27"/>
  <c r="V296" i="27"/>
  <c r="U296" i="27"/>
  <c r="T296" i="27"/>
  <c r="AD295" i="27"/>
  <c r="AC295" i="27"/>
  <c r="X295" i="27"/>
  <c r="W295" i="27"/>
  <c r="V295" i="27"/>
  <c r="U295" i="27"/>
  <c r="T295" i="27"/>
  <c r="AD294" i="27"/>
  <c r="AC294" i="27"/>
  <c r="X294" i="27"/>
  <c r="W294" i="27"/>
  <c r="V294" i="27"/>
  <c r="U294" i="27"/>
  <c r="T294" i="27"/>
  <c r="AD293" i="27"/>
  <c r="AC293" i="27"/>
  <c r="X293" i="27"/>
  <c r="W293" i="27"/>
  <c r="V293" i="27"/>
  <c r="U293" i="27"/>
  <c r="T293" i="27"/>
  <c r="AD292" i="27"/>
  <c r="AC292" i="27"/>
  <c r="X292" i="27"/>
  <c r="W292" i="27"/>
  <c r="V292" i="27"/>
  <c r="U292" i="27"/>
  <c r="T292" i="27"/>
  <c r="AD291" i="27"/>
  <c r="AC291" i="27"/>
  <c r="X291" i="27"/>
  <c r="W291" i="27"/>
  <c r="V291" i="27"/>
  <c r="U291" i="27"/>
  <c r="T291" i="27"/>
  <c r="AD290" i="27"/>
  <c r="AC290" i="27"/>
  <c r="X290" i="27"/>
  <c r="W290" i="27"/>
  <c r="V290" i="27"/>
  <c r="U290" i="27"/>
  <c r="T290" i="27"/>
  <c r="AD289" i="27"/>
  <c r="AC289" i="27"/>
  <c r="X289" i="27"/>
  <c r="W289" i="27"/>
  <c r="V289" i="27"/>
  <c r="U289" i="27"/>
  <c r="T289" i="27"/>
  <c r="AD288" i="27"/>
  <c r="AC288" i="27"/>
  <c r="X288" i="27"/>
  <c r="W288" i="27"/>
  <c r="V288" i="27"/>
  <c r="U288" i="27"/>
  <c r="T288" i="27"/>
  <c r="AD287" i="27"/>
  <c r="AC287" i="27"/>
  <c r="X287" i="27"/>
  <c r="W287" i="27"/>
  <c r="V287" i="27"/>
  <c r="U287" i="27"/>
  <c r="T287" i="27"/>
  <c r="AD286" i="27"/>
  <c r="AC286" i="27"/>
  <c r="X286" i="27"/>
  <c r="W286" i="27"/>
  <c r="V286" i="27"/>
  <c r="U286" i="27"/>
  <c r="T286" i="27"/>
  <c r="AD285" i="27"/>
  <c r="AC285" i="27"/>
  <c r="X285" i="27"/>
  <c r="W285" i="27"/>
  <c r="V285" i="27"/>
  <c r="U285" i="27"/>
  <c r="T285" i="27"/>
  <c r="AD284" i="27"/>
  <c r="AC284" i="27"/>
  <c r="X284" i="27"/>
  <c r="W284" i="27"/>
  <c r="V284" i="27"/>
  <c r="U284" i="27"/>
  <c r="T284" i="27"/>
  <c r="AD283" i="27"/>
  <c r="AC283" i="27"/>
  <c r="X283" i="27"/>
  <c r="W283" i="27"/>
  <c r="V283" i="27"/>
  <c r="U283" i="27"/>
  <c r="T283" i="27"/>
  <c r="AD282" i="27"/>
  <c r="AC282" i="27"/>
  <c r="X282" i="27"/>
  <c r="W282" i="27"/>
  <c r="V282" i="27"/>
  <c r="U282" i="27"/>
  <c r="T282" i="27"/>
  <c r="AD281" i="27"/>
  <c r="AC281" i="27"/>
  <c r="X281" i="27"/>
  <c r="W281" i="27"/>
  <c r="V281" i="27"/>
  <c r="U281" i="27"/>
  <c r="T281" i="27"/>
  <c r="AD280" i="27"/>
  <c r="AC280" i="27"/>
  <c r="X280" i="27"/>
  <c r="W280" i="27"/>
  <c r="V280" i="27"/>
  <c r="U280" i="27"/>
  <c r="T280" i="27"/>
  <c r="AD279" i="27"/>
  <c r="AC279" i="27"/>
  <c r="X279" i="27"/>
  <c r="W279" i="27"/>
  <c r="V279" i="27"/>
  <c r="U279" i="27"/>
  <c r="T279" i="27"/>
  <c r="AD278" i="27"/>
  <c r="AC278" i="27"/>
  <c r="X278" i="27"/>
  <c r="W278" i="27"/>
  <c r="V278" i="27"/>
  <c r="U278" i="27"/>
  <c r="T278" i="27"/>
  <c r="AD277" i="27"/>
  <c r="AC277" i="27"/>
  <c r="X277" i="27"/>
  <c r="W277" i="27"/>
  <c r="V277" i="27"/>
  <c r="U277" i="27"/>
  <c r="T277" i="27"/>
  <c r="AD276" i="27"/>
  <c r="AC276" i="27"/>
  <c r="X276" i="27"/>
  <c r="W276" i="27"/>
  <c r="V276" i="27"/>
  <c r="U276" i="27"/>
  <c r="T276" i="27"/>
  <c r="AD275" i="27"/>
  <c r="AC275" i="27"/>
  <c r="X275" i="27"/>
  <c r="W275" i="27"/>
  <c r="V275" i="27"/>
  <c r="U275" i="27"/>
  <c r="T275" i="27"/>
  <c r="AD274" i="27"/>
  <c r="AC274" i="27"/>
  <c r="X274" i="27"/>
  <c r="W274" i="27"/>
  <c r="V274" i="27"/>
  <c r="U274" i="27"/>
  <c r="T274" i="27"/>
  <c r="AD273" i="27"/>
  <c r="AC273" i="27"/>
  <c r="X273" i="27"/>
  <c r="W273" i="27"/>
  <c r="V273" i="27"/>
  <c r="U273" i="27"/>
  <c r="T273" i="27"/>
  <c r="AD272" i="27"/>
  <c r="AC272" i="27"/>
  <c r="X272" i="27"/>
  <c r="W272" i="27"/>
  <c r="V272" i="27"/>
  <c r="U272" i="27"/>
  <c r="T272" i="27"/>
  <c r="AD271" i="27"/>
  <c r="AC271" i="27"/>
  <c r="X271" i="27"/>
  <c r="W271" i="27"/>
  <c r="V271" i="27"/>
  <c r="U271" i="27"/>
  <c r="T271" i="27"/>
  <c r="AD270" i="27"/>
  <c r="AC270" i="27"/>
  <c r="X270" i="27"/>
  <c r="W270" i="27"/>
  <c r="V270" i="27"/>
  <c r="U270" i="27"/>
  <c r="T270" i="27"/>
  <c r="AD269" i="27"/>
  <c r="AC269" i="27"/>
  <c r="X269" i="27"/>
  <c r="W269" i="27"/>
  <c r="V269" i="27"/>
  <c r="U269" i="27"/>
  <c r="T269" i="27"/>
  <c r="AD268" i="27"/>
  <c r="AC268" i="27"/>
  <c r="X268" i="27"/>
  <c r="W268" i="27"/>
  <c r="V268" i="27"/>
  <c r="U268" i="27"/>
  <c r="T268" i="27"/>
  <c r="AD267" i="27"/>
  <c r="AC267" i="27"/>
  <c r="X267" i="27"/>
  <c r="W267" i="27"/>
  <c r="V267" i="27"/>
  <c r="U267" i="27"/>
  <c r="T267" i="27"/>
  <c r="AD266" i="27"/>
  <c r="AC266" i="27"/>
  <c r="X266" i="27"/>
  <c r="W266" i="27"/>
  <c r="V266" i="27"/>
  <c r="U266" i="27"/>
  <c r="T266" i="27"/>
  <c r="AD265" i="27"/>
  <c r="AC265" i="27"/>
  <c r="X265" i="27"/>
  <c r="W265" i="27"/>
  <c r="V265" i="27"/>
  <c r="U265" i="27"/>
  <c r="T265" i="27"/>
  <c r="AD264" i="27"/>
  <c r="AC264" i="27"/>
  <c r="X264" i="27"/>
  <c r="W264" i="27"/>
  <c r="V264" i="27"/>
  <c r="U264" i="27"/>
  <c r="T264" i="27"/>
  <c r="AD263" i="27"/>
  <c r="AC263" i="27"/>
  <c r="X263" i="27"/>
  <c r="W263" i="27"/>
  <c r="V263" i="27"/>
  <c r="U263" i="27"/>
  <c r="T263" i="27"/>
  <c r="AD262" i="27"/>
  <c r="AC262" i="27"/>
  <c r="X262" i="27"/>
  <c r="W262" i="27"/>
  <c r="V262" i="27"/>
  <c r="U262" i="27"/>
  <c r="T262" i="27"/>
  <c r="AD261" i="27"/>
  <c r="AC261" i="27"/>
  <c r="X261" i="27"/>
  <c r="W261" i="27"/>
  <c r="V261" i="27"/>
  <c r="U261" i="27"/>
  <c r="T261" i="27"/>
  <c r="AD260" i="27"/>
  <c r="AC260" i="27"/>
  <c r="X260" i="27"/>
  <c r="W260" i="27"/>
  <c r="V260" i="27"/>
  <c r="U260" i="27"/>
  <c r="T260" i="27"/>
  <c r="AD259" i="27"/>
  <c r="AC259" i="27"/>
  <c r="X259" i="27"/>
  <c r="W259" i="27"/>
  <c r="V259" i="27"/>
  <c r="U259" i="27"/>
  <c r="T259" i="27"/>
  <c r="AD258" i="27"/>
  <c r="AC258" i="27"/>
  <c r="X258" i="27"/>
  <c r="W258" i="27"/>
  <c r="V258" i="27"/>
  <c r="U258" i="27"/>
  <c r="T258" i="27"/>
  <c r="AD257" i="27"/>
  <c r="AC257" i="27"/>
  <c r="X257" i="27"/>
  <c r="W257" i="27"/>
  <c r="V257" i="27"/>
  <c r="U257" i="27"/>
  <c r="T257" i="27"/>
  <c r="AD256" i="27"/>
  <c r="AC256" i="27"/>
  <c r="X256" i="27"/>
  <c r="W256" i="27"/>
  <c r="V256" i="27"/>
  <c r="U256" i="27"/>
  <c r="T256" i="27"/>
  <c r="AD255" i="27"/>
  <c r="AC255" i="27"/>
  <c r="X255" i="27"/>
  <c r="W255" i="27"/>
  <c r="V255" i="27"/>
  <c r="U255" i="27"/>
  <c r="T255" i="27"/>
  <c r="AD254" i="27"/>
  <c r="AC254" i="27"/>
  <c r="X254" i="27"/>
  <c r="W254" i="27"/>
  <c r="V254" i="27"/>
  <c r="U254" i="27"/>
  <c r="T254" i="27"/>
  <c r="AD253" i="27"/>
  <c r="AC253" i="27"/>
  <c r="X253" i="27"/>
  <c r="W253" i="27"/>
  <c r="V253" i="27"/>
  <c r="U253" i="27"/>
  <c r="T253" i="27"/>
  <c r="AD252" i="27"/>
  <c r="AC252" i="27"/>
  <c r="X252" i="27"/>
  <c r="W252" i="27"/>
  <c r="V252" i="27"/>
  <c r="U252" i="27"/>
  <c r="T252" i="27"/>
  <c r="AD251" i="27"/>
  <c r="AC251" i="27"/>
  <c r="X251" i="27"/>
  <c r="W251" i="27"/>
  <c r="V251" i="27"/>
  <c r="U251" i="27"/>
  <c r="T251" i="27"/>
  <c r="AD250" i="27"/>
  <c r="AC250" i="27"/>
  <c r="X250" i="27"/>
  <c r="W250" i="27"/>
  <c r="V250" i="27"/>
  <c r="U250" i="27"/>
  <c r="T250" i="27"/>
  <c r="AD249" i="27"/>
  <c r="AC249" i="27"/>
  <c r="X249" i="27"/>
  <c r="W249" i="27"/>
  <c r="V249" i="27"/>
  <c r="U249" i="27"/>
  <c r="T249" i="27"/>
  <c r="AD248" i="27"/>
  <c r="AC248" i="27"/>
  <c r="X248" i="27"/>
  <c r="W248" i="27"/>
  <c r="V248" i="27"/>
  <c r="U248" i="27"/>
  <c r="T248" i="27"/>
  <c r="AD247" i="27"/>
  <c r="AC247" i="27"/>
  <c r="X247" i="27"/>
  <c r="W247" i="27"/>
  <c r="V247" i="27"/>
  <c r="U247" i="27"/>
  <c r="T247" i="27"/>
  <c r="AD246" i="27"/>
  <c r="AC246" i="27"/>
  <c r="X246" i="27"/>
  <c r="W246" i="27"/>
  <c r="V246" i="27"/>
  <c r="U246" i="27"/>
  <c r="T246" i="27"/>
  <c r="AD245" i="27"/>
  <c r="AC245" i="27"/>
  <c r="X245" i="27"/>
  <c r="W245" i="27"/>
  <c r="V245" i="27"/>
  <c r="U245" i="27"/>
  <c r="T245" i="27"/>
  <c r="AD244" i="27"/>
  <c r="AC244" i="27"/>
  <c r="X244" i="27"/>
  <c r="W244" i="27"/>
  <c r="V244" i="27"/>
  <c r="U244" i="27"/>
  <c r="T244" i="27"/>
  <c r="AD243" i="27"/>
  <c r="AC243" i="27"/>
  <c r="X243" i="27"/>
  <c r="W243" i="27"/>
  <c r="V243" i="27"/>
  <c r="U243" i="27"/>
  <c r="T243" i="27"/>
  <c r="AD242" i="27"/>
  <c r="AC242" i="27"/>
  <c r="X242" i="27"/>
  <c r="W242" i="27"/>
  <c r="V242" i="27"/>
  <c r="U242" i="27"/>
  <c r="T242" i="27"/>
  <c r="AD241" i="27"/>
  <c r="AC241" i="27"/>
  <c r="X241" i="27"/>
  <c r="W241" i="27"/>
  <c r="V241" i="27"/>
  <c r="U241" i="27"/>
  <c r="T241" i="27"/>
  <c r="AD240" i="27"/>
  <c r="AC240" i="27"/>
  <c r="X240" i="27"/>
  <c r="W240" i="27"/>
  <c r="V240" i="27"/>
  <c r="U240" i="27"/>
  <c r="T240" i="27"/>
  <c r="AD239" i="27"/>
  <c r="AC239" i="27"/>
  <c r="X239" i="27"/>
  <c r="W239" i="27"/>
  <c r="V239" i="27"/>
  <c r="U239" i="27"/>
  <c r="T239" i="27"/>
  <c r="AD238" i="27"/>
  <c r="AC238" i="27"/>
  <c r="X238" i="27"/>
  <c r="W238" i="27"/>
  <c r="V238" i="27"/>
  <c r="U238" i="27"/>
  <c r="T238" i="27"/>
  <c r="AD237" i="27"/>
  <c r="AC237" i="27"/>
  <c r="X237" i="27"/>
  <c r="W237" i="27"/>
  <c r="V237" i="27"/>
  <c r="U237" i="27"/>
  <c r="T237" i="27"/>
  <c r="AD236" i="27"/>
  <c r="AC236" i="27"/>
  <c r="X236" i="27"/>
  <c r="W236" i="27"/>
  <c r="V236" i="27"/>
  <c r="U236" i="27"/>
  <c r="T236" i="27"/>
  <c r="AD235" i="27"/>
  <c r="AC235" i="27"/>
  <c r="X235" i="27"/>
  <c r="W235" i="27"/>
  <c r="V235" i="27"/>
  <c r="U235" i="27"/>
  <c r="T235" i="27"/>
  <c r="AD234" i="27"/>
  <c r="AC234" i="27"/>
  <c r="X234" i="27"/>
  <c r="W234" i="27"/>
  <c r="V234" i="27"/>
  <c r="U234" i="27"/>
  <c r="T234" i="27"/>
  <c r="AD233" i="27"/>
  <c r="AC233" i="27"/>
  <c r="X233" i="27"/>
  <c r="W233" i="27"/>
  <c r="V233" i="27"/>
  <c r="U233" i="27"/>
  <c r="T233" i="27"/>
  <c r="AD232" i="27"/>
  <c r="AC232" i="27"/>
  <c r="X232" i="27"/>
  <c r="W232" i="27"/>
  <c r="V232" i="27"/>
  <c r="U232" i="27"/>
  <c r="T232" i="27"/>
  <c r="AD231" i="27"/>
  <c r="AC231" i="27"/>
  <c r="X231" i="27"/>
  <c r="W231" i="27"/>
  <c r="V231" i="27"/>
  <c r="U231" i="27"/>
  <c r="T231" i="27"/>
  <c r="AD230" i="27"/>
  <c r="AC230" i="27"/>
  <c r="X230" i="27"/>
  <c r="W230" i="27"/>
  <c r="V230" i="27"/>
  <c r="U230" i="27"/>
  <c r="T230" i="27"/>
  <c r="AD229" i="27"/>
  <c r="AC229" i="27"/>
  <c r="X229" i="27"/>
  <c r="W229" i="27"/>
  <c r="V229" i="27"/>
  <c r="U229" i="27"/>
  <c r="T229" i="27"/>
  <c r="AD228" i="27"/>
  <c r="AC228" i="27"/>
  <c r="X228" i="27"/>
  <c r="W228" i="27"/>
  <c r="V228" i="27"/>
  <c r="U228" i="27"/>
  <c r="T228" i="27"/>
  <c r="AD227" i="27"/>
  <c r="AC227" i="27"/>
  <c r="X227" i="27"/>
  <c r="W227" i="27"/>
  <c r="V227" i="27"/>
  <c r="U227" i="27"/>
  <c r="T227" i="27"/>
  <c r="AD226" i="27"/>
  <c r="AC226" i="27"/>
  <c r="X226" i="27"/>
  <c r="W226" i="27"/>
  <c r="V226" i="27"/>
  <c r="U226" i="27"/>
  <c r="T226" i="27"/>
  <c r="AD225" i="27"/>
  <c r="AC225" i="27"/>
  <c r="X225" i="27"/>
  <c r="W225" i="27"/>
  <c r="V225" i="27"/>
  <c r="U225" i="27"/>
  <c r="T225" i="27"/>
  <c r="AD224" i="27"/>
  <c r="AC224" i="27"/>
  <c r="X224" i="27"/>
  <c r="W224" i="27"/>
  <c r="V224" i="27"/>
  <c r="U224" i="27"/>
  <c r="T224" i="27"/>
  <c r="AD223" i="27"/>
  <c r="AC223" i="27"/>
  <c r="X223" i="27"/>
  <c r="W223" i="27"/>
  <c r="V223" i="27"/>
  <c r="U223" i="27"/>
  <c r="T223" i="27"/>
  <c r="AD222" i="27"/>
  <c r="AC222" i="27"/>
  <c r="X222" i="27"/>
  <c r="W222" i="27"/>
  <c r="V222" i="27"/>
  <c r="U222" i="27"/>
  <c r="T222" i="27"/>
  <c r="AD221" i="27"/>
  <c r="AC221" i="27"/>
  <c r="X221" i="27"/>
  <c r="W221" i="27"/>
  <c r="V221" i="27"/>
  <c r="U221" i="27"/>
  <c r="T221" i="27"/>
  <c r="AD220" i="27"/>
  <c r="AC220" i="27"/>
  <c r="X220" i="27"/>
  <c r="W220" i="27"/>
  <c r="V220" i="27"/>
  <c r="U220" i="27"/>
  <c r="T220" i="27"/>
  <c r="AD219" i="27"/>
  <c r="AC219" i="27"/>
  <c r="X219" i="27"/>
  <c r="W219" i="27"/>
  <c r="V219" i="27"/>
  <c r="U219" i="27"/>
  <c r="T219" i="27"/>
  <c r="AD218" i="27"/>
  <c r="AC218" i="27"/>
  <c r="X218" i="27"/>
  <c r="W218" i="27"/>
  <c r="V218" i="27"/>
  <c r="U218" i="27"/>
  <c r="T218" i="27"/>
  <c r="AD217" i="27"/>
  <c r="AC217" i="27"/>
  <c r="X217" i="27"/>
  <c r="W217" i="27"/>
  <c r="V217" i="27"/>
  <c r="U217" i="27"/>
  <c r="T217" i="27"/>
  <c r="AD216" i="27"/>
  <c r="AC216" i="27"/>
  <c r="X216" i="27"/>
  <c r="W216" i="27"/>
  <c r="V216" i="27"/>
  <c r="U216" i="27"/>
  <c r="T216" i="27"/>
  <c r="AD215" i="27"/>
  <c r="AC215" i="27"/>
  <c r="X215" i="27"/>
  <c r="W215" i="27"/>
  <c r="V215" i="27"/>
  <c r="U215" i="27"/>
  <c r="T215" i="27"/>
  <c r="AD214" i="27"/>
  <c r="AC214" i="27"/>
  <c r="X214" i="27"/>
  <c r="W214" i="27"/>
  <c r="V214" i="27"/>
  <c r="U214" i="27"/>
  <c r="T214" i="27"/>
  <c r="AD213" i="27"/>
  <c r="AC213" i="27"/>
  <c r="X213" i="27"/>
  <c r="W213" i="27"/>
  <c r="V213" i="27"/>
  <c r="U213" i="27"/>
  <c r="T213" i="27"/>
  <c r="AD212" i="27"/>
  <c r="AC212" i="27"/>
  <c r="X212" i="27"/>
  <c r="W212" i="27"/>
  <c r="V212" i="27"/>
  <c r="U212" i="27"/>
  <c r="T212" i="27"/>
  <c r="AD211" i="27"/>
  <c r="AC211" i="27"/>
  <c r="X211" i="27"/>
  <c r="W211" i="27"/>
  <c r="V211" i="27"/>
  <c r="U211" i="27"/>
  <c r="T211" i="27"/>
  <c r="AD210" i="27"/>
  <c r="AC210" i="27"/>
  <c r="X210" i="27"/>
  <c r="W210" i="27"/>
  <c r="V210" i="27"/>
  <c r="U210" i="27"/>
  <c r="T210" i="27"/>
  <c r="AD209" i="27"/>
  <c r="AC209" i="27"/>
  <c r="X209" i="27"/>
  <c r="W209" i="27"/>
  <c r="V209" i="27"/>
  <c r="U209" i="27"/>
  <c r="T209" i="27"/>
  <c r="AD208" i="27"/>
  <c r="AC208" i="27"/>
  <c r="X208" i="27"/>
  <c r="W208" i="27"/>
  <c r="V208" i="27"/>
  <c r="U208" i="27"/>
  <c r="T208" i="27"/>
  <c r="AD207" i="27"/>
  <c r="AC207" i="27"/>
  <c r="X207" i="27"/>
  <c r="W207" i="27"/>
  <c r="V207" i="27"/>
  <c r="U207" i="27"/>
  <c r="T207" i="27"/>
  <c r="AD206" i="27"/>
  <c r="AC206" i="27"/>
  <c r="X206" i="27"/>
  <c r="W206" i="27"/>
  <c r="V206" i="27"/>
  <c r="U206" i="27"/>
  <c r="T206" i="27"/>
  <c r="AD205" i="27"/>
  <c r="AC205" i="27"/>
  <c r="X205" i="27"/>
  <c r="W205" i="27"/>
  <c r="V205" i="27"/>
  <c r="U205" i="27"/>
  <c r="T205" i="27"/>
  <c r="AD204" i="27"/>
  <c r="AC204" i="27"/>
  <c r="X204" i="27"/>
  <c r="W204" i="27"/>
  <c r="V204" i="27"/>
  <c r="U204" i="27"/>
  <c r="T204" i="27"/>
  <c r="AD203" i="27"/>
  <c r="AC203" i="27"/>
  <c r="X203" i="27"/>
  <c r="W203" i="27"/>
  <c r="V203" i="27"/>
  <c r="U203" i="27"/>
  <c r="T203" i="27"/>
  <c r="AD202" i="27"/>
  <c r="AC202" i="27"/>
  <c r="X202" i="27"/>
  <c r="W202" i="27"/>
  <c r="V202" i="27"/>
  <c r="U202" i="27"/>
  <c r="T202" i="27"/>
  <c r="AD201" i="27"/>
  <c r="AC201" i="27"/>
  <c r="X201" i="27"/>
  <c r="W201" i="27"/>
  <c r="V201" i="27"/>
  <c r="U201" i="27"/>
  <c r="T201" i="27"/>
  <c r="AD200" i="27"/>
  <c r="AC200" i="27"/>
  <c r="X200" i="27"/>
  <c r="W200" i="27"/>
  <c r="V200" i="27"/>
  <c r="U200" i="27"/>
  <c r="T200" i="27"/>
  <c r="AD199" i="27"/>
  <c r="AC199" i="27"/>
  <c r="X199" i="27"/>
  <c r="W199" i="27"/>
  <c r="V199" i="27"/>
  <c r="U199" i="27"/>
  <c r="T199" i="27"/>
  <c r="AD198" i="27"/>
  <c r="AC198" i="27"/>
  <c r="X198" i="27"/>
  <c r="W198" i="27"/>
  <c r="V198" i="27"/>
  <c r="U198" i="27"/>
  <c r="T198" i="27"/>
  <c r="AD197" i="27"/>
  <c r="AC197" i="27"/>
  <c r="X197" i="27"/>
  <c r="W197" i="27"/>
  <c r="V197" i="27"/>
  <c r="U197" i="27"/>
  <c r="T197" i="27"/>
  <c r="AD196" i="27"/>
  <c r="AC196" i="27"/>
  <c r="X196" i="27"/>
  <c r="W196" i="27"/>
  <c r="V196" i="27"/>
  <c r="U196" i="27"/>
  <c r="T196" i="27"/>
  <c r="AD195" i="27"/>
  <c r="AC195" i="27"/>
  <c r="X195" i="27"/>
  <c r="W195" i="27"/>
  <c r="V195" i="27"/>
  <c r="U195" i="27"/>
  <c r="T195" i="27"/>
  <c r="AD194" i="27"/>
  <c r="AC194" i="27"/>
  <c r="X194" i="27"/>
  <c r="W194" i="27"/>
  <c r="V194" i="27"/>
  <c r="U194" i="27"/>
  <c r="T194" i="27"/>
  <c r="AD193" i="27"/>
  <c r="AC193" i="27"/>
  <c r="X193" i="27"/>
  <c r="W193" i="27"/>
  <c r="V193" i="27"/>
  <c r="U193" i="27"/>
  <c r="T193" i="27"/>
  <c r="AD192" i="27"/>
  <c r="AC192" i="27"/>
  <c r="X192" i="27"/>
  <c r="W192" i="27"/>
  <c r="V192" i="27"/>
  <c r="U192" i="27"/>
  <c r="T192" i="27"/>
  <c r="AD191" i="27"/>
  <c r="AC191" i="27"/>
  <c r="X191" i="27"/>
  <c r="W191" i="27"/>
  <c r="V191" i="27"/>
  <c r="U191" i="27"/>
  <c r="T191" i="27"/>
  <c r="AD190" i="27"/>
  <c r="AC190" i="27"/>
  <c r="X190" i="27"/>
  <c r="W190" i="27"/>
  <c r="V190" i="27"/>
  <c r="U190" i="27"/>
  <c r="T190" i="27"/>
  <c r="AD189" i="27"/>
  <c r="AC189" i="27"/>
  <c r="X189" i="27"/>
  <c r="W189" i="27"/>
  <c r="V189" i="27"/>
  <c r="U189" i="27"/>
  <c r="T189" i="27"/>
  <c r="AD188" i="27"/>
  <c r="AC188" i="27"/>
  <c r="X188" i="27"/>
  <c r="W188" i="27"/>
  <c r="V188" i="27"/>
  <c r="U188" i="27"/>
  <c r="T188" i="27"/>
  <c r="AD187" i="27"/>
  <c r="AC187" i="27"/>
  <c r="X187" i="27"/>
  <c r="W187" i="27"/>
  <c r="V187" i="27"/>
  <c r="U187" i="27"/>
  <c r="T187" i="27"/>
  <c r="AD186" i="27"/>
  <c r="AC186" i="27"/>
  <c r="X186" i="27"/>
  <c r="W186" i="27"/>
  <c r="V186" i="27"/>
  <c r="U186" i="27"/>
  <c r="T186" i="27"/>
  <c r="AD185" i="27"/>
  <c r="AC185" i="27"/>
  <c r="X185" i="27"/>
  <c r="W185" i="27"/>
  <c r="V185" i="27"/>
  <c r="U185" i="27"/>
  <c r="T185" i="27"/>
  <c r="AD184" i="27"/>
  <c r="AC184" i="27"/>
  <c r="X184" i="27"/>
  <c r="W184" i="27"/>
  <c r="V184" i="27"/>
  <c r="U184" i="27"/>
  <c r="T184" i="27"/>
  <c r="AD183" i="27"/>
  <c r="AC183" i="27"/>
  <c r="X183" i="27"/>
  <c r="W183" i="27"/>
  <c r="V183" i="27"/>
  <c r="U183" i="27"/>
  <c r="T183" i="27"/>
  <c r="AD182" i="27"/>
  <c r="AC182" i="27"/>
  <c r="X182" i="27"/>
  <c r="W182" i="27"/>
  <c r="V182" i="27"/>
  <c r="U182" i="27"/>
  <c r="T182" i="27"/>
  <c r="AD181" i="27"/>
  <c r="AC181" i="27"/>
  <c r="X181" i="27"/>
  <c r="W181" i="27"/>
  <c r="V181" i="27"/>
  <c r="U181" i="27"/>
  <c r="T181" i="27"/>
  <c r="AD180" i="27"/>
  <c r="AC180" i="27"/>
  <c r="X180" i="27"/>
  <c r="W180" i="27"/>
  <c r="V180" i="27"/>
  <c r="U180" i="27"/>
  <c r="T180" i="27"/>
  <c r="AD179" i="27"/>
  <c r="AC179" i="27"/>
  <c r="X179" i="27"/>
  <c r="W179" i="27"/>
  <c r="V179" i="27"/>
  <c r="U179" i="27"/>
  <c r="T179" i="27"/>
  <c r="AD178" i="27"/>
  <c r="AC178" i="27"/>
  <c r="X178" i="27"/>
  <c r="W178" i="27"/>
  <c r="V178" i="27"/>
  <c r="U178" i="27"/>
  <c r="T178" i="27"/>
  <c r="AD177" i="27"/>
  <c r="AC177" i="27"/>
  <c r="X177" i="27"/>
  <c r="W177" i="27"/>
  <c r="V177" i="27"/>
  <c r="U177" i="27"/>
  <c r="T177" i="27"/>
  <c r="AD176" i="27"/>
  <c r="AC176" i="27"/>
  <c r="X176" i="27"/>
  <c r="W176" i="27"/>
  <c r="V176" i="27"/>
  <c r="U176" i="27"/>
  <c r="T176" i="27"/>
  <c r="AD175" i="27"/>
  <c r="AC175" i="27"/>
  <c r="X175" i="27"/>
  <c r="W175" i="27"/>
  <c r="V175" i="27"/>
  <c r="U175" i="27"/>
  <c r="T175" i="27"/>
  <c r="AD174" i="27"/>
  <c r="AC174" i="27"/>
  <c r="X174" i="27"/>
  <c r="W174" i="27"/>
  <c r="V174" i="27"/>
  <c r="U174" i="27"/>
  <c r="T174" i="27"/>
  <c r="AD173" i="27"/>
  <c r="AC173" i="27"/>
  <c r="X173" i="27"/>
  <c r="W173" i="27"/>
  <c r="V173" i="27"/>
  <c r="U173" i="27"/>
  <c r="T173" i="27"/>
  <c r="AD172" i="27"/>
  <c r="AC172" i="27"/>
  <c r="X172" i="27"/>
  <c r="W172" i="27"/>
  <c r="V172" i="27"/>
  <c r="U172" i="27"/>
  <c r="T172" i="27"/>
  <c r="AD171" i="27"/>
  <c r="AC171" i="27"/>
  <c r="X171" i="27"/>
  <c r="W171" i="27"/>
  <c r="V171" i="27"/>
  <c r="U171" i="27"/>
  <c r="T171" i="27"/>
  <c r="AD170" i="27"/>
  <c r="AC170" i="27"/>
  <c r="X170" i="27"/>
  <c r="W170" i="27"/>
  <c r="V170" i="27"/>
  <c r="U170" i="27"/>
  <c r="T170" i="27"/>
  <c r="AD169" i="27"/>
  <c r="AC169" i="27"/>
  <c r="X169" i="27"/>
  <c r="W169" i="27"/>
  <c r="V169" i="27"/>
  <c r="U169" i="27"/>
  <c r="T169" i="27"/>
  <c r="AD168" i="27"/>
  <c r="AC168" i="27"/>
  <c r="X168" i="27"/>
  <c r="W168" i="27"/>
  <c r="V168" i="27"/>
  <c r="U168" i="27"/>
  <c r="T168" i="27"/>
  <c r="AD167" i="27"/>
  <c r="AC167" i="27"/>
  <c r="X167" i="27"/>
  <c r="W167" i="27"/>
  <c r="V167" i="27"/>
  <c r="U167" i="27"/>
  <c r="T167" i="27"/>
  <c r="AD166" i="27"/>
  <c r="AC166" i="27"/>
  <c r="X166" i="27"/>
  <c r="W166" i="27"/>
  <c r="V166" i="27"/>
  <c r="U166" i="27"/>
  <c r="T166" i="27"/>
  <c r="AD165" i="27"/>
  <c r="AC165" i="27"/>
  <c r="X165" i="27"/>
  <c r="W165" i="27"/>
  <c r="V165" i="27"/>
  <c r="U165" i="27"/>
  <c r="T165" i="27"/>
  <c r="AD164" i="27"/>
  <c r="AC164" i="27"/>
  <c r="X164" i="27"/>
  <c r="W164" i="27"/>
  <c r="V164" i="27"/>
  <c r="U164" i="27"/>
  <c r="T164" i="27"/>
  <c r="AD163" i="27"/>
  <c r="AC163" i="27"/>
  <c r="X163" i="27"/>
  <c r="W163" i="27"/>
  <c r="V163" i="27"/>
  <c r="U163" i="27"/>
  <c r="T163" i="27"/>
  <c r="AD162" i="27"/>
  <c r="AC162" i="27"/>
  <c r="X162" i="27"/>
  <c r="W162" i="27"/>
  <c r="V162" i="27"/>
  <c r="U162" i="27"/>
  <c r="T162" i="27"/>
  <c r="AD161" i="27"/>
  <c r="AC161" i="27"/>
  <c r="X161" i="27"/>
  <c r="W161" i="27"/>
  <c r="V161" i="27"/>
  <c r="U161" i="27"/>
  <c r="T161" i="27"/>
  <c r="AD160" i="27"/>
  <c r="AC160" i="27"/>
  <c r="X160" i="27"/>
  <c r="W160" i="27"/>
  <c r="V160" i="27"/>
  <c r="U160" i="27"/>
  <c r="T160" i="27"/>
  <c r="AD159" i="27"/>
  <c r="AC159" i="27"/>
  <c r="X159" i="27"/>
  <c r="W159" i="27"/>
  <c r="V159" i="27"/>
  <c r="U159" i="27"/>
  <c r="T159" i="27"/>
  <c r="AD158" i="27"/>
  <c r="AC158" i="27"/>
  <c r="X158" i="27"/>
  <c r="W158" i="27"/>
  <c r="V158" i="27"/>
  <c r="U158" i="27"/>
  <c r="T158" i="27"/>
  <c r="AD157" i="27"/>
  <c r="AC157" i="27"/>
  <c r="X157" i="27"/>
  <c r="W157" i="27"/>
  <c r="V157" i="27"/>
  <c r="U157" i="27"/>
  <c r="T157" i="27"/>
  <c r="AD156" i="27"/>
  <c r="AC156" i="27"/>
  <c r="X156" i="27"/>
  <c r="W156" i="27"/>
  <c r="V156" i="27"/>
  <c r="U156" i="27"/>
  <c r="T156" i="27"/>
  <c r="AD155" i="27"/>
  <c r="AC155" i="27"/>
  <c r="X155" i="27"/>
  <c r="W155" i="27"/>
  <c r="V155" i="27"/>
  <c r="U155" i="27"/>
  <c r="T155" i="27"/>
  <c r="AD154" i="27"/>
  <c r="AC154" i="27"/>
  <c r="X154" i="27"/>
  <c r="W154" i="27"/>
  <c r="V154" i="27"/>
  <c r="U154" i="27"/>
  <c r="T154" i="27"/>
  <c r="AD153" i="27"/>
  <c r="AC153" i="27"/>
  <c r="X153" i="27"/>
  <c r="W153" i="27"/>
  <c r="V153" i="27"/>
  <c r="U153" i="27"/>
  <c r="T153" i="27"/>
  <c r="AD152" i="27"/>
  <c r="AC152" i="27"/>
  <c r="X152" i="27"/>
  <c r="W152" i="27"/>
  <c r="V152" i="27"/>
  <c r="U152" i="27"/>
  <c r="T152" i="27"/>
  <c r="AD151" i="27"/>
  <c r="AC151" i="27"/>
  <c r="X151" i="27"/>
  <c r="W151" i="27"/>
  <c r="V151" i="27"/>
  <c r="U151" i="27"/>
  <c r="T151" i="27"/>
  <c r="AD150" i="27"/>
  <c r="AC150" i="27"/>
  <c r="X150" i="27"/>
  <c r="W150" i="27"/>
  <c r="V150" i="27"/>
  <c r="U150" i="27"/>
  <c r="T150" i="27"/>
  <c r="AD149" i="27"/>
  <c r="AC149" i="27"/>
  <c r="X149" i="27"/>
  <c r="W149" i="27"/>
  <c r="V149" i="27"/>
  <c r="U149" i="27"/>
  <c r="T149" i="27"/>
  <c r="AD148" i="27"/>
  <c r="AC148" i="27"/>
  <c r="X148" i="27"/>
  <c r="W148" i="27"/>
  <c r="V148" i="27"/>
  <c r="U148" i="27"/>
  <c r="T148" i="27"/>
  <c r="AD147" i="27"/>
  <c r="AC147" i="27"/>
  <c r="X147" i="27"/>
  <c r="W147" i="27"/>
  <c r="V147" i="27"/>
  <c r="U147" i="27"/>
  <c r="T147" i="27"/>
  <c r="AD146" i="27"/>
  <c r="AC146" i="27"/>
  <c r="X146" i="27"/>
  <c r="W146" i="27"/>
  <c r="V146" i="27"/>
  <c r="U146" i="27"/>
  <c r="T146" i="27"/>
  <c r="AD145" i="27"/>
  <c r="AC145" i="27"/>
  <c r="X145" i="27"/>
  <c r="W145" i="27"/>
  <c r="V145" i="27"/>
  <c r="U145" i="27"/>
  <c r="T145" i="27"/>
  <c r="AD144" i="27"/>
  <c r="AC144" i="27"/>
  <c r="X144" i="27"/>
  <c r="W144" i="27"/>
  <c r="V144" i="27"/>
  <c r="U144" i="27"/>
  <c r="T144" i="27"/>
  <c r="AD143" i="27"/>
  <c r="AC143" i="27"/>
  <c r="X143" i="27"/>
  <c r="W143" i="27"/>
  <c r="V143" i="27"/>
  <c r="U143" i="27"/>
  <c r="T143" i="27"/>
  <c r="AD142" i="27"/>
  <c r="AC142" i="27"/>
  <c r="X142" i="27"/>
  <c r="W142" i="27"/>
  <c r="V142" i="27"/>
  <c r="U142" i="27"/>
  <c r="T142" i="27"/>
  <c r="AD141" i="27"/>
  <c r="AC141" i="27"/>
  <c r="X141" i="27"/>
  <c r="W141" i="27"/>
  <c r="V141" i="27"/>
  <c r="U141" i="27"/>
  <c r="T141" i="27"/>
  <c r="AD140" i="27"/>
  <c r="AC140" i="27"/>
  <c r="X140" i="27"/>
  <c r="W140" i="27"/>
  <c r="V140" i="27"/>
  <c r="U140" i="27"/>
  <c r="T140" i="27"/>
  <c r="AD139" i="27"/>
  <c r="AC139" i="27"/>
  <c r="X139" i="27"/>
  <c r="W139" i="27"/>
  <c r="V139" i="27"/>
  <c r="U139" i="27"/>
  <c r="T139" i="27"/>
  <c r="AD138" i="27"/>
  <c r="AC138" i="27"/>
  <c r="X138" i="27"/>
  <c r="W138" i="27"/>
  <c r="V138" i="27"/>
  <c r="U138" i="27"/>
  <c r="T138" i="27"/>
  <c r="AD137" i="27"/>
  <c r="AC137" i="27"/>
  <c r="X137" i="27"/>
  <c r="W137" i="27"/>
  <c r="V137" i="27"/>
  <c r="U137" i="27"/>
  <c r="T137" i="27"/>
  <c r="AD136" i="27"/>
  <c r="AC136" i="27"/>
  <c r="X136" i="27"/>
  <c r="W136" i="27"/>
  <c r="V136" i="27"/>
  <c r="U136" i="27"/>
  <c r="T136" i="27"/>
  <c r="AD135" i="27"/>
  <c r="AC135" i="27"/>
  <c r="X135" i="27"/>
  <c r="W135" i="27"/>
  <c r="V135" i="27"/>
  <c r="U135" i="27"/>
  <c r="T135" i="27"/>
  <c r="AD134" i="27"/>
  <c r="AC134" i="27"/>
  <c r="X134" i="27"/>
  <c r="W134" i="27"/>
  <c r="V134" i="27"/>
  <c r="U134" i="27"/>
  <c r="T134" i="27"/>
  <c r="AD133" i="27"/>
  <c r="AC133" i="27"/>
  <c r="X133" i="27"/>
  <c r="W133" i="27"/>
  <c r="V133" i="27"/>
  <c r="U133" i="27"/>
  <c r="T133" i="27"/>
  <c r="AD132" i="27"/>
  <c r="AC132" i="27"/>
  <c r="X132" i="27"/>
  <c r="W132" i="27"/>
  <c r="V132" i="27"/>
  <c r="U132" i="27"/>
  <c r="T132" i="27"/>
  <c r="AD131" i="27"/>
  <c r="AC131" i="27"/>
  <c r="X131" i="27"/>
  <c r="W131" i="27"/>
  <c r="V131" i="27"/>
  <c r="U131" i="27"/>
  <c r="T131" i="27"/>
  <c r="AD130" i="27"/>
  <c r="AC130" i="27"/>
  <c r="X130" i="27"/>
  <c r="W130" i="27"/>
  <c r="V130" i="27"/>
  <c r="U130" i="27"/>
  <c r="T130" i="27"/>
  <c r="AD129" i="27"/>
  <c r="AC129" i="27"/>
  <c r="X129" i="27"/>
  <c r="W129" i="27"/>
  <c r="V129" i="27"/>
  <c r="U129" i="27"/>
  <c r="T129" i="27"/>
  <c r="AD128" i="27"/>
  <c r="AC128" i="27"/>
  <c r="X128" i="27"/>
  <c r="W128" i="27"/>
  <c r="V128" i="27"/>
  <c r="U128" i="27"/>
  <c r="T128" i="27"/>
  <c r="AD127" i="27"/>
  <c r="AC127" i="27"/>
  <c r="X127" i="27"/>
  <c r="W127" i="27"/>
  <c r="V127" i="27"/>
  <c r="U127" i="27"/>
  <c r="T127" i="27"/>
  <c r="AD126" i="27"/>
  <c r="AC126" i="27"/>
  <c r="X126" i="27"/>
  <c r="W126" i="27"/>
  <c r="V126" i="27"/>
  <c r="U126" i="27"/>
  <c r="T126" i="27"/>
  <c r="AD125" i="27"/>
  <c r="AC125" i="27"/>
  <c r="X125" i="27"/>
  <c r="W125" i="27"/>
  <c r="V125" i="27"/>
  <c r="U125" i="27"/>
  <c r="T125" i="27"/>
  <c r="AD124" i="27"/>
  <c r="AC124" i="27"/>
  <c r="X124" i="27"/>
  <c r="W124" i="27"/>
  <c r="V124" i="27"/>
  <c r="U124" i="27"/>
  <c r="T124" i="27"/>
  <c r="AD123" i="27"/>
  <c r="AC123" i="27"/>
  <c r="X123" i="27"/>
  <c r="W123" i="27"/>
  <c r="V123" i="27"/>
  <c r="U123" i="27"/>
  <c r="T123" i="27"/>
  <c r="AD122" i="27"/>
  <c r="AC122" i="27"/>
  <c r="X122" i="27"/>
  <c r="W122" i="27"/>
  <c r="V122" i="27"/>
  <c r="U122" i="27"/>
  <c r="T122" i="27"/>
  <c r="AD121" i="27"/>
  <c r="AC121" i="27"/>
  <c r="X121" i="27"/>
  <c r="W121" i="27"/>
  <c r="V121" i="27"/>
  <c r="U121" i="27"/>
  <c r="T121" i="27"/>
  <c r="AD120" i="27"/>
  <c r="AC120" i="27"/>
  <c r="X120" i="27"/>
  <c r="W120" i="27"/>
  <c r="V120" i="27"/>
  <c r="U120" i="27"/>
  <c r="T120" i="27"/>
  <c r="AD119" i="27"/>
  <c r="AC119" i="27"/>
  <c r="X119" i="27"/>
  <c r="W119" i="27"/>
  <c r="V119" i="27"/>
  <c r="U119" i="27"/>
  <c r="T119" i="27"/>
  <c r="AD118" i="27"/>
  <c r="AC118" i="27"/>
  <c r="X118" i="27"/>
  <c r="W118" i="27"/>
  <c r="V118" i="27"/>
  <c r="U118" i="27"/>
  <c r="T118" i="27"/>
  <c r="AD117" i="27"/>
  <c r="AC117" i="27"/>
  <c r="X117" i="27"/>
  <c r="W117" i="27"/>
  <c r="V117" i="27"/>
  <c r="U117" i="27"/>
  <c r="T117" i="27"/>
  <c r="AD116" i="27"/>
  <c r="AC116" i="27"/>
  <c r="X116" i="27"/>
  <c r="W116" i="27"/>
  <c r="V116" i="27"/>
  <c r="U116" i="27"/>
  <c r="T116" i="27"/>
  <c r="AD115" i="27"/>
  <c r="AC115" i="27"/>
  <c r="X115" i="27"/>
  <c r="W115" i="27"/>
  <c r="V115" i="27"/>
  <c r="U115" i="27"/>
  <c r="T115" i="27"/>
  <c r="AD114" i="27"/>
  <c r="AC114" i="27"/>
  <c r="X114" i="27"/>
  <c r="W114" i="27"/>
  <c r="V114" i="27"/>
  <c r="U114" i="27"/>
  <c r="T114" i="27"/>
  <c r="AD113" i="27"/>
  <c r="AC113" i="27"/>
  <c r="X113" i="27"/>
  <c r="W113" i="27"/>
  <c r="V113" i="27"/>
  <c r="U113" i="27"/>
  <c r="T113" i="27"/>
  <c r="AD112" i="27"/>
  <c r="AC112" i="27"/>
  <c r="X112" i="27"/>
  <c r="W112" i="27"/>
  <c r="V112" i="27"/>
  <c r="U112" i="27"/>
  <c r="T112" i="27"/>
  <c r="AD111" i="27"/>
  <c r="AC111" i="27"/>
  <c r="X111" i="27"/>
  <c r="W111" i="27"/>
  <c r="V111" i="27"/>
  <c r="U111" i="27"/>
  <c r="T111" i="27"/>
  <c r="AD110" i="27"/>
  <c r="AC110" i="27"/>
  <c r="X110" i="27"/>
  <c r="W110" i="27"/>
  <c r="V110" i="27"/>
  <c r="U110" i="27"/>
  <c r="T110" i="27"/>
  <c r="AD109" i="27"/>
  <c r="AC109" i="27"/>
  <c r="X109" i="27"/>
  <c r="W109" i="27"/>
  <c r="V109" i="27"/>
  <c r="U109" i="27"/>
  <c r="T109" i="27"/>
  <c r="AD108" i="27"/>
  <c r="AC108" i="27"/>
  <c r="X108" i="27"/>
  <c r="W108" i="27"/>
  <c r="V108" i="27"/>
  <c r="U108" i="27"/>
  <c r="T108" i="27"/>
  <c r="AD107" i="27"/>
  <c r="AC107" i="27"/>
  <c r="X107" i="27"/>
  <c r="W107" i="27"/>
  <c r="V107" i="27"/>
  <c r="U107" i="27"/>
  <c r="T107" i="27"/>
  <c r="AD106" i="27"/>
  <c r="AC106" i="27"/>
  <c r="X106" i="27"/>
  <c r="W106" i="27"/>
  <c r="V106" i="27"/>
  <c r="U106" i="27"/>
  <c r="T106" i="27"/>
  <c r="AD105" i="27"/>
  <c r="AC105" i="27"/>
  <c r="X105" i="27"/>
  <c r="W105" i="27"/>
  <c r="V105" i="27"/>
  <c r="U105" i="27"/>
  <c r="T105" i="27"/>
  <c r="AD104" i="27"/>
  <c r="AC104" i="27"/>
  <c r="X104" i="27"/>
  <c r="W104" i="27"/>
  <c r="V104" i="27"/>
  <c r="U104" i="27"/>
  <c r="T104" i="27"/>
  <c r="AD103" i="27"/>
  <c r="AC103" i="27"/>
  <c r="X103" i="27"/>
  <c r="W103" i="27"/>
  <c r="V103" i="27"/>
  <c r="U103" i="27"/>
  <c r="T103" i="27"/>
  <c r="AD102" i="27"/>
  <c r="AC102" i="27"/>
  <c r="X102" i="27"/>
  <c r="W102" i="27"/>
  <c r="V102" i="27"/>
  <c r="U102" i="27"/>
  <c r="T102" i="27"/>
  <c r="AD101" i="27"/>
  <c r="AC101" i="27"/>
  <c r="X101" i="27"/>
  <c r="W101" i="27"/>
  <c r="V101" i="27"/>
  <c r="U101" i="27"/>
  <c r="T101" i="27"/>
  <c r="AD100" i="27"/>
  <c r="AC100" i="27"/>
  <c r="X100" i="27"/>
  <c r="W100" i="27"/>
  <c r="V100" i="27"/>
  <c r="U100" i="27"/>
  <c r="T100" i="27"/>
  <c r="AD99" i="27"/>
  <c r="AC99" i="27"/>
  <c r="X99" i="27"/>
  <c r="W99" i="27"/>
  <c r="V99" i="27"/>
  <c r="U99" i="27"/>
  <c r="T99" i="27"/>
  <c r="AD98" i="27"/>
  <c r="AC98" i="27"/>
  <c r="X98" i="27"/>
  <c r="W98" i="27"/>
  <c r="V98" i="27"/>
  <c r="U98" i="27"/>
  <c r="T98" i="27"/>
  <c r="AD97" i="27"/>
  <c r="AC97" i="27"/>
  <c r="X97" i="27"/>
  <c r="W97" i="27"/>
  <c r="V97" i="27"/>
  <c r="U97" i="27"/>
  <c r="T97" i="27"/>
  <c r="AD96" i="27"/>
  <c r="AC96" i="27"/>
  <c r="X96" i="27"/>
  <c r="W96" i="27"/>
  <c r="V96" i="27"/>
  <c r="U96" i="27"/>
  <c r="T96" i="27"/>
  <c r="AD95" i="27"/>
  <c r="AC95" i="27"/>
  <c r="X95" i="27"/>
  <c r="W95" i="27"/>
  <c r="V95" i="27"/>
  <c r="U95" i="27"/>
  <c r="T95" i="27"/>
  <c r="AD94" i="27"/>
  <c r="AC94" i="27"/>
  <c r="X94" i="27"/>
  <c r="W94" i="27"/>
  <c r="V94" i="27"/>
  <c r="U94" i="27"/>
  <c r="T94" i="27"/>
  <c r="AD93" i="27"/>
  <c r="AC93" i="27"/>
  <c r="X93" i="27"/>
  <c r="W93" i="27"/>
  <c r="V93" i="27"/>
  <c r="U93" i="27"/>
  <c r="T93" i="27"/>
  <c r="AD92" i="27"/>
  <c r="AC92" i="27"/>
  <c r="X92" i="27"/>
  <c r="W92" i="27"/>
  <c r="V92" i="27"/>
  <c r="U92" i="27"/>
  <c r="T92" i="27"/>
  <c r="AD91" i="27"/>
  <c r="AC91" i="27"/>
  <c r="X91" i="27"/>
  <c r="W91" i="27"/>
  <c r="V91" i="27"/>
  <c r="U91" i="27"/>
  <c r="T91" i="27"/>
  <c r="AD90" i="27"/>
  <c r="AC90" i="27"/>
  <c r="X90" i="27"/>
  <c r="W90" i="27"/>
  <c r="V90" i="27"/>
  <c r="U90" i="27"/>
  <c r="T90" i="27"/>
  <c r="AD89" i="27"/>
  <c r="AC89" i="27"/>
  <c r="X89" i="27"/>
  <c r="W89" i="27"/>
  <c r="V89" i="27"/>
  <c r="U89" i="27"/>
  <c r="T89" i="27"/>
  <c r="AD88" i="27"/>
  <c r="AC88" i="27"/>
  <c r="X88" i="27"/>
  <c r="W88" i="27"/>
  <c r="V88" i="27"/>
  <c r="U88" i="27"/>
  <c r="T88" i="27"/>
  <c r="AD87" i="27"/>
  <c r="AC87" i="27"/>
  <c r="X87" i="27"/>
  <c r="W87" i="27"/>
  <c r="V87" i="27"/>
  <c r="U87" i="27"/>
  <c r="T87" i="27"/>
  <c r="AD86" i="27"/>
  <c r="AC86" i="27"/>
  <c r="X86" i="27"/>
  <c r="W86" i="27"/>
  <c r="V86" i="27"/>
  <c r="U86" i="27"/>
  <c r="T86" i="27"/>
  <c r="AD85" i="27"/>
  <c r="AC85" i="27"/>
  <c r="X85" i="27"/>
  <c r="W85" i="27"/>
  <c r="V85" i="27"/>
  <c r="U85" i="27"/>
  <c r="T85" i="27"/>
  <c r="AD84" i="27"/>
  <c r="AC84" i="27"/>
  <c r="X84" i="27"/>
  <c r="W84" i="27"/>
  <c r="V84" i="27"/>
  <c r="U84" i="27"/>
  <c r="T84" i="27"/>
  <c r="AD83" i="27"/>
  <c r="AC83" i="27"/>
  <c r="X83" i="27"/>
  <c r="W83" i="27"/>
  <c r="V83" i="27"/>
  <c r="U83" i="27"/>
  <c r="T83" i="27"/>
  <c r="AD82" i="27"/>
  <c r="AC82" i="27"/>
  <c r="X82" i="27"/>
  <c r="W82" i="27"/>
  <c r="V82" i="27"/>
  <c r="U82" i="27"/>
  <c r="T82" i="27"/>
  <c r="AD81" i="27"/>
  <c r="AC81" i="27"/>
  <c r="X81" i="27"/>
  <c r="W81" i="27"/>
  <c r="V81" i="27"/>
  <c r="U81" i="27"/>
  <c r="T81" i="27"/>
  <c r="AD80" i="27"/>
  <c r="AC80" i="27"/>
  <c r="X80" i="27"/>
  <c r="W80" i="27"/>
  <c r="V80" i="27"/>
  <c r="U80" i="27"/>
  <c r="T80" i="27"/>
  <c r="AD79" i="27"/>
  <c r="AC79" i="27"/>
  <c r="X79" i="27"/>
  <c r="W79" i="27"/>
  <c r="V79" i="27"/>
  <c r="U79" i="27"/>
  <c r="T79" i="27"/>
  <c r="AD78" i="27"/>
  <c r="AC78" i="27"/>
  <c r="X78" i="27"/>
  <c r="W78" i="27"/>
  <c r="V78" i="27"/>
  <c r="U78" i="27"/>
  <c r="T78" i="27"/>
  <c r="AD77" i="27"/>
  <c r="AC77" i="27"/>
  <c r="X77" i="27"/>
  <c r="W77" i="27"/>
  <c r="V77" i="27"/>
  <c r="U77" i="27"/>
  <c r="T77" i="27"/>
  <c r="AD76" i="27"/>
  <c r="AC76" i="27"/>
  <c r="X76" i="27"/>
  <c r="W76" i="27"/>
  <c r="V76" i="27"/>
  <c r="U76" i="27"/>
  <c r="T76" i="27"/>
  <c r="AD75" i="27"/>
  <c r="AC75" i="27"/>
  <c r="X75" i="27"/>
  <c r="W75" i="27"/>
  <c r="V75" i="27"/>
  <c r="U75" i="27"/>
  <c r="T75" i="27"/>
  <c r="AD74" i="27"/>
  <c r="AC74" i="27"/>
  <c r="X74" i="27"/>
  <c r="W74" i="27"/>
  <c r="V74" i="27"/>
  <c r="U74" i="27"/>
  <c r="T74" i="27"/>
  <c r="AD73" i="27"/>
  <c r="AC73" i="27"/>
  <c r="X73" i="27"/>
  <c r="W73" i="27"/>
  <c r="V73" i="27"/>
  <c r="U73" i="27"/>
  <c r="T73" i="27"/>
  <c r="AD72" i="27"/>
  <c r="AC72" i="27"/>
  <c r="X72" i="27"/>
  <c r="W72" i="27"/>
  <c r="V72" i="27"/>
  <c r="U72" i="27"/>
  <c r="T72" i="27"/>
  <c r="AD71" i="27"/>
  <c r="AC71" i="27"/>
  <c r="X71" i="27"/>
  <c r="W71" i="27"/>
  <c r="V71" i="27"/>
  <c r="U71" i="27"/>
  <c r="T71" i="27"/>
  <c r="AD70" i="27"/>
  <c r="AC70" i="27"/>
  <c r="X70" i="27"/>
  <c r="W70" i="27"/>
  <c r="V70" i="27"/>
  <c r="U70" i="27"/>
  <c r="T70" i="27"/>
  <c r="AD69" i="27"/>
  <c r="AC69" i="27"/>
  <c r="X69" i="27"/>
  <c r="W69" i="27"/>
  <c r="V69" i="27"/>
  <c r="U69" i="27"/>
  <c r="T69" i="27"/>
  <c r="AD68" i="27"/>
  <c r="AC68" i="27"/>
  <c r="X68" i="27"/>
  <c r="W68" i="27"/>
  <c r="V68" i="27"/>
  <c r="U68" i="27"/>
  <c r="T68" i="27"/>
  <c r="AD67" i="27"/>
  <c r="AC67" i="27"/>
  <c r="X67" i="27"/>
  <c r="W67" i="27"/>
  <c r="V67" i="27"/>
  <c r="U67" i="27"/>
  <c r="T67" i="27"/>
  <c r="AD66" i="27"/>
  <c r="AC66" i="27"/>
  <c r="X66" i="27"/>
  <c r="W66" i="27"/>
  <c r="V66" i="27"/>
  <c r="U66" i="27"/>
  <c r="T66" i="27"/>
  <c r="AD65" i="27"/>
  <c r="AC65" i="27"/>
  <c r="X65" i="27"/>
  <c r="W65" i="27"/>
  <c r="V65" i="27"/>
  <c r="U65" i="27"/>
  <c r="T65" i="27"/>
  <c r="AD64" i="27"/>
  <c r="AC64" i="27"/>
  <c r="X64" i="27"/>
  <c r="W64" i="27"/>
  <c r="V64" i="27"/>
  <c r="U64" i="27"/>
  <c r="T64" i="27"/>
  <c r="AD63" i="27"/>
  <c r="AC63" i="27"/>
  <c r="X63" i="27"/>
  <c r="W63" i="27"/>
  <c r="V63" i="27"/>
  <c r="U63" i="27"/>
  <c r="T63" i="27"/>
  <c r="AD62" i="27"/>
  <c r="AC62" i="27"/>
  <c r="X62" i="27"/>
  <c r="W62" i="27"/>
  <c r="V62" i="27"/>
  <c r="U62" i="27"/>
  <c r="T62" i="27"/>
  <c r="AD61" i="27"/>
  <c r="AC61" i="27"/>
  <c r="X61" i="27"/>
  <c r="W61" i="27"/>
  <c r="V61" i="27"/>
  <c r="U61" i="27"/>
  <c r="T61" i="27"/>
  <c r="AD60" i="27"/>
  <c r="AC60" i="27"/>
  <c r="X60" i="27"/>
  <c r="W60" i="27"/>
  <c r="V60" i="27"/>
  <c r="U60" i="27"/>
  <c r="T60" i="27"/>
  <c r="AD59" i="27"/>
  <c r="AC59" i="27"/>
  <c r="X59" i="27"/>
  <c r="W59" i="27"/>
  <c r="V59" i="27"/>
  <c r="U59" i="27"/>
  <c r="T59" i="27"/>
  <c r="AD58" i="27"/>
  <c r="AC58" i="27"/>
  <c r="X58" i="27"/>
  <c r="W58" i="27"/>
  <c r="V58" i="27"/>
  <c r="U58" i="27"/>
  <c r="T58" i="27"/>
  <c r="AD57" i="27"/>
  <c r="AC57" i="27"/>
  <c r="X57" i="27"/>
  <c r="W57" i="27"/>
  <c r="V57" i="27"/>
  <c r="U57" i="27"/>
  <c r="T57" i="27"/>
  <c r="AD56" i="27"/>
  <c r="AC56" i="27"/>
  <c r="X56" i="27"/>
  <c r="W56" i="27"/>
  <c r="V56" i="27"/>
  <c r="U56" i="27"/>
  <c r="T56" i="27"/>
  <c r="AD55" i="27"/>
  <c r="AC55" i="27"/>
  <c r="X55" i="27"/>
  <c r="W55" i="27"/>
  <c r="V55" i="27"/>
  <c r="U55" i="27"/>
  <c r="T55" i="27"/>
  <c r="AD54" i="27"/>
  <c r="AC54" i="27"/>
  <c r="X54" i="27"/>
  <c r="W54" i="27"/>
  <c r="V54" i="27"/>
  <c r="U54" i="27"/>
  <c r="T54" i="27"/>
  <c r="AD53" i="27"/>
  <c r="AC53" i="27"/>
  <c r="X53" i="27"/>
  <c r="W53" i="27"/>
  <c r="V53" i="27"/>
  <c r="U53" i="27"/>
  <c r="T53" i="27"/>
  <c r="AD52" i="27"/>
  <c r="AC52" i="27"/>
  <c r="X52" i="27"/>
  <c r="W52" i="27"/>
  <c r="V52" i="27"/>
  <c r="U52" i="27"/>
  <c r="T52" i="27"/>
  <c r="AD51" i="27"/>
  <c r="AC51" i="27"/>
  <c r="X51" i="27"/>
  <c r="W51" i="27"/>
  <c r="V51" i="27"/>
  <c r="U51" i="27"/>
  <c r="T51" i="27"/>
  <c r="AD50" i="27"/>
  <c r="AC50" i="27"/>
  <c r="X50" i="27"/>
  <c r="W50" i="27"/>
  <c r="V50" i="27"/>
  <c r="U50" i="27"/>
  <c r="T50" i="27"/>
  <c r="AD49" i="27"/>
  <c r="AC49" i="27"/>
  <c r="X49" i="27"/>
  <c r="W49" i="27"/>
  <c r="V49" i="27"/>
  <c r="U49" i="27"/>
  <c r="T49" i="27"/>
  <c r="AD48" i="27"/>
  <c r="AC48" i="27"/>
  <c r="X48" i="27"/>
  <c r="W48" i="27"/>
  <c r="V48" i="27"/>
  <c r="U48" i="27"/>
  <c r="T48" i="27"/>
  <c r="AD47" i="27"/>
  <c r="AC47" i="27"/>
  <c r="X47" i="27"/>
  <c r="W47" i="27"/>
  <c r="V47" i="27"/>
  <c r="U47" i="27"/>
  <c r="T47" i="27"/>
  <c r="AD46" i="27"/>
  <c r="AC46" i="27"/>
  <c r="X46" i="27"/>
  <c r="W46" i="27"/>
  <c r="V46" i="27"/>
  <c r="U46" i="27"/>
  <c r="T46" i="27"/>
  <c r="AD45" i="27"/>
  <c r="AC45" i="27"/>
  <c r="X45" i="27"/>
  <c r="W45" i="27"/>
  <c r="V45" i="27"/>
  <c r="U45" i="27"/>
  <c r="T45" i="27"/>
  <c r="AD44" i="27"/>
  <c r="AC44" i="27"/>
  <c r="X44" i="27"/>
  <c r="W44" i="27"/>
  <c r="V44" i="27"/>
  <c r="U44" i="27"/>
  <c r="T44" i="27"/>
  <c r="AD43" i="27"/>
  <c r="AC43" i="27"/>
  <c r="X43" i="27"/>
  <c r="W43" i="27"/>
  <c r="V43" i="27"/>
  <c r="U43" i="27"/>
  <c r="T43" i="27"/>
  <c r="AD42" i="27"/>
  <c r="AC42" i="27"/>
  <c r="X42" i="27"/>
  <c r="W42" i="27"/>
  <c r="V42" i="27"/>
  <c r="U42" i="27"/>
  <c r="T42" i="27"/>
  <c r="AD41" i="27"/>
  <c r="AC41" i="27"/>
  <c r="X41" i="27"/>
  <c r="W41" i="27"/>
  <c r="V41" i="27"/>
  <c r="U41" i="27"/>
  <c r="T41" i="27"/>
  <c r="AD40" i="27"/>
  <c r="AC40" i="27"/>
  <c r="X40" i="27"/>
  <c r="W40" i="27"/>
  <c r="V40" i="27"/>
  <c r="U40" i="27"/>
  <c r="T40" i="27"/>
  <c r="AD39" i="27"/>
  <c r="AC39" i="27"/>
  <c r="X39" i="27"/>
  <c r="W39" i="27"/>
  <c r="V39" i="27"/>
  <c r="U39" i="27"/>
  <c r="T39" i="27"/>
  <c r="AD38" i="27"/>
  <c r="AC38" i="27"/>
  <c r="X38" i="27"/>
  <c r="W38" i="27"/>
  <c r="V38" i="27"/>
  <c r="U38" i="27"/>
  <c r="T38" i="27"/>
  <c r="AD37" i="27"/>
  <c r="AC37" i="27"/>
  <c r="X37" i="27"/>
  <c r="W37" i="27"/>
  <c r="V37" i="27"/>
  <c r="U37" i="27"/>
  <c r="T37" i="27"/>
  <c r="AD36" i="27"/>
  <c r="AC36" i="27"/>
  <c r="X36" i="27"/>
  <c r="W36" i="27"/>
  <c r="V36" i="27"/>
  <c r="U36" i="27"/>
  <c r="T36" i="27"/>
  <c r="AD35" i="27"/>
  <c r="AC35" i="27"/>
  <c r="X35" i="27"/>
  <c r="W35" i="27"/>
  <c r="V35" i="27"/>
  <c r="U35" i="27"/>
  <c r="T35" i="27"/>
  <c r="AD34" i="27"/>
  <c r="AC34" i="27"/>
  <c r="X34" i="27"/>
  <c r="W34" i="27"/>
  <c r="V34" i="27"/>
  <c r="U34" i="27"/>
  <c r="T34" i="27"/>
  <c r="AD33" i="27"/>
  <c r="AC33" i="27"/>
  <c r="X33" i="27"/>
  <c r="W33" i="27"/>
  <c r="V33" i="27"/>
  <c r="U33" i="27"/>
  <c r="T33" i="27"/>
  <c r="AD32" i="27"/>
  <c r="AC32" i="27"/>
  <c r="X32" i="27"/>
  <c r="W32" i="27"/>
  <c r="V32" i="27"/>
  <c r="U32" i="27"/>
  <c r="T32" i="27"/>
  <c r="AD31" i="27"/>
  <c r="AC31" i="27"/>
  <c r="X31" i="27"/>
  <c r="W31" i="27"/>
  <c r="V31" i="27"/>
  <c r="U31" i="27"/>
  <c r="T31" i="27"/>
  <c r="AD30" i="27"/>
  <c r="AC30" i="27"/>
  <c r="X30" i="27"/>
  <c r="W30" i="27"/>
  <c r="V30" i="27"/>
  <c r="U30" i="27"/>
  <c r="T30" i="27"/>
  <c r="AD29" i="27"/>
  <c r="AC29" i="27"/>
  <c r="X29" i="27"/>
  <c r="W29" i="27"/>
  <c r="V29" i="27"/>
  <c r="U29" i="27"/>
  <c r="T29" i="27"/>
  <c r="AD28" i="27"/>
  <c r="AC28" i="27"/>
  <c r="X28" i="27"/>
  <c r="W28" i="27"/>
  <c r="V28" i="27"/>
  <c r="U28" i="27"/>
  <c r="T28" i="27"/>
  <c r="AD27" i="27"/>
  <c r="AC27" i="27"/>
  <c r="X27" i="27"/>
  <c r="W27" i="27"/>
  <c r="V27" i="27"/>
  <c r="U27" i="27"/>
  <c r="T27" i="27"/>
  <c r="AD26" i="27"/>
  <c r="AC26" i="27"/>
  <c r="X26" i="27"/>
  <c r="W26" i="27"/>
  <c r="V26" i="27"/>
  <c r="U26" i="27"/>
  <c r="T26" i="27"/>
  <c r="AD25" i="27"/>
  <c r="AC25" i="27"/>
  <c r="X25" i="27"/>
  <c r="W25" i="27"/>
  <c r="V25" i="27"/>
  <c r="U25" i="27"/>
  <c r="T25" i="27"/>
  <c r="AD24" i="27"/>
  <c r="AC24" i="27"/>
  <c r="X24" i="27"/>
  <c r="W24" i="27"/>
  <c r="V24" i="27"/>
  <c r="U24" i="27"/>
  <c r="T24" i="27"/>
  <c r="AD23" i="27"/>
  <c r="AC23" i="27"/>
  <c r="X23" i="27"/>
  <c r="W23" i="27"/>
  <c r="V23" i="27"/>
  <c r="U23" i="27"/>
  <c r="T23" i="27"/>
  <c r="AD22" i="27"/>
  <c r="AC22" i="27"/>
  <c r="X22" i="27"/>
  <c r="W22" i="27"/>
  <c r="V22" i="27"/>
  <c r="U22" i="27"/>
  <c r="T22" i="27"/>
  <c r="AD21" i="27"/>
  <c r="AC21" i="27"/>
  <c r="X21" i="27"/>
  <c r="W21" i="27"/>
  <c r="V21" i="27"/>
  <c r="U21" i="27"/>
  <c r="T21" i="27"/>
  <c r="AD20" i="27"/>
  <c r="AC20" i="27"/>
  <c r="X20" i="27"/>
  <c r="W20" i="27"/>
  <c r="V20" i="27"/>
  <c r="U20" i="27"/>
  <c r="T20" i="27"/>
  <c r="AD19" i="27"/>
  <c r="AC19" i="27"/>
  <c r="X19" i="27"/>
  <c r="W19" i="27"/>
  <c r="V19" i="27"/>
  <c r="U19" i="27"/>
  <c r="T19" i="27"/>
  <c r="AD18" i="27"/>
  <c r="AC18" i="27"/>
  <c r="X18" i="27"/>
  <c r="W18" i="27"/>
  <c r="V18" i="27"/>
  <c r="U18" i="27"/>
  <c r="T18" i="27"/>
  <c r="AD17" i="27"/>
  <c r="AC17" i="27"/>
  <c r="X17" i="27"/>
  <c r="W17" i="27"/>
  <c r="V17" i="27"/>
  <c r="U17" i="27"/>
  <c r="T17" i="27"/>
  <c r="AD16" i="27"/>
  <c r="AC16" i="27"/>
  <c r="X16" i="27"/>
  <c r="W16" i="27"/>
  <c r="V16" i="27"/>
  <c r="U16" i="27"/>
  <c r="T16" i="27"/>
  <c r="AD15" i="27"/>
  <c r="AC15" i="27"/>
  <c r="X15" i="27"/>
  <c r="W15" i="27"/>
  <c r="V15" i="27"/>
  <c r="U15" i="27"/>
  <c r="T15" i="27"/>
  <c r="AD14" i="27"/>
  <c r="AC14" i="27"/>
  <c r="X14" i="27"/>
  <c r="W14" i="27"/>
  <c r="V14" i="27"/>
  <c r="U14" i="27"/>
  <c r="T14" i="27"/>
  <c r="AD13" i="27"/>
  <c r="AC13" i="27"/>
  <c r="X13" i="27"/>
  <c r="W13" i="27"/>
  <c r="V13" i="27"/>
  <c r="U13" i="27"/>
  <c r="T13" i="27"/>
  <c r="E22" i="14" l="1"/>
  <c r="F22" i="14" s="1"/>
  <c r="T14" i="26"/>
  <c r="U14" i="26"/>
  <c r="V14" i="26"/>
  <c r="W14" i="26"/>
  <c r="X14" i="26"/>
  <c r="AC14" i="26"/>
  <c r="AD14" i="26"/>
  <c r="T15" i="26"/>
  <c r="U15" i="26"/>
  <c r="V15" i="26"/>
  <c r="W15" i="26"/>
  <c r="X15" i="26"/>
  <c r="AC15" i="26"/>
  <c r="AD15" i="26"/>
  <c r="T16" i="26"/>
  <c r="U16" i="26"/>
  <c r="V16" i="26"/>
  <c r="W16" i="26"/>
  <c r="X16" i="26"/>
  <c r="AC16" i="26"/>
  <c r="AD16" i="26"/>
  <c r="T17" i="26"/>
  <c r="U17" i="26"/>
  <c r="V17" i="26"/>
  <c r="W17" i="26"/>
  <c r="X17" i="26"/>
  <c r="AC17" i="26"/>
  <c r="AD17" i="26"/>
  <c r="T18" i="26"/>
  <c r="U18" i="26"/>
  <c r="V18" i="26"/>
  <c r="W18" i="26"/>
  <c r="X18" i="26"/>
  <c r="AC18" i="26"/>
  <c r="AD18" i="26"/>
  <c r="T19" i="26"/>
  <c r="U19" i="26"/>
  <c r="V19" i="26"/>
  <c r="W19" i="26"/>
  <c r="X19" i="26"/>
  <c r="AC19" i="26"/>
  <c r="AD19" i="26"/>
  <c r="T20" i="26"/>
  <c r="U20" i="26"/>
  <c r="V20" i="26"/>
  <c r="W20" i="26"/>
  <c r="X20" i="26"/>
  <c r="AC20" i="26"/>
  <c r="AD20" i="26"/>
  <c r="T21" i="26"/>
  <c r="U21" i="26"/>
  <c r="V21" i="26"/>
  <c r="W21" i="26"/>
  <c r="X21" i="26"/>
  <c r="AC21" i="26"/>
  <c r="AD21" i="26"/>
  <c r="T22" i="26"/>
  <c r="U22" i="26"/>
  <c r="V22" i="26"/>
  <c r="W22" i="26"/>
  <c r="X22" i="26"/>
  <c r="AC22" i="26"/>
  <c r="AD22" i="26"/>
  <c r="T23" i="26"/>
  <c r="U23" i="26"/>
  <c r="V23" i="26"/>
  <c r="W23" i="26"/>
  <c r="X23" i="26"/>
  <c r="AC23" i="26"/>
  <c r="AD23" i="26"/>
  <c r="T24" i="26"/>
  <c r="U24" i="26"/>
  <c r="V24" i="26"/>
  <c r="W24" i="26"/>
  <c r="X24" i="26"/>
  <c r="AC24" i="26"/>
  <c r="AD24" i="26"/>
  <c r="T25" i="26"/>
  <c r="U25" i="26"/>
  <c r="V25" i="26"/>
  <c r="W25" i="26"/>
  <c r="X25" i="26"/>
  <c r="AC25" i="26"/>
  <c r="AD25" i="26"/>
  <c r="T26" i="26"/>
  <c r="U26" i="26"/>
  <c r="V26" i="26"/>
  <c r="W26" i="26"/>
  <c r="X26" i="26"/>
  <c r="AC26" i="26"/>
  <c r="AD26" i="26"/>
  <c r="T27" i="26"/>
  <c r="U27" i="26"/>
  <c r="V27" i="26"/>
  <c r="W27" i="26"/>
  <c r="X27" i="26"/>
  <c r="AC27" i="26"/>
  <c r="AD27" i="26"/>
  <c r="T28" i="26"/>
  <c r="U28" i="26"/>
  <c r="V28" i="26"/>
  <c r="W28" i="26"/>
  <c r="X28" i="26"/>
  <c r="AC28" i="26"/>
  <c r="AD28" i="26"/>
  <c r="T29" i="26"/>
  <c r="U29" i="26"/>
  <c r="V29" i="26"/>
  <c r="W29" i="26"/>
  <c r="X29" i="26"/>
  <c r="AC29" i="26"/>
  <c r="AD29" i="26"/>
  <c r="T30" i="26"/>
  <c r="U30" i="26"/>
  <c r="V30" i="26"/>
  <c r="W30" i="26"/>
  <c r="X30" i="26"/>
  <c r="AC30" i="26"/>
  <c r="AD30" i="26"/>
  <c r="T31" i="26"/>
  <c r="U31" i="26"/>
  <c r="V31" i="26"/>
  <c r="W31" i="26"/>
  <c r="X31" i="26"/>
  <c r="AC31" i="26"/>
  <c r="AD31" i="26"/>
  <c r="T32" i="26"/>
  <c r="U32" i="26"/>
  <c r="V32" i="26"/>
  <c r="W32" i="26"/>
  <c r="X32" i="26"/>
  <c r="AC32" i="26"/>
  <c r="AD32" i="26"/>
  <c r="T33" i="26"/>
  <c r="U33" i="26"/>
  <c r="V33" i="26"/>
  <c r="W33" i="26"/>
  <c r="X33" i="26"/>
  <c r="AC33" i="26"/>
  <c r="AD33" i="26"/>
  <c r="T34" i="26"/>
  <c r="U34" i="26"/>
  <c r="V34" i="26"/>
  <c r="W34" i="26"/>
  <c r="X34" i="26"/>
  <c r="AC34" i="26"/>
  <c r="AD34" i="26"/>
  <c r="T35" i="26"/>
  <c r="U35" i="26"/>
  <c r="V35" i="26"/>
  <c r="W35" i="26"/>
  <c r="X35" i="26"/>
  <c r="AC35" i="26"/>
  <c r="AD35" i="26"/>
  <c r="T36" i="26"/>
  <c r="U36" i="26"/>
  <c r="V36" i="26"/>
  <c r="W36" i="26"/>
  <c r="X36" i="26"/>
  <c r="AC36" i="26"/>
  <c r="AD36" i="26"/>
  <c r="T37" i="26"/>
  <c r="U37" i="26"/>
  <c r="V37" i="26"/>
  <c r="W37" i="26"/>
  <c r="X37" i="26"/>
  <c r="AC37" i="26"/>
  <c r="AD37" i="26"/>
  <c r="T38" i="26"/>
  <c r="U38" i="26"/>
  <c r="V38" i="26"/>
  <c r="W38" i="26"/>
  <c r="X38" i="26"/>
  <c r="AC38" i="26"/>
  <c r="AD38" i="26"/>
  <c r="T39" i="26"/>
  <c r="U39" i="26"/>
  <c r="V39" i="26"/>
  <c r="W39" i="26"/>
  <c r="X39" i="26"/>
  <c r="AC39" i="26"/>
  <c r="AD39" i="26"/>
  <c r="T40" i="26"/>
  <c r="U40" i="26"/>
  <c r="V40" i="26"/>
  <c r="W40" i="26"/>
  <c r="X40" i="26"/>
  <c r="AC40" i="26"/>
  <c r="AD40" i="26"/>
  <c r="T41" i="26"/>
  <c r="U41" i="26"/>
  <c r="V41" i="26"/>
  <c r="W41" i="26"/>
  <c r="X41" i="26"/>
  <c r="AC41" i="26"/>
  <c r="AD41" i="26"/>
  <c r="T42" i="26"/>
  <c r="U42" i="26"/>
  <c r="V42" i="26"/>
  <c r="W42" i="26"/>
  <c r="X42" i="26"/>
  <c r="AC42" i="26"/>
  <c r="AD42" i="26"/>
  <c r="T43" i="26"/>
  <c r="U43" i="26"/>
  <c r="V43" i="26"/>
  <c r="W43" i="26"/>
  <c r="X43" i="26"/>
  <c r="AC43" i="26"/>
  <c r="AD43" i="26"/>
  <c r="T44" i="26"/>
  <c r="U44" i="26"/>
  <c r="V44" i="26"/>
  <c r="W44" i="26"/>
  <c r="X44" i="26"/>
  <c r="AC44" i="26"/>
  <c r="AD44" i="26"/>
  <c r="T45" i="26"/>
  <c r="U45" i="26"/>
  <c r="V45" i="26"/>
  <c r="W45" i="26"/>
  <c r="X45" i="26"/>
  <c r="AC45" i="26"/>
  <c r="AD45" i="26"/>
  <c r="T46" i="26"/>
  <c r="U46" i="26"/>
  <c r="V46" i="26"/>
  <c r="W46" i="26"/>
  <c r="X46" i="26"/>
  <c r="AC46" i="26"/>
  <c r="AD46" i="26"/>
  <c r="T47" i="26"/>
  <c r="U47" i="26"/>
  <c r="V47" i="26"/>
  <c r="W47" i="26"/>
  <c r="X47" i="26"/>
  <c r="AC47" i="26"/>
  <c r="AD47" i="26"/>
  <c r="T48" i="26"/>
  <c r="U48" i="26"/>
  <c r="V48" i="26"/>
  <c r="W48" i="26"/>
  <c r="X48" i="26"/>
  <c r="AC48" i="26"/>
  <c r="AD48" i="26"/>
  <c r="T49" i="26"/>
  <c r="U49" i="26"/>
  <c r="V49" i="26"/>
  <c r="W49" i="26"/>
  <c r="X49" i="26"/>
  <c r="AC49" i="26"/>
  <c r="AD49" i="26"/>
  <c r="T50" i="26"/>
  <c r="U50" i="26"/>
  <c r="V50" i="26"/>
  <c r="W50" i="26"/>
  <c r="X50" i="26"/>
  <c r="AC50" i="26"/>
  <c r="AD50" i="26"/>
  <c r="T51" i="26"/>
  <c r="U51" i="26"/>
  <c r="V51" i="26"/>
  <c r="W51" i="26"/>
  <c r="X51" i="26"/>
  <c r="AC51" i="26"/>
  <c r="AD51" i="26"/>
  <c r="T52" i="26"/>
  <c r="U52" i="26"/>
  <c r="V52" i="26"/>
  <c r="W52" i="26"/>
  <c r="X52" i="26"/>
  <c r="AC52" i="26"/>
  <c r="AD52" i="26"/>
  <c r="T53" i="26"/>
  <c r="U53" i="26"/>
  <c r="V53" i="26"/>
  <c r="W53" i="26"/>
  <c r="X53" i="26"/>
  <c r="AC53" i="26"/>
  <c r="AD53" i="26"/>
  <c r="T54" i="26"/>
  <c r="U54" i="26"/>
  <c r="V54" i="26"/>
  <c r="W54" i="26"/>
  <c r="X54" i="26"/>
  <c r="AC54" i="26"/>
  <c r="AD54" i="26"/>
  <c r="T55" i="26"/>
  <c r="U55" i="26"/>
  <c r="V55" i="26"/>
  <c r="W55" i="26"/>
  <c r="X55" i="26"/>
  <c r="AC55" i="26"/>
  <c r="AD55" i="26"/>
  <c r="T56" i="26"/>
  <c r="U56" i="26"/>
  <c r="V56" i="26"/>
  <c r="W56" i="26"/>
  <c r="X56" i="26"/>
  <c r="AC56" i="26"/>
  <c r="AD56" i="26"/>
  <c r="T57" i="26"/>
  <c r="U57" i="26"/>
  <c r="V57" i="26"/>
  <c r="W57" i="26"/>
  <c r="X57" i="26"/>
  <c r="AC57" i="26"/>
  <c r="AD57" i="26"/>
  <c r="T58" i="26"/>
  <c r="U58" i="26"/>
  <c r="V58" i="26"/>
  <c r="W58" i="26"/>
  <c r="X58" i="26"/>
  <c r="AC58" i="26"/>
  <c r="AD58" i="26"/>
  <c r="T59" i="26"/>
  <c r="U59" i="26"/>
  <c r="V59" i="26"/>
  <c r="W59" i="26"/>
  <c r="X59" i="26"/>
  <c r="AC59" i="26"/>
  <c r="AD59" i="26"/>
  <c r="T60" i="26"/>
  <c r="U60" i="26"/>
  <c r="V60" i="26"/>
  <c r="W60" i="26"/>
  <c r="X60" i="26"/>
  <c r="AC60" i="26"/>
  <c r="AD60" i="26"/>
  <c r="T61" i="26"/>
  <c r="U61" i="26"/>
  <c r="V61" i="26"/>
  <c r="W61" i="26"/>
  <c r="X61" i="26"/>
  <c r="AC61" i="26"/>
  <c r="AD61" i="26"/>
  <c r="T62" i="26"/>
  <c r="U62" i="26"/>
  <c r="V62" i="26"/>
  <c r="W62" i="26"/>
  <c r="X62" i="26"/>
  <c r="AC62" i="26"/>
  <c r="AD62" i="26"/>
  <c r="T63" i="26"/>
  <c r="U63" i="26"/>
  <c r="V63" i="26"/>
  <c r="W63" i="26"/>
  <c r="X63" i="26"/>
  <c r="AC63" i="26"/>
  <c r="AD63" i="26"/>
  <c r="T64" i="26"/>
  <c r="U64" i="26"/>
  <c r="V64" i="26"/>
  <c r="W64" i="26"/>
  <c r="X64" i="26"/>
  <c r="AC64" i="26"/>
  <c r="AD64" i="26"/>
  <c r="T65" i="26"/>
  <c r="U65" i="26"/>
  <c r="V65" i="26"/>
  <c r="W65" i="26"/>
  <c r="X65" i="26"/>
  <c r="AC65" i="26"/>
  <c r="AD65" i="26"/>
  <c r="T66" i="26"/>
  <c r="U66" i="26"/>
  <c r="V66" i="26"/>
  <c r="W66" i="26"/>
  <c r="X66" i="26"/>
  <c r="AC66" i="26"/>
  <c r="AD66" i="26"/>
  <c r="T67" i="26"/>
  <c r="U67" i="26"/>
  <c r="V67" i="26"/>
  <c r="W67" i="26"/>
  <c r="X67" i="26"/>
  <c r="AC67" i="26"/>
  <c r="AD67" i="26"/>
  <c r="T68" i="26"/>
  <c r="U68" i="26"/>
  <c r="V68" i="26"/>
  <c r="W68" i="26"/>
  <c r="X68" i="26"/>
  <c r="AC68" i="26"/>
  <c r="AD68" i="26"/>
  <c r="T69" i="26"/>
  <c r="U69" i="26"/>
  <c r="V69" i="26"/>
  <c r="W69" i="26"/>
  <c r="X69" i="26"/>
  <c r="AC69" i="26"/>
  <c r="AD69" i="26"/>
  <c r="T70" i="26"/>
  <c r="U70" i="26"/>
  <c r="V70" i="26"/>
  <c r="W70" i="26"/>
  <c r="X70" i="26"/>
  <c r="AC70" i="26"/>
  <c r="AD70" i="26"/>
  <c r="T71" i="26"/>
  <c r="U71" i="26"/>
  <c r="V71" i="26"/>
  <c r="W71" i="26"/>
  <c r="X71" i="26"/>
  <c r="AC71" i="26"/>
  <c r="AD71" i="26"/>
  <c r="T72" i="26"/>
  <c r="U72" i="26"/>
  <c r="V72" i="26"/>
  <c r="W72" i="26"/>
  <c r="X72" i="26"/>
  <c r="AC72" i="26"/>
  <c r="AD72" i="26"/>
  <c r="T73" i="26"/>
  <c r="U73" i="26"/>
  <c r="V73" i="26"/>
  <c r="W73" i="26"/>
  <c r="X73" i="26"/>
  <c r="AC73" i="26"/>
  <c r="AD73" i="26"/>
  <c r="T74" i="26"/>
  <c r="U74" i="26"/>
  <c r="V74" i="26"/>
  <c r="W74" i="26"/>
  <c r="X74" i="26"/>
  <c r="AC74" i="26"/>
  <c r="AD74" i="26"/>
  <c r="T75" i="26"/>
  <c r="U75" i="26"/>
  <c r="V75" i="26"/>
  <c r="W75" i="26"/>
  <c r="X75" i="26"/>
  <c r="AC75" i="26"/>
  <c r="AD75" i="26"/>
  <c r="T76" i="26"/>
  <c r="U76" i="26"/>
  <c r="V76" i="26"/>
  <c r="W76" i="26"/>
  <c r="X76" i="26"/>
  <c r="AC76" i="26"/>
  <c r="AD76" i="26"/>
  <c r="T77" i="26"/>
  <c r="U77" i="26"/>
  <c r="V77" i="26"/>
  <c r="W77" i="26"/>
  <c r="X77" i="26"/>
  <c r="AC77" i="26"/>
  <c r="AD77" i="26"/>
  <c r="T78" i="26"/>
  <c r="U78" i="26"/>
  <c r="V78" i="26"/>
  <c r="W78" i="26"/>
  <c r="X78" i="26"/>
  <c r="AC78" i="26"/>
  <c r="AD78" i="26"/>
  <c r="T79" i="26"/>
  <c r="U79" i="26"/>
  <c r="V79" i="26"/>
  <c r="W79" i="26"/>
  <c r="X79" i="26"/>
  <c r="AC79" i="26"/>
  <c r="AD79" i="26"/>
  <c r="T80" i="26"/>
  <c r="U80" i="26"/>
  <c r="V80" i="26"/>
  <c r="W80" i="26"/>
  <c r="X80" i="26"/>
  <c r="AC80" i="26"/>
  <c r="AD80" i="26"/>
  <c r="T81" i="26"/>
  <c r="U81" i="26"/>
  <c r="V81" i="26"/>
  <c r="W81" i="26"/>
  <c r="X81" i="26"/>
  <c r="AC81" i="26"/>
  <c r="AD81" i="26"/>
  <c r="T82" i="26"/>
  <c r="U82" i="26"/>
  <c r="V82" i="26"/>
  <c r="W82" i="26"/>
  <c r="X82" i="26"/>
  <c r="AC82" i="26"/>
  <c r="AD82" i="26"/>
  <c r="T83" i="26"/>
  <c r="U83" i="26"/>
  <c r="V83" i="26"/>
  <c r="W83" i="26"/>
  <c r="X83" i="26"/>
  <c r="AC83" i="26"/>
  <c r="AD83" i="26"/>
  <c r="T84" i="26"/>
  <c r="U84" i="26"/>
  <c r="V84" i="26"/>
  <c r="W84" i="26"/>
  <c r="X84" i="26"/>
  <c r="AC84" i="26"/>
  <c r="AD84" i="26"/>
  <c r="T85" i="26"/>
  <c r="U85" i="26"/>
  <c r="V85" i="26"/>
  <c r="W85" i="26"/>
  <c r="X85" i="26"/>
  <c r="AC85" i="26"/>
  <c r="AD85" i="26"/>
  <c r="T86" i="26"/>
  <c r="U86" i="26"/>
  <c r="V86" i="26"/>
  <c r="W86" i="26"/>
  <c r="X86" i="26"/>
  <c r="AC86" i="26"/>
  <c r="AD86" i="26"/>
  <c r="T87" i="26"/>
  <c r="U87" i="26"/>
  <c r="V87" i="26"/>
  <c r="W87" i="26"/>
  <c r="X87" i="26"/>
  <c r="AC87" i="26"/>
  <c r="AD87" i="26"/>
  <c r="T88" i="26"/>
  <c r="U88" i="26"/>
  <c r="V88" i="26"/>
  <c r="W88" i="26"/>
  <c r="X88" i="26"/>
  <c r="AC88" i="26"/>
  <c r="AD88" i="26"/>
  <c r="T89" i="26"/>
  <c r="U89" i="26"/>
  <c r="V89" i="26"/>
  <c r="W89" i="26"/>
  <c r="X89" i="26"/>
  <c r="AC89" i="26"/>
  <c r="AD89" i="26"/>
  <c r="T90" i="26"/>
  <c r="U90" i="26"/>
  <c r="V90" i="26"/>
  <c r="W90" i="26"/>
  <c r="X90" i="26"/>
  <c r="AC90" i="26"/>
  <c r="AD90" i="26"/>
  <c r="T91" i="26"/>
  <c r="U91" i="26"/>
  <c r="V91" i="26"/>
  <c r="W91" i="26"/>
  <c r="X91" i="26"/>
  <c r="AC91" i="26"/>
  <c r="AD91" i="26"/>
  <c r="T92" i="26"/>
  <c r="U92" i="26"/>
  <c r="V92" i="26"/>
  <c r="W92" i="26"/>
  <c r="X92" i="26"/>
  <c r="AC92" i="26"/>
  <c r="AD92" i="26"/>
  <c r="T93" i="26"/>
  <c r="U93" i="26"/>
  <c r="V93" i="26"/>
  <c r="W93" i="26"/>
  <c r="X93" i="26"/>
  <c r="AC93" i="26"/>
  <c r="AD93" i="26"/>
  <c r="T94" i="26"/>
  <c r="U94" i="26"/>
  <c r="V94" i="26"/>
  <c r="W94" i="26"/>
  <c r="X94" i="26"/>
  <c r="AC94" i="26"/>
  <c r="AD94" i="26"/>
  <c r="T95" i="26"/>
  <c r="U95" i="26"/>
  <c r="V95" i="26"/>
  <c r="W95" i="26"/>
  <c r="X95" i="26"/>
  <c r="AC95" i="26"/>
  <c r="AD95" i="26"/>
  <c r="T96" i="26"/>
  <c r="U96" i="26"/>
  <c r="V96" i="26"/>
  <c r="W96" i="26"/>
  <c r="X96" i="26"/>
  <c r="AC96" i="26"/>
  <c r="AD96" i="26"/>
  <c r="T97" i="26"/>
  <c r="U97" i="26"/>
  <c r="V97" i="26"/>
  <c r="W97" i="26"/>
  <c r="X97" i="26"/>
  <c r="AC97" i="26"/>
  <c r="AD97" i="26"/>
  <c r="T98" i="26"/>
  <c r="U98" i="26"/>
  <c r="V98" i="26"/>
  <c r="W98" i="26"/>
  <c r="X98" i="26"/>
  <c r="AC98" i="26"/>
  <c r="AD98" i="26"/>
  <c r="T99" i="26"/>
  <c r="U99" i="26"/>
  <c r="V99" i="26"/>
  <c r="W99" i="26"/>
  <c r="X99" i="26"/>
  <c r="AC99" i="26"/>
  <c r="AD99" i="26"/>
  <c r="T100" i="26"/>
  <c r="U100" i="26"/>
  <c r="V100" i="26"/>
  <c r="W100" i="26"/>
  <c r="X100" i="26"/>
  <c r="AC100" i="26"/>
  <c r="AD100" i="26"/>
  <c r="T101" i="26"/>
  <c r="U101" i="26"/>
  <c r="V101" i="26"/>
  <c r="W101" i="26"/>
  <c r="X101" i="26"/>
  <c r="AC101" i="26"/>
  <c r="AD101" i="26"/>
  <c r="T102" i="26"/>
  <c r="U102" i="26"/>
  <c r="V102" i="26"/>
  <c r="W102" i="26"/>
  <c r="X102" i="26"/>
  <c r="AC102" i="26"/>
  <c r="AD102" i="26"/>
  <c r="T103" i="26"/>
  <c r="U103" i="26"/>
  <c r="V103" i="26"/>
  <c r="W103" i="26"/>
  <c r="X103" i="26"/>
  <c r="AC103" i="26"/>
  <c r="AD103" i="26"/>
  <c r="T104" i="26"/>
  <c r="U104" i="26"/>
  <c r="V104" i="26"/>
  <c r="W104" i="26"/>
  <c r="X104" i="26"/>
  <c r="AC104" i="26"/>
  <c r="AD104" i="26"/>
  <c r="T105" i="26"/>
  <c r="U105" i="26"/>
  <c r="V105" i="26"/>
  <c r="W105" i="26"/>
  <c r="X105" i="26"/>
  <c r="AC105" i="26"/>
  <c r="AD105" i="26"/>
  <c r="T106" i="26"/>
  <c r="U106" i="26"/>
  <c r="V106" i="26"/>
  <c r="W106" i="26"/>
  <c r="X106" i="26"/>
  <c r="AC106" i="26"/>
  <c r="AD106" i="26"/>
  <c r="T107" i="26"/>
  <c r="U107" i="26"/>
  <c r="V107" i="26"/>
  <c r="W107" i="26"/>
  <c r="X107" i="26"/>
  <c r="AC107" i="26"/>
  <c r="AD107" i="26"/>
  <c r="T108" i="26"/>
  <c r="U108" i="26"/>
  <c r="V108" i="26"/>
  <c r="W108" i="26"/>
  <c r="X108" i="26"/>
  <c r="AC108" i="26"/>
  <c r="AD108" i="26"/>
  <c r="T109" i="26"/>
  <c r="U109" i="26"/>
  <c r="V109" i="26"/>
  <c r="W109" i="26"/>
  <c r="X109" i="26"/>
  <c r="AC109" i="26"/>
  <c r="AD109" i="26"/>
  <c r="T110" i="26"/>
  <c r="U110" i="26"/>
  <c r="V110" i="26"/>
  <c r="W110" i="26"/>
  <c r="X110" i="26"/>
  <c r="AC110" i="26"/>
  <c r="AD110" i="26"/>
  <c r="T111" i="26"/>
  <c r="U111" i="26"/>
  <c r="V111" i="26"/>
  <c r="W111" i="26"/>
  <c r="X111" i="26"/>
  <c r="AC111" i="26"/>
  <c r="AD111" i="26"/>
  <c r="T112" i="26"/>
  <c r="U112" i="26"/>
  <c r="V112" i="26"/>
  <c r="W112" i="26"/>
  <c r="X112" i="26"/>
  <c r="AC112" i="26"/>
  <c r="AD112" i="26"/>
  <c r="T113" i="26"/>
  <c r="U113" i="26"/>
  <c r="V113" i="26"/>
  <c r="W113" i="26"/>
  <c r="X113" i="26"/>
  <c r="AC113" i="26"/>
  <c r="AD113" i="26"/>
  <c r="T114" i="26"/>
  <c r="U114" i="26"/>
  <c r="V114" i="26"/>
  <c r="W114" i="26"/>
  <c r="X114" i="26"/>
  <c r="AC114" i="26"/>
  <c r="AD114" i="26"/>
  <c r="T115" i="26"/>
  <c r="U115" i="26"/>
  <c r="V115" i="26"/>
  <c r="W115" i="26"/>
  <c r="X115" i="26"/>
  <c r="AC115" i="26"/>
  <c r="AD115" i="26"/>
  <c r="T116" i="26"/>
  <c r="U116" i="26"/>
  <c r="V116" i="26"/>
  <c r="W116" i="26"/>
  <c r="X116" i="26"/>
  <c r="AC116" i="26"/>
  <c r="AD116" i="26"/>
  <c r="T117" i="26"/>
  <c r="U117" i="26"/>
  <c r="V117" i="26"/>
  <c r="W117" i="26"/>
  <c r="X117" i="26"/>
  <c r="AC117" i="26"/>
  <c r="AD117" i="26"/>
  <c r="T118" i="26"/>
  <c r="U118" i="26"/>
  <c r="V118" i="26"/>
  <c r="W118" i="26"/>
  <c r="X118" i="26"/>
  <c r="AC118" i="26"/>
  <c r="AD118" i="26"/>
  <c r="T119" i="26"/>
  <c r="U119" i="26"/>
  <c r="V119" i="26"/>
  <c r="W119" i="26"/>
  <c r="X119" i="26"/>
  <c r="AC119" i="26"/>
  <c r="AD119" i="26"/>
  <c r="T120" i="26"/>
  <c r="U120" i="26"/>
  <c r="V120" i="26"/>
  <c r="W120" i="26"/>
  <c r="X120" i="26"/>
  <c r="AC120" i="26"/>
  <c r="AD120" i="26"/>
  <c r="T121" i="26"/>
  <c r="U121" i="26"/>
  <c r="V121" i="26"/>
  <c r="W121" i="26"/>
  <c r="X121" i="26"/>
  <c r="AC121" i="26"/>
  <c r="AD121" i="26"/>
  <c r="T122" i="26"/>
  <c r="U122" i="26"/>
  <c r="V122" i="26"/>
  <c r="W122" i="26"/>
  <c r="X122" i="26"/>
  <c r="AC122" i="26"/>
  <c r="AD122" i="26"/>
  <c r="T123" i="26"/>
  <c r="U123" i="26"/>
  <c r="V123" i="26"/>
  <c r="W123" i="26"/>
  <c r="X123" i="26"/>
  <c r="AC123" i="26"/>
  <c r="AD123" i="26"/>
  <c r="T124" i="26"/>
  <c r="U124" i="26"/>
  <c r="V124" i="26"/>
  <c r="W124" i="26"/>
  <c r="X124" i="26"/>
  <c r="AC124" i="26"/>
  <c r="AD124" i="26"/>
  <c r="T125" i="26"/>
  <c r="U125" i="26"/>
  <c r="V125" i="26"/>
  <c r="W125" i="26"/>
  <c r="X125" i="26"/>
  <c r="AC125" i="26"/>
  <c r="AD125" i="26"/>
  <c r="T126" i="26"/>
  <c r="U126" i="26"/>
  <c r="V126" i="26"/>
  <c r="W126" i="26"/>
  <c r="X126" i="26"/>
  <c r="AC126" i="26"/>
  <c r="AD126" i="26"/>
  <c r="T127" i="26"/>
  <c r="U127" i="26"/>
  <c r="V127" i="26"/>
  <c r="W127" i="26"/>
  <c r="X127" i="26"/>
  <c r="AC127" i="26"/>
  <c r="AD127" i="26"/>
  <c r="T128" i="26"/>
  <c r="U128" i="26"/>
  <c r="V128" i="26"/>
  <c r="W128" i="26"/>
  <c r="X128" i="26"/>
  <c r="AC128" i="26"/>
  <c r="AD128" i="26"/>
  <c r="T129" i="26"/>
  <c r="U129" i="26"/>
  <c r="V129" i="26"/>
  <c r="W129" i="26"/>
  <c r="X129" i="26"/>
  <c r="AC129" i="26"/>
  <c r="AD129" i="26"/>
  <c r="T130" i="26"/>
  <c r="U130" i="26"/>
  <c r="V130" i="26"/>
  <c r="W130" i="26"/>
  <c r="X130" i="26"/>
  <c r="AC130" i="26"/>
  <c r="AD130" i="26"/>
  <c r="T131" i="26"/>
  <c r="U131" i="26"/>
  <c r="V131" i="26"/>
  <c r="W131" i="26"/>
  <c r="X131" i="26"/>
  <c r="AC131" i="26"/>
  <c r="AD131" i="26"/>
  <c r="T132" i="26"/>
  <c r="U132" i="26"/>
  <c r="V132" i="26"/>
  <c r="W132" i="26"/>
  <c r="X132" i="26"/>
  <c r="AC132" i="26"/>
  <c r="AD132" i="26"/>
  <c r="T133" i="26"/>
  <c r="U133" i="26"/>
  <c r="V133" i="26"/>
  <c r="W133" i="26"/>
  <c r="X133" i="26"/>
  <c r="AC133" i="26"/>
  <c r="AD133" i="26"/>
  <c r="T134" i="26"/>
  <c r="U134" i="26"/>
  <c r="V134" i="26"/>
  <c r="W134" i="26"/>
  <c r="X134" i="26"/>
  <c r="AC134" i="26"/>
  <c r="AD134" i="26"/>
  <c r="T135" i="26"/>
  <c r="U135" i="26"/>
  <c r="V135" i="26"/>
  <c r="W135" i="26"/>
  <c r="X135" i="26"/>
  <c r="AC135" i="26"/>
  <c r="AD135" i="26"/>
  <c r="T136" i="26"/>
  <c r="U136" i="26"/>
  <c r="V136" i="26"/>
  <c r="W136" i="26"/>
  <c r="X136" i="26"/>
  <c r="AC136" i="26"/>
  <c r="AD136" i="26"/>
  <c r="T137" i="26"/>
  <c r="U137" i="26"/>
  <c r="V137" i="26"/>
  <c r="W137" i="26"/>
  <c r="X137" i="26"/>
  <c r="AC137" i="26"/>
  <c r="AD137" i="26"/>
  <c r="T138" i="26"/>
  <c r="U138" i="26"/>
  <c r="V138" i="26"/>
  <c r="W138" i="26"/>
  <c r="X138" i="26"/>
  <c r="AC138" i="26"/>
  <c r="AD138" i="26"/>
  <c r="T139" i="26"/>
  <c r="U139" i="26"/>
  <c r="V139" i="26"/>
  <c r="W139" i="26"/>
  <c r="X139" i="26"/>
  <c r="AC139" i="26"/>
  <c r="AD139" i="26"/>
  <c r="T140" i="26"/>
  <c r="U140" i="26"/>
  <c r="V140" i="26"/>
  <c r="W140" i="26"/>
  <c r="X140" i="26"/>
  <c r="AC140" i="26"/>
  <c r="AD140" i="26"/>
  <c r="T141" i="26"/>
  <c r="U141" i="26"/>
  <c r="V141" i="26"/>
  <c r="W141" i="26"/>
  <c r="X141" i="26"/>
  <c r="AC141" i="26"/>
  <c r="AD141" i="26"/>
  <c r="T142" i="26"/>
  <c r="U142" i="26"/>
  <c r="V142" i="26"/>
  <c r="W142" i="26"/>
  <c r="X142" i="26"/>
  <c r="AC142" i="26"/>
  <c r="AD142" i="26"/>
  <c r="T143" i="26"/>
  <c r="U143" i="26"/>
  <c r="V143" i="26"/>
  <c r="W143" i="26"/>
  <c r="X143" i="26"/>
  <c r="AC143" i="26"/>
  <c r="AD143" i="26"/>
  <c r="T144" i="26"/>
  <c r="U144" i="26"/>
  <c r="V144" i="26"/>
  <c r="W144" i="26"/>
  <c r="X144" i="26"/>
  <c r="AC144" i="26"/>
  <c r="AD144" i="26"/>
  <c r="T145" i="26"/>
  <c r="U145" i="26"/>
  <c r="V145" i="26"/>
  <c r="W145" i="26"/>
  <c r="X145" i="26"/>
  <c r="AC145" i="26"/>
  <c r="AD145" i="26"/>
  <c r="T146" i="26"/>
  <c r="U146" i="26"/>
  <c r="V146" i="26"/>
  <c r="W146" i="26"/>
  <c r="X146" i="26"/>
  <c r="AC146" i="26"/>
  <c r="AD146" i="26"/>
  <c r="T147" i="26"/>
  <c r="U147" i="26"/>
  <c r="V147" i="26"/>
  <c r="W147" i="26"/>
  <c r="X147" i="26"/>
  <c r="AC147" i="26"/>
  <c r="AD147" i="26"/>
  <c r="T148" i="26"/>
  <c r="U148" i="26"/>
  <c r="V148" i="26"/>
  <c r="W148" i="26"/>
  <c r="X148" i="26"/>
  <c r="AC148" i="26"/>
  <c r="AD148" i="26"/>
  <c r="T149" i="26"/>
  <c r="U149" i="26"/>
  <c r="V149" i="26"/>
  <c r="W149" i="26"/>
  <c r="X149" i="26"/>
  <c r="AC149" i="26"/>
  <c r="AD149" i="26"/>
  <c r="T150" i="26"/>
  <c r="U150" i="26"/>
  <c r="V150" i="26"/>
  <c r="W150" i="26"/>
  <c r="X150" i="26"/>
  <c r="AC150" i="26"/>
  <c r="AD150" i="26"/>
  <c r="T151" i="26"/>
  <c r="U151" i="26"/>
  <c r="V151" i="26"/>
  <c r="W151" i="26"/>
  <c r="X151" i="26"/>
  <c r="AC151" i="26"/>
  <c r="AD151" i="26"/>
  <c r="T152" i="26"/>
  <c r="U152" i="26"/>
  <c r="V152" i="26"/>
  <c r="W152" i="26"/>
  <c r="X152" i="26"/>
  <c r="AC152" i="26"/>
  <c r="AD152" i="26"/>
  <c r="T153" i="26"/>
  <c r="U153" i="26"/>
  <c r="V153" i="26"/>
  <c r="W153" i="26"/>
  <c r="X153" i="26"/>
  <c r="AC153" i="26"/>
  <c r="AD153" i="26"/>
  <c r="T154" i="26"/>
  <c r="U154" i="26"/>
  <c r="V154" i="26"/>
  <c r="W154" i="26"/>
  <c r="X154" i="26"/>
  <c r="AC154" i="26"/>
  <c r="AD154" i="26"/>
  <c r="T155" i="26"/>
  <c r="U155" i="26"/>
  <c r="V155" i="26"/>
  <c r="W155" i="26"/>
  <c r="X155" i="26"/>
  <c r="AC155" i="26"/>
  <c r="AD155" i="26"/>
  <c r="T156" i="26"/>
  <c r="U156" i="26"/>
  <c r="V156" i="26"/>
  <c r="W156" i="26"/>
  <c r="X156" i="26"/>
  <c r="AC156" i="26"/>
  <c r="AD156" i="26"/>
  <c r="T157" i="26"/>
  <c r="U157" i="26"/>
  <c r="V157" i="26"/>
  <c r="W157" i="26"/>
  <c r="X157" i="26"/>
  <c r="AC157" i="26"/>
  <c r="AD157" i="26"/>
  <c r="T158" i="26"/>
  <c r="U158" i="26"/>
  <c r="V158" i="26"/>
  <c r="W158" i="26"/>
  <c r="X158" i="26"/>
  <c r="AC158" i="26"/>
  <c r="AD158" i="26"/>
  <c r="T159" i="26"/>
  <c r="U159" i="26"/>
  <c r="V159" i="26"/>
  <c r="W159" i="26"/>
  <c r="X159" i="26"/>
  <c r="AC159" i="26"/>
  <c r="AD159" i="26"/>
  <c r="T160" i="26"/>
  <c r="U160" i="26"/>
  <c r="V160" i="26"/>
  <c r="W160" i="26"/>
  <c r="X160" i="26"/>
  <c r="AC160" i="26"/>
  <c r="AD160" i="26"/>
  <c r="T161" i="26"/>
  <c r="U161" i="26"/>
  <c r="V161" i="26"/>
  <c r="W161" i="26"/>
  <c r="X161" i="26"/>
  <c r="AC161" i="26"/>
  <c r="AD161" i="26"/>
  <c r="T162" i="26"/>
  <c r="U162" i="26"/>
  <c r="V162" i="26"/>
  <c r="W162" i="26"/>
  <c r="X162" i="26"/>
  <c r="AC162" i="26"/>
  <c r="AD162" i="26"/>
  <c r="T163" i="26"/>
  <c r="U163" i="26"/>
  <c r="V163" i="26"/>
  <c r="W163" i="26"/>
  <c r="X163" i="26"/>
  <c r="AC163" i="26"/>
  <c r="AD163" i="26"/>
  <c r="T164" i="26"/>
  <c r="U164" i="26"/>
  <c r="V164" i="26"/>
  <c r="W164" i="26"/>
  <c r="X164" i="26"/>
  <c r="AC164" i="26"/>
  <c r="AD164" i="26"/>
  <c r="T165" i="26"/>
  <c r="U165" i="26"/>
  <c r="V165" i="26"/>
  <c r="W165" i="26"/>
  <c r="X165" i="26"/>
  <c r="AC165" i="26"/>
  <c r="AD165" i="26"/>
  <c r="T166" i="26"/>
  <c r="U166" i="26"/>
  <c r="V166" i="26"/>
  <c r="W166" i="26"/>
  <c r="X166" i="26"/>
  <c r="AC166" i="26"/>
  <c r="AD166" i="26"/>
  <c r="T167" i="26"/>
  <c r="U167" i="26"/>
  <c r="V167" i="26"/>
  <c r="W167" i="26"/>
  <c r="X167" i="26"/>
  <c r="AC167" i="26"/>
  <c r="AD167" i="26"/>
  <c r="T168" i="26"/>
  <c r="U168" i="26"/>
  <c r="V168" i="26"/>
  <c r="W168" i="26"/>
  <c r="X168" i="26"/>
  <c r="AC168" i="26"/>
  <c r="AD168" i="26"/>
  <c r="T169" i="26"/>
  <c r="U169" i="26"/>
  <c r="V169" i="26"/>
  <c r="W169" i="26"/>
  <c r="X169" i="26"/>
  <c r="AC169" i="26"/>
  <c r="AD169" i="26"/>
  <c r="T170" i="26"/>
  <c r="U170" i="26"/>
  <c r="V170" i="26"/>
  <c r="W170" i="26"/>
  <c r="X170" i="26"/>
  <c r="AC170" i="26"/>
  <c r="AD170" i="26"/>
  <c r="T171" i="26"/>
  <c r="U171" i="26"/>
  <c r="V171" i="26"/>
  <c r="W171" i="26"/>
  <c r="X171" i="26"/>
  <c r="AC171" i="26"/>
  <c r="AD171" i="26"/>
  <c r="T172" i="26"/>
  <c r="U172" i="26"/>
  <c r="V172" i="26"/>
  <c r="W172" i="26"/>
  <c r="X172" i="26"/>
  <c r="AC172" i="26"/>
  <c r="AD172" i="26"/>
  <c r="T173" i="26"/>
  <c r="U173" i="26"/>
  <c r="V173" i="26"/>
  <c r="W173" i="26"/>
  <c r="X173" i="26"/>
  <c r="AC173" i="26"/>
  <c r="AD173" i="26"/>
  <c r="T174" i="26"/>
  <c r="U174" i="26"/>
  <c r="V174" i="26"/>
  <c r="W174" i="26"/>
  <c r="X174" i="26"/>
  <c r="AC174" i="26"/>
  <c r="AD174" i="26"/>
  <c r="T175" i="26"/>
  <c r="U175" i="26"/>
  <c r="V175" i="26"/>
  <c r="W175" i="26"/>
  <c r="X175" i="26"/>
  <c r="AC175" i="26"/>
  <c r="AD175" i="26"/>
  <c r="T176" i="26"/>
  <c r="U176" i="26"/>
  <c r="V176" i="26"/>
  <c r="W176" i="26"/>
  <c r="X176" i="26"/>
  <c r="AC176" i="26"/>
  <c r="AD176" i="26"/>
  <c r="T177" i="26"/>
  <c r="U177" i="26"/>
  <c r="V177" i="26"/>
  <c r="W177" i="26"/>
  <c r="X177" i="26"/>
  <c r="AC177" i="26"/>
  <c r="AD177" i="26"/>
  <c r="T178" i="26"/>
  <c r="U178" i="26"/>
  <c r="V178" i="26"/>
  <c r="W178" i="26"/>
  <c r="X178" i="26"/>
  <c r="AC178" i="26"/>
  <c r="AD178" i="26"/>
  <c r="T179" i="26"/>
  <c r="U179" i="26"/>
  <c r="V179" i="26"/>
  <c r="W179" i="26"/>
  <c r="X179" i="26"/>
  <c r="AC179" i="26"/>
  <c r="AD179" i="26"/>
  <c r="T180" i="26"/>
  <c r="U180" i="26"/>
  <c r="V180" i="26"/>
  <c r="W180" i="26"/>
  <c r="X180" i="26"/>
  <c r="AC180" i="26"/>
  <c r="AD180" i="26"/>
  <c r="T181" i="26"/>
  <c r="U181" i="26"/>
  <c r="V181" i="26"/>
  <c r="W181" i="26"/>
  <c r="X181" i="26"/>
  <c r="AC181" i="26"/>
  <c r="AD181" i="26"/>
  <c r="T182" i="26"/>
  <c r="U182" i="26"/>
  <c r="V182" i="26"/>
  <c r="W182" i="26"/>
  <c r="X182" i="26"/>
  <c r="AC182" i="26"/>
  <c r="AD182" i="26"/>
  <c r="T183" i="26"/>
  <c r="U183" i="26"/>
  <c r="V183" i="26"/>
  <c r="W183" i="26"/>
  <c r="X183" i="26"/>
  <c r="AC183" i="26"/>
  <c r="AD183" i="26"/>
  <c r="T184" i="26"/>
  <c r="U184" i="26"/>
  <c r="V184" i="26"/>
  <c r="W184" i="26"/>
  <c r="X184" i="26"/>
  <c r="AC184" i="26"/>
  <c r="AD184" i="26"/>
  <c r="T185" i="26"/>
  <c r="U185" i="26"/>
  <c r="V185" i="26"/>
  <c r="W185" i="26"/>
  <c r="X185" i="26"/>
  <c r="AC185" i="26"/>
  <c r="AD185" i="26"/>
  <c r="T186" i="26"/>
  <c r="U186" i="26"/>
  <c r="V186" i="26"/>
  <c r="W186" i="26"/>
  <c r="X186" i="26"/>
  <c r="AC186" i="26"/>
  <c r="AD186" i="26"/>
  <c r="T187" i="26"/>
  <c r="U187" i="26"/>
  <c r="V187" i="26"/>
  <c r="W187" i="26"/>
  <c r="X187" i="26"/>
  <c r="AC187" i="26"/>
  <c r="AD187" i="26"/>
  <c r="T188" i="26"/>
  <c r="U188" i="26"/>
  <c r="V188" i="26"/>
  <c r="W188" i="26"/>
  <c r="X188" i="26"/>
  <c r="AC188" i="26"/>
  <c r="AD188" i="26"/>
  <c r="T189" i="26"/>
  <c r="U189" i="26"/>
  <c r="V189" i="26"/>
  <c r="W189" i="26"/>
  <c r="X189" i="26"/>
  <c r="AC189" i="26"/>
  <c r="AD189" i="26"/>
  <c r="T190" i="26"/>
  <c r="U190" i="26"/>
  <c r="V190" i="26"/>
  <c r="W190" i="26"/>
  <c r="X190" i="26"/>
  <c r="AC190" i="26"/>
  <c r="AD190" i="26"/>
  <c r="T191" i="26"/>
  <c r="U191" i="26"/>
  <c r="V191" i="26"/>
  <c r="W191" i="26"/>
  <c r="X191" i="26"/>
  <c r="AC191" i="26"/>
  <c r="AD191" i="26"/>
  <c r="T192" i="26"/>
  <c r="U192" i="26"/>
  <c r="V192" i="26"/>
  <c r="W192" i="26"/>
  <c r="X192" i="26"/>
  <c r="AC192" i="26"/>
  <c r="AD192" i="26"/>
  <c r="T193" i="26"/>
  <c r="U193" i="26"/>
  <c r="V193" i="26"/>
  <c r="W193" i="26"/>
  <c r="X193" i="26"/>
  <c r="AC193" i="26"/>
  <c r="AD193" i="26"/>
  <c r="T194" i="26"/>
  <c r="U194" i="26"/>
  <c r="V194" i="26"/>
  <c r="W194" i="26"/>
  <c r="X194" i="26"/>
  <c r="AC194" i="26"/>
  <c r="AD194" i="26"/>
  <c r="T195" i="26"/>
  <c r="U195" i="26"/>
  <c r="V195" i="26"/>
  <c r="W195" i="26"/>
  <c r="X195" i="26"/>
  <c r="AC195" i="26"/>
  <c r="AD195" i="26"/>
  <c r="T196" i="26"/>
  <c r="U196" i="26"/>
  <c r="V196" i="26"/>
  <c r="W196" i="26"/>
  <c r="X196" i="26"/>
  <c r="AC196" i="26"/>
  <c r="AD196" i="26"/>
  <c r="T197" i="26"/>
  <c r="U197" i="26"/>
  <c r="V197" i="26"/>
  <c r="W197" i="26"/>
  <c r="X197" i="26"/>
  <c r="AC197" i="26"/>
  <c r="AD197" i="26"/>
  <c r="T198" i="26"/>
  <c r="U198" i="26"/>
  <c r="V198" i="26"/>
  <c r="W198" i="26"/>
  <c r="X198" i="26"/>
  <c r="AC198" i="26"/>
  <c r="AD198" i="26"/>
  <c r="T199" i="26"/>
  <c r="U199" i="26"/>
  <c r="V199" i="26"/>
  <c r="W199" i="26"/>
  <c r="X199" i="26"/>
  <c r="AC199" i="26"/>
  <c r="AD199" i="26"/>
  <c r="T200" i="26"/>
  <c r="U200" i="26"/>
  <c r="V200" i="26"/>
  <c r="W200" i="26"/>
  <c r="X200" i="26"/>
  <c r="AC200" i="26"/>
  <c r="AD200" i="26"/>
  <c r="T201" i="26"/>
  <c r="U201" i="26"/>
  <c r="V201" i="26"/>
  <c r="W201" i="26"/>
  <c r="X201" i="26"/>
  <c r="AC201" i="26"/>
  <c r="AD201" i="26"/>
  <c r="T202" i="26"/>
  <c r="U202" i="26"/>
  <c r="V202" i="26"/>
  <c r="W202" i="26"/>
  <c r="X202" i="26"/>
  <c r="AC202" i="26"/>
  <c r="AD202" i="26"/>
  <c r="T203" i="26"/>
  <c r="U203" i="26"/>
  <c r="V203" i="26"/>
  <c r="W203" i="26"/>
  <c r="X203" i="26"/>
  <c r="AC203" i="26"/>
  <c r="AD203" i="26"/>
  <c r="T204" i="26"/>
  <c r="U204" i="26"/>
  <c r="V204" i="26"/>
  <c r="W204" i="26"/>
  <c r="X204" i="26"/>
  <c r="AC204" i="26"/>
  <c r="AD204" i="26"/>
  <c r="T205" i="26"/>
  <c r="U205" i="26"/>
  <c r="V205" i="26"/>
  <c r="W205" i="26"/>
  <c r="X205" i="26"/>
  <c r="AC205" i="26"/>
  <c r="AD205" i="26"/>
  <c r="T206" i="26"/>
  <c r="U206" i="26"/>
  <c r="V206" i="26"/>
  <c r="W206" i="26"/>
  <c r="X206" i="26"/>
  <c r="AC206" i="26"/>
  <c r="AD206" i="26"/>
  <c r="T207" i="26"/>
  <c r="U207" i="26"/>
  <c r="V207" i="26"/>
  <c r="W207" i="26"/>
  <c r="X207" i="26"/>
  <c r="AC207" i="26"/>
  <c r="AD207" i="26"/>
  <c r="T208" i="26"/>
  <c r="U208" i="26"/>
  <c r="V208" i="26"/>
  <c r="W208" i="26"/>
  <c r="X208" i="26"/>
  <c r="AC208" i="26"/>
  <c r="AD208" i="26"/>
  <c r="T209" i="26"/>
  <c r="U209" i="26"/>
  <c r="V209" i="26"/>
  <c r="W209" i="26"/>
  <c r="X209" i="26"/>
  <c r="AC209" i="26"/>
  <c r="AD209" i="26"/>
  <c r="T210" i="26"/>
  <c r="U210" i="26"/>
  <c r="V210" i="26"/>
  <c r="W210" i="26"/>
  <c r="X210" i="26"/>
  <c r="AC210" i="26"/>
  <c r="AD210" i="26"/>
  <c r="T211" i="26"/>
  <c r="U211" i="26"/>
  <c r="V211" i="26"/>
  <c r="W211" i="26"/>
  <c r="X211" i="26"/>
  <c r="AC211" i="26"/>
  <c r="AD211" i="26"/>
  <c r="T212" i="26"/>
  <c r="U212" i="26"/>
  <c r="V212" i="26"/>
  <c r="W212" i="26"/>
  <c r="X212" i="26"/>
  <c r="AC212" i="26"/>
  <c r="AD212" i="26"/>
  <c r="T213" i="26"/>
  <c r="U213" i="26"/>
  <c r="V213" i="26"/>
  <c r="W213" i="26"/>
  <c r="X213" i="26"/>
  <c r="AC213" i="26"/>
  <c r="AD213" i="26"/>
  <c r="T214" i="26"/>
  <c r="U214" i="26"/>
  <c r="V214" i="26"/>
  <c r="W214" i="26"/>
  <c r="X214" i="26"/>
  <c r="AC214" i="26"/>
  <c r="AD214" i="26"/>
  <c r="T215" i="26"/>
  <c r="U215" i="26"/>
  <c r="V215" i="26"/>
  <c r="W215" i="26"/>
  <c r="X215" i="26"/>
  <c r="AC215" i="26"/>
  <c r="AD215" i="26"/>
  <c r="T216" i="26"/>
  <c r="U216" i="26"/>
  <c r="V216" i="26"/>
  <c r="W216" i="26"/>
  <c r="X216" i="26"/>
  <c r="AC216" i="26"/>
  <c r="AD216" i="26"/>
  <c r="T217" i="26"/>
  <c r="U217" i="26"/>
  <c r="V217" i="26"/>
  <c r="W217" i="26"/>
  <c r="X217" i="26"/>
  <c r="AC217" i="26"/>
  <c r="AD217" i="26"/>
  <c r="T218" i="26"/>
  <c r="U218" i="26"/>
  <c r="V218" i="26"/>
  <c r="W218" i="26"/>
  <c r="X218" i="26"/>
  <c r="AC218" i="26"/>
  <c r="AD218" i="26"/>
  <c r="T219" i="26"/>
  <c r="U219" i="26"/>
  <c r="V219" i="26"/>
  <c r="W219" i="26"/>
  <c r="X219" i="26"/>
  <c r="AC219" i="26"/>
  <c r="AD219" i="26"/>
  <c r="T220" i="26"/>
  <c r="U220" i="26"/>
  <c r="V220" i="26"/>
  <c r="W220" i="26"/>
  <c r="X220" i="26"/>
  <c r="AC220" i="26"/>
  <c r="AD220" i="26"/>
  <c r="T221" i="26"/>
  <c r="U221" i="26"/>
  <c r="V221" i="26"/>
  <c r="W221" i="26"/>
  <c r="X221" i="26"/>
  <c r="AC221" i="26"/>
  <c r="AD221" i="26"/>
  <c r="T222" i="26"/>
  <c r="U222" i="26"/>
  <c r="V222" i="26"/>
  <c r="W222" i="26"/>
  <c r="X222" i="26"/>
  <c r="AC222" i="26"/>
  <c r="AD222" i="26"/>
  <c r="T223" i="26"/>
  <c r="U223" i="26"/>
  <c r="V223" i="26"/>
  <c r="W223" i="26"/>
  <c r="X223" i="26"/>
  <c r="AC223" i="26"/>
  <c r="AD223" i="26"/>
  <c r="T224" i="26"/>
  <c r="U224" i="26"/>
  <c r="V224" i="26"/>
  <c r="W224" i="26"/>
  <c r="X224" i="26"/>
  <c r="AC224" i="26"/>
  <c r="AD224" i="26"/>
  <c r="T225" i="26"/>
  <c r="U225" i="26"/>
  <c r="V225" i="26"/>
  <c r="W225" i="26"/>
  <c r="X225" i="26"/>
  <c r="AC225" i="26"/>
  <c r="AD225" i="26"/>
  <c r="T226" i="26"/>
  <c r="U226" i="26"/>
  <c r="V226" i="26"/>
  <c r="W226" i="26"/>
  <c r="X226" i="26"/>
  <c r="AC226" i="26"/>
  <c r="AD226" i="26"/>
  <c r="T227" i="26"/>
  <c r="U227" i="26"/>
  <c r="V227" i="26"/>
  <c r="W227" i="26"/>
  <c r="X227" i="26"/>
  <c r="AC227" i="26"/>
  <c r="AD227" i="26"/>
  <c r="T228" i="26"/>
  <c r="U228" i="26"/>
  <c r="V228" i="26"/>
  <c r="W228" i="26"/>
  <c r="X228" i="26"/>
  <c r="AC228" i="26"/>
  <c r="AD228" i="26"/>
  <c r="T229" i="26"/>
  <c r="U229" i="26"/>
  <c r="V229" i="26"/>
  <c r="W229" i="26"/>
  <c r="X229" i="26"/>
  <c r="AC229" i="26"/>
  <c r="AD229" i="26"/>
  <c r="T230" i="26"/>
  <c r="U230" i="26"/>
  <c r="V230" i="26"/>
  <c r="W230" i="26"/>
  <c r="X230" i="26"/>
  <c r="AC230" i="26"/>
  <c r="AD230" i="26"/>
  <c r="T231" i="26"/>
  <c r="U231" i="26"/>
  <c r="V231" i="26"/>
  <c r="W231" i="26"/>
  <c r="X231" i="26"/>
  <c r="AC231" i="26"/>
  <c r="AD231" i="26"/>
  <c r="T232" i="26"/>
  <c r="U232" i="26"/>
  <c r="V232" i="26"/>
  <c r="W232" i="26"/>
  <c r="X232" i="26"/>
  <c r="AC232" i="26"/>
  <c r="AD232" i="26"/>
  <c r="T233" i="26"/>
  <c r="U233" i="26"/>
  <c r="V233" i="26"/>
  <c r="W233" i="26"/>
  <c r="X233" i="26"/>
  <c r="AC233" i="26"/>
  <c r="AD233" i="26"/>
  <c r="T234" i="26"/>
  <c r="U234" i="26"/>
  <c r="V234" i="26"/>
  <c r="W234" i="26"/>
  <c r="X234" i="26"/>
  <c r="AC234" i="26"/>
  <c r="AD234" i="26"/>
  <c r="T235" i="26"/>
  <c r="U235" i="26"/>
  <c r="V235" i="26"/>
  <c r="W235" i="26"/>
  <c r="X235" i="26"/>
  <c r="AC235" i="26"/>
  <c r="AD235" i="26"/>
  <c r="T236" i="26"/>
  <c r="U236" i="26"/>
  <c r="V236" i="26"/>
  <c r="W236" i="26"/>
  <c r="X236" i="26"/>
  <c r="AC236" i="26"/>
  <c r="AD236" i="26"/>
  <c r="T237" i="26"/>
  <c r="U237" i="26"/>
  <c r="V237" i="26"/>
  <c r="W237" i="26"/>
  <c r="X237" i="26"/>
  <c r="AC237" i="26"/>
  <c r="AD237" i="26"/>
  <c r="T238" i="26"/>
  <c r="U238" i="26"/>
  <c r="V238" i="26"/>
  <c r="W238" i="26"/>
  <c r="X238" i="26"/>
  <c r="AC238" i="26"/>
  <c r="AD238" i="26"/>
  <c r="T239" i="26"/>
  <c r="U239" i="26"/>
  <c r="V239" i="26"/>
  <c r="W239" i="26"/>
  <c r="X239" i="26"/>
  <c r="AC239" i="26"/>
  <c r="AD239" i="26"/>
  <c r="T240" i="26"/>
  <c r="U240" i="26"/>
  <c r="V240" i="26"/>
  <c r="W240" i="26"/>
  <c r="X240" i="26"/>
  <c r="AC240" i="26"/>
  <c r="AD240" i="26"/>
  <c r="T241" i="26"/>
  <c r="U241" i="26"/>
  <c r="V241" i="26"/>
  <c r="W241" i="26"/>
  <c r="X241" i="26"/>
  <c r="AC241" i="26"/>
  <c r="AD241" i="26"/>
  <c r="T242" i="26"/>
  <c r="U242" i="26"/>
  <c r="V242" i="26"/>
  <c r="W242" i="26"/>
  <c r="X242" i="26"/>
  <c r="AC242" i="26"/>
  <c r="AD242" i="26"/>
  <c r="T243" i="26"/>
  <c r="U243" i="26"/>
  <c r="V243" i="26"/>
  <c r="W243" i="26"/>
  <c r="X243" i="26"/>
  <c r="AC243" i="26"/>
  <c r="AD243" i="26"/>
  <c r="T244" i="26"/>
  <c r="U244" i="26"/>
  <c r="V244" i="26"/>
  <c r="W244" i="26"/>
  <c r="X244" i="26"/>
  <c r="AC244" i="26"/>
  <c r="AD244" i="26"/>
  <c r="T245" i="26"/>
  <c r="U245" i="26"/>
  <c r="V245" i="26"/>
  <c r="W245" i="26"/>
  <c r="X245" i="26"/>
  <c r="AC245" i="26"/>
  <c r="AD245" i="26"/>
  <c r="T246" i="26"/>
  <c r="U246" i="26"/>
  <c r="V246" i="26"/>
  <c r="W246" i="26"/>
  <c r="X246" i="26"/>
  <c r="AC246" i="26"/>
  <c r="AD246" i="26"/>
  <c r="T247" i="26"/>
  <c r="U247" i="26"/>
  <c r="V247" i="26"/>
  <c r="W247" i="26"/>
  <c r="X247" i="26"/>
  <c r="AC247" i="26"/>
  <c r="AD247" i="26"/>
  <c r="T248" i="26"/>
  <c r="U248" i="26"/>
  <c r="V248" i="26"/>
  <c r="W248" i="26"/>
  <c r="X248" i="26"/>
  <c r="AC248" i="26"/>
  <c r="AD248" i="26"/>
  <c r="T249" i="26"/>
  <c r="U249" i="26"/>
  <c r="V249" i="26"/>
  <c r="W249" i="26"/>
  <c r="X249" i="26"/>
  <c r="AC249" i="26"/>
  <c r="AD249" i="26"/>
  <c r="T250" i="26"/>
  <c r="U250" i="26"/>
  <c r="V250" i="26"/>
  <c r="W250" i="26"/>
  <c r="X250" i="26"/>
  <c r="AC250" i="26"/>
  <c r="AD250" i="26"/>
  <c r="T251" i="26"/>
  <c r="U251" i="26"/>
  <c r="V251" i="26"/>
  <c r="W251" i="26"/>
  <c r="X251" i="26"/>
  <c r="AC251" i="26"/>
  <c r="AD251" i="26"/>
  <c r="T252" i="26"/>
  <c r="U252" i="26"/>
  <c r="V252" i="26"/>
  <c r="W252" i="26"/>
  <c r="X252" i="26"/>
  <c r="AC252" i="26"/>
  <c r="AD252" i="26"/>
  <c r="T253" i="26"/>
  <c r="U253" i="26"/>
  <c r="V253" i="26"/>
  <c r="W253" i="26"/>
  <c r="X253" i="26"/>
  <c r="AC253" i="26"/>
  <c r="AD253" i="26"/>
  <c r="T254" i="26"/>
  <c r="U254" i="26"/>
  <c r="V254" i="26"/>
  <c r="W254" i="26"/>
  <c r="X254" i="26"/>
  <c r="AC254" i="26"/>
  <c r="AD254" i="26"/>
  <c r="T255" i="26"/>
  <c r="U255" i="26"/>
  <c r="V255" i="26"/>
  <c r="W255" i="26"/>
  <c r="X255" i="26"/>
  <c r="AC255" i="26"/>
  <c r="AD255" i="26"/>
  <c r="T256" i="26"/>
  <c r="U256" i="26"/>
  <c r="V256" i="26"/>
  <c r="W256" i="26"/>
  <c r="X256" i="26"/>
  <c r="AC256" i="26"/>
  <c r="AD256" i="26"/>
  <c r="T257" i="26"/>
  <c r="U257" i="26"/>
  <c r="V257" i="26"/>
  <c r="W257" i="26"/>
  <c r="X257" i="26"/>
  <c r="AC257" i="26"/>
  <c r="AD257" i="26"/>
  <c r="T258" i="26"/>
  <c r="U258" i="26"/>
  <c r="V258" i="26"/>
  <c r="W258" i="26"/>
  <c r="X258" i="26"/>
  <c r="AC258" i="26"/>
  <c r="AD258" i="26"/>
  <c r="T259" i="26"/>
  <c r="U259" i="26"/>
  <c r="V259" i="26"/>
  <c r="W259" i="26"/>
  <c r="X259" i="26"/>
  <c r="AC259" i="26"/>
  <c r="AD259" i="26"/>
  <c r="T260" i="26"/>
  <c r="U260" i="26"/>
  <c r="V260" i="26"/>
  <c r="W260" i="26"/>
  <c r="X260" i="26"/>
  <c r="AC260" i="26"/>
  <c r="AD260" i="26"/>
  <c r="T261" i="26"/>
  <c r="U261" i="26"/>
  <c r="V261" i="26"/>
  <c r="W261" i="26"/>
  <c r="X261" i="26"/>
  <c r="AC261" i="26"/>
  <c r="AD261" i="26"/>
  <c r="T262" i="26"/>
  <c r="U262" i="26"/>
  <c r="V262" i="26"/>
  <c r="W262" i="26"/>
  <c r="X262" i="26"/>
  <c r="AC262" i="26"/>
  <c r="AD262" i="26"/>
  <c r="T263" i="26"/>
  <c r="U263" i="26"/>
  <c r="V263" i="26"/>
  <c r="W263" i="26"/>
  <c r="X263" i="26"/>
  <c r="AC263" i="26"/>
  <c r="AD263" i="26"/>
  <c r="T264" i="26"/>
  <c r="U264" i="26"/>
  <c r="V264" i="26"/>
  <c r="W264" i="26"/>
  <c r="X264" i="26"/>
  <c r="AC264" i="26"/>
  <c r="AD264" i="26"/>
  <c r="T265" i="26"/>
  <c r="U265" i="26"/>
  <c r="V265" i="26"/>
  <c r="W265" i="26"/>
  <c r="X265" i="26"/>
  <c r="AC265" i="26"/>
  <c r="AD265" i="26"/>
  <c r="T266" i="26"/>
  <c r="U266" i="26"/>
  <c r="V266" i="26"/>
  <c r="W266" i="26"/>
  <c r="X266" i="26"/>
  <c r="AC266" i="26"/>
  <c r="AD266" i="26"/>
  <c r="T267" i="26"/>
  <c r="U267" i="26"/>
  <c r="V267" i="26"/>
  <c r="W267" i="26"/>
  <c r="X267" i="26"/>
  <c r="AC267" i="26"/>
  <c r="AD267" i="26"/>
  <c r="T268" i="26"/>
  <c r="U268" i="26"/>
  <c r="V268" i="26"/>
  <c r="W268" i="26"/>
  <c r="X268" i="26"/>
  <c r="AC268" i="26"/>
  <c r="AD268" i="26"/>
  <c r="T269" i="26"/>
  <c r="U269" i="26"/>
  <c r="V269" i="26"/>
  <c r="W269" i="26"/>
  <c r="X269" i="26"/>
  <c r="AC269" i="26"/>
  <c r="AD269" i="26"/>
  <c r="T270" i="26"/>
  <c r="U270" i="26"/>
  <c r="V270" i="26"/>
  <c r="W270" i="26"/>
  <c r="X270" i="26"/>
  <c r="AC270" i="26"/>
  <c r="AD270" i="26"/>
  <c r="T271" i="26"/>
  <c r="U271" i="26"/>
  <c r="V271" i="26"/>
  <c r="W271" i="26"/>
  <c r="X271" i="26"/>
  <c r="AC271" i="26"/>
  <c r="AD271" i="26"/>
  <c r="T272" i="26"/>
  <c r="U272" i="26"/>
  <c r="V272" i="26"/>
  <c r="W272" i="26"/>
  <c r="X272" i="26"/>
  <c r="AC272" i="26"/>
  <c r="AD272" i="26"/>
  <c r="T273" i="26"/>
  <c r="U273" i="26"/>
  <c r="V273" i="26"/>
  <c r="W273" i="26"/>
  <c r="X273" i="26"/>
  <c r="AC273" i="26"/>
  <c r="AD273" i="26"/>
  <c r="T274" i="26"/>
  <c r="U274" i="26"/>
  <c r="V274" i="26"/>
  <c r="W274" i="26"/>
  <c r="X274" i="26"/>
  <c r="AC274" i="26"/>
  <c r="AD274" i="26"/>
  <c r="T275" i="26"/>
  <c r="U275" i="26"/>
  <c r="V275" i="26"/>
  <c r="W275" i="26"/>
  <c r="X275" i="26"/>
  <c r="AC275" i="26"/>
  <c r="AD275" i="26"/>
  <c r="T276" i="26"/>
  <c r="U276" i="26"/>
  <c r="V276" i="26"/>
  <c r="W276" i="26"/>
  <c r="X276" i="26"/>
  <c r="AC276" i="26"/>
  <c r="AD276" i="26"/>
  <c r="T277" i="26"/>
  <c r="U277" i="26"/>
  <c r="V277" i="26"/>
  <c r="W277" i="26"/>
  <c r="X277" i="26"/>
  <c r="AC277" i="26"/>
  <c r="AD277" i="26"/>
  <c r="T278" i="26"/>
  <c r="U278" i="26"/>
  <c r="V278" i="26"/>
  <c r="W278" i="26"/>
  <c r="X278" i="26"/>
  <c r="AC278" i="26"/>
  <c r="AD278" i="26"/>
  <c r="T279" i="26"/>
  <c r="U279" i="26"/>
  <c r="V279" i="26"/>
  <c r="W279" i="26"/>
  <c r="X279" i="26"/>
  <c r="AC279" i="26"/>
  <c r="AD279" i="26"/>
  <c r="T280" i="26"/>
  <c r="U280" i="26"/>
  <c r="V280" i="26"/>
  <c r="W280" i="26"/>
  <c r="X280" i="26"/>
  <c r="AC280" i="26"/>
  <c r="AD280" i="26"/>
  <c r="T281" i="26"/>
  <c r="U281" i="26"/>
  <c r="V281" i="26"/>
  <c r="W281" i="26"/>
  <c r="X281" i="26"/>
  <c r="AC281" i="26"/>
  <c r="AD281" i="26"/>
  <c r="T282" i="26"/>
  <c r="U282" i="26"/>
  <c r="V282" i="26"/>
  <c r="W282" i="26"/>
  <c r="X282" i="26"/>
  <c r="AC282" i="26"/>
  <c r="AD282" i="26"/>
  <c r="T283" i="26"/>
  <c r="U283" i="26"/>
  <c r="V283" i="26"/>
  <c r="W283" i="26"/>
  <c r="X283" i="26"/>
  <c r="AC283" i="26"/>
  <c r="AD283" i="26"/>
  <c r="T284" i="26"/>
  <c r="U284" i="26"/>
  <c r="V284" i="26"/>
  <c r="W284" i="26"/>
  <c r="X284" i="26"/>
  <c r="AC284" i="26"/>
  <c r="AD284" i="26"/>
  <c r="T285" i="26"/>
  <c r="U285" i="26"/>
  <c r="V285" i="26"/>
  <c r="W285" i="26"/>
  <c r="X285" i="26"/>
  <c r="AC285" i="26"/>
  <c r="AD285" i="26"/>
  <c r="T286" i="26"/>
  <c r="U286" i="26"/>
  <c r="V286" i="26"/>
  <c r="W286" i="26"/>
  <c r="X286" i="26"/>
  <c r="AC286" i="26"/>
  <c r="AD286" i="26"/>
  <c r="T287" i="26"/>
  <c r="U287" i="26"/>
  <c r="V287" i="26"/>
  <c r="W287" i="26"/>
  <c r="X287" i="26"/>
  <c r="AC287" i="26"/>
  <c r="AD287" i="26"/>
  <c r="T288" i="26"/>
  <c r="U288" i="26"/>
  <c r="V288" i="26"/>
  <c r="W288" i="26"/>
  <c r="X288" i="26"/>
  <c r="AC288" i="26"/>
  <c r="AD288" i="26"/>
  <c r="T289" i="26"/>
  <c r="U289" i="26"/>
  <c r="V289" i="26"/>
  <c r="W289" i="26"/>
  <c r="X289" i="26"/>
  <c r="AC289" i="26"/>
  <c r="AD289" i="26"/>
  <c r="T290" i="26"/>
  <c r="U290" i="26"/>
  <c r="V290" i="26"/>
  <c r="W290" i="26"/>
  <c r="X290" i="26"/>
  <c r="AC290" i="26"/>
  <c r="AD290" i="26"/>
  <c r="T291" i="26"/>
  <c r="U291" i="26"/>
  <c r="V291" i="26"/>
  <c r="W291" i="26"/>
  <c r="X291" i="26"/>
  <c r="AC291" i="26"/>
  <c r="AD291" i="26"/>
  <c r="T292" i="26"/>
  <c r="U292" i="26"/>
  <c r="V292" i="26"/>
  <c r="W292" i="26"/>
  <c r="X292" i="26"/>
  <c r="AC292" i="26"/>
  <c r="AD292" i="26"/>
  <c r="T293" i="26"/>
  <c r="U293" i="26"/>
  <c r="V293" i="26"/>
  <c r="W293" i="26"/>
  <c r="X293" i="26"/>
  <c r="AC293" i="26"/>
  <c r="AD293" i="26"/>
  <c r="T294" i="26"/>
  <c r="U294" i="26"/>
  <c r="V294" i="26"/>
  <c r="W294" i="26"/>
  <c r="X294" i="26"/>
  <c r="AC294" i="26"/>
  <c r="AD294" i="26"/>
  <c r="T295" i="26"/>
  <c r="U295" i="26"/>
  <c r="V295" i="26"/>
  <c r="W295" i="26"/>
  <c r="X295" i="26"/>
  <c r="AC295" i="26"/>
  <c r="AD295" i="26"/>
  <c r="T296" i="26"/>
  <c r="U296" i="26"/>
  <c r="V296" i="26"/>
  <c r="W296" i="26"/>
  <c r="X296" i="26"/>
  <c r="AC296" i="26"/>
  <c r="AD296" i="26"/>
  <c r="T297" i="26"/>
  <c r="U297" i="26"/>
  <c r="V297" i="26"/>
  <c r="W297" i="26"/>
  <c r="X297" i="26"/>
  <c r="AC297" i="26"/>
  <c r="AD297" i="26"/>
  <c r="T298" i="26"/>
  <c r="U298" i="26"/>
  <c r="V298" i="26"/>
  <c r="W298" i="26"/>
  <c r="X298" i="26"/>
  <c r="AC298" i="26"/>
  <c r="AD298" i="26"/>
  <c r="T299" i="26"/>
  <c r="U299" i="26"/>
  <c r="V299" i="26"/>
  <c r="W299" i="26"/>
  <c r="X299" i="26"/>
  <c r="AC299" i="26"/>
  <c r="AD299" i="26"/>
  <c r="T300" i="26"/>
  <c r="U300" i="26"/>
  <c r="V300" i="26"/>
  <c r="W300" i="26"/>
  <c r="X300" i="26"/>
  <c r="AC300" i="26"/>
  <c r="AD300" i="26"/>
  <c r="T301" i="26"/>
  <c r="U301" i="26"/>
  <c r="V301" i="26"/>
  <c r="W301" i="26"/>
  <c r="X301" i="26"/>
  <c r="AC301" i="26"/>
  <c r="AD301" i="26"/>
  <c r="T302" i="26"/>
  <c r="U302" i="26"/>
  <c r="V302" i="26"/>
  <c r="W302" i="26"/>
  <c r="X302" i="26"/>
  <c r="AC302" i="26"/>
  <c r="AD302" i="26"/>
  <c r="T303" i="26"/>
  <c r="U303" i="26"/>
  <c r="V303" i="26"/>
  <c r="W303" i="26"/>
  <c r="X303" i="26"/>
  <c r="AC303" i="26"/>
  <c r="AD303" i="26"/>
  <c r="T304" i="26"/>
  <c r="U304" i="26"/>
  <c r="V304" i="26"/>
  <c r="W304" i="26"/>
  <c r="X304" i="26"/>
  <c r="AC304" i="26"/>
  <c r="AD304" i="26"/>
  <c r="T305" i="26"/>
  <c r="U305" i="26"/>
  <c r="V305" i="26"/>
  <c r="W305" i="26"/>
  <c r="X305" i="26"/>
  <c r="AC305" i="26"/>
  <c r="AD305" i="26"/>
  <c r="T306" i="26"/>
  <c r="U306" i="26"/>
  <c r="V306" i="26"/>
  <c r="W306" i="26"/>
  <c r="X306" i="26"/>
  <c r="AC306" i="26"/>
  <c r="AD306" i="26"/>
  <c r="T307" i="26"/>
  <c r="U307" i="26"/>
  <c r="V307" i="26"/>
  <c r="W307" i="26"/>
  <c r="X307" i="26"/>
  <c r="AC307" i="26"/>
  <c r="AD307" i="26"/>
  <c r="T308" i="26"/>
  <c r="U308" i="26"/>
  <c r="V308" i="26"/>
  <c r="W308" i="26"/>
  <c r="X308" i="26"/>
  <c r="AC308" i="26"/>
  <c r="AD308" i="26"/>
  <c r="T309" i="26"/>
  <c r="U309" i="26"/>
  <c r="V309" i="26"/>
  <c r="W309" i="26"/>
  <c r="X309" i="26"/>
  <c r="AC309" i="26"/>
  <c r="AD309" i="26"/>
  <c r="T310" i="26"/>
  <c r="U310" i="26"/>
  <c r="V310" i="26"/>
  <c r="W310" i="26"/>
  <c r="X310" i="26"/>
  <c r="AC310" i="26"/>
  <c r="AD310" i="26"/>
  <c r="T311" i="26"/>
  <c r="U311" i="26"/>
  <c r="V311" i="26"/>
  <c r="W311" i="26"/>
  <c r="X311" i="26"/>
  <c r="AC311" i="26"/>
  <c r="AD311" i="26"/>
  <c r="T312" i="26"/>
  <c r="U312" i="26"/>
  <c r="V312" i="26"/>
  <c r="W312" i="26"/>
  <c r="X312" i="26"/>
  <c r="AC312" i="26"/>
  <c r="AD312" i="26"/>
  <c r="T313" i="26"/>
  <c r="U313" i="26"/>
  <c r="V313" i="26"/>
  <c r="W313" i="26"/>
  <c r="X313" i="26"/>
  <c r="AC313" i="26"/>
  <c r="AD313" i="26"/>
  <c r="T314" i="26"/>
  <c r="U314" i="26"/>
  <c r="V314" i="26"/>
  <c r="W314" i="26"/>
  <c r="X314" i="26"/>
  <c r="AC314" i="26"/>
  <c r="AD314" i="26"/>
  <c r="T315" i="26"/>
  <c r="U315" i="26"/>
  <c r="V315" i="26"/>
  <c r="W315" i="26"/>
  <c r="X315" i="26"/>
  <c r="AC315" i="26"/>
  <c r="AD315" i="26"/>
  <c r="T316" i="26"/>
  <c r="U316" i="26"/>
  <c r="V316" i="26"/>
  <c r="W316" i="26"/>
  <c r="X316" i="26"/>
  <c r="AC316" i="26"/>
  <c r="AD316" i="26"/>
  <c r="T317" i="26"/>
  <c r="U317" i="26"/>
  <c r="V317" i="26"/>
  <c r="W317" i="26"/>
  <c r="X317" i="26"/>
  <c r="AC317" i="26"/>
  <c r="AD317" i="26"/>
  <c r="T318" i="26"/>
  <c r="U318" i="26"/>
  <c r="V318" i="26"/>
  <c r="W318" i="26"/>
  <c r="X318" i="26"/>
  <c r="AC318" i="26"/>
  <c r="AD318" i="26"/>
  <c r="T319" i="26"/>
  <c r="U319" i="26"/>
  <c r="V319" i="26"/>
  <c r="W319" i="26"/>
  <c r="X319" i="26"/>
  <c r="AC319" i="26"/>
  <c r="AD319" i="26"/>
  <c r="T320" i="26"/>
  <c r="U320" i="26"/>
  <c r="V320" i="26"/>
  <c r="W320" i="26"/>
  <c r="X320" i="26"/>
  <c r="AC320" i="26"/>
  <c r="AD320" i="26"/>
  <c r="T321" i="26"/>
  <c r="U321" i="26"/>
  <c r="V321" i="26"/>
  <c r="W321" i="26"/>
  <c r="X321" i="26"/>
  <c r="AC321" i="26"/>
  <c r="AD321" i="26"/>
  <c r="T322" i="26"/>
  <c r="U322" i="26"/>
  <c r="V322" i="26"/>
  <c r="W322" i="26"/>
  <c r="X322" i="26"/>
  <c r="AC322" i="26"/>
  <c r="AD322" i="26"/>
  <c r="T323" i="26"/>
  <c r="U323" i="26"/>
  <c r="V323" i="26"/>
  <c r="W323" i="26"/>
  <c r="X323" i="26"/>
  <c r="AC323" i="26"/>
  <c r="AD323" i="26"/>
  <c r="T324" i="26"/>
  <c r="U324" i="26"/>
  <c r="V324" i="26"/>
  <c r="W324" i="26"/>
  <c r="X324" i="26"/>
  <c r="AC324" i="26"/>
  <c r="AD324" i="26"/>
  <c r="T325" i="26"/>
  <c r="U325" i="26"/>
  <c r="V325" i="26"/>
  <c r="W325" i="26"/>
  <c r="X325" i="26"/>
  <c r="AC325" i="26"/>
  <c r="AD325" i="26"/>
  <c r="T326" i="26"/>
  <c r="U326" i="26"/>
  <c r="V326" i="26"/>
  <c r="W326" i="26"/>
  <c r="X326" i="26"/>
  <c r="AC326" i="26"/>
  <c r="AD326" i="26"/>
  <c r="T327" i="26"/>
  <c r="U327" i="26"/>
  <c r="V327" i="26"/>
  <c r="W327" i="26"/>
  <c r="X327" i="26"/>
  <c r="AC327" i="26"/>
  <c r="AD327" i="26"/>
  <c r="T328" i="26"/>
  <c r="U328" i="26"/>
  <c r="V328" i="26"/>
  <c r="W328" i="26"/>
  <c r="X328" i="26"/>
  <c r="AC328" i="26"/>
  <c r="AD328" i="26"/>
  <c r="T329" i="26"/>
  <c r="U329" i="26"/>
  <c r="V329" i="26"/>
  <c r="W329" i="26"/>
  <c r="X329" i="26"/>
  <c r="AC329" i="26"/>
  <c r="AD329" i="26"/>
  <c r="T330" i="26"/>
  <c r="U330" i="26"/>
  <c r="V330" i="26"/>
  <c r="W330" i="26"/>
  <c r="X330" i="26"/>
  <c r="AC330" i="26"/>
  <c r="AD330" i="26"/>
  <c r="T331" i="26"/>
  <c r="U331" i="26"/>
  <c r="V331" i="26"/>
  <c r="W331" i="26"/>
  <c r="X331" i="26"/>
  <c r="AC331" i="26"/>
  <c r="AD331" i="26"/>
  <c r="T332" i="26"/>
  <c r="U332" i="26"/>
  <c r="V332" i="26"/>
  <c r="W332" i="26"/>
  <c r="X332" i="26"/>
  <c r="AC332" i="26"/>
  <c r="AD332" i="26"/>
  <c r="T333" i="26"/>
  <c r="U333" i="26"/>
  <c r="V333" i="26"/>
  <c r="W333" i="26"/>
  <c r="X333" i="26"/>
  <c r="AC333" i="26"/>
  <c r="AD333" i="26"/>
  <c r="T334" i="26"/>
  <c r="U334" i="26"/>
  <c r="V334" i="26"/>
  <c r="W334" i="26"/>
  <c r="X334" i="26"/>
  <c r="AC334" i="26"/>
  <c r="AD334" i="26"/>
  <c r="T335" i="26"/>
  <c r="U335" i="26"/>
  <c r="V335" i="26"/>
  <c r="W335" i="26"/>
  <c r="X335" i="26"/>
  <c r="AC335" i="26"/>
  <c r="AD335" i="26"/>
  <c r="T336" i="26"/>
  <c r="U336" i="26"/>
  <c r="V336" i="26"/>
  <c r="W336" i="26"/>
  <c r="X336" i="26"/>
  <c r="AC336" i="26"/>
  <c r="AD336" i="26"/>
  <c r="T337" i="26"/>
  <c r="U337" i="26"/>
  <c r="V337" i="26"/>
  <c r="W337" i="26"/>
  <c r="X337" i="26"/>
  <c r="AC337" i="26"/>
  <c r="AD337" i="26"/>
  <c r="T338" i="26"/>
  <c r="U338" i="26"/>
  <c r="V338" i="26"/>
  <c r="W338" i="26"/>
  <c r="X338" i="26"/>
  <c r="AC338" i="26"/>
  <c r="AD338" i="26"/>
  <c r="T339" i="26"/>
  <c r="U339" i="26"/>
  <c r="V339" i="26"/>
  <c r="W339" i="26"/>
  <c r="X339" i="26"/>
  <c r="AC339" i="26"/>
  <c r="AD339" i="26"/>
  <c r="T340" i="26"/>
  <c r="U340" i="26"/>
  <c r="V340" i="26"/>
  <c r="W340" i="26"/>
  <c r="X340" i="26"/>
  <c r="AC340" i="26"/>
  <c r="AD340" i="26"/>
  <c r="T341" i="26"/>
  <c r="U341" i="26"/>
  <c r="V341" i="26"/>
  <c r="W341" i="26"/>
  <c r="X341" i="26"/>
  <c r="AC341" i="26"/>
  <c r="AD341" i="26"/>
  <c r="T342" i="26"/>
  <c r="U342" i="26"/>
  <c r="V342" i="26"/>
  <c r="W342" i="26"/>
  <c r="X342" i="26"/>
  <c r="AC342" i="26"/>
  <c r="AD342" i="26"/>
  <c r="T343" i="26"/>
  <c r="U343" i="26"/>
  <c r="V343" i="26"/>
  <c r="W343" i="26"/>
  <c r="X343" i="26"/>
  <c r="AC343" i="26"/>
  <c r="AD343" i="26"/>
  <c r="T344" i="26"/>
  <c r="U344" i="26"/>
  <c r="V344" i="26"/>
  <c r="W344" i="26"/>
  <c r="X344" i="26"/>
  <c r="AC344" i="26"/>
  <c r="AD344" i="26"/>
  <c r="T345" i="26"/>
  <c r="U345" i="26"/>
  <c r="V345" i="26"/>
  <c r="W345" i="26"/>
  <c r="X345" i="26"/>
  <c r="AC345" i="26"/>
  <c r="AD345" i="26"/>
  <c r="T346" i="26"/>
  <c r="U346" i="26"/>
  <c r="V346" i="26"/>
  <c r="W346" i="26"/>
  <c r="X346" i="26"/>
  <c r="AC346" i="26"/>
  <c r="AD346" i="26"/>
  <c r="T347" i="26"/>
  <c r="U347" i="26"/>
  <c r="V347" i="26"/>
  <c r="W347" i="26"/>
  <c r="X347" i="26"/>
  <c r="AC347" i="26"/>
  <c r="AD347" i="26"/>
  <c r="T348" i="26"/>
  <c r="U348" i="26"/>
  <c r="V348" i="26"/>
  <c r="W348" i="26"/>
  <c r="X348" i="26"/>
  <c r="AC348" i="26"/>
  <c r="AD348" i="26"/>
  <c r="T349" i="26"/>
  <c r="U349" i="26"/>
  <c r="V349" i="26"/>
  <c r="W349" i="26"/>
  <c r="X349" i="26"/>
  <c r="AC349" i="26"/>
  <c r="AD349" i="26"/>
  <c r="T350" i="26"/>
  <c r="U350" i="26"/>
  <c r="V350" i="26"/>
  <c r="W350" i="26"/>
  <c r="X350" i="26"/>
  <c r="AC350" i="26"/>
  <c r="AD350" i="26"/>
  <c r="T351" i="26"/>
  <c r="U351" i="26"/>
  <c r="V351" i="26"/>
  <c r="W351" i="26"/>
  <c r="X351" i="26"/>
  <c r="AC351" i="26"/>
  <c r="AD351" i="26"/>
  <c r="T352" i="26"/>
  <c r="U352" i="26"/>
  <c r="V352" i="26"/>
  <c r="W352" i="26"/>
  <c r="X352" i="26"/>
  <c r="AC352" i="26"/>
  <c r="AD352" i="26"/>
  <c r="T353" i="26"/>
  <c r="U353" i="26"/>
  <c r="V353" i="26"/>
  <c r="W353" i="26"/>
  <c r="X353" i="26"/>
  <c r="AC353" i="26"/>
  <c r="AD353" i="26"/>
  <c r="T354" i="26"/>
  <c r="U354" i="26"/>
  <c r="V354" i="26"/>
  <c r="W354" i="26"/>
  <c r="X354" i="26"/>
  <c r="AC354" i="26"/>
  <c r="AD354" i="26"/>
  <c r="T355" i="26"/>
  <c r="U355" i="26"/>
  <c r="V355" i="26"/>
  <c r="W355" i="26"/>
  <c r="X355" i="26"/>
  <c r="AC355" i="26"/>
  <c r="AD355" i="26"/>
  <c r="T356" i="26"/>
  <c r="U356" i="26"/>
  <c r="V356" i="26"/>
  <c r="W356" i="26"/>
  <c r="X356" i="26"/>
  <c r="AC356" i="26"/>
  <c r="AD356" i="26"/>
  <c r="T357" i="26"/>
  <c r="U357" i="26"/>
  <c r="V357" i="26"/>
  <c r="W357" i="26"/>
  <c r="X357" i="26"/>
  <c r="AC357" i="26"/>
  <c r="AD357" i="26"/>
  <c r="T358" i="26"/>
  <c r="U358" i="26"/>
  <c r="V358" i="26"/>
  <c r="W358" i="26"/>
  <c r="X358" i="26"/>
  <c r="AC358" i="26"/>
  <c r="AD358" i="26"/>
  <c r="T359" i="26"/>
  <c r="U359" i="26"/>
  <c r="V359" i="26"/>
  <c r="W359" i="26"/>
  <c r="X359" i="26"/>
  <c r="AC359" i="26"/>
  <c r="AD359" i="26"/>
  <c r="T360" i="26"/>
  <c r="U360" i="26"/>
  <c r="V360" i="26"/>
  <c r="W360" i="26"/>
  <c r="X360" i="26"/>
  <c r="AC360" i="26"/>
  <c r="AD360" i="26"/>
  <c r="T361" i="26"/>
  <c r="U361" i="26"/>
  <c r="V361" i="26"/>
  <c r="W361" i="26"/>
  <c r="X361" i="26"/>
  <c r="AC361" i="26"/>
  <c r="AD361" i="26"/>
  <c r="T362" i="26"/>
  <c r="U362" i="26"/>
  <c r="V362" i="26"/>
  <c r="W362" i="26"/>
  <c r="X362" i="26"/>
  <c r="AC362" i="26"/>
  <c r="AD362" i="26"/>
  <c r="T363" i="26"/>
  <c r="U363" i="26"/>
  <c r="V363" i="26"/>
  <c r="W363" i="26"/>
  <c r="X363" i="26"/>
  <c r="AC363" i="26"/>
  <c r="AD363" i="26"/>
  <c r="T364" i="26"/>
  <c r="U364" i="26"/>
  <c r="V364" i="26"/>
  <c r="W364" i="26"/>
  <c r="X364" i="26"/>
  <c r="AC364" i="26"/>
  <c r="AD364" i="26"/>
  <c r="T365" i="26"/>
  <c r="U365" i="26"/>
  <c r="V365" i="26"/>
  <c r="W365" i="26"/>
  <c r="X365" i="26"/>
  <c r="AC365" i="26"/>
  <c r="AD365" i="26"/>
  <c r="T366" i="26"/>
  <c r="U366" i="26"/>
  <c r="V366" i="26"/>
  <c r="W366" i="26"/>
  <c r="X366" i="26"/>
  <c r="AC366" i="26"/>
  <c r="AD366" i="26"/>
  <c r="T367" i="26"/>
  <c r="U367" i="26"/>
  <c r="V367" i="26"/>
  <c r="W367" i="26"/>
  <c r="X367" i="26"/>
  <c r="AC367" i="26"/>
  <c r="AD367" i="26"/>
  <c r="T368" i="26"/>
  <c r="U368" i="26"/>
  <c r="V368" i="26"/>
  <c r="W368" i="26"/>
  <c r="X368" i="26"/>
  <c r="AC368" i="26"/>
  <c r="AD368" i="26"/>
  <c r="T369" i="26"/>
  <c r="U369" i="26"/>
  <c r="V369" i="26"/>
  <c r="W369" i="26"/>
  <c r="X369" i="26"/>
  <c r="AC369" i="26"/>
  <c r="AD369" i="26"/>
  <c r="T370" i="26"/>
  <c r="U370" i="26"/>
  <c r="V370" i="26"/>
  <c r="W370" i="26"/>
  <c r="X370" i="26"/>
  <c r="AC370" i="26"/>
  <c r="AD370" i="26"/>
  <c r="T371" i="26"/>
  <c r="U371" i="26"/>
  <c r="V371" i="26"/>
  <c r="W371" i="26"/>
  <c r="X371" i="26"/>
  <c r="AC371" i="26"/>
  <c r="AD371" i="26"/>
  <c r="T372" i="26"/>
  <c r="U372" i="26"/>
  <c r="V372" i="26"/>
  <c r="W372" i="26"/>
  <c r="X372" i="26"/>
  <c r="AC372" i="26"/>
  <c r="AD372" i="26"/>
  <c r="T373" i="26"/>
  <c r="U373" i="26"/>
  <c r="V373" i="26"/>
  <c r="W373" i="26"/>
  <c r="X373" i="26"/>
  <c r="AC373" i="26"/>
  <c r="AD373" i="26"/>
  <c r="T374" i="26"/>
  <c r="U374" i="26"/>
  <c r="V374" i="26"/>
  <c r="W374" i="26"/>
  <c r="X374" i="26"/>
  <c r="AC374" i="26"/>
  <c r="AD374" i="26"/>
  <c r="T375" i="26"/>
  <c r="U375" i="26"/>
  <c r="V375" i="26"/>
  <c r="W375" i="26"/>
  <c r="X375" i="26"/>
  <c r="AC375" i="26"/>
  <c r="AD375" i="26"/>
  <c r="T376" i="26"/>
  <c r="U376" i="26"/>
  <c r="V376" i="26"/>
  <c r="W376" i="26"/>
  <c r="X376" i="26"/>
  <c r="AC376" i="26"/>
  <c r="AD376" i="26"/>
  <c r="T377" i="26"/>
  <c r="U377" i="26"/>
  <c r="V377" i="26"/>
  <c r="W377" i="26"/>
  <c r="X377" i="26"/>
  <c r="AC377" i="26"/>
  <c r="AD377" i="26"/>
  <c r="T378" i="26"/>
  <c r="U378" i="26"/>
  <c r="V378" i="26"/>
  <c r="W378" i="26"/>
  <c r="X378" i="26"/>
  <c r="AC378" i="26"/>
  <c r="AD378" i="26"/>
  <c r="T379" i="26"/>
  <c r="U379" i="26"/>
  <c r="V379" i="26"/>
  <c r="W379" i="26"/>
  <c r="X379" i="26"/>
  <c r="AC379" i="26"/>
  <c r="AD379" i="26"/>
  <c r="T380" i="26"/>
  <c r="U380" i="26"/>
  <c r="V380" i="26"/>
  <c r="W380" i="26"/>
  <c r="X380" i="26"/>
  <c r="AC380" i="26"/>
  <c r="AD380" i="26"/>
  <c r="T381" i="26"/>
  <c r="U381" i="26"/>
  <c r="V381" i="26"/>
  <c r="W381" i="26"/>
  <c r="X381" i="26"/>
  <c r="AC381" i="26"/>
  <c r="AD381" i="26"/>
  <c r="T382" i="26"/>
  <c r="U382" i="26"/>
  <c r="V382" i="26"/>
  <c r="W382" i="26"/>
  <c r="X382" i="26"/>
  <c r="AC382" i="26"/>
  <c r="AD382" i="26"/>
  <c r="T383" i="26"/>
  <c r="U383" i="26"/>
  <c r="V383" i="26"/>
  <c r="W383" i="26"/>
  <c r="X383" i="26"/>
  <c r="AC383" i="26"/>
  <c r="AD383" i="26"/>
  <c r="T384" i="26"/>
  <c r="U384" i="26"/>
  <c r="V384" i="26"/>
  <c r="W384" i="26"/>
  <c r="X384" i="26"/>
  <c r="AC384" i="26"/>
  <c r="AD384" i="26"/>
  <c r="T385" i="26"/>
  <c r="U385" i="26"/>
  <c r="V385" i="26"/>
  <c r="W385" i="26"/>
  <c r="X385" i="26"/>
  <c r="AC385" i="26"/>
  <c r="AD385" i="26"/>
  <c r="T386" i="26"/>
  <c r="U386" i="26"/>
  <c r="V386" i="26"/>
  <c r="W386" i="26"/>
  <c r="X386" i="26"/>
  <c r="AC386" i="26"/>
  <c r="AD386" i="26"/>
  <c r="T387" i="26"/>
  <c r="U387" i="26"/>
  <c r="V387" i="26"/>
  <c r="W387" i="26"/>
  <c r="X387" i="26"/>
  <c r="AC387" i="26"/>
  <c r="AD387" i="26"/>
  <c r="T388" i="26"/>
  <c r="U388" i="26"/>
  <c r="V388" i="26"/>
  <c r="W388" i="26"/>
  <c r="X388" i="26"/>
  <c r="AC388" i="26"/>
  <c r="AD388" i="26"/>
  <c r="T389" i="26"/>
  <c r="U389" i="26"/>
  <c r="V389" i="26"/>
  <c r="W389" i="26"/>
  <c r="X389" i="26"/>
  <c r="AC389" i="26"/>
  <c r="AD389" i="26"/>
  <c r="T390" i="26"/>
  <c r="U390" i="26"/>
  <c r="V390" i="26"/>
  <c r="W390" i="26"/>
  <c r="X390" i="26"/>
  <c r="AC390" i="26"/>
  <c r="AD390" i="26"/>
  <c r="T391" i="26"/>
  <c r="U391" i="26"/>
  <c r="V391" i="26"/>
  <c r="W391" i="26"/>
  <c r="X391" i="26"/>
  <c r="AC391" i="26"/>
  <c r="AD391" i="26"/>
  <c r="T392" i="26"/>
  <c r="U392" i="26"/>
  <c r="V392" i="26"/>
  <c r="W392" i="26"/>
  <c r="X392" i="26"/>
  <c r="AC392" i="26"/>
  <c r="AD392" i="26"/>
  <c r="T393" i="26"/>
  <c r="U393" i="26"/>
  <c r="V393" i="26"/>
  <c r="W393" i="26"/>
  <c r="X393" i="26"/>
  <c r="AC393" i="26"/>
  <c r="AD393" i="26"/>
  <c r="T394" i="26"/>
  <c r="U394" i="26"/>
  <c r="V394" i="26"/>
  <c r="W394" i="26"/>
  <c r="X394" i="26"/>
  <c r="AC394" i="26"/>
  <c r="AD394" i="26"/>
  <c r="T395" i="26"/>
  <c r="U395" i="26"/>
  <c r="V395" i="26"/>
  <c r="W395" i="26"/>
  <c r="X395" i="26"/>
  <c r="AC395" i="26"/>
  <c r="AD395" i="26"/>
  <c r="T396" i="26"/>
  <c r="U396" i="26"/>
  <c r="V396" i="26"/>
  <c r="W396" i="26"/>
  <c r="X396" i="26"/>
  <c r="AC396" i="26"/>
  <c r="AD396" i="26"/>
  <c r="T397" i="26"/>
  <c r="U397" i="26"/>
  <c r="V397" i="26"/>
  <c r="W397" i="26"/>
  <c r="X397" i="26"/>
  <c r="AC397" i="26"/>
  <c r="AD397" i="26"/>
  <c r="T398" i="26"/>
  <c r="U398" i="26"/>
  <c r="V398" i="26"/>
  <c r="W398" i="26"/>
  <c r="X398" i="26"/>
  <c r="AC398" i="26"/>
  <c r="AD398" i="26"/>
  <c r="T399" i="26"/>
  <c r="U399" i="26"/>
  <c r="V399" i="26"/>
  <c r="W399" i="26"/>
  <c r="X399" i="26"/>
  <c r="AC399" i="26"/>
  <c r="AD399" i="26"/>
  <c r="T400" i="26"/>
  <c r="U400" i="26"/>
  <c r="V400" i="26"/>
  <c r="W400" i="26"/>
  <c r="X400" i="26"/>
  <c r="AC400" i="26"/>
  <c r="AD400" i="26"/>
  <c r="T401" i="26"/>
  <c r="U401" i="26"/>
  <c r="V401" i="26"/>
  <c r="W401" i="26"/>
  <c r="X401" i="26"/>
  <c r="AC401" i="26"/>
  <c r="AD401" i="26"/>
  <c r="T402" i="26"/>
  <c r="U402" i="26"/>
  <c r="V402" i="26"/>
  <c r="W402" i="26"/>
  <c r="X402" i="26"/>
  <c r="AC402" i="26"/>
  <c r="AD402" i="26"/>
  <c r="T403" i="26"/>
  <c r="U403" i="26"/>
  <c r="V403" i="26"/>
  <c r="W403" i="26"/>
  <c r="X403" i="26"/>
  <c r="AC403" i="26"/>
  <c r="AD403" i="26"/>
  <c r="T404" i="26"/>
  <c r="U404" i="26"/>
  <c r="V404" i="26"/>
  <c r="W404" i="26"/>
  <c r="X404" i="26"/>
  <c r="AC404" i="26"/>
  <c r="AD404" i="26"/>
  <c r="T405" i="26"/>
  <c r="U405" i="26"/>
  <c r="V405" i="26"/>
  <c r="W405" i="26"/>
  <c r="X405" i="26"/>
  <c r="AC405" i="26"/>
  <c r="AD405" i="26"/>
  <c r="T406" i="26"/>
  <c r="U406" i="26"/>
  <c r="V406" i="26"/>
  <c r="W406" i="26"/>
  <c r="X406" i="26"/>
  <c r="AC406" i="26"/>
  <c r="AD406" i="26"/>
  <c r="T407" i="26"/>
  <c r="U407" i="26"/>
  <c r="V407" i="26"/>
  <c r="W407" i="26"/>
  <c r="X407" i="26"/>
  <c r="AC407" i="26"/>
  <c r="AD407" i="26"/>
  <c r="T408" i="26"/>
  <c r="U408" i="26"/>
  <c r="V408" i="26"/>
  <c r="W408" i="26"/>
  <c r="X408" i="26"/>
  <c r="AC408" i="26"/>
  <c r="AD408" i="26"/>
  <c r="T409" i="26"/>
  <c r="U409" i="26"/>
  <c r="V409" i="26"/>
  <c r="W409" i="26"/>
  <c r="X409" i="26"/>
  <c r="AC409" i="26"/>
  <c r="AD409" i="26"/>
  <c r="T410" i="26"/>
  <c r="U410" i="26"/>
  <c r="V410" i="26"/>
  <c r="W410" i="26"/>
  <c r="X410" i="26"/>
  <c r="AC410" i="26"/>
  <c r="AD410" i="26"/>
  <c r="T411" i="26"/>
  <c r="U411" i="26"/>
  <c r="V411" i="26"/>
  <c r="W411" i="26"/>
  <c r="X411" i="26"/>
  <c r="AC411" i="26"/>
  <c r="AD411" i="26"/>
  <c r="T412" i="26"/>
  <c r="U412" i="26"/>
  <c r="V412" i="26"/>
  <c r="W412" i="26"/>
  <c r="X412" i="26"/>
  <c r="AC412" i="26"/>
  <c r="AD412" i="26"/>
  <c r="T413" i="26"/>
  <c r="U413" i="26"/>
  <c r="V413" i="26"/>
  <c r="W413" i="26"/>
  <c r="X413" i="26"/>
  <c r="AC413" i="26"/>
  <c r="AD413" i="26"/>
  <c r="T414" i="26"/>
  <c r="U414" i="26"/>
  <c r="V414" i="26"/>
  <c r="W414" i="26"/>
  <c r="X414" i="26"/>
  <c r="AC414" i="26"/>
  <c r="AD414" i="26"/>
  <c r="T415" i="26"/>
  <c r="U415" i="26"/>
  <c r="V415" i="26"/>
  <c r="W415" i="26"/>
  <c r="X415" i="26"/>
  <c r="AC415" i="26"/>
  <c r="AD415" i="26"/>
  <c r="T416" i="26"/>
  <c r="U416" i="26"/>
  <c r="V416" i="26"/>
  <c r="W416" i="26"/>
  <c r="X416" i="26"/>
  <c r="AC416" i="26"/>
  <c r="AD416" i="26"/>
  <c r="T417" i="26"/>
  <c r="U417" i="26"/>
  <c r="V417" i="26"/>
  <c r="W417" i="26"/>
  <c r="X417" i="26"/>
  <c r="AC417" i="26"/>
  <c r="AD417" i="26"/>
  <c r="T418" i="26"/>
  <c r="U418" i="26"/>
  <c r="V418" i="26"/>
  <c r="W418" i="26"/>
  <c r="X418" i="26"/>
  <c r="AC418" i="26"/>
  <c r="AD418" i="26"/>
  <c r="T419" i="26"/>
  <c r="U419" i="26"/>
  <c r="V419" i="26"/>
  <c r="W419" i="26"/>
  <c r="X419" i="26"/>
  <c r="AC419" i="26"/>
  <c r="AD419" i="26"/>
  <c r="T420" i="26"/>
  <c r="U420" i="26"/>
  <c r="V420" i="26"/>
  <c r="W420" i="26"/>
  <c r="X420" i="26"/>
  <c r="AC420" i="26"/>
  <c r="AD420" i="26"/>
  <c r="T421" i="26"/>
  <c r="U421" i="26"/>
  <c r="V421" i="26"/>
  <c r="W421" i="26"/>
  <c r="X421" i="26"/>
  <c r="AC421" i="26"/>
  <c r="AD421" i="26"/>
  <c r="T422" i="26"/>
  <c r="U422" i="26"/>
  <c r="V422" i="26"/>
  <c r="W422" i="26"/>
  <c r="X422" i="26"/>
  <c r="AC422" i="26"/>
  <c r="AD422" i="26"/>
  <c r="T423" i="26"/>
  <c r="U423" i="26"/>
  <c r="V423" i="26"/>
  <c r="W423" i="26"/>
  <c r="X423" i="26"/>
  <c r="AC423" i="26"/>
  <c r="AD423" i="26"/>
  <c r="T424" i="26"/>
  <c r="U424" i="26"/>
  <c r="V424" i="26"/>
  <c r="W424" i="26"/>
  <c r="X424" i="26"/>
  <c r="AC424" i="26"/>
  <c r="AD424" i="26"/>
  <c r="T425" i="26"/>
  <c r="U425" i="26"/>
  <c r="V425" i="26"/>
  <c r="W425" i="26"/>
  <c r="X425" i="26"/>
  <c r="AC425" i="26"/>
  <c r="AD425" i="26"/>
  <c r="T426" i="26"/>
  <c r="U426" i="26"/>
  <c r="V426" i="26"/>
  <c r="W426" i="26"/>
  <c r="X426" i="26"/>
  <c r="AC426" i="26"/>
  <c r="AD426" i="26"/>
  <c r="T427" i="26"/>
  <c r="U427" i="26"/>
  <c r="V427" i="26"/>
  <c r="W427" i="26"/>
  <c r="X427" i="26"/>
  <c r="AC427" i="26"/>
  <c r="AD427" i="26"/>
  <c r="T428" i="26"/>
  <c r="U428" i="26"/>
  <c r="V428" i="26"/>
  <c r="W428" i="26"/>
  <c r="X428" i="26"/>
  <c r="AC428" i="26"/>
  <c r="AD428" i="26"/>
  <c r="T429" i="26"/>
  <c r="U429" i="26"/>
  <c r="V429" i="26"/>
  <c r="W429" i="26"/>
  <c r="X429" i="26"/>
  <c r="AC429" i="26"/>
  <c r="AD429" i="26"/>
  <c r="T430" i="26"/>
  <c r="U430" i="26"/>
  <c r="V430" i="26"/>
  <c r="W430" i="26"/>
  <c r="X430" i="26"/>
  <c r="AC430" i="26"/>
  <c r="AD430" i="26"/>
  <c r="T431" i="26"/>
  <c r="U431" i="26"/>
  <c r="V431" i="26"/>
  <c r="W431" i="26"/>
  <c r="X431" i="26"/>
  <c r="AC431" i="26"/>
  <c r="AD431" i="26"/>
  <c r="T432" i="26"/>
  <c r="U432" i="26"/>
  <c r="V432" i="26"/>
  <c r="W432" i="26"/>
  <c r="X432" i="26"/>
  <c r="AC432" i="26"/>
  <c r="AD432" i="26"/>
  <c r="T433" i="26"/>
  <c r="U433" i="26"/>
  <c r="V433" i="26"/>
  <c r="W433" i="26"/>
  <c r="X433" i="26"/>
  <c r="AC433" i="26"/>
  <c r="AD433" i="26"/>
  <c r="T434" i="26"/>
  <c r="U434" i="26"/>
  <c r="V434" i="26"/>
  <c r="W434" i="26"/>
  <c r="X434" i="26"/>
  <c r="AC434" i="26"/>
  <c r="AD434" i="26"/>
  <c r="T435" i="26"/>
  <c r="U435" i="26"/>
  <c r="V435" i="26"/>
  <c r="W435" i="26"/>
  <c r="X435" i="26"/>
  <c r="AC435" i="26"/>
  <c r="AD435" i="26"/>
  <c r="T436" i="26"/>
  <c r="U436" i="26"/>
  <c r="V436" i="26"/>
  <c r="W436" i="26"/>
  <c r="X436" i="26"/>
  <c r="AC436" i="26"/>
  <c r="AD436" i="26"/>
  <c r="T437" i="26"/>
  <c r="U437" i="26"/>
  <c r="V437" i="26"/>
  <c r="W437" i="26"/>
  <c r="X437" i="26"/>
  <c r="AC437" i="26"/>
  <c r="AD437" i="26"/>
  <c r="T438" i="26"/>
  <c r="U438" i="26"/>
  <c r="V438" i="26"/>
  <c r="W438" i="26"/>
  <c r="X438" i="26"/>
  <c r="AC438" i="26"/>
  <c r="AD438" i="26"/>
  <c r="T439" i="26"/>
  <c r="U439" i="26"/>
  <c r="V439" i="26"/>
  <c r="W439" i="26"/>
  <c r="X439" i="26"/>
  <c r="AC439" i="26"/>
  <c r="AD439" i="26"/>
  <c r="T440" i="26"/>
  <c r="U440" i="26"/>
  <c r="V440" i="26"/>
  <c r="W440" i="26"/>
  <c r="X440" i="26"/>
  <c r="AC440" i="26"/>
  <c r="AD440" i="26"/>
  <c r="T441" i="26"/>
  <c r="U441" i="26"/>
  <c r="V441" i="26"/>
  <c r="W441" i="26"/>
  <c r="X441" i="26"/>
  <c r="AC441" i="26"/>
  <c r="AD441" i="26"/>
  <c r="T442" i="26"/>
  <c r="U442" i="26"/>
  <c r="V442" i="26"/>
  <c r="W442" i="26"/>
  <c r="X442" i="26"/>
  <c r="AC442" i="26"/>
  <c r="AD442" i="26"/>
  <c r="T443" i="26"/>
  <c r="U443" i="26"/>
  <c r="V443" i="26"/>
  <c r="W443" i="26"/>
  <c r="X443" i="26"/>
  <c r="AC443" i="26"/>
  <c r="AD443" i="26"/>
  <c r="T444" i="26"/>
  <c r="U444" i="26"/>
  <c r="V444" i="26"/>
  <c r="W444" i="26"/>
  <c r="X444" i="26"/>
  <c r="AC444" i="26"/>
  <c r="AD444" i="26"/>
  <c r="T445" i="26"/>
  <c r="U445" i="26"/>
  <c r="V445" i="26"/>
  <c r="W445" i="26"/>
  <c r="X445" i="26"/>
  <c r="AC445" i="26"/>
  <c r="AD445" i="26"/>
  <c r="T446" i="26"/>
  <c r="U446" i="26"/>
  <c r="V446" i="26"/>
  <c r="W446" i="26"/>
  <c r="X446" i="26"/>
  <c r="AC446" i="26"/>
  <c r="AD446" i="26"/>
  <c r="T447" i="26"/>
  <c r="U447" i="26"/>
  <c r="V447" i="26"/>
  <c r="W447" i="26"/>
  <c r="X447" i="26"/>
  <c r="AC447" i="26"/>
  <c r="AD447" i="26"/>
  <c r="T448" i="26"/>
  <c r="U448" i="26"/>
  <c r="V448" i="26"/>
  <c r="W448" i="26"/>
  <c r="X448" i="26"/>
  <c r="AC448" i="26"/>
  <c r="AD448" i="26"/>
  <c r="T449" i="26"/>
  <c r="U449" i="26"/>
  <c r="V449" i="26"/>
  <c r="W449" i="26"/>
  <c r="X449" i="26"/>
  <c r="AC449" i="26"/>
  <c r="AD449" i="26"/>
  <c r="T450" i="26"/>
  <c r="U450" i="26"/>
  <c r="V450" i="26"/>
  <c r="W450" i="26"/>
  <c r="X450" i="26"/>
  <c r="AC450" i="26"/>
  <c r="AD450" i="26"/>
  <c r="T451" i="26"/>
  <c r="U451" i="26"/>
  <c r="V451" i="26"/>
  <c r="W451" i="26"/>
  <c r="X451" i="26"/>
  <c r="AC451" i="26"/>
  <c r="AD451" i="26"/>
  <c r="T452" i="26"/>
  <c r="U452" i="26"/>
  <c r="V452" i="26"/>
  <c r="W452" i="26"/>
  <c r="X452" i="26"/>
  <c r="AC452" i="26"/>
  <c r="AD452" i="26"/>
  <c r="T453" i="26"/>
  <c r="U453" i="26"/>
  <c r="V453" i="26"/>
  <c r="W453" i="26"/>
  <c r="X453" i="26"/>
  <c r="AC453" i="26"/>
  <c r="AD453" i="26"/>
  <c r="T454" i="26"/>
  <c r="U454" i="26"/>
  <c r="V454" i="26"/>
  <c r="W454" i="26"/>
  <c r="X454" i="26"/>
  <c r="AC454" i="26"/>
  <c r="AD454" i="26"/>
  <c r="T455" i="26"/>
  <c r="U455" i="26"/>
  <c r="V455" i="26"/>
  <c r="W455" i="26"/>
  <c r="X455" i="26"/>
  <c r="AC455" i="26"/>
  <c r="AD455" i="26"/>
  <c r="T456" i="26"/>
  <c r="U456" i="26"/>
  <c r="V456" i="26"/>
  <c r="W456" i="26"/>
  <c r="X456" i="26"/>
  <c r="AC456" i="26"/>
  <c r="AD456" i="26"/>
  <c r="T457" i="26"/>
  <c r="U457" i="26"/>
  <c r="V457" i="26"/>
  <c r="W457" i="26"/>
  <c r="X457" i="26"/>
  <c r="AC457" i="26"/>
  <c r="AD457" i="26"/>
  <c r="T458" i="26"/>
  <c r="U458" i="26"/>
  <c r="V458" i="26"/>
  <c r="W458" i="26"/>
  <c r="X458" i="26"/>
  <c r="AC458" i="26"/>
  <c r="AD458" i="26"/>
  <c r="T459" i="26"/>
  <c r="U459" i="26"/>
  <c r="V459" i="26"/>
  <c r="W459" i="26"/>
  <c r="X459" i="26"/>
  <c r="AC459" i="26"/>
  <c r="AD459" i="26"/>
  <c r="T460" i="26"/>
  <c r="U460" i="26"/>
  <c r="V460" i="26"/>
  <c r="W460" i="26"/>
  <c r="X460" i="26"/>
  <c r="AC460" i="26"/>
  <c r="AD460" i="26"/>
  <c r="T461" i="26"/>
  <c r="U461" i="26"/>
  <c r="V461" i="26"/>
  <c r="W461" i="26"/>
  <c r="X461" i="26"/>
  <c r="AC461" i="26"/>
  <c r="AD461" i="26"/>
  <c r="T462" i="26"/>
  <c r="U462" i="26"/>
  <c r="V462" i="26"/>
  <c r="W462" i="26"/>
  <c r="X462" i="26"/>
  <c r="AC462" i="26"/>
  <c r="AD462" i="26"/>
  <c r="T463" i="26"/>
  <c r="U463" i="26"/>
  <c r="V463" i="26"/>
  <c r="W463" i="26"/>
  <c r="X463" i="26"/>
  <c r="AC463" i="26"/>
  <c r="AD463" i="26"/>
  <c r="T464" i="26"/>
  <c r="U464" i="26"/>
  <c r="V464" i="26"/>
  <c r="W464" i="26"/>
  <c r="X464" i="26"/>
  <c r="AC464" i="26"/>
  <c r="AD464" i="26"/>
  <c r="T465" i="26"/>
  <c r="U465" i="26"/>
  <c r="V465" i="26"/>
  <c r="W465" i="26"/>
  <c r="X465" i="26"/>
  <c r="AC465" i="26"/>
  <c r="AD465" i="26"/>
  <c r="T466" i="26"/>
  <c r="U466" i="26"/>
  <c r="V466" i="26"/>
  <c r="W466" i="26"/>
  <c r="X466" i="26"/>
  <c r="AC466" i="26"/>
  <c r="AD466" i="26"/>
  <c r="T467" i="26"/>
  <c r="U467" i="26"/>
  <c r="V467" i="26"/>
  <c r="W467" i="26"/>
  <c r="X467" i="26"/>
  <c r="AC467" i="26"/>
  <c r="AD467" i="26"/>
  <c r="T468" i="26"/>
  <c r="U468" i="26"/>
  <c r="V468" i="26"/>
  <c r="W468" i="26"/>
  <c r="X468" i="26"/>
  <c r="AC468" i="26"/>
  <c r="AD468" i="26"/>
  <c r="T469" i="26"/>
  <c r="U469" i="26"/>
  <c r="V469" i="26"/>
  <c r="W469" i="26"/>
  <c r="X469" i="26"/>
  <c r="AC469" i="26"/>
  <c r="AD469" i="26"/>
  <c r="T470" i="26"/>
  <c r="U470" i="26"/>
  <c r="V470" i="26"/>
  <c r="W470" i="26"/>
  <c r="X470" i="26"/>
  <c r="AC470" i="26"/>
  <c r="AD470" i="26"/>
  <c r="T471" i="26"/>
  <c r="U471" i="26"/>
  <c r="V471" i="26"/>
  <c r="W471" i="26"/>
  <c r="X471" i="26"/>
  <c r="AC471" i="26"/>
  <c r="AD471" i="26"/>
  <c r="T472" i="26"/>
  <c r="U472" i="26"/>
  <c r="V472" i="26"/>
  <c r="W472" i="26"/>
  <c r="X472" i="26"/>
  <c r="AC472" i="26"/>
  <c r="AD472" i="26"/>
  <c r="T473" i="26"/>
  <c r="U473" i="26"/>
  <c r="V473" i="26"/>
  <c r="W473" i="26"/>
  <c r="X473" i="26"/>
  <c r="AC473" i="26"/>
  <c r="AD473" i="26"/>
  <c r="T474" i="26"/>
  <c r="U474" i="26"/>
  <c r="V474" i="26"/>
  <c r="W474" i="26"/>
  <c r="X474" i="26"/>
  <c r="AC474" i="26"/>
  <c r="AD474" i="26"/>
  <c r="T475" i="26"/>
  <c r="U475" i="26"/>
  <c r="V475" i="26"/>
  <c r="W475" i="26"/>
  <c r="X475" i="26"/>
  <c r="AC475" i="26"/>
  <c r="AD475" i="26"/>
  <c r="T476" i="26"/>
  <c r="U476" i="26"/>
  <c r="V476" i="26"/>
  <c r="W476" i="26"/>
  <c r="X476" i="26"/>
  <c r="AC476" i="26"/>
  <c r="AD476" i="26"/>
  <c r="T477" i="26"/>
  <c r="U477" i="26"/>
  <c r="V477" i="26"/>
  <c r="W477" i="26"/>
  <c r="X477" i="26"/>
  <c r="AC477" i="26"/>
  <c r="AD477" i="26"/>
  <c r="T478" i="26"/>
  <c r="U478" i="26"/>
  <c r="V478" i="26"/>
  <c r="W478" i="26"/>
  <c r="X478" i="26"/>
  <c r="AC478" i="26"/>
  <c r="AD478" i="26"/>
  <c r="T479" i="26"/>
  <c r="U479" i="26"/>
  <c r="V479" i="26"/>
  <c r="W479" i="26"/>
  <c r="X479" i="26"/>
  <c r="AC479" i="26"/>
  <c r="AD479" i="26"/>
  <c r="T480" i="26"/>
  <c r="U480" i="26"/>
  <c r="V480" i="26"/>
  <c r="W480" i="26"/>
  <c r="X480" i="26"/>
  <c r="AC480" i="26"/>
  <c r="AD480" i="26"/>
  <c r="T481" i="26"/>
  <c r="U481" i="26"/>
  <c r="V481" i="26"/>
  <c r="W481" i="26"/>
  <c r="X481" i="26"/>
  <c r="AC481" i="26"/>
  <c r="AD481" i="26"/>
  <c r="T482" i="26"/>
  <c r="U482" i="26"/>
  <c r="V482" i="26"/>
  <c r="W482" i="26"/>
  <c r="X482" i="26"/>
  <c r="AC482" i="26"/>
  <c r="AD482" i="26"/>
  <c r="T483" i="26"/>
  <c r="U483" i="26"/>
  <c r="V483" i="26"/>
  <c r="W483" i="26"/>
  <c r="X483" i="26"/>
  <c r="AC483" i="26"/>
  <c r="AD483" i="26"/>
  <c r="T484" i="26"/>
  <c r="U484" i="26"/>
  <c r="V484" i="26"/>
  <c r="W484" i="26"/>
  <c r="X484" i="26"/>
  <c r="AC484" i="26"/>
  <c r="AD484" i="26"/>
  <c r="T485" i="26"/>
  <c r="U485" i="26"/>
  <c r="V485" i="26"/>
  <c r="W485" i="26"/>
  <c r="X485" i="26"/>
  <c r="AC485" i="26"/>
  <c r="AD485" i="26"/>
  <c r="T486" i="26"/>
  <c r="U486" i="26"/>
  <c r="V486" i="26"/>
  <c r="W486" i="26"/>
  <c r="X486" i="26"/>
  <c r="AC486" i="26"/>
  <c r="AD486" i="26"/>
  <c r="T487" i="26"/>
  <c r="U487" i="26"/>
  <c r="V487" i="26"/>
  <c r="W487" i="26"/>
  <c r="X487" i="26"/>
  <c r="AC487" i="26"/>
  <c r="AD487" i="26"/>
  <c r="T488" i="26"/>
  <c r="U488" i="26"/>
  <c r="V488" i="26"/>
  <c r="W488" i="26"/>
  <c r="X488" i="26"/>
  <c r="AC488" i="26"/>
  <c r="AD488" i="26"/>
  <c r="T489" i="26"/>
  <c r="U489" i="26"/>
  <c r="V489" i="26"/>
  <c r="W489" i="26"/>
  <c r="X489" i="26"/>
  <c r="AC489" i="26"/>
  <c r="AD489" i="26"/>
  <c r="T490" i="26"/>
  <c r="U490" i="26"/>
  <c r="V490" i="26"/>
  <c r="W490" i="26"/>
  <c r="X490" i="26"/>
  <c r="AC490" i="26"/>
  <c r="AD490" i="26"/>
  <c r="T491" i="26"/>
  <c r="U491" i="26"/>
  <c r="V491" i="26"/>
  <c r="W491" i="26"/>
  <c r="X491" i="26"/>
  <c r="AC491" i="26"/>
  <c r="AD491" i="26"/>
  <c r="T492" i="26"/>
  <c r="U492" i="26"/>
  <c r="V492" i="26"/>
  <c r="W492" i="26"/>
  <c r="X492" i="26"/>
  <c r="AC492" i="26"/>
  <c r="AD492" i="26"/>
  <c r="T493" i="26"/>
  <c r="U493" i="26"/>
  <c r="V493" i="26"/>
  <c r="W493" i="26"/>
  <c r="X493" i="26"/>
  <c r="AC493" i="26"/>
  <c r="AD493" i="26"/>
  <c r="T494" i="26"/>
  <c r="U494" i="26"/>
  <c r="V494" i="26"/>
  <c r="W494" i="26"/>
  <c r="X494" i="26"/>
  <c r="AC494" i="26"/>
  <c r="AD494" i="26"/>
  <c r="T495" i="26"/>
  <c r="U495" i="26"/>
  <c r="V495" i="26"/>
  <c r="W495" i="26"/>
  <c r="X495" i="26"/>
  <c r="AC495" i="26"/>
  <c r="AD495" i="26"/>
  <c r="T496" i="26"/>
  <c r="U496" i="26"/>
  <c r="V496" i="26"/>
  <c r="W496" i="26"/>
  <c r="X496" i="26"/>
  <c r="AC496" i="26"/>
  <c r="AD496" i="26"/>
  <c r="T497" i="26"/>
  <c r="U497" i="26"/>
  <c r="V497" i="26"/>
  <c r="W497" i="26"/>
  <c r="X497" i="26"/>
  <c r="AC497" i="26"/>
  <c r="AD497" i="26"/>
  <c r="T498" i="26"/>
  <c r="U498" i="26"/>
  <c r="V498" i="26"/>
  <c r="W498" i="26"/>
  <c r="X498" i="26"/>
  <c r="AC498" i="26"/>
  <c r="AD498" i="26"/>
  <c r="T499" i="26"/>
  <c r="U499" i="26"/>
  <c r="V499" i="26"/>
  <c r="W499" i="26"/>
  <c r="X499" i="26"/>
  <c r="AC499" i="26"/>
  <c r="AD499" i="26"/>
  <c r="T500" i="26"/>
  <c r="U500" i="26"/>
  <c r="V500" i="26"/>
  <c r="W500" i="26"/>
  <c r="X500" i="26"/>
  <c r="AC500" i="26"/>
  <c r="AD500" i="26"/>
  <c r="T501" i="26"/>
  <c r="U501" i="26"/>
  <c r="V501" i="26"/>
  <c r="W501" i="26"/>
  <c r="X501" i="26"/>
  <c r="AC501" i="26"/>
  <c r="AD501" i="26"/>
  <c r="T502" i="26"/>
  <c r="U502" i="26"/>
  <c r="V502" i="26"/>
  <c r="W502" i="26"/>
  <c r="X502" i="26"/>
  <c r="AC502" i="26"/>
  <c r="AD502" i="26"/>
  <c r="T503" i="26"/>
  <c r="U503" i="26"/>
  <c r="V503" i="26"/>
  <c r="W503" i="26"/>
  <c r="X503" i="26"/>
  <c r="AC503" i="26"/>
  <c r="AD503" i="26"/>
  <c r="T504" i="26"/>
  <c r="U504" i="26"/>
  <c r="V504" i="26"/>
  <c r="W504" i="26"/>
  <c r="X504" i="26"/>
  <c r="AC504" i="26"/>
  <c r="AD504" i="26"/>
  <c r="T505" i="26"/>
  <c r="U505" i="26"/>
  <c r="V505" i="26"/>
  <c r="W505" i="26"/>
  <c r="X505" i="26"/>
  <c r="AC505" i="26"/>
  <c r="AD505" i="26"/>
  <c r="T506" i="26"/>
  <c r="U506" i="26"/>
  <c r="V506" i="26"/>
  <c r="W506" i="26"/>
  <c r="X506" i="26"/>
  <c r="AC506" i="26"/>
  <c r="AD506" i="26"/>
  <c r="T507" i="26"/>
  <c r="U507" i="26"/>
  <c r="V507" i="26"/>
  <c r="W507" i="26"/>
  <c r="X507" i="26"/>
  <c r="AC507" i="26"/>
  <c r="AD507" i="26"/>
  <c r="T508" i="26"/>
  <c r="U508" i="26"/>
  <c r="V508" i="26"/>
  <c r="W508" i="26"/>
  <c r="X508" i="26"/>
  <c r="AC508" i="26"/>
  <c r="AD508" i="26"/>
  <c r="T509" i="26"/>
  <c r="U509" i="26"/>
  <c r="V509" i="26"/>
  <c r="W509" i="26"/>
  <c r="X509" i="26"/>
  <c r="AC509" i="26"/>
  <c r="AD509" i="26"/>
  <c r="T510" i="26"/>
  <c r="U510" i="26"/>
  <c r="V510" i="26"/>
  <c r="W510" i="26"/>
  <c r="X510" i="26"/>
  <c r="AC510" i="26"/>
  <c r="AD510" i="26"/>
  <c r="T511" i="26"/>
  <c r="U511" i="26"/>
  <c r="V511" i="26"/>
  <c r="W511" i="26"/>
  <c r="X511" i="26"/>
  <c r="AC511" i="26"/>
  <c r="AD511" i="26"/>
  <c r="T512" i="26"/>
  <c r="U512" i="26"/>
  <c r="V512" i="26"/>
  <c r="W512" i="26"/>
  <c r="X512" i="26"/>
  <c r="AC512" i="26"/>
  <c r="AD512" i="26"/>
  <c r="T13" i="26"/>
  <c r="AD13" i="26"/>
  <c r="AC13" i="26"/>
  <c r="X13" i="26"/>
  <c r="U13" i="26"/>
  <c r="V13" i="26"/>
  <c r="W13" i="26"/>
  <c r="S14" i="25"/>
  <c r="T14" i="25"/>
  <c r="U14" i="25"/>
  <c r="S15" i="25"/>
  <c r="T15" i="25"/>
  <c r="U15" i="25"/>
  <c r="S16" i="25"/>
  <c r="T16" i="25"/>
  <c r="U16" i="25"/>
  <c r="S17" i="25"/>
  <c r="T17" i="25"/>
  <c r="U17" i="25"/>
  <c r="S18" i="25"/>
  <c r="T18" i="25"/>
  <c r="U18" i="25"/>
  <c r="S19" i="25"/>
  <c r="T19" i="25"/>
  <c r="U19" i="25"/>
  <c r="S20" i="25"/>
  <c r="T20" i="25"/>
  <c r="U20" i="25"/>
  <c r="S21" i="25"/>
  <c r="T21" i="25"/>
  <c r="U21" i="25"/>
  <c r="S22" i="25"/>
  <c r="T22" i="25"/>
  <c r="U22" i="25"/>
  <c r="S23" i="25"/>
  <c r="T23" i="25"/>
  <c r="U23" i="25"/>
  <c r="S24" i="25"/>
  <c r="T24" i="25"/>
  <c r="U24" i="25"/>
  <c r="S25" i="25"/>
  <c r="T25" i="25"/>
  <c r="U25" i="25"/>
  <c r="S26" i="25"/>
  <c r="T26" i="25"/>
  <c r="U26" i="25"/>
  <c r="S27" i="25"/>
  <c r="T27" i="25"/>
  <c r="U27" i="25"/>
  <c r="S28" i="25"/>
  <c r="T28" i="25"/>
  <c r="U28" i="25"/>
  <c r="S29" i="25"/>
  <c r="T29" i="25"/>
  <c r="U29" i="25"/>
  <c r="S30" i="25"/>
  <c r="T30" i="25"/>
  <c r="U30" i="25"/>
  <c r="S31" i="25"/>
  <c r="T31" i="25"/>
  <c r="U31" i="25"/>
  <c r="S32" i="25"/>
  <c r="T32" i="25"/>
  <c r="U32" i="25"/>
  <c r="S33" i="25"/>
  <c r="T33" i="25"/>
  <c r="U33" i="25"/>
  <c r="S34" i="25"/>
  <c r="T34" i="25"/>
  <c r="U34" i="25"/>
  <c r="S35" i="25"/>
  <c r="T35" i="25"/>
  <c r="U35" i="25"/>
  <c r="S36" i="25"/>
  <c r="T36" i="25"/>
  <c r="U36" i="25"/>
  <c r="S37" i="25"/>
  <c r="T37" i="25"/>
  <c r="U37" i="25"/>
  <c r="S38" i="25"/>
  <c r="T38" i="25"/>
  <c r="U38" i="25"/>
  <c r="S39" i="25"/>
  <c r="T39" i="25"/>
  <c r="U39" i="25"/>
  <c r="S40" i="25"/>
  <c r="T40" i="25"/>
  <c r="U40" i="25"/>
  <c r="S41" i="25"/>
  <c r="T41" i="25"/>
  <c r="U41" i="25"/>
  <c r="S42" i="25"/>
  <c r="T42" i="25"/>
  <c r="U42" i="25"/>
  <c r="S43" i="25"/>
  <c r="T43" i="25"/>
  <c r="U43" i="25"/>
  <c r="S44" i="25"/>
  <c r="T44" i="25"/>
  <c r="U44" i="25"/>
  <c r="S45" i="25"/>
  <c r="T45" i="25"/>
  <c r="U45" i="25"/>
  <c r="S46" i="25"/>
  <c r="T46" i="25"/>
  <c r="U46" i="25"/>
  <c r="S47" i="25"/>
  <c r="T47" i="25"/>
  <c r="U47" i="25"/>
  <c r="S48" i="25"/>
  <c r="T48" i="25"/>
  <c r="U48" i="25"/>
  <c r="S49" i="25"/>
  <c r="T49" i="25"/>
  <c r="U49" i="25"/>
  <c r="S50" i="25"/>
  <c r="T50" i="25"/>
  <c r="U50" i="25"/>
  <c r="S51" i="25"/>
  <c r="T51" i="25"/>
  <c r="U51" i="25"/>
  <c r="S52" i="25"/>
  <c r="T52" i="25"/>
  <c r="U52" i="25"/>
  <c r="S53" i="25"/>
  <c r="T53" i="25"/>
  <c r="U53" i="25"/>
  <c r="S54" i="25"/>
  <c r="T54" i="25"/>
  <c r="U54" i="25"/>
  <c r="S55" i="25"/>
  <c r="T55" i="25"/>
  <c r="U55" i="25"/>
  <c r="S56" i="25"/>
  <c r="T56" i="25"/>
  <c r="U56" i="25"/>
  <c r="S57" i="25"/>
  <c r="T57" i="25"/>
  <c r="U57" i="25"/>
  <c r="S58" i="25"/>
  <c r="T58" i="25"/>
  <c r="U58" i="25"/>
  <c r="S59" i="25"/>
  <c r="T59" i="25"/>
  <c r="U59" i="25"/>
  <c r="S60" i="25"/>
  <c r="T60" i="25"/>
  <c r="U60" i="25"/>
  <c r="S61" i="25"/>
  <c r="T61" i="25"/>
  <c r="U61" i="25"/>
  <c r="S62" i="25"/>
  <c r="T62" i="25"/>
  <c r="U62" i="25"/>
  <c r="S63" i="25"/>
  <c r="T63" i="25"/>
  <c r="U63" i="25"/>
  <c r="S64" i="25"/>
  <c r="T64" i="25"/>
  <c r="U64" i="25"/>
  <c r="S65" i="25"/>
  <c r="T65" i="25"/>
  <c r="U65" i="25"/>
  <c r="S66" i="25"/>
  <c r="T66" i="25"/>
  <c r="U66" i="25"/>
  <c r="S67" i="25"/>
  <c r="T67" i="25"/>
  <c r="U67" i="25"/>
  <c r="S68" i="25"/>
  <c r="T68" i="25"/>
  <c r="U68" i="25"/>
  <c r="S69" i="25"/>
  <c r="T69" i="25"/>
  <c r="U69" i="25"/>
  <c r="S70" i="25"/>
  <c r="T70" i="25"/>
  <c r="U70" i="25"/>
  <c r="S71" i="25"/>
  <c r="T71" i="25"/>
  <c r="U71" i="25"/>
  <c r="S72" i="25"/>
  <c r="T72" i="25"/>
  <c r="U72" i="25"/>
  <c r="S73" i="25"/>
  <c r="T73" i="25"/>
  <c r="U73" i="25"/>
  <c r="S74" i="25"/>
  <c r="T74" i="25"/>
  <c r="U74" i="25"/>
  <c r="S75" i="25"/>
  <c r="T75" i="25"/>
  <c r="U75" i="25"/>
  <c r="S76" i="25"/>
  <c r="T76" i="25"/>
  <c r="U76" i="25"/>
  <c r="S77" i="25"/>
  <c r="T77" i="25"/>
  <c r="U77" i="25"/>
  <c r="S78" i="25"/>
  <c r="T78" i="25"/>
  <c r="U78" i="25"/>
  <c r="S79" i="25"/>
  <c r="T79" i="25"/>
  <c r="U79" i="25"/>
  <c r="S80" i="25"/>
  <c r="T80" i="25"/>
  <c r="U80" i="25"/>
  <c r="S81" i="25"/>
  <c r="T81" i="25"/>
  <c r="U81" i="25"/>
  <c r="S82" i="25"/>
  <c r="T82" i="25"/>
  <c r="U82" i="25"/>
  <c r="S83" i="25"/>
  <c r="T83" i="25"/>
  <c r="U83" i="25"/>
  <c r="S84" i="25"/>
  <c r="T84" i="25"/>
  <c r="U84" i="25"/>
  <c r="S85" i="25"/>
  <c r="T85" i="25"/>
  <c r="U85" i="25"/>
  <c r="S86" i="25"/>
  <c r="T86" i="25"/>
  <c r="U86" i="25"/>
  <c r="S87" i="25"/>
  <c r="T87" i="25"/>
  <c r="U87" i="25"/>
  <c r="S88" i="25"/>
  <c r="T88" i="25"/>
  <c r="U88" i="25"/>
  <c r="S89" i="25"/>
  <c r="T89" i="25"/>
  <c r="U89" i="25"/>
  <c r="S90" i="25"/>
  <c r="T90" i="25"/>
  <c r="U90" i="25"/>
  <c r="S91" i="25"/>
  <c r="T91" i="25"/>
  <c r="U91" i="25"/>
  <c r="S92" i="25"/>
  <c r="T92" i="25"/>
  <c r="U92" i="25"/>
  <c r="S93" i="25"/>
  <c r="T93" i="25"/>
  <c r="U93" i="25"/>
  <c r="S94" i="25"/>
  <c r="T94" i="25"/>
  <c r="U94" i="25"/>
  <c r="S95" i="25"/>
  <c r="T95" i="25"/>
  <c r="U95" i="25"/>
  <c r="S96" i="25"/>
  <c r="T96" i="25"/>
  <c r="U96" i="25"/>
  <c r="S97" i="25"/>
  <c r="T97" i="25"/>
  <c r="U97" i="25"/>
  <c r="S98" i="25"/>
  <c r="T98" i="25"/>
  <c r="U98" i="25"/>
  <c r="S99" i="25"/>
  <c r="T99" i="25"/>
  <c r="U99" i="25"/>
  <c r="S100" i="25"/>
  <c r="T100" i="25"/>
  <c r="U100" i="25"/>
  <c r="S101" i="25"/>
  <c r="T101" i="25"/>
  <c r="U101" i="25"/>
  <c r="S102" i="25"/>
  <c r="T102" i="25"/>
  <c r="U102" i="25"/>
  <c r="S103" i="25"/>
  <c r="T103" i="25"/>
  <c r="U103" i="25"/>
  <c r="S104" i="25"/>
  <c r="T104" i="25"/>
  <c r="U104" i="25"/>
  <c r="S105" i="25"/>
  <c r="T105" i="25"/>
  <c r="U105" i="25"/>
  <c r="S106" i="25"/>
  <c r="T106" i="25"/>
  <c r="U106" i="25"/>
  <c r="S107" i="25"/>
  <c r="T107" i="25"/>
  <c r="U107" i="25"/>
  <c r="S108" i="25"/>
  <c r="T108" i="25"/>
  <c r="U108" i="25"/>
  <c r="S109" i="25"/>
  <c r="T109" i="25"/>
  <c r="U109" i="25"/>
  <c r="S110" i="25"/>
  <c r="T110" i="25"/>
  <c r="U110" i="25"/>
  <c r="S111" i="25"/>
  <c r="T111" i="25"/>
  <c r="U111" i="25"/>
  <c r="S112" i="25"/>
  <c r="T112" i="25"/>
  <c r="U112" i="25"/>
  <c r="S113" i="25"/>
  <c r="T113" i="25"/>
  <c r="U113" i="25"/>
  <c r="S114" i="25"/>
  <c r="T114" i="25"/>
  <c r="U114" i="25"/>
  <c r="S115" i="25"/>
  <c r="T115" i="25"/>
  <c r="U115" i="25"/>
  <c r="S116" i="25"/>
  <c r="T116" i="25"/>
  <c r="U116" i="25"/>
  <c r="S117" i="25"/>
  <c r="T117" i="25"/>
  <c r="U117" i="25"/>
  <c r="S118" i="25"/>
  <c r="T118" i="25"/>
  <c r="U118" i="25"/>
  <c r="S119" i="25"/>
  <c r="T119" i="25"/>
  <c r="U119" i="25"/>
  <c r="S120" i="25"/>
  <c r="T120" i="25"/>
  <c r="U120" i="25"/>
  <c r="S121" i="25"/>
  <c r="T121" i="25"/>
  <c r="U121" i="25"/>
  <c r="S122" i="25"/>
  <c r="T122" i="25"/>
  <c r="U122" i="25"/>
  <c r="S123" i="25"/>
  <c r="T123" i="25"/>
  <c r="U123" i="25"/>
  <c r="S124" i="25"/>
  <c r="T124" i="25"/>
  <c r="U124" i="25"/>
  <c r="S125" i="25"/>
  <c r="T125" i="25"/>
  <c r="U125" i="25"/>
  <c r="S126" i="25"/>
  <c r="T126" i="25"/>
  <c r="U126" i="25"/>
  <c r="S127" i="25"/>
  <c r="T127" i="25"/>
  <c r="U127" i="25"/>
  <c r="S128" i="25"/>
  <c r="T128" i="25"/>
  <c r="U128" i="25"/>
  <c r="S129" i="25"/>
  <c r="T129" i="25"/>
  <c r="U129" i="25"/>
  <c r="S130" i="25"/>
  <c r="T130" i="25"/>
  <c r="U130" i="25"/>
  <c r="S131" i="25"/>
  <c r="T131" i="25"/>
  <c r="U131" i="25"/>
  <c r="S132" i="25"/>
  <c r="T132" i="25"/>
  <c r="U132" i="25"/>
  <c r="S133" i="25"/>
  <c r="T133" i="25"/>
  <c r="U133" i="25"/>
  <c r="S134" i="25"/>
  <c r="T134" i="25"/>
  <c r="U134" i="25"/>
  <c r="S135" i="25"/>
  <c r="T135" i="25"/>
  <c r="U135" i="25"/>
  <c r="S136" i="25"/>
  <c r="T136" i="25"/>
  <c r="U136" i="25"/>
  <c r="S137" i="25"/>
  <c r="T137" i="25"/>
  <c r="U137" i="25"/>
  <c r="S138" i="25"/>
  <c r="T138" i="25"/>
  <c r="U138" i="25"/>
  <c r="S139" i="25"/>
  <c r="T139" i="25"/>
  <c r="U139" i="25"/>
  <c r="S140" i="25"/>
  <c r="T140" i="25"/>
  <c r="U140" i="25"/>
  <c r="S141" i="25"/>
  <c r="T141" i="25"/>
  <c r="U141" i="25"/>
  <c r="S142" i="25"/>
  <c r="T142" i="25"/>
  <c r="U142" i="25"/>
  <c r="S143" i="25"/>
  <c r="T143" i="25"/>
  <c r="U143" i="25"/>
  <c r="S144" i="25"/>
  <c r="T144" i="25"/>
  <c r="U144" i="25"/>
  <c r="S145" i="25"/>
  <c r="T145" i="25"/>
  <c r="U145" i="25"/>
  <c r="S146" i="25"/>
  <c r="T146" i="25"/>
  <c r="U146" i="25"/>
  <c r="S147" i="25"/>
  <c r="T147" i="25"/>
  <c r="U147" i="25"/>
  <c r="S148" i="25"/>
  <c r="T148" i="25"/>
  <c r="U148" i="25"/>
  <c r="S149" i="25"/>
  <c r="T149" i="25"/>
  <c r="U149" i="25"/>
  <c r="S150" i="25"/>
  <c r="T150" i="25"/>
  <c r="U150" i="25"/>
  <c r="S151" i="25"/>
  <c r="T151" i="25"/>
  <c r="U151" i="25"/>
  <c r="S152" i="25"/>
  <c r="T152" i="25"/>
  <c r="U152" i="25"/>
  <c r="S153" i="25"/>
  <c r="T153" i="25"/>
  <c r="U153" i="25"/>
  <c r="S154" i="25"/>
  <c r="T154" i="25"/>
  <c r="U154" i="25"/>
  <c r="S155" i="25"/>
  <c r="T155" i="25"/>
  <c r="U155" i="25"/>
  <c r="S156" i="25"/>
  <c r="T156" i="25"/>
  <c r="U156" i="25"/>
  <c r="S157" i="25"/>
  <c r="T157" i="25"/>
  <c r="U157" i="25"/>
  <c r="S158" i="25"/>
  <c r="T158" i="25"/>
  <c r="U158" i="25"/>
  <c r="S159" i="25"/>
  <c r="T159" i="25"/>
  <c r="U159" i="25"/>
  <c r="S160" i="25"/>
  <c r="T160" i="25"/>
  <c r="U160" i="25"/>
  <c r="S161" i="25"/>
  <c r="T161" i="25"/>
  <c r="U161" i="25"/>
  <c r="S162" i="25"/>
  <c r="T162" i="25"/>
  <c r="U162" i="25"/>
  <c r="S163" i="25"/>
  <c r="T163" i="25"/>
  <c r="U163" i="25"/>
  <c r="S164" i="25"/>
  <c r="T164" i="25"/>
  <c r="U164" i="25"/>
  <c r="S165" i="25"/>
  <c r="T165" i="25"/>
  <c r="U165" i="25"/>
  <c r="S166" i="25"/>
  <c r="T166" i="25"/>
  <c r="U166" i="25"/>
  <c r="S167" i="25"/>
  <c r="T167" i="25"/>
  <c r="U167" i="25"/>
  <c r="S168" i="25"/>
  <c r="T168" i="25"/>
  <c r="U168" i="25"/>
  <c r="S169" i="25"/>
  <c r="T169" i="25"/>
  <c r="U169" i="25"/>
  <c r="S170" i="25"/>
  <c r="T170" i="25"/>
  <c r="U170" i="25"/>
  <c r="S171" i="25"/>
  <c r="T171" i="25"/>
  <c r="U171" i="25"/>
  <c r="S172" i="25"/>
  <c r="T172" i="25"/>
  <c r="U172" i="25"/>
  <c r="S173" i="25"/>
  <c r="T173" i="25"/>
  <c r="U173" i="25"/>
  <c r="S174" i="25"/>
  <c r="T174" i="25"/>
  <c r="U174" i="25"/>
  <c r="S175" i="25"/>
  <c r="T175" i="25"/>
  <c r="U175" i="25"/>
  <c r="S176" i="25"/>
  <c r="T176" i="25"/>
  <c r="U176" i="25"/>
  <c r="S177" i="25"/>
  <c r="T177" i="25"/>
  <c r="U177" i="25"/>
  <c r="S178" i="25"/>
  <c r="T178" i="25"/>
  <c r="U178" i="25"/>
  <c r="S179" i="25"/>
  <c r="T179" i="25"/>
  <c r="U179" i="25"/>
  <c r="S180" i="25"/>
  <c r="T180" i="25"/>
  <c r="U180" i="25"/>
  <c r="S181" i="25"/>
  <c r="T181" i="25"/>
  <c r="U181" i="25"/>
  <c r="S182" i="25"/>
  <c r="T182" i="25"/>
  <c r="U182" i="25"/>
  <c r="S183" i="25"/>
  <c r="T183" i="25"/>
  <c r="U183" i="25"/>
  <c r="S184" i="25"/>
  <c r="T184" i="25"/>
  <c r="U184" i="25"/>
  <c r="S185" i="25"/>
  <c r="T185" i="25"/>
  <c r="U185" i="25"/>
  <c r="S186" i="25"/>
  <c r="T186" i="25"/>
  <c r="U186" i="25"/>
  <c r="S187" i="25"/>
  <c r="T187" i="25"/>
  <c r="U187" i="25"/>
  <c r="S188" i="25"/>
  <c r="T188" i="25"/>
  <c r="U188" i="25"/>
  <c r="S189" i="25"/>
  <c r="T189" i="25"/>
  <c r="U189" i="25"/>
  <c r="S190" i="25"/>
  <c r="T190" i="25"/>
  <c r="U190" i="25"/>
  <c r="S191" i="25"/>
  <c r="T191" i="25"/>
  <c r="U191" i="25"/>
  <c r="S192" i="25"/>
  <c r="T192" i="25"/>
  <c r="U192" i="25"/>
  <c r="S193" i="25"/>
  <c r="T193" i="25"/>
  <c r="U193" i="25"/>
  <c r="S194" i="25"/>
  <c r="T194" i="25"/>
  <c r="U194" i="25"/>
  <c r="S195" i="25"/>
  <c r="T195" i="25"/>
  <c r="U195" i="25"/>
  <c r="S196" i="25"/>
  <c r="T196" i="25"/>
  <c r="U196" i="25"/>
  <c r="S197" i="25"/>
  <c r="T197" i="25"/>
  <c r="U197" i="25"/>
  <c r="S198" i="25"/>
  <c r="T198" i="25"/>
  <c r="U198" i="25"/>
  <c r="S199" i="25"/>
  <c r="T199" i="25"/>
  <c r="U199" i="25"/>
  <c r="S200" i="25"/>
  <c r="T200" i="25"/>
  <c r="U200" i="25"/>
  <c r="S201" i="25"/>
  <c r="T201" i="25"/>
  <c r="U201" i="25"/>
  <c r="S202" i="25"/>
  <c r="T202" i="25"/>
  <c r="U202" i="25"/>
  <c r="S203" i="25"/>
  <c r="T203" i="25"/>
  <c r="U203" i="25"/>
  <c r="S204" i="25"/>
  <c r="T204" i="25"/>
  <c r="U204" i="25"/>
  <c r="S205" i="25"/>
  <c r="T205" i="25"/>
  <c r="U205" i="25"/>
  <c r="S206" i="25"/>
  <c r="T206" i="25"/>
  <c r="U206" i="25"/>
  <c r="S207" i="25"/>
  <c r="T207" i="25"/>
  <c r="U207" i="25"/>
  <c r="S208" i="25"/>
  <c r="T208" i="25"/>
  <c r="U208" i="25"/>
  <c r="S209" i="25"/>
  <c r="T209" i="25"/>
  <c r="U209" i="25"/>
  <c r="S210" i="25"/>
  <c r="T210" i="25"/>
  <c r="U210" i="25"/>
  <c r="S211" i="25"/>
  <c r="T211" i="25"/>
  <c r="U211" i="25"/>
  <c r="S212" i="25"/>
  <c r="T212" i="25"/>
  <c r="U212" i="25"/>
  <c r="S213" i="25"/>
  <c r="T213" i="25"/>
  <c r="U213" i="25"/>
  <c r="S214" i="25"/>
  <c r="T214" i="25"/>
  <c r="U214" i="25"/>
  <c r="S215" i="25"/>
  <c r="T215" i="25"/>
  <c r="U215" i="25"/>
  <c r="S216" i="25"/>
  <c r="T216" i="25"/>
  <c r="U216" i="25"/>
  <c r="S217" i="25"/>
  <c r="T217" i="25"/>
  <c r="U217" i="25"/>
  <c r="S218" i="25"/>
  <c r="T218" i="25"/>
  <c r="U218" i="25"/>
  <c r="S219" i="25"/>
  <c r="T219" i="25"/>
  <c r="U219" i="25"/>
  <c r="S220" i="25"/>
  <c r="T220" i="25"/>
  <c r="U220" i="25"/>
  <c r="S221" i="25"/>
  <c r="T221" i="25"/>
  <c r="U221" i="25"/>
  <c r="S222" i="25"/>
  <c r="T222" i="25"/>
  <c r="U222" i="25"/>
  <c r="S223" i="25"/>
  <c r="T223" i="25"/>
  <c r="U223" i="25"/>
  <c r="S224" i="25"/>
  <c r="T224" i="25"/>
  <c r="U224" i="25"/>
  <c r="S225" i="25"/>
  <c r="T225" i="25"/>
  <c r="U225" i="25"/>
  <c r="S226" i="25"/>
  <c r="T226" i="25"/>
  <c r="U226" i="25"/>
  <c r="S227" i="25"/>
  <c r="T227" i="25"/>
  <c r="U227" i="25"/>
  <c r="S228" i="25"/>
  <c r="T228" i="25"/>
  <c r="U228" i="25"/>
  <c r="S229" i="25"/>
  <c r="T229" i="25"/>
  <c r="U229" i="25"/>
  <c r="S230" i="25"/>
  <c r="T230" i="25"/>
  <c r="U230" i="25"/>
  <c r="S231" i="25"/>
  <c r="T231" i="25"/>
  <c r="U231" i="25"/>
  <c r="S232" i="25"/>
  <c r="T232" i="25"/>
  <c r="U232" i="25"/>
  <c r="S233" i="25"/>
  <c r="T233" i="25"/>
  <c r="U233" i="25"/>
  <c r="S234" i="25"/>
  <c r="T234" i="25"/>
  <c r="U234" i="25"/>
  <c r="S235" i="25"/>
  <c r="T235" i="25"/>
  <c r="U235" i="25"/>
  <c r="S236" i="25"/>
  <c r="T236" i="25"/>
  <c r="U236" i="25"/>
  <c r="S237" i="25"/>
  <c r="T237" i="25"/>
  <c r="U237" i="25"/>
  <c r="S238" i="25"/>
  <c r="T238" i="25"/>
  <c r="U238" i="25"/>
  <c r="S239" i="25"/>
  <c r="T239" i="25"/>
  <c r="U239" i="25"/>
  <c r="S240" i="25"/>
  <c r="T240" i="25"/>
  <c r="U240" i="25"/>
  <c r="S241" i="25"/>
  <c r="T241" i="25"/>
  <c r="U241" i="25"/>
  <c r="S242" i="25"/>
  <c r="T242" i="25"/>
  <c r="U242" i="25"/>
  <c r="S243" i="25"/>
  <c r="T243" i="25"/>
  <c r="U243" i="25"/>
  <c r="S244" i="25"/>
  <c r="T244" i="25"/>
  <c r="U244" i="25"/>
  <c r="S245" i="25"/>
  <c r="T245" i="25"/>
  <c r="U245" i="25"/>
  <c r="S246" i="25"/>
  <c r="T246" i="25"/>
  <c r="U246" i="25"/>
  <c r="S247" i="25"/>
  <c r="T247" i="25"/>
  <c r="U247" i="25"/>
  <c r="S248" i="25"/>
  <c r="T248" i="25"/>
  <c r="U248" i="25"/>
  <c r="S249" i="25"/>
  <c r="T249" i="25"/>
  <c r="U249" i="25"/>
  <c r="S250" i="25"/>
  <c r="T250" i="25"/>
  <c r="U250" i="25"/>
  <c r="S251" i="25"/>
  <c r="T251" i="25"/>
  <c r="U251" i="25"/>
  <c r="S252" i="25"/>
  <c r="T252" i="25"/>
  <c r="U252" i="25"/>
  <c r="S253" i="25"/>
  <c r="T253" i="25"/>
  <c r="U253" i="25"/>
  <c r="S254" i="25"/>
  <c r="T254" i="25"/>
  <c r="U254" i="25"/>
  <c r="S255" i="25"/>
  <c r="T255" i="25"/>
  <c r="U255" i="25"/>
  <c r="S256" i="25"/>
  <c r="T256" i="25"/>
  <c r="U256" i="25"/>
  <c r="S257" i="25"/>
  <c r="T257" i="25"/>
  <c r="U257" i="25"/>
  <c r="S258" i="25"/>
  <c r="T258" i="25"/>
  <c r="U258" i="25"/>
  <c r="S259" i="25"/>
  <c r="T259" i="25"/>
  <c r="U259" i="25"/>
  <c r="S260" i="25"/>
  <c r="T260" i="25"/>
  <c r="U260" i="25"/>
  <c r="S261" i="25"/>
  <c r="T261" i="25"/>
  <c r="U261" i="25"/>
  <c r="S262" i="25"/>
  <c r="T262" i="25"/>
  <c r="U262" i="25"/>
  <c r="S263" i="25"/>
  <c r="T263" i="25"/>
  <c r="U263" i="25"/>
  <c r="S264" i="25"/>
  <c r="T264" i="25"/>
  <c r="U264" i="25"/>
  <c r="S265" i="25"/>
  <c r="T265" i="25"/>
  <c r="U265" i="25"/>
  <c r="S266" i="25"/>
  <c r="T266" i="25"/>
  <c r="U266" i="25"/>
  <c r="S267" i="25"/>
  <c r="T267" i="25"/>
  <c r="U267" i="25"/>
  <c r="S268" i="25"/>
  <c r="T268" i="25"/>
  <c r="U268" i="25"/>
  <c r="S269" i="25"/>
  <c r="T269" i="25"/>
  <c r="U269" i="25"/>
  <c r="S270" i="25"/>
  <c r="T270" i="25"/>
  <c r="U270" i="25"/>
  <c r="S271" i="25"/>
  <c r="T271" i="25"/>
  <c r="U271" i="25"/>
  <c r="S272" i="25"/>
  <c r="T272" i="25"/>
  <c r="U272" i="25"/>
  <c r="S273" i="25"/>
  <c r="T273" i="25"/>
  <c r="U273" i="25"/>
  <c r="S274" i="25"/>
  <c r="T274" i="25"/>
  <c r="U274" i="25"/>
  <c r="S275" i="25"/>
  <c r="T275" i="25"/>
  <c r="U275" i="25"/>
  <c r="S276" i="25"/>
  <c r="T276" i="25"/>
  <c r="U276" i="25"/>
  <c r="S277" i="25"/>
  <c r="T277" i="25"/>
  <c r="U277" i="25"/>
  <c r="S278" i="25"/>
  <c r="T278" i="25"/>
  <c r="U278" i="25"/>
  <c r="S279" i="25"/>
  <c r="T279" i="25"/>
  <c r="U279" i="25"/>
  <c r="S280" i="25"/>
  <c r="T280" i="25"/>
  <c r="U280" i="25"/>
  <c r="S281" i="25"/>
  <c r="T281" i="25"/>
  <c r="U281" i="25"/>
  <c r="S282" i="25"/>
  <c r="T282" i="25"/>
  <c r="U282" i="25"/>
  <c r="S283" i="25"/>
  <c r="T283" i="25"/>
  <c r="U283" i="25"/>
  <c r="S284" i="25"/>
  <c r="T284" i="25"/>
  <c r="U284" i="25"/>
  <c r="S285" i="25"/>
  <c r="T285" i="25"/>
  <c r="U285" i="25"/>
  <c r="S286" i="25"/>
  <c r="T286" i="25"/>
  <c r="U286" i="25"/>
  <c r="S287" i="25"/>
  <c r="T287" i="25"/>
  <c r="U287" i="25"/>
  <c r="S288" i="25"/>
  <c r="T288" i="25"/>
  <c r="U288" i="25"/>
  <c r="S289" i="25"/>
  <c r="T289" i="25"/>
  <c r="U289" i="25"/>
  <c r="S290" i="25"/>
  <c r="T290" i="25"/>
  <c r="U290" i="25"/>
  <c r="S291" i="25"/>
  <c r="T291" i="25"/>
  <c r="U291" i="25"/>
  <c r="S292" i="25"/>
  <c r="T292" i="25"/>
  <c r="U292" i="25"/>
  <c r="S293" i="25"/>
  <c r="T293" i="25"/>
  <c r="U293" i="25"/>
  <c r="S294" i="25"/>
  <c r="T294" i="25"/>
  <c r="U294" i="25"/>
  <c r="S295" i="25"/>
  <c r="T295" i="25"/>
  <c r="U295" i="25"/>
  <c r="S296" i="25"/>
  <c r="T296" i="25"/>
  <c r="U296" i="25"/>
  <c r="S297" i="25"/>
  <c r="T297" i="25"/>
  <c r="U297" i="25"/>
  <c r="S298" i="25"/>
  <c r="T298" i="25"/>
  <c r="U298" i="25"/>
  <c r="S299" i="25"/>
  <c r="T299" i="25"/>
  <c r="U299" i="25"/>
  <c r="S300" i="25"/>
  <c r="T300" i="25"/>
  <c r="U300" i="25"/>
  <c r="S301" i="25"/>
  <c r="T301" i="25"/>
  <c r="U301" i="25"/>
  <c r="S302" i="25"/>
  <c r="T302" i="25"/>
  <c r="U302" i="25"/>
  <c r="S303" i="25"/>
  <c r="T303" i="25"/>
  <c r="U303" i="25"/>
  <c r="S304" i="25"/>
  <c r="T304" i="25"/>
  <c r="U304" i="25"/>
  <c r="S305" i="25"/>
  <c r="T305" i="25"/>
  <c r="U305" i="25"/>
  <c r="S306" i="25"/>
  <c r="T306" i="25"/>
  <c r="U306" i="25"/>
  <c r="S307" i="25"/>
  <c r="T307" i="25"/>
  <c r="U307" i="25"/>
  <c r="S308" i="25"/>
  <c r="T308" i="25"/>
  <c r="U308" i="25"/>
  <c r="S309" i="25"/>
  <c r="T309" i="25"/>
  <c r="U309" i="25"/>
  <c r="S310" i="25"/>
  <c r="T310" i="25"/>
  <c r="U310" i="25"/>
  <c r="S311" i="25"/>
  <c r="T311" i="25"/>
  <c r="U311" i="25"/>
  <c r="S312" i="25"/>
  <c r="T312" i="25"/>
  <c r="U312" i="25"/>
  <c r="S313" i="25"/>
  <c r="T313" i="25"/>
  <c r="U313" i="25"/>
  <c r="S314" i="25"/>
  <c r="T314" i="25"/>
  <c r="U314" i="25"/>
  <c r="S315" i="25"/>
  <c r="T315" i="25"/>
  <c r="U315" i="25"/>
  <c r="S316" i="25"/>
  <c r="T316" i="25"/>
  <c r="U316" i="25"/>
  <c r="S317" i="25"/>
  <c r="T317" i="25"/>
  <c r="U317" i="25"/>
  <c r="S318" i="25"/>
  <c r="T318" i="25"/>
  <c r="U318" i="25"/>
  <c r="S319" i="25"/>
  <c r="T319" i="25"/>
  <c r="U319" i="25"/>
  <c r="S320" i="25"/>
  <c r="T320" i="25"/>
  <c r="U320" i="25"/>
  <c r="S321" i="25"/>
  <c r="T321" i="25"/>
  <c r="U321" i="25"/>
  <c r="S322" i="25"/>
  <c r="T322" i="25"/>
  <c r="U322" i="25"/>
  <c r="S323" i="25"/>
  <c r="T323" i="25"/>
  <c r="U323" i="25"/>
  <c r="S324" i="25"/>
  <c r="T324" i="25"/>
  <c r="U324" i="25"/>
  <c r="S325" i="25"/>
  <c r="T325" i="25"/>
  <c r="U325" i="25"/>
  <c r="S326" i="25"/>
  <c r="T326" i="25"/>
  <c r="U326" i="25"/>
  <c r="S327" i="25"/>
  <c r="T327" i="25"/>
  <c r="U327" i="25"/>
  <c r="S328" i="25"/>
  <c r="T328" i="25"/>
  <c r="U328" i="25"/>
  <c r="S329" i="25"/>
  <c r="T329" i="25"/>
  <c r="U329" i="25"/>
  <c r="S330" i="25"/>
  <c r="T330" i="25"/>
  <c r="U330" i="25"/>
  <c r="S331" i="25"/>
  <c r="T331" i="25"/>
  <c r="U331" i="25"/>
  <c r="S332" i="25"/>
  <c r="T332" i="25"/>
  <c r="U332" i="25"/>
  <c r="S333" i="25"/>
  <c r="T333" i="25"/>
  <c r="U333" i="25"/>
  <c r="S334" i="25"/>
  <c r="T334" i="25"/>
  <c r="U334" i="25"/>
  <c r="S335" i="25"/>
  <c r="T335" i="25"/>
  <c r="U335" i="25"/>
  <c r="S336" i="25"/>
  <c r="T336" i="25"/>
  <c r="U336" i="25"/>
  <c r="S337" i="25"/>
  <c r="T337" i="25"/>
  <c r="U337" i="25"/>
  <c r="S338" i="25"/>
  <c r="T338" i="25"/>
  <c r="U338" i="25"/>
  <c r="S339" i="25"/>
  <c r="T339" i="25"/>
  <c r="U339" i="25"/>
  <c r="S340" i="25"/>
  <c r="T340" i="25"/>
  <c r="U340" i="25"/>
  <c r="S341" i="25"/>
  <c r="T341" i="25"/>
  <c r="U341" i="25"/>
  <c r="S342" i="25"/>
  <c r="T342" i="25"/>
  <c r="U342" i="25"/>
  <c r="S343" i="25"/>
  <c r="T343" i="25"/>
  <c r="U343" i="25"/>
  <c r="S344" i="25"/>
  <c r="T344" i="25"/>
  <c r="U344" i="25"/>
  <c r="S345" i="25"/>
  <c r="T345" i="25"/>
  <c r="U345" i="25"/>
  <c r="S346" i="25"/>
  <c r="T346" i="25"/>
  <c r="U346" i="25"/>
  <c r="S347" i="25"/>
  <c r="T347" i="25"/>
  <c r="U347" i="25"/>
  <c r="S348" i="25"/>
  <c r="T348" i="25"/>
  <c r="U348" i="25"/>
  <c r="S349" i="25"/>
  <c r="T349" i="25"/>
  <c r="U349" i="25"/>
  <c r="S350" i="25"/>
  <c r="T350" i="25"/>
  <c r="U350" i="25"/>
  <c r="S351" i="25"/>
  <c r="T351" i="25"/>
  <c r="U351" i="25"/>
  <c r="S352" i="25"/>
  <c r="T352" i="25"/>
  <c r="U352" i="25"/>
  <c r="S353" i="25"/>
  <c r="T353" i="25"/>
  <c r="U353" i="25"/>
  <c r="S354" i="25"/>
  <c r="T354" i="25"/>
  <c r="U354" i="25"/>
  <c r="S355" i="25"/>
  <c r="T355" i="25"/>
  <c r="U355" i="25"/>
  <c r="S356" i="25"/>
  <c r="T356" i="25"/>
  <c r="U356" i="25"/>
  <c r="S357" i="25"/>
  <c r="T357" i="25"/>
  <c r="U357" i="25"/>
  <c r="S358" i="25"/>
  <c r="T358" i="25"/>
  <c r="U358" i="25"/>
  <c r="S359" i="25"/>
  <c r="T359" i="25"/>
  <c r="U359" i="25"/>
  <c r="S360" i="25"/>
  <c r="T360" i="25"/>
  <c r="U360" i="25"/>
  <c r="S361" i="25"/>
  <c r="T361" i="25"/>
  <c r="U361" i="25"/>
  <c r="S362" i="25"/>
  <c r="T362" i="25"/>
  <c r="U362" i="25"/>
  <c r="S363" i="25"/>
  <c r="T363" i="25"/>
  <c r="U363" i="25"/>
  <c r="S364" i="25"/>
  <c r="T364" i="25"/>
  <c r="U364" i="25"/>
  <c r="S365" i="25"/>
  <c r="T365" i="25"/>
  <c r="U365" i="25"/>
  <c r="S366" i="25"/>
  <c r="T366" i="25"/>
  <c r="U366" i="25"/>
  <c r="S367" i="25"/>
  <c r="T367" i="25"/>
  <c r="U367" i="25"/>
  <c r="S368" i="25"/>
  <c r="T368" i="25"/>
  <c r="U368" i="25"/>
  <c r="S369" i="25"/>
  <c r="T369" i="25"/>
  <c r="U369" i="25"/>
  <c r="S370" i="25"/>
  <c r="T370" i="25"/>
  <c r="U370" i="25"/>
  <c r="S371" i="25"/>
  <c r="T371" i="25"/>
  <c r="U371" i="25"/>
  <c r="S372" i="25"/>
  <c r="T372" i="25"/>
  <c r="U372" i="25"/>
  <c r="S373" i="25"/>
  <c r="T373" i="25"/>
  <c r="U373" i="25"/>
  <c r="S374" i="25"/>
  <c r="T374" i="25"/>
  <c r="U374" i="25"/>
  <c r="S375" i="25"/>
  <c r="T375" i="25"/>
  <c r="U375" i="25"/>
  <c r="S376" i="25"/>
  <c r="T376" i="25"/>
  <c r="U376" i="25"/>
  <c r="S377" i="25"/>
  <c r="T377" i="25"/>
  <c r="U377" i="25"/>
  <c r="S378" i="25"/>
  <c r="T378" i="25"/>
  <c r="U378" i="25"/>
  <c r="S379" i="25"/>
  <c r="T379" i="25"/>
  <c r="U379" i="25"/>
  <c r="S380" i="25"/>
  <c r="T380" i="25"/>
  <c r="U380" i="25"/>
  <c r="S381" i="25"/>
  <c r="T381" i="25"/>
  <c r="U381" i="25"/>
  <c r="S382" i="25"/>
  <c r="T382" i="25"/>
  <c r="U382" i="25"/>
  <c r="S383" i="25"/>
  <c r="T383" i="25"/>
  <c r="U383" i="25"/>
  <c r="S384" i="25"/>
  <c r="T384" i="25"/>
  <c r="U384" i="25"/>
  <c r="S385" i="25"/>
  <c r="T385" i="25"/>
  <c r="U385" i="25"/>
  <c r="S386" i="25"/>
  <c r="T386" i="25"/>
  <c r="U386" i="25"/>
  <c r="S387" i="25"/>
  <c r="T387" i="25"/>
  <c r="U387" i="25"/>
  <c r="S388" i="25"/>
  <c r="T388" i="25"/>
  <c r="U388" i="25"/>
  <c r="S389" i="25"/>
  <c r="T389" i="25"/>
  <c r="U389" i="25"/>
  <c r="S390" i="25"/>
  <c r="T390" i="25"/>
  <c r="U390" i="25"/>
  <c r="S391" i="25"/>
  <c r="T391" i="25"/>
  <c r="U391" i="25"/>
  <c r="S392" i="25"/>
  <c r="T392" i="25"/>
  <c r="U392" i="25"/>
  <c r="S393" i="25"/>
  <c r="T393" i="25"/>
  <c r="U393" i="25"/>
  <c r="S394" i="25"/>
  <c r="T394" i="25"/>
  <c r="U394" i="25"/>
  <c r="S395" i="25"/>
  <c r="T395" i="25"/>
  <c r="U395" i="25"/>
  <c r="S396" i="25"/>
  <c r="T396" i="25"/>
  <c r="U396" i="25"/>
  <c r="S397" i="25"/>
  <c r="T397" i="25"/>
  <c r="U397" i="25"/>
  <c r="S398" i="25"/>
  <c r="T398" i="25"/>
  <c r="U398" i="25"/>
  <c r="S399" i="25"/>
  <c r="T399" i="25"/>
  <c r="U399" i="25"/>
  <c r="S400" i="25"/>
  <c r="T400" i="25"/>
  <c r="U400" i="25"/>
  <c r="S401" i="25"/>
  <c r="T401" i="25"/>
  <c r="U401" i="25"/>
  <c r="S402" i="25"/>
  <c r="T402" i="25"/>
  <c r="U402" i="25"/>
  <c r="S403" i="25"/>
  <c r="T403" i="25"/>
  <c r="U403" i="25"/>
  <c r="S404" i="25"/>
  <c r="T404" i="25"/>
  <c r="U404" i="25"/>
  <c r="S405" i="25"/>
  <c r="T405" i="25"/>
  <c r="U405" i="25"/>
  <c r="S406" i="25"/>
  <c r="T406" i="25"/>
  <c r="U406" i="25"/>
  <c r="S407" i="25"/>
  <c r="T407" i="25"/>
  <c r="U407" i="25"/>
  <c r="S408" i="25"/>
  <c r="T408" i="25"/>
  <c r="U408" i="25"/>
  <c r="S409" i="25"/>
  <c r="T409" i="25"/>
  <c r="U409" i="25"/>
  <c r="S410" i="25"/>
  <c r="T410" i="25"/>
  <c r="U410" i="25"/>
  <c r="S411" i="25"/>
  <c r="T411" i="25"/>
  <c r="U411" i="25"/>
  <c r="S412" i="25"/>
  <c r="T412" i="25"/>
  <c r="U412" i="25"/>
  <c r="S413" i="25"/>
  <c r="T413" i="25"/>
  <c r="U413" i="25"/>
  <c r="S414" i="25"/>
  <c r="T414" i="25"/>
  <c r="U414" i="25"/>
  <c r="S415" i="25"/>
  <c r="T415" i="25"/>
  <c r="U415" i="25"/>
  <c r="S416" i="25"/>
  <c r="T416" i="25"/>
  <c r="U416" i="25"/>
  <c r="S417" i="25"/>
  <c r="T417" i="25"/>
  <c r="U417" i="25"/>
  <c r="S418" i="25"/>
  <c r="T418" i="25"/>
  <c r="U418" i="25"/>
  <c r="S419" i="25"/>
  <c r="T419" i="25"/>
  <c r="U419" i="25"/>
  <c r="S420" i="25"/>
  <c r="T420" i="25"/>
  <c r="U420" i="25"/>
  <c r="S421" i="25"/>
  <c r="T421" i="25"/>
  <c r="U421" i="25"/>
  <c r="S422" i="25"/>
  <c r="T422" i="25"/>
  <c r="U422" i="25"/>
  <c r="S423" i="25"/>
  <c r="T423" i="25"/>
  <c r="U423" i="25"/>
  <c r="S424" i="25"/>
  <c r="T424" i="25"/>
  <c r="U424" i="25"/>
  <c r="S425" i="25"/>
  <c r="T425" i="25"/>
  <c r="U425" i="25"/>
  <c r="S426" i="25"/>
  <c r="T426" i="25"/>
  <c r="U426" i="25"/>
  <c r="S427" i="25"/>
  <c r="T427" i="25"/>
  <c r="U427" i="25"/>
  <c r="S428" i="25"/>
  <c r="T428" i="25"/>
  <c r="U428" i="25"/>
  <c r="S429" i="25"/>
  <c r="T429" i="25"/>
  <c r="U429" i="25"/>
  <c r="S430" i="25"/>
  <c r="T430" i="25"/>
  <c r="U430" i="25"/>
  <c r="S431" i="25"/>
  <c r="T431" i="25"/>
  <c r="U431" i="25"/>
  <c r="S432" i="25"/>
  <c r="T432" i="25"/>
  <c r="U432" i="25"/>
  <c r="S433" i="25"/>
  <c r="T433" i="25"/>
  <c r="U433" i="25"/>
  <c r="S434" i="25"/>
  <c r="T434" i="25"/>
  <c r="U434" i="25"/>
  <c r="S435" i="25"/>
  <c r="T435" i="25"/>
  <c r="U435" i="25"/>
  <c r="S436" i="25"/>
  <c r="T436" i="25"/>
  <c r="U436" i="25"/>
  <c r="S437" i="25"/>
  <c r="T437" i="25"/>
  <c r="U437" i="25"/>
  <c r="S438" i="25"/>
  <c r="T438" i="25"/>
  <c r="U438" i="25"/>
  <c r="S439" i="25"/>
  <c r="T439" i="25"/>
  <c r="U439" i="25"/>
  <c r="S440" i="25"/>
  <c r="T440" i="25"/>
  <c r="U440" i="25"/>
  <c r="S441" i="25"/>
  <c r="T441" i="25"/>
  <c r="U441" i="25"/>
  <c r="S442" i="25"/>
  <c r="T442" i="25"/>
  <c r="U442" i="25"/>
  <c r="S443" i="25"/>
  <c r="T443" i="25"/>
  <c r="U443" i="25"/>
  <c r="S444" i="25"/>
  <c r="T444" i="25"/>
  <c r="U444" i="25"/>
  <c r="S445" i="25"/>
  <c r="T445" i="25"/>
  <c r="U445" i="25"/>
  <c r="S446" i="25"/>
  <c r="T446" i="25"/>
  <c r="U446" i="25"/>
  <c r="S447" i="25"/>
  <c r="T447" i="25"/>
  <c r="U447" i="25"/>
  <c r="S448" i="25"/>
  <c r="T448" i="25"/>
  <c r="U448" i="25"/>
  <c r="S449" i="25"/>
  <c r="T449" i="25"/>
  <c r="U449" i="25"/>
  <c r="S450" i="25"/>
  <c r="T450" i="25"/>
  <c r="U450" i="25"/>
  <c r="S451" i="25"/>
  <c r="T451" i="25"/>
  <c r="U451" i="25"/>
  <c r="S452" i="25"/>
  <c r="T452" i="25"/>
  <c r="U452" i="25"/>
  <c r="S453" i="25"/>
  <c r="T453" i="25"/>
  <c r="U453" i="25"/>
  <c r="S454" i="25"/>
  <c r="T454" i="25"/>
  <c r="U454" i="25"/>
  <c r="S455" i="25"/>
  <c r="T455" i="25"/>
  <c r="U455" i="25"/>
  <c r="S456" i="25"/>
  <c r="T456" i="25"/>
  <c r="U456" i="25"/>
  <c r="S457" i="25"/>
  <c r="T457" i="25"/>
  <c r="U457" i="25"/>
  <c r="S458" i="25"/>
  <c r="T458" i="25"/>
  <c r="U458" i="25"/>
  <c r="S459" i="25"/>
  <c r="T459" i="25"/>
  <c r="U459" i="25"/>
  <c r="S460" i="25"/>
  <c r="T460" i="25"/>
  <c r="U460" i="25"/>
  <c r="S461" i="25"/>
  <c r="T461" i="25"/>
  <c r="U461" i="25"/>
  <c r="S462" i="25"/>
  <c r="T462" i="25"/>
  <c r="U462" i="25"/>
  <c r="S463" i="25"/>
  <c r="T463" i="25"/>
  <c r="U463" i="25"/>
  <c r="S464" i="25"/>
  <c r="T464" i="25"/>
  <c r="U464" i="25"/>
  <c r="S465" i="25"/>
  <c r="T465" i="25"/>
  <c r="U465" i="25"/>
  <c r="S466" i="25"/>
  <c r="T466" i="25"/>
  <c r="U466" i="25"/>
  <c r="S467" i="25"/>
  <c r="T467" i="25"/>
  <c r="U467" i="25"/>
  <c r="S468" i="25"/>
  <c r="T468" i="25"/>
  <c r="U468" i="25"/>
  <c r="S469" i="25"/>
  <c r="T469" i="25"/>
  <c r="U469" i="25"/>
  <c r="S470" i="25"/>
  <c r="T470" i="25"/>
  <c r="U470" i="25"/>
  <c r="S471" i="25"/>
  <c r="T471" i="25"/>
  <c r="U471" i="25"/>
  <c r="S472" i="25"/>
  <c r="T472" i="25"/>
  <c r="U472" i="25"/>
  <c r="S473" i="25"/>
  <c r="T473" i="25"/>
  <c r="U473" i="25"/>
  <c r="S474" i="25"/>
  <c r="T474" i="25"/>
  <c r="U474" i="25"/>
  <c r="S475" i="25"/>
  <c r="T475" i="25"/>
  <c r="U475" i="25"/>
  <c r="S476" i="25"/>
  <c r="T476" i="25"/>
  <c r="U476" i="25"/>
  <c r="S477" i="25"/>
  <c r="T477" i="25"/>
  <c r="U477" i="25"/>
  <c r="S478" i="25"/>
  <c r="T478" i="25"/>
  <c r="U478" i="25"/>
  <c r="S479" i="25"/>
  <c r="T479" i="25"/>
  <c r="U479" i="25"/>
  <c r="S480" i="25"/>
  <c r="T480" i="25"/>
  <c r="U480" i="25"/>
  <c r="S481" i="25"/>
  <c r="T481" i="25"/>
  <c r="U481" i="25"/>
  <c r="S482" i="25"/>
  <c r="T482" i="25"/>
  <c r="U482" i="25"/>
  <c r="S483" i="25"/>
  <c r="T483" i="25"/>
  <c r="U483" i="25"/>
  <c r="S484" i="25"/>
  <c r="T484" i="25"/>
  <c r="U484" i="25"/>
  <c r="S485" i="25"/>
  <c r="T485" i="25"/>
  <c r="U485" i="25"/>
  <c r="S486" i="25"/>
  <c r="T486" i="25"/>
  <c r="U486" i="25"/>
  <c r="S487" i="25"/>
  <c r="T487" i="25"/>
  <c r="U487" i="25"/>
  <c r="S488" i="25"/>
  <c r="T488" i="25"/>
  <c r="U488" i="25"/>
  <c r="S489" i="25"/>
  <c r="T489" i="25"/>
  <c r="U489" i="25"/>
  <c r="S490" i="25"/>
  <c r="T490" i="25"/>
  <c r="U490" i="25"/>
  <c r="S491" i="25"/>
  <c r="T491" i="25"/>
  <c r="U491" i="25"/>
  <c r="S492" i="25"/>
  <c r="T492" i="25"/>
  <c r="U492" i="25"/>
  <c r="S493" i="25"/>
  <c r="T493" i="25"/>
  <c r="U493" i="25"/>
  <c r="S494" i="25"/>
  <c r="T494" i="25"/>
  <c r="U494" i="25"/>
  <c r="S495" i="25"/>
  <c r="T495" i="25"/>
  <c r="U495" i="25"/>
  <c r="S496" i="25"/>
  <c r="T496" i="25"/>
  <c r="U496" i="25"/>
  <c r="S497" i="25"/>
  <c r="T497" i="25"/>
  <c r="U497" i="25"/>
  <c r="S498" i="25"/>
  <c r="T498" i="25"/>
  <c r="U498" i="25"/>
  <c r="S499" i="25"/>
  <c r="T499" i="25"/>
  <c r="U499" i="25"/>
  <c r="S500" i="25"/>
  <c r="T500" i="25"/>
  <c r="U500" i="25"/>
  <c r="S501" i="25"/>
  <c r="T501" i="25"/>
  <c r="U501" i="25"/>
  <c r="S502" i="25"/>
  <c r="T502" i="25"/>
  <c r="U502" i="25"/>
  <c r="S503" i="25"/>
  <c r="T503" i="25"/>
  <c r="U503" i="25"/>
  <c r="S504" i="25"/>
  <c r="T504" i="25"/>
  <c r="U504" i="25"/>
  <c r="S505" i="25"/>
  <c r="T505" i="25"/>
  <c r="U505" i="25"/>
  <c r="S506" i="25"/>
  <c r="T506" i="25"/>
  <c r="U506" i="25"/>
  <c r="S507" i="25"/>
  <c r="T507" i="25"/>
  <c r="U507" i="25"/>
  <c r="S508" i="25"/>
  <c r="T508" i="25"/>
  <c r="U508" i="25"/>
  <c r="S509" i="25"/>
  <c r="T509" i="25"/>
  <c r="U509" i="25"/>
  <c r="S510" i="25"/>
  <c r="T510" i="25"/>
  <c r="U510" i="25"/>
  <c r="S511" i="25"/>
  <c r="T511" i="25"/>
  <c r="U511" i="25"/>
  <c r="S512" i="25"/>
  <c r="T512" i="25"/>
  <c r="U512" i="25"/>
  <c r="R14" i="25"/>
  <c r="R15" i="25"/>
  <c r="R16" i="25"/>
  <c r="R17" i="25"/>
  <c r="R18" i="25"/>
  <c r="R19" i="25"/>
  <c r="R20" i="25"/>
  <c r="R21" i="25"/>
  <c r="R22" i="25"/>
  <c r="R23" i="25"/>
  <c r="R24" i="25"/>
  <c r="R25" i="25"/>
  <c r="R26" i="25"/>
  <c r="R27" i="25"/>
  <c r="R28" i="25"/>
  <c r="R29" i="25"/>
  <c r="R30" i="25"/>
  <c r="R31" i="25"/>
  <c r="R32" i="25"/>
  <c r="R33" i="25"/>
  <c r="R34" i="25"/>
  <c r="R35" i="25"/>
  <c r="R36" i="25"/>
  <c r="R37" i="25"/>
  <c r="R38" i="25"/>
  <c r="R39" i="25"/>
  <c r="R40" i="25"/>
  <c r="R41" i="25"/>
  <c r="R42" i="25"/>
  <c r="R43" i="25"/>
  <c r="R44" i="25"/>
  <c r="R45" i="25"/>
  <c r="R46" i="25"/>
  <c r="R47" i="25"/>
  <c r="R48" i="25"/>
  <c r="R49" i="25"/>
  <c r="R50" i="25"/>
  <c r="R51" i="25"/>
  <c r="R52" i="25"/>
  <c r="R53" i="25"/>
  <c r="R54" i="25"/>
  <c r="R55" i="25"/>
  <c r="R56" i="25"/>
  <c r="R57" i="25"/>
  <c r="R58" i="25"/>
  <c r="R59" i="25"/>
  <c r="R60" i="25"/>
  <c r="R61" i="25"/>
  <c r="R62" i="25"/>
  <c r="R63" i="25"/>
  <c r="R64" i="25"/>
  <c r="R65" i="25"/>
  <c r="R66" i="25"/>
  <c r="R67" i="25"/>
  <c r="R68" i="25"/>
  <c r="R69" i="25"/>
  <c r="R70" i="25"/>
  <c r="R71" i="25"/>
  <c r="R72" i="25"/>
  <c r="R73" i="25"/>
  <c r="R74" i="25"/>
  <c r="R75" i="25"/>
  <c r="R76" i="25"/>
  <c r="R77" i="25"/>
  <c r="R78" i="25"/>
  <c r="R79" i="25"/>
  <c r="R80" i="25"/>
  <c r="R81" i="25"/>
  <c r="R82" i="25"/>
  <c r="R83" i="25"/>
  <c r="R84" i="25"/>
  <c r="R85" i="25"/>
  <c r="R86" i="25"/>
  <c r="R87" i="25"/>
  <c r="R88" i="25"/>
  <c r="R89" i="25"/>
  <c r="R90" i="25"/>
  <c r="R91" i="25"/>
  <c r="R92" i="25"/>
  <c r="R93" i="25"/>
  <c r="R94" i="25"/>
  <c r="R95" i="25"/>
  <c r="R96" i="25"/>
  <c r="R97" i="25"/>
  <c r="R98" i="25"/>
  <c r="R99" i="25"/>
  <c r="R100" i="25"/>
  <c r="R101" i="25"/>
  <c r="R102" i="25"/>
  <c r="R103" i="25"/>
  <c r="R104" i="25"/>
  <c r="R105" i="25"/>
  <c r="R106" i="25"/>
  <c r="R107" i="25"/>
  <c r="R108" i="25"/>
  <c r="R109" i="25"/>
  <c r="R110" i="25"/>
  <c r="R111" i="25"/>
  <c r="R112" i="25"/>
  <c r="R113" i="25"/>
  <c r="R114" i="25"/>
  <c r="R115" i="25"/>
  <c r="R116" i="25"/>
  <c r="R117" i="25"/>
  <c r="R118" i="25"/>
  <c r="R119" i="25"/>
  <c r="R120" i="25"/>
  <c r="R121" i="25"/>
  <c r="R122" i="25"/>
  <c r="R123" i="25"/>
  <c r="R124" i="25"/>
  <c r="R125" i="25"/>
  <c r="R126" i="25"/>
  <c r="R127" i="25"/>
  <c r="R128" i="25"/>
  <c r="R129" i="25"/>
  <c r="R130" i="25"/>
  <c r="R131" i="25"/>
  <c r="R132" i="25"/>
  <c r="R133" i="25"/>
  <c r="R134" i="25"/>
  <c r="R135" i="25"/>
  <c r="R136" i="25"/>
  <c r="R137" i="25"/>
  <c r="R138" i="25"/>
  <c r="R139" i="25"/>
  <c r="R140" i="25"/>
  <c r="R141" i="25"/>
  <c r="R142" i="25"/>
  <c r="R143" i="25"/>
  <c r="R144" i="25"/>
  <c r="R145" i="25"/>
  <c r="R146" i="25"/>
  <c r="R147" i="25"/>
  <c r="R148" i="25"/>
  <c r="R149" i="25"/>
  <c r="R150" i="25"/>
  <c r="R151" i="25"/>
  <c r="R152" i="25"/>
  <c r="R153" i="25"/>
  <c r="R154" i="25"/>
  <c r="R155" i="25"/>
  <c r="R156" i="25"/>
  <c r="R157" i="25"/>
  <c r="R158" i="25"/>
  <c r="R159" i="25"/>
  <c r="R160" i="25"/>
  <c r="R161" i="25"/>
  <c r="R162" i="25"/>
  <c r="R163" i="25"/>
  <c r="R164" i="25"/>
  <c r="R165" i="25"/>
  <c r="R166" i="25"/>
  <c r="R167" i="25"/>
  <c r="R168" i="25"/>
  <c r="R169" i="25"/>
  <c r="R170" i="25"/>
  <c r="R171" i="25"/>
  <c r="R172" i="25"/>
  <c r="R173" i="25"/>
  <c r="R174" i="25"/>
  <c r="R175" i="25"/>
  <c r="R176" i="25"/>
  <c r="R177" i="25"/>
  <c r="R178" i="25"/>
  <c r="R179" i="25"/>
  <c r="R180" i="25"/>
  <c r="R181" i="25"/>
  <c r="R182" i="25"/>
  <c r="R183" i="25"/>
  <c r="R184" i="25"/>
  <c r="R185" i="25"/>
  <c r="R186" i="25"/>
  <c r="R187" i="25"/>
  <c r="R188" i="25"/>
  <c r="R189" i="25"/>
  <c r="R190" i="25"/>
  <c r="R191" i="25"/>
  <c r="R192" i="25"/>
  <c r="R193" i="25"/>
  <c r="R194" i="25"/>
  <c r="R195" i="25"/>
  <c r="R196" i="25"/>
  <c r="R197" i="25"/>
  <c r="R198" i="25"/>
  <c r="R199" i="25"/>
  <c r="R200" i="25"/>
  <c r="R201" i="25"/>
  <c r="R202" i="25"/>
  <c r="R203" i="25"/>
  <c r="R204" i="25"/>
  <c r="R205" i="25"/>
  <c r="R206" i="25"/>
  <c r="R207" i="25"/>
  <c r="R208" i="25"/>
  <c r="R209" i="25"/>
  <c r="R210" i="25"/>
  <c r="R211" i="25"/>
  <c r="R212" i="25"/>
  <c r="R213" i="25"/>
  <c r="R214" i="25"/>
  <c r="R215" i="25"/>
  <c r="R216" i="25"/>
  <c r="R217" i="25"/>
  <c r="R218" i="25"/>
  <c r="R219" i="25"/>
  <c r="R220" i="25"/>
  <c r="R221" i="25"/>
  <c r="R222" i="25"/>
  <c r="R223" i="25"/>
  <c r="R224" i="25"/>
  <c r="R225" i="25"/>
  <c r="R226" i="25"/>
  <c r="R227" i="25"/>
  <c r="R228" i="25"/>
  <c r="R229" i="25"/>
  <c r="R230" i="25"/>
  <c r="R231" i="25"/>
  <c r="R232" i="25"/>
  <c r="R233" i="25"/>
  <c r="R234" i="25"/>
  <c r="R235" i="25"/>
  <c r="R236" i="25"/>
  <c r="R237" i="25"/>
  <c r="R238" i="25"/>
  <c r="R239" i="25"/>
  <c r="R240" i="25"/>
  <c r="R241" i="25"/>
  <c r="R242" i="25"/>
  <c r="R243" i="25"/>
  <c r="R244" i="25"/>
  <c r="R245" i="25"/>
  <c r="R246" i="25"/>
  <c r="R247" i="25"/>
  <c r="R248" i="25"/>
  <c r="R249" i="25"/>
  <c r="R250" i="25"/>
  <c r="R251" i="25"/>
  <c r="R252" i="25"/>
  <c r="R253" i="25"/>
  <c r="R254" i="25"/>
  <c r="R255" i="25"/>
  <c r="R256" i="25"/>
  <c r="R257" i="25"/>
  <c r="R258" i="25"/>
  <c r="R259" i="25"/>
  <c r="R260" i="25"/>
  <c r="R261" i="25"/>
  <c r="R262" i="25"/>
  <c r="R263" i="25"/>
  <c r="R264" i="25"/>
  <c r="R265" i="25"/>
  <c r="R266" i="25"/>
  <c r="R267" i="25"/>
  <c r="R268" i="25"/>
  <c r="R269" i="25"/>
  <c r="R270" i="25"/>
  <c r="R271" i="25"/>
  <c r="R272" i="25"/>
  <c r="R273" i="25"/>
  <c r="R274" i="25"/>
  <c r="R275" i="25"/>
  <c r="R276" i="25"/>
  <c r="R277" i="25"/>
  <c r="R278" i="25"/>
  <c r="R279" i="25"/>
  <c r="R280" i="25"/>
  <c r="R281" i="25"/>
  <c r="R282" i="25"/>
  <c r="R283" i="25"/>
  <c r="R284" i="25"/>
  <c r="R285" i="25"/>
  <c r="R286" i="25"/>
  <c r="R287" i="25"/>
  <c r="R288" i="25"/>
  <c r="R289" i="25"/>
  <c r="R290" i="25"/>
  <c r="R291" i="25"/>
  <c r="R292" i="25"/>
  <c r="R293" i="25"/>
  <c r="R294" i="25"/>
  <c r="R295" i="25"/>
  <c r="R296" i="25"/>
  <c r="R297" i="25"/>
  <c r="R298" i="25"/>
  <c r="R299" i="25"/>
  <c r="R300" i="25"/>
  <c r="R301" i="25"/>
  <c r="R302" i="25"/>
  <c r="R303" i="25"/>
  <c r="R304" i="25"/>
  <c r="R305" i="25"/>
  <c r="R306" i="25"/>
  <c r="R307" i="25"/>
  <c r="R308" i="25"/>
  <c r="R309" i="25"/>
  <c r="R310" i="25"/>
  <c r="R311" i="25"/>
  <c r="R312" i="25"/>
  <c r="R313" i="25"/>
  <c r="R314" i="25"/>
  <c r="R315" i="25"/>
  <c r="R316" i="25"/>
  <c r="R317" i="25"/>
  <c r="R318" i="25"/>
  <c r="R319" i="25"/>
  <c r="R320" i="25"/>
  <c r="R321" i="25"/>
  <c r="R322" i="25"/>
  <c r="R323" i="25"/>
  <c r="R324" i="25"/>
  <c r="R325" i="25"/>
  <c r="R326" i="25"/>
  <c r="R327" i="25"/>
  <c r="R328" i="25"/>
  <c r="R329" i="25"/>
  <c r="R330" i="25"/>
  <c r="R331" i="25"/>
  <c r="R332" i="25"/>
  <c r="R333" i="25"/>
  <c r="R334" i="25"/>
  <c r="R335" i="25"/>
  <c r="R336" i="25"/>
  <c r="R337" i="25"/>
  <c r="R338" i="25"/>
  <c r="R339" i="25"/>
  <c r="R340" i="25"/>
  <c r="R341" i="25"/>
  <c r="R342" i="25"/>
  <c r="R343" i="25"/>
  <c r="R344" i="25"/>
  <c r="R345" i="25"/>
  <c r="R346" i="25"/>
  <c r="R347" i="25"/>
  <c r="R348" i="25"/>
  <c r="R349" i="25"/>
  <c r="R350" i="25"/>
  <c r="R351" i="25"/>
  <c r="R352" i="25"/>
  <c r="R353" i="25"/>
  <c r="R354" i="25"/>
  <c r="R355" i="25"/>
  <c r="R356" i="25"/>
  <c r="R357" i="25"/>
  <c r="R358" i="25"/>
  <c r="R359" i="25"/>
  <c r="R360" i="25"/>
  <c r="R361" i="25"/>
  <c r="R362" i="25"/>
  <c r="R363" i="25"/>
  <c r="R364" i="25"/>
  <c r="R365" i="25"/>
  <c r="R366" i="25"/>
  <c r="R367" i="25"/>
  <c r="R368" i="25"/>
  <c r="R369" i="25"/>
  <c r="R370" i="25"/>
  <c r="R371" i="25"/>
  <c r="R372" i="25"/>
  <c r="R373" i="25"/>
  <c r="R374" i="25"/>
  <c r="R375" i="25"/>
  <c r="R376" i="25"/>
  <c r="R377" i="25"/>
  <c r="R378" i="25"/>
  <c r="R379" i="25"/>
  <c r="R380" i="25"/>
  <c r="R381" i="25"/>
  <c r="R382" i="25"/>
  <c r="R383" i="25"/>
  <c r="R384" i="25"/>
  <c r="R385" i="25"/>
  <c r="R386" i="25"/>
  <c r="R387" i="25"/>
  <c r="R388" i="25"/>
  <c r="R389" i="25"/>
  <c r="R390" i="25"/>
  <c r="R391" i="25"/>
  <c r="R392" i="25"/>
  <c r="R393" i="25"/>
  <c r="R394" i="25"/>
  <c r="R395" i="25"/>
  <c r="R396" i="25"/>
  <c r="R397" i="25"/>
  <c r="R398" i="25"/>
  <c r="R399" i="25"/>
  <c r="R400" i="25"/>
  <c r="R401" i="25"/>
  <c r="R402" i="25"/>
  <c r="R403" i="25"/>
  <c r="R404" i="25"/>
  <c r="R405" i="25"/>
  <c r="R406" i="25"/>
  <c r="R407" i="25"/>
  <c r="R408" i="25"/>
  <c r="R409" i="25"/>
  <c r="R410" i="25"/>
  <c r="R411" i="25"/>
  <c r="R412" i="25"/>
  <c r="R413" i="25"/>
  <c r="R414" i="25"/>
  <c r="R415" i="25"/>
  <c r="R416" i="25"/>
  <c r="R417" i="25"/>
  <c r="R418" i="25"/>
  <c r="R419" i="25"/>
  <c r="R420" i="25"/>
  <c r="R421" i="25"/>
  <c r="R422" i="25"/>
  <c r="R423" i="25"/>
  <c r="R424" i="25"/>
  <c r="R425" i="25"/>
  <c r="R426" i="25"/>
  <c r="R427" i="25"/>
  <c r="R428" i="25"/>
  <c r="R429" i="25"/>
  <c r="R430" i="25"/>
  <c r="R431" i="25"/>
  <c r="R432" i="25"/>
  <c r="R433" i="25"/>
  <c r="R434" i="25"/>
  <c r="R435" i="25"/>
  <c r="R436" i="25"/>
  <c r="R437" i="25"/>
  <c r="R438" i="25"/>
  <c r="R439" i="25"/>
  <c r="R440" i="25"/>
  <c r="R441" i="25"/>
  <c r="R442" i="25"/>
  <c r="R443" i="25"/>
  <c r="R444" i="25"/>
  <c r="R445" i="25"/>
  <c r="R446" i="25"/>
  <c r="R447" i="25"/>
  <c r="R448" i="25"/>
  <c r="R449" i="25"/>
  <c r="R450" i="25"/>
  <c r="R451" i="25"/>
  <c r="R452" i="25"/>
  <c r="R453" i="25"/>
  <c r="R454" i="25"/>
  <c r="R455" i="25"/>
  <c r="R456" i="25"/>
  <c r="R457" i="25"/>
  <c r="R458" i="25"/>
  <c r="R459" i="25"/>
  <c r="R460" i="25"/>
  <c r="R461" i="25"/>
  <c r="R462" i="25"/>
  <c r="R463" i="25"/>
  <c r="R464" i="25"/>
  <c r="R465" i="25"/>
  <c r="R466" i="25"/>
  <c r="R467" i="25"/>
  <c r="R468" i="25"/>
  <c r="R469" i="25"/>
  <c r="R470" i="25"/>
  <c r="R471" i="25"/>
  <c r="R472" i="25"/>
  <c r="R473" i="25"/>
  <c r="R474" i="25"/>
  <c r="R475" i="25"/>
  <c r="R476" i="25"/>
  <c r="R477" i="25"/>
  <c r="R478" i="25"/>
  <c r="R479" i="25"/>
  <c r="R480" i="25"/>
  <c r="R481" i="25"/>
  <c r="R482" i="25"/>
  <c r="R483" i="25"/>
  <c r="R484" i="25"/>
  <c r="R485" i="25"/>
  <c r="R486" i="25"/>
  <c r="R487" i="25"/>
  <c r="R488" i="25"/>
  <c r="R489" i="25"/>
  <c r="R490" i="25"/>
  <c r="R491" i="25"/>
  <c r="R492" i="25"/>
  <c r="R493" i="25"/>
  <c r="R494" i="25"/>
  <c r="R495" i="25"/>
  <c r="R496" i="25"/>
  <c r="R497" i="25"/>
  <c r="R498" i="25"/>
  <c r="R499" i="25"/>
  <c r="R500" i="25"/>
  <c r="R501" i="25"/>
  <c r="R502" i="25"/>
  <c r="R503" i="25"/>
  <c r="R504" i="25"/>
  <c r="R505" i="25"/>
  <c r="R506" i="25"/>
  <c r="R507" i="25"/>
  <c r="R508" i="25"/>
  <c r="R509" i="25"/>
  <c r="R510" i="25"/>
  <c r="R511" i="25"/>
  <c r="R512" i="25"/>
  <c r="Q14" i="25"/>
  <c r="Q15" i="25"/>
  <c r="Q16" i="25"/>
  <c r="Q17" i="25"/>
  <c r="Q18" i="25"/>
  <c r="Q19" i="25"/>
  <c r="Q20" i="25"/>
  <c r="Q21" i="25"/>
  <c r="Q22" i="25"/>
  <c r="Q23" i="25"/>
  <c r="Q24" i="25"/>
  <c r="Q25" i="25"/>
  <c r="Q26" i="25"/>
  <c r="Q27" i="25"/>
  <c r="Q28" i="25"/>
  <c r="Q29" i="25"/>
  <c r="Q30" i="25"/>
  <c r="Q31" i="25"/>
  <c r="Q32" i="25"/>
  <c r="Q33" i="25"/>
  <c r="Q34" i="25"/>
  <c r="Q35" i="25"/>
  <c r="Q36" i="25"/>
  <c r="Q37" i="25"/>
  <c r="Q38" i="25"/>
  <c r="Q39" i="25"/>
  <c r="Q40" i="25"/>
  <c r="Q41" i="25"/>
  <c r="Q42" i="25"/>
  <c r="Q43" i="25"/>
  <c r="Q44" i="25"/>
  <c r="Q45" i="25"/>
  <c r="Q46" i="25"/>
  <c r="Q47" i="25"/>
  <c r="Q48" i="25"/>
  <c r="Q49" i="25"/>
  <c r="Q50" i="25"/>
  <c r="Q51" i="25"/>
  <c r="Q52" i="25"/>
  <c r="Q53" i="25"/>
  <c r="Q54" i="25"/>
  <c r="Q55" i="25"/>
  <c r="Q56" i="25"/>
  <c r="Q57" i="25"/>
  <c r="Q58" i="25"/>
  <c r="Q59" i="25"/>
  <c r="Q60" i="25"/>
  <c r="Q61" i="25"/>
  <c r="Q62" i="25"/>
  <c r="Q63" i="25"/>
  <c r="Q64" i="25"/>
  <c r="Q65" i="25"/>
  <c r="Q66" i="25"/>
  <c r="Q67" i="25"/>
  <c r="Q68" i="25"/>
  <c r="Q69" i="25"/>
  <c r="Q70" i="25"/>
  <c r="Q71" i="25"/>
  <c r="Q72" i="25"/>
  <c r="Q73" i="25"/>
  <c r="Q74" i="25"/>
  <c r="Q75" i="25"/>
  <c r="Q76" i="25"/>
  <c r="Q77" i="25"/>
  <c r="Q78" i="25"/>
  <c r="Q79" i="25"/>
  <c r="Q80" i="25"/>
  <c r="Q81" i="25"/>
  <c r="Q82" i="25"/>
  <c r="Q83" i="25"/>
  <c r="Q84" i="25"/>
  <c r="Q85" i="25"/>
  <c r="Q86" i="25"/>
  <c r="Q87" i="25"/>
  <c r="Q88" i="25"/>
  <c r="Q89" i="25"/>
  <c r="Q90" i="25"/>
  <c r="Q91" i="25"/>
  <c r="Q92" i="25"/>
  <c r="Q93" i="25"/>
  <c r="Q94" i="25"/>
  <c r="Q95" i="25"/>
  <c r="Q96" i="25"/>
  <c r="Q97" i="25"/>
  <c r="Q98" i="25"/>
  <c r="Q99" i="25"/>
  <c r="Q100" i="25"/>
  <c r="Q101" i="25"/>
  <c r="Q102" i="25"/>
  <c r="Q103" i="25"/>
  <c r="Q104" i="25"/>
  <c r="Q105" i="25"/>
  <c r="Q106" i="25"/>
  <c r="Q107" i="25"/>
  <c r="Q108" i="25"/>
  <c r="Q109" i="25"/>
  <c r="Q110" i="25"/>
  <c r="Q111" i="25"/>
  <c r="Q112" i="25"/>
  <c r="Q113" i="25"/>
  <c r="Q114" i="25"/>
  <c r="Q115" i="25"/>
  <c r="Q116" i="25"/>
  <c r="Q117" i="25"/>
  <c r="Q118" i="25"/>
  <c r="Q119" i="25"/>
  <c r="Q120" i="25"/>
  <c r="Q121" i="25"/>
  <c r="Q122" i="25"/>
  <c r="Q123" i="25"/>
  <c r="Q124" i="25"/>
  <c r="Q125" i="25"/>
  <c r="Q126" i="25"/>
  <c r="Q127" i="25"/>
  <c r="Q128" i="25"/>
  <c r="Q129" i="25"/>
  <c r="Q130" i="25"/>
  <c r="Q131" i="25"/>
  <c r="Q132" i="25"/>
  <c r="Q133" i="25"/>
  <c r="Q134" i="25"/>
  <c r="Q135" i="25"/>
  <c r="Q136" i="25"/>
  <c r="Q137" i="25"/>
  <c r="Q138" i="25"/>
  <c r="Q139" i="25"/>
  <c r="Q140" i="25"/>
  <c r="Q141" i="25"/>
  <c r="Q142" i="25"/>
  <c r="Q143" i="25"/>
  <c r="Q144" i="25"/>
  <c r="Q145" i="25"/>
  <c r="Q146" i="25"/>
  <c r="Q147" i="25"/>
  <c r="Q148" i="25"/>
  <c r="Q149" i="25"/>
  <c r="Q150" i="25"/>
  <c r="Q151" i="25"/>
  <c r="Q152" i="25"/>
  <c r="Q153" i="25"/>
  <c r="Q154" i="25"/>
  <c r="Q155" i="25"/>
  <c r="Q156" i="25"/>
  <c r="Q157" i="25"/>
  <c r="Q158" i="25"/>
  <c r="Q159" i="25"/>
  <c r="Q160" i="25"/>
  <c r="Q161" i="25"/>
  <c r="Q162" i="25"/>
  <c r="Q163" i="25"/>
  <c r="Q164" i="25"/>
  <c r="Q165" i="25"/>
  <c r="Q166" i="25"/>
  <c r="Q167" i="25"/>
  <c r="Q168" i="25"/>
  <c r="Q169" i="25"/>
  <c r="Q170" i="25"/>
  <c r="Q171" i="25"/>
  <c r="Q172" i="25"/>
  <c r="Q173" i="25"/>
  <c r="Q174" i="25"/>
  <c r="Q175" i="25"/>
  <c r="Q176" i="25"/>
  <c r="Q177" i="25"/>
  <c r="Q178" i="25"/>
  <c r="Q179" i="25"/>
  <c r="Q180" i="25"/>
  <c r="Q181" i="25"/>
  <c r="Q182" i="25"/>
  <c r="Q183" i="25"/>
  <c r="Q184" i="25"/>
  <c r="Q185" i="25"/>
  <c r="Q186" i="25"/>
  <c r="Q187" i="25"/>
  <c r="Q188" i="25"/>
  <c r="Q189" i="25"/>
  <c r="Q190" i="25"/>
  <c r="Q191" i="25"/>
  <c r="Q192" i="25"/>
  <c r="Q193" i="25"/>
  <c r="Q194" i="25"/>
  <c r="Q195" i="25"/>
  <c r="Q196" i="25"/>
  <c r="Q197" i="25"/>
  <c r="Q198" i="25"/>
  <c r="Q199" i="25"/>
  <c r="Q200" i="25"/>
  <c r="Q201" i="25"/>
  <c r="Q202" i="25"/>
  <c r="Q203" i="25"/>
  <c r="Q204" i="25"/>
  <c r="Q205" i="25"/>
  <c r="Q206" i="25"/>
  <c r="Q207" i="25"/>
  <c r="Q208" i="25"/>
  <c r="Q209" i="25"/>
  <c r="Q210" i="25"/>
  <c r="Q211" i="25"/>
  <c r="Q212" i="25"/>
  <c r="Q213" i="25"/>
  <c r="Q214" i="25"/>
  <c r="Q215" i="25"/>
  <c r="Q216" i="25"/>
  <c r="Q217" i="25"/>
  <c r="Q218" i="25"/>
  <c r="Q219" i="25"/>
  <c r="Q220" i="25"/>
  <c r="Q221" i="25"/>
  <c r="Q222" i="25"/>
  <c r="Q223" i="25"/>
  <c r="Q224" i="25"/>
  <c r="Q225" i="25"/>
  <c r="Q226" i="25"/>
  <c r="Q227" i="25"/>
  <c r="Q228" i="25"/>
  <c r="Q229" i="25"/>
  <c r="Q230" i="25"/>
  <c r="Q231" i="25"/>
  <c r="Q232" i="25"/>
  <c r="Q233" i="25"/>
  <c r="Q234" i="25"/>
  <c r="Q235" i="25"/>
  <c r="Q236" i="25"/>
  <c r="Q237" i="25"/>
  <c r="Q238" i="25"/>
  <c r="Q239" i="25"/>
  <c r="Q240" i="25"/>
  <c r="Q241" i="25"/>
  <c r="Q242" i="25"/>
  <c r="Q243" i="25"/>
  <c r="Q244" i="25"/>
  <c r="Q245" i="25"/>
  <c r="Q246" i="25"/>
  <c r="Q247" i="25"/>
  <c r="Q248" i="25"/>
  <c r="Q249" i="25"/>
  <c r="Q250" i="25"/>
  <c r="Q251" i="25"/>
  <c r="Q252" i="25"/>
  <c r="Q253" i="25"/>
  <c r="Q254" i="25"/>
  <c r="Q255" i="25"/>
  <c r="Q256" i="25"/>
  <c r="Q257" i="25"/>
  <c r="Q258" i="25"/>
  <c r="Q259" i="25"/>
  <c r="Q260" i="25"/>
  <c r="Q261" i="25"/>
  <c r="Q262" i="25"/>
  <c r="Q263" i="25"/>
  <c r="Q264" i="25"/>
  <c r="Q265" i="25"/>
  <c r="Q266" i="25"/>
  <c r="Q267" i="25"/>
  <c r="Q268" i="25"/>
  <c r="Q269" i="25"/>
  <c r="Q270" i="25"/>
  <c r="Q271" i="25"/>
  <c r="Q272" i="25"/>
  <c r="Q273" i="25"/>
  <c r="Q274" i="25"/>
  <c r="Q275" i="25"/>
  <c r="Q276" i="25"/>
  <c r="Q277" i="25"/>
  <c r="Q278" i="25"/>
  <c r="Q279" i="25"/>
  <c r="Q280" i="25"/>
  <c r="Q281" i="25"/>
  <c r="Q282" i="25"/>
  <c r="Q283" i="25"/>
  <c r="Q284" i="25"/>
  <c r="Q285" i="25"/>
  <c r="Q286" i="25"/>
  <c r="Q287" i="25"/>
  <c r="Q288" i="25"/>
  <c r="Q289" i="25"/>
  <c r="Q290" i="25"/>
  <c r="Q291" i="25"/>
  <c r="Q292" i="25"/>
  <c r="Q293" i="25"/>
  <c r="Q294" i="25"/>
  <c r="Q295" i="25"/>
  <c r="Q296" i="25"/>
  <c r="Q297" i="25"/>
  <c r="Q298" i="25"/>
  <c r="Q299" i="25"/>
  <c r="Q300" i="25"/>
  <c r="Q301" i="25"/>
  <c r="Q302" i="25"/>
  <c r="Q303" i="25"/>
  <c r="Q304" i="25"/>
  <c r="Q305" i="25"/>
  <c r="Q306" i="25"/>
  <c r="Q307" i="25"/>
  <c r="Q308" i="25"/>
  <c r="Q309" i="25"/>
  <c r="Q310" i="25"/>
  <c r="Q311" i="25"/>
  <c r="Q312" i="25"/>
  <c r="Q313" i="25"/>
  <c r="Q314" i="25"/>
  <c r="Q315" i="25"/>
  <c r="Q316" i="25"/>
  <c r="Q317" i="25"/>
  <c r="Q318" i="25"/>
  <c r="Q319" i="25"/>
  <c r="Q320" i="25"/>
  <c r="Q321" i="25"/>
  <c r="Q322" i="25"/>
  <c r="Q323" i="25"/>
  <c r="Q324" i="25"/>
  <c r="Q325" i="25"/>
  <c r="Q326" i="25"/>
  <c r="Q327" i="25"/>
  <c r="Q328" i="25"/>
  <c r="Q329" i="25"/>
  <c r="Q330" i="25"/>
  <c r="Q331" i="25"/>
  <c r="Q332" i="25"/>
  <c r="Q333" i="25"/>
  <c r="Q334" i="25"/>
  <c r="Q335" i="25"/>
  <c r="Q336" i="25"/>
  <c r="Q337" i="25"/>
  <c r="Q338" i="25"/>
  <c r="Q339" i="25"/>
  <c r="Q340" i="25"/>
  <c r="Q341" i="25"/>
  <c r="Q342" i="25"/>
  <c r="Q343" i="25"/>
  <c r="Q344" i="25"/>
  <c r="Q345" i="25"/>
  <c r="Q346" i="25"/>
  <c r="Q347" i="25"/>
  <c r="Q348" i="25"/>
  <c r="Q349" i="25"/>
  <c r="Q350" i="25"/>
  <c r="Q351" i="25"/>
  <c r="Q352" i="25"/>
  <c r="Q353" i="25"/>
  <c r="Q354" i="25"/>
  <c r="Q355" i="25"/>
  <c r="Q356" i="25"/>
  <c r="Q357" i="25"/>
  <c r="Q358" i="25"/>
  <c r="Q359" i="25"/>
  <c r="Q360" i="25"/>
  <c r="Q361" i="25"/>
  <c r="Q362" i="25"/>
  <c r="Q363" i="25"/>
  <c r="Q364" i="25"/>
  <c r="Q365" i="25"/>
  <c r="Q366" i="25"/>
  <c r="Q367" i="25"/>
  <c r="Q368" i="25"/>
  <c r="Q369" i="25"/>
  <c r="Q370" i="25"/>
  <c r="Q371" i="25"/>
  <c r="Q372" i="25"/>
  <c r="Q373" i="25"/>
  <c r="Q374" i="25"/>
  <c r="Q375" i="25"/>
  <c r="Q376" i="25"/>
  <c r="Q377" i="25"/>
  <c r="Q378" i="25"/>
  <c r="Q379" i="25"/>
  <c r="Q380" i="25"/>
  <c r="Q381" i="25"/>
  <c r="Q382" i="25"/>
  <c r="Q383" i="25"/>
  <c r="Q384" i="25"/>
  <c r="Q385" i="25"/>
  <c r="Q386" i="25"/>
  <c r="Q387" i="25"/>
  <c r="Q388" i="25"/>
  <c r="Q389" i="25"/>
  <c r="Q390" i="25"/>
  <c r="Q391" i="25"/>
  <c r="Q392" i="25"/>
  <c r="Q393" i="25"/>
  <c r="Q394" i="25"/>
  <c r="Q395" i="25"/>
  <c r="Q396" i="25"/>
  <c r="Q397" i="25"/>
  <c r="Q398" i="25"/>
  <c r="Q399" i="25"/>
  <c r="Q400" i="25"/>
  <c r="Q401" i="25"/>
  <c r="Q402" i="25"/>
  <c r="Q403" i="25"/>
  <c r="Q404" i="25"/>
  <c r="Q405" i="25"/>
  <c r="Q406" i="25"/>
  <c r="Q407" i="25"/>
  <c r="Q408" i="25"/>
  <c r="Q409" i="25"/>
  <c r="Q410" i="25"/>
  <c r="Q411" i="25"/>
  <c r="Q412" i="25"/>
  <c r="Q413" i="25"/>
  <c r="Q414" i="25"/>
  <c r="Q415" i="25"/>
  <c r="Q416" i="25"/>
  <c r="Q417" i="25"/>
  <c r="Q418" i="25"/>
  <c r="Q419" i="25"/>
  <c r="Q420" i="25"/>
  <c r="Q421" i="25"/>
  <c r="Q422" i="25"/>
  <c r="Q423" i="25"/>
  <c r="Q424" i="25"/>
  <c r="Q425" i="25"/>
  <c r="Q426" i="25"/>
  <c r="Q427" i="25"/>
  <c r="Q428" i="25"/>
  <c r="Q429" i="25"/>
  <c r="Q430" i="25"/>
  <c r="Q431" i="25"/>
  <c r="Q432" i="25"/>
  <c r="Q433" i="25"/>
  <c r="Q434" i="25"/>
  <c r="Q435" i="25"/>
  <c r="Q436" i="25"/>
  <c r="Q437" i="25"/>
  <c r="Q438" i="25"/>
  <c r="Q439" i="25"/>
  <c r="Q440" i="25"/>
  <c r="Q441" i="25"/>
  <c r="Q442" i="25"/>
  <c r="Q443" i="25"/>
  <c r="Q444" i="25"/>
  <c r="Q445" i="25"/>
  <c r="Q446" i="25"/>
  <c r="Q447" i="25"/>
  <c r="Q448" i="25"/>
  <c r="Q449" i="25"/>
  <c r="Q450" i="25"/>
  <c r="Q451" i="25"/>
  <c r="Q452" i="25"/>
  <c r="Q453" i="25"/>
  <c r="Q454" i="25"/>
  <c r="Q455" i="25"/>
  <c r="Q456" i="25"/>
  <c r="Q457" i="25"/>
  <c r="Q458" i="25"/>
  <c r="Q459" i="25"/>
  <c r="Q460" i="25"/>
  <c r="Q461" i="25"/>
  <c r="Q462" i="25"/>
  <c r="Q463" i="25"/>
  <c r="Q464" i="25"/>
  <c r="Q465" i="25"/>
  <c r="Q466" i="25"/>
  <c r="Q467" i="25"/>
  <c r="Q468" i="25"/>
  <c r="Q469" i="25"/>
  <c r="Q470" i="25"/>
  <c r="Q471" i="25"/>
  <c r="Q472" i="25"/>
  <c r="Q473" i="25"/>
  <c r="Q474" i="25"/>
  <c r="Q475" i="25"/>
  <c r="Q476" i="25"/>
  <c r="Q477" i="25"/>
  <c r="Q478" i="25"/>
  <c r="Q479" i="25"/>
  <c r="Q480" i="25"/>
  <c r="Q481" i="25"/>
  <c r="Q482" i="25"/>
  <c r="Q483" i="25"/>
  <c r="Q484" i="25"/>
  <c r="Q485" i="25"/>
  <c r="Q486" i="25"/>
  <c r="Q487" i="25"/>
  <c r="Q488" i="25"/>
  <c r="Q489" i="25"/>
  <c r="Q490" i="25"/>
  <c r="Q491" i="25"/>
  <c r="Q492" i="25"/>
  <c r="Q493" i="25"/>
  <c r="Q494" i="25"/>
  <c r="Q495" i="25"/>
  <c r="Q496" i="25"/>
  <c r="Q497" i="25"/>
  <c r="Q498" i="25"/>
  <c r="Q499" i="25"/>
  <c r="Q500" i="25"/>
  <c r="Q501" i="25"/>
  <c r="Q502" i="25"/>
  <c r="Q503" i="25"/>
  <c r="Q504" i="25"/>
  <c r="Q505" i="25"/>
  <c r="Q506" i="25"/>
  <c r="Q507" i="25"/>
  <c r="Q508" i="25"/>
  <c r="Q509" i="25"/>
  <c r="Q510" i="25"/>
  <c r="Q511" i="25"/>
  <c r="Q512" i="25"/>
  <c r="U13" i="25"/>
  <c r="T13" i="25"/>
  <c r="S13" i="25"/>
  <c r="R13" i="25"/>
  <c r="Q13" i="25"/>
  <c r="BG506" i="23"/>
  <c r="BF506" i="23"/>
  <c r="BG505" i="23"/>
  <c r="BF505" i="23"/>
  <c r="BG504" i="23"/>
  <c r="BF504" i="23"/>
  <c r="BG503" i="23"/>
  <c r="BF503" i="23"/>
  <c r="BG502" i="23"/>
  <c r="BF502" i="23"/>
  <c r="BG501" i="23"/>
  <c r="BF501" i="23"/>
  <c r="BG500" i="23"/>
  <c r="BF500" i="23"/>
  <c r="BG499" i="23"/>
  <c r="BF499" i="23"/>
  <c r="BG498" i="23"/>
  <c r="BF498" i="23"/>
  <c r="BG497" i="23"/>
  <c r="BF497" i="23"/>
  <c r="BG496" i="23"/>
  <c r="BF496" i="23"/>
  <c r="BG495" i="23"/>
  <c r="BF495" i="23"/>
  <c r="BG494" i="23"/>
  <c r="BF494" i="23"/>
  <c r="BG493" i="23"/>
  <c r="BF493" i="23"/>
  <c r="BG492" i="23"/>
  <c r="BF492" i="23"/>
  <c r="BG491" i="23"/>
  <c r="BF491" i="23"/>
  <c r="BG490" i="23"/>
  <c r="BF490" i="23"/>
  <c r="BG489" i="23"/>
  <c r="BF489" i="23"/>
  <c r="BG488" i="23"/>
  <c r="BF488" i="23"/>
  <c r="BG487" i="23"/>
  <c r="BF487" i="23"/>
  <c r="BG486" i="23"/>
  <c r="BF486" i="23"/>
  <c r="BG485" i="23"/>
  <c r="BF485" i="23"/>
  <c r="BG484" i="23"/>
  <c r="BF484" i="23"/>
  <c r="BG483" i="23"/>
  <c r="BF483" i="23"/>
  <c r="BG482" i="23"/>
  <c r="BF482" i="23"/>
  <c r="BG481" i="23"/>
  <c r="BF481" i="23"/>
  <c r="BG480" i="23"/>
  <c r="BF480" i="23"/>
  <c r="BG479" i="23"/>
  <c r="BF479" i="23"/>
  <c r="BG478" i="23"/>
  <c r="BF478" i="23"/>
  <c r="BG477" i="23"/>
  <c r="BF477" i="23"/>
  <c r="BG476" i="23"/>
  <c r="BF476" i="23"/>
  <c r="BG475" i="23"/>
  <c r="BF475" i="23"/>
  <c r="BG474" i="23"/>
  <c r="BF474" i="23"/>
  <c r="BG473" i="23"/>
  <c r="BF473" i="23"/>
  <c r="BG472" i="23"/>
  <c r="BF472" i="23"/>
  <c r="BG471" i="23"/>
  <c r="BF471" i="23"/>
  <c r="BG470" i="23"/>
  <c r="BF470" i="23"/>
  <c r="BG469" i="23"/>
  <c r="BF469" i="23"/>
  <c r="BG468" i="23"/>
  <c r="BF468" i="23"/>
  <c r="BG467" i="23"/>
  <c r="BF467" i="23"/>
  <c r="BG466" i="23"/>
  <c r="BF466" i="23"/>
  <c r="BG465" i="23"/>
  <c r="BF465" i="23"/>
  <c r="BG464" i="23"/>
  <c r="BF464" i="23"/>
  <c r="BG463" i="23"/>
  <c r="BF463" i="23"/>
  <c r="BG462" i="23"/>
  <c r="BF462" i="23"/>
  <c r="BG461" i="23"/>
  <c r="BF461" i="23"/>
  <c r="BG460" i="23"/>
  <c r="BF460" i="23"/>
  <c r="BG459" i="23"/>
  <c r="BF459" i="23"/>
  <c r="BG458" i="23"/>
  <c r="BF458" i="23"/>
  <c r="BG457" i="23"/>
  <c r="BF457" i="23"/>
  <c r="BG456" i="23"/>
  <c r="BF456" i="23"/>
  <c r="BG455" i="23"/>
  <c r="BF455" i="23"/>
  <c r="BG454" i="23"/>
  <c r="BF454" i="23"/>
  <c r="BG453" i="23"/>
  <c r="BF453" i="23"/>
  <c r="BG452" i="23"/>
  <c r="BF452" i="23"/>
  <c r="BG451" i="23"/>
  <c r="BF451" i="23"/>
  <c r="BG450" i="23"/>
  <c r="BF450" i="23"/>
  <c r="BG449" i="23"/>
  <c r="BF449" i="23"/>
  <c r="BG448" i="23"/>
  <c r="BF448" i="23"/>
  <c r="BG447" i="23"/>
  <c r="BF447" i="23"/>
  <c r="BG446" i="23"/>
  <c r="BF446" i="23"/>
  <c r="BG445" i="23"/>
  <c r="BF445" i="23"/>
  <c r="BG444" i="23"/>
  <c r="BF444" i="23"/>
  <c r="BG443" i="23"/>
  <c r="BF443" i="23"/>
  <c r="BG442" i="23"/>
  <c r="BF442" i="23"/>
  <c r="BG441" i="23"/>
  <c r="BF441" i="23"/>
  <c r="BG440" i="23"/>
  <c r="BF440" i="23"/>
  <c r="BG439" i="23"/>
  <c r="BF439" i="23"/>
  <c r="BG438" i="23"/>
  <c r="BF438" i="23"/>
  <c r="BG437" i="23"/>
  <c r="BF437" i="23"/>
  <c r="BG436" i="23"/>
  <c r="BF436" i="23"/>
  <c r="BG435" i="23"/>
  <c r="BF435" i="23"/>
  <c r="BG434" i="23"/>
  <c r="BF434" i="23"/>
  <c r="BG433" i="23"/>
  <c r="BF433" i="23"/>
  <c r="BG432" i="23"/>
  <c r="BF432" i="23"/>
  <c r="BG431" i="23"/>
  <c r="BF431" i="23"/>
  <c r="BG430" i="23"/>
  <c r="BF430" i="23"/>
  <c r="BG429" i="23"/>
  <c r="BF429" i="23"/>
  <c r="BG428" i="23"/>
  <c r="BF428" i="23"/>
  <c r="BG427" i="23"/>
  <c r="BF427" i="23"/>
  <c r="BG426" i="23"/>
  <c r="BF426" i="23"/>
  <c r="BG425" i="23"/>
  <c r="BF425" i="23"/>
  <c r="BG424" i="23"/>
  <c r="BF424" i="23"/>
  <c r="BG423" i="23"/>
  <c r="BF423" i="23"/>
  <c r="BG422" i="23"/>
  <c r="BF422" i="23"/>
  <c r="BG421" i="23"/>
  <c r="BF421" i="23"/>
  <c r="BG420" i="23"/>
  <c r="BF420" i="23"/>
  <c r="BG419" i="23"/>
  <c r="BF419" i="23"/>
  <c r="BG418" i="23"/>
  <c r="BF418" i="23"/>
  <c r="BG417" i="23"/>
  <c r="BF417" i="23"/>
  <c r="BG416" i="23"/>
  <c r="BF416" i="23"/>
  <c r="BG415" i="23"/>
  <c r="BF415" i="23"/>
  <c r="BG414" i="23"/>
  <c r="BF414" i="23"/>
  <c r="BG413" i="23"/>
  <c r="BF413" i="23"/>
  <c r="BG412" i="23"/>
  <c r="BF412" i="23"/>
  <c r="BG411" i="23"/>
  <c r="BF411" i="23"/>
  <c r="BG410" i="23"/>
  <c r="BF410" i="23"/>
  <c r="BG409" i="23"/>
  <c r="BF409" i="23"/>
  <c r="BG408" i="23"/>
  <c r="BF408" i="23"/>
  <c r="BG407" i="23"/>
  <c r="BF407" i="23"/>
  <c r="BG406" i="23"/>
  <c r="BF406" i="23"/>
  <c r="BG405" i="23"/>
  <c r="BF405" i="23"/>
  <c r="BG404" i="23"/>
  <c r="BF404" i="23"/>
  <c r="BG403" i="23"/>
  <c r="BF403" i="23"/>
  <c r="BG402" i="23"/>
  <c r="BF402" i="23"/>
  <c r="BG401" i="23"/>
  <c r="BF401" i="23"/>
  <c r="BG400" i="23"/>
  <c r="BF400" i="23"/>
  <c r="BG399" i="23"/>
  <c r="BF399" i="23"/>
  <c r="BG398" i="23"/>
  <c r="BF398" i="23"/>
  <c r="BG397" i="23"/>
  <c r="BF397" i="23"/>
  <c r="BG396" i="23"/>
  <c r="BF396" i="23"/>
  <c r="BG395" i="23"/>
  <c r="BF395" i="23"/>
  <c r="BG394" i="23"/>
  <c r="BF394" i="23"/>
  <c r="BG393" i="23"/>
  <c r="BF393" i="23"/>
  <c r="BG392" i="23"/>
  <c r="BF392" i="23"/>
  <c r="BG391" i="23"/>
  <c r="BF391" i="23"/>
  <c r="BG390" i="23"/>
  <c r="BF390" i="23"/>
  <c r="BG389" i="23"/>
  <c r="BF389" i="23"/>
  <c r="BG388" i="23"/>
  <c r="BF388" i="23"/>
  <c r="BG387" i="23"/>
  <c r="BF387" i="23"/>
  <c r="BG386" i="23"/>
  <c r="BF386" i="23"/>
  <c r="BG385" i="23"/>
  <c r="BF385" i="23"/>
  <c r="BG384" i="23"/>
  <c r="BF384" i="23"/>
  <c r="BG383" i="23"/>
  <c r="BF383" i="23"/>
  <c r="BG382" i="23"/>
  <c r="BF382" i="23"/>
  <c r="BG381" i="23"/>
  <c r="BF381" i="23"/>
  <c r="BG380" i="23"/>
  <c r="BF380" i="23"/>
  <c r="BG379" i="23"/>
  <c r="BF379" i="23"/>
  <c r="BG378" i="23"/>
  <c r="BF378" i="23"/>
  <c r="BG377" i="23"/>
  <c r="BF377" i="23"/>
  <c r="BG376" i="23"/>
  <c r="BF376" i="23"/>
  <c r="BG375" i="23"/>
  <c r="BF375" i="23"/>
  <c r="BG374" i="23"/>
  <c r="BF374" i="23"/>
  <c r="BG373" i="23"/>
  <c r="BF373" i="23"/>
  <c r="BG372" i="23"/>
  <c r="BF372" i="23"/>
  <c r="BG371" i="23"/>
  <c r="BF371" i="23"/>
  <c r="BG370" i="23"/>
  <c r="BF370" i="23"/>
  <c r="BG369" i="23"/>
  <c r="BF369" i="23"/>
  <c r="BG368" i="23"/>
  <c r="BF368" i="23"/>
  <c r="BG367" i="23"/>
  <c r="BF367" i="23"/>
  <c r="BG366" i="23"/>
  <c r="BF366" i="23"/>
  <c r="BG365" i="23"/>
  <c r="BF365" i="23"/>
  <c r="BG364" i="23"/>
  <c r="BF364" i="23"/>
  <c r="BG363" i="23"/>
  <c r="BF363" i="23"/>
  <c r="BG362" i="23"/>
  <c r="BF362" i="23"/>
  <c r="BG361" i="23"/>
  <c r="BF361" i="23"/>
  <c r="BG360" i="23"/>
  <c r="BF360" i="23"/>
  <c r="BG359" i="23"/>
  <c r="BF359" i="23"/>
  <c r="BG358" i="23"/>
  <c r="BF358" i="23"/>
  <c r="BG357" i="23"/>
  <c r="BF357" i="23"/>
  <c r="BG356" i="23"/>
  <c r="BF356" i="23"/>
  <c r="BG355" i="23"/>
  <c r="BF355" i="23"/>
  <c r="BG354" i="23"/>
  <c r="BF354" i="23"/>
  <c r="BG353" i="23"/>
  <c r="BF353" i="23"/>
  <c r="BG352" i="23"/>
  <c r="BF352" i="23"/>
  <c r="BG351" i="23"/>
  <c r="BF351" i="23"/>
  <c r="BG350" i="23"/>
  <c r="BF350" i="23"/>
  <c r="BG349" i="23"/>
  <c r="BF349" i="23"/>
  <c r="BG348" i="23"/>
  <c r="BF348" i="23"/>
  <c r="BG347" i="23"/>
  <c r="BF347" i="23"/>
  <c r="BG346" i="23"/>
  <c r="BF346" i="23"/>
  <c r="BG345" i="23"/>
  <c r="BF345" i="23"/>
  <c r="BG344" i="23"/>
  <c r="BF344" i="23"/>
  <c r="BG343" i="23"/>
  <c r="BF343" i="23"/>
  <c r="BG342" i="23"/>
  <c r="BF342" i="23"/>
  <c r="BG341" i="23"/>
  <c r="BF341" i="23"/>
  <c r="BG340" i="23"/>
  <c r="BF340" i="23"/>
  <c r="BG339" i="23"/>
  <c r="BF339" i="23"/>
  <c r="BG338" i="23"/>
  <c r="BF338" i="23"/>
  <c r="BG337" i="23"/>
  <c r="BF337" i="23"/>
  <c r="BG336" i="23"/>
  <c r="BF336" i="23"/>
  <c r="BG335" i="23"/>
  <c r="BF335" i="23"/>
  <c r="BG334" i="23"/>
  <c r="BF334" i="23"/>
  <c r="BG333" i="23"/>
  <c r="BF333" i="23"/>
  <c r="BG332" i="23"/>
  <c r="BF332" i="23"/>
  <c r="BG331" i="23"/>
  <c r="BF331" i="23"/>
  <c r="BG330" i="23"/>
  <c r="BF330" i="23"/>
  <c r="BG329" i="23"/>
  <c r="BF329" i="23"/>
  <c r="BG328" i="23"/>
  <c r="BF328" i="23"/>
  <c r="BG327" i="23"/>
  <c r="BF327" i="23"/>
  <c r="BG326" i="23"/>
  <c r="BF326" i="23"/>
  <c r="BG325" i="23"/>
  <c r="BF325" i="23"/>
  <c r="BG324" i="23"/>
  <c r="BF324" i="23"/>
  <c r="BG323" i="23"/>
  <c r="BF323" i="23"/>
  <c r="BG322" i="23"/>
  <c r="BF322" i="23"/>
  <c r="BG321" i="23"/>
  <c r="BF321" i="23"/>
  <c r="BG320" i="23"/>
  <c r="BF320" i="23"/>
  <c r="BG319" i="23"/>
  <c r="BF319" i="23"/>
  <c r="BG318" i="23"/>
  <c r="BF318" i="23"/>
  <c r="BG317" i="23"/>
  <c r="BF317" i="23"/>
  <c r="BG316" i="23"/>
  <c r="BF316" i="23"/>
  <c r="BG315" i="23"/>
  <c r="BF315" i="23"/>
  <c r="BG314" i="23"/>
  <c r="BF314" i="23"/>
  <c r="BG313" i="23"/>
  <c r="BF313" i="23"/>
  <c r="BG312" i="23"/>
  <c r="BF312" i="23"/>
  <c r="BG311" i="23"/>
  <c r="BF311" i="23"/>
  <c r="BG310" i="23"/>
  <c r="BF310" i="23"/>
  <c r="BG309" i="23"/>
  <c r="BF309" i="23"/>
  <c r="BG308" i="23"/>
  <c r="BF308" i="23"/>
  <c r="BG307" i="23"/>
  <c r="BF307" i="23"/>
  <c r="BG306" i="23"/>
  <c r="BF306" i="23"/>
  <c r="BG305" i="23"/>
  <c r="BF305" i="23"/>
  <c r="BG304" i="23"/>
  <c r="BF304" i="23"/>
  <c r="BG303" i="23"/>
  <c r="BF303" i="23"/>
  <c r="BG302" i="23"/>
  <c r="BF302" i="23"/>
  <c r="BG301" i="23"/>
  <c r="BF301" i="23"/>
  <c r="BG300" i="23"/>
  <c r="BF300" i="23"/>
  <c r="BG299" i="23"/>
  <c r="BF299" i="23"/>
  <c r="BG298" i="23"/>
  <c r="BF298" i="23"/>
  <c r="BG297" i="23"/>
  <c r="BF297" i="23"/>
  <c r="BG296" i="23"/>
  <c r="BF296" i="23"/>
  <c r="BG295" i="23"/>
  <c r="BF295" i="23"/>
  <c r="BG294" i="23"/>
  <c r="BF294" i="23"/>
  <c r="BG293" i="23"/>
  <c r="BF293" i="23"/>
  <c r="BG292" i="23"/>
  <c r="BF292" i="23"/>
  <c r="BG291" i="23"/>
  <c r="BF291" i="23"/>
  <c r="BG290" i="23"/>
  <c r="BF290" i="23"/>
  <c r="BG289" i="23"/>
  <c r="BF289" i="23"/>
  <c r="BG288" i="23"/>
  <c r="BF288" i="23"/>
  <c r="BG287" i="23"/>
  <c r="BF287" i="23"/>
  <c r="BG286" i="23"/>
  <c r="BF286" i="23"/>
  <c r="BG285" i="23"/>
  <c r="BF285" i="23"/>
  <c r="BG284" i="23"/>
  <c r="BF284" i="23"/>
  <c r="BG283" i="23"/>
  <c r="BF283" i="23"/>
  <c r="BG282" i="23"/>
  <c r="BF282" i="23"/>
  <c r="BG281" i="23"/>
  <c r="BF281" i="23"/>
  <c r="BG280" i="23"/>
  <c r="BF280" i="23"/>
  <c r="BG279" i="23"/>
  <c r="BF279" i="23"/>
  <c r="BG278" i="23"/>
  <c r="BF278" i="23"/>
  <c r="BG277" i="23"/>
  <c r="BF277" i="23"/>
  <c r="BG276" i="23"/>
  <c r="BF276" i="23"/>
  <c r="BG275" i="23"/>
  <c r="BF275" i="23"/>
  <c r="BG274" i="23"/>
  <c r="BF274" i="23"/>
  <c r="BG273" i="23"/>
  <c r="BF273" i="23"/>
  <c r="BG272" i="23"/>
  <c r="BF272" i="23"/>
  <c r="BG271" i="23"/>
  <c r="BF271" i="23"/>
  <c r="BG270" i="23"/>
  <c r="BF270" i="23"/>
  <c r="BG269" i="23"/>
  <c r="BF269" i="23"/>
  <c r="BG268" i="23"/>
  <c r="BF268" i="23"/>
  <c r="BG267" i="23"/>
  <c r="BF267" i="23"/>
  <c r="BG266" i="23"/>
  <c r="BF266" i="23"/>
  <c r="BG265" i="23"/>
  <c r="BF265" i="23"/>
  <c r="BG264" i="23"/>
  <c r="BF264" i="23"/>
  <c r="BG263" i="23"/>
  <c r="BF263" i="23"/>
  <c r="BG262" i="23"/>
  <c r="BF262" i="23"/>
  <c r="BG261" i="23"/>
  <c r="BF261" i="23"/>
  <c r="BG260" i="23"/>
  <c r="BF260" i="23"/>
  <c r="BG259" i="23"/>
  <c r="BF259" i="23"/>
  <c r="BG258" i="23"/>
  <c r="BF258" i="23"/>
  <c r="BG257" i="23"/>
  <c r="BF257" i="23"/>
  <c r="BG256" i="23"/>
  <c r="BF256" i="23"/>
  <c r="BG255" i="23"/>
  <c r="BF255" i="23"/>
  <c r="BG254" i="23"/>
  <c r="BF254" i="23"/>
  <c r="BG253" i="23"/>
  <c r="BF253" i="23"/>
  <c r="BG252" i="23"/>
  <c r="BF252" i="23"/>
  <c r="BG251" i="23"/>
  <c r="BF251" i="23"/>
  <c r="BG250" i="23"/>
  <c r="BF250" i="23"/>
  <c r="BG249" i="23"/>
  <c r="BF249" i="23"/>
  <c r="BG248" i="23"/>
  <c r="BF248" i="23"/>
  <c r="BG247" i="23"/>
  <c r="BF247" i="23"/>
  <c r="BG246" i="23"/>
  <c r="BF246" i="23"/>
  <c r="BG245" i="23"/>
  <c r="BF245" i="23"/>
  <c r="BG244" i="23"/>
  <c r="BF244" i="23"/>
  <c r="BG243" i="23"/>
  <c r="BF243" i="23"/>
  <c r="BG242" i="23"/>
  <c r="BF242" i="23"/>
  <c r="BG241" i="23"/>
  <c r="BF241" i="23"/>
  <c r="BG240" i="23"/>
  <c r="BF240" i="23"/>
  <c r="BG239" i="23"/>
  <c r="BF239" i="23"/>
  <c r="BG238" i="23"/>
  <c r="BF238" i="23"/>
  <c r="BG237" i="23"/>
  <c r="BF237" i="23"/>
  <c r="BG236" i="23"/>
  <c r="BF236" i="23"/>
  <c r="BG235" i="23"/>
  <c r="BF235" i="23"/>
  <c r="BG234" i="23"/>
  <c r="BF234" i="23"/>
  <c r="BG233" i="23"/>
  <c r="BF233" i="23"/>
  <c r="BG232" i="23"/>
  <c r="BF232" i="23"/>
  <c r="BG231" i="23"/>
  <c r="BF231" i="23"/>
  <c r="BG230" i="23"/>
  <c r="BF230" i="23"/>
  <c r="BG229" i="23"/>
  <c r="BF229" i="23"/>
  <c r="BG228" i="23"/>
  <c r="BF228" i="23"/>
  <c r="BG227" i="23"/>
  <c r="BF227" i="23"/>
  <c r="BG226" i="23"/>
  <c r="BF226" i="23"/>
  <c r="BG225" i="23"/>
  <c r="BF225" i="23"/>
  <c r="BG224" i="23"/>
  <c r="BF224" i="23"/>
  <c r="BG223" i="23"/>
  <c r="BF223" i="23"/>
  <c r="BG222" i="23"/>
  <c r="BF222" i="23"/>
  <c r="BG221" i="23"/>
  <c r="BF221" i="23"/>
  <c r="BG220" i="23"/>
  <c r="BF220" i="23"/>
  <c r="BG219" i="23"/>
  <c r="BF219" i="23"/>
  <c r="BG218" i="23"/>
  <c r="BF218" i="23"/>
  <c r="BG217" i="23"/>
  <c r="BF217" i="23"/>
  <c r="BG216" i="23"/>
  <c r="BF216" i="23"/>
  <c r="BG215" i="23"/>
  <c r="BF215" i="23"/>
  <c r="BG214" i="23"/>
  <c r="BF214" i="23"/>
  <c r="BG213" i="23"/>
  <c r="BF213" i="23"/>
  <c r="BG212" i="23"/>
  <c r="BF212" i="23"/>
  <c r="BG211" i="23"/>
  <c r="BF211" i="23"/>
  <c r="BG210" i="23"/>
  <c r="BF210" i="23"/>
  <c r="BG209" i="23"/>
  <c r="BF209" i="23"/>
  <c r="BG208" i="23"/>
  <c r="BF208" i="23"/>
  <c r="BG207" i="23"/>
  <c r="BF207" i="23"/>
  <c r="BG206" i="23"/>
  <c r="BF206" i="23"/>
  <c r="BG205" i="23"/>
  <c r="BF205" i="23"/>
  <c r="BG204" i="23"/>
  <c r="BF204" i="23"/>
  <c r="BG203" i="23"/>
  <c r="BF203" i="23"/>
  <c r="BG202" i="23"/>
  <c r="BF202" i="23"/>
  <c r="BG201" i="23"/>
  <c r="BF201" i="23"/>
  <c r="BG200" i="23"/>
  <c r="BF200" i="23"/>
  <c r="BG199" i="23"/>
  <c r="BF199" i="23"/>
  <c r="BG198" i="23"/>
  <c r="BF198" i="23"/>
  <c r="BG197" i="23"/>
  <c r="BF197" i="23"/>
  <c r="BG196" i="23"/>
  <c r="BF196" i="23"/>
  <c r="BG195" i="23"/>
  <c r="BF195" i="23"/>
  <c r="BG194" i="23"/>
  <c r="BF194" i="23"/>
  <c r="BG193" i="23"/>
  <c r="BF193" i="23"/>
  <c r="BG192" i="23"/>
  <c r="BF192" i="23"/>
  <c r="BG191" i="23"/>
  <c r="BF191" i="23"/>
  <c r="BG190" i="23"/>
  <c r="BF190" i="23"/>
  <c r="BG189" i="23"/>
  <c r="BF189" i="23"/>
  <c r="BG188" i="23"/>
  <c r="BF188" i="23"/>
  <c r="BG187" i="23"/>
  <c r="BF187" i="23"/>
  <c r="BG186" i="23"/>
  <c r="BF186" i="23"/>
  <c r="BG185" i="23"/>
  <c r="BF185" i="23"/>
  <c r="BG184" i="23"/>
  <c r="BF184" i="23"/>
  <c r="BG183" i="23"/>
  <c r="BF183" i="23"/>
  <c r="BG182" i="23"/>
  <c r="BF182" i="23"/>
  <c r="BG181" i="23"/>
  <c r="BF181" i="23"/>
  <c r="BG180" i="23"/>
  <c r="BF180" i="23"/>
  <c r="BG179" i="23"/>
  <c r="BF179" i="23"/>
  <c r="BG178" i="23"/>
  <c r="BF178" i="23"/>
  <c r="BG177" i="23"/>
  <c r="BF177" i="23"/>
  <c r="BG176" i="23"/>
  <c r="BF176" i="23"/>
  <c r="BG175" i="23"/>
  <c r="BF175" i="23"/>
  <c r="BG174" i="23"/>
  <c r="BF174" i="23"/>
  <c r="BG173" i="23"/>
  <c r="BF173" i="23"/>
  <c r="BG172" i="23"/>
  <c r="BF172" i="23"/>
  <c r="BG171" i="23"/>
  <c r="BF171" i="23"/>
  <c r="BG170" i="23"/>
  <c r="BF170" i="23"/>
  <c r="BG169" i="23"/>
  <c r="BF169" i="23"/>
  <c r="BG168" i="23"/>
  <c r="BF168" i="23"/>
  <c r="BG167" i="23"/>
  <c r="BF167" i="23"/>
  <c r="BG166" i="23"/>
  <c r="BF166" i="23"/>
  <c r="BG165" i="23"/>
  <c r="BF165" i="23"/>
  <c r="BG164" i="23"/>
  <c r="BF164" i="23"/>
  <c r="BG163" i="23"/>
  <c r="BF163" i="23"/>
  <c r="BG162" i="23"/>
  <c r="BF162" i="23"/>
  <c r="BG161" i="23"/>
  <c r="BF161" i="23"/>
  <c r="BG160" i="23"/>
  <c r="BF160" i="23"/>
  <c r="BG159" i="23"/>
  <c r="BF159" i="23"/>
  <c r="BG158" i="23"/>
  <c r="BF158" i="23"/>
  <c r="BG157" i="23"/>
  <c r="BF157" i="23"/>
  <c r="BG156" i="23"/>
  <c r="BF156" i="23"/>
  <c r="BG155" i="23"/>
  <c r="BF155" i="23"/>
  <c r="BG154" i="23"/>
  <c r="BF154" i="23"/>
  <c r="BG153" i="23"/>
  <c r="BF153" i="23"/>
  <c r="BG152" i="23"/>
  <c r="BF152" i="23"/>
  <c r="BG151" i="23"/>
  <c r="BF151" i="23"/>
  <c r="BG150" i="23"/>
  <c r="BF150" i="23"/>
  <c r="BG149" i="23"/>
  <c r="BF149" i="23"/>
  <c r="BG148" i="23"/>
  <c r="BF148" i="23"/>
  <c r="BG147" i="23"/>
  <c r="BF147" i="23"/>
  <c r="BG146" i="23"/>
  <c r="BF146" i="23"/>
  <c r="BG145" i="23"/>
  <c r="BF145" i="23"/>
  <c r="BG144" i="23"/>
  <c r="BF144" i="23"/>
  <c r="BG143" i="23"/>
  <c r="BF143" i="23"/>
  <c r="BG142" i="23"/>
  <c r="BF142" i="23"/>
  <c r="BG141" i="23"/>
  <c r="BF141" i="23"/>
  <c r="BG140" i="23"/>
  <c r="BF140" i="23"/>
  <c r="BG139" i="23"/>
  <c r="BF139" i="23"/>
  <c r="BG138" i="23"/>
  <c r="BF138" i="23"/>
  <c r="BG137" i="23"/>
  <c r="BF137" i="23"/>
  <c r="BG136" i="23"/>
  <c r="BF136" i="23"/>
  <c r="BG135" i="23"/>
  <c r="BF135" i="23"/>
  <c r="BG134" i="23"/>
  <c r="BF134" i="23"/>
  <c r="BG133" i="23"/>
  <c r="BF133" i="23"/>
  <c r="BG132" i="23"/>
  <c r="BF132" i="23"/>
  <c r="BG131" i="23"/>
  <c r="BF131" i="23"/>
  <c r="BG130" i="23"/>
  <c r="BF130" i="23"/>
  <c r="BG129" i="23"/>
  <c r="BF129" i="23"/>
  <c r="BG128" i="23"/>
  <c r="BF128" i="23"/>
  <c r="BG127" i="23"/>
  <c r="BF127" i="23"/>
  <c r="BG126" i="23"/>
  <c r="BF126" i="23"/>
  <c r="BG125" i="23"/>
  <c r="BF125" i="23"/>
  <c r="BG124" i="23"/>
  <c r="BF124" i="23"/>
  <c r="BG123" i="23"/>
  <c r="BF123" i="23"/>
  <c r="BG122" i="23"/>
  <c r="BF122" i="23"/>
  <c r="BG121" i="23"/>
  <c r="BF121" i="23"/>
  <c r="BG120" i="23"/>
  <c r="BF120" i="23"/>
  <c r="BG119" i="23"/>
  <c r="BF119" i="23"/>
  <c r="BG118" i="23"/>
  <c r="BF118" i="23"/>
  <c r="BG117" i="23"/>
  <c r="BF117" i="23"/>
  <c r="BG116" i="23"/>
  <c r="BF116" i="23"/>
  <c r="BG115" i="23"/>
  <c r="BF115" i="23"/>
  <c r="BG114" i="23"/>
  <c r="BF114" i="23"/>
  <c r="BG113" i="23"/>
  <c r="BF113" i="23"/>
  <c r="BG112" i="23"/>
  <c r="BF112" i="23"/>
  <c r="BG111" i="23"/>
  <c r="BF111" i="23"/>
  <c r="BG110" i="23"/>
  <c r="BF110" i="23"/>
  <c r="BG109" i="23"/>
  <c r="BF109" i="23"/>
  <c r="BG108" i="23"/>
  <c r="BF108" i="23"/>
  <c r="BG107" i="23"/>
  <c r="BF107" i="23"/>
  <c r="BG106" i="23"/>
  <c r="BF106" i="23"/>
  <c r="BG105" i="23"/>
  <c r="BF105" i="23"/>
  <c r="BG104" i="23"/>
  <c r="BF104" i="23"/>
  <c r="BG103" i="23"/>
  <c r="BF103" i="23"/>
  <c r="BG102" i="23"/>
  <c r="BF102" i="23"/>
  <c r="BG101" i="23"/>
  <c r="BF101" i="23"/>
  <c r="BG100" i="23"/>
  <c r="BF100" i="23"/>
  <c r="BG99" i="23"/>
  <c r="BF99" i="23"/>
  <c r="BG98" i="23"/>
  <c r="BF98" i="23"/>
  <c r="BG97" i="23"/>
  <c r="BF97" i="23"/>
  <c r="BG96" i="23"/>
  <c r="BF96" i="23"/>
  <c r="BG95" i="23"/>
  <c r="BF95" i="23"/>
  <c r="BG94" i="23"/>
  <c r="BF94" i="23"/>
  <c r="BG93" i="23"/>
  <c r="BF93" i="23"/>
  <c r="BG92" i="23"/>
  <c r="BF92" i="23"/>
  <c r="BG91" i="23"/>
  <c r="BF91" i="23"/>
  <c r="BG90" i="23"/>
  <c r="BF90" i="23"/>
  <c r="BG89" i="23"/>
  <c r="BF89" i="23"/>
  <c r="BG88" i="23"/>
  <c r="BF88" i="23"/>
  <c r="BG87" i="23"/>
  <c r="BF87" i="23"/>
  <c r="BG86" i="23"/>
  <c r="BF86" i="23"/>
  <c r="BG85" i="23"/>
  <c r="BF85" i="23"/>
  <c r="BG84" i="23"/>
  <c r="BF84" i="23"/>
  <c r="BG83" i="23"/>
  <c r="BF83" i="23"/>
  <c r="BG82" i="23"/>
  <c r="BF82" i="23"/>
  <c r="BG81" i="23"/>
  <c r="BF81" i="23"/>
  <c r="BG80" i="23"/>
  <c r="BF80" i="23"/>
  <c r="BG79" i="23"/>
  <c r="BF79" i="23"/>
  <c r="BG78" i="23"/>
  <c r="BF78" i="23"/>
  <c r="BG77" i="23"/>
  <c r="BF77" i="23"/>
  <c r="BG76" i="23"/>
  <c r="BF76" i="23"/>
  <c r="BG75" i="23"/>
  <c r="BF75" i="23"/>
  <c r="BG74" i="23"/>
  <c r="BF74" i="23"/>
  <c r="BG73" i="23"/>
  <c r="BF73" i="23"/>
  <c r="BG72" i="23"/>
  <c r="BF72" i="23"/>
  <c r="BG71" i="23"/>
  <c r="BF71" i="23"/>
  <c r="BG70" i="23"/>
  <c r="BF70" i="23"/>
  <c r="BG69" i="23"/>
  <c r="BF69" i="23"/>
  <c r="BG68" i="23"/>
  <c r="BF68" i="23"/>
  <c r="BG67" i="23"/>
  <c r="BF67" i="23"/>
  <c r="BG66" i="23"/>
  <c r="BF66" i="23"/>
  <c r="BG65" i="23"/>
  <c r="BF65" i="23"/>
  <c r="BG64" i="23"/>
  <c r="BF64" i="23"/>
  <c r="BG63" i="23"/>
  <c r="BF63" i="23"/>
  <c r="BG62" i="23"/>
  <c r="BF62" i="23"/>
  <c r="BG61" i="23"/>
  <c r="BF61" i="23"/>
  <c r="BG60" i="23"/>
  <c r="BF60" i="23"/>
  <c r="BG59" i="23"/>
  <c r="BF59" i="23"/>
  <c r="BG58" i="23"/>
  <c r="BF58" i="23"/>
  <c r="BG57" i="23"/>
  <c r="BF57" i="23"/>
  <c r="BG56" i="23"/>
  <c r="BF56" i="23"/>
  <c r="BG55" i="23"/>
  <c r="BF55" i="23"/>
  <c r="BG54" i="23"/>
  <c r="BF54" i="23"/>
  <c r="BG53" i="23"/>
  <c r="BF53" i="23"/>
  <c r="BG52" i="23"/>
  <c r="BF52" i="23"/>
  <c r="BG51" i="23"/>
  <c r="BF51" i="23"/>
  <c r="BG50" i="23"/>
  <c r="BF50" i="23"/>
  <c r="BG49" i="23"/>
  <c r="BF49" i="23"/>
  <c r="BG48" i="23"/>
  <c r="BF48" i="23"/>
  <c r="BG47" i="23"/>
  <c r="BF47" i="23"/>
  <c r="BG46" i="23"/>
  <c r="BF46" i="23"/>
  <c r="BG45" i="23"/>
  <c r="BF45" i="23"/>
  <c r="BG44" i="23"/>
  <c r="BF44" i="23"/>
  <c r="BG43" i="23"/>
  <c r="BF43" i="23"/>
  <c r="BG42" i="23"/>
  <c r="BF42" i="23"/>
  <c r="BG41" i="23"/>
  <c r="BF41" i="23"/>
  <c r="BG40" i="23"/>
  <c r="BF40" i="23"/>
  <c r="BG39" i="23"/>
  <c r="BF39" i="23"/>
  <c r="BG38" i="23"/>
  <c r="BF38" i="23"/>
  <c r="BG37" i="23"/>
  <c r="BF37" i="23"/>
  <c r="BG36" i="23"/>
  <c r="BF36" i="23"/>
  <c r="BG35" i="23"/>
  <c r="BF35" i="23"/>
  <c r="BG34" i="23"/>
  <c r="BF34" i="23"/>
  <c r="BG33" i="23"/>
  <c r="BF33" i="23"/>
  <c r="BG32" i="23"/>
  <c r="BF32" i="23"/>
  <c r="BG31" i="23"/>
  <c r="BF31" i="23"/>
  <c r="BG30" i="23"/>
  <c r="BF30" i="23"/>
  <c r="BG29" i="23"/>
  <c r="BF29" i="23"/>
  <c r="BG28" i="23"/>
  <c r="BF28" i="23"/>
  <c r="BG27" i="23"/>
  <c r="BF27" i="23"/>
  <c r="BG26" i="23"/>
  <c r="BF26" i="23"/>
  <c r="BG25" i="23"/>
  <c r="BF25" i="23"/>
  <c r="BG24" i="23"/>
  <c r="BF24" i="23"/>
  <c r="BG23" i="23"/>
  <c r="BF23" i="23"/>
  <c r="BG22" i="23"/>
  <c r="BF22" i="23"/>
  <c r="BG21" i="23"/>
  <c r="BF21" i="23"/>
  <c r="BG20" i="23"/>
  <c r="BF20" i="23"/>
  <c r="BG19" i="23"/>
  <c r="BF19" i="23"/>
  <c r="BG18" i="23"/>
  <c r="BF18" i="23"/>
  <c r="BG17" i="23"/>
  <c r="BF17" i="23"/>
  <c r="BG16" i="23"/>
  <c r="BF16" i="23"/>
  <c r="BG15" i="23"/>
  <c r="BF15" i="23"/>
  <c r="BG14" i="23"/>
  <c r="BF14" i="23"/>
  <c r="BG13" i="23"/>
  <c r="BF13" i="23"/>
  <c r="BG12" i="23"/>
  <c r="BF12" i="23"/>
  <c r="BG11" i="23"/>
  <c r="BF11" i="23"/>
  <c r="BG10" i="23"/>
  <c r="BF10" i="23"/>
  <c r="BG9" i="23"/>
  <c r="BF9" i="23"/>
  <c r="BG8" i="23"/>
  <c r="BF8" i="23"/>
  <c r="BG7" i="23"/>
  <c r="BF7" i="23"/>
  <c r="BC7" i="23"/>
  <c r="AU7" i="23"/>
  <c r="E23" i="14" l="1"/>
  <c r="E24" i="14" s="1"/>
  <c r="F24" i="14" s="1"/>
  <c r="BE265" i="23"/>
  <c r="BE273" i="23"/>
  <c r="BE281" i="23"/>
  <c r="BE289" i="23"/>
  <c r="BE297" i="23"/>
  <c r="BE305" i="23"/>
  <c r="BE318" i="23"/>
  <c r="BE326" i="23"/>
  <c r="BE334" i="23"/>
  <c r="BE342" i="23"/>
  <c r="BE350" i="23"/>
  <c r="BE358" i="23"/>
  <c r="BE366" i="23"/>
  <c r="BE374" i="23"/>
  <c r="BE385" i="23"/>
  <c r="BE393" i="23"/>
  <c r="BE401" i="23"/>
  <c r="BE409" i="23"/>
  <c r="BE417" i="23"/>
  <c r="BE271" i="23"/>
  <c r="BE279" i="23"/>
  <c r="BE287" i="23"/>
  <c r="BE295" i="23"/>
  <c r="BE303" i="23"/>
  <c r="BE311" i="23"/>
  <c r="BE316" i="23"/>
  <c r="BE324" i="23"/>
  <c r="BE332" i="23"/>
  <c r="BE340" i="23"/>
  <c r="BE348" i="23"/>
  <c r="BE356" i="23"/>
  <c r="BE364" i="23"/>
  <c r="BE372" i="23"/>
  <c r="BE380" i="23"/>
  <c r="BE383" i="23"/>
  <c r="BE391" i="23"/>
  <c r="BE399" i="23"/>
  <c r="BE407" i="23"/>
  <c r="BE415" i="23"/>
  <c r="BE269" i="23"/>
  <c r="BE277" i="23"/>
  <c r="BE285" i="23"/>
  <c r="BE293" i="23"/>
  <c r="BE301" i="23"/>
  <c r="BE309" i="23"/>
  <c r="BE314" i="23"/>
  <c r="BE322" i="23"/>
  <c r="BE330" i="23"/>
  <c r="BE338" i="23"/>
  <c r="BE346" i="23"/>
  <c r="BE354" i="23"/>
  <c r="BE362" i="23"/>
  <c r="BE370" i="23"/>
  <c r="BE378" i="23"/>
  <c r="BE389" i="23"/>
  <c r="BE397" i="23"/>
  <c r="BE405" i="23"/>
  <c r="BE413" i="23"/>
  <c r="BE421" i="23"/>
  <c r="BE267" i="23"/>
  <c r="BE275" i="23"/>
  <c r="BE283" i="23"/>
  <c r="BE291" i="23"/>
  <c r="BE299" i="23"/>
  <c r="BE307" i="23"/>
  <c r="BE312" i="23"/>
  <c r="BE320" i="23"/>
  <c r="BE328" i="23"/>
  <c r="BE336" i="23"/>
  <c r="BE344" i="23"/>
  <c r="BE352" i="23"/>
  <c r="BE360" i="23"/>
  <c r="BE368" i="23"/>
  <c r="BE376" i="23"/>
  <c r="BE387" i="23"/>
  <c r="BE395" i="23"/>
  <c r="BE403" i="23"/>
  <c r="BE411" i="23"/>
  <c r="BE419" i="23"/>
  <c r="AU8" i="23"/>
  <c r="AT8" i="23" s="1"/>
  <c r="BE261" i="23"/>
  <c r="BE43" i="23"/>
  <c r="BE51" i="23"/>
  <c r="BE59" i="23"/>
  <c r="BE67" i="23"/>
  <c r="BE71" i="23"/>
  <c r="BE75" i="23"/>
  <c r="BE79" i="23"/>
  <c r="BE83" i="23"/>
  <c r="BE87" i="23"/>
  <c r="BE91" i="23"/>
  <c r="BE95" i="23"/>
  <c r="BE99" i="23"/>
  <c r="BE103" i="23"/>
  <c r="BE107" i="23"/>
  <c r="BE111" i="23"/>
  <c r="BE115" i="23"/>
  <c r="BE119" i="23"/>
  <c r="BE123" i="23"/>
  <c r="BE127" i="23"/>
  <c r="BE81" i="23"/>
  <c r="BE85" i="23"/>
  <c r="BE89" i="23"/>
  <c r="BE93" i="23"/>
  <c r="BE97" i="23"/>
  <c r="BE101" i="23"/>
  <c r="BE105" i="23"/>
  <c r="BE109" i="23"/>
  <c r="BE113" i="23"/>
  <c r="BE117" i="23"/>
  <c r="BE121" i="23"/>
  <c r="BE125" i="23"/>
  <c r="BE238" i="23"/>
  <c r="BE254" i="23"/>
  <c r="BE243" i="23"/>
  <c r="BE21" i="23"/>
  <c r="BE33" i="23"/>
  <c r="BE53" i="23"/>
  <c r="BE218" i="23"/>
  <c r="BE226" i="23"/>
  <c r="BE240" i="23"/>
  <c r="BE256" i="23"/>
  <c r="BE25" i="23"/>
  <c r="BE29" i="23"/>
  <c r="BE37" i="23"/>
  <c r="BE45" i="23"/>
  <c r="BE61" i="23"/>
  <c r="BE69" i="23"/>
  <c r="BE73" i="23"/>
  <c r="BE77" i="23"/>
  <c r="AU13" i="23"/>
  <c r="BE216" i="23"/>
  <c r="BE224" i="23"/>
  <c r="BE230" i="23"/>
  <c r="BE232" i="23"/>
  <c r="BE235" i="23"/>
  <c r="BE247" i="23"/>
  <c r="BE249" i="23"/>
  <c r="BE251" i="23"/>
  <c r="BE262" i="23"/>
  <c r="BE17" i="23"/>
  <c r="BE16" i="23"/>
  <c r="BE24" i="23"/>
  <c r="BE32" i="23"/>
  <c r="BE214" i="23"/>
  <c r="BE222" i="23"/>
  <c r="BE239" i="23"/>
  <c r="BE241" i="23"/>
  <c r="BE245" i="23"/>
  <c r="BE255" i="23"/>
  <c r="BE257" i="23"/>
  <c r="BE259" i="23"/>
  <c r="BE212" i="23"/>
  <c r="BE220" i="23"/>
  <c r="BE228" i="23"/>
  <c r="BE231" i="23"/>
  <c r="BE233" i="23"/>
  <c r="BE237" i="23"/>
  <c r="BE246" i="23"/>
  <c r="BE248" i="23"/>
  <c r="BE253" i="23"/>
  <c r="BE263" i="23"/>
  <c r="AU9" i="23"/>
  <c r="BE9" i="23"/>
  <c r="BE12" i="23"/>
  <c r="AU14" i="23"/>
  <c r="BE15" i="23"/>
  <c r="BE19" i="23"/>
  <c r="AU22" i="23"/>
  <c r="BE23" i="23"/>
  <c r="BE27" i="23"/>
  <c r="AU30" i="23"/>
  <c r="AT30" i="23" s="1"/>
  <c r="BE31" i="23"/>
  <c r="BE35" i="23"/>
  <c r="AU38" i="23"/>
  <c r="BE39" i="23"/>
  <c r="BE42" i="23"/>
  <c r="BE47" i="23"/>
  <c r="BE50" i="23"/>
  <c r="AU54" i="23"/>
  <c r="BE55" i="23"/>
  <c r="BE58" i="23"/>
  <c r="BE63" i="23"/>
  <c r="BE66" i="23"/>
  <c r="BE130" i="23"/>
  <c r="BE134" i="23"/>
  <c r="BE138" i="23"/>
  <c r="BE142" i="23"/>
  <c r="BE146" i="23"/>
  <c r="BE150" i="23"/>
  <c r="BE154" i="23"/>
  <c r="BE158" i="23"/>
  <c r="BE162" i="23"/>
  <c r="BE166" i="23"/>
  <c r="BE170" i="23"/>
  <c r="BE174" i="23"/>
  <c r="BE178" i="23"/>
  <c r="BE182" i="23"/>
  <c r="BE186" i="23"/>
  <c r="BE190" i="23"/>
  <c r="BE194" i="23"/>
  <c r="BE198" i="23"/>
  <c r="BE202" i="23"/>
  <c r="BE206" i="23"/>
  <c r="BE210" i="23"/>
  <c r="BE11" i="23"/>
  <c r="BE13" i="23"/>
  <c r="BE20" i="23"/>
  <c r="BE28" i="23"/>
  <c r="BE36" i="23"/>
  <c r="BE41" i="23"/>
  <c r="BE49" i="23"/>
  <c r="BE57" i="23"/>
  <c r="BE65" i="23"/>
  <c r="BE132" i="23"/>
  <c r="BE136" i="23"/>
  <c r="BE140" i="23"/>
  <c r="BE144" i="23"/>
  <c r="BE148" i="23"/>
  <c r="BE152" i="23"/>
  <c r="BE156" i="23"/>
  <c r="BE160" i="23"/>
  <c r="BE164" i="23"/>
  <c r="BE168" i="23"/>
  <c r="BE172" i="23"/>
  <c r="BE176" i="23"/>
  <c r="BE180" i="23"/>
  <c r="BE184" i="23"/>
  <c r="BE188" i="23"/>
  <c r="BE192" i="23"/>
  <c r="BE196" i="23"/>
  <c r="BE200" i="23"/>
  <c r="BE204" i="23"/>
  <c r="BE208" i="23"/>
  <c r="AU16" i="23"/>
  <c r="AU21" i="23"/>
  <c r="AU24" i="23"/>
  <c r="AU29" i="23"/>
  <c r="AU32" i="23"/>
  <c r="AU37" i="23"/>
  <c r="AU40" i="23"/>
  <c r="AU43" i="23"/>
  <c r="AU45" i="23"/>
  <c r="BE46" i="23"/>
  <c r="AU365" i="23"/>
  <c r="AT7" i="23"/>
  <c r="AU77" i="23"/>
  <c r="AU75" i="23"/>
  <c r="AU73" i="23"/>
  <c r="AU71" i="23"/>
  <c r="AU69" i="23"/>
  <c r="AU300" i="23"/>
  <c r="AU284" i="23"/>
  <c r="AU268" i="23"/>
  <c r="AU244" i="23"/>
  <c r="AU230" i="23"/>
  <c r="AU205" i="23"/>
  <c r="AU173" i="23"/>
  <c r="AU141" i="23"/>
  <c r="AU65" i="23"/>
  <c r="AU57" i="23"/>
  <c r="AU49" i="23"/>
  <c r="AU41" i="23"/>
  <c r="AU197" i="23"/>
  <c r="AU165" i="23"/>
  <c r="AU133" i="23"/>
  <c r="AU86" i="23"/>
  <c r="AT86" i="23" s="1"/>
  <c r="AU78" i="23"/>
  <c r="AU70" i="23"/>
  <c r="AU66" i="23"/>
  <c r="AU63" i="23"/>
  <c r="AU58" i="23"/>
  <c r="AU55" i="23"/>
  <c r="AU50" i="23"/>
  <c r="AT50" i="23" s="1"/>
  <c r="AU47" i="23"/>
  <c r="AU42" i="23"/>
  <c r="AU381" i="23"/>
  <c r="AU317" i="23"/>
  <c r="AU310" i="23"/>
  <c r="AU308" i="23"/>
  <c r="AU292" i="23"/>
  <c r="AU276" i="23"/>
  <c r="AU262" i="23"/>
  <c r="AU251" i="23"/>
  <c r="AU229" i="23"/>
  <c r="AU221" i="23"/>
  <c r="AU213" i="23"/>
  <c r="AU189" i="23"/>
  <c r="AU157" i="23"/>
  <c r="AU88" i="23"/>
  <c r="AU80" i="23"/>
  <c r="AU72" i="23"/>
  <c r="AU64" i="23"/>
  <c r="AU61" i="23"/>
  <c r="AU349" i="23"/>
  <c r="AU249" i="23"/>
  <c r="AU181" i="23"/>
  <c r="AU149" i="23"/>
  <c r="AU128" i="23"/>
  <c r="AU126" i="23"/>
  <c r="AU124" i="23"/>
  <c r="AU122" i="23"/>
  <c r="AU120" i="23"/>
  <c r="AU118" i="23"/>
  <c r="AU116" i="23"/>
  <c r="AU114" i="23"/>
  <c r="AU112" i="23"/>
  <c r="AU110" i="23"/>
  <c r="AU108" i="23"/>
  <c r="AU106" i="23"/>
  <c r="AU104" i="23"/>
  <c r="AU102" i="23"/>
  <c r="AU100" i="23"/>
  <c r="AU98" i="23"/>
  <c r="AT98" i="23" s="1"/>
  <c r="AU96" i="23"/>
  <c r="AU94" i="23"/>
  <c r="AU90" i="23"/>
  <c r="AT90" i="23" s="1"/>
  <c r="AU67" i="23"/>
  <c r="AU59" i="23"/>
  <c r="BE8" i="23"/>
  <c r="AU10" i="23"/>
  <c r="BE14" i="23"/>
  <c r="AU15" i="23"/>
  <c r="AU18" i="23"/>
  <c r="BE22" i="23"/>
  <c r="AU23" i="23"/>
  <c r="AU26" i="23"/>
  <c r="BE30" i="23"/>
  <c r="AU31" i="23"/>
  <c r="AU34" i="23"/>
  <c r="BE38" i="23"/>
  <c r="AU39" i="23"/>
  <c r="BE40" i="23"/>
  <c r="AU48" i="23"/>
  <c r="AU52" i="23"/>
  <c r="BE52" i="23"/>
  <c r="AU74" i="23"/>
  <c r="AU82" i="23"/>
  <c r="BE10" i="23"/>
  <c r="AU12" i="23"/>
  <c r="AU17" i="23"/>
  <c r="BE18" i="23"/>
  <c r="AU20" i="23"/>
  <c r="AU25" i="23"/>
  <c r="BE26" i="23"/>
  <c r="AU28" i="23"/>
  <c r="AU33" i="23"/>
  <c r="BE34" i="23"/>
  <c r="AU36" i="23"/>
  <c r="AU51" i="23"/>
  <c r="AU53" i="23"/>
  <c r="BE54" i="23"/>
  <c r="AU11" i="23"/>
  <c r="AU19" i="23"/>
  <c r="AU27" i="23"/>
  <c r="AU35" i="23"/>
  <c r="AU44" i="23"/>
  <c r="BE44" i="23"/>
  <c r="AU46" i="23"/>
  <c r="AT46" i="23" s="1"/>
  <c r="AU56" i="23"/>
  <c r="AU60" i="23"/>
  <c r="BE60" i="23"/>
  <c r="AU62" i="23"/>
  <c r="BE68" i="23"/>
  <c r="BE76" i="23"/>
  <c r="BE84" i="23"/>
  <c r="BE92" i="23"/>
  <c r="AU143" i="23"/>
  <c r="BE143" i="23"/>
  <c r="AU175" i="23"/>
  <c r="BE175" i="23"/>
  <c r="AU207" i="23"/>
  <c r="BE207" i="23"/>
  <c r="AU252" i="23"/>
  <c r="BE252" i="23"/>
  <c r="BE62" i="23"/>
  <c r="BE74" i="23"/>
  <c r="BE82" i="23"/>
  <c r="BE90" i="23"/>
  <c r="AU151" i="23"/>
  <c r="BE151" i="23"/>
  <c r="AU183" i="23"/>
  <c r="BE183" i="23"/>
  <c r="AU319" i="23"/>
  <c r="BE319" i="23"/>
  <c r="BE48" i="23"/>
  <c r="BE56" i="23"/>
  <c r="BE64" i="23"/>
  <c r="BE72" i="23"/>
  <c r="BE80" i="23"/>
  <c r="BE88" i="23"/>
  <c r="AU159" i="23"/>
  <c r="BE159" i="23"/>
  <c r="AU191" i="23"/>
  <c r="BE191" i="23"/>
  <c r="AU215" i="23"/>
  <c r="BE215" i="23"/>
  <c r="AU223" i="23"/>
  <c r="BE223" i="23"/>
  <c r="AU242" i="23"/>
  <c r="AT242" i="23" s="1"/>
  <c r="BE242" i="23"/>
  <c r="AU68" i="23"/>
  <c r="BE70" i="23"/>
  <c r="AU76" i="23"/>
  <c r="BE78" i="23"/>
  <c r="AU84" i="23"/>
  <c r="BE86" i="23"/>
  <c r="AU92" i="23"/>
  <c r="AU135" i="23"/>
  <c r="BE135" i="23"/>
  <c r="AU167" i="23"/>
  <c r="BE167" i="23"/>
  <c r="AU199" i="23"/>
  <c r="BE199" i="23"/>
  <c r="BE94" i="23"/>
  <c r="BE96" i="23"/>
  <c r="BE98" i="23"/>
  <c r="BE100" i="23"/>
  <c r="BE102" i="23"/>
  <c r="BE104" i="23"/>
  <c r="BE106" i="23"/>
  <c r="BE108" i="23"/>
  <c r="BE110" i="23"/>
  <c r="BE112" i="23"/>
  <c r="BE114" i="23"/>
  <c r="BE116" i="23"/>
  <c r="BE118" i="23"/>
  <c r="BE120" i="23"/>
  <c r="BE122" i="23"/>
  <c r="BE124" i="23"/>
  <c r="BE126" i="23"/>
  <c r="BE128" i="23"/>
  <c r="AU131" i="23"/>
  <c r="BE133" i="23"/>
  <c r="AU139" i="23"/>
  <c r="BE141" i="23"/>
  <c r="AU147" i="23"/>
  <c r="BE149" i="23"/>
  <c r="AU155" i="23"/>
  <c r="BE157" i="23"/>
  <c r="AU163" i="23"/>
  <c r="BE165" i="23"/>
  <c r="AU171" i="23"/>
  <c r="BE173" i="23"/>
  <c r="AU179" i="23"/>
  <c r="BE181" i="23"/>
  <c r="AU187" i="23"/>
  <c r="BE189" i="23"/>
  <c r="AU195" i="23"/>
  <c r="BE197" i="23"/>
  <c r="AU203" i="23"/>
  <c r="BE205" i="23"/>
  <c r="AU211" i="23"/>
  <c r="BE213" i="23"/>
  <c r="AU219" i="23"/>
  <c r="BE221" i="23"/>
  <c r="AU227" i="23"/>
  <c r="BE229" i="23"/>
  <c r="AU234" i="23"/>
  <c r="BE234" i="23"/>
  <c r="AU236" i="23"/>
  <c r="AU241" i="23"/>
  <c r="AU243" i="23"/>
  <c r="BE244" i="23"/>
  <c r="AU254" i="23"/>
  <c r="BE268" i="23"/>
  <c r="BE276" i="23"/>
  <c r="BE284" i="23"/>
  <c r="BE292" i="23"/>
  <c r="BE300" i="23"/>
  <c r="AU341" i="23"/>
  <c r="AU343" i="23"/>
  <c r="BE343" i="23"/>
  <c r="AU357" i="23"/>
  <c r="AU79" i="23"/>
  <c r="AU81" i="23"/>
  <c r="AU83" i="23"/>
  <c r="AU85" i="23"/>
  <c r="AU87" i="23"/>
  <c r="AU89" i="23"/>
  <c r="AU91" i="23"/>
  <c r="AU93" i="23"/>
  <c r="AU95" i="23"/>
  <c r="AU97" i="23"/>
  <c r="AU99" i="23"/>
  <c r="AU101" i="23"/>
  <c r="AU103" i="23"/>
  <c r="AU105" i="23"/>
  <c r="AU107" i="23"/>
  <c r="AU109" i="23"/>
  <c r="AU111" i="23"/>
  <c r="AU113" i="23"/>
  <c r="AU115" i="23"/>
  <c r="AU117" i="23"/>
  <c r="AU119" i="23"/>
  <c r="AU121" i="23"/>
  <c r="AU123" i="23"/>
  <c r="AU125" i="23"/>
  <c r="AU127" i="23"/>
  <c r="AU129" i="23"/>
  <c r="BE131" i="23"/>
  <c r="AU137" i="23"/>
  <c r="BE139" i="23"/>
  <c r="AU145" i="23"/>
  <c r="BE147" i="23"/>
  <c r="AU153" i="23"/>
  <c r="BE155" i="23"/>
  <c r="AU161" i="23"/>
  <c r="BE163" i="23"/>
  <c r="AU169" i="23"/>
  <c r="BE171" i="23"/>
  <c r="AU177" i="23"/>
  <c r="BE179" i="23"/>
  <c r="AU185" i="23"/>
  <c r="BE187" i="23"/>
  <c r="AU193" i="23"/>
  <c r="BE195" i="23"/>
  <c r="AU201" i="23"/>
  <c r="BE203" i="23"/>
  <c r="AU209" i="23"/>
  <c r="BE211" i="23"/>
  <c r="AU217" i="23"/>
  <c r="BE219" i="23"/>
  <c r="AU225" i="23"/>
  <c r="BE227" i="23"/>
  <c r="AU233" i="23"/>
  <c r="AU235" i="23"/>
  <c r="BE236" i="23"/>
  <c r="AU246" i="23"/>
  <c r="AU258" i="23"/>
  <c r="BE258" i="23"/>
  <c r="AU260" i="23"/>
  <c r="AU333" i="23"/>
  <c r="AU335" i="23"/>
  <c r="BE335" i="23"/>
  <c r="AU383" i="23"/>
  <c r="AT383" i="23" s="1"/>
  <c r="AU402" i="23"/>
  <c r="AU394" i="23"/>
  <c r="AT394" i="23" s="1"/>
  <c r="AU386" i="23"/>
  <c r="AU380" i="23"/>
  <c r="AU378" i="23"/>
  <c r="AU376" i="23"/>
  <c r="AU374" i="23"/>
  <c r="AU372" i="23"/>
  <c r="AU370" i="23"/>
  <c r="AU368" i="23"/>
  <c r="AU366" i="23"/>
  <c r="AU364" i="23"/>
  <c r="AU362" i="23"/>
  <c r="AU360" i="23"/>
  <c r="AU358" i="23"/>
  <c r="AU356" i="23"/>
  <c r="AU354" i="23"/>
  <c r="AU352" i="23"/>
  <c r="AU350" i="23"/>
  <c r="AU348" i="23"/>
  <c r="AU346" i="23"/>
  <c r="AU344" i="23"/>
  <c r="AU342" i="23"/>
  <c r="AU340" i="23"/>
  <c r="AU338" i="23"/>
  <c r="AU336" i="23"/>
  <c r="AU334" i="23"/>
  <c r="AU332" i="23"/>
  <c r="AU330" i="23"/>
  <c r="AU328" i="23"/>
  <c r="AU326" i="23"/>
  <c r="AU324" i="23"/>
  <c r="AU322" i="23"/>
  <c r="AU320" i="23"/>
  <c r="AU318" i="23"/>
  <c r="AU316" i="23"/>
  <c r="AU314" i="23"/>
  <c r="AU312" i="23"/>
  <c r="AU422" i="23"/>
  <c r="AU420" i="23"/>
  <c r="AU418" i="23"/>
  <c r="AU416" i="23"/>
  <c r="AU414" i="23"/>
  <c r="AU412" i="23"/>
  <c r="AU410" i="23"/>
  <c r="AU408" i="23"/>
  <c r="AU406" i="23"/>
  <c r="AU404" i="23"/>
  <c r="AU396" i="23"/>
  <c r="AT396" i="23" s="1"/>
  <c r="AU388" i="23"/>
  <c r="AT388" i="23" s="1"/>
  <c r="AU398" i="23"/>
  <c r="AT398" i="23" s="1"/>
  <c r="AU390" i="23"/>
  <c r="AU382" i="23"/>
  <c r="AU377" i="23"/>
  <c r="AU369" i="23"/>
  <c r="AU361" i="23"/>
  <c r="AT361" i="23" s="1"/>
  <c r="AU353" i="23"/>
  <c r="AU303" i="23"/>
  <c r="AU301" i="23"/>
  <c r="AU299" i="23"/>
  <c r="AU297" i="23"/>
  <c r="AU295" i="23"/>
  <c r="AU293" i="23"/>
  <c r="AU291" i="23"/>
  <c r="AU289" i="23"/>
  <c r="AU287" i="23"/>
  <c r="AU285" i="23"/>
  <c r="AU283" i="23"/>
  <c r="AU281" i="23"/>
  <c r="AU279" i="23"/>
  <c r="AU277" i="23"/>
  <c r="AU275" i="23"/>
  <c r="AU273" i="23"/>
  <c r="AU265" i="23"/>
  <c r="AU379" i="23"/>
  <c r="AU371" i="23"/>
  <c r="AU363" i="23"/>
  <c r="AU355" i="23"/>
  <c r="AU347" i="23"/>
  <c r="AU339" i="23"/>
  <c r="AU331" i="23"/>
  <c r="AT331" i="23" s="1"/>
  <c r="AU323" i="23"/>
  <c r="AU315" i="23"/>
  <c r="AU263" i="23"/>
  <c r="AT263" i="23" s="1"/>
  <c r="AU255" i="23"/>
  <c r="AU247" i="23"/>
  <c r="AT247" i="23" s="1"/>
  <c r="AU239" i="23"/>
  <c r="AU231" i="23"/>
  <c r="AT231" i="23" s="1"/>
  <c r="AU304" i="23"/>
  <c r="AU288" i="23"/>
  <c r="AU280" i="23"/>
  <c r="AT280" i="23" s="1"/>
  <c r="AU272" i="23"/>
  <c r="AU264" i="23"/>
  <c r="AU261" i="23"/>
  <c r="AU253" i="23"/>
  <c r="AT253" i="23" s="1"/>
  <c r="AU245" i="23"/>
  <c r="AU237" i="23"/>
  <c r="AT237" i="23" s="1"/>
  <c r="AU226" i="23"/>
  <c r="AU224" i="23"/>
  <c r="AU222" i="23"/>
  <c r="AU220" i="23"/>
  <c r="AU218" i="23"/>
  <c r="AU216" i="23"/>
  <c r="AU214" i="23"/>
  <c r="AU212" i="23"/>
  <c r="AU190" i="23"/>
  <c r="AU188" i="23"/>
  <c r="AU186" i="23"/>
  <c r="AU184" i="23"/>
  <c r="AU182" i="23"/>
  <c r="AU180" i="23"/>
  <c r="AU178" i="23"/>
  <c r="AU176" i="23"/>
  <c r="AU174" i="23"/>
  <c r="AU172" i="23"/>
  <c r="AU170" i="23"/>
  <c r="AU150" i="23"/>
  <c r="AU138" i="23"/>
  <c r="AU136" i="23"/>
  <c r="AU134" i="23"/>
  <c r="AU132" i="23"/>
  <c r="AU130" i="23"/>
  <c r="BE7" i="23"/>
  <c r="BE129" i="23"/>
  <c r="BE137" i="23"/>
  <c r="BE145" i="23"/>
  <c r="BE153" i="23"/>
  <c r="BE161" i="23"/>
  <c r="BE169" i="23"/>
  <c r="BE177" i="23"/>
  <c r="BE185" i="23"/>
  <c r="BE193" i="23"/>
  <c r="BE201" i="23"/>
  <c r="BE209" i="23"/>
  <c r="BE217" i="23"/>
  <c r="BE225" i="23"/>
  <c r="AU238" i="23"/>
  <c r="AU250" i="23"/>
  <c r="BE250" i="23"/>
  <c r="AU257" i="23"/>
  <c r="AU259" i="23"/>
  <c r="BE260" i="23"/>
  <c r="AU266" i="23"/>
  <c r="AU270" i="23"/>
  <c r="BE270" i="23"/>
  <c r="AU274" i="23"/>
  <c r="AU278" i="23"/>
  <c r="BE278" i="23"/>
  <c r="AU282" i="23"/>
  <c r="AU286" i="23"/>
  <c r="BE286" i="23"/>
  <c r="AU290" i="23"/>
  <c r="AU294" i="23"/>
  <c r="BE294" i="23"/>
  <c r="AU298" i="23"/>
  <c r="AU302" i="23"/>
  <c r="BE302" i="23"/>
  <c r="AU306" i="23"/>
  <c r="AU325" i="23"/>
  <c r="AU327" i="23"/>
  <c r="BE327" i="23"/>
  <c r="AU373" i="23"/>
  <c r="AU351" i="23"/>
  <c r="BE351" i="23"/>
  <c r="AU359" i="23"/>
  <c r="BE359" i="23"/>
  <c r="AU367" i="23"/>
  <c r="BE367" i="23"/>
  <c r="AU375" i="23"/>
  <c r="BE375" i="23"/>
  <c r="AU140" i="23"/>
  <c r="AU142" i="23"/>
  <c r="AU144" i="23"/>
  <c r="AU146" i="23"/>
  <c r="AU148" i="23"/>
  <c r="AU152" i="23"/>
  <c r="AU154" i="23"/>
  <c r="AU156" i="23"/>
  <c r="AU158" i="23"/>
  <c r="AU160" i="23"/>
  <c r="AU162" i="23"/>
  <c r="AU164" i="23"/>
  <c r="AU166" i="23"/>
  <c r="AU168" i="23"/>
  <c r="AU192" i="23"/>
  <c r="AU194" i="23"/>
  <c r="AU196" i="23"/>
  <c r="AU198" i="23"/>
  <c r="AU200" i="23"/>
  <c r="AU202" i="23"/>
  <c r="AU204" i="23"/>
  <c r="AU206" i="23"/>
  <c r="AU208" i="23"/>
  <c r="AU210" i="23"/>
  <c r="AU228" i="23"/>
  <c r="AU232" i="23"/>
  <c r="AU240" i="23"/>
  <c r="AU248" i="23"/>
  <c r="AU256" i="23"/>
  <c r="BE266" i="23"/>
  <c r="BE274" i="23"/>
  <c r="BE282" i="23"/>
  <c r="BE290" i="23"/>
  <c r="AU296" i="23"/>
  <c r="BE298" i="23"/>
  <c r="BE306" i="23"/>
  <c r="BE264" i="23"/>
  <c r="BE272" i="23"/>
  <c r="BE280" i="23"/>
  <c r="BE288" i="23"/>
  <c r="BE296" i="23"/>
  <c r="BE304" i="23"/>
  <c r="AU464" i="23"/>
  <c r="BE464" i="23"/>
  <c r="BE308" i="23"/>
  <c r="BE310" i="23"/>
  <c r="BE317" i="23"/>
  <c r="BE325" i="23"/>
  <c r="BE333" i="23"/>
  <c r="BE341" i="23"/>
  <c r="BE349" i="23"/>
  <c r="BE357" i="23"/>
  <c r="BE365" i="23"/>
  <c r="BE373" i="23"/>
  <c r="AU267" i="23"/>
  <c r="AU269" i="23"/>
  <c r="AU271" i="23"/>
  <c r="AU305" i="23"/>
  <c r="AU307" i="23"/>
  <c r="AU309" i="23"/>
  <c r="AT309" i="23" s="1"/>
  <c r="AU311" i="23"/>
  <c r="AU313" i="23"/>
  <c r="BE315" i="23"/>
  <c r="AU321" i="23"/>
  <c r="AT321" i="23" s="1"/>
  <c r="BE323" i="23"/>
  <c r="AU329" i="23"/>
  <c r="BE331" i="23"/>
  <c r="AU337" i="23"/>
  <c r="BE339" i="23"/>
  <c r="AU345" i="23"/>
  <c r="BE347" i="23"/>
  <c r="BE355" i="23"/>
  <c r="BE363" i="23"/>
  <c r="BE371" i="23"/>
  <c r="BE379" i="23"/>
  <c r="BE313" i="23"/>
  <c r="BE321" i="23"/>
  <c r="BE329" i="23"/>
  <c r="BE337" i="23"/>
  <c r="BE345" i="23"/>
  <c r="BE353" i="23"/>
  <c r="BE361" i="23"/>
  <c r="BE369" i="23"/>
  <c r="BE377" i="23"/>
  <c r="AU384" i="23"/>
  <c r="BE384" i="23"/>
  <c r="AU392" i="23"/>
  <c r="BE392" i="23"/>
  <c r="AU400" i="23"/>
  <c r="BE400" i="23"/>
  <c r="AU496" i="23"/>
  <c r="BE496" i="23"/>
  <c r="BE381" i="23"/>
  <c r="BE382" i="23"/>
  <c r="BE390" i="23"/>
  <c r="BE398" i="23"/>
  <c r="AU456" i="23"/>
  <c r="AT456" i="23" s="1"/>
  <c r="BE456" i="23"/>
  <c r="AU488" i="23"/>
  <c r="AT488" i="23" s="1"/>
  <c r="BE488" i="23"/>
  <c r="BE388" i="23"/>
  <c r="BE396" i="23"/>
  <c r="AU480" i="23"/>
  <c r="AT480" i="23" s="1"/>
  <c r="BE480" i="23"/>
  <c r="BE386" i="23"/>
  <c r="BE394" i="23"/>
  <c r="BE402" i="23"/>
  <c r="AU472" i="23"/>
  <c r="AT472" i="23" s="1"/>
  <c r="BE472" i="23"/>
  <c r="AU504" i="23"/>
  <c r="AT504" i="23" s="1"/>
  <c r="BE504" i="23"/>
  <c r="BE404" i="23"/>
  <c r="BE406" i="23"/>
  <c r="BE408" i="23"/>
  <c r="BE410" i="23"/>
  <c r="BE412" i="23"/>
  <c r="BE414" i="23"/>
  <c r="BE416" i="23"/>
  <c r="BE418" i="23"/>
  <c r="BE420" i="23"/>
  <c r="BE422" i="23"/>
  <c r="AU423" i="23"/>
  <c r="AT423" i="23" s="1"/>
  <c r="BE423" i="23"/>
  <c r="AU424" i="23"/>
  <c r="AT424" i="23" s="1"/>
  <c r="BE424" i="23"/>
  <c r="AU425" i="23"/>
  <c r="AT425" i="23" s="1"/>
  <c r="BE425" i="23"/>
  <c r="AU426" i="23"/>
  <c r="AT426" i="23" s="1"/>
  <c r="BE426" i="23"/>
  <c r="AU427" i="23"/>
  <c r="AT427" i="23" s="1"/>
  <c r="BE427" i="23"/>
  <c r="AU428" i="23"/>
  <c r="AT428" i="23" s="1"/>
  <c r="BE428" i="23"/>
  <c r="AU429" i="23"/>
  <c r="AT429" i="23" s="1"/>
  <c r="BE429" i="23"/>
  <c r="AU430" i="23"/>
  <c r="AT430" i="23" s="1"/>
  <c r="BE430" i="23"/>
  <c r="AU431" i="23"/>
  <c r="AT431" i="23" s="1"/>
  <c r="BE431" i="23"/>
  <c r="AU432" i="23"/>
  <c r="AT432" i="23" s="1"/>
  <c r="BE432" i="23"/>
  <c r="AU433" i="23"/>
  <c r="AT433" i="23" s="1"/>
  <c r="BE433" i="23"/>
  <c r="AU434" i="23"/>
  <c r="AT434" i="23" s="1"/>
  <c r="BE434" i="23"/>
  <c r="AU435" i="23"/>
  <c r="AT435" i="23" s="1"/>
  <c r="BE435" i="23"/>
  <c r="AU436" i="23"/>
  <c r="AT436" i="23" s="1"/>
  <c r="BE436" i="23"/>
  <c r="AU437" i="23"/>
  <c r="AT437" i="23" s="1"/>
  <c r="BE437" i="23"/>
  <c r="AU438" i="23"/>
  <c r="AT438" i="23" s="1"/>
  <c r="BE438" i="23"/>
  <c r="AU439" i="23"/>
  <c r="AT439" i="23" s="1"/>
  <c r="BE439" i="23"/>
  <c r="AU440" i="23"/>
  <c r="AT440" i="23" s="1"/>
  <c r="BE440" i="23"/>
  <c r="AU441" i="23"/>
  <c r="AT441" i="23" s="1"/>
  <c r="BE441" i="23"/>
  <c r="AU442" i="23"/>
  <c r="AT442" i="23" s="1"/>
  <c r="BE442" i="23"/>
  <c r="AU443" i="23"/>
  <c r="AT443" i="23" s="1"/>
  <c r="BE443" i="23"/>
  <c r="AU444" i="23"/>
  <c r="AT444" i="23" s="1"/>
  <c r="BE444" i="23"/>
  <c r="AU445" i="23"/>
  <c r="AT445" i="23" s="1"/>
  <c r="BE445" i="23"/>
  <c r="AU446" i="23"/>
  <c r="AT446" i="23" s="1"/>
  <c r="BE446" i="23"/>
  <c r="BE447" i="23"/>
  <c r="AU447" i="23"/>
  <c r="AT447" i="23" s="1"/>
  <c r="AU448" i="23"/>
  <c r="AT448" i="23" s="1"/>
  <c r="BE448" i="23"/>
  <c r="AU449" i="23"/>
  <c r="AT449" i="23" s="1"/>
  <c r="BE449" i="23"/>
  <c r="AU450" i="23"/>
  <c r="AT450" i="23" s="1"/>
  <c r="BE450" i="23"/>
  <c r="AU458" i="23"/>
  <c r="AT458" i="23" s="1"/>
  <c r="BE458" i="23"/>
  <c r="AU466" i="23"/>
  <c r="AT466" i="23" s="1"/>
  <c r="BE466" i="23"/>
  <c r="AU474" i="23"/>
  <c r="AT474" i="23" s="1"/>
  <c r="BE474" i="23"/>
  <c r="AU482" i="23"/>
  <c r="AT482" i="23" s="1"/>
  <c r="BE482" i="23"/>
  <c r="AU490" i="23"/>
  <c r="AT490" i="23" s="1"/>
  <c r="BE490" i="23"/>
  <c r="AU498" i="23"/>
  <c r="AT498" i="23" s="1"/>
  <c r="BE498" i="23"/>
  <c r="AU506" i="23"/>
  <c r="AT506" i="23" s="1"/>
  <c r="BE506" i="23"/>
  <c r="AU385" i="23"/>
  <c r="AT385" i="23" s="1"/>
  <c r="AU387" i="23"/>
  <c r="AU389" i="23"/>
  <c r="AT389" i="23" s="1"/>
  <c r="AU391" i="23"/>
  <c r="AU393" i="23"/>
  <c r="AT393" i="23" s="1"/>
  <c r="AU395" i="23"/>
  <c r="AU397" i="23"/>
  <c r="AT397" i="23" s="1"/>
  <c r="AU399" i="23"/>
  <c r="AU401" i="23"/>
  <c r="AT401" i="23" s="1"/>
  <c r="AU403" i="23"/>
  <c r="AU405" i="23"/>
  <c r="AT405" i="23" s="1"/>
  <c r="AU407" i="23"/>
  <c r="AU409" i="23"/>
  <c r="AT409" i="23" s="1"/>
  <c r="AU411" i="23"/>
  <c r="AU413" i="23"/>
  <c r="AT413" i="23" s="1"/>
  <c r="AU415" i="23"/>
  <c r="AU417" i="23"/>
  <c r="AT417" i="23" s="1"/>
  <c r="AU419" i="23"/>
  <c r="AU421" i="23"/>
  <c r="AT421" i="23" s="1"/>
  <c r="AU452" i="23"/>
  <c r="AT452" i="23" s="1"/>
  <c r="BE452" i="23"/>
  <c r="AU460" i="23"/>
  <c r="AT460" i="23" s="1"/>
  <c r="BE460" i="23"/>
  <c r="AU468" i="23"/>
  <c r="AT468" i="23" s="1"/>
  <c r="BE468" i="23"/>
  <c r="AU476" i="23"/>
  <c r="AT476" i="23" s="1"/>
  <c r="BE476" i="23"/>
  <c r="AU484" i="23"/>
  <c r="AT484" i="23" s="1"/>
  <c r="BE484" i="23"/>
  <c r="AU492" i="23"/>
  <c r="AT492" i="23" s="1"/>
  <c r="BE492" i="23"/>
  <c r="AU500" i="23"/>
  <c r="AT500" i="23" s="1"/>
  <c r="BE500" i="23"/>
  <c r="AU454" i="23"/>
  <c r="AT454" i="23" s="1"/>
  <c r="BE454" i="23"/>
  <c r="AU462" i="23"/>
  <c r="AT462" i="23" s="1"/>
  <c r="BE462" i="23"/>
  <c r="AU470" i="23"/>
  <c r="AT470" i="23" s="1"/>
  <c r="BE470" i="23"/>
  <c r="AU478" i="23"/>
  <c r="AT478" i="23" s="1"/>
  <c r="BE478" i="23"/>
  <c r="AU486" i="23"/>
  <c r="AT486" i="23" s="1"/>
  <c r="BE486" i="23"/>
  <c r="AU494" i="23"/>
  <c r="AT494" i="23" s="1"/>
  <c r="BE494" i="23"/>
  <c r="AU502" i="23"/>
  <c r="AT502" i="23" s="1"/>
  <c r="BE502" i="23"/>
  <c r="AU451" i="23"/>
  <c r="AT451" i="23" s="1"/>
  <c r="AU453" i="23"/>
  <c r="AT453" i="23" s="1"/>
  <c r="AU455" i="23"/>
  <c r="AT455" i="23" s="1"/>
  <c r="AU457" i="23"/>
  <c r="AU459" i="23"/>
  <c r="AT459" i="23" s="1"/>
  <c r="AU461" i="23"/>
  <c r="AT461" i="23" s="1"/>
  <c r="AU463" i="23"/>
  <c r="AT463" i="23" s="1"/>
  <c r="AU465" i="23"/>
  <c r="AU467" i="23"/>
  <c r="AT467" i="23" s="1"/>
  <c r="AU469" i="23"/>
  <c r="AT469" i="23" s="1"/>
  <c r="AU471" i="23"/>
  <c r="AT471" i="23" s="1"/>
  <c r="AU473" i="23"/>
  <c r="AU475" i="23"/>
  <c r="AT475" i="23" s="1"/>
  <c r="AU477" i="23"/>
  <c r="AT477" i="23" s="1"/>
  <c r="AU479" i="23"/>
  <c r="AT479" i="23" s="1"/>
  <c r="AU481" i="23"/>
  <c r="AU483" i="23"/>
  <c r="AT483" i="23" s="1"/>
  <c r="AU485" i="23"/>
  <c r="AT485" i="23" s="1"/>
  <c r="AU487" i="23"/>
  <c r="AT487" i="23" s="1"/>
  <c r="AU489" i="23"/>
  <c r="AU491" i="23"/>
  <c r="AT491" i="23" s="1"/>
  <c r="AU493" i="23"/>
  <c r="AT493" i="23" s="1"/>
  <c r="AU495" i="23"/>
  <c r="AT495" i="23" s="1"/>
  <c r="AU497" i="23"/>
  <c r="AU499" i="23"/>
  <c r="AT499" i="23" s="1"/>
  <c r="AU501" i="23"/>
  <c r="AT501" i="23" s="1"/>
  <c r="AU503" i="23"/>
  <c r="AT503" i="23" s="1"/>
  <c r="AU505" i="23"/>
  <c r="BE451" i="23"/>
  <c r="BE453" i="23"/>
  <c r="BE455" i="23"/>
  <c r="BE457" i="23"/>
  <c r="BE459" i="23"/>
  <c r="BE461" i="23"/>
  <c r="BE463" i="23"/>
  <c r="BE465" i="23"/>
  <c r="BE467" i="23"/>
  <c r="BE469" i="23"/>
  <c r="BE471" i="23"/>
  <c r="BE473" i="23"/>
  <c r="BE475" i="23"/>
  <c r="BE477" i="23"/>
  <c r="BE479" i="23"/>
  <c r="BE481" i="23"/>
  <c r="BE483" i="23"/>
  <c r="BE485" i="23"/>
  <c r="BE487" i="23"/>
  <c r="BE489" i="23"/>
  <c r="BE491" i="23"/>
  <c r="BE493" i="23"/>
  <c r="BE495" i="23"/>
  <c r="BE497" i="23"/>
  <c r="BE499" i="23"/>
  <c r="BE501" i="23"/>
  <c r="BE503" i="23"/>
  <c r="BE505" i="23"/>
  <c r="IG8" i="1"/>
  <c r="IG9" i="1"/>
  <c r="IG10" i="1"/>
  <c r="IG11" i="1"/>
  <c r="IG12" i="1"/>
  <c r="IG13" i="1"/>
  <c r="IG14" i="1"/>
  <c r="IG15" i="1"/>
  <c r="IG16" i="1"/>
  <c r="IG17" i="1"/>
  <c r="IG18" i="1"/>
  <c r="IG19" i="1"/>
  <c r="IG20" i="1"/>
  <c r="IG21" i="1"/>
  <c r="IG22" i="1"/>
  <c r="IG23" i="1"/>
  <c r="IG24" i="1"/>
  <c r="IG25" i="1"/>
  <c r="IG26" i="1"/>
  <c r="IG27" i="1"/>
  <c r="IG28" i="1"/>
  <c r="IG29" i="1"/>
  <c r="IG30" i="1"/>
  <c r="IG31" i="1"/>
  <c r="IG32" i="1"/>
  <c r="IG33" i="1"/>
  <c r="IG34" i="1"/>
  <c r="IG35" i="1"/>
  <c r="IG36" i="1"/>
  <c r="IG37" i="1"/>
  <c r="IG38" i="1"/>
  <c r="IG39" i="1"/>
  <c r="IG40" i="1"/>
  <c r="IG41" i="1"/>
  <c r="IG42" i="1"/>
  <c r="IG43" i="1"/>
  <c r="IG44" i="1"/>
  <c r="IG45" i="1"/>
  <c r="IG46" i="1"/>
  <c r="IG47" i="1"/>
  <c r="IG48" i="1"/>
  <c r="IG49" i="1"/>
  <c r="IG50" i="1"/>
  <c r="IG51" i="1"/>
  <c r="IG52" i="1"/>
  <c r="IG53" i="1"/>
  <c r="IG54" i="1"/>
  <c r="IG55" i="1"/>
  <c r="IG56" i="1"/>
  <c r="IG57" i="1"/>
  <c r="IG58" i="1"/>
  <c r="IG59" i="1"/>
  <c r="IG60" i="1"/>
  <c r="IG61" i="1"/>
  <c r="IG62" i="1"/>
  <c r="IG63" i="1"/>
  <c r="IG64" i="1"/>
  <c r="IG65" i="1"/>
  <c r="IG66" i="1"/>
  <c r="IG67" i="1"/>
  <c r="IG68" i="1"/>
  <c r="IG69" i="1"/>
  <c r="IG70" i="1"/>
  <c r="IG71" i="1"/>
  <c r="IG72" i="1"/>
  <c r="IG73" i="1"/>
  <c r="IG74" i="1"/>
  <c r="IG75" i="1"/>
  <c r="IG76" i="1"/>
  <c r="IG77" i="1"/>
  <c r="IG78" i="1"/>
  <c r="IG79" i="1"/>
  <c r="IG80" i="1"/>
  <c r="IG81" i="1"/>
  <c r="IG82" i="1"/>
  <c r="IG83" i="1"/>
  <c r="IG84" i="1"/>
  <c r="IG85" i="1"/>
  <c r="IG86" i="1"/>
  <c r="IG87" i="1"/>
  <c r="IG88" i="1"/>
  <c r="IG89" i="1"/>
  <c r="IG90" i="1"/>
  <c r="IG91" i="1"/>
  <c r="IG92" i="1"/>
  <c r="IG93" i="1"/>
  <c r="IG94" i="1"/>
  <c r="IG95" i="1"/>
  <c r="IG96" i="1"/>
  <c r="IG97" i="1"/>
  <c r="IG98" i="1"/>
  <c r="IG99" i="1"/>
  <c r="IG100" i="1"/>
  <c r="IG101" i="1"/>
  <c r="IG102" i="1"/>
  <c r="IG103" i="1"/>
  <c r="IG104" i="1"/>
  <c r="IG105" i="1"/>
  <c r="IG106" i="1"/>
  <c r="IG107" i="1"/>
  <c r="IG108" i="1"/>
  <c r="IG109" i="1"/>
  <c r="IG110" i="1"/>
  <c r="IG111" i="1"/>
  <c r="IG112" i="1"/>
  <c r="IG113" i="1"/>
  <c r="IG114" i="1"/>
  <c r="IG115" i="1"/>
  <c r="IG116" i="1"/>
  <c r="IG117" i="1"/>
  <c r="IG118" i="1"/>
  <c r="IG119" i="1"/>
  <c r="IG120" i="1"/>
  <c r="IG121" i="1"/>
  <c r="IG122" i="1"/>
  <c r="IG123" i="1"/>
  <c r="IG124" i="1"/>
  <c r="IG125" i="1"/>
  <c r="IG126" i="1"/>
  <c r="IG127" i="1"/>
  <c r="IG128" i="1"/>
  <c r="IG129" i="1"/>
  <c r="IG130" i="1"/>
  <c r="IG131" i="1"/>
  <c r="IG132" i="1"/>
  <c r="IG133" i="1"/>
  <c r="IG134" i="1"/>
  <c r="IG135" i="1"/>
  <c r="IG136" i="1"/>
  <c r="IG137" i="1"/>
  <c r="IG138" i="1"/>
  <c r="IG139" i="1"/>
  <c r="IG140" i="1"/>
  <c r="IG141" i="1"/>
  <c r="IG142" i="1"/>
  <c r="IG143" i="1"/>
  <c r="IG144" i="1"/>
  <c r="IG145" i="1"/>
  <c r="IG146" i="1"/>
  <c r="IG147" i="1"/>
  <c r="IG148" i="1"/>
  <c r="IG149" i="1"/>
  <c r="IG150" i="1"/>
  <c r="IG151" i="1"/>
  <c r="IG152" i="1"/>
  <c r="IG153" i="1"/>
  <c r="IG154" i="1"/>
  <c r="IG155" i="1"/>
  <c r="IG156" i="1"/>
  <c r="IG157" i="1"/>
  <c r="IG158" i="1"/>
  <c r="IG159" i="1"/>
  <c r="IG160" i="1"/>
  <c r="IG161" i="1"/>
  <c r="IG162" i="1"/>
  <c r="IG163" i="1"/>
  <c r="IG164" i="1"/>
  <c r="IG165" i="1"/>
  <c r="IG166" i="1"/>
  <c r="IG167" i="1"/>
  <c r="IG168" i="1"/>
  <c r="IG169" i="1"/>
  <c r="IG170" i="1"/>
  <c r="IG171" i="1"/>
  <c r="IG172" i="1"/>
  <c r="IG173" i="1"/>
  <c r="IG174" i="1"/>
  <c r="IG175" i="1"/>
  <c r="IG176" i="1"/>
  <c r="IG177" i="1"/>
  <c r="IG178" i="1"/>
  <c r="IG179" i="1"/>
  <c r="IG180" i="1"/>
  <c r="IG181" i="1"/>
  <c r="IG182" i="1"/>
  <c r="IG183" i="1"/>
  <c r="IG184" i="1"/>
  <c r="IG185" i="1"/>
  <c r="IG186" i="1"/>
  <c r="IG187" i="1"/>
  <c r="IG188" i="1"/>
  <c r="IG189" i="1"/>
  <c r="IG190" i="1"/>
  <c r="IG191" i="1"/>
  <c r="IG192" i="1"/>
  <c r="IG193" i="1"/>
  <c r="IG194" i="1"/>
  <c r="IG195" i="1"/>
  <c r="IG196" i="1"/>
  <c r="IG197" i="1"/>
  <c r="IG198" i="1"/>
  <c r="IG199" i="1"/>
  <c r="IG200" i="1"/>
  <c r="IG201" i="1"/>
  <c r="IG202" i="1"/>
  <c r="IG203" i="1"/>
  <c r="IG204" i="1"/>
  <c r="IG205" i="1"/>
  <c r="IG206" i="1"/>
  <c r="IG207" i="1"/>
  <c r="IG208" i="1"/>
  <c r="IG209" i="1"/>
  <c r="IG210" i="1"/>
  <c r="IG211" i="1"/>
  <c r="IG212" i="1"/>
  <c r="IG213" i="1"/>
  <c r="IG214" i="1"/>
  <c r="IG215" i="1"/>
  <c r="IG216" i="1"/>
  <c r="IG217" i="1"/>
  <c r="IG218" i="1"/>
  <c r="IG219" i="1"/>
  <c r="IG220" i="1"/>
  <c r="IG221" i="1"/>
  <c r="IG222" i="1"/>
  <c r="IG223" i="1"/>
  <c r="IG224" i="1"/>
  <c r="IG225" i="1"/>
  <c r="IG226" i="1"/>
  <c r="IG227" i="1"/>
  <c r="IG228" i="1"/>
  <c r="IG229" i="1"/>
  <c r="IG230" i="1"/>
  <c r="IG231" i="1"/>
  <c r="IG232" i="1"/>
  <c r="IG233" i="1"/>
  <c r="IG234" i="1"/>
  <c r="IG235" i="1"/>
  <c r="IG236" i="1"/>
  <c r="IG237" i="1"/>
  <c r="IG238" i="1"/>
  <c r="IG239" i="1"/>
  <c r="IG240" i="1"/>
  <c r="IG241" i="1"/>
  <c r="IG242" i="1"/>
  <c r="IG243" i="1"/>
  <c r="IG244" i="1"/>
  <c r="IG245" i="1"/>
  <c r="IG246" i="1"/>
  <c r="IG247" i="1"/>
  <c r="IG248" i="1"/>
  <c r="IG249" i="1"/>
  <c r="IG250" i="1"/>
  <c r="IG251" i="1"/>
  <c r="IG252" i="1"/>
  <c r="IG253" i="1"/>
  <c r="IG254" i="1"/>
  <c r="IG255" i="1"/>
  <c r="IG256" i="1"/>
  <c r="IG257" i="1"/>
  <c r="IG258" i="1"/>
  <c r="IG259" i="1"/>
  <c r="IG260" i="1"/>
  <c r="IG261" i="1"/>
  <c r="IG262" i="1"/>
  <c r="IG263" i="1"/>
  <c r="IG264" i="1"/>
  <c r="IG265" i="1"/>
  <c r="IG266" i="1"/>
  <c r="IG267" i="1"/>
  <c r="IG268" i="1"/>
  <c r="IG269" i="1"/>
  <c r="IG270" i="1"/>
  <c r="IG271" i="1"/>
  <c r="IG272" i="1"/>
  <c r="IG273" i="1"/>
  <c r="IG274" i="1"/>
  <c r="IG275" i="1"/>
  <c r="IG276" i="1"/>
  <c r="IG277" i="1"/>
  <c r="IG278" i="1"/>
  <c r="IG279" i="1"/>
  <c r="IG280" i="1"/>
  <c r="IG281" i="1"/>
  <c r="IG282" i="1"/>
  <c r="IG283" i="1"/>
  <c r="IG284" i="1"/>
  <c r="IG285" i="1"/>
  <c r="IG286" i="1"/>
  <c r="IG287" i="1"/>
  <c r="IG288" i="1"/>
  <c r="IG289" i="1"/>
  <c r="IG290" i="1"/>
  <c r="IG291" i="1"/>
  <c r="IG292" i="1"/>
  <c r="IG293" i="1"/>
  <c r="IG294" i="1"/>
  <c r="IG295" i="1"/>
  <c r="IG296" i="1"/>
  <c r="IG297" i="1"/>
  <c r="IG298" i="1"/>
  <c r="IG299" i="1"/>
  <c r="IG300" i="1"/>
  <c r="IG301" i="1"/>
  <c r="IG302" i="1"/>
  <c r="IG303" i="1"/>
  <c r="IG304" i="1"/>
  <c r="IG305" i="1"/>
  <c r="IG306" i="1"/>
  <c r="IG307" i="1"/>
  <c r="IG308" i="1"/>
  <c r="IG309" i="1"/>
  <c r="IG310" i="1"/>
  <c r="IG311" i="1"/>
  <c r="IG312" i="1"/>
  <c r="IG313" i="1"/>
  <c r="IG314" i="1"/>
  <c r="IG315" i="1"/>
  <c r="IG316" i="1"/>
  <c r="IG317" i="1"/>
  <c r="IG318" i="1"/>
  <c r="IG319" i="1"/>
  <c r="IG320" i="1"/>
  <c r="IG321" i="1"/>
  <c r="IG322" i="1"/>
  <c r="IG323" i="1"/>
  <c r="IG324" i="1"/>
  <c r="IG325" i="1"/>
  <c r="IG326" i="1"/>
  <c r="IG327" i="1"/>
  <c r="IG328" i="1"/>
  <c r="IG329" i="1"/>
  <c r="IG330" i="1"/>
  <c r="IG331" i="1"/>
  <c r="IG332" i="1"/>
  <c r="IG333" i="1"/>
  <c r="IG334" i="1"/>
  <c r="IG335" i="1"/>
  <c r="IG336" i="1"/>
  <c r="IG337" i="1"/>
  <c r="IG338" i="1"/>
  <c r="IG339" i="1"/>
  <c r="IG340" i="1"/>
  <c r="IG341" i="1"/>
  <c r="IG342" i="1"/>
  <c r="IG343" i="1"/>
  <c r="IG344" i="1"/>
  <c r="IG345" i="1"/>
  <c r="IG346" i="1"/>
  <c r="IG347" i="1"/>
  <c r="IG348" i="1"/>
  <c r="IG349" i="1"/>
  <c r="IG350" i="1"/>
  <c r="IG351" i="1"/>
  <c r="IG352" i="1"/>
  <c r="IG353" i="1"/>
  <c r="IG354" i="1"/>
  <c r="IG355" i="1"/>
  <c r="IG356" i="1"/>
  <c r="IG357" i="1"/>
  <c r="IG358" i="1"/>
  <c r="IG359" i="1"/>
  <c r="IG360" i="1"/>
  <c r="IG361" i="1"/>
  <c r="IG362" i="1"/>
  <c r="IG363" i="1"/>
  <c r="IG364" i="1"/>
  <c r="IG365" i="1"/>
  <c r="IG366" i="1"/>
  <c r="IG367" i="1"/>
  <c r="IG368" i="1"/>
  <c r="IG369" i="1"/>
  <c r="IG370" i="1"/>
  <c r="IG371" i="1"/>
  <c r="IG372" i="1"/>
  <c r="IG373" i="1"/>
  <c r="IG374" i="1"/>
  <c r="IG375" i="1"/>
  <c r="IG376" i="1"/>
  <c r="IG377" i="1"/>
  <c r="IG378" i="1"/>
  <c r="IG379" i="1"/>
  <c r="IG380" i="1"/>
  <c r="IG381" i="1"/>
  <c r="IG382" i="1"/>
  <c r="IG383" i="1"/>
  <c r="IG384" i="1"/>
  <c r="IG385" i="1"/>
  <c r="IG386" i="1"/>
  <c r="IG387" i="1"/>
  <c r="IG388" i="1"/>
  <c r="IG389" i="1"/>
  <c r="IG390" i="1"/>
  <c r="IG391" i="1"/>
  <c r="IG392" i="1"/>
  <c r="IG393" i="1"/>
  <c r="IG394" i="1"/>
  <c r="IG395" i="1"/>
  <c r="IG396" i="1"/>
  <c r="IG397" i="1"/>
  <c r="IG398" i="1"/>
  <c r="IG399" i="1"/>
  <c r="IG400" i="1"/>
  <c r="IG401" i="1"/>
  <c r="IG402" i="1"/>
  <c r="IG403" i="1"/>
  <c r="IG404" i="1"/>
  <c r="IG405" i="1"/>
  <c r="IG406" i="1"/>
  <c r="IG407" i="1"/>
  <c r="IG408" i="1"/>
  <c r="IG409" i="1"/>
  <c r="IG410" i="1"/>
  <c r="IG411" i="1"/>
  <c r="IG412" i="1"/>
  <c r="IG413" i="1"/>
  <c r="IG414" i="1"/>
  <c r="IG415" i="1"/>
  <c r="IG416" i="1"/>
  <c r="IG417" i="1"/>
  <c r="IG418" i="1"/>
  <c r="IG419" i="1"/>
  <c r="IG420" i="1"/>
  <c r="IG421" i="1"/>
  <c r="IG422" i="1"/>
  <c r="IG423" i="1"/>
  <c r="IG424" i="1"/>
  <c r="IG425" i="1"/>
  <c r="IG426" i="1"/>
  <c r="IG427" i="1"/>
  <c r="IG428" i="1"/>
  <c r="IG429" i="1"/>
  <c r="IG430" i="1"/>
  <c r="IG431" i="1"/>
  <c r="IG432" i="1"/>
  <c r="IG433" i="1"/>
  <c r="IG434" i="1"/>
  <c r="IG435" i="1"/>
  <c r="IG436" i="1"/>
  <c r="IG437" i="1"/>
  <c r="IG438" i="1"/>
  <c r="IG439" i="1"/>
  <c r="IG440" i="1"/>
  <c r="IG441" i="1"/>
  <c r="IG442" i="1"/>
  <c r="IG443" i="1"/>
  <c r="IG444" i="1"/>
  <c r="IG445" i="1"/>
  <c r="IG446" i="1"/>
  <c r="IG447" i="1"/>
  <c r="IG448" i="1"/>
  <c r="IG449" i="1"/>
  <c r="IG450" i="1"/>
  <c r="IG451" i="1"/>
  <c r="IG452" i="1"/>
  <c r="IG453" i="1"/>
  <c r="IG454" i="1"/>
  <c r="IG455" i="1"/>
  <c r="IG456" i="1"/>
  <c r="IG457" i="1"/>
  <c r="IG458" i="1"/>
  <c r="IG459" i="1"/>
  <c r="IG460" i="1"/>
  <c r="IG461" i="1"/>
  <c r="IG462" i="1"/>
  <c r="IG463" i="1"/>
  <c r="IG464" i="1"/>
  <c r="IG465" i="1"/>
  <c r="IG466" i="1"/>
  <c r="IG467" i="1"/>
  <c r="IG468" i="1"/>
  <c r="IG469" i="1"/>
  <c r="IG470" i="1"/>
  <c r="IG471" i="1"/>
  <c r="IG472" i="1"/>
  <c r="IG473" i="1"/>
  <c r="IG474" i="1"/>
  <c r="IG475" i="1"/>
  <c r="IG476" i="1"/>
  <c r="IG477" i="1"/>
  <c r="IG478" i="1"/>
  <c r="IG479" i="1"/>
  <c r="IG480" i="1"/>
  <c r="IG481" i="1"/>
  <c r="IG482" i="1"/>
  <c r="IG483" i="1"/>
  <c r="IG484" i="1"/>
  <c r="IG485" i="1"/>
  <c r="IG486" i="1"/>
  <c r="IG487" i="1"/>
  <c r="IG488" i="1"/>
  <c r="IG489" i="1"/>
  <c r="IG490" i="1"/>
  <c r="IG491" i="1"/>
  <c r="IG492" i="1"/>
  <c r="IG493" i="1"/>
  <c r="IG494" i="1"/>
  <c r="IG495" i="1"/>
  <c r="IG496" i="1"/>
  <c r="IG497" i="1"/>
  <c r="IG498" i="1"/>
  <c r="IG499" i="1"/>
  <c r="IG500" i="1"/>
  <c r="IG501" i="1"/>
  <c r="IG502" i="1"/>
  <c r="IG503" i="1"/>
  <c r="IG504" i="1"/>
  <c r="IG505" i="1"/>
  <c r="IG506" i="1"/>
  <c r="IG7" i="1"/>
  <c r="E25" i="14" l="1"/>
  <c r="E26" i="14" s="1"/>
  <c r="F23" i="14"/>
  <c r="AT313" i="23"/>
  <c r="AT305" i="23"/>
  <c r="AT269" i="23"/>
  <c r="AT496" i="23"/>
  <c r="AT345" i="23"/>
  <c r="AT392" i="23"/>
  <c r="AT329" i="23"/>
  <c r="AT248" i="23"/>
  <c r="AT373" i="23"/>
  <c r="AT223" i="23"/>
  <c r="AT94" i="23"/>
  <c r="AT102" i="23"/>
  <c r="AT319" i="23"/>
  <c r="AT505" i="23"/>
  <c r="AT489" i="23"/>
  <c r="AT473" i="23"/>
  <c r="AT457" i="23"/>
  <c r="AT497" i="23"/>
  <c r="AT481" i="23"/>
  <c r="AT465" i="23"/>
  <c r="AT252" i="23"/>
  <c r="AT415" i="23"/>
  <c r="AT407" i="23"/>
  <c r="AT399" i="23"/>
  <c r="AT391" i="23"/>
  <c r="AT9" i="23"/>
  <c r="K8" i="23" s="1"/>
  <c r="K13" i="22" s="1"/>
  <c r="AT56" i="23"/>
  <c r="AT13" i="23"/>
  <c r="AT167" i="23"/>
  <c r="AT215" i="23"/>
  <c r="AT54" i="23"/>
  <c r="AT100" i="23"/>
  <c r="AT419" i="23"/>
  <c r="AT411" i="23"/>
  <c r="AT403" i="23"/>
  <c r="AT395" i="23"/>
  <c r="AT387" i="23"/>
  <c r="AT199" i="23"/>
  <c r="AT135" i="23"/>
  <c r="AT191" i="23"/>
  <c r="AT96" i="23"/>
  <c r="AT104" i="23"/>
  <c r="AT325" i="23"/>
  <c r="AT64" i="23"/>
  <c r="AT92" i="23"/>
  <c r="AT76" i="23"/>
  <c r="AT311" i="23"/>
  <c r="AT271" i="23"/>
  <c r="AT282" i="23"/>
  <c r="AT84" i="23"/>
  <c r="AT400" i="23"/>
  <c r="AT307" i="23"/>
  <c r="AT200" i="23"/>
  <c r="AT144" i="23"/>
  <c r="AT192" i="23"/>
  <c r="AT267" i="23"/>
  <c r="AT273" i="23"/>
  <c r="AT281" i="23"/>
  <c r="AT289" i="23"/>
  <c r="AT404" i="23"/>
  <c r="AT412" i="23"/>
  <c r="AT420" i="23"/>
  <c r="AT344" i="23"/>
  <c r="AT352" i="23"/>
  <c r="AT360" i="23"/>
  <c r="AT368" i="23"/>
  <c r="AT376" i="23"/>
  <c r="AT240" i="23"/>
  <c r="AT384" i="23"/>
  <c r="AT60" i="23"/>
  <c r="AT162" i="23"/>
  <c r="AT154" i="23"/>
  <c r="AT294" i="23"/>
  <c r="AT274" i="23"/>
  <c r="AT259" i="23"/>
  <c r="AT406" i="23"/>
  <c r="AT414" i="23"/>
  <c r="AT422" i="23"/>
  <c r="AT183" i="23"/>
  <c r="AT48" i="23"/>
  <c r="AT38" i="23"/>
  <c r="AT359" i="23"/>
  <c r="AT136" i="23"/>
  <c r="AT216" i="23"/>
  <c r="AT224" i="23"/>
  <c r="AT323" i="23"/>
  <c r="AT297" i="23"/>
  <c r="AT143" i="23"/>
  <c r="AT74" i="23"/>
  <c r="AT151" i="23"/>
  <c r="AT62" i="23"/>
  <c r="AT375" i="23"/>
  <c r="AT296" i="23"/>
  <c r="AT232" i="23"/>
  <c r="AT206" i="23"/>
  <c r="AT198" i="23"/>
  <c r="AT168" i="23"/>
  <c r="AT160" i="23"/>
  <c r="AT152" i="23"/>
  <c r="AT142" i="23"/>
  <c r="AT351" i="23"/>
  <c r="AT327" i="23"/>
  <c r="AT306" i="23"/>
  <c r="AT286" i="23"/>
  <c r="AT176" i="23"/>
  <c r="AT184" i="23"/>
  <c r="AT390" i="23"/>
  <c r="AT159" i="23"/>
  <c r="AT208" i="23"/>
  <c r="AT257" i="23"/>
  <c r="AT134" i="23"/>
  <c r="AT170" i="23"/>
  <c r="AT178" i="23"/>
  <c r="AT186" i="23"/>
  <c r="AT214" i="23"/>
  <c r="AT222" i="23"/>
  <c r="AT264" i="23"/>
  <c r="AT265" i="23"/>
  <c r="AT279" i="23"/>
  <c r="AT287" i="23"/>
  <c r="AT295" i="23"/>
  <c r="AT303" i="23"/>
  <c r="AT377" i="23"/>
  <c r="AT410" i="23"/>
  <c r="AT418" i="23"/>
  <c r="AT318" i="23"/>
  <c r="AT326" i="23"/>
  <c r="AT334" i="23"/>
  <c r="AT342" i="23"/>
  <c r="AT350" i="23"/>
  <c r="AT358" i="23"/>
  <c r="AT366" i="23"/>
  <c r="AT374" i="23"/>
  <c r="AT386" i="23"/>
  <c r="AT402" i="23"/>
  <c r="AT343" i="23"/>
  <c r="AT312" i="23"/>
  <c r="AT320" i="23"/>
  <c r="AT328" i="23"/>
  <c r="AT336" i="23"/>
  <c r="AT258" i="23"/>
  <c r="AT80" i="23"/>
  <c r="AT66" i="23"/>
  <c r="AT339" i="23"/>
  <c r="AT337" i="23"/>
  <c r="AT256" i="23"/>
  <c r="AT228" i="23"/>
  <c r="AT204" i="23"/>
  <c r="AT166" i="23"/>
  <c r="AT158" i="23"/>
  <c r="AT266" i="23"/>
  <c r="AT238" i="23"/>
  <c r="AT245" i="23"/>
  <c r="AT261" i="23"/>
  <c r="AT314" i="23"/>
  <c r="AT322" i="23"/>
  <c r="AT330" i="23"/>
  <c r="AT338" i="23"/>
  <c r="AT22" i="23"/>
  <c r="AT464" i="23"/>
  <c r="AT150" i="23"/>
  <c r="AT212" i="23"/>
  <c r="AT220" i="23"/>
  <c r="AT239" i="23"/>
  <c r="AT255" i="23"/>
  <c r="AT315" i="23"/>
  <c r="AT347" i="23"/>
  <c r="AT363" i="23"/>
  <c r="AT379" i="23"/>
  <c r="AT277" i="23"/>
  <c r="AT285" i="23"/>
  <c r="AT293" i="23"/>
  <c r="AT301" i="23"/>
  <c r="AT408" i="23"/>
  <c r="AT416" i="23"/>
  <c r="AT316" i="23"/>
  <c r="AT324" i="23"/>
  <c r="AT332" i="23"/>
  <c r="AT340" i="23"/>
  <c r="AT348" i="23"/>
  <c r="AT356" i="23"/>
  <c r="AT364" i="23"/>
  <c r="AT372" i="23"/>
  <c r="AT380" i="23"/>
  <c r="AT68" i="23"/>
  <c r="AT207" i="23"/>
  <c r="AT44" i="23"/>
  <c r="AT72" i="23"/>
  <c r="AT88" i="23"/>
  <c r="AT70" i="23"/>
  <c r="AT14" i="23"/>
  <c r="AT210" i="23"/>
  <c r="AT202" i="23"/>
  <c r="AT194" i="23"/>
  <c r="AT164" i="23"/>
  <c r="AT156" i="23"/>
  <c r="AT146" i="23"/>
  <c r="AT367" i="23"/>
  <c r="AT302" i="23"/>
  <c r="AT290" i="23"/>
  <c r="AT270" i="23"/>
  <c r="AT130" i="23"/>
  <c r="AT138" i="23"/>
  <c r="AT174" i="23"/>
  <c r="AT182" i="23"/>
  <c r="AT190" i="23"/>
  <c r="AT218" i="23"/>
  <c r="AT226" i="23"/>
  <c r="AT272" i="23"/>
  <c r="AT288" i="23"/>
  <c r="AT275" i="23"/>
  <c r="AT283" i="23"/>
  <c r="AT291" i="23"/>
  <c r="AT299" i="23"/>
  <c r="AT353" i="23"/>
  <c r="AT369" i="23"/>
  <c r="AT382" i="23"/>
  <c r="AT346" i="23"/>
  <c r="AT354" i="23"/>
  <c r="AT362" i="23"/>
  <c r="AT370" i="23"/>
  <c r="AT378" i="23"/>
  <c r="AT333" i="23"/>
  <c r="AT127" i="23"/>
  <c r="AT119" i="23"/>
  <c r="AT111" i="23"/>
  <c r="AT103" i="23"/>
  <c r="AT95" i="23"/>
  <c r="AT87" i="23"/>
  <c r="AT79" i="23"/>
  <c r="AT236" i="23"/>
  <c r="AT175" i="23"/>
  <c r="AT27" i="23"/>
  <c r="AT11" i="23"/>
  <c r="AT36" i="23"/>
  <c r="AT28" i="23"/>
  <c r="AT20" i="23"/>
  <c r="AT12" i="23"/>
  <c r="AT82" i="23"/>
  <c r="AT52" i="23"/>
  <c r="AT112" i="23"/>
  <c r="AT120" i="23"/>
  <c r="AT128" i="23"/>
  <c r="AT181" i="23"/>
  <c r="AT349" i="23"/>
  <c r="AT229" i="23"/>
  <c r="AT292" i="23"/>
  <c r="AT58" i="23"/>
  <c r="AT165" i="23"/>
  <c r="AT49" i="23"/>
  <c r="AT65" i="23"/>
  <c r="AT173" i="23"/>
  <c r="AT244" i="23"/>
  <c r="AT73" i="23"/>
  <c r="AT43" i="23"/>
  <c r="AT37" i="23"/>
  <c r="AT29" i="23"/>
  <c r="AT21" i="23"/>
  <c r="AT250" i="23"/>
  <c r="AT132" i="23"/>
  <c r="AT335" i="23"/>
  <c r="AT260" i="23"/>
  <c r="AT246" i="23"/>
  <c r="AT235" i="23"/>
  <c r="AT125" i="23"/>
  <c r="AT117" i="23"/>
  <c r="AT109" i="23"/>
  <c r="AT101" i="23"/>
  <c r="AT93" i="23"/>
  <c r="AT85" i="23"/>
  <c r="AT357" i="23"/>
  <c r="AT34" i="23"/>
  <c r="AT26" i="23"/>
  <c r="AT18" i="23"/>
  <c r="AT10" i="23"/>
  <c r="AT67" i="23"/>
  <c r="AT106" i="23"/>
  <c r="AT114" i="23"/>
  <c r="AT122" i="23"/>
  <c r="AT61" i="23"/>
  <c r="AT189" i="23"/>
  <c r="AT251" i="23"/>
  <c r="AT308" i="23"/>
  <c r="AT381" i="23"/>
  <c r="AT63" i="23"/>
  <c r="AT268" i="23"/>
  <c r="AT75" i="23"/>
  <c r="AT365" i="23"/>
  <c r="AT40" i="23"/>
  <c r="AT32" i="23"/>
  <c r="AT24" i="23"/>
  <c r="AT16" i="23"/>
  <c r="AT123" i="23"/>
  <c r="AT115" i="23"/>
  <c r="AT107" i="23"/>
  <c r="AT99" i="23"/>
  <c r="AT91" i="23"/>
  <c r="AT83" i="23"/>
  <c r="AT341" i="23"/>
  <c r="AT254" i="23"/>
  <c r="AT243" i="23"/>
  <c r="AT234" i="23"/>
  <c r="AT35" i="23"/>
  <c r="AT19" i="23"/>
  <c r="AT53" i="23"/>
  <c r="AT108" i="23"/>
  <c r="AT116" i="23"/>
  <c r="AT124" i="23"/>
  <c r="AT149" i="23"/>
  <c r="AT249" i="23"/>
  <c r="AT213" i="23"/>
  <c r="AT262" i="23"/>
  <c r="AT310" i="23"/>
  <c r="AT42" i="23"/>
  <c r="AT55" i="23"/>
  <c r="AT78" i="23"/>
  <c r="AT133" i="23"/>
  <c r="AT197" i="23"/>
  <c r="AT41" i="23"/>
  <c r="AT57" i="23"/>
  <c r="AT141" i="23"/>
  <c r="AT205" i="23"/>
  <c r="AT284" i="23"/>
  <c r="AT69" i="23"/>
  <c r="AT77" i="23"/>
  <c r="AT196" i="23"/>
  <c r="AT148" i="23"/>
  <c r="AT140" i="23"/>
  <c r="AT298" i="23"/>
  <c r="AT278" i="23"/>
  <c r="AT172" i="23"/>
  <c r="AT180" i="23"/>
  <c r="AT188" i="23"/>
  <c r="AT304" i="23"/>
  <c r="AT355" i="23"/>
  <c r="AT371" i="23"/>
  <c r="AT233" i="23"/>
  <c r="AT225" i="23"/>
  <c r="AT217" i="23"/>
  <c r="AT209" i="23"/>
  <c r="AT201" i="23"/>
  <c r="AT193" i="23"/>
  <c r="AT185" i="23"/>
  <c r="AT177" i="23"/>
  <c r="AT169" i="23"/>
  <c r="AT161" i="23"/>
  <c r="AT153" i="23"/>
  <c r="AT145" i="23"/>
  <c r="AT137" i="23"/>
  <c r="AT129" i="23"/>
  <c r="AT121" i="23"/>
  <c r="AT113" i="23"/>
  <c r="AT105" i="23"/>
  <c r="AT97" i="23"/>
  <c r="AT89" i="23"/>
  <c r="AT81" i="23"/>
  <c r="AT241" i="23"/>
  <c r="AT227" i="23"/>
  <c r="AT219" i="23"/>
  <c r="AT211" i="23"/>
  <c r="AT203" i="23"/>
  <c r="AT195" i="23"/>
  <c r="AT187" i="23"/>
  <c r="AT179" i="23"/>
  <c r="AT171" i="23"/>
  <c r="AT163" i="23"/>
  <c r="AT155" i="23"/>
  <c r="AT147" i="23"/>
  <c r="AT139" i="23"/>
  <c r="AT131" i="23"/>
  <c r="AT51" i="23"/>
  <c r="AT33" i="23"/>
  <c r="AT25" i="23"/>
  <c r="AT17" i="23"/>
  <c r="AT39" i="23"/>
  <c r="AT31" i="23"/>
  <c r="AT23" i="23"/>
  <c r="AT15" i="23"/>
  <c r="AT59" i="23"/>
  <c r="AT110" i="23"/>
  <c r="AT118" i="23"/>
  <c r="AT126" i="23"/>
  <c r="AT157" i="23"/>
  <c r="AT221" i="23"/>
  <c r="AT276" i="23"/>
  <c r="AT317" i="23"/>
  <c r="AT47" i="23"/>
  <c r="AT230" i="23"/>
  <c r="AT300" i="23"/>
  <c r="AT71" i="23"/>
  <c r="AT45" i="23"/>
  <c r="K7" i="23" l="1"/>
  <c r="K103" i="23"/>
  <c r="K500" i="23"/>
  <c r="K455" i="23"/>
  <c r="K460" i="22" s="1"/>
  <c r="K327" i="23"/>
  <c r="K332" i="22" s="1"/>
  <c r="K195" i="23"/>
  <c r="K71" i="23"/>
  <c r="K22" i="23"/>
  <c r="K27" i="22" s="1"/>
  <c r="K487" i="23"/>
  <c r="K359" i="23"/>
  <c r="K231" i="23"/>
  <c r="K21" i="23"/>
  <c r="K26" i="22" s="1"/>
  <c r="K391" i="23"/>
  <c r="K396" i="22" s="1"/>
  <c r="K259" i="23"/>
  <c r="K135" i="23"/>
  <c r="K305" i="23"/>
  <c r="K310" i="22" s="1"/>
  <c r="K321" i="23"/>
  <c r="K337" i="23"/>
  <c r="K353" i="23"/>
  <c r="K369" i="23"/>
  <c r="K385" i="23"/>
  <c r="K401" i="23"/>
  <c r="K417" i="23"/>
  <c r="K433" i="23"/>
  <c r="K449" i="23"/>
  <c r="K481" i="23"/>
  <c r="K497" i="23"/>
  <c r="K20" i="23"/>
  <c r="K25" i="22" s="1"/>
  <c r="K48" i="23"/>
  <c r="K80" i="23"/>
  <c r="K148" i="23"/>
  <c r="K212" i="23"/>
  <c r="K217" i="22" s="1"/>
  <c r="K272" i="23"/>
  <c r="K340" i="23"/>
  <c r="K404" i="23"/>
  <c r="K465" i="23"/>
  <c r="K470" i="22" s="1"/>
  <c r="K116" i="23"/>
  <c r="K121" i="22" s="1"/>
  <c r="K180" i="23"/>
  <c r="K240" i="23"/>
  <c r="K304" i="23"/>
  <c r="K309" i="22" s="1"/>
  <c r="K372" i="23"/>
  <c r="K436" i="23"/>
  <c r="K468" i="23"/>
  <c r="K423" i="23"/>
  <c r="K428" i="22" s="1"/>
  <c r="K295" i="23"/>
  <c r="K163" i="23"/>
  <c r="K39" i="23"/>
  <c r="K479" i="23"/>
  <c r="K484" i="22" s="1"/>
  <c r="K447" i="23"/>
  <c r="K452" i="22" s="1"/>
  <c r="K415" i="23"/>
  <c r="K383" i="23"/>
  <c r="K351" i="23"/>
  <c r="K356" i="22" s="1"/>
  <c r="K319" i="23"/>
  <c r="K287" i="23"/>
  <c r="K251" i="23"/>
  <c r="K223" i="23"/>
  <c r="K228" i="22" s="1"/>
  <c r="K187" i="23"/>
  <c r="K159" i="23"/>
  <c r="K123" i="23"/>
  <c r="K95" i="23"/>
  <c r="K100" i="22" s="1"/>
  <c r="K63" i="23"/>
  <c r="K68" i="22" s="1"/>
  <c r="K31" i="23"/>
  <c r="K488" i="23"/>
  <c r="K460" i="23"/>
  <c r="K465" i="22" s="1"/>
  <c r="K428" i="23"/>
  <c r="K396" i="23"/>
  <c r="K364" i="23"/>
  <c r="K328" i="23"/>
  <c r="K333" i="22" s="1"/>
  <c r="K296" i="23"/>
  <c r="K268" i="23"/>
  <c r="K232" i="23"/>
  <c r="K204" i="23"/>
  <c r="K209" i="22" s="1"/>
  <c r="K172" i="23"/>
  <c r="K140" i="23"/>
  <c r="K108" i="23"/>
  <c r="K76" i="23"/>
  <c r="K81" i="22" s="1"/>
  <c r="K44" i="23"/>
  <c r="K49" i="22" s="1"/>
  <c r="K12" i="23"/>
  <c r="K493" i="23"/>
  <c r="K477" i="23"/>
  <c r="K482" i="22" s="1"/>
  <c r="K461" i="23"/>
  <c r="K466" i="22" s="1"/>
  <c r="K445" i="23"/>
  <c r="K429" i="23"/>
  <c r="K413" i="23"/>
  <c r="K418" i="22" s="1"/>
  <c r="K397" i="23"/>
  <c r="K402" i="22" s="1"/>
  <c r="K381" i="23"/>
  <c r="K365" i="23"/>
  <c r="K349" i="23"/>
  <c r="K354" i="22" s="1"/>
  <c r="K333" i="23"/>
  <c r="K338" i="22" s="1"/>
  <c r="K317" i="23"/>
  <c r="K301" i="23"/>
  <c r="K285" i="23"/>
  <c r="K290" i="22" s="1"/>
  <c r="K269" i="23"/>
  <c r="K274" i="22" s="1"/>
  <c r="K253" i="23"/>
  <c r="K237" i="23"/>
  <c r="K221" i="23"/>
  <c r="K226" i="22" s="1"/>
  <c r="K205" i="23"/>
  <c r="K189" i="23"/>
  <c r="K173" i="23"/>
  <c r="K157" i="23"/>
  <c r="K162" i="22" s="1"/>
  <c r="K141" i="23"/>
  <c r="K125" i="23"/>
  <c r="K109" i="23"/>
  <c r="K93" i="23"/>
  <c r="K98" i="22" s="1"/>
  <c r="K77" i="23"/>
  <c r="K61" i="23"/>
  <c r="K45" i="23"/>
  <c r="K29" i="23"/>
  <c r="K34" i="22" s="1"/>
  <c r="K13" i="23"/>
  <c r="K18" i="22" s="1"/>
  <c r="K491" i="23"/>
  <c r="K459" i="23"/>
  <c r="K427" i="23"/>
  <c r="K432" i="22" s="1"/>
  <c r="K395" i="23"/>
  <c r="K363" i="23"/>
  <c r="K331" i="23"/>
  <c r="K299" i="23"/>
  <c r="K304" i="22" s="1"/>
  <c r="K267" i="23"/>
  <c r="K239" i="23"/>
  <c r="K203" i="23"/>
  <c r="K175" i="23"/>
  <c r="K180" i="22" s="1"/>
  <c r="K139" i="23"/>
  <c r="K111" i="23"/>
  <c r="K75" i="23"/>
  <c r="K43" i="23"/>
  <c r="K48" i="22" s="1"/>
  <c r="K15" i="23"/>
  <c r="K20" i="22" s="1"/>
  <c r="K484" i="23"/>
  <c r="K448" i="23"/>
  <c r="K416" i="23"/>
  <c r="K421" i="22" s="1"/>
  <c r="K384" i="23"/>
  <c r="K389" i="22" s="1"/>
  <c r="K352" i="23"/>
  <c r="K324" i="23"/>
  <c r="K292" i="23"/>
  <c r="K297" i="22" s="1"/>
  <c r="K256" i="23"/>
  <c r="K224" i="23"/>
  <c r="K192" i="23"/>
  <c r="K160" i="23"/>
  <c r="K165" i="22" s="1"/>
  <c r="K132" i="23"/>
  <c r="K137" i="22" s="1"/>
  <c r="K96" i="23"/>
  <c r="K64" i="23"/>
  <c r="K32" i="23"/>
  <c r="K37" i="22" s="1"/>
  <c r="K506" i="23"/>
  <c r="K511" i="22" s="1"/>
  <c r="K490" i="23"/>
  <c r="K474" i="23"/>
  <c r="K458" i="23"/>
  <c r="K463" i="22" s="1"/>
  <c r="K442" i="23"/>
  <c r="K447" i="22" s="1"/>
  <c r="K426" i="23"/>
  <c r="K410" i="23"/>
  <c r="K394" i="23"/>
  <c r="K399" i="22" s="1"/>
  <c r="K378" i="23"/>
  <c r="K383" i="22" s="1"/>
  <c r="K362" i="23"/>
  <c r="K346" i="23"/>
  <c r="K330" i="23"/>
  <c r="K314" i="23"/>
  <c r="K319" i="22" s="1"/>
  <c r="K298" i="23"/>
  <c r="K282" i="23"/>
  <c r="K266" i="23"/>
  <c r="K271" i="22" s="1"/>
  <c r="K250" i="23"/>
  <c r="K234" i="23"/>
  <c r="K218" i="23"/>
  <c r="K202" i="23"/>
  <c r="K207" i="22" s="1"/>
  <c r="K186" i="23"/>
  <c r="K191" i="22" s="1"/>
  <c r="K170" i="23"/>
  <c r="K154" i="23"/>
  <c r="K138" i="23"/>
  <c r="K143" i="22" s="1"/>
  <c r="K122" i="23"/>
  <c r="K106" i="23"/>
  <c r="K90" i="23"/>
  <c r="K74" i="23"/>
  <c r="K79" i="22" s="1"/>
  <c r="K58" i="23"/>
  <c r="K63" i="22" s="1"/>
  <c r="K42" i="23"/>
  <c r="K26" i="23"/>
  <c r="K10" i="23"/>
  <c r="K15" i="22" s="1"/>
  <c r="K494" i="23"/>
  <c r="K478" i="23"/>
  <c r="K462" i="23"/>
  <c r="K446" i="23"/>
  <c r="K451" i="22" s="1"/>
  <c r="K430" i="23"/>
  <c r="K414" i="23"/>
  <c r="K398" i="23"/>
  <c r="K382" i="23"/>
  <c r="K387" i="22" s="1"/>
  <c r="K366" i="23"/>
  <c r="K350" i="23"/>
  <c r="K334" i="23"/>
  <c r="K318" i="23"/>
  <c r="K323" i="22" s="1"/>
  <c r="K302" i="23"/>
  <c r="K286" i="23"/>
  <c r="K270" i="23"/>
  <c r="K254" i="23"/>
  <c r="K259" i="22" s="1"/>
  <c r="K238" i="23"/>
  <c r="K222" i="23"/>
  <c r="K206" i="23"/>
  <c r="K190" i="23"/>
  <c r="K195" i="22" s="1"/>
  <c r="K174" i="23"/>
  <c r="K158" i="23"/>
  <c r="K142" i="23"/>
  <c r="K126" i="23"/>
  <c r="K110" i="23"/>
  <c r="K115" i="22" s="1"/>
  <c r="K94" i="23"/>
  <c r="K78" i="23"/>
  <c r="K62" i="23"/>
  <c r="K67" i="22" s="1"/>
  <c r="K46" i="23"/>
  <c r="K51" i="22" s="1"/>
  <c r="K30" i="23"/>
  <c r="K14" i="23"/>
  <c r="K475" i="23"/>
  <c r="K480" i="22" s="1"/>
  <c r="K443" i="23"/>
  <c r="K448" i="22" s="1"/>
  <c r="K411" i="23"/>
  <c r="K379" i="23"/>
  <c r="K347" i="23"/>
  <c r="K352" i="22" s="1"/>
  <c r="K315" i="23"/>
  <c r="K283" i="23"/>
  <c r="K255" i="23"/>
  <c r="K219" i="23"/>
  <c r="K224" i="22" s="1"/>
  <c r="K191" i="23"/>
  <c r="K155" i="23"/>
  <c r="K127" i="23"/>
  <c r="K91" i="23"/>
  <c r="K96" i="22" s="1"/>
  <c r="K59" i="23"/>
  <c r="K27" i="23"/>
  <c r="K496" i="23"/>
  <c r="K464" i="23"/>
  <c r="K469" i="22" s="1"/>
  <c r="K432" i="23"/>
  <c r="K400" i="23"/>
  <c r="K368" i="23"/>
  <c r="K336" i="23"/>
  <c r="K341" i="22" s="1"/>
  <c r="K308" i="23"/>
  <c r="K313" i="22" s="1"/>
  <c r="K276" i="23"/>
  <c r="K244" i="23"/>
  <c r="K208" i="23"/>
  <c r="K213" i="22" s="1"/>
  <c r="K176" i="23"/>
  <c r="K144" i="23"/>
  <c r="K112" i="23"/>
  <c r="K84" i="23"/>
  <c r="K89" i="22" s="1"/>
  <c r="K52" i="23"/>
  <c r="K16" i="23"/>
  <c r="K498" i="23"/>
  <c r="K482" i="23"/>
  <c r="K487" i="22" s="1"/>
  <c r="K466" i="23"/>
  <c r="K471" i="22" s="1"/>
  <c r="K450" i="23"/>
  <c r="K434" i="23"/>
  <c r="K418" i="23"/>
  <c r="K423" i="22" s="1"/>
  <c r="K402" i="23"/>
  <c r="K386" i="23"/>
  <c r="K370" i="23"/>
  <c r="K354" i="23"/>
  <c r="K359" i="22" s="1"/>
  <c r="K338" i="23"/>
  <c r="K322" i="23"/>
  <c r="K306" i="23"/>
  <c r="K290" i="23"/>
  <c r="K295" i="22" s="1"/>
  <c r="K274" i="23"/>
  <c r="K258" i="23"/>
  <c r="K242" i="23"/>
  <c r="K226" i="23"/>
  <c r="K231" i="22" s="1"/>
  <c r="K210" i="23"/>
  <c r="K215" i="22" s="1"/>
  <c r="K194" i="23"/>
  <c r="K178" i="23"/>
  <c r="K162" i="23"/>
  <c r="K167" i="22" s="1"/>
  <c r="K146" i="23"/>
  <c r="K130" i="23"/>
  <c r="K114" i="23"/>
  <c r="K98" i="23"/>
  <c r="K103" i="22" s="1"/>
  <c r="K82" i="23"/>
  <c r="K87" i="22" s="1"/>
  <c r="K66" i="23"/>
  <c r="K50" i="23"/>
  <c r="K34" i="23"/>
  <c r="K39" i="22" s="1"/>
  <c r="K18" i="23"/>
  <c r="K289" i="23"/>
  <c r="K273" i="23"/>
  <c r="K257" i="23"/>
  <c r="K262" i="22" s="1"/>
  <c r="K241" i="23"/>
  <c r="K246" i="22" s="1"/>
  <c r="K225" i="23"/>
  <c r="K209" i="23"/>
  <c r="K193" i="23"/>
  <c r="K198" i="22" s="1"/>
  <c r="K177" i="23"/>
  <c r="K161" i="23"/>
  <c r="K145" i="23"/>
  <c r="K129" i="23"/>
  <c r="K134" i="22" s="1"/>
  <c r="K113" i="23"/>
  <c r="K118" i="22" s="1"/>
  <c r="K97" i="23"/>
  <c r="K81" i="23"/>
  <c r="K65" i="23"/>
  <c r="K70" i="22" s="1"/>
  <c r="K49" i="23"/>
  <c r="K33" i="23"/>
  <c r="K17" i="23"/>
  <c r="K499" i="23"/>
  <c r="K504" i="22" s="1"/>
  <c r="K467" i="23"/>
  <c r="K435" i="23"/>
  <c r="K403" i="23"/>
  <c r="K371" i="23"/>
  <c r="K376" i="22" s="1"/>
  <c r="K339" i="23"/>
  <c r="K307" i="23"/>
  <c r="K275" i="23"/>
  <c r="K247" i="23"/>
  <c r="K252" i="22" s="1"/>
  <c r="K211" i="23"/>
  <c r="K216" i="22" s="1"/>
  <c r="K183" i="23"/>
  <c r="K147" i="23"/>
  <c r="K119" i="23"/>
  <c r="K124" i="22" s="1"/>
  <c r="K87" i="23"/>
  <c r="K51" i="23"/>
  <c r="K23" i="23"/>
  <c r="K492" i="23"/>
  <c r="K497" i="22" s="1"/>
  <c r="K456" i="23"/>
  <c r="K424" i="23"/>
  <c r="K392" i="23"/>
  <c r="K360" i="23"/>
  <c r="K365" i="22" s="1"/>
  <c r="K332" i="23"/>
  <c r="K337" i="22" s="1"/>
  <c r="K300" i="23"/>
  <c r="K264" i="23"/>
  <c r="K236" i="23"/>
  <c r="K241" i="22" s="1"/>
  <c r="K200" i="23"/>
  <c r="K205" i="22" s="1"/>
  <c r="K168" i="23"/>
  <c r="K136" i="23"/>
  <c r="K104" i="23"/>
  <c r="K109" i="22" s="1"/>
  <c r="K72" i="23"/>
  <c r="K40" i="23"/>
  <c r="K495" i="23"/>
  <c r="K463" i="23"/>
  <c r="K468" i="22" s="1"/>
  <c r="K431" i="23"/>
  <c r="K399" i="23"/>
  <c r="K367" i="23"/>
  <c r="K335" i="23"/>
  <c r="K340" i="22" s="1"/>
  <c r="K303" i="23"/>
  <c r="K308" i="22" s="1"/>
  <c r="K271" i="23"/>
  <c r="K235" i="23"/>
  <c r="K207" i="23"/>
  <c r="K212" i="22" s="1"/>
  <c r="K171" i="23"/>
  <c r="K176" i="22" s="1"/>
  <c r="K143" i="23"/>
  <c r="K107" i="23"/>
  <c r="K79" i="23"/>
  <c r="K84" i="22" s="1"/>
  <c r="K47" i="23"/>
  <c r="K11" i="23"/>
  <c r="K476" i="23"/>
  <c r="K444" i="23"/>
  <c r="K449" i="22" s="1"/>
  <c r="K412" i="23"/>
  <c r="K417" i="22" s="1"/>
  <c r="K380" i="23"/>
  <c r="K348" i="23"/>
  <c r="K312" i="23"/>
  <c r="K317" i="22" s="1"/>
  <c r="K280" i="23"/>
  <c r="K248" i="23"/>
  <c r="K220" i="23"/>
  <c r="K188" i="23"/>
  <c r="K193" i="22" s="1"/>
  <c r="K156" i="23"/>
  <c r="K120" i="23"/>
  <c r="K92" i="23"/>
  <c r="K56" i="23"/>
  <c r="K61" i="22" s="1"/>
  <c r="K28" i="23"/>
  <c r="K33" i="22" s="1"/>
  <c r="K501" i="23"/>
  <c r="K485" i="23"/>
  <c r="K469" i="23"/>
  <c r="K474" i="22" s="1"/>
  <c r="K453" i="23"/>
  <c r="K437" i="23"/>
  <c r="K421" i="23"/>
  <c r="K405" i="23"/>
  <c r="K410" i="22" s="1"/>
  <c r="K389" i="23"/>
  <c r="K373" i="23"/>
  <c r="K357" i="23"/>
  <c r="K341" i="23"/>
  <c r="K346" i="22" s="1"/>
  <c r="K325" i="23"/>
  <c r="K309" i="23"/>
  <c r="K293" i="23"/>
  <c r="K277" i="23"/>
  <c r="K282" i="22" s="1"/>
  <c r="K261" i="23"/>
  <c r="K245" i="23"/>
  <c r="K229" i="23"/>
  <c r="K213" i="23"/>
  <c r="K218" i="22" s="1"/>
  <c r="K197" i="23"/>
  <c r="K202" i="22" s="1"/>
  <c r="K181" i="23"/>
  <c r="K165" i="23"/>
  <c r="K149" i="23"/>
  <c r="K154" i="22" s="1"/>
  <c r="K133" i="23"/>
  <c r="K117" i="23"/>
  <c r="K101" i="23"/>
  <c r="K85" i="23"/>
  <c r="K90" i="22" s="1"/>
  <c r="K69" i="23"/>
  <c r="K74" i="22" s="1"/>
  <c r="K53" i="23"/>
  <c r="K37" i="23"/>
  <c r="K503" i="23"/>
  <c r="K508" i="22" s="1"/>
  <c r="K471" i="23"/>
  <c r="K476" i="22" s="1"/>
  <c r="K439" i="23"/>
  <c r="K407" i="23"/>
  <c r="K375" i="23"/>
  <c r="K380" i="22" s="1"/>
  <c r="K343" i="23"/>
  <c r="K311" i="23"/>
  <c r="K279" i="23"/>
  <c r="K243" i="23"/>
  <c r="K248" i="22" s="1"/>
  <c r="K215" i="23"/>
  <c r="K179" i="23"/>
  <c r="K151" i="23"/>
  <c r="K115" i="23"/>
  <c r="K120" i="22" s="1"/>
  <c r="K83" i="23"/>
  <c r="K88" i="22" s="1"/>
  <c r="K55" i="23"/>
  <c r="K19" i="23"/>
  <c r="K480" i="23"/>
  <c r="K485" i="22" s="1"/>
  <c r="K452" i="23"/>
  <c r="K457" i="22" s="1"/>
  <c r="K420" i="23"/>
  <c r="K388" i="23"/>
  <c r="K356" i="23"/>
  <c r="K361" i="22" s="1"/>
  <c r="K320" i="23"/>
  <c r="K325" i="22" s="1"/>
  <c r="K288" i="23"/>
  <c r="K260" i="23"/>
  <c r="K228" i="23"/>
  <c r="K233" i="22" s="1"/>
  <c r="K196" i="23"/>
  <c r="K201" i="22" s="1"/>
  <c r="K164" i="23"/>
  <c r="K128" i="23"/>
  <c r="K100" i="23"/>
  <c r="K105" i="22" s="1"/>
  <c r="K68" i="23"/>
  <c r="K36" i="23"/>
  <c r="K505" i="23"/>
  <c r="K489" i="23"/>
  <c r="K494" i="22" s="1"/>
  <c r="K473" i="23"/>
  <c r="K478" i="22" s="1"/>
  <c r="K457" i="23"/>
  <c r="K441" i="23"/>
  <c r="K425" i="23"/>
  <c r="K430" i="22" s="1"/>
  <c r="K409" i="23"/>
  <c r="K414" i="22" s="1"/>
  <c r="K393" i="23"/>
  <c r="K377" i="23"/>
  <c r="K361" i="23"/>
  <c r="K366" i="22" s="1"/>
  <c r="K345" i="23"/>
  <c r="K329" i="23"/>
  <c r="K313" i="23"/>
  <c r="K297" i="23"/>
  <c r="K302" i="22" s="1"/>
  <c r="K281" i="23"/>
  <c r="K286" i="22" s="1"/>
  <c r="K265" i="23"/>
  <c r="K249" i="23"/>
  <c r="K233" i="23"/>
  <c r="K238" i="22" s="1"/>
  <c r="K217" i="23"/>
  <c r="K201" i="23"/>
  <c r="K185" i="23"/>
  <c r="K169" i="23"/>
  <c r="K174" i="22" s="1"/>
  <c r="K153" i="23"/>
  <c r="K158" i="22" s="1"/>
  <c r="K137" i="23"/>
  <c r="K121" i="23"/>
  <c r="K105" i="23"/>
  <c r="K110" i="22" s="1"/>
  <c r="K89" i="23"/>
  <c r="K73" i="23"/>
  <c r="K57" i="23"/>
  <c r="K41" i="23"/>
  <c r="K46" i="22" s="1"/>
  <c r="K25" i="23"/>
  <c r="K30" i="22" s="1"/>
  <c r="K9" i="23"/>
  <c r="K483" i="23"/>
  <c r="K451" i="23"/>
  <c r="K456" i="22" s="1"/>
  <c r="K419" i="23"/>
  <c r="K424" i="22" s="1"/>
  <c r="K387" i="23"/>
  <c r="K355" i="23"/>
  <c r="K323" i="23"/>
  <c r="K328" i="22" s="1"/>
  <c r="K291" i="23"/>
  <c r="K296" i="22" s="1"/>
  <c r="K263" i="23"/>
  <c r="K227" i="23"/>
  <c r="K199" i="23"/>
  <c r="K204" i="22" s="1"/>
  <c r="K167" i="23"/>
  <c r="K131" i="23"/>
  <c r="K99" i="23"/>
  <c r="K67" i="23"/>
  <c r="K72" i="22" s="1"/>
  <c r="K35" i="23"/>
  <c r="K504" i="23"/>
  <c r="K472" i="23"/>
  <c r="K440" i="23"/>
  <c r="K445" i="22" s="1"/>
  <c r="K408" i="23"/>
  <c r="K413" i="22" s="1"/>
  <c r="K376" i="23"/>
  <c r="K344" i="23"/>
  <c r="K316" i="23"/>
  <c r="K321" i="22" s="1"/>
  <c r="K284" i="23"/>
  <c r="K252" i="23"/>
  <c r="K216" i="23"/>
  <c r="K184" i="23"/>
  <c r="K189" i="22" s="1"/>
  <c r="K152" i="23"/>
  <c r="K124" i="23"/>
  <c r="K88" i="23"/>
  <c r="K60" i="23"/>
  <c r="K65" i="22" s="1"/>
  <c r="K24" i="23"/>
  <c r="K29" i="22" s="1"/>
  <c r="K502" i="23"/>
  <c r="K486" i="23"/>
  <c r="K470" i="23"/>
  <c r="K475" i="22" s="1"/>
  <c r="K454" i="23"/>
  <c r="K438" i="23"/>
  <c r="K422" i="23"/>
  <c r="K406" i="23"/>
  <c r="K411" i="22" s="1"/>
  <c r="K390" i="23"/>
  <c r="K374" i="23"/>
  <c r="K358" i="23"/>
  <c r="K342" i="23"/>
  <c r="K347" i="22" s="1"/>
  <c r="K326" i="23"/>
  <c r="K310" i="23"/>
  <c r="K294" i="23"/>
  <c r="K278" i="23"/>
  <c r="K283" i="22" s="1"/>
  <c r="K262" i="23"/>
  <c r="K267" i="22" s="1"/>
  <c r="K246" i="23"/>
  <c r="K230" i="23"/>
  <c r="K214" i="23"/>
  <c r="K219" i="22" s="1"/>
  <c r="K198" i="23"/>
  <c r="K182" i="23"/>
  <c r="K166" i="23"/>
  <c r="K150" i="23"/>
  <c r="K155" i="22" s="1"/>
  <c r="K134" i="23"/>
  <c r="K118" i="23"/>
  <c r="K102" i="23"/>
  <c r="K86" i="23"/>
  <c r="K91" i="22" s="1"/>
  <c r="K70" i="23"/>
  <c r="K54" i="23"/>
  <c r="K38" i="23"/>
  <c r="F25" i="14"/>
  <c r="E27" i="14"/>
  <c r="F27" i="14" s="1"/>
  <c r="F26" i="14"/>
  <c r="D458" i="23"/>
  <c r="D463" i="22" s="1"/>
  <c r="B141" i="23"/>
  <c r="B146" i="22" s="1"/>
  <c r="E90" i="23"/>
  <c r="E95" i="22" s="1"/>
  <c r="D141" i="23"/>
  <c r="D146" i="22" s="1"/>
  <c r="G90" i="23"/>
  <c r="G95" i="22" s="1"/>
  <c r="C90" i="23"/>
  <c r="C95" i="22" s="1"/>
  <c r="D90" i="23"/>
  <c r="D95" i="22" s="1"/>
  <c r="H90" i="23"/>
  <c r="H95" i="22" s="1"/>
  <c r="H141" i="23"/>
  <c r="H146" i="22" s="1"/>
  <c r="A90" i="23"/>
  <c r="A95" i="22" s="1"/>
  <c r="B90" i="23"/>
  <c r="B95" i="22" s="1"/>
  <c r="F141" i="23"/>
  <c r="F146" i="22" s="1"/>
  <c r="F90" i="23"/>
  <c r="F95" i="22" s="1"/>
  <c r="K146" i="22"/>
  <c r="A141" i="23"/>
  <c r="A146" i="22" s="1"/>
  <c r="C141" i="23"/>
  <c r="C146" i="22" s="1"/>
  <c r="E141" i="23"/>
  <c r="E146" i="22" s="1"/>
  <c r="G141" i="23"/>
  <c r="G146" i="22" s="1"/>
  <c r="K95" i="22"/>
  <c r="A371" i="23"/>
  <c r="A376" i="22" s="1"/>
  <c r="A467" i="23"/>
  <c r="A472" i="22" s="1"/>
  <c r="C439" i="23"/>
  <c r="C444" i="22" s="1"/>
  <c r="B324" i="23"/>
  <c r="B329" i="22" s="1"/>
  <c r="A87" i="23"/>
  <c r="A92" i="22" s="1"/>
  <c r="A459" i="23"/>
  <c r="A464" i="22" s="1"/>
  <c r="A331" i="23"/>
  <c r="A336" i="22" s="1"/>
  <c r="A199" i="23"/>
  <c r="A204" i="22" s="1"/>
  <c r="B394" i="23"/>
  <c r="B399" i="22" s="1"/>
  <c r="C407" i="23"/>
  <c r="C412" i="22" s="1"/>
  <c r="A451" i="23"/>
  <c r="A456" i="22" s="1"/>
  <c r="A323" i="23"/>
  <c r="A328" i="22" s="1"/>
  <c r="A183" i="23"/>
  <c r="A188" i="22" s="1"/>
  <c r="B373" i="23"/>
  <c r="B378" i="22" s="1"/>
  <c r="C360" i="23"/>
  <c r="C365" i="22" s="1"/>
  <c r="A475" i="23"/>
  <c r="A480" i="22" s="1"/>
  <c r="A347" i="23"/>
  <c r="A352" i="22" s="1"/>
  <c r="A219" i="23"/>
  <c r="A224" i="22" s="1"/>
  <c r="B437" i="23"/>
  <c r="B442" i="22" s="1"/>
  <c r="C471" i="23"/>
  <c r="C476" i="22" s="1"/>
  <c r="A506" i="23"/>
  <c r="A511" i="22" s="1"/>
  <c r="A474" i="23"/>
  <c r="A479" i="22" s="1"/>
  <c r="A442" i="23"/>
  <c r="A447" i="22" s="1"/>
  <c r="A410" i="23"/>
  <c r="A415" i="22" s="1"/>
  <c r="A378" i="23"/>
  <c r="A383" i="22" s="1"/>
  <c r="A346" i="23"/>
  <c r="A351" i="22" s="1"/>
  <c r="A314" i="23"/>
  <c r="A319" i="22" s="1"/>
  <c r="A282" i="23"/>
  <c r="A287" i="22" s="1"/>
  <c r="A250" i="23"/>
  <c r="A255" i="22" s="1"/>
  <c r="A218" i="23"/>
  <c r="A223" i="22" s="1"/>
  <c r="A163" i="23"/>
  <c r="A168" i="22" s="1"/>
  <c r="A99" i="23"/>
  <c r="A104" i="22" s="1"/>
  <c r="A18" i="23"/>
  <c r="A23" i="22" s="1"/>
  <c r="B432" i="23"/>
  <c r="B437" i="22" s="1"/>
  <c r="B346" i="23"/>
  <c r="B351" i="22" s="1"/>
  <c r="B220" i="23"/>
  <c r="B225" i="22" s="1"/>
  <c r="B92" i="23"/>
  <c r="B97" i="22" s="1"/>
  <c r="C463" i="23"/>
  <c r="C468" i="22" s="1"/>
  <c r="C280" i="23"/>
  <c r="C285" i="22" s="1"/>
  <c r="C10" i="23"/>
  <c r="C15" i="22" s="1"/>
  <c r="F425" i="23"/>
  <c r="F430" i="22" s="1"/>
  <c r="A479" i="23"/>
  <c r="A484" i="22" s="1"/>
  <c r="A447" i="23"/>
  <c r="A452" i="22" s="1"/>
  <c r="A415" i="23"/>
  <c r="A420" i="22" s="1"/>
  <c r="A383" i="23"/>
  <c r="A388" i="22" s="1"/>
  <c r="A351" i="23"/>
  <c r="A356" i="22" s="1"/>
  <c r="A319" i="23"/>
  <c r="A324" i="22" s="1"/>
  <c r="A287" i="23"/>
  <c r="A292" i="22" s="1"/>
  <c r="A255" i="23"/>
  <c r="A260" i="22" s="1"/>
  <c r="A223" i="23"/>
  <c r="A228" i="22" s="1"/>
  <c r="A175" i="23"/>
  <c r="A180" i="22" s="1"/>
  <c r="A111" i="23"/>
  <c r="A116" i="22" s="1"/>
  <c r="A34" i="23"/>
  <c r="A39" i="22" s="1"/>
  <c r="B448" i="23"/>
  <c r="B453" i="22" s="1"/>
  <c r="B362" i="23"/>
  <c r="B367" i="22" s="1"/>
  <c r="B244" i="23"/>
  <c r="B249" i="22" s="1"/>
  <c r="B116" i="23"/>
  <c r="B121" i="22" s="1"/>
  <c r="C487" i="23"/>
  <c r="C492" i="22" s="1"/>
  <c r="C328" i="23"/>
  <c r="C333" i="22" s="1"/>
  <c r="C72" i="23"/>
  <c r="C77" i="22" s="1"/>
  <c r="E310" i="23"/>
  <c r="E315" i="22" s="1"/>
  <c r="A486" i="23"/>
  <c r="A491" i="22" s="1"/>
  <c r="A454" i="23"/>
  <c r="A459" i="22" s="1"/>
  <c r="A422" i="23"/>
  <c r="A427" i="22" s="1"/>
  <c r="A390" i="23"/>
  <c r="A395" i="22" s="1"/>
  <c r="A358" i="23"/>
  <c r="A363" i="22" s="1"/>
  <c r="A326" i="23"/>
  <c r="A331" i="22" s="1"/>
  <c r="A294" i="23"/>
  <c r="A299" i="22" s="1"/>
  <c r="A262" i="23"/>
  <c r="A267" i="22" s="1"/>
  <c r="A230" i="23"/>
  <c r="A235" i="22" s="1"/>
  <c r="A187" i="23"/>
  <c r="A192" i="22" s="1"/>
  <c r="A123" i="23"/>
  <c r="A128" i="22" s="1"/>
  <c r="A50" i="23"/>
  <c r="A55" i="22" s="1"/>
  <c r="B464" i="23"/>
  <c r="B469" i="22" s="1"/>
  <c r="B378" i="23"/>
  <c r="B383" i="22" s="1"/>
  <c r="B268" i="23"/>
  <c r="B273" i="22" s="1"/>
  <c r="B140" i="23"/>
  <c r="B145" i="22" s="1"/>
  <c r="B12" i="23"/>
  <c r="B17" i="22" s="1"/>
  <c r="C376" i="23"/>
  <c r="C381" i="22" s="1"/>
  <c r="C120" i="23"/>
  <c r="C125" i="22" s="1"/>
  <c r="D147" i="23"/>
  <c r="D152" i="22" s="1"/>
  <c r="A202" i="23"/>
  <c r="A207" i="22" s="1"/>
  <c r="A186" i="23"/>
  <c r="A191" i="22" s="1"/>
  <c r="A170" i="23"/>
  <c r="A175" i="22" s="1"/>
  <c r="A154" i="23"/>
  <c r="A159" i="22" s="1"/>
  <c r="A138" i="23"/>
  <c r="A143" i="22" s="1"/>
  <c r="A122" i="23"/>
  <c r="A127" i="22" s="1"/>
  <c r="A106" i="23"/>
  <c r="A111" i="22" s="1"/>
  <c r="A70" i="23"/>
  <c r="A75" i="22" s="1"/>
  <c r="A49" i="23"/>
  <c r="A54" i="22" s="1"/>
  <c r="A27" i="23"/>
  <c r="A32" i="22" s="1"/>
  <c r="B505" i="23"/>
  <c r="B510" i="22" s="1"/>
  <c r="B484" i="23"/>
  <c r="B489" i="22" s="1"/>
  <c r="B462" i="23"/>
  <c r="B467" i="22" s="1"/>
  <c r="B441" i="23"/>
  <c r="B446" i="22" s="1"/>
  <c r="B420" i="23"/>
  <c r="B425" i="22" s="1"/>
  <c r="B398" i="23"/>
  <c r="B403" i="22" s="1"/>
  <c r="B377" i="23"/>
  <c r="B382" i="22" s="1"/>
  <c r="B356" i="23"/>
  <c r="B361" i="22" s="1"/>
  <c r="B329" i="23"/>
  <c r="B334" i="22" s="1"/>
  <c r="B297" i="23"/>
  <c r="B302" i="22" s="1"/>
  <c r="B265" i="23"/>
  <c r="B270" i="22" s="1"/>
  <c r="B233" i="23"/>
  <c r="B238" i="22" s="1"/>
  <c r="B201" i="23"/>
  <c r="B206" i="22" s="1"/>
  <c r="B169" i="23"/>
  <c r="B174" i="22" s="1"/>
  <c r="B137" i="23"/>
  <c r="B142" i="22" s="1"/>
  <c r="B105" i="23"/>
  <c r="B110" i="22" s="1"/>
  <c r="B73" i="23"/>
  <c r="B78" i="22" s="1"/>
  <c r="B41" i="23"/>
  <c r="B46" i="22" s="1"/>
  <c r="B9" i="23"/>
  <c r="B14" i="22" s="1"/>
  <c r="C476" i="23"/>
  <c r="C481" i="22" s="1"/>
  <c r="C444" i="23"/>
  <c r="C449" i="22" s="1"/>
  <c r="C412" i="23"/>
  <c r="C417" i="22" s="1"/>
  <c r="C372" i="23"/>
  <c r="C377" i="22" s="1"/>
  <c r="C308" i="23"/>
  <c r="C313" i="22" s="1"/>
  <c r="C244" i="23"/>
  <c r="C249" i="22" s="1"/>
  <c r="C180" i="23"/>
  <c r="C185" i="22" s="1"/>
  <c r="C116" i="23"/>
  <c r="C121" i="22" s="1"/>
  <c r="C48" i="23"/>
  <c r="C53" i="22" s="1"/>
  <c r="D461" i="23"/>
  <c r="D466" i="22" s="1"/>
  <c r="D333" i="23"/>
  <c r="D338" i="22" s="1"/>
  <c r="D126" i="23"/>
  <c r="D131" i="22" s="1"/>
  <c r="E150" i="23"/>
  <c r="E155" i="22" s="1"/>
  <c r="G500" i="23"/>
  <c r="G505" i="22" s="1"/>
  <c r="A497" i="23"/>
  <c r="A502" i="22" s="1"/>
  <c r="A481" i="23"/>
  <c r="A486" i="22" s="1"/>
  <c r="A465" i="23"/>
  <c r="A470" i="22" s="1"/>
  <c r="A449" i="23"/>
  <c r="A454" i="22" s="1"/>
  <c r="A433" i="23"/>
  <c r="A438" i="22" s="1"/>
  <c r="A417" i="23"/>
  <c r="A422" i="22" s="1"/>
  <c r="A401" i="23"/>
  <c r="A406" i="22" s="1"/>
  <c r="A385" i="23"/>
  <c r="A390" i="22" s="1"/>
  <c r="A369" i="23"/>
  <c r="A374" i="22" s="1"/>
  <c r="A353" i="23"/>
  <c r="A358" i="22" s="1"/>
  <c r="A337" i="23"/>
  <c r="A342" i="22" s="1"/>
  <c r="A321" i="23"/>
  <c r="A326" i="22" s="1"/>
  <c r="A305" i="23"/>
  <c r="A310" i="22" s="1"/>
  <c r="A289" i="23"/>
  <c r="A294" i="22" s="1"/>
  <c r="A273" i="23"/>
  <c r="A278" i="22" s="1"/>
  <c r="A257" i="23"/>
  <c r="A262" i="22" s="1"/>
  <c r="A241" i="23"/>
  <c r="A246" i="22" s="1"/>
  <c r="A225" i="23"/>
  <c r="A230" i="22" s="1"/>
  <c r="A209" i="23"/>
  <c r="A214" i="22" s="1"/>
  <c r="A193" i="23"/>
  <c r="A198" i="22" s="1"/>
  <c r="A177" i="23"/>
  <c r="A182" i="22" s="1"/>
  <c r="A161" i="23"/>
  <c r="A166" i="22" s="1"/>
  <c r="A145" i="23"/>
  <c r="A150" i="22" s="1"/>
  <c r="A129" i="23"/>
  <c r="A134" i="22" s="1"/>
  <c r="A113" i="23"/>
  <c r="A118" i="22" s="1"/>
  <c r="A97" i="23"/>
  <c r="A102" i="22" s="1"/>
  <c r="A79" i="23"/>
  <c r="A84" i="22" s="1"/>
  <c r="A58" i="23"/>
  <c r="A63" i="22" s="1"/>
  <c r="A37" i="23"/>
  <c r="A42" i="22" s="1"/>
  <c r="A15" i="23"/>
  <c r="A20" i="22" s="1"/>
  <c r="B493" i="23"/>
  <c r="B498" i="22" s="1"/>
  <c r="B472" i="23"/>
  <c r="B477" i="22" s="1"/>
  <c r="B450" i="23"/>
  <c r="B455" i="22" s="1"/>
  <c r="B429" i="23"/>
  <c r="B434" i="22" s="1"/>
  <c r="B408" i="23"/>
  <c r="B413" i="22" s="1"/>
  <c r="B386" i="23"/>
  <c r="B391" i="22" s="1"/>
  <c r="B365" i="23"/>
  <c r="B370" i="22" s="1"/>
  <c r="B344" i="23"/>
  <c r="B349" i="22" s="1"/>
  <c r="B312" i="23"/>
  <c r="B317" i="22" s="1"/>
  <c r="B280" i="23"/>
  <c r="B285" i="22" s="1"/>
  <c r="B248" i="23"/>
  <c r="B253" i="22" s="1"/>
  <c r="B216" i="23"/>
  <c r="B221" i="22" s="1"/>
  <c r="B184" i="23"/>
  <c r="B189" i="22" s="1"/>
  <c r="B152" i="23"/>
  <c r="B157" i="22" s="1"/>
  <c r="B120" i="23"/>
  <c r="B125" i="22" s="1"/>
  <c r="B88" i="23"/>
  <c r="B93" i="22" s="1"/>
  <c r="B56" i="23"/>
  <c r="B61" i="22" s="1"/>
  <c r="B24" i="23"/>
  <c r="B29" i="22" s="1"/>
  <c r="C491" i="23"/>
  <c r="C496" i="22" s="1"/>
  <c r="C459" i="23"/>
  <c r="C464" i="22" s="1"/>
  <c r="C427" i="23"/>
  <c r="C432" i="22" s="1"/>
  <c r="C395" i="23"/>
  <c r="C400" i="22" s="1"/>
  <c r="C336" i="23"/>
  <c r="C341" i="22" s="1"/>
  <c r="C272" i="23"/>
  <c r="C277" i="22" s="1"/>
  <c r="C208" i="23"/>
  <c r="C213" i="22" s="1"/>
  <c r="C144" i="23"/>
  <c r="C149" i="22" s="1"/>
  <c r="C80" i="23"/>
  <c r="C85" i="22" s="1"/>
  <c r="D499" i="23"/>
  <c r="D504" i="22" s="1"/>
  <c r="D389" i="23"/>
  <c r="D394" i="22" s="1"/>
  <c r="D257" i="23"/>
  <c r="D262" i="22" s="1"/>
  <c r="E374" i="23"/>
  <c r="E379" i="22" s="1"/>
  <c r="F361" i="23"/>
  <c r="F366" i="22" s="1"/>
  <c r="A504" i="23"/>
  <c r="A509" i="22" s="1"/>
  <c r="A488" i="23"/>
  <c r="A493" i="22" s="1"/>
  <c r="A472" i="23"/>
  <c r="A477" i="22" s="1"/>
  <c r="A456" i="23"/>
  <c r="A461" i="22" s="1"/>
  <c r="A440" i="23"/>
  <c r="A445" i="22" s="1"/>
  <c r="A424" i="23"/>
  <c r="A429" i="22" s="1"/>
  <c r="A408" i="23"/>
  <c r="A413" i="22" s="1"/>
  <c r="A392" i="23"/>
  <c r="A397" i="22" s="1"/>
  <c r="A376" i="23"/>
  <c r="A381" i="22" s="1"/>
  <c r="A360" i="23"/>
  <c r="A365" i="22" s="1"/>
  <c r="A344" i="23"/>
  <c r="A349" i="22" s="1"/>
  <c r="A328" i="23"/>
  <c r="A333" i="22" s="1"/>
  <c r="A312" i="23"/>
  <c r="A317" i="22" s="1"/>
  <c r="A296" i="23"/>
  <c r="A301" i="22" s="1"/>
  <c r="A280" i="23"/>
  <c r="A285" i="22" s="1"/>
  <c r="A264" i="23"/>
  <c r="A269" i="22" s="1"/>
  <c r="A248" i="23"/>
  <c r="A253" i="22" s="1"/>
  <c r="A232" i="23"/>
  <c r="A237" i="22" s="1"/>
  <c r="A216" i="23"/>
  <c r="A221" i="22" s="1"/>
  <c r="A200" i="23"/>
  <c r="A205" i="22" s="1"/>
  <c r="A184" i="23"/>
  <c r="A189" i="22" s="1"/>
  <c r="A168" i="23"/>
  <c r="A173" i="22" s="1"/>
  <c r="A152" i="23"/>
  <c r="A157" i="22" s="1"/>
  <c r="A136" i="23"/>
  <c r="A141" i="22" s="1"/>
  <c r="A120" i="23"/>
  <c r="A125" i="22" s="1"/>
  <c r="A104" i="23"/>
  <c r="A109" i="22" s="1"/>
  <c r="A88" i="23"/>
  <c r="A93" i="22" s="1"/>
  <c r="A67" i="23"/>
  <c r="A72" i="22" s="1"/>
  <c r="A46" i="23"/>
  <c r="A51" i="22" s="1"/>
  <c r="A25" i="23"/>
  <c r="A30" i="22" s="1"/>
  <c r="B502" i="23"/>
  <c r="B507" i="22" s="1"/>
  <c r="B481" i="23"/>
  <c r="B486" i="22" s="1"/>
  <c r="B460" i="23"/>
  <c r="B465" i="22" s="1"/>
  <c r="B438" i="23"/>
  <c r="B443" i="22" s="1"/>
  <c r="B417" i="23"/>
  <c r="B422" i="22" s="1"/>
  <c r="B396" i="23"/>
  <c r="B401" i="22" s="1"/>
  <c r="B374" i="23"/>
  <c r="B379" i="22" s="1"/>
  <c r="B353" i="23"/>
  <c r="B358" i="22" s="1"/>
  <c r="B325" i="23"/>
  <c r="B330" i="22" s="1"/>
  <c r="B293" i="23"/>
  <c r="B298" i="22" s="1"/>
  <c r="B261" i="23"/>
  <c r="B266" i="22" s="1"/>
  <c r="B229" i="23"/>
  <c r="B234" i="22" s="1"/>
  <c r="B197" i="23"/>
  <c r="B202" i="22" s="1"/>
  <c r="B165" i="23"/>
  <c r="B170" i="22" s="1"/>
  <c r="B133" i="23"/>
  <c r="B138" i="22" s="1"/>
  <c r="B101" i="23"/>
  <c r="B106" i="22" s="1"/>
  <c r="B69" i="23"/>
  <c r="B74" i="22" s="1"/>
  <c r="B37" i="23"/>
  <c r="B42" i="22" s="1"/>
  <c r="C504" i="23"/>
  <c r="C509" i="22" s="1"/>
  <c r="C472" i="23"/>
  <c r="C477" i="22" s="1"/>
  <c r="C440" i="23"/>
  <c r="C445" i="22" s="1"/>
  <c r="C408" i="23"/>
  <c r="C413" i="22" s="1"/>
  <c r="C364" i="23"/>
  <c r="C369" i="22" s="1"/>
  <c r="C300" i="23"/>
  <c r="C305" i="22" s="1"/>
  <c r="C236" i="23"/>
  <c r="C241" i="22" s="1"/>
  <c r="C172" i="23"/>
  <c r="C177" i="22" s="1"/>
  <c r="C108" i="23"/>
  <c r="C113" i="22" s="1"/>
  <c r="C37" i="23"/>
  <c r="C42" i="22" s="1"/>
  <c r="D445" i="23"/>
  <c r="D450" i="22" s="1"/>
  <c r="D317" i="23"/>
  <c r="D322" i="22" s="1"/>
  <c r="D83" i="23"/>
  <c r="D88" i="22" s="1"/>
  <c r="E86" i="23"/>
  <c r="E91" i="22" s="1"/>
  <c r="G135" i="23"/>
  <c r="G140" i="22" s="1"/>
  <c r="C375" i="23"/>
  <c r="C380" i="22" s="1"/>
  <c r="C359" i="23"/>
  <c r="C364" i="22" s="1"/>
  <c r="C343" i="23"/>
  <c r="C348" i="22" s="1"/>
  <c r="C327" i="23"/>
  <c r="C332" i="22" s="1"/>
  <c r="C311" i="23"/>
  <c r="C316" i="22" s="1"/>
  <c r="C295" i="23"/>
  <c r="C300" i="22" s="1"/>
  <c r="C279" i="23"/>
  <c r="C284" i="22" s="1"/>
  <c r="C263" i="23"/>
  <c r="C268" i="22" s="1"/>
  <c r="C247" i="23"/>
  <c r="C252" i="22" s="1"/>
  <c r="C231" i="23"/>
  <c r="C236" i="22" s="1"/>
  <c r="C215" i="23"/>
  <c r="C220" i="22" s="1"/>
  <c r="C199" i="23"/>
  <c r="C204" i="22" s="1"/>
  <c r="C183" i="23"/>
  <c r="C188" i="22" s="1"/>
  <c r="C167" i="23"/>
  <c r="C172" i="22" s="1"/>
  <c r="C151" i="23"/>
  <c r="C156" i="22" s="1"/>
  <c r="C135" i="23"/>
  <c r="C140" i="22" s="1"/>
  <c r="C119" i="23"/>
  <c r="C124" i="22" s="1"/>
  <c r="C103" i="23"/>
  <c r="C108" i="22" s="1"/>
  <c r="C87" i="23"/>
  <c r="C92" i="22" s="1"/>
  <c r="C71" i="23"/>
  <c r="C76" i="22" s="1"/>
  <c r="C52" i="23"/>
  <c r="C57" i="22" s="1"/>
  <c r="C30" i="23"/>
  <c r="C35" i="22" s="1"/>
  <c r="C9" i="23"/>
  <c r="C14" i="22" s="1"/>
  <c r="D487" i="23"/>
  <c r="D492" i="22" s="1"/>
  <c r="D465" i="23"/>
  <c r="D470" i="22" s="1"/>
  <c r="D436" i="23"/>
  <c r="D441" i="22" s="1"/>
  <c r="D404" i="23"/>
  <c r="D409" i="22" s="1"/>
  <c r="D372" i="23"/>
  <c r="D377" i="22" s="1"/>
  <c r="D340" i="23"/>
  <c r="D345" i="22" s="1"/>
  <c r="D308" i="23"/>
  <c r="D313" i="22" s="1"/>
  <c r="D276" i="23"/>
  <c r="D281" i="22" s="1"/>
  <c r="D221" i="23"/>
  <c r="D226" i="22" s="1"/>
  <c r="D142" i="23"/>
  <c r="D147" i="22" s="1"/>
  <c r="D56" i="23"/>
  <c r="D61" i="22" s="1"/>
  <c r="E430" i="23"/>
  <c r="E435" i="22" s="1"/>
  <c r="E302" i="23"/>
  <c r="E307" i="22" s="1"/>
  <c r="E174" i="23"/>
  <c r="E179" i="22" s="1"/>
  <c r="E46" i="23"/>
  <c r="E51" i="22" s="1"/>
  <c r="F417" i="23"/>
  <c r="F422" i="22" s="1"/>
  <c r="F289" i="23"/>
  <c r="F294" i="22" s="1"/>
  <c r="F72" i="23"/>
  <c r="F77" i="22" s="1"/>
  <c r="A84" i="23"/>
  <c r="A89" i="22" s="1"/>
  <c r="A68" i="23"/>
  <c r="A73" i="22" s="1"/>
  <c r="A52" i="23"/>
  <c r="A57" i="22" s="1"/>
  <c r="A36" i="23"/>
  <c r="A41" i="22" s="1"/>
  <c r="A20" i="23"/>
  <c r="A25" i="22" s="1"/>
  <c r="B503" i="23"/>
  <c r="B508" i="22" s="1"/>
  <c r="B487" i="23"/>
  <c r="B492" i="22" s="1"/>
  <c r="B471" i="23"/>
  <c r="B476" i="22" s="1"/>
  <c r="B455" i="23"/>
  <c r="B460" i="22" s="1"/>
  <c r="B439" i="23"/>
  <c r="B444" i="22" s="1"/>
  <c r="B423" i="23"/>
  <c r="B428" i="22" s="1"/>
  <c r="B407" i="23"/>
  <c r="B412" i="22" s="1"/>
  <c r="B391" i="23"/>
  <c r="B396" i="22" s="1"/>
  <c r="B375" i="23"/>
  <c r="B380" i="22" s="1"/>
  <c r="B359" i="23"/>
  <c r="B364" i="22" s="1"/>
  <c r="B343" i="23"/>
  <c r="B348" i="22" s="1"/>
  <c r="B327" i="23"/>
  <c r="B332" i="22" s="1"/>
  <c r="B311" i="23"/>
  <c r="B316" i="22" s="1"/>
  <c r="B295" i="23"/>
  <c r="B300" i="22" s="1"/>
  <c r="B279" i="23"/>
  <c r="B284" i="22" s="1"/>
  <c r="B263" i="23"/>
  <c r="B268" i="22" s="1"/>
  <c r="B247" i="23"/>
  <c r="B252" i="22" s="1"/>
  <c r="B231" i="23"/>
  <c r="B236" i="22" s="1"/>
  <c r="B215" i="23"/>
  <c r="B220" i="22" s="1"/>
  <c r="B199" i="23"/>
  <c r="B204" i="22" s="1"/>
  <c r="B183" i="23"/>
  <c r="B188" i="22" s="1"/>
  <c r="B167" i="23"/>
  <c r="B172" i="22" s="1"/>
  <c r="B151" i="23"/>
  <c r="B156" i="22" s="1"/>
  <c r="B135" i="23"/>
  <c r="B140" i="22" s="1"/>
  <c r="B119" i="23"/>
  <c r="B124" i="22" s="1"/>
  <c r="B103" i="23"/>
  <c r="B108" i="22" s="1"/>
  <c r="B87" i="23"/>
  <c r="B92" i="22" s="1"/>
  <c r="B71" i="23"/>
  <c r="B76" i="22" s="1"/>
  <c r="B55" i="23"/>
  <c r="B60" i="22" s="1"/>
  <c r="B39" i="23"/>
  <c r="B44" i="22" s="1"/>
  <c r="B23" i="23"/>
  <c r="B28" i="22" s="1"/>
  <c r="C506" i="23"/>
  <c r="C511" i="22" s="1"/>
  <c r="C490" i="23"/>
  <c r="C495" i="22" s="1"/>
  <c r="C474" i="23"/>
  <c r="C479" i="22" s="1"/>
  <c r="C458" i="23"/>
  <c r="C463" i="22" s="1"/>
  <c r="C442" i="23"/>
  <c r="C447" i="22" s="1"/>
  <c r="C426" i="23"/>
  <c r="C431" i="22" s="1"/>
  <c r="C410" i="23"/>
  <c r="C415" i="22" s="1"/>
  <c r="C394" i="23"/>
  <c r="C399" i="22" s="1"/>
  <c r="C378" i="23"/>
  <c r="C383" i="22" s="1"/>
  <c r="C362" i="23"/>
  <c r="C367" i="22" s="1"/>
  <c r="C346" i="23"/>
  <c r="C351" i="22" s="1"/>
  <c r="C330" i="23"/>
  <c r="C335" i="22" s="1"/>
  <c r="C314" i="23"/>
  <c r="C319" i="22" s="1"/>
  <c r="C298" i="23"/>
  <c r="C303" i="22" s="1"/>
  <c r="C282" i="23"/>
  <c r="C287" i="22" s="1"/>
  <c r="C266" i="23"/>
  <c r="C271" i="22" s="1"/>
  <c r="C250" i="23"/>
  <c r="C255" i="22" s="1"/>
  <c r="C234" i="23"/>
  <c r="C239" i="22" s="1"/>
  <c r="C218" i="23"/>
  <c r="C223" i="22" s="1"/>
  <c r="C202" i="23"/>
  <c r="C207" i="22" s="1"/>
  <c r="C186" i="23"/>
  <c r="C191" i="22" s="1"/>
  <c r="C170" i="23"/>
  <c r="C175" i="22" s="1"/>
  <c r="C154" i="23"/>
  <c r="C159" i="22" s="1"/>
  <c r="C138" i="23"/>
  <c r="C143" i="22" s="1"/>
  <c r="C122" i="23"/>
  <c r="C127" i="22" s="1"/>
  <c r="C106" i="23"/>
  <c r="C111" i="22" s="1"/>
  <c r="C74" i="23"/>
  <c r="C79" i="22" s="1"/>
  <c r="C56" i="23"/>
  <c r="C61" i="22" s="1"/>
  <c r="C34" i="23"/>
  <c r="C39" i="22" s="1"/>
  <c r="C13" i="23"/>
  <c r="C18" i="22" s="1"/>
  <c r="D491" i="23"/>
  <c r="D496" i="22" s="1"/>
  <c r="D469" i="23"/>
  <c r="D474" i="22" s="1"/>
  <c r="D441" i="23"/>
  <c r="D446" i="22" s="1"/>
  <c r="D409" i="23"/>
  <c r="D414" i="22" s="1"/>
  <c r="D377" i="23"/>
  <c r="D382" i="22" s="1"/>
  <c r="D345" i="23"/>
  <c r="D350" i="22" s="1"/>
  <c r="D313" i="23"/>
  <c r="D318" i="22" s="1"/>
  <c r="D281" i="23"/>
  <c r="D286" i="22" s="1"/>
  <c r="D233" i="23"/>
  <c r="D238" i="22" s="1"/>
  <c r="D158" i="23"/>
  <c r="D163" i="22" s="1"/>
  <c r="D72" i="23"/>
  <c r="D77" i="22" s="1"/>
  <c r="E454" i="23"/>
  <c r="E459" i="22" s="1"/>
  <c r="E326" i="23"/>
  <c r="E331" i="22" s="1"/>
  <c r="E198" i="23"/>
  <c r="E203" i="22" s="1"/>
  <c r="E70" i="23"/>
  <c r="E75" i="22" s="1"/>
  <c r="F441" i="23"/>
  <c r="F446" i="22" s="1"/>
  <c r="F313" i="23"/>
  <c r="F318" i="22" s="1"/>
  <c r="F126" i="23"/>
  <c r="F131" i="22" s="1"/>
  <c r="H475" i="23"/>
  <c r="H480" i="22" s="1"/>
  <c r="B330" i="23"/>
  <c r="B335" i="22" s="1"/>
  <c r="B314" i="23"/>
  <c r="B319" i="22" s="1"/>
  <c r="B298" i="23"/>
  <c r="B303" i="22" s="1"/>
  <c r="B282" i="23"/>
  <c r="B287" i="22" s="1"/>
  <c r="B266" i="23"/>
  <c r="B271" i="22" s="1"/>
  <c r="B250" i="23"/>
  <c r="B255" i="22" s="1"/>
  <c r="B234" i="23"/>
  <c r="B239" i="22" s="1"/>
  <c r="B218" i="23"/>
  <c r="B223" i="22" s="1"/>
  <c r="B202" i="23"/>
  <c r="B207" i="22" s="1"/>
  <c r="B186" i="23"/>
  <c r="B191" i="22" s="1"/>
  <c r="B170" i="23"/>
  <c r="B175" i="22" s="1"/>
  <c r="B154" i="23"/>
  <c r="B159" i="22" s="1"/>
  <c r="B138" i="23"/>
  <c r="B143" i="22" s="1"/>
  <c r="B122" i="23"/>
  <c r="B127" i="22" s="1"/>
  <c r="B106" i="23"/>
  <c r="B111" i="22" s="1"/>
  <c r="B74" i="23"/>
  <c r="B79" i="22" s="1"/>
  <c r="B58" i="23"/>
  <c r="B63" i="22" s="1"/>
  <c r="B42" i="23"/>
  <c r="B47" i="22" s="1"/>
  <c r="B26" i="23"/>
  <c r="B31" i="22" s="1"/>
  <c r="B10" i="23"/>
  <c r="B15" i="22" s="1"/>
  <c r="C493" i="23"/>
  <c r="C498" i="22" s="1"/>
  <c r="C477" i="23"/>
  <c r="C482" i="22" s="1"/>
  <c r="C461" i="23"/>
  <c r="C466" i="22" s="1"/>
  <c r="C445" i="23"/>
  <c r="C450" i="22" s="1"/>
  <c r="C429" i="23"/>
  <c r="C434" i="22" s="1"/>
  <c r="C413" i="23"/>
  <c r="C418" i="22" s="1"/>
  <c r="C397" i="23"/>
  <c r="C402" i="22" s="1"/>
  <c r="C381" i="23"/>
  <c r="C386" i="22" s="1"/>
  <c r="C365" i="23"/>
  <c r="C370" i="22" s="1"/>
  <c r="C349" i="23"/>
  <c r="C354" i="22" s="1"/>
  <c r="C333" i="23"/>
  <c r="C338" i="22" s="1"/>
  <c r="C317" i="23"/>
  <c r="C322" i="22" s="1"/>
  <c r="C301" i="23"/>
  <c r="C306" i="22" s="1"/>
  <c r="C285" i="23"/>
  <c r="C290" i="22" s="1"/>
  <c r="C269" i="23"/>
  <c r="C274" i="22" s="1"/>
  <c r="C253" i="23"/>
  <c r="C258" i="22" s="1"/>
  <c r="C237" i="23"/>
  <c r="C242" i="22" s="1"/>
  <c r="C221" i="23"/>
  <c r="C226" i="22" s="1"/>
  <c r="C205" i="23"/>
  <c r="C210" i="22" s="1"/>
  <c r="C189" i="23"/>
  <c r="C194" i="22" s="1"/>
  <c r="C173" i="23"/>
  <c r="C178" i="22" s="1"/>
  <c r="C157" i="23"/>
  <c r="C162" i="22" s="1"/>
  <c r="C125" i="23"/>
  <c r="C130" i="22" s="1"/>
  <c r="C109" i="23"/>
  <c r="C114" i="22" s="1"/>
  <c r="C93" i="23"/>
  <c r="C98" i="22" s="1"/>
  <c r="C77" i="23"/>
  <c r="C82" i="22" s="1"/>
  <c r="C60" i="23"/>
  <c r="C65" i="22" s="1"/>
  <c r="C38" i="23"/>
  <c r="C43" i="22" s="1"/>
  <c r="C17" i="23"/>
  <c r="C22" i="22" s="1"/>
  <c r="D495" i="23"/>
  <c r="D500" i="22" s="1"/>
  <c r="D473" i="23"/>
  <c r="D478" i="22" s="1"/>
  <c r="D448" i="23"/>
  <c r="D453" i="22" s="1"/>
  <c r="D416" i="23"/>
  <c r="D421" i="22" s="1"/>
  <c r="D384" i="23"/>
  <c r="D389" i="22" s="1"/>
  <c r="D352" i="23"/>
  <c r="D357" i="22" s="1"/>
  <c r="D320" i="23"/>
  <c r="D325" i="22" s="1"/>
  <c r="D288" i="23"/>
  <c r="D293" i="22" s="1"/>
  <c r="D245" i="23"/>
  <c r="D250" i="22" s="1"/>
  <c r="D174" i="23"/>
  <c r="D179" i="22" s="1"/>
  <c r="D88" i="23"/>
  <c r="D93" i="22" s="1"/>
  <c r="E478" i="23"/>
  <c r="E483" i="22" s="1"/>
  <c r="E350" i="23"/>
  <c r="E355" i="22" s="1"/>
  <c r="E222" i="23"/>
  <c r="E227" i="22" s="1"/>
  <c r="E94" i="23"/>
  <c r="E99" i="22" s="1"/>
  <c r="F465" i="23"/>
  <c r="F470" i="22" s="1"/>
  <c r="F337" i="23"/>
  <c r="F342" i="22" s="1"/>
  <c r="F174" i="23"/>
  <c r="F179" i="22" s="1"/>
  <c r="G199" i="23"/>
  <c r="G204" i="22" s="1"/>
  <c r="D256" i="23"/>
  <c r="D261" i="22" s="1"/>
  <c r="D240" i="23"/>
  <c r="D245" i="22" s="1"/>
  <c r="D224" i="23"/>
  <c r="D229" i="22" s="1"/>
  <c r="D208" i="23"/>
  <c r="D213" i="22" s="1"/>
  <c r="D188" i="23"/>
  <c r="D193" i="22" s="1"/>
  <c r="D167" i="23"/>
  <c r="D172" i="22" s="1"/>
  <c r="D146" i="23"/>
  <c r="D151" i="22" s="1"/>
  <c r="D124" i="23"/>
  <c r="D129" i="22" s="1"/>
  <c r="D103" i="23"/>
  <c r="D108" i="22" s="1"/>
  <c r="D82" i="23"/>
  <c r="D87" i="22" s="1"/>
  <c r="D60" i="23"/>
  <c r="D65" i="22" s="1"/>
  <c r="D32" i="23"/>
  <c r="D37" i="22" s="1"/>
  <c r="E499" i="23"/>
  <c r="E504" i="22" s="1"/>
  <c r="E467" i="23"/>
  <c r="E472" i="22" s="1"/>
  <c r="E435" i="23"/>
  <c r="E440" i="22" s="1"/>
  <c r="E403" i="23"/>
  <c r="E408" i="22" s="1"/>
  <c r="E371" i="23"/>
  <c r="E376" i="22" s="1"/>
  <c r="E339" i="23"/>
  <c r="E344" i="22" s="1"/>
  <c r="E307" i="23"/>
  <c r="E312" i="22" s="1"/>
  <c r="E275" i="23"/>
  <c r="E280" i="22" s="1"/>
  <c r="E243" i="23"/>
  <c r="E248" i="22" s="1"/>
  <c r="E211" i="23"/>
  <c r="E216" i="22" s="1"/>
  <c r="E179" i="23"/>
  <c r="E184" i="22" s="1"/>
  <c r="E147" i="23"/>
  <c r="E152" i="22" s="1"/>
  <c r="E115" i="23"/>
  <c r="E120" i="22" s="1"/>
  <c r="E83" i="23"/>
  <c r="E88" i="22" s="1"/>
  <c r="E51" i="23"/>
  <c r="E56" i="22" s="1"/>
  <c r="E19" i="23"/>
  <c r="E24" i="22" s="1"/>
  <c r="F486" i="23"/>
  <c r="F491" i="22" s="1"/>
  <c r="F454" i="23"/>
  <c r="F459" i="22" s="1"/>
  <c r="F422" i="23"/>
  <c r="F427" i="22" s="1"/>
  <c r="F390" i="23"/>
  <c r="F395" i="22" s="1"/>
  <c r="F358" i="23"/>
  <c r="F363" i="22" s="1"/>
  <c r="F326" i="23"/>
  <c r="F331" i="22" s="1"/>
  <c r="F294" i="23"/>
  <c r="F299" i="22" s="1"/>
  <c r="F262" i="23"/>
  <c r="F267" i="22" s="1"/>
  <c r="F218" i="23"/>
  <c r="F223" i="22" s="1"/>
  <c r="F154" i="23"/>
  <c r="F159" i="22" s="1"/>
  <c r="F88" i="23"/>
  <c r="F93" i="22" s="1"/>
  <c r="G494" i="23"/>
  <c r="G499" i="22" s="1"/>
  <c r="G343" i="23"/>
  <c r="G348" i="22" s="1"/>
  <c r="G119" i="23"/>
  <c r="G124" i="22" s="1"/>
  <c r="D459" i="23"/>
  <c r="D464" i="22" s="1"/>
  <c r="D443" i="23"/>
  <c r="D448" i="22" s="1"/>
  <c r="D427" i="23"/>
  <c r="D432" i="22" s="1"/>
  <c r="D411" i="23"/>
  <c r="D416" i="22" s="1"/>
  <c r="D395" i="23"/>
  <c r="D400" i="22" s="1"/>
  <c r="D379" i="23"/>
  <c r="D384" i="22" s="1"/>
  <c r="D363" i="23"/>
  <c r="D368" i="22" s="1"/>
  <c r="D347" i="23"/>
  <c r="D352" i="22" s="1"/>
  <c r="D331" i="23"/>
  <c r="D336" i="22" s="1"/>
  <c r="D315" i="23"/>
  <c r="D320" i="22" s="1"/>
  <c r="D299" i="23"/>
  <c r="D304" i="22" s="1"/>
  <c r="D283" i="23"/>
  <c r="D288" i="22" s="1"/>
  <c r="D267" i="23"/>
  <c r="D272" i="22" s="1"/>
  <c r="D251" i="23"/>
  <c r="D256" i="22" s="1"/>
  <c r="D235" i="23"/>
  <c r="D240" i="22" s="1"/>
  <c r="D219" i="23"/>
  <c r="D224" i="22" s="1"/>
  <c r="D203" i="23"/>
  <c r="D208" i="22" s="1"/>
  <c r="D182" i="23"/>
  <c r="D187" i="22" s="1"/>
  <c r="D160" i="23"/>
  <c r="D165" i="22" s="1"/>
  <c r="D139" i="23"/>
  <c r="D144" i="22" s="1"/>
  <c r="D118" i="23"/>
  <c r="D123" i="22" s="1"/>
  <c r="D96" i="23"/>
  <c r="D101" i="22" s="1"/>
  <c r="D75" i="23"/>
  <c r="D80" i="22" s="1"/>
  <c r="D54" i="23"/>
  <c r="D59" i="22" s="1"/>
  <c r="D23" i="23"/>
  <c r="D28" i="22" s="1"/>
  <c r="E490" i="23"/>
  <c r="E495" i="22" s="1"/>
  <c r="E458" i="23"/>
  <c r="E463" i="22" s="1"/>
  <c r="E426" i="23"/>
  <c r="E431" i="22" s="1"/>
  <c r="E394" i="23"/>
  <c r="E399" i="22" s="1"/>
  <c r="E362" i="23"/>
  <c r="E367" i="22" s="1"/>
  <c r="E330" i="23"/>
  <c r="E335" i="22" s="1"/>
  <c r="E298" i="23"/>
  <c r="E303" i="22" s="1"/>
  <c r="E266" i="23"/>
  <c r="E271" i="22" s="1"/>
  <c r="E234" i="23"/>
  <c r="E239" i="22" s="1"/>
  <c r="E194" i="23"/>
  <c r="E199" i="22" s="1"/>
  <c r="E154" i="23"/>
  <c r="E159" i="22" s="1"/>
  <c r="E114" i="23"/>
  <c r="E119" i="22" s="1"/>
  <c r="E66" i="23"/>
  <c r="E71" i="22" s="1"/>
  <c r="E26" i="23"/>
  <c r="E31" i="22" s="1"/>
  <c r="F469" i="23"/>
  <c r="F474" i="22" s="1"/>
  <c r="F405" i="23"/>
  <c r="F410" i="22" s="1"/>
  <c r="F341" i="23"/>
  <c r="F346" i="22" s="1"/>
  <c r="F277" i="23"/>
  <c r="F282" i="22" s="1"/>
  <c r="F182" i="23"/>
  <c r="F187" i="22" s="1"/>
  <c r="F40" i="23"/>
  <c r="F45" i="22" s="1"/>
  <c r="G231" i="23"/>
  <c r="G236" i="22" s="1"/>
  <c r="C55" i="23"/>
  <c r="C60" i="22" s="1"/>
  <c r="C23" i="23"/>
  <c r="C28" i="22" s="1"/>
  <c r="D490" i="23"/>
  <c r="D495" i="22" s="1"/>
  <c r="C7" i="23"/>
  <c r="C12" i="22" s="1"/>
  <c r="K28" i="22"/>
  <c r="K44" i="22"/>
  <c r="K60" i="22"/>
  <c r="K76" i="22"/>
  <c r="K92" i="22"/>
  <c r="K108" i="22"/>
  <c r="K140" i="22"/>
  <c r="K156" i="22"/>
  <c r="K172" i="22"/>
  <c r="K188" i="22"/>
  <c r="K220" i="22"/>
  <c r="K236" i="22"/>
  <c r="K268" i="22"/>
  <c r="K284" i="22"/>
  <c r="K300" i="22"/>
  <c r="K17" i="22"/>
  <c r="K97" i="22"/>
  <c r="K113" i="22"/>
  <c r="K129" i="22"/>
  <c r="K145" i="22"/>
  <c r="K161" i="22"/>
  <c r="K177" i="22"/>
  <c r="K225" i="22"/>
  <c r="K257" i="22"/>
  <c r="K273" i="22"/>
  <c r="K289" i="22"/>
  <c r="K305" i="22"/>
  <c r="K14" i="22"/>
  <c r="K78" i="22"/>
  <c r="K142" i="22"/>
  <c r="K206" i="22"/>
  <c r="K270" i="22"/>
  <c r="K326" i="22"/>
  <c r="K364" i="22"/>
  <c r="K412" i="22"/>
  <c r="K444" i="22"/>
  <c r="K492" i="22"/>
  <c r="K71" i="22"/>
  <c r="K135" i="22"/>
  <c r="K199" i="22"/>
  <c r="K263" i="22"/>
  <c r="K322" i="22"/>
  <c r="K343" i="22"/>
  <c r="K377" i="22"/>
  <c r="K393" i="22"/>
  <c r="K409" i="22"/>
  <c r="K425" i="22"/>
  <c r="K441" i="22"/>
  <c r="K473" i="22"/>
  <c r="K489" i="22"/>
  <c r="K505" i="22"/>
  <c r="K16" i="22"/>
  <c r="K32" i="22"/>
  <c r="K64" i="22"/>
  <c r="K80" i="22"/>
  <c r="K112" i="22"/>
  <c r="K128" i="22"/>
  <c r="K144" i="22"/>
  <c r="K160" i="22"/>
  <c r="K192" i="22"/>
  <c r="K208" i="22"/>
  <c r="K240" i="22"/>
  <c r="K256" i="22"/>
  <c r="K272" i="22"/>
  <c r="K288" i="22"/>
  <c r="K21" i="22"/>
  <c r="K53" i="22"/>
  <c r="K69" i="22"/>
  <c r="K85" i="22"/>
  <c r="K101" i="22"/>
  <c r="K117" i="22"/>
  <c r="K133" i="22"/>
  <c r="K149" i="22"/>
  <c r="K181" i="22"/>
  <c r="K197" i="22"/>
  <c r="K229" i="22"/>
  <c r="K245" i="22"/>
  <c r="K261" i="22"/>
  <c r="K277" i="22"/>
  <c r="K293" i="22"/>
  <c r="K22" i="22"/>
  <c r="K54" i="22"/>
  <c r="K86" i="22"/>
  <c r="K150" i="22"/>
  <c r="K182" i="22"/>
  <c r="K214" i="22"/>
  <c r="K278" i="22"/>
  <c r="K331" i="22"/>
  <c r="K368" i="22"/>
  <c r="K384" i="22"/>
  <c r="K400" i="22"/>
  <c r="K416" i="22"/>
  <c r="K464" i="22"/>
  <c r="K496" i="22"/>
  <c r="K47" i="22"/>
  <c r="K111" i="22"/>
  <c r="K175" i="22"/>
  <c r="K239" i="22"/>
  <c r="K303" i="22"/>
  <c r="K327" i="22"/>
  <c r="K348" i="22"/>
  <c r="K381" i="22"/>
  <c r="K397" i="22"/>
  <c r="K429" i="22"/>
  <c r="K461" i="22"/>
  <c r="K477" i="22"/>
  <c r="K493" i="22"/>
  <c r="K509" i="22"/>
  <c r="K58" i="22"/>
  <c r="K122" i="22"/>
  <c r="K186" i="22"/>
  <c r="K250" i="22"/>
  <c r="K312" i="22"/>
  <c r="K334" i="22"/>
  <c r="K36" i="22"/>
  <c r="K52" i="22"/>
  <c r="K116" i="22"/>
  <c r="K132" i="22"/>
  <c r="K148" i="22"/>
  <c r="K164" i="22"/>
  <c r="K196" i="22"/>
  <c r="K244" i="22"/>
  <c r="K260" i="22"/>
  <c r="K276" i="22"/>
  <c r="K292" i="22"/>
  <c r="K41" i="22"/>
  <c r="K57" i="22"/>
  <c r="K73" i="22"/>
  <c r="K153" i="22"/>
  <c r="K169" i="22"/>
  <c r="K185" i="22"/>
  <c r="K249" i="22"/>
  <c r="K265" i="22"/>
  <c r="K281" i="22"/>
  <c r="K329" i="22"/>
  <c r="K345" i="22"/>
  <c r="K62" i="22"/>
  <c r="K94" i="22"/>
  <c r="K126" i="22"/>
  <c r="K190" i="22"/>
  <c r="K222" i="22"/>
  <c r="K254" i="22"/>
  <c r="K315" i="22"/>
  <c r="K336" i="22"/>
  <c r="K372" i="22"/>
  <c r="K388" i="22"/>
  <c r="K404" i="22"/>
  <c r="K420" i="22"/>
  <c r="K436" i="22"/>
  <c r="K500" i="22"/>
  <c r="K23" i="22"/>
  <c r="K55" i="22"/>
  <c r="K119" i="22"/>
  <c r="K151" i="22"/>
  <c r="K183" i="22"/>
  <c r="K247" i="22"/>
  <c r="K279" i="22"/>
  <c r="K311" i="22"/>
  <c r="K353" i="22"/>
  <c r="K369" i="22"/>
  <c r="K385" i="22"/>
  <c r="K401" i="22"/>
  <c r="K433" i="22"/>
  <c r="K481" i="22"/>
  <c r="H9" i="23"/>
  <c r="H14" i="22" s="1"/>
  <c r="K24" i="22"/>
  <c r="K40" i="22"/>
  <c r="K56" i="22"/>
  <c r="K104" i="22"/>
  <c r="K136" i="22"/>
  <c r="K152" i="22"/>
  <c r="K168" i="22"/>
  <c r="K184" i="22"/>
  <c r="K200" i="22"/>
  <c r="K232" i="22"/>
  <c r="K264" i="22"/>
  <c r="K280" i="22"/>
  <c r="K45" i="22"/>
  <c r="K77" i="22"/>
  <c r="K93" i="22"/>
  <c r="K125" i="22"/>
  <c r="K141" i="22"/>
  <c r="K157" i="22"/>
  <c r="K173" i="22"/>
  <c r="K221" i="22"/>
  <c r="K237" i="22"/>
  <c r="K253" i="22"/>
  <c r="K269" i="22"/>
  <c r="K285" i="22"/>
  <c r="K301" i="22"/>
  <c r="K349" i="22"/>
  <c r="K38" i="22"/>
  <c r="K102" i="22"/>
  <c r="K166" i="22"/>
  <c r="K230" i="22"/>
  <c r="K294" i="22"/>
  <c r="K320" i="22"/>
  <c r="K342" i="22"/>
  <c r="K360" i="22"/>
  <c r="K392" i="22"/>
  <c r="K408" i="22"/>
  <c r="K440" i="22"/>
  <c r="K472" i="22"/>
  <c r="K488" i="22"/>
  <c r="K31" i="22"/>
  <c r="K127" i="22"/>
  <c r="K159" i="22"/>
  <c r="K223" i="22"/>
  <c r="K255" i="22"/>
  <c r="K287" i="22"/>
  <c r="K316" i="22"/>
  <c r="K357" i="22"/>
  <c r="K373" i="22"/>
  <c r="K405" i="22"/>
  <c r="K437" i="22"/>
  <c r="K453" i="22"/>
  <c r="K501" i="22"/>
  <c r="H13" i="23"/>
  <c r="H18" i="22" s="1"/>
  <c r="K42" i="22"/>
  <c r="K106" i="22"/>
  <c r="K194" i="22"/>
  <c r="K234" i="22"/>
  <c r="K318" i="22"/>
  <c r="K344" i="22"/>
  <c r="K382" i="22"/>
  <c r="K398" i="22"/>
  <c r="K446" i="22"/>
  <c r="K462" i="22"/>
  <c r="K179" i="22"/>
  <c r="K307" i="22"/>
  <c r="K499" i="22"/>
  <c r="H19" i="23"/>
  <c r="H24" i="22" s="1"/>
  <c r="H35" i="23"/>
  <c r="H40" i="22" s="1"/>
  <c r="H51" i="23"/>
  <c r="H56" i="22" s="1"/>
  <c r="H67" i="23"/>
  <c r="H72" i="22" s="1"/>
  <c r="H83" i="23"/>
  <c r="H88" i="22" s="1"/>
  <c r="H99" i="23"/>
  <c r="H104" i="22" s="1"/>
  <c r="H115" i="23"/>
  <c r="H120" i="22" s="1"/>
  <c r="H131" i="23"/>
  <c r="H136" i="22" s="1"/>
  <c r="H147" i="23"/>
  <c r="H152" i="22" s="1"/>
  <c r="H163" i="23"/>
  <c r="H168" i="22" s="1"/>
  <c r="H179" i="23"/>
  <c r="H184" i="22" s="1"/>
  <c r="H195" i="23"/>
  <c r="H200" i="22" s="1"/>
  <c r="H211" i="23"/>
  <c r="H216" i="22" s="1"/>
  <c r="H227" i="23"/>
  <c r="H232" i="22" s="1"/>
  <c r="H243" i="23"/>
  <c r="H248" i="22" s="1"/>
  <c r="H259" i="23"/>
  <c r="H264" i="22" s="1"/>
  <c r="H275" i="23"/>
  <c r="H280" i="22" s="1"/>
  <c r="H291" i="23"/>
  <c r="H296" i="22" s="1"/>
  <c r="H307" i="23"/>
  <c r="H312" i="22" s="1"/>
  <c r="H323" i="23"/>
  <c r="H328" i="22" s="1"/>
  <c r="H339" i="23"/>
  <c r="H344" i="22" s="1"/>
  <c r="H355" i="23"/>
  <c r="H360" i="22" s="1"/>
  <c r="H371" i="23"/>
  <c r="H376" i="22" s="1"/>
  <c r="K335" i="22"/>
  <c r="K403" i="22"/>
  <c r="K467" i="22"/>
  <c r="K510" i="22"/>
  <c r="H24" i="23"/>
  <c r="H29" i="22" s="1"/>
  <c r="H40" i="23"/>
  <c r="H45" i="22" s="1"/>
  <c r="H56" i="23"/>
  <c r="H61" i="22" s="1"/>
  <c r="H72" i="23"/>
  <c r="H77" i="22" s="1"/>
  <c r="H88" i="23"/>
  <c r="H93" i="22" s="1"/>
  <c r="H104" i="23"/>
  <c r="H109" i="22" s="1"/>
  <c r="H120" i="23"/>
  <c r="H125" i="22" s="1"/>
  <c r="H136" i="23"/>
  <c r="H141" i="22" s="1"/>
  <c r="H152" i="23"/>
  <c r="H157" i="22" s="1"/>
  <c r="H168" i="23"/>
  <c r="H173" i="22" s="1"/>
  <c r="H184" i="23"/>
  <c r="H189" i="22" s="1"/>
  <c r="H200" i="23"/>
  <c r="H205" i="22" s="1"/>
  <c r="H216" i="23"/>
  <c r="H221" i="22" s="1"/>
  <c r="H232" i="23"/>
  <c r="H237" i="22" s="1"/>
  <c r="H248" i="23"/>
  <c r="H253" i="22" s="1"/>
  <c r="H264" i="23"/>
  <c r="H269" i="22" s="1"/>
  <c r="H280" i="23"/>
  <c r="H285" i="22" s="1"/>
  <c r="H296" i="23"/>
  <c r="H301" i="22" s="1"/>
  <c r="H312" i="23"/>
  <c r="H317" i="22" s="1"/>
  <c r="H328" i="23"/>
  <c r="H333" i="22" s="1"/>
  <c r="H344" i="23"/>
  <c r="H349" i="22" s="1"/>
  <c r="H360" i="23"/>
  <c r="H365" i="22" s="1"/>
  <c r="H376" i="23"/>
  <c r="H381" i="22" s="1"/>
  <c r="H392" i="23"/>
  <c r="H397" i="22" s="1"/>
  <c r="H408" i="23"/>
  <c r="H413" i="22" s="1"/>
  <c r="H424" i="23"/>
  <c r="H429" i="22" s="1"/>
  <c r="H440" i="23"/>
  <c r="H445" i="22" s="1"/>
  <c r="H456" i="23"/>
  <c r="H461" i="22" s="1"/>
  <c r="H472" i="23"/>
  <c r="H477" i="22" s="1"/>
  <c r="H488" i="23"/>
  <c r="H493" i="22" s="1"/>
  <c r="H504" i="23"/>
  <c r="H509" i="22" s="1"/>
  <c r="G21" i="23"/>
  <c r="G26" i="22" s="1"/>
  <c r="G37" i="23"/>
  <c r="G42" i="22" s="1"/>
  <c r="G53" i="23"/>
  <c r="G58" i="22" s="1"/>
  <c r="G69" i="23"/>
  <c r="G74" i="22" s="1"/>
  <c r="G85" i="23"/>
  <c r="G90" i="22" s="1"/>
  <c r="K35" i="22"/>
  <c r="K163" i="22"/>
  <c r="K291" i="22"/>
  <c r="K375" i="22"/>
  <c r="K439" i="22"/>
  <c r="K495" i="22"/>
  <c r="H17" i="23"/>
  <c r="H22" i="22" s="1"/>
  <c r="H33" i="23"/>
  <c r="H38" i="22" s="1"/>
  <c r="H49" i="23"/>
  <c r="H54" i="22" s="1"/>
  <c r="H65" i="23"/>
  <c r="H70" i="22" s="1"/>
  <c r="H81" i="23"/>
  <c r="H86" i="22" s="1"/>
  <c r="H97" i="23"/>
  <c r="H102" i="22" s="1"/>
  <c r="H113" i="23"/>
  <c r="H118" i="22" s="1"/>
  <c r="H129" i="23"/>
  <c r="H134" i="22" s="1"/>
  <c r="H145" i="23"/>
  <c r="H150" i="22" s="1"/>
  <c r="H161" i="23"/>
  <c r="H166" i="22" s="1"/>
  <c r="H177" i="23"/>
  <c r="H182" i="22" s="1"/>
  <c r="H193" i="23"/>
  <c r="H198" i="22" s="1"/>
  <c r="K171" i="22"/>
  <c r="K498" i="22"/>
  <c r="H66" i="23"/>
  <c r="H71" i="22" s="1"/>
  <c r="H130" i="23"/>
  <c r="H135" i="22" s="1"/>
  <c r="H194" i="23"/>
  <c r="H199" i="22" s="1"/>
  <c r="H230" i="23"/>
  <c r="H235" i="22" s="1"/>
  <c r="H262" i="23"/>
  <c r="H267" i="22" s="1"/>
  <c r="H294" i="23"/>
  <c r="H299" i="22" s="1"/>
  <c r="H326" i="23"/>
  <c r="H331" i="22" s="1"/>
  <c r="H358" i="23"/>
  <c r="H363" i="22" s="1"/>
  <c r="H386" i="23"/>
  <c r="H391" i="22" s="1"/>
  <c r="H407" i="23"/>
  <c r="H412" i="22" s="1"/>
  <c r="H429" i="23"/>
  <c r="H434" i="22" s="1"/>
  <c r="H450" i="23"/>
  <c r="H455" i="22" s="1"/>
  <c r="H471" i="23"/>
  <c r="H476" i="22" s="1"/>
  <c r="H493" i="23"/>
  <c r="H498" i="22" s="1"/>
  <c r="G15" i="23"/>
  <c r="G20" i="22" s="1"/>
  <c r="G36" i="23"/>
  <c r="G41" i="22" s="1"/>
  <c r="G58" i="23"/>
  <c r="G63" i="22" s="1"/>
  <c r="G79" i="23"/>
  <c r="G84" i="22" s="1"/>
  <c r="G100" i="23"/>
  <c r="G105" i="22" s="1"/>
  <c r="G116" i="23"/>
  <c r="G121" i="22" s="1"/>
  <c r="G132" i="23"/>
  <c r="G137" i="22" s="1"/>
  <c r="G148" i="23"/>
  <c r="G153" i="22" s="1"/>
  <c r="G164" i="23"/>
  <c r="G169" i="22" s="1"/>
  <c r="G180" i="23"/>
  <c r="G185" i="22" s="1"/>
  <c r="G196" i="23"/>
  <c r="G201" i="22" s="1"/>
  <c r="G212" i="23"/>
  <c r="G217" i="22" s="1"/>
  <c r="G228" i="23"/>
  <c r="G233" i="22" s="1"/>
  <c r="G244" i="23"/>
  <c r="G249" i="22" s="1"/>
  <c r="G260" i="23"/>
  <c r="G265" i="22" s="1"/>
  <c r="G276" i="23"/>
  <c r="G281" i="22" s="1"/>
  <c r="G292" i="23"/>
  <c r="G297" i="22" s="1"/>
  <c r="G308" i="23"/>
  <c r="G313" i="22" s="1"/>
  <c r="G324" i="23"/>
  <c r="G329" i="22" s="1"/>
  <c r="G340" i="23"/>
  <c r="G345" i="22" s="1"/>
  <c r="G356" i="23"/>
  <c r="G361" i="22" s="1"/>
  <c r="G372" i="23"/>
  <c r="G377" i="22" s="1"/>
  <c r="G388" i="23"/>
  <c r="G393" i="22" s="1"/>
  <c r="G404" i="23"/>
  <c r="G409" i="22" s="1"/>
  <c r="G420" i="23"/>
  <c r="G425" i="22" s="1"/>
  <c r="G436" i="23"/>
  <c r="G441" i="22" s="1"/>
  <c r="G452" i="23"/>
  <c r="G457" i="22" s="1"/>
  <c r="K395" i="22"/>
  <c r="H38" i="23"/>
  <c r="H43" i="22" s="1"/>
  <c r="H102" i="23"/>
  <c r="H107" i="22" s="1"/>
  <c r="H166" i="23"/>
  <c r="H171" i="22" s="1"/>
  <c r="H217" i="23"/>
  <c r="H222" i="22" s="1"/>
  <c r="H249" i="23"/>
  <c r="H254" i="22" s="1"/>
  <c r="H281" i="23"/>
  <c r="H286" i="22" s="1"/>
  <c r="K50" i="22"/>
  <c r="K114" i="22"/>
  <c r="K242" i="22"/>
  <c r="K350" i="22"/>
  <c r="K370" i="22"/>
  <c r="K386" i="22"/>
  <c r="K434" i="22"/>
  <c r="K450" i="22"/>
  <c r="K83" i="22"/>
  <c r="K211" i="22"/>
  <c r="K330" i="22"/>
  <c r="K507" i="22"/>
  <c r="H23" i="23"/>
  <c r="H28" i="22" s="1"/>
  <c r="H39" i="23"/>
  <c r="H44" i="22" s="1"/>
  <c r="H55" i="23"/>
  <c r="H60" i="22" s="1"/>
  <c r="H71" i="23"/>
  <c r="H76" i="22" s="1"/>
  <c r="H87" i="23"/>
  <c r="H92" i="22" s="1"/>
  <c r="H103" i="23"/>
  <c r="H108" i="22" s="1"/>
  <c r="H119" i="23"/>
  <c r="H124" i="22" s="1"/>
  <c r="H135" i="23"/>
  <c r="H140" i="22" s="1"/>
  <c r="H151" i="23"/>
  <c r="H156" i="22" s="1"/>
  <c r="H167" i="23"/>
  <c r="H172" i="22" s="1"/>
  <c r="H183" i="23"/>
  <c r="H188" i="22" s="1"/>
  <c r="H199" i="23"/>
  <c r="H204" i="22" s="1"/>
  <c r="H215" i="23"/>
  <c r="H220" i="22" s="1"/>
  <c r="H231" i="23"/>
  <c r="H236" i="22" s="1"/>
  <c r="H247" i="23"/>
  <c r="H252" i="22" s="1"/>
  <c r="H263" i="23"/>
  <c r="H268" i="22" s="1"/>
  <c r="H279" i="23"/>
  <c r="H284" i="22" s="1"/>
  <c r="H295" i="23"/>
  <c r="H300" i="22" s="1"/>
  <c r="H311" i="23"/>
  <c r="H316" i="22" s="1"/>
  <c r="H327" i="23"/>
  <c r="H332" i="22" s="1"/>
  <c r="H343" i="23"/>
  <c r="H348" i="22" s="1"/>
  <c r="H359" i="23"/>
  <c r="H364" i="22" s="1"/>
  <c r="H375" i="23"/>
  <c r="H380" i="22" s="1"/>
  <c r="K123" i="22"/>
  <c r="K251" i="22"/>
  <c r="K355" i="22"/>
  <c r="K419" i="22"/>
  <c r="K483" i="22"/>
  <c r="H11" i="23"/>
  <c r="H16" i="22" s="1"/>
  <c r="H28" i="23"/>
  <c r="H33" i="22" s="1"/>
  <c r="H44" i="23"/>
  <c r="H49" i="22" s="1"/>
  <c r="H60" i="23"/>
  <c r="H65" i="22" s="1"/>
  <c r="H76" i="23"/>
  <c r="H81" i="22" s="1"/>
  <c r="H92" i="23"/>
  <c r="H97" i="22" s="1"/>
  <c r="H108" i="23"/>
  <c r="H113" i="22" s="1"/>
  <c r="H124" i="23"/>
  <c r="H129" i="22" s="1"/>
  <c r="H140" i="23"/>
  <c r="H145" i="22" s="1"/>
  <c r="H156" i="23"/>
  <c r="H161" i="22" s="1"/>
  <c r="H172" i="23"/>
  <c r="H177" i="22" s="1"/>
  <c r="H188" i="23"/>
  <c r="H193" i="22" s="1"/>
  <c r="H204" i="23"/>
  <c r="H209" i="22" s="1"/>
  <c r="H220" i="23"/>
  <c r="H225" i="22" s="1"/>
  <c r="H236" i="23"/>
  <c r="H241" i="22" s="1"/>
  <c r="H252" i="23"/>
  <c r="H257" i="22" s="1"/>
  <c r="H268" i="23"/>
  <c r="H273" i="22" s="1"/>
  <c r="H284" i="23"/>
  <c r="H289" i="22" s="1"/>
  <c r="H300" i="23"/>
  <c r="H305" i="22" s="1"/>
  <c r="H316" i="23"/>
  <c r="H321" i="22" s="1"/>
  <c r="H332" i="23"/>
  <c r="H337" i="22" s="1"/>
  <c r="H348" i="23"/>
  <c r="H353" i="22" s="1"/>
  <c r="H364" i="23"/>
  <c r="H369" i="22" s="1"/>
  <c r="H380" i="23"/>
  <c r="H385" i="22" s="1"/>
  <c r="H396" i="23"/>
  <c r="H401" i="22" s="1"/>
  <c r="H412" i="23"/>
  <c r="H417" i="22" s="1"/>
  <c r="H428" i="23"/>
  <c r="H433" i="22" s="1"/>
  <c r="H444" i="23"/>
  <c r="H449" i="22" s="1"/>
  <c r="H460" i="23"/>
  <c r="H465" i="22" s="1"/>
  <c r="H476" i="23"/>
  <c r="H481" i="22" s="1"/>
  <c r="H492" i="23"/>
  <c r="H497" i="22" s="1"/>
  <c r="G9" i="23"/>
  <c r="G14" i="22" s="1"/>
  <c r="G25" i="23"/>
  <c r="G30" i="22" s="1"/>
  <c r="G41" i="23"/>
  <c r="G46" i="22" s="1"/>
  <c r="G57" i="23"/>
  <c r="G62" i="22" s="1"/>
  <c r="G73" i="23"/>
  <c r="G78" i="22" s="1"/>
  <c r="G89" i="23"/>
  <c r="G94" i="22" s="1"/>
  <c r="K391" i="22"/>
  <c r="K455" i="22"/>
  <c r="K503" i="22"/>
  <c r="H21" i="23"/>
  <c r="H26" i="22" s="1"/>
  <c r="H37" i="23"/>
  <c r="H42" i="22" s="1"/>
  <c r="H53" i="23"/>
  <c r="H58" i="22" s="1"/>
  <c r="H69" i="23"/>
  <c r="H74" i="22" s="1"/>
  <c r="H85" i="23"/>
  <c r="H90" i="22" s="1"/>
  <c r="H101" i="23"/>
  <c r="H106" i="22" s="1"/>
  <c r="H117" i="23"/>
  <c r="H122" i="22" s="1"/>
  <c r="H133" i="23"/>
  <c r="H138" i="22" s="1"/>
  <c r="H149" i="23"/>
  <c r="H154" i="22" s="1"/>
  <c r="H165" i="23"/>
  <c r="H170" i="22" s="1"/>
  <c r="H181" i="23"/>
  <c r="H186" i="22" s="1"/>
  <c r="H197" i="23"/>
  <c r="H202" i="22" s="1"/>
  <c r="K299" i="22"/>
  <c r="H18" i="23"/>
  <c r="H23" i="22" s="1"/>
  <c r="H82" i="23"/>
  <c r="H87" i="22" s="1"/>
  <c r="H146" i="23"/>
  <c r="H151" i="22" s="1"/>
  <c r="H206" i="23"/>
  <c r="H211" i="22" s="1"/>
  <c r="H238" i="23"/>
  <c r="H243" i="22" s="1"/>
  <c r="H270" i="23"/>
  <c r="H275" i="22" s="1"/>
  <c r="H302" i="23"/>
  <c r="H307" i="22" s="1"/>
  <c r="H334" i="23"/>
  <c r="H339" i="22" s="1"/>
  <c r="H366" i="23"/>
  <c r="H371" i="22" s="1"/>
  <c r="H391" i="23"/>
  <c r="H396" i="22" s="1"/>
  <c r="H413" i="23"/>
  <c r="H418" i="22" s="1"/>
  <c r="H434" i="23"/>
  <c r="H439" i="22" s="1"/>
  <c r="H455" i="23"/>
  <c r="H460" i="22" s="1"/>
  <c r="H477" i="23"/>
  <c r="H482" i="22" s="1"/>
  <c r="H498" i="23"/>
  <c r="H503" i="22" s="1"/>
  <c r="G20" i="23"/>
  <c r="G25" i="22" s="1"/>
  <c r="G42" i="23"/>
  <c r="G47" i="22" s="1"/>
  <c r="G63" i="23"/>
  <c r="G68" i="22" s="1"/>
  <c r="G84" i="23"/>
  <c r="G89" i="22" s="1"/>
  <c r="G104" i="23"/>
  <c r="G109" i="22" s="1"/>
  <c r="G120" i="23"/>
  <c r="G125" i="22" s="1"/>
  <c r="G136" i="23"/>
  <c r="G141" i="22" s="1"/>
  <c r="G152" i="23"/>
  <c r="G157" i="22" s="1"/>
  <c r="G168" i="23"/>
  <c r="G173" i="22" s="1"/>
  <c r="G184" i="23"/>
  <c r="G189" i="22" s="1"/>
  <c r="G200" i="23"/>
  <c r="G205" i="22" s="1"/>
  <c r="G216" i="23"/>
  <c r="G221" i="22" s="1"/>
  <c r="G232" i="23"/>
  <c r="G237" i="22" s="1"/>
  <c r="G248" i="23"/>
  <c r="G253" i="22" s="1"/>
  <c r="G264" i="23"/>
  <c r="G269" i="22" s="1"/>
  <c r="G280" i="23"/>
  <c r="G285" i="22" s="1"/>
  <c r="G296" i="23"/>
  <c r="G301" i="22" s="1"/>
  <c r="G312" i="23"/>
  <c r="G317" i="22" s="1"/>
  <c r="G328" i="23"/>
  <c r="G333" i="22" s="1"/>
  <c r="G344" i="23"/>
  <c r="G349" i="22" s="1"/>
  <c r="G360" i="23"/>
  <c r="G365" i="22" s="1"/>
  <c r="G376" i="23"/>
  <c r="G381" i="22" s="1"/>
  <c r="G392" i="23"/>
  <c r="G397" i="22" s="1"/>
  <c r="G408" i="23"/>
  <c r="G413" i="22" s="1"/>
  <c r="G424" i="23"/>
  <c r="G429" i="22" s="1"/>
  <c r="G440" i="23"/>
  <c r="G445" i="22" s="1"/>
  <c r="K75" i="22"/>
  <c r="K459" i="22"/>
  <c r="H54" i="23"/>
  <c r="H59" i="22" s="1"/>
  <c r="H118" i="23"/>
  <c r="H123" i="22" s="1"/>
  <c r="H182" i="23"/>
  <c r="H187" i="22" s="1"/>
  <c r="H225" i="23"/>
  <c r="H230" i="22" s="1"/>
  <c r="H257" i="23"/>
  <c r="H262" i="22" s="1"/>
  <c r="H289" i="23"/>
  <c r="H294" i="22" s="1"/>
  <c r="H321" i="23"/>
  <c r="H326" i="22" s="1"/>
  <c r="H353" i="23"/>
  <c r="H358" i="22" s="1"/>
  <c r="H382" i="23"/>
  <c r="H387" i="22" s="1"/>
  <c r="H403" i="23"/>
  <c r="H408" i="22" s="1"/>
  <c r="H425" i="23"/>
  <c r="H430" i="22" s="1"/>
  <c r="H446" i="23"/>
  <c r="H451" i="22" s="1"/>
  <c r="H467" i="23"/>
  <c r="H472" i="22" s="1"/>
  <c r="H489" i="23"/>
  <c r="H494" i="22" s="1"/>
  <c r="G11" i="23"/>
  <c r="G16" i="22" s="1"/>
  <c r="G32" i="23"/>
  <c r="G37" i="22" s="1"/>
  <c r="G54" i="23"/>
  <c r="G59" i="22" s="1"/>
  <c r="G75" i="23"/>
  <c r="G80" i="22" s="1"/>
  <c r="G96" i="23"/>
  <c r="G101" i="22" s="1"/>
  <c r="G113" i="23"/>
  <c r="G118" i="22" s="1"/>
  <c r="G129" i="23"/>
  <c r="G134" i="22" s="1"/>
  <c r="G145" i="23"/>
  <c r="G150" i="22" s="1"/>
  <c r="G161" i="23"/>
  <c r="G166" i="22" s="1"/>
  <c r="G177" i="23"/>
  <c r="G182" i="22" s="1"/>
  <c r="G193" i="23"/>
  <c r="G198" i="22" s="1"/>
  <c r="G209" i="23"/>
  <c r="G214" i="22" s="1"/>
  <c r="G225" i="23"/>
  <c r="G230" i="22" s="1"/>
  <c r="K66" i="22"/>
  <c r="K130" i="22"/>
  <c r="K170" i="22"/>
  <c r="K210" i="22"/>
  <c r="K258" i="22"/>
  <c r="K298" i="22"/>
  <c r="K358" i="22"/>
  <c r="K374" i="22"/>
  <c r="K390" i="22"/>
  <c r="K406" i="22"/>
  <c r="K422" i="22"/>
  <c r="K438" i="22"/>
  <c r="K454" i="22"/>
  <c r="K486" i="22"/>
  <c r="K243" i="22"/>
  <c r="K351" i="22"/>
  <c r="K415" i="22"/>
  <c r="K479" i="22"/>
  <c r="H10" i="23"/>
  <c r="H15" i="22" s="1"/>
  <c r="H27" i="23"/>
  <c r="H32" i="22" s="1"/>
  <c r="H43" i="23"/>
  <c r="H48" i="22" s="1"/>
  <c r="H59" i="23"/>
  <c r="H64" i="22" s="1"/>
  <c r="H75" i="23"/>
  <c r="H80" i="22" s="1"/>
  <c r="H91" i="23"/>
  <c r="H96" i="22" s="1"/>
  <c r="H107" i="23"/>
  <c r="H112" i="22" s="1"/>
  <c r="H123" i="23"/>
  <c r="H128" i="22" s="1"/>
  <c r="H139" i="23"/>
  <c r="H144" i="22" s="1"/>
  <c r="H155" i="23"/>
  <c r="H160" i="22" s="1"/>
  <c r="H171" i="23"/>
  <c r="H176" i="22" s="1"/>
  <c r="H187" i="23"/>
  <c r="H192" i="22" s="1"/>
  <c r="H203" i="23"/>
  <c r="H208" i="22" s="1"/>
  <c r="H219" i="23"/>
  <c r="H224" i="22" s="1"/>
  <c r="H235" i="23"/>
  <c r="H240" i="22" s="1"/>
  <c r="H251" i="23"/>
  <c r="H256" i="22" s="1"/>
  <c r="H267" i="23"/>
  <c r="H272" i="22" s="1"/>
  <c r="H283" i="23"/>
  <c r="H288" i="22" s="1"/>
  <c r="H299" i="23"/>
  <c r="H304" i="22" s="1"/>
  <c r="H315" i="23"/>
  <c r="H320" i="22" s="1"/>
  <c r="H331" i="23"/>
  <c r="H336" i="22" s="1"/>
  <c r="H347" i="23"/>
  <c r="H352" i="22" s="1"/>
  <c r="H363" i="23"/>
  <c r="H368" i="22" s="1"/>
  <c r="K371" i="22"/>
  <c r="K435" i="22"/>
  <c r="H16" i="23"/>
  <c r="H21" i="22" s="1"/>
  <c r="H32" i="23"/>
  <c r="H37" i="22" s="1"/>
  <c r="H48" i="23"/>
  <c r="H53" i="22" s="1"/>
  <c r="H64" i="23"/>
  <c r="H69" i="22" s="1"/>
  <c r="H80" i="23"/>
  <c r="H85" i="22" s="1"/>
  <c r="H96" i="23"/>
  <c r="H101" i="22" s="1"/>
  <c r="H112" i="23"/>
  <c r="H117" i="22" s="1"/>
  <c r="H128" i="23"/>
  <c r="H133" i="22" s="1"/>
  <c r="H144" i="23"/>
  <c r="H149" i="22" s="1"/>
  <c r="H160" i="23"/>
  <c r="H165" i="22" s="1"/>
  <c r="H176" i="23"/>
  <c r="H181" i="22" s="1"/>
  <c r="H192" i="23"/>
  <c r="H197" i="22" s="1"/>
  <c r="H208" i="23"/>
  <c r="H213" i="22" s="1"/>
  <c r="H224" i="23"/>
  <c r="H229" i="22" s="1"/>
  <c r="H240" i="23"/>
  <c r="H245" i="22" s="1"/>
  <c r="H256" i="23"/>
  <c r="H261" i="22" s="1"/>
  <c r="H272" i="23"/>
  <c r="H277" i="22" s="1"/>
  <c r="H288" i="23"/>
  <c r="H293" i="22" s="1"/>
  <c r="H304" i="23"/>
  <c r="H309" i="22" s="1"/>
  <c r="H320" i="23"/>
  <c r="H325" i="22" s="1"/>
  <c r="H336" i="23"/>
  <c r="H341" i="22" s="1"/>
  <c r="H352" i="23"/>
  <c r="H357" i="22" s="1"/>
  <c r="H368" i="23"/>
  <c r="H373" i="22" s="1"/>
  <c r="H384" i="23"/>
  <c r="H389" i="22" s="1"/>
  <c r="H400" i="23"/>
  <c r="H405" i="22" s="1"/>
  <c r="H416" i="23"/>
  <c r="H421" i="22" s="1"/>
  <c r="H432" i="23"/>
  <c r="H437" i="22" s="1"/>
  <c r="H448" i="23"/>
  <c r="H453" i="22" s="1"/>
  <c r="H464" i="23"/>
  <c r="H469" i="22" s="1"/>
  <c r="H480" i="23"/>
  <c r="H485" i="22" s="1"/>
  <c r="H496" i="23"/>
  <c r="H501" i="22" s="1"/>
  <c r="G13" i="23"/>
  <c r="G18" i="22" s="1"/>
  <c r="G29" i="23"/>
  <c r="G34" i="22" s="1"/>
  <c r="G45" i="23"/>
  <c r="G50" i="22" s="1"/>
  <c r="G61" i="23"/>
  <c r="G66" i="22" s="1"/>
  <c r="G77" i="23"/>
  <c r="G82" i="22" s="1"/>
  <c r="G93" i="23"/>
  <c r="G98" i="22" s="1"/>
  <c r="K99" i="22"/>
  <c r="K227" i="22"/>
  <c r="K407" i="22"/>
  <c r="H25" i="23"/>
  <c r="H30" i="22" s="1"/>
  <c r="H41" i="23"/>
  <c r="H46" i="22" s="1"/>
  <c r="H57" i="23"/>
  <c r="H62" i="22" s="1"/>
  <c r="H73" i="23"/>
  <c r="H78" i="22" s="1"/>
  <c r="H89" i="23"/>
  <c r="H94" i="22" s="1"/>
  <c r="H105" i="23"/>
  <c r="H110" i="22" s="1"/>
  <c r="H121" i="23"/>
  <c r="H126" i="22" s="1"/>
  <c r="H137" i="23"/>
  <c r="H142" i="22" s="1"/>
  <c r="H153" i="23"/>
  <c r="H158" i="22" s="1"/>
  <c r="H169" i="23"/>
  <c r="H174" i="22" s="1"/>
  <c r="H185" i="23"/>
  <c r="H190" i="22" s="1"/>
  <c r="H201" i="23"/>
  <c r="H206" i="22" s="1"/>
  <c r="K379" i="22"/>
  <c r="H34" i="23"/>
  <c r="H39" i="22" s="1"/>
  <c r="H98" i="23"/>
  <c r="H103" i="22" s="1"/>
  <c r="H162" i="23"/>
  <c r="H167" i="22" s="1"/>
  <c r="H214" i="23"/>
  <c r="H219" i="22" s="1"/>
  <c r="H246" i="23"/>
  <c r="H251" i="22" s="1"/>
  <c r="H278" i="23"/>
  <c r="H283" i="22" s="1"/>
  <c r="H310" i="23"/>
  <c r="H315" i="22" s="1"/>
  <c r="H342" i="23"/>
  <c r="H347" i="22" s="1"/>
  <c r="H374" i="23"/>
  <c r="H379" i="22" s="1"/>
  <c r="H397" i="23"/>
  <c r="H402" i="22" s="1"/>
  <c r="H418" i="23"/>
  <c r="H423" i="22" s="1"/>
  <c r="H439" i="23"/>
  <c r="H444" i="22" s="1"/>
  <c r="H461" i="23"/>
  <c r="H466" i="22" s="1"/>
  <c r="H482" i="23"/>
  <c r="H487" i="22" s="1"/>
  <c r="H503" i="23"/>
  <c r="H508" i="22" s="1"/>
  <c r="G26" i="23"/>
  <c r="G31" i="22" s="1"/>
  <c r="G47" i="23"/>
  <c r="G52" i="22" s="1"/>
  <c r="G68" i="23"/>
  <c r="G73" i="22" s="1"/>
  <c r="G108" i="23"/>
  <c r="G113" i="22" s="1"/>
  <c r="G124" i="23"/>
  <c r="G129" i="22" s="1"/>
  <c r="G140" i="23"/>
  <c r="G145" i="22" s="1"/>
  <c r="G156" i="23"/>
  <c r="G161" i="22" s="1"/>
  <c r="G172" i="23"/>
  <c r="G177" i="22" s="1"/>
  <c r="G188" i="23"/>
  <c r="G193" i="22" s="1"/>
  <c r="G204" i="23"/>
  <c r="G209" i="22" s="1"/>
  <c r="G220" i="23"/>
  <c r="G225" i="22" s="1"/>
  <c r="G236" i="23"/>
  <c r="G241" i="22" s="1"/>
  <c r="G252" i="23"/>
  <c r="G257" i="22" s="1"/>
  <c r="G268" i="23"/>
  <c r="G273" i="22" s="1"/>
  <c r="G284" i="23"/>
  <c r="G289" i="22" s="1"/>
  <c r="G300" i="23"/>
  <c r="G305" i="22" s="1"/>
  <c r="G316" i="23"/>
  <c r="G321" i="22" s="1"/>
  <c r="G332" i="23"/>
  <c r="G337" i="22" s="1"/>
  <c r="G348" i="23"/>
  <c r="G353" i="22" s="1"/>
  <c r="G364" i="23"/>
  <c r="G369" i="22" s="1"/>
  <c r="G380" i="23"/>
  <c r="G385" i="22" s="1"/>
  <c r="G396" i="23"/>
  <c r="G401" i="22" s="1"/>
  <c r="G412" i="23"/>
  <c r="G417" i="22" s="1"/>
  <c r="G428" i="23"/>
  <c r="G433" i="22" s="1"/>
  <c r="G444" i="23"/>
  <c r="G449" i="22" s="1"/>
  <c r="K203" i="22"/>
  <c r="K506" i="22"/>
  <c r="H70" i="23"/>
  <c r="H75" i="22" s="1"/>
  <c r="H134" i="23"/>
  <c r="H139" i="22" s="1"/>
  <c r="H198" i="23"/>
  <c r="H203" i="22" s="1"/>
  <c r="H233" i="23"/>
  <c r="H238" i="22" s="1"/>
  <c r="H265" i="23"/>
  <c r="H270" i="22" s="1"/>
  <c r="K82" i="22"/>
  <c r="K138" i="22"/>
  <c r="K178" i="22"/>
  <c r="K266" i="22"/>
  <c r="K306" i="22"/>
  <c r="K339" i="22"/>
  <c r="K362" i="22"/>
  <c r="K378" i="22"/>
  <c r="K394" i="22"/>
  <c r="K426" i="22"/>
  <c r="K442" i="22"/>
  <c r="K458" i="22"/>
  <c r="K19" i="22"/>
  <c r="K147" i="22"/>
  <c r="K275" i="22"/>
  <c r="K367" i="22"/>
  <c r="K431" i="22"/>
  <c r="K491" i="22"/>
  <c r="H15" i="23"/>
  <c r="H20" i="22" s="1"/>
  <c r="H31" i="23"/>
  <c r="H36" i="22" s="1"/>
  <c r="H47" i="23"/>
  <c r="H52" i="22" s="1"/>
  <c r="H63" i="23"/>
  <c r="H68" i="22" s="1"/>
  <c r="H79" i="23"/>
  <c r="H84" i="22" s="1"/>
  <c r="H95" i="23"/>
  <c r="H100" i="22" s="1"/>
  <c r="H111" i="23"/>
  <c r="H116" i="22" s="1"/>
  <c r="H127" i="23"/>
  <c r="H132" i="22" s="1"/>
  <c r="H143" i="23"/>
  <c r="H148" i="22" s="1"/>
  <c r="H159" i="23"/>
  <c r="H164" i="22" s="1"/>
  <c r="H175" i="23"/>
  <c r="H180" i="22" s="1"/>
  <c r="H191" i="23"/>
  <c r="H196" i="22" s="1"/>
  <c r="H207" i="23"/>
  <c r="H212" i="22" s="1"/>
  <c r="H223" i="23"/>
  <c r="H228" i="22" s="1"/>
  <c r="H239" i="23"/>
  <c r="H244" i="22" s="1"/>
  <c r="H255" i="23"/>
  <c r="H260" i="22" s="1"/>
  <c r="H271" i="23"/>
  <c r="H276" i="22" s="1"/>
  <c r="H287" i="23"/>
  <c r="H292" i="22" s="1"/>
  <c r="H303" i="23"/>
  <c r="H308" i="22" s="1"/>
  <c r="H319" i="23"/>
  <c r="H324" i="22" s="1"/>
  <c r="H335" i="23"/>
  <c r="H340" i="22" s="1"/>
  <c r="H351" i="23"/>
  <c r="H356" i="22" s="1"/>
  <c r="H367" i="23"/>
  <c r="H372" i="22" s="1"/>
  <c r="K59" i="22"/>
  <c r="K187" i="22"/>
  <c r="K314" i="22"/>
  <c r="K502" i="22"/>
  <c r="H20" i="23"/>
  <c r="H25" i="22" s="1"/>
  <c r="H36" i="23"/>
  <c r="H41" i="22" s="1"/>
  <c r="H52" i="23"/>
  <c r="H57" i="22" s="1"/>
  <c r="H68" i="23"/>
  <c r="H73" i="22" s="1"/>
  <c r="H84" i="23"/>
  <c r="H89" i="22" s="1"/>
  <c r="H100" i="23"/>
  <c r="H105" i="22" s="1"/>
  <c r="H116" i="23"/>
  <c r="H121" i="22" s="1"/>
  <c r="H132" i="23"/>
  <c r="H137" i="22" s="1"/>
  <c r="H148" i="23"/>
  <c r="H153" i="22" s="1"/>
  <c r="H164" i="23"/>
  <c r="H169" i="22" s="1"/>
  <c r="H180" i="23"/>
  <c r="H185" i="22" s="1"/>
  <c r="H196" i="23"/>
  <c r="H201" i="22" s="1"/>
  <c r="H212" i="23"/>
  <c r="H217" i="22" s="1"/>
  <c r="H228" i="23"/>
  <c r="H233" i="22" s="1"/>
  <c r="H244" i="23"/>
  <c r="H249" i="22" s="1"/>
  <c r="H260" i="23"/>
  <c r="H265" i="22" s="1"/>
  <c r="H276" i="23"/>
  <c r="H281" i="22" s="1"/>
  <c r="H292" i="23"/>
  <c r="H297" i="22" s="1"/>
  <c r="H308" i="23"/>
  <c r="H313" i="22" s="1"/>
  <c r="H324" i="23"/>
  <c r="H329" i="22" s="1"/>
  <c r="H340" i="23"/>
  <c r="H345" i="22" s="1"/>
  <c r="H356" i="23"/>
  <c r="H361" i="22" s="1"/>
  <c r="H372" i="23"/>
  <c r="H377" i="22" s="1"/>
  <c r="H388" i="23"/>
  <c r="H393" i="22" s="1"/>
  <c r="H404" i="23"/>
  <c r="H409" i="22" s="1"/>
  <c r="H420" i="23"/>
  <c r="H425" i="22" s="1"/>
  <c r="H436" i="23"/>
  <c r="H441" i="22" s="1"/>
  <c r="H452" i="23"/>
  <c r="H457" i="22" s="1"/>
  <c r="H468" i="23"/>
  <c r="H473" i="22" s="1"/>
  <c r="H484" i="23"/>
  <c r="H489" i="22" s="1"/>
  <c r="H500" i="23"/>
  <c r="H505" i="22" s="1"/>
  <c r="G17" i="23"/>
  <c r="G22" i="22" s="1"/>
  <c r="G33" i="23"/>
  <c r="G38" i="22" s="1"/>
  <c r="G49" i="23"/>
  <c r="G54" i="22" s="1"/>
  <c r="G65" i="23"/>
  <c r="G70" i="22" s="1"/>
  <c r="G81" i="23"/>
  <c r="G86" i="22" s="1"/>
  <c r="G97" i="23"/>
  <c r="G102" i="22" s="1"/>
  <c r="K131" i="22"/>
  <c r="H12" i="23"/>
  <c r="H17" i="22" s="1"/>
  <c r="H29" i="23"/>
  <c r="H34" i="22" s="1"/>
  <c r="H45" i="23"/>
  <c r="H50" i="22" s="1"/>
  <c r="H61" i="23"/>
  <c r="H66" i="22" s="1"/>
  <c r="H77" i="23"/>
  <c r="H82" i="22" s="1"/>
  <c r="H93" i="23"/>
  <c r="H98" i="22" s="1"/>
  <c r="H109" i="23"/>
  <c r="H114" i="22" s="1"/>
  <c r="H125" i="23"/>
  <c r="H130" i="22" s="1"/>
  <c r="H157" i="23"/>
  <c r="H162" i="22" s="1"/>
  <c r="H173" i="23"/>
  <c r="H178" i="22" s="1"/>
  <c r="H189" i="23"/>
  <c r="H194" i="22" s="1"/>
  <c r="K43" i="22"/>
  <c r="K443" i="22"/>
  <c r="H50" i="23"/>
  <c r="H55" i="22" s="1"/>
  <c r="H114" i="23"/>
  <c r="H119" i="22" s="1"/>
  <c r="H178" i="23"/>
  <c r="H183" i="22" s="1"/>
  <c r="H222" i="23"/>
  <c r="H227" i="22" s="1"/>
  <c r="H254" i="23"/>
  <c r="H259" i="22" s="1"/>
  <c r="H286" i="23"/>
  <c r="H291" i="22" s="1"/>
  <c r="H318" i="23"/>
  <c r="H323" i="22" s="1"/>
  <c r="H350" i="23"/>
  <c r="H355" i="22" s="1"/>
  <c r="H381" i="23"/>
  <c r="H386" i="22" s="1"/>
  <c r="H402" i="23"/>
  <c r="H407" i="22" s="1"/>
  <c r="H423" i="23"/>
  <c r="H428" i="22" s="1"/>
  <c r="H445" i="23"/>
  <c r="H450" i="22" s="1"/>
  <c r="H466" i="23"/>
  <c r="H471" i="22" s="1"/>
  <c r="H487" i="23"/>
  <c r="H492" i="22" s="1"/>
  <c r="G10" i="23"/>
  <c r="G15" i="22" s="1"/>
  <c r="G31" i="23"/>
  <c r="G36" i="22" s="1"/>
  <c r="G52" i="23"/>
  <c r="G57" i="22" s="1"/>
  <c r="G74" i="23"/>
  <c r="G79" i="22" s="1"/>
  <c r="G95" i="23"/>
  <c r="G100" i="22" s="1"/>
  <c r="G112" i="23"/>
  <c r="G117" i="22" s="1"/>
  <c r="G128" i="23"/>
  <c r="G133" i="22" s="1"/>
  <c r="G144" i="23"/>
  <c r="G149" i="22" s="1"/>
  <c r="G160" i="23"/>
  <c r="G165" i="22" s="1"/>
  <c r="G176" i="23"/>
  <c r="G181" i="22" s="1"/>
  <c r="G192" i="23"/>
  <c r="G197" i="22" s="1"/>
  <c r="G208" i="23"/>
  <c r="G213" i="22" s="1"/>
  <c r="G224" i="23"/>
  <c r="G229" i="22" s="1"/>
  <c r="G240" i="23"/>
  <c r="G245" i="22" s="1"/>
  <c r="G256" i="23"/>
  <c r="G261" i="22" s="1"/>
  <c r="G272" i="23"/>
  <c r="G277" i="22" s="1"/>
  <c r="G288" i="23"/>
  <c r="G293" i="22" s="1"/>
  <c r="G304" i="23"/>
  <c r="G309" i="22" s="1"/>
  <c r="G320" i="23"/>
  <c r="G325" i="22" s="1"/>
  <c r="G336" i="23"/>
  <c r="G341" i="22" s="1"/>
  <c r="G352" i="23"/>
  <c r="G357" i="22" s="1"/>
  <c r="G368" i="23"/>
  <c r="G373" i="22" s="1"/>
  <c r="G384" i="23"/>
  <c r="G389" i="22" s="1"/>
  <c r="G400" i="23"/>
  <c r="G405" i="22" s="1"/>
  <c r="G416" i="23"/>
  <c r="G421" i="22" s="1"/>
  <c r="G432" i="23"/>
  <c r="G437" i="22" s="1"/>
  <c r="G448" i="23"/>
  <c r="G453" i="22" s="1"/>
  <c r="K324" i="22"/>
  <c r="H22" i="23"/>
  <c r="H27" i="22" s="1"/>
  <c r="H86" i="23"/>
  <c r="H91" i="22" s="1"/>
  <c r="H150" i="23"/>
  <c r="H155" i="22" s="1"/>
  <c r="H209" i="23"/>
  <c r="H214" i="22" s="1"/>
  <c r="H241" i="23"/>
  <c r="H246" i="22" s="1"/>
  <c r="H273" i="23"/>
  <c r="H278" i="22" s="1"/>
  <c r="H305" i="23"/>
  <c r="H310" i="22" s="1"/>
  <c r="H337" i="23"/>
  <c r="H342" i="22" s="1"/>
  <c r="H369" i="23"/>
  <c r="H374" i="22" s="1"/>
  <c r="H393" i="23"/>
  <c r="H398" i="22" s="1"/>
  <c r="H414" i="23"/>
  <c r="H419" i="22" s="1"/>
  <c r="H435" i="23"/>
  <c r="H440" i="22" s="1"/>
  <c r="H457" i="23"/>
  <c r="H462" i="22" s="1"/>
  <c r="H478" i="23"/>
  <c r="H483" i="22" s="1"/>
  <c r="H499" i="23"/>
  <c r="H504" i="22" s="1"/>
  <c r="G22" i="23"/>
  <c r="G27" i="22" s="1"/>
  <c r="G43" i="23"/>
  <c r="G48" i="22" s="1"/>
  <c r="G64" i="23"/>
  <c r="G69" i="22" s="1"/>
  <c r="G86" i="23"/>
  <c r="G91" i="22" s="1"/>
  <c r="G105" i="23"/>
  <c r="G110" i="22" s="1"/>
  <c r="G121" i="23"/>
  <c r="G126" i="22" s="1"/>
  <c r="G137" i="23"/>
  <c r="G142" i="22" s="1"/>
  <c r="G153" i="23"/>
  <c r="G158" i="22" s="1"/>
  <c r="H297" i="23"/>
  <c r="H302" i="22" s="1"/>
  <c r="H361" i="23"/>
  <c r="H366" i="22" s="1"/>
  <c r="H409" i="23"/>
  <c r="H414" i="22" s="1"/>
  <c r="H451" i="23"/>
  <c r="H456" i="22" s="1"/>
  <c r="H494" i="23"/>
  <c r="H499" i="22" s="1"/>
  <c r="G38" i="23"/>
  <c r="G43" i="22" s="1"/>
  <c r="G80" i="23"/>
  <c r="G85" i="22" s="1"/>
  <c r="G117" i="23"/>
  <c r="G122" i="22" s="1"/>
  <c r="G149" i="23"/>
  <c r="G154" i="22" s="1"/>
  <c r="G173" i="23"/>
  <c r="G178" i="22" s="1"/>
  <c r="G197" i="23"/>
  <c r="G202" i="22" s="1"/>
  <c r="G217" i="23"/>
  <c r="G222" i="22" s="1"/>
  <c r="G237" i="23"/>
  <c r="G242" i="22" s="1"/>
  <c r="G253" i="23"/>
  <c r="G258" i="22" s="1"/>
  <c r="G269" i="23"/>
  <c r="G274" i="22" s="1"/>
  <c r="G285" i="23"/>
  <c r="G290" i="22" s="1"/>
  <c r="G301" i="23"/>
  <c r="G306" i="22" s="1"/>
  <c r="G317" i="23"/>
  <c r="G322" i="22" s="1"/>
  <c r="G333" i="23"/>
  <c r="G338" i="22" s="1"/>
  <c r="G349" i="23"/>
  <c r="G354" i="22" s="1"/>
  <c r="G365" i="23"/>
  <c r="G370" i="22" s="1"/>
  <c r="G381" i="23"/>
  <c r="G386" i="22" s="1"/>
  <c r="G397" i="23"/>
  <c r="G402" i="22" s="1"/>
  <c r="G413" i="23"/>
  <c r="G418" i="22" s="1"/>
  <c r="G429" i="23"/>
  <c r="G434" i="22" s="1"/>
  <c r="G445" i="23"/>
  <c r="G450" i="22" s="1"/>
  <c r="G461" i="23"/>
  <c r="G466" i="22" s="1"/>
  <c r="G477" i="23"/>
  <c r="G482" i="22" s="1"/>
  <c r="G493" i="23"/>
  <c r="G498" i="22" s="1"/>
  <c r="F10" i="23"/>
  <c r="F15" i="22" s="1"/>
  <c r="F26" i="23"/>
  <c r="F31" i="22" s="1"/>
  <c r="F42" i="23"/>
  <c r="F47" i="22" s="1"/>
  <c r="F58" i="23"/>
  <c r="F63" i="22" s="1"/>
  <c r="F74" i="23"/>
  <c r="F79" i="22" s="1"/>
  <c r="H26" i="23"/>
  <c r="H31" i="22" s="1"/>
  <c r="H154" i="23"/>
  <c r="H159" i="22" s="1"/>
  <c r="H210" i="23"/>
  <c r="H215" i="22" s="1"/>
  <c r="H242" i="23"/>
  <c r="H247" i="22" s="1"/>
  <c r="H274" i="23"/>
  <c r="H279" i="22" s="1"/>
  <c r="H306" i="23"/>
  <c r="H311" i="22" s="1"/>
  <c r="H338" i="23"/>
  <c r="H343" i="22" s="1"/>
  <c r="H370" i="23"/>
  <c r="H375" i="22" s="1"/>
  <c r="H394" i="23"/>
  <c r="H399" i="22" s="1"/>
  <c r="H415" i="23"/>
  <c r="H420" i="22" s="1"/>
  <c r="H437" i="23"/>
  <c r="H442" i="22" s="1"/>
  <c r="H62" i="23"/>
  <c r="H67" i="22" s="1"/>
  <c r="H261" i="23"/>
  <c r="H266" i="22" s="1"/>
  <c r="H385" i="23"/>
  <c r="H390" i="22" s="1"/>
  <c r="H458" i="23"/>
  <c r="H463" i="22" s="1"/>
  <c r="H501" i="23"/>
  <c r="H506" i="22" s="1"/>
  <c r="G44" i="23"/>
  <c r="G49" i="22" s="1"/>
  <c r="G87" i="23"/>
  <c r="G92" i="22" s="1"/>
  <c r="G122" i="23"/>
  <c r="G127" i="22" s="1"/>
  <c r="G154" i="23"/>
  <c r="G159" i="22" s="1"/>
  <c r="G186" i="23"/>
  <c r="G191" i="22" s="1"/>
  <c r="G218" i="23"/>
  <c r="G223" i="22" s="1"/>
  <c r="G250" i="23"/>
  <c r="G255" i="22" s="1"/>
  <c r="K363" i="22"/>
  <c r="H213" i="23"/>
  <c r="H218" i="22" s="1"/>
  <c r="H341" i="23"/>
  <c r="H346" i="22" s="1"/>
  <c r="H438" i="23"/>
  <c r="H443" i="22" s="1"/>
  <c r="H485" i="23"/>
  <c r="H490" i="22" s="1"/>
  <c r="G28" i="23"/>
  <c r="G33" i="22" s="1"/>
  <c r="G71" i="23"/>
  <c r="G76" i="22" s="1"/>
  <c r="G110" i="23"/>
  <c r="G115" i="22" s="1"/>
  <c r="G142" i="23"/>
  <c r="G147" i="22" s="1"/>
  <c r="G174" i="23"/>
  <c r="G179" i="22" s="1"/>
  <c r="G206" i="23"/>
  <c r="G211" i="22" s="1"/>
  <c r="G238" i="23"/>
  <c r="G243" i="22" s="1"/>
  <c r="G270" i="23"/>
  <c r="G275" i="22" s="1"/>
  <c r="G302" i="23"/>
  <c r="G307" i="22" s="1"/>
  <c r="G334" i="23"/>
  <c r="G339" i="22" s="1"/>
  <c r="G366" i="23"/>
  <c r="G371" i="22" s="1"/>
  <c r="G398" i="23"/>
  <c r="G403" i="22" s="1"/>
  <c r="G430" i="23"/>
  <c r="G435" i="22" s="1"/>
  <c r="G459" i="23"/>
  <c r="G464" i="22" s="1"/>
  <c r="G480" i="23"/>
  <c r="G485" i="22" s="1"/>
  <c r="G502" i="23"/>
  <c r="G507" i="22" s="1"/>
  <c r="F24" i="23"/>
  <c r="F29" i="22" s="1"/>
  <c r="H269" i="23"/>
  <c r="H274" i="22" s="1"/>
  <c r="H459" i="23"/>
  <c r="H464" i="22" s="1"/>
  <c r="G46" i="23"/>
  <c r="G51" i="22" s="1"/>
  <c r="G123" i="23"/>
  <c r="G128" i="22" s="1"/>
  <c r="G187" i="23"/>
  <c r="G192" i="22" s="1"/>
  <c r="G251" i="23"/>
  <c r="G256" i="22" s="1"/>
  <c r="G303" i="23"/>
  <c r="G308" i="22" s="1"/>
  <c r="G346" i="23"/>
  <c r="G351" i="22" s="1"/>
  <c r="G387" i="23"/>
  <c r="G392" i="22" s="1"/>
  <c r="G431" i="23"/>
  <c r="G436" i="22" s="1"/>
  <c r="G467" i="23"/>
  <c r="G472" i="22" s="1"/>
  <c r="G495" i="23"/>
  <c r="G500" i="22" s="1"/>
  <c r="F25" i="23"/>
  <c r="F30" i="22" s="1"/>
  <c r="F47" i="23"/>
  <c r="F52" i="22" s="1"/>
  <c r="F68" i="23"/>
  <c r="F73" i="22" s="1"/>
  <c r="F89" i="23"/>
  <c r="F94" i="22" s="1"/>
  <c r="F107" i="23"/>
  <c r="F112" i="22" s="1"/>
  <c r="F123" i="23"/>
  <c r="F128" i="22" s="1"/>
  <c r="F139" i="23"/>
  <c r="F144" i="22" s="1"/>
  <c r="F155" i="23"/>
  <c r="F160" i="22" s="1"/>
  <c r="F171" i="23"/>
  <c r="F176" i="22" s="1"/>
  <c r="F187" i="23"/>
  <c r="F192" i="22" s="1"/>
  <c r="F203" i="23"/>
  <c r="F208" i="22" s="1"/>
  <c r="F219" i="23"/>
  <c r="F224" i="22" s="1"/>
  <c r="F235" i="23"/>
  <c r="F240" i="22" s="1"/>
  <c r="F251" i="23"/>
  <c r="F256" i="22" s="1"/>
  <c r="F267" i="23"/>
  <c r="F272" i="22" s="1"/>
  <c r="F283" i="23"/>
  <c r="F288" i="22" s="1"/>
  <c r="F299" i="23"/>
  <c r="F304" i="22" s="1"/>
  <c r="F315" i="23"/>
  <c r="F320" i="22" s="1"/>
  <c r="F331" i="23"/>
  <c r="F336" i="22" s="1"/>
  <c r="F347" i="23"/>
  <c r="F352" i="22" s="1"/>
  <c r="F363" i="23"/>
  <c r="F368" i="22" s="1"/>
  <c r="F379" i="23"/>
  <c r="F384" i="22" s="1"/>
  <c r="F395" i="23"/>
  <c r="F400" i="22" s="1"/>
  <c r="F411" i="23"/>
  <c r="F416" i="22" s="1"/>
  <c r="F427" i="23"/>
  <c r="F432" i="22" s="1"/>
  <c r="F443" i="23"/>
  <c r="F448" i="22" s="1"/>
  <c r="F459" i="23"/>
  <c r="F464" i="22" s="1"/>
  <c r="F475" i="23"/>
  <c r="F480" i="22" s="1"/>
  <c r="F491" i="23"/>
  <c r="F496" i="22" s="1"/>
  <c r="E8" i="23"/>
  <c r="E13" i="22" s="1"/>
  <c r="E24" i="23"/>
  <c r="E29" i="22" s="1"/>
  <c r="E40" i="23"/>
  <c r="E45" i="22" s="1"/>
  <c r="E56" i="23"/>
  <c r="E61" i="22" s="1"/>
  <c r="E72" i="23"/>
  <c r="E77" i="22" s="1"/>
  <c r="E88" i="23"/>
  <c r="E93" i="22" s="1"/>
  <c r="E104" i="23"/>
  <c r="E109" i="22" s="1"/>
  <c r="E120" i="23"/>
  <c r="E125" i="22" s="1"/>
  <c r="E136" i="23"/>
  <c r="E141" i="22" s="1"/>
  <c r="E152" i="23"/>
  <c r="E157" i="22" s="1"/>
  <c r="E168" i="23"/>
  <c r="E173" i="22" s="1"/>
  <c r="E184" i="23"/>
  <c r="E189" i="22" s="1"/>
  <c r="E200" i="23"/>
  <c r="E205" i="22" s="1"/>
  <c r="E216" i="23"/>
  <c r="E221" i="22" s="1"/>
  <c r="E232" i="23"/>
  <c r="E237" i="22" s="1"/>
  <c r="E248" i="23"/>
  <c r="E253" i="22" s="1"/>
  <c r="E264" i="23"/>
  <c r="E269" i="22" s="1"/>
  <c r="E280" i="23"/>
  <c r="E285" i="22" s="1"/>
  <c r="E296" i="23"/>
  <c r="E301" i="22" s="1"/>
  <c r="E312" i="23"/>
  <c r="E317" i="22" s="1"/>
  <c r="E328" i="23"/>
  <c r="E333" i="22" s="1"/>
  <c r="E344" i="23"/>
  <c r="E349" i="22" s="1"/>
  <c r="E360" i="23"/>
  <c r="E365" i="22" s="1"/>
  <c r="E376" i="23"/>
  <c r="E381" i="22" s="1"/>
  <c r="E392" i="23"/>
  <c r="E397" i="22" s="1"/>
  <c r="E408" i="23"/>
  <c r="E413" i="22" s="1"/>
  <c r="E424" i="23"/>
  <c r="E429" i="22" s="1"/>
  <c r="E440" i="23"/>
  <c r="E445" i="22" s="1"/>
  <c r="E456" i="23"/>
  <c r="E461" i="22" s="1"/>
  <c r="E472" i="23"/>
  <c r="E477" i="22" s="1"/>
  <c r="E488" i="23"/>
  <c r="E493" i="22" s="1"/>
  <c r="E504" i="23"/>
  <c r="E509" i="22" s="1"/>
  <c r="D21" i="23"/>
  <c r="D26" i="22" s="1"/>
  <c r="D37" i="23"/>
  <c r="D42" i="22" s="1"/>
  <c r="D53" i="23"/>
  <c r="D58" i="22" s="1"/>
  <c r="D69" i="23"/>
  <c r="D74" i="22" s="1"/>
  <c r="D85" i="23"/>
  <c r="D90" i="22" s="1"/>
  <c r="D101" i="23"/>
  <c r="D106" i="22" s="1"/>
  <c r="D117" i="23"/>
  <c r="D122" i="22" s="1"/>
  <c r="D133" i="23"/>
  <c r="D138" i="22" s="1"/>
  <c r="D149" i="23"/>
  <c r="D154" i="22" s="1"/>
  <c r="D165" i="23"/>
  <c r="D170" i="22" s="1"/>
  <c r="D181" i="23"/>
  <c r="D186" i="22" s="1"/>
  <c r="D197" i="23"/>
  <c r="D202" i="22" s="1"/>
  <c r="H221" i="23"/>
  <c r="H226" i="22" s="1"/>
  <c r="H443" i="23"/>
  <c r="H448" i="22" s="1"/>
  <c r="G30" i="23"/>
  <c r="G35" i="22" s="1"/>
  <c r="G111" i="23"/>
  <c r="G116" i="22" s="1"/>
  <c r="G175" i="23"/>
  <c r="G180" i="22" s="1"/>
  <c r="G239" i="23"/>
  <c r="G244" i="22" s="1"/>
  <c r="G295" i="23"/>
  <c r="G300" i="22" s="1"/>
  <c r="G338" i="23"/>
  <c r="G343" i="22" s="1"/>
  <c r="G379" i="23"/>
  <c r="G384" i="22" s="1"/>
  <c r="G423" i="23"/>
  <c r="G428" i="22" s="1"/>
  <c r="G462" i="23"/>
  <c r="G467" i="22" s="1"/>
  <c r="G490" i="23"/>
  <c r="G495" i="22" s="1"/>
  <c r="F20" i="23"/>
  <c r="F25" i="22" s="1"/>
  <c r="F43" i="23"/>
  <c r="F48" i="22" s="1"/>
  <c r="F64" i="23"/>
  <c r="F69" i="22" s="1"/>
  <c r="F85" i="23"/>
  <c r="F90" i="22" s="1"/>
  <c r="F104" i="23"/>
  <c r="F109" i="22" s="1"/>
  <c r="F120" i="23"/>
  <c r="F125" i="22" s="1"/>
  <c r="F136" i="23"/>
  <c r="F141" i="22" s="1"/>
  <c r="F152" i="23"/>
  <c r="F157" i="22" s="1"/>
  <c r="F168" i="23"/>
  <c r="F173" i="22" s="1"/>
  <c r="F184" i="23"/>
  <c r="F189" i="22" s="1"/>
  <c r="F200" i="23"/>
  <c r="F205" i="22" s="1"/>
  <c r="F216" i="23"/>
  <c r="F221" i="22" s="1"/>
  <c r="F232" i="23"/>
  <c r="F237" i="22" s="1"/>
  <c r="F248" i="23"/>
  <c r="F253" i="22" s="1"/>
  <c r="F264" i="23"/>
  <c r="F269" i="22" s="1"/>
  <c r="F280" i="23"/>
  <c r="F285" i="22" s="1"/>
  <c r="F296" i="23"/>
  <c r="F301" i="22" s="1"/>
  <c r="F312" i="23"/>
  <c r="F317" i="22" s="1"/>
  <c r="F328" i="23"/>
  <c r="F333" i="22" s="1"/>
  <c r="F344" i="23"/>
  <c r="F349" i="22" s="1"/>
  <c r="F360" i="23"/>
  <c r="F365" i="22" s="1"/>
  <c r="F376" i="23"/>
  <c r="F381" i="22" s="1"/>
  <c r="F392" i="23"/>
  <c r="F397" i="22" s="1"/>
  <c r="F408" i="23"/>
  <c r="F413" i="22" s="1"/>
  <c r="F424" i="23"/>
  <c r="F429" i="22" s="1"/>
  <c r="F440" i="23"/>
  <c r="F445" i="22" s="1"/>
  <c r="F456" i="23"/>
  <c r="F461" i="22" s="1"/>
  <c r="F472" i="23"/>
  <c r="F477" i="22" s="1"/>
  <c r="F488" i="23"/>
  <c r="F493" i="22" s="1"/>
  <c r="F504" i="23"/>
  <c r="F509" i="22" s="1"/>
  <c r="E21" i="23"/>
  <c r="E26" i="22" s="1"/>
  <c r="E37" i="23"/>
  <c r="E42" i="22" s="1"/>
  <c r="E53" i="23"/>
  <c r="E58" i="22" s="1"/>
  <c r="E69" i="23"/>
  <c r="E74" i="22" s="1"/>
  <c r="E85" i="23"/>
  <c r="E90" i="22" s="1"/>
  <c r="E101" i="23"/>
  <c r="E106" i="22" s="1"/>
  <c r="E117" i="23"/>
  <c r="E122" i="22" s="1"/>
  <c r="E133" i="23"/>
  <c r="E138" i="22" s="1"/>
  <c r="E149" i="23"/>
  <c r="E154" i="22" s="1"/>
  <c r="E165" i="23"/>
  <c r="E170" i="22" s="1"/>
  <c r="E181" i="23"/>
  <c r="E186" i="22" s="1"/>
  <c r="E197" i="23"/>
  <c r="E202" i="22" s="1"/>
  <c r="E213" i="23"/>
  <c r="E218" i="22" s="1"/>
  <c r="E229" i="23"/>
  <c r="E234" i="22" s="1"/>
  <c r="E245" i="23"/>
  <c r="E250" i="22" s="1"/>
  <c r="E261" i="23"/>
  <c r="E266" i="22" s="1"/>
  <c r="E277" i="23"/>
  <c r="E282" i="22" s="1"/>
  <c r="E293" i="23"/>
  <c r="E298" i="22" s="1"/>
  <c r="E309" i="23"/>
  <c r="E314" i="22" s="1"/>
  <c r="E325" i="23"/>
  <c r="E330" i="22" s="1"/>
  <c r="E341" i="23"/>
  <c r="E346" i="22" s="1"/>
  <c r="E357" i="23"/>
  <c r="E362" i="22" s="1"/>
  <c r="E373" i="23"/>
  <c r="E378" i="22" s="1"/>
  <c r="E389" i="23"/>
  <c r="E394" i="22" s="1"/>
  <c r="E405" i="23"/>
  <c r="E410" i="22" s="1"/>
  <c r="E421" i="23"/>
  <c r="E426" i="22" s="1"/>
  <c r="E437" i="23"/>
  <c r="E442" i="22" s="1"/>
  <c r="E453" i="23"/>
  <c r="E458" i="22" s="1"/>
  <c r="E469" i="23"/>
  <c r="E474" i="22" s="1"/>
  <c r="E485" i="23"/>
  <c r="E490" i="22" s="1"/>
  <c r="E501" i="23"/>
  <c r="E506" i="22" s="1"/>
  <c r="D18" i="23"/>
  <c r="D23" i="22" s="1"/>
  <c r="D34" i="23"/>
  <c r="D39" i="22" s="1"/>
  <c r="D50" i="23"/>
  <c r="D55" i="22" s="1"/>
  <c r="H301" i="23"/>
  <c r="H306" i="22" s="1"/>
  <c r="H470" i="23"/>
  <c r="H475" i="22" s="1"/>
  <c r="G56" i="23"/>
  <c r="G61" i="22" s="1"/>
  <c r="G131" i="23"/>
  <c r="G136" i="22" s="1"/>
  <c r="G195" i="23"/>
  <c r="G200" i="22" s="1"/>
  <c r="G259" i="23"/>
  <c r="G264" i="22" s="1"/>
  <c r="G307" i="23"/>
  <c r="G312" i="22" s="1"/>
  <c r="G351" i="23"/>
  <c r="G356" i="22" s="1"/>
  <c r="G394" i="23"/>
  <c r="G399" i="22" s="1"/>
  <c r="G435" i="23"/>
  <c r="G440" i="22" s="1"/>
  <c r="G471" i="23"/>
  <c r="G476" i="22" s="1"/>
  <c r="G499" i="23"/>
  <c r="G504" i="22" s="1"/>
  <c r="F28" i="23"/>
  <c r="F33" i="22" s="1"/>
  <c r="F49" i="23"/>
  <c r="F54" i="22" s="1"/>
  <c r="F71" i="23"/>
  <c r="F76" i="22" s="1"/>
  <c r="F92" i="23"/>
  <c r="F97" i="22" s="1"/>
  <c r="F109" i="23"/>
  <c r="F114" i="22" s="1"/>
  <c r="F125" i="23"/>
  <c r="F130" i="22" s="1"/>
  <c r="F157" i="23"/>
  <c r="F162" i="22" s="1"/>
  <c r="F173" i="23"/>
  <c r="F178" i="22" s="1"/>
  <c r="F189" i="23"/>
  <c r="F194" i="22" s="1"/>
  <c r="F205" i="23"/>
  <c r="F210" i="22" s="1"/>
  <c r="F221" i="23"/>
  <c r="F226" i="22" s="1"/>
  <c r="F237" i="23"/>
  <c r="F242" i="22" s="1"/>
  <c r="H497" i="23"/>
  <c r="H502" i="22" s="1"/>
  <c r="G279" i="23"/>
  <c r="G284" i="22" s="1"/>
  <c r="G450" i="23"/>
  <c r="G455" i="22" s="1"/>
  <c r="F56" i="23"/>
  <c r="F61" i="22" s="1"/>
  <c r="F130" i="23"/>
  <c r="F135" i="22" s="1"/>
  <c r="F194" i="23"/>
  <c r="F199" i="22" s="1"/>
  <c r="F250" i="23"/>
  <c r="F255" i="22" s="1"/>
  <c r="F282" i="23"/>
  <c r="F287" i="22" s="1"/>
  <c r="F314" i="23"/>
  <c r="F319" i="22" s="1"/>
  <c r="F346" i="23"/>
  <c r="F351" i="22" s="1"/>
  <c r="F378" i="23"/>
  <c r="F383" i="22" s="1"/>
  <c r="F410" i="23"/>
  <c r="F415" i="22" s="1"/>
  <c r="F442" i="23"/>
  <c r="F447" i="22" s="1"/>
  <c r="F474" i="23"/>
  <c r="F479" i="22" s="1"/>
  <c r="F506" i="23"/>
  <c r="F511" i="22" s="1"/>
  <c r="E39" i="23"/>
  <c r="E44" i="22" s="1"/>
  <c r="E71" i="23"/>
  <c r="E76" i="22" s="1"/>
  <c r="E103" i="23"/>
  <c r="E108" i="22" s="1"/>
  <c r="E135" i="23"/>
  <c r="E140" i="22" s="1"/>
  <c r="E167" i="23"/>
  <c r="E172" i="22" s="1"/>
  <c r="E199" i="23"/>
  <c r="E204" i="22" s="1"/>
  <c r="E231" i="23"/>
  <c r="E236" i="22" s="1"/>
  <c r="E263" i="23"/>
  <c r="E268" i="22" s="1"/>
  <c r="E295" i="23"/>
  <c r="E300" i="22" s="1"/>
  <c r="E327" i="23"/>
  <c r="E332" i="22" s="1"/>
  <c r="E359" i="23"/>
  <c r="E364" i="22" s="1"/>
  <c r="E391" i="23"/>
  <c r="E396" i="22" s="1"/>
  <c r="E423" i="23"/>
  <c r="E428" i="22" s="1"/>
  <c r="E455" i="23"/>
  <c r="E460" i="22" s="1"/>
  <c r="E487" i="23"/>
  <c r="E492" i="22" s="1"/>
  <c r="D20" i="23"/>
  <c r="D25" i="22" s="1"/>
  <c r="D52" i="23"/>
  <c r="D57" i="22" s="1"/>
  <c r="D74" i="23"/>
  <c r="D79" i="22" s="1"/>
  <c r="D95" i="23"/>
  <c r="D100" i="22" s="1"/>
  <c r="D116" i="23"/>
  <c r="D121" i="22" s="1"/>
  <c r="D138" i="23"/>
  <c r="D143" i="22" s="1"/>
  <c r="D159" i="23"/>
  <c r="D164" i="22" s="1"/>
  <c r="D180" i="23"/>
  <c r="D185" i="22" s="1"/>
  <c r="D202" i="23"/>
  <c r="D207" i="22" s="1"/>
  <c r="D218" i="23"/>
  <c r="D223" i="22" s="1"/>
  <c r="D234" i="23"/>
  <c r="D239" i="22" s="1"/>
  <c r="D250" i="23"/>
  <c r="D255" i="22" s="1"/>
  <c r="D266" i="23"/>
  <c r="D271" i="22" s="1"/>
  <c r="D282" i="23"/>
  <c r="D287" i="22" s="1"/>
  <c r="D298" i="23"/>
  <c r="D303" i="22" s="1"/>
  <c r="D314" i="23"/>
  <c r="D319" i="22" s="1"/>
  <c r="D330" i="23"/>
  <c r="D335" i="22" s="1"/>
  <c r="D346" i="23"/>
  <c r="D351" i="22" s="1"/>
  <c r="D362" i="23"/>
  <c r="D367" i="22" s="1"/>
  <c r="D378" i="23"/>
  <c r="D383" i="22" s="1"/>
  <c r="D394" i="23"/>
  <c r="D399" i="22" s="1"/>
  <c r="D410" i="23"/>
  <c r="D415" i="22" s="1"/>
  <c r="D426" i="23"/>
  <c r="D431" i="22" s="1"/>
  <c r="D442" i="23"/>
  <c r="D447" i="22" s="1"/>
  <c r="H313" i="23"/>
  <c r="H318" i="22" s="1"/>
  <c r="H377" i="23"/>
  <c r="H382" i="22" s="1"/>
  <c r="H419" i="23"/>
  <c r="H424" i="22" s="1"/>
  <c r="H462" i="23"/>
  <c r="H467" i="22" s="1"/>
  <c r="H505" i="23"/>
  <c r="H510" i="22" s="1"/>
  <c r="G48" i="23"/>
  <c r="G53" i="22" s="1"/>
  <c r="G91" i="23"/>
  <c r="G96" i="22" s="1"/>
  <c r="G125" i="23"/>
  <c r="G130" i="22" s="1"/>
  <c r="G157" i="23"/>
  <c r="G162" i="22" s="1"/>
  <c r="G181" i="23"/>
  <c r="G186" i="22" s="1"/>
  <c r="G201" i="23"/>
  <c r="G206" i="22" s="1"/>
  <c r="G221" i="23"/>
  <c r="G226" i="22" s="1"/>
  <c r="G241" i="23"/>
  <c r="G246" i="22" s="1"/>
  <c r="G257" i="23"/>
  <c r="G262" i="22" s="1"/>
  <c r="G273" i="23"/>
  <c r="G278" i="22" s="1"/>
  <c r="G289" i="23"/>
  <c r="G294" i="22" s="1"/>
  <c r="G305" i="23"/>
  <c r="G310" i="22" s="1"/>
  <c r="G321" i="23"/>
  <c r="G326" i="22" s="1"/>
  <c r="G337" i="23"/>
  <c r="G342" i="22" s="1"/>
  <c r="G353" i="23"/>
  <c r="G358" i="22" s="1"/>
  <c r="G369" i="23"/>
  <c r="G374" i="22" s="1"/>
  <c r="G385" i="23"/>
  <c r="G390" i="22" s="1"/>
  <c r="G401" i="23"/>
  <c r="G406" i="22" s="1"/>
  <c r="G417" i="23"/>
  <c r="G422" i="22" s="1"/>
  <c r="G433" i="23"/>
  <c r="G438" i="22" s="1"/>
  <c r="G449" i="23"/>
  <c r="G454" i="22" s="1"/>
  <c r="G465" i="23"/>
  <c r="G470" i="22" s="1"/>
  <c r="G481" i="23"/>
  <c r="G486" i="22" s="1"/>
  <c r="G497" i="23"/>
  <c r="G502" i="22" s="1"/>
  <c r="F14" i="23"/>
  <c r="F19" i="22" s="1"/>
  <c r="F30" i="23"/>
  <c r="F35" i="22" s="1"/>
  <c r="F46" i="23"/>
  <c r="F51" i="22" s="1"/>
  <c r="F62" i="23"/>
  <c r="F67" i="22" s="1"/>
  <c r="F78" i="23"/>
  <c r="F83" i="22" s="1"/>
  <c r="F94" i="23"/>
  <c r="F99" i="22" s="1"/>
  <c r="H42" i="23"/>
  <c r="H47" i="22" s="1"/>
  <c r="H106" i="23"/>
  <c r="H111" i="22" s="1"/>
  <c r="H170" i="23"/>
  <c r="H175" i="22" s="1"/>
  <c r="H218" i="23"/>
  <c r="H223" i="22" s="1"/>
  <c r="H250" i="23"/>
  <c r="H255" i="22" s="1"/>
  <c r="H282" i="23"/>
  <c r="H287" i="22" s="1"/>
  <c r="H314" i="23"/>
  <c r="H319" i="22" s="1"/>
  <c r="H346" i="23"/>
  <c r="H351" i="22" s="1"/>
  <c r="H378" i="23"/>
  <c r="H383" i="22" s="1"/>
  <c r="H399" i="23"/>
  <c r="H404" i="22" s="1"/>
  <c r="H421" i="23"/>
  <c r="H426" i="22" s="1"/>
  <c r="H442" i="23"/>
  <c r="H447" i="22" s="1"/>
  <c r="H126" i="23"/>
  <c r="H131" i="22" s="1"/>
  <c r="H293" i="23"/>
  <c r="H298" i="22" s="1"/>
  <c r="H406" i="23"/>
  <c r="H411" i="22" s="1"/>
  <c r="H469" i="23"/>
  <c r="H474" i="22" s="1"/>
  <c r="G12" i="23"/>
  <c r="G17" i="22" s="1"/>
  <c r="G55" i="23"/>
  <c r="G60" i="22" s="1"/>
  <c r="G98" i="23"/>
  <c r="G103" i="22" s="1"/>
  <c r="G130" i="23"/>
  <c r="G135" i="22" s="1"/>
  <c r="G162" i="23"/>
  <c r="G167" i="22" s="1"/>
  <c r="G194" i="23"/>
  <c r="G199" i="22" s="1"/>
  <c r="G226" i="23"/>
  <c r="G231" i="22" s="1"/>
  <c r="G258" i="23"/>
  <c r="G263" i="22" s="1"/>
  <c r="H30" i="23"/>
  <c r="H35" i="22" s="1"/>
  <c r="H245" i="23"/>
  <c r="H250" i="22" s="1"/>
  <c r="H373" i="23"/>
  <c r="H378" i="22" s="1"/>
  <c r="H453" i="23"/>
  <c r="H458" i="22" s="1"/>
  <c r="H495" i="23"/>
  <c r="H500" i="22" s="1"/>
  <c r="G39" i="23"/>
  <c r="G44" i="22" s="1"/>
  <c r="G82" i="23"/>
  <c r="G87" i="22" s="1"/>
  <c r="G118" i="23"/>
  <c r="G123" i="22" s="1"/>
  <c r="G150" i="23"/>
  <c r="G155" i="22" s="1"/>
  <c r="G182" i="23"/>
  <c r="G187" i="22" s="1"/>
  <c r="G214" i="23"/>
  <c r="G219" i="22" s="1"/>
  <c r="G246" i="23"/>
  <c r="G251" i="22" s="1"/>
  <c r="G278" i="23"/>
  <c r="G283" i="22" s="1"/>
  <c r="G310" i="23"/>
  <c r="G315" i="22" s="1"/>
  <c r="G342" i="23"/>
  <c r="G347" i="22" s="1"/>
  <c r="G374" i="23"/>
  <c r="G379" i="22" s="1"/>
  <c r="G406" i="23"/>
  <c r="G411" i="22" s="1"/>
  <c r="G438" i="23"/>
  <c r="G443" i="22" s="1"/>
  <c r="G464" i="23"/>
  <c r="G469" i="22" s="1"/>
  <c r="G486" i="23"/>
  <c r="G491" i="22" s="1"/>
  <c r="F8" i="23"/>
  <c r="F13" i="22" s="1"/>
  <c r="H333" i="23"/>
  <c r="H338" i="22" s="1"/>
  <c r="H481" i="23"/>
  <c r="H486" i="22" s="1"/>
  <c r="G67" i="23"/>
  <c r="G72" i="22" s="1"/>
  <c r="G139" i="23"/>
  <c r="G144" i="22" s="1"/>
  <c r="G203" i="23"/>
  <c r="G208" i="22" s="1"/>
  <c r="G267" i="23"/>
  <c r="G272" i="22" s="1"/>
  <c r="G314" i="23"/>
  <c r="G319" i="22" s="1"/>
  <c r="G355" i="23"/>
  <c r="G360" i="22" s="1"/>
  <c r="G399" i="23"/>
  <c r="G404" i="22" s="1"/>
  <c r="G442" i="23"/>
  <c r="G447" i="22" s="1"/>
  <c r="G474" i="23"/>
  <c r="G479" i="22" s="1"/>
  <c r="G503" i="23"/>
  <c r="G508" i="22" s="1"/>
  <c r="F31" i="23"/>
  <c r="F36" i="22" s="1"/>
  <c r="F52" i="23"/>
  <c r="F57" i="22" s="1"/>
  <c r="F73" i="23"/>
  <c r="F78" i="22" s="1"/>
  <c r="F95" i="23"/>
  <c r="F100" i="22" s="1"/>
  <c r="F111" i="23"/>
  <c r="F116" i="22" s="1"/>
  <c r="F127" i="23"/>
  <c r="F132" i="22" s="1"/>
  <c r="F143" i="23"/>
  <c r="F148" i="22" s="1"/>
  <c r="F159" i="23"/>
  <c r="F164" i="22" s="1"/>
  <c r="F175" i="23"/>
  <c r="F180" i="22" s="1"/>
  <c r="F191" i="23"/>
  <c r="F196" i="22" s="1"/>
  <c r="F207" i="23"/>
  <c r="F212" i="22" s="1"/>
  <c r="F223" i="23"/>
  <c r="F228" i="22" s="1"/>
  <c r="F239" i="23"/>
  <c r="F244" i="22" s="1"/>
  <c r="F255" i="23"/>
  <c r="F260" i="22" s="1"/>
  <c r="F271" i="23"/>
  <c r="F276" i="22" s="1"/>
  <c r="F287" i="23"/>
  <c r="F292" i="22" s="1"/>
  <c r="F303" i="23"/>
  <c r="F308" i="22" s="1"/>
  <c r="F319" i="23"/>
  <c r="F324" i="22" s="1"/>
  <c r="F335" i="23"/>
  <c r="F340" i="22" s="1"/>
  <c r="F351" i="23"/>
  <c r="F356" i="22" s="1"/>
  <c r="F367" i="23"/>
  <c r="F372" i="22" s="1"/>
  <c r="F383" i="23"/>
  <c r="F388" i="22" s="1"/>
  <c r="F399" i="23"/>
  <c r="F404" i="22" s="1"/>
  <c r="F415" i="23"/>
  <c r="F420" i="22" s="1"/>
  <c r="F431" i="23"/>
  <c r="F436" i="22" s="1"/>
  <c r="F447" i="23"/>
  <c r="F452" i="22" s="1"/>
  <c r="F463" i="23"/>
  <c r="F468" i="22" s="1"/>
  <c r="F479" i="23"/>
  <c r="F484" i="22" s="1"/>
  <c r="F495" i="23"/>
  <c r="F500" i="22" s="1"/>
  <c r="E12" i="23"/>
  <c r="E17" i="22" s="1"/>
  <c r="E28" i="23"/>
  <c r="E33" i="22" s="1"/>
  <c r="E44" i="23"/>
  <c r="E49" i="22" s="1"/>
  <c r="E60" i="23"/>
  <c r="E65" i="22" s="1"/>
  <c r="E76" i="23"/>
  <c r="E81" i="22" s="1"/>
  <c r="E92" i="23"/>
  <c r="E97" i="22" s="1"/>
  <c r="E108" i="23"/>
  <c r="E113" i="22" s="1"/>
  <c r="E124" i="23"/>
  <c r="E129" i="22" s="1"/>
  <c r="E140" i="23"/>
  <c r="E145" i="22" s="1"/>
  <c r="E156" i="23"/>
  <c r="E161" i="22" s="1"/>
  <c r="E172" i="23"/>
  <c r="E177" i="22" s="1"/>
  <c r="E188" i="23"/>
  <c r="E193" i="22" s="1"/>
  <c r="E204" i="23"/>
  <c r="E209" i="22" s="1"/>
  <c r="E220" i="23"/>
  <c r="E225" i="22" s="1"/>
  <c r="E236" i="23"/>
  <c r="E241" i="22" s="1"/>
  <c r="E252" i="23"/>
  <c r="E257" i="22" s="1"/>
  <c r="E268" i="23"/>
  <c r="E273" i="22" s="1"/>
  <c r="E284" i="23"/>
  <c r="E289" i="22" s="1"/>
  <c r="E300" i="23"/>
  <c r="E305" i="22" s="1"/>
  <c r="E316" i="23"/>
  <c r="E321" i="22" s="1"/>
  <c r="E332" i="23"/>
  <c r="E337" i="22" s="1"/>
  <c r="E348" i="23"/>
  <c r="E353" i="22" s="1"/>
  <c r="E364" i="23"/>
  <c r="E369" i="22" s="1"/>
  <c r="E380" i="23"/>
  <c r="E385" i="22" s="1"/>
  <c r="E396" i="23"/>
  <c r="E401" i="22" s="1"/>
  <c r="E412" i="23"/>
  <c r="E417" i="22" s="1"/>
  <c r="E428" i="23"/>
  <c r="E433" i="22" s="1"/>
  <c r="E444" i="23"/>
  <c r="E449" i="22" s="1"/>
  <c r="E460" i="23"/>
  <c r="E465" i="22" s="1"/>
  <c r="E476" i="23"/>
  <c r="E481" i="22" s="1"/>
  <c r="E492" i="23"/>
  <c r="E497" i="22" s="1"/>
  <c r="D9" i="23"/>
  <c r="D14" i="22" s="1"/>
  <c r="AA14" i="22" s="1"/>
  <c r="D25" i="23"/>
  <c r="D30" i="22" s="1"/>
  <c r="D41" i="23"/>
  <c r="D46" i="22" s="1"/>
  <c r="D57" i="23"/>
  <c r="D62" i="22" s="1"/>
  <c r="D73" i="23"/>
  <c r="D78" i="22" s="1"/>
  <c r="D89" i="23"/>
  <c r="D94" i="22" s="1"/>
  <c r="D105" i="23"/>
  <c r="D110" i="22" s="1"/>
  <c r="D121" i="23"/>
  <c r="D126" i="22" s="1"/>
  <c r="D137" i="23"/>
  <c r="D142" i="22" s="1"/>
  <c r="D153" i="23"/>
  <c r="D158" i="22" s="1"/>
  <c r="D169" i="23"/>
  <c r="D174" i="22" s="1"/>
  <c r="D185" i="23"/>
  <c r="D190" i="22" s="1"/>
  <c r="D201" i="23"/>
  <c r="D206" i="22" s="1"/>
  <c r="H285" i="23"/>
  <c r="H290" i="22" s="1"/>
  <c r="H465" i="23"/>
  <c r="H470" i="22" s="1"/>
  <c r="G51" i="23"/>
  <c r="G56" i="22" s="1"/>
  <c r="G127" i="23"/>
  <c r="G132" i="22" s="1"/>
  <c r="G191" i="23"/>
  <c r="G196" i="22" s="1"/>
  <c r="G255" i="23"/>
  <c r="G260" i="22" s="1"/>
  <c r="G306" i="23"/>
  <c r="G311" i="22" s="1"/>
  <c r="G347" i="23"/>
  <c r="G352" i="22" s="1"/>
  <c r="G391" i="23"/>
  <c r="G396" i="22" s="1"/>
  <c r="G434" i="23"/>
  <c r="G439" i="22" s="1"/>
  <c r="G468" i="23"/>
  <c r="G473" i="22" s="1"/>
  <c r="G498" i="23"/>
  <c r="G503" i="22" s="1"/>
  <c r="F27" i="23"/>
  <c r="F32" i="22" s="1"/>
  <c r="F48" i="23"/>
  <c r="F53" i="22" s="1"/>
  <c r="F69" i="23"/>
  <c r="F74" i="22" s="1"/>
  <c r="F91" i="23"/>
  <c r="F96" i="22" s="1"/>
  <c r="F108" i="23"/>
  <c r="F113" i="22" s="1"/>
  <c r="F124" i="23"/>
  <c r="F129" i="22" s="1"/>
  <c r="F140" i="23"/>
  <c r="F145" i="22" s="1"/>
  <c r="F156" i="23"/>
  <c r="F161" i="22" s="1"/>
  <c r="F172" i="23"/>
  <c r="F177" i="22" s="1"/>
  <c r="F188" i="23"/>
  <c r="F193" i="22" s="1"/>
  <c r="F204" i="23"/>
  <c r="F209" i="22" s="1"/>
  <c r="F220" i="23"/>
  <c r="F225" i="22" s="1"/>
  <c r="F236" i="23"/>
  <c r="F241" i="22" s="1"/>
  <c r="F252" i="23"/>
  <c r="F257" i="22" s="1"/>
  <c r="F268" i="23"/>
  <c r="F273" i="22" s="1"/>
  <c r="F284" i="23"/>
  <c r="F289" i="22" s="1"/>
  <c r="F300" i="23"/>
  <c r="F305" i="22" s="1"/>
  <c r="F316" i="23"/>
  <c r="F321" i="22" s="1"/>
  <c r="F332" i="23"/>
  <c r="F337" i="22" s="1"/>
  <c r="F348" i="23"/>
  <c r="F353" i="22" s="1"/>
  <c r="F364" i="23"/>
  <c r="F369" i="22" s="1"/>
  <c r="F380" i="23"/>
  <c r="F385" i="22" s="1"/>
  <c r="F396" i="23"/>
  <c r="F401" i="22" s="1"/>
  <c r="F412" i="23"/>
  <c r="F417" i="22" s="1"/>
  <c r="F428" i="23"/>
  <c r="F433" i="22" s="1"/>
  <c r="F444" i="23"/>
  <c r="F449" i="22" s="1"/>
  <c r="F460" i="23"/>
  <c r="F465" i="22" s="1"/>
  <c r="F476" i="23"/>
  <c r="F481" i="22" s="1"/>
  <c r="F492" i="23"/>
  <c r="F497" i="22" s="1"/>
  <c r="E9" i="23"/>
  <c r="E14" i="22" s="1"/>
  <c r="E25" i="23"/>
  <c r="E30" i="22" s="1"/>
  <c r="E41" i="23"/>
  <c r="E46" i="22" s="1"/>
  <c r="E57" i="23"/>
  <c r="E62" i="22" s="1"/>
  <c r="E73" i="23"/>
  <c r="E78" i="22" s="1"/>
  <c r="E89" i="23"/>
  <c r="E94" i="22" s="1"/>
  <c r="E105" i="23"/>
  <c r="E110" i="22" s="1"/>
  <c r="E121" i="23"/>
  <c r="E126" i="22" s="1"/>
  <c r="E137" i="23"/>
  <c r="E142" i="22" s="1"/>
  <c r="E153" i="23"/>
  <c r="E158" i="22" s="1"/>
  <c r="E169" i="23"/>
  <c r="E174" i="22" s="1"/>
  <c r="E185" i="23"/>
  <c r="E190" i="22" s="1"/>
  <c r="E201" i="23"/>
  <c r="E206" i="22" s="1"/>
  <c r="E217" i="23"/>
  <c r="E222" i="22" s="1"/>
  <c r="E233" i="23"/>
  <c r="E238" i="22" s="1"/>
  <c r="E249" i="23"/>
  <c r="E254" i="22" s="1"/>
  <c r="E265" i="23"/>
  <c r="E270" i="22" s="1"/>
  <c r="E281" i="23"/>
  <c r="E286" i="22" s="1"/>
  <c r="E297" i="23"/>
  <c r="E302" i="22" s="1"/>
  <c r="E313" i="23"/>
  <c r="E318" i="22" s="1"/>
  <c r="E329" i="23"/>
  <c r="E334" i="22" s="1"/>
  <c r="E345" i="23"/>
  <c r="E350" i="22" s="1"/>
  <c r="E361" i="23"/>
  <c r="E366" i="22" s="1"/>
  <c r="E377" i="23"/>
  <c r="E382" i="22" s="1"/>
  <c r="E393" i="23"/>
  <c r="E398" i="22" s="1"/>
  <c r="E409" i="23"/>
  <c r="E414" i="22" s="1"/>
  <c r="E425" i="23"/>
  <c r="E430" i="22" s="1"/>
  <c r="E441" i="23"/>
  <c r="E446" i="22" s="1"/>
  <c r="E457" i="23"/>
  <c r="E462" i="22" s="1"/>
  <c r="E473" i="23"/>
  <c r="E478" i="22" s="1"/>
  <c r="E489" i="23"/>
  <c r="E494" i="22" s="1"/>
  <c r="E505" i="23"/>
  <c r="E510" i="22" s="1"/>
  <c r="D22" i="23"/>
  <c r="D27" i="22" s="1"/>
  <c r="D38" i="23"/>
  <c r="D43" i="22" s="1"/>
  <c r="H14" i="23"/>
  <c r="H19" i="22" s="1"/>
  <c r="H365" i="23"/>
  <c r="H370" i="22" s="1"/>
  <c r="H491" i="23"/>
  <c r="H496" i="22" s="1"/>
  <c r="G78" i="23"/>
  <c r="G83" i="22" s="1"/>
  <c r="G147" i="23"/>
  <c r="G152" i="22" s="1"/>
  <c r="G211" i="23"/>
  <c r="G216" i="22" s="1"/>
  <c r="G275" i="23"/>
  <c r="G280" i="22" s="1"/>
  <c r="G319" i="23"/>
  <c r="G324" i="22" s="1"/>
  <c r="G362" i="23"/>
  <c r="G367" i="22" s="1"/>
  <c r="G403" i="23"/>
  <c r="G408" i="22" s="1"/>
  <c r="G447" i="23"/>
  <c r="G452" i="22" s="1"/>
  <c r="G478" i="23"/>
  <c r="G483" i="22" s="1"/>
  <c r="G506" i="23"/>
  <c r="G511" i="22" s="1"/>
  <c r="F33" i="23"/>
  <c r="F38" i="22" s="1"/>
  <c r="F55" i="23"/>
  <c r="F60" i="22" s="1"/>
  <c r="F76" i="23"/>
  <c r="F81" i="22" s="1"/>
  <c r="F97" i="23"/>
  <c r="F102" i="22" s="1"/>
  <c r="F113" i="23"/>
  <c r="F118" i="22" s="1"/>
  <c r="F129" i="23"/>
  <c r="F134" i="22" s="1"/>
  <c r="F145" i="23"/>
  <c r="F150" i="22" s="1"/>
  <c r="F161" i="23"/>
  <c r="F166" i="22" s="1"/>
  <c r="F177" i="23"/>
  <c r="F182" i="22" s="1"/>
  <c r="F193" i="23"/>
  <c r="F198" i="22" s="1"/>
  <c r="F209" i="23"/>
  <c r="F214" i="22" s="1"/>
  <c r="F225" i="23"/>
  <c r="F230" i="22" s="1"/>
  <c r="F241" i="23"/>
  <c r="F246" i="22" s="1"/>
  <c r="G83" i="23"/>
  <c r="G88" i="22" s="1"/>
  <c r="G322" i="23"/>
  <c r="G327" i="22" s="1"/>
  <c r="G479" i="23"/>
  <c r="G484" i="22" s="1"/>
  <c r="F77" i="23"/>
  <c r="F82" i="22" s="1"/>
  <c r="F146" i="23"/>
  <c r="F151" i="22" s="1"/>
  <c r="F210" i="23"/>
  <c r="F215" i="22" s="1"/>
  <c r="F258" i="23"/>
  <c r="F263" i="22" s="1"/>
  <c r="F290" i="23"/>
  <c r="F295" i="22" s="1"/>
  <c r="F322" i="23"/>
  <c r="F327" i="22" s="1"/>
  <c r="F354" i="23"/>
  <c r="F359" i="22" s="1"/>
  <c r="F386" i="23"/>
  <c r="F391" i="22" s="1"/>
  <c r="F418" i="23"/>
  <c r="F423" i="22" s="1"/>
  <c r="F450" i="23"/>
  <c r="F455" i="22" s="1"/>
  <c r="F482" i="23"/>
  <c r="F487" i="22" s="1"/>
  <c r="E15" i="23"/>
  <c r="E20" i="22" s="1"/>
  <c r="E47" i="23"/>
  <c r="E52" i="22" s="1"/>
  <c r="E79" i="23"/>
  <c r="E84" i="22" s="1"/>
  <c r="E111" i="23"/>
  <c r="E116" i="22" s="1"/>
  <c r="E143" i="23"/>
  <c r="E148" i="22" s="1"/>
  <c r="E175" i="23"/>
  <c r="E180" i="22" s="1"/>
  <c r="E207" i="23"/>
  <c r="E212" i="22" s="1"/>
  <c r="E239" i="23"/>
  <c r="E244" i="22" s="1"/>
  <c r="E271" i="23"/>
  <c r="E276" i="22" s="1"/>
  <c r="E303" i="23"/>
  <c r="E308" i="22" s="1"/>
  <c r="E335" i="23"/>
  <c r="E340" i="22" s="1"/>
  <c r="E367" i="23"/>
  <c r="E372" i="22" s="1"/>
  <c r="E399" i="23"/>
  <c r="E404" i="22" s="1"/>
  <c r="E431" i="23"/>
  <c r="E436" i="22" s="1"/>
  <c r="E463" i="23"/>
  <c r="E468" i="22" s="1"/>
  <c r="E495" i="23"/>
  <c r="E500" i="22" s="1"/>
  <c r="D28" i="23"/>
  <c r="D33" i="22" s="1"/>
  <c r="D58" i="23"/>
  <c r="D63" i="22" s="1"/>
  <c r="D79" i="23"/>
  <c r="D84" i="22" s="1"/>
  <c r="D100" i="23"/>
  <c r="D105" i="22" s="1"/>
  <c r="D122" i="23"/>
  <c r="D127" i="22" s="1"/>
  <c r="D143" i="23"/>
  <c r="D148" i="22" s="1"/>
  <c r="D164" i="23"/>
  <c r="D169" i="22" s="1"/>
  <c r="D186" i="23"/>
  <c r="D191" i="22" s="1"/>
  <c r="D206" i="23"/>
  <c r="D211" i="22" s="1"/>
  <c r="D222" i="23"/>
  <c r="D227" i="22" s="1"/>
  <c r="D238" i="23"/>
  <c r="D243" i="22" s="1"/>
  <c r="D254" i="23"/>
  <c r="D259" i="22" s="1"/>
  <c r="D270" i="23"/>
  <c r="D275" i="22" s="1"/>
  <c r="D286" i="23"/>
  <c r="D291" i="22" s="1"/>
  <c r="D302" i="23"/>
  <c r="D307" i="22" s="1"/>
  <c r="D318" i="23"/>
  <c r="D323" i="22" s="1"/>
  <c r="D334" i="23"/>
  <c r="D339" i="22" s="1"/>
  <c r="D350" i="23"/>
  <c r="D355" i="22" s="1"/>
  <c r="D366" i="23"/>
  <c r="D371" i="22" s="1"/>
  <c r="D382" i="23"/>
  <c r="D387" i="22" s="1"/>
  <c r="D398" i="23"/>
  <c r="D403" i="22" s="1"/>
  <c r="D414" i="23"/>
  <c r="D419" i="22" s="1"/>
  <c r="D430" i="23"/>
  <c r="D435" i="22" s="1"/>
  <c r="D446" i="23"/>
  <c r="D451" i="22" s="1"/>
  <c r="D462" i="23"/>
  <c r="D467" i="22" s="1"/>
  <c r="D478" i="23"/>
  <c r="D483" i="22" s="1"/>
  <c r="D494" i="23"/>
  <c r="D499" i="22" s="1"/>
  <c r="C11" i="23"/>
  <c r="C16" i="22" s="1"/>
  <c r="C27" i="23"/>
  <c r="C32" i="22" s="1"/>
  <c r="C43" i="23"/>
  <c r="C48" i="22" s="1"/>
  <c r="C59" i="23"/>
  <c r="C64" i="22" s="1"/>
  <c r="G19" i="23"/>
  <c r="G24" i="22" s="1"/>
  <c r="G290" i="23"/>
  <c r="G295" i="22" s="1"/>
  <c r="G458" i="23"/>
  <c r="G463" i="22" s="1"/>
  <c r="F61" i="23"/>
  <c r="F66" i="22" s="1"/>
  <c r="F134" i="23"/>
  <c r="F139" i="22" s="1"/>
  <c r="F198" i="23"/>
  <c r="F203" i="22" s="1"/>
  <c r="F253" i="23"/>
  <c r="F258" i="22" s="1"/>
  <c r="F285" i="23"/>
  <c r="F290" i="22" s="1"/>
  <c r="F317" i="23"/>
  <c r="F322" i="22" s="1"/>
  <c r="F349" i="23"/>
  <c r="F354" i="22" s="1"/>
  <c r="F381" i="23"/>
  <c r="F386" i="22" s="1"/>
  <c r="F413" i="23"/>
  <c r="F418" i="22" s="1"/>
  <c r="F445" i="23"/>
  <c r="F450" i="22" s="1"/>
  <c r="F477" i="23"/>
  <c r="F482" i="22" s="1"/>
  <c r="E10" i="23"/>
  <c r="E15" i="22" s="1"/>
  <c r="E42" i="23"/>
  <c r="E47" i="22" s="1"/>
  <c r="E74" i="23"/>
  <c r="E79" i="22" s="1"/>
  <c r="E106" i="23"/>
  <c r="E111" i="22" s="1"/>
  <c r="E138" i="23"/>
  <c r="E143" i="22" s="1"/>
  <c r="E170" i="23"/>
  <c r="E175" i="22" s="1"/>
  <c r="E202" i="23"/>
  <c r="E207" i="22" s="1"/>
  <c r="H329" i="23"/>
  <c r="H334" i="22" s="1"/>
  <c r="H387" i="23"/>
  <c r="H392" i="22" s="1"/>
  <c r="H430" i="23"/>
  <c r="H435" i="22" s="1"/>
  <c r="H473" i="23"/>
  <c r="H478" i="22" s="1"/>
  <c r="G16" i="23"/>
  <c r="G21" i="22" s="1"/>
  <c r="G59" i="23"/>
  <c r="G64" i="22" s="1"/>
  <c r="G101" i="23"/>
  <c r="G106" i="22" s="1"/>
  <c r="G133" i="23"/>
  <c r="G138" i="22" s="1"/>
  <c r="G165" i="23"/>
  <c r="G170" i="22" s="1"/>
  <c r="G185" i="23"/>
  <c r="G190" i="22" s="1"/>
  <c r="G205" i="23"/>
  <c r="G210" i="22" s="1"/>
  <c r="G229" i="23"/>
  <c r="G234" i="22" s="1"/>
  <c r="G245" i="23"/>
  <c r="G250" i="22" s="1"/>
  <c r="G261" i="23"/>
  <c r="G266" i="22" s="1"/>
  <c r="G277" i="23"/>
  <c r="G282" i="22" s="1"/>
  <c r="G293" i="23"/>
  <c r="G298" i="22" s="1"/>
  <c r="G309" i="23"/>
  <c r="G314" i="22" s="1"/>
  <c r="G325" i="23"/>
  <c r="G330" i="22" s="1"/>
  <c r="G341" i="23"/>
  <c r="G346" i="22" s="1"/>
  <c r="G357" i="23"/>
  <c r="G362" i="22" s="1"/>
  <c r="G373" i="23"/>
  <c r="G378" i="22" s="1"/>
  <c r="G389" i="23"/>
  <c r="G394" i="22" s="1"/>
  <c r="G405" i="23"/>
  <c r="G410" i="22" s="1"/>
  <c r="G421" i="23"/>
  <c r="G426" i="22" s="1"/>
  <c r="G437" i="23"/>
  <c r="G442" i="22" s="1"/>
  <c r="G453" i="23"/>
  <c r="G458" i="22" s="1"/>
  <c r="G469" i="23"/>
  <c r="G474" i="22" s="1"/>
  <c r="G485" i="23"/>
  <c r="G490" i="22" s="1"/>
  <c r="G501" i="23"/>
  <c r="G506" i="22" s="1"/>
  <c r="F18" i="23"/>
  <c r="F23" i="22" s="1"/>
  <c r="F34" i="23"/>
  <c r="F39" i="22" s="1"/>
  <c r="F50" i="23"/>
  <c r="F55" i="22" s="1"/>
  <c r="F66" i="23"/>
  <c r="F71" i="22" s="1"/>
  <c r="F82" i="23"/>
  <c r="F87" i="22" s="1"/>
  <c r="K107" i="22"/>
  <c r="H58" i="23"/>
  <c r="H63" i="22" s="1"/>
  <c r="H122" i="23"/>
  <c r="H127" i="22" s="1"/>
  <c r="H186" i="23"/>
  <c r="H191" i="22" s="1"/>
  <c r="H226" i="23"/>
  <c r="H231" i="22" s="1"/>
  <c r="H258" i="23"/>
  <c r="H263" i="22" s="1"/>
  <c r="H290" i="23"/>
  <c r="H295" i="22" s="1"/>
  <c r="H322" i="23"/>
  <c r="H327" i="22" s="1"/>
  <c r="H354" i="23"/>
  <c r="H359" i="22" s="1"/>
  <c r="H383" i="23"/>
  <c r="H388" i="22" s="1"/>
  <c r="H405" i="23"/>
  <c r="H410" i="22" s="1"/>
  <c r="H426" i="23"/>
  <c r="H431" i="22" s="1"/>
  <c r="K139" i="22"/>
  <c r="H190" i="23"/>
  <c r="H195" i="22" s="1"/>
  <c r="H325" i="23"/>
  <c r="H330" i="22" s="1"/>
  <c r="H427" i="23"/>
  <c r="H432" i="22" s="1"/>
  <c r="H479" i="23"/>
  <c r="H484" i="22" s="1"/>
  <c r="G23" i="23"/>
  <c r="G28" i="22" s="1"/>
  <c r="G66" i="23"/>
  <c r="G71" i="22" s="1"/>
  <c r="G106" i="23"/>
  <c r="G111" i="22" s="1"/>
  <c r="G138" i="23"/>
  <c r="G143" i="22" s="1"/>
  <c r="G170" i="23"/>
  <c r="G175" i="22" s="1"/>
  <c r="G202" i="23"/>
  <c r="G207" i="22" s="1"/>
  <c r="G234" i="23"/>
  <c r="G239" i="22" s="1"/>
  <c r="G266" i="23"/>
  <c r="G271" i="22" s="1"/>
  <c r="H94" i="23"/>
  <c r="H99" i="22" s="1"/>
  <c r="H277" i="23"/>
  <c r="H282" i="22" s="1"/>
  <c r="H395" i="23"/>
  <c r="H400" i="22" s="1"/>
  <c r="H463" i="23"/>
  <c r="H468" i="22" s="1"/>
  <c r="H506" i="23"/>
  <c r="H511" i="22" s="1"/>
  <c r="G50" i="23"/>
  <c r="G55" i="22" s="1"/>
  <c r="G92" i="23"/>
  <c r="G97" i="22" s="1"/>
  <c r="G126" i="23"/>
  <c r="G131" i="22" s="1"/>
  <c r="G158" i="23"/>
  <c r="G163" i="22" s="1"/>
  <c r="G190" i="23"/>
  <c r="G195" i="22" s="1"/>
  <c r="G222" i="23"/>
  <c r="G227" i="22" s="1"/>
  <c r="G254" i="23"/>
  <c r="G259" i="22" s="1"/>
  <c r="G286" i="23"/>
  <c r="G291" i="22" s="1"/>
  <c r="G318" i="23"/>
  <c r="G323" i="22" s="1"/>
  <c r="G350" i="23"/>
  <c r="G355" i="22" s="1"/>
  <c r="G382" i="23"/>
  <c r="G387" i="22" s="1"/>
  <c r="G414" i="23"/>
  <c r="G419" i="22" s="1"/>
  <c r="G446" i="23"/>
  <c r="G451" i="22" s="1"/>
  <c r="G470" i="23"/>
  <c r="G475" i="22" s="1"/>
  <c r="G491" i="23"/>
  <c r="G496" i="22" s="1"/>
  <c r="F13" i="23"/>
  <c r="F18" i="22" s="1"/>
  <c r="H78" i="23"/>
  <c r="H83" i="22" s="1"/>
  <c r="H390" i="23"/>
  <c r="H395" i="22" s="1"/>
  <c r="H502" i="23"/>
  <c r="H507" i="22" s="1"/>
  <c r="G88" i="23"/>
  <c r="G93" i="22" s="1"/>
  <c r="G155" i="23"/>
  <c r="G160" i="22" s="1"/>
  <c r="G219" i="23"/>
  <c r="G224" i="22" s="1"/>
  <c r="G282" i="23"/>
  <c r="G287" i="22" s="1"/>
  <c r="G323" i="23"/>
  <c r="G328" i="22" s="1"/>
  <c r="G367" i="23"/>
  <c r="G372" i="22" s="1"/>
  <c r="G410" i="23"/>
  <c r="G415" i="22" s="1"/>
  <c r="G451" i="23"/>
  <c r="G456" i="22" s="1"/>
  <c r="G482" i="23"/>
  <c r="G487" i="22" s="1"/>
  <c r="F11" i="23"/>
  <c r="F16" i="22" s="1"/>
  <c r="F36" i="23"/>
  <c r="F41" i="22" s="1"/>
  <c r="F57" i="23"/>
  <c r="F62" i="22" s="1"/>
  <c r="F79" i="23"/>
  <c r="F84" i="22" s="1"/>
  <c r="F99" i="23"/>
  <c r="F104" i="22" s="1"/>
  <c r="F115" i="23"/>
  <c r="F120" i="22" s="1"/>
  <c r="F131" i="23"/>
  <c r="F136" i="22" s="1"/>
  <c r="F147" i="23"/>
  <c r="F152" i="22" s="1"/>
  <c r="F163" i="23"/>
  <c r="F168" i="22" s="1"/>
  <c r="F179" i="23"/>
  <c r="F184" i="22" s="1"/>
  <c r="F195" i="23"/>
  <c r="F200" i="22" s="1"/>
  <c r="F211" i="23"/>
  <c r="F216" i="22" s="1"/>
  <c r="F227" i="23"/>
  <c r="F232" i="22" s="1"/>
  <c r="F243" i="23"/>
  <c r="F248" i="22" s="1"/>
  <c r="F259" i="23"/>
  <c r="F264" i="22" s="1"/>
  <c r="F275" i="23"/>
  <c r="F280" i="22" s="1"/>
  <c r="F291" i="23"/>
  <c r="F296" i="22" s="1"/>
  <c r="F307" i="23"/>
  <c r="F312" i="22" s="1"/>
  <c r="F323" i="23"/>
  <c r="F328" i="22" s="1"/>
  <c r="F339" i="23"/>
  <c r="F344" i="22" s="1"/>
  <c r="F355" i="23"/>
  <c r="F360" i="22" s="1"/>
  <c r="F371" i="23"/>
  <c r="F376" i="22" s="1"/>
  <c r="F387" i="23"/>
  <c r="F392" i="22" s="1"/>
  <c r="F403" i="23"/>
  <c r="F408" i="22" s="1"/>
  <c r="F419" i="23"/>
  <c r="F424" i="22" s="1"/>
  <c r="F435" i="23"/>
  <c r="F440" i="22" s="1"/>
  <c r="F451" i="23"/>
  <c r="F456" i="22" s="1"/>
  <c r="F467" i="23"/>
  <c r="F472" i="22" s="1"/>
  <c r="F483" i="23"/>
  <c r="F488" i="22" s="1"/>
  <c r="F499" i="23"/>
  <c r="F504" i="22" s="1"/>
  <c r="E16" i="23"/>
  <c r="E21" i="22" s="1"/>
  <c r="E32" i="23"/>
  <c r="E37" i="22" s="1"/>
  <c r="E48" i="23"/>
  <c r="E53" i="22" s="1"/>
  <c r="E64" i="23"/>
  <c r="E69" i="22" s="1"/>
  <c r="E80" i="23"/>
  <c r="E85" i="22" s="1"/>
  <c r="E96" i="23"/>
  <c r="E101" i="22" s="1"/>
  <c r="E112" i="23"/>
  <c r="E117" i="22" s="1"/>
  <c r="E128" i="23"/>
  <c r="E133" i="22" s="1"/>
  <c r="E144" i="23"/>
  <c r="E149" i="22" s="1"/>
  <c r="E160" i="23"/>
  <c r="E165" i="22" s="1"/>
  <c r="E176" i="23"/>
  <c r="E181" i="22" s="1"/>
  <c r="E192" i="23"/>
  <c r="E197" i="22" s="1"/>
  <c r="E208" i="23"/>
  <c r="E213" i="22" s="1"/>
  <c r="E224" i="23"/>
  <c r="E229" i="22" s="1"/>
  <c r="E240" i="23"/>
  <c r="E245" i="22" s="1"/>
  <c r="E256" i="23"/>
  <c r="E261" i="22" s="1"/>
  <c r="E272" i="23"/>
  <c r="E277" i="22" s="1"/>
  <c r="E288" i="23"/>
  <c r="E293" i="22" s="1"/>
  <c r="E304" i="23"/>
  <c r="E309" i="22" s="1"/>
  <c r="E320" i="23"/>
  <c r="E325" i="22" s="1"/>
  <c r="E336" i="23"/>
  <c r="E341" i="22" s="1"/>
  <c r="E352" i="23"/>
  <c r="E357" i="22" s="1"/>
  <c r="E368" i="23"/>
  <c r="E373" i="22" s="1"/>
  <c r="E384" i="23"/>
  <c r="E389" i="22" s="1"/>
  <c r="E400" i="23"/>
  <c r="E405" i="22" s="1"/>
  <c r="E416" i="23"/>
  <c r="E421" i="22" s="1"/>
  <c r="E432" i="23"/>
  <c r="E437" i="22" s="1"/>
  <c r="E448" i="23"/>
  <c r="E453" i="22" s="1"/>
  <c r="E464" i="23"/>
  <c r="E469" i="22" s="1"/>
  <c r="E480" i="23"/>
  <c r="E485" i="22" s="1"/>
  <c r="E496" i="23"/>
  <c r="E501" i="22" s="1"/>
  <c r="D13" i="23"/>
  <c r="D18" i="22" s="1"/>
  <c r="D29" i="23"/>
  <c r="D34" i="22" s="1"/>
  <c r="D45" i="23"/>
  <c r="D50" i="22" s="1"/>
  <c r="D61" i="23"/>
  <c r="D66" i="22" s="1"/>
  <c r="D77" i="23"/>
  <c r="D82" i="22" s="1"/>
  <c r="D93" i="23"/>
  <c r="D98" i="22" s="1"/>
  <c r="D109" i="23"/>
  <c r="D114" i="22" s="1"/>
  <c r="D125" i="23"/>
  <c r="D130" i="22" s="1"/>
  <c r="D157" i="23"/>
  <c r="D162" i="22" s="1"/>
  <c r="D173" i="23"/>
  <c r="D178" i="22" s="1"/>
  <c r="D189" i="23"/>
  <c r="D194" i="22" s="1"/>
  <c r="K427" i="22"/>
  <c r="H349" i="23"/>
  <c r="H354" i="22" s="1"/>
  <c r="H486" i="23"/>
  <c r="H491" i="22" s="1"/>
  <c r="G72" i="23"/>
  <c r="G77" i="22" s="1"/>
  <c r="G143" i="23"/>
  <c r="G148" i="22" s="1"/>
  <c r="G207" i="23"/>
  <c r="G212" i="22" s="1"/>
  <c r="G271" i="23"/>
  <c r="G276" i="22" s="1"/>
  <c r="G315" i="23"/>
  <c r="G320" i="22" s="1"/>
  <c r="G359" i="23"/>
  <c r="G364" i="22" s="1"/>
  <c r="G402" i="23"/>
  <c r="G407" i="22" s="1"/>
  <c r="G443" i="23"/>
  <c r="G448" i="22" s="1"/>
  <c r="G476" i="23"/>
  <c r="G481" i="22" s="1"/>
  <c r="G504" i="23"/>
  <c r="G509" i="22" s="1"/>
  <c r="F32" i="23"/>
  <c r="F37" i="22" s="1"/>
  <c r="F53" i="23"/>
  <c r="F58" i="22" s="1"/>
  <c r="F75" i="23"/>
  <c r="F80" i="22" s="1"/>
  <c r="F96" i="23"/>
  <c r="F101" i="22" s="1"/>
  <c r="F112" i="23"/>
  <c r="F117" i="22" s="1"/>
  <c r="F128" i="23"/>
  <c r="F133" i="22" s="1"/>
  <c r="F144" i="23"/>
  <c r="F149" i="22" s="1"/>
  <c r="F160" i="23"/>
  <c r="F165" i="22" s="1"/>
  <c r="F176" i="23"/>
  <c r="F181" i="22" s="1"/>
  <c r="F192" i="23"/>
  <c r="F197" i="22" s="1"/>
  <c r="F208" i="23"/>
  <c r="F213" i="22" s="1"/>
  <c r="F224" i="23"/>
  <c r="F229" i="22" s="1"/>
  <c r="F240" i="23"/>
  <c r="F245" i="22" s="1"/>
  <c r="F256" i="23"/>
  <c r="F261" i="22" s="1"/>
  <c r="F272" i="23"/>
  <c r="F277" i="22" s="1"/>
  <c r="F288" i="23"/>
  <c r="F293" i="22" s="1"/>
  <c r="F304" i="23"/>
  <c r="F309" i="22" s="1"/>
  <c r="F320" i="23"/>
  <c r="F325" i="22" s="1"/>
  <c r="F336" i="23"/>
  <c r="F341" i="22" s="1"/>
  <c r="F352" i="23"/>
  <c r="F357" i="22" s="1"/>
  <c r="F368" i="23"/>
  <c r="F373" i="22" s="1"/>
  <c r="F384" i="23"/>
  <c r="F389" i="22" s="1"/>
  <c r="F400" i="23"/>
  <c r="F405" i="22" s="1"/>
  <c r="F416" i="23"/>
  <c r="F421" i="22" s="1"/>
  <c r="F432" i="23"/>
  <c r="F437" i="22" s="1"/>
  <c r="F448" i="23"/>
  <c r="F453" i="22" s="1"/>
  <c r="F464" i="23"/>
  <c r="F469" i="22" s="1"/>
  <c r="F480" i="23"/>
  <c r="F485" i="22" s="1"/>
  <c r="F496" i="23"/>
  <c r="F501" i="22" s="1"/>
  <c r="E13" i="23"/>
  <c r="E18" i="22" s="1"/>
  <c r="E29" i="23"/>
  <c r="E34" i="22" s="1"/>
  <c r="E45" i="23"/>
  <c r="E50" i="22" s="1"/>
  <c r="E61" i="23"/>
  <c r="E66" i="22" s="1"/>
  <c r="E77" i="23"/>
  <c r="E82" i="22" s="1"/>
  <c r="E93" i="23"/>
  <c r="E98" i="22" s="1"/>
  <c r="E109" i="23"/>
  <c r="E114" i="22" s="1"/>
  <c r="E125" i="23"/>
  <c r="E130" i="22" s="1"/>
  <c r="E157" i="23"/>
  <c r="E162" i="22" s="1"/>
  <c r="E173" i="23"/>
  <c r="E178" i="22" s="1"/>
  <c r="E189" i="23"/>
  <c r="E194" i="22" s="1"/>
  <c r="E205" i="23"/>
  <c r="E210" i="22" s="1"/>
  <c r="E221" i="23"/>
  <c r="E226" i="22" s="1"/>
  <c r="E237" i="23"/>
  <c r="E242" i="22" s="1"/>
  <c r="E253" i="23"/>
  <c r="E258" i="22" s="1"/>
  <c r="E269" i="23"/>
  <c r="E274" i="22" s="1"/>
  <c r="E285" i="23"/>
  <c r="E290" i="22" s="1"/>
  <c r="E301" i="23"/>
  <c r="E306" i="22" s="1"/>
  <c r="E317" i="23"/>
  <c r="E322" i="22" s="1"/>
  <c r="E333" i="23"/>
  <c r="E338" i="22" s="1"/>
  <c r="E349" i="23"/>
  <c r="E354" i="22" s="1"/>
  <c r="E365" i="23"/>
  <c r="E370" i="22" s="1"/>
  <c r="E381" i="23"/>
  <c r="E386" i="22" s="1"/>
  <c r="E397" i="23"/>
  <c r="E402" i="22" s="1"/>
  <c r="E413" i="23"/>
  <c r="E418" i="22" s="1"/>
  <c r="E429" i="23"/>
  <c r="E434" i="22" s="1"/>
  <c r="E445" i="23"/>
  <c r="E450" i="22" s="1"/>
  <c r="E461" i="23"/>
  <c r="E466" i="22" s="1"/>
  <c r="E477" i="23"/>
  <c r="E482" i="22" s="1"/>
  <c r="E493" i="23"/>
  <c r="E498" i="22" s="1"/>
  <c r="D10" i="23"/>
  <c r="D15" i="22" s="1"/>
  <c r="D26" i="23"/>
  <c r="D31" i="22" s="1"/>
  <c r="D42" i="23"/>
  <c r="D47" i="22" s="1"/>
  <c r="H142" i="23"/>
  <c r="H147" i="22" s="1"/>
  <c r="H411" i="23"/>
  <c r="H416" i="22" s="1"/>
  <c r="G14" i="23"/>
  <c r="G19" i="22" s="1"/>
  <c r="G99" i="23"/>
  <c r="G104" i="22" s="1"/>
  <c r="G163" i="23"/>
  <c r="G168" i="22" s="1"/>
  <c r="G227" i="23"/>
  <c r="G232" i="22" s="1"/>
  <c r="G287" i="23"/>
  <c r="G292" i="22" s="1"/>
  <c r="G330" i="23"/>
  <c r="G335" i="22" s="1"/>
  <c r="G371" i="23"/>
  <c r="G376" i="22" s="1"/>
  <c r="G415" i="23"/>
  <c r="G420" i="22" s="1"/>
  <c r="G456" i="23"/>
  <c r="G461" i="22" s="1"/>
  <c r="G484" i="23"/>
  <c r="G489" i="22" s="1"/>
  <c r="F15" i="23"/>
  <c r="F20" i="22" s="1"/>
  <c r="F39" i="23"/>
  <c r="F44" i="22" s="1"/>
  <c r="F60" i="23"/>
  <c r="F65" i="22" s="1"/>
  <c r="F81" i="23"/>
  <c r="F86" i="22" s="1"/>
  <c r="F101" i="23"/>
  <c r="F106" i="22" s="1"/>
  <c r="F117" i="23"/>
  <c r="F122" i="22" s="1"/>
  <c r="F133" i="23"/>
  <c r="F138" i="22" s="1"/>
  <c r="F149" i="23"/>
  <c r="F154" i="22" s="1"/>
  <c r="F165" i="23"/>
  <c r="F170" i="22" s="1"/>
  <c r="F181" i="23"/>
  <c r="F186" i="22" s="1"/>
  <c r="F197" i="23"/>
  <c r="F202" i="22" s="1"/>
  <c r="F213" i="23"/>
  <c r="F218" i="22" s="1"/>
  <c r="F229" i="23"/>
  <c r="F234" i="22" s="1"/>
  <c r="H46" i="23"/>
  <c r="H51" i="22" s="1"/>
  <c r="G151" i="23"/>
  <c r="G156" i="22" s="1"/>
  <c r="G363" i="23"/>
  <c r="G368" i="22" s="1"/>
  <c r="F9" i="23"/>
  <c r="F14" i="22" s="1"/>
  <c r="F98" i="23"/>
  <c r="F103" i="22" s="1"/>
  <c r="F162" i="23"/>
  <c r="F167" i="22" s="1"/>
  <c r="F226" i="23"/>
  <c r="F231" i="22" s="1"/>
  <c r="F266" i="23"/>
  <c r="F271" i="22" s="1"/>
  <c r="F298" i="23"/>
  <c r="F303" i="22" s="1"/>
  <c r="F330" i="23"/>
  <c r="F335" i="22" s="1"/>
  <c r="F362" i="23"/>
  <c r="F367" i="22" s="1"/>
  <c r="F394" i="23"/>
  <c r="F399" i="22" s="1"/>
  <c r="F426" i="23"/>
  <c r="F431" i="22" s="1"/>
  <c r="F458" i="23"/>
  <c r="F463" i="22" s="1"/>
  <c r="F490" i="23"/>
  <c r="F495" i="22" s="1"/>
  <c r="E23" i="23"/>
  <c r="E28" i="22" s="1"/>
  <c r="E55" i="23"/>
  <c r="E60" i="22" s="1"/>
  <c r="E87" i="23"/>
  <c r="E92" i="22" s="1"/>
  <c r="E119" i="23"/>
  <c r="E124" i="22" s="1"/>
  <c r="E151" i="23"/>
  <c r="E156" i="22" s="1"/>
  <c r="E183" i="23"/>
  <c r="E188" i="22" s="1"/>
  <c r="E215" i="23"/>
  <c r="E220" i="22" s="1"/>
  <c r="E247" i="23"/>
  <c r="E252" i="22" s="1"/>
  <c r="E279" i="23"/>
  <c r="E284" i="22" s="1"/>
  <c r="E311" i="23"/>
  <c r="E316" i="22" s="1"/>
  <c r="E343" i="23"/>
  <c r="E348" i="22" s="1"/>
  <c r="E375" i="23"/>
  <c r="E380" i="22" s="1"/>
  <c r="E407" i="23"/>
  <c r="E412" i="22" s="1"/>
  <c r="E439" i="23"/>
  <c r="E444" i="22" s="1"/>
  <c r="E471" i="23"/>
  <c r="E476" i="22" s="1"/>
  <c r="E503" i="23"/>
  <c r="E508" i="22" s="1"/>
  <c r="D36" i="23"/>
  <c r="D41" i="22" s="1"/>
  <c r="D63" i="23"/>
  <c r="D68" i="22" s="1"/>
  <c r="D84" i="23"/>
  <c r="D89" i="22" s="1"/>
  <c r="D106" i="23"/>
  <c r="D111" i="22" s="1"/>
  <c r="D127" i="23"/>
  <c r="D132" i="22" s="1"/>
  <c r="D148" i="23"/>
  <c r="D153" i="22" s="1"/>
  <c r="D170" i="23"/>
  <c r="D175" i="22" s="1"/>
  <c r="D191" i="23"/>
  <c r="D196" i="22" s="1"/>
  <c r="D210" i="23"/>
  <c r="D215" i="22" s="1"/>
  <c r="D226" i="23"/>
  <c r="D231" i="22" s="1"/>
  <c r="D242" i="23"/>
  <c r="D247" i="22" s="1"/>
  <c r="D258" i="23"/>
  <c r="D263" i="22" s="1"/>
  <c r="D274" i="23"/>
  <c r="D279" i="22" s="1"/>
  <c r="D290" i="23"/>
  <c r="D295" i="22" s="1"/>
  <c r="D306" i="23"/>
  <c r="D311" i="22" s="1"/>
  <c r="D322" i="23"/>
  <c r="D327" i="22" s="1"/>
  <c r="D338" i="23"/>
  <c r="D343" i="22" s="1"/>
  <c r="D354" i="23"/>
  <c r="D359" i="22" s="1"/>
  <c r="D370" i="23"/>
  <c r="D375" i="22" s="1"/>
  <c r="D386" i="23"/>
  <c r="D391" i="22" s="1"/>
  <c r="D402" i="23"/>
  <c r="D407" i="22" s="1"/>
  <c r="D418" i="23"/>
  <c r="D423" i="22" s="1"/>
  <c r="D434" i="23"/>
  <c r="D439" i="22" s="1"/>
  <c r="D450" i="23"/>
  <c r="D455" i="22" s="1"/>
  <c r="H345" i="23"/>
  <c r="H350" i="22" s="1"/>
  <c r="H398" i="23"/>
  <c r="H403" i="22" s="1"/>
  <c r="H441" i="23"/>
  <c r="H446" i="22" s="1"/>
  <c r="H483" i="23"/>
  <c r="H488" i="22" s="1"/>
  <c r="G27" i="23"/>
  <c r="G32" i="22" s="1"/>
  <c r="G70" i="23"/>
  <c r="G75" i="22" s="1"/>
  <c r="G109" i="23"/>
  <c r="G114" i="22" s="1"/>
  <c r="G169" i="23"/>
  <c r="G174" i="22" s="1"/>
  <c r="G189" i="23"/>
  <c r="G194" i="22" s="1"/>
  <c r="G213" i="23"/>
  <c r="G218" i="22" s="1"/>
  <c r="G233" i="23"/>
  <c r="G238" i="22" s="1"/>
  <c r="G249" i="23"/>
  <c r="G254" i="22" s="1"/>
  <c r="G265" i="23"/>
  <c r="G270" i="22" s="1"/>
  <c r="G281" i="23"/>
  <c r="G286" i="22" s="1"/>
  <c r="G297" i="23"/>
  <c r="G302" i="22" s="1"/>
  <c r="G313" i="23"/>
  <c r="G318" i="22" s="1"/>
  <c r="G329" i="23"/>
  <c r="G334" i="22" s="1"/>
  <c r="G345" i="23"/>
  <c r="G350" i="22" s="1"/>
  <c r="G361" i="23"/>
  <c r="G366" i="22" s="1"/>
  <c r="G377" i="23"/>
  <c r="G382" i="22" s="1"/>
  <c r="G393" i="23"/>
  <c r="G398" i="22" s="1"/>
  <c r="G409" i="23"/>
  <c r="G414" i="22" s="1"/>
  <c r="G425" i="23"/>
  <c r="G430" i="22" s="1"/>
  <c r="G441" i="23"/>
  <c r="G446" i="22" s="1"/>
  <c r="G457" i="23"/>
  <c r="G462" i="22" s="1"/>
  <c r="G473" i="23"/>
  <c r="G478" i="22" s="1"/>
  <c r="G489" i="23"/>
  <c r="G494" i="22" s="1"/>
  <c r="G505" i="23"/>
  <c r="G510" i="22" s="1"/>
  <c r="F22" i="23"/>
  <c r="F27" i="22" s="1"/>
  <c r="F38" i="23"/>
  <c r="F43" i="22" s="1"/>
  <c r="F54" i="23"/>
  <c r="F59" i="22" s="1"/>
  <c r="F70" i="23"/>
  <c r="F75" i="22" s="1"/>
  <c r="F86" i="23"/>
  <c r="F91" i="22" s="1"/>
  <c r="K235" i="22"/>
  <c r="H8" i="23"/>
  <c r="H13" i="22" s="1"/>
  <c r="H74" i="23"/>
  <c r="H79" i="22" s="1"/>
  <c r="H138" i="23"/>
  <c r="H143" i="22" s="1"/>
  <c r="H202" i="23"/>
  <c r="H207" i="22" s="1"/>
  <c r="H234" i="23"/>
  <c r="H239" i="22" s="1"/>
  <c r="H266" i="23"/>
  <c r="H271" i="22" s="1"/>
  <c r="H298" i="23"/>
  <c r="H303" i="22" s="1"/>
  <c r="H330" i="23"/>
  <c r="H335" i="22" s="1"/>
  <c r="H362" i="23"/>
  <c r="H367" i="22" s="1"/>
  <c r="H389" i="23"/>
  <c r="H394" i="22" s="1"/>
  <c r="H410" i="23"/>
  <c r="H415" i="22" s="1"/>
  <c r="H431" i="23"/>
  <c r="H436" i="22" s="1"/>
  <c r="K490" i="22"/>
  <c r="H229" i="23"/>
  <c r="H234" i="22" s="1"/>
  <c r="H357" i="23"/>
  <c r="H362" i="22" s="1"/>
  <c r="H447" i="23"/>
  <c r="H452" i="22" s="1"/>
  <c r="H490" i="23"/>
  <c r="H495" i="22" s="1"/>
  <c r="G34" i="23"/>
  <c r="G39" i="22" s="1"/>
  <c r="G76" i="23"/>
  <c r="G81" i="22" s="1"/>
  <c r="G114" i="23"/>
  <c r="G119" i="22" s="1"/>
  <c r="G146" i="23"/>
  <c r="G151" i="22" s="1"/>
  <c r="G178" i="23"/>
  <c r="G183" i="22" s="1"/>
  <c r="G210" i="23"/>
  <c r="G215" i="22" s="1"/>
  <c r="G242" i="23"/>
  <c r="G247" i="22" s="1"/>
  <c r="G274" i="23"/>
  <c r="G279" i="22" s="1"/>
  <c r="H158" i="23"/>
  <c r="H163" i="22" s="1"/>
  <c r="H309" i="23"/>
  <c r="H314" i="22" s="1"/>
  <c r="H417" i="23"/>
  <c r="H422" i="22" s="1"/>
  <c r="H474" i="23"/>
  <c r="H479" i="22" s="1"/>
  <c r="G18" i="23"/>
  <c r="G23" i="22" s="1"/>
  <c r="G60" i="23"/>
  <c r="G65" i="22" s="1"/>
  <c r="G102" i="23"/>
  <c r="G107" i="22" s="1"/>
  <c r="G134" i="23"/>
  <c r="G139" i="22" s="1"/>
  <c r="G166" i="23"/>
  <c r="G171" i="22" s="1"/>
  <c r="G198" i="23"/>
  <c r="G203" i="22" s="1"/>
  <c r="G230" i="23"/>
  <c r="G235" i="22" s="1"/>
  <c r="G262" i="23"/>
  <c r="G267" i="22" s="1"/>
  <c r="G294" i="23"/>
  <c r="G299" i="22" s="1"/>
  <c r="G326" i="23"/>
  <c r="G331" i="22" s="1"/>
  <c r="G358" i="23"/>
  <c r="G363" i="22" s="1"/>
  <c r="G390" i="23"/>
  <c r="G395" i="22" s="1"/>
  <c r="G422" i="23"/>
  <c r="G427" i="22" s="1"/>
  <c r="G454" i="23"/>
  <c r="G459" i="22" s="1"/>
  <c r="G475" i="23"/>
  <c r="G480" i="22" s="1"/>
  <c r="G496" i="23"/>
  <c r="G501" i="22" s="1"/>
  <c r="F19" i="23"/>
  <c r="F24" i="22" s="1"/>
  <c r="H205" i="23"/>
  <c r="H210" i="22" s="1"/>
  <c r="H433" i="23"/>
  <c r="H438" i="22" s="1"/>
  <c r="G24" i="23"/>
  <c r="G29" i="22" s="1"/>
  <c r="G107" i="23"/>
  <c r="G112" i="22" s="1"/>
  <c r="G171" i="23"/>
  <c r="G176" i="22" s="1"/>
  <c r="G235" i="23"/>
  <c r="G240" i="22" s="1"/>
  <c r="G291" i="23"/>
  <c r="G296" i="22" s="1"/>
  <c r="G335" i="23"/>
  <c r="G340" i="22" s="1"/>
  <c r="G378" i="23"/>
  <c r="G383" i="22" s="1"/>
  <c r="G419" i="23"/>
  <c r="G424" i="22" s="1"/>
  <c r="G460" i="23"/>
  <c r="G465" i="22" s="1"/>
  <c r="G488" i="23"/>
  <c r="G493" i="22" s="1"/>
  <c r="F17" i="23"/>
  <c r="F22" i="22" s="1"/>
  <c r="F41" i="23"/>
  <c r="F46" i="22" s="1"/>
  <c r="F63" i="23"/>
  <c r="F68" i="22" s="1"/>
  <c r="F84" i="23"/>
  <c r="F89" i="22" s="1"/>
  <c r="F103" i="23"/>
  <c r="F108" i="22" s="1"/>
  <c r="F119" i="23"/>
  <c r="F124" i="22" s="1"/>
  <c r="F135" i="23"/>
  <c r="F140" i="22" s="1"/>
  <c r="F151" i="23"/>
  <c r="F156" i="22" s="1"/>
  <c r="F167" i="23"/>
  <c r="F172" i="22" s="1"/>
  <c r="F183" i="23"/>
  <c r="F188" i="22" s="1"/>
  <c r="F199" i="23"/>
  <c r="F204" i="22" s="1"/>
  <c r="F215" i="23"/>
  <c r="F220" i="22" s="1"/>
  <c r="F231" i="23"/>
  <c r="F236" i="22" s="1"/>
  <c r="F247" i="23"/>
  <c r="F252" i="22" s="1"/>
  <c r="F263" i="23"/>
  <c r="F268" i="22" s="1"/>
  <c r="F279" i="23"/>
  <c r="F284" i="22" s="1"/>
  <c r="F295" i="23"/>
  <c r="F300" i="22" s="1"/>
  <c r="F311" i="23"/>
  <c r="F316" i="22" s="1"/>
  <c r="F327" i="23"/>
  <c r="F332" i="22" s="1"/>
  <c r="F343" i="23"/>
  <c r="F348" i="22" s="1"/>
  <c r="F359" i="23"/>
  <c r="F364" i="22" s="1"/>
  <c r="F375" i="23"/>
  <c r="F380" i="22" s="1"/>
  <c r="F391" i="23"/>
  <c r="F396" i="22" s="1"/>
  <c r="F407" i="23"/>
  <c r="F412" i="22" s="1"/>
  <c r="F423" i="23"/>
  <c r="F428" i="22" s="1"/>
  <c r="F439" i="23"/>
  <c r="F444" i="22" s="1"/>
  <c r="F455" i="23"/>
  <c r="F460" i="22" s="1"/>
  <c r="F471" i="23"/>
  <c r="F476" i="22" s="1"/>
  <c r="F487" i="23"/>
  <c r="F492" i="22" s="1"/>
  <c r="F503" i="23"/>
  <c r="F508" i="22" s="1"/>
  <c r="E20" i="23"/>
  <c r="E25" i="22" s="1"/>
  <c r="E36" i="23"/>
  <c r="E41" i="22" s="1"/>
  <c r="E52" i="23"/>
  <c r="E57" i="22" s="1"/>
  <c r="E68" i="23"/>
  <c r="E73" i="22" s="1"/>
  <c r="E84" i="23"/>
  <c r="E89" i="22" s="1"/>
  <c r="E100" i="23"/>
  <c r="E105" i="22" s="1"/>
  <c r="E116" i="23"/>
  <c r="E121" i="22" s="1"/>
  <c r="E132" i="23"/>
  <c r="E137" i="22" s="1"/>
  <c r="E148" i="23"/>
  <c r="E153" i="22" s="1"/>
  <c r="E164" i="23"/>
  <c r="E169" i="22" s="1"/>
  <c r="E180" i="23"/>
  <c r="E185" i="22" s="1"/>
  <c r="E196" i="23"/>
  <c r="E201" i="22" s="1"/>
  <c r="E212" i="23"/>
  <c r="E217" i="22" s="1"/>
  <c r="E228" i="23"/>
  <c r="E233" i="22" s="1"/>
  <c r="E244" i="23"/>
  <c r="E249" i="22" s="1"/>
  <c r="E260" i="23"/>
  <c r="E265" i="22" s="1"/>
  <c r="E276" i="23"/>
  <c r="E281" i="22" s="1"/>
  <c r="E292" i="23"/>
  <c r="E297" i="22" s="1"/>
  <c r="E308" i="23"/>
  <c r="E313" i="22" s="1"/>
  <c r="E324" i="23"/>
  <c r="E329" i="22" s="1"/>
  <c r="E340" i="23"/>
  <c r="E345" i="22" s="1"/>
  <c r="E356" i="23"/>
  <c r="E361" i="22" s="1"/>
  <c r="E372" i="23"/>
  <c r="E377" i="22" s="1"/>
  <c r="E388" i="23"/>
  <c r="E393" i="22" s="1"/>
  <c r="E404" i="23"/>
  <c r="E409" i="22" s="1"/>
  <c r="E420" i="23"/>
  <c r="E425" i="22" s="1"/>
  <c r="E436" i="23"/>
  <c r="E441" i="22" s="1"/>
  <c r="E452" i="23"/>
  <c r="E457" i="22" s="1"/>
  <c r="E468" i="23"/>
  <c r="E473" i="22" s="1"/>
  <c r="E484" i="23"/>
  <c r="E489" i="22" s="1"/>
  <c r="E500" i="23"/>
  <c r="E505" i="22" s="1"/>
  <c r="D17" i="23"/>
  <c r="D22" i="22" s="1"/>
  <c r="D33" i="23"/>
  <c r="D38" i="22" s="1"/>
  <c r="D49" i="23"/>
  <c r="D54" i="22" s="1"/>
  <c r="D65" i="23"/>
  <c r="D70" i="22" s="1"/>
  <c r="D81" i="23"/>
  <c r="D86" i="22" s="1"/>
  <c r="D97" i="23"/>
  <c r="D102" i="22" s="1"/>
  <c r="D113" i="23"/>
  <c r="D118" i="22" s="1"/>
  <c r="D129" i="23"/>
  <c r="D134" i="22" s="1"/>
  <c r="D145" i="23"/>
  <c r="D150" i="22" s="1"/>
  <c r="D161" i="23"/>
  <c r="D166" i="22" s="1"/>
  <c r="D177" i="23"/>
  <c r="D182" i="22" s="1"/>
  <c r="D193" i="23"/>
  <c r="D198" i="22" s="1"/>
  <c r="H110" i="23"/>
  <c r="H115" i="22" s="1"/>
  <c r="H401" i="23"/>
  <c r="H406" i="22" s="1"/>
  <c r="G8" i="23"/>
  <c r="G13" i="22" s="1"/>
  <c r="G94" i="23"/>
  <c r="G99" i="22" s="1"/>
  <c r="G159" i="23"/>
  <c r="G164" i="22" s="1"/>
  <c r="G223" i="23"/>
  <c r="G228" i="22" s="1"/>
  <c r="G283" i="23"/>
  <c r="G288" i="22" s="1"/>
  <c r="G327" i="23"/>
  <c r="G332" i="22" s="1"/>
  <c r="G370" i="23"/>
  <c r="G375" i="22" s="1"/>
  <c r="G411" i="23"/>
  <c r="G416" i="22" s="1"/>
  <c r="G455" i="23"/>
  <c r="G460" i="22" s="1"/>
  <c r="G483" i="23"/>
  <c r="G488" i="22" s="1"/>
  <c r="F12" i="23"/>
  <c r="F17" i="22" s="1"/>
  <c r="F37" i="23"/>
  <c r="F42" i="22" s="1"/>
  <c r="F59" i="23"/>
  <c r="F64" i="22" s="1"/>
  <c r="F80" i="23"/>
  <c r="F85" i="22" s="1"/>
  <c r="F100" i="23"/>
  <c r="F105" i="22" s="1"/>
  <c r="F116" i="23"/>
  <c r="F121" i="22" s="1"/>
  <c r="F132" i="23"/>
  <c r="F137" i="22" s="1"/>
  <c r="F148" i="23"/>
  <c r="F153" i="22" s="1"/>
  <c r="F164" i="23"/>
  <c r="F169" i="22" s="1"/>
  <c r="F180" i="23"/>
  <c r="F185" i="22" s="1"/>
  <c r="F196" i="23"/>
  <c r="F201" i="22" s="1"/>
  <c r="F212" i="23"/>
  <c r="F217" i="22" s="1"/>
  <c r="F228" i="23"/>
  <c r="F233" i="22" s="1"/>
  <c r="F244" i="23"/>
  <c r="F249" i="22" s="1"/>
  <c r="F260" i="23"/>
  <c r="F265" i="22" s="1"/>
  <c r="F276" i="23"/>
  <c r="F281" i="22" s="1"/>
  <c r="F292" i="23"/>
  <c r="F297" i="22" s="1"/>
  <c r="F308" i="23"/>
  <c r="F313" i="22" s="1"/>
  <c r="F324" i="23"/>
  <c r="F329" i="22" s="1"/>
  <c r="F340" i="23"/>
  <c r="F345" i="22" s="1"/>
  <c r="F356" i="23"/>
  <c r="F361" i="22" s="1"/>
  <c r="F372" i="23"/>
  <c r="F377" i="22" s="1"/>
  <c r="F388" i="23"/>
  <c r="F393" i="22" s="1"/>
  <c r="F404" i="23"/>
  <c r="F409" i="22" s="1"/>
  <c r="F420" i="23"/>
  <c r="F425" i="22" s="1"/>
  <c r="F436" i="23"/>
  <c r="F441" i="22" s="1"/>
  <c r="F452" i="23"/>
  <c r="F457" i="22" s="1"/>
  <c r="F468" i="23"/>
  <c r="F473" i="22" s="1"/>
  <c r="F484" i="23"/>
  <c r="F489" i="22" s="1"/>
  <c r="F500" i="23"/>
  <c r="F505" i="22" s="1"/>
  <c r="E17" i="23"/>
  <c r="E22" i="22" s="1"/>
  <c r="E33" i="23"/>
  <c r="E38" i="22" s="1"/>
  <c r="E49" i="23"/>
  <c r="E54" i="22" s="1"/>
  <c r="E65" i="23"/>
  <c r="E70" i="22" s="1"/>
  <c r="E81" i="23"/>
  <c r="E86" i="22" s="1"/>
  <c r="E97" i="23"/>
  <c r="E102" i="22" s="1"/>
  <c r="E113" i="23"/>
  <c r="E118" i="22" s="1"/>
  <c r="E129" i="23"/>
  <c r="E134" i="22" s="1"/>
  <c r="E145" i="23"/>
  <c r="E150" i="22" s="1"/>
  <c r="E161" i="23"/>
  <c r="E166" i="22" s="1"/>
  <c r="E177" i="23"/>
  <c r="E182" i="22" s="1"/>
  <c r="E193" i="23"/>
  <c r="E198" i="22" s="1"/>
  <c r="E209" i="23"/>
  <c r="E214" i="22" s="1"/>
  <c r="E225" i="23"/>
  <c r="E230" i="22" s="1"/>
  <c r="E241" i="23"/>
  <c r="E246" i="22" s="1"/>
  <c r="E257" i="23"/>
  <c r="E262" i="22" s="1"/>
  <c r="E273" i="23"/>
  <c r="E278" i="22" s="1"/>
  <c r="E289" i="23"/>
  <c r="E294" i="22" s="1"/>
  <c r="E305" i="23"/>
  <c r="E310" i="22" s="1"/>
  <c r="E321" i="23"/>
  <c r="E326" i="22" s="1"/>
  <c r="E337" i="23"/>
  <c r="E342" i="22" s="1"/>
  <c r="E353" i="23"/>
  <c r="E358" i="22" s="1"/>
  <c r="E369" i="23"/>
  <c r="E374" i="22" s="1"/>
  <c r="E385" i="23"/>
  <c r="E390" i="22" s="1"/>
  <c r="E401" i="23"/>
  <c r="E406" i="22" s="1"/>
  <c r="E417" i="23"/>
  <c r="E422" i="22" s="1"/>
  <c r="E433" i="23"/>
  <c r="E438" i="22" s="1"/>
  <c r="E449" i="23"/>
  <c r="E454" i="22" s="1"/>
  <c r="E465" i="23"/>
  <c r="E470" i="22" s="1"/>
  <c r="E481" i="23"/>
  <c r="E486" i="22" s="1"/>
  <c r="E497" i="23"/>
  <c r="E502" i="22" s="1"/>
  <c r="D14" i="23"/>
  <c r="D19" i="22" s="1"/>
  <c r="AA19" i="22" s="1"/>
  <c r="D30" i="23"/>
  <c r="D35" i="22" s="1"/>
  <c r="D46" i="23"/>
  <c r="D51" i="22" s="1"/>
  <c r="H237" i="23"/>
  <c r="H242" i="22" s="1"/>
  <c r="H449" i="23"/>
  <c r="H454" i="22" s="1"/>
  <c r="G35" i="23"/>
  <c r="G40" i="22" s="1"/>
  <c r="G115" i="23"/>
  <c r="G120" i="22" s="1"/>
  <c r="G179" i="23"/>
  <c r="G184" i="22" s="1"/>
  <c r="G243" i="23"/>
  <c r="G248" i="22" s="1"/>
  <c r="G298" i="23"/>
  <c r="G303" i="22" s="1"/>
  <c r="G339" i="23"/>
  <c r="G344" i="22" s="1"/>
  <c r="G383" i="23"/>
  <c r="G388" i="22" s="1"/>
  <c r="G426" i="23"/>
  <c r="G431" i="22" s="1"/>
  <c r="G463" i="23"/>
  <c r="G468" i="22" s="1"/>
  <c r="G492" i="23"/>
  <c r="G497" i="22" s="1"/>
  <c r="F21" i="23"/>
  <c r="F26" i="22" s="1"/>
  <c r="F44" i="23"/>
  <c r="F49" i="22" s="1"/>
  <c r="F65" i="23"/>
  <c r="F70" i="22" s="1"/>
  <c r="F87" i="23"/>
  <c r="F92" i="22" s="1"/>
  <c r="F105" i="23"/>
  <c r="F110" i="22" s="1"/>
  <c r="F121" i="23"/>
  <c r="F126" i="22" s="1"/>
  <c r="F137" i="23"/>
  <c r="F142" i="22" s="1"/>
  <c r="F153" i="23"/>
  <c r="F158" i="22" s="1"/>
  <c r="F169" i="23"/>
  <c r="F174" i="22" s="1"/>
  <c r="F185" i="23"/>
  <c r="F190" i="22" s="1"/>
  <c r="F201" i="23"/>
  <c r="F206" i="22" s="1"/>
  <c r="F217" i="23"/>
  <c r="F222" i="22" s="1"/>
  <c r="F233" i="23"/>
  <c r="F238" i="22" s="1"/>
  <c r="H379" i="23"/>
  <c r="H384" i="22" s="1"/>
  <c r="G215" i="23"/>
  <c r="G220" i="22" s="1"/>
  <c r="G407" i="23"/>
  <c r="G412" i="22" s="1"/>
  <c r="F35" i="23"/>
  <c r="F40" i="22" s="1"/>
  <c r="F114" i="23"/>
  <c r="F119" i="22" s="1"/>
  <c r="F178" i="23"/>
  <c r="F183" i="22" s="1"/>
  <c r="F242" i="23"/>
  <c r="F247" i="22" s="1"/>
  <c r="F274" i="23"/>
  <c r="F279" i="22" s="1"/>
  <c r="F306" i="23"/>
  <c r="F311" i="22" s="1"/>
  <c r="F338" i="23"/>
  <c r="F343" i="22" s="1"/>
  <c r="F370" i="23"/>
  <c r="F375" i="22" s="1"/>
  <c r="F402" i="23"/>
  <c r="F407" i="22" s="1"/>
  <c r="F434" i="23"/>
  <c r="F439" i="22" s="1"/>
  <c r="F466" i="23"/>
  <c r="F471" i="22" s="1"/>
  <c r="F498" i="23"/>
  <c r="F503" i="22" s="1"/>
  <c r="E31" i="23"/>
  <c r="E36" i="22" s="1"/>
  <c r="E63" i="23"/>
  <c r="E68" i="22" s="1"/>
  <c r="E95" i="23"/>
  <c r="E100" i="22" s="1"/>
  <c r="E127" i="23"/>
  <c r="E132" i="22" s="1"/>
  <c r="E159" i="23"/>
  <c r="E164" i="22" s="1"/>
  <c r="E191" i="23"/>
  <c r="E196" i="22" s="1"/>
  <c r="E223" i="23"/>
  <c r="E228" i="22" s="1"/>
  <c r="E255" i="23"/>
  <c r="E260" i="22" s="1"/>
  <c r="E287" i="23"/>
  <c r="E292" i="22" s="1"/>
  <c r="E319" i="23"/>
  <c r="E324" i="22" s="1"/>
  <c r="E351" i="23"/>
  <c r="E356" i="22" s="1"/>
  <c r="E383" i="23"/>
  <c r="E388" i="22" s="1"/>
  <c r="E415" i="23"/>
  <c r="E420" i="22" s="1"/>
  <c r="E447" i="23"/>
  <c r="E452" i="22" s="1"/>
  <c r="E479" i="23"/>
  <c r="E484" i="22" s="1"/>
  <c r="D12" i="23"/>
  <c r="D17" i="22" s="1"/>
  <c r="D44" i="23"/>
  <c r="D49" i="22" s="1"/>
  <c r="D68" i="23"/>
  <c r="D73" i="22" s="1"/>
  <c r="D111" i="23"/>
  <c r="D116" i="22" s="1"/>
  <c r="D132" i="23"/>
  <c r="D137" i="22" s="1"/>
  <c r="D154" i="23"/>
  <c r="D159" i="22" s="1"/>
  <c r="D175" i="23"/>
  <c r="D180" i="22" s="1"/>
  <c r="D196" i="23"/>
  <c r="D201" i="22" s="1"/>
  <c r="D214" i="23"/>
  <c r="D219" i="22" s="1"/>
  <c r="D230" i="23"/>
  <c r="D235" i="22" s="1"/>
  <c r="D246" i="23"/>
  <c r="D251" i="22" s="1"/>
  <c r="D262" i="23"/>
  <c r="D267" i="22" s="1"/>
  <c r="D278" i="23"/>
  <c r="D283" i="22" s="1"/>
  <c r="D294" i="23"/>
  <c r="D299" i="22" s="1"/>
  <c r="D310" i="23"/>
  <c r="D315" i="22" s="1"/>
  <c r="D326" i="23"/>
  <c r="D331" i="22" s="1"/>
  <c r="D342" i="23"/>
  <c r="D347" i="22" s="1"/>
  <c r="D358" i="23"/>
  <c r="D363" i="22" s="1"/>
  <c r="D374" i="23"/>
  <c r="D379" i="22" s="1"/>
  <c r="D390" i="23"/>
  <c r="D395" i="22" s="1"/>
  <c r="D406" i="23"/>
  <c r="D411" i="22" s="1"/>
  <c r="D422" i="23"/>
  <c r="D427" i="22" s="1"/>
  <c r="D438" i="23"/>
  <c r="D443" i="22" s="1"/>
  <c r="D454" i="23"/>
  <c r="D459" i="22" s="1"/>
  <c r="D470" i="23"/>
  <c r="D475" i="22" s="1"/>
  <c r="D486" i="23"/>
  <c r="D491" i="22" s="1"/>
  <c r="D502" i="23"/>
  <c r="D507" i="22" s="1"/>
  <c r="C19" i="23"/>
  <c r="C24" i="22" s="1"/>
  <c r="C35" i="23"/>
  <c r="C40" i="22" s="1"/>
  <c r="C51" i="23"/>
  <c r="C56" i="22" s="1"/>
  <c r="H174" i="23"/>
  <c r="H179" i="22" s="1"/>
  <c r="G167" i="23"/>
  <c r="G172" i="22" s="1"/>
  <c r="G375" i="23"/>
  <c r="G380" i="22" s="1"/>
  <c r="F16" i="23"/>
  <c r="F21" i="22" s="1"/>
  <c r="F102" i="23"/>
  <c r="F107" i="22" s="1"/>
  <c r="F166" i="23"/>
  <c r="F171" i="22" s="1"/>
  <c r="F230" i="23"/>
  <c r="F235" i="22" s="1"/>
  <c r="F269" i="23"/>
  <c r="F274" i="22" s="1"/>
  <c r="F301" i="23"/>
  <c r="F306" i="22" s="1"/>
  <c r="F333" i="23"/>
  <c r="F338" i="22" s="1"/>
  <c r="F365" i="23"/>
  <c r="F370" i="22" s="1"/>
  <c r="F397" i="23"/>
  <c r="F402" i="22" s="1"/>
  <c r="F429" i="23"/>
  <c r="F434" i="22" s="1"/>
  <c r="F461" i="23"/>
  <c r="F466" i="22" s="1"/>
  <c r="F493" i="23"/>
  <c r="F498" i="22" s="1"/>
  <c r="A243" i="23"/>
  <c r="A248" i="22" s="1"/>
  <c r="A339" i="23"/>
  <c r="A344" i="22" s="1"/>
  <c r="A435" i="23"/>
  <c r="A440" i="22" s="1"/>
  <c r="C232" i="23"/>
  <c r="C237" i="22" s="1"/>
  <c r="B196" i="23"/>
  <c r="B201" i="22" s="1"/>
  <c r="A427" i="23"/>
  <c r="A432" i="22" s="1"/>
  <c r="A299" i="23"/>
  <c r="A304" i="22" s="1"/>
  <c r="A135" i="23"/>
  <c r="A140" i="22" s="1"/>
  <c r="B292" i="23"/>
  <c r="B297" i="22" s="1"/>
  <c r="C168" i="23"/>
  <c r="C173" i="22" s="1"/>
  <c r="A419" i="23"/>
  <c r="A424" i="22" s="1"/>
  <c r="A291" i="23"/>
  <c r="A296" i="22" s="1"/>
  <c r="A119" i="23"/>
  <c r="A124" i="22" s="1"/>
  <c r="B260" i="23"/>
  <c r="B265" i="22" s="1"/>
  <c r="C104" i="23"/>
  <c r="C109" i="22" s="1"/>
  <c r="A443" i="23"/>
  <c r="A448" i="22" s="1"/>
  <c r="A315" i="23"/>
  <c r="A320" i="22" s="1"/>
  <c r="A167" i="23"/>
  <c r="A172" i="22" s="1"/>
  <c r="B352" i="23"/>
  <c r="B357" i="22" s="1"/>
  <c r="C296" i="23"/>
  <c r="C301" i="22" s="1"/>
  <c r="A498" i="23"/>
  <c r="A503" i="22" s="1"/>
  <c r="A466" i="23"/>
  <c r="A471" i="22" s="1"/>
  <c r="A434" i="23"/>
  <c r="A439" i="22" s="1"/>
  <c r="A402" i="23"/>
  <c r="A407" i="22" s="1"/>
  <c r="A370" i="23"/>
  <c r="A375" i="22" s="1"/>
  <c r="A338" i="23"/>
  <c r="A343" i="22" s="1"/>
  <c r="A306" i="23"/>
  <c r="A311" i="22" s="1"/>
  <c r="A274" i="23"/>
  <c r="A279" i="22" s="1"/>
  <c r="A242" i="23"/>
  <c r="A247" i="22" s="1"/>
  <c r="A210" i="23"/>
  <c r="A215" i="22" s="1"/>
  <c r="A147" i="23"/>
  <c r="A152" i="22" s="1"/>
  <c r="A82" i="23"/>
  <c r="A87" i="22" s="1"/>
  <c r="B496" i="23"/>
  <c r="B501" i="22" s="1"/>
  <c r="B410" i="23"/>
  <c r="B415" i="22" s="1"/>
  <c r="B316" i="23"/>
  <c r="B321" i="22" s="1"/>
  <c r="B188" i="23"/>
  <c r="B193" i="22" s="1"/>
  <c r="B60" i="23"/>
  <c r="B65" i="22" s="1"/>
  <c r="C431" i="23"/>
  <c r="C436" i="22" s="1"/>
  <c r="C216" i="23"/>
  <c r="C221" i="22" s="1"/>
  <c r="D405" i="23"/>
  <c r="D410" i="22" s="1"/>
  <c r="A503" i="23"/>
  <c r="A508" i="22" s="1"/>
  <c r="A471" i="23"/>
  <c r="A476" i="22" s="1"/>
  <c r="A439" i="23"/>
  <c r="A444" i="22" s="1"/>
  <c r="A407" i="23"/>
  <c r="A412" i="22" s="1"/>
  <c r="A375" i="23"/>
  <c r="A380" i="22" s="1"/>
  <c r="A343" i="23"/>
  <c r="A348" i="22" s="1"/>
  <c r="A311" i="23"/>
  <c r="A316" i="22" s="1"/>
  <c r="A279" i="23"/>
  <c r="A284" i="22" s="1"/>
  <c r="A247" i="23"/>
  <c r="A252" i="22" s="1"/>
  <c r="A215" i="23"/>
  <c r="A220" i="22" s="1"/>
  <c r="A159" i="23"/>
  <c r="A164" i="22" s="1"/>
  <c r="A95" i="23"/>
  <c r="A100" i="22" s="1"/>
  <c r="A13" i="23"/>
  <c r="A18" i="22" s="1"/>
  <c r="B426" i="23"/>
  <c r="B431" i="22" s="1"/>
  <c r="B340" i="23"/>
  <c r="B345" i="22" s="1"/>
  <c r="B212" i="23"/>
  <c r="B217" i="22" s="1"/>
  <c r="B84" i="23"/>
  <c r="B89" i="22" s="1"/>
  <c r="C455" i="23"/>
  <c r="C460" i="22" s="1"/>
  <c r="C264" i="23"/>
  <c r="C269" i="22" s="1"/>
  <c r="D488" i="23"/>
  <c r="D493" i="22" s="1"/>
  <c r="F297" i="23"/>
  <c r="F302" i="22" s="1"/>
  <c r="A478" i="23"/>
  <c r="A483" i="22" s="1"/>
  <c r="A446" i="23"/>
  <c r="A451" i="22" s="1"/>
  <c r="A414" i="23"/>
  <c r="A419" i="22" s="1"/>
  <c r="A382" i="23"/>
  <c r="A387" i="22" s="1"/>
  <c r="A350" i="23"/>
  <c r="A355" i="22" s="1"/>
  <c r="A318" i="23"/>
  <c r="A323" i="22" s="1"/>
  <c r="A286" i="23"/>
  <c r="A291" i="22" s="1"/>
  <c r="A254" i="23"/>
  <c r="A259" i="22" s="1"/>
  <c r="A222" i="23"/>
  <c r="A227" i="22" s="1"/>
  <c r="A171" i="23"/>
  <c r="A176" i="22" s="1"/>
  <c r="A107" i="23"/>
  <c r="A112" i="22" s="1"/>
  <c r="A29" i="23"/>
  <c r="A34" i="22" s="1"/>
  <c r="B442" i="23"/>
  <c r="B447" i="22" s="1"/>
  <c r="B357" i="23"/>
  <c r="B362" i="22" s="1"/>
  <c r="B236" i="23"/>
  <c r="B241" i="22" s="1"/>
  <c r="B108" i="23"/>
  <c r="B113" i="22" s="1"/>
  <c r="C479" i="23"/>
  <c r="C484" i="22" s="1"/>
  <c r="C312" i="23"/>
  <c r="C317" i="22" s="1"/>
  <c r="C53" i="23"/>
  <c r="C58" i="22" s="1"/>
  <c r="E182" i="23"/>
  <c r="E187" i="22" s="1"/>
  <c r="A198" i="23"/>
  <c r="A203" i="22" s="1"/>
  <c r="A182" i="23"/>
  <c r="A187" i="22" s="1"/>
  <c r="A166" i="23"/>
  <c r="A171" i="22" s="1"/>
  <c r="A150" i="23"/>
  <c r="A155" i="22" s="1"/>
  <c r="A134" i="23"/>
  <c r="A139" i="22" s="1"/>
  <c r="A118" i="23"/>
  <c r="A123" i="22" s="1"/>
  <c r="A102" i="23"/>
  <c r="A107" i="22" s="1"/>
  <c r="A86" i="23"/>
  <c r="A91" i="22" s="1"/>
  <c r="A65" i="23"/>
  <c r="A70" i="22" s="1"/>
  <c r="A43" i="23"/>
  <c r="A48" i="22" s="1"/>
  <c r="A22" i="23"/>
  <c r="A27" i="22" s="1"/>
  <c r="B500" i="23"/>
  <c r="B505" i="22" s="1"/>
  <c r="B478" i="23"/>
  <c r="B483" i="22" s="1"/>
  <c r="B457" i="23"/>
  <c r="B462" i="22" s="1"/>
  <c r="B436" i="23"/>
  <c r="B441" i="22" s="1"/>
  <c r="B414" i="23"/>
  <c r="B419" i="22" s="1"/>
  <c r="B393" i="23"/>
  <c r="B398" i="22" s="1"/>
  <c r="B372" i="23"/>
  <c r="B377" i="22" s="1"/>
  <c r="B350" i="23"/>
  <c r="B355" i="22" s="1"/>
  <c r="B321" i="23"/>
  <c r="B326" i="22" s="1"/>
  <c r="B289" i="23"/>
  <c r="B294" i="22" s="1"/>
  <c r="B257" i="23"/>
  <c r="B262" i="22" s="1"/>
  <c r="B225" i="23"/>
  <c r="B230" i="22" s="1"/>
  <c r="B193" i="23"/>
  <c r="B198" i="22" s="1"/>
  <c r="B161" i="23"/>
  <c r="B166" i="22" s="1"/>
  <c r="B129" i="23"/>
  <c r="B134" i="22" s="1"/>
  <c r="B97" i="23"/>
  <c r="B102" i="22" s="1"/>
  <c r="B65" i="23"/>
  <c r="B70" i="22" s="1"/>
  <c r="B33" i="23"/>
  <c r="B38" i="22" s="1"/>
  <c r="C500" i="23"/>
  <c r="C505" i="22" s="1"/>
  <c r="C468" i="23"/>
  <c r="C473" i="22" s="1"/>
  <c r="C436" i="23"/>
  <c r="C441" i="22" s="1"/>
  <c r="C404" i="23"/>
  <c r="C409" i="22" s="1"/>
  <c r="C356" i="23"/>
  <c r="C361" i="22" s="1"/>
  <c r="C292" i="23"/>
  <c r="C297" i="22" s="1"/>
  <c r="C228" i="23"/>
  <c r="C233" i="22" s="1"/>
  <c r="C164" i="23"/>
  <c r="C169" i="22" s="1"/>
  <c r="C100" i="23"/>
  <c r="C105" i="22" s="1"/>
  <c r="C26" i="23"/>
  <c r="C31" i="22" s="1"/>
  <c r="D429" i="23"/>
  <c r="D434" i="22" s="1"/>
  <c r="D301" i="23"/>
  <c r="D306" i="22" s="1"/>
  <c r="D35" i="23"/>
  <c r="D40" i="22" s="1"/>
  <c r="E22" i="23"/>
  <c r="E27" i="22" s="1"/>
  <c r="B7" i="23"/>
  <c r="B12" i="22" s="1"/>
  <c r="A493" i="23"/>
  <c r="A498" i="22" s="1"/>
  <c r="A477" i="23"/>
  <c r="A482" i="22" s="1"/>
  <c r="A461" i="23"/>
  <c r="A466" i="22" s="1"/>
  <c r="A445" i="23"/>
  <c r="A450" i="22" s="1"/>
  <c r="A429" i="23"/>
  <c r="A434" i="22" s="1"/>
  <c r="A413" i="23"/>
  <c r="A418" i="22" s="1"/>
  <c r="A397" i="23"/>
  <c r="A402" i="22" s="1"/>
  <c r="A381" i="23"/>
  <c r="A386" i="22" s="1"/>
  <c r="A365" i="23"/>
  <c r="A370" i="22" s="1"/>
  <c r="A349" i="23"/>
  <c r="A354" i="22" s="1"/>
  <c r="A333" i="23"/>
  <c r="A338" i="22" s="1"/>
  <c r="A317" i="23"/>
  <c r="A322" i="22" s="1"/>
  <c r="A301" i="23"/>
  <c r="A306" i="22" s="1"/>
  <c r="A285" i="23"/>
  <c r="A290" i="22" s="1"/>
  <c r="A269" i="23"/>
  <c r="A274" i="22" s="1"/>
  <c r="A253" i="23"/>
  <c r="A258" i="22" s="1"/>
  <c r="A237" i="23"/>
  <c r="A242" i="22" s="1"/>
  <c r="A221" i="23"/>
  <c r="A226" i="22" s="1"/>
  <c r="A205" i="23"/>
  <c r="A210" i="22" s="1"/>
  <c r="A189" i="23"/>
  <c r="A194" i="22" s="1"/>
  <c r="A173" i="23"/>
  <c r="A178" i="22" s="1"/>
  <c r="A157" i="23"/>
  <c r="A162" i="22" s="1"/>
  <c r="A125" i="23"/>
  <c r="A130" i="22" s="1"/>
  <c r="A109" i="23"/>
  <c r="A114" i="22" s="1"/>
  <c r="A93" i="23"/>
  <c r="A98" i="22" s="1"/>
  <c r="A74" i="23"/>
  <c r="A79" i="22" s="1"/>
  <c r="A53" i="23"/>
  <c r="A58" i="22" s="1"/>
  <c r="A31" i="23"/>
  <c r="A36" i="22" s="1"/>
  <c r="A10" i="23"/>
  <c r="A15" i="22" s="1"/>
  <c r="B488" i="23"/>
  <c r="B493" i="22" s="1"/>
  <c r="B466" i="23"/>
  <c r="B471" i="22" s="1"/>
  <c r="B445" i="23"/>
  <c r="B450" i="22" s="1"/>
  <c r="B424" i="23"/>
  <c r="B429" i="22" s="1"/>
  <c r="B402" i="23"/>
  <c r="B407" i="22" s="1"/>
  <c r="B381" i="23"/>
  <c r="B386" i="22" s="1"/>
  <c r="B360" i="23"/>
  <c r="B365" i="22" s="1"/>
  <c r="B336" i="23"/>
  <c r="B341" i="22" s="1"/>
  <c r="B304" i="23"/>
  <c r="B309" i="22" s="1"/>
  <c r="B272" i="23"/>
  <c r="B277" i="22" s="1"/>
  <c r="B240" i="23"/>
  <c r="B245" i="22" s="1"/>
  <c r="B208" i="23"/>
  <c r="B213" i="22" s="1"/>
  <c r="B176" i="23"/>
  <c r="B181" i="22" s="1"/>
  <c r="B144" i="23"/>
  <c r="B149" i="22" s="1"/>
  <c r="B112" i="23"/>
  <c r="B117" i="22" s="1"/>
  <c r="B80" i="23"/>
  <c r="B85" i="22" s="1"/>
  <c r="B48" i="23"/>
  <c r="B53" i="22" s="1"/>
  <c r="B16" i="23"/>
  <c r="B21" i="22" s="1"/>
  <c r="C483" i="23"/>
  <c r="C488" i="22" s="1"/>
  <c r="C451" i="23"/>
  <c r="C456" i="22" s="1"/>
  <c r="C419" i="23"/>
  <c r="C424" i="22" s="1"/>
  <c r="C384" i="23"/>
  <c r="C389" i="22" s="1"/>
  <c r="C320" i="23"/>
  <c r="C325" i="22" s="1"/>
  <c r="C256" i="23"/>
  <c r="C261" i="22" s="1"/>
  <c r="C192" i="23"/>
  <c r="C197" i="22" s="1"/>
  <c r="C128" i="23"/>
  <c r="C133" i="22" s="1"/>
  <c r="C64" i="23"/>
  <c r="C69" i="22" s="1"/>
  <c r="D477" i="23"/>
  <c r="D482" i="22" s="1"/>
  <c r="D357" i="23"/>
  <c r="D362" i="22" s="1"/>
  <c r="D190" i="23"/>
  <c r="D195" i="22" s="1"/>
  <c r="E246" i="23"/>
  <c r="E251" i="22" s="1"/>
  <c r="F222" i="23"/>
  <c r="F227" i="22" s="1"/>
  <c r="A500" i="23"/>
  <c r="A505" i="22" s="1"/>
  <c r="A484" i="23"/>
  <c r="A489" i="22" s="1"/>
  <c r="A468" i="23"/>
  <c r="A473" i="22" s="1"/>
  <c r="A452" i="23"/>
  <c r="A457" i="22" s="1"/>
  <c r="A436" i="23"/>
  <c r="A441" i="22" s="1"/>
  <c r="A420" i="23"/>
  <c r="A425" i="22" s="1"/>
  <c r="A404" i="23"/>
  <c r="A409" i="22" s="1"/>
  <c r="A388" i="23"/>
  <c r="A393" i="22" s="1"/>
  <c r="A372" i="23"/>
  <c r="A377" i="22" s="1"/>
  <c r="A356" i="23"/>
  <c r="A361" i="22" s="1"/>
  <c r="A340" i="23"/>
  <c r="A345" i="22" s="1"/>
  <c r="A324" i="23"/>
  <c r="A329" i="22" s="1"/>
  <c r="A308" i="23"/>
  <c r="A313" i="22" s="1"/>
  <c r="A292" i="23"/>
  <c r="A297" i="22" s="1"/>
  <c r="A276" i="23"/>
  <c r="A281" i="22" s="1"/>
  <c r="A260" i="23"/>
  <c r="A265" i="22" s="1"/>
  <c r="A244" i="23"/>
  <c r="A249" i="22" s="1"/>
  <c r="A228" i="23"/>
  <c r="A233" i="22" s="1"/>
  <c r="A212" i="23"/>
  <c r="A217" i="22" s="1"/>
  <c r="A196" i="23"/>
  <c r="A201" i="22" s="1"/>
  <c r="A180" i="23"/>
  <c r="A185" i="22" s="1"/>
  <c r="A164" i="23"/>
  <c r="A169" i="22" s="1"/>
  <c r="A148" i="23"/>
  <c r="A153" i="22" s="1"/>
  <c r="A132" i="23"/>
  <c r="A137" i="22" s="1"/>
  <c r="A116" i="23"/>
  <c r="A121" i="22" s="1"/>
  <c r="A100" i="23"/>
  <c r="A105" i="22" s="1"/>
  <c r="A83" i="23"/>
  <c r="A88" i="22" s="1"/>
  <c r="A62" i="23"/>
  <c r="A67" i="22" s="1"/>
  <c r="A41" i="23"/>
  <c r="A46" i="22" s="1"/>
  <c r="A19" i="23"/>
  <c r="A24" i="22" s="1"/>
  <c r="B497" i="23"/>
  <c r="B502" i="22" s="1"/>
  <c r="B476" i="23"/>
  <c r="B481" i="22" s="1"/>
  <c r="B454" i="23"/>
  <c r="B459" i="22" s="1"/>
  <c r="B433" i="23"/>
  <c r="B438" i="22" s="1"/>
  <c r="B412" i="23"/>
  <c r="B417" i="22" s="1"/>
  <c r="B390" i="23"/>
  <c r="B395" i="22" s="1"/>
  <c r="B369" i="23"/>
  <c r="B374" i="22" s="1"/>
  <c r="B348" i="23"/>
  <c r="B353" i="22" s="1"/>
  <c r="B317" i="23"/>
  <c r="B322" i="22" s="1"/>
  <c r="B285" i="23"/>
  <c r="B290" i="22" s="1"/>
  <c r="B253" i="23"/>
  <c r="B258" i="22" s="1"/>
  <c r="B221" i="23"/>
  <c r="B226" i="22" s="1"/>
  <c r="B189" i="23"/>
  <c r="B194" i="22" s="1"/>
  <c r="B157" i="23"/>
  <c r="B162" i="22" s="1"/>
  <c r="B125" i="23"/>
  <c r="B130" i="22" s="1"/>
  <c r="B93" i="23"/>
  <c r="B98" i="22" s="1"/>
  <c r="B61" i="23"/>
  <c r="B66" i="22" s="1"/>
  <c r="B29" i="23"/>
  <c r="B34" i="22" s="1"/>
  <c r="C496" i="23"/>
  <c r="C501" i="22" s="1"/>
  <c r="C464" i="23"/>
  <c r="C469" i="22" s="1"/>
  <c r="C432" i="23"/>
  <c r="C437" i="22" s="1"/>
  <c r="C400" i="23"/>
  <c r="C405" i="22" s="1"/>
  <c r="C348" i="23"/>
  <c r="C353" i="22" s="1"/>
  <c r="C284" i="23"/>
  <c r="C289" i="22" s="1"/>
  <c r="C220" i="23"/>
  <c r="C225" i="22" s="1"/>
  <c r="C156" i="23"/>
  <c r="C161" i="22" s="1"/>
  <c r="C92" i="23"/>
  <c r="C97" i="22" s="1"/>
  <c r="C16" i="23"/>
  <c r="C21" i="22" s="1"/>
  <c r="D413" i="23"/>
  <c r="D418" i="22" s="1"/>
  <c r="D285" i="23"/>
  <c r="D290" i="22" s="1"/>
  <c r="E470" i="23"/>
  <c r="E475" i="22" s="1"/>
  <c r="F457" i="23"/>
  <c r="F462" i="22" s="1"/>
  <c r="C387" i="23"/>
  <c r="C392" i="22" s="1"/>
  <c r="C371" i="23"/>
  <c r="C376" i="22" s="1"/>
  <c r="C355" i="23"/>
  <c r="C360" i="22" s="1"/>
  <c r="C339" i="23"/>
  <c r="C344" i="22" s="1"/>
  <c r="C323" i="23"/>
  <c r="C328" i="22" s="1"/>
  <c r="C307" i="23"/>
  <c r="C312" i="22" s="1"/>
  <c r="C291" i="23"/>
  <c r="C296" i="22" s="1"/>
  <c r="C275" i="23"/>
  <c r="C280" i="22" s="1"/>
  <c r="C259" i="23"/>
  <c r="C264" i="22" s="1"/>
  <c r="C243" i="23"/>
  <c r="C248" i="22" s="1"/>
  <c r="C227" i="23"/>
  <c r="C232" i="22" s="1"/>
  <c r="C211" i="23"/>
  <c r="C216" i="22" s="1"/>
  <c r="C195" i="23"/>
  <c r="C200" i="22" s="1"/>
  <c r="C179" i="23"/>
  <c r="C184" i="22" s="1"/>
  <c r="C163" i="23"/>
  <c r="C168" i="22" s="1"/>
  <c r="C147" i="23"/>
  <c r="C152" i="22" s="1"/>
  <c r="C131" i="23"/>
  <c r="C136" i="22" s="1"/>
  <c r="C115" i="23"/>
  <c r="C120" i="22" s="1"/>
  <c r="C99" i="23"/>
  <c r="C104" i="22" s="1"/>
  <c r="C83" i="23"/>
  <c r="C88" i="22" s="1"/>
  <c r="C67" i="23"/>
  <c r="C72" i="22" s="1"/>
  <c r="C46" i="23"/>
  <c r="C51" i="22" s="1"/>
  <c r="C25" i="23"/>
  <c r="C30" i="22" s="1"/>
  <c r="D503" i="23"/>
  <c r="D508" i="22" s="1"/>
  <c r="D481" i="23"/>
  <c r="D486" i="22" s="1"/>
  <c r="D460" i="23"/>
  <c r="D465" i="22" s="1"/>
  <c r="D428" i="23"/>
  <c r="D433" i="22" s="1"/>
  <c r="D396" i="23"/>
  <c r="D401" i="22" s="1"/>
  <c r="D364" i="23"/>
  <c r="D369" i="22" s="1"/>
  <c r="D332" i="23"/>
  <c r="D337" i="22" s="1"/>
  <c r="D300" i="23"/>
  <c r="D305" i="22" s="1"/>
  <c r="D268" i="23"/>
  <c r="D273" i="22" s="1"/>
  <c r="D205" i="23"/>
  <c r="D210" i="22" s="1"/>
  <c r="D120" i="23"/>
  <c r="D125" i="22" s="1"/>
  <c r="D27" i="23"/>
  <c r="D32" i="22" s="1"/>
  <c r="E398" i="23"/>
  <c r="E403" i="22" s="1"/>
  <c r="E270" i="23"/>
  <c r="E275" i="22" s="1"/>
  <c r="E142" i="23"/>
  <c r="E147" i="22" s="1"/>
  <c r="E14" i="23"/>
  <c r="E19" i="22" s="1"/>
  <c r="F385" i="23"/>
  <c r="F390" i="22" s="1"/>
  <c r="F257" i="23"/>
  <c r="F262" i="22" s="1"/>
  <c r="G472" i="23"/>
  <c r="G477" i="22" s="1"/>
  <c r="A80" i="23"/>
  <c r="A85" i="22" s="1"/>
  <c r="A64" i="23"/>
  <c r="A69" i="22" s="1"/>
  <c r="A48" i="23"/>
  <c r="A53" i="22" s="1"/>
  <c r="A32" i="23"/>
  <c r="A37" i="22" s="1"/>
  <c r="A16" i="23"/>
  <c r="A21" i="22" s="1"/>
  <c r="B499" i="23"/>
  <c r="B504" i="22" s="1"/>
  <c r="B483" i="23"/>
  <c r="B488" i="22" s="1"/>
  <c r="B467" i="23"/>
  <c r="B472" i="22" s="1"/>
  <c r="B451" i="23"/>
  <c r="B456" i="22" s="1"/>
  <c r="B435" i="23"/>
  <c r="B440" i="22" s="1"/>
  <c r="B419" i="23"/>
  <c r="B424" i="22" s="1"/>
  <c r="B403" i="23"/>
  <c r="B408" i="22" s="1"/>
  <c r="B387" i="23"/>
  <c r="B392" i="22" s="1"/>
  <c r="B371" i="23"/>
  <c r="B376" i="22" s="1"/>
  <c r="B355" i="23"/>
  <c r="B360" i="22" s="1"/>
  <c r="B339" i="23"/>
  <c r="B344" i="22" s="1"/>
  <c r="B323" i="23"/>
  <c r="B328" i="22" s="1"/>
  <c r="B307" i="23"/>
  <c r="B312" i="22" s="1"/>
  <c r="B291" i="23"/>
  <c r="B296" i="22" s="1"/>
  <c r="B275" i="23"/>
  <c r="B280" i="22" s="1"/>
  <c r="B259" i="23"/>
  <c r="B264" i="22" s="1"/>
  <c r="B243" i="23"/>
  <c r="B248" i="22" s="1"/>
  <c r="B227" i="23"/>
  <c r="B232" i="22" s="1"/>
  <c r="B211" i="23"/>
  <c r="B216" i="22" s="1"/>
  <c r="B195" i="23"/>
  <c r="B200" i="22" s="1"/>
  <c r="B179" i="23"/>
  <c r="B184" i="22" s="1"/>
  <c r="B163" i="23"/>
  <c r="B168" i="22" s="1"/>
  <c r="B147" i="23"/>
  <c r="B152" i="22" s="1"/>
  <c r="B131" i="23"/>
  <c r="B136" i="22" s="1"/>
  <c r="B115" i="23"/>
  <c r="B120" i="22" s="1"/>
  <c r="B99" i="23"/>
  <c r="B104" i="22" s="1"/>
  <c r="B83" i="23"/>
  <c r="B88" i="22" s="1"/>
  <c r="B67" i="23"/>
  <c r="B72" i="22" s="1"/>
  <c r="B51" i="23"/>
  <c r="B56" i="22" s="1"/>
  <c r="B35" i="23"/>
  <c r="B40" i="22" s="1"/>
  <c r="B19" i="23"/>
  <c r="B24" i="22" s="1"/>
  <c r="C502" i="23"/>
  <c r="C507" i="22" s="1"/>
  <c r="C486" i="23"/>
  <c r="C491" i="22" s="1"/>
  <c r="C470" i="23"/>
  <c r="C475" i="22" s="1"/>
  <c r="C454" i="23"/>
  <c r="C459" i="22" s="1"/>
  <c r="C438" i="23"/>
  <c r="C443" i="22" s="1"/>
  <c r="C422" i="23"/>
  <c r="C427" i="22" s="1"/>
  <c r="C406" i="23"/>
  <c r="C411" i="22" s="1"/>
  <c r="C390" i="23"/>
  <c r="C395" i="22" s="1"/>
  <c r="C374" i="23"/>
  <c r="C379" i="22" s="1"/>
  <c r="C358" i="23"/>
  <c r="C363" i="22" s="1"/>
  <c r="C342" i="23"/>
  <c r="C347" i="22" s="1"/>
  <c r="C326" i="23"/>
  <c r="C331" i="22" s="1"/>
  <c r="C310" i="23"/>
  <c r="C315" i="22" s="1"/>
  <c r="C294" i="23"/>
  <c r="C299" i="22" s="1"/>
  <c r="C278" i="23"/>
  <c r="C283" i="22" s="1"/>
  <c r="C262" i="23"/>
  <c r="C267" i="22" s="1"/>
  <c r="C246" i="23"/>
  <c r="C251" i="22" s="1"/>
  <c r="C230" i="23"/>
  <c r="C235" i="22" s="1"/>
  <c r="C214" i="23"/>
  <c r="C219" i="22" s="1"/>
  <c r="C198" i="23"/>
  <c r="C203" i="22" s="1"/>
  <c r="C182" i="23"/>
  <c r="C187" i="22" s="1"/>
  <c r="C166" i="23"/>
  <c r="C171" i="22" s="1"/>
  <c r="C150" i="23"/>
  <c r="C155" i="22" s="1"/>
  <c r="C134" i="23"/>
  <c r="C139" i="22" s="1"/>
  <c r="C118" i="23"/>
  <c r="C123" i="22" s="1"/>
  <c r="C102" i="23"/>
  <c r="C107" i="22" s="1"/>
  <c r="C86" i="23"/>
  <c r="C91" i="22" s="1"/>
  <c r="C70" i="23"/>
  <c r="C75" i="22" s="1"/>
  <c r="C50" i="23"/>
  <c r="C55" i="22" s="1"/>
  <c r="C29" i="23"/>
  <c r="C34" i="22" s="1"/>
  <c r="C8" i="23"/>
  <c r="C13" i="22" s="1"/>
  <c r="D485" i="23"/>
  <c r="D490" i="22" s="1"/>
  <c r="D464" i="23"/>
  <c r="D469" i="22" s="1"/>
  <c r="D433" i="23"/>
  <c r="D438" i="22" s="1"/>
  <c r="D401" i="23"/>
  <c r="D406" i="22" s="1"/>
  <c r="D369" i="23"/>
  <c r="D374" i="22" s="1"/>
  <c r="D337" i="23"/>
  <c r="D342" i="22" s="1"/>
  <c r="D305" i="23"/>
  <c r="D310" i="22" s="1"/>
  <c r="D273" i="23"/>
  <c r="D278" i="22" s="1"/>
  <c r="D217" i="23"/>
  <c r="D222" i="22" s="1"/>
  <c r="D136" i="23"/>
  <c r="D141" i="22" s="1"/>
  <c r="D51" i="23"/>
  <c r="D56" i="22" s="1"/>
  <c r="E422" i="23"/>
  <c r="E427" i="22" s="1"/>
  <c r="E294" i="23"/>
  <c r="E299" i="22" s="1"/>
  <c r="E166" i="23"/>
  <c r="E171" i="22" s="1"/>
  <c r="E38" i="23"/>
  <c r="E43" i="22" s="1"/>
  <c r="F409" i="23"/>
  <c r="F414" i="22" s="1"/>
  <c r="F281" i="23"/>
  <c r="F286" i="22" s="1"/>
  <c r="F51" i="23"/>
  <c r="F56" i="22" s="1"/>
  <c r="B342" i="23"/>
  <c r="B347" i="22" s="1"/>
  <c r="B326" i="23"/>
  <c r="B331" i="22" s="1"/>
  <c r="B310" i="23"/>
  <c r="B315" i="22" s="1"/>
  <c r="B294" i="23"/>
  <c r="B299" i="22" s="1"/>
  <c r="B278" i="23"/>
  <c r="B283" i="22" s="1"/>
  <c r="B262" i="23"/>
  <c r="B267" i="22" s="1"/>
  <c r="B246" i="23"/>
  <c r="B251" i="22" s="1"/>
  <c r="B230" i="23"/>
  <c r="B235" i="22" s="1"/>
  <c r="B214" i="23"/>
  <c r="B219" i="22" s="1"/>
  <c r="B198" i="23"/>
  <c r="B203" i="22" s="1"/>
  <c r="B182" i="23"/>
  <c r="B187" i="22" s="1"/>
  <c r="B166" i="23"/>
  <c r="B171" i="22" s="1"/>
  <c r="B150" i="23"/>
  <c r="B155" i="22" s="1"/>
  <c r="B134" i="23"/>
  <c r="B139" i="22" s="1"/>
  <c r="B118" i="23"/>
  <c r="B123" i="22" s="1"/>
  <c r="B102" i="23"/>
  <c r="B107" i="22" s="1"/>
  <c r="B86" i="23"/>
  <c r="B91" i="22" s="1"/>
  <c r="B70" i="23"/>
  <c r="B75" i="22" s="1"/>
  <c r="B54" i="23"/>
  <c r="B59" i="22" s="1"/>
  <c r="B38" i="23"/>
  <c r="B43" i="22" s="1"/>
  <c r="B22" i="23"/>
  <c r="B27" i="22" s="1"/>
  <c r="C505" i="23"/>
  <c r="C510" i="22" s="1"/>
  <c r="C489" i="23"/>
  <c r="C494" i="22" s="1"/>
  <c r="C473" i="23"/>
  <c r="C478" i="22" s="1"/>
  <c r="C457" i="23"/>
  <c r="C462" i="22" s="1"/>
  <c r="C441" i="23"/>
  <c r="C446" i="22" s="1"/>
  <c r="C425" i="23"/>
  <c r="C430" i="22" s="1"/>
  <c r="C409" i="23"/>
  <c r="C414" i="22" s="1"/>
  <c r="C393" i="23"/>
  <c r="C398" i="22" s="1"/>
  <c r="C377" i="23"/>
  <c r="C382" i="22" s="1"/>
  <c r="C361" i="23"/>
  <c r="C366" i="22" s="1"/>
  <c r="C345" i="23"/>
  <c r="C350" i="22" s="1"/>
  <c r="C329" i="23"/>
  <c r="C334" i="22" s="1"/>
  <c r="C313" i="23"/>
  <c r="C318" i="22" s="1"/>
  <c r="C297" i="23"/>
  <c r="C302" i="22" s="1"/>
  <c r="C281" i="23"/>
  <c r="C286" i="22" s="1"/>
  <c r="C265" i="23"/>
  <c r="C270" i="22" s="1"/>
  <c r="C249" i="23"/>
  <c r="C254" i="22" s="1"/>
  <c r="C233" i="23"/>
  <c r="C238" i="22" s="1"/>
  <c r="C217" i="23"/>
  <c r="C222" i="22" s="1"/>
  <c r="C201" i="23"/>
  <c r="C206" i="22" s="1"/>
  <c r="C185" i="23"/>
  <c r="C190" i="22" s="1"/>
  <c r="C169" i="23"/>
  <c r="C174" i="22" s="1"/>
  <c r="C153" i="23"/>
  <c r="C158" i="22" s="1"/>
  <c r="C137" i="23"/>
  <c r="C142" i="22" s="1"/>
  <c r="C121" i="23"/>
  <c r="C126" i="22" s="1"/>
  <c r="C105" i="23"/>
  <c r="C110" i="22" s="1"/>
  <c r="C89" i="23"/>
  <c r="C94" i="22" s="1"/>
  <c r="C73" i="23"/>
  <c r="C78" i="22" s="1"/>
  <c r="C54" i="23"/>
  <c r="C59" i="22" s="1"/>
  <c r="C33" i="23"/>
  <c r="C38" i="22" s="1"/>
  <c r="C12" i="23"/>
  <c r="C17" i="22" s="1"/>
  <c r="D489" i="23"/>
  <c r="D494" i="22" s="1"/>
  <c r="D468" i="23"/>
  <c r="D473" i="22" s="1"/>
  <c r="D440" i="23"/>
  <c r="D445" i="22" s="1"/>
  <c r="D408" i="23"/>
  <c r="D413" i="22" s="1"/>
  <c r="D376" i="23"/>
  <c r="D381" i="22" s="1"/>
  <c r="D344" i="23"/>
  <c r="D349" i="22" s="1"/>
  <c r="D312" i="23"/>
  <c r="D317" i="22" s="1"/>
  <c r="D280" i="23"/>
  <c r="D285" i="22" s="1"/>
  <c r="D229" i="23"/>
  <c r="D234" i="22" s="1"/>
  <c r="D152" i="23"/>
  <c r="D157" i="22" s="1"/>
  <c r="D67" i="23"/>
  <c r="D72" i="22" s="1"/>
  <c r="E446" i="23"/>
  <c r="E451" i="22" s="1"/>
  <c r="E318" i="23"/>
  <c r="E323" i="22" s="1"/>
  <c r="E190" i="23"/>
  <c r="E195" i="22" s="1"/>
  <c r="E62" i="23"/>
  <c r="E67" i="22" s="1"/>
  <c r="F433" i="23"/>
  <c r="F438" i="22" s="1"/>
  <c r="F305" i="23"/>
  <c r="F310" i="22" s="1"/>
  <c r="F110" i="23"/>
  <c r="F115" i="22" s="1"/>
  <c r="H317" i="23"/>
  <c r="H322" i="22" s="1"/>
  <c r="D252" i="23"/>
  <c r="D257" i="22" s="1"/>
  <c r="D236" i="23"/>
  <c r="D241" i="22" s="1"/>
  <c r="D220" i="23"/>
  <c r="D225" i="22" s="1"/>
  <c r="D204" i="23"/>
  <c r="D209" i="22" s="1"/>
  <c r="D183" i="23"/>
  <c r="D188" i="22" s="1"/>
  <c r="D162" i="23"/>
  <c r="D167" i="22" s="1"/>
  <c r="D140" i="23"/>
  <c r="D145" i="22" s="1"/>
  <c r="D119" i="23"/>
  <c r="D124" i="22" s="1"/>
  <c r="D98" i="23"/>
  <c r="D103" i="22" s="1"/>
  <c r="D76" i="23"/>
  <c r="D81" i="22" s="1"/>
  <c r="D55" i="23"/>
  <c r="D60" i="22" s="1"/>
  <c r="D24" i="23"/>
  <c r="D29" i="22" s="1"/>
  <c r="E491" i="23"/>
  <c r="E496" i="22" s="1"/>
  <c r="E459" i="23"/>
  <c r="E464" i="22" s="1"/>
  <c r="E427" i="23"/>
  <c r="E432" i="22" s="1"/>
  <c r="E395" i="23"/>
  <c r="E400" i="22" s="1"/>
  <c r="E363" i="23"/>
  <c r="E368" i="22" s="1"/>
  <c r="E331" i="23"/>
  <c r="E336" i="22" s="1"/>
  <c r="E299" i="23"/>
  <c r="E304" i="22" s="1"/>
  <c r="E267" i="23"/>
  <c r="E272" i="22" s="1"/>
  <c r="E235" i="23"/>
  <c r="E240" i="22" s="1"/>
  <c r="E203" i="23"/>
  <c r="E208" i="22" s="1"/>
  <c r="E171" i="23"/>
  <c r="E176" i="22" s="1"/>
  <c r="E139" i="23"/>
  <c r="E144" i="22" s="1"/>
  <c r="E107" i="23"/>
  <c r="E112" i="22" s="1"/>
  <c r="E75" i="23"/>
  <c r="E80" i="22" s="1"/>
  <c r="E43" i="23"/>
  <c r="E48" i="22" s="1"/>
  <c r="E11" i="23"/>
  <c r="E16" i="22" s="1"/>
  <c r="F478" i="23"/>
  <c r="F483" i="22" s="1"/>
  <c r="F446" i="23"/>
  <c r="F451" i="22" s="1"/>
  <c r="F414" i="23"/>
  <c r="F419" i="22" s="1"/>
  <c r="F382" i="23"/>
  <c r="F387" i="22" s="1"/>
  <c r="F350" i="23"/>
  <c r="F355" i="22" s="1"/>
  <c r="F318" i="23"/>
  <c r="F323" i="22" s="1"/>
  <c r="F286" i="23"/>
  <c r="F291" i="22" s="1"/>
  <c r="F254" i="23"/>
  <c r="F259" i="22" s="1"/>
  <c r="F202" i="23"/>
  <c r="F207" i="22" s="1"/>
  <c r="F138" i="23"/>
  <c r="F143" i="22" s="1"/>
  <c r="F67" i="23"/>
  <c r="F72" i="22" s="1"/>
  <c r="G466" i="23"/>
  <c r="G471" i="22" s="1"/>
  <c r="G299" i="23"/>
  <c r="G304" i="22" s="1"/>
  <c r="G40" i="23"/>
  <c r="G45" i="22" s="1"/>
  <c r="D455" i="23"/>
  <c r="D460" i="22" s="1"/>
  <c r="D439" i="23"/>
  <c r="D444" i="22" s="1"/>
  <c r="D423" i="23"/>
  <c r="D428" i="22" s="1"/>
  <c r="D407" i="23"/>
  <c r="D412" i="22" s="1"/>
  <c r="D391" i="23"/>
  <c r="D396" i="22" s="1"/>
  <c r="D375" i="23"/>
  <c r="D380" i="22" s="1"/>
  <c r="D359" i="23"/>
  <c r="D364" i="22" s="1"/>
  <c r="D343" i="23"/>
  <c r="D348" i="22" s="1"/>
  <c r="D327" i="23"/>
  <c r="D332" i="22" s="1"/>
  <c r="D311" i="23"/>
  <c r="D316" i="22" s="1"/>
  <c r="D295" i="23"/>
  <c r="D300" i="22" s="1"/>
  <c r="D279" i="23"/>
  <c r="D284" i="22" s="1"/>
  <c r="D263" i="23"/>
  <c r="D268" i="22" s="1"/>
  <c r="D247" i="23"/>
  <c r="D252" i="22" s="1"/>
  <c r="D231" i="23"/>
  <c r="D236" i="22" s="1"/>
  <c r="D215" i="23"/>
  <c r="D220" i="22" s="1"/>
  <c r="D198" i="23"/>
  <c r="D203" i="22" s="1"/>
  <c r="D176" i="23"/>
  <c r="D181" i="22" s="1"/>
  <c r="D155" i="23"/>
  <c r="D160" i="22" s="1"/>
  <c r="D134" i="23"/>
  <c r="D139" i="22" s="1"/>
  <c r="D112" i="23"/>
  <c r="D117" i="22" s="1"/>
  <c r="D91" i="23"/>
  <c r="D96" i="22" s="1"/>
  <c r="D70" i="23"/>
  <c r="D75" i="22" s="1"/>
  <c r="D47" i="23"/>
  <c r="D52" i="22" s="1"/>
  <c r="D15" i="23"/>
  <c r="D20" i="22" s="1"/>
  <c r="E482" i="23"/>
  <c r="E487" i="22" s="1"/>
  <c r="E450" i="23"/>
  <c r="E455" i="22" s="1"/>
  <c r="E418" i="23"/>
  <c r="E423" i="22" s="1"/>
  <c r="E386" i="23"/>
  <c r="E391" i="22" s="1"/>
  <c r="E354" i="23"/>
  <c r="E359" i="22" s="1"/>
  <c r="E322" i="23"/>
  <c r="E327" i="22" s="1"/>
  <c r="E290" i="23"/>
  <c r="E295" i="22" s="1"/>
  <c r="E258" i="23"/>
  <c r="E263" i="22" s="1"/>
  <c r="E226" i="23"/>
  <c r="E231" i="22" s="1"/>
  <c r="E186" i="23"/>
  <c r="E191" i="22" s="1"/>
  <c r="E146" i="23"/>
  <c r="E151" i="22" s="1"/>
  <c r="E98" i="23"/>
  <c r="E103" i="22" s="1"/>
  <c r="E58" i="23"/>
  <c r="E63" i="22" s="1"/>
  <c r="E18" i="23"/>
  <c r="E23" i="22" s="1"/>
  <c r="F453" i="23"/>
  <c r="F458" i="22" s="1"/>
  <c r="F389" i="23"/>
  <c r="F394" i="22" s="1"/>
  <c r="F325" i="23"/>
  <c r="F330" i="22" s="1"/>
  <c r="F261" i="23"/>
  <c r="F266" i="22" s="1"/>
  <c r="F150" i="23"/>
  <c r="F155" i="22" s="1"/>
  <c r="G487" i="23"/>
  <c r="G492" i="22" s="1"/>
  <c r="G103" i="23"/>
  <c r="G108" i="22" s="1"/>
  <c r="C47" i="23"/>
  <c r="C52" i="22" s="1"/>
  <c r="C15" i="23"/>
  <c r="C20" i="22" s="1"/>
  <c r="D482" i="23"/>
  <c r="D487" i="22" s="1"/>
  <c r="B501" i="23"/>
  <c r="B506" i="22" s="1"/>
  <c r="A211" i="23"/>
  <c r="A216" i="22" s="1"/>
  <c r="A307" i="23"/>
  <c r="A312" i="22" s="1"/>
  <c r="A403" i="23"/>
  <c r="A408" i="22" s="1"/>
  <c r="D437" i="23"/>
  <c r="D442" i="22" s="1"/>
  <c r="A395" i="23"/>
  <c r="A400" i="22" s="1"/>
  <c r="A267" i="23"/>
  <c r="A272" i="22" s="1"/>
  <c r="A66" i="23"/>
  <c r="A71" i="22" s="1"/>
  <c r="B164" i="23"/>
  <c r="B169" i="22" s="1"/>
  <c r="D309" i="23"/>
  <c r="D314" i="22" s="1"/>
  <c r="A387" i="23"/>
  <c r="A392" i="22" s="1"/>
  <c r="A259" i="23"/>
  <c r="A264" i="22" s="1"/>
  <c r="A45" i="23"/>
  <c r="A50" i="22" s="1"/>
  <c r="B132" i="23"/>
  <c r="B137" i="22" s="1"/>
  <c r="D62" i="23"/>
  <c r="D67" i="22" s="1"/>
  <c r="A411" i="23"/>
  <c r="A416" i="22" s="1"/>
  <c r="A283" i="23"/>
  <c r="A288" i="22" s="1"/>
  <c r="A103" i="23"/>
  <c r="A108" i="22" s="1"/>
  <c r="B228" i="23"/>
  <c r="B233" i="22" s="1"/>
  <c r="C32" i="23"/>
  <c r="C37" i="22" s="1"/>
  <c r="A490" i="23"/>
  <c r="A495" i="22" s="1"/>
  <c r="A458" i="23"/>
  <c r="A463" i="22" s="1"/>
  <c r="A426" i="23"/>
  <c r="A431" i="22" s="1"/>
  <c r="A394" i="23"/>
  <c r="A399" i="22" s="1"/>
  <c r="A362" i="23"/>
  <c r="A367" i="22" s="1"/>
  <c r="A330" i="23"/>
  <c r="A335" i="22" s="1"/>
  <c r="A298" i="23"/>
  <c r="A303" i="22" s="1"/>
  <c r="A266" i="23"/>
  <c r="A271" i="22" s="1"/>
  <c r="A234" i="23"/>
  <c r="A239" i="22" s="1"/>
  <c r="A195" i="23"/>
  <c r="A200" i="22" s="1"/>
  <c r="A131" i="23"/>
  <c r="A136" i="22" s="1"/>
  <c r="A61" i="23"/>
  <c r="A66" i="22" s="1"/>
  <c r="B474" i="23"/>
  <c r="B479" i="22" s="1"/>
  <c r="B389" i="23"/>
  <c r="B394" i="22" s="1"/>
  <c r="B284" i="23"/>
  <c r="B289" i="22" s="1"/>
  <c r="B156" i="23"/>
  <c r="B161" i="22" s="1"/>
  <c r="B28" i="23"/>
  <c r="B33" i="22" s="1"/>
  <c r="C399" i="23"/>
  <c r="C404" i="22" s="1"/>
  <c r="C152" i="23"/>
  <c r="C157" i="22" s="1"/>
  <c r="D277" i="23"/>
  <c r="D282" i="22" s="1"/>
  <c r="A495" i="23"/>
  <c r="A500" i="22" s="1"/>
  <c r="A463" i="23"/>
  <c r="A468" i="22" s="1"/>
  <c r="A431" i="23"/>
  <c r="A436" i="22" s="1"/>
  <c r="A399" i="23"/>
  <c r="A404" i="22" s="1"/>
  <c r="A367" i="23"/>
  <c r="A372" i="22" s="1"/>
  <c r="A335" i="23"/>
  <c r="A340" i="22" s="1"/>
  <c r="A303" i="23"/>
  <c r="A308" i="22" s="1"/>
  <c r="A271" i="23"/>
  <c r="A276" i="22" s="1"/>
  <c r="A239" i="23"/>
  <c r="A244" i="22" s="1"/>
  <c r="A207" i="23"/>
  <c r="A212" i="22" s="1"/>
  <c r="A143" i="23"/>
  <c r="A148" i="22" s="1"/>
  <c r="A77" i="23"/>
  <c r="A82" i="22" s="1"/>
  <c r="B490" i="23"/>
  <c r="B495" i="22" s="1"/>
  <c r="B405" i="23"/>
  <c r="B410" i="22" s="1"/>
  <c r="B308" i="23"/>
  <c r="B313" i="22" s="1"/>
  <c r="B180" i="23"/>
  <c r="B185" i="22" s="1"/>
  <c r="B52" i="23"/>
  <c r="B57" i="22" s="1"/>
  <c r="C423" i="23"/>
  <c r="C428" i="22" s="1"/>
  <c r="C200" i="23"/>
  <c r="C205" i="22" s="1"/>
  <c r="D373" i="23"/>
  <c r="D378" i="22" s="1"/>
  <c r="A502" i="23"/>
  <c r="A507" i="22" s="1"/>
  <c r="A470" i="23"/>
  <c r="A475" i="22" s="1"/>
  <c r="A438" i="23"/>
  <c r="A443" i="22" s="1"/>
  <c r="A406" i="23"/>
  <c r="A411" i="22" s="1"/>
  <c r="A374" i="23"/>
  <c r="A379" i="22" s="1"/>
  <c r="A342" i="23"/>
  <c r="A347" i="22" s="1"/>
  <c r="A310" i="23"/>
  <c r="A315" i="22" s="1"/>
  <c r="A278" i="23"/>
  <c r="A283" i="22" s="1"/>
  <c r="A246" i="23"/>
  <c r="A251" i="22" s="1"/>
  <c r="A214" i="23"/>
  <c r="A219" i="22" s="1"/>
  <c r="A155" i="23"/>
  <c r="A160" i="22" s="1"/>
  <c r="A91" i="23"/>
  <c r="A96" i="22" s="1"/>
  <c r="B506" i="23"/>
  <c r="B511" i="22" s="1"/>
  <c r="B421" i="23"/>
  <c r="B426" i="22" s="1"/>
  <c r="B332" i="23"/>
  <c r="B337" i="22" s="1"/>
  <c r="B204" i="23"/>
  <c r="B209" i="22" s="1"/>
  <c r="B76" i="23"/>
  <c r="B81" i="22" s="1"/>
  <c r="C447" i="23"/>
  <c r="C452" i="22" s="1"/>
  <c r="C248" i="23"/>
  <c r="C253" i="22" s="1"/>
  <c r="D467" i="23"/>
  <c r="D472" i="22" s="1"/>
  <c r="F93" i="23"/>
  <c r="F98" i="22" s="1"/>
  <c r="A194" i="23"/>
  <c r="A199" i="22" s="1"/>
  <c r="A178" i="23"/>
  <c r="A183" i="22" s="1"/>
  <c r="A162" i="23"/>
  <c r="A167" i="22" s="1"/>
  <c r="A146" i="23"/>
  <c r="A151" i="22" s="1"/>
  <c r="A130" i="23"/>
  <c r="A135" i="22" s="1"/>
  <c r="A114" i="23"/>
  <c r="A119" i="22" s="1"/>
  <c r="A98" i="23"/>
  <c r="A103" i="22" s="1"/>
  <c r="A81" i="23"/>
  <c r="A86" i="22" s="1"/>
  <c r="A59" i="23"/>
  <c r="A64" i="22" s="1"/>
  <c r="A38" i="23"/>
  <c r="A43" i="22" s="1"/>
  <c r="A17" i="23"/>
  <c r="A22" i="22" s="1"/>
  <c r="B494" i="23"/>
  <c r="B499" i="22" s="1"/>
  <c r="B473" i="23"/>
  <c r="B478" i="22" s="1"/>
  <c r="B452" i="23"/>
  <c r="B457" i="22" s="1"/>
  <c r="B430" i="23"/>
  <c r="B435" i="22" s="1"/>
  <c r="B409" i="23"/>
  <c r="B414" i="22" s="1"/>
  <c r="B388" i="23"/>
  <c r="B393" i="22" s="1"/>
  <c r="B366" i="23"/>
  <c r="B371" i="22" s="1"/>
  <c r="B345" i="23"/>
  <c r="B350" i="22" s="1"/>
  <c r="B313" i="23"/>
  <c r="B318" i="22" s="1"/>
  <c r="B281" i="23"/>
  <c r="B286" i="22" s="1"/>
  <c r="B249" i="23"/>
  <c r="B254" i="22" s="1"/>
  <c r="B217" i="23"/>
  <c r="B222" i="22" s="1"/>
  <c r="B185" i="23"/>
  <c r="B190" i="22" s="1"/>
  <c r="B153" i="23"/>
  <c r="B158" i="22" s="1"/>
  <c r="B121" i="23"/>
  <c r="B126" i="22" s="1"/>
  <c r="B89" i="23"/>
  <c r="B94" i="22" s="1"/>
  <c r="B57" i="23"/>
  <c r="B62" i="22" s="1"/>
  <c r="B25" i="23"/>
  <c r="B30" i="22" s="1"/>
  <c r="C492" i="23"/>
  <c r="C497" i="22" s="1"/>
  <c r="C460" i="23"/>
  <c r="C465" i="22" s="1"/>
  <c r="C428" i="23"/>
  <c r="C433" i="22" s="1"/>
  <c r="C396" i="23"/>
  <c r="C401" i="22" s="1"/>
  <c r="C340" i="23"/>
  <c r="C345" i="22" s="1"/>
  <c r="C276" i="23"/>
  <c r="C281" i="22" s="1"/>
  <c r="C212" i="23"/>
  <c r="C217" i="22" s="1"/>
  <c r="C148" i="23"/>
  <c r="C153" i="22" s="1"/>
  <c r="C84" i="23"/>
  <c r="C89" i="22" s="1"/>
  <c r="D504" i="23"/>
  <c r="D509" i="22" s="1"/>
  <c r="D397" i="23"/>
  <c r="D402" i="22" s="1"/>
  <c r="D269" i="23"/>
  <c r="D274" i="22" s="1"/>
  <c r="E406" i="23"/>
  <c r="E411" i="22" s="1"/>
  <c r="F393" i="23"/>
  <c r="F398" i="22" s="1"/>
  <c r="A505" i="23"/>
  <c r="A510" i="22" s="1"/>
  <c r="A489" i="23"/>
  <c r="A494" i="22" s="1"/>
  <c r="A473" i="23"/>
  <c r="A478" i="22" s="1"/>
  <c r="A457" i="23"/>
  <c r="A462" i="22" s="1"/>
  <c r="A441" i="23"/>
  <c r="A446" i="22" s="1"/>
  <c r="A425" i="23"/>
  <c r="A430" i="22" s="1"/>
  <c r="A409" i="23"/>
  <c r="A414" i="22" s="1"/>
  <c r="A393" i="23"/>
  <c r="A398" i="22" s="1"/>
  <c r="A377" i="23"/>
  <c r="A382" i="22" s="1"/>
  <c r="A361" i="23"/>
  <c r="A366" i="22" s="1"/>
  <c r="A345" i="23"/>
  <c r="A350" i="22" s="1"/>
  <c r="A329" i="23"/>
  <c r="A334" i="22" s="1"/>
  <c r="A313" i="23"/>
  <c r="A318" i="22" s="1"/>
  <c r="A297" i="23"/>
  <c r="A302" i="22" s="1"/>
  <c r="A281" i="23"/>
  <c r="A286" i="22" s="1"/>
  <c r="A265" i="23"/>
  <c r="A270" i="22" s="1"/>
  <c r="A249" i="23"/>
  <c r="A254" i="22" s="1"/>
  <c r="A233" i="23"/>
  <c r="A238" i="22" s="1"/>
  <c r="A217" i="23"/>
  <c r="A222" i="22" s="1"/>
  <c r="A201" i="23"/>
  <c r="A206" i="22" s="1"/>
  <c r="A185" i="23"/>
  <c r="A190" i="22" s="1"/>
  <c r="A169" i="23"/>
  <c r="A174" i="22" s="1"/>
  <c r="A153" i="23"/>
  <c r="A158" i="22" s="1"/>
  <c r="A137" i="23"/>
  <c r="A142" i="22" s="1"/>
  <c r="A121" i="23"/>
  <c r="A126" i="22" s="1"/>
  <c r="A105" i="23"/>
  <c r="A110" i="22" s="1"/>
  <c r="A89" i="23"/>
  <c r="A94" i="22" s="1"/>
  <c r="A69" i="23"/>
  <c r="A74" i="22" s="1"/>
  <c r="A47" i="23"/>
  <c r="A52" i="22" s="1"/>
  <c r="A26" i="23"/>
  <c r="A31" i="22" s="1"/>
  <c r="B504" i="23"/>
  <c r="B509" i="22" s="1"/>
  <c r="B482" i="23"/>
  <c r="B487" i="22" s="1"/>
  <c r="B461" i="23"/>
  <c r="B466" i="22" s="1"/>
  <c r="B440" i="23"/>
  <c r="B445" i="22" s="1"/>
  <c r="B418" i="23"/>
  <c r="B423" i="22" s="1"/>
  <c r="B397" i="23"/>
  <c r="B402" i="22" s="1"/>
  <c r="B376" i="23"/>
  <c r="B381" i="22" s="1"/>
  <c r="B354" i="23"/>
  <c r="B359" i="22" s="1"/>
  <c r="B328" i="23"/>
  <c r="B333" i="22" s="1"/>
  <c r="B296" i="23"/>
  <c r="B301" i="22" s="1"/>
  <c r="B264" i="23"/>
  <c r="B269" i="22" s="1"/>
  <c r="B232" i="23"/>
  <c r="B237" i="22" s="1"/>
  <c r="B200" i="23"/>
  <c r="B205" i="22" s="1"/>
  <c r="B168" i="23"/>
  <c r="B173" i="22" s="1"/>
  <c r="B136" i="23"/>
  <c r="B141" i="22" s="1"/>
  <c r="B104" i="23"/>
  <c r="B109" i="22" s="1"/>
  <c r="B72" i="23"/>
  <c r="B77" i="22" s="1"/>
  <c r="B40" i="23"/>
  <c r="B45" i="22" s="1"/>
  <c r="B8" i="23"/>
  <c r="B13" i="22" s="1"/>
  <c r="C475" i="23"/>
  <c r="C480" i="22" s="1"/>
  <c r="C443" i="23"/>
  <c r="C448" i="22" s="1"/>
  <c r="C411" i="23"/>
  <c r="C416" i="22" s="1"/>
  <c r="C368" i="23"/>
  <c r="C373" i="22" s="1"/>
  <c r="C304" i="23"/>
  <c r="C309" i="22" s="1"/>
  <c r="C240" i="23"/>
  <c r="C245" i="22" s="1"/>
  <c r="C176" i="23"/>
  <c r="C181" i="22" s="1"/>
  <c r="C112" i="23"/>
  <c r="C117" i="22" s="1"/>
  <c r="C42" i="23"/>
  <c r="C47" i="22" s="1"/>
  <c r="D453" i="23"/>
  <c r="D458" i="22" s="1"/>
  <c r="D325" i="23"/>
  <c r="D330" i="22" s="1"/>
  <c r="D104" i="23"/>
  <c r="D109" i="22" s="1"/>
  <c r="E118" i="23"/>
  <c r="E123" i="22" s="1"/>
  <c r="G354" i="23"/>
  <c r="G359" i="22" s="1"/>
  <c r="A496" i="23"/>
  <c r="A501" i="22" s="1"/>
  <c r="A480" i="23"/>
  <c r="A485" i="22" s="1"/>
  <c r="A464" i="23"/>
  <c r="A469" i="22" s="1"/>
  <c r="A448" i="23"/>
  <c r="A453" i="22" s="1"/>
  <c r="A432" i="23"/>
  <c r="A437" i="22" s="1"/>
  <c r="A416" i="23"/>
  <c r="A421" i="22" s="1"/>
  <c r="A400" i="23"/>
  <c r="A405" i="22" s="1"/>
  <c r="A384" i="23"/>
  <c r="A389" i="22" s="1"/>
  <c r="A368" i="23"/>
  <c r="A373" i="22" s="1"/>
  <c r="A352" i="23"/>
  <c r="A357" i="22" s="1"/>
  <c r="A336" i="23"/>
  <c r="A341" i="22" s="1"/>
  <c r="A320" i="23"/>
  <c r="A325" i="22" s="1"/>
  <c r="A304" i="23"/>
  <c r="A309" i="22" s="1"/>
  <c r="A288" i="23"/>
  <c r="A293" i="22" s="1"/>
  <c r="A272" i="23"/>
  <c r="A277" i="22" s="1"/>
  <c r="A256" i="23"/>
  <c r="A261" i="22" s="1"/>
  <c r="A240" i="23"/>
  <c r="A245" i="22" s="1"/>
  <c r="A224" i="23"/>
  <c r="A229" i="22" s="1"/>
  <c r="A208" i="23"/>
  <c r="A213" i="22" s="1"/>
  <c r="A192" i="23"/>
  <c r="A197" i="22" s="1"/>
  <c r="A176" i="23"/>
  <c r="A181" i="22" s="1"/>
  <c r="A160" i="23"/>
  <c r="A165" i="22" s="1"/>
  <c r="A144" i="23"/>
  <c r="A149" i="22" s="1"/>
  <c r="A128" i="23"/>
  <c r="A133" i="22" s="1"/>
  <c r="A112" i="23"/>
  <c r="A117" i="22" s="1"/>
  <c r="A96" i="23"/>
  <c r="A101" i="22" s="1"/>
  <c r="A78" i="23"/>
  <c r="A83" i="22" s="1"/>
  <c r="A57" i="23"/>
  <c r="A62" i="22" s="1"/>
  <c r="A35" i="23"/>
  <c r="A40" i="22" s="1"/>
  <c r="A14" i="23"/>
  <c r="A19" i="22" s="1"/>
  <c r="B492" i="23"/>
  <c r="B497" i="22" s="1"/>
  <c r="B470" i="23"/>
  <c r="B475" i="22" s="1"/>
  <c r="B449" i="23"/>
  <c r="B454" i="22" s="1"/>
  <c r="B428" i="23"/>
  <c r="B433" i="22" s="1"/>
  <c r="B406" i="23"/>
  <c r="B411" i="22" s="1"/>
  <c r="B385" i="23"/>
  <c r="B390" i="22" s="1"/>
  <c r="B364" i="23"/>
  <c r="B369" i="22" s="1"/>
  <c r="B341" i="23"/>
  <c r="B346" i="22" s="1"/>
  <c r="B309" i="23"/>
  <c r="B314" i="22" s="1"/>
  <c r="B277" i="23"/>
  <c r="B282" i="22" s="1"/>
  <c r="B245" i="23"/>
  <c r="B250" i="22" s="1"/>
  <c r="B213" i="23"/>
  <c r="B218" i="22" s="1"/>
  <c r="B181" i="23"/>
  <c r="B186" i="22" s="1"/>
  <c r="B149" i="23"/>
  <c r="B154" i="22" s="1"/>
  <c r="B117" i="23"/>
  <c r="B122" i="22" s="1"/>
  <c r="B85" i="23"/>
  <c r="B90" i="22" s="1"/>
  <c r="B53" i="23"/>
  <c r="B58" i="22" s="1"/>
  <c r="B21" i="23"/>
  <c r="B26" i="22" s="1"/>
  <c r="C488" i="23"/>
  <c r="C493" i="22" s="1"/>
  <c r="C456" i="23"/>
  <c r="C461" i="22" s="1"/>
  <c r="C424" i="23"/>
  <c r="C429" i="22" s="1"/>
  <c r="C392" i="23"/>
  <c r="C397" i="22" s="1"/>
  <c r="C332" i="23"/>
  <c r="C337" i="22" s="1"/>
  <c r="C268" i="23"/>
  <c r="C273" i="22" s="1"/>
  <c r="C204" i="23"/>
  <c r="C209" i="22" s="1"/>
  <c r="C140" i="23"/>
  <c r="C145" i="22" s="1"/>
  <c r="C76" i="23"/>
  <c r="C81" i="22" s="1"/>
  <c r="D493" i="23"/>
  <c r="D498" i="22" s="1"/>
  <c r="D381" i="23"/>
  <c r="D386" i="22" s="1"/>
  <c r="D241" i="23"/>
  <c r="D246" i="22" s="1"/>
  <c r="E342" i="23"/>
  <c r="E347" i="22" s="1"/>
  <c r="F329" i="23"/>
  <c r="F334" i="22" s="1"/>
  <c r="C383" i="23"/>
  <c r="C388" i="22" s="1"/>
  <c r="C367" i="23"/>
  <c r="C372" i="22" s="1"/>
  <c r="C351" i="23"/>
  <c r="C356" i="22" s="1"/>
  <c r="C335" i="23"/>
  <c r="C340" i="22" s="1"/>
  <c r="C319" i="23"/>
  <c r="C324" i="22" s="1"/>
  <c r="C303" i="23"/>
  <c r="C308" i="22" s="1"/>
  <c r="C287" i="23"/>
  <c r="C292" i="22" s="1"/>
  <c r="C271" i="23"/>
  <c r="C276" i="22" s="1"/>
  <c r="C255" i="23"/>
  <c r="C260" i="22" s="1"/>
  <c r="C239" i="23"/>
  <c r="C244" i="22" s="1"/>
  <c r="C223" i="23"/>
  <c r="C228" i="22" s="1"/>
  <c r="C207" i="23"/>
  <c r="C212" i="22" s="1"/>
  <c r="C191" i="23"/>
  <c r="C196" i="22" s="1"/>
  <c r="C175" i="23"/>
  <c r="C180" i="22" s="1"/>
  <c r="C159" i="23"/>
  <c r="C164" i="22" s="1"/>
  <c r="C143" i="23"/>
  <c r="C148" i="22" s="1"/>
  <c r="C127" i="23"/>
  <c r="C132" i="22" s="1"/>
  <c r="C111" i="23"/>
  <c r="C116" i="22" s="1"/>
  <c r="C95" i="23"/>
  <c r="C100" i="22" s="1"/>
  <c r="C79" i="23"/>
  <c r="C84" i="22" s="1"/>
  <c r="C62" i="23"/>
  <c r="C67" i="22" s="1"/>
  <c r="C41" i="23"/>
  <c r="C46" i="22" s="1"/>
  <c r="C20" i="23"/>
  <c r="C25" i="22" s="1"/>
  <c r="D497" i="23"/>
  <c r="D502" i="22" s="1"/>
  <c r="D476" i="23"/>
  <c r="D481" i="22" s="1"/>
  <c r="D452" i="23"/>
  <c r="D457" i="22" s="1"/>
  <c r="D420" i="23"/>
  <c r="D425" i="22" s="1"/>
  <c r="D388" i="23"/>
  <c r="D393" i="22" s="1"/>
  <c r="D356" i="23"/>
  <c r="D361" i="22" s="1"/>
  <c r="D324" i="23"/>
  <c r="D329" i="22" s="1"/>
  <c r="D292" i="23"/>
  <c r="D297" i="22" s="1"/>
  <c r="D253" i="23"/>
  <c r="D258" i="22" s="1"/>
  <c r="D184" i="23"/>
  <c r="D189" i="22" s="1"/>
  <c r="D99" i="23"/>
  <c r="D104" i="22" s="1"/>
  <c r="E494" i="23"/>
  <c r="E499" i="22" s="1"/>
  <c r="E366" i="23"/>
  <c r="E371" i="22" s="1"/>
  <c r="E238" i="23"/>
  <c r="E243" i="22" s="1"/>
  <c r="E110" i="23"/>
  <c r="E115" i="22" s="1"/>
  <c r="F481" i="23"/>
  <c r="F486" i="22" s="1"/>
  <c r="F353" i="23"/>
  <c r="F358" i="22" s="1"/>
  <c r="F206" i="23"/>
  <c r="F211" i="22" s="1"/>
  <c r="G311" i="23"/>
  <c r="G316" i="22" s="1"/>
  <c r="A76" i="23"/>
  <c r="A81" i="22" s="1"/>
  <c r="A60" i="23"/>
  <c r="A65" i="22" s="1"/>
  <c r="A44" i="23"/>
  <c r="A49" i="22" s="1"/>
  <c r="A28" i="23"/>
  <c r="A33" i="22" s="1"/>
  <c r="A12" i="23"/>
  <c r="A17" i="22" s="1"/>
  <c r="B495" i="23"/>
  <c r="B500" i="22" s="1"/>
  <c r="B479" i="23"/>
  <c r="B484" i="22" s="1"/>
  <c r="B463" i="23"/>
  <c r="B468" i="22" s="1"/>
  <c r="B447" i="23"/>
  <c r="B452" i="22" s="1"/>
  <c r="B431" i="23"/>
  <c r="B436" i="22" s="1"/>
  <c r="B415" i="23"/>
  <c r="B420" i="22" s="1"/>
  <c r="B399" i="23"/>
  <c r="B404" i="22" s="1"/>
  <c r="B383" i="23"/>
  <c r="B388" i="22" s="1"/>
  <c r="B367" i="23"/>
  <c r="B372" i="22" s="1"/>
  <c r="B351" i="23"/>
  <c r="B356" i="22" s="1"/>
  <c r="B335" i="23"/>
  <c r="B340" i="22" s="1"/>
  <c r="B319" i="23"/>
  <c r="B324" i="22" s="1"/>
  <c r="B303" i="23"/>
  <c r="B308" i="22" s="1"/>
  <c r="B287" i="23"/>
  <c r="B292" i="22" s="1"/>
  <c r="B271" i="23"/>
  <c r="B276" i="22" s="1"/>
  <c r="B255" i="23"/>
  <c r="B260" i="22" s="1"/>
  <c r="B239" i="23"/>
  <c r="B244" i="22" s="1"/>
  <c r="B223" i="23"/>
  <c r="B228" i="22" s="1"/>
  <c r="B207" i="23"/>
  <c r="B212" i="22" s="1"/>
  <c r="B191" i="23"/>
  <c r="B196" i="22" s="1"/>
  <c r="B175" i="23"/>
  <c r="B180" i="22" s="1"/>
  <c r="B159" i="23"/>
  <c r="B164" i="22" s="1"/>
  <c r="B143" i="23"/>
  <c r="B148" i="22" s="1"/>
  <c r="B127" i="23"/>
  <c r="B132" i="22" s="1"/>
  <c r="B111" i="23"/>
  <c r="B116" i="22" s="1"/>
  <c r="B95" i="23"/>
  <c r="B100" i="22" s="1"/>
  <c r="B79" i="23"/>
  <c r="B84" i="22" s="1"/>
  <c r="B63" i="23"/>
  <c r="B68" i="22" s="1"/>
  <c r="B47" i="23"/>
  <c r="B52" i="22" s="1"/>
  <c r="B31" i="23"/>
  <c r="B36" i="22" s="1"/>
  <c r="B15" i="23"/>
  <c r="B20" i="22" s="1"/>
  <c r="C498" i="23"/>
  <c r="C503" i="22" s="1"/>
  <c r="C482" i="23"/>
  <c r="C487" i="22" s="1"/>
  <c r="C466" i="23"/>
  <c r="C471" i="22" s="1"/>
  <c r="C450" i="23"/>
  <c r="C455" i="22" s="1"/>
  <c r="C434" i="23"/>
  <c r="C439" i="22" s="1"/>
  <c r="C418" i="23"/>
  <c r="C423" i="22" s="1"/>
  <c r="C402" i="23"/>
  <c r="C407" i="22" s="1"/>
  <c r="C386" i="23"/>
  <c r="C391" i="22" s="1"/>
  <c r="C370" i="23"/>
  <c r="C375" i="22" s="1"/>
  <c r="C354" i="23"/>
  <c r="C359" i="22" s="1"/>
  <c r="C338" i="23"/>
  <c r="C343" i="22" s="1"/>
  <c r="C322" i="23"/>
  <c r="C327" i="22" s="1"/>
  <c r="C306" i="23"/>
  <c r="C311" i="22" s="1"/>
  <c r="C290" i="23"/>
  <c r="C295" i="22" s="1"/>
  <c r="C274" i="23"/>
  <c r="C279" i="22" s="1"/>
  <c r="C258" i="23"/>
  <c r="C263" i="22" s="1"/>
  <c r="C242" i="23"/>
  <c r="C247" i="22" s="1"/>
  <c r="C226" i="23"/>
  <c r="C231" i="22" s="1"/>
  <c r="C210" i="23"/>
  <c r="C215" i="22" s="1"/>
  <c r="C194" i="23"/>
  <c r="C199" i="22" s="1"/>
  <c r="C178" i="23"/>
  <c r="C183" i="22" s="1"/>
  <c r="C162" i="23"/>
  <c r="C167" i="22" s="1"/>
  <c r="C146" i="23"/>
  <c r="C151" i="22" s="1"/>
  <c r="C130" i="23"/>
  <c r="C135" i="22" s="1"/>
  <c r="C114" i="23"/>
  <c r="C119" i="22" s="1"/>
  <c r="C98" i="23"/>
  <c r="C103" i="22" s="1"/>
  <c r="C82" i="23"/>
  <c r="C87" i="22" s="1"/>
  <c r="C66" i="23"/>
  <c r="C71" i="22" s="1"/>
  <c r="C45" i="23"/>
  <c r="C50" i="22" s="1"/>
  <c r="C24" i="23"/>
  <c r="C29" i="22" s="1"/>
  <c r="D501" i="23"/>
  <c r="D506" i="22" s="1"/>
  <c r="D480" i="23"/>
  <c r="D485" i="22" s="1"/>
  <c r="D457" i="23"/>
  <c r="D462" i="22" s="1"/>
  <c r="D425" i="23"/>
  <c r="D430" i="22" s="1"/>
  <c r="D393" i="23"/>
  <c r="D398" i="22" s="1"/>
  <c r="D361" i="23"/>
  <c r="D366" i="22" s="1"/>
  <c r="D329" i="23"/>
  <c r="D334" i="22" s="1"/>
  <c r="D297" i="23"/>
  <c r="D302" i="22" s="1"/>
  <c r="D265" i="23"/>
  <c r="D270" i="22" s="1"/>
  <c r="D200" i="23"/>
  <c r="D205" i="22" s="1"/>
  <c r="D115" i="23"/>
  <c r="D120" i="22" s="1"/>
  <c r="D19" i="23"/>
  <c r="D24" i="22" s="1"/>
  <c r="E390" i="23"/>
  <c r="E395" i="22" s="1"/>
  <c r="E262" i="23"/>
  <c r="E267" i="22" s="1"/>
  <c r="E134" i="23"/>
  <c r="E139" i="22" s="1"/>
  <c r="F505" i="23"/>
  <c r="F510" i="22" s="1"/>
  <c r="F377" i="23"/>
  <c r="F382" i="22" s="1"/>
  <c r="F249" i="23"/>
  <c r="F254" i="22" s="1"/>
  <c r="G439" i="23"/>
  <c r="G444" i="22" s="1"/>
  <c r="B338" i="23"/>
  <c r="B343" i="22" s="1"/>
  <c r="B322" i="23"/>
  <c r="B327" i="22" s="1"/>
  <c r="B306" i="23"/>
  <c r="B311" i="22" s="1"/>
  <c r="B290" i="23"/>
  <c r="B295" i="22" s="1"/>
  <c r="B274" i="23"/>
  <c r="B279" i="22" s="1"/>
  <c r="B258" i="23"/>
  <c r="B263" i="22" s="1"/>
  <c r="B242" i="23"/>
  <c r="B247" i="22" s="1"/>
  <c r="B226" i="23"/>
  <c r="B231" i="22" s="1"/>
  <c r="B210" i="23"/>
  <c r="B215" i="22" s="1"/>
  <c r="B194" i="23"/>
  <c r="B199" i="22" s="1"/>
  <c r="B178" i="23"/>
  <c r="B183" i="22" s="1"/>
  <c r="B162" i="23"/>
  <c r="B167" i="22" s="1"/>
  <c r="B146" i="23"/>
  <c r="B151" i="22" s="1"/>
  <c r="B130" i="23"/>
  <c r="B135" i="22" s="1"/>
  <c r="B114" i="23"/>
  <c r="B119" i="22" s="1"/>
  <c r="B98" i="23"/>
  <c r="B103" i="22" s="1"/>
  <c r="B82" i="23"/>
  <c r="B87" i="22" s="1"/>
  <c r="B66" i="23"/>
  <c r="B71" i="22" s="1"/>
  <c r="B50" i="23"/>
  <c r="B55" i="22" s="1"/>
  <c r="B34" i="23"/>
  <c r="B39" i="22" s="1"/>
  <c r="B18" i="23"/>
  <c r="B23" i="22" s="1"/>
  <c r="C501" i="23"/>
  <c r="C506" i="22" s="1"/>
  <c r="C485" i="23"/>
  <c r="C490" i="22" s="1"/>
  <c r="C469" i="23"/>
  <c r="C474" i="22" s="1"/>
  <c r="C453" i="23"/>
  <c r="C458" i="22" s="1"/>
  <c r="C437" i="23"/>
  <c r="C442" i="22" s="1"/>
  <c r="C421" i="23"/>
  <c r="C426" i="22" s="1"/>
  <c r="C405" i="23"/>
  <c r="C410" i="22" s="1"/>
  <c r="C389" i="23"/>
  <c r="C394" i="22" s="1"/>
  <c r="C373" i="23"/>
  <c r="C378" i="22" s="1"/>
  <c r="C357" i="23"/>
  <c r="C362" i="22" s="1"/>
  <c r="C341" i="23"/>
  <c r="C346" i="22" s="1"/>
  <c r="C325" i="23"/>
  <c r="C330" i="22" s="1"/>
  <c r="C309" i="23"/>
  <c r="C314" i="22" s="1"/>
  <c r="C293" i="23"/>
  <c r="C298" i="22" s="1"/>
  <c r="C277" i="23"/>
  <c r="C282" i="22" s="1"/>
  <c r="C261" i="23"/>
  <c r="C266" i="22" s="1"/>
  <c r="C245" i="23"/>
  <c r="C250" i="22" s="1"/>
  <c r="C229" i="23"/>
  <c r="C234" i="22" s="1"/>
  <c r="C213" i="23"/>
  <c r="C218" i="22" s="1"/>
  <c r="C197" i="23"/>
  <c r="C202" i="22" s="1"/>
  <c r="C181" i="23"/>
  <c r="C186" i="22" s="1"/>
  <c r="C165" i="23"/>
  <c r="C170" i="22" s="1"/>
  <c r="C149" i="23"/>
  <c r="C154" i="22" s="1"/>
  <c r="C133" i="23"/>
  <c r="C138" i="22" s="1"/>
  <c r="C117" i="23"/>
  <c r="C122" i="22" s="1"/>
  <c r="C101" i="23"/>
  <c r="C106" i="22" s="1"/>
  <c r="C85" i="23"/>
  <c r="C90" i="22" s="1"/>
  <c r="C69" i="23"/>
  <c r="C74" i="22" s="1"/>
  <c r="C49" i="23"/>
  <c r="C54" i="22" s="1"/>
  <c r="C28" i="23"/>
  <c r="C33" i="22" s="1"/>
  <c r="D505" i="23"/>
  <c r="D510" i="22" s="1"/>
  <c r="D484" i="23"/>
  <c r="D489" i="22" s="1"/>
  <c r="D463" i="23"/>
  <c r="D468" i="22" s="1"/>
  <c r="D432" i="23"/>
  <c r="D437" i="22" s="1"/>
  <c r="D400" i="23"/>
  <c r="D405" i="22" s="1"/>
  <c r="D368" i="23"/>
  <c r="D373" i="22" s="1"/>
  <c r="D336" i="23"/>
  <c r="D341" i="22" s="1"/>
  <c r="D304" i="23"/>
  <c r="D309" i="22" s="1"/>
  <c r="D272" i="23"/>
  <c r="D277" i="22" s="1"/>
  <c r="D213" i="23"/>
  <c r="D218" i="22" s="1"/>
  <c r="D131" i="23"/>
  <c r="D136" i="22" s="1"/>
  <c r="D43" i="23"/>
  <c r="D48" i="22" s="1"/>
  <c r="E414" i="23"/>
  <c r="E419" i="22" s="1"/>
  <c r="E286" i="23"/>
  <c r="E291" i="22" s="1"/>
  <c r="E158" i="23"/>
  <c r="E163" i="22" s="1"/>
  <c r="E30" i="23"/>
  <c r="E35" i="22" s="1"/>
  <c r="F401" i="23"/>
  <c r="F406" i="22" s="1"/>
  <c r="F273" i="23"/>
  <c r="F278" i="22" s="1"/>
  <c r="F29" i="23"/>
  <c r="F34" i="22" s="1"/>
  <c r="D264" i="23"/>
  <c r="D269" i="22" s="1"/>
  <c r="D248" i="23"/>
  <c r="D253" i="22" s="1"/>
  <c r="D232" i="23"/>
  <c r="D237" i="22" s="1"/>
  <c r="D216" i="23"/>
  <c r="D221" i="22" s="1"/>
  <c r="D199" i="23"/>
  <c r="D204" i="22" s="1"/>
  <c r="D178" i="23"/>
  <c r="D183" i="22" s="1"/>
  <c r="D156" i="23"/>
  <c r="D161" i="22" s="1"/>
  <c r="D135" i="23"/>
  <c r="D140" i="22" s="1"/>
  <c r="D114" i="23"/>
  <c r="D119" i="22" s="1"/>
  <c r="D92" i="23"/>
  <c r="D97" i="22" s="1"/>
  <c r="D71" i="23"/>
  <c r="D76" i="22" s="1"/>
  <c r="D48" i="23"/>
  <c r="D53" i="22" s="1"/>
  <c r="D16" i="23"/>
  <c r="D21" i="22" s="1"/>
  <c r="E483" i="23"/>
  <c r="E488" i="22" s="1"/>
  <c r="E451" i="23"/>
  <c r="E456" i="22" s="1"/>
  <c r="E419" i="23"/>
  <c r="E424" i="22" s="1"/>
  <c r="E387" i="23"/>
  <c r="E392" i="22" s="1"/>
  <c r="E355" i="23"/>
  <c r="E360" i="22" s="1"/>
  <c r="E323" i="23"/>
  <c r="E328" i="22" s="1"/>
  <c r="E291" i="23"/>
  <c r="E296" i="22" s="1"/>
  <c r="E259" i="23"/>
  <c r="E264" i="22" s="1"/>
  <c r="E227" i="23"/>
  <c r="E232" i="22" s="1"/>
  <c r="E195" i="23"/>
  <c r="E200" i="22" s="1"/>
  <c r="E163" i="23"/>
  <c r="E168" i="22" s="1"/>
  <c r="E131" i="23"/>
  <c r="E136" i="22" s="1"/>
  <c r="E99" i="23"/>
  <c r="E104" i="22" s="1"/>
  <c r="E67" i="23"/>
  <c r="E72" i="22" s="1"/>
  <c r="E35" i="23"/>
  <c r="E40" i="22" s="1"/>
  <c r="F502" i="23"/>
  <c r="F507" i="22" s="1"/>
  <c r="F470" i="23"/>
  <c r="F475" i="22" s="1"/>
  <c r="F438" i="23"/>
  <c r="F443" i="22" s="1"/>
  <c r="F406" i="23"/>
  <c r="F411" i="22" s="1"/>
  <c r="F374" i="23"/>
  <c r="F379" i="22" s="1"/>
  <c r="F342" i="23"/>
  <c r="F347" i="22" s="1"/>
  <c r="F310" i="23"/>
  <c r="F315" i="22" s="1"/>
  <c r="F278" i="23"/>
  <c r="F283" i="22" s="1"/>
  <c r="F246" i="23"/>
  <c r="F251" i="22" s="1"/>
  <c r="F186" i="23"/>
  <c r="F191" i="22" s="1"/>
  <c r="F122" i="23"/>
  <c r="F127" i="22" s="1"/>
  <c r="F45" i="23"/>
  <c r="F50" i="22" s="1"/>
  <c r="G427" i="23"/>
  <c r="G432" i="22" s="1"/>
  <c r="G247" i="23"/>
  <c r="G252" i="22" s="1"/>
  <c r="H454" i="23"/>
  <c r="H459" i="22" s="1"/>
  <c r="D451" i="23"/>
  <c r="D456" i="22" s="1"/>
  <c r="D435" i="23"/>
  <c r="D440" i="22" s="1"/>
  <c r="D419" i="23"/>
  <c r="D424" i="22" s="1"/>
  <c r="D403" i="23"/>
  <c r="D408" i="22" s="1"/>
  <c r="D387" i="23"/>
  <c r="D392" i="22" s="1"/>
  <c r="D371" i="23"/>
  <c r="D376" i="22" s="1"/>
  <c r="D355" i="23"/>
  <c r="D360" i="22" s="1"/>
  <c r="D339" i="23"/>
  <c r="D344" i="22" s="1"/>
  <c r="D323" i="23"/>
  <c r="D328" i="22" s="1"/>
  <c r="D307" i="23"/>
  <c r="D312" i="22" s="1"/>
  <c r="D291" i="23"/>
  <c r="D296" i="22" s="1"/>
  <c r="D275" i="23"/>
  <c r="D280" i="22" s="1"/>
  <c r="D259" i="23"/>
  <c r="D264" i="22" s="1"/>
  <c r="D243" i="23"/>
  <c r="D248" i="22" s="1"/>
  <c r="D227" i="23"/>
  <c r="D232" i="22" s="1"/>
  <c r="D211" i="23"/>
  <c r="D216" i="22" s="1"/>
  <c r="D192" i="23"/>
  <c r="D197" i="22" s="1"/>
  <c r="D171" i="23"/>
  <c r="D176" i="22" s="1"/>
  <c r="D150" i="23"/>
  <c r="D155" i="22" s="1"/>
  <c r="D128" i="23"/>
  <c r="D133" i="22" s="1"/>
  <c r="D107" i="23"/>
  <c r="D112" i="22" s="1"/>
  <c r="D86" i="23"/>
  <c r="D91" i="22" s="1"/>
  <c r="D64" i="23"/>
  <c r="D69" i="22" s="1"/>
  <c r="D39" i="23"/>
  <c r="D44" i="22" s="1"/>
  <c r="E506" i="23"/>
  <c r="E511" i="22" s="1"/>
  <c r="E474" i="23"/>
  <c r="E479" i="22" s="1"/>
  <c r="E442" i="23"/>
  <c r="E447" i="22" s="1"/>
  <c r="E410" i="23"/>
  <c r="E415" i="22" s="1"/>
  <c r="E378" i="23"/>
  <c r="E383" i="22" s="1"/>
  <c r="E346" i="23"/>
  <c r="E351" i="22" s="1"/>
  <c r="E314" i="23"/>
  <c r="E319" i="22" s="1"/>
  <c r="E282" i="23"/>
  <c r="E287" i="22" s="1"/>
  <c r="E250" i="23"/>
  <c r="E255" i="22" s="1"/>
  <c r="E218" i="23"/>
  <c r="E223" i="22" s="1"/>
  <c r="E178" i="23"/>
  <c r="E183" i="22" s="1"/>
  <c r="E130" i="23"/>
  <c r="E135" i="22" s="1"/>
  <c r="E50" i="23"/>
  <c r="E55" i="22" s="1"/>
  <c r="F501" i="23"/>
  <c r="F506" i="22" s="1"/>
  <c r="F437" i="23"/>
  <c r="F442" i="22" s="1"/>
  <c r="F373" i="23"/>
  <c r="F378" i="22" s="1"/>
  <c r="F309" i="23"/>
  <c r="F314" i="22" s="1"/>
  <c r="F245" i="23"/>
  <c r="F250" i="22" s="1"/>
  <c r="F118" i="23"/>
  <c r="F123" i="22" s="1"/>
  <c r="G418" i="23"/>
  <c r="G423" i="22" s="1"/>
  <c r="H422" i="23"/>
  <c r="H427" i="22" s="1"/>
  <c r="C39" i="23"/>
  <c r="C44" i="22" s="1"/>
  <c r="D506" i="23"/>
  <c r="D511" i="22" s="1"/>
  <c r="D474" i="23"/>
  <c r="D479" i="22" s="1"/>
  <c r="A499" i="23"/>
  <c r="A504" i="22" s="1"/>
  <c r="B68" i="23"/>
  <c r="B73" i="22" s="1"/>
  <c r="B416" i="23"/>
  <c r="B421" i="22" s="1"/>
  <c r="A151" i="23"/>
  <c r="A156" i="22" s="1"/>
  <c r="A275" i="23"/>
  <c r="A280" i="22" s="1"/>
  <c r="A491" i="23"/>
  <c r="A496" i="22" s="1"/>
  <c r="A363" i="23"/>
  <c r="A368" i="22" s="1"/>
  <c r="A235" i="23"/>
  <c r="A240" i="22" s="1"/>
  <c r="B480" i="23"/>
  <c r="B485" i="22" s="1"/>
  <c r="B36" i="23"/>
  <c r="B41" i="22" s="1"/>
  <c r="A483" i="23"/>
  <c r="A488" i="22" s="1"/>
  <c r="A355" i="23"/>
  <c r="A360" i="22" s="1"/>
  <c r="A227" i="23"/>
  <c r="A232" i="22" s="1"/>
  <c r="B458" i="23"/>
  <c r="B463" i="22" s="1"/>
  <c r="C503" i="23"/>
  <c r="C508" i="22" s="1"/>
  <c r="A7" i="23"/>
  <c r="A12" i="22" s="1"/>
  <c r="A379" i="23"/>
  <c r="A384" i="22" s="1"/>
  <c r="A251" i="23"/>
  <c r="A256" i="22" s="1"/>
  <c r="A23" i="23"/>
  <c r="A28" i="22" s="1"/>
  <c r="B100" i="23"/>
  <c r="B105" i="22" s="1"/>
  <c r="E54" i="23"/>
  <c r="E59" i="22" s="1"/>
  <c r="A482" i="23"/>
  <c r="A487" i="22" s="1"/>
  <c r="A450" i="23"/>
  <c r="A455" i="22" s="1"/>
  <c r="A418" i="23"/>
  <c r="A423" i="22" s="1"/>
  <c r="A386" i="23"/>
  <c r="A391" i="22" s="1"/>
  <c r="A354" i="23"/>
  <c r="A359" i="22" s="1"/>
  <c r="A322" i="23"/>
  <c r="A327" i="22" s="1"/>
  <c r="A290" i="23"/>
  <c r="A295" i="22" s="1"/>
  <c r="A258" i="23"/>
  <c r="A263" i="22" s="1"/>
  <c r="A226" i="23"/>
  <c r="A231" i="22" s="1"/>
  <c r="A179" i="23"/>
  <c r="A184" i="22" s="1"/>
  <c r="A115" i="23"/>
  <c r="A120" i="22" s="1"/>
  <c r="A39" i="23"/>
  <c r="A44" i="22" s="1"/>
  <c r="B453" i="23"/>
  <c r="B458" i="22" s="1"/>
  <c r="B368" i="23"/>
  <c r="B373" i="22" s="1"/>
  <c r="B252" i="23"/>
  <c r="B257" i="22" s="1"/>
  <c r="B124" i="23"/>
  <c r="B129" i="22" s="1"/>
  <c r="C495" i="23"/>
  <c r="C500" i="22" s="1"/>
  <c r="C344" i="23"/>
  <c r="C349" i="22" s="1"/>
  <c r="C88" i="23"/>
  <c r="C93" i="22" s="1"/>
  <c r="E438" i="23"/>
  <c r="E443" i="22" s="1"/>
  <c r="A487" i="23"/>
  <c r="A492" i="22" s="1"/>
  <c r="A455" i="23"/>
  <c r="A460" i="22" s="1"/>
  <c r="A423" i="23"/>
  <c r="A428" i="22" s="1"/>
  <c r="A391" i="23"/>
  <c r="A396" i="22" s="1"/>
  <c r="A359" i="23"/>
  <c r="A364" i="22" s="1"/>
  <c r="A327" i="23"/>
  <c r="A332" i="22" s="1"/>
  <c r="A295" i="23"/>
  <c r="A300" i="22" s="1"/>
  <c r="A263" i="23"/>
  <c r="A268" i="22" s="1"/>
  <c r="A231" i="23"/>
  <c r="A236" i="22" s="1"/>
  <c r="A191" i="23"/>
  <c r="A196" i="22" s="1"/>
  <c r="A127" i="23"/>
  <c r="A132" i="22" s="1"/>
  <c r="A55" i="23"/>
  <c r="A60" i="22" s="1"/>
  <c r="B469" i="23"/>
  <c r="B474" i="22" s="1"/>
  <c r="B384" i="23"/>
  <c r="B389" i="22" s="1"/>
  <c r="B276" i="23"/>
  <c r="B281" i="22" s="1"/>
  <c r="B148" i="23"/>
  <c r="B153" i="22" s="1"/>
  <c r="B20" i="23"/>
  <c r="B25" i="22" s="1"/>
  <c r="C391" i="23"/>
  <c r="C396" i="22" s="1"/>
  <c r="C136" i="23"/>
  <c r="C141" i="22" s="1"/>
  <c r="D225" i="23"/>
  <c r="D230" i="22" s="1"/>
  <c r="A494" i="23"/>
  <c r="A499" i="22" s="1"/>
  <c r="A462" i="23"/>
  <c r="A467" i="22" s="1"/>
  <c r="A430" i="23"/>
  <c r="A435" i="22" s="1"/>
  <c r="A398" i="23"/>
  <c r="A403" i="22" s="1"/>
  <c r="A366" i="23"/>
  <c r="A371" i="22" s="1"/>
  <c r="A334" i="23"/>
  <c r="A339" i="22" s="1"/>
  <c r="A302" i="23"/>
  <c r="A307" i="22" s="1"/>
  <c r="A270" i="23"/>
  <c r="A275" i="22" s="1"/>
  <c r="A238" i="23"/>
  <c r="A243" i="22" s="1"/>
  <c r="A203" i="23"/>
  <c r="A208" i="22" s="1"/>
  <c r="A139" i="23"/>
  <c r="A144" i="22" s="1"/>
  <c r="A71" i="23"/>
  <c r="A76" i="22" s="1"/>
  <c r="B485" i="23"/>
  <c r="B490" i="22" s="1"/>
  <c r="B400" i="23"/>
  <c r="B405" i="22" s="1"/>
  <c r="B300" i="23"/>
  <c r="B305" i="22" s="1"/>
  <c r="B172" i="23"/>
  <c r="B177" i="22" s="1"/>
  <c r="B44" i="23"/>
  <c r="B49" i="22" s="1"/>
  <c r="C415" i="23"/>
  <c r="C420" i="22" s="1"/>
  <c r="C184" i="23"/>
  <c r="C189" i="22" s="1"/>
  <c r="D341" i="23"/>
  <c r="D346" i="22" s="1"/>
  <c r="A206" i="23"/>
  <c r="A211" i="22" s="1"/>
  <c r="A190" i="23"/>
  <c r="A195" i="22" s="1"/>
  <c r="A174" i="23"/>
  <c r="A179" i="22" s="1"/>
  <c r="A158" i="23"/>
  <c r="A163" i="22" s="1"/>
  <c r="A142" i="23"/>
  <c r="A147" i="22" s="1"/>
  <c r="A126" i="23"/>
  <c r="A131" i="22" s="1"/>
  <c r="A110" i="23"/>
  <c r="A115" i="22" s="1"/>
  <c r="A94" i="23"/>
  <c r="A99" i="22" s="1"/>
  <c r="A75" i="23"/>
  <c r="A80" i="22" s="1"/>
  <c r="A54" i="23"/>
  <c r="A59" i="22" s="1"/>
  <c r="A33" i="23"/>
  <c r="A38" i="22" s="1"/>
  <c r="A11" i="23"/>
  <c r="A16" i="22" s="1"/>
  <c r="B489" i="23"/>
  <c r="B494" i="22" s="1"/>
  <c r="B468" i="23"/>
  <c r="B473" i="22" s="1"/>
  <c r="B446" i="23"/>
  <c r="B451" i="22" s="1"/>
  <c r="B425" i="23"/>
  <c r="B430" i="22" s="1"/>
  <c r="B404" i="23"/>
  <c r="B409" i="22" s="1"/>
  <c r="B382" i="23"/>
  <c r="B387" i="22" s="1"/>
  <c r="B361" i="23"/>
  <c r="B366" i="22" s="1"/>
  <c r="B337" i="23"/>
  <c r="B342" i="22" s="1"/>
  <c r="B305" i="23"/>
  <c r="B310" i="22" s="1"/>
  <c r="B273" i="23"/>
  <c r="B278" i="22" s="1"/>
  <c r="B241" i="23"/>
  <c r="B246" i="22" s="1"/>
  <c r="B209" i="23"/>
  <c r="B214" i="22" s="1"/>
  <c r="B177" i="23"/>
  <c r="B182" i="22" s="1"/>
  <c r="B145" i="23"/>
  <c r="B150" i="22" s="1"/>
  <c r="B113" i="23"/>
  <c r="B118" i="22" s="1"/>
  <c r="B81" i="23"/>
  <c r="B86" i="22" s="1"/>
  <c r="B49" i="23"/>
  <c r="B54" i="22" s="1"/>
  <c r="B17" i="23"/>
  <c r="B22" i="22" s="1"/>
  <c r="C484" i="23"/>
  <c r="C489" i="22" s="1"/>
  <c r="C452" i="23"/>
  <c r="C457" i="22" s="1"/>
  <c r="C420" i="23"/>
  <c r="C425" i="22" s="1"/>
  <c r="C388" i="23"/>
  <c r="C393" i="22" s="1"/>
  <c r="C324" i="23"/>
  <c r="C329" i="22" s="1"/>
  <c r="C260" i="23"/>
  <c r="C265" i="22" s="1"/>
  <c r="C196" i="23"/>
  <c r="C201" i="22" s="1"/>
  <c r="C132" i="23"/>
  <c r="C137" i="22" s="1"/>
  <c r="C68" i="23"/>
  <c r="C73" i="22" s="1"/>
  <c r="D483" i="23"/>
  <c r="D488" i="22" s="1"/>
  <c r="D365" i="23"/>
  <c r="D370" i="22" s="1"/>
  <c r="D209" i="23"/>
  <c r="D214" i="22" s="1"/>
  <c r="E278" i="23"/>
  <c r="E283" i="22" s="1"/>
  <c r="F265" i="23"/>
  <c r="F270" i="22" s="1"/>
  <c r="A501" i="23"/>
  <c r="A506" i="22" s="1"/>
  <c r="A485" i="23"/>
  <c r="A490" i="22" s="1"/>
  <c r="A469" i="23"/>
  <c r="A474" i="22" s="1"/>
  <c r="A453" i="23"/>
  <c r="A458" i="22" s="1"/>
  <c r="A437" i="23"/>
  <c r="A442" i="22" s="1"/>
  <c r="A421" i="23"/>
  <c r="A426" i="22" s="1"/>
  <c r="A405" i="23"/>
  <c r="A410" i="22" s="1"/>
  <c r="A389" i="23"/>
  <c r="A394" i="22" s="1"/>
  <c r="A373" i="23"/>
  <c r="A378" i="22" s="1"/>
  <c r="A357" i="23"/>
  <c r="A362" i="22" s="1"/>
  <c r="A341" i="23"/>
  <c r="A346" i="22" s="1"/>
  <c r="A325" i="23"/>
  <c r="A330" i="22" s="1"/>
  <c r="A309" i="23"/>
  <c r="A314" i="22" s="1"/>
  <c r="A293" i="23"/>
  <c r="A298" i="22" s="1"/>
  <c r="A277" i="23"/>
  <c r="A282" i="22" s="1"/>
  <c r="A261" i="23"/>
  <c r="A266" i="22" s="1"/>
  <c r="A245" i="23"/>
  <c r="A250" i="22" s="1"/>
  <c r="A229" i="23"/>
  <c r="A234" i="22" s="1"/>
  <c r="A213" i="23"/>
  <c r="A218" i="22" s="1"/>
  <c r="A197" i="23"/>
  <c r="A202" i="22" s="1"/>
  <c r="A181" i="23"/>
  <c r="A186" i="22" s="1"/>
  <c r="A165" i="23"/>
  <c r="A170" i="22" s="1"/>
  <c r="A149" i="23"/>
  <c r="A154" i="22" s="1"/>
  <c r="A133" i="23"/>
  <c r="A138" i="22" s="1"/>
  <c r="A117" i="23"/>
  <c r="A122" i="22" s="1"/>
  <c r="A101" i="23"/>
  <c r="A106" i="22" s="1"/>
  <c r="A85" i="23"/>
  <c r="A90" i="22" s="1"/>
  <c r="A63" i="23"/>
  <c r="A68" i="22" s="1"/>
  <c r="A42" i="23"/>
  <c r="A47" i="22" s="1"/>
  <c r="A21" i="23"/>
  <c r="A26" i="22" s="1"/>
  <c r="B498" i="23"/>
  <c r="B503" i="22" s="1"/>
  <c r="B477" i="23"/>
  <c r="B482" i="22" s="1"/>
  <c r="B456" i="23"/>
  <c r="B461" i="22" s="1"/>
  <c r="B434" i="23"/>
  <c r="B439" i="22" s="1"/>
  <c r="B413" i="23"/>
  <c r="B418" i="22" s="1"/>
  <c r="B392" i="23"/>
  <c r="B397" i="22" s="1"/>
  <c r="B370" i="23"/>
  <c r="B375" i="22" s="1"/>
  <c r="B349" i="23"/>
  <c r="B354" i="22" s="1"/>
  <c r="B320" i="23"/>
  <c r="B325" i="22" s="1"/>
  <c r="B288" i="23"/>
  <c r="B293" i="22" s="1"/>
  <c r="B256" i="23"/>
  <c r="B261" i="22" s="1"/>
  <c r="B224" i="23"/>
  <c r="B229" i="22" s="1"/>
  <c r="B192" i="23"/>
  <c r="B197" i="22" s="1"/>
  <c r="B160" i="23"/>
  <c r="B165" i="22" s="1"/>
  <c r="B128" i="23"/>
  <c r="B133" i="22" s="1"/>
  <c r="B96" i="23"/>
  <c r="B101" i="22" s="1"/>
  <c r="B64" i="23"/>
  <c r="B69" i="22" s="1"/>
  <c r="B32" i="23"/>
  <c r="B37" i="22" s="1"/>
  <c r="C499" i="23"/>
  <c r="C504" i="22" s="1"/>
  <c r="C467" i="23"/>
  <c r="C472" i="22" s="1"/>
  <c r="C435" i="23"/>
  <c r="C440" i="22" s="1"/>
  <c r="C403" i="23"/>
  <c r="C408" i="22" s="1"/>
  <c r="C352" i="23"/>
  <c r="C357" i="22" s="1"/>
  <c r="C288" i="23"/>
  <c r="C293" i="22" s="1"/>
  <c r="C224" i="23"/>
  <c r="C229" i="22" s="1"/>
  <c r="C160" i="23"/>
  <c r="C165" i="22" s="1"/>
  <c r="C96" i="23"/>
  <c r="C101" i="22" s="1"/>
  <c r="C21" i="23"/>
  <c r="C26" i="22" s="1"/>
  <c r="D421" i="23"/>
  <c r="D426" i="22" s="1"/>
  <c r="D293" i="23"/>
  <c r="D298" i="22" s="1"/>
  <c r="E502" i="23"/>
  <c r="E507" i="22" s="1"/>
  <c r="F489" i="23"/>
  <c r="F494" i="22" s="1"/>
  <c r="D7" i="23"/>
  <c r="D12" i="22" s="1"/>
  <c r="A492" i="23"/>
  <c r="A497" i="22" s="1"/>
  <c r="A476" i="23"/>
  <c r="A481" i="22" s="1"/>
  <c r="A460" i="23"/>
  <c r="A465" i="22" s="1"/>
  <c r="A444" i="23"/>
  <c r="A449" i="22" s="1"/>
  <c r="A428" i="23"/>
  <c r="A433" i="22" s="1"/>
  <c r="A412" i="23"/>
  <c r="A417" i="22" s="1"/>
  <c r="A396" i="23"/>
  <c r="A401" i="22" s="1"/>
  <c r="A380" i="23"/>
  <c r="A385" i="22" s="1"/>
  <c r="A364" i="23"/>
  <c r="A369" i="22" s="1"/>
  <c r="A348" i="23"/>
  <c r="A353" i="22" s="1"/>
  <c r="A332" i="23"/>
  <c r="A337" i="22" s="1"/>
  <c r="A316" i="23"/>
  <c r="A321" i="22" s="1"/>
  <c r="A300" i="23"/>
  <c r="A305" i="22" s="1"/>
  <c r="A284" i="23"/>
  <c r="A289" i="22" s="1"/>
  <c r="A268" i="23"/>
  <c r="A273" i="22" s="1"/>
  <c r="A252" i="23"/>
  <c r="A257" i="22" s="1"/>
  <c r="A236" i="23"/>
  <c r="A241" i="22" s="1"/>
  <c r="A220" i="23"/>
  <c r="A225" i="22" s="1"/>
  <c r="A204" i="23"/>
  <c r="A209" i="22" s="1"/>
  <c r="A188" i="23"/>
  <c r="A193" i="22" s="1"/>
  <c r="A172" i="23"/>
  <c r="A177" i="22" s="1"/>
  <c r="A156" i="23"/>
  <c r="A161" i="22" s="1"/>
  <c r="A140" i="23"/>
  <c r="A145" i="22" s="1"/>
  <c r="A124" i="23"/>
  <c r="A129" i="22" s="1"/>
  <c r="A108" i="23"/>
  <c r="A113" i="22" s="1"/>
  <c r="A92" i="23"/>
  <c r="A97" i="22" s="1"/>
  <c r="A73" i="23"/>
  <c r="A78" i="22" s="1"/>
  <c r="A51" i="23"/>
  <c r="A56" i="22" s="1"/>
  <c r="A30" i="23"/>
  <c r="A35" i="22" s="1"/>
  <c r="A9" i="23"/>
  <c r="A14" i="22" s="1"/>
  <c r="B486" i="23"/>
  <c r="B491" i="22" s="1"/>
  <c r="B465" i="23"/>
  <c r="B470" i="22" s="1"/>
  <c r="B444" i="23"/>
  <c r="B449" i="22" s="1"/>
  <c r="B422" i="23"/>
  <c r="B427" i="22" s="1"/>
  <c r="B401" i="23"/>
  <c r="B406" i="22" s="1"/>
  <c r="B380" i="23"/>
  <c r="B385" i="22" s="1"/>
  <c r="B358" i="23"/>
  <c r="B363" i="22" s="1"/>
  <c r="B333" i="23"/>
  <c r="B338" i="22" s="1"/>
  <c r="B301" i="23"/>
  <c r="B306" i="22" s="1"/>
  <c r="B269" i="23"/>
  <c r="B274" i="22" s="1"/>
  <c r="B237" i="23"/>
  <c r="B242" i="22" s="1"/>
  <c r="B205" i="23"/>
  <c r="B210" i="22" s="1"/>
  <c r="B173" i="23"/>
  <c r="B178" i="22" s="1"/>
  <c r="B109" i="23"/>
  <c r="B114" i="22" s="1"/>
  <c r="B77" i="23"/>
  <c r="B82" i="22" s="1"/>
  <c r="B45" i="23"/>
  <c r="B50" i="22" s="1"/>
  <c r="B13" i="23"/>
  <c r="B18" i="22" s="1"/>
  <c r="C480" i="23"/>
  <c r="C485" i="22" s="1"/>
  <c r="C448" i="23"/>
  <c r="C453" i="22" s="1"/>
  <c r="C416" i="23"/>
  <c r="C421" i="22" s="1"/>
  <c r="C380" i="23"/>
  <c r="C385" i="22" s="1"/>
  <c r="C316" i="23"/>
  <c r="C321" i="22" s="1"/>
  <c r="C252" i="23"/>
  <c r="C257" i="22" s="1"/>
  <c r="C188" i="23"/>
  <c r="C193" i="22" s="1"/>
  <c r="C124" i="23"/>
  <c r="C129" i="22" s="1"/>
  <c r="C58" i="23"/>
  <c r="C63" i="22" s="1"/>
  <c r="D472" i="23"/>
  <c r="D477" i="22" s="1"/>
  <c r="D349" i="23"/>
  <c r="D354" i="22" s="1"/>
  <c r="D168" i="23"/>
  <c r="D173" i="22" s="1"/>
  <c r="E214" i="23"/>
  <c r="E219" i="22" s="1"/>
  <c r="F158" i="23"/>
  <c r="F163" i="22" s="1"/>
  <c r="C379" i="23"/>
  <c r="C384" i="22" s="1"/>
  <c r="C363" i="23"/>
  <c r="C368" i="22" s="1"/>
  <c r="C347" i="23"/>
  <c r="C352" i="22" s="1"/>
  <c r="C331" i="23"/>
  <c r="C336" i="22" s="1"/>
  <c r="C315" i="23"/>
  <c r="C320" i="22" s="1"/>
  <c r="C299" i="23"/>
  <c r="C304" i="22" s="1"/>
  <c r="C283" i="23"/>
  <c r="C288" i="22" s="1"/>
  <c r="C267" i="23"/>
  <c r="C272" i="22" s="1"/>
  <c r="C251" i="23"/>
  <c r="C256" i="22" s="1"/>
  <c r="C235" i="23"/>
  <c r="C240" i="22" s="1"/>
  <c r="C219" i="23"/>
  <c r="C224" i="22" s="1"/>
  <c r="C203" i="23"/>
  <c r="C208" i="22" s="1"/>
  <c r="C187" i="23"/>
  <c r="C192" i="22" s="1"/>
  <c r="C171" i="23"/>
  <c r="C176" i="22" s="1"/>
  <c r="C155" i="23"/>
  <c r="C160" i="22" s="1"/>
  <c r="C139" i="23"/>
  <c r="C144" i="22" s="1"/>
  <c r="C123" i="23"/>
  <c r="C128" i="22" s="1"/>
  <c r="C107" i="23"/>
  <c r="C112" i="22" s="1"/>
  <c r="C91" i="23"/>
  <c r="C96" i="22" s="1"/>
  <c r="C75" i="23"/>
  <c r="C80" i="22" s="1"/>
  <c r="C57" i="23"/>
  <c r="C62" i="22" s="1"/>
  <c r="C36" i="23"/>
  <c r="C41" i="22" s="1"/>
  <c r="C14" i="23"/>
  <c r="C19" i="22" s="1"/>
  <c r="D492" i="23"/>
  <c r="D497" i="22" s="1"/>
  <c r="D471" i="23"/>
  <c r="D476" i="22" s="1"/>
  <c r="D444" i="23"/>
  <c r="D449" i="22" s="1"/>
  <c r="D412" i="23"/>
  <c r="D417" i="22" s="1"/>
  <c r="D380" i="23"/>
  <c r="D385" i="22" s="1"/>
  <c r="D348" i="23"/>
  <c r="D353" i="22" s="1"/>
  <c r="D316" i="23"/>
  <c r="D321" i="22" s="1"/>
  <c r="D284" i="23"/>
  <c r="D289" i="22" s="1"/>
  <c r="D237" i="23"/>
  <c r="D242" i="22" s="1"/>
  <c r="D163" i="23"/>
  <c r="D168" i="22" s="1"/>
  <c r="D78" i="23"/>
  <c r="D83" i="22" s="1"/>
  <c r="E462" i="23"/>
  <c r="E467" i="22" s="1"/>
  <c r="E334" i="23"/>
  <c r="E339" i="22" s="1"/>
  <c r="E206" i="23"/>
  <c r="E211" i="22" s="1"/>
  <c r="E78" i="23"/>
  <c r="E83" i="22" s="1"/>
  <c r="F449" i="23"/>
  <c r="F454" i="22" s="1"/>
  <c r="F321" i="23"/>
  <c r="F326" i="22" s="1"/>
  <c r="F142" i="23"/>
  <c r="F147" i="22" s="1"/>
  <c r="G62" i="23"/>
  <c r="G67" i="22" s="1"/>
  <c r="A72" i="23"/>
  <c r="A77" i="22" s="1"/>
  <c r="A56" i="23"/>
  <c r="A61" i="22" s="1"/>
  <c r="A40" i="23"/>
  <c r="A45" i="22" s="1"/>
  <c r="A24" i="23"/>
  <c r="A29" i="22" s="1"/>
  <c r="A8" i="23"/>
  <c r="A13" i="22" s="1"/>
  <c r="B491" i="23"/>
  <c r="B496" i="22" s="1"/>
  <c r="B475" i="23"/>
  <c r="B480" i="22" s="1"/>
  <c r="B459" i="23"/>
  <c r="B464" i="22" s="1"/>
  <c r="B443" i="23"/>
  <c r="B448" i="22" s="1"/>
  <c r="B427" i="23"/>
  <c r="B432" i="22" s="1"/>
  <c r="B411" i="23"/>
  <c r="B416" i="22" s="1"/>
  <c r="B395" i="23"/>
  <c r="B400" i="22" s="1"/>
  <c r="B379" i="23"/>
  <c r="B384" i="22" s="1"/>
  <c r="B363" i="23"/>
  <c r="B368" i="22" s="1"/>
  <c r="B347" i="23"/>
  <c r="B352" i="22" s="1"/>
  <c r="B331" i="23"/>
  <c r="B336" i="22" s="1"/>
  <c r="B315" i="23"/>
  <c r="B320" i="22" s="1"/>
  <c r="B299" i="23"/>
  <c r="B304" i="22" s="1"/>
  <c r="B283" i="23"/>
  <c r="B288" i="22" s="1"/>
  <c r="B267" i="23"/>
  <c r="B272" i="22" s="1"/>
  <c r="B251" i="23"/>
  <c r="B256" i="22" s="1"/>
  <c r="B235" i="23"/>
  <c r="B240" i="22" s="1"/>
  <c r="B219" i="23"/>
  <c r="B224" i="22" s="1"/>
  <c r="B203" i="23"/>
  <c r="B208" i="22" s="1"/>
  <c r="B187" i="23"/>
  <c r="B192" i="22" s="1"/>
  <c r="B171" i="23"/>
  <c r="B176" i="22" s="1"/>
  <c r="B155" i="23"/>
  <c r="B160" i="22" s="1"/>
  <c r="B139" i="23"/>
  <c r="B144" i="22" s="1"/>
  <c r="B123" i="23"/>
  <c r="B128" i="22" s="1"/>
  <c r="B107" i="23"/>
  <c r="B112" i="22" s="1"/>
  <c r="B91" i="23"/>
  <c r="B96" i="22" s="1"/>
  <c r="B75" i="23"/>
  <c r="B80" i="22" s="1"/>
  <c r="B59" i="23"/>
  <c r="B64" i="22" s="1"/>
  <c r="B43" i="23"/>
  <c r="B48" i="22" s="1"/>
  <c r="B27" i="23"/>
  <c r="B32" i="22" s="1"/>
  <c r="B11" i="23"/>
  <c r="B16" i="22" s="1"/>
  <c r="C494" i="23"/>
  <c r="C499" i="22" s="1"/>
  <c r="C478" i="23"/>
  <c r="C483" i="22" s="1"/>
  <c r="C462" i="23"/>
  <c r="C467" i="22" s="1"/>
  <c r="C446" i="23"/>
  <c r="C451" i="22" s="1"/>
  <c r="C430" i="23"/>
  <c r="C435" i="22" s="1"/>
  <c r="C414" i="23"/>
  <c r="C419" i="22" s="1"/>
  <c r="C398" i="23"/>
  <c r="C403" i="22" s="1"/>
  <c r="C382" i="23"/>
  <c r="C387" i="22" s="1"/>
  <c r="C366" i="23"/>
  <c r="C371" i="22" s="1"/>
  <c r="C350" i="23"/>
  <c r="C355" i="22" s="1"/>
  <c r="C334" i="23"/>
  <c r="C339" i="22" s="1"/>
  <c r="C318" i="23"/>
  <c r="C323" i="22" s="1"/>
  <c r="C302" i="23"/>
  <c r="C307" i="22" s="1"/>
  <c r="C286" i="23"/>
  <c r="C291" i="22" s="1"/>
  <c r="C270" i="23"/>
  <c r="C275" i="22" s="1"/>
  <c r="C254" i="23"/>
  <c r="C259" i="22" s="1"/>
  <c r="C238" i="23"/>
  <c r="C243" i="22" s="1"/>
  <c r="C222" i="23"/>
  <c r="C227" i="22" s="1"/>
  <c r="C206" i="23"/>
  <c r="C211" i="22" s="1"/>
  <c r="C190" i="23"/>
  <c r="C195" i="22" s="1"/>
  <c r="C174" i="23"/>
  <c r="C179" i="22" s="1"/>
  <c r="C158" i="23"/>
  <c r="C163" i="22" s="1"/>
  <c r="C142" i="23"/>
  <c r="C147" i="22" s="1"/>
  <c r="C126" i="23"/>
  <c r="C131" i="22" s="1"/>
  <c r="C110" i="23"/>
  <c r="C115" i="22" s="1"/>
  <c r="C94" i="23"/>
  <c r="C99" i="22" s="1"/>
  <c r="C78" i="23"/>
  <c r="C83" i="22" s="1"/>
  <c r="C61" i="23"/>
  <c r="C66" i="22" s="1"/>
  <c r="C40" i="23"/>
  <c r="C45" i="22" s="1"/>
  <c r="C18" i="23"/>
  <c r="C23" i="22" s="1"/>
  <c r="D496" i="23"/>
  <c r="D501" i="22" s="1"/>
  <c r="D475" i="23"/>
  <c r="D480" i="22" s="1"/>
  <c r="D449" i="23"/>
  <c r="D454" i="22" s="1"/>
  <c r="D417" i="23"/>
  <c r="D422" i="22" s="1"/>
  <c r="D385" i="23"/>
  <c r="D390" i="22" s="1"/>
  <c r="D353" i="23"/>
  <c r="D358" i="22" s="1"/>
  <c r="D321" i="23"/>
  <c r="D326" i="22" s="1"/>
  <c r="D289" i="23"/>
  <c r="D294" i="22" s="1"/>
  <c r="D249" i="23"/>
  <c r="D254" i="22" s="1"/>
  <c r="D179" i="23"/>
  <c r="D184" i="22" s="1"/>
  <c r="D94" i="23"/>
  <c r="D99" i="22" s="1"/>
  <c r="E486" i="23"/>
  <c r="E491" i="22" s="1"/>
  <c r="E358" i="23"/>
  <c r="E363" i="22" s="1"/>
  <c r="E230" i="23"/>
  <c r="E235" i="22" s="1"/>
  <c r="E102" i="23"/>
  <c r="E107" i="22" s="1"/>
  <c r="F473" i="23"/>
  <c r="F478" i="22" s="1"/>
  <c r="F345" i="23"/>
  <c r="F350" i="22" s="1"/>
  <c r="F190" i="23"/>
  <c r="F195" i="22" s="1"/>
  <c r="G263" i="23"/>
  <c r="G268" i="22" s="1"/>
  <c r="B334" i="23"/>
  <c r="B339" i="22" s="1"/>
  <c r="B318" i="23"/>
  <c r="B323" i="22" s="1"/>
  <c r="B302" i="23"/>
  <c r="B307" i="22" s="1"/>
  <c r="B286" i="23"/>
  <c r="B291" i="22" s="1"/>
  <c r="B270" i="23"/>
  <c r="B275" i="22" s="1"/>
  <c r="B254" i="23"/>
  <c r="B259" i="22" s="1"/>
  <c r="B238" i="23"/>
  <c r="B243" i="22" s="1"/>
  <c r="B222" i="23"/>
  <c r="B227" i="22" s="1"/>
  <c r="B206" i="23"/>
  <c r="B211" i="22" s="1"/>
  <c r="B190" i="23"/>
  <c r="B195" i="22" s="1"/>
  <c r="B174" i="23"/>
  <c r="B179" i="22" s="1"/>
  <c r="B158" i="23"/>
  <c r="B163" i="22" s="1"/>
  <c r="B142" i="23"/>
  <c r="B147" i="22" s="1"/>
  <c r="B126" i="23"/>
  <c r="B131" i="22" s="1"/>
  <c r="B110" i="23"/>
  <c r="B115" i="22" s="1"/>
  <c r="B94" i="23"/>
  <c r="B99" i="22" s="1"/>
  <c r="B78" i="23"/>
  <c r="B83" i="22" s="1"/>
  <c r="B62" i="23"/>
  <c r="B67" i="22" s="1"/>
  <c r="B46" i="23"/>
  <c r="B51" i="22" s="1"/>
  <c r="B30" i="23"/>
  <c r="B35" i="22" s="1"/>
  <c r="B14" i="23"/>
  <c r="B19" i="22" s="1"/>
  <c r="C497" i="23"/>
  <c r="C502" i="22" s="1"/>
  <c r="C481" i="23"/>
  <c r="C486" i="22" s="1"/>
  <c r="C465" i="23"/>
  <c r="C470" i="22" s="1"/>
  <c r="C449" i="23"/>
  <c r="C454" i="22" s="1"/>
  <c r="C433" i="23"/>
  <c r="C438" i="22" s="1"/>
  <c r="C417" i="23"/>
  <c r="C422" i="22" s="1"/>
  <c r="C401" i="23"/>
  <c r="C406" i="22" s="1"/>
  <c r="C385" i="23"/>
  <c r="C390" i="22" s="1"/>
  <c r="C369" i="23"/>
  <c r="C374" i="22" s="1"/>
  <c r="C353" i="23"/>
  <c r="C358" i="22" s="1"/>
  <c r="C337" i="23"/>
  <c r="C342" i="22" s="1"/>
  <c r="C321" i="23"/>
  <c r="C326" i="22" s="1"/>
  <c r="C305" i="23"/>
  <c r="C310" i="22" s="1"/>
  <c r="C289" i="23"/>
  <c r="C294" i="22" s="1"/>
  <c r="C273" i="23"/>
  <c r="C278" i="22" s="1"/>
  <c r="C257" i="23"/>
  <c r="C262" i="22" s="1"/>
  <c r="C241" i="23"/>
  <c r="C246" i="22" s="1"/>
  <c r="C225" i="23"/>
  <c r="C230" i="22" s="1"/>
  <c r="C209" i="23"/>
  <c r="C214" i="22" s="1"/>
  <c r="C193" i="23"/>
  <c r="C198" i="22" s="1"/>
  <c r="C177" i="23"/>
  <c r="C182" i="22" s="1"/>
  <c r="C161" i="23"/>
  <c r="C166" i="22" s="1"/>
  <c r="C145" i="23"/>
  <c r="C150" i="22" s="1"/>
  <c r="C129" i="23"/>
  <c r="C134" i="22" s="1"/>
  <c r="C113" i="23"/>
  <c r="C118" i="22" s="1"/>
  <c r="C97" i="23"/>
  <c r="C102" i="22" s="1"/>
  <c r="C81" i="23"/>
  <c r="C86" i="22" s="1"/>
  <c r="C65" i="23"/>
  <c r="C70" i="22" s="1"/>
  <c r="C44" i="23"/>
  <c r="C49" i="22" s="1"/>
  <c r="C22" i="23"/>
  <c r="C27" i="22" s="1"/>
  <c r="D500" i="23"/>
  <c r="D505" i="22" s="1"/>
  <c r="D479" i="23"/>
  <c r="D484" i="22" s="1"/>
  <c r="D456" i="23"/>
  <c r="D461" i="22" s="1"/>
  <c r="D424" i="23"/>
  <c r="D429" i="22" s="1"/>
  <c r="D392" i="23"/>
  <c r="D397" i="22" s="1"/>
  <c r="D360" i="23"/>
  <c r="D365" i="22" s="1"/>
  <c r="D328" i="23"/>
  <c r="D333" i="22" s="1"/>
  <c r="D296" i="23"/>
  <c r="D301" i="22" s="1"/>
  <c r="D261" i="23"/>
  <c r="D266" i="22" s="1"/>
  <c r="D195" i="23"/>
  <c r="D200" i="22" s="1"/>
  <c r="D110" i="23"/>
  <c r="D115" i="22" s="1"/>
  <c r="D11" i="23"/>
  <c r="D16" i="22" s="1"/>
  <c r="E382" i="23"/>
  <c r="E387" i="22" s="1"/>
  <c r="E254" i="23"/>
  <c r="E259" i="22" s="1"/>
  <c r="E126" i="23"/>
  <c r="E131" i="22" s="1"/>
  <c r="F497" i="23"/>
  <c r="F502" i="22" s="1"/>
  <c r="F369" i="23"/>
  <c r="F374" i="22" s="1"/>
  <c r="F238" i="23"/>
  <c r="F243" i="22" s="1"/>
  <c r="G395" i="23"/>
  <c r="G400" i="22" s="1"/>
  <c r="D260" i="23"/>
  <c r="D265" i="22" s="1"/>
  <c r="D244" i="23"/>
  <c r="D249" i="22" s="1"/>
  <c r="D228" i="23"/>
  <c r="D233" i="22" s="1"/>
  <c r="D212" i="23"/>
  <c r="D217" i="22" s="1"/>
  <c r="D194" i="23"/>
  <c r="D199" i="22" s="1"/>
  <c r="D172" i="23"/>
  <c r="D177" i="22" s="1"/>
  <c r="D151" i="23"/>
  <c r="D156" i="22" s="1"/>
  <c r="D130" i="23"/>
  <c r="D135" i="22" s="1"/>
  <c r="D108" i="23"/>
  <c r="D113" i="22" s="1"/>
  <c r="D87" i="23"/>
  <c r="D92" i="22" s="1"/>
  <c r="D66" i="23"/>
  <c r="D71" i="22" s="1"/>
  <c r="D40" i="23"/>
  <c r="D45" i="22" s="1"/>
  <c r="D8" i="23"/>
  <c r="D13" i="22" s="1"/>
  <c r="AA13" i="22" s="1"/>
  <c r="E475" i="23"/>
  <c r="E480" i="22" s="1"/>
  <c r="E443" i="23"/>
  <c r="E448" i="22" s="1"/>
  <c r="E411" i="23"/>
  <c r="E416" i="22" s="1"/>
  <c r="E379" i="23"/>
  <c r="E384" i="22" s="1"/>
  <c r="E347" i="23"/>
  <c r="E352" i="22" s="1"/>
  <c r="E315" i="23"/>
  <c r="E320" i="22" s="1"/>
  <c r="E283" i="23"/>
  <c r="E288" i="22" s="1"/>
  <c r="E251" i="23"/>
  <c r="E256" i="22" s="1"/>
  <c r="E219" i="23"/>
  <c r="E224" i="22" s="1"/>
  <c r="E187" i="23"/>
  <c r="E192" i="22" s="1"/>
  <c r="E155" i="23"/>
  <c r="E160" i="22" s="1"/>
  <c r="E123" i="23"/>
  <c r="E128" i="22" s="1"/>
  <c r="E91" i="23"/>
  <c r="E96" i="22" s="1"/>
  <c r="E59" i="23"/>
  <c r="E64" i="22" s="1"/>
  <c r="E27" i="23"/>
  <c r="E32" i="22" s="1"/>
  <c r="F494" i="23"/>
  <c r="F499" i="22" s="1"/>
  <c r="F462" i="23"/>
  <c r="F467" i="22" s="1"/>
  <c r="F430" i="23"/>
  <c r="F435" i="22" s="1"/>
  <c r="F398" i="23"/>
  <c r="F403" i="22" s="1"/>
  <c r="F366" i="23"/>
  <c r="F371" i="22" s="1"/>
  <c r="F334" i="23"/>
  <c r="F339" i="22" s="1"/>
  <c r="F302" i="23"/>
  <c r="F307" i="22" s="1"/>
  <c r="F270" i="23"/>
  <c r="F275" i="22" s="1"/>
  <c r="F234" i="23"/>
  <c r="F239" i="22" s="1"/>
  <c r="F170" i="23"/>
  <c r="F175" i="22" s="1"/>
  <c r="F106" i="23"/>
  <c r="F111" i="22" s="1"/>
  <c r="F23" i="23"/>
  <c r="F28" i="22" s="1"/>
  <c r="G386" i="23"/>
  <c r="G391" i="22" s="1"/>
  <c r="G183" i="23"/>
  <c r="G188" i="22" s="1"/>
  <c r="H253" i="23"/>
  <c r="H258" i="22" s="1"/>
  <c r="D447" i="23"/>
  <c r="D452" i="22" s="1"/>
  <c r="D431" i="23"/>
  <c r="D436" i="22" s="1"/>
  <c r="D415" i="23"/>
  <c r="D420" i="22" s="1"/>
  <c r="D399" i="23"/>
  <c r="D404" i="22" s="1"/>
  <c r="D383" i="23"/>
  <c r="D388" i="22" s="1"/>
  <c r="D367" i="23"/>
  <c r="D372" i="22" s="1"/>
  <c r="D351" i="23"/>
  <c r="D356" i="22" s="1"/>
  <c r="D335" i="23"/>
  <c r="D340" i="22" s="1"/>
  <c r="D319" i="23"/>
  <c r="D324" i="22" s="1"/>
  <c r="D303" i="23"/>
  <c r="D308" i="22" s="1"/>
  <c r="D287" i="23"/>
  <c r="D292" i="22" s="1"/>
  <c r="D271" i="23"/>
  <c r="D276" i="22" s="1"/>
  <c r="D255" i="23"/>
  <c r="D260" i="22" s="1"/>
  <c r="D239" i="23"/>
  <c r="D244" i="22" s="1"/>
  <c r="D223" i="23"/>
  <c r="D228" i="22" s="1"/>
  <c r="D207" i="23"/>
  <c r="D212" i="22" s="1"/>
  <c r="D187" i="23"/>
  <c r="D192" i="22" s="1"/>
  <c r="D166" i="23"/>
  <c r="D171" i="22" s="1"/>
  <c r="D144" i="23"/>
  <c r="D149" i="22" s="1"/>
  <c r="D123" i="23"/>
  <c r="D128" i="22" s="1"/>
  <c r="D102" i="23"/>
  <c r="D107" i="22" s="1"/>
  <c r="D80" i="23"/>
  <c r="D85" i="22" s="1"/>
  <c r="D59" i="23"/>
  <c r="D64" i="22" s="1"/>
  <c r="D31" i="23"/>
  <c r="D36" i="22" s="1"/>
  <c r="E498" i="23"/>
  <c r="E503" i="22" s="1"/>
  <c r="E466" i="23"/>
  <c r="E471" i="22" s="1"/>
  <c r="E434" i="23"/>
  <c r="E439" i="22" s="1"/>
  <c r="E402" i="23"/>
  <c r="E407" i="22" s="1"/>
  <c r="E370" i="23"/>
  <c r="E375" i="22" s="1"/>
  <c r="E338" i="23"/>
  <c r="E343" i="22" s="1"/>
  <c r="E306" i="23"/>
  <c r="E311" i="22" s="1"/>
  <c r="E274" i="23"/>
  <c r="E279" i="22" s="1"/>
  <c r="E242" i="23"/>
  <c r="E247" i="22" s="1"/>
  <c r="E210" i="23"/>
  <c r="E215" i="22" s="1"/>
  <c r="E162" i="23"/>
  <c r="E167" i="22" s="1"/>
  <c r="E122" i="23"/>
  <c r="E127" i="22" s="1"/>
  <c r="E82" i="23"/>
  <c r="E87" i="22" s="1"/>
  <c r="E34" i="23"/>
  <c r="E39" i="22" s="1"/>
  <c r="F485" i="23"/>
  <c r="F490" i="22" s="1"/>
  <c r="F421" i="23"/>
  <c r="F426" i="22" s="1"/>
  <c r="F357" i="23"/>
  <c r="F362" i="22" s="1"/>
  <c r="F293" i="23"/>
  <c r="F298" i="22" s="1"/>
  <c r="F214" i="23"/>
  <c r="F219" i="22" s="1"/>
  <c r="F83" i="23"/>
  <c r="F88" i="22" s="1"/>
  <c r="G331" i="23"/>
  <c r="G336" i="22" s="1"/>
  <c r="C63" i="23"/>
  <c r="C68" i="22" s="1"/>
  <c r="C31" i="23"/>
  <c r="C36" i="22" s="1"/>
  <c r="D498" i="23"/>
  <c r="D503" i="22" s="1"/>
  <c r="D466" i="23"/>
  <c r="D471" i="22" s="1"/>
  <c r="K12" i="22"/>
  <c r="G7" i="23"/>
  <c r="G12" i="22" s="1"/>
  <c r="F7" i="23"/>
  <c r="F12" i="22" s="1"/>
  <c r="E7" i="23"/>
  <c r="E12" i="22" s="1"/>
  <c r="H7" i="23"/>
  <c r="H12" i="22" s="1"/>
  <c r="AB13" i="22" l="1"/>
  <c r="AC13" i="22" s="1"/>
  <c r="AB471" i="22"/>
  <c r="AA471" i="22"/>
  <c r="AA107" i="22"/>
  <c r="AB107" i="22"/>
  <c r="AB324" i="22"/>
  <c r="AA324" i="22"/>
  <c r="AB388" i="22"/>
  <c r="AA388" i="22"/>
  <c r="AA135" i="22"/>
  <c r="AB135" i="22"/>
  <c r="AA217" i="22"/>
  <c r="AB217" i="22"/>
  <c r="AB461" i="22"/>
  <c r="AC461" i="22" s="1"/>
  <c r="AA461" i="22"/>
  <c r="AA390" i="22"/>
  <c r="AB390" i="22"/>
  <c r="AB168" i="22"/>
  <c r="AA168" i="22"/>
  <c r="AA353" i="22"/>
  <c r="AB353" i="22"/>
  <c r="AA354" i="22"/>
  <c r="AB354" i="22"/>
  <c r="AA370" i="22"/>
  <c r="AB370" i="22"/>
  <c r="AB176" i="22"/>
  <c r="AA176" i="22"/>
  <c r="AB312" i="22"/>
  <c r="AA312" i="22"/>
  <c r="AB440" i="22"/>
  <c r="AA440" i="22"/>
  <c r="AA21" i="22"/>
  <c r="AB21" i="22"/>
  <c r="AA204" i="22"/>
  <c r="AB204" i="22"/>
  <c r="AA437" i="22"/>
  <c r="AB437" i="22"/>
  <c r="AA366" i="22"/>
  <c r="AB366" i="22"/>
  <c r="AA104" i="22"/>
  <c r="AB104" i="22"/>
  <c r="AA329" i="22"/>
  <c r="AB329" i="22"/>
  <c r="AA246" i="22"/>
  <c r="AB246" i="22"/>
  <c r="AA67" i="22"/>
  <c r="AB67" i="22"/>
  <c r="AA52" i="22"/>
  <c r="AB52" i="22"/>
  <c r="AB284" i="22"/>
  <c r="AA284" i="22"/>
  <c r="AA348" i="22"/>
  <c r="AB348" i="22"/>
  <c r="AA81" i="22"/>
  <c r="AB81" i="22"/>
  <c r="AA241" i="22"/>
  <c r="AB241" i="22"/>
  <c r="AA381" i="22"/>
  <c r="AB381" i="22"/>
  <c r="AA438" i="22"/>
  <c r="AB438" i="22"/>
  <c r="AA273" i="22"/>
  <c r="AB273" i="22"/>
  <c r="AA401" i="22"/>
  <c r="AB401" i="22"/>
  <c r="AA195" i="22"/>
  <c r="AB195" i="22"/>
  <c r="AA411" i="22"/>
  <c r="AB411" i="22"/>
  <c r="AA283" i="22"/>
  <c r="AB283" i="22"/>
  <c r="AA137" i="22"/>
  <c r="AB137" i="22"/>
  <c r="AA17" i="22"/>
  <c r="AB17" i="22"/>
  <c r="AA134" i="22"/>
  <c r="AB134" i="22"/>
  <c r="AA70" i="22"/>
  <c r="AB70" i="22"/>
  <c r="AA407" i="22"/>
  <c r="AB407" i="22"/>
  <c r="AB279" i="22"/>
  <c r="AA279" i="22"/>
  <c r="AA132" i="22"/>
  <c r="AB132" i="22"/>
  <c r="AA41" i="22"/>
  <c r="AB41" i="22"/>
  <c r="AA194" i="22"/>
  <c r="AB194" i="22"/>
  <c r="AA114" i="22"/>
  <c r="AB114" i="22"/>
  <c r="AA50" i="22"/>
  <c r="AB50" i="22"/>
  <c r="AB403" i="22"/>
  <c r="AA403" i="22"/>
  <c r="AA275" i="22"/>
  <c r="AB275" i="22"/>
  <c r="AA127" i="22"/>
  <c r="AB127" i="22"/>
  <c r="AA33" i="22"/>
  <c r="AB33" i="22"/>
  <c r="AA146" i="22"/>
  <c r="AB146" i="22"/>
  <c r="AA192" i="22"/>
  <c r="AB192" i="22"/>
  <c r="AA260" i="22"/>
  <c r="AB260" i="22"/>
  <c r="AA452" i="22"/>
  <c r="AB452" i="22"/>
  <c r="AA45" i="22"/>
  <c r="AB45" i="22"/>
  <c r="AA115" i="22"/>
  <c r="AB115" i="22"/>
  <c r="AA333" i="22"/>
  <c r="AB333" i="22"/>
  <c r="AA254" i="22"/>
  <c r="AB254" i="22"/>
  <c r="AA501" i="22"/>
  <c r="AB501" i="22"/>
  <c r="AB476" i="22"/>
  <c r="AA476" i="22"/>
  <c r="AA91" i="22"/>
  <c r="AB91" i="22"/>
  <c r="AA248" i="22"/>
  <c r="AB248" i="22"/>
  <c r="AA376" i="22"/>
  <c r="AB376" i="22"/>
  <c r="AA119" i="22"/>
  <c r="AB119" i="22"/>
  <c r="AA269" i="22"/>
  <c r="AB269" i="22"/>
  <c r="AA48" i="22"/>
  <c r="AB48" i="22"/>
  <c r="AA309" i="22"/>
  <c r="AB309" i="22"/>
  <c r="AA205" i="22"/>
  <c r="AB205" i="22"/>
  <c r="AA485" i="22"/>
  <c r="AB485" i="22"/>
  <c r="AA457" i="22"/>
  <c r="AB457" i="22"/>
  <c r="AA458" i="22"/>
  <c r="AB458" i="22"/>
  <c r="AA139" i="22"/>
  <c r="AB139" i="22"/>
  <c r="AA220" i="22"/>
  <c r="AB220" i="22"/>
  <c r="AA412" i="22"/>
  <c r="AB412" i="22"/>
  <c r="AA167" i="22"/>
  <c r="AB167" i="22"/>
  <c r="AA234" i="22"/>
  <c r="AB234" i="22"/>
  <c r="AA494" i="22"/>
  <c r="AB494" i="22"/>
  <c r="AA56" i="22"/>
  <c r="AB56" i="22"/>
  <c r="AB310" i="22"/>
  <c r="AA310" i="22"/>
  <c r="AA508" i="22"/>
  <c r="AB508" i="22"/>
  <c r="AA493" i="22"/>
  <c r="AB493" i="22"/>
  <c r="AB410" i="22"/>
  <c r="AA410" i="22"/>
  <c r="AB475" i="22"/>
  <c r="AA475" i="22"/>
  <c r="AB347" i="22"/>
  <c r="AA347" i="22"/>
  <c r="AA219" i="22"/>
  <c r="AB219" i="22"/>
  <c r="AA51" i="22"/>
  <c r="AB51" i="22"/>
  <c r="AA198" i="22"/>
  <c r="AB198" i="22"/>
  <c r="AA343" i="22"/>
  <c r="AB343" i="22"/>
  <c r="AA215" i="22"/>
  <c r="AB215" i="22"/>
  <c r="AA467" i="22"/>
  <c r="AB467" i="22"/>
  <c r="AB339" i="22"/>
  <c r="AA339" i="22"/>
  <c r="AA211" i="22"/>
  <c r="AB211" i="22"/>
  <c r="AA142" i="22"/>
  <c r="AB142" i="22"/>
  <c r="AA78" i="22"/>
  <c r="AB78" i="22"/>
  <c r="AA431" i="22"/>
  <c r="AB431" i="22"/>
  <c r="AA303" i="22"/>
  <c r="AB303" i="22"/>
  <c r="AA164" i="22"/>
  <c r="AB164" i="22"/>
  <c r="AA79" i="22"/>
  <c r="AB79" i="22"/>
  <c r="AA80" i="22"/>
  <c r="AB80" i="22"/>
  <c r="AA240" i="22"/>
  <c r="AB240" i="22"/>
  <c r="AA368" i="22"/>
  <c r="AB368" i="22"/>
  <c r="AB193" i="22"/>
  <c r="AA193" i="22"/>
  <c r="AA421" i="22"/>
  <c r="AB421" i="22"/>
  <c r="AA286" i="22"/>
  <c r="AB286" i="22"/>
  <c r="AA281" i="22"/>
  <c r="AB281" i="22"/>
  <c r="AA466" i="22"/>
  <c r="AB466" i="22"/>
  <c r="AA85" i="22"/>
  <c r="AB85" i="22"/>
  <c r="AA244" i="22"/>
  <c r="AB244" i="22"/>
  <c r="AA372" i="22"/>
  <c r="AB372" i="22"/>
  <c r="AA113" i="22"/>
  <c r="AB113" i="22"/>
  <c r="AA429" i="22"/>
  <c r="AB429" i="22"/>
  <c r="AA480" i="22"/>
  <c r="AB480" i="22"/>
  <c r="AA449" i="22"/>
  <c r="AB449" i="22"/>
  <c r="AA173" i="22"/>
  <c r="AB173" i="22"/>
  <c r="AA511" i="22"/>
  <c r="AB511" i="22"/>
  <c r="AA155" i="22"/>
  <c r="AB155" i="22"/>
  <c r="AA296" i="22"/>
  <c r="AB296" i="22"/>
  <c r="AA424" i="22"/>
  <c r="AB424" i="22"/>
  <c r="AA97" i="22"/>
  <c r="AB97" i="22"/>
  <c r="AA253" i="22"/>
  <c r="AB253" i="22"/>
  <c r="AA405" i="22"/>
  <c r="AB405" i="22"/>
  <c r="AA462" i="22"/>
  <c r="AB462" i="22"/>
  <c r="AA425" i="22"/>
  <c r="AB425" i="22"/>
  <c r="AA509" i="22"/>
  <c r="AB509" i="22"/>
  <c r="AA472" i="22"/>
  <c r="AB472" i="22"/>
  <c r="AA378" i="22"/>
  <c r="AB378" i="22"/>
  <c r="AB20" i="22"/>
  <c r="AA20" i="22"/>
  <c r="AA117" i="22"/>
  <c r="AB117" i="22"/>
  <c r="AA332" i="22"/>
  <c r="AB332" i="22"/>
  <c r="AA460" i="22"/>
  <c r="AB460" i="22"/>
  <c r="AA225" i="22"/>
  <c r="AB225" i="22"/>
  <c r="AA473" i="22"/>
  <c r="AB473" i="22"/>
  <c r="AA278" i="22"/>
  <c r="AB278" i="22"/>
  <c r="AA486" i="22"/>
  <c r="AB486" i="22"/>
  <c r="AA491" i="22"/>
  <c r="AB491" i="22"/>
  <c r="AA363" i="22"/>
  <c r="AB363" i="22"/>
  <c r="AA235" i="22"/>
  <c r="AB235" i="22"/>
  <c r="AA150" i="22"/>
  <c r="AB150" i="22"/>
  <c r="AA86" i="22"/>
  <c r="AB86" i="22"/>
  <c r="AA22" i="22"/>
  <c r="AB22" i="22"/>
  <c r="AA359" i="22"/>
  <c r="AB359" i="22"/>
  <c r="AB231" i="22"/>
  <c r="AA231" i="22"/>
  <c r="AB483" i="22"/>
  <c r="AA483" i="22"/>
  <c r="AA355" i="22"/>
  <c r="AB355" i="22"/>
  <c r="AA227" i="22"/>
  <c r="AB227" i="22"/>
  <c r="AA94" i="22"/>
  <c r="AB94" i="22"/>
  <c r="AA30" i="22"/>
  <c r="AB30" i="22"/>
  <c r="AB383" i="22"/>
  <c r="AA383" i="22"/>
  <c r="AA255" i="22"/>
  <c r="AB255" i="22"/>
  <c r="AA106" i="22"/>
  <c r="AB106" i="22"/>
  <c r="AA42" i="22"/>
  <c r="AB42" i="22"/>
  <c r="AA144" i="22"/>
  <c r="AB144" i="22"/>
  <c r="AA224" i="22"/>
  <c r="AB224" i="22"/>
  <c r="AA352" i="22"/>
  <c r="AB352" i="22"/>
  <c r="AA87" i="22"/>
  <c r="AB87" i="22"/>
  <c r="AA245" i="22"/>
  <c r="AB245" i="22"/>
  <c r="AA389" i="22"/>
  <c r="AB389" i="22"/>
  <c r="AA238" i="22"/>
  <c r="AB238" i="22"/>
  <c r="AA496" i="22"/>
  <c r="AB496" i="22"/>
  <c r="AA226" i="22"/>
  <c r="AB226" i="22"/>
  <c r="AA377" i="22"/>
  <c r="AB377" i="22"/>
  <c r="AA338" i="22"/>
  <c r="AB338" i="22"/>
  <c r="AB152" i="22"/>
  <c r="AA152" i="22"/>
  <c r="AA149" i="22"/>
  <c r="AB149" i="22"/>
  <c r="AB228" i="22"/>
  <c r="AA228" i="22"/>
  <c r="AB356" i="22"/>
  <c r="AA356" i="22"/>
  <c r="AA92" i="22"/>
  <c r="AB92" i="22"/>
  <c r="AA249" i="22"/>
  <c r="AB249" i="22"/>
  <c r="AA397" i="22"/>
  <c r="AB397" i="22"/>
  <c r="AB99" i="22"/>
  <c r="AA99" i="22"/>
  <c r="AA326" i="22"/>
  <c r="AB326" i="22"/>
  <c r="AA417" i="22"/>
  <c r="AB417" i="22"/>
  <c r="AB426" i="22"/>
  <c r="AA426" i="22"/>
  <c r="AB479" i="22"/>
  <c r="AA479" i="22"/>
  <c r="AA44" i="22"/>
  <c r="AB44" i="22"/>
  <c r="AA133" i="22"/>
  <c r="AB133" i="22"/>
  <c r="AA216" i="22"/>
  <c r="AB216" i="22"/>
  <c r="AA280" i="22"/>
  <c r="AB280" i="22"/>
  <c r="AB344" i="22"/>
  <c r="AA344" i="22"/>
  <c r="AA408" i="22"/>
  <c r="AB408" i="22"/>
  <c r="AB76" i="22"/>
  <c r="AA76" i="22"/>
  <c r="AA161" i="22"/>
  <c r="AB161" i="22"/>
  <c r="AA237" i="22"/>
  <c r="AB237" i="22"/>
  <c r="AA218" i="22"/>
  <c r="AB218" i="22"/>
  <c r="AA373" i="22"/>
  <c r="AB373" i="22"/>
  <c r="AA489" i="22"/>
  <c r="AB489" i="22"/>
  <c r="AA24" i="22"/>
  <c r="AB24" i="22"/>
  <c r="AA302" i="22"/>
  <c r="AB302" i="22"/>
  <c r="AA430" i="22"/>
  <c r="AB430" i="22"/>
  <c r="AA258" i="22"/>
  <c r="AB258" i="22"/>
  <c r="AA393" i="22"/>
  <c r="AB393" i="22"/>
  <c r="AA502" i="22"/>
  <c r="AB502" i="22"/>
  <c r="AB498" i="22"/>
  <c r="AA498" i="22"/>
  <c r="AA109" i="22"/>
  <c r="AB109" i="22"/>
  <c r="AA402" i="22"/>
  <c r="AB402" i="22"/>
  <c r="AB442" i="22"/>
  <c r="AA442" i="22"/>
  <c r="AA96" i="22"/>
  <c r="AB96" i="22"/>
  <c r="AA181" i="22"/>
  <c r="AB181" i="22"/>
  <c r="AB252" i="22"/>
  <c r="AA252" i="22"/>
  <c r="AA316" i="22"/>
  <c r="AB316" i="22"/>
  <c r="AA380" i="22"/>
  <c r="AB380" i="22"/>
  <c r="AA444" i="22"/>
  <c r="AB444" i="22"/>
  <c r="AA29" i="22"/>
  <c r="AB29" i="22"/>
  <c r="AB124" i="22"/>
  <c r="AA124" i="22"/>
  <c r="AA209" i="22"/>
  <c r="AB209" i="22"/>
  <c r="AB72" i="22"/>
  <c r="AA72" i="22"/>
  <c r="AA317" i="22"/>
  <c r="AB317" i="22"/>
  <c r="AA445" i="22"/>
  <c r="AB445" i="22"/>
  <c r="AA222" i="22"/>
  <c r="AB222" i="22"/>
  <c r="AA374" i="22"/>
  <c r="AB374" i="22"/>
  <c r="AA490" i="22"/>
  <c r="AB490" i="22"/>
  <c r="AA125" i="22"/>
  <c r="AB125" i="22"/>
  <c r="AA337" i="22"/>
  <c r="AB337" i="22"/>
  <c r="AA465" i="22"/>
  <c r="AB465" i="22"/>
  <c r="AA290" i="22"/>
  <c r="AB290" i="22"/>
  <c r="AA482" i="22"/>
  <c r="AB482" i="22"/>
  <c r="AA306" i="22"/>
  <c r="AB306" i="22"/>
  <c r="AA507" i="22"/>
  <c r="AB507" i="22"/>
  <c r="AB443" i="22"/>
  <c r="AA443" i="22"/>
  <c r="AA379" i="22"/>
  <c r="AB379" i="22"/>
  <c r="AA315" i="22"/>
  <c r="AB315" i="22"/>
  <c r="AA251" i="22"/>
  <c r="AB251" i="22"/>
  <c r="AB180" i="22"/>
  <c r="AA180" i="22"/>
  <c r="AA73" i="22"/>
  <c r="AB73" i="22"/>
  <c r="AA166" i="22"/>
  <c r="AB166" i="22"/>
  <c r="AA102" i="22"/>
  <c r="AB102" i="22"/>
  <c r="AA38" i="22"/>
  <c r="AB38" i="22"/>
  <c r="AA439" i="22"/>
  <c r="AB439" i="22"/>
  <c r="AA375" i="22"/>
  <c r="AB375" i="22"/>
  <c r="AA311" i="22"/>
  <c r="AB311" i="22"/>
  <c r="AB247" i="22"/>
  <c r="AA247" i="22"/>
  <c r="AA175" i="22"/>
  <c r="AB175" i="22"/>
  <c r="AA89" i="22"/>
  <c r="AB89" i="22"/>
  <c r="AA31" i="22"/>
  <c r="AB31" i="22"/>
  <c r="AA162" i="22"/>
  <c r="AB162" i="22"/>
  <c r="AA82" i="22"/>
  <c r="AB82" i="22"/>
  <c r="AA18" i="22"/>
  <c r="AB18" i="22"/>
  <c r="AA499" i="22"/>
  <c r="AB499" i="22"/>
  <c r="AA435" i="22"/>
  <c r="AB435" i="22"/>
  <c r="AB371" i="22"/>
  <c r="AA371" i="22"/>
  <c r="AB307" i="22"/>
  <c r="AA307" i="22"/>
  <c r="AA243" i="22"/>
  <c r="AB243" i="22"/>
  <c r="AA169" i="22"/>
  <c r="AB169" i="22"/>
  <c r="AA84" i="22"/>
  <c r="AB84" i="22"/>
  <c r="AA27" i="22"/>
  <c r="AB27" i="22"/>
  <c r="AA174" i="22"/>
  <c r="AB174" i="22"/>
  <c r="AA110" i="22"/>
  <c r="AB110" i="22"/>
  <c r="AA46" i="22"/>
  <c r="AB46" i="22"/>
  <c r="AA399" i="22"/>
  <c r="AB399" i="22"/>
  <c r="AB335" i="22"/>
  <c r="AA335" i="22"/>
  <c r="AA271" i="22"/>
  <c r="AB271" i="22"/>
  <c r="AA207" i="22"/>
  <c r="AB207" i="22"/>
  <c r="AA121" i="22"/>
  <c r="AB121" i="22"/>
  <c r="AA25" i="22"/>
  <c r="AB25" i="22"/>
  <c r="AA39" i="22"/>
  <c r="AB39" i="22"/>
  <c r="AA186" i="22"/>
  <c r="AB186" i="22"/>
  <c r="AA122" i="22"/>
  <c r="AB122" i="22"/>
  <c r="AA58" i="22"/>
  <c r="AB58" i="22"/>
  <c r="AA495" i="22"/>
  <c r="AB495" i="22"/>
  <c r="AA28" i="22"/>
  <c r="AB28" i="22"/>
  <c r="AA123" i="22"/>
  <c r="AB123" i="22"/>
  <c r="AA208" i="22"/>
  <c r="AB208" i="22"/>
  <c r="AA272" i="22"/>
  <c r="AB272" i="22"/>
  <c r="AA336" i="22"/>
  <c r="AB336" i="22"/>
  <c r="AA400" i="22"/>
  <c r="AB400" i="22"/>
  <c r="AB464" i="22"/>
  <c r="AA464" i="22"/>
  <c r="AA65" i="22"/>
  <c r="AB65" i="22"/>
  <c r="AA151" i="22"/>
  <c r="AB151" i="22"/>
  <c r="AA229" i="22"/>
  <c r="AB229" i="22"/>
  <c r="AA179" i="22"/>
  <c r="AB179" i="22"/>
  <c r="AA357" i="22"/>
  <c r="AB357" i="22"/>
  <c r="AA478" i="22"/>
  <c r="AB478" i="22"/>
  <c r="AB163" i="22"/>
  <c r="AA163" i="22"/>
  <c r="AA350" i="22"/>
  <c r="AB350" i="22"/>
  <c r="AA474" i="22"/>
  <c r="AB474" i="22"/>
  <c r="AB147" i="22"/>
  <c r="AA147" i="22"/>
  <c r="AA345" i="22"/>
  <c r="AB345" i="22"/>
  <c r="AA470" i="22"/>
  <c r="AB470" i="22"/>
  <c r="AA322" i="22"/>
  <c r="AB322" i="22"/>
  <c r="AB504" i="22"/>
  <c r="AA504" i="22"/>
  <c r="AB131" i="22"/>
  <c r="AA131" i="22"/>
  <c r="AA463" i="22"/>
  <c r="AB463" i="22"/>
  <c r="AA206" i="22"/>
  <c r="AB206" i="22"/>
  <c r="AA367" i="22"/>
  <c r="AB367" i="22"/>
  <c r="AA239" i="22"/>
  <c r="AB239" i="22"/>
  <c r="AB154" i="22"/>
  <c r="AA154" i="22"/>
  <c r="AA90" i="22"/>
  <c r="AB90" i="22"/>
  <c r="AA26" i="22"/>
  <c r="AB26" i="22"/>
  <c r="AA165" i="22"/>
  <c r="AB165" i="22"/>
  <c r="AA304" i="22"/>
  <c r="AB304" i="22"/>
  <c r="AA432" i="22"/>
  <c r="AB432" i="22"/>
  <c r="AA108" i="22"/>
  <c r="AB108" i="22"/>
  <c r="AA261" i="22"/>
  <c r="AB261" i="22"/>
  <c r="AA293" i="22"/>
  <c r="AB293" i="22"/>
  <c r="AA414" i="22"/>
  <c r="AB414" i="22"/>
  <c r="AA409" i="22"/>
  <c r="AB409" i="22"/>
  <c r="AA262" i="22"/>
  <c r="AB262" i="22"/>
  <c r="AA95" i="22"/>
  <c r="AB95" i="22"/>
  <c r="AA171" i="22"/>
  <c r="AB171" i="22"/>
  <c r="AA308" i="22"/>
  <c r="AB308" i="22"/>
  <c r="AA436" i="22"/>
  <c r="AB436" i="22"/>
  <c r="AB199" i="22"/>
  <c r="AA199" i="22"/>
  <c r="AA265" i="22"/>
  <c r="AB265" i="22"/>
  <c r="AB19" i="22"/>
  <c r="AC19" i="22" s="1"/>
  <c r="AB16" i="22"/>
  <c r="AA16" i="22"/>
  <c r="AA301" i="22"/>
  <c r="AB301" i="22"/>
  <c r="AA184" i="22"/>
  <c r="AB184" i="22"/>
  <c r="AB358" i="22"/>
  <c r="AA358" i="22"/>
  <c r="AA83" i="22"/>
  <c r="AB83" i="22"/>
  <c r="AA321" i="22"/>
  <c r="AB321" i="22"/>
  <c r="AA214" i="22"/>
  <c r="AB214" i="22"/>
  <c r="AA69" i="22"/>
  <c r="AB69" i="22"/>
  <c r="AA232" i="22"/>
  <c r="AB232" i="22"/>
  <c r="AA360" i="22"/>
  <c r="AB360" i="22"/>
  <c r="AA183" i="22"/>
  <c r="AB183" i="22"/>
  <c r="AA277" i="22"/>
  <c r="AB277" i="22"/>
  <c r="AB510" i="22"/>
  <c r="AA510" i="22"/>
  <c r="AA120" i="22"/>
  <c r="AB120" i="22"/>
  <c r="AA334" i="22"/>
  <c r="AB334" i="22"/>
  <c r="AA297" i="22"/>
  <c r="AB297" i="22"/>
  <c r="AA330" i="22"/>
  <c r="AB330" i="22"/>
  <c r="AA282" i="22"/>
  <c r="AB282" i="22"/>
  <c r="AB487" i="22"/>
  <c r="AA487" i="22"/>
  <c r="AA203" i="22"/>
  <c r="AB203" i="22"/>
  <c r="AA268" i="22"/>
  <c r="AB268" i="22"/>
  <c r="AA396" i="22"/>
  <c r="AB396" i="22"/>
  <c r="AB60" i="22"/>
  <c r="AA60" i="22"/>
  <c r="AA145" i="22"/>
  <c r="AB145" i="22"/>
  <c r="AA157" i="22"/>
  <c r="AB157" i="22"/>
  <c r="AA349" i="22"/>
  <c r="AB349" i="22"/>
  <c r="AA406" i="22"/>
  <c r="AB406" i="22"/>
  <c r="AA210" i="22"/>
  <c r="AB210" i="22"/>
  <c r="AA369" i="22"/>
  <c r="AB369" i="22"/>
  <c r="AA418" i="22"/>
  <c r="AB418" i="22"/>
  <c r="AA434" i="22"/>
  <c r="AB434" i="22"/>
  <c r="AB427" i="22"/>
  <c r="AA427" i="22"/>
  <c r="AA299" i="22"/>
  <c r="AB299" i="22"/>
  <c r="AB159" i="22"/>
  <c r="AA159" i="22"/>
  <c r="AA49" i="22"/>
  <c r="AB49" i="22"/>
  <c r="AA423" i="22"/>
  <c r="AB423" i="22"/>
  <c r="AA295" i="22"/>
  <c r="AB295" i="22"/>
  <c r="AA153" i="22"/>
  <c r="AB153" i="22"/>
  <c r="AB68" i="22"/>
  <c r="AA68" i="22"/>
  <c r="AA15" i="22"/>
  <c r="AB15" i="22"/>
  <c r="AA130" i="22"/>
  <c r="AB130" i="22"/>
  <c r="AA66" i="22"/>
  <c r="AB66" i="22"/>
  <c r="AA419" i="22"/>
  <c r="AB419" i="22"/>
  <c r="AA291" i="22"/>
  <c r="AB291" i="22"/>
  <c r="AA148" i="22"/>
  <c r="AB148" i="22"/>
  <c r="AA63" i="22"/>
  <c r="AB63" i="22"/>
  <c r="AA158" i="22"/>
  <c r="AB158" i="22"/>
  <c r="AB447" i="22"/>
  <c r="AA447" i="22"/>
  <c r="AB319" i="22"/>
  <c r="AA319" i="22"/>
  <c r="AA185" i="22"/>
  <c r="AB185" i="22"/>
  <c r="AA100" i="22"/>
  <c r="AB100" i="22"/>
  <c r="AA23" i="22"/>
  <c r="AB23" i="22"/>
  <c r="AA170" i="22"/>
  <c r="AB170" i="22"/>
  <c r="AA59" i="22"/>
  <c r="AB59" i="22"/>
  <c r="AA288" i="22"/>
  <c r="AB288" i="22"/>
  <c r="AA416" i="22"/>
  <c r="AB416" i="22"/>
  <c r="AA172" i="22"/>
  <c r="AB172" i="22"/>
  <c r="AA250" i="22"/>
  <c r="AB250" i="22"/>
  <c r="AA500" i="22"/>
  <c r="AB500" i="22"/>
  <c r="AA382" i="22"/>
  <c r="AB382" i="22"/>
  <c r="AA492" i="22"/>
  <c r="AB492" i="22"/>
  <c r="AA450" i="22"/>
  <c r="AB450" i="22"/>
  <c r="AB64" i="22"/>
  <c r="AA64" i="22"/>
  <c r="AB292" i="22"/>
  <c r="AA292" i="22"/>
  <c r="AA420" i="22"/>
  <c r="AB420" i="22"/>
  <c r="AA177" i="22"/>
  <c r="AB177" i="22"/>
  <c r="AA266" i="22"/>
  <c r="AB266" i="22"/>
  <c r="AA505" i="22"/>
  <c r="AB505" i="22"/>
  <c r="AA454" i="22"/>
  <c r="AB454" i="22"/>
  <c r="AA289" i="22"/>
  <c r="AB289" i="22"/>
  <c r="AB14" i="22"/>
  <c r="AC14" i="22" s="1"/>
  <c r="AA12" i="22"/>
  <c r="AB12" i="22"/>
  <c r="AA503" i="22"/>
  <c r="AB503" i="22"/>
  <c r="AB36" i="22"/>
  <c r="AA36" i="22"/>
  <c r="AA128" i="22"/>
  <c r="AB128" i="22"/>
  <c r="AA212" i="22"/>
  <c r="AB212" i="22"/>
  <c r="AA276" i="22"/>
  <c r="AB276" i="22"/>
  <c r="AA340" i="22"/>
  <c r="AB340" i="22"/>
  <c r="AA404" i="22"/>
  <c r="AB404" i="22"/>
  <c r="AA71" i="22"/>
  <c r="AB71" i="22"/>
  <c r="AB156" i="22"/>
  <c r="AA156" i="22"/>
  <c r="AA233" i="22"/>
  <c r="AB233" i="22"/>
  <c r="AA200" i="22"/>
  <c r="AB200" i="22"/>
  <c r="AA365" i="22"/>
  <c r="AB365" i="22"/>
  <c r="AA484" i="22"/>
  <c r="AB484" i="22"/>
  <c r="AA294" i="22"/>
  <c r="AB294" i="22"/>
  <c r="AA422" i="22"/>
  <c r="AB422" i="22"/>
  <c r="AA242" i="22"/>
  <c r="AB242" i="22"/>
  <c r="AA385" i="22"/>
  <c r="AB385" i="22"/>
  <c r="AA497" i="22"/>
  <c r="AB497" i="22"/>
  <c r="AA477" i="22"/>
  <c r="AB477" i="22"/>
  <c r="AA298" i="22"/>
  <c r="AB298" i="22"/>
  <c r="AA488" i="22"/>
  <c r="AB488" i="22"/>
  <c r="AA346" i="22"/>
  <c r="AB346" i="22"/>
  <c r="AA230" i="22"/>
  <c r="AB230" i="22"/>
  <c r="AA112" i="22"/>
  <c r="AB112" i="22"/>
  <c r="AA197" i="22"/>
  <c r="AB197" i="22"/>
  <c r="AA264" i="22"/>
  <c r="AB264" i="22"/>
  <c r="AA328" i="22"/>
  <c r="AB328" i="22"/>
  <c r="AA392" i="22"/>
  <c r="AB392" i="22"/>
  <c r="AB456" i="22"/>
  <c r="AA456" i="22"/>
  <c r="AA53" i="22"/>
  <c r="AB53" i="22"/>
  <c r="AA140" i="22"/>
  <c r="AB140" i="22"/>
  <c r="AA221" i="22"/>
  <c r="AB221" i="22"/>
  <c r="AA136" i="22"/>
  <c r="AB136" i="22"/>
  <c r="AA341" i="22"/>
  <c r="AB341" i="22"/>
  <c r="AB468" i="22"/>
  <c r="AA468" i="22"/>
  <c r="AA270" i="22"/>
  <c r="AB270" i="22"/>
  <c r="AA398" i="22"/>
  <c r="AB398" i="22"/>
  <c r="AB506" i="22"/>
  <c r="AA506" i="22"/>
  <c r="AA189" i="22"/>
  <c r="AB189" i="22"/>
  <c r="AA361" i="22"/>
  <c r="AB361" i="22"/>
  <c r="AA481" i="22"/>
  <c r="AB481" i="22"/>
  <c r="AA386" i="22"/>
  <c r="AB386" i="22"/>
  <c r="AA274" i="22"/>
  <c r="AB274" i="22"/>
  <c r="AA314" i="22"/>
  <c r="AB314" i="22"/>
  <c r="AB75" i="22"/>
  <c r="AA75" i="22"/>
  <c r="AB160" i="22"/>
  <c r="AA160" i="22"/>
  <c r="AB236" i="22"/>
  <c r="AA236" i="22"/>
  <c r="AA300" i="22"/>
  <c r="AB300" i="22"/>
  <c r="AB364" i="22"/>
  <c r="AA364" i="22"/>
  <c r="AA428" i="22"/>
  <c r="AB428" i="22"/>
  <c r="AA103" i="22"/>
  <c r="AB103" i="22"/>
  <c r="AA188" i="22"/>
  <c r="AB188" i="22"/>
  <c r="AA257" i="22"/>
  <c r="AB257" i="22"/>
  <c r="AA285" i="22"/>
  <c r="AB285" i="22"/>
  <c r="AA413" i="22"/>
  <c r="AB413" i="22"/>
  <c r="AA141" i="22"/>
  <c r="AB141" i="22"/>
  <c r="AA342" i="22"/>
  <c r="AB342" i="22"/>
  <c r="AA469" i="22"/>
  <c r="AB469" i="22"/>
  <c r="AA32" i="22"/>
  <c r="AB32" i="22"/>
  <c r="AA305" i="22"/>
  <c r="AB305" i="22"/>
  <c r="AA433" i="22"/>
  <c r="AB433" i="22"/>
  <c r="AB362" i="22"/>
  <c r="AA362" i="22"/>
  <c r="AA40" i="22"/>
  <c r="AB40" i="22"/>
  <c r="AA459" i="22"/>
  <c r="AB459" i="22"/>
  <c r="AB395" i="22"/>
  <c r="AA395" i="22"/>
  <c r="AA331" i="22"/>
  <c r="AB331" i="22"/>
  <c r="AA267" i="22"/>
  <c r="AB267" i="22"/>
  <c r="AA201" i="22"/>
  <c r="AB201" i="22"/>
  <c r="AB116" i="22"/>
  <c r="AA116" i="22"/>
  <c r="AA35" i="22"/>
  <c r="AB35" i="22"/>
  <c r="AA182" i="22"/>
  <c r="AB182" i="22"/>
  <c r="AA118" i="22"/>
  <c r="AB118" i="22"/>
  <c r="AA54" i="22"/>
  <c r="AB54" i="22"/>
  <c r="AA455" i="22"/>
  <c r="AB455" i="22"/>
  <c r="AA391" i="22"/>
  <c r="AB391" i="22"/>
  <c r="AA327" i="22"/>
  <c r="AB327" i="22"/>
  <c r="AA263" i="22"/>
  <c r="AB263" i="22"/>
  <c r="AA196" i="22"/>
  <c r="AB196" i="22"/>
  <c r="AA111" i="22"/>
  <c r="AB111" i="22"/>
  <c r="AA47" i="22"/>
  <c r="AB47" i="22"/>
  <c r="AA178" i="22"/>
  <c r="AB178" i="22"/>
  <c r="AA98" i="22"/>
  <c r="AB98" i="22"/>
  <c r="AA34" i="22"/>
  <c r="AB34" i="22"/>
  <c r="AB451" i="22"/>
  <c r="AA451" i="22"/>
  <c r="AA387" i="22"/>
  <c r="AB387" i="22"/>
  <c r="AA323" i="22"/>
  <c r="AB323" i="22"/>
  <c r="AA259" i="22"/>
  <c r="AB259" i="22"/>
  <c r="AA191" i="22"/>
  <c r="AB191" i="22"/>
  <c r="AA105" i="22"/>
  <c r="AB105" i="22"/>
  <c r="AA43" i="22"/>
  <c r="AB43" i="22"/>
  <c r="AA190" i="22"/>
  <c r="AB190" i="22"/>
  <c r="AA126" i="22"/>
  <c r="AB126" i="22"/>
  <c r="AA62" i="22"/>
  <c r="AB62" i="22"/>
  <c r="AA415" i="22"/>
  <c r="AB415" i="22"/>
  <c r="AB351" i="22"/>
  <c r="AA351" i="22"/>
  <c r="AA287" i="22"/>
  <c r="AB287" i="22"/>
  <c r="AB223" i="22"/>
  <c r="AA223" i="22"/>
  <c r="AA143" i="22"/>
  <c r="AB143" i="22"/>
  <c r="AA57" i="22"/>
  <c r="AB57" i="22"/>
  <c r="AA55" i="22"/>
  <c r="AB55" i="22"/>
  <c r="AA202" i="22"/>
  <c r="AB202" i="22"/>
  <c r="AA138" i="22"/>
  <c r="AB138" i="22"/>
  <c r="AA74" i="22"/>
  <c r="AB74" i="22"/>
  <c r="AA101" i="22"/>
  <c r="AB101" i="22"/>
  <c r="AA187" i="22"/>
  <c r="AB187" i="22"/>
  <c r="AA256" i="22"/>
  <c r="AB256" i="22"/>
  <c r="AB320" i="22"/>
  <c r="AA320" i="22"/>
  <c r="AA384" i="22"/>
  <c r="AB384" i="22"/>
  <c r="AA448" i="22"/>
  <c r="AB448" i="22"/>
  <c r="AA37" i="22"/>
  <c r="AB37" i="22"/>
  <c r="AA129" i="22"/>
  <c r="AB129" i="22"/>
  <c r="AA213" i="22"/>
  <c r="AB213" i="22"/>
  <c r="AA93" i="22"/>
  <c r="AB93" i="22"/>
  <c r="AB325" i="22"/>
  <c r="AA325" i="22"/>
  <c r="AA453" i="22"/>
  <c r="AB453" i="22"/>
  <c r="AB77" i="22"/>
  <c r="AA77" i="22"/>
  <c r="AA318" i="22"/>
  <c r="AB318" i="22"/>
  <c r="AA446" i="22"/>
  <c r="AB446" i="22"/>
  <c r="AA61" i="22"/>
  <c r="AB61" i="22"/>
  <c r="AA313" i="22"/>
  <c r="AB313" i="22"/>
  <c r="AA441" i="22"/>
  <c r="AB441" i="22"/>
  <c r="AB88" i="22"/>
  <c r="AA88" i="22"/>
  <c r="AA394" i="22"/>
  <c r="AB394" i="22"/>
  <c r="AC284" i="22" l="1"/>
  <c r="AC135" i="22"/>
  <c r="AC313" i="22"/>
  <c r="AC446" i="22"/>
  <c r="AC213" i="22"/>
  <c r="AC37" i="22"/>
  <c r="AC101" i="22"/>
  <c r="AC55" i="22"/>
  <c r="AC143" i="22"/>
  <c r="AC126" i="22"/>
  <c r="AC191" i="22"/>
  <c r="AC451" i="22"/>
  <c r="AC98" i="22"/>
  <c r="AC47" i="22"/>
  <c r="AC196" i="22"/>
  <c r="AC35" i="22"/>
  <c r="AC201" i="22"/>
  <c r="AC459" i="22"/>
  <c r="AC305" i="22"/>
  <c r="AC469" i="22"/>
  <c r="AC141" i="22"/>
  <c r="AC285" i="22"/>
  <c r="AC428" i="22"/>
  <c r="AC314" i="22"/>
  <c r="AC386" i="22"/>
  <c r="AC361" i="22"/>
  <c r="AC506" i="22"/>
  <c r="AC341" i="22"/>
  <c r="AC504" i="22"/>
  <c r="AC470" i="22"/>
  <c r="AC147" i="22"/>
  <c r="AC350" i="22"/>
  <c r="AC478" i="22"/>
  <c r="AC464" i="22"/>
  <c r="AC336" i="22"/>
  <c r="AC208" i="22"/>
  <c r="AC58" i="22"/>
  <c r="AC25" i="22"/>
  <c r="AC335" i="22"/>
  <c r="AC46" i="22"/>
  <c r="AC243" i="22"/>
  <c r="AC371" i="22"/>
  <c r="AC31" i="22"/>
  <c r="AC311" i="22"/>
  <c r="AC102" i="22"/>
  <c r="AC73" i="22"/>
  <c r="AC379" i="22"/>
  <c r="AC482" i="22"/>
  <c r="AC465" i="22"/>
  <c r="AC125" i="22"/>
  <c r="AC374" i="22"/>
  <c r="AC445" i="22"/>
  <c r="AC124" i="22"/>
  <c r="AC444" i="22"/>
  <c r="AC316" i="22"/>
  <c r="AC181" i="22"/>
  <c r="AC109" i="22"/>
  <c r="AC502" i="22"/>
  <c r="AC489" i="22"/>
  <c r="AC161" i="22"/>
  <c r="AC133" i="22"/>
  <c r="AC479" i="22"/>
  <c r="AC417" i="22"/>
  <c r="AC249" i="22"/>
  <c r="AC356" i="22"/>
  <c r="AC149" i="22"/>
  <c r="AC338" i="22"/>
  <c r="AC245" i="22"/>
  <c r="AC383" i="22"/>
  <c r="AC231" i="22"/>
  <c r="AC363" i="22"/>
  <c r="AC486" i="22"/>
  <c r="AC473" i="22"/>
  <c r="AC460" i="22"/>
  <c r="AC117" i="22"/>
  <c r="AC378" i="22"/>
  <c r="AC509" i="22"/>
  <c r="AC454" i="22"/>
  <c r="AC172" i="22"/>
  <c r="AC100" i="22"/>
  <c r="AC319" i="22"/>
  <c r="AC148" i="22"/>
  <c r="AC130" i="22"/>
  <c r="AC68" i="22"/>
  <c r="AC49" i="22"/>
  <c r="AC434" i="22"/>
  <c r="AC369" i="22"/>
  <c r="AC406" i="22"/>
  <c r="AC157" i="22"/>
  <c r="AC487" i="22"/>
  <c r="AC330" i="22"/>
  <c r="AC184" i="22"/>
  <c r="AC484" i="22"/>
  <c r="AC200" i="22"/>
  <c r="AC156" i="22"/>
  <c r="AC404" i="22"/>
  <c r="AC276" i="22"/>
  <c r="AC128" i="22"/>
  <c r="AC503" i="22"/>
  <c r="AC436" i="22"/>
  <c r="AC171" i="22"/>
  <c r="AC262" i="22"/>
  <c r="AC432" i="22"/>
  <c r="AC90" i="22"/>
  <c r="AC239" i="22"/>
  <c r="AC206" i="22"/>
  <c r="AC61" i="22"/>
  <c r="AC448" i="22"/>
  <c r="AC187" i="22"/>
  <c r="AC74" i="22"/>
  <c r="AC62" i="22"/>
  <c r="AC190" i="22"/>
  <c r="AC259" i="22"/>
  <c r="AC263" i="22"/>
  <c r="AC391" i="22"/>
  <c r="AC54" i="22"/>
  <c r="AC182" i="22"/>
  <c r="AC116" i="22"/>
  <c r="AC267" i="22"/>
  <c r="AC40" i="22"/>
  <c r="AC32" i="22"/>
  <c r="AC342" i="22"/>
  <c r="AC236" i="22"/>
  <c r="AC274" i="22"/>
  <c r="AC136" i="22"/>
  <c r="AC328" i="22"/>
  <c r="AC230" i="22"/>
  <c r="AC488" i="22"/>
  <c r="AC424" i="22"/>
  <c r="AC155" i="22"/>
  <c r="AC480" i="22"/>
  <c r="AC244" i="22"/>
  <c r="AC286" i="22"/>
  <c r="AC193" i="22"/>
  <c r="AC240" i="22"/>
  <c r="AC79" i="22"/>
  <c r="AC303" i="22"/>
  <c r="AC211" i="22"/>
  <c r="AC343" i="22"/>
  <c r="AC410" i="22"/>
  <c r="AC508" i="22"/>
  <c r="AC56" i="22"/>
  <c r="AC234" i="22"/>
  <c r="AC139" i="22"/>
  <c r="AC119" i="22"/>
  <c r="AC248" i="22"/>
  <c r="AC254" i="22"/>
  <c r="AC115" i="22"/>
  <c r="AC452" i="22"/>
  <c r="AC192" i="22"/>
  <c r="AC275" i="22"/>
  <c r="AC50" i="22"/>
  <c r="AC407" i="22"/>
  <c r="AC134" i="22"/>
  <c r="AC411" i="22"/>
  <c r="AC52" i="22"/>
  <c r="AC246" i="22"/>
  <c r="AC104" i="22"/>
  <c r="AC437" i="22"/>
  <c r="AC107" i="22"/>
  <c r="AC221" i="22"/>
  <c r="AC53" i="22"/>
  <c r="AC497" i="22"/>
  <c r="AC365" i="22"/>
  <c r="AC233" i="22"/>
  <c r="AC71" i="22"/>
  <c r="AC340" i="22"/>
  <c r="AC212" i="22"/>
  <c r="AC36" i="22"/>
  <c r="AC12" i="22"/>
  <c r="AC292" i="22"/>
  <c r="AC250" i="22"/>
  <c r="AC416" i="22"/>
  <c r="AC291" i="22"/>
  <c r="AC423" i="22"/>
  <c r="AC396" i="22"/>
  <c r="AC282" i="22"/>
  <c r="AC120" i="22"/>
  <c r="AC360" i="22"/>
  <c r="AC69" i="22"/>
  <c r="AC358" i="22"/>
  <c r="AC265" i="22"/>
  <c r="AC308" i="22"/>
  <c r="AC409" i="22"/>
  <c r="AC293" i="22"/>
  <c r="AC108" i="22"/>
  <c r="AC26" i="22"/>
  <c r="AC154" i="22"/>
  <c r="AC131" i="22"/>
  <c r="AC163" i="22"/>
  <c r="AC400" i="22"/>
  <c r="AC272" i="22"/>
  <c r="AC123" i="22"/>
  <c r="AC495" i="22"/>
  <c r="AC122" i="22"/>
  <c r="AC271" i="22"/>
  <c r="AC399" i="22"/>
  <c r="AC110" i="22"/>
  <c r="AC435" i="22"/>
  <c r="AC375" i="22"/>
  <c r="AC166" i="22"/>
  <c r="AC180" i="22"/>
  <c r="AC290" i="22"/>
  <c r="AC380" i="22"/>
  <c r="AC96" i="22"/>
  <c r="AC498" i="22"/>
  <c r="AC76" i="22"/>
  <c r="AC344" i="22"/>
  <c r="AC216" i="22"/>
  <c r="AC44" i="22"/>
  <c r="AC426" i="22"/>
  <c r="AC228" i="22"/>
  <c r="AC152" i="22"/>
  <c r="AC496" i="22"/>
  <c r="AC87" i="22"/>
  <c r="AC224" i="22"/>
  <c r="AC42" i="22"/>
  <c r="AC255" i="22"/>
  <c r="AC30" i="22"/>
  <c r="AC227" i="22"/>
  <c r="AC359" i="22"/>
  <c r="AC86" i="22"/>
  <c r="AC235" i="22"/>
  <c r="AC278" i="22"/>
  <c r="AC472" i="22"/>
  <c r="AC405" i="22"/>
  <c r="AC296" i="22"/>
  <c r="AC372" i="22"/>
  <c r="AC368" i="22"/>
  <c r="AC431" i="22"/>
  <c r="AC142" i="22"/>
  <c r="AC215" i="22"/>
  <c r="AC198" i="22"/>
  <c r="AC219" i="22"/>
  <c r="AC220" i="22"/>
  <c r="AC485" i="22"/>
  <c r="AC376" i="22"/>
  <c r="AC91" i="22"/>
  <c r="AC146" i="22"/>
  <c r="AC127" i="22"/>
  <c r="AC114" i="22"/>
  <c r="AC283" i="22"/>
  <c r="AC195" i="22"/>
  <c r="AC505" i="22"/>
  <c r="AC185" i="22"/>
  <c r="AC66" i="22"/>
  <c r="AC159" i="22"/>
  <c r="AC427" i="22"/>
  <c r="AC349" i="22"/>
  <c r="AC297" i="22"/>
  <c r="AC301" i="22"/>
  <c r="AC322" i="22"/>
  <c r="AC229" i="22"/>
  <c r="AC121" i="22"/>
  <c r="AC18" i="22"/>
  <c r="AC306" i="22"/>
  <c r="AC222" i="22"/>
  <c r="AC393" i="22"/>
  <c r="AC237" i="22"/>
  <c r="AC377" i="22"/>
  <c r="AC491" i="22"/>
  <c r="AC332" i="22"/>
  <c r="AC97" i="22"/>
  <c r="AC429" i="22"/>
  <c r="AC281" i="22"/>
  <c r="AC80" i="22"/>
  <c r="AC339" i="22"/>
  <c r="AC493" i="22"/>
  <c r="AC310" i="22"/>
  <c r="AC167" i="22"/>
  <c r="AC458" i="22"/>
  <c r="AC309" i="22"/>
  <c r="AC501" i="22"/>
  <c r="AC45" i="22"/>
  <c r="AC403" i="22"/>
  <c r="AC41" i="22"/>
  <c r="AC279" i="22"/>
  <c r="AC70" i="22"/>
  <c r="AC17" i="22"/>
  <c r="AC273" i="22"/>
  <c r="AC381" i="22"/>
  <c r="AC81" i="22"/>
  <c r="AC67" i="22"/>
  <c r="AC329" i="22"/>
  <c r="AC366" i="22"/>
  <c r="AC204" i="22"/>
  <c r="AC440" i="22"/>
  <c r="AC176" i="22"/>
  <c r="AC354" i="22"/>
  <c r="AC168" i="22"/>
  <c r="AC324" i="22"/>
  <c r="AC471" i="22"/>
  <c r="AC289" i="22"/>
  <c r="AC382" i="22"/>
  <c r="AC23" i="22"/>
  <c r="AC447" i="22"/>
  <c r="AC418" i="22"/>
  <c r="AC145" i="22"/>
  <c r="AC277" i="22"/>
  <c r="AC345" i="22"/>
  <c r="AC65" i="22"/>
  <c r="AC39" i="22"/>
  <c r="AC27" i="22"/>
  <c r="AC38" i="22"/>
  <c r="AC490" i="22"/>
  <c r="AC29" i="22"/>
  <c r="AC252" i="22"/>
  <c r="AC402" i="22"/>
  <c r="AC373" i="22"/>
  <c r="AC326" i="22"/>
  <c r="AC483" i="22"/>
  <c r="AC225" i="22"/>
  <c r="AC20" i="22"/>
  <c r="AC449" i="22"/>
  <c r="AC85" i="22"/>
  <c r="AC164" i="22"/>
  <c r="AC475" i="22"/>
  <c r="AC494" i="22"/>
  <c r="AC269" i="22"/>
  <c r="AC333" i="22"/>
  <c r="AC260" i="22"/>
  <c r="AC394" i="22"/>
  <c r="AC441" i="22"/>
  <c r="AC318" i="22"/>
  <c r="AC453" i="22"/>
  <c r="AC93" i="22"/>
  <c r="AC129" i="22"/>
  <c r="AC320" i="22"/>
  <c r="AC202" i="22"/>
  <c r="AC57" i="22"/>
  <c r="AC223" i="22"/>
  <c r="AC351" i="22"/>
  <c r="AC105" i="22"/>
  <c r="AC387" i="22"/>
  <c r="AC34" i="22"/>
  <c r="AC178" i="22"/>
  <c r="AC111" i="22"/>
  <c r="AC395" i="22"/>
  <c r="AC433" i="22"/>
  <c r="AC413" i="22"/>
  <c r="AC257" i="22"/>
  <c r="AC103" i="22"/>
  <c r="AC364" i="22"/>
  <c r="AC75" i="22"/>
  <c r="AC481" i="22"/>
  <c r="AC189" i="22"/>
  <c r="AC398" i="22"/>
  <c r="AC468" i="22"/>
  <c r="AC140" i="22"/>
  <c r="AC456" i="22"/>
  <c r="AC197" i="22"/>
  <c r="AC477" i="22"/>
  <c r="AC385" i="22"/>
  <c r="AC422" i="22"/>
  <c r="AC266" i="22"/>
  <c r="AC420" i="22"/>
  <c r="AC64" i="22"/>
  <c r="AC492" i="22"/>
  <c r="AC500" i="22"/>
  <c r="AC288" i="22"/>
  <c r="AC170" i="22"/>
  <c r="AC158" i="22"/>
  <c r="AC419" i="22"/>
  <c r="AC295" i="22"/>
  <c r="AC299" i="22"/>
  <c r="AC60" i="22"/>
  <c r="AC268" i="22"/>
  <c r="AC334" i="22"/>
  <c r="AC510" i="22"/>
  <c r="AC183" i="22"/>
  <c r="AC232" i="22"/>
  <c r="AC214" i="22"/>
  <c r="AC83" i="22"/>
  <c r="AC16" i="22"/>
  <c r="AC199" i="22"/>
  <c r="AC414" i="22"/>
  <c r="AC261" i="22"/>
  <c r="AC165" i="22"/>
  <c r="AC463" i="22"/>
  <c r="AC179" i="22"/>
  <c r="AC151" i="22"/>
  <c r="AC28" i="22"/>
  <c r="AC186" i="22"/>
  <c r="AC207" i="22"/>
  <c r="AC174" i="22"/>
  <c r="AC84" i="22"/>
  <c r="AC499" i="22"/>
  <c r="AC82" i="22"/>
  <c r="AC175" i="22"/>
  <c r="AC439" i="22"/>
  <c r="AC251" i="22"/>
  <c r="AC507" i="22"/>
  <c r="AC72" i="22"/>
  <c r="AC442" i="22"/>
  <c r="AC258" i="22"/>
  <c r="AC302" i="22"/>
  <c r="AC218" i="22"/>
  <c r="AC408" i="22"/>
  <c r="AC280" i="22"/>
  <c r="AC99" i="22"/>
  <c r="AC226" i="22"/>
  <c r="AC238" i="22"/>
  <c r="AC352" i="22"/>
  <c r="AC144" i="22"/>
  <c r="AC106" i="22"/>
  <c r="AC94" i="22"/>
  <c r="AC355" i="22"/>
  <c r="AC22" i="22"/>
  <c r="AC150" i="22"/>
  <c r="AC177" i="22"/>
  <c r="AC450" i="22"/>
  <c r="AC59" i="22"/>
  <c r="AC63" i="22"/>
  <c r="AC15" i="22"/>
  <c r="AC153" i="22"/>
  <c r="AC210" i="22"/>
  <c r="AC203" i="22"/>
  <c r="AC321" i="22"/>
  <c r="AC474" i="22"/>
  <c r="AC357" i="22"/>
  <c r="AC169" i="22"/>
  <c r="AC307" i="22"/>
  <c r="AC162" i="22"/>
  <c r="AC89" i="22"/>
  <c r="AC247" i="22"/>
  <c r="AC315" i="22"/>
  <c r="AC443" i="22"/>
  <c r="AC337" i="22"/>
  <c r="AC317" i="22"/>
  <c r="AC209" i="22"/>
  <c r="AC430" i="22"/>
  <c r="AC24" i="22"/>
  <c r="AC397" i="22"/>
  <c r="AC92" i="22"/>
  <c r="AC389" i="22"/>
  <c r="AC425" i="22"/>
  <c r="AC511" i="22"/>
  <c r="AC421" i="22"/>
  <c r="AC88" i="22"/>
  <c r="AC77" i="22"/>
  <c r="AC325" i="22"/>
  <c r="AC384" i="22"/>
  <c r="AC256" i="22"/>
  <c r="AC138" i="22"/>
  <c r="AC287" i="22"/>
  <c r="AC415" i="22"/>
  <c r="AC43" i="22"/>
  <c r="AC323" i="22"/>
  <c r="AC327" i="22"/>
  <c r="AC455" i="22"/>
  <c r="AC118" i="22"/>
  <c r="AC331" i="22"/>
  <c r="AC362" i="22"/>
  <c r="AC188" i="22"/>
  <c r="AC300" i="22"/>
  <c r="AC160" i="22"/>
  <c r="AC270" i="22"/>
  <c r="AC392" i="22"/>
  <c r="AC264" i="22"/>
  <c r="AC112" i="22"/>
  <c r="AC346" i="22"/>
  <c r="AC298" i="22"/>
  <c r="AC242" i="22"/>
  <c r="AC294" i="22"/>
  <c r="AC95" i="22"/>
  <c r="AC304" i="22"/>
  <c r="AC367" i="22"/>
  <c r="AC462" i="22"/>
  <c r="AC253" i="22"/>
  <c r="AC173" i="22"/>
  <c r="AC113" i="22"/>
  <c r="AC466" i="22"/>
  <c r="AC78" i="22"/>
  <c r="AC467" i="22"/>
  <c r="AC51" i="22"/>
  <c r="AC347" i="22"/>
  <c r="AC412" i="22"/>
  <c r="AC457" i="22"/>
  <c r="AC205" i="22"/>
  <c r="AC48" i="22"/>
  <c r="AC476" i="22"/>
  <c r="AC33" i="22"/>
  <c r="AC194" i="22"/>
  <c r="AC132" i="22"/>
  <c r="AC137" i="22"/>
  <c r="AC401" i="22"/>
  <c r="AC438" i="22"/>
  <c r="AC241" i="22"/>
  <c r="AC348" i="22"/>
  <c r="AC21" i="22"/>
  <c r="AC312" i="22"/>
  <c r="AC370" i="22"/>
  <c r="AC353" i="22"/>
  <c r="AC390" i="22"/>
  <c r="AC217" i="22"/>
  <c r="AC388" i="22"/>
  <c r="HY375" i="1"/>
  <c r="HY479" i="1"/>
  <c r="HY420" i="1"/>
  <c r="HY480" i="1"/>
  <c r="HY376" i="1"/>
  <c r="HY421" i="1"/>
  <c r="HY481" i="1"/>
  <c r="HY372" i="1"/>
  <c r="HY374" i="1"/>
  <c r="HY422" i="1"/>
  <c r="HY478" i="1"/>
  <c r="HY482" i="1"/>
  <c r="HY267" i="1"/>
  <c r="HY271" i="1"/>
  <c r="HY275" i="1"/>
  <c r="HY279" i="1"/>
  <c r="HY283" i="1"/>
  <c r="HY287" i="1"/>
  <c r="HY291" i="1"/>
  <c r="HY295" i="1"/>
  <c r="HY299" i="1"/>
  <c r="HY303" i="1"/>
  <c r="HY307" i="1"/>
  <c r="HY311" i="1"/>
  <c r="HY315" i="1"/>
  <c r="HY319" i="1"/>
  <c r="HY323" i="1"/>
  <c r="HY327" i="1"/>
  <c r="HY331" i="1"/>
  <c r="HY335" i="1"/>
  <c r="HY339" i="1"/>
  <c r="HY343" i="1"/>
  <c r="HY347" i="1"/>
  <c r="HY351" i="1"/>
  <c r="HY355" i="1"/>
  <c r="HY359" i="1"/>
  <c r="HY363" i="1"/>
  <c r="HY367" i="1"/>
  <c r="HY371" i="1"/>
  <c r="HY379" i="1"/>
  <c r="HY383" i="1"/>
  <c r="HY387" i="1"/>
  <c r="HY391" i="1"/>
  <c r="HY395" i="1"/>
  <c r="HY399" i="1"/>
  <c r="HY403" i="1"/>
  <c r="HY407" i="1"/>
  <c r="HY411" i="1"/>
  <c r="HY415" i="1"/>
  <c r="HY419" i="1"/>
  <c r="HY423" i="1"/>
  <c r="HY427" i="1"/>
  <c r="HY431" i="1"/>
  <c r="HY435" i="1"/>
  <c r="HY439" i="1"/>
  <c r="HY443" i="1"/>
  <c r="HY447" i="1"/>
  <c r="HY451" i="1"/>
  <c r="HY455" i="1"/>
  <c r="HY459" i="1"/>
  <c r="HY463" i="1"/>
  <c r="HY467" i="1"/>
  <c r="HY471" i="1"/>
  <c r="HY475" i="1"/>
  <c r="HY483" i="1"/>
  <c r="HY487" i="1"/>
  <c r="HY491" i="1"/>
  <c r="HY495" i="1"/>
  <c r="HY499" i="1"/>
  <c r="HY503" i="1"/>
  <c r="HY268" i="1"/>
  <c r="HY272" i="1"/>
  <c r="HY276" i="1"/>
  <c r="HY280" i="1"/>
  <c r="HY284" i="1"/>
  <c r="HY288" i="1"/>
  <c r="HY292" i="1"/>
  <c r="HY296" i="1"/>
  <c r="HY300" i="1"/>
  <c r="HY304" i="1"/>
  <c r="HY308" i="1"/>
  <c r="HY312" i="1"/>
  <c r="HY316" i="1"/>
  <c r="HY320" i="1"/>
  <c r="HY324" i="1"/>
  <c r="HY328" i="1"/>
  <c r="HY332" i="1"/>
  <c r="HY336" i="1"/>
  <c r="HY340" i="1"/>
  <c r="HY344" i="1"/>
  <c r="HY348" i="1"/>
  <c r="HY352" i="1"/>
  <c r="HY356" i="1"/>
  <c r="HY360" i="1"/>
  <c r="HY364" i="1"/>
  <c r="HY368" i="1"/>
  <c r="HY380" i="1"/>
  <c r="HY384" i="1"/>
  <c r="HY388" i="1"/>
  <c r="HY392" i="1"/>
  <c r="HY396" i="1"/>
  <c r="HY400" i="1"/>
  <c r="HY404" i="1"/>
  <c r="HY408" i="1"/>
  <c r="HY412" i="1"/>
  <c r="HY416" i="1"/>
  <c r="HY424" i="1"/>
  <c r="HY428" i="1"/>
  <c r="HY432" i="1"/>
  <c r="HY436" i="1"/>
  <c r="HY440" i="1"/>
  <c r="HY444" i="1"/>
  <c r="HY448" i="1"/>
  <c r="HY452" i="1"/>
  <c r="HY456" i="1"/>
  <c r="HY460" i="1"/>
  <c r="HY464" i="1"/>
  <c r="HY468" i="1"/>
  <c r="HY472" i="1"/>
  <c r="HY476" i="1"/>
  <c r="HY484" i="1"/>
  <c r="HY488" i="1"/>
  <c r="HY492" i="1"/>
  <c r="HY496" i="1"/>
  <c r="HY500" i="1"/>
  <c r="HY504" i="1"/>
  <c r="HY265" i="1"/>
  <c r="HY269" i="1"/>
  <c r="HY273" i="1"/>
  <c r="HY277" i="1"/>
  <c r="HY281" i="1"/>
  <c r="HY285" i="1"/>
  <c r="HY289" i="1"/>
  <c r="HY293" i="1"/>
  <c r="HY297" i="1"/>
  <c r="HY301" i="1"/>
  <c r="HY305" i="1"/>
  <c r="HY309" i="1"/>
  <c r="HY313" i="1"/>
  <c r="HY317" i="1"/>
  <c r="HY321" i="1"/>
  <c r="HY325" i="1"/>
  <c r="HY329" i="1"/>
  <c r="HY333" i="1"/>
  <c r="HY337" i="1"/>
  <c r="HY341" i="1"/>
  <c r="HY345" i="1"/>
  <c r="HY349" i="1"/>
  <c r="HY353" i="1"/>
  <c r="HY357" i="1"/>
  <c r="HY361" i="1"/>
  <c r="HY365" i="1"/>
  <c r="HY369" i="1"/>
  <c r="HY373" i="1"/>
  <c r="HY377" i="1"/>
  <c r="HY381" i="1"/>
  <c r="HY385" i="1"/>
  <c r="HY389" i="1"/>
  <c r="HY393" i="1"/>
  <c r="HY397" i="1"/>
  <c r="HY401" i="1"/>
  <c r="HY405" i="1"/>
  <c r="HY409" i="1"/>
  <c r="HY413" i="1"/>
  <c r="HY417" i="1"/>
  <c r="HY425" i="1"/>
  <c r="HY429" i="1"/>
  <c r="HY433" i="1"/>
  <c r="HY437" i="1"/>
  <c r="HY441" i="1"/>
  <c r="HY445" i="1"/>
  <c r="HY449" i="1"/>
  <c r="HY453" i="1"/>
  <c r="HY457" i="1"/>
  <c r="HY461" i="1"/>
  <c r="HY465" i="1"/>
  <c r="HY469" i="1"/>
  <c r="HY473" i="1"/>
  <c r="HY477" i="1"/>
  <c r="HY485" i="1"/>
  <c r="HY489" i="1"/>
  <c r="HY493" i="1"/>
  <c r="HY497" i="1"/>
  <c r="HY501" i="1"/>
  <c r="HY505" i="1"/>
  <c r="HY266" i="1"/>
  <c r="HY270" i="1"/>
  <c r="HY274" i="1"/>
  <c r="HY278" i="1"/>
  <c r="HY282" i="1"/>
  <c r="HY286" i="1"/>
  <c r="HY290" i="1"/>
  <c r="HY294" i="1"/>
  <c r="HY298" i="1"/>
  <c r="HY302" i="1"/>
  <c r="HY306" i="1"/>
  <c r="HY310" i="1"/>
  <c r="HY314" i="1"/>
  <c r="HY318" i="1"/>
  <c r="HY322" i="1"/>
  <c r="HY326" i="1"/>
  <c r="HY330" i="1"/>
  <c r="HY334" i="1"/>
  <c r="HY338" i="1"/>
  <c r="HY342" i="1"/>
  <c r="HY346" i="1"/>
  <c r="HY350" i="1"/>
  <c r="HY354" i="1"/>
  <c r="HY358" i="1"/>
  <c r="HY362" i="1"/>
  <c r="HY366" i="1"/>
  <c r="HY370" i="1"/>
  <c r="HY378" i="1"/>
  <c r="HY382" i="1"/>
  <c r="HY386" i="1"/>
  <c r="HY390" i="1"/>
  <c r="HY394" i="1"/>
  <c r="HY398" i="1"/>
  <c r="HY402" i="1"/>
  <c r="HY406" i="1"/>
  <c r="HY410" i="1"/>
  <c r="HY414" i="1"/>
  <c r="HY418" i="1"/>
  <c r="HY426" i="1"/>
  <c r="HY430" i="1"/>
  <c r="HY434" i="1"/>
  <c r="HY438" i="1"/>
  <c r="HY442" i="1"/>
  <c r="HY446" i="1"/>
  <c r="HY450" i="1"/>
  <c r="HY454" i="1"/>
  <c r="HY458" i="1"/>
  <c r="HY462" i="1"/>
  <c r="HY466" i="1"/>
  <c r="HY470" i="1"/>
  <c r="HY474" i="1"/>
  <c r="HY486" i="1"/>
  <c r="HY490" i="1"/>
  <c r="HY494" i="1"/>
  <c r="HY498" i="1"/>
  <c r="HY502" i="1"/>
  <c r="HY506" i="1"/>
  <c r="HX11" i="1"/>
  <c r="HW11" i="1"/>
  <c r="HX15" i="1"/>
  <c r="HW15" i="1"/>
  <c r="HW19" i="1"/>
  <c r="HX19" i="1"/>
  <c r="HX23" i="1"/>
  <c r="HW23" i="1"/>
  <c r="HX27" i="1"/>
  <c r="HW27" i="1"/>
  <c r="HX31" i="1"/>
  <c r="HW31" i="1"/>
  <c r="HW35" i="1"/>
  <c r="HX35" i="1"/>
  <c r="HX39" i="1"/>
  <c r="HW39" i="1"/>
  <c r="HX43" i="1"/>
  <c r="HW43" i="1"/>
  <c r="HX47" i="1"/>
  <c r="HW47" i="1"/>
  <c r="HW51" i="1"/>
  <c r="HX51" i="1"/>
  <c r="HX55" i="1"/>
  <c r="HW55" i="1"/>
  <c r="HX59" i="1"/>
  <c r="HW59" i="1"/>
  <c r="HX63" i="1"/>
  <c r="HW63" i="1"/>
  <c r="HW67" i="1"/>
  <c r="HX67" i="1"/>
  <c r="HX71" i="1"/>
  <c r="HW71" i="1"/>
  <c r="HX75" i="1"/>
  <c r="HW75" i="1"/>
  <c r="HX79" i="1"/>
  <c r="HW79" i="1"/>
  <c r="HW83" i="1"/>
  <c r="HX83" i="1"/>
  <c r="HX87" i="1"/>
  <c r="HW87" i="1"/>
  <c r="HX91" i="1"/>
  <c r="HW91" i="1"/>
  <c r="HX95" i="1"/>
  <c r="HW95" i="1"/>
  <c r="HW99" i="1"/>
  <c r="HX99" i="1"/>
  <c r="HX103" i="1"/>
  <c r="HW103" i="1"/>
  <c r="HX107" i="1"/>
  <c r="HW107" i="1"/>
  <c r="HX111" i="1"/>
  <c r="HW111" i="1"/>
  <c r="HX115" i="1"/>
  <c r="HW115" i="1"/>
  <c r="HX119" i="1"/>
  <c r="HW119" i="1"/>
  <c r="HX123" i="1"/>
  <c r="HW123" i="1"/>
  <c r="HX127" i="1"/>
  <c r="HW127" i="1"/>
  <c r="HW131" i="1"/>
  <c r="HX131" i="1"/>
  <c r="HX135" i="1"/>
  <c r="HW135" i="1"/>
  <c r="HX139" i="1"/>
  <c r="HW139" i="1"/>
  <c r="HX143" i="1"/>
  <c r="HW143" i="1"/>
  <c r="HX147" i="1"/>
  <c r="HW147" i="1"/>
  <c r="HX151" i="1"/>
  <c r="HW151" i="1"/>
  <c r="HX155" i="1"/>
  <c r="HW155" i="1"/>
  <c r="HX159" i="1"/>
  <c r="HW159" i="1"/>
  <c r="HX163" i="1"/>
  <c r="HW163" i="1"/>
  <c r="HX167" i="1"/>
  <c r="HW167" i="1"/>
  <c r="HX171" i="1"/>
  <c r="HW171" i="1"/>
  <c r="HX175" i="1"/>
  <c r="HW175" i="1"/>
  <c r="HX179" i="1"/>
  <c r="HW179" i="1"/>
  <c r="HX183" i="1"/>
  <c r="HW183" i="1"/>
  <c r="HX187" i="1"/>
  <c r="HW187" i="1"/>
  <c r="HX191" i="1"/>
  <c r="HW191" i="1"/>
  <c r="HW195" i="1"/>
  <c r="HX195" i="1"/>
  <c r="HX199" i="1"/>
  <c r="HW199" i="1"/>
  <c r="HX203" i="1"/>
  <c r="HW203" i="1"/>
  <c r="HX207" i="1"/>
  <c r="HW207" i="1"/>
  <c r="HX211" i="1"/>
  <c r="HW211" i="1"/>
  <c r="HX215" i="1"/>
  <c r="HW215" i="1"/>
  <c r="HX219" i="1"/>
  <c r="HW219" i="1"/>
  <c r="HX223" i="1"/>
  <c r="HW223" i="1"/>
  <c r="HX227" i="1"/>
  <c r="HW227" i="1"/>
  <c r="HX231" i="1"/>
  <c r="HW231" i="1"/>
  <c r="HX235" i="1"/>
  <c r="HW235" i="1"/>
  <c r="HX239" i="1"/>
  <c r="HW239" i="1"/>
  <c r="HX243" i="1"/>
  <c r="HW243" i="1"/>
  <c r="HX247" i="1"/>
  <c r="HW247" i="1"/>
  <c r="HX251" i="1"/>
  <c r="HW251" i="1"/>
  <c r="HX255" i="1"/>
  <c r="HW255" i="1"/>
  <c r="HW259" i="1"/>
  <c r="HX259" i="1"/>
  <c r="HX263" i="1"/>
  <c r="HW263" i="1"/>
  <c r="HX267" i="1"/>
  <c r="HW267" i="1"/>
  <c r="HX271" i="1"/>
  <c r="HW271" i="1"/>
  <c r="HX275" i="1"/>
  <c r="HW275" i="1"/>
  <c r="HX279" i="1"/>
  <c r="HW279" i="1"/>
  <c r="HX283" i="1"/>
  <c r="HW283" i="1"/>
  <c r="HX287" i="1"/>
  <c r="HW287" i="1"/>
  <c r="HX291" i="1"/>
  <c r="HW291" i="1"/>
  <c r="HX295" i="1"/>
  <c r="HW295" i="1"/>
  <c r="HX299" i="1"/>
  <c r="HW299" i="1"/>
  <c r="HX303" i="1"/>
  <c r="HW303" i="1"/>
  <c r="HX307" i="1"/>
  <c r="HW307" i="1"/>
  <c r="HX311" i="1"/>
  <c r="HW311" i="1"/>
  <c r="HX315" i="1"/>
  <c r="HW315" i="1"/>
  <c r="HX319" i="1"/>
  <c r="HW319" i="1"/>
  <c r="HW323" i="1"/>
  <c r="HX323" i="1"/>
  <c r="HX327" i="1"/>
  <c r="HW327" i="1"/>
  <c r="HX331" i="1"/>
  <c r="HW331" i="1"/>
  <c r="HX335" i="1"/>
  <c r="HW335" i="1"/>
  <c r="HX339" i="1"/>
  <c r="HW339" i="1"/>
  <c r="HX343" i="1"/>
  <c r="HW343" i="1"/>
  <c r="HX347" i="1"/>
  <c r="HW347" i="1"/>
  <c r="HX351" i="1"/>
  <c r="HW351" i="1"/>
  <c r="HX355" i="1"/>
  <c r="HW355" i="1"/>
  <c r="HX359" i="1"/>
  <c r="HW359" i="1"/>
  <c r="HX363" i="1"/>
  <c r="HW363" i="1"/>
  <c r="HX367" i="1"/>
  <c r="HW367" i="1"/>
  <c r="HX371" i="1"/>
  <c r="HW371" i="1"/>
  <c r="HX375" i="1"/>
  <c r="HW375" i="1"/>
  <c r="HX379" i="1"/>
  <c r="HW379" i="1"/>
  <c r="HX383" i="1"/>
  <c r="HW383" i="1"/>
  <c r="HX387" i="1"/>
  <c r="HW387" i="1"/>
  <c r="HX391" i="1"/>
  <c r="HW391" i="1"/>
  <c r="HX395" i="1"/>
  <c r="HW395" i="1"/>
  <c r="HX399" i="1"/>
  <c r="HW399" i="1"/>
  <c r="HX403" i="1"/>
  <c r="HW403" i="1"/>
  <c r="HX407" i="1"/>
  <c r="HW407" i="1"/>
  <c r="HX411" i="1"/>
  <c r="HW411" i="1"/>
  <c r="HX415" i="1"/>
  <c r="HW415" i="1"/>
  <c r="HX419" i="1"/>
  <c r="HW419" i="1"/>
  <c r="HX423" i="1"/>
  <c r="HW423" i="1"/>
  <c r="HX427" i="1"/>
  <c r="HW427" i="1"/>
  <c r="HX431" i="1"/>
  <c r="HW431" i="1"/>
  <c r="HX435" i="1"/>
  <c r="HW435" i="1"/>
  <c r="HX439" i="1"/>
  <c r="HW439" i="1"/>
  <c r="HX443" i="1"/>
  <c r="HW443" i="1"/>
  <c r="HX447" i="1"/>
  <c r="HW447" i="1"/>
  <c r="HX451" i="1"/>
  <c r="HW451" i="1"/>
  <c r="HX455" i="1"/>
  <c r="HW455" i="1"/>
  <c r="HX459" i="1"/>
  <c r="HW459" i="1"/>
  <c r="HX463" i="1"/>
  <c r="HW463" i="1"/>
  <c r="HX467" i="1"/>
  <c r="HW467" i="1"/>
  <c r="HX471" i="1"/>
  <c r="HW471" i="1"/>
  <c r="HX475" i="1"/>
  <c r="HW475" i="1"/>
  <c r="HX479" i="1"/>
  <c r="HW479" i="1"/>
  <c r="HX483" i="1"/>
  <c r="HW483" i="1"/>
  <c r="HX487" i="1"/>
  <c r="HW487" i="1"/>
  <c r="HX491" i="1"/>
  <c r="HW491" i="1"/>
  <c r="HX495" i="1"/>
  <c r="HW495" i="1"/>
  <c r="HX499" i="1"/>
  <c r="HW499" i="1"/>
  <c r="HX503" i="1"/>
  <c r="HW503" i="1"/>
  <c r="HX12" i="1"/>
  <c r="HW12" i="1"/>
  <c r="HX16" i="1"/>
  <c r="HW16" i="1"/>
  <c r="HX20" i="1"/>
  <c r="HW20" i="1"/>
  <c r="HX24" i="1"/>
  <c r="HW24" i="1"/>
  <c r="HX28" i="1"/>
  <c r="HW28" i="1"/>
  <c r="HX32" i="1"/>
  <c r="HW32" i="1"/>
  <c r="HX36" i="1"/>
  <c r="HW36" i="1"/>
  <c r="HX40" i="1"/>
  <c r="HW40" i="1"/>
  <c r="HX44" i="1"/>
  <c r="HW44" i="1"/>
  <c r="HX48" i="1"/>
  <c r="HW48" i="1"/>
  <c r="HX52" i="1"/>
  <c r="HW52" i="1"/>
  <c r="HX56" i="1"/>
  <c r="HW56" i="1"/>
  <c r="HX60" i="1"/>
  <c r="HW60" i="1"/>
  <c r="HX64" i="1"/>
  <c r="HW64" i="1"/>
  <c r="HX68" i="1"/>
  <c r="HW68" i="1"/>
  <c r="HX72" i="1"/>
  <c r="HW72" i="1"/>
  <c r="HX76" i="1"/>
  <c r="HW76" i="1"/>
  <c r="HX80" i="1"/>
  <c r="HW80" i="1"/>
  <c r="HX84" i="1"/>
  <c r="HW84" i="1"/>
  <c r="HX88" i="1"/>
  <c r="HW88" i="1"/>
  <c r="HX92" i="1"/>
  <c r="HW92" i="1"/>
  <c r="HX96" i="1"/>
  <c r="HW96" i="1"/>
  <c r="HX100" i="1"/>
  <c r="HW100" i="1"/>
  <c r="HX104" i="1"/>
  <c r="HW104" i="1"/>
  <c r="HX108" i="1"/>
  <c r="HW108" i="1"/>
  <c r="HX112" i="1"/>
  <c r="HW112" i="1"/>
  <c r="HX116" i="1"/>
  <c r="HW116" i="1"/>
  <c r="HX120" i="1"/>
  <c r="HW120" i="1"/>
  <c r="HX124" i="1"/>
  <c r="HW124" i="1"/>
  <c r="HX128" i="1"/>
  <c r="HW128" i="1"/>
  <c r="HX132" i="1"/>
  <c r="HW132" i="1"/>
  <c r="HX136" i="1"/>
  <c r="HW136" i="1"/>
  <c r="HX140" i="1"/>
  <c r="HW140" i="1"/>
  <c r="HX144" i="1"/>
  <c r="HW144" i="1"/>
  <c r="HX148" i="1"/>
  <c r="HW148" i="1"/>
  <c r="HX152" i="1"/>
  <c r="HW152" i="1"/>
  <c r="HX156" i="1"/>
  <c r="HW156" i="1"/>
  <c r="HX160" i="1"/>
  <c r="HW160" i="1"/>
  <c r="HX164" i="1"/>
  <c r="HW164" i="1"/>
  <c r="HX168" i="1"/>
  <c r="HW168" i="1"/>
  <c r="HX172" i="1"/>
  <c r="HW172" i="1"/>
  <c r="HX176" i="1"/>
  <c r="HW176" i="1"/>
  <c r="HX180" i="1"/>
  <c r="HW180" i="1"/>
  <c r="HX184" i="1"/>
  <c r="HW184" i="1"/>
  <c r="HX188" i="1"/>
  <c r="HW188" i="1"/>
  <c r="HX192" i="1"/>
  <c r="HW192" i="1"/>
  <c r="HX196" i="1"/>
  <c r="HW196" i="1"/>
  <c r="HX200" i="1"/>
  <c r="HW200" i="1"/>
  <c r="HX204" i="1"/>
  <c r="HW204" i="1"/>
  <c r="HX208" i="1"/>
  <c r="HW208" i="1"/>
  <c r="HX212" i="1"/>
  <c r="HW212" i="1"/>
  <c r="HX216" i="1"/>
  <c r="HW216" i="1"/>
  <c r="HX220" i="1"/>
  <c r="HW220" i="1"/>
  <c r="HX224" i="1"/>
  <c r="HW224" i="1"/>
  <c r="HX228" i="1"/>
  <c r="HW228" i="1"/>
  <c r="HX232" i="1"/>
  <c r="HW232" i="1"/>
  <c r="HX236" i="1"/>
  <c r="HW236" i="1"/>
  <c r="HX240" i="1"/>
  <c r="HW240" i="1"/>
  <c r="HX244" i="1"/>
  <c r="HW244" i="1"/>
  <c r="HX248" i="1"/>
  <c r="HW248" i="1"/>
  <c r="HX252" i="1"/>
  <c r="HW252" i="1"/>
  <c r="HX256" i="1"/>
  <c r="HW256" i="1"/>
  <c r="HX260" i="1"/>
  <c r="HW260" i="1"/>
  <c r="HX264" i="1"/>
  <c r="HW264" i="1"/>
  <c r="HX268" i="1"/>
  <c r="HW268" i="1"/>
  <c r="HX272" i="1"/>
  <c r="HW272" i="1"/>
  <c r="HX276" i="1"/>
  <c r="HW276" i="1"/>
  <c r="HX280" i="1"/>
  <c r="HW280" i="1"/>
  <c r="HX284" i="1"/>
  <c r="HW284" i="1"/>
  <c r="HX288" i="1"/>
  <c r="HW288" i="1"/>
  <c r="HX292" i="1"/>
  <c r="HW292" i="1"/>
  <c r="HX296" i="1"/>
  <c r="HW296" i="1"/>
  <c r="HX300" i="1"/>
  <c r="HW300" i="1"/>
  <c r="HX304" i="1"/>
  <c r="HW304" i="1"/>
  <c r="HX308" i="1"/>
  <c r="HW308" i="1"/>
  <c r="HX312" i="1"/>
  <c r="HW312" i="1"/>
  <c r="HX316" i="1"/>
  <c r="HW316" i="1"/>
  <c r="HX320" i="1"/>
  <c r="HW320" i="1"/>
  <c r="HX324" i="1"/>
  <c r="HW324" i="1"/>
  <c r="HX328" i="1"/>
  <c r="HW328" i="1"/>
  <c r="HX332" i="1"/>
  <c r="HW332" i="1"/>
  <c r="HX336" i="1"/>
  <c r="HW336" i="1"/>
  <c r="HX340" i="1"/>
  <c r="HW340" i="1"/>
  <c r="HX344" i="1"/>
  <c r="HW344" i="1"/>
  <c r="HX348" i="1"/>
  <c r="HW348" i="1"/>
  <c r="HX352" i="1"/>
  <c r="HW352" i="1"/>
  <c r="HX356" i="1"/>
  <c r="HW356" i="1"/>
  <c r="HX360" i="1"/>
  <c r="HW360" i="1"/>
  <c r="HX364" i="1"/>
  <c r="HW364" i="1"/>
  <c r="HX368" i="1"/>
  <c r="HW368" i="1"/>
  <c r="HX372" i="1"/>
  <c r="HW372" i="1"/>
  <c r="HX376" i="1"/>
  <c r="HW376" i="1"/>
  <c r="HX380" i="1"/>
  <c r="HW380" i="1"/>
  <c r="HX384" i="1"/>
  <c r="HW384" i="1"/>
  <c r="HX388" i="1"/>
  <c r="HW388" i="1"/>
  <c r="HX392" i="1"/>
  <c r="HW392" i="1"/>
  <c r="HX396" i="1"/>
  <c r="HW396" i="1"/>
  <c r="HX400" i="1"/>
  <c r="HW400" i="1"/>
  <c r="HX404" i="1"/>
  <c r="HW404" i="1"/>
  <c r="HX408" i="1"/>
  <c r="HW408" i="1"/>
  <c r="HX412" i="1"/>
  <c r="HW412" i="1"/>
  <c r="HX416" i="1"/>
  <c r="HW416" i="1"/>
  <c r="HX420" i="1"/>
  <c r="HW420" i="1"/>
  <c r="HX424" i="1"/>
  <c r="HW424" i="1"/>
  <c r="HX428" i="1"/>
  <c r="HW428" i="1"/>
  <c r="HX432" i="1"/>
  <c r="HW432" i="1"/>
  <c r="HX436" i="1"/>
  <c r="HW436" i="1"/>
  <c r="HX440" i="1"/>
  <c r="HW440" i="1"/>
  <c r="HX444" i="1"/>
  <c r="HW444" i="1"/>
  <c r="HX448" i="1"/>
  <c r="HW448" i="1"/>
  <c r="HX452" i="1"/>
  <c r="HW452" i="1"/>
  <c r="HX456" i="1"/>
  <c r="HW456" i="1"/>
  <c r="HX460" i="1"/>
  <c r="HW460" i="1"/>
  <c r="HX464" i="1"/>
  <c r="HW464" i="1"/>
  <c r="HX468" i="1"/>
  <c r="HW468" i="1"/>
  <c r="HX472" i="1"/>
  <c r="HW472" i="1"/>
  <c r="HX476" i="1"/>
  <c r="HW476" i="1"/>
  <c r="HX480" i="1"/>
  <c r="HW480" i="1"/>
  <c r="HX484" i="1"/>
  <c r="HW484" i="1"/>
  <c r="HX488" i="1"/>
  <c r="HW488" i="1"/>
  <c r="HX492" i="1"/>
  <c r="HW492" i="1"/>
  <c r="HX496" i="1"/>
  <c r="HW496" i="1"/>
  <c r="HX500" i="1"/>
  <c r="HW500" i="1"/>
  <c r="HX504" i="1"/>
  <c r="HW504" i="1"/>
  <c r="HX9" i="1"/>
  <c r="HW9" i="1"/>
  <c r="HX13" i="1"/>
  <c r="HW13" i="1"/>
  <c r="HX17" i="1"/>
  <c r="HW17" i="1"/>
  <c r="HX21" i="1"/>
  <c r="HW21" i="1"/>
  <c r="HX25" i="1"/>
  <c r="HW25" i="1"/>
  <c r="HX29" i="1"/>
  <c r="HW29" i="1"/>
  <c r="HX33" i="1"/>
  <c r="HW33" i="1"/>
  <c r="HX37" i="1"/>
  <c r="HW37" i="1"/>
  <c r="HX41" i="1"/>
  <c r="HW41" i="1"/>
  <c r="HX45" i="1"/>
  <c r="HW45" i="1"/>
  <c r="HX49" i="1"/>
  <c r="HW49" i="1"/>
  <c r="HX53" i="1"/>
  <c r="HW53" i="1"/>
  <c r="HX57" i="1"/>
  <c r="HW57" i="1"/>
  <c r="HX61" i="1"/>
  <c r="HW61" i="1"/>
  <c r="HX65" i="1"/>
  <c r="HW65" i="1"/>
  <c r="HX69" i="1"/>
  <c r="HW69" i="1"/>
  <c r="HX73" i="1"/>
  <c r="HW73" i="1"/>
  <c r="HX77" i="1"/>
  <c r="HW77" i="1"/>
  <c r="HX81" i="1"/>
  <c r="HW81" i="1"/>
  <c r="HX85" i="1"/>
  <c r="HW85" i="1"/>
  <c r="HX89" i="1"/>
  <c r="HW89" i="1"/>
  <c r="HX93" i="1"/>
  <c r="HW93" i="1"/>
  <c r="HX97" i="1"/>
  <c r="HW97" i="1"/>
  <c r="HX101" i="1"/>
  <c r="HW101" i="1"/>
  <c r="HX105" i="1"/>
  <c r="HW105" i="1"/>
  <c r="HX109" i="1"/>
  <c r="HW109" i="1"/>
  <c r="HX113" i="1"/>
  <c r="HW113" i="1"/>
  <c r="HX117" i="1"/>
  <c r="HW117" i="1"/>
  <c r="HX121" i="1"/>
  <c r="HW121" i="1"/>
  <c r="HX125" i="1"/>
  <c r="HW125" i="1"/>
  <c r="HX129" i="1"/>
  <c r="HW129" i="1"/>
  <c r="HX133" i="1"/>
  <c r="HW133" i="1"/>
  <c r="HX137" i="1"/>
  <c r="HW137" i="1"/>
  <c r="HX141" i="1"/>
  <c r="HW141" i="1"/>
  <c r="HX145" i="1"/>
  <c r="HW145" i="1"/>
  <c r="HX149" i="1"/>
  <c r="HW149" i="1"/>
  <c r="HX153" i="1"/>
  <c r="HW153" i="1"/>
  <c r="HX157" i="1"/>
  <c r="HW157" i="1"/>
  <c r="HX161" i="1"/>
  <c r="HW161" i="1"/>
  <c r="HX165" i="1"/>
  <c r="HW165" i="1"/>
  <c r="HX169" i="1"/>
  <c r="HW169" i="1"/>
  <c r="HX173" i="1"/>
  <c r="HW173" i="1"/>
  <c r="HX177" i="1"/>
  <c r="HW177" i="1"/>
  <c r="HX181" i="1"/>
  <c r="HW181" i="1"/>
  <c r="HX185" i="1"/>
  <c r="HW185" i="1"/>
  <c r="HX189" i="1"/>
  <c r="HW189" i="1"/>
  <c r="HX193" i="1"/>
  <c r="HW193" i="1"/>
  <c r="HX197" i="1"/>
  <c r="HW197" i="1"/>
  <c r="HX201" i="1"/>
  <c r="HW201" i="1"/>
  <c r="HX205" i="1"/>
  <c r="HW205" i="1"/>
  <c r="HX209" i="1"/>
  <c r="HW209" i="1"/>
  <c r="HX213" i="1"/>
  <c r="HW213" i="1"/>
  <c r="HX217" i="1"/>
  <c r="HW217" i="1"/>
  <c r="HX221" i="1"/>
  <c r="HW221" i="1"/>
  <c r="HX225" i="1"/>
  <c r="HW225" i="1"/>
  <c r="HX229" i="1"/>
  <c r="HW229" i="1"/>
  <c r="HX233" i="1"/>
  <c r="HW233" i="1"/>
  <c r="HX237" i="1"/>
  <c r="HW237" i="1"/>
  <c r="HX241" i="1"/>
  <c r="HW241" i="1"/>
  <c r="HX245" i="1"/>
  <c r="HW245" i="1"/>
  <c r="HX249" i="1"/>
  <c r="HW249" i="1"/>
  <c r="HX253" i="1"/>
  <c r="HW253" i="1"/>
  <c r="HX257" i="1"/>
  <c r="HW257" i="1"/>
  <c r="HX261" i="1"/>
  <c r="HW261" i="1"/>
  <c r="HX265" i="1"/>
  <c r="HW265" i="1"/>
  <c r="HX269" i="1"/>
  <c r="HW269" i="1"/>
  <c r="HX273" i="1"/>
  <c r="HW273" i="1"/>
  <c r="HX277" i="1"/>
  <c r="HW277" i="1"/>
  <c r="HX281" i="1"/>
  <c r="HW281" i="1"/>
  <c r="HX285" i="1"/>
  <c r="HW285" i="1"/>
  <c r="HX289" i="1"/>
  <c r="HW289" i="1"/>
  <c r="HX293" i="1"/>
  <c r="HW293" i="1"/>
  <c r="HX297" i="1"/>
  <c r="HW297" i="1"/>
  <c r="HX301" i="1"/>
  <c r="HW301" i="1"/>
  <c r="HX305" i="1"/>
  <c r="HW305" i="1"/>
  <c r="HX309" i="1"/>
  <c r="HW309" i="1"/>
  <c r="HX313" i="1"/>
  <c r="HW313" i="1"/>
  <c r="HX317" i="1"/>
  <c r="HW317" i="1"/>
  <c r="HX321" i="1"/>
  <c r="HW321" i="1"/>
  <c r="HX325" i="1"/>
  <c r="HW325" i="1"/>
  <c r="HX329" i="1"/>
  <c r="HW329" i="1"/>
  <c r="HX333" i="1"/>
  <c r="HW333" i="1"/>
  <c r="HX337" i="1"/>
  <c r="HW337" i="1"/>
  <c r="HX341" i="1"/>
  <c r="HW341" i="1"/>
  <c r="HX345" i="1"/>
  <c r="HW345" i="1"/>
  <c r="HX349" i="1"/>
  <c r="HW349" i="1"/>
  <c r="HX353" i="1"/>
  <c r="HW353" i="1"/>
  <c r="HX357" i="1"/>
  <c r="HW357" i="1"/>
  <c r="HX361" i="1"/>
  <c r="HW361" i="1"/>
  <c r="HX365" i="1"/>
  <c r="HW365" i="1"/>
  <c r="HX369" i="1"/>
  <c r="HW369" i="1"/>
  <c r="HX373" i="1"/>
  <c r="HW373" i="1"/>
  <c r="HX377" i="1"/>
  <c r="HW377" i="1"/>
  <c r="HX381" i="1"/>
  <c r="HW381" i="1"/>
  <c r="HX385" i="1"/>
  <c r="HW385" i="1"/>
  <c r="HX389" i="1"/>
  <c r="HW389" i="1"/>
  <c r="HX393" i="1"/>
  <c r="HW393" i="1"/>
  <c r="HX397" i="1"/>
  <c r="HW397" i="1"/>
  <c r="HX401" i="1"/>
  <c r="HW401" i="1"/>
  <c r="HX405" i="1"/>
  <c r="HW405" i="1"/>
  <c r="HX409" i="1"/>
  <c r="HW409" i="1"/>
  <c r="HX413" i="1"/>
  <c r="HW413" i="1"/>
  <c r="HX417" i="1"/>
  <c r="HW417" i="1"/>
  <c r="HX421" i="1"/>
  <c r="HW421" i="1"/>
  <c r="HX425" i="1"/>
  <c r="HW425" i="1"/>
  <c r="HX429" i="1"/>
  <c r="HW429" i="1"/>
  <c r="HX433" i="1"/>
  <c r="HW433" i="1"/>
  <c r="HX437" i="1"/>
  <c r="HW437" i="1"/>
  <c r="HX441" i="1"/>
  <c r="HW441" i="1"/>
  <c r="HX445" i="1"/>
  <c r="HW445" i="1"/>
  <c r="HX449" i="1"/>
  <c r="HW449" i="1"/>
  <c r="HX453" i="1"/>
  <c r="HW453" i="1"/>
  <c r="HX457" i="1"/>
  <c r="HW457" i="1"/>
  <c r="HX461" i="1"/>
  <c r="HW461" i="1"/>
  <c r="HX465" i="1"/>
  <c r="HW465" i="1"/>
  <c r="HX469" i="1"/>
  <c r="HW469" i="1"/>
  <c r="HX473" i="1"/>
  <c r="HW473" i="1"/>
  <c r="HX477" i="1"/>
  <c r="HW477" i="1"/>
  <c r="HX481" i="1"/>
  <c r="HW481" i="1"/>
  <c r="HX485" i="1"/>
  <c r="HW485" i="1"/>
  <c r="HX489" i="1"/>
  <c r="HW489" i="1"/>
  <c r="HX493" i="1"/>
  <c r="HW493" i="1"/>
  <c r="HX497" i="1"/>
  <c r="HW497" i="1"/>
  <c r="HX501" i="1"/>
  <c r="HW501" i="1"/>
  <c r="HX505" i="1"/>
  <c r="HW505" i="1"/>
  <c r="HX10" i="1"/>
  <c r="HW10" i="1"/>
  <c r="HX14" i="1"/>
  <c r="HW14" i="1"/>
  <c r="HX18" i="1"/>
  <c r="HW18" i="1"/>
  <c r="HX22" i="1"/>
  <c r="HW22" i="1"/>
  <c r="HX26" i="1"/>
  <c r="HW26" i="1"/>
  <c r="HX30" i="1"/>
  <c r="HW30" i="1"/>
  <c r="HX34" i="1"/>
  <c r="HW34" i="1"/>
  <c r="HX38" i="1"/>
  <c r="HW38" i="1"/>
  <c r="HX42" i="1"/>
  <c r="HW42" i="1"/>
  <c r="HX46" i="1"/>
  <c r="HW46" i="1"/>
  <c r="HX50" i="1"/>
  <c r="HW50" i="1"/>
  <c r="HX54" i="1"/>
  <c r="HW54" i="1"/>
  <c r="HX58" i="1"/>
  <c r="HW58" i="1"/>
  <c r="HX62" i="1"/>
  <c r="HW62" i="1"/>
  <c r="HX66" i="1"/>
  <c r="HW66" i="1"/>
  <c r="HX70" i="1"/>
  <c r="HW70" i="1"/>
  <c r="HX74" i="1"/>
  <c r="HW74" i="1"/>
  <c r="HX78" i="1"/>
  <c r="HW78" i="1"/>
  <c r="HX82" i="1"/>
  <c r="HW82" i="1"/>
  <c r="HX86" i="1"/>
  <c r="HW86" i="1"/>
  <c r="HX90" i="1"/>
  <c r="HW90" i="1"/>
  <c r="HX94" i="1"/>
  <c r="HW94" i="1"/>
  <c r="HX98" i="1"/>
  <c r="HW98" i="1"/>
  <c r="HX102" i="1"/>
  <c r="HW102" i="1"/>
  <c r="HX106" i="1"/>
  <c r="HW106" i="1"/>
  <c r="HX110" i="1"/>
  <c r="HW110" i="1"/>
  <c r="HX114" i="1"/>
  <c r="HW114" i="1"/>
  <c r="HX118" i="1"/>
  <c r="HW118" i="1"/>
  <c r="HX122" i="1"/>
  <c r="HW122" i="1"/>
  <c r="HX126" i="1"/>
  <c r="HW126" i="1"/>
  <c r="HX130" i="1"/>
  <c r="HW130" i="1"/>
  <c r="HX134" i="1"/>
  <c r="HW134" i="1"/>
  <c r="HX138" i="1"/>
  <c r="HW138" i="1"/>
  <c r="HX142" i="1"/>
  <c r="HW142" i="1"/>
  <c r="HX146" i="1"/>
  <c r="HW146" i="1"/>
  <c r="HX150" i="1"/>
  <c r="HW150" i="1"/>
  <c r="HX154" i="1"/>
  <c r="HW154" i="1"/>
  <c r="HX158" i="1"/>
  <c r="HW158" i="1"/>
  <c r="HX162" i="1"/>
  <c r="HW162" i="1"/>
  <c r="HX166" i="1"/>
  <c r="HW166" i="1"/>
  <c r="HX170" i="1"/>
  <c r="HW170" i="1"/>
  <c r="HX174" i="1"/>
  <c r="HW174" i="1"/>
  <c r="HX178" i="1"/>
  <c r="HW178" i="1"/>
  <c r="HX182" i="1"/>
  <c r="HW182" i="1"/>
  <c r="HX186" i="1"/>
  <c r="HW186" i="1"/>
  <c r="HX190" i="1"/>
  <c r="HW190" i="1"/>
  <c r="HX194" i="1"/>
  <c r="HW194" i="1"/>
  <c r="HX198" i="1"/>
  <c r="HW198" i="1"/>
  <c r="HX202" i="1"/>
  <c r="HW202" i="1"/>
  <c r="HX206" i="1"/>
  <c r="HW206" i="1"/>
  <c r="HX210" i="1"/>
  <c r="HW210" i="1"/>
  <c r="HX214" i="1"/>
  <c r="HW214" i="1"/>
  <c r="HX218" i="1"/>
  <c r="HW218" i="1"/>
  <c r="HX222" i="1"/>
  <c r="HW222" i="1"/>
  <c r="HX226" i="1"/>
  <c r="HW226" i="1"/>
  <c r="HX230" i="1"/>
  <c r="HW230" i="1"/>
  <c r="HX234" i="1"/>
  <c r="HW234" i="1"/>
  <c r="HX238" i="1"/>
  <c r="HW238" i="1"/>
  <c r="HX242" i="1"/>
  <c r="HW242" i="1"/>
  <c r="HX246" i="1"/>
  <c r="HW246" i="1"/>
  <c r="HX250" i="1"/>
  <c r="HW250" i="1"/>
  <c r="HX254" i="1"/>
  <c r="HW254" i="1"/>
  <c r="HX258" i="1"/>
  <c r="HW258" i="1"/>
  <c r="HX262" i="1"/>
  <c r="HW262" i="1"/>
  <c r="HX266" i="1"/>
  <c r="HW266" i="1"/>
  <c r="HX270" i="1"/>
  <c r="HW270" i="1"/>
  <c r="HX274" i="1"/>
  <c r="HW274" i="1"/>
  <c r="HX278" i="1"/>
  <c r="HW278" i="1"/>
  <c r="HX282" i="1"/>
  <c r="HW282" i="1"/>
  <c r="HX286" i="1"/>
  <c r="HW286" i="1"/>
  <c r="HX290" i="1"/>
  <c r="HW290" i="1"/>
  <c r="HX294" i="1"/>
  <c r="HW294" i="1"/>
  <c r="HX298" i="1"/>
  <c r="HW298" i="1"/>
  <c r="HX302" i="1"/>
  <c r="HW302" i="1"/>
  <c r="HX306" i="1"/>
  <c r="HW306" i="1"/>
  <c r="HX310" i="1"/>
  <c r="HW310" i="1"/>
  <c r="HX314" i="1"/>
  <c r="HW314" i="1"/>
  <c r="HX318" i="1"/>
  <c r="HW318" i="1"/>
  <c r="HX322" i="1"/>
  <c r="HW322" i="1"/>
  <c r="HX326" i="1"/>
  <c r="HW326" i="1"/>
  <c r="HX330" i="1"/>
  <c r="HW330" i="1"/>
  <c r="HX334" i="1"/>
  <c r="HW334" i="1"/>
  <c r="HX338" i="1"/>
  <c r="HW338" i="1"/>
  <c r="HX342" i="1"/>
  <c r="HW342" i="1"/>
  <c r="HX346" i="1"/>
  <c r="HW346" i="1"/>
  <c r="HW350" i="1"/>
  <c r="HX350" i="1"/>
  <c r="HW354" i="1"/>
  <c r="HX354" i="1"/>
  <c r="HX358" i="1"/>
  <c r="HW358" i="1"/>
  <c r="HX362" i="1"/>
  <c r="HW362" i="1"/>
  <c r="HX366" i="1"/>
  <c r="HW366" i="1"/>
  <c r="HW370" i="1"/>
  <c r="HX370" i="1"/>
  <c r="HX374" i="1"/>
  <c r="HW374" i="1"/>
  <c r="HX378" i="1"/>
  <c r="HW378" i="1"/>
  <c r="HX382" i="1"/>
  <c r="HW382" i="1"/>
  <c r="HW386" i="1"/>
  <c r="HX386" i="1"/>
  <c r="HX390" i="1"/>
  <c r="HW390" i="1"/>
  <c r="HX394" i="1"/>
  <c r="HW394" i="1"/>
  <c r="HX398" i="1"/>
  <c r="HW398" i="1"/>
  <c r="HX402" i="1"/>
  <c r="HW402" i="1"/>
  <c r="HX406" i="1"/>
  <c r="HW406" i="1"/>
  <c r="HX410" i="1"/>
  <c r="HW410" i="1"/>
  <c r="HX414" i="1"/>
  <c r="HW414" i="1"/>
  <c r="HW418" i="1"/>
  <c r="HX418" i="1"/>
  <c r="HX422" i="1"/>
  <c r="HW422" i="1"/>
  <c r="HX426" i="1"/>
  <c r="HW426" i="1"/>
  <c r="HX430" i="1"/>
  <c r="HW430" i="1"/>
  <c r="HW434" i="1"/>
  <c r="HX434" i="1"/>
  <c r="HX438" i="1"/>
  <c r="HW438" i="1"/>
  <c r="HX442" i="1"/>
  <c r="HW442" i="1"/>
  <c r="HX446" i="1"/>
  <c r="HW446" i="1"/>
  <c r="HW450" i="1"/>
  <c r="HX450" i="1"/>
  <c r="HX454" i="1"/>
  <c r="HW454" i="1"/>
  <c r="HX458" i="1"/>
  <c r="HW458" i="1"/>
  <c r="HX462" i="1"/>
  <c r="HW462" i="1"/>
  <c r="HX466" i="1"/>
  <c r="HW466" i="1"/>
  <c r="HX470" i="1"/>
  <c r="HW470" i="1"/>
  <c r="HX474" i="1"/>
  <c r="HW474" i="1"/>
  <c r="HX478" i="1"/>
  <c r="HW478" i="1"/>
  <c r="HW482" i="1"/>
  <c r="HX482" i="1"/>
  <c r="HX486" i="1"/>
  <c r="HW486" i="1"/>
  <c r="HX490" i="1"/>
  <c r="HW490" i="1"/>
  <c r="HX494" i="1"/>
  <c r="HW494" i="1"/>
  <c r="HW498" i="1"/>
  <c r="HX498" i="1"/>
  <c r="HX502" i="1"/>
  <c r="HW502" i="1"/>
  <c r="HX506" i="1"/>
  <c r="HW506" i="1"/>
  <c r="HX8" i="1"/>
  <c r="HW8" i="1"/>
  <c r="HW7" i="1"/>
  <c r="HX7" i="1"/>
  <c r="II271" i="1"/>
  <c r="IH271" i="1"/>
  <c r="Y277" i="28"/>
  <c r="Y277" i="27"/>
  <c r="Y277" i="26"/>
  <c r="V277" i="25"/>
  <c r="II283" i="1"/>
  <c r="IH283" i="1"/>
  <c r="Y289" i="28"/>
  <c r="Y289" i="27"/>
  <c r="Y289" i="26"/>
  <c r="V289" i="25"/>
  <c r="II295" i="1"/>
  <c r="IH295" i="1"/>
  <c r="Y301" i="28"/>
  <c r="Y301" i="27"/>
  <c r="Y301" i="26"/>
  <c r="V301" i="25"/>
  <c r="II307" i="1"/>
  <c r="IH307" i="1"/>
  <c r="Y313" i="28"/>
  <c r="Y313" i="27"/>
  <c r="Y313" i="26"/>
  <c r="V313" i="25"/>
  <c r="II323" i="1"/>
  <c r="IH323" i="1"/>
  <c r="Y329" i="28"/>
  <c r="Y329" i="27"/>
  <c r="Y329" i="26"/>
  <c r="V329" i="25"/>
  <c r="II335" i="1"/>
  <c r="IH335" i="1"/>
  <c r="Y341" i="28"/>
  <c r="Y341" i="27"/>
  <c r="Y341" i="26"/>
  <c r="V341" i="25"/>
  <c r="II351" i="1"/>
  <c r="IH351" i="1"/>
  <c r="Y357" i="28"/>
  <c r="Y357" i="27"/>
  <c r="Y357" i="26"/>
  <c r="V357" i="25"/>
  <c r="II363" i="1"/>
  <c r="IH363" i="1"/>
  <c r="Y369" i="28"/>
  <c r="Y369" i="27"/>
  <c r="Y369" i="26"/>
  <c r="V369" i="25"/>
  <c r="II375" i="1"/>
  <c r="IH375" i="1"/>
  <c r="Y381" i="28"/>
  <c r="Y381" i="27"/>
  <c r="Y381" i="26"/>
  <c r="V381" i="25"/>
  <c r="II387" i="1"/>
  <c r="IH387" i="1"/>
  <c r="Y393" i="28"/>
  <c r="Y393" i="27"/>
  <c r="Y393" i="26"/>
  <c r="V393" i="25"/>
  <c r="II403" i="1"/>
  <c r="IH403" i="1"/>
  <c r="Y409" i="28"/>
  <c r="Y409" i="27"/>
  <c r="Y409" i="26"/>
  <c r="V409" i="25"/>
  <c r="II415" i="1"/>
  <c r="IH415" i="1"/>
  <c r="Y421" i="28"/>
  <c r="Y421" i="27"/>
  <c r="Y421" i="26"/>
  <c r="V421" i="25"/>
  <c r="II431" i="1"/>
  <c r="IH431" i="1"/>
  <c r="Y437" i="28"/>
  <c r="Y437" i="27"/>
  <c r="Y437" i="26"/>
  <c r="V437" i="25"/>
  <c r="II443" i="1"/>
  <c r="IH443" i="1"/>
  <c r="Y449" i="28"/>
  <c r="Y449" i="27"/>
  <c r="Y449" i="26"/>
  <c r="V449" i="25"/>
  <c r="II459" i="1"/>
  <c r="IH459" i="1"/>
  <c r="Y465" i="28"/>
  <c r="Y465" i="27"/>
  <c r="Y465" i="26"/>
  <c r="V465" i="25"/>
  <c r="II495" i="1"/>
  <c r="IH495" i="1"/>
  <c r="Y501" i="28"/>
  <c r="Y501" i="27"/>
  <c r="Y501" i="26"/>
  <c r="V501" i="25"/>
  <c r="II268" i="1"/>
  <c r="IH268" i="1"/>
  <c r="Y274" i="28"/>
  <c r="Y274" i="27"/>
  <c r="Y274" i="26"/>
  <c r="V274" i="25"/>
  <c r="II272" i="1"/>
  <c r="IH272" i="1"/>
  <c r="Y278" i="28"/>
  <c r="Y278" i="27"/>
  <c r="Y278" i="26"/>
  <c r="V278" i="25"/>
  <c r="II276" i="1"/>
  <c r="IH276" i="1"/>
  <c r="Y282" i="28"/>
  <c r="Y282" i="27"/>
  <c r="Y282" i="26"/>
  <c r="V282" i="25"/>
  <c r="II280" i="1"/>
  <c r="IH280" i="1"/>
  <c r="Y286" i="28"/>
  <c r="Y286" i="27"/>
  <c r="Y286" i="26"/>
  <c r="V286" i="25"/>
  <c r="II284" i="1"/>
  <c r="IH284" i="1"/>
  <c r="Y290" i="28"/>
  <c r="Y290" i="27"/>
  <c r="Y290" i="26"/>
  <c r="V290" i="25"/>
  <c r="II288" i="1"/>
  <c r="IH288" i="1"/>
  <c r="Y294" i="28"/>
  <c r="Y294" i="27"/>
  <c r="Y294" i="26"/>
  <c r="V294" i="25"/>
  <c r="II292" i="1"/>
  <c r="IH292" i="1"/>
  <c r="Y298" i="28"/>
  <c r="Y298" i="27"/>
  <c r="Y298" i="26"/>
  <c r="V298" i="25"/>
  <c r="II296" i="1"/>
  <c r="IH296" i="1"/>
  <c r="Y302" i="28"/>
  <c r="Y302" i="27"/>
  <c r="Y302" i="26"/>
  <c r="V302" i="25"/>
  <c r="II300" i="1"/>
  <c r="IH300" i="1"/>
  <c r="Y306" i="28"/>
  <c r="Y306" i="27"/>
  <c r="Y306" i="26"/>
  <c r="V306" i="25"/>
  <c r="II304" i="1"/>
  <c r="IH304" i="1"/>
  <c r="Y310" i="28"/>
  <c r="Y310" i="27"/>
  <c r="Y310" i="26"/>
  <c r="V310" i="25"/>
  <c r="II308" i="1"/>
  <c r="IH308" i="1"/>
  <c r="Y314" i="28"/>
  <c r="Y314" i="27"/>
  <c r="Y314" i="26"/>
  <c r="V314" i="25"/>
  <c r="II312" i="1"/>
  <c r="IH312" i="1"/>
  <c r="Y318" i="28"/>
  <c r="Y318" i="27"/>
  <c r="Y318" i="26"/>
  <c r="V318" i="25"/>
  <c r="II316" i="1"/>
  <c r="IH316" i="1"/>
  <c r="Y322" i="28"/>
  <c r="Y322" i="27"/>
  <c r="Y322" i="26"/>
  <c r="V322" i="25"/>
  <c r="II320" i="1"/>
  <c r="IH320" i="1"/>
  <c r="Y326" i="28"/>
  <c r="Y326" i="27"/>
  <c r="Y326" i="26"/>
  <c r="V326" i="25"/>
  <c r="II324" i="1"/>
  <c r="IH324" i="1"/>
  <c r="Y330" i="28"/>
  <c r="Y330" i="27"/>
  <c r="Y330" i="26"/>
  <c r="V330" i="25"/>
  <c r="II328" i="1"/>
  <c r="IH328" i="1"/>
  <c r="Y334" i="28"/>
  <c r="Y334" i="27"/>
  <c r="Y334" i="26"/>
  <c r="V334" i="25"/>
  <c r="II332" i="1"/>
  <c r="IH332" i="1"/>
  <c r="Y338" i="28"/>
  <c r="Y338" i="27"/>
  <c r="Y338" i="26"/>
  <c r="V338" i="25"/>
  <c r="II336" i="1"/>
  <c r="IH336" i="1"/>
  <c r="Y342" i="28"/>
  <c r="Y342" i="27"/>
  <c r="Y342" i="26"/>
  <c r="V342" i="25"/>
  <c r="II340" i="1"/>
  <c r="IH340" i="1"/>
  <c r="Y346" i="28"/>
  <c r="Y346" i="27"/>
  <c r="Y346" i="26"/>
  <c r="V346" i="25"/>
  <c r="II344" i="1"/>
  <c r="IH344" i="1"/>
  <c r="Y350" i="28"/>
  <c r="Y350" i="27"/>
  <c r="Y350" i="26"/>
  <c r="V350" i="25"/>
  <c r="II348" i="1"/>
  <c r="IH348" i="1"/>
  <c r="Y354" i="28"/>
  <c r="Y354" i="27"/>
  <c r="Y354" i="26"/>
  <c r="V354" i="25"/>
  <c r="II352" i="1"/>
  <c r="IH352" i="1"/>
  <c r="Y358" i="28"/>
  <c r="Y358" i="27"/>
  <c r="Y358" i="26"/>
  <c r="V358" i="25"/>
  <c r="II356" i="1"/>
  <c r="IH356" i="1"/>
  <c r="Y362" i="28"/>
  <c r="Y362" i="27"/>
  <c r="Y362" i="26"/>
  <c r="V362" i="25"/>
  <c r="II360" i="1"/>
  <c r="IH360" i="1"/>
  <c r="Y366" i="28"/>
  <c r="Y366" i="27"/>
  <c r="Y366" i="26"/>
  <c r="V366" i="25"/>
  <c r="II364" i="1"/>
  <c r="IH364" i="1"/>
  <c r="Y370" i="28"/>
  <c r="Y370" i="27"/>
  <c r="Y370" i="26"/>
  <c r="V370" i="25"/>
  <c r="II368" i="1"/>
  <c r="IH368" i="1"/>
  <c r="Y374" i="28"/>
  <c r="Y374" i="27"/>
  <c r="Y374" i="26"/>
  <c r="V374" i="25"/>
  <c r="II372" i="1"/>
  <c r="IH372" i="1"/>
  <c r="Y378" i="28"/>
  <c r="Y378" i="27"/>
  <c r="Y378" i="26"/>
  <c r="V378" i="25"/>
  <c r="II376" i="1"/>
  <c r="IH376" i="1"/>
  <c r="Y382" i="28"/>
  <c r="Y382" i="27"/>
  <c r="Y382" i="26"/>
  <c r="V382" i="25"/>
  <c r="II380" i="1"/>
  <c r="IH380" i="1"/>
  <c r="Y386" i="28"/>
  <c r="Y386" i="27"/>
  <c r="Y386" i="26"/>
  <c r="V386" i="25"/>
  <c r="II384" i="1"/>
  <c r="IH384" i="1"/>
  <c r="Y390" i="28"/>
  <c r="Y390" i="27"/>
  <c r="Y390" i="26"/>
  <c r="V390" i="25"/>
  <c r="II388" i="1"/>
  <c r="IH388" i="1"/>
  <c r="Y394" i="28"/>
  <c r="Y394" i="27"/>
  <c r="Y394" i="26"/>
  <c r="V394" i="25"/>
  <c r="II392" i="1"/>
  <c r="IH392" i="1"/>
  <c r="Y398" i="28"/>
  <c r="Y398" i="27"/>
  <c r="Y398" i="26"/>
  <c r="V398" i="25"/>
  <c r="II396" i="1"/>
  <c r="IH396" i="1"/>
  <c r="Y402" i="28"/>
  <c r="Y402" i="27"/>
  <c r="Y402" i="26"/>
  <c r="V402" i="25"/>
  <c r="II400" i="1"/>
  <c r="IH400" i="1"/>
  <c r="Y406" i="28"/>
  <c r="Y406" i="27"/>
  <c r="Y406" i="26"/>
  <c r="V406" i="25"/>
  <c r="II404" i="1"/>
  <c r="IH404" i="1"/>
  <c r="Y410" i="28"/>
  <c r="Y410" i="27"/>
  <c r="Y410" i="26"/>
  <c r="V410" i="25"/>
  <c r="II408" i="1"/>
  <c r="IH408" i="1"/>
  <c r="Y414" i="28"/>
  <c r="Y414" i="27"/>
  <c r="Y414" i="26"/>
  <c r="V414" i="25"/>
  <c r="II412" i="1"/>
  <c r="IH412" i="1"/>
  <c r="Y418" i="28"/>
  <c r="Y418" i="27"/>
  <c r="Y418" i="26"/>
  <c r="V418" i="25"/>
  <c r="II416" i="1"/>
  <c r="IH416" i="1"/>
  <c r="Y422" i="28"/>
  <c r="Y422" i="27"/>
  <c r="Y422" i="26"/>
  <c r="V422" i="25"/>
  <c r="II420" i="1"/>
  <c r="IH420" i="1"/>
  <c r="Y426" i="28"/>
  <c r="Y426" i="27"/>
  <c r="Y426" i="26"/>
  <c r="V426" i="25"/>
  <c r="II424" i="1"/>
  <c r="IH424" i="1"/>
  <c r="Y430" i="28"/>
  <c r="Y430" i="27"/>
  <c r="Y430" i="26"/>
  <c r="V430" i="25"/>
  <c r="II428" i="1"/>
  <c r="IH428" i="1"/>
  <c r="Y434" i="28"/>
  <c r="Y434" i="27"/>
  <c r="Y434" i="26"/>
  <c r="V434" i="25"/>
  <c r="II432" i="1"/>
  <c r="IH432" i="1"/>
  <c r="Y438" i="28"/>
  <c r="Y438" i="27"/>
  <c r="Y438" i="26"/>
  <c r="V438" i="25"/>
  <c r="II436" i="1"/>
  <c r="IH436" i="1"/>
  <c r="Y442" i="28"/>
  <c r="Y442" i="27"/>
  <c r="Y442" i="26"/>
  <c r="V442" i="25"/>
  <c r="II440" i="1"/>
  <c r="IH440" i="1"/>
  <c r="Y446" i="28"/>
  <c r="Y446" i="27"/>
  <c r="Y446" i="26"/>
  <c r="V446" i="25"/>
  <c r="II444" i="1"/>
  <c r="IH444" i="1"/>
  <c r="Y450" i="28"/>
  <c r="Y450" i="27"/>
  <c r="Y450" i="26"/>
  <c r="V450" i="25"/>
  <c r="II448" i="1"/>
  <c r="IH448" i="1"/>
  <c r="Y454" i="28"/>
  <c r="Y454" i="27"/>
  <c r="Y454" i="26"/>
  <c r="V454" i="25"/>
  <c r="II452" i="1"/>
  <c r="IH452" i="1"/>
  <c r="Y458" i="28"/>
  <c r="Y458" i="27"/>
  <c r="Y458" i="26"/>
  <c r="V458" i="25"/>
  <c r="II456" i="1"/>
  <c r="IH456" i="1"/>
  <c r="Y462" i="28"/>
  <c r="Y462" i="27"/>
  <c r="Y462" i="26"/>
  <c r="V462" i="25"/>
  <c r="II460" i="1"/>
  <c r="IH460" i="1"/>
  <c r="Y466" i="28"/>
  <c r="Y466" i="27"/>
  <c r="Y466" i="26"/>
  <c r="V466" i="25"/>
  <c r="II464" i="1"/>
  <c r="IH464" i="1"/>
  <c r="Y470" i="28"/>
  <c r="Y470" i="27"/>
  <c r="Y470" i="26"/>
  <c r="V470" i="25"/>
  <c r="II468" i="1"/>
  <c r="IH468" i="1"/>
  <c r="Y474" i="28"/>
  <c r="Y474" i="27"/>
  <c r="Y474" i="26"/>
  <c r="V474" i="25"/>
  <c r="II472" i="1"/>
  <c r="IH472" i="1"/>
  <c r="Y478" i="28"/>
  <c r="Y478" i="27"/>
  <c r="Y478" i="26"/>
  <c r="V478" i="25"/>
  <c r="II476" i="1"/>
  <c r="IH476" i="1"/>
  <c r="Y482" i="28"/>
  <c r="Y482" i="27"/>
  <c r="Y482" i="26"/>
  <c r="V482" i="25"/>
  <c r="II480" i="1"/>
  <c r="IH480" i="1"/>
  <c r="Y486" i="28"/>
  <c r="Y486" i="27"/>
  <c r="Y486" i="26"/>
  <c r="V486" i="25"/>
  <c r="II484" i="1"/>
  <c r="IH484" i="1"/>
  <c r="Y490" i="28"/>
  <c r="Y490" i="27"/>
  <c r="Y490" i="26"/>
  <c r="V490" i="25"/>
  <c r="II488" i="1"/>
  <c r="IH488" i="1"/>
  <c r="Y494" i="28"/>
  <c r="Y494" i="27"/>
  <c r="Y494" i="26"/>
  <c r="V494" i="25"/>
  <c r="II492" i="1"/>
  <c r="IH492" i="1"/>
  <c r="Y498" i="28"/>
  <c r="Y498" i="27"/>
  <c r="Y498" i="26"/>
  <c r="V498" i="25"/>
  <c r="II496" i="1"/>
  <c r="IH496" i="1"/>
  <c r="Y502" i="28"/>
  <c r="Y502" i="27"/>
  <c r="Y502" i="26"/>
  <c r="V502" i="25"/>
  <c r="II500" i="1"/>
  <c r="IH500" i="1"/>
  <c r="Y506" i="28"/>
  <c r="Y506" i="27"/>
  <c r="Y506" i="26"/>
  <c r="V506" i="25"/>
  <c r="II504" i="1"/>
  <c r="IH504" i="1"/>
  <c r="Y510" i="28"/>
  <c r="Y510" i="27"/>
  <c r="Y510" i="26"/>
  <c r="V510" i="25"/>
  <c r="II267" i="1"/>
  <c r="IH267" i="1"/>
  <c r="Y273" i="28"/>
  <c r="Y273" i="27"/>
  <c r="Y273" i="26"/>
  <c r="V273" i="25"/>
  <c r="II279" i="1"/>
  <c r="IH279" i="1"/>
  <c r="Y285" i="28"/>
  <c r="Y285" i="27"/>
  <c r="Y285" i="26"/>
  <c r="V285" i="25"/>
  <c r="II291" i="1"/>
  <c r="IH291" i="1"/>
  <c r="Y297" i="28"/>
  <c r="Y297" i="27"/>
  <c r="Y297" i="26"/>
  <c r="V297" i="25"/>
  <c r="II303" i="1"/>
  <c r="IH303" i="1"/>
  <c r="Y309" i="28"/>
  <c r="Y309" i="27"/>
  <c r="Y309" i="26"/>
  <c r="V309" i="25"/>
  <c r="II315" i="1"/>
  <c r="IH315" i="1"/>
  <c r="Y321" i="28"/>
  <c r="Y321" i="27"/>
  <c r="Y321" i="26"/>
  <c r="V321" i="25"/>
  <c r="II327" i="1"/>
  <c r="IH327" i="1"/>
  <c r="Y333" i="28"/>
  <c r="Y333" i="27"/>
  <c r="Y333" i="26"/>
  <c r="V333" i="25"/>
  <c r="II339" i="1"/>
  <c r="IH339" i="1"/>
  <c r="Y345" i="28"/>
  <c r="Y345" i="27"/>
  <c r="Y345" i="26"/>
  <c r="V345" i="25"/>
  <c r="II347" i="1"/>
  <c r="IH347" i="1"/>
  <c r="Y353" i="28"/>
  <c r="Y353" i="27"/>
  <c r="Y353" i="26"/>
  <c r="V353" i="25"/>
  <c r="II359" i="1"/>
  <c r="IH359" i="1"/>
  <c r="Y365" i="28"/>
  <c r="Y365" i="27"/>
  <c r="Y365" i="26"/>
  <c r="V365" i="25"/>
  <c r="II367" i="1"/>
  <c r="IH367" i="1"/>
  <c r="Y373" i="28"/>
  <c r="Y373" i="27"/>
  <c r="Y373" i="26"/>
  <c r="V373" i="25"/>
  <c r="II383" i="1"/>
  <c r="IH383" i="1"/>
  <c r="Y389" i="28"/>
  <c r="Y389" i="27"/>
  <c r="Y389" i="26"/>
  <c r="V389" i="25"/>
  <c r="II395" i="1"/>
  <c r="IH395" i="1"/>
  <c r="Y401" i="28"/>
  <c r="Y401" i="27"/>
  <c r="Y401" i="26"/>
  <c r="V401" i="25"/>
  <c r="II407" i="1"/>
  <c r="IH407" i="1"/>
  <c r="Y413" i="28"/>
  <c r="Y413" i="27"/>
  <c r="Y413" i="26"/>
  <c r="V413" i="25"/>
  <c r="II419" i="1"/>
  <c r="IH419" i="1"/>
  <c r="Y425" i="28"/>
  <c r="Y425" i="27"/>
  <c r="Y425" i="26"/>
  <c r="V425" i="25"/>
  <c r="II427" i="1"/>
  <c r="IH427" i="1"/>
  <c r="Y433" i="28"/>
  <c r="Y433" i="27"/>
  <c r="Y433" i="26"/>
  <c r="V433" i="25"/>
  <c r="II439" i="1"/>
  <c r="IH439" i="1"/>
  <c r="Y445" i="28"/>
  <c r="Y445" i="27"/>
  <c r="Y445" i="26"/>
  <c r="V445" i="25"/>
  <c r="II447" i="1"/>
  <c r="IH447" i="1"/>
  <c r="Y453" i="28"/>
  <c r="Y453" i="27"/>
  <c r="Y453" i="26"/>
  <c r="V453" i="25"/>
  <c r="II463" i="1"/>
  <c r="IH463" i="1"/>
  <c r="Y469" i="28"/>
  <c r="Y469" i="27"/>
  <c r="Y469" i="26"/>
  <c r="V469" i="25"/>
  <c r="II471" i="1"/>
  <c r="IH471" i="1"/>
  <c r="Y477" i="28"/>
  <c r="Y477" i="27"/>
  <c r="Y477" i="26"/>
  <c r="V477" i="25"/>
  <c r="II479" i="1"/>
  <c r="IH479" i="1"/>
  <c r="Y485" i="28"/>
  <c r="Y485" i="27"/>
  <c r="Y485" i="26"/>
  <c r="V485" i="25"/>
  <c r="II491" i="1"/>
  <c r="IH491" i="1"/>
  <c r="Y497" i="28"/>
  <c r="Y497" i="27"/>
  <c r="Y497" i="26"/>
  <c r="V497" i="25"/>
  <c r="II503" i="1"/>
  <c r="IH503" i="1"/>
  <c r="Y509" i="28"/>
  <c r="Y509" i="27"/>
  <c r="Y509" i="26"/>
  <c r="V509" i="25"/>
  <c r="II265" i="1"/>
  <c r="IH265" i="1"/>
  <c r="Y271" i="28"/>
  <c r="Y271" i="27"/>
  <c r="Y271" i="26"/>
  <c r="V271" i="25"/>
  <c r="II269" i="1"/>
  <c r="IH269" i="1"/>
  <c r="Y275" i="28"/>
  <c r="Y275" i="27"/>
  <c r="Y275" i="26"/>
  <c r="V275" i="25"/>
  <c r="II273" i="1"/>
  <c r="IH273" i="1"/>
  <c r="Y279" i="28"/>
  <c r="Y279" i="27"/>
  <c r="Y279" i="26"/>
  <c r="V279" i="25"/>
  <c r="II277" i="1"/>
  <c r="IH277" i="1"/>
  <c r="Y283" i="28"/>
  <c r="Y283" i="27"/>
  <c r="Y283" i="26"/>
  <c r="V283" i="25"/>
  <c r="II281" i="1"/>
  <c r="IH281" i="1"/>
  <c r="Y287" i="28"/>
  <c r="Y287" i="27"/>
  <c r="Y287" i="26"/>
  <c r="V287" i="25"/>
  <c r="II285" i="1"/>
  <c r="IH285" i="1"/>
  <c r="Y291" i="28"/>
  <c r="Y291" i="27"/>
  <c r="Y291" i="26"/>
  <c r="V291" i="25"/>
  <c r="II289" i="1"/>
  <c r="IH289" i="1"/>
  <c r="Y295" i="28"/>
  <c r="Y295" i="27"/>
  <c r="Y295" i="26"/>
  <c r="V295" i="25"/>
  <c r="II293" i="1"/>
  <c r="IH293" i="1"/>
  <c r="Y299" i="28"/>
  <c r="Y299" i="27"/>
  <c r="Y299" i="26"/>
  <c r="V299" i="25"/>
  <c r="II297" i="1"/>
  <c r="IH297" i="1"/>
  <c r="Y303" i="28"/>
  <c r="Y303" i="27"/>
  <c r="Y303" i="26"/>
  <c r="V303" i="25"/>
  <c r="II301" i="1"/>
  <c r="IH301" i="1"/>
  <c r="Y307" i="28"/>
  <c r="Y307" i="27"/>
  <c r="Y307" i="26"/>
  <c r="V307" i="25"/>
  <c r="II305" i="1"/>
  <c r="IH305" i="1"/>
  <c r="Y311" i="28"/>
  <c r="Y311" i="27"/>
  <c r="Y311" i="26"/>
  <c r="V311" i="25"/>
  <c r="II309" i="1"/>
  <c r="IH309" i="1"/>
  <c r="Y315" i="28"/>
  <c r="Y315" i="27"/>
  <c r="Y315" i="26"/>
  <c r="V315" i="25"/>
  <c r="II313" i="1"/>
  <c r="IH313" i="1"/>
  <c r="Y319" i="28"/>
  <c r="Y319" i="27"/>
  <c r="Y319" i="26"/>
  <c r="V319" i="25"/>
  <c r="II317" i="1"/>
  <c r="IH317" i="1"/>
  <c r="Y323" i="28"/>
  <c r="Y323" i="27"/>
  <c r="Y323" i="26"/>
  <c r="V323" i="25"/>
  <c r="II321" i="1"/>
  <c r="IH321" i="1"/>
  <c r="Y327" i="28"/>
  <c r="Y327" i="27"/>
  <c r="Y327" i="26"/>
  <c r="V327" i="25"/>
  <c r="II325" i="1"/>
  <c r="IH325" i="1"/>
  <c r="Y331" i="28"/>
  <c r="Y331" i="27"/>
  <c r="Y331" i="26"/>
  <c r="V331" i="25"/>
  <c r="II329" i="1"/>
  <c r="IH329" i="1"/>
  <c r="Y335" i="28"/>
  <c r="Y335" i="27"/>
  <c r="Y335" i="26"/>
  <c r="V335" i="25"/>
  <c r="II333" i="1"/>
  <c r="IH333" i="1"/>
  <c r="Y339" i="28"/>
  <c r="Y339" i="27"/>
  <c r="Y339" i="26"/>
  <c r="V339" i="25"/>
  <c r="II337" i="1"/>
  <c r="IH337" i="1"/>
  <c r="Y343" i="28"/>
  <c r="Y343" i="27"/>
  <c r="Y343" i="26"/>
  <c r="V343" i="25"/>
  <c r="II341" i="1"/>
  <c r="IH341" i="1"/>
  <c r="Y347" i="28"/>
  <c r="Y347" i="27"/>
  <c r="Y347" i="26"/>
  <c r="V347" i="25"/>
  <c r="II345" i="1"/>
  <c r="IH345" i="1"/>
  <c r="Y351" i="28"/>
  <c r="Y351" i="27"/>
  <c r="Y351" i="26"/>
  <c r="V351" i="25"/>
  <c r="II349" i="1"/>
  <c r="IH349" i="1"/>
  <c r="Y355" i="28"/>
  <c r="Y355" i="27"/>
  <c r="Y355" i="26"/>
  <c r="V355" i="25"/>
  <c r="II353" i="1"/>
  <c r="IH353" i="1"/>
  <c r="Y359" i="28"/>
  <c r="Y359" i="27"/>
  <c r="Y359" i="26"/>
  <c r="V359" i="25"/>
  <c r="II357" i="1"/>
  <c r="IH357" i="1"/>
  <c r="Y363" i="28"/>
  <c r="Y363" i="27"/>
  <c r="Y363" i="26"/>
  <c r="V363" i="25"/>
  <c r="II361" i="1"/>
  <c r="IH361" i="1"/>
  <c r="Y367" i="28"/>
  <c r="Y367" i="27"/>
  <c r="Y367" i="26"/>
  <c r="V367" i="25"/>
  <c r="II365" i="1"/>
  <c r="IH365" i="1"/>
  <c r="Y371" i="28"/>
  <c r="Y371" i="27"/>
  <c r="Y371" i="26"/>
  <c r="V371" i="25"/>
  <c r="II369" i="1"/>
  <c r="IH369" i="1"/>
  <c r="Y375" i="28"/>
  <c r="Y375" i="27"/>
  <c r="Y375" i="26"/>
  <c r="V375" i="25"/>
  <c r="II373" i="1"/>
  <c r="IH373" i="1"/>
  <c r="Y379" i="28"/>
  <c r="Y379" i="27"/>
  <c r="Y379" i="26"/>
  <c r="V379" i="25"/>
  <c r="II377" i="1"/>
  <c r="IH377" i="1"/>
  <c r="Y383" i="28"/>
  <c r="Y383" i="27"/>
  <c r="Y383" i="26"/>
  <c r="V383" i="25"/>
  <c r="II381" i="1"/>
  <c r="IH381" i="1"/>
  <c r="Y387" i="28"/>
  <c r="Y387" i="27"/>
  <c r="Y387" i="26"/>
  <c r="V387" i="25"/>
  <c r="II385" i="1"/>
  <c r="IH385" i="1"/>
  <c r="Y391" i="28"/>
  <c r="Y391" i="27"/>
  <c r="Y391" i="26"/>
  <c r="V391" i="25"/>
  <c r="II389" i="1"/>
  <c r="IH389" i="1"/>
  <c r="Y395" i="28"/>
  <c r="Y395" i="27"/>
  <c r="Y395" i="26"/>
  <c r="V395" i="25"/>
  <c r="II393" i="1"/>
  <c r="IH393" i="1"/>
  <c r="Y399" i="28"/>
  <c r="Y399" i="27"/>
  <c r="Y399" i="26"/>
  <c r="V399" i="25"/>
  <c r="II397" i="1"/>
  <c r="IH397" i="1"/>
  <c r="Y403" i="28"/>
  <c r="Y403" i="27"/>
  <c r="Y403" i="26"/>
  <c r="V403" i="25"/>
  <c r="II401" i="1"/>
  <c r="IH401" i="1"/>
  <c r="Y407" i="28"/>
  <c r="Y407" i="27"/>
  <c r="Y407" i="26"/>
  <c r="V407" i="25"/>
  <c r="II405" i="1"/>
  <c r="IH405" i="1"/>
  <c r="Y411" i="28"/>
  <c r="Y411" i="27"/>
  <c r="Y411" i="26"/>
  <c r="V411" i="25"/>
  <c r="II409" i="1"/>
  <c r="IH409" i="1"/>
  <c r="Y415" i="28"/>
  <c r="Y415" i="27"/>
  <c r="Y415" i="26"/>
  <c r="V415" i="25"/>
  <c r="II413" i="1"/>
  <c r="IH413" i="1"/>
  <c r="Y419" i="28"/>
  <c r="Y419" i="27"/>
  <c r="Y419" i="26"/>
  <c r="V419" i="25"/>
  <c r="II417" i="1"/>
  <c r="IH417" i="1"/>
  <c r="Y423" i="28"/>
  <c r="Y423" i="27"/>
  <c r="Y423" i="26"/>
  <c r="V423" i="25"/>
  <c r="II421" i="1"/>
  <c r="IH421" i="1"/>
  <c r="Y427" i="28"/>
  <c r="Y427" i="27"/>
  <c r="Y427" i="26"/>
  <c r="V427" i="25"/>
  <c r="II425" i="1"/>
  <c r="IH425" i="1"/>
  <c r="Y431" i="28"/>
  <c r="Y431" i="27"/>
  <c r="Y431" i="26"/>
  <c r="V431" i="25"/>
  <c r="II429" i="1"/>
  <c r="IH429" i="1"/>
  <c r="Y435" i="28"/>
  <c r="Y435" i="27"/>
  <c r="Y435" i="26"/>
  <c r="V435" i="25"/>
  <c r="II433" i="1"/>
  <c r="IH433" i="1"/>
  <c r="Y439" i="28"/>
  <c r="Y439" i="27"/>
  <c r="Y439" i="26"/>
  <c r="V439" i="25"/>
  <c r="II437" i="1"/>
  <c r="IH437" i="1"/>
  <c r="Y443" i="28"/>
  <c r="Y443" i="27"/>
  <c r="Y443" i="26"/>
  <c r="V443" i="25"/>
  <c r="II441" i="1"/>
  <c r="IH441" i="1"/>
  <c r="Y447" i="28"/>
  <c r="Y447" i="27"/>
  <c r="Y447" i="26"/>
  <c r="V447" i="25"/>
  <c r="II445" i="1"/>
  <c r="IH445" i="1"/>
  <c r="Y451" i="28"/>
  <c r="Y451" i="27"/>
  <c r="Y451" i="26"/>
  <c r="V451" i="25"/>
  <c r="II449" i="1"/>
  <c r="IH449" i="1"/>
  <c r="Y455" i="28"/>
  <c r="Y455" i="27"/>
  <c r="Y455" i="26"/>
  <c r="V455" i="25"/>
  <c r="II453" i="1"/>
  <c r="IH453" i="1"/>
  <c r="Y459" i="28"/>
  <c r="Y459" i="27"/>
  <c r="Y459" i="26"/>
  <c r="V459" i="25"/>
  <c r="II457" i="1"/>
  <c r="IH457" i="1"/>
  <c r="Y463" i="28"/>
  <c r="Y463" i="27"/>
  <c r="Y463" i="26"/>
  <c r="V463" i="25"/>
  <c r="II461" i="1"/>
  <c r="IH461" i="1"/>
  <c r="Y467" i="28"/>
  <c r="Y467" i="27"/>
  <c r="Y467" i="26"/>
  <c r="V467" i="25"/>
  <c r="II465" i="1"/>
  <c r="IH465" i="1"/>
  <c r="Y471" i="28"/>
  <c r="Y471" i="27"/>
  <c r="Y471" i="26"/>
  <c r="V471" i="25"/>
  <c r="II469" i="1"/>
  <c r="IH469" i="1"/>
  <c r="Y475" i="28"/>
  <c r="Y475" i="27"/>
  <c r="Y475" i="26"/>
  <c r="V475" i="25"/>
  <c r="II473" i="1"/>
  <c r="IH473" i="1"/>
  <c r="Y479" i="28"/>
  <c r="Y479" i="27"/>
  <c r="Y479" i="26"/>
  <c r="V479" i="25"/>
  <c r="II477" i="1"/>
  <c r="IH477" i="1"/>
  <c r="Y483" i="28"/>
  <c r="Y483" i="27"/>
  <c r="Y483" i="26"/>
  <c r="V483" i="25"/>
  <c r="II481" i="1"/>
  <c r="IH481" i="1"/>
  <c r="Y487" i="28"/>
  <c r="Y487" i="27"/>
  <c r="Y487" i="26"/>
  <c r="V487" i="25"/>
  <c r="II485" i="1"/>
  <c r="IH485" i="1"/>
  <c r="Y491" i="28"/>
  <c r="Y491" i="27"/>
  <c r="Y491" i="26"/>
  <c r="V491" i="25"/>
  <c r="II489" i="1"/>
  <c r="IH489" i="1"/>
  <c r="Y495" i="28"/>
  <c r="Y495" i="27"/>
  <c r="Y495" i="26"/>
  <c r="V495" i="25"/>
  <c r="II493" i="1"/>
  <c r="IH493" i="1"/>
  <c r="Y499" i="28"/>
  <c r="Y499" i="27"/>
  <c r="Y499" i="26"/>
  <c r="V499" i="25"/>
  <c r="II497" i="1"/>
  <c r="IH497" i="1"/>
  <c r="Y503" i="28"/>
  <c r="Y503" i="27"/>
  <c r="Y503" i="26"/>
  <c r="V503" i="25"/>
  <c r="II501" i="1"/>
  <c r="IH501" i="1"/>
  <c r="Y507" i="28"/>
  <c r="Y507" i="27"/>
  <c r="Y507" i="26"/>
  <c r="V507" i="25"/>
  <c r="II505" i="1"/>
  <c r="IH505" i="1"/>
  <c r="Y511" i="28"/>
  <c r="Y511" i="27"/>
  <c r="Y511" i="26"/>
  <c r="V511" i="25"/>
  <c r="II275" i="1"/>
  <c r="IH275" i="1"/>
  <c r="Y281" i="28"/>
  <c r="Y281" i="27"/>
  <c r="Y281" i="26"/>
  <c r="V281" i="25"/>
  <c r="II287" i="1"/>
  <c r="IH287" i="1"/>
  <c r="Y293" i="28"/>
  <c r="Y293" i="27"/>
  <c r="Y293" i="26"/>
  <c r="V293" i="25"/>
  <c r="II299" i="1"/>
  <c r="IH299" i="1"/>
  <c r="Y305" i="28"/>
  <c r="Y305" i="27"/>
  <c r="Y305" i="26"/>
  <c r="V305" i="25"/>
  <c r="II311" i="1"/>
  <c r="IH311" i="1"/>
  <c r="Y317" i="28"/>
  <c r="Y317" i="27"/>
  <c r="Y317" i="26"/>
  <c r="V317" i="25"/>
  <c r="II319" i="1"/>
  <c r="IH319" i="1"/>
  <c r="Y325" i="28"/>
  <c r="Y325" i="27"/>
  <c r="Y325" i="26"/>
  <c r="V325" i="25"/>
  <c r="II331" i="1"/>
  <c r="IH331" i="1"/>
  <c r="Y337" i="28"/>
  <c r="Y337" i="27"/>
  <c r="Y337" i="26"/>
  <c r="V337" i="25"/>
  <c r="II343" i="1"/>
  <c r="IH343" i="1"/>
  <c r="Y349" i="28"/>
  <c r="Y349" i="27"/>
  <c r="Y349" i="26"/>
  <c r="V349" i="25"/>
  <c r="II355" i="1"/>
  <c r="IH355" i="1"/>
  <c r="Y361" i="28"/>
  <c r="Y361" i="27"/>
  <c r="Y361" i="26"/>
  <c r="V361" i="25"/>
  <c r="II371" i="1"/>
  <c r="IH371" i="1"/>
  <c r="Y377" i="28"/>
  <c r="Y377" i="27"/>
  <c r="Y377" i="26"/>
  <c r="V377" i="25"/>
  <c r="II379" i="1"/>
  <c r="IH379" i="1"/>
  <c r="Y385" i="28"/>
  <c r="Y385" i="27"/>
  <c r="Y385" i="26"/>
  <c r="V385" i="25"/>
  <c r="II391" i="1"/>
  <c r="IH391" i="1"/>
  <c r="Y397" i="28"/>
  <c r="Y397" i="27"/>
  <c r="Y397" i="26"/>
  <c r="V397" i="25"/>
  <c r="II399" i="1"/>
  <c r="IH399" i="1"/>
  <c r="Y405" i="28"/>
  <c r="Y405" i="27"/>
  <c r="Y405" i="26"/>
  <c r="V405" i="25"/>
  <c r="II411" i="1"/>
  <c r="IH411" i="1"/>
  <c r="Y417" i="28"/>
  <c r="Y417" i="27"/>
  <c r="Y417" i="26"/>
  <c r="V417" i="25"/>
  <c r="II423" i="1"/>
  <c r="IH423" i="1"/>
  <c r="Y429" i="28"/>
  <c r="Y429" i="27"/>
  <c r="Y429" i="26"/>
  <c r="V429" i="25"/>
  <c r="II435" i="1"/>
  <c r="IH435" i="1"/>
  <c r="Y441" i="28"/>
  <c r="Y441" i="27"/>
  <c r="Y441" i="26"/>
  <c r="V441" i="25"/>
  <c r="II451" i="1"/>
  <c r="IH451" i="1"/>
  <c r="Y457" i="28"/>
  <c r="Y457" i="27"/>
  <c r="Y457" i="26"/>
  <c r="V457" i="25"/>
  <c r="II455" i="1"/>
  <c r="IH455" i="1"/>
  <c r="Y461" i="28"/>
  <c r="Y461" i="27"/>
  <c r="Y461" i="26"/>
  <c r="V461" i="25"/>
  <c r="II467" i="1"/>
  <c r="IH467" i="1"/>
  <c r="Y473" i="28"/>
  <c r="Y473" i="27"/>
  <c r="Y473" i="26"/>
  <c r="V473" i="25"/>
  <c r="II475" i="1"/>
  <c r="IH475" i="1"/>
  <c r="Y481" i="28"/>
  <c r="Y481" i="27"/>
  <c r="Y481" i="26"/>
  <c r="V481" i="25"/>
  <c r="II483" i="1"/>
  <c r="IH483" i="1"/>
  <c r="Y489" i="28"/>
  <c r="Y489" i="27"/>
  <c r="Y489" i="26"/>
  <c r="V489" i="25"/>
  <c r="II487" i="1"/>
  <c r="IH487" i="1"/>
  <c r="Y493" i="28"/>
  <c r="Y493" i="27"/>
  <c r="Y493" i="26"/>
  <c r="V493" i="25"/>
  <c r="II499" i="1"/>
  <c r="IH499" i="1"/>
  <c r="Y505" i="28"/>
  <c r="Y505" i="27"/>
  <c r="Y505" i="26"/>
  <c r="V505" i="25"/>
  <c r="II266" i="1"/>
  <c r="IH266" i="1"/>
  <c r="Y272" i="28"/>
  <c r="Y272" i="27"/>
  <c r="Y272" i="26"/>
  <c r="V272" i="25"/>
  <c r="II270" i="1"/>
  <c r="IH270" i="1"/>
  <c r="Y276" i="28"/>
  <c r="Y276" i="27"/>
  <c r="Y276" i="26"/>
  <c r="V276" i="25"/>
  <c r="II274" i="1"/>
  <c r="IH274" i="1"/>
  <c r="Y280" i="28"/>
  <c r="Y280" i="27"/>
  <c r="Y280" i="26"/>
  <c r="V280" i="25"/>
  <c r="II278" i="1"/>
  <c r="IH278" i="1"/>
  <c r="Y284" i="28"/>
  <c r="Y284" i="27"/>
  <c r="Y284" i="26"/>
  <c r="V284" i="25"/>
  <c r="II282" i="1"/>
  <c r="IH282" i="1"/>
  <c r="Y288" i="28"/>
  <c r="Y288" i="27"/>
  <c r="Y288" i="26"/>
  <c r="V288" i="25"/>
  <c r="II286" i="1"/>
  <c r="IH286" i="1"/>
  <c r="Y292" i="28"/>
  <c r="Y292" i="27"/>
  <c r="Y292" i="26"/>
  <c r="V292" i="25"/>
  <c r="II290" i="1"/>
  <c r="IH290" i="1"/>
  <c r="Y296" i="28"/>
  <c r="Y296" i="27"/>
  <c r="Y296" i="26"/>
  <c r="V296" i="25"/>
  <c r="II294" i="1"/>
  <c r="IH294" i="1"/>
  <c r="Y300" i="28"/>
  <c r="Y300" i="27"/>
  <c r="Y300" i="26"/>
  <c r="V300" i="25"/>
  <c r="II298" i="1"/>
  <c r="IH298" i="1"/>
  <c r="Y304" i="28"/>
  <c r="Y304" i="27"/>
  <c r="Y304" i="26"/>
  <c r="V304" i="25"/>
  <c r="II302" i="1"/>
  <c r="IH302" i="1"/>
  <c r="Y308" i="28"/>
  <c r="Y308" i="27"/>
  <c r="Y308" i="26"/>
  <c r="V308" i="25"/>
  <c r="II306" i="1"/>
  <c r="IH306" i="1"/>
  <c r="Y312" i="28"/>
  <c r="Y312" i="27"/>
  <c r="Y312" i="26"/>
  <c r="V312" i="25"/>
  <c r="II310" i="1"/>
  <c r="IH310" i="1"/>
  <c r="Y316" i="28"/>
  <c r="Y316" i="27"/>
  <c r="Y316" i="26"/>
  <c r="V316" i="25"/>
  <c r="II314" i="1"/>
  <c r="IH314" i="1"/>
  <c r="Y320" i="28"/>
  <c r="Y320" i="27"/>
  <c r="Y320" i="26"/>
  <c r="V320" i="25"/>
  <c r="II318" i="1"/>
  <c r="IH318" i="1"/>
  <c r="Y324" i="28"/>
  <c r="Y324" i="27"/>
  <c r="Y324" i="26"/>
  <c r="V324" i="25"/>
  <c r="II322" i="1"/>
  <c r="IH322" i="1"/>
  <c r="Y328" i="28"/>
  <c r="Y328" i="27"/>
  <c r="Y328" i="26"/>
  <c r="V328" i="25"/>
  <c r="II326" i="1"/>
  <c r="IH326" i="1"/>
  <c r="Y332" i="28"/>
  <c r="Y332" i="27"/>
  <c r="Y332" i="26"/>
  <c r="V332" i="25"/>
  <c r="II330" i="1"/>
  <c r="IH330" i="1"/>
  <c r="Y336" i="28"/>
  <c r="Y336" i="27"/>
  <c r="Y336" i="26"/>
  <c r="V336" i="25"/>
  <c r="II334" i="1"/>
  <c r="IH334" i="1"/>
  <c r="Y340" i="28"/>
  <c r="Y340" i="27"/>
  <c r="Y340" i="26"/>
  <c r="V340" i="25"/>
  <c r="II338" i="1"/>
  <c r="IH338" i="1"/>
  <c r="Y344" i="28"/>
  <c r="Y344" i="27"/>
  <c r="Y344" i="26"/>
  <c r="V344" i="25"/>
  <c r="II342" i="1"/>
  <c r="IH342" i="1"/>
  <c r="Y348" i="28"/>
  <c r="Y348" i="27"/>
  <c r="Y348" i="26"/>
  <c r="V348" i="25"/>
  <c r="II346" i="1"/>
  <c r="IH346" i="1"/>
  <c r="Y352" i="28"/>
  <c r="Y352" i="27"/>
  <c r="Y352" i="26"/>
  <c r="V352" i="25"/>
  <c r="II350" i="1"/>
  <c r="IH350" i="1"/>
  <c r="Y356" i="28"/>
  <c r="Y356" i="27"/>
  <c r="Y356" i="26"/>
  <c r="V356" i="25"/>
  <c r="II354" i="1"/>
  <c r="IH354" i="1"/>
  <c r="Y360" i="28"/>
  <c r="Y360" i="27"/>
  <c r="Y360" i="26"/>
  <c r="V360" i="25"/>
  <c r="II358" i="1"/>
  <c r="IH358" i="1"/>
  <c r="Y364" i="28"/>
  <c r="Y364" i="27"/>
  <c r="Y364" i="26"/>
  <c r="V364" i="25"/>
  <c r="II362" i="1"/>
  <c r="IH362" i="1"/>
  <c r="Y368" i="28"/>
  <c r="Y368" i="27"/>
  <c r="Y368" i="26"/>
  <c r="V368" i="25"/>
  <c r="II366" i="1"/>
  <c r="IH366" i="1"/>
  <c r="Y372" i="28"/>
  <c r="Y372" i="27"/>
  <c r="Y372" i="26"/>
  <c r="V372" i="25"/>
  <c r="II370" i="1"/>
  <c r="IH370" i="1"/>
  <c r="Y376" i="28"/>
  <c r="Y376" i="27"/>
  <c r="Y376" i="26"/>
  <c r="V376" i="25"/>
  <c r="II374" i="1"/>
  <c r="IH374" i="1"/>
  <c r="Y380" i="28"/>
  <c r="Y380" i="27"/>
  <c r="Y380" i="26"/>
  <c r="V380" i="25"/>
  <c r="II378" i="1"/>
  <c r="IH378" i="1"/>
  <c r="Y384" i="28"/>
  <c r="Y384" i="27"/>
  <c r="Y384" i="26"/>
  <c r="V384" i="25"/>
  <c r="II382" i="1"/>
  <c r="IH382" i="1"/>
  <c r="Y388" i="28"/>
  <c r="Y388" i="27"/>
  <c r="Y388" i="26"/>
  <c r="V388" i="25"/>
  <c r="II386" i="1"/>
  <c r="IH386" i="1"/>
  <c r="Y392" i="28"/>
  <c r="Y392" i="27"/>
  <c r="Y392" i="26"/>
  <c r="V392" i="25"/>
  <c r="II390" i="1"/>
  <c r="IH390" i="1"/>
  <c r="Y396" i="28"/>
  <c r="Y396" i="27"/>
  <c r="Y396" i="26"/>
  <c r="V396" i="25"/>
  <c r="II394" i="1"/>
  <c r="IH394" i="1"/>
  <c r="Y400" i="28"/>
  <c r="Y400" i="27"/>
  <c r="Y400" i="26"/>
  <c r="V400" i="25"/>
  <c r="II398" i="1"/>
  <c r="IH398" i="1"/>
  <c r="Y404" i="28"/>
  <c r="Y404" i="27"/>
  <c r="Y404" i="26"/>
  <c r="V404" i="25"/>
  <c r="II402" i="1"/>
  <c r="IH402" i="1"/>
  <c r="Y408" i="28"/>
  <c r="Y408" i="27"/>
  <c r="Y408" i="26"/>
  <c r="V408" i="25"/>
  <c r="II406" i="1"/>
  <c r="IH406" i="1"/>
  <c r="Y412" i="28"/>
  <c r="Y412" i="27"/>
  <c r="Y412" i="26"/>
  <c r="V412" i="25"/>
  <c r="II410" i="1"/>
  <c r="IH410" i="1"/>
  <c r="Y416" i="28"/>
  <c r="Y416" i="27"/>
  <c r="Y416" i="26"/>
  <c r="V416" i="25"/>
  <c r="II414" i="1"/>
  <c r="IH414" i="1"/>
  <c r="Y420" i="28"/>
  <c r="Y420" i="27"/>
  <c r="Y420" i="26"/>
  <c r="V420" i="25"/>
  <c r="II418" i="1"/>
  <c r="IH418" i="1"/>
  <c r="Y424" i="28"/>
  <c r="Y424" i="27"/>
  <c r="Y424" i="26"/>
  <c r="V424" i="25"/>
  <c r="II422" i="1"/>
  <c r="IH422" i="1"/>
  <c r="Y428" i="28"/>
  <c r="Y428" i="27"/>
  <c r="Y428" i="26"/>
  <c r="V428" i="25"/>
  <c r="II426" i="1"/>
  <c r="IH426" i="1"/>
  <c r="Y432" i="28"/>
  <c r="Y432" i="27"/>
  <c r="Y432" i="26"/>
  <c r="V432" i="25"/>
  <c r="II430" i="1"/>
  <c r="IH430" i="1"/>
  <c r="Y436" i="28"/>
  <c r="Y436" i="27"/>
  <c r="Y436" i="26"/>
  <c r="V436" i="25"/>
  <c r="II434" i="1"/>
  <c r="IH434" i="1"/>
  <c r="Y440" i="28"/>
  <c r="Y440" i="27"/>
  <c r="Y440" i="26"/>
  <c r="V440" i="25"/>
  <c r="II438" i="1"/>
  <c r="IH438" i="1"/>
  <c r="Y444" i="28"/>
  <c r="Y444" i="27"/>
  <c r="Y444" i="26"/>
  <c r="V444" i="25"/>
  <c r="II442" i="1"/>
  <c r="IH442" i="1"/>
  <c r="Y448" i="28"/>
  <c r="Y448" i="27"/>
  <c r="Y448" i="26"/>
  <c r="V448" i="25"/>
  <c r="II446" i="1"/>
  <c r="IH446" i="1"/>
  <c r="Y452" i="28"/>
  <c r="Y452" i="27"/>
  <c r="Y452" i="26"/>
  <c r="V452" i="25"/>
  <c r="II450" i="1"/>
  <c r="IH450" i="1"/>
  <c r="Y456" i="28"/>
  <c r="Y456" i="27"/>
  <c r="Y456" i="26"/>
  <c r="V456" i="25"/>
  <c r="II454" i="1"/>
  <c r="IH454" i="1"/>
  <c r="Y460" i="28"/>
  <c r="Y460" i="27"/>
  <c r="Y460" i="26"/>
  <c r="V460" i="25"/>
  <c r="II458" i="1"/>
  <c r="IH458" i="1"/>
  <c r="Y464" i="28"/>
  <c r="Y464" i="27"/>
  <c r="Y464" i="26"/>
  <c r="V464" i="25"/>
  <c r="II462" i="1"/>
  <c r="IH462" i="1"/>
  <c r="Y468" i="28"/>
  <c r="Y468" i="27"/>
  <c r="Y468" i="26"/>
  <c r="V468" i="25"/>
  <c r="II466" i="1"/>
  <c r="IH466" i="1"/>
  <c r="Y472" i="28"/>
  <c r="Y472" i="27"/>
  <c r="Y472" i="26"/>
  <c r="V472" i="25"/>
  <c r="II470" i="1"/>
  <c r="IH470" i="1"/>
  <c r="Y476" i="28"/>
  <c r="Y476" i="27"/>
  <c r="Y476" i="26"/>
  <c r="V476" i="25"/>
  <c r="II474" i="1"/>
  <c r="IH474" i="1"/>
  <c r="Y480" i="28"/>
  <c r="Y480" i="27"/>
  <c r="Y480" i="26"/>
  <c r="V480" i="25"/>
  <c r="II478" i="1"/>
  <c r="IH478" i="1"/>
  <c r="Y484" i="28"/>
  <c r="Y484" i="27"/>
  <c r="Y484" i="26"/>
  <c r="V484" i="25"/>
  <c r="II482" i="1"/>
  <c r="IH482" i="1"/>
  <c r="Y488" i="28"/>
  <c r="Y488" i="27"/>
  <c r="Y488" i="26"/>
  <c r="V488" i="25"/>
  <c r="II486" i="1"/>
  <c r="IH486" i="1"/>
  <c r="Y492" i="28"/>
  <c r="Y492" i="27"/>
  <c r="Y492" i="26"/>
  <c r="V492" i="25"/>
  <c r="II490" i="1"/>
  <c r="IH490" i="1"/>
  <c r="Y496" i="28"/>
  <c r="Y496" i="27"/>
  <c r="Y496" i="26"/>
  <c r="V496" i="25"/>
  <c r="II494" i="1"/>
  <c r="IH494" i="1"/>
  <c r="Y500" i="28"/>
  <c r="Y500" i="27"/>
  <c r="Y500" i="26"/>
  <c r="V500" i="25"/>
  <c r="II498" i="1"/>
  <c r="IH498" i="1"/>
  <c r="Y504" i="28"/>
  <c r="Y504" i="27"/>
  <c r="Y504" i="26"/>
  <c r="V504" i="25"/>
  <c r="II502" i="1"/>
  <c r="IH502" i="1"/>
  <c r="Y508" i="28"/>
  <c r="Y508" i="27"/>
  <c r="Y508" i="26"/>
  <c r="V508" i="25"/>
  <c r="II506" i="1"/>
  <c r="IH506" i="1"/>
  <c r="Y512" i="28"/>
  <c r="Y512" i="27"/>
  <c r="Y512" i="26"/>
  <c r="V512" i="25"/>
  <c r="HY11" i="1"/>
  <c r="HY27" i="1"/>
  <c r="HY43" i="1"/>
  <c r="HY59" i="1"/>
  <c r="HY75" i="1"/>
  <c r="HY91" i="1"/>
  <c r="HY103" i="1"/>
  <c r="HY107" i="1"/>
  <c r="HY111" i="1"/>
  <c r="HY115" i="1"/>
  <c r="HY119" i="1"/>
  <c r="HY123" i="1"/>
  <c r="HY127" i="1"/>
  <c r="HY131" i="1"/>
  <c r="HY135" i="1"/>
  <c r="HY139" i="1"/>
  <c r="HY143" i="1"/>
  <c r="HY147" i="1"/>
  <c r="HY151" i="1"/>
  <c r="HY155" i="1"/>
  <c r="HY159" i="1"/>
  <c r="HY163" i="1"/>
  <c r="HY167" i="1"/>
  <c r="HY171" i="1"/>
  <c r="HY175" i="1"/>
  <c r="HY179" i="1"/>
  <c r="HY183" i="1"/>
  <c r="HY187" i="1"/>
  <c r="HY191" i="1"/>
  <c r="HY195" i="1"/>
  <c r="HY199" i="1"/>
  <c r="HY203" i="1"/>
  <c r="HY207" i="1"/>
  <c r="HY211" i="1"/>
  <c r="II215" i="1"/>
  <c r="HY215" i="1"/>
  <c r="IH215" i="1"/>
  <c r="Y221" i="28"/>
  <c r="Y221" i="27"/>
  <c r="V221" i="25"/>
  <c r="Y221" i="26"/>
  <c r="II219" i="1"/>
  <c r="HY219" i="1"/>
  <c r="IH219" i="1"/>
  <c r="Y225" i="28"/>
  <c r="Y225" i="27"/>
  <c r="V225" i="25"/>
  <c r="Y225" i="26"/>
  <c r="II223" i="1"/>
  <c r="HY223" i="1"/>
  <c r="IH223" i="1"/>
  <c r="Y229" i="28"/>
  <c r="Y229" i="27"/>
  <c r="V229" i="25"/>
  <c r="Y229" i="26"/>
  <c r="II227" i="1"/>
  <c r="HY227" i="1"/>
  <c r="IH227" i="1"/>
  <c r="Y233" i="28"/>
  <c r="Y233" i="27"/>
  <c r="V233" i="25"/>
  <c r="Y233" i="26"/>
  <c r="II231" i="1"/>
  <c r="HY231" i="1"/>
  <c r="IH231" i="1"/>
  <c r="Y237" i="28"/>
  <c r="Y237" i="27"/>
  <c r="V237" i="25"/>
  <c r="Y237" i="26"/>
  <c r="II235" i="1"/>
  <c r="HY235" i="1"/>
  <c r="IH235" i="1"/>
  <c r="Y241" i="28"/>
  <c r="Y241" i="27"/>
  <c r="V241" i="25"/>
  <c r="Y241" i="26"/>
  <c r="II239" i="1"/>
  <c r="HY239" i="1"/>
  <c r="IH239" i="1"/>
  <c r="Y245" i="28"/>
  <c r="Y245" i="27"/>
  <c r="V245" i="25"/>
  <c r="Y245" i="26"/>
  <c r="II243" i="1"/>
  <c r="HY243" i="1"/>
  <c r="IH243" i="1"/>
  <c r="Y249" i="28"/>
  <c r="Y249" i="27"/>
  <c r="V249" i="25"/>
  <c r="Y249" i="26"/>
  <c r="II247" i="1"/>
  <c r="HY247" i="1"/>
  <c r="IH247" i="1"/>
  <c r="Y253" i="28"/>
  <c r="Y253" i="27"/>
  <c r="V253" i="25"/>
  <c r="Y253" i="26"/>
  <c r="II251" i="1"/>
  <c r="HY251" i="1"/>
  <c r="IH251" i="1"/>
  <c r="Y257" i="28"/>
  <c r="Y257" i="27"/>
  <c r="V257" i="25"/>
  <c r="Y257" i="26"/>
  <c r="II255" i="1"/>
  <c r="HY255" i="1"/>
  <c r="IH255" i="1"/>
  <c r="Y261" i="28"/>
  <c r="Y261" i="27"/>
  <c r="V261" i="25"/>
  <c r="Y261" i="26"/>
  <c r="II259" i="1"/>
  <c r="HY259" i="1"/>
  <c r="IH259" i="1"/>
  <c r="Y265" i="28"/>
  <c r="Y265" i="27"/>
  <c r="V265" i="25"/>
  <c r="Y265" i="26"/>
  <c r="II263" i="1"/>
  <c r="HY263" i="1"/>
  <c r="IH263" i="1"/>
  <c r="Y269" i="28"/>
  <c r="Y269" i="27"/>
  <c r="V269" i="25"/>
  <c r="Y269" i="26"/>
  <c r="HY7" i="1"/>
  <c r="HY19" i="1"/>
  <c r="HY35" i="1"/>
  <c r="HY51" i="1"/>
  <c r="HY67" i="1"/>
  <c r="HY83" i="1"/>
  <c r="HY95" i="1"/>
  <c r="HY12" i="1"/>
  <c r="HY24" i="1"/>
  <c r="HY36" i="1"/>
  <c r="HY48" i="1"/>
  <c r="HY60" i="1"/>
  <c r="HY64" i="1"/>
  <c r="HY68" i="1"/>
  <c r="HY72" i="1"/>
  <c r="HY76" i="1"/>
  <c r="HY80" i="1"/>
  <c r="HY84" i="1"/>
  <c r="HY88" i="1"/>
  <c r="HY92" i="1"/>
  <c r="HY96" i="1"/>
  <c r="HY100" i="1"/>
  <c r="HY104" i="1"/>
  <c r="HY108" i="1"/>
  <c r="HY112" i="1"/>
  <c r="HY116" i="1"/>
  <c r="HY120" i="1"/>
  <c r="HY124" i="1"/>
  <c r="HY128" i="1"/>
  <c r="HY132" i="1"/>
  <c r="HY136" i="1"/>
  <c r="HY140" i="1"/>
  <c r="HY144" i="1"/>
  <c r="HY148" i="1"/>
  <c r="HY152" i="1"/>
  <c r="HY156" i="1"/>
  <c r="HY160" i="1"/>
  <c r="HY164" i="1"/>
  <c r="HY168" i="1"/>
  <c r="HY172" i="1"/>
  <c r="HY176" i="1"/>
  <c r="HY180" i="1"/>
  <c r="HY184" i="1"/>
  <c r="HY188" i="1"/>
  <c r="HY192" i="1"/>
  <c r="HY196" i="1"/>
  <c r="HY200" i="1"/>
  <c r="HY204" i="1"/>
  <c r="HY208" i="1"/>
  <c r="II212" i="1"/>
  <c r="HY212" i="1"/>
  <c r="IH212" i="1"/>
  <c r="Y218" i="27"/>
  <c r="Y218" i="28"/>
  <c r="Y218" i="26"/>
  <c r="V218" i="25"/>
  <c r="II216" i="1"/>
  <c r="HY216" i="1"/>
  <c r="IH216" i="1"/>
  <c r="Y222" i="27"/>
  <c r="Y222" i="28"/>
  <c r="Y222" i="26"/>
  <c r="V222" i="25"/>
  <c r="II220" i="1"/>
  <c r="HY220" i="1"/>
  <c r="IH220" i="1"/>
  <c r="Y226" i="27"/>
  <c r="Y226" i="28"/>
  <c r="Y226" i="26"/>
  <c r="V226" i="25"/>
  <c r="II224" i="1"/>
  <c r="HY224" i="1"/>
  <c r="IH224" i="1"/>
  <c r="Y230" i="27"/>
  <c r="Y230" i="28"/>
  <c r="Y230" i="26"/>
  <c r="V230" i="25"/>
  <c r="II228" i="1"/>
  <c r="HY228" i="1"/>
  <c r="IH228" i="1"/>
  <c r="Y234" i="27"/>
  <c r="Y234" i="28"/>
  <c r="Y234" i="26"/>
  <c r="V234" i="25"/>
  <c r="II232" i="1"/>
  <c r="HY232" i="1"/>
  <c r="IH232" i="1"/>
  <c r="Y238" i="27"/>
  <c r="Y238" i="28"/>
  <c r="Y238" i="26"/>
  <c r="V238" i="25"/>
  <c r="II236" i="1"/>
  <c r="HY236" i="1"/>
  <c r="IH236" i="1"/>
  <c r="Y242" i="27"/>
  <c r="Y242" i="28"/>
  <c r="Y242" i="26"/>
  <c r="V242" i="25"/>
  <c r="II240" i="1"/>
  <c r="HY240" i="1"/>
  <c r="IH240" i="1"/>
  <c r="Y246" i="27"/>
  <c r="Y246" i="28"/>
  <c r="Y246" i="26"/>
  <c r="V246" i="25"/>
  <c r="II244" i="1"/>
  <c r="HY244" i="1"/>
  <c r="IH244" i="1"/>
  <c r="Y250" i="27"/>
  <c r="Y250" i="28"/>
  <c r="Y250" i="26"/>
  <c r="V250" i="25"/>
  <c r="II248" i="1"/>
  <c r="HY248" i="1"/>
  <c r="IH248" i="1"/>
  <c r="Y254" i="27"/>
  <c r="Y254" i="28"/>
  <c r="Y254" i="26"/>
  <c r="V254" i="25"/>
  <c r="II252" i="1"/>
  <c r="HY252" i="1"/>
  <c r="IH252" i="1"/>
  <c r="Y258" i="27"/>
  <c r="Y258" i="28"/>
  <c r="Y258" i="26"/>
  <c r="V258" i="25"/>
  <c r="II256" i="1"/>
  <c r="HY256" i="1"/>
  <c r="IH256" i="1"/>
  <c r="Y262" i="27"/>
  <c r="Y262" i="28"/>
  <c r="Y262" i="26"/>
  <c r="V262" i="25"/>
  <c r="II260" i="1"/>
  <c r="HY260" i="1"/>
  <c r="IH260" i="1"/>
  <c r="Y266" i="27"/>
  <c r="Y266" i="28"/>
  <c r="Y266" i="26"/>
  <c r="V266" i="25"/>
  <c r="II264" i="1"/>
  <c r="HY264" i="1"/>
  <c r="IH264" i="1"/>
  <c r="Y270" i="27"/>
  <c r="Y270" i="28"/>
  <c r="Y270" i="26"/>
  <c r="V270" i="25"/>
  <c r="HY23" i="1"/>
  <c r="HY39" i="1"/>
  <c r="HY55" i="1"/>
  <c r="HY71" i="1"/>
  <c r="HY87" i="1"/>
  <c r="HY8" i="1"/>
  <c r="HY20" i="1"/>
  <c r="HY28" i="1"/>
  <c r="HY40" i="1"/>
  <c r="HY52" i="1"/>
  <c r="HY9" i="1"/>
  <c r="HY13" i="1"/>
  <c r="HY17" i="1"/>
  <c r="HY21" i="1"/>
  <c r="HY25" i="1"/>
  <c r="HY29" i="1"/>
  <c r="HY33" i="1"/>
  <c r="HY37" i="1"/>
  <c r="HY41" i="1"/>
  <c r="HY45" i="1"/>
  <c r="HY49" i="1"/>
  <c r="HY53" i="1"/>
  <c r="HY57" i="1"/>
  <c r="HY61" i="1"/>
  <c r="HY65" i="1"/>
  <c r="HY69" i="1"/>
  <c r="HY73" i="1"/>
  <c r="HY77" i="1"/>
  <c r="HY81" i="1"/>
  <c r="HY85" i="1"/>
  <c r="HY89" i="1"/>
  <c r="HY93" i="1"/>
  <c r="HY97" i="1"/>
  <c r="HY101" i="1"/>
  <c r="HY105" i="1"/>
  <c r="HY109" i="1"/>
  <c r="HY113" i="1"/>
  <c r="HY117" i="1"/>
  <c r="HY121" i="1"/>
  <c r="HY125" i="1"/>
  <c r="HY129" i="1"/>
  <c r="HY133" i="1"/>
  <c r="HY137" i="1"/>
  <c r="HY141" i="1"/>
  <c r="HY145" i="1"/>
  <c r="HY149" i="1"/>
  <c r="HY153" i="1"/>
  <c r="HY157" i="1"/>
  <c r="HY161" i="1"/>
  <c r="HY165" i="1"/>
  <c r="HY169" i="1"/>
  <c r="HY173" i="1"/>
  <c r="HY177" i="1"/>
  <c r="HY181" i="1"/>
  <c r="HY185" i="1"/>
  <c r="HY189" i="1"/>
  <c r="HY193" i="1"/>
  <c r="HY197" i="1"/>
  <c r="HY201" i="1"/>
  <c r="HY205" i="1"/>
  <c r="HY209" i="1"/>
  <c r="II213" i="1"/>
  <c r="HY213" i="1"/>
  <c r="IH213" i="1"/>
  <c r="Y219" i="28"/>
  <c r="Y219" i="27"/>
  <c r="Y219" i="26"/>
  <c r="V219" i="25"/>
  <c r="II217" i="1"/>
  <c r="HY217" i="1"/>
  <c r="IH217" i="1"/>
  <c r="Y223" i="28"/>
  <c r="Y223" i="27"/>
  <c r="Y223" i="26"/>
  <c r="V223" i="25"/>
  <c r="II221" i="1"/>
  <c r="HY221" i="1"/>
  <c r="IH221" i="1"/>
  <c r="Y227" i="28"/>
  <c r="Y227" i="27"/>
  <c r="Y227" i="26"/>
  <c r="V227" i="25"/>
  <c r="II225" i="1"/>
  <c r="HY225" i="1"/>
  <c r="IH225" i="1"/>
  <c r="Y231" i="28"/>
  <c r="Y231" i="27"/>
  <c r="Y231" i="26"/>
  <c r="V231" i="25"/>
  <c r="II229" i="1"/>
  <c r="HY229" i="1"/>
  <c r="IH229" i="1"/>
  <c r="Y235" i="28"/>
  <c r="Y235" i="27"/>
  <c r="Y235" i="26"/>
  <c r="V235" i="25"/>
  <c r="II233" i="1"/>
  <c r="HY233" i="1"/>
  <c r="IH233" i="1"/>
  <c r="Y239" i="28"/>
  <c r="Y239" i="27"/>
  <c r="Y239" i="26"/>
  <c r="V239" i="25"/>
  <c r="II237" i="1"/>
  <c r="HY237" i="1"/>
  <c r="IH237" i="1"/>
  <c r="Y243" i="28"/>
  <c r="Y243" i="27"/>
  <c r="Y243" i="26"/>
  <c r="V243" i="25"/>
  <c r="II241" i="1"/>
  <c r="HY241" i="1"/>
  <c r="IH241" i="1"/>
  <c r="Y247" i="28"/>
  <c r="Y247" i="27"/>
  <c r="Y247" i="26"/>
  <c r="V247" i="25"/>
  <c r="II245" i="1"/>
  <c r="HY245" i="1"/>
  <c r="IH245" i="1"/>
  <c r="Y251" i="28"/>
  <c r="Y251" i="27"/>
  <c r="Y251" i="26"/>
  <c r="V251" i="25"/>
  <c r="II249" i="1"/>
  <c r="HY249" i="1"/>
  <c r="IH249" i="1"/>
  <c r="Y255" i="28"/>
  <c r="Y255" i="27"/>
  <c r="Y255" i="26"/>
  <c r="V255" i="25"/>
  <c r="II253" i="1"/>
  <c r="HY253" i="1"/>
  <c r="IH253" i="1"/>
  <c r="Y259" i="28"/>
  <c r="Y259" i="27"/>
  <c r="Y259" i="26"/>
  <c r="V259" i="25"/>
  <c r="II257" i="1"/>
  <c r="HY257" i="1"/>
  <c r="IH257" i="1"/>
  <c r="Y263" i="28"/>
  <c r="Y263" i="27"/>
  <c r="Y263" i="26"/>
  <c r="V263" i="25"/>
  <c r="II261" i="1"/>
  <c r="HY261" i="1"/>
  <c r="IH261" i="1"/>
  <c r="Y267" i="28"/>
  <c r="Y267" i="27"/>
  <c r="Y267" i="26"/>
  <c r="V267" i="25"/>
  <c r="HY15" i="1"/>
  <c r="HY31" i="1"/>
  <c r="HY47" i="1"/>
  <c r="HY63" i="1"/>
  <c r="HY79" i="1"/>
  <c r="HY99" i="1"/>
  <c r="HY16" i="1"/>
  <c r="HY32" i="1"/>
  <c r="HY44" i="1"/>
  <c r="HY56" i="1"/>
  <c r="HY10" i="1"/>
  <c r="HY14" i="1"/>
  <c r="HY18" i="1"/>
  <c r="HY22" i="1"/>
  <c r="HY26" i="1"/>
  <c r="HY30" i="1"/>
  <c r="HY34" i="1"/>
  <c r="HY38" i="1"/>
  <c r="HY42" i="1"/>
  <c r="HY46" i="1"/>
  <c r="HY50" i="1"/>
  <c r="HY54" i="1"/>
  <c r="HY58" i="1"/>
  <c r="HY62" i="1"/>
  <c r="HY66" i="1"/>
  <c r="HY70" i="1"/>
  <c r="HY74" i="1"/>
  <c r="HY78" i="1"/>
  <c r="HY82" i="1"/>
  <c r="HY86" i="1"/>
  <c r="HY90" i="1"/>
  <c r="HY94" i="1"/>
  <c r="HY98" i="1"/>
  <c r="HY102" i="1"/>
  <c r="HY106" i="1"/>
  <c r="HY110" i="1"/>
  <c r="HY114" i="1"/>
  <c r="HY118" i="1"/>
  <c r="HY122" i="1"/>
  <c r="HY126" i="1"/>
  <c r="HY130" i="1"/>
  <c r="HY134" i="1"/>
  <c r="HY138" i="1"/>
  <c r="HY142" i="1"/>
  <c r="HY146" i="1"/>
  <c r="HY150" i="1"/>
  <c r="HY154" i="1"/>
  <c r="HY158" i="1"/>
  <c r="HY162" i="1"/>
  <c r="HY166" i="1"/>
  <c r="HY170" i="1"/>
  <c r="HY174" i="1"/>
  <c r="HY178" i="1"/>
  <c r="HY182" i="1"/>
  <c r="HY186" i="1"/>
  <c r="HY190" i="1"/>
  <c r="HY194" i="1"/>
  <c r="HY198" i="1"/>
  <c r="HY202" i="1"/>
  <c r="HY206" i="1"/>
  <c r="HY210" i="1"/>
  <c r="II214" i="1"/>
  <c r="HY214" i="1"/>
  <c r="IH214" i="1"/>
  <c r="Y220" i="28"/>
  <c r="Y220" i="27"/>
  <c r="V220" i="25"/>
  <c r="Y220" i="26"/>
  <c r="II218" i="1"/>
  <c r="HY218" i="1"/>
  <c r="IH218" i="1"/>
  <c r="Y224" i="28"/>
  <c r="Y224" i="27"/>
  <c r="V224" i="25"/>
  <c r="Y224" i="26"/>
  <c r="II222" i="1"/>
  <c r="HY222" i="1"/>
  <c r="IH222" i="1"/>
  <c r="Y228" i="28"/>
  <c r="Y228" i="27"/>
  <c r="V228" i="25"/>
  <c r="Y228" i="26"/>
  <c r="II226" i="1"/>
  <c r="HY226" i="1"/>
  <c r="IH226" i="1"/>
  <c r="Y232" i="28"/>
  <c r="Y232" i="27"/>
  <c r="V232" i="25"/>
  <c r="Y232" i="26"/>
  <c r="II230" i="1"/>
  <c r="HY230" i="1"/>
  <c r="IH230" i="1"/>
  <c r="Y236" i="28"/>
  <c r="Y236" i="27"/>
  <c r="V236" i="25"/>
  <c r="Y236" i="26"/>
  <c r="II234" i="1"/>
  <c r="HY234" i="1"/>
  <c r="IH234" i="1"/>
  <c r="Y240" i="28"/>
  <c r="Y240" i="27"/>
  <c r="V240" i="25"/>
  <c r="Y240" i="26"/>
  <c r="II238" i="1"/>
  <c r="HY238" i="1"/>
  <c r="IH238" i="1"/>
  <c r="Y244" i="28"/>
  <c r="Y244" i="27"/>
  <c r="V244" i="25"/>
  <c r="Y244" i="26"/>
  <c r="II242" i="1"/>
  <c r="HY242" i="1"/>
  <c r="IH242" i="1"/>
  <c r="Y248" i="28"/>
  <c r="Y248" i="27"/>
  <c r="V248" i="25"/>
  <c r="Y248" i="26"/>
  <c r="II246" i="1"/>
  <c r="HY246" i="1"/>
  <c r="IH246" i="1"/>
  <c r="Y252" i="28"/>
  <c r="Y252" i="27"/>
  <c r="V252" i="25"/>
  <c r="Y252" i="26"/>
  <c r="II250" i="1"/>
  <c r="HY250" i="1"/>
  <c r="IH250" i="1"/>
  <c r="Y256" i="28"/>
  <c r="Y256" i="27"/>
  <c r="V256" i="25"/>
  <c r="Y256" i="26"/>
  <c r="II254" i="1"/>
  <c r="HY254" i="1"/>
  <c r="IH254" i="1"/>
  <c r="Y260" i="28"/>
  <c r="Y260" i="27"/>
  <c r="V260" i="25"/>
  <c r="Y260" i="26"/>
  <c r="II258" i="1"/>
  <c r="HY258" i="1"/>
  <c r="IH258" i="1"/>
  <c r="Y264" i="28"/>
  <c r="Y264" i="27"/>
  <c r="V264" i="25"/>
  <c r="Y264" i="26"/>
  <c r="II262" i="1"/>
  <c r="HY262" i="1"/>
  <c r="IH262" i="1"/>
  <c r="Y268" i="28"/>
  <c r="Y268" i="27"/>
  <c r="V268" i="25"/>
  <c r="Y268" i="26"/>
  <c r="IH7" i="1"/>
  <c r="Y13" i="28"/>
  <c r="Y13" i="27"/>
  <c r="Y13" i="26"/>
  <c r="V13" i="25"/>
  <c r="IH15" i="1"/>
  <c r="Y21" i="28"/>
  <c r="Y21" i="27"/>
  <c r="V21" i="25"/>
  <c r="Y21" i="26"/>
  <c r="IH23" i="1"/>
  <c r="Y29" i="28"/>
  <c r="Y29" i="27"/>
  <c r="V29" i="25"/>
  <c r="Y29" i="26"/>
  <c r="IH31" i="1"/>
  <c r="Y37" i="28"/>
  <c r="Y37" i="27"/>
  <c r="V37" i="25"/>
  <c r="Y37" i="26"/>
  <c r="IH39" i="1"/>
  <c r="Y45" i="28"/>
  <c r="Y45" i="27"/>
  <c r="V45" i="25"/>
  <c r="Y45" i="26"/>
  <c r="IH47" i="1"/>
  <c r="Y53" i="27"/>
  <c r="Y53" i="28"/>
  <c r="V53" i="25"/>
  <c r="Y53" i="26"/>
  <c r="IH55" i="1"/>
  <c r="Y61" i="27"/>
  <c r="Y61" i="28"/>
  <c r="V61" i="25"/>
  <c r="Y61" i="26"/>
  <c r="IH59" i="1"/>
  <c r="Y65" i="27"/>
  <c r="Y65" i="28"/>
  <c r="V65" i="25"/>
  <c r="Y65" i="26"/>
  <c r="IH67" i="1"/>
  <c r="Y73" i="27"/>
  <c r="Y73" i="28"/>
  <c r="V73" i="25"/>
  <c r="Y73" i="26"/>
  <c r="IH79" i="1"/>
  <c r="Y85" i="27"/>
  <c r="Y85" i="28"/>
  <c r="V85" i="25"/>
  <c r="Y85" i="26"/>
  <c r="IH87" i="1"/>
  <c r="Y93" i="28"/>
  <c r="Y93" i="27"/>
  <c r="V93" i="25"/>
  <c r="Y93" i="26"/>
  <c r="IH95" i="1"/>
  <c r="Y101" i="28"/>
  <c r="Y101" i="27"/>
  <c r="V101" i="25"/>
  <c r="Y101" i="26"/>
  <c r="IH99" i="1"/>
  <c r="Y105" i="28"/>
  <c r="Y105" i="27"/>
  <c r="V105" i="25"/>
  <c r="Y105" i="26"/>
  <c r="IH107" i="1"/>
  <c r="Y113" i="28"/>
  <c r="Y113" i="27"/>
  <c r="V113" i="25"/>
  <c r="Y113" i="26"/>
  <c r="IH115" i="1"/>
  <c r="Y121" i="28"/>
  <c r="Y121" i="27"/>
  <c r="V121" i="25"/>
  <c r="Y121" i="26"/>
  <c r="IH123" i="1"/>
  <c r="Y129" i="28"/>
  <c r="Y129" i="27"/>
  <c r="V129" i="25"/>
  <c r="Y129" i="26"/>
  <c r="IH131" i="1"/>
  <c r="Y137" i="28"/>
  <c r="Y137" i="27"/>
  <c r="V137" i="25"/>
  <c r="Y137" i="26"/>
  <c r="IH139" i="1"/>
  <c r="Y145" i="28"/>
  <c r="Y145" i="27"/>
  <c r="V145" i="25"/>
  <c r="Y145" i="26"/>
  <c r="IH151" i="1"/>
  <c r="Y157" i="28"/>
  <c r="Y157" i="27"/>
  <c r="V157" i="25"/>
  <c r="Y157" i="26"/>
  <c r="IH159" i="1"/>
  <c r="Y165" i="28"/>
  <c r="Y165" i="27"/>
  <c r="V165" i="25"/>
  <c r="Y165" i="26"/>
  <c r="IH163" i="1"/>
  <c r="Y169" i="28"/>
  <c r="Y169" i="27"/>
  <c r="V169" i="25"/>
  <c r="Y169" i="26"/>
  <c r="IH171" i="1"/>
  <c r="Y177" i="28"/>
  <c r="Y177" i="27"/>
  <c r="V177" i="25"/>
  <c r="Y177" i="26"/>
  <c r="IH179" i="1"/>
  <c r="Y185" i="28"/>
  <c r="Y185" i="27"/>
  <c r="V185" i="25"/>
  <c r="Y185" i="26"/>
  <c r="IH187" i="1"/>
  <c r="Y193" i="28"/>
  <c r="Y193" i="27"/>
  <c r="V193" i="25"/>
  <c r="Y193" i="26"/>
  <c r="IH195" i="1"/>
  <c r="Y201" i="28"/>
  <c r="Y201" i="27"/>
  <c r="V201" i="25"/>
  <c r="Y201" i="26"/>
  <c r="IH203" i="1"/>
  <c r="Y209" i="28"/>
  <c r="Y209" i="27"/>
  <c r="Y209" i="26"/>
  <c r="V209" i="25"/>
  <c r="IH211" i="1"/>
  <c r="Y217" i="28"/>
  <c r="Y217" i="27"/>
  <c r="Y217" i="26"/>
  <c r="V217" i="25"/>
  <c r="IH8" i="1"/>
  <c r="Y14" i="28"/>
  <c r="Y14" i="27"/>
  <c r="Y14" i="26"/>
  <c r="V14" i="25"/>
  <c r="IH12" i="1"/>
  <c r="Y18" i="28"/>
  <c r="Y18" i="27"/>
  <c r="Y18" i="26"/>
  <c r="V18" i="25"/>
  <c r="IH16" i="1"/>
  <c r="Y22" i="28"/>
  <c r="Y22" i="27"/>
  <c r="Y22" i="26"/>
  <c r="V22" i="25"/>
  <c r="IH20" i="1"/>
  <c r="Y26" i="28"/>
  <c r="Y26" i="27"/>
  <c r="Y26" i="26"/>
  <c r="V26" i="25"/>
  <c r="IH24" i="1"/>
  <c r="Y30" i="28"/>
  <c r="Y30" i="27"/>
  <c r="Y30" i="26"/>
  <c r="V30" i="25"/>
  <c r="IH28" i="1"/>
  <c r="Y34" i="28"/>
  <c r="Y34" i="27"/>
  <c r="Y34" i="26"/>
  <c r="V34" i="25"/>
  <c r="IH32" i="1"/>
  <c r="Y38" i="28"/>
  <c r="Y38" i="27"/>
  <c r="Y38" i="26"/>
  <c r="V38" i="25"/>
  <c r="IH36" i="1"/>
  <c r="Y42" i="28"/>
  <c r="Y42" i="27"/>
  <c r="Y42" i="26"/>
  <c r="V42" i="25"/>
  <c r="IH40" i="1"/>
  <c r="Y46" i="28"/>
  <c r="Y46" i="27"/>
  <c r="Y46" i="26"/>
  <c r="V46" i="25"/>
  <c r="IH44" i="1"/>
  <c r="Y50" i="28"/>
  <c r="Y50" i="27"/>
  <c r="Y50" i="26"/>
  <c r="V50" i="25"/>
  <c r="IH48" i="1"/>
  <c r="Y54" i="28"/>
  <c r="Y54" i="27"/>
  <c r="Y54" i="26"/>
  <c r="V54" i="25"/>
  <c r="IH52" i="1"/>
  <c r="Y58" i="28"/>
  <c r="Y58" i="27"/>
  <c r="Y58" i="26"/>
  <c r="V58" i="25"/>
  <c r="IH56" i="1"/>
  <c r="Y62" i="28"/>
  <c r="Y62" i="27"/>
  <c r="Y62" i="26"/>
  <c r="V62" i="25"/>
  <c r="IH60" i="1"/>
  <c r="Y66" i="28"/>
  <c r="Y66" i="27"/>
  <c r="Y66" i="26"/>
  <c r="V66" i="25"/>
  <c r="IH64" i="1"/>
  <c r="Y70" i="28"/>
  <c r="Y70" i="27"/>
  <c r="Y70" i="26"/>
  <c r="V70" i="25"/>
  <c r="IH68" i="1"/>
  <c r="Y74" i="28"/>
  <c r="Y74" i="27"/>
  <c r="Y74" i="26"/>
  <c r="V74" i="25"/>
  <c r="IH72" i="1"/>
  <c r="Y78" i="28"/>
  <c r="Y78" i="27"/>
  <c r="Y78" i="26"/>
  <c r="V78" i="25"/>
  <c r="IH76" i="1"/>
  <c r="Y82" i="28"/>
  <c r="Y82" i="27"/>
  <c r="Y82" i="26"/>
  <c r="V82" i="25"/>
  <c r="IH80" i="1"/>
  <c r="Y86" i="28"/>
  <c r="Y86" i="27"/>
  <c r="Y86" i="26"/>
  <c r="V86" i="25"/>
  <c r="IH84" i="1"/>
  <c r="Y90" i="28"/>
  <c r="Y90" i="27"/>
  <c r="Y90" i="26"/>
  <c r="V90" i="25"/>
  <c r="IH88" i="1"/>
  <c r="Y94" i="28"/>
  <c r="Y94" i="27"/>
  <c r="Y94" i="26"/>
  <c r="V94" i="25"/>
  <c r="IH92" i="1"/>
  <c r="Y98" i="28"/>
  <c r="Y98" i="27"/>
  <c r="Y98" i="26"/>
  <c r="V98" i="25"/>
  <c r="IH96" i="1"/>
  <c r="Y102" i="28"/>
  <c r="Y102" i="27"/>
  <c r="Y102" i="26"/>
  <c r="V102" i="25"/>
  <c r="IH100" i="1"/>
  <c r="Y106" i="28"/>
  <c r="Y106" i="27"/>
  <c r="Y106" i="26"/>
  <c r="V106" i="25"/>
  <c r="IH104" i="1"/>
  <c r="Y110" i="28"/>
  <c r="Y110" i="27"/>
  <c r="Y110" i="26"/>
  <c r="V110" i="25"/>
  <c r="IH108" i="1"/>
  <c r="Y114" i="28"/>
  <c r="Y114" i="27"/>
  <c r="Y114" i="26"/>
  <c r="V114" i="25"/>
  <c r="IH112" i="1"/>
  <c r="Y118" i="28"/>
  <c r="Y118" i="27"/>
  <c r="Y118" i="26"/>
  <c r="V118" i="25"/>
  <c r="IH116" i="1"/>
  <c r="Y122" i="28"/>
  <c r="Y122" i="27"/>
  <c r="Y122" i="26"/>
  <c r="V122" i="25"/>
  <c r="IH120" i="1"/>
  <c r="Y126" i="28"/>
  <c r="Y126" i="27"/>
  <c r="Y126" i="26"/>
  <c r="V126" i="25"/>
  <c r="IH124" i="1"/>
  <c r="Y130" i="28"/>
  <c r="Y130" i="27"/>
  <c r="Y130" i="26"/>
  <c r="V130" i="25"/>
  <c r="IH128" i="1"/>
  <c r="Y134" i="28"/>
  <c r="Y134" i="27"/>
  <c r="Y134" i="26"/>
  <c r="V134" i="25"/>
  <c r="IH132" i="1"/>
  <c r="Y138" i="28"/>
  <c r="Y138" i="27"/>
  <c r="Y138" i="26"/>
  <c r="V138" i="25"/>
  <c r="IH136" i="1"/>
  <c r="Y142" i="28"/>
  <c r="Y142" i="27"/>
  <c r="Y142" i="26"/>
  <c r="V142" i="25"/>
  <c r="IH140" i="1"/>
  <c r="Y146" i="28"/>
  <c r="Y146" i="27"/>
  <c r="Y146" i="26"/>
  <c r="V146" i="25"/>
  <c r="IH144" i="1"/>
  <c r="Y150" i="28"/>
  <c r="Y150" i="27"/>
  <c r="Y150" i="26"/>
  <c r="V150" i="25"/>
  <c r="IH148" i="1"/>
  <c r="Y154" i="28"/>
  <c r="Y154" i="27"/>
  <c r="Y154" i="26"/>
  <c r="V154" i="25"/>
  <c r="IH152" i="1"/>
  <c r="Y158" i="28"/>
  <c r="Y158" i="27"/>
  <c r="Y158" i="26"/>
  <c r="V158" i="25"/>
  <c r="IH156" i="1"/>
  <c r="Y162" i="28"/>
  <c r="Y162" i="27"/>
  <c r="Y162" i="26"/>
  <c r="V162" i="25"/>
  <c r="IH160" i="1"/>
  <c r="Y166" i="28"/>
  <c r="Y166" i="27"/>
  <c r="Y166" i="26"/>
  <c r="V166" i="25"/>
  <c r="IH164" i="1"/>
  <c r="Y170" i="28"/>
  <c r="Y170" i="27"/>
  <c r="Y170" i="26"/>
  <c r="V170" i="25"/>
  <c r="IH168" i="1"/>
  <c r="Y174" i="28"/>
  <c r="Y174" i="27"/>
  <c r="Y174" i="26"/>
  <c r="V174" i="25"/>
  <c r="IH172" i="1"/>
  <c r="Y178" i="28"/>
  <c r="Y178" i="27"/>
  <c r="Y178" i="26"/>
  <c r="V178" i="25"/>
  <c r="IH176" i="1"/>
  <c r="Y182" i="28"/>
  <c r="Y182" i="27"/>
  <c r="Y182" i="26"/>
  <c r="V182" i="25"/>
  <c r="IH180" i="1"/>
  <c r="Y186" i="28"/>
  <c r="Y186" i="27"/>
  <c r="Y186" i="26"/>
  <c r="V186" i="25"/>
  <c r="IH184" i="1"/>
  <c r="Y190" i="28"/>
  <c r="Y190" i="27"/>
  <c r="Y190" i="26"/>
  <c r="V190" i="25"/>
  <c r="IH188" i="1"/>
  <c r="Y194" i="28"/>
  <c r="Y194" i="27"/>
  <c r="Y194" i="26"/>
  <c r="V194" i="25"/>
  <c r="IH192" i="1"/>
  <c r="Y198" i="28"/>
  <c r="Y198" i="27"/>
  <c r="Y198" i="26"/>
  <c r="V198" i="25"/>
  <c r="IH196" i="1"/>
  <c r="Y202" i="28"/>
  <c r="Y202" i="27"/>
  <c r="Y202" i="26"/>
  <c r="V202" i="25"/>
  <c r="IH200" i="1"/>
  <c r="Y206" i="28"/>
  <c r="Y206" i="27"/>
  <c r="Y206" i="26"/>
  <c r="V206" i="25"/>
  <c r="IH204" i="1"/>
  <c r="Y210" i="28"/>
  <c r="Y210" i="27"/>
  <c r="Y210" i="26"/>
  <c r="V210" i="25"/>
  <c r="IH208" i="1"/>
  <c r="Y214" i="28"/>
  <c r="Y214" i="27"/>
  <c r="Y214" i="26"/>
  <c r="V214" i="25"/>
  <c r="IH10" i="1"/>
  <c r="Y16" i="28"/>
  <c r="Y16" i="27"/>
  <c r="Y16" i="26"/>
  <c r="V16" i="25"/>
  <c r="IH14" i="1"/>
  <c r="Y20" i="28"/>
  <c r="Y20" i="27"/>
  <c r="Y20" i="26"/>
  <c r="V20" i="25"/>
  <c r="IH11" i="1"/>
  <c r="Y17" i="28"/>
  <c r="Y17" i="27"/>
  <c r="V17" i="25"/>
  <c r="Y17" i="26"/>
  <c r="IH19" i="1"/>
  <c r="Y25" i="28"/>
  <c r="Y25" i="27"/>
  <c r="V25" i="25"/>
  <c r="Y25" i="26"/>
  <c r="IH27" i="1"/>
  <c r="Y33" i="28"/>
  <c r="Y33" i="27"/>
  <c r="V33" i="25"/>
  <c r="Y33" i="26"/>
  <c r="IH35" i="1"/>
  <c r="Y41" i="28"/>
  <c r="Y41" i="27"/>
  <c r="V41" i="25"/>
  <c r="Y41" i="26"/>
  <c r="IH43" i="1"/>
  <c r="Y49" i="27"/>
  <c r="Y49" i="28"/>
  <c r="V49" i="25"/>
  <c r="Y49" i="26"/>
  <c r="IH51" i="1"/>
  <c r="Y57" i="27"/>
  <c r="Y57" i="28"/>
  <c r="V57" i="25"/>
  <c r="Y57" i="26"/>
  <c r="IH63" i="1"/>
  <c r="Y69" i="27"/>
  <c r="Y69" i="28"/>
  <c r="V69" i="25"/>
  <c r="Y69" i="26"/>
  <c r="IH71" i="1"/>
  <c r="Y77" i="27"/>
  <c r="Y77" i="28"/>
  <c r="V77" i="25"/>
  <c r="Y77" i="26"/>
  <c r="IH75" i="1"/>
  <c r="Y81" i="27"/>
  <c r="Y81" i="28"/>
  <c r="V81" i="25"/>
  <c r="Y81" i="26"/>
  <c r="IH83" i="1"/>
  <c r="Y89" i="27"/>
  <c r="Y89" i="28"/>
  <c r="V89" i="25"/>
  <c r="Y89" i="26"/>
  <c r="IH91" i="1"/>
  <c r="Y97" i="28"/>
  <c r="Y97" i="27"/>
  <c r="V97" i="25"/>
  <c r="Y97" i="26"/>
  <c r="IH103" i="1"/>
  <c r="Y109" i="28"/>
  <c r="Y109" i="27"/>
  <c r="V109" i="25"/>
  <c r="Y109" i="26"/>
  <c r="IH111" i="1"/>
  <c r="Y117" i="28"/>
  <c r="Y117" i="27"/>
  <c r="V117" i="25"/>
  <c r="Y117" i="26"/>
  <c r="IH119" i="1"/>
  <c r="Y125" i="28"/>
  <c r="Y125" i="27"/>
  <c r="V125" i="25"/>
  <c r="Y125" i="26"/>
  <c r="IH127" i="1"/>
  <c r="Y133" i="28"/>
  <c r="Y133" i="27"/>
  <c r="V133" i="25"/>
  <c r="Y133" i="26"/>
  <c r="IH135" i="1"/>
  <c r="Y141" i="28"/>
  <c r="Y141" i="27"/>
  <c r="V141" i="25"/>
  <c r="Y141" i="26"/>
  <c r="IH143" i="1"/>
  <c r="Y149" i="28"/>
  <c r="Y149" i="27"/>
  <c r="V149" i="25"/>
  <c r="Y149" i="26"/>
  <c r="IH147" i="1"/>
  <c r="Y153" i="28"/>
  <c r="Y153" i="27"/>
  <c r="V153" i="25"/>
  <c r="Y153" i="26"/>
  <c r="IH155" i="1"/>
  <c r="Y161" i="28"/>
  <c r="Y161" i="27"/>
  <c r="V161" i="25"/>
  <c r="Y161" i="26"/>
  <c r="IH167" i="1"/>
  <c r="Y173" i="28"/>
  <c r="Y173" i="27"/>
  <c r="V173" i="25"/>
  <c r="Y173" i="26"/>
  <c r="IH175" i="1"/>
  <c r="Y181" i="28"/>
  <c r="Y181" i="27"/>
  <c r="V181" i="25"/>
  <c r="Y181" i="26"/>
  <c r="IH183" i="1"/>
  <c r="Y189" i="28"/>
  <c r="Y189" i="27"/>
  <c r="V189" i="25"/>
  <c r="Y189" i="26"/>
  <c r="IH191" i="1"/>
  <c r="Y197" i="28"/>
  <c r="Y197" i="27"/>
  <c r="V197" i="25"/>
  <c r="Y197" i="26"/>
  <c r="IH199" i="1"/>
  <c r="Y205" i="28"/>
  <c r="Y205" i="27"/>
  <c r="V205" i="25"/>
  <c r="Y205" i="26"/>
  <c r="IH207" i="1"/>
  <c r="Y213" i="28"/>
  <c r="Y213" i="27"/>
  <c r="Y213" i="26"/>
  <c r="V213" i="25"/>
  <c r="IH9" i="1"/>
  <c r="Y15" i="28"/>
  <c r="Y15" i="27"/>
  <c r="Y15" i="26"/>
  <c r="V15" i="25"/>
  <c r="IH13" i="1"/>
  <c r="Y19" i="28"/>
  <c r="Y19" i="27"/>
  <c r="Y19" i="26"/>
  <c r="V19" i="25"/>
  <c r="IH17" i="1"/>
  <c r="Y23" i="28"/>
  <c r="Y23" i="27"/>
  <c r="Y23" i="26"/>
  <c r="V23" i="25"/>
  <c r="IH21" i="1"/>
  <c r="Y27" i="28"/>
  <c r="Y27" i="27"/>
  <c r="Y27" i="26"/>
  <c r="V27" i="25"/>
  <c r="IH25" i="1"/>
  <c r="Y31" i="28"/>
  <c r="Y31" i="27"/>
  <c r="Y31" i="26"/>
  <c r="V31" i="25"/>
  <c r="IH29" i="1"/>
  <c r="Y35" i="28"/>
  <c r="Y35" i="27"/>
  <c r="Y35" i="26"/>
  <c r="V35" i="25"/>
  <c r="IH33" i="1"/>
  <c r="Y39" i="28"/>
  <c r="Y39" i="27"/>
  <c r="Y39" i="26"/>
  <c r="V39" i="25"/>
  <c r="IH37" i="1"/>
  <c r="Y43" i="28"/>
  <c r="Y43" i="27"/>
  <c r="Y43" i="26"/>
  <c r="V43" i="25"/>
  <c r="IH41" i="1"/>
  <c r="Y47" i="28"/>
  <c r="Y47" i="27"/>
  <c r="Y47" i="26"/>
  <c r="V47" i="25"/>
  <c r="IH45" i="1"/>
  <c r="Y51" i="28"/>
  <c r="Y51" i="27"/>
  <c r="Y51" i="26"/>
  <c r="V51" i="25"/>
  <c r="IH49" i="1"/>
  <c r="Y55" i="28"/>
  <c r="Y55" i="27"/>
  <c r="Y55" i="26"/>
  <c r="V55" i="25"/>
  <c r="IH53" i="1"/>
  <c r="Y59" i="28"/>
  <c r="Y59" i="27"/>
  <c r="Y59" i="26"/>
  <c r="V59" i="25"/>
  <c r="IH57" i="1"/>
  <c r="Y63" i="28"/>
  <c r="Y63" i="27"/>
  <c r="Y63" i="26"/>
  <c r="V63" i="25"/>
  <c r="IH61" i="1"/>
  <c r="Y67" i="28"/>
  <c r="Y67" i="27"/>
  <c r="Y67" i="26"/>
  <c r="V67" i="25"/>
  <c r="IH65" i="1"/>
  <c r="Y71" i="28"/>
  <c r="Y71" i="27"/>
  <c r="Y71" i="26"/>
  <c r="V71" i="25"/>
  <c r="IH69" i="1"/>
  <c r="Y75" i="28"/>
  <c r="Y75" i="27"/>
  <c r="Y75" i="26"/>
  <c r="V75" i="25"/>
  <c r="IH73" i="1"/>
  <c r="Y79" i="28"/>
  <c r="Y79" i="27"/>
  <c r="Y79" i="26"/>
  <c r="V79" i="25"/>
  <c r="IH77" i="1"/>
  <c r="Y83" i="28"/>
  <c r="Y83" i="27"/>
  <c r="Y83" i="26"/>
  <c r="V83" i="25"/>
  <c r="IH81" i="1"/>
  <c r="Y87" i="28"/>
  <c r="Y87" i="27"/>
  <c r="Y87" i="26"/>
  <c r="V87" i="25"/>
  <c r="IH85" i="1"/>
  <c r="Y91" i="28"/>
  <c r="Y91" i="27"/>
  <c r="Y91" i="26"/>
  <c r="V91" i="25"/>
  <c r="IH89" i="1"/>
  <c r="Y95" i="28"/>
  <c r="Y95" i="27"/>
  <c r="Y95" i="26"/>
  <c r="V95" i="25"/>
  <c r="IH93" i="1"/>
  <c r="Y99" i="28"/>
  <c r="Y99" i="27"/>
  <c r="Y99" i="26"/>
  <c r="V99" i="25"/>
  <c r="IH97" i="1"/>
  <c r="Y103" i="28"/>
  <c r="Y103" i="27"/>
  <c r="Y103" i="26"/>
  <c r="V103" i="25"/>
  <c r="IH101" i="1"/>
  <c r="Y107" i="28"/>
  <c r="Y107" i="27"/>
  <c r="Y107" i="26"/>
  <c r="V107" i="25"/>
  <c r="IH105" i="1"/>
  <c r="Y111" i="28"/>
  <c r="Y111" i="27"/>
  <c r="Y111" i="26"/>
  <c r="V111" i="25"/>
  <c r="IH109" i="1"/>
  <c r="Y115" i="28"/>
  <c r="Y115" i="27"/>
  <c r="Y115" i="26"/>
  <c r="V115" i="25"/>
  <c r="IH113" i="1"/>
  <c r="Y119" i="28"/>
  <c r="Y119" i="27"/>
  <c r="Y119" i="26"/>
  <c r="V119" i="25"/>
  <c r="IH117" i="1"/>
  <c r="Y123" i="28"/>
  <c r="Y123" i="27"/>
  <c r="Y123" i="26"/>
  <c r="V123" i="25"/>
  <c r="IH121" i="1"/>
  <c r="Y127" i="28"/>
  <c r="Y127" i="27"/>
  <c r="Y127" i="26"/>
  <c r="V127" i="25"/>
  <c r="IH125" i="1"/>
  <c r="Y131" i="28"/>
  <c r="Y131" i="27"/>
  <c r="Y131" i="26"/>
  <c r="V131" i="25"/>
  <c r="IH129" i="1"/>
  <c r="Y135" i="28"/>
  <c r="Y135" i="27"/>
  <c r="Y135" i="26"/>
  <c r="V135" i="25"/>
  <c r="IH133" i="1"/>
  <c r="Y139" i="28"/>
  <c r="Y139" i="27"/>
  <c r="Y139" i="26"/>
  <c r="V139" i="25"/>
  <c r="IH137" i="1"/>
  <c r="Y143" i="28"/>
  <c r="Y143" i="27"/>
  <c r="Y143" i="26"/>
  <c r="V143" i="25"/>
  <c r="IH141" i="1"/>
  <c r="Y147" i="28"/>
  <c r="Y147" i="27"/>
  <c r="Y147" i="26"/>
  <c r="V147" i="25"/>
  <c r="IH145" i="1"/>
  <c r="Y151" i="28"/>
  <c r="Y151" i="27"/>
  <c r="Y151" i="26"/>
  <c r="V151" i="25"/>
  <c r="IH149" i="1"/>
  <c r="Y155" i="28"/>
  <c r="Y155" i="27"/>
  <c r="Y155" i="26"/>
  <c r="V155" i="25"/>
  <c r="IH153" i="1"/>
  <c r="Y159" i="28"/>
  <c r="Y159" i="27"/>
  <c r="Y159" i="26"/>
  <c r="V159" i="25"/>
  <c r="IH157" i="1"/>
  <c r="Y163" i="28"/>
  <c r="Y163" i="27"/>
  <c r="Y163" i="26"/>
  <c r="V163" i="25"/>
  <c r="IH161" i="1"/>
  <c r="Y167" i="28"/>
  <c r="Y167" i="27"/>
  <c r="Y167" i="26"/>
  <c r="V167" i="25"/>
  <c r="IH165" i="1"/>
  <c r="Y171" i="28"/>
  <c r="Y171" i="27"/>
  <c r="Y171" i="26"/>
  <c r="V171" i="25"/>
  <c r="IH169" i="1"/>
  <c r="Y175" i="28"/>
  <c r="Y175" i="27"/>
  <c r="Y175" i="26"/>
  <c r="V175" i="25"/>
  <c r="IH173" i="1"/>
  <c r="Y179" i="28"/>
  <c r="Y179" i="27"/>
  <c r="Y179" i="26"/>
  <c r="V179" i="25"/>
  <c r="IH177" i="1"/>
  <c r="Y183" i="28"/>
  <c r="Y183" i="27"/>
  <c r="Y183" i="26"/>
  <c r="V183" i="25"/>
  <c r="IH181" i="1"/>
  <c r="Y187" i="28"/>
  <c r="Y187" i="27"/>
  <c r="Y187" i="26"/>
  <c r="V187" i="25"/>
  <c r="IH185" i="1"/>
  <c r="Y191" i="28"/>
  <c r="Y191" i="27"/>
  <c r="Y191" i="26"/>
  <c r="V191" i="25"/>
  <c r="IH189" i="1"/>
  <c r="Y195" i="28"/>
  <c r="Y195" i="27"/>
  <c r="Y195" i="26"/>
  <c r="V195" i="25"/>
  <c r="IH193" i="1"/>
  <c r="Y199" i="28"/>
  <c r="Y199" i="27"/>
  <c r="Y199" i="26"/>
  <c r="V199" i="25"/>
  <c r="IH197" i="1"/>
  <c r="Y203" i="28"/>
  <c r="Y203" i="27"/>
  <c r="Y203" i="26"/>
  <c r="V203" i="25"/>
  <c r="IH201" i="1"/>
  <c r="Y207" i="28"/>
  <c r="Y207" i="27"/>
  <c r="Y207" i="26"/>
  <c r="V207" i="25"/>
  <c r="IH205" i="1"/>
  <c r="Y211" i="28"/>
  <c r="Y211" i="27"/>
  <c r="Y211" i="26"/>
  <c r="V211" i="25"/>
  <c r="IH209" i="1"/>
  <c r="Y215" i="28"/>
  <c r="Y215" i="27"/>
  <c r="Y215" i="26"/>
  <c r="V215" i="25"/>
  <c r="IH18" i="1"/>
  <c r="Y24" i="28"/>
  <c r="Y24" i="27"/>
  <c r="Y24" i="26"/>
  <c r="V24" i="25"/>
  <c r="IH22" i="1"/>
  <c r="Y28" i="28"/>
  <c r="Y28" i="27"/>
  <c r="Y28" i="26"/>
  <c r="V28" i="25"/>
  <c r="IH26" i="1"/>
  <c r="Y32" i="28"/>
  <c r="Y32" i="27"/>
  <c r="Y32" i="26"/>
  <c r="V32" i="25"/>
  <c r="IH30" i="1"/>
  <c r="Y36" i="28"/>
  <c r="Y36" i="27"/>
  <c r="Y36" i="26"/>
  <c r="V36" i="25"/>
  <c r="IH34" i="1"/>
  <c r="Y40" i="28"/>
  <c r="Y40" i="27"/>
  <c r="Y40" i="26"/>
  <c r="V40" i="25"/>
  <c r="IH38" i="1"/>
  <c r="Y44" i="28"/>
  <c r="Y44" i="27"/>
  <c r="Y44" i="26"/>
  <c r="V44" i="25"/>
  <c r="IH42" i="1"/>
  <c r="Y48" i="28"/>
  <c r="Y48" i="27"/>
  <c r="Y48" i="26"/>
  <c r="V48" i="25"/>
  <c r="IH46" i="1"/>
  <c r="Y52" i="28"/>
  <c r="Y52" i="27"/>
  <c r="Y52" i="26"/>
  <c r="V52" i="25"/>
  <c r="IH50" i="1"/>
  <c r="Y56" i="28"/>
  <c r="Y56" i="27"/>
  <c r="Y56" i="26"/>
  <c r="V56" i="25"/>
  <c r="IH54" i="1"/>
  <c r="Y60" i="28"/>
  <c r="Y60" i="27"/>
  <c r="Y60" i="26"/>
  <c r="V60" i="25"/>
  <c r="IH58" i="1"/>
  <c r="Y64" i="28"/>
  <c r="Y64" i="27"/>
  <c r="Y64" i="26"/>
  <c r="V64" i="25"/>
  <c r="IH62" i="1"/>
  <c r="Y68" i="28"/>
  <c r="Y68" i="27"/>
  <c r="Y68" i="26"/>
  <c r="V68" i="25"/>
  <c r="IH66" i="1"/>
  <c r="Y72" i="28"/>
  <c r="Y72" i="27"/>
  <c r="Y72" i="26"/>
  <c r="V72" i="25"/>
  <c r="IH70" i="1"/>
  <c r="Y76" i="28"/>
  <c r="Y76" i="27"/>
  <c r="Y76" i="26"/>
  <c r="V76" i="25"/>
  <c r="IH74" i="1"/>
  <c r="Y80" i="28"/>
  <c r="Y80" i="27"/>
  <c r="Y80" i="26"/>
  <c r="V80" i="25"/>
  <c r="IH78" i="1"/>
  <c r="Y84" i="28"/>
  <c r="Y84" i="27"/>
  <c r="Y84" i="26"/>
  <c r="V84" i="25"/>
  <c r="IH82" i="1"/>
  <c r="Y88" i="28"/>
  <c r="Y88" i="27"/>
  <c r="Y88" i="26"/>
  <c r="V88" i="25"/>
  <c r="IH86" i="1"/>
  <c r="Y92" i="28"/>
  <c r="Y92" i="27"/>
  <c r="Y92" i="26"/>
  <c r="V92" i="25"/>
  <c r="IH90" i="1"/>
  <c r="Y96" i="28"/>
  <c r="Y96" i="27"/>
  <c r="Y96" i="26"/>
  <c r="V96" i="25"/>
  <c r="IH94" i="1"/>
  <c r="Y100" i="28"/>
  <c r="Y100" i="27"/>
  <c r="Y100" i="26"/>
  <c r="V100" i="25"/>
  <c r="IH98" i="1"/>
  <c r="Y104" i="28"/>
  <c r="Y104" i="27"/>
  <c r="Y104" i="26"/>
  <c r="V104" i="25"/>
  <c r="IH102" i="1"/>
  <c r="Y108" i="28"/>
  <c r="Y108" i="27"/>
  <c r="Y108" i="26"/>
  <c r="V108" i="25"/>
  <c r="IH106" i="1"/>
  <c r="Y112" i="28"/>
  <c r="Y112" i="27"/>
  <c r="Y112" i="26"/>
  <c r="V112" i="25"/>
  <c r="IH110" i="1"/>
  <c r="Y116" i="28"/>
  <c r="Y116" i="27"/>
  <c r="Y116" i="26"/>
  <c r="V116" i="25"/>
  <c r="IH114" i="1"/>
  <c r="Y120" i="28"/>
  <c r="Y120" i="27"/>
  <c r="Y120" i="26"/>
  <c r="V120" i="25"/>
  <c r="IH118" i="1"/>
  <c r="Y124" i="28"/>
  <c r="Y124" i="27"/>
  <c r="Y124" i="26"/>
  <c r="V124" i="25"/>
  <c r="IH122" i="1"/>
  <c r="Y128" i="28"/>
  <c r="Y128" i="27"/>
  <c r="Y128" i="26"/>
  <c r="V128" i="25"/>
  <c r="IH126" i="1"/>
  <c r="Y132" i="28"/>
  <c r="Y132" i="27"/>
  <c r="Y132" i="26"/>
  <c r="V132" i="25"/>
  <c r="IH130" i="1"/>
  <c r="Y136" i="28"/>
  <c r="Y136" i="27"/>
  <c r="Y136" i="26"/>
  <c r="V136" i="25"/>
  <c r="IH134" i="1"/>
  <c r="Y140" i="28"/>
  <c r="Y140" i="27"/>
  <c r="Y140" i="26"/>
  <c r="V140" i="25"/>
  <c r="IH138" i="1"/>
  <c r="Y144" i="28"/>
  <c r="Y144" i="27"/>
  <c r="Y144" i="26"/>
  <c r="V144" i="25"/>
  <c r="IH142" i="1"/>
  <c r="Y148" i="28"/>
  <c r="Y148" i="27"/>
  <c r="V148" i="25"/>
  <c r="Y148" i="26"/>
  <c r="IH146" i="1"/>
  <c r="Y152" i="28"/>
  <c r="Y152" i="27"/>
  <c r="V152" i="25"/>
  <c r="Y152" i="26"/>
  <c r="IH150" i="1"/>
  <c r="Y156" i="28"/>
  <c r="Y156" i="27"/>
  <c r="V156" i="25"/>
  <c r="Y156" i="26"/>
  <c r="IH154" i="1"/>
  <c r="Y160" i="28"/>
  <c r="Y160" i="27"/>
  <c r="V160" i="25"/>
  <c r="Y160" i="26"/>
  <c r="IH158" i="1"/>
  <c r="Y164" i="28"/>
  <c r="Y164" i="27"/>
  <c r="V164" i="25"/>
  <c r="Y164" i="26"/>
  <c r="IH162" i="1"/>
  <c r="Y168" i="28"/>
  <c r="Y168" i="27"/>
  <c r="V168" i="25"/>
  <c r="Y168" i="26"/>
  <c r="IH166" i="1"/>
  <c r="Y172" i="28"/>
  <c r="Y172" i="27"/>
  <c r="V172" i="25"/>
  <c r="Y172" i="26"/>
  <c r="IH170" i="1"/>
  <c r="Y176" i="28"/>
  <c r="Y176" i="27"/>
  <c r="V176" i="25"/>
  <c r="Y176" i="26"/>
  <c r="IH174" i="1"/>
  <c r="Y180" i="28"/>
  <c r="Y180" i="27"/>
  <c r="V180" i="25"/>
  <c r="Y180" i="26"/>
  <c r="IH178" i="1"/>
  <c r="Y184" i="28"/>
  <c r="Y184" i="27"/>
  <c r="V184" i="25"/>
  <c r="Y184" i="26"/>
  <c r="IH182" i="1"/>
  <c r="Y188" i="28"/>
  <c r="Y188" i="27"/>
  <c r="V188" i="25"/>
  <c r="Y188" i="26"/>
  <c r="IH186" i="1"/>
  <c r="Y192" i="28"/>
  <c r="Y192" i="27"/>
  <c r="V192" i="25"/>
  <c r="Y192" i="26"/>
  <c r="IH190" i="1"/>
  <c r="Y196" i="28"/>
  <c r="Y196" i="27"/>
  <c r="V196" i="25"/>
  <c r="Y196" i="26"/>
  <c r="IH194" i="1"/>
  <c r="Y200" i="28"/>
  <c r="Y200" i="27"/>
  <c r="V200" i="25"/>
  <c r="Y200" i="26"/>
  <c r="IH198" i="1"/>
  <c r="Y204" i="28"/>
  <c r="Y204" i="27"/>
  <c r="V204" i="25"/>
  <c r="Y204" i="26"/>
  <c r="IH202" i="1"/>
  <c r="Y208" i="28"/>
  <c r="Y208" i="27"/>
  <c r="V208" i="25"/>
  <c r="Y208" i="26"/>
  <c r="IH206" i="1"/>
  <c r="Y212" i="28"/>
  <c r="Y212" i="27"/>
  <c r="V212" i="25"/>
  <c r="Y212" i="26"/>
  <c r="IH210" i="1"/>
  <c r="Y216" i="28"/>
  <c r="Y216" i="27"/>
  <c r="V216" i="25"/>
  <c r="Y216" i="26"/>
  <c r="II19" i="1"/>
  <c r="II35" i="1"/>
  <c r="II51" i="1"/>
  <c r="II71" i="1"/>
  <c r="II95" i="1"/>
  <c r="II159" i="1"/>
  <c r="II23" i="1"/>
  <c r="II39" i="1"/>
  <c r="II63" i="1"/>
  <c r="II79" i="1"/>
  <c r="II87" i="1"/>
  <c r="II103" i="1"/>
  <c r="II115" i="1"/>
  <c r="II127" i="1"/>
  <c r="II139" i="1"/>
  <c r="II151" i="1"/>
  <c r="II167" i="1"/>
  <c r="II179" i="1"/>
  <c r="II191" i="1"/>
  <c r="II203" i="1"/>
  <c r="II16" i="1"/>
  <c r="II28" i="1"/>
  <c r="II36" i="1"/>
  <c r="II44" i="1"/>
  <c r="II52" i="1"/>
  <c r="II60" i="1"/>
  <c r="II64" i="1"/>
  <c r="II68" i="1"/>
  <c r="II72" i="1"/>
  <c r="II76" i="1"/>
  <c r="II80" i="1"/>
  <c r="II84" i="1"/>
  <c r="II88" i="1"/>
  <c r="II92" i="1"/>
  <c r="II96" i="1"/>
  <c r="II100" i="1"/>
  <c r="II104" i="1"/>
  <c r="II108" i="1"/>
  <c r="II112" i="1"/>
  <c r="II116" i="1"/>
  <c r="II120" i="1"/>
  <c r="II124" i="1"/>
  <c r="II128" i="1"/>
  <c r="II132" i="1"/>
  <c r="II136" i="1"/>
  <c r="II140" i="1"/>
  <c r="II144" i="1"/>
  <c r="II148" i="1"/>
  <c r="II152" i="1"/>
  <c r="II156" i="1"/>
  <c r="II160" i="1"/>
  <c r="II164" i="1"/>
  <c r="II168" i="1"/>
  <c r="II172" i="1"/>
  <c r="II176" i="1"/>
  <c r="II180" i="1"/>
  <c r="II184" i="1"/>
  <c r="II188" i="1"/>
  <c r="II192" i="1"/>
  <c r="II196" i="1"/>
  <c r="II200" i="1"/>
  <c r="II204" i="1"/>
  <c r="II208" i="1"/>
  <c r="II11" i="1"/>
  <c r="II47" i="1"/>
  <c r="II59" i="1"/>
  <c r="II75" i="1"/>
  <c r="II91" i="1"/>
  <c r="II107" i="1"/>
  <c r="II119" i="1"/>
  <c r="II131" i="1"/>
  <c r="II143" i="1"/>
  <c r="II155" i="1"/>
  <c r="II171" i="1"/>
  <c r="II183" i="1"/>
  <c r="II195" i="1"/>
  <c r="II207" i="1"/>
  <c r="II20" i="1"/>
  <c r="II9" i="1"/>
  <c r="II145" i="1"/>
  <c r="II149" i="1"/>
  <c r="II153" i="1"/>
  <c r="II157" i="1"/>
  <c r="II161" i="1"/>
  <c r="II165" i="1"/>
  <c r="II169" i="1"/>
  <c r="II173" i="1"/>
  <c r="II177" i="1"/>
  <c r="II181" i="1"/>
  <c r="II185" i="1"/>
  <c r="II189" i="1"/>
  <c r="II193" i="1"/>
  <c r="II197" i="1"/>
  <c r="II201" i="1"/>
  <c r="II205" i="1"/>
  <c r="II209" i="1"/>
  <c r="II15" i="1"/>
  <c r="II31" i="1"/>
  <c r="II43" i="1"/>
  <c r="II55" i="1"/>
  <c r="II67" i="1"/>
  <c r="II83" i="1"/>
  <c r="II99" i="1"/>
  <c r="II111" i="1"/>
  <c r="II123" i="1"/>
  <c r="II135" i="1"/>
  <c r="II147" i="1"/>
  <c r="II163" i="1"/>
  <c r="II175" i="1"/>
  <c r="II187" i="1"/>
  <c r="II199" i="1"/>
  <c r="II211" i="1"/>
  <c r="II12" i="1"/>
  <c r="II24" i="1"/>
  <c r="II32" i="1"/>
  <c r="II40" i="1"/>
  <c r="II48" i="1"/>
  <c r="II56" i="1"/>
  <c r="II13" i="1"/>
  <c r="II17" i="1"/>
  <c r="II21" i="1"/>
  <c r="II25" i="1"/>
  <c r="II29" i="1"/>
  <c r="II33" i="1"/>
  <c r="II37" i="1"/>
  <c r="II41" i="1"/>
  <c r="II45" i="1"/>
  <c r="II49" i="1"/>
  <c r="II53" i="1"/>
  <c r="II57" i="1"/>
  <c r="II61" i="1"/>
  <c r="II65" i="1"/>
  <c r="II69" i="1"/>
  <c r="II73" i="1"/>
  <c r="II77" i="1"/>
  <c r="II81" i="1"/>
  <c r="II85" i="1"/>
  <c r="II89" i="1"/>
  <c r="II93" i="1"/>
  <c r="II97" i="1"/>
  <c r="II101" i="1"/>
  <c r="II105" i="1"/>
  <c r="II109" i="1"/>
  <c r="II113" i="1"/>
  <c r="II117" i="1"/>
  <c r="II121" i="1"/>
  <c r="II125" i="1"/>
  <c r="II129" i="1"/>
  <c r="II133" i="1"/>
  <c r="II137" i="1"/>
  <c r="II141" i="1"/>
  <c r="II10" i="1"/>
  <c r="II14" i="1"/>
  <c r="II18" i="1"/>
  <c r="II22" i="1"/>
  <c r="II26" i="1"/>
  <c r="II30" i="1"/>
  <c r="II34" i="1"/>
  <c r="II38" i="1"/>
  <c r="II42" i="1"/>
  <c r="II46" i="1"/>
  <c r="II50" i="1"/>
  <c r="II54" i="1"/>
  <c r="II58" i="1"/>
  <c r="II62" i="1"/>
  <c r="II66" i="1"/>
  <c r="II70" i="1"/>
  <c r="II74" i="1"/>
  <c r="II78" i="1"/>
  <c r="II82" i="1"/>
  <c r="II86" i="1"/>
  <c r="II90" i="1"/>
  <c r="II94" i="1"/>
  <c r="II98" i="1"/>
  <c r="II102" i="1"/>
  <c r="II106" i="1"/>
  <c r="II110" i="1"/>
  <c r="II114" i="1"/>
  <c r="II118" i="1"/>
  <c r="II122" i="1"/>
  <c r="II126" i="1"/>
  <c r="II130" i="1"/>
  <c r="II134" i="1"/>
  <c r="II138" i="1"/>
  <c r="II142" i="1"/>
  <c r="II146" i="1"/>
  <c r="II150" i="1"/>
  <c r="II154" i="1"/>
  <c r="II158" i="1"/>
  <c r="II162" i="1"/>
  <c r="II166" i="1"/>
  <c r="II170" i="1"/>
  <c r="II174" i="1"/>
  <c r="II178" i="1"/>
  <c r="II182" i="1"/>
  <c r="II186" i="1"/>
  <c r="II190" i="1"/>
  <c r="II194" i="1"/>
  <c r="II198" i="1"/>
  <c r="II202" i="1"/>
  <c r="II206" i="1"/>
  <c r="II210" i="1"/>
  <c r="II27" i="1"/>
  <c r="II8" i="1"/>
  <c r="II7" i="1"/>
  <c r="II6" i="1" l="1"/>
  <c r="HW6" i="1"/>
  <c r="GG3" i="8" l="1"/>
  <c r="BZ11" i="11"/>
  <c r="HV7" i="1" l="1"/>
  <c r="HV8" i="1"/>
  <c r="Z8" i="1" l="1"/>
  <c r="Y8" i="1"/>
  <c r="X8" i="1"/>
  <c r="W8" i="1"/>
  <c r="V8" i="1"/>
  <c r="U8" i="1"/>
  <c r="M8" i="1" l="1"/>
  <c r="U7" i="1"/>
  <c r="IE8" i="1" l="1"/>
  <c r="IK8" i="1"/>
  <c r="IM8" i="1" s="1"/>
  <c r="IO8" i="1" s="1"/>
  <c r="IA8" i="1"/>
  <c r="IA9" i="1"/>
  <c r="IA10" i="1"/>
  <c r="IA11" i="1"/>
  <c r="HZ11" i="1" s="1"/>
  <c r="IA12" i="1"/>
  <c r="HZ12" i="1" s="1"/>
  <c r="IA13" i="1"/>
  <c r="IA14" i="1"/>
  <c r="HZ14" i="1" s="1"/>
  <c r="IA15" i="1"/>
  <c r="HZ15" i="1" s="1"/>
  <c r="IA16" i="1"/>
  <c r="HZ16" i="1" s="1"/>
  <c r="IA17" i="1"/>
  <c r="IA18" i="1"/>
  <c r="HZ18" i="1" s="1"/>
  <c r="IA19" i="1"/>
  <c r="HZ19" i="1" s="1"/>
  <c r="IA20" i="1"/>
  <c r="HZ20" i="1" s="1"/>
  <c r="IA21" i="1"/>
  <c r="IA22" i="1"/>
  <c r="HZ22" i="1" s="1"/>
  <c r="IA23" i="1"/>
  <c r="HZ23" i="1" s="1"/>
  <c r="IA24" i="1"/>
  <c r="HZ24" i="1" s="1"/>
  <c r="IA25" i="1"/>
  <c r="HZ25" i="1" s="1"/>
  <c r="IA26" i="1"/>
  <c r="HZ26" i="1" s="1"/>
  <c r="IA27" i="1"/>
  <c r="HZ27" i="1" s="1"/>
  <c r="IA28" i="1"/>
  <c r="HZ28" i="1" s="1"/>
  <c r="IA29" i="1"/>
  <c r="IA30" i="1"/>
  <c r="HZ30" i="1" s="1"/>
  <c r="IA31" i="1"/>
  <c r="HZ31" i="1" s="1"/>
  <c r="IA32" i="1"/>
  <c r="HZ32" i="1" s="1"/>
  <c r="IA33" i="1"/>
  <c r="HZ33" i="1" s="1"/>
  <c r="IA34" i="1"/>
  <c r="HZ34" i="1" s="1"/>
  <c r="IA35" i="1"/>
  <c r="HZ35" i="1" s="1"/>
  <c r="IA36" i="1"/>
  <c r="HZ36" i="1" s="1"/>
  <c r="IA37" i="1"/>
  <c r="IA38" i="1"/>
  <c r="HZ38" i="1" s="1"/>
  <c r="IA39" i="1"/>
  <c r="HZ39" i="1" s="1"/>
  <c r="IA40" i="1"/>
  <c r="HZ40" i="1" s="1"/>
  <c r="IA41" i="1"/>
  <c r="HZ41" i="1" s="1"/>
  <c r="IA42" i="1"/>
  <c r="HZ42" i="1" s="1"/>
  <c r="IA43" i="1"/>
  <c r="HZ43" i="1" s="1"/>
  <c r="IA44" i="1"/>
  <c r="HZ44" i="1" s="1"/>
  <c r="IA45" i="1"/>
  <c r="HZ45" i="1" s="1"/>
  <c r="IA46" i="1"/>
  <c r="HZ46" i="1" s="1"/>
  <c r="IA47" i="1"/>
  <c r="HZ47" i="1" s="1"/>
  <c r="IA48" i="1"/>
  <c r="HZ48" i="1" s="1"/>
  <c r="IA49" i="1"/>
  <c r="IA50" i="1"/>
  <c r="HZ50" i="1" s="1"/>
  <c r="IA51" i="1"/>
  <c r="HZ51" i="1" s="1"/>
  <c r="IA52" i="1"/>
  <c r="HZ52" i="1" s="1"/>
  <c r="IA53" i="1"/>
  <c r="HZ53" i="1" s="1"/>
  <c r="IA54" i="1"/>
  <c r="HZ54" i="1" s="1"/>
  <c r="IA55" i="1"/>
  <c r="HZ55" i="1" s="1"/>
  <c r="IA56" i="1"/>
  <c r="HZ56" i="1" s="1"/>
  <c r="IA57" i="1"/>
  <c r="IA58" i="1"/>
  <c r="HZ58" i="1" s="1"/>
  <c r="IA59" i="1"/>
  <c r="HZ59" i="1" s="1"/>
  <c r="IA60" i="1"/>
  <c r="HZ60" i="1" s="1"/>
  <c r="IA61" i="1"/>
  <c r="HZ61" i="1" s="1"/>
  <c r="IA62" i="1"/>
  <c r="HZ62" i="1" s="1"/>
  <c r="IA63" i="1"/>
  <c r="HZ63" i="1" s="1"/>
  <c r="IA64" i="1"/>
  <c r="HZ64" i="1" s="1"/>
  <c r="IA65" i="1"/>
  <c r="IA66" i="1"/>
  <c r="HZ66" i="1" s="1"/>
  <c r="IA67" i="1"/>
  <c r="HZ67" i="1" s="1"/>
  <c r="IA68" i="1"/>
  <c r="HZ68" i="1" s="1"/>
  <c r="IA69" i="1"/>
  <c r="HZ69" i="1" s="1"/>
  <c r="IA70" i="1"/>
  <c r="HZ70" i="1" s="1"/>
  <c r="IA71" i="1"/>
  <c r="HZ71" i="1" s="1"/>
  <c r="IA72" i="1"/>
  <c r="HZ72" i="1" s="1"/>
  <c r="IA73" i="1"/>
  <c r="IA74" i="1"/>
  <c r="HZ74" i="1" s="1"/>
  <c r="IA75" i="1"/>
  <c r="HZ75" i="1" s="1"/>
  <c r="IA76" i="1"/>
  <c r="HZ76" i="1" s="1"/>
  <c r="IA77" i="1"/>
  <c r="IA78" i="1"/>
  <c r="HZ78" i="1" s="1"/>
  <c r="IA79" i="1"/>
  <c r="HZ79" i="1" s="1"/>
  <c r="IA80" i="1"/>
  <c r="HZ80" i="1" s="1"/>
  <c r="IA81" i="1"/>
  <c r="HZ81" i="1" s="1"/>
  <c r="IA82" i="1"/>
  <c r="HZ82" i="1" s="1"/>
  <c r="IA83" i="1"/>
  <c r="HZ83" i="1" s="1"/>
  <c r="IA84" i="1"/>
  <c r="HZ84" i="1" s="1"/>
  <c r="IA85" i="1"/>
  <c r="IA86" i="1"/>
  <c r="HZ86" i="1" s="1"/>
  <c r="IA87" i="1"/>
  <c r="HZ87" i="1" s="1"/>
  <c r="IA88" i="1"/>
  <c r="HZ88" i="1" s="1"/>
  <c r="IA89" i="1"/>
  <c r="HZ89" i="1" s="1"/>
  <c r="IA90" i="1"/>
  <c r="HZ90" i="1" s="1"/>
  <c r="IA91" i="1"/>
  <c r="HZ91" i="1" s="1"/>
  <c r="IA92" i="1"/>
  <c r="HZ92" i="1" s="1"/>
  <c r="IA93" i="1"/>
  <c r="IA94" i="1"/>
  <c r="HZ94" i="1" s="1"/>
  <c r="IA95" i="1"/>
  <c r="HZ95" i="1" s="1"/>
  <c r="IA96" i="1"/>
  <c r="HZ96" i="1" s="1"/>
  <c r="IA97" i="1"/>
  <c r="HZ97" i="1" s="1"/>
  <c r="IA98" i="1"/>
  <c r="HZ98" i="1" s="1"/>
  <c r="IA99" i="1"/>
  <c r="HZ99" i="1" s="1"/>
  <c r="IA100" i="1"/>
  <c r="HZ100" i="1" s="1"/>
  <c r="IA101" i="1"/>
  <c r="IA102" i="1"/>
  <c r="HZ102" i="1" s="1"/>
  <c r="IA103" i="1"/>
  <c r="HZ103" i="1" s="1"/>
  <c r="IA104" i="1"/>
  <c r="HZ104" i="1" s="1"/>
  <c r="IA105" i="1"/>
  <c r="HZ105" i="1" s="1"/>
  <c r="IA106" i="1"/>
  <c r="HZ106" i="1" s="1"/>
  <c r="IA107" i="1"/>
  <c r="HZ107" i="1" s="1"/>
  <c r="IA108" i="1"/>
  <c r="HZ108" i="1" s="1"/>
  <c r="IA109" i="1"/>
  <c r="HZ109" i="1" s="1"/>
  <c r="IA110" i="1"/>
  <c r="HZ110" i="1" s="1"/>
  <c r="IA111" i="1"/>
  <c r="HZ111" i="1" s="1"/>
  <c r="IA112" i="1"/>
  <c r="HZ112" i="1" s="1"/>
  <c r="IA113" i="1"/>
  <c r="IA114" i="1"/>
  <c r="HZ114" i="1" s="1"/>
  <c r="IA115" i="1"/>
  <c r="HZ115" i="1" s="1"/>
  <c r="IA116" i="1"/>
  <c r="HZ116" i="1" s="1"/>
  <c r="IA117" i="1"/>
  <c r="HZ117" i="1" s="1"/>
  <c r="IA118" i="1"/>
  <c r="HZ118" i="1" s="1"/>
  <c r="IA119" i="1"/>
  <c r="HZ119" i="1" s="1"/>
  <c r="IA120" i="1"/>
  <c r="HZ120" i="1" s="1"/>
  <c r="IA121" i="1"/>
  <c r="IA122" i="1"/>
  <c r="HZ122" i="1" s="1"/>
  <c r="IA123" i="1"/>
  <c r="HZ123" i="1" s="1"/>
  <c r="IA124" i="1"/>
  <c r="HZ124" i="1" s="1"/>
  <c r="IA125" i="1"/>
  <c r="HZ125" i="1" s="1"/>
  <c r="IA126" i="1"/>
  <c r="HZ126" i="1" s="1"/>
  <c r="IA127" i="1"/>
  <c r="HZ127" i="1" s="1"/>
  <c r="IA128" i="1"/>
  <c r="HZ128" i="1" s="1"/>
  <c r="IA129" i="1"/>
  <c r="HZ129" i="1" s="1"/>
  <c r="IA130" i="1"/>
  <c r="HZ130" i="1" s="1"/>
  <c r="IA131" i="1"/>
  <c r="HZ131" i="1" s="1"/>
  <c r="IA132" i="1"/>
  <c r="HZ132" i="1" s="1"/>
  <c r="IA133" i="1"/>
  <c r="HZ133" i="1" s="1"/>
  <c r="IA134" i="1"/>
  <c r="HZ134" i="1" s="1"/>
  <c r="IA135" i="1"/>
  <c r="HZ135" i="1" s="1"/>
  <c r="IA136" i="1"/>
  <c r="HZ136" i="1" s="1"/>
  <c r="IA137" i="1"/>
  <c r="HZ137" i="1" s="1"/>
  <c r="IA138" i="1"/>
  <c r="HZ138" i="1" s="1"/>
  <c r="IA139" i="1"/>
  <c r="HZ139" i="1" s="1"/>
  <c r="IA140" i="1"/>
  <c r="HZ140" i="1" s="1"/>
  <c r="IA141" i="1"/>
  <c r="HZ141" i="1" s="1"/>
  <c r="IA142" i="1"/>
  <c r="HZ142" i="1" s="1"/>
  <c r="IA143" i="1"/>
  <c r="HZ143" i="1" s="1"/>
  <c r="IA144" i="1"/>
  <c r="HZ144" i="1" s="1"/>
  <c r="IA145" i="1"/>
  <c r="HZ145" i="1" s="1"/>
  <c r="IA146" i="1"/>
  <c r="HZ146" i="1" s="1"/>
  <c r="IA147" i="1"/>
  <c r="HZ147" i="1" s="1"/>
  <c r="IA148" i="1"/>
  <c r="HZ148" i="1" s="1"/>
  <c r="IA149" i="1"/>
  <c r="HZ149" i="1" s="1"/>
  <c r="IA150" i="1"/>
  <c r="HZ150" i="1" s="1"/>
  <c r="IA151" i="1"/>
  <c r="HZ151" i="1" s="1"/>
  <c r="IA152" i="1"/>
  <c r="HZ152" i="1" s="1"/>
  <c r="IA153" i="1"/>
  <c r="HZ153" i="1" s="1"/>
  <c r="IA154" i="1"/>
  <c r="HZ154" i="1" s="1"/>
  <c r="IA155" i="1"/>
  <c r="HZ155" i="1" s="1"/>
  <c r="IA156" i="1"/>
  <c r="HZ156" i="1" s="1"/>
  <c r="IA157" i="1"/>
  <c r="HZ157" i="1" s="1"/>
  <c r="IA158" i="1"/>
  <c r="HZ158" i="1" s="1"/>
  <c r="IA159" i="1"/>
  <c r="HZ159" i="1" s="1"/>
  <c r="IA160" i="1"/>
  <c r="HZ160" i="1" s="1"/>
  <c r="IA161" i="1"/>
  <c r="HZ161" i="1" s="1"/>
  <c r="IA162" i="1"/>
  <c r="HZ162" i="1" s="1"/>
  <c r="IA163" i="1"/>
  <c r="HZ163" i="1" s="1"/>
  <c r="IA164" i="1"/>
  <c r="HZ164" i="1" s="1"/>
  <c r="IA165" i="1"/>
  <c r="HZ165" i="1" s="1"/>
  <c r="IA166" i="1"/>
  <c r="HZ166" i="1" s="1"/>
  <c r="IA167" i="1"/>
  <c r="HZ167" i="1" s="1"/>
  <c r="IA168" i="1"/>
  <c r="HZ168" i="1" s="1"/>
  <c r="IA169" i="1"/>
  <c r="IA170" i="1"/>
  <c r="HZ170" i="1" s="1"/>
  <c r="IA171" i="1"/>
  <c r="HZ171" i="1" s="1"/>
  <c r="IA172" i="1"/>
  <c r="HZ172" i="1" s="1"/>
  <c r="IA173" i="1"/>
  <c r="HZ173" i="1" s="1"/>
  <c r="IA174" i="1"/>
  <c r="HZ174" i="1" s="1"/>
  <c r="IA175" i="1"/>
  <c r="HZ175" i="1" s="1"/>
  <c r="IA176" i="1"/>
  <c r="HZ176" i="1" s="1"/>
  <c r="IA177" i="1"/>
  <c r="HZ177" i="1" s="1"/>
  <c r="IA178" i="1"/>
  <c r="HZ178" i="1" s="1"/>
  <c r="IA179" i="1"/>
  <c r="HZ179" i="1" s="1"/>
  <c r="IA180" i="1"/>
  <c r="HZ180" i="1" s="1"/>
  <c r="IA181" i="1"/>
  <c r="HZ181" i="1" s="1"/>
  <c r="IA182" i="1"/>
  <c r="HZ182" i="1" s="1"/>
  <c r="IA183" i="1"/>
  <c r="HZ183" i="1" s="1"/>
  <c r="IA184" i="1"/>
  <c r="HZ184" i="1" s="1"/>
  <c r="IA185" i="1"/>
  <c r="HZ185" i="1" s="1"/>
  <c r="IA186" i="1"/>
  <c r="HZ186" i="1" s="1"/>
  <c r="IA187" i="1"/>
  <c r="HZ187" i="1" s="1"/>
  <c r="IA188" i="1"/>
  <c r="HZ188" i="1" s="1"/>
  <c r="IA189" i="1"/>
  <c r="HZ189" i="1" s="1"/>
  <c r="IA190" i="1"/>
  <c r="HZ190" i="1" s="1"/>
  <c r="IA191" i="1"/>
  <c r="HZ191" i="1" s="1"/>
  <c r="IA192" i="1"/>
  <c r="HZ192" i="1" s="1"/>
  <c r="IA193" i="1"/>
  <c r="HZ193" i="1" s="1"/>
  <c r="IA194" i="1"/>
  <c r="HZ194" i="1" s="1"/>
  <c r="IA195" i="1"/>
  <c r="HZ195" i="1" s="1"/>
  <c r="IA196" i="1"/>
  <c r="HZ196" i="1" s="1"/>
  <c r="IA197" i="1"/>
  <c r="HZ197" i="1" s="1"/>
  <c r="IA198" i="1"/>
  <c r="HZ198" i="1" s="1"/>
  <c r="IA199" i="1"/>
  <c r="HZ199" i="1" s="1"/>
  <c r="IA200" i="1"/>
  <c r="HZ200" i="1" s="1"/>
  <c r="IA201" i="1"/>
  <c r="HZ201" i="1" s="1"/>
  <c r="IA202" i="1"/>
  <c r="HZ202" i="1" s="1"/>
  <c r="IA203" i="1"/>
  <c r="HZ203" i="1" s="1"/>
  <c r="IA204" i="1"/>
  <c r="HZ204" i="1" s="1"/>
  <c r="IA205" i="1"/>
  <c r="HZ205" i="1" s="1"/>
  <c r="IA206" i="1"/>
  <c r="HZ206" i="1" s="1"/>
  <c r="IA207" i="1"/>
  <c r="HZ207" i="1" s="1"/>
  <c r="IA208" i="1"/>
  <c r="HZ208" i="1" s="1"/>
  <c r="IA209" i="1"/>
  <c r="HZ209" i="1" s="1"/>
  <c r="IA210" i="1"/>
  <c r="HZ210" i="1" s="1"/>
  <c r="IA211" i="1"/>
  <c r="HZ211" i="1" s="1"/>
  <c r="IA212" i="1"/>
  <c r="HZ212" i="1" s="1"/>
  <c r="IA213" i="1"/>
  <c r="HZ213" i="1" s="1"/>
  <c r="IA214" i="1"/>
  <c r="HZ214" i="1" s="1"/>
  <c r="IA215" i="1"/>
  <c r="HZ215" i="1" s="1"/>
  <c r="IA216" i="1"/>
  <c r="HZ216" i="1" s="1"/>
  <c r="IA217" i="1"/>
  <c r="HZ217" i="1" s="1"/>
  <c r="IA218" i="1"/>
  <c r="HZ218" i="1" s="1"/>
  <c r="IA219" i="1"/>
  <c r="HZ219" i="1" s="1"/>
  <c r="IA220" i="1"/>
  <c r="HZ220" i="1" s="1"/>
  <c r="IA221" i="1"/>
  <c r="HZ221" i="1" s="1"/>
  <c r="IA222" i="1"/>
  <c r="HZ222" i="1" s="1"/>
  <c r="IA223" i="1"/>
  <c r="HZ223" i="1" s="1"/>
  <c r="IA224" i="1"/>
  <c r="HZ224" i="1" s="1"/>
  <c r="IA225" i="1"/>
  <c r="HZ225" i="1" s="1"/>
  <c r="IA226" i="1"/>
  <c r="HZ226" i="1" s="1"/>
  <c r="IA227" i="1"/>
  <c r="HZ227" i="1" s="1"/>
  <c r="IA228" i="1"/>
  <c r="HZ228" i="1" s="1"/>
  <c r="IA229" i="1"/>
  <c r="HZ229" i="1" s="1"/>
  <c r="IA230" i="1"/>
  <c r="HZ230" i="1" s="1"/>
  <c r="IA231" i="1"/>
  <c r="HZ231" i="1" s="1"/>
  <c r="IA232" i="1"/>
  <c r="HZ232" i="1" s="1"/>
  <c r="IA233" i="1"/>
  <c r="HZ233" i="1" s="1"/>
  <c r="IA234" i="1"/>
  <c r="HZ234" i="1" s="1"/>
  <c r="IA235" i="1"/>
  <c r="HZ235" i="1" s="1"/>
  <c r="IA236" i="1"/>
  <c r="HZ236" i="1" s="1"/>
  <c r="IA237" i="1"/>
  <c r="HZ237" i="1" s="1"/>
  <c r="IA238" i="1"/>
  <c r="HZ238" i="1" s="1"/>
  <c r="IA239" i="1"/>
  <c r="HZ239" i="1" s="1"/>
  <c r="IA240" i="1"/>
  <c r="HZ240" i="1" s="1"/>
  <c r="IA241" i="1"/>
  <c r="IA242" i="1"/>
  <c r="HZ242" i="1" s="1"/>
  <c r="IA243" i="1"/>
  <c r="HZ243" i="1" s="1"/>
  <c r="IA244" i="1"/>
  <c r="HZ244" i="1" s="1"/>
  <c r="IA245" i="1"/>
  <c r="HZ245" i="1" s="1"/>
  <c r="IA246" i="1"/>
  <c r="HZ246" i="1" s="1"/>
  <c r="IA247" i="1"/>
  <c r="HZ247" i="1" s="1"/>
  <c r="IA248" i="1"/>
  <c r="HZ248" i="1" s="1"/>
  <c r="IA249" i="1"/>
  <c r="HZ249" i="1" s="1"/>
  <c r="IA250" i="1"/>
  <c r="HZ250" i="1" s="1"/>
  <c r="IA251" i="1"/>
  <c r="HZ251" i="1" s="1"/>
  <c r="IA252" i="1"/>
  <c r="HZ252" i="1" s="1"/>
  <c r="IA253" i="1"/>
  <c r="HZ253" i="1" s="1"/>
  <c r="IA254" i="1"/>
  <c r="HZ254" i="1" s="1"/>
  <c r="IA255" i="1"/>
  <c r="HZ255" i="1" s="1"/>
  <c r="IA256" i="1"/>
  <c r="HZ256" i="1" s="1"/>
  <c r="IA257" i="1"/>
  <c r="HZ257" i="1" s="1"/>
  <c r="IA258" i="1"/>
  <c r="HZ258" i="1" s="1"/>
  <c r="IA259" i="1"/>
  <c r="HZ259" i="1" s="1"/>
  <c r="IA260" i="1"/>
  <c r="HZ260" i="1" s="1"/>
  <c r="IA261" i="1"/>
  <c r="IA262" i="1"/>
  <c r="HZ262" i="1" s="1"/>
  <c r="IA263" i="1"/>
  <c r="HZ263" i="1" s="1"/>
  <c r="IA264" i="1"/>
  <c r="HZ264" i="1" s="1"/>
  <c r="IA265" i="1"/>
  <c r="HZ265" i="1" s="1"/>
  <c r="IA266" i="1"/>
  <c r="HZ266" i="1" s="1"/>
  <c r="IA267" i="1"/>
  <c r="HZ267" i="1" s="1"/>
  <c r="IA268" i="1"/>
  <c r="HZ268" i="1" s="1"/>
  <c r="IA269" i="1"/>
  <c r="HZ269" i="1" s="1"/>
  <c r="IA270" i="1"/>
  <c r="HZ270" i="1" s="1"/>
  <c r="IA271" i="1"/>
  <c r="HZ271" i="1" s="1"/>
  <c r="IA272" i="1"/>
  <c r="HZ272" i="1" s="1"/>
  <c r="IA273" i="1"/>
  <c r="HZ273" i="1" s="1"/>
  <c r="IA274" i="1"/>
  <c r="HZ274" i="1" s="1"/>
  <c r="IA275" i="1"/>
  <c r="HZ275" i="1" s="1"/>
  <c r="IA276" i="1"/>
  <c r="HZ276" i="1" s="1"/>
  <c r="IA277" i="1"/>
  <c r="HZ277" i="1" s="1"/>
  <c r="IA278" i="1"/>
  <c r="HZ278" i="1" s="1"/>
  <c r="IA279" i="1"/>
  <c r="HZ279" i="1" s="1"/>
  <c r="IA280" i="1"/>
  <c r="HZ280" i="1" s="1"/>
  <c r="IA281" i="1"/>
  <c r="HZ281" i="1" s="1"/>
  <c r="IA282" i="1"/>
  <c r="HZ282" i="1" s="1"/>
  <c r="IA283" i="1"/>
  <c r="HZ283" i="1" s="1"/>
  <c r="IA284" i="1"/>
  <c r="IA285" i="1"/>
  <c r="HZ285" i="1" s="1"/>
  <c r="IA286" i="1"/>
  <c r="HZ286" i="1" s="1"/>
  <c r="IA287" i="1"/>
  <c r="HZ287" i="1" s="1"/>
  <c r="IA288" i="1"/>
  <c r="HZ288" i="1" s="1"/>
  <c r="IA289" i="1"/>
  <c r="IA290" i="1"/>
  <c r="HZ290" i="1" s="1"/>
  <c r="IA291" i="1"/>
  <c r="HZ291" i="1" s="1"/>
  <c r="IA292" i="1"/>
  <c r="HZ292" i="1" s="1"/>
  <c r="IA293" i="1"/>
  <c r="HZ293" i="1" s="1"/>
  <c r="IA294" i="1"/>
  <c r="HZ294" i="1" s="1"/>
  <c r="IA295" i="1"/>
  <c r="HZ295" i="1" s="1"/>
  <c r="IA296" i="1"/>
  <c r="HZ296" i="1" s="1"/>
  <c r="IA297" i="1"/>
  <c r="HZ297" i="1" s="1"/>
  <c r="IA298" i="1"/>
  <c r="HZ298" i="1" s="1"/>
  <c r="IA299" i="1"/>
  <c r="HZ299" i="1" s="1"/>
  <c r="IA300" i="1"/>
  <c r="HZ300" i="1" s="1"/>
  <c r="IA301" i="1"/>
  <c r="IA302" i="1"/>
  <c r="HZ302" i="1" s="1"/>
  <c r="IA303" i="1"/>
  <c r="HZ303" i="1" s="1"/>
  <c r="IA304" i="1"/>
  <c r="HZ304" i="1" s="1"/>
  <c r="IA305" i="1"/>
  <c r="HZ305" i="1" s="1"/>
  <c r="IA306" i="1"/>
  <c r="HZ306" i="1" s="1"/>
  <c r="IA307" i="1"/>
  <c r="HZ307" i="1" s="1"/>
  <c r="IA308" i="1"/>
  <c r="HZ308" i="1" s="1"/>
  <c r="IA309" i="1"/>
  <c r="HZ309" i="1" s="1"/>
  <c r="IA310" i="1"/>
  <c r="HZ310" i="1" s="1"/>
  <c r="IA311" i="1"/>
  <c r="HZ311" i="1" s="1"/>
  <c r="IA312" i="1"/>
  <c r="HZ312" i="1" s="1"/>
  <c r="IA313" i="1"/>
  <c r="HZ313" i="1" s="1"/>
  <c r="IA314" i="1"/>
  <c r="HZ314" i="1" s="1"/>
  <c r="IA315" i="1"/>
  <c r="HZ315" i="1" s="1"/>
  <c r="IA316" i="1"/>
  <c r="HZ316" i="1" s="1"/>
  <c r="IA317" i="1"/>
  <c r="HZ317" i="1" s="1"/>
  <c r="IA318" i="1"/>
  <c r="HZ318" i="1" s="1"/>
  <c r="IA319" i="1"/>
  <c r="HZ319" i="1" s="1"/>
  <c r="IA320" i="1"/>
  <c r="HZ320" i="1" s="1"/>
  <c r="IA321" i="1"/>
  <c r="IA322" i="1"/>
  <c r="HZ322" i="1" s="1"/>
  <c r="IA323" i="1"/>
  <c r="HZ323" i="1" s="1"/>
  <c r="IA324" i="1"/>
  <c r="HZ324" i="1" s="1"/>
  <c r="IA325" i="1"/>
  <c r="HZ325" i="1" s="1"/>
  <c r="IA326" i="1"/>
  <c r="HZ326" i="1" s="1"/>
  <c r="IA327" i="1"/>
  <c r="HZ327" i="1" s="1"/>
  <c r="IA328" i="1"/>
  <c r="HZ328" i="1" s="1"/>
  <c r="IA329" i="1"/>
  <c r="HZ329" i="1" s="1"/>
  <c r="IA330" i="1"/>
  <c r="HZ330" i="1" s="1"/>
  <c r="IA331" i="1"/>
  <c r="HZ331" i="1" s="1"/>
  <c r="IA332" i="1"/>
  <c r="HZ332" i="1" s="1"/>
  <c r="IA333" i="1"/>
  <c r="HZ333" i="1" s="1"/>
  <c r="IA334" i="1"/>
  <c r="HZ334" i="1" s="1"/>
  <c r="IA335" i="1"/>
  <c r="HZ335" i="1" s="1"/>
  <c r="IA336" i="1"/>
  <c r="HZ336" i="1" s="1"/>
  <c r="IA337" i="1"/>
  <c r="IA338" i="1"/>
  <c r="HZ338" i="1" s="1"/>
  <c r="IA339" i="1"/>
  <c r="HZ339" i="1" s="1"/>
  <c r="IA340" i="1"/>
  <c r="IA341" i="1"/>
  <c r="HZ341" i="1" s="1"/>
  <c r="IA342" i="1"/>
  <c r="HZ342" i="1" s="1"/>
  <c r="IA343" i="1"/>
  <c r="HZ343" i="1" s="1"/>
  <c r="IA344" i="1"/>
  <c r="HZ344" i="1" s="1"/>
  <c r="IA345" i="1"/>
  <c r="HZ345" i="1" s="1"/>
  <c r="IA346" i="1"/>
  <c r="HZ346" i="1" s="1"/>
  <c r="IA347" i="1"/>
  <c r="HZ347" i="1" s="1"/>
  <c r="IA348" i="1"/>
  <c r="HZ348" i="1" s="1"/>
  <c r="IA349" i="1"/>
  <c r="HZ349" i="1" s="1"/>
  <c r="IA350" i="1"/>
  <c r="HZ350" i="1" s="1"/>
  <c r="IA351" i="1"/>
  <c r="HZ351" i="1" s="1"/>
  <c r="IA352" i="1"/>
  <c r="HZ352" i="1" s="1"/>
  <c r="IA353" i="1"/>
  <c r="HZ353" i="1" s="1"/>
  <c r="IA354" i="1"/>
  <c r="HZ354" i="1" s="1"/>
  <c r="IA355" i="1"/>
  <c r="HZ355" i="1" s="1"/>
  <c r="IA356" i="1"/>
  <c r="HZ356" i="1" s="1"/>
  <c r="IA357" i="1"/>
  <c r="HZ357" i="1" s="1"/>
  <c r="IA358" i="1"/>
  <c r="HZ358" i="1" s="1"/>
  <c r="IA359" i="1"/>
  <c r="HZ359" i="1" s="1"/>
  <c r="IA360" i="1"/>
  <c r="HZ360" i="1" s="1"/>
  <c r="IA361" i="1"/>
  <c r="HZ361" i="1" s="1"/>
  <c r="IA362" i="1"/>
  <c r="HZ362" i="1" s="1"/>
  <c r="IA363" i="1"/>
  <c r="HZ363" i="1" s="1"/>
  <c r="IA364" i="1"/>
  <c r="HZ364" i="1" s="1"/>
  <c r="IA365" i="1"/>
  <c r="HZ365" i="1" s="1"/>
  <c r="IA366" i="1"/>
  <c r="HZ366" i="1" s="1"/>
  <c r="IA367" i="1"/>
  <c r="HZ367" i="1" s="1"/>
  <c r="IA368" i="1"/>
  <c r="HZ368" i="1" s="1"/>
  <c r="IA369" i="1"/>
  <c r="IA370" i="1"/>
  <c r="HZ370" i="1" s="1"/>
  <c r="IA371" i="1"/>
  <c r="HZ371" i="1" s="1"/>
  <c r="IA372" i="1"/>
  <c r="HZ372" i="1" s="1"/>
  <c r="IA373" i="1"/>
  <c r="HZ373" i="1" s="1"/>
  <c r="IA374" i="1"/>
  <c r="HZ374" i="1" s="1"/>
  <c r="IA375" i="1"/>
  <c r="HZ375" i="1" s="1"/>
  <c r="IA376" i="1"/>
  <c r="HZ376" i="1" s="1"/>
  <c r="IA377" i="1"/>
  <c r="HZ377" i="1" s="1"/>
  <c r="IA378" i="1"/>
  <c r="HZ378" i="1" s="1"/>
  <c r="IA379" i="1"/>
  <c r="HZ379" i="1" s="1"/>
  <c r="IA380" i="1"/>
  <c r="HZ380" i="1" s="1"/>
  <c r="IA381" i="1"/>
  <c r="HZ381" i="1" s="1"/>
  <c r="IA382" i="1"/>
  <c r="HZ382" i="1" s="1"/>
  <c r="IA383" i="1"/>
  <c r="HZ383" i="1" s="1"/>
  <c r="IA384" i="1"/>
  <c r="HZ384" i="1" s="1"/>
  <c r="IA385" i="1"/>
  <c r="IA386" i="1"/>
  <c r="HZ386" i="1" s="1"/>
  <c r="IA387" i="1"/>
  <c r="HZ387" i="1" s="1"/>
  <c r="IA388" i="1"/>
  <c r="HZ388" i="1" s="1"/>
  <c r="IA389" i="1"/>
  <c r="HZ389" i="1" s="1"/>
  <c r="IA390" i="1"/>
  <c r="HZ390" i="1" s="1"/>
  <c r="IA391" i="1"/>
  <c r="HZ391" i="1" s="1"/>
  <c r="IA392" i="1"/>
  <c r="HZ392" i="1" s="1"/>
  <c r="IA393" i="1"/>
  <c r="HZ393" i="1" s="1"/>
  <c r="IA394" i="1"/>
  <c r="HZ394" i="1" s="1"/>
  <c r="IA395" i="1"/>
  <c r="HZ395" i="1" s="1"/>
  <c r="IA396" i="1"/>
  <c r="HZ396" i="1" s="1"/>
  <c r="IA397" i="1"/>
  <c r="HZ397" i="1" s="1"/>
  <c r="IA398" i="1"/>
  <c r="HZ398" i="1" s="1"/>
  <c r="IA399" i="1"/>
  <c r="HZ399" i="1" s="1"/>
  <c r="IA400" i="1"/>
  <c r="HZ400" i="1" s="1"/>
  <c r="IA401" i="1"/>
  <c r="IA402" i="1"/>
  <c r="HZ402" i="1" s="1"/>
  <c r="IA403" i="1"/>
  <c r="HZ403" i="1" s="1"/>
  <c r="IA404" i="1"/>
  <c r="HZ404" i="1" s="1"/>
  <c r="IA405" i="1"/>
  <c r="HZ405" i="1" s="1"/>
  <c r="IA406" i="1"/>
  <c r="HZ406" i="1" s="1"/>
  <c r="IA407" i="1"/>
  <c r="HZ407" i="1" s="1"/>
  <c r="IA408" i="1"/>
  <c r="HZ408" i="1" s="1"/>
  <c r="IA409" i="1"/>
  <c r="HZ409" i="1" s="1"/>
  <c r="IA410" i="1"/>
  <c r="HZ410" i="1" s="1"/>
  <c r="IA411" i="1"/>
  <c r="HZ411" i="1" s="1"/>
  <c r="IA412" i="1"/>
  <c r="HZ412" i="1" s="1"/>
  <c r="IA413" i="1"/>
  <c r="HZ413" i="1" s="1"/>
  <c r="IA414" i="1"/>
  <c r="HZ414" i="1" s="1"/>
  <c r="IA415" i="1"/>
  <c r="HZ415" i="1" s="1"/>
  <c r="IA416" i="1"/>
  <c r="HZ416" i="1" s="1"/>
  <c r="IA417" i="1"/>
  <c r="HZ417" i="1" s="1"/>
  <c r="IA418" i="1"/>
  <c r="HZ418" i="1" s="1"/>
  <c r="IA419" i="1"/>
  <c r="HZ419" i="1" s="1"/>
  <c r="IA420" i="1"/>
  <c r="HZ420" i="1" s="1"/>
  <c r="IA421" i="1"/>
  <c r="HZ421" i="1" s="1"/>
  <c r="IA422" i="1"/>
  <c r="HZ422" i="1" s="1"/>
  <c r="IA423" i="1"/>
  <c r="HZ423" i="1" s="1"/>
  <c r="IA424" i="1"/>
  <c r="HZ424" i="1" s="1"/>
  <c r="IA425" i="1"/>
  <c r="IA426" i="1"/>
  <c r="HZ426" i="1" s="1"/>
  <c r="IA427" i="1"/>
  <c r="HZ427" i="1" s="1"/>
  <c r="IA428" i="1"/>
  <c r="HZ428" i="1" s="1"/>
  <c r="IA429" i="1"/>
  <c r="HZ429" i="1" s="1"/>
  <c r="IA430" i="1"/>
  <c r="HZ430" i="1" s="1"/>
  <c r="IA431" i="1"/>
  <c r="HZ431" i="1" s="1"/>
  <c r="IA432" i="1"/>
  <c r="IA433" i="1"/>
  <c r="HZ433" i="1" s="1"/>
  <c r="IA434" i="1"/>
  <c r="HZ434" i="1" s="1"/>
  <c r="IA435" i="1"/>
  <c r="HZ435" i="1" s="1"/>
  <c r="IA436" i="1"/>
  <c r="HZ436" i="1" s="1"/>
  <c r="IA437" i="1"/>
  <c r="HZ437" i="1" s="1"/>
  <c r="IA438" i="1"/>
  <c r="HZ438" i="1" s="1"/>
  <c r="IA439" i="1"/>
  <c r="HZ439" i="1" s="1"/>
  <c r="IA440" i="1"/>
  <c r="HZ440" i="1" s="1"/>
  <c r="IA441" i="1"/>
  <c r="HZ441" i="1" s="1"/>
  <c r="IA442" i="1"/>
  <c r="HZ442" i="1" s="1"/>
  <c r="IA443" i="1"/>
  <c r="HZ443" i="1" s="1"/>
  <c r="IA444" i="1"/>
  <c r="HZ444" i="1" s="1"/>
  <c r="IA445" i="1"/>
  <c r="HZ445" i="1" s="1"/>
  <c r="IA446" i="1"/>
  <c r="HZ446" i="1" s="1"/>
  <c r="IA447" i="1"/>
  <c r="HZ447" i="1" s="1"/>
  <c r="IA448" i="1"/>
  <c r="HZ448" i="1" s="1"/>
  <c r="IA449" i="1"/>
  <c r="HZ449" i="1" s="1"/>
  <c r="IA450" i="1"/>
  <c r="HZ450" i="1" s="1"/>
  <c r="IA451" i="1"/>
  <c r="HZ451" i="1" s="1"/>
  <c r="IA452" i="1"/>
  <c r="HZ452" i="1" s="1"/>
  <c r="IA453" i="1"/>
  <c r="HZ453" i="1" s="1"/>
  <c r="IA454" i="1"/>
  <c r="HZ454" i="1" s="1"/>
  <c r="IA455" i="1"/>
  <c r="HZ455" i="1" s="1"/>
  <c r="IA456" i="1"/>
  <c r="HZ456" i="1" s="1"/>
  <c r="IA457" i="1"/>
  <c r="HZ457" i="1" s="1"/>
  <c r="IA458" i="1"/>
  <c r="HZ458" i="1" s="1"/>
  <c r="IA459" i="1"/>
  <c r="HZ459" i="1" s="1"/>
  <c r="IA460" i="1"/>
  <c r="HZ460" i="1" s="1"/>
  <c r="IA461" i="1"/>
  <c r="HZ461" i="1" s="1"/>
  <c r="IA462" i="1"/>
  <c r="HZ462" i="1" s="1"/>
  <c r="IA463" i="1"/>
  <c r="HZ463" i="1" s="1"/>
  <c r="IA464" i="1"/>
  <c r="HZ464" i="1" s="1"/>
  <c r="IA465" i="1"/>
  <c r="HZ465" i="1" s="1"/>
  <c r="IA466" i="1"/>
  <c r="HZ466" i="1" s="1"/>
  <c r="IA467" i="1"/>
  <c r="HZ467" i="1" s="1"/>
  <c r="IA468" i="1"/>
  <c r="HZ468" i="1" s="1"/>
  <c r="IA469" i="1"/>
  <c r="HZ469" i="1" s="1"/>
  <c r="IA470" i="1"/>
  <c r="HZ470" i="1" s="1"/>
  <c r="IA471" i="1"/>
  <c r="HZ471" i="1" s="1"/>
  <c r="IA472" i="1"/>
  <c r="HZ472" i="1" s="1"/>
  <c r="IA473" i="1"/>
  <c r="HZ473" i="1" s="1"/>
  <c r="IA474" i="1"/>
  <c r="HZ474" i="1" s="1"/>
  <c r="IA475" i="1"/>
  <c r="HZ475" i="1" s="1"/>
  <c r="IA476" i="1"/>
  <c r="HZ476" i="1" s="1"/>
  <c r="IA477" i="1"/>
  <c r="HZ477" i="1" s="1"/>
  <c r="IA478" i="1"/>
  <c r="HZ478" i="1" s="1"/>
  <c r="IA479" i="1"/>
  <c r="HZ479" i="1" s="1"/>
  <c r="IA480" i="1"/>
  <c r="HZ480" i="1" s="1"/>
  <c r="IA481" i="1"/>
  <c r="HZ481" i="1" s="1"/>
  <c r="IA482" i="1"/>
  <c r="HZ482" i="1" s="1"/>
  <c r="IA483" i="1"/>
  <c r="HZ483" i="1" s="1"/>
  <c r="IA484" i="1"/>
  <c r="HZ484" i="1" s="1"/>
  <c r="IA485" i="1"/>
  <c r="HZ485" i="1" s="1"/>
  <c r="IA486" i="1"/>
  <c r="HZ486" i="1" s="1"/>
  <c r="IA487" i="1"/>
  <c r="HZ487" i="1" s="1"/>
  <c r="IA488" i="1"/>
  <c r="HZ488" i="1" s="1"/>
  <c r="IA489" i="1"/>
  <c r="IA490" i="1"/>
  <c r="HZ490" i="1" s="1"/>
  <c r="IA491" i="1"/>
  <c r="HZ491" i="1" s="1"/>
  <c r="IA492" i="1"/>
  <c r="HZ492" i="1" s="1"/>
  <c r="IA493" i="1"/>
  <c r="HZ493" i="1" s="1"/>
  <c r="IA494" i="1"/>
  <c r="HZ494" i="1" s="1"/>
  <c r="IA495" i="1"/>
  <c r="HZ495" i="1" s="1"/>
  <c r="IA496" i="1"/>
  <c r="HZ496" i="1" s="1"/>
  <c r="IA497" i="1"/>
  <c r="HZ497" i="1" s="1"/>
  <c r="IA498" i="1"/>
  <c r="HZ498" i="1" s="1"/>
  <c r="IA499" i="1"/>
  <c r="HZ499" i="1" s="1"/>
  <c r="IA500" i="1"/>
  <c r="HZ500" i="1" s="1"/>
  <c r="IA501" i="1"/>
  <c r="HZ501" i="1" s="1"/>
  <c r="IA502" i="1"/>
  <c r="HZ502" i="1" s="1"/>
  <c r="IA503" i="1"/>
  <c r="HZ503" i="1" s="1"/>
  <c r="IA504" i="1"/>
  <c r="HZ504" i="1" s="1"/>
  <c r="IA505" i="1"/>
  <c r="HZ505" i="1" s="1"/>
  <c r="IA506" i="1"/>
  <c r="HZ506" i="1" s="1"/>
  <c r="IA7" i="1"/>
  <c r="HZ7" i="1" s="1"/>
  <c r="HZ8" i="1"/>
  <c r="HZ9" i="1"/>
  <c r="HZ10" i="1"/>
  <c r="HZ13" i="1"/>
  <c r="HZ17" i="1"/>
  <c r="HZ21" i="1"/>
  <c r="HZ29" i="1"/>
  <c r="HZ37" i="1"/>
  <c r="HZ49" i="1"/>
  <c r="HZ57" i="1"/>
  <c r="HZ65" i="1"/>
  <c r="HZ73" i="1"/>
  <c r="HZ77" i="1"/>
  <c r="HZ85" i="1"/>
  <c r="HZ93" i="1"/>
  <c r="HZ101" i="1"/>
  <c r="HZ113" i="1"/>
  <c r="HZ121" i="1"/>
  <c r="HZ169" i="1"/>
  <c r="HZ241" i="1"/>
  <c r="HZ261" i="1"/>
  <c r="HZ284" i="1"/>
  <c r="HZ289" i="1"/>
  <c r="HZ301" i="1"/>
  <c r="HZ321" i="1"/>
  <c r="HZ337" i="1"/>
  <c r="HZ340" i="1"/>
  <c r="HZ369" i="1"/>
  <c r="HZ385" i="1"/>
  <c r="HZ401" i="1"/>
  <c r="HZ425" i="1"/>
  <c r="HZ432" i="1"/>
  <c r="HZ489" i="1"/>
  <c r="HZ6" i="1"/>
  <c r="O270" i="1"/>
  <c r="O271" i="1"/>
  <c r="O274" i="1"/>
  <c r="O275" i="1"/>
  <c r="O278" i="1"/>
  <c r="O279" i="1"/>
  <c r="O282" i="1"/>
  <c r="O283" i="1"/>
  <c r="O286" i="1"/>
  <c r="O287" i="1"/>
  <c r="O290" i="1"/>
  <c r="O291" i="1"/>
  <c r="O294" i="1"/>
  <c r="O295" i="1"/>
  <c r="O298" i="1"/>
  <c r="O299" i="1"/>
  <c r="O302" i="1"/>
  <c r="O303" i="1"/>
  <c r="O306" i="1"/>
  <c r="O307" i="1"/>
  <c r="O310" i="1"/>
  <c r="O311" i="1"/>
  <c r="O314" i="1"/>
  <c r="O315" i="1"/>
  <c r="O316" i="1"/>
  <c r="O318" i="1"/>
  <c r="O319" i="1"/>
  <c r="O320" i="1"/>
  <c r="O322" i="1"/>
  <c r="O323" i="1"/>
  <c r="O324" i="1"/>
  <c r="O326" i="1"/>
  <c r="O327" i="1"/>
  <c r="O328" i="1"/>
  <c r="O330" i="1"/>
  <c r="O331" i="1"/>
  <c r="O332" i="1"/>
  <c r="O334" i="1"/>
  <c r="O335" i="1"/>
  <c r="O336" i="1"/>
  <c r="O338" i="1"/>
  <c r="O339" i="1"/>
  <c r="O340" i="1"/>
  <c r="O342" i="1"/>
  <c r="O343" i="1"/>
  <c r="O344" i="1"/>
  <c r="O346" i="1"/>
  <c r="O347" i="1"/>
  <c r="O348" i="1"/>
  <c r="O350" i="1"/>
  <c r="O351" i="1"/>
  <c r="O352" i="1"/>
  <c r="O354" i="1"/>
  <c r="O355" i="1"/>
  <c r="O356" i="1"/>
  <c r="O358" i="1"/>
  <c r="O359" i="1"/>
  <c r="O360" i="1"/>
  <c r="O362" i="1"/>
  <c r="O363" i="1"/>
  <c r="O364" i="1"/>
  <c r="O366" i="1"/>
  <c r="O367" i="1"/>
  <c r="O368" i="1"/>
  <c r="O370" i="1"/>
  <c r="O371" i="1"/>
  <c r="O372" i="1"/>
  <c r="P374" i="1"/>
  <c r="O375" i="1"/>
  <c r="O376" i="1"/>
  <c r="O378" i="1"/>
  <c r="O379" i="1"/>
  <c r="O380" i="1"/>
  <c r="O382" i="1"/>
  <c r="O383" i="1"/>
  <c r="O384" i="1"/>
  <c r="O386" i="1"/>
  <c r="O387" i="1"/>
  <c r="O388" i="1"/>
  <c r="O390" i="1"/>
  <c r="O391" i="1"/>
  <c r="O392" i="1"/>
  <c r="O394" i="1"/>
  <c r="O395" i="1"/>
  <c r="O396" i="1"/>
  <c r="O398" i="1"/>
  <c r="O399" i="1"/>
  <c r="O400" i="1"/>
  <c r="O402" i="1"/>
  <c r="O403" i="1"/>
  <c r="O404" i="1"/>
  <c r="O406" i="1"/>
  <c r="O407" i="1"/>
  <c r="O408" i="1"/>
  <c r="O410" i="1"/>
  <c r="O411" i="1"/>
  <c r="O412" i="1"/>
  <c r="O414" i="1"/>
  <c r="O415" i="1"/>
  <c r="O416" i="1"/>
  <c r="O418" i="1"/>
  <c r="O419" i="1"/>
  <c r="O420" i="1"/>
  <c r="O422" i="1"/>
  <c r="O423" i="1"/>
  <c r="O424" i="1"/>
  <c r="O426" i="1"/>
  <c r="O427" i="1"/>
  <c r="O428" i="1"/>
  <c r="O430" i="1"/>
  <c r="O431" i="1"/>
  <c r="O432" i="1"/>
  <c r="O434" i="1"/>
  <c r="O435" i="1"/>
  <c r="O436" i="1"/>
  <c r="O438" i="1"/>
  <c r="O439" i="1"/>
  <c r="O440" i="1"/>
  <c r="O442" i="1"/>
  <c r="O443" i="1"/>
  <c r="O444" i="1"/>
  <c r="O446" i="1"/>
  <c r="O447" i="1"/>
  <c r="O448" i="1"/>
  <c r="O450" i="1"/>
  <c r="O451" i="1"/>
  <c r="O452" i="1"/>
  <c r="O454" i="1"/>
  <c r="O455" i="1"/>
  <c r="O456" i="1"/>
  <c r="O458" i="1"/>
  <c r="O459" i="1"/>
  <c r="O460" i="1"/>
  <c r="O462" i="1"/>
  <c r="O463" i="1"/>
  <c r="O464" i="1"/>
  <c r="O466" i="1"/>
  <c r="O467" i="1"/>
  <c r="O468" i="1"/>
  <c r="O470" i="1"/>
  <c r="O471" i="1"/>
  <c r="O472" i="1"/>
  <c r="O474" i="1"/>
  <c r="O475" i="1"/>
  <c r="O476" i="1"/>
  <c r="O478" i="1"/>
  <c r="O479" i="1"/>
  <c r="O480" i="1"/>
  <c r="O482" i="1"/>
  <c r="O483" i="1"/>
  <c r="O484" i="1"/>
  <c r="O486" i="1"/>
  <c r="O487" i="1"/>
  <c r="O488" i="1"/>
  <c r="O490" i="1"/>
  <c r="O491" i="1"/>
  <c r="O492" i="1"/>
  <c r="O494" i="1"/>
  <c r="O495" i="1"/>
  <c r="O496" i="1"/>
  <c r="O498" i="1"/>
  <c r="O499" i="1"/>
  <c r="O500" i="1"/>
  <c r="O502" i="1"/>
  <c r="O503" i="1"/>
  <c r="O504" i="1"/>
  <c r="O506" i="1"/>
  <c r="Z7" i="1"/>
  <c r="HX6" i="1"/>
  <c r="GH3" i="8" s="1"/>
  <c r="HS5" i="1"/>
  <c r="AG439" i="1" l="1"/>
  <c r="AE439" i="1"/>
  <c r="AD439" i="1"/>
  <c r="AB439" i="1"/>
  <c r="AH439" i="1"/>
  <c r="AF439" i="1"/>
  <c r="AC439" i="1"/>
  <c r="AA439" i="1"/>
  <c r="N439" i="1" s="1"/>
  <c r="AG438" i="1"/>
  <c r="AE438" i="1"/>
  <c r="AD438" i="1"/>
  <c r="AB438" i="1"/>
  <c r="AH438" i="1"/>
  <c r="AF438" i="1"/>
  <c r="AC438" i="1"/>
  <c r="AA438" i="1"/>
  <c r="N438" i="1" s="1"/>
  <c r="AF422" i="1"/>
  <c r="AD422" i="1"/>
  <c r="AA422" i="1"/>
  <c r="AH422" i="1"/>
  <c r="AE422" i="1"/>
  <c r="AC422" i="1"/>
  <c r="AB422" i="1"/>
  <c r="AG422" i="1"/>
  <c r="AH437" i="1"/>
  <c r="AF437" i="1"/>
  <c r="AC437" i="1"/>
  <c r="AA437" i="1"/>
  <c r="AG437" i="1"/>
  <c r="AE437" i="1"/>
  <c r="AD437" i="1"/>
  <c r="AB437" i="1"/>
  <c r="AC421" i="1"/>
  <c r="AA421" i="1"/>
  <c r="AB421" i="1"/>
  <c r="AG421" i="1"/>
  <c r="AE421" i="1"/>
  <c r="AF421" i="1"/>
  <c r="AH421" i="1"/>
  <c r="AD421" i="1"/>
  <c r="AG440" i="1"/>
  <c r="AE440" i="1"/>
  <c r="AD440" i="1"/>
  <c r="AB440" i="1"/>
  <c r="AH440" i="1"/>
  <c r="AF440" i="1"/>
  <c r="AC440" i="1"/>
  <c r="AA440" i="1"/>
  <c r="N440" i="1" s="1"/>
  <c r="AE420" i="1"/>
  <c r="AC420" i="1"/>
  <c r="AD420" i="1"/>
  <c r="AG420" i="1"/>
  <c r="AB420" i="1"/>
  <c r="AH420" i="1"/>
  <c r="AA420" i="1"/>
  <c r="N420" i="1" s="1"/>
  <c r="AF420" i="1"/>
  <c r="AD91" i="1"/>
  <c r="AB91" i="1"/>
  <c r="AH91" i="1"/>
  <c r="AF91" i="1"/>
  <c r="AA91" i="1"/>
  <c r="AC91" i="1"/>
  <c r="AE91" i="1"/>
  <c r="AG91" i="1"/>
  <c r="AA488" i="1"/>
  <c r="AC488" i="1"/>
  <c r="AE488" i="1"/>
  <c r="AF488" i="1"/>
  <c r="AD488" i="1"/>
  <c r="AG488" i="1"/>
  <c r="AH488" i="1"/>
  <c r="AB488" i="1"/>
  <c r="AH384" i="1"/>
  <c r="AB384" i="1"/>
  <c r="AC384" i="1"/>
  <c r="AA384" i="1"/>
  <c r="AF384" i="1"/>
  <c r="AG384" i="1"/>
  <c r="AE384" i="1"/>
  <c r="AD384" i="1"/>
  <c r="AC365" i="1"/>
  <c r="AA365" i="1"/>
  <c r="AG365" i="1"/>
  <c r="AE365" i="1"/>
  <c r="AB365" i="1"/>
  <c r="AD365" i="1"/>
  <c r="AF365" i="1"/>
  <c r="AH365" i="1"/>
  <c r="AA503" i="1"/>
  <c r="AC503" i="1"/>
  <c r="AE503" i="1"/>
  <c r="AF503" i="1"/>
  <c r="AD503" i="1"/>
  <c r="AG503" i="1"/>
  <c r="AH503" i="1"/>
  <c r="AB503" i="1"/>
  <c r="AE499" i="1"/>
  <c r="AF499" i="1"/>
  <c r="AD499" i="1"/>
  <c r="AG499" i="1"/>
  <c r="AH499" i="1"/>
  <c r="AB499" i="1"/>
  <c r="AA499" i="1"/>
  <c r="AC499" i="1"/>
  <c r="AD495" i="1"/>
  <c r="AG495" i="1"/>
  <c r="AH495" i="1"/>
  <c r="AB495" i="1"/>
  <c r="AA495" i="1"/>
  <c r="N495" i="1" s="1"/>
  <c r="AC495" i="1"/>
  <c r="AE495" i="1"/>
  <c r="AF495" i="1"/>
  <c r="AH491" i="1"/>
  <c r="AB491" i="1"/>
  <c r="AA491" i="1"/>
  <c r="AC491" i="1"/>
  <c r="AE491" i="1"/>
  <c r="AF491" i="1"/>
  <c r="AD491" i="1"/>
  <c r="AG491" i="1"/>
  <c r="AA487" i="1"/>
  <c r="AC487" i="1"/>
  <c r="AE487" i="1"/>
  <c r="AF487" i="1"/>
  <c r="AD487" i="1"/>
  <c r="AG487" i="1"/>
  <c r="AH487" i="1"/>
  <c r="AB487" i="1"/>
  <c r="AE483" i="1"/>
  <c r="AF483" i="1"/>
  <c r="AD483" i="1"/>
  <c r="AG483" i="1"/>
  <c r="AH483" i="1"/>
  <c r="AB483" i="1"/>
  <c r="AA483" i="1"/>
  <c r="N483" i="1" s="1"/>
  <c r="AC483" i="1"/>
  <c r="AB479" i="1"/>
  <c r="AD479" i="1"/>
  <c r="AF479" i="1"/>
  <c r="AH479" i="1"/>
  <c r="AA479" i="1"/>
  <c r="N479" i="1" s="1"/>
  <c r="AC479" i="1"/>
  <c r="AE479" i="1"/>
  <c r="AG479" i="1"/>
  <c r="AC415" i="1"/>
  <c r="AE415" i="1"/>
  <c r="AG415" i="1"/>
  <c r="AF415" i="1"/>
  <c r="AD415" i="1"/>
  <c r="AA415" i="1"/>
  <c r="AH415" i="1"/>
  <c r="AB415" i="1"/>
  <c r="AC399" i="1"/>
  <c r="AB399" i="1"/>
  <c r="AG399" i="1"/>
  <c r="AA399" i="1"/>
  <c r="AD399" i="1"/>
  <c r="AE399" i="1"/>
  <c r="AH399" i="1"/>
  <c r="AF399" i="1"/>
  <c r="AA375" i="1"/>
  <c r="AF375" i="1"/>
  <c r="AG375" i="1"/>
  <c r="AE375" i="1"/>
  <c r="AH375" i="1"/>
  <c r="AD375" i="1"/>
  <c r="AB375" i="1"/>
  <c r="AC375" i="1"/>
  <c r="AG311" i="1"/>
  <c r="AA311" i="1"/>
  <c r="AD311" i="1"/>
  <c r="AE311" i="1"/>
  <c r="AH311" i="1"/>
  <c r="AF311" i="1"/>
  <c r="AC311" i="1"/>
  <c r="AB311" i="1"/>
  <c r="AC283" i="1"/>
  <c r="AB283" i="1"/>
  <c r="AG283" i="1"/>
  <c r="AA283" i="1"/>
  <c r="AD283" i="1"/>
  <c r="AE283" i="1"/>
  <c r="AH283" i="1"/>
  <c r="AF283" i="1"/>
  <c r="AG279" i="1"/>
  <c r="AA279" i="1"/>
  <c r="AD279" i="1"/>
  <c r="AE279" i="1"/>
  <c r="AH279" i="1"/>
  <c r="AB279" i="1"/>
  <c r="AC279" i="1"/>
  <c r="AF279" i="1"/>
  <c r="AD481" i="1"/>
  <c r="AC481" i="1"/>
  <c r="AB481" i="1"/>
  <c r="AG481" i="1"/>
  <c r="AA481" i="1"/>
  <c r="N481" i="1" s="1"/>
  <c r="AF481" i="1"/>
  <c r="AH481" i="1"/>
  <c r="AE481" i="1"/>
  <c r="AC394" i="1"/>
  <c r="AH394" i="1"/>
  <c r="AF394" i="1"/>
  <c r="AD394" i="1"/>
  <c r="AG394" i="1"/>
  <c r="AA394" i="1"/>
  <c r="N394" i="1" s="1"/>
  <c r="AE394" i="1"/>
  <c r="AB394" i="1"/>
  <c r="AC381" i="1"/>
  <c r="AA381" i="1"/>
  <c r="AH381" i="1"/>
  <c r="AG381" i="1"/>
  <c r="AE381" i="1"/>
  <c r="AD381" i="1"/>
  <c r="AF381" i="1"/>
  <c r="AB381" i="1"/>
  <c r="AD357" i="1"/>
  <c r="AF357" i="1"/>
  <c r="AH357" i="1"/>
  <c r="AB357" i="1"/>
  <c r="AE357" i="1"/>
  <c r="AC357" i="1"/>
  <c r="AA357" i="1"/>
  <c r="AG357" i="1"/>
  <c r="AD498" i="1"/>
  <c r="AG498" i="1"/>
  <c r="AH498" i="1"/>
  <c r="AC498" i="1"/>
  <c r="AA498" i="1"/>
  <c r="AB498" i="1"/>
  <c r="AE498" i="1"/>
  <c r="AF498" i="1"/>
  <c r="AH494" i="1"/>
  <c r="AB494" i="1"/>
  <c r="AG494" i="1"/>
  <c r="AA494" i="1"/>
  <c r="AC494" i="1"/>
  <c r="AE494" i="1"/>
  <c r="AF494" i="1"/>
  <c r="AD494" i="1"/>
  <c r="AA490" i="1"/>
  <c r="AC490" i="1"/>
  <c r="AE490" i="1"/>
  <c r="AF490" i="1"/>
  <c r="AH490" i="1"/>
  <c r="AD490" i="1"/>
  <c r="AG490" i="1"/>
  <c r="AB490" i="1"/>
  <c r="AE486" i="1"/>
  <c r="AF486" i="1"/>
  <c r="AC486" i="1"/>
  <c r="AD486" i="1"/>
  <c r="AG486" i="1"/>
  <c r="AH486" i="1"/>
  <c r="AB486" i="1"/>
  <c r="AA486" i="1"/>
  <c r="AE482" i="1"/>
  <c r="AC482" i="1"/>
  <c r="AH482" i="1"/>
  <c r="AG482" i="1"/>
  <c r="AB482" i="1"/>
  <c r="AA482" i="1"/>
  <c r="AF482" i="1"/>
  <c r="AD482" i="1"/>
  <c r="AH478" i="1"/>
  <c r="AC478" i="1"/>
  <c r="AB478" i="1"/>
  <c r="AG478" i="1"/>
  <c r="AA478" i="1"/>
  <c r="AF478" i="1"/>
  <c r="AE478" i="1"/>
  <c r="AD478" i="1"/>
  <c r="AC474" i="1"/>
  <c r="AA474" i="1"/>
  <c r="AG474" i="1"/>
  <c r="AE474" i="1"/>
  <c r="AH474" i="1"/>
  <c r="AD474" i="1"/>
  <c r="AB474" i="1"/>
  <c r="AF474" i="1"/>
  <c r="AG470" i="1"/>
  <c r="AE470" i="1"/>
  <c r="AA470" i="1"/>
  <c r="AD470" i="1"/>
  <c r="AB470" i="1"/>
  <c r="AH470" i="1"/>
  <c r="AF470" i="1"/>
  <c r="AC470" i="1"/>
  <c r="AG390" i="1"/>
  <c r="AA390" i="1"/>
  <c r="AE390" i="1"/>
  <c r="AF390" i="1"/>
  <c r="AD390" i="1"/>
  <c r="AB390" i="1"/>
  <c r="AH390" i="1"/>
  <c r="AC390" i="1"/>
  <c r="AE386" i="1"/>
  <c r="AA386" i="1"/>
  <c r="AD386" i="1"/>
  <c r="AB386" i="1"/>
  <c r="AG386" i="1"/>
  <c r="AC386" i="1"/>
  <c r="AH386" i="1"/>
  <c r="AF386" i="1"/>
  <c r="AA374" i="1"/>
  <c r="AF374" i="1"/>
  <c r="AH374" i="1"/>
  <c r="AE374" i="1"/>
  <c r="AC374" i="1"/>
  <c r="AG374" i="1"/>
  <c r="AB374" i="1"/>
  <c r="AD374" i="1"/>
  <c r="AE366" i="1"/>
  <c r="AA366" i="1"/>
  <c r="N366" i="1" s="1"/>
  <c r="AD366" i="1"/>
  <c r="AB366" i="1"/>
  <c r="AC366" i="1"/>
  <c r="AH366" i="1"/>
  <c r="AF366" i="1"/>
  <c r="AG366" i="1"/>
  <c r="AE350" i="1"/>
  <c r="AG350" i="1"/>
  <c r="AD350" i="1"/>
  <c r="AB350" i="1"/>
  <c r="AA350" i="1"/>
  <c r="N350" i="1" s="1"/>
  <c r="AC350" i="1"/>
  <c r="AH350" i="1"/>
  <c r="AF350" i="1"/>
  <c r="AG338" i="1"/>
  <c r="AA338" i="1"/>
  <c r="AE338" i="1"/>
  <c r="AC338" i="1"/>
  <c r="AD338" i="1"/>
  <c r="AB338" i="1"/>
  <c r="AH338" i="1"/>
  <c r="AF338" i="1"/>
  <c r="AG306" i="1"/>
  <c r="AA306" i="1"/>
  <c r="AE306" i="1"/>
  <c r="AC306" i="1"/>
  <c r="AD306" i="1"/>
  <c r="AB306" i="1"/>
  <c r="AF306" i="1"/>
  <c r="AH306" i="1"/>
  <c r="AG274" i="1"/>
  <c r="AA274" i="1"/>
  <c r="AE274" i="1"/>
  <c r="AC274" i="1"/>
  <c r="AD274" i="1"/>
  <c r="AB274" i="1"/>
  <c r="AF274" i="1"/>
  <c r="AH274" i="1"/>
  <c r="AH497" i="1"/>
  <c r="AB497" i="1"/>
  <c r="AD497" i="1"/>
  <c r="AA497" i="1"/>
  <c r="AC497" i="1"/>
  <c r="AE497" i="1"/>
  <c r="AF497" i="1"/>
  <c r="AG497" i="1"/>
  <c r="AH353" i="1"/>
  <c r="AB353" i="1"/>
  <c r="AC353" i="1"/>
  <c r="AA353" i="1"/>
  <c r="AD353" i="1"/>
  <c r="AG353" i="1"/>
  <c r="AE353" i="1"/>
  <c r="AF353" i="1"/>
  <c r="AC340" i="1"/>
  <c r="AA340" i="1"/>
  <c r="AF340" i="1"/>
  <c r="AG340" i="1"/>
  <c r="AE340" i="1"/>
  <c r="AD340" i="1"/>
  <c r="AH340" i="1"/>
  <c r="AB340" i="1"/>
  <c r="AD277" i="1"/>
  <c r="AB277" i="1"/>
  <c r="AH277" i="1"/>
  <c r="AF277" i="1"/>
  <c r="AE277" i="1"/>
  <c r="AC277" i="1"/>
  <c r="AA277" i="1"/>
  <c r="AG277" i="1"/>
  <c r="AD501" i="1"/>
  <c r="AG501" i="1"/>
  <c r="AF501" i="1"/>
  <c r="AH501" i="1"/>
  <c r="AB501" i="1"/>
  <c r="AA501" i="1"/>
  <c r="N501" i="1" s="1"/>
  <c r="AC501" i="1"/>
  <c r="AE501" i="1"/>
  <c r="AA493" i="1"/>
  <c r="AC493" i="1"/>
  <c r="AE493" i="1"/>
  <c r="AF493" i="1"/>
  <c r="AH493" i="1"/>
  <c r="AD493" i="1"/>
  <c r="AG493" i="1"/>
  <c r="AB493" i="1"/>
  <c r="AD485" i="1"/>
  <c r="AG485" i="1"/>
  <c r="AH485" i="1"/>
  <c r="AB485" i="1"/>
  <c r="AE485" i="1"/>
  <c r="AA485" i="1"/>
  <c r="N485" i="1" s="1"/>
  <c r="AC485" i="1"/>
  <c r="AF485" i="1"/>
  <c r="AH469" i="1"/>
  <c r="AF469" i="1"/>
  <c r="AC469" i="1"/>
  <c r="AA469" i="1"/>
  <c r="AD469" i="1"/>
  <c r="AG469" i="1"/>
  <c r="AE469" i="1"/>
  <c r="AB469" i="1"/>
  <c r="AE489" i="1"/>
  <c r="AF489" i="1"/>
  <c r="AA489" i="1"/>
  <c r="AD489" i="1"/>
  <c r="AG489" i="1"/>
  <c r="AH489" i="1"/>
  <c r="AB489" i="1"/>
  <c r="AC489" i="1"/>
  <c r="AE504" i="1"/>
  <c r="AB504" i="1"/>
  <c r="AA504" i="1"/>
  <c r="AF504" i="1"/>
  <c r="AH504" i="1"/>
  <c r="AD504" i="1"/>
  <c r="AG504" i="1"/>
  <c r="AC504" i="1"/>
  <c r="AE500" i="1"/>
  <c r="AF500" i="1"/>
  <c r="AD500" i="1"/>
  <c r="AG500" i="1"/>
  <c r="AH500" i="1"/>
  <c r="AB500" i="1"/>
  <c r="AA500" i="1"/>
  <c r="AC500" i="1"/>
  <c r="AD496" i="1"/>
  <c r="AG496" i="1"/>
  <c r="AH496" i="1"/>
  <c r="AB496" i="1"/>
  <c r="AF496" i="1"/>
  <c r="AA496" i="1"/>
  <c r="N496" i="1" s="1"/>
  <c r="AC496" i="1"/>
  <c r="AE496" i="1"/>
  <c r="AE484" i="1"/>
  <c r="AF484" i="1"/>
  <c r="AD484" i="1"/>
  <c r="AG484" i="1"/>
  <c r="AC484" i="1"/>
  <c r="AH484" i="1"/>
  <c r="AB484" i="1"/>
  <c r="AA484" i="1"/>
  <c r="AE480" i="1"/>
  <c r="AD480" i="1"/>
  <c r="AC480" i="1"/>
  <c r="AB480" i="1"/>
  <c r="AG480" i="1"/>
  <c r="AA480" i="1"/>
  <c r="N480" i="1" s="1"/>
  <c r="AF480" i="1"/>
  <c r="AH480" i="1"/>
  <c r="AD468" i="1"/>
  <c r="AB468" i="1"/>
  <c r="AH468" i="1"/>
  <c r="AF468" i="1"/>
  <c r="AC468" i="1"/>
  <c r="AA468" i="1"/>
  <c r="N468" i="1" s="1"/>
  <c r="AG468" i="1"/>
  <c r="AE468" i="1"/>
  <c r="AA376" i="1"/>
  <c r="AC376" i="1"/>
  <c r="AH376" i="1"/>
  <c r="AE376" i="1"/>
  <c r="AG376" i="1"/>
  <c r="AB376" i="1"/>
  <c r="AD376" i="1"/>
  <c r="AF376" i="1"/>
  <c r="AA372" i="1"/>
  <c r="AC372" i="1"/>
  <c r="AE372" i="1"/>
  <c r="AG372" i="1"/>
  <c r="AB372" i="1"/>
  <c r="AD372" i="1"/>
  <c r="AF372" i="1"/>
  <c r="AH372" i="1"/>
  <c r="AG352" i="1"/>
  <c r="AE352" i="1"/>
  <c r="AD352" i="1"/>
  <c r="AH352" i="1"/>
  <c r="AB352" i="1"/>
  <c r="AC352" i="1"/>
  <c r="AA352" i="1"/>
  <c r="AF352" i="1"/>
  <c r="AG272" i="1"/>
  <c r="AE272" i="1"/>
  <c r="AD272" i="1"/>
  <c r="AH272" i="1"/>
  <c r="AB272" i="1"/>
  <c r="AC272" i="1"/>
  <c r="AA272" i="1"/>
  <c r="AF272" i="1"/>
  <c r="AE219" i="1"/>
  <c r="AG219" i="1"/>
  <c r="AD219" i="1"/>
  <c r="AB219" i="1"/>
  <c r="AH219" i="1"/>
  <c r="AF219" i="1"/>
  <c r="AA219" i="1"/>
  <c r="N219" i="1" s="1"/>
  <c r="AC219" i="1"/>
  <c r="AH159" i="1"/>
  <c r="AF159" i="1"/>
  <c r="AA159" i="1"/>
  <c r="AC159" i="1"/>
  <c r="AE159" i="1"/>
  <c r="AG159" i="1"/>
  <c r="AD159" i="1"/>
  <c r="AB159" i="1"/>
  <c r="AE170" i="1"/>
  <c r="AG170" i="1"/>
  <c r="AD170" i="1"/>
  <c r="AB170" i="1"/>
  <c r="AH170" i="1"/>
  <c r="AF170" i="1"/>
  <c r="AA170" i="1"/>
  <c r="AC170" i="1"/>
  <c r="AD473" i="1"/>
  <c r="AB473" i="1"/>
  <c r="AH473" i="1"/>
  <c r="AF473" i="1"/>
  <c r="AC473" i="1"/>
  <c r="AA473" i="1"/>
  <c r="AG473" i="1"/>
  <c r="AE473" i="1"/>
  <c r="AC433" i="1"/>
  <c r="AA433" i="1"/>
  <c r="AG433" i="1"/>
  <c r="AH433" i="1"/>
  <c r="AD433" i="1"/>
  <c r="AB433" i="1"/>
  <c r="AF433" i="1"/>
  <c r="AE433" i="1"/>
  <c r="AC410" i="1"/>
  <c r="AH410" i="1"/>
  <c r="AE410" i="1"/>
  <c r="AG410" i="1"/>
  <c r="AF410" i="1"/>
  <c r="AA410" i="1"/>
  <c r="AD410" i="1"/>
  <c r="AB410" i="1"/>
  <c r="AD341" i="1"/>
  <c r="AF341" i="1"/>
  <c r="AH341" i="1"/>
  <c r="AB341" i="1"/>
  <c r="AC341" i="1"/>
  <c r="AA341" i="1"/>
  <c r="N341" i="1" s="1"/>
  <c r="AG341" i="1"/>
  <c r="AE341" i="1"/>
  <c r="AD325" i="1"/>
  <c r="AF325" i="1"/>
  <c r="AH325" i="1"/>
  <c r="AB325" i="1"/>
  <c r="AC325" i="1"/>
  <c r="AA325" i="1"/>
  <c r="N325" i="1" s="1"/>
  <c r="AG325" i="1"/>
  <c r="AE325" i="1"/>
  <c r="AD309" i="1"/>
  <c r="AF309" i="1"/>
  <c r="AH309" i="1"/>
  <c r="AB309" i="1"/>
  <c r="AC309" i="1"/>
  <c r="AA309" i="1"/>
  <c r="N309" i="1" s="1"/>
  <c r="AG309" i="1"/>
  <c r="AE309" i="1"/>
  <c r="AD293" i="1"/>
  <c r="AF293" i="1"/>
  <c r="AH293" i="1"/>
  <c r="AB293" i="1"/>
  <c r="AC293" i="1"/>
  <c r="AA293" i="1"/>
  <c r="N293" i="1" s="1"/>
  <c r="AG293" i="1"/>
  <c r="AE293" i="1"/>
  <c r="AG281" i="1"/>
  <c r="AE281" i="1"/>
  <c r="AD281" i="1"/>
  <c r="AF281" i="1"/>
  <c r="AH281" i="1"/>
  <c r="AB281" i="1"/>
  <c r="AC281" i="1"/>
  <c r="AA281" i="1"/>
  <c r="AC269" i="1"/>
  <c r="AA269" i="1"/>
  <c r="AG269" i="1"/>
  <c r="AE269" i="1"/>
  <c r="AD269" i="1"/>
  <c r="AB269" i="1"/>
  <c r="AH269" i="1"/>
  <c r="AF269" i="1"/>
  <c r="AH57" i="1"/>
  <c r="AF57" i="1"/>
  <c r="AC57" i="1"/>
  <c r="AA57" i="1"/>
  <c r="AG57" i="1"/>
  <c r="AE57" i="1"/>
  <c r="AD57" i="1"/>
  <c r="AB57" i="1"/>
  <c r="AA506" i="1"/>
  <c r="AB506" i="1"/>
  <c r="AE506" i="1"/>
  <c r="AC506" i="1"/>
  <c r="AD506" i="1"/>
  <c r="AG506" i="1"/>
  <c r="AH506" i="1"/>
  <c r="AF506" i="1"/>
  <c r="AE502" i="1"/>
  <c r="AF502" i="1"/>
  <c r="AD502" i="1"/>
  <c r="AG502" i="1"/>
  <c r="AH502" i="1"/>
  <c r="AC502" i="1"/>
  <c r="AA502" i="1"/>
  <c r="N502" i="1" s="1"/>
  <c r="AB502" i="1"/>
  <c r="AD466" i="1"/>
  <c r="AB466" i="1"/>
  <c r="AH466" i="1"/>
  <c r="AF466" i="1"/>
  <c r="AC466" i="1"/>
  <c r="AA466" i="1"/>
  <c r="N466" i="1" s="1"/>
  <c r="AG466" i="1"/>
  <c r="AE466" i="1"/>
  <c r="AH462" i="1"/>
  <c r="AF462" i="1"/>
  <c r="AC462" i="1"/>
  <c r="AA462" i="1"/>
  <c r="AG462" i="1"/>
  <c r="AE462" i="1"/>
  <c r="AD462" i="1"/>
  <c r="AB462" i="1"/>
  <c r="AC458" i="1"/>
  <c r="AA458" i="1"/>
  <c r="AG458" i="1"/>
  <c r="AE458" i="1"/>
  <c r="AD458" i="1"/>
  <c r="AB458" i="1"/>
  <c r="AH458" i="1"/>
  <c r="AF458" i="1"/>
  <c r="AG454" i="1"/>
  <c r="AE454" i="1"/>
  <c r="AD454" i="1"/>
  <c r="AB454" i="1"/>
  <c r="AH454" i="1"/>
  <c r="AF454" i="1"/>
  <c r="AC454" i="1"/>
  <c r="AA454" i="1"/>
  <c r="AD450" i="1"/>
  <c r="AB450" i="1"/>
  <c r="AH450" i="1"/>
  <c r="AF450" i="1"/>
  <c r="AC450" i="1"/>
  <c r="AA450" i="1"/>
  <c r="N450" i="1" s="1"/>
  <c r="AG450" i="1"/>
  <c r="AE450" i="1"/>
  <c r="AH446" i="1"/>
  <c r="AF446" i="1"/>
  <c r="AC446" i="1"/>
  <c r="AA446" i="1"/>
  <c r="AG446" i="1"/>
  <c r="AE446" i="1"/>
  <c r="AD446" i="1"/>
  <c r="AB446" i="1"/>
  <c r="AC442" i="1"/>
  <c r="AA442" i="1"/>
  <c r="AG442" i="1"/>
  <c r="AE442" i="1"/>
  <c r="AD442" i="1"/>
  <c r="AB442" i="1"/>
  <c r="AH442" i="1"/>
  <c r="AF442" i="1"/>
  <c r="AD434" i="1"/>
  <c r="AB434" i="1"/>
  <c r="AH434" i="1"/>
  <c r="AF434" i="1"/>
  <c r="AC434" i="1"/>
  <c r="AA434" i="1"/>
  <c r="N434" i="1" s="1"/>
  <c r="AG434" i="1"/>
  <c r="AE434" i="1"/>
  <c r="AC430" i="1"/>
  <c r="AH430" i="1"/>
  <c r="AE430" i="1"/>
  <c r="AG430" i="1"/>
  <c r="AF430" i="1"/>
  <c r="AA430" i="1"/>
  <c r="N430" i="1" s="1"/>
  <c r="AD430" i="1"/>
  <c r="AB430" i="1"/>
  <c r="AG426" i="1"/>
  <c r="AF426" i="1"/>
  <c r="AA426" i="1"/>
  <c r="AD426" i="1"/>
  <c r="AB426" i="1"/>
  <c r="AC426" i="1"/>
  <c r="AH426" i="1"/>
  <c r="AE426" i="1"/>
  <c r="AA418" i="1"/>
  <c r="AD418" i="1"/>
  <c r="AB418" i="1"/>
  <c r="AC418" i="1"/>
  <c r="AH418" i="1"/>
  <c r="AE418" i="1"/>
  <c r="AG418" i="1"/>
  <c r="AF418" i="1"/>
  <c r="AD414" i="1"/>
  <c r="AB414" i="1"/>
  <c r="AC414" i="1"/>
  <c r="AH414" i="1"/>
  <c r="AE414" i="1"/>
  <c r="AG414" i="1"/>
  <c r="AF414" i="1"/>
  <c r="AA414" i="1"/>
  <c r="AG406" i="1"/>
  <c r="AF406" i="1"/>
  <c r="AA406" i="1"/>
  <c r="AD406" i="1"/>
  <c r="AB406" i="1"/>
  <c r="AC406" i="1"/>
  <c r="AH406" i="1"/>
  <c r="AE406" i="1"/>
  <c r="AE402" i="1"/>
  <c r="AD402" i="1"/>
  <c r="AB402" i="1"/>
  <c r="AC402" i="1"/>
  <c r="AH402" i="1"/>
  <c r="AF402" i="1"/>
  <c r="AG402" i="1"/>
  <c r="AA402" i="1"/>
  <c r="AD398" i="1"/>
  <c r="AB398" i="1"/>
  <c r="AC398" i="1"/>
  <c r="AH398" i="1"/>
  <c r="AF398" i="1"/>
  <c r="AG398" i="1"/>
  <c r="AA398" i="1"/>
  <c r="AE398" i="1"/>
  <c r="AD382" i="1"/>
  <c r="AB382" i="1"/>
  <c r="AC382" i="1"/>
  <c r="AH382" i="1"/>
  <c r="AF382" i="1"/>
  <c r="AG382" i="1"/>
  <c r="AA382" i="1"/>
  <c r="AE382" i="1"/>
  <c r="AC378" i="1"/>
  <c r="AH378" i="1"/>
  <c r="AF378" i="1"/>
  <c r="AG378" i="1"/>
  <c r="AA378" i="1"/>
  <c r="AE378" i="1"/>
  <c r="AD378" i="1"/>
  <c r="AB378" i="1"/>
  <c r="AG370" i="1"/>
  <c r="AA370" i="1"/>
  <c r="N370" i="1" s="1"/>
  <c r="AE370" i="1"/>
  <c r="AD370" i="1"/>
  <c r="AB370" i="1"/>
  <c r="AC370" i="1"/>
  <c r="AH370" i="1"/>
  <c r="AF370" i="1"/>
  <c r="AD362" i="1"/>
  <c r="AB362" i="1"/>
  <c r="AC362" i="1"/>
  <c r="AH362" i="1"/>
  <c r="AF362" i="1"/>
  <c r="AG362" i="1"/>
  <c r="AA362" i="1"/>
  <c r="AE362" i="1"/>
  <c r="AC358" i="1"/>
  <c r="AH358" i="1"/>
  <c r="AF358" i="1"/>
  <c r="AG358" i="1"/>
  <c r="AA358" i="1"/>
  <c r="AE358" i="1"/>
  <c r="AD358" i="1"/>
  <c r="AB358" i="1"/>
  <c r="AG354" i="1"/>
  <c r="AA354" i="1"/>
  <c r="N354" i="1" s="1"/>
  <c r="AE354" i="1"/>
  <c r="AD354" i="1"/>
  <c r="AB354" i="1"/>
  <c r="AC354" i="1"/>
  <c r="AH354" i="1"/>
  <c r="AF354" i="1"/>
  <c r="AD346" i="1"/>
  <c r="AB346" i="1"/>
  <c r="AC346" i="1"/>
  <c r="AH346" i="1"/>
  <c r="AF346" i="1"/>
  <c r="AG346" i="1"/>
  <c r="AA346" i="1"/>
  <c r="AE346" i="1"/>
  <c r="AC342" i="1"/>
  <c r="AH342" i="1"/>
  <c r="AF342" i="1"/>
  <c r="AG342" i="1"/>
  <c r="AA342" i="1"/>
  <c r="AE342" i="1"/>
  <c r="AD342" i="1"/>
  <c r="AB342" i="1"/>
  <c r="AE334" i="1"/>
  <c r="AD334" i="1"/>
  <c r="AB334" i="1"/>
  <c r="AC334" i="1"/>
  <c r="AH334" i="1"/>
  <c r="AF334" i="1"/>
  <c r="AG334" i="1"/>
  <c r="AA334" i="1"/>
  <c r="AD330" i="1"/>
  <c r="AB330" i="1"/>
  <c r="AC330" i="1"/>
  <c r="AH330" i="1"/>
  <c r="AF330" i="1"/>
  <c r="AG330" i="1"/>
  <c r="AA330" i="1"/>
  <c r="AE330" i="1"/>
  <c r="AC326" i="1"/>
  <c r="AH326" i="1"/>
  <c r="AF326" i="1"/>
  <c r="AG326" i="1"/>
  <c r="AA326" i="1"/>
  <c r="AE326" i="1"/>
  <c r="AD326" i="1"/>
  <c r="AB326" i="1"/>
  <c r="AG322" i="1"/>
  <c r="AA322" i="1"/>
  <c r="N322" i="1" s="1"/>
  <c r="AE322" i="1"/>
  <c r="AD322" i="1"/>
  <c r="AB322" i="1"/>
  <c r="AC322" i="1"/>
  <c r="AH322" i="1"/>
  <c r="AF322" i="1"/>
  <c r="AE318" i="1"/>
  <c r="AD318" i="1"/>
  <c r="AC318" i="1"/>
  <c r="AH318" i="1"/>
  <c r="AA318" i="1"/>
  <c r="AB318" i="1"/>
  <c r="AG318" i="1"/>
  <c r="AF318" i="1"/>
  <c r="AD314" i="1"/>
  <c r="AB314" i="1"/>
  <c r="AC314" i="1"/>
  <c r="AH314" i="1"/>
  <c r="AF314" i="1"/>
  <c r="AG314" i="1"/>
  <c r="AA314" i="1"/>
  <c r="AE314" i="1"/>
  <c r="AC310" i="1"/>
  <c r="AH310" i="1"/>
  <c r="AF310" i="1"/>
  <c r="AG310" i="1"/>
  <c r="AA310" i="1"/>
  <c r="AE310" i="1"/>
  <c r="AD310" i="1"/>
  <c r="AB310" i="1"/>
  <c r="AE302" i="1"/>
  <c r="AD302" i="1"/>
  <c r="AB302" i="1"/>
  <c r="AC302" i="1"/>
  <c r="AH302" i="1"/>
  <c r="AF302" i="1"/>
  <c r="AG302" i="1"/>
  <c r="AA302" i="1"/>
  <c r="AD298" i="1"/>
  <c r="AB298" i="1"/>
  <c r="AC298" i="1"/>
  <c r="AH298" i="1"/>
  <c r="AF298" i="1"/>
  <c r="AG298" i="1"/>
  <c r="AA298" i="1"/>
  <c r="AE298" i="1"/>
  <c r="AC294" i="1"/>
  <c r="AH294" i="1"/>
  <c r="AF294" i="1"/>
  <c r="AG294" i="1"/>
  <c r="AA294" i="1"/>
  <c r="AE294" i="1"/>
  <c r="AD294" i="1"/>
  <c r="AB294" i="1"/>
  <c r="AG290" i="1"/>
  <c r="AA290" i="1"/>
  <c r="N290" i="1" s="1"/>
  <c r="AE290" i="1"/>
  <c r="AD290" i="1"/>
  <c r="AB290" i="1"/>
  <c r="AC290" i="1"/>
  <c r="AH290" i="1"/>
  <c r="AF290" i="1"/>
  <c r="AE286" i="1"/>
  <c r="AD286" i="1"/>
  <c r="AB286" i="1"/>
  <c r="AC286" i="1"/>
  <c r="AH286" i="1"/>
  <c r="AF286" i="1"/>
  <c r="AG286" i="1"/>
  <c r="AA286" i="1"/>
  <c r="AD282" i="1"/>
  <c r="AB282" i="1"/>
  <c r="AC282" i="1"/>
  <c r="AH282" i="1"/>
  <c r="AF282" i="1"/>
  <c r="AG282" i="1"/>
  <c r="AA282" i="1"/>
  <c r="AE282" i="1"/>
  <c r="AC278" i="1"/>
  <c r="AH278" i="1"/>
  <c r="AF278" i="1"/>
  <c r="AG278" i="1"/>
  <c r="AA278" i="1"/>
  <c r="AE278" i="1"/>
  <c r="AD278" i="1"/>
  <c r="AB278" i="1"/>
  <c r="AE270" i="1"/>
  <c r="AD270" i="1"/>
  <c r="AB270" i="1"/>
  <c r="AC270" i="1"/>
  <c r="AH270" i="1"/>
  <c r="AF270" i="1"/>
  <c r="AG270" i="1"/>
  <c r="AA270" i="1"/>
  <c r="AD266" i="1"/>
  <c r="AB266" i="1"/>
  <c r="AC266" i="1"/>
  <c r="AH266" i="1"/>
  <c r="AF266" i="1"/>
  <c r="AG266" i="1"/>
  <c r="AA266" i="1"/>
  <c r="AE266" i="1"/>
  <c r="AD218" i="1"/>
  <c r="AB218" i="1"/>
  <c r="AH218" i="1"/>
  <c r="AF218" i="1"/>
  <c r="AA218" i="1"/>
  <c r="AC218" i="1"/>
  <c r="AE218" i="1"/>
  <c r="AG218" i="1"/>
  <c r="AD182" i="1"/>
  <c r="AB182" i="1"/>
  <c r="AH182" i="1"/>
  <c r="AF182" i="1"/>
  <c r="AA182" i="1"/>
  <c r="AC182" i="1"/>
  <c r="AE182" i="1"/>
  <c r="AG182" i="1"/>
  <c r="AC432" i="1"/>
  <c r="AE432" i="1"/>
  <c r="AG432" i="1"/>
  <c r="AF432" i="1"/>
  <c r="AD432" i="1"/>
  <c r="AA432" i="1"/>
  <c r="N432" i="1" s="1"/>
  <c r="AH432" i="1"/>
  <c r="AB432" i="1"/>
  <c r="AG409" i="1"/>
  <c r="AA409" i="1"/>
  <c r="AD409" i="1"/>
  <c r="AB409" i="1"/>
  <c r="AH409" i="1"/>
  <c r="AE409" i="1"/>
  <c r="AC409" i="1"/>
  <c r="AF409" i="1"/>
  <c r="AD389" i="1"/>
  <c r="AF389" i="1"/>
  <c r="AH389" i="1"/>
  <c r="AB389" i="1"/>
  <c r="AC389" i="1"/>
  <c r="AA389" i="1"/>
  <c r="N389" i="1" s="1"/>
  <c r="AG389" i="1"/>
  <c r="AE389" i="1"/>
  <c r="AG377" i="1"/>
  <c r="AE377" i="1"/>
  <c r="AD377" i="1"/>
  <c r="AF377" i="1"/>
  <c r="AH377" i="1"/>
  <c r="AB377" i="1"/>
  <c r="AC377" i="1"/>
  <c r="AA377" i="1"/>
  <c r="AC324" i="1"/>
  <c r="AA324" i="1"/>
  <c r="AF324" i="1"/>
  <c r="AG324" i="1"/>
  <c r="AE324" i="1"/>
  <c r="AD324" i="1"/>
  <c r="AH324" i="1"/>
  <c r="AB324" i="1"/>
  <c r="AH305" i="1"/>
  <c r="AB305" i="1"/>
  <c r="AC305" i="1"/>
  <c r="AA305" i="1"/>
  <c r="AG305" i="1"/>
  <c r="AE305" i="1"/>
  <c r="AD305" i="1"/>
  <c r="AF305" i="1"/>
  <c r="AC292" i="1"/>
  <c r="AA292" i="1"/>
  <c r="AF292" i="1"/>
  <c r="AG292" i="1"/>
  <c r="AE292" i="1"/>
  <c r="AD292" i="1"/>
  <c r="AH292" i="1"/>
  <c r="AB292" i="1"/>
  <c r="AD268" i="1"/>
  <c r="AH268" i="1"/>
  <c r="AB268" i="1"/>
  <c r="AC268" i="1"/>
  <c r="AA268" i="1"/>
  <c r="AF268" i="1"/>
  <c r="AG268" i="1"/>
  <c r="AE268" i="1"/>
  <c r="AG477" i="1"/>
  <c r="AE477" i="1"/>
  <c r="AD477" i="1"/>
  <c r="AF477" i="1"/>
  <c r="AH477" i="1"/>
  <c r="AB477" i="1"/>
  <c r="AC477" i="1"/>
  <c r="AA477" i="1"/>
  <c r="AC465" i="1"/>
  <c r="AA465" i="1"/>
  <c r="AG465" i="1"/>
  <c r="AE465" i="1"/>
  <c r="AD465" i="1"/>
  <c r="AB465" i="1"/>
  <c r="AH465" i="1"/>
  <c r="AF465" i="1"/>
  <c r="AG461" i="1"/>
  <c r="AE461" i="1"/>
  <c r="AD461" i="1"/>
  <c r="AB461" i="1"/>
  <c r="AH461" i="1"/>
  <c r="AF461" i="1"/>
  <c r="AC461" i="1"/>
  <c r="AA461" i="1"/>
  <c r="AH453" i="1"/>
  <c r="AF453" i="1"/>
  <c r="AC453" i="1"/>
  <c r="AA453" i="1"/>
  <c r="AG453" i="1"/>
  <c r="AE453" i="1"/>
  <c r="AD453" i="1"/>
  <c r="AB453" i="1"/>
  <c r="AC449" i="1"/>
  <c r="AA449" i="1"/>
  <c r="AG449" i="1"/>
  <c r="AE449" i="1"/>
  <c r="AD449" i="1"/>
  <c r="AB449" i="1"/>
  <c r="AH449" i="1"/>
  <c r="AF449" i="1"/>
  <c r="AG445" i="1"/>
  <c r="AE445" i="1"/>
  <c r="AD445" i="1"/>
  <c r="AB445" i="1"/>
  <c r="AH445" i="1"/>
  <c r="AF445" i="1"/>
  <c r="AC445" i="1"/>
  <c r="AA445" i="1"/>
  <c r="AG429" i="1"/>
  <c r="AA429" i="1"/>
  <c r="AD429" i="1"/>
  <c r="AB429" i="1"/>
  <c r="AH429" i="1"/>
  <c r="AE429" i="1"/>
  <c r="AC429" i="1"/>
  <c r="AF429" i="1"/>
  <c r="AH417" i="1"/>
  <c r="AE417" i="1"/>
  <c r="AC417" i="1"/>
  <c r="AF417" i="1"/>
  <c r="AG417" i="1"/>
  <c r="AA417" i="1"/>
  <c r="N417" i="1" s="1"/>
  <c r="AD417" i="1"/>
  <c r="AB417" i="1"/>
  <c r="AC413" i="1"/>
  <c r="AF413" i="1"/>
  <c r="AG413" i="1"/>
  <c r="AA413" i="1"/>
  <c r="AD413" i="1"/>
  <c r="AB413" i="1"/>
  <c r="AH413" i="1"/>
  <c r="AE413" i="1"/>
  <c r="AD405" i="1"/>
  <c r="AB405" i="1"/>
  <c r="AH405" i="1"/>
  <c r="AE405" i="1"/>
  <c r="AC405" i="1"/>
  <c r="AF405" i="1"/>
  <c r="AG405" i="1"/>
  <c r="AA405" i="1"/>
  <c r="AG393" i="1"/>
  <c r="AE393" i="1"/>
  <c r="AD393" i="1"/>
  <c r="AF393" i="1"/>
  <c r="AH393" i="1"/>
  <c r="AB393" i="1"/>
  <c r="AC393" i="1"/>
  <c r="AA393" i="1"/>
  <c r="AD373" i="1"/>
  <c r="AB373" i="1"/>
  <c r="AH373" i="1"/>
  <c r="AF373" i="1"/>
  <c r="AC373" i="1"/>
  <c r="AA373" i="1"/>
  <c r="N373" i="1" s="1"/>
  <c r="AG373" i="1"/>
  <c r="AE373" i="1"/>
  <c r="AG361" i="1"/>
  <c r="AE361" i="1"/>
  <c r="AD361" i="1"/>
  <c r="AF361" i="1"/>
  <c r="AH361" i="1"/>
  <c r="AB361" i="1"/>
  <c r="AC361" i="1"/>
  <c r="AA361" i="1"/>
  <c r="AC349" i="1"/>
  <c r="AA349" i="1"/>
  <c r="N349" i="1" s="1"/>
  <c r="AG349" i="1"/>
  <c r="AE349" i="1"/>
  <c r="AD349" i="1"/>
  <c r="AF349" i="1"/>
  <c r="AH349" i="1"/>
  <c r="AB349" i="1"/>
  <c r="AG329" i="1"/>
  <c r="AE329" i="1"/>
  <c r="AD329" i="1"/>
  <c r="AF329" i="1"/>
  <c r="AH329" i="1"/>
  <c r="AB329" i="1"/>
  <c r="AC329" i="1"/>
  <c r="AA329" i="1"/>
  <c r="AC317" i="1"/>
  <c r="AA317" i="1"/>
  <c r="N317" i="1" s="1"/>
  <c r="AG317" i="1"/>
  <c r="AE317" i="1"/>
  <c r="AD317" i="1"/>
  <c r="AF317" i="1"/>
  <c r="AH317" i="1"/>
  <c r="AB317" i="1"/>
  <c r="AG297" i="1"/>
  <c r="AE297" i="1"/>
  <c r="AD297" i="1"/>
  <c r="AF297" i="1"/>
  <c r="AH297" i="1"/>
  <c r="AB297" i="1"/>
  <c r="AC297" i="1"/>
  <c r="AA297" i="1"/>
  <c r="AC285" i="1"/>
  <c r="AA285" i="1"/>
  <c r="N285" i="1" s="1"/>
  <c r="AG285" i="1"/>
  <c r="AE285" i="1"/>
  <c r="AD285" i="1"/>
  <c r="AF285" i="1"/>
  <c r="AH285" i="1"/>
  <c r="AB285" i="1"/>
  <c r="AG265" i="1"/>
  <c r="AE265" i="1"/>
  <c r="AD265" i="1"/>
  <c r="AB265" i="1"/>
  <c r="AH265" i="1"/>
  <c r="AF265" i="1"/>
  <c r="AC265" i="1"/>
  <c r="AA265" i="1"/>
  <c r="AD249" i="1"/>
  <c r="AB249" i="1"/>
  <c r="AH249" i="1"/>
  <c r="AF249" i="1"/>
  <c r="AA249" i="1"/>
  <c r="AC249" i="1"/>
  <c r="AE249" i="1"/>
  <c r="AG249" i="1"/>
  <c r="AD233" i="1"/>
  <c r="AB233" i="1"/>
  <c r="AH233" i="1"/>
  <c r="AF233" i="1"/>
  <c r="AA233" i="1"/>
  <c r="AC233" i="1"/>
  <c r="AE233" i="1"/>
  <c r="AG233" i="1"/>
  <c r="AE209" i="1"/>
  <c r="AG209" i="1"/>
  <c r="AB209" i="1"/>
  <c r="AH209" i="1"/>
  <c r="AF209" i="1"/>
  <c r="AC209" i="1"/>
  <c r="AA209" i="1"/>
  <c r="AD209" i="1"/>
  <c r="AE185" i="1"/>
  <c r="AG185" i="1"/>
  <c r="AD185" i="1"/>
  <c r="AB185" i="1"/>
  <c r="AH185" i="1"/>
  <c r="AF185" i="1"/>
  <c r="AA185" i="1"/>
  <c r="AC185" i="1"/>
  <c r="AD165" i="1"/>
  <c r="AB165" i="1"/>
  <c r="AH165" i="1"/>
  <c r="AF165" i="1"/>
  <c r="AA165" i="1"/>
  <c r="AC165" i="1"/>
  <c r="AE165" i="1"/>
  <c r="AG165" i="1"/>
  <c r="AD457" i="1"/>
  <c r="AB457" i="1"/>
  <c r="AH457" i="1"/>
  <c r="AF457" i="1"/>
  <c r="AC457" i="1"/>
  <c r="AA457" i="1"/>
  <c r="N457" i="1" s="1"/>
  <c r="AG457" i="1"/>
  <c r="AE457" i="1"/>
  <c r="AD425" i="1"/>
  <c r="AB425" i="1"/>
  <c r="AH425" i="1"/>
  <c r="AE425" i="1"/>
  <c r="AC425" i="1"/>
  <c r="AF425" i="1"/>
  <c r="AG425" i="1"/>
  <c r="AA425" i="1"/>
  <c r="AH401" i="1"/>
  <c r="AB401" i="1"/>
  <c r="AC401" i="1"/>
  <c r="AA401" i="1"/>
  <c r="AG401" i="1"/>
  <c r="AE401" i="1"/>
  <c r="AD401" i="1"/>
  <c r="AF401" i="1"/>
  <c r="AH385" i="1"/>
  <c r="AB385" i="1"/>
  <c r="AC385" i="1"/>
  <c r="AA385" i="1"/>
  <c r="AG385" i="1"/>
  <c r="AE385" i="1"/>
  <c r="AD385" i="1"/>
  <c r="AF385" i="1"/>
  <c r="AH369" i="1"/>
  <c r="AB369" i="1"/>
  <c r="AC369" i="1"/>
  <c r="AA369" i="1"/>
  <c r="AG369" i="1"/>
  <c r="AE369" i="1"/>
  <c r="AD369" i="1"/>
  <c r="AF369" i="1"/>
  <c r="AD348" i="1"/>
  <c r="AH348" i="1"/>
  <c r="AB348" i="1"/>
  <c r="AC348" i="1"/>
  <c r="AA348" i="1"/>
  <c r="AF348" i="1"/>
  <c r="AG348" i="1"/>
  <c r="AE348" i="1"/>
  <c r="AH337" i="1"/>
  <c r="AB337" i="1"/>
  <c r="AC337" i="1"/>
  <c r="AA337" i="1"/>
  <c r="AG337" i="1"/>
  <c r="AE337" i="1"/>
  <c r="AD337" i="1"/>
  <c r="AF337" i="1"/>
  <c r="AH321" i="1"/>
  <c r="AB321" i="1"/>
  <c r="AC321" i="1"/>
  <c r="AA321" i="1"/>
  <c r="AG321" i="1"/>
  <c r="AE321" i="1"/>
  <c r="AD321" i="1"/>
  <c r="AF321" i="1"/>
  <c r="AC301" i="1"/>
  <c r="AA301" i="1"/>
  <c r="N301" i="1" s="1"/>
  <c r="AG301" i="1"/>
  <c r="AE301" i="1"/>
  <c r="AD301" i="1"/>
  <c r="AF301" i="1"/>
  <c r="AH301" i="1"/>
  <c r="AB301" i="1"/>
  <c r="AH289" i="1"/>
  <c r="AB289" i="1"/>
  <c r="AC289" i="1"/>
  <c r="AA289" i="1"/>
  <c r="AG289" i="1"/>
  <c r="AE289" i="1"/>
  <c r="AD289" i="1"/>
  <c r="AF289" i="1"/>
  <c r="AC276" i="1"/>
  <c r="AA276" i="1"/>
  <c r="AF276" i="1"/>
  <c r="AG276" i="1"/>
  <c r="AE276" i="1"/>
  <c r="AD276" i="1"/>
  <c r="AH276" i="1"/>
  <c r="AB276" i="1"/>
  <c r="AH492" i="1"/>
  <c r="AB492" i="1"/>
  <c r="AA492" i="1"/>
  <c r="AC492" i="1"/>
  <c r="AE492" i="1"/>
  <c r="AF492" i="1"/>
  <c r="AD492" i="1"/>
  <c r="AG492" i="1"/>
  <c r="AC476" i="1"/>
  <c r="AA476" i="1"/>
  <c r="AG476" i="1"/>
  <c r="AE476" i="1"/>
  <c r="AD476" i="1"/>
  <c r="AB476" i="1"/>
  <c r="AH476" i="1"/>
  <c r="AF476" i="1"/>
  <c r="AG472" i="1"/>
  <c r="AE472" i="1"/>
  <c r="AD472" i="1"/>
  <c r="AB472" i="1"/>
  <c r="AH472" i="1"/>
  <c r="AF472" i="1"/>
  <c r="AC472" i="1"/>
  <c r="AA472" i="1"/>
  <c r="AH464" i="1"/>
  <c r="AF464" i="1"/>
  <c r="AC464" i="1"/>
  <c r="AA464" i="1"/>
  <c r="AG464" i="1"/>
  <c r="AE464" i="1"/>
  <c r="AD464" i="1"/>
  <c r="AB464" i="1"/>
  <c r="AC460" i="1"/>
  <c r="AA460" i="1"/>
  <c r="AG460" i="1"/>
  <c r="AE460" i="1"/>
  <c r="AD460" i="1"/>
  <c r="AB460" i="1"/>
  <c r="AH460" i="1"/>
  <c r="AF460" i="1"/>
  <c r="AG456" i="1"/>
  <c r="AE456" i="1"/>
  <c r="AD456" i="1"/>
  <c r="AB456" i="1"/>
  <c r="AH456" i="1"/>
  <c r="AF456" i="1"/>
  <c r="AC456" i="1"/>
  <c r="AA456" i="1"/>
  <c r="AD452" i="1"/>
  <c r="AB452" i="1"/>
  <c r="AH452" i="1"/>
  <c r="AF452" i="1"/>
  <c r="AC452" i="1"/>
  <c r="AA452" i="1"/>
  <c r="N452" i="1" s="1"/>
  <c r="AG452" i="1"/>
  <c r="AE452" i="1"/>
  <c r="AH448" i="1"/>
  <c r="AF448" i="1"/>
  <c r="AC448" i="1"/>
  <c r="AA448" i="1"/>
  <c r="AG448" i="1"/>
  <c r="AE448" i="1"/>
  <c r="AD448" i="1"/>
  <c r="AB448" i="1"/>
  <c r="AC444" i="1"/>
  <c r="AA444" i="1"/>
  <c r="AG444" i="1"/>
  <c r="AE444" i="1"/>
  <c r="AD444" i="1"/>
  <c r="AB444" i="1"/>
  <c r="AH444" i="1"/>
  <c r="AF444" i="1"/>
  <c r="AD436" i="1"/>
  <c r="AB436" i="1"/>
  <c r="AH436" i="1"/>
  <c r="AF436" i="1"/>
  <c r="AC436" i="1"/>
  <c r="AA436" i="1"/>
  <c r="N436" i="1" s="1"/>
  <c r="AG436" i="1"/>
  <c r="AE436" i="1"/>
  <c r="AG428" i="1"/>
  <c r="AF428" i="1"/>
  <c r="AD428" i="1"/>
  <c r="AA428" i="1"/>
  <c r="AH428" i="1"/>
  <c r="AB428" i="1"/>
  <c r="AC428" i="1"/>
  <c r="AE428" i="1"/>
  <c r="AD424" i="1"/>
  <c r="AA424" i="1"/>
  <c r="AH424" i="1"/>
  <c r="AB424" i="1"/>
  <c r="AC424" i="1"/>
  <c r="AE424" i="1"/>
  <c r="AG424" i="1"/>
  <c r="AF424" i="1"/>
  <c r="AH416" i="1"/>
  <c r="AB416" i="1"/>
  <c r="AC416" i="1"/>
  <c r="AE416" i="1"/>
  <c r="AG416" i="1"/>
  <c r="AF416" i="1"/>
  <c r="AD416" i="1"/>
  <c r="AA416" i="1"/>
  <c r="AG408" i="1"/>
  <c r="AF408" i="1"/>
  <c r="AD408" i="1"/>
  <c r="AA408" i="1"/>
  <c r="AH408" i="1"/>
  <c r="AB408" i="1"/>
  <c r="AC408" i="1"/>
  <c r="AE408" i="1"/>
  <c r="AD404" i="1"/>
  <c r="AA404" i="1"/>
  <c r="AH404" i="1"/>
  <c r="AB404" i="1"/>
  <c r="AC404" i="1"/>
  <c r="AE404" i="1"/>
  <c r="AG404" i="1"/>
  <c r="AF404" i="1"/>
  <c r="AH400" i="1"/>
  <c r="AB400" i="1"/>
  <c r="AC400" i="1"/>
  <c r="AA400" i="1"/>
  <c r="AF400" i="1"/>
  <c r="AG400" i="1"/>
  <c r="AE400" i="1"/>
  <c r="AD400" i="1"/>
  <c r="AC396" i="1"/>
  <c r="AA396" i="1"/>
  <c r="AF396" i="1"/>
  <c r="AG396" i="1"/>
  <c r="AE396" i="1"/>
  <c r="AD396" i="1"/>
  <c r="AH396" i="1"/>
  <c r="AB396" i="1"/>
  <c r="AG392" i="1"/>
  <c r="AE392" i="1"/>
  <c r="AD392" i="1"/>
  <c r="AH392" i="1"/>
  <c r="AB392" i="1"/>
  <c r="AC392" i="1"/>
  <c r="AA392" i="1"/>
  <c r="AF392" i="1"/>
  <c r="AD388" i="1"/>
  <c r="AH388" i="1"/>
  <c r="AB388" i="1"/>
  <c r="AC388" i="1"/>
  <c r="AA388" i="1"/>
  <c r="AF388" i="1"/>
  <c r="AG388" i="1"/>
  <c r="AE388" i="1"/>
  <c r="AC380" i="1"/>
  <c r="AA380" i="1"/>
  <c r="AF380" i="1"/>
  <c r="AG380" i="1"/>
  <c r="AE380" i="1"/>
  <c r="AD380" i="1"/>
  <c r="AH380" i="1"/>
  <c r="AB380" i="1"/>
  <c r="AG368" i="1"/>
  <c r="AE368" i="1"/>
  <c r="AD368" i="1"/>
  <c r="AH368" i="1"/>
  <c r="AB368" i="1"/>
  <c r="AC368" i="1"/>
  <c r="AA368" i="1"/>
  <c r="AF368" i="1"/>
  <c r="AD364" i="1"/>
  <c r="AH364" i="1"/>
  <c r="AB364" i="1"/>
  <c r="AC364" i="1"/>
  <c r="AA364" i="1"/>
  <c r="AF364" i="1"/>
  <c r="AG364" i="1"/>
  <c r="AE364" i="1"/>
  <c r="AH360" i="1"/>
  <c r="AB360" i="1"/>
  <c r="AC360" i="1"/>
  <c r="AA360" i="1"/>
  <c r="AF360" i="1"/>
  <c r="AG360" i="1"/>
  <c r="AE360" i="1"/>
  <c r="AD360" i="1"/>
  <c r="AC356" i="1"/>
  <c r="AA356" i="1"/>
  <c r="AF356" i="1"/>
  <c r="AG356" i="1"/>
  <c r="AE356" i="1"/>
  <c r="AD356" i="1"/>
  <c r="AH356" i="1"/>
  <c r="AB356" i="1"/>
  <c r="AH344" i="1"/>
  <c r="AB344" i="1"/>
  <c r="AC344" i="1"/>
  <c r="AA344" i="1"/>
  <c r="AF344" i="1"/>
  <c r="AG344" i="1"/>
  <c r="AE344" i="1"/>
  <c r="AD344" i="1"/>
  <c r="AG336" i="1"/>
  <c r="AE336" i="1"/>
  <c r="AD336" i="1"/>
  <c r="AH336" i="1"/>
  <c r="AB336" i="1"/>
  <c r="AC336" i="1"/>
  <c r="AA336" i="1"/>
  <c r="AF336" i="1"/>
  <c r="AD332" i="1"/>
  <c r="AH332" i="1"/>
  <c r="AB332" i="1"/>
  <c r="AC332" i="1"/>
  <c r="AA332" i="1"/>
  <c r="AF332" i="1"/>
  <c r="AG332" i="1"/>
  <c r="AE332" i="1"/>
  <c r="AH328" i="1"/>
  <c r="AB328" i="1"/>
  <c r="AC328" i="1"/>
  <c r="AA328" i="1"/>
  <c r="AF328" i="1"/>
  <c r="AG328" i="1"/>
  <c r="AE328" i="1"/>
  <c r="AD328" i="1"/>
  <c r="AG320" i="1"/>
  <c r="AE320" i="1"/>
  <c r="AD320" i="1"/>
  <c r="AH320" i="1"/>
  <c r="AB320" i="1"/>
  <c r="AC320" i="1"/>
  <c r="AA320" i="1"/>
  <c r="AF320" i="1"/>
  <c r="AD316" i="1"/>
  <c r="AH316" i="1"/>
  <c r="AB316" i="1"/>
  <c r="AC316" i="1"/>
  <c r="AA316" i="1"/>
  <c r="AF316" i="1"/>
  <c r="AG316" i="1"/>
  <c r="AE316" i="1"/>
  <c r="AH312" i="1"/>
  <c r="AB312" i="1"/>
  <c r="AC312" i="1"/>
  <c r="AA312" i="1"/>
  <c r="AF312" i="1"/>
  <c r="AG312" i="1"/>
  <c r="AE312" i="1"/>
  <c r="AD312" i="1"/>
  <c r="AC308" i="1"/>
  <c r="AA308" i="1"/>
  <c r="AF308" i="1"/>
  <c r="AG308" i="1"/>
  <c r="AE308" i="1"/>
  <c r="AD308" i="1"/>
  <c r="AH308" i="1"/>
  <c r="AB308" i="1"/>
  <c r="AG304" i="1"/>
  <c r="AE304" i="1"/>
  <c r="AD304" i="1"/>
  <c r="AH304" i="1"/>
  <c r="AB304" i="1"/>
  <c r="AC304" i="1"/>
  <c r="AA304" i="1"/>
  <c r="AF304" i="1"/>
  <c r="AH296" i="1"/>
  <c r="AB296" i="1"/>
  <c r="AC296" i="1"/>
  <c r="AA296" i="1"/>
  <c r="AF296" i="1"/>
  <c r="AG296" i="1"/>
  <c r="AE296" i="1"/>
  <c r="AD296" i="1"/>
  <c r="AG288" i="1"/>
  <c r="AE288" i="1"/>
  <c r="AD288" i="1"/>
  <c r="AH288" i="1"/>
  <c r="AB288" i="1"/>
  <c r="AC288" i="1"/>
  <c r="AA288" i="1"/>
  <c r="AF288" i="1"/>
  <c r="AH280" i="1"/>
  <c r="AB280" i="1"/>
  <c r="AC280" i="1"/>
  <c r="AA280" i="1"/>
  <c r="AF280" i="1"/>
  <c r="AG280" i="1"/>
  <c r="AE280" i="1"/>
  <c r="AD280" i="1"/>
  <c r="AA244" i="1"/>
  <c r="AC244" i="1"/>
  <c r="AE244" i="1"/>
  <c r="AG244" i="1"/>
  <c r="AD244" i="1"/>
  <c r="AB244" i="1"/>
  <c r="AH244" i="1"/>
  <c r="AF244" i="1"/>
  <c r="AD144" i="1"/>
  <c r="AB144" i="1"/>
  <c r="AH144" i="1"/>
  <c r="AF144" i="1"/>
  <c r="AA144" i="1"/>
  <c r="AC144" i="1"/>
  <c r="AE144" i="1"/>
  <c r="AG144" i="1"/>
  <c r="AA505" i="1"/>
  <c r="AF505" i="1"/>
  <c r="AD505" i="1"/>
  <c r="AG505" i="1"/>
  <c r="AH505" i="1"/>
  <c r="AB505" i="1"/>
  <c r="AE505" i="1"/>
  <c r="AC505" i="1"/>
  <c r="AD441" i="1"/>
  <c r="AB441" i="1"/>
  <c r="AH441" i="1"/>
  <c r="AF441" i="1"/>
  <c r="AC441" i="1"/>
  <c r="AA441" i="1"/>
  <c r="N441" i="1" s="1"/>
  <c r="AG441" i="1"/>
  <c r="AE441" i="1"/>
  <c r="AC412" i="1"/>
  <c r="AE412" i="1"/>
  <c r="AG412" i="1"/>
  <c r="AF412" i="1"/>
  <c r="AD412" i="1"/>
  <c r="AA412" i="1"/>
  <c r="N412" i="1" s="1"/>
  <c r="AH412" i="1"/>
  <c r="AB412" i="1"/>
  <c r="AC397" i="1"/>
  <c r="AA397" i="1"/>
  <c r="N397" i="1" s="1"/>
  <c r="AG397" i="1"/>
  <c r="AE397" i="1"/>
  <c r="AD397" i="1"/>
  <c r="AF397" i="1"/>
  <c r="AH397" i="1"/>
  <c r="AB397" i="1"/>
  <c r="AG345" i="1"/>
  <c r="AE345" i="1"/>
  <c r="AD345" i="1"/>
  <c r="AF345" i="1"/>
  <c r="AH345" i="1"/>
  <c r="AB345" i="1"/>
  <c r="AC345" i="1"/>
  <c r="AA345" i="1"/>
  <c r="AC333" i="1"/>
  <c r="AA333" i="1"/>
  <c r="N333" i="1" s="1"/>
  <c r="AG333" i="1"/>
  <c r="AE333" i="1"/>
  <c r="AD333" i="1"/>
  <c r="AF333" i="1"/>
  <c r="AH333" i="1"/>
  <c r="AB333" i="1"/>
  <c r="AG313" i="1"/>
  <c r="AE313" i="1"/>
  <c r="AD313" i="1"/>
  <c r="AF313" i="1"/>
  <c r="AH313" i="1"/>
  <c r="AB313" i="1"/>
  <c r="AC313" i="1"/>
  <c r="AA313" i="1"/>
  <c r="AD300" i="1"/>
  <c r="AH300" i="1"/>
  <c r="AB300" i="1"/>
  <c r="AC300" i="1"/>
  <c r="AA300" i="1"/>
  <c r="AF300" i="1"/>
  <c r="AG300" i="1"/>
  <c r="AE300" i="1"/>
  <c r="AD284" i="1"/>
  <c r="AH284" i="1"/>
  <c r="AB284" i="1"/>
  <c r="AC284" i="1"/>
  <c r="AA284" i="1"/>
  <c r="AF284" i="1"/>
  <c r="AG284" i="1"/>
  <c r="AE284" i="1"/>
  <c r="AH273" i="1"/>
  <c r="AF273" i="1"/>
  <c r="AC273" i="1"/>
  <c r="AA273" i="1"/>
  <c r="AG273" i="1"/>
  <c r="AE273" i="1"/>
  <c r="AD273" i="1"/>
  <c r="AB273" i="1"/>
  <c r="AC475" i="1"/>
  <c r="AA475" i="1"/>
  <c r="AG475" i="1"/>
  <c r="AE475" i="1"/>
  <c r="AD475" i="1"/>
  <c r="AB475" i="1"/>
  <c r="AH475" i="1"/>
  <c r="AF475" i="1"/>
  <c r="AG471" i="1"/>
  <c r="AE471" i="1"/>
  <c r="AD471" i="1"/>
  <c r="AB471" i="1"/>
  <c r="AH471" i="1"/>
  <c r="AF471" i="1"/>
  <c r="AC471" i="1"/>
  <c r="AA471" i="1"/>
  <c r="AD467" i="1"/>
  <c r="AB467" i="1"/>
  <c r="AH467" i="1"/>
  <c r="AF467" i="1"/>
  <c r="AC467" i="1"/>
  <c r="AA467" i="1"/>
  <c r="N467" i="1" s="1"/>
  <c r="AG467" i="1"/>
  <c r="AE467" i="1"/>
  <c r="AH463" i="1"/>
  <c r="AF463" i="1"/>
  <c r="AC463" i="1"/>
  <c r="AA463" i="1"/>
  <c r="AG463" i="1"/>
  <c r="AE463" i="1"/>
  <c r="AD463" i="1"/>
  <c r="AB463" i="1"/>
  <c r="AC459" i="1"/>
  <c r="AA459" i="1"/>
  <c r="AG459" i="1"/>
  <c r="AE459" i="1"/>
  <c r="AD459" i="1"/>
  <c r="AB459" i="1"/>
  <c r="AH459" i="1"/>
  <c r="AF459" i="1"/>
  <c r="AG455" i="1"/>
  <c r="AE455" i="1"/>
  <c r="AD455" i="1"/>
  <c r="AB455" i="1"/>
  <c r="AH455" i="1"/>
  <c r="AF455" i="1"/>
  <c r="AC455" i="1"/>
  <c r="AA455" i="1"/>
  <c r="AD451" i="1"/>
  <c r="AB451" i="1"/>
  <c r="AH451" i="1"/>
  <c r="AF451" i="1"/>
  <c r="AC451" i="1"/>
  <c r="AA451" i="1"/>
  <c r="N451" i="1" s="1"/>
  <c r="AG451" i="1"/>
  <c r="AE451" i="1"/>
  <c r="AH447" i="1"/>
  <c r="AF447" i="1"/>
  <c r="AC447" i="1"/>
  <c r="AA447" i="1"/>
  <c r="AG447" i="1"/>
  <c r="AE447" i="1"/>
  <c r="AD447" i="1"/>
  <c r="AB447" i="1"/>
  <c r="AC443" i="1"/>
  <c r="AA443" i="1"/>
  <c r="AG443" i="1"/>
  <c r="AE443" i="1"/>
  <c r="AD443" i="1"/>
  <c r="AB443" i="1"/>
  <c r="AH443" i="1"/>
  <c r="AF443" i="1"/>
  <c r="AD435" i="1"/>
  <c r="AB435" i="1"/>
  <c r="AH435" i="1"/>
  <c r="AF435" i="1"/>
  <c r="AC435" i="1"/>
  <c r="AA435" i="1"/>
  <c r="N435" i="1" s="1"/>
  <c r="AG435" i="1"/>
  <c r="AE435" i="1"/>
  <c r="AC431" i="1"/>
  <c r="AE431" i="1"/>
  <c r="AG431" i="1"/>
  <c r="AF431" i="1"/>
  <c r="AD431" i="1"/>
  <c r="AA431" i="1"/>
  <c r="N431" i="1" s="1"/>
  <c r="AH431" i="1"/>
  <c r="AB431" i="1"/>
  <c r="AG427" i="1"/>
  <c r="AF427" i="1"/>
  <c r="AD427" i="1"/>
  <c r="AA427" i="1"/>
  <c r="AH427" i="1"/>
  <c r="AB427" i="1"/>
  <c r="AC427" i="1"/>
  <c r="AE427" i="1"/>
  <c r="AD423" i="1"/>
  <c r="AA423" i="1"/>
  <c r="AH423" i="1"/>
  <c r="AB423" i="1"/>
  <c r="AC423" i="1"/>
  <c r="AE423" i="1"/>
  <c r="AG423" i="1"/>
  <c r="AF423" i="1"/>
  <c r="AH419" i="1"/>
  <c r="AB419" i="1"/>
  <c r="AC419" i="1"/>
  <c r="AE419" i="1"/>
  <c r="AG419" i="1"/>
  <c r="AF419" i="1"/>
  <c r="AD419" i="1"/>
  <c r="AA419" i="1"/>
  <c r="AG411" i="1"/>
  <c r="AF411" i="1"/>
  <c r="AD411" i="1"/>
  <c r="AA411" i="1"/>
  <c r="AH411" i="1"/>
  <c r="AB411" i="1"/>
  <c r="AC411" i="1"/>
  <c r="AE411" i="1"/>
  <c r="AD407" i="1"/>
  <c r="AA407" i="1"/>
  <c r="AH407" i="1"/>
  <c r="AB407" i="1"/>
  <c r="AC407" i="1"/>
  <c r="AE407" i="1"/>
  <c r="AG407" i="1"/>
  <c r="AF407" i="1"/>
  <c r="AH403" i="1"/>
  <c r="AF403" i="1"/>
  <c r="AC403" i="1"/>
  <c r="AB403" i="1"/>
  <c r="AG403" i="1"/>
  <c r="AA403" i="1"/>
  <c r="N403" i="1" s="1"/>
  <c r="AD403" i="1"/>
  <c r="AE403" i="1"/>
  <c r="AG395" i="1"/>
  <c r="AA395" i="1"/>
  <c r="N395" i="1" s="1"/>
  <c r="AD395" i="1"/>
  <c r="AE395" i="1"/>
  <c r="AH395" i="1"/>
  <c r="AF395" i="1"/>
  <c r="AC395" i="1"/>
  <c r="AB395" i="1"/>
  <c r="AD391" i="1"/>
  <c r="AE391" i="1"/>
  <c r="AH391" i="1"/>
  <c r="AF391" i="1"/>
  <c r="AC391" i="1"/>
  <c r="AB391" i="1"/>
  <c r="AG391" i="1"/>
  <c r="AA391" i="1"/>
  <c r="AH387" i="1"/>
  <c r="AF387" i="1"/>
  <c r="AC387" i="1"/>
  <c r="AB387" i="1"/>
  <c r="AG387" i="1"/>
  <c r="AA387" i="1"/>
  <c r="N387" i="1" s="1"/>
  <c r="AD387" i="1"/>
  <c r="AE387" i="1"/>
  <c r="AC383" i="1"/>
  <c r="AB383" i="1"/>
  <c r="AG383" i="1"/>
  <c r="AA383" i="1"/>
  <c r="AD383" i="1"/>
  <c r="AE383" i="1"/>
  <c r="AH383" i="1"/>
  <c r="AF383" i="1"/>
  <c r="AG379" i="1"/>
  <c r="AA379" i="1"/>
  <c r="N379" i="1" s="1"/>
  <c r="AD379" i="1"/>
  <c r="AE379" i="1"/>
  <c r="AH379" i="1"/>
  <c r="AF379" i="1"/>
  <c r="AC379" i="1"/>
  <c r="AB379" i="1"/>
  <c r="AD371" i="1"/>
  <c r="AE371" i="1"/>
  <c r="AH371" i="1"/>
  <c r="AF371" i="1"/>
  <c r="AC371" i="1"/>
  <c r="AB371" i="1"/>
  <c r="AG371" i="1"/>
  <c r="AA371" i="1"/>
  <c r="AH367" i="1"/>
  <c r="AF367" i="1"/>
  <c r="AC367" i="1"/>
  <c r="AB367" i="1"/>
  <c r="AG367" i="1"/>
  <c r="AA367" i="1"/>
  <c r="N367" i="1" s="1"/>
  <c r="AD367" i="1"/>
  <c r="AE367" i="1"/>
  <c r="AC363" i="1"/>
  <c r="AB363" i="1"/>
  <c r="AG363" i="1"/>
  <c r="AA363" i="1"/>
  <c r="AD363" i="1"/>
  <c r="AE363" i="1"/>
  <c r="AH363" i="1"/>
  <c r="AF363" i="1"/>
  <c r="AG359" i="1"/>
  <c r="AA359" i="1"/>
  <c r="N359" i="1" s="1"/>
  <c r="AD359" i="1"/>
  <c r="AE359" i="1"/>
  <c r="AH359" i="1"/>
  <c r="AF359" i="1"/>
  <c r="AC359" i="1"/>
  <c r="AB359" i="1"/>
  <c r="AD355" i="1"/>
  <c r="AE355" i="1"/>
  <c r="AH355" i="1"/>
  <c r="AF355" i="1"/>
  <c r="AC355" i="1"/>
  <c r="AB355" i="1"/>
  <c r="AG355" i="1"/>
  <c r="AA355" i="1"/>
  <c r="AH351" i="1"/>
  <c r="AF351" i="1"/>
  <c r="AC351" i="1"/>
  <c r="AB351" i="1"/>
  <c r="AG351" i="1"/>
  <c r="AA351" i="1"/>
  <c r="N351" i="1" s="1"/>
  <c r="AD351" i="1"/>
  <c r="AE351" i="1"/>
  <c r="AC347" i="1"/>
  <c r="AB347" i="1"/>
  <c r="AG347" i="1"/>
  <c r="AA347" i="1"/>
  <c r="AD347" i="1"/>
  <c r="AE347" i="1"/>
  <c r="AH347" i="1"/>
  <c r="AF347" i="1"/>
  <c r="AG343" i="1"/>
  <c r="AA343" i="1"/>
  <c r="N343" i="1" s="1"/>
  <c r="AD343" i="1"/>
  <c r="AE343" i="1"/>
  <c r="AH343" i="1"/>
  <c r="AF343" i="1"/>
  <c r="AC343" i="1"/>
  <c r="AB343" i="1"/>
  <c r="AD339" i="1"/>
  <c r="AE339" i="1"/>
  <c r="AH339" i="1"/>
  <c r="AF339" i="1"/>
  <c r="AC339" i="1"/>
  <c r="AB339" i="1"/>
  <c r="AG339" i="1"/>
  <c r="AA339" i="1"/>
  <c r="AH335" i="1"/>
  <c r="AF335" i="1"/>
  <c r="AC335" i="1"/>
  <c r="AB335" i="1"/>
  <c r="AG335" i="1"/>
  <c r="AA335" i="1"/>
  <c r="N335" i="1" s="1"/>
  <c r="AD335" i="1"/>
  <c r="AE335" i="1"/>
  <c r="AC331" i="1"/>
  <c r="AB331" i="1"/>
  <c r="AG331" i="1"/>
  <c r="AA331" i="1"/>
  <c r="AD331" i="1"/>
  <c r="AE331" i="1"/>
  <c r="AH331" i="1"/>
  <c r="AF331" i="1"/>
  <c r="AG327" i="1"/>
  <c r="AA327" i="1"/>
  <c r="N327" i="1" s="1"/>
  <c r="AD327" i="1"/>
  <c r="AE327" i="1"/>
  <c r="AH327" i="1"/>
  <c r="AF327" i="1"/>
  <c r="AC327" i="1"/>
  <c r="AB327" i="1"/>
  <c r="AD323" i="1"/>
  <c r="AE323" i="1"/>
  <c r="AH323" i="1"/>
  <c r="AF323" i="1"/>
  <c r="AC323" i="1"/>
  <c r="AB323" i="1"/>
  <c r="AG323" i="1"/>
  <c r="AA323" i="1"/>
  <c r="AH319" i="1"/>
  <c r="AF319" i="1"/>
  <c r="AC319" i="1"/>
  <c r="AB319" i="1"/>
  <c r="AG319" i="1"/>
  <c r="AA319" i="1"/>
  <c r="N319" i="1" s="1"/>
  <c r="AD319" i="1"/>
  <c r="AE319" i="1"/>
  <c r="AC315" i="1"/>
  <c r="AB315" i="1"/>
  <c r="AG315" i="1"/>
  <c r="AA315" i="1"/>
  <c r="AD315" i="1"/>
  <c r="AE315" i="1"/>
  <c r="AH315" i="1"/>
  <c r="AF315" i="1"/>
  <c r="AD307" i="1"/>
  <c r="AE307" i="1"/>
  <c r="AH307" i="1"/>
  <c r="AF307" i="1"/>
  <c r="AC307" i="1"/>
  <c r="AB307" i="1"/>
  <c r="AG307" i="1"/>
  <c r="AA307" i="1"/>
  <c r="AH303" i="1"/>
  <c r="AF303" i="1"/>
  <c r="AC303" i="1"/>
  <c r="AB303" i="1"/>
  <c r="AG303" i="1"/>
  <c r="AA303" i="1"/>
  <c r="N303" i="1" s="1"/>
  <c r="AD303" i="1"/>
  <c r="AE303" i="1"/>
  <c r="AC299" i="1"/>
  <c r="AB299" i="1"/>
  <c r="AG299" i="1"/>
  <c r="AA299" i="1"/>
  <c r="AD299" i="1"/>
  <c r="AE299" i="1"/>
  <c r="AH299" i="1"/>
  <c r="AF299" i="1"/>
  <c r="AG295" i="1"/>
  <c r="AA295" i="1"/>
  <c r="N295" i="1" s="1"/>
  <c r="AD295" i="1"/>
  <c r="AE295" i="1"/>
  <c r="AH295" i="1"/>
  <c r="AF295" i="1"/>
  <c r="AC295" i="1"/>
  <c r="AB295" i="1"/>
  <c r="AD291" i="1"/>
  <c r="AE291" i="1"/>
  <c r="AH291" i="1"/>
  <c r="AF291" i="1"/>
  <c r="AC291" i="1"/>
  <c r="AB291" i="1"/>
  <c r="AG291" i="1"/>
  <c r="AA291" i="1"/>
  <c r="AH287" i="1"/>
  <c r="AF287" i="1"/>
  <c r="AC287" i="1"/>
  <c r="AB287" i="1"/>
  <c r="AG287" i="1"/>
  <c r="AA287" i="1"/>
  <c r="N287" i="1" s="1"/>
  <c r="AD287" i="1"/>
  <c r="AE287" i="1"/>
  <c r="AD275" i="1"/>
  <c r="AE275" i="1"/>
  <c r="AH275" i="1"/>
  <c r="AB275" i="1"/>
  <c r="AC275" i="1"/>
  <c r="AF275" i="1"/>
  <c r="AG275" i="1"/>
  <c r="AA275" i="1"/>
  <c r="AH271" i="1"/>
  <c r="AB271" i="1"/>
  <c r="AC271" i="1"/>
  <c r="AF271" i="1"/>
  <c r="AG271" i="1"/>
  <c r="AA271" i="1"/>
  <c r="N271" i="1" s="1"/>
  <c r="AD271" i="1"/>
  <c r="AE271" i="1"/>
  <c r="AC267" i="1"/>
  <c r="AF267" i="1"/>
  <c r="AG267" i="1"/>
  <c r="AA267" i="1"/>
  <c r="AD267" i="1"/>
  <c r="AE267" i="1"/>
  <c r="AH267" i="1"/>
  <c r="AB267" i="1"/>
  <c r="AA247" i="1"/>
  <c r="AC247" i="1"/>
  <c r="AE247" i="1"/>
  <c r="AG247" i="1"/>
  <c r="AD247" i="1"/>
  <c r="AB247" i="1"/>
  <c r="AH247" i="1"/>
  <c r="AF247" i="1"/>
  <c r="AA2" i="3"/>
  <c r="S11" i="11"/>
  <c r="AU11" i="11"/>
  <c r="AE98" i="1"/>
  <c r="AG98" i="1"/>
  <c r="AD98" i="1"/>
  <c r="AB98" i="1"/>
  <c r="AH98" i="1"/>
  <c r="AF98" i="1"/>
  <c r="AA98" i="1"/>
  <c r="AC98" i="1"/>
  <c r="AH42" i="1"/>
  <c r="AB42" i="1"/>
  <c r="AA42" i="1"/>
  <c r="AC42" i="1"/>
  <c r="AE42" i="1"/>
  <c r="AF42" i="1"/>
  <c r="AD42" i="1"/>
  <c r="AG42" i="1"/>
  <c r="AA22" i="1"/>
  <c r="AC22" i="1"/>
  <c r="AE22" i="1"/>
  <c r="AG22" i="1"/>
  <c r="AD22" i="1"/>
  <c r="AB22" i="1"/>
  <c r="AH22" i="1"/>
  <c r="AF22" i="1"/>
  <c r="AA53" i="1"/>
  <c r="AC53" i="1"/>
  <c r="AF53" i="1"/>
  <c r="AE53" i="1"/>
  <c r="AD53" i="1"/>
  <c r="AB53" i="1"/>
  <c r="AH53" i="1"/>
  <c r="AG53" i="1"/>
  <c r="AG8" i="1"/>
  <c r="AH8" i="1"/>
  <c r="AB8" i="1"/>
  <c r="AA8" i="1"/>
  <c r="AF8" i="1"/>
  <c r="AD8" i="1"/>
  <c r="AC8" i="1"/>
  <c r="AE8" i="1"/>
  <c r="AD152" i="1"/>
  <c r="AB152" i="1"/>
  <c r="AH152" i="1"/>
  <c r="AF152" i="1"/>
  <c r="AA152" i="1"/>
  <c r="AC152" i="1"/>
  <c r="AE152" i="1"/>
  <c r="AG152" i="1"/>
  <c r="AA128" i="1"/>
  <c r="AC128" i="1"/>
  <c r="AE128" i="1"/>
  <c r="AF128" i="1"/>
  <c r="AD128" i="1"/>
  <c r="AG128" i="1"/>
  <c r="AH128" i="1"/>
  <c r="AB128" i="1"/>
  <c r="AD120" i="1"/>
  <c r="AG120" i="1"/>
  <c r="AH120" i="1"/>
  <c r="AB120" i="1"/>
  <c r="AA120" i="1"/>
  <c r="AC120" i="1"/>
  <c r="AE120" i="1"/>
  <c r="AF120" i="1"/>
  <c r="AD123" i="1"/>
  <c r="AG123" i="1"/>
  <c r="AH123" i="1"/>
  <c r="AB123" i="1"/>
  <c r="AA123" i="1"/>
  <c r="AC123" i="1"/>
  <c r="AE123" i="1"/>
  <c r="AF123" i="1"/>
  <c r="AE111" i="1"/>
  <c r="AG111" i="1"/>
  <c r="AD111" i="1"/>
  <c r="AB111" i="1"/>
  <c r="AH111" i="1"/>
  <c r="AF111" i="1"/>
  <c r="AA111" i="1"/>
  <c r="AC111" i="1"/>
  <c r="AE75" i="1"/>
  <c r="AG75" i="1"/>
  <c r="AD75" i="1"/>
  <c r="AB75" i="1"/>
  <c r="AH75" i="1"/>
  <c r="AC75" i="1"/>
  <c r="AA75" i="1"/>
  <c r="AF75" i="1"/>
  <c r="AG55" i="1"/>
  <c r="AE55" i="1"/>
  <c r="AD55" i="1"/>
  <c r="AB55" i="1"/>
  <c r="AH55" i="1"/>
  <c r="AF55" i="1"/>
  <c r="AC55" i="1"/>
  <c r="AA55" i="1"/>
  <c r="AH43" i="1"/>
  <c r="AB43" i="1"/>
  <c r="AA43" i="1"/>
  <c r="AC43" i="1"/>
  <c r="AE43" i="1"/>
  <c r="AF43" i="1"/>
  <c r="AD43" i="1"/>
  <c r="AG43" i="1"/>
  <c r="AH257" i="1"/>
  <c r="AF257" i="1"/>
  <c r="AA257" i="1"/>
  <c r="AC257" i="1"/>
  <c r="AE257" i="1"/>
  <c r="AG257" i="1"/>
  <c r="AD257" i="1"/>
  <c r="AB257" i="1"/>
  <c r="AB201" i="1"/>
  <c r="AH201" i="1"/>
  <c r="AF201" i="1"/>
  <c r="AC201" i="1"/>
  <c r="AA201" i="1"/>
  <c r="AD201" i="1"/>
  <c r="AE201" i="1"/>
  <c r="AG201" i="1"/>
  <c r="AA169" i="1"/>
  <c r="AC169" i="1"/>
  <c r="AE169" i="1"/>
  <c r="AG169" i="1"/>
  <c r="AD169" i="1"/>
  <c r="AB169" i="1"/>
  <c r="AH169" i="1"/>
  <c r="AF169" i="1"/>
  <c r="AE124" i="1"/>
  <c r="AF124" i="1"/>
  <c r="AD124" i="1"/>
  <c r="AG124" i="1"/>
  <c r="AH124" i="1"/>
  <c r="AB124" i="1"/>
  <c r="AA124" i="1"/>
  <c r="AC124" i="1"/>
  <c r="AH93" i="1"/>
  <c r="AF93" i="1"/>
  <c r="AA93" i="1"/>
  <c r="AC93" i="1"/>
  <c r="AE93" i="1"/>
  <c r="AG93" i="1"/>
  <c r="AD93" i="1"/>
  <c r="AB93" i="1"/>
  <c r="AC65" i="1"/>
  <c r="AE65" i="1"/>
  <c r="AD65" i="1"/>
  <c r="AB65" i="1"/>
  <c r="AH65" i="1"/>
  <c r="AF65" i="1"/>
  <c r="AA65" i="1"/>
  <c r="AG65" i="1"/>
  <c r="AE32" i="1"/>
  <c r="AD32" i="1"/>
  <c r="AB32" i="1"/>
  <c r="AG32" i="1"/>
  <c r="AH32" i="1"/>
  <c r="AC32" i="1"/>
  <c r="AA32" i="1"/>
  <c r="AF32" i="1"/>
  <c r="AA20" i="1"/>
  <c r="AC20" i="1"/>
  <c r="AE20" i="1"/>
  <c r="AG20" i="1"/>
  <c r="AD20" i="1"/>
  <c r="AB20" i="1"/>
  <c r="AH20" i="1"/>
  <c r="AF20" i="1"/>
  <c r="AB12" i="1"/>
  <c r="AA12" i="1"/>
  <c r="AF12" i="1"/>
  <c r="AD12" i="1"/>
  <c r="AC12" i="1"/>
  <c r="AE12" i="1"/>
  <c r="AG12" i="1"/>
  <c r="AH12" i="1"/>
  <c r="AH7" i="1"/>
  <c r="AF7" i="1"/>
  <c r="AD7" i="1"/>
  <c r="AB7" i="1"/>
  <c r="AE7" i="1"/>
  <c r="AG7" i="1"/>
  <c r="AA7" i="1"/>
  <c r="AC7" i="1"/>
  <c r="AD263" i="1"/>
  <c r="AB263" i="1"/>
  <c r="AH263" i="1"/>
  <c r="AF263" i="1"/>
  <c r="AA263" i="1"/>
  <c r="AC263" i="1"/>
  <c r="AE263" i="1"/>
  <c r="AG263" i="1"/>
  <c r="AE259" i="1"/>
  <c r="AG259" i="1"/>
  <c r="AD259" i="1"/>
  <c r="AB259" i="1"/>
  <c r="AH259" i="1"/>
  <c r="AF259" i="1"/>
  <c r="AA259" i="1"/>
  <c r="AC259" i="1"/>
  <c r="AA255" i="1"/>
  <c r="AC255" i="1"/>
  <c r="AE255" i="1"/>
  <c r="AG255" i="1"/>
  <c r="AD255" i="1"/>
  <c r="AB255" i="1"/>
  <c r="AH255" i="1"/>
  <c r="AF255" i="1"/>
  <c r="AH251" i="1"/>
  <c r="AF251" i="1"/>
  <c r="AA251" i="1"/>
  <c r="AC251" i="1"/>
  <c r="AE251" i="1"/>
  <c r="AG251" i="1"/>
  <c r="AD251" i="1"/>
  <c r="AB251" i="1"/>
  <c r="AE243" i="1"/>
  <c r="AG243" i="1"/>
  <c r="AD243" i="1"/>
  <c r="AB243" i="1"/>
  <c r="AH243" i="1"/>
  <c r="AF243" i="1"/>
  <c r="AA243" i="1"/>
  <c r="AC243" i="1"/>
  <c r="AA239" i="1"/>
  <c r="AC239" i="1"/>
  <c r="AE239" i="1"/>
  <c r="AG239" i="1"/>
  <c r="AD239" i="1"/>
  <c r="AB239" i="1"/>
  <c r="AH239" i="1"/>
  <c r="AF239" i="1"/>
  <c r="AH235" i="1"/>
  <c r="AF235" i="1"/>
  <c r="AA235" i="1"/>
  <c r="AC235" i="1"/>
  <c r="AE235" i="1"/>
  <c r="AG235" i="1"/>
  <c r="AD235" i="1"/>
  <c r="AB235" i="1"/>
  <c r="AD231" i="1"/>
  <c r="AB231" i="1"/>
  <c r="AH231" i="1"/>
  <c r="AF231" i="1"/>
  <c r="AA231" i="1"/>
  <c r="AC231" i="1"/>
  <c r="AE231" i="1"/>
  <c r="AG231" i="1"/>
  <c r="AE227" i="1"/>
  <c r="AG227" i="1"/>
  <c r="AD227" i="1"/>
  <c r="AB227" i="1"/>
  <c r="AH227" i="1"/>
  <c r="AF227" i="1"/>
  <c r="AA227" i="1"/>
  <c r="AC227" i="1"/>
  <c r="AA223" i="1"/>
  <c r="AC223" i="1"/>
  <c r="AE223" i="1"/>
  <c r="AG223" i="1"/>
  <c r="AD223" i="1"/>
  <c r="AB223" i="1"/>
  <c r="AH223" i="1"/>
  <c r="AF223" i="1"/>
  <c r="AD215" i="1"/>
  <c r="AB215" i="1"/>
  <c r="AH215" i="1"/>
  <c r="AF215" i="1"/>
  <c r="AA215" i="1"/>
  <c r="AC215" i="1"/>
  <c r="AE215" i="1"/>
  <c r="AG215" i="1"/>
  <c r="AA211" i="1"/>
  <c r="AC211" i="1"/>
  <c r="AE211" i="1"/>
  <c r="AG211" i="1"/>
  <c r="AD211" i="1"/>
  <c r="AB211" i="1"/>
  <c r="AH211" i="1"/>
  <c r="AF211" i="1"/>
  <c r="AF207" i="1"/>
  <c r="AC207" i="1"/>
  <c r="AA207" i="1"/>
  <c r="AD207" i="1"/>
  <c r="AE207" i="1"/>
  <c r="AG207" i="1"/>
  <c r="AB207" i="1"/>
  <c r="AH207" i="1"/>
  <c r="AA203" i="1"/>
  <c r="AD203" i="1"/>
  <c r="AE203" i="1"/>
  <c r="AG203" i="1"/>
  <c r="AB203" i="1"/>
  <c r="AH203" i="1"/>
  <c r="AF203" i="1"/>
  <c r="AC203" i="1"/>
  <c r="AE199" i="1"/>
  <c r="AG199" i="1"/>
  <c r="AB199" i="1"/>
  <c r="AH199" i="1"/>
  <c r="AF199" i="1"/>
  <c r="AC199" i="1"/>
  <c r="AA199" i="1"/>
  <c r="AD199" i="1"/>
  <c r="AA195" i="1"/>
  <c r="AC195" i="1"/>
  <c r="AE195" i="1"/>
  <c r="AG195" i="1"/>
  <c r="AD195" i="1"/>
  <c r="AB195" i="1"/>
  <c r="AH195" i="1"/>
  <c r="AF195" i="1"/>
  <c r="AE191" i="1"/>
  <c r="AG191" i="1"/>
  <c r="AD191" i="1"/>
  <c r="AB191" i="1"/>
  <c r="AH191" i="1"/>
  <c r="AF191" i="1"/>
  <c r="AA191" i="1"/>
  <c r="AC191" i="1"/>
  <c r="AD187" i="1"/>
  <c r="AB187" i="1"/>
  <c r="AH187" i="1"/>
  <c r="AF187" i="1"/>
  <c r="AA187" i="1"/>
  <c r="AC187" i="1"/>
  <c r="AE187" i="1"/>
  <c r="AG187" i="1"/>
  <c r="AH183" i="1"/>
  <c r="AF183" i="1"/>
  <c r="AA183" i="1"/>
  <c r="AC183" i="1"/>
  <c r="AE183" i="1"/>
  <c r="AG183" i="1"/>
  <c r="AD183" i="1"/>
  <c r="AB183" i="1"/>
  <c r="AA179" i="1"/>
  <c r="AC179" i="1"/>
  <c r="AE179" i="1"/>
  <c r="AG179" i="1"/>
  <c r="AD179" i="1"/>
  <c r="AB179" i="1"/>
  <c r="AH179" i="1"/>
  <c r="AF179" i="1"/>
  <c r="AE175" i="1"/>
  <c r="AG175" i="1"/>
  <c r="AD175" i="1"/>
  <c r="AB175" i="1"/>
  <c r="AH175" i="1"/>
  <c r="AF175" i="1"/>
  <c r="AA175" i="1"/>
  <c r="AC175" i="1"/>
  <c r="AD171" i="1"/>
  <c r="AB171" i="1"/>
  <c r="AH171" i="1"/>
  <c r="AF171" i="1"/>
  <c r="AA171" i="1"/>
  <c r="AC171" i="1"/>
  <c r="AE171" i="1"/>
  <c r="AG171" i="1"/>
  <c r="AH167" i="1"/>
  <c r="AF167" i="1"/>
  <c r="AA167" i="1"/>
  <c r="AC167" i="1"/>
  <c r="AE167" i="1"/>
  <c r="AG167" i="1"/>
  <c r="AD167" i="1"/>
  <c r="AB167" i="1"/>
  <c r="AA163" i="1"/>
  <c r="AC163" i="1"/>
  <c r="AE163" i="1"/>
  <c r="AG163" i="1"/>
  <c r="AD163" i="1"/>
  <c r="AB163" i="1"/>
  <c r="AH163" i="1"/>
  <c r="AF163" i="1"/>
  <c r="AD155" i="1"/>
  <c r="AB155" i="1"/>
  <c r="AH155" i="1"/>
  <c r="AF155" i="1"/>
  <c r="AA155" i="1"/>
  <c r="AC155" i="1"/>
  <c r="AE155" i="1"/>
  <c r="AG155" i="1"/>
  <c r="AH151" i="1"/>
  <c r="AF151" i="1"/>
  <c r="AA151" i="1"/>
  <c r="AC151" i="1"/>
  <c r="AE151" i="1"/>
  <c r="AG151" i="1"/>
  <c r="AD151" i="1"/>
  <c r="AB151" i="1"/>
  <c r="AA147" i="1"/>
  <c r="AC147" i="1"/>
  <c r="AE147" i="1"/>
  <c r="AG147" i="1"/>
  <c r="AD147" i="1"/>
  <c r="AB147" i="1"/>
  <c r="AH147" i="1"/>
  <c r="AF147" i="1"/>
  <c r="AE143" i="1"/>
  <c r="AG143" i="1"/>
  <c r="AD143" i="1"/>
  <c r="AB143" i="1"/>
  <c r="AH143" i="1"/>
  <c r="AF143" i="1"/>
  <c r="AA143" i="1"/>
  <c r="AC143" i="1"/>
  <c r="AD139" i="1"/>
  <c r="AB139" i="1"/>
  <c r="AH139" i="1"/>
  <c r="AF139" i="1"/>
  <c r="AA139" i="1"/>
  <c r="AC139" i="1"/>
  <c r="AE139" i="1"/>
  <c r="AG139" i="1"/>
  <c r="AH135" i="1"/>
  <c r="AB135" i="1"/>
  <c r="AA135" i="1"/>
  <c r="AC135" i="1"/>
  <c r="AE135" i="1"/>
  <c r="AF135" i="1"/>
  <c r="AD135" i="1"/>
  <c r="AG135" i="1"/>
  <c r="AA131" i="1"/>
  <c r="AC131" i="1"/>
  <c r="AE131" i="1"/>
  <c r="AF131" i="1"/>
  <c r="AD131" i="1"/>
  <c r="AG131" i="1"/>
  <c r="AH131" i="1"/>
  <c r="AB131" i="1"/>
  <c r="AE127" i="1"/>
  <c r="AF127" i="1"/>
  <c r="AD127" i="1"/>
  <c r="AG127" i="1"/>
  <c r="AH127" i="1"/>
  <c r="AB127" i="1"/>
  <c r="AA127" i="1"/>
  <c r="AC127" i="1"/>
  <c r="AH119" i="1"/>
  <c r="AB119" i="1"/>
  <c r="AA119" i="1"/>
  <c r="AC119" i="1"/>
  <c r="AE119" i="1"/>
  <c r="AF119" i="1"/>
  <c r="AD119" i="1"/>
  <c r="AG119" i="1"/>
  <c r="AA115" i="1"/>
  <c r="AF115" i="1"/>
  <c r="AE115" i="1"/>
  <c r="AB115" i="1"/>
  <c r="AD115" i="1"/>
  <c r="AC115" i="1"/>
  <c r="AH115" i="1"/>
  <c r="AG115" i="1"/>
  <c r="AD107" i="1"/>
  <c r="AB107" i="1"/>
  <c r="AH107" i="1"/>
  <c r="AF107" i="1"/>
  <c r="AA107" i="1"/>
  <c r="AC107" i="1"/>
  <c r="AE107" i="1"/>
  <c r="AG107" i="1"/>
  <c r="AH103" i="1"/>
  <c r="AF103" i="1"/>
  <c r="AA103" i="1"/>
  <c r="AC103" i="1"/>
  <c r="AE103" i="1"/>
  <c r="AG103" i="1"/>
  <c r="AD103" i="1"/>
  <c r="AB103" i="1"/>
  <c r="AH99" i="1"/>
  <c r="AF99" i="1"/>
  <c r="AA99" i="1"/>
  <c r="AC99" i="1"/>
  <c r="AE99" i="1"/>
  <c r="AB99" i="1"/>
  <c r="AG99" i="1"/>
  <c r="AD99" i="1"/>
  <c r="AD95" i="1"/>
  <c r="AB95" i="1"/>
  <c r="AH95" i="1"/>
  <c r="AF95" i="1"/>
  <c r="AA95" i="1"/>
  <c r="AC95" i="1"/>
  <c r="AE95" i="1"/>
  <c r="AG95" i="1"/>
  <c r="AD87" i="1"/>
  <c r="AB87" i="1"/>
  <c r="AH87" i="1"/>
  <c r="AF87" i="1"/>
  <c r="AA87" i="1"/>
  <c r="AC87" i="1"/>
  <c r="AE87" i="1"/>
  <c r="AG87" i="1"/>
  <c r="AA83" i="1"/>
  <c r="AC83" i="1"/>
  <c r="AE83" i="1"/>
  <c r="AF83" i="1"/>
  <c r="AB83" i="1"/>
  <c r="AG83" i="1"/>
  <c r="AD83" i="1"/>
  <c r="AH83" i="1"/>
  <c r="AA79" i="1"/>
  <c r="AF79" i="1"/>
  <c r="AE79" i="1"/>
  <c r="AG79" i="1"/>
  <c r="AB79" i="1"/>
  <c r="AC79" i="1"/>
  <c r="AD79" i="1"/>
  <c r="AH79" i="1"/>
  <c r="AH71" i="1"/>
  <c r="AC71" i="1"/>
  <c r="AA71" i="1"/>
  <c r="AF71" i="1"/>
  <c r="AE71" i="1"/>
  <c r="AG71" i="1"/>
  <c r="AD71" i="1"/>
  <c r="AB71" i="1"/>
  <c r="AA67" i="1"/>
  <c r="AC67" i="1"/>
  <c r="AE67" i="1"/>
  <c r="AG67" i="1"/>
  <c r="AD67" i="1"/>
  <c r="AB67" i="1"/>
  <c r="AH67" i="1"/>
  <c r="AF67" i="1"/>
  <c r="AH63" i="1"/>
  <c r="AF63" i="1"/>
  <c r="AC63" i="1"/>
  <c r="AA63" i="1"/>
  <c r="AB63" i="1"/>
  <c r="AG63" i="1"/>
  <c r="AD63" i="1"/>
  <c r="AE63" i="1"/>
  <c r="AC59" i="1"/>
  <c r="AA59" i="1"/>
  <c r="AG59" i="1"/>
  <c r="AE59" i="1"/>
  <c r="AD59" i="1"/>
  <c r="AB59" i="1"/>
  <c r="AH59" i="1"/>
  <c r="AF59" i="1"/>
  <c r="AE51" i="1"/>
  <c r="AF51" i="1"/>
  <c r="AD51" i="1"/>
  <c r="AG51" i="1"/>
  <c r="AH51" i="1"/>
  <c r="AB51" i="1"/>
  <c r="AA51" i="1"/>
  <c r="AC51" i="1"/>
  <c r="AA47" i="1"/>
  <c r="AC47" i="1"/>
  <c r="AE47" i="1"/>
  <c r="AD47" i="1"/>
  <c r="AG47" i="1"/>
  <c r="AH47" i="1"/>
  <c r="AB47" i="1"/>
  <c r="AF47" i="1"/>
  <c r="AE39" i="1"/>
  <c r="AF39" i="1"/>
  <c r="AD39" i="1"/>
  <c r="AG39" i="1"/>
  <c r="AH39" i="1"/>
  <c r="AB39" i="1"/>
  <c r="AA39" i="1"/>
  <c r="AC39" i="1"/>
  <c r="AD35" i="1"/>
  <c r="AG35" i="1"/>
  <c r="AH35" i="1"/>
  <c r="AB35" i="1"/>
  <c r="AA35" i="1"/>
  <c r="AC35" i="1"/>
  <c r="AE35" i="1"/>
  <c r="AF35" i="1"/>
  <c r="AE31" i="1"/>
  <c r="AG31" i="1"/>
  <c r="AD31" i="1"/>
  <c r="AB31" i="1"/>
  <c r="AH31" i="1"/>
  <c r="AF31" i="1"/>
  <c r="AA31" i="1"/>
  <c r="AC31" i="1"/>
  <c r="AA27" i="1"/>
  <c r="AC27" i="1"/>
  <c r="AE27" i="1"/>
  <c r="AG27" i="1"/>
  <c r="AD27" i="1"/>
  <c r="AB27" i="1"/>
  <c r="AH27" i="1"/>
  <c r="AF27" i="1"/>
  <c r="AD23" i="1"/>
  <c r="AB23" i="1"/>
  <c r="AH23" i="1"/>
  <c r="AF23" i="1"/>
  <c r="AA23" i="1"/>
  <c r="AC23" i="1"/>
  <c r="AE23" i="1"/>
  <c r="AG23" i="1"/>
  <c r="AH19" i="1"/>
  <c r="AF19" i="1"/>
  <c r="AA19" i="1"/>
  <c r="AC19" i="1"/>
  <c r="AE19" i="1"/>
  <c r="AG19" i="1"/>
  <c r="AD19" i="1"/>
  <c r="AB19" i="1"/>
  <c r="AF15" i="1"/>
  <c r="AD15" i="1"/>
  <c r="AC15" i="1"/>
  <c r="AE15" i="1"/>
  <c r="AG15" i="1"/>
  <c r="AH15" i="1"/>
  <c r="AB15" i="1"/>
  <c r="AA15" i="1"/>
  <c r="AB11" i="1"/>
  <c r="AA11" i="1"/>
  <c r="AF11" i="1"/>
  <c r="AD11" i="1"/>
  <c r="AC11" i="1"/>
  <c r="AE11" i="1"/>
  <c r="AG11" i="1"/>
  <c r="AH11" i="1"/>
  <c r="AD237" i="1"/>
  <c r="AB237" i="1"/>
  <c r="AH237" i="1"/>
  <c r="AF237" i="1"/>
  <c r="AA237" i="1"/>
  <c r="AC237" i="1"/>
  <c r="AE237" i="1"/>
  <c r="AG237" i="1"/>
  <c r="AD253" i="1"/>
  <c r="AB253" i="1"/>
  <c r="AH253" i="1"/>
  <c r="AF253" i="1"/>
  <c r="AA253" i="1"/>
  <c r="AC253" i="1"/>
  <c r="AE253" i="1"/>
  <c r="AG253" i="1"/>
  <c r="AA229" i="1"/>
  <c r="AC229" i="1"/>
  <c r="AE229" i="1"/>
  <c r="AG229" i="1"/>
  <c r="AD229" i="1"/>
  <c r="AB229" i="1"/>
  <c r="AH229" i="1"/>
  <c r="AF229" i="1"/>
  <c r="AD193" i="1"/>
  <c r="AB193" i="1"/>
  <c r="AH193" i="1"/>
  <c r="AF193" i="1"/>
  <c r="AA193" i="1"/>
  <c r="AC193" i="1"/>
  <c r="AE193" i="1"/>
  <c r="AG193" i="1"/>
  <c r="AA153" i="1"/>
  <c r="AC153" i="1"/>
  <c r="AE153" i="1"/>
  <c r="AG153" i="1"/>
  <c r="AD153" i="1"/>
  <c r="AB153" i="1"/>
  <c r="AH153" i="1"/>
  <c r="AF153" i="1"/>
  <c r="AA121" i="1"/>
  <c r="AC121" i="1"/>
  <c r="AE121" i="1"/>
  <c r="AF121" i="1"/>
  <c r="AD121" i="1"/>
  <c r="AG121" i="1"/>
  <c r="AH121" i="1"/>
  <c r="AB121" i="1"/>
  <c r="AE85" i="1"/>
  <c r="AG85" i="1"/>
  <c r="AD85" i="1"/>
  <c r="AB85" i="1"/>
  <c r="AH85" i="1"/>
  <c r="AF85" i="1"/>
  <c r="AA85" i="1"/>
  <c r="AC85" i="1"/>
  <c r="AH29" i="1"/>
  <c r="AF29" i="1"/>
  <c r="AA29" i="1"/>
  <c r="AC29" i="1"/>
  <c r="AE29" i="1"/>
  <c r="AG29" i="1"/>
  <c r="AD29" i="1"/>
  <c r="AB29" i="1"/>
  <c r="AB17" i="1"/>
  <c r="AD17" i="1"/>
  <c r="AF17" i="1"/>
  <c r="AE17" i="1"/>
  <c r="AC17" i="1"/>
  <c r="AH17" i="1"/>
  <c r="AG17" i="1"/>
  <c r="AA17" i="1"/>
  <c r="AB10" i="1"/>
  <c r="AG10" i="1"/>
  <c r="AA10" i="1"/>
  <c r="AF10" i="1"/>
  <c r="AD10" i="1"/>
  <c r="AE10" i="1"/>
  <c r="AC10" i="1"/>
  <c r="AH10" i="1"/>
  <c r="AE262" i="1"/>
  <c r="AG262" i="1"/>
  <c r="AD262" i="1"/>
  <c r="AB262" i="1"/>
  <c r="AH262" i="1"/>
  <c r="AF262" i="1"/>
  <c r="AA262" i="1"/>
  <c r="AC262" i="1"/>
  <c r="AA258" i="1"/>
  <c r="AC258" i="1"/>
  <c r="AE258" i="1"/>
  <c r="AG258" i="1"/>
  <c r="AD258" i="1"/>
  <c r="AB258" i="1"/>
  <c r="AH258" i="1"/>
  <c r="AF258" i="1"/>
  <c r="AH254" i="1"/>
  <c r="AF254" i="1"/>
  <c r="AA254" i="1"/>
  <c r="AC254" i="1"/>
  <c r="AE254" i="1"/>
  <c r="AG254" i="1"/>
  <c r="AD254" i="1"/>
  <c r="AB254" i="1"/>
  <c r="AD250" i="1"/>
  <c r="AB250" i="1"/>
  <c r="AH250" i="1"/>
  <c r="AF250" i="1"/>
  <c r="AA250" i="1"/>
  <c r="AC250" i="1"/>
  <c r="AE250" i="1"/>
  <c r="AG250" i="1"/>
  <c r="AE246" i="1"/>
  <c r="AG246" i="1"/>
  <c r="AD246" i="1"/>
  <c r="AB246" i="1"/>
  <c r="AH246" i="1"/>
  <c r="AF246" i="1"/>
  <c r="AA246" i="1"/>
  <c r="AC246" i="1"/>
  <c r="AA242" i="1"/>
  <c r="AC242" i="1"/>
  <c r="AE242" i="1"/>
  <c r="AG242" i="1"/>
  <c r="AD242" i="1"/>
  <c r="AB242" i="1"/>
  <c r="AH242" i="1"/>
  <c r="AF242" i="1"/>
  <c r="AH238" i="1"/>
  <c r="AF238" i="1"/>
  <c r="AA238" i="1"/>
  <c r="AC238" i="1"/>
  <c r="AE238" i="1"/>
  <c r="AG238" i="1"/>
  <c r="AD238" i="1"/>
  <c r="AB238" i="1"/>
  <c r="AD234" i="1"/>
  <c r="AB234" i="1"/>
  <c r="AH234" i="1"/>
  <c r="AF234" i="1"/>
  <c r="AA234" i="1"/>
  <c r="AC234" i="1"/>
  <c r="AE234" i="1"/>
  <c r="AG234" i="1"/>
  <c r="AE230" i="1"/>
  <c r="AG230" i="1"/>
  <c r="AD230" i="1"/>
  <c r="AB230" i="1"/>
  <c r="AH230" i="1"/>
  <c r="AF230" i="1"/>
  <c r="AA230" i="1"/>
  <c r="AC230" i="1"/>
  <c r="AA226" i="1"/>
  <c r="AC226" i="1"/>
  <c r="AE226" i="1"/>
  <c r="AG226" i="1"/>
  <c r="AD226" i="1"/>
  <c r="AB226" i="1"/>
  <c r="AH226" i="1"/>
  <c r="AF226" i="1"/>
  <c r="AH222" i="1"/>
  <c r="AF222" i="1"/>
  <c r="AA222" i="1"/>
  <c r="AC222" i="1"/>
  <c r="AE222" i="1"/>
  <c r="AG222" i="1"/>
  <c r="AD222" i="1"/>
  <c r="AB222" i="1"/>
  <c r="AE214" i="1"/>
  <c r="AG214" i="1"/>
  <c r="AD214" i="1"/>
  <c r="AB214" i="1"/>
  <c r="AH214" i="1"/>
  <c r="AF214" i="1"/>
  <c r="AA214" i="1"/>
  <c r="AC214" i="1"/>
  <c r="AB210" i="1"/>
  <c r="AF210" i="1"/>
  <c r="AD210" i="1"/>
  <c r="AC210" i="1"/>
  <c r="AH210" i="1"/>
  <c r="AG210" i="1"/>
  <c r="AA210" i="1"/>
  <c r="AE210" i="1"/>
  <c r="AB206" i="1"/>
  <c r="AH206" i="1"/>
  <c r="AF206" i="1"/>
  <c r="AC206" i="1"/>
  <c r="AA206" i="1"/>
  <c r="AD206" i="1"/>
  <c r="AE206" i="1"/>
  <c r="AG206" i="1"/>
  <c r="AF202" i="1"/>
  <c r="AC202" i="1"/>
  <c r="AA202" i="1"/>
  <c r="AD202" i="1"/>
  <c r="AE202" i="1"/>
  <c r="AG202" i="1"/>
  <c r="AB202" i="1"/>
  <c r="AH202" i="1"/>
  <c r="AA198" i="1"/>
  <c r="AD198" i="1"/>
  <c r="AE198" i="1"/>
  <c r="AG198" i="1"/>
  <c r="AB198" i="1"/>
  <c r="AH198" i="1"/>
  <c r="AF198" i="1"/>
  <c r="AC198" i="1"/>
  <c r="AH194" i="1"/>
  <c r="AF194" i="1"/>
  <c r="AA194" i="1"/>
  <c r="AC194" i="1"/>
  <c r="AE194" i="1"/>
  <c r="AG194" i="1"/>
  <c r="AD194" i="1"/>
  <c r="AB194" i="1"/>
  <c r="AA190" i="1"/>
  <c r="AC190" i="1"/>
  <c r="AE190" i="1"/>
  <c r="AG190" i="1"/>
  <c r="AD190" i="1"/>
  <c r="AB190" i="1"/>
  <c r="AH190" i="1"/>
  <c r="AF190" i="1"/>
  <c r="AE186" i="1"/>
  <c r="AG186" i="1"/>
  <c r="AD186" i="1"/>
  <c r="AB186" i="1"/>
  <c r="AH186" i="1"/>
  <c r="AF186" i="1"/>
  <c r="AA186" i="1"/>
  <c r="AC186" i="1"/>
  <c r="AH178" i="1"/>
  <c r="AF178" i="1"/>
  <c r="AA178" i="1"/>
  <c r="AC178" i="1"/>
  <c r="AE178" i="1"/>
  <c r="AG178" i="1"/>
  <c r="AD178" i="1"/>
  <c r="AB178" i="1"/>
  <c r="AA174" i="1"/>
  <c r="AC174" i="1"/>
  <c r="AE174" i="1"/>
  <c r="AG174" i="1"/>
  <c r="AD174" i="1"/>
  <c r="AB174" i="1"/>
  <c r="AH174" i="1"/>
  <c r="AF174" i="1"/>
  <c r="AD166" i="1"/>
  <c r="AB166" i="1"/>
  <c r="AH166" i="1"/>
  <c r="AF166" i="1"/>
  <c r="AA166" i="1"/>
  <c r="AC166" i="1"/>
  <c r="AE166" i="1"/>
  <c r="AG166" i="1"/>
  <c r="AH162" i="1"/>
  <c r="AF162" i="1"/>
  <c r="AA162" i="1"/>
  <c r="AC162" i="1"/>
  <c r="AE162" i="1"/>
  <c r="AG162" i="1"/>
  <c r="AD162" i="1"/>
  <c r="AB162" i="1"/>
  <c r="AA158" i="1"/>
  <c r="AC158" i="1"/>
  <c r="AE158" i="1"/>
  <c r="AG158" i="1"/>
  <c r="AD158" i="1"/>
  <c r="AB158" i="1"/>
  <c r="AH158" i="1"/>
  <c r="AF158" i="1"/>
  <c r="AE154" i="1"/>
  <c r="AG154" i="1"/>
  <c r="AD154" i="1"/>
  <c r="AB154" i="1"/>
  <c r="AH154" i="1"/>
  <c r="AF154" i="1"/>
  <c r="AA154" i="1"/>
  <c r="AC154" i="1"/>
  <c r="AD150" i="1"/>
  <c r="AB150" i="1"/>
  <c r="AH150" i="1"/>
  <c r="AF150" i="1"/>
  <c r="AA150" i="1"/>
  <c r="AC150" i="1"/>
  <c r="AE150" i="1"/>
  <c r="AG150" i="1"/>
  <c r="AH146" i="1"/>
  <c r="AF146" i="1"/>
  <c r="AA146" i="1"/>
  <c r="AC146" i="1"/>
  <c r="AE146" i="1"/>
  <c r="AG146" i="1"/>
  <c r="AD146" i="1"/>
  <c r="AB146" i="1"/>
  <c r="AA142" i="1"/>
  <c r="AC142" i="1"/>
  <c r="AE142" i="1"/>
  <c r="AG142" i="1"/>
  <c r="AD142" i="1"/>
  <c r="AB142" i="1"/>
  <c r="AH142" i="1"/>
  <c r="AF142" i="1"/>
  <c r="AE138" i="1"/>
  <c r="AG138" i="1"/>
  <c r="AD138" i="1"/>
  <c r="AB138" i="1"/>
  <c r="AH138" i="1"/>
  <c r="AF138" i="1"/>
  <c r="AA138" i="1"/>
  <c r="AC138" i="1"/>
  <c r="AD134" i="1"/>
  <c r="AG134" i="1"/>
  <c r="AH134" i="1"/>
  <c r="AB134" i="1"/>
  <c r="AA134" i="1"/>
  <c r="AC134" i="1"/>
  <c r="AE134" i="1"/>
  <c r="AF134" i="1"/>
  <c r="AH130" i="1"/>
  <c r="AB130" i="1"/>
  <c r="AA130" i="1"/>
  <c r="AC130" i="1"/>
  <c r="AE130" i="1"/>
  <c r="AF130" i="1"/>
  <c r="AD130" i="1"/>
  <c r="AG130" i="1"/>
  <c r="AA126" i="1"/>
  <c r="AC126" i="1"/>
  <c r="AE126" i="1"/>
  <c r="AF126" i="1"/>
  <c r="AD126" i="1"/>
  <c r="AG126" i="1"/>
  <c r="AH126" i="1"/>
  <c r="AB126" i="1"/>
  <c r="AE122" i="1"/>
  <c r="AF122" i="1"/>
  <c r="AD122" i="1"/>
  <c r="AG122" i="1"/>
  <c r="AH122" i="1"/>
  <c r="AB122" i="1"/>
  <c r="AA122" i="1"/>
  <c r="AC122" i="1"/>
  <c r="AD118" i="1"/>
  <c r="AG118" i="1"/>
  <c r="AH118" i="1"/>
  <c r="AB118" i="1"/>
  <c r="AA118" i="1"/>
  <c r="AC118" i="1"/>
  <c r="AE118" i="1"/>
  <c r="AF118" i="1"/>
  <c r="AH114" i="1"/>
  <c r="AG114" i="1"/>
  <c r="AA114" i="1"/>
  <c r="AB114" i="1"/>
  <c r="AE114" i="1"/>
  <c r="AF114" i="1"/>
  <c r="AD114" i="1"/>
  <c r="AC114" i="1"/>
  <c r="AA110" i="1"/>
  <c r="AC110" i="1"/>
  <c r="AE110" i="1"/>
  <c r="AG110" i="1"/>
  <c r="AD110" i="1"/>
  <c r="AB110" i="1"/>
  <c r="AH110" i="1"/>
  <c r="AF110" i="1"/>
  <c r="AE106" i="1"/>
  <c r="AG106" i="1"/>
  <c r="AD106" i="1"/>
  <c r="AB106" i="1"/>
  <c r="AH106" i="1"/>
  <c r="AF106" i="1"/>
  <c r="AA106" i="1"/>
  <c r="AC106" i="1"/>
  <c r="AD102" i="1"/>
  <c r="AB102" i="1"/>
  <c r="AH102" i="1"/>
  <c r="AF102" i="1"/>
  <c r="AA102" i="1"/>
  <c r="AC102" i="1"/>
  <c r="AE102" i="1"/>
  <c r="AG102" i="1"/>
  <c r="AA94" i="1"/>
  <c r="AC94" i="1"/>
  <c r="AE94" i="1"/>
  <c r="AG94" i="1"/>
  <c r="AD94" i="1"/>
  <c r="AB94" i="1"/>
  <c r="AH94" i="1"/>
  <c r="AF94" i="1"/>
  <c r="AE90" i="1"/>
  <c r="AG90" i="1"/>
  <c r="AD90" i="1"/>
  <c r="AB90" i="1"/>
  <c r="AH90" i="1"/>
  <c r="AF90" i="1"/>
  <c r="AA90" i="1"/>
  <c r="AC90" i="1"/>
  <c r="AD86" i="1"/>
  <c r="AB86" i="1"/>
  <c r="AH86" i="1"/>
  <c r="AF86" i="1"/>
  <c r="AA86" i="1"/>
  <c r="AC86" i="1"/>
  <c r="AE86" i="1"/>
  <c r="AG86" i="1"/>
  <c r="AH82" i="1"/>
  <c r="AC82" i="1"/>
  <c r="AA82" i="1"/>
  <c r="AF82" i="1"/>
  <c r="AE82" i="1"/>
  <c r="AG82" i="1"/>
  <c r="AD82" i="1"/>
  <c r="AB82" i="1"/>
  <c r="AA78" i="1"/>
  <c r="AF78" i="1"/>
  <c r="AE78" i="1"/>
  <c r="AG78" i="1"/>
  <c r="AD78" i="1"/>
  <c r="AB78" i="1"/>
  <c r="AH78" i="1"/>
  <c r="AC78" i="1"/>
  <c r="AE74" i="1"/>
  <c r="AG74" i="1"/>
  <c r="AD74" i="1"/>
  <c r="AB74" i="1"/>
  <c r="AH74" i="1"/>
  <c r="AC74" i="1"/>
  <c r="AA74" i="1"/>
  <c r="AF74" i="1"/>
  <c r="AD70" i="1"/>
  <c r="AB70" i="1"/>
  <c r="AH70" i="1"/>
  <c r="AC70" i="1"/>
  <c r="AA70" i="1"/>
  <c r="AF70" i="1"/>
  <c r="AE70" i="1"/>
  <c r="AG70" i="1"/>
  <c r="AH66" i="1"/>
  <c r="AF66" i="1"/>
  <c r="AA66" i="1"/>
  <c r="AC66" i="1"/>
  <c r="AE66" i="1"/>
  <c r="AG66" i="1"/>
  <c r="AD66" i="1"/>
  <c r="AB66" i="1"/>
  <c r="AD62" i="1"/>
  <c r="AB62" i="1"/>
  <c r="AH62" i="1"/>
  <c r="AF62" i="1"/>
  <c r="AC62" i="1"/>
  <c r="AA62" i="1"/>
  <c r="AG62" i="1"/>
  <c r="AE62" i="1"/>
  <c r="AH58" i="1"/>
  <c r="AF58" i="1"/>
  <c r="AC58" i="1"/>
  <c r="AA58" i="1"/>
  <c r="AG58" i="1"/>
  <c r="AE58" i="1"/>
  <c r="AD58" i="1"/>
  <c r="AB58" i="1"/>
  <c r="AC54" i="1"/>
  <c r="AA54" i="1"/>
  <c r="AG54" i="1"/>
  <c r="AE54" i="1"/>
  <c r="AD54" i="1"/>
  <c r="AB54" i="1"/>
  <c r="AH54" i="1"/>
  <c r="AF54" i="1"/>
  <c r="AH50" i="1"/>
  <c r="AB50" i="1"/>
  <c r="AA50" i="1"/>
  <c r="AC50" i="1"/>
  <c r="AE50" i="1"/>
  <c r="AF50" i="1"/>
  <c r="AD50" i="1"/>
  <c r="AG50" i="1"/>
  <c r="AA46" i="1"/>
  <c r="AC46" i="1"/>
  <c r="AE46" i="1"/>
  <c r="AF46" i="1"/>
  <c r="AD46" i="1"/>
  <c r="AG46" i="1"/>
  <c r="AH46" i="1"/>
  <c r="AB46" i="1"/>
  <c r="AD38" i="1"/>
  <c r="AG38" i="1"/>
  <c r="AH38" i="1"/>
  <c r="AB38" i="1"/>
  <c r="AA38" i="1"/>
  <c r="AC38" i="1"/>
  <c r="AE38" i="1"/>
  <c r="AF38" i="1"/>
  <c r="AH34" i="1"/>
  <c r="AF34" i="1"/>
  <c r="AA34" i="1"/>
  <c r="AG34" i="1"/>
  <c r="AE34" i="1"/>
  <c r="AC34" i="1"/>
  <c r="AD34" i="1"/>
  <c r="AB34" i="1"/>
  <c r="AA30" i="1"/>
  <c r="AG30" i="1"/>
  <c r="AE30" i="1"/>
  <c r="AC30" i="1"/>
  <c r="AD30" i="1"/>
  <c r="AB30" i="1"/>
  <c r="AH30" i="1"/>
  <c r="AF30" i="1"/>
  <c r="AE26" i="1"/>
  <c r="AC26" i="1"/>
  <c r="AD26" i="1"/>
  <c r="AB26" i="1"/>
  <c r="AH26" i="1"/>
  <c r="AF26" i="1"/>
  <c r="AA26" i="1"/>
  <c r="AG26" i="1"/>
  <c r="AC18" i="1"/>
  <c r="AF18" i="1"/>
  <c r="AD18" i="1"/>
  <c r="AA18" i="1"/>
  <c r="AB18" i="1"/>
  <c r="AH18" i="1"/>
  <c r="AG18" i="1"/>
  <c r="AE18" i="1"/>
  <c r="AC14" i="1"/>
  <c r="AH14" i="1"/>
  <c r="AB14" i="1"/>
  <c r="AG14" i="1"/>
  <c r="AA14" i="1"/>
  <c r="AF14" i="1"/>
  <c r="AD14" i="1"/>
  <c r="AE14" i="1"/>
  <c r="AA245" i="1"/>
  <c r="AC245" i="1"/>
  <c r="AE245" i="1"/>
  <c r="AG245" i="1"/>
  <c r="AD245" i="1"/>
  <c r="AB245" i="1"/>
  <c r="AH245" i="1"/>
  <c r="AF245" i="1"/>
  <c r="AH225" i="1"/>
  <c r="AF225" i="1"/>
  <c r="AA225" i="1"/>
  <c r="AC225" i="1"/>
  <c r="AE225" i="1"/>
  <c r="AG225" i="1"/>
  <c r="AD225" i="1"/>
  <c r="AB225" i="1"/>
  <c r="AD184" i="1"/>
  <c r="AB184" i="1"/>
  <c r="AH184" i="1"/>
  <c r="AF184" i="1"/>
  <c r="AA184" i="1"/>
  <c r="AC184" i="1"/>
  <c r="AE184" i="1"/>
  <c r="AG184" i="1"/>
  <c r="AD145" i="1"/>
  <c r="AB145" i="1"/>
  <c r="AH145" i="1"/>
  <c r="AF145" i="1"/>
  <c r="AA145" i="1"/>
  <c r="AC145" i="1"/>
  <c r="AE145" i="1"/>
  <c r="AG145" i="1"/>
  <c r="AD113" i="1"/>
  <c r="AC113" i="1"/>
  <c r="AH113" i="1"/>
  <c r="AG113" i="1"/>
  <c r="AA113" i="1"/>
  <c r="AF113" i="1"/>
  <c r="AE113" i="1"/>
  <c r="AB113" i="1"/>
  <c r="AH77" i="1"/>
  <c r="AC77" i="1"/>
  <c r="AA77" i="1"/>
  <c r="AF77" i="1"/>
  <c r="AE77" i="1"/>
  <c r="AG77" i="1"/>
  <c r="AD77" i="1"/>
  <c r="AB77" i="1"/>
  <c r="AD49" i="1"/>
  <c r="AG49" i="1"/>
  <c r="AH49" i="1"/>
  <c r="AB49" i="1"/>
  <c r="AA49" i="1"/>
  <c r="AC49" i="1"/>
  <c r="AE49" i="1"/>
  <c r="AF49" i="1"/>
  <c r="AA24" i="1"/>
  <c r="AG24" i="1"/>
  <c r="AE24" i="1"/>
  <c r="AC24" i="1"/>
  <c r="AD24" i="1"/>
  <c r="AB24" i="1"/>
  <c r="AH24" i="1"/>
  <c r="AF24" i="1"/>
  <c r="AF16" i="1"/>
  <c r="AD16" i="1"/>
  <c r="AC16" i="1"/>
  <c r="AE16" i="1"/>
  <c r="AG16" i="1"/>
  <c r="AH16" i="1"/>
  <c r="AB16" i="1"/>
  <c r="AA16" i="1"/>
  <c r="AC9" i="1"/>
  <c r="AH9" i="1"/>
  <c r="AG9" i="1"/>
  <c r="AA9" i="1"/>
  <c r="AB9" i="1"/>
  <c r="AD9" i="1"/>
  <c r="AF9" i="1"/>
  <c r="AE9" i="1"/>
  <c r="AD221" i="1"/>
  <c r="AB221" i="1"/>
  <c r="AH221" i="1"/>
  <c r="AF221" i="1"/>
  <c r="AA221" i="1"/>
  <c r="AC221" i="1"/>
  <c r="AE221" i="1"/>
  <c r="AG221" i="1"/>
  <c r="AE217" i="1"/>
  <c r="AG217" i="1"/>
  <c r="AD217" i="1"/>
  <c r="AB217" i="1"/>
  <c r="AH217" i="1"/>
  <c r="AF217" i="1"/>
  <c r="AA217" i="1"/>
  <c r="AC217" i="1"/>
  <c r="AA213" i="1"/>
  <c r="AC213" i="1"/>
  <c r="AE213" i="1"/>
  <c r="AG213" i="1"/>
  <c r="AD213" i="1"/>
  <c r="AB213" i="1"/>
  <c r="AH213" i="1"/>
  <c r="AF213" i="1"/>
  <c r="AE205" i="1"/>
  <c r="AG205" i="1"/>
  <c r="AB205" i="1"/>
  <c r="AH205" i="1"/>
  <c r="AF205" i="1"/>
  <c r="AC205" i="1"/>
  <c r="AA205" i="1"/>
  <c r="AD205" i="1"/>
  <c r="AF197" i="1"/>
  <c r="AC197" i="1"/>
  <c r="AA197" i="1"/>
  <c r="AD197" i="1"/>
  <c r="AE197" i="1"/>
  <c r="AG197" i="1"/>
  <c r="AB197" i="1"/>
  <c r="AH197" i="1"/>
  <c r="AH189" i="1"/>
  <c r="AF189" i="1"/>
  <c r="AA189" i="1"/>
  <c r="AC189" i="1"/>
  <c r="AE189" i="1"/>
  <c r="AG189" i="1"/>
  <c r="AD189" i="1"/>
  <c r="AB189" i="1"/>
  <c r="AE181" i="1"/>
  <c r="AG181" i="1"/>
  <c r="AD181" i="1"/>
  <c r="AB181" i="1"/>
  <c r="AH181" i="1"/>
  <c r="AF181" i="1"/>
  <c r="AA181" i="1"/>
  <c r="AC181" i="1"/>
  <c r="AH173" i="1"/>
  <c r="AF173" i="1"/>
  <c r="AA173" i="1"/>
  <c r="AC173" i="1"/>
  <c r="AE173" i="1"/>
  <c r="AG173" i="1"/>
  <c r="AD173" i="1"/>
  <c r="AB173" i="1"/>
  <c r="AD161" i="1"/>
  <c r="AB161" i="1"/>
  <c r="AH161" i="1"/>
  <c r="AF161" i="1"/>
  <c r="AA161" i="1"/>
  <c r="AC161" i="1"/>
  <c r="AE161" i="1"/>
  <c r="AG161" i="1"/>
  <c r="AH157" i="1"/>
  <c r="AF157" i="1"/>
  <c r="AA157" i="1"/>
  <c r="AC157" i="1"/>
  <c r="AE157" i="1"/>
  <c r="AG157" i="1"/>
  <c r="AD157" i="1"/>
  <c r="AB157" i="1"/>
  <c r="AE149" i="1"/>
  <c r="AG149" i="1"/>
  <c r="AD149" i="1"/>
  <c r="AB149" i="1"/>
  <c r="AH149" i="1"/>
  <c r="AF149" i="1"/>
  <c r="AA149" i="1"/>
  <c r="AC149" i="1"/>
  <c r="AH141" i="1"/>
  <c r="AF141" i="1"/>
  <c r="AA141" i="1"/>
  <c r="AC141" i="1"/>
  <c r="AE141" i="1"/>
  <c r="AG141" i="1"/>
  <c r="AD141" i="1"/>
  <c r="AB141" i="1"/>
  <c r="AE133" i="1"/>
  <c r="AF133" i="1"/>
  <c r="AD133" i="1"/>
  <c r="AG133" i="1"/>
  <c r="AH133" i="1"/>
  <c r="AB133" i="1"/>
  <c r="AA133" i="1"/>
  <c r="AC133" i="1"/>
  <c r="AD129" i="1"/>
  <c r="AG129" i="1"/>
  <c r="AH129" i="1"/>
  <c r="AB129" i="1"/>
  <c r="AA129" i="1"/>
  <c r="AC129" i="1"/>
  <c r="AE129" i="1"/>
  <c r="AF129" i="1"/>
  <c r="AH125" i="1"/>
  <c r="AB125" i="1"/>
  <c r="AA125" i="1"/>
  <c r="AC125" i="1"/>
  <c r="AE125" i="1"/>
  <c r="AF125" i="1"/>
  <c r="AD125" i="1"/>
  <c r="AG125" i="1"/>
  <c r="AE117" i="1"/>
  <c r="AB117" i="1"/>
  <c r="AD117" i="1"/>
  <c r="AC117" i="1"/>
  <c r="AH117" i="1"/>
  <c r="AG117" i="1"/>
  <c r="AA117" i="1"/>
  <c r="AF117" i="1"/>
  <c r="AH109" i="1"/>
  <c r="AF109" i="1"/>
  <c r="AA109" i="1"/>
  <c r="AC109" i="1"/>
  <c r="AE109" i="1"/>
  <c r="AG109" i="1"/>
  <c r="AD109" i="1"/>
  <c r="AB109" i="1"/>
  <c r="AA105" i="1"/>
  <c r="AC105" i="1"/>
  <c r="AE105" i="1"/>
  <c r="AG105" i="1"/>
  <c r="AD105" i="1"/>
  <c r="AB105" i="1"/>
  <c r="AH105" i="1"/>
  <c r="AF105" i="1"/>
  <c r="AD97" i="1"/>
  <c r="AB97" i="1"/>
  <c r="AH97" i="1"/>
  <c r="AF97" i="1"/>
  <c r="AA97" i="1"/>
  <c r="AC97" i="1"/>
  <c r="AE97" i="1"/>
  <c r="AG97" i="1"/>
  <c r="AA89" i="1"/>
  <c r="AC89" i="1"/>
  <c r="AE89" i="1"/>
  <c r="AG89" i="1"/>
  <c r="AD89" i="1"/>
  <c r="AB89" i="1"/>
  <c r="AH89" i="1"/>
  <c r="AF89" i="1"/>
  <c r="AD81" i="1"/>
  <c r="AB81" i="1"/>
  <c r="AH81" i="1"/>
  <c r="AC81" i="1"/>
  <c r="AA81" i="1"/>
  <c r="AF81" i="1"/>
  <c r="AE81" i="1"/>
  <c r="AG81" i="1"/>
  <c r="AE69" i="1"/>
  <c r="AG69" i="1"/>
  <c r="AD69" i="1"/>
  <c r="AB69" i="1"/>
  <c r="AH69" i="1"/>
  <c r="AC69" i="1"/>
  <c r="AA69" i="1"/>
  <c r="AF69" i="1"/>
  <c r="AG61" i="1"/>
  <c r="AE61" i="1"/>
  <c r="AD61" i="1"/>
  <c r="AB61" i="1"/>
  <c r="AH61" i="1"/>
  <c r="AF61" i="1"/>
  <c r="AC61" i="1"/>
  <c r="AA61" i="1"/>
  <c r="AH45" i="1"/>
  <c r="AB45" i="1"/>
  <c r="AA45" i="1"/>
  <c r="AC45" i="1"/>
  <c r="AE45" i="1"/>
  <c r="AF45" i="1"/>
  <c r="AD45" i="1"/>
  <c r="AG45" i="1"/>
  <c r="AA41" i="1"/>
  <c r="AC41" i="1"/>
  <c r="AE41" i="1"/>
  <c r="AF41" i="1"/>
  <c r="AD41" i="1"/>
  <c r="AG41" i="1"/>
  <c r="AH41" i="1"/>
  <c r="AB41" i="1"/>
  <c r="AD33" i="1"/>
  <c r="AB33" i="1"/>
  <c r="AH33" i="1"/>
  <c r="AF33" i="1"/>
  <c r="AA33" i="1"/>
  <c r="AC33" i="1"/>
  <c r="AE33" i="1"/>
  <c r="AG33" i="1"/>
  <c r="AA25" i="1"/>
  <c r="AC25" i="1"/>
  <c r="AE25" i="1"/>
  <c r="AG25" i="1"/>
  <c r="AD25" i="1"/>
  <c r="AB25" i="1"/>
  <c r="AH25" i="1"/>
  <c r="AF25" i="1"/>
  <c r="AA261" i="1"/>
  <c r="AC261" i="1"/>
  <c r="AE261" i="1"/>
  <c r="AG261" i="1"/>
  <c r="AD261" i="1"/>
  <c r="AB261" i="1"/>
  <c r="AH261" i="1"/>
  <c r="AF261" i="1"/>
  <c r="AH241" i="1"/>
  <c r="AF241" i="1"/>
  <c r="AA241" i="1"/>
  <c r="AC241" i="1"/>
  <c r="AE241" i="1"/>
  <c r="AG241" i="1"/>
  <c r="AD241" i="1"/>
  <c r="AB241" i="1"/>
  <c r="AD224" i="1"/>
  <c r="AB224" i="1"/>
  <c r="AH224" i="1"/>
  <c r="AF224" i="1"/>
  <c r="AA224" i="1"/>
  <c r="AC224" i="1"/>
  <c r="AE224" i="1"/>
  <c r="AG224" i="1"/>
  <c r="AD177" i="1"/>
  <c r="AB177" i="1"/>
  <c r="AH177" i="1"/>
  <c r="AF177" i="1"/>
  <c r="AA177" i="1"/>
  <c r="AC177" i="1"/>
  <c r="AE177" i="1"/>
  <c r="AG177" i="1"/>
  <c r="AA137" i="1"/>
  <c r="AC137" i="1"/>
  <c r="AE137" i="1"/>
  <c r="AG137" i="1"/>
  <c r="AD137" i="1"/>
  <c r="AB137" i="1"/>
  <c r="AH137" i="1"/>
  <c r="AF137" i="1"/>
  <c r="AE101" i="1"/>
  <c r="AG101" i="1"/>
  <c r="AD101" i="1"/>
  <c r="AB101" i="1"/>
  <c r="AH101" i="1"/>
  <c r="AF101" i="1"/>
  <c r="AA101" i="1"/>
  <c r="AC101" i="1"/>
  <c r="AA73" i="1"/>
  <c r="AF73" i="1"/>
  <c r="AE73" i="1"/>
  <c r="AG73" i="1"/>
  <c r="AD73" i="1"/>
  <c r="AB73" i="1"/>
  <c r="AH73" i="1"/>
  <c r="AC73" i="1"/>
  <c r="AE37" i="1"/>
  <c r="AF37" i="1"/>
  <c r="AD37" i="1"/>
  <c r="AG37" i="1"/>
  <c r="AH37" i="1"/>
  <c r="AB37" i="1"/>
  <c r="AA37" i="1"/>
  <c r="AC37" i="1"/>
  <c r="AE21" i="1"/>
  <c r="AG21" i="1"/>
  <c r="AD21" i="1"/>
  <c r="AB21" i="1"/>
  <c r="AH21" i="1"/>
  <c r="AF21" i="1"/>
  <c r="AA21" i="1"/>
  <c r="AC21" i="1"/>
  <c r="AF13" i="1"/>
  <c r="AE13" i="1"/>
  <c r="AC13" i="1"/>
  <c r="AH13" i="1"/>
  <c r="AG13" i="1"/>
  <c r="AA13" i="1"/>
  <c r="AB13" i="1"/>
  <c r="AD13" i="1"/>
  <c r="AA264" i="1"/>
  <c r="AC264" i="1"/>
  <c r="AE264" i="1"/>
  <c r="AG264" i="1"/>
  <c r="AD264" i="1"/>
  <c r="AB264" i="1"/>
  <c r="AH264" i="1"/>
  <c r="AF264" i="1"/>
  <c r="AH260" i="1"/>
  <c r="AF260" i="1"/>
  <c r="AA260" i="1"/>
  <c r="AC260" i="1"/>
  <c r="AE260" i="1"/>
  <c r="AG260" i="1"/>
  <c r="AD260" i="1"/>
  <c r="AB260" i="1"/>
  <c r="AD256" i="1"/>
  <c r="AB256" i="1"/>
  <c r="AH256" i="1"/>
  <c r="AF256" i="1"/>
  <c r="AA256" i="1"/>
  <c r="AC256" i="1"/>
  <c r="AE256" i="1"/>
  <c r="AG256" i="1"/>
  <c r="AE252" i="1"/>
  <c r="AG252" i="1"/>
  <c r="AD252" i="1"/>
  <c r="AB252" i="1"/>
  <c r="AH252" i="1"/>
  <c r="AF252" i="1"/>
  <c r="AA252" i="1"/>
  <c r="AC252" i="1"/>
  <c r="AA248" i="1"/>
  <c r="AC248" i="1"/>
  <c r="AE248" i="1"/>
  <c r="AG248" i="1"/>
  <c r="AD248" i="1"/>
  <c r="AB248" i="1"/>
  <c r="AH248" i="1"/>
  <c r="AF248" i="1"/>
  <c r="AD240" i="1"/>
  <c r="AB240" i="1"/>
  <c r="AH240" i="1"/>
  <c r="AF240" i="1"/>
  <c r="AA240" i="1"/>
  <c r="AC240" i="1"/>
  <c r="AE240" i="1"/>
  <c r="AG240" i="1"/>
  <c r="AE236" i="1"/>
  <c r="AG236" i="1"/>
  <c r="AD236" i="1"/>
  <c r="AB236" i="1"/>
  <c r="AH236" i="1"/>
  <c r="AF236" i="1"/>
  <c r="AA236" i="1"/>
  <c r="AC236" i="1"/>
  <c r="AA232" i="1"/>
  <c r="AC232" i="1"/>
  <c r="AE232" i="1"/>
  <c r="AG232" i="1"/>
  <c r="AD232" i="1"/>
  <c r="AB232" i="1"/>
  <c r="AH232" i="1"/>
  <c r="AF232" i="1"/>
  <c r="AH228" i="1"/>
  <c r="AF228" i="1"/>
  <c r="AA228" i="1"/>
  <c r="AC228" i="1"/>
  <c r="AE228" i="1"/>
  <c r="AG228" i="1"/>
  <c r="AD228" i="1"/>
  <c r="AB228" i="1"/>
  <c r="AE220" i="1"/>
  <c r="AG220" i="1"/>
  <c r="AD220" i="1"/>
  <c r="AB220" i="1"/>
  <c r="AH220" i="1"/>
  <c r="AF220" i="1"/>
  <c r="AA220" i="1"/>
  <c r="AC220" i="1"/>
  <c r="AA216" i="1"/>
  <c r="AC216" i="1"/>
  <c r="AE216" i="1"/>
  <c r="AG216" i="1"/>
  <c r="AD216" i="1"/>
  <c r="AB216" i="1"/>
  <c r="AH216" i="1"/>
  <c r="AF216" i="1"/>
  <c r="AH212" i="1"/>
  <c r="AF212" i="1"/>
  <c r="AA212" i="1"/>
  <c r="AC212" i="1"/>
  <c r="AE212" i="1"/>
  <c r="AG212" i="1"/>
  <c r="AD212" i="1"/>
  <c r="AB212" i="1"/>
  <c r="AA208" i="1"/>
  <c r="AF208" i="1"/>
  <c r="AC208" i="1"/>
  <c r="AD208" i="1"/>
  <c r="AE208" i="1"/>
  <c r="AG208" i="1"/>
  <c r="AB208" i="1"/>
  <c r="AH208" i="1"/>
  <c r="AF204" i="1"/>
  <c r="AC204" i="1"/>
  <c r="AA204" i="1"/>
  <c r="AD204" i="1"/>
  <c r="AE204" i="1"/>
  <c r="AG204" i="1"/>
  <c r="AB204" i="1"/>
  <c r="AH204" i="1"/>
  <c r="AA200" i="1"/>
  <c r="AD200" i="1"/>
  <c r="AE200" i="1"/>
  <c r="AG200" i="1"/>
  <c r="AB200" i="1"/>
  <c r="AH200" i="1"/>
  <c r="AF200" i="1"/>
  <c r="AC200" i="1"/>
  <c r="AA196" i="1"/>
  <c r="AC196" i="1"/>
  <c r="AE196" i="1"/>
  <c r="AG196" i="1"/>
  <c r="AB196" i="1"/>
  <c r="AH196" i="1"/>
  <c r="AD196" i="1"/>
  <c r="AF196" i="1"/>
  <c r="AA192" i="1"/>
  <c r="AC192" i="1"/>
  <c r="AE192" i="1"/>
  <c r="AG192" i="1"/>
  <c r="AD192" i="1"/>
  <c r="AB192" i="1"/>
  <c r="AH192" i="1"/>
  <c r="AF192" i="1"/>
  <c r="AE188" i="1"/>
  <c r="AG188" i="1"/>
  <c r="AD188" i="1"/>
  <c r="AB188" i="1"/>
  <c r="AH188" i="1"/>
  <c r="AF188" i="1"/>
  <c r="AA188" i="1"/>
  <c r="AC188" i="1"/>
  <c r="AH180" i="1"/>
  <c r="AF180" i="1"/>
  <c r="AA180" i="1"/>
  <c r="AC180" i="1"/>
  <c r="AE180" i="1"/>
  <c r="AG180" i="1"/>
  <c r="AD180" i="1"/>
  <c r="AB180" i="1"/>
  <c r="AA176" i="1"/>
  <c r="AC176" i="1"/>
  <c r="AE176" i="1"/>
  <c r="AG176" i="1"/>
  <c r="AD176" i="1"/>
  <c r="AB176" i="1"/>
  <c r="AH176" i="1"/>
  <c r="AF176" i="1"/>
  <c r="AE172" i="1"/>
  <c r="AG172" i="1"/>
  <c r="AD172" i="1"/>
  <c r="AB172" i="1"/>
  <c r="AH172" i="1"/>
  <c r="AF172" i="1"/>
  <c r="AA172" i="1"/>
  <c r="AC172" i="1"/>
  <c r="AD168" i="1"/>
  <c r="AB168" i="1"/>
  <c r="AH168" i="1"/>
  <c r="AF168" i="1"/>
  <c r="AA168" i="1"/>
  <c r="AC168" i="1"/>
  <c r="AE168" i="1"/>
  <c r="AG168" i="1"/>
  <c r="AH164" i="1"/>
  <c r="AF164" i="1"/>
  <c r="AA164" i="1"/>
  <c r="AC164" i="1"/>
  <c r="AE164" i="1"/>
  <c r="AG164" i="1"/>
  <c r="AD164" i="1"/>
  <c r="AB164" i="1"/>
  <c r="AA160" i="1"/>
  <c r="AC160" i="1"/>
  <c r="AE160" i="1"/>
  <c r="AG160" i="1"/>
  <c r="AD160" i="1"/>
  <c r="AB160" i="1"/>
  <c r="AH160" i="1"/>
  <c r="AF160" i="1"/>
  <c r="AE156" i="1"/>
  <c r="AG156" i="1"/>
  <c r="AD156" i="1"/>
  <c r="AB156" i="1"/>
  <c r="AH156" i="1"/>
  <c r="AF156" i="1"/>
  <c r="AA156" i="1"/>
  <c r="AC156" i="1"/>
  <c r="AH148" i="1"/>
  <c r="AF148" i="1"/>
  <c r="AA148" i="1"/>
  <c r="AC148" i="1"/>
  <c r="AE148" i="1"/>
  <c r="AG148" i="1"/>
  <c r="AD148" i="1"/>
  <c r="AB148" i="1"/>
  <c r="AE140" i="1"/>
  <c r="AG140" i="1"/>
  <c r="AD140" i="1"/>
  <c r="AB140" i="1"/>
  <c r="AH140" i="1"/>
  <c r="AF140" i="1"/>
  <c r="AA140" i="1"/>
  <c r="AC140" i="1"/>
  <c r="AD136" i="1"/>
  <c r="AB136" i="1"/>
  <c r="AH136" i="1"/>
  <c r="AF136" i="1"/>
  <c r="AA136" i="1"/>
  <c r="AC136" i="1"/>
  <c r="AE136" i="1"/>
  <c r="AG136" i="1"/>
  <c r="AH132" i="1"/>
  <c r="AB132" i="1"/>
  <c r="AA132" i="1"/>
  <c r="AC132" i="1"/>
  <c r="AE132" i="1"/>
  <c r="AF132" i="1"/>
  <c r="AD132" i="1"/>
  <c r="AG132" i="1"/>
  <c r="AH116" i="1"/>
  <c r="AG116" i="1"/>
  <c r="AA116" i="1"/>
  <c r="AB116" i="1"/>
  <c r="AE116" i="1"/>
  <c r="AF116" i="1"/>
  <c r="AD116" i="1"/>
  <c r="AC116" i="1"/>
  <c r="AA112" i="1"/>
  <c r="AB112" i="1"/>
  <c r="AE112" i="1"/>
  <c r="AF112" i="1"/>
  <c r="AD112" i="1"/>
  <c r="AC112" i="1"/>
  <c r="AH112" i="1"/>
  <c r="AG112" i="1"/>
  <c r="AE108" i="1"/>
  <c r="AG108" i="1"/>
  <c r="AD108" i="1"/>
  <c r="AB108" i="1"/>
  <c r="AH108" i="1"/>
  <c r="AF108" i="1"/>
  <c r="AA108" i="1"/>
  <c r="AC108" i="1"/>
  <c r="AD104" i="1"/>
  <c r="AB104" i="1"/>
  <c r="AH104" i="1"/>
  <c r="AF104" i="1"/>
  <c r="AA104" i="1"/>
  <c r="AC104" i="1"/>
  <c r="AE104" i="1"/>
  <c r="AG104" i="1"/>
  <c r="AH100" i="1"/>
  <c r="AF100" i="1"/>
  <c r="AA100" i="1"/>
  <c r="AC100" i="1"/>
  <c r="AE100" i="1"/>
  <c r="AG100" i="1"/>
  <c r="AD100" i="1"/>
  <c r="AB100" i="1"/>
  <c r="AA96" i="1"/>
  <c r="AC96" i="1"/>
  <c r="AE96" i="1"/>
  <c r="AG96" i="1"/>
  <c r="AD96" i="1"/>
  <c r="AB96" i="1"/>
  <c r="AH96" i="1"/>
  <c r="AF96" i="1"/>
  <c r="AE92" i="1"/>
  <c r="AG92" i="1"/>
  <c r="AD92" i="1"/>
  <c r="AB92" i="1"/>
  <c r="AH92" i="1"/>
  <c r="AF92" i="1"/>
  <c r="AA92" i="1"/>
  <c r="AC92" i="1"/>
  <c r="AD88" i="1"/>
  <c r="AB88" i="1"/>
  <c r="AH88" i="1"/>
  <c r="AF88" i="1"/>
  <c r="AA88" i="1"/>
  <c r="AC88" i="1"/>
  <c r="AE88" i="1"/>
  <c r="AG88" i="1"/>
  <c r="AH84" i="1"/>
  <c r="AF84" i="1"/>
  <c r="AA84" i="1"/>
  <c r="AC84" i="1"/>
  <c r="AE84" i="1"/>
  <c r="AG84" i="1"/>
  <c r="AD84" i="1"/>
  <c r="AB84" i="1"/>
  <c r="AA80" i="1"/>
  <c r="AF80" i="1"/>
  <c r="AE80" i="1"/>
  <c r="AG80" i="1"/>
  <c r="AD80" i="1"/>
  <c r="AB80" i="1"/>
  <c r="AH80" i="1"/>
  <c r="AC80" i="1"/>
  <c r="AE76" i="1"/>
  <c r="AG76" i="1"/>
  <c r="AD76" i="1"/>
  <c r="AB76" i="1"/>
  <c r="AH76" i="1"/>
  <c r="AC76" i="1"/>
  <c r="AA76" i="1"/>
  <c r="AF76" i="1"/>
  <c r="AD72" i="1"/>
  <c r="AB72" i="1"/>
  <c r="AH72" i="1"/>
  <c r="AC72" i="1"/>
  <c r="AA72" i="1"/>
  <c r="AF72" i="1"/>
  <c r="AE72" i="1"/>
  <c r="AG72" i="1"/>
  <c r="AH68" i="1"/>
  <c r="AF68" i="1"/>
  <c r="AA68" i="1"/>
  <c r="AC68" i="1"/>
  <c r="AE68" i="1"/>
  <c r="AG68" i="1"/>
  <c r="AD68" i="1"/>
  <c r="AB68" i="1"/>
  <c r="AD64" i="1"/>
  <c r="AB64" i="1"/>
  <c r="AH64" i="1"/>
  <c r="AF64" i="1"/>
  <c r="AC64" i="1"/>
  <c r="AA64" i="1"/>
  <c r="AG64" i="1"/>
  <c r="AE64" i="1"/>
  <c r="AH60" i="1"/>
  <c r="AF60" i="1"/>
  <c r="AC60" i="1"/>
  <c r="AA60" i="1"/>
  <c r="AG60" i="1"/>
  <c r="AE60" i="1"/>
  <c r="AD60" i="1"/>
  <c r="AB60" i="1"/>
  <c r="AC56" i="1"/>
  <c r="AA56" i="1"/>
  <c r="AG56" i="1"/>
  <c r="AE56" i="1"/>
  <c r="AD56" i="1"/>
  <c r="AB56" i="1"/>
  <c r="AH56" i="1"/>
  <c r="AF56" i="1"/>
  <c r="AE52" i="1"/>
  <c r="AF52" i="1"/>
  <c r="AD52" i="1"/>
  <c r="AG52" i="1"/>
  <c r="AH52" i="1"/>
  <c r="AB52" i="1"/>
  <c r="AA52" i="1"/>
  <c r="AC52" i="1"/>
  <c r="AD48" i="1"/>
  <c r="AG48" i="1"/>
  <c r="AH48" i="1"/>
  <c r="AB48" i="1"/>
  <c r="AA48" i="1"/>
  <c r="AC48" i="1"/>
  <c r="AE48" i="1"/>
  <c r="AF48" i="1"/>
  <c r="AH44" i="1"/>
  <c r="AB44" i="1"/>
  <c r="AA44" i="1"/>
  <c r="AC44" i="1"/>
  <c r="AE44" i="1"/>
  <c r="AF44" i="1"/>
  <c r="AD44" i="1"/>
  <c r="AG44" i="1"/>
  <c r="AD40" i="1"/>
  <c r="AG40" i="1"/>
  <c r="AH40" i="1"/>
  <c r="AB40" i="1"/>
  <c r="AA40" i="1"/>
  <c r="AC40" i="1"/>
  <c r="AE40" i="1"/>
  <c r="AF40" i="1"/>
  <c r="AH36" i="1"/>
  <c r="AB36" i="1"/>
  <c r="AA36" i="1"/>
  <c r="AC36" i="1"/>
  <c r="AE36" i="1"/>
  <c r="AF36" i="1"/>
  <c r="AD36" i="1"/>
  <c r="AG36" i="1"/>
  <c r="AH28" i="1"/>
  <c r="AF28" i="1"/>
  <c r="AA28" i="1"/>
  <c r="AG28" i="1"/>
  <c r="AE28" i="1"/>
  <c r="AC28" i="1"/>
  <c r="AD28" i="1"/>
  <c r="AB28" i="1"/>
  <c r="HV505" i="1"/>
  <c r="Z505" i="1"/>
  <c r="Y505" i="1"/>
  <c r="X505" i="1"/>
  <c r="W505" i="1"/>
  <c r="V505" i="1"/>
  <c r="U505" i="1"/>
  <c r="T505" i="1"/>
  <c r="R505" i="1"/>
  <c r="S505" i="1"/>
  <c r="Q505" i="1"/>
  <c r="HV501" i="1"/>
  <c r="Z501" i="1"/>
  <c r="Y501" i="1"/>
  <c r="X501" i="1"/>
  <c r="W501" i="1"/>
  <c r="V501" i="1"/>
  <c r="U501" i="1"/>
  <c r="T501" i="1"/>
  <c r="R501" i="1"/>
  <c r="S501" i="1"/>
  <c r="Q501" i="1"/>
  <c r="HV497" i="1"/>
  <c r="Z497" i="1"/>
  <c r="Y497" i="1"/>
  <c r="X497" i="1"/>
  <c r="W497" i="1"/>
  <c r="V497" i="1"/>
  <c r="U497" i="1"/>
  <c r="T497" i="1"/>
  <c r="R497" i="1"/>
  <c r="S497" i="1"/>
  <c r="Q497" i="1"/>
  <c r="HV493" i="1"/>
  <c r="Z493" i="1"/>
  <c r="Y493" i="1"/>
  <c r="X493" i="1"/>
  <c r="W493" i="1"/>
  <c r="V493" i="1"/>
  <c r="U493" i="1"/>
  <c r="T493" i="1"/>
  <c r="R493" i="1"/>
  <c r="S493" i="1"/>
  <c r="Q493" i="1"/>
  <c r="HV489" i="1"/>
  <c r="Z489" i="1"/>
  <c r="Y489" i="1"/>
  <c r="X489" i="1"/>
  <c r="W489" i="1"/>
  <c r="V489" i="1"/>
  <c r="U489" i="1"/>
  <c r="T489" i="1"/>
  <c r="R489" i="1"/>
  <c r="S489" i="1"/>
  <c r="Q489" i="1"/>
  <c r="HV485" i="1"/>
  <c r="Z485" i="1"/>
  <c r="Y485" i="1"/>
  <c r="X485" i="1"/>
  <c r="W485" i="1"/>
  <c r="V485" i="1"/>
  <c r="U485" i="1"/>
  <c r="T485" i="1"/>
  <c r="R485" i="1"/>
  <c r="S485" i="1"/>
  <c r="Q485" i="1"/>
  <c r="HV481" i="1"/>
  <c r="Z481" i="1"/>
  <c r="Y481" i="1"/>
  <c r="X481" i="1"/>
  <c r="W481" i="1"/>
  <c r="V481" i="1"/>
  <c r="U481" i="1"/>
  <c r="M481" i="1" s="1"/>
  <c r="T481" i="1"/>
  <c r="R481" i="1"/>
  <c r="S481" i="1"/>
  <c r="Q481" i="1"/>
  <c r="HV477" i="1"/>
  <c r="Z477" i="1"/>
  <c r="Y477" i="1"/>
  <c r="X477" i="1"/>
  <c r="W477" i="1"/>
  <c r="V477" i="1"/>
  <c r="U477" i="1"/>
  <c r="T477" i="1"/>
  <c r="R477" i="1"/>
  <c r="S477" i="1"/>
  <c r="Q477" i="1"/>
  <c r="HV473" i="1"/>
  <c r="Z473" i="1"/>
  <c r="Y473" i="1"/>
  <c r="X473" i="1"/>
  <c r="W473" i="1"/>
  <c r="U473" i="1"/>
  <c r="V473" i="1"/>
  <c r="T473" i="1"/>
  <c r="R473" i="1"/>
  <c r="S473" i="1"/>
  <c r="Q473" i="1"/>
  <c r="HV469" i="1"/>
  <c r="Z469" i="1"/>
  <c r="Y469" i="1"/>
  <c r="X469" i="1"/>
  <c r="W469" i="1"/>
  <c r="V469" i="1"/>
  <c r="U469" i="1"/>
  <c r="T469" i="1"/>
  <c r="R469" i="1"/>
  <c r="S469" i="1"/>
  <c r="Q469" i="1"/>
  <c r="HV465" i="1"/>
  <c r="Z465" i="1"/>
  <c r="Y465" i="1"/>
  <c r="X465" i="1"/>
  <c r="W465" i="1"/>
  <c r="V465" i="1"/>
  <c r="U465" i="1"/>
  <c r="T465" i="1"/>
  <c r="R465" i="1"/>
  <c r="S465" i="1"/>
  <c r="Q465" i="1"/>
  <c r="HV461" i="1"/>
  <c r="Z461" i="1"/>
  <c r="Y461" i="1"/>
  <c r="X461" i="1"/>
  <c r="W461" i="1"/>
  <c r="V461" i="1"/>
  <c r="U461" i="1"/>
  <c r="T461" i="1"/>
  <c r="R461" i="1"/>
  <c r="S461" i="1"/>
  <c r="Q461" i="1"/>
  <c r="HV457" i="1"/>
  <c r="Z457" i="1"/>
  <c r="Y457" i="1"/>
  <c r="X457" i="1"/>
  <c r="W457" i="1"/>
  <c r="V457" i="1"/>
  <c r="U457" i="1"/>
  <c r="T457" i="1"/>
  <c r="R457" i="1"/>
  <c r="S457" i="1"/>
  <c r="Q457" i="1"/>
  <c r="HV453" i="1"/>
  <c r="Z453" i="1"/>
  <c r="Y453" i="1"/>
  <c r="X453" i="1"/>
  <c r="W453" i="1"/>
  <c r="V453" i="1"/>
  <c r="U453" i="1"/>
  <c r="T453" i="1"/>
  <c r="R453" i="1"/>
  <c r="S453" i="1"/>
  <c r="Q453" i="1"/>
  <c r="HV449" i="1"/>
  <c r="Z449" i="1"/>
  <c r="Y449" i="1"/>
  <c r="X449" i="1"/>
  <c r="W449" i="1"/>
  <c r="V449" i="1"/>
  <c r="U449" i="1"/>
  <c r="T449" i="1"/>
  <c r="R449" i="1"/>
  <c r="S449" i="1"/>
  <c r="Q449" i="1"/>
  <c r="HV445" i="1"/>
  <c r="Z445" i="1"/>
  <c r="Y445" i="1"/>
  <c r="X445" i="1"/>
  <c r="W445" i="1"/>
  <c r="V445" i="1"/>
  <c r="U445" i="1"/>
  <c r="T445" i="1"/>
  <c r="R445" i="1"/>
  <c r="S445" i="1"/>
  <c r="Q445" i="1"/>
  <c r="HV441" i="1"/>
  <c r="Z441" i="1"/>
  <c r="Y441" i="1"/>
  <c r="X441" i="1"/>
  <c r="W441" i="1"/>
  <c r="V441" i="1"/>
  <c r="U441" i="1"/>
  <c r="T441" i="1"/>
  <c r="R441" i="1"/>
  <c r="S441" i="1"/>
  <c r="Q441" i="1"/>
  <c r="HV437" i="1"/>
  <c r="Z437" i="1"/>
  <c r="Y437" i="1"/>
  <c r="X437" i="1"/>
  <c r="W437" i="1"/>
  <c r="V437" i="1"/>
  <c r="U437" i="1"/>
  <c r="T437" i="1"/>
  <c r="R437" i="1"/>
  <c r="S437" i="1"/>
  <c r="Q437" i="1"/>
  <c r="HV433" i="1"/>
  <c r="Z433" i="1"/>
  <c r="Y433" i="1"/>
  <c r="X433" i="1"/>
  <c r="W433" i="1"/>
  <c r="V433" i="1"/>
  <c r="U433" i="1"/>
  <c r="T433" i="1"/>
  <c r="R433" i="1"/>
  <c r="S433" i="1"/>
  <c r="Q433" i="1"/>
  <c r="HV429" i="1"/>
  <c r="Z429" i="1"/>
  <c r="Y429" i="1"/>
  <c r="X429" i="1"/>
  <c r="W429" i="1"/>
  <c r="V429" i="1"/>
  <c r="U429" i="1"/>
  <c r="T429" i="1"/>
  <c r="R429" i="1"/>
  <c r="S429" i="1"/>
  <c r="Q429" i="1"/>
  <c r="HV425" i="1"/>
  <c r="Z425" i="1"/>
  <c r="Y425" i="1"/>
  <c r="X425" i="1"/>
  <c r="W425" i="1"/>
  <c r="V425" i="1"/>
  <c r="U425" i="1"/>
  <c r="T425" i="1"/>
  <c r="R425" i="1"/>
  <c r="S425" i="1"/>
  <c r="Q425" i="1"/>
  <c r="HV421" i="1"/>
  <c r="Z421" i="1"/>
  <c r="Y421" i="1"/>
  <c r="X421" i="1"/>
  <c r="W421" i="1"/>
  <c r="V421" i="1"/>
  <c r="U421" i="1"/>
  <c r="T421" i="1"/>
  <c r="R421" i="1"/>
  <c r="S421" i="1"/>
  <c r="Q421" i="1"/>
  <c r="HV417" i="1"/>
  <c r="Z417" i="1"/>
  <c r="Y417" i="1"/>
  <c r="X417" i="1"/>
  <c r="W417" i="1"/>
  <c r="V417" i="1"/>
  <c r="U417" i="1"/>
  <c r="T417" i="1"/>
  <c r="R417" i="1"/>
  <c r="S417" i="1"/>
  <c r="Q417" i="1"/>
  <c r="HV413" i="1"/>
  <c r="Z413" i="1"/>
  <c r="Y413" i="1"/>
  <c r="X413" i="1"/>
  <c r="W413" i="1"/>
  <c r="V413" i="1"/>
  <c r="U413" i="1"/>
  <c r="T413" i="1"/>
  <c r="R413" i="1"/>
  <c r="S413" i="1"/>
  <c r="Q413" i="1"/>
  <c r="HV409" i="1"/>
  <c r="Z409" i="1"/>
  <c r="Y409" i="1"/>
  <c r="X409" i="1"/>
  <c r="W409" i="1"/>
  <c r="V409" i="1"/>
  <c r="U409" i="1"/>
  <c r="T409" i="1"/>
  <c r="R409" i="1"/>
  <c r="S409" i="1"/>
  <c r="Q409" i="1"/>
  <c r="HV405" i="1"/>
  <c r="Z405" i="1"/>
  <c r="Y405" i="1"/>
  <c r="X405" i="1"/>
  <c r="W405" i="1"/>
  <c r="V405" i="1"/>
  <c r="U405" i="1"/>
  <c r="T405" i="1"/>
  <c r="R405" i="1"/>
  <c r="S405" i="1"/>
  <c r="Q405" i="1"/>
  <c r="HV401" i="1"/>
  <c r="Z401" i="1"/>
  <c r="Y401" i="1"/>
  <c r="X401" i="1"/>
  <c r="W401" i="1"/>
  <c r="V401" i="1"/>
  <c r="U401" i="1"/>
  <c r="T401" i="1"/>
  <c r="R401" i="1"/>
  <c r="S401" i="1"/>
  <c r="Q401" i="1"/>
  <c r="HV397" i="1"/>
  <c r="Z397" i="1"/>
  <c r="Y397" i="1"/>
  <c r="X397" i="1"/>
  <c r="W397" i="1"/>
  <c r="V397" i="1"/>
  <c r="U397" i="1"/>
  <c r="T397" i="1"/>
  <c r="R397" i="1"/>
  <c r="S397" i="1"/>
  <c r="Q397" i="1"/>
  <c r="HV393" i="1"/>
  <c r="Z393" i="1"/>
  <c r="Y393" i="1"/>
  <c r="X393" i="1"/>
  <c r="W393" i="1"/>
  <c r="V393" i="1"/>
  <c r="U393" i="1"/>
  <c r="T393" i="1"/>
  <c r="R393" i="1"/>
  <c r="S393" i="1"/>
  <c r="Q393" i="1"/>
  <c r="HV389" i="1"/>
  <c r="Z389" i="1"/>
  <c r="Y389" i="1"/>
  <c r="X389" i="1"/>
  <c r="W389" i="1"/>
  <c r="V389" i="1"/>
  <c r="U389" i="1"/>
  <c r="T389" i="1"/>
  <c r="R389" i="1"/>
  <c r="S389" i="1"/>
  <c r="Q389" i="1"/>
  <c r="HV385" i="1"/>
  <c r="Z385" i="1"/>
  <c r="Y385" i="1"/>
  <c r="W385" i="1"/>
  <c r="X385" i="1"/>
  <c r="V385" i="1"/>
  <c r="U385" i="1"/>
  <c r="T385" i="1"/>
  <c r="R385" i="1"/>
  <c r="S385" i="1"/>
  <c r="Q385" i="1"/>
  <c r="HV381" i="1"/>
  <c r="Z381" i="1"/>
  <c r="Y381" i="1"/>
  <c r="X381" i="1"/>
  <c r="W381" i="1"/>
  <c r="V381" i="1"/>
  <c r="U381" i="1"/>
  <c r="T381" i="1"/>
  <c r="R381" i="1"/>
  <c r="S381" i="1"/>
  <c r="Q381" i="1"/>
  <c r="HV377" i="1"/>
  <c r="Z377" i="1"/>
  <c r="Y377" i="1"/>
  <c r="W377" i="1"/>
  <c r="X377" i="1"/>
  <c r="V377" i="1"/>
  <c r="U377" i="1"/>
  <c r="T377" i="1"/>
  <c r="R377" i="1"/>
  <c r="S377" i="1"/>
  <c r="Q377" i="1"/>
  <c r="HV373" i="1"/>
  <c r="Z373" i="1"/>
  <c r="Y373" i="1"/>
  <c r="X373" i="1"/>
  <c r="W373" i="1"/>
  <c r="V373" i="1"/>
  <c r="U373" i="1"/>
  <c r="T373" i="1"/>
  <c r="R373" i="1"/>
  <c r="S373" i="1"/>
  <c r="Q373" i="1"/>
  <c r="HV369" i="1"/>
  <c r="Z369" i="1"/>
  <c r="Y369" i="1"/>
  <c r="W369" i="1"/>
  <c r="X369" i="1"/>
  <c r="V369" i="1"/>
  <c r="U369" i="1"/>
  <c r="T369" i="1"/>
  <c r="R369" i="1"/>
  <c r="P369" i="1"/>
  <c r="S369" i="1"/>
  <c r="Q369" i="1"/>
  <c r="HV365" i="1"/>
  <c r="Z365" i="1"/>
  <c r="Y365" i="1"/>
  <c r="X365" i="1"/>
  <c r="W365" i="1"/>
  <c r="V365" i="1"/>
  <c r="U365" i="1"/>
  <c r="T365" i="1"/>
  <c r="R365" i="1"/>
  <c r="P365" i="1"/>
  <c r="S365" i="1"/>
  <c r="Q365" i="1"/>
  <c r="HV361" i="1"/>
  <c r="Z361" i="1"/>
  <c r="Y361" i="1"/>
  <c r="W361" i="1"/>
  <c r="X361" i="1"/>
  <c r="V361" i="1"/>
  <c r="U361" i="1"/>
  <c r="T361" i="1"/>
  <c r="R361" i="1"/>
  <c r="P361" i="1"/>
  <c r="S361" i="1"/>
  <c r="Q361" i="1"/>
  <c r="HV357" i="1"/>
  <c r="Z357" i="1"/>
  <c r="Y357" i="1"/>
  <c r="X357" i="1"/>
  <c r="W357" i="1"/>
  <c r="V357" i="1"/>
  <c r="U357" i="1"/>
  <c r="T357" i="1"/>
  <c r="R357" i="1"/>
  <c r="P357" i="1"/>
  <c r="S357" i="1"/>
  <c r="Q357" i="1"/>
  <c r="HV353" i="1"/>
  <c r="Z353" i="1"/>
  <c r="Y353" i="1"/>
  <c r="W353" i="1"/>
  <c r="X353" i="1"/>
  <c r="V353" i="1"/>
  <c r="U353" i="1"/>
  <c r="T353" i="1"/>
  <c r="R353" i="1"/>
  <c r="P353" i="1"/>
  <c r="S353" i="1"/>
  <c r="Q353" i="1"/>
  <c r="HV349" i="1"/>
  <c r="Z349" i="1"/>
  <c r="Y349" i="1"/>
  <c r="X349" i="1"/>
  <c r="W349" i="1"/>
  <c r="V349" i="1"/>
  <c r="U349" i="1"/>
  <c r="T349" i="1"/>
  <c r="R349" i="1"/>
  <c r="P349" i="1"/>
  <c r="S349" i="1"/>
  <c r="Q349" i="1"/>
  <c r="HV345" i="1"/>
  <c r="Z345" i="1"/>
  <c r="Y345" i="1"/>
  <c r="W345" i="1"/>
  <c r="X345" i="1"/>
  <c r="V345" i="1"/>
  <c r="U345" i="1"/>
  <c r="T345" i="1"/>
  <c r="R345" i="1"/>
  <c r="P345" i="1"/>
  <c r="S345" i="1"/>
  <c r="Q345" i="1"/>
  <c r="HV341" i="1"/>
  <c r="Z341" i="1"/>
  <c r="Y341" i="1"/>
  <c r="X341" i="1"/>
  <c r="W341" i="1"/>
  <c r="V341" i="1"/>
  <c r="U341" i="1"/>
  <c r="T341" i="1"/>
  <c r="R341" i="1"/>
  <c r="P341" i="1"/>
  <c r="S341" i="1"/>
  <c r="Q341" i="1"/>
  <c r="HV337" i="1"/>
  <c r="Z337" i="1"/>
  <c r="Y337" i="1"/>
  <c r="W337" i="1"/>
  <c r="X337" i="1"/>
  <c r="V337" i="1"/>
  <c r="U337" i="1"/>
  <c r="T337" i="1"/>
  <c r="R337" i="1"/>
  <c r="P337" i="1"/>
  <c r="S337" i="1"/>
  <c r="Q337" i="1"/>
  <c r="HV333" i="1"/>
  <c r="Z333" i="1"/>
  <c r="Y333" i="1"/>
  <c r="X333" i="1"/>
  <c r="W333" i="1"/>
  <c r="V333" i="1"/>
  <c r="U333" i="1"/>
  <c r="R333" i="1"/>
  <c r="P333" i="1"/>
  <c r="T333" i="1"/>
  <c r="S333" i="1"/>
  <c r="Q333" i="1"/>
  <c r="HV329" i="1"/>
  <c r="Z329" i="1"/>
  <c r="Y329" i="1"/>
  <c r="X329" i="1"/>
  <c r="W329" i="1"/>
  <c r="V329" i="1"/>
  <c r="U329" i="1"/>
  <c r="R329" i="1"/>
  <c r="P329" i="1"/>
  <c r="T329" i="1"/>
  <c r="S329" i="1"/>
  <c r="Q329" i="1"/>
  <c r="HV325" i="1"/>
  <c r="Z325" i="1"/>
  <c r="Y325" i="1"/>
  <c r="X325" i="1"/>
  <c r="W325" i="1"/>
  <c r="V325" i="1"/>
  <c r="U325" i="1"/>
  <c r="T325" i="1"/>
  <c r="R325" i="1"/>
  <c r="P325" i="1"/>
  <c r="S325" i="1"/>
  <c r="Q325" i="1"/>
  <c r="HV321" i="1"/>
  <c r="Z321" i="1"/>
  <c r="Y321" i="1"/>
  <c r="X321" i="1"/>
  <c r="W321" i="1"/>
  <c r="V321" i="1"/>
  <c r="U321" i="1"/>
  <c r="T321" i="1"/>
  <c r="R321" i="1"/>
  <c r="P321" i="1"/>
  <c r="S321" i="1"/>
  <c r="Q321" i="1"/>
  <c r="HV317" i="1"/>
  <c r="Z317" i="1"/>
  <c r="Y317" i="1"/>
  <c r="X317" i="1"/>
  <c r="W317" i="1"/>
  <c r="V317" i="1"/>
  <c r="U317" i="1"/>
  <c r="R317" i="1"/>
  <c r="P317" i="1"/>
  <c r="T317" i="1"/>
  <c r="S317" i="1"/>
  <c r="Q317" i="1"/>
  <c r="HV313" i="1"/>
  <c r="Z313" i="1"/>
  <c r="Y313" i="1"/>
  <c r="X313" i="1"/>
  <c r="W313" i="1"/>
  <c r="V313" i="1"/>
  <c r="U313" i="1"/>
  <c r="R313" i="1"/>
  <c r="P313" i="1"/>
  <c r="T313" i="1"/>
  <c r="S313" i="1"/>
  <c r="Q313" i="1"/>
  <c r="HV309" i="1"/>
  <c r="Z309" i="1"/>
  <c r="Y309" i="1"/>
  <c r="X309" i="1"/>
  <c r="W309" i="1"/>
  <c r="V309" i="1"/>
  <c r="U309" i="1"/>
  <c r="T309" i="1"/>
  <c r="S309" i="1"/>
  <c r="Q309" i="1"/>
  <c r="R309" i="1"/>
  <c r="P309" i="1"/>
  <c r="HV305" i="1"/>
  <c r="Z305" i="1"/>
  <c r="Y305" i="1"/>
  <c r="X305" i="1"/>
  <c r="W305" i="1"/>
  <c r="V305" i="1"/>
  <c r="U305" i="1"/>
  <c r="T305" i="1"/>
  <c r="S305" i="1"/>
  <c r="Q305" i="1"/>
  <c r="R305" i="1"/>
  <c r="P305" i="1"/>
  <c r="HV301" i="1"/>
  <c r="Z301" i="1"/>
  <c r="Y301" i="1"/>
  <c r="X301" i="1"/>
  <c r="W301" i="1"/>
  <c r="V301" i="1"/>
  <c r="U301" i="1"/>
  <c r="T301" i="1"/>
  <c r="S301" i="1"/>
  <c r="Q301" i="1"/>
  <c r="R301" i="1"/>
  <c r="P301" i="1"/>
  <c r="HV297" i="1"/>
  <c r="Z297" i="1"/>
  <c r="Y297" i="1"/>
  <c r="X297" i="1"/>
  <c r="W297" i="1"/>
  <c r="V297" i="1"/>
  <c r="U297" i="1"/>
  <c r="T297" i="1"/>
  <c r="S297" i="1"/>
  <c r="Q297" i="1"/>
  <c r="R297" i="1"/>
  <c r="P297" i="1"/>
  <c r="HV293" i="1"/>
  <c r="Z293" i="1"/>
  <c r="Y293" i="1"/>
  <c r="X293" i="1"/>
  <c r="W293" i="1"/>
  <c r="V293" i="1"/>
  <c r="U293" i="1"/>
  <c r="T293" i="1"/>
  <c r="S293" i="1"/>
  <c r="Q293" i="1"/>
  <c r="R293" i="1"/>
  <c r="P293" i="1"/>
  <c r="HV289" i="1"/>
  <c r="Z289" i="1"/>
  <c r="Y289" i="1"/>
  <c r="X289" i="1"/>
  <c r="W289" i="1"/>
  <c r="V289" i="1"/>
  <c r="U289" i="1"/>
  <c r="T289" i="1"/>
  <c r="S289" i="1"/>
  <c r="Q289" i="1"/>
  <c r="R289" i="1"/>
  <c r="P289" i="1"/>
  <c r="HV285" i="1"/>
  <c r="Z285" i="1"/>
  <c r="Y285" i="1"/>
  <c r="X285" i="1"/>
  <c r="W285" i="1"/>
  <c r="V285" i="1"/>
  <c r="U285" i="1"/>
  <c r="T285" i="1"/>
  <c r="S285" i="1"/>
  <c r="Q285" i="1"/>
  <c r="R285" i="1"/>
  <c r="P285" i="1"/>
  <c r="HV281" i="1"/>
  <c r="Z281" i="1"/>
  <c r="Y281" i="1"/>
  <c r="X281" i="1"/>
  <c r="W281" i="1"/>
  <c r="V281" i="1"/>
  <c r="U281" i="1"/>
  <c r="T281" i="1"/>
  <c r="S281" i="1"/>
  <c r="Q281" i="1"/>
  <c r="R281" i="1"/>
  <c r="P281" i="1"/>
  <c r="HV277" i="1"/>
  <c r="Z277" i="1"/>
  <c r="Y277" i="1"/>
  <c r="X277" i="1"/>
  <c r="W277" i="1"/>
  <c r="V277" i="1"/>
  <c r="U277" i="1"/>
  <c r="T277" i="1"/>
  <c r="S277" i="1"/>
  <c r="Q277" i="1"/>
  <c r="R277" i="1"/>
  <c r="P277" i="1"/>
  <c r="HV273" i="1"/>
  <c r="Z273" i="1"/>
  <c r="Y273" i="1"/>
  <c r="X273" i="1"/>
  <c r="W273" i="1"/>
  <c r="V273" i="1"/>
  <c r="U273" i="1"/>
  <c r="T273" i="1"/>
  <c r="S273" i="1"/>
  <c r="Q273" i="1"/>
  <c r="R273" i="1"/>
  <c r="P273" i="1"/>
  <c r="HV269" i="1"/>
  <c r="Z269" i="1"/>
  <c r="Y269" i="1"/>
  <c r="X269" i="1"/>
  <c r="W269" i="1"/>
  <c r="V269" i="1"/>
  <c r="U269" i="1"/>
  <c r="T269" i="1"/>
  <c r="S269" i="1"/>
  <c r="Q269" i="1"/>
  <c r="R269" i="1"/>
  <c r="P269" i="1"/>
  <c r="P506" i="1"/>
  <c r="P502" i="1"/>
  <c r="P498" i="1"/>
  <c r="P494" i="1"/>
  <c r="P490" i="1"/>
  <c r="P486" i="1"/>
  <c r="P482" i="1"/>
  <c r="P478" i="1"/>
  <c r="P474" i="1"/>
  <c r="P470" i="1"/>
  <c r="P466" i="1"/>
  <c r="P462" i="1"/>
  <c r="P458" i="1"/>
  <c r="P454" i="1"/>
  <c r="P450" i="1"/>
  <c r="P446" i="1"/>
  <c r="P442" i="1"/>
  <c r="P438" i="1"/>
  <c r="P434" i="1"/>
  <c r="P430" i="1"/>
  <c r="P426" i="1"/>
  <c r="P422" i="1"/>
  <c r="P418" i="1"/>
  <c r="P414" i="1"/>
  <c r="P410" i="1"/>
  <c r="P406" i="1"/>
  <c r="P402" i="1"/>
  <c r="P398" i="1"/>
  <c r="P394" i="1"/>
  <c r="P390" i="1"/>
  <c r="P386" i="1"/>
  <c r="P382" i="1"/>
  <c r="P378" i="1"/>
  <c r="HV504" i="1"/>
  <c r="Z504" i="1"/>
  <c r="Y504" i="1"/>
  <c r="X504" i="1"/>
  <c r="W504" i="1"/>
  <c r="V504" i="1"/>
  <c r="U504" i="1"/>
  <c r="T504" i="1"/>
  <c r="R504" i="1"/>
  <c r="S504" i="1"/>
  <c r="Q504" i="1"/>
  <c r="HV500" i="1"/>
  <c r="Z500" i="1"/>
  <c r="Y500" i="1"/>
  <c r="X500" i="1"/>
  <c r="W500" i="1"/>
  <c r="V500" i="1"/>
  <c r="U500" i="1"/>
  <c r="T500" i="1"/>
  <c r="R500" i="1"/>
  <c r="S500" i="1"/>
  <c r="Q500" i="1"/>
  <c r="HV496" i="1"/>
  <c r="Z496" i="1"/>
  <c r="Y496" i="1"/>
  <c r="X496" i="1"/>
  <c r="W496" i="1"/>
  <c r="V496" i="1"/>
  <c r="U496" i="1"/>
  <c r="T496" i="1"/>
  <c r="R496" i="1"/>
  <c r="S496" i="1"/>
  <c r="Q496" i="1"/>
  <c r="HV492" i="1"/>
  <c r="Z492" i="1"/>
  <c r="Y492" i="1"/>
  <c r="X492" i="1"/>
  <c r="W492" i="1"/>
  <c r="V492" i="1"/>
  <c r="U492" i="1"/>
  <c r="T492" i="1"/>
  <c r="R492" i="1"/>
  <c r="S492" i="1"/>
  <c r="Q492" i="1"/>
  <c r="HV488" i="1"/>
  <c r="Z488" i="1"/>
  <c r="Y488" i="1"/>
  <c r="X488" i="1"/>
  <c r="W488" i="1"/>
  <c r="V488" i="1"/>
  <c r="U488" i="1"/>
  <c r="T488" i="1"/>
  <c r="R488" i="1"/>
  <c r="S488" i="1"/>
  <c r="Q488" i="1"/>
  <c r="HV484" i="1"/>
  <c r="Z484" i="1"/>
  <c r="Y484" i="1"/>
  <c r="X484" i="1"/>
  <c r="W484" i="1"/>
  <c r="V484" i="1"/>
  <c r="U484" i="1"/>
  <c r="T484" i="1"/>
  <c r="R484" i="1"/>
  <c r="S484" i="1"/>
  <c r="Q484" i="1"/>
  <c r="HV480" i="1"/>
  <c r="Z480" i="1"/>
  <c r="Y480" i="1"/>
  <c r="X480" i="1"/>
  <c r="W480" i="1"/>
  <c r="V480" i="1"/>
  <c r="U480" i="1"/>
  <c r="M480" i="1" s="1"/>
  <c r="T480" i="1"/>
  <c r="R480" i="1"/>
  <c r="S480" i="1"/>
  <c r="Q480" i="1"/>
  <c r="HV476" i="1"/>
  <c r="Z476" i="1"/>
  <c r="Y476" i="1"/>
  <c r="X476" i="1"/>
  <c r="W476" i="1"/>
  <c r="V476" i="1"/>
  <c r="U476" i="1"/>
  <c r="T476" i="1"/>
  <c r="R476" i="1"/>
  <c r="S476" i="1"/>
  <c r="Q476" i="1"/>
  <c r="HV472" i="1"/>
  <c r="Z472" i="1"/>
  <c r="Y472" i="1"/>
  <c r="X472" i="1"/>
  <c r="W472" i="1"/>
  <c r="V472" i="1"/>
  <c r="U472" i="1"/>
  <c r="T472" i="1"/>
  <c r="R472" i="1"/>
  <c r="S472" i="1"/>
  <c r="Q472" i="1"/>
  <c r="HV468" i="1"/>
  <c r="Z468" i="1"/>
  <c r="Y468" i="1"/>
  <c r="X468" i="1"/>
  <c r="W468" i="1"/>
  <c r="V468" i="1"/>
  <c r="U468" i="1"/>
  <c r="T468" i="1"/>
  <c r="R468" i="1"/>
  <c r="S468" i="1"/>
  <c r="Q468" i="1"/>
  <c r="HV464" i="1"/>
  <c r="Z464" i="1"/>
  <c r="Y464" i="1"/>
  <c r="X464" i="1"/>
  <c r="W464" i="1"/>
  <c r="V464" i="1"/>
  <c r="U464" i="1"/>
  <c r="T464" i="1"/>
  <c r="R464" i="1"/>
  <c r="S464" i="1"/>
  <c r="Q464" i="1"/>
  <c r="HV460" i="1"/>
  <c r="Z460" i="1"/>
  <c r="Y460" i="1"/>
  <c r="X460" i="1"/>
  <c r="W460" i="1"/>
  <c r="V460" i="1"/>
  <c r="U460" i="1"/>
  <c r="T460" i="1"/>
  <c r="R460" i="1"/>
  <c r="S460" i="1"/>
  <c r="Q460" i="1"/>
  <c r="HV456" i="1"/>
  <c r="Z456" i="1"/>
  <c r="Y456" i="1"/>
  <c r="X456" i="1"/>
  <c r="W456" i="1"/>
  <c r="V456" i="1"/>
  <c r="U456" i="1"/>
  <c r="T456" i="1"/>
  <c r="R456" i="1"/>
  <c r="S456" i="1"/>
  <c r="Q456" i="1"/>
  <c r="HV452" i="1"/>
  <c r="Z452" i="1"/>
  <c r="Y452" i="1"/>
  <c r="X452" i="1"/>
  <c r="W452" i="1"/>
  <c r="V452" i="1"/>
  <c r="U452" i="1"/>
  <c r="T452" i="1"/>
  <c r="R452" i="1"/>
  <c r="S452" i="1"/>
  <c r="Q452" i="1"/>
  <c r="HV448" i="1"/>
  <c r="Z448" i="1"/>
  <c r="Y448" i="1"/>
  <c r="X448" i="1"/>
  <c r="W448" i="1"/>
  <c r="V448" i="1"/>
  <c r="U448" i="1"/>
  <c r="T448" i="1"/>
  <c r="R448" i="1"/>
  <c r="S448" i="1"/>
  <c r="Q448" i="1"/>
  <c r="HV444" i="1"/>
  <c r="Z444" i="1"/>
  <c r="Y444" i="1"/>
  <c r="X444" i="1"/>
  <c r="W444" i="1"/>
  <c r="V444" i="1"/>
  <c r="U444" i="1"/>
  <c r="T444" i="1"/>
  <c r="R444" i="1"/>
  <c r="S444" i="1"/>
  <c r="Q444" i="1"/>
  <c r="HV440" i="1"/>
  <c r="Z440" i="1"/>
  <c r="Y440" i="1"/>
  <c r="X440" i="1"/>
  <c r="W440" i="1"/>
  <c r="V440" i="1"/>
  <c r="U440" i="1"/>
  <c r="T440" i="1"/>
  <c r="R440" i="1"/>
  <c r="S440" i="1"/>
  <c r="Q440" i="1"/>
  <c r="HV436" i="1"/>
  <c r="Z436" i="1"/>
  <c r="Y436" i="1"/>
  <c r="X436" i="1"/>
  <c r="W436" i="1"/>
  <c r="V436" i="1"/>
  <c r="U436" i="1"/>
  <c r="T436" i="1"/>
  <c r="R436" i="1"/>
  <c r="S436" i="1"/>
  <c r="Q436" i="1"/>
  <c r="HV432" i="1"/>
  <c r="Z432" i="1"/>
  <c r="Y432" i="1"/>
  <c r="X432" i="1"/>
  <c r="W432" i="1"/>
  <c r="V432" i="1"/>
  <c r="U432" i="1"/>
  <c r="T432" i="1"/>
  <c r="R432" i="1"/>
  <c r="S432" i="1"/>
  <c r="Q432" i="1"/>
  <c r="HV428" i="1"/>
  <c r="Z428" i="1"/>
  <c r="Y428" i="1"/>
  <c r="X428" i="1"/>
  <c r="W428" i="1"/>
  <c r="V428" i="1"/>
  <c r="U428" i="1"/>
  <c r="T428" i="1"/>
  <c r="R428" i="1"/>
  <c r="S428" i="1"/>
  <c r="Q428" i="1"/>
  <c r="HV424" i="1"/>
  <c r="Z424" i="1"/>
  <c r="Y424" i="1"/>
  <c r="X424" i="1"/>
  <c r="W424" i="1"/>
  <c r="V424" i="1"/>
  <c r="U424" i="1"/>
  <c r="T424" i="1"/>
  <c r="R424" i="1"/>
  <c r="S424" i="1"/>
  <c r="Q424" i="1"/>
  <c r="HV420" i="1"/>
  <c r="Z420" i="1"/>
  <c r="Y420" i="1"/>
  <c r="X420" i="1"/>
  <c r="W420" i="1"/>
  <c r="V420" i="1"/>
  <c r="U420" i="1"/>
  <c r="T420" i="1"/>
  <c r="R420" i="1"/>
  <c r="S420" i="1"/>
  <c r="Q420" i="1"/>
  <c r="HV416" i="1"/>
  <c r="Z416" i="1"/>
  <c r="Y416" i="1"/>
  <c r="X416" i="1"/>
  <c r="W416" i="1"/>
  <c r="V416" i="1"/>
  <c r="U416" i="1"/>
  <c r="T416" i="1"/>
  <c r="R416" i="1"/>
  <c r="S416" i="1"/>
  <c r="Q416" i="1"/>
  <c r="HV412" i="1"/>
  <c r="Z412" i="1"/>
  <c r="Y412" i="1"/>
  <c r="X412" i="1"/>
  <c r="W412" i="1"/>
  <c r="V412" i="1"/>
  <c r="U412" i="1"/>
  <c r="T412" i="1"/>
  <c r="R412" i="1"/>
  <c r="S412" i="1"/>
  <c r="Q412" i="1"/>
  <c r="HV408" i="1"/>
  <c r="Z408" i="1"/>
  <c r="Y408" i="1"/>
  <c r="X408" i="1"/>
  <c r="W408" i="1"/>
  <c r="V408" i="1"/>
  <c r="U408" i="1"/>
  <c r="T408" i="1"/>
  <c r="R408" i="1"/>
  <c r="S408" i="1"/>
  <c r="Q408" i="1"/>
  <c r="HV404" i="1"/>
  <c r="Z404" i="1"/>
  <c r="Y404" i="1"/>
  <c r="X404" i="1"/>
  <c r="W404" i="1"/>
  <c r="V404" i="1"/>
  <c r="U404" i="1"/>
  <c r="T404" i="1"/>
  <c r="R404" i="1"/>
  <c r="S404" i="1"/>
  <c r="Q404" i="1"/>
  <c r="HV400" i="1"/>
  <c r="Z400" i="1"/>
  <c r="Y400" i="1"/>
  <c r="X400" i="1"/>
  <c r="W400" i="1"/>
  <c r="V400" i="1"/>
  <c r="U400" i="1"/>
  <c r="T400" i="1"/>
  <c r="R400" i="1"/>
  <c r="S400" i="1"/>
  <c r="Q400" i="1"/>
  <c r="HV396" i="1"/>
  <c r="Z396" i="1"/>
  <c r="Y396" i="1"/>
  <c r="X396" i="1"/>
  <c r="W396" i="1"/>
  <c r="V396" i="1"/>
  <c r="U396" i="1"/>
  <c r="T396" i="1"/>
  <c r="R396" i="1"/>
  <c r="S396" i="1"/>
  <c r="Q396" i="1"/>
  <c r="HV392" i="1"/>
  <c r="Z392" i="1"/>
  <c r="Y392" i="1"/>
  <c r="X392" i="1"/>
  <c r="W392" i="1"/>
  <c r="V392" i="1"/>
  <c r="U392" i="1"/>
  <c r="T392" i="1"/>
  <c r="R392" i="1"/>
  <c r="S392" i="1"/>
  <c r="Q392" i="1"/>
  <c r="HV388" i="1"/>
  <c r="Z388" i="1"/>
  <c r="Y388" i="1"/>
  <c r="X388" i="1"/>
  <c r="W388" i="1"/>
  <c r="V388" i="1"/>
  <c r="U388" i="1"/>
  <c r="T388" i="1"/>
  <c r="R388" i="1"/>
  <c r="S388" i="1"/>
  <c r="Q388" i="1"/>
  <c r="HV384" i="1"/>
  <c r="Z384" i="1"/>
  <c r="Y384" i="1"/>
  <c r="X384" i="1"/>
  <c r="W384" i="1"/>
  <c r="V384" i="1"/>
  <c r="U384" i="1"/>
  <c r="T384" i="1"/>
  <c r="R384" i="1"/>
  <c r="S384" i="1"/>
  <c r="Q384" i="1"/>
  <c r="HV380" i="1"/>
  <c r="Z380" i="1"/>
  <c r="Y380" i="1"/>
  <c r="X380" i="1"/>
  <c r="W380" i="1"/>
  <c r="V380" i="1"/>
  <c r="U380" i="1"/>
  <c r="T380" i="1"/>
  <c r="R380" i="1"/>
  <c r="S380" i="1"/>
  <c r="Q380" i="1"/>
  <c r="HV376" i="1"/>
  <c r="Z376" i="1"/>
  <c r="Y376" i="1"/>
  <c r="X376" i="1"/>
  <c r="W376" i="1"/>
  <c r="U376" i="1"/>
  <c r="V376" i="1"/>
  <c r="T376" i="1"/>
  <c r="R376" i="1"/>
  <c r="P376" i="1"/>
  <c r="S376" i="1"/>
  <c r="Q376" i="1"/>
  <c r="HV372" i="1"/>
  <c r="Z372" i="1"/>
  <c r="Y372" i="1"/>
  <c r="X372" i="1"/>
  <c r="W372" i="1"/>
  <c r="V372" i="1"/>
  <c r="U372" i="1"/>
  <c r="T372" i="1"/>
  <c r="R372" i="1"/>
  <c r="P372" i="1"/>
  <c r="S372" i="1"/>
  <c r="Q372" i="1"/>
  <c r="HV368" i="1"/>
  <c r="Z368" i="1"/>
  <c r="Y368" i="1"/>
  <c r="X368" i="1"/>
  <c r="W368" i="1"/>
  <c r="V368" i="1"/>
  <c r="U368" i="1"/>
  <c r="T368" i="1"/>
  <c r="R368" i="1"/>
  <c r="P368" i="1"/>
  <c r="S368" i="1"/>
  <c r="Q368" i="1"/>
  <c r="HV364" i="1"/>
  <c r="Z364" i="1"/>
  <c r="Y364" i="1"/>
  <c r="X364" i="1"/>
  <c r="W364" i="1"/>
  <c r="V364" i="1"/>
  <c r="U364" i="1"/>
  <c r="T364" i="1"/>
  <c r="R364" i="1"/>
  <c r="P364" i="1"/>
  <c r="S364" i="1"/>
  <c r="Q364" i="1"/>
  <c r="HV360" i="1"/>
  <c r="Z360" i="1"/>
  <c r="Y360" i="1"/>
  <c r="X360" i="1"/>
  <c r="W360" i="1"/>
  <c r="V360" i="1"/>
  <c r="U360" i="1"/>
  <c r="T360" i="1"/>
  <c r="R360" i="1"/>
  <c r="P360" i="1"/>
  <c r="S360" i="1"/>
  <c r="Q360" i="1"/>
  <c r="HV356" i="1"/>
  <c r="Z356" i="1"/>
  <c r="Y356" i="1"/>
  <c r="X356" i="1"/>
  <c r="W356" i="1"/>
  <c r="V356" i="1"/>
  <c r="U356" i="1"/>
  <c r="T356" i="1"/>
  <c r="R356" i="1"/>
  <c r="P356" i="1"/>
  <c r="S356" i="1"/>
  <c r="Q356" i="1"/>
  <c r="HV352" i="1"/>
  <c r="Z352" i="1"/>
  <c r="Y352" i="1"/>
  <c r="X352" i="1"/>
  <c r="W352" i="1"/>
  <c r="V352" i="1"/>
  <c r="U352" i="1"/>
  <c r="T352" i="1"/>
  <c r="R352" i="1"/>
  <c r="P352" i="1"/>
  <c r="S352" i="1"/>
  <c r="Q352" i="1"/>
  <c r="HV348" i="1"/>
  <c r="Z348" i="1"/>
  <c r="Y348" i="1"/>
  <c r="X348" i="1"/>
  <c r="W348" i="1"/>
  <c r="V348" i="1"/>
  <c r="U348" i="1"/>
  <c r="T348" i="1"/>
  <c r="R348" i="1"/>
  <c r="P348" i="1"/>
  <c r="S348" i="1"/>
  <c r="Q348" i="1"/>
  <c r="HV344" i="1"/>
  <c r="Z344" i="1"/>
  <c r="Y344" i="1"/>
  <c r="X344" i="1"/>
  <c r="W344" i="1"/>
  <c r="V344" i="1"/>
  <c r="U344" i="1"/>
  <c r="T344" i="1"/>
  <c r="R344" i="1"/>
  <c r="P344" i="1"/>
  <c r="S344" i="1"/>
  <c r="Q344" i="1"/>
  <c r="HV340" i="1"/>
  <c r="Z340" i="1"/>
  <c r="Y340" i="1"/>
  <c r="X340" i="1"/>
  <c r="W340" i="1"/>
  <c r="V340" i="1"/>
  <c r="U340" i="1"/>
  <c r="T340" i="1"/>
  <c r="R340" i="1"/>
  <c r="P340" i="1"/>
  <c r="S340" i="1"/>
  <c r="Q340" i="1"/>
  <c r="HV336" i="1"/>
  <c r="Z336" i="1"/>
  <c r="Y336" i="1"/>
  <c r="X336" i="1"/>
  <c r="W336" i="1"/>
  <c r="V336" i="1"/>
  <c r="U336" i="1"/>
  <c r="T336" i="1"/>
  <c r="R336" i="1"/>
  <c r="P336" i="1"/>
  <c r="S336" i="1"/>
  <c r="Q336" i="1"/>
  <c r="HV332" i="1"/>
  <c r="Z332" i="1"/>
  <c r="Y332" i="1"/>
  <c r="X332" i="1"/>
  <c r="W332" i="1"/>
  <c r="V332" i="1"/>
  <c r="U332" i="1"/>
  <c r="R332" i="1"/>
  <c r="P332" i="1"/>
  <c r="T332" i="1"/>
  <c r="S332" i="1"/>
  <c r="Q332" i="1"/>
  <c r="HV328" i="1"/>
  <c r="Z328" i="1"/>
  <c r="Y328" i="1"/>
  <c r="X328" i="1"/>
  <c r="W328" i="1"/>
  <c r="V328" i="1"/>
  <c r="U328" i="1"/>
  <c r="R328" i="1"/>
  <c r="P328" i="1"/>
  <c r="T328" i="1"/>
  <c r="S328" i="1"/>
  <c r="Q328" i="1"/>
  <c r="HV324" i="1"/>
  <c r="Z324" i="1"/>
  <c r="Y324" i="1"/>
  <c r="X324" i="1"/>
  <c r="W324" i="1"/>
  <c r="V324" i="1"/>
  <c r="U324" i="1"/>
  <c r="R324" i="1"/>
  <c r="P324" i="1"/>
  <c r="S324" i="1"/>
  <c r="Q324" i="1"/>
  <c r="T324" i="1"/>
  <c r="HV320" i="1"/>
  <c r="Z320" i="1"/>
  <c r="Y320" i="1"/>
  <c r="X320" i="1"/>
  <c r="W320" i="1"/>
  <c r="V320" i="1"/>
  <c r="U320" i="1"/>
  <c r="T320" i="1"/>
  <c r="R320" i="1"/>
  <c r="P320" i="1"/>
  <c r="S320" i="1"/>
  <c r="Q320" i="1"/>
  <c r="HV316" i="1"/>
  <c r="Z316" i="1"/>
  <c r="Y316" i="1"/>
  <c r="X316" i="1"/>
  <c r="W316" i="1"/>
  <c r="V316" i="1"/>
  <c r="U316" i="1"/>
  <c r="R316" i="1"/>
  <c r="P316" i="1"/>
  <c r="T316" i="1"/>
  <c r="S316" i="1"/>
  <c r="Q316" i="1"/>
  <c r="HV312" i="1"/>
  <c r="Z312" i="1"/>
  <c r="Y312" i="1"/>
  <c r="X312" i="1"/>
  <c r="W312" i="1"/>
  <c r="V312" i="1"/>
  <c r="U312" i="1"/>
  <c r="HV308" i="1"/>
  <c r="Z308" i="1"/>
  <c r="Y308" i="1"/>
  <c r="X308" i="1"/>
  <c r="W308" i="1"/>
  <c r="V308" i="1"/>
  <c r="U308" i="1"/>
  <c r="T308" i="1"/>
  <c r="R308" i="1"/>
  <c r="P308" i="1"/>
  <c r="S308" i="1"/>
  <c r="Q308" i="1"/>
  <c r="HV304" i="1"/>
  <c r="Z304" i="1"/>
  <c r="Y304" i="1"/>
  <c r="X304" i="1"/>
  <c r="W304" i="1"/>
  <c r="V304" i="1"/>
  <c r="U304" i="1"/>
  <c r="T304" i="1"/>
  <c r="R304" i="1"/>
  <c r="P304" i="1"/>
  <c r="S304" i="1"/>
  <c r="Q304" i="1"/>
  <c r="HV300" i="1"/>
  <c r="Z300" i="1"/>
  <c r="Y300" i="1"/>
  <c r="X300" i="1"/>
  <c r="W300" i="1"/>
  <c r="V300" i="1"/>
  <c r="U300" i="1"/>
  <c r="R300" i="1"/>
  <c r="P300" i="1"/>
  <c r="T300" i="1"/>
  <c r="S300" i="1"/>
  <c r="Q300" i="1"/>
  <c r="HV296" i="1"/>
  <c r="Z296" i="1"/>
  <c r="Y296" i="1"/>
  <c r="X296" i="1"/>
  <c r="W296" i="1"/>
  <c r="V296" i="1"/>
  <c r="U296" i="1"/>
  <c r="R296" i="1"/>
  <c r="P296" i="1"/>
  <c r="T296" i="1"/>
  <c r="S296" i="1"/>
  <c r="Q296" i="1"/>
  <c r="HV292" i="1"/>
  <c r="Z292" i="1"/>
  <c r="Y292" i="1"/>
  <c r="X292" i="1"/>
  <c r="W292" i="1"/>
  <c r="V292" i="1"/>
  <c r="U292" i="1"/>
  <c r="T292" i="1"/>
  <c r="R292" i="1"/>
  <c r="P292" i="1"/>
  <c r="S292" i="1"/>
  <c r="Q292" i="1"/>
  <c r="HV288" i="1"/>
  <c r="Z288" i="1"/>
  <c r="Y288" i="1"/>
  <c r="X288" i="1"/>
  <c r="W288" i="1"/>
  <c r="V288" i="1"/>
  <c r="U288" i="1"/>
  <c r="T288" i="1"/>
  <c r="R288" i="1"/>
  <c r="P288" i="1"/>
  <c r="S288" i="1"/>
  <c r="Q288" i="1"/>
  <c r="HV284" i="1"/>
  <c r="Z284" i="1"/>
  <c r="Y284" i="1"/>
  <c r="X284" i="1"/>
  <c r="W284" i="1"/>
  <c r="V284" i="1"/>
  <c r="U284" i="1"/>
  <c r="R284" i="1"/>
  <c r="P284" i="1"/>
  <c r="T284" i="1"/>
  <c r="S284" i="1"/>
  <c r="Q284" i="1"/>
  <c r="HV280" i="1"/>
  <c r="Z280" i="1"/>
  <c r="Y280" i="1"/>
  <c r="X280" i="1"/>
  <c r="W280" i="1"/>
  <c r="V280" i="1"/>
  <c r="U280" i="1"/>
  <c r="R280" i="1"/>
  <c r="P280" i="1"/>
  <c r="T280" i="1"/>
  <c r="S280" i="1"/>
  <c r="Q280" i="1"/>
  <c r="HV276" i="1"/>
  <c r="Z276" i="1"/>
  <c r="Y276" i="1"/>
  <c r="X276" i="1"/>
  <c r="W276" i="1"/>
  <c r="V276" i="1"/>
  <c r="U276" i="1"/>
  <c r="T276" i="1"/>
  <c r="R276" i="1"/>
  <c r="P276" i="1"/>
  <c r="S276" i="1"/>
  <c r="Q276" i="1"/>
  <c r="HV272" i="1"/>
  <c r="Z272" i="1"/>
  <c r="Y272" i="1"/>
  <c r="X272" i="1"/>
  <c r="W272" i="1"/>
  <c r="V272" i="1"/>
  <c r="U272" i="1"/>
  <c r="T272" i="1"/>
  <c r="R272" i="1"/>
  <c r="P272" i="1"/>
  <c r="S272" i="1"/>
  <c r="Q272" i="1"/>
  <c r="HV268" i="1"/>
  <c r="Z268" i="1"/>
  <c r="Y268" i="1"/>
  <c r="X268" i="1"/>
  <c r="W268" i="1"/>
  <c r="V268" i="1"/>
  <c r="U268" i="1"/>
  <c r="R268" i="1"/>
  <c r="P268" i="1"/>
  <c r="T268" i="1"/>
  <c r="S268" i="1"/>
  <c r="Q268" i="1"/>
  <c r="T264" i="1"/>
  <c r="T260" i="1"/>
  <c r="P505" i="1"/>
  <c r="P501" i="1"/>
  <c r="P497" i="1"/>
  <c r="P493" i="1"/>
  <c r="P489" i="1"/>
  <c r="P485" i="1"/>
  <c r="P481" i="1"/>
  <c r="P477" i="1"/>
  <c r="P473" i="1"/>
  <c r="P469" i="1"/>
  <c r="P465" i="1"/>
  <c r="P461" i="1"/>
  <c r="P457" i="1"/>
  <c r="P453" i="1"/>
  <c r="P449" i="1"/>
  <c r="P445" i="1"/>
  <c r="P441" i="1"/>
  <c r="P437" i="1"/>
  <c r="P433" i="1"/>
  <c r="P429" i="1"/>
  <c r="P425" i="1"/>
  <c r="P421" i="1"/>
  <c r="P417" i="1"/>
  <c r="P413" i="1"/>
  <c r="P409" i="1"/>
  <c r="P405" i="1"/>
  <c r="P401" i="1"/>
  <c r="P397" i="1"/>
  <c r="P393" i="1"/>
  <c r="P389" i="1"/>
  <c r="P385" i="1"/>
  <c r="P381" i="1"/>
  <c r="P377" i="1"/>
  <c r="HV503" i="1"/>
  <c r="Z503" i="1"/>
  <c r="Y503" i="1"/>
  <c r="X503" i="1"/>
  <c r="W503" i="1"/>
  <c r="V503" i="1"/>
  <c r="U503" i="1"/>
  <c r="S503" i="1"/>
  <c r="Q503" i="1"/>
  <c r="T503" i="1"/>
  <c r="R503" i="1"/>
  <c r="HV499" i="1"/>
  <c r="Z499" i="1"/>
  <c r="Y499" i="1"/>
  <c r="X499" i="1"/>
  <c r="W499" i="1"/>
  <c r="V499" i="1"/>
  <c r="U499" i="1"/>
  <c r="S499" i="1"/>
  <c r="Q499" i="1"/>
  <c r="T499" i="1"/>
  <c r="R499" i="1"/>
  <c r="HV495" i="1"/>
  <c r="Z495" i="1"/>
  <c r="Y495" i="1"/>
  <c r="X495" i="1"/>
  <c r="W495" i="1"/>
  <c r="V495" i="1"/>
  <c r="U495" i="1"/>
  <c r="S495" i="1"/>
  <c r="Q495" i="1"/>
  <c r="T495" i="1"/>
  <c r="R495" i="1"/>
  <c r="HV491" i="1"/>
  <c r="Z491" i="1"/>
  <c r="Y491" i="1"/>
  <c r="X491" i="1"/>
  <c r="W491" i="1"/>
  <c r="V491" i="1"/>
  <c r="U491" i="1"/>
  <c r="S491" i="1"/>
  <c r="Q491" i="1"/>
  <c r="T491" i="1"/>
  <c r="R491" i="1"/>
  <c r="HV487" i="1"/>
  <c r="Z487" i="1"/>
  <c r="Y487" i="1"/>
  <c r="X487" i="1"/>
  <c r="W487" i="1"/>
  <c r="V487" i="1"/>
  <c r="U487" i="1"/>
  <c r="S487" i="1"/>
  <c r="Q487" i="1"/>
  <c r="T487" i="1"/>
  <c r="R487" i="1"/>
  <c r="HV483" i="1"/>
  <c r="Z483" i="1"/>
  <c r="Y483" i="1"/>
  <c r="X483" i="1"/>
  <c r="W483" i="1"/>
  <c r="V483" i="1"/>
  <c r="U483" i="1"/>
  <c r="S483" i="1"/>
  <c r="Q483" i="1"/>
  <c r="T483" i="1"/>
  <c r="R483" i="1"/>
  <c r="HV479" i="1"/>
  <c r="Z479" i="1"/>
  <c r="Y479" i="1"/>
  <c r="X479" i="1"/>
  <c r="W479" i="1"/>
  <c r="V479" i="1"/>
  <c r="U479" i="1"/>
  <c r="M479" i="1" s="1"/>
  <c r="S479" i="1"/>
  <c r="Q479" i="1"/>
  <c r="T479" i="1"/>
  <c r="R479" i="1"/>
  <c r="HV475" i="1"/>
  <c r="Z475" i="1"/>
  <c r="Y475" i="1"/>
  <c r="X475" i="1"/>
  <c r="W475" i="1"/>
  <c r="V475" i="1"/>
  <c r="U475" i="1"/>
  <c r="S475" i="1"/>
  <c r="Q475" i="1"/>
  <c r="T475" i="1"/>
  <c r="R475" i="1"/>
  <c r="HV471" i="1"/>
  <c r="Z471" i="1"/>
  <c r="Y471" i="1"/>
  <c r="X471" i="1"/>
  <c r="W471" i="1"/>
  <c r="V471" i="1"/>
  <c r="U471" i="1"/>
  <c r="S471" i="1"/>
  <c r="Q471" i="1"/>
  <c r="T471" i="1"/>
  <c r="R471" i="1"/>
  <c r="HV467" i="1"/>
  <c r="Z467" i="1"/>
  <c r="Y467" i="1"/>
  <c r="X467" i="1"/>
  <c r="W467" i="1"/>
  <c r="V467" i="1"/>
  <c r="U467" i="1"/>
  <c r="S467" i="1"/>
  <c r="Q467" i="1"/>
  <c r="T467" i="1"/>
  <c r="R467" i="1"/>
  <c r="HV463" i="1"/>
  <c r="Z463" i="1"/>
  <c r="Y463" i="1"/>
  <c r="X463" i="1"/>
  <c r="W463" i="1"/>
  <c r="V463" i="1"/>
  <c r="U463" i="1"/>
  <c r="S463" i="1"/>
  <c r="Q463" i="1"/>
  <c r="T463" i="1"/>
  <c r="R463" i="1"/>
  <c r="HV459" i="1"/>
  <c r="Z459" i="1"/>
  <c r="Y459" i="1"/>
  <c r="X459" i="1"/>
  <c r="W459" i="1"/>
  <c r="V459" i="1"/>
  <c r="U459" i="1"/>
  <c r="S459" i="1"/>
  <c r="Q459" i="1"/>
  <c r="T459" i="1"/>
  <c r="R459" i="1"/>
  <c r="HV455" i="1"/>
  <c r="Z455" i="1"/>
  <c r="Y455" i="1"/>
  <c r="X455" i="1"/>
  <c r="W455" i="1"/>
  <c r="V455" i="1"/>
  <c r="U455" i="1"/>
  <c r="S455" i="1"/>
  <c r="Q455" i="1"/>
  <c r="T455" i="1"/>
  <c r="R455" i="1"/>
  <c r="HV451" i="1"/>
  <c r="Z451" i="1"/>
  <c r="Y451" i="1"/>
  <c r="X451" i="1"/>
  <c r="W451" i="1"/>
  <c r="V451" i="1"/>
  <c r="U451" i="1"/>
  <c r="S451" i="1"/>
  <c r="Q451" i="1"/>
  <c r="T451" i="1"/>
  <c r="R451" i="1"/>
  <c r="HV447" i="1"/>
  <c r="Z447" i="1"/>
  <c r="Y447" i="1"/>
  <c r="X447" i="1"/>
  <c r="W447" i="1"/>
  <c r="V447" i="1"/>
  <c r="U447" i="1"/>
  <c r="S447" i="1"/>
  <c r="Q447" i="1"/>
  <c r="T447" i="1"/>
  <c r="R447" i="1"/>
  <c r="HV443" i="1"/>
  <c r="Z443" i="1"/>
  <c r="Y443" i="1"/>
  <c r="X443" i="1"/>
  <c r="W443" i="1"/>
  <c r="V443" i="1"/>
  <c r="U443" i="1"/>
  <c r="S443" i="1"/>
  <c r="Q443" i="1"/>
  <c r="T443" i="1"/>
  <c r="R443" i="1"/>
  <c r="HV439" i="1"/>
  <c r="Z439" i="1"/>
  <c r="Y439" i="1"/>
  <c r="X439" i="1"/>
  <c r="W439" i="1"/>
  <c r="V439" i="1"/>
  <c r="U439" i="1"/>
  <c r="S439" i="1"/>
  <c r="Q439" i="1"/>
  <c r="T439" i="1"/>
  <c r="R439" i="1"/>
  <c r="HV435" i="1"/>
  <c r="Z435" i="1"/>
  <c r="Y435" i="1"/>
  <c r="X435" i="1"/>
  <c r="W435" i="1"/>
  <c r="V435" i="1"/>
  <c r="U435" i="1"/>
  <c r="S435" i="1"/>
  <c r="Q435" i="1"/>
  <c r="T435" i="1"/>
  <c r="R435" i="1"/>
  <c r="HV431" i="1"/>
  <c r="Z431" i="1"/>
  <c r="Y431" i="1"/>
  <c r="X431" i="1"/>
  <c r="W431" i="1"/>
  <c r="V431" i="1"/>
  <c r="U431" i="1"/>
  <c r="S431" i="1"/>
  <c r="Q431" i="1"/>
  <c r="T431" i="1"/>
  <c r="R431" i="1"/>
  <c r="HV427" i="1"/>
  <c r="Z427" i="1"/>
  <c r="Y427" i="1"/>
  <c r="X427" i="1"/>
  <c r="W427" i="1"/>
  <c r="V427" i="1"/>
  <c r="U427" i="1"/>
  <c r="S427" i="1"/>
  <c r="Q427" i="1"/>
  <c r="T427" i="1"/>
  <c r="R427" i="1"/>
  <c r="HV423" i="1"/>
  <c r="Z423" i="1"/>
  <c r="Y423" i="1"/>
  <c r="X423" i="1"/>
  <c r="W423" i="1"/>
  <c r="V423" i="1"/>
  <c r="U423" i="1"/>
  <c r="S423" i="1"/>
  <c r="Q423" i="1"/>
  <c r="T423" i="1"/>
  <c r="R423" i="1"/>
  <c r="HV419" i="1"/>
  <c r="Z419" i="1"/>
  <c r="Y419" i="1"/>
  <c r="X419" i="1"/>
  <c r="W419" i="1"/>
  <c r="V419" i="1"/>
  <c r="U419" i="1"/>
  <c r="S419" i="1"/>
  <c r="Q419" i="1"/>
  <c r="T419" i="1"/>
  <c r="R419" i="1"/>
  <c r="HV415" i="1"/>
  <c r="Z415" i="1"/>
  <c r="Y415" i="1"/>
  <c r="X415" i="1"/>
  <c r="W415" i="1"/>
  <c r="V415" i="1"/>
  <c r="U415" i="1"/>
  <c r="S415" i="1"/>
  <c r="Q415" i="1"/>
  <c r="T415" i="1"/>
  <c r="R415" i="1"/>
  <c r="HV411" i="1"/>
  <c r="Z411" i="1"/>
  <c r="Y411" i="1"/>
  <c r="X411" i="1"/>
  <c r="W411" i="1"/>
  <c r="V411" i="1"/>
  <c r="U411" i="1"/>
  <c r="S411" i="1"/>
  <c r="Q411" i="1"/>
  <c r="T411" i="1"/>
  <c r="R411" i="1"/>
  <c r="HV407" i="1"/>
  <c r="Z407" i="1"/>
  <c r="Y407" i="1"/>
  <c r="X407" i="1"/>
  <c r="W407" i="1"/>
  <c r="V407" i="1"/>
  <c r="U407" i="1"/>
  <c r="S407" i="1"/>
  <c r="Q407" i="1"/>
  <c r="T407" i="1"/>
  <c r="R407" i="1"/>
  <c r="HV403" i="1"/>
  <c r="Z403" i="1"/>
  <c r="Y403" i="1"/>
  <c r="X403" i="1"/>
  <c r="W403" i="1"/>
  <c r="V403" i="1"/>
  <c r="U403" i="1"/>
  <c r="S403" i="1"/>
  <c r="Q403" i="1"/>
  <c r="T403" i="1"/>
  <c r="R403" i="1"/>
  <c r="HV399" i="1"/>
  <c r="Z399" i="1"/>
  <c r="Y399" i="1"/>
  <c r="X399" i="1"/>
  <c r="W399" i="1"/>
  <c r="V399" i="1"/>
  <c r="U399" i="1"/>
  <c r="S399" i="1"/>
  <c r="Q399" i="1"/>
  <c r="T399" i="1"/>
  <c r="R399" i="1"/>
  <c r="HV395" i="1"/>
  <c r="Z395" i="1"/>
  <c r="Y395" i="1"/>
  <c r="X395" i="1"/>
  <c r="W395" i="1"/>
  <c r="V395" i="1"/>
  <c r="U395" i="1"/>
  <c r="S395" i="1"/>
  <c r="Q395" i="1"/>
  <c r="T395" i="1"/>
  <c r="R395" i="1"/>
  <c r="HV391" i="1"/>
  <c r="Z391" i="1"/>
  <c r="Y391" i="1"/>
  <c r="X391" i="1"/>
  <c r="W391" i="1"/>
  <c r="V391" i="1"/>
  <c r="U391" i="1"/>
  <c r="S391" i="1"/>
  <c r="Q391" i="1"/>
  <c r="T391" i="1"/>
  <c r="R391" i="1"/>
  <c r="HV387" i="1"/>
  <c r="Z387" i="1"/>
  <c r="Y387" i="1"/>
  <c r="X387" i="1"/>
  <c r="W387" i="1"/>
  <c r="V387" i="1"/>
  <c r="U387" i="1"/>
  <c r="S387" i="1"/>
  <c r="Q387" i="1"/>
  <c r="T387" i="1"/>
  <c r="R387" i="1"/>
  <c r="HV383" i="1"/>
  <c r="Z383" i="1"/>
  <c r="Y383" i="1"/>
  <c r="X383" i="1"/>
  <c r="W383" i="1"/>
  <c r="V383" i="1"/>
  <c r="U383" i="1"/>
  <c r="S383" i="1"/>
  <c r="Q383" i="1"/>
  <c r="T383" i="1"/>
  <c r="R383" i="1"/>
  <c r="HV379" i="1"/>
  <c r="Z379" i="1"/>
  <c r="Y379" i="1"/>
  <c r="X379" i="1"/>
  <c r="W379" i="1"/>
  <c r="V379" i="1"/>
  <c r="U379" i="1"/>
  <c r="S379" i="1"/>
  <c r="Q379" i="1"/>
  <c r="T379" i="1"/>
  <c r="R379" i="1"/>
  <c r="HV375" i="1"/>
  <c r="Z375" i="1"/>
  <c r="Y375" i="1"/>
  <c r="X375" i="1"/>
  <c r="W375" i="1"/>
  <c r="V375" i="1"/>
  <c r="U375" i="1"/>
  <c r="S375" i="1"/>
  <c r="Q375" i="1"/>
  <c r="T375" i="1"/>
  <c r="R375" i="1"/>
  <c r="P375" i="1"/>
  <c r="L375" i="1" s="1"/>
  <c r="IJ375" i="1" s="1"/>
  <c r="IL375" i="1" s="1"/>
  <c r="IN375" i="1" s="1"/>
  <c r="HV371" i="1"/>
  <c r="Z371" i="1"/>
  <c r="Y371" i="1"/>
  <c r="X371" i="1"/>
  <c r="W371" i="1"/>
  <c r="V371" i="1"/>
  <c r="U371" i="1"/>
  <c r="S371" i="1"/>
  <c r="Q371" i="1"/>
  <c r="T371" i="1"/>
  <c r="R371" i="1"/>
  <c r="P371" i="1"/>
  <c r="HV367" i="1"/>
  <c r="Z367" i="1"/>
  <c r="Y367" i="1"/>
  <c r="X367" i="1"/>
  <c r="W367" i="1"/>
  <c r="V367" i="1"/>
  <c r="U367" i="1"/>
  <c r="S367" i="1"/>
  <c r="Q367" i="1"/>
  <c r="T367" i="1"/>
  <c r="R367" i="1"/>
  <c r="P367" i="1"/>
  <c r="HV363" i="1"/>
  <c r="Z363" i="1"/>
  <c r="Y363" i="1"/>
  <c r="X363" i="1"/>
  <c r="W363" i="1"/>
  <c r="V363" i="1"/>
  <c r="U363" i="1"/>
  <c r="S363" i="1"/>
  <c r="Q363" i="1"/>
  <c r="T363" i="1"/>
  <c r="R363" i="1"/>
  <c r="P363" i="1"/>
  <c r="HV359" i="1"/>
  <c r="Z359" i="1"/>
  <c r="Y359" i="1"/>
  <c r="X359" i="1"/>
  <c r="W359" i="1"/>
  <c r="V359" i="1"/>
  <c r="U359" i="1"/>
  <c r="S359" i="1"/>
  <c r="Q359" i="1"/>
  <c r="T359" i="1"/>
  <c r="R359" i="1"/>
  <c r="P359" i="1"/>
  <c r="HV355" i="1"/>
  <c r="Z355" i="1"/>
  <c r="Y355" i="1"/>
  <c r="X355" i="1"/>
  <c r="W355" i="1"/>
  <c r="V355" i="1"/>
  <c r="U355" i="1"/>
  <c r="S355" i="1"/>
  <c r="Q355" i="1"/>
  <c r="T355" i="1"/>
  <c r="R355" i="1"/>
  <c r="P355" i="1"/>
  <c r="L355" i="1" s="1"/>
  <c r="IJ355" i="1" s="1"/>
  <c r="IL355" i="1" s="1"/>
  <c r="IN355" i="1" s="1"/>
  <c r="HV351" i="1"/>
  <c r="Z351" i="1"/>
  <c r="Y351" i="1"/>
  <c r="X351" i="1"/>
  <c r="W351" i="1"/>
  <c r="V351" i="1"/>
  <c r="U351" i="1"/>
  <c r="S351" i="1"/>
  <c r="Q351" i="1"/>
  <c r="T351" i="1"/>
  <c r="R351" i="1"/>
  <c r="P351" i="1"/>
  <c r="L351" i="1" s="1"/>
  <c r="IJ351" i="1" s="1"/>
  <c r="IL351" i="1" s="1"/>
  <c r="IN351" i="1" s="1"/>
  <c r="HV347" i="1"/>
  <c r="Z347" i="1"/>
  <c r="Y347" i="1"/>
  <c r="X347" i="1"/>
  <c r="W347" i="1"/>
  <c r="V347" i="1"/>
  <c r="U347" i="1"/>
  <c r="S347" i="1"/>
  <c r="Q347" i="1"/>
  <c r="T347" i="1"/>
  <c r="R347" i="1"/>
  <c r="P347" i="1"/>
  <c r="L347" i="1" s="1"/>
  <c r="IJ347" i="1" s="1"/>
  <c r="IL347" i="1" s="1"/>
  <c r="IN347" i="1" s="1"/>
  <c r="HV343" i="1"/>
  <c r="Z343" i="1"/>
  <c r="Y343" i="1"/>
  <c r="X343" i="1"/>
  <c r="W343" i="1"/>
  <c r="V343" i="1"/>
  <c r="U343" i="1"/>
  <c r="S343" i="1"/>
  <c r="Q343" i="1"/>
  <c r="T343" i="1"/>
  <c r="R343" i="1"/>
  <c r="P343" i="1"/>
  <c r="L343" i="1" s="1"/>
  <c r="IJ343" i="1" s="1"/>
  <c r="IL343" i="1" s="1"/>
  <c r="IN343" i="1" s="1"/>
  <c r="HV339" i="1"/>
  <c r="Z339" i="1"/>
  <c r="Y339" i="1"/>
  <c r="X339" i="1"/>
  <c r="W339" i="1"/>
  <c r="V339" i="1"/>
  <c r="U339" i="1"/>
  <c r="S339" i="1"/>
  <c r="Q339" i="1"/>
  <c r="T339" i="1"/>
  <c r="R339" i="1"/>
  <c r="P339" i="1"/>
  <c r="L339" i="1" s="1"/>
  <c r="IJ339" i="1" s="1"/>
  <c r="IL339" i="1" s="1"/>
  <c r="IN339" i="1" s="1"/>
  <c r="HV335" i="1"/>
  <c r="Z335" i="1"/>
  <c r="Y335" i="1"/>
  <c r="X335" i="1"/>
  <c r="W335" i="1"/>
  <c r="V335" i="1"/>
  <c r="U335" i="1"/>
  <c r="S335" i="1"/>
  <c r="Q335" i="1"/>
  <c r="T335" i="1"/>
  <c r="R335" i="1"/>
  <c r="P335" i="1"/>
  <c r="L335" i="1" s="1"/>
  <c r="IJ335" i="1" s="1"/>
  <c r="IL335" i="1" s="1"/>
  <c r="IN335" i="1" s="1"/>
  <c r="HV331" i="1"/>
  <c r="Z331" i="1"/>
  <c r="Y331" i="1"/>
  <c r="X331" i="1"/>
  <c r="W331" i="1"/>
  <c r="V331" i="1"/>
  <c r="U331" i="1"/>
  <c r="T331" i="1"/>
  <c r="S331" i="1"/>
  <c r="Q331" i="1"/>
  <c r="R331" i="1"/>
  <c r="P331" i="1"/>
  <c r="HV327" i="1"/>
  <c r="Z327" i="1"/>
  <c r="Y327" i="1"/>
  <c r="X327" i="1"/>
  <c r="W327" i="1"/>
  <c r="V327" i="1"/>
  <c r="U327" i="1"/>
  <c r="T327" i="1"/>
  <c r="S327" i="1"/>
  <c r="Q327" i="1"/>
  <c r="R327" i="1"/>
  <c r="P327" i="1"/>
  <c r="L327" i="1" s="1"/>
  <c r="IJ327" i="1" s="1"/>
  <c r="IL327" i="1" s="1"/>
  <c r="IN327" i="1" s="1"/>
  <c r="HV323" i="1"/>
  <c r="Z323" i="1"/>
  <c r="Y323" i="1"/>
  <c r="X323" i="1"/>
  <c r="W323" i="1"/>
  <c r="V323" i="1"/>
  <c r="U323" i="1"/>
  <c r="S323" i="1"/>
  <c r="Q323" i="1"/>
  <c r="T323" i="1"/>
  <c r="R323" i="1"/>
  <c r="P323" i="1"/>
  <c r="L323" i="1" s="1"/>
  <c r="IJ323" i="1" s="1"/>
  <c r="IL323" i="1" s="1"/>
  <c r="IN323" i="1" s="1"/>
  <c r="HV319" i="1"/>
  <c r="Z319" i="1"/>
  <c r="Y319" i="1"/>
  <c r="X319" i="1"/>
  <c r="W319" i="1"/>
  <c r="V319" i="1"/>
  <c r="U319" i="1"/>
  <c r="S319" i="1"/>
  <c r="Q319" i="1"/>
  <c r="T319" i="1"/>
  <c r="R319" i="1"/>
  <c r="P319" i="1"/>
  <c r="L319" i="1" s="1"/>
  <c r="IJ319" i="1" s="1"/>
  <c r="IL319" i="1" s="1"/>
  <c r="IN319" i="1" s="1"/>
  <c r="HV315" i="1"/>
  <c r="Z315" i="1"/>
  <c r="Y315" i="1"/>
  <c r="X315" i="1"/>
  <c r="W315" i="1"/>
  <c r="V315" i="1"/>
  <c r="U315" i="1"/>
  <c r="T315" i="1"/>
  <c r="S315" i="1"/>
  <c r="Q315" i="1"/>
  <c r="R315" i="1"/>
  <c r="P315" i="1"/>
  <c r="L315" i="1" s="1"/>
  <c r="IJ315" i="1" s="1"/>
  <c r="IL315" i="1" s="1"/>
  <c r="IN315" i="1" s="1"/>
  <c r="HV311" i="1"/>
  <c r="Z311" i="1"/>
  <c r="Y311" i="1"/>
  <c r="X311" i="1"/>
  <c r="W311" i="1"/>
  <c r="V311" i="1"/>
  <c r="U311" i="1"/>
  <c r="R311" i="1"/>
  <c r="P311" i="1"/>
  <c r="T311" i="1"/>
  <c r="S311" i="1"/>
  <c r="Q311" i="1"/>
  <c r="HV307" i="1"/>
  <c r="Z307" i="1"/>
  <c r="Y307" i="1"/>
  <c r="X307" i="1"/>
  <c r="W307" i="1"/>
  <c r="V307" i="1"/>
  <c r="U307" i="1"/>
  <c r="R307" i="1"/>
  <c r="P307" i="1"/>
  <c r="S307" i="1"/>
  <c r="Q307" i="1"/>
  <c r="T307" i="1"/>
  <c r="HV303" i="1"/>
  <c r="Z303" i="1"/>
  <c r="Y303" i="1"/>
  <c r="X303" i="1"/>
  <c r="W303" i="1"/>
  <c r="V303" i="1"/>
  <c r="U303" i="1"/>
  <c r="T303" i="1"/>
  <c r="R303" i="1"/>
  <c r="P303" i="1"/>
  <c r="S303" i="1"/>
  <c r="Q303" i="1"/>
  <c r="HV299" i="1"/>
  <c r="Z299" i="1"/>
  <c r="Y299" i="1"/>
  <c r="X299" i="1"/>
  <c r="W299" i="1"/>
  <c r="V299" i="1"/>
  <c r="U299" i="1"/>
  <c r="R299" i="1"/>
  <c r="P299" i="1"/>
  <c r="T299" i="1"/>
  <c r="S299" i="1"/>
  <c r="Q299" i="1"/>
  <c r="HV295" i="1"/>
  <c r="Z295" i="1"/>
  <c r="Y295" i="1"/>
  <c r="X295" i="1"/>
  <c r="W295" i="1"/>
  <c r="V295" i="1"/>
  <c r="U295" i="1"/>
  <c r="R295" i="1"/>
  <c r="P295" i="1"/>
  <c r="T295" i="1"/>
  <c r="S295" i="1"/>
  <c r="Q295" i="1"/>
  <c r="HV291" i="1"/>
  <c r="Z291" i="1"/>
  <c r="Y291" i="1"/>
  <c r="X291" i="1"/>
  <c r="W291" i="1"/>
  <c r="V291" i="1"/>
  <c r="U291" i="1"/>
  <c r="R291" i="1"/>
  <c r="P291" i="1"/>
  <c r="S291" i="1"/>
  <c r="Q291" i="1"/>
  <c r="T291" i="1"/>
  <c r="HV287" i="1"/>
  <c r="Z287" i="1"/>
  <c r="Y287" i="1"/>
  <c r="X287" i="1"/>
  <c r="W287" i="1"/>
  <c r="V287" i="1"/>
  <c r="U287" i="1"/>
  <c r="T287" i="1"/>
  <c r="R287" i="1"/>
  <c r="P287" i="1"/>
  <c r="S287" i="1"/>
  <c r="Q287" i="1"/>
  <c r="HV283" i="1"/>
  <c r="Z283" i="1"/>
  <c r="Y283" i="1"/>
  <c r="X283" i="1"/>
  <c r="W283" i="1"/>
  <c r="V283" i="1"/>
  <c r="U283" i="1"/>
  <c r="R283" i="1"/>
  <c r="P283" i="1"/>
  <c r="T283" i="1"/>
  <c r="S283" i="1"/>
  <c r="Q283" i="1"/>
  <c r="HV279" i="1"/>
  <c r="Z279" i="1"/>
  <c r="Y279" i="1"/>
  <c r="X279" i="1"/>
  <c r="W279" i="1"/>
  <c r="V279" i="1"/>
  <c r="U279" i="1"/>
  <c r="R279" i="1"/>
  <c r="P279" i="1"/>
  <c r="T279" i="1"/>
  <c r="S279" i="1"/>
  <c r="Q279" i="1"/>
  <c r="HV275" i="1"/>
  <c r="Z275" i="1"/>
  <c r="Y275" i="1"/>
  <c r="X275" i="1"/>
  <c r="W275" i="1"/>
  <c r="V275" i="1"/>
  <c r="U275" i="1"/>
  <c r="R275" i="1"/>
  <c r="P275" i="1"/>
  <c r="S275" i="1"/>
  <c r="Q275" i="1"/>
  <c r="T275" i="1"/>
  <c r="HV271" i="1"/>
  <c r="Z271" i="1"/>
  <c r="Y271" i="1"/>
  <c r="X271" i="1"/>
  <c r="W271" i="1"/>
  <c r="V271" i="1"/>
  <c r="U271" i="1"/>
  <c r="T271" i="1"/>
  <c r="R271" i="1"/>
  <c r="P271" i="1"/>
  <c r="L271" i="1" s="1"/>
  <c r="IJ271" i="1" s="1"/>
  <c r="IL271" i="1" s="1"/>
  <c r="IN271" i="1" s="1"/>
  <c r="S271" i="1"/>
  <c r="Q271" i="1"/>
  <c r="T267" i="1"/>
  <c r="T263" i="1"/>
  <c r="T259" i="1"/>
  <c r="O374" i="1"/>
  <c r="O309" i="1"/>
  <c r="O305" i="1"/>
  <c r="O301" i="1"/>
  <c r="O297" i="1"/>
  <c r="O293" i="1"/>
  <c r="O289" i="1"/>
  <c r="O285" i="1"/>
  <c r="O281" i="1"/>
  <c r="O277" i="1"/>
  <c r="O273" i="1"/>
  <c r="O269" i="1"/>
  <c r="P504" i="1"/>
  <c r="L504" i="1" s="1"/>
  <c r="IJ504" i="1" s="1"/>
  <c r="IL504" i="1" s="1"/>
  <c r="IN504" i="1" s="1"/>
  <c r="P500" i="1"/>
  <c r="L500" i="1" s="1"/>
  <c r="IJ500" i="1" s="1"/>
  <c r="IL500" i="1" s="1"/>
  <c r="IN500" i="1" s="1"/>
  <c r="P496" i="1"/>
  <c r="L496" i="1" s="1"/>
  <c r="IJ496" i="1" s="1"/>
  <c r="IL496" i="1" s="1"/>
  <c r="IN496" i="1" s="1"/>
  <c r="P492" i="1"/>
  <c r="L492" i="1" s="1"/>
  <c r="IJ492" i="1" s="1"/>
  <c r="IL492" i="1" s="1"/>
  <c r="IN492" i="1" s="1"/>
  <c r="P488" i="1"/>
  <c r="L488" i="1" s="1"/>
  <c r="IJ488" i="1" s="1"/>
  <c r="IL488" i="1" s="1"/>
  <c r="IN488" i="1" s="1"/>
  <c r="P484" i="1"/>
  <c r="L484" i="1" s="1"/>
  <c r="IJ484" i="1" s="1"/>
  <c r="IL484" i="1" s="1"/>
  <c r="IN484" i="1" s="1"/>
  <c r="P480" i="1"/>
  <c r="L480" i="1" s="1"/>
  <c r="IJ480" i="1" s="1"/>
  <c r="IL480" i="1" s="1"/>
  <c r="IN480" i="1" s="1"/>
  <c r="P476" i="1"/>
  <c r="L476" i="1" s="1"/>
  <c r="IJ476" i="1" s="1"/>
  <c r="IL476" i="1" s="1"/>
  <c r="IN476" i="1" s="1"/>
  <c r="P472" i="1"/>
  <c r="L472" i="1" s="1"/>
  <c r="IJ472" i="1" s="1"/>
  <c r="IL472" i="1" s="1"/>
  <c r="IN472" i="1" s="1"/>
  <c r="P468" i="1"/>
  <c r="L468" i="1" s="1"/>
  <c r="IJ468" i="1" s="1"/>
  <c r="IL468" i="1" s="1"/>
  <c r="IN468" i="1" s="1"/>
  <c r="P464" i="1"/>
  <c r="L464" i="1" s="1"/>
  <c r="IJ464" i="1" s="1"/>
  <c r="IL464" i="1" s="1"/>
  <c r="IN464" i="1" s="1"/>
  <c r="P460" i="1"/>
  <c r="L460" i="1" s="1"/>
  <c r="IJ460" i="1" s="1"/>
  <c r="IL460" i="1" s="1"/>
  <c r="IN460" i="1" s="1"/>
  <c r="P456" i="1"/>
  <c r="L456" i="1" s="1"/>
  <c r="IJ456" i="1" s="1"/>
  <c r="IL456" i="1" s="1"/>
  <c r="IN456" i="1" s="1"/>
  <c r="P452" i="1"/>
  <c r="L452" i="1" s="1"/>
  <c r="IJ452" i="1" s="1"/>
  <c r="IL452" i="1" s="1"/>
  <c r="IN452" i="1" s="1"/>
  <c r="P448" i="1"/>
  <c r="L448" i="1" s="1"/>
  <c r="IJ448" i="1" s="1"/>
  <c r="IL448" i="1" s="1"/>
  <c r="IN448" i="1" s="1"/>
  <c r="P444" i="1"/>
  <c r="L444" i="1" s="1"/>
  <c r="IJ444" i="1" s="1"/>
  <c r="IL444" i="1" s="1"/>
  <c r="IN444" i="1" s="1"/>
  <c r="P440" i="1"/>
  <c r="L440" i="1" s="1"/>
  <c r="IJ440" i="1" s="1"/>
  <c r="IL440" i="1" s="1"/>
  <c r="IN440" i="1" s="1"/>
  <c r="P436" i="1"/>
  <c r="L436" i="1" s="1"/>
  <c r="IJ436" i="1" s="1"/>
  <c r="IL436" i="1" s="1"/>
  <c r="IN436" i="1" s="1"/>
  <c r="P432" i="1"/>
  <c r="L432" i="1" s="1"/>
  <c r="IJ432" i="1" s="1"/>
  <c r="IL432" i="1" s="1"/>
  <c r="IN432" i="1" s="1"/>
  <c r="P428" i="1"/>
  <c r="L428" i="1" s="1"/>
  <c r="IJ428" i="1" s="1"/>
  <c r="IL428" i="1" s="1"/>
  <c r="IN428" i="1" s="1"/>
  <c r="P424" i="1"/>
  <c r="L424" i="1" s="1"/>
  <c r="IJ424" i="1" s="1"/>
  <c r="IL424" i="1" s="1"/>
  <c r="IN424" i="1" s="1"/>
  <c r="P420" i="1"/>
  <c r="L420" i="1" s="1"/>
  <c r="IJ420" i="1" s="1"/>
  <c r="IL420" i="1" s="1"/>
  <c r="IN420" i="1" s="1"/>
  <c r="P416" i="1"/>
  <c r="L416" i="1" s="1"/>
  <c r="IJ416" i="1" s="1"/>
  <c r="IL416" i="1" s="1"/>
  <c r="IN416" i="1" s="1"/>
  <c r="P412" i="1"/>
  <c r="L412" i="1" s="1"/>
  <c r="IJ412" i="1" s="1"/>
  <c r="IL412" i="1" s="1"/>
  <c r="IN412" i="1" s="1"/>
  <c r="P408" i="1"/>
  <c r="L408" i="1" s="1"/>
  <c r="IJ408" i="1" s="1"/>
  <c r="IL408" i="1" s="1"/>
  <c r="IN408" i="1" s="1"/>
  <c r="P404" i="1"/>
  <c r="L404" i="1" s="1"/>
  <c r="IJ404" i="1" s="1"/>
  <c r="IL404" i="1" s="1"/>
  <c r="IN404" i="1" s="1"/>
  <c r="P400" i="1"/>
  <c r="L400" i="1" s="1"/>
  <c r="IJ400" i="1" s="1"/>
  <c r="IL400" i="1" s="1"/>
  <c r="IN400" i="1" s="1"/>
  <c r="P396" i="1"/>
  <c r="L396" i="1" s="1"/>
  <c r="IJ396" i="1" s="1"/>
  <c r="IL396" i="1" s="1"/>
  <c r="IN396" i="1" s="1"/>
  <c r="P392" i="1"/>
  <c r="L392" i="1" s="1"/>
  <c r="IJ392" i="1" s="1"/>
  <c r="IL392" i="1" s="1"/>
  <c r="IN392" i="1" s="1"/>
  <c r="P388" i="1"/>
  <c r="L388" i="1" s="1"/>
  <c r="IJ388" i="1" s="1"/>
  <c r="IL388" i="1" s="1"/>
  <c r="IN388" i="1" s="1"/>
  <c r="P384" i="1"/>
  <c r="L384" i="1" s="1"/>
  <c r="IJ384" i="1" s="1"/>
  <c r="IL384" i="1" s="1"/>
  <c r="IN384" i="1" s="1"/>
  <c r="P380" i="1"/>
  <c r="L380" i="1" s="1"/>
  <c r="IJ380" i="1" s="1"/>
  <c r="IL380" i="1" s="1"/>
  <c r="IN380" i="1" s="1"/>
  <c r="HV506" i="1"/>
  <c r="Z506" i="1"/>
  <c r="Y506" i="1"/>
  <c r="X506" i="1"/>
  <c r="W506" i="1"/>
  <c r="V506" i="1"/>
  <c r="U506" i="1"/>
  <c r="S506" i="1"/>
  <c r="Q506" i="1"/>
  <c r="T506" i="1"/>
  <c r="R506" i="1"/>
  <c r="HV502" i="1"/>
  <c r="Z502" i="1"/>
  <c r="Y502" i="1"/>
  <c r="X502" i="1"/>
  <c r="W502" i="1"/>
  <c r="V502" i="1"/>
  <c r="U502" i="1"/>
  <c r="S502" i="1"/>
  <c r="Q502" i="1"/>
  <c r="T502" i="1"/>
  <c r="R502" i="1"/>
  <c r="HV498" i="1"/>
  <c r="Z498" i="1"/>
  <c r="Y498" i="1"/>
  <c r="X498" i="1"/>
  <c r="W498" i="1"/>
  <c r="V498" i="1"/>
  <c r="U498" i="1"/>
  <c r="S498" i="1"/>
  <c r="Q498" i="1"/>
  <c r="T498" i="1"/>
  <c r="R498" i="1"/>
  <c r="HV494" i="1"/>
  <c r="Z494" i="1"/>
  <c r="Y494" i="1"/>
  <c r="X494" i="1"/>
  <c r="W494" i="1"/>
  <c r="V494" i="1"/>
  <c r="U494" i="1"/>
  <c r="S494" i="1"/>
  <c r="Q494" i="1"/>
  <c r="T494" i="1"/>
  <c r="R494" i="1"/>
  <c r="HV490" i="1"/>
  <c r="Z490" i="1"/>
  <c r="Y490" i="1"/>
  <c r="X490" i="1"/>
  <c r="W490" i="1"/>
  <c r="V490" i="1"/>
  <c r="U490" i="1"/>
  <c r="S490" i="1"/>
  <c r="Q490" i="1"/>
  <c r="T490" i="1"/>
  <c r="R490" i="1"/>
  <c r="HV486" i="1"/>
  <c r="Z486" i="1"/>
  <c r="Y486" i="1"/>
  <c r="X486" i="1"/>
  <c r="W486" i="1"/>
  <c r="V486" i="1"/>
  <c r="U486" i="1"/>
  <c r="S486" i="1"/>
  <c r="Q486" i="1"/>
  <c r="T486" i="1"/>
  <c r="R486" i="1"/>
  <c r="HV482" i="1"/>
  <c r="Z482" i="1"/>
  <c r="Y482" i="1"/>
  <c r="X482" i="1"/>
  <c r="W482" i="1"/>
  <c r="V482" i="1"/>
  <c r="U482" i="1"/>
  <c r="M482" i="1" s="1"/>
  <c r="S482" i="1"/>
  <c r="Q482" i="1"/>
  <c r="T482" i="1"/>
  <c r="R482" i="1"/>
  <c r="HV478" i="1"/>
  <c r="Z478" i="1"/>
  <c r="Y478" i="1"/>
  <c r="X478" i="1"/>
  <c r="W478" i="1"/>
  <c r="V478" i="1"/>
  <c r="U478" i="1"/>
  <c r="S478" i="1"/>
  <c r="Q478" i="1"/>
  <c r="T478" i="1"/>
  <c r="R478" i="1"/>
  <c r="HV474" i="1"/>
  <c r="Z474" i="1"/>
  <c r="Y474" i="1"/>
  <c r="X474" i="1"/>
  <c r="W474" i="1"/>
  <c r="V474" i="1"/>
  <c r="U474" i="1"/>
  <c r="M474" i="1" s="1"/>
  <c r="S474" i="1"/>
  <c r="Q474" i="1"/>
  <c r="T474" i="1"/>
  <c r="R474" i="1"/>
  <c r="HV470" i="1"/>
  <c r="Z470" i="1"/>
  <c r="Y470" i="1"/>
  <c r="X470" i="1"/>
  <c r="W470" i="1"/>
  <c r="V470" i="1"/>
  <c r="U470" i="1"/>
  <c r="S470" i="1"/>
  <c r="Q470" i="1"/>
  <c r="T470" i="1"/>
  <c r="R470" i="1"/>
  <c r="HV466" i="1"/>
  <c r="Z466" i="1"/>
  <c r="Y466" i="1"/>
  <c r="X466" i="1"/>
  <c r="W466" i="1"/>
  <c r="V466" i="1"/>
  <c r="U466" i="1"/>
  <c r="M466" i="1" s="1"/>
  <c r="S466" i="1"/>
  <c r="Q466" i="1"/>
  <c r="T466" i="1"/>
  <c r="R466" i="1"/>
  <c r="HV462" i="1"/>
  <c r="Z462" i="1"/>
  <c r="Y462" i="1"/>
  <c r="X462" i="1"/>
  <c r="W462" i="1"/>
  <c r="V462" i="1"/>
  <c r="U462" i="1"/>
  <c r="S462" i="1"/>
  <c r="Q462" i="1"/>
  <c r="T462" i="1"/>
  <c r="R462" i="1"/>
  <c r="HV458" i="1"/>
  <c r="Z458" i="1"/>
  <c r="Y458" i="1"/>
  <c r="X458" i="1"/>
  <c r="W458" i="1"/>
  <c r="V458" i="1"/>
  <c r="U458" i="1"/>
  <c r="M458" i="1" s="1"/>
  <c r="S458" i="1"/>
  <c r="Q458" i="1"/>
  <c r="T458" i="1"/>
  <c r="R458" i="1"/>
  <c r="HV454" i="1"/>
  <c r="Z454" i="1"/>
  <c r="Y454" i="1"/>
  <c r="X454" i="1"/>
  <c r="W454" i="1"/>
  <c r="V454" i="1"/>
  <c r="U454" i="1"/>
  <c r="S454" i="1"/>
  <c r="Q454" i="1"/>
  <c r="T454" i="1"/>
  <c r="R454" i="1"/>
  <c r="HV450" i="1"/>
  <c r="Z450" i="1"/>
  <c r="Y450" i="1"/>
  <c r="X450" i="1"/>
  <c r="W450" i="1"/>
  <c r="V450" i="1"/>
  <c r="U450" i="1"/>
  <c r="M450" i="1" s="1"/>
  <c r="S450" i="1"/>
  <c r="Q450" i="1"/>
  <c r="T450" i="1"/>
  <c r="R450" i="1"/>
  <c r="HV446" i="1"/>
  <c r="Z446" i="1"/>
  <c r="Y446" i="1"/>
  <c r="X446" i="1"/>
  <c r="W446" i="1"/>
  <c r="V446" i="1"/>
  <c r="U446" i="1"/>
  <c r="S446" i="1"/>
  <c r="Q446" i="1"/>
  <c r="T446" i="1"/>
  <c r="R446" i="1"/>
  <c r="HV442" i="1"/>
  <c r="Z442" i="1"/>
  <c r="Y442" i="1"/>
  <c r="X442" i="1"/>
  <c r="W442" i="1"/>
  <c r="V442" i="1"/>
  <c r="U442" i="1"/>
  <c r="M442" i="1" s="1"/>
  <c r="S442" i="1"/>
  <c r="Q442" i="1"/>
  <c r="T442" i="1"/>
  <c r="R442" i="1"/>
  <c r="HV438" i="1"/>
  <c r="Z438" i="1"/>
  <c r="Y438" i="1"/>
  <c r="X438" i="1"/>
  <c r="W438" i="1"/>
  <c r="V438" i="1"/>
  <c r="U438" i="1"/>
  <c r="S438" i="1"/>
  <c r="Q438" i="1"/>
  <c r="T438" i="1"/>
  <c r="R438" i="1"/>
  <c r="HV434" i="1"/>
  <c r="Z434" i="1"/>
  <c r="Y434" i="1"/>
  <c r="X434" i="1"/>
  <c r="W434" i="1"/>
  <c r="V434" i="1"/>
  <c r="U434" i="1"/>
  <c r="M434" i="1" s="1"/>
  <c r="S434" i="1"/>
  <c r="Q434" i="1"/>
  <c r="T434" i="1"/>
  <c r="R434" i="1"/>
  <c r="HV430" i="1"/>
  <c r="Z430" i="1"/>
  <c r="Y430" i="1"/>
  <c r="X430" i="1"/>
  <c r="W430" i="1"/>
  <c r="V430" i="1"/>
  <c r="U430" i="1"/>
  <c r="S430" i="1"/>
  <c r="Q430" i="1"/>
  <c r="T430" i="1"/>
  <c r="R430" i="1"/>
  <c r="HV426" i="1"/>
  <c r="Z426" i="1"/>
  <c r="Y426" i="1"/>
  <c r="X426" i="1"/>
  <c r="W426" i="1"/>
  <c r="V426" i="1"/>
  <c r="U426" i="1"/>
  <c r="M426" i="1" s="1"/>
  <c r="S426" i="1"/>
  <c r="Q426" i="1"/>
  <c r="T426" i="1"/>
  <c r="R426" i="1"/>
  <c r="HV422" i="1"/>
  <c r="Z422" i="1"/>
  <c r="Y422" i="1"/>
  <c r="X422" i="1"/>
  <c r="W422" i="1"/>
  <c r="V422" i="1"/>
  <c r="U422" i="1"/>
  <c r="S422" i="1"/>
  <c r="Q422" i="1"/>
  <c r="T422" i="1"/>
  <c r="R422" i="1"/>
  <c r="HV418" i="1"/>
  <c r="Z418" i="1"/>
  <c r="Y418" i="1"/>
  <c r="X418" i="1"/>
  <c r="W418" i="1"/>
  <c r="V418" i="1"/>
  <c r="U418" i="1"/>
  <c r="M418" i="1" s="1"/>
  <c r="S418" i="1"/>
  <c r="Q418" i="1"/>
  <c r="T418" i="1"/>
  <c r="R418" i="1"/>
  <c r="HV414" i="1"/>
  <c r="Z414" i="1"/>
  <c r="Y414" i="1"/>
  <c r="X414" i="1"/>
  <c r="W414" i="1"/>
  <c r="V414" i="1"/>
  <c r="U414" i="1"/>
  <c r="S414" i="1"/>
  <c r="Q414" i="1"/>
  <c r="T414" i="1"/>
  <c r="R414" i="1"/>
  <c r="HV410" i="1"/>
  <c r="Z410" i="1"/>
  <c r="Y410" i="1"/>
  <c r="X410" i="1"/>
  <c r="V410" i="1"/>
  <c r="W410" i="1"/>
  <c r="U410" i="1"/>
  <c r="S410" i="1"/>
  <c r="Q410" i="1"/>
  <c r="T410" i="1"/>
  <c r="R410" i="1"/>
  <c r="HV406" i="1"/>
  <c r="Z406" i="1"/>
  <c r="Y406" i="1"/>
  <c r="X406" i="1"/>
  <c r="W406" i="1"/>
  <c r="V406" i="1"/>
  <c r="U406" i="1"/>
  <c r="S406" i="1"/>
  <c r="Q406" i="1"/>
  <c r="T406" i="1"/>
  <c r="R406" i="1"/>
  <c r="HV402" i="1"/>
  <c r="Z402" i="1"/>
  <c r="Y402" i="1"/>
  <c r="X402" i="1"/>
  <c r="V402" i="1"/>
  <c r="W402" i="1"/>
  <c r="U402" i="1"/>
  <c r="S402" i="1"/>
  <c r="Q402" i="1"/>
  <c r="T402" i="1"/>
  <c r="R402" i="1"/>
  <c r="HV398" i="1"/>
  <c r="Z398" i="1"/>
  <c r="Y398" i="1"/>
  <c r="X398" i="1"/>
  <c r="W398" i="1"/>
  <c r="V398" i="1"/>
  <c r="U398" i="1"/>
  <c r="S398" i="1"/>
  <c r="Q398" i="1"/>
  <c r="T398" i="1"/>
  <c r="R398" i="1"/>
  <c r="HV394" i="1"/>
  <c r="Z394" i="1"/>
  <c r="Y394" i="1"/>
  <c r="X394" i="1"/>
  <c r="V394" i="1"/>
  <c r="W394" i="1"/>
  <c r="U394" i="1"/>
  <c r="S394" i="1"/>
  <c r="Q394" i="1"/>
  <c r="T394" i="1"/>
  <c r="R394" i="1"/>
  <c r="HV390" i="1"/>
  <c r="Z390" i="1"/>
  <c r="Y390" i="1"/>
  <c r="X390" i="1"/>
  <c r="W390" i="1"/>
  <c r="V390" i="1"/>
  <c r="U390" i="1"/>
  <c r="S390" i="1"/>
  <c r="Q390" i="1"/>
  <c r="T390" i="1"/>
  <c r="R390" i="1"/>
  <c r="HV386" i="1"/>
  <c r="Z386" i="1"/>
  <c r="Y386" i="1"/>
  <c r="X386" i="1"/>
  <c r="V386" i="1"/>
  <c r="W386" i="1"/>
  <c r="U386" i="1"/>
  <c r="S386" i="1"/>
  <c r="Q386" i="1"/>
  <c r="T386" i="1"/>
  <c r="R386" i="1"/>
  <c r="HV382" i="1"/>
  <c r="Z382" i="1"/>
  <c r="Y382" i="1"/>
  <c r="X382" i="1"/>
  <c r="W382" i="1"/>
  <c r="V382" i="1"/>
  <c r="U382" i="1"/>
  <c r="S382" i="1"/>
  <c r="Q382" i="1"/>
  <c r="T382" i="1"/>
  <c r="R382" i="1"/>
  <c r="HV378" i="1"/>
  <c r="Z378" i="1"/>
  <c r="Y378" i="1"/>
  <c r="X378" i="1"/>
  <c r="V378" i="1"/>
  <c r="W378" i="1"/>
  <c r="U378" i="1"/>
  <c r="S378" i="1"/>
  <c r="Q378" i="1"/>
  <c r="T378" i="1"/>
  <c r="R378" i="1"/>
  <c r="HV374" i="1"/>
  <c r="Z374" i="1"/>
  <c r="Y374" i="1"/>
  <c r="X374" i="1"/>
  <c r="W374" i="1"/>
  <c r="V374" i="1"/>
  <c r="U374" i="1"/>
  <c r="S374" i="1"/>
  <c r="Q374" i="1"/>
  <c r="T374" i="1"/>
  <c r="R374" i="1"/>
  <c r="HV370" i="1"/>
  <c r="Z370" i="1"/>
  <c r="Y370" i="1"/>
  <c r="X370" i="1"/>
  <c r="V370" i="1"/>
  <c r="W370" i="1"/>
  <c r="U370" i="1"/>
  <c r="S370" i="1"/>
  <c r="Q370" i="1"/>
  <c r="T370" i="1"/>
  <c r="R370" i="1"/>
  <c r="P370" i="1"/>
  <c r="HV366" i="1"/>
  <c r="Z366" i="1"/>
  <c r="Y366" i="1"/>
  <c r="X366" i="1"/>
  <c r="W366" i="1"/>
  <c r="V366" i="1"/>
  <c r="U366" i="1"/>
  <c r="M366" i="1" s="1"/>
  <c r="S366" i="1"/>
  <c r="Q366" i="1"/>
  <c r="T366" i="1"/>
  <c r="R366" i="1"/>
  <c r="P366" i="1"/>
  <c r="HV362" i="1"/>
  <c r="Z362" i="1"/>
  <c r="Y362" i="1"/>
  <c r="X362" i="1"/>
  <c r="V362" i="1"/>
  <c r="W362" i="1"/>
  <c r="U362" i="1"/>
  <c r="M362" i="1" s="1"/>
  <c r="S362" i="1"/>
  <c r="Q362" i="1"/>
  <c r="T362" i="1"/>
  <c r="R362" i="1"/>
  <c r="P362" i="1"/>
  <c r="HV358" i="1"/>
  <c r="Z358" i="1"/>
  <c r="Y358" i="1"/>
  <c r="X358" i="1"/>
  <c r="W358" i="1"/>
  <c r="V358" i="1"/>
  <c r="U358" i="1"/>
  <c r="M358" i="1" s="1"/>
  <c r="S358" i="1"/>
  <c r="Q358" i="1"/>
  <c r="T358" i="1"/>
  <c r="R358" i="1"/>
  <c r="P358" i="1"/>
  <c r="HV354" i="1"/>
  <c r="Z354" i="1"/>
  <c r="Y354" i="1"/>
  <c r="X354" i="1"/>
  <c r="V354" i="1"/>
  <c r="W354" i="1"/>
  <c r="U354" i="1"/>
  <c r="M354" i="1" s="1"/>
  <c r="S354" i="1"/>
  <c r="Q354" i="1"/>
  <c r="T354" i="1"/>
  <c r="R354" i="1"/>
  <c r="P354" i="1"/>
  <c r="HV350" i="1"/>
  <c r="Z350" i="1"/>
  <c r="Y350" i="1"/>
  <c r="X350" i="1"/>
  <c r="W350" i="1"/>
  <c r="V350" i="1"/>
  <c r="U350" i="1"/>
  <c r="M350" i="1" s="1"/>
  <c r="S350" i="1"/>
  <c r="Q350" i="1"/>
  <c r="T350" i="1"/>
  <c r="R350" i="1"/>
  <c r="P350" i="1"/>
  <c r="HV346" i="1"/>
  <c r="Z346" i="1"/>
  <c r="Y346" i="1"/>
  <c r="X346" i="1"/>
  <c r="V346" i="1"/>
  <c r="W346" i="1"/>
  <c r="U346" i="1"/>
  <c r="M346" i="1" s="1"/>
  <c r="S346" i="1"/>
  <c r="Q346" i="1"/>
  <c r="T346" i="1"/>
  <c r="R346" i="1"/>
  <c r="P346" i="1"/>
  <c r="HV342" i="1"/>
  <c r="Z342" i="1"/>
  <c r="Y342" i="1"/>
  <c r="X342" i="1"/>
  <c r="W342" i="1"/>
  <c r="V342" i="1"/>
  <c r="U342" i="1"/>
  <c r="M342" i="1" s="1"/>
  <c r="S342" i="1"/>
  <c r="Q342" i="1"/>
  <c r="T342" i="1"/>
  <c r="R342" i="1"/>
  <c r="P342" i="1"/>
  <c r="HV338" i="1"/>
  <c r="Z338" i="1"/>
  <c r="Y338" i="1"/>
  <c r="X338" i="1"/>
  <c r="V338" i="1"/>
  <c r="W338" i="1"/>
  <c r="U338" i="1"/>
  <c r="M338" i="1" s="1"/>
  <c r="S338" i="1"/>
  <c r="Q338" i="1"/>
  <c r="T338" i="1"/>
  <c r="R338" i="1"/>
  <c r="P338" i="1"/>
  <c r="HV334" i="1"/>
  <c r="Z334" i="1"/>
  <c r="Y334" i="1"/>
  <c r="X334" i="1"/>
  <c r="W334" i="1"/>
  <c r="V334" i="1"/>
  <c r="U334" i="1"/>
  <c r="M334" i="1" s="1"/>
  <c r="T334" i="1"/>
  <c r="S334" i="1"/>
  <c r="Q334" i="1"/>
  <c r="R334" i="1"/>
  <c r="P334" i="1"/>
  <c r="HV330" i="1"/>
  <c r="Z330" i="1"/>
  <c r="Y330" i="1"/>
  <c r="X330" i="1"/>
  <c r="V330" i="1"/>
  <c r="W330" i="1"/>
  <c r="U330" i="1"/>
  <c r="M330" i="1" s="1"/>
  <c r="T330" i="1"/>
  <c r="S330" i="1"/>
  <c r="Q330" i="1"/>
  <c r="R330" i="1"/>
  <c r="P330" i="1"/>
  <c r="HV326" i="1"/>
  <c r="Z326" i="1"/>
  <c r="Y326" i="1"/>
  <c r="X326" i="1"/>
  <c r="W326" i="1"/>
  <c r="V326" i="1"/>
  <c r="U326" i="1"/>
  <c r="M326" i="1" s="1"/>
  <c r="T326" i="1"/>
  <c r="S326" i="1"/>
  <c r="Q326" i="1"/>
  <c r="R326" i="1"/>
  <c r="P326" i="1"/>
  <c r="HV322" i="1"/>
  <c r="Z322" i="1"/>
  <c r="Y322" i="1"/>
  <c r="X322" i="1"/>
  <c r="V322" i="1"/>
  <c r="W322" i="1"/>
  <c r="U322" i="1"/>
  <c r="M322" i="1" s="1"/>
  <c r="T322" i="1"/>
  <c r="S322" i="1"/>
  <c r="Q322" i="1"/>
  <c r="R322" i="1"/>
  <c r="P322" i="1"/>
  <c r="HV318" i="1"/>
  <c r="Z318" i="1"/>
  <c r="Y318" i="1"/>
  <c r="X318" i="1"/>
  <c r="W318" i="1"/>
  <c r="V318" i="1"/>
  <c r="U318" i="1"/>
  <c r="M318" i="1" s="1"/>
  <c r="T318" i="1"/>
  <c r="S318" i="1"/>
  <c r="Q318" i="1"/>
  <c r="R318" i="1"/>
  <c r="P318" i="1"/>
  <c r="HV314" i="1"/>
  <c r="Z314" i="1"/>
  <c r="Y314" i="1"/>
  <c r="X314" i="1"/>
  <c r="V314" i="1"/>
  <c r="W314" i="1"/>
  <c r="U314" i="1"/>
  <c r="M314" i="1" s="1"/>
  <c r="T314" i="1"/>
  <c r="S314" i="1"/>
  <c r="Q314" i="1"/>
  <c r="R314" i="1"/>
  <c r="P314" i="1"/>
  <c r="HV310" i="1"/>
  <c r="Z310" i="1"/>
  <c r="Y310" i="1"/>
  <c r="X310" i="1"/>
  <c r="W310" i="1"/>
  <c r="V310" i="1"/>
  <c r="U310" i="1"/>
  <c r="M310" i="1" s="1"/>
  <c r="T310" i="1"/>
  <c r="S310" i="1"/>
  <c r="Q310" i="1"/>
  <c r="R310" i="1"/>
  <c r="P310" i="1"/>
  <c r="HV306" i="1"/>
  <c r="Z306" i="1"/>
  <c r="Y306" i="1"/>
  <c r="X306" i="1"/>
  <c r="V306" i="1"/>
  <c r="W306" i="1"/>
  <c r="U306" i="1"/>
  <c r="M306" i="1" s="1"/>
  <c r="S306" i="1"/>
  <c r="Q306" i="1"/>
  <c r="T306" i="1"/>
  <c r="R306" i="1"/>
  <c r="P306" i="1"/>
  <c r="HV302" i="1"/>
  <c r="Z302" i="1"/>
  <c r="Y302" i="1"/>
  <c r="X302" i="1"/>
  <c r="W302" i="1"/>
  <c r="V302" i="1"/>
  <c r="U302" i="1"/>
  <c r="M302" i="1" s="1"/>
  <c r="S302" i="1"/>
  <c r="Q302" i="1"/>
  <c r="T302" i="1"/>
  <c r="R302" i="1"/>
  <c r="P302" i="1"/>
  <c r="HV298" i="1"/>
  <c r="Z298" i="1"/>
  <c r="Y298" i="1"/>
  <c r="X298" i="1"/>
  <c r="V298" i="1"/>
  <c r="W298" i="1"/>
  <c r="U298" i="1"/>
  <c r="M298" i="1" s="1"/>
  <c r="T298" i="1"/>
  <c r="S298" i="1"/>
  <c r="Q298" i="1"/>
  <c r="R298" i="1"/>
  <c r="P298" i="1"/>
  <c r="HV294" i="1"/>
  <c r="Z294" i="1"/>
  <c r="Y294" i="1"/>
  <c r="X294" i="1"/>
  <c r="W294" i="1"/>
  <c r="V294" i="1"/>
  <c r="U294" i="1"/>
  <c r="M294" i="1" s="1"/>
  <c r="T294" i="1"/>
  <c r="S294" i="1"/>
  <c r="Q294" i="1"/>
  <c r="R294" i="1"/>
  <c r="P294" i="1"/>
  <c r="HV290" i="1"/>
  <c r="Z290" i="1"/>
  <c r="Y290" i="1"/>
  <c r="X290" i="1"/>
  <c r="V290" i="1"/>
  <c r="W290" i="1"/>
  <c r="U290" i="1"/>
  <c r="M290" i="1" s="1"/>
  <c r="S290" i="1"/>
  <c r="Q290" i="1"/>
  <c r="T290" i="1"/>
  <c r="R290" i="1"/>
  <c r="P290" i="1"/>
  <c r="HV286" i="1"/>
  <c r="Z286" i="1"/>
  <c r="Y286" i="1"/>
  <c r="X286" i="1"/>
  <c r="W286" i="1"/>
  <c r="V286" i="1"/>
  <c r="U286" i="1"/>
  <c r="M286" i="1" s="1"/>
  <c r="S286" i="1"/>
  <c r="Q286" i="1"/>
  <c r="T286" i="1"/>
  <c r="R286" i="1"/>
  <c r="P286" i="1"/>
  <c r="HV282" i="1"/>
  <c r="Z282" i="1"/>
  <c r="Y282" i="1"/>
  <c r="X282" i="1"/>
  <c r="V282" i="1"/>
  <c r="W282" i="1"/>
  <c r="U282" i="1"/>
  <c r="M282" i="1" s="1"/>
  <c r="T282" i="1"/>
  <c r="S282" i="1"/>
  <c r="Q282" i="1"/>
  <c r="R282" i="1"/>
  <c r="P282" i="1"/>
  <c r="HV278" i="1"/>
  <c r="Z278" i="1"/>
  <c r="Y278" i="1"/>
  <c r="X278" i="1"/>
  <c r="W278" i="1"/>
  <c r="V278" i="1"/>
  <c r="U278" i="1"/>
  <c r="M278" i="1" s="1"/>
  <c r="T278" i="1"/>
  <c r="S278" i="1"/>
  <c r="Q278" i="1"/>
  <c r="R278" i="1"/>
  <c r="P278" i="1"/>
  <c r="HV274" i="1"/>
  <c r="Z274" i="1"/>
  <c r="Y274" i="1"/>
  <c r="X274" i="1"/>
  <c r="V274" i="1"/>
  <c r="W274" i="1"/>
  <c r="U274" i="1"/>
  <c r="M274" i="1" s="1"/>
  <c r="S274" i="1"/>
  <c r="Q274" i="1"/>
  <c r="T274" i="1"/>
  <c r="R274" i="1"/>
  <c r="P274" i="1"/>
  <c r="HV270" i="1"/>
  <c r="Z270" i="1"/>
  <c r="Y270" i="1"/>
  <c r="X270" i="1"/>
  <c r="W270" i="1"/>
  <c r="V270" i="1"/>
  <c r="U270" i="1"/>
  <c r="M270" i="1" s="1"/>
  <c r="S270" i="1"/>
  <c r="Q270" i="1"/>
  <c r="T270" i="1"/>
  <c r="R270" i="1"/>
  <c r="P270" i="1"/>
  <c r="T266" i="1"/>
  <c r="T262" i="1"/>
  <c r="T258" i="1"/>
  <c r="O505" i="1"/>
  <c r="O501" i="1"/>
  <c r="O497" i="1"/>
  <c r="O493" i="1"/>
  <c r="O489" i="1"/>
  <c r="O485" i="1"/>
  <c r="O481" i="1"/>
  <c r="O477" i="1"/>
  <c r="O473" i="1"/>
  <c r="O469" i="1"/>
  <c r="O465" i="1"/>
  <c r="O461" i="1"/>
  <c r="O457" i="1"/>
  <c r="O453" i="1"/>
  <c r="O449" i="1"/>
  <c r="O445" i="1"/>
  <c r="O441" i="1"/>
  <c r="O437" i="1"/>
  <c r="O433" i="1"/>
  <c r="O429" i="1"/>
  <c r="O425" i="1"/>
  <c r="O421" i="1"/>
  <c r="O417" i="1"/>
  <c r="O413" i="1"/>
  <c r="O409" i="1"/>
  <c r="O405" i="1"/>
  <c r="O401" i="1"/>
  <c r="O397" i="1"/>
  <c r="O393" i="1"/>
  <c r="O389" i="1"/>
  <c r="O385" i="1"/>
  <c r="O381" i="1"/>
  <c r="O377" i="1"/>
  <c r="O373" i="1"/>
  <c r="O369" i="1"/>
  <c r="O365" i="1"/>
  <c r="O361" i="1"/>
  <c r="O357" i="1"/>
  <c r="O353" i="1"/>
  <c r="O349" i="1"/>
  <c r="O345" i="1"/>
  <c r="O341" i="1"/>
  <c r="O337" i="1"/>
  <c r="O333" i="1"/>
  <c r="O329" i="1"/>
  <c r="O325" i="1"/>
  <c r="O321" i="1"/>
  <c r="O317" i="1"/>
  <c r="O313" i="1"/>
  <c r="O308" i="1"/>
  <c r="O304" i="1"/>
  <c r="O300" i="1"/>
  <c r="O296" i="1"/>
  <c r="O292" i="1"/>
  <c r="O288" i="1"/>
  <c r="O284" i="1"/>
  <c r="O280" i="1"/>
  <c r="O276" i="1"/>
  <c r="O272" i="1"/>
  <c r="O268" i="1"/>
  <c r="P503" i="1"/>
  <c r="L503" i="1" s="1"/>
  <c r="IJ503" i="1" s="1"/>
  <c r="IL503" i="1" s="1"/>
  <c r="IN503" i="1" s="1"/>
  <c r="P499" i="1"/>
  <c r="L499" i="1" s="1"/>
  <c r="IJ499" i="1" s="1"/>
  <c r="IL499" i="1" s="1"/>
  <c r="IN499" i="1" s="1"/>
  <c r="P495" i="1"/>
  <c r="L495" i="1" s="1"/>
  <c r="IJ495" i="1" s="1"/>
  <c r="IL495" i="1" s="1"/>
  <c r="IN495" i="1" s="1"/>
  <c r="P491" i="1"/>
  <c r="L491" i="1" s="1"/>
  <c r="IJ491" i="1" s="1"/>
  <c r="IL491" i="1" s="1"/>
  <c r="IN491" i="1" s="1"/>
  <c r="P487" i="1"/>
  <c r="L487" i="1" s="1"/>
  <c r="IJ487" i="1" s="1"/>
  <c r="IL487" i="1" s="1"/>
  <c r="IN487" i="1" s="1"/>
  <c r="P483" i="1"/>
  <c r="L483" i="1" s="1"/>
  <c r="IJ483" i="1" s="1"/>
  <c r="IL483" i="1" s="1"/>
  <c r="IN483" i="1" s="1"/>
  <c r="P479" i="1"/>
  <c r="L479" i="1" s="1"/>
  <c r="IJ479" i="1" s="1"/>
  <c r="IL479" i="1" s="1"/>
  <c r="IN479" i="1" s="1"/>
  <c r="P475" i="1"/>
  <c r="L475" i="1" s="1"/>
  <c r="IJ475" i="1" s="1"/>
  <c r="IL475" i="1" s="1"/>
  <c r="IN475" i="1" s="1"/>
  <c r="P471" i="1"/>
  <c r="L471" i="1" s="1"/>
  <c r="IJ471" i="1" s="1"/>
  <c r="IL471" i="1" s="1"/>
  <c r="IN471" i="1" s="1"/>
  <c r="P467" i="1"/>
  <c r="L467" i="1" s="1"/>
  <c r="IJ467" i="1" s="1"/>
  <c r="IL467" i="1" s="1"/>
  <c r="IN467" i="1" s="1"/>
  <c r="P463" i="1"/>
  <c r="L463" i="1" s="1"/>
  <c r="IJ463" i="1" s="1"/>
  <c r="IL463" i="1" s="1"/>
  <c r="IN463" i="1" s="1"/>
  <c r="P459" i="1"/>
  <c r="L459" i="1" s="1"/>
  <c r="IJ459" i="1" s="1"/>
  <c r="IL459" i="1" s="1"/>
  <c r="IN459" i="1" s="1"/>
  <c r="P455" i="1"/>
  <c r="L455" i="1" s="1"/>
  <c r="IJ455" i="1" s="1"/>
  <c r="IL455" i="1" s="1"/>
  <c r="IN455" i="1" s="1"/>
  <c r="P451" i="1"/>
  <c r="L451" i="1" s="1"/>
  <c r="IJ451" i="1" s="1"/>
  <c r="IL451" i="1" s="1"/>
  <c r="IN451" i="1" s="1"/>
  <c r="P447" i="1"/>
  <c r="L447" i="1" s="1"/>
  <c r="IJ447" i="1" s="1"/>
  <c r="IL447" i="1" s="1"/>
  <c r="IN447" i="1" s="1"/>
  <c r="P443" i="1"/>
  <c r="L443" i="1" s="1"/>
  <c r="IJ443" i="1" s="1"/>
  <c r="IL443" i="1" s="1"/>
  <c r="IN443" i="1" s="1"/>
  <c r="P439" i="1"/>
  <c r="L439" i="1" s="1"/>
  <c r="IJ439" i="1" s="1"/>
  <c r="IL439" i="1" s="1"/>
  <c r="IN439" i="1" s="1"/>
  <c r="P435" i="1"/>
  <c r="L435" i="1" s="1"/>
  <c r="IJ435" i="1" s="1"/>
  <c r="IL435" i="1" s="1"/>
  <c r="IN435" i="1" s="1"/>
  <c r="P431" i="1"/>
  <c r="L431" i="1" s="1"/>
  <c r="IJ431" i="1" s="1"/>
  <c r="IL431" i="1" s="1"/>
  <c r="IN431" i="1" s="1"/>
  <c r="P427" i="1"/>
  <c r="L427" i="1" s="1"/>
  <c r="IJ427" i="1" s="1"/>
  <c r="IL427" i="1" s="1"/>
  <c r="IN427" i="1" s="1"/>
  <c r="P423" i="1"/>
  <c r="L423" i="1" s="1"/>
  <c r="IJ423" i="1" s="1"/>
  <c r="IL423" i="1" s="1"/>
  <c r="IN423" i="1" s="1"/>
  <c r="P419" i="1"/>
  <c r="L419" i="1" s="1"/>
  <c r="IJ419" i="1" s="1"/>
  <c r="IL419" i="1" s="1"/>
  <c r="IN419" i="1" s="1"/>
  <c r="P415" i="1"/>
  <c r="L415" i="1" s="1"/>
  <c r="IJ415" i="1" s="1"/>
  <c r="IL415" i="1" s="1"/>
  <c r="IN415" i="1" s="1"/>
  <c r="P411" i="1"/>
  <c r="L411" i="1" s="1"/>
  <c r="IJ411" i="1" s="1"/>
  <c r="IL411" i="1" s="1"/>
  <c r="IN411" i="1" s="1"/>
  <c r="P407" i="1"/>
  <c r="L407" i="1" s="1"/>
  <c r="IJ407" i="1" s="1"/>
  <c r="IL407" i="1" s="1"/>
  <c r="IN407" i="1" s="1"/>
  <c r="P403" i="1"/>
  <c r="L403" i="1" s="1"/>
  <c r="IJ403" i="1" s="1"/>
  <c r="IL403" i="1" s="1"/>
  <c r="IN403" i="1" s="1"/>
  <c r="P399" i="1"/>
  <c r="L399" i="1" s="1"/>
  <c r="IJ399" i="1" s="1"/>
  <c r="IL399" i="1" s="1"/>
  <c r="IN399" i="1" s="1"/>
  <c r="P395" i="1"/>
  <c r="L395" i="1" s="1"/>
  <c r="IJ395" i="1" s="1"/>
  <c r="IL395" i="1" s="1"/>
  <c r="IN395" i="1" s="1"/>
  <c r="P391" i="1"/>
  <c r="L391" i="1" s="1"/>
  <c r="IJ391" i="1" s="1"/>
  <c r="IL391" i="1" s="1"/>
  <c r="IN391" i="1" s="1"/>
  <c r="P387" i="1"/>
  <c r="L387" i="1" s="1"/>
  <c r="IJ387" i="1" s="1"/>
  <c r="IL387" i="1" s="1"/>
  <c r="IN387" i="1" s="1"/>
  <c r="P383" i="1"/>
  <c r="L383" i="1" s="1"/>
  <c r="IJ383" i="1" s="1"/>
  <c r="IL383" i="1" s="1"/>
  <c r="IN383" i="1" s="1"/>
  <c r="P379" i="1"/>
  <c r="L379" i="1" s="1"/>
  <c r="IJ379" i="1" s="1"/>
  <c r="IL379" i="1" s="1"/>
  <c r="IN379" i="1" s="1"/>
  <c r="P373" i="1"/>
  <c r="HV265" i="1"/>
  <c r="Y265" i="1"/>
  <c r="U265" i="1"/>
  <c r="Z265" i="1"/>
  <c r="V265" i="1"/>
  <c r="W265" i="1"/>
  <c r="X265" i="1"/>
  <c r="HV261" i="1"/>
  <c r="Y261" i="1"/>
  <c r="U261" i="1"/>
  <c r="Z261" i="1"/>
  <c r="V261" i="1"/>
  <c r="W261" i="1"/>
  <c r="X261" i="1"/>
  <c r="HV257" i="1"/>
  <c r="Y257" i="1"/>
  <c r="U257" i="1"/>
  <c r="Z257" i="1"/>
  <c r="V257" i="1"/>
  <c r="W257" i="1"/>
  <c r="X257" i="1"/>
  <c r="O267" i="1"/>
  <c r="O263" i="1"/>
  <c r="O259" i="1"/>
  <c r="P264" i="1"/>
  <c r="P260" i="1"/>
  <c r="Q265" i="1"/>
  <c r="Q261" i="1"/>
  <c r="Q257" i="1"/>
  <c r="R266" i="1"/>
  <c r="R262" i="1"/>
  <c r="R258" i="1"/>
  <c r="S267" i="1"/>
  <c r="S263" i="1"/>
  <c r="S259" i="1"/>
  <c r="HV264" i="1"/>
  <c r="Z264" i="1"/>
  <c r="V264" i="1"/>
  <c r="W264" i="1"/>
  <c r="X264" i="1"/>
  <c r="Y264" i="1"/>
  <c r="U264" i="1"/>
  <c r="HV260" i="1"/>
  <c r="Z260" i="1"/>
  <c r="V260" i="1"/>
  <c r="W260" i="1"/>
  <c r="X260" i="1"/>
  <c r="Y260" i="1"/>
  <c r="U260" i="1"/>
  <c r="O266" i="1"/>
  <c r="O262" i="1"/>
  <c r="O258" i="1"/>
  <c r="P267" i="1"/>
  <c r="P263" i="1"/>
  <c r="P259" i="1"/>
  <c r="Q264" i="1"/>
  <c r="Q260" i="1"/>
  <c r="R265" i="1"/>
  <c r="R261" i="1"/>
  <c r="R257" i="1"/>
  <c r="S266" i="1"/>
  <c r="S262" i="1"/>
  <c r="S258" i="1"/>
  <c r="HV267" i="1"/>
  <c r="W267" i="1"/>
  <c r="X267" i="1"/>
  <c r="Y267" i="1"/>
  <c r="U267" i="1"/>
  <c r="Z267" i="1"/>
  <c r="V267" i="1"/>
  <c r="HV263" i="1"/>
  <c r="W263" i="1"/>
  <c r="X263" i="1"/>
  <c r="Y263" i="1"/>
  <c r="U263" i="1"/>
  <c r="Z263" i="1"/>
  <c r="V263" i="1"/>
  <c r="HV259" i="1"/>
  <c r="W259" i="1"/>
  <c r="X259" i="1"/>
  <c r="Y259" i="1"/>
  <c r="U259" i="1"/>
  <c r="Z259" i="1"/>
  <c r="V259" i="1"/>
  <c r="O265" i="1"/>
  <c r="O261" i="1"/>
  <c r="O257" i="1"/>
  <c r="P266" i="1"/>
  <c r="P262" i="1"/>
  <c r="P258" i="1"/>
  <c r="Q267" i="1"/>
  <c r="Q263" i="1"/>
  <c r="Q259" i="1"/>
  <c r="R264" i="1"/>
  <c r="R260" i="1"/>
  <c r="S265" i="1"/>
  <c r="S261" i="1"/>
  <c r="S257" i="1"/>
  <c r="HV266" i="1"/>
  <c r="X266" i="1"/>
  <c r="Y266" i="1"/>
  <c r="U266" i="1"/>
  <c r="Z266" i="1"/>
  <c r="V266" i="1"/>
  <c r="W266" i="1"/>
  <c r="HV262" i="1"/>
  <c r="X262" i="1"/>
  <c r="Y262" i="1"/>
  <c r="U262" i="1"/>
  <c r="Z262" i="1"/>
  <c r="V262" i="1"/>
  <c r="W262" i="1"/>
  <c r="HV258" i="1"/>
  <c r="X258" i="1"/>
  <c r="Y258" i="1"/>
  <c r="U258" i="1"/>
  <c r="Z258" i="1"/>
  <c r="V258" i="1"/>
  <c r="W258" i="1"/>
  <c r="O264" i="1"/>
  <c r="O260" i="1"/>
  <c r="P265" i="1"/>
  <c r="P261" i="1"/>
  <c r="P257" i="1"/>
  <c r="Q266" i="1"/>
  <c r="Q262" i="1"/>
  <c r="Q258" i="1"/>
  <c r="R267" i="1"/>
  <c r="R263" i="1"/>
  <c r="R259" i="1"/>
  <c r="S264" i="1"/>
  <c r="S260" i="1"/>
  <c r="T265" i="1"/>
  <c r="T261" i="1"/>
  <c r="T257" i="1"/>
  <c r="HV85" i="1"/>
  <c r="Z85" i="1"/>
  <c r="Y85" i="1"/>
  <c r="X85" i="1"/>
  <c r="W85" i="1"/>
  <c r="V85" i="1"/>
  <c r="U85" i="1"/>
  <c r="HV65" i="1"/>
  <c r="HV61" i="1"/>
  <c r="HV57" i="1"/>
  <c r="HV53" i="1"/>
  <c r="HV49" i="1"/>
  <c r="HV45" i="1"/>
  <c r="HV41" i="1"/>
  <c r="HV37" i="1"/>
  <c r="HV33" i="1"/>
  <c r="HV29" i="1"/>
  <c r="HV25" i="1"/>
  <c r="HV21" i="1"/>
  <c r="HV17" i="1"/>
  <c r="HV13" i="1"/>
  <c r="HV9" i="1"/>
  <c r="HV68" i="1"/>
  <c r="HV64" i="1"/>
  <c r="HV60" i="1"/>
  <c r="HV56" i="1"/>
  <c r="HV52" i="1"/>
  <c r="HV48" i="1"/>
  <c r="HV44" i="1"/>
  <c r="HV40" i="1"/>
  <c r="HV36" i="1"/>
  <c r="HV32" i="1"/>
  <c r="HV28" i="1"/>
  <c r="HV24" i="1"/>
  <c r="HV20" i="1"/>
  <c r="HV16" i="1"/>
  <c r="HV12" i="1"/>
  <c r="HV67" i="1"/>
  <c r="HV63" i="1"/>
  <c r="HV59" i="1"/>
  <c r="HV55" i="1"/>
  <c r="HV51" i="1"/>
  <c r="HV47" i="1"/>
  <c r="HV43" i="1"/>
  <c r="HV39" i="1"/>
  <c r="HV35" i="1"/>
  <c r="HV31" i="1"/>
  <c r="HV27" i="1"/>
  <c r="HV23" i="1"/>
  <c r="HV19" i="1"/>
  <c r="HV15" i="1"/>
  <c r="HV11" i="1"/>
  <c r="HV66" i="1"/>
  <c r="HV62" i="1"/>
  <c r="HV58" i="1"/>
  <c r="HV54" i="1"/>
  <c r="HV50" i="1"/>
  <c r="HV46" i="1"/>
  <c r="HV42" i="1"/>
  <c r="HV38" i="1"/>
  <c r="HV34" i="1"/>
  <c r="HV30" i="1"/>
  <c r="HV26" i="1"/>
  <c r="HV22" i="1"/>
  <c r="HV18" i="1"/>
  <c r="HV14" i="1"/>
  <c r="HV10" i="1"/>
  <c r="HV256" i="1"/>
  <c r="Z256" i="1"/>
  <c r="X256" i="1"/>
  <c r="Y256" i="1"/>
  <c r="W256" i="1"/>
  <c r="V256" i="1"/>
  <c r="U256" i="1"/>
  <c r="T256" i="1"/>
  <c r="S256" i="1"/>
  <c r="R256" i="1"/>
  <c r="Q256" i="1"/>
  <c r="P256" i="1"/>
  <c r="HV252" i="1"/>
  <c r="Z252" i="1"/>
  <c r="X252" i="1"/>
  <c r="Y252" i="1"/>
  <c r="W252" i="1"/>
  <c r="V252" i="1"/>
  <c r="U252" i="1"/>
  <c r="T252" i="1"/>
  <c r="S252" i="1"/>
  <c r="R252" i="1"/>
  <c r="Q252" i="1"/>
  <c r="P252" i="1"/>
  <c r="O252" i="1"/>
  <c r="HV248" i="1"/>
  <c r="Z248" i="1"/>
  <c r="X248" i="1"/>
  <c r="Y248" i="1"/>
  <c r="W248" i="1"/>
  <c r="V248" i="1"/>
  <c r="U248" i="1"/>
  <c r="T248" i="1"/>
  <c r="S248" i="1"/>
  <c r="R248" i="1"/>
  <c r="Q248" i="1"/>
  <c r="P248" i="1"/>
  <c r="O248" i="1"/>
  <c r="HV244" i="1"/>
  <c r="Z244" i="1"/>
  <c r="X244" i="1"/>
  <c r="Y244" i="1"/>
  <c r="W244" i="1"/>
  <c r="V244" i="1"/>
  <c r="U244" i="1"/>
  <c r="T244" i="1"/>
  <c r="S244" i="1"/>
  <c r="R244" i="1"/>
  <c r="Q244" i="1"/>
  <c r="P244" i="1"/>
  <c r="O244" i="1"/>
  <c r="HV240" i="1"/>
  <c r="Z240" i="1"/>
  <c r="X240" i="1"/>
  <c r="Y240" i="1"/>
  <c r="W240" i="1"/>
  <c r="V240" i="1"/>
  <c r="U240" i="1"/>
  <c r="T240" i="1"/>
  <c r="S240" i="1"/>
  <c r="R240" i="1"/>
  <c r="Q240" i="1"/>
  <c r="P240" i="1"/>
  <c r="O240" i="1"/>
  <c r="HV236" i="1"/>
  <c r="Z236" i="1"/>
  <c r="X236" i="1"/>
  <c r="Y236" i="1"/>
  <c r="W236" i="1"/>
  <c r="V236" i="1"/>
  <c r="U236" i="1"/>
  <c r="T236" i="1"/>
  <c r="S236" i="1"/>
  <c r="R236" i="1"/>
  <c r="Q236" i="1"/>
  <c r="P236" i="1"/>
  <c r="O236" i="1"/>
  <c r="HV232" i="1"/>
  <c r="Z232" i="1"/>
  <c r="X232" i="1"/>
  <c r="Y232" i="1"/>
  <c r="W232" i="1"/>
  <c r="V232" i="1"/>
  <c r="U232" i="1"/>
  <c r="T232" i="1"/>
  <c r="S232" i="1"/>
  <c r="R232" i="1"/>
  <c r="Q232" i="1"/>
  <c r="P232" i="1"/>
  <c r="O232" i="1"/>
  <c r="HV228" i="1"/>
  <c r="Z228" i="1"/>
  <c r="X228" i="1"/>
  <c r="Y228" i="1"/>
  <c r="W228" i="1"/>
  <c r="V228" i="1"/>
  <c r="U228" i="1"/>
  <c r="T228" i="1"/>
  <c r="S228" i="1"/>
  <c r="R228" i="1"/>
  <c r="Q228" i="1"/>
  <c r="P228" i="1"/>
  <c r="O228" i="1"/>
  <c r="HV224" i="1"/>
  <c r="Z224" i="1"/>
  <c r="X224" i="1"/>
  <c r="Y224" i="1"/>
  <c r="W224" i="1"/>
  <c r="V224" i="1"/>
  <c r="U224" i="1"/>
  <c r="T224" i="1"/>
  <c r="S224" i="1"/>
  <c r="R224" i="1"/>
  <c r="Q224" i="1"/>
  <c r="P224" i="1"/>
  <c r="O224" i="1"/>
  <c r="HV220" i="1"/>
  <c r="Y220" i="1"/>
  <c r="Z220" i="1"/>
  <c r="X220" i="1"/>
  <c r="W220" i="1"/>
  <c r="V220" i="1"/>
  <c r="U220" i="1"/>
  <c r="T220" i="1"/>
  <c r="S220" i="1"/>
  <c r="R220" i="1"/>
  <c r="Q220" i="1"/>
  <c r="P220" i="1"/>
  <c r="O220" i="1"/>
  <c r="HV216" i="1"/>
  <c r="Y216" i="1"/>
  <c r="Z216" i="1"/>
  <c r="X216" i="1"/>
  <c r="W216" i="1"/>
  <c r="V216" i="1"/>
  <c r="U216" i="1"/>
  <c r="T216" i="1"/>
  <c r="S216" i="1"/>
  <c r="R216" i="1"/>
  <c r="Q216" i="1"/>
  <c r="P216" i="1"/>
  <c r="O216" i="1"/>
  <c r="HV212" i="1"/>
  <c r="Y212" i="1"/>
  <c r="Z212" i="1"/>
  <c r="X212" i="1"/>
  <c r="W212" i="1"/>
  <c r="V212" i="1"/>
  <c r="U212" i="1"/>
  <c r="M212" i="1" s="1"/>
  <c r="T212" i="1"/>
  <c r="S212" i="1"/>
  <c r="R212" i="1"/>
  <c r="Q212" i="1"/>
  <c r="P212" i="1"/>
  <c r="O212" i="1"/>
  <c r="HV208" i="1"/>
  <c r="Y208" i="1"/>
  <c r="Z208" i="1"/>
  <c r="X208" i="1"/>
  <c r="W208" i="1"/>
  <c r="V208" i="1"/>
  <c r="U208" i="1"/>
  <c r="T208" i="1"/>
  <c r="S208" i="1"/>
  <c r="R208" i="1"/>
  <c r="Q208" i="1"/>
  <c r="P208" i="1"/>
  <c r="O208" i="1"/>
  <c r="HV204" i="1"/>
  <c r="Y204" i="1"/>
  <c r="Z204" i="1"/>
  <c r="X204" i="1"/>
  <c r="W204" i="1"/>
  <c r="V204" i="1"/>
  <c r="U204" i="1"/>
  <c r="T204" i="1"/>
  <c r="S204" i="1"/>
  <c r="R204" i="1"/>
  <c r="Q204" i="1"/>
  <c r="P204" i="1"/>
  <c r="O204" i="1"/>
  <c r="HV200" i="1"/>
  <c r="Y200" i="1"/>
  <c r="Z200" i="1"/>
  <c r="X200" i="1"/>
  <c r="W200" i="1"/>
  <c r="V200" i="1"/>
  <c r="U200" i="1"/>
  <c r="S200" i="1"/>
  <c r="R200" i="1"/>
  <c r="P200" i="1"/>
  <c r="HV196" i="1"/>
  <c r="Y196" i="1"/>
  <c r="Z196" i="1"/>
  <c r="X196" i="1"/>
  <c r="W196" i="1"/>
  <c r="V196" i="1"/>
  <c r="U196" i="1"/>
  <c r="S196" i="1"/>
  <c r="R196" i="1"/>
  <c r="P196" i="1"/>
  <c r="HV192" i="1"/>
  <c r="Y192" i="1"/>
  <c r="Z192" i="1"/>
  <c r="X192" i="1"/>
  <c r="W192" i="1"/>
  <c r="V192" i="1"/>
  <c r="U192" i="1"/>
  <c r="S192" i="1"/>
  <c r="R192" i="1"/>
  <c r="P192" i="1"/>
  <c r="HV188" i="1"/>
  <c r="Y188" i="1"/>
  <c r="Z188" i="1"/>
  <c r="X188" i="1"/>
  <c r="W188" i="1"/>
  <c r="V188" i="1"/>
  <c r="U188" i="1"/>
  <c r="S188" i="1"/>
  <c r="R188" i="1"/>
  <c r="P188" i="1"/>
  <c r="HV184" i="1"/>
  <c r="Y184" i="1"/>
  <c r="Z184" i="1"/>
  <c r="X184" i="1"/>
  <c r="W184" i="1"/>
  <c r="V184" i="1"/>
  <c r="U184" i="1"/>
  <c r="S184" i="1"/>
  <c r="R184" i="1"/>
  <c r="P184" i="1"/>
  <c r="HV180" i="1"/>
  <c r="Y180" i="1"/>
  <c r="Z180" i="1"/>
  <c r="X180" i="1"/>
  <c r="W180" i="1"/>
  <c r="V180" i="1"/>
  <c r="U180" i="1"/>
  <c r="S180" i="1"/>
  <c r="R180" i="1"/>
  <c r="P180" i="1"/>
  <c r="HV176" i="1"/>
  <c r="Y176" i="1"/>
  <c r="Z176" i="1"/>
  <c r="X176" i="1"/>
  <c r="W176" i="1"/>
  <c r="V176" i="1"/>
  <c r="U176" i="1"/>
  <c r="S176" i="1"/>
  <c r="R176" i="1"/>
  <c r="P176" i="1"/>
  <c r="HV172" i="1"/>
  <c r="Y172" i="1"/>
  <c r="Z172" i="1"/>
  <c r="X172" i="1"/>
  <c r="W172" i="1"/>
  <c r="V172" i="1"/>
  <c r="U172" i="1"/>
  <c r="S172" i="1"/>
  <c r="R172" i="1"/>
  <c r="P172" i="1"/>
  <c r="HV168" i="1"/>
  <c r="Y168" i="1"/>
  <c r="Z168" i="1"/>
  <c r="X168" i="1"/>
  <c r="W168" i="1"/>
  <c r="V168" i="1"/>
  <c r="U168" i="1"/>
  <c r="S168" i="1"/>
  <c r="R168" i="1"/>
  <c r="P168" i="1"/>
  <c r="HV164" i="1"/>
  <c r="Y164" i="1"/>
  <c r="Z164" i="1"/>
  <c r="X164" i="1"/>
  <c r="W164" i="1"/>
  <c r="V164" i="1"/>
  <c r="U164" i="1"/>
  <c r="S164" i="1"/>
  <c r="R164" i="1"/>
  <c r="P164" i="1"/>
  <c r="HV160" i="1"/>
  <c r="Y160" i="1"/>
  <c r="Z160" i="1"/>
  <c r="X160" i="1"/>
  <c r="W160" i="1"/>
  <c r="V160" i="1"/>
  <c r="U160" i="1"/>
  <c r="S160" i="1"/>
  <c r="R160" i="1"/>
  <c r="P160" i="1"/>
  <c r="HV156" i="1"/>
  <c r="Y156" i="1"/>
  <c r="Z156" i="1"/>
  <c r="X156" i="1"/>
  <c r="W156" i="1"/>
  <c r="V156" i="1"/>
  <c r="U156" i="1"/>
  <c r="S156" i="1"/>
  <c r="R156" i="1"/>
  <c r="P156" i="1"/>
  <c r="HV152" i="1"/>
  <c r="Y152" i="1"/>
  <c r="Z152" i="1"/>
  <c r="X152" i="1"/>
  <c r="W152" i="1"/>
  <c r="V152" i="1"/>
  <c r="U152" i="1"/>
  <c r="S152" i="1"/>
  <c r="R152" i="1"/>
  <c r="P152" i="1"/>
  <c r="HV148" i="1"/>
  <c r="Y148" i="1"/>
  <c r="Z148" i="1"/>
  <c r="X148" i="1"/>
  <c r="W148" i="1"/>
  <c r="U148" i="1"/>
  <c r="V148" i="1"/>
  <c r="S148" i="1"/>
  <c r="R148" i="1"/>
  <c r="P148" i="1"/>
  <c r="HV144" i="1"/>
  <c r="Y144" i="1"/>
  <c r="Z144" i="1"/>
  <c r="X144" i="1"/>
  <c r="W144" i="1"/>
  <c r="U144" i="1"/>
  <c r="V144" i="1"/>
  <c r="S144" i="1"/>
  <c r="R144" i="1"/>
  <c r="P144" i="1"/>
  <c r="HV140" i="1"/>
  <c r="Y140" i="1"/>
  <c r="Z140" i="1"/>
  <c r="X140" i="1"/>
  <c r="W140" i="1"/>
  <c r="U140" i="1"/>
  <c r="V140" i="1"/>
  <c r="S140" i="1"/>
  <c r="R140" i="1"/>
  <c r="P140" i="1"/>
  <c r="HV136" i="1"/>
  <c r="Y136" i="1"/>
  <c r="Z136" i="1"/>
  <c r="X136" i="1"/>
  <c r="W136" i="1"/>
  <c r="U136" i="1"/>
  <c r="V136" i="1"/>
  <c r="S136" i="1"/>
  <c r="R136" i="1"/>
  <c r="P136" i="1"/>
  <c r="HV132" i="1"/>
  <c r="Y132" i="1"/>
  <c r="Z132" i="1"/>
  <c r="X132" i="1"/>
  <c r="W132" i="1"/>
  <c r="U132" i="1"/>
  <c r="V132" i="1"/>
  <c r="S132" i="1"/>
  <c r="R132" i="1"/>
  <c r="P132" i="1"/>
  <c r="HV128" i="1"/>
  <c r="Y128" i="1"/>
  <c r="Z128" i="1"/>
  <c r="X128" i="1"/>
  <c r="W128" i="1"/>
  <c r="U128" i="1"/>
  <c r="V128" i="1"/>
  <c r="S128" i="1"/>
  <c r="R128" i="1"/>
  <c r="P128" i="1"/>
  <c r="HV124" i="1"/>
  <c r="Y124" i="1"/>
  <c r="Z124" i="1"/>
  <c r="X124" i="1"/>
  <c r="W124" i="1"/>
  <c r="U124" i="1"/>
  <c r="V124" i="1"/>
  <c r="S124" i="1"/>
  <c r="R124" i="1"/>
  <c r="P124" i="1"/>
  <c r="HV120" i="1"/>
  <c r="Y120" i="1"/>
  <c r="Z120" i="1"/>
  <c r="X120" i="1"/>
  <c r="W120" i="1"/>
  <c r="U120" i="1"/>
  <c r="V120" i="1"/>
  <c r="S120" i="1"/>
  <c r="R120" i="1"/>
  <c r="P120" i="1"/>
  <c r="HV116" i="1"/>
  <c r="Y116" i="1"/>
  <c r="Z116" i="1"/>
  <c r="X116" i="1"/>
  <c r="W116" i="1"/>
  <c r="U116" i="1"/>
  <c r="V116" i="1"/>
  <c r="S116" i="1"/>
  <c r="R116" i="1"/>
  <c r="P116" i="1"/>
  <c r="HV112" i="1"/>
  <c r="Y112" i="1"/>
  <c r="Z112" i="1"/>
  <c r="X112" i="1"/>
  <c r="W112" i="1"/>
  <c r="U112" i="1"/>
  <c r="V112" i="1"/>
  <c r="S112" i="1"/>
  <c r="R112" i="1"/>
  <c r="P112" i="1"/>
  <c r="HV108" i="1"/>
  <c r="Y108" i="1"/>
  <c r="Z108" i="1"/>
  <c r="X108" i="1"/>
  <c r="W108" i="1"/>
  <c r="U108" i="1"/>
  <c r="V108" i="1"/>
  <c r="S108" i="1"/>
  <c r="R108" i="1"/>
  <c r="P108" i="1"/>
  <c r="HV104" i="1"/>
  <c r="Y104" i="1"/>
  <c r="Z104" i="1"/>
  <c r="X104" i="1"/>
  <c r="W104" i="1"/>
  <c r="U104" i="1"/>
  <c r="V104" i="1"/>
  <c r="S104" i="1"/>
  <c r="R104" i="1"/>
  <c r="P104" i="1"/>
  <c r="HV100" i="1"/>
  <c r="Y100" i="1"/>
  <c r="Z100" i="1"/>
  <c r="X100" i="1"/>
  <c r="W100" i="1"/>
  <c r="U100" i="1"/>
  <c r="V100" i="1"/>
  <c r="S100" i="1"/>
  <c r="R100" i="1"/>
  <c r="P100" i="1"/>
  <c r="HV96" i="1"/>
  <c r="Y96" i="1"/>
  <c r="Z96" i="1"/>
  <c r="X96" i="1"/>
  <c r="W96" i="1"/>
  <c r="U96" i="1"/>
  <c r="V96" i="1"/>
  <c r="S96" i="1"/>
  <c r="R96" i="1"/>
  <c r="P96" i="1"/>
  <c r="HV92" i="1"/>
  <c r="Y92" i="1"/>
  <c r="Z92" i="1"/>
  <c r="X92" i="1"/>
  <c r="W92" i="1"/>
  <c r="U92" i="1"/>
  <c r="V92" i="1"/>
  <c r="S92" i="1"/>
  <c r="R92" i="1"/>
  <c r="P92" i="1"/>
  <c r="HV88" i="1"/>
  <c r="Y88" i="1"/>
  <c r="Z88" i="1"/>
  <c r="X88" i="1"/>
  <c r="W88" i="1"/>
  <c r="U88" i="1"/>
  <c r="V88" i="1"/>
  <c r="S88" i="1"/>
  <c r="R88" i="1"/>
  <c r="P88" i="1"/>
  <c r="HV84" i="1"/>
  <c r="Y84" i="1"/>
  <c r="Z84" i="1"/>
  <c r="X84" i="1"/>
  <c r="W84" i="1"/>
  <c r="U84" i="1"/>
  <c r="V84" i="1"/>
  <c r="Y80" i="1"/>
  <c r="Z80" i="1"/>
  <c r="X80" i="1"/>
  <c r="W80" i="1"/>
  <c r="U80" i="1"/>
  <c r="V80" i="1"/>
  <c r="HV72" i="1"/>
  <c r="Z72" i="1"/>
  <c r="Y72" i="1"/>
  <c r="W72" i="1"/>
  <c r="X72" i="1"/>
  <c r="U72" i="1"/>
  <c r="V72" i="1"/>
  <c r="O256" i="1"/>
  <c r="HV255" i="1"/>
  <c r="Z255" i="1"/>
  <c r="X255" i="1"/>
  <c r="Y255" i="1"/>
  <c r="V255" i="1"/>
  <c r="W255" i="1"/>
  <c r="U255" i="1"/>
  <c r="T255" i="1"/>
  <c r="S255" i="1"/>
  <c r="R255" i="1"/>
  <c r="Q255" i="1"/>
  <c r="P255" i="1"/>
  <c r="HV251" i="1"/>
  <c r="Z251" i="1"/>
  <c r="X251" i="1"/>
  <c r="Y251" i="1"/>
  <c r="V251" i="1"/>
  <c r="W251" i="1"/>
  <c r="U251" i="1"/>
  <c r="T251" i="1"/>
  <c r="S251" i="1"/>
  <c r="R251" i="1"/>
  <c r="Q251" i="1"/>
  <c r="P251" i="1"/>
  <c r="O251" i="1"/>
  <c r="HV247" i="1"/>
  <c r="Z247" i="1"/>
  <c r="X247" i="1"/>
  <c r="Y247" i="1"/>
  <c r="V247" i="1"/>
  <c r="W247" i="1"/>
  <c r="U247" i="1"/>
  <c r="T247" i="1"/>
  <c r="S247" i="1"/>
  <c r="R247" i="1"/>
  <c r="Q247" i="1"/>
  <c r="P247" i="1"/>
  <c r="O247" i="1"/>
  <c r="HV243" i="1"/>
  <c r="Z243" i="1"/>
  <c r="X243" i="1"/>
  <c r="Y243" i="1"/>
  <c r="V243" i="1"/>
  <c r="W243" i="1"/>
  <c r="U243" i="1"/>
  <c r="T243" i="1"/>
  <c r="S243" i="1"/>
  <c r="R243" i="1"/>
  <c r="Q243" i="1"/>
  <c r="P243" i="1"/>
  <c r="O243" i="1"/>
  <c r="HV239" i="1"/>
  <c r="Z239" i="1"/>
  <c r="X239" i="1"/>
  <c r="Y239" i="1"/>
  <c r="V239" i="1"/>
  <c r="W239" i="1"/>
  <c r="U239" i="1"/>
  <c r="T239" i="1"/>
  <c r="S239" i="1"/>
  <c r="R239" i="1"/>
  <c r="Q239" i="1"/>
  <c r="P239" i="1"/>
  <c r="O239" i="1"/>
  <c r="HV235" i="1"/>
  <c r="Z235" i="1"/>
  <c r="X235" i="1"/>
  <c r="Y235" i="1"/>
  <c r="V235" i="1"/>
  <c r="W235" i="1"/>
  <c r="U235" i="1"/>
  <c r="T235" i="1"/>
  <c r="S235" i="1"/>
  <c r="R235" i="1"/>
  <c r="Q235" i="1"/>
  <c r="P235" i="1"/>
  <c r="O235" i="1"/>
  <c r="HV231" i="1"/>
  <c r="Z231" i="1"/>
  <c r="X231" i="1"/>
  <c r="Y231" i="1"/>
  <c r="V231" i="1"/>
  <c r="W231" i="1"/>
  <c r="U231" i="1"/>
  <c r="T231" i="1"/>
  <c r="S231" i="1"/>
  <c r="R231" i="1"/>
  <c r="Q231" i="1"/>
  <c r="P231" i="1"/>
  <c r="O231" i="1"/>
  <c r="HV227" i="1"/>
  <c r="Z227" i="1"/>
  <c r="X227" i="1"/>
  <c r="Y227" i="1"/>
  <c r="V227" i="1"/>
  <c r="W227" i="1"/>
  <c r="U227" i="1"/>
  <c r="T227" i="1"/>
  <c r="S227" i="1"/>
  <c r="R227" i="1"/>
  <c r="Q227" i="1"/>
  <c r="P227" i="1"/>
  <c r="O227" i="1"/>
  <c r="HV223" i="1"/>
  <c r="Z223" i="1"/>
  <c r="X223" i="1"/>
  <c r="Y223" i="1"/>
  <c r="V223" i="1"/>
  <c r="W223" i="1"/>
  <c r="U223" i="1"/>
  <c r="T223" i="1"/>
  <c r="S223" i="1"/>
  <c r="R223" i="1"/>
  <c r="Q223" i="1"/>
  <c r="P223" i="1"/>
  <c r="O223" i="1"/>
  <c r="HV219" i="1"/>
  <c r="Y219" i="1"/>
  <c r="Z219" i="1"/>
  <c r="X219" i="1"/>
  <c r="V219" i="1"/>
  <c r="W219" i="1"/>
  <c r="U219" i="1"/>
  <c r="T219" i="1"/>
  <c r="S219" i="1"/>
  <c r="R219" i="1"/>
  <c r="Q219" i="1"/>
  <c r="P219" i="1"/>
  <c r="O219" i="1"/>
  <c r="HV215" i="1"/>
  <c r="Y215" i="1"/>
  <c r="Z215" i="1"/>
  <c r="X215" i="1"/>
  <c r="V215" i="1"/>
  <c r="W215" i="1"/>
  <c r="U215" i="1"/>
  <c r="T215" i="1"/>
  <c r="S215" i="1"/>
  <c r="R215" i="1"/>
  <c r="Q215" i="1"/>
  <c r="P215" i="1"/>
  <c r="O215" i="1"/>
  <c r="HV211" i="1"/>
  <c r="Y211" i="1"/>
  <c r="Z211" i="1"/>
  <c r="X211" i="1"/>
  <c r="V211" i="1"/>
  <c r="W211" i="1"/>
  <c r="U211" i="1"/>
  <c r="T211" i="1"/>
  <c r="S211" i="1"/>
  <c r="R211" i="1"/>
  <c r="Q211" i="1"/>
  <c r="P211" i="1"/>
  <c r="O211" i="1"/>
  <c r="HV207" i="1"/>
  <c r="Y207" i="1"/>
  <c r="Z207" i="1"/>
  <c r="X207" i="1"/>
  <c r="V207" i="1"/>
  <c r="W207" i="1"/>
  <c r="U207" i="1"/>
  <c r="T207" i="1"/>
  <c r="S207" i="1"/>
  <c r="R207" i="1"/>
  <c r="Q207" i="1"/>
  <c r="P207" i="1"/>
  <c r="O207" i="1"/>
  <c r="HV203" i="1"/>
  <c r="Y203" i="1"/>
  <c r="Z203" i="1"/>
  <c r="X203" i="1"/>
  <c r="V203" i="1"/>
  <c r="W203" i="1"/>
  <c r="U203" i="1"/>
  <c r="T203" i="1"/>
  <c r="S203" i="1"/>
  <c r="R203" i="1"/>
  <c r="Q203" i="1"/>
  <c r="P203" i="1"/>
  <c r="O203" i="1"/>
  <c r="HV199" i="1"/>
  <c r="Y199" i="1"/>
  <c r="Z199" i="1"/>
  <c r="X199" i="1"/>
  <c r="V199" i="1"/>
  <c r="W199" i="1"/>
  <c r="U199" i="1"/>
  <c r="S199" i="1"/>
  <c r="R199" i="1"/>
  <c r="P199" i="1"/>
  <c r="HV195" i="1"/>
  <c r="Y195" i="1"/>
  <c r="Z195" i="1"/>
  <c r="X195" i="1"/>
  <c r="V195" i="1"/>
  <c r="W195" i="1"/>
  <c r="U195" i="1"/>
  <c r="T195" i="1"/>
  <c r="S195" i="1"/>
  <c r="R195" i="1"/>
  <c r="Q195" i="1"/>
  <c r="P195" i="1"/>
  <c r="O195" i="1"/>
  <c r="HV191" i="1"/>
  <c r="Y191" i="1"/>
  <c r="Z191" i="1"/>
  <c r="X191" i="1"/>
  <c r="V191" i="1"/>
  <c r="W191" i="1"/>
  <c r="U191" i="1"/>
  <c r="S191" i="1"/>
  <c r="R191" i="1"/>
  <c r="P191" i="1"/>
  <c r="HV187" i="1"/>
  <c r="Y187" i="1"/>
  <c r="Z187" i="1"/>
  <c r="X187" i="1"/>
  <c r="V187" i="1"/>
  <c r="W187" i="1"/>
  <c r="U187" i="1"/>
  <c r="S187" i="1"/>
  <c r="R187" i="1"/>
  <c r="P187" i="1"/>
  <c r="HV183" i="1"/>
  <c r="Y183" i="1"/>
  <c r="Z183" i="1"/>
  <c r="X183" i="1"/>
  <c r="W183" i="1"/>
  <c r="V183" i="1"/>
  <c r="U183" i="1"/>
  <c r="S183" i="1"/>
  <c r="R183" i="1"/>
  <c r="P183" i="1"/>
  <c r="HV179" i="1"/>
  <c r="Y179" i="1"/>
  <c r="Z179" i="1"/>
  <c r="X179" i="1"/>
  <c r="W179" i="1"/>
  <c r="V179" i="1"/>
  <c r="U179" i="1"/>
  <c r="S179" i="1"/>
  <c r="R179" i="1"/>
  <c r="P179" i="1"/>
  <c r="HV175" i="1"/>
  <c r="Y175" i="1"/>
  <c r="Z175" i="1"/>
  <c r="X175" i="1"/>
  <c r="W175" i="1"/>
  <c r="V175" i="1"/>
  <c r="U175" i="1"/>
  <c r="S175" i="1"/>
  <c r="R175" i="1"/>
  <c r="P175" i="1"/>
  <c r="HV171" i="1"/>
  <c r="Y171" i="1"/>
  <c r="Z171" i="1"/>
  <c r="X171" i="1"/>
  <c r="W171" i="1"/>
  <c r="V171" i="1"/>
  <c r="U171" i="1"/>
  <c r="S171" i="1"/>
  <c r="R171" i="1"/>
  <c r="P171" i="1"/>
  <c r="HV167" i="1"/>
  <c r="Y167" i="1"/>
  <c r="Z167" i="1"/>
  <c r="X167" i="1"/>
  <c r="W167" i="1"/>
  <c r="V167" i="1"/>
  <c r="U167" i="1"/>
  <c r="S167" i="1"/>
  <c r="R167" i="1"/>
  <c r="P167" i="1"/>
  <c r="HV163" i="1"/>
  <c r="Y163" i="1"/>
  <c r="Z163" i="1"/>
  <c r="X163" i="1"/>
  <c r="W163" i="1"/>
  <c r="V163" i="1"/>
  <c r="U163" i="1"/>
  <c r="S163" i="1"/>
  <c r="R163" i="1"/>
  <c r="P163" i="1"/>
  <c r="HV159" i="1"/>
  <c r="Y159" i="1"/>
  <c r="Z159" i="1"/>
  <c r="X159" i="1"/>
  <c r="W159" i="1"/>
  <c r="V159" i="1"/>
  <c r="U159" i="1"/>
  <c r="S159" i="1"/>
  <c r="R159" i="1"/>
  <c r="P159" i="1"/>
  <c r="HV155" i="1"/>
  <c r="Y155" i="1"/>
  <c r="Z155" i="1"/>
  <c r="X155" i="1"/>
  <c r="W155" i="1"/>
  <c r="V155" i="1"/>
  <c r="U155" i="1"/>
  <c r="S155" i="1"/>
  <c r="R155" i="1"/>
  <c r="P155" i="1"/>
  <c r="HV151" i="1"/>
  <c r="Y151" i="1"/>
  <c r="Z151" i="1"/>
  <c r="X151" i="1"/>
  <c r="W151" i="1"/>
  <c r="V151" i="1"/>
  <c r="U151" i="1"/>
  <c r="S151" i="1"/>
  <c r="R151" i="1"/>
  <c r="P151" i="1"/>
  <c r="HV147" i="1"/>
  <c r="Y147" i="1"/>
  <c r="Z147" i="1"/>
  <c r="X147" i="1"/>
  <c r="W147" i="1"/>
  <c r="V147" i="1"/>
  <c r="U147" i="1"/>
  <c r="S147" i="1"/>
  <c r="R147" i="1"/>
  <c r="P147" i="1"/>
  <c r="HV143" i="1"/>
  <c r="Y143" i="1"/>
  <c r="Z143" i="1"/>
  <c r="X143" i="1"/>
  <c r="W143" i="1"/>
  <c r="V143" i="1"/>
  <c r="U143" i="1"/>
  <c r="S143" i="1"/>
  <c r="R143" i="1"/>
  <c r="P143" i="1"/>
  <c r="HV139" i="1"/>
  <c r="Y139" i="1"/>
  <c r="Z139" i="1"/>
  <c r="X139" i="1"/>
  <c r="W139" i="1"/>
  <c r="V139" i="1"/>
  <c r="U139" i="1"/>
  <c r="S139" i="1"/>
  <c r="R139" i="1"/>
  <c r="P139" i="1"/>
  <c r="HV135" i="1"/>
  <c r="Y135" i="1"/>
  <c r="Z135" i="1"/>
  <c r="X135" i="1"/>
  <c r="W135" i="1"/>
  <c r="V135" i="1"/>
  <c r="U135" i="1"/>
  <c r="S135" i="1"/>
  <c r="R135" i="1"/>
  <c r="P135" i="1"/>
  <c r="HV131" i="1"/>
  <c r="Y131" i="1"/>
  <c r="Z131" i="1"/>
  <c r="X131" i="1"/>
  <c r="W131" i="1"/>
  <c r="V131" i="1"/>
  <c r="U131" i="1"/>
  <c r="S131" i="1"/>
  <c r="R131" i="1"/>
  <c r="P131" i="1"/>
  <c r="HV127" i="1"/>
  <c r="Y127" i="1"/>
  <c r="Z127" i="1"/>
  <c r="X127" i="1"/>
  <c r="W127" i="1"/>
  <c r="V127" i="1"/>
  <c r="U127" i="1"/>
  <c r="S127" i="1"/>
  <c r="R127" i="1"/>
  <c r="P127" i="1"/>
  <c r="HV123" i="1"/>
  <c r="Y123" i="1"/>
  <c r="Z123" i="1"/>
  <c r="X123" i="1"/>
  <c r="W123" i="1"/>
  <c r="V123" i="1"/>
  <c r="U123" i="1"/>
  <c r="S123" i="1"/>
  <c r="R123" i="1"/>
  <c r="P123" i="1"/>
  <c r="HV119" i="1"/>
  <c r="Y119" i="1"/>
  <c r="Z119" i="1"/>
  <c r="X119" i="1"/>
  <c r="W119" i="1"/>
  <c r="V119" i="1"/>
  <c r="U119" i="1"/>
  <c r="S119" i="1"/>
  <c r="R119" i="1"/>
  <c r="P119" i="1"/>
  <c r="HV115" i="1"/>
  <c r="Y115" i="1"/>
  <c r="Z115" i="1"/>
  <c r="X115" i="1"/>
  <c r="W115" i="1"/>
  <c r="V115" i="1"/>
  <c r="U115" i="1"/>
  <c r="S115" i="1"/>
  <c r="R115" i="1"/>
  <c r="P115" i="1"/>
  <c r="HV111" i="1"/>
  <c r="Y111" i="1"/>
  <c r="Z111" i="1"/>
  <c r="X111" i="1"/>
  <c r="W111" i="1"/>
  <c r="V111" i="1"/>
  <c r="U111" i="1"/>
  <c r="S111" i="1"/>
  <c r="R111" i="1"/>
  <c r="P111" i="1"/>
  <c r="HV107" i="1"/>
  <c r="Y107" i="1"/>
  <c r="Z107" i="1"/>
  <c r="X107" i="1"/>
  <c r="W107" i="1"/>
  <c r="V107" i="1"/>
  <c r="U107" i="1"/>
  <c r="S107" i="1"/>
  <c r="R107" i="1"/>
  <c r="P107" i="1"/>
  <c r="HV103" i="1"/>
  <c r="Y103" i="1"/>
  <c r="Z103" i="1"/>
  <c r="X103" i="1"/>
  <c r="W103" i="1"/>
  <c r="V103" i="1"/>
  <c r="U103" i="1"/>
  <c r="S103" i="1"/>
  <c r="R103" i="1"/>
  <c r="P103" i="1"/>
  <c r="HV99" i="1"/>
  <c r="Y99" i="1"/>
  <c r="Z99" i="1"/>
  <c r="X99" i="1"/>
  <c r="W99" i="1"/>
  <c r="V99" i="1"/>
  <c r="U99" i="1"/>
  <c r="S99" i="1"/>
  <c r="R99" i="1"/>
  <c r="P99" i="1"/>
  <c r="HV95" i="1"/>
  <c r="Y95" i="1"/>
  <c r="Z95" i="1"/>
  <c r="X95" i="1"/>
  <c r="W95" i="1"/>
  <c r="V95" i="1"/>
  <c r="U95" i="1"/>
  <c r="S95" i="1"/>
  <c r="R95" i="1"/>
  <c r="P95" i="1"/>
  <c r="HV91" i="1"/>
  <c r="Y91" i="1"/>
  <c r="Z91" i="1"/>
  <c r="X91" i="1"/>
  <c r="W91" i="1"/>
  <c r="V91" i="1"/>
  <c r="U91" i="1"/>
  <c r="S91" i="1"/>
  <c r="R91" i="1"/>
  <c r="P91" i="1"/>
  <c r="HV87" i="1"/>
  <c r="Y87" i="1"/>
  <c r="Z87" i="1"/>
  <c r="X87" i="1"/>
  <c r="W87" i="1"/>
  <c r="V87" i="1"/>
  <c r="U87" i="1"/>
  <c r="Y83" i="1"/>
  <c r="Z83" i="1"/>
  <c r="X83" i="1"/>
  <c r="W83" i="1"/>
  <c r="V83" i="1"/>
  <c r="U83" i="1"/>
  <c r="Y79" i="1"/>
  <c r="Z79" i="1"/>
  <c r="X79" i="1"/>
  <c r="W79" i="1"/>
  <c r="V79" i="1"/>
  <c r="U79" i="1"/>
  <c r="Y75" i="1"/>
  <c r="Z75" i="1"/>
  <c r="X75" i="1"/>
  <c r="W75" i="1"/>
  <c r="U75" i="1"/>
  <c r="V75" i="1"/>
  <c r="HV71" i="1"/>
  <c r="Y71" i="1"/>
  <c r="Z71" i="1"/>
  <c r="X71" i="1"/>
  <c r="W71" i="1"/>
  <c r="U71" i="1"/>
  <c r="V71" i="1"/>
  <c r="O255" i="1"/>
  <c r="HV254" i="1"/>
  <c r="Z254" i="1"/>
  <c r="Y254" i="1"/>
  <c r="X254" i="1"/>
  <c r="V254" i="1"/>
  <c r="W254" i="1"/>
  <c r="U254" i="1"/>
  <c r="T254" i="1"/>
  <c r="S254" i="1"/>
  <c r="R254" i="1"/>
  <c r="Q254" i="1"/>
  <c r="P254" i="1"/>
  <c r="HV250" i="1"/>
  <c r="Z250" i="1"/>
  <c r="Y250" i="1"/>
  <c r="X250" i="1"/>
  <c r="V250" i="1"/>
  <c r="W250" i="1"/>
  <c r="U250" i="1"/>
  <c r="T250" i="1"/>
  <c r="S250" i="1"/>
  <c r="R250" i="1"/>
  <c r="Q250" i="1"/>
  <c r="P250" i="1"/>
  <c r="O250" i="1"/>
  <c r="HV246" i="1"/>
  <c r="Z246" i="1"/>
  <c r="Y246" i="1"/>
  <c r="X246" i="1"/>
  <c r="V246" i="1"/>
  <c r="W246" i="1"/>
  <c r="U246" i="1"/>
  <c r="T246" i="1"/>
  <c r="S246" i="1"/>
  <c r="R246" i="1"/>
  <c r="Q246" i="1"/>
  <c r="P246" i="1"/>
  <c r="O246" i="1"/>
  <c r="HV242" i="1"/>
  <c r="Z242" i="1"/>
  <c r="Y242" i="1"/>
  <c r="X242" i="1"/>
  <c r="V242" i="1"/>
  <c r="W242" i="1"/>
  <c r="U242" i="1"/>
  <c r="T242" i="1"/>
  <c r="S242" i="1"/>
  <c r="R242" i="1"/>
  <c r="Q242" i="1"/>
  <c r="P242" i="1"/>
  <c r="O242" i="1"/>
  <c r="HV238" i="1"/>
  <c r="Z238" i="1"/>
  <c r="Y238" i="1"/>
  <c r="X238" i="1"/>
  <c r="V238" i="1"/>
  <c r="W238" i="1"/>
  <c r="U238" i="1"/>
  <c r="T238" i="1"/>
  <c r="S238" i="1"/>
  <c r="R238" i="1"/>
  <c r="Q238" i="1"/>
  <c r="P238" i="1"/>
  <c r="O238" i="1"/>
  <c r="HV234" i="1"/>
  <c r="Z234" i="1"/>
  <c r="Y234" i="1"/>
  <c r="X234" i="1"/>
  <c r="V234" i="1"/>
  <c r="W234" i="1"/>
  <c r="U234" i="1"/>
  <c r="T234" i="1"/>
  <c r="S234" i="1"/>
  <c r="R234" i="1"/>
  <c r="Q234" i="1"/>
  <c r="P234" i="1"/>
  <c r="O234" i="1"/>
  <c r="HV230" i="1"/>
  <c r="Z230" i="1"/>
  <c r="Y230" i="1"/>
  <c r="X230" i="1"/>
  <c r="V230" i="1"/>
  <c r="W230" i="1"/>
  <c r="U230" i="1"/>
  <c r="T230" i="1"/>
  <c r="S230" i="1"/>
  <c r="R230" i="1"/>
  <c r="Q230" i="1"/>
  <c r="P230" i="1"/>
  <c r="O230" i="1"/>
  <c r="HV226" i="1"/>
  <c r="Z226" i="1"/>
  <c r="Y226" i="1"/>
  <c r="X226" i="1"/>
  <c r="V226" i="1"/>
  <c r="W226" i="1"/>
  <c r="U226" i="1"/>
  <c r="T226" i="1"/>
  <c r="S226" i="1"/>
  <c r="R226" i="1"/>
  <c r="Q226" i="1"/>
  <c r="P226" i="1"/>
  <c r="O226" i="1"/>
  <c r="HV222" i="1"/>
  <c r="Z222" i="1"/>
  <c r="Y222" i="1"/>
  <c r="X222" i="1"/>
  <c r="V222" i="1"/>
  <c r="W222" i="1"/>
  <c r="U222" i="1"/>
  <c r="T222" i="1"/>
  <c r="S222" i="1"/>
  <c r="R222" i="1"/>
  <c r="Q222" i="1"/>
  <c r="P222" i="1"/>
  <c r="O222" i="1"/>
  <c r="HV218" i="1"/>
  <c r="Z218" i="1"/>
  <c r="Y218" i="1"/>
  <c r="X218" i="1"/>
  <c r="V218" i="1"/>
  <c r="W218" i="1"/>
  <c r="U218" i="1"/>
  <c r="T218" i="1"/>
  <c r="S218" i="1"/>
  <c r="R218" i="1"/>
  <c r="Q218" i="1"/>
  <c r="P218" i="1"/>
  <c r="O218" i="1"/>
  <c r="HV214" i="1"/>
  <c r="Z214" i="1"/>
  <c r="Y214" i="1"/>
  <c r="X214" i="1"/>
  <c r="V214" i="1"/>
  <c r="W214" i="1"/>
  <c r="U214" i="1"/>
  <c r="T214" i="1"/>
  <c r="S214" i="1"/>
  <c r="R214" i="1"/>
  <c r="Q214" i="1"/>
  <c r="P214" i="1"/>
  <c r="O214" i="1"/>
  <c r="HV210" i="1"/>
  <c r="Z210" i="1"/>
  <c r="Y210" i="1"/>
  <c r="X210" i="1"/>
  <c r="V210" i="1"/>
  <c r="W210" i="1"/>
  <c r="U210" i="1"/>
  <c r="T210" i="1"/>
  <c r="S210" i="1"/>
  <c r="R210" i="1"/>
  <c r="Q210" i="1"/>
  <c r="P210" i="1"/>
  <c r="O210" i="1"/>
  <c r="HV206" i="1"/>
  <c r="Z206" i="1"/>
  <c r="Y206" i="1"/>
  <c r="X206" i="1"/>
  <c r="V206" i="1"/>
  <c r="W206" i="1"/>
  <c r="U206" i="1"/>
  <c r="T206" i="1"/>
  <c r="S206" i="1"/>
  <c r="R206" i="1"/>
  <c r="Q206" i="1"/>
  <c r="P206" i="1"/>
  <c r="O206" i="1"/>
  <c r="HV202" i="1"/>
  <c r="Z202" i="1"/>
  <c r="Y202" i="1"/>
  <c r="X202" i="1"/>
  <c r="V202" i="1"/>
  <c r="W202" i="1"/>
  <c r="U202" i="1"/>
  <c r="T202" i="1"/>
  <c r="S202" i="1"/>
  <c r="R202" i="1"/>
  <c r="Q202" i="1"/>
  <c r="P202" i="1"/>
  <c r="O202" i="1"/>
  <c r="HV198" i="1"/>
  <c r="Z198" i="1"/>
  <c r="Y198" i="1"/>
  <c r="X198" i="1"/>
  <c r="V198" i="1"/>
  <c r="W198" i="1"/>
  <c r="U198" i="1"/>
  <c r="S198" i="1"/>
  <c r="R198" i="1"/>
  <c r="P198" i="1"/>
  <c r="HV194" i="1"/>
  <c r="Z194" i="1"/>
  <c r="Y194" i="1"/>
  <c r="X194" i="1"/>
  <c r="V194" i="1"/>
  <c r="W194" i="1"/>
  <c r="U194" i="1"/>
  <c r="S194" i="1"/>
  <c r="R194" i="1"/>
  <c r="P194" i="1"/>
  <c r="HV190" i="1"/>
  <c r="Z190" i="1"/>
  <c r="Y190" i="1"/>
  <c r="X190" i="1"/>
  <c r="V190" i="1"/>
  <c r="W190" i="1"/>
  <c r="U190" i="1"/>
  <c r="S190" i="1"/>
  <c r="R190" i="1"/>
  <c r="P190" i="1"/>
  <c r="HV186" i="1"/>
  <c r="Z186" i="1"/>
  <c r="Y186" i="1"/>
  <c r="X186" i="1"/>
  <c r="V186" i="1"/>
  <c r="W186" i="1"/>
  <c r="U186" i="1"/>
  <c r="S186" i="1"/>
  <c r="R186" i="1"/>
  <c r="P186" i="1"/>
  <c r="HV182" i="1"/>
  <c r="Z182" i="1"/>
  <c r="Y182" i="1"/>
  <c r="W182" i="1"/>
  <c r="X182" i="1"/>
  <c r="V182" i="1"/>
  <c r="U182" i="1"/>
  <c r="S182" i="1"/>
  <c r="R182" i="1"/>
  <c r="P182" i="1"/>
  <c r="HV178" i="1"/>
  <c r="Z178" i="1"/>
  <c r="Y178" i="1"/>
  <c r="W178" i="1"/>
  <c r="X178" i="1"/>
  <c r="V178" i="1"/>
  <c r="U178" i="1"/>
  <c r="S178" i="1"/>
  <c r="R178" i="1"/>
  <c r="P178" i="1"/>
  <c r="HV174" i="1"/>
  <c r="Z174" i="1"/>
  <c r="Y174" i="1"/>
  <c r="W174" i="1"/>
  <c r="X174" i="1"/>
  <c r="V174" i="1"/>
  <c r="U174" i="1"/>
  <c r="S174" i="1"/>
  <c r="R174" i="1"/>
  <c r="P174" i="1"/>
  <c r="HV170" i="1"/>
  <c r="Z170" i="1"/>
  <c r="Y170" i="1"/>
  <c r="W170" i="1"/>
  <c r="X170" i="1"/>
  <c r="V170" i="1"/>
  <c r="U170" i="1"/>
  <c r="S170" i="1"/>
  <c r="R170" i="1"/>
  <c r="P170" i="1"/>
  <c r="HV166" i="1"/>
  <c r="Z166" i="1"/>
  <c r="Y166" i="1"/>
  <c r="W166" i="1"/>
  <c r="X166" i="1"/>
  <c r="V166" i="1"/>
  <c r="U166" i="1"/>
  <c r="S166" i="1"/>
  <c r="R166" i="1"/>
  <c r="P166" i="1"/>
  <c r="HV162" i="1"/>
  <c r="Z162" i="1"/>
  <c r="Y162" i="1"/>
  <c r="W162" i="1"/>
  <c r="X162" i="1"/>
  <c r="V162" i="1"/>
  <c r="U162" i="1"/>
  <c r="S162" i="1"/>
  <c r="R162" i="1"/>
  <c r="P162" i="1"/>
  <c r="HV158" i="1"/>
  <c r="Z158" i="1"/>
  <c r="Y158" i="1"/>
  <c r="W158" i="1"/>
  <c r="X158" i="1"/>
  <c r="V158" i="1"/>
  <c r="U158" i="1"/>
  <c r="S158" i="1"/>
  <c r="R158" i="1"/>
  <c r="P158" i="1"/>
  <c r="HV154" i="1"/>
  <c r="Z154" i="1"/>
  <c r="Y154" i="1"/>
  <c r="W154" i="1"/>
  <c r="X154" i="1"/>
  <c r="V154" i="1"/>
  <c r="U154" i="1"/>
  <c r="S154" i="1"/>
  <c r="R154" i="1"/>
  <c r="P154" i="1"/>
  <c r="HV150" i="1"/>
  <c r="Z150" i="1"/>
  <c r="Y150" i="1"/>
  <c r="W150" i="1"/>
  <c r="X150" i="1"/>
  <c r="V150" i="1"/>
  <c r="U150" i="1"/>
  <c r="S150" i="1"/>
  <c r="R150" i="1"/>
  <c r="P150" i="1"/>
  <c r="HV146" i="1"/>
  <c r="Z146" i="1"/>
  <c r="Y146" i="1"/>
  <c r="W146" i="1"/>
  <c r="X146" i="1"/>
  <c r="V146" i="1"/>
  <c r="U146" i="1"/>
  <c r="S146" i="1"/>
  <c r="R146" i="1"/>
  <c r="P146" i="1"/>
  <c r="HV142" i="1"/>
  <c r="Z142" i="1"/>
  <c r="Y142" i="1"/>
  <c r="W142" i="1"/>
  <c r="X142" i="1"/>
  <c r="V142" i="1"/>
  <c r="U142" i="1"/>
  <c r="S142" i="1"/>
  <c r="R142" i="1"/>
  <c r="P142" i="1"/>
  <c r="HV138" i="1"/>
  <c r="Z138" i="1"/>
  <c r="Y138" i="1"/>
  <c r="W138" i="1"/>
  <c r="X138" i="1"/>
  <c r="V138" i="1"/>
  <c r="U138" i="1"/>
  <c r="S138" i="1"/>
  <c r="R138" i="1"/>
  <c r="P138" i="1"/>
  <c r="HV134" i="1"/>
  <c r="Z134" i="1"/>
  <c r="Y134" i="1"/>
  <c r="W134" i="1"/>
  <c r="X134" i="1"/>
  <c r="V134" i="1"/>
  <c r="U134" i="1"/>
  <c r="S134" i="1"/>
  <c r="R134" i="1"/>
  <c r="P134" i="1"/>
  <c r="HV130" i="1"/>
  <c r="Z130" i="1"/>
  <c r="Y130" i="1"/>
  <c r="W130" i="1"/>
  <c r="X130" i="1"/>
  <c r="V130" i="1"/>
  <c r="U130" i="1"/>
  <c r="S130" i="1"/>
  <c r="R130" i="1"/>
  <c r="P130" i="1"/>
  <c r="HV126" i="1"/>
  <c r="Z126" i="1"/>
  <c r="Y126" i="1"/>
  <c r="W126" i="1"/>
  <c r="X126" i="1"/>
  <c r="V126" i="1"/>
  <c r="U126" i="1"/>
  <c r="S126" i="1"/>
  <c r="R126" i="1"/>
  <c r="P126" i="1"/>
  <c r="HV122" i="1"/>
  <c r="Z122" i="1"/>
  <c r="Y122" i="1"/>
  <c r="W122" i="1"/>
  <c r="X122" i="1"/>
  <c r="V122" i="1"/>
  <c r="U122" i="1"/>
  <c r="S122" i="1"/>
  <c r="R122" i="1"/>
  <c r="P122" i="1"/>
  <c r="HV118" i="1"/>
  <c r="Z118" i="1"/>
  <c r="Y118" i="1"/>
  <c r="W118" i="1"/>
  <c r="X118" i="1"/>
  <c r="V118" i="1"/>
  <c r="U118" i="1"/>
  <c r="S118" i="1"/>
  <c r="R118" i="1"/>
  <c r="P118" i="1"/>
  <c r="HV114" i="1"/>
  <c r="Z114" i="1"/>
  <c r="Y114" i="1"/>
  <c r="W114" i="1"/>
  <c r="X114" i="1"/>
  <c r="V114" i="1"/>
  <c r="U114" i="1"/>
  <c r="S114" i="1"/>
  <c r="R114" i="1"/>
  <c r="P114" i="1"/>
  <c r="HV110" i="1"/>
  <c r="Z110" i="1"/>
  <c r="Y110" i="1"/>
  <c r="W110" i="1"/>
  <c r="X110" i="1"/>
  <c r="V110" i="1"/>
  <c r="U110" i="1"/>
  <c r="S110" i="1"/>
  <c r="R110" i="1"/>
  <c r="P110" i="1"/>
  <c r="HV106" i="1"/>
  <c r="Z106" i="1"/>
  <c r="Y106" i="1"/>
  <c r="W106" i="1"/>
  <c r="X106" i="1"/>
  <c r="V106" i="1"/>
  <c r="U106" i="1"/>
  <c r="S106" i="1"/>
  <c r="R106" i="1"/>
  <c r="P106" i="1"/>
  <c r="HV102" i="1"/>
  <c r="Z102" i="1"/>
  <c r="Y102" i="1"/>
  <c r="W102" i="1"/>
  <c r="X102" i="1"/>
  <c r="V102" i="1"/>
  <c r="U102" i="1"/>
  <c r="S102" i="1"/>
  <c r="R102" i="1"/>
  <c r="P102" i="1"/>
  <c r="HV98" i="1"/>
  <c r="Z98" i="1"/>
  <c r="Y98" i="1"/>
  <c r="W98" i="1"/>
  <c r="X98" i="1"/>
  <c r="V98" i="1"/>
  <c r="U98" i="1"/>
  <c r="S98" i="1"/>
  <c r="R98" i="1"/>
  <c r="P98" i="1"/>
  <c r="HV94" i="1"/>
  <c r="Z94" i="1"/>
  <c r="Y94" i="1"/>
  <c r="W94" i="1"/>
  <c r="X94" i="1"/>
  <c r="V94" i="1"/>
  <c r="U94" i="1"/>
  <c r="S94" i="1"/>
  <c r="R94" i="1"/>
  <c r="P94" i="1"/>
  <c r="HV90" i="1"/>
  <c r="Z90" i="1"/>
  <c r="Y90" i="1"/>
  <c r="W90" i="1"/>
  <c r="X90" i="1"/>
  <c r="V90" i="1"/>
  <c r="U90" i="1"/>
  <c r="S90" i="1"/>
  <c r="R90" i="1"/>
  <c r="P90" i="1"/>
  <c r="HV86" i="1"/>
  <c r="Z86" i="1"/>
  <c r="Y86" i="1"/>
  <c r="W86" i="1"/>
  <c r="X86" i="1"/>
  <c r="V86" i="1"/>
  <c r="U86" i="1"/>
  <c r="HV82" i="1"/>
  <c r="Z82" i="1"/>
  <c r="Y82" i="1"/>
  <c r="W82" i="1"/>
  <c r="X82" i="1"/>
  <c r="V82" i="1"/>
  <c r="U82" i="1"/>
  <c r="HV78" i="1"/>
  <c r="Z78" i="1"/>
  <c r="Y78" i="1"/>
  <c r="W78" i="1"/>
  <c r="X78" i="1"/>
  <c r="V78" i="1"/>
  <c r="U78" i="1"/>
  <c r="HV74" i="1"/>
  <c r="Y74" i="1"/>
  <c r="Z74" i="1"/>
  <c r="X74" i="1"/>
  <c r="W74" i="1"/>
  <c r="V74" i="1"/>
  <c r="U74" i="1"/>
  <c r="HV70" i="1"/>
  <c r="Y70" i="1"/>
  <c r="Z70" i="1"/>
  <c r="X70" i="1"/>
  <c r="W70" i="1"/>
  <c r="V70" i="1"/>
  <c r="U70" i="1"/>
  <c r="O254" i="1"/>
  <c r="HV253" i="1"/>
  <c r="Z253" i="1"/>
  <c r="Y253" i="1"/>
  <c r="X253" i="1"/>
  <c r="W253" i="1"/>
  <c r="V253" i="1"/>
  <c r="U253" i="1"/>
  <c r="T253" i="1"/>
  <c r="S253" i="1"/>
  <c r="R253" i="1"/>
  <c r="Q253" i="1"/>
  <c r="P253" i="1"/>
  <c r="O253" i="1"/>
  <c r="HV249" i="1"/>
  <c r="Z249" i="1"/>
  <c r="Y249" i="1"/>
  <c r="X249" i="1"/>
  <c r="W249" i="1"/>
  <c r="V249" i="1"/>
  <c r="U249" i="1"/>
  <c r="T249" i="1"/>
  <c r="S249" i="1"/>
  <c r="R249" i="1"/>
  <c r="Q249" i="1"/>
  <c r="P249" i="1"/>
  <c r="O249" i="1"/>
  <c r="HV245" i="1"/>
  <c r="Z245" i="1"/>
  <c r="Y245" i="1"/>
  <c r="X245" i="1"/>
  <c r="W245" i="1"/>
  <c r="V245" i="1"/>
  <c r="U245" i="1"/>
  <c r="T245" i="1"/>
  <c r="S245" i="1"/>
  <c r="R245" i="1"/>
  <c r="Q245" i="1"/>
  <c r="P245" i="1"/>
  <c r="O245" i="1"/>
  <c r="HV241" i="1"/>
  <c r="Z241" i="1"/>
  <c r="Y241" i="1"/>
  <c r="X241" i="1"/>
  <c r="W241" i="1"/>
  <c r="V241" i="1"/>
  <c r="U241" i="1"/>
  <c r="T241" i="1"/>
  <c r="S241" i="1"/>
  <c r="R241" i="1"/>
  <c r="Q241" i="1"/>
  <c r="P241" i="1"/>
  <c r="O241" i="1"/>
  <c r="HV237" i="1"/>
  <c r="Z237" i="1"/>
  <c r="Y237" i="1"/>
  <c r="X237" i="1"/>
  <c r="W237" i="1"/>
  <c r="V237" i="1"/>
  <c r="U237" i="1"/>
  <c r="T237" i="1"/>
  <c r="S237" i="1"/>
  <c r="R237" i="1"/>
  <c r="Q237" i="1"/>
  <c r="P237" i="1"/>
  <c r="O237" i="1"/>
  <c r="HV233" i="1"/>
  <c r="Z233" i="1"/>
  <c r="Y233" i="1"/>
  <c r="X233" i="1"/>
  <c r="W233" i="1"/>
  <c r="V233" i="1"/>
  <c r="U233" i="1"/>
  <c r="T233" i="1"/>
  <c r="S233" i="1"/>
  <c r="R233" i="1"/>
  <c r="Q233" i="1"/>
  <c r="P233" i="1"/>
  <c r="O233" i="1"/>
  <c r="HV229" i="1"/>
  <c r="Z229" i="1"/>
  <c r="Y229" i="1"/>
  <c r="X229" i="1"/>
  <c r="W229" i="1"/>
  <c r="V229" i="1"/>
  <c r="U229" i="1"/>
  <c r="T229" i="1"/>
  <c r="S229" i="1"/>
  <c r="R229" i="1"/>
  <c r="Q229" i="1"/>
  <c r="P229" i="1"/>
  <c r="O229" i="1"/>
  <c r="HV225" i="1"/>
  <c r="Z225" i="1"/>
  <c r="Y225" i="1"/>
  <c r="X225" i="1"/>
  <c r="W225" i="1"/>
  <c r="V225" i="1"/>
  <c r="U225" i="1"/>
  <c r="T225" i="1"/>
  <c r="S225" i="1"/>
  <c r="R225" i="1"/>
  <c r="Q225" i="1"/>
  <c r="P225" i="1"/>
  <c r="O225" i="1"/>
  <c r="HV221" i="1"/>
  <c r="Z221" i="1"/>
  <c r="Y221" i="1"/>
  <c r="X221" i="1"/>
  <c r="W221" i="1"/>
  <c r="V221" i="1"/>
  <c r="U221" i="1"/>
  <c r="T221" i="1"/>
  <c r="S221" i="1"/>
  <c r="R221" i="1"/>
  <c r="Q221" i="1"/>
  <c r="P221" i="1"/>
  <c r="O221" i="1"/>
  <c r="HV217" i="1"/>
  <c r="Z217" i="1"/>
  <c r="X217" i="1"/>
  <c r="Y217" i="1"/>
  <c r="W217" i="1"/>
  <c r="V217" i="1"/>
  <c r="U217" i="1"/>
  <c r="T217" i="1"/>
  <c r="S217" i="1"/>
  <c r="R217" i="1"/>
  <c r="Q217" i="1"/>
  <c r="P217" i="1"/>
  <c r="O217" i="1"/>
  <c r="HV213" i="1"/>
  <c r="Z213" i="1"/>
  <c r="Y213" i="1"/>
  <c r="X213" i="1"/>
  <c r="W213" i="1"/>
  <c r="V213" i="1"/>
  <c r="U213" i="1"/>
  <c r="T213" i="1"/>
  <c r="S213" i="1"/>
  <c r="R213" i="1"/>
  <c r="Q213" i="1"/>
  <c r="P213" i="1"/>
  <c r="O213" i="1"/>
  <c r="HV209" i="1"/>
  <c r="Z209" i="1"/>
  <c r="Y209" i="1"/>
  <c r="X209" i="1"/>
  <c r="W209" i="1"/>
  <c r="V209" i="1"/>
  <c r="U209" i="1"/>
  <c r="T209" i="1"/>
  <c r="S209" i="1"/>
  <c r="R209" i="1"/>
  <c r="Q209" i="1"/>
  <c r="P209" i="1"/>
  <c r="O209" i="1"/>
  <c r="HV205" i="1"/>
  <c r="Z205" i="1"/>
  <c r="Y205" i="1"/>
  <c r="X205" i="1"/>
  <c r="W205" i="1"/>
  <c r="V205" i="1"/>
  <c r="U205" i="1"/>
  <c r="T205" i="1"/>
  <c r="S205" i="1"/>
  <c r="R205" i="1"/>
  <c r="Q205" i="1"/>
  <c r="P205" i="1"/>
  <c r="O205" i="1"/>
  <c r="HV201" i="1"/>
  <c r="Z201" i="1"/>
  <c r="Y201" i="1"/>
  <c r="X201" i="1"/>
  <c r="W201" i="1"/>
  <c r="V201" i="1"/>
  <c r="U201" i="1"/>
  <c r="S201" i="1"/>
  <c r="R201" i="1"/>
  <c r="P201" i="1"/>
  <c r="HV197" i="1"/>
  <c r="Z197" i="1"/>
  <c r="Y197" i="1"/>
  <c r="X197" i="1"/>
  <c r="W197" i="1"/>
  <c r="V197" i="1"/>
  <c r="U197" i="1"/>
  <c r="S197" i="1"/>
  <c r="R197" i="1"/>
  <c r="P197" i="1"/>
  <c r="HV193" i="1"/>
  <c r="Z193" i="1"/>
  <c r="Y193" i="1"/>
  <c r="X193" i="1"/>
  <c r="W193" i="1"/>
  <c r="V193" i="1"/>
  <c r="U193" i="1"/>
  <c r="S193" i="1"/>
  <c r="R193" i="1"/>
  <c r="P193" i="1"/>
  <c r="HV189" i="1"/>
  <c r="Z189" i="1"/>
  <c r="Y189" i="1"/>
  <c r="X189" i="1"/>
  <c r="W189" i="1"/>
  <c r="V189" i="1"/>
  <c r="U189" i="1"/>
  <c r="S189" i="1"/>
  <c r="R189" i="1"/>
  <c r="P189" i="1"/>
  <c r="HV185" i="1"/>
  <c r="Z185" i="1"/>
  <c r="Y185" i="1"/>
  <c r="W185" i="1"/>
  <c r="X185" i="1"/>
  <c r="V185" i="1"/>
  <c r="U185" i="1"/>
  <c r="S185" i="1"/>
  <c r="R185" i="1"/>
  <c r="P185" i="1"/>
  <c r="HV181" i="1"/>
  <c r="Z181" i="1"/>
  <c r="Y181" i="1"/>
  <c r="W181" i="1"/>
  <c r="X181" i="1"/>
  <c r="V181" i="1"/>
  <c r="U181" i="1"/>
  <c r="S181" i="1"/>
  <c r="R181" i="1"/>
  <c r="P181" i="1"/>
  <c r="HV177" i="1"/>
  <c r="Z177" i="1"/>
  <c r="Y177" i="1"/>
  <c r="W177" i="1"/>
  <c r="X177" i="1"/>
  <c r="V177" i="1"/>
  <c r="U177" i="1"/>
  <c r="S177" i="1"/>
  <c r="R177" i="1"/>
  <c r="P177" i="1"/>
  <c r="HV173" i="1"/>
  <c r="Z173" i="1"/>
  <c r="Y173" i="1"/>
  <c r="W173" i="1"/>
  <c r="X173" i="1"/>
  <c r="V173" i="1"/>
  <c r="U173" i="1"/>
  <c r="S173" i="1"/>
  <c r="R173" i="1"/>
  <c r="P173" i="1"/>
  <c r="HV169" i="1"/>
  <c r="Z169" i="1"/>
  <c r="Y169" i="1"/>
  <c r="W169" i="1"/>
  <c r="X169" i="1"/>
  <c r="V169" i="1"/>
  <c r="U169" i="1"/>
  <c r="S169" i="1"/>
  <c r="R169" i="1"/>
  <c r="P169" i="1"/>
  <c r="HV165" i="1"/>
  <c r="Z165" i="1"/>
  <c r="Y165" i="1"/>
  <c r="W165" i="1"/>
  <c r="X165" i="1"/>
  <c r="V165" i="1"/>
  <c r="U165" i="1"/>
  <c r="S165" i="1"/>
  <c r="R165" i="1"/>
  <c r="P165" i="1"/>
  <c r="HV161" i="1"/>
  <c r="Z161" i="1"/>
  <c r="Y161" i="1"/>
  <c r="W161" i="1"/>
  <c r="X161" i="1"/>
  <c r="V161" i="1"/>
  <c r="U161" i="1"/>
  <c r="S161" i="1"/>
  <c r="R161" i="1"/>
  <c r="P161" i="1"/>
  <c r="HV157" i="1"/>
  <c r="Z157" i="1"/>
  <c r="Y157" i="1"/>
  <c r="W157" i="1"/>
  <c r="X157" i="1"/>
  <c r="V157" i="1"/>
  <c r="U157" i="1"/>
  <c r="S157" i="1"/>
  <c r="R157" i="1"/>
  <c r="P157" i="1"/>
  <c r="HV153" i="1"/>
  <c r="Z153" i="1"/>
  <c r="Y153" i="1"/>
  <c r="W153" i="1"/>
  <c r="X153" i="1"/>
  <c r="V153" i="1"/>
  <c r="U153" i="1"/>
  <c r="HV149" i="1"/>
  <c r="Z149" i="1"/>
  <c r="Y149" i="1"/>
  <c r="W149" i="1"/>
  <c r="X149" i="1"/>
  <c r="U149" i="1"/>
  <c r="V149" i="1"/>
  <c r="S149" i="1"/>
  <c r="R149" i="1"/>
  <c r="P149" i="1"/>
  <c r="HV145" i="1"/>
  <c r="Z145" i="1"/>
  <c r="Y145" i="1"/>
  <c r="W145" i="1"/>
  <c r="X145" i="1"/>
  <c r="U145" i="1"/>
  <c r="V145" i="1"/>
  <c r="S145" i="1"/>
  <c r="R145" i="1"/>
  <c r="P145" i="1"/>
  <c r="HV141" i="1"/>
  <c r="Z141" i="1"/>
  <c r="Y141" i="1"/>
  <c r="W141" i="1"/>
  <c r="X141" i="1"/>
  <c r="U141" i="1"/>
  <c r="V141" i="1"/>
  <c r="S141" i="1"/>
  <c r="R141" i="1"/>
  <c r="P141" i="1"/>
  <c r="HV137" i="1"/>
  <c r="Z137" i="1"/>
  <c r="Y137" i="1"/>
  <c r="W137" i="1"/>
  <c r="X137" i="1"/>
  <c r="U137" i="1"/>
  <c r="V137" i="1"/>
  <c r="S137" i="1"/>
  <c r="R137" i="1"/>
  <c r="P137" i="1"/>
  <c r="HV133" i="1"/>
  <c r="Z133" i="1"/>
  <c r="Y133" i="1"/>
  <c r="W133" i="1"/>
  <c r="X133" i="1"/>
  <c r="U133" i="1"/>
  <c r="V133" i="1"/>
  <c r="S133" i="1"/>
  <c r="R133" i="1"/>
  <c r="P133" i="1"/>
  <c r="HV129" i="1"/>
  <c r="Z129" i="1"/>
  <c r="Y129" i="1"/>
  <c r="W129" i="1"/>
  <c r="X129" i="1"/>
  <c r="U129" i="1"/>
  <c r="V129" i="1"/>
  <c r="S129" i="1"/>
  <c r="R129" i="1"/>
  <c r="P129" i="1"/>
  <c r="HV125" i="1"/>
  <c r="Z125" i="1"/>
  <c r="Y125" i="1"/>
  <c r="W125" i="1"/>
  <c r="X125" i="1"/>
  <c r="U125" i="1"/>
  <c r="V125" i="1"/>
  <c r="S125" i="1"/>
  <c r="R125" i="1"/>
  <c r="P125" i="1"/>
  <c r="HV121" i="1"/>
  <c r="Z121" i="1"/>
  <c r="Y121" i="1"/>
  <c r="W121" i="1"/>
  <c r="X121" i="1"/>
  <c r="U121" i="1"/>
  <c r="V121" i="1"/>
  <c r="S121" i="1"/>
  <c r="R121" i="1"/>
  <c r="P121" i="1"/>
  <c r="HV117" i="1"/>
  <c r="Z117" i="1"/>
  <c r="Y117" i="1"/>
  <c r="W117" i="1"/>
  <c r="X117" i="1"/>
  <c r="U117" i="1"/>
  <c r="V117" i="1"/>
  <c r="S117" i="1"/>
  <c r="R117" i="1"/>
  <c r="P117" i="1"/>
  <c r="HV113" i="1"/>
  <c r="Z113" i="1"/>
  <c r="Y113" i="1"/>
  <c r="W113" i="1"/>
  <c r="X113" i="1"/>
  <c r="U113" i="1"/>
  <c r="V113" i="1"/>
  <c r="S113" i="1"/>
  <c r="R113" i="1"/>
  <c r="P113" i="1"/>
  <c r="HV109" i="1"/>
  <c r="Z109" i="1"/>
  <c r="Y109" i="1"/>
  <c r="W109" i="1"/>
  <c r="X109" i="1"/>
  <c r="U109" i="1"/>
  <c r="V109" i="1"/>
  <c r="S109" i="1"/>
  <c r="R109" i="1"/>
  <c r="P109" i="1"/>
  <c r="HV105" i="1"/>
  <c r="Z105" i="1"/>
  <c r="Y105" i="1"/>
  <c r="W105" i="1"/>
  <c r="X105" i="1"/>
  <c r="U105" i="1"/>
  <c r="V105" i="1"/>
  <c r="S105" i="1"/>
  <c r="R105" i="1"/>
  <c r="P105" i="1"/>
  <c r="HV101" i="1"/>
  <c r="Z101" i="1"/>
  <c r="Y101" i="1"/>
  <c r="W101" i="1"/>
  <c r="X101" i="1"/>
  <c r="U101" i="1"/>
  <c r="V101" i="1"/>
  <c r="S101" i="1"/>
  <c r="R101" i="1"/>
  <c r="P101" i="1"/>
  <c r="HV97" i="1"/>
  <c r="Z97" i="1"/>
  <c r="Y97" i="1"/>
  <c r="W97" i="1"/>
  <c r="X97" i="1"/>
  <c r="U97" i="1"/>
  <c r="V97" i="1"/>
  <c r="S97" i="1"/>
  <c r="R97" i="1"/>
  <c r="P97" i="1"/>
  <c r="HV93" i="1"/>
  <c r="Z93" i="1"/>
  <c r="Y93" i="1"/>
  <c r="W93" i="1"/>
  <c r="X93" i="1"/>
  <c r="U93" i="1"/>
  <c r="V93" i="1"/>
  <c r="S93" i="1"/>
  <c r="R93" i="1"/>
  <c r="P93" i="1"/>
  <c r="HV89" i="1"/>
  <c r="Z89" i="1"/>
  <c r="Y89" i="1"/>
  <c r="W89" i="1"/>
  <c r="X89" i="1"/>
  <c r="U89" i="1"/>
  <c r="V89" i="1"/>
  <c r="HV81" i="1"/>
  <c r="Z81" i="1"/>
  <c r="Y81" i="1"/>
  <c r="W81" i="1"/>
  <c r="X81" i="1"/>
  <c r="U81" i="1"/>
  <c r="V81" i="1"/>
  <c r="HV77" i="1"/>
  <c r="Z77" i="1"/>
  <c r="Y77" i="1"/>
  <c r="W77" i="1"/>
  <c r="X77" i="1"/>
  <c r="U77" i="1"/>
  <c r="V77" i="1"/>
  <c r="HV73" i="1"/>
  <c r="Z73" i="1"/>
  <c r="Y73" i="1"/>
  <c r="W73" i="1"/>
  <c r="X73" i="1"/>
  <c r="V73" i="1"/>
  <c r="U73" i="1"/>
  <c r="HV69" i="1"/>
  <c r="Z69" i="1"/>
  <c r="Y69" i="1"/>
  <c r="W69" i="1"/>
  <c r="X69" i="1"/>
  <c r="V69" i="1"/>
  <c r="U69" i="1"/>
  <c r="P80" i="1"/>
  <c r="HV80" i="1"/>
  <c r="HV76" i="1"/>
  <c r="HV83" i="1"/>
  <c r="HV79" i="1"/>
  <c r="HV75" i="1"/>
  <c r="Z68" i="1"/>
  <c r="X68" i="1"/>
  <c r="V68" i="1"/>
  <c r="Y68" i="1"/>
  <c r="W68" i="1"/>
  <c r="U68" i="1"/>
  <c r="P64" i="1"/>
  <c r="Z64" i="1"/>
  <c r="X64" i="1"/>
  <c r="V64" i="1"/>
  <c r="Y64" i="1"/>
  <c r="W64" i="1"/>
  <c r="U64" i="1"/>
  <c r="P60" i="1"/>
  <c r="Z60" i="1"/>
  <c r="X60" i="1"/>
  <c r="V60" i="1"/>
  <c r="Y60" i="1"/>
  <c r="W60" i="1"/>
  <c r="U60" i="1"/>
  <c r="Z56" i="1"/>
  <c r="X56" i="1"/>
  <c r="V56" i="1"/>
  <c r="Y56" i="1"/>
  <c r="W56" i="1"/>
  <c r="U56" i="1"/>
  <c r="Z52" i="1"/>
  <c r="X52" i="1"/>
  <c r="V52" i="1"/>
  <c r="Y52" i="1"/>
  <c r="W52" i="1"/>
  <c r="U52" i="1"/>
  <c r="P48" i="1"/>
  <c r="Z48" i="1"/>
  <c r="X48" i="1"/>
  <c r="V48" i="1"/>
  <c r="Y48" i="1"/>
  <c r="W48" i="1"/>
  <c r="U48" i="1"/>
  <c r="P44" i="1"/>
  <c r="Z44" i="1"/>
  <c r="X44" i="1"/>
  <c r="V44" i="1"/>
  <c r="Y44" i="1"/>
  <c r="W44" i="1"/>
  <c r="U44" i="1"/>
  <c r="Z40" i="1"/>
  <c r="X40" i="1"/>
  <c r="V40" i="1"/>
  <c r="Y40" i="1"/>
  <c r="W40" i="1"/>
  <c r="U40" i="1"/>
  <c r="Z36" i="1"/>
  <c r="X36" i="1"/>
  <c r="V36" i="1"/>
  <c r="Y36" i="1"/>
  <c r="W36" i="1"/>
  <c r="U36" i="1"/>
  <c r="P32" i="1"/>
  <c r="Z32" i="1"/>
  <c r="X32" i="1"/>
  <c r="V32" i="1"/>
  <c r="Y32" i="1"/>
  <c r="W32" i="1"/>
  <c r="U32" i="1"/>
  <c r="P28" i="1"/>
  <c r="Z28" i="1"/>
  <c r="X28" i="1"/>
  <c r="V28" i="1"/>
  <c r="Y28" i="1"/>
  <c r="W28" i="1"/>
  <c r="U28" i="1"/>
  <c r="Z24" i="1"/>
  <c r="X24" i="1"/>
  <c r="V24" i="1"/>
  <c r="Y24" i="1"/>
  <c r="W24" i="1"/>
  <c r="U24" i="1"/>
  <c r="Z20" i="1"/>
  <c r="X20" i="1"/>
  <c r="V20" i="1"/>
  <c r="Y20" i="1"/>
  <c r="W20" i="1"/>
  <c r="U20" i="1"/>
  <c r="P16" i="1"/>
  <c r="Z16" i="1"/>
  <c r="X16" i="1"/>
  <c r="V16" i="1"/>
  <c r="Y16" i="1"/>
  <c r="W16" i="1"/>
  <c r="U16" i="1"/>
  <c r="P12" i="1"/>
  <c r="Z12" i="1"/>
  <c r="X12" i="1"/>
  <c r="V12" i="1"/>
  <c r="Y12" i="1"/>
  <c r="W12" i="1"/>
  <c r="U12" i="1"/>
  <c r="Y67" i="1"/>
  <c r="W67" i="1"/>
  <c r="Z67" i="1"/>
  <c r="X67" i="1"/>
  <c r="V67" i="1"/>
  <c r="U67" i="1"/>
  <c r="Y63" i="1"/>
  <c r="W63" i="1"/>
  <c r="Z63" i="1"/>
  <c r="X63" i="1"/>
  <c r="V63" i="1"/>
  <c r="U63" i="1"/>
  <c r="Y59" i="1"/>
  <c r="W59" i="1"/>
  <c r="Z59" i="1"/>
  <c r="X59" i="1"/>
  <c r="V59" i="1"/>
  <c r="U59" i="1"/>
  <c r="Y55" i="1"/>
  <c r="W55" i="1"/>
  <c r="Z55" i="1"/>
  <c r="X55" i="1"/>
  <c r="V55" i="1"/>
  <c r="U55" i="1"/>
  <c r="Y51" i="1"/>
  <c r="W51" i="1"/>
  <c r="Z51" i="1"/>
  <c r="X51" i="1"/>
  <c r="V51" i="1"/>
  <c r="U51" i="1"/>
  <c r="Y47" i="1"/>
  <c r="W47" i="1"/>
  <c r="Z47" i="1"/>
  <c r="X47" i="1"/>
  <c r="V47" i="1"/>
  <c r="U47" i="1"/>
  <c r="Y43" i="1"/>
  <c r="W43" i="1"/>
  <c r="U43" i="1"/>
  <c r="Z43" i="1"/>
  <c r="X43" i="1"/>
  <c r="V43" i="1"/>
  <c r="Y39" i="1"/>
  <c r="W39" i="1"/>
  <c r="U39" i="1"/>
  <c r="Z39" i="1"/>
  <c r="X39" i="1"/>
  <c r="V39" i="1"/>
  <c r="Y35" i="1"/>
  <c r="W35" i="1"/>
  <c r="U35" i="1"/>
  <c r="Z35" i="1"/>
  <c r="X35" i="1"/>
  <c r="V35" i="1"/>
  <c r="Y31" i="1"/>
  <c r="W31" i="1"/>
  <c r="U31" i="1"/>
  <c r="Z31" i="1"/>
  <c r="X31" i="1"/>
  <c r="V31" i="1"/>
  <c r="Y27" i="1"/>
  <c r="W27" i="1"/>
  <c r="U27" i="1"/>
  <c r="Z27" i="1"/>
  <c r="X27" i="1"/>
  <c r="V27" i="1"/>
  <c r="Y23" i="1"/>
  <c r="W23" i="1"/>
  <c r="U23" i="1"/>
  <c r="Z23" i="1"/>
  <c r="X23" i="1"/>
  <c r="V23" i="1"/>
  <c r="Y19" i="1"/>
  <c r="W19" i="1"/>
  <c r="U19" i="1"/>
  <c r="Z19" i="1"/>
  <c r="X19" i="1"/>
  <c r="V19" i="1"/>
  <c r="Y15" i="1"/>
  <c r="W15" i="1"/>
  <c r="U15" i="1"/>
  <c r="Z15" i="1"/>
  <c r="X15" i="1"/>
  <c r="V15" i="1"/>
  <c r="Y11" i="1"/>
  <c r="W11" i="1"/>
  <c r="U11" i="1"/>
  <c r="Z11" i="1"/>
  <c r="X11" i="1"/>
  <c r="V11" i="1"/>
  <c r="Y66" i="1"/>
  <c r="W66" i="1"/>
  <c r="Z66" i="1"/>
  <c r="X66" i="1"/>
  <c r="V66" i="1"/>
  <c r="U66" i="1"/>
  <c r="Y62" i="1"/>
  <c r="W62" i="1"/>
  <c r="Z62" i="1"/>
  <c r="X62" i="1"/>
  <c r="V62" i="1"/>
  <c r="U62" i="1"/>
  <c r="Y58" i="1"/>
  <c r="W58" i="1"/>
  <c r="Z58" i="1"/>
  <c r="X58" i="1"/>
  <c r="V58" i="1"/>
  <c r="U58" i="1"/>
  <c r="Y54" i="1"/>
  <c r="W54" i="1"/>
  <c r="Z54" i="1"/>
  <c r="X54" i="1"/>
  <c r="V54" i="1"/>
  <c r="U54" i="1"/>
  <c r="Y50" i="1"/>
  <c r="W50" i="1"/>
  <c r="Z50" i="1"/>
  <c r="X50" i="1"/>
  <c r="V50" i="1"/>
  <c r="U50" i="1"/>
  <c r="Y46" i="1"/>
  <c r="W46" i="1"/>
  <c r="U46" i="1"/>
  <c r="Z46" i="1"/>
  <c r="X46" i="1"/>
  <c r="V46" i="1"/>
  <c r="Y42" i="1"/>
  <c r="W42" i="1"/>
  <c r="U42" i="1"/>
  <c r="Z42" i="1"/>
  <c r="X42" i="1"/>
  <c r="V42" i="1"/>
  <c r="Y38" i="1"/>
  <c r="W38" i="1"/>
  <c r="U38" i="1"/>
  <c r="Z38" i="1"/>
  <c r="X38" i="1"/>
  <c r="V38" i="1"/>
  <c r="Y34" i="1"/>
  <c r="W34" i="1"/>
  <c r="U34" i="1"/>
  <c r="Z34" i="1"/>
  <c r="X34" i="1"/>
  <c r="V34" i="1"/>
  <c r="Y30" i="1"/>
  <c r="W30" i="1"/>
  <c r="U30" i="1"/>
  <c r="Z30" i="1"/>
  <c r="X30" i="1"/>
  <c r="V30" i="1"/>
  <c r="Y26" i="1"/>
  <c r="W26" i="1"/>
  <c r="U26" i="1"/>
  <c r="Z26" i="1"/>
  <c r="X26" i="1"/>
  <c r="V26" i="1"/>
  <c r="Y22" i="1"/>
  <c r="W22" i="1"/>
  <c r="U22" i="1"/>
  <c r="Z22" i="1"/>
  <c r="X22" i="1"/>
  <c r="V22" i="1"/>
  <c r="Y18" i="1"/>
  <c r="W18" i="1"/>
  <c r="U18" i="1"/>
  <c r="Z18" i="1"/>
  <c r="X18" i="1"/>
  <c r="V18" i="1"/>
  <c r="Y14" i="1"/>
  <c r="W14" i="1"/>
  <c r="U14" i="1"/>
  <c r="Z14" i="1"/>
  <c r="X14" i="1"/>
  <c r="V14" i="1"/>
  <c r="Y10" i="1"/>
  <c r="W10" i="1"/>
  <c r="U10" i="1"/>
  <c r="Z10" i="1"/>
  <c r="X10" i="1"/>
  <c r="V10" i="1"/>
  <c r="Z65" i="1"/>
  <c r="X65" i="1"/>
  <c r="V65" i="1"/>
  <c r="Y65" i="1"/>
  <c r="W65" i="1"/>
  <c r="U65" i="1"/>
  <c r="Z61" i="1"/>
  <c r="X61" i="1"/>
  <c r="V61" i="1"/>
  <c r="Y61" i="1"/>
  <c r="W61" i="1"/>
  <c r="U61" i="1"/>
  <c r="Z57" i="1"/>
  <c r="X57" i="1"/>
  <c r="V57" i="1"/>
  <c r="Y57" i="1"/>
  <c r="W57" i="1"/>
  <c r="U57" i="1"/>
  <c r="Z53" i="1"/>
  <c r="X53" i="1"/>
  <c r="V53" i="1"/>
  <c r="Y53" i="1"/>
  <c r="W53" i="1"/>
  <c r="U53" i="1"/>
  <c r="Z49" i="1"/>
  <c r="X49" i="1"/>
  <c r="V49" i="1"/>
  <c r="Y49" i="1"/>
  <c r="W49" i="1"/>
  <c r="U49" i="1"/>
  <c r="Z45" i="1"/>
  <c r="X45" i="1"/>
  <c r="V45" i="1"/>
  <c r="Y45" i="1"/>
  <c r="W45" i="1"/>
  <c r="U45" i="1"/>
  <c r="Z41" i="1"/>
  <c r="X41" i="1"/>
  <c r="V41" i="1"/>
  <c r="Y41" i="1"/>
  <c r="W41" i="1"/>
  <c r="U41" i="1"/>
  <c r="Z37" i="1"/>
  <c r="X37" i="1"/>
  <c r="V37" i="1"/>
  <c r="Y37" i="1"/>
  <c r="W37" i="1"/>
  <c r="U37" i="1"/>
  <c r="Z33" i="1"/>
  <c r="X33" i="1"/>
  <c r="V33" i="1"/>
  <c r="Y33" i="1"/>
  <c r="W33" i="1"/>
  <c r="U33" i="1"/>
  <c r="Z29" i="1"/>
  <c r="X29" i="1"/>
  <c r="V29" i="1"/>
  <c r="Y29" i="1"/>
  <c r="W29" i="1"/>
  <c r="U29" i="1"/>
  <c r="Z25" i="1"/>
  <c r="X25" i="1"/>
  <c r="V25" i="1"/>
  <c r="Y25" i="1"/>
  <c r="W25" i="1"/>
  <c r="U25" i="1"/>
  <c r="Z21" i="1"/>
  <c r="X21" i="1"/>
  <c r="V21" i="1"/>
  <c r="Y21" i="1"/>
  <c r="W21" i="1"/>
  <c r="U21" i="1"/>
  <c r="Z17" i="1"/>
  <c r="X17" i="1"/>
  <c r="V17" i="1"/>
  <c r="Y17" i="1"/>
  <c r="W17" i="1"/>
  <c r="U17" i="1"/>
  <c r="Z13" i="1"/>
  <c r="X13" i="1"/>
  <c r="V13" i="1"/>
  <c r="Y13" i="1"/>
  <c r="W13" i="1"/>
  <c r="U13" i="1"/>
  <c r="Z9" i="1"/>
  <c r="X9" i="1"/>
  <c r="V9" i="1"/>
  <c r="Y9" i="1"/>
  <c r="W9" i="1"/>
  <c r="U9" i="1"/>
  <c r="P76" i="1"/>
  <c r="Z76" i="1"/>
  <c r="V76" i="1"/>
  <c r="W76" i="1"/>
  <c r="Y76" i="1"/>
  <c r="U76" i="1"/>
  <c r="X76" i="1"/>
  <c r="S86" i="1"/>
  <c r="P86" i="1"/>
  <c r="R86" i="1"/>
  <c r="S82" i="1"/>
  <c r="P82" i="1"/>
  <c r="R82" i="1"/>
  <c r="S78" i="1"/>
  <c r="P78" i="1"/>
  <c r="R78" i="1"/>
  <c r="S74" i="1"/>
  <c r="P74" i="1"/>
  <c r="R74" i="1"/>
  <c r="S70" i="1"/>
  <c r="P70" i="1"/>
  <c r="R70" i="1"/>
  <c r="S66" i="1"/>
  <c r="P66" i="1"/>
  <c r="R66" i="1"/>
  <c r="S62" i="1"/>
  <c r="P62" i="1"/>
  <c r="R62" i="1"/>
  <c r="S58" i="1"/>
  <c r="P58" i="1"/>
  <c r="R58" i="1"/>
  <c r="S54" i="1"/>
  <c r="P54" i="1"/>
  <c r="R54" i="1"/>
  <c r="S50" i="1"/>
  <c r="P50" i="1"/>
  <c r="R50" i="1"/>
  <c r="S46" i="1"/>
  <c r="P46" i="1"/>
  <c r="R46" i="1"/>
  <c r="S42" i="1"/>
  <c r="P42" i="1"/>
  <c r="R42" i="1"/>
  <c r="S38" i="1"/>
  <c r="R38" i="1"/>
  <c r="P38" i="1"/>
  <c r="S34" i="1"/>
  <c r="R34" i="1"/>
  <c r="P34" i="1"/>
  <c r="S30" i="1"/>
  <c r="R30" i="1"/>
  <c r="P30" i="1"/>
  <c r="S26" i="1"/>
  <c r="R26" i="1"/>
  <c r="P26" i="1"/>
  <c r="S22" i="1"/>
  <c r="R22" i="1"/>
  <c r="P22" i="1"/>
  <c r="S18" i="1"/>
  <c r="R18" i="1"/>
  <c r="P18" i="1"/>
  <c r="S14" i="1"/>
  <c r="R14" i="1"/>
  <c r="P14" i="1"/>
  <c r="S10" i="1"/>
  <c r="R10" i="1"/>
  <c r="P10" i="1"/>
  <c r="S89" i="1"/>
  <c r="R89" i="1"/>
  <c r="P89" i="1"/>
  <c r="S85" i="1"/>
  <c r="R85" i="1"/>
  <c r="P85" i="1"/>
  <c r="S81" i="1"/>
  <c r="R81" i="1"/>
  <c r="P81" i="1"/>
  <c r="S77" i="1"/>
  <c r="R77" i="1"/>
  <c r="P77" i="1"/>
  <c r="S73" i="1"/>
  <c r="R73" i="1"/>
  <c r="P73" i="1"/>
  <c r="S69" i="1"/>
  <c r="R69" i="1"/>
  <c r="P69" i="1"/>
  <c r="S65" i="1"/>
  <c r="R65" i="1"/>
  <c r="P65" i="1"/>
  <c r="S61" i="1"/>
  <c r="R61" i="1"/>
  <c r="P61" i="1"/>
  <c r="S57" i="1"/>
  <c r="R57" i="1"/>
  <c r="P57" i="1"/>
  <c r="S53" i="1"/>
  <c r="R53" i="1"/>
  <c r="P53" i="1"/>
  <c r="S49" i="1"/>
  <c r="R49" i="1"/>
  <c r="P49" i="1"/>
  <c r="S45" i="1"/>
  <c r="R45" i="1"/>
  <c r="P45" i="1"/>
  <c r="S41" i="1"/>
  <c r="R41" i="1"/>
  <c r="P41" i="1"/>
  <c r="S37" i="1"/>
  <c r="R37" i="1"/>
  <c r="P37" i="1"/>
  <c r="T33" i="1"/>
  <c r="S33" i="1"/>
  <c r="R33" i="1"/>
  <c r="O33" i="1"/>
  <c r="Q33" i="1"/>
  <c r="P33" i="1"/>
  <c r="S29" i="1"/>
  <c r="R29" i="1"/>
  <c r="P29" i="1"/>
  <c r="S25" i="1"/>
  <c r="R25" i="1"/>
  <c r="P25" i="1"/>
  <c r="S21" i="1"/>
  <c r="R21" i="1"/>
  <c r="P21" i="1"/>
  <c r="S17" i="1"/>
  <c r="R17" i="1"/>
  <c r="P17" i="1"/>
  <c r="S13" i="1"/>
  <c r="R13" i="1"/>
  <c r="P13" i="1"/>
  <c r="S9" i="1"/>
  <c r="R9" i="1"/>
  <c r="P9" i="1"/>
  <c r="S84" i="1"/>
  <c r="R84" i="1"/>
  <c r="S80" i="1"/>
  <c r="R80" i="1"/>
  <c r="S76" i="1"/>
  <c r="R76" i="1"/>
  <c r="S72" i="1"/>
  <c r="R72" i="1"/>
  <c r="S68" i="1"/>
  <c r="R68" i="1"/>
  <c r="S64" i="1"/>
  <c r="R64" i="1"/>
  <c r="S60" i="1"/>
  <c r="R60" i="1"/>
  <c r="S56" i="1"/>
  <c r="R56" i="1"/>
  <c r="S52" i="1"/>
  <c r="R52" i="1"/>
  <c r="S48" i="1"/>
  <c r="R48" i="1"/>
  <c r="S44" i="1"/>
  <c r="R44" i="1"/>
  <c r="S40" i="1"/>
  <c r="R40" i="1"/>
  <c r="S36" i="1"/>
  <c r="R36" i="1"/>
  <c r="S32" i="1"/>
  <c r="R32" i="1"/>
  <c r="S28" i="1"/>
  <c r="R28" i="1"/>
  <c r="S24" i="1"/>
  <c r="R24" i="1"/>
  <c r="S20" i="1"/>
  <c r="R20" i="1"/>
  <c r="S16" i="1"/>
  <c r="R16" i="1"/>
  <c r="S12" i="1"/>
  <c r="R12" i="1"/>
  <c r="S8" i="1"/>
  <c r="R8" i="1"/>
  <c r="P72" i="1"/>
  <c r="P56" i="1"/>
  <c r="P40" i="1"/>
  <c r="P24" i="1"/>
  <c r="P8" i="1"/>
  <c r="S87" i="1"/>
  <c r="P87" i="1"/>
  <c r="R87" i="1"/>
  <c r="S83" i="1"/>
  <c r="P83" i="1"/>
  <c r="R83" i="1"/>
  <c r="S79" i="1"/>
  <c r="P79" i="1"/>
  <c r="R79" i="1"/>
  <c r="S75" i="1"/>
  <c r="P75" i="1"/>
  <c r="R75" i="1"/>
  <c r="S71" i="1"/>
  <c r="P71" i="1"/>
  <c r="R71" i="1"/>
  <c r="S67" i="1"/>
  <c r="P67" i="1"/>
  <c r="R67" i="1"/>
  <c r="S63" i="1"/>
  <c r="P63" i="1"/>
  <c r="R63" i="1"/>
  <c r="S59" i="1"/>
  <c r="P59" i="1"/>
  <c r="R59" i="1"/>
  <c r="S55" i="1"/>
  <c r="P55" i="1"/>
  <c r="R55" i="1"/>
  <c r="S51" i="1"/>
  <c r="P51" i="1"/>
  <c r="R51" i="1"/>
  <c r="S47" i="1"/>
  <c r="P47" i="1"/>
  <c r="R47" i="1"/>
  <c r="S43" i="1"/>
  <c r="P43" i="1"/>
  <c r="R43" i="1"/>
  <c r="R39" i="1"/>
  <c r="S39" i="1"/>
  <c r="P39" i="1"/>
  <c r="R35" i="1"/>
  <c r="S35" i="1"/>
  <c r="P35" i="1"/>
  <c r="R31" i="1"/>
  <c r="S31" i="1"/>
  <c r="P31" i="1"/>
  <c r="R27" i="1"/>
  <c r="S27" i="1"/>
  <c r="P27" i="1"/>
  <c r="R23" i="1"/>
  <c r="S23" i="1"/>
  <c r="P23" i="1"/>
  <c r="R19" i="1"/>
  <c r="S19" i="1"/>
  <c r="P19" i="1"/>
  <c r="R15" i="1"/>
  <c r="S15" i="1"/>
  <c r="P15" i="1"/>
  <c r="R11" i="1"/>
  <c r="S11" i="1"/>
  <c r="P11" i="1"/>
  <c r="P84" i="1"/>
  <c r="P68" i="1"/>
  <c r="P52" i="1"/>
  <c r="P36" i="1"/>
  <c r="P20" i="1"/>
  <c r="V7" i="1"/>
  <c r="R7" i="1"/>
  <c r="S7" i="1"/>
  <c r="W7" i="1"/>
  <c r="X7" i="1"/>
  <c r="P7" i="1"/>
  <c r="Y7" i="1"/>
  <c r="S312" i="1"/>
  <c r="Q312" i="1"/>
  <c r="O312" i="1"/>
  <c r="P312" i="1"/>
  <c r="R312" i="1"/>
  <c r="T312" i="1"/>
  <c r="IE479" i="1" l="1"/>
  <c r="IK479" i="1"/>
  <c r="IM479" i="1" s="1"/>
  <c r="IO479" i="1" s="1"/>
  <c r="IE426" i="1"/>
  <c r="IK426" i="1"/>
  <c r="IM426" i="1" s="1"/>
  <c r="IO426" i="1" s="1"/>
  <c r="IE442" i="1"/>
  <c r="IK442" i="1"/>
  <c r="IM442" i="1" s="1"/>
  <c r="IO442" i="1" s="1"/>
  <c r="IE458" i="1"/>
  <c r="IK458" i="1"/>
  <c r="IM458" i="1" s="1"/>
  <c r="IO458" i="1" s="1"/>
  <c r="IE474" i="1"/>
  <c r="IK474" i="1"/>
  <c r="IM474" i="1" s="1"/>
  <c r="IO474" i="1" s="1"/>
  <c r="IE480" i="1"/>
  <c r="IK480" i="1"/>
  <c r="IM480" i="1" s="1"/>
  <c r="IO480" i="1" s="1"/>
  <c r="IE212" i="1"/>
  <c r="IK212" i="1"/>
  <c r="IM212" i="1" s="1"/>
  <c r="IO212" i="1" s="1"/>
  <c r="IE270" i="1"/>
  <c r="IK270" i="1"/>
  <c r="IM270" i="1" s="1"/>
  <c r="IO270" i="1" s="1"/>
  <c r="IE274" i="1"/>
  <c r="IK274" i="1"/>
  <c r="IM274" i="1" s="1"/>
  <c r="IO274" i="1" s="1"/>
  <c r="IE278" i="1"/>
  <c r="IK278" i="1"/>
  <c r="IM278" i="1" s="1"/>
  <c r="IO278" i="1" s="1"/>
  <c r="IE282" i="1"/>
  <c r="IK282" i="1"/>
  <c r="IM282" i="1" s="1"/>
  <c r="IO282" i="1" s="1"/>
  <c r="IE286" i="1"/>
  <c r="IK286" i="1"/>
  <c r="IM286" i="1" s="1"/>
  <c r="IO286" i="1" s="1"/>
  <c r="IE290" i="1"/>
  <c r="IK290" i="1"/>
  <c r="IM290" i="1" s="1"/>
  <c r="IO290" i="1" s="1"/>
  <c r="IE294" i="1"/>
  <c r="IK294" i="1"/>
  <c r="IM294" i="1" s="1"/>
  <c r="IO294" i="1" s="1"/>
  <c r="IE298" i="1"/>
  <c r="IK298" i="1"/>
  <c r="IM298" i="1" s="1"/>
  <c r="IO298" i="1" s="1"/>
  <c r="IE302" i="1"/>
  <c r="IK302" i="1"/>
  <c r="IM302" i="1" s="1"/>
  <c r="IO302" i="1" s="1"/>
  <c r="IE306" i="1"/>
  <c r="IK306" i="1"/>
  <c r="IM306" i="1" s="1"/>
  <c r="IO306" i="1" s="1"/>
  <c r="IE310" i="1"/>
  <c r="IK310" i="1"/>
  <c r="IM310" i="1" s="1"/>
  <c r="IO310" i="1" s="1"/>
  <c r="IE314" i="1"/>
  <c r="IK314" i="1"/>
  <c r="IM314" i="1" s="1"/>
  <c r="IO314" i="1" s="1"/>
  <c r="IE318" i="1"/>
  <c r="IK318" i="1"/>
  <c r="IM318" i="1" s="1"/>
  <c r="IO318" i="1" s="1"/>
  <c r="IE322" i="1"/>
  <c r="IK322" i="1"/>
  <c r="IM322" i="1" s="1"/>
  <c r="IO322" i="1" s="1"/>
  <c r="IE326" i="1"/>
  <c r="IK326" i="1"/>
  <c r="IM326" i="1" s="1"/>
  <c r="IO326" i="1" s="1"/>
  <c r="IE330" i="1"/>
  <c r="IK330" i="1"/>
  <c r="IM330" i="1" s="1"/>
  <c r="IO330" i="1" s="1"/>
  <c r="IE334" i="1"/>
  <c r="IK334" i="1"/>
  <c r="IM334" i="1" s="1"/>
  <c r="IO334" i="1" s="1"/>
  <c r="IE338" i="1"/>
  <c r="IK338" i="1"/>
  <c r="IM338" i="1" s="1"/>
  <c r="IO338" i="1" s="1"/>
  <c r="IE342" i="1"/>
  <c r="IK342" i="1"/>
  <c r="IM342" i="1" s="1"/>
  <c r="IO342" i="1" s="1"/>
  <c r="IE346" i="1"/>
  <c r="IK346" i="1"/>
  <c r="IM346" i="1" s="1"/>
  <c r="IO346" i="1" s="1"/>
  <c r="IE350" i="1"/>
  <c r="IK350" i="1"/>
  <c r="IM350" i="1" s="1"/>
  <c r="IO350" i="1" s="1"/>
  <c r="IE354" i="1"/>
  <c r="IK354" i="1"/>
  <c r="IM354" i="1" s="1"/>
  <c r="IO354" i="1" s="1"/>
  <c r="IE358" i="1"/>
  <c r="IK358" i="1"/>
  <c r="IM358" i="1" s="1"/>
  <c r="IO358" i="1" s="1"/>
  <c r="IE362" i="1"/>
  <c r="IK362" i="1"/>
  <c r="IM362" i="1" s="1"/>
  <c r="IO362" i="1" s="1"/>
  <c r="IE366" i="1"/>
  <c r="IK366" i="1"/>
  <c r="IM366" i="1" s="1"/>
  <c r="IO366" i="1" s="1"/>
  <c r="IE418" i="1"/>
  <c r="IK418" i="1"/>
  <c r="IM418" i="1" s="1"/>
  <c r="IO418" i="1" s="1"/>
  <c r="IE434" i="1"/>
  <c r="IK434" i="1"/>
  <c r="IM434" i="1" s="1"/>
  <c r="IO434" i="1" s="1"/>
  <c r="IE450" i="1"/>
  <c r="IK450" i="1"/>
  <c r="IM450" i="1" s="1"/>
  <c r="IO450" i="1" s="1"/>
  <c r="IE466" i="1"/>
  <c r="IK466" i="1"/>
  <c r="IM466" i="1" s="1"/>
  <c r="IO466" i="1" s="1"/>
  <c r="IE482" i="1"/>
  <c r="IK482" i="1"/>
  <c r="IM482" i="1" s="1"/>
  <c r="IO482" i="1" s="1"/>
  <c r="IE481" i="1"/>
  <c r="IK481" i="1"/>
  <c r="IM481" i="1" s="1"/>
  <c r="IO481" i="1" s="1"/>
  <c r="M498" i="1"/>
  <c r="L482" i="1"/>
  <c r="IJ482" i="1" s="1"/>
  <c r="IL482" i="1" s="1"/>
  <c r="IN482" i="1" s="1"/>
  <c r="M490" i="1"/>
  <c r="N493" i="1"/>
  <c r="ID440" i="1"/>
  <c r="Y446" i="25"/>
  <c r="AB446" i="27"/>
  <c r="AB446" i="28"/>
  <c r="AB446" i="26"/>
  <c r="N437" i="1"/>
  <c r="AB444" i="27"/>
  <c r="AB444" i="28"/>
  <c r="AB444" i="26"/>
  <c r="ID438" i="1"/>
  <c r="Y444" i="25"/>
  <c r="AB445" i="28"/>
  <c r="AB445" i="26"/>
  <c r="ID439" i="1"/>
  <c r="Y445" i="25"/>
  <c r="AB445" i="27"/>
  <c r="L422" i="1"/>
  <c r="IJ422" i="1" s="1"/>
  <c r="IL422" i="1" s="1"/>
  <c r="IN422" i="1" s="1"/>
  <c r="N422" i="1"/>
  <c r="N421" i="1"/>
  <c r="L478" i="1"/>
  <c r="IJ478" i="1" s="1"/>
  <c r="IL478" i="1" s="1"/>
  <c r="IN478" i="1" s="1"/>
  <c r="N478" i="1"/>
  <c r="L372" i="1"/>
  <c r="IJ372" i="1" s="1"/>
  <c r="IL372" i="1" s="1"/>
  <c r="IN372" i="1" s="1"/>
  <c r="L376" i="1"/>
  <c r="IJ376" i="1" s="1"/>
  <c r="IL376" i="1" s="1"/>
  <c r="IN376" i="1" s="1"/>
  <c r="M376" i="1"/>
  <c r="M420" i="1"/>
  <c r="AB426" i="28"/>
  <c r="AB426" i="26"/>
  <c r="Y426" i="25"/>
  <c r="AB426" i="27"/>
  <c r="ID420" i="1"/>
  <c r="M180" i="1"/>
  <c r="M196" i="1"/>
  <c r="N170" i="1"/>
  <c r="ID170" i="1" s="1"/>
  <c r="IF503" i="1"/>
  <c r="IF500" i="1"/>
  <c r="N91" i="1"/>
  <c r="ID91" i="1" s="1"/>
  <c r="IF499" i="1"/>
  <c r="IF504" i="1"/>
  <c r="M83" i="1"/>
  <c r="M111" i="1"/>
  <c r="M95" i="1"/>
  <c r="M127" i="1"/>
  <c r="M143" i="1"/>
  <c r="M159" i="1"/>
  <c r="M175" i="1"/>
  <c r="M72" i="1"/>
  <c r="M144" i="1"/>
  <c r="M164" i="1"/>
  <c r="M79" i="1"/>
  <c r="M87" i="1"/>
  <c r="M156" i="1"/>
  <c r="M172" i="1"/>
  <c r="M188" i="1"/>
  <c r="N76" i="1"/>
  <c r="ID76" i="1" s="1"/>
  <c r="N92" i="1"/>
  <c r="ID92" i="1" s="1"/>
  <c r="N98" i="1"/>
  <c r="ID98" i="1" s="1"/>
  <c r="IF379" i="1"/>
  <c r="IF395" i="1"/>
  <c r="IF411" i="1"/>
  <c r="IF427" i="1"/>
  <c r="IF443" i="1"/>
  <c r="IF459" i="1"/>
  <c r="IF475" i="1"/>
  <c r="IF491" i="1"/>
  <c r="IF392" i="1"/>
  <c r="IF408" i="1"/>
  <c r="IF424" i="1"/>
  <c r="IF440" i="1"/>
  <c r="IF456" i="1"/>
  <c r="IF472" i="1"/>
  <c r="IF488" i="1"/>
  <c r="IF315" i="1"/>
  <c r="IF319" i="1"/>
  <c r="IF323" i="1"/>
  <c r="IF327" i="1"/>
  <c r="IF335" i="1"/>
  <c r="IF339" i="1"/>
  <c r="IF343" i="1"/>
  <c r="IF347" i="1"/>
  <c r="IF351" i="1"/>
  <c r="IF355" i="1"/>
  <c r="IF375" i="1"/>
  <c r="IF383" i="1"/>
  <c r="IF399" i="1"/>
  <c r="IF415" i="1"/>
  <c r="IF431" i="1"/>
  <c r="IF447" i="1"/>
  <c r="IF463" i="1"/>
  <c r="IF479" i="1"/>
  <c r="IC479" i="1"/>
  <c r="IF495" i="1"/>
  <c r="IF380" i="1"/>
  <c r="IF396" i="1"/>
  <c r="IF412" i="1"/>
  <c r="IF428" i="1"/>
  <c r="IF444" i="1"/>
  <c r="IF460" i="1"/>
  <c r="IF476" i="1"/>
  <c r="IF492" i="1"/>
  <c r="IF422" i="1"/>
  <c r="IF387" i="1"/>
  <c r="IF403" i="1"/>
  <c r="IF419" i="1"/>
  <c r="IF435" i="1"/>
  <c r="IF451" i="1"/>
  <c r="IF467" i="1"/>
  <c r="IF483" i="1"/>
  <c r="IF384" i="1"/>
  <c r="IF400" i="1"/>
  <c r="IF416" i="1"/>
  <c r="IF432" i="1"/>
  <c r="IF448" i="1"/>
  <c r="IF464" i="1"/>
  <c r="IF480" i="1"/>
  <c r="IC480" i="1"/>
  <c r="IF496" i="1"/>
  <c r="IF271" i="1"/>
  <c r="IF391" i="1"/>
  <c r="IF407" i="1"/>
  <c r="IF423" i="1"/>
  <c r="IF439" i="1"/>
  <c r="IF455" i="1"/>
  <c r="IF471" i="1"/>
  <c r="IF487" i="1"/>
  <c r="IF388" i="1"/>
  <c r="IF404" i="1"/>
  <c r="IF420" i="1"/>
  <c r="IC420" i="1"/>
  <c r="IF436" i="1"/>
  <c r="IF452" i="1"/>
  <c r="IF468" i="1"/>
  <c r="IF484" i="1"/>
  <c r="M478" i="1"/>
  <c r="M375" i="1"/>
  <c r="N120" i="1"/>
  <c r="ID120" i="1" s="1"/>
  <c r="N456" i="1"/>
  <c r="AB462" i="26" s="1"/>
  <c r="N461" i="1"/>
  <c r="N270" i="1"/>
  <c r="AB276" i="26" s="1"/>
  <c r="N484" i="1"/>
  <c r="N469" i="1"/>
  <c r="N353" i="1"/>
  <c r="N497" i="1"/>
  <c r="N486" i="1"/>
  <c r="N494" i="1"/>
  <c r="N283" i="1"/>
  <c r="N399" i="1"/>
  <c r="N384" i="1"/>
  <c r="M89" i="1"/>
  <c r="M105" i="1"/>
  <c r="M197" i="1"/>
  <c r="M88" i="1"/>
  <c r="M104" i="1"/>
  <c r="M120" i="1"/>
  <c r="N392" i="1"/>
  <c r="AB398" i="26" s="1"/>
  <c r="N272" i="1"/>
  <c r="N352" i="1"/>
  <c r="N500" i="1"/>
  <c r="N504" i="1"/>
  <c r="N489" i="1"/>
  <c r="N277" i="1"/>
  <c r="N470" i="1"/>
  <c r="N357" i="1"/>
  <c r="ID483" i="1"/>
  <c r="Y489" i="25"/>
  <c r="AB489" i="27"/>
  <c r="AB489" i="28"/>
  <c r="AB489" i="26"/>
  <c r="N491" i="1"/>
  <c r="N499" i="1"/>
  <c r="L310" i="1"/>
  <c r="IJ310" i="1" s="1"/>
  <c r="IL310" i="1" s="1"/>
  <c r="IN310" i="1" s="1"/>
  <c r="L354" i="1"/>
  <c r="IJ354" i="1" s="1"/>
  <c r="IL354" i="1" s="1"/>
  <c r="IN354" i="1" s="1"/>
  <c r="M374" i="1"/>
  <c r="M422" i="1"/>
  <c r="L307" i="1"/>
  <c r="IJ307" i="1" s="1"/>
  <c r="IL307" i="1" s="1"/>
  <c r="IN307" i="1" s="1"/>
  <c r="M372" i="1"/>
  <c r="M421" i="1"/>
  <c r="N404" i="1"/>
  <c r="N409" i="1"/>
  <c r="AB415" i="26" s="1"/>
  <c r="AB474" i="28"/>
  <c r="AB474" i="26"/>
  <c r="ID468" i="1"/>
  <c r="Y474" i="25"/>
  <c r="AB474" i="27"/>
  <c r="ID480" i="1"/>
  <c r="AB486" i="28"/>
  <c r="AB486" i="27"/>
  <c r="Y486" i="25"/>
  <c r="AB486" i="26"/>
  <c r="AB502" i="28"/>
  <c r="AB502" i="26"/>
  <c r="ID496" i="1"/>
  <c r="Y502" i="25"/>
  <c r="AB502" i="27"/>
  <c r="AB491" i="28"/>
  <c r="AB491" i="26"/>
  <c r="ID485" i="1"/>
  <c r="Y491" i="25"/>
  <c r="AB491" i="27"/>
  <c r="ID501" i="1"/>
  <c r="Y507" i="25"/>
  <c r="AB507" i="27"/>
  <c r="AB507" i="28"/>
  <c r="AB507" i="26"/>
  <c r="N340" i="1"/>
  <c r="N274" i="1"/>
  <c r="N306" i="1"/>
  <c r="N338" i="1"/>
  <c r="AB372" i="27"/>
  <c r="AB372" i="28"/>
  <c r="AB372" i="26"/>
  <c r="ID366" i="1"/>
  <c r="Y372" i="25"/>
  <c r="N386" i="1"/>
  <c r="N390" i="1"/>
  <c r="N474" i="1"/>
  <c r="N482" i="1"/>
  <c r="IC482" i="1" s="1"/>
  <c r="N381" i="1"/>
  <c r="AB400" i="26"/>
  <c r="ID394" i="1"/>
  <c r="Y400" i="25"/>
  <c r="AB400" i="27"/>
  <c r="AB400" i="28"/>
  <c r="N279" i="1"/>
  <c r="N311" i="1"/>
  <c r="N415" i="1"/>
  <c r="N365" i="1"/>
  <c r="N372" i="1"/>
  <c r="N376" i="1"/>
  <c r="ID493" i="1"/>
  <c r="Y499" i="25"/>
  <c r="AB499" i="27"/>
  <c r="AB499" i="28"/>
  <c r="AB499" i="26"/>
  <c r="ID350" i="1"/>
  <c r="Y356" i="25"/>
  <c r="AB356" i="27"/>
  <c r="AB356" i="28"/>
  <c r="AB356" i="26"/>
  <c r="N374" i="1"/>
  <c r="ID478" i="1"/>
  <c r="AB484" i="28"/>
  <c r="AB484" i="27"/>
  <c r="Y484" i="25"/>
  <c r="AB484" i="26"/>
  <c r="N490" i="1"/>
  <c r="N498" i="1"/>
  <c r="ID481" i="1"/>
  <c r="AB487" i="28"/>
  <c r="AB487" i="27"/>
  <c r="Y487" i="25"/>
  <c r="AB487" i="26"/>
  <c r="N375" i="1"/>
  <c r="ID479" i="1"/>
  <c r="AB485" i="28"/>
  <c r="AB485" i="27"/>
  <c r="Y485" i="25"/>
  <c r="AB485" i="26"/>
  <c r="N487" i="1"/>
  <c r="AB501" i="26"/>
  <c r="ID495" i="1"/>
  <c r="Y501" i="25"/>
  <c r="AB501" i="27"/>
  <c r="AB501" i="28"/>
  <c r="N503" i="1"/>
  <c r="N488" i="1"/>
  <c r="M76" i="1"/>
  <c r="M121" i="1"/>
  <c r="M181" i="1"/>
  <c r="M158" i="1"/>
  <c r="M191" i="1"/>
  <c r="M239" i="1"/>
  <c r="M228" i="1"/>
  <c r="M68" i="1"/>
  <c r="M137" i="1"/>
  <c r="M78" i="1"/>
  <c r="M94" i="1"/>
  <c r="M110" i="1"/>
  <c r="M126" i="1"/>
  <c r="M103" i="1"/>
  <c r="M96" i="1"/>
  <c r="M112" i="1"/>
  <c r="M170" i="1"/>
  <c r="M136" i="1"/>
  <c r="N69" i="1"/>
  <c r="ID69" i="1" s="1"/>
  <c r="N74" i="1"/>
  <c r="ID74" i="1" s="1"/>
  <c r="N90" i="1"/>
  <c r="ID90" i="1" s="1"/>
  <c r="N85" i="1"/>
  <c r="ID85" i="1" s="1"/>
  <c r="N143" i="1"/>
  <c r="ID143" i="1" s="1"/>
  <c r="N175" i="1"/>
  <c r="ID175" i="1" s="1"/>
  <c r="M187" i="1"/>
  <c r="M235" i="1"/>
  <c r="M213" i="1"/>
  <c r="M229" i="1"/>
  <c r="M245" i="1"/>
  <c r="M204" i="1"/>
  <c r="M220" i="1"/>
  <c r="M260" i="1"/>
  <c r="M207" i="1"/>
  <c r="M223" i="1"/>
  <c r="M69" i="1"/>
  <c r="M177" i="1"/>
  <c r="M82" i="1"/>
  <c r="M90" i="1"/>
  <c r="M75" i="1"/>
  <c r="M99" i="1"/>
  <c r="M163" i="1"/>
  <c r="M179" i="1"/>
  <c r="M84" i="1"/>
  <c r="M85" i="1"/>
  <c r="M71" i="1"/>
  <c r="M119" i="1"/>
  <c r="M135" i="1"/>
  <c r="M151" i="1"/>
  <c r="N99" i="1"/>
  <c r="ID99" i="1" s="1"/>
  <c r="N159" i="1"/>
  <c r="ID159" i="1" s="1"/>
  <c r="ID219" i="1"/>
  <c r="AB225" i="27"/>
  <c r="AB225" i="28"/>
  <c r="AB225" i="26"/>
  <c r="Y225" i="25"/>
  <c r="M81" i="1"/>
  <c r="M93" i="1"/>
  <c r="M74" i="1"/>
  <c r="M162" i="1"/>
  <c r="M91" i="1"/>
  <c r="M171" i="1"/>
  <c r="M80" i="1"/>
  <c r="M92" i="1"/>
  <c r="M57" i="1"/>
  <c r="M40" i="1"/>
  <c r="M52" i="1"/>
  <c r="M60" i="1"/>
  <c r="M73" i="1"/>
  <c r="M77" i="1"/>
  <c r="M97" i="1"/>
  <c r="M70" i="1"/>
  <c r="M86" i="1"/>
  <c r="M128" i="1"/>
  <c r="M244" i="1"/>
  <c r="M263" i="1"/>
  <c r="M265" i="1"/>
  <c r="N177" i="1"/>
  <c r="ID177" i="1" s="1"/>
  <c r="N171" i="1"/>
  <c r="ID171" i="1" s="1"/>
  <c r="N179" i="1"/>
  <c r="ID179" i="1" s="1"/>
  <c r="L287" i="1"/>
  <c r="IJ287" i="1" s="1"/>
  <c r="IL287" i="1" s="1"/>
  <c r="IN287" i="1" s="1"/>
  <c r="L303" i="1"/>
  <c r="IJ303" i="1" s="1"/>
  <c r="IL303" i="1" s="1"/>
  <c r="IN303" i="1" s="1"/>
  <c r="M387" i="1"/>
  <c r="M403" i="1"/>
  <c r="M419" i="1"/>
  <c r="M435" i="1"/>
  <c r="M451" i="1"/>
  <c r="M467" i="1"/>
  <c r="M483" i="1"/>
  <c r="M499" i="1"/>
  <c r="M380" i="1"/>
  <c r="M396" i="1"/>
  <c r="M412" i="1"/>
  <c r="M428" i="1"/>
  <c r="M444" i="1"/>
  <c r="M460" i="1"/>
  <c r="M476" i="1"/>
  <c r="M492" i="1"/>
  <c r="M377" i="1"/>
  <c r="M393" i="1"/>
  <c r="M409" i="1"/>
  <c r="M425" i="1"/>
  <c r="M441" i="1"/>
  <c r="M457" i="1"/>
  <c r="M489" i="1"/>
  <c r="M505" i="1"/>
  <c r="N52" i="1"/>
  <c r="ID52" i="1" s="1"/>
  <c r="N108" i="1"/>
  <c r="ID108" i="1" s="1"/>
  <c r="N140" i="1"/>
  <c r="ID140" i="1" s="1"/>
  <c r="N156" i="1"/>
  <c r="ID156" i="1" s="1"/>
  <c r="N172" i="1"/>
  <c r="ID172" i="1" s="1"/>
  <c r="N188" i="1"/>
  <c r="ID188" i="1" s="1"/>
  <c r="N220" i="1"/>
  <c r="ID220" i="1" s="1"/>
  <c r="N236" i="1"/>
  <c r="ID236" i="1" s="1"/>
  <c r="N252" i="1"/>
  <c r="ID252" i="1" s="1"/>
  <c r="N21" i="1"/>
  <c r="ID21" i="1" s="1"/>
  <c r="N101" i="1"/>
  <c r="ID101" i="1" s="1"/>
  <c r="N181" i="1"/>
  <c r="ID181" i="1" s="1"/>
  <c r="N217" i="1"/>
  <c r="ID217" i="1" s="1"/>
  <c r="N26" i="1"/>
  <c r="ID26" i="1" s="1"/>
  <c r="N154" i="1"/>
  <c r="ID154" i="1" s="1"/>
  <c r="N214" i="1"/>
  <c r="ID214" i="1" s="1"/>
  <c r="N262" i="1"/>
  <c r="ID262" i="1" s="1"/>
  <c r="L331" i="1"/>
  <c r="IJ331" i="1" s="1"/>
  <c r="IL331" i="1" s="1"/>
  <c r="IN331" i="1" s="1"/>
  <c r="L359" i="1"/>
  <c r="IJ359" i="1" s="1"/>
  <c r="IL359" i="1" s="1"/>
  <c r="IN359" i="1" s="1"/>
  <c r="L363" i="1"/>
  <c r="IJ363" i="1" s="1"/>
  <c r="IL363" i="1" s="1"/>
  <c r="IN363" i="1" s="1"/>
  <c r="L367" i="1"/>
  <c r="IJ367" i="1" s="1"/>
  <c r="IL367" i="1" s="1"/>
  <c r="IN367" i="1" s="1"/>
  <c r="L371" i="1"/>
  <c r="IJ371" i="1" s="1"/>
  <c r="IL371" i="1" s="1"/>
  <c r="IN371" i="1" s="1"/>
  <c r="M475" i="1"/>
  <c r="M491" i="1"/>
  <c r="M268" i="1"/>
  <c r="M272" i="1"/>
  <c r="M280" i="1"/>
  <c r="M296" i="1"/>
  <c r="M300" i="1"/>
  <c r="M269" i="1"/>
  <c r="M281" i="1"/>
  <c r="M329" i="1"/>
  <c r="M333" i="1"/>
  <c r="M345" i="1"/>
  <c r="M29" i="1"/>
  <c r="M9" i="1"/>
  <c r="M17" i="1"/>
  <c r="M25" i="1"/>
  <c r="M33" i="1"/>
  <c r="M41" i="1"/>
  <c r="M49" i="1"/>
  <c r="M65" i="1"/>
  <c r="M54" i="1"/>
  <c r="M62" i="1"/>
  <c r="M23" i="1"/>
  <c r="M35" i="1"/>
  <c r="M51" i="1"/>
  <c r="M63" i="1"/>
  <c r="M20" i="1"/>
  <c r="M28" i="1"/>
  <c r="M113" i="1"/>
  <c r="M129" i="1"/>
  <c r="M145" i="1"/>
  <c r="M157" i="1"/>
  <c r="M173" i="1"/>
  <c r="M189" i="1"/>
  <c r="M205" i="1"/>
  <c r="M221" i="1"/>
  <c r="M237" i="1"/>
  <c r="M253" i="1"/>
  <c r="M102" i="1"/>
  <c r="M118" i="1"/>
  <c r="M134" i="1"/>
  <c r="M259" i="1"/>
  <c r="L316" i="1"/>
  <c r="IJ316" i="1" s="1"/>
  <c r="IL316" i="1" s="1"/>
  <c r="IN316" i="1" s="1"/>
  <c r="L324" i="1"/>
  <c r="Z330" i="27" s="1"/>
  <c r="L328" i="1"/>
  <c r="IJ328" i="1" s="1"/>
  <c r="IL328" i="1" s="1"/>
  <c r="IN328" i="1" s="1"/>
  <c r="L332" i="1"/>
  <c r="IJ332" i="1" s="1"/>
  <c r="IL332" i="1" s="1"/>
  <c r="IN332" i="1" s="1"/>
  <c r="L390" i="1"/>
  <c r="IJ390" i="1" s="1"/>
  <c r="IL390" i="1" s="1"/>
  <c r="IN390" i="1" s="1"/>
  <c r="L406" i="1"/>
  <c r="IJ406" i="1" s="1"/>
  <c r="IL406" i="1" s="1"/>
  <c r="IN406" i="1" s="1"/>
  <c r="L438" i="1"/>
  <c r="IJ438" i="1" s="1"/>
  <c r="IL438" i="1" s="1"/>
  <c r="IN438" i="1" s="1"/>
  <c r="L454" i="1"/>
  <c r="IJ454" i="1" s="1"/>
  <c r="IL454" i="1" s="1"/>
  <c r="IN454" i="1" s="1"/>
  <c r="L470" i="1"/>
  <c r="IJ470" i="1" s="1"/>
  <c r="IL470" i="1" s="1"/>
  <c r="IN470" i="1" s="1"/>
  <c r="L486" i="1"/>
  <c r="IJ486" i="1" s="1"/>
  <c r="IL486" i="1" s="1"/>
  <c r="IN486" i="1" s="1"/>
  <c r="L502" i="1"/>
  <c r="IJ502" i="1" s="1"/>
  <c r="IL502" i="1" s="1"/>
  <c r="IN502" i="1" s="1"/>
  <c r="M167" i="1"/>
  <c r="M183" i="1"/>
  <c r="M236" i="1"/>
  <c r="M252" i="1"/>
  <c r="M256" i="1"/>
  <c r="L378" i="1"/>
  <c r="IJ378" i="1" s="1"/>
  <c r="IL378" i="1" s="1"/>
  <c r="IN378" i="1" s="1"/>
  <c r="L394" i="1"/>
  <c r="IJ394" i="1" s="1"/>
  <c r="IL394" i="1" s="1"/>
  <c r="IN394" i="1" s="1"/>
  <c r="L410" i="1"/>
  <c r="IJ410" i="1" s="1"/>
  <c r="IL410" i="1" s="1"/>
  <c r="IN410" i="1" s="1"/>
  <c r="L426" i="1"/>
  <c r="IJ426" i="1" s="1"/>
  <c r="IL426" i="1" s="1"/>
  <c r="IN426" i="1" s="1"/>
  <c r="L442" i="1"/>
  <c r="IJ442" i="1" s="1"/>
  <c r="IL442" i="1" s="1"/>
  <c r="IN442" i="1" s="1"/>
  <c r="L458" i="1"/>
  <c r="IJ458" i="1" s="1"/>
  <c r="IL458" i="1" s="1"/>
  <c r="IN458" i="1" s="1"/>
  <c r="L474" i="1"/>
  <c r="IJ474" i="1" s="1"/>
  <c r="IL474" i="1" s="1"/>
  <c r="IN474" i="1" s="1"/>
  <c r="L490" i="1"/>
  <c r="IJ490" i="1" s="1"/>
  <c r="IL490" i="1" s="1"/>
  <c r="IN490" i="1" s="1"/>
  <c r="N37" i="1"/>
  <c r="ID37" i="1" s="1"/>
  <c r="N117" i="1"/>
  <c r="ID117" i="1" s="1"/>
  <c r="N133" i="1"/>
  <c r="ID133" i="1" s="1"/>
  <c r="N149" i="1"/>
  <c r="ID149" i="1" s="1"/>
  <c r="N205" i="1"/>
  <c r="ID205" i="1" s="1"/>
  <c r="N122" i="1"/>
  <c r="ID122" i="1" s="1"/>
  <c r="N65" i="1"/>
  <c r="ID65" i="1" s="1"/>
  <c r="L270" i="1"/>
  <c r="IJ270" i="1" s="1"/>
  <c r="IL270" i="1" s="1"/>
  <c r="IN270" i="1" s="1"/>
  <c r="L274" i="1"/>
  <c r="IJ274" i="1" s="1"/>
  <c r="IL274" i="1" s="1"/>
  <c r="IN274" i="1" s="1"/>
  <c r="L278" i="1"/>
  <c r="IJ278" i="1" s="1"/>
  <c r="IL278" i="1" s="1"/>
  <c r="IN278" i="1" s="1"/>
  <c r="L282" i="1"/>
  <c r="IJ282" i="1" s="1"/>
  <c r="IL282" i="1" s="1"/>
  <c r="IN282" i="1" s="1"/>
  <c r="L286" i="1"/>
  <c r="IJ286" i="1" s="1"/>
  <c r="IL286" i="1" s="1"/>
  <c r="IN286" i="1" s="1"/>
  <c r="L290" i="1"/>
  <c r="IJ290" i="1" s="1"/>
  <c r="IL290" i="1" s="1"/>
  <c r="IN290" i="1" s="1"/>
  <c r="L294" i="1"/>
  <c r="IJ294" i="1" s="1"/>
  <c r="IL294" i="1" s="1"/>
  <c r="IN294" i="1" s="1"/>
  <c r="L298" i="1"/>
  <c r="IJ298" i="1" s="1"/>
  <c r="IL298" i="1" s="1"/>
  <c r="IN298" i="1" s="1"/>
  <c r="L302" i="1"/>
  <c r="IJ302" i="1" s="1"/>
  <c r="IL302" i="1" s="1"/>
  <c r="IN302" i="1" s="1"/>
  <c r="L306" i="1"/>
  <c r="IJ306" i="1" s="1"/>
  <c r="IL306" i="1" s="1"/>
  <c r="IN306" i="1" s="1"/>
  <c r="L314" i="1"/>
  <c r="IJ314" i="1" s="1"/>
  <c r="IL314" i="1" s="1"/>
  <c r="IN314" i="1" s="1"/>
  <c r="L318" i="1"/>
  <c r="IJ318" i="1" s="1"/>
  <c r="IL318" i="1" s="1"/>
  <c r="IN318" i="1" s="1"/>
  <c r="L322" i="1"/>
  <c r="IJ322" i="1" s="1"/>
  <c r="IL322" i="1" s="1"/>
  <c r="IN322" i="1" s="1"/>
  <c r="L326" i="1"/>
  <c r="IJ326" i="1" s="1"/>
  <c r="IL326" i="1" s="1"/>
  <c r="IN326" i="1" s="1"/>
  <c r="L330" i="1"/>
  <c r="IJ330" i="1" s="1"/>
  <c r="IL330" i="1" s="1"/>
  <c r="IN330" i="1" s="1"/>
  <c r="L334" i="1"/>
  <c r="IJ334" i="1" s="1"/>
  <c r="IL334" i="1" s="1"/>
  <c r="IN334" i="1" s="1"/>
  <c r="L338" i="1"/>
  <c r="IJ338" i="1" s="1"/>
  <c r="IL338" i="1" s="1"/>
  <c r="IN338" i="1" s="1"/>
  <c r="L342" i="1"/>
  <c r="IJ342" i="1" s="1"/>
  <c r="IL342" i="1" s="1"/>
  <c r="IN342" i="1" s="1"/>
  <c r="L346" i="1"/>
  <c r="IJ346" i="1" s="1"/>
  <c r="IL346" i="1" s="1"/>
  <c r="IN346" i="1" s="1"/>
  <c r="L350" i="1"/>
  <c r="IJ350" i="1" s="1"/>
  <c r="IL350" i="1" s="1"/>
  <c r="IN350" i="1" s="1"/>
  <c r="L358" i="1"/>
  <c r="IJ358" i="1" s="1"/>
  <c r="IL358" i="1" s="1"/>
  <c r="IN358" i="1" s="1"/>
  <c r="L362" i="1"/>
  <c r="IJ362" i="1" s="1"/>
  <c r="IL362" i="1" s="1"/>
  <c r="IN362" i="1" s="1"/>
  <c r="L366" i="1"/>
  <c r="IJ366" i="1" s="1"/>
  <c r="IL366" i="1" s="1"/>
  <c r="IN366" i="1" s="1"/>
  <c r="L370" i="1"/>
  <c r="IJ370" i="1" s="1"/>
  <c r="IL370" i="1" s="1"/>
  <c r="IN370" i="1" s="1"/>
  <c r="L275" i="1"/>
  <c r="IJ275" i="1" s="1"/>
  <c r="IL275" i="1" s="1"/>
  <c r="IN275" i="1" s="1"/>
  <c r="L279" i="1"/>
  <c r="IJ279" i="1" s="1"/>
  <c r="IL279" i="1" s="1"/>
  <c r="IN279" i="1" s="1"/>
  <c r="L283" i="1"/>
  <c r="IJ283" i="1" s="1"/>
  <c r="IL283" i="1" s="1"/>
  <c r="IN283" i="1" s="1"/>
  <c r="L291" i="1"/>
  <c r="IJ291" i="1" s="1"/>
  <c r="IL291" i="1" s="1"/>
  <c r="IN291" i="1" s="1"/>
  <c r="L295" i="1"/>
  <c r="IJ295" i="1" s="1"/>
  <c r="IL295" i="1" s="1"/>
  <c r="IN295" i="1" s="1"/>
  <c r="L299" i="1"/>
  <c r="IJ299" i="1" s="1"/>
  <c r="IL299" i="1" s="1"/>
  <c r="IN299" i="1" s="1"/>
  <c r="L311" i="1"/>
  <c r="IJ311" i="1" s="1"/>
  <c r="IL311" i="1" s="1"/>
  <c r="IN311" i="1" s="1"/>
  <c r="L382" i="1"/>
  <c r="IJ382" i="1" s="1"/>
  <c r="IL382" i="1" s="1"/>
  <c r="IN382" i="1" s="1"/>
  <c r="L398" i="1"/>
  <c r="IJ398" i="1" s="1"/>
  <c r="IL398" i="1" s="1"/>
  <c r="IN398" i="1" s="1"/>
  <c r="L414" i="1"/>
  <c r="IJ414" i="1" s="1"/>
  <c r="IL414" i="1" s="1"/>
  <c r="IN414" i="1" s="1"/>
  <c r="L430" i="1"/>
  <c r="Z436" i="26" s="1"/>
  <c r="L446" i="1"/>
  <c r="IJ446" i="1" s="1"/>
  <c r="IL446" i="1" s="1"/>
  <c r="IN446" i="1" s="1"/>
  <c r="L462" i="1"/>
  <c r="IJ462" i="1" s="1"/>
  <c r="IL462" i="1" s="1"/>
  <c r="IN462" i="1" s="1"/>
  <c r="L494" i="1"/>
  <c r="IJ494" i="1" s="1"/>
  <c r="IL494" i="1" s="1"/>
  <c r="IN494" i="1" s="1"/>
  <c r="M150" i="1"/>
  <c r="M166" i="1"/>
  <c r="M182" i="1"/>
  <c r="M198" i="1"/>
  <c r="M214" i="1"/>
  <c r="M230" i="1"/>
  <c r="M246" i="1"/>
  <c r="M370" i="1"/>
  <c r="M386" i="1"/>
  <c r="M402" i="1"/>
  <c r="M379" i="1"/>
  <c r="M395" i="1"/>
  <c r="M411" i="1"/>
  <c r="M427" i="1"/>
  <c r="M443" i="1"/>
  <c r="M459" i="1"/>
  <c r="M276" i="1"/>
  <c r="M284" i="1"/>
  <c r="M288" i="1"/>
  <c r="M292" i="1"/>
  <c r="M304" i="1"/>
  <c r="M308" i="1"/>
  <c r="L320" i="1"/>
  <c r="IJ320" i="1" s="1"/>
  <c r="IL320" i="1" s="1"/>
  <c r="IN320" i="1" s="1"/>
  <c r="L336" i="1"/>
  <c r="IJ336" i="1" s="1"/>
  <c r="IL336" i="1" s="1"/>
  <c r="IN336" i="1" s="1"/>
  <c r="L340" i="1"/>
  <c r="IJ340" i="1" s="1"/>
  <c r="IL340" i="1" s="1"/>
  <c r="IN340" i="1" s="1"/>
  <c r="L344" i="1"/>
  <c r="IJ344" i="1" s="1"/>
  <c r="IL344" i="1" s="1"/>
  <c r="IN344" i="1" s="1"/>
  <c r="L348" i="1"/>
  <c r="IJ348" i="1" s="1"/>
  <c r="IL348" i="1" s="1"/>
  <c r="IN348" i="1" s="1"/>
  <c r="L352" i="1"/>
  <c r="IJ352" i="1" s="1"/>
  <c r="IL352" i="1" s="1"/>
  <c r="IN352" i="1" s="1"/>
  <c r="L356" i="1"/>
  <c r="IJ356" i="1" s="1"/>
  <c r="IL356" i="1" s="1"/>
  <c r="IN356" i="1" s="1"/>
  <c r="L360" i="1"/>
  <c r="IJ360" i="1" s="1"/>
  <c r="IL360" i="1" s="1"/>
  <c r="IN360" i="1" s="1"/>
  <c r="L364" i="1"/>
  <c r="IJ364" i="1" s="1"/>
  <c r="IL364" i="1" s="1"/>
  <c r="IN364" i="1" s="1"/>
  <c r="L368" i="1"/>
  <c r="IJ368" i="1" s="1"/>
  <c r="IL368" i="1" s="1"/>
  <c r="IN368" i="1" s="1"/>
  <c r="M388" i="1"/>
  <c r="M404" i="1"/>
  <c r="M436" i="1"/>
  <c r="M452" i="1"/>
  <c r="M468" i="1"/>
  <c r="M484" i="1"/>
  <c r="M500" i="1"/>
  <c r="L386" i="1"/>
  <c r="IJ386" i="1" s="1"/>
  <c r="IL386" i="1" s="1"/>
  <c r="IN386" i="1" s="1"/>
  <c r="L402" i="1"/>
  <c r="IJ402" i="1" s="1"/>
  <c r="IL402" i="1" s="1"/>
  <c r="IN402" i="1" s="1"/>
  <c r="L418" i="1"/>
  <c r="IJ418" i="1" s="1"/>
  <c r="IL418" i="1" s="1"/>
  <c r="IN418" i="1" s="1"/>
  <c r="L434" i="1"/>
  <c r="IJ434" i="1" s="1"/>
  <c r="IL434" i="1" s="1"/>
  <c r="IN434" i="1" s="1"/>
  <c r="L450" i="1"/>
  <c r="IJ450" i="1" s="1"/>
  <c r="IL450" i="1" s="1"/>
  <c r="IN450" i="1" s="1"/>
  <c r="L466" i="1"/>
  <c r="IJ466" i="1" s="1"/>
  <c r="IL466" i="1" s="1"/>
  <c r="IN466" i="1" s="1"/>
  <c r="L498" i="1"/>
  <c r="IJ498" i="1" s="1"/>
  <c r="IL498" i="1" s="1"/>
  <c r="IN498" i="1" s="1"/>
  <c r="M273" i="1"/>
  <c r="M277" i="1"/>
  <c r="M285" i="1"/>
  <c r="M289" i="1"/>
  <c r="M293" i="1"/>
  <c r="M297" i="1"/>
  <c r="M301" i="1"/>
  <c r="M305" i="1"/>
  <c r="M309" i="1"/>
  <c r="M313" i="1"/>
  <c r="M317" i="1"/>
  <c r="M321" i="1"/>
  <c r="M325" i="1"/>
  <c r="M341" i="1"/>
  <c r="M349" i="1"/>
  <c r="M357" i="1"/>
  <c r="M365" i="1"/>
  <c r="M401" i="1"/>
  <c r="M417" i="1"/>
  <c r="M433" i="1"/>
  <c r="M449" i="1"/>
  <c r="M465" i="1"/>
  <c r="M497" i="1"/>
  <c r="N176" i="1"/>
  <c r="ID176" i="1" s="1"/>
  <c r="N221" i="1"/>
  <c r="ID221" i="1" s="1"/>
  <c r="N166" i="1"/>
  <c r="ID166" i="1" s="1"/>
  <c r="N206" i="1"/>
  <c r="ID206" i="1" s="1"/>
  <c r="N234" i="1"/>
  <c r="ID234" i="1" s="1"/>
  <c r="N242" i="1"/>
  <c r="ID242" i="1" s="1"/>
  <c r="N250" i="1"/>
  <c r="ID250" i="1" s="1"/>
  <c r="N193" i="1"/>
  <c r="ID193" i="1" s="1"/>
  <c r="N253" i="1"/>
  <c r="ID253" i="1" s="1"/>
  <c r="N237" i="1"/>
  <c r="ID237" i="1" s="1"/>
  <c r="N155" i="1"/>
  <c r="ID155" i="1" s="1"/>
  <c r="N187" i="1"/>
  <c r="ID187" i="1" s="1"/>
  <c r="N215" i="1"/>
  <c r="ID215" i="1" s="1"/>
  <c r="N231" i="1"/>
  <c r="ID231" i="1" s="1"/>
  <c r="N263" i="1"/>
  <c r="ID263" i="1" s="1"/>
  <c r="N201" i="1"/>
  <c r="ID201" i="1" s="1"/>
  <c r="M506" i="1"/>
  <c r="L506" i="1"/>
  <c r="IJ506" i="1" s="1"/>
  <c r="IL506" i="1" s="1"/>
  <c r="IN506" i="1" s="1"/>
  <c r="M7" i="1"/>
  <c r="M13" i="1"/>
  <c r="M21" i="1"/>
  <c r="M37" i="1"/>
  <c r="M45" i="1"/>
  <c r="M53" i="1"/>
  <c r="M61" i="1"/>
  <c r="M50" i="1"/>
  <c r="M58" i="1"/>
  <c r="M66" i="1"/>
  <c r="M15" i="1"/>
  <c r="M27" i="1"/>
  <c r="M12" i="1"/>
  <c r="M24" i="1"/>
  <c r="M36" i="1"/>
  <c r="M44" i="1"/>
  <c r="M56" i="1"/>
  <c r="M165" i="1"/>
  <c r="M142" i="1"/>
  <c r="M174" i="1"/>
  <c r="M190" i="1"/>
  <c r="M206" i="1"/>
  <c r="M222" i="1"/>
  <c r="M238" i="1"/>
  <c r="M199" i="1"/>
  <c r="M215" i="1"/>
  <c r="M231" i="1"/>
  <c r="M247" i="1"/>
  <c r="M262" i="1"/>
  <c r="M257" i="1"/>
  <c r="M378" i="1"/>
  <c r="M394" i="1"/>
  <c r="M410" i="1"/>
  <c r="N132" i="1"/>
  <c r="ID132" i="1" s="1"/>
  <c r="N164" i="1"/>
  <c r="ID164" i="1" s="1"/>
  <c r="N180" i="1"/>
  <c r="ID180" i="1" s="1"/>
  <c r="N204" i="1"/>
  <c r="ID204" i="1" s="1"/>
  <c r="N212" i="1"/>
  <c r="ID212" i="1" s="1"/>
  <c r="N228" i="1"/>
  <c r="ID228" i="1" s="1"/>
  <c r="N260" i="1"/>
  <c r="ID260" i="1" s="1"/>
  <c r="N241" i="1"/>
  <c r="ID241" i="1" s="1"/>
  <c r="N141" i="1"/>
  <c r="ID141" i="1" s="1"/>
  <c r="N173" i="1"/>
  <c r="ID173" i="1" s="1"/>
  <c r="N189" i="1"/>
  <c r="ID189" i="1" s="1"/>
  <c r="N197" i="1"/>
  <c r="ID197" i="1" s="1"/>
  <c r="N225" i="1"/>
  <c r="ID225" i="1" s="1"/>
  <c r="N106" i="1"/>
  <c r="ID106" i="1" s="1"/>
  <c r="N138" i="1"/>
  <c r="ID138" i="1" s="1"/>
  <c r="N146" i="1"/>
  <c r="ID146" i="1" s="1"/>
  <c r="N178" i="1"/>
  <c r="ID178" i="1" s="1"/>
  <c r="N186" i="1"/>
  <c r="ID186" i="1" s="1"/>
  <c r="N194" i="1"/>
  <c r="ID194" i="1" s="1"/>
  <c r="N202" i="1"/>
  <c r="ID202" i="1" s="1"/>
  <c r="N210" i="1"/>
  <c r="ID210" i="1" s="1"/>
  <c r="N222" i="1"/>
  <c r="ID222" i="1" s="1"/>
  <c r="N230" i="1"/>
  <c r="ID230" i="1" s="1"/>
  <c r="N238" i="1"/>
  <c r="ID238" i="1" s="1"/>
  <c r="N246" i="1"/>
  <c r="ID246" i="1" s="1"/>
  <c r="N254" i="1"/>
  <c r="ID254" i="1" s="1"/>
  <c r="N10" i="1"/>
  <c r="ID10" i="1" s="1"/>
  <c r="N31" i="1"/>
  <c r="ID31" i="1" s="1"/>
  <c r="N39" i="1"/>
  <c r="ID39" i="1" s="1"/>
  <c r="N51" i="1"/>
  <c r="ID51" i="1" s="1"/>
  <c r="N127" i="1"/>
  <c r="ID127" i="1" s="1"/>
  <c r="N167" i="1"/>
  <c r="ID167" i="1" s="1"/>
  <c r="N183" i="1"/>
  <c r="ID183" i="1" s="1"/>
  <c r="N191" i="1"/>
  <c r="ID191" i="1" s="1"/>
  <c r="N199" i="1"/>
  <c r="ID199" i="1" s="1"/>
  <c r="N207" i="1"/>
  <c r="ID207" i="1" s="1"/>
  <c r="N227" i="1"/>
  <c r="ID227" i="1" s="1"/>
  <c r="N235" i="1"/>
  <c r="ID235" i="1" s="1"/>
  <c r="N243" i="1"/>
  <c r="ID243" i="1" s="1"/>
  <c r="N251" i="1"/>
  <c r="ID251" i="1" s="1"/>
  <c r="N259" i="1"/>
  <c r="ID259" i="1" s="1"/>
  <c r="N7" i="1"/>
  <c r="ID7" i="1" s="1"/>
  <c r="N32" i="1"/>
  <c r="ID32" i="1" s="1"/>
  <c r="N124" i="1"/>
  <c r="ID124" i="1" s="1"/>
  <c r="N257" i="1"/>
  <c r="ID257" i="1" s="1"/>
  <c r="N123" i="1"/>
  <c r="ID123" i="1" s="1"/>
  <c r="N267" i="1"/>
  <c r="N275" i="1"/>
  <c r="N291" i="1"/>
  <c r="N299" i="1"/>
  <c r="N307" i="1"/>
  <c r="N315" i="1"/>
  <c r="N323" i="1"/>
  <c r="N331" i="1"/>
  <c r="N339" i="1"/>
  <c r="N347" i="1"/>
  <c r="N355" i="1"/>
  <c r="N363" i="1"/>
  <c r="N371" i="1"/>
  <c r="N383" i="1"/>
  <c r="N391" i="1"/>
  <c r="N411" i="1"/>
  <c r="N419" i="1"/>
  <c r="N427" i="1"/>
  <c r="N447" i="1"/>
  <c r="N455" i="1"/>
  <c r="N463" i="1"/>
  <c r="N471" i="1"/>
  <c r="N273" i="1"/>
  <c r="N313" i="1"/>
  <c r="N345" i="1"/>
  <c r="N280" i="1"/>
  <c r="N296" i="1"/>
  <c r="N312" i="1"/>
  <c r="N328" i="1"/>
  <c r="N344" i="1"/>
  <c r="N360" i="1"/>
  <c r="N400" i="1"/>
  <c r="N408" i="1"/>
  <c r="N416" i="1"/>
  <c r="N428" i="1"/>
  <c r="N448" i="1"/>
  <c r="N464" i="1"/>
  <c r="N472" i="1"/>
  <c r="N289" i="1"/>
  <c r="N321" i="1"/>
  <c r="N337" i="1"/>
  <c r="N369" i="1"/>
  <c r="N385" i="1"/>
  <c r="N401" i="1"/>
  <c r="N425" i="1"/>
  <c r="N265" i="1"/>
  <c r="N297" i="1"/>
  <c r="N329" i="1"/>
  <c r="N361" i="1"/>
  <c r="N393" i="1"/>
  <c r="N405" i="1"/>
  <c r="N413" i="1"/>
  <c r="N445" i="1"/>
  <c r="N453" i="1"/>
  <c r="ID461" i="1"/>
  <c r="AB467" i="27"/>
  <c r="AB467" i="28"/>
  <c r="AB467" i="26"/>
  <c r="Y467" i="25"/>
  <c r="N477" i="1"/>
  <c r="N305" i="1"/>
  <c r="N377" i="1"/>
  <c r="AB276" i="28"/>
  <c r="N286" i="1"/>
  <c r="N302" i="1"/>
  <c r="N334" i="1"/>
  <c r="N402" i="1"/>
  <c r="N414" i="1"/>
  <c r="N446" i="1"/>
  <c r="N454" i="1"/>
  <c r="N462" i="1"/>
  <c r="N57" i="1"/>
  <c r="ID57" i="1" s="1"/>
  <c r="N281" i="1"/>
  <c r="M14" i="1"/>
  <c r="M22" i="1"/>
  <c r="M30" i="1"/>
  <c r="M38" i="1"/>
  <c r="M46" i="1"/>
  <c r="M11" i="1"/>
  <c r="M39" i="1"/>
  <c r="M55" i="1"/>
  <c r="M67" i="1"/>
  <c r="M32" i="1"/>
  <c r="M64" i="1"/>
  <c r="M109" i="1"/>
  <c r="M125" i="1"/>
  <c r="M141" i="1"/>
  <c r="M153" i="1"/>
  <c r="M169" i="1"/>
  <c r="M185" i="1"/>
  <c r="M201" i="1"/>
  <c r="M217" i="1"/>
  <c r="M233" i="1"/>
  <c r="M249" i="1"/>
  <c r="M98" i="1"/>
  <c r="M114" i="1"/>
  <c r="M130" i="1"/>
  <c r="M146" i="1"/>
  <c r="M178" i="1"/>
  <c r="M194" i="1"/>
  <c r="M210" i="1"/>
  <c r="M226" i="1"/>
  <c r="M242" i="1"/>
  <c r="M107" i="1"/>
  <c r="M123" i="1"/>
  <c r="M139" i="1"/>
  <c r="M155" i="1"/>
  <c r="M203" i="1"/>
  <c r="M219" i="1"/>
  <c r="M251" i="1"/>
  <c r="M255" i="1"/>
  <c r="M108" i="1"/>
  <c r="M124" i="1"/>
  <c r="M140" i="1"/>
  <c r="M160" i="1"/>
  <c r="M176" i="1"/>
  <c r="M192" i="1"/>
  <c r="M208" i="1"/>
  <c r="M224" i="1"/>
  <c r="M240" i="1"/>
  <c r="M258" i="1"/>
  <c r="M267" i="1"/>
  <c r="M390" i="1"/>
  <c r="M406" i="1"/>
  <c r="M438" i="1"/>
  <c r="M454" i="1"/>
  <c r="M470" i="1"/>
  <c r="M486" i="1"/>
  <c r="M502" i="1"/>
  <c r="M383" i="1"/>
  <c r="M399" i="1"/>
  <c r="M415" i="1"/>
  <c r="M431" i="1"/>
  <c r="M447" i="1"/>
  <c r="M463" i="1"/>
  <c r="M495" i="1"/>
  <c r="M312" i="1"/>
  <c r="M316" i="1"/>
  <c r="M320" i="1"/>
  <c r="M324" i="1"/>
  <c r="M328" i="1"/>
  <c r="M332" i="1"/>
  <c r="M336" i="1"/>
  <c r="M340" i="1"/>
  <c r="M344" i="1"/>
  <c r="M348" i="1"/>
  <c r="M352" i="1"/>
  <c r="M356" i="1"/>
  <c r="M360" i="1"/>
  <c r="M364" i="1"/>
  <c r="M368" i="1"/>
  <c r="M392" i="1"/>
  <c r="M408" i="1"/>
  <c r="M424" i="1"/>
  <c r="M440" i="1"/>
  <c r="M456" i="1"/>
  <c r="M472" i="1"/>
  <c r="M488" i="1"/>
  <c r="M504" i="1"/>
  <c r="M373" i="1"/>
  <c r="M389" i="1"/>
  <c r="M405" i="1"/>
  <c r="M437" i="1"/>
  <c r="M453" i="1"/>
  <c r="M469" i="1"/>
  <c r="M473" i="1"/>
  <c r="M485" i="1"/>
  <c r="M501" i="1"/>
  <c r="N55" i="1"/>
  <c r="ID55" i="1" s="1"/>
  <c r="N288" i="1"/>
  <c r="N304" i="1"/>
  <c r="N320" i="1"/>
  <c r="N336" i="1"/>
  <c r="N368" i="1"/>
  <c r="AB398" i="28"/>
  <c r="N492" i="1"/>
  <c r="N185" i="1"/>
  <c r="ID185" i="1" s="1"/>
  <c r="N209" i="1"/>
  <c r="ID209" i="1" s="1"/>
  <c r="N266" i="1"/>
  <c r="N282" i="1"/>
  <c r="N298" i="1"/>
  <c r="N314" i="1"/>
  <c r="N330" i="1"/>
  <c r="N346" i="1"/>
  <c r="N362" i="1"/>
  <c r="N382" i="1"/>
  <c r="N398" i="1"/>
  <c r="N406" i="1"/>
  <c r="N426" i="1"/>
  <c r="ID502" i="1"/>
  <c r="AB508" i="27"/>
  <c r="AB508" i="28"/>
  <c r="AB508" i="26"/>
  <c r="Y508" i="25"/>
  <c r="M337" i="1"/>
  <c r="M353" i="1"/>
  <c r="M361" i="1"/>
  <c r="M369" i="1"/>
  <c r="M385" i="1"/>
  <c r="N136" i="1"/>
  <c r="ID136" i="1" s="1"/>
  <c r="N160" i="1"/>
  <c r="ID160" i="1" s="1"/>
  <c r="N168" i="1"/>
  <c r="ID168" i="1" s="1"/>
  <c r="N192" i="1"/>
  <c r="ID192" i="1" s="1"/>
  <c r="N196" i="1"/>
  <c r="ID196" i="1" s="1"/>
  <c r="N200" i="1"/>
  <c r="ID200" i="1" s="1"/>
  <c r="N208" i="1"/>
  <c r="ID208" i="1" s="1"/>
  <c r="N216" i="1"/>
  <c r="ID216" i="1" s="1"/>
  <c r="N232" i="1"/>
  <c r="ID232" i="1" s="1"/>
  <c r="N240" i="1"/>
  <c r="ID240" i="1" s="1"/>
  <c r="N248" i="1"/>
  <c r="ID248" i="1" s="1"/>
  <c r="N256" i="1"/>
  <c r="ID256" i="1" s="1"/>
  <c r="N264" i="1"/>
  <c r="ID264" i="1" s="1"/>
  <c r="N224" i="1"/>
  <c r="ID224" i="1" s="1"/>
  <c r="N261" i="1"/>
  <c r="ID261" i="1" s="1"/>
  <c r="N41" i="1"/>
  <c r="ID41" i="1" s="1"/>
  <c r="N213" i="1"/>
  <c r="ID213" i="1" s="1"/>
  <c r="N184" i="1"/>
  <c r="ID184" i="1" s="1"/>
  <c r="N245" i="1"/>
  <c r="ID245" i="1" s="1"/>
  <c r="N142" i="1"/>
  <c r="ID142" i="1" s="1"/>
  <c r="N174" i="1"/>
  <c r="ID174" i="1" s="1"/>
  <c r="N190" i="1"/>
  <c r="ID190" i="1" s="1"/>
  <c r="N198" i="1"/>
  <c r="ID198" i="1" s="1"/>
  <c r="N226" i="1"/>
  <c r="ID226" i="1" s="1"/>
  <c r="N258" i="1"/>
  <c r="ID258" i="1" s="1"/>
  <c r="N229" i="1"/>
  <c r="ID229" i="1" s="1"/>
  <c r="N131" i="1"/>
  <c r="ID131" i="1" s="1"/>
  <c r="N195" i="1"/>
  <c r="ID195" i="1" s="1"/>
  <c r="N203" i="1"/>
  <c r="ID203" i="1" s="1"/>
  <c r="N211" i="1"/>
  <c r="ID211" i="1" s="1"/>
  <c r="N223" i="1"/>
  <c r="ID223" i="1" s="1"/>
  <c r="N239" i="1"/>
  <c r="ID239" i="1" s="1"/>
  <c r="N255" i="1"/>
  <c r="ID255" i="1" s="1"/>
  <c r="N169" i="1"/>
  <c r="ID169" i="1" s="1"/>
  <c r="ID271" i="1"/>
  <c r="AB277" i="27"/>
  <c r="AB277" i="28"/>
  <c r="AB277" i="26"/>
  <c r="Y277" i="25"/>
  <c r="ID287" i="1"/>
  <c r="AB293" i="27"/>
  <c r="AB293" i="28"/>
  <c r="AB293" i="26"/>
  <c r="Y293" i="25"/>
  <c r="ID295" i="1"/>
  <c r="AB301" i="27"/>
  <c r="AB301" i="28"/>
  <c r="AB301" i="26"/>
  <c r="Y301" i="25"/>
  <c r="ID303" i="1"/>
  <c r="AB309" i="27"/>
  <c r="AB309" i="28"/>
  <c r="AB309" i="26"/>
  <c r="Y309" i="25"/>
  <c r="ID319" i="1"/>
  <c r="AB325" i="27"/>
  <c r="AB325" i="28"/>
  <c r="AB325" i="26"/>
  <c r="Y325" i="25"/>
  <c r="ID327" i="1"/>
  <c r="AB333" i="27"/>
  <c r="AB333" i="28"/>
  <c r="AB333" i="26"/>
  <c r="Y333" i="25"/>
  <c r="ID335" i="1"/>
  <c r="AB341" i="27"/>
  <c r="AB341" i="28"/>
  <c r="AB341" i="26"/>
  <c r="Y341" i="25"/>
  <c r="ID343" i="1"/>
  <c r="AB349" i="27"/>
  <c r="AB349" i="28"/>
  <c r="AB349" i="26"/>
  <c r="Y349" i="25"/>
  <c r="ID351" i="1"/>
  <c r="AB357" i="27"/>
  <c r="AB357" i="28"/>
  <c r="AB357" i="26"/>
  <c r="Y357" i="25"/>
  <c r="ID359" i="1"/>
  <c r="AB365" i="27"/>
  <c r="AB365" i="28"/>
  <c r="AB365" i="26"/>
  <c r="Y365" i="25"/>
  <c r="ID367" i="1"/>
  <c r="AB373" i="27"/>
  <c r="AB373" i="28"/>
  <c r="AB373" i="26"/>
  <c r="Y373" i="25"/>
  <c r="ID379" i="1"/>
  <c r="AB385" i="27"/>
  <c r="AB385" i="28"/>
  <c r="AB385" i="26"/>
  <c r="Y385" i="25"/>
  <c r="ID387" i="1"/>
  <c r="AB393" i="27"/>
  <c r="AB393" i="28"/>
  <c r="AB393" i="26"/>
  <c r="Y393" i="25"/>
  <c r="ID395" i="1"/>
  <c r="AB401" i="27"/>
  <c r="AB401" i="28"/>
  <c r="AB401" i="26"/>
  <c r="Y401" i="25"/>
  <c r="ID403" i="1"/>
  <c r="AB409" i="27"/>
  <c r="AB409" i="28"/>
  <c r="AB409" i="26"/>
  <c r="Y409" i="25"/>
  <c r="N407" i="1"/>
  <c r="N423" i="1"/>
  <c r="ID431" i="1"/>
  <c r="AB437" i="27"/>
  <c r="AB437" i="28"/>
  <c r="AB437" i="26"/>
  <c r="Y437" i="25"/>
  <c r="ID435" i="1"/>
  <c r="AB441" i="27"/>
  <c r="AB441" i="28"/>
  <c r="AB441" i="26"/>
  <c r="Y441" i="25"/>
  <c r="N443" i="1"/>
  <c r="ID451" i="1"/>
  <c r="AB457" i="27"/>
  <c r="AB457" i="28"/>
  <c r="AB457" i="26"/>
  <c r="Y457" i="25"/>
  <c r="N459" i="1"/>
  <c r="ID467" i="1"/>
  <c r="AB473" i="27"/>
  <c r="AB473" i="28"/>
  <c r="AB473" i="26"/>
  <c r="Y473" i="25"/>
  <c r="N475" i="1"/>
  <c r="ID333" i="1"/>
  <c r="AB339" i="27"/>
  <c r="AB339" i="28"/>
  <c r="AB339" i="26"/>
  <c r="Y339" i="25"/>
  <c r="ID397" i="1"/>
  <c r="AB403" i="27"/>
  <c r="AB403" i="28"/>
  <c r="AB403" i="26"/>
  <c r="Y403" i="25"/>
  <c r="ID412" i="1"/>
  <c r="AB418" i="27"/>
  <c r="AB418" i="28"/>
  <c r="AB418" i="26"/>
  <c r="Y418" i="25"/>
  <c r="ID441" i="1"/>
  <c r="AB447" i="27"/>
  <c r="AB447" i="28"/>
  <c r="AB447" i="26"/>
  <c r="Y447" i="25"/>
  <c r="N308" i="1"/>
  <c r="N356" i="1"/>
  <c r="N380" i="1"/>
  <c r="N396" i="1"/>
  <c r="ID404" i="1"/>
  <c r="AB410" i="27"/>
  <c r="AB410" i="28"/>
  <c r="AB410" i="26"/>
  <c r="Y410" i="25"/>
  <c r="N424" i="1"/>
  <c r="ID436" i="1"/>
  <c r="AB442" i="27"/>
  <c r="AB442" i="28"/>
  <c r="AB442" i="26"/>
  <c r="Y442" i="25"/>
  <c r="N444" i="1"/>
  <c r="ID452" i="1"/>
  <c r="AB458" i="27"/>
  <c r="AB458" i="28"/>
  <c r="AB458" i="26"/>
  <c r="Y458" i="25"/>
  <c r="N460" i="1"/>
  <c r="N476" i="1"/>
  <c r="N276" i="1"/>
  <c r="ID301" i="1"/>
  <c r="AB307" i="27"/>
  <c r="AB307" i="28"/>
  <c r="AB307" i="26"/>
  <c r="Y307" i="25"/>
  <c r="ID457" i="1"/>
  <c r="AB463" i="27"/>
  <c r="AB463" i="28"/>
  <c r="AB463" i="26"/>
  <c r="Y463" i="25"/>
  <c r="ID285" i="1"/>
  <c r="AB291" i="27"/>
  <c r="AB291" i="28"/>
  <c r="AB291" i="26"/>
  <c r="Y291" i="25"/>
  <c r="ID317" i="1"/>
  <c r="AB323" i="27"/>
  <c r="AB323" i="28"/>
  <c r="AB323" i="26"/>
  <c r="Y323" i="25"/>
  <c r="ID349" i="1"/>
  <c r="AB355" i="27"/>
  <c r="AB355" i="28"/>
  <c r="AB355" i="26"/>
  <c r="Y355" i="25"/>
  <c r="ID373" i="1"/>
  <c r="AB379" i="27"/>
  <c r="AB379" i="28"/>
  <c r="AB379" i="26"/>
  <c r="Y379" i="25"/>
  <c r="ID417" i="1"/>
  <c r="AB423" i="27"/>
  <c r="AB423" i="28"/>
  <c r="AB423" i="26"/>
  <c r="Y423" i="25"/>
  <c r="N429" i="1"/>
  <c r="N449" i="1"/>
  <c r="N465" i="1"/>
  <c r="N292" i="1"/>
  <c r="N324" i="1"/>
  <c r="ID389" i="1"/>
  <c r="AB395" i="27"/>
  <c r="AB395" i="28"/>
  <c r="AB395" i="26"/>
  <c r="Y395" i="25"/>
  <c r="AB415" i="28"/>
  <c r="ID432" i="1"/>
  <c r="AB438" i="27"/>
  <c r="AB438" i="28"/>
  <c r="AB438" i="26"/>
  <c r="Y438" i="25"/>
  <c r="ID290" i="1"/>
  <c r="AB296" i="27"/>
  <c r="AB296" i="28"/>
  <c r="AB296" i="26"/>
  <c r="Y296" i="25"/>
  <c r="ID322" i="1"/>
  <c r="AB328" i="27"/>
  <c r="AB328" i="28"/>
  <c r="AB328" i="26"/>
  <c r="Y328" i="25"/>
  <c r="ID354" i="1"/>
  <c r="AB360" i="27"/>
  <c r="AB360" i="28"/>
  <c r="AB360" i="26"/>
  <c r="Y360" i="25"/>
  <c r="ID370" i="1"/>
  <c r="AB376" i="27"/>
  <c r="AB376" i="28"/>
  <c r="AB376" i="26"/>
  <c r="Y376" i="25"/>
  <c r="ID430" i="1"/>
  <c r="AB436" i="27"/>
  <c r="AB436" i="28"/>
  <c r="AB436" i="26"/>
  <c r="Y436" i="25"/>
  <c r="ID434" i="1"/>
  <c r="AB440" i="27"/>
  <c r="AB440" i="28"/>
  <c r="AB440" i="26"/>
  <c r="Y440" i="25"/>
  <c r="N442" i="1"/>
  <c r="ID450" i="1"/>
  <c r="AB456" i="27"/>
  <c r="AB456" i="28"/>
  <c r="AB456" i="26"/>
  <c r="Y456" i="25"/>
  <c r="N458" i="1"/>
  <c r="ID466" i="1"/>
  <c r="AB472" i="27"/>
  <c r="AB472" i="28"/>
  <c r="AB472" i="26"/>
  <c r="Y472" i="25"/>
  <c r="N269" i="1"/>
  <c r="ID293" i="1"/>
  <c r="AB299" i="27"/>
  <c r="AB299" i="28"/>
  <c r="AB299" i="26"/>
  <c r="Y299" i="25"/>
  <c r="ID309" i="1"/>
  <c r="AB315" i="27"/>
  <c r="AB315" i="28"/>
  <c r="AB315" i="26"/>
  <c r="Y315" i="25"/>
  <c r="ID325" i="1"/>
  <c r="AB331" i="27"/>
  <c r="AB331" i="28"/>
  <c r="AB331" i="26"/>
  <c r="Y331" i="25"/>
  <c r="ID341" i="1"/>
  <c r="AB347" i="27"/>
  <c r="AB347" i="28"/>
  <c r="AB347" i="26"/>
  <c r="Y347" i="25"/>
  <c r="N410" i="1"/>
  <c r="N433" i="1"/>
  <c r="N473" i="1"/>
  <c r="M10" i="1"/>
  <c r="M18" i="1"/>
  <c r="M26" i="1"/>
  <c r="M34" i="1"/>
  <c r="M42" i="1"/>
  <c r="M19" i="1"/>
  <c r="M31" i="1"/>
  <c r="M43" i="1"/>
  <c r="M47" i="1"/>
  <c r="M59" i="1"/>
  <c r="M16" i="1"/>
  <c r="M48" i="1"/>
  <c r="M101" i="1"/>
  <c r="M117" i="1"/>
  <c r="M133" i="1"/>
  <c r="M149" i="1"/>
  <c r="M161" i="1"/>
  <c r="M193" i="1"/>
  <c r="M209" i="1"/>
  <c r="M225" i="1"/>
  <c r="M241" i="1"/>
  <c r="M106" i="1"/>
  <c r="M122" i="1"/>
  <c r="M138" i="1"/>
  <c r="M154" i="1"/>
  <c r="M186" i="1"/>
  <c r="M202" i="1"/>
  <c r="M218" i="1"/>
  <c r="M234" i="1"/>
  <c r="M250" i="1"/>
  <c r="M254" i="1"/>
  <c r="M115" i="1"/>
  <c r="M131" i="1"/>
  <c r="M147" i="1"/>
  <c r="M195" i="1"/>
  <c r="M211" i="1"/>
  <c r="M227" i="1"/>
  <c r="M243" i="1"/>
  <c r="M100" i="1"/>
  <c r="M116" i="1"/>
  <c r="M132" i="1"/>
  <c r="M148" i="1"/>
  <c r="M152" i="1"/>
  <c r="M168" i="1"/>
  <c r="M184" i="1"/>
  <c r="M200" i="1"/>
  <c r="M216" i="1"/>
  <c r="M232" i="1"/>
  <c r="M248" i="1"/>
  <c r="M266" i="1"/>
  <c r="M264" i="1"/>
  <c r="M261" i="1"/>
  <c r="M382" i="1"/>
  <c r="M398" i="1"/>
  <c r="M414" i="1"/>
  <c r="M430" i="1"/>
  <c r="M446" i="1"/>
  <c r="M462" i="1"/>
  <c r="M494" i="1"/>
  <c r="M271" i="1"/>
  <c r="M275" i="1"/>
  <c r="M279" i="1"/>
  <c r="M283" i="1"/>
  <c r="M287" i="1"/>
  <c r="M291" i="1"/>
  <c r="M295" i="1"/>
  <c r="M299" i="1"/>
  <c r="M303" i="1"/>
  <c r="M307" i="1"/>
  <c r="M311" i="1"/>
  <c r="M315" i="1"/>
  <c r="M319" i="1"/>
  <c r="M323" i="1"/>
  <c r="M327" i="1"/>
  <c r="M331" i="1"/>
  <c r="M335" i="1"/>
  <c r="M339" i="1"/>
  <c r="M343" i="1"/>
  <c r="M347" i="1"/>
  <c r="M351" i="1"/>
  <c r="M355" i="1"/>
  <c r="M359" i="1"/>
  <c r="M363" i="1"/>
  <c r="M367" i="1"/>
  <c r="M371" i="1"/>
  <c r="M391" i="1"/>
  <c r="M407" i="1"/>
  <c r="M423" i="1"/>
  <c r="M439" i="1"/>
  <c r="M455" i="1"/>
  <c r="M471" i="1"/>
  <c r="M487" i="1"/>
  <c r="M503" i="1"/>
  <c r="M384" i="1"/>
  <c r="M400" i="1"/>
  <c r="M416" i="1"/>
  <c r="M432" i="1"/>
  <c r="M448" i="1"/>
  <c r="M464" i="1"/>
  <c r="M496" i="1"/>
  <c r="M381" i="1"/>
  <c r="M397" i="1"/>
  <c r="M413" i="1"/>
  <c r="M429" i="1"/>
  <c r="M445" i="1"/>
  <c r="M461" i="1"/>
  <c r="M477" i="1"/>
  <c r="M493" i="1"/>
  <c r="N17" i="1"/>
  <c r="ID17" i="1" s="1"/>
  <c r="N247" i="1"/>
  <c r="N284" i="1"/>
  <c r="N300" i="1"/>
  <c r="N505" i="1"/>
  <c r="N144" i="1"/>
  <c r="ID144" i="1" s="1"/>
  <c r="N244" i="1"/>
  <c r="N316" i="1"/>
  <c r="N332" i="1"/>
  <c r="N364" i="1"/>
  <c r="N388" i="1"/>
  <c r="N348" i="1"/>
  <c r="N165" i="1"/>
  <c r="ID165" i="1" s="1"/>
  <c r="N233" i="1"/>
  <c r="N249" i="1"/>
  <c r="N268" i="1"/>
  <c r="N182" i="1"/>
  <c r="ID182" i="1" s="1"/>
  <c r="N218" i="1"/>
  <c r="N278" i="1"/>
  <c r="N294" i="1"/>
  <c r="N310" i="1"/>
  <c r="N318" i="1"/>
  <c r="N326" i="1"/>
  <c r="N342" i="1"/>
  <c r="N358" i="1"/>
  <c r="N378" i="1"/>
  <c r="N418" i="1"/>
  <c r="N506" i="1"/>
  <c r="HV6" i="1"/>
  <c r="GF3" i="8" s="1"/>
  <c r="N56" i="1"/>
  <c r="ID56" i="1" s="1"/>
  <c r="N64" i="1"/>
  <c r="ID64" i="1" s="1"/>
  <c r="N13" i="1"/>
  <c r="ID13" i="1" s="1"/>
  <c r="N54" i="1"/>
  <c r="ID54" i="1" s="1"/>
  <c r="N62" i="1"/>
  <c r="ID62" i="1" s="1"/>
  <c r="N11" i="1"/>
  <c r="ID11" i="1" s="1"/>
  <c r="N59" i="1"/>
  <c r="ID59" i="1" s="1"/>
  <c r="N12" i="1"/>
  <c r="ID12" i="1" s="1"/>
  <c r="N8" i="1"/>
  <c r="ID8" i="1" s="1"/>
  <c r="N40" i="1"/>
  <c r="ID40" i="1" s="1"/>
  <c r="N48" i="1"/>
  <c r="ID48" i="1" s="1"/>
  <c r="N72" i="1"/>
  <c r="ID72" i="1" s="1"/>
  <c r="N80" i="1"/>
  <c r="ID80" i="1" s="1"/>
  <c r="N88" i="1"/>
  <c r="ID88" i="1" s="1"/>
  <c r="N96" i="1"/>
  <c r="ID96" i="1" s="1"/>
  <c r="N104" i="1"/>
  <c r="ID104" i="1" s="1"/>
  <c r="N112" i="1"/>
  <c r="ID112" i="1" s="1"/>
  <c r="N73" i="1"/>
  <c r="ID73" i="1" s="1"/>
  <c r="N137" i="1"/>
  <c r="ID137" i="1" s="1"/>
  <c r="N25" i="1"/>
  <c r="ID25" i="1" s="1"/>
  <c r="N33" i="1"/>
  <c r="ID33" i="1" s="1"/>
  <c r="N81" i="1"/>
  <c r="ID81" i="1" s="1"/>
  <c r="N89" i="1"/>
  <c r="ID89" i="1" s="1"/>
  <c r="N97" i="1"/>
  <c r="ID97" i="1" s="1"/>
  <c r="N105" i="1"/>
  <c r="ID105" i="1" s="1"/>
  <c r="N129" i="1"/>
  <c r="ID129" i="1" s="1"/>
  <c r="N161" i="1"/>
  <c r="ID161" i="1" s="1"/>
  <c r="N24" i="1"/>
  <c r="ID24" i="1" s="1"/>
  <c r="N49" i="1"/>
  <c r="ID49" i="1" s="1"/>
  <c r="N113" i="1"/>
  <c r="ID113" i="1" s="1"/>
  <c r="N145" i="1"/>
  <c r="ID145" i="1" s="1"/>
  <c r="N14" i="1"/>
  <c r="ID14" i="1" s="1"/>
  <c r="N30" i="1"/>
  <c r="ID30" i="1" s="1"/>
  <c r="N38" i="1"/>
  <c r="ID38" i="1" s="1"/>
  <c r="N46" i="1"/>
  <c r="ID46" i="1" s="1"/>
  <c r="N70" i="1"/>
  <c r="ID70" i="1" s="1"/>
  <c r="N78" i="1"/>
  <c r="ID78" i="1" s="1"/>
  <c r="N86" i="1"/>
  <c r="ID86" i="1" s="1"/>
  <c r="N94" i="1"/>
  <c r="ID94" i="1" s="1"/>
  <c r="N102" i="1"/>
  <c r="ID102" i="1" s="1"/>
  <c r="N110" i="1"/>
  <c r="ID110" i="1" s="1"/>
  <c r="N118" i="1"/>
  <c r="ID118" i="1" s="1"/>
  <c r="N126" i="1"/>
  <c r="ID126" i="1" s="1"/>
  <c r="N134" i="1"/>
  <c r="ID134" i="1" s="1"/>
  <c r="N150" i="1"/>
  <c r="ID150" i="1" s="1"/>
  <c r="N158" i="1"/>
  <c r="ID158" i="1" s="1"/>
  <c r="N121" i="1"/>
  <c r="ID121" i="1" s="1"/>
  <c r="N153" i="1"/>
  <c r="ID153" i="1" s="1"/>
  <c r="N23" i="1"/>
  <c r="ID23" i="1" s="1"/>
  <c r="N27" i="1"/>
  <c r="ID27" i="1" s="1"/>
  <c r="N35" i="1"/>
  <c r="ID35" i="1" s="1"/>
  <c r="N47" i="1"/>
  <c r="ID47" i="1" s="1"/>
  <c r="N67" i="1"/>
  <c r="ID67" i="1" s="1"/>
  <c r="N79" i="1"/>
  <c r="ID79" i="1" s="1"/>
  <c r="N83" i="1"/>
  <c r="ID83" i="1" s="1"/>
  <c r="N87" i="1"/>
  <c r="ID87" i="1" s="1"/>
  <c r="N95" i="1"/>
  <c r="ID95" i="1" s="1"/>
  <c r="N107" i="1"/>
  <c r="ID107" i="1" s="1"/>
  <c r="N115" i="1"/>
  <c r="ID115" i="1" s="1"/>
  <c r="N139" i="1"/>
  <c r="ID139" i="1" s="1"/>
  <c r="N147" i="1"/>
  <c r="ID147" i="1" s="1"/>
  <c r="N163" i="1"/>
  <c r="ID163" i="1" s="1"/>
  <c r="N20" i="1"/>
  <c r="ID20" i="1" s="1"/>
  <c r="N43" i="1"/>
  <c r="ID43" i="1" s="1"/>
  <c r="N75" i="1"/>
  <c r="ID75" i="1" s="1"/>
  <c r="N111" i="1"/>
  <c r="ID111" i="1" s="1"/>
  <c r="N42" i="1"/>
  <c r="ID42" i="1" s="1"/>
  <c r="N60" i="1"/>
  <c r="ID60" i="1" s="1"/>
  <c r="N61" i="1"/>
  <c r="ID61" i="1" s="1"/>
  <c r="N9" i="1"/>
  <c r="ID9" i="1" s="1"/>
  <c r="N16" i="1"/>
  <c r="ID16" i="1" s="1"/>
  <c r="N18" i="1"/>
  <c r="ID18" i="1" s="1"/>
  <c r="N58" i="1"/>
  <c r="ID58" i="1" s="1"/>
  <c r="N15" i="1"/>
  <c r="ID15" i="1" s="1"/>
  <c r="N63" i="1"/>
  <c r="ID63" i="1" s="1"/>
  <c r="N28" i="1"/>
  <c r="ID28" i="1" s="1"/>
  <c r="N36" i="1"/>
  <c r="ID36" i="1" s="1"/>
  <c r="N44" i="1"/>
  <c r="ID44" i="1" s="1"/>
  <c r="N68" i="1"/>
  <c r="ID68" i="1" s="1"/>
  <c r="N84" i="1"/>
  <c r="ID84" i="1" s="1"/>
  <c r="N100" i="1"/>
  <c r="ID100" i="1" s="1"/>
  <c r="N116" i="1"/>
  <c r="ID116" i="1" s="1"/>
  <c r="N148" i="1"/>
  <c r="ID148" i="1" s="1"/>
  <c r="N45" i="1"/>
  <c r="ID45" i="1" s="1"/>
  <c r="N109" i="1"/>
  <c r="ID109" i="1" s="1"/>
  <c r="N125" i="1"/>
  <c r="ID125" i="1" s="1"/>
  <c r="N157" i="1"/>
  <c r="ID157" i="1" s="1"/>
  <c r="N77" i="1"/>
  <c r="ID77" i="1" s="1"/>
  <c r="N34" i="1"/>
  <c r="ID34" i="1" s="1"/>
  <c r="N50" i="1"/>
  <c r="ID50" i="1" s="1"/>
  <c r="N66" i="1"/>
  <c r="ID66" i="1" s="1"/>
  <c r="N82" i="1"/>
  <c r="ID82" i="1" s="1"/>
  <c r="N114" i="1"/>
  <c r="ID114" i="1" s="1"/>
  <c r="N130" i="1"/>
  <c r="ID130" i="1" s="1"/>
  <c r="N162" i="1"/>
  <c r="ID162" i="1" s="1"/>
  <c r="N29" i="1"/>
  <c r="ID29" i="1" s="1"/>
  <c r="N19" i="1"/>
  <c r="ID19" i="1" s="1"/>
  <c r="N71" i="1"/>
  <c r="ID71" i="1" s="1"/>
  <c r="N103" i="1"/>
  <c r="ID103" i="1" s="1"/>
  <c r="N119" i="1"/>
  <c r="ID119" i="1" s="1"/>
  <c r="N135" i="1"/>
  <c r="ID135" i="1" s="1"/>
  <c r="N151" i="1"/>
  <c r="ID151" i="1" s="1"/>
  <c r="N93" i="1"/>
  <c r="ID93" i="1" s="1"/>
  <c r="N128" i="1"/>
  <c r="ID128" i="1" s="1"/>
  <c r="N152" i="1"/>
  <c r="ID152" i="1" s="1"/>
  <c r="N53" i="1"/>
  <c r="ID53" i="1" s="1"/>
  <c r="N22" i="1"/>
  <c r="ID22" i="1" s="1"/>
  <c r="L33" i="1"/>
  <c r="IJ33" i="1" s="1"/>
  <c r="IL33" i="1" s="1"/>
  <c r="IN33" i="1" s="1"/>
  <c r="L213" i="1"/>
  <c r="IJ213" i="1" s="1"/>
  <c r="IL213" i="1" s="1"/>
  <c r="IN213" i="1" s="1"/>
  <c r="L229" i="1"/>
  <c r="IJ229" i="1" s="1"/>
  <c r="IL229" i="1" s="1"/>
  <c r="IN229" i="1" s="1"/>
  <c r="L245" i="1"/>
  <c r="IJ245" i="1" s="1"/>
  <c r="IL245" i="1" s="1"/>
  <c r="IN245" i="1" s="1"/>
  <c r="L206" i="1"/>
  <c r="IJ206" i="1" s="1"/>
  <c r="IL206" i="1" s="1"/>
  <c r="IN206" i="1" s="1"/>
  <c r="L222" i="1"/>
  <c r="IJ222" i="1" s="1"/>
  <c r="IL222" i="1" s="1"/>
  <c r="IN222" i="1" s="1"/>
  <c r="L238" i="1"/>
  <c r="IJ238" i="1" s="1"/>
  <c r="IL238" i="1" s="1"/>
  <c r="IN238" i="1" s="1"/>
  <c r="L255" i="1"/>
  <c r="IJ255" i="1" s="1"/>
  <c r="IL255" i="1" s="1"/>
  <c r="IN255" i="1" s="1"/>
  <c r="L215" i="1"/>
  <c r="IJ215" i="1" s="1"/>
  <c r="IL215" i="1" s="1"/>
  <c r="IN215" i="1" s="1"/>
  <c r="L231" i="1"/>
  <c r="IJ231" i="1" s="1"/>
  <c r="IL231" i="1" s="1"/>
  <c r="IN231" i="1" s="1"/>
  <c r="L247" i="1"/>
  <c r="IJ247" i="1" s="1"/>
  <c r="IL247" i="1" s="1"/>
  <c r="IN247" i="1" s="1"/>
  <c r="L204" i="1"/>
  <c r="IJ204" i="1" s="1"/>
  <c r="IL204" i="1" s="1"/>
  <c r="IN204" i="1" s="1"/>
  <c r="L220" i="1"/>
  <c r="IJ220" i="1" s="1"/>
  <c r="IL220" i="1" s="1"/>
  <c r="IN220" i="1" s="1"/>
  <c r="L236" i="1"/>
  <c r="IJ236" i="1" s="1"/>
  <c r="IL236" i="1" s="1"/>
  <c r="IN236" i="1" s="1"/>
  <c r="L252" i="1"/>
  <c r="IJ252" i="1" s="1"/>
  <c r="IL252" i="1" s="1"/>
  <c r="IN252" i="1" s="1"/>
  <c r="L257" i="1"/>
  <c r="IJ257" i="1" s="1"/>
  <c r="IL257" i="1" s="1"/>
  <c r="IN257" i="1" s="1"/>
  <c r="L262" i="1"/>
  <c r="IJ262" i="1" s="1"/>
  <c r="IL262" i="1" s="1"/>
  <c r="IN262" i="1" s="1"/>
  <c r="L263" i="1"/>
  <c r="IJ263" i="1" s="1"/>
  <c r="IL263" i="1" s="1"/>
  <c r="IN263" i="1" s="1"/>
  <c r="L268" i="1"/>
  <c r="IJ268" i="1" s="1"/>
  <c r="IL268" i="1" s="1"/>
  <c r="IN268" i="1" s="1"/>
  <c r="L284" i="1"/>
  <c r="IJ284" i="1" s="1"/>
  <c r="IL284" i="1" s="1"/>
  <c r="IN284" i="1" s="1"/>
  <c r="L300" i="1"/>
  <c r="IJ300" i="1" s="1"/>
  <c r="IL300" i="1" s="1"/>
  <c r="IN300" i="1" s="1"/>
  <c r="L317" i="1"/>
  <c r="IJ317" i="1" s="1"/>
  <c r="IL317" i="1" s="1"/>
  <c r="IN317" i="1" s="1"/>
  <c r="L333" i="1"/>
  <c r="IJ333" i="1" s="1"/>
  <c r="IL333" i="1" s="1"/>
  <c r="IN333" i="1" s="1"/>
  <c r="L349" i="1"/>
  <c r="IJ349" i="1" s="1"/>
  <c r="IL349" i="1" s="1"/>
  <c r="IN349" i="1" s="1"/>
  <c r="L365" i="1"/>
  <c r="IJ365" i="1" s="1"/>
  <c r="IL365" i="1" s="1"/>
  <c r="IN365" i="1" s="1"/>
  <c r="L381" i="1"/>
  <c r="IJ381" i="1" s="1"/>
  <c r="IL381" i="1" s="1"/>
  <c r="IN381" i="1" s="1"/>
  <c r="L397" i="1"/>
  <c r="IJ397" i="1" s="1"/>
  <c r="IL397" i="1" s="1"/>
  <c r="IN397" i="1" s="1"/>
  <c r="L413" i="1"/>
  <c r="IJ413" i="1" s="1"/>
  <c r="IL413" i="1" s="1"/>
  <c r="IN413" i="1" s="1"/>
  <c r="L429" i="1"/>
  <c r="IJ429" i="1" s="1"/>
  <c r="IL429" i="1" s="1"/>
  <c r="IN429" i="1" s="1"/>
  <c r="L445" i="1"/>
  <c r="IJ445" i="1" s="1"/>
  <c r="IL445" i="1" s="1"/>
  <c r="IN445" i="1" s="1"/>
  <c r="L461" i="1"/>
  <c r="IJ461" i="1" s="1"/>
  <c r="IL461" i="1" s="1"/>
  <c r="IN461" i="1" s="1"/>
  <c r="L477" i="1"/>
  <c r="IJ477" i="1" s="1"/>
  <c r="IL477" i="1" s="1"/>
  <c r="IN477" i="1" s="1"/>
  <c r="L493" i="1"/>
  <c r="IJ493" i="1" s="1"/>
  <c r="IL493" i="1" s="1"/>
  <c r="IN493" i="1" s="1"/>
  <c r="L269" i="1"/>
  <c r="IJ269" i="1" s="1"/>
  <c r="IL269" i="1" s="1"/>
  <c r="IN269" i="1" s="1"/>
  <c r="L285" i="1"/>
  <c r="IJ285" i="1" s="1"/>
  <c r="IL285" i="1" s="1"/>
  <c r="IN285" i="1" s="1"/>
  <c r="L301" i="1"/>
  <c r="IJ301" i="1" s="1"/>
  <c r="IL301" i="1" s="1"/>
  <c r="IN301" i="1" s="1"/>
  <c r="L217" i="1"/>
  <c r="IJ217" i="1" s="1"/>
  <c r="IL217" i="1" s="1"/>
  <c r="IN217" i="1" s="1"/>
  <c r="L233" i="1"/>
  <c r="IJ233" i="1" s="1"/>
  <c r="IL233" i="1" s="1"/>
  <c r="IN233" i="1" s="1"/>
  <c r="L249" i="1"/>
  <c r="IJ249" i="1" s="1"/>
  <c r="IL249" i="1" s="1"/>
  <c r="IN249" i="1" s="1"/>
  <c r="L210" i="1"/>
  <c r="IJ210" i="1" s="1"/>
  <c r="IL210" i="1" s="1"/>
  <c r="IN210" i="1" s="1"/>
  <c r="L226" i="1"/>
  <c r="IJ226" i="1" s="1"/>
  <c r="IL226" i="1" s="1"/>
  <c r="IN226" i="1" s="1"/>
  <c r="L242" i="1"/>
  <c r="IJ242" i="1" s="1"/>
  <c r="IL242" i="1" s="1"/>
  <c r="IN242" i="1" s="1"/>
  <c r="L203" i="1"/>
  <c r="IJ203" i="1" s="1"/>
  <c r="IL203" i="1" s="1"/>
  <c r="IN203" i="1" s="1"/>
  <c r="L219" i="1"/>
  <c r="IJ219" i="1" s="1"/>
  <c r="IL219" i="1" s="1"/>
  <c r="IN219" i="1" s="1"/>
  <c r="L235" i="1"/>
  <c r="IJ235" i="1" s="1"/>
  <c r="IL235" i="1" s="1"/>
  <c r="IN235" i="1" s="1"/>
  <c r="L251" i="1"/>
  <c r="IJ251" i="1" s="1"/>
  <c r="IL251" i="1" s="1"/>
  <c r="IN251" i="1" s="1"/>
  <c r="L208" i="1"/>
  <c r="IJ208" i="1" s="1"/>
  <c r="IL208" i="1" s="1"/>
  <c r="IN208" i="1" s="1"/>
  <c r="L224" i="1"/>
  <c r="IJ224" i="1" s="1"/>
  <c r="IL224" i="1" s="1"/>
  <c r="IN224" i="1" s="1"/>
  <c r="L240" i="1"/>
  <c r="IJ240" i="1" s="1"/>
  <c r="IL240" i="1" s="1"/>
  <c r="IN240" i="1" s="1"/>
  <c r="L261" i="1"/>
  <c r="IJ261" i="1" s="1"/>
  <c r="IL261" i="1" s="1"/>
  <c r="IN261" i="1" s="1"/>
  <c r="L266" i="1"/>
  <c r="IJ266" i="1" s="1"/>
  <c r="IL266" i="1" s="1"/>
  <c r="IN266" i="1" s="1"/>
  <c r="L267" i="1"/>
  <c r="IJ267" i="1" s="1"/>
  <c r="IL267" i="1" s="1"/>
  <c r="IN267" i="1" s="1"/>
  <c r="L272" i="1"/>
  <c r="IJ272" i="1" s="1"/>
  <c r="IL272" i="1" s="1"/>
  <c r="IN272" i="1" s="1"/>
  <c r="L288" i="1"/>
  <c r="IJ288" i="1" s="1"/>
  <c r="IL288" i="1" s="1"/>
  <c r="IN288" i="1" s="1"/>
  <c r="L304" i="1"/>
  <c r="IJ304" i="1" s="1"/>
  <c r="IL304" i="1" s="1"/>
  <c r="IN304" i="1" s="1"/>
  <c r="L321" i="1"/>
  <c r="IJ321" i="1" s="1"/>
  <c r="IL321" i="1" s="1"/>
  <c r="IN321" i="1" s="1"/>
  <c r="L337" i="1"/>
  <c r="IJ337" i="1" s="1"/>
  <c r="IL337" i="1" s="1"/>
  <c r="IN337" i="1" s="1"/>
  <c r="L353" i="1"/>
  <c r="IJ353" i="1" s="1"/>
  <c r="IL353" i="1" s="1"/>
  <c r="IN353" i="1" s="1"/>
  <c r="L369" i="1"/>
  <c r="IJ369" i="1" s="1"/>
  <c r="IL369" i="1" s="1"/>
  <c r="IN369" i="1" s="1"/>
  <c r="L385" i="1"/>
  <c r="IJ385" i="1" s="1"/>
  <c r="IL385" i="1" s="1"/>
  <c r="IN385" i="1" s="1"/>
  <c r="L401" i="1"/>
  <c r="IJ401" i="1" s="1"/>
  <c r="IL401" i="1" s="1"/>
  <c r="IN401" i="1" s="1"/>
  <c r="L417" i="1"/>
  <c r="IJ417" i="1" s="1"/>
  <c r="IL417" i="1" s="1"/>
  <c r="IN417" i="1" s="1"/>
  <c r="L433" i="1"/>
  <c r="IJ433" i="1" s="1"/>
  <c r="IL433" i="1" s="1"/>
  <c r="IN433" i="1" s="1"/>
  <c r="L449" i="1"/>
  <c r="IJ449" i="1" s="1"/>
  <c r="IL449" i="1" s="1"/>
  <c r="IN449" i="1" s="1"/>
  <c r="L465" i="1"/>
  <c r="IJ465" i="1" s="1"/>
  <c r="IL465" i="1" s="1"/>
  <c r="IN465" i="1" s="1"/>
  <c r="L481" i="1"/>
  <c r="IJ481" i="1" s="1"/>
  <c r="IL481" i="1" s="1"/>
  <c r="IN481" i="1" s="1"/>
  <c r="L497" i="1"/>
  <c r="IJ497" i="1" s="1"/>
  <c r="IL497" i="1" s="1"/>
  <c r="IN497" i="1" s="1"/>
  <c r="L273" i="1"/>
  <c r="IJ273" i="1" s="1"/>
  <c r="IL273" i="1" s="1"/>
  <c r="IN273" i="1" s="1"/>
  <c r="L289" i="1"/>
  <c r="IJ289" i="1" s="1"/>
  <c r="IL289" i="1" s="1"/>
  <c r="IN289" i="1" s="1"/>
  <c r="L305" i="1"/>
  <c r="IJ305" i="1" s="1"/>
  <c r="IL305" i="1" s="1"/>
  <c r="IN305" i="1" s="1"/>
  <c r="L312" i="1"/>
  <c r="IJ312" i="1" s="1"/>
  <c r="IL312" i="1" s="1"/>
  <c r="IN312" i="1" s="1"/>
  <c r="L205" i="1"/>
  <c r="IJ205" i="1" s="1"/>
  <c r="IL205" i="1" s="1"/>
  <c r="IN205" i="1" s="1"/>
  <c r="L221" i="1"/>
  <c r="IJ221" i="1" s="1"/>
  <c r="IL221" i="1" s="1"/>
  <c r="IN221" i="1" s="1"/>
  <c r="L237" i="1"/>
  <c r="IJ237" i="1" s="1"/>
  <c r="IL237" i="1" s="1"/>
  <c r="IN237" i="1" s="1"/>
  <c r="L253" i="1"/>
  <c r="IJ253" i="1" s="1"/>
  <c r="IL253" i="1" s="1"/>
  <c r="IN253" i="1" s="1"/>
  <c r="L214" i="1"/>
  <c r="IJ214" i="1" s="1"/>
  <c r="IL214" i="1" s="1"/>
  <c r="IN214" i="1" s="1"/>
  <c r="L230" i="1"/>
  <c r="IJ230" i="1" s="1"/>
  <c r="IL230" i="1" s="1"/>
  <c r="IN230" i="1" s="1"/>
  <c r="L246" i="1"/>
  <c r="IJ246" i="1" s="1"/>
  <c r="IL246" i="1" s="1"/>
  <c r="IN246" i="1" s="1"/>
  <c r="L207" i="1"/>
  <c r="IJ207" i="1" s="1"/>
  <c r="IL207" i="1" s="1"/>
  <c r="IN207" i="1" s="1"/>
  <c r="L223" i="1"/>
  <c r="IJ223" i="1" s="1"/>
  <c r="IL223" i="1" s="1"/>
  <c r="IN223" i="1" s="1"/>
  <c r="L239" i="1"/>
  <c r="IJ239" i="1" s="1"/>
  <c r="IL239" i="1" s="1"/>
  <c r="IN239" i="1" s="1"/>
  <c r="L256" i="1"/>
  <c r="IJ256" i="1" s="1"/>
  <c r="IL256" i="1" s="1"/>
  <c r="IN256" i="1" s="1"/>
  <c r="L212" i="1"/>
  <c r="IJ212" i="1" s="1"/>
  <c r="IL212" i="1" s="1"/>
  <c r="IN212" i="1" s="1"/>
  <c r="L228" i="1"/>
  <c r="IJ228" i="1" s="1"/>
  <c r="IL228" i="1" s="1"/>
  <c r="IN228" i="1" s="1"/>
  <c r="L244" i="1"/>
  <c r="IJ244" i="1" s="1"/>
  <c r="IL244" i="1" s="1"/>
  <c r="IN244" i="1" s="1"/>
  <c r="L260" i="1"/>
  <c r="IJ260" i="1" s="1"/>
  <c r="IL260" i="1" s="1"/>
  <c r="IN260" i="1" s="1"/>
  <c r="L265" i="1"/>
  <c r="IJ265" i="1" s="1"/>
  <c r="IL265" i="1" s="1"/>
  <c r="IN265" i="1" s="1"/>
  <c r="L276" i="1"/>
  <c r="IJ276" i="1" s="1"/>
  <c r="IL276" i="1" s="1"/>
  <c r="IN276" i="1" s="1"/>
  <c r="L292" i="1"/>
  <c r="IJ292" i="1" s="1"/>
  <c r="IL292" i="1" s="1"/>
  <c r="IN292" i="1" s="1"/>
  <c r="L308" i="1"/>
  <c r="IJ308" i="1" s="1"/>
  <c r="IL308" i="1" s="1"/>
  <c r="IN308" i="1" s="1"/>
  <c r="L325" i="1"/>
  <c r="IJ325" i="1" s="1"/>
  <c r="IL325" i="1" s="1"/>
  <c r="IN325" i="1" s="1"/>
  <c r="L341" i="1"/>
  <c r="IJ341" i="1" s="1"/>
  <c r="IL341" i="1" s="1"/>
  <c r="IN341" i="1" s="1"/>
  <c r="L357" i="1"/>
  <c r="IJ357" i="1" s="1"/>
  <c r="IL357" i="1" s="1"/>
  <c r="IN357" i="1" s="1"/>
  <c r="L373" i="1"/>
  <c r="IJ373" i="1" s="1"/>
  <c r="IL373" i="1" s="1"/>
  <c r="IN373" i="1" s="1"/>
  <c r="L389" i="1"/>
  <c r="IJ389" i="1" s="1"/>
  <c r="IL389" i="1" s="1"/>
  <c r="IN389" i="1" s="1"/>
  <c r="L405" i="1"/>
  <c r="IJ405" i="1" s="1"/>
  <c r="IL405" i="1" s="1"/>
  <c r="IN405" i="1" s="1"/>
  <c r="L421" i="1"/>
  <c r="IJ421" i="1" s="1"/>
  <c r="IL421" i="1" s="1"/>
  <c r="IN421" i="1" s="1"/>
  <c r="L437" i="1"/>
  <c r="IJ437" i="1" s="1"/>
  <c r="IL437" i="1" s="1"/>
  <c r="IN437" i="1" s="1"/>
  <c r="L453" i="1"/>
  <c r="IJ453" i="1" s="1"/>
  <c r="IL453" i="1" s="1"/>
  <c r="IN453" i="1" s="1"/>
  <c r="L469" i="1"/>
  <c r="IJ469" i="1" s="1"/>
  <c r="IL469" i="1" s="1"/>
  <c r="IN469" i="1" s="1"/>
  <c r="L485" i="1"/>
  <c r="IJ485" i="1" s="1"/>
  <c r="IL485" i="1" s="1"/>
  <c r="IN485" i="1" s="1"/>
  <c r="L501" i="1"/>
  <c r="IJ501" i="1" s="1"/>
  <c r="IL501" i="1" s="1"/>
  <c r="IN501" i="1" s="1"/>
  <c r="L277" i="1"/>
  <c r="IJ277" i="1" s="1"/>
  <c r="IL277" i="1" s="1"/>
  <c r="IN277" i="1" s="1"/>
  <c r="L293" i="1"/>
  <c r="IJ293" i="1" s="1"/>
  <c r="IL293" i="1" s="1"/>
  <c r="IN293" i="1" s="1"/>
  <c r="L309" i="1"/>
  <c r="IJ309" i="1" s="1"/>
  <c r="IL309" i="1" s="1"/>
  <c r="IN309" i="1" s="1"/>
  <c r="L209" i="1"/>
  <c r="IJ209" i="1" s="1"/>
  <c r="IL209" i="1" s="1"/>
  <c r="IN209" i="1" s="1"/>
  <c r="L225" i="1"/>
  <c r="IJ225" i="1" s="1"/>
  <c r="IL225" i="1" s="1"/>
  <c r="IN225" i="1" s="1"/>
  <c r="L241" i="1"/>
  <c r="IJ241" i="1" s="1"/>
  <c r="IL241" i="1" s="1"/>
  <c r="IN241" i="1" s="1"/>
  <c r="L254" i="1"/>
  <c r="IJ254" i="1" s="1"/>
  <c r="IL254" i="1" s="1"/>
  <c r="IN254" i="1" s="1"/>
  <c r="L202" i="1"/>
  <c r="IJ202" i="1" s="1"/>
  <c r="IL202" i="1" s="1"/>
  <c r="IN202" i="1" s="1"/>
  <c r="L218" i="1"/>
  <c r="IJ218" i="1" s="1"/>
  <c r="IL218" i="1" s="1"/>
  <c r="IN218" i="1" s="1"/>
  <c r="L234" i="1"/>
  <c r="IJ234" i="1" s="1"/>
  <c r="IL234" i="1" s="1"/>
  <c r="IN234" i="1" s="1"/>
  <c r="L250" i="1"/>
  <c r="IJ250" i="1" s="1"/>
  <c r="IL250" i="1" s="1"/>
  <c r="IN250" i="1" s="1"/>
  <c r="L195" i="1"/>
  <c r="IJ195" i="1" s="1"/>
  <c r="IL195" i="1" s="1"/>
  <c r="IN195" i="1" s="1"/>
  <c r="L211" i="1"/>
  <c r="IJ211" i="1" s="1"/>
  <c r="IL211" i="1" s="1"/>
  <c r="IN211" i="1" s="1"/>
  <c r="L227" i="1"/>
  <c r="IJ227" i="1" s="1"/>
  <c r="IL227" i="1" s="1"/>
  <c r="IN227" i="1" s="1"/>
  <c r="L243" i="1"/>
  <c r="IJ243" i="1" s="1"/>
  <c r="IL243" i="1" s="1"/>
  <c r="IN243" i="1" s="1"/>
  <c r="L216" i="1"/>
  <c r="IJ216" i="1" s="1"/>
  <c r="IL216" i="1" s="1"/>
  <c r="IN216" i="1" s="1"/>
  <c r="L232" i="1"/>
  <c r="IJ232" i="1" s="1"/>
  <c r="IL232" i="1" s="1"/>
  <c r="IN232" i="1" s="1"/>
  <c r="L248" i="1"/>
  <c r="IJ248" i="1" s="1"/>
  <c r="IL248" i="1" s="1"/>
  <c r="IN248" i="1" s="1"/>
  <c r="L264" i="1"/>
  <c r="IJ264" i="1" s="1"/>
  <c r="IL264" i="1" s="1"/>
  <c r="IN264" i="1" s="1"/>
  <c r="L258" i="1"/>
  <c r="IJ258" i="1" s="1"/>
  <c r="IL258" i="1" s="1"/>
  <c r="IN258" i="1" s="1"/>
  <c r="L259" i="1"/>
  <c r="IJ259" i="1" s="1"/>
  <c r="IL259" i="1" s="1"/>
  <c r="IN259" i="1" s="1"/>
  <c r="L280" i="1"/>
  <c r="IJ280" i="1" s="1"/>
  <c r="IL280" i="1" s="1"/>
  <c r="IN280" i="1" s="1"/>
  <c r="L296" i="1"/>
  <c r="IJ296" i="1" s="1"/>
  <c r="IL296" i="1" s="1"/>
  <c r="IN296" i="1" s="1"/>
  <c r="L313" i="1"/>
  <c r="IJ313" i="1" s="1"/>
  <c r="IL313" i="1" s="1"/>
  <c r="IN313" i="1" s="1"/>
  <c r="L329" i="1"/>
  <c r="IJ329" i="1" s="1"/>
  <c r="IL329" i="1" s="1"/>
  <c r="IN329" i="1" s="1"/>
  <c r="L345" i="1"/>
  <c r="IJ345" i="1" s="1"/>
  <c r="IL345" i="1" s="1"/>
  <c r="IN345" i="1" s="1"/>
  <c r="L361" i="1"/>
  <c r="IJ361" i="1" s="1"/>
  <c r="IL361" i="1" s="1"/>
  <c r="IN361" i="1" s="1"/>
  <c r="L377" i="1"/>
  <c r="IJ377" i="1" s="1"/>
  <c r="IL377" i="1" s="1"/>
  <c r="IN377" i="1" s="1"/>
  <c r="L393" i="1"/>
  <c r="IJ393" i="1" s="1"/>
  <c r="IL393" i="1" s="1"/>
  <c r="IN393" i="1" s="1"/>
  <c r="L409" i="1"/>
  <c r="IJ409" i="1" s="1"/>
  <c r="IL409" i="1" s="1"/>
  <c r="IN409" i="1" s="1"/>
  <c r="L425" i="1"/>
  <c r="IJ425" i="1" s="1"/>
  <c r="IL425" i="1" s="1"/>
  <c r="IN425" i="1" s="1"/>
  <c r="L441" i="1"/>
  <c r="IJ441" i="1" s="1"/>
  <c r="IL441" i="1" s="1"/>
  <c r="IN441" i="1" s="1"/>
  <c r="L457" i="1"/>
  <c r="IJ457" i="1" s="1"/>
  <c r="IL457" i="1" s="1"/>
  <c r="IN457" i="1" s="1"/>
  <c r="L473" i="1"/>
  <c r="IJ473" i="1" s="1"/>
  <c r="IL473" i="1" s="1"/>
  <c r="IN473" i="1" s="1"/>
  <c r="L489" i="1"/>
  <c r="IJ489" i="1" s="1"/>
  <c r="IL489" i="1" s="1"/>
  <c r="IN489" i="1" s="1"/>
  <c r="L505" i="1"/>
  <c r="IJ505" i="1" s="1"/>
  <c r="IL505" i="1" s="1"/>
  <c r="IN505" i="1" s="1"/>
  <c r="L281" i="1"/>
  <c r="IJ281" i="1" s="1"/>
  <c r="IL281" i="1" s="1"/>
  <c r="IN281" i="1" s="1"/>
  <c r="L297" i="1"/>
  <c r="IJ297" i="1" s="1"/>
  <c r="IL297" i="1" s="1"/>
  <c r="IN297" i="1" s="1"/>
  <c r="L374" i="1"/>
  <c r="IJ374" i="1" s="1"/>
  <c r="IL374" i="1" s="1"/>
  <c r="IN374" i="1" s="1"/>
  <c r="Z385" i="28"/>
  <c r="Z385" i="27"/>
  <c r="Z385" i="26"/>
  <c r="W385" i="25"/>
  <c r="Z401" i="28"/>
  <c r="Z401" i="27"/>
  <c r="Z401" i="26"/>
  <c r="W401" i="25"/>
  <c r="Z417" i="28"/>
  <c r="Z417" i="27"/>
  <c r="Z417" i="26"/>
  <c r="W417" i="25"/>
  <c r="Z433" i="28"/>
  <c r="Z433" i="27"/>
  <c r="Z433" i="26"/>
  <c r="W433" i="25"/>
  <c r="Z449" i="28"/>
  <c r="Z449" i="27"/>
  <c r="Z449" i="26"/>
  <c r="W449" i="25"/>
  <c r="Z465" i="28"/>
  <c r="Z465" i="27"/>
  <c r="Z465" i="26"/>
  <c r="W465" i="25"/>
  <c r="Z481" i="28"/>
  <c r="Z481" i="27"/>
  <c r="Z481" i="26"/>
  <c r="W481" i="25"/>
  <c r="Z497" i="28"/>
  <c r="Z497" i="27"/>
  <c r="Z497" i="26"/>
  <c r="W497" i="25"/>
  <c r="Z386" i="28"/>
  <c r="Z386" i="27"/>
  <c r="Z386" i="26"/>
  <c r="W386" i="25"/>
  <c r="Z402" i="28"/>
  <c r="Z402" i="27"/>
  <c r="Z402" i="26"/>
  <c r="W402" i="25"/>
  <c r="Z418" i="28"/>
  <c r="Z418" i="27"/>
  <c r="Z418" i="26"/>
  <c r="W418" i="25"/>
  <c r="Z350" i="27"/>
  <c r="W350" i="25"/>
  <c r="Z366" i="27"/>
  <c r="W366" i="25"/>
  <c r="Z404" i="27"/>
  <c r="Z452" i="27"/>
  <c r="W452" i="25"/>
  <c r="Z484" i="28"/>
  <c r="Z484" i="27"/>
  <c r="Z484" i="26"/>
  <c r="W484" i="25"/>
  <c r="Z453" i="28"/>
  <c r="Z453" i="27"/>
  <c r="Z453" i="26"/>
  <c r="W453" i="25"/>
  <c r="Z454" i="28"/>
  <c r="Z454" i="27"/>
  <c r="Z454" i="26"/>
  <c r="W454" i="25"/>
  <c r="Z470" i="28"/>
  <c r="Z470" i="27"/>
  <c r="Z470" i="26"/>
  <c r="W470" i="25"/>
  <c r="Z502" i="28"/>
  <c r="Z502" i="27"/>
  <c r="Z502" i="26"/>
  <c r="W502" i="25"/>
  <c r="Z442" i="28"/>
  <c r="Z442" i="27"/>
  <c r="Z442" i="26"/>
  <c r="W442" i="25"/>
  <c r="Z474" i="28"/>
  <c r="Z474" i="27"/>
  <c r="Z474" i="26"/>
  <c r="W474" i="25"/>
  <c r="W322" i="25"/>
  <c r="Z338" i="26"/>
  <c r="W374" i="25"/>
  <c r="Z398" i="28"/>
  <c r="Z398" i="27"/>
  <c r="Z398" i="26"/>
  <c r="W398" i="25"/>
  <c r="Z414" i="28"/>
  <c r="Z414" i="27"/>
  <c r="Z414" i="26"/>
  <c r="W414" i="25"/>
  <c r="Z430" i="28"/>
  <c r="Z430" i="27"/>
  <c r="Z430" i="26"/>
  <c r="W430" i="25"/>
  <c r="Z446" i="28"/>
  <c r="Z446" i="27"/>
  <c r="Z446" i="26"/>
  <c r="W446" i="25"/>
  <c r="Z462" i="28"/>
  <c r="Z462" i="27"/>
  <c r="Z462" i="26"/>
  <c r="W462" i="25"/>
  <c r="Z478" i="28"/>
  <c r="Z478" i="27"/>
  <c r="Z478" i="26"/>
  <c r="W478" i="25"/>
  <c r="Z494" i="28"/>
  <c r="Z494" i="27"/>
  <c r="Z494" i="26"/>
  <c r="W494" i="25"/>
  <c r="Z510" i="28"/>
  <c r="Z510" i="27"/>
  <c r="Z510" i="26"/>
  <c r="W510" i="25"/>
  <c r="AB233" i="26"/>
  <c r="Y249" i="25"/>
  <c r="AB227" i="26"/>
  <c r="AB259" i="27"/>
  <c r="AB259" i="26"/>
  <c r="AB243" i="28"/>
  <c r="AB221" i="27"/>
  <c r="AB221" i="26"/>
  <c r="AB237" i="28"/>
  <c r="AA14" i="28"/>
  <c r="AA14" i="27"/>
  <c r="AA14" i="26"/>
  <c r="X14" i="25"/>
  <c r="F8" i="14"/>
  <c r="IF482" i="1" l="1"/>
  <c r="Y415" i="25"/>
  <c r="ID409" i="1"/>
  <c r="Y398" i="25"/>
  <c r="ID392" i="1"/>
  <c r="Y276" i="25"/>
  <c r="ID270" i="1"/>
  <c r="Y237" i="25"/>
  <c r="AB227" i="27"/>
  <c r="AB249" i="28"/>
  <c r="Z338" i="28"/>
  <c r="W404" i="25"/>
  <c r="AB237" i="27"/>
  <c r="Y227" i="25"/>
  <c r="AB249" i="26"/>
  <c r="AB243" i="27"/>
  <c r="Z338" i="27"/>
  <c r="Z404" i="28"/>
  <c r="AB415" i="27"/>
  <c r="AB398" i="27"/>
  <c r="AB276" i="27"/>
  <c r="AB237" i="26"/>
  <c r="AB235" i="26"/>
  <c r="AB227" i="28"/>
  <c r="AB249" i="27"/>
  <c r="W338" i="25"/>
  <c r="Z404" i="26"/>
  <c r="IF478" i="1"/>
  <c r="IF372" i="1"/>
  <c r="AB262" i="28"/>
  <c r="AB265" i="26"/>
  <c r="Z330" i="26"/>
  <c r="AB262" i="26"/>
  <c r="Z436" i="27"/>
  <c r="AB462" i="28"/>
  <c r="AB230" i="27"/>
  <c r="Z342" i="27"/>
  <c r="Z500" i="27"/>
  <c r="IC376" i="1"/>
  <c r="IF376" i="1"/>
  <c r="AB269" i="26"/>
  <c r="AB230" i="28"/>
  <c r="Z374" i="27"/>
  <c r="Z322" i="27"/>
  <c r="AB269" i="27"/>
  <c r="W342" i="25"/>
  <c r="W500" i="25"/>
  <c r="IE445" i="1"/>
  <c r="IK445" i="1"/>
  <c r="IM445" i="1" s="1"/>
  <c r="IO445" i="1" s="1"/>
  <c r="IE381" i="1"/>
  <c r="IK381" i="1"/>
  <c r="IM381" i="1" s="1"/>
  <c r="IO381" i="1" s="1"/>
  <c r="IE432" i="1"/>
  <c r="IK432" i="1"/>
  <c r="IM432" i="1" s="1"/>
  <c r="IO432" i="1" s="1"/>
  <c r="IE503" i="1"/>
  <c r="IK503" i="1"/>
  <c r="IM503" i="1" s="1"/>
  <c r="IO503" i="1" s="1"/>
  <c r="IE439" i="1"/>
  <c r="IK439" i="1"/>
  <c r="IM439" i="1" s="1"/>
  <c r="IO439" i="1" s="1"/>
  <c r="IE371" i="1"/>
  <c r="IK371" i="1"/>
  <c r="IM371" i="1" s="1"/>
  <c r="IO371" i="1" s="1"/>
  <c r="IE355" i="1"/>
  <c r="IK355" i="1"/>
  <c r="IM355" i="1" s="1"/>
  <c r="IO355" i="1" s="1"/>
  <c r="IE339" i="1"/>
  <c r="IK339" i="1"/>
  <c r="IM339" i="1" s="1"/>
  <c r="IO339" i="1" s="1"/>
  <c r="IE323" i="1"/>
  <c r="IK323" i="1"/>
  <c r="IM323" i="1" s="1"/>
  <c r="IO323" i="1" s="1"/>
  <c r="IE307" i="1"/>
  <c r="IK307" i="1"/>
  <c r="IM307" i="1" s="1"/>
  <c r="IO307" i="1" s="1"/>
  <c r="IE291" i="1"/>
  <c r="IK291" i="1"/>
  <c r="IM291" i="1" s="1"/>
  <c r="IO291" i="1" s="1"/>
  <c r="IE275" i="1"/>
  <c r="IK275" i="1"/>
  <c r="IM275" i="1" s="1"/>
  <c r="IO275" i="1" s="1"/>
  <c r="IE446" i="1"/>
  <c r="IK446" i="1"/>
  <c r="IM446" i="1" s="1"/>
  <c r="IO446" i="1" s="1"/>
  <c r="IE382" i="1"/>
  <c r="IK382" i="1"/>
  <c r="IM382" i="1" s="1"/>
  <c r="IO382" i="1" s="1"/>
  <c r="IE248" i="1"/>
  <c r="IK248" i="1"/>
  <c r="IM248" i="1" s="1"/>
  <c r="IO248" i="1" s="1"/>
  <c r="IE184" i="1"/>
  <c r="IK184" i="1"/>
  <c r="IM184" i="1" s="1"/>
  <c r="IO184" i="1" s="1"/>
  <c r="IE132" i="1"/>
  <c r="IK132" i="1"/>
  <c r="IM132" i="1" s="1"/>
  <c r="IO132" i="1" s="1"/>
  <c r="IE227" i="1"/>
  <c r="IK227" i="1"/>
  <c r="IM227" i="1" s="1"/>
  <c r="IO227" i="1" s="1"/>
  <c r="IE131" i="1"/>
  <c r="IK131" i="1"/>
  <c r="IM131" i="1" s="1"/>
  <c r="IO131" i="1" s="1"/>
  <c r="IE234" i="1"/>
  <c r="IK234" i="1"/>
  <c r="IM234" i="1" s="1"/>
  <c r="IO234" i="1" s="1"/>
  <c r="IE154" i="1"/>
  <c r="IK154" i="1"/>
  <c r="IM154" i="1" s="1"/>
  <c r="IO154" i="1" s="1"/>
  <c r="IE241" i="1"/>
  <c r="IK241" i="1"/>
  <c r="IM241" i="1" s="1"/>
  <c r="IO241" i="1" s="1"/>
  <c r="IE161" i="1"/>
  <c r="IK161" i="1"/>
  <c r="IM161" i="1" s="1"/>
  <c r="IO161" i="1" s="1"/>
  <c r="IE101" i="1"/>
  <c r="IK101" i="1"/>
  <c r="IM101" i="1" s="1"/>
  <c r="IO101" i="1" s="1"/>
  <c r="IE47" i="1"/>
  <c r="IK47" i="1"/>
  <c r="IM47" i="1" s="1"/>
  <c r="IO47" i="1" s="1"/>
  <c r="IE42" i="1"/>
  <c r="IK42" i="1"/>
  <c r="IM42" i="1" s="1"/>
  <c r="IO42" i="1" s="1"/>
  <c r="IE10" i="1"/>
  <c r="IK10" i="1"/>
  <c r="IM10" i="1" s="1"/>
  <c r="IO10" i="1" s="1"/>
  <c r="IE385" i="1"/>
  <c r="IK385" i="1"/>
  <c r="IM385" i="1" s="1"/>
  <c r="IO385" i="1" s="1"/>
  <c r="IE337" i="1"/>
  <c r="IK337" i="1"/>
  <c r="IM337" i="1" s="1"/>
  <c r="IO337" i="1" s="1"/>
  <c r="IE485" i="1"/>
  <c r="IK485" i="1"/>
  <c r="IM485" i="1" s="1"/>
  <c r="IO485" i="1" s="1"/>
  <c r="IE437" i="1"/>
  <c r="IK437" i="1"/>
  <c r="IM437" i="1" s="1"/>
  <c r="IO437" i="1" s="1"/>
  <c r="IE504" i="1"/>
  <c r="IK504" i="1"/>
  <c r="IM504" i="1" s="1"/>
  <c r="IO504" i="1" s="1"/>
  <c r="IE440" i="1"/>
  <c r="IK440" i="1"/>
  <c r="IM440" i="1" s="1"/>
  <c r="IO440" i="1" s="1"/>
  <c r="IE368" i="1"/>
  <c r="IK368" i="1"/>
  <c r="IM368" i="1" s="1"/>
  <c r="IO368" i="1" s="1"/>
  <c r="IE352" i="1"/>
  <c r="IK352" i="1"/>
  <c r="IM352" i="1" s="1"/>
  <c r="IO352" i="1" s="1"/>
  <c r="IE336" i="1"/>
  <c r="IK336" i="1"/>
  <c r="IM336" i="1" s="1"/>
  <c r="IO336" i="1" s="1"/>
  <c r="IE320" i="1"/>
  <c r="IK320" i="1"/>
  <c r="IM320" i="1" s="1"/>
  <c r="IO320" i="1" s="1"/>
  <c r="IE463" i="1"/>
  <c r="IK463" i="1"/>
  <c r="IM463" i="1" s="1"/>
  <c r="IO463" i="1" s="1"/>
  <c r="IE399" i="1"/>
  <c r="IK399" i="1"/>
  <c r="IM399" i="1" s="1"/>
  <c r="IO399" i="1" s="1"/>
  <c r="IE470" i="1"/>
  <c r="IK470" i="1"/>
  <c r="IM470" i="1" s="1"/>
  <c r="IO470" i="1" s="1"/>
  <c r="IE390" i="1"/>
  <c r="IK390" i="1"/>
  <c r="IM390" i="1" s="1"/>
  <c r="IO390" i="1" s="1"/>
  <c r="IE224" i="1"/>
  <c r="IK224" i="1"/>
  <c r="IM224" i="1" s="1"/>
  <c r="IO224" i="1" s="1"/>
  <c r="IE160" i="1"/>
  <c r="IK160" i="1"/>
  <c r="IM160" i="1" s="1"/>
  <c r="IO160" i="1" s="1"/>
  <c r="IE255" i="1"/>
  <c r="IK255" i="1"/>
  <c r="IM255" i="1" s="1"/>
  <c r="IO255" i="1" s="1"/>
  <c r="IE155" i="1"/>
  <c r="IK155" i="1"/>
  <c r="IM155" i="1" s="1"/>
  <c r="IO155" i="1" s="1"/>
  <c r="IE242" i="1"/>
  <c r="IK242" i="1"/>
  <c r="IM242" i="1" s="1"/>
  <c r="IO242" i="1" s="1"/>
  <c r="IE178" i="1"/>
  <c r="IK178" i="1"/>
  <c r="IM178" i="1" s="1"/>
  <c r="IO178" i="1" s="1"/>
  <c r="IE98" i="1"/>
  <c r="IK98" i="1"/>
  <c r="IM98" i="1" s="1"/>
  <c r="IO98" i="1" s="1"/>
  <c r="IE201" i="1"/>
  <c r="IK201" i="1"/>
  <c r="IM201" i="1" s="1"/>
  <c r="IO201" i="1" s="1"/>
  <c r="IE141" i="1"/>
  <c r="IK141" i="1"/>
  <c r="IM141" i="1" s="1"/>
  <c r="IO141" i="1" s="1"/>
  <c r="IE32" i="1"/>
  <c r="IK32" i="1"/>
  <c r="IM32" i="1" s="1"/>
  <c r="IO32" i="1" s="1"/>
  <c r="IE11" i="1"/>
  <c r="IK11" i="1"/>
  <c r="IM11" i="1" s="1"/>
  <c r="IO11" i="1" s="1"/>
  <c r="IE22" i="1"/>
  <c r="IK22" i="1"/>
  <c r="IM22" i="1" s="1"/>
  <c r="IO22" i="1" s="1"/>
  <c r="IE378" i="1"/>
  <c r="IK378" i="1"/>
  <c r="IM378" i="1" s="1"/>
  <c r="IO378" i="1" s="1"/>
  <c r="IE231" i="1"/>
  <c r="IK231" i="1"/>
  <c r="IM231" i="1" s="1"/>
  <c r="IO231" i="1" s="1"/>
  <c r="IE222" i="1"/>
  <c r="IK222" i="1"/>
  <c r="IM222" i="1" s="1"/>
  <c r="IO222" i="1" s="1"/>
  <c r="IE142" i="1"/>
  <c r="IK142" i="1"/>
  <c r="IM142" i="1" s="1"/>
  <c r="IO142" i="1" s="1"/>
  <c r="IE36" i="1"/>
  <c r="IK36" i="1"/>
  <c r="IM36" i="1" s="1"/>
  <c r="IO36" i="1" s="1"/>
  <c r="IE15" i="1"/>
  <c r="IK15" i="1"/>
  <c r="IM15" i="1" s="1"/>
  <c r="IO15" i="1" s="1"/>
  <c r="IE61" i="1"/>
  <c r="IK61" i="1"/>
  <c r="IM61" i="1" s="1"/>
  <c r="IO61" i="1" s="1"/>
  <c r="IE21" i="1"/>
  <c r="IK21" i="1"/>
  <c r="IM21" i="1" s="1"/>
  <c r="IO21" i="1" s="1"/>
  <c r="IE506" i="1"/>
  <c r="IK506" i="1"/>
  <c r="IM506" i="1" s="1"/>
  <c r="IO506" i="1" s="1"/>
  <c r="IE433" i="1"/>
  <c r="IK433" i="1"/>
  <c r="IM433" i="1" s="1"/>
  <c r="IO433" i="1" s="1"/>
  <c r="IE357" i="1"/>
  <c r="IK357" i="1"/>
  <c r="IM357" i="1" s="1"/>
  <c r="IO357" i="1" s="1"/>
  <c r="IE321" i="1"/>
  <c r="IK321" i="1"/>
  <c r="IM321" i="1" s="1"/>
  <c r="IO321" i="1" s="1"/>
  <c r="IE305" i="1"/>
  <c r="IK305" i="1"/>
  <c r="IM305" i="1" s="1"/>
  <c r="IO305" i="1" s="1"/>
  <c r="IE289" i="1"/>
  <c r="IK289" i="1"/>
  <c r="IM289" i="1" s="1"/>
  <c r="IO289" i="1" s="1"/>
  <c r="IE484" i="1"/>
  <c r="IK484" i="1"/>
  <c r="IM484" i="1" s="1"/>
  <c r="IO484" i="1" s="1"/>
  <c r="IE404" i="1"/>
  <c r="IK404" i="1"/>
  <c r="IM404" i="1" s="1"/>
  <c r="IO404" i="1" s="1"/>
  <c r="IE308" i="1"/>
  <c r="IK308" i="1"/>
  <c r="IM308" i="1" s="1"/>
  <c r="IO308" i="1" s="1"/>
  <c r="IE284" i="1"/>
  <c r="IK284" i="1"/>
  <c r="IM284" i="1" s="1"/>
  <c r="IO284" i="1" s="1"/>
  <c r="IE427" i="1"/>
  <c r="IK427" i="1"/>
  <c r="IM427" i="1" s="1"/>
  <c r="IO427" i="1" s="1"/>
  <c r="IE402" i="1"/>
  <c r="IK402" i="1"/>
  <c r="IM402" i="1" s="1"/>
  <c r="IO402" i="1" s="1"/>
  <c r="IE230" i="1"/>
  <c r="IK230" i="1"/>
  <c r="IM230" i="1" s="1"/>
  <c r="IO230" i="1" s="1"/>
  <c r="IE166" i="1"/>
  <c r="IK166" i="1"/>
  <c r="IM166" i="1" s="1"/>
  <c r="IO166" i="1" s="1"/>
  <c r="IE252" i="1"/>
  <c r="IK252" i="1"/>
  <c r="IM252" i="1" s="1"/>
  <c r="IO252" i="1" s="1"/>
  <c r="IE134" i="1"/>
  <c r="IK134" i="1"/>
  <c r="IM134" i="1" s="1"/>
  <c r="IO134" i="1" s="1"/>
  <c r="IE237" i="1"/>
  <c r="IK237" i="1"/>
  <c r="IM237" i="1" s="1"/>
  <c r="IO237" i="1" s="1"/>
  <c r="IE173" i="1"/>
  <c r="IK173" i="1"/>
  <c r="IM173" i="1" s="1"/>
  <c r="IO173" i="1" s="1"/>
  <c r="IE113" i="1"/>
  <c r="IK113" i="1"/>
  <c r="IM113" i="1" s="1"/>
  <c r="IO113" i="1" s="1"/>
  <c r="IE51" i="1"/>
  <c r="IK51" i="1"/>
  <c r="IM51" i="1" s="1"/>
  <c r="IO51" i="1" s="1"/>
  <c r="IE54" i="1"/>
  <c r="IK54" i="1"/>
  <c r="IM54" i="1" s="1"/>
  <c r="IO54" i="1" s="1"/>
  <c r="IE33" i="1"/>
  <c r="IK33" i="1"/>
  <c r="IM33" i="1" s="1"/>
  <c r="IO33" i="1" s="1"/>
  <c r="IE29" i="1"/>
  <c r="IK29" i="1"/>
  <c r="IM29" i="1" s="1"/>
  <c r="IO29" i="1" s="1"/>
  <c r="IE281" i="1"/>
  <c r="IK281" i="1"/>
  <c r="IM281" i="1" s="1"/>
  <c r="IO281" i="1" s="1"/>
  <c r="IE280" i="1"/>
  <c r="IK280" i="1"/>
  <c r="IM280" i="1" s="1"/>
  <c r="IO280" i="1" s="1"/>
  <c r="IE475" i="1"/>
  <c r="IK475" i="1"/>
  <c r="IM475" i="1" s="1"/>
  <c r="IO475" i="1" s="1"/>
  <c r="IE489" i="1"/>
  <c r="IK489" i="1"/>
  <c r="IM489" i="1" s="1"/>
  <c r="IO489" i="1" s="1"/>
  <c r="IE409" i="1"/>
  <c r="IK409" i="1"/>
  <c r="IM409" i="1" s="1"/>
  <c r="IO409" i="1" s="1"/>
  <c r="IE476" i="1"/>
  <c r="IK476" i="1"/>
  <c r="IM476" i="1" s="1"/>
  <c r="IO476" i="1" s="1"/>
  <c r="IE412" i="1"/>
  <c r="IK412" i="1"/>
  <c r="IM412" i="1" s="1"/>
  <c r="IO412" i="1" s="1"/>
  <c r="IE483" i="1"/>
  <c r="IK483" i="1"/>
  <c r="IM483" i="1" s="1"/>
  <c r="IO483" i="1" s="1"/>
  <c r="IE419" i="1"/>
  <c r="IK419" i="1"/>
  <c r="IM419" i="1" s="1"/>
  <c r="IO419" i="1" s="1"/>
  <c r="IE265" i="1"/>
  <c r="IK265" i="1"/>
  <c r="IM265" i="1" s="1"/>
  <c r="IO265" i="1" s="1"/>
  <c r="IE86" i="1"/>
  <c r="IK86" i="1"/>
  <c r="IM86" i="1" s="1"/>
  <c r="IO86" i="1" s="1"/>
  <c r="IE73" i="1"/>
  <c r="IK73" i="1"/>
  <c r="IM73" i="1" s="1"/>
  <c r="IO73" i="1" s="1"/>
  <c r="IE57" i="1"/>
  <c r="IK57" i="1"/>
  <c r="IM57" i="1" s="1"/>
  <c r="IO57" i="1" s="1"/>
  <c r="IE91" i="1"/>
  <c r="IK91" i="1"/>
  <c r="IM91" i="1" s="1"/>
  <c r="IO91" i="1" s="1"/>
  <c r="IE81" i="1"/>
  <c r="IK81" i="1"/>
  <c r="IM81" i="1" s="1"/>
  <c r="IO81" i="1" s="1"/>
  <c r="IE151" i="1"/>
  <c r="IK151" i="1"/>
  <c r="IM151" i="1" s="1"/>
  <c r="IO151" i="1" s="1"/>
  <c r="IE85" i="1"/>
  <c r="IK85" i="1"/>
  <c r="IM85" i="1" s="1"/>
  <c r="IO85" i="1" s="1"/>
  <c r="IE99" i="1"/>
  <c r="IK99" i="1"/>
  <c r="IM99" i="1" s="1"/>
  <c r="IO99" i="1" s="1"/>
  <c r="IE177" i="1"/>
  <c r="IK177" i="1"/>
  <c r="IM177" i="1" s="1"/>
  <c r="IO177" i="1" s="1"/>
  <c r="IE260" i="1"/>
  <c r="IK260" i="1"/>
  <c r="IM260" i="1" s="1"/>
  <c r="IO260" i="1" s="1"/>
  <c r="IE229" i="1"/>
  <c r="IK229" i="1"/>
  <c r="IM229" i="1" s="1"/>
  <c r="IO229" i="1" s="1"/>
  <c r="IE112" i="1"/>
  <c r="IK112" i="1"/>
  <c r="IM112" i="1" s="1"/>
  <c r="IO112" i="1" s="1"/>
  <c r="IE110" i="1"/>
  <c r="IK110" i="1"/>
  <c r="IM110" i="1" s="1"/>
  <c r="IO110" i="1" s="1"/>
  <c r="IE68" i="1"/>
  <c r="IK68" i="1"/>
  <c r="IM68" i="1" s="1"/>
  <c r="IO68" i="1" s="1"/>
  <c r="IE158" i="1"/>
  <c r="IK158" i="1"/>
  <c r="IM158" i="1" s="1"/>
  <c r="IO158" i="1" s="1"/>
  <c r="IE422" i="1"/>
  <c r="IK422" i="1"/>
  <c r="IM422" i="1" s="1"/>
  <c r="IO422" i="1" s="1"/>
  <c r="IE120" i="1"/>
  <c r="IK120" i="1"/>
  <c r="IM120" i="1" s="1"/>
  <c r="IO120" i="1" s="1"/>
  <c r="IE105" i="1"/>
  <c r="IK105" i="1"/>
  <c r="IM105" i="1" s="1"/>
  <c r="IO105" i="1" s="1"/>
  <c r="IE478" i="1"/>
  <c r="IK478" i="1"/>
  <c r="IM478" i="1" s="1"/>
  <c r="IO478" i="1" s="1"/>
  <c r="IE188" i="1"/>
  <c r="IK188" i="1"/>
  <c r="IM188" i="1" s="1"/>
  <c r="IO188" i="1" s="1"/>
  <c r="IE79" i="1"/>
  <c r="IK79" i="1"/>
  <c r="IM79" i="1" s="1"/>
  <c r="IO79" i="1" s="1"/>
  <c r="IE175" i="1"/>
  <c r="IK175" i="1"/>
  <c r="IM175" i="1" s="1"/>
  <c r="IO175" i="1" s="1"/>
  <c r="IE95" i="1"/>
  <c r="IK95" i="1"/>
  <c r="IM95" i="1" s="1"/>
  <c r="IO95" i="1" s="1"/>
  <c r="IE420" i="1"/>
  <c r="IK420" i="1"/>
  <c r="IM420" i="1" s="1"/>
  <c r="IO420" i="1" s="1"/>
  <c r="IE498" i="1"/>
  <c r="IK498" i="1"/>
  <c r="IM498" i="1" s="1"/>
  <c r="IO498" i="1" s="1"/>
  <c r="IE461" i="1"/>
  <c r="IK461" i="1"/>
  <c r="IM461" i="1" s="1"/>
  <c r="IO461" i="1" s="1"/>
  <c r="IE397" i="1"/>
  <c r="IK397" i="1"/>
  <c r="IM397" i="1" s="1"/>
  <c r="IO397" i="1" s="1"/>
  <c r="IE448" i="1"/>
  <c r="IK448" i="1"/>
  <c r="IM448" i="1" s="1"/>
  <c r="IO448" i="1" s="1"/>
  <c r="IE384" i="1"/>
  <c r="IK384" i="1"/>
  <c r="IM384" i="1" s="1"/>
  <c r="IO384" i="1" s="1"/>
  <c r="IE455" i="1"/>
  <c r="IK455" i="1"/>
  <c r="IM455" i="1" s="1"/>
  <c r="IO455" i="1" s="1"/>
  <c r="IE391" i="1"/>
  <c r="IK391" i="1"/>
  <c r="IM391" i="1" s="1"/>
  <c r="IO391" i="1" s="1"/>
  <c r="IE359" i="1"/>
  <c r="IK359" i="1"/>
  <c r="IM359" i="1" s="1"/>
  <c r="IO359" i="1" s="1"/>
  <c r="IE343" i="1"/>
  <c r="IK343" i="1"/>
  <c r="IM343" i="1" s="1"/>
  <c r="IO343" i="1" s="1"/>
  <c r="IE327" i="1"/>
  <c r="IK327" i="1"/>
  <c r="IM327" i="1" s="1"/>
  <c r="IO327" i="1" s="1"/>
  <c r="IE311" i="1"/>
  <c r="IK311" i="1"/>
  <c r="IM311" i="1" s="1"/>
  <c r="IO311" i="1" s="1"/>
  <c r="IE295" i="1"/>
  <c r="IK295" i="1"/>
  <c r="IM295" i="1" s="1"/>
  <c r="IO295" i="1" s="1"/>
  <c r="IE279" i="1"/>
  <c r="IK279" i="1"/>
  <c r="IM279" i="1" s="1"/>
  <c r="IO279" i="1" s="1"/>
  <c r="IE462" i="1"/>
  <c r="IK462" i="1"/>
  <c r="IM462" i="1" s="1"/>
  <c r="IO462" i="1" s="1"/>
  <c r="IE398" i="1"/>
  <c r="IK398" i="1"/>
  <c r="IM398" i="1" s="1"/>
  <c r="IO398" i="1" s="1"/>
  <c r="IE266" i="1"/>
  <c r="IK266" i="1"/>
  <c r="IM266" i="1" s="1"/>
  <c r="IO266" i="1" s="1"/>
  <c r="IE200" i="1"/>
  <c r="IK200" i="1"/>
  <c r="IM200" i="1" s="1"/>
  <c r="IO200" i="1" s="1"/>
  <c r="IE148" i="1"/>
  <c r="IK148" i="1"/>
  <c r="IM148" i="1" s="1"/>
  <c r="IO148" i="1" s="1"/>
  <c r="IE243" i="1"/>
  <c r="IK243" i="1"/>
  <c r="IM243" i="1" s="1"/>
  <c r="IO243" i="1" s="1"/>
  <c r="IE147" i="1"/>
  <c r="IK147" i="1"/>
  <c r="IM147" i="1" s="1"/>
  <c r="IO147" i="1" s="1"/>
  <c r="IE250" i="1"/>
  <c r="IK250" i="1"/>
  <c r="IM250" i="1" s="1"/>
  <c r="IO250" i="1" s="1"/>
  <c r="IE186" i="1"/>
  <c r="IK186" i="1"/>
  <c r="IM186" i="1" s="1"/>
  <c r="IO186" i="1" s="1"/>
  <c r="IE106" i="1"/>
  <c r="IK106" i="1"/>
  <c r="IM106" i="1" s="1"/>
  <c r="IO106" i="1" s="1"/>
  <c r="IE193" i="1"/>
  <c r="IK193" i="1"/>
  <c r="IM193" i="1" s="1"/>
  <c r="IO193" i="1" s="1"/>
  <c r="IE117" i="1"/>
  <c r="IK117" i="1"/>
  <c r="IM117" i="1" s="1"/>
  <c r="IO117" i="1" s="1"/>
  <c r="IE59" i="1"/>
  <c r="IK59" i="1"/>
  <c r="IM59" i="1" s="1"/>
  <c r="IO59" i="1" s="1"/>
  <c r="IE19" i="1"/>
  <c r="IK19" i="1"/>
  <c r="IM19" i="1" s="1"/>
  <c r="IO19" i="1" s="1"/>
  <c r="IE18" i="1"/>
  <c r="IK18" i="1"/>
  <c r="IM18" i="1" s="1"/>
  <c r="IO18" i="1" s="1"/>
  <c r="IE353" i="1"/>
  <c r="IK353" i="1"/>
  <c r="IM353" i="1" s="1"/>
  <c r="IO353" i="1" s="1"/>
  <c r="IE501" i="1"/>
  <c r="IK501" i="1"/>
  <c r="IM501" i="1" s="1"/>
  <c r="IO501" i="1" s="1"/>
  <c r="IE453" i="1"/>
  <c r="IK453" i="1"/>
  <c r="IM453" i="1" s="1"/>
  <c r="IO453" i="1" s="1"/>
  <c r="IE373" i="1"/>
  <c r="IK373" i="1"/>
  <c r="IM373" i="1" s="1"/>
  <c r="IO373" i="1" s="1"/>
  <c r="IE456" i="1"/>
  <c r="IK456" i="1"/>
  <c r="IM456" i="1" s="1"/>
  <c r="IO456" i="1" s="1"/>
  <c r="IE392" i="1"/>
  <c r="IK392" i="1"/>
  <c r="IM392" i="1" s="1"/>
  <c r="IO392" i="1" s="1"/>
  <c r="IE356" i="1"/>
  <c r="IK356" i="1"/>
  <c r="IM356" i="1" s="1"/>
  <c r="IO356" i="1" s="1"/>
  <c r="IE340" i="1"/>
  <c r="IK340" i="1"/>
  <c r="IM340" i="1" s="1"/>
  <c r="IO340" i="1" s="1"/>
  <c r="IE324" i="1"/>
  <c r="IK324" i="1"/>
  <c r="IM324" i="1" s="1"/>
  <c r="IO324" i="1" s="1"/>
  <c r="IE495" i="1"/>
  <c r="IK495" i="1"/>
  <c r="IM495" i="1" s="1"/>
  <c r="IO495" i="1" s="1"/>
  <c r="IE415" i="1"/>
  <c r="IK415" i="1"/>
  <c r="IM415" i="1" s="1"/>
  <c r="IO415" i="1" s="1"/>
  <c r="IE486" i="1"/>
  <c r="IK486" i="1"/>
  <c r="IM486" i="1" s="1"/>
  <c r="IO486" i="1" s="1"/>
  <c r="IE406" i="1"/>
  <c r="IK406" i="1"/>
  <c r="IM406" i="1" s="1"/>
  <c r="IO406" i="1" s="1"/>
  <c r="IE240" i="1"/>
  <c r="IK240" i="1"/>
  <c r="IM240" i="1" s="1"/>
  <c r="IO240" i="1" s="1"/>
  <c r="IE176" i="1"/>
  <c r="IK176" i="1"/>
  <c r="IM176" i="1" s="1"/>
  <c r="IO176" i="1" s="1"/>
  <c r="IE108" i="1"/>
  <c r="IK108" i="1"/>
  <c r="IM108" i="1" s="1"/>
  <c r="IO108" i="1" s="1"/>
  <c r="IE203" i="1"/>
  <c r="IK203" i="1"/>
  <c r="IM203" i="1" s="1"/>
  <c r="IO203" i="1" s="1"/>
  <c r="IE107" i="1"/>
  <c r="IK107" i="1"/>
  <c r="IM107" i="1" s="1"/>
  <c r="IO107" i="1" s="1"/>
  <c r="IE194" i="1"/>
  <c r="IK194" i="1"/>
  <c r="IM194" i="1" s="1"/>
  <c r="IO194" i="1" s="1"/>
  <c r="IE114" i="1"/>
  <c r="IK114" i="1"/>
  <c r="IM114" i="1" s="1"/>
  <c r="IO114" i="1" s="1"/>
  <c r="IE217" i="1"/>
  <c r="IK217" i="1"/>
  <c r="IM217" i="1" s="1"/>
  <c r="IO217" i="1" s="1"/>
  <c r="IE153" i="1"/>
  <c r="IK153" i="1"/>
  <c r="IM153" i="1" s="1"/>
  <c r="IO153" i="1" s="1"/>
  <c r="IE64" i="1"/>
  <c r="IK64" i="1"/>
  <c r="IM64" i="1" s="1"/>
  <c r="IO64" i="1" s="1"/>
  <c r="IE39" i="1"/>
  <c r="IK39" i="1"/>
  <c r="IM39" i="1" s="1"/>
  <c r="IO39" i="1" s="1"/>
  <c r="IE30" i="1"/>
  <c r="IK30" i="1"/>
  <c r="IM30" i="1" s="1"/>
  <c r="IO30" i="1" s="1"/>
  <c r="IE394" i="1"/>
  <c r="IK394" i="1"/>
  <c r="IM394" i="1" s="1"/>
  <c r="IO394" i="1" s="1"/>
  <c r="IE247" i="1"/>
  <c r="IK247" i="1"/>
  <c r="IM247" i="1" s="1"/>
  <c r="IO247" i="1" s="1"/>
  <c r="IE238" i="1"/>
  <c r="IK238" i="1"/>
  <c r="IM238" i="1" s="1"/>
  <c r="IO238" i="1" s="1"/>
  <c r="IE174" i="1"/>
  <c r="IK174" i="1"/>
  <c r="IM174" i="1" s="1"/>
  <c r="IO174" i="1" s="1"/>
  <c r="IE44" i="1"/>
  <c r="IK44" i="1"/>
  <c r="IM44" i="1" s="1"/>
  <c r="IO44" i="1" s="1"/>
  <c r="IE27" i="1"/>
  <c r="IK27" i="1"/>
  <c r="IM27" i="1" s="1"/>
  <c r="IO27" i="1" s="1"/>
  <c r="IE50" i="1"/>
  <c r="IK50" i="1"/>
  <c r="IM50" i="1" s="1"/>
  <c r="IO50" i="1" s="1"/>
  <c r="IE37" i="1"/>
  <c r="IK37" i="1"/>
  <c r="IM37" i="1" s="1"/>
  <c r="IO37" i="1" s="1"/>
  <c r="IE449" i="1"/>
  <c r="IK449" i="1"/>
  <c r="IM449" i="1" s="1"/>
  <c r="IO449" i="1" s="1"/>
  <c r="IE365" i="1"/>
  <c r="IK365" i="1"/>
  <c r="IM365" i="1" s="1"/>
  <c r="IO365" i="1" s="1"/>
  <c r="IE325" i="1"/>
  <c r="IK325" i="1"/>
  <c r="IM325" i="1" s="1"/>
  <c r="IO325" i="1" s="1"/>
  <c r="IE309" i="1"/>
  <c r="IK309" i="1"/>
  <c r="IM309" i="1" s="1"/>
  <c r="IO309" i="1" s="1"/>
  <c r="IE293" i="1"/>
  <c r="IK293" i="1"/>
  <c r="IM293" i="1" s="1"/>
  <c r="IO293" i="1" s="1"/>
  <c r="IE273" i="1"/>
  <c r="IK273" i="1"/>
  <c r="IM273" i="1" s="1"/>
  <c r="IO273" i="1" s="1"/>
  <c r="IE500" i="1"/>
  <c r="IK500" i="1"/>
  <c r="IM500" i="1" s="1"/>
  <c r="IO500" i="1" s="1"/>
  <c r="IE436" i="1"/>
  <c r="IK436" i="1"/>
  <c r="IM436" i="1" s="1"/>
  <c r="IO436" i="1" s="1"/>
  <c r="IE288" i="1"/>
  <c r="IK288" i="1"/>
  <c r="IM288" i="1" s="1"/>
  <c r="IO288" i="1" s="1"/>
  <c r="IE443" i="1"/>
  <c r="IK443" i="1"/>
  <c r="IM443" i="1" s="1"/>
  <c r="IO443" i="1" s="1"/>
  <c r="IE379" i="1"/>
  <c r="IK379" i="1"/>
  <c r="IM379" i="1" s="1"/>
  <c r="IO379" i="1" s="1"/>
  <c r="IE246" i="1"/>
  <c r="IK246" i="1"/>
  <c r="IM246" i="1" s="1"/>
  <c r="IO246" i="1" s="1"/>
  <c r="IE182" i="1"/>
  <c r="IK182" i="1"/>
  <c r="IM182" i="1" s="1"/>
  <c r="IO182" i="1" s="1"/>
  <c r="IE256" i="1"/>
  <c r="IK256" i="1"/>
  <c r="IM256" i="1" s="1"/>
  <c r="IO256" i="1" s="1"/>
  <c r="IE167" i="1"/>
  <c r="IK167" i="1"/>
  <c r="IM167" i="1" s="1"/>
  <c r="IO167" i="1" s="1"/>
  <c r="IE259" i="1"/>
  <c r="IK259" i="1"/>
  <c r="IM259" i="1" s="1"/>
  <c r="IO259" i="1" s="1"/>
  <c r="IE253" i="1"/>
  <c r="IK253" i="1"/>
  <c r="IM253" i="1" s="1"/>
  <c r="IO253" i="1" s="1"/>
  <c r="IE189" i="1"/>
  <c r="IK189" i="1"/>
  <c r="IM189" i="1" s="1"/>
  <c r="IO189" i="1" s="1"/>
  <c r="IE129" i="1"/>
  <c r="IK129" i="1"/>
  <c r="IM129" i="1" s="1"/>
  <c r="IO129" i="1" s="1"/>
  <c r="IE63" i="1"/>
  <c r="IK63" i="1"/>
  <c r="IM63" i="1" s="1"/>
  <c r="IO63" i="1" s="1"/>
  <c r="IE62" i="1"/>
  <c r="IK62" i="1"/>
  <c r="IM62" i="1" s="1"/>
  <c r="IO62" i="1" s="1"/>
  <c r="IE41" i="1"/>
  <c r="IK41" i="1"/>
  <c r="IM41" i="1" s="1"/>
  <c r="IO41" i="1" s="1"/>
  <c r="IE9" i="1"/>
  <c r="IK9" i="1"/>
  <c r="IM9" i="1" s="1"/>
  <c r="IO9" i="1" s="1"/>
  <c r="IE329" i="1"/>
  <c r="IK329" i="1"/>
  <c r="IM329" i="1" s="1"/>
  <c r="IO329" i="1" s="1"/>
  <c r="IE296" i="1"/>
  <c r="IK296" i="1"/>
  <c r="IM296" i="1" s="1"/>
  <c r="IO296" i="1" s="1"/>
  <c r="IE491" i="1"/>
  <c r="IK491" i="1"/>
  <c r="IM491" i="1" s="1"/>
  <c r="IO491" i="1" s="1"/>
  <c r="IE505" i="1"/>
  <c r="IK505" i="1"/>
  <c r="IM505" i="1" s="1"/>
  <c r="IO505" i="1" s="1"/>
  <c r="IE425" i="1"/>
  <c r="IK425" i="1"/>
  <c r="IM425" i="1" s="1"/>
  <c r="IO425" i="1" s="1"/>
  <c r="IE492" i="1"/>
  <c r="IK492" i="1"/>
  <c r="IM492" i="1" s="1"/>
  <c r="IO492" i="1" s="1"/>
  <c r="IE428" i="1"/>
  <c r="IK428" i="1"/>
  <c r="IM428" i="1" s="1"/>
  <c r="IO428" i="1" s="1"/>
  <c r="IE499" i="1"/>
  <c r="IK499" i="1"/>
  <c r="IM499" i="1" s="1"/>
  <c r="IO499" i="1" s="1"/>
  <c r="IE435" i="1"/>
  <c r="IK435" i="1"/>
  <c r="IM435" i="1" s="1"/>
  <c r="IO435" i="1" s="1"/>
  <c r="IE128" i="1"/>
  <c r="IK128" i="1"/>
  <c r="IM128" i="1" s="1"/>
  <c r="IO128" i="1" s="1"/>
  <c r="IE77" i="1"/>
  <c r="IK77" i="1"/>
  <c r="IM77" i="1" s="1"/>
  <c r="IO77" i="1" s="1"/>
  <c r="IE40" i="1"/>
  <c r="IK40" i="1"/>
  <c r="IM40" i="1" s="1"/>
  <c r="IO40" i="1" s="1"/>
  <c r="IE171" i="1"/>
  <c r="IK171" i="1"/>
  <c r="IM171" i="1" s="1"/>
  <c r="IO171" i="1" s="1"/>
  <c r="IE93" i="1"/>
  <c r="IK93" i="1"/>
  <c r="IM93" i="1" s="1"/>
  <c r="IO93" i="1" s="1"/>
  <c r="IE71" i="1"/>
  <c r="IK71" i="1"/>
  <c r="IM71" i="1" s="1"/>
  <c r="IO71" i="1" s="1"/>
  <c r="IE163" i="1"/>
  <c r="IK163" i="1"/>
  <c r="IM163" i="1" s="1"/>
  <c r="IO163" i="1" s="1"/>
  <c r="IE82" i="1"/>
  <c r="IK82" i="1"/>
  <c r="IM82" i="1" s="1"/>
  <c r="IO82" i="1" s="1"/>
  <c r="IE207" i="1"/>
  <c r="IK207" i="1"/>
  <c r="IM207" i="1" s="1"/>
  <c r="IO207" i="1" s="1"/>
  <c r="IE245" i="1"/>
  <c r="IK245" i="1"/>
  <c r="IM245" i="1" s="1"/>
  <c r="IO245" i="1" s="1"/>
  <c r="IE187" i="1"/>
  <c r="IK187" i="1"/>
  <c r="IM187" i="1" s="1"/>
  <c r="IO187" i="1" s="1"/>
  <c r="IE170" i="1"/>
  <c r="IK170" i="1"/>
  <c r="IM170" i="1" s="1"/>
  <c r="IO170" i="1" s="1"/>
  <c r="IE126" i="1"/>
  <c r="IK126" i="1"/>
  <c r="IM126" i="1" s="1"/>
  <c r="IO126" i="1" s="1"/>
  <c r="IE137" i="1"/>
  <c r="IK137" i="1"/>
  <c r="IM137" i="1" s="1"/>
  <c r="IO137" i="1" s="1"/>
  <c r="IE191" i="1"/>
  <c r="IK191" i="1"/>
  <c r="IM191" i="1" s="1"/>
  <c r="IO191" i="1" s="1"/>
  <c r="IE76" i="1"/>
  <c r="IK76" i="1"/>
  <c r="IM76" i="1" s="1"/>
  <c r="IO76" i="1" s="1"/>
  <c r="IE197" i="1"/>
  <c r="IK197" i="1"/>
  <c r="IM197" i="1" s="1"/>
  <c r="IO197" i="1" s="1"/>
  <c r="IE375" i="1"/>
  <c r="IK375" i="1"/>
  <c r="IM375" i="1" s="1"/>
  <c r="IO375" i="1" s="1"/>
  <c r="IE87" i="1"/>
  <c r="IK87" i="1"/>
  <c r="IM87" i="1" s="1"/>
  <c r="IO87" i="1" s="1"/>
  <c r="IE72" i="1"/>
  <c r="IK72" i="1"/>
  <c r="IM72" i="1" s="1"/>
  <c r="IO72" i="1" s="1"/>
  <c r="IE127" i="1"/>
  <c r="IK127" i="1"/>
  <c r="IM127" i="1" s="1"/>
  <c r="IO127" i="1" s="1"/>
  <c r="IE477" i="1"/>
  <c r="IK477" i="1"/>
  <c r="IM477" i="1" s="1"/>
  <c r="IO477" i="1" s="1"/>
  <c r="IE413" i="1"/>
  <c r="IK413" i="1"/>
  <c r="IM413" i="1" s="1"/>
  <c r="IO413" i="1" s="1"/>
  <c r="IE464" i="1"/>
  <c r="IK464" i="1"/>
  <c r="IM464" i="1" s="1"/>
  <c r="IO464" i="1" s="1"/>
  <c r="IE400" i="1"/>
  <c r="IK400" i="1"/>
  <c r="IM400" i="1" s="1"/>
  <c r="IO400" i="1" s="1"/>
  <c r="IE471" i="1"/>
  <c r="IK471" i="1"/>
  <c r="IM471" i="1" s="1"/>
  <c r="IO471" i="1" s="1"/>
  <c r="IE407" i="1"/>
  <c r="IK407" i="1"/>
  <c r="IM407" i="1" s="1"/>
  <c r="IO407" i="1" s="1"/>
  <c r="IE363" i="1"/>
  <c r="IK363" i="1"/>
  <c r="IM363" i="1" s="1"/>
  <c r="IO363" i="1" s="1"/>
  <c r="IE347" i="1"/>
  <c r="IK347" i="1"/>
  <c r="IM347" i="1" s="1"/>
  <c r="IO347" i="1" s="1"/>
  <c r="IE331" i="1"/>
  <c r="IK331" i="1"/>
  <c r="IM331" i="1" s="1"/>
  <c r="IO331" i="1" s="1"/>
  <c r="IE315" i="1"/>
  <c r="IK315" i="1"/>
  <c r="IM315" i="1" s="1"/>
  <c r="IO315" i="1" s="1"/>
  <c r="IE299" i="1"/>
  <c r="IK299" i="1"/>
  <c r="IM299" i="1" s="1"/>
  <c r="IO299" i="1" s="1"/>
  <c r="IE283" i="1"/>
  <c r="IK283" i="1"/>
  <c r="IM283" i="1" s="1"/>
  <c r="IO283" i="1" s="1"/>
  <c r="IE494" i="1"/>
  <c r="IK494" i="1"/>
  <c r="IM494" i="1" s="1"/>
  <c r="IO494" i="1" s="1"/>
  <c r="IE414" i="1"/>
  <c r="IK414" i="1"/>
  <c r="IM414" i="1" s="1"/>
  <c r="IO414" i="1" s="1"/>
  <c r="IE264" i="1"/>
  <c r="IK264" i="1"/>
  <c r="IM264" i="1" s="1"/>
  <c r="IO264" i="1" s="1"/>
  <c r="IE216" i="1"/>
  <c r="IK216" i="1"/>
  <c r="IM216" i="1" s="1"/>
  <c r="IO216" i="1" s="1"/>
  <c r="IE152" i="1"/>
  <c r="IK152" i="1"/>
  <c r="IM152" i="1" s="1"/>
  <c r="IO152" i="1" s="1"/>
  <c r="IE100" i="1"/>
  <c r="IK100" i="1"/>
  <c r="IM100" i="1" s="1"/>
  <c r="IO100" i="1" s="1"/>
  <c r="IE195" i="1"/>
  <c r="IK195" i="1"/>
  <c r="IM195" i="1" s="1"/>
  <c r="IO195" i="1" s="1"/>
  <c r="IE254" i="1"/>
  <c r="IK254" i="1"/>
  <c r="IM254" i="1" s="1"/>
  <c r="IO254" i="1" s="1"/>
  <c r="IE202" i="1"/>
  <c r="IK202" i="1"/>
  <c r="IM202" i="1" s="1"/>
  <c r="IO202" i="1" s="1"/>
  <c r="IE122" i="1"/>
  <c r="IK122" i="1"/>
  <c r="IM122" i="1" s="1"/>
  <c r="IO122" i="1" s="1"/>
  <c r="IE209" i="1"/>
  <c r="IK209" i="1"/>
  <c r="IM209" i="1" s="1"/>
  <c r="IO209" i="1" s="1"/>
  <c r="IE133" i="1"/>
  <c r="IK133" i="1"/>
  <c r="IM133" i="1" s="1"/>
  <c r="IO133" i="1" s="1"/>
  <c r="IE16" i="1"/>
  <c r="IK16" i="1"/>
  <c r="IM16" i="1" s="1"/>
  <c r="IO16" i="1" s="1"/>
  <c r="IE31" i="1"/>
  <c r="IK31" i="1"/>
  <c r="IM31" i="1" s="1"/>
  <c r="IO31" i="1" s="1"/>
  <c r="IE26" i="1"/>
  <c r="IK26" i="1"/>
  <c r="IM26" i="1" s="1"/>
  <c r="IO26" i="1" s="1"/>
  <c r="IE361" i="1"/>
  <c r="IK361" i="1"/>
  <c r="IM361" i="1" s="1"/>
  <c r="IO361" i="1" s="1"/>
  <c r="IE469" i="1"/>
  <c r="IK469" i="1"/>
  <c r="IM469" i="1" s="1"/>
  <c r="IO469" i="1" s="1"/>
  <c r="IE389" i="1"/>
  <c r="IK389" i="1"/>
  <c r="IM389" i="1" s="1"/>
  <c r="IO389" i="1" s="1"/>
  <c r="IE472" i="1"/>
  <c r="IK472" i="1"/>
  <c r="IM472" i="1" s="1"/>
  <c r="IO472" i="1" s="1"/>
  <c r="IE408" i="1"/>
  <c r="IK408" i="1"/>
  <c r="IM408" i="1" s="1"/>
  <c r="IO408" i="1" s="1"/>
  <c r="IE360" i="1"/>
  <c r="IK360" i="1"/>
  <c r="IM360" i="1" s="1"/>
  <c r="IO360" i="1" s="1"/>
  <c r="IE344" i="1"/>
  <c r="IK344" i="1"/>
  <c r="IM344" i="1" s="1"/>
  <c r="IO344" i="1" s="1"/>
  <c r="IE328" i="1"/>
  <c r="IK328" i="1"/>
  <c r="IM328" i="1" s="1"/>
  <c r="IO328" i="1" s="1"/>
  <c r="IE312" i="1"/>
  <c r="IK312" i="1"/>
  <c r="IM312" i="1" s="1"/>
  <c r="IO312" i="1" s="1"/>
  <c r="IE431" i="1"/>
  <c r="IK431" i="1"/>
  <c r="IM431" i="1" s="1"/>
  <c r="IO431" i="1" s="1"/>
  <c r="IE502" i="1"/>
  <c r="IK502" i="1"/>
  <c r="IM502" i="1" s="1"/>
  <c r="IO502" i="1" s="1"/>
  <c r="IE438" i="1"/>
  <c r="IK438" i="1"/>
  <c r="IM438" i="1" s="1"/>
  <c r="IO438" i="1" s="1"/>
  <c r="IE258" i="1"/>
  <c r="IK258" i="1"/>
  <c r="IM258" i="1" s="1"/>
  <c r="IO258" i="1" s="1"/>
  <c r="IE192" i="1"/>
  <c r="IK192" i="1"/>
  <c r="IM192" i="1" s="1"/>
  <c r="IO192" i="1" s="1"/>
  <c r="IE124" i="1"/>
  <c r="IK124" i="1"/>
  <c r="IM124" i="1" s="1"/>
  <c r="IO124" i="1" s="1"/>
  <c r="IE219" i="1"/>
  <c r="IK219" i="1"/>
  <c r="IM219" i="1" s="1"/>
  <c r="IO219" i="1" s="1"/>
  <c r="IE123" i="1"/>
  <c r="IK123" i="1"/>
  <c r="IM123" i="1" s="1"/>
  <c r="IO123" i="1" s="1"/>
  <c r="IE210" i="1"/>
  <c r="IK210" i="1"/>
  <c r="IM210" i="1" s="1"/>
  <c r="IO210" i="1" s="1"/>
  <c r="IE130" i="1"/>
  <c r="IK130" i="1"/>
  <c r="IM130" i="1" s="1"/>
  <c r="IO130" i="1" s="1"/>
  <c r="IE233" i="1"/>
  <c r="IK233" i="1"/>
  <c r="IM233" i="1" s="1"/>
  <c r="IO233" i="1" s="1"/>
  <c r="IE169" i="1"/>
  <c r="IK169" i="1"/>
  <c r="IM169" i="1" s="1"/>
  <c r="IO169" i="1" s="1"/>
  <c r="IE109" i="1"/>
  <c r="IK109" i="1"/>
  <c r="IM109" i="1" s="1"/>
  <c r="IO109" i="1" s="1"/>
  <c r="IE55" i="1"/>
  <c r="IK55" i="1"/>
  <c r="IM55" i="1" s="1"/>
  <c r="IO55" i="1" s="1"/>
  <c r="IE38" i="1"/>
  <c r="IK38" i="1"/>
  <c r="IM38" i="1" s="1"/>
  <c r="IO38" i="1" s="1"/>
  <c r="IE410" i="1"/>
  <c r="IK410" i="1"/>
  <c r="IM410" i="1" s="1"/>
  <c r="IO410" i="1" s="1"/>
  <c r="IE262" i="1"/>
  <c r="IK262" i="1"/>
  <c r="IM262" i="1" s="1"/>
  <c r="IO262" i="1" s="1"/>
  <c r="IE199" i="1"/>
  <c r="IK199" i="1"/>
  <c r="IM199" i="1" s="1"/>
  <c r="IO199" i="1" s="1"/>
  <c r="IE190" i="1"/>
  <c r="IK190" i="1"/>
  <c r="IM190" i="1" s="1"/>
  <c r="IO190" i="1" s="1"/>
  <c r="IE56" i="1"/>
  <c r="IK56" i="1"/>
  <c r="IM56" i="1" s="1"/>
  <c r="IO56" i="1" s="1"/>
  <c r="IE12" i="1"/>
  <c r="IK12" i="1"/>
  <c r="IM12" i="1" s="1"/>
  <c r="IO12" i="1" s="1"/>
  <c r="IE58" i="1"/>
  <c r="IK58" i="1"/>
  <c r="IM58" i="1" s="1"/>
  <c r="IO58" i="1" s="1"/>
  <c r="IE45" i="1"/>
  <c r="IK45" i="1"/>
  <c r="IM45" i="1" s="1"/>
  <c r="IO45" i="1" s="1"/>
  <c r="IE465" i="1"/>
  <c r="IK465" i="1"/>
  <c r="IM465" i="1" s="1"/>
  <c r="IO465" i="1" s="1"/>
  <c r="IE401" i="1"/>
  <c r="IK401" i="1"/>
  <c r="IM401" i="1" s="1"/>
  <c r="IO401" i="1" s="1"/>
  <c r="IE341" i="1"/>
  <c r="IK341" i="1"/>
  <c r="IM341" i="1" s="1"/>
  <c r="IO341" i="1" s="1"/>
  <c r="IE313" i="1"/>
  <c r="IK313" i="1"/>
  <c r="IM313" i="1" s="1"/>
  <c r="IO313" i="1" s="1"/>
  <c r="IE297" i="1"/>
  <c r="IK297" i="1"/>
  <c r="IM297" i="1" s="1"/>
  <c r="IO297" i="1" s="1"/>
  <c r="IE277" i="1"/>
  <c r="IK277" i="1"/>
  <c r="IM277" i="1" s="1"/>
  <c r="IO277" i="1" s="1"/>
  <c r="IE452" i="1"/>
  <c r="IK452" i="1"/>
  <c r="IM452" i="1" s="1"/>
  <c r="IO452" i="1" s="1"/>
  <c r="IE292" i="1"/>
  <c r="IK292" i="1"/>
  <c r="IM292" i="1" s="1"/>
  <c r="IO292" i="1" s="1"/>
  <c r="IE459" i="1"/>
  <c r="IK459" i="1"/>
  <c r="IM459" i="1" s="1"/>
  <c r="IO459" i="1" s="1"/>
  <c r="IE395" i="1"/>
  <c r="IK395" i="1"/>
  <c r="IM395" i="1" s="1"/>
  <c r="IO395" i="1" s="1"/>
  <c r="IE370" i="1"/>
  <c r="IK370" i="1"/>
  <c r="IM370" i="1" s="1"/>
  <c r="IO370" i="1" s="1"/>
  <c r="IE198" i="1"/>
  <c r="IK198" i="1"/>
  <c r="IM198" i="1" s="1"/>
  <c r="IO198" i="1" s="1"/>
  <c r="IE183" i="1"/>
  <c r="IK183" i="1"/>
  <c r="IM183" i="1" s="1"/>
  <c r="IO183" i="1" s="1"/>
  <c r="IE102" i="1"/>
  <c r="IK102" i="1"/>
  <c r="IM102" i="1" s="1"/>
  <c r="IO102" i="1" s="1"/>
  <c r="IE205" i="1"/>
  <c r="IK205" i="1"/>
  <c r="IM205" i="1" s="1"/>
  <c r="IO205" i="1" s="1"/>
  <c r="IE145" i="1"/>
  <c r="IK145" i="1"/>
  <c r="IM145" i="1" s="1"/>
  <c r="IO145" i="1" s="1"/>
  <c r="IE20" i="1"/>
  <c r="IK20" i="1"/>
  <c r="IM20" i="1" s="1"/>
  <c r="IO20" i="1" s="1"/>
  <c r="IE23" i="1"/>
  <c r="IK23" i="1"/>
  <c r="IM23" i="1" s="1"/>
  <c r="IO23" i="1" s="1"/>
  <c r="IE49" i="1"/>
  <c r="IK49" i="1"/>
  <c r="IM49" i="1" s="1"/>
  <c r="IO49" i="1" s="1"/>
  <c r="IE17" i="1"/>
  <c r="IK17" i="1"/>
  <c r="IM17" i="1" s="1"/>
  <c r="IO17" i="1" s="1"/>
  <c r="IE333" i="1"/>
  <c r="IK333" i="1"/>
  <c r="IM333" i="1" s="1"/>
  <c r="IO333" i="1" s="1"/>
  <c r="IE300" i="1"/>
  <c r="IK300" i="1"/>
  <c r="IM300" i="1" s="1"/>
  <c r="IO300" i="1" s="1"/>
  <c r="IE268" i="1"/>
  <c r="IK268" i="1"/>
  <c r="IM268" i="1" s="1"/>
  <c r="IO268" i="1" s="1"/>
  <c r="IE441" i="1"/>
  <c r="IK441" i="1"/>
  <c r="IM441" i="1" s="1"/>
  <c r="IO441" i="1" s="1"/>
  <c r="IE377" i="1"/>
  <c r="IK377" i="1"/>
  <c r="IM377" i="1" s="1"/>
  <c r="IO377" i="1" s="1"/>
  <c r="IE444" i="1"/>
  <c r="IK444" i="1"/>
  <c r="IM444" i="1" s="1"/>
  <c r="IO444" i="1" s="1"/>
  <c r="IE380" i="1"/>
  <c r="IK380" i="1"/>
  <c r="IM380" i="1" s="1"/>
  <c r="IO380" i="1" s="1"/>
  <c r="IE451" i="1"/>
  <c r="IK451" i="1"/>
  <c r="IM451" i="1" s="1"/>
  <c r="IO451" i="1" s="1"/>
  <c r="IE387" i="1"/>
  <c r="IK387" i="1"/>
  <c r="IM387" i="1" s="1"/>
  <c r="IO387" i="1" s="1"/>
  <c r="IE244" i="1"/>
  <c r="IK244" i="1"/>
  <c r="IM244" i="1" s="1"/>
  <c r="IO244" i="1" s="1"/>
  <c r="IE97" i="1"/>
  <c r="IK97" i="1"/>
  <c r="IM97" i="1" s="1"/>
  <c r="IO97" i="1" s="1"/>
  <c r="IE52" i="1"/>
  <c r="IK52" i="1"/>
  <c r="IM52" i="1" s="1"/>
  <c r="IO52" i="1" s="1"/>
  <c r="IE80" i="1"/>
  <c r="IK80" i="1"/>
  <c r="IM80" i="1" s="1"/>
  <c r="IO80" i="1" s="1"/>
  <c r="IE74" i="1"/>
  <c r="IK74" i="1"/>
  <c r="IM74" i="1" s="1"/>
  <c r="IO74" i="1" s="1"/>
  <c r="IE119" i="1"/>
  <c r="IK119" i="1"/>
  <c r="IM119" i="1" s="1"/>
  <c r="IO119" i="1" s="1"/>
  <c r="IE179" i="1"/>
  <c r="IK179" i="1"/>
  <c r="IM179" i="1" s="1"/>
  <c r="IO179" i="1" s="1"/>
  <c r="IE90" i="1"/>
  <c r="IK90" i="1"/>
  <c r="IM90" i="1" s="1"/>
  <c r="IO90" i="1" s="1"/>
  <c r="IE223" i="1"/>
  <c r="IK223" i="1"/>
  <c r="IM223" i="1" s="1"/>
  <c r="IO223" i="1" s="1"/>
  <c r="IE204" i="1"/>
  <c r="IK204" i="1"/>
  <c r="IM204" i="1" s="1"/>
  <c r="IO204" i="1" s="1"/>
  <c r="IE235" i="1"/>
  <c r="IK235" i="1"/>
  <c r="IM235" i="1" s="1"/>
  <c r="IO235" i="1" s="1"/>
  <c r="IE136" i="1"/>
  <c r="IK136" i="1"/>
  <c r="IM136" i="1" s="1"/>
  <c r="IO136" i="1" s="1"/>
  <c r="IE103" i="1"/>
  <c r="IK103" i="1"/>
  <c r="IM103" i="1" s="1"/>
  <c r="IO103" i="1" s="1"/>
  <c r="IE78" i="1"/>
  <c r="IK78" i="1"/>
  <c r="IM78" i="1" s="1"/>
  <c r="IO78" i="1" s="1"/>
  <c r="IE239" i="1"/>
  <c r="IK239" i="1"/>
  <c r="IM239" i="1" s="1"/>
  <c r="IO239" i="1" s="1"/>
  <c r="IE121" i="1"/>
  <c r="IK121" i="1"/>
  <c r="IM121" i="1" s="1"/>
  <c r="IO121" i="1" s="1"/>
  <c r="IE372" i="1"/>
  <c r="IK372" i="1"/>
  <c r="IM372" i="1" s="1"/>
  <c r="IO372" i="1" s="1"/>
  <c r="IE88" i="1"/>
  <c r="IK88" i="1"/>
  <c r="IM88" i="1" s="1"/>
  <c r="IO88" i="1" s="1"/>
  <c r="IE156" i="1"/>
  <c r="IK156" i="1"/>
  <c r="IM156" i="1" s="1"/>
  <c r="IO156" i="1" s="1"/>
  <c r="IE144" i="1"/>
  <c r="IK144" i="1"/>
  <c r="IM144" i="1" s="1"/>
  <c r="IO144" i="1" s="1"/>
  <c r="IE143" i="1"/>
  <c r="IK143" i="1"/>
  <c r="IM143" i="1" s="1"/>
  <c r="IO143" i="1" s="1"/>
  <c r="IE83" i="1"/>
  <c r="IK83" i="1"/>
  <c r="IM83" i="1" s="1"/>
  <c r="IO83" i="1" s="1"/>
  <c r="IE180" i="1"/>
  <c r="IK180" i="1"/>
  <c r="IM180" i="1" s="1"/>
  <c r="IO180" i="1" s="1"/>
  <c r="IE490" i="1"/>
  <c r="IK490" i="1"/>
  <c r="IM490" i="1" s="1"/>
  <c r="IO490" i="1" s="1"/>
  <c r="IE493" i="1"/>
  <c r="IK493" i="1"/>
  <c r="IM493" i="1" s="1"/>
  <c r="IO493" i="1" s="1"/>
  <c r="IE429" i="1"/>
  <c r="IK429" i="1"/>
  <c r="IM429" i="1" s="1"/>
  <c r="IO429" i="1" s="1"/>
  <c r="IE496" i="1"/>
  <c r="IK496" i="1"/>
  <c r="IM496" i="1" s="1"/>
  <c r="IO496" i="1" s="1"/>
  <c r="IE416" i="1"/>
  <c r="IK416" i="1"/>
  <c r="IM416" i="1" s="1"/>
  <c r="IO416" i="1" s="1"/>
  <c r="IE487" i="1"/>
  <c r="IK487" i="1"/>
  <c r="IM487" i="1" s="1"/>
  <c r="IO487" i="1" s="1"/>
  <c r="IE423" i="1"/>
  <c r="IK423" i="1"/>
  <c r="IM423" i="1" s="1"/>
  <c r="IO423" i="1" s="1"/>
  <c r="IE367" i="1"/>
  <c r="IK367" i="1"/>
  <c r="IM367" i="1" s="1"/>
  <c r="IO367" i="1" s="1"/>
  <c r="IE351" i="1"/>
  <c r="IK351" i="1"/>
  <c r="IM351" i="1" s="1"/>
  <c r="IO351" i="1" s="1"/>
  <c r="IE335" i="1"/>
  <c r="IK335" i="1"/>
  <c r="IM335" i="1" s="1"/>
  <c r="IO335" i="1" s="1"/>
  <c r="IE319" i="1"/>
  <c r="IK319" i="1"/>
  <c r="IM319" i="1" s="1"/>
  <c r="IO319" i="1" s="1"/>
  <c r="IE303" i="1"/>
  <c r="IK303" i="1"/>
  <c r="IM303" i="1" s="1"/>
  <c r="IO303" i="1" s="1"/>
  <c r="IE287" i="1"/>
  <c r="IK287" i="1"/>
  <c r="IM287" i="1" s="1"/>
  <c r="IO287" i="1" s="1"/>
  <c r="IE271" i="1"/>
  <c r="IK271" i="1"/>
  <c r="IM271" i="1" s="1"/>
  <c r="IO271" i="1" s="1"/>
  <c r="IE430" i="1"/>
  <c r="IK430" i="1"/>
  <c r="IM430" i="1" s="1"/>
  <c r="IO430" i="1" s="1"/>
  <c r="IE261" i="1"/>
  <c r="IK261" i="1"/>
  <c r="IM261" i="1" s="1"/>
  <c r="IO261" i="1" s="1"/>
  <c r="IE232" i="1"/>
  <c r="IK232" i="1"/>
  <c r="IM232" i="1" s="1"/>
  <c r="IO232" i="1" s="1"/>
  <c r="IE168" i="1"/>
  <c r="IK168" i="1"/>
  <c r="IM168" i="1" s="1"/>
  <c r="IO168" i="1" s="1"/>
  <c r="IE116" i="1"/>
  <c r="IK116" i="1"/>
  <c r="IM116" i="1" s="1"/>
  <c r="IO116" i="1" s="1"/>
  <c r="IE211" i="1"/>
  <c r="IK211" i="1"/>
  <c r="IM211" i="1" s="1"/>
  <c r="IO211" i="1" s="1"/>
  <c r="IE115" i="1"/>
  <c r="IK115" i="1"/>
  <c r="IM115" i="1" s="1"/>
  <c r="IO115" i="1" s="1"/>
  <c r="IE218" i="1"/>
  <c r="IK218" i="1"/>
  <c r="IM218" i="1" s="1"/>
  <c r="IO218" i="1" s="1"/>
  <c r="IE138" i="1"/>
  <c r="IK138" i="1"/>
  <c r="IM138" i="1" s="1"/>
  <c r="IO138" i="1" s="1"/>
  <c r="IE225" i="1"/>
  <c r="IK225" i="1"/>
  <c r="IM225" i="1" s="1"/>
  <c r="IO225" i="1" s="1"/>
  <c r="IE149" i="1"/>
  <c r="IK149" i="1"/>
  <c r="IM149" i="1" s="1"/>
  <c r="IO149" i="1" s="1"/>
  <c r="IE48" i="1"/>
  <c r="IK48" i="1"/>
  <c r="IM48" i="1" s="1"/>
  <c r="IO48" i="1" s="1"/>
  <c r="IE43" i="1"/>
  <c r="IK43" i="1"/>
  <c r="IM43" i="1" s="1"/>
  <c r="IO43" i="1" s="1"/>
  <c r="IE34" i="1"/>
  <c r="IK34" i="1"/>
  <c r="IM34" i="1" s="1"/>
  <c r="IO34" i="1" s="1"/>
  <c r="IE369" i="1"/>
  <c r="IK369" i="1"/>
  <c r="IM369" i="1" s="1"/>
  <c r="IO369" i="1" s="1"/>
  <c r="IE473" i="1"/>
  <c r="IK473" i="1"/>
  <c r="IM473" i="1" s="1"/>
  <c r="IO473" i="1" s="1"/>
  <c r="IE405" i="1"/>
  <c r="IK405" i="1"/>
  <c r="IM405" i="1" s="1"/>
  <c r="IO405" i="1" s="1"/>
  <c r="IE488" i="1"/>
  <c r="IK488" i="1"/>
  <c r="IM488" i="1" s="1"/>
  <c r="IO488" i="1" s="1"/>
  <c r="IE424" i="1"/>
  <c r="IK424" i="1"/>
  <c r="IM424" i="1" s="1"/>
  <c r="IO424" i="1" s="1"/>
  <c r="IE364" i="1"/>
  <c r="IK364" i="1"/>
  <c r="IM364" i="1" s="1"/>
  <c r="IO364" i="1" s="1"/>
  <c r="IE348" i="1"/>
  <c r="IK348" i="1"/>
  <c r="IM348" i="1" s="1"/>
  <c r="IO348" i="1" s="1"/>
  <c r="IE332" i="1"/>
  <c r="IK332" i="1"/>
  <c r="IM332" i="1" s="1"/>
  <c r="IO332" i="1" s="1"/>
  <c r="IE316" i="1"/>
  <c r="IK316" i="1"/>
  <c r="IM316" i="1" s="1"/>
  <c r="IO316" i="1" s="1"/>
  <c r="IE447" i="1"/>
  <c r="IK447" i="1"/>
  <c r="IM447" i="1" s="1"/>
  <c r="IO447" i="1" s="1"/>
  <c r="IE383" i="1"/>
  <c r="IK383" i="1"/>
  <c r="IM383" i="1" s="1"/>
  <c r="IO383" i="1" s="1"/>
  <c r="IE454" i="1"/>
  <c r="IK454" i="1"/>
  <c r="IM454" i="1" s="1"/>
  <c r="IO454" i="1" s="1"/>
  <c r="IE267" i="1"/>
  <c r="IK267" i="1"/>
  <c r="IM267" i="1" s="1"/>
  <c r="IO267" i="1" s="1"/>
  <c r="IE208" i="1"/>
  <c r="IK208" i="1"/>
  <c r="IM208" i="1" s="1"/>
  <c r="IO208" i="1" s="1"/>
  <c r="IE140" i="1"/>
  <c r="IK140" i="1"/>
  <c r="IM140" i="1" s="1"/>
  <c r="IO140" i="1" s="1"/>
  <c r="IE251" i="1"/>
  <c r="IK251" i="1"/>
  <c r="IM251" i="1" s="1"/>
  <c r="IO251" i="1" s="1"/>
  <c r="IE139" i="1"/>
  <c r="IK139" i="1"/>
  <c r="IM139" i="1" s="1"/>
  <c r="IO139" i="1" s="1"/>
  <c r="IE226" i="1"/>
  <c r="IK226" i="1"/>
  <c r="IM226" i="1" s="1"/>
  <c r="IO226" i="1" s="1"/>
  <c r="IE146" i="1"/>
  <c r="IK146" i="1"/>
  <c r="IM146" i="1" s="1"/>
  <c r="IO146" i="1" s="1"/>
  <c r="IE249" i="1"/>
  <c r="IK249" i="1"/>
  <c r="IM249" i="1" s="1"/>
  <c r="IO249" i="1" s="1"/>
  <c r="IE185" i="1"/>
  <c r="IK185" i="1"/>
  <c r="IM185" i="1" s="1"/>
  <c r="IO185" i="1" s="1"/>
  <c r="IE125" i="1"/>
  <c r="IK125" i="1"/>
  <c r="IM125" i="1" s="1"/>
  <c r="IO125" i="1" s="1"/>
  <c r="IE67" i="1"/>
  <c r="IK67" i="1"/>
  <c r="IM67" i="1" s="1"/>
  <c r="IO67" i="1" s="1"/>
  <c r="IE46" i="1"/>
  <c r="IK46" i="1"/>
  <c r="IM46" i="1" s="1"/>
  <c r="IO46" i="1" s="1"/>
  <c r="IE14" i="1"/>
  <c r="IK14" i="1"/>
  <c r="IM14" i="1" s="1"/>
  <c r="IO14" i="1" s="1"/>
  <c r="IE257" i="1"/>
  <c r="IK257" i="1"/>
  <c r="IM257" i="1" s="1"/>
  <c r="IO257" i="1" s="1"/>
  <c r="IE215" i="1"/>
  <c r="IK215" i="1"/>
  <c r="IM215" i="1" s="1"/>
  <c r="IO215" i="1" s="1"/>
  <c r="IE206" i="1"/>
  <c r="IK206" i="1"/>
  <c r="IM206" i="1" s="1"/>
  <c r="IO206" i="1" s="1"/>
  <c r="IE165" i="1"/>
  <c r="IK165" i="1"/>
  <c r="IM165" i="1" s="1"/>
  <c r="IO165" i="1" s="1"/>
  <c r="IE24" i="1"/>
  <c r="IK24" i="1"/>
  <c r="IM24" i="1" s="1"/>
  <c r="IO24" i="1" s="1"/>
  <c r="IE66" i="1"/>
  <c r="IK66" i="1"/>
  <c r="IM66" i="1" s="1"/>
  <c r="IO66" i="1" s="1"/>
  <c r="IE53" i="1"/>
  <c r="IK53" i="1"/>
  <c r="IM53" i="1" s="1"/>
  <c r="IO53" i="1" s="1"/>
  <c r="IE13" i="1"/>
  <c r="IK13" i="1"/>
  <c r="IM13" i="1" s="1"/>
  <c r="IO13" i="1" s="1"/>
  <c r="IE497" i="1"/>
  <c r="IK497" i="1"/>
  <c r="IM497" i="1" s="1"/>
  <c r="IO497" i="1" s="1"/>
  <c r="IE417" i="1"/>
  <c r="IK417" i="1"/>
  <c r="IM417" i="1" s="1"/>
  <c r="IO417" i="1" s="1"/>
  <c r="IE349" i="1"/>
  <c r="IK349" i="1"/>
  <c r="IM349" i="1" s="1"/>
  <c r="IO349" i="1" s="1"/>
  <c r="IE317" i="1"/>
  <c r="IK317" i="1"/>
  <c r="IM317" i="1" s="1"/>
  <c r="IO317" i="1" s="1"/>
  <c r="IE301" i="1"/>
  <c r="IK301" i="1"/>
  <c r="IM301" i="1" s="1"/>
  <c r="IO301" i="1" s="1"/>
  <c r="IE285" i="1"/>
  <c r="IK285" i="1"/>
  <c r="IM285" i="1" s="1"/>
  <c r="IO285" i="1" s="1"/>
  <c r="IE468" i="1"/>
  <c r="IK468" i="1"/>
  <c r="IM468" i="1" s="1"/>
  <c r="IO468" i="1" s="1"/>
  <c r="IE388" i="1"/>
  <c r="IK388" i="1"/>
  <c r="IM388" i="1" s="1"/>
  <c r="IO388" i="1" s="1"/>
  <c r="IE304" i="1"/>
  <c r="IK304" i="1"/>
  <c r="IM304" i="1" s="1"/>
  <c r="IO304" i="1" s="1"/>
  <c r="IE276" i="1"/>
  <c r="IK276" i="1"/>
  <c r="IM276" i="1" s="1"/>
  <c r="IO276" i="1" s="1"/>
  <c r="IE411" i="1"/>
  <c r="IK411" i="1"/>
  <c r="IM411" i="1" s="1"/>
  <c r="IO411" i="1" s="1"/>
  <c r="IE386" i="1"/>
  <c r="IK386" i="1"/>
  <c r="IM386" i="1" s="1"/>
  <c r="IO386" i="1" s="1"/>
  <c r="IE214" i="1"/>
  <c r="IK214" i="1"/>
  <c r="IM214" i="1" s="1"/>
  <c r="IO214" i="1" s="1"/>
  <c r="IE150" i="1"/>
  <c r="IK150" i="1"/>
  <c r="IM150" i="1" s="1"/>
  <c r="IO150" i="1" s="1"/>
  <c r="W436" i="25"/>
  <c r="IJ430" i="1"/>
  <c r="IL430" i="1" s="1"/>
  <c r="IN430" i="1" s="1"/>
  <c r="IE236" i="1"/>
  <c r="IK236" i="1"/>
  <c r="IM236" i="1" s="1"/>
  <c r="IO236" i="1" s="1"/>
  <c r="W330" i="25"/>
  <c r="IJ324" i="1"/>
  <c r="IL324" i="1" s="1"/>
  <c r="IN324" i="1" s="1"/>
  <c r="IE118" i="1"/>
  <c r="IK118" i="1"/>
  <c r="IM118" i="1" s="1"/>
  <c r="IO118" i="1" s="1"/>
  <c r="IE221" i="1"/>
  <c r="IK221" i="1"/>
  <c r="IM221" i="1" s="1"/>
  <c r="IO221" i="1" s="1"/>
  <c r="IE157" i="1"/>
  <c r="IK157" i="1"/>
  <c r="IM157" i="1" s="1"/>
  <c r="IO157" i="1" s="1"/>
  <c r="IE28" i="1"/>
  <c r="IK28" i="1"/>
  <c r="IM28" i="1" s="1"/>
  <c r="IO28" i="1" s="1"/>
  <c r="IE35" i="1"/>
  <c r="IK35" i="1"/>
  <c r="IM35" i="1" s="1"/>
  <c r="IO35" i="1" s="1"/>
  <c r="IE65" i="1"/>
  <c r="IK65" i="1"/>
  <c r="IM65" i="1" s="1"/>
  <c r="IO65" i="1" s="1"/>
  <c r="IE25" i="1"/>
  <c r="IK25" i="1"/>
  <c r="IM25" i="1" s="1"/>
  <c r="IO25" i="1" s="1"/>
  <c r="IE345" i="1"/>
  <c r="IK345" i="1"/>
  <c r="IM345" i="1" s="1"/>
  <c r="IO345" i="1" s="1"/>
  <c r="IE269" i="1"/>
  <c r="IK269" i="1"/>
  <c r="IM269" i="1" s="1"/>
  <c r="IO269" i="1" s="1"/>
  <c r="IE272" i="1"/>
  <c r="IK272" i="1"/>
  <c r="IM272" i="1" s="1"/>
  <c r="IO272" i="1" s="1"/>
  <c r="IE457" i="1"/>
  <c r="IK457" i="1"/>
  <c r="IM457" i="1" s="1"/>
  <c r="IO457" i="1" s="1"/>
  <c r="IE393" i="1"/>
  <c r="IK393" i="1"/>
  <c r="IM393" i="1" s="1"/>
  <c r="IO393" i="1" s="1"/>
  <c r="IE460" i="1"/>
  <c r="IK460" i="1"/>
  <c r="IM460" i="1" s="1"/>
  <c r="IO460" i="1" s="1"/>
  <c r="IE396" i="1"/>
  <c r="IK396" i="1"/>
  <c r="IM396" i="1" s="1"/>
  <c r="IO396" i="1" s="1"/>
  <c r="IE467" i="1"/>
  <c r="IK467" i="1"/>
  <c r="IM467" i="1" s="1"/>
  <c r="IO467" i="1" s="1"/>
  <c r="IE403" i="1"/>
  <c r="IK403" i="1"/>
  <c r="IM403" i="1" s="1"/>
  <c r="IO403" i="1" s="1"/>
  <c r="IE263" i="1"/>
  <c r="IK263" i="1"/>
  <c r="IM263" i="1" s="1"/>
  <c r="IO263" i="1" s="1"/>
  <c r="IE70" i="1"/>
  <c r="IK70" i="1"/>
  <c r="IM70" i="1" s="1"/>
  <c r="IO70" i="1" s="1"/>
  <c r="IE60" i="1"/>
  <c r="IK60" i="1"/>
  <c r="IM60" i="1" s="1"/>
  <c r="IO60" i="1" s="1"/>
  <c r="IE92" i="1"/>
  <c r="IK92" i="1"/>
  <c r="IM92" i="1" s="1"/>
  <c r="IO92" i="1" s="1"/>
  <c r="IE162" i="1"/>
  <c r="IK162" i="1"/>
  <c r="IM162" i="1" s="1"/>
  <c r="IO162" i="1" s="1"/>
  <c r="IE135" i="1"/>
  <c r="IK135" i="1"/>
  <c r="IM135" i="1" s="1"/>
  <c r="IO135" i="1" s="1"/>
  <c r="IE84" i="1"/>
  <c r="IK84" i="1"/>
  <c r="IM84" i="1" s="1"/>
  <c r="IO84" i="1" s="1"/>
  <c r="IE75" i="1"/>
  <c r="IK75" i="1"/>
  <c r="IM75" i="1" s="1"/>
  <c r="IO75" i="1" s="1"/>
  <c r="IE69" i="1"/>
  <c r="IK69" i="1"/>
  <c r="IM69" i="1" s="1"/>
  <c r="IO69" i="1" s="1"/>
  <c r="IE220" i="1"/>
  <c r="IK220" i="1"/>
  <c r="IM220" i="1" s="1"/>
  <c r="IO220" i="1" s="1"/>
  <c r="IE213" i="1"/>
  <c r="IK213" i="1"/>
  <c r="IM213" i="1" s="1"/>
  <c r="IO213" i="1" s="1"/>
  <c r="IE96" i="1"/>
  <c r="IK96" i="1"/>
  <c r="IM96" i="1" s="1"/>
  <c r="IO96" i="1" s="1"/>
  <c r="IE94" i="1"/>
  <c r="IK94" i="1"/>
  <c r="IM94" i="1" s="1"/>
  <c r="IO94" i="1" s="1"/>
  <c r="IE228" i="1"/>
  <c r="IK228" i="1"/>
  <c r="IM228" i="1" s="1"/>
  <c r="IO228" i="1" s="1"/>
  <c r="IE181" i="1"/>
  <c r="IK181" i="1"/>
  <c r="IM181" i="1" s="1"/>
  <c r="IO181" i="1" s="1"/>
  <c r="IE421" i="1"/>
  <c r="IK421" i="1"/>
  <c r="IM421" i="1" s="1"/>
  <c r="IO421" i="1" s="1"/>
  <c r="IE374" i="1"/>
  <c r="IK374" i="1"/>
  <c r="IM374" i="1" s="1"/>
  <c r="IO374" i="1" s="1"/>
  <c r="IE104" i="1"/>
  <c r="IK104" i="1"/>
  <c r="IM104" i="1" s="1"/>
  <c r="IO104" i="1" s="1"/>
  <c r="IE89" i="1"/>
  <c r="IK89" i="1"/>
  <c r="IM89" i="1" s="1"/>
  <c r="IO89" i="1" s="1"/>
  <c r="IE172" i="1"/>
  <c r="IK172" i="1"/>
  <c r="IM172" i="1" s="1"/>
  <c r="IO172" i="1" s="1"/>
  <c r="IE164" i="1"/>
  <c r="IK164" i="1"/>
  <c r="IM164" i="1" s="1"/>
  <c r="IO164" i="1" s="1"/>
  <c r="IE159" i="1"/>
  <c r="IK159" i="1"/>
  <c r="IM159" i="1" s="1"/>
  <c r="IO159" i="1" s="1"/>
  <c r="IE111" i="1"/>
  <c r="IK111" i="1"/>
  <c r="IM111" i="1" s="1"/>
  <c r="IO111" i="1" s="1"/>
  <c r="IE196" i="1"/>
  <c r="IK196" i="1"/>
  <c r="IM196" i="1" s="1"/>
  <c r="IO196" i="1" s="1"/>
  <c r="IE376" i="1"/>
  <c r="IK376" i="1"/>
  <c r="IM376" i="1" s="1"/>
  <c r="IO376" i="1" s="1"/>
  <c r="IE7" i="1"/>
  <c r="IK7" i="1"/>
  <c r="IM7" i="1" s="1"/>
  <c r="AB427" i="28"/>
  <c r="AB427" i="27"/>
  <c r="AB427" i="26"/>
  <c r="ID421" i="1"/>
  <c r="Y427" i="25"/>
  <c r="ID422" i="1"/>
  <c r="Y428" i="25"/>
  <c r="AB428" i="28"/>
  <c r="AB428" i="27"/>
  <c r="AB428" i="26"/>
  <c r="AB443" i="26"/>
  <c r="ID437" i="1"/>
  <c r="Y443" i="25"/>
  <c r="AB443" i="27"/>
  <c r="AB443" i="28"/>
  <c r="IC499" i="1"/>
  <c r="IF505" i="1"/>
  <c r="IC505" i="1"/>
  <c r="IF506" i="1"/>
  <c r="IC506" i="1"/>
  <c r="AB265" i="27"/>
  <c r="AB233" i="27"/>
  <c r="Z436" i="28"/>
  <c r="Z330" i="28"/>
  <c r="Y462" i="25"/>
  <c r="ID456" i="1"/>
  <c r="IC504" i="1"/>
  <c r="IF501" i="1"/>
  <c r="IC501" i="1"/>
  <c r="AB265" i="28"/>
  <c r="AB233" i="28"/>
  <c r="AB462" i="27"/>
  <c r="IC503" i="1"/>
  <c r="IF498" i="1"/>
  <c r="IC498" i="1"/>
  <c r="IF502" i="1"/>
  <c r="IC502" i="1"/>
  <c r="Y265" i="25"/>
  <c r="Y233" i="25"/>
  <c r="IC500" i="1"/>
  <c r="IF441" i="1"/>
  <c r="IC441" i="1"/>
  <c r="IF377" i="1"/>
  <c r="IC377" i="1"/>
  <c r="IF313" i="1"/>
  <c r="IC313" i="1"/>
  <c r="IF258" i="1"/>
  <c r="IC258" i="1"/>
  <c r="IF216" i="1"/>
  <c r="IC216" i="1"/>
  <c r="IF195" i="1"/>
  <c r="IC195" i="1"/>
  <c r="IF234" i="1"/>
  <c r="IC234" i="1"/>
  <c r="IF225" i="1"/>
  <c r="IC225" i="1"/>
  <c r="IF309" i="1"/>
  <c r="IC309" i="1"/>
  <c r="IF485" i="1"/>
  <c r="IC485" i="1"/>
  <c r="IF421" i="1"/>
  <c r="IC421" i="1"/>
  <c r="IF357" i="1"/>
  <c r="IC357" i="1"/>
  <c r="IF292" i="1"/>
  <c r="IC292" i="1"/>
  <c r="IF244" i="1"/>
  <c r="IC244" i="1"/>
  <c r="IF223" i="1"/>
  <c r="IC223" i="1"/>
  <c r="IF237" i="1"/>
  <c r="IC237" i="1"/>
  <c r="IF273" i="1"/>
  <c r="IC273" i="1"/>
  <c r="IF449" i="1"/>
  <c r="IC449" i="1"/>
  <c r="IF385" i="1"/>
  <c r="IC385" i="1"/>
  <c r="IF321" i="1"/>
  <c r="IC321" i="1"/>
  <c r="IF267" i="1"/>
  <c r="IC267" i="1"/>
  <c r="IF224" i="1"/>
  <c r="IC224" i="1"/>
  <c r="IF203" i="1"/>
  <c r="IC203" i="1"/>
  <c r="IF242" i="1"/>
  <c r="IC242" i="1"/>
  <c r="IF217" i="1"/>
  <c r="IC217" i="1"/>
  <c r="IF285" i="1"/>
  <c r="IC285" i="1"/>
  <c r="IF461" i="1"/>
  <c r="IC461" i="1"/>
  <c r="IF397" i="1"/>
  <c r="IC397" i="1"/>
  <c r="IF333" i="1"/>
  <c r="IC333" i="1"/>
  <c r="IF268" i="1"/>
  <c r="IC268" i="1"/>
  <c r="IF252" i="1"/>
  <c r="IC252" i="1"/>
  <c r="IF231" i="1"/>
  <c r="IC231" i="1"/>
  <c r="IF206" i="1"/>
  <c r="IC206" i="1"/>
  <c r="IF245" i="1"/>
  <c r="IC245" i="1"/>
  <c r="IF434" i="1"/>
  <c r="IC434" i="1"/>
  <c r="IF364" i="1"/>
  <c r="IC364" i="1"/>
  <c r="IF348" i="1"/>
  <c r="IC348" i="1"/>
  <c r="IF320" i="1"/>
  <c r="IC320" i="1"/>
  <c r="IF462" i="1"/>
  <c r="IC462" i="1"/>
  <c r="IF398" i="1"/>
  <c r="IC398" i="1"/>
  <c r="IF295" i="1"/>
  <c r="IC295" i="1"/>
  <c r="IF275" i="1"/>
  <c r="IC275" i="1"/>
  <c r="IF358" i="1"/>
  <c r="IC358" i="1"/>
  <c r="IF338" i="1"/>
  <c r="IC338" i="1"/>
  <c r="IF322" i="1"/>
  <c r="IC322" i="1"/>
  <c r="IF302" i="1"/>
  <c r="IC302" i="1"/>
  <c r="IF286" i="1"/>
  <c r="IC286" i="1"/>
  <c r="IF270" i="1"/>
  <c r="IC270" i="1"/>
  <c r="IF490" i="1"/>
  <c r="IC490" i="1"/>
  <c r="IF426" i="1"/>
  <c r="IC426" i="1"/>
  <c r="IF454" i="1"/>
  <c r="IC454" i="1"/>
  <c r="IF332" i="1"/>
  <c r="IC332" i="1"/>
  <c r="IF363" i="1"/>
  <c r="IC363" i="1"/>
  <c r="IF303" i="1"/>
  <c r="IC303" i="1"/>
  <c r="IF307" i="1"/>
  <c r="IC307" i="1"/>
  <c r="IF310" i="1"/>
  <c r="IC310" i="1"/>
  <c r="IC484" i="1"/>
  <c r="IC452" i="1"/>
  <c r="IC388" i="1"/>
  <c r="IC471" i="1"/>
  <c r="IC439" i="1"/>
  <c r="IC407" i="1"/>
  <c r="IC271" i="1"/>
  <c r="IC448" i="1"/>
  <c r="IC416" i="1"/>
  <c r="IC384" i="1"/>
  <c r="IC467" i="1"/>
  <c r="IC435" i="1"/>
  <c r="IC403" i="1"/>
  <c r="IC422" i="1"/>
  <c r="IC476" i="1"/>
  <c r="IC444" i="1"/>
  <c r="IC412" i="1"/>
  <c r="IC380" i="1"/>
  <c r="IC447" i="1"/>
  <c r="IC415" i="1"/>
  <c r="IC383" i="1"/>
  <c r="IC375" i="1"/>
  <c r="IC351" i="1"/>
  <c r="IC343" i="1"/>
  <c r="IC335" i="1"/>
  <c r="IC323" i="1"/>
  <c r="IC315" i="1"/>
  <c r="IC472" i="1"/>
  <c r="IC440" i="1"/>
  <c r="IC408" i="1"/>
  <c r="IC491" i="1"/>
  <c r="IC459" i="1"/>
  <c r="IC427" i="1"/>
  <c r="IC395" i="1"/>
  <c r="IF374" i="1"/>
  <c r="IC374" i="1"/>
  <c r="IF489" i="1"/>
  <c r="IC489" i="1"/>
  <c r="IF425" i="1"/>
  <c r="IC425" i="1"/>
  <c r="IF361" i="1"/>
  <c r="IC361" i="1"/>
  <c r="IF296" i="1"/>
  <c r="IC296" i="1"/>
  <c r="IF264" i="1"/>
  <c r="IC264" i="1"/>
  <c r="IF243" i="1"/>
  <c r="IC243" i="1"/>
  <c r="IF218" i="1"/>
  <c r="IC218" i="1"/>
  <c r="IF209" i="1"/>
  <c r="IC209" i="1"/>
  <c r="IF293" i="1"/>
  <c r="IC293" i="1"/>
  <c r="IF469" i="1"/>
  <c r="IC469" i="1"/>
  <c r="IF405" i="1"/>
  <c r="IC405" i="1"/>
  <c r="IF341" i="1"/>
  <c r="IC341" i="1"/>
  <c r="IF276" i="1"/>
  <c r="IC276" i="1"/>
  <c r="IF228" i="1"/>
  <c r="IC228" i="1"/>
  <c r="IF207" i="1"/>
  <c r="IC207" i="1"/>
  <c r="IF246" i="1"/>
  <c r="IC246" i="1"/>
  <c r="IF221" i="1"/>
  <c r="IC221" i="1"/>
  <c r="IF312" i="1"/>
  <c r="IC312" i="1"/>
  <c r="IF497" i="1"/>
  <c r="IC497" i="1"/>
  <c r="IF433" i="1"/>
  <c r="IC433" i="1"/>
  <c r="IF369" i="1"/>
  <c r="IC369" i="1"/>
  <c r="IF304" i="1"/>
  <c r="IC304" i="1"/>
  <c r="IF266" i="1"/>
  <c r="IC266" i="1"/>
  <c r="IF208" i="1"/>
  <c r="IC208" i="1"/>
  <c r="IF251" i="1"/>
  <c r="IC251" i="1"/>
  <c r="IF226" i="1"/>
  <c r="IC226" i="1"/>
  <c r="IF269" i="1"/>
  <c r="IC269" i="1"/>
  <c r="IF445" i="1"/>
  <c r="IC445" i="1"/>
  <c r="IF381" i="1"/>
  <c r="IC381" i="1"/>
  <c r="IF317" i="1"/>
  <c r="IC317" i="1"/>
  <c r="IF263" i="1"/>
  <c r="IC263" i="1"/>
  <c r="IF236" i="1"/>
  <c r="IC236" i="1"/>
  <c r="IF215" i="1"/>
  <c r="IC215" i="1"/>
  <c r="IF255" i="1"/>
  <c r="IC255" i="1"/>
  <c r="IF229" i="1"/>
  <c r="IC229" i="1"/>
  <c r="IF418" i="1"/>
  <c r="IC418" i="1"/>
  <c r="IF360" i="1"/>
  <c r="IC360" i="1"/>
  <c r="IF344" i="1"/>
  <c r="IC344" i="1"/>
  <c r="IF446" i="1"/>
  <c r="IC446" i="1"/>
  <c r="IF382" i="1"/>
  <c r="IC382" i="1"/>
  <c r="IF291" i="1"/>
  <c r="IC291" i="1"/>
  <c r="IF370" i="1"/>
  <c r="IC370" i="1"/>
  <c r="IF350" i="1"/>
  <c r="IC350" i="1"/>
  <c r="IF334" i="1"/>
  <c r="IC334" i="1"/>
  <c r="IF318" i="1"/>
  <c r="IC318" i="1"/>
  <c r="IF298" i="1"/>
  <c r="IC298" i="1"/>
  <c r="IF282" i="1"/>
  <c r="IC282" i="1"/>
  <c r="IF474" i="1"/>
  <c r="IC474" i="1"/>
  <c r="IF410" i="1"/>
  <c r="IC410" i="1"/>
  <c r="IF438" i="1"/>
  <c r="IC438" i="1"/>
  <c r="IF328" i="1"/>
  <c r="IC328" i="1"/>
  <c r="IF359" i="1"/>
  <c r="IC359" i="1"/>
  <c r="IF287" i="1"/>
  <c r="IC287" i="1"/>
  <c r="IF297" i="1"/>
  <c r="IC297" i="1"/>
  <c r="IF473" i="1"/>
  <c r="IC473" i="1"/>
  <c r="IF409" i="1"/>
  <c r="IC409" i="1"/>
  <c r="IF345" i="1"/>
  <c r="IC345" i="1"/>
  <c r="IF280" i="1"/>
  <c r="IC280" i="1"/>
  <c r="IF248" i="1"/>
  <c r="IC248" i="1"/>
  <c r="IF227" i="1"/>
  <c r="IC227" i="1"/>
  <c r="IF202" i="1"/>
  <c r="IC202" i="1"/>
  <c r="IF254" i="1"/>
  <c r="IC254" i="1"/>
  <c r="IF277" i="1"/>
  <c r="IC277" i="1"/>
  <c r="IF453" i="1"/>
  <c r="IC453" i="1"/>
  <c r="IF389" i="1"/>
  <c r="IC389" i="1"/>
  <c r="IF325" i="1"/>
  <c r="IC325" i="1"/>
  <c r="IF265" i="1"/>
  <c r="IC265" i="1"/>
  <c r="IF212" i="1"/>
  <c r="IC212" i="1"/>
  <c r="IF256" i="1"/>
  <c r="IC256" i="1"/>
  <c r="IF230" i="1"/>
  <c r="IC230" i="1"/>
  <c r="IF205" i="1"/>
  <c r="IC205" i="1"/>
  <c r="IF305" i="1"/>
  <c r="IC305" i="1"/>
  <c r="IF481" i="1"/>
  <c r="IC481" i="1"/>
  <c r="IF417" i="1"/>
  <c r="IC417" i="1"/>
  <c r="IF353" i="1"/>
  <c r="IC353" i="1"/>
  <c r="IF288" i="1"/>
  <c r="IC288" i="1"/>
  <c r="IF261" i="1"/>
  <c r="IC261" i="1"/>
  <c r="IF235" i="1"/>
  <c r="IC235" i="1"/>
  <c r="IF210" i="1"/>
  <c r="IC210" i="1"/>
  <c r="IF249" i="1"/>
  <c r="IC249" i="1"/>
  <c r="IF493" i="1"/>
  <c r="IC493" i="1"/>
  <c r="IF429" i="1"/>
  <c r="IC429" i="1"/>
  <c r="IF365" i="1"/>
  <c r="IC365" i="1"/>
  <c r="IF300" i="1"/>
  <c r="IC300" i="1"/>
  <c r="IF262" i="1"/>
  <c r="IC262" i="1"/>
  <c r="IF220" i="1"/>
  <c r="IC220" i="1"/>
  <c r="IF238" i="1"/>
  <c r="IC238" i="1"/>
  <c r="IF213" i="1"/>
  <c r="IC213" i="1"/>
  <c r="IF466" i="1"/>
  <c r="IC466" i="1"/>
  <c r="IF402" i="1"/>
  <c r="IC402" i="1"/>
  <c r="IF356" i="1"/>
  <c r="IC356" i="1"/>
  <c r="IF340" i="1"/>
  <c r="IC340" i="1"/>
  <c r="IF430" i="1"/>
  <c r="IC430" i="1"/>
  <c r="IF311" i="1"/>
  <c r="IC311" i="1"/>
  <c r="IF283" i="1"/>
  <c r="IC283" i="1"/>
  <c r="IF366" i="1"/>
  <c r="IC366" i="1"/>
  <c r="IF346" i="1"/>
  <c r="IC346" i="1"/>
  <c r="IF330" i="1"/>
  <c r="IC330" i="1"/>
  <c r="IF314" i="1"/>
  <c r="IC314" i="1"/>
  <c r="IF294" i="1"/>
  <c r="IC294" i="1"/>
  <c r="IF278" i="1"/>
  <c r="IC278" i="1"/>
  <c r="IF458" i="1"/>
  <c r="IC458" i="1"/>
  <c r="IF394" i="1"/>
  <c r="IC394" i="1"/>
  <c r="IF486" i="1"/>
  <c r="IC486" i="1"/>
  <c r="IF406" i="1"/>
  <c r="IC406" i="1"/>
  <c r="IF324" i="1"/>
  <c r="IC324" i="1"/>
  <c r="IF371" i="1"/>
  <c r="IC371" i="1"/>
  <c r="IF331" i="1"/>
  <c r="IC331" i="1"/>
  <c r="IC478" i="1"/>
  <c r="IC468" i="1"/>
  <c r="IC436" i="1"/>
  <c r="IC404" i="1"/>
  <c r="IC487" i="1"/>
  <c r="IC455" i="1"/>
  <c r="IC423" i="1"/>
  <c r="IC391" i="1"/>
  <c r="IC496" i="1"/>
  <c r="IC464" i="1"/>
  <c r="IC432" i="1"/>
  <c r="IC400" i="1"/>
  <c r="IC483" i="1"/>
  <c r="IC451" i="1"/>
  <c r="IC419" i="1"/>
  <c r="IC387" i="1"/>
  <c r="IC492" i="1"/>
  <c r="IC460" i="1"/>
  <c r="IC428" i="1"/>
  <c r="IC396" i="1"/>
  <c r="IC495" i="1"/>
  <c r="IC463" i="1"/>
  <c r="IC431" i="1"/>
  <c r="IC399" i="1"/>
  <c r="IC372" i="1"/>
  <c r="IC355" i="1"/>
  <c r="IC347" i="1"/>
  <c r="IC339" i="1"/>
  <c r="IC327" i="1"/>
  <c r="IC319" i="1"/>
  <c r="IC488" i="1"/>
  <c r="IC456" i="1"/>
  <c r="IC424" i="1"/>
  <c r="IC392" i="1"/>
  <c r="IC475" i="1"/>
  <c r="IC443" i="1"/>
  <c r="IC411" i="1"/>
  <c r="IC379" i="1"/>
  <c r="IF281" i="1"/>
  <c r="IC281" i="1"/>
  <c r="IF457" i="1"/>
  <c r="IC457" i="1"/>
  <c r="IF393" i="1"/>
  <c r="IC393" i="1"/>
  <c r="IF329" i="1"/>
  <c r="IC329" i="1"/>
  <c r="IF259" i="1"/>
  <c r="IC259" i="1"/>
  <c r="IF232" i="1"/>
  <c r="IC232" i="1"/>
  <c r="IF211" i="1"/>
  <c r="IC211" i="1"/>
  <c r="IF250" i="1"/>
  <c r="IC250" i="1"/>
  <c r="IF241" i="1"/>
  <c r="IC241" i="1"/>
  <c r="IF437" i="1"/>
  <c r="IC437" i="1"/>
  <c r="IF373" i="1"/>
  <c r="IC373" i="1"/>
  <c r="IF308" i="1"/>
  <c r="IC308" i="1"/>
  <c r="IF260" i="1"/>
  <c r="IC260" i="1"/>
  <c r="IF239" i="1"/>
  <c r="IC239" i="1"/>
  <c r="IF214" i="1"/>
  <c r="IC214" i="1"/>
  <c r="IF253" i="1"/>
  <c r="IC253" i="1"/>
  <c r="IF289" i="1"/>
  <c r="IC289" i="1"/>
  <c r="IF465" i="1"/>
  <c r="IC465" i="1"/>
  <c r="IF401" i="1"/>
  <c r="IC401" i="1"/>
  <c r="IF337" i="1"/>
  <c r="IC337" i="1"/>
  <c r="IF272" i="1"/>
  <c r="IC272" i="1"/>
  <c r="IF240" i="1"/>
  <c r="IC240" i="1"/>
  <c r="IF219" i="1"/>
  <c r="IC219" i="1"/>
  <c r="IF233" i="1"/>
  <c r="IC233" i="1"/>
  <c r="IF301" i="1"/>
  <c r="IC301" i="1"/>
  <c r="IF477" i="1"/>
  <c r="IC477" i="1"/>
  <c r="IF413" i="1"/>
  <c r="IC413" i="1"/>
  <c r="IF349" i="1"/>
  <c r="IC349" i="1"/>
  <c r="IF284" i="1"/>
  <c r="IC284" i="1"/>
  <c r="IF257" i="1"/>
  <c r="IC257" i="1"/>
  <c r="IF204" i="1"/>
  <c r="IC204" i="1"/>
  <c r="IF247" i="1"/>
  <c r="IC247" i="1"/>
  <c r="IF222" i="1"/>
  <c r="IC222" i="1"/>
  <c r="IF33" i="1"/>
  <c r="IC33" i="1"/>
  <c r="IF450" i="1"/>
  <c r="IC450" i="1"/>
  <c r="IF386" i="1"/>
  <c r="IC386" i="1"/>
  <c r="IF368" i="1"/>
  <c r="IC368" i="1"/>
  <c r="IF352" i="1"/>
  <c r="IC352" i="1"/>
  <c r="IF336" i="1"/>
  <c r="IC336" i="1"/>
  <c r="IF494" i="1"/>
  <c r="IC494" i="1"/>
  <c r="IF414" i="1"/>
  <c r="IC414" i="1"/>
  <c r="IF299" i="1"/>
  <c r="IC299" i="1"/>
  <c r="IF279" i="1"/>
  <c r="IC279" i="1"/>
  <c r="IF362" i="1"/>
  <c r="IC362" i="1"/>
  <c r="IF342" i="1"/>
  <c r="IC342" i="1"/>
  <c r="IF326" i="1"/>
  <c r="IC326" i="1"/>
  <c r="IF306" i="1"/>
  <c r="IC306" i="1"/>
  <c r="IF290" i="1"/>
  <c r="IC290" i="1"/>
  <c r="IF274" i="1"/>
  <c r="IC274" i="1"/>
  <c r="IF442" i="1"/>
  <c r="IC442" i="1"/>
  <c r="IF378" i="1"/>
  <c r="IC378" i="1"/>
  <c r="IF470" i="1"/>
  <c r="IC470" i="1"/>
  <c r="IF390" i="1"/>
  <c r="IC390" i="1"/>
  <c r="IF316" i="1"/>
  <c r="IC316" i="1"/>
  <c r="IF367" i="1"/>
  <c r="IC367" i="1"/>
  <c r="IF354" i="1"/>
  <c r="IC354" i="1"/>
  <c r="AB509" i="26"/>
  <c r="ID503" i="1"/>
  <c r="Y509" i="25"/>
  <c r="AB509" i="27"/>
  <c r="AB509" i="28"/>
  <c r="ID375" i="1"/>
  <c r="AB381" i="28"/>
  <c r="AB381" i="27"/>
  <c r="AB381" i="26"/>
  <c r="Y381" i="25"/>
  <c r="ID376" i="1"/>
  <c r="AB382" i="28"/>
  <c r="AB382" i="27"/>
  <c r="AB382" i="26"/>
  <c r="Y382" i="25"/>
  <c r="AB317" i="28"/>
  <c r="AB317" i="26"/>
  <c r="ID311" i="1"/>
  <c r="Y317" i="25"/>
  <c r="AB317" i="27"/>
  <c r="ID482" i="1"/>
  <c r="AB488" i="28"/>
  <c r="AB488" i="27"/>
  <c r="Y488" i="25"/>
  <c r="AB488" i="26"/>
  <c r="ID340" i="1"/>
  <c r="Y346" i="25"/>
  <c r="AB346" i="27"/>
  <c r="AB346" i="28"/>
  <c r="AB346" i="26"/>
  <c r="AB497" i="26"/>
  <c r="ID491" i="1"/>
  <c r="Y497" i="25"/>
  <c r="AB497" i="27"/>
  <c r="AB497" i="28"/>
  <c r="AB283" i="27"/>
  <c r="AB283" i="28"/>
  <c r="AB283" i="26"/>
  <c r="ID277" i="1"/>
  <c r="Y283" i="25"/>
  <c r="AB358" i="26"/>
  <c r="ID352" i="1"/>
  <c r="Y358" i="25"/>
  <c r="AB358" i="27"/>
  <c r="AB358" i="28"/>
  <c r="AB500" i="28"/>
  <c r="AB500" i="26"/>
  <c r="ID494" i="1"/>
  <c r="Y500" i="25"/>
  <c r="AB500" i="27"/>
  <c r="AB475" i="26"/>
  <c r="ID469" i="1"/>
  <c r="Y475" i="25"/>
  <c r="AB475" i="27"/>
  <c r="AB475" i="28"/>
  <c r="ID374" i="1"/>
  <c r="AB380" i="28"/>
  <c r="AB380" i="27"/>
  <c r="AB380" i="26"/>
  <c r="Y380" i="25"/>
  <c r="ID372" i="1"/>
  <c r="AB378" i="28"/>
  <c r="AB378" i="27"/>
  <c r="AB378" i="26"/>
  <c r="Y378" i="25"/>
  <c r="AB285" i="28"/>
  <c r="AB285" i="26"/>
  <c r="ID279" i="1"/>
  <c r="Y285" i="25"/>
  <c r="AB285" i="27"/>
  <c r="AB480" i="28"/>
  <c r="AB480" i="26"/>
  <c r="ID474" i="1"/>
  <c r="Y480" i="25"/>
  <c r="AB480" i="27"/>
  <c r="AB344" i="28"/>
  <c r="AB344" i="26"/>
  <c r="ID338" i="1"/>
  <c r="Y344" i="25"/>
  <c r="AB344" i="27"/>
  <c r="ID489" i="1"/>
  <c r="Y495" i="25"/>
  <c r="AB495" i="27"/>
  <c r="AB495" i="28"/>
  <c r="AB495" i="26"/>
  <c r="AB278" i="28"/>
  <c r="AB278" i="26"/>
  <c r="ID272" i="1"/>
  <c r="Y278" i="25"/>
  <c r="AB278" i="27"/>
  <c r="AB390" i="27"/>
  <c r="AB390" i="28"/>
  <c r="AB390" i="26"/>
  <c r="ID384" i="1"/>
  <c r="Y390" i="25"/>
  <c r="ID486" i="1"/>
  <c r="Y492" i="25"/>
  <c r="AB492" i="27"/>
  <c r="AB492" i="28"/>
  <c r="AB492" i="26"/>
  <c r="ID484" i="1"/>
  <c r="Y490" i="25"/>
  <c r="AB490" i="27"/>
  <c r="AB490" i="28"/>
  <c r="AB490" i="26"/>
  <c r="AB493" i="28"/>
  <c r="AB493" i="26"/>
  <c r="ID487" i="1"/>
  <c r="Y493" i="25"/>
  <c r="AB493" i="27"/>
  <c r="ID498" i="1"/>
  <c r="Y504" i="25"/>
  <c r="AB504" i="27"/>
  <c r="AB504" i="28"/>
  <c r="AB504" i="26"/>
  <c r="AB371" i="27"/>
  <c r="AB371" i="28"/>
  <c r="AB371" i="26"/>
  <c r="ID365" i="1"/>
  <c r="Y371" i="25"/>
  <c r="ID390" i="1"/>
  <c r="Y396" i="25"/>
  <c r="AB396" i="27"/>
  <c r="AB396" i="28"/>
  <c r="AB396" i="26"/>
  <c r="ID306" i="1"/>
  <c r="Y312" i="25"/>
  <c r="AB312" i="27"/>
  <c r="AB312" i="28"/>
  <c r="AB312" i="26"/>
  <c r="AB363" i="27"/>
  <c r="AB363" i="28"/>
  <c r="AB363" i="26"/>
  <c r="ID357" i="1"/>
  <c r="Y363" i="25"/>
  <c r="AB510" i="28"/>
  <c r="AB510" i="26"/>
  <c r="ID504" i="1"/>
  <c r="Y510" i="25"/>
  <c r="AB510" i="27"/>
  <c r="AB405" i="27"/>
  <c r="AB405" i="28"/>
  <c r="AB405" i="26"/>
  <c r="ID399" i="1"/>
  <c r="Y405" i="25"/>
  <c r="AB503" i="26"/>
  <c r="ID497" i="1"/>
  <c r="Y503" i="25"/>
  <c r="AB503" i="27"/>
  <c r="AB503" i="28"/>
  <c r="AB494" i="27"/>
  <c r="AB494" i="28"/>
  <c r="AB494" i="26"/>
  <c r="ID488" i="1"/>
  <c r="Y494" i="25"/>
  <c r="AB496" i="26"/>
  <c r="ID490" i="1"/>
  <c r="Y496" i="25"/>
  <c r="AB496" i="27"/>
  <c r="AB496" i="28"/>
  <c r="AB421" i="27"/>
  <c r="AB421" i="28"/>
  <c r="AB421" i="26"/>
  <c r="ID415" i="1"/>
  <c r="Y421" i="25"/>
  <c r="AB387" i="27"/>
  <c r="AB387" i="28"/>
  <c r="AB387" i="26"/>
  <c r="ID381" i="1"/>
  <c r="Y387" i="25"/>
  <c r="AB392" i="26"/>
  <c r="ID386" i="1"/>
  <c r="Y392" i="25"/>
  <c r="AB392" i="27"/>
  <c r="AB392" i="28"/>
  <c r="ID274" i="1"/>
  <c r="Y280" i="25"/>
  <c r="AB280" i="27"/>
  <c r="AB280" i="28"/>
  <c r="AB280" i="26"/>
  <c r="AB505" i="27"/>
  <c r="AB505" i="28"/>
  <c r="AB505" i="26"/>
  <c r="ID499" i="1"/>
  <c r="Y505" i="25"/>
  <c r="AB476" i="27"/>
  <c r="AB476" i="28"/>
  <c r="AB476" i="26"/>
  <c r="ID470" i="1"/>
  <c r="Y476" i="25"/>
  <c r="ID500" i="1"/>
  <c r="Y506" i="25"/>
  <c r="AB506" i="27"/>
  <c r="AB506" i="28"/>
  <c r="AB506" i="26"/>
  <c r="AB289" i="28"/>
  <c r="AB289" i="26"/>
  <c r="ID283" i="1"/>
  <c r="Y289" i="25"/>
  <c r="AB289" i="27"/>
  <c r="AB359" i="27"/>
  <c r="AB359" i="28"/>
  <c r="AB359" i="26"/>
  <c r="ID353" i="1"/>
  <c r="Y359" i="25"/>
  <c r="AB246" i="28"/>
  <c r="Y269" i="25"/>
  <c r="Y221" i="25"/>
  <c r="AB259" i="28"/>
  <c r="AB235" i="28"/>
  <c r="AB262" i="27"/>
  <c r="Z374" i="26"/>
  <c r="Z342" i="26"/>
  <c r="Z322" i="26"/>
  <c r="Z500" i="26"/>
  <c r="Z452" i="26"/>
  <c r="Z366" i="26"/>
  <c r="Z350" i="26"/>
  <c r="AB269" i="28"/>
  <c r="AB221" i="28"/>
  <c r="Y259" i="25"/>
  <c r="Y235" i="25"/>
  <c r="Y262" i="25"/>
  <c r="AB246" i="26"/>
  <c r="Y246" i="25"/>
  <c r="Z374" i="28"/>
  <c r="Z342" i="28"/>
  <c r="Z322" i="28"/>
  <c r="Z500" i="28"/>
  <c r="Z452" i="28"/>
  <c r="Z366" i="28"/>
  <c r="Z350" i="28"/>
  <c r="AB235" i="27"/>
  <c r="ID378" i="1"/>
  <c r="AB384" i="27"/>
  <c r="AB384" i="28"/>
  <c r="AB384" i="26"/>
  <c r="Y384" i="25"/>
  <c r="ID318" i="1"/>
  <c r="AB324" i="27"/>
  <c r="AB324" i="28"/>
  <c r="AB324" i="26"/>
  <c r="Y324" i="25"/>
  <c r="ID218" i="1"/>
  <c r="AB224" i="28"/>
  <c r="AB224" i="27"/>
  <c r="Y224" i="25"/>
  <c r="AB224" i="26"/>
  <c r="ID233" i="1"/>
  <c r="AB239" i="28"/>
  <c r="AB239" i="27"/>
  <c r="Y239" i="25"/>
  <c r="AB239" i="26"/>
  <c r="ID364" i="1"/>
  <c r="AB370" i="27"/>
  <c r="AB370" i="28"/>
  <c r="AB370" i="26"/>
  <c r="Y370" i="25"/>
  <c r="ID247" i="1"/>
  <c r="AB253" i="27"/>
  <c r="AB253" i="28"/>
  <c r="AB253" i="26"/>
  <c r="Y253" i="25"/>
  <c r="ID410" i="1"/>
  <c r="AB416" i="27"/>
  <c r="AB416" i="28"/>
  <c r="AB416" i="26"/>
  <c r="Y416" i="25"/>
  <c r="ID292" i="1"/>
  <c r="AB298" i="27"/>
  <c r="AB298" i="28"/>
  <c r="AB298" i="26"/>
  <c r="Y298" i="25"/>
  <c r="ID476" i="1"/>
  <c r="AB482" i="27"/>
  <c r="AB482" i="28"/>
  <c r="AB482" i="26"/>
  <c r="Y482" i="25"/>
  <c r="ID380" i="1"/>
  <c r="AB386" i="27"/>
  <c r="AB386" i="28"/>
  <c r="AB386" i="26"/>
  <c r="Y386" i="25"/>
  <c r="ID406" i="1"/>
  <c r="AB412" i="27"/>
  <c r="AB412" i="28"/>
  <c r="AB412" i="26"/>
  <c r="Y412" i="25"/>
  <c r="ID346" i="1"/>
  <c r="AB352" i="27"/>
  <c r="AB352" i="28"/>
  <c r="AB352" i="26"/>
  <c r="Y352" i="25"/>
  <c r="ID282" i="1"/>
  <c r="AB288" i="27"/>
  <c r="AB288" i="28"/>
  <c r="AB288" i="26"/>
  <c r="Y288" i="25"/>
  <c r="ID492" i="1"/>
  <c r="AB498" i="27"/>
  <c r="AB498" i="28"/>
  <c r="AB498" i="26"/>
  <c r="Y498" i="25"/>
  <c r="ID320" i="1"/>
  <c r="AB326" i="27"/>
  <c r="AB326" i="28"/>
  <c r="AB326" i="26"/>
  <c r="Y326" i="25"/>
  <c r="ID414" i="1"/>
  <c r="AB420" i="27"/>
  <c r="AB420" i="28"/>
  <c r="AB420" i="26"/>
  <c r="Y420" i="25"/>
  <c r="ID286" i="1"/>
  <c r="AB292" i="27"/>
  <c r="AB292" i="28"/>
  <c r="AB292" i="26"/>
  <c r="Y292" i="25"/>
  <c r="ID477" i="1"/>
  <c r="AB483" i="27"/>
  <c r="AB483" i="28"/>
  <c r="AB483" i="26"/>
  <c r="Y483" i="25"/>
  <c r="ID413" i="1"/>
  <c r="AB419" i="27"/>
  <c r="AB419" i="28"/>
  <c r="AB419" i="26"/>
  <c r="Y419" i="25"/>
  <c r="ID329" i="1"/>
  <c r="AB335" i="27"/>
  <c r="AB335" i="28"/>
  <c r="AB335" i="26"/>
  <c r="Y335" i="25"/>
  <c r="ID401" i="1"/>
  <c r="AB407" i="27"/>
  <c r="AB407" i="28"/>
  <c r="AB407" i="26"/>
  <c r="Y407" i="25"/>
  <c r="ID321" i="1"/>
  <c r="AB327" i="27"/>
  <c r="AB327" i="28"/>
  <c r="AB327" i="26"/>
  <c r="Y327" i="25"/>
  <c r="ID408" i="1"/>
  <c r="AB414" i="27"/>
  <c r="AB414" i="28"/>
  <c r="AB414" i="26"/>
  <c r="Y414" i="25"/>
  <c r="ID328" i="1"/>
  <c r="AB334" i="27"/>
  <c r="AB334" i="28"/>
  <c r="AB334" i="26"/>
  <c r="Y334" i="25"/>
  <c r="ID345" i="1"/>
  <c r="AB351" i="27"/>
  <c r="AB351" i="28"/>
  <c r="AB351" i="26"/>
  <c r="Y351" i="25"/>
  <c r="ID463" i="1"/>
  <c r="AB469" i="27"/>
  <c r="AB469" i="28"/>
  <c r="AB469" i="26"/>
  <c r="Y469" i="25"/>
  <c r="ID419" i="1"/>
  <c r="AB425" i="27"/>
  <c r="AB425" i="28"/>
  <c r="AB425" i="26"/>
  <c r="Y425" i="25"/>
  <c r="ID371" i="1"/>
  <c r="AB377" i="27"/>
  <c r="AB377" i="28"/>
  <c r="AB377" i="26"/>
  <c r="Y377" i="25"/>
  <c r="ID339" i="1"/>
  <c r="AB345" i="27"/>
  <c r="AB345" i="28"/>
  <c r="AB345" i="26"/>
  <c r="Y345" i="25"/>
  <c r="ID307" i="1"/>
  <c r="AB313" i="27"/>
  <c r="AB313" i="28"/>
  <c r="AB313" i="26"/>
  <c r="Y313" i="25"/>
  <c r="ID267" i="1"/>
  <c r="AB273" i="27"/>
  <c r="AB273" i="28"/>
  <c r="AB273" i="26"/>
  <c r="Y273" i="25"/>
  <c r="ID358" i="1"/>
  <c r="AB364" i="27"/>
  <c r="AB364" i="28"/>
  <c r="AB364" i="26"/>
  <c r="Y364" i="25"/>
  <c r="ID310" i="1"/>
  <c r="AB316" i="27"/>
  <c r="AB316" i="28"/>
  <c r="AB316" i="26"/>
  <c r="Y316" i="25"/>
  <c r="ID332" i="1"/>
  <c r="AB338" i="27"/>
  <c r="AB338" i="28"/>
  <c r="AB338" i="26"/>
  <c r="Y338" i="25"/>
  <c r="ID505" i="1"/>
  <c r="AB511" i="27"/>
  <c r="AB511" i="28"/>
  <c r="AB511" i="26"/>
  <c r="Y511" i="25"/>
  <c r="ID269" i="1"/>
  <c r="AB275" i="27"/>
  <c r="AB275" i="28"/>
  <c r="AB275" i="26"/>
  <c r="Y275" i="25"/>
  <c r="ID442" i="1"/>
  <c r="AB448" i="27"/>
  <c r="AB448" i="28"/>
  <c r="AB448" i="26"/>
  <c r="Y448" i="25"/>
  <c r="ID465" i="1"/>
  <c r="AB471" i="27"/>
  <c r="AB471" i="28"/>
  <c r="AB471" i="26"/>
  <c r="Y471" i="25"/>
  <c r="ID460" i="1"/>
  <c r="AB466" i="27"/>
  <c r="AB466" i="28"/>
  <c r="AB466" i="26"/>
  <c r="Y466" i="25"/>
  <c r="ID424" i="1"/>
  <c r="AB430" i="27"/>
  <c r="AB430" i="28"/>
  <c r="AB430" i="26"/>
  <c r="Y430" i="25"/>
  <c r="ID356" i="1"/>
  <c r="AB362" i="27"/>
  <c r="AB362" i="28"/>
  <c r="AB362" i="26"/>
  <c r="Y362" i="25"/>
  <c r="ID459" i="1"/>
  <c r="AB465" i="27"/>
  <c r="AB465" i="28"/>
  <c r="AB465" i="26"/>
  <c r="Y465" i="25"/>
  <c r="ID398" i="1"/>
  <c r="AB404" i="27"/>
  <c r="AB404" i="28"/>
  <c r="AB404" i="26"/>
  <c r="Y404" i="25"/>
  <c r="ID330" i="1"/>
  <c r="AB336" i="27"/>
  <c r="AB336" i="28"/>
  <c r="AB336" i="26"/>
  <c r="Y336" i="25"/>
  <c r="ID266" i="1"/>
  <c r="AB272" i="27"/>
  <c r="AB272" i="28"/>
  <c r="AB272" i="26"/>
  <c r="Y272" i="25"/>
  <c r="ID304" i="1"/>
  <c r="AB310" i="27"/>
  <c r="AB310" i="28"/>
  <c r="AB310" i="26"/>
  <c r="Y310" i="25"/>
  <c r="ID462" i="1"/>
  <c r="AB468" i="27"/>
  <c r="AB468" i="28"/>
  <c r="AB468" i="26"/>
  <c r="Y468" i="25"/>
  <c r="ID402" i="1"/>
  <c r="AB408" i="27"/>
  <c r="AB408" i="28"/>
  <c r="AB408" i="26"/>
  <c r="Y408" i="25"/>
  <c r="ID405" i="1"/>
  <c r="AB411" i="27"/>
  <c r="AB411" i="28"/>
  <c r="AB411" i="26"/>
  <c r="Y411" i="25"/>
  <c r="ID297" i="1"/>
  <c r="AB303" i="27"/>
  <c r="AB303" i="28"/>
  <c r="AB303" i="26"/>
  <c r="Y303" i="25"/>
  <c r="ID385" i="1"/>
  <c r="AB391" i="27"/>
  <c r="AB391" i="28"/>
  <c r="AB391" i="26"/>
  <c r="Y391" i="25"/>
  <c r="ID289" i="1"/>
  <c r="AB295" i="27"/>
  <c r="AB295" i="28"/>
  <c r="AB295" i="26"/>
  <c r="Y295" i="25"/>
  <c r="ID448" i="1"/>
  <c r="AB454" i="27"/>
  <c r="AB454" i="28"/>
  <c r="AB454" i="26"/>
  <c r="Y454" i="25"/>
  <c r="ID400" i="1"/>
  <c r="AB406" i="27"/>
  <c r="AB406" i="28"/>
  <c r="AB406" i="26"/>
  <c r="Y406" i="25"/>
  <c r="ID312" i="1"/>
  <c r="AB318" i="27"/>
  <c r="AB318" i="28"/>
  <c r="AB318" i="26"/>
  <c r="Y318" i="25"/>
  <c r="ID313" i="1"/>
  <c r="AB319" i="27"/>
  <c r="AB319" i="28"/>
  <c r="AB319" i="26"/>
  <c r="Y319" i="25"/>
  <c r="ID455" i="1"/>
  <c r="AB461" i="27"/>
  <c r="AB461" i="28"/>
  <c r="AB461" i="26"/>
  <c r="Y461" i="25"/>
  <c r="ID411" i="1"/>
  <c r="AB417" i="27"/>
  <c r="AB417" i="28"/>
  <c r="AB417" i="26"/>
  <c r="Y417" i="25"/>
  <c r="ID363" i="1"/>
  <c r="AB369" i="27"/>
  <c r="AB369" i="28"/>
  <c r="AB369" i="26"/>
  <c r="Y369" i="25"/>
  <c r="ID331" i="1"/>
  <c r="AB337" i="27"/>
  <c r="AB337" i="28"/>
  <c r="AB337" i="26"/>
  <c r="Y337" i="25"/>
  <c r="ID299" i="1"/>
  <c r="AB305" i="27"/>
  <c r="AB305" i="28"/>
  <c r="AB305" i="26"/>
  <c r="Y305" i="25"/>
  <c r="ID506" i="1"/>
  <c r="AB512" i="27"/>
  <c r="AB512" i="28"/>
  <c r="AB512" i="26"/>
  <c r="Y512" i="25"/>
  <c r="ID342" i="1"/>
  <c r="AB348" i="27"/>
  <c r="AB348" i="28"/>
  <c r="AB348" i="26"/>
  <c r="Y348" i="25"/>
  <c r="ID294" i="1"/>
  <c r="AB300" i="27"/>
  <c r="AB300" i="28"/>
  <c r="AB300" i="26"/>
  <c r="Y300" i="25"/>
  <c r="ID268" i="1"/>
  <c r="AB274" i="27"/>
  <c r="AB274" i="28"/>
  <c r="AB274" i="26"/>
  <c r="Y274" i="25"/>
  <c r="ID348" i="1"/>
  <c r="AB354" i="27"/>
  <c r="AB354" i="28"/>
  <c r="AB354" i="26"/>
  <c r="Y354" i="25"/>
  <c r="ID316" i="1"/>
  <c r="AB322" i="27"/>
  <c r="AB322" i="28"/>
  <c r="AB322" i="26"/>
  <c r="Y322" i="25"/>
  <c r="ID300" i="1"/>
  <c r="AB306" i="27"/>
  <c r="AB306" i="28"/>
  <c r="AB306" i="26"/>
  <c r="Y306" i="25"/>
  <c r="ID473" i="1"/>
  <c r="AB479" i="27"/>
  <c r="AB479" i="28"/>
  <c r="AB479" i="26"/>
  <c r="Y479" i="25"/>
  <c r="ID449" i="1"/>
  <c r="AB455" i="27"/>
  <c r="AB455" i="28"/>
  <c r="AB455" i="26"/>
  <c r="Y455" i="25"/>
  <c r="ID308" i="1"/>
  <c r="AB314" i="27"/>
  <c r="AB314" i="28"/>
  <c r="AB314" i="26"/>
  <c r="Y314" i="25"/>
  <c r="ID423" i="1"/>
  <c r="AB429" i="27"/>
  <c r="AB429" i="28"/>
  <c r="AB429" i="26"/>
  <c r="Y429" i="25"/>
  <c r="ID382" i="1"/>
  <c r="AB388" i="27"/>
  <c r="AB388" i="28"/>
  <c r="AB388" i="26"/>
  <c r="Y388" i="25"/>
  <c r="ID314" i="1"/>
  <c r="AB320" i="27"/>
  <c r="AB320" i="28"/>
  <c r="AB320" i="26"/>
  <c r="Y320" i="25"/>
  <c r="ID368" i="1"/>
  <c r="AB374" i="27"/>
  <c r="AB374" i="28"/>
  <c r="AB374" i="26"/>
  <c r="Y374" i="25"/>
  <c r="ID288" i="1"/>
  <c r="AB294" i="27"/>
  <c r="AB294" i="28"/>
  <c r="AB294" i="26"/>
  <c r="Y294" i="25"/>
  <c r="ID454" i="1"/>
  <c r="AB460" i="27"/>
  <c r="AB460" i="28"/>
  <c r="AB460" i="26"/>
  <c r="Y460" i="25"/>
  <c r="ID334" i="1"/>
  <c r="AB340" i="27"/>
  <c r="AB340" i="28"/>
  <c r="AB340" i="26"/>
  <c r="Y340" i="25"/>
  <c r="ID377" i="1"/>
  <c r="AB383" i="27"/>
  <c r="AB383" i="28"/>
  <c r="AB383" i="26"/>
  <c r="Y383" i="25"/>
  <c r="ID453" i="1"/>
  <c r="AB459" i="27"/>
  <c r="AB459" i="28"/>
  <c r="AB459" i="26"/>
  <c r="Y459" i="25"/>
  <c r="ID393" i="1"/>
  <c r="AB399" i="27"/>
  <c r="AB399" i="28"/>
  <c r="AB399" i="26"/>
  <c r="Y399" i="25"/>
  <c r="ID265" i="1"/>
  <c r="AB271" i="27"/>
  <c r="AB271" i="28"/>
  <c r="AB271" i="26"/>
  <c r="Y271" i="25"/>
  <c r="ID369" i="1"/>
  <c r="AB375" i="27"/>
  <c r="AB375" i="28"/>
  <c r="AB375" i="26"/>
  <c r="Y375" i="25"/>
  <c r="ID472" i="1"/>
  <c r="AB478" i="27"/>
  <c r="AB478" i="28"/>
  <c r="AB478" i="26"/>
  <c r="Y478" i="25"/>
  <c r="ID428" i="1"/>
  <c r="AB434" i="27"/>
  <c r="AB434" i="28"/>
  <c r="AB434" i="26"/>
  <c r="Y434" i="25"/>
  <c r="ID360" i="1"/>
  <c r="AB366" i="27"/>
  <c r="AB366" i="28"/>
  <c r="AB366" i="26"/>
  <c r="Y366" i="25"/>
  <c r="ID296" i="1"/>
  <c r="AB302" i="27"/>
  <c r="AB302" i="28"/>
  <c r="AB302" i="26"/>
  <c r="Y302" i="25"/>
  <c r="ID273" i="1"/>
  <c r="AB279" i="27"/>
  <c r="AB279" i="28"/>
  <c r="AB279" i="26"/>
  <c r="Y279" i="25"/>
  <c r="ID447" i="1"/>
  <c r="AB453" i="27"/>
  <c r="AB453" i="28"/>
  <c r="AB453" i="26"/>
  <c r="Y453" i="25"/>
  <c r="ID391" i="1"/>
  <c r="AB397" i="27"/>
  <c r="AB397" i="28"/>
  <c r="AB397" i="26"/>
  <c r="Y397" i="25"/>
  <c r="ID355" i="1"/>
  <c r="AB361" i="27"/>
  <c r="AB361" i="28"/>
  <c r="AB361" i="26"/>
  <c r="Y361" i="25"/>
  <c r="ID323" i="1"/>
  <c r="AB329" i="27"/>
  <c r="AB329" i="28"/>
  <c r="AB329" i="26"/>
  <c r="Y329" i="25"/>
  <c r="ID291" i="1"/>
  <c r="AB297" i="27"/>
  <c r="AB297" i="28"/>
  <c r="AB297" i="26"/>
  <c r="Y297" i="25"/>
  <c r="ID418" i="1"/>
  <c r="AB424" i="27"/>
  <c r="AB424" i="28"/>
  <c r="AB424" i="26"/>
  <c r="Y424" i="25"/>
  <c r="ID326" i="1"/>
  <c r="AB332" i="27"/>
  <c r="AB332" i="28"/>
  <c r="AB332" i="26"/>
  <c r="Y332" i="25"/>
  <c r="ID278" i="1"/>
  <c r="AB284" i="27"/>
  <c r="AB284" i="28"/>
  <c r="AB284" i="26"/>
  <c r="Y284" i="25"/>
  <c r="ID249" i="1"/>
  <c r="AB255" i="27"/>
  <c r="Y255" i="25"/>
  <c r="AB255" i="26"/>
  <c r="AB255" i="28"/>
  <c r="ID388" i="1"/>
  <c r="AB394" i="27"/>
  <c r="AB394" i="28"/>
  <c r="AB394" i="26"/>
  <c r="Y394" i="25"/>
  <c r="ID244" i="1"/>
  <c r="AB250" i="28"/>
  <c r="AB250" i="27"/>
  <c r="AB250" i="26"/>
  <c r="Y250" i="25"/>
  <c r="ID284" i="1"/>
  <c r="AB290" i="27"/>
  <c r="AB290" i="28"/>
  <c r="AB290" i="26"/>
  <c r="Y290" i="25"/>
  <c r="ID433" i="1"/>
  <c r="AB439" i="27"/>
  <c r="AB439" i="28"/>
  <c r="AB439" i="26"/>
  <c r="Y439" i="25"/>
  <c r="ID458" i="1"/>
  <c r="AB464" i="27"/>
  <c r="AB464" i="28"/>
  <c r="AB464" i="26"/>
  <c r="Y464" i="25"/>
  <c r="ID324" i="1"/>
  <c r="AB330" i="27"/>
  <c r="AB330" i="28"/>
  <c r="AB330" i="26"/>
  <c r="Y330" i="25"/>
  <c r="ID429" i="1"/>
  <c r="AB435" i="27"/>
  <c r="AB435" i="28"/>
  <c r="AB435" i="26"/>
  <c r="Y435" i="25"/>
  <c r="ID276" i="1"/>
  <c r="AB282" i="27"/>
  <c r="AB282" i="28"/>
  <c r="AB282" i="26"/>
  <c r="Y282" i="25"/>
  <c r="ID444" i="1"/>
  <c r="AB450" i="27"/>
  <c r="AB450" i="28"/>
  <c r="AB450" i="26"/>
  <c r="Y450" i="25"/>
  <c r="ID396" i="1"/>
  <c r="AB402" i="27"/>
  <c r="AB402" i="28"/>
  <c r="AB402" i="26"/>
  <c r="Y402" i="25"/>
  <c r="ID475" i="1"/>
  <c r="AB481" i="27"/>
  <c r="AB481" i="28"/>
  <c r="AB481" i="26"/>
  <c r="Y481" i="25"/>
  <c r="ID443" i="1"/>
  <c r="AB449" i="27"/>
  <c r="AB449" i="28"/>
  <c r="AB449" i="26"/>
  <c r="Y449" i="25"/>
  <c r="ID407" i="1"/>
  <c r="AB413" i="27"/>
  <c r="AB413" i="28"/>
  <c r="AB413" i="26"/>
  <c r="Y413" i="25"/>
  <c r="ID426" i="1"/>
  <c r="AB432" i="27"/>
  <c r="AB432" i="28"/>
  <c r="AB432" i="26"/>
  <c r="Y432" i="25"/>
  <c r="ID362" i="1"/>
  <c r="AB368" i="27"/>
  <c r="AB368" i="28"/>
  <c r="AB368" i="26"/>
  <c r="Y368" i="25"/>
  <c r="ID298" i="1"/>
  <c r="AB304" i="27"/>
  <c r="AB304" i="28"/>
  <c r="AB304" i="26"/>
  <c r="Y304" i="25"/>
  <c r="ID336" i="1"/>
  <c r="AB342" i="27"/>
  <c r="AB342" i="28"/>
  <c r="AB342" i="26"/>
  <c r="Y342" i="25"/>
  <c r="ID281" i="1"/>
  <c r="AB287" i="27"/>
  <c r="AB287" i="28"/>
  <c r="AB287" i="26"/>
  <c r="Y287" i="25"/>
  <c r="ID446" i="1"/>
  <c r="AB452" i="27"/>
  <c r="AB452" i="28"/>
  <c r="AB452" i="26"/>
  <c r="Y452" i="25"/>
  <c r="ID302" i="1"/>
  <c r="AB308" i="27"/>
  <c r="AB308" i="28"/>
  <c r="AB308" i="26"/>
  <c r="Y308" i="25"/>
  <c r="ID305" i="1"/>
  <c r="AB311" i="27"/>
  <c r="AB311" i="28"/>
  <c r="AB311" i="26"/>
  <c r="Y311" i="25"/>
  <c r="ID445" i="1"/>
  <c r="AB451" i="27"/>
  <c r="AB451" i="28"/>
  <c r="AB451" i="26"/>
  <c r="Y451" i="25"/>
  <c r="ID361" i="1"/>
  <c r="AB367" i="27"/>
  <c r="AB367" i="28"/>
  <c r="AB367" i="26"/>
  <c r="Y367" i="25"/>
  <c r="ID425" i="1"/>
  <c r="AB431" i="27"/>
  <c r="AB431" i="28"/>
  <c r="AB431" i="26"/>
  <c r="Y431" i="25"/>
  <c r="ID337" i="1"/>
  <c r="AB343" i="27"/>
  <c r="AB343" i="28"/>
  <c r="AB343" i="26"/>
  <c r="Y343" i="25"/>
  <c r="ID464" i="1"/>
  <c r="AB470" i="27"/>
  <c r="AB470" i="28"/>
  <c r="AB470" i="26"/>
  <c r="Y470" i="25"/>
  <c r="ID416" i="1"/>
  <c r="AB422" i="27"/>
  <c r="AB422" i="28"/>
  <c r="AB422" i="26"/>
  <c r="Y422" i="25"/>
  <c r="ID344" i="1"/>
  <c r="AB350" i="27"/>
  <c r="AB350" i="28"/>
  <c r="AB350" i="26"/>
  <c r="Y350" i="25"/>
  <c r="ID280" i="1"/>
  <c r="AB286" i="27"/>
  <c r="AB286" i="28"/>
  <c r="AB286" i="26"/>
  <c r="Y286" i="25"/>
  <c r="ID471" i="1"/>
  <c r="AB477" i="27"/>
  <c r="AB477" i="28"/>
  <c r="AB477" i="26"/>
  <c r="Y477" i="25"/>
  <c r="ID427" i="1"/>
  <c r="AB433" i="27"/>
  <c r="AB433" i="28"/>
  <c r="AB433" i="26"/>
  <c r="Y433" i="25"/>
  <c r="ID383" i="1"/>
  <c r="AB389" i="27"/>
  <c r="AB389" i="28"/>
  <c r="AB389" i="26"/>
  <c r="Y389" i="25"/>
  <c r="ID347" i="1"/>
  <c r="AB353" i="27"/>
  <c r="AB353" i="28"/>
  <c r="AB353" i="26"/>
  <c r="Y353" i="25"/>
  <c r="ID315" i="1"/>
  <c r="AB321" i="27"/>
  <c r="AB321" i="28"/>
  <c r="AB321" i="26"/>
  <c r="Y321" i="25"/>
  <c r="ID275" i="1"/>
  <c r="AB281" i="27"/>
  <c r="AB281" i="28"/>
  <c r="AB281" i="26"/>
  <c r="Y281" i="25"/>
  <c r="P11" i="11"/>
  <c r="AR11" i="11"/>
  <c r="AA1" i="3"/>
  <c r="BV11" i="11" s="1"/>
  <c r="AA503" i="28"/>
  <c r="AA503" i="27"/>
  <c r="AA503" i="26"/>
  <c r="X503" i="25"/>
  <c r="AA475" i="28"/>
  <c r="AA475" i="27"/>
  <c r="AA475" i="26"/>
  <c r="X475" i="25"/>
  <c r="AA458" i="28"/>
  <c r="AA458" i="27"/>
  <c r="AA458" i="26"/>
  <c r="X458" i="25"/>
  <c r="AA290" i="28"/>
  <c r="AA290" i="27"/>
  <c r="AA290" i="26"/>
  <c r="X290" i="25"/>
  <c r="AA500" i="28"/>
  <c r="AA500" i="27"/>
  <c r="AA500" i="26"/>
  <c r="X500" i="25"/>
  <c r="AA494" i="28"/>
  <c r="AA494" i="27"/>
  <c r="AA494" i="26"/>
  <c r="X494" i="25"/>
  <c r="AA430" i="28"/>
  <c r="AA430" i="27"/>
  <c r="AA430" i="26"/>
  <c r="X430" i="25"/>
  <c r="AA350" i="28"/>
  <c r="AA350" i="27"/>
  <c r="AA350" i="26"/>
  <c r="X350" i="25"/>
  <c r="AA437" i="28"/>
  <c r="AA437" i="27"/>
  <c r="AA437" i="26"/>
  <c r="X437" i="25"/>
  <c r="AA392" i="28"/>
  <c r="AA392" i="27"/>
  <c r="AA392" i="26"/>
  <c r="X392" i="25"/>
  <c r="AA344" i="28"/>
  <c r="AA344" i="27"/>
  <c r="AA344" i="26"/>
  <c r="X344" i="25"/>
  <c r="AA292" i="28"/>
  <c r="AA292" i="27"/>
  <c r="AA292" i="26"/>
  <c r="X292" i="25"/>
  <c r="AA483" i="28"/>
  <c r="AA483" i="27"/>
  <c r="AA483" i="26"/>
  <c r="X483" i="25"/>
  <c r="AA450" i="28"/>
  <c r="AA450" i="27"/>
  <c r="AA450" i="26"/>
  <c r="X450" i="25"/>
  <c r="AA441" i="28"/>
  <c r="AA441" i="27"/>
  <c r="AA441" i="26"/>
  <c r="X441" i="25"/>
  <c r="AA272" i="28"/>
  <c r="AA272" i="27"/>
  <c r="AA272" i="26"/>
  <c r="X272" i="25"/>
  <c r="Z448" i="28"/>
  <c r="Z448" i="27"/>
  <c r="Z448" i="26"/>
  <c r="W448" i="25"/>
  <c r="Z378" i="28"/>
  <c r="Z378" i="27"/>
  <c r="Z378" i="26"/>
  <c r="W378" i="25"/>
  <c r="AA302" i="28"/>
  <c r="AA302" i="27"/>
  <c r="AA302" i="26"/>
  <c r="X302" i="25"/>
  <c r="Z373" i="28"/>
  <c r="Z373" i="27"/>
  <c r="Z373" i="26"/>
  <c r="W373" i="25"/>
  <c r="Z341" i="28"/>
  <c r="Z341" i="27"/>
  <c r="Z341" i="26"/>
  <c r="W341" i="25"/>
  <c r="AA447" i="28"/>
  <c r="AA447" i="27"/>
  <c r="AA447" i="26"/>
  <c r="X447" i="25"/>
  <c r="Z444" i="28"/>
  <c r="Z444" i="27"/>
  <c r="Z444" i="26"/>
  <c r="W444" i="25"/>
  <c r="AA326" i="28"/>
  <c r="AA326" i="27"/>
  <c r="AA326" i="26"/>
  <c r="X326" i="25"/>
  <c r="Z440" i="28"/>
  <c r="Z440" i="27"/>
  <c r="Z440" i="26"/>
  <c r="W440" i="25"/>
  <c r="Z293" i="28"/>
  <c r="Z293" i="27"/>
  <c r="Z293" i="26"/>
  <c r="W293" i="25"/>
  <c r="Z450" i="28"/>
  <c r="Z450" i="27"/>
  <c r="Z450" i="26"/>
  <c r="W450" i="25"/>
  <c r="Z372" i="28"/>
  <c r="Z372" i="27"/>
  <c r="Z372" i="26"/>
  <c r="W372" i="25"/>
  <c r="Z340" i="28"/>
  <c r="Z340" i="27"/>
  <c r="Z340" i="26"/>
  <c r="W340" i="25"/>
  <c r="Z304" i="28"/>
  <c r="Z304" i="27"/>
  <c r="Z304" i="26"/>
  <c r="W304" i="25"/>
  <c r="Z311" i="28"/>
  <c r="Z311" i="27"/>
  <c r="Z311" i="26"/>
  <c r="W311" i="25"/>
  <c r="Z394" i="28"/>
  <c r="Z394" i="27"/>
  <c r="Z394" i="26"/>
  <c r="W394" i="25"/>
  <c r="Z347" i="28"/>
  <c r="Z347" i="27"/>
  <c r="Z347" i="26"/>
  <c r="W347" i="25"/>
  <c r="Z461" i="28"/>
  <c r="Z461" i="27"/>
  <c r="Z461" i="26"/>
  <c r="W461" i="25"/>
  <c r="Z305" i="28"/>
  <c r="Z305" i="27"/>
  <c r="Z305" i="26"/>
  <c r="W305" i="25"/>
  <c r="Z275" i="28"/>
  <c r="Z275" i="27"/>
  <c r="Z275" i="26"/>
  <c r="W275" i="25"/>
  <c r="AA364" i="28"/>
  <c r="AA364" i="27"/>
  <c r="AA364" i="26"/>
  <c r="X364" i="25"/>
  <c r="Z487" i="28"/>
  <c r="Z487" i="27"/>
  <c r="Z487" i="26"/>
  <c r="W487" i="25"/>
  <c r="Z359" i="28"/>
  <c r="Z359" i="27"/>
  <c r="Z359" i="26"/>
  <c r="W359" i="25"/>
  <c r="Z441" i="28"/>
  <c r="Z441" i="27"/>
  <c r="Z441" i="26"/>
  <c r="W441" i="25"/>
  <c r="Z483" i="28"/>
  <c r="Z483" i="27"/>
  <c r="Z483" i="26"/>
  <c r="W483" i="25"/>
  <c r="Z501" i="28"/>
  <c r="Z501" i="27"/>
  <c r="Z501" i="26"/>
  <c r="W501" i="25"/>
  <c r="Z420" i="28"/>
  <c r="Z420" i="27"/>
  <c r="Z420" i="26"/>
  <c r="W420" i="25"/>
  <c r="Z278" i="28"/>
  <c r="Z278" i="27"/>
  <c r="Z278" i="26"/>
  <c r="W278" i="25"/>
  <c r="AA487" i="28"/>
  <c r="AA487" i="27"/>
  <c r="AA487" i="26"/>
  <c r="X487" i="25"/>
  <c r="AA355" i="28"/>
  <c r="AA355" i="27"/>
  <c r="AA355" i="26"/>
  <c r="X355" i="25"/>
  <c r="AA323" i="28"/>
  <c r="AA323" i="27"/>
  <c r="AA323" i="26"/>
  <c r="X323" i="25"/>
  <c r="AA291" i="28"/>
  <c r="AA291" i="27"/>
  <c r="AA291" i="26"/>
  <c r="X291" i="25"/>
  <c r="AA275" i="28"/>
  <c r="AA275" i="27"/>
  <c r="AA275" i="26"/>
  <c r="X275" i="25"/>
  <c r="AA390" i="28"/>
  <c r="AA390" i="27"/>
  <c r="AA390" i="26"/>
  <c r="X390" i="25"/>
  <c r="AA397" i="28"/>
  <c r="AA397" i="27"/>
  <c r="AA397" i="26"/>
  <c r="X397" i="25"/>
  <c r="AA353" i="28"/>
  <c r="AA353" i="27"/>
  <c r="AA353" i="26"/>
  <c r="X353" i="25"/>
  <c r="AA321" i="28"/>
  <c r="AA321" i="27"/>
  <c r="AA321" i="26"/>
  <c r="X321" i="25"/>
  <c r="AA289" i="28"/>
  <c r="AA289" i="27"/>
  <c r="AA289" i="26"/>
  <c r="X289" i="25"/>
  <c r="AA496" i="28"/>
  <c r="AA496" i="27"/>
  <c r="AA496" i="26"/>
  <c r="X496" i="25"/>
  <c r="Z511" i="28"/>
  <c r="Z511" i="27"/>
  <c r="Z511" i="26"/>
  <c r="W511" i="25"/>
  <c r="Z383" i="28"/>
  <c r="Z383" i="27"/>
  <c r="Z383" i="26"/>
  <c r="W383" i="25"/>
  <c r="Z459" i="28"/>
  <c r="Z459" i="27"/>
  <c r="Z459" i="26"/>
  <c r="W459" i="25"/>
  <c r="Z271" i="28"/>
  <c r="Z271" i="27"/>
  <c r="Z271" i="26"/>
  <c r="W271" i="25"/>
  <c r="Z272" i="28"/>
  <c r="Z272" i="27"/>
  <c r="Z272" i="26"/>
  <c r="W272" i="25"/>
  <c r="AA271" i="28"/>
  <c r="AA271" i="27"/>
  <c r="AA271" i="26"/>
  <c r="X271" i="25"/>
  <c r="AA471" i="28"/>
  <c r="AA471" i="27"/>
  <c r="AA471" i="26"/>
  <c r="X471" i="25"/>
  <c r="AA459" i="28"/>
  <c r="AA459" i="27"/>
  <c r="AA459" i="26"/>
  <c r="X459" i="25"/>
  <c r="AA506" i="28"/>
  <c r="AA506" i="27"/>
  <c r="AA506" i="26"/>
  <c r="X506" i="25"/>
  <c r="AA442" i="28"/>
  <c r="AA442" i="27"/>
  <c r="AA442" i="26"/>
  <c r="X442" i="25"/>
  <c r="AA310" i="28"/>
  <c r="AA310" i="27"/>
  <c r="AA310" i="26"/>
  <c r="X310" i="25"/>
  <c r="AA282" i="28"/>
  <c r="AA282" i="27"/>
  <c r="AA282" i="26"/>
  <c r="X282" i="25"/>
  <c r="AA417" i="28"/>
  <c r="AA417" i="27"/>
  <c r="AA417" i="26"/>
  <c r="X417" i="25"/>
  <c r="AA468" i="28"/>
  <c r="AA468" i="27"/>
  <c r="AA468" i="26"/>
  <c r="X468" i="25"/>
  <c r="Z379" i="28"/>
  <c r="Z379" i="27"/>
  <c r="Z379" i="26"/>
  <c r="W379" i="25"/>
  <c r="AA478" i="28"/>
  <c r="AA478" i="27"/>
  <c r="AA478" i="26"/>
  <c r="X478" i="25"/>
  <c r="AA414" i="28"/>
  <c r="AA414" i="27"/>
  <c r="AA414" i="26"/>
  <c r="X414" i="25"/>
  <c r="AA366" i="28"/>
  <c r="AA366" i="27"/>
  <c r="AA366" i="26"/>
  <c r="X366" i="25"/>
  <c r="AA346" i="28"/>
  <c r="AA346" i="27"/>
  <c r="AA346" i="26"/>
  <c r="X346" i="25"/>
  <c r="AA501" i="28"/>
  <c r="AA501" i="27"/>
  <c r="AA501" i="26"/>
  <c r="X501" i="25"/>
  <c r="AA421" i="28"/>
  <c r="AA421" i="27"/>
  <c r="AA421" i="26"/>
  <c r="X421" i="25"/>
  <c r="AA440" i="28"/>
  <c r="AA440" i="27"/>
  <c r="AA440" i="26"/>
  <c r="X440" i="25"/>
  <c r="AA376" i="28"/>
  <c r="AA376" i="27"/>
  <c r="AA376" i="26"/>
  <c r="X376" i="25"/>
  <c r="AA356" i="28"/>
  <c r="AA356" i="27"/>
  <c r="AA356" i="26"/>
  <c r="X356" i="25"/>
  <c r="AA328" i="28"/>
  <c r="AA328" i="27"/>
  <c r="AA328" i="26"/>
  <c r="X328" i="25"/>
  <c r="AA304" i="28"/>
  <c r="AA304" i="27"/>
  <c r="AA304" i="26"/>
  <c r="X304" i="25"/>
  <c r="AA288" i="28"/>
  <c r="AA288" i="27"/>
  <c r="AA288" i="26"/>
  <c r="X288" i="25"/>
  <c r="AA467" i="28"/>
  <c r="AA467" i="27"/>
  <c r="AA467" i="26"/>
  <c r="X467" i="25"/>
  <c r="AA498" i="28"/>
  <c r="AA498" i="27"/>
  <c r="AA498" i="26"/>
  <c r="X498" i="25"/>
  <c r="AA434" i="28"/>
  <c r="AA434" i="27"/>
  <c r="AA434" i="26"/>
  <c r="X434" i="25"/>
  <c r="AA505" i="28"/>
  <c r="AA505" i="27"/>
  <c r="AA505" i="26"/>
  <c r="X505" i="25"/>
  <c r="AA425" i="28"/>
  <c r="AA425" i="27"/>
  <c r="AA425" i="26"/>
  <c r="X425" i="25"/>
  <c r="AA460" i="28"/>
  <c r="AA460" i="27"/>
  <c r="AA460" i="26"/>
  <c r="X460" i="25"/>
  <c r="Z496" i="28"/>
  <c r="Z496" i="27"/>
  <c r="Z496" i="26"/>
  <c r="W496" i="25"/>
  <c r="Z432" i="28"/>
  <c r="Z432" i="27"/>
  <c r="Z432" i="26"/>
  <c r="W432" i="25"/>
  <c r="AA426" i="28"/>
  <c r="AA426" i="27"/>
  <c r="AA426" i="26"/>
  <c r="X426" i="25"/>
  <c r="Z370" i="28"/>
  <c r="Z370" i="27"/>
  <c r="Z370" i="26"/>
  <c r="W370" i="25"/>
  <c r="Z346" i="28"/>
  <c r="Z346" i="27"/>
  <c r="Z346" i="26"/>
  <c r="W346" i="25"/>
  <c r="AA286" i="28"/>
  <c r="AA286" i="27"/>
  <c r="AA286" i="26"/>
  <c r="X286" i="25"/>
  <c r="AA481" i="28"/>
  <c r="AA481" i="27"/>
  <c r="AA481" i="26"/>
  <c r="X481" i="25"/>
  <c r="Z369" i="28"/>
  <c r="Z369" i="27"/>
  <c r="Z369" i="26"/>
  <c r="W369" i="25"/>
  <c r="Z353" i="28"/>
  <c r="Z353" i="27"/>
  <c r="Z353" i="26"/>
  <c r="W353" i="25"/>
  <c r="Z337" i="28"/>
  <c r="Z337" i="27"/>
  <c r="Z337" i="26"/>
  <c r="W337" i="25"/>
  <c r="Z321" i="28"/>
  <c r="Z321" i="27"/>
  <c r="Z321" i="26"/>
  <c r="W321" i="25"/>
  <c r="AA431" i="28"/>
  <c r="AA431" i="27"/>
  <c r="AA431" i="26"/>
  <c r="X431" i="25"/>
  <c r="Z492" i="28"/>
  <c r="Z492" i="27"/>
  <c r="Z492" i="26"/>
  <c r="W492" i="25"/>
  <c r="Z428" i="28"/>
  <c r="Z428" i="27"/>
  <c r="Z428" i="26"/>
  <c r="W428" i="25"/>
  <c r="AA358" i="28"/>
  <c r="AA358" i="27"/>
  <c r="AA358" i="26"/>
  <c r="X358" i="25"/>
  <c r="AA485" i="28"/>
  <c r="AA485" i="27"/>
  <c r="AA485" i="26"/>
  <c r="X485" i="25"/>
  <c r="Z488" i="28"/>
  <c r="Z488" i="27"/>
  <c r="Z488" i="26"/>
  <c r="W488" i="25"/>
  <c r="Z424" i="28"/>
  <c r="Z424" i="27"/>
  <c r="Z424" i="26"/>
  <c r="W424" i="25"/>
  <c r="AA473" i="28"/>
  <c r="AA473" i="27"/>
  <c r="AA473" i="26"/>
  <c r="X473" i="25"/>
  <c r="Z277" i="28"/>
  <c r="Z277" i="27"/>
  <c r="Z277" i="26"/>
  <c r="W277" i="25"/>
  <c r="Z498" i="28"/>
  <c r="Z498" i="27"/>
  <c r="Z498" i="26"/>
  <c r="W498" i="25"/>
  <c r="Z434" i="28"/>
  <c r="Z434" i="27"/>
  <c r="Z434" i="26"/>
  <c r="W434" i="25"/>
  <c r="AA396" i="28"/>
  <c r="AA396" i="27"/>
  <c r="AA396" i="26"/>
  <c r="X396" i="25"/>
  <c r="Z368" i="28"/>
  <c r="Z368" i="27"/>
  <c r="Z368" i="26"/>
  <c r="W368" i="25"/>
  <c r="Z352" i="28"/>
  <c r="Z352" i="27"/>
  <c r="Z352" i="26"/>
  <c r="W352" i="25"/>
  <c r="Z332" i="28"/>
  <c r="Z332" i="27"/>
  <c r="Z332" i="26"/>
  <c r="W332" i="25"/>
  <c r="Z316" i="28"/>
  <c r="Z316" i="27"/>
  <c r="Z316" i="26"/>
  <c r="W316" i="25"/>
  <c r="Z300" i="28"/>
  <c r="Z300" i="27"/>
  <c r="Z300" i="26"/>
  <c r="W300" i="25"/>
  <c r="Z284" i="28"/>
  <c r="Z284" i="27"/>
  <c r="Z284" i="26"/>
  <c r="W284" i="25"/>
  <c r="Z295" i="28"/>
  <c r="Z295" i="27"/>
  <c r="Z295" i="26"/>
  <c r="W295" i="25"/>
  <c r="Z458" i="28"/>
  <c r="Z458" i="27"/>
  <c r="Z458" i="26"/>
  <c r="W458" i="25"/>
  <c r="AA484" i="28"/>
  <c r="AA484" i="27"/>
  <c r="AA484" i="26"/>
  <c r="X484" i="25"/>
  <c r="Z411" i="28"/>
  <c r="Z411" i="27"/>
  <c r="Z411" i="26"/>
  <c r="W411" i="25"/>
  <c r="Z331" i="28"/>
  <c r="Z331" i="27"/>
  <c r="Z331" i="26"/>
  <c r="W331" i="25"/>
  <c r="Z509" i="28"/>
  <c r="Z509" i="27"/>
  <c r="Z509" i="26"/>
  <c r="W509" i="25"/>
  <c r="Z445" i="28"/>
  <c r="Z445" i="27"/>
  <c r="Z445" i="26"/>
  <c r="W445" i="25"/>
  <c r="Z301" i="28"/>
  <c r="Z301" i="27"/>
  <c r="Z301" i="26"/>
  <c r="W301" i="25"/>
  <c r="Z281" i="28"/>
  <c r="Z281" i="27"/>
  <c r="Z281" i="26"/>
  <c r="W281" i="25"/>
  <c r="Z486" i="28"/>
  <c r="Z486" i="27"/>
  <c r="Z486" i="26"/>
  <c r="W486" i="25"/>
  <c r="Z390" i="28"/>
  <c r="Z390" i="27"/>
  <c r="Z390" i="26"/>
  <c r="W390" i="25"/>
  <c r="AA340" i="28"/>
  <c r="AA340" i="27"/>
  <c r="AA340" i="26"/>
  <c r="X340" i="25"/>
  <c r="AA324" i="28"/>
  <c r="AA324" i="27"/>
  <c r="AA324" i="26"/>
  <c r="X324" i="25"/>
  <c r="Z471" i="28"/>
  <c r="Z471" i="27"/>
  <c r="Z471" i="26"/>
  <c r="W471" i="25"/>
  <c r="Z407" i="28"/>
  <c r="Z407" i="27"/>
  <c r="Z407" i="26"/>
  <c r="W407" i="25"/>
  <c r="Z343" i="28"/>
  <c r="Z343" i="27"/>
  <c r="Z343" i="26"/>
  <c r="W343" i="25"/>
  <c r="Z489" i="28"/>
  <c r="Z489" i="27"/>
  <c r="Z489" i="26"/>
  <c r="W489" i="25"/>
  <c r="Z425" i="28"/>
  <c r="Z425" i="27"/>
  <c r="Z425" i="26"/>
  <c r="W425" i="25"/>
  <c r="Z467" i="28"/>
  <c r="Z467" i="27"/>
  <c r="Z467" i="26"/>
  <c r="W467" i="25"/>
  <c r="Z355" i="28"/>
  <c r="Z355" i="27"/>
  <c r="Z355" i="26"/>
  <c r="W355" i="25"/>
  <c r="Z485" i="28"/>
  <c r="Z485" i="27"/>
  <c r="Z485" i="26"/>
  <c r="W485" i="25"/>
  <c r="Z405" i="28"/>
  <c r="Z405" i="27"/>
  <c r="Z405" i="26"/>
  <c r="W405" i="25"/>
  <c r="Z388" i="28"/>
  <c r="Z388" i="27"/>
  <c r="Z388" i="26"/>
  <c r="W388" i="25"/>
  <c r="AA495" i="28"/>
  <c r="AA495" i="27"/>
  <c r="AA495" i="26"/>
  <c r="X495" i="25"/>
  <c r="Z499" i="28"/>
  <c r="Z499" i="27"/>
  <c r="Z499" i="26"/>
  <c r="W499" i="25"/>
  <c r="Z306" i="28"/>
  <c r="Z306" i="27"/>
  <c r="Z306" i="26"/>
  <c r="W306" i="25"/>
  <c r="AA407" i="28"/>
  <c r="AA407" i="27"/>
  <c r="AA407" i="26"/>
  <c r="X407" i="25"/>
  <c r="AA367" i="28"/>
  <c r="AA367" i="27"/>
  <c r="AA367" i="26"/>
  <c r="X367" i="25"/>
  <c r="AA351" i="28"/>
  <c r="AA351" i="27"/>
  <c r="AA351" i="26"/>
  <c r="X351" i="25"/>
  <c r="AA335" i="28"/>
  <c r="AA335" i="27"/>
  <c r="AA335" i="26"/>
  <c r="X335" i="25"/>
  <c r="AA319" i="28"/>
  <c r="AA319" i="27"/>
  <c r="AA319" i="26"/>
  <c r="X319" i="25"/>
  <c r="AA303" i="28"/>
  <c r="AA303" i="27"/>
  <c r="AA303" i="26"/>
  <c r="X303" i="25"/>
  <c r="AA287" i="28"/>
  <c r="AA287" i="27"/>
  <c r="AA287" i="26"/>
  <c r="X287" i="25"/>
  <c r="AA502" i="28"/>
  <c r="AA502" i="27"/>
  <c r="AA502" i="26"/>
  <c r="X502" i="25"/>
  <c r="AA438" i="28"/>
  <c r="AA438" i="27"/>
  <c r="AA438" i="26"/>
  <c r="X438" i="25"/>
  <c r="AA509" i="28"/>
  <c r="AA509" i="27"/>
  <c r="AA509" i="26"/>
  <c r="X509" i="25"/>
  <c r="AA445" i="28"/>
  <c r="AA445" i="27"/>
  <c r="AA445" i="26"/>
  <c r="X445" i="25"/>
  <c r="AA381" i="28"/>
  <c r="AA381" i="27"/>
  <c r="AA381" i="26"/>
  <c r="X381" i="25"/>
  <c r="AA365" i="28"/>
  <c r="AA365" i="27"/>
  <c r="AA365" i="26"/>
  <c r="X365" i="25"/>
  <c r="AA349" i="28"/>
  <c r="AA349" i="27"/>
  <c r="AA349" i="26"/>
  <c r="X349" i="25"/>
  <c r="AA333" i="28"/>
  <c r="AA333" i="27"/>
  <c r="AA333" i="26"/>
  <c r="X333" i="25"/>
  <c r="AA317" i="28"/>
  <c r="AA317" i="27"/>
  <c r="AA317" i="26"/>
  <c r="X317" i="25"/>
  <c r="AA301" i="28"/>
  <c r="AA301" i="27"/>
  <c r="AA301" i="26"/>
  <c r="X301" i="25"/>
  <c r="AA285" i="28"/>
  <c r="AA285" i="27"/>
  <c r="AA285" i="26"/>
  <c r="X285" i="25"/>
  <c r="Z299" i="28"/>
  <c r="Z299" i="27"/>
  <c r="Z299" i="26"/>
  <c r="W299" i="25"/>
  <c r="AA480" i="28"/>
  <c r="AA480" i="27"/>
  <c r="AA480" i="26"/>
  <c r="X480" i="25"/>
  <c r="AA416" i="28"/>
  <c r="AA416" i="27"/>
  <c r="AA416" i="26"/>
  <c r="X416" i="25"/>
  <c r="Z495" i="28"/>
  <c r="Z495" i="27"/>
  <c r="Z495" i="26"/>
  <c r="W495" i="25"/>
  <c r="Z431" i="28"/>
  <c r="Z431" i="27"/>
  <c r="Z431" i="26"/>
  <c r="W431" i="25"/>
  <c r="Z367" i="28"/>
  <c r="Z367" i="27"/>
  <c r="Z367" i="26"/>
  <c r="W367" i="25"/>
  <c r="Z302" i="28"/>
  <c r="Z302" i="27"/>
  <c r="Z302" i="26"/>
  <c r="W302" i="25"/>
  <c r="Z507" i="28"/>
  <c r="Z507" i="27"/>
  <c r="Z507" i="26"/>
  <c r="W507" i="25"/>
  <c r="Z443" i="28"/>
  <c r="Z443" i="27"/>
  <c r="Z443" i="26"/>
  <c r="W443" i="25"/>
  <c r="AB243" i="26"/>
  <c r="Y230" i="25"/>
  <c r="AA318" i="28"/>
  <c r="AA318" i="27"/>
  <c r="AA318" i="26"/>
  <c r="X318" i="25"/>
  <c r="AA455" i="28"/>
  <c r="AA455" i="27"/>
  <c r="AA455" i="26"/>
  <c r="X455" i="25"/>
  <c r="AA507" i="28"/>
  <c r="AA507" i="27"/>
  <c r="AA507" i="26"/>
  <c r="X507" i="25"/>
  <c r="AA411" i="28"/>
  <c r="AA411" i="27"/>
  <c r="AA411" i="26"/>
  <c r="X411" i="25"/>
  <c r="AA490" i="28"/>
  <c r="AA490" i="27"/>
  <c r="AA490" i="26"/>
  <c r="X490" i="25"/>
  <c r="AA410" i="28"/>
  <c r="AA410" i="27"/>
  <c r="AA410" i="26"/>
  <c r="X410" i="25"/>
  <c r="AA298" i="28"/>
  <c r="AA298" i="27"/>
  <c r="AA298" i="26"/>
  <c r="X298" i="25"/>
  <c r="AA465" i="28"/>
  <c r="AA465" i="27"/>
  <c r="AA465" i="26"/>
  <c r="X465" i="25"/>
  <c r="AA401" i="28"/>
  <c r="AA401" i="27"/>
  <c r="AA401" i="26"/>
  <c r="X401" i="25"/>
  <c r="AA420" i="28"/>
  <c r="AA420" i="27"/>
  <c r="AA420" i="26"/>
  <c r="X420" i="25"/>
  <c r="AA383" i="28"/>
  <c r="AA383" i="27"/>
  <c r="AA383" i="26"/>
  <c r="X383" i="25"/>
  <c r="AA462" i="28"/>
  <c r="AA462" i="27"/>
  <c r="AA462" i="26"/>
  <c r="X462" i="25"/>
  <c r="AA398" i="28"/>
  <c r="AA398" i="27"/>
  <c r="AA398" i="26"/>
  <c r="X398" i="25"/>
  <c r="AA362" i="28"/>
  <c r="AA362" i="27"/>
  <c r="AA362" i="26"/>
  <c r="X362" i="25"/>
  <c r="AA342" i="28"/>
  <c r="AA342" i="27"/>
  <c r="AA342" i="26"/>
  <c r="X342" i="25"/>
  <c r="AA469" i="28"/>
  <c r="AA469" i="27"/>
  <c r="AA469" i="26"/>
  <c r="X469" i="25"/>
  <c r="AA405" i="28"/>
  <c r="AA405" i="27"/>
  <c r="AA405" i="26"/>
  <c r="X405" i="25"/>
  <c r="AA424" i="28"/>
  <c r="AA424" i="27"/>
  <c r="AA424" i="26"/>
  <c r="X424" i="25"/>
  <c r="AA372" i="28"/>
  <c r="AA372" i="27"/>
  <c r="AA372" i="26"/>
  <c r="X372" i="25"/>
  <c r="AA352" i="28"/>
  <c r="AA352" i="27"/>
  <c r="AA352" i="26"/>
  <c r="X352" i="25"/>
  <c r="AA320" i="28"/>
  <c r="AA320" i="27"/>
  <c r="AA320" i="26"/>
  <c r="X320" i="25"/>
  <c r="AA300" i="28"/>
  <c r="AA300" i="27"/>
  <c r="AA300" i="26"/>
  <c r="X300" i="25"/>
  <c r="AA284" i="28"/>
  <c r="AA284" i="27"/>
  <c r="AA284" i="26"/>
  <c r="X284" i="25"/>
  <c r="AA451" i="28"/>
  <c r="AA451" i="27"/>
  <c r="AA451" i="26"/>
  <c r="X451" i="25"/>
  <c r="AA482" i="28"/>
  <c r="AA482" i="27"/>
  <c r="AA482" i="26"/>
  <c r="X482" i="25"/>
  <c r="AA418" i="28"/>
  <c r="AA418" i="27"/>
  <c r="AA418" i="26"/>
  <c r="X418" i="25"/>
  <c r="AA489" i="28"/>
  <c r="AA489" i="27"/>
  <c r="AA489" i="26"/>
  <c r="X489" i="25"/>
  <c r="AA393" i="28"/>
  <c r="AA393" i="27"/>
  <c r="AA393" i="26"/>
  <c r="X393" i="25"/>
  <c r="AA412" i="28"/>
  <c r="AA412" i="27"/>
  <c r="AA412" i="26"/>
  <c r="X412" i="25"/>
  <c r="AA479" i="28"/>
  <c r="AA479" i="27"/>
  <c r="AA479" i="26"/>
  <c r="X479" i="25"/>
  <c r="Z480" i="28"/>
  <c r="Z480" i="27"/>
  <c r="Z480" i="26"/>
  <c r="W480" i="25"/>
  <c r="Z416" i="28"/>
  <c r="Z416" i="27"/>
  <c r="Z416" i="26"/>
  <c r="W416" i="25"/>
  <c r="AA382" i="28"/>
  <c r="AA382" i="27"/>
  <c r="AA382" i="26"/>
  <c r="X382" i="25"/>
  <c r="Z362" i="28"/>
  <c r="Z362" i="27"/>
  <c r="Z362" i="26"/>
  <c r="W362" i="25"/>
  <c r="Z326" i="28"/>
  <c r="Z326" i="27"/>
  <c r="Z326" i="26"/>
  <c r="W326" i="25"/>
  <c r="AA278" i="28"/>
  <c r="AA278" i="27"/>
  <c r="AA278" i="26"/>
  <c r="X278" i="25"/>
  <c r="Z381" i="28"/>
  <c r="Z381" i="27"/>
  <c r="Z381" i="26"/>
  <c r="W381" i="25"/>
  <c r="Z365" i="28"/>
  <c r="Z365" i="27"/>
  <c r="Z365" i="26"/>
  <c r="W365" i="25"/>
  <c r="Z349" i="28"/>
  <c r="Z349" i="27"/>
  <c r="Z349" i="26"/>
  <c r="W349" i="25"/>
  <c r="Z333" i="28"/>
  <c r="Z333" i="27"/>
  <c r="Z333" i="26"/>
  <c r="W333" i="25"/>
  <c r="AA511" i="28"/>
  <c r="AA511" i="27"/>
  <c r="AA511" i="26"/>
  <c r="X511" i="25"/>
  <c r="AA415" i="28"/>
  <c r="AA415" i="27"/>
  <c r="AA415" i="26"/>
  <c r="X415" i="25"/>
  <c r="Z476" i="28"/>
  <c r="Z476" i="27"/>
  <c r="Z476" i="26"/>
  <c r="W476" i="25"/>
  <c r="Z412" i="28"/>
  <c r="Z412" i="27"/>
  <c r="Z412" i="26"/>
  <c r="W412" i="25"/>
  <c r="AA334" i="28"/>
  <c r="AA334" i="27"/>
  <c r="AA334" i="26"/>
  <c r="X334" i="25"/>
  <c r="AA435" i="28"/>
  <c r="AA435" i="27"/>
  <c r="AA435" i="26"/>
  <c r="X435" i="25"/>
  <c r="Z472" i="28"/>
  <c r="Z472" i="27"/>
  <c r="Z472" i="26"/>
  <c r="W472" i="25"/>
  <c r="Z408" i="28"/>
  <c r="Z408" i="27"/>
  <c r="Z408" i="26"/>
  <c r="W408" i="25"/>
  <c r="AA409" i="28"/>
  <c r="AA409" i="27"/>
  <c r="AA409" i="26"/>
  <c r="X409" i="25"/>
  <c r="Z380" i="28"/>
  <c r="Z380" i="27"/>
  <c r="Z380" i="26"/>
  <c r="W380" i="25"/>
  <c r="Z482" i="28"/>
  <c r="Z482" i="27"/>
  <c r="Z482" i="26"/>
  <c r="W482" i="25"/>
  <c r="AA492" i="28"/>
  <c r="AA492" i="27"/>
  <c r="AA492" i="26"/>
  <c r="X492" i="25"/>
  <c r="AA380" i="28"/>
  <c r="AA380" i="27"/>
  <c r="AA380" i="26"/>
  <c r="X380" i="25"/>
  <c r="Z364" i="28"/>
  <c r="Z364" i="27"/>
  <c r="Z364" i="26"/>
  <c r="W364" i="25"/>
  <c r="Z348" i="28"/>
  <c r="Z348" i="27"/>
  <c r="Z348" i="26"/>
  <c r="W348" i="25"/>
  <c r="Z328" i="28"/>
  <c r="Z328" i="27"/>
  <c r="Z328" i="26"/>
  <c r="W328" i="25"/>
  <c r="Z312" i="28"/>
  <c r="Z312" i="27"/>
  <c r="Z312" i="26"/>
  <c r="W312" i="25"/>
  <c r="Z296" i="28"/>
  <c r="Z296" i="27"/>
  <c r="Z296" i="26"/>
  <c r="W296" i="25"/>
  <c r="Z280" i="28"/>
  <c r="Z280" i="27"/>
  <c r="Z280" i="26"/>
  <c r="W280" i="25"/>
  <c r="Z279" i="28"/>
  <c r="Z279" i="27"/>
  <c r="Z279" i="26"/>
  <c r="W279" i="25"/>
  <c r="Z426" i="28"/>
  <c r="Z426" i="27"/>
  <c r="Z426" i="26"/>
  <c r="W426" i="25"/>
  <c r="AA452" i="28"/>
  <c r="AA452" i="27"/>
  <c r="AA452" i="26"/>
  <c r="X452" i="25"/>
  <c r="Z395" i="28"/>
  <c r="Z395" i="27"/>
  <c r="Z395" i="26"/>
  <c r="W395" i="25"/>
  <c r="Z314" i="28"/>
  <c r="Z314" i="27"/>
  <c r="Z314" i="26"/>
  <c r="W314" i="25"/>
  <c r="Z493" i="28"/>
  <c r="Z493" i="27"/>
  <c r="Z493" i="26"/>
  <c r="W493" i="25"/>
  <c r="Z429" i="28"/>
  <c r="Z429" i="27"/>
  <c r="Z429" i="26"/>
  <c r="W429" i="25"/>
  <c r="Z317" i="28"/>
  <c r="Z317" i="27"/>
  <c r="Z317" i="26"/>
  <c r="W317" i="25"/>
  <c r="Z297" i="28"/>
  <c r="Z297" i="27"/>
  <c r="Z297" i="26"/>
  <c r="W297" i="25"/>
  <c r="Z307" i="28"/>
  <c r="Z307" i="27"/>
  <c r="Z307" i="26"/>
  <c r="W307" i="25"/>
  <c r="Z438" i="28"/>
  <c r="Z438" i="27"/>
  <c r="Z438" i="26"/>
  <c r="W438" i="25"/>
  <c r="AA488" i="28"/>
  <c r="AA488" i="27"/>
  <c r="AA488" i="26"/>
  <c r="X488" i="25"/>
  <c r="AA336" i="28"/>
  <c r="AA336" i="27"/>
  <c r="AA336" i="26"/>
  <c r="X336" i="25"/>
  <c r="AA316" i="28"/>
  <c r="AA316" i="27"/>
  <c r="AA316" i="26"/>
  <c r="X316" i="25"/>
  <c r="Z455" i="28"/>
  <c r="Z455" i="27"/>
  <c r="Z455" i="26"/>
  <c r="W455" i="25"/>
  <c r="Z391" i="28"/>
  <c r="Z391" i="27"/>
  <c r="Z391" i="26"/>
  <c r="W391" i="25"/>
  <c r="Z327" i="28"/>
  <c r="Z327" i="27"/>
  <c r="Z327" i="26"/>
  <c r="W327" i="25"/>
  <c r="Z473" i="28"/>
  <c r="Z473" i="27"/>
  <c r="Z473" i="26"/>
  <c r="W473" i="25"/>
  <c r="Z409" i="28"/>
  <c r="Z409" i="27"/>
  <c r="Z409" i="26"/>
  <c r="W409" i="25"/>
  <c r="Z451" i="28"/>
  <c r="Z451" i="27"/>
  <c r="Z451" i="26"/>
  <c r="W451" i="25"/>
  <c r="Z339" i="28"/>
  <c r="Z339" i="27"/>
  <c r="Z339" i="26"/>
  <c r="W339" i="25"/>
  <c r="Z469" i="28"/>
  <c r="Z469" i="27"/>
  <c r="Z469" i="26"/>
  <c r="W469" i="25"/>
  <c r="Z389" i="28"/>
  <c r="Z389" i="27"/>
  <c r="Z389" i="26"/>
  <c r="W389" i="25"/>
  <c r="AA389" i="28"/>
  <c r="AA389" i="27"/>
  <c r="AA389" i="26"/>
  <c r="X389" i="25"/>
  <c r="Z419" i="28"/>
  <c r="Z419" i="27"/>
  <c r="Z419" i="26"/>
  <c r="W419" i="25"/>
  <c r="Z290" i="28"/>
  <c r="Z290" i="27"/>
  <c r="Z290" i="26"/>
  <c r="W290" i="25"/>
  <c r="AA391" i="28"/>
  <c r="AA391" i="27"/>
  <c r="AA391" i="26"/>
  <c r="X391" i="25"/>
  <c r="AA363" i="28"/>
  <c r="AA363" i="27"/>
  <c r="AA363" i="26"/>
  <c r="X363" i="25"/>
  <c r="AA347" i="28"/>
  <c r="AA347" i="27"/>
  <c r="AA347" i="26"/>
  <c r="X347" i="25"/>
  <c r="AA331" i="28"/>
  <c r="AA331" i="27"/>
  <c r="AA331" i="26"/>
  <c r="X331" i="25"/>
  <c r="AA315" i="28"/>
  <c r="AA315" i="27"/>
  <c r="AA315" i="26"/>
  <c r="X315" i="25"/>
  <c r="AA299" i="28"/>
  <c r="AA299" i="27"/>
  <c r="AA299" i="26"/>
  <c r="X299" i="25"/>
  <c r="AA283" i="28"/>
  <c r="AA283" i="27"/>
  <c r="AA283" i="26"/>
  <c r="X283" i="25"/>
  <c r="AA486" i="28"/>
  <c r="AA486" i="27"/>
  <c r="AA486" i="26"/>
  <c r="X486" i="25"/>
  <c r="AA422" i="28"/>
  <c r="AA422" i="27"/>
  <c r="AA422" i="26"/>
  <c r="X422" i="25"/>
  <c r="AA493" i="28"/>
  <c r="AA493" i="27"/>
  <c r="AA493" i="26"/>
  <c r="X493" i="25"/>
  <c r="AA429" i="28"/>
  <c r="AA429" i="27"/>
  <c r="AA429" i="26"/>
  <c r="X429" i="25"/>
  <c r="AA377" i="28"/>
  <c r="AA377" i="27"/>
  <c r="AA377" i="26"/>
  <c r="X377" i="25"/>
  <c r="AA361" i="28"/>
  <c r="AA361" i="27"/>
  <c r="AA361" i="26"/>
  <c r="X361" i="25"/>
  <c r="AA345" i="28"/>
  <c r="AA345" i="27"/>
  <c r="AA345" i="26"/>
  <c r="X345" i="25"/>
  <c r="AA329" i="28"/>
  <c r="AA329" i="27"/>
  <c r="AA329" i="26"/>
  <c r="X329" i="25"/>
  <c r="AA313" i="28"/>
  <c r="AA313" i="27"/>
  <c r="AA313" i="26"/>
  <c r="X313" i="25"/>
  <c r="AA297" i="28"/>
  <c r="AA297" i="27"/>
  <c r="AA297" i="26"/>
  <c r="X297" i="25"/>
  <c r="AA281" i="28"/>
  <c r="AA281" i="27"/>
  <c r="AA281" i="26"/>
  <c r="X281" i="25"/>
  <c r="Z283" i="28"/>
  <c r="Z283" i="27"/>
  <c r="Z283" i="26"/>
  <c r="W283" i="25"/>
  <c r="AA464" i="28"/>
  <c r="AA464" i="27"/>
  <c r="AA464" i="26"/>
  <c r="X464" i="25"/>
  <c r="AA400" i="28"/>
  <c r="AA400" i="27"/>
  <c r="AA400" i="26"/>
  <c r="X400" i="25"/>
  <c r="Z479" i="28"/>
  <c r="Z479" i="27"/>
  <c r="Z479" i="26"/>
  <c r="W479" i="25"/>
  <c r="Z415" i="28"/>
  <c r="Z415" i="27"/>
  <c r="Z415" i="26"/>
  <c r="W415" i="25"/>
  <c r="Z351" i="28"/>
  <c r="Z351" i="27"/>
  <c r="Z351" i="26"/>
  <c r="W351" i="25"/>
  <c r="Z286" i="28"/>
  <c r="Z286" i="27"/>
  <c r="Z286" i="26"/>
  <c r="W286" i="25"/>
  <c r="Z491" i="28"/>
  <c r="Z491" i="27"/>
  <c r="Z491" i="26"/>
  <c r="W491" i="25"/>
  <c r="Y243" i="25"/>
  <c r="AB230" i="26"/>
  <c r="Z273" i="28"/>
  <c r="Z273" i="27"/>
  <c r="Z273" i="26"/>
  <c r="W273" i="25"/>
  <c r="AA273" i="28"/>
  <c r="AA273" i="27"/>
  <c r="AA273" i="26"/>
  <c r="X273" i="25"/>
  <c r="AA423" i="28"/>
  <c r="AA423" i="27"/>
  <c r="AA423" i="26"/>
  <c r="X423" i="25"/>
  <c r="AA379" i="28"/>
  <c r="AA379" i="27"/>
  <c r="AA379" i="26"/>
  <c r="X379" i="25"/>
  <c r="AA314" i="28"/>
  <c r="AA314" i="27"/>
  <c r="AA314" i="26"/>
  <c r="X314" i="25"/>
  <c r="AA433" i="28"/>
  <c r="AA433" i="27"/>
  <c r="AA433" i="26"/>
  <c r="X433" i="25"/>
  <c r="AA388" i="28"/>
  <c r="AA388" i="27"/>
  <c r="AA388" i="26"/>
  <c r="X388" i="25"/>
  <c r="AA370" i="28"/>
  <c r="AA370" i="27"/>
  <c r="AA370" i="26"/>
  <c r="X370" i="25"/>
  <c r="AA322" i="28"/>
  <c r="AA322" i="27"/>
  <c r="AA322" i="26"/>
  <c r="X322" i="25"/>
  <c r="AA472" i="28"/>
  <c r="AA472" i="27"/>
  <c r="AA472" i="26"/>
  <c r="X472" i="25"/>
  <c r="AA360" i="28"/>
  <c r="AA360" i="27"/>
  <c r="AA360" i="26"/>
  <c r="X360" i="25"/>
  <c r="AA308" i="28"/>
  <c r="AA308" i="27"/>
  <c r="AA308" i="26"/>
  <c r="X308" i="25"/>
  <c r="AA276" i="28"/>
  <c r="AA276" i="27"/>
  <c r="AA276" i="26"/>
  <c r="X276" i="25"/>
  <c r="AA403" i="28"/>
  <c r="AA403" i="27"/>
  <c r="AA403" i="26"/>
  <c r="X403" i="25"/>
  <c r="AA386" i="28"/>
  <c r="AA386" i="27"/>
  <c r="AA386" i="26"/>
  <c r="X386" i="25"/>
  <c r="AA476" i="28"/>
  <c r="AA476" i="27"/>
  <c r="AA476" i="26"/>
  <c r="X476" i="25"/>
  <c r="Z512" i="28"/>
  <c r="Z512" i="27"/>
  <c r="Z512" i="26"/>
  <c r="W512" i="25"/>
  <c r="Z384" i="28"/>
  <c r="Z384" i="27"/>
  <c r="Z384" i="26"/>
  <c r="W384" i="25"/>
  <c r="Z354" i="28"/>
  <c r="Z354" i="27"/>
  <c r="Z354" i="26"/>
  <c r="W354" i="25"/>
  <c r="AA497" i="28"/>
  <c r="AA497" i="27"/>
  <c r="AA497" i="26"/>
  <c r="X497" i="25"/>
  <c r="Z357" i="28"/>
  <c r="Z357" i="27"/>
  <c r="Z357" i="26"/>
  <c r="W357" i="25"/>
  <c r="Z325" i="28"/>
  <c r="Z325" i="27"/>
  <c r="Z325" i="26"/>
  <c r="W325" i="25"/>
  <c r="Z508" i="28"/>
  <c r="Z508" i="27"/>
  <c r="Z508" i="26"/>
  <c r="W508" i="25"/>
  <c r="AA378" i="28"/>
  <c r="AA378" i="27"/>
  <c r="AA378" i="26"/>
  <c r="X378" i="25"/>
  <c r="Z504" i="28"/>
  <c r="Z504" i="27"/>
  <c r="Z504" i="26"/>
  <c r="W504" i="25"/>
  <c r="Z334" i="28"/>
  <c r="Z334" i="27"/>
  <c r="Z334" i="26"/>
  <c r="W334" i="25"/>
  <c r="Z287" i="28"/>
  <c r="Z287" i="27"/>
  <c r="Z287" i="26"/>
  <c r="W287" i="25"/>
  <c r="AA428" i="28"/>
  <c r="AA428" i="27"/>
  <c r="AA428" i="26"/>
  <c r="X428" i="25"/>
  <c r="Z356" i="28"/>
  <c r="Z356" i="27"/>
  <c r="Z356" i="26"/>
  <c r="W356" i="25"/>
  <c r="Z320" i="28"/>
  <c r="Z320" i="27"/>
  <c r="Z320" i="26"/>
  <c r="W320" i="25"/>
  <c r="Z288" i="28"/>
  <c r="Z288" i="27"/>
  <c r="Z288" i="26"/>
  <c r="W288" i="25"/>
  <c r="Z490" i="28"/>
  <c r="Z490" i="27"/>
  <c r="Z490" i="26"/>
  <c r="W490" i="25"/>
  <c r="Z427" i="28"/>
  <c r="Z427" i="27"/>
  <c r="Z427" i="26"/>
  <c r="W427" i="25"/>
  <c r="Z282" i="28"/>
  <c r="Z282" i="27"/>
  <c r="Z282" i="26"/>
  <c r="W282" i="25"/>
  <c r="Z397" i="28"/>
  <c r="Z397" i="27"/>
  <c r="Z397" i="26"/>
  <c r="W397" i="25"/>
  <c r="Z285" i="28"/>
  <c r="Z285" i="27"/>
  <c r="Z285" i="26"/>
  <c r="W285" i="25"/>
  <c r="Z406" i="28"/>
  <c r="Z406" i="27"/>
  <c r="Z406" i="26"/>
  <c r="W406" i="25"/>
  <c r="AA332" i="28"/>
  <c r="AA332" i="27"/>
  <c r="AA332" i="26"/>
  <c r="X332" i="25"/>
  <c r="Z423" i="28"/>
  <c r="Z423" i="27"/>
  <c r="Z423" i="26"/>
  <c r="W423" i="25"/>
  <c r="Z505" i="28"/>
  <c r="Z505" i="27"/>
  <c r="Z505" i="26"/>
  <c r="W505" i="25"/>
  <c r="Z371" i="28"/>
  <c r="Z371" i="27"/>
  <c r="Z371" i="26"/>
  <c r="W371" i="25"/>
  <c r="Z421" i="28"/>
  <c r="Z421" i="27"/>
  <c r="Z421" i="26"/>
  <c r="W421" i="25"/>
  <c r="Z387" i="28"/>
  <c r="Z387" i="27"/>
  <c r="Z387" i="26"/>
  <c r="W387" i="25"/>
  <c r="AA371" i="28"/>
  <c r="AA371" i="27"/>
  <c r="AA371" i="26"/>
  <c r="X371" i="25"/>
  <c r="AA339" i="28"/>
  <c r="AA339" i="27"/>
  <c r="AA339" i="26"/>
  <c r="X339" i="25"/>
  <c r="AA307" i="28"/>
  <c r="AA307" i="27"/>
  <c r="AA307" i="26"/>
  <c r="X307" i="25"/>
  <c r="AA454" i="28"/>
  <c r="AA454" i="27"/>
  <c r="AA454" i="26"/>
  <c r="X454" i="25"/>
  <c r="AA461" i="28"/>
  <c r="AA461" i="27"/>
  <c r="AA461" i="26"/>
  <c r="X461" i="25"/>
  <c r="AA369" i="28"/>
  <c r="AA369" i="27"/>
  <c r="AA369" i="26"/>
  <c r="X369" i="25"/>
  <c r="AA337" i="28"/>
  <c r="AA337" i="27"/>
  <c r="AA337" i="26"/>
  <c r="X337" i="25"/>
  <c r="AA305" i="28"/>
  <c r="AA305" i="27"/>
  <c r="AA305" i="26"/>
  <c r="X305" i="25"/>
  <c r="Z315" i="28"/>
  <c r="Z315" i="27"/>
  <c r="Z315" i="26"/>
  <c r="W315" i="25"/>
  <c r="AA432" i="28"/>
  <c r="AA432" i="27"/>
  <c r="AA432" i="26"/>
  <c r="X432" i="25"/>
  <c r="Z447" i="28"/>
  <c r="Z447" i="27"/>
  <c r="Z447" i="26"/>
  <c r="W447" i="25"/>
  <c r="Z319" i="28"/>
  <c r="Z319" i="27"/>
  <c r="Z319" i="26"/>
  <c r="W319" i="25"/>
  <c r="AA443" i="28"/>
  <c r="AA443" i="27"/>
  <c r="AA443" i="26"/>
  <c r="X443" i="25"/>
  <c r="Z318" i="28"/>
  <c r="Z318" i="27"/>
  <c r="Z318" i="26"/>
  <c r="W318" i="25"/>
  <c r="AA439" i="28"/>
  <c r="AA439" i="27"/>
  <c r="AA439" i="26"/>
  <c r="X439" i="25"/>
  <c r="AA491" i="28"/>
  <c r="AA491" i="27"/>
  <c r="AA491" i="26"/>
  <c r="X491" i="25"/>
  <c r="AA395" i="28"/>
  <c r="AA395" i="27"/>
  <c r="AA395" i="26"/>
  <c r="X395" i="25"/>
  <c r="AA474" i="28"/>
  <c r="AA474" i="27"/>
  <c r="AA474" i="26"/>
  <c r="X474" i="25"/>
  <c r="AA394" i="28"/>
  <c r="AA394" i="27"/>
  <c r="AA394" i="26"/>
  <c r="X394" i="25"/>
  <c r="AA294" i="28"/>
  <c r="AA294" i="27"/>
  <c r="AA294" i="26"/>
  <c r="X294" i="25"/>
  <c r="AA449" i="28"/>
  <c r="AA449" i="27"/>
  <c r="AA449" i="26"/>
  <c r="X449" i="25"/>
  <c r="AA385" i="28"/>
  <c r="AA385" i="27"/>
  <c r="AA385" i="26"/>
  <c r="X385" i="25"/>
  <c r="AA404" i="28"/>
  <c r="AA404" i="27"/>
  <c r="AA404" i="26"/>
  <c r="X404" i="25"/>
  <c r="AA510" i="28"/>
  <c r="AA510" i="27"/>
  <c r="AA510" i="26"/>
  <c r="X510" i="25"/>
  <c r="AA446" i="28"/>
  <c r="AA446" i="27"/>
  <c r="AA446" i="26"/>
  <c r="X446" i="25"/>
  <c r="AA374" i="28"/>
  <c r="AA374" i="27"/>
  <c r="AA374" i="26"/>
  <c r="X374" i="25"/>
  <c r="AA354" i="28"/>
  <c r="AA354" i="27"/>
  <c r="AA354" i="26"/>
  <c r="X354" i="25"/>
  <c r="AA338" i="28"/>
  <c r="AA338" i="27"/>
  <c r="AA338" i="26"/>
  <c r="X338" i="25"/>
  <c r="AA453" i="28"/>
  <c r="AA453" i="27"/>
  <c r="AA453" i="26"/>
  <c r="X453" i="25"/>
  <c r="AA504" i="28"/>
  <c r="AA504" i="27"/>
  <c r="AA504" i="26"/>
  <c r="X504" i="25"/>
  <c r="AA408" i="28"/>
  <c r="AA408" i="27"/>
  <c r="AA408" i="26"/>
  <c r="X408" i="25"/>
  <c r="AA368" i="28"/>
  <c r="AA368" i="27"/>
  <c r="AA368" i="26"/>
  <c r="X368" i="25"/>
  <c r="AA348" i="28"/>
  <c r="AA348" i="27"/>
  <c r="AA348" i="26"/>
  <c r="X348" i="25"/>
  <c r="AA312" i="28"/>
  <c r="AA312" i="27"/>
  <c r="AA312" i="26"/>
  <c r="X312" i="25"/>
  <c r="AA296" i="28"/>
  <c r="AA296" i="27"/>
  <c r="AA296" i="26"/>
  <c r="X296" i="25"/>
  <c r="AA280" i="28"/>
  <c r="AA280" i="27"/>
  <c r="AA280" i="26"/>
  <c r="X280" i="25"/>
  <c r="AA499" i="28"/>
  <c r="AA499" i="27"/>
  <c r="AA499" i="26"/>
  <c r="X499" i="25"/>
  <c r="AA419" i="28"/>
  <c r="AA419" i="27"/>
  <c r="AA419" i="26"/>
  <c r="X419" i="25"/>
  <c r="AA466" i="28"/>
  <c r="AA466" i="27"/>
  <c r="AA466" i="26"/>
  <c r="X466" i="25"/>
  <c r="AA402" i="28"/>
  <c r="AA402" i="27"/>
  <c r="AA402" i="26"/>
  <c r="X402" i="25"/>
  <c r="AA457" i="28"/>
  <c r="AA457" i="27"/>
  <c r="AA457" i="26"/>
  <c r="X457" i="25"/>
  <c r="AA508" i="28"/>
  <c r="AA508" i="27"/>
  <c r="AA508" i="26"/>
  <c r="X508" i="25"/>
  <c r="AA427" i="28"/>
  <c r="AA427" i="27"/>
  <c r="AA427" i="26"/>
  <c r="X427" i="25"/>
  <c r="Z464" i="28"/>
  <c r="Z464" i="27"/>
  <c r="Z464" i="26"/>
  <c r="W464" i="25"/>
  <c r="Z400" i="28"/>
  <c r="Z400" i="27"/>
  <c r="Z400" i="26"/>
  <c r="W400" i="25"/>
  <c r="Z382" i="28"/>
  <c r="Z382" i="27"/>
  <c r="Z382" i="26"/>
  <c r="W382" i="25"/>
  <c r="Z358" i="28"/>
  <c r="Z358" i="27"/>
  <c r="Z358" i="26"/>
  <c r="W358" i="25"/>
  <c r="AA306" i="28"/>
  <c r="AA306" i="27"/>
  <c r="AA306" i="26"/>
  <c r="X306" i="25"/>
  <c r="AA274" i="28"/>
  <c r="AA274" i="27"/>
  <c r="AA274" i="26"/>
  <c r="X274" i="25"/>
  <c r="Z377" i="28"/>
  <c r="Z377" i="27"/>
  <c r="Z377" i="26"/>
  <c r="W377" i="25"/>
  <c r="Z361" i="28"/>
  <c r="Z361" i="27"/>
  <c r="Z361" i="26"/>
  <c r="W361" i="25"/>
  <c r="Z345" i="28"/>
  <c r="Z345" i="27"/>
  <c r="Z345" i="26"/>
  <c r="W345" i="25"/>
  <c r="Z329" i="28"/>
  <c r="Z329" i="27"/>
  <c r="Z329" i="26"/>
  <c r="W329" i="25"/>
  <c r="AA463" i="28"/>
  <c r="AA463" i="27"/>
  <c r="AA463" i="26"/>
  <c r="X463" i="25"/>
  <c r="AA399" i="28"/>
  <c r="AA399" i="27"/>
  <c r="AA399" i="26"/>
  <c r="X399" i="25"/>
  <c r="Z460" i="28"/>
  <c r="Z460" i="27"/>
  <c r="Z460" i="26"/>
  <c r="W460" i="25"/>
  <c r="Z396" i="28"/>
  <c r="Z396" i="27"/>
  <c r="Z396" i="26"/>
  <c r="W396" i="25"/>
  <c r="AA330" i="28"/>
  <c r="AA330" i="27"/>
  <c r="AA330" i="26"/>
  <c r="X330" i="25"/>
  <c r="AA387" i="28"/>
  <c r="AA387" i="27"/>
  <c r="AA387" i="26"/>
  <c r="X387" i="25"/>
  <c r="Z456" i="28"/>
  <c r="Z456" i="27"/>
  <c r="Z456" i="26"/>
  <c r="W456" i="25"/>
  <c r="Z392" i="28"/>
  <c r="Z392" i="27"/>
  <c r="Z392" i="26"/>
  <c r="W392" i="25"/>
  <c r="Z309" i="28"/>
  <c r="Z309" i="27"/>
  <c r="Z309" i="26"/>
  <c r="W309" i="25"/>
  <c r="Z303" i="28"/>
  <c r="Z303" i="27"/>
  <c r="Z303" i="26"/>
  <c r="W303" i="25"/>
  <c r="Z466" i="28"/>
  <c r="Z466" i="27"/>
  <c r="Z466" i="26"/>
  <c r="W466" i="25"/>
  <c r="AA444" i="28"/>
  <c r="AA444" i="27"/>
  <c r="AA444" i="26"/>
  <c r="X444" i="25"/>
  <c r="Z376" i="28"/>
  <c r="Z376" i="27"/>
  <c r="Z376" i="26"/>
  <c r="W376" i="25"/>
  <c r="Z360" i="28"/>
  <c r="Z360" i="27"/>
  <c r="Z360" i="26"/>
  <c r="W360" i="25"/>
  <c r="Z344" i="28"/>
  <c r="Z344" i="27"/>
  <c r="Z344" i="26"/>
  <c r="W344" i="25"/>
  <c r="Z324" i="28"/>
  <c r="Z324" i="27"/>
  <c r="Z324" i="26"/>
  <c r="W324" i="25"/>
  <c r="Z308" i="28"/>
  <c r="Z308" i="27"/>
  <c r="Z308" i="26"/>
  <c r="W308" i="25"/>
  <c r="Z292" i="28"/>
  <c r="Z292" i="27"/>
  <c r="Z292" i="26"/>
  <c r="W292" i="25"/>
  <c r="Z276" i="28"/>
  <c r="Z276" i="27"/>
  <c r="Z276" i="26"/>
  <c r="W276" i="25"/>
  <c r="Z506" i="28"/>
  <c r="Z506" i="27"/>
  <c r="Z506" i="26"/>
  <c r="W506" i="25"/>
  <c r="Z410" i="28"/>
  <c r="Z410" i="27"/>
  <c r="Z410" i="26"/>
  <c r="W410" i="25"/>
  <c r="AA436" i="28"/>
  <c r="AA436" i="27"/>
  <c r="AA436" i="26"/>
  <c r="X436" i="25"/>
  <c r="Z363" i="28"/>
  <c r="Z363" i="27"/>
  <c r="Z363" i="26"/>
  <c r="W363" i="25"/>
  <c r="Z298" i="28"/>
  <c r="Z298" i="27"/>
  <c r="Z298" i="26"/>
  <c r="W298" i="25"/>
  <c r="Z477" i="28"/>
  <c r="Z477" i="27"/>
  <c r="Z477" i="26"/>
  <c r="W477" i="25"/>
  <c r="Z413" i="28"/>
  <c r="Z413" i="27"/>
  <c r="Z413" i="26"/>
  <c r="W413" i="25"/>
  <c r="Z313" i="28"/>
  <c r="Z313" i="27"/>
  <c r="Z313" i="26"/>
  <c r="W313" i="25"/>
  <c r="Z289" i="28"/>
  <c r="Z289" i="27"/>
  <c r="Z289" i="26"/>
  <c r="W289" i="25"/>
  <c r="Z291" i="28"/>
  <c r="Z291" i="27"/>
  <c r="Z291" i="26"/>
  <c r="W291" i="25"/>
  <c r="Z422" i="28"/>
  <c r="Z422" i="27"/>
  <c r="Z422" i="26"/>
  <c r="W422" i="25"/>
  <c r="AA456" i="28"/>
  <c r="AA456" i="27"/>
  <c r="AA456" i="26"/>
  <c r="X456" i="25"/>
  <c r="Z336" i="28"/>
  <c r="Z336" i="27"/>
  <c r="Z336" i="26"/>
  <c r="W336" i="25"/>
  <c r="Z503" i="28"/>
  <c r="Z503" i="27"/>
  <c r="Z503" i="26"/>
  <c r="W503" i="25"/>
  <c r="Z439" i="28"/>
  <c r="Z439" i="27"/>
  <c r="Z439" i="26"/>
  <c r="W439" i="25"/>
  <c r="Z375" i="28"/>
  <c r="Z375" i="27"/>
  <c r="Z375" i="26"/>
  <c r="W375" i="25"/>
  <c r="Z294" i="28"/>
  <c r="Z294" i="27"/>
  <c r="Z294" i="26"/>
  <c r="W294" i="25"/>
  <c r="Z457" i="28"/>
  <c r="Z457" i="27"/>
  <c r="Z457" i="26"/>
  <c r="W457" i="25"/>
  <c r="Z393" i="28"/>
  <c r="Z393" i="27"/>
  <c r="Z393" i="26"/>
  <c r="W393" i="25"/>
  <c r="Z435" i="28"/>
  <c r="Z435" i="27"/>
  <c r="Z435" i="26"/>
  <c r="W435" i="25"/>
  <c r="Z323" i="28"/>
  <c r="Z323" i="27"/>
  <c r="Z323" i="26"/>
  <c r="W323" i="25"/>
  <c r="Z437" i="28"/>
  <c r="Z437" i="27"/>
  <c r="Z437" i="26"/>
  <c r="W437" i="25"/>
  <c r="Z468" i="28"/>
  <c r="Z468" i="27"/>
  <c r="Z468" i="26"/>
  <c r="W468" i="25"/>
  <c r="Z310" i="28"/>
  <c r="Z310" i="27"/>
  <c r="Z310" i="26"/>
  <c r="W310" i="25"/>
  <c r="Z403" i="28"/>
  <c r="Z403" i="27"/>
  <c r="Z403" i="26"/>
  <c r="W403" i="25"/>
  <c r="Z274" i="28"/>
  <c r="Z274" i="27"/>
  <c r="Z274" i="26"/>
  <c r="W274" i="25"/>
  <c r="AA375" i="28"/>
  <c r="AA375" i="27"/>
  <c r="AA375" i="26"/>
  <c r="X375" i="25"/>
  <c r="AA359" i="28"/>
  <c r="AA359" i="27"/>
  <c r="AA359" i="26"/>
  <c r="X359" i="25"/>
  <c r="AA343" i="28"/>
  <c r="AA343" i="27"/>
  <c r="AA343" i="26"/>
  <c r="X343" i="25"/>
  <c r="AA327" i="28"/>
  <c r="AA327" i="27"/>
  <c r="AA327" i="26"/>
  <c r="X327" i="25"/>
  <c r="AA311" i="28"/>
  <c r="AA311" i="27"/>
  <c r="AA311" i="26"/>
  <c r="X311" i="25"/>
  <c r="AA295" i="28"/>
  <c r="AA295" i="27"/>
  <c r="AA295" i="26"/>
  <c r="X295" i="25"/>
  <c r="AA279" i="28"/>
  <c r="AA279" i="27"/>
  <c r="AA279" i="26"/>
  <c r="X279" i="25"/>
  <c r="AA470" i="28"/>
  <c r="AA470" i="27"/>
  <c r="AA470" i="26"/>
  <c r="X470" i="25"/>
  <c r="AA406" i="28"/>
  <c r="AA406" i="27"/>
  <c r="AA406" i="26"/>
  <c r="X406" i="25"/>
  <c r="AA477" i="28"/>
  <c r="AA477" i="27"/>
  <c r="AA477" i="26"/>
  <c r="X477" i="25"/>
  <c r="AA413" i="28"/>
  <c r="AA413" i="27"/>
  <c r="AA413" i="26"/>
  <c r="X413" i="25"/>
  <c r="AA373" i="28"/>
  <c r="AA373" i="27"/>
  <c r="AA373" i="26"/>
  <c r="X373" i="25"/>
  <c r="AA357" i="28"/>
  <c r="AA357" i="27"/>
  <c r="AA357" i="26"/>
  <c r="X357" i="25"/>
  <c r="AA341" i="28"/>
  <c r="AA341" i="27"/>
  <c r="AA341" i="26"/>
  <c r="X341" i="25"/>
  <c r="AA325" i="28"/>
  <c r="AA325" i="27"/>
  <c r="AA325" i="26"/>
  <c r="X325" i="25"/>
  <c r="AA309" i="28"/>
  <c r="AA309" i="27"/>
  <c r="AA309" i="26"/>
  <c r="X309" i="25"/>
  <c r="AA293" i="28"/>
  <c r="AA293" i="27"/>
  <c r="AA293" i="26"/>
  <c r="X293" i="25"/>
  <c r="AA277" i="28"/>
  <c r="AA277" i="27"/>
  <c r="AA277" i="26"/>
  <c r="X277" i="25"/>
  <c r="AA512" i="28"/>
  <c r="AA512" i="27"/>
  <c r="AA512" i="26"/>
  <c r="X512" i="25"/>
  <c r="AA448" i="28"/>
  <c r="AA448" i="27"/>
  <c r="AA448" i="26"/>
  <c r="X448" i="25"/>
  <c r="AA384" i="28"/>
  <c r="AA384" i="27"/>
  <c r="AA384" i="26"/>
  <c r="X384" i="25"/>
  <c r="Z463" i="28"/>
  <c r="Z463" i="27"/>
  <c r="Z463" i="26"/>
  <c r="W463" i="25"/>
  <c r="Z399" i="28"/>
  <c r="Z399" i="27"/>
  <c r="Z399" i="26"/>
  <c r="W399" i="25"/>
  <c r="Z335" i="28"/>
  <c r="Z335" i="27"/>
  <c r="Z335" i="26"/>
  <c r="W335" i="25"/>
  <c r="Z475" i="28"/>
  <c r="Z475" i="27"/>
  <c r="Z475" i="26"/>
  <c r="W475" i="25"/>
  <c r="AB246" i="27"/>
  <c r="Z258" i="28"/>
  <c r="Z258" i="27"/>
  <c r="W258" i="25"/>
  <c r="Z258" i="26"/>
  <c r="Z226" i="28"/>
  <c r="Z226" i="27"/>
  <c r="W226" i="25"/>
  <c r="Z226" i="26"/>
  <c r="Z237" i="28"/>
  <c r="Z237" i="27"/>
  <c r="W237" i="25"/>
  <c r="Z237" i="26"/>
  <c r="Z238" i="28"/>
  <c r="Z238" i="27"/>
  <c r="W238" i="25"/>
  <c r="Z238" i="26"/>
  <c r="AA257" i="28"/>
  <c r="AA257" i="27"/>
  <c r="AA257" i="26"/>
  <c r="X257" i="25"/>
  <c r="AA225" i="28"/>
  <c r="AA225" i="27"/>
  <c r="AA225" i="26"/>
  <c r="X225" i="25"/>
  <c r="Z224" i="28"/>
  <c r="Z224" i="27"/>
  <c r="Z224" i="26"/>
  <c r="W224" i="25"/>
  <c r="AA255" i="28"/>
  <c r="AA255" i="27"/>
  <c r="X255" i="25"/>
  <c r="AA255" i="26"/>
  <c r="AA223" i="28"/>
  <c r="AA223" i="27"/>
  <c r="X223" i="25"/>
  <c r="AA223" i="26"/>
  <c r="Z220" i="28"/>
  <c r="Z220" i="27"/>
  <c r="Z220" i="26"/>
  <c r="W220" i="25"/>
  <c r="Z227" i="27"/>
  <c r="Z227" i="28"/>
  <c r="Z227" i="26"/>
  <c r="W227" i="25"/>
  <c r="Z230" i="28"/>
  <c r="Z230" i="27"/>
  <c r="W230" i="25"/>
  <c r="Z230" i="26"/>
  <c r="AA233" i="28"/>
  <c r="AA233" i="27"/>
  <c r="AA233" i="26"/>
  <c r="X233" i="25"/>
  <c r="Z248" i="28"/>
  <c r="Z248" i="27"/>
  <c r="Z248" i="26"/>
  <c r="W248" i="25"/>
  <c r="AA247" i="28"/>
  <c r="AA247" i="27"/>
  <c r="X247" i="25"/>
  <c r="AA247" i="26"/>
  <c r="AA252" i="27"/>
  <c r="AA252" i="28"/>
  <c r="AA252" i="26"/>
  <c r="X252" i="25"/>
  <c r="Z250" i="28"/>
  <c r="Z250" i="27"/>
  <c r="W250" i="25"/>
  <c r="Z250" i="26"/>
  <c r="Z229" i="28"/>
  <c r="Z229" i="27"/>
  <c r="W229" i="25"/>
  <c r="Z229" i="26"/>
  <c r="AA244" i="27"/>
  <c r="AA244" i="28"/>
  <c r="AA244" i="26"/>
  <c r="X244" i="25"/>
  <c r="AA251" i="28"/>
  <c r="AA251" i="27"/>
  <c r="X251" i="25"/>
  <c r="AA251" i="26"/>
  <c r="AA263" i="28"/>
  <c r="AA263" i="27"/>
  <c r="X263" i="25"/>
  <c r="AA263" i="26"/>
  <c r="AA267" i="28"/>
  <c r="AA267" i="27"/>
  <c r="X267" i="25"/>
  <c r="AA267" i="26"/>
  <c r="Z256" i="28"/>
  <c r="Z256" i="27"/>
  <c r="Z256" i="26"/>
  <c r="W256" i="25"/>
  <c r="Z268" i="28"/>
  <c r="Z268" i="27"/>
  <c r="Z268" i="26"/>
  <c r="W268" i="25"/>
  <c r="Z264" i="28"/>
  <c r="Z264" i="27"/>
  <c r="Z264" i="26"/>
  <c r="W264" i="25"/>
  <c r="Z257" i="28"/>
  <c r="Z257" i="27"/>
  <c r="W257" i="25"/>
  <c r="Z257" i="26"/>
  <c r="AA270" i="28"/>
  <c r="AA270" i="27"/>
  <c r="X270" i="25"/>
  <c r="AA270" i="26"/>
  <c r="AA265" i="28"/>
  <c r="AA265" i="27"/>
  <c r="AA265" i="26"/>
  <c r="X265" i="25"/>
  <c r="Z262" i="28"/>
  <c r="Z262" i="27"/>
  <c r="W262" i="25"/>
  <c r="Z262" i="26"/>
  <c r="AB245" i="27"/>
  <c r="AB245" i="28"/>
  <c r="AB245" i="26"/>
  <c r="Y245" i="25"/>
  <c r="AB256" i="28"/>
  <c r="AB256" i="27"/>
  <c r="Y256" i="25"/>
  <c r="AB256" i="26"/>
  <c r="AB240" i="28"/>
  <c r="AB240" i="27"/>
  <c r="Y240" i="25"/>
  <c r="AB240" i="26"/>
  <c r="AB219" i="28"/>
  <c r="AB219" i="27"/>
  <c r="Y219" i="25"/>
  <c r="AB219" i="26"/>
  <c r="AB238" i="28"/>
  <c r="AB238" i="27"/>
  <c r="AB238" i="26"/>
  <c r="Y238" i="25"/>
  <c r="AB257" i="27"/>
  <c r="AB257" i="28"/>
  <c r="AB257" i="26"/>
  <c r="Y257" i="25"/>
  <c r="AB260" i="28"/>
  <c r="AB260" i="27"/>
  <c r="Y260" i="25"/>
  <c r="AB260" i="26"/>
  <c r="AB244" i="28"/>
  <c r="AB244" i="27"/>
  <c r="Y244" i="25"/>
  <c r="AB244" i="26"/>
  <c r="AB228" i="28"/>
  <c r="AB228" i="27"/>
  <c r="Y228" i="25"/>
  <c r="AB228" i="26"/>
  <c r="AB223" i="28"/>
  <c r="AB223" i="27"/>
  <c r="Y223" i="25"/>
  <c r="AB223" i="26"/>
  <c r="AB242" i="28"/>
  <c r="AB242" i="27"/>
  <c r="AB242" i="26"/>
  <c r="Y242" i="25"/>
  <c r="AA250" i="28"/>
  <c r="AA250" i="27"/>
  <c r="X250" i="25"/>
  <c r="AA250" i="26"/>
  <c r="AA218" i="28"/>
  <c r="AA218" i="27"/>
  <c r="X218" i="25"/>
  <c r="AA218" i="26"/>
  <c r="Z221" i="28"/>
  <c r="Z221" i="27"/>
  <c r="W221" i="25"/>
  <c r="Z221" i="26"/>
  <c r="Z244" i="28"/>
  <c r="Z244" i="27"/>
  <c r="Z244" i="26"/>
  <c r="W244" i="25"/>
  <c r="Z222" i="28"/>
  <c r="Z222" i="27"/>
  <c r="W222" i="25"/>
  <c r="Z222" i="26"/>
  <c r="Z249" i="28"/>
  <c r="Z249" i="27"/>
  <c r="W249" i="25"/>
  <c r="Z249" i="26"/>
  <c r="Z247" i="27"/>
  <c r="Z247" i="28"/>
  <c r="Z247" i="26"/>
  <c r="W247" i="25"/>
  <c r="AA254" i="28"/>
  <c r="AA254" i="27"/>
  <c r="X254" i="25"/>
  <c r="AA254" i="26"/>
  <c r="AA222" i="28"/>
  <c r="AA222" i="27"/>
  <c r="X222" i="25"/>
  <c r="AA222" i="26"/>
  <c r="Z225" i="28"/>
  <c r="Z225" i="27"/>
  <c r="W225" i="25"/>
  <c r="Z225" i="26"/>
  <c r="AA240" i="27"/>
  <c r="AA240" i="28"/>
  <c r="AA240" i="26"/>
  <c r="X240" i="25"/>
  <c r="Z239" i="27"/>
  <c r="Z239" i="28"/>
  <c r="Z239" i="26"/>
  <c r="W239" i="25"/>
  <c r="AA236" i="27"/>
  <c r="AA236" i="28"/>
  <c r="AA236" i="26"/>
  <c r="X236" i="25"/>
  <c r="AA259" i="28"/>
  <c r="AA259" i="27"/>
  <c r="X259" i="25"/>
  <c r="AA259" i="26"/>
  <c r="Z234" i="28"/>
  <c r="Z234" i="27"/>
  <c r="W234" i="25"/>
  <c r="Z234" i="26"/>
  <c r="AA253" i="28"/>
  <c r="AA253" i="27"/>
  <c r="AA253" i="26"/>
  <c r="X253" i="25"/>
  <c r="AA221" i="28"/>
  <c r="AA221" i="27"/>
  <c r="AA221" i="26"/>
  <c r="X221" i="25"/>
  <c r="AA228" i="27"/>
  <c r="AA228" i="28"/>
  <c r="AA228" i="26"/>
  <c r="X228" i="25"/>
  <c r="AA235" i="28"/>
  <c r="AA235" i="27"/>
  <c r="X235" i="25"/>
  <c r="AA235" i="26"/>
  <c r="AA246" i="28"/>
  <c r="AA246" i="27"/>
  <c r="X246" i="25"/>
  <c r="AA246" i="26"/>
  <c r="AA266" i="28"/>
  <c r="AA266" i="27"/>
  <c r="X266" i="25"/>
  <c r="AA266" i="26"/>
  <c r="AA232" i="27"/>
  <c r="AA232" i="28"/>
  <c r="AA232" i="26"/>
  <c r="X232" i="25"/>
  <c r="AA269" i="28"/>
  <c r="AA269" i="27"/>
  <c r="AA269" i="26"/>
  <c r="X269" i="25"/>
  <c r="Z266" i="28"/>
  <c r="Z266" i="27"/>
  <c r="W266" i="25"/>
  <c r="Z266" i="26"/>
  <c r="AB229" i="27"/>
  <c r="AB229" i="28"/>
  <c r="AB229" i="26"/>
  <c r="Y229" i="25"/>
  <c r="AB267" i="28"/>
  <c r="AB267" i="27"/>
  <c r="Y267" i="25"/>
  <c r="AB267" i="26"/>
  <c r="AB222" i="28"/>
  <c r="AB222" i="27"/>
  <c r="AB222" i="26"/>
  <c r="Y222" i="25"/>
  <c r="AB241" i="27"/>
  <c r="AB241" i="28"/>
  <c r="AB241" i="26"/>
  <c r="Y241" i="25"/>
  <c r="AB247" i="28"/>
  <c r="AB247" i="27"/>
  <c r="Y247" i="25"/>
  <c r="AB247" i="26"/>
  <c r="AB234" i="28"/>
  <c r="AB234" i="27"/>
  <c r="AB234" i="26"/>
  <c r="Y234" i="25"/>
  <c r="Z242" i="28"/>
  <c r="Z242" i="27"/>
  <c r="W242" i="25"/>
  <c r="Z242" i="26"/>
  <c r="Z228" i="28"/>
  <c r="Z228" i="27"/>
  <c r="Z228" i="26"/>
  <c r="W228" i="25"/>
  <c r="Z235" i="27"/>
  <c r="Z235" i="28"/>
  <c r="Z235" i="26"/>
  <c r="W235" i="25"/>
  <c r="AA241" i="28"/>
  <c r="AA241" i="27"/>
  <c r="AA241" i="26"/>
  <c r="X241" i="25"/>
  <c r="AA248" i="27"/>
  <c r="AA248" i="28"/>
  <c r="AA248" i="26"/>
  <c r="X248" i="25"/>
  <c r="AA239" i="28"/>
  <c r="AA239" i="27"/>
  <c r="X239" i="25"/>
  <c r="AA239" i="26"/>
  <c r="Z252" i="28"/>
  <c r="Z252" i="27"/>
  <c r="Z252" i="26"/>
  <c r="W252" i="25"/>
  <c r="Z259" i="27"/>
  <c r="Z259" i="28"/>
  <c r="Z259" i="26"/>
  <c r="W259" i="25"/>
  <c r="Z246" i="28"/>
  <c r="Z246" i="27"/>
  <c r="W246" i="25"/>
  <c r="Z246" i="26"/>
  <c r="AA249" i="28"/>
  <c r="AA249" i="27"/>
  <c r="AA249" i="26"/>
  <c r="X249" i="25"/>
  <c r="AA260" i="27"/>
  <c r="AA260" i="28"/>
  <c r="AA260" i="26"/>
  <c r="X260" i="25"/>
  <c r="Z232" i="28"/>
  <c r="Z232" i="27"/>
  <c r="Z232" i="26"/>
  <c r="W232" i="25"/>
  <c r="AA231" i="28"/>
  <c r="AA231" i="27"/>
  <c r="X231" i="25"/>
  <c r="AA231" i="26"/>
  <c r="AA245" i="28"/>
  <c r="AA245" i="27"/>
  <c r="AA245" i="26"/>
  <c r="X245" i="25"/>
  <c r="AA220" i="27"/>
  <c r="AA220" i="28"/>
  <c r="AA220" i="26"/>
  <c r="X220" i="25"/>
  <c r="AA243" i="28"/>
  <c r="AA243" i="27"/>
  <c r="X243" i="25"/>
  <c r="AA243" i="26"/>
  <c r="AA262" i="28"/>
  <c r="AA262" i="27"/>
  <c r="X262" i="25"/>
  <c r="AA262" i="26"/>
  <c r="AA226" i="28"/>
  <c r="AA226" i="27"/>
  <c r="X226" i="25"/>
  <c r="AA226" i="26"/>
  <c r="Z245" i="28"/>
  <c r="Z245" i="27"/>
  <c r="W245" i="25"/>
  <c r="Z245" i="26"/>
  <c r="AA219" i="28"/>
  <c r="AA219" i="27"/>
  <c r="X219" i="25"/>
  <c r="AA219" i="26"/>
  <c r="Z261" i="28"/>
  <c r="Z261" i="27"/>
  <c r="W261" i="25"/>
  <c r="Z261" i="26"/>
  <c r="Z254" i="28"/>
  <c r="Z254" i="27"/>
  <c r="W254" i="25"/>
  <c r="Z254" i="26"/>
  <c r="Z263" i="27"/>
  <c r="Z263" i="28"/>
  <c r="Z263" i="26"/>
  <c r="W263" i="25"/>
  <c r="AA264" i="27"/>
  <c r="AA264" i="28"/>
  <c r="AA264" i="26"/>
  <c r="X264" i="25"/>
  <c r="AA268" i="27"/>
  <c r="AA268" i="28"/>
  <c r="AA268" i="26"/>
  <c r="X268" i="25"/>
  <c r="AA230" i="28"/>
  <c r="AA230" i="27"/>
  <c r="X230" i="25"/>
  <c r="AA230" i="26"/>
  <c r="AB264" i="28"/>
  <c r="AB264" i="27"/>
  <c r="Y264" i="25"/>
  <c r="AB264" i="26"/>
  <c r="AB248" i="28"/>
  <c r="AB248" i="27"/>
  <c r="Y248" i="25"/>
  <c r="AB248" i="26"/>
  <c r="AB232" i="28"/>
  <c r="AB232" i="27"/>
  <c r="Y232" i="25"/>
  <c r="AB232" i="26"/>
  <c r="AB270" i="28"/>
  <c r="AB270" i="27"/>
  <c r="AB270" i="26"/>
  <c r="Y270" i="25"/>
  <c r="AB263" i="28"/>
  <c r="AB263" i="27"/>
  <c r="Y263" i="25"/>
  <c r="AB263" i="26"/>
  <c r="AB268" i="28"/>
  <c r="AB268" i="27"/>
  <c r="Y268" i="25"/>
  <c r="AB268" i="26"/>
  <c r="AB252" i="28"/>
  <c r="AB252" i="27"/>
  <c r="Y252" i="25"/>
  <c r="AB252" i="26"/>
  <c r="AB236" i="28"/>
  <c r="AB236" i="27"/>
  <c r="Y236" i="25"/>
  <c r="AB236" i="26"/>
  <c r="AB220" i="28"/>
  <c r="AB220" i="27"/>
  <c r="Y220" i="25"/>
  <c r="AB220" i="26"/>
  <c r="AB266" i="28"/>
  <c r="AB266" i="27"/>
  <c r="AB266" i="26"/>
  <c r="Y266" i="25"/>
  <c r="AB226" i="28"/>
  <c r="AB226" i="27"/>
  <c r="AB226" i="26"/>
  <c r="Y226" i="25"/>
  <c r="AA234" i="28"/>
  <c r="AA234" i="27"/>
  <c r="X234" i="25"/>
  <c r="AA234" i="26"/>
  <c r="Z253" i="28"/>
  <c r="Z253" i="27"/>
  <c r="W253" i="25"/>
  <c r="Z253" i="26"/>
  <c r="Z219" i="27"/>
  <c r="Z219" i="28"/>
  <c r="Z219" i="26"/>
  <c r="W219" i="25"/>
  <c r="AA261" i="28"/>
  <c r="AA261" i="27"/>
  <c r="AA261" i="26"/>
  <c r="X261" i="25"/>
  <c r="Z233" i="28"/>
  <c r="Z233" i="27"/>
  <c r="W233" i="25"/>
  <c r="Z233" i="26"/>
  <c r="Z240" i="28"/>
  <c r="Z240" i="27"/>
  <c r="Z240" i="26"/>
  <c r="W240" i="25"/>
  <c r="Z231" i="27"/>
  <c r="Z231" i="28"/>
  <c r="Z231" i="26"/>
  <c r="W231" i="25"/>
  <c r="Z236" i="28"/>
  <c r="Z236" i="27"/>
  <c r="Z236" i="26"/>
  <c r="W236" i="25"/>
  <c r="Z243" i="27"/>
  <c r="Z243" i="28"/>
  <c r="Z243" i="26"/>
  <c r="W243" i="25"/>
  <c r="AA238" i="28"/>
  <c r="AA238" i="27"/>
  <c r="X238" i="25"/>
  <c r="AA238" i="26"/>
  <c r="Z241" i="28"/>
  <c r="Z241" i="27"/>
  <c r="W241" i="25"/>
  <c r="Z241" i="26"/>
  <c r="AA256" i="27"/>
  <c r="AA256" i="28"/>
  <c r="AA256" i="26"/>
  <c r="X256" i="25"/>
  <c r="Z255" i="27"/>
  <c r="Z255" i="28"/>
  <c r="Z255" i="26"/>
  <c r="W255" i="25"/>
  <c r="Z223" i="27"/>
  <c r="Z223" i="28"/>
  <c r="Z223" i="26"/>
  <c r="W223" i="25"/>
  <c r="AA229" i="28"/>
  <c r="AA229" i="27"/>
  <c r="AA229" i="26"/>
  <c r="X229" i="25"/>
  <c r="AA227" i="28"/>
  <c r="AA227" i="27"/>
  <c r="X227" i="25"/>
  <c r="AA227" i="26"/>
  <c r="AA258" i="28"/>
  <c r="AA258" i="27"/>
  <c r="X258" i="25"/>
  <c r="AA258" i="26"/>
  <c r="Z218" i="28"/>
  <c r="Z218" i="27"/>
  <c r="W218" i="25"/>
  <c r="Z218" i="26"/>
  <c r="AA237" i="28"/>
  <c r="AA237" i="27"/>
  <c r="AA237" i="26"/>
  <c r="X237" i="25"/>
  <c r="AA224" i="27"/>
  <c r="AA224" i="28"/>
  <c r="AA224" i="26"/>
  <c r="X224" i="25"/>
  <c r="AA242" i="28"/>
  <c r="AA242" i="27"/>
  <c r="X242" i="25"/>
  <c r="AA242" i="26"/>
  <c r="Z251" i="27"/>
  <c r="Z251" i="28"/>
  <c r="Z251" i="26"/>
  <c r="W251" i="25"/>
  <c r="Z267" i="27"/>
  <c r="Z267" i="28"/>
  <c r="Z267" i="26"/>
  <c r="W267" i="25"/>
  <c r="Z269" i="28"/>
  <c r="Z269" i="27"/>
  <c r="W269" i="25"/>
  <c r="Z269" i="26"/>
  <c r="Z265" i="28"/>
  <c r="Z265" i="27"/>
  <c r="W265" i="25"/>
  <c r="Z265" i="26"/>
  <c r="Z270" i="28"/>
  <c r="Z270" i="27"/>
  <c r="W270" i="25"/>
  <c r="Z270" i="26"/>
  <c r="Z260" i="28"/>
  <c r="Z260" i="27"/>
  <c r="Z260" i="26"/>
  <c r="W260" i="25"/>
  <c r="AB261" i="27"/>
  <c r="AB261" i="28"/>
  <c r="AB261" i="26"/>
  <c r="Y261" i="25"/>
  <c r="AB251" i="28"/>
  <c r="AB251" i="27"/>
  <c r="Y251" i="25"/>
  <c r="AB251" i="26"/>
  <c r="AB254" i="28"/>
  <c r="AB254" i="27"/>
  <c r="AB254" i="26"/>
  <c r="Y254" i="25"/>
  <c r="AB13" i="28"/>
  <c r="AB13" i="27"/>
  <c r="AB13" i="26"/>
  <c r="Y13" i="25"/>
  <c r="AB231" i="28"/>
  <c r="AB231" i="27"/>
  <c r="Y231" i="25"/>
  <c r="AB231" i="26"/>
  <c r="AB258" i="28"/>
  <c r="AB258" i="27"/>
  <c r="AB258" i="26"/>
  <c r="Y258" i="25"/>
  <c r="AB218" i="28"/>
  <c r="AB218" i="27"/>
  <c r="AB218" i="26"/>
  <c r="Y218" i="25"/>
  <c r="AA74" i="28"/>
  <c r="AA74" i="27"/>
  <c r="AA74" i="26"/>
  <c r="X74" i="25"/>
  <c r="AA38" i="28"/>
  <c r="AA38" i="27"/>
  <c r="AA38" i="26"/>
  <c r="X38" i="25"/>
  <c r="AA61" i="28"/>
  <c r="AA61" i="27"/>
  <c r="AA61" i="26"/>
  <c r="X61" i="25"/>
  <c r="AA83" i="28"/>
  <c r="AA83" i="27"/>
  <c r="X83" i="25"/>
  <c r="AA83" i="26"/>
  <c r="AA81" i="28"/>
  <c r="AA81" i="27"/>
  <c r="AA81" i="26"/>
  <c r="X81" i="25"/>
  <c r="AA70" i="28"/>
  <c r="AA70" i="27"/>
  <c r="AA70" i="26"/>
  <c r="X70" i="25"/>
  <c r="AA89" i="28"/>
  <c r="AA89" i="27"/>
  <c r="AA89" i="26"/>
  <c r="X89" i="25"/>
  <c r="Z212" i="28"/>
  <c r="Z212" i="27"/>
  <c r="Z212" i="26"/>
  <c r="W212" i="25"/>
  <c r="AA163" i="27"/>
  <c r="AA163" i="28"/>
  <c r="X163" i="25"/>
  <c r="AA163" i="26"/>
  <c r="AA166" i="28"/>
  <c r="AA166" i="27"/>
  <c r="X166" i="25"/>
  <c r="AA166" i="26"/>
  <c r="AA114" i="28"/>
  <c r="AA114" i="27"/>
  <c r="AA114" i="26"/>
  <c r="X114" i="25"/>
  <c r="Z201" i="28"/>
  <c r="Z201" i="27"/>
  <c r="W201" i="25"/>
  <c r="Z201" i="26"/>
  <c r="AA161" i="28"/>
  <c r="AA161" i="27"/>
  <c r="AA161" i="26"/>
  <c r="X161" i="25"/>
  <c r="AA113" i="28"/>
  <c r="AA113" i="27"/>
  <c r="AA113" i="26"/>
  <c r="X113" i="25"/>
  <c r="AA184" i="28"/>
  <c r="AA184" i="27"/>
  <c r="AA184" i="26"/>
  <c r="X184" i="25"/>
  <c r="Z209" i="28"/>
  <c r="Z209" i="27"/>
  <c r="W209" i="25"/>
  <c r="Z209" i="26"/>
  <c r="AA169" i="28"/>
  <c r="AA169" i="27"/>
  <c r="AA169" i="26"/>
  <c r="X169" i="25"/>
  <c r="Z216" i="28"/>
  <c r="Z216" i="27"/>
  <c r="Z216" i="26"/>
  <c r="W216" i="25"/>
  <c r="AA183" i="27"/>
  <c r="AA183" i="28"/>
  <c r="X183" i="25"/>
  <c r="AA183" i="26"/>
  <c r="AA186" i="28"/>
  <c r="AA186" i="27"/>
  <c r="X186" i="25"/>
  <c r="AA186" i="26"/>
  <c r="AA101" i="28"/>
  <c r="AA101" i="27"/>
  <c r="AA101" i="26"/>
  <c r="X101" i="25"/>
  <c r="AA188" i="28"/>
  <c r="AA188" i="27"/>
  <c r="AA188" i="26"/>
  <c r="X188" i="25"/>
  <c r="AA178" i="28"/>
  <c r="AA178" i="27"/>
  <c r="X178" i="25"/>
  <c r="AA178" i="26"/>
  <c r="AA189" i="28"/>
  <c r="AA189" i="27"/>
  <c r="AA189" i="26"/>
  <c r="X189" i="25"/>
  <c r="AA164" i="28"/>
  <c r="AA164" i="27"/>
  <c r="AA164" i="26"/>
  <c r="X164" i="25"/>
  <c r="AA100" i="28"/>
  <c r="AA100" i="27"/>
  <c r="AA100" i="26"/>
  <c r="X100" i="25"/>
  <c r="Z211" i="28"/>
  <c r="Z211" i="27"/>
  <c r="Z211" i="26"/>
  <c r="W211" i="25"/>
  <c r="AA171" i="27"/>
  <c r="AA171" i="28"/>
  <c r="X171" i="25"/>
  <c r="AA171" i="26"/>
  <c r="AA127" i="27"/>
  <c r="AA127" i="28"/>
  <c r="X127" i="25"/>
  <c r="AA127" i="26"/>
  <c r="AA50" i="28"/>
  <c r="AA50" i="27"/>
  <c r="AA50" i="26"/>
  <c r="X50" i="25"/>
  <c r="AA67" i="28"/>
  <c r="AA67" i="27"/>
  <c r="X67" i="25"/>
  <c r="AA67" i="26"/>
  <c r="AA27" i="28"/>
  <c r="AA27" i="27"/>
  <c r="X27" i="25"/>
  <c r="AA27" i="26"/>
  <c r="AA108" i="28"/>
  <c r="AA108" i="27"/>
  <c r="AA108" i="26"/>
  <c r="X108" i="25"/>
  <c r="AA56" i="28"/>
  <c r="AA56" i="27"/>
  <c r="AA56" i="26"/>
  <c r="X56" i="25"/>
  <c r="AA84" i="28"/>
  <c r="AA84" i="27"/>
  <c r="AA84" i="26"/>
  <c r="X84" i="25"/>
  <c r="AA69" i="28"/>
  <c r="AA69" i="27"/>
  <c r="AA69" i="26"/>
  <c r="X69" i="25"/>
  <c r="AA60" i="28"/>
  <c r="AA60" i="27"/>
  <c r="AA60" i="26"/>
  <c r="X60" i="25"/>
  <c r="AA31" i="28"/>
  <c r="AA31" i="27"/>
  <c r="X31" i="25"/>
  <c r="AA31" i="26"/>
  <c r="AA154" i="28"/>
  <c r="AA154" i="27"/>
  <c r="X154" i="25"/>
  <c r="AA154" i="26"/>
  <c r="AA137" i="28"/>
  <c r="AA137" i="27"/>
  <c r="AA137" i="26"/>
  <c r="X137" i="25"/>
  <c r="AA128" i="28"/>
  <c r="AA128" i="27"/>
  <c r="AA128" i="26"/>
  <c r="X128" i="25"/>
  <c r="AA123" i="27"/>
  <c r="AA123" i="28"/>
  <c r="X123" i="25"/>
  <c r="AA123" i="26"/>
  <c r="AA130" i="28"/>
  <c r="AA130" i="27"/>
  <c r="AA130" i="26"/>
  <c r="X130" i="25"/>
  <c r="AA200" i="28"/>
  <c r="AA200" i="27"/>
  <c r="AA200" i="26"/>
  <c r="X200" i="25"/>
  <c r="AA207" i="27"/>
  <c r="AA207" i="28"/>
  <c r="AA207" i="26"/>
  <c r="X207" i="25"/>
  <c r="AA36" i="27"/>
  <c r="AA36" i="28"/>
  <c r="AA36" i="26"/>
  <c r="X36" i="25"/>
  <c r="AA151" i="27"/>
  <c r="AA151" i="28"/>
  <c r="X151" i="25"/>
  <c r="AA151" i="26"/>
  <c r="AA134" i="28"/>
  <c r="AA134" i="27"/>
  <c r="AA134" i="26"/>
  <c r="X134" i="25"/>
  <c r="AA197" i="28"/>
  <c r="AA197" i="27"/>
  <c r="AA197" i="26"/>
  <c r="X197" i="25"/>
  <c r="AA156" i="28"/>
  <c r="AA156" i="27"/>
  <c r="AA156" i="26"/>
  <c r="X156" i="25"/>
  <c r="AA135" i="27"/>
  <c r="AA135" i="28"/>
  <c r="X135" i="25"/>
  <c r="AA135" i="26"/>
  <c r="AA24" i="27"/>
  <c r="AA24" i="28"/>
  <c r="AA24" i="26"/>
  <c r="X24" i="25"/>
  <c r="AA39" i="28"/>
  <c r="AA39" i="27"/>
  <c r="X39" i="25"/>
  <c r="AA39" i="26"/>
  <c r="AA88" i="28"/>
  <c r="AA88" i="27"/>
  <c r="AA88" i="26"/>
  <c r="X88" i="25"/>
  <c r="AA77" i="28"/>
  <c r="AA77" i="27"/>
  <c r="AA77" i="26"/>
  <c r="X77" i="25"/>
  <c r="AA140" i="28"/>
  <c r="AA140" i="27"/>
  <c r="AA140" i="26"/>
  <c r="X140" i="25"/>
  <c r="AA205" i="28"/>
  <c r="AA205" i="27"/>
  <c r="AA205" i="26"/>
  <c r="X205" i="25"/>
  <c r="AA132" i="28"/>
  <c r="AA132" i="27"/>
  <c r="AA132" i="26"/>
  <c r="X132" i="25"/>
  <c r="AA85" i="28"/>
  <c r="AA85" i="27"/>
  <c r="AA85" i="26"/>
  <c r="X85" i="25"/>
  <c r="AA87" i="28"/>
  <c r="AA87" i="27"/>
  <c r="X87" i="25"/>
  <c r="AA87" i="26"/>
  <c r="AA16" i="27"/>
  <c r="AA16" i="28"/>
  <c r="AA16" i="26"/>
  <c r="X16" i="25"/>
  <c r="AA21" i="28"/>
  <c r="AA21" i="27"/>
  <c r="AA21" i="26"/>
  <c r="X21" i="25"/>
  <c r="AA150" i="28"/>
  <c r="AA150" i="27"/>
  <c r="X150" i="25"/>
  <c r="AA150" i="26"/>
  <c r="AA209" i="28"/>
  <c r="AA209" i="27"/>
  <c r="AA209" i="26"/>
  <c r="X209" i="25"/>
  <c r="AA176" i="28"/>
  <c r="AA176" i="27"/>
  <c r="AA176" i="26"/>
  <c r="X176" i="25"/>
  <c r="AA58" i="28"/>
  <c r="AA58" i="27"/>
  <c r="AA58" i="26"/>
  <c r="X58" i="25"/>
  <c r="AA41" i="28"/>
  <c r="AA41" i="27"/>
  <c r="AA41" i="26"/>
  <c r="X41" i="25"/>
  <c r="AA79" i="28"/>
  <c r="AA79" i="27"/>
  <c r="X79" i="25"/>
  <c r="AA79" i="26"/>
  <c r="AA49" i="28"/>
  <c r="AA49" i="27"/>
  <c r="AA49" i="26"/>
  <c r="X49" i="25"/>
  <c r="AA28" i="27"/>
  <c r="AA28" i="28"/>
  <c r="AA28" i="26"/>
  <c r="X28" i="25"/>
  <c r="Z39" i="27"/>
  <c r="Z39" i="28"/>
  <c r="Z39" i="26"/>
  <c r="W39" i="25"/>
  <c r="AA34" i="28"/>
  <c r="AA34" i="27"/>
  <c r="AA34" i="26"/>
  <c r="X34" i="25"/>
  <c r="AA57" i="28"/>
  <c r="AA57" i="27"/>
  <c r="AA57" i="26"/>
  <c r="X57" i="25"/>
  <c r="AA175" i="27"/>
  <c r="AA175" i="28"/>
  <c r="X175" i="25"/>
  <c r="AA175" i="26"/>
  <c r="AA190" i="28"/>
  <c r="AA190" i="27"/>
  <c r="X190" i="25"/>
  <c r="AA190" i="26"/>
  <c r="AA158" i="28"/>
  <c r="AA158" i="27"/>
  <c r="X158" i="25"/>
  <c r="AA158" i="26"/>
  <c r="AA106" i="28"/>
  <c r="AA106" i="27"/>
  <c r="AA106" i="26"/>
  <c r="X106" i="25"/>
  <c r="AA105" i="28"/>
  <c r="AA105" i="27"/>
  <c r="AA105" i="26"/>
  <c r="X105" i="25"/>
  <c r="AA160" i="28"/>
  <c r="AA160" i="27"/>
  <c r="AA160" i="26"/>
  <c r="X160" i="25"/>
  <c r="AA112" i="28"/>
  <c r="AA112" i="27"/>
  <c r="AA112" i="26"/>
  <c r="X112" i="25"/>
  <c r="AA215" i="27"/>
  <c r="AA215" i="28"/>
  <c r="AA215" i="26"/>
  <c r="X215" i="25"/>
  <c r="AA170" i="28"/>
  <c r="AA170" i="27"/>
  <c r="X170" i="25"/>
  <c r="AA170" i="26"/>
  <c r="AA181" i="28"/>
  <c r="AA181" i="27"/>
  <c r="AA181" i="26"/>
  <c r="X181" i="25"/>
  <c r="AA172" i="28"/>
  <c r="AA172" i="27"/>
  <c r="AA172" i="26"/>
  <c r="X172" i="25"/>
  <c r="AA211" i="27"/>
  <c r="AA211" i="28"/>
  <c r="AA211" i="26"/>
  <c r="X211" i="25"/>
  <c r="AA210" i="28"/>
  <c r="AA210" i="27"/>
  <c r="X210" i="25"/>
  <c r="AA210" i="26"/>
  <c r="AA126" i="28"/>
  <c r="AA126" i="27"/>
  <c r="AA126" i="26"/>
  <c r="X126" i="25"/>
  <c r="AA94" i="28"/>
  <c r="AA94" i="27"/>
  <c r="AA94" i="26"/>
  <c r="X94" i="25"/>
  <c r="AA30" i="28"/>
  <c r="AA30" i="27"/>
  <c r="AA30" i="26"/>
  <c r="X30" i="25"/>
  <c r="AA59" i="28"/>
  <c r="AA59" i="27"/>
  <c r="X59" i="25"/>
  <c r="AA59" i="26"/>
  <c r="AA19" i="28"/>
  <c r="AA19" i="27"/>
  <c r="X19" i="25"/>
  <c r="AA19" i="26"/>
  <c r="AA208" i="28"/>
  <c r="AA208" i="27"/>
  <c r="AA208" i="26"/>
  <c r="X208" i="25"/>
  <c r="AA116" i="28"/>
  <c r="AA116" i="27"/>
  <c r="AA116" i="26"/>
  <c r="X116" i="25"/>
  <c r="AA44" i="28"/>
  <c r="AA44" i="27"/>
  <c r="AA44" i="26"/>
  <c r="X44" i="25"/>
  <c r="AA46" i="28"/>
  <c r="AA46" i="27"/>
  <c r="AA46" i="26"/>
  <c r="X46" i="25"/>
  <c r="AA29" i="28"/>
  <c r="AA29" i="27"/>
  <c r="AA29" i="26"/>
  <c r="X29" i="25"/>
  <c r="AA48" i="28"/>
  <c r="AA48" i="27"/>
  <c r="AA48" i="26"/>
  <c r="X48" i="25"/>
  <c r="AA23" i="28"/>
  <c r="AA23" i="27"/>
  <c r="X23" i="25"/>
  <c r="AA23" i="26"/>
  <c r="AA122" i="28"/>
  <c r="AA122" i="27"/>
  <c r="AA122" i="26"/>
  <c r="X122" i="25"/>
  <c r="AA121" i="28"/>
  <c r="AA121" i="27"/>
  <c r="AA121" i="26"/>
  <c r="X121" i="25"/>
  <c r="AA199" i="27"/>
  <c r="AA199" i="28"/>
  <c r="X199" i="25"/>
  <c r="AA199" i="26"/>
  <c r="AA25" i="28"/>
  <c r="AA25" i="27"/>
  <c r="AA25" i="26"/>
  <c r="X25" i="25"/>
  <c r="AA193" i="28"/>
  <c r="AA193" i="27"/>
  <c r="AA193" i="26"/>
  <c r="X193" i="25"/>
  <c r="AA152" i="28"/>
  <c r="AA152" i="27"/>
  <c r="AA152" i="26"/>
  <c r="X152" i="25"/>
  <c r="AA191" i="27"/>
  <c r="AA191" i="28"/>
  <c r="X191" i="25"/>
  <c r="AA191" i="26"/>
  <c r="AA118" i="28"/>
  <c r="AA118" i="27"/>
  <c r="AA118" i="26"/>
  <c r="X118" i="25"/>
  <c r="AA149" i="28"/>
  <c r="AA149" i="27"/>
  <c r="AA149" i="26"/>
  <c r="X149" i="25"/>
  <c r="AA119" i="27"/>
  <c r="AA119" i="28"/>
  <c r="X119" i="25"/>
  <c r="AA119" i="26"/>
  <c r="AA131" i="27"/>
  <c r="AA131" i="28"/>
  <c r="X131" i="25"/>
  <c r="AA131" i="26"/>
  <c r="AA75" i="28"/>
  <c r="AA75" i="27"/>
  <c r="X75" i="25"/>
  <c r="AA75" i="26"/>
  <c r="AA95" i="27"/>
  <c r="AA95" i="28"/>
  <c r="X95" i="25"/>
  <c r="AA95" i="26"/>
  <c r="AA124" i="28"/>
  <c r="AA124" i="27"/>
  <c r="AA124" i="26"/>
  <c r="X124" i="25"/>
  <c r="AA157" i="28"/>
  <c r="AA157" i="27"/>
  <c r="AA157" i="26"/>
  <c r="X157" i="25"/>
  <c r="AA203" i="27"/>
  <c r="AA203" i="28"/>
  <c r="X203" i="25"/>
  <c r="AA203" i="26"/>
  <c r="AA196" i="28"/>
  <c r="AA196" i="27"/>
  <c r="AA196" i="26"/>
  <c r="X196" i="25"/>
  <c r="AA93" i="28"/>
  <c r="AA93" i="27"/>
  <c r="AA93" i="26"/>
  <c r="X93" i="25"/>
  <c r="Z210" i="27"/>
  <c r="Z210" i="28"/>
  <c r="Z210" i="26"/>
  <c r="W210" i="25"/>
  <c r="AA104" i="28"/>
  <c r="AA104" i="27"/>
  <c r="AA104" i="26"/>
  <c r="X104" i="25"/>
  <c r="Z214" i="27"/>
  <c r="Z214" i="28"/>
  <c r="Z214" i="26"/>
  <c r="W214" i="25"/>
  <c r="AA96" i="28"/>
  <c r="AA96" i="27"/>
  <c r="AA96" i="26"/>
  <c r="X96" i="25"/>
  <c r="AA159" i="27"/>
  <c r="AA159" i="28"/>
  <c r="X159" i="25"/>
  <c r="AA159" i="26"/>
  <c r="AA13" i="28"/>
  <c r="AA13" i="27"/>
  <c r="X13" i="25"/>
  <c r="AA13" i="26"/>
  <c r="AA90" i="28"/>
  <c r="AA90" i="27"/>
  <c r="AA90" i="26"/>
  <c r="X90" i="25"/>
  <c r="AA22" i="28"/>
  <c r="AA22" i="27"/>
  <c r="AA22" i="26"/>
  <c r="X22" i="25"/>
  <c r="AA91" i="27"/>
  <c r="AA91" i="28"/>
  <c r="X91" i="25"/>
  <c r="AA91" i="26"/>
  <c r="AA55" i="28"/>
  <c r="AA55" i="27"/>
  <c r="X55" i="25"/>
  <c r="AA55" i="26"/>
  <c r="AA42" i="28"/>
  <c r="AA42" i="27"/>
  <c r="AA42" i="26"/>
  <c r="X42" i="25"/>
  <c r="AA20" i="27"/>
  <c r="AA20" i="28"/>
  <c r="AA20" i="26"/>
  <c r="X20" i="25"/>
  <c r="AA86" i="28"/>
  <c r="AA86" i="27"/>
  <c r="AA86" i="26"/>
  <c r="X86" i="25"/>
  <c r="AA54" i="28"/>
  <c r="AA54" i="27"/>
  <c r="AA54" i="26"/>
  <c r="X54" i="25"/>
  <c r="AA37" i="28"/>
  <c r="AA37" i="27"/>
  <c r="AA37" i="26"/>
  <c r="X37" i="25"/>
  <c r="AA182" i="28"/>
  <c r="AA182" i="27"/>
  <c r="X182" i="25"/>
  <c r="AA182" i="26"/>
  <c r="AA98" i="28"/>
  <c r="AA98" i="27"/>
  <c r="AA98" i="26"/>
  <c r="X98" i="25"/>
  <c r="Z217" i="28"/>
  <c r="Z217" i="27"/>
  <c r="W217" i="25"/>
  <c r="Z217" i="26"/>
  <c r="AA177" i="28"/>
  <c r="AA177" i="27"/>
  <c r="AA177" i="26"/>
  <c r="X177" i="25"/>
  <c r="AA97" i="28"/>
  <c r="AA97" i="27"/>
  <c r="AA97" i="26"/>
  <c r="X97" i="25"/>
  <c r="Z208" i="28"/>
  <c r="Z208" i="27"/>
  <c r="Z208" i="26"/>
  <c r="W208" i="25"/>
  <c r="AA168" i="28"/>
  <c r="AA168" i="27"/>
  <c r="AA168" i="26"/>
  <c r="X168" i="25"/>
  <c r="Z215" i="28"/>
  <c r="Z215" i="27"/>
  <c r="Z215" i="26"/>
  <c r="W215" i="25"/>
  <c r="AA99" i="27"/>
  <c r="AA99" i="28"/>
  <c r="X99" i="25"/>
  <c r="AA99" i="26"/>
  <c r="Z213" i="28"/>
  <c r="Z213" i="27"/>
  <c r="W213" i="25"/>
  <c r="Z213" i="26"/>
  <c r="AA185" i="28"/>
  <c r="AA185" i="27"/>
  <c r="AA185" i="26"/>
  <c r="X185" i="25"/>
  <c r="AA167" i="27"/>
  <c r="AA167" i="28"/>
  <c r="X167" i="25"/>
  <c r="AA167" i="26"/>
  <c r="AA107" i="27"/>
  <c r="AA107" i="28"/>
  <c r="X107" i="25"/>
  <c r="AA107" i="26"/>
  <c r="AA102" i="28"/>
  <c r="AA102" i="27"/>
  <c r="AA102" i="26"/>
  <c r="X102" i="25"/>
  <c r="AA165" i="28"/>
  <c r="AA165" i="27"/>
  <c r="AA165" i="26"/>
  <c r="X165" i="25"/>
  <c r="AA179" i="27"/>
  <c r="AA179" i="28"/>
  <c r="X179" i="25"/>
  <c r="AA179" i="26"/>
  <c r="AA162" i="28"/>
  <c r="AA162" i="27"/>
  <c r="X162" i="25"/>
  <c r="AA162" i="26"/>
  <c r="AA173" i="28"/>
  <c r="AA173" i="27"/>
  <c r="AA173" i="26"/>
  <c r="X173" i="25"/>
  <c r="AA180" i="28"/>
  <c r="AA180" i="27"/>
  <c r="AA180" i="26"/>
  <c r="X180" i="25"/>
  <c r="AA187" i="27"/>
  <c r="AA187" i="28"/>
  <c r="X187" i="25"/>
  <c r="AA187" i="26"/>
  <c r="AA111" i="27"/>
  <c r="AA111" i="28"/>
  <c r="X111" i="25"/>
  <c r="AA111" i="26"/>
  <c r="AA33" i="28"/>
  <c r="AA33" i="27"/>
  <c r="AA33" i="26"/>
  <c r="X33" i="25"/>
  <c r="AA43" i="28"/>
  <c r="AA43" i="27"/>
  <c r="X43" i="25"/>
  <c r="AA43" i="26"/>
  <c r="AA103" i="27"/>
  <c r="AA103" i="28"/>
  <c r="X103" i="25"/>
  <c r="AA103" i="26"/>
  <c r="AA45" i="28"/>
  <c r="AA45" i="27"/>
  <c r="AA45" i="26"/>
  <c r="X45" i="25"/>
  <c r="AA51" i="28"/>
  <c r="AA51" i="27"/>
  <c r="X51" i="25"/>
  <c r="AA51" i="26"/>
  <c r="AA26" i="28"/>
  <c r="AA26" i="27"/>
  <c r="AA26" i="26"/>
  <c r="X26" i="25"/>
  <c r="AA72" i="28"/>
  <c r="AA72" i="27"/>
  <c r="AA72" i="26"/>
  <c r="X72" i="25"/>
  <c r="AA71" i="28"/>
  <c r="AA71" i="27"/>
  <c r="X71" i="25"/>
  <c r="AA71" i="26"/>
  <c r="AA15" i="28"/>
  <c r="AA15" i="27"/>
  <c r="X15" i="25"/>
  <c r="AA15" i="26"/>
  <c r="AA201" i="28"/>
  <c r="AA201" i="27"/>
  <c r="AA201" i="26"/>
  <c r="X201" i="25"/>
  <c r="AA192" i="28"/>
  <c r="AA192" i="27"/>
  <c r="AA192" i="26"/>
  <c r="X192" i="25"/>
  <c r="AA155" i="27"/>
  <c r="AA155" i="28"/>
  <c r="X155" i="25"/>
  <c r="AA155" i="26"/>
  <c r="AA198" i="28"/>
  <c r="AA198" i="27"/>
  <c r="X198" i="25"/>
  <c r="AA198" i="26"/>
  <c r="AA145" i="28"/>
  <c r="AA145" i="27"/>
  <c r="AA145" i="26"/>
  <c r="X145" i="25"/>
  <c r="AA136" i="28"/>
  <c r="AA136" i="27"/>
  <c r="AA136" i="26"/>
  <c r="X136" i="25"/>
  <c r="AA147" i="27"/>
  <c r="AA147" i="28"/>
  <c r="X147" i="25"/>
  <c r="AA147" i="26"/>
  <c r="AA78" i="28"/>
  <c r="AA78" i="27"/>
  <c r="AA78" i="26"/>
  <c r="X78" i="25"/>
  <c r="AA133" i="28"/>
  <c r="AA133" i="27"/>
  <c r="AA133" i="26"/>
  <c r="X133" i="25"/>
  <c r="AA76" i="28"/>
  <c r="AA76" i="27"/>
  <c r="AA76" i="26"/>
  <c r="X76" i="25"/>
  <c r="AA65" i="28"/>
  <c r="AA65" i="27"/>
  <c r="AA65" i="26"/>
  <c r="X65" i="25"/>
  <c r="AA216" i="28"/>
  <c r="AA216" i="27"/>
  <c r="AA216" i="26"/>
  <c r="X216" i="25"/>
  <c r="AA66" i="28"/>
  <c r="AA66" i="27"/>
  <c r="AA66" i="26"/>
  <c r="X66" i="25"/>
  <c r="AA53" i="28"/>
  <c r="AA53" i="27"/>
  <c r="AA53" i="26"/>
  <c r="X53" i="25"/>
  <c r="AA82" i="28"/>
  <c r="AA82" i="27"/>
  <c r="AA82" i="26"/>
  <c r="X82" i="25"/>
  <c r="AA194" i="28"/>
  <c r="AA194" i="27"/>
  <c r="X194" i="25"/>
  <c r="AA194" i="26"/>
  <c r="AA141" i="28"/>
  <c r="AA141" i="27"/>
  <c r="AA141" i="26"/>
  <c r="X141" i="25"/>
  <c r="AA125" i="28"/>
  <c r="AA125" i="27"/>
  <c r="AA125" i="26"/>
  <c r="X125" i="25"/>
  <c r="AA18" i="28"/>
  <c r="AA18" i="27"/>
  <c r="AA18" i="26"/>
  <c r="X18" i="25"/>
  <c r="AA214" i="28"/>
  <c r="AA214" i="27"/>
  <c r="X214" i="25"/>
  <c r="AA214" i="26"/>
  <c r="AA174" i="28"/>
  <c r="AA174" i="27"/>
  <c r="X174" i="25"/>
  <c r="AA174" i="26"/>
  <c r="AA217" i="28"/>
  <c r="AA217" i="27"/>
  <c r="AA217" i="26"/>
  <c r="X217" i="25"/>
  <c r="AA117" i="28"/>
  <c r="AA117" i="27"/>
  <c r="AA117" i="26"/>
  <c r="X117" i="25"/>
  <c r="AA110" i="28"/>
  <c r="AA110" i="27"/>
  <c r="AA110" i="26"/>
  <c r="X110" i="25"/>
  <c r="AA109" i="28"/>
  <c r="AA109" i="27"/>
  <c r="AA109" i="26"/>
  <c r="X109" i="25"/>
  <c r="AA212" i="28"/>
  <c r="AA212" i="27"/>
  <c r="AA212" i="26"/>
  <c r="X212" i="25"/>
  <c r="AA62" i="28"/>
  <c r="AA62" i="27"/>
  <c r="AA62" i="26"/>
  <c r="X62" i="25"/>
  <c r="AA64" i="28"/>
  <c r="AA64" i="27"/>
  <c r="AA64" i="26"/>
  <c r="X64" i="25"/>
  <c r="AA35" i="28"/>
  <c r="AA35" i="27"/>
  <c r="X35" i="25"/>
  <c r="AA35" i="26"/>
  <c r="AA17" i="28"/>
  <c r="AA17" i="27"/>
  <c r="AA17" i="26"/>
  <c r="X17" i="25"/>
  <c r="AA52" i="28"/>
  <c r="AA52" i="27"/>
  <c r="AA52" i="26"/>
  <c r="X52" i="25"/>
  <c r="AA73" i="28"/>
  <c r="AA73" i="27"/>
  <c r="AA73" i="26"/>
  <c r="X73" i="25"/>
  <c r="AA68" i="28"/>
  <c r="AA68" i="27"/>
  <c r="AA68" i="26"/>
  <c r="X68" i="25"/>
  <c r="AA47" i="28"/>
  <c r="AA47" i="27"/>
  <c r="X47" i="25"/>
  <c r="AA47" i="26"/>
  <c r="AA206" i="28"/>
  <c r="AA206" i="27"/>
  <c r="X206" i="25"/>
  <c r="AA206" i="26"/>
  <c r="AA153" i="28"/>
  <c r="AA153" i="27"/>
  <c r="AA153" i="26"/>
  <c r="X153" i="25"/>
  <c r="AA144" i="28"/>
  <c r="AA144" i="27"/>
  <c r="AA144" i="26"/>
  <c r="X144" i="25"/>
  <c r="AA139" i="27"/>
  <c r="AA139" i="28"/>
  <c r="X139" i="25"/>
  <c r="AA139" i="26"/>
  <c r="AA146" i="28"/>
  <c r="AA146" i="27"/>
  <c r="AA146" i="26"/>
  <c r="X146" i="25"/>
  <c r="AA129" i="28"/>
  <c r="AA129" i="27"/>
  <c r="AA129" i="26"/>
  <c r="X129" i="25"/>
  <c r="AA120" i="28"/>
  <c r="AA120" i="27"/>
  <c r="AA120" i="26"/>
  <c r="X120" i="25"/>
  <c r="AA115" i="27"/>
  <c r="AA115" i="28"/>
  <c r="X115" i="25"/>
  <c r="AA115" i="26"/>
  <c r="AA143" i="27"/>
  <c r="AA143" i="28"/>
  <c r="X143" i="25"/>
  <c r="AA143" i="26"/>
  <c r="AA138" i="28"/>
  <c r="AA138" i="27"/>
  <c r="AA138" i="26"/>
  <c r="X138" i="25"/>
  <c r="AA202" i="28"/>
  <c r="AA202" i="27"/>
  <c r="X202" i="25"/>
  <c r="AA202" i="26"/>
  <c r="AA213" i="28"/>
  <c r="AA213" i="27"/>
  <c r="AA213" i="26"/>
  <c r="X213" i="25"/>
  <c r="AA204" i="28"/>
  <c r="AA204" i="27"/>
  <c r="AA204" i="26"/>
  <c r="X204" i="25"/>
  <c r="AA195" i="27"/>
  <c r="AA195" i="28"/>
  <c r="X195" i="25"/>
  <c r="AA195" i="26"/>
  <c r="AA40" i="28"/>
  <c r="AA40" i="27"/>
  <c r="AA40" i="26"/>
  <c r="X40" i="25"/>
  <c r="AA80" i="28"/>
  <c r="AA80" i="27"/>
  <c r="AA80" i="26"/>
  <c r="X80" i="25"/>
  <c r="AA63" i="28"/>
  <c r="AA63" i="27"/>
  <c r="X63" i="25"/>
  <c r="AA63" i="26"/>
  <c r="AA32" i="27"/>
  <c r="AA32" i="28"/>
  <c r="AA32" i="26"/>
  <c r="X32" i="25"/>
  <c r="AA92" i="28"/>
  <c r="AA92" i="27"/>
  <c r="AA92" i="26"/>
  <c r="X92" i="25"/>
  <c r="AA142" i="28"/>
  <c r="AA142" i="27"/>
  <c r="AA142" i="26"/>
  <c r="X142" i="25"/>
  <c r="AA148" i="28"/>
  <c r="AA148" i="27"/>
  <c r="AA148" i="26"/>
  <c r="X148" i="25"/>
  <c r="ID6" i="1" l="1"/>
  <c r="IE6" i="1"/>
  <c r="I1" i="28" s="1"/>
  <c r="IO7" i="1"/>
  <c r="IO6" i="1" s="1"/>
  <c r="GW3" i="8" s="1"/>
  <c r="IM6" i="1"/>
  <c r="GU3" i="8" s="1"/>
  <c r="U5" i="28" l="1"/>
  <c r="H41" i="28" s="1" a="1"/>
  <c r="H41" i="28" s="1"/>
  <c r="H504" i="28" a="1"/>
  <c r="H504" i="28" s="1"/>
  <c r="C457" i="28" a="1"/>
  <c r="C457" i="28" s="1"/>
  <c r="A332" i="28" a="1"/>
  <c r="A332" i="28" s="1"/>
  <c r="C296" i="28" a="1"/>
  <c r="C296" i="28" s="1"/>
  <c r="I451" i="28" a="1"/>
  <c r="I451" i="28" s="1"/>
  <c r="A356" i="28" a="1"/>
  <c r="A356" i="28" s="1"/>
  <c r="B411" i="28" a="1"/>
  <c r="B411" i="28" s="1"/>
  <c r="B374" i="28" a="1"/>
  <c r="B374" i="28" s="1"/>
  <c r="H336" i="28" a="1"/>
  <c r="H336" i="28" s="1"/>
  <c r="G399" i="28" a="1"/>
  <c r="G399" i="28" s="1"/>
  <c r="E305" i="28" a="1"/>
  <c r="E305" i="28" s="1"/>
  <c r="C312" i="28" a="1"/>
  <c r="C312" i="28" s="1"/>
  <c r="G255" i="28" a="1"/>
  <c r="G255" i="28" s="1"/>
  <c r="E193" i="28" a="1"/>
  <c r="E193" i="28" s="1"/>
  <c r="A23" i="28" a="1"/>
  <c r="A23" i="28" s="1"/>
  <c r="E50" i="28" a="1"/>
  <c r="E50" i="28" s="1"/>
  <c r="H48" i="28" a="1"/>
  <c r="H48" i="28" s="1"/>
  <c r="G43" i="28" a="1"/>
  <c r="G43" i="28" s="1"/>
  <c r="F49" i="28" a="1"/>
  <c r="F49" i="28" s="1"/>
  <c r="B93" i="28" a="1"/>
  <c r="B93" i="28" s="1"/>
  <c r="D121" i="28" a="1"/>
  <c r="D121" i="28" s="1"/>
  <c r="F89" i="28" a="1"/>
  <c r="F89" i="28" s="1"/>
  <c r="A118" i="28" a="1"/>
  <c r="A118" i="28" s="1"/>
  <c r="H85" i="28" a="1"/>
  <c r="H85" i="28" s="1"/>
  <c r="A114" i="28" a="1"/>
  <c r="A114" i="28" s="1"/>
  <c r="A127" i="28" a="1"/>
  <c r="A127" i="28" s="1"/>
  <c r="D155" i="28" a="1"/>
  <c r="D155" i="28" s="1"/>
  <c r="I114" i="28" a="1"/>
  <c r="I114" i="28" s="1"/>
  <c r="A149" i="28" a="1"/>
  <c r="A149" i="28" s="1"/>
  <c r="H107" i="28" a="1"/>
  <c r="H107" i="28" s="1"/>
  <c r="F19" i="28" a="1"/>
  <c r="F19" i="28" s="1"/>
  <c r="G49" i="28" a="1"/>
  <c r="G49" i="28" s="1"/>
  <c r="B48" i="28" a="1"/>
  <c r="B48" i="28" s="1"/>
  <c r="F40" i="28" a="1"/>
  <c r="F40" i="28" s="1"/>
  <c r="H46" i="28" a="1"/>
  <c r="H46" i="28" s="1"/>
  <c r="D92" i="28" a="1"/>
  <c r="D92" i="28" s="1"/>
  <c r="D120" i="28" a="1"/>
  <c r="D120" i="28" s="1"/>
  <c r="H88" i="28" a="1"/>
  <c r="H88" i="28" s="1"/>
  <c r="D117" i="28" a="1"/>
  <c r="D117" i="28" s="1"/>
  <c r="A85" i="28" a="1"/>
  <c r="A85" i="28" s="1"/>
  <c r="D113" i="28" a="1"/>
  <c r="D113" i="28" s="1"/>
  <c r="C126" i="28" a="1"/>
  <c r="C126" i="28" s="1"/>
  <c r="C154" i="28" a="1"/>
  <c r="C154" i="28" s="1"/>
  <c r="I111" i="28" a="1"/>
  <c r="I111" i="28" s="1"/>
  <c r="I147" i="28" a="1"/>
  <c r="I147" i="28" s="1"/>
  <c r="H104" i="28" a="1"/>
  <c r="H104" i="28" s="1"/>
  <c r="G55" i="28" a="1"/>
  <c r="G55" i="28" s="1"/>
  <c r="C50" i="28" a="1"/>
  <c r="C50" i="28" s="1"/>
  <c r="B98" i="28" a="1"/>
  <c r="B98" i="28" s="1"/>
  <c r="C94" i="28" a="1"/>
  <c r="C94" i="28" s="1"/>
  <c r="G90" i="28" a="1"/>
  <c r="G90" i="28" s="1"/>
  <c r="H131" i="28" a="1"/>
  <c r="H131" i="28" s="1"/>
  <c r="E124" i="28" a="1"/>
  <c r="E124" i="28" s="1"/>
  <c r="E123" i="28" a="1"/>
  <c r="E123" i="28" s="1"/>
  <c r="A158" i="28" a="1"/>
  <c r="A158" i="28" s="1"/>
  <c r="E169" i="28" a="1"/>
  <c r="E169" i="28" s="1"/>
  <c r="D193" i="28" a="1"/>
  <c r="D193" i="28" s="1"/>
  <c r="F126" i="28" a="1"/>
  <c r="F126" i="28" s="1"/>
  <c r="C191" i="28" a="1"/>
  <c r="C191" i="28" s="1"/>
  <c r="D125" i="28" a="1"/>
  <c r="D125" i="28" s="1"/>
  <c r="D183" i="28" a="1"/>
  <c r="D183" i="28" s="1"/>
  <c r="G208" i="28" a="1"/>
  <c r="G208" i="28" s="1"/>
  <c r="F54" i="28" a="1"/>
  <c r="F54" i="28" s="1"/>
  <c r="B49" i="28" a="1"/>
  <c r="B49" i="28" s="1"/>
  <c r="A97" i="28" a="1"/>
  <c r="A97" i="28" s="1"/>
  <c r="F93" i="28" a="1"/>
  <c r="F93" i="28" s="1"/>
  <c r="A90" i="28" a="1"/>
  <c r="A90" i="28" s="1"/>
  <c r="B131" i="28" a="1"/>
  <c r="B131" i="28" s="1"/>
  <c r="H123" i="28" a="1"/>
  <c r="H123" i="28" s="1"/>
  <c r="G122" i="28" a="1"/>
  <c r="G122" i="28" s="1"/>
  <c r="F157" i="28" a="1"/>
  <c r="F157" i="28" s="1"/>
  <c r="D168" i="28" a="1"/>
  <c r="D168" i="28" s="1"/>
  <c r="I192" i="28" a="1"/>
  <c r="I192" i="28" s="1"/>
  <c r="A125" i="28" a="1"/>
  <c r="A125" i="28" s="1"/>
  <c r="H190" i="28" a="1"/>
  <c r="H190" i="28" s="1"/>
  <c r="B117" i="28" a="1"/>
  <c r="B117" i="28" s="1"/>
  <c r="B183" i="28" a="1"/>
  <c r="B183" i="28" s="1"/>
  <c r="C208" i="28" a="1"/>
  <c r="C208" i="28" s="1"/>
  <c r="G62" i="28" a="1"/>
  <c r="G62" i="28" s="1"/>
  <c r="E74" i="28" a="1"/>
  <c r="E74" i="28" s="1"/>
  <c r="F82" i="28" a="1"/>
  <c r="F82" i="28" s="1"/>
  <c r="C163" i="28" a="1"/>
  <c r="C163" i="28" s="1"/>
  <c r="B135" i="28" a="1"/>
  <c r="B135" i="28" s="1"/>
  <c r="H211" i="28" a="1"/>
  <c r="H211" i="28" s="1"/>
  <c r="I209" i="28" a="1"/>
  <c r="I209" i="28" s="1"/>
  <c r="I198" i="28" a="1"/>
  <c r="I198" i="28" s="1"/>
  <c r="H222" i="28" a="1"/>
  <c r="H222" i="28" s="1"/>
  <c r="C251" i="28" a="1"/>
  <c r="C251" i="28" s="1"/>
  <c r="G279" i="28" a="1"/>
  <c r="G279" i="28" s="1"/>
  <c r="A308" i="28" a="1"/>
  <c r="A308" i="28" s="1"/>
  <c r="E176" i="28" a="1"/>
  <c r="E176" i="28" s="1"/>
  <c r="F235" i="28" a="1"/>
  <c r="F235" i="28" s="1"/>
  <c r="A264" i="28" a="1"/>
  <c r="A264" i="28" s="1"/>
  <c r="B292" i="28" a="1"/>
  <c r="B292" i="28" s="1"/>
  <c r="F320" i="28" a="1"/>
  <c r="F320" i="28" s="1"/>
  <c r="A225" i="28" a="1"/>
  <c r="A225" i="28" s="1"/>
  <c r="E253" i="28" a="1"/>
  <c r="E253" i="28" s="1"/>
  <c r="I281" i="28" a="1"/>
  <c r="I281" i="28" s="1"/>
  <c r="D310" i="28" a="1"/>
  <c r="D310" i="28" s="1"/>
  <c r="A233" i="28" a="1"/>
  <c r="A233" i="28" s="1"/>
  <c r="E333" i="28" a="1"/>
  <c r="E333" i="28" s="1"/>
  <c r="I361" i="28" a="1"/>
  <c r="I361" i="28" s="1"/>
  <c r="H389" i="28" a="1"/>
  <c r="H389" i="28" s="1"/>
  <c r="I418" i="28" a="1"/>
  <c r="I418" i="28" s="1"/>
  <c r="E244" i="28" a="1"/>
  <c r="E244" i="28" s="1"/>
  <c r="G336" i="28" a="1"/>
  <c r="G336" i="28" s="1"/>
  <c r="E365" i="28" a="1"/>
  <c r="E365" i="28" s="1"/>
  <c r="G393" i="28" a="1"/>
  <c r="G393" i="28" s="1"/>
  <c r="I421" i="28" a="1"/>
  <c r="I421" i="28" s="1"/>
  <c r="A229" i="28" a="1"/>
  <c r="A229" i="28" s="1"/>
  <c r="H263" i="28" a="1"/>
  <c r="H263" i="28" s="1"/>
  <c r="C307" i="28" a="1"/>
  <c r="C307" i="28" s="1"/>
  <c r="A37" i="28" a="1"/>
  <c r="A37" i="28" s="1"/>
  <c r="G27" i="28" a="1"/>
  <c r="G27" i="28" s="1"/>
  <c r="F51" i="28" a="1"/>
  <c r="F51" i="28" s="1"/>
  <c r="I76" i="28" a="1"/>
  <c r="I76" i="28" s="1"/>
  <c r="H112" i="28" a="1"/>
  <c r="H112" i="28" s="1"/>
  <c r="D95" i="28" a="1"/>
  <c r="D95" i="28" s="1"/>
  <c r="B70" i="28" a="1"/>
  <c r="B70" i="28" s="1"/>
  <c r="I105" i="28" a="1"/>
  <c r="I105" i="28" s="1"/>
  <c r="A133" i="28" a="1"/>
  <c r="A133" i="28" s="1"/>
  <c r="B168" i="28" a="1"/>
  <c r="B168" i="28" s="1"/>
  <c r="A140" i="28" a="1"/>
  <c r="A140" i="28" s="1"/>
  <c r="F124" i="28" a="1"/>
  <c r="F124" i="28" s="1"/>
  <c r="G147" i="28" a="1"/>
  <c r="G147" i="28" s="1"/>
  <c r="E165" i="28" a="1"/>
  <c r="E165" i="28" s="1"/>
  <c r="H169" i="28" a="1"/>
  <c r="H169" i="28" s="1"/>
  <c r="H184" i="28" a="1"/>
  <c r="H184" i="28" s="1"/>
  <c r="I200" i="28" a="1"/>
  <c r="I200" i="28" s="1"/>
  <c r="A128" i="28" a="1"/>
  <c r="A128" i="28" s="1"/>
  <c r="C176" i="28" a="1"/>
  <c r="C176" i="28" s="1"/>
  <c r="H198" i="28" a="1"/>
  <c r="H198" i="28" s="1"/>
  <c r="I126" i="28" a="1"/>
  <c r="I126" i="28" s="1"/>
  <c r="F174" i="28" a="1"/>
  <c r="F174" i="28" s="1"/>
  <c r="H187" i="28" a="1"/>
  <c r="H187" i="28" s="1"/>
  <c r="F205" i="28" a="1"/>
  <c r="F205" i="28" s="1"/>
  <c r="A166" i="28" a="1"/>
  <c r="A166" i="28" s="1"/>
  <c r="D200" i="28" a="1"/>
  <c r="D200" i="28" s="1"/>
  <c r="C219" i="28" a="1"/>
  <c r="C219" i="28" s="1"/>
  <c r="A226" i="28" a="1"/>
  <c r="A226" i="28" s="1"/>
  <c r="B233" i="28" a="1"/>
  <c r="B233" i="28" s="1"/>
  <c r="C240" i="28" a="1"/>
  <c r="C240" i="28" s="1"/>
  <c r="D247" i="28" a="1"/>
  <c r="D247" i="28" s="1"/>
  <c r="E254" i="28" a="1"/>
  <c r="E254" i="28" s="1"/>
  <c r="F261" i="28" a="1"/>
  <c r="F261" i="28" s="1"/>
  <c r="G268" i="28" a="1"/>
  <c r="G268" i="28" s="1"/>
  <c r="H275" i="28" a="1"/>
  <c r="H275" i="28" s="1"/>
  <c r="I282" i="28" a="1"/>
  <c r="I282" i="28" s="1"/>
  <c r="I289" i="28" a="1"/>
  <c r="I289" i="28" s="1"/>
  <c r="A297" i="28" a="1"/>
  <c r="A297" i="28" s="1"/>
  <c r="B304" i="28" a="1"/>
  <c r="B304" i="28" s="1"/>
  <c r="C311" i="28" a="1"/>
  <c r="C311" i="28" s="1"/>
  <c r="D318" i="28" a="1"/>
  <c r="D318" i="28" s="1"/>
  <c r="F325" i="28" a="1"/>
  <c r="F325" i="28" s="1"/>
  <c r="E139" i="28" a="1"/>
  <c r="E139" i="28" s="1"/>
  <c r="G193" i="28" a="1"/>
  <c r="G193" i="28" s="1"/>
  <c r="E217" i="28" a="1"/>
  <c r="E217" i="28" s="1"/>
  <c r="E224" i="28" a="1"/>
  <c r="E224" i="28" s="1"/>
  <c r="F231" i="28" a="1"/>
  <c r="F231" i="28" s="1"/>
  <c r="G238" i="28" a="1"/>
  <c r="G238" i="28" s="1"/>
  <c r="H245" i="28" a="1"/>
  <c r="H245" i="28" s="1"/>
  <c r="I252" i="28" a="1"/>
  <c r="I252" i="28" s="1"/>
  <c r="A260" i="28" a="1"/>
  <c r="A260" i="28" s="1"/>
  <c r="B267" i="28" a="1"/>
  <c r="B267" i="28" s="1"/>
  <c r="C274" i="28" a="1"/>
  <c r="C274" i="28" s="1"/>
  <c r="D281" i="28" a="1"/>
  <c r="D281" i="28" s="1"/>
  <c r="C288" i="28" a="1"/>
  <c r="C288" i="28" s="1"/>
  <c r="D295" i="28" a="1"/>
  <c r="D295" i="28" s="1"/>
  <c r="E302" i="28" a="1"/>
  <c r="E302" i="28" s="1"/>
  <c r="F309" i="28" a="1"/>
  <c r="F309" i="28" s="1"/>
  <c r="G316" i="28" a="1"/>
  <c r="G316" i="28" s="1"/>
  <c r="H323" i="28" a="1"/>
  <c r="H323" i="28" s="1"/>
  <c r="G169" i="28" a="1"/>
  <c r="G169" i="28" s="1"/>
  <c r="A203" i="28" a="1"/>
  <c r="A203" i="28" s="1"/>
  <c r="G220" i="28" a="1"/>
  <c r="G220" i="28" s="1"/>
  <c r="B228" i="28" a="1"/>
  <c r="B228" i="28" s="1"/>
  <c r="C235" i="28" a="1"/>
  <c r="C235" i="28" s="1"/>
  <c r="D242" i="28" a="1"/>
  <c r="D242" i="28" s="1"/>
  <c r="E249" i="28" a="1"/>
  <c r="E249" i="28" s="1"/>
  <c r="F256" i="28" a="1"/>
  <c r="F256" i="28" s="1"/>
  <c r="G263" i="28" a="1"/>
  <c r="G263" i="28" s="1"/>
  <c r="H270" i="28" a="1"/>
  <c r="H270" i="28" s="1"/>
  <c r="I277" i="28" a="1"/>
  <c r="I277" i="28" s="1"/>
  <c r="A285" i="28" a="1"/>
  <c r="A285" i="28" s="1"/>
  <c r="C292" i="28" a="1"/>
  <c r="C292" i="28" s="1"/>
  <c r="D299" i="28" a="1"/>
  <c r="D299" i="28" s="1"/>
  <c r="E306" i="28" a="1"/>
  <c r="E306" i="28" s="1"/>
  <c r="F313" i="28" a="1"/>
  <c r="F313" i="28" s="1"/>
  <c r="G320" i="28" a="1"/>
  <c r="G320" i="28" s="1"/>
  <c r="F327" i="28" a="1"/>
  <c r="F327" i="28" s="1"/>
  <c r="C217" i="28" a="1"/>
  <c r="C217" i="28" s="1"/>
  <c r="A244" i="28" a="1"/>
  <c r="A244" i="28" s="1"/>
  <c r="E272" i="28" a="1"/>
  <c r="E272" i="28" s="1"/>
  <c r="C302" i="28" a="1"/>
  <c r="C302" i="28" s="1"/>
  <c r="F328" i="28" a="1"/>
  <c r="F328" i="28" s="1"/>
  <c r="F336" i="28" a="1"/>
  <c r="F336" i="28" s="1"/>
  <c r="G343" i="28" a="1"/>
  <c r="G343" i="28" s="1"/>
  <c r="H350" i="28" a="1"/>
  <c r="H350" i="28" s="1"/>
  <c r="I357" i="28" a="1"/>
  <c r="I357" i="28" s="1"/>
  <c r="I364" i="28" a="1"/>
  <c r="I364" i="28" s="1"/>
  <c r="D372" i="28" a="1"/>
  <c r="D372" i="28" s="1"/>
  <c r="E379" i="28" a="1"/>
  <c r="E379" i="28" s="1"/>
  <c r="C386" i="28" a="1"/>
  <c r="C386" i="28" s="1"/>
  <c r="B393" i="28" a="1"/>
  <c r="B393" i="28" s="1"/>
  <c r="C400" i="28" a="1"/>
  <c r="C400" i="28" s="1"/>
  <c r="F407" i="28" a="1"/>
  <c r="F407" i="28" s="1"/>
  <c r="G414" i="28" a="1"/>
  <c r="G414" i="28" s="1"/>
  <c r="H421" i="28" a="1"/>
  <c r="H421" i="28" s="1"/>
  <c r="I428" i="28" a="1"/>
  <c r="I428" i="28" s="1"/>
  <c r="G106" i="28" a="1"/>
  <c r="G106" i="28" s="1"/>
  <c r="G228" i="28" a="1"/>
  <c r="G228" i="28" s="1"/>
  <c r="B257" i="28" a="1"/>
  <c r="B257" i="28" s="1"/>
  <c r="F285" i="28" a="1"/>
  <c r="F285" i="28" s="1"/>
  <c r="A314" i="28" a="1"/>
  <c r="A314" i="28" s="1"/>
  <c r="G332" i="28" a="1"/>
  <c r="G332" i="28" s="1"/>
  <c r="H339" i="28" a="1"/>
  <c r="H339" i="28" s="1"/>
  <c r="I346" i="28" a="1"/>
  <c r="I346" i="28" s="1"/>
  <c r="A354" i="28" a="1"/>
  <c r="A354" i="28" s="1"/>
  <c r="B361" i="28" a="1"/>
  <c r="B361" i="28" s="1"/>
  <c r="D368" i="28" a="1"/>
  <c r="D368" i="28" s="1"/>
  <c r="F375" i="28" a="1"/>
  <c r="F375" i="28" s="1"/>
  <c r="G382" i="28" a="1"/>
  <c r="G382" i="28" s="1"/>
  <c r="I389" i="28" a="1"/>
  <c r="I389" i="28" s="1"/>
  <c r="H396" i="28" a="1"/>
  <c r="H396" i="28" s="1"/>
  <c r="I403" i="28" a="1"/>
  <c r="I403" i="28" s="1"/>
  <c r="G410" i="28" a="1"/>
  <c r="G410" i="28" s="1"/>
  <c r="H417" i="28" a="1"/>
  <c r="H417" i="28" s="1"/>
  <c r="I424" i="28" a="1"/>
  <c r="I424" i="28" s="1"/>
  <c r="C189" i="28" a="1"/>
  <c r="C189" i="28" s="1"/>
  <c r="G241" i="28" a="1"/>
  <c r="G241" i="28" s="1"/>
  <c r="B270" i="28" a="1"/>
  <c r="B270" i="28" s="1"/>
  <c r="G298" i="28" a="1"/>
  <c r="G298" i="28" s="1"/>
  <c r="F33" i="28" a="1"/>
  <c r="F33" i="28" s="1"/>
  <c r="I43" i="28" a="1"/>
  <c r="I43" i="28" s="1"/>
  <c r="C36" i="28" a="1"/>
  <c r="C36" i="28" s="1"/>
  <c r="D28" i="28" a="1"/>
  <c r="D28" i="28" s="1"/>
  <c r="G10" i="28" a="1"/>
  <c r="G10" i="28" s="1"/>
  <c r="A31" i="28" a="1"/>
  <c r="A31" i="28" s="1"/>
  <c r="A16" i="28" a="1"/>
  <c r="A16" i="28" s="1"/>
  <c r="H28" i="28" a="1"/>
  <c r="H28" i="28" s="1"/>
  <c r="C43" i="28" a="1"/>
  <c r="C43" i="28" s="1"/>
  <c r="E35" i="28" a="1"/>
  <c r="E35" i="28" s="1"/>
  <c r="D26" i="28" a="1"/>
  <c r="D26" i="28" s="1"/>
  <c r="E44" i="28" a="1"/>
  <c r="E44" i="28" s="1"/>
  <c r="E29" i="28" a="1"/>
  <c r="E29" i="28" s="1"/>
  <c r="C10" i="28" a="1"/>
  <c r="C10" i="28" s="1"/>
  <c r="G28" i="28" a="1"/>
  <c r="G28" i="28" s="1"/>
  <c r="E20" i="28" a="1"/>
  <c r="E20" i="28" s="1"/>
  <c r="I11" i="28" a="1"/>
  <c r="I11" i="28" s="1"/>
  <c r="F38" i="28" a="1"/>
  <c r="F38" i="28" s="1"/>
  <c r="D31" i="28" a="1"/>
  <c r="D31" i="28" s="1"/>
  <c r="D24" i="28" a="1"/>
  <c r="D24" i="28" s="1"/>
  <c r="H16" i="28" a="1"/>
  <c r="H16" i="28" s="1"/>
  <c r="G35" i="28" a="1"/>
  <c r="G35" i="28" s="1"/>
  <c r="I29" i="28" a="1"/>
  <c r="I29" i="28" s="1"/>
  <c r="F21" i="28" a="1"/>
  <c r="F21" i="28" s="1"/>
  <c r="G13" i="28" a="1"/>
  <c r="G13" i="28" s="1"/>
  <c r="G39" i="28" a="1"/>
  <c r="G39" i="28" s="1"/>
  <c r="F32" i="28" a="1"/>
  <c r="F32" i="28" s="1"/>
  <c r="E25" i="28" a="1"/>
  <c r="E25" i="28" s="1"/>
  <c r="D18" i="28" a="1"/>
  <c r="D18" i="28" s="1"/>
  <c r="C37" i="28" a="1"/>
  <c r="C37" i="28" s="1"/>
  <c r="B13" i="28" a="1"/>
  <c r="B13" i="28" s="1"/>
  <c r="G44" i="28" a="1"/>
  <c r="G44" i="28" s="1"/>
  <c r="F37" i="28" a="1"/>
  <c r="F37" i="28" s="1"/>
  <c r="H27" i="28" a="1"/>
  <c r="H27" i="28" s="1"/>
  <c r="G14" i="28" a="1"/>
  <c r="G14" i="28" s="1"/>
  <c r="E43" i="28" a="1"/>
  <c r="E43" i="28" s="1"/>
  <c r="H36" i="28" a="1"/>
  <c r="H36" i="28" s="1"/>
  <c r="B26" i="28" a="1"/>
  <c r="B26" i="28" s="1"/>
  <c r="D11" i="28" a="1"/>
  <c r="D11" i="28" s="1"/>
  <c r="B28" i="28" a="1"/>
  <c r="B28" i="28" s="1"/>
  <c r="H21" i="28" a="1"/>
  <c r="H21" i="28" s="1"/>
  <c r="B15" i="28" a="1"/>
  <c r="B15" i="28" s="1"/>
  <c r="I28" i="28" a="1"/>
  <c r="I28" i="28" s="1"/>
  <c r="F22" i="28" a="1"/>
  <c r="F22" i="28" s="1"/>
  <c r="I15" i="28" a="1"/>
  <c r="I15" i="28" s="1"/>
  <c r="D375" i="28" l="1" a="1"/>
  <c r="D375" i="28" s="1"/>
  <c r="B423" i="28" a="1"/>
  <c r="B423" i="28" s="1"/>
  <c r="E234" i="28" a="1"/>
  <c r="E234" i="28" s="1"/>
  <c r="E218" i="28" a="1"/>
  <c r="E218" i="28" s="1"/>
  <c r="E92" i="28" a="1"/>
  <c r="E92" i="28" s="1"/>
  <c r="A144" i="28" a="1"/>
  <c r="A144" i="28" s="1"/>
  <c r="B133" i="28" a="1"/>
  <c r="B133" i="28" s="1"/>
  <c r="A164" i="28" a="1"/>
  <c r="A164" i="28" s="1"/>
  <c r="E175" i="28" a="1"/>
  <c r="E175" i="28" s="1"/>
  <c r="F199" i="28" a="1"/>
  <c r="F199" i="28" s="1"/>
  <c r="E153" i="28" a="1"/>
  <c r="E153" i="28" s="1"/>
  <c r="E197" i="28" a="1"/>
  <c r="E197" i="28" s="1"/>
  <c r="G146" i="28" a="1"/>
  <c r="G146" i="28" s="1"/>
  <c r="E186" i="28" a="1"/>
  <c r="E186" i="28" s="1"/>
  <c r="E215" i="28" a="1"/>
  <c r="E215" i="28" s="1"/>
  <c r="D217" i="28" a="1"/>
  <c r="D217" i="28" s="1"/>
  <c r="G230" i="28" a="1"/>
  <c r="G230" i="28" s="1"/>
  <c r="I244" i="28" a="1"/>
  <c r="I244" i="28" s="1"/>
  <c r="B259" i="28" a="1"/>
  <c r="B259" i="28" s="1"/>
  <c r="D273" i="28" a="1"/>
  <c r="D273" i="28" s="1"/>
  <c r="H287" i="28" a="1"/>
  <c r="H287" i="28" s="1"/>
  <c r="A302" i="28" a="1"/>
  <c r="A302" i="28" s="1"/>
  <c r="C316" i="28" a="1"/>
  <c r="C316" i="28" s="1"/>
  <c r="G72" i="28" a="1"/>
  <c r="G72" i="28" s="1"/>
  <c r="I212" i="28" a="1"/>
  <c r="I212" i="28" s="1"/>
  <c r="C229" i="28" a="1"/>
  <c r="C229" i="28" s="1"/>
  <c r="E243" i="28" a="1"/>
  <c r="E243" i="28" s="1"/>
  <c r="G257" i="28" a="1"/>
  <c r="G257" i="28" s="1"/>
  <c r="I271" i="28" a="1"/>
  <c r="I271" i="28" s="1"/>
  <c r="B286" i="28" a="1"/>
  <c r="B286" i="28" s="1"/>
  <c r="D300" i="28" a="1"/>
  <c r="D300" i="28" s="1"/>
  <c r="F314" i="28" a="1"/>
  <c r="F314" i="28" s="1"/>
  <c r="I140" i="28" a="1"/>
  <c r="I140" i="28" s="1"/>
  <c r="I217" i="28" a="1"/>
  <c r="I217" i="28" s="1"/>
  <c r="I232" i="28" a="1"/>
  <c r="I232" i="28" s="1"/>
  <c r="B247" i="28" a="1"/>
  <c r="B247" i="28" s="1"/>
  <c r="D261" i="28" a="1"/>
  <c r="D261" i="28" s="1"/>
  <c r="F275" i="28" a="1"/>
  <c r="F275" i="28" s="1"/>
  <c r="B290" i="28" a="1"/>
  <c r="B290" i="28" s="1"/>
  <c r="D304" i="28" a="1"/>
  <c r="D304" i="28" s="1"/>
  <c r="F318" i="28" a="1"/>
  <c r="F318" i="28" s="1"/>
  <c r="B177" i="28" a="1"/>
  <c r="B177" i="28" s="1"/>
  <c r="F264" i="28" a="1"/>
  <c r="F264" i="28" s="1"/>
  <c r="H320" i="28" a="1"/>
  <c r="H320" i="28" s="1"/>
  <c r="E341" i="28" a="1"/>
  <c r="E341" i="28" s="1"/>
  <c r="G355" i="28" a="1"/>
  <c r="G355" i="28" s="1"/>
  <c r="I369" i="28" a="1"/>
  <c r="I369" i="28" s="1"/>
  <c r="C384" i="28" a="1"/>
  <c r="C384" i="28" s="1"/>
  <c r="B398" i="28" a="1"/>
  <c r="B398" i="28" s="1"/>
  <c r="G412" i="28" a="1"/>
  <c r="G412" i="28" s="1"/>
  <c r="G52" i="28" a="1"/>
  <c r="G52" i="28" s="1"/>
  <c r="B47" i="28" a="1"/>
  <c r="B47" i="28" s="1"/>
  <c r="C95" i="28" a="1"/>
  <c r="C95" i="28" s="1"/>
  <c r="H91" i="28" a="1"/>
  <c r="H91" i="28" s="1"/>
  <c r="C88" i="28" a="1"/>
  <c r="C88" i="28" s="1"/>
  <c r="C129" i="28" a="1"/>
  <c r="C129" i="28" s="1"/>
  <c r="A122" i="28" a="1"/>
  <c r="A122" i="28" s="1"/>
  <c r="C118" i="28" a="1"/>
  <c r="C118" i="28" s="1"/>
  <c r="F156" i="28" a="1"/>
  <c r="F156" i="28" s="1"/>
  <c r="I166" i="28" a="1"/>
  <c r="I166" i="28" s="1"/>
  <c r="A192" i="28" a="1"/>
  <c r="A192" i="28" s="1"/>
  <c r="F121" i="28" a="1"/>
  <c r="F121" i="28" s="1"/>
  <c r="I189" i="28" a="1"/>
  <c r="I189" i="28" s="1"/>
  <c r="C105" i="28" a="1"/>
  <c r="C105" i="28" s="1"/>
  <c r="G182" i="28" a="1"/>
  <c r="G182" i="28" s="1"/>
  <c r="D207" i="28" a="1"/>
  <c r="D207" i="28" s="1"/>
  <c r="I203" i="28" a="1"/>
  <c r="I203" i="28" s="1"/>
  <c r="H226" i="28" a="1"/>
  <c r="H226" i="28" s="1"/>
  <c r="A241" i="28" a="1"/>
  <c r="A241" i="28" s="1"/>
  <c r="C255" i="28" a="1"/>
  <c r="C255" i="28" s="1"/>
  <c r="E269" i="28" a="1"/>
  <c r="E269" i="28" s="1"/>
  <c r="G283" i="28" a="1"/>
  <c r="G283" i="28" s="1"/>
  <c r="B298" i="28" a="1"/>
  <c r="B298" i="28" s="1"/>
  <c r="D312" i="28" a="1"/>
  <c r="D312" i="28" s="1"/>
  <c r="E326" i="28" a="1"/>
  <c r="E326" i="28" s="1"/>
  <c r="C197" i="28" a="1"/>
  <c r="C197" i="28" s="1"/>
  <c r="C225" i="28" a="1"/>
  <c r="C225" i="28" s="1"/>
  <c r="E239" i="28" a="1"/>
  <c r="E239" i="28" s="1"/>
  <c r="G253" i="28" a="1"/>
  <c r="G253" i="28" s="1"/>
  <c r="I267" i="28" a="1"/>
  <c r="I267" i="28" s="1"/>
  <c r="B282" i="28" a="1"/>
  <c r="B282" i="28" s="1"/>
  <c r="A296" i="28" a="1"/>
  <c r="A296" i="28" s="1"/>
  <c r="C310" i="28" a="1"/>
  <c r="C310" i="28" s="1"/>
  <c r="E324" i="28" a="1"/>
  <c r="E324" i="28" s="1"/>
  <c r="F206" i="28" a="1"/>
  <c r="F206" i="28" s="1"/>
  <c r="I228" i="28" a="1"/>
  <c r="I228" i="28" s="1"/>
  <c r="B243" i="28" a="1"/>
  <c r="B243" i="28" s="1"/>
  <c r="D257" i="28" a="1"/>
  <c r="D257" i="28" s="1"/>
  <c r="F271" i="28" a="1"/>
  <c r="F271" i="28" s="1"/>
  <c r="H285" i="28" a="1"/>
  <c r="H285" i="28" s="1"/>
  <c r="A300" i="28" a="1"/>
  <c r="A300" i="28" s="1"/>
  <c r="C314" i="28" a="1"/>
  <c r="C314" i="28" s="1"/>
  <c r="E328" i="28" a="1"/>
  <c r="E328" i="28" s="1"/>
  <c r="H248" i="28" a="1"/>
  <c r="H248" i="28" s="1"/>
  <c r="B305" i="28" a="1"/>
  <c r="B305" i="28" s="1"/>
  <c r="E337" i="28" a="1"/>
  <c r="E337" i="28" s="1"/>
  <c r="G351" i="28" a="1"/>
  <c r="G351" i="28" s="1"/>
  <c r="G365" i="28" a="1"/>
  <c r="G365" i="28" s="1"/>
  <c r="C380" i="28" a="1"/>
  <c r="C380" i="28" s="1"/>
  <c r="D394" i="28" a="1"/>
  <c r="D394" i="28" s="1"/>
  <c r="E408" i="28" a="1"/>
  <c r="E408" i="28" s="1"/>
  <c r="E31" i="28" a="1"/>
  <c r="E31" i="28" s="1"/>
  <c r="E59" i="28" a="1"/>
  <c r="E59" i="28" s="1"/>
  <c r="H74" i="28" a="1"/>
  <c r="H74" i="28" s="1"/>
  <c r="H70" i="28" a="1"/>
  <c r="H70" i="28" s="1"/>
  <c r="I59" i="28" a="1"/>
  <c r="I59" i="28" s="1"/>
  <c r="C67" i="28" a="1"/>
  <c r="C67" i="28" s="1"/>
  <c r="C165" i="28" a="1"/>
  <c r="C165" i="28" s="1"/>
  <c r="A159" i="28" a="1"/>
  <c r="A159" i="28" s="1"/>
  <c r="C146" i="28" a="1"/>
  <c r="C146" i="28" s="1"/>
  <c r="B129" i="28" a="1"/>
  <c r="B129" i="28" s="1"/>
  <c r="B184" i="28" a="1"/>
  <c r="B184" i="28" s="1"/>
  <c r="C210" i="28" a="1"/>
  <c r="C210" i="28" s="1"/>
  <c r="C175" i="28" a="1"/>
  <c r="C175" i="28" s="1"/>
  <c r="B208" i="28" a="1"/>
  <c r="B208" i="28" s="1"/>
  <c r="B173" i="28" a="1"/>
  <c r="B173" i="28" s="1"/>
  <c r="B197" i="28" a="1"/>
  <c r="B197" i="28" s="1"/>
  <c r="D180" i="28" a="1"/>
  <c r="D180" i="28" s="1"/>
  <c r="A222" i="28" a="1"/>
  <c r="A222" i="28" s="1"/>
  <c r="C236" i="28" a="1"/>
  <c r="C236" i="28" s="1"/>
  <c r="E250" i="28" a="1"/>
  <c r="E250" i="28" s="1"/>
  <c r="G264" i="28" a="1"/>
  <c r="G264" i="28" s="1"/>
  <c r="I278" i="28" a="1"/>
  <c r="I278" i="28" s="1"/>
  <c r="B293" i="28" a="1"/>
  <c r="B293" i="28" s="1"/>
  <c r="D307" i="28" a="1"/>
  <c r="D307" i="28" s="1"/>
  <c r="F321" i="28" a="1"/>
  <c r="F321" i="28" s="1"/>
  <c r="F173" i="28" a="1"/>
  <c r="F173" i="28" s="1"/>
  <c r="F220" i="28" a="1"/>
  <c r="F220" i="28" s="1"/>
  <c r="H234" i="28" a="1"/>
  <c r="H234" i="28" s="1"/>
  <c r="A249" i="28" a="1"/>
  <c r="A249" i="28" s="1"/>
  <c r="C263" i="28" a="1"/>
  <c r="C263" i="28" s="1"/>
  <c r="E277" i="28" a="1"/>
  <c r="E277" i="28" s="1"/>
  <c r="E291" i="28" a="1"/>
  <c r="E291" i="28" s="1"/>
  <c r="G305" i="28" a="1"/>
  <c r="G305" i="28" s="1"/>
  <c r="I319" i="28" a="1"/>
  <c r="I319" i="28" s="1"/>
  <c r="A187" i="28" a="1"/>
  <c r="A187" i="28" s="1"/>
  <c r="C224" i="28" a="1"/>
  <c r="C224" i="28" s="1"/>
  <c r="E238" i="28" a="1"/>
  <c r="E238" i="28" s="1"/>
  <c r="G252" i="28" a="1"/>
  <c r="G252" i="28" s="1"/>
  <c r="I266" i="28" a="1"/>
  <c r="I266" i="28" s="1"/>
  <c r="B281" i="28" a="1"/>
  <c r="B281" i="28" s="1"/>
  <c r="E295" i="28" a="1"/>
  <c r="E295" i="28" s="1"/>
  <c r="G309" i="28" a="1"/>
  <c r="G309" i="28" s="1"/>
  <c r="I323" i="28" a="1"/>
  <c r="I323" i="28" s="1"/>
  <c r="C228" i="28" a="1"/>
  <c r="C228" i="28" s="1"/>
  <c r="B285" i="28" a="1"/>
  <c r="B285" i="28" s="1"/>
  <c r="F332" i="28" a="1"/>
  <c r="F332" i="28" s="1"/>
  <c r="H346" i="28" a="1"/>
  <c r="H346" i="28" s="1"/>
  <c r="A361" i="28" a="1"/>
  <c r="A361" i="28" s="1"/>
  <c r="B375" i="28" a="1"/>
  <c r="B375" i="28" s="1"/>
  <c r="A389" i="28" a="1"/>
  <c r="A389" i="28" s="1"/>
  <c r="E403" i="28" a="1"/>
  <c r="E403" i="28" s="1"/>
  <c r="B418" i="28" a="1"/>
  <c r="B418" i="28" s="1"/>
  <c r="C432" i="28" a="1"/>
  <c r="C432" i="28" s="1"/>
  <c r="C241" i="28" a="1"/>
  <c r="C241" i="28" s="1"/>
  <c r="D298" i="28" a="1"/>
  <c r="D298" i="28" s="1"/>
  <c r="H335" i="28" a="1"/>
  <c r="H335" i="28" s="1"/>
  <c r="A350" i="28" a="1"/>
  <c r="A350" i="28" s="1"/>
  <c r="F364" i="28" a="1"/>
  <c r="F364" i="28" s="1"/>
  <c r="H378" i="28" a="1"/>
  <c r="H378" i="28" s="1"/>
  <c r="H392" i="28" a="1"/>
  <c r="H392" i="28" s="1"/>
  <c r="I406" i="28" a="1"/>
  <c r="I406" i="28" s="1"/>
  <c r="B421" i="28" a="1"/>
  <c r="B421" i="28" s="1"/>
  <c r="I225" i="28" a="1"/>
  <c r="I225" i="28" s="1"/>
  <c r="H282" i="28" a="1"/>
  <c r="H282" i="28" s="1"/>
  <c r="I500" i="28" a="1"/>
  <c r="I500" i="28" s="1"/>
  <c r="F507" i="28" a="1"/>
  <c r="F507" i="28" s="1"/>
  <c r="B458" i="28" a="1"/>
  <c r="B458" i="28" s="1"/>
  <c r="D418" i="28" a="1"/>
  <c r="D418" i="28" s="1"/>
  <c r="I268" i="28" a="1"/>
  <c r="I268" i="28" s="1"/>
  <c r="H485" i="28" a="1"/>
  <c r="H485" i="28" s="1"/>
  <c r="G457" i="28" a="1"/>
  <c r="G457" i="28" s="1"/>
  <c r="G416" i="28" a="1"/>
  <c r="G416" i="28" s="1"/>
  <c r="B198" i="28" a="1"/>
  <c r="B198" i="28" s="1"/>
  <c r="H481" i="28" a="1"/>
  <c r="H481" i="28" s="1"/>
  <c r="I453" i="28" a="1"/>
  <c r="I453" i="28" s="1"/>
  <c r="G383" i="28" a="1"/>
  <c r="G383" i="28" s="1"/>
  <c r="I507" i="28" a="1"/>
  <c r="I507" i="28" s="1"/>
  <c r="H500" i="28" a="1"/>
  <c r="H500" i="28" s="1"/>
  <c r="G493" i="28" a="1"/>
  <c r="G493" i="28" s="1"/>
  <c r="F486" i="28" a="1"/>
  <c r="F486" i="28" s="1"/>
  <c r="E479" i="28" a="1"/>
  <c r="E479" i="28" s="1"/>
  <c r="D472" i="28" a="1"/>
  <c r="D472" i="28" s="1"/>
  <c r="C465" i="28" a="1"/>
  <c r="C465" i="28" s="1"/>
  <c r="A458" i="28" a="1"/>
  <c r="A458" i="28" s="1"/>
  <c r="I450" i="28" a="1"/>
  <c r="I450" i="28" s="1"/>
  <c r="H443" i="28" a="1"/>
  <c r="H443" i="28" s="1"/>
  <c r="D436" i="28" a="1"/>
  <c r="D436" i="28" s="1"/>
  <c r="D416" i="28" a="1"/>
  <c r="D416" i="28" s="1"/>
  <c r="F386" i="28" a="1"/>
  <c r="F386" i="28" s="1"/>
  <c r="I356" i="28" a="1"/>
  <c r="I356" i="28" s="1"/>
  <c r="D326" i="28" a="1"/>
  <c r="D326" i="28" s="1"/>
  <c r="A191" i="28" a="1"/>
  <c r="A191" i="28" s="1"/>
  <c r="D503" i="28" a="1"/>
  <c r="D503" i="28" s="1"/>
  <c r="C496" i="28" a="1"/>
  <c r="C496" i="28" s="1"/>
  <c r="B489" i="28" a="1"/>
  <c r="B489" i="28" s="1"/>
  <c r="A482" i="28" a="1"/>
  <c r="A482" i="28" s="1"/>
  <c r="I474" i="28" a="1"/>
  <c r="I474" i="28" s="1"/>
  <c r="H467" i="28" a="1"/>
  <c r="H467" i="28" s="1"/>
  <c r="H460" i="28" a="1"/>
  <c r="H460" i="28" s="1"/>
  <c r="G453" i="28" a="1"/>
  <c r="G453" i="28" s="1"/>
  <c r="F446" i="28" a="1"/>
  <c r="F446" i="28" s="1"/>
  <c r="E439" i="28" a="1"/>
  <c r="E439" i="28" s="1"/>
  <c r="C429" i="28" a="1"/>
  <c r="C429" i="28" s="1"/>
  <c r="F401" i="28" a="1"/>
  <c r="F401" i="28" s="1"/>
  <c r="E373" i="28" a="1"/>
  <c r="E373" i="28" s="1"/>
  <c r="H345" i="28" a="1"/>
  <c r="H345" i="28" s="1"/>
  <c r="E278" i="28" a="1"/>
  <c r="E278" i="28" s="1"/>
  <c r="G507" i="28" a="1"/>
  <c r="G507" i="28" s="1"/>
  <c r="F500" i="28" a="1"/>
  <c r="F500" i="28" s="1"/>
  <c r="E493" i="28" a="1"/>
  <c r="E493" i="28" s="1"/>
  <c r="D486" i="28" a="1"/>
  <c r="D486" i="28" s="1"/>
  <c r="C479" i="28" a="1"/>
  <c r="C479" i="28" s="1"/>
  <c r="B472" i="28" a="1"/>
  <c r="B472" i="28" s="1"/>
  <c r="A465" i="28" a="1"/>
  <c r="A465" i="28" s="1"/>
  <c r="H457" i="28" a="1"/>
  <c r="H457" i="28" s="1"/>
  <c r="G450" i="28" a="1"/>
  <c r="G450" i="28" s="1"/>
  <c r="F443" i="28" a="1"/>
  <c r="F443" i="28" s="1"/>
  <c r="I436" i="28" a="1"/>
  <c r="I436" i="28" s="1"/>
  <c r="B417" i="28" a="1"/>
  <c r="B417" i="28" s="1"/>
  <c r="D387" i="28" a="1"/>
  <c r="D387" i="28" s="1"/>
  <c r="F359" i="28" a="1"/>
  <c r="F359" i="28" s="1"/>
  <c r="B331" i="28" a="1"/>
  <c r="B331" i="28" s="1"/>
  <c r="C226" i="28" a="1"/>
  <c r="C226" i="28" s="1"/>
  <c r="A430" i="28" a="1"/>
  <c r="A430" i="28" s="1"/>
  <c r="I422" i="28" a="1"/>
  <c r="I422" i="28" s="1"/>
  <c r="H415" i="28" a="1"/>
  <c r="H415" i="28" s="1"/>
  <c r="G408" i="28" a="1"/>
  <c r="G408" i="28" s="1"/>
  <c r="I401" i="28" a="1"/>
  <c r="I401" i="28" s="1"/>
  <c r="F394" i="28" a="1"/>
  <c r="F394" i="28" s="1"/>
  <c r="G387" i="28" a="1"/>
  <c r="G387" i="28" s="1"/>
  <c r="A380" i="28" a="1"/>
  <c r="A380" i="28" s="1"/>
  <c r="I372" i="28" a="1"/>
  <c r="I372" i="28" s="1"/>
  <c r="D366" i="28" a="1"/>
  <c r="D366" i="28" s="1"/>
  <c r="A359" i="28" a="1"/>
  <c r="A359" i="28" s="1"/>
  <c r="I351" i="28" a="1"/>
  <c r="I351" i="28" s="1"/>
  <c r="H344" i="28" a="1"/>
  <c r="H344" i="28" s="1"/>
  <c r="G337" i="28" a="1"/>
  <c r="G337" i="28" s="1"/>
  <c r="F330" i="28" a="1"/>
  <c r="F330" i="28" s="1"/>
  <c r="F279" i="28" a="1"/>
  <c r="F279" i="28" s="1"/>
  <c r="I429" i="28" a="1"/>
  <c r="I429" i="28" s="1"/>
  <c r="I411" i="28" a="1"/>
  <c r="I411" i="28" s="1"/>
  <c r="D392" i="28" a="1"/>
  <c r="D392" i="28" s="1"/>
  <c r="G373" i="28" a="1"/>
  <c r="G373" i="28" s="1"/>
  <c r="I354" i="28" a="1"/>
  <c r="I354" i="28" s="1"/>
  <c r="D335" i="28" a="1"/>
  <c r="D335" i="28" s="1"/>
  <c r="A276" i="28" a="1"/>
  <c r="A276" i="28" s="1"/>
  <c r="D165" i="28" a="1"/>
  <c r="D165" i="28" s="1"/>
  <c r="G417" i="28" a="1"/>
  <c r="G417" i="28" s="1"/>
  <c r="F360" i="28" a="1"/>
  <c r="F360" i="28" s="1"/>
  <c r="G226" i="28" a="1"/>
  <c r="G226" i="28" s="1"/>
  <c r="G280" i="28" a="1"/>
  <c r="G280" i="28" s="1"/>
  <c r="H223" i="28" a="1"/>
  <c r="H223" i="28" s="1"/>
  <c r="G290" i="28" a="1"/>
  <c r="G290" i="28" s="1"/>
  <c r="D234" i="28" a="1"/>
  <c r="D234" i="28" s="1"/>
  <c r="A307" i="28" a="1"/>
  <c r="A307" i="28" s="1"/>
  <c r="G249" i="28" a="1"/>
  <c r="G249" i="28" s="1"/>
  <c r="G196" i="28" a="1"/>
  <c r="G196" i="28" s="1"/>
  <c r="H209" i="28" a="1"/>
  <c r="H209" i="28" s="1"/>
  <c r="I231" i="28" a="1"/>
  <c r="I231" i="28" s="1"/>
  <c r="D96" i="28" a="1"/>
  <c r="D96" i="28" s="1"/>
  <c r="D98" i="28" a="1"/>
  <c r="D98" i="28" s="1"/>
  <c r="F64" i="28" a="1"/>
  <c r="F64" i="28" s="1"/>
  <c r="I156" i="28" a="1"/>
  <c r="I156" i="28" s="1"/>
  <c r="G167" i="28" a="1"/>
  <c r="G167" i="28" s="1"/>
  <c r="E192" i="28" a="1"/>
  <c r="E192" i="28" s="1"/>
  <c r="F123" i="28" a="1"/>
  <c r="F123" i="28" s="1"/>
  <c r="D190" i="28" a="1"/>
  <c r="D190" i="28" s="1"/>
  <c r="B111" i="28" a="1"/>
  <c r="B111" i="28" s="1"/>
  <c r="I182" i="28" a="1"/>
  <c r="I182" i="28" s="1"/>
  <c r="H207" i="28" a="1"/>
  <c r="H207" i="28" s="1"/>
  <c r="G205" i="28" a="1"/>
  <c r="G205" i="28" s="1"/>
  <c r="B227" i="28" a="1"/>
  <c r="B227" i="28" s="1"/>
  <c r="D241" i="28" a="1"/>
  <c r="D241" i="28" s="1"/>
  <c r="F255" i="28" a="1"/>
  <c r="F255" i="28" s="1"/>
  <c r="H269" i="28" a="1"/>
  <c r="H269" i="28" s="1"/>
  <c r="A284" i="28" a="1"/>
  <c r="A284" i="28" s="1"/>
  <c r="E298" i="28" a="1"/>
  <c r="E298" i="28" s="1"/>
  <c r="G312" i="28" a="1"/>
  <c r="G312" i="28" s="1"/>
  <c r="I326" i="28" a="1"/>
  <c r="I326" i="28" s="1"/>
  <c r="A199" i="28" a="1"/>
  <c r="A199" i="28" s="1"/>
  <c r="G225" i="28" a="1"/>
  <c r="G225" i="28" s="1"/>
  <c r="I239" i="28" a="1"/>
  <c r="I239" i="28" s="1"/>
  <c r="B254" i="28" a="1"/>
  <c r="B254" i="28" s="1"/>
  <c r="D268" i="28" a="1"/>
  <c r="D268" i="28" s="1"/>
  <c r="F282" i="28" a="1"/>
  <c r="F282" i="28" s="1"/>
  <c r="H296" i="28" a="1"/>
  <c r="H296" i="28" s="1"/>
  <c r="A311" i="28" a="1"/>
  <c r="A311" i="28" s="1"/>
  <c r="C325" i="28" a="1"/>
  <c r="C325" i="28" s="1"/>
  <c r="D208" i="28" a="1"/>
  <c r="D208" i="28" s="1"/>
  <c r="D229" i="28" a="1"/>
  <c r="D229" i="28" s="1"/>
  <c r="F243" i="28" a="1"/>
  <c r="F243" i="28" s="1"/>
  <c r="H257" i="28" a="1"/>
  <c r="H257" i="28" s="1"/>
  <c r="A272" i="28" a="1"/>
  <c r="A272" i="28" s="1"/>
  <c r="F286" i="28" a="1"/>
  <c r="F286" i="28" s="1"/>
  <c r="H300" i="28" a="1"/>
  <c r="H300" i="28" s="1"/>
  <c r="A315" i="28" a="1"/>
  <c r="A315" i="28" s="1"/>
  <c r="I328" i="28" a="1"/>
  <c r="I328" i="28" s="1"/>
  <c r="D250" i="28" a="1"/>
  <c r="D250" i="28" s="1"/>
  <c r="F306" i="28" a="1"/>
  <c r="F306" i="28" s="1"/>
  <c r="I337" i="28" a="1"/>
  <c r="I337" i="28" s="1"/>
  <c r="B352" i="28" a="1"/>
  <c r="B352" i="28" s="1"/>
  <c r="B366" i="28" a="1"/>
  <c r="B366" i="28" s="1"/>
  <c r="G380" i="28" a="1"/>
  <c r="G380" i="28" s="1"/>
  <c r="H394" i="28" a="1"/>
  <c r="H394" i="28" s="1"/>
  <c r="I408" i="28" a="1"/>
  <c r="I408" i="28" s="1"/>
  <c r="C44" i="28" a="1"/>
  <c r="C44" i="28" s="1"/>
  <c r="E65" i="28" a="1"/>
  <c r="E65" i="28" s="1"/>
  <c r="I80" i="28" a="1"/>
  <c r="I80" i="28" s="1"/>
  <c r="I77" i="28" a="1"/>
  <c r="I77" i="28" s="1"/>
  <c r="I73" i="28" a="1"/>
  <c r="I73" i="28" s="1"/>
  <c r="F95" i="28" a="1"/>
  <c r="F95" i="28" s="1"/>
  <c r="F70" i="28" a="1"/>
  <c r="F70" i="28" s="1"/>
  <c r="D53" i="28" a="1"/>
  <c r="D53" i="28" s="1"/>
  <c r="E149" i="28" a="1"/>
  <c r="E149" i="28" s="1"/>
  <c r="H139" i="28" a="1"/>
  <c r="H139" i="28" s="1"/>
  <c r="G185" i="28" a="1"/>
  <c r="G185" i="28" s="1"/>
  <c r="A213" i="28" a="1"/>
  <c r="A213" i="28" s="1"/>
  <c r="A178" i="28" a="1"/>
  <c r="A178" i="28" s="1"/>
  <c r="B211" i="28" a="1"/>
  <c r="B211" i="28" s="1"/>
  <c r="D176" i="28" a="1"/>
  <c r="D176" i="28" s="1"/>
  <c r="C200" i="28" a="1"/>
  <c r="C200" i="28" s="1"/>
  <c r="G189" i="28" a="1"/>
  <c r="G189" i="28" s="1"/>
  <c r="C223" i="28" a="1"/>
  <c r="C223" i="28" s="1"/>
  <c r="E237" i="28" a="1"/>
  <c r="E237" i="28" s="1"/>
  <c r="G251" i="28" a="1"/>
  <c r="G251" i="28" s="1"/>
  <c r="I265" i="28" a="1"/>
  <c r="I265" i="28" s="1"/>
  <c r="B280" i="28" a="1"/>
  <c r="B280" i="28" s="1"/>
  <c r="F294" i="28" a="1"/>
  <c r="F294" i="28" s="1"/>
  <c r="H308" i="28" a="1"/>
  <c r="H308" i="28" s="1"/>
  <c r="A323" i="28" a="1"/>
  <c r="A323" i="28" s="1"/>
  <c r="I177" i="28" a="1"/>
  <c r="I177" i="28" s="1"/>
  <c r="H221" i="28" a="1"/>
  <c r="H221" i="28" s="1"/>
  <c r="I235" i="28" a="1"/>
  <c r="I235" i="28" s="1"/>
  <c r="B250" i="28" a="1"/>
  <c r="B250" i="28" s="1"/>
  <c r="D264" i="28" a="1"/>
  <c r="D264" i="28" s="1"/>
  <c r="F278" i="28" a="1"/>
  <c r="F278" i="28" s="1"/>
  <c r="E292" i="28" a="1"/>
  <c r="E292" i="28" s="1"/>
  <c r="G306" i="28" a="1"/>
  <c r="G306" i="28" s="1"/>
  <c r="I320" i="28" a="1"/>
  <c r="I320" i="28" s="1"/>
  <c r="D192" i="28" a="1"/>
  <c r="D192" i="28" s="1"/>
  <c r="D225" i="28" a="1"/>
  <c r="D225" i="28" s="1"/>
  <c r="F239" i="28" a="1"/>
  <c r="F239" i="28" s="1"/>
  <c r="H253" i="28" a="1"/>
  <c r="H253" i="28" s="1"/>
  <c r="A268" i="28" a="1"/>
  <c r="A268" i="28" s="1"/>
  <c r="C282" i="28" a="1"/>
  <c r="C282" i="28" s="1"/>
  <c r="E296" i="28" a="1"/>
  <c r="E296" i="28" s="1"/>
  <c r="G310" i="28" a="1"/>
  <c r="G310" i="28" s="1"/>
  <c r="I324" i="28" a="1"/>
  <c r="I324" i="28" s="1"/>
  <c r="F234" i="28" a="1"/>
  <c r="F234" i="28" s="1"/>
  <c r="I290" i="28" a="1"/>
  <c r="I290" i="28" s="1"/>
  <c r="I333" i="28" a="1"/>
  <c r="I333" i="28" s="1"/>
  <c r="B348" i="28" a="1"/>
  <c r="B348" i="28" s="1"/>
  <c r="D362" i="28" a="1"/>
  <c r="D362" i="28" s="1"/>
  <c r="G376" i="28" a="1"/>
  <c r="G376" i="28" s="1"/>
  <c r="C390" i="28" a="1"/>
  <c r="C390" i="28" s="1"/>
  <c r="I404" i="28" a="1"/>
  <c r="I404" i="28" s="1"/>
  <c r="D25" i="28" a="1"/>
  <c r="D25" i="28" s="1"/>
  <c r="D45" i="28" a="1"/>
  <c r="D45" i="28" s="1"/>
  <c r="G69" i="28" a="1"/>
  <c r="G69" i="28" s="1"/>
  <c r="C117" i="28" a="1"/>
  <c r="C117" i="28" s="1"/>
  <c r="G114" i="28" a="1"/>
  <c r="G114" i="28" s="1"/>
  <c r="D110" i="28" a="1"/>
  <c r="D110" i="28" s="1"/>
  <c r="D151" i="28" a="1"/>
  <c r="D151" i="28" s="1"/>
  <c r="F144" i="28" a="1"/>
  <c r="F144" i="28" s="1"/>
  <c r="B138" i="28" a="1"/>
  <c r="B138" i="28" s="1"/>
  <c r="F167" i="28" a="1"/>
  <c r="F167" i="28" s="1"/>
  <c r="A179" i="28" a="1"/>
  <c r="A179" i="28" s="1"/>
  <c r="B203" i="28" a="1"/>
  <c r="B203" i="28" s="1"/>
  <c r="B167" i="28" a="1"/>
  <c r="B167" i="28" s="1"/>
  <c r="A201" i="28" a="1"/>
  <c r="A201" i="28" s="1"/>
  <c r="I160" i="28" a="1"/>
  <c r="I160" i="28" s="1"/>
  <c r="A190" i="28" a="1"/>
  <c r="A190" i="28" s="1"/>
  <c r="C161" i="28" a="1"/>
  <c r="C161" i="28" s="1"/>
  <c r="I218" i="28" a="1"/>
  <c r="I218" i="28" s="1"/>
  <c r="G232" i="28" a="1"/>
  <c r="G232" i="28" s="1"/>
  <c r="I246" i="28" a="1"/>
  <c r="I246" i="28" s="1"/>
  <c r="B261" i="28" a="1"/>
  <c r="B261" i="28" s="1"/>
  <c r="D275" i="28" a="1"/>
  <c r="D275" i="28" s="1"/>
  <c r="F289" i="28" a="1"/>
  <c r="F289" i="28" s="1"/>
  <c r="H303" i="28" a="1"/>
  <c r="H303" i="28" s="1"/>
  <c r="A318" i="28" a="1"/>
  <c r="A318" i="28" s="1"/>
  <c r="C133" i="28" a="1"/>
  <c r="C133" i="28" s="1"/>
  <c r="A217" i="28" a="1"/>
  <c r="A217" i="28" s="1"/>
  <c r="C231" i="28" a="1"/>
  <c r="C231" i="28" s="1"/>
  <c r="E245" i="28" a="1"/>
  <c r="E245" i="28" s="1"/>
  <c r="G259" i="28" a="1"/>
  <c r="G259" i="28" s="1"/>
  <c r="I273" i="28" a="1"/>
  <c r="I273" i="28" s="1"/>
  <c r="I287" i="28" a="1"/>
  <c r="I287" i="28" s="1"/>
  <c r="B302" i="28" a="1"/>
  <c r="B302" i="28" s="1"/>
  <c r="D316" i="28" a="1"/>
  <c r="D316" i="28" s="1"/>
  <c r="E167" i="28" a="1"/>
  <c r="E167" i="28" s="1"/>
  <c r="I219" i="28" a="1"/>
  <c r="I219" i="28" s="1"/>
  <c r="I234" i="28" a="1"/>
  <c r="I234" i="28" s="1"/>
  <c r="B249" i="28" a="1"/>
  <c r="B249" i="28" s="1"/>
  <c r="D263" i="28" a="1"/>
  <c r="D263" i="28" s="1"/>
  <c r="F277" i="28" a="1"/>
  <c r="F277" i="28" s="1"/>
  <c r="I291" i="28" a="1"/>
  <c r="I291" i="28" s="1"/>
  <c r="B306" i="28" a="1"/>
  <c r="B306" i="28" s="1"/>
  <c r="D320" i="28" a="1"/>
  <c r="D320" i="28" s="1"/>
  <c r="G213" i="28" a="1"/>
  <c r="G213" i="28" s="1"/>
  <c r="I270" i="28" a="1"/>
  <c r="I270" i="28" s="1"/>
  <c r="G327" i="28" a="1"/>
  <c r="G327" i="28" s="1"/>
  <c r="C343" i="28" a="1"/>
  <c r="C343" i="28" s="1"/>
  <c r="E357" i="28" a="1"/>
  <c r="E357" i="28" s="1"/>
  <c r="F371" i="28" a="1"/>
  <c r="F371" i="28" s="1"/>
  <c r="H385" i="28" a="1"/>
  <c r="H385" i="28" s="1"/>
  <c r="I399" i="28" a="1"/>
  <c r="I399" i="28" s="1"/>
  <c r="D414" i="28" a="1"/>
  <c r="D414" i="28" s="1"/>
  <c r="F428" i="28" a="1"/>
  <c r="F428" i="28" s="1"/>
  <c r="A227" i="28" a="1"/>
  <c r="A227" i="28" s="1"/>
  <c r="I283" i="28" a="1"/>
  <c r="I283" i="28" s="1"/>
  <c r="C332" i="28" a="1"/>
  <c r="C332" i="28" s="1"/>
  <c r="E346" i="28" a="1"/>
  <c r="E346" i="28" s="1"/>
  <c r="G360" i="28" a="1"/>
  <c r="G360" i="28" s="1"/>
  <c r="C375" i="28" a="1"/>
  <c r="C375" i="28" s="1"/>
  <c r="F389" i="28" a="1"/>
  <c r="F389" i="28" s="1"/>
  <c r="F403" i="28" a="1"/>
  <c r="F403" i="28" s="1"/>
  <c r="D417" i="28" a="1"/>
  <c r="D417" i="28" s="1"/>
  <c r="A180" i="28" a="1"/>
  <c r="A180" i="28" s="1"/>
  <c r="F268" i="28" a="1"/>
  <c r="F268" i="28" s="1"/>
  <c r="G11" i="28" a="1"/>
  <c r="G11" i="28" s="1"/>
  <c r="F495" i="28" a="1"/>
  <c r="F495" i="28" s="1"/>
  <c r="I464" i="28" a="1"/>
  <c r="I464" i="28" s="1"/>
  <c r="E436" i="28" a="1"/>
  <c r="E436" i="28" s="1"/>
  <c r="F339" i="28" a="1"/>
  <c r="F339" i="28" s="1"/>
  <c r="I492" i="28" a="1"/>
  <c r="I492" i="28" s="1"/>
  <c r="E464" i="28" a="1"/>
  <c r="E464" i="28" s="1"/>
  <c r="A436" i="28" a="1"/>
  <c r="A436" i="28" s="1"/>
  <c r="E310" i="28" a="1"/>
  <c r="E310" i="28" s="1"/>
  <c r="I488" i="28" a="1"/>
  <c r="I488" i="28" s="1"/>
  <c r="F460" i="28" a="1"/>
  <c r="F460" i="28" s="1"/>
  <c r="A415" i="28" a="1"/>
  <c r="A415" i="28" s="1"/>
  <c r="E9" i="28" a="1"/>
  <c r="E9" i="28" s="1"/>
  <c r="F502" i="28" a="1"/>
  <c r="F502" i="28" s="1"/>
  <c r="E495" i="28" a="1"/>
  <c r="E495" i="28" s="1"/>
  <c r="D488" i="28" a="1"/>
  <c r="D488" i="28" s="1"/>
  <c r="C481" i="28" a="1"/>
  <c r="C481" i="28" s="1"/>
  <c r="B474" i="28" a="1"/>
  <c r="B474" i="28" s="1"/>
  <c r="A467" i="28" a="1"/>
  <c r="A467" i="28" s="1"/>
  <c r="G459" i="28" a="1"/>
  <c r="G459" i="28" s="1"/>
  <c r="F452" i="28" a="1"/>
  <c r="F452" i="28" s="1"/>
  <c r="E445" i="28" a="1"/>
  <c r="E445" i="28" s="1"/>
  <c r="D438" i="28" a="1"/>
  <c r="D438" i="28" s="1"/>
  <c r="A423" i="28" a="1"/>
  <c r="A423" i="28" s="1"/>
  <c r="G394" i="28" a="1"/>
  <c r="G394" i="28" s="1"/>
  <c r="I363" i="28" a="1"/>
  <c r="I363" i="28" s="1"/>
  <c r="F335" i="28" a="1"/>
  <c r="F335" i="28" s="1"/>
  <c r="H235" i="28" a="1"/>
  <c r="H235" i="28" s="1"/>
  <c r="B505" i="28" a="1"/>
  <c r="B505" i="28" s="1"/>
  <c r="A498" i="28" a="1"/>
  <c r="A498" i="28" s="1"/>
  <c r="I490" i="28" a="1"/>
  <c r="I490" i="28" s="1"/>
  <c r="H483" i="28" a="1"/>
  <c r="H483" i="28" s="1"/>
  <c r="G476" i="28" a="1"/>
  <c r="G476" i="28" s="1"/>
  <c r="F469" i="28" a="1"/>
  <c r="F469" i="28" s="1"/>
  <c r="E462" i="28" a="1"/>
  <c r="E462" i="28" s="1"/>
  <c r="D455" i="28" a="1"/>
  <c r="D455" i="28" s="1"/>
  <c r="C448" i="28" a="1"/>
  <c r="C448" i="28" s="1"/>
  <c r="B441" i="28" a="1"/>
  <c r="B441" i="28" s="1"/>
  <c r="I432" i="28" a="1"/>
  <c r="I432" i="28" s="1"/>
  <c r="C409" i="28" a="1"/>
  <c r="C409" i="28" s="1"/>
  <c r="D381" i="28" a="1"/>
  <c r="D381" i="28" s="1"/>
  <c r="I352" i="28" a="1"/>
  <c r="I352" i="28" s="1"/>
  <c r="F307" i="28" a="1"/>
  <c r="F307" i="28" s="1"/>
  <c r="C9" i="28" a="1"/>
  <c r="C9" i="28" s="1"/>
  <c r="D502" i="28" a="1"/>
  <c r="D502" i="28" s="1"/>
  <c r="C495" i="28" a="1"/>
  <c r="C495" i="28" s="1"/>
  <c r="B488" i="28" a="1"/>
  <c r="B488" i="28" s="1"/>
  <c r="A481" i="28" a="1"/>
  <c r="A481" i="28" s="1"/>
  <c r="I473" i="28" a="1"/>
  <c r="I473" i="28" s="1"/>
  <c r="H466" i="28" a="1"/>
  <c r="H466" i="28" s="1"/>
  <c r="I459" i="28" a="1"/>
  <c r="I459" i="28" s="1"/>
  <c r="H452" i="28" a="1"/>
  <c r="H452" i="28" s="1"/>
  <c r="G445" i="28" a="1"/>
  <c r="G445" i="28" s="1"/>
  <c r="F438" i="28" a="1"/>
  <c r="F438" i="28" s="1"/>
  <c r="H423" i="28" a="1"/>
  <c r="H423" i="28" s="1"/>
  <c r="F395" i="28" a="1"/>
  <c r="F395" i="28" s="1"/>
  <c r="E366" i="28" a="1"/>
  <c r="E366" i="28" s="1"/>
  <c r="C338" i="28" a="1"/>
  <c r="C338" i="28" s="1"/>
  <c r="F251" i="28" a="1"/>
  <c r="F251" i="28" s="1"/>
  <c r="F431" i="28" a="1"/>
  <c r="F431" i="28" s="1"/>
  <c r="F424" i="28" a="1"/>
  <c r="F424" i="28" s="1"/>
  <c r="E417" i="28" a="1"/>
  <c r="E417" i="28" s="1"/>
  <c r="D410" i="28" a="1"/>
  <c r="D410" i="28" s="1"/>
  <c r="G403" i="28" a="1"/>
  <c r="G403" i="28" s="1"/>
  <c r="F396" i="28" a="1"/>
  <c r="F396" i="28" s="1"/>
  <c r="G389" i="28" a="1"/>
  <c r="G389" i="28" s="1"/>
  <c r="A382" i="28" a="1"/>
  <c r="A382" i="28" s="1"/>
  <c r="I374" i="28" a="1"/>
  <c r="I374" i="28" s="1"/>
  <c r="A368" i="28" a="1"/>
  <c r="A368" i="28" s="1"/>
  <c r="H360" i="28" a="1"/>
  <c r="H360" i="28" s="1"/>
  <c r="G353" i="28" a="1"/>
  <c r="G353" i="28" s="1"/>
  <c r="F346" i="28" a="1"/>
  <c r="F346" i="28" s="1"/>
  <c r="E339" i="28" a="1"/>
  <c r="E339" i="28" s="1"/>
  <c r="D332" i="28" a="1"/>
  <c r="D332" i="28" s="1"/>
  <c r="F301" i="28" a="1"/>
  <c r="F301" i="28" s="1"/>
  <c r="G222" i="28" a="1"/>
  <c r="G222" i="28" s="1"/>
  <c r="G415" i="28" a="1"/>
  <c r="G415" i="28" s="1"/>
  <c r="I397" i="28" a="1"/>
  <c r="I397" i="28" s="1"/>
  <c r="D378" i="28" a="1"/>
  <c r="D378" i="28" s="1"/>
  <c r="I358" i="28" a="1"/>
  <c r="I358" i="28" s="1"/>
  <c r="G340" i="28" a="1"/>
  <c r="G340" i="28" s="1"/>
  <c r="I296" i="28" a="1"/>
  <c r="I296" i="28" s="1"/>
  <c r="H220" i="28" a="1"/>
  <c r="H220" i="28" s="1"/>
  <c r="G422" i="28" a="1"/>
  <c r="G422" i="28" s="1"/>
  <c r="G374" i="28" a="1"/>
  <c r="G374" i="28" s="1"/>
  <c r="F283" i="28" a="1"/>
  <c r="F283" i="28" s="1"/>
  <c r="G294" i="28" a="1"/>
  <c r="G294" i="28" s="1"/>
  <c r="A238" i="28" a="1"/>
  <c r="A238" i="28" s="1"/>
  <c r="I304" i="28" a="1"/>
  <c r="I304" i="28" s="1"/>
  <c r="F248" i="28" a="1"/>
  <c r="F248" i="28" s="1"/>
  <c r="I413" i="28" a="1"/>
  <c r="I413" i="28" s="1"/>
  <c r="I47" i="28" a="1"/>
  <c r="I47" i="28" s="1"/>
  <c r="I102" i="28" a="1"/>
  <c r="I102" i="28" s="1"/>
  <c r="G137" i="28" a="1"/>
  <c r="G137" i="28" s="1"/>
  <c r="H149" i="28" a="1"/>
  <c r="H149" i="28" s="1"/>
  <c r="H142" i="28" a="1"/>
  <c r="H142" i="28" s="1"/>
  <c r="I185" i="28" a="1"/>
  <c r="I185" i="28" s="1"/>
  <c r="D213" i="28" a="1"/>
  <c r="D213" i="28" s="1"/>
  <c r="H178" i="28" a="1"/>
  <c r="H178" i="28" s="1"/>
  <c r="E211" i="28" a="1"/>
  <c r="E211" i="28" s="1"/>
  <c r="G176" i="28" a="1"/>
  <c r="G176" i="28" s="1"/>
  <c r="G200" i="28" a="1"/>
  <c r="G200" i="28" s="1"/>
  <c r="E191" i="28" a="1"/>
  <c r="E191" i="28" s="1"/>
  <c r="F223" i="28" a="1"/>
  <c r="F223" i="28" s="1"/>
  <c r="H237" i="28" a="1"/>
  <c r="H237" i="28" s="1"/>
  <c r="A252" i="28" a="1"/>
  <c r="A252" i="28" s="1"/>
  <c r="C266" i="28" a="1"/>
  <c r="C266" i="28" s="1"/>
  <c r="E280" i="28" a="1"/>
  <c r="E280" i="28" s="1"/>
  <c r="I294" i="28" a="1"/>
  <c r="I294" i="28" s="1"/>
  <c r="B309" i="28" a="1"/>
  <c r="B309" i="28" s="1"/>
  <c r="D323" i="28" a="1"/>
  <c r="D323" i="28" s="1"/>
  <c r="G180" i="28" a="1"/>
  <c r="G180" i="28" s="1"/>
  <c r="B222" i="28" a="1"/>
  <c r="B222" i="28" s="1"/>
  <c r="D236" i="28" a="1"/>
  <c r="D236" i="28" s="1"/>
  <c r="F250" i="28" a="1"/>
  <c r="F250" i="28" s="1"/>
  <c r="H264" i="28" a="1"/>
  <c r="H264" i="28" s="1"/>
  <c r="A279" i="28" a="1"/>
  <c r="A279" i="28" s="1"/>
  <c r="C293" i="28" a="1"/>
  <c r="C293" i="28" s="1"/>
  <c r="E307" i="28" a="1"/>
  <c r="E307" i="28" s="1"/>
  <c r="G321" i="28" a="1"/>
  <c r="G321" i="28" s="1"/>
  <c r="B194" i="28" a="1"/>
  <c r="B194" i="28" s="1"/>
  <c r="H225" i="28" a="1"/>
  <c r="H225" i="28" s="1"/>
  <c r="A240" i="28" a="1"/>
  <c r="A240" i="28" s="1"/>
  <c r="C254" i="28" a="1"/>
  <c r="C254" i="28" s="1"/>
  <c r="E268" i="28" a="1"/>
  <c r="E268" i="28" s="1"/>
  <c r="G282" i="28" a="1"/>
  <c r="G282" i="28" s="1"/>
  <c r="C297" i="28" a="1"/>
  <c r="C297" i="28" s="1"/>
  <c r="E311" i="28" a="1"/>
  <c r="E311" i="28" s="1"/>
  <c r="D325" i="28" a="1"/>
  <c r="D325" i="28" s="1"/>
  <c r="B236" i="28" a="1"/>
  <c r="B236" i="28" s="1"/>
  <c r="D292" i="28" a="1"/>
  <c r="D292" i="28" s="1"/>
  <c r="D334" i="28" a="1"/>
  <c r="D334" i="28" s="1"/>
  <c r="F348" i="28" a="1"/>
  <c r="F348" i="28" s="1"/>
  <c r="H362" i="28" a="1"/>
  <c r="H362" i="28" s="1"/>
  <c r="B377" i="28" a="1"/>
  <c r="B377" i="28" s="1"/>
  <c r="A391" i="28" a="1"/>
  <c r="A391" i="28" s="1"/>
  <c r="C405" i="28" a="1"/>
  <c r="C405" i="28" s="1"/>
  <c r="H31" i="28" a="1"/>
  <c r="H31" i="28" s="1"/>
  <c r="C51" i="28" a="1"/>
  <c r="C51" i="28" s="1"/>
  <c r="F56" i="28" a="1"/>
  <c r="F56" i="28" s="1"/>
  <c r="A41" i="28" a="1"/>
  <c r="A41" i="28" s="1"/>
  <c r="G120" i="28" a="1"/>
  <c r="G120" i="28" s="1"/>
  <c r="D116" i="28" a="1"/>
  <c r="D116" i="28" s="1"/>
  <c r="E157" i="28" a="1"/>
  <c r="E157" i="28" s="1"/>
  <c r="B151" i="28" a="1"/>
  <c r="B151" i="28" s="1"/>
  <c r="C142" i="28" a="1"/>
  <c r="C142" i="28" s="1"/>
  <c r="B85" i="28" a="1"/>
  <c r="B85" i="28" s="1"/>
  <c r="B182" i="28" a="1"/>
  <c r="B182" i="28" s="1"/>
  <c r="C206" i="28" a="1"/>
  <c r="C206" i="28" s="1"/>
  <c r="I170" i="28" a="1"/>
  <c r="I170" i="28" s="1"/>
  <c r="B204" i="28" a="1"/>
  <c r="B204" i="28" s="1"/>
  <c r="C169" i="28" a="1"/>
  <c r="C169" i="28" s="1"/>
  <c r="B193" i="28" a="1"/>
  <c r="B193" i="28" s="1"/>
  <c r="H171" i="28" a="1"/>
  <c r="H171" i="28" s="1"/>
  <c r="B220" i="28" a="1"/>
  <c r="B220" i="28" s="1"/>
  <c r="I233" i="28" a="1"/>
  <c r="I233" i="28" s="1"/>
  <c r="B248" i="28" a="1"/>
  <c r="B248" i="28" s="1"/>
  <c r="D262" i="28" a="1"/>
  <c r="D262" i="28" s="1"/>
  <c r="F276" i="28" a="1"/>
  <c r="F276" i="28" s="1"/>
  <c r="A291" i="28" a="1"/>
  <c r="A291" i="28" s="1"/>
  <c r="C305" i="28" a="1"/>
  <c r="C305" i="28" s="1"/>
  <c r="E319" i="28" a="1"/>
  <c r="E319" i="28" s="1"/>
  <c r="A157" i="28" a="1"/>
  <c r="A157" i="28" s="1"/>
  <c r="C218" i="28" a="1"/>
  <c r="C218" i="28" s="1"/>
  <c r="D232" i="28" a="1"/>
  <c r="D232" i="28" s="1"/>
  <c r="F246" i="28" a="1"/>
  <c r="F246" i="28" s="1"/>
  <c r="H260" i="28" a="1"/>
  <c r="H260" i="28" s="1"/>
  <c r="A275" i="28" a="1"/>
  <c r="A275" i="28" s="1"/>
  <c r="I288" i="28" a="1"/>
  <c r="I288" i="28" s="1"/>
  <c r="B303" i="28" a="1"/>
  <c r="B303" i="28" s="1"/>
  <c r="D317" i="28" a="1"/>
  <c r="D317" i="28" s="1"/>
  <c r="F172" i="28" a="1"/>
  <c r="F172" i="28" s="1"/>
  <c r="E221" i="28" a="1"/>
  <c r="E221" i="28" s="1"/>
  <c r="A236" i="28" a="1"/>
  <c r="A236" i="28" s="1"/>
  <c r="C250" i="28" a="1"/>
  <c r="C250" i="28" s="1"/>
  <c r="E264" i="28" a="1"/>
  <c r="E264" i="28" s="1"/>
  <c r="G278" i="28" a="1"/>
  <c r="G278" i="28" s="1"/>
  <c r="I292" i="28" a="1"/>
  <c r="I292" i="28" s="1"/>
  <c r="B307" i="28" a="1"/>
  <c r="B307" i="28" s="1"/>
  <c r="D321" i="28" a="1"/>
  <c r="D321" i="28" s="1"/>
  <c r="D220" i="28" a="1"/>
  <c r="D220" i="28" s="1"/>
  <c r="C277" i="28" a="1"/>
  <c r="C277" i="28" s="1"/>
  <c r="D330" i="28" a="1"/>
  <c r="D330" i="28" s="1"/>
  <c r="F344" i="28" a="1"/>
  <c r="F344" i="28" s="1"/>
  <c r="H358" i="28" a="1"/>
  <c r="H358" i="28" s="1"/>
  <c r="B373" i="28" a="1"/>
  <c r="B373" i="28" s="1"/>
  <c r="A387" i="28" a="1"/>
  <c r="A387" i="28" s="1"/>
  <c r="D401" i="28" a="1"/>
  <c r="D401" i="28" s="1"/>
  <c r="F415" i="28" a="1"/>
  <c r="F415" i="28" s="1"/>
  <c r="B61" i="28" a="1"/>
  <c r="B61" i="28" s="1"/>
  <c r="E55" i="28" a="1"/>
  <c r="E55" i="28" s="1"/>
  <c r="E103" i="28" a="1"/>
  <c r="E103" i="28" s="1"/>
  <c r="F99" i="28" a="1"/>
  <c r="F99" i="28" s="1"/>
  <c r="H95" i="28" a="1"/>
  <c r="H95" i="28" s="1"/>
  <c r="B137" i="28" a="1"/>
  <c r="B137" i="28" s="1"/>
  <c r="B130" i="28" a="1"/>
  <c r="B130" i="28" s="1"/>
  <c r="C128" i="28" a="1"/>
  <c r="C128" i="28" s="1"/>
  <c r="E160" i="28" a="1"/>
  <c r="E160" i="28" s="1"/>
  <c r="I171" i="28" a="1"/>
  <c r="I171" i="28" s="1"/>
  <c r="A196" i="28" a="1"/>
  <c r="A196" i="28" s="1"/>
  <c r="C140" i="28" a="1"/>
  <c r="C140" i="28" s="1"/>
  <c r="I193" i="28" a="1"/>
  <c r="I193" i="28" s="1"/>
  <c r="E134" i="28" a="1"/>
  <c r="E134" i="28" s="1"/>
  <c r="G184" i="28" a="1"/>
  <c r="G184" i="28" s="1"/>
  <c r="F211" i="28" a="1"/>
  <c r="F211" i="28" s="1"/>
  <c r="E212" i="28" a="1"/>
  <c r="E212" i="28" s="1"/>
  <c r="B229" i="28" a="1"/>
  <c r="B229" i="28" s="1"/>
  <c r="D243" i="28" a="1"/>
  <c r="D243" i="28" s="1"/>
  <c r="F257" i="28" a="1"/>
  <c r="F257" i="28" s="1"/>
  <c r="H271" i="28" a="1"/>
  <c r="H271" i="28" s="1"/>
  <c r="A286" i="28" a="1"/>
  <c r="A286" i="28" s="1"/>
  <c r="C300" i="28" a="1"/>
  <c r="C300" i="28" s="1"/>
  <c r="E314" i="28" a="1"/>
  <c r="E314" i="28" s="1"/>
  <c r="G328" i="28" a="1"/>
  <c r="G328" i="28" s="1"/>
  <c r="B206" i="28" a="1"/>
  <c r="B206" i="28" s="1"/>
  <c r="G227" i="28" a="1"/>
  <c r="G227" i="28" s="1"/>
  <c r="I241" i="28" a="1"/>
  <c r="I241" i="28" s="1"/>
  <c r="B256" i="28" a="1"/>
  <c r="B256" i="28" s="1"/>
  <c r="D270" i="28" a="1"/>
  <c r="D270" i="28" s="1"/>
  <c r="F284" i="28" a="1"/>
  <c r="F284" i="28" s="1"/>
  <c r="F298" i="28" a="1"/>
  <c r="F298" i="28" s="1"/>
  <c r="H312" i="28" a="1"/>
  <c r="H312" i="28" s="1"/>
  <c r="I100" i="28" a="1"/>
  <c r="I100" i="28" s="1"/>
  <c r="H214" i="28" a="1"/>
  <c r="H214" i="28" s="1"/>
  <c r="D231" i="28" a="1"/>
  <c r="D231" i="28" s="1"/>
  <c r="F245" i="28" a="1"/>
  <c r="F245" i="28" s="1"/>
  <c r="H259" i="28" a="1"/>
  <c r="H259" i="28" s="1"/>
  <c r="A274" i="28" a="1"/>
  <c r="A274" i="28" s="1"/>
  <c r="D288" i="28" a="1"/>
  <c r="D288" i="28" s="1"/>
  <c r="F302" i="28" a="1"/>
  <c r="F302" i="28" s="1"/>
  <c r="H316" i="28" a="1"/>
  <c r="H316" i="28" s="1"/>
  <c r="G83" i="28" a="1"/>
  <c r="G83" i="28" s="1"/>
  <c r="G256" i="28" a="1"/>
  <c r="G256" i="28" s="1"/>
  <c r="G313" i="28" a="1"/>
  <c r="G313" i="28" s="1"/>
  <c r="G339" i="28" a="1"/>
  <c r="G339" i="28" s="1"/>
  <c r="I353" i="28" a="1"/>
  <c r="I353" i="28" s="1"/>
  <c r="H367" i="28" a="1"/>
  <c r="H367" i="28" s="1"/>
  <c r="C382" i="28" a="1"/>
  <c r="C382" i="28" s="1"/>
  <c r="D396" i="28" a="1"/>
  <c r="D396" i="28" s="1"/>
  <c r="A411" i="28" a="1"/>
  <c r="A411" i="28" s="1"/>
  <c r="C425" i="28" a="1"/>
  <c r="C425" i="28" s="1"/>
  <c r="G201" i="28" a="1"/>
  <c r="G201" i="28" s="1"/>
  <c r="G269" i="28" a="1"/>
  <c r="G269" i="28" s="1"/>
  <c r="A327" i="28" a="1"/>
  <c r="A327" i="28" s="1"/>
  <c r="I342" i="28" a="1"/>
  <c r="I342" i="28" s="1"/>
  <c r="B357" i="28" a="1"/>
  <c r="B357" i="28" s="1"/>
  <c r="G371" i="28" a="1"/>
  <c r="G371" i="28" s="1"/>
  <c r="I385" i="28" a="1"/>
  <c r="I385" i="28" s="1"/>
  <c r="A400" i="28" a="1"/>
  <c r="A400" i="28" s="1"/>
  <c r="A414" i="28" a="1"/>
  <c r="A414" i="28" s="1"/>
  <c r="C428" i="28" a="1"/>
  <c r="C428" i="28" s="1"/>
  <c r="D254" i="28" a="1"/>
  <c r="D254" i="28" s="1"/>
  <c r="B310" i="28" a="1"/>
  <c r="B310" i="28" s="1"/>
  <c r="C490" i="28" a="1"/>
  <c r="C490" i="28" s="1"/>
  <c r="B479" i="28" a="1"/>
  <c r="B479" i="28" s="1"/>
  <c r="A443" i="28" a="1"/>
  <c r="A443" i="28" s="1"/>
  <c r="G367" i="28" a="1"/>
  <c r="G367" i="28" s="1"/>
  <c r="A500" i="28" a="1"/>
  <c r="A500" i="28" s="1"/>
  <c r="F471" i="28" a="1"/>
  <c r="F471" i="28" s="1"/>
  <c r="F442" i="28" a="1"/>
  <c r="F442" i="28" s="1"/>
  <c r="A352" i="28" a="1"/>
  <c r="A352" i="28" s="1"/>
  <c r="A496" i="28" a="1"/>
  <c r="A496" i="28" s="1"/>
  <c r="F467" i="28" a="1"/>
  <c r="F467" i="28" s="1"/>
  <c r="C437" i="28" a="1"/>
  <c r="C437" i="28" s="1"/>
  <c r="E327" i="28" a="1"/>
  <c r="E327" i="28" s="1"/>
  <c r="D504" i="28" a="1"/>
  <c r="D504" i="28" s="1"/>
  <c r="C497" i="28" a="1"/>
  <c r="C497" i="28" s="1"/>
  <c r="B490" i="28" a="1"/>
  <c r="B490" i="28" s="1"/>
  <c r="A483" i="28" a="1"/>
  <c r="A483" i="28" s="1"/>
  <c r="I475" i="28" a="1"/>
  <c r="I475" i="28" s="1"/>
  <c r="H468" i="28" a="1"/>
  <c r="H468" i="28" s="1"/>
  <c r="D461" i="28" a="1"/>
  <c r="D461" i="28" s="1"/>
  <c r="C454" i="28" a="1"/>
  <c r="C454" i="28" s="1"/>
  <c r="B447" i="28" a="1"/>
  <c r="B447" i="28" s="1"/>
  <c r="A440" i="28" a="1"/>
  <c r="A440" i="28" s="1"/>
  <c r="G429" i="28" a="1"/>
  <c r="G429" i="28" s="1"/>
  <c r="F400" i="28" a="1"/>
  <c r="F400" i="28" s="1"/>
  <c r="C372" i="28" a="1"/>
  <c r="C372" i="28" s="1"/>
  <c r="G342" i="28" a="1"/>
  <c r="G342" i="28" s="1"/>
  <c r="D267" i="28" a="1"/>
  <c r="D267" i="28" s="1"/>
  <c r="I506" i="28" a="1"/>
  <c r="I506" i="28" s="1"/>
  <c r="H499" i="28" a="1"/>
  <c r="H499" i="28" s="1"/>
  <c r="G492" i="28" a="1"/>
  <c r="G492" i="28" s="1"/>
  <c r="F485" i="28" a="1"/>
  <c r="F485" i="28" s="1"/>
  <c r="E478" i="28" a="1"/>
  <c r="E478" i="28" s="1"/>
  <c r="D471" i="28" a="1"/>
  <c r="D471" i="28" s="1"/>
  <c r="C464" i="28" a="1"/>
  <c r="C464" i="28" s="1"/>
  <c r="A457" i="28" a="1"/>
  <c r="A457" i="28" s="1"/>
  <c r="I449" i="28" a="1"/>
  <c r="I449" i="28" s="1"/>
  <c r="H442" i="28" a="1"/>
  <c r="H442" i="28" s="1"/>
  <c r="C436" i="28" a="1"/>
  <c r="C436" i="28" s="1"/>
  <c r="I415" i="28" a="1"/>
  <c r="I415" i="28" s="1"/>
  <c r="H387" i="28" a="1"/>
  <c r="H387" i="28" s="1"/>
  <c r="A360" i="28" a="1"/>
  <c r="A360" i="28" s="1"/>
  <c r="F331" i="28" a="1"/>
  <c r="F331" i="28" s="1"/>
  <c r="F221" i="28" a="1"/>
  <c r="F221" i="28" s="1"/>
  <c r="B504" i="28" a="1"/>
  <c r="B504" i="28" s="1"/>
  <c r="A497" i="28" a="1"/>
  <c r="A497" i="28" s="1"/>
  <c r="I489" i="28" a="1"/>
  <c r="I489" i="28" s="1"/>
  <c r="H482" i="28" a="1"/>
  <c r="H482" i="28" s="1"/>
  <c r="G475" i="28" a="1"/>
  <c r="G475" i="28" s="1"/>
  <c r="F468" i="28" a="1"/>
  <c r="F468" i="28" s="1"/>
  <c r="F461" i="28" a="1"/>
  <c r="F461" i="28" s="1"/>
  <c r="E454" i="28" a="1"/>
  <c r="E454" i="28" s="1"/>
  <c r="D447" i="28" a="1"/>
  <c r="D447" i="28" s="1"/>
  <c r="C440" i="28" a="1"/>
  <c r="C440" i="28" s="1"/>
  <c r="B431" i="28" a="1"/>
  <c r="B431" i="28" s="1"/>
  <c r="G402" i="28" a="1"/>
  <c r="G402" i="28" s="1"/>
  <c r="A373" i="28" a="1"/>
  <c r="A373" i="28" s="1"/>
  <c r="D345" i="28" a="1"/>
  <c r="D345" i="28" s="1"/>
  <c r="B283" i="28" a="1"/>
  <c r="B283" i="28" s="1"/>
  <c r="F433" i="28" a="1"/>
  <c r="F433" i="28" s="1"/>
  <c r="C426" i="28" a="1"/>
  <c r="C426" i="28" s="1"/>
  <c r="B419" i="28" a="1"/>
  <c r="B419" i="28" s="1"/>
  <c r="A412" i="28" a="1"/>
  <c r="A412" i="28" s="1"/>
  <c r="E405" i="28" a="1"/>
  <c r="E405" i="28" s="1"/>
  <c r="D398" i="28" a="1"/>
  <c r="D398" i="28" s="1"/>
  <c r="C391" i="28" a="1"/>
  <c r="C391" i="28" s="1"/>
  <c r="F383" i="28" a="1"/>
  <c r="F383" i="28" s="1"/>
  <c r="E376" i="28" a="1"/>
  <c r="E376" i="28" s="1"/>
  <c r="G369" i="28" a="1"/>
  <c r="G369" i="28" s="1"/>
  <c r="F362" i="28" a="1"/>
  <c r="F362" i="28" s="1"/>
  <c r="E355" i="28" a="1"/>
  <c r="E355" i="28" s="1"/>
  <c r="D348" i="28" a="1"/>
  <c r="D348" i="28" s="1"/>
  <c r="C341" i="28" a="1"/>
  <c r="C341" i="28" s="1"/>
  <c r="B334" i="28" a="1"/>
  <c r="B334" i="28" s="1"/>
  <c r="C317" i="28" a="1"/>
  <c r="C317" i="28" s="1"/>
  <c r="H244" i="28" a="1"/>
  <c r="H244" i="28" s="1"/>
  <c r="G420" i="28" a="1"/>
  <c r="G420" i="28" s="1"/>
  <c r="H401" i="28" a="1"/>
  <c r="H401" i="28" s="1"/>
  <c r="I383" i="28" a="1"/>
  <c r="I383" i="28" s="1"/>
  <c r="B364" i="28" a="1"/>
  <c r="B364" i="28" s="1"/>
  <c r="G344" i="28" a="1"/>
  <c r="G344" i="28" s="1"/>
  <c r="C318" i="28" a="1"/>
  <c r="C318" i="28" s="1"/>
  <c r="G239" i="28" a="1"/>
  <c r="G239" i="28" s="1"/>
  <c r="I426" i="28" a="1"/>
  <c r="I426" i="28" s="1"/>
  <c r="G388" i="28" a="1"/>
  <c r="G388" i="28" s="1"/>
  <c r="B332" i="28" a="1"/>
  <c r="B332" i="28" s="1"/>
  <c r="I308" i="28" a="1"/>
  <c r="I308" i="28" s="1"/>
  <c r="C252" i="28" a="1"/>
  <c r="C252" i="28" s="1"/>
  <c r="B319" i="28" a="1"/>
  <c r="B319" i="28" s="1"/>
  <c r="H262" i="28" a="1"/>
  <c r="H262" i="28" s="1"/>
  <c r="H170" i="28" a="1"/>
  <c r="H170" i="28" s="1"/>
  <c r="B278" i="28" a="1"/>
  <c r="B278" i="28" s="1"/>
  <c r="G221" i="28" a="1"/>
  <c r="G221" i="28" s="1"/>
  <c r="G207" i="28" a="1"/>
  <c r="G207" i="28" s="1"/>
  <c r="D73" i="28" a="1"/>
  <c r="D73" i="28" s="1"/>
  <c r="G206" i="28" a="1"/>
  <c r="G206" i="28" s="1"/>
  <c r="F193" i="28" a="1"/>
  <c r="F193" i="28" s="1"/>
  <c r="E248" i="28" a="1"/>
  <c r="E248" i="28" s="1"/>
  <c r="F305" i="28" a="1"/>
  <c r="F305" i="28" s="1"/>
  <c r="H232" i="28" a="1"/>
  <c r="H232" i="28" s="1"/>
  <c r="G289" i="28" a="1"/>
  <c r="G289" i="28" s="1"/>
  <c r="C222" i="28" a="1"/>
  <c r="C222" i="28" s="1"/>
  <c r="B279" i="28" a="1"/>
  <c r="B279" i="28" s="1"/>
  <c r="I221" i="28" a="1"/>
  <c r="I221" i="28" s="1"/>
  <c r="C359" i="28" a="1"/>
  <c r="C359" i="28" s="1"/>
  <c r="A416" i="28" a="1"/>
  <c r="A416" i="28" s="1"/>
  <c r="E106" i="28" a="1"/>
  <c r="E106" i="28" s="1"/>
  <c r="D132" i="28" a="1"/>
  <c r="D132" i="28" s="1"/>
  <c r="A152" i="28" a="1"/>
  <c r="A152" i="28" s="1"/>
  <c r="B215" i="28" a="1"/>
  <c r="B215" i="28" s="1"/>
  <c r="H258" i="28" a="1"/>
  <c r="H258" i="28" s="1"/>
  <c r="I315" i="28" a="1"/>
  <c r="I315" i="28" s="1"/>
  <c r="A243" i="28" a="1"/>
  <c r="A243" i="28" s="1"/>
  <c r="F299" i="28" a="1"/>
  <c r="F299" i="28" s="1"/>
  <c r="E232" i="28" a="1"/>
  <c r="E232" i="28" s="1"/>
  <c r="D289" i="28" a="1"/>
  <c r="D289" i="28" s="1"/>
  <c r="A263" i="28" a="1"/>
  <c r="A263" i="28" s="1"/>
  <c r="E369" i="28" a="1"/>
  <c r="E369" i="28" s="1"/>
  <c r="I46" i="28" a="1"/>
  <c r="I46" i="28" s="1"/>
  <c r="H81" i="28" a="1"/>
  <c r="H81" i="28" s="1"/>
  <c r="D153" i="28" a="1"/>
  <c r="D153" i="28" s="1"/>
  <c r="H186" i="28" a="1"/>
  <c r="H186" i="28" s="1"/>
  <c r="F198" i="28" a="1"/>
  <c r="F198" i="28" s="1"/>
  <c r="C268" i="28" a="1"/>
  <c r="C268" i="28" s="1"/>
  <c r="B325" i="28" a="1"/>
  <c r="B325" i="28" s="1"/>
  <c r="F252" i="28" a="1"/>
  <c r="F252" i="28" s="1"/>
  <c r="C309" i="28" a="1"/>
  <c r="C309" i="28" s="1"/>
  <c r="A242" i="28" a="1"/>
  <c r="A242" i="28" s="1"/>
  <c r="A299" i="28" a="1"/>
  <c r="A299" i="28" s="1"/>
  <c r="E299" i="28" a="1"/>
  <c r="E299" i="28" s="1"/>
  <c r="G378" i="28" a="1"/>
  <c r="G378" i="28" s="1"/>
  <c r="D435" i="28" a="1"/>
  <c r="D435" i="28" s="1"/>
  <c r="F353" i="28" a="1"/>
  <c r="F353" i="28" s="1"/>
  <c r="C410" i="28" a="1"/>
  <c r="C410" i="28" s="1"/>
  <c r="G470" i="28" a="1"/>
  <c r="G470" i="28" s="1"/>
  <c r="B507" i="28" a="1"/>
  <c r="B507" i="28" s="1"/>
  <c r="B503" i="28" a="1"/>
  <c r="B503" i="28" s="1"/>
  <c r="B506" i="28" a="1"/>
  <c r="B506" i="28" s="1"/>
  <c r="G477" i="28" a="1"/>
  <c r="G477" i="28" s="1"/>
  <c r="C449" i="28" a="1"/>
  <c r="C449" i="28" s="1"/>
  <c r="F378" i="28" a="1"/>
  <c r="F378" i="28" s="1"/>
  <c r="F501" i="28" a="1"/>
  <c r="F501" i="28" s="1"/>
  <c r="B473" i="28" a="1"/>
  <c r="B473" i="28" s="1"/>
  <c r="E444" i="28" a="1"/>
  <c r="E444" i="28" s="1"/>
  <c r="I366" i="28" a="1"/>
  <c r="I366" i="28" s="1"/>
  <c r="H498" i="28" a="1"/>
  <c r="H498" i="28" s="1"/>
  <c r="D470" i="28" a="1"/>
  <c r="D470" i="28" s="1"/>
  <c r="I441" i="28" a="1"/>
  <c r="I441" i="28" s="1"/>
  <c r="E352" i="28" a="1"/>
  <c r="E352" i="28" s="1"/>
  <c r="C421" i="28" a="1"/>
  <c r="C421" i="28" s="1"/>
  <c r="I392" i="28" a="1"/>
  <c r="I392" i="28" s="1"/>
  <c r="C364" i="28" a="1"/>
  <c r="C364" i="28" s="1"/>
  <c r="I335" i="28" a="1"/>
  <c r="I335" i="28" s="1"/>
  <c r="E406" i="28" a="1"/>
  <c r="E406" i="28" s="1"/>
  <c r="E330" i="28" a="1"/>
  <c r="E330" i="28" s="1"/>
  <c r="D346" i="28" a="1"/>
  <c r="D346" i="28" s="1"/>
  <c r="A277" i="28" a="1"/>
  <c r="A277" i="28" s="1"/>
  <c r="I263" i="28" a="1"/>
  <c r="I263" i="28" s="1"/>
  <c r="E174" i="28" a="1"/>
  <c r="E174" i="28" s="1"/>
  <c r="C158" i="28" a="1"/>
  <c r="C158" i="28" s="1"/>
  <c r="C69" i="28" a="1"/>
  <c r="C69" i="28" s="1"/>
  <c r="G202" i="28" a="1"/>
  <c r="G202" i="28" s="1"/>
  <c r="H493" i="28" a="1"/>
  <c r="H493" i="28" s="1"/>
  <c r="B440" i="28" a="1"/>
  <c r="B440" i="28" s="1"/>
  <c r="B450" i="28" a="1"/>
  <c r="B450" i="28" s="1"/>
  <c r="G466" i="28" a="1"/>
  <c r="G466" i="28" s="1"/>
  <c r="E480" i="28" a="1"/>
  <c r="E480" i="28" s="1"/>
  <c r="E476" i="28" a="1"/>
  <c r="E476" i="28" s="1"/>
  <c r="C501" i="28" a="1"/>
  <c r="C501" i="28" s="1"/>
  <c r="D492" i="28" a="1"/>
  <c r="D492" i="28" s="1"/>
  <c r="E483" i="28" a="1"/>
  <c r="E483" i="28" s="1"/>
  <c r="D476" i="28" a="1"/>
  <c r="D476" i="28" s="1"/>
  <c r="C469" i="28" a="1"/>
  <c r="C469" i="28" s="1"/>
  <c r="B462" i="28" a="1"/>
  <c r="B462" i="28" s="1"/>
  <c r="A455" i="28" a="1"/>
  <c r="A455" i="28" s="1"/>
  <c r="I447" i="28" a="1"/>
  <c r="I447" i="28" s="1"/>
  <c r="H440" i="28" a="1"/>
  <c r="H440" i="28" s="1"/>
  <c r="G430" i="28" a="1"/>
  <c r="G430" i="28" s="1"/>
  <c r="D403" i="28" a="1"/>
  <c r="D403" i="28" s="1"/>
  <c r="H373" i="28" a="1"/>
  <c r="H373" i="28" s="1"/>
  <c r="E344" i="28" a="1"/>
  <c r="E344" i="28" s="1"/>
  <c r="G273" i="28" a="1"/>
  <c r="G273" i="28" s="1"/>
  <c r="D507" i="28" a="1"/>
  <c r="D507" i="28" s="1"/>
  <c r="C500" i="28" a="1"/>
  <c r="C500" i="28" s="1"/>
  <c r="B493" i="28" a="1"/>
  <c r="B493" i="28" s="1"/>
  <c r="A486" i="28" a="1"/>
  <c r="A486" i="28" s="1"/>
  <c r="I478" i="28" a="1"/>
  <c r="I478" i="28" s="1"/>
  <c r="H471" i="28" a="1"/>
  <c r="H471" i="28" s="1"/>
  <c r="G464" i="28" a="1"/>
  <c r="G464" i="28" s="1"/>
  <c r="E457" i="28" a="1"/>
  <c r="E457" i="28" s="1"/>
  <c r="D450" i="28" a="1"/>
  <c r="D450" i="28" s="1"/>
  <c r="C443" i="28" a="1"/>
  <c r="C443" i="28" s="1"/>
  <c r="G436" i="28" a="1"/>
  <c r="G436" i="28" s="1"/>
  <c r="F417" i="28" a="1"/>
  <c r="F417" i="28" s="1"/>
  <c r="D389" i="28" a="1"/>
  <c r="D389" i="28" s="1"/>
  <c r="H361" i="28" a="1"/>
  <c r="H361" i="28" s="1"/>
  <c r="D333" i="28" a="1"/>
  <c r="D333" i="28" s="1"/>
  <c r="B234" i="28" a="1"/>
  <c r="B234" i="28" s="1"/>
  <c r="F504" i="28" a="1"/>
  <c r="F504" i="28" s="1"/>
  <c r="E497" i="28" a="1"/>
  <c r="E497" i="28" s="1"/>
  <c r="D490" i="28" a="1"/>
  <c r="D490" i="28" s="1"/>
  <c r="C483" i="28" a="1"/>
  <c r="C483" i="28" s="1"/>
  <c r="B476" i="28" a="1"/>
  <c r="B476" i="28" s="1"/>
  <c r="A469" i="28" a="1"/>
  <c r="A469" i="28" s="1"/>
  <c r="I461" i="28" a="1"/>
  <c r="I461" i="28" s="1"/>
  <c r="H454" i="28" a="1"/>
  <c r="H454" i="28" s="1"/>
  <c r="G447" i="28" a="1"/>
  <c r="G447" i="28" s="1"/>
  <c r="F440" i="28" a="1"/>
  <c r="F440" i="28" s="1"/>
  <c r="I431" i="28" a="1"/>
  <c r="I431" i="28" s="1"/>
  <c r="B404" i="28" a="1"/>
  <c r="B404" i="28" s="1"/>
  <c r="C376" i="28" a="1"/>
  <c r="C376" i="28" s="1"/>
  <c r="B347" i="28" a="1"/>
  <c r="B347" i="28" s="1"/>
  <c r="B289" i="28" a="1"/>
  <c r="B289" i="28" s="1"/>
  <c r="A434" i="28" a="1"/>
  <c r="A434" i="28" s="1"/>
  <c r="G426" i="28" a="1"/>
  <c r="G426" i="28" s="1"/>
  <c r="F419" i="28" a="1"/>
  <c r="F419" i="28" s="1"/>
  <c r="E412" i="28" a="1"/>
  <c r="E412" i="28" s="1"/>
  <c r="H405" i="28" a="1"/>
  <c r="H405" i="28" s="1"/>
  <c r="G398" i="28" a="1"/>
  <c r="G398" i="28" s="1"/>
  <c r="G391" i="28" a="1"/>
  <c r="G391" i="28" s="1"/>
  <c r="A384" i="28" a="1"/>
  <c r="A384" i="28" s="1"/>
  <c r="I376" i="28" a="1"/>
  <c r="I376" i="28" s="1"/>
  <c r="B370" i="28" a="1"/>
  <c r="B370" i="28" s="1"/>
  <c r="A363" i="28" a="1"/>
  <c r="A363" i="28" s="1"/>
  <c r="I355" i="28" a="1"/>
  <c r="I355" i="28" s="1"/>
  <c r="H348" i="28" a="1"/>
  <c r="H348" i="28" s="1"/>
  <c r="G341" i="28" a="1"/>
  <c r="G341" i="28" s="1"/>
  <c r="F334" i="28" a="1"/>
  <c r="F334" i="28" s="1"/>
  <c r="I322" i="28" a="1"/>
  <c r="I322" i="28" s="1"/>
  <c r="E246" i="28" a="1"/>
  <c r="E246" i="28" s="1"/>
  <c r="D422" i="28" a="1"/>
  <c r="D422" i="28" s="1"/>
  <c r="C403" i="28" a="1"/>
  <c r="C403" i="28" s="1"/>
  <c r="D384" i="28" a="1"/>
  <c r="D384" i="28" s="1"/>
  <c r="H365" i="28" a="1"/>
  <c r="H365" i="28" s="1"/>
  <c r="A346" i="28" a="1"/>
  <c r="A346" i="28" s="1"/>
  <c r="G319" i="28" a="1"/>
  <c r="G319" i="28" s="1"/>
  <c r="A246" i="28" a="1"/>
  <c r="A246" i="28" s="1"/>
  <c r="B428" i="28" a="1"/>
  <c r="B428" i="28" s="1"/>
  <c r="C392" i="28" a="1"/>
  <c r="C392" i="28" s="1"/>
  <c r="G335" i="28" a="1"/>
  <c r="G335" i="28" s="1"/>
  <c r="E312" i="28" a="1"/>
  <c r="E312" i="28" s="1"/>
  <c r="H255" i="28" a="1"/>
  <c r="H255" i="28" s="1"/>
  <c r="G322" i="28" a="1"/>
  <c r="G322" i="28" s="1"/>
  <c r="D266" i="28" a="1"/>
  <c r="D266" i="28" s="1"/>
  <c r="B190" i="28" a="1"/>
  <c r="B190" i="28" s="1"/>
  <c r="G281" i="28" a="1"/>
  <c r="G281" i="28" s="1"/>
  <c r="H224" i="28" a="1"/>
  <c r="H224" i="28" s="1"/>
  <c r="G214" i="28" a="1"/>
  <c r="G214" i="28" s="1"/>
  <c r="F154" i="28" a="1"/>
  <c r="F154" i="28" s="1"/>
  <c r="G121" i="28" a="1"/>
  <c r="G121" i="28" s="1"/>
  <c r="C23" i="28" a="1"/>
  <c r="C23" i="28" s="1"/>
  <c r="G165" i="28" a="1"/>
  <c r="G165" i="28" s="1"/>
  <c r="H143" i="28" a="1"/>
  <c r="H143" i="28" s="1"/>
  <c r="F116" i="28" a="1"/>
  <c r="F116" i="28" s="1"/>
  <c r="A508" i="28" a="1"/>
  <c r="A508" i="28" s="1"/>
  <c r="I434" i="28" a="1"/>
  <c r="I434" i="28" s="1"/>
  <c r="A472" i="28" a="1"/>
  <c r="A472" i="28" s="1"/>
  <c r="F12" i="28" a="1"/>
  <c r="F12" i="28" s="1"/>
  <c r="C506" i="28" a="1"/>
  <c r="C506" i="28" s="1"/>
  <c r="I468" i="28" a="1"/>
  <c r="I468" i="28" s="1"/>
  <c r="B382" i="28" a="1"/>
  <c r="B382" i="28" s="1"/>
  <c r="I480" i="28" a="1"/>
  <c r="I480" i="28" s="1"/>
  <c r="A438" i="28" a="1"/>
  <c r="A438" i="28" s="1"/>
  <c r="D293" i="28" a="1"/>
  <c r="D293" i="28" s="1"/>
  <c r="D473" i="28" a="1"/>
  <c r="D473" i="28" s="1"/>
  <c r="G437" i="28" a="1"/>
  <c r="G437" i="28" s="1"/>
  <c r="D237" i="28" a="1"/>
  <c r="D237" i="28" s="1"/>
  <c r="D469" i="28" a="1"/>
  <c r="D469" i="28" s="1"/>
  <c r="E428" i="28" a="1"/>
  <c r="E428" i="28" s="1"/>
  <c r="D508" i="28" a="1"/>
  <c r="D508" i="28" s="1"/>
  <c r="H488" i="28" a="1"/>
  <c r="H488" i="28" s="1"/>
  <c r="I13" i="28" a="1"/>
  <c r="I13" i="28" s="1"/>
  <c r="B445" i="28" a="1"/>
  <c r="B445" i="28" s="1"/>
  <c r="H456" i="28" a="1"/>
  <c r="H456" i="28" s="1"/>
  <c r="E448" i="28" a="1"/>
  <c r="E448" i="28" s="1"/>
  <c r="E453" i="28" a="1"/>
  <c r="E453" i="28" s="1"/>
  <c r="I496" i="28" a="1"/>
  <c r="I496" i="28" s="1"/>
  <c r="E468" i="28" a="1"/>
  <c r="E468" i="28" s="1"/>
  <c r="G439" i="28" a="1"/>
  <c r="G439" i="28" s="1"/>
  <c r="H353" i="28" a="1"/>
  <c r="H353" i="28" s="1"/>
  <c r="E496" i="28" a="1"/>
  <c r="E496" i="28" s="1"/>
  <c r="A468" i="28" a="1"/>
  <c r="A468" i="28" s="1"/>
  <c r="C439" i="28" a="1"/>
  <c r="C439" i="28" s="1"/>
  <c r="H337" i="28" a="1"/>
  <c r="H337" i="28" s="1"/>
  <c r="E492" i="28" a="1"/>
  <c r="E492" i="28" s="1"/>
  <c r="A464" i="28" a="1"/>
  <c r="A464" i="28" s="1"/>
  <c r="E432" i="28" a="1"/>
  <c r="E432" i="28" s="1"/>
  <c r="F281" i="28" a="1"/>
  <c r="F281" i="28" s="1"/>
  <c r="E503" i="28" a="1"/>
  <c r="E503" i="28" s="1"/>
  <c r="D496" i="28" a="1"/>
  <c r="D496" i="28" s="1"/>
  <c r="C489" i="28" a="1"/>
  <c r="C489" i="28" s="1"/>
  <c r="B482" i="28" a="1"/>
  <c r="B482" i="28" s="1"/>
  <c r="A475" i="28" a="1"/>
  <c r="A475" i="28" s="1"/>
  <c r="I467" i="28" a="1"/>
  <c r="I467" i="28" s="1"/>
  <c r="E460" i="28" a="1"/>
  <c r="E460" i="28" s="1"/>
  <c r="D453" i="28" a="1"/>
  <c r="D453" i="28" s="1"/>
  <c r="C446" i="28" a="1"/>
  <c r="C446" i="28" s="1"/>
  <c r="B439" i="28" a="1"/>
  <c r="B439" i="28" s="1"/>
  <c r="D426" i="28" a="1"/>
  <c r="D426" i="28" s="1"/>
  <c r="G397" i="28" a="1"/>
  <c r="G397" i="28" s="1"/>
  <c r="A369" i="28" a="1"/>
  <c r="A369" i="28" s="1"/>
  <c r="B339" i="28" a="1"/>
  <c r="B339" i="28" s="1"/>
  <c r="G254" i="28" a="1"/>
  <c r="G254" i="28" s="1"/>
  <c r="A506" i="28" a="1"/>
  <c r="A506" i="28" s="1"/>
  <c r="I498" i="28" a="1"/>
  <c r="I498" i="28" s="1"/>
  <c r="H491" i="28" a="1"/>
  <c r="H491" i="28" s="1"/>
  <c r="G484" i="28" a="1"/>
  <c r="G484" i="28" s="1"/>
  <c r="F477" i="28" a="1"/>
  <c r="F477" i="28" s="1"/>
  <c r="E470" i="28" a="1"/>
  <c r="E470" i="28" s="1"/>
  <c r="D463" i="28" a="1"/>
  <c r="D463" i="28" s="1"/>
  <c r="C456" i="28" a="1"/>
  <c r="C456" i="28" s="1"/>
  <c r="B449" i="28" a="1"/>
  <c r="B449" i="28" s="1"/>
  <c r="A442" i="28" a="1"/>
  <c r="A442" i="28" s="1"/>
  <c r="E434" i="28" a="1"/>
  <c r="E434" i="28" s="1"/>
  <c r="F412" i="28" a="1"/>
  <c r="F412" i="28" s="1"/>
  <c r="E384" i="28" a="1"/>
  <c r="E384" i="28" s="1"/>
  <c r="E356" i="28" a="1"/>
  <c r="E356" i="28" s="1"/>
  <c r="G324" i="28" a="1"/>
  <c r="G324" i="28" s="1"/>
  <c r="B154" i="28" a="1"/>
  <c r="B154" i="28" s="1"/>
  <c r="C503" i="28" a="1"/>
  <c r="C503" i="28" s="1"/>
  <c r="B496" i="28" a="1"/>
  <c r="B496" i="28" s="1"/>
  <c r="A489" i="28" a="1"/>
  <c r="A489" i="28" s="1"/>
  <c r="I481" i="28" a="1"/>
  <c r="I481" i="28" s="1"/>
  <c r="F74" i="28" a="1"/>
  <c r="F74" i="28" s="1"/>
  <c r="D182" i="28" a="1"/>
  <c r="D182" i="28" s="1"/>
  <c r="F169" i="28" a="1"/>
  <c r="F169" i="28" s="1"/>
  <c r="C234" i="28" a="1"/>
  <c r="C234" i="28" s="1"/>
  <c r="D291" i="28" a="1"/>
  <c r="D291" i="28" s="1"/>
  <c r="F218" i="28" a="1"/>
  <c r="F218" i="28" s="1"/>
  <c r="E275" i="28" a="1"/>
  <c r="E275" i="28" s="1"/>
  <c r="D175" i="28" a="1"/>
  <c r="D175" i="28" s="1"/>
  <c r="I264" i="28" a="1"/>
  <c r="I264" i="28" s="1"/>
  <c r="B322" i="28" a="1"/>
  <c r="B322" i="28" s="1"/>
  <c r="A345" i="28" a="1"/>
  <c r="A345" i="28" s="1"/>
  <c r="G401" i="28" a="1"/>
  <c r="G401" i="28" s="1"/>
  <c r="E109" i="28" a="1"/>
  <c r="E109" i="28" s="1"/>
  <c r="E136" i="28" a="1"/>
  <c r="E136" i="28" s="1"/>
  <c r="B199" i="28" a="1"/>
  <c r="B199" i="28" s="1"/>
  <c r="C186" i="28" a="1"/>
  <c r="C186" i="28" s="1"/>
  <c r="F244" i="28" a="1"/>
  <c r="F244" i="28" s="1"/>
  <c r="G301" i="28" a="1"/>
  <c r="G301" i="28" s="1"/>
  <c r="H228" i="28" a="1"/>
  <c r="H228" i="28" s="1"/>
  <c r="G285" i="28" a="1"/>
  <c r="G285" i="28" s="1"/>
  <c r="F217" i="28" a="1"/>
  <c r="F217" i="28" s="1"/>
  <c r="B275" i="28" a="1"/>
  <c r="B275" i="28" s="1"/>
  <c r="E171" i="28" a="1"/>
  <c r="E171" i="28" s="1"/>
  <c r="C355" i="28" a="1"/>
  <c r="C355" i="28" s="1"/>
  <c r="C412" i="28" a="1"/>
  <c r="C412" i="28" s="1"/>
  <c r="G85" i="28" a="1"/>
  <c r="G85" i="28" s="1"/>
  <c r="D93" i="28" a="1"/>
  <c r="D93" i="28" s="1"/>
  <c r="C49" i="28" a="1"/>
  <c r="C49" i="28" s="1"/>
  <c r="C204" i="28" a="1"/>
  <c r="C204" i="28" s="1"/>
  <c r="A254" i="28" a="1"/>
  <c r="A254" i="28" s="1"/>
  <c r="I310" i="28" a="1"/>
  <c r="I310" i="28" s="1"/>
  <c r="D238" i="28" a="1"/>
  <c r="D238" i="28" s="1"/>
  <c r="A295" i="28" a="1"/>
  <c r="A295" i="28" s="1"/>
  <c r="H227" i="28" a="1"/>
  <c r="H227" i="28" s="1"/>
  <c r="G284" i="28" a="1"/>
  <c r="G284" i="28" s="1"/>
  <c r="E242" i="28" a="1"/>
  <c r="E242" i="28" s="1"/>
  <c r="E364" i="28" a="1"/>
  <c r="E364" i="28" s="1"/>
  <c r="E421" i="28" a="1"/>
  <c r="E421" i="28" s="1"/>
  <c r="D339" i="28" a="1"/>
  <c r="D339" i="28" s="1"/>
  <c r="E396" i="28" a="1"/>
  <c r="E396" i="28" s="1"/>
  <c r="I295" i="28" a="1"/>
  <c r="I295" i="28" s="1"/>
  <c r="E393" i="28" a="1"/>
  <c r="E393" i="28" s="1"/>
  <c r="A379" i="28" a="1"/>
  <c r="A379" i="28" s="1"/>
  <c r="D357" i="28" a="1"/>
  <c r="D357" i="28" s="1"/>
  <c r="H484" i="28" a="1"/>
  <c r="H484" i="28" s="1"/>
  <c r="D456" i="28" a="1"/>
  <c r="D456" i="28" s="1"/>
  <c r="I407" i="28" a="1"/>
  <c r="I407" i="28" s="1"/>
  <c r="G508" i="28" a="1"/>
  <c r="G508" i="28" s="1"/>
  <c r="C480" i="28" a="1"/>
  <c r="C480" i="28" s="1"/>
  <c r="F451" i="28" a="1"/>
  <c r="F451" i="28" s="1"/>
  <c r="C394" i="28" a="1"/>
  <c r="C394" i="28" s="1"/>
  <c r="I505" i="28" a="1"/>
  <c r="I505" i="28" s="1"/>
  <c r="E477" i="28" a="1"/>
  <c r="E477" i="28" s="1"/>
  <c r="A449" i="28" a="1"/>
  <c r="A449" i="28" s="1"/>
  <c r="I380" i="28" a="1"/>
  <c r="I380" i="28" s="1"/>
  <c r="D428" i="28" a="1"/>
  <c r="D428" i="28" s="1"/>
  <c r="B400" i="28" a="1"/>
  <c r="B400" i="28" s="1"/>
  <c r="D371" i="28" a="1"/>
  <c r="D371" i="28" s="1"/>
  <c r="A343" i="28" a="1"/>
  <c r="A343" i="28" s="1"/>
  <c r="B426" i="28" a="1"/>
  <c r="B426" i="28" s="1"/>
  <c r="F349" i="28" a="1"/>
  <c r="F349" i="28" s="1"/>
  <c r="B403" i="28" a="1"/>
  <c r="B403" i="28" s="1"/>
  <c r="G179" i="28" a="1"/>
  <c r="G179" i="28" s="1"/>
  <c r="H292" i="28" a="1"/>
  <c r="H292" i="28" s="1"/>
  <c r="H172" i="28" a="1"/>
  <c r="H172" i="28" s="1"/>
  <c r="H145" i="28" a="1"/>
  <c r="H145" i="28" s="1"/>
  <c r="I55" i="28" a="1"/>
  <c r="I55" i="28" s="1"/>
  <c r="B29" i="28" a="1"/>
  <c r="B29" i="28" s="1"/>
  <c r="D14" i="28" a="1"/>
  <c r="D14" i="28" s="1"/>
  <c r="C334" i="28" a="1"/>
  <c r="C334" i="28" s="1"/>
  <c r="H375" i="28" a="1"/>
  <c r="H375" i="28" s="1"/>
  <c r="B495" i="28" a="1"/>
  <c r="B495" i="28" s="1"/>
  <c r="I508" i="28" a="1"/>
  <c r="I508" i="28" s="1"/>
  <c r="I504" i="28" a="1"/>
  <c r="I504" i="28" s="1"/>
  <c r="F506" i="28" a="1"/>
  <c r="F506" i="28" s="1"/>
  <c r="B494" i="28" a="1"/>
  <c r="B494" i="28" s="1"/>
  <c r="C485" i="28" a="1"/>
  <c r="C485" i="28" s="1"/>
  <c r="B478" i="28" a="1"/>
  <c r="B478" i="28" s="1"/>
  <c r="A471" i="28" a="1"/>
  <c r="A471" i="28" s="1"/>
  <c r="I463" i="28" a="1"/>
  <c r="I463" i="28" s="1"/>
  <c r="G456" i="28" a="1"/>
  <c r="G456" i="28" s="1"/>
  <c r="F449" i="28" a="1"/>
  <c r="F449" i="28" s="1"/>
  <c r="E442" i="28" a="1"/>
  <c r="E442" i="28" s="1"/>
  <c r="G434" i="28" a="1"/>
  <c r="G434" i="28" s="1"/>
  <c r="F409" i="28" a="1"/>
  <c r="F409" i="28" s="1"/>
  <c r="B380" i="28" a="1"/>
  <c r="B380" i="28" s="1"/>
  <c r="F351" i="28" a="1"/>
  <c r="F351" i="28" s="1"/>
  <c r="D303" i="28" a="1"/>
  <c r="D303" i="28" s="1"/>
  <c r="H9" i="28" a="1"/>
  <c r="H9" i="28" s="1"/>
  <c r="A502" i="28" a="1"/>
  <c r="A502" i="28" s="1"/>
  <c r="I494" i="28" a="1"/>
  <c r="I494" i="28" s="1"/>
  <c r="H487" i="28" a="1"/>
  <c r="H487" i="28" s="1"/>
  <c r="G480" i="28" a="1"/>
  <c r="G480" i="28" s="1"/>
  <c r="F473" i="28" a="1"/>
  <c r="F473" i="28" s="1"/>
  <c r="E466" i="28" a="1"/>
  <c r="E466" i="28" s="1"/>
  <c r="B459" i="28" a="1"/>
  <c r="B459" i="28" s="1"/>
  <c r="A452" i="28" a="1"/>
  <c r="A452" i="28" s="1"/>
  <c r="I444" i="28" a="1"/>
  <c r="I444" i="28" s="1"/>
  <c r="C438" i="28" a="1"/>
  <c r="C438" i="28" s="1"/>
  <c r="C424" i="28" a="1"/>
  <c r="C424" i="28" s="1"/>
  <c r="I395" i="28" a="1"/>
  <c r="I395" i="28" s="1"/>
  <c r="F368" i="28" a="1"/>
  <c r="F368" i="28" s="1"/>
  <c r="E340" i="28" a="1"/>
  <c r="E340" i="28" s="1"/>
  <c r="E259" i="28" a="1"/>
  <c r="E259" i="28" s="1"/>
  <c r="D506" i="28" a="1"/>
  <c r="D506" i="28" s="1"/>
  <c r="C499" i="28" a="1"/>
  <c r="C499" i="28" s="1"/>
  <c r="B492" i="28" a="1"/>
  <c r="B492" i="28" s="1"/>
  <c r="A485" i="28" a="1"/>
  <c r="A485" i="28" s="1"/>
  <c r="I477" i="28" a="1"/>
  <c r="I477" i="28" s="1"/>
  <c r="H470" i="28" a="1"/>
  <c r="H470" i="28" s="1"/>
  <c r="G463" i="28" a="1"/>
  <c r="G463" i="28" s="1"/>
  <c r="E456" i="28" a="1"/>
  <c r="E456" i="28" s="1"/>
  <c r="D449" i="28" a="1"/>
  <c r="D449" i="28" s="1"/>
  <c r="C442" i="28" a="1"/>
  <c r="C442" i="28" s="1"/>
  <c r="G435" i="28" a="1"/>
  <c r="G435" i="28" s="1"/>
  <c r="B412" i="28" a="1"/>
  <c r="B412" i="28" s="1"/>
  <c r="F382" i="28" a="1"/>
  <c r="F382" i="28" s="1"/>
  <c r="C354" i="28" a="1"/>
  <c r="C354" i="28" s="1"/>
  <c r="F317" i="28" a="1"/>
  <c r="F317" i="28" s="1"/>
  <c r="E181" i="28" a="1"/>
  <c r="E181" i="28" s="1"/>
  <c r="H428" i="28" a="1"/>
  <c r="H428" i="28" s="1"/>
  <c r="G421" i="28" a="1"/>
  <c r="G421" i="28" s="1"/>
  <c r="F414" i="28" a="1"/>
  <c r="F414" i="28" s="1"/>
  <c r="E407" i="28" a="1"/>
  <c r="E407" i="28" s="1"/>
  <c r="E400" i="28" a="1"/>
  <c r="E400" i="28" s="1"/>
  <c r="D393" i="28" a="1"/>
  <c r="D393" i="28" s="1"/>
  <c r="A386" i="28" a="1"/>
  <c r="A386" i="28" s="1"/>
  <c r="I378" i="28" a="1"/>
  <c r="I378" i="28" s="1"/>
  <c r="H371" i="28" a="1"/>
  <c r="H371" i="28" s="1"/>
  <c r="G364" i="28" a="1"/>
  <c r="G364" i="28" s="1"/>
  <c r="G357" i="28" a="1"/>
  <c r="G357" i="28" s="1"/>
  <c r="F350" i="28" a="1"/>
  <c r="F350" i="28" s="1"/>
  <c r="E343" i="28" a="1"/>
  <c r="E343" i="28" s="1"/>
  <c r="D336" i="28" a="1"/>
  <c r="D336" i="28" s="1"/>
  <c r="B328" i="28" a="1"/>
  <c r="B328" i="28" s="1"/>
  <c r="D265" i="28" a="1"/>
  <c r="D265" i="28" s="1"/>
  <c r="F426" i="28" a="1"/>
  <c r="F426" i="28" s="1"/>
  <c r="B408" i="28" a="1"/>
  <c r="B408" i="28" s="1"/>
  <c r="B389" i="28" a="1"/>
  <c r="B389" i="28" s="1"/>
  <c r="F369" i="28" a="1"/>
  <c r="F369" i="28" s="1"/>
  <c r="D351" i="28" a="1"/>
  <c r="D351" i="28" s="1"/>
  <c r="H331" i="28" a="1"/>
  <c r="H331" i="28" s="1"/>
  <c r="H261" i="28" a="1"/>
  <c r="H261" i="28" s="1"/>
  <c r="E433" i="28" a="1"/>
  <c r="E433" i="28" s="1"/>
  <c r="H406" i="28" a="1"/>
  <c r="H406" i="28" s="1"/>
  <c r="I349" i="28" a="1"/>
  <c r="I349" i="28" s="1"/>
  <c r="G326" i="28" a="1"/>
  <c r="G326" i="28" s="1"/>
  <c r="A270" i="28" a="1"/>
  <c r="A270" i="28" s="1"/>
  <c r="E199" i="28" a="1"/>
  <c r="E199" i="28" s="1"/>
  <c r="F280" i="28" a="1"/>
  <c r="F280" i="28" s="1"/>
  <c r="G223" i="28" a="1"/>
  <c r="G223" i="28" s="1"/>
  <c r="D296" i="28" a="1"/>
  <c r="D296" i="28" s="1"/>
  <c r="A239" i="28" a="1"/>
  <c r="A239" i="28" s="1"/>
  <c r="I179" i="28" a="1"/>
  <c r="I179" i="28" s="1"/>
  <c r="E188" i="28" a="1"/>
  <c r="E188" i="28" s="1"/>
  <c r="E94" i="28" a="1"/>
  <c r="E94" i="28" s="1"/>
  <c r="A88" i="28" a="1"/>
  <c r="A88" i="28" s="1"/>
  <c r="F200" i="28" a="1"/>
  <c r="F200" i="28" s="1"/>
  <c r="D137" i="28" a="1"/>
  <c r="D137" i="28" s="1"/>
  <c r="F113" i="28" a="1"/>
  <c r="F113" i="28" s="1"/>
  <c r="D10" i="28" a="1"/>
  <c r="D10" i="28" s="1"/>
  <c r="D341" i="28" a="1"/>
  <c r="D341" i="28" s="1"/>
  <c r="E500" i="28" a="1"/>
  <c r="E500" i="28" s="1"/>
  <c r="A13" i="28" a="1"/>
  <c r="A13" i="28" s="1"/>
  <c r="E348" i="28" a="1"/>
  <c r="E348" i="28" s="1"/>
  <c r="D497" i="28" a="1"/>
  <c r="D497" i="28" s="1"/>
  <c r="C474" i="28" a="1"/>
  <c r="C474" i="28" s="1"/>
  <c r="A488" i="28" a="1"/>
  <c r="A488" i="28" s="1"/>
  <c r="D451" i="28" a="1"/>
  <c r="D451" i="28" s="1"/>
  <c r="G346" i="28" a="1"/>
  <c r="G346" i="28" s="1"/>
  <c r="F487" i="28" a="1"/>
  <c r="F487" i="28" s="1"/>
  <c r="C444" i="28" a="1"/>
  <c r="C444" i="28" s="1"/>
  <c r="G330" i="28" a="1"/>
  <c r="G330" i="28" s="1"/>
  <c r="F483" i="28" a="1"/>
  <c r="F483" i="28" s="1"/>
  <c r="E440" i="28" a="1"/>
  <c r="E440" i="28" s="1"/>
  <c r="A231" i="28" a="1"/>
  <c r="A231" i="28" s="1"/>
  <c r="E499" i="28" a="1"/>
  <c r="E499" i="28" s="1"/>
  <c r="C11" i="28" a="1"/>
  <c r="C11" i="28" s="1"/>
  <c r="F479" i="28" a="1"/>
  <c r="F479" i="28" s="1"/>
  <c r="I484" i="28" a="1"/>
  <c r="I484" i="28" s="1"/>
  <c r="A476" i="28" a="1"/>
  <c r="A476" i="28" s="1"/>
  <c r="D481" i="28" a="1"/>
  <c r="D481" i="28" s="1"/>
  <c r="A504" i="28" a="1"/>
  <c r="A504" i="28" s="1"/>
  <c r="F475" i="28" a="1"/>
  <c r="F475" i="28" s="1"/>
  <c r="D446" i="28" a="1"/>
  <c r="D446" i="28" s="1"/>
  <c r="F380" i="28" a="1"/>
  <c r="F380" i="28" s="1"/>
  <c r="F503" i="28" a="1"/>
  <c r="F503" i="28" s="1"/>
  <c r="B475" i="28" a="1"/>
  <c r="B475" i="28" s="1"/>
  <c r="I445" i="28" a="1"/>
  <c r="I445" i="28" s="1"/>
  <c r="A366" i="28" a="1"/>
  <c r="A366" i="28" s="1"/>
  <c r="F499" i="28" a="1"/>
  <c r="F499" i="28" s="1"/>
  <c r="B471" i="28" a="1"/>
  <c r="B471" i="28" s="1"/>
  <c r="I443" i="28" a="1"/>
  <c r="I443" i="28" s="1"/>
  <c r="B343" i="28" a="1"/>
  <c r="B343" i="28" s="1"/>
  <c r="C505" i="28" a="1"/>
  <c r="C505" i="28" s="1"/>
  <c r="B498" i="28" a="1"/>
  <c r="B498" i="28" s="1"/>
  <c r="A491" i="28" a="1"/>
  <c r="A491" i="28" s="1"/>
  <c r="I483" i="28" a="1"/>
  <c r="I483" i="28" s="1"/>
  <c r="H476" i="28" a="1"/>
  <c r="H476" i="28" s="1"/>
  <c r="G469" i="28" a="1"/>
  <c r="G469" i="28" s="1"/>
  <c r="F462" i="28" a="1"/>
  <c r="F462" i="28" s="1"/>
  <c r="E455" i="28" a="1"/>
  <c r="E455" i="28" s="1"/>
  <c r="D448" i="28" a="1"/>
  <c r="D448" i="28" s="1"/>
  <c r="C441" i="28" a="1"/>
  <c r="C441" i="28" s="1"/>
  <c r="D432" i="28" a="1"/>
  <c r="D432" i="28" s="1"/>
  <c r="H404" i="28" a="1"/>
  <c r="H404" i="28" s="1"/>
  <c r="E375" i="28" a="1"/>
  <c r="E375" i="28" s="1"/>
  <c r="C346" i="28" a="1"/>
  <c r="C346" i="28" s="1"/>
  <c r="A280" i="28" a="1"/>
  <c r="A280" i="28" s="1"/>
  <c r="H507" i="28" a="1"/>
  <c r="H507" i="28" s="1"/>
  <c r="G500" i="28" a="1"/>
  <c r="G500" i="28" s="1"/>
  <c r="F493" i="28" a="1"/>
  <c r="F493" i="28" s="1"/>
  <c r="E486" i="28" a="1"/>
  <c r="E486" i="28" s="1"/>
  <c r="D479" i="28" a="1"/>
  <c r="D479" i="28" s="1"/>
  <c r="C472" i="28" a="1"/>
  <c r="C472" i="28" s="1"/>
  <c r="B465" i="28" a="1"/>
  <c r="B465" i="28" s="1"/>
  <c r="I457" i="28" a="1"/>
  <c r="I457" i="28" s="1"/>
  <c r="H450" i="28" a="1"/>
  <c r="H450" i="28" s="1"/>
  <c r="G443" i="28" a="1"/>
  <c r="G443" i="28" s="1"/>
  <c r="A437" i="28" a="1"/>
  <c r="A437" i="28" s="1"/>
  <c r="C419" i="28" a="1"/>
  <c r="C419" i="28" s="1"/>
  <c r="I390" i="28" a="1"/>
  <c r="I390" i="28" s="1"/>
  <c r="F363" i="28" a="1"/>
  <c r="F363" i="28" s="1"/>
  <c r="B335" i="28" a="1"/>
  <c r="B335" i="28" s="1"/>
  <c r="E240" i="28" a="1"/>
  <c r="E240" i="28" s="1"/>
  <c r="A505" i="28" a="1"/>
  <c r="A505" i="28" s="1"/>
  <c r="I497" i="28" a="1"/>
  <c r="I497" i="28" s="1"/>
  <c r="H490" i="28" a="1"/>
  <c r="H490" i="28" s="1"/>
  <c r="G483" i="28" a="1"/>
  <c r="G483" i="28" s="1"/>
  <c r="F476" i="28" a="1"/>
  <c r="F476" i="28" s="1"/>
  <c r="E469" i="28" a="1"/>
  <c r="E469" i="28" s="1"/>
  <c r="D462" i="28" a="1"/>
  <c r="D462" i="28" s="1"/>
  <c r="C455" i="28" a="1"/>
  <c r="C455" i="28" s="1"/>
  <c r="B448" i="28" a="1"/>
  <c r="B448" i="28" s="1"/>
  <c r="A441" i="28" a="1"/>
  <c r="A441" i="28" s="1"/>
  <c r="G432" i="28" a="1"/>
  <c r="G432" i="28" s="1"/>
  <c r="B407" i="28" a="1"/>
  <c r="B407" i="28" s="1"/>
  <c r="H377" i="28" a="1"/>
  <c r="H377" i="28" s="1"/>
  <c r="I348" i="28" a="1"/>
  <c r="I348" i="28" s="1"/>
  <c r="H294" i="28" a="1"/>
  <c r="H294" i="28" s="1"/>
  <c r="H434" i="28" a="1"/>
  <c r="H434" i="28" s="1"/>
  <c r="E427" i="28" a="1"/>
  <c r="E427" i="28" s="1"/>
  <c r="D420" i="28" a="1"/>
  <c r="D420" i="28" s="1"/>
  <c r="C413" i="28" a="1"/>
  <c r="C413" i="28" s="1"/>
  <c r="B406" i="28" a="1"/>
  <c r="B406" i="28" s="1"/>
  <c r="A399" i="28" a="1"/>
  <c r="A399" i="28" s="1"/>
  <c r="B392" i="28" a="1"/>
  <c r="B392" i="28" s="1"/>
  <c r="H384" i="28" a="1"/>
  <c r="H384" i="28" s="1"/>
  <c r="G377" i="28" a="1"/>
  <c r="G377" i="28" s="1"/>
  <c r="F370" i="28" a="1"/>
  <c r="F370" i="28" s="1"/>
  <c r="E363" i="28" a="1"/>
  <c r="E363" i="28" s="1"/>
  <c r="D356" i="28" a="1"/>
  <c r="D356" i="28" s="1"/>
  <c r="C349" i="28" a="1"/>
  <c r="C349" i="28" s="1"/>
  <c r="B342" i="28" a="1"/>
  <c r="B342" i="28" s="1"/>
  <c r="A335" i="28" a="1"/>
  <c r="A335" i="28" s="1"/>
  <c r="D324" i="28" a="1"/>
  <c r="D324" i="28" s="1"/>
  <c r="H53" i="28" a="1"/>
  <c r="H53" i="28" s="1"/>
  <c r="H90" i="28" a="1"/>
  <c r="H90" i="28" s="1"/>
  <c r="F204" i="28" a="1"/>
  <c r="F204" i="28" s="1"/>
  <c r="E220" i="28" a="1"/>
  <c r="E220" i="28" s="1"/>
  <c r="I276" i="28" a="1"/>
  <c r="I276" i="28" s="1"/>
  <c r="G162" i="28" a="1"/>
  <c r="G162" i="28" s="1"/>
  <c r="C261" i="28" a="1"/>
  <c r="C261" i="28" s="1"/>
  <c r="B318" i="28" a="1"/>
  <c r="B318" i="28" s="1"/>
  <c r="G250" i="28" a="1"/>
  <c r="G250" i="28" s="1"/>
  <c r="I307" i="28" a="1"/>
  <c r="I307" i="28" s="1"/>
  <c r="H330" i="28" a="1"/>
  <c r="H330" i="28" s="1"/>
  <c r="E387" i="28" a="1"/>
  <c r="E387" i="28" s="1"/>
  <c r="D61" i="28" a="1"/>
  <c r="D61" i="28" s="1"/>
  <c r="C143" i="28" a="1"/>
  <c r="C143" i="28" s="1"/>
  <c r="B175" i="28" a="1"/>
  <c r="B175" i="28" s="1"/>
  <c r="B145" i="28" a="1"/>
  <c r="B145" i="28" s="1"/>
  <c r="D230" i="28" a="1"/>
  <c r="D230" i="28" s="1"/>
  <c r="E287" i="28" a="1"/>
  <c r="E287" i="28" s="1"/>
  <c r="C211" i="28" a="1"/>
  <c r="C211" i="28" s="1"/>
  <c r="E271" i="28" a="1"/>
  <c r="E271" i="28" s="1"/>
  <c r="H134" i="28" a="1"/>
  <c r="H134" i="28" s="1"/>
  <c r="I260" i="28" a="1"/>
  <c r="I260" i="28" s="1"/>
  <c r="H317" i="28" a="1"/>
  <c r="H317" i="28" s="1"/>
  <c r="A341" i="28" a="1"/>
  <c r="A341" i="28" s="1"/>
  <c r="H397" i="28" a="1"/>
  <c r="H397" i="28" s="1"/>
  <c r="B89" i="28" a="1"/>
  <c r="B89" i="28" s="1"/>
  <c r="G98" i="28" a="1"/>
  <c r="G98" i="28" s="1"/>
  <c r="I188" i="28" a="1"/>
  <c r="I188" i="28" s="1"/>
  <c r="C180" i="28" a="1"/>
  <c r="C180" i="28" s="1"/>
  <c r="H239" i="28" a="1"/>
  <c r="H239" i="28" s="1"/>
  <c r="G296" i="28" a="1"/>
  <c r="G296" i="28" s="1"/>
  <c r="B224" i="28" a="1"/>
  <c r="B224" i="28" s="1"/>
  <c r="A281" i="28" a="1"/>
  <c r="A281" i="28" s="1"/>
  <c r="C201" i="28" a="1"/>
  <c r="C201" i="28" s="1"/>
  <c r="E270" i="28" a="1"/>
  <c r="E270" i="28" s="1"/>
  <c r="B327" i="28" a="1"/>
  <c r="B327" i="28" s="1"/>
  <c r="D350" i="28" a="1"/>
  <c r="D350" i="28" s="1"/>
  <c r="C407" i="28" a="1"/>
  <c r="C407" i="28" s="1"/>
  <c r="F312" i="28" a="1"/>
  <c r="F312" i="28" s="1"/>
  <c r="D382" i="28" a="1"/>
  <c r="D382" i="28" s="1"/>
  <c r="B240" i="28" a="1"/>
  <c r="B240" i="28" s="1"/>
  <c r="G449" i="28" a="1"/>
  <c r="G449" i="28" s="1"/>
  <c r="A451" i="28" a="1"/>
  <c r="A451" i="28" s="1"/>
  <c r="C447" i="28" a="1"/>
  <c r="C447" i="28" s="1"/>
  <c r="I491" i="28" a="1"/>
  <c r="I491" i="28" s="1"/>
  <c r="E463" i="28" a="1"/>
  <c r="E463" i="28" s="1"/>
  <c r="I433" i="28" a="1"/>
  <c r="I433" i="28" s="1"/>
  <c r="G297" i="28" a="1"/>
  <c r="G297" i="28" s="1"/>
  <c r="D487" i="28" a="1"/>
  <c r="D487" i="28" s="1"/>
  <c r="G458" i="28" a="1"/>
  <c r="G458" i="28" s="1"/>
  <c r="F422" i="28" a="1"/>
  <c r="F422" i="28" s="1"/>
  <c r="B253" i="28" a="1"/>
  <c r="B253" i="28" s="1"/>
  <c r="F484" i="28" a="1"/>
  <c r="F484" i="28" s="1"/>
  <c r="B456" i="28" a="1"/>
  <c r="B456" i="28" s="1"/>
  <c r="E410" i="28" a="1"/>
  <c r="E410" i="28" s="1"/>
  <c r="D130" i="28" a="1"/>
  <c r="D130" i="28" s="1"/>
  <c r="A407" i="28" a="1"/>
  <c r="A407" i="28" s="1"/>
  <c r="E378" i="28" a="1"/>
  <c r="E378" i="28" s="1"/>
  <c r="B350" i="28" a="1"/>
  <c r="B350" i="28" s="1"/>
  <c r="G260" i="28" a="1"/>
  <c r="G260" i="28" s="1"/>
  <c r="B369" i="28" a="1"/>
  <c r="B369" i="28" s="1"/>
  <c r="H431" i="28" a="1"/>
  <c r="H431" i="28" s="1"/>
  <c r="E266" i="28" a="1"/>
  <c r="E266" i="28" s="1"/>
  <c r="C321" i="28" a="1"/>
  <c r="C321" i="28" s="1"/>
  <c r="I178" i="28" a="1"/>
  <c r="I178" i="28" s="1"/>
  <c r="G127" i="28" a="1"/>
  <c r="G127" i="28" s="1"/>
  <c r="G50" i="28" a="1"/>
  <c r="G50" i="28" s="1"/>
  <c r="H58" i="28" a="1"/>
  <c r="H58" i="28" s="1"/>
  <c r="B10" i="28" a="1"/>
  <c r="B10" i="28" s="1"/>
  <c r="H461" i="28" a="1"/>
  <c r="H461" i="28" s="1"/>
  <c r="B11" i="28" a="1"/>
  <c r="B11" i="28" s="1"/>
  <c r="H446" i="28" a="1"/>
  <c r="H446" i="28" s="1"/>
  <c r="C374" i="28" a="1"/>
  <c r="C374" i="28" s="1"/>
  <c r="H391" i="28" a="1"/>
  <c r="H391" i="28" s="1"/>
  <c r="D364" i="28" a="1"/>
  <c r="D364" i="28" s="1"/>
  <c r="I495" i="28" a="1"/>
  <c r="I495" i="28" s="1"/>
  <c r="A487" i="28" a="1"/>
  <c r="A487" i="28" s="1"/>
  <c r="I479" i="28" a="1"/>
  <c r="I479" i="28" s="1"/>
  <c r="H472" i="28" a="1"/>
  <c r="H472" i="28" s="1"/>
  <c r="G465" i="28" a="1"/>
  <c r="G465" i="28" s="1"/>
  <c r="D458" i="28" a="1"/>
  <c r="D458" i="28" s="1"/>
  <c r="C451" i="28" a="1"/>
  <c r="C451" i="28" s="1"/>
  <c r="B444" i="28" a="1"/>
  <c r="B444" i="28" s="1"/>
  <c r="H436" i="28" a="1"/>
  <c r="H436" i="28" s="1"/>
  <c r="A418" i="28" a="1"/>
  <c r="A418" i="28" s="1"/>
  <c r="B388" i="28" a="1"/>
  <c r="B388" i="28" s="1"/>
  <c r="G358" i="28" a="1"/>
  <c r="G358" i="28" s="1"/>
  <c r="B330" i="28" a="1"/>
  <c r="B330" i="28" s="1"/>
  <c r="H216" i="28" a="1"/>
  <c r="H216" i="28" s="1"/>
  <c r="H503" i="28" a="1"/>
  <c r="H503" i="28" s="1"/>
  <c r="G496" i="28" a="1"/>
  <c r="G496" i="28" s="1"/>
  <c r="F489" i="28" a="1"/>
  <c r="F489" i="28" s="1"/>
  <c r="E482" i="28" a="1"/>
  <c r="E482" i="28" s="1"/>
  <c r="D475" i="28" a="1"/>
  <c r="D475" i="28" s="1"/>
  <c r="C468" i="28" a="1"/>
  <c r="C468" i="28" s="1"/>
  <c r="C461" i="28" a="1"/>
  <c r="C461" i="28" s="1"/>
  <c r="B454" i="28" a="1"/>
  <c r="B454" i="28" s="1"/>
  <c r="A447" i="28" a="1"/>
  <c r="A447" i="28" s="1"/>
  <c r="I439" i="28" a="1"/>
  <c r="I439" i="28" s="1"/>
  <c r="F430" i="28" a="1"/>
  <c r="F430" i="28" s="1"/>
  <c r="A403" i="28" a="1"/>
  <c r="A403" i="28" s="1"/>
  <c r="A375" i="28" a="1"/>
  <c r="A375" i="28" s="1"/>
  <c r="F347" i="28" a="1"/>
  <c r="F347" i="28" s="1"/>
  <c r="F290" i="28" a="1"/>
  <c r="F290" i="28" s="1"/>
  <c r="B508" i="28" a="1"/>
  <c r="B508" i="28" s="1"/>
  <c r="A501" i="28" a="1"/>
  <c r="A501" i="28" s="1"/>
  <c r="I493" i="28" a="1"/>
  <c r="I493" i="28" s="1"/>
  <c r="H486" i="28" a="1"/>
  <c r="H486" i="28" s="1"/>
  <c r="G479" i="28" a="1"/>
  <c r="G479" i="28" s="1"/>
  <c r="F472" i="28" a="1"/>
  <c r="F472" i="28" s="1"/>
  <c r="E465" i="28" a="1"/>
  <c r="E465" i="28" s="1"/>
  <c r="F458" i="28" a="1"/>
  <c r="F458" i="28" s="1"/>
  <c r="E451" i="28" a="1"/>
  <c r="E451" i="28" s="1"/>
  <c r="D444" i="28" a="1"/>
  <c r="D444" i="28" s="1"/>
  <c r="D437" i="28" a="1"/>
  <c r="D437" i="28" s="1"/>
  <c r="H418" i="28" a="1"/>
  <c r="H418" i="28" s="1"/>
  <c r="I388" i="28" a="1"/>
  <c r="I388" i="28" s="1"/>
  <c r="D361" i="28" a="1"/>
  <c r="D361" i="28" s="1"/>
  <c r="I332" i="28" a="1"/>
  <c r="I332" i="28" s="1"/>
  <c r="F232" i="28" a="1"/>
  <c r="F232" i="28" s="1"/>
  <c r="E430" i="28" a="1"/>
  <c r="E430" i="28" s="1"/>
  <c r="D423" i="28" a="1"/>
  <c r="D423" i="28" s="1"/>
  <c r="C416" i="28" a="1"/>
  <c r="C416" i="28" s="1"/>
  <c r="B409" i="28" a="1"/>
  <c r="B409" i="28" s="1"/>
  <c r="C402" i="28" a="1"/>
  <c r="C402" i="28" s="1"/>
  <c r="A395" i="28" a="1"/>
  <c r="A395" i="28" s="1"/>
  <c r="A388" i="28" a="1"/>
  <c r="A388" i="28" s="1"/>
  <c r="E380" i="28" a="1"/>
  <c r="E380" i="28" s="1"/>
  <c r="D373" i="28" a="1"/>
  <c r="D373" i="28" s="1"/>
  <c r="H366" i="28" a="1"/>
  <c r="H366" i="28" s="1"/>
  <c r="E359" i="28" a="1"/>
  <c r="E359" i="28" s="1"/>
  <c r="D352" i="28" a="1"/>
  <c r="D352" i="28" s="1"/>
  <c r="C345" i="28" a="1"/>
  <c r="C345" i="28" s="1"/>
  <c r="B338" i="28" a="1"/>
  <c r="B338" i="28" s="1"/>
  <c r="A331" i="28" a="1"/>
  <c r="A331" i="28" s="1"/>
  <c r="D287" i="28" a="1"/>
  <c r="D287" i="28" s="1"/>
  <c r="D174" i="28" a="1"/>
  <c r="D174" i="28" s="1"/>
  <c r="D412" i="28" a="1"/>
  <c r="D412" i="28" s="1"/>
  <c r="A394" i="28" a="1"/>
  <c r="A394" i="28" s="1"/>
  <c r="H374" i="28" a="1"/>
  <c r="H374" i="28" s="1"/>
  <c r="D355" i="28" a="1"/>
  <c r="D355" i="28" s="1"/>
  <c r="B337" i="28" a="1"/>
  <c r="B337" i="28" s="1"/>
  <c r="D282" i="28" a="1"/>
  <c r="D282" i="28" s="1"/>
  <c r="I172" i="28" a="1"/>
  <c r="I172" i="28" s="1"/>
  <c r="D419" i="28" a="1"/>
  <c r="D419" i="28" s="1"/>
  <c r="A364" i="28" a="1"/>
  <c r="A364" i="28" s="1"/>
  <c r="I240" i="28" a="1"/>
  <c r="I240" i="28" s="1"/>
  <c r="C284" i="28" a="1"/>
  <c r="C284" i="28" s="1"/>
  <c r="D227" i="28" a="1"/>
  <c r="D227" i="28" s="1"/>
  <c r="C294" i="28" a="1"/>
  <c r="C294" i="28" s="1"/>
  <c r="I237" i="28" a="1"/>
  <c r="I237" i="28" s="1"/>
  <c r="F310" i="28" a="1"/>
  <c r="F310" i="28" s="1"/>
  <c r="C253" i="28" a="1"/>
  <c r="C253" i="28" s="1"/>
  <c r="H203" i="28" a="1"/>
  <c r="H203" i="28" s="1"/>
  <c r="B216" i="28" a="1"/>
  <c r="B216" i="28" s="1"/>
  <c r="E90" i="28" a="1"/>
  <c r="E90" i="28" s="1"/>
  <c r="F84" i="28" a="1"/>
  <c r="F84" i="28" s="1"/>
  <c r="E159" i="28" a="1"/>
  <c r="E159" i="28" s="1"/>
  <c r="C167" i="28" a="1"/>
  <c r="C167" i="28" s="1"/>
  <c r="C109" i="28" a="1"/>
  <c r="C109" i="28" s="1"/>
  <c r="F13" i="28" a="1"/>
  <c r="F13" i="28" s="1"/>
  <c r="B499" i="28" a="1"/>
  <c r="B499" i="28" s="1"/>
  <c r="F355" i="28" a="1"/>
  <c r="F355" i="28" s="1"/>
  <c r="H11" i="28" a="1"/>
  <c r="H11" i="28" s="1"/>
  <c r="I400" i="28" a="1"/>
  <c r="I400" i="28" s="1"/>
  <c r="D369" i="28" a="1"/>
  <c r="D369" i="28" s="1"/>
  <c r="G502" i="28" a="1"/>
  <c r="G502" i="28" s="1"/>
  <c r="C502" i="28" a="1"/>
  <c r="C502" i="28" s="1"/>
  <c r="H459" i="28" a="1"/>
  <c r="H459" i="28" s="1"/>
  <c r="E399" i="28" a="1"/>
  <c r="E399" i="28" s="1"/>
  <c r="G494" i="28" a="1"/>
  <c r="G494" i="28" s="1"/>
  <c r="D459" i="28" a="1"/>
  <c r="D459" i="28" s="1"/>
  <c r="B359" i="28" a="1"/>
  <c r="B359" i="28" s="1"/>
  <c r="G490" i="28" a="1"/>
  <c r="G490" i="28" s="1"/>
  <c r="F455" i="28" a="1"/>
  <c r="F455" i="28" s="1"/>
  <c r="A336" i="28" a="1"/>
  <c r="A336" i="28" s="1"/>
  <c r="A503" i="28" a="1"/>
  <c r="A503" i="28" s="1"/>
  <c r="G12" i="28" a="1"/>
  <c r="G12" i="28" s="1"/>
  <c r="D12" i="28" a="1"/>
  <c r="D12" i="28" s="1"/>
  <c r="H426" i="28" a="1"/>
  <c r="H426" i="28" s="1"/>
  <c r="E504" i="28" a="1"/>
  <c r="E504" i="28" s="1"/>
  <c r="F9" i="28" a="1"/>
  <c r="F9" i="28" s="1"/>
  <c r="G224" i="28" a="1"/>
  <c r="G224" i="28" s="1"/>
  <c r="G482" i="28" a="1"/>
  <c r="G482" i="28" s="1"/>
  <c r="A453" i="28" a="1"/>
  <c r="A453" i="28" s="1"/>
  <c r="B405" i="28" a="1"/>
  <c r="B405" i="28" s="1"/>
  <c r="D218" i="28" a="1"/>
  <c r="D218" i="28" s="1"/>
  <c r="C482" i="28" a="1"/>
  <c r="C482" i="28" s="1"/>
  <c r="D454" i="28" a="1"/>
  <c r="D454" i="28" s="1"/>
  <c r="A398" i="28" a="1"/>
  <c r="A398" i="28" s="1"/>
  <c r="G506" i="28" a="1"/>
  <c r="G506" i="28" s="1"/>
  <c r="C478" i="28" a="1"/>
  <c r="C478" i="28" s="1"/>
  <c r="F450" i="28" a="1"/>
  <c r="F450" i="28" s="1"/>
  <c r="A371" i="28" a="1"/>
  <c r="A371" i="28" s="1"/>
  <c r="A507" i="28" a="1"/>
  <c r="A507" i="28" s="1"/>
  <c r="I499" i="28" a="1"/>
  <c r="I499" i="28" s="1"/>
  <c r="H492" i="28" a="1"/>
  <c r="H492" i="28" s="1"/>
  <c r="G485" i="28" a="1"/>
  <c r="G485" i="28" s="1"/>
  <c r="F478" i="28" a="1"/>
  <c r="F478" i="28" s="1"/>
  <c r="E471" i="28" a="1"/>
  <c r="E471" i="28" s="1"/>
  <c r="D464" i="28" a="1"/>
  <c r="D464" i="28" s="1"/>
  <c r="B457" i="28" a="1"/>
  <c r="B457" i="28" s="1"/>
  <c r="A450" i="28" a="1"/>
  <c r="A450" i="28" s="1"/>
  <c r="I442" i="28" a="1"/>
  <c r="I442" i="28" s="1"/>
  <c r="E435" i="28" a="1"/>
  <c r="E435" i="28" s="1"/>
  <c r="C411" i="28" a="1"/>
  <c r="C411" i="28" s="1"/>
  <c r="D383" i="28" a="1"/>
  <c r="D383" i="28" s="1"/>
  <c r="D353" i="28" a="1"/>
  <c r="D353" i="28" s="1"/>
  <c r="A309" i="28" a="1"/>
  <c r="A309" i="28" s="1"/>
  <c r="D9" i="28" a="1"/>
  <c r="D9" i="28" s="1"/>
  <c r="E502" i="28" a="1"/>
  <c r="E502" i="28" s="1"/>
  <c r="D495" i="28" a="1"/>
  <c r="D495" i="28" s="1"/>
  <c r="C488" i="28" a="1"/>
  <c r="C488" i="28" s="1"/>
  <c r="B481" i="28" a="1"/>
  <c r="B481" i="28" s="1"/>
  <c r="A474" i="28" a="1"/>
  <c r="A474" i="28" s="1"/>
  <c r="I466" i="28" a="1"/>
  <c r="I466" i="28" s="1"/>
  <c r="F459" i="28" a="1"/>
  <c r="F459" i="28" s="1"/>
  <c r="E452" i="28" a="1"/>
  <c r="E452" i="28" s="1"/>
  <c r="D445" i="28" a="1"/>
  <c r="D445" i="28" s="1"/>
  <c r="G438" i="28" a="1"/>
  <c r="G438" i="28" s="1"/>
  <c r="I425" i="28" a="1"/>
  <c r="I425" i="28" s="1"/>
  <c r="D397" i="28" a="1"/>
  <c r="D397" i="28" s="1"/>
  <c r="C370" i="28" a="1"/>
  <c r="C370" i="28" s="1"/>
  <c r="C342" i="28" a="1"/>
  <c r="C342" i="28" s="1"/>
  <c r="H265" i="28" a="1"/>
  <c r="H265" i="28" s="1"/>
  <c r="H506" i="28" a="1"/>
  <c r="H506" i="28" s="1"/>
  <c r="G499" i="28" a="1"/>
  <c r="G499" i="28" s="1"/>
  <c r="F492" i="28" a="1"/>
  <c r="F492" i="28" s="1"/>
  <c r="E485" i="28" a="1"/>
  <c r="E485" i="28" s="1"/>
  <c r="D478" i="28" a="1"/>
  <c r="D478" i="28" s="1"/>
  <c r="C173" i="28" a="1"/>
  <c r="C173" i="28" s="1"/>
  <c r="I303" i="28" a="1"/>
  <c r="I303" i="28" s="1"/>
  <c r="F373" i="28" a="1"/>
  <c r="F373" i="28" s="1"/>
  <c r="A197" i="28" a="1"/>
  <c r="A197" i="28" s="1"/>
  <c r="C257" i="28" a="1"/>
  <c r="C257" i="28" s="1"/>
  <c r="D319" i="28" a="1"/>
  <c r="D319" i="28" s="1"/>
  <c r="I155" i="28" a="1"/>
  <c r="I155" i="28" s="1"/>
  <c r="I191" i="28" a="1"/>
  <c r="I191" i="28" s="1"/>
  <c r="C313" i="28" a="1"/>
  <c r="C313" i="28" s="1"/>
  <c r="I367" i="28" a="1"/>
  <c r="I367" i="28" s="1"/>
  <c r="G474" i="28" a="1"/>
  <c r="G474" i="28" s="1"/>
  <c r="H349" i="28" a="1"/>
  <c r="H349" i="28" s="1"/>
  <c r="G338" i="28" a="1"/>
  <c r="G338" i="28" s="1"/>
  <c r="I311" i="28" a="1"/>
  <c r="I311" i="28" s="1"/>
  <c r="C327" i="28" a="1"/>
  <c r="C327" i="28" s="1"/>
  <c r="C220" i="28" a="1"/>
  <c r="C220" i="28" s="1"/>
  <c r="E73" i="28" a="1"/>
  <c r="E73" i="28" s="1"/>
  <c r="H441" i="28" a="1"/>
  <c r="H441" i="28" s="1"/>
  <c r="G497" i="28" a="1"/>
  <c r="G497" i="28" s="1"/>
  <c r="E467" i="28" a="1"/>
  <c r="E467" i="28" s="1"/>
  <c r="H438" i="28" a="1"/>
  <c r="H438" i="28" s="1"/>
  <c r="D337" i="28" a="1"/>
  <c r="D337" i="28" s="1"/>
  <c r="D491" i="28" a="1"/>
  <c r="D491" i="28" s="1"/>
  <c r="I462" i="28" a="1"/>
  <c r="I462" i="28" s="1"/>
  <c r="G433" i="28" a="1"/>
  <c r="G433" i="28" s="1"/>
  <c r="A319" i="28" a="1"/>
  <c r="A319" i="28" s="1"/>
  <c r="F488" i="28" a="1"/>
  <c r="F488" i="28" s="1"/>
  <c r="C460" i="28" a="1"/>
  <c r="C460" i="28" s="1"/>
  <c r="E425" i="28" a="1"/>
  <c r="E425" i="28" s="1"/>
  <c r="I257" i="28" a="1"/>
  <c r="I257" i="28" s="1"/>
  <c r="H410" i="28" a="1"/>
  <c r="H410" i="28" s="1"/>
  <c r="E382" i="28" a="1"/>
  <c r="E382" i="28" s="1"/>
  <c r="B354" i="28" a="1"/>
  <c r="B354" i="28" s="1"/>
  <c r="A303" i="28" a="1"/>
  <c r="A303" i="28" s="1"/>
  <c r="D380" i="28" a="1"/>
  <c r="D380" i="28" s="1"/>
  <c r="E225" i="28" a="1"/>
  <c r="E225" i="28" s="1"/>
  <c r="C298" i="28" a="1"/>
  <c r="C298" i="28" s="1"/>
  <c r="H324" i="28" a="1"/>
  <c r="H324" i="28" s="1"/>
  <c r="A153" i="28" a="1"/>
  <c r="A153" i="28" s="1"/>
  <c r="D150" i="28" a="1"/>
  <c r="D150" i="28" s="1"/>
  <c r="C13" i="28" a="1"/>
  <c r="C13" i="28" s="1"/>
  <c r="B9" i="28" a="1"/>
  <c r="B9" i="28" s="1"/>
  <c r="C466" i="28" a="1"/>
  <c r="C466" i="28" s="1"/>
  <c r="B390" i="28" a="1"/>
  <c r="B390" i="28" s="1"/>
  <c r="E438" i="28" a="1"/>
  <c r="E438" i="28" s="1"/>
  <c r="H489" i="28" a="1"/>
  <c r="H489" i="28" s="1"/>
  <c r="D489" i="28" a="1"/>
  <c r="D489" i="28" s="1"/>
  <c r="D485" i="28" a="1"/>
  <c r="D485" i="28" s="1"/>
  <c r="G501" i="28" a="1"/>
  <c r="G501" i="28" s="1"/>
  <c r="C473" i="28" a="1"/>
  <c r="C473" i="28" s="1"/>
  <c r="F444" i="28" a="1"/>
  <c r="F444" i="28" s="1"/>
  <c r="E360" i="28" a="1"/>
  <c r="E360" i="28" s="1"/>
  <c r="B497" i="28" a="1"/>
  <c r="B497" i="28" s="1"/>
  <c r="G468" i="28" a="1"/>
  <c r="G468" i="28" s="1"/>
  <c r="D440" i="28" a="1"/>
  <c r="D440" i="28" s="1"/>
  <c r="D349" i="28" a="1"/>
  <c r="D349" i="28" s="1"/>
  <c r="D494" i="28" a="1"/>
  <c r="D494" i="28" s="1"/>
  <c r="A473" i="28" a="1"/>
  <c r="A473" i="28" s="1"/>
  <c r="B464" i="28" a="1"/>
  <c r="B464" i="28" s="1"/>
  <c r="F453" i="28" a="1"/>
  <c r="F453" i="28" s="1"/>
  <c r="H444" i="28" a="1"/>
  <c r="H444" i="28" s="1"/>
  <c r="B436" i="28" a="1"/>
  <c r="B436" i="28" s="1"/>
  <c r="H399" i="28" a="1"/>
  <c r="H399" i="28" s="1"/>
  <c r="B363" i="28" a="1"/>
  <c r="B363" i="28" s="1"/>
  <c r="C323" i="28" a="1"/>
  <c r="C323" i="28" s="1"/>
  <c r="H432" i="28" a="1"/>
  <c r="H432" i="28" s="1"/>
  <c r="G423" i="28" a="1"/>
  <c r="G423" i="28" s="1"/>
  <c r="I414" i="28" a="1"/>
  <c r="I414" i="28" s="1"/>
  <c r="D404" i="28" a="1"/>
  <c r="D404" i="28" s="1"/>
  <c r="E395" i="28" a="1"/>
  <c r="E395" i="28" s="1"/>
  <c r="E386" i="28" a="1"/>
  <c r="E386" i="28" s="1"/>
  <c r="G375" i="28" a="1"/>
  <c r="G375" i="28" s="1"/>
  <c r="C367" i="28" a="1"/>
  <c r="C367" i="28" s="1"/>
  <c r="B358" i="28" a="1"/>
  <c r="B358" i="28" s="1"/>
  <c r="E347" i="28" a="1"/>
  <c r="E347" i="28" s="1"/>
  <c r="F338" i="28" a="1"/>
  <c r="F338" i="28" s="1"/>
  <c r="A329" i="28" a="1"/>
  <c r="A329" i="28" s="1"/>
  <c r="B251" i="28" a="1"/>
  <c r="B251" i="28" s="1"/>
  <c r="H422" i="28" a="1"/>
  <c r="H422" i="28" s="1"/>
  <c r="A405" i="28" a="1"/>
  <c r="A405" i="28" s="1"/>
  <c r="E385" i="28" a="1"/>
  <c r="E385" i="28" s="1"/>
  <c r="C366" i="28" a="1"/>
  <c r="C366" i="28" s="1"/>
  <c r="H347" i="28" a="1"/>
  <c r="H347" i="28" s="1"/>
  <c r="E325" i="28" a="1"/>
  <c r="E325" i="28" s="1"/>
  <c r="F247" i="28" a="1"/>
  <c r="F247" i="28" s="1"/>
  <c r="H429" i="28" a="1"/>
  <c r="H429" i="28" s="1"/>
  <c r="A396" i="28" a="1"/>
  <c r="A396" i="28" s="1"/>
  <c r="C339" i="28" a="1"/>
  <c r="C339" i="28" s="1"/>
  <c r="A316" i="28" a="1"/>
  <c r="A316" i="28" s="1"/>
  <c r="D259" i="28" a="1"/>
  <c r="D259" i="28" s="1"/>
  <c r="F326" i="28" a="1"/>
  <c r="F326" i="28" s="1"/>
  <c r="I269" i="28" a="1"/>
  <c r="I269" i="28" s="1"/>
  <c r="D204" i="28" a="1"/>
  <c r="D204" i="28" s="1"/>
  <c r="C285" i="28" a="1"/>
  <c r="C285" i="28" s="1"/>
  <c r="D228" i="28" a="1"/>
  <c r="D228" i="28" s="1"/>
  <c r="I132" i="28" a="1"/>
  <c r="I132" i="28" s="1"/>
  <c r="F171" i="28" a="1"/>
  <c r="F171" i="28" s="1"/>
  <c r="D136" i="28" a="1"/>
  <c r="D136" i="28" s="1"/>
  <c r="H54" i="28" a="1"/>
  <c r="H54" i="28" s="1"/>
  <c r="C14" i="28" a="1"/>
  <c r="C14" i="28" s="1"/>
  <c r="B45" i="28" a="1"/>
  <c r="B45" i="28" s="1"/>
  <c r="H35" i="28" a="1"/>
  <c r="H35" i="28" s="1"/>
  <c r="A32" i="28" a="1"/>
  <c r="A32" i="28" s="1"/>
  <c r="A49" i="28" a="1"/>
  <c r="A49" i="28" s="1"/>
  <c r="C56" i="28" a="1"/>
  <c r="C56" i="28" s="1"/>
  <c r="C63" i="28" a="1"/>
  <c r="C63" i="28" s="1"/>
  <c r="A26" i="28" a="1"/>
  <c r="A26" i="28" s="1"/>
  <c r="D47" i="28" a="1"/>
  <c r="D47" i="28" s="1"/>
  <c r="G54" i="28" a="1"/>
  <c r="G54" i="28" s="1"/>
  <c r="F61" i="28" a="1"/>
  <c r="F61" i="28" s="1"/>
  <c r="I68" i="28" a="1"/>
  <c r="I68" i="28" s="1"/>
  <c r="I35" i="28" a="1"/>
  <c r="I35" i="28" s="1"/>
  <c r="I50" i="28" a="1"/>
  <c r="I50" i="28" s="1"/>
  <c r="B57" i="28" a="1"/>
  <c r="B57" i="28" s="1"/>
  <c r="B65" i="28" a="1"/>
  <c r="B65" i="28" s="1"/>
  <c r="B33" i="28" a="1"/>
  <c r="B33" i="28" s="1"/>
  <c r="H69" i="28" a="1"/>
  <c r="H69" i="28" s="1"/>
  <c r="F76" i="28" a="1"/>
  <c r="F76" i="28" s="1"/>
  <c r="B84" i="28" a="1"/>
  <c r="B84" i="28" s="1"/>
  <c r="C91" i="28" a="1"/>
  <c r="C91" i="28" s="1"/>
  <c r="E98" i="28" a="1"/>
  <c r="E98" i="28" s="1"/>
  <c r="D105" i="28" a="1"/>
  <c r="D105" i="28" s="1"/>
  <c r="E112" i="28" a="1"/>
  <c r="E112" i="28" s="1"/>
  <c r="F119" i="28" a="1"/>
  <c r="F119" i="28" s="1"/>
  <c r="D58" i="28" a="1"/>
  <c r="D58" i="28" s="1"/>
  <c r="B73" i="28" a="1"/>
  <c r="B73" i="28" s="1"/>
  <c r="G80" i="28" a="1"/>
  <c r="G80" i="28" s="1"/>
  <c r="H87" i="28" a="1"/>
  <c r="H87" i="28" s="1"/>
  <c r="G94" i="28" a="1"/>
  <c r="G94" i="28" s="1"/>
  <c r="H101" i="28" a="1"/>
  <c r="H101" i="28" s="1"/>
  <c r="F109" i="28" a="1"/>
  <c r="F109" i="28" s="1"/>
  <c r="G116" i="28" a="1"/>
  <c r="G116" i="28" s="1"/>
  <c r="D36" i="28" a="1"/>
  <c r="D36" i="28" s="1"/>
  <c r="E69" i="28" a="1"/>
  <c r="E69" i="28" s="1"/>
  <c r="D77" i="28" a="1"/>
  <c r="D77" i="28" s="1"/>
  <c r="A84" i="28" a="1"/>
  <c r="A84" i="28" s="1"/>
  <c r="B91" i="28" a="1"/>
  <c r="B91" i="28" s="1"/>
  <c r="I97" i="28" a="1"/>
  <c r="I97" i="28" s="1"/>
  <c r="B105" i="28" a="1"/>
  <c r="B105" i="28" s="1"/>
  <c r="C112" i="28" a="1"/>
  <c r="C112" i="28" s="1"/>
  <c r="D119" i="28" a="1"/>
  <c r="D119" i="28" s="1"/>
  <c r="B77" i="28" a="1"/>
  <c r="B77" i="28" s="1"/>
  <c r="A107" i="28" a="1"/>
  <c r="A107" i="28" s="1"/>
  <c r="E125" i="28" a="1"/>
  <c r="E125" i="28" s="1"/>
  <c r="F132" i="28" a="1"/>
  <c r="F132" i="28" s="1"/>
  <c r="B139" i="28" a="1"/>
  <c r="B139" i="28" s="1"/>
  <c r="E146" i="28" a="1"/>
  <c r="E146" i="28" s="1"/>
  <c r="F153" i="28" a="1"/>
  <c r="F153" i="28" s="1"/>
  <c r="G160" i="28" a="1"/>
  <c r="G160" i="28" s="1"/>
  <c r="D167" i="28" a="1"/>
  <c r="D167" i="28" s="1"/>
  <c r="B80" i="28" a="1"/>
  <c r="B80" i="28" s="1"/>
  <c r="D107" i="28" a="1"/>
  <c r="D107" i="28" s="1"/>
  <c r="H124" i="28" a="1"/>
  <c r="H124" i="28" s="1"/>
  <c r="I131" i="28" a="1"/>
  <c r="I131" i="28" s="1"/>
  <c r="F139" i="28" a="1"/>
  <c r="F139" i="28" s="1"/>
  <c r="C147" i="28" a="1"/>
  <c r="C147" i="28" s="1"/>
  <c r="D154" i="28" a="1"/>
  <c r="D154" i="28" s="1"/>
  <c r="H161" i="28" a="1"/>
  <c r="H161" i="28" s="1"/>
  <c r="A75" i="28" a="1"/>
  <c r="A75" i="28" s="1"/>
  <c r="I101" i="28" a="1"/>
  <c r="I101" i="28" s="1"/>
  <c r="I123" i="28" a="1"/>
  <c r="I123" i="28" s="1"/>
  <c r="A131" i="28" a="1"/>
  <c r="A131" i="28" s="1"/>
  <c r="F138" i="28" a="1"/>
  <c r="F138" i="28" s="1"/>
  <c r="F39" i="28" a="1"/>
  <c r="F39" i="28" s="1"/>
  <c r="B41" i="28" a="1"/>
  <c r="B41" i="28" s="1"/>
  <c r="C34" i="28" a="1"/>
  <c r="C34" i="28" s="1"/>
  <c r="B24" i="28" a="1"/>
  <c r="B24" i="28" s="1"/>
  <c r="D48" i="28" a="1"/>
  <c r="D48" i="28" s="1"/>
  <c r="A55" i="28" a="1"/>
  <c r="A55" i="28" s="1"/>
  <c r="F62" i="28" a="1"/>
  <c r="F62" i="28" s="1"/>
  <c r="D21" i="28" a="1"/>
  <c r="D21" i="28" s="1"/>
  <c r="F46" i="28" a="1"/>
  <c r="F46" i="28" s="1"/>
  <c r="I53" i="28" a="1"/>
  <c r="I53" i="28" s="1"/>
  <c r="H60" i="28" a="1"/>
  <c r="H60" i="28" s="1"/>
  <c r="B68" i="28" a="1"/>
  <c r="B68" i="28" s="1"/>
  <c r="H32" i="28" a="1"/>
  <c r="H32" i="28" s="1"/>
  <c r="I49" i="28" a="1"/>
  <c r="I49" i="28" s="1"/>
  <c r="E56" i="28" a="1"/>
  <c r="E56" i="28" s="1"/>
  <c r="B64" i="28" a="1"/>
  <c r="B64" i="28" s="1"/>
  <c r="F20" i="28" a="1"/>
  <c r="F20" i="28" s="1"/>
  <c r="D68" i="28" a="1"/>
  <c r="D68" i="28" s="1"/>
  <c r="I75" i="28" a="1"/>
  <c r="I75" i="28" s="1"/>
  <c r="B83" i="28" a="1"/>
  <c r="B83" i="28" s="1"/>
  <c r="C90" i="28" a="1"/>
  <c r="C90" i="28" s="1"/>
  <c r="G97" i="28" a="1"/>
  <c r="G97" i="28" s="1"/>
  <c r="F104" i="28" a="1"/>
  <c r="F104" i="28" s="1"/>
  <c r="G111" i="28" a="1"/>
  <c r="G111" i="28" s="1"/>
  <c r="H118" i="28" a="1"/>
  <c r="H118" i="28" s="1"/>
  <c r="F55" i="28" a="1"/>
  <c r="F55" i="28" s="1"/>
  <c r="I71" i="28" a="1"/>
  <c r="I71" i="28" s="1"/>
  <c r="A80" i="28" a="1"/>
  <c r="A80" i="28" s="1"/>
  <c r="A87" i="28" a="1"/>
  <c r="A87" i="28" s="1"/>
  <c r="I93" i="28" a="1"/>
  <c r="I93" i="28" s="1"/>
  <c r="A101" i="28" a="1"/>
  <c r="A101" i="28" s="1"/>
  <c r="H108" i="28" a="1"/>
  <c r="H108" i="28" s="1"/>
  <c r="I115" i="28" a="1"/>
  <c r="I115" i="28" s="1"/>
  <c r="G23" i="28" a="1"/>
  <c r="G23" i="28" s="1"/>
  <c r="I67" i="28" a="1"/>
  <c r="I67" i="28" s="1"/>
  <c r="D76" i="28" a="1"/>
  <c r="D76" i="28" s="1"/>
  <c r="C83" i="28" a="1"/>
  <c r="C83" i="28" s="1"/>
  <c r="D90" i="28" a="1"/>
  <c r="D90" i="28" s="1"/>
  <c r="C97" i="28" a="1"/>
  <c r="C97" i="28" s="1"/>
  <c r="D104" i="28" a="1"/>
  <c r="D104" i="28" s="1"/>
  <c r="E111" i="28" a="1"/>
  <c r="E111" i="28" s="1"/>
  <c r="F118" i="28" a="1"/>
  <c r="F118" i="28" s="1"/>
  <c r="D74" i="28" a="1"/>
  <c r="D74" i="28" s="1"/>
  <c r="A104" i="28" a="1"/>
  <c r="A104" i="28" s="1"/>
  <c r="D124" i="28" a="1"/>
  <c r="D124" i="28" s="1"/>
  <c r="E131" i="28" a="1"/>
  <c r="E131" i="28" s="1"/>
  <c r="D138" i="28" a="1"/>
  <c r="D138" i="28" s="1"/>
  <c r="G145" i="28" a="1"/>
  <c r="G145" i="28" s="1"/>
  <c r="E152" i="28" a="1"/>
  <c r="E152" i="28" s="1"/>
  <c r="F159" i="28" a="1"/>
  <c r="F159" i="28" s="1"/>
  <c r="G166" i="28" a="1"/>
  <c r="G166" i="28" s="1"/>
  <c r="E77" i="28" a="1"/>
  <c r="E77" i="28" s="1"/>
  <c r="E104" i="28" a="1"/>
  <c r="E104" i="28" s="1"/>
  <c r="B124" i="28" a="1"/>
  <c r="B124" i="28" s="1"/>
  <c r="C131" i="28" a="1"/>
  <c r="C131" i="28" s="1"/>
  <c r="H138" i="28" a="1"/>
  <c r="H138" i="28" s="1"/>
  <c r="B146" i="28" a="1"/>
  <c r="B146" i="28" s="1"/>
  <c r="C153" i="28" a="1"/>
  <c r="C153" i="28" s="1"/>
  <c r="D160" i="28" a="1"/>
  <c r="D160" i="28" s="1"/>
  <c r="D72" i="28" a="1"/>
  <c r="D72" i="28" s="1"/>
  <c r="B99" i="28" a="1"/>
  <c r="B99" i="28" s="1"/>
  <c r="B123" i="28" a="1"/>
  <c r="B123" i="28" s="1"/>
  <c r="C28" i="28" a="1"/>
  <c r="C28" i="28" s="1"/>
  <c r="E42" i="28" a="1"/>
  <c r="E42" i="28" s="1"/>
  <c r="E51" i="28" a="1"/>
  <c r="E51" i="28" s="1"/>
  <c r="G65" i="28" a="1"/>
  <c r="G65" i="28" s="1"/>
  <c r="B50" i="28" a="1"/>
  <c r="B50" i="28" s="1"/>
  <c r="D64" i="28" a="1"/>
  <c r="D64" i="28" s="1"/>
  <c r="D46" i="28" a="1"/>
  <c r="D46" i="28" s="1"/>
  <c r="F60" i="28" a="1"/>
  <c r="F60" i="28" s="1"/>
  <c r="G53" i="28" a="1"/>
  <c r="G53" i="28" s="1"/>
  <c r="C80" i="28" a="1"/>
  <c r="C80" i="28" s="1"/>
  <c r="F94" i="28" a="1"/>
  <c r="F94" i="28" s="1"/>
  <c r="C108" i="28" a="1"/>
  <c r="C108" i="28" s="1"/>
  <c r="E28" i="28" a="1"/>
  <c r="E28" i="28" s="1"/>
  <c r="G76" i="28" a="1"/>
  <c r="G76" i="28" s="1"/>
  <c r="A91" i="28" a="1"/>
  <c r="A91" i="28" s="1"/>
  <c r="E105" i="28" a="1"/>
  <c r="E105" i="28" s="1"/>
  <c r="G119" i="28" a="1"/>
  <c r="G119" i="28" s="1"/>
  <c r="C73" i="28" a="1"/>
  <c r="C73" i="28" s="1"/>
  <c r="B87" i="28" a="1"/>
  <c r="B87" i="28" s="1"/>
  <c r="B101" i="28" a="1"/>
  <c r="B101" i="28" s="1"/>
  <c r="F115" i="28" a="1"/>
  <c r="F115" i="28" s="1"/>
  <c r="G89" i="28" a="1"/>
  <c r="G89" i="28" s="1"/>
  <c r="E128" i="28" a="1"/>
  <c r="E128" i="28" s="1"/>
  <c r="E142" i="28" a="1"/>
  <c r="E142" i="28" s="1"/>
  <c r="G156" i="28" a="1"/>
  <c r="G156" i="28" s="1"/>
  <c r="B63" i="28" a="1"/>
  <c r="B63" i="28" s="1"/>
  <c r="E119" i="28" a="1"/>
  <c r="E119" i="28" s="1"/>
  <c r="G135" i="28" a="1"/>
  <c r="G135" i="28" s="1"/>
  <c r="B150" i="28" a="1"/>
  <c r="B150" i="28" s="1"/>
  <c r="A165" i="28" a="1"/>
  <c r="A165" i="28" s="1"/>
  <c r="D112" i="28" a="1"/>
  <c r="D112" i="28" s="1"/>
  <c r="A132" i="28" a="1"/>
  <c r="A132" i="28" s="1"/>
  <c r="C141" i="28" a="1"/>
  <c r="C141" i="28" s="1"/>
  <c r="B149" i="28" a="1"/>
  <c r="B149" i="28" s="1"/>
  <c r="C156" i="28" a="1"/>
  <c r="C156" i="28" s="1"/>
  <c r="I162" i="28" a="1"/>
  <c r="I162" i="28" s="1"/>
  <c r="F79" i="28" a="1"/>
  <c r="F79" i="28" s="1"/>
  <c r="C138" i="28" a="1"/>
  <c r="C138" i="28" s="1"/>
  <c r="C166" i="28" a="1"/>
  <c r="C166" i="28" s="1"/>
  <c r="H174" i="28" a="1"/>
  <c r="H174" i="28" s="1"/>
  <c r="I181" i="28" a="1"/>
  <c r="I181" i="28" s="1"/>
  <c r="E185" i="28" a="1"/>
  <c r="E185" i="28" s="1"/>
  <c r="F191" i="28" a="1"/>
  <c r="F191" i="28" s="1"/>
  <c r="G198" i="28" a="1"/>
  <c r="G198" i="28" s="1"/>
  <c r="H205" i="28" a="1"/>
  <c r="H205" i="28" s="1"/>
  <c r="F212" i="28" a="1"/>
  <c r="F212" i="28" s="1"/>
  <c r="G115" i="28" a="1"/>
  <c r="G115" i="28" s="1"/>
  <c r="F150" i="28" a="1"/>
  <c r="F150" i="28" s="1"/>
  <c r="F170" i="28" a="1"/>
  <c r="F170" i="28" s="1"/>
  <c r="G177" i="28" a="1"/>
  <c r="G177" i="28" s="1"/>
  <c r="E189" i="28" a="1"/>
  <c r="E189" i="28" s="1"/>
  <c r="F196" i="28" a="1"/>
  <c r="F196" i="28" s="1"/>
  <c r="G203" i="28" a="1"/>
  <c r="G203" i="28" s="1"/>
  <c r="G210" i="28" a="1"/>
  <c r="G210" i="28" s="1"/>
  <c r="H93" i="28" a="1"/>
  <c r="H93" i="28" s="1"/>
  <c r="F143" i="28" a="1"/>
  <c r="F143" i="28" s="1"/>
  <c r="G168" i="28" a="1"/>
  <c r="G168" i="28" s="1"/>
  <c r="A176" i="28" a="1"/>
  <c r="A176" i="28" s="1"/>
  <c r="E182" i="28" a="1"/>
  <c r="E182" i="28" s="1"/>
  <c r="A186" i="28" a="1"/>
  <c r="A186" i="28" s="1"/>
  <c r="G192" i="28" a="1"/>
  <c r="G192" i="28" s="1"/>
  <c r="H199" i="28" a="1"/>
  <c r="H199" i="28" s="1"/>
  <c r="I206" i="28" a="1"/>
  <c r="I206" i="28" s="1"/>
  <c r="D214" i="28" a="1"/>
  <c r="D214" i="28" s="1"/>
  <c r="G24" i="28" a="1"/>
  <c r="G24" i="28" s="1"/>
  <c r="I40" i="28" a="1"/>
  <c r="I40" i="28" s="1"/>
  <c r="H50" i="28" a="1"/>
  <c r="H50" i="28" s="1"/>
  <c r="A65" i="28" a="1"/>
  <c r="A65" i="28" s="1"/>
  <c r="E49" i="28" a="1"/>
  <c r="E49" i="28" s="1"/>
  <c r="G63" i="28" a="1"/>
  <c r="G63" i="28" s="1"/>
  <c r="A45" i="28" a="1"/>
  <c r="A45" i="28" s="1"/>
  <c r="C59" i="28" a="1"/>
  <c r="C59" i="28" s="1"/>
  <c r="A51" i="28" a="1"/>
  <c r="A51" i="28" s="1"/>
  <c r="C79" i="28" a="1"/>
  <c r="C79" i="28" s="1"/>
  <c r="E93" i="28" a="1"/>
  <c r="E93" i="28" s="1"/>
  <c r="E107" i="28" a="1"/>
  <c r="E107" i="28" s="1"/>
  <c r="H15" i="28" a="1"/>
  <c r="H15" i="28" s="1"/>
  <c r="G75" i="28" a="1"/>
  <c r="G75" i="28" s="1"/>
  <c r="I89" i="28" a="1"/>
  <c r="I89" i="28" s="1"/>
  <c r="C104" i="28" a="1"/>
  <c r="C104" i="28" s="1"/>
  <c r="E118" i="28" a="1"/>
  <c r="E118" i="28" s="1"/>
  <c r="C72" i="28" a="1"/>
  <c r="C72" i="28" s="1"/>
  <c r="E86" i="28" a="1"/>
  <c r="E86" i="28" s="1"/>
  <c r="D100" i="28" a="1"/>
  <c r="D100" i="28" s="1"/>
  <c r="H114" i="28" a="1"/>
  <c r="H114" i="28" s="1"/>
  <c r="I86" i="28" a="1"/>
  <c r="I86" i="28" s="1"/>
  <c r="E127" i="28" a="1"/>
  <c r="E127" i="28" s="1"/>
  <c r="G141" i="28" a="1"/>
  <c r="G141" i="28" s="1"/>
  <c r="G155" i="28" a="1"/>
  <c r="G155" i="28" s="1"/>
  <c r="A52" i="28" a="1"/>
  <c r="A52" i="28" s="1"/>
  <c r="E116" i="28" a="1"/>
  <c r="E116" i="28" s="1"/>
  <c r="C134" i="28" a="1"/>
  <c r="C134" i="28" s="1"/>
  <c r="D149" i="28" a="1"/>
  <c r="D149" i="28" s="1"/>
  <c r="I163" i="28" a="1"/>
  <c r="I163" i="28" s="1"/>
  <c r="D109" i="28" a="1"/>
  <c r="D109" i="28" s="1"/>
  <c r="G131" i="28" a="1"/>
  <c r="G131" i="28" s="1"/>
  <c r="H140" i="28" a="1"/>
  <c r="H140" i="28" s="1"/>
  <c r="G148" i="28" a="1"/>
  <c r="G148" i="28" s="1"/>
  <c r="H155" i="28" a="1"/>
  <c r="H155" i="28" s="1"/>
  <c r="F162" i="28" a="1"/>
  <c r="F162" i="28" s="1"/>
  <c r="I65" i="28" a="1"/>
  <c r="I65" i="28" s="1"/>
  <c r="G136" i="28" a="1"/>
  <c r="G136" i="28" s="1"/>
  <c r="E164" i="28" a="1"/>
  <c r="E164" i="28" s="1"/>
  <c r="A174" i="28" a="1"/>
  <c r="A174" i="28" s="1"/>
  <c r="B181" i="28" a="1"/>
  <c r="B181" i="28" s="1"/>
  <c r="C185" i="28" a="1"/>
  <c r="C185" i="28" s="1"/>
  <c r="B191" i="28" a="1"/>
  <c r="B191" i="28" s="1"/>
  <c r="C198" i="28" a="1"/>
  <c r="C198" i="28" s="1"/>
  <c r="D205" i="28" a="1"/>
  <c r="D205" i="28" s="1"/>
  <c r="B212" i="28" a="1"/>
  <c r="B212" i="28" s="1"/>
  <c r="G103" i="28" a="1"/>
  <c r="G103" i="28" s="1"/>
  <c r="C149" i="28" a="1"/>
  <c r="C149" i="28" s="1"/>
  <c r="C170" i="28" a="1"/>
  <c r="C170" i="28" s="1"/>
  <c r="D177" i="28" a="1"/>
  <c r="D177" i="28" s="1"/>
  <c r="A189" i="28" a="1"/>
  <c r="A189" i="28" s="1"/>
  <c r="B196" i="28" a="1"/>
  <c r="B196" i="28" s="1"/>
  <c r="C203" i="28" a="1"/>
  <c r="C203" i="28" s="1"/>
  <c r="D210" i="28" a="1"/>
  <c r="D210" i="28" s="1"/>
  <c r="I87" i="28" a="1"/>
  <c r="I87" i="28" s="1"/>
  <c r="A142" i="28" a="1"/>
  <c r="A142" i="28" s="1"/>
  <c r="A168" i="28" a="1"/>
  <c r="A168" i="28" s="1"/>
  <c r="G175" i="28" a="1"/>
  <c r="G175" i="28" s="1"/>
  <c r="C182" i="28" a="1"/>
  <c r="C182" i="28" s="1"/>
  <c r="H185" i="28" a="1"/>
  <c r="H185" i="28" s="1"/>
  <c r="C192" i="28" a="1"/>
  <c r="C192" i="28" s="1"/>
  <c r="D199" i="28" a="1"/>
  <c r="D199" i="28" s="1"/>
  <c r="E206" i="28" a="1"/>
  <c r="E206" i="28" s="1"/>
  <c r="A214" i="28" a="1"/>
  <c r="A214" i="28" s="1"/>
  <c r="C17" i="28" a="1"/>
  <c r="C17" i="28" s="1"/>
  <c r="A58" i="28" a="1"/>
  <c r="A58" i="28" s="1"/>
  <c r="D56" i="28" a="1"/>
  <c r="D56" i="28" s="1"/>
  <c r="C52" i="28" a="1"/>
  <c r="C52" i="28" s="1"/>
  <c r="A71" i="28" a="1"/>
  <c r="A71" i="28" s="1"/>
  <c r="I99" i="28" a="1"/>
  <c r="I99" i="28" s="1"/>
  <c r="E62" i="28" a="1"/>
  <c r="E62" i="28" s="1"/>
  <c r="A96" i="28" a="1"/>
  <c r="A96" i="28" s="1"/>
  <c r="F47" i="28" a="1"/>
  <c r="F47" i="28" s="1"/>
  <c r="C92" i="28" a="1"/>
  <c r="C92" i="28" s="1"/>
  <c r="H120" i="28" a="1"/>
  <c r="H120" i="28" s="1"/>
  <c r="H133" i="28" a="1"/>
  <c r="H133" i="28" s="1"/>
  <c r="G161" i="28" a="1"/>
  <c r="G161" i="28" s="1"/>
  <c r="D126" i="28" a="1"/>
  <c r="D126" i="28" s="1"/>
  <c r="E155" i="28" a="1"/>
  <c r="E155" i="28" s="1"/>
  <c r="C125" i="28" a="1"/>
  <c r="C125" i="28" s="1"/>
  <c r="G144" i="28" a="1"/>
  <c r="G144" i="28" s="1"/>
  <c r="G158" i="28" a="1"/>
  <c r="G158" i="28" s="1"/>
  <c r="C120" i="28" a="1"/>
  <c r="C120" i="28" s="1"/>
  <c r="B170" i="28" a="1"/>
  <c r="B170" i="28" s="1"/>
  <c r="C183" i="28" a="1"/>
  <c r="C183" i="28" s="1"/>
  <c r="C194" i="28" a="1"/>
  <c r="C194" i="28" s="1"/>
  <c r="E208" i="28" a="1"/>
  <c r="E208" i="28" s="1"/>
  <c r="E132" i="28" a="1"/>
  <c r="E132" i="28" s="1"/>
  <c r="E173" i="28" a="1"/>
  <c r="E173" i="28" s="1"/>
  <c r="B192" i="28" a="1"/>
  <c r="B192" i="28" s="1"/>
  <c r="D206" i="28" a="1"/>
  <c r="D206" i="28" s="1"/>
  <c r="D128" i="28" a="1"/>
  <c r="D128" i="28" s="1"/>
  <c r="D171" i="28" a="1"/>
  <c r="D171" i="28" s="1"/>
  <c r="H183" i="28" a="1"/>
  <c r="H183" i="28" s="1"/>
  <c r="D195" i="28" a="1"/>
  <c r="D195" i="28" s="1"/>
  <c r="F209" i="28" a="1"/>
  <c r="F209" i="28" s="1"/>
  <c r="B176" i="28" a="1"/>
  <c r="B176" i="28" s="1"/>
  <c r="C209" i="28" a="1"/>
  <c r="C209" i="28" s="1"/>
  <c r="C221" i="28" a="1"/>
  <c r="C221" i="28" s="1"/>
  <c r="I227" i="28" a="1"/>
  <c r="I227" i="28" s="1"/>
  <c r="A235" i="28" a="1"/>
  <c r="A235" i="28" s="1"/>
  <c r="B242" i="28" a="1"/>
  <c r="B242" i="28" s="1"/>
  <c r="C249" i="28" a="1"/>
  <c r="C249" i="28" s="1"/>
  <c r="D256" i="28" a="1"/>
  <c r="D256" i="28" s="1"/>
  <c r="E263" i="28" a="1"/>
  <c r="E263" i="28" s="1"/>
  <c r="F270" i="28" a="1"/>
  <c r="F270" i="28" s="1"/>
  <c r="G277" i="28" a="1"/>
  <c r="G277" i="28" s="1"/>
  <c r="H284" i="28" a="1"/>
  <c r="H284" i="28" s="1"/>
  <c r="A292" i="28" a="1"/>
  <c r="A292" i="28" s="1"/>
  <c r="B299" i="28" a="1"/>
  <c r="B299" i="28" s="1"/>
  <c r="C306" i="28" a="1"/>
  <c r="C306" i="28" s="1"/>
  <c r="D313" i="28" a="1"/>
  <c r="D313" i="28" s="1"/>
  <c r="E320" i="28" a="1"/>
  <c r="E320" i="28" s="1"/>
  <c r="H327" i="28" a="1"/>
  <c r="H327" i="28" s="1"/>
  <c r="D169" i="28" a="1"/>
  <c r="D169" i="28" s="1"/>
  <c r="F202" i="28" a="1"/>
  <c r="F202" i="28" s="1"/>
  <c r="H219" i="28" a="1"/>
  <c r="H219" i="28" s="1"/>
  <c r="I226" i="28" a="1"/>
  <c r="I226" i="28" s="1"/>
  <c r="A234" i="28" a="1"/>
  <c r="A234" i="28" s="1"/>
  <c r="B241" i="28" a="1"/>
  <c r="B241" i="28" s="1"/>
  <c r="C248" i="28" a="1"/>
  <c r="C248" i="28" s="1"/>
  <c r="D255" i="28" a="1"/>
  <c r="D255" i="28" s="1"/>
  <c r="E262" i="28" a="1"/>
  <c r="E262" i="28" s="1"/>
  <c r="F269" i="28" a="1"/>
  <c r="F269" i="28" s="1"/>
  <c r="G276" i="28" a="1"/>
  <c r="G276" i="28" s="1"/>
  <c r="H283" i="28" a="1"/>
  <c r="H283" i="28" s="1"/>
  <c r="D290" i="28" a="1"/>
  <c r="D290" i="28" s="1"/>
  <c r="E297" i="28" a="1"/>
  <c r="E297" i="28" s="1"/>
  <c r="F304" i="28" a="1"/>
  <c r="F304" i="28" s="1"/>
  <c r="G311" i="28" a="1"/>
  <c r="G311" i="28" s="1"/>
  <c r="H318" i="28" a="1"/>
  <c r="H318" i="28" s="1"/>
  <c r="B326" i="28" a="1"/>
  <c r="B326" i="28" s="1"/>
  <c r="C178" i="28" a="1"/>
  <c r="C178" i="28" s="1"/>
  <c r="G211" i="28" a="1"/>
  <c r="G211" i="28" s="1"/>
  <c r="A223" i="28" a="1"/>
  <c r="A223" i="28" s="1"/>
  <c r="B230" i="28" a="1"/>
  <c r="B230" i="28" s="1"/>
  <c r="C237" i="28" a="1"/>
  <c r="C237" i="28" s="1"/>
  <c r="D244" i="28" a="1"/>
  <c r="D244" i="28" s="1"/>
  <c r="E251" i="28" a="1"/>
  <c r="E251" i="28" s="1"/>
  <c r="F258" i="28" a="1"/>
  <c r="F258" i="28" s="1"/>
  <c r="G265" i="28" a="1"/>
  <c r="G265" i="28" s="1"/>
  <c r="H272" i="28" a="1"/>
  <c r="H272" i="28" s="1"/>
  <c r="I279" i="28" a="1"/>
  <c r="I279" i="28" s="1"/>
  <c r="C287" i="28" a="1"/>
  <c r="C287" i="28" s="1"/>
  <c r="D294" i="28" a="1"/>
  <c r="D294" i="28" s="1"/>
  <c r="E301" i="28" a="1"/>
  <c r="E301" i="28" s="1"/>
  <c r="F308" i="28" a="1"/>
  <c r="F308" i="28" s="1"/>
  <c r="G315" i="28" a="1"/>
  <c r="G315" i="28" s="1"/>
  <c r="H322" i="28" a="1"/>
  <c r="H322" i="28" s="1"/>
  <c r="H329" i="28" a="1"/>
  <c r="H329" i="28" s="1"/>
  <c r="B225" i="28" a="1"/>
  <c r="B225" i="28" s="1"/>
  <c r="F253" i="28" a="1"/>
  <c r="F253" i="28" s="1"/>
  <c r="A282" i="28" a="1"/>
  <c r="A282" i="28" s="1"/>
  <c r="H310" i="28" a="1"/>
  <c r="H310" i="28" s="1"/>
  <c r="G331" i="28" a="1"/>
  <c r="G331" i="28" s="1"/>
  <c r="H338" i="28" a="1"/>
  <c r="H338" i="28" s="1"/>
  <c r="I345" i="28" a="1"/>
  <c r="I345" i="28" s="1"/>
  <c r="A353" i="28" a="1"/>
  <c r="A353" i="28" s="1"/>
  <c r="B360" i="28" a="1"/>
  <c r="B360" i="28" s="1"/>
  <c r="A367" i="28" a="1"/>
  <c r="A367" i="28" s="1"/>
  <c r="D374" i="28" a="1"/>
  <c r="D374" i="28" s="1"/>
  <c r="E381" i="28" a="1"/>
  <c r="E381" i="28" s="1"/>
  <c r="C388" i="28" a="1"/>
  <c r="C388" i="28" s="1"/>
  <c r="G395" i="28" a="1"/>
  <c r="G395" i="28" s="1"/>
  <c r="H402" i="28" a="1"/>
  <c r="H402" i="28" s="1"/>
  <c r="B410" i="28" a="1"/>
  <c r="B410" i="28" s="1"/>
  <c r="C417" i="28" a="1"/>
  <c r="C417" i="28" s="1"/>
  <c r="D424" i="28" a="1"/>
  <c r="D424" i="28" s="1"/>
  <c r="E431" i="28" a="1"/>
  <c r="E431" i="28" s="1"/>
  <c r="E187" i="28" a="1"/>
  <c r="E187" i="28" s="1"/>
  <c r="B238" i="28" a="1"/>
  <c r="B238" i="28" s="1"/>
  <c r="F266" i="28" a="1"/>
  <c r="F266" i="28" s="1"/>
  <c r="B294" i="28" a="1"/>
  <c r="B294" i="28" s="1"/>
  <c r="F322" i="28" a="1"/>
  <c r="F322" i="28" s="1"/>
  <c r="I334" i="28" a="1"/>
  <c r="I334" i="28" s="1"/>
  <c r="A342" i="28" a="1"/>
  <c r="A342" i="28" s="1"/>
  <c r="B349" i="28" a="1"/>
  <c r="B349" i="28" s="1"/>
  <c r="C356" i="28" a="1"/>
  <c r="C356" i="28" s="1"/>
  <c r="D363" i="28" a="1"/>
  <c r="D363" i="28" s="1"/>
  <c r="E370" i="28" a="1"/>
  <c r="E370" i="28" s="1"/>
  <c r="A378" i="28" a="1"/>
  <c r="A378" i="28" s="1"/>
  <c r="B385" i="28" a="1"/>
  <c r="B385" i="28" s="1"/>
  <c r="A392" i="28" a="1"/>
  <c r="A392" i="28" s="1"/>
  <c r="I398" i="28" a="1"/>
  <c r="I398" i="28" s="1"/>
  <c r="A406" i="28" a="1"/>
  <c r="A406" i="28" s="1"/>
  <c r="B413" i="28" a="1"/>
  <c r="B413" i="28" s="1"/>
  <c r="C420" i="28" a="1"/>
  <c r="C420" i="28" s="1"/>
  <c r="D427" i="28" a="1"/>
  <c r="D427" i="28" s="1"/>
  <c r="G171" i="28" a="1"/>
  <c r="G171" i="28" s="1"/>
  <c r="A247" i="28" a="1"/>
  <c r="A247" i="28" s="1"/>
  <c r="H278" i="28" a="1"/>
  <c r="H278" i="28" s="1"/>
  <c r="G163" i="28" a="1"/>
  <c r="G163" i="28" s="1"/>
  <c r="A330" i="28" a="1"/>
  <c r="A330" i="28" s="1"/>
  <c r="F303" i="28" a="1"/>
  <c r="F303" i="28" s="1"/>
  <c r="I122" i="28" a="1"/>
  <c r="I122" i="28" s="1"/>
  <c r="E282" i="28" a="1"/>
  <c r="E282" i="28" s="1"/>
  <c r="C256" i="28" a="1"/>
  <c r="C256" i="28" s="1"/>
  <c r="E255" i="28" a="1"/>
  <c r="E255" i="28" s="1"/>
  <c r="G478" i="28" a="1"/>
  <c r="G478" i="28" s="1"/>
  <c r="B442" i="28" a="1"/>
  <c r="B442" i="28" s="1"/>
  <c r="I437" i="28" a="1"/>
  <c r="I437" i="28" s="1"/>
  <c r="B435" i="28" a="1"/>
  <c r="B435" i="28" s="1"/>
  <c r="C357" i="28" a="1"/>
  <c r="C357" i="28" s="1"/>
  <c r="B323" i="28" a="1"/>
  <c r="B323" i="28" s="1"/>
  <c r="F164" i="28" a="1"/>
  <c r="F164" i="28" s="1"/>
  <c r="C486" i="28" a="1"/>
  <c r="C486" i="28" s="1"/>
  <c r="I448" i="28" a="1"/>
  <c r="I448" i="28" s="1"/>
  <c r="F474" i="28" a="1"/>
  <c r="F474" i="28" s="1"/>
  <c r="H445" i="28" a="1"/>
  <c r="H445" i="28" s="1"/>
  <c r="F365" i="28" a="1"/>
  <c r="F365" i="28" s="1"/>
  <c r="E498" i="28" a="1"/>
  <c r="E498" i="28" s="1"/>
  <c r="A470" i="28" a="1"/>
  <c r="A470" i="28" s="1"/>
  <c r="F441" i="28" a="1"/>
  <c r="F441" i="28" s="1"/>
  <c r="G354" i="28" a="1"/>
  <c r="G354" i="28" s="1"/>
  <c r="G495" i="28" a="1"/>
  <c r="G495" i="28" s="1"/>
  <c r="C467" i="28" a="1"/>
  <c r="C467" i="28" s="1"/>
  <c r="I438" i="28" a="1"/>
  <c r="I438" i="28" s="1"/>
  <c r="A340" i="28" a="1"/>
  <c r="A340" i="28" s="1"/>
  <c r="I417" i="28" a="1"/>
  <c r="I417" i="28" s="1"/>
  <c r="A390" i="28" a="1"/>
  <c r="A390" i="28" s="1"/>
  <c r="C361" i="28" a="1"/>
  <c r="C361" i="28" s="1"/>
  <c r="H332" i="28" a="1"/>
  <c r="H332" i="28" s="1"/>
  <c r="C398" i="28" a="1"/>
  <c r="C398" i="28" s="1"/>
  <c r="A304" i="28" a="1"/>
  <c r="A304" i="28" s="1"/>
  <c r="A298" i="28" a="1"/>
  <c r="A298" i="28" s="1"/>
  <c r="B252" i="28" a="1"/>
  <c r="B252" i="28" s="1"/>
  <c r="F181" i="28" a="1"/>
  <c r="F181" i="28" s="1"/>
  <c r="G178" i="28" a="1"/>
  <c r="G178" i="28" s="1"/>
  <c r="B467" i="28" a="1"/>
  <c r="B467" i="28" s="1"/>
  <c r="G362" i="28" a="1"/>
  <c r="G362" i="28" s="1"/>
  <c r="H501" i="28" a="1"/>
  <c r="H501" i="28" s="1"/>
  <c r="C462" i="28" a="1"/>
  <c r="C462" i="28" s="1"/>
  <c r="H10" i="28" a="1"/>
  <c r="H10" i="28" s="1"/>
  <c r="G406" i="28" a="1"/>
  <c r="G406" i="28" s="1"/>
  <c r="B316" i="28" a="1"/>
  <c r="B316" i="28" s="1"/>
  <c r="F262" i="28" a="1"/>
  <c r="F262" i="28" s="1"/>
  <c r="H508" i="28" a="1"/>
  <c r="H508" i="28" s="1"/>
  <c r="D480" i="28" a="1"/>
  <c r="D480" i="28" s="1"/>
  <c r="G451" i="28" a="1"/>
  <c r="G451" i="28" s="1"/>
  <c r="D391" i="28" a="1"/>
  <c r="D391" i="28" s="1"/>
  <c r="C504" i="28" a="1"/>
  <c r="C504" i="28" s="1"/>
  <c r="H475" i="28" a="1"/>
  <c r="H475" i="28" s="1"/>
  <c r="E447" i="28" a="1"/>
  <c r="E447" i="28" s="1"/>
  <c r="F376" i="28" a="1"/>
  <c r="F376" i="28" s="1"/>
  <c r="E501" i="28" a="1"/>
  <c r="E501" i="28" s="1"/>
  <c r="H474" i="28" a="1"/>
  <c r="H474" i="28" s="1"/>
  <c r="I465" i="28" a="1"/>
  <c r="I465" i="28" s="1"/>
  <c r="I456" i="28" a="1"/>
  <c r="I456" i="28" s="1"/>
  <c r="E446" i="28" a="1"/>
  <c r="E446" i="28" s="1"/>
  <c r="H437" i="28" a="1"/>
  <c r="H437" i="28" s="1"/>
  <c r="H413" i="28" a="1"/>
  <c r="H413" i="28" s="1"/>
  <c r="H369" i="28" a="1"/>
  <c r="H369" i="28" s="1"/>
  <c r="G334" i="28" a="1"/>
  <c r="G334" i="28" s="1"/>
  <c r="C205" i="28" a="1"/>
  <c r="C205" i="28" s="1"/>
  <c r="D425" i="28" a="1"/>
  <c r="D425" i="28" s="1"/>
  <c r="F416" i="28" a="1"/>
  <c r="F416" i="28" s="1"/>
  <c r="H407" i="28" a="1"/>
  <c r="H407" i="28" s="1"/>
  <c r="C397" i="28" a="1"/>
  <c r="C397" i="28" s="1"/>
  <c r="E388" i="28" a="1"/>
  <c r="E388" i="28" s="1"/>
  <c r="C379" i="28" a="1"/>
  <c r="C379" i="28" s="1"/>
  <c r="I368" i="28" a="1"/>
  <c r="I368" i="28" s="1"/>
  <c r="I359" i="28" a="1"/>
  <c r="I359" i="28" s="1"/>
  <c r="A351" i="28" a="1"/>
  <c r="A351" i="28" s="1"/>
  <c r="D340" i="28" a="1"/>
  <c r="D340" i="28" s="1"/>
  <c r="E331" i="28" a="1"/>
  <c r="E331" i="28" s="1"/>
  <c r="C273" i="28" a="1"/>
  <c r="C273" i="28" s="1"/>
  <c r="H427" i="28" a="1"/>
  <c r="H427" i="28" s="1"/>
  <c r="F408" i="28" a="1"/>
  <c r="F408" i="28" s="1"/>
  <c r="G390" i="28" a="1"/>
  <c r="G390" i="28" s="1"/>
  <c r="C371" i="28" a="1"/>
  <c r="C371" i="28" s="1"/>
  <c r="H351" i="28" a="1"/>
  <c r="H351" i="28" s="1"/>
  <c r="F333" i="28" a="1"/>
  <c r="F333" i="28" s="1"/>
  <c r="B268" i="28" a="1"/>
  <c r="B268" i="28" s="1"/>
  <c r="H433" i="28" a="1"/>
  <c r="H433" i="28" s="1"/>
  <c r="F410" i="28" a="1"/>
  <c r="F410" i="28" s="1"/>
  <c r="E353" i="28" a="1"/>
  <c r="E353" i="28" s="1"/>
  <c r="C330" i="28" a="1"/>
  <c r="C330" i="28" s="1"/>
  <c r="F273" i="28" a="1"/>
  <c r="F273" i="28" s="1"/>
  <c r="C213" i="28" a="1"/>
  <c r="C213" i="28" s="1"/>
  <c r="B284" i="28" a="1"/>
  <c r="B284" i="28" s="1"/>
  <c r="C227" i="28" a="1"/>
  <c r="C227" i="28" s="1"/>
  <c r="I299" i="28" a="1"/>
  <c r="I299" i="28" s="1"/>
  <c r="F242" i="28" a="1"/>
  <c r="F242" i="28" s="1"/>
  <c r="E184" i="28" a="1"/>
  <c r="E184" i="28" s="1"/>
  <c r="F195" i="28" a="1"/>
  <c r="F195" i="28" s="1"/>
  <c r="D129" i="28" a="1"/>
  <c r="D129" i="28" s="1"/>
  <c r="D102" i="28" a="1"/>
  <c r="D102" i="28" s="1"/>
  <c r="B32" i="28" a="1"/>
  <c r="B32" i="28" s="1"/>
  <c r="D37" i="28" a="1"/>
  <c r="D37" i="28" s="1"/>
  <c r="C32" i="28" a="1"/>
  <c r="C32" i="28" s="1"/>
  <c r="H17" i="28" a="1"/>
  <c r="H17" i="28" s="1"/>
  <c r="G47" i="28" a="1"/>
  <c r="G47" i="28" s="1"/>
  <c r="C54" i="28" a="1"/>
  <c r="C54" i="28" s="1"/>
  <c r="I61" i="28" a="1"/>
  <c r="I61" i="28" s="1"/>
  <c r="F16" i="28" a="1"/>
  <c r="F16" i="28" s="1"/>
  <c r="I45" i="28" a="1"/>
  <c r="I45" i="28" s="1"/>
  <c r="H52" i="28" a="1"/>
  <c r="H52" i="28" s="1"/>
  <c r="B60" i="28" a="1"/>
  <c r="B60" i="28" s="1"/>
  <c r="A67" i="28" a="1"/>
  <c r="A67" i="28" s="1"/>
  <c r="F29" i="28" a="1"/>
  <c r="F29" i="28" s="1"/>
  <c r="F48" i="28" a="1"/>
  <c r="F48" i="28" s="1"/>
  <c r="H55" i="28" a="1"/>
  <c r="H55" i="28" s="1"/>
  <c r="H62" i="28" a="1"/>
  <c r="H62" i="28" s="1"/>
  <c r="A70" i="28" a="1"/>
  <c r="A70" i="28" s="1"/>
  <c r="C66" i="28" a="1"/>
  <c r="C66" i="28" s="1"/>
  <c r="B75" i="28" a="1"/>
  <c r="B75" i="28" s="1"/>
  <c r="D82" i="28" a="1"/>
  <c r="D82" i="28" s="1"/>
  <c r="E89" i="28" a="1"/>
  <c r="E89" i="28" s="1"/>
  <c r="G96" i="28" a="1"/>
  <c r="G96" i="28" s="1"/>
  <c r="H103" i="28" a="1"/>
  <c r="H103" i="28" s="1"/>
  <c r="E110" i="28" a="1"/>
  <c r="E110" i="28" s="1"/>
  <c r="F117" i="28" a="1"/>
  <c r="F117" i="28" s="1"/>
  <c r="D51" i="28" a="1"/>
  <c r="D51" i="28" s="1"/>
  <c r="B71" i="28" a="1"/>
  <c r="B71" i="28" s="1"/>
  <c r="D79" i="28" a="1"/>
  <c r="D79" i="28" s="1"/>
  <c r="A86" i="28" a="1"/>
  <c r="A86" i="28" s="1"/>
  <c r="I92" i="28" a="1"/>
  <c r="I92" i="28" s="1"/>
  <c r="A100" i="28" a="1"/>
  <c r="A100" i="28" s="1"/>
  <c r="A108" i="28" a="1"/>
  <c r="A108" i="28" s="1"/>
  <c r="B115" i="28" a="1"/>
  <c r="B115" i="28" s="1"/>
  <c r="C122" i="28" a="1"/>
  <c r="C122" i="28" s="1"/>
  <c r="E61" i="28" a="1"/>
  <c r="E61" i="28" s="1"/>
  <c r="I74" i="28" a="1"/>
  <c r="I74" i="28" s="1"/>
  <c r="C82" i="28" a="1"/>
  <c r="C82" i="28" s="1"/>
  <c r="D89" i="28" a="1"/>
  <c r="D89" i="28" s="1"/>
  <c r="B96" i="28" a="1"/>
  <c r="B96" i="28" s="1"/>
  <c r="C103" i="28" a="1"/>
  <c r="C103" i="28" s="1"/>
  <c r="G110" i="28" a="1"/>
  <c r="G110" i="28" s="1"/>
  <c r="H117" i="28" a="1"/>
  <c r="H117" i="28" s="1"/>
  <c r="G71" i="28" a="1"/>
  <c r="G71" i="28" s="1"/>
  <c r="H99" i="28" a="1"/>
  <c r="H99" i="28" s="1"/>
  <c r="G123" i="28" a="1"/>
  <c r="G123" i="28" s="1"/>
  <c r="H130" i="28" a="1"/>
  <c r="H130" i="28" s="1"/>
  <c r="F137" i="28" a="1"/>
  <c r="F137" i="28" s="1"/>
  <c r="E144" i="28" a="1"/>
  <c r="E144" i="28" s="1"/>
  <c r="H151" i="28" a="1"/>
  <c r="H151" i="28" s="1"/>
  <c r="I158" i="28" a="1"/>
  <c r="I158" i="28" s="1"/>
  <c r="F165" i="28" a="1"/>
  <c r="F165" i="28" s="1"/>
  <c r="G74" i="28" a="1"/>
  <c r="G74" i="28" s="1"/>
  <c r="B100" i="28" a="1"/>
  <c r="B100" i="28" s="1"/>
  <c r="D123" i="28" a="1"/>
  <c r="D123" i="28" s="1"/>
  <c r="E130" i="28" a="1"/>
  <c r="E130" i="28" s="1"/>
  <c r="A138" i="28" a="1"/>
  <c r="A138" i="28" s="1"/>
  <c r="I144" i="28" a="1"/>
  <c r="I144" i="28" s="1"/>
  <c r="F152" i="28" a="1"/>
  <c r="F152" i="28" s="1"/>
  <c r="G159" i="28" a="1"/>
  <c r="G159" i="28" s="1"/>
  <c r="H68" i="28" a="1"/>
  <c r="H68" i="28" s="1"/>
  <c r="H94" i="28" a="1"/>
  <c r="H94" i="28" s="1"/>
  <c r="B122" i="28" a="1"/>
  <c r="B122" i="28" s="1"/>
  <c r="E129" i="28" a="1"/>
  <c r="E129" i="28" s="1"/>
  <c r="F136" i="28" a="1"/>
  <c r="F136" i="28" s="1"/>
  <c r="A19" i="28" a="1"/>
  <c r="A19" i="28" s="1"/>
  <c r="H33" i="28" a="1"/>
  <c r="H33" i="28" s="1"/>
  <c r="G30" i="28" a="1"/>
  <c r="G30" i="28" s="1"/>
  <c r="I44" i="28" a="1"/>
  <c r="I44" i="28" s="1"/>
  <c r="E46" i="28" a="1"/>
  <c r="E46" i="28" s="1"/>
  <c r="E53" i="28" a="1"/>
  <c r="E53" i="28" s="1"/>
  <c r="G60" i="28" a="1"/>
  <c r="G60" i="28" s="1"/>
  <c r="A12" i="28" a="1"/>
  <c r="A12" i="28" s="1"/>
  <c r="D43" i="28" a="1"/>
  <c r="D43" i="28" s="1"/>
  <c r="H51" i="28" a="1"/>
  <c r="H51" i="28" s="1"/>
  <c r="B59" i="28" a="1"/>
  <c r="B59" i="28" s="1"/>
  <c r="A66" i="28" a="1"/>
  <c r="A66" i="28" s="1"/>
  <c r="I24" i="28" a="1"/>
  <c r="I24" i="28" s="1"/>
  <c r="E47" i="28" a="1"/>
  <c r="E47" i="28" s="1"/>
  <c r="B55" i="28" a="1"/>
  <c r="B55" i="28" s="1"/>
  <c r="G61" i="28" a="1"/>
  <c r="G61" i="28" s="1"/>
  <c r="D69" i="28" a="1"/>
  <c r="D69" i="28" s="1"/>
  <c r="E63" i="28" a="1"/>
  <c r="E63" i="28" s="1"/>
  <c r="A74" i="28" a="1"/>
  <c r="A74" i="28" s="1"/>
  <c r="D81" i="28" a="1"/>
  <c r="D81" i="28" s="1"/>
  <c r="E88" i="28" a="1"/>
  <c r="E88" i="28" s="1"/>
  <c r="I95" i="28" a="1"/>
  <c r="I95" i="28" s="1"/>
  <c r="A103" i="28" a="1"/>
  <c r="A103" i="28" s="1"/>
  <c r="H109" i="28" a="1"/>
  <c r="H109" i="28" s="1"/>
  <c r="I116" i="28" a="1"/>
  <c r="I116" i="28" s="1"/>
  <c r="G45" i="28" a="1"/>
  <c r="G45" i="28" s="1"/>
  <c r="I69" i="28" a="1"/>
  <c r="I69" i="28" s="1"/>
  <c r="C78" i="28" a="1"/>
  <c r="C78" i="28" s="1"/>
  <c r="C85" i="28" a="1"/>
  <c r="C85" i="28" s="1"/>
  <c r="B92" i="28" a="1"/>
  <c r="B92" i="28" s="1"/>
  <c r="C99" i="28" a="1"/>
  <c r="C99" i="28" s="1"/>
  <c r="C107" i="28" a="1"/>
  <c r="C107" i="28" s="1"/>
  <c r="D114" i="28" a="1"/>
  <c r="D114" i="28" s="1"/>
  <c r="E121" i="28" a="1"/>
  <c r="E121" i="28" s="1"/>
  <c r="C57" i="28" a="1"/>
  <c r="C57" i="28" s="1"/>
  <c r="C74" i="28" a="1"/>
  <c r="C74" i="28" s="1"/>
  <c r="E81" i="28" a="1"/>
  <c r="E81" i="28" s="1"/>
  <c r="F88" i="28" a="1"/>
  <c r="F88" i="28" s="1"/>
  <c r="E95" i="28" a="1"/>
  <c r="E95" i="28" s="1"/>
  <c r="F102" i="28" a="1"/>
  <c r="F102" i="28" s="1"/>
  <c r="G109" i="28" a="1"/>
  <c r="G109" i="28" s="1"/>
  <c r="H116" i="28" a="1"/>
  <c r="H116" i="28" s="1"/>
  <c r="H61" i="28" a="1"/>
  <c r="H61" i="28" s="1"/>
  <c r="I96" i="28" a="1"/>
  <c r="I96" i="28" s="1"/>
  <c r="E122" i="28" a="1"/>
  <c r="E122" i="28" s="1"/>
  <c r="F129" i="28" a="1"/>
  <c r="F129" i="28" s="1"/>
  <c r="H136" i="28" a="1"/>
  <c r="H136" i="28" s="1"/>
  <c r="G143" i="28" a="1"/>
  <c r="G143" i="28" s="1"/>
  <c r="G150" i="28" a="1"/>
  <c r="G150" i="28" s="1"/>
  <c r="H157" i="28" a="1"/>
  <c r="H157" i="28" s="1"/>
  <c r="I164" i="28" a="1"/>
  <c r="I164" i="28" s="1"/>
  <c r="A72" i="28" a="1"/>
  <c r="A72" i="28" s="1"/>
  <c r="D97" i="28" a="1"/>
  <c r="D97" i="28" s="1"/>
  <c r="F122" i="28" a="1"/>
  <c r="F122" i="28" s="1"/>
  <c r="G129" i="28" a="1"/>
  <c r="G129" i="28" s="1"/>
  <c r="C137" i="28" a="1"/>
  <c r="C137" i="28" s="1"/>
  <c r="B144" i="28" a="1"/>
  <c r="B144" i="28" s="1"/>
  <c r="E151" i="28" a="1"/>
  <c r="E151" i="28" s="1"/>
  <c r="F158" i="28" a="1"/>
  <c r="F158" i="28" s="1"/>
  <c r="I58" i="28" a="1"/>
  <c r="I58" i="28" s="1"/>
  <c r="A92" i="28" a="1"/>
  <c r="A92" i="28" s="1"/>
  <c r="H119" i="28" a="1"/>
  <c r="H119" i="28" s="1"/>
  <c r="A43" i="28" a="1"/>
  <c r="A43" i="28" s="1"/>
  <c r="A35" i="28" a="1"/>
  <c r="A35" i="28" s="1"/>
  <c r="G48" i="28" a="1"/>
  <c r="G48" i="28" s="1"/>
  <c r="I62" i="28" a="1"/>
  <c r="I62" i="28" s="1"/>
  <c r="A47" i="28" a="1"/>
  <c r="A47" i="28" s="1"/>
  <c r="C61" i="28" a="1"/>
  <c r="C61" i="28" s="1"/>
  <c r="D34" i="28" a="1"/>
  <c r="D34" i="28" s="1"/>
  <c r="H56" i="28" a="1"/>
  <c r="H56" i="28" s="1"/>
  <c r="H26" i="28" a="1"/>
  <c r="H26" i="28" s="1"/>
  <c r="C76" i="28" a="1"/>
  <c r="C76" i="28" s="1"/>
  <c r="I90" i="28" a="1"/>
  <c r="I90" i="28" s="1"/>
  <c r="I104" i="28" a="1"/>
  <c r="I104" i="28" s="1"/>
  <c r="B119" i="28" a="1"/>
  <c r="B119" i="28" s="1"/>
  <c r="F72" i="28" a="1"/>
  <c r="F72" i="28" s="1"/>
  <c r="E87" i="28" a="1"/>
  <c r="E87" i="28" s="1"/>
  <c r="D101" i="28" a="1"/>
  <c r="D101" i="28" s="1"/>
  <c r="C116" i="28" a="1"/>
  <c r="C116" i="28" s="1"/>
  <c r="G68" i="28" a="1"/>
  <c r="G68" i="28" s="1"/>
  <c r="F83" i="28" a="1"/>
  <c r="F83" i="28" s="1"/>
  <c r="F97" i="28" a="1"/>
  <c r="F97" i="28" s="1"/>
  <c r="H111" i="28" a="1"/>
  <c r="H111" i="28" s="1"/>
  <c r="H75" i="28" a="1"/>
  <c r="H75" i="28" s="1"/>
  <c r="G124" i="28" a="1"/>
  <c r="G124" i="28" s="1"/>
  <c r="G138" i="28" a="1"/>
  <c r="G138" i="28" s="1"/>
  <c r="B153" i="28" a="1"/>
  <c r="B153" i="28" s="1"/>
  <c r="A167" i="28" a="1"/>
  <c r="A167" i="28" s="1"/>
  <c r="A106" i="28" a="1"/>
  <c r="A106" i="28" s="1"/>
  <c r="F131" i="28" a="1"/>
  <c r="F131" i="28" s="1"/>
  <c r="F146" i="28" a="1"/>
  <c r="F146" i="28" s="1"/>
  <c r="E161" i="28" a="1"/>
  <c r="E161" i="28" s="1"/>
  <c r="E100" i="28" a="1"/>
  <c r="E100" i="28" s="1"/>
  <c r="H129" i="28" a="1"/>
  <c r="H129" i="28" s="1"/>
  <c r="D139" i="28" a="1"/>
  <c r="D139" i="28" s="1"/>
  <c r="D147" i="28" a="1"/>
  <c r="D147" i="28" s="1"/>
  <c r="E154" i="28" a="1"/>
  <c r="E154" i="28" s="1"/>
  <c r="B161" i="28" a="1"/>
  <c r="B161" i="28" s="1"/>
  <c r="C168" i="28" a="1"/>
  <c r="C168" i="28" s="1"/>
  <c r="B132" i="28" a="1"/>
  <c r="B132" i="28" s="1"/>
  <c r="H158" i="28" a="1"/>
  <c r="H158" i="28" s="1"/>
  <c r="A173" i="28" a="1"/>
  <c r="A173" i="28" s="1"/>
  <c r="B180" i="28" a="1"/>
  <c r="B180" i="28" s="1"/>
  <c r="F184" i="28" a="1"/>
  <c r="F184" i="28" s="1"/>
  <c r="H189" i="28" a="1"/>
  <c r="H189" i="28" s="1"/>
  <c r="I196" i="28" a="1"/>
  <c r="I196" i="28" s="1"/>
  <c r="A204" i="28" a="1"/>
  <c r="A204" i="28" s="1"/>
  <c r="A211" i="28" a="1"/>
  <c r="A211" i="28" s="1"/>
  <c r="H80" i="28" a="1"/>
  <c r="H80" i="28" s="1"/>
  <c r="B143" i="28" a="1"/>
  <c r="B143" i="28" s="1"/>
  <c r="F168" i="28" a="1"/>
  <c r="F168" i="28" s="1"/>
  <c r="I175" i="28" a="1"/>
  <c r="I175" i="28" s="1"/>
  <c r="G187" i="28" a="1"/>
  <c r="G187" i="28" s="1"/>
  <c r="H194" i="28" a="1"/>
  <c r="H194" i="28" s="1"/>
  <c r="I201" i="28" a="1"/>
  <c r="I201" i="28" s="1"/>
  <c r="A209" i="28" a="1"/>
  <c r="A209" i="28" s="1"/>
  <c r="C216" i="28" a="1"/>
  <c r="C216" i="28" s="1"/>
  <c r="E137" i="28" a="1"/>
  <c r="E137" i="28" s="1"/>
  <c r="B165" i="28" a="1"/>
  <c r="B165" i="28" s="1"/>
  <c r="C174" i="28" a="1"/>
  <c r="C174" i="28" s="1"/>
  <c r="D181" i="28" a="1"/>
  <c r="D181" i="28" s="1"/>
  <c r="B185" i="28" a="1"/>
  <c r="B185" i="28" s="1"/>
  <c r="I190" i="28" a="1"/>
  <c r="I190" i="28" s="1"/>
  <c r="A198" i="28" a="1"/>
  <c r="A198" i="28" s="1"/>
  <c r="B205" i="28" a="1"/>
  <c r="B205" i="28" s="1"/>
  <c r="D212" i="28" a="1"/>
  <c r="D212" i="28" s="1"/>
  <c r="E36" i="28" a="1"/>
  <c r="E36" i="28" s="1"/>
  <c r="E33" i="28" a="1"/>
  <c r="E33" i="28" s="1"/>
  <c r="A48" i="28" a="1"/>
  <c r="A48" i="28" s="1"/>
  <c r="C62" i="28" a="1"/>
  <c r="C62" i="28" s="1"/>
  <c r="C46" i="28" a="1"/>
  <c r="C46" i="28" s="1"/>
  <c r="E60" i="28" a="1"/>
  <c r="E60" i="28" s="1"/>
  <c r="C31" i="28" a="1"/>
  <c r="C31" i="28" s="1"/>
  <c r="B56" i="28" a="1"/>
  <c r="B56" i="28" s="1"/>
  <c r="H13" i="28" a="1"/>
  <c r="H13" i="28" s="1"/>
  <c r="F75" i="28" a="1"/>
  <c r="F75" i="28" s="1"/>
  <c r="H89" i="28" a="1"/>
  <c r="H89" i="28" s="1"/>
  <c r="B104" i="28" a="1"/>
  <c r="B104" i="28" s="1"/>
  <c r="D118" i="28" a="1"/>
  <c r="D118" i="28" s="1"/>
  <c r="E71" i="28" a="1"/>
  <c r="E71" i="28" s="1"/>
  <c r="D86" i="28" a="1"/>
  <c r="D86" i="28" s="1"/>
  <c r="G100" i="28" a="1"/>
  <c r="G100" i="28" s="1"/>
  <c r="E115" i="28" a="1"/>
  <c r="E115" i="28" s="1"/>
  <c r="F65" i="28" a="1"/>
  <c r="F65" i="28" s="1"/>
  <c r="I82" i="28" a="1"/>
  <c r="I82" i="28" s="1"/>
  <c r="H96" i="28" a="1"/>
  <c r="H96" i="28" s="1"/>
  <c r="A111" i="28" a="1"/>
  <c r="A111" i="28" s="1"/>
  <c r="A73" i="28" a="1"/>
  <c r="A73" i="28" s="1"/>
  <c r="A124" i="28" a="1"/>
  <c r="A124" i="28" s="1"/>
  <c r="I137" i="28" a="1"/>
  <c r="I137" i="28" s="1"/>
  <c r="B152" i="28" a="1"/>
  <c r="B152" i="28" s="1"/>
  <c r="D166" i="28" a="1"/>
  <c r="D166" i="28" s="1"/>
  <c r="F101" i="28" a="1"/>
  <c r="F101" i="28" s="1"/>
  <c r="I130" i="28" a="1"/>
  <c r="I130" i="28" s="1"/>
  <c r="D145" i="28" a="1"/>
  <c r="D145" i="28" s="1"/>
  <c r="A160" i="28" a="1"/>
  <c r="A160" i="28" s="1"/>
  <c r="C96" i="28" a="1"/>
  <c r="C96" i="28" s="1"/>
  <c r="A129" i="28" a="1"/>
  <c r="A129" i="28" s="1"/>
  <c r="I138" i="28" a="1"/>
  <c r="I138" i="28" s="1"/>
  <c r="I146" i="28" a="1"/>
  <c r="I146" i="28" s="1"/>
  <c r="A154" i="28" a="1"/>
  <c r="A154" i="28" s="1"/>
  <c r="H160" i="28" a="1"/>
  <c r="H160" i="28" s="1"/>
  <c r="I167" i="28" a="1"/>
  <c r="I167" i="28" s="1"/>
  <c r="G130" i="28" a="1"/>
  <c r="G130" i="28" s="1"/>
  <c r="D157" i="28" a="1"/>
  <c r="D157" i="28" s="1"/>
  <c r="C172" i="28" a="1"/>
  <c r="C172" i="28" s="1"/>
  <c r="D179" i="28" a="1"/>
  <c r="D179" i="28" s="1"/>
  <c r="D184" i="28" a="1"/>
  <c r="D184" i="28" s="1"/>
  <c r="D189" i="28" a="1"/>
  <c r="D189" i="28" s="1"/>
  <c r="E196" i="28" a="1"/>
  <c r="E196" i="28" s="1"/>
  <c r="F203" i="28" a="1"/>
  <c r="F203" i="28" s="1"/>
  <c r="F210" i="28" a="1"/>
  <c r="F210" i="28" s="1"/>
  <c r="E75" i="28" a="1"/>
  <c r="E75" i="28" s="1"/>
  <c r="F141" i="28" a="1"/>
  <c r="F141" i="28" s="1"/>
  <c r="H167" i="28" a="1"/>
  <c r="H167" i="28" s="1"/>
  <c r="F175" i="28" a="1"/>
  <c r="F175" i="28" s="1"/>
  <c r="C187" i="28" a="1"/>
  <c r="C187" i="28" s="1"/>
  <c r="D194" i="28" a="1"/>
  <c r="D194" i="28" s="1"/>
  <c r="E201" i="28" a="1"/>
  <c r="E201" i="28" s="1"/>
  <c r="F208" i="28" a="1"/>
  <c r="F208" i="28" s="1"/>
  <c r="H215" i="28" a="1"/>
  <c r="H215" i="28" s="1"/>
  <c r="H135" i="28" a="1"/>
  <c r="H135" i="28" s="1"/>
  <c r="D162" i="28" a="1"/>
  <c r="D162" i="28" s="1"/>
  <c r="I173" i="28" a="1"/>
  <c r="I173" i="28" s="1"/>
  <c r="A181" i="28" a="1"/>
  <c r="A181" i="28" s="1"/>
  <c r="I184" i="28" a="1"/>
  <c r="I184" i="28" s="1"/>
  <c r="E190" i="28" a="1"/>
  <c r="E190" i="28" s="1"/>
  <c r="F197" i="28" a="1"/>
  <c r="F197" i="28" s="1"/>
  <c r="G204" i="28" a="1"/>
  <c r="G204" i="28" s="1"/>
  <c r="I211" i="28" a="1"/>
  <c r="I211" i="28" s="1"/>
  <c r="B21" i="28" a="1"/>
  <c r="B21" i="28" s="1"/>
  <c r="A50" i="28" a="1"/>
  <c r="A50" i="28" s="1"/>
  <c r="E48" i="28" a="1"/>
  <c r="E48" i="28" s="1"/>
  <c r="B42" i="28" a="1"/>
  <c r="B42" i="28" s="1"/>
  <c r="C48" i="28" a="1"/>
  <c r="C48" i="28" s="1"/>
  <c r="H92" i="28" a="1"/>
  <c r="H92" i="28" s="1"/>
  <c r="A121" i="28" a="1"/>
  <c r="A121" i="28" s="1"/>
  <c r="C89" i="28" a="1"/>
  <c r="C89" i="28" s="1"/>
  <c r="G117" i="28" a="1"/>
  <c r="G117" i="28" s="1"/>
  <c r="D85" i="28" a="1"/>
  <c r="D85" i="28" s="1"/>
  <c r="G113" i="28" a="1"/>
  <c r="G113" i="28" s="1"/>
  <c r="G126" i="28" a="1"/>
  <c r="G126" i="28" s="1"/>
  <c r="I154" i="28" a="1"/>
  <c r="I154" i="28" s="1"/>
  <c r="E113" i="28" a="1"/>
  <c r="E113" i="28" s="1"/>
  <c r="D148" i="28" a="1"/>
  <c r="D148" i="28" s="1"/>
  <c r="D106" i="28" a="1"/>
  <c r="D106" i="28" s="1"/>
  <c r="E140" i="28" a="1"/>
  <c r="E140" i="28" s="1"/>
  <c r="B155" i="28" a="1"/>
  <c r="B155" i="28" s="1"/>
  <c r="I37" i="28" a="1"/>
  <c r="I37" i="28" s="1"/>
  <c r="A163" i="28" a="1"/>
  <c r="A163" i="28" s="1"/>
  <c r="H180" i="28" a="1"/>
  <c r="H180" i="28" s="1"/>
  <c r="G190" i="28" a="1"/>
  <c r="G190" i="28" s="1"/>
  <c r="I204" i="28" a="1"/>
  <c r="I204" i="28" s="1"/>
  <c r="A98" i="28" a="1"/>
  <c r="A98" i="28" s="1"/>
  <c r="I169" i="28" a="1"/>
  <c r="I169" i="28" s="1"/>
  <c r="F188" i="28" a="1"/>
  <c r="F188" i="28" s="1"/>
  <c r="H202" i="28" a="1"/>
  <c r="H202" i="28" s="1"/>
  <c r="H76" i="28" a="1"/>
  <c r="H76" i="28" s="1"/>
  <c r="F166" i="28" a="1"/>
  <c r="F166" i="28" s="1"/>
  <c r="A182" i="28" a="1"/>
  <c r="A182" i="28" s="1"/>
  <c r="H191" i="28" a="1"/>
  <c r="H191" i="28" s="1"/>
  <c r="A206" i="28" a="1"/>
  <c r="A206" i="28" s="1"/>
  <c r="I168" i="28" a="1"/>
  <c r="I168" i="28" s="1"/>
  <c r="B202" i="28" a="1"/>
  <c r="B202" i="28" s="1"/>
  <c r="G219" i="28" a="1"/>
  <c r="G219" i="28" s="1"/>
  <c r="D226" i="28" a="1"/>
  <c r="D226" i="28" s="1"/>
  <c r="E233" i="28" a="1"/>
  <c r="E233" i="28" s="1"/>
  <c r="F240" i="28" a="1"/>
  <c r="F240" i="28" s="1"/>
  <c r="G247" i="28" a="1"/>
  <c r="G247" i="28" s="1"/>
  <c r="H254" i="28" a="1"/>
  <c r="H254" i="28" s="1"/>
  <c r="I261" i="28" a="1"/>
  <c r="I261" i="28" s="1"/>
  <c r="A269" i="28" a="1"/>
  <c r="A269" i="28" s="1"/>
  <c r="B276" i="28" a="1"/>
  <c r="B276" i="28" s="1"/>
  <c r="C283" i="28" a="1"/>
  <c r="C283" i="28" s="1"/>
  <c r="C290" i="28" a="1"/>
  <c r="C290" i="28" s="1"/>
  <c r="D297" i="28" a="1"/>
  <c r="D297" i="28" s="1"/>
  <c r="E304" i="28" a="1"/>
  <c r="E304" i="28" s="1"/>
  <c r="F311" i="28" a="1"/>
  <c r="F311" i="28" s="1"/>
  <c r="G318" i="28" a="1"/>
  <c r="G318" i="28" s="1"/>
  <c r="A326" i="28" a="1"/>
  <c r="A326" i="28" s="1"/>
  <c r="F145" i="28" a="1"/>
  <c r="F145" i="28" s="1"/>
  <c r="E195" i="28" a="1"/>
  <c r="E195" i="28" s="1"/>
  <c r="H217" i="28" a="1"/>
  <c r="H217" i="28" s="1"/>
  <c r="I224" i="28" a="1"/>
  <c r="I224" i="28" s="1"/>
  <c r="A232" i="28" a="1"/>
  <c r="A232" i="28" s="1"/>
  <c r="B239" i="28" a="1"/>
  <c r="B239" i="28" s="1"/>
  <c r="C246" i="28" a="1"/>
  <c r="C246" i="28" s="1"/>
  <c r="D253" i="28" a="1"/>
  <c r="D253" i="28" s="1"/>
  <c r="E260" i="28" a="1"/>
  <c r="E260" i="28" s="1"/>
  <c r="F267" i="28" a="1"/>
  <c r="F267" i="28" s="1"/>
  <c r="G274" i="28" a="1"/>
  <c r="G274" i="28" s="1"/>
  <c r="H281" i="28" a="1"/>
  <c r="H281" i="28" s="1"/>
  <c r="F288" i="28" a="1"/>
  <c r="F288" i="28" s="1"/>
  <c r="G295" i="28" a="1"/>
  <c r="G295" i="28" s="1"/>
  <c r="H302" i="28" a="1"/>
  <c r="H302" i="28" s="1"/>
  <c r="I309" i="28" a="1"/>
  <c r="I309" i="28" s="1"/>
  <c r="A317" i="28" a="1"/>
  <c r="A317" i="28" s="1"/>
  <c r="B324" i="28" a="1"/>
  <c r="B324" i="28" s="1"/>
  <c r="B171" i="28" a="1"/>
  <c r="B171" i="28" s="1"/>
  <c r="H204" i="28" a="1"/>
  <c r="H204" i="28" s="1"/>
  <c r="B221" i="28" a="1"/>
  <c r="B221" i="28" s="1"/>
  <c r="F228" i="28" a="1"/>
  <c r="F228" i="28" s="1"/>
  <c r="G235" i="28" a="1"/>
  <c r="G235" i="28" s="1"/>
  <c r="H242" i="28" a="1"/>
  <c r="H242" i="28" s="1"/>
  <c r="I249" i="28" a="1"/>
  <c r="I249" i="28" s="1"/>
  <c r="A257" i="28" a="1"/>
  <c r="A257" i="28" s="1"/>
  <c r="B264" i="28" a="1"/>
  <c r="B264" i="28" s="1"/>
  <c r="C271" i="28" a="1"/>
  <c r="C271" i="28" s="1"/>
  <c r="D278" i="28" a="1"/>
  <c r="D278" i="28" s="1"/>
  <c r="E285" i="28" a="1"/>
  <c r="E285" i="28" s="1"/>
  <c r="F292" i="28" a="1"/>
  <c r="F292" i="28" s="1"/>
  <c r="G299" i="28" a="1"/>
  <c r="G299" i="28" s="1"/>
  <c r="H306" i="28" a="1"/>
  <c r="H306" i="28" s="1"/>
  <c r="I313" i="28" a="1"/>
  <c r="I313" i="28" s="1"/>
  <c r="A321" i="28" a="1"/>
  <c r="A321" i="28" s="1"/>
  <c r="A328" i="28" a="1"/>
  <c r="A328" i="28" s="1"/>
  <c r="H218" i="28" a="1"/>
  <c r="H218" i="28" s="1"/>
  <c r="C247" i="28" a="1"/>
  <c r="C247" i="28" s="1"/>
  <c r="G275" i="28" a="1"/>
  <c r="G275" i="28" s="1"/>
  <c r="G303" i="28" a="1"/>
  <c r="G303" i="28" s="1"/>
  <c r="E329" i="28" a="1"/>
  <c r="E329" i="28" s="1"/>
  <c r="A337" i="28" a="1"/>
  <c r="A337" i="28" s="1"/>
  <c r="B344" i="28" a="1"/>
  <c r="B344" i="28" s="1"/>
  <c r="C351" i="28" a="1"/>
  <c r="C351" i="28" s="1"/>
  <c r="D358" i="28" a="1"/>
  <c r="D358" i="28" s="1"/>
  <c r="D365" i="28" a="1"/>
  <c r="D365" i="28" s="1"/>
  <c r="H372" i="28" a="1"/>
  <c r="H372" i="28" s="1"/>
  <c r="I379" i="28" a="1"/>
  <c r="I379" i="28" s="1"/>
  <c r="G386" i="28" a="1"/>
  <c r="G386" i="28" s="1"/>
  <c r="F393" i="28" a="1"/>
  <c r="F393" i="28" s="1"/>
  <c r="A401" i="28" a="1"/>
  <c r="A401" i="28" s="1"/>
  <c r="A408" i="28" a="1"/>
  <c r="A408" i="28" s="1"/>
  <c r="B415" i="28" a="1"/>
  <c r="B415" i="28" s="1"/>
  <c r="C422" i="28" a="1"/>
  <c r="C422" i="28" s="1"/>
  <c r="D429" i="28" a="1"/>
  <c r="D429" i="28" s="1"/>
  <c r="D142" i="28" a="1"/>
  <c r="D142" i="28" s="1"/>
  <c r="C230" i="28" a="1"/>
  <c r="C230" i="28" s="1"/>
  <c r="G258" i="28" a="1"/>
  <c r="G258" i="28" s="1"/>
  <c r="A287" i="28" a="1"/>
  <c r="A287" i="28" s="1"/>
  <c r="E315" i="28" a="1"/>
  <c r="E315" i="28" s="1"/>
  <c r="B333" i="28" a="1"/>
  <c r="B333" i="28" s="1"/>
  <c r="C340" i="28" a="1"/>
  <c r="C340" i="28" s="1"/>
  <c r="D347" i="28" a="1"/>
  <c r="D347" i="28" s="1"/>
  <c r="E354" i="28" a="1"/>
  <c r="E354" i="28" s="1"/>
  <c r="F361" i="28" a="1"/>
  <c r="F361" i="28" s="1"/>
  <c r="H368" i="28" a="1"/>
  <c r="H368" i="28" s="1"/>
  <c r="A376" i="28" a="1"/>
  <c r="A376" i="28" s="1"/>
  <c r="B383" i="28" a="1"/>
  <c r="B383" i="28" s="1"/>
  <c r="D390" i="28" a="1"/>
  <c r="D390" i="28" s="1"/>
  <c r="B397" i="28" a="1"/>
  <c r="B397" i="28" s="1"/>
  <c r="C404" i="28" a="1"/>
  <c r="C404" i="28" s="1"/>
  <c r="E411" i="28" a="1"/>
  <c r="E411" i="28" s="1"/>
  <c r="F418" i="28" a="1"/>
  <c r="F418" i="28" s="1"/>
  <c r="G425" i="28" a="1"/>
  <c r="G425" i="28" s="1"/>
  <c r="D196" i="28" a="1"/>
  <c r="D196" i="28" s="1"/>
  <c r="C243" i="28" a="1"/>
  <c r="C243" i="28" s="1"/>
  <c r="G271" i="28" a="1"/>
  <c r="G271" i="28" s="1"/>
  <c r="B300" i="28" a="1"/>
  <c r="B300" i="28" s="1"/>
  <c r="F17" i="28" a="1"/>
  <c r="F17" i="28" s="1"/>
  <c r="D49" i="28" a="1"/>
  <c r="D49" i="28" s="1"/>
  <c r="H47" i="28" a="1"/>
  <c r="H47" i="28" s="1"/>
  <c r="B39" i="28" a="1"/>
  <c r="B39" i="28" s="1"/>
  <c r="E39" i="28" a="1"/>
  <c r="E39" i="28" s="1"/>
  <c r="G91" i="28" a="1"/>
  <c r="G91" i="28" s="1"/>
  <c r="I119" i="28" a="1"/>
  <c r="I119" i="28" s="1"/>
  <c r="B88" i="28" a="1"/>
  <c r="B88" i="28" s="1"/>
  <c r="A117" i="28" a="1"/>
  <c r="A117" i="28" s="1"/>
  <c r="G84" i="28" a="1"/>
  <c r="G84" i="28" s="1"/>
  <c r="A113" i="28" a="1"/>
  <c r="A113" i="28" s="1"/>
  <c r="I125" i="28" a="1"/>
  <c r="I125" i="28" s="1"/>
  <c r="I153" i="28" a="1"/>
  <c r="I153" i="28" s="1"/>
  <c r="A109" i="28" a="1"/>
  <c r="A109" i="28" s="1"/>
  <c r="F147" i="28" a="1"/>
  <c r="F147" i="28" s="1"/>
  <c r="D103" i="28" a="1"/>
  <c r="D103" i="28" s="1"/>
  <c r="G139" i="28" a="1"/>
  <c r="G139" i="28" s="1"/>
  <c r="H154" i="28" a="1"/>
  <c r="H154" i="28" s="1"/>
  <c r="A169" i="28" a="1"/>
  <c r="A169" i="28" s="1"/>
  <c r="F161" i="28" a="1"/>
  <c r="F161" i="28" s="1"/>
  <c r="E180" i="28" a="1"/>
  <c r="E180" i="28" s="1"/>
  <c r="C190" i="28" a="1"/>
  <c r="C190" i="28" s="1"/>
  <c r="E204" i="28" a="1"/>
  <c r="E204" i="28" s="1"/>
  <c r="F86" i="28" a="1"/>
  <c r="F86" i="28" s="1"/>
  <c r="B169" i="28" a="1"/>
  <c r="B169" i="28" s="1"/>
  <c r="B188" i="28" a="1"/>
  <c r="B188" i="28" s="1"/>
  <c r="D202" i="28" a="1"/>
  <c r="D202" i="28" s="1"/>
  <c r="I54" i="28" a="1"/>
  <c r="I54" i="28" s="1"/>
  <c r="I165" i="28" a="1"/>
  <c r="I165" i="28" s="1"/>
  <c r="G181" i="28" a="1"/>
  <c r="G181" i="28" s="1"/>
  <c r="D191" i="28" a="1"/>
  <c r="D191" i="28" s="1"/>
  <c r="G142" i="28" a="1"/>
  <c r="G142" i="28" s="1"/>
  <c r="H319" i="28" a="1"/>
  <c r="H319" i="28" s="1"/>
  <c r="G293" i="28" a="1"/>
  <c r="G293" i="28" s="1"/>
  <c r="B102" i="28" a="1"/>
  <c r="B102" i="28" s="1"/>
  <c r="A273" i="28" a="1"/>
  <c r="A273" i="28" s="1"/>
  <c r="G246" i="28" a="1"/>
  <c r="G246" i="28" s="1"/>
  <c r="A28" i="28" a="1"/>
  <c r="A28" i="28" s="1"/>
  <c r="F225" i="28" a="1"/>
  <c r="F225" i="28" s="1"/>
  <c r="E323" i="28" a="1"/>
  <c r="E323" i="28" s="1"/>
  <c r="G392" i="28" a="1"/>
  <c r="G392" i="28" s="1"/>
  <c r="D493" i="28" a="1"/>
  <c r="D493" i="28" s="1"/>
  <c r="F470" i="28" a="1"/>
  <c r="F470" i="28" s="1"/>
  <c r="A466" i="28" a="1"/>
  <c r="A466" i="28" s="1"/>
  <c r="C463" i="28" a="1"/>
  <c r="C463" i="28" s="1"/>
  <c r="F385" i="28" a="1"/>
  <c r="F385" i="28" s="1"/>
  <c r="C260" i="28" a="1"/>
  <c r="C260" i="28" s="1"/>
  <c r="I183" i="28" a="1"/>
  <c r="I183" i="28" s="1"/>
  <c r="E443" i="28" a="1"/>
  <c r="E443" i="28" s="1"/>
  <c r="G452" i="28" a="1"/>
  <c r="G452" i="28" s="1"/>
  <c r="G481" i="28" a="1"/>
  <c r="G481" i="28" s="1"/>
  <c r="I452" i="28" a="1"/>
  <c r="I452" i="28" s="1"/>
  <c r="C396" i="28" a="1"/>
  <c r="C396" i="28" s="1"/>
  <c r="F505" i="28" a="1"/>
  <c r="F505" i="28" s="1"/>
  <c r="B477" i="28" a="1"/>
  <c r="B477" i="28" s="1"/>
  <c r="G448" i="28" a="1"/>
  <c r="G448" i="28" s="1"/>
  <c r="I382" i="28" a="1"/>
  <c r="I382" i="28" s="1"/>
  <c r="H502" i="28" a="1"/>
  <c r="H502" i="28" s="1"/>
  <c r="D474" i="28" a="1"/>
  <c r="D474" i="28" s="1"/>
  <c r="A446" i="28" a="1"/>
  <c r="A446" i="28" s="1"/>
  <c r="B368" i="28" a="1"/>
  <c r="B368" i="28" s="1"/>
  <c r="A425" i="28" a="1"/>
  <c r="A425" i="28" s="1"/>
  <c r="I396" i="28" a="1"/>
  <c r="I396" i="28" s="1"/>
  <c r="E368" i="28" a="1"/>
  <c r="E368" i="28" s="1"/>
  <c r="I339" i="28" a="1"/>
  <c r="I339" i="28" s="1"/>
  <c r="I416" i="28" a="1"/>
  <c r="I416" i="28" s="1"/>
  <c r="B341" i="28" a="1"/>
  <c r="B341" i="28" s="1"/>
  <c r="C378" i="28" a="1"/>
  <c r="C378" i="28" s="1"/>
  <c r="E308" i="28" a="1"/>
  <c r="E308" i="28" s="1"/>
  <c r="H196" i="28" a="1"/>
  <c r="H196" i="28" s="1"/>
  <c r="B46" i="28" a="1"/>
  <c r="B46" i="28" s="1"/>
  <c r="G486" i="28" a="1"/>
  <c r="G486" i="28" s="1"/>
  <c r="H477" i="28" a="1"/>
  <c r="H477" i="28" s="1"/>
  <c r="B425" i="28" a="1"/>
  <c r="B425" i="28" s="1"/>
  <c r="H497" i="28" a="1"/>
  <c r="H497" i="28" s="1"/>
  <c r="E11" i="28" a="1"/>
  <c r="E11" i="28" s="1"/>
  <c r="F388" i="28" a="1"/>
  <c r="F388" i="28" s="1"/>
  <c r="I430" i="28" a="1"/>
  <c r="I430" i="28" s="1"/>
  <c r="B430" i="28" a="1"/>
  <c r="B430" i="28" s="1"/>
  <c r="D402" i="28" a="1"/>
  <c r="D402" i="28" s="1"/>
  <c r="E487" i="28" a="1"/>
  <c r="E487" i="28" s="1"/>
  <c r="H458" i="28" a="1"/>
  <c r="H458" i="28" s="1"/>
  <c r="G419" i="28" a="1"/>
  <c r="G419" i="28" s="1"/>
  <c r="B223" i="28" a="1"/>
  <c r="B223" i="28" s="1"/>
  <c r="I482" i="28" a="1"/>
  <c r="I482" i="28" s="1"/>
  <c r="F454" i="28" a="1"/>
  <c r="F454" i="28" s="1"/>
  <c r="E404" i="28" a="1"/>
  <c r="E404" i="28" s="1"/>
  <c r="F508" i="28" a="1"/>
  <c r="F508" i="28" s="1"/>
  <c r="B480" i="28" a="1"/>
  <c r="B480" i="28" s="1"/>
  <c r="G467" i="28" a="1"/>
  <c r="G467" i="28" s="1"/>
  <c r="A459" i="28" a="1"/>
  <c r="A459" i="28" s="1"/>
  <c r="H449" i="28" a="1"/>
  <c r="H449" i="28" s="1"/>
  <c r="D439" i="28" a="1"/>
  <c r="D439" i="28" s="1"/>
  <c r="E420" i="28" a="1"/>
  <c r="E420" i="28" s="1"/>
  <c r="B384" i="28" a="1"/>
  <c r="B384" i="28" s="1"/>
  <c r="H341" i="28" a="1"/>
  <c r="H341" i="28" s="1"/>
  <c r="I238" i="28" a="1"/>
  <c r="I238" i="28" s="1"/>
  <c r="B429" i="28" a="1"/>
  <c r="B429" i="28" s="1"/>
  <c r="C418" i="28" a="1"/>
  <c r="C418" i="28" s="1"/>
  <c r="E409" i="28" a="1"/>
  <c r="E409" i="28" s="1"/>
  <c r="H400" i="28" a="1"/>
  <c r="H400" i="28" s="1"/>
  <c r="E390" i="28" a="1"/>
  <c r="E390" i="28" s="1"/>
  <c r="C381" i="28" a="1"/>
  <c r="C381" i="28" s="1"/>
  <c r="B372" i="28" a="1"/>
  <c r="B372" i="28" s="1"/>
  <c r="G361" i="28" a="1"/>
  <c r="G361" i="28" s="1"/>
  <c r="H352" i="28" a="1"/>
  <c r="H352" i="28" s="1"/>
  <c r="I343" i="28" a="1"/>
  <c r="I343" i="28" s="1"/>
  <c r="C333" i="28" a="1"/>
  <c r="C333" i="28" s="1"/>
  <c r="H288" i="28" a="1"/>
  <c r="H288" i="28" s="1"/>
  <c r="E203" i="28" a="1"/>
  <c r="E203" i="28" s="1"/>
  <c r="F413" i="28" a="1"/>
  <c r="F413" i="28" s="1"/>
  <c r="E394" i="28" a="1"/>
  <c r="E394" i="28" s="1"/>
  <c r="H376" i="28" a="1"/>
  <c r="H376" i="28" s="1"/>
  <c r="G356" i="28" a="1"/>
  <c r="G356" i="28" s="1"/>
  <c r="F337" i="28" a="1"/>
  <c r="F337" i="28" s="1"/>
  <c r="H289" i="28" a="1"/>
  <c r="H289" i="28" s="1"/>
  <c r="F194" i="28" a="1"/>
  <c r="F194" i="28" s="1"/>
  <c r="H419" i="28" a="1"/>
  <c r="H419" i="28" s="1"/>
  <c r="D367" i="28" a="1"/>
  <c r="D367" i="28" s="1"/>
  <c r="B255" i="28" a="1"/>
  <c r="B255" i="28" s="1"/>
  <c r="F287" i="28" a="1"/>
  <c r="F287" i="28" s="1"/>
  <c r="I230" i="28" a="1"/>
  <c r="I230" i="28" s="1"/>
  <c r="H297" i="28" a="1"/>
  <c r="H297" i="28" s="1"/>
  <c r="E241" i="28" a="1"/>
  <c r="E241" i="28" s="1"/>
  <c r="B314" i="28" a="1"/>
  <c r="B314" i="28" s="1"/>
  <c r="H256" i="28" a="1"/>
  <c r="H256" i="28" s="1"/>
  <c r="H210" i="28" a="1"/>
  <c r="H210" i="28" s="1"/>
  <c r="A137" i="28" a="1"/>
  <c r="A137" i="28" s="1"/>
  <c r="I127" i="28" a="1"/>
  <c r="I127" i="28" s="1"/>
  <c r="I98" i="28" a="1"/>
  <c r="I98" i="28" s="1"/>
  <c r="A10" i="28" a="1"/>
  <c r="A10" i="28" s="1"/>
  <c r="C30" i="28" a="1"/>
  <c r="C30" i="28" s="1"/>
  <c r="B27" i="28" a="1"/>
  <c r="B27" i="28" s="1"/>
  <c r="F43" i="28" a="1"/>
  <c r="F43" i="28" s="1"/>
  <c r="H45" i="28" a="1"/>
  <c r="H45" i="28" s="1"/>
  <c r="B52" i="28" a="1"/>
  <c r="B52" i="28" s="1"/>
  <c r="A60" i="28" a="1"/>
  <c r="A60" i="28" s="1"/>
  <c r="D66" i="28" a="1"/>
  <c r="D66" i="28" s="1"/>
  <c r="C40" i="28" a="1"/>
  <c r="C40" i="28" s="1"/>
  <c r="F50" i="28" a="1"/>
  <c r="F50" i="28" s="1"/>
  <c r="E58" i="28" a="1"/>
  <c r="E58" i="28" s="1"/>
  <c r="H64" i="28" a="1"/>
  <c r="H64" i="28" s="1"/>
  <c r="G21" i="28" a="1"/>
  <c r="G21" i="28" s="1"/>
  <c r="G46" i="28" a="1"/>
  <c r="G46" i="28" s="1"/>
  <c r="A54" i="28" a="1"/>
  <c r="A54" i="28" s="1"/>
  <c r="I60" i="28" a="1"/>
  <c r="I60" i="28" s="1"/>
  <c r="C68" i="28" a="1"/>
  <c r="C68" i="28" s="1"/>
  <c r="C55" i="28" a="1"/>
  <c r="C55" i="28" s="1"/>
  <c r="H72" i="28" a="1"/>
  <c r="H72" i="28" s="1"/>
  <c r="F80" i="28" a="1"/>
  <c r="F80" i="28" s="1"/>
  <c r="G87" i="28" a="1"/>
  <c r="G87" i="28" s="1"/>
  <c r="I94" i="28" a="1"/>
  <c r="I94" i="28" s="1"/>
  <c r="A102" i="28" a="1"/>
  <c r="A102" i="28" s="1"/>
  <c r="G108" i="28" a="1"/>
  <c r="G108" i="28" s="1"/>
  <c r="H115" i="28" a="1"/>
  <c r="H115" i="28" s="1"/>
  <c r="H34" i="28" a="1"/>
  <c r="H34" i="28" s="1"/>
  <c r="E68" i="28" a="1"/>
  <c r="E68" i="28" s="1"/>
  <c r="C77" i="28" a="1"/>
  <c r="C77" i="28" s="1"/>
  <c r="C84" i="28" a="1"/>
  <c r="C84" i="28" s="1"/>
  <c r="D91" i="28" a="1"/>
  <c r="D91" i="28" s="1"/>
  <c r="C98" i="28" a="1"/>
  <c r="C98" i="28" s="1"/>
  <c r="H105" i="28" a="1"/>
  <c r="H105" i="28" s="1"/>
  <c r="I112" i="28" a="1"/>
  <c r="I112" i="28" s="1"/>
  <c r="A120" i="28" a="1"/>
  <c r="A120" i="28" s="1"/>
  <c r="E54" i="28" a="1"/>
  <c r="E54" i="28" s="1"/>
  <c r="F73" i="28" a="1"/>
  <c r="F73" i="28" s="1"/>
  <c r="E80" i="28" a="1"/>
  <c r="E80" i="28" s="1"/>
  <c r="F87" i="28" a="1"/>
  <c r="F87" i="28" s="1"/>
  <c r="D94" i="28" a="1"/>
  <c r="D94" i="28" s="1"/>
  <c r="E101" i="28" a="1"/>
  <c r="E101" i="28" s="1"/>
  <c r="I108" i="28" a="1"/>
  <c r="I108" i="28" s="1"/>
  <c r="A116" i="28" a="1"/>
  <c r="A116" i="28" s="1"/>
  <c r="A44" i="28" a="1"/>
  <c r="A44" i="28" s="1"/>
  <c r="G92" i="28" a="1"/>
  <c r="G92" i="28" s="1"/>
  <c r="F120" i="28" a="1"/>
  <c r="F120" i="28" s="1"/>
  <c r="H128" i="28" a="1"/>
  <c r="H128" i="28" s="1"/>
  <c r="I135" i="28" a="1"/>
  <c r="I135" i="28" s="1"/>
  <c r="I142" i="28" a="1"/>
  <c r="I142" i="28" s="1"/>
  <c r="A150" i="28" a="1"/>
  <c r="A150" i="28" s="1"/>
  <c r="B157" i="28" a="1"/>
  <c r="B157" i="28" s="1"/>
  <c r="H163" i="28" a="1"/>
  <c r="H163" i="28" s="1"/>
  <c r="A68" i="28" a="1"/>
  <c r="A68" i="28" s="1"/>
  <c r="A93" i="28" a="1"/>
  <c r="A93" i="28" s="1"/>
  <c r="I120" i="28" a="1"/>
  <c r="I120" i="28" s="1"/>
  <c r="I128" i="28" a="1"/>
  <c r="I128" i="28" s="1"/>
  <c r="A136" i="28" a="1"/>
  <c r="A136" i="28" s="1"/>
  <c r="D143" i="28" a="1"/>
  <c r="D143" i="28" s="1"/>
  <c r="H150" i="28" a="1"/>
  <c r="H150" i="28" s="1"/>
  <c r="I157" i="28" a="1"/>
  <c r="I157" i="28" s="1"/>
  <c r="F31" i="28" a="1"/>
  <c r="F31" i="28" s="1"/>
  <c r="A89" i="28" a="1"/>
  <c r="A89" i="28" s="1"/>
  <c r="H113" i="28" a="1"/>
  <c r="H113" i="28" s="1"/>
  <c r="F127" i="28" a="1"/>
  <c r="F127" i="28" s="1"/>
  <c r="G134" i="28" a="1"/>
  <c r="G134" i="28" s="1"/>
  <c r="I141" i="28" a="1"/>
  <c r="I141" i="28" s="1"/>
  <c r="F26" i="28" a="1"/>
  <c r="F26" i="28" s="1"/>
  <c r="B23" i="28" a="1"/>
  <c r="B23" i="28" s="1"/>
  <c r="G41" i="28" a="1"/>
  <c r="G41" i="28" s="1"/>
  <c r="I42" i="28" a="1"/>
  <c r="I42" i="28" s="1"/>
  <c r="B51" i="28" a="1"/>
  <c r="B51" i="28" s="1"/>
  <c r="D59" i="28" a="1"/>
  <c r="D59" i="28" s="1"/>
  <c r="D65" i="28" a="1"/>
  <c r="D65" i="28" s="1"/>
  <c r="B37" i="28" a="1"/>
  <c r="B37" i="28" s="1"/>
  <c r="H49" i="28" a="1"/>
  <c r="H49" i="28" s="1"/>
  <c r="H57" i="28" a="1"/>
  <c r="H57" i="28" s="1"/>
  <c r="A64" i="28" a="1"/>
  <c r="A64" i="28" s="1"/>
  <c r="F18" i="28" a="1"/>
  <c r="F18" i="28" s="1"/>
  <c r="F45" i="28" a="1"/>
  <c r="F45" i="28" s="1"/>
  <c r="C53" i="28" a="1"/>
  <c r="C53" i="28" s="1"/>
  <c r="H59" i="28" a="1"/>
  <c r="H59" i="28" s="1"/>
  <c r="E67" i="28" a="1"/>
  <c r="E67" i="28" s="1"/>
  <c r="D52" i="28" a="1"/>
  <c r="D52" i="28" s="1"/>
  <c r="B72" i="28" a="1"/>
  <c r="B72" i="28" s="1"/>
  <c r="I79" i="28" a="1"/>
  <c r="I79" i="28" s="1"/>
  <c r="G86" i="28" a="1"/>
  <c r="G86" i="28" s="1"/>
  <c r="B94" i="28" a="1"/>
  <c r="B94" i="28" s="1"/>
  <c r="C101" i="28" a="1"/>
  <c r="C101" i="28" s="1"/>
  <c r="I107" i="28" a="1"/>
  <c r="I107" i="28" s="1"/>
  <c r="A115" i="28" a="1"/>
  <c r="A115" i="28" s="1"/>
  <c r="A22" i="28" a="1"/>
  <c r="A22" i="28" s="1"/>
  <c r="F66" i="28" a="1"/>
  <c r="F66" i="28" s="1"/>
  <c r="A76" i="28" a="1"/>
  <c r="A76" i="28" s="1"/>
  <c r="E83" i="28" a="1"/>
  <c r="E83" i="28" s="1"/>
  <c r="F90" i="28" a="1"/>
  <c r="F90" i="28" s="1"/>
  <c r="E97" i="28" a="1"/>
  <c r="E97" i="28" s="1"/>
  <c r="A105" i="28" a="1"/>
  <c r="A105" i="28" s="1"/>
  <c r="B112" i="28" a="1"/>
  <c r="B112" i="28" s="1"/>
  <c r="C119" i="28" a="1"/>
  <c r="C119" i="28" s="1"/>
  <c r="G51" i="28" a="1"/>
  <c r="G51" i="28" s="1"/>
  <c r="I72" i="28" a="1"/>
  <c r="I72" i="28" s="1"/>
  <c r="E79" i="28" a="1"/>
  <c r="E79" i="28" s="1"/>
  <c r="H86" i="28" a="1"/>
  <c r="H86" i="28" s="1"/>
  <c r="G93" i="28" a="1"/>
  <c r="G93" i="28" s="1"/>
  <c r="H100" i="28" a="1"/>
  <c r="H100" i="28" s="1"/>
  <c r="B108" i="28" a="1"/>
  <c r="B108" i="28" s="1"/>
  <c r="C115" i="28" a="1"/>
  <c r="C115" i="28" s="1"/>
  <c r="D122" i="28" a="1"/>
  <c r="D122" i="28" s="1"/>
  <c r="D88" i="28" a="1"/>
  <c r="D88" i="28" s="1"/>
  <c r="B116" i="28" a="1"/>
  <c r="B116" i="28" s="1"/>
  <c r="B128" i="28" a="1"/>
  <c r="B128" i="28" s="1"/>
  <c r="C135" i="28" a="1"/>
  <c r="C135" i="28" s="1"/>
  <c r="B142" i="28" a="1"/>
  <c r="B142" i="28" s="1"/>
  <c r="I148" i="28" a="1"/>
  <c r="I148" i="28" s="1"/>
  <c r="A156" i="28" a="1"/>
  <c r="A156" i="28" s="1"/>
  <c r="B163" i="28" a="1"/>
  <c r="B163" i="28" s="1"/>
  <c r="G57" i="28" a="1"/>
  <c r="G57" i="28" s="1"/>
  <c r="B90" i="28" a="1"/>
  <c r="B90" i="28" s="1"/>
  <c r="I117" i="28" a="1"/>
  <c r="I117" i="28" s="1"/>
  <c r="H127" i="28" a="1"/>
  <c r="H127" i="28" s="1"/>
  <c r="I134" i="28" a="1"/>
  <c r="I134" i="28" s="1"/>
  <c r="F142" i="28" a="1"/>
  <c r="F142" i="28" s="1"/>
  <c r="G149" i="28" a="1"/>
  <c r="G149" i="28" s="1"/>
  <c r="H156" i="28" a="1"/>
  <c r="H156" i="28" s="1"/>
  <c r="C164" i="28" a="1"/>
  <c r="C164" i="28" s="1"/>
  <c r="H84" i="28" a="1"/>
  <c r="H84" i="28" s="1"/>
  <c r="H110" i="28" a="1"/>
  <c r="H110" i="28" s="1"/>
  <c r="E126" i="28" a="1"/>
  <c r="E126" i="28" s="1"/>
  <c r="B25" i="28" a="1"/>
  <c r="B25" i="28" s="1"/>
  <c r="D44" i="28" a="1"/>
  <c r="D44" i="28" s="1"/>
  <c r="G59" i="28" a="1"/>
  <c r="G59" i="28" s="1"/>
  <c r="G38" i="28" a="1"/>
  <c r="G38" i="28" s="1"/>
  <c r="B58" i="28" a="1"/>
  <c r="B58" i="28" s="1"/>
  <c r="B20" i="28" a="1"/>
  <c r="B20" i="28" s="1"/>
  <c r="F53" i="28" a="1"/>
  <c r="F53" i="28" s="1"/>
  <c r="H67" i="28" a="1"/>
  <c r="H67" i="28" s="1"/>
  <c r="E72" i="28" a="1"/>
  <c r="E72" i="28" s="1"/>
  <c r="D87" i="28" a="1"/>
  <c r="D87" i="28" s="1"/>
  <c r="G101" i="28" a="1"/>
  <c r="G101" i="28" s="1"/>
  <c r="D115" i="28" a="1"/>
  <c r="D115" i="28" s="1"/>
  <c r="G67" i="28" a="1"/>
  <c r="G67" i="28" s="1"/>
  <c r="I83" i="28" a="1"/>
  <c r="I83" i="28" s="1"/>
  <c r="H97" i="28" a="1"/>
  <c r="H97" i="28" s="1"/>
  <c r="F112" i="28" a="1"/>
  <c r="F112" i="28" s="1"/>
  <c r="A53" i="28" a="1"/>
  <c r="A53" i="28" s="1"/>
  <c r="H79" i="28" a="1"/>
  <c r="H79" i="28" s="1"/>
  <c r="A94" i="28" a="1"/>
  <c r="A94" i="28" s="1"/>
  <c r="E108" i="28" a="1"/>
  <c r="E108" i="28" s="1"/>
  <c r="I18" i="28" a="1"/>
  <c r="I18" i="28" s="1"/>
  <c r="A119" i="28" a="1"/>
  <c r="A119" i="28" s="1"/>
  <c r="F135" i="28" a="1"/>
  <c r="F135" i="28" s="1"/>
  <c r="F149" i="28" a="1"/>
  <c r="F149" i="28" s="1"/>
  <c r="E163" i="28" a="1"/>
  <c r="E163" i="28" s="1"/>
  <c r="F91" i="28" a="1"/>
  <c r="F91" i="28" s="1"/>
  <c r="F128" i="28" a="1"/>
  <c r="F128" i="28" s="1"/>
  <c r="A143" i="28" a="1"/>
  <c r="A143" i="28" s="1"/>
  <c r="C157" i="28" a="1"/>
  <c r="C157" i="28" s="1"/>
  <c r="B86" i="28" a="1"/>
  <c r="B86" i="28" s="1"/>
  <c r="C127" i="28" a="1"/>
  <c r="C127" i="28" s="1"/>
  <c r="I136" i="28" a="1"/>
  <c r="I136" i="28" s="1"/>
  <c r="E145" i="28" a="1"/>
  <c r="E145" i="28" s="1"/>
  <c r="G152" i="28" a="1"/>
  <c r="G152" i="28" s="1"/>
  <c r="H159" i="28" a="1"/>
  <c r="H159" i="28" s="1"/>
  <c r="E166" i="28" a="1"/>
  <c r="E166" i="28" s="1"/>
  <c r="B126" i="28" a="1"/>
  <c r="B126" i="28" s="1"/>
  <c r="G151" i="28" a="1"/>
  <c r="G151" i="28" s="1"/>
  <c r="C171" i="28" a="1"/>
  <c r="C171" i="28" s="1"/>
  <c r="D178" i="28" a="1"/>
  <c r="D178" i="28" s="1"/>
  <c r="G183" i="28" a="1"/>
  <c r="G183" i="28" s="1"/>
  <c r="A188" i="28" a="1"/>
  <c r="A188" i="28" s="1"/>
  <c r="B195" i="28" a="1"/>
  <c r="B195" i="28" s="1"/>
  <c r="C202" i="28" a="1"/>
  <c r="C202" i="28" s="1"/>
  <c r="D209" i="28" a="1"/>
  <c r="D209" i="28" s="1"/>
  <c r="G215" i="28" a="1"/>
  <c r="G215" i="28" s="1"/>
  <c r="E135" i="28" a="1"/>
  <c r="E135" i="28" s="1"/>
  <c r="H164" i="28" a="1"/>
  <c r="H164" i="28" s="1"/>
  <c r="B174" i="28" a="1"/>
  <c r="B174" i="28" s="1"/>
  <c r="C181" i="28" a="1"/>
  <c r="C181" i="28" s="1"/>
  <c r="A193" i="28" a="1"/>
  <c r="A193" i="28" s="1"/>
  <c r="B200" i="28" a="1"/>
  <c r="B200" i="28" s="1"/>
  <c r="C207" i="28" a="1"/>
  <c r="C207" i="28" s="1"/>
  <c r="C214" i="28" a="1"/>
  <c r="C214" i="28" s="1"/>
  <c r="D131" i="28" a="1"/>
  <c r="D131" i="28" s="1"/>
  <c r="B158" i="28" a="1"/>
  <c r="B158" i="28" s="1"/>
  <c r="E172" i="28" a="1"/>
  <c r="E172" i="28" s="1"/>
  <c r="F179" i="28" a="1"/>
  <c r="F179" i="28" s="1"/>
  <c r="C184" i="28" a="1"/>
  <c r="C184" i="28" s="1"/>
  <c r="B189" i="28" a="1"/>
  <c r="B189" i="28" s="1"/>
  <c r="C196" i="28" a="1"/>
  <c r="C196" i="28" s="1"/>
  <c r="D203" i="28" a="1"/>
  <c r="D203" i="28" s="1"/>
  <c r="E210" i="28" a="1"/>
  <c r="E210" i="28" s="1"/>
  <c r="I149" i="28" a="1"/>
  <c r="I149" i="28" s="1"/>
  <c r="C21" i="28" a="1"/>
  <c r="C21" i="28" s="1"/>
  <c r="D41" i="28" a="1"/>
  <c r="D41" i="28" s="1"/>
  <c r="A59" i="28" a="1"/>
  <c r="A59" i="28" s="1"/>
  <c r="F35" i="28" a="1"/>
  <c r="F35" i="28" s="1"/>
  <c r="E57" i="28" a="1"/>
  <c r="E57" i="28" s="1"/>
  <c r="A17" i="28" a="1"/>
  <c r="A17" i="28" s="1"/>
  <c r="I52" i="28" a="1"/>
  <c r="I52" i="28" s="1"/>
  <c r="B67" i="28" a="1"/>
  <c r="B67" i="28" s="1"/>
  <c r="H71" i="28" a="1"/>
  <c r="H71" i="28" s="1"/>
  <c r="C86" i="28" a="1"/>
  <c r="C86" i="28" s="1"/>
  <c r="F100" i="28" a="1"/>
  <c r="F100" i="28" s="1"/>
  <c r="F114" i="28" a="1"/>
  <c r="F114" i="28" s="1"/>
  <c r="C65" i="28" a="1"/>
  <c r="C65" i="28" s="1"/>
  <c r="H82" i="28" a="1"/>
  <c r="H82" i="28" s="1"/>
  <c r="B97" i="28" a="1"/>
  <c r="B97" i="28" s="1"/>
  <c r="D111" i="28" a="1"/>
  <c r="D111" i="28" s="1"/>
  <c r="D50" i="28" a="1"/>
  <c r="D50" i="28" s="1"/>
  <c r="A79" i="28" a="1"/>
  <c r="A79" i="28" s="1"/>
  <c r="C93" i="28" a="1"/>
  <c r="C93" i="28" s="1"/>
  <c r="G107" i="28" a="1"/>
  <c r="G107" i="28" s="1"/>
  <c r="I121" i="28" a="1"/>
  <c r="I121" i="28" s="1"/>
  <c r="E114" i="28" a="1"/>
  <c r="E114" i="28" s="1"/>
  <c r="F134" i="28" a="1"/>
  <c r="F134" i="28" s="1"/>
  <c r="F148" i="28" a="1"/>
  <c r="F148" i="28" s="1"/>
  <c r="H162" i="28" a="1"/>
  <c r="H162" i="28" s="1"/>
  <c r="G88" i="28" a="1"/>
  <c r="G88" i="28" s="1"/>
  <c r="B127" i="28" a="1"/>
  <c r="B127" i="28" s="1"/>
  <c r="H141" i="28" a="1"/>
  <c r="H141" i="28" s="1"/>
  <c r="E156" i="28" a="1"/>
  <c r="E156" i="28" s="1"/>
  <c r="D83" i="28" a="1"/>
  <c r="D83" i="28" s="1"/>
  <c r="A126" i="28" a="1"/>
  <c r="A126" i="28" s="1"/>
  <c r="B136" i="28" a="1"/>
  <c r="B136" i="28" s="1"/>
  <c r="A145" i="28" a="1"/>
  <c r="A145" i="28" s="1"/>
  <c r="C152" i="28" a="1"/>
  <c r="C152" i="28" s="1"/>
  <c r="D159" i="28" a="1"/>
  <c r="D159" i="28" s="1"/>
  <c r="B166" i="28" a="1"/>
  <c r="B166" i="28" s="1"/>
  <c r="C123" i="28" a="1"/>
  <c r="C123" i="28" s="1"/>
  <c r="C150" i="28" a="1"/>
  <c r="C150" i="28" s="1"/>
  <c r="E170" i="28" a="1"/>
  <c r="E170" i="28" s="1"/>
  <c r="F177" i="28" a="1"/>
  <c r="F177" i="28" s="1"/>
  <c r="E183" i="28" a="1"/>
  <c r="E183" i="28" s="1"/>
  <c r="F187" i="28" a="1"/>
  <c r="F187" i="28" s="1"/>
  <c r="G194" i="28" a="1"/>
  <c r="G194" i="28" s="1"/>
  <c r="H201" i="28" a="1"/>
  <c r="H201" i="28" s="1"/>
  <c r="I208" i="28" a="1"/>
  <c r="I208" i="28" s="1"/>
  <c r="D215" i="28" a="1"/>
  <c r="D215" i="28" s="1"/>
  <c r="A134" i="28" a="1"/>
  <c r="A134" i="28" s="1"/>
  <c r="D163" i="28" a="1"/>
  <c r="D163" i="28" s="1"/>
  <c r="H173" i="28" a="1"/>
  <c r="H173" i="28" s="1"/>
  <c r="I180" i="28" a="1"/>
  <c r="I180" i="28" s="1"/>
  <c r="F192" i="28" a="1"/>
  <c r="F192" i="28" s="1"/>
  <c r="G199" i="28" a="1"/>
  <c r="G199" i="28" s="1"/>
  <c r="H206" i="28" a="1"/>
  <c r="H206" i="28" s="1"/>
  <c r="I213" i="28" a="1"/>
  <c r="I213" i="28" s="1"/>
  <c r="I129" i="28" a="1"/>
  <c r="I129" i="28" s="1"/>
  <c r="C155" i="28" a="1"/>
  <c r="C155" i="28" s="1"/>
  <c r="B172" i="28" a="1"/>
  <c r="B172" i="28" s="1"/>
  <c r="C179" i="28" a="1"/>
  <c r="C179" i="28" s="1"/>
  <c r="A184" i="28" a="1"/>
  <c r="A184" i="28" s="1"/>
  <c r="G188" i="28" a="1"/>
  <c r="G188" i="28" s="1"/>
  <c r="H195" i="28" a="1"/>
  <c r="H195" i="28" s="1"/>
  <c r="I202" i="28" a="1"/>
  <c r="I202" i="28" s="1"/>
  <c r="A210" i="28" a="1"/>
  <c r="A210" i="28" s="1"/>
  <c r="H137" i="28" a="1"/>
  <c r="H137" i="28" s="1"/>
  <c r="D38" i="28" a="1"/>
  <c r="D38" i="28" s="1"/>
  <c r="H30" i="28" a="1"/>
  <c r="H30" i="28" s="1"/>
  <c r="I12" i="28" a="1"/>
  <c r="I12" i="28" s="1"/>
  <c r="E66" i="28" a="1"/>
  <c r="E66" i="28" s="1"/>
  <c r="F85" i="28" a="1"/>
  <c r="F85" i="28" s="1"/>
  <c r="I113" i="28" a="1"/>
  <c r="I113" i="28" s="1"/>
  <c r="B82" i="28" a="1"/>
  <c r="B82" i="28" s="1"/>
  <c r="F110" i="28" a="1"/>
  <c r="F110" i="28" s="1"/>
  <c r="D78" i="28" a="1"/>
  <c r="D78" i="28" s="1"/>
  <c r="F106" i="28" a="1"/>
  <c r="F106" i="28" s="1"/>
  <c r="F111" i="28" a="1"/>
  <c r="F111" i="28" s="1"/>
  <c r="H147" i="28" a="1"/>
  <c r="H147" i="28" s="1"/>
  <c r="D84" i="28" a="1"/>
  <c r="D84" i="28" s="1"/>
  <c r="B141" i="28" a="1"/>
  <c r="B141" i="28" s="1"/>
  <c r="B79" i="28" a="1"/>
  <c r="B79" i="28" s="1"/>
  <c r="D135" i="28" a="1"/>
  <c r="D135" i="28" s="1"/>
  <c r="F151" i="28" a="1"/>
  <c r="F151" i="28" s="1"/>
  <c r="H165" i="28" a="1"/>
  <c r="H165" i="28" s="1"/>
  <c r="H148" i="28" a="1"/>
  <c r="H148" i="28" s="1"/>
  <c r="C177" i="28" a="1"/>
  <c r="C177" i="28" s="1"/>
  <c r="B187" i="28" a="1"/>
  <c r="B187" i="28" s="1"/>
  <c r="D201" i="28" a="1"/>
  <c r="D201" i="28" s="1"/>
  <c r="I214" i="28" a="1"/>
  <c r="I214" i="28" s="1"/>
  <c r="F160" i="28" a="1"/>
  <c r="F160" i="28" s="1"/>
  <c r="F180" i="28" a="1"/>
  <c r="F180" i="28" s="1"/>
  <c r="C199" i="28" a="1"/>
  <c r="C199" i="28" s="1"/>
  <c r="E213" i="28" a="1"/>
  <c r="E213" i="28" s="1"/>
  <c r="H153" i="28" a="1"/>
  <c r="H153" i="28" s="1"/>
  <c r="E178" i="28" a="1"/>
  <c r="E178" i="28" s="1"/>
  <c r="C188" i="28" a="1"/>
  <c r="C188" i="28" s="1"/>
  <c r="E202" i="28" a="1"/>
  <c r="E202" i="28" s="1"/>
  <c r="H125" i="28" a="1"/>
  <c r="H125" i="28" s="1"/>
  <c r="A195" i="28" a="1"/>
  <c r="A195" i="28" s="1"/>
  <c r="B218" i="28" a="1"/>
  <c r="B218" i="28" s="1"/>
  <c r="D224" i="28" a="1"/>
  <c r="D224" i="28" s="1"/>
  <c r="E231" i="28" a="1"/>
  <c r="E231" i="28" s="1"/>
  <c r="F238" i="28" a="1"/>
  <c r="F238" i="28" s="1"/>
  <c r="G245" i="28" a="1"/>
  <c r="G245" i="28" s="1"/>
  <c r="H252" i="28" a="1"/>
  <c r="H252" i="28" s="1"/>
  <c r="I259" i="28" a="1"/>
  <c r="I259" i="28" s="1"/>
  <c r="A267" i="28" a="1"/>
  <c r="A267" i="28" s="1"/>
  <c r="B274" i="28" a="1"/>
  <c r="B274" i="28" s="1"/>
  <c r="C281" i="28" a="1"/>
  <c r="C281" i="28" s="1"/>
  <c r="E288" i="28" a="1"/>
  <c r="E288" i="28" s="1"/>
  <c r="F295" i="28" a="1"/>
  <c r="F295" i="28" s="1"/>
  <c r="G302" i="28" a="1"/>
  <c r="G302" i="28" s="1"/>
  <c r="H309" i="28" a="1"/>
  <c r="H309" i="28" s="1"/>
  <c r="I316" i="28" a="1"/>
  <c r="I316" i="28" s="1"/>
  <c r="A324" i="28" a="1"/>
  <c r="A324" i="28" s="1"/>
  <c r="G118" i="28" a="1"/>
  <c r="G118" i="28" s="1"/>
  <c r="D188" i="28" a="1"/>
  <c r="D188" i="28" s="1"/>
  <c r="A216" i="28" a="1"/>
  <c r="A216" i="28" s="1"/>
  <c r="D223" i="28" a="1"/>
  <c r="D223" i="28" s="1"/>
  <c r="E230" i="28" a="1"/>
  <c r="E230" i="28" s="1"/>
  <c r="F237" i="28" a="1"/>
  <c r="F237" i="28" s="1"/>
  <c r="G244" i="28" a="1"/>
  <c r="G244" i="28" s="1"/>
  <c r="H251" i="28" a="1"/>
  <c r="H251" i="28" s="1"/>
  <c r="I258" i="28" a="1"/>
  <c r="I258" i="28" s="1"/>
  <c r="A266" i="28" a="1"/>
  <c r="A266" i="28" s="1"/>
  <c r="B273" i="28" a="1"/>
  <c r="B273" i="28" s="1"/>
  <c r="C280" i="28" a="1"/>
  <c r="C280" i="28" s="1"/>
  <c r="H286" i="28" a="1"/>
  <c r="H286" i="28" s="1"/>
  <c r="I293" i="28" a="1"/>
  <c r="I293" i="28" s="1"/>
  <c r="A301" i="28" a="1"/>
  <c r="A301" i="28" s="1"/>
  <c r="B308" i="28" a="1"/>
  <c r="B308" i="28" s="1"/>
  <c r="C315" i="28" a="1"/>
  <c r="C315" i="28" s="1"/>
  <c r="D322" i="28" a="1"/>
  <c r="D322" i="28" s="1"/>
  <c r="H152" i="28" a="1"/>
  <c r="H152" i="28" s="1"/>
  <c r="G197" i="28" a="1"/>
  <c r="G197" i="28" s="1"/>
  <c r="A219" i="28" a="1"/>
  <c r="A219" i="28" s="1"/>
  <c r="F226" i="28" a="1"/>
  <c r="F226" i="28" s="1"/>
  <c r="G233" i="28" a="1"/>
  <c r="G233" i="28" s="1"/>
  <c r="H240" i="28" a="1"/>
  <c r="H240" i="28" s="1"/>
  <c r="I247" i="28" a="1"/>
  <c r="I247" i="28" s="1"/>
  <c r="A255" i="28" a="1"/>
  <c r="A255" i="28" s="1"/>
  <c r="B262" i="28" a="1"/>
  <c r="B262" i="28" s="1"/>
  <c r="C269" i="28" a="1"/>
  <c r="C269" i="28" s="1"/>
  <c r="D276" i="28" a="1"/>
  <c r="D276" i="28" s="1"/>
  <c r="E283" i="28" a="1"/>
  <c r="E283" i="28" s="1"/>
  <c r="H290" i="28" a="1"/>
  <c r="H290" i="28" s="1"/>
  <c r="I297" i="28" a="1"/>
  <c r="I297" i="28" s="1"/>
  <c r="A305" i="28" a="1"/>
  <c r="A305" i="28" s="1"/>
  <c r="B312" i="28" a="1"/>
  <c r="B312" i="28" s="1"/>
  <c r="C319" i="28" a="1"/>
  <c r="C319" i="28" s="1"/>
  <c r="C326" i="28" a="1"/>
  <c r="C326" i="28" s="1"/>
  <c r="I199" i="28" a="1"/>
  <c r="I199" i="28" s="1"/>
  <c r="D239" i="28" a="1"/>
  <c r="D239" i="28" s="1"/>
  <c r="H267" i="28" a="1"/>
  <c r="H267" i="28" s="1"/>
  <c r="F296" i="28" a="1"/>
  <c r="F296" i="28" s="1"/>
  <c r="A325" i="28" a="1"/>
  <c r="A325" i="28" s="1"/>
  <c r="C335" i="28" a="1"/>
  <c r="C335" i="28" s="1"/>
  <c r="D342" i="28" a="1"/>
  <c r="D342" i="28" s="1"/>
  <c r="E349" i="28" a="1"/>
  <c r="E349" i="28" s="1"/>
  <c r="F356" i="28" a="1"/>
  <c r="F356" i="28" s="1"/>
  <c r="G363" i="28" a="1"/>
  <c r="G363" i="28" s="1"/>
  <c r="H370" i="28" a="1"/>
  <c r="H370" i="28" s="1"/>
  <c r="I377" i="28" a="1"/>
  <c r="I377" i="28" s="1"/>
  <c r="A385" i="28" a="1"/>
  <c r="A385" i="28" s="1"/>
  <c r="I391" i="28" a="1"/>
  <c r="I391" i="28" s="1"/>
  <c r="C399" i="28" a="1"/>
  <c r="C399" i="28" s="1"/>
  <c r="D406" i="28" a="1"/>
  <c r="D406" i="28" s="1"/>
  <c r="E413" i="28" a="1"/>
  <c r="E413" i="28" s="1"/>
  <c r="F420" i="28" a="1"/>
  <c r="F420" i="28" s="1"/>
  <c r="G427" i="28" a="1"/>
  <c r="G427" i="28" s="1"/>
  <c r="F434" i="28" a="1"/>
  <c r="F434" i="28" s="1"/>
  <c r="I223" i="28" a="1"/>
  <c r="I223" i="28" s="1"/>
  <c r="D252" i="28" a="1"/>
  <c r="D252" i="28" s="1"/>
  <c r="H280" i="28" a="1"/>
  <c r="H280" i="28" s="1"/>
  <c r="D308" i="28" a="1"/>
  <c r="D308" i="28" s="1"/>
  <c r="D331" i="28" a="1"/>
  <c r="D331" i="28" s="1"/>
  <c r="E338" i="28" a="1"/>
  <c r="E338" i="28" s="1"/>
  <c r="F345" i="28" a="1"/>
  <c r="F345" i="28" s="1"/>
  <c r="G352" i="28" a="1"/>
  <c r="G352" i="28" s="1"/>
  <c r="H359" i="28" a="1"/>
  <c r="H359" i="28" s="1"/>
  <c r="B367" i="28" a="1"/>
  <c r="B367" i="28" s="1"/>
  <c r="E374" i="28" a="1"/>
  <c r="E374" i="28" s="1"/>
  <c r="F381" i="28" a="1"/>
  <c r="F381" i="28" s="1"/>
  <c r="H388" i="28" a="1"/>
  <c r="H388" i="28" s="1"/>
  <c r="D395" i="28" a="1"/>
  <c r="D395" i="28" s="1"/>
  <c r="E402" i="28" a="1"/>
  <c r="E402" i="28" s="1"/>
  <c r="D409" i="28" a="1"/>
  <c r="D409" i="28" s="1"/>
  <c r="E416" i="28" a="1"/>
  <c r="E416" i="28" s="1"/>
  <c r="F423" i="28" a="1"/>
  <c r="F423" i="28" s="1"/>
  <c r="A14" i="28" a="1"/>
  <c r="A14" i="28" s="1"/>
  <c r="A21" i="28" a="1"/>
  <c r="A21" i="28" s="1"/>
  <c r="D27" i="28" a="1"/>
  <c r="D27" i="28" s="1"/>
  <c r="C12" i="28" a="1"/>
  <c r="C12" i="28" s="1"/>
  <c r="C20" i="28" a="1"/>
  <c r="C20" i="28" s="1"/>
  <c r="E26" i="28" a="1"/>
  <c r="E26" i="28" s="1"/>
  <c r="C33" i="28" a="1"/>
  <c r="C33" i="28" s="1"/>
  <c r="I22" i="28" a="1"/>
  <c r="I22" i="28" s="1"/>
  <c r="C35" i="28" a="1"/>
  <c r="C35" i="28" s="1"/>
  <c r="I41" i="28" a="1"/>
  <c r="I41" i="28" s="1"/>
  <c r="D16" i="28" a="1"/>
  <c r="D16" i="28" s="1"/>
  <c r="F24" i="28" a="1"/>
  <c r="F24" i="28" s="1"/>
  <c r="A36" i="28" a="1"/>
  <c r="A36" i="28" s="1"/>
  <c r="G42" i="28" a="1"/>
  <c r="G42" i="28" s="1"/>
  <c r="B17" i="28" a="1"/>
  <c r="B17" i="28" s="1"/>
  <c r="G33" i="28" a="1"/>
  <c r="G33" i="28" s="1"/>
  <c r="C15" i="28" a="1"/>
  <c r="C15" i="28" s="1"/>
  <c r="E23" i="28" a="1"/>
  <c r="E23" i="28" s="1"/>
  <c r="F30" i="28" a="1"/>
  <c r="F30" i="28" s="1"/>
  <c r="G37" i="28" a="1"/>
  <c r="G37" i="28" s="1"/>
  <c r="E45" i="28" a="1"/>
  <c r="E45" i="28" s="1"/>
  <c r="G19" i="28" a="1"/>
  <c r="G19" i="28" s="1"/>
  <c r="F27" i="28" a="1"/>
  <c r="F27" i="28" s="1"/>
  <c r="B30" i="28" a="1"/>
  <c r="B30" i="28" s="1"/>
  <c r="E12" i="28" a="1"/>
  <c r="E12" i="28" s="1"/>
  <c r="G22" i="28" a="1"/>
  <c r="G22" i="28" s="1"/>
  <c r="H29" i="28" a="1"/>
  <c r="H29" i="28" s="1"/>
  <c r="I36" i="28" a="1"/>
  <c r="I36" i="28" s="1"/>
  <c r="H44" i="28" a="1"/>
  <c r="H44" i="28" s="1"/>
  <c r="E18" i="28" a="1"/>
  <c r="E18" i="28" s="1"/>
  <c r="G26" i="28" a="1"/>
  <c r="G26" i="28" s="1"/>
  <c r="A38" i="28" a="1"/>
  <c r="A38" i="28" s="1"/>
  <c r="H25" i="28" a="1"/>
  <c r="H25" i="28" s="1"/>
  <c r="B40" i="28" a="1"/>
  <c r="B40" i="28" s="1"/>
  <c r="D22" i="28" a="1"/>
  <c r="D22" i="28" s="1"/>
  <c r="I33" i="28" a="1"/>
  <c r="I33" i="28" s="1"/>
  <c r="C41" i="28" a="1"/>
  <c r="C41" i="28" s="1"/>
  <c r="E22" i="28" a="1"/>
  <c r="E22" i="28" s="1"/>
  <c r="E41" i="28" a="1"/>
  <c r="E41" i="28" s="1"/>
  <c r="E27" i="28" a="1"/>
  <c r="E27" i="28" s="1"/>
  <c r="D42" i="28" a="1"/>
  <c r="D42" i="28" s="1"/>
  <c r="A24" i="28" a="1"/>
  <c r="A24" i="28" s="1"/>
  <c r="G34" i="28" a="1"/>
  <c r="G34" i="28" s="1"/>
  <c r="A42" i="28" a="1"/>
  <c r="A42" i="28" s="1"/>
  <c r="F25" i="28" a="1"/>
  <c r="F25" i="28" s="1"/>
  <c r="H305" i="28" a="1"/>
  <c r="H305" i="28" s="1"/>
  <c r="E276" i="28" a="1"/>
  <c r="E276" i="28" s="1"/>
  <c r="A248" i="28" a="1"/>
  <c r="A248" i="28" s="1"/>
  <c r="A218" i="28" a="1"/>
  <c r="A218" i="28" s="1"/>
  <c r="A427" i="28" a="1"/>
  <c r="A427" i="28" s="1"/>
  <c r="I419" i="28" a="1"/>
  <c r="I419" i="28" s="1"/>
  <c r="H412" i="28" a="1"/>
  <c r="H412" i="28" s="1"/>
  <c r="G405" i="28" a="1"/>
  <c r="G405" i="28" s="1"/>
  <c r="F398" i="28" a="1"/>
  <c r="F398" i="28" s="1"/>
  <c r="F391" i="28" a="1"/>
  <c r="F391" i="28" s="1"/>
  <c r="G384" i="28" a="1"/>
  <c r="G384" i="28" s="1"/>
  <c r="F377" i="28" a="1"/>
  <c r="F377" i="28" s="1"/>
  <c r="A370" i="28" a="1"/>
  <c r="A370" i="28" s="1"/>
  <c r="I362" i="28" a="1"/>
  <c r="I362" i="28" s="1"/>
  <c r="H355" i="28" a="1"/>
  <c r="H355" i="28" s="1"/>
  <c r="G348" i="28" a="1"/>
  <c r="G348" i="28" s="1"/>
  <c r="F341" i="28" a="1"/>
  <c r="F341" i="28" s="1"/>
  <c r="E334" i="28" a="1"/>
  <c r="E334" i="28" s="1"/>
  <c r="B321" i="28" a="1"/>
  <c r="B321" i="28" s="1"/>
  <c r="G292" i="28" a="1"/>
  <c r="G292" i="28" s="1"/>
  <c r="A265" i="28" a="1"/>
  <c r="A265" i="28" s="1"/>
  <c r="F236" i="28" a="1"/>
  <c r="F236" i="28" s="1"/>
  <c r="F178" i="28" a="1"/>
  <c r="F178" i="28" s="1"/>
  <c r="A431" i="28" a="1"/>
  <c r="A431" i="28" s="1"/>
  <c r="I423" i="28" a="1"/>
  <c r="I423" i="28" s="1"/>
  <c r="H416" i="28" a="1"/>
  <c r="H416" i="28" s="1"/>
  <c r="G409" i="28" a="1"/>
  <c r="G409" i="28" s="1"/>
  <c r="A402" i="28" a="1"/>
  <c r="A402" i="28" s="1"/>
  <c r="C395" i="28" a="1"/>
  <c r="C395" i="28" s="1"/>
  <c r="I387" i="28" a="1"/>
  <c r="I387" i="28" s="1"/>
  <c r="A381" i="28" a="1"/>
  <c r="A381" i="28" s="1"/>
  <c r="I373" i="28" a="1"/>
  <c r="I373" i="28" s="1"/>
  <c r="F366" i="28" a="1"/>
  <c r="F366" i="28" s="1"/>
  <c r="G359" i="28" a="1"/>
  <c r="G359" i="28" s="1"/>
  <c r="F352" i="28" a="1"/>
  <c r="F352" i="28" s="1"/>
  <c r="E345" i="28" a="1"/>
  <c r="E345" i="28" s="1"/>
  <c r="D338" i="28" a="1"/>
  <c r="D338" i="28" s="1"/>
  <c r="C331" i="28" a="1"/>
  <c r="C331" i="28" s="1"/>
  <c r="D309" i="28" a="1"/>
  <c r="D309" i="28" s="1"/>
  <c r="D280" i="28" a="1"/>
  <c r="D280" i="28" s="1"/>
  <c r="I251" i="28" a="1"/>
  <c r="I251" i="28" s="1"/>
  <c r="E223" i="28" a="1"/>
  <c r="E223" i="28" s="1"/>
  <c r="D329" i="28" a="1"/>
  <c r="D329" i="28" s="1"/>
  <c r="E322" i="28" a="1"/>
  <c r="E322" i="28" s="1"/>
  <c r="D315" i="28" a="1"/>
  <c r="D315" i="28" s="1"/>
  <c r="C308" i="28" a="1"/>
  <c r="C308" i="28" s="1"/>
  <c r="B301" i="28" a="1"/>
  <c r="B301" i="28" s="1"/>
  <c r="A294" i="28" a="1"/>
  <c r="A294" i="28" s="1"/>
  <c r="I286" i="28" a="1"/>
  <c r="I286" i="28" s="1"/>
  <c r="E279" i="28" a="1"/>
  <c r="E279" i="28" s="1"/>
  <c r="D272" i="28" a="1"/>
  <c r="D272" i="28" s="1"/>
  <c r="C265" i="28" a="1"/>
  <c r="C265" i="28" s="1"/>
  <c r="B258" i="28" a="1"/>
  <c r="B258" i="28" s="1"/>
  <c r="A251" i="28" a="1"/>
  <c r="A251" i="28" s="1"/>
  <c r="I243" i="28" a="1"/>
  <c r="I243" i="28" s="1"/>
  <c r="H236" i="28" a="1"/>
  <c r="H236" i="28" s="1"/>
  <c r="G229" i="28" a="1"/>
  <c r="G229" i="28" s="1"/>
  <c r="F222" i="28" a="1"/>
  <c r="F222" i="28" s="1"/>
  <c r="B210" i="28" a="1"/>
  <c r="B210" i="28" s="1"/>
  <c r="H176" i="28" a="1"/>
  <c r="H176" i="28" s="1"/>
  <c r="G325" i="28" a="1"/>
  <c r="G325" i="28" s="1"/>
  <c r="E318" i="28" a="1"/>
  <c r="E318" i="28" s="1"/>
  <c r="D311" i="28" a="1"/>
  <c r="D311" i="28" s="1"/>
  <c r="C304" i="28" a="1"/>
  <c r="C304" i="28" s="1"/>
  <c r="B297" i="28" a="1"/>
  <c r="B297" i="28" s="1"/>
  <c r="A290" i="28" a="1"/>
  <c r="A290" i="28" s="1"/>
  <c r="D283" i="28" a="1"/>
  <c r="D283" i="28" s="1"/>
  <c r="C276" i="28" a="1"/>
  <c r="C276" i="28" s="1"/>
  <c r="B269" i="28" a="1"/>
  <c r="B269" i="28" s="1"/>
  <c r="A262" i="28" a="1"/>
  <c r="A262" i="28" s="1"/>
  <c r="I254" i="28" a="1"/>
  <c r="I254" i="28" s="1"/>
  <c r="H247" i="28" a="1"/>
  <c r="H247" i="28" s="1"/>
  <c r="G240" i="28" a="1"/>
  <c r="G240" i="28" s="1"/>
  <c r="F233" i="28" a="1"/>
  <c r="F233" i="28" s="1"/>
  <c r="E226" i="28" a="1"/>
  <c r="E226" i="28" s="1"/>
  <c r="D219" i="28" a="1"/>
  <c r="D219" i="28" s="1"/>
  <c r="H200" i="28" a="1"/>
  <c r="H200" i="28" s="1"/>
  <c r="H166" i="28" a="1"/>
  <c r="H166" i="28" s="1"/>
  <c r="D327" i="28" a="1"/>
  <c r="D327" i="28" s="1"/>
  <c r="B320" i="28" a="1"/>
  <c r="B320" i="28" s="1"/>
  <c r="A313" i="28" a="1"/>
  <c r="A313" i="28" s="1"/>
  <c r="I305" i="28" a="1"/>
  <c r="I305" i="28" s="1"/>
  <c r="H298" i="28" a="1"/>
  <c r="H298" i="28" s="1"/>
  <c r="G291" i="28" a="1"/>
  <c r="G291" i="28" s="1"/>
  <c r="E284" i="28" a="1"/>
  <c r="E284" i="28" s="1"/>
  <c r="D277" i="28" a="1"/>
  <c r="D277" i="28" s="1"/>
  <c r="C270" i="28" a="1"/>
  <c r="C270" i="28" s="1"/>
  <c r="B263" i="28" a="1"/>
  <c r="B263" i="28" s="1"/>
  <c r="A256" i="28" a="1"/>
  <c r="A256" i="28" s="1"/>
  <c r="I248" i="28" a="1"/>
  <c r="I248" i="28" s="1"/>
  <c r="H241" i="28" a="1"/>
  <c r="H241" i="28" s="1"/>
  <c r="G234" i="28" a="1"/>
  <c r="G234" i="28" s="1"/>
  <c r="F227" i="28" a="1"/>
  <c r="F227" i="28" s="1"/>
  <c r="I220" i="28" a="1"/>
  <c r="I220" i="28" s="1"/>
  <c r="E207" i="28" a="1"/>
  <c r="E207" i="28" s="1"/>
  <c r="G174" i="28" a="1"/>
  <c r="G174" i="28" s="1"/>
  <c r="B209" i="28" a="1"/>
  <c r="B209" i="28" s="1"/>
  <c r="I194" i="28" a="1"/>
  <c r="I194" i="28" s="1"/>
  <c r="B178" i="28" a="1"/>
  <c r="B178" i="28" s="1"/>
  <c r="A139" i="28" a="1"/>
  <c r="A139" i="28" s="1"/>
  <c r="I205" i="28" a="1"/>
  <c r="I205" i="28" s="1"/>
  <c r="H179" i="28" a="1"/>
  <c r="H179" i="28" s="1"/>
  <c r="H144" i="28" a="1"/>
  <c r="H144" i="28" s="1"/>
  <c r="A208" i="28" a="1"/>
  <c r="A208" i="28" s="1"/>
  <c r="G186" i="28" a="1"/>
  <c r="G186" i="28" s="1"/>
  <c r="D173" i="28" a="1"/>
  <c r="D173" i="28" s="1"/>
  <c r="B114" i="28" a="1"/>
  <c r="B114" i="28" s="1"/>
  <c r="C151" i="28" a="1"/>
  <c r="C151" i="28" s="1"/>
  <c r="C130" i="28" a="1"/>
  <c r="C130" i="28" s="1"/>
  <c r="G154" i="28" a="1"/>
  <c r="G154" i="28" s="1"/>
  <c r="F81" i="28" a="1"/>
  <c r="F81" i="28" s="1"/>
  <c r="I139" i="28" a="1"/>
  <c r="I139" i="28" s="1"/>
  <c r="B120" i="28" a="1"/>
  <c r="B120" i="28" s="1"/>
  <c r="G77" i="28" a="1"/>
  <c r="G77" i="28" s="1"/>
  <c r="E102" i="28" a="1"/>
  <c r="E102" i="28" s="1"/>
  <c r="F59" i="28" a="1"/>
  <c r="F59" i="28" s="1"/>
  <c r="E84" i="28" a="1"/>
  <c r="E84" i="28" s="1"/>
  <c r="F57" i="28" a="1"/>
  <c r="F57" i="28" s="1"/>
  <c r="D55" i="28" a="1"/>
  <c r="D55" i="28" s="1"/>
  <c r="B35" i="28" a="1"/>
  <c r="B35" i="28" s="1"/>
  <c r="D314" i="28" a="1"/>
  <c r="D314" i="28" s="1"/>
  <c r="A278" i="28" a="1"/>
  <c r="A278" i="28" s="1"/>
  <c r="D235" i="28" a="1"/>
  <c r="D235" i="28" s="1"/>
  <c r="A429" i="28" a="1"/>
  <c r="A429" i="28" s="1"/>
  <c r="G400" i="28" a="1"/>
  <c r="G400" i="28" s="1"/>
  <c r="E372" i="28" a="1"/>
  <c r="E372" i="28" s="1"/>
  <c r="H343" i="28" a="1"/>
  <c r="H343" i="28" s="1"/>
  <c r="I272" i="28" a="1"/>
  <c r="I272" i="28" s="1"/>
  <c r="A426" i="28" a="1"/>
  <c r="A426" i="28" s="1"/>
  <c r="E397" i="28" a="1"/>
  <c r="E397" i="28" s="1"/>
  <c r="G368" i="28" a="1"/>
  <c r="G368" i="28" s="1"/>
  <c r="F340" i="28" a="1"/>
  <c r="F340" i="28" s="1"/>
  <c r="E261" i="28" a="1"/>
  <c r="E261" i="28" s="1"/>
  <c r="E317" i="28" a="1"/>
  <c r="E317" i="28" s="1"/>
  <c r="A289" i="28" a="1"/>
  <c r="A289" i="28" s="1"/>
  <c r="F260" i="28" a="1"/>
  <c r="F260" i="28" s="1"/>
  <c r="B232" i="28" a="1"/>
  <c r="B232" i="28" s="1"/>
  <c r="G128" i="28" a="1"/>
  <c r="G128" i="28" s="1"/>
  <c r="C299" i="28" a="1"/>
  <c r="C299" i="28" s="1"/>
  <c r="B271" i="28" a="1"/>
  <c r="B271" i="28" s="1"/>
  <c r="G242" i="28" a="1"/>
  <c r="G242" i="28" s="1"/>
  <c r="G209" i="28" a="1"/>
  <c r="G209" i="28" s="1"/>
  <c r="B315" i="28" a="1"/>
  <c r="B315" i="28" s="1"/>
  <c r="G286" i="28" a="1"/>
  <c r="G286" i="28" s="1"/>
  <c r="D258" i="28" a="1"/>
  <c r="D258" i="28" s="1"/>
  <c r="I229" i="28" a="1"/>
  <c r="I229" i="28" s="1"/>
  <c r="F213" i="28" a="1"/>
  <c r="F213" i="28" s="1"/>
  <c r="F140" i="28" a="1"/>
  <c r="F140" i="28" s="1"/>
  <c r="D146" i="28" a="1"/>
  <c r="D146" i="28" s="1"/>
  <c r="G173" i="28" a="1"/>
  <c r="G173" i="28" s="1"/>
  <c r="F130" i="28" a="1"/>
  <c r="F130" i="28" s="1"/>
  <c r="A141" i="28" a="1"/>
  <c r="A141" i="28" s="1"/>
  <c r="B103" i="28" a="1"/>
  <c r="B103" i="28" s="1"/>
  <c r="C58" i="28" a="1"/>
  <c r="C58" i="28" s="1"/>
  <c r="I215" i="28" a="1"/>
  <c r="I215" i="28" s="1"/>
  <c r="I186" i="28" a="1"/>
  <c r="I186" i="28" s="1"/>
  <c r="B148" i="28" a="1"/>
  <c r="B148" i="28" s="1"/>
  <c r="I197" i="28" a="1"/>
  <c r="I197" i="28" s="1"/>
  <c r="D156" i="28" a="1"/>
  <c r="D156" i="28" s="1"/>
  <c r="A200" i="28" a="1"/>
  <c r="A200" i="28" s="1"/>
  <c r="H175" i="28" a="1"/>
  <c r="H175" i="28" s="1"/>
  <c r="D164" i="28" a="1"/>
  <c r="D164" i="28" s="1"/>
  <c r="F133" i="28" a="1"/>
  <c r="F133" i="28" s="1"/>
  <c r="E138" i="28" a="1"/>
  <c r="E138" i="28" s="1"/>
  <c r="C145" i="28" a="1"/>
  <c r="C145" i="28" s="1"/>
  <c r="I103" i="28" a="1"/>
  <c r="I103" i="28" s="1"/>
  <c r="D108" i="28" a="1"/>
  <c r="D108" i="28" s="1"/>
  <c r="C111" i="28" a="1"/>
  <c r="C111" i="28" s="1"/>
  <c r="D63" i="28" a="1"/>
  <c r="D63" i="28" s="1"/>
  <c r="B18" i="28" a="1"/>
  <c r="B18" i="28" s="1"/>
  <c r="C60" i="28" a="1"/>
  <c r="C60" i="28" s="1"/>
  <c r="D187" i="28" a="1"/>
  <c r="D187" i="28" s="1"/>
  <c r="A151" i="28" a="1"/>
  <c r="A151" i="28" s="1"/>
  <c r="D198" i="28" a="1"/>
  <c r="D198" i="28" s="1"/>
  <c r="G157" i="28" a="1"/>
  <c r="G157" i="28" s="1"/>
  <c r="E200" i="28" a="1"/>
  <c r="E200" i="28" s="1"/>
  <c r="F176" i="28" a="1"/>
  <c r="F176" i="28" s="1"/>
  <c r="G164" i="28" a="1"/>
  <c r="G164" i="28" s="1"/>
  <c r="D134" i="28" a="1"/>
  <c r="D134" i="28" s="1"/>
  <c r="C139" i="28" a="1"/>
  <c r="C139" i="28" s="1"/>
  <c r="A146" i="28" a="1"/>
  <c r="A146" i="28" s="1"/>
  <c r="G104" i="28" a="1"/>
  <c r="G104" i="28" s="1"/>
  <c r="B109" i="28" a="1"/>
  <c r="B109" i="28" s="1"/>
  <c r="A112" i="28" a="1"/>
  <c r="A112" i="28" s="1"/>
  <c r="E64" i="28" a="1"/>
  <c r="E64" i="28" s="1"/>
  <c r="E24" i="28" a="1"/>
  <c r="E24" i="28" s="1"/>
  <c r="I124" i="28" a="1"/>
  <c r="I124" i="28" s="1"/>
  <c r="A155" i="28" a="1"/>
  <c r="A155" i="28" s="1"/>
  <c r="F125" i="28" a="1"/>
  <c r="F125" i="28" s="1"/>
  <c r="D161" i="28" a="1"/>
  <c r="D161" i="28" s="1"/>
  <c r="D133" i="28" a="1"/>
  <c r="D133" i="28" s="1"/>
  <c r="E120" i="28" a="1"/>
  <c r="E120" i="28" s="1"/>
  <c r="I91" i="28" a="1"/>
  <c r="I91" i="28" s="1"/>
  <c r="A46" i="28" a="1"/>
  <c r="A46" i="28" s="1"/>
  <c r="G95" i="28" a="1"/>
  <c r="G95" i="28" s="1"/>
  <c r="A61" i="28" a="1"/>
  <c r="A61" i="28" s="1"/>
  <c r="E99" i="28" a="1"/>
  <c r="E99" i="28" s="1"/>
  <c r="G70" i="28" a="1"/>
  <c r="G70" i="28" s="1"/>
  <c r="I51" i="28" a="1"/>
  <c r="I51" i="28" s="1"/>
  <c r="A56" i="28" a="1"/>
  <c r="A56" i="28" s="1"/>
  <c r="D57" i="28" a="1"/>
  <c r="D57" i="28" s="1"/>
  <c r="G15" i="28" a="1"/>
  <c r="G15" i="28" s="1"/>
  <c r="G125" i="28" a="1"/>
  <c r="G125" i="28" s="1"/>
  <c r="B156" i="28" a="1"/>
  <c r="B156" i="28" s="1"/>
  <c r="H126" i="28" a="1"/>
  <c r="H126" i="28" s="1"/>
  <c r="A162" i="28" a="1"/>
  <c r="A162" i="28" s="1"/>
  <c r="B134" i="28" a="1"/>
  <c r="B134" i="28" s="1"/>
  <c r="B121" i="28" a="1"/>
  <c r="B121" i="28" s="1"/>
  <c r="F92" i="28" a="1"/>
  <c r="F92" i="28" s="1"/>
  <c r="I48" i="28" a="1"/>
  <c r="I48" i="28" s="1"/>
  <c r="E96" i="28" a="1"/>
  <c r="E96" i="28" s="1"/>
  <c r="H63" i="28" a="1"/>
  <c r="H63" i="28" s="1"/>
  <c r="C100" i="28" a="1"/>
  <c r="C100" i="28" s="1"/>
  <c r="D71" i="28" a="1"/>
  <c r="D71" i="28" s="1"/>
  <c r="F52" i="28" a="1"/>
  <c r="F52" i="28" s="1"/>
  <c r="G56" i="28" a="1"/>
  <c r="G56" i="28" s="1"/>
  <c r="G58" i="28" a="1"/>
  <c r="G58" i="28" s="1"/>
  <c r="C19" i="28" a="1"/>
  <c r="C19" i="28" s="1"/>
  <c r="B160" i="28" a="1"/>
  <c r="B160" i="28" s="1"/>
  <c r="C328" i="28" a="1"/>
  <c r="C328" i="28" s="1"/>
  <c r="H301" i="28" a="1"/>
  <c r="H301" i="28" s="1"/>
  <c r="H231" i="28" a="1"/>
  <c r="H231" i="28" s="1"/>
  <c r="H380" i="28" a="1"/>
  <c r="H380" i="28" s="1"/>
  <c r="G308" i="28" a="1"/>
  <c r="G308" i="28" s="1"/>
  <c r="B365" i="28" a="1"/>
  <c r="B365" i="28" s="1"/>
  <c r="F402" i="28" a="1"/>
  <c r="F402" i="28" s="1"/>
  <c r="C264" i="28" a="1"/>
  <c r="C264" i="28" s="1"/>
  <c r="G442" i="28" a="1"/>
  <c r="G442" i="28" s="1"/>
  <c r="C487" i="28" a="1"/>
  <c r="C487" i="28" s="1"/>
  <c r="A490" i="28" a="1"/>
  <c r="A490" i="28" s="1"/>
  <c r="F494" i="28" a="1"/>
  <c r="F494" i="28" s="1"/>
  <c r="B395" i="28" a="1"/>
  <c r="B395" i="28" s="1"/>
  <c r="B14" i="28" a="1"/>
  <c r="B14" i="28" s="1"/>
  <c r="F241" i="28" a="1"/>
  <c r="F241" i="28" s="1"/>
  <c r="A347" i="28" a="1"/>
  <c r="A347" i="28" s="1"/>
  <c r="A397" i="28" a="1"/>
  <c r="A397" i="28" s="1"/>
  <c r="I410" i="28" a="1"/>
  <c r="I410" i="28" s="1"/>
  <c r="G424" i="28" a="1"/>
  <c r="G424" i="28" s="1"/>
  <c r="A69" i="28" a="1"/>
  <c r="A69" i="28" s="1"/>
  <c r="G491" i="28" a="1"/>
  <c r="G491" i="28" s="1"/>
  <c r="B336" i="28" a="1"/>
  <c r="B336" i="28" s="1"/>
  <c r="H313" i="28" a="1"/>
  <c r="H313" i="28" s="1"/>
  <c r="G262" i="28" a="1"/>
  <c r="G262" i="28" s="1"/>
  <c r="B453" i="28" a="1"/>
  <c r="B453" i="28" s="1"/>
  <c r="H455" i="28" a="1"/>
  <c r="H455" i="28" s="1"/>
  <c r="E235" i="28" a="1"/>
  <c r="E235" i="28" s="1"/>
  <c r="H266" i="28" a="1"/>
  <c r="H266" i="28" s="1"/>
  <c r="G25" i="28" a="1"/>
  <c r="G25" i="28" s="1"/>
  <c r="E32" i="28" a="1"/>
  <c r="E32" i="28" s="1"/>
  <c r="G18" i="28" a="1"/>
  <c r="G18" i="28" s="1"/>
  <c r="A25" i="28" a="1"/>
  <c r="A25" i="28" s="1"/>
  <c r="G31" i="28" a="1"/>
  <c r="G31" i="28" s="1"/>
  <c r="H19" i="28" a="1"/>
  <c r="H19" i="28" s="1"/>
  <c r="I32" i="28" a="1"/>
  <c r="I32" i="28" s="1"/>
  <c r="A40" i="28" a="1"/>
  <c r="A40" i="28" s="1"/>
  <c r="H14" i="28" a="1"/>
  <c r="H14" i="28" s="1"/>
  <c r="E21" i="28" a="1"/>
  <c r="E21" i="28" s="1"/>
  <c r="A34" i="28" a="1"/>
  <c r="A34" i="28" s="1"/>
  <c r="G40" i="28" a="1"/>
  <c r="G40" i="28" s="1"/>
  <c r="F15" i="28" a="1"/>
  <c r="F15" i="28" s="1"/>
  <c r="I26" i="28" a="1"/>
  <c r="I26" i="28" s="1"/>
  <c r="B44" i="28" a="1"/>
  <c r="B44" i="28" s="1"/>
  <c r="I21" i="28" a="1"/>
  <c r="I21" i="28" s="1"/>
  <c r="A29" i="28" a="1"/>
  <c r="A29" i="28" s="1"/>
  <c r="B36" i="28" a="1"/>
  <c r="B36" i="28" s="1"/>
  <c r="H43" i="28" a="1"/>
  <c r="H43" i="28" s="1"/>
  <c r="G17" i="28" a="1"/>
  <c r="G17" i="28" s="1"/>
  <c r="I25" i="28" a="1"/>
  <c r="I25" i="28" s="1"/>
  <c r="H23" i="28" a="1"/>
  <c r="H23" i="28" s="1"/>
  <c r="C42" i="28" a="1"/>
  <c r="C42" i="28" s="1"/>
  <c r="H20" i="28" a="1"/>
  <c r="H20" i="28" s="1"/>
  <c r="I27" i="28" a="1"/>
  <c r="I27" i="28" s="1"/>
  <c r="I34" i="28" a="1"/>
  <c r="I34" i="28" s="1"/>
  <c r="H42" i="28" a="1"/>
  <c r="H42" i="28" s="1"/>
  <c r="I16" i="28" a="1"/>
  <c r="I16" i="28" s="1"/>
  <c r="H24" i="28" a="1"/>
  <c r="H24" i="28" s="1"/>
  <c r="F28" i="28" a="1"/>
  <c r="F28" i="28" s="1"/>
  <c r="C22" i="28" a="1"/>
  <c r="C22" i="28" s="1"/>
  <c r="F36" i="28" a="1"/>
  <c r="F36" i="28" s="1"/>
  <c r="A18" i="28" a="1"/>
  <c r="A18" i="28" s="1"/>
  <c r="I31" i="28" a="1"/>
  <c r="I31" i="28" s="1"/>
  <c r="D39" i="28" a="1"/>
  <c r="D39" i="28" s="1"/>
  <c r="F14" i="28" a="1"/>
  <c r="F14" i="28" s="1"/>
  <c r="E34" i="28" a="1"/>
  <c r="E34" i="28" s="1"/>
  <c r="I23" i="28" a="1"/>
  <c r="I23" i="28" s="1"/>
  <c r="B38" i="28" a="1"/>
  <c r="B38" i="28" s="1"/>
  <c r="A20" i="28" a="1"/>
  <c r="A20" i="28" s="1"/>
  <c r="G32" i="28" a="1"/>
  <c r="G32" i="28" s="1"/>
  <c r="E40" i="28" a="1"/>
  <c r="E40" i="28" s="1"/>
  <c r="D19" i="28" a="1"/>
  <c r="D19" i="28" s="1"/>
  <c r="I312" i="28" a="1"/>
  <c r="I312" i="28" s="1"/>
  <c r="D284" i="28" a="1"/>
  <c r="D284" i="28" s="1"/>
  <c r="I255" i="28" a="1"/>
  <c r="I255" i="28" s="1"/>
  <c r="E227" i="28" a="1"/>
  <c r="E227" i="28" s="1"/>
  <c r="G428" i="28" a="1"/>
  <c r="G428" i="28" s="1"/>
  <c r="F421" i="28" a="1"/>
  <c r="F421" i="28" s="1"/>
  <c r="E414" i="28" a="1"/>
  <c r="E414" i="28" s="1"/>
  <c r="D407" i="28" a="1"/>
  <c r="D407" i="28" s="1"/>
  <c r="D400" i="28" a="1"/>
  <c r="D400" i="28" s="1"/>
  <c r="C393" i="28" a="1"/>
  <c r="C393" i="28" s="1"/>
  <c r="D386" i="28" a="1"/>
  <c r="D386" i="28" s="1"/>
  <c r="B379" i="28" a="1"/>
  <c r="B379" i="28" s="1"/>
  <c r="A372" i="28" a="1"/>
  <c r="A372" i="28" s="1"/>
  <c r="A365" i="28" a="1"/>
  <c r="A365" i="28" s="1"/>
  <c r="F357" i="28" a="1"/>
  <c r="F357" i="28" s="1"/>
  <c r="E350" i="28" a="1"/>
  <c r="E350" i="28" s="1"/>
  <c r="D343" i="28" a="1"/>
  <c r="D343" i="28" s="1"/>
  <c r="C336" i="28" a="1"/>
  <c r="C336" i="28" s="1"/>
  <c r="I327" i="28" a="1"/>
  <c r="I327" i="28" s="1"/>
  <c r="H299" i="28" a="1"/>
  <c r="H299" i="28" s="1"/>
  <c r="D271" i="28" a="1"/>
  <c r="D271" i="28" s="1"/>
  <c r="I242" i="28" a="1"/>
  <c r="I242" i="28" s="1"/>
  <c r="H208" i="28" a="1"/>
  <c r="H208" i="28" s="1"/>
  <c r="F432" i="28" a="1"/>
  <c r="F432" i="28" s="1"/>
  <c r="F425" i="28" a="1"/>
  <c r="F425" i="28" s="1"/>
  <c r="E418" i="28" a="1"/>
  <c r="E418" i="28" s="1"/>
  <c r="D411" i="28" a="1"/>
  <c r="D411" i="28" s="1"/>
  <c r="H403" i="28" a="1"/>
  <c r="H403" i="28" s="1"/>
  <c r="G396" i="28" a="1"/>
  <c r="G396" i="28" s="1"/>
  <c r="E389" i="28" a="1"/>
  <c r="E389" i="28" s="1"/>
  <c r="A383" i="28" a="1"/>
  <c r="A383" i="28" s="1"/>
  <c r="I375" i="28" a="1"/>
  <c r="I375" i="28" s="1"/>
  <c r="C368" i="28" a="1"/>
  <c r="C368" i="28" s="1"/>
  <c r="E361" i="28" a="1"/>
  <c r="E361" i="28" s="1"/>
  <c r="D354" i="28" a="1"/>
  <c r="D354" i="28" s="1"/>
  <c r="C347" i="28" a="1"/>
  <c r="C347" i="28" s="1"/>
  <c r="B340" i="28" a="1"/>
  <c r="B340" i="28" s="1"/>
  <c r="A333" i="28" a="1"/>
  <c r="A333" i="28" s="1"/>
  <c r="E316" i="28" a="1"/>
  <c r="E316" i="28" s="1"/>
  <c r="A288" i="28" a="1"/>
  <c r="A288" i="28" s="1"/>
  <c r="C258" i="28" a="1"/>
  <c r="C258" i="28" s="1"/>
  <c r="H229" i="28" a="1"/>
  <c r="H229" i="28" s="1"/>
  <c r="C136" i="28" a="1"/>
  <c r="C136" i="28" s="1"/>
  <c r="C324" i="28" a="1"/>
  <c r="C324" i="28" s="1"/>
  <c r="B317" i="28" a="1"/>
  <c r="B317" i="28" s="1"/>
  <c r="A310" i="28" a="1"/>
  <c r="A310" i="28" s="1"/>
  <c r="I302" i="28" a="1"/>
  <c r="I302" i="28" s="1"/>
  <c r="H295" i="28" a="1"/>
  <c r="H295" i="28" s="1"/>
  <c r="G288" i="28" a="1"/>
  <c r="G288" i="28" s="1"/>
  <c r="E281" i="28" a="1"/>
  <c r="E281" i="28" s="1"/>
  <c r="D274" i="28" a="1"/>
  <c r="D274" i="28" s="1"/>
  <c r="C267" i="28" a="1"/>
  <c r="C267" i="28" s="1"/>
  <c r="B260" i="28" a="1"/>
  <c r="B260" i="28" s="1"/>
  <c r="A253" i="28" a="1"/>
  <c r="A253" i="28" s="1"/>
  <c r="I245" i="28" a="1"/>
  <c r="I245" i="28" s="1"/>
  <c r="H238" i="28" a="1"/>
  <c r="H238" i="28" s="1"/>
  <c r="G231" i="28" a="1"/>
  <c r="G231" i="28" s="1"/>
  <c r="F224" i="28" a="1"/>
  <c r="F224" i="28" s="1"/>
  <c r="D216" i="28" a="1"/>
  <c r="D216" i="28" s="1"/>
  <c r="H188" i="28" a="1"/>
  <c r="H188" i="28" s="1"/>
  <c r="H122" i="28" a="1"/>
  <c r="H122" i="28" s="1"/>
  <c r="C320" i="28" a="1"/>
  <c r="C320" i="28" s="1"/>
  <c r="B313" i="28" a="1"/>
  <c r="B313" i="28" s="1"/>
  <c r="A306" i="28" a="1"/>
  <c r="A306" i="28" s="1"/>
  <c r="I298" i="28" a="1"/>
  <c r="I298" i="28" s="1"/>
  <c r="H291" i="28" a="1"/>
  <c r="H291" i="28" s="1"/>
  <c r="I284" i="28" a="1"/>
  <c r="I284" i="28" s="1"/>
  <c r="H277" i="28" a="1"/>
  <c r="H277" i="28" s="1"/>
  <c r="G270" i="28" a="1"/>
  <c r="G270" i="28" s="1"/>
  <c r="F263" i="28" a="1"/>
  <c r="F263" i="28" s="1"/>
  <c r="E256" i="28" a="1"/>
  <c r="E256" i="28" s="1"/>
  <c r="D249" i="28" a="1"/>
  <c r="D249" i="28" s="1"/>
  <c r="C242" i="28" a="1"/>
  <c r="C242" i="28" s="1"/>
  <c r="B235" i="28" a="1"/>
  <c r="B235" i="28" s="1"/>
  <c r="A228" i="28" a="1"/>
  <c r="A228" i="28" s="1"/>
  <c r="A221" i="28" a="1"/>
  <c r="A221" i="28" s="1"/>
  <c r="I207" i="28" a="1"/>
  <c r="I207" i="28" s="1"/>
  <c r="A175" i="28" a="1"/>
  <c r="A175" i="28" s="1"/>
  <c r="B329" i="28" a="1"/>
  <c r="B329" i="28" s="1"/>
  <c r="I321" i="28" a="1"/>
  <c r="I321" i="28" s="1"/>
  <c r="H314" i="28" a="1"/>
  <c r="H314" i="28" s="1"/>
  <c r="G307" i="28" a="1"/>
  <c r="G307" i="28" s="1"/>
  <c r="F300" i="28" a="1"/>
  <c r="F300" i="28" s="1"/>
  <c r="E293" i="28" a="1"/>
  <c r="E293" i="28" s="1"/>
  <c r="D286" i="28" a="1"/>
  <c r="D286" i="28" s="1"/>
  <c r="D279" i="28" a="1"/>
  <c r="D279" i="28" s="1"/>
  <c r="C272" i="28" a="1"/>
  <c r="C272" i="28" s="1"/>
  <c r="B265" i="28" a="1"/>
  <c r="B265" i="28" s="1"/>
  <c r="A258" i="28" a="1"/>
  <c r="A258" i="28" s="1"/>
  <c r="I250" i="28" a="1"/>
  <c r="I250" i="28" s="1"/>
  <c r="H243" i="28" a="1"/>
  <c r="H243" i="28" s="1"/>
  <c r="G236" i="28" a="1"/>
  <c r="G236" i="28" s="1"/>
  <c r="F229" i="28" a="1"/>
  <c r="F229" i="28" s="1"/>
  <c r="E222" i="28" a="1"/>
  <c r="E222" i="28" s="1"/>
  <c r="F215" i="28" a="1"/>
  <c r="F215" i="28" s="1"/>
  <c r="H181" i="28" a="1"/>
  <c r="H181" i="28" s="1"/>
  <c r="H212" i="28" a="1"/>
  <c r="H212" i="28" s="1"/>
  <c r="E198" i="28" a="1"/>
  <c r="E198" i="28" s="1"/>
  <c r="F183" i="28" a="1"/>
  <c r="F183" i="28" s="1"/>
  <c r="D152" i="28" a="1"/>
  <c r="D152" i="28" s="1"/>
  <c r="E209" i="28" a="1"/>
  <c r="E209" i="28" s="1"/>
  <c r="G191" i="28" a="1"/>
  <c r="G191" i="28" s="1"/>
  <c r="B159" i="28" a="1"/>
  <c r="B159" i="28" s="1"/>
  <c r="D211" i="28" a="1"/>
  <c r="D211" i="28" s="1"/>
  <c r="H193" i="28" a="1"/>
  <c r="H193" i="28" s="1"/>
  <c r="I176" i="28" a="1"/>
  <c r="I176" i="28" s="1"/>
  <c r="G133" i="28" a="1"/>
  <c r="G133" i="28" s="1"/>
  <c r="D158" i="28" a="1"/>
  <c r="D158" i="28" s="1"/>
  <c r="A135" i="28" a="1"/>
  <c r="A135" i="28" s="1"/>
  <c r="B162" i="28" a="1"/>
  <c r="B162" i="28" s="1"/>
  <c r="B125" i="28" a="1"/>
  <c r="B125" i="28" s="1"/>
  <c r="H146" i="28" a="1"/>
  <c r="H146" i="28" s="1"/>
  <c r="E78" i="28" a="1"/>
  <c r="E78" i="28" s="1"/>
  <c r="E91" i="28" a="1"/>
  <c r="E91" i="28" s="1"/>
  <c r="I109" i="28" a="1"/>
  <c r="I109" i="28" s="1"/>
  <c r="H73" i="28" a="1"/>
  <c r="H73" i="28" s="1"/>
  <c r="H98" i="28" a="1"/>
  <c r="H98" i="28" s="1"/>
  <c r="H65" i="28" a="1"/>
  <c r="H65" i="28" s="1"/>
  <c r="A62" i="28" a="1"/>
  <c r="A62" i="28" s="1"/>
  <c r="A57" i="28" a="1"/>
  <c r="A57" i="28" s="1"/>
  <c r="E321" i="28" a="1"/>
  <c r="E321" i="28" s="1"/>
  <c r="I285" i="28" a="1"/>
  <c r="I285" i="28" s="1"/>
  <c r="F249" i="28" a="1"/>
  <c r="F249" i="28" s="1"/>
  <c r="E148" i="28" a="1"/>
  <c r="E148" i="28" s="1"/>
  <c r="G407" i="28" a="1"/>
  <c r="G407" i="28" s="1"/>
  <c r="F379" i="28" a="1"/>
  <c r="F379" i="28" s="1"/>
  <c r="I350" i="28" a="1"/>
  <c r="I350" i="28" s="1"/>
  <c r="C301" i="28" a="1"/>
  <c r="C301" i="28" s="1"/>
  <c r="A433" i="28" a="1"/>
  <c r="A433" i="28" s="1"/>
  <c r="F404" i="28" a="1"/>
  <c r="F404" i="28" s="1"/>
  <c r="D376" i="28" a="1"/>
  <c r="D376" i="28" s="1"/>
  <c r="G347" i="28" a="1"/>
  <c r="G347" i="28" s="1"/>
  <c r="E289" i="28" a="1"/>
  <c r="E289" i="28" s="1"/>
  <c r="F324" i="28" a="1"/>
  <c r="F324" i="28" s="1"/>
  <c r="B296" i="28" a="1"/>
  <c r="B296" i="28" s="1"/>
  <c r="G267" i="28" a="1"/>
  <c r="G267" i="28" s="1"/>
  <c r="C239" i="28" a="1"/>
  <c r="C239" i="28" s="1"/>
  <c r="F190" i="28" a="1"/>
  <c r="F190" i="28" s="1"/>
  <c r="D306" i="28" a="1"/>
  <c r="D306" i="28" s="1"/>
  <c r="C278" i="28" a="1"/>
  <c r="C278" i="28" s="1"/>
  <c r="H249" i="28" a="1"/>
  <c r="H249" i="28" s="1"/>
  <c r="D221" i="28" a="1"/>
  <c r="D221" i="28" s="1"/>
  <c r="C322" i="28" a="1"/>
  <c r="C322" i="28" s="1"/>
  <c r="H293" i="28" a="1"/>
  <c r="H293" i="28" s="1"/>
  <c r="E265" i="28" a="1"/>
  <c r="E265" i="28" s="1"/>
  <c r="A237" i="28" a="1"/>
  <c r="A237" i="28" s="1"/>
  <c r="I187" i="28" a="1"/>
  <c r="I187" i="28" s="1"/>
  <c r="I174" i="28" a="1"/>
  <c r="I174" i="28" s="1"/>
  <c r="A177" i="28" a="1"/>
  <c r="A177" i="28" s="1"/>
  <c r="A185" i="28" a="1"/>
  <c r="A185" i="28" s="1"/>
  <c r="A148" i="28" a="1"/>
  <c r="A148" i="28" s="1"/>
  <c r="H168" i="28" a="1"/>
  <c r="H168" i="28" s="1"/>
  <c r="C71" i="28" a="1"/>
  <c r="C71" i="28" s="1"/>
  <c r="B78" i="28" a="1"/>
  <c r="B78" i="28" s="1"/>
  <c r="A39" i="28" a="1"/>
  <c r="A39" i="28" s="1"/>
  <c r="A194" i="28" a="1"/>
  <c r="A194" i="28" s="1"/>
  <c r="D170" i="28" a="1"/>
  <c r="D170" i="28" s="1"/>
  <c r="A205" i="28" a="1"/>
  <c r="A205" i="28" s="1"/>
  <c r="A172" i="28" a="1"/>
  <c r="A172" i="28" s="1"/>
  <c r="B207" i="28" a="1"/>
  <c r="B207" i="28" s="1"/>
  <c r="F182" i="28" a="1"/>
  <c r="F182" i="28" s="1"/>
  <c r="F96" i="28" a="1"/>
  <c r="F96" i="28" s="1"/>
  <c r="E143" i="28" a="1"/>
  <c r="E143" i="28" s="1"/>
  <c r="I152" i="28" a="1"/>
  <c r="I152" i="28" s="1"/>
  <c r="C159" i="28" a="1"/>
  <c r="C159" i="28" s="1"/>
  <c r="B118" i="28" a="1"/>
  <c r="B118" i="28" s="1"/>
  <c r="D17" i="28" a="1"/>
  <c r="D17" i="28" s="1"/>
  <c r="B54" i="28" a="1"/>
  <c r="B54" i="28" s="1"/>
  <c r="F67" i="28" a="1"/>
  <c r="F67" i="28" s="1"/>
  <c r="B53" i="28" a="1"/>
  <c r="B53" i="28" s="1"/>
  <c r="I38" i="28" a="1"/>
  <c r="I38" i="28" s="1"/>
  <c r="E194" i="28" a="1"/>
  <c r="E194" i="28" s="1"/>
  <c r="G170" i="28" a="1"/>
  <c r="G170" i="28" s="1"/>
  <c r="E205" i="28" a="1"/>
  <c r="E205" i="28" s="1"/>
  <c r="D172" i="28" a="1"/>
  <c r="D172" i="28" s="1"/>
  <c r="F207" i="28" a="1"/>
  <c r="F207" i="28" s="1"/>
  <c r="H182" i="28" a="1"/>
  <c r="H182" i="28" s="1"/>
  <c r="C102" i="28" a="1"/>
  <c r="C102" i="28" s="1"/>
  <c r="I143" i="28" a="1"/>
  <c r="I143" i="28" s="1"/>
  <c r="G153" i="28" a="1"/>
  <c r="G153" i="28" s="1"/>
  <c r="C160" i="28" a="1"/>
  <c r="C160" i="28" s="1"/>
  <c r="I118" i="28" a="1"/>
  <c r="I118" i="28" s="1"/>
  <c r="A30" i="28" a="1"/>
  <c r="A30" i="28" s="1"/>
  <c r="I56" i="28" a="1"/>
  <c r="I56" i="28" s="1"/>
  <c r="B69" i="28" a="1"/>
  <c r="B69" i="28" s="1"/>
  <c r="D54" i="28" a="1"/>
  <c r="D54" i="28" s="1"/>
  <c r="B43" i="28" a="1"/>
  <c r="B43" i="28" s="1"/>
  <c r="E162" i="28" a="1"/>
  <c r="E162" i="28" s="1"/>
  <c r="G132" i="28" a="1"/>
  <c r="G132" i="28" s="1"/>
  <c r="E168" i="28" a="1"/>
  <c r="E168" i="28" s="1"/>
  <c r="D140" i="28" a="1"/>
  <c r="D140" i="28" s="1"/>
  <c r="C81" i="28" a="1"/>
  <c r="C81" i="28" s="1"/>
  <c r="A99" i="28" a="1"/>
  <c r="A99" i="28" s="1"/>
  <c r="E70" i="28" a="1"/>
  <c r="E70" i="28" s="1"/>
  <c r="H102" i="28" a="1"/>
  <c r="H102" i="28" s="1"/>
  <c r="B74" i="28" a="1"/>
  <c r="B74" i="28" s="1"/>
  <c r="B106" i="28" a="1"/>
  <c r="B106" i="28" s="1"/>
  <c r="F77" i="28" a="1"/>
  <c r="F77" i="28" s="1"/>
  <c r="I57" i="28" a="1"/>
  <c r="I57" i="28" s="1"/>
  <c r="D62" i="28" a="1"/>
  <c r="D62" i="28" s="1"/>
  <c r="I63" i="28" a="1"/>
  <c r="I63" i="28" s="1"/>
  <c r="H37" i="28" a="1"/>
  <c r="H37" i="28" s="1"/>
  <c r="H132" i="28" a="1"/>
  <c r="H132" i="28" s="1"/>
  <c r="F163" i="28" a="1"/>
  <c r="F163" i="28" s="1"/>
  <c r="I133" i="28" a="1"/>
  <c r="I133" i="28" s="1"/>
  <c r="C25" i="28" a="1"/>
  <c r="C25" i="28" s="1"/>
  <c r="D141" i="28" a="1"/>
  <c r="D141" i="28" s="1"/>
  <c r="E85" i="28" a="1"/>
  <c r="E85" i="28" s="1"/>
  <c r="G99" i="28" a="1"/>
  <c r="G99" i="28" s="1"/>
  <c r="F71" i="28" a="1"/>
  <c r="F71" i="28" s="1"/>
  <c r="F103" i="28" a="1"/>
  <c r="F103" i="28" s="1"/>
  <c r="C75" i="28" a="1"/>
  <c r="C75" i="28" s="1"/>
  <c r="B107" i="28" a="1"/>
  <c r="B107" i="28" s="1"/>
  <c r="I78" i="28" a="1"/>
  <c r="I78" i="28" s="1"/>
  <c r="F58" i="28" a="1"/>
  <c r="F58" i="28" s="1"/>
  <c r="A63" i="28" a="1"/>
  <c r="A63" i="28" s="1"/>
  <c r="G64" i="28" a="1"/>
  <c r="G64" i="28" s="1"/>
  <c r="H39" i="28" a="1"/>
  <c r="H39" i="28" s="1"/>
  <c r="A95" i="28" a="1"/>
  <c r="A95" i="28" s="1"/>
  <c r="A271" i="28" a="1"/>
  <c r="A271" i="28" s="1"/>
  <c r="B245" i="28" a="1"/>
  <c r="B245" i="28" s="1"/>
  <c r="H424" i="28" a="1"/>
  <c r="H424" i="28" s="1"/>
  <c r="A362" i="28" a="1"/>
  <c r="A362" i="28" s="1"/>
  <c r="C232" i="28" a="1"/>
  <c r="C232" i="28" s="1"/>
  <c r="F354" i="28" a="1"/>
  <c r="F354" i="28" s="1"/>
  <c r="H393" i="28" a="1"/>
  <c r="H393" i="28" s="1"/>
  <c r="H430" i="28" a="1"/>
  <c r="H430" i="28" s="1"/>
  <c r="B427" i="28" a="1"/>
  <c r="B427" i="28" s="1"/>
  <c r="C471" i="28" a="1"/>
  <c r="C471" i="28" s="1"/>
  <c r="G461" i="28" a="1"/>
  <c r="G461" i="28" s="1"/>
  <c r="B466" i="28" a="1"/>
  <c r="B466" i="28" s="1"/>
  <c r="E461" i="28" a="1"/>
  <c r="E461" i="28" s="1"/>
  <c r="H473" i="28" a="1"/>
  <c r="H473" i="28" s="1"/>
  <c r="E267" i="28" a="1"/>
  <c r="E267" i="28" s="1"/>
  <c r="F230" i="28" a="1"/>
  <c r="F230" i="28" s="1"/>
  <c r="A432" i="28" a="1"/>
  <c r="A432" i="28" s="1"/>
  <c r="A9" i="28" a="1"/>
  <c r="A9" i="28" s="1"/>
  <c r="D248" i="28" a="1"/>
  <c r="D248" i="28" s="1"/>
  <c r="G444" i="28" a="1"/>
  <c r="G444" i="28" s="1"/>
  <c r="B414" i="28" a="1"/>
  <c r="B414" i="28" s="1"/>
  <c r="E424" i="28" a="1"/>
  <c r="E424" i="28" s="1"/>
  <c r="H383" i="28" a="1"/>
  <c r="H383" i="28" s="1"/>
  <c r="E236" i="28" a="1"/>
  <c r="E236" i="28" s="1"/>
  <c r="A460" i="28" a="1"/>
  <c r="A460" i="28" s="1"/>
  <c r="E494" i="28" a="1"/>
  <c r="E494" i="28" s="1"/>
  <c r="I216" i="28" a="1"/>
  <c r="I216" i="28" s="1"/>
  <c r="E19" i="28" a="1"/>
  <c r="E19" i="28" s="1"/>
  <c r="I17" i="28" a="1"/>
  <c r="I17" i="28" s="1"/>
  <c r="C24" i="28" a="1"/>
  <c r="C24" i="28" s="1"/>
  <c r="E30" i="28" a="1"/>
  <c r="E30" i="28" s="1"/>
  <c r="G16" i="28" a="1"/>
  <c r="G16" i="28" s="1"/>
  <c r="D23" i="28" a="1"/>
  <c r="D23" i="28" s="1"/>
  <c r="G29" i="28" a="1"/>
  <c r="G29" i="28" s="1"/>
  <c r="C16" i="28" a="1"/>
  <c r="C16" i="28" s="1"/>
  <c r="D29" i="28" a="1"/>
  <c r="D29" i="28" s="1"/>
  <c r="E38" i="28" a="1"/>
  <c r="E38" i="28" s="1"/>
  <c r="F11" i="28" a="1"/>
  <c r="F11" i="28" s="1"/>
  <c r="C18" i="28" a="1"/>
  <c r="C18" i="28" s="1"/>
  <c r="I30" i="28" a="1"/>
  <c r="I30" i="28" s="1"/>
  <c r="C39" i="28" a="1"/>
  <c r="C39" i="28" s="1"/>
  <c r="D13" i="28" a="1"/>
  <c r="D13" i="28" s="1"/>
  <c r="G20" i="28" a="1"/>
  <c r="G20" i="28" s="1"/>
  <c r="D40" i="28" a="1"/>
  <c r="D40" i="28" s="1"/>
  <c r="I19" i="28" a="1"/>
  <c r="I19" i="28" s="1"/>
  <c r="A27" i="28" a="1"/>
  <c r="A27" i="28" s="1"/>
  <c r="B34" i="28" a="1"/>
  <c r="B34" i="28" s="1"/>
  <c r="F41" i="28" a="1"/>
  <c r="F41" i="28" s="1"/>
  <c r="B16" i="28" a="1"/>
  <c r="B16" i="28" s="1"/>
  <c r="F23" i="28" a="1"/>
  <c r="F23" i="28" s="1"/>
  <c r="E17" i="28" a="1"/>
  <c r="E17" i="28" s="1"/>
  <c r="H38" i="28" a="1"/>
  <c r="H38" i="28" s="1"/>
  <c r="B19" i="28" a="1"/>
  <c r="B19" i="28" s="1"/>
  <c r="C26" i="28" a="1"/>
  <c r="C26" i="28" s="1"/>
  <c r="D33" i="28" a="1"/>
  <c r="D33" i="28" s="1"/>
  <c r="H40" i="28" a="1"/>
  <c r="H40" i="28" s="1"/>
  <c r="I14" i="28" a="1"/>
  <c r="I14" i="28" s="1"/>
  <c r="H22" i="28" a="1"/>
  <c r="H22" i="28" s="1"/>
  <c r="E15" i="28" a="1"/>
  <c r="E15" i="28" s="1"/>
  <c r="H18" i="28" a="1"/>
  <c r="H18" i="28" s="1"/>
  <c r="A33" i="28" a="1"/>
  <c r="A33" i="28" s="1"/>
  <c r="E14" i="28" a="1"/>
  <c r="E14" i="28" s="1"/>
  <c r="D30" i="28" a="1"/>
  <c r="D30" i="28" s="1"/>
  <c r="E37" i="28" a="1"/>
  <c r="E37" i="28" s="1"/>
  <c r="F44" i="28" a="1"/>
  <c r="F44" i="28" s="1"/>
  <c r="B22" i="28" a="1"/>
  <c r="B22" i="28" s="1"/>
  <c r="D20" i="28" a="1"/>
  <c r="D20" i="28" s="1"/>
  <c r="F34" i="28" a="1"/>
  <c r="F34" i="28" s="1"/>
  <c r="E16" i="28" a="1"/>
  <c r="E16" i="28" s="1"/>
  <c r="B31" i="28" a="1"/>
  <c r="B31" i="28" s="1"/>
  <c r="C38" i="28" a="1"/>
  <c r="C38" i="28" s="1"/>
  <c r="C45" i="28" a="1"/>
  <c r="C45" i="28" s="1"/>
  <c r="A320" i="28" a="1"/>
  <c r="A320" i="28" s="1"/>
  <c r="F291" i="28" a="1"/>
  <c r="F291" i="28" s="1"/>
  <c r="C262" i="28" a="1"/>
  <c r="C262" i="28" s="1"/>
  <c r="H233" i="28" a="1"/>
  <c r="H233" i="28" s="1"/>
  <c r="C124" i="28" a="1"/>
  <c r="C124" i="28" s="1"/>
  <c r="C423" i="28" a="1"/>
  <c r="C423" i="28" s="1"/>
  <c r="B416" i="28" a="1"/>
  <c r="B416" i="28" s="1"/>
  <c r="A409" i="28" a="1"/>
  <c r="A409" i="28" s="1"/>
  <c r="B402" i="28" a="1"/>
  <c r="B402" i="28" s="1"/>
  <c r="I394" i="28" a="1"/>
  <c r="I394" i="28" s="1"/>
  <c r="D388" i="28" a="1"/>
  <c r="D388" i="28" s="1"/>
  <c r="B381" i="28" a="1"/>
  <c r="B381" i="28" s="1"/>
  <c r="A374" i="28" a="1"/>
  <c r="A374" i="28" s="1"/>
  <c r="G366" i="28" a="1"/>
  <c r="G366" i="28" s="1"/>
  <c r="D359" i="28" a="1"/>
  <c r="D359" i="28" s="1"/>
  <c r="C352" i="28" a="1"/>
  <c r="C352" i="28" s="1"/>
  <c r="B345" i="28" a="1"/>
  <c r="B345" i="28" s="1"/>
  <c r="A338" i="28" a="1"/>
  <c r="A338" i="28" s="1"/>
  <c r="I330" i="28" a="1"/>
  <c r="I330" i="28" s="1"/>
  <c r="I306" i="28" a="1"/>
  <c r="I306" i="28" s="1"/>
  <c r="C279" i="28" a="1"/>
  <c r="C279" i="28" s="1"/>
  <c r="H250" i="28" a="1"/>
  <c r="H250" i="28" s="1"/>
  <c r="D222" i="28" a="1"/>
  <c r="D222" i="28" s="1"/>
  <c r="C434" i="28" a="1"/>
  <c r="C434" i="28" s="1"/>
  <c r="C427" i="28" a="1"/>
  <c r="C427" i="28" s="1"/>
  <c r="B420" i="28" a="1"/>
  <c r="B420" i="28" s="1"/>
  <c r="A413" i="28" a="1"/>
  <c r="A413" i="28" s="1"/>
  <c r="F405" i="28" a="1"/>
  <c r="F405" i="28" s="1"/>
  <c r="E398" i="28" a="1"/>
  <c r="E398" i="28" s="1"/>
  <c r="E391" i="28" a="1"/>
  <c r="E391" i="28" s="1"/>
  <c r="F384" i="28" a="1"/>
  <c r="F384" i="28" s="1"/>
  <c r="E377" i="28" a="1"/>
  <c r="E377" i="28" s="1"/>
  <c r="D370" i="28" a="1"/>
  <c r="D370" i="28" s="1"/>
  <c r="C363" i="28" a="1"/>
  <c r="C363" i="28" s="1"/>
  <c r="B356" i="28" a="1"/>
  <c r="B356" i="28" s="1"/>
  <c r="A349" i="28" a="1"/>
  <c r="A349" i="28" s="1"/>
  <c r="I341" i="28" a="1"/>
  <c r="I341" i="28" s="1"/>
  <c r="H334" i="28" a="1"/>
  <c r="H334" i="28" s="1"/>
  <c r="F323" i="28" a="1"/>
  <c r="F323" i="28" s="1"/>
  <c r="B295" i="28" a="1"/>
  <c r="B295" i="28" s="1"/>
  <c r="B266" i="28" a="1"/>
  <c r="B266" i="28" s="1"/>
  <c r="G237" i="28" a="1"/>
  <c r="G237" i="28" s="1"/>
  <c r="H192" i="28" a="1"/>
  <c r="H192" i="28" s="1"/>
  <c r="H325" i="28" a="1"/>
  <c r="H325" i="28" s="1"/>
  <c r="I318" i="28" a="1"/>
  <c r="I318" i="28" s="1"/>
  <c r="H311" i="28" a="1"/>
  <c r="H311" i="28" s="1"/>
  <c r="G304" i="28" a="1"/>
  <c r="G304" i="28" s="1"/>
  <c r="F297" i="28" a="1"/>
  <c r="F297" i="28" s="1"/>
  <c r="E290" i="28" a="1"/>
  <c r="E290" i="28" s="1"/>
  <c r="A283" i="28" a="1"/>
  <c r="A283" i="28" s="1"/>
  <c r="I275" i="28" a="1"/>
  <c r="I275" i="28" s="1"/>
  <c r="H268" i="28" a="1"/>
  <c r="H268" i="28" s="1"/>
  <c r="G261" i="28" a="1"/>
  <c r="G261" i="28" s="1"/>
  <c r="F254" i="28" a="1"/>
  <c r="F254" i="28" s="1"/>
  <c r="E247" i="28" a="1"/>
  <c r="E247" i="28" s="1"/>
  <c r="D240" i="28" a="1"/>
  <c r="D240" i="28" s="1"/>
  <c r="C233" i="28" a="1"/>
  <c r="C233" i="28" s="1"/>
  <c r="B226" i="28" a="1"/>
  <c r="B226" i="28" s="1"/>
  <c r="G218" i="28" a="1"/>
  <c r="G218" i="28" s="1"/>
  <c r="I195" i="28" a="1"/>
  <c r="I195" i="28" s="1"/>
  <c r="A147" i="28" a="1"/>
  <c r="A147" i="28" s="1"/>
  <c r="A322" i="28" a="1"/>
  <c r="A322" i="28" s="1"/>
  <c r="I314" i="28" a="1"/>
  <c r="I314" i="28" s="1"/>
  <c r="H307" i="28" a="1"/>
  <c r="H307" i="28" s="1"/>
  <c r="G300" i="28" a="1"/>
  <c r="G300" i="28" s="1"/>
  <c r="F293" i="28" a="1"/>
  <c r="F293" i="28" s="1"/>
  <c r="E286" i="28" a="1"/>
  <c r="E286" i="28" s="1"/>
  <c r="H279" i="28" a="1"/>
  <c r="H279" i="28" s="1"/>
  <c r="G272" i="28" a="1"/>
  <c r="G272" i="28" s="1"/>
  <c r="F265" i="28" a="1"/>
  <c r="F265" i="28" s="1"/>
  <c r="E258" i="28" a="1"/>
  <c r="E258" i="28" s="1"/>
  <c r="D251" i="28" a="1"/>
  <c r="D251" i="28" s="1"/>
  <c r="C244" i="28" a="1"/>
  <c r="C244" i="28" s="1"/>
  <c r="B237" i="28" a="1"/>
  <c r="B237" i="28" s="1"/>
  <c r="A230" i="28" a="1"/>
  <c r="A230" i="28" s="1"/>
  <c r="I222" i="28" a="1"/>
  <c r="I222" i="28" s="1"/>
  <c r="E214" i="28" a="1"/>
  <c r="E214" i="28" s="1"/>
  <c r="F186" i="28" a="1"/>
  <c r="F186" i="28" s="1"/>
  <c r="B95" i="28" a="1"/>
  <c r="B95" i="28" s="1"/>
  <c r="G323" i="28" a="1"/>
  <c r="G323" i="28" s="1"/>
  <c r="F316" i="28" a="1"/>
  <c r="F316" i="28" s="1"/>
  <c r="E309" i="28" a="1"/>
  <c r="E309" i="28" s="1"/>
  <c r="D302" i="28" a="1"/>
  <c r="D302" i="28" s="1"/>
  <c r="C295" i="28" a="1"/>
  <c r="C295" i="28" s="1"/>
  <c r="B288" i="28" a="1"/>
  <c r="B288" i="28" s="1"/>
  <c r="I280" i="28" a="1"/>
  <c r="I280" i="28" s="1"/>
  <c r="H273" i="28" a="1"/>
  <c r="H273" i="28" s="1"/>
  <c r="G266" i="28" a="1"/>
  <c r="G266" i="28" s="1"/>
  <c r="F259" i="28" a="1"/>
  <c r="F259" i="28" s="1"/>
  <c r="E252" i="28" a="1"/>
  <c r="E252" i="28" s="1"/>
  <c r="D245" i="28" a="1"/>
  <c r="D245" i="28" s="1"/>
  <c r="C238" i="28" a="1"/>
  <c r="C238" i="28" s="1"/>
  <c r="B231" i="28" a="1"/>
  <c r="B231" i="28" s="1"/>
  <c r="A224" i="28" a="1"/>
  <c r="A224" i="28" s="1"/>
  <c r="G217" i="28" a="1"/>
  <c r="G217" i="28" s="1"/>
  <c r="C193" i="28" a="1"/>
  <c r="C193" i="28" s="1"/>
  <c r="G112" i="28" a="1"/>
  <c r="G112" i="28" s="1"/>
  <c r="A202" i="28" a="1"/>
  <c r="A202" i="28" s="1"/>
  <c r="D185" i="28" a="1"/>
  <c r="D185" i="28" s="1"/>
  <c r="A171" i="28" a="1"/>
  <c r="A171" i="28" s="1"/>
  <c r="B213" i="28" a="1"/>
  <c r="B213" i="28" s="1"/>
  <c r="C195" i="28" a="1"/>
  <c r="C195" i="28" s="1"/>
  <c r="G172" i="28" a="1"/>
  <c r="G172" i="28" s="1"/>
  <c r="F214" i="28" a="1"/>
  <c r="F214" i="28" s="1"/>
  <c r="D197" i="28" a="1"/>
  <c r="D197" i="28" s="1"/>
  <c r="A183" i="28" a="1"/>
  <c r="A183" i="28" s="1"/>
  <c r="E147" i="28" a="1"/>
  <c r="E147" i="28" s="1"/>
  <c r="I161" i="28" a="1"/>
  <c r="I161" i="28" s="1"/>
  <c r="C144" i="28" a="1"/>
  <c r="C144" i="28" s="1"/>
  <c r="E76" i="28" a="1"/>
  <c r="E76" i="28" s="1"/>
  <c r="C132" i="28" a="1"/>
  <c r="C132" i="28" s="1"/>
  <c r="A161" i="28" a="1"/>
  <c r="A161" i="28" s="1"/>
  <c r="F108" i="28" a="1"/>
  <c r="F108" i="28" s="1"/>
  <c r="F98" i="28" a="1"/>
  <c r="F98" i="28" s="1"/>
  <c r="F42" i="28" a="1"/>
  <c r="F42" i="28" s="1"/>
  <c r="A81" i="28" a="1"/>
  <c r="A81" i="28" s="1"/>
  <c r="G105" i="28" a="1"/>
  <c r="G105" i="28" s="1"/>
  <c r="D70" i="28" a="1"/>
  <c r="D70" i="28" s="1"/>
  <c r="F69" i="28" a="1"/>
  <c r="F69" i="28" s="1"/>
  <c r="F63" i="28" a="1"/>
  <c r="F63" i="28" s="1"/>
  <c r="H12" i="28" a="1"/>
  <c r="H12" i="28" s="1"/>
  <c r="A293" i="28" a="1"/>
  <c r="A293" i="28" s="1"/>
  <c r="E257" i="28" a="1"/>
  <c r="E257" i="28" s="1"/>
  <c r="F219" i="28" a="1"/>
  <c r="F219" i="28" s="1"/>
  <c r="H414" i="28" a="1"/>
  <c r="H414" i="28" s="1"/>
  <c r="H386" i="28" a="1"/>
  <c r="H386" i="28" s="1"/>
  <c r="A358" i="28" a="1"/>
  <c r="A358" i="28" s="1"/>
  <c r="H328" i="28" a="1"/>
  <c r="H328" i="28" s="1"/>
  <c r="C215" i="28" a="1"/>
  <c r="C215" i="28" s="1"/>
  <c r="H411" i="28" a="1"/>
  <c r="H411" i="28" s="1"/>
  <c r="E383" i="28" a="1"/>
  <c r="E383" i="28" s="1"/>
  <c r="H354" i="28" a="1"/>
  <c r="H354" i="28" s="1"/>
  <c r="I317" i="28" a="1"/>
  <c r="I317" i="28" s="1"/>
  <c r="I159" i="28" a="1"/>
  <c r="I159" i="28" s="1"/>
  <c r="C303" i="28" a="1"/>
  <c r="C303" i="28" s="1"/>
  <c r="H274" i="28" a="1"/>
  <c r="H274" i="28" s="1"/>
  <c r="D246" i="28" a="1"/>
  <c r="D246" i="28" s="1"/>
  <c r="B217" i="28" a="1"/>
  <c r="B217" i="28" s="1"/>
  <c r="E313" i="28" a="1"/>
  <c r="E313" i="28" s="1"/>
  <c r="D285" i="28" a="1"/>
  <c r="D285" i="28" s="1"/>
  <c r="I256" i="28" a="1"/>
  <c r="I256" i="28" s="1"/>
  <c r="E228" i="28" a="1"/>
  <c r="E228" i="28" s="1"/>
  <c r="F329" i="28" a="1"/>
  <c r="F329" i="28" s="1"/>
  <c r="I300" i="28" a="1"/>
  <c r="I300" i="28" s="1"/>
  <c r="F272" i="28" a="1"/>
  <c r="F272" i="28" s="1"/>
  <c r="B244" i="28" a="1"/>
  <c r="B244" i="28" s="1"/>
  <c r="F216" i="28" a="1"/>
  <c r="F216" i="28" s="1"/>
  <c r="F185" i="28" a="1"/>
  <c r="F185" i="28" s="1"/>
  <c r="G195" i="28" a="1"/>
  <c r="G195" i="28" s="1"/>
  <c r="H197" i="28" a="1"/>
  <c r="H197" i="28" s="1"/>
  <c r="C162" i="28" a="1"/>
  <c r="C162" i="28" s="1"/>
  <c r="E133" i="28" a="1"/>
  <c r="E133" i="28" s="1"/>
  <c r="D99" i="28" a="1"/>
  <c r="D99" i="28" s="1"/>
  <c r="H106" i="28" a="1"/>
  <c r="H106" i="28" s="1"/>
  <c r="C64" i="28" a="1"/>
  <c r="C64" i="28" s="1"/>
  <c r="B201" i="28" a="1"/>
  <c r="B201" i="28" s="1"/>
  <c r="E177" i="28" a="1"/>
  <c r="E177" i="28" s="1"/>
  <c r="C212" i="28" a="1"/>
  <c r="C212" i="28" s="1"/>
  <c r="B179" i="28" a="1"/>
  <c r="B179" i="28" s="1"/>
  <c r="H213" i="28" a="1"/>
  <c r="H213" i="28" s="1"/>
  <c r="B186" i="28" a="1"/>
  <c r="B186" i="28" s="1"/>
  <c r="D144" i="28" a="1"/>
  <c r="D144" i="28" s="1"/>
  <c r="E150" i="28" a="1"/>
  <c r="E150" i="28" s="1"/>
  <c r="I70" i="28" a="1"/>
  <c r="I70" i="28" s="1"/>
  <c r="B76" i="28" a="1"/>
  <c r="B76" i="28" s="1"/>
  <c r="G102" i="28" a="1"/>
  <c r="G102" i="28" s="1"/>
  <c r="D75" i="28" a="1"/>
  <c r="D75" i="28" s="1"/>
  <c r="G79" i="28" a="1"/>
  <c r="G79" i="28" s="1"/>
  <c r="G82" i="28" a="1"/>
  <c r="G82" i="28" s="1"/>
  <c r="D67" i="28" a="1"/>
  <c r="D67" i="28" s="1"/>
  <c r="I20" i="28" a="1"/>
  <c r="I20" i="28" s="1"/>
  <c r="F201" i="28" a="1"/>
  <c r="F201" i="28" s="1"/>
  <c r="H177" i="28" a="1"/>
  <c r="H177" i="28" s="1"/>
  <c r="G212" i="28" a="1"/>
  <c r="G212" i="28" s="1"/>
  <c r="E179" i="28" a="1"/>
  <c r="E179" i="28" s="1"/>
  <c r="B214" i="28" a="1"/>
  <c r="B214" i="28" s="1"/>
  <c r="D186" i="28" a="1"/>
  <c r="D186" i="28" s="1"/>
  <c r="I145" i="28" a="1"/>
  <c r="I145" i="28" s="1"/>
  <c r="I150" i="28" a="1"/>
  <c r="I150" i="28" s="1"/>
  <c r="G73" i="28" a="1"/>
  <c r="G73" i="28" s="1"/>
  <c r="H78" i="28" a="1"/>
  <c r="H78" i="28" s="1"/>
  <c r="F105" i="28" a="1"/>
  <c r="F105" i="28" s="1"/>
  <c r="A77" i="28" a="1"/>
  <c r="A77" i="28" s="1"/>
  <c r="D80" i="28" a="1"/>
  <c r="D80" i="28" s="1"/>
  <c r="H83" i="28" a="1"/>
  <c r="H83" i="28" s="1"/>
  <c r="F68" i="28" a="1"/>
  <c r="F68" i="28" s="1"/>
  <c r="C27" i="28" a="1"/>
  <c r="C27" i="28" s="1"/>
  <c r="H77" i="28" a="1"/>
  <c r="H77" i="28" s="1"/>
  <c r="G140" i="28" a="1"/>
  <c r="G140" i="28" s="1"/>
  <c r="A83" i="28" a="1"/>
  <c r="A83" i="28" s="1"/>
  <c r="B147" i="28" a="1"/>
  <c r="B147" i="28" s="1"/>
  <c r="A110" i="28" a="1"/>
  <c r="A110" i="28" s="1"/>
  <c r="C106" i="28" a="1"/>
  <c r="C106" i="28" s="1"/>
  <c r="A78" i="28" a="1"/>
  <c r="A78" i="28" s="1"/>
  <c r="C110" i="28" a="1"/>
  <c r="C110" i="28" s="1"/>
  <c r="G81" i="28" a="1"/>
  <c r="G81" i="28" s="1"/>
  <c r="C113" i="28" a="1"/>
  <c r="C113" i="28" s="1"/>
  <c r="I84" i="28" a="1"/>
  <c r="I84" i="28" s="1"/>
  <c r="B66" i="28" a="1"/>
  <c r="B66" i="28" s="1"/>
  <c r="C70" i="28" a="1"/>
  <c r="C70" i="28" s="1"/>
  <c r="C29" i="28" a="1"/>
  <c r="C29" i="28" s="1"/>
  <c r="G36" i="28" a="1"/>
  <c r="G36" i="28" s="1"/>
  <c r="B140" i="28" a="1"/>
  <c r="B140" i="28" s="1"/>
  <c r="I81" i="28" a="1"/>
  <c r="I81" i="28" s="1"/>
  <c r="E141" i="28" a="1"/>
  <c r="E141" i="28" s="1"/>
  <c r="C87" i="28" a="1"/>
  <c r="C87" i="28" s="1"/>
  <c r="C148" i="28" a="1"/>
  <c r="C148" i="28" s="1"/>
  <c r="B113" i="28" a="1"/>
  <c r="B113" i="28" s="1"/>
  <c r="I106" i="28" a="1"/>
  <c r="I106" i="28" s="1"/>
  <c r="G78" i="28" a="1"/>
  <c r="G78" i="28" s="1"/>
  <c r="I110" i="28" a="1"/>
  <c r="I110" i="28" s="1"/>
  <c r="E82" i="28" a="1"/>
  <c r="E82" i="28" s="1"/>
  <c r="C114" i="28" a="1"/>
  <c r="C114" i="28" s="1"/>
  <c r="I85" i="28" a="1"/>
  <c r="I85" i="28" s="1"/>
  <c r="H66" i="28" a="1"/>
  <c r="H66" i="28" s="1"/>
  <c r="D15" i="28" a="1"/>
  <c r="D15" i="28" s="1"/>
  <c r="D32" i="28" a="1"/>
  <c r="D32" i="28" s="1"/>
  <c r="I39" i="28" a="1"/>
  <c r="I39" i="28" s="1"/>
  <c r="D60" i="28" a="1"/>
  <c r="D60" i="28" s="1"/>
  <c r="I210" i="28" a="1"/>
  <c r="I210" i="28" s="1"/>
  <c r="A312" i="28" a="1"/>
  <c r="A312" i="28" s="1"/>
  <c r="H381" i="28" a="1"/>
  <c r="H381" i="28" s="1"/>
  <c r="E342" i="28" a="1"/>
  <c r="E342" i="28" s="1"/>
  <c r="A419" i="28" a="1"/>
  <c r="A419" i="28" s="1"/>
  <c r="G345" i="28" a="1"/>
  <c r="G345" i="28" s="1"/>
  <c r="H382" i="28" a="1"/>
  <c r="H382" i="28" s="1"/>
  <c r="A422" i="28" a="1"/>
  <c r="A422" i="28" s="1"/>
  <c r="F390" i="28" a="1"/>
  <c r="F390" i="28" s="1"/>
  <c r="G460" i="28" a="1"/>
  <c r="G460" i="28" s="1"/>
  <c r="D431" i="28" a="1"/>
  <c r="D431" i="28" s="1"/>
  <c r="B437" i="28" a="1"/>
  <c r="B437" i="28" s="1"/>
  <c r="A461" i="28" a="1"/>
  <c r="A461" i="28" s="1"/>
  <c r="E423" i="28" a="1"/>
  <c r="E423" i="28" s="1"/>
  <c r="B81" i="28" a="1"/>
  <c r="B81" i="28" s="1"/>
  <c r="C360" i="28" a="1"/>
  <c r="C360" i="28" s="1"/>
  <c r="A404" i="28" a="1"/>
  <c r="A404" i="28" s="1"/>
  <c r="E481" i="28" a="1"/>
  <c r="E481" i="28" s="1"/>
  <c r="C484" i="28" a="1"/>
  <c r="C484" i="28" s="1"/>
  <c r="F490" i="28" a="1"/>
  <c r="F490" i="28" s="1"/>
  <c r="F387" i="28" a="1"/>
  <c r="F387" i="28" s="1"/>
  <c r="A499" i="28" a="1"/>
  <c r="A499" i="28" s="1"/>
  <c r="A215" i="28" a="1"/>
  <c r="A215" i="28" s="1"/>
  <c r="I66" i="28" a="1"/>
  <c r="I66" i="28" s="1"/>
  <c r="I151" i="28" a="1"/>
  <c r="I151" i="28" s="1"/>
  <c r="E158" i="28" a="1"/>
  <c r="E158" i="28" s="1"/>
  <c r="E117" i="28" a="1"/>
  <c r="E117" i="28" s="1"/>
  <c r="H121" i="28" a="1"/>
  <c r="H121" i="28" s="1"/>
  <c r="I64" i="28" a="1"/>
  <c r="I64" i="28" s="1"/>
  <c r="D35" i="28" a="1"/>
  <c r="D35" i="28" s="1"/>
  <c r="D385" i="28" a="1"/>
  <c r="D385" i="28" s="1"/>
  <c r="C121" i="28" a="1"/>
  <c r="C121" i="28" s="1"/>
  <c r="A123" i="28" a="1"/>
  <c r="A123" i="28" s="1"/>
  <c r="A130" i="28" a="1"/>
  <c r="A130" i="28" s="1"/>
  <c r="I88" i="28" a="1"/>
  <c r="I88" i="28" s="1"/>
  <c r="C47" i="28" a="1"/>
  <c r="C47" i="28" s="1"/>
  <c r="E52" i="28" a="1"/>
  <c r="E52" i="28" s="1"/>
  <c r="B246" i="28" a="1"/>
  <c r="B246" i="28" s="1"/>
  <c r="A245" i="28" a="1"/>
  <c r="A245" i="28" s="1"/>
  <c r="D127" i="28" a="1"/>
  <c r="D127" i="28" s="1"/>
  <c r="F315" i="28" a="1"/>
  <c r="F315" i="28" s="1"/>
  <c r="F319" i="28" a="1"/>
  <c r="F319" i="28" s="1"/>
  <c r="H230" i="28" a="1"/>
  <c r="H230" i="28" s="1"/>
  <c r="E219" i="28" a="1"/>
  <c r="E219" i="28" s="1"/>
  <c r="A334" i="28" a="1"/>
  <c r="A334" i="28" s="1"/>
  <c r="F78" i="28" a="1"/>
  <c r="F78" i="28" s="1"/>
  <c r="A82" i="28" a="1"/>
  <c r="A82" i="28" s="1"/>
  <c r="G66" i="28" a="1"/>
  <c r="G66" i="28" s="1"/>
  <c r="A11" i="28" a="1"/>
  <c r="A11" i="28" s="1"/>
  <c r="F274" i="28" a="1"/>
  <c r="F274" i="28" s="1"/>
  <c r="E303" i="28" a="1"/>
  <c r="E303" i="28" s="1"/>
  <c r="G216" i="28" a="1"/>
  <c r="G216" i="28" s="1"/>
  <c r="E273" i="28" a="1"/>
  <c r="E273" i="28" s="1"/>
  <c r="B164" i="28" a="1"/>
  <c r="B164" i="28" s="1"/>
  <c r="E274" i="28" a="1"/>
  <c r="E274" i="28" s="1"/>
  <c r="F107" i="28" a="1"/>
  <c r="F107" i="28" s="1"/>
  <c r="B110" i="28" a="1"/>
  <c r="B110" i="28" s="1"/>
  <c r="B62" i="28" a="1"/>
  <c r="B62" i="28" s="1"/>
  <c r="A15" i="28" a="1"/>
  <c r="A15" i="28" s="1"/>
  <c r="F155" i="28" a="1"/>
  <c r="F155" i="28" s="1"/>
  <c r="C259" i="28" a="1"/>
  <c r="C259" i="28" s="1"/>
  <c r="B287" i="28" a="1"/>
  <c r="B287" i="28" s="1"/>
  <c r="H326" i="28" a="1"/>
  <c r="H326" i="28" s="1"/>
  <c r="A357" i="28" a="1"/>
  <c r="A357" i="28" s="1"/>
  <c r="G317" i="28" a="1"/>
  <c r="G317" i="28" s="1"/>
  <c r="I338" i="28" a="1"/>
  <c r="I338" i="28" s="1"/>
  <c r="G248" i="28" a="1"/>
  <c r="G248" i="28" s="1"/>
  <c r="E426" i="28" a="1"/>
  <c r="E426" i="28" s="1"/>
  <c r="B277" i="28" a="1"/>
  <c r="B277" i="28" s="1"/>
  <c r="A435" i="28" a="1"/>
  <c r="A435" i="28" s="1"/>
  <c r="F399" i="28" a="1"/>
  <c r="F399" i="28" s="1"/>
  <c r="B291" i="28" a="1"/>
  <c r="B291" i="28" s="1"/>
  <c r="D301" i="28" a="1"/>
  <c r="D301" i="28" s="1"/>
  <c r="D305" i="28" a="1"/>
  <c r="D305" i="28" s="1"/>
  <c r="C289" i="28" a="1"/>
  <c r="C289" i="28" s="1"/>
  <c r="A207" i="28" a="1"/>
  <c r="A207" i="28" s="1"/>
  <c r="D260" i="28" a="1"/>
  <c r="D260" i="28" s="1"/>
  <c r="D233" i="28" a="1"/>
  <c r="D233" i="28" s="1"/>
  <c r="A421" i="28" a="1"/>
  <c r="A421" i="28" s="1"/>
  <c r="I253" i="28" a="1"/>
  <c r="I253" i="28" s="1"/>
  <c r="H342" i="28" a="1"/>
  <c r="H342" i="28" s="1"/>
  <c r="E358" i="28" a="1"/>
  <c r="E358" i="28" s="1"/>
  <c r="C377" i="28" a="1"/>
  <c r="C377" i="28" s="1"/>
  <c r="F189" i="28" a="1"/>
  <c r="F189" i="28" s="1"/>
  <c r="I262" i="28" a="1"/>
  <c r="I262" i="28" s="1"/>
  <c r="B219" i="28" a="1"/>
  <c r="B219" i="28" s="1"/>
  <c r="C344" i="28" a="1"/>
  <c r="C344" i="28" s="1"/>
  <c r="E367" i="28" a="1"/>
  <c r="E367" i="28" s="1"/>
  <c r="B391" i="28" a="1"/>
  <c r="B391" i="28" s="1"/>
  <c r="H409" i="28" a="1"/>
  <c r="H409" i="28" s="1"/>
  <c r="E429" i="28" a="1"/>
  <c r="E429" i="28" s="1"/>
  <c r="I274" i="28" a="1"/>
  <c r="I274" i="28" s="1"/>
  <c r="I329" i="28" a="1"/>
  <c r="I329" i="28" s="1"/>
  <c r="C337" i="28" a="1"/>
  <c r="C337" i="28" s="1"/>
  <c r="D344" i="28" a="1"/>
  <c r="D344" i="28" s="1"/>
  <c r="E351" i="28" a="1"/>
  <c r="E351" i="28" s="1"/>
  <c r="F358" i="28" a="1"/>
  <c r="F358" i="28" s="1"/>
  <c r="I365" i="28" a="1"/>
  <c r="I365" i="28" s="1"/>
  <c r="F372" i="28" a="1"/>
  <c r="F372" i="28" s="1"/>
  <c r="G379" i="28" a="1"/>
  <c r="G379" i="28" s="1"/>
  <c r="C387" i="28" a="1"/>
  <c r="C387" i="28" s="1"/>
  <c r="B394" i="28" a="1"/>
  <c r="B394" i="28" s="1"/>
  <c r="B401" i="28" a="1"/>
  <c r="B401" i="28" s="1"/>
  <c r="C408" i="28" a="1"/>
  <c r="C408" i="28" s="1"/>
  <c r="D415" i="28" a="1"/>
  <c r="D415" i="28" s="1"/>
  <c r="E422" i="28" a="1"/>
  <c r="E422" i="28" s="1"/>
  <c r="F429" i="28" a="1"/>
  <c r="F429" i="28" s="1"/>
  <c r="A220" i="28" a="1"/>
  <c r="A220" i="28" s="1"/>
  <c r="D328" i="28" a="1"/>
  <c r="D328" i="28" s="1"/>
  <c r="H357" i="28" a="1"/>
  <c r="H357" i="28" s="1"/>
  <c r="G385" i="28" a="1"/>
  <c r="G385" i="28" s="1"/>
  <c r="E415" i="28" a="1"/>
  <c r="E415" i="28" s="1"/>
  <c r="F436" i="28" a="1"/>
  <c r="F436" i="28" s="1"/>
  <c r="B443" i="28" a="1"/>
  <c r="B443" i="28" s="1"/>
  <c r="C450" i="28" a="1"/>
  <c r="C450" i="28" s="1"/>
  <c r="D457" i="28" a="1"/>
  <c r="D457" i="28" s="1"/>
  <c r="F464" i="28" a="1"/>
  <c r="F464" i="28" s="1"/>
  <c r="G471" i="28" a="1"/>
  <c r="G471" i="28" s="1"/>
  <c r="H478" i="28" a="1"/>
  <c r="H478" i="28" s="1"/>
  <c r="I485" i="28" a="1"/>
  <c r="I485" i="28" s="1"/>
  <c r="A493" i="28" a="1"/>
  <c r="A493" i="28" s="1"/>
  <c r="B500" i="28" a="1"/>
  <c r="B500" i="28" s="1"/>
  <c r="C507" i="28" a="1"/>
  <c r="C507" i="28" s="1"/>
  <c r="B272" i="28" a="1"/>
  <c r="B272" i="28" s="1"/>
  <c r="D269" i="28" a="1"/>
  <c r="D269" i="28" s="1"/>
  <c r="C291" i="28" a="1"/>
  <c r="C291" i="28" s="1"/>
  <c r="C348" i="28" a="1"/>
  <c r="C348" i="28" s="1"/>
  <c r="C373" i="28" a="1"/>
  <c r="C373" i="28" s="1"/>
  <c r="B371" i="28" a="1"/>
  <c r="B371" i="28" s="1"/>
  <c r="B311" i="28" a="1"/>
  <c r="B311" i="28" s="1"/>
  <c r="B353" i="28" a="1"/>
  <c r="B353" i="28" s="1"/>
  <c r="I381" i="28" a="1"/>
  <c r="I381" i="28" s="1"/>
  <c r="C430" i="28" a="1"/>
  <c r="C430" i="28" s="1"/>
  <c r="G329" i="28" a="1"/>
  <c r="G329" i="28" s="1"/>
  <c r="E362" i="28" a="1"/>
  <c r="E362" i="28" s="1"/>
  <c r="B387" i="28" a="1"/>
  <c r="B387" i="28" s="1"/>
  <c r="D405" i="28" a="1"/>
  <c r="D405" i="28" s="1"/>
  <c r="A424" i="28" a="1"/>
  <c r="A424" i="28" s="1"/>
  <c r="A259" i="28" a="1"/>
  <c r="A259" i="28" s="1"/>
  <c r="I325" i="28" a="1"/>
  <c r="I325" i="28" s="1"/>
  <c r="E335" i="28" a="1"/>
  <c r="E335" i="28" s="1"/>
  <c r="F342" i="28" a="1"/>
  <c r="F342" i="28" s="1"/>
  <c r="G349" i="28" a="1"/>
  <c r="G349" i="28" s="1"/>
  <c r="H356" i="28" a="1"/>
  <c r="H356" i="28" s="1"/>
  <c r="H363" i="28" a="1"/>
  <c r="H363" i="28" s="1"/>
  <c r="I370" i="28" a="1"/>
  <c r="I370" i="28" s="1"/>
  <c r="B378" i="28" a="1"/>
  <c r="B378" i="28" s="1"/>
  <c r="C385" i="28" a="1"/>
  <c r="C385" i="28" s="1"/>
  <c r="E392" i="28" a="1"/>
  <c r="E392" i="28" s="1"/>
  <c r="D399" i="28" a="1"/>
  <c r="D399" i="28" s="1"/>
  <c r="F406" i="28" a="1"/>
  <c r="F406" i="28" s="1"/>
  <c r="G413" i="28" a="1"/>
  <c r="G413" i="28" s="1"/>
  <c r="H420" i="28" a="1"/>
  <c r="H420" i="28" s="1"/>
  <c r="I427" i="28" a="1"/>
  <c r="I427" i="28" s="1"/>
  <c r="C435" i="28" a="1"/>
  <c r="C435" i="28" s="1"/>
  <c r="E300" i="28" a="1"/>
  <c r="E300" i="28" s="1"/>
  <c r="G350" i="28" a="1"/>
  <c r="G350" i="28" s="1"/>
  <c r="D379" i="28" a="1"/>
  <c r="D379" i="28" s="1"/>
  <c r="H408" i="28" a="1"/>
  <c r="H408" i="28" s="1"/>
  <c r="D434" i="28" a="1"/>
  <c r="D434" i="28" s="1"/>
  <c r="E441" i="28" a="1"/>
  <c r="E441" i="28" s="1"/>
  <c r="F448" i="28" a="1"/>
  <c r="F448" i="28" s="1"/>
  <c r="G455" i="28" a="1"/>
  <c r="G455" i="28" s="1"/>
  <c r="H462" i="28" a="1"/>
  <c r="H462" i="28" s="1"/>
  <c r="I469" i="28" a="1"/>
  <c r="I469" i="28" s="1"/>
  <c r="A477" i="28" a="1"/>
  <c r="A477" i="28" s="1"/>
  <c r="B484" i="28" a="1"/>
  <c r="B484" i="28" s="1"/>
  <c r="C491" i="28" a="1"/>
  <c r="C491" i="28" s="1"/>
  <c r="D498" i="28" a="1"/>
  <c r="D498" i="28" s="1"/>
  <c r="E505" i="28" a="1"/>
  <c r="E505" i="28" s="1"/>
  <c r="H246" i="28" a="1"/>
  <c r="H246" i="28" s="1"/>
  <c r="I336" i="28" a="1"/>
  <c r="I336" i="28" s="1"/>
  <c r="C365" i="28" a="1"/>
  <c r="C365" i="28" s="1"/>
  <c r="F392" i="28" a="1"/>
  <c r="F392" i="28" s="1"/>
  <c r="I420" i="28" a="1"/>
  <c r="I420" i="28" s="1"/>
  <c r="E437" i="28" a="1"/>
  <c r="E437" i="28" s="1"/>
  <c r="A444" i="28" a="1"/>
  <c r="A444" i="28" s="1"/>
  <c r="B451" i="28" a="1"/>
  <c r="B451" i="28" s="1"/>
  <c r="C458" i="28" a="1"/>
  <c r="C458" i="28" s="1"/>
  <c r="F465" i="28" a="1"/>
  <c r="F465" i="28" s="1"/>
  <c r="G472" i="28" a="1"/>
  <c r="G472" i="28" s="1"/>
  <c r="H479" i="28" a="1"/>
  <c r="H479" i="28" s="1"/>
  <c r="I486" i="28" a="1"/>
  <c r="I486" i="28" s="1"/>
  <c r="A494" i="28" a="1"/>
  <c r="A494" i="28" s="1"/>
  <c r="B501" i="28" a="1"/>
  <c r="B501" i="28" s="1"/>
  <c r="C508" i="28" a="1"/>
  <c r="C508" i="28" s="1"/>
  <c r="C286" i="28" a="1"/>
  <c r="C286" i="28" s="1"/>
  <c r="A348" i="28" a="1"/>
  <c r="A348" i="28" s="1"/>
  <c r="A377" i="28" a="1"/>
  <c r="A377" i="28" s="1"/>
  <c r="C406" i="28" a="1"/>
  <c r="C406" i="28" s="1"/>
  <c r="B433" i="28" a="1"/>
  <c r="B433" i="28" s="1"/>
  <c r="G441" i="28" a="1"/>
  <c r="G441" i="28" s="1"/>
  <c r="H448" i="28" a="1"/>
  <c r="H448" i="28" s="1"/>
  <c r="I455" i="28" a="1"/>
  <c r="I455" i="28" s="1"/>
  <c r="A463" i="28" a="1"/>
  <c r="A463" i="28" s="1"/>
  <c r="B470" i="28" a="1"/>
  <c r="B470" i="28" s="1"/>
  <c r="C477" i="28" a="1"/>
  <c r="C477" i="28" s="1"/>
  <c r="D484" i="28" a="1"/>
  <c r="D484" i="28" s="1"/>
  <c r="E491" i="28" a="1"/>
  <c r="E491" i="28" s="1"/>
  <c r="F498" i="28" a="1"/>
  <c r="F498" i="28" s="1"/>
  <c r="G505" i="28" a="1"/>
  <c r="G505" i="28" s="1"/>
  <c r="C350" i="28" a="1"/>
  <c r="C350" i="28" s="1"/>
  <c r="F445" i="28" a="1"/>
  <c r="F445" i="28" s="1"/>
  <c r="I472" i="28" a="1"/>
  <c r="I472" i="28" s="1"/>
  <c r="D501" i="28" a="1"/>
  <c r="D501" i="28" s="1"/>
  <c r="G372" i="28" a="1"/>
  <c r="G372" i="28" s="1"/>
  <c r="F447" i="28" a="1"/>
  <c r="F447" i="28" s="1"/>
  <c r="I476" i="28" a="1"/>
  <c r="I476" i="28" s="1"/>
  <c r="D505" i="28" a="1"/>
  <c r="D505" i="28" s="1"/>
  <c r="I386" i="28" a="1"/>
  <c r="I386" i="28" s="1"/>
  <c r="A448" i="28" a="1"/>
  <c r="A448" i="28" s="1"/>
  <c r="D477" i="28" a="1"/>
  <c r="D477" i="28" s="1"/>
  <c r="H505" i="28" a="1"/>
  <c r="H505" i="28" s="1"/>
  <c r="E488" i="28" a="1"/>
  <c r="E488" i="28" s="1"/>
  <c r="B483" i="28" a="1"/>
  <c r="B483" i="28" s="1"/>
  <c r="A492" i="28" a="1"/>
  <c r="A492" i="28" s="1"/>
  <c r="E401" i="28" a="1"/>
  <c r="E401" i="28" s="1"/>
  <c r="I236" i="28" a="1"/>
  <c r="I236" i="28" s="1"/>
  <c r="G333" i="28" a="1"/>
  <c r="G333" i="28" s="1"/>
  <c r="I347" i="28" a="1"/>
  <c r="I347" i="28" s="1"/>
  <c r="B362" i="28" a="1"/>
  <c r="B362" i="28" s="1"/>
  <c r="B376" i="28" a="1"/>
  <c r="B376" i="28" s="1"/>
  <c r="H390" i="28" a="1"/>
  <c r="H390" i="28" s="1"/>
  <c r="G404" i="28" a="1"/>
  <c r="G404" i="28" s="1"/>
  <c r="G418" i="28" a="1"/>
  <c r="G418" i="28" s="1"/>
  <c r="C433" i="28" a="1"/>
  <c r="C433" i="28" s="1"/>
  <c r="F343" i="28" a="1"/>
  <c r="F343" i="28" s="1"/>
  <c r="C401" i="28" a="1"/>
  <c r="C401" i="28" s="1"/>
  <c r="H439" i="28" a="1"/>
  <c r="H439" i="28" s="1"/>
  <c r="A454" i="28" a="1"/>
  <c r="A454" i="28" s="1"/>
  <c r="B468" i="28" a="1"/>
  <c r="B468" i="28" s="1"/>
  <c r="D482" i="28" a="1"/>
  <c r="D482" i="28" s="1"/>
  <c r="F496" i="28" a="1"/>
  <c r="F496" i="28" s="1"/>
  <c r="A212" i="28" a="1"/>
  <c r="A212" i="28" s="1"/>
  <c r="B351" i="28" a="1"/>
  <c r="B351" i="28" s="1"/>
  <c r="B386" i="28" a="1"/>
  <c r="B386" i="28" s="1"/>
  <c r="F427" i="28" a="1"/>
  <c r="F427" i="28" s="1"/>
  <c r="G440" i="28" a="1"/>
  <c r="G440" i="28" s="1"/>
  <c r="E449" i="28" a="1"/>
  <c r="E449" i="28" s="1"/>
  <c r="D460" i="28" a="1"/>
  <c r="D460" i="28" s="1"/>
  <c r="B469" i="28" a="1"/>
  <c r="B469" i="28" s="1"/>
  <c r="A478" i="28" a="1"/>
  <c r="A478" i="28" s="1"/>
  <c r="G488" i="28" a="1"/>
  <c r="G488" i="28" s="1"/>
  <c r="F497" i="28" a="1"/>
  <c r="F497" i="28" s="1"/>
  <c r="E506" i="28" a="1"/>
  <c r="E506" i="28" s="1"/>
  <c r="G314" i="28" a="1"/>
  <c r="G314" i="28" s="1"/>
  <c r="C362" i="28" a="1"/>
  <c r="C362" i="28" s="1"/>
  <c r="B399" i="28" a="1"/>
  <c r="B399" i="28" s="1"/>
  <c r="I435" i="28" a="1"/>
  <c r="I435" i="28" s="1"/>
  <c r="A445" i="28" a="1"/>
  <c r="A445" i="28" s="1"/>
  <c r="H453" i="28" a="1"/>
  <c r="H453" i="28" s="1"/>
  <c r="H464" i="28" a="1"/>
  <c r="H464" i="28" s="1"/>
  <c r="G473" i="28" a="1"/>
  <c r="G473" i="28" s="1"/>
  <c r="F482" i="28" a="1"/>
  <c r="F482" i="28" s="1"/>
  <c r="C493" i="28" a="1"/>
  <c r="C493" i="28" s="1"/>
  <c r="B502" i="28" a="1"/>
  <c r="B502" i="28" s="1"/>
  <c r="H304" i="28" a="1"/>
  <c r="H304" i="28" s="1"/>
  <c r="C452" i="28" a="1"/>
  <c r="C452" i="28" s="1"/>
  <c r="B487" i="28" a="1"/>
  <c r="B487" i="28" s="1"/>
  <c r="I344" i="28" a="1"/>
  <c r="I344" i="28" s="1"/>
  <c r="A456" i="28" a="1"/>
  <c r="A456" i="28" s="1"/>
  <c r="B491" i="28" a="1"/>
  <c r="B491" i="28" s="1"/>
  <c r="I360" i="28" a="1"/>
  <c r="I360" i="28" s="1"/>
  <c r="G454" i="28" a="1"/>
  <c r="G454" i="28" s="1"/>
  <c r="F491" i="28" a="1"/>
  <c r="F491" i="28" s="1"/>
  <c r="B460" i="28" a="1"/>
  <c r="B460" i="28" s="1"/>
  <c r="C275" i="28" a="1"/>
  <c r="C275" i="28" s="1"/>
  <c r="D465" i="28" a="1"/>
  <c r="D465" i="28" s="1"/>
  <c r="E13" i="28" a="1"/>
  <c r="E13" i="28" s="1"/>
  <c r="G462" i="28" a="1"/>
  <c r="G462" i="28" s="1"/>
  <c r="G411" i="28" a="1"/>
  <c r="G411" i="28" s="1"/>
  <c r="A250" i="28" a="1"/>
  <c r="A250" i="28" s="1"/>
  <c r="E472" i="28" a="1"/>
  <c r="E472" i="28" s="1"/>
  <c r="D413" i="28" a="1"/>
  <c r="D413" i="28" s="1"/>
  <c r="E10" i="28" a="1"/>
  <c r="E10" i="28" s="1"/>
  <c r="C415" i="28" a="1"/>
  <c r="C415" i="28" s="1"/>
  <c r="E294" i="28" a="1"/>
  <c r="E294" i="28" s="1"/>
  <c r="A339" i="28" a="1"/>
  <c r="A339" i="28" s="1"/>
  <c r="C353" i="28" a="1"/>
  <c r="C353" i="28" s="1"/>
  <c r="F367" i="28" a="1"/>
  <c r="F367" i="28" s="1"/>
  <c r="G381" i="28" a="1"/>
  <c r="G381" i="28" s="1"/>
  <c r="H395" i="28" a="1"/>
  <c r="H395" i="28" s="1"/>
  <c r="I409" i="28" a="1"/>
  <c r="I409" i="28" s="1"/>
  <c r="B424" i="28" a="1"/>
  <c r="B424" i="28" s="1"/>
  <c r="C245" i="28" a="1"/>
  <c r="C245" i="28" s="1"/>
  <c r="H364" i="28" a="1"/>
  <c r="H364" i="28" s="1"/>
  <c r="B422" i="28" a="1"/>
  <c r="B422" i="28" s="1"/>
  <c r="C445" i="28" a="1"/>
  <c r="C445" i="28" s="1"/>
  <c r="E459" i="28" a="1"/>
  <c r="E459" i="28" s="1"/>
  <c r="E473" i="28" a="1"/>
  <c r="E473" i="28" s="1"/>
  <c r="G487" i="28" a="1"/>
  <c r="G487" i="28" s="1"/>
  <c r="I501" i="28" a="1"/>
  <c r="I501" i="28" s="1"/>
  <c r="I301" i="28" a="1"/>
  <c r="I301" i="28" s="1"/>
  <c r="C358" i="28" a="1"/>
  <c r="C358" i="28" s="1"/>
  <c r="H398" i="28" a="1"/>
  <c r="H398" i="28" s="1"/>
  <c r="B432" i="28" a="1"/>
  <c r="B432" i="28" s="1"/>
  <c r="D442" i="28" a="1"/>
  <c r="D442" i="28" s="1"/>
  <c r="C453" i="28" a="1"/>
  <c r="C453" i="28" s="1"/>
  <c r="A462" i="28" a="1"/>
  <c r="A462" i="28" s="1"/>
  <c r="I470" i="28" a="1"/>
  <c r="I470" i="28" s="1"/>
  <c r="F481" i="28" a="1"/>
  <c r="F481" i="28" s="1"/>
  <c r="E490" i="28" a="1"/>
  <c r="E490" i="28" s="1"/>
  <c r="D499" i="28" a="1"/>
  <c r="D499" i="28" s="1"/>
  <c r="A170" i="28" a="1"/>
  <c r="A170" i="28" s="1"/>
  <c r="H333" i="28" a="1"/>
  <c r="H333" i="28" s="1"/>
  <c r="G370" i="28" a="1"/>
  <c r="G370" i="28" s="1"/>
  <c r="I412" i="28" a="1"/>
  <c r="I412" i="28" s="1"/>
  <c r="F437" i="28" a="1"/>
  <c r="F437" i="28" s="1"/>
  <c r="G446" i="28" a="1"/>
  <c r="G446" i="28" s="1"/>
  <c r="F457" i="28" a="1"/>
  <c r="F457" i="28" s="1"/>
  <c r="F466" i="28" a="1"/>
  <c r="F466" i="28" s="1"/>
  <c r="E475" i="28" a="1"/>
  <c r="E475" i="28" s="1"/>
  <c r="B486" i="28" a="1"/>
  <c r="B486" i="28" s="1"/>
  <c r="A495" i="28" a="1"/>
  <c r="A495" i="28" s="1"/>
  <c r="I503" i="28" a="1"/>
  <c r="I503" i="28" s="1"/>
  <c r="D377" i="28" a="1"/>
  <c r="D377" i="28" s="1"/>
  <c r="I458" i="28" a="1"/>
  <c r="I458" i="28" s="1"/>
  <c r="C494" i="28" a="1"/>
  <c r="C494" i="28" s="1"/>
  <c r="A410" i="28" a="1"/>
  <c r="A410" i="28" s="1"/>
  <c r="C498" i="28" a="1"/>
  <c r="C498" i="28" s="1"/>
  <c r="G498" i="28" a="1"/>
  <c r="G498" i="28" s="1"/>
  <c r="B12" i="28" a="1"/>
  <c r="B12" i="28" s="1"/>
  <c r="E419" i="28" a="1"/>
  <c r="E419" i="28" s="1"/>
  <c r="H315" i="28" a="1"/>
  <c r="H315" i="28" s="1"/>
  <c r="H340" i="28" a="1"/>
  <c r="H340" i="28" s="1"/>
  <c r="A355" i="28" a="1"/>
  <c r="A355" i="28" s="1"/>
  <c r="C369" i="28" a="1"/>
  <c r="C369" i="28" s="1"/>
  <c r="C383" i="28" a="1"/>
  <c r="C383" i="28" s="1"/>
  <c r="F397" i="28" a="1"/>
  <c r="F397" i="28" s="1"/>
  <c r="F411" i="28" a="1"/>
  <c r="F411" i="28" s="1"/>
  <c r="H425" i="28" a="1"/>
  <c r="H425" i="28" s="1"/>
  <c r="H276" i="28" a="1"/>
  <c r="H276" i="28" s="1"/>
  <c r="E371" i="28" a="1"/>
  <c r="E371" i="28" s="1"/>
  <c r="D430" i="28" a="1"/>
  <c r="D430" i="28" s="1"/>
  <c r="I446" i="28" a="1"/>
  <c r="I446" i="28" s="1"/>
  <c r="B461" i="28" a="1"/>
  <c r="B461" i="28" s="1"/>
  <c r="C475" i="28" a="1"/>
  <c r="C475" i="28" s="1"/>
  <c r="E489" i="28" a="1"/>
  <c r="E489" i="28" s="1"/>
  <c r="G503" i="28" a="1"/>
  <c r="G503" i="28" s="1"/>
  <c r="C329" i="28" a="1"/>
  <c r="C329" i="28" s="1"/>
  <c r="I371" i="28" a="1"/>
  <c r="I371" i="28" s="1"/>
  <c r="I405" i="28" a="1"/>
  <c r="I405" i="28" s="1"/>
  <c r="H435" i="28" a="1"/>
  <c r="H435" i="28" s="1"/>
  <c r="B446" i="28" a="1"/>
  <c r="B446" i="28" s="1"/>
  <c r="I454" i="28" a="1"/>
  <c r="I454" i="28" s="1"/>
  <c r="H463" i="28" a="1"/>
  <c r="H463" i="28" s="1"/>
  <c r="E474" i="28" a="1"/>
  <c r="E474" i="28" s="1"/>
  <c r="D483" i="28" a="1"/>
  <c r="D483" i="28" s="1"/>
  <c r="C492" i="28" a="1"/>
  <c r="C492" i="28" s="1"/>
  <c r="I502" i="28" a="1"/>
  <c r="I502" i="28" s="1"/>
  <c r="E229" i="28" a="1"/>
  <c r="E229" i="28" s="1"/>
  <c r="I340" i="28" a="1"/>
  <c r="I340" i="28" s="1"/>
  <c r="I384" i="28" a="1"/>
  <c r="I384" i="28" s="1"/>
  <c r="D421" i="28" a="1"/>
  <c r="D421" i="28" s="1"/>
  <c r="F439" i="28" a="1"/>
  <c r="F439" i="28" s="1"/>
  <c r="E450" i="28" a="1"/>
  <c r="E450" i="28" s="1"/>
  <c r="C459" i="28" a="1"/>
  <c r="C459" i="28" s="1"/>
  <c r="D468" i="28" a="1"/>
  <c r="D468" i="28" s="1"/>
  <c r="A479" i="28" a="1"/>
  <c r="A479" i="28" s="1"/>
  <c r="I487" i="28" a="1"/>
  <c r="I487" i="28" s="1"/>
  <c r="H496" i="28" a="1"/>
  <c r="H496" i="28" s="1"/>
  <c r="E507" i="28" a="1"/>
  <c r="E507" i="28" s="1"/>
  <c r="D408" i="28" a="1"/>
  <c r="D408" i="28" s="1"/>
  <c r="H465" i="28" a="1"/>
  <c r="H465" i="28" s="1"/>
  <c r="E508" i="28" a="1"/>
  <c r="E508" i="28" s="1"/>
  <c r="D433" i="28" a="1"/>
  <c r="D433" i="28" s="1"/>
  <c r="H469" i="28" a="1"/>
  <c r="H469" i="28" s="1"/>
  <c r="G243" i="28" a="1"/>
  <c r="G243" i="28" s="1"/>
  <c r="B434" i="28" a="1"/>
  <c r="B434" i="28" s="1"/>
  <c r="C470" i="28" a="1"/>
  <c r="C470" i="28" s="1"/>
  <c r="F463" i="28" a="1"/>
  <c r="F463" i="28" s="1"/>
  <c r="B396" i="28" a="1"/>
  <c r="B396" i="28" s="1"/>
  <c r="E216" i="28" a="1"/>
  <c r="E216" i="28" s="1"/>
  <c r="I331" i="28" a="1"/>
  <c r="I331" i="28" s="1"/>
  <c r="B346" i="28" a="1"/>
  <c r="B346" i="28" s="1"/>
  <c r="D360" i="28" a="1"/>
  <c r="D360" i="28" s="1"/>
  <c r="F374" i="28" a="1"/>
  <c r="F374" i="28" s="1"/>
  <c r="C389" i="28" a="1"/>
  <c r="C389" i="28" s="1"/>
  <c r="I402" i="28" a="1"/>
  <c r="I402" i="28" s="1"/>
  <c r="A417" i="28" a="1"/>
  <c r="A417" i="28" s="1"/>
  <c r="C431" i="28" a="1"/>
  <c r="C431" i="28" s="1"/>
  <c r="E336" i="28" a="1"/>
  <c r="E336" i="28" s="1"/>
  <c r="I393" i="28" a="1"/>
  <c r="I393" i="28" s="1"/>
  <c r="B438" i="28" a="1"/>
  <c r="B438" i="28" s="1"/>
  <c r="D452" i="28" a="1"/>
  <c r="D452" i="28" s="1"/>
  <c r="D466" i="28" a="1"/>
  <c r="D466" i="28" s="1"/>
  <c r="F480" i="28" a="1"/>
  <c r="F480" i="28" s="1"/>
  <c r="H494" i="28" a="1"/>
  <c r="H494" i="28" s="1"/>
  <c r="I9" i="28" a="1"/>
  <c r="I9" i="28" s="1"/>
  <c r="A344" i="28" a="1"/>
  <c r="A344" i="28" s="1"/>
  <c r="H379" i="28" a="1"/>
  <c r="H379" i="28" s="1"/>
  <c r="C414" i="28" a="1"/>
  <c r="C414" i="28" s="1"/>
  <c r="A439" i="28" a="1"/>
  <c r="A439" i="28" s="1"/>
  <c r="H447" i="28" a="1"/>
  <c r="H447" i="28" s="1"/>
  <c r="F456" i="28" a="1"/>
  <c r="F456" i="28" s="1"/>
  <c r="D467" i="28" a="1"/>
  <c r="D467" i="28" s="1"/>
  <c r="C476" i="28" a="1"/>
  <c r="C476" i="28" s="1"/>
  <c r="B485" i="28" a="1"/>
  <c r="B485" i="28" s="1"/>
  <c r="H495" i="28" a="1"/>
  <c r="H495" i="28" s="1"/>
  <c r="G504" i="28" a="1"/>
  <c r="G504" i="28" s="1"/>
  <c r="A261" i="28" a="1"/>
  <c r="A261" i="28" s="1"/>
  <c r="B355" i="28" a="1"/>
  <c r="B355" i="28" s="1"/>
  <c r="A393" i="28" a="1"/>
  <c r="A393" i="28" s="1"/>
  <c r="A428" i="28" a="1"/>
  <c r="A428" i="28" s="1"/>
  <c r="D443" i="28" a="1"/>
  <c r="D443" i="28" s="1"/>
  <c r="B452" i="28" a="1"/>
  <c r="B452" i="28" s="1"/>
  <c r="I460" i="28" a="1"/>
  <c r="I460" i="28" s="1"/>
  <c r="I471" i="28" a="1"/>
  <c r="I471" i="28" s="1"/>
  <c r="H480" i="28" a="1"/>
  <c r="H480" i="28" s="1"/>
  <c r="G489" i="28" a="1"/>
  <c r="G489" i="28" s="1"/>
  <c r="D500" i="28" a="1"/>
  <c r="D500" i="28" s="1"/>
  <c r="G9" i="28" a="1"/>
  <c r="G9" i="28" s="1"/>
  <c r="F435" i="28" a="1"/>
  <c r="F435" i="28" s="1"/>
  <c r="A480" i="28" a="1"/>
  <c r="A480" i="28" s="1"/>
  <c r="G287" i="28" a="1"/>
  <c r="G287" i="28" s="1"/>
  <c r="I440" i="28" a="1"/>
  <c r="I440" i="28" s="1"/>
  <c r="A484" i="28" a="1"/>
  <c r="A484" i="28" s="1"/>
  <c r="E332" i="28" a="1"/>
  <c r="E332" i="28" s="1"/>
  <c r="D441" i="28" a="1"/>
  <c r="D441" i="28" s="1"/>
  <c r="E484" i="28" a="1"/>
  <c r="E484" i="28" s="1"/>
  <c r="G431" i="28" a="1"/>
  <c r="G431" i="28" s="1"/>
  <c r="B455" i="28" a="1"/>
  <c r="B455" i="28" s="1"/>
  <c r="E458" i="28" a="1"/>
  <c r="E458" i="28" s="1"/>
  <c r="F10" i="28" a="1"/>
  <c r="F10" i="28" s="1"/>
  <c r="I10" i="28" a="1"/>
  <c r="I10" i="28" s="1"/>
  <c r="B463" i="28" a="1"/>
  <c r="B463" i="28" s="1"/>
  <c r="A420" i="28" a="1"/>
  <c r="A420" i="28" s="1"/>
  <c r="H321" i="28" a="1"/>
  <c r="H321" i="28" s="1"/>
  <c r="H451" i="28" a="1"/>
  <c r="H451" i="28" s="1"/>
  <c r="F7" i="14"/>
  <c r="AE3" i="3" s="1"/>
  <c r="K3" i="23" s="1"/>
  <c r="AC3" i="3" l="1"/>
  <c r="W3" i="3" l="1"/>
  <c r="C3" i="23" s="1"/>
  <c r="H3" i="23"/>
  <c r="CJ8" i="11"/>
  <c r="BB9" i="11"/>
  <c r="CB8" i="11"/>
  <c r="AW8" i="11"/>
  <c r="AP12" i="11"/>
  <c r="BV8" i="11" l="1"/>
  <c r="P8" i="11"/>
  <c r="AR8" i="11"/>
  <c r="AU8" i="11"/>
  <c r="S8" i="11"/>
  <c r="G76" i="5"/>
  <c r="D76" i="5"/>
  <c r="B76" i="5"/>
  <c r="G75" i="5"/>
  <c r="D75" i="5"/>
  <c r="B75" i="5"/>
  <c r="G74" i="5"/>
  <c r="D74" i="5"/>
  <c r="B74" i="5"/>
  <c r="G73" i="5"/>
  <c r="T55" i="1" s="1"/>
  <c r="D73" i="5"/>
  <c r="Q55" i="1" s="1"/>
  <c r="B73" i="5"/>
  <c r="O55" i="1" s="1"/>
  <c r="L55" i="1" s="1"/>
  <c r="IJ55" i="1" s="1"/>
  <c r="IL55" i="1" s="1"/>
  <c r="IN55" i="1" s="1"/>
  <c r="G72" i="5"/>
  <c r="D72" i="5"/>
  <c r="B72" i="5"/>
  <c r="G71" i="5"/>
  <c r="T151" i="1" s="1"/>
  <c r="D71" i="5"/>
  <c r="Q151" i="1" s="1"/>
  <c r="B71" i="5"/>
  <c r="O151" i="1" s="1"/>
  <c r="L151" i="1" s="1"/>
  <c r="IJ151" i="1" s="1"/>
  <c r="IL151" i="1" s="1"/>
  <c r="IN151" i="1" s="1"/>
  <c r="G70" i="5"/>
  <c r="T43" i="1" s="1"/>
  <c r="D70" i="5"/>
  <c r="Q43" i="1" s="1"/>
  <c r="B70" i="5"/>
  <c r="O43" i="1" s="1"/>
  <c r="L43" i="1" s="1"/>
  <c r="IJ43" i="1" s="1"/>
  <c r="IL43" i="1" s="1"/>
  <c r="IN43" i="1" s="1"/>
  <c r="G69" i="5"/>
  <c r="D69" i="5"/>
  <c r="B69" i="5"/>
  <c r="G68" i="5"/>
  <c r="D68" i="5"/>
  <c r="B68" i="5"/>
  <c r="G67" i="5"/>
  <c r="D67" i="5"/>
  <c r="B67" i="5"/>
  <c r="G66" i="5"/>
  <c r="D66" i="5"/>
  <c r="B66" i="5"/>
  <c r="G65" i="5"/>
  <c r="D65" i="5"/>
  <c r="B65" i="5"/>
  <c r="G64" i="5"/>
  <c r="T73" i="1" s="1"/>
  <c r="D64" i="5"/>
  <c r="Q73" i="1" s="1"/>
  <c r="B64" i="5"/>
  <c r="O73" i="1" s="1"/>
  <c r="L73" i="1" s="1"/>
  <c r="IJ73" i="1" s="1"/>
  <c r="IL73" i="1" s="1"/>
  <c r="IN73" i="1" s="1"/>
  <c r="G63" i="5"/>
  <c r="D63" i="5"/>
  <c r="B63" i="5"/>
  <c r="G62" i="5"/>
  <c r="D62" i="5"/>
  <c r="B62" i="5"/>
  <c r="G61" i="5"/>
  <c r="D61" i="5"/>
  <c r="B61" i="5"/>
  <c r="G60" i="5"/>
  <c r="T148" i="1" s="1"/>
  <c r="D60" i="5"/>
  <c r="Q148" i="1" s="1"/>
  <c r="B60" i="5"/>
  <c r="O148" i="1" s="1"/>
  <c r="L148" i="1" s="1"/>
  <c r="IJ148" i="1" s="1"/>
  <c r="IL148" i="1" s="1"/>
  <c r="IN148" i="1" s="1"/>
  <c r="G59" i="5"/>
  <c r="T166" i="1" s="1"/>
  <c r="D59" i="5"/>
  <c r="Q166" i="1" s="1"/>
  <c r="B59" i="5"/>
  <c r="O166" i="1" s="1"/>
  <c r="L166" i="1" s="1"/>
  <c r="IJ166" i="1" s="1"/>
  <c r="IL166" i="1" s="1"/>
  <c r="IN166" i="1" s="1"/>
  <c r="G58" i="5"/>
  <c r="D58" i="5"/>
  <c r="B58" i="5"/>
  <c r="G57" i="5"/>
  <c r="D57" i="5"/>
  <c r="B57" i="5"/>
  <c r="G56" i="5"/>
  <c r="D56" i="5"/>
  <c r="B56" i="5"/>
  <c r="G55" i="5"/>
  <c r="D55" i="5"/>
  <c r="B55" i="5"/>
  <c r="G54" i="5"/>
  <c r="D54" i="5"/>
  <c r="B54" i="5"/>
  <c r="G53" i="5"/>
  <c r="D53" i="5"/>
  <c r="B53" i="5"/>
  <c r="G52" i="5"/>
  <c r="D52" i="5"/>
  <c r="B52" i="5"/>
  <c r="G51" i="5"/>
  <c r="D51" i="5"/>
  <c r="B51" i="5"/>
  <c r="G50" i="5"/>
  <c r="D50" i="5"/>
  <c r="B50" i="5"/>
  <c r="G49" i="5"/>
  <c r="D49" i="5"/>
  <c r="B49" i="5"/>
  <c r="G48" i="5"/>
  <c r="T41" i="1" s="1"/>
  <c r="D48" i="5"/>
  <c r="Q41" i="1" s="1"/>
  <c r="B48" i="5"/>
  <c r="O41" i="1" s="1"/>
  <c r="L41" i="1" s="1"/>
  <c r="IJ41" i="1" s="1"/>
  <c r="IL41" i="1" s="1"/>
  <c r="IN41" i="1" s="1"/>
  <c r="G47" i="5"/>
  <c r="T39" i="1" s="1"/>
  <c r="D47" i="5"/>
  <c r="Q39" i="1" s="1"/>
  <c r="B47" i="5"/>
  <c r="O39" i="1" s="1"/>
  <c r="L39" i="1" s="1"/>
  <c r="IJ39" i="1" s="1"/>
  <c r="IL39" i="1" s="1"/>
  <c r="IN39" i="1" s="1"/>
  <c r="G46" i="5"/>
  <c r="D46" i="5"/>
  <c r="B46" i="5"/>
  <c r="G45" i="5"/>
  <c r="T69" i="1" s="1"/>
  <c r="D45" i="5"/>
  <c r="Q69" i="1" s="1"/>
  <c r="B45" i="5"/>
  <c r="O69" i="1" s="1"/>
  <c r="L69" i="1" s="1"/>
  <c r="IJ69" i="1" s="1"/>
  <c r="IL69" i="1" s="1"/>
  <c r="IN69" i="1" s="1"/>
  <c r="G44" i="5"/>
  <c r="D44" i="5"/>
  <c r="B44" i="5"/>
  <c r="G43" i="5"/>
  <c r="D43" i="5"/>
  <c r="B43" i="5"/>
  <c r="G42" i="5"/>
  <c r="D42" i="5"/>
  <c r="B42" i="5"/>
  <c r="G41" i="5"/>
  <c r="T186" i="1" s="1"/>
  <c r="D41" i="5"/>
  <c r="Q186" i="1" s="1"/>
  <c r="B41" i="5"/>
  <c r="O186" i="1" s="1"/>
  <c r="L186" i="1" s="1"/>
  <c r="IJ186" i="1" s="1"/>
  <c r="IL186" i="1" s="1"/>
  <c r="IN186" i="1" s="1"/>
  <c r="G40" i="5"/>
  <c r="D40" i="5"/>
  <c r="B40" i="5"/>
  <c r="G39" i="5"/>
  <c r="T118" i="1" s="1"/>
  <c r="D39" i="5"/>
  <c r="Q118" i="1" s="1"/>
  <c r="B39" i="5"/>
  <c r="O118" i="1" s="1"/>
  <c r="L118" i="1" s="1"/>
  <c r="IJ118" i="1" s="1"/>
  <c r="IL118" i="1" s="1"/>
  <c r="IN118" i="1" s="1"/>
  <c r="G38" i="5"/>
  <c r="T77" i="1" s="1"/>
  <c r="D38" i="5"/>
  <c r="Q77" i="1" s="1"/>
  <c r="B38" i="5"/>
  <c r="O77" i="1" s="1"/>
  <c r="L77" i="1" s="1"/>
  <c r="IJ77" i="1" s="1"/>
  <c r="IL77" i="1" s="1"/>
  <c r="IN77" i="1" s="1"/>
  <c r="G37" i="5"/>
  <c r="T114" i="1" s="1"/>
  <c r="D37" i="5"/>
  <c r="Q114" i="1" s="1"/>
  <c r="B37" i="5"/>
  <c r="O114" i="1" s="1"/>
  <c r="L114" i="1" s="1"/>
  <c r="IJ114" i="1" s="1"/>
  <c r="IL114" i="1" s="1"/>
  <c r="IN114" i="1" s="1"/>
  <c r="G36" i="5"/>
  <c r="T120" i="1" s="1"/>
  <c r="D36" i="5"/>
  <c r="Q120" i="1" s="1"/>
  <c r="B36" i="5"/>
  <c r="O120" i="1" s="1"/>
  <c r="L120" i="1" s="1"/>
  <c r="IJ120" i="1" s="1"/>
  <c r="IL120" i="1" s="1"/>
  <c r="IN120" i="1" s="1"/>
  <c r="G35" i="5"/>
  <c r="T83" i="1" s="1"/>
  <c r="D35" i="5"/>
  <c r="Q83" i="1" s="1"/>
  <c r="B35" i="5"/>
  <c r="O83" i="1" s="1"/>
  <c r="L83" i="1" s="1"/>
  <c r="IJ83" i="1" s="1"/>
  <c r="IL83" i="1" s="1"/>
  <c r="IN83" i="1" s="1"/>
  <c r="G34" i="5"/>
  <c r="T182" i="1" s="1"/>
  <c r="D34" i="5"/>
  <c r="Q182" i="1" s="1"/>
  <c r="B34" i="5"/>
  <c r="O182" i="1" s="1"/>
  <c r="L182" i="1" s="1"/>
  <c r="IJ182" i="1" s="1"/>
  <c r="IL182" i="1" s="1"/>
  <c r="IN182" i="1" s="1"/>
  <c r="G33" i="5"/>
  <c r="T122" i="1" s="1"/>
  <c r="D33" i="5"/>
  <c r="Q122" i="1" s="1"/>
  <c r="B33" i="5"/>
  <c r="O122" i="1" s="1"/>
  <c r="L122" i="1" s="1"/>
  <c r="IJ122" i="1" s="1"/>
  <c r="IL122" i="1" s="1"/>
  <c r="IN122" i="1" s="1"/>
  <c r="G32" i="5"/>
  <c r="D32" i="5"/>
  <c r="B32" i="5"/>
  <c r="G31" i="5"/>
  <c r="T149" i="1" s="1"/>
  <c r="D31" i="5"/>
  <c r="Q149" i="1" s="1"/>
  <c r="B31" i="5"/>
  <c r="O149" i="1" s="1"/>
  <c r="L149" i="1" s="1"/>
  <c r="IJ149" i="1" s="1"/>
  <c r="IL149" i="1" s="1"/>
  <c r="IN149" i="1" s="1"/>
  <c r="G30" i="5"/>
  <c r="T141" i="1" s="1"/>
  <c r="D30" i="5"/>
  <c r="Q141" i="1" s="1"/>
  <c r="B30" i="5"/>
  <c r="O141" i="1" s="1"/>
  <c r="L141" i="1" s="1"/>
  <c r="IJ141" i="1" s="1"/>
  <c r="IL141" i="1" s="1"/>
  <c r="IN141" i="1" s="1"/>
  <c r="G29" i="5"/>
  <c r="D29" i="5"/>
  <c r="B29" i="5"/>
  <c r="G28" i="5"/>
  <c r="D28" i="5"/>
  <c r="B28" i="5"/>
  <c r="G27" i="5"/>
  <c r="D27" i="5"/>
  <c r="B27" i="5"/>
  <c r="G26" i="5"/>
  <c r="D26" i="5"/>
  <c r="B26" i="5"/>
  <c r="G25" i="5"/>
  <c r="T54" i="1" s="1"/>
  <c r="D25" i="5"/>
  <c r="Q54" i="1" s="1"/>
  <c r="B25" i="5"/>
  <c r="O54" i="1" s="1"/>
  <c r="L54" i="1" s="1"/>
  <c r="IJ54" i="1" s="1"/>
  <c r="IL54" i="1" s="1"/>
  <c r="IN54" i="1" s="1"/>
  <c r="G24" i="5"/>
  <c r="D24" i="5"/>
  <c r="B24" i="5"/>
  <c r="G23" i="5"/>
  <c r="D23" i="5"/>
  <c r="B23" i="5"/>
  <c r="G22" i="5"/>
  <c r="D22" i="5"/>
  <c r="B22" i="5"/>
  <c r="G21" i="5"/>
  <c r="D21" i="5"/>
  <c r="B21" i="5"/>
  <c r="G20" i="5"/>
  <c r="T189" i="1" s="1"/>
  <c r="D20" i="5"/>
  <c r="Q189" i="1" s="1"/>
  <c r="B20" i="5"/>
  <c r="O189" i="1" s="1"/>
  <c r="L189" i="1" s="1"/>
  <c r="IJ189" i="1" s="1"/>
  <c r="IL189" i="1" s="1"/>
  <c r="IN189" i="1" s="1"/>
  <c r="G19" i="5"/>
  <c r="D19" i="5"/>
  <c r="B19" i="5"/>
  <c r="G18" i="5"/>
  <c r="D18" i="5"/>
  <c r="B18" i="5"/>
  <c r="G17" i="5"/>
  <c r="D17" i="5"/>
  <c r="B17" i="5"/>
  <c r="G16" i="5"/>
  <c r="T143" i="1" s="1"/>
  <c r="D16" i="5"/>
  <c r="Q143" i="1" s="1"/>
  <c r="B16" i="5"/>
  <c r="O143" i="1" s="1"/>
  <c r="L143" i="1" s="1"/>
  <c r="IJ143" i="1" s="1"/>
  <c r="IL143" i="1" s="1"/>
  <c r="IN143" i="1" s="1"/>
  <c r="G15" i="5"/>
  <c r="D15" i="5"/>
  <c r="B15" i="5"/>
  <c r="G14" i="5"/>
  <c r="T150" i="1" s="1"/>
  <c r="D14" i="5"/>
  <c r="Q150" i="1" s="1"/>
  <c r="B14" i="5"/>
  <c r="O150" i="1" s="1"/>
  <c r="L150" i="1" s="1"/>
  <c r="IJ150" i="1" s="1"/>
  <c r="IL150" i="1" s="1"/>
  <c r="IN150" i="1" s="1"/>
  <c r="G13" i="5"/>
  <c r="D13" i="5"/>
  <c r="B13" i="5"/>
  <c r="G12" i="5"/>
  <c r="D12" i="5"/>
  <c r="B12" i="5"/>
  <c r="G11" i="5"/>
  <c r="D11" i="5"/>
  <c r="B11" i="5"/>
  <c r="G10" i="5"/>
  <c r="T199" i="1" s="1"/>
  <c r="D10" i="5"/>
  <c r="Q199" i="1" s="1"/>
  <c r="B10" i="5"/>
  <c r="O199" i="1" s="1"/>
  <c r="L199" i="1" s="1"/>
  <c r="IJ199" i="1" s="1"/>
  <c r="IL199" i="1" s="1"/>
  <c r="IN199" i="1" s="1"/>
  <c r="G9" i="5"/>
  <c r="T56" i="1" s="1"/>
  <c r="D9" i="5"/>
  <c r="Q56" i="1" s="1"/>
  <c r="B9" i="5"/>
  <c r="O56" i="1" s="1"/>
  <c r="L56" i="1" s="1"/>
  <c r="IJ56" i="1" s="1"/>
  <c r="IL56" i="1" s="1"/>
  <c r="IN56" i="1" s="1"/>
  <c r="G8" i="5"/>
  <c r="T194" i="1" s="1"/>
  <c r="D8" i="5"/>
  <c r="Q194" i="1" s="1"/>
  <c r="B8" i="5"/>
  <c r="O194" i="1" s="1"/>
  <c r="L194" i="1" s="1"/>
  <c r="IJ194" i="1" s="1"/>
  <c r="IL194" i="1" s="1"/>
  <c r="IN194" i="1" s="1"/>
  <c r="G7" i="5"/>
  <c r="T49" i="1" s="1"/>
  <c r="D7" i="5"/>
  <c r="Q49" i="1" s="1"/>
  <c r="B7" i="5"/>
  <c r="O49" i="1" s="1"/>
  <c r="L49" i="1" s="1"/>
  <c r="IJ49" i="1" s="1"/>
  <c r="IL49" i="1" s="1"/>
  <c r="IN49" i="1" s="1"/>
  <c r="G6" i="5"/>
  <c r="D6" i="5"/>
  <c r="B6" i="5"/>
  <c r="G5" i="5"/>
  <c r="D5" i="5"/>
  <c r="B5" i="5"/>
  <c r="G76" i="4"/>
  <c r="D76" i="4"/>
  <c r="B76" i="4"/>
  <c r="G75" i="4"/>
  <c r="T62" i="1" s="1"/>
  <c r="D75" i="4"/>
  <c r="Q62" i="1" s="1"/>
  <c r="B75" i="4"/>
  <c r="O62" i="1" s="1"/>
  <c r="L62" i="1" s="1"/>
  <c r="IJ62" i="1" s="1"/>
  <c r="IL62" i="1" s="1"/>
  <c r="IN62" i="1" s="1"/>
  <c r="G74" i="4"/>
  <c r="T17" i="1" s="1"/>
  <c r="D74" i="4"/>
  <c r="Q17" i="1" s="1"/>
  <c r="B74" i="4"/>
  <c r="O17" i="1" s="1"/>
  <c r="L17" i="1" s="1"/>
  <c r="IJ17" i="1" s="1"/>
  <c r="IL17" i="1" s="1"/>
  <c r="IN17" i="1" s="1"/>
  <c r="G73" i="4"/>
  <c r="D73" i="4"/>
  <c r="B73" i="4"/>
  <c r="G72" i="4"/>
  <c r="D72" i="4"/>
  <c r="B72" i="4"/>
  <c r="G71" i="4"/>
  <c r="D71" i="4"/>
  <c r="B71" i="4"/>
  <c r="G70" i="4"/>
  <c r="D70" i="4"/>
  <c r="B70" i="4"/>
  <c r="G69" i="4"/>
  <c r="D69" i="4"/>
  <c r="B69" i="4"/>
  <c r="G68" i="4"/>
  <c r="D68" i="4"/>
  <c r="B68" i="4"/>
  <c r="G67" i="4"/>
  <c r="D67" i="4"/>
  <c r="B67" i="4"/>
  <c r="G66" i="4"/>
  <c r="D66" i="4"/>
  <c r="B66" i="4"/>
  <c r="G65" i="4"/>
  <c r="D65" i="4"/>
  <c r="B65" i="4"/>
  <c r="G64" i="4"/>
  <c r="D64" i="4"/>
  <c r="B64" i="4"/>
  <c r="G63" i="4"/>
  <c r="T134" i="1" s="1"/>
  <c r="D63" i="4"/>
  <c r="Q134" i="1" s="1"/>
  <c r="B63" i="4"/>
  <c r="O134" i="1" s="1"/>
  <c r="L134" i="1" s="1"/>
  <c r="IJ134" i="1" s="1"/>
  <c r="IL134" i="1" s="1"/>
  <c r="IN134" i="1" s="1"/>
  <c r="G62" i="4"/>
  <c r="D62" i="4"/>
  <c r="B62" i="4"/>
  <c r="G61" i="4"/>
  <c r="D61" i="4"/>
  <c r="B61" i="4"/>
  <c r="G60" i="4"/>
  <c r="T89" i="1" s="1"/>
  <c r="D60" i="4"/>
  <c r="Q89" i="1" s="1"/>
  <c r="B60" i="4"/>
  <c r="O89" i="1" s="1"/>
  <c r="L89" i="1" s="1"/>
  <c r="IJ89" i="1" s="1"/>
  <c r="IL89" i="1" s="1"/>
  <c r="IN89" i="1" s="1"/>
  <c r="G59" i="4"/>
  <c r="D59" i="4"/>
  <c r="B59" i="4"/>
  <c r="G58" i="4"/>
  <c r="D58" i="4"/>
  <c r="B58" i="4"/>
  <c r="G57" i="4"/>
  <c r="D57" i="4"/>
  <c r="B57" i="4"/>
  <c r="G56" i="4"/>
  <c r="T138" i="1" s="1"/>
  <c r="D56" i="4"/>
  <c r="Q138" i="1" s="1"/>
  <c r="B56" i="4"/>
  <c r="O138" i="1" s="1"/>
  <c r="L138" i="1" s="1"/>
  <c r="IJ138" i="1" s="1"/>
  <c r="IL138" i="1" s="1"/>
  <c r="IN138" i="1" s="1"/>
  <c r="G55" i="4"/>
  <c r="D55" i="4"/>
  <c r="B55" i="4"/>
  <c r="G54" i="4"/>
  <c r="D54" i="4"/>
  <c r="B54" i="4"/>
  <c r="G53" i="4"/>
  <c r="D53" i="4"/>
  <c r="B53" i="4"/>
  <c r="G52" i="4"/>
  <c r="D52" i="4"/>
  <c r="B52" i="4"/>
  <c r="G51" i="4"/>
  <c r="T173" i="1" s="1"/>
  <c r="D51" i="4"/>
  <c r="Q173" i="1" s="1"/>
  <c r="B51" i="4"/>
  <c r="O173" i="1" s="1"/>
  <c r="L173" i="1" s="1"/>
  <c r="IJ173" i="1" s="1"/>
  <c r="IL173" i="1" s="1"/>
  <c r="IN173" i="1" s="1"/>
  <c r="G50" i="4"/>
  <c r="D50" i="4"/>
  <c r="B50" i="4"/>
  <c r="G49" i="4"/>
  <c r="D49" i="4"/>
  <c r="B49" i="4"/>
  <c r="G48" i="4"/>
  <c r="D48" i="4"/>
  <c r="B48" i="4"/>
  <c r="G47" i="4"/>
  <c r="D47" i="4"/>
  <c r="B47" i="4"/>
  <c r="G46" i="4"/>
  <c r="D46" i="4"/>
  <c r="B46" i="4"/>
  <c r="G45" i="4"/>
  <c r="D45" i="4"/>
  <c r="B45" i="4"/>
  <c r="G44" i="4"/>
  <c r="T178" i="1" s="1"/>
  <c r="D44" i="4"/>
  <c r="Q178" i="1" s="1"/>
  <c r="B44" i="4"/>
  <c r="O178" i="1" s="1"/>
  <c r="L178" i="1" s="1"/>
  <c r="IJ178" i="1" s="1"/>
  <c r="IL178" i="1" s="1"/>
  <c r="IN178" i="1" s="1"/>
  <c r="G43" i="4"/>
  <c r="D43" i="4"/>
  <c r="B43" i="4"/>
  <c r="G42" i="4"/>
  <c r="D42" i="4"/>
  <c r="B42" i="4"/>
  <c r="G41" i="4"/>
  <c r="T108" i="1" s="1"/>
  <c r="D41" i="4"/>
  <c r="Q108" i="1" s="1"/>
  <c r="B41" i="4"/>
  <c r="O108" i="1" s="1"/>
  <c r="L108" i="1" s="1"/>
  <c r="IJ108" i="1" s="1"/>
  <c r="IL108" i="1" s="1"/>
  <c r="IN108" i="1" s="1"/>
  <c r="G40" i="4"/>
  <c r="T15" i="1" s="1"/>
  <c r="D40" i="4"/>
  <c r="Q15" i="1" s="1"/>
  <c r="B40" i="4"/>
  <c r="O15" i="1" s="1"/>
  <c r="L15" i="1" s="1"/>
  <c r="IJ15" i="1" s="1"/>
  <c r="IL15" i="1" s="1"/>
  <c r="IN15" i="1" s="1"/>
  <c r="G39" i="4"/>
  <c r="D39" i="4"/>
  <c r="B39" i="4"/>
  <c r="G38" i="4"/>
  <c r="T21" i="1" s="1"/>
  <c r="D38" i="4"/>
  <c r="Q21" i="1" s="1"/>
  <c r="B38" i="4"/>
  <c r="O21" i="1" s="1"/>
  <c r="L21" i="1" s="1"/>
  <c r="IJ21" i="1" s="1"/>
  <c r="IL21" i="1" s="1"/>
  <c r="IN21" i="1" s="1"/>
  <c r="G37" i="4"/>
  <c r="T78" i="1" s="1"/>
  <c r="D37" i="4"/>
  <c r="Q78" i="1" s="1"/>
  <c r="B37" i="4"/>
  <c r="O78" i="1" s="1"/>
  <c r="L78" i="1" s="1"/>
  <c r="IJ78" i="1" s="1"/>
  <c r="IL78" i="1" s="1"/>
  <c r="IN78" i="1" s="1"/>
  <c r="G36" i="4"/>
  <c r="T86" i="1" s="1"/>
  <c r="D36" i="4"/>
  <c r="Q86" i="1" s="1"/>
  <c r="B36" i="4"/>
  <c r="O86" i="1" s="1"/>
  <c r="L86" i="1" s="1"/>
  <c r="IJ86" i="1" s="1"/>
  <c r="IL86" i="1" s="1"/>
  <c r="IN86" i="1" s="1"/>
  <c r="G35" i="4"/>
  <c r="T185" i="1" s="1"/>
  <c r="D35" i="4"/>
  <c r="Q185" i="1" s="1"/>
  <c r="B35" i="4"/>
  <c r="O185" i="1" s="1"/>
  <c r="L185" i="1" s="1"/>
  <c r="IJ185" i="1" s="1"/>
  <c r="IL185" i="1" s="1"/>
  <c r="IN185" i="1" s="1"/>
  <c r="G34" i="4"/>
  <c r="D34" i="4"/>
  <c r="B34" i="4"/>
  <c r="G33" i="4"/>
  <c r="D33" i="4"/>
  <c r="B33" i="4"/>
  <c r="G32" i="4"/>
  <c r="D32" i="4"/>
  <c r="B32" i="4"/>
  <c r="G31" i="4"/>
  <c r="D31" i="4"/>
  <c r="B31" i="4"/>
  <c r="G30" i="4"/>
  <c r="D30" i="4"/>
  <c r="B30" i="4"/>
  <c r="G29" i="4"/>
  <c r="T109" i="1" s="1"/>
  <c r="D29" i="4"/>
  <c r="Q109" i="1" s="1"/>
  <c r="B29" i="4"/>
  <c r="O109" i="1" s="1"/>
  <c r="L109" i="1" s="1"/>
  <c r="IJ109" i="1" s="1"/>
  <c r="IL109" i="1" s="1"/>
  <c r="IN109" i="1" s="1"/>
  <c r="G28" i="4"/>
  <c r="T12" i="1" s="1"/>
  <c r="D28" i="4"/>
  <c r="Q12" i="1" s="1"/>
  <c r="B28" i="4"/>
  <c r="O12" i="1" s="1"/>
  <c r="L12" i="1" s="1"/>
  <c r="IJ12" i="1" s="1"/>
  <c r="IL12" i="1" s="1"/>
  <c r="IN12" i="1" s="1"/>
  <c r="G27" i="4"/>
  <c r="T16" i="1" s="1"/>
  <c r="D27" i="4"/>
  <c r="Q16" i="1" s="1"/>
  <c r="B27" i="4"/>
  <c r="O16" i="1" s="1"/>
  <c r="L16" i="1" s="1"/>
  <c r="IJ16" i="1" s="1"/>
  <c r="IL16" i="1" s="1"/>
  <c r="IN16" i="1" s="1"/>
  <c r="G26" i="4"/>
  <c r="D26" i="4"/>
  <c r="B26" i="4"/>
  <c r="G25" i="4"/>
  <c r="T100" i="1" s="1"/>
  <c r="D25" i="4"/>
  <c r="Q100" i="1" s="1"/>
  <c r="B25" i="4"/>
  <c r="O100" i="1" s="1"/>
  <c r="L100" i="1" s="1"/>
  <c r="IJ100" i="1" s="1"/>
  <c r="IL100" i="1" s="1"/>
  <c r="IN100" i="1" s="1"/>
  <c r="G24" i="4"/>
  <c r="D24" i="4"/>
  <c r="B24" i="4"/>
  <c r="G23" i="4"/>
  <c r="D23" i="4"/>
  <c r="B23" i="4"/>
  <c r="G22" i="4"/>
  <c r="D22" i="4"/>
  <c r="B22" i="4"/>
  <c r="G21" i="4"/>
  <c r="T35" i="1" s="1"/>
  <c r="D21" i="4"/>
  <c r="Q35" i="1" s="1"/>
  <c r="B21" i="4"/>
  <c r="O35" i="1" s="1"/>
  <c r="L35" i="1" s="1"/>
  <c r="IJ35" i="1" s="1"/>
  <c r="IL35" i="1" s="1"/>
  <c r="IN35" i="1" s="1"/>
  <c r="G20" i="4"/>
  <c r="D20" i="4"/>
  <c r="B20" i="4"/>
  <c r="G19" i="4"/>
  <c r="D19" i="4"/>
  <c r="B19" i="4"/>
  <c r="G18" i="4"/>
  <c r="D18" i="4"/>
  <c r="B18" i="4"/>
  <c r="G17" i="4"/>
  <c r="T112" i="1" s="1"/>
  <c r="D17" i="4"/>
  <c r="Q112" i="1" s="1"/>
  <c r="B17" i="4"/>
  <c r="O112" i="1" s="1"/>
  <c r="L112" i="1" s="1"/>
  <c r="IJ112" i="1" s="1"/>
  <c r="IL112" i="1" s="1"/>
  <c r="IN112" i="1" s="1"/>
  <c r="G16" i="4"/>
  <c r="D16" i="4"/>
  <c r="B16" i="4"/>
  <c r="G15" i="4"/>
  <c r="D15" i="4"/>
  <c r="B15" i="4"/>
  <c r="G14" i="4"/>
  <c r="D14" i="4"/>
  <c r="B14" i="4"/>
  <c r="G13" i="4"/>
  <c r="D13" i="4"/>
  <c r="B13" i="4"/>
  <c r="G12" i="4"/>
  <c r="T28" i="1" s="1"/>
  <c r="D12" i="4"/>
  <c r="Q28" i="1" s="1"/>
  <c r="B12" i="4"/>
  <c r="O28" i="1" s="1"/>
  <c r="L28" i="1" s="1"/>
  <c r="IJ28" i="1" s="1"/>
  <c r="IL28" i="1" s="1"/>
  <c r="IN28" i="1" s="1"/>
  <c r="G11" i="4"/>
  <c r="D11" i="4"/>
  <c r="B11" i="4"/>
  <c r="G10" i="4"/>
  <c r="D10" i="4"/>
  <c r="B10" i="4"/>
  <c r="G9" i="4"/>
  <c r="D9" i="4"/>
  <c r="B9" i="4"/>
  <c r="G8" i="4"/>
  <c r="D8" i="4"/>
  <c r="B8" i="4"/>
  <c r="G7" i="4"/>
  <c r="D7" i="4"/>
  <c r="B7" i="4"/>
  <c r="G6" i="4"/>
  <c r="D6" i="4"/>
  <c r="B6" i="4"/>
  <c r="G5" i="4"/>
  <c r="D5" i="4"/>
  <c r="B5" i="4"/>
  <c r="B3" i="8"/>
  <c r="CD53" i="11"/>
  <c r="BQ53" i="11"/>
  <c r="BF53" i="11"/>
  <c r="AY53" i="11"/>
  <c r="AO53" i="11"/>
  <c r="AD53" i="11"/>
  <c r="CD50" i="11"/>
  <c r="BQ50" i="11"/>
  <c r="BF50" i="11"/>
  <c r="AY50" i="11"/>
  <c r="AO50" i="11"/>
  <c r="AD50" i="11"/>
  <c r="HU506" i="1"/>
  <c r="HU505" i="1"/>
  <c r="HU504" i="1"/>
  <c r="HU503" i="1"/>
  <c r="HU502" i="1"/>
  <c r="HU501" i="1"/>
  <c r="HU500" i="1"/>
  <c r="HU499" i="1"/>
  <c r="HU498" i="1"/>
  <c r="HU497" i="1"/>
  <c r="HU496" i="1"/>
  <c r="HU495" i="1"/>
  <c r="HU494" i="1"/>
  <c r="HU493" i="1"/>
  <c r="HU492" i="1"/>
  <c r="HU491" i="1"/>
  <c r="HU490" i="1"/>
  <c r="HU489" i="1"/>
  <c r="HU488" i="1"/>
  <c r="HU487" i="1"/>
  <c r="HU486" i="1"/>
  <c r="HU485" i="1"/>
  <c r="HU484" i="1"/>
  <c r="HU483" i="1"/>
  <c r="HU482" i="1"/>
  <c r="HU481" i="1"/>
  <c r="HU480" i="1"/>
  <c r="HU479" i="1"/>
  <c r="HU478" i="1"/>
  <c r="HU477" i="1"/>
  <c r="HU476" i="1"/>
  <c r="HU475" i="1"/>
  <c r="HU474" i="1"/>
  <c r="HU473" i="1"/>
  <c r="HU472" i="1"/>
  <c r="HU471" i="1"/>
  <c r="HU470" i="1"/>
  <c r="HU469" i="1"/>
  <c r="HU468" i="1"/>
  <c r="HU467" i="1"/>
  <c r="HU466" i="1"/>
  <c r="HU465" i="1"/>
  <c r="HU464" i="1"/>
  <c r="HU463" i="1"/>
  <c r="HU462" i="1"/>
  <c r="HU461" i="1"/>
  <c r="HU460" i="1"/>
  <c r="HU459" i="1"/>
  <c r="HU458" i="1"/>
  <c r="HU457" i="1"/>
  <c r="HU456" i="1"/>
  <c r="HU455" i="1"/>
  <c r="HU454" i="1"/>
  <c r="HU453" i="1"/>
  <c r="HU452" i="1"/>
  <c r="HU451" i="1"/>
  <c r="HU450" i="1"/>
  <c r="HU449" i="1"/>
  <c r="HU448" i="1"/>
  <c r="HU447" i="1"/>
  <c r="HU446" i="1"/>
  <c r="HU445" i="1"/>
  <c r="HU444" i="1"/>
  <c r="HU443" i="1"/>
  <c r="HU442" i="1"/>
  <c r="HU441" i="1"/>
  <c r="HU440" i="1"/>
  <c r="HU439" i="1"/>
  <c r="HU438" i="1"/>
  <c r="HU437" i="1"/>
  <c r="HU436" i="1"/>
  <c r="HU435" i="1"/>
  <c r="HU434" i="1"/>
  <c r="HU433" i="1"/>
  <c r="HU432" i="1"/>
  <c r="HU431" i="1"/>
  <c r="HU430" i="1"/>
  <c r="HU429" i="1"/>
  <c r="HU428" i="1"/>
  <c r="HU427" i="1"/>
  <c r="HU426" i="1"/>
  <c r="HU425" i="1"/>
  <c r="HU424" i="1"/>
  <c r="HU423" i="1"/>
  <c r="HU422" i="1"/>
  <c r="HU421" i="1"/>
  <c r="HU420" i="1"/>
  <c r="HU419" i="1"/>
  <c r="HU418" i="1"/>
  <c r="HU417" i="1"/>
  <c r="HU416" i="1"/>
  <c r="HU415" i="1"/>
  <c r="HU414" i="1"/>
  <c r="HU413" i="1"/>
  <c r="HU412" i="1"/>
  <c r="HU411" i="1"/>
  <c r="HU410" i="1"/>
  <c r="HU409" i="1"/>
  <c r="HU408" i="1"/>
  <c r="HU407" i="1"/>
  <c r="HU406" i="1"/>
  <c r="HU405" i="1"/>
  <c r="HU404" i="1"/>
  <c r="HU403" i="1"/>
  <c r="HU402" i="1"/>
  <c r="HU401" i="1"/>
  <c r="HU400" i="1"/>
  <c r="HU399" i="1"/>
  <c r="HU398" i="1"/>
  <c r="HU397" i="1"/>
  <c r="HU396" i="1"/>
  <c r="HU395" i="1"/>
  <c r="HU394" i="1"/>
  <c r="HU393" i="1"/>
  <c r="HU392" i="1"/>
  <c r="HU391" i="1"/>
  <c r="HU390" i="1"/>
  <c r="HU389" i="1"/>
  <c r="HU388" i="1"/>
  <c r="HU387" i="1"/>
  <c r="HU386" i="1"/>
  <c r="HU385" i="1"/>
  <c r="HU384" i="1"/>
  <c r="HU383" i="1"/>
  <c r="HU382" i="1"/>
  <c r="HU381" i="1"/>
  <c r="HU380" i="1"/>
  <c r="HU379" i="1"/>
  <c r="HU378" i="1"/>
  <c r="HU377" i="1"/>
  <c r="HU376" i="1"/>
  <c r="HU375" i="1"/>
  <c r="HU374" i="1"/>
  <c r="HU373" i="1"/>
  <c r="HU372" i="1"/>
  <c r="HU371" i="1"/>
  <c r="HU370" i="1"/>
  <c r="HU369" i="1"/>
  <c r="HU368" i="1"/>
  <c r="HU367" i="1"/>
  <c r="HU366" i="1"/>
  <c r="HU365" i="1"/>
  <c r="HU364" i="1"/>
  <c r="HU363" i="1"/>
  <c r="HU362" i="1"/>
  <c r="HU361" i="1"/>
  <c r="HU360" i="1"/>
  <c r="HU359" i="1"/>
  <c r="HU358" i="1"/>
  <c r="HU357" i="1"/>
  <c r="HU356" i="1"/>
  <c r="HU355" i="1"/>
  <c r="HU354" i="1"/>
  <c r="HU353" i="1"/>
  <c r="HU352" i="1"/>
  <c r="HU351" i="1"/>
  <c r="HU350" i="1"/>
  <c r="HU349" i="1"/>
  <c r="HU348" i="1"/>
  <c r="HU347" i="1"/>
  <c r="HU346" i="1"/>
  <c r="HU345" i="1"/>
  <c r="HU344" i="1"/>
  <c r="HU343" i="1"/>
  <c r="HU342" i="1"/>
  <c r="HU341" i="1"/>
  <c r="HU340" i="1"/>
  <c r="HU339" i="1"/>
  <c r="HU338" i="1"/>
  <c r="HU337" i="1"/>
  <c r="HU336" i="1"/>
  <c r="HU335" i="1"/>
  <c r="HU334" i="1"/>
  <c r="HU333" i="1"/>
  <c r="HU332" i="1"/>
  <c r="HU331" i="1"/>
  <c r="HU330" i="1"/>
  <c r="HU329" i="1"/>
  <c r="HU328" i="1"/>
  <c r="HU327" i="1"/>
  <c r="HU326" i="1"/>
  <c r="HU325" i="1"/>
  <c r="HU324" i="1"/>
  <c r="HU323" i="1"/>
  <c r="HU322" i="1"/>
  <c r="HU321" i="1"/>
  <c r="HU320" i="1"/>
  <c r="HU319" i="1"/>
  <c r="HU318" i="1"/>
  <c r="HU317" i="1"/>
  <c r="HU316" i="1"/>
  <c r="HU315" i="1"/>
  <c r="HU314" i="1"/>
  <c r="HU313" i="1"/>
  <c r="HU312" i="1"/>
  <c r="HU311" i="1"/>
  <c r="HU310" i="1"/>
  <c r="HU309" i="1"/>
  <c r="HU308" i="1"/>
  <c r="HU307" i="1"/>
  <c r="HU306" i="1"/>
  <c r="HU305" i="1"/>
  <c r="HU304" i="1"/>
  <c r="HU303" i="1"/>
  <c r="HU302" i="1"/>
  <c r="HU301" i="1"/>
  <c r="HU300" i="1"/>
  <c r="HU299" i="1"/>
  <c r="HU298" i="1"/>
  <c r="HU297" i="1"/>
  <c r="HU296" i="1"/>
  <c r="HU295" i="1"/>
  <c r="HU294" i="1"/>
  <c r="HU293" i="1"/>
  <c r="HU292" i="1"/>
  <c r="HU291" i="1"/>
  <c r="HU290" i="1"/>
  <c r="HU289" i="1"/>
  <c r="HU288" i="1"/>
  <c r="HU287" i="1"/>
  <c r="HU286" i="1"/>
  <c r="HU285" i="1"/>
  <c r="HU284" i="1"/>
  <c r="HU283" i="1"/>
  <c r="HU282" i="1"/>
  <c r="HU281" i="1"/>
  <c r="HU280" i="1"/>
  <c r="HU279" i="1"/>
  <c r="HU278" i="1"/>
  <c r="HU277" i="1"/>
  <c r="HU276" i="1"/>
  <c r="HU275" i="1"/>
  <c r="HU274" i="1"/>
  <c r="HU273" i="1"/>
  <c r="HU272" i="1"/>
  <c r="HU271" i="1"/>
  <c r="HU270" i="1"/>
  <c r="HU269" i="1"/>
  <c r="HU268" i="1"/>
  <c r="HU267" i="1"/>
  <c r="HU266" i="1"/>
  <c r="HU265" i="1"/>
  <c r="HU264" i="1"/>
  <c r="HU263" i="1"/>
  <c r="HU262" i="1"/>
  <c r="HU261" i="1"/>
  <c r="HU260" i="1"/>
  <c r="HU259" i="1"/>
  <c r="HU258" i="1"/>
  <c r="HU257" i="1"/>
  <c r="HU256" i="1"/>
  <c r="HU255" i="1"/>
  <c r="HU254" i="1"/>
  <c r="HU253" i="1"/>
  <c r="HU252" i="1"/>
  <c r="HU251" i="1"/>
  <c r="HU250" i="1"/>
  <c r="HU249" i="1"/>
  <c r="HU248" i="1"/>
  <c r="HU247" i="1"/>
  <c r="HU246" i="1"/>
  <c r="HU245" i="1"/>
  <c r="HU244" i="1"/>
  <c r="HU243" i="1"/>
  <c r="HU242" i="1"/>
  <c r="HU241" i="1"/>
  <c r="HU240" i="1"/>
  <c r="HU239" i="1"/>
  <c r="HU238" i="1"/>
  <c r="HU237" i="1"/>
  <c r="HU236" i="1"/>
  <c r="HU235" i="1"/>
  <c r="HU234" i="1"/>
  <c r="HU233" i="1"/>
  <c r="HU232" i="1"/>
  <c r="HU231" i="1"/>
  <c r="HU230" i="1"/>
  <c r="HU229" i="1"/>
  <c r="HU228" i="1"/>
  <c r="HU227" i="1"/>
  <c r="HU226" i="1"/>
  <c r="HU225" i="1"/>
  <c r="HU224" i="1"/>
  <c r="HU223" i="1"/>
  <c r="HU222" i="1"/>
  <c r="HU221" i="1"/>
  <c r="HU220" i="1"/>
  <c r="HU219" i="1"/>
  <c r="HU218" i="1"/>
  <c r="HU217" i="1"/>
  <c r="HU216" i="1"/>
  <c r="HU215" i="1"/>
  <c r="HU214" i="1"/>
  <c r="HU213" i="1"/>
  <c r="HU212" i="1"/>
  <c r="HU211" i="1"/>
  <c r="HU210" i="1"/>
  <c r="HU209" i="1"/>
  <c r="HU208" i="1"/>
  <c r="HU207" i="1"/>
  <c r="HU206" i="1"/>
  <c r="HU205" i="1"/>
  <c r="HU204" i="1"/>
  <c r="HU203" i="1"/>
  <c r="HU202" i="1"/>
  <c r="HU201" i="1"/>
  <c r="HU200" i="1"/>
  <c r="HU199" i="1"/>
  <c r="HU198" i="1"/>
  <c r="HU197" i="1"/>
  <c r="HU196" i="1"/>
  <c r="HU195" i="1"/>
  <c r="HU194" i="1"/>
  <c r="HU193" i="1"/>
  <c r="HU192" i="1"/>
  <c r="HU191" i="1"/>
  <c r="HU190" i="1"/>
  <c r="HU189" i="1"/>
  <c r="HU188" i="1"/>
  <c r="HU187" i="1"/>
  <c r="HU186" i="1"/>
  <c r="HU185" i="1"/>
  <c r="HU184" i="1"/>
  <c r="HU183" i="1"/>
  <c r="HU182" i="1"/>
  <c r="HU181" i="1"/>
  <c r="HU180" i="1"/>
  <c r="HU179" i="1"/>
  <c r="HU178" i="1"/>
  <c r="HU177" i="1"/>
  <c r="HU176" i="1"/>
  <c r="HU175" i="1"/>
  <c r="HU174" i="1"/>
  <c r="HU173" i="1"/>
  <c r="HU172" i="1"/>
  <c r="HU171" i="1"/>
  <c r="HU170" i="1"/>
  <c r="HU169" i="1"/>
  <c r="HU168" i="1"/>
  <c r="HU167" i="1"/>
  <c r="HU166" i="1"/>
  <c r="HU165" i="1"/>
  <c r="HU164" i="1"/>
  <c r="HU163" i="1"/>
  <c r="HU162" i="1"/>
  <c r="HU161" i="1"/>
  <c r="HU160" i="1"/>
  <c r="HU159" i="1"/>
  <c r="HU158" i="1"/>
  <c r="HU157" i="1"/>
  <c r="HU156" i="1"/>
  <c r="HU155" i="1"/>
  <c r="HU154" i="1"/>
  <c r="HU153" i="1"/>
  <c r="HU152" i="1"/>
  <c r="HU151" i="1"/>
  <c r="HU150" i="1"/>
  <c r="HU149" i="1"/>
  <c r="HU148" i="1"/>
  <c r="HU147" i="1"/>
  <c r="HU146" i="1"/>
  <c r="HU145" i="1"/>
  <c r="HU144" i="1"/>
  <c r="HU143" i="1"/>
  <c r="HU142" i="1"/>
  <c r="HU141" i="1"/>
  <c r="HU140" i="1"/>
  <c r="HU139" i="1"/>
  <c r="HU138" i="1"/>
  <c r="HU137" i="1"/>
  <c r="HU136" i="1"/>
  <c r="HU135" i="1"/>
  <c r="HU134" i="1"/>
  <c r="HU133" i="1"/>
  <c r="HU132" i="1"/>
  <c r="HU131" i="1"/>
  <c r="HU130" i="1"/>
  <c r="HU129" i="1"/>
  <c r="HU128" i="1"/>
  <c r="HU127" i="1"/>
  <c r="HU126" i="1"/>
  <c r="HU125" i="1"/>
  <c r="HU124" i="1"/>
  <c r="HU123" i="1"/>
  <c r="HU122" i="1"/>
  <c r="HU121" i="1"/>
  <c r="HU120" i="1"/>
  <c r="HU119" i="1"/>
  <c r="HU118" i="1"/>
  <c r="HU117" i="1"/>
  <c r="HU116" i="1"/>
  <c r="HU115" i="1"/>
  <c r="HU114" i="1"/>
  <c r="HU113" i="1"/>
  <c r="HU112" i="1"/>
  <c r="HU111" i="1"/>
  <c r="HU110" i="1"/>
  <c r="HU109" i="1"/>
  <c r="HU108" i="1"/>
  <c r="HU107" i="1"/>
  <c r="HU106" i="1"/>
  <c r="HU105" i="1"/>
  <c r="HU104" i="1"/>
  <c r="HU103" i="1"/>
  <c r="HU102" i="1"/>
  <c r="HU101" i="1"/>
  <c r="HU100" i="1"/>
  <c r="HU99" i="1"/>
  <c r="HU98" i="1"/>
  <c r="HU97" i="1"/>
  <c r="HU96" i="1"/>
  <c r="HU95" i="1"/>
  <c r="HU94" i="1"/>
  <c r="HU93" i="1"/>
  <c r="HU92" i="1"/>
  <c r="HU91" i="1"/>
  <c r="HU90" i="1"/>
  <c r="HU89" i="1"/>
  <c r="HU88" i="1"/>
  <c r="HU87" i="1"/>
  <c r="HU86" i="1"/>
  <c r="HU85" i="1"/>
  <c r="HU84" i="1"/>
  <c r="HU83" i="1"/>
  <c r="HU82" i="1"/>
  <c r="HU81" i="1"/>
  <c r="HU80" i="1"/>
  <c r="HU79" i="1"/>
  <c r="HU78" i="1"/>
  <c r="HU77" i="1"/>
  <c r="HU76" i="1"/>
  <c r="HU75" i="1"/>
  <c r="HU74" i="1"/>
  <c r="HU73" i="1"/>
  <c r="HU72" i="1"/>
  <c r="HU71" i="1"/>
  <c r="HU70" i="1"/>
  <c r="HU69" i="1"/>
  <c r="HU68" i="1"/>
  <c r="HU67" i="1"/>
  <c r="HU66" i="1"/>
  <c r="HU65" i="1"/>
  <c r="HU64" i="1"/>
  <c r="HU63" i="1"/>
  <c r="HU62" i="1"/>
  <c r="HU61" i="1"/>
  <c r="HU60" i="1"/>
  <c r="HU59" i="1"/>
  <c r="HU58" i="1"/>
  <c r="HU57" i="1"/>
  <c r="HU56" i="1"/>
  <c r="HU55" i="1"/>
  <c r="HU54" i="1"/>
  <c r="HU53" i="1"/>
  <c r="HU52" i="1"/>
  <c r="HU51" i="1"/>
  <c r="HU50" i="1"/>
  <c r="HU49" i="1"/>
  <c r="HU48" i="1"/>
  <c r="HU47" i="1"/>
  <c r="HU46" i="1"/>
  <c r="HU45" i="1"/>
  <c r="HU44" i="1"/>
  <c r="HU43" i="1"/>
  <c r="HU42" i="1"/>
  <c r="HU41" i="1"/>
  <c r="HU40" i="1"/>
  <c r="HU39" i="1"/>
  <c r="HU38" i="1"/>
  <c r="HU37" i="1"/>
  <c r="HU36" i="1"/>
  <c r="HU35" i="1"/>
  <c r="HU34" i="1"/>
  <c r="HU33" i="1"/>
  <c r="HU32" i="1"/>
  <c r="HU31" i="1"/>
  <c r="HU30" i="1"/>
  <c r="HU29" i="1"/>
  <c r="HU28" i="1"/>
  <c r="HU27" i="1"/>
  <c r="HU26" i="1"/>
  <c r="HU25" i="1"/>
  <c r="HU24" i="1"/>
  <c r="HU23" i="1"/>
  <c r="HU22" i="1"/>
  <c r="HU21" i="1"/>
  <c r="HU20" i="1"/>
  <c r="HU19" i="1"/>
  <c r="HU18" i="1"/>
  <c r="HU17" i="1"/>
  <c r="HU16" i="1"/>
  <c r="HU15" i="1"/>
  <c r="HU14" i="1"/>
  <c r="HU13" i="1"/>
  <c r="HU12" i="1"/>
  <c r="HU11" i="1"/>
  <c r="HU10" i="1"/>
  <c r="HU9" i="1"/>
  <c r="HU8" i="1"/>
  <c r="HU7" i="1"/>
  <c r="T102" i="1" l="1"/>
  <c r="T92" i="1"/>
  <c r="Q140" i="1"/>
  <c r="Q29" i="1"/>
  <c r="T198" i="1"/>
  <c r="T106" i="1"/>
  <c r="T193" i="1"/>
  <c r="T60" i="1"/>
  <c r="IC28" i="1"/>
  <c r="IF28" i="1"/>
  <c r="Z34" i="26"/>
  <c r="Z34" i="28"/>
  <c r="Z34" i="27"/>
  <c r="W34" i="25"/>
  <c r="Q188" i="1"/>
  <c r="Q135" i="1"/>
  <c r="Q137" i="1"/>
  <c r="Q80" i="1"/>
  <c r="T110" i="1"/>
  <c r="T181" i="1"/>
  <c r="T99" i="1"/>
  <c r="T61" i="1"/>
  <c r="T27" i="1"/>
  <c r="T25" i="1"/>
  <c r="T127" i="1"/>
  <c r="T101" i="1"/>
  <c r="T201" i="1"/>
  <c r="T103" i="1"/>
  <c r="T179" i="1"/>
  <c r="T187" i="1"/>
  <c r="T63" i="1"/>
  <c r="T96" i="1"/>
  <c r="T190" i="1"/>
  <c r="T72" i="1"/>
  <c r="IF12" i="1"/>
  <c r="IC12" i="1"/>
  <c r="Z18" i="26"/>
  <c r="Z18" i="27"/>
  <c r="Z18" i="28"/>
  <c r="W18" i="25"/>
  <c r="O126" i="1"/>
  <c r="L126" i="1" s="1"/>
  <c r="IJ126" i="1" s="1"/>
  <c r="IL126" i="1" s="1"/>
  <c r="IN126" i="1" s="1"/>
  <c r="O11" i="1"/>
  <c r="L11" i="1" s="1"/>
  <c r="IJ11" i="1" s="1"/>
  <c r="IL11" i="1" s="1"/>
  <c r="IN11" i="1" s="1"/>
  <c r="Q133" i="1"/>
  <c r="Q70" i="1"/>
  <c r="Q7" i="1"/>
  <c r="T183" i="1"/>
  <c r="T177" i="1"/>
  <c r="IF86" i="1"/>
  <c r="IC86" i="1"/>
  <c r="W92" i="25"/>
  <c r="Z92" i="28"/>
  <c r="Z92" i="27"/>
  <c r="Z92" i="26"/>
  <c r="IF15" i="1"/>
  <c r="IC15" i="1"/>
  <c r="Z21" i="28"/>
  <c r="Z21" i="27"/>
  <c r="Z21" i="26"/>
  <c r="W21" i="25"/>
  <c r="IC178" i="1"/>
  <c r="IF178" i="1"/>
  <c r="Z184" i="28"/>
  <c r="Z184" i="26"/>
  <c r="Z184" i="27"/>
  <c r="W184" i="25"/>
  <c r="Q176" i="1"/>
  <c r="Q130" i="1"/>
  <c r="O98" i="1"/>
  <c r="L98" i="1" s="1"/>
  <c r="IJ98" i="1" s="1"/>
  <c r="IL98" i="1" s="1"/>
  <c r="IN98" i="1" s="1"/>
  <c r="O34" i="1"/>
  <c r="L34" i="1" s="1"/>
  <c r="IJ34" i="1" s="1"/>
  <c r="IL34" i="1" s="1"/>
  <c r="IN34" i="1" s="1"/>
  <c r="Q139" i="1"/>
  <c r="Q175" i="1"/>
  <c r="IF138" i="1"/>
  <c r="Z144" i="28"/>
  <c r="IC138" i="1"/>
  <c r="Z144" i="26"/>
  <c r="Z144" i="27"/>
  <c r="W144" i="25"/>
  <c r="Q14" i="1"/>
  <c r="Q23" i="1"/>
  <c r="T136" i="1"/>
  <c r="T20" i="1"/>
  <c r="IF89" i="1"/>
  <c r="IC89" i="1"/>
  <c r="W95" i="25"/>
  <c r="Z95" i="28"/>
  <c r="Z95" i="27"/>
  <c r="Z95" i="26"/>
  <c r="O165" i="1"/>
  <c r="L165" i="1" s="1"/>
  <c r="IJ165" i="1" s="1"/>
  <c r="IL165" i="1" s="1"/>
  <c r="IN165" i="1" s="1"/>
  <c r="O32" i="1"/>
  <c r="L32" i="1" s="1"/>
  <c r="IJ32" i="1" s="1"/>
  <c r="IL32" i="1" s="1"/>
  <c r="IN32" i="1" s="1"/>
  <c r="Q164" i="1"/>
  <c r="Q132" i="1"/>
  <c r="T13" i="1"/>
  <c r="T31" i="1"/>
  <c r="O170" i="1"/>
  <c r="L170" i="1" s="1"/>
  <c r="IJ170" i="1" s="1"/>
  <c r="IL170" i="1" s="1"/>
  <c r="IN170" i="1" s="1"/>
  <c r="O65" i="1"/>
  <c r="L65" i="1" s="1"/>
  <c r="IJ65" i="1" s="1"/>
  <c r="IL65" i="1" s="1"/>
  <c r="IN65" i="1" s="1"/>
  <c r="Q85" i="1"/>
  <c r="Q9" i="1"/>
  <c r="T107" i="1"/>
  <c r="T162" i="1"/>
  <c r="T10" i="1"/>
  <c r="O131" i="1"/>
  <c r="L131" i="1" s="1"/>
  <c r="IJ131" i="1" s="1"/>
  <c r="IL131" i="1" s="1"/>
  <c r="IN131" i="1" s="1"/>
  <c r="O24" i="1"/>
  <c r="L24" i="1" s="1"/>
  <c r="IJ24" i="1" s="1"/>
  <c r="IL24" i="1" s="1"/>
  <c r="IN24" i="1" s="1"/>
  <c r="O8" i="1"/>
  <c r="L8" i="1" s="1"/>
  <c r="IJ8" i="1" s="1"/>
  <c r="IL8" i="1" s="1"/>
  <c r="IN8" i="1" s="1"/>
  <c r="O19" i="1"/>
  <c r="L19" i="1" s="1"/>
  <c r="IJ19" i="1" s="1"/>
  <c r="IL19" i="1" s="1"/>
  <c r="IN19" i="1" s="1"/>
  <c r="Q197" i="1"/>
  <c r="Q48" i="1"/>
  <c r="T196" i="1"/>
  <c r="T180" i="1"/>
  <c r="T95" i="1"/>
  <c r="IF194" i="1"/>
  <c r="IC194" i="1"/>
  <c r="W200" i="25"/>
  <c r="Z200" i="28"/>
  <c r="Z200" i="27"/>
  <c r="Z200" i="26"/>
  <c r="Q51" i="1"/>
  <c r="Q50" i="1"/>
  <c r="IC143" i="1"/>
  <c r="IF143" i="1"/>
  <c r="Z149" i="28"/>
  <c r="W149" i="25"/>
  <c r="Z149" i="26"/>
  <c r="Z149" i="27"/>
  <c r="T192" i="1"/>
  <c r="T79" i="1"/>
  <c r="T58" i="1"/>
  <c r="IF189" i="1"/>
  <c r="IC189" i="1"/>
  <c r="W195" i="25"/>
  <c r="Z195" i="28"/>
  <c r="Z195" i="27"/>
  <c r="Z195" i="26"/>
  <c r="T119" i="1"/>
  <c r="T47" i="1"/>
  <c r="T36" i="1"/>
  <c r="T191" i="1"/>
  <c r="T81" i="1"/>
  <c r="Q53" i="1"/>
  <c r="Q44" i="1"/>
  <c r="IF120" i="1"/>
  <c r="IC120" i="1"/>
  <c r="Z126" i="28"/>
  <c r="W126" i="25"/>
  <c r="Z126" i="27"/>
  <c r="Z126" i="26"/>
  <c r="T94" i="1"/>
  <c r="T57" i="1"/>
  <c r="O42" i="1"/>
  <c r="L42" i="1" s="1"/>
  <c r="IJ42" i="1" s="1"/>
  <c r="IL42" i="1" s="1"/>
  <c r="IN42" i="1" s="1"/>
  <c r="O38" i="1"/>
  <c r="L38" i="1" s="1"/>
  <c r="IJ38" i="1" s="1"/>
  <c r="IL38" i="1" s="1"/>
  <c r="IN38" i="1" s="1"/>
  <c r="IF41" i="1"/>
  <c r="IC41" i="1"/>
  <c r="W47" i="25"/>
  <c r="Z47" i="28"/>
  <c r="Z47" i="27"/>
  <c r="Z47" i="26"/>
  <c r="Q46" i="1"/>
  <c r="Q64" i="1"/>
  <c r="Q68" i="1"/>
  <c r="Q52" i="1"/>
  <c r="O168" i="1"/>
  <c r="L168" i="1" s="1"/>
  <c r="IJ168" i="1" s="1"/>
  <c r="IL168" i="1" s="1"/>
  <c r="IN168" i="1" s="1"/>
  <c r="O163" i="1"/>
  <c r="L163" i="1" s="1"/>
  <c r="IJ163" i="1" s="1"/>
  <c r="IL163" i="1" s="1"/>
  <c r="IN163" i="1" s="1"/>
  <c r="O167" i="1"/>
  <c r="L167" i="1" s="1"/>
  <c r="IJ167" i="1" s="1"/>
  <c r="IL167" i="1" s="1"/>
  <c r="IN167" i="1" s="1"/>
  <c r="O74" i="1"/>
  <c r="L74" i="1" s="1"/>
  <c r="IJ74" i="1" s="1"/>
  <c r="IL74" i="1" s="1"/>
  <c r="IN74" i="1" s="1"/>
  <c r="IF148" i="1"/>
  <c r="IC148" i="1"/>
  <c r="Z154" i="27"/>
  <c r="Z154" i="28"/>
  <c r="W154" i="25"/>
  <c r="Z154" i="26"/>
  <c r="T82" i="1"/>
  <c r="T84" i="1"/>
  <c r="IC73" i="1"/>
  <c r="IF73" i="1"/>
  <c r="W79" i="25"/>
  <c r="Z79" i="28"/>
  <c r="Z79" i="27"/>
  <c r="Z79" i="26"/>
  <c r="Q171" i="1"/>
  <c r="Q123" i="1"/>
  <c r="Q90" i="1"/>
  <c r="T146" i="1"/>
  <c r="T125" i="1"/>
  <c r="T45" i="1"/>
  <c r="O117" i="1"/>
  <c r="L117" i="1" s="1"/>
  <c r="O144" i="1"/>
  <c r="L144" i="1" s="1"/>
  <c r="IJ144" i="1" s="1"/>
  <c r="IL144" i="1" s="1"/>
  <c r="IN144" i="1" s="1"/>
  <c r="Q155" i="1"/>
  <c r="Q124" i="1"/>
  <c r="Q154" i="1"/>
  <c r="Q157" i="1"/>
  <c r="O200" i="1"/>
  <c r="L200" i="1" s="1"/>
  <c r="IJ200" i="1" s="1"/>
  <c r="IL200" i="1" s="1"/>
  <c r="IN200" i="1" s="1"/>
  <c r="O113" i="1"/>
  <c r="L113" i="1" s="1"/>
  <c r="IJ113" i="1" s="1"/>
  <c r="IL113" i="1" s="1"/>
  <c r="IN113" i="1" s="1"/>
  <c r="O158" i="1"/>
  <c r="L158" i="1" s="1"/>
  <c r="IJ158" i="1" s="1"/>
  <c r="IL158" i="1" s="1"/>
  <c r="IN158" i="1" s="1"/>
  <c r="T116" i="1"/>
  <c r="T71" i="1"/>
  <c r="O152" i="1"/>
  <c r="L152" i="1" s="1"/>
  <c r="IJ152" i="1" s="1"/>
  <c r="IL152" i="1" s="1"/>
  <c r="IN152" i="1" s="1"/>
  <c r="O145" i="1"/>
  <c r="L145" i="1" s="1"/>
  <c r="IJ145" i="1" s="1"/>
  <c r="IL145" i="1" s="1"/>
  <c r="IN145" i="1" s="1"/>
  <c r="O97" i="1"/>
  <c r="L97" i="1" s="1"/>
  <c r="O30" i="1"/>
  <c r="L30" i="1" s="1"/>
  <c r="IJ30" i="1" s="1"/>
  <c r="IL30" i="1" s="1"/>
  <c r="IN30" i="1" s="1"/>
  <c r="T140" i="1"/>
  <c r="T29" i="1"/>
  <c r="T188" i="1"/>
  <c r="T135" i="1"/>
  <c r="T137" i="1"/>
  <c r="T80" i="1"/>
  <c r="IF16" i="1"/>
  <c r="IC16" i="1"/>
  <c r="Z22" i="26"/>
  <c r="Z22" i="28"/>
  <c r="Z22" i="27"/>
  <c r="W22" i="25"/>
  <c r="Q126" i="1"/>
  <c r="Q11" i="1"/>
  <c r="T133" i="1"/>
  <c r="T7" i="1"/>
  <c r="T70" i="1"/>
  <c r="IF185" i="1"/>
  <c r="IC185" i="1"/>
  <c r="Z191" i="28"/>
  <c r="Z191" i="26"/>
  <c r="Z191" i="27"/>
  <c r="W191" i="25"/>
  <c r="O184" i="1"/>
  <c r="L184" i="1" s="1"/>
  <c r="IJ184" i="1" s="1"/>
  <c r="IL184" i="1" s="1"/>
  <c r="IN184" i="1" s="1"/>
  <c r="O22" i="1"/>
  <c r="L22" i="1" s="1"/>
  <c r="IJ22" i="1" s="1"/>
  <c r="IL22" i="1" s="1"/>
  <c r="IN22" i="1" s="1"/>
  <c r="T176" i="1"/>
  <c r="T130" i="1"/>
  <c r="IC173" i="1"/>
  <c r="IF173" i="1"/>
  <c r="Z179" i="28"/>
  <c r="Z179" i="27"/>
  <c r="Z179" i="26"/>
  <c r="W179" i="25"/>
  <c r="Q98" i="1"/>
  <c r="Q34" i="1"/>
  <c r="T175" i="1"/>
  <c r="T139" i="1"/>
  <c r="O104" i="1"/>
  <c r="L104" i="1" s="1"/>
  <c r="IJ104" i="1" s="1"/>
  <c r="IL104" i="1" s="1"/>
  <c r="IN104" i="1" s="1"/>
  <c r="O105" i="1"/>
  <c r="L105" i="1" s="1"/>
  <c r="IJ105" i="1" s="1"/>
  <c r="IL105" i="1" s="1"/>
  <c r="IN105" i="1" s="1"/>
  <c r="O111" i="1"/>
  <c r="L111" i="1" s="1"/>
  <c r="IJ111" i="1" s="1"/>
  <c r="IL111" i="1" s="1"/>
  <c r="IN111" i="1" s="1"/>
  <c r="O18" i="1"/>
  <c r="L18" i="1" s="1"/>
  <c r="IJ18" i="1" s="1"/>
  <c r="IL18" i="1" s="1"/>
  <c r="IN18" i="1" s="1"/>
  <c r="T14" i="1"/>
  <c r="T23" i="1"/>
  <c r="IC134" i="1"/>
  <c r="IF134" i="1"/>
  <c r="Z140" i="28"/>
  <c r="Z140" i="26"/>
  <c r="Z140" i="27"/>
  <c r="W140" i="25"/>
  <c r="Q165" i="1"/>
  <c r="Q32" i="1"/>
  <c r="T164" i="1"/>
  <c r="T132" i="1"/>
  <c r="O128" i="1"/>
  <c r="L128" i="1" s="1"/>
  <c r="IJ128" i="1" s="1"/>
  <c r="IL128" i="1" s="1"/>
  <c r="IN128" i="1" s="1"/>
  <c r="O129" i="1"/>
  <c r="L129" i="1" s="1"/>
  <c r="IJ129" i="1" s="1"/>
  <c r="IL129" i="1" s="1"/>
  <c r="IN129" i="1" s="1"/>
  <c r="O26" i="1"/>
  <c r="L26" i="1" s="1"/>
  <c r="IJ26" i="1" s="1"/>
  <c r="IL26" i="1" s="1"/>
  <c r="IN26" i="1" s="1"/>
  <c r="Q170" i="1"/>
  <c r="Q65" i="1"/>
  <c r="T85" i="1"/>
  <c r="T9" i="1"/>
  <c r="O161" i="1"/>
  <c r="L161" i="1" s="1"/>
  <c r="IJ161" i="1" s="1"/>
  <c r="IL161" i="1" s="1"/>
  <c r="IN161" i="1" s="1"/>
  <c r="O159" i="1"/>
  <c r="L159" i="1" s="1"/>
  <c r="IJ159" i="1" s="1"/>
  <c r="IL159" i="1" s="1"/>
  <c r="IN159" i="1" s="1"/>
  <c r="O93" i="1"/>
  <c r="L93" i="1" s="1"/>
  <c r="IJ93" i="1" s="1"/>
  <c r="IL93" i="1" s="1"/>
  <c r="IN93" i="1" s="1"/>
  <c r="O76" i="1"/>
  <c r="L76" i="1" s="1"/>
  <c r="IJ76" i="1" s="1"/>
  <c r="IL76" i="1" s="1"/>
  <c r="IN76" i="1" s="1"/>
  <c r="IF62" i="1"/>
  <c r="IC62" i="1"/>
  <c r="Z68" i="28"/>
  <c r="Z68" i="26"/>
  <c r="Z68" i="27"/>
  <c r="W68" i="25"/>
  <c r="Q131" i="1"/>
  <c r="Q19" i="1"/>
  <c r="Q24" i="1"/>
  <c r="Q8" i="1"/>
  <c r="T197" i="1"/>
  <c r="T48" i="1"/>
  <c r="IF49" i="1"/>
  <c r="W55" i="25"/>
  <c r="Z55" i="28"/>
  <c r="IC49" i="1"/>
  <c r="Z55" i="27"/>
  <c r="Z55" i="26"/>
  <c r="T50" i="1"/>
  <c r="T51" i="1"/>
  <c r="O169" i="1"/>
  <c r="L169" i="1" s="1"/>
  <c r="IJ169" i="1" s="1"/>
  <c r="IL169" i="1" s="1"/>
  <c r="IN169" i="1" s="1"/>
  <c r="O67" i="1"/>
  <c r="L67" i="1" s="1"/>
  <c r="IJ67" i="1" s="1"/>
  <c r="IL67" i="1" s="1"/>
  <c r="IN67" i="1" s="1"/>
  <c r="O121" i="1"/>
  <c r="L121" i="1" s="1"/>
  <c r="IJ121" i="1" s="1"/>
  <c r="IL121" i="1" s="1"/>
  <c r="IN121" i="1" s="1"/>
  <c r="O142" i="1"/>
  <c r="L142" i="1" s="1"/>
  <c r="IJ142" i="1" s="1"/>
  <c r="IL142" i="1" s="1"/>
  <c r="IN142" i="1" s="1"/>
  <c r="O40" i="1"/>
  <c r="L40" i="1" s="1"/>
  <c r="IJ40" i="1" s="1"/>
  <c r="IL40" i="1" s="1"/>
  <c r="IN40" i="1" s="1"/>
  <c r="T44" i="1"/>
  <c r="T53" i="1"/>
  <c r="IF149" i="1"/>
  <c r="IC149" i="1"/>
  <c r="Z155" i="28"/>
  <c r="Z155" i="26"/>
  <c r="Z155" i="27"/>
  <c r="W155" i="25"/>
  <c r="IC83" i="1"/>
  <c r="IF83" i="1"/>
  <c r="Z89" i="28"/>
  <c r="Z89" i="26"/>
  <c r="Z89" i="27"/>
  <c r="W89" i="25"/>
  <c r="IF118" i="1"/>
  <c r="IC118" i="1"/>
  <c r="Z124" i="28"/>
  <c r="Z124" i="27"/>
  <c r="Z124" i="26"/>
  <c r="W124" i="25"/>
  <c r="O91" i="1"/>
  <c r="L91" i="1" s="1"/>
  <c r="IJ91" i="1" s="1"/>
  <c r="IL91" i="1" s="1"/>
  <c r="IN91" i="1" s="1"/>
  <c r="O172" i="1"/>
  <c r="L172" i="1" s="1"/>
  <c r="IJ172" i="1" s="1"/>
  <c r="IL172" i="1" s="1"/>
  <c r="IN172" i="1" s="1"/>
  <c r="O174" i="1"/>
  <c r="L174" i="1" s="1"/>
  <c r="IJ174" i="1" s="1"/>
  <c r="IL174" i="1" s="1"/>
  <c r="IN174" i="1" s="1"/>
  <c r="O59" i="1"/>
  <c r="L59" i="1" s="1"/>
  <c r="IJ59" i="1" s="1"/>
  <c r="IL59" i="1" s="1"/>
  <c r="IN59" i="1" s="1"/>
  <c r="O75" i="1"/>
  <c r="L75" i="1" s="1"/>
  <c r="IJ75" i="1" s="1"/>
  <c r="IL75" i="1" s="1"/>
  <c r="IN75" i="1" s="1"/>
  <c r="Q38" i="1"/>
  <c r="Q42" i="1"/>
  <c r="IC39" i="1"/>
  <c r="IF39" i="1"/>
  <c r="W45" i="25"/>
  <c r="Z45" i="28"/>
  <c r="Z45" i="27"/>
  <c r="Z45" i="26"/>
  <c r="T46" i="1"/>
  <c r="T64" i="1"/>
  <c r="T68" i="1"/>
  <c r="T52" i="1"/>
  <c r="O88" i="1"/>
  <c r="L88" i="1" s="1"/>
  <c r="IJ88" i="1" s="1"/>
  <c r="IL88" i="1" s="1"/>
  <c r="IN88" i="1" s="1"/>
  <c r="O37" i="1"/>
  <c r="L37" i="1" s="1"/>
  <c r="IJ37" i="1" s="1"/>
  <c r="IL37" i="1" s="1"/>
  <c r="IN37" i="1" s="1"/>
  <c r="Q167" i="1"/>
  <c r="Q168" i="1"/>
  <c r="Q163" i="1"/>
  <c r="Q74" i="1"/>
  <c r="IF166" i="1"/>
  <c r="IC166" i="1"/>
  <c r="Z172" i="28"/>
  <c r="Z172" i="27"/>
  <c r="Z172" i="26"/>
  <c r="W172" i="25"/>
  <c r="T171" i="1"/>
  <c r="T123" i="1"/>
  <c r="T90" i="1"/>
  <c r="O160" i="1"/>
  <c r="L160" i="1" s="1"/>
  <c r="IJ160" i="1" s="1"/>
  <c r="IL160" i="1" s="1"/>
  <c r="IN160" i="1" s="1"/>
  <c r="O87" i="1"/>
  <c r="L87" i="1" s="1"/>
  <c r="IJ87" i="1" s="1"/>
  <c r="IL87" i="1" s="1"/>
  <c r="IN87" i="1" s="1"/>
  <c r="Q144" i="1"/>
  <c r="Q117" i="1"/>
  <c r="T157" i="1"/>
  <c r="T155" i="1"/>
  <c r="T124" i="1"/>
  <c r="T154" i="1"/>
  <c r="IC151" i="1"/>
  <c r="IF151" i="1"/>
  <c r="Z157" i="28"/>
  <c r="W157" i="25"/>
  <c r="Z157" i="27"/>
  <c r="Z157" i="26"/>
  <c r="Q113" i="1"/>
  <c r="Q158" i="1"/>
  <c r="Q200" i="1"/>
  <c r="O147" i="1"/>
  <c r="L147" i="1" s="1"/>
  <c r="IJ147" i="1" s="1"/>
  <c r="IL147" i="1" s="1"/>
  <c r="IN147" i="1" s="1"/>
  <c r="O115" i="1"/>
  <c r="L115" i="1" s="1"/>
  <c r="IJ115" i="1" s="1"/>
  <c r="IL115" i="1" s="1"/>
  <c r="IN115" i="1" s="1"/>
  <c r="O156" i="1"/>
  <c r="L156" i="1" s="1"/>
  <c r="IJ156" i="1" s="1"/>
  <c r="IL156" i="1" s="1"/>
  <c r="IN156" i="1" s="1"/>
  <c r="O66" i="1"/>
  <c r="L66" i="1" s="1"/>
  <c r="IJ66" i="1" s="1"/>
  <c r="IL66" i="1" s="1"/>
  <c r="IN66" i="1" s="1"/>
  <c r="Q145" i="1"/>
  <c r="Q152" i="1"/>
  <c r="O102" i="1"/>
  <c r="L102" i="1" s="1"/>
  <c r="IJ102" i="1" s="1"/>
  <c r="IL102" i="1" s="1"/>
  <c r="IN102" i="1" s="1"/>
  <c r="O92" i="1"/>
  <c r="L92" i="1" s="1"/>
  <c r="IJ92" i="1" s="1"/>
  <c r="IL92" i="1" s="1"/>
  <c r="IN92" i="1" s="1"/>
  <c r="Q97" i="1"/>
  <c r="Q30" i="1"/>
  <c r="O106" i="1"/>
  <c r="L106" i="1" s="1"/>
  <c r="IJ106" i="1" s="1"/>
  <c r="IL106" i="1" s="1"/>
  <c r="IN106" i="1" s="1"/>
  <c r="O193" i="1"/>
  <c r="L193" i="1" s="1"/>
  <c r="IJ193" i="1" s="1"/>
  <c r="IL193" i="1" s="1"/>
  <c r="IN193" i="1" s="1"/>
  <c r="O198" i="1"/>
  <c r="L198" i="1" s="1"/>
  <c r="IJ198" i="1" s="1"/>
  <c r="IL198" i="1" s="1"/>
  <c r="IN198" i="1" s="1"/>
  <c r="O60" i="1"/>
  <c r="L60" i="1" s="1"/>
  <c r="IJ60" i="1" s="1"/>
  <c r="IL60" i="1" s="1"/>
  <c r="IN60" i="1" s="1"/>
  <c r="O99" i="1"/>
  <c r="L99" i="1" s="1"/>
  <c r="IJ99" i="1" s="1"/>
  <c r="IL99" i="1" s="1"/>
  <c r="IN99" i="1" s="1"/>
  <c r="O110" i="1"/>
  <c r="L110" i="1" s="1"/>
  <c r="IJ110" i="1" s="1"/>
  <c r="IL110" i="1" s="1"/>
  <c r="IN110" i="1" s="1"/>
  <c r="O27" i="1"/>
  <c r="L27" i="1" s="1"/>
  <c r="IJ27" i="1" s="1"/>
  <c r="IL27" i="1" s="1"/>
  <c r="IN27" i="1" s="1"/>
  <c r="O25" i="1"/>
  <c r="L25" i="1" s="1"/>
  <c r="IJ25" i="1" s="1"/>
  <c r="IL25" i="1" s="1"/>
  <c r="IN25" i="1" s="1"/>
  <c r="O181" i="1"/>
  <c r="L181" i="1" s="1"/>
  <c r="IJ181" i="1" s="1"/>
  <c r="IL181" i="1" s="1"/>
  <c r="IN181" i="1" s="1"/>
  <c r="O61" i="1"/>
  <c r="L61" i="1" s="1"/>
  <c r="IJ61" i="1" s="1"/>
  <c r="IL61" i="1" s="1"/>
  <c r="IN61" i="1" s="1"/>
  <c r="O179" i="1"/>
  <c r="L179" i="1" s="1"/>
  <c r="IJ179" i="1" s="1"/>
  <c r="IL179" i="1" s="1"/>
  <c r="IN179" i="1" s="1"/>
  <c r="O127" i="1"/>
  <c r="L127" i="1" s="1"/>
  <c r="IJ127" i="1" s="1"/>
  <c r="IL127" i="1" s="1"/>
  <c r="IN127" i="1" s="1"/>
  <c r="O101" i="1"/>
  <c r="L101" i="1" s="1"/>
  <c r="IJ101" i="1" s="1"/>
  <c r="IL101" i="1" s="1"/>
  <c r="IN101" i="1" s="1"/>
  <c r="O201" i="1"/>
  <c r="L201" i="1" s="1"/>
  <c r="IJ201" i="1" s="1"/>
  <c r="IL201" i="1" s="1"/>
  <c r="IN201" i="1" s="1"/>
  <c r="O103" i="1"/>
  <c r="L103" i="1" s="1"/>
  <c r="IJ103" i="1" s="1"/>
  <c r="IL103" i="1" s="1"/>
  <c r="IN103" i="1" s="1"/>
  <c r="O187" i="1"/>
  <c r="L187" i="1" s="1"/>
  <c r="IJ187" i="1" s="1"/>
  <c r="IL187" i="1" s="1"/>
  <c r="IN187" i="1" s="1"/>
  <c r="O63" i="1"/>
  <c r="L63" i="1" s="1"/>
  <c r="IJ63" i="1" s="1"/>
  <c r="IL63" i="1" s="1"/>
  <c r="IN63" i="1" s="1"/>
  <c r="O96" i="1"/>
  <c r="L96" i="1" s="1"/>
  <c r="IJ96" i="1" s="1"/>
  <c r="IL96" i="1" s="1"/>
  <c r="IN96" i="1" s="1"/>
  <c r="O190" i="1"/>
  <c r="L190" i="1" s="1"/>
  <c r="IJ190" i="1" s="1"/>
  <c r="IL190" i="1" s="1"/>
  <c r="IN190" i="1" s="1"/>
  <c r="O72" i="1"/>
  <c r="L72" i="1" s="1"/>
  <c r="IJ72" i="1" s="1"/>
  <c r="IL72" i="1" s="1"/>
  <c r="IN72" i="1" s="1"/>
  <c r="T126" i="1"/>
  <c r="T11" i="1"/>
  <c r="O177" i="1"/>
  <c r="L177" i="1" s="1"/>
  <c r="IJ177" i="1" s="1"/>
  <c r="IL177" i="1" s="1"/>
  <c r="IN177" i="1" s="1"/>
  <c r="O183" i="1"/>
  <c r="L183" i="1" s="1"/>
  <c r="IJ183" i="1" s="1"/>
  <c r="IL183" i="1" s="1"/>
  <c r="IN183" i="1" s="1"/>
  <c r="IF21" i="1"/>
  <c r="IC21" i="1"/>
  <c r="Z27" i="27"/>
  <c r="Z27" i="26"/>
  <c r="Z27" i="28"/>
  <c r="W27" i="25"/>
  <c r="Q184" i="1"/>
  <c r="Q22" i="1"/>
  <c r="T98" i="1"/>
  <c r="T34" i="1"/>
  <c r="Q104" i="1"/>
  <c r="Q105" i="1"/>
  <c r="Q111" i="1"/>
  <c r="Q18" i="1"/>
  <c r="O136" i="1"/>
  <c r="L136" i="1" s="1"/>
  <c r="IJ136" i="1" s="1"/>
  <c r="IL136" i="1" s="1"/>
  <c r="IN136" i="1" s="1"/>
  <c r="O20" i="1"/>
  <c r="L20" i="1" s="1"/>
  <c r="IJ20" i="1" s="1"/>
  <c r="IL20" i="1" s="1"/>
  <c r="IN20" i="1" s="1"/>
  <c r="T165" i="1"/>
  <c r="T32" i="1"/>
  <c r="O13" i="1"/>
  <c r="L13" i="1" s="1"/>
  <c r="IJ13" i="1" s="1"/>
  <c r="IL13" i="1" s="1"/>
  <c r="IN13" i="1" s="1"/>
  <c r="O31" i="1"/>
  <c r="L31" i="1" s="1"/>
  <c r="IJ31" i="1" s="1"/>
  <c r="IL31" i="1" s="1"/>
  <c r="IN31" i="1" s="1"/>
  <c r="Q128" i="1"/>
  <c r="Q129" i="1"/>
  <c r="Q26" i="1"/>
  <c r="T170" i="1"/>
  <c r="T65" i="1"/>
  <c r="O107" i="1"/>
  <c r="L107" i="1" s="1"/>
  <c r="IJ107" i="1" s="1"/>
  <c r="IL107" i="1" s="1"/>
  <c r="IN107" i="1" s="1"/>
  <c r="O162" i="1"/>
  <c r="L162" i="1" s="1"/>
  <c r="IJ162" i="1" s="1"/>
  <c r="IL162" i="1" s="1"/>
  <c r="IN162" i="1" s="1"/>
  <c r="O10" i="1"/>
  <c r="L10" i="1" s="1"/>
  <c r="IJ10" i="1" s="1"/>
  <c r="IL10" i="1" s="1"/>
  <c r="IN10" i="1" s="1"/>
  <c r="Q93" i="1"/>
  <c r="Q161" i="1"/>
  <c r="Q159" i="1"/>
  <c r="Q76" i="1"/>
  <c r="IF17" i="1"/>
  <c r="IC17" i="1"/>
  <c r="W23" i="25"/>
  <c r="Z23" i="27"/>
  <c r="Z23" i="28"/>
  <c r="Z23" i="26"/>
  <c r="T131" i="1"/>
  <c r="T19" i="1"/>
  <c r="T24" i="1"/>
  <c r="T8" i="1"/>
  <c r="O196" i="1"/>
  <c r="L196" i="1" s="1"/>
  <c r="IJ196" i="1" s="1"/>
  <c r="IL196" i="1" s="1"/>
  <c r="IN196" i="1" s="1"/>
  <c r="O180" i="1"/>
  <c r="L180" i="1" s="1"/>
  <c r="IJ180" i="1" s="1"/>
  <c r="IL180" i="1" s="1"/>
  <c r="IN180" i="1" s="1"/>
  <c r="O95" i="1"/>
  <c r="L95" i="1" s="1"/>
  <c r="IJ95" i="1" s="1"/>
  <c r="IL95" i="1" s="1"/>
  <c r="IN95" i="1" s="1"/>
  <c r="IF199" i="1"/>
  <c r="IC199" i="1"/>
  <c r="Z205" i="26"/>
  <c r="Z205" i="28"/>
  <c r="Z205" i="27"/>
  <c r="W205" i="25"/>
  <c r="IF150" i="1"/>
  <c r="IC150" i="1"/>
  <c r="W156" i="25"/>
  <c r="Z156" i="28"/>
  <c r="Z156" i="27"/>
  <c r="Z156" i="26"/>
  <c r="Q169" i="1"/>
  <c r="Q67" i="1"/>
  <c r="O192" i="1"/>
  <c r="L192" i="1" s="1"/>
  <c r="IJ192" i="1" s="1"/>
  <c r="IL192" i="1" s="1"/>
  <c r="IN192" i="1" s="1"/>
  <c r="O79" i="1"/>
  <c r="L79" i="1" s="1"/>
  <c r="IJ79" i="1" s="1"/>
  <c r="IL79" i="1" s="1"/>
  <c r="IN79" i="1" s="1"/>
  <c r="O58" i="1"/>
  <c r="L58" i="1" s="1"/>
  <c r="IJ58" i="1" s="1"/>
  <c r="IL58" i="1" s="1"/>
  <c r="IN58" i="1" s="1"/>
  <c r="Q142" i="1"/>
  <c r="Q121" i="1"/>
  <c r="Q40" i="1"/>
  <c r="O119" i="1"/>
  <c r="L119" i="1" s="1"/>
  <c r="IJ119" i="1" s="1"/>
  <c r="IL119" i="1" s="1"/>
  <c r="IN119" i="1" s="1"/>
  <c r="O47" i="1"/>
  <c r="L47" i="1" s="1"/>
  <c r="IJ47" i="1" s="1"/>
  <c r="IL47" i="1" s="1"/>
  <c r="IN47" i="1" s="1"/>
  <c r="O36" i="1"/>
  <c r="L36" i="1" s="1"/>
  <c r="IJ36" i="1" s="1"/>
  <c r="IL36" i="1" s="1"/>
  <c r="IN36" i="1" s="1"/>
  <c r="O191" i="1"/>
  <c r="L191" i="1" s="1"/>
  <c r="IJ191" i="1" s="1"/>
  <c r="IL191" i="1" s="1"/>
  <c r="IN191" i="1" s="1"/>
  <c r="O81" i="1"/>
  <c r="L81" i="1" s="1"/>
  <c r="IF141" i="1"/>
  <c r="IC141" i="1"/>
  <c r="W147" i="25"/>
  <c r="Z147" i="28"/>
  <c r="Z147" i="27"/>
  <c r="Z147" i="26"/>
  <c r="IC182" i="1"/>
  <c r="IF182" i="1"/>
  <c r="W188" i="25"/>
  <c r="Z188" i="28"/>
  <c r="Z188" i="27"/>
  <c r="Z188" i="26"/>
  <c r="IC77" i="1"/>
  <c r="IF77" i="1"/>
  <c r="Z83" i="28"/>
  <c r="Z83" i="26"/>
  <c r="Z83" i="27"/>
  <c r="W83" i="25"/>
  <c r="O57" i="1"/>
  <c r="L57" i="1" s="1"/>
  <c r="IJ57" i="1" s="1"/>
  <c r="IL57" i="1" s="1"/>
  <c r="IN57" i="1" s="1"/>
  <c r="O94" i="1"/>
  <c r="L94" i="1" s="1"/>
  <c r="IJ94" i="1" s="1"/>
  <c r="IL94" i="1" s="1"/>
  <c r="IN94" i="1" s="1"/>
  <c r="Q91" i="1"/>
  <c r="Q172" i="1"/>
  <c r="Q174" i="1"/>
  <c r="Q75" i="1"/>
  <c r="Q59" i="1"/>
  <c r="T42" i="1"/>
  <c r="T38" i="1"/>
  <c r="Q88" i="1"/>
  <c r="Q37" i="1"/>
  <c r="T167" i="1"/>
  <c r="T168" i="1"/>
  <c r="T163" i="1"/>
  <c r="T74" i="1"/>
  <c r="O82" i="1"/>
  <c r="L82" i="1" s="1"/>
  <c r="IJ82" i="1" s="1"/>
  <c r="IL82" i="1" s="1"/>
  <c r="IN82" i="1" s="1"/>
  <c r="O84" i="1"/>
  <c r="L84" i="1" s="1"/>
  <c r="IJ84" i="1" s="1"/>
  <c r="IL84" i="1" s="1"/>
  <c r="IN84" i="1" s="1"/>
  <c r="O146" i="1"/>
  <c r="L146" i="1" s="1"/>
  <c r="IJ146" i="1" s="1"/>
  <c r="IL146" i="1" s="1"/>
  <c r="IN146" i="1" s="1"/>
  <c r="O125" i="1"/>
  <c r="L125" i="1" s="1"/>
  <c r="IJ125" i="1" s="1"/>
  <c r="IL125" i="1" s="1"/>
  <c r="IN125" i="1" s="1"/>
  <c r="O45" i="1"/>
  <c r="L45" i="1" s="1"/>
  <c r="IJ45" i="1" s="1"/>
  <c r="IL45" i="1" s="1"/>
  <c r="IN45" i="1" s="1"/>
  <c r="Q160" i="1"/>
  <c r="Q87" i="1"/>
  <c r="T117" i="1"/>
  <c r="T144" i="1"/>
  <c r="IF43" i="1"/>
  <c r="IC43" i="1"/>
  <c r="Z49" i="28"/>
  <c r="Z49" i="26"/>
  <c r="Z49" i="27"/>
  <c r="W49" i="25"/>
  <c r="T113" i="1"/>
  <c r="T158" i="1"/>
  <c r="T200" i="1"/>
  <c r="O116" i="1"/>
  <c r="L116" i="1" s="1"/>
  <c r="O71" i="1"/>
  <c r="L71" i="1" s="1"/>
  <c r="IJ71" i="1" s="1"/>
  <c r="IL71" i="1" s="1"/>
  <c r="IN71" i="1" s="1"/>
  <c r="Q156" i="1"/>
  <c r="Q147" i="1"/>
  <c r="Q115" i="1"/>
  <c r="Q66" i="1"/>
  <c r="T145" i="1"/>
  <c r="T152" i="1"/>
  <c r="Q92" i="1"/>
  <c r="Q102" i="1"/>
  <c r="T97" i="1"/>
  <c r="T30" i="1"/>
  <c r="O140" i="1"/>
  <c r="L140" i="1" s="1"/>
  <c r="IJ140" i="1" s="1"/>
  <c r="IL140" i="1" s="1"/>
  <c r="IN140" i="1" s="1"/>
  <c r="O29" i="1"/>
  <c r="L29" i="1" s="1"/>
  <c r="IJ29" i="1" s="1"/>
  <c r="IL29" i="1" s="1"/>
  <c r="IN29" i="1" s="1"/>
  <c r="Q106" i="1"/>
  <c r="Q193" i="1"/>
  <c r="Q198" i="1"/>
  <c r="Q60" i="1"/>
  <c r="O137" i="1"/>
  <c r="L137" i="1" s="1"/>
  <c r="IJ137" i="1" s="1"/>
  <c r="IL137" i="1" s="1"/>
  <c r="IN137" i="1" s="1"/>
  <c r="O188" i="1"/>
  <c r="L188" i="1" s="1"/>
  <c r="IJ188" i="1" s="1"/>
  <c r="IL188" i="1" s="1"/>
  <c r="IN188" i="1" s="1"/>
  <c r="O135" i="1"/>
  <c r="L135" i="1" s="1"/>
  <c r="IJ135" i="1" s="1"/>
  <c r="IL135" i="1" s="1"/>
  <c r="IN135" i="1" s="1"/>
  <c r="O80" i="1"/>
  <c r="L80" i="1" s="1"/>
  <c r="IJ80" i="1" s="1"/>
  <c r="IL80" i="1" s="1"/>
  <c r="IN80" i="1" s="1"/>
  <c r="Q110" i="1"/>
  <c r="Q181" i="1"/>
  <c r="Q99" i="1"/>
  <c r="Q27" i="1"/>
  <c r="Q61" i="1"/>
  <c r="Q25" i="1"/>
  <c r="IF112" i="1"/>
  <c r="Z118" i="27"/>
  <c r="IC112" i="1"/>
  <c r="W118" i="25"/>
  <c r="Z118" i="26"/>
  <c r="Z118" i="28"/>
  <c r="Q201" i="1"/>
  <c r="Q103" i="1"/>
  <c r="Q179" i="1"/>
  <c r="Q127" i="1"/>
  <c r="Q101" i="1"/>
  <c r="IF35" i="1"/>
  <c r="IC35" i="1"/>
  <c r="Z41" i="28"/>
  <c r="Z41" i="26"/>
  <c r="Z41" i="27"/>
  <c r="W41" i="25"/>
  <c r="Q187" i="1"/>
  <c r="Q63" i="1"/>
  <c r="IC100" i="1"/>
  <c r="IF100" i="1"/>
  <c r="Z106" i="28"/>
  <c r="W106" i="25"/>
  <c r="Z106" i="27"/>
  <c r="Z106" i="26"/>
  <c r="Q96" i="1"/>
  <c r="Q190" i="1"/>
  <c r="Q72" i="1"/>
  <c r="IF109" i="1"/>
  <c r="IC109" i="1"/>
  <c r="W115" i="25"/>
  <c r="Z115" i="28"/>
  <c r="Z115" i="27"/>
  <c r="Z115" i="26"/>
  <c r="O133" i="1"/>
  <c r="L133" i="1" s="1"/>
  <c r="IJ133" i="1" s="1"/>
  <c r="IL133" i="1" s="1"/>
  <c r="IN133" i="1" s="1"/>
  <c r="O7" i="1"/>
  <c r="L7" i="1" s="1"/>
  <c r="IJ7" i="1" s="1"/>
  <c r="IL7" i="1" s="1"/>
  <c r="O70" i="1"/>
  <c r="L70" i="1" s="1"/>
  <c r="IJ70" i="1" s="1"/>
  <c r="IL70" i="1" s="1"/>
  <c r="IN70" i="1" s="1"/>
  <c r="Q183" i="1"/>
  <c r="Q177" i="1"/>
  <c r="IF78" i="1"/>
  <c r="W84" i="25"/>
  <c r="IC78" i="1"/>
  <c r="Z84" i="28"/>
  <c r="Z84" i="27"/>
  <c r="Z84" i="26"/>
  <c r="T184" i="1"/>
  <c r="T22" i="1"/>
  <c r="IC108" i="1"/>
  <c r="IF108" i="1"/>
  <c r="Z114" i="27"/>
  <c r="W114" i="25"/>
  <c r="Z114" i="28"/>
  <c r="Z114" i="26"/>
  <c r="O176" i="1"/>
  <c r="L176" i="1" s="1"/>
  <c r="IJ176" i="1" s="1"/>
  <c r="IL176" i="1" s="1"/>
  <c r="IN176" i="1" s="1"/>
  <c r="O130" i="1"/>
  <c r="L130" i="1" s="1"/>
  <c r="IJ130" i="1" s="1"/>
  <c r="IL130" i="1" s="1"/>
  <c r="IN130" i="1" s="1"/>
  <c r="O175" i="1"/>
  <c r="L175" i="1" s="1"/>
  <c r="IJ175" i="1" s="1"/>
  <c r="IL175" i="1" s="1"/>
  <c r="IN175" i="1" s="1"/>
  <c r="O139" i="1"/>
  <c r="L139" i="1" s="1"/>
  <c r="IJ139" i="1" s="1"/>
  <c r="IL139" i="1" s="1"/>
  <c r="IN139" i="1" s="1"/>
  <c r="T111" i="1"/>
  <c r="T104" i="1"/>
  <c r="T105" i="1"/>
  <c r="T18" i="1"/>
  <c r="O23" i="1"/>
  <c r="L23" i="1" s="1"/>
  <c r="IJ23" i="1" s="1"/>
  <c r="IL23" i="1" s="1"/>
  <c r="IN23" i="1" s="1"/>
  <c r="O14" i="1"/>
  <c r="L14" i="1" s="1"/>
  <c r="IJ14" i="1" s="1"/>
  <c r="IL14" i="1" s="1"/>
  <c r="IN14" i="1" s="1"/>
  <c r="Q136" i="1"/>
  <c r="Q20" i="1"/>
  <c r="O164" i="1"/>
  <c r="L164" i="1" s="1"/>
  <c r="IJ164" i="1" s="1"/>
  <c r="IL164" i="1" s="1"/>
  <c r="IN164" i="1" s="1"/>
  <c r="O132" i="1"/>
  <c r="L132" i="1" s="1"/>
  <c r="IJ132" i="1" s="1"/>
  <c r="IL132" i="1" s="1"/>
  <c r="IN132" i="1" s="1"/>
  <c r="Q13" i="1"/>
  <c r="Q31" i="1"/>
  <c r="T128" i="1"/>
  <c r="T129" i="1"/>
  <c r="T26" i="1"/>
  <c r="O9" i="1"/>
  <c r="L9" i="1" s="1"/>
  <c r="IJ9" i="1" s="1"/>
  <c r="IL9" i="1" s="1"/>
  <c r="IN9" i="1" s="1"/>
  <c r="O85" i="1"/>
  <c r="L85" i="1" s="1"/>
  <c r="Q107" i="1"/>
  <c r="Q162" i="1"/>
  <c r="Q10" i="1"/>
  <c r="T159" i="1"/>
  <c r="T93" i="1"/>
  <c r="T76" i="1"/>
  <c r="T161" i="1"/>
  <c r="O197" i="1"/>
  <c r="L197" i="1" s="1"/>
  <c r="IJ197" i="1" s="1"/>
  <c r="IL197" i="1" s="1"/>
  <c r="IN197" i="1" s="1"/>
  <c r="O48" i="1"/>
  <c r="L48" i="1" s="1"/>
  <c r="IJ48" i="1" s="1"/>
  <c r="IL48" i="1" s="1"/>
  <c r="IN48" i="1" s="1"/>
  <c r="Q196" i="1"/>
  <c r="Q180" i="1"/>
  <c r="Q95" i="1"/>
  <c r="IF56" i="1"/>
  <c r="IC56" i="1"/>
  <c r="Z62" i="26"/>
  <c r="Z62" i="28"/>
  <c r="Z62" i="27"/>
  <c r="W62" i="25"/>
  <c r="O50" i="1"/>
  <c r="L50" i="1" s="1"/>
  <c r="IJ50" i="1" s="1"/>
  <c r="IL50" i="1" s="1"/>
  <c r="IN50" i="1" s="1"/>
  <c r="O51" i="1"/>
  <c r="L51" i="1" s="1"/>
  <c r="IJ51" i="1" s="1"/>
  <c r="IL51" i="1" s="1"/>
  <c r="IN51" i="1" s="1"/>
  <c r="T169" i="1"/>
  <c r="T67" i="1"/>
  <c r="Q192" i="1"/>
  <c r="Q58" i="1"/>
  <c r="Q79" i="1"/>
  <c r="T142" i="1"/>
  <c r="T121" i="1"/>
  <c r="T40" i="1"/>
  <c r="Q119" i="1"/>
  <c r="Q36" i="1"/>
  <c r="Q47" i="1"/>
  <c r="IC54" i="1"/>
  <c r="IF54" i="1"/>
  <c r="W60" i="25"/>
  <c r="Z60" i="28"/>
  <c r="Z60" i="27"/>
  <c r="Z60" i="26"/>
  <c r="Q191" i="1"/>
  <c r="Q81" i="1"/>
  <c r="O53" i="1"/>
  <c r="L53" i="1" s="1"/>
  <c r="IJ53" i="1" s="1"/>
  <c r="IL53" i="1" s="1"/>
  <c r="IN53" i="1" s="1"/>
  <c r="O44" i="1"/>
  <c r="L44" i="1" s="1"/>
  <c r="IJ44" i="1" s="1"/>
  <c r="IL44" i="1" s="1"/>
  <c r="IN44" i="1" s="1"/>
  <c r="IF122" i="1"/>
  <c r="IC122" i="1"/>
  <c r="W128" i="25"/>
  <c r="Z128" i="28"/>
  <c r="Z128" i="27"/>
  <c r="Z128" i="26"/>
  <c r="IF114" i="1"/>
  <c r="IC114" i="1"/>
  <c r="Z120" i="28"/>
  <c r="Z120" i="26"/>
  <c r="Z120" i="27"/>
  <c r="W120" i="25"/>
  <c r="IF186" i="1"/>
  <c r="Z192" i="28"/>
  <c r="IC186" i="1"/>
  <c r="Z192" i="26"/>
  <c r="W192" i="25"/>
  <c r="Z192" i="27"/>
  <c r="Q94" i="1"/>
  <c r="Q57" i="1"/>
  <c r="T91" i="1"/>
  <c r="T172" i="1"/>
  <c r="T174" i="1"/>
  <c r="T75" i="1"/>
  <c r="T59" i="1"/>
  <c r="IF69" i="1"/>
  <c r="Z75" i="28"/>
  <c r="IC69" i="1"/>
  <c r="Z75" i="26"/>
  <c r="Z75" i="27"/>
  <c r="W75" i="25"/>
  <c r="O46" i="1"/>
  <c r="L46" i="1" s="1"/>
  <c r="IJ46" i="1" s="1"/>
  <c r="IL46" i="1" s="1"/>
  <c r="IN46" i="1" s="1"/>
  <c r="O64" i="1"/>
  <c r="L64" i="1" s="1"/>
  <c r="IJ64" i="1" s="1"/>
  <c r="IL64" i="1" s="1"/>
  <c r="IN64" i="1" s="1"/>
  <c r="O68" i="1"/>
  <c r="L68" i="1" s="1"/>
  <c r="IJ68" i="1" s="1"/>
  <c r="IL68" i="1" s="1"/>
  <c r="IN68" i="1" s="1"/>
  <c r="O52" i="1"/>
  <c r="L52" i="1" s="1"/>
  <c r="IJ52" i="1" s="1"/>
  <c r="IL52" i="1" s="1"/>
  <c r="IN52" i="1" s="1"/>
  <c r="T88" i="1"/>
  <c r="T37" i="1"/>
  <c r="Q84" i="1"/>
  <c r="Q82" i="1"/>
  <c r="O90" i="1"/>
  <c r="L90" i="1" s="1"/>
  <c r="IJ90" i="1" s="1"/>
  <c r="IL90" i="1" s="1"/>
  <c r="IN90" i="1" s="1"/>
  <c r="O171" i="1"/>
  <c r="L171" i="1" s="1"/>
  <c r="IJ171" i="1" s="1"/>
  <c r="IL171" i="1" s="1"/>
  <c r="IN171" i="1" s="1"/>
  <c r="O123" i="1"/>
  <c r="L123" i="1" s="1"/>
  <c r="IJ123" i="1" s="1"/>
  <c r="IL123" i="1" s="1"/>
  <c r="IN123" i="1" s="1"/>
  <c r="Q146" i="1"/>
  <c r="Q125" i="1"/>
  <c r="Q45" i="1"/>
  <c r="T160" i="1"/>
  <c r="T87" i="1"/>
  <c r="O154" i="1"/>
  <c r="L154" i="1" s="1"/>
  <c r="IJ154" i="1" s="1"/>
  <c r="IL154" i="1" s="1"/>
  <c r="IN154" i="1" s="1"/>
  <c r="O157" i="1"/>
  <c r="L157" i="1" s="1"/>
  <c r="IJ157" i="1" s="1"/>
  <c r="IL157" i="1" s="1"/>
  <c r="IN157" i="1" s="1"/>
  <c r="O155" i="1"/>
  <c r="L155" i="1" s="1"/>
  <c r="IJ155" i="1" s="1"/>
  <c r="IL155" i="1" s="1"/>
  <c r="IN155" i="1" s="1"/>
  <c r="O124" i="1"/>
  <c r="L124" i="1" s="1"/>
  <c r="IJ124" i="1" s="1"/>
  <c r="IL124" i="1" s="1"/>
  <c r="IN124" i="1" s="1"/>
  <c r="IC55" i="1"/>
  <c r="IF55" i="1"/>
  <c r="Z61" i="28"/>
  <c r="Z61" i="26"/>
  <c r="Z61" i="27"/>
  <c r="W61" i="25"/>
  <c r="Q116" i="1"/>
  <c r="Q71" i="1"/>
  <c r="T156" i="1"/>
  <c r="T147" i="1"/>
  <c r="T115" i="1"/>
  <c r="T66" i="1"/>
  <c r="AB159" i="28"/>
  <c r="AB159" i="27"/>
  <c r="Y159" i="25"/>
  <c r="AB159" i="26"/>
  <c r="HS402" i="1"/>
  <c r="HS406" i="1"/>
  <c r="HS408" i="1"/>
  <c r="HS412" i="1"/>
  <c r="HS416" i="1"/>
  <c r="HS420" i="1"/>
  <c r="HS424" i="1"/>
  <c r="HS428" i="1"/>
  <c r="FR428" i="1" s="1"/>
  <c r="HS430" i="1"/>
  <c r="FW430" i="1" s="1"/>
  <c r="HS434" i="1"/>
  <c r="HS438" i="1"/>
  <c r="FK438" i="1" s="1"/>
  <c r="HS442" i="1"/>
  <c r="HS446" i="1"/>
  <c r="EC446" i="1" s="1"/>
  <c r="HS448" i="1"/>
  <c r="HS452" i="1"/>
  <c r="HS456" i="1"/>
  <c r="HS460" i="1"/>
  <c r="HS464" i="1"/>
  <c r="HS468" i="1"/>
  <c r="HS472" i="1"/>
  <c r="HS476" i="1"/>
  <c r="HS480" i="1"/>
  <c r="HS482" i="1"/>
  <c r="HS486" i="1"/>
  <c r="HS490" i="1"/>
  <c r="HS494" i="1"/>
  <c r="FK494" i="1" s="1"/>
  <c r="HS498" i="1"/>
  <c r="HS502" i="1"/>
  <c r="HS506" i="1"/>
  <c r="HS401" i="1"/>
  <c r="HS405" i="1"/>
  <c r="HS409" i="1"/>
  <c r="HS413" i="1"/>
  <c r="HS417" i="1"/>
  <c r="HS421" i="1"/>
  <c r="HS425" i="1"/>
  <c r="HS429" i="1"/>
  <c r="HS433" i="1"/>
  <c r="HS437" i="1"/>
  <c r="HS441" i="1"/>
  <c r="HS445" i="1"/>
  <c r="HS449" i="1"/>
  <c r="HS453" i="1"/>
  <c r="HS457" i="1"/>
  <c r="HS461" i="1"/>
  <c r="HS467" i="1"/>
  <c r="HS471" i="1"/>
  <c r="GN471" i="1" s="1"/>
  <c r="HS475" i="1"/>
  <c r="HS479" i="1"/>
  <c r="ER479" i="1" s="1"/>
  <c r="HS481" i="1"/>
  <c r="HS485" i="1"/>
  <c r="HS489" i="1"/>
  <c r="HS493" i="1"/>
  <c r="HS497" i="1"/>
  <c r="HS501" i="1"/>
  <c r="HS505" i="1"/>
  <c r="HS403" i="1"/>
  <c r="HS407" i="1"/>
  <c r="HS411" i="1"/>
  <c r="EO411" i="1" s="1"/>
  <c r="HS415" i="1"/>
  <c r="HS419" i="1"/>
  <c r="EC419" i="1" s="1"/>
  <c r="HS423" i="1"/>
  <c r="HS427" i="1"/>
  <c r="EN427" i="1" s="1"/>
  <c r="HS431" i="1"/>
  <c r="HS435" i="1"/>
  <c r="EJ435" i="1" s="1"/>
  <c r="HS439" i="1"/>
  <c r="HS443" i="1"/>
  <c r="EJ443" i="1" s="1"/>
  <c r="HS447" i="1"/>
  <c r="HS451" i="1"/>
  <c r="EJ451" i="1" s="1"/>
  <c r="HS455" i="1"/>
  <c r="HS459" i="1"/>
  <c r="EB459" i="1" s="1"/>
  <c r="HS463" i="1"/>
  <c r="HS465" i="1"/>
  <c r="HS469" i="1"/>
  <c r="HS473" i="1"/>
  <c r="HS477" i="1"/>
  <c r="HS483" i="1"/>
  <c r="EB483" i="1" s="1"/>
  <c r="HS487" i="1"/>
  <c r="FH487" i="1" s="1"/>
  <c r="HS491" i="1"/>
  <c r="HD491" i="1" s="1"/>
  <c r="HS495" i="1"/>
  <c r="HS499" i="1"/>
  <c r="EN499" i="1" s="1"/>
  <c r="HS503" i="1"/>
  <c r="EV503" i="1" s="1"/>
  <c r="HS404" i="1"/>
  <c r="HS410" i="1"/>
  <c r="HS414" i="1"/>
  <c r="FV414" i="1" s="1"/>
  <c r="HS418" i="1"/>
  <c r="EU418" i="1" s="1"/>
  <c r="HS422" i="1"/>
  <c r="HC422" i="1" s="1"/>
  <c r="HS426" i="1"/>
  <c r="HS432" i="1"/>
  <c r="HS436" i="1"/>
  <c r="HS440" i="1"/>
  <c r="HS444" i="1"/>
  <c r="HS450" i="1"/>
  <c r="HS454" i="1"/>
  <c r="GB454" i="1" s="1"/>
  <c r="HS458" i="1"/>
  <c r="GM458" i="1" s="1"/>
  <c r="HS462" i="1"/>
  <c r="HS466" i="1"/>
  <c r="EY466" i="1" s="1"/>
  <c r="HS470" i="1"/>
  <c r="GB470" i="1" s="1"/>
  <c r="HS474" i="1"/>
  <c r="FP474" i="1" s="1"/>
  <c r="HS478" i="1"/>
  <c r="HS484" i="1"/>
  <c r="HS488" i="1"/>
  <c r="HS492" i="1"/>
  <c r="FI492" i="1" s="1"/>
  <c r="HS496" i="1"/>
  <c r="HS500" i="1"/>
  <c r="HS504" i="1"/>
  <c r="BL494" i="1"/>
  <c r="GI490" i="1"/>
  <c r="BE490" i="1"/>
  <c r="EX454" i="1"/>
  <c r="CH454" i="1"/>
  <c r="EH446" i="1"/>
  <c r="EN446" i="1"/>
  <c r="CY446" i="1"/>
  <c r="AK446" i="1"/>
  <c r="ED434" i="1"/>
  <c r="EP434" i="1"/>
  <c r="HJ434" i="1"/>
  <c r="EC434" i="1"/>
  <c r="EK434" i="1"/>
  <c r="CS434" i="1"/>
  <c r="DH434" i="1"/>
  <c r="BJ434" i="1"/>
  <c r="BV434" i="1"/>
  <c r="HK430" i="1"/>
  <c r="HJ430" i="1"/>
  <c r="FM430" i="1"/>
  <c r="CE430" i="1"/>
  <c r="DF430" i="1"/>
  <c r="EJ418" i="1"/>
  <c r="HA418" i="1"/>
  <c r="DH418" i="1"/>
  <c r="AP418" i="1"/>
  <c r="BE414" i="1"/>
  <c r="EV406" i="1"/>
  <c r="FP406" i="1"/>
  <c r="HD406" i="1"/>
  <c r="EM406" i="1"/>
  <c r="FO406" i="1"/>
  <c r="GA406" i="1"/>
  <c r="EO406" i="1"/>
  <c r="FA406" i="1"/>
  <c r="FU406" i="1"/>
  <c r="HM406" i="1"/>
  <c r="HJ406" i="1"/>
  <c r="GX406" i="1"/>
  <c r="BU406" i="1"/>
  <c r="CW406" i="1"/>
  <c r="DM406" i="1"/>
  <c r="CZ406" i="1"/>
  <c r="DL406" i="1"/>
  <c r="BS406" i="1"/>
  <c r="DK406" i="1"/>
  <c r="BZ406" i="1"/>
  <c r="CX406" i="1"/>
  <c r="AS406" i="1"/>
  <c r="BD406" i="1"/>
  <c r="AY406" i="1"/>
  <c r="GJ402" i="1"/>
  <c r="GN402" i="1"/>
  <c r="FC402" i="1"/>
  <c r="EK402" i="1"/>
  <c r="GO402" i="1"/>
  <c r="EH402" i="1"/>
  <c r="CC402" i="1"/>
  <c r="CZ402" i="1"/>
  <c r="DH402" i="1"/>
  <c r="CX402" i="1"/>
  <c r="DF402" i="1"/>
  <c r="BE402" i="1"/>
  <c r="AL402" i="1"/>
  <c r="AJ402" i="1"/>
  <c r="EJ503" i="1"/>
  <c r="FP503" i="1"/>
  <c r="GV503" i="1"/>
  <c r="FJ503" i="1"/>
  <c r="FO503" i="1"/>
  <c r="EH503" i="1"/>
  <c r="EM503" i="1"/>
  <c r="HJ503" i="1"/>
  <c r="FB503" i="1"/>
  <c r="HC503" i="1"/>
  <c r="EE503" i="1"/>
  <c r="GL503" i="1"/>
  <c r="EK503" i="1"/>
  <c r="CZ503" i="1"/>
  <c r="DP503" i="1"/>
  <c r="CU503" i="1"/>
  <c r="CY503" i="1"/>
  <c r="CD503" i="1"/>
  <c r="CT503" i="1"/>
  <c r="BU503" i="1"/>
  <c r="CS503" i="1"/>
  <c r="DI503" i="1"/>
  <c r="AW503" i="1"/>
  <c r="AV503" i="1"/>
  <c r="BC503" i="1"/>
  <c r="AX503" i="1"/>
  <c r="AP503" i="1"/>
  <c r="EJ499" i="1"/>
  <c r="GV499" i="1"/>
  <c r="GZ499" i="1"/>
  <c r="EO499" i="1"/>
  <c r="FO499" i="1"/>
  <c r="EH499" i="1"/>
  <c r="EA499" i="1"/>
  <c r="FR499" i="1"/>
  <c r="CV499" i="1"/>
  <c r="CU499" i="1"/>
  <c r="CT499" i="1"/>
  <c r="DF499" i="1"/>
  <c r="BE499" i="1"/>
  <c r="AU499" i="1"/>
  <c r="BF499" i="1"/>
  <c r="EB487" i="1"/>
  <c r="EJ487" i="1"/>
  <c r="FD487" i="1"/>
  <c r="FX487" i="1"/>
  <c r="GZ487" i="1"/>
  <c r="HL487" i="1"/>
  <c r="FM487" i="1"/>
  <c r="FY487" i="1"/>
  <c r="GK487" i="1"/>
  <c r="EE487" i="1"/>
  <c r="EU487" i="1"/>
  <c r="GY487" i="1"/>
  <c r="GH487" i="1"/>
  <c r="EQ487" i="1"/>
  <c r="EY487" i="1"/>
  <c r="HC487" i="1"/>
  <c r="EH487" i="1"/>
  <c r="EX487" i="1"/>
  <c r="BL487" i="1"/>
  <c r="BP487" i="1"/>
  <c r="CF487" i="1"/>
  <c r="DD487" i="1"/>
  <c r="DL487" i="1"/>
  <c r="BK487" i="1"/>
  <c r="CM487" i="1"/>
  <c r="CQ487" i="1"/>
  <c r="DC487" i="1"/>
  <c r="BJ487" i="1"/>
  <c r="BV487" i="1"/>
  <c r="CL487" i="1"/>
  <c r="DF487" i="1"/>
  <c r="BI487" i="1"/>
  <c r="BM487" i="1"/>
  <c r="CK487" i="1"/>
  <c r="DE487" i="1"/>
  <c r="DI487" i="1"/>
  <c r="AV487" i="1"/>
  <c r="AZ487" i="1"/>
  <c r="AY487" i="1"/>
  <c r="AT487" i="1"/>
  <c r="AK487" i="1"/>
  <c r="AM487" i="1"/>
  <c r="EJ483" i="1"/>
  <c r="FP483" i="1"/>
  <c r="FX483" i="1"/>
  <c r="EO483" i="1"/>
  <c r="EW483" i="1"/>
  <c r="FQ483" i="1"/>
  <c r="HM483" i="1"/>
  <c r="GE483" i="1"/>
  <c r="EX483" i="1"/>
  <c r="EM483" i="1"/>
  <c r="FZ483" i="1"/>
  <c r="GP483" i="1"/>
  <c r="CJ483" i="1"/>
  <c r="CZ483" i="1"/>
  <c r="DT483" i="1"/>
  <c r="CM483" i="1"/>
  <c r="CY483" i="1"/>
  <c r="DS483" i="1"/>
  <c r="CL483" i="1"/>
  <c r="CX483" i="1"/>
  <c r="BM483" i="1"/>
  <c r="CK483" i="1"/>
  <c r="CW483" i="1"/>
  <c r="AS483" i="1"/>
  <c r="BH483" i="1"/>
  <c r="AY483" i="1"/>
  <c r="AX483" i="1"/>
  <c r="AM483" i="1"/>
  <c r="EB479" i="1"/>
  <c r="EZ479" i="1"/>
  <c r="GJ479" i="1"/>
  <c r="GN479" i="1"/>
  <c r="HL479" i="1"/>
  <c r="FI479" i="1"/>
  <c r="FM479" i="1"/>
  <c r="GK479" i="1"/>
  <c r="HI479" i="1"/>
  <c r="EM479" i="1"/>
  <c r="GA479" i="1"/>
  <c r="FB479" i="1"/>
  <c r="FZ479" i="1"/>
  <c r="EA479" i="1"/>
  <c r="GE479" i="1"/>
  <c r="GM479" i="1"/>
  <c r="HB479" i="1"/>
  <c r="BL479" i="1"/>
  <c r="BP479" i="1"/>
  <c r="DD479" i="1"/>
  <c r="CE479" i="1"/>
  <c r="CM479" i="1"/>
  <c r="DG479" i="1"/>
  <c r="CD479" i="1"/>
  <c r="CL479" i="1"/>
  <c r="DR479" i="1"/>
  <c r="CC479" i="1"/>
  <c r="CK479" i="1"/>
  <c r="DQ479" i="1"/>
  <c r="AV479" i="1"/>
  <c r="BD479" i="1"/>
  <c r="AQ479" i="1"/>
  <c r="AK479" i="1"/>
  <c r="AJ479" i="1"/>
  <c r="FL471" i="1"/>
  <c r="HI471" i="1"/>
  <c r="FO471" i="1"/>
  <c r="CZ471" i="1"/>
  <c r="DS471" i="1"/>
  <c r="CG471" i="1"/>
  <c r="EB467" i="1"/>
  <c r="ER467" i="1"/>
  <c r="EZ467" i="1"/>
  <c r="FH467" i="1"/>
  <c r="GJ467" i="1"/>
  <c r="GN467" i="1"/>
  <c r="GZ467" i="1"/>
  <c r="HL467" i="1"/>
  <c r="EE467" i="1"/>
  <c r="EM467" i="1"/>
  <c r="FC467" i="1"/>
  <c r="FK467" i="1"/>
  <c r="FW467" i="1"/>
  <c r="GI467" i="1"/>
  <c r="GQ467" i="1"/>
  <c r="GY467" i="1"/>
  <c r="EC467" i="1"/>
  <c r="EK467" i="1"/>
  <c r="EW467" i="1"/>
  <c r="FI467" i="1"/>
  <c r="FQ467" i="1"/>
  <c r="FY467" i="1"/>
  <c r="GO467" i="1"/>
  <c r="GW467" i="1"/>
  <c r="HI467" i="1"/>
  <c r="EX467" i="1"/>
  <c r="GD467" i="1"/>
  <c r="HJ467" i="1"/>
  <c r="FZ467" i="1"/>
  <c r="GP467" i="1"/>
  <c r="FV467" i="1"/>
  <c r="FR467" i="1"/>
  <c r="GX467" i="1"/>
  <c r="GH467" i="1"/>
  <c r="BX467" i="1"/>
  <c r="CF467" i="1"/>
  <c r="CR467" i="1"/>
  <c r="DD467" i="1"/>
  <c r="DL467" i="1"/>
  <c r="DT467" i="1"/>
  <c r="BW467" i="1"/>
  <c r="CE467" i="1"/>
  <c r="CQ467" i="1"/>
  <c r="DC467" i="1"/>
  <c r="DK467" i="1"/>
  <c r="DS467" i="1"/>
  <c r="BV467" i="1"/>
  <c r="BZ467" i="1"/>
  <c r="CD467" i="1"/>
  <c r="CT467" i="1"/>
  <c r="DJ467" i="1"/>
  <c r="DR467" i="1"/>
  <c r="BU467" i="1"/>
  <c r="BY467" i="1"/>
  <c r="CC467" i="1"/>
  <c r="DI467" i="1"/>
  <c r="DQ467" i="1"/>
  <c r="DU467" i="1"/>
  <c r="AZ467" i="1"/>
  <c r="BD467" i="1"/>
  <c r="AY467" i="1"/>
  <c r="AQ467" i="1"/>
  <c r="BF467" i="1"/>
  <c r="AP467" i="1"/>
  <c r="AI467" i="1"/>
  <c r="EY459" i="1"/>
  <c r="FA459" i="1"/>
  <c r="GL459" i="1"/>
  <c r="BT459" i="1"/>
  <c r="BS459" i="1"/>
  <c r="DJ459" i="1"/>
  <c r="AW459" i="1"/>
  <c r="AK459" i="1"/>
  <c r="EJ455" i="1"/>
  <c r="ER455" i="1"/>
  <c r="EZ455" i="1"/>
  <c r="FD455" i="1"/>
  <c r="FP455" i="1"/>
  <c r="FX455" i="1"/>
  <c r="GJ455" i="1"/>
  <c r="GV455" i="1"/>
  <c r="GZ455" i="1"/>
  <c r="HD455" i="1"/>
  <c r="EA455" i="1"/>
  <c r="EE455" i="1"/>
  <c r="EM455" i="1"/>
  <c r="EU455" i="1"/>
  <c r="FC455" i="1"/>
  <c r="FK455" i="1"/>
  <c r="GA455" i="1"/>
  <c r="GI455" i="1"/>
  <c r="GM455" i="1"/>
  <c r="GY455" i="1"/>
  <c r="HC455" i="1"/>
  <c r="EC455" i="1"/>
  <c r="EW455" i="1"/>
  <c r="FA455" i="1"/>
  <c r="FI455" i="1"/>
  <c r="FQ455" i="1"/>
  <c r="FY455" i="1"/>
  <c r="GC455" i="1"/>
  <c r="GW455" i="1"/>
  <c r="HE455" i="1"/>
  <c r="HI455" i="1"/>
  <c r="FB455" i="1"/>
  <c r="FR455" i="1"/>
  <c r="GH455" i="1"/>
  <c r="EX455" i="1"/>
  <c r="FN455" i="1"/>
  <c r="HJ455" i="1"/>
  <c r="FJ455" i="1"/>
  <c r="FZ455" i="1"/>
  <c r="GP455" i="1"/>
  <c r="EP455" i="1"/>
  <c r="HB455" i="1"/>
  <c r="BL455" i="1"/>
  <c r="BX455" i="1"/>
  <c r="CF455" i="1"/>
  <c r="CR455" i="1"/>
  <c r="DD455" i="1"/>
  <c r="DH455" i="1"/>
  <c r="DL455" i="1"/>
  <c r="BK455" i="1"/>
  <c r="BW455" i="1"/>
  <c r="CE455" i="1"/>
  <c r="CQ455" i="1"/>
  <c r="CU455" i="1"/>
  <c r="DC455" i="1"/>
  <c r="DK455" i="1"/>
  <c r="DS455" i="1"/>
  <c r="BJ455" i="1"/>
  <c r="BZ455" i="1"/>
  <c r="CD455" i="1"/>
  <c r="CL455" i="1"/>
  <c r="CT455" i="1"/>
  <c r="DF455" i="1"/>
  <c r="DJ455" i="1"/>
  <c r="BI455" i="1"/>
  <c r="BM455" i="1"/>
  <c r="BU455" i="1"/>
  <c r="CC455" i="1"/>
  <c r="CK455" i="1"/>
  <c r="CS455" i="1"/>
  <c r="DI455" i="1"/>
  <c r="DQ455" i="1"/>
  <c r="DU455" i="1"/>
  <c r="BE455" i="1"/>
  <c r="AV455" i="1"/>
  <c r="AZ455" i="1"/>
  <c r="AU455" i="1"/>
  <c r="AY455" i="1"/>
  <c r="BG455" i="1"/>
  <c r="AT455" i="1"/>
  <c r="BF455" i="1"/>
  <c r="AP455" i="1"/>
  <c r="AM455" i="1"/>
  <c r="AJ455" i="1"/>
  <c r="ER451" i="1"/>
  <c r="FL451" i="1"/>
  <c r="FP451" i="1"/>
  <c r="GN451" i="1"/>
  <c r="HH451" i="1"/>
  <c r="HL451" i="1"/>
  <c r="EM451" i="1"/>
  <c r="FK451" i="1"/>
  <c r="FO451" i="1"/>
  <c r="GI451" i="1"/>
  <c r="HK451" i="1"/>
  <c r="EC451" i="1"/>
  <c r="FA451" i="1"/>
  <c r="FU451" i="1"/>
  <c r="FY451" i="1"/>
  <c r="GW451" i="1"/>
  <c r="EH451" i="1"/>
  <c r="EX451" i="1"/>
  <c r="FJ451" i="1"/>
  <c r="HB451" i="1"/>
  <c r="FB451" i="1"/>
  <c r="EL451" i="1"/>
  <c r="CF451" i="1"/>
  <c r="CJ451" i="1"/>
  <c r="DD451" i="1"/>
  <c r="BS451" i="1"/>
  <c r="BW451" i="1"/>
  <c r="CM451" i="1"/>
  <c r="DK451" i="1"/>
  <c r="DS451" i="1"/>
  <c r="CD451" i="1"/>
  <c r="CX451" i="1"/>
  <c r="DJ451" i="1"/>
  <c r="BQ451" i="1"/>
  <c r="CK451" i="1"/>
  <c r="CS451" i="1"/>
  <c r="DM451" i="1"/>
  <c r="AR451" i="1"/>
  <c r="AV451" i="1"/>
  <c r="AY451" i="1"/>
  <c r="AX451" i="1"/>
  <c r="AP451" i="1"/>
  <c r="AI451" i="1"/>
  <c r="FX443" i="1"/>
  <c r="EU443" i="1"/>
  <c r="EW443" i="1"/>
  <c r="FV443" i="1"/>
  <c r="BP443" i="1"/>
  <c r="CM443" i="1"/>
  <c r="CL443" i="1"/>
  <c r="CK443" i="1"/>
  <c r="AU443" i="1"/>
  <c r="AJ443" i="1"/>
  <c r="EB439" i="1"/>
  <c r="EJ439" i="1"/>
  <c r="ER439" i="1"/>
  <c r="EZ439" i="1"/>
  <c r="FH439" i="1"/>
  <c r="FL439" i="1"/>
  <c r="FX439" i="1"/>
  <c r="GB439" i="1"/>
  <c r="GN439" i="1"/>
  <c r="GV439" i="1"/>
  <c r="HD439" i="1"/>
  <c r="HH439" i="1"/>
  <c r="EE439" i="1"/>
  <c r="EI439" i="1"/>
  <c r="EM439" i="1"/>
  <c r="EY439" i="1"/>
  <c r="FC439" i="1"/>
  <c r="FK439" i="1"/>
  <c r="GA439" i="1"/>
  <c r="GE439" i="1"/>
  <c r="GI439" i="1"/>
  <c r="GU439" i="1"/>
  <c r="GY439" i="1"/>
  <c r="HK439" i="1"/>
  <c r="EC439" i="1"/>
  <c r="EK439" i="1"/>
  <c r="EO439" i="1"/>
  <c r="FA439" i="1"/>
  <c r="FE439" i="1"/>
  <c r="FI439" i="1"/>
  <c r="FQ439" i="1"/>
  <c r="FU439" i="1"/>
  <c r="FY439" i="1"/>
  <c r="GK439" i="1"/>
  <c r="GO439" i="1"/>
  <c r="GW439" i="1"/>
  <c r="HA439" i="1"/>
  <c r="HE439" i="1"/>
  <c r="HM439" i="1"/>
  <c r="EL439" i="1"/>
  <c r="FB439" i="1"/>
  <c r="GH439" i="1"/>
  <c r="GX439" i="1"/>
  <c r="EH439" i="1"/>
  <c r="FN439" i="1"/>
  <c r="GD439" i="1"/>
  <c r="ED439" i="1"/>
  <c r="FJ439" i="1"/>
  <c r="GP439" i="1"/>
  <c r="EP439" i="1"/>
  <c r="HB439" i="1"/>
  <c r="FV439" i="1"/>
  <c r="BP439" i="1"/>
  <c r="BT439" i="1"/>
  <c r="BX439" i="1"/>
  <c r="CF439" i="1"/>
  <c r="CJ439" i="1"/>
  <c r="CV439" i="1"/>
  <c r="CZ439" i="1"/>
  <c r="DD439" i="1"/>
  <c r="DL439" i="1"/>
  <c r="DP439" i="1"/>
  <c r="DT439" i="1"/>
  <c r="BS439" i="1"/>
  <c r="BW439" i="1"/>
  <c r="CE439" i="1"/>
  <c r="CI439" i="1"/>
  <c r="CM439" i="1"/>
  <c r="CU439" i="1"/>
  <c r="CY439" i="1"/>
  <c r="DC439" i="1"/>
  <c r="DK439" i="1"/>
  <c r="DS439" i="1"/>
  <c r="BR439" i="1"/>
  <c r="BV439" i="1"/>
  <c r="CD439" i="1"/>
  <c r="CH439" i="1"/>
  <c r="CL439" i="1"/>
  <c r="CT439" i="1"/>
  <c r="CX439" i="1"/>
  <c r="DJ439" i="1"/>
  <c r="DR439" i="1"/>
  <c r="BM439" i="1"/>
  <c r="BQ439" i="1"/>
  <c r="BU439" i="1"/>
  <c r="CC439" i="1"/>
  <c r="CG439" i="1"/>
  <c r="CK439" i="1"/>
  <c r="CS439" i="1"/>
  <c r="CW439" i="1"/>
  <c r="DI439" i="1"/>
  <c r="DM439" i="1"/>
  <c r="DQ439" i="1"/>
  <c r="AS439" i="1"/>
  <c r="AW439" i="1"/>
  <c r="AR439" i="1"/>
  <c r="AV439" i="1"/>
  <c r="BD439" i="1"/>
  <c r="BH439" i="1"/>
  <c r="AY439" i="1"/>
  <c r="BC439" i="1"/>
  <c r="BG439" i="1"/>
  <c r="AT439" i="1"/>
  <c r="AX439" i="1"/>
  <c r="AP439" i="1"/>
  <c r="AL439" i="1"/>
  <c r="AK439" i="1"/>
  <c r="AJ439" i="1"/>
  <c r="AI439" i="1"/>
  <c r="EN435" i="1"/>
  <c r="ER435" i="1"/>
  <c r="FH435" i="1"/>
  <c r="FP435" i="1"/>
  <c r="GN435" i="1"/>
  <c r="GV435" i="1"/>
  <c r="HL435" i="1"/>
  <c r="EA435" i="1"/>
  <c r="EQ435" i="1"/>
  <c r="EU435" i="1"/>
  <c r="FW435" i="1"/>
  <c r="GA435" i="1"/>
  <c r="GQ435" i="1"/>
  <c r="GY435" i="1"/>
  <c r="EK435" i="1"/>
  <c r="EW435" i="1"/>
  <c r="FM435" i="1"/>
  <c r="FQ435" i="1"/>
  <c r="GO435" i="1"/>
  <c r="GW435" i="1"/>
  <c r="HM435" i="1"/>
  <c r="EX435" i="1"/>
  <c r="HJ435" i="1"/>
  <c r="ED435" i="1"/>
  <c r="FV435" i="1"/>
  <c r="GL435" i="1"/>
  <c r="FR435" i="1"/>
  <c r="FB435" i="1"/>
  <c r="BX435" i="1"/>
  <c r="CF435" i="1"/>
  <c r="DD435" i="1"/>
  <c r="DH435" i="1"/>
  <c r="BK435" i="1"/>
  <c r="BW435" i="1"/>
  <c r="CQ435" i="1"/>
  <c r="CU435" i="1"/>
  <c r="DK435" i="1"/>
  <c r="DS435" i="1"/>
  <c r="BZ435" i="1"/>
  <c r="CD435" i="1"/>
  <c r="CT435" i="1"/>
  <c r="DF435" i="1"/>
  <c r="BI435" i="1"/>
  <c r="BM435" i="1"/>
  <c r="CC435" i="1"/>
  <c r="CK435" i="1"/>
  <c r="DI435" i="1"/>
  <c r="DQ435" i="1"/>
  <c r="BE435" i="1"/>
  <c r="AV435" i="1"/>
  <c r="AU435" i="1"/>
  <c r="AY435" i="1"/>
  <c r="AT435" i="1"/>
  <c r="BF435" i="1"/>
  <c r="AJ435" i="1"/>
  <c r="AI435" i="1"/>
  <c r="FY427" i="1"/>
  <c r="GB427" i="1"/>
  <c r="GV427" i="1"/>
  <c r="GU427" i="1"/>
  <c r="GW427" i="1"/>
  <c r="FW427" i="1"/>
  <c r="DD427" i="1"/>
  <c r="DS427" i="1"/>
  <c r="CC427" i="1"/>
  <c r="AR427" i="1"/>
  <c r="AL427" i="1"/>
  <c r="EC423" i="1"/>
  <c r="EK423" i="1"/>
  <c r="EO423" i="1"/>
  <c r="FA423" i="1"/>
  <c r="FE423" i="1"/>
  <c r="FI423" i="1"/>
  <c r="FQ423" i="1"/>
  <c r="FU423" i="1"/>
  <c r="FY423" i="1"/>
  <c r="GK423" i="1"/>
  <c r="GO423" i="1"/>
  <c r="GW423" i="1"/>
  <c r="HA423" i="1"/>
  <c r="HE423" i="1"/>
  <c r="HM423" i="1"/>
  <c r="EB423" i="1"/>
  <c r="EN423" i="1"/>
  <c r="ER423" i="1"/>
  <c r="EV423" i="1"/>
  <c r="FD423" i="1"/>
  <c r="FH423" i="1"/>
  <c r="FL423" i="1"/>
  <c r="FX423" i="1"/>
  <c r="GB423" i="1"/>
  <c r="GJ423" i="1"/>
  <c r="GN423" i="1"/>
  <c r="GR423" i="1"/>
  <c r="GZ423" i="1"/>
  <c r="HD423" i="1"/>
  <c r="HH423" i="1"/>
  <c r="EA423" i="1"/>
  <c r="EI423" i="1"/>
  <c r="EQ423" i="1"/>
  <c r="FO423" i="1"/>
  <c r="FW423" i="1"/>
  <c r="GM423" i="1"/>
  <c r="GU423" i="1"/>
  <c r="HC423" i="1"/>
  <c r="EH423" i="1"/>
  <c r="EP423" i="1"/>
  <c r="EX423" i="1"/>
  <c r="FN423" i="1"/>
  <c r="FV423" i="1"/>
  <c r="GD423" i="1"/>
  <c r="HB423" i="1"/>
  <c r="HJ423" i="1"/>
  <c r="EL423" i="1"/>
  <c r="FB423" i="1"/>
  <c r="FR423" i="1"/>
  <c r="FZ423" i="1"/>
  <c r="GH423" i="1"/>
  <c r="GX423" i="1"/>
  <c r="EU423" i="1"/>
  <c r="EM423" i="1"/>
  <c r="EE423" i="1"/>
  <c r="FK423" i="1"/>
  <c r="GQ423" i="1"/>
  <c r="FC423" i="1"/>
  <c r="BL423" i="1"/>
  <c r="BP423" i="1"/>
  <c r="BX423" i="1"/>
  <c r="CF423" i="1"/>
  <c r="CR423" i="1"/>
  <c r="CV423" i="1"/>
  <c r="DD423" i="1"/>
  <c r="DH423" i="1"/>
  <c r="DL423" i="1"/>
  <c r="DT423" i="1"/>
  <c r="BK423" i="1"/>
  <c r="BW423" i="1"/>
  <c r="CE423" i="1"/>
  <c r="CM423" i="1"/>
  <c r="CQ423" i="1"/>
  <c r="CU423" i="1"/>
  <c r="DC423" i="1"/>
  <c r="DG423" i="1"/>
  <c r="DK423" i="1"/>
  <c r="DS423" i="1"/>
  <c r="BJ423" i="1"/>
  <c r="BV423" i="1"/>
  <c r="BZ423" i="1"/>
  <c r="CD423" i="1"/>
  <c r="CL423" i="1"/>
  <c r="CP423" i="1"/>
  <c r="CT423" i="1"/>
  <c r="DF423" i="1"/>
  <c r="DJ423" i="1"/>
  <c r="DR423" i="1"/>
  <c r="BI423" i="1"/>
  <c r="BM423" i="1"/>
  <c r="BU423" i="1"/>
  <c r="BY423" i="1"/>
  <c r="CC423" i="1"/>
  <c r="CK423" i="1"/>
  <c r="CS423" i="1"/>
  <c r="DE423" i="1"/>
  <c r="DI423" i="1"/>
  <c r="DQ423" i="1"/>
  <c r="DU423" i="1"/>
  <c r="AS423" i="1"/>
  <c r="BE423" i="1"/>
  <c r="AV423" i="1"/>
  <c r="AZ423" i="1"/>
  <c r="BD423" i="1"/>
  <c r="AU423" i="1"/>
  <c r="AY423" i="1"/>
  <c r="BG423" i="1"/>
  <c r="AQ423" i="1"/>
  <c r="AT423" i="1"/>
  <c r="BF423" i="1"/>
  <c r="AP423" i="1"/>
  <c r="AK423" i="1"/>
  <c r="AM423" i="1"/>
  <c r="AJ423" i="1"/>
  <c r="EK419" i="1"/>
  <c r="EW419" i="1"/>
  <c r="FM419" i="1"/>
  <c r="FQ419" i="1"/>
  <c r="GO419" i="1"/>
  <c r="GW419" i="1"/>
  <c r="HM419" i="1"/>
  <c r="EJ419" i="1"/>
  <c r="EZ419" i="1"/>
  <c r="FD419" i="1"/>
  <c r="GB419" i="1"/>
  <c r="GJ419" i="1"/>
  <c r="GZ419" i="1"/>
  <c r="HH419" i="1"/>
  <c r="EU419" i="1"/>
  <c r="FC419" i="1"/>
  <c r="GI419" i="1"/>
  <c r="GQ419" i="1"/>
  <c r="FB419" i="1"/>
  <c r="FJ419" i="1"/>
  <c r="GP419" i="1"/>
  <c r="GX419" i="1"/>
  <c r="EX419" i="1"/>
  <c r="FN419" i="1"/>
  <c r="HB419" i="1"/>
  <c r="HJ419" i="1"/>
  <c r="HK419" i="1"/>
  <c r="EQ419" i="1"/>
  <c r="GU419" i="1"/>
  <c r="EI419" i="1"/>
  <c r="BX419" i="1"/>
  <c r="CF419" i="1"/>
  <c r="CZ419" i="1"/>
  <c r="DD419" i="1"/>
  <c r="DT419" i="1"/>
  <c r="BS419" i="1"/>
  <c r="CI419" i="1"/>
  <c r="CM419" i="1"/>
  <c r="DC419" i="1"/>
  <c r="DK419" i="1"/>
  <c r="BV419" i="1"/>
  <c r="CD419" i="1"/>
  <c r="CT419" i="1"/>
  <c r="CX419" i="1"/>
  <c r="BM419" i="1"/>
  <c r="BQ419" i="1"/>
  <c r="CG419" i="1"/>
  <c r="CK419" i="1"/>
  <c r="DI419" i="1"/>
  <c r="DM419" i="1"/>
  <c r="AW419" i="1"/>
  <c r="AR419" i="1"/>
  <c r="BH419" i="1"/>
  <c r="AY419" i="1"/>
  <c r="AT419" i="1"/>
  <c r="AX419" i="1"/>
  <c r="AK419" i="1"/>
  <c r="AI419" i="1"/>
  <c r="HE411" i="1"/>
  <c r="GB411" i="1"/>
  <c r="FB411" i="1"/>
  <c r="EA411" i="1"/>
  <c r="GQ411" i="1"/>
  <c r="BX411" i="1"/>
  <c r="DT411" i="1"/>
  <c r="DK411" i="1"/>
  <c r="CL411" i="1"/>
  <c r="BM411" i="1"/>
  <c r="DE411" i="1"/>
  <c r="AZ411" i="1"/>
  <c r="AT411" i="1"/>
  <c r="EC407" i="1"/>
  <c r="EK407" i="1"/>
  <c r="EW407" i="1"/>
  <c r="FA407" i="1"/>
  <c r="FI407" i="1"/>
  <c r="FM407" i="1"/>
  <c r="FQ407" i="1"/>
  <c r="FY407" i="1"/>
  <c r="GC407" i="1"/>
  <c r="GO407" i="1"/>
  <c r="GW407" i="1"/>
  <c r="HE407" i="1"/>
  <c r="HI407" i="1"/>
  <c r="HM407" i="1"/>
  <c r="EJ407" i="1"/>
  <c r="EN407" i="1"/>
  <c r="EV407" i="1"/>
  <c r="EZ407" i="1"/>
  <c r="FD407" i="1"/>
  <c r="FL407" i="1"/>
  <c r="FP407" i="1"/>
  <c r="GB407" i="1"/>
  <c r="GJ407" i="1"/>
  <c r="GR407" i="1"/>
  <c r="GV407" i="1"/>
  <c r="GZ407" i="1"/>
  <c r="HH407" i="1"/>
  <c r="HL407" i="1"/>
  <c r="ED407" i="1"/>
  <c r="EL407" i="1"/>
  <c r="EP407" i="1"/>
  <c r="FB407" i="1"/>
  <c r="FJ407" i="1"/>
  <c r="FR407" i="1"/>
  <c r="FV407" i="1"/>
  <c r="FZ407" i="1"/>
  <c r="GH407" i="1"/>
  <c r="GL407" i="1"/>
  <c r="GP407" i="1"/>
  <c r="GX407" i="1"/>
  <c r="HB407" i="1"/>
  <c r="EM407" i="1"/>
  <c r="FC407" i="1"/>
  <c r="GY407" i="1"/>
  <c r="EI407" i="1"/>
  <c r="EY407" i="1"/>
  <c r="GE407" i="1"/>
  <c r="GU407" i="1"/>
  <c r="HK407" i="1"/>
  <c r="EQ407" i="1"/>
  <c r="FW407" i="1"/>
  <c r="HC407" i="1"/>
  <c r="EE407" i="1"/>
  <c r="GQ407" i="1"/>
  <c r="FK407" i="1"/>
  <c r="EU407" i="1"/>
  <c r="BP407" i="1"/>
  <c r="BT407" i="1"/>
  <c r="BX407" i="1"/>
  <c r="CF407" i="1"/>
  <c r="CJ407" i="1"/>
  <c r="CV407" i="1"/>
  <c r="CZ407" i="1"/>
  <c r="DD407" i="1"/>
  <c r="DL407" i="1"/>
  <c r="DP407" i="1"/>
  <c r="DT407" i="1"/>
  <c r="BS407" i="1"/>
  <c r="BW407" i="1"/>
  <c r="CE407" i="1"/>
  <c r="CI407" i="1"/>
  <c r="CM407" i="1"/>
  <c r="CU407" i="1"/>
  <c r="CY407" i="1"/>
  <c r="DC407" i="1"/>
  <c r="DK407" i="1"/>
  <c r="DS407" i="1"/>
  <c r="BR407" i="1"/>
  <c r="BV407" i="1"/>
  <c r="CD407" i="1"/>
  <c r="CH407" i="1"/>
  <c r="CL407" i="1"/>
  <c r="CT407" i="1"/>
  <c r="CX407" i="1"/>
  <c r="DJ407" i="1"/>
  <c r="DR407" i="1"/>
  <c r="BM407" i="1"/>
  <c r="BQ407" i="1"/>
  <c r="BU407" i="1"/>
  <c r="CC407" i="1"/>
  <c r="CG407" i="1"/>
  <c r="CK407" i="1"/>
  <c r="CS407" i="1"/>
  <c r="CW407" i="1"/>
  <c r="DI407" i="1"/>
  <c r="DM407" i="1"/>
  <c r="DQ407" i="1"/>
  <c r="AS407" i="1"/>
  <c r="AW407" i="1"/>
  <c r="AR407" i="1"/>
  <c r="AV407" i="1"/>
  <c r="BD407" i="1"/>
  <c r="BH407" i="1"/>
  <c r="AY407" i="1"/>
  <c r="BC407" i="1"/>
  <c r="BG407" i="1"/>
  <c r="AT407" i="1"/>
  <c r="AX407" i="1"/>
  <c r="AP407" i="1"/>
  <c r="AL407" i="1"/>
  <c r="AK407" i="1"/>
  <c r="AJ407" i="1"/>
  <c r="AI407" i="1"/>
  <c r="EC403" i="1"/>
  <c r="EK403" i="1"/>
  <c r="EO403" i="1"/>
  <c r="FA403" i="1"/>
  <c r="FE403" i="1"/>
  <c r="FI403" i="1"/>
  <c r="FQ403" i="1"/>
  <c r="FU403" i="1"/>
  <c r="FY403" i="1"/>
  <c r="GK403" i="1"/>
  <c r="GO403" i="1"/>
  <c r="GW403" i="1"/>
  <c r="HA403" i="1"/>
  <c r="HE403" i="1"/>
  <c r="HM403" i="1"/>
  <c r="EB403" i="1"/>
  <c r="EN403" i="1"/>
  <c r="ER403" i="1"/>
  <c r="EV403" i="1"/>
  <c r="FD403" i="1"/>
  <c r="FH403" i="1"/>
  <c r="FL403" i="1"/>
  <c r="FX403" i="1"/>
  <c r="GB403" i="1"/>
  <c r="GJ403" i="1"/>
  <c r="GN403" i="1"/>
  <c r="GR403" i="1"/>
  <c r="GZ403" i="1"/>
  <c r="HD403" i="1"/>
  <c r="HH403" i="1"/>
  <c r="ED403" i="1"/>
  <c r="EH403" i="1"/>
  <c r="EL403" i="1"/>
  <c r="EX403" i="1"/>
  <c r="FB403" i="1"/>
  <c r="FJ403" i="1"/>
  <c r="FN403" i="1"/>
  <c r="FR403" i="1"/>
  <c r="FZ403" i="1"/>
  <c r="GD403" i="1"/>
  <c r="GH403" i="1"/>
  <c r="GP403" i="1"/>
  <c r="GX403" i="1"/>
  <c r="HJ403" i="1"/>
  <c r="EI403" i="1"/>
  <c r="FO403" i="1"/>
  <c r="GE403" i="1"/>
  <c r="GU403" i="1"/>
  <c r="EE403" i="1"/>
  <c r="EU403" i="1"/>
  <c r="FK403" i="1"/>
  <c r="GQ403" i="1"/>
  <c r="EM403" i="1"/>
  <c r="GI403" i="1"/>
  <c r="GY403" i="1"/>
  <c r="EQ403" i="1"/>
  <c r="HC403" i="1"/>
  <c r="GM403" i="1"/>
  <c r="BL403" i="1"/>
  <c r="BP403" i="1"/>
  <c r="BX403" i="1"/>
  <c r="CF403" i="1"/>
  <c r="CR403" i="1"/>
  <c r="CV403" i="1"/>
  <c r="DD403" i="1"/>
  <c r="DH403" i="1"/>
  <c r="DL403" i="1"/>
  <c r="DT403" i="1"/>
  <c r="BK403" i="1"/>
  <c r="BW403" i="1"/>
  <c r="CE403" i="1"/>
  <c r="CM403" i="1"/>
  <c r="CQ403" i="1"/>
  <c r="CU403" i="1"/>
  <c r="DC403" i="1"/>
  <c r="DG403" i="1"/>
  <c r="DK403" i="1"/>
  <c r="DS403" i="1"/>
  <c r="BJ403" i="1"/>
  <c r="BV403" i="1"/>
  <c r="BZ403" i="1"/>
  <c r="CD403" i="1"/>
  <c r="CL403" i="1"/>
  <c r="CP403" i="1"/>
  <c r="CT403" i="1"/>
  <c r="DF403" i="1"/>
  <c r="DJ403" i="1"/>
  <c r="DR403" i="1"/>
  <c r="BI403" i="1"/>
  <c r="BM403" i="1"/>
  <c r="BU403" i="1"/>
  <c r="BY403" i="1"/>
  <c r="CC403" i="1"/>
  <c r="CK403" i="1"/>
  <c r="CS403" i="1"/>
  <c r="DE403" i="1"/>
  <c r="DI403" i="1"/>
  <c r="DQ403" i="1"/>
  <c r="DU403" i="1"/>
  <c r="AS403" i="1"/>
  <c r="BE403" i="1"/>
  <c r="AV403" i="1"/>
  <c r="AZ403" i="1"/>
  <c r="BD403" i="1"/>
  <c r="AU403" i="1"/>
  <c r="AY403" i="1"/>
  <c r="BG403" i="1"/>
  <c r="AQ403" i="1"/>
  <c r="AT403" i="1"/>
  <c r="BF403" i="1"/>
  <c r="AP403" i="1"/>
  <c r="AK403" i="1"/>
  <c r="AJ403" i="1"/>
  <c r="AI403" i="1"/>
  <c r="EC504" i="1"/>
  <c r="EK504" i="1"/>
  <c r="ED504" i="1"/>
  <c r="EI504" i="1"/>
  <c r="EX504" i="1"/>
  <c r="FB504" i="1"/>
  <c r="FJ504" i="1"/>
  <c r="FN504" i="1"/>
  <c r="FR504" i="1"/>
  <c r="FZ504" i="1"/>
  <c r="GD504" i="1"/>
  <c r="GH504" i="1"/>
  <c r="GP504" i="1"/>
  <c r="GX504" i="1"/>
  <c r="HJ504" i="1"/>
  <c r="EB504" i="1"/>
  <c r="EM504" i="1"/>
  <c r="ER504" i="1"/>
  <c r="EW504" i="1"/>
  <c r="FE504" i="1"/>
  <c r="FI504" i="1"/>
  <c r="FM504" i="1"/>
  <c r="EA504" i="1"/>
  <c r="EL504" i="1"/>
  <c r="EV504" i="1"/>
  <c r="EZ504" i="1"/>
  <c r="FD504" i="1"/>
  <c r="FL504" i="1"/>
  <c r="FP504" i="1"/>
  <c r="GB504" i="1"/>
  <c r="GJ504" i="1"/>
  <c r="GR504" i="1"/>
  <c r="GV504" i="1"/>
  <c r="GZ504" i="1"/>
  <c r="HH504" i="1"/>
  <c r="HL504" i="1"/>
  <c r="EU504" i="1"/>
  <c r="FW504" i="1"/>
  <c r="GE504" i="1"/>
  <c r="GM504" i="1"/>
  <c r="HC504" i="1"/>
  <c r="HK504" i="1"/>
  <c r="EJ504" i="1"/>
  <c r="GA504" i="1"/>
  <c r="GI504" i="1"/>
  <c r="GY504" i="1"/>
  <c r="EP504" i="1"/>
  <c r="GK504" i="1"/>
  <c r="HA504" i="1"/>
  <c r="EE504" i="1"/>
  <c r="GW504" i="1"/>
  <c r="HM504" i="1"/>
  <c r="GC504" i="1"/>
  <c r="HI504" i="1"/>
  <c r="EY504" i="1"/>
  <c r="HE504" i="1"/>
  <c r="GO504" i="1"/>
  <c r="BS504" i="1"/>
  <c r="BW504" i="1"/>
  <c r="CE504" i="1"/>
  <c r="CI504" i="1"/>
  <c r="CM504" i="1"/>
  <c r="CU504" i="1"/>
  <c r="CY504" i="1"/>
  <c r="DC504" i="1"/>
  <c r="DK504" i="1"/>
  <c r="DS504" i="1"/>
  <c r="BR504" i="1"/>
  <c r="BV504" i="1"/>
  <c r="CD504" i="1"/>
  <c r="CH504" i="1"/>
  <c r="CL504" i="1"/>
  <c r="CT504" i="1"/>
  <c r="CX504" i="1"/>
  <c r="DJ504" i="1"/>
  <c r="DR504" i="1"/>
  <c r="BM504" i="1"/>
  <c r="BQ504" i="1"/>
  <c r="BU504" i="1"/>
  <c r="CC504" i="1"/>
  <c r="CG504" i="1"/>
  <c r="CK504" i="1"/>
  <c r="CS504" i="1"/>
  <c r="CW504" i="1"/>
  <c r="DI504" i="1"/>
  <c r="DM504" i="1"/>
  <c r="DQ504" i="1"/>
  <c r="BL504" i="1"/>
  <c r="BP504" i="1"/>
  <c r="BT504" i="1"/>
  <c r="CF504" i="1"/>
  <c r="CJ504" i="1"/>
  <c r="CR504" i="1"/>
  <c r="CV504" i="1"/>
  <c r="CZ504" i="1"/>
  <c r="DH504" i="1"/>
  <c r="DL504" i="1"/>
  <c r="DP504" i="1"/>
  <c r="AR504" i="1"/>
  <c r="AV504" i="1"/>
  <c r="AZ504" i="1"/>
  <c r="BH504" i="1"/>
  <c r="AQ504" i="1"/>
  <c r="AU504" i="1"/>
  <c r="BC504" i="1"/>
  <c r="BG504" i="1"/>
  <c r="AP504" i="1"/>
  <c r="AT504" i="1"/>
  <c r="AX504" i="1"/>
  <c r="AS504" i="1"/>
  <c r="AW504" i="1"/>
  <c r="AJ504" i="1"/>
  <c r="AI504" i="1"/>
  <c r="AL504" i="1"/>
  <c r="AK504" i="1"/>
  <c r="EC500" i="1"/>
  <c r="EK500" i="1"/>
  <c r="EO500" i="1"/>
  <c r="FA500" i="1"/>
  <c r="FE500" i="1"/>
  <c r="FI500" i="1"/>
  <c r="FQ500" i="1"/>
  <c r="FU500" i="1"/>
  <c r="FY500" i="1"/>
  <c r="GK500" i="1"/>
  <c r="GO500" i="1"/>
  <c r="GW500" i="1"/>
  <c r="HA500" i="1"/>
  <c r="HE500" i="1"/>
  <c r="HM500" i="1"/>
  <c r="EE500" i="1"/>
  <c r="EJ500" i="1"/>
  <c r="EU500" i="1"/>
  <c r="EZ500" i="1"/>
  <c r="FP500" i="1"/>
  <c r="FV500" i="1"/>
  <c r="GA500" i="1"/>
  <c r="GL500" i="1"/>
  <c r="GQ500" i="1"/>
  <c r="GV500" i="1"/>
  <c r="HL500" i="1"/>
  <c r="ED500" i="1"/>
  <c r="EN500" i="1"/>
  <c r="EY500" i="1"/>
  <c r="FJ500" i="1"/>
  <c r="FO500" i="1"/>
  <c r="GE500" i="1"/>
  <c r="GJ500" i="1"/>
  <c r="GP500" i="1"/>
  <c r="GZ500" i="1"/>
  <c r="HK500" i="1"/>
  <c r="EH500" i="1"/>
  <c r="EM500" i="1"/>
  <c r="ER500" i="1"/>
  <c r="FC500" i="1"/>
  <c r="FH500" i="1"/>
  <c r="FN500" i="1"/>
  <c r="FX500" i="1"/>
  <c r="GD500" i="1"/>
  <c r="GI500" i="1"/>
  <c r="GY500" i="1"/>
  <c r="HD500" i="1"/>
  <c r="EA500" i="1"/>
  <c r="EV500" i="1"/>
  <c r="FR500" i="1"/>
  <c r="HH500" i="1"/>
  <c r="EL500" i="1"/>
  <c r="GX500" i="1"/>
  <c r="FL500" i="1"/>
  <c r="HC500" i="1"/>
  <c r="GR500" i="1"/>
  <c r="EQ500" i="1"/>
  <c r="GH500" i="1"/>
  <c r="BK500" i="1"/>
  <c r="BW500" i="1"/>
  <c r="CE500" i="1"/>
  <c r="CM500" i="1"/>
  <c r="CQ500" i="1"/>
  <c r="CU500" i="1"/>
  <c r="DC500" i="1"/>
  <c r="DG500" i="1"/>
  <c r="DK500" i="1"/>
  <c r="DS500" i="1"/>
  <c r="BJ500" i="1"/>
  <c r="BV500" i="1"/>
  <c r="BZ500" i="1"/>
  <c r="CD500" i="1"/>
  <c r="CL500" i="1"/>
  <c r="CP500" i="1"/>
  <c r="CT500" i="1"/>
  <c r="DF500" i="1"/>
  <c r="DJ500" i="1"/>
  <c r="DR500" i="1"/>
  <c r="BI500" i="1"/>
  <c r="BM500" i="1"/>
  <c r="BU500" i="1"/>
  <c r="BY500" i="1"/>
  <c r="CC500" i="1"/>
  <c r="CK500" i="1"/>
  <c r="CS500" i="1"/>
  <c r="DE500" i="1"/>
  <c r="DI500" i="1"/>
  <c r="DQ500" i="1"/>
  <c r="DU500" i="1"/>
  <c r="BL500" i="1"/>
  <c r="BT500" i="1"/>
  <c r="BX500" i="1"/>
  <c r="CJ500" i="1"/>
  <c r="CR500" i="1"/>
  <c r="CZ500" i="1"/>
  <c r="DD500" i="1"/>
  <c r="DH500" i="1"/>
  <c r="DP500" i="1"/>
  <c r="DT500" i="1"/>
  <c r="AR500" i="1"/>
  <c r="AZ500" i="1"/>
  <c r="BD500" i="1"/>
  <c r="BH500" i="1"/>
  <c r="AU500" i="1"/>
  <c r="AY500" i="1"/>
  <c r="BC500" i="1"/>
  <c r="AP500" i="1"/>
  <c r="AM500" i="1"/>
  <c r="AT500" i="1"/>
  <c r="BF500" i="1"/>
  <c r="AS500" i="1"/>
  <c r="BE500" i="1"/>
  <c r="AJ500" i="1"/>
  <c r="AL500" i="1"/>
  <c r="AI500" i="1"/>
  <c r="FN492" i="1"/>
  <c r="ER492" i="1"/>
  <c r="CY492" i="1"/>
  <c r="CW492" i="1"/>
  <c r="BC492" i="1"/>
  <c r="EC488" i="1"/>
  <c r="EK488" i="1"/>
  <c r="EO488" i="1"/>
  <c r="FA488" i="1"/>
  <c r="FE488" i="1"/>
  <c r="FI488" i="1"/>
  <c r="FQ488" i="1"/>
  <c r="FU488" i="1"/>
  <c r="FY488" i="1"/>
  <c r="GK488" i="1"/>
  <c r="GO488" i="1"/>
  <c r="GW488" i="1"/>
  <c r="HA488" i="1"/>
  <c r="HE488" i="1"/>
  <c r="HM488" i="1"/>
  <c r="ED488" i="1"/>
  <c r="EH488" i="1"/>
  <c r="EP488" i="1"/>
  <c r="EX488" i="1"/>
  <c r="FJ488" i="1"/>
  <c r="FN488" i="1"/>
  <c r="FV488" i="1"/>
  <c r="FZ488" i="1"/>
  <c r="GD488" i="1"/>
  <c r="GL488" i="1"/>
  <c r="GP488" i="1"/>
  <c r="HB488" i="1"/>
  <c r="HJ488" i="1"/>
  <c r="EJ488" i="1"/>
  <c r="ER488" i="1"/>
  <c r="EZ488" i="1"/>
  <c r="FP488" i="1"/>
  <c r="FX488" i="1"/>
  <c r="GV488" i="1"/>
  <c r="HD488" i="1"/>
  <c r="HL488" i="1"/>
  <c r="EI488" i="1"/>
  <c r="EQ488" i="1"/>
  <c r="EY488" i="1"/>
  <c r="FO488" i="1"/>
  <c r="FW488" i="1"/>
  <c r="GE488" i="1"/>
  <c r="GU488" i="1"/>
  <c r="HC488" i="1"/>
  <c r="HK488" i="1"/>
  <c r="EN488" i="1"/>
  <c r="EV488" i="1"/>
  <c r="FD488" i="1"/>
  <c r="GB488" i="1"/>
  <c r="GJ488" i="1"/>
  <c r="GZ488" i="1"/>
  <c r="HH488" i="1"/>
  <c r="EM488" i="1"/>
  <c r="GY488" i="1"/>
  <c r="FC488" i="1"/>
  <c r="GI488" i="1"/>
  <c r="EU488" i="1"/>
  <c r="EE488" i="1"/>
  <c r="GA488" i="1"/>
  <c r="BK488" i="1"/>
  <c r="BW488" i="1"/>
  <c r="CE488" i="1"/>
  <c r="CM488" i="1"/>
  <c r="CQ488" i="1"/>
  <c r="CU488" i="1"/>
  <c r="DC488" i="1"/>
  <c r="DG488" i="1"/>
  <c r="DK488" i="1"/>
  <c r="DS488" i="1"/>
  <c r="BJ488" i="1"/>
  <c r="BV488" i="1"/>
  <c r="BZ488" i="1"/>
  <c r="CD488" i="1"/>
  <c r="CL488" i="1"/>
  <c r="CP488" i="1"/>
  <c r="CT488" i="1"/>
  <c r="DF488" i="1"/>
  <c r="DJ488" i="1"/>
  <c r="DR488" i="1"/>
  <c r="BI488" i="1"/>
  <c r="BM488" i="1"/>
  <c r="BU488" i="1"/>
  <c r="BY488" i="1"/>
  <c r="CC488" i="1"/>
  <c r="CK488" i="1"/>
  <c r="CS488" i="1"/>
  <c r="DE488" i="1"/>
  <c r="DI488" i="1"/>
  <c r="DQ488" i="1"/>
  <c r="DU488" i="1"/>
  <c r="BL488" i="1"/>
  <c r="BT488" i="1"/>
  <c r="BX488" i="1"/>
  <c r="CJ488" i="1"/>
  <c r="CR488" i="1"/>
  <c r="CZ488" i="1"/>
  <c r="DD488" i="1"/>
  <c r="DH488" i="1"/>
  <c r="DP488" i="1"/>
  <c r="DT488" i="1"/>
  <c r="AR488" i="1"/>
  <c r="AZ488" i="1"/>
  <c r="BD488" i="1"/>
  <c r="BH488" i="1"/>
  <c r="AU488" i="1"/>
  <c r="AY488" i="1"/>
  <c r="BC488" i="1"/>
  <c r="AP488" i="1"/>
  <c r="AM488" i="1"/>
  <c r="AT488" i="1"/>
  <c r="BF488" i="1"/>
  <c r="AS488" i="1"/>
  <c r="BE488" i="1"/>
  <c r="AI488" i="1"/>
  <c r="AL488" i="1"/>
  <c r="EC484" i="1"/>
  <c r="EK484" i="1"/>
  <c r="EW484" i="1"/>
  <c r="FA484" i="1"/>
  <c r="FI484" i="1"/>
  <c r="FM484" i="1"/>
  <c r="FQ484" i="1"/>
  <c r="FY484" i="1"/>
  <c r="GC484" i="1"/>
  <c r="GO484" i="1"/>
  <c r="GW484" i="1"/>
  <c r="HE484" i="1"/>
  <c r="HI484" i="1"/>
  <c r="HM484" i="1"/>
  <c r="EH484" i="1"/>
  <c r="EL484" i="1"/>
  <c r="EP484" i="1"/>
  <c r="EX484" i="1"/>
  <c r="FB484" i="1"/>
  <c r="FN484" i="1"/>
  <c r="FR484" i="1"/>
  <c r="FV484" i="1"/>
  <c r="GD484" i="1"/>
  <c r="GH484" i="1"/>
  <c r="GL484" i="1"/>
  <c r="GX484" i="1"/>
  <c r="HB484" i="1"/>
  <c r="HJ484" i="1"/>
  <c r="EN484" i="1"/>
  <c r="FD484" i="1"/>
  <c r="FL484" i="1"/>
  <c r="GJ484" i="1"/>
  <c r="GR484" i="1"/>
  <c r="GZ484" i="1"/>
  <c r="EE484" i="1"/>
  <c r="EM484" i="1"/>
  <c r="EU484" i="1"/>
  <c r="FK484" i="1"/>
  <c r="GA484" i="1"/>
  <c r="GQ484" i="1"/>
  <c r="GY484" i="1"/>
  <c r="EJ484" i="1"/>
  <c r="ER484" i="1"/>
  <c r="EZ484" i="1"/>
  <c r="FP484" i="1"/>
  <c r="FX484" i="1"/>
  <c r="GV484" i="1"/>
  <c r="HD484" i="1"/>
  <c r="HL484" i="1"/>
  <c r="GE484" i="1"/>
  <c r="HK484" i="1"/>
  <c r="EI484" i="1"/>
  <c r="GU484" i="1"/>
  <c r="EQ484" i="1"/>
  <c r="HC484" i="1"/>
  <c r="GM484" i="1"/>
  <c r="FW484" i="1"/>
  <c r="BS484" i="1"/>
  <c r="BW484" i="1"/>
  <c r="CE484" i="1"/>
  <c r="CI484" i="1"/>
  <c r="CM484" i="1"/>
  <c r="CU484" i="1"/>
  <c r="CY484" i="1"/>
  <c r="DC484" i="1"/>
  <c r="DK484" i="1"/>
  <c r="DS484" i="1"/>
  <c r="BR484" i="1"/>
  <c r="BV484" i="1"/>
  <c r="CD484" i="1"/>
  <c r="CH484" i="1"/>
  <c r="CL484" i="1"/>
  <c r="CT484" i="1"/>
  <c r="CX484" i="1"/>
  <c r="DJ484" i="1"/>
  <c r="DR484" i="1"/>
  <c r="BM484" i="1"/>
  <c r="BQ484" i="1"/>
  <c r="BU484" i="1"/>
  <c r="CC484" i="1"/>
  <c r="CG484" i="1"/>
  <c r="CK484" i="1"/>
  <c r="CS484" i="1"/>
  <c r="CW484" i="1"/>
  <c r="DI484" i="1"/>
  <c r="DM484" i="1"/>
  <c r="DQ484" i="1"/>
  <c r="BL484" i="1"/>
  <c r="BP484" i="1"/>
  <c r="BT484" i="1"/>
  <c r="CF484" i="1"/>
  <c r="CJ484" i="1"/>
  <c r="CR484" i="1"/>
  <c r="CV484" i="1"/>
  <c r="CZ484" i="1"/>
  <c r="DH484" i="1"/>
  <c r="DL484" i="1"/>
  <c r="DP484" i="1"/>
  <c r="AR484" i="1"/>
  <c r="AV484" i="1"/>
  <c r="AZ484" i="1"/>
  <c r="BH484" i="1"/>
  <c r="AQ484" i="1"/>
  <c r="AU484" i="1"/>
  <c r="BC484" i="1"/>
  <c r="BG484" i="1"/>
  <c r="AP484" i="1"/>
  <c r="AT484" i="1"/>
  <c r="AX484" i="1"/>
  <c r="AS484" i="1"/>
  <c r="AW484" i="1"/>
  <c r="AJ484" i="1"/>
  <c r="AI484" i="1"/>
  <c r="AK484" i="1"/>
  <c r="EC480" i="1"/>
  <c r="EK480" i="1"/>
  <c r="EO480" i="1"/>
  <c r="FA480" i="1"/>
  <c r="FE480" i="1"/>
  <c r="FI480" i="1"/>
  <c r="FQ480" i="1"/>
  <c r="FU480" i="1"/>
  <c r="FY480" i="1"/>
  <c r="GK480" i="1"/>
  <c r="GO480" i="1"/>
  <c r="GW480" i="1"/>
  <c r="HA480" i="1"/>
  <c r="HE480" i="1"/>
  <c r="HM480" i="1"/>
  <c r="ED480" i="1"/>
  <c r="EH480" i="1"/>
  <c r="EP480" i="1"/>
  <c r="EX480" i="1"/>
  <c r="FJ480" i="1"/>
  <c r="FN480" i="1"/>
  <c r="FV480" i="1"/>
  <c r="FZ480" i="1"/>
  <c r="GD480" i="1"/>
  <c r="GL480" i="1"/>
  <c r="GP480" i="1"/>
  <c r="HB480" i="1"/>
  <c r="HJ480" i="1"/>
  <c r="EJ480" i="1"/>
  <c r="ER480" i="1"/>
  <c r="EZ480" i="1"/>
  <c r="FP480" i="1"/>
  <c r="FX480" i="1"/>
  <c r="GV480" i="1"/>
  <c r="HD480" i="1"/>
  <c r="HL480" i="1"/>
  <c r="EI480" i="1"/>
  <c r="EQ480" i="1"/>
  <c r="EY480" i="1"/>
  <c r="FO480" i="1"/>
  <c r="FW480" i="1"/>
  <c r="GE480" i="1"/>
  <c r="GU480" i="1"/>
  <c r="HC480" i="1"/>
  <c r="HK480" i="1"/>
  <c r="EN480" i="1"/>
  <c r="EV480" i="1"/>
  <c r="FD480" i="1"/>
  <c r="GB480" i="1"/>
  <c r="GJ480" i="1"/>
  <c r="GZ480" i="1"/>
  <c r="HH480" i="1"/>
  <c r="EE480" i="1"/>
  <c r="GQ480" i="1"/>
  <c r="EU480" i="1"/>
  <c r="GA480" i="1"/>
  <c r="GI480" i="1"/>
  <c r="FC480" i="1"/>
  <c r="GY480" i="1"/>
  <c r="BK480" i="1"/>
  <c r="BW480" i="1"/>
  <c r="CE480" i="1"/>
  <c r="CM480" i="1"/>
  <c r="CQ480" i="1"/>
  <c r="CU480" i="1"/>
  <c r="DC480" i="1"/>
  <c r="DG480" i="1"/>
  <c r="DK480" i="1"/>
  <c r="DS480" i="1"/>
  <c r="BJ480" i="1"/>
  <c r="BV480" i="1"/>
  <c r="BZ480" i="1"/>
  <c r="CD480" i="1"/>
  <c r="CL480" i="1"/>
  <c r="CP480" i="1"/>
  <c r="CT480" i="1"/>
  <c r="DF480" i="1"/>
  <c r="DJ480" i="1"/>
  <c r="DR480" i="1"/>
  <c r="BI480" i="1"/>
  <c r="BM480" i="1"/>
  <c r="BU480" i="1"/>
  <c r="BY480" i="1"/>
  <c r="CC480" i="1"/>
  <c r="CK480" i="1"/>
  <c r="CS480" i="1"/>
  <c r="DE480" i="1"/>
  <c r="DI480" i="1"/>
  <c r="DQ480" i="1"/>
  <c r="DU480" i="1"/>
  <c r="BL480" i="1"/>
  <c r="BT480" i="1"/>
  <c r="BX480" i="1"/>
  <c r="CJ480" i="1"/>
  <c r="CR480" i="1"/>
  <c r="CZ480" i="1"/>
  <c r="DD480" i="1"/>
  <c r="DH480" i="1"/>
  <c r="DP480" i="1"/>
  <c r="DT480" i="1"/>
  <c r="AR480" i="1"/>
  <c r="AZ480" i="1"/>
  <c r="BD480" i="1"/>
  <c r="BH480" i="1"/>
  <c r="AU480" i="1"/>
  <c r="AY480" i="1"/>
  <c r="BC480" i="1"/>
  <c r="AP480" i="1"/>
  <c r="AM480" i="1"/>
  <c r="AT480" i="1"/>
  <c r="BF480" i="1"/>
  <c r="AS480" i="1"/>
  <c r="BE480" i="1"/>
  <c r="AI480" i="1"/>
  <c r="AL480" i="1"/>
  <c r="EC476" i="1"/>
  <c r="EK476" i="1"/>
  <c r="EW476" i="1"/>
  <c r="FA476" i="1"/>
  <c r="FI476" i="1"/>
  <c r="FM476" i="1"/>
  <c r="FQ476" i="1"/>
  <c r="FY476" i="1"/>
  <c r="GC476" i="1"/>
  <c r="GO476" i="1"/>
  <c r="GW476" i="1"/>
  <c r="HE476" i="1"/>
  <c r="HI476" i="1"/>
  <c r="HM476" i="1"/>
  <c r="EH476" i="1"/>
  <c r="EL476" i="1"/>
  <c r="EP476" i="1"/>
  <c r="EX476" i="1"/>
  <c r="FB476" i="1"/>
  <c r="FN476" i="1"/>
  <c r="FR476" i="1"/>
  <c r="FV476" i="1"/>
  <c r="GD476" i="1"/>
  <c r="GH476" i="1"/>
  <c r="GL476" i="1"/>
  <c r="GX476" i="1"/>
  <c r="HB476" i="1"/>
  <c r="HJ476" i="1"/>
  <c r="EN476" i="1"/>
  <c r="FD476" i="1"/>
  <c r="FL476" i="1"/>
  <c r="GJ476" i="1"/>
  <c r="GR476" i="1"/>
  <c r="GZ476" i="1"/>
  <c r="EE476" i="1"/>
  <c r="EM476" i="1"/>
  <c r="EU476" i="1"/>
  <c r="FK476" i="1"/>
  <c r="GA476" i="1"/>
  <c r="GQ476" i="1"/>
  <c r="GY476" i="1"/>
  <c r="EJ476" i="1"/>
  <c r="ER476" i="1"/>
  <c r="EZ476" i="1"/>
  <c r="FP476" i="1"/>
  <c r="FX476" i="1"/>
  <c r="GV476" i="1"/>
  <c r="HD476" i="1"/>
  <c r="HL476" i="1"/>
  <c r="FW476" i="1"/>
  <c r="HC476" i="1"/>
  <c r="EA476" i="1"/>
  <c r="GM476" i="1"/>
  <c r="FO476" i="1"/>
  <c r="EY476" i="1"/>
  <c r="EI476" i="1"/>
  <c r="GU476" i="1"/>
  <c r="GE476" i="1"/>
  <c r="BS476" i="1"/>
  <c r="BW476" i="1"/>
  <c r="CE476" i="1"/>
  <c r="CI476" i="1"/>
  <c r="CM476" i="1"/>
  <c r="CU476" i="1"/>
  <c r="CY476" i="1"/>
  <c r="DC476" i="1"/>
  <c r="DK476" i="1"/>
  <c r="DS476" i="1"/>
  <c r="BR476" i="1"/>
  <c r="BV476" i="1"/>
  <c r="CD476" i="1"/>
  <c r="CH476" i="1"/>
  <c r="CL476" i="1"/>
  <c r="CT476" i="1"/>
  <c r="CX476" i="1"/>
  <c r="DJ476" i="1"/>
  <c r="DR476" i="1"/>
  <c r="BM476" i="1"/>
  <c r="BQ476" i="1"/>
  <c r="BU476" i="1"/>
  <c r="CC476" i="1"/>
  <c r="CG476" i="1"/>
  <c r="CK476" i="1"/>
  <c r="CS476" i="1"/>
  <c r="CW476" i="1"/>
  <c r="DI476" i="1"/>
  <c r="DM476" i="1"/>
  <c r="DQ476" i="1"/>
  <c r="BL476" i="1"/>
  <c r="BP476" i="1"/>
  <c r="BT476" i="1"/>
  <c r="CF476" i="1"/>
  <c r="CJ476" i="1"/>
  <c r="CR476" i="1"/>
  <c r="CV476" i="1"/>
  <c r="CZ476" i="1"/>
  <c r="DH476" i="1"/>
  <c r="DL476" i="1"/>
  <c r="DP476" i="1"/>
  <c r="AR476" i="1"/>
  <c r="AV476" i="1"/>
  <c r="AZ476" i="1"/>
  <c r="BH476" i="1"/>
  <c r="AQ476" i="1"/>
  <c r="AU476" i="1"/>
  <c r="BC476" i="1"/>
  <c r="BG476" i="1"/>
  <c r="AP476" i="1"/>
  <c r="AT476" i="1"/>
  <c r="AX476" i="1"/>
  <c r="AS476" i="1"/>
  <c r="AW476" i="1"/>
  <c r="AJ476" i="1"/>
  <c r="AL476" i="1"/>
  <c r="AK476" i="1"/>
  <c r="EC468" i="1"/>
  <c r="EK468" i="1"/>
  <c r="EO468" i="1"/>
  <c r="FA468" i="1"/>
  <c r="FE468" i="1"/>
  <c r="FI468" i="1"/>
  <c r="FQ468" i="1"/>
  <c r="FU468" i="1"/>
  <c r="FY468" i="1"/>
  <c r="GK468" i="1"/>
  <c r="GO468" i="1"/>
  <c r="GW468" i="1"/>
  <c r="HA468" i="1"/>
  <c r="HE468" i="1"/>
  <c r="HM468" i="1"/>
  <c r="EB468" i="1"/>
  <c r="EN468" i="1"/>
  <c r="ER468" i="1"/>
  <c r="EV468" i="1"/>
  <c r="FD468" i="1"/>
  <c r="FH468" i="1"/>
  <c r="FL468" i="1"/>
  <c r="FX468" i="1"/>
  <c r="GB468" i="1"/>
  <c r="GJ468" i="1"/>
  <c r="ED468" i="1"/>
  <c r="EH468" i="1"/>
  <c r="EP468" i="1"/>
  <c r="EX468" i="1"/>
  <c r="FJ468" i="1"/>
  <c r="FN468" i="1"/>
  <c r="FV468" i="1"/>
  <c r="FZ468" i="1"/>
  <c r="GD468" i="1"/>
  <c r="GL468" i="1"/>
  <c r="GP468" i="1"/>
  <c r="HB468" i="1"/>
  <c r="HJ468" i="1"/>
  <c r="FC468" i="1"/>
  <c r="GI468" i="1"/>
  <c r="GZ468" i="1"/>
  <c r="HH468" i="1"/>
  <c r="EI468" i="1"/>
  <c r="FO468" i="1"/>
  <c r="GE468" i="1"/>
  <c r="GQ468" i="1"/>
  <c r="EE468" i="1"/>
  <c r="EU468" i="1"/>
  <c r="GA468" i="1"/>
  <c r="GN468" i="1"/>
  <c r="GV468" i="1"/>
  <c r="HL468" i="1"/>
  <c r="EQ468" i="1"/>
  <c r="GU468" i="1"/>
  <c r="HK468" i="1"/>
  <c r="GM468" i="1"/>
  <c r="HC468" i="1"/>
  <c r="BK468" i="1"/>
  <c r="BW468" i="1"/>
  <c r="CE468" i="1"/>
  <c r="CM468" i="1"/>
  <c r="CQ468" i="1"/>
  <c r="CU468" i="1"/>
  <c r="DC468" i="1"/>
  <c r="DG468" i="1"/>
  <c r="DK468" i="1"/>
  <c r="DS468" i="1"/>
  <c r="BJ468" i="1"/>
  <c r="BV468" i="1"/>
  <c r="BZ468" i="1"/>
  <c r="CD468" i="1"/>
  <c r="CL468" i="1"/>
  <c r="CP468" i="1"/>
  <c r="CT468" i="1"/>
  <c r="DF468" i="1"/>
  <c r="DJ468" i="1"/>
  <c r="DR468" i="1"/>
  <c r="BI468" i="1"/>
  <c r="BM468" i="1"/>
  <c r="BU468" i="1"/>
  <c r="BY468" i="1"/>
  <c r="CC468" i="1"/>
  <c r="CK468" i="1"/>
  <c r="CS468" i="1"/>
  <c r="DE468" i="1"/>
  <c r="DI468" i="1"/>
  <c r="DQ468" i="1"/>
  <c r="DU468" i="1"/>
  <c r="BL468" i="1"/>
  <c r="BT468" i="1"/>
  <c r="BX468" i="1"/>
  <c r="CJ468" i="1"/>
  <c r="CR468" i="1"/>
  <c r="CZ468" i="1"/>
  <c r="DD468" i="1"/>
  <c r="DH468" i="1"/>
  <c r="DP468" i="1"/>
  <c r="DT468" i="1"/>
  <c r="AR468" i="1"/>
  <c r="AZ468" i="1"/>
  <c r="BD468" i="1"/>
  <c r="BH468" i="1"/>
  <c r="AU468" i="1"/>
  <c r="AY468" i="1"/>
  <c r="BC468" i="1"/>
  <c r="AP468" i="1"/>
  <c r="AM468" i="1"/>
  <c r="AT468" i="1"/>
  <c r="BF468" i="1"/>
  <c r="AS468" i="1"/>
  <c r="BE468" i="1"/>
  <c r="AJ468" i="1"/>
  <c r="AL468" i="1"/>
  <c r="AI468" i="1"/>
  <c r="EC464" i="1"/>
  <c r="EK464" i="1"/>
  <c r="EW464" i="1"/>
  <c r="FA464" i="1"/>
  <c r="FI464" i="1"/>
  <c r="FM464" i="1"/>
  <c r="FQ464" i="1"/>
  <c r="FY464" i="1"/>
  <c r="GC464" i="1"/>
  <c r="GO464" i="1"/>
  <c r="GW464" i="1"/>
  <c r="HE464" i="1"/>
  <c r="HI464" i="1"/>
  <c r="HM464" i="1"/>
  <c r="EJ464" i="1"/>
  <c r="EN464" i="1"/>
  <c r="EV464" i="1"/>
  <c r="EZ464" i="1"/>
  <c r="FD464" i="1"/>
  <c r="FL464" i="1"/>
  <c r="FP464" i="1"/>
  <c r="GB464" i="1"/>
  <c r="GJ464" i="1"/>
  <c r="GR464" i="1"/>
  <c r="GV464" i="1"/>
  <c r="GZ464" i="1"/>
  <c r="HH464" i="1"/>
  <c r="HL464" i="1"/>
  <c r="ED464" i="1"/>
  <c r="EL464" i="1"/>
  <c r="EP464" i="1"/>
  <c r="FB464" i="1"/>
  <c r="FJ464" i="1"/>
  <c r="FR464" i="1"/>
  <c r="FV464" i="1"/>
  <c r="FZ464" i="1"/>
  <c r="GH464" i="1"/>
  <c r="GL464" i="1"/>
  <c r="GP464" i="1"/>
  <c r="GX464" i="1"/>
  <c r="HB464" i="1"/>
  <c r="EI464" i="1"/>
  <c r="EY464" i="1"/>
  <c r="FO464" i="1"/>
  <c r="GU464" i="1"/>
  <c r="HK464" i="1"/>
  <c r="EE464" i="1"/>
  <c r="FK464" i="1"/>
  <c r="GA464" i="1"/>
  <c r="GQ464" i="1"/>
  <c r="EA464" i="1"/>
  <c r="EQ464" i="1"/>
  <c r="GM464" i="1"/>
  <c r="HC464" i="1"/>
  <c r="GI464" i="1"/>
  <c r="EM464" i="1"/>
  <c r="GY464" i="1"/>
  <c r="BS464" i="1"/>
  <c r="BW464" i="1"/>
  <c r="CE464" i="1"/>
  <c r="CI464" i="1"/>
  <c r="CM464" i="1"/>
  <c r="CU464" i="1"/>
  <c r="CY464" i="1"/>
  <c r="DC464" i="1"/>
  <c r="DK464" i="1"/>
  <c r="DS464" i="1"/>
  <c r="BR464" i="1"/>
  <c r="BV464" i="1"/>
  <c r="CD464" i="1"/>
  <c r="CH464" i="1"/>
  <c r="CL464" i="1"/>
  <c r="CT464" i="1"/>
  <c r="CX464" i="1"/>
  <c r="DJ464" i="1"/>
  <c r="DR464" i="1"/>
  <c r="BM464" i="1"/>
  <c r="BQ464" i="1"/>
  <c r="BU464" i="1"/>
  <c r="CC464" i="1"/>
  <c r="CG464" i="1"/>
  <c r="CK464" i="1"/>
  <c r="CS464" i="1"/>
  <c r="CW464" i="1"/>
  <c r="DI464" i="1"/>
  <c r="DM464" i="1"/>
  <c r="DQ464" i="1"/>
  <c r="BL464" i="1"/>
  <c r="BP464" i="1"/>
  <c r="BT464" i="1"/>
  <c r="CF464" i="1"/>
  <c r="CJ464" i="1"/>
  <c r="CR464" i="1"/>
  <c r="CV464" i="1"/>
  <c r="CZ464" i="1"/>
  <c r="DH464" i="1"/>
  <c r="DL464" i="1"/>
  <c r="DP464" i="1"/>
  <c r="AR464" i="1"/>
  <c r="AV464" i="1"/>
  <c r="AZ464" i="1"/>
  <c r="BH464" i="1"/>
  <c r="AQ464" i="1"/>
  <c r="AU464" i="1"/>
  <c r="BC464" i="1"/>
  <c r="BG464" i="1"/>
  <c r="AP464" i="1"/>
  <c r="AT464" i="1"/>
  <c r="AX464" i="1"/>
  <c r="AS464" i="1"/>
  <c r="AW464" i="1"/>
  <c r="AJ464" i="1"/>
  <c r="AL464" i="1"/>
  <c r="AK464" i="1"/>
  <c r="EC460" i="1"/>
  <c r="EK460" i="1"/>
  <c r="EO460" i="1"/>
  <c r="FA460" i="1"/>
  <c r="FE460" i="1"/>
  <c r="FI460" i="1"/>
  <c r="FQ460" i="1"/>
  <c r="FU460" i="1"/>
  <c r="FY460" i="1"/>
  <c r="GK460" i="1"/>
  <c r="GO460" i="1"/>
  <c r="GW460" i="1"/>
  <c r="HA460" i="1"/>
  <c r="HE460" i="1"/>
  <c r="HM460" i="1"/>
  <c r="EB460" i="1"/>
  <c r="EN460" i="1"/>
  <c r="ER460" i="1"/>
  <c r="EV460" i="1"/>
  <c r="FD460" i="1"/>
  <c r="FH460" i="1"/>
  <c r="FL460" i="1"/>
  <c r="FX460" i="1"/>
  <c r="GB460" i="1"/>
  <c r="GJ460" i="1"/>
  <c r="GN460" i="1"/>
  <c r="GR460" i="1"/>
  <c r="GZ460" i="1"/>
  <c r="HD460" i="1"/>
  <c r="HH460" i="1"/>
  <c r="ED460" i="1"/>
  <c r="EH460" i="1"/>
  <c r="EL460" i="1"/>
  <c r="EX460" i="1"/>
  <c r="FB460" i="1"/>
  <c r="FJ460" i="1"/>
  <c r="FN460" i="1"/>
  <c r="FR460" i="1"/>
  <c r="FZ460" i="1"/>
  <c r="GD460" i="1"/>
  <c r="GH460" i="1"/>
  <c r="GP460" i="1"/>
  <c r="GX460" i="1"/>
  <c r="HJ460" i="1"/>
  <c r="EE460" i="1"/>
  <c r="FK460" i="1"/>
  <c r="GA460" i="1"/>
  <c r="GQ460" i="1"/>
  <c r="EA460" i="1"/>
  <c r="EQ460" i="1"/>
  <c r="GM460" i="1"/>
  <c r="HC460" i="1"/>
  <c r="EM460" i="1"/>
  <c r="GI460" i="1"/>
  <c r="GY460" i="1"/>
  <c r="EI460" i="1"/>
  <c r="GU460" i="1"/>
  <c r="EY460" i="1"/>
  <c r="GE460" i="1"/>
  <c r="BK460" i="1"/>
  <c r="BW460" i="1"/>
  <c r="CE460" i="1"/>
  <c r="CM460" i="1"/>
  <c r="CQ460" i="1"/>
  <c r="CU460" i="1"/>
  <c r="DC460" i="1"/>
  <c r="DG460" i="1"/>
  <c r="DK460" i="1"/>
  <c r="DS460" i="1"/>
  <c r="BJ460" i="1"/>
  <c r="BV460" i="1"/>
  <c r="BZ460" i="1"/>
  <c r="CD460" i="1"/>
  <c r="CL460" i="1"/>
  <c r="CP460" i="1"/>
  <c r="CT460" i="1"/>
  <c r="DF460" i="1"/>
  <c r="DJ460" i="1"/>
  <c r="DR460" i="1"/>
  <c r="BI460" i="1"/>
  <c r="BM460" i="1"/>
  <c r="BU460" i="1"/>
  <c r="BY460" i="1"/>
  <c r="CC460" i="1"/>
  <c r="CK460" i="1"/>
  <c r="CS460" i="1"/>
  <c r="DE460" i="1"/>
  <c r="DI460" i="1"/>
  <c r="DQ460" i="1"/>
  <c r="DU460" i="1"/>
  <c r="BL460" i="1"/>
  <c r="BT460" i="1"/>
  <c r="BX460" i="1"/>
  <c r="CJ460" i="1"/>
  <c r="CR460" i="1"/>
  <c r="CZ460" i="1"/>
  <c r="DD460" i="1"/>
  <c r="DH460" i="1"/>
  <c r="DP460" i="1"/>
  <c r="DT460" i="1"/>
  <c r="AR460" i="1"/>
  <c r="AZ460" i="1"/>
  <c r="BD460" i="1"/>
  <c r="BH460" i="1"/>
  <c r="AU460" i="1"/>
  <c r="AY460" i="1"/>
  <c r="BC460" i="1"/>
  <c r="AP460" i="1"/>
  <c r="AM460" i="1"/>
  <c r="AT460" i="1"/>
  <c r="BF460" i="1"/>
  <c r="AS460" i="1"/>
  <c r="BE460" i="1"/>
  <c r="AL460" i="1"/>
  <c r="AI460" i="1"/>
  <c r="EC452" i="1"/>
  <c r="EK452" i="1"/>
  <c r="EW452" i="1"/>
  <c r="FA452" i="1"/>
  <c r="FI452" i="1"/>
  <c r="FM452" i="1"/>
  <c r="FQ452" i="1"/>
  <c r="FY452" i="1"/>
  <c r="GC452" i="1"/>
  <c r="GO452" i="1"/>
  <c r="GW452" i="1"/>
  <c r="HE452" i="1"/>
  <c r="HI452" i="1"/>
  <c r="HM452" i="1"/>
  <c r="EJ452" i="1"/>
  <c r="EN452" i="1"/>
  <c r="EV452" i="1"/>
  <c r="EZ452" i="1"/>
  <c r="FD452" i="1"/>
  <c r="FL452" i="1"/>
  <c r="FP452" i="1"/>
  <c r="GB452" i="1"/>
  <c r="GJ452" i="1"/>
  <c r="GR452" i="1"/>
  <c r="GV452" i="1"/>
  <c r="GZ452" i="1"/>
  <c r="HH452" i="1"/>
  <c r="HL452" i="1"/>
  <c r="ED452" i="1"/>
  <c r="EL452" i="1"/>
  <c r="EP452" i="1"/>
  <c r="FB452" i="1"/>
  <c r="FJ452" i="1"/>
  <c r="FR452" i="1"/>
  <c r="FV452" i="1"/>
  <c r="FZ452" i="1"/>
  <c r="GH452" i="1"/>
  <c r="GL452" i="1"/>
  <c r="GP452" i="1"/>
  <c r="GX452" i="1"/>
  <c r="HB452" i="1"/>
  <c r="EM452" i="1"/>
  <c r="FC452" i="1"/>
  <c r="GY452" i="1"/>
  <c r="EI452" i="1"/>
  <c r="EY452" i="1"/>
  <c r="GE452" i="1"/>
  <c r="GU452" i="1"/>
  <c r="HK452" i="1"/>
  <c r="EU452" i="1"/>
  <c r="FK452" i="1"/>
  <c r="GA452" i="1"/>
  <c r="EA452" i="1"/>
  <c r="GM452" i="1"/>
  <c r="HC452" i="1"/>
  <c r="FW452" i="1"/>
  <c r="EQ452" i="1"/>
  <c r="BS452" i="1"/>
  <c r="BW452" i="1"/>
  <c r="CE452" i="1"/>
  <c r="CI452" i="1"/>
  <c r="CM452" i="1"/>
  <c r="CU452" i="1"/>
  <c r="CY452" i="1"/>
  <c r="DC452" i="1"/>
  <c r="DK452" i="1"/>
  <c r="DS452" i="1"/>
  <c r="BR452" i="1"/>
  <c r="BV452" i="1"/>
  <c r="CD452" i="1"/>
  <c r="CH452" i="1"/>
  <c r="CL452" i="1"/>
  <c r="CT452" i="1"/>
  <c r="CX452" i="1"/>
  <c r="DJ452" i="1"/>
  <c r="DR452" i="1"/>
  <c r="BM452" i="1"/>
  <c r="BQ452" i="1"/>
  <c r="BU452" i="1"/>
  <c r="CC452" i="1"/>
  <c r="CG452" i="1"/>
  <c r="CK452" i="1"/>
  <c r="CS452" i="1"/>
  <c r="CW452" i="1"/>
  <c r="DI452" i="1"/>
  <c r="DM452" i="1"/>
  <c r="DQ452" i="1"/>
  <c r="BL452" i="1"/>
  <c r="BP452" i="1"/>
  <c r="BT452" i="1"/>
  <c r="CF452" i="1"/>
  <c r="CJ452" i="1"/>
  <c r="CR452" i="1"/>
  <c r="CV452" i="1"/>
  <c r="CZ452" i="1"/>
  <c r="DH452" i="1"/>
  <c r="DL452" i="1"/>
  <c r="DP452" i="1"/>
  <c r="AR452" i="1"/>
  <c r="AV452" i="1"/>
  <c r="AZ452" i="1"/>
  <c r="BH452" i="1"/>
  <c r="AQ452" i="1"/>
  <c r="AU452" i="1"/>
  <c r="BC452" i="1"/>
  <c r="BG452" i="1"/>
  <c r="AP452" i="1"/>
  <c r="AT452" i="1"/>
  <c r="AX452" i="1"/>
  <c r="AS452" i="1"/>
  <c r="AW452" i="1"/>
  <c r="AJ452" i="1"/>
  <c r="AI452" i="1"/>
  <c r="AK452" i="1"/>
  <c r="EC448" i="1"/>
  <c r="EK448" i="1"/>
  <c r="EO448" i="1"/>
  <c r="FA448" i="1"/>
  <c r="FE448" i="1"/>
  <c r="FI448" i="1"/>
  <c r="FQ448" i="1"/>
  <c r="FU448" i="1"/>
  <c r="FY448" i="1"/>
  <c r="GK448" i="1"/>
  <c r="GO448" i="1"/>
  <c r="GW448" i="1"/>
  <c r="HA448" i="1"/>
  <c r="HE448" i="1"/>
  <c r="HM448" i="1"/>
  <c r="EB448" i="1"/>
  <c r="EN448" i="1"/>
  <c r="ER448" i="1"/>
  <c r="EV448" i="1"/>
  <c r="FD448" i="1"/>
  <c r="FH448" i="1"/>
  <c r="FL448" i="1"/>
  <c r="FX448" i="1"/>
  <c r="GB448" i="1"/>
  <c r="GJ448" i="1"/>
  <c r="GN448" i="1"/>
  <c r="GR448" i="1"/>
  <c r="GZ448" i="1"/>
  <c r="HD448" i="1"/>
  <c r="HH448" i="1"/>
  <c r="ED448" i="1"/>
  <c r="EH448" i="1"/>
  <c r="EL448" i="1"/>
  <c r="EX448" i="1"/>
  <c r="FB448" i="1"/>
  <c r="FJ448" i="1"/>
  <c r="FN448" i="1"/>
  <c r="FR448" i="1"/>
  <c r="FZ448" i="1"/>
  <c r="GD448" i="1"/>
  <c r="GH448" i="1"/>
  <c r="GP448" i="1"/>
  <c r="GX448" i="1"/>
  <c r="HJ448" i="1"/>
  <c r="EI448" i="1"/>
  <c r="FO448" i="1"/>
  <c r="GE448" i="1"/>
  <c r="GU448" i="1"/>
  <c r="EE448" i="1"/>
  <c r="EU448" i="1"/>
  <c r="FK448" i="1"/>
  <c r="GQ448" i="1"/>
  <c r="EA448" i="1"/>
  <c r="FW448" i="1"/>
  <c r="GM448" i="1"/>
  <c r="EM448" i="1"/>
  <c r="GY448" i="1"/>
  <c r="FC448" i="1"/>
  <c r="BK448" i="1"/>
  <c r="BW448" i="1"/>
  <c r="CE448" i="1"/>
  <c r="CM448" i="1"/>
  <c r="CQ448" i="1"/>
  <c r="CU448" i="1"/>
  <c r="DC448" i="1"/>
  <c r="DG448" i="1"/>
  <c r="DK448" i="1"/>
  <c r="DS448" i="1"/>
  <c r="BJ448" i="1"/>
  <c r="BV448" i="1"/>
  <c r="BZ448" i="1"/>
  <c r="CD448" i="1"/>
  <c r="CL448" i="1"/>
  <c r="CP448" i="1"/>
  <c r="CT448" i="1"/>
  <c r="DF448" i="1"/>
  <c r="DJ448" i="1"/>
  <c r="DR448" i="1"/>
  <c r="BI448" i="1"/>
  <c r="BM448" i="1"/>
  <c r="BU448" i="1"/>
  <c r="BY448" i="1"/>
  <c r="CC448" i="1"/>
  <c r="CK448" i="1"/>
  <c r="CS448" i="1"/>
  <c r="DE448" i="1"/>
  <c r="DI448" i="1"/>
  <c r="DQ448" i="1"/>
  <c r="DU448" i="1"/>
  <c r="BL448" i="1"/>
  <c r="BT448" i="1"/>
  <c r="BX448" i="1"/>
  <c r="CJ448" i="1"/>
  <c r="CR448" i="1"/>
  <c r="CZ448" i="1"/>
  <c r="DD448" i="1"/>
  <c r="DH448" i="1"/>
  <c r="DP448" i="1"/>
  <c r="DT448" i="1"/>
  <c r="AR448" i="1"/>
  <c r="AZ448" i="1"/>
  <c r="BD448" i="1"/>
  <c r="BH448" i="1"/>
  <c r="AU448" i="1"/>
  <c r="AY448" i="1"/>
  <c r="BC448" i="1"/>
  <c r="AP448" i="1"/>
  <c r="AM448" i="1"/>
  <c r="AT448" i="1"/>
  <c r="BF448" i="1"/>
  <c r="AS448" i="1"/>
  <c r="BE448" i="1"/>
  <c r="AI448" i="1"/>
  <c r="AL448" i="1"/>
  <c r="EC440" i="1"/>
  <c r="EK440" i="1"/>
  <c r="EW440" i="1"/>
  <c r="FA440" i="1"/>
  <c r="FI440" i="1"/>
  <c r="FM440" i="1"/>
  <c r="FQ440" i="1"/>
  <c r="FY440" i="1"/>
  <c r="GC440" i="1"/>
  <c r="GO440" i="1"/>
  <c r="GW440" i="1"/>
  <c r="HE440" i="1"/>
  <c r="HI440" i="1"/>
  <c r="HM440" i="1"/>
  <c r="EJ440" i="1"/>
  <c r="EN440" i="1"/>
  <c r="EV440" i="1"/>
  <c r="EZ440" i="1"/>
  <c r="FD440" i="1"/>
  <c r="FL440" i="1"/>
  <c r="FP440" i="1"/>
  <c r="GB440" i="1"/>
  <c r="GJ440" i="1"/>
  <c r="GR440" i="1"/>
  <c r="GV440" i="1"/>
  <c r="GZ440" i="1"/>
  <c r="HH440" i="1"/>
  <c r="HL440" i="1"/>
  <c r="ED440" i="1"/>
  <c r="EL440" i="1"/>
  <c r="EP440" i="1"/>
  <c r="FB440" i="1"/>
  <c r="FJ440" i="1"/>
  <c r="FR440" i="1"/>
  <c r="FV440" i="1"/>
  <c r="FZ440" i="1"/>
  <c r="GH440" i="1"/>
  <c r="GL440" i="1"/>
  <c r="GP440" i="1"/>
  <c r="GX440" i="1"/>
  <c r="HB440" i="1"/>
  <c r="EA440" i="1"/>
  <c r="EQ440" i="1"/>
  <c r="GM440" i="1"/>
  <c r="HC440" i="1"/>
  <c r="EM440" i="1"/>
  <c r="GI440" i="1"/>
  <c r="GY440" i="1"/>
  <c r="EY440" i="1"/>
  <c r="FO440" i="1"/>
  <c r="GE440" i="1"/>
  <c r="HK440" i="1"/>
  <c r="EE440" i="1"/>
  <c r="GQ440" i="1"/>
  <c r="GA440" i="1"/>
  <c r="EU440" i="1"/>
  <c r="BS440" i="1"/>
  <c r="BW440" i="1"/>
  <c r="CE440" i="1"/>
  <c r="CI440" i="1"/>
  <c r="CM440" i="1"/>
  <c r="CU440" i="1"/>
  <c r="CY440" i="1"/>
  <c r="DC440" i="1"/>
  <c r="DK440" i="1"/>
  <c r="DS440" i="1"/>
  <c r="BR440" i="1"/>
  <c r="BV440" i="1"/>
  <c r="CD440" i="1"/>
  <c r="CH440" i="1"/>
  <c r="CL440" i="1"/>
  <c r="CT440" i="1"/>
  <c r="CX440" i="1"/>
  <c r="DJ440" i="1"/>
  <c r="DR440" i="1"/>
  <c r="BM440" i="1"/>
  <c r="BQ440" i="1"/>
  <c r="BU440" i="1"/>
  <c r="CC440" i="1"/>
  <c r="CG440" i="1"/>
  <c r="CK440" i="1"/>
  <c r="CS440" i="1"/>
  <c r="CW440" i="1"/>
  <c r="DI440" i="1"/>
  <c r="DM440" i="1"/>
  <c r="DQ440" i="1"/>
  <c r="BL440" i="1"/>
  <c r="BP440" i="1"/>
  <c r="BT440" i="1"/>
  <c r="CF440" i="1"/>
  <c r="CJ440" i="1"/>
  <c r="CR440" i="1"/>
  <c r="CV440" i="1"/>
  <c r="CZ440" i="1"/>
  <c r="DH440" i="1"/>
  <c r="DL440" i="1"/>
  <c r="DP440" i="1"/>
  <c r="AR440" i="1"/>
  <c r="AV440" i="1"/>
  <c r="AZ440" i="1"/>
  <c r="BH440" i="1"/>
  <c r="AQ440" i="1"/>
  <c r="AU440" i="1"/>
  <c r="BC440" i="1"/>
  <c r="BG440" i="1"/>
  <c r="AP440" i="1"/>
  <c r="AT440" i="1"/>
  <c r="AX440" i="1"/>
  <c r="AS440" i="1"/>
  <c r="AW440" i="1"/>
  <c r="AJ440" i="1"/>
  <c r="AI440" i="1"/>
  <c r="AL440" i="1"/>
  <c r="AK440" i="1"/>
  <c r="EC436" i="1"/>
  <c r="EK436" i="1"/>
  <c r="EO436" i="1"/>
  <c r="FA436" i="1"/>
  <c r="FE436" i="1"/>
  <c r="FI436" i="1"/>
  <c r="FQ436" i="1"/>
  <c r="FU436" i="1"/>
  <c r="FY436" i="1"/>
  <c r="GK436" i="1"/>
  <c r="GO436" i="1"/>
  <c r="GW436" i="1"/>
  <c r="HA436" i="1"/>
  <c r="HE436" i="1"/>
  <c r="HM436" i="1"/>
  <c r="EB436" i="1"/>
  <c r="EN436" i="1"/>
  <c r="ER436" i="1"/>
  <c r="EV436" i="1"/>
  <c r="FD436" i="1"/>
  <c r="FH436" i="1"/>
  <c r="FL436" i="1"/>
  <c r="FX436" i="1"/>
  <c r="GB436" i="1"/>
  <c r="GJ436" i="1"/>
  <c r="GN436" i="1"/>
  <c r="GR436" i="1"/>
  <c r="GZ436" i="1"/>
  <c r="HD436" i="1"/>
  <c r="HH436" i="1"/>
  <c r="ED436" i="1"/>
  <c r="EH436" i="1"/>
  <c r="EL436" i="1"/>
  <c r="EX436" i="1"/>
  <c r="FB436" i="1"/>
  <c r="FJ436" i="1"/>
  <c r="FN436" i="1"/>
  <c r="FR436" i="1"/>
  <c r="FZ436" i="1"/>
  <c r="GD436" i="1"/>
  <c r="GH436" i="1"/>
  <c r="GP436" i="1"/>
  <c r="GX436" i="1"/>
  <c r="HJ436" i="1"/>
  <c r="EM436" i="1"/>
  <c r="GI436" i="1"/>
  <c r="GY436" i="1"/>
  <c r="EY436" i="1"/>
  <c r="FO436" i="1"/>
  <c r="GE436" i="1"/>
  <c r="HK436" i="1"/>
  <c r="EE436" i="1"/>
  <c r="EU436" i="1"/>
  <c r="GA436" i="1"/>
  <c r="GQ436" i="1"/>
  <c r="EQ436" i="1"/>
  <c r="HC436" i="1"/>
  <c r="GM436" i="1"/>
  <c r="BK436" i="1"/>
  <c r="BW436" i="1"/>
  <c r="CE436" i="1"/>
  <c r="CM436" i="1"/>
  <c r="CQ436" i="1"/>
  <c r="CU436" i="1"/>
  <c r="DC436" i="1"/>
  <c r="DG436" i="1"/>
  <c r="DK436" i="1"/>
  <c r="DS436" i="1"/>
  <c r="BJ436" i="1"/>
  <c r="BV436" i="1"/>
  <c r="BZ436" i="1"/>
  <c r="CD436" i="1"/>
  <c r="CL436" i="1"/>
  <c r="CP436" i="1"/>
  <c r="CT436" i="1"/>
  <c r="DF436" i="1"/>
  <c r="DJ436" i="1"/>
  <c r="DR436" i="1"/>
  <c r="BI436" i="1"/>
  <c r="BM436" i="1"/>
  <c r="BU436" i="1"/>
  <c r="BY436" i="1"/>
  <c r="CC436" i="1"/>
  <c r="CK436" i="1"/>
  <c r="CS436" i="1"/>
  <c r="DE436" i="1"/>
  <c r="DI436" i="1"/>
  <c r="DQ436" i="1"/>
  <c r="DU436" i="1"/>
  <c r="BL436" i="1"/>
  <c r="BT436" i="1"/>
  <c r="BX436" i="1"/>
  <c r="CJ436" i="1"/>
  <c r="CR436" i="1"/>
  <c r="CZ436" i="1"/>
  <c r="DD436" i="1"/>
  <c r="DH436" i="1"/>
  <c r="DP436" i="1"/>
  <c r="DT436" i="1"/>
  <c r="AR436" i="1"/>
  <c r="AZ436" i="1"/>
  <c r="BD436" i="1"/>
  <c r="BH436" i="1"/>
  <c r="AU436" i="1"/>
  <c r="AY436" i="1"/>
  <c r="BC436" i="1"/>
  <c r="AP436" i="1"/>
  <c r="AM436" i="1"/>
  <c r="AT436" i="1"/>
  <c r="BF436" i="1"/>
  <c r="AS436" i="1"/>
  <c r="BE436" i="1"/>
  <c r="AJ436" i="1"/>
  <c r="AL436" i="1"/>
  <c r="AI436" i="1"/>
  <c r="EC432" i="1"/>
  <c r="EK432" i="1"/>
  <c r="EW432" i="1"/>
  <c r="FA432" i="1"/>
  <c r="FI432" i="1"/>
  <c r="FM432" i="1"/>
  <c r="FQ432" i="1"/>
  <c r="FY432" i="1"/>
  <c r="GC432" i="1"/>
  <c r="GO432" i="1"/>
  <c r="GW432" i="1"/>
  <c r="HE432" i="1"/>
  <c r="HI432" i="1"/>
  <c r="HM432" i="1"/>
  <c r="EJ432" i="1"/>
  <c r="EN432" i="1"/>
  <c r="EV432" i="1"/>
  <c r="EZ432" i="1"/>
  <c r="FD432" i="1"/>
  <c r="FL432" i="1"/>
  <c r="FP432" i="1"/>
  <c r="GB432" i="1"/>
  <c r="GJ432" i="1"/>
  <c r="GR432" i="1"/>
  <c r="GV432" i="1"/>
  <c r="GZ432" i="1"/>
  <c r="HH432" i="1"/>
  <c r="HL432" i="1"/>
  <c r="ED432" i="1"/>
  <c r="EL432" i="1"/>
  <c r="EP432" i="1"/>
  <c r="FB432" i="1"/>
  <c r="FJ432" i="1"/>
  <c r="FR432" i="1"/>
  <c r="FV432" i="1"/>
  <c r="FZ432" i="1"/>
  <c r="GH432" i="1"/>
  <c r="GL432" i="1"/>
  <c r="GP432" i="1"/>
  <c r="GX432" i="1"/>
  <c r="HB432" i="1"/>
  <c r="EI432" i="1"/>
  <c r="EY432" i="1"/>
  <c r="FO432" i="1"/>
  <c r="GU432" i="1"/>
  <c r="HK432" i="1"/>
  <c r="EE432" i="1"/>
  <c r="FK432" i="1"/>
  <c r="GA432" i="1"/>
  <c r="GQ432" i="1"/>
  <c r="EA432" i="1"/>
  <c r="EQ432" i="1"/>
  <c r="GM432" i="1"/>
  <c r="HC432" i="1"/>
  <c r="FC432" i="1"/>
  <c r="EM432" i="1"/>
  <c r="GY432" i="1"/>
  <c r="BS432" i="1"/>
  <c r="BW432" i="1"/>
  <c r="CE432" i="1"/>
  <c r="CI432" i="1"/>
  <c r="CM432" i="1"/>
  <c r="CU432" i="1"/>
  <c r="CY432" i="1"/>
  <c r="DC432" i="1"/>
  <c r="DK432" i="1"/>
  <c r="DS432" i="1"/>
  <c r="BR432" i="1"/>
  <c r="BV432" i="1"/>
  <c r="CD432" i="1"/>
  <c r="CH432" i="1"/>
  <c r="CL432" i="1"/>
  <c r="CT432" i="1"/>
  <c r="CX432" i="1"/>
  <c r="DJ432" i="1"/>
  <c r="DR432" i="1"/>
  <c r="BM432" i="1"/>
  <c r="BQ432" i="1"/>
  <c r="BU432" i="1"/>
  <c r="CC432" i="1"/>
  <c r="CG432" i="1"/>
  <c r="CK432" i="1"/>
  <c r="CS432" i="1"/>
  <c r="CW432" i="1"/>
  <c r="DI432" i="1"/>
  <c r="DM432" i="1"/>
  <c r="DQ432" i="1"/>
  <c r="BL432" i="1"/>
  <c r="BP432" i="1"/>
  <c r="BT432" i="1"/>
  <c r="CF432" i="1"/>
  <c r="CJ432" i="1"/>
  <c r="CR432" i="1"/>
  <c r="CV432" i="1"/>
  <c r="CZ432" i="1"/>
  <c r="DH432" i="1"/>
  <c r="DL432" i="1"/>
  <c r="DP432" i="1"/>
  <c r="AR432" i="1"/>
  <c r="AV432" i="1"/>
  <c r="AZ432" i="1"/>
  <c r="BH432" i="1"/>
  <c r="AQ432" i="1"/>
  <c r="AU432" i="1"/>
  <c r="BC432" i="1"/>
  <c r="BG432" i="1"/>
  <c r="AP432" i="1"/>
  <c r="AT432" i="1"/>
  <c r="AX432" i="1"/>
  <c r="AS432" i="1"/>
  <c r="AW432" i="1"/>
  <c r="AJ432" i="1"/>
  <c r="AL432" i="1"/>
  <c r="AK432" i="1"/>
  <c r="EH424" i="1"/>
  <c r="EL424" i="1"/>
  <c r="EP424" i="1"/>
  <c r="EX424" i="1"/>
  <c r="FB424" i="1"/>
  <c r="FN424" i="1"/>
  <c r="FR424" i="1"/>
  <c r="FV424" i="1"/>
  <c r="GD424" i="1"/>
  <c r="GH424" i="1"/>
  <c r="GL424" i="1"/>
  <c r="GX424" i="1"/>
  <c r="HB424" i="1"/>
  <c r="HJ424" i="1"/>
  <c r="EC424" i="1"/>
  <c r="EO424" i="1"/>
  <c r="EW424" i="1"/>
  <c r="FE424" i="1"/>
  <c r="FI424" i="1"/>
  <c r="FM424" i="1"/>
  <c r="FU424" i="1"/>
  <c r="FY424" i="1"/>
  <c r="GC424" i="1"/>
  <c r="GK424" i="1"/>
  <c r="GO424" i="1"/>
  <c r="HA424" i="1"/>
  <c r="HE424" i="1"/>
  <c r="HI424" i="1"/>
  <c r="EN424" i="1"/>
  <c r="EV424" i="1"/>
  <c r="FL424" i="1"/>
  <c r="GB424" i="1"/>
  <c r="GR424" i="1"/>
  <c r="GZ424" i="1"/>
  <c r="HH424" i="1"/>
  <c r="EM424" i="1"/>
  <c r="EU424" i="1"/>
  <c r="FC424" i="1"/>
  <c r="GA424" i="1"/>
  <c r="GI424" i="1"/>
  <c r="GY424" i="1"/>
  <c r="EA424" i="1"/>
  <c r="EQ424" i="1"/>
  <c r="EY424" i="1"/>
  <c r="FW424" i="1"/>
  <c r="GE424" i="1"/>
  <c r="GM424" i="1"/>
  <c r="HC424" i="1"/>
  <c r="HK424" i="1"/>
  <c r="EZ424" i="1"/>
  <c r="HL424" i="1"/>
  <c r="ER424" i="1"/>
  <c r="FX424" i="1"/>
  <c r="EJ424" i="1"/>
  <c r="FP424" i="1"/>
  <c r="GV424" i="1"/>
  <c r="GN424" i="1"/>
  <c r="EB424" i="1"/>
  <c r="BK424" i="1"/>
  <c r="BS424" i="1"/>
  <c r="BW424" i="1"/>
  <c r="CI424" i="1"/>
  <c r="CM424" i="1"/>
  <c r="CQ424" i="1"/>
  <c r="CY424" i="1"/>
  <c r="DC424" i="1"/>
  <c r="DG424" i="1"/>
  <c r="DS424" i="1"/>
  <c r="BJ424" i="1"/>
  <c r="BR424" i="1"/>
  <c r="BV424" i="1"/>
  <c r="BZ424" i="1"/>
  <c r="CH424" i="1"/>
  <c r="CL424" i="1"/>
  <c r="CP424" i="1"/>
  <c r="CX424" i="1"/>
  <c r="DF424" i="1"/>
  <c r="DR424" i="1"/>
  <c r="BI424" i="1"/>
  <c r="BQ424" i="1"/>
  <c r="BU424" i="1"/>
  <c r="BY424" i="1"/>
  <c r="CG424" i="1"/>
  <c r="CK424" i="1"/>
  <c r="CW424" i="1"/>
  <c r="DE424" i="1"/>
  <c r="DM424" i="1"/>
  <c r="DQ424" i="1"/>
  <c r="DU424" i="1"/>
  <c r="BP424" i="1"/>
  <c r="BT424" i="1"/>
  <c r="BX424" i="1"/>
  <c r="CF424" i="1"/>
  <c r="CJ424" i="1"/>
  <c r="CV424" i="1"/>
  <c r="CZ424" i="1"/>
  <c r="DD424" i="1"/>
  <c r="DL424" i="1"/>
  <c r="DP424" i="1"/>
  <c r="DT424" i="1"/>
  <c r="AV424" i="1"/>
  <c r="AZ424" i="1"/>
  <c r="BD424" i="1"/>
  <c r="AQ424" i="1"/>
  <c r="AU424" i="1"/>
  <c r="AY424" i="1"/>
  <c r="BG424" i="1"/>
  <c r="AP424" i="1"/>
  <c r="AM424" i="1"/>
  <c r="AX424" i="1"/>
  <c r="BF424" i="1"/>
  <c r="AW424" i="1"/>
  <c r="BE424" i="1"/>
  <c r="AJ424" i="1"/>
  <c r="AI424" i="1"/>
  <c r="AK424" i="1"/>
  <c r="ED420" i="1"/>
  <c r="EH420" i="1"/>
  <c r="EP420" i="1"/>
  <c r="EX420" i="1"/>
  <c r="FJ420" i="1"/>
  <c r="FN420" i="1"/>
  <c r="FV420" i="1"/>
  <c r="FZ420" i="1"/>
  <c r="GD420" i="1"/>
  <c r="GL420" i="1"/>
  <c r="GP420" i="1"/>
  <c r="HB420" i="1"/>
  <c r="HJ420" i="1"/>
  <c r="EK420" i="1"/>
  <c r="EO420" i="1"/>
  <c r="EW420" i="1"/>
  <c r="FA420" i="1"/>
  <c r="FE420" i="1"/>
  <c r="FM420" i="1"/>
  <c r="FQ420" i="1"/>
  <c r="FU420" i="1"/>
  <c r="GC420" i="1"/>
  <c r="GK420" i="1"/>
  <c r="GW420" i="1"/>
  <c r="HA420" i="1"/>
  <c r="HI420" i="1"/>
  <c r="HM420" i="1"/>
  <c r="EB420" i="1"/>
  <c r="ER420" i="1"/>
  <c r="EZ420" i="1"/>
  <c r="FH420" i="1"/>
  <c r="FX420" i="1"/>
  <c r="GN420" i="1"/>
  <c r="HD420" i="1"/>
  <c r="HL420" i="1"/>
  <c r="EA420" i="1"/>
  <c r="EQ420" i="1"/>
  <c r="EY420" i="1"/>
  <c r="FW420" i="1"/>
  <c r="GE420" i="1"/>
  <c r="GM420" i="1"/>
  <c r="HC420" i="1"/>
  <c r="HK420" i="1"/>
  <c r="EE420" i="1"/>
  <c r="EU420" i="1"/>
  <c r="FC420" i="1"/>
  <c r="FK420" i="1"/>
  <c r="GA420" i="1"/>
  <c r="GI420" i="1"/>
  <c r="GQ420" i="1"/>
  <c r="FL420" i="1"/>
  <c r="FD420" i="1"/>
  <c r="GJ420" i="1"/>
  <c r="EV420" i="1"/>
  <c r="HH420" i="1"/>
  <c r="EN420" i="1"/>
  <c r="GZ420" i="1"/>
  <c r="BK420" i="1"/>
  <c r="BS420" i="1"/>
  <c r="CE420" i="1"/>
  <c r="CI420" i="1"/>
  <c r="CQ420" i="1"/>
  <c r="CU420" i="1"/>
  <c r="CY420" i="1"/>
  <c r="DG420" i="1"/>
  <c r="DK420" i="1"/>
  <c r="BJ420" i="1"/>
  <c r="BR420" i="1"/>
  <c r="BZ420" i="1"/>
  <c r="CD420" i="1"/>
  <c r="CH420" i="1"/>
  <c r="CP420" i="1"/>
  <c r="CT420" i="1"/>
  <c r="CX420" i="1"/>
  <c r="DF420" i="1"/>
  <c r="DJ420" i="1"/>
  <c r="BI420" i="1"/>
  <c r="BM420" i="1"/>
  <c r="BQ420" i="1"/>
  <c r="BY420" i="1"/>
  <c r="CC420" i="1"/>
  <c r="CG420" i="1"/>
  <c r="CS420" i="1"/>
  <c r="CW420" i="1"/>
  <c r="DE420" i="1"/>
  <c r="DI420" i="1"/>
  <c r="DM420" i="1"/>
  <c r="DU420" i="1"/>
  <c r="BL420" i="1"/>
  <c r="BP420" i="1"/>
  <c r="BX420" i="1"/>
  <c r="CF420" i="1"/>
  <c r="CR420" i="1"/>
  <c r="CV420" i="1"/>
  <c r="DD420" i="1"/>
  <c r="DH420" i="1"/>
  <c r="DL420" i="1"/>
  <c r="DT420" i="1"/>
  <c r="AR420" i="1"/>
  <c r="AV420" i="1"/>
  <c r="BD420" i="1"/>
  <c r="BH420" i="1"/>
  <c r="AQ420" i="1"/>
  <c r="AY420" i="1"/>
  <c r="BC420" i="1"/>
  <c r="BG420" i="1"/>
  <c r="AM420" i="1"/>
  <c r="AT420" i="1"/>
  <c r="AX420" i="1"/>
  <c r="BF420" i="1"/>
  <c r="AS420" i="1"/>
  <c r="AW420" i="1"/>
  <c r="BE420" i="1"/>
  <c r="AL420" i="1"/>
  <c r="AI420" i="1"/>
  <c r="AK420" i="1"/>
  <c r="EH416" i="1"/>
  <c r="EL416" i="1"/>
  <c r="EP416" i="1"/>
  <c r="EX416" i="1"/>
  <c r="FB416" i="1"/>
  <c r="FN416" i="1"/>
  <c r="FR416" i="1"/>
  <c r="FV416" i="1"/>
  <c r="GD416" i="1"/>
  <c r="GH416" i="1"/>
  <c r="GL416" i="1"/>
  <c r="GX416" i="1"/>
  <c r="HB416" i="1"/>
  <c r="HJ416" i="1"/>
  <c r="EC416" i="1"/>
  <c r="EO416" i="1"/>
  <c r="EW416" i="1"/>
  <c r="FA416" i="1"/>
  <c r="FE416" i="1"/>
  <c r="FI416" i="1"/>
  <c r="FM416" i="1"/>
  <c r="FQ416" i="1"/>
  <c r="FU416" i="1"/>
  <c r="FY416" i="1"/>
  <c r="GC416" i="1"/>
  <c r="GK416" i="1"/>
  <c r="GO416" i="1"/>
  <c r="GW416" i="1"/>
  <c r="HA416" i="1"/>
  <c r="HE416" i="1"/>
  <c r="HI416" i="1"/>
  <c r="HM416" i="1"/>
  <c r="EA416" i="1"/>
  <c r="EE416" i="1"/>
  <c r="EI416" i="1"/>
  <c r="EM416" i="1"/>
  <c r="EQ416" i="1"/>
  <c r="EU416" i="1"/>
  <c r="EY416" i="1"/>
  <c r="FC416" i="1"/>
  <c r="FK416" i="1"/>
  <c r="FO416" i="1"/>
  <c r="FW416" i="1"/>
  <c r="GA416" i="1"/>
  <c r="GE416" i="1"/>
  <c r="GI416" i="1"/>
  <c r="GM416" i="1"/>
  <c r="GQ416" i="1"/>
  <c r="GU416" i="1"/>
  <c r="GY416" i="1"/>
  <c r="HC416" i="1"/>
  <c r="HK416" i="1"/>
  <c r="EJ416" i="1"/>
  <c r="EZ416" i="1"/>
  <c r="FP416" i="1"/>
  <c r="GV416" i="1"/>
  <c r="HL416" i="1"/>
  <c r="EV416" i="1"/>
  <c r="FL416" i="1"/>
  <c r="GB416" i="1"/>
  <c r="GR416" i="1"/>
  <c r="HH416" i="1"/>
  <c r="EN416" i="1"/>
  <c r="FD416" i="1"/>
  <c r="GJ416" i="1"/>
  <c r="GZ416" i="1"/>
  <c r="ER416" i="1"/>
  <c r="HD416" i="1"/>
  <c r="EB416" i="1"/>
  <c r="GN416" i="1"/>
  <c r="FX416" i="1"/>
  <c r="FH416" i="1"/>
  <c r="BK416" i="1"/>
  <c r="BS416" i="1"/>
  <c r="BW416" i="1"/>
  <c r="CE416" i="1"/>
  <c r="CI416" i="1"/>
  <c r="CM416" i="1"/>
  <c r="CQ416" i="1"/>
  <c r="CU416" i="1"/>
  <c r="CY416" i="1"/>
  <c r="DC416" i="1"/>
  <c r="DG416" i="1"/>
  <c r="DK416" i="1"/>
  <c r="DS416" i="1"/>
  <c r="BJ416" i="1"/>
  <c r="BR416" i="1"/>
  <c r="BV416" i="1"/>
  <c r="BZ416" i="1"/>
  <c r="CD416" i="1"/>
  <c r="CH416" i="1"/>
  <c r="CL416" i="1"/>
  <c r="CP416" i="1"/>
  <c r="CT416" i="1"/>
  <c r="CX416" i="1"/>
  <c r="DF416" i="1"/>
  <c r="DJ416" i="1"/>
  <c r="DR416" i="1"/>
  <c r="BI416" i="1"/>
  <c r="BM416" i="1"/>
  <c r="BQ416" i="1"/>
  <c r="BU416" i="1"/>
  <c r="BY416" i="1"/>
  <c r="CC416" i="1"/>
  <c r="CG416" i="1"/>
  <c r="CK416" i="1"/>
  <c r="CS416" i="1"/>
  <c r="CW416" i="1"/>
  <c r="DE416" i="1"/>
  <c r="DI416" i="1"/>
  <c r="DM416" i="1"/>
  <c r="DQ416" i="1"/>
  <c r="DU416" i="1"/>
  <c r="BL416" i="1"/>
  <c r="BP416" i="1"/>
  <c r="BT416" i="1"/>
  <c r="BX416" i="1"/>
  <c r="CF416" i="1"/>
  <c r="CJ416" i="1"/>
  <c r="CR416" i="1"/>
  <c r="CV416" i="1"/>
  <c r="CZ416" i="1"/>
  <c r="DD416" i="1"/>
  <c r="DH416" i="1"/>
  <c r="DL416" i="1"/>
  <c r="DP416" i="1"/>
  <c r="DT416" i="1"/>
  <c r="AR416" i="1"/>
  <c r="AV416" i="1"/>
  <c r="AZ416" i="1"/>
  <c r="BD416" i="1"/>
  <c r="BH416" i="1"/>
  <c r="AQ416" i="1"/>
  <c r="AU416" i="1"/>
  <c r="AY416" i="1"/>
  <c r="BC416" i="1"/>
  <c r="BG416" i="1"/>
  <c r="AP416" i="1"/>
  <c r="AM416" i="1"/>
  <c r="AT416" i="1"/>
  <c r="AX416" i="1"/>
  <c r="BF416" i="1"/>
  <c r="AS416" i="1"/>
  <c r="AW416" i="1"/>
  <c r="BE416" i="1"/>
  <c r="AJ416" i="1"/>
  <c r="AI416" i="1"/>
  <c r="AL416" i="1"/>
  <c r="AK416" i="1"/>
  <c r="ED408" i="1"/>
  <c r="EH408" i="1"/>
  <c r="EL408" i="1"/>
  <c r="EP408" i="1"/>
  <c r="EX408" i="1"/>
  <c r="FB408" i="1"/>
  <c r="FJ408" i="1"/>
  <c r="FN408" i="1"/>
  <c r="FR408" i="1"/>
  <c r="FV408" i="1"/>
  <c r="FZ408" i="1"/>
  <c r="GD408" i="1"/>
  <c r="GH408" i="1"/>
  <c r="GL408" i="1"/>
  <c r="GP408" i="1"/>
  <c r="GX408" i="1"/>
  <c r="HB408" i="1"/>
  <c r="HJ408" i="1"/>
  <c r="EC408" i="1"/>
  <c r="EK408" i="1"/>
  <c r="EO408" i="1"/>
  <c r="EW408" i="1"/>
  <c r="FA408" i="1"/>
  <c r="FE408" i="1"/>
  <c r="FI408" i="1"/>
  <c r="FM408" i="1"/>
  <c r="FQ408" i="1"/>
  <c r="FU408" i="1"/>
  <c r="FY408" i="1"/>
  <c r="GC408" i="1"/>
  <c r="GK408" i="1"/>
  <c r="GO408" i="1"/>
  <c r="GW408" i="1"/>
  <c r="HA408" i="1"/>
  <c r="HE408" i="1"/>
  <c r="HI408" i="1"/>
  <c r="HM408" i="1"/>
  <c r="EA408" i="1"/>
  <c r="EE408" i="1"/>
  <c r="EI408" i="1"/>
  <c r="EM408" i="1"/>
  <c r="EQ408" i="1"/>
  <c r="EU408" i="1"/>
  <c r="EY408" i="1"/>
  <c r="FC408" i="1"/>
  <c r="FK408" i="1"/>
  <c r="FO408" i="1"/>
  <c r="FW408" i="1"/>
  <c r="GA408" i="1"/>
  <c r="GE408" i="1"/>
  <c r="GI408" i="1"/>
  <c r="GM408" i="1"/>
  <c r="GQ408" i="1"/>
  <c r="GU408" i="1"/>
  <c r="GY408" i="1"/>
  <c r="HC408" i="1"/>
  <c r="HK408" i="1"/>
  <c r="EB408" i="1"/>
  <c r="ER408" i="1"/>
  <c r="FH408" i="1"/>
  <c r="FX408" i="1"/>
  <c r="GN408" i="1"/>
  <c r="HD408" i="1"/>
  <c r="EN408" i="1"/>
  <c r="FD408" i="1"/>
  <c r="GJ408" i="1"/>
  <c r="GZ408" i="1"/>
  <c r="EV408" i="1"/>
  <c r="FL408" i="1"/>
  <c r="GB408" i="1"/>
  <c r="GR408" i="1"/>
  <c r="HH408" i="1"/>
  <c r="FP408" i="1"/>
  <c r="EZ408" i="1"/>
  <c r="HL408" i="1"/>
  <c r="EJ408" i="1"/>
  <c r="GV408" i="1"/>
  <c r="BK408" i="1"/>
  <c r="BS408" i="1"/>
  <c r="BW408" i="1"/>
  <c r="CE408" i="1"/>
  <c r="CI408" i="1"/>
  <c r="CM408" i="1"/>
  <c r="CQ408" i="1"/>
  <c r="CU408" i="1"/>
  <c r="CY408" i="1"/>
  <c r="DC408" i="1"/>
  <c r="DG408" i="1"/>
  <c r="DK408" i="1"/>
  <c r="DS408" i="1"/>
  <c r="BJ408" i="1"/>
  <c r="BR408" i="1"/>
  <c r="BV408" i="1"/>
  <c r="BZ408" i="1"/>
  <c r="CD408" i="1"/>
  <c r="CH408" i="1"/>
  <c r="CL408" i="1"/>
  <c r="CP408" i="1"/>
  <c r="CT408" i="1"/>
  <c r="CX408" i="1"/>
  <c r="DF408" i="1"/>
  <c r="DJ408" i="1"/>
  <c r="DR408" i="1"/>
  <c r="BI408" i="1"/>
  <c r="BM408" i="1"/>
  <c r="BQ408" i="1"/>
  <c r="BU408" i="1"/>
  <c r="BY408" i="1"/>
  <c r="CC408" i="1"/>
  <c r="CG408" i="1"/>
  <c r="CK408" i="1"/>
  <c r="CS408" i="1"/>
  <c r="CW408" i="1"/>
  <c r="DE408" i="1"/>
  <c r="DI408" i="1"/>
  <c r="DM408" i="1"/>
  <c r="DQ408" i="1"/>
  <c r="DU408" i="1"/>
  <c r="BL408" i="1"/>
  <c r="BP408" i="1"/>
  <c r="BT408" i="1"/>
  <c r="BX408" i="1"/>
  <c r="CF408" i="1"/>
  <c r="CJ408" i="1"/>
  <c r="CR408" i="1"/>
  <c r="CV408" i="1"/>
  <c r="CZ408" i="1"/>
  <c r="DD408" i="1"/>
  <c r="DH408" i="1"/>
  <c r="DL408" i="1"/>
  <c r="DP408" i="1"/>
  <c r="DT408" i="1"/>
  <c r="AR408" i="1"/>
  <c r="AV408" i="1"/>
  <c r="AZ408" i="1"/>
  <c r="BD408" i="1"/>
  <c r="BH408" i="1"/>
  <c r="AQ408" i="1"/>
  <c r="AU408" i="1"/>
  <c r="AY408" i="1"/>
  <c r="BC408" i="1"/>
  <c r="BG408" i="1"/>
  <c r="AP408" i="1"/>
  <c r="AM408" i="1"/>
  <c r="AT408" i="1"/>
  <c r="AX408" i="1"/>
  <c r="BF408" i="1"/>
  <c r="AS408" i="1"/>
  <c r="AW408" i="1"/>
  <c r="BE408" i="1"/>
  <c r="AJ408" i="1"/>
  <c r="AI408" i="1"/>
  <c r="AL408" i="1"/>
  <c r="AK408" i="1"/>
  <c r="ED404" i="1"/>
  <c r="EH404" i="1"/>
  <c r="EL404" i="1"/>
  <c r="EP404" i="1"/>
  <c r="EX404" i="1"/>
  <c r="FB404" i="1"/>
  <c r="FJ404" i="1"/>
  <c r="FN404" i="1"/>
  <c r="FR404" i="1"/>
  <c r="FV404" i="1"/>
  <c r="FZ404" i="1"/>
  <c r="GD404" i="1"/>
  <c r="GH404" i="1"/>
  <c r="GL404" i="1"/>
  <c r="GP404" i="1"/>
  <c r="GX404" i="1"/>
  <c r="HB404" i="1"/>
  <c r="HJ404" i="1"/>
  <c r="EC404" i="1"/>
  <c r="EK404" i="1"/>
  <c r="EO404" i="1"/>
  <c r="EW404" i="1"/>
  <c r="FA404" i="1"/>
  <c r="FE404" i="1"/>
  <c r="FI404" i="1"/>
  <c r="FM404" i="1"/>
  <c r="FQ404" i="1"/>
  <c r="FU404" i="1"/>
  <c r="FY404" i="1"/>
  <c r="GC404" i="1"/>
  <c r="GK404" i="1"/>
  <c r="GO404" i="1"/>
  <c r="GW404" i="1"/>
  <c r="HA404" i="1"/>
  <c r="HE404" i="1"/>
  <c r="HI404" i="1"/>
  <c r="HM404" i="1"/>
  <c r="EA404" i="1"/>
  <c r="EE404" i="1"/>
  <c r="EI404" i="1"/>
  <c r="EM404" i="1"/>
  <c r="EQ404" i="1"/>
  <c r="EU404" i="1"/>
  <c r="EY404" i="1"/>
  <c r="FC404" i="1"/>
  <c r="FK404" i="1"/>
  <c r="FO404" i="1"/>
  <c r="FW404" i="1"/>
  <c r="GA404" i="1"/>
  <c r="GE404" i="1"/>
  <c r="GI404" i="1"/>
  <c r="GM404" i="1"/>
  <c r="GQ404" i="1"/>
  <c r="GU404" i="1"/>
  <c r="GY404" i="1"/>
  <c r="HC404" i="1"/>
  <c r="HK404" i="1"/>
  <c r="EN404" i="1"/>
  <c r="FD404" i="1"/>
  <c r="GJ404" i="1"/>
  <c r="GZ404" i="1"/>
  <c r="EJ404" i="1"/>
  <c r="EZ404" i="1"/>
  <c r="FP404" i="1"/>
  <c r="GV404" i="1"/>
  <c r="HL404" i="1"/>
  <c r="EB404" i="1"/>
  <c r="ER404" i="1"/>
  <c r="FH404" i="1"/>
  <c r="FX404" i="1"/>
  <c r="GN404" i="1"/>
  <c r="HD404" i="1"/>
  <c r="EV404" i="1"/>
  <c r="HH404" i="1"/>
  <c r="GR404" i="1"/>
  <c r="GB404" i="1"/>
  <c r="FL404" i="1"/>
  <c r="BK404" i="1"/>
  <c r="BS404" i="1"/>
  <c r="BW404" i="1"/>
  <c r="CE404" i="1"/>
  <c r="CI404" i="1"/>
  <c r="CM404" i="1"/>
  <c r="CQ404" i="1"/>
  <c r="CU404" i="1"/>
  <c r="CY404" i="1"/>
  <c r="DC404" i="1"/>
  <c r="DG404" i="1"/>
  <c r="DK404" i="1"/>
  <c r="DS404" i="1"/>
  <c r="BJ404" i="1"/>
  <c r="BR404" i="1"/>
  <c r="BV404" i="1"/>
  <c r="BZ404" i="1"/>
  <c r="CD404" i="1"/>
  <c r="CH404" i="1"/>
  <c r="CL404" i="1"/>
  <c r="CP404" i="1"/>
  <c r="CT404" i="1"/>
  <c r="CX404" i="1"/>
  <c r="DF404" i="1"/>
  <c r="DJ404" i="1"/>
  <c r="DR404" i="1"/>
  <c r="BI404" i="1"/>
  <c r="BM404" i="1"/>
  <c r="BQ404" i="1"/>
  <c r="BU404" i="1"/>
  <c r="BY404" i="1"/>
  <c r="CC404" i="1"/>
  <c r="CG404" i="1"/>
  <c r="CK404" i="1"/>
  <c r="CS404" i="1"/>
  <c r="CW404" i="1"/>
  <c r="DE404" i="1"/>
  <c r="DI404" i="1"/>
  <c r="DM404" i="1"/>
  <c r="DQ404" i="1"/>
  <c r="DU404" i="1"/>
  <c r="BL404" i="1"/>
  <c r="BP404" i="1"/>
  <c r="BT404" i="1"/>
  <c r="BX404" i="1"/>
  <c r="CF404" i="1"/>
  <c r="CJ404" i="1"/>
  <c r="CR404" i="1"/>
  <c r="CV404" i="1"/>
  <c r="CZ404" i="1"/>
  <c r="DD404" i="1"/>
  <c r="DH404" i="1"/>
  <c r="DL404" i="1"/>
  <c r="DP404" i="1"/>
  <c r="DT404" i="1"/>
  <c r="AR404" i="1"/>
  <c r="AV404" i="1"/>
  <c r="AZ404" i="1"/>
  <c r="BD404" i="1"/>
  <c r="BH404" i="1"/>
  <c r="AQ404" i="1"/>
  <c r="AU404" i="1"/>
  <c r="AY404" i="1"/>
  <c r="BC404" i="1"/>
  <c r="BG404" i="1"/>
  <c r="AP404" i="1"/>
  <c r="AM404" i="1"/>
  <c r="AT404" i="1"/>
  <c r="AX404" i="1"/>
  <c r="BF404" i="1"/>
  <c r="AS404" i="1"/>
  <c r="AW404" i="1"/>
  <c r="BE404" i="1"/>
  <c r="AJ404" i="1"/>
  <c r="AL404" i="1"/>
  <c r="AI404" i="1"/>
  <c r="AK404" i="1"/>
  <c r="EL501" i="1"/>
  <c r="FJ501" i="1"/>
  <c r="FZ501" i="1"/>
  <c r="GP501" i="1"/>
  <c r="EE501" i="1"/>
  <c r="EZ501" i="1"/>
  <c r="FU501" i="1"/>
  <c r="GV501" i="1"/>
  <c r="EI501" i="1"/>
  <c r="FI501" i="1"/>
  <c r="GJ501" i="1"/>
  <c r="HE501" i="1"/>
  <c r="ER501" i="1"/>
  <c r="FM501" i="1"/>
  <c r="GN501" i="1"/>
  <c r="EQ501" i="1"/>
  <c r="FW501" i="1"/>
  <c r="EV501" i="1"/>
  <c r="EA501" i="1"/>
  <c r="BR501" i="1"/>
  <c r="CH501" i="1"/>
  <c r="CX501" i="1"/>
  <c r="BI501" i="1"/>
  <c r="BY501" i="1"/>
  <c r="CS501" i="1"/>
  <c r="DM501" i="1"/>
  <c r="BP501" i="1"/>
  <c r="CJ501" i="1"/>
  <c r="DD501" i="1"/>
  <c r="DT501" i="1"/>
  <c r="CE501" i="1"/>
  <c r="CU501" i="1"/>
  <c r="DK501" i="1"/>
  <c r="BC501" i="1"/>
  <c r="BF501" i="1"/>
  <c r="BE501" i="1"/>
  <c r="AZ501" i="1"/>
  <c r="AI501" i="1"/>
  <c r="ED497" i="1"/>
  <c r="EH497" i="1"/>
  <c r="EL497" i="1"/>
  <c r="EP497" i="1"/>
  <c r="EX497" i="1"/>
  <c r="FB497" i="1"/>
  <c r="FJ497" i="1"/>
  <c r="FN497" i="1"/>
  <c r="FR497" i="1"/>
  <c r="FV497" i="1"/>
  <c r="FZ497" i="1"/>
  <c r="GD497" i="1"/>
  <c r="GH497" i="1"/>
  <c r="GL497" i="1"/>
  <c r="GP497" i="1"/>
  <c r="GX497" i="1"/>
  <c r="HB497" i="1"/>
  <c r="HJ497" i="1"/>
  <c r="EA497" i="1"/>
  <c r="EE497" i="1"/>
  <c r="EI497" i="1"/>
  <c r="EM497" i="1"/>
  <c r="EQ497" i="1"/>
  <c r="EU497" i="1"/>
  <c r="EY497" i="1"/>
  <c r="FC497" i="1"/>
  <c r="FK497" i="1"/>
  <c r="FO497" i="1"/>
  <c r="FW497" i="1"/>
  <c r="GA497" i="1"/>
  <c r="GE497" i="1"/>
  <c r="GI497" i="1"/>
  <c r="GM497" i="1"/>
  <c r="EO497" i="1"/>
  <c r="EW497" i="1"/>
  <c r="FE497" i="1"/>
  <c r="FM497" i="1"/>
  <c r="FU497" i="1"/>
  <c r="GC497" i="1"/>
  <c r="GK497" i="1"/>
  <c r="GR497" i="1"/>
  <c r="GW497" i="1"/>
  <c r="HC497" i="1"/>
  <c r="HH497" i="1"/>
  <c r="HM497" i="1"/>
  <c r="EN497" i="1"/>
  <c r="EV497" i="1"/>
  <c r="FD497" i="1"/>
  <c r="FL497" i="1"/>
  <c r="GB497" i="1"/>
  <c r="GJ497" i="1"/>
  <c r="GQ497" i="1"/>
  <c r="GV497" i="1"/>
  <c r="HA497" i="1"/>
  <c r="HL497" i="1"/>
  <c r="EC497" i="1"/>
  <c r="EK497" i="1"/>
  <c r="FA497" i="1"/>
  <c r="FI497" i="1"/>
  <c r="FQ497" i="1"/>
  <c r="FY497" i="1"/>
  <c r="GO497" i="1"/>
  <c r="GU497" i="1"/>
  <c r="GZ497" i="1"/>
  <c r="HE497" i="1"/>
  <c r="HK497" i="1"/>
  <c r="EZ497" i="1"/>
  <c r="HD497" i="1"/>
  <c r="EJ497" i="1"/>
  <c r="FP497" i="1"/>
  <c r="FX497" i="1"/>
  <c r="FH497" i="1"/>
  <c r="HI497" i="1"/>
  <c r="ER497" i="1"/>
  <c r="GY497" i="1"/>
  <c r="EB497" i="1"/>
  <c r="GN497" i="1"/>
  <c r="BJ497" i="1"/>
  <c r="BR497" i="1"/>
  <c r="BV497" i="1"/>
  <c r="BZ497" i="1"/>
  <c r="CD497" i="1"/>
  <c r="CH497" i="1"/>
  <c r="CL497" i="1"/>
  <c r="CP497" i="1"/>
  <c r="CT497" i="1"/>
  <c r="CX497" i="1"/>
  <c r="DF497" i="1"/>
  <c r="DJ497" i="1"/>
  <c r="DR497" i="1"/>
  <c r="BI497" i="1"/>
  <c r="BM497" i="1"/>
  <c r="BQ497" i="1"/>
  <c r="BU497" i="1"/>
  <c r="BY497" i="1"/>
  <c r="CC497" i="1"/>
  <c r="CG497" i="1"/>
  <c r="CK497" i="1"/>
  <c r="CS497" i="1"/>
  <c r="CW497" i="1"/>
  <c r="DE497" i="1"/>
  <c r="DI497" i="1"/>
  <c r="DM497" i="1"/>
  <c r="DQ497" i="1"/>
  <c r="DU497" i="1"/>
  <c r="BL497" i="1"/>
  <c r="BP497" i="1"/>
  <c r="BT497" i="1"/>
  <c r="BX497" i="1"/>
  <c r="CF497" i="1"/>
  <c r="CJ497" i="1"/>
  <c r="CR497" i="1"/>
  <c r="CV497" i="1"/>
  <c r="CZ497" i="1"/>
  <c r="DD497" i="1"/>
  <c r="DH497" i="1"/>
  <c r="DL497" i="1"/>
  <c r="DP497" i="1"/>
  <c r="DT497" i="1"/>
  <c r="BK497" i="1"/>
  <c r="BS497" i="1"/>
  <c r="BW497" i="1"/>
  <c r="CE497" i="1"/>
  <c r="CI497" i="1"/>
  <c r="CM497" i="1"/>
  <c r="CQ497" i="1"/>
  <c r="CU497" i="1"/>
  <c r="CY497" i="1"/>
  <c r="DC497" i="1"/>
  <c r="DG497" i="1"/>
  <c r="DK497" i="1"/>
  <c r="DS497" i="1"/>
  <c r="AU497" i="1"/>
  <c r="AY497" i="1"/>
  <c r="BC497" i="1"/>
  <c r="BG497" i="1"/>
  <c r="AT497" i="1"/>
  <c r="AX497" i="1"/>
  <c r="BF497" i="1"/>
  <c r="AL497" i="1"/>
  <c r="AS497" i="1"/>
  <c r="AW497" i="1"/>
  <c r="BE497" i="1"/>
  <c r="AQ497" i="1"/>
  <c r="AR497" i="1"/>
  <c r="AV497" i="1"/>
  <c r="AZ497" i="1"/>
  <c r="BD497" i="1"/>
  <c r="BH497" i="1"/>
  <c r="AP497" i="1"/>
  <c r="AM497" i="1"/>
  <c r="AI497" i="1"/>
  <c r="AK497" i="1"/>
  <c r="AJ497" i="1"/>
  <c r="ED493" i="1"/>
  <c r="EH493" i="1"/>
  <c r="EL493" i="1"/>
  <c r="EP493" i="1"/>
  <c r="EX493" i="1"/>
  <c r="FB493" i="1"/>
  <c r="FJ493" i="1"/>
  <c r="FN493" i="1"/>
  <c r="FR493" i="1"/>
  <c r="FV493" i="1"/>
  <c r="FZ493" i="1"/>
  <c r="GD493" i="1"/>
  <c r="GH493" i="1"/>
  <c r="GL493" i="1"/>
  <c r="GP493" i="1"/>
  <c r="GX493" i="1"/>
  <c r="HB493" i="1"/>
  <c r="HJ493" i="1"/>
  <c r="EA493" i="1"/>
  <c r="EE493" i="1"/>
  <c r="EI493" i="1"/>
  <c r="EM493" i="1"/>
  <c r="EQ493" i="1"/>
  <c r="EU493" i="1"/>
  <c r="EY493" i="1"/>
  <c r="FC493" i="1"/>
  <c r="FK493" i="1"/>
  <c r="FO493" i="1"/>
  <c r="FW493" i="1"/>
  <c r="GA493" i="1"/>
  <c r="GE493" i="1"/>
  <c r="GI493" i="1"/>
  <c r="GM493" i="1"/>
  <c r="GQ493" i="1"/>
  <c r="GU493" i="1"/>
  <c r="GY493" i="1"/>
  <c r="HC493" i="1"/>
  <c r="HK493" i="1"/>
  <c r="EC493" i="1"/>
  <c r="EK493" i="1"/>
  <c r="FA493" i="1"/>
  <c r="FI493" i="1"/>
  <c r="FQ493" i="1"/>
  <c r="FY493" i="1"/>
  <c r="GO493" i="1"/>
  <c r="GW493" i="1"/>
  <c r="HE493" i="1"/>
  <c r="HM493" i="1"/>
  <c r="EB493" i="1"/>
  <c r="EJ493" i="1"/>
  <c r="ER493" i="1"/>
  <c r="EZ493" i="1"/>
  <c r="FH493" i="1"/>
  <c r="FP493" i="1"/>
  <c r="FX493" i="1"/>
  <c r="GN493" i="1"/>
  <c r="GV493" i="1"/>
  <c r="HD493" i="1"/>
  <c r="HL493" i="1"/>
  <c r="EO493" i="1"/>
  <c r="EW493" i="1"/>
  <c r="FE493" i="1"/>
  <c r="FM493" i="1"/>
  <c r="FU493" i="1"/>
  <c r="GC493" i="1"/>
  <c r="GK493" i="1"/>
  <c r="HA493" i="1"/>
  <c r="HI493" i="1"/>
  <c r="FL493" i="1"/>
  <c r="GR493" i="1"/>
  <c r="EV493" i="1"/>
  <c r="GB493" i="1"/>
  <c r="HH493" i="1"/>
  <c r="FD493" i="1"/>
  <c r="EN493" i="1"/>
  <c r="GZ493" i="1"/>
  <c r="GJ493" i="1"/>
  <c r="BJ493" i="1"/>
  <c r="BR493" i="1"/>
  <c r="BV493" i="1"/>
  <c r="BZ493" i="1"/>
  <c r="CD493" i="1"/>
  <c r="CH493" i="1"/>
  <c r="CL493" i="1"/>
  <c r="CP493" i="1"/>
  <c r="CT493" i="1"/>
  <c r="CX493" i="1"/>
  <c r="DF493" i="1"/>
  <c r="DJ493" i="1"/>
  <c r="DR493" i="1"/>
  <c r="BI493" i="1"/>
  <c r="BM493" i="1"/>
  <c r="BQ493" i="1"/>
  <c r="BU493" i="1"/>
  <c r="BY493" i="1"/>
  <c r="CC493" i="1"/>
  <c r="CG493" i="1"/>
  <c r="CK493" i="1"/>
  <c r="CS493" i="1"/>
  <c r="CW493" i="1"/>
  <c r="DE493" i="1"/>
  <c r="DI493" i="1"/>
  <c r="DM493" i="1"/>
  <c r="DQ493" i="1"/>
  <c r="DU493" i="1"/>
  <c r="BL493" i="1"/>
  <c r="BP493" i="1"/>
  <c r="BT493" i="1"/>
  <c r="BX493" i="1"/>
  <c r="CF493" i="1"/>
  <c r="CJ493" i="1"/>
  <c r="CR493" i="1"/>
  <c r="CV493" i="1"/>
  <c r="CZ493" i="1"/>
  <c r="DD493" i="1"/>
  <c r="DH493" i="1"/>
  <c r="DL493" i="1"/>
  <c r="DP493" i="1"/>
  <c r="DT493" i="1"/>
  <c r="BK493" i="1"/>
  <c r="BS493" i="1"/>
  <c r="BW493" i="1"/>
  <c r="CE493" i="1"/>
  <c r="CI493" i="1"/>
  <c r="CM493" i="1"/>
  <c r="CQ493" i="1"/>
  <c r="CU493" i="1"/>
  <c r="CY493" i="1"/>
  <c r="DC493" i="1"/>
  <c r="DG493" i="1"/>
  <c r="DK493" i="1"/>
  <c r="DS493" i="1"/>
  <c r="AU493" i="1"/>
  <c r="AY493" i="1"/>
  <c r="BC493" i="1"/>
  <c r="BG493" i="1"/>
  <c r="AT493" i="1"/>
  <c r="AX493" i="1"/>
  <c r="BF493" i="1"/>
  <c r="AL493" i="1"/>
  <c r="AS493" i="1"/>
  <c r="AW493" i="1"/>
  <c r="BE493" i="1"/>
  <c r="AQ493" i="1"/>
  <c r="AR493" i="1"/>
  <c r="AV493" i="1"/>
  <c r="AZ493" i="1"/>
  <c r="BD493" i="1"/>
  <c r="BH493" i="1"/>
  <c r="AP493" i="1"/>
  <c r="AI493" i="1"/>
  <c r="AM493" i="1"/>
  <c r="AK493" i="1"/>
  <c r="AJ493" i="1"/>
  <c r="ED485" i="1"/>
  <c r="EX485" i="1"/>
  <c r="FR485" i="1"/>
  <c r="GH485" i="1"/>
  <c r="HB485" i="1"/>
  <c r="EI485" i="1"/>
  <c r="EY485" i="1"/>
  <c r="FW485" i="1"/>
  <c r="GM485" i="1"/>
  <c r="HC485" i="1"/>
  <c r="FA485" i="1"/>
  <c r="GO485" i="1"/>
  <c r="EB485" i="1"/>
  <c r="FH485" i="1"/>
  <c r="GV485" i="1"/>
  <c r="EW485" i="1"/>
  <c r="GC485" i="1"/>
  <c r="FD485" i="1"/>
  <c r="GZ485" i="1"/>
  <c r="GB485" i="1"/>
  <c r="FL485" i="1"/>
  <c r="HH485" i="1"/>
  <c r="GR485" i="1"/>
  <c r="BJ485" i="1"/>
  <c r="BV485" i="1"/>
  <c r="BZ485" i="1"/>
  <c r="CD485" i="1"/>
  <c r="CL485" i="1"/>
  <c r="CP485" i="1"/>
  <c r="CT485" i="1"/>
  <c r="DF485" i="1"/>
  <c r="DJ485" i="1"/>
  <c r="DR485" i="1"/>
  <c r="BM485" i="1"/>
  <c r="BQ485" i="1"/>
  <c r="BU485" i="1"/>
  <c r="BY485" i="1"/>
  <c r="CC485" i="1"/>
  <c r="CG485" i="1"/>
  <c r="CK485" i="1"/>
  <c r="CS485" i="1"/>
  <c r="CW485" i="1"/>
  <c r="DE485" i="1"/>
  <c r="DI485" i="1"/>
  <c r="DM485" i="1"/>
  <c r="DQ485" i="1"/>
  <c r="DU485" i="1"/>
  <c r="BL485" i="1"/>
  <c r="BP485" i="1"/>
  <c r="BT485" i="1"/>
  <c r="BX485" i="1"/>
  <c r="CF485" i="1"/>
  <c r="CJ485" i="1"/>
  <c r="CR485" i="1"/>
  <c r="CV485" i="1"/>
  <c r="CZ485" i="1"/>
  <c r="DD485" i="1"/>
  <c r="DH485" i="1"/>
  <c r="DL485" i="1"/>
  <c r="DP485" i="1"/>
  <c r="DT485" i="1"/>
  <c r="BK485" i="1"/>
  <c r="BS485" i="1"/>
  <c r="BW485" i="1"/>
  <c r="CE485" i="1"/>
  <c r="CI485" i="1"/>
  <c r="CM485" i="1"/>
  <c r="CQ485" i="1"/>
  <c r="CU485" i="1"/>
  <c r="CY485" i="1"/>
  <c r="DC485" i="1"/>
  <c r="DG485" i="1"/>
  <c r="DK485" i="1"/>
  <c r="DS485" i="1"/>
  <c r="AU485" i="1"/>
  <c r="AY485" i="1"/>
  <c r="BC485" i="1"/>
  <c r="BG485" i="1"/>
  <c r="AT485" i="1"/>
  <c r="AX485" i="1"/>
  <c r="BF485" i="1"/>
  <c r="AL485" i="1"/>
  <c r="AS485" i="1"/>
  <c r="AW485" i="1"/>
  <c r="BE485" i="1"/>
  <c r="AQ485" i="1"/>
  <c r="AR485" i="1"/>
  <c r="AV485" i="1"/>
  <c r="AZ485" i="1"/>
  <c r="BD485" i="1"/>
  <c r="BH485" i="1"/>
  <c r="AP485" i="1"/>
  <c r="AI485" i="1"/>
  <c r="AM485" i="1"/>
  <c r="AK485" i="1"/>
  <c r="AJ485" i="1"/>
  <c r="ED481" i="1"/>
  <c r="EH481" i="1"/>
  <c r="EL481" i="1"/>
  <c r="EP481" i="1"/>
  <c r="EX481" i="1"/>
  <c r="FB481" i="1"/>
  <c r="FJ481" i="1"/>
  <c r="FN481" i="1"/>
  <c r="FR481" i="1"/>
  <c r="FV481" i="1"/>
  <c r="FZ481" i="1"/>
  <c r="GD481" i="1"/>
  <c r="GH481" i="1"/>
  <c r="GL481" i="1"/>
  <c r="GP481" i="1"/>
  <c r="GX481" i="1"/>
  <c r="HB481" i="1"/>
  <c r="HJ481" i="1"/>
  <c r="EA481" i="1"/>
  <c r="EE481" i="1"/>
  <c r="EI481" i="1"/>
  <c r="EM481" i="1"/>
  <c r="EQ481" i="1"/>
  <c r="EU481" i="1"/>
  <c r="EY481" i="1"/>
  <c r="FC481" i="1"/>
  <c r="FK481" i="1"/>
  <c r="FO481" i="1"/>
  <c r="FW481" i="1"/>
  <c r="GA481" i="1"/>
  <c r="GE481" i="1"/>
  <c r="GI481" i="1"/>
  <c r="GM481" i="1"/>
  <c r="GQ481" i="1"/>
  <c r="GU481" i="1"/>
  <c r="GY481" i="1"/>
  <c r="HC481" i="1"/>
  <c r="HK481" i="1"/>
  <c r="EO481" i="1"/>
  <c r="EW481" i="1"/>
  <c r="FE481" i="1"/>
  <c r="FM481" i="1"/>
  <c r="FU481" i="1"/>
  <c r="GC481" i="1"/>
  <c r="GK481" i="1"/>
  <c r="HA481" i="1"/>
  <c r="HI481" i="1"/>
  <c r="EN481" i="1"/>
  <c r="EV481" i="1"/>
  <c r="FD481" i="1"/>
  <c r="FL481" i="1"/>
  <c r="GB481" i="1"/>
  <c r="GJ481" i="1"/>
  <c r="GR481" i="1"/>
  <c r="GZ481" i="1"/>
  <c r="HH481" i="1"/>
  <c r="EC481" i="1"/>
  <c r="EK481" i="1"/>
  <c r="FA481" i="1"/>
  <c r="FI481" i="1"/>
  <c r="FQ481" i="1"/>
  <c r="FY481" i="1"/>
  <c r="GO481" i="1"/>
  <c r="GW481" i="1"/>
  <c r="HE481" i="1"/>
  <c r="HM481" i="1"/>
  <c r="EJ481" i="1"/>
  <c r="FP481" i="1"/>
  <c r="GV481" i="1"/>
  <c r="EZ481" i="1"/>
  <c r="HL481" i="1"/>
  <c r="FH481" i="1"/>
  <c r="ER481" i="1"/>
  <c r="HD481" i="1"/>
  <c r="EB481" i="1"/>
  <c r="GN481" i="1"/>
  <c r="FX481" i="1"/>
  <c r="BJ481" i="1"/>
  <c r="BR481" i="1"/>
  <c r="BV481" i="1"/>
  <c r="BZ481" i="1"/>
  <c r="CD481" i="1"/>
  <c r="CH481" i="1"/>
  <c r="CL481" i="1"/>
  <c r="CP481" i="1"/>
  <c r="CT481" i="1"/>
  <c r="CX481" i="1"/>
  <c r="DF481" i="1"/>
  <c r="DJ481" i="1"/>
  <c r="DR481" i="1"/>
  <c r="BI481" i="1"/>
  <c r="BM481" i="1"/>
  <c r="BQ481" i="1"/>
  <c r="BU481" i="1"/>
  <c r="BY481" i="1"/>
  <c r="CC481" i="1"/>
  <c r="CG481" i="1"/>
  <c r="CK481" i="1"/>
  <c r="CS481" i="1"/>
  <c r="CW481" i="1"/>
  <c r="DE481" i="1"/>
  <c r="DI481" i="1"/>
  <c r="DM481" i="1"/>
  <c r="DQ481" i="1"/>
  <c r="DU481" i="1"/>
  <c r="BL481" i="1"/>
  <c r="BP481" i="1"/>
  <c r="BT481" i="1"/>
  <c r="BX481" i="1"/>
  <c r="CF481" i="1"/>
  <c r="CJ481" i="1"/>
  <c r="CR481" i="1"/>
  <c r="CV481" i="1"/>
  <c r="CZ481" i="1"/>
  <c r="DD481" i="1"/>
  <c r="DH481" i="1"/>
  <c r="DL481" i="1"/>
  <c r="DP481" i="1"/>
  <c r="DT481" i="1"/>
  <c r="BK481" i="1"/>
  <c r="BS481" i="1"/>
  <c r="BW481" i="1"/>
  <c r="CE481" i="1"/>
  <c r="CI481" i="1"/>
  <c r="CM481" i="1"/>
  <c r="CQ481" i="1"/>
  <c r="CU481" i="1"/>
  <c r="CY481" i="1"/>
  <c r="DC481" i="1"/>
  <c r="DG481" i="1"/>
  <c r="DK481" i="1"/>
  <c r="DS481" i="1"/>
  <c r="AU481" i="1"/>
  <c r="AY481" i="1"/>
  <c r="BC481" i="1"/>
  <c r="BG481" i="1"/>
  <c r="AT481" i="1"/>
  <c r="AX481" i="1"/>
  <c r="BF481" i="1"/>
  <c r="AL481" i="1"/>
  <c r="AS481" i="1"/>
  <c r="AW481" i="1"/>
  <c r="BE481" i="1"/>
  <c r="AQ481" i="1"/>
  <c r="AR481" i="1"/>
  <c r="AV481" i="1"/>
  <c r="AZ481" i="1"/>
  <c r="BD481" i="1"/>
  <c r="BH481" i="1"/>
  <c r="AP481" i="1"/>
  <c r="AM481" i="1"/>
  <c r="AI481" i="1"/>
  <c r="AK481" i="1"/>
  <c r="AJ481" i="1"/>
  <c r="ED473" i="1"/>
  <c r="EH473" i="1"/>
  <c r="EL473" i="1"/>
  <c r="EP473" i="1"/>
  <c r="EX473" i="1"/>
  <c r="FB473" i="1"/>
  <c r="FJ473" i="1"/>
  <c r="FN473" i="1"/>
  <c r="FR473" i="1"/>
  <c r="FV473" i="1"/>
  <c r="FZ473" i="1"/>
  <c r="GD473" i="1"/>
  <c r="GH473" i="1"/>
  <c r="GL473" i="1"/>
  <c r="GP473" i="1"/>
  <c r="GX473" i="1"/>
  <c r="HB473" i="1"/>
  <c r="HJ473" i="1"/>
  <c r="EA473" i="1"/>
  <c r="EE473" i="1"/>
  <c r="EI473" i="1"/>
  <c r="EM473" i="1"/>
  <c r="EQ473" i="1"/>
  <c r="EU473" i="1"/>
  <c r="EY473" i="1"/>
  <c r="FC473" i="1"/>
  <c r="FK473" i="1"/>
  <c r="FO473" i="1"/>
  <c r="FW473" i="1"/>
  <c r="GA473" i="1"/>
  <c r="GE473" i="1"/>
  <c r="GI473" i="1"/>
  <c r="GM473" i="1"/>
  <c r="GQ473" i="1"/>
  <c r="GU473" i="1"/>
  <c r="GY473" i="1"/>
  <c r="HC473" i="1"/>
  <c r="HK473" i="1"/>
  <c r="EO473" i="1"/>
  <c r="EW473" i="1"/>
  <c r="FE473" i="1"/>
  <c r="FM473" i="1"/>
  <c r="FU473" i="1"/>
  <c r="GC473" i="1"/>
  <c r="GK473" i="1"/>
  <c r="HA473" i="1"/>
  <c r="HI473" i="1"/>
  <c r="EN473" i="1"/>
  <c r="EV473" i="1"/>
  <c r="FD473" i="1"/>
  <c r="FL473" i="1"/>
  <c r="GB473" i="1"/>
  <c r="GJ473" i="1"/>
  <c r="GR473" i="1"/>
  <c r="GZ473" i="1"/>
  <c r="HH473" i="1"/>
  <c r="EC473" i="1"/>
  <c r="EK473" i="1"/>
  <c r="FA473" i="1"/>
  <c r="FI473" i="1"/>
  <c r="FQ473" i="1"/>
  <c r="FY473" i="1"/>
  <c r="GO473" i="1"/>
  <c r="GW473" i="1"/>
  <c r="HE473" i="1"/>
  <c r="HM473" i="1"/>
  <c r="EB473" i="1"/>
  <c r="FH473" i="1"/>
  <c r="GN473" i="1"/>
  <c r="ER473" i="1"/>
  <c r="FX473" i="1"/>
  <c r="HD473" i="1"/>
  <c r="FP473" i="1"/>
  <c r="EZ473" i="1"/>
  <c r="HL473" i="1"/>
  <c r="GV473" i="1"/>
  <c r="EJ473" i="1"/>
  <c r="BJ473" i="1"/>
  <c r="BR473" i="1"/>
  <c r="BV473" i="1"/>
  <c r="BZ473" i="1"/>
  <c r="CD473" i="1"/>
  <c r="CH473" i="1"/>
  <c r="CL473" i="1"/>
  <c r="CP473" i="1"/>
  <c r="CT473" i="1"/>
  <c r="CX473" i="1"/>
  <c r="DF473" i="1"/>
  <c r="DJ473" i="1"/>
  <c r="DR473" i="1"/>
  <c r="BI473" i="1"/>
  <c r="BM473" i="1"/>
  <c r="BQ473" i="1"/>
  <c r="BU473" i="1"/>
  <c r="BY473" i="1"/>
  <c r="CC473" i="1"/>
  <c r="CG473" i="1"/>
  <c r="CK473" i="1"/>
  <c r="CS473" i="1"/>
  <c r="CW473" i="1"/>
  <c r="DE473" i="1"/>
  <c r="DI473" i="1"/>
  <c r="DM473" i="1"/>
  <c r="DQ473" i="1"/>
  <c r="DU473" i="1"/>
  <c r="BL473" i="1"/>
  <c r="BP473" i="1"/>
  <c r="BT473" i="1"/>
  <c r="BX473" i="1"/>
  <c r="CF473" i="1"/>
  <c r="CJ473" i="1"/>
  <c r="CR473" i="1"/>
  <c r="CV473" i="1"/>
  <c r="CZ473" i="1"/>
  <c r="DD473" i="1"/>
  <c r="DH473" i="1"/>
  <c r="DL473" i="1"/>
  <c r="DP473" i="1"/>
  <c r="DT473" i="1"/>
  <c r="BK473" i="1"/>
  <c r="BS473" i="1"/>
  <c r="BW473" i="1"/>
  <c r="CE473" i="1"/>
  <c r="CI473" i="1"/>
  <c r="CM473" i="1"/>
  <c r="CQ473" i="1"/>
  <c r="CU473" i="1"/>
  <c r="CY473" i="1"/>
  <c r="DC473" i="1"/>
  <c r="DG473" i="1"/>
  <c r="DK473" i="1"/>
  <c r="DS473" i="1"/>
  <c r="AU473" i="1"/>
  <c r="AY473" i="1"/>
  <c r="BC473" i="1"/>
  <c r="BG473" i="1"/>
  <c r="AT473" i="1"/>
  <c r="AX473" i="1"/>
  <c r="BF473" i="1"/>
  <c r="AL473" i="1"/>
  <c r="AS473" i="1"/>
  <c r="AW473" i="1"/>
  <c r="BE473" i="1"/>
  <c r="AQ473" i="1"/>
  <c r="AR473" i="1"/>
  <c r="AV473" i="1"/>
  <c r="AZ473" i="1"/>
  <c r="BD473" i="1"/>
  <c r="BH473" i="1"/>
  <c r="AP473" i="1"/>
  <c r="AM473" i="1"/>
  <c r="AI473" i="1"/>
  <c r="AK473" i="1"/>
  <c r="AJ473" i="1"/>
  <c r="ED469" i="1"/>
  <c r="EH469" i="1"/>
  <c r="EL469" i="1"/>
  <c r="EP469" i="1"/>
  <c r="EX469" i="1"/>
  <c r="FB469" i="1"/>
  <c r="FJ469" i="1"/>
  <c r="FN469" i="1"/>
  <c r="FR469" i="1"/>
  <c r="FV469" i="1"/>
  <c r="FZ469" i="1"/>
  <c r="GD469" i="1"/>
  <c r="GH469" i="1"/>
  <c r="GL469" i="1"/>
  <c r="GP469" i="1"/>
  <c r="GX469" i="1"/>
  <c r="HB469" i="1"/>
  <c r="HJ469" i="1"/>
  <c r="EA469" i="1"/>
  <c r="EE469" i="1"/>
  <c r="EI469" i="1"/>
  <c r="EM469" i="1"/>
  <c r="EQ469" i="1"/>
  <c r="EU469" i="1"/>
  <c r="EY469" i="1"/>
  <c r="FC469" i="1"/>
  <c r="FK469" i="1"/>
  <c r="FO469" i="1"/>
  <c r="FW469" i="1"/>
  <c r="GA469" i="1"/>
  <c r="GE469" i="1"/>
  <c r="GI469" i="1"/>
  <c r="GM469" i="1"/>
  <c r="GQ469" i="1"/>
  <c r="GU469" i="1"/>
  <c r="GY469" i="1"/>
  <c r="HC469" i="1"/>
  <c r="HK469" i="1"/>
  <c r="EC469" i="1"/>
  <c r="EK469" i="1"/>
  <c r="FA469" i="1"/>
  <c r="FI469" i="1"/>
  <c r="FQ469" i="1"/>
  <c r="FY469" i="1"/>
  <c r="GO469" i="1"/>
  <c r="GW469" i="1"/>
  <c r="HE469" i="1"/>
  <c r="HM469" i="1"/>
  <c r="EB469" i="1"/>
  <c r="EJ469" i="1"/>
  <c r="ER469" i="1"/>
  <c r="EZ469" i="1"/>
  <c r="FH469" i="1"/>
  <c r="FP469" i="1"/>
  <c r="FX469" i="1"/>
  <c r="GN469" i="1"/>
  <c r="GV469" i="1"/>
  <c r="HD469" i="1"/>
  <c r="HL469" i="1"/>
  <c r="EO469" i="1"/>
  <c r="EW469" i="1"/>
  <c r="FE469" i="1"/>
  <c r="FM469" i="1"/>
  <c r="FU469" i="1"/>
  <c r="GC469" i="1"/>
  <c r="GK469" i="1"/>
  <c r="HA469" i="1"/>
  <c r="HI469" i="1"/>
  <c r="EN469" i="1"/>
  <c r="GZ469" i="1"/>
  <c r="FD469" i="1"/>
  <c r="GJ469" i="1"/>
  <c r="FL469" i="1"/>
  <c r="EV469" i="1"/>
  <c r="HH469" i="1"/>
  <c r="GR469" i="1"/>
  <c r="GB469" i="1"/>
  <c r="BJ469" i="1"/>
  <c r="BR469" i="1"/>
  <c r="BV469" i="1"/>
  <c r="BZ469" i="1"/>
  <c r="CD469" i="1"/>
  <c r="CH469" i="1"/>
  <c r="CL469" i="1"/>
  <c r="CP469" i="1"/>
  <c r="CT469" i="1"/>
  <c r="CX469" i="1"/>
  <c r="DF469" i="1"/>
  <c r="DJ469" i="1"/>
  <c r="DR469" i="1"/>
  <c r="BI469" i="1"/>
  <c r="BM469" i="1"/>
  <c r="BQ469" i="1"/>
  <c r="BU469" i="1"/>
  <c r="BY469" i="1"/>
  <c r="CC469" i="1"/>
  <c r="CG469" i="1"/>
  <c r="CK469" i="1"/>
  <c r="CS469" i="1"/>
  <c r="CW469" i="1"/>
  <c r="DE469" i="1"/>
  <c r="DI469" i="1"/>
  <c r="DM469" i="1"/>
  <c r="DQ469" i="1"/>
  <c r="DU469" i="1"/>
  <c r="BL469" i="1"/>
  <c r="BP469" i="1"/>
  <c r="BT469" i="1"/>
  <c r="BX469" i="1"/>
  <c r="CF469" i="1"/>
  <c r="CJ469" i="1"/>
  <c r="CR469" i="1"/>
  <c r="CV469" i="1"/>
  <c r="CZ469" i="1"/>
  <c r="DD469" i="1"/>
  <c r="DH469" i="1"/>
  <c r="DL469" i="1"/>
  <c r="DP469" i="1"/>
  <c r="DT469" i="1"/>
  <c r="BK469" i="1"/>
  <c r="BS469" i="1"/>
  <c r="BW469" i="1"/>
  <c r="CE469" i="1"/>
  <c r="CI469" i="1"/>
  <c r="CM469" i="1"/>
  <c r="CQ469" i="1"/>
  <c r="CU469" i="1"/>
  <c r="CY469" i="1"/>
  <c r="DC469" i="1"/>
  <c r="DG469" i="1"/>
  <c r="DK469" i="1"/>
  <c r="DS469" i="1"/>
  <c r="AU469" i="1"/>
  <c r="AY469" i="1"/>
  <c r="BC469" i="1"/>
  <c r="BG469" i="1"/>
  <c r="AT469" i="1"/>
  <c r="AX469" i="1"/>
  <c r="BF469" i="1"/>
  <c r="AL469" i="1"/>
  <c r="AS469" i="1"/>
  <c r="AW469" i="1"/>
  <c r="BE469" i="1"/>
  <c r="AQ469" i="1"/>
  <c r="AR469" i="1"/>
  <c r="AV469" i="1"/>
  <c r="AZ469" i="1"/>
  <c r="BD469" i="1"/>
  <c r="BH469" i="1"/>
  <c r="AP469" i="1"/>
  <c r="AI469" i="1"/>
  <c r="AM469" i="1"/>
  <c r="AK469" i="1"/>
  <c r="AJ469" i="1"/>
  <c r="ED465" i="1"/>
  <c r="EH465" i="1"/>
  <c r="EL465" i="1"/>
  <c r="EP465" i="1"/>
  <c r="EX465" i="1"/>
  <c r="FB465" i="1"/>
  <c r="FJ465" i="1"/>
  <c r="FN465" i="1"/>
  <c r="FR465" i="1"/>
  <c r="FV465" i="1"/>
  <c r="FZ465" i="1"/>
  <c r="GD465" i="1"/>
  <c r="GH465" i="1"/>
  <c r="GL465" i="1"/>
  <c r="GP465" i="1"/>
  <c r="GX465" i="1"/>
  <c r="HB465" i="1"/>
  <c r="HJ465" i="1"/>
  <c r="EC465" i="1"/>
  <c r="EK465" i="1"/>
  <c r="EO465" i="1"/>
  <c r="EW465" i="1"/>
  <c r="FA465" i="1"/>
  <c r="FE465" i="1"/>
  <c r="FI465" i="1"/>
  <c r="FM465" i="1"/>
  <c r="FQ465" i="1"/>
  <c r="FU465" i="1"/>
  <c r="FY465" i="1"/>
  <c r="GC465" i="1"/>
  <c r="GK465" i="1"/>
  <c r="GO465" i="1"/>
  <c r="GW465" i="1"/>
  <c r="HA465" i="1"/>
  <c r="HE465" i="1"/>
  <c r="HI465" i="1"/>
  <c r="HM465" i="1"/>
  <c r="EA465" i="1"/>
  <c r="EE465" i="1"/>
  <c r="EI465" i="1"/>
  <c r="EM465" i="1"/>
  <c r="EQ465" i="1"/>
  <c r="EU465" i="1"/>
  <c r="EY465" i="1"/>
  <c r="FC465" i="1"/>
  <c r="FK465" i="1"/>
  <c r="FO465" i="1"/>
  <c r="FW465" i="1"/>
  <c r="GA465" i="1"/>
  <c r="GE465" i="1"/>
  <c r="GI465" i="1"/>
  <c r="GM465" i="1"/>
  <c r="GQ465" i="1"/>
  <c r="GU465" i="1"/>
  <c r="GY465" i="1"/>
  <c r="HC465" i="1"/>
  <c r="HK465" i="1"/>
  <c r="EN465" i="1"/>
  <c r="FD465" i="1"/>
  <c r="GJ465" i="1"/>
  <c r="GZ465" i="1"/>
  <c r="EJ465" i="1"/>
  <c r="EZ465" i="1"/>
  <c r="FP465" i="1"/>
  <c r="GV465" i="1"/>
  <c r="HL465" i="1"/>
  <c r="EV465" i="1"/>
  <c r="FL465" i="1"/>
  <c r="GB465" i="1"/>
  <c r="GR465" i="1"/>
  <c r="HH465" i="1"/>
  <c r="FH465" i="1"/>
  <c r="EB465" i="1"/>
  <c r="GN465" i="1"/>
  <c r="HD465" i="1"/>
  <c r="FX465" i="1"/>
  <c r="ER465" i="1"/>
  <c r="BJ465" i="1"/>
  <c r="BR465" i="1"/>
  <c r="BV465" i="1"/>
  <c r="BZ465" i="1"/>
  <c r="CD465" i="1"/>
  <c r="CH465" i="1"/>
  <c r="CL465" i="1"/>
  <c r="CP465" i="1"/>
  <c r="CT465" i="1"/>
  <c r="CX465" i="1"/>
  <c r="DF465" i="1"/>
  <c r="DJ465" i="1"/>
  <c r="DR465" i="1"/>
  <c r="BI465" i="1"/>
  <c r="BM465" i="1"/>
  <c r="BQ465" i="1"/>
  <c r="BU465" i="1"/>
  <c r="BY465" i="1"/>
  <c r="CC465" i="1"/>
  <c r="CG465" i="1"/>
  <c r="CK465" i="1"/>
  <c r="CS465" i="1"/>
  <c r="CW465" i="1"/>
  <c r="DE465" i="1"/>
  <c r="DI465" i="1"/>
  <c r="DM465" i="1"/>
  <c r="DQ465" i="1"/>
  <c r="DU465" i="1"/>
  <c r="BL465" i="1"/>
  <c r="BP465" i="1"/>
  <c r="BT465" i="1"/>
  <c r="BX465" i="1"/>
  <c r="CF465" i="1"/>
  <c r="CJ465" i="1"/>
  <c r="CR465" i="1"/>
  <c r="CV465" i="1"/>
  <c r="CZ465" i="1"/>
  <c r="DD465" i="1"/>
  <c r="DH465" i="1"/>
  <c r="DL465" i="1"/>
  <c r="DP465" i="1"/>
  <c r="DT465" i="1"/>
  <c r="BK465" i="1"/>
  <c r="BS465" i="1"/>
  <c r="BW465" i="1"/>
  <c r="CE465" i="1"/>
  <c r="CI465" i="1"/>
  <c r="CM465" i="1"/>
  <c r="CQ465" i="1"/>
  <c r="CU465" i="1"/>
  <c r="CY465" i="1"/>
  <c r="DC465" i="1"/>
  <c r="DG465" i="1"/>
  <c r="DK465" i="1"/>
  <c r="DS465" i="1"/>
  <c r="AU465" i="1"/>
  <c r="AY465" i="1"/>
  <c r="BC465" i="1"/>
  <c r="BG465" i="1"/>
  <c r="AT465" i="1"/>
  <c r="AX465" i="1"/>
  <c r="BF465" i="1"/>
  <c r="AL465" i="1"/>
  <c r="AS465" i="1"/>
  <c r="AW465" i="1"/>
  <c r="BE465" i="1"/>
  <c r="AQ465" i="1"/>
  <c r="AR465" i="1"/>
  <c r="AV465" i="1"/>
  <c r="AZ465" i="1"/>
  <c r="BD465" i="1"/>
  <c r="BH465" i="1"/>
  <c r="AP465" i="1"/>
  <c r="AM465" i="1"/>
  <c r="AI465" i="1"/>
  <c r="AK465" i="1"/>
  <c r="AJ465" i="1"/>
  <c r="ED461" i="1"/>
  <c r="EH461" i="1"/>
  <c r="EL461" i="1"/>
  <c r="EP461" i="1"/>
  <c r="EX461" i="1"/>
  <c r="FB461" i="1"/>
  <c r="FJ461" i="1"/>
  <c r="FN461" i="1"/>
  <c r="FR461" i="1"/>
  <c r="FV461" i="1"/>
  <c r="FZ461" i="1"/>
  <c r="GD461" i="1"/>
  <c r="GH461" i="1"/>
  <c r="GL461" i="1"/>
  <c r="GP461" i="1"/>
  <c r="GX461" i="1"/>
  <c r="HB461" i="1"/>
  <c r="HJ461" i="1"/>
  <c r="EC461" i="1"/>
  <c r="EK461" i="1"/>
  <c r="EO461" i="1"/>
  <c r="EW461" i="1"/>
  <c r="FA461" i="1"/>
  <c r="FE461" i="1"/>
  <c r="FI461" i="1"/>
  <c r="FM461" i="1"/>
  <c r="FQ461" i="1"/>
  <c r="FU461" i="1"/>
  <c r="FY461" i="1"/>
  <c r="GC461" i="1"/>
  <c r="GK461" i="1"/>
  <c r="GO461" i="1"/>
  <c r="GW461" i="1"/>
  <c r="HA461" i="1"/>
  <c r="HE461" i="1"/>
  <c r="HI461" i="1"/>
  <c r="HM461" i="1"/>
  <c r="EA461" i="1"/>
  <c r="EE461" i="1"/>
  <c r="EI461" i="1"/>
  <c r="EM461" i="1"/>
  <c r="EQ461" i="1"/>
  <c r="EU461" i="1"/>
  <c r="EY461" i="1"/>
  <c r="FC461" i="1"/>
  <c r="FK461" i="1"/>
  <c r="FO461" i="1"/>
  <c r="FW461" i="1"/>
  <c r="GA461" i="1"/>
  <c r="GE461" i="1"/>
  <c r="GI461" i="1"/>
  <c r="GM461" i="1"/>
  <c r="GQ461" i="1"/>
  <c r="GU461" i="1"/>
  <c r="GY461" i="1"/>
  <c r="HC461" i="1"/>
  <c r="HK461" i="1"/>
  <c r="EJ461" i="1"/>
  <c r="EZ461" i="1"/>
  <c r="FP461" i="1"/>
  <c r="GV461" i="1"/>
  <c r="HL461" i="1"/>
  <c r="EV461" i="1"/>
  <c r="FL461" i="1"/>
  <c r="GB461" i="1"/>
  <c r="GR461" i="1"/>
  <c r="HH461" i="1"/>
  <c r="EB461" i="1"/>
  <c r="ER461" i="1"/>
  <c r="FH461" i="1"/>
  <c r="FX461" i="1"/>
  <c r="GN461" i="1"/>
  <c r="HD461" i="1"/>
  <c r="EN461" i="1"/>
  <c r="GZ461" i="1"/>
  <c r="GJ461" i="1"/>
  <c r="FD461" i="1"/>
  <c r="BJ461" i="1"/>
  <c r="BR461" i="1"/>
  <c r="BV461" i="1"/>
  <c r="BZ461" i="1"/>
  <c r="CD461" i="1"/>
  <c r="CH461" i="1"/>
  <c r="CL461" i="1"/>
  <c r="CP461" i="1"/>
  <c r="CT461" i="1"/>
  <c r="CX461" i="1"/>
  <c r="DF461" i="1"/>
  <c r="DJ461" i="1"/>
  <c r="DR461" i="1"/>
  <c r="BI461" i="1"/>
  <c r="BM461" i="1"/>
  <c r="BQ461" i="1"/>
  <c r="BU461" i="1"/>
  <c r="BY461" i="1"/>
  <c r="CC461" i="1"/>
  <c r="CG461" i="1"/>
  <c r="CK461" i="1"/>
  <c r="CS461" i="1"/>
  <c r="CW461" i="1"/>
  <c r="DE461" i="1"/>
  <c r="DI461" i="1"/>
  <c r="DM461" i="1"/>
  <c r="DQ461" i="1"/>
  <c r="DU461" i="1"/>
  <c r="BL461" i="1"/>
  <c r="BP461" i="1"/>
  <c r="BT461" i="1"/>
  <c r="BX461" i="1"/>
  <c r="CF461" i="1"/>
  <c r="CJ461" i="1"/>
  <c r="CR461" i="1"/>
  <c r="CV461" i="1"/>
  <c r="CZ461" i="1"/>
  <c r="DD461" i="1"/>
  <c r="DH461" i="1"/>
  <c r="DL461" i="1"/>
  <c r="DP461" i="1"/>
  <c r="DT461" i="1"/>
  <c r="BK461" i="1"/>
  <c r="BS461" i="1"/>
  <c r="BW461" i="1"/>
  <c r="CE461" i="1"/>
  <c r="CI461" i="1"/>
  <c r="CM461" i="1"/>
  <c r="CQ461" i="1"/>
  <c r="CU461" i="1"/>
  <c r="CY461" i="1"/>
  <c r="DC461" i="1"/>
  <c r="DG461" i="1"/>
  <c r="DK461" i="1"/>
  <c r="DS461" i="1"/>
  <c r="AU461" i="1"/>
  <c r="AY461" i="1"/>
  <c r="BC461" i="1"/>
  <c r="BG461" i="1"/>
  <c r="AT461" i="1"/>
  <c r="AX461" i="1"/>
  <c r="BF461" i="1"/>
  <c r="AL461" i="1"/>
  <c r="AS461" i="1"/>
  <c r="AW461" i="1"/>
  <c r="BE461" i="1"/>
  <c r="AQ461" i="1"/>
  <c r="AR461" i="1"/>
  <c r="AV461" i="1"/>
  <c r="AZ461" i="1"/>
  <c r="BD461" i="1"/>
  <c r="BH461" i="1"/>
  <c r="AP461" i="1"/>
  <c r="AI461" i="1"/>
  <c r="AM461" i="1"/>
  <c r="AK461" i="1"/>
  <c r="AJ461" i="1"/>
  <c r="ED453" i="1"/>
  <c r="EH453" i="1"/>
  <c r="EL453" i="1"/>
  <c r="EP453" i="1"/>
  <c r="EX453" i="1"/>
  <c r="FB453" i="1"/>
  <c r="FJ453" i="1"/>
  <c r="FN453" i="1"/>
  <c r="FR453" i="1"/>
  <c r="FV453" i="1"/>
  <c r="FZ453" i="1"/>
  <c r="GD453" i="1"/>
  <c r="GH453" i="1"/>
  <c r="GL453" i="1"/>
  <c r="GP453" i="1"/>
  <c r="GX453" i="1"/>
  <c r="HB453" i="1"/>
  <c r="HJ453" i="1"/>
  <c r="EC453" i="1"/>
  <c r="EK453" i="1"/>
  <c r="EO453" i="1"/>
  <c r="EW453" i="1"/>
  <c r="FA453" i="1"/>
  <c r="FE453" i="1"/>
  <c r="FI453" i="1"/>
  <c r="FM453" i="1"/>
  <c r="FQ453" i="1"/>
  <c r="FU453" i="1"/>
  <c r="FY453" i="1"/>
  <c r="GC453" i="1"/>
  <c r="GK453" i="1"/>
  <c r="GO453" i="1"/>
  <c r="GW453" i="1"/>
  <c r="HA453" i="1"/>
  <c r="HE453" i="1"/>
  <c r="HI453" i="1"/>
  <c r="HM453" i="1"/>
  <c r="EA453" i="1"/>
  <c r="EE453" i="1"/>
  <c r="EI453" i="1"/>
  <c r="EM453" i="1"/>
  <c r="EQ453" i="1"/>
  <c r="EU453" i="1"/>
  <c r="EY453" i="1"/>
  <c r="FC453" i="1"/>
  <c r="FK453" i="1"/>
  <c r="FO453" i="1"/>
  <c r="FW453" i="1"/>
  <c r="GA453" i="1"/>
  <c r="GE453" i="1"/>
  <c r="GI453" i="1"/>
  <c r="GM453" i="1"/>
  <c r="GQ453" i="1"/>
  <c r="GU453" i="1"/>
  <c r="GY453" i="1"/>
  <c r="HC453" i="1"/>
  <c r="HK453" i="1"/>
  <c r="EB453" i="1"/>
  <c r="ER453" i="1"/>
  <c r="FH453" i="1"/>
  <c r="FX453" i="1"/>
  <c r="GN453" i="1"/>
  <c r="HD453" i="1"/>
  <c r="EN453" i="1"/>
  <c r="FD453" i="1"/>
  <c r="GJ453" i="1"/>
  <c r="GZ453" i="1"/>
  <c r="EJ453" i="1"/>
  <c r="EZ453" i="1"/>
  <c r="FP453" i="1"/>
  <c r="GV453" i="1"/>
  <c r="HL453" i="1"/>
  <c r="FL453" i="1"/>
  <c r="GR453" i="1"/>
  <c r="EV453" i="1"/>
  <c r="HH453" i="1"/>
  <c r="GB453" i="1"/>
  <c r="BJ453" i="1"/>
  <c r="BR453" i="1"/>
  <c r="BV453" i="1"/>
  <c r="BZ453" i="1"/>
  <c r="CD453" i="1"/>
  <c r="CH453" i="1"/>
  <c r="CL453" i="1"/>
  <c r="CP453" i="1"/>
  <c r="CT453" i="1"/>
  <c r="CX453" i="1"/>
  <c r="DF453" i="1"/>
  <c r="DJ453" i="1"/>
  <c r="DR453" i="1"/>
  <c r="BI453" i="1"/>
  <c r="BM453" i="1"/>
  <c r="BQ453" i="1"/>
  <c r="BU453" i="1"/>
  <c r="BY453" i="1"/>
  <c r="CC453" i="1"/>
  <c r="CG453" i="1"/>
  <c r="CK453" i="1"/>
  <c r="CS453" i="1"/>
  <c r="CW453" i="1"/>
  <c r="DE453" i="1"/>
  <c r="DI453" i="1"/>
  <c r="DM453" i="1"/>
  <c r="DQ453" i="1"/>
  <c r="DU453" i="1"/>
  <c r="BL453" i="1"/>
  <c r="BP453" i="1"/>
  <c r="BT453" i="1"/>
  <c r="BX453" i="1"/>
  <c r="CF453" i="1"/>
  <c r="CJ453" i="1"/>
  <c r="CR453" i="1"/>
  <c r="CV453" i="1"/>
  <c r="CZ453" i="1"/>
  <c r="DD453" i="1"/>
  <c r="DH453" i="1"/>
  <c r="DL453" i="1"/>
  <c r="DP453" i="1"/>
  <c r="DT453" i="1"/>
  <c r="BK453" i="1"/>
  <c r="BS453" i="1"/>
  <c r="BW453" i="1"/>
  <c r="CE453" i="1"/>
  <c r="CI453" i="1"/>
  <c r="CM453" i="1"/>
  <c r="CQ453" i="1"/>
  <c r="CU453" i="1"/>
  <c r="CY453" i="1"/>
  <c r="DC453" i="1"/>
  <c r="DG453" i="1"/>
  <c r="DK453" i="1"/>
  <c r="DS453" i="1"/>
  <c r="AU453" i="1"/>
  <c r="AY453" i="1"/>
  <c r="BC453" i="1"/>
  <c r="BG453" i="1"/>
  <c r="AT453" i="1"/>
  <c r="AX453" i="1"/>
  <c r="BF453" i="1"/>
  <c r="AL453" i="1"/>
  <c r="AS453" i="1"/>
  <c r="AW453" i="1"/>
  <c r="BE453" i="1"/>
  <c r="AQ453" i="1"/>
  <c r="AR453" i="1"/>
  <c r="AV453" i="1"/>
  <c r="AZ453" i="1"/>
  <c r="BD453" i="1"/>
  <c r="BH453" i="1"/>
  <c r="AP453" i="1"/>
  <c r="AI453" i="1"/>
  <c r="AM453" i="1"/>
  <c r="AK453" i="1"/>
  <c r="AJ453" i="1"/>
  <c r="ED449" i="1"/>
  <c r="EH449" i="1"/>
  <c r="EL449" i="1"/>
  <c r="EP449" i="1"/>
  <c r="EX449" i="1"/>
  <c r="FB449" i="1"/>
  <c r="FJ449" i="1"/>
  <c r="FN449" i="1"/>
  <c r="FR449" i="1"/>
  <c r="FV449" i="1"/>
  <c r="FZ449" i="1"/>
  <c r="GD449" i="1"/>
  <c r="GH449" i="1"/>
  <c r="GL449" i="1"/>
  <c r="GP449" i="1"/>
  <c r="GX449" i="1"/>
  <c r="HB449" i="1"/>
  <c r="HJ449" i="1"/>
  <c r="EC449" i="1"/>
  <c r="EK449" i="1"/>
  <c r="EO449" i="1"/>
  <c r="EW449" i="1"/>
  <c r="FA449" i="1"/>
  <c r="FE449" i="1"/>
  <c r="FI449" i="1"/>
  <c r="FM449" i="1"/>
  <c r="FQ449" i="1"/>
  <c r="FU449" i="1"/>
  <c r="FY449" i="1"/>
  <c r="GC449" i="1"/>
  <c r="GK449" i="1"/>
  <c r="GO449" i="1"/>
  <c r="GW449" i="1"/>
  <c r="HA449" i="1"/>
  <c r="HE449" i="1"/>
  <c r="HI449" i="1"/>
  <c r="HM449" i="1"/>
  <c r="EA449" i="1"/>
  <c r="EE449" i="1"/>
  <c r="EI449" i="1"/>
  <c r="EM449" i="1"/>
  <c r="EQ449" i="1"/>
  <c r="EU449" i="1"/>
  <c r="EY449" i="1"/>
  <c r="FC449" i="1"/>
  <c r="FK449" i="1"/>
  <c r="FO449" i="1"/>
  <c r="FW449" i="1"/>
  <c r="GA449" i="1"/>
  <c r="GE449" i="1"/>
  <c r="GI449" i="1"/>
  <c r="GM449" i="1"/>
  <c r="GQ449" i="1"/>
  <c r="GU449" i="1"/>
  <c r="GY449" i="1"/>
  <c r="HC449" i="1"/>
  <c r="HK449" i="1"/>
  <c r="EN449" i="1"/>
  <c r="FD449" i="1"/>
  <c r="GJ449" i="1"/>
  <c r="GZ449" i="1"/>
  <c r="EJ449" i="1"/>
  <c r="EZ449" i="1"/>
  <c r="FP449" i="1"/>
  <c r="GV449" i="1"/>
  <c r="HL449" i="1"/>
  <c r="EV449" i="1"/>
  <c r="FL449" i="1"/>
  <c r="GB449" i="1"/>
  <c r="GR449" i="1"/>
  <c r="HH449" i="1"/>
  <c r="ER449" i="1"/>
  <c r="HD449" i="1"/>
  <c r="FX449" i="1"/>
  <c r="EB449" i="1"/>
  <c r="GN449" i="1"/>
  <c r="FH449" i="1"/>
  <c r="BJ449" i="1"/>
  <c r="BR449" i="1"/>
  <c r="BV449" i="1"/>
  <c r="BZ449" i="1"/>
  <c r="CD449" i="1"/>
  <c r="CH449" i="1"/>
  <c r="CL449" i="1"/>
  <c r="CP449" i="1"/>
  <c r="CT449" i="1"/>
  <c r="CX449" i="1"/>
  <c r="DF449" i="1"/>
  <c r="DJ449" i="1"/>
  <c r="DR449" i="1"/>
  <c r="BI449" i="1"/>
  <c r="BM449" i="1"/>
  <c r="BQ449" i="1"/>
  <c r="BU449" i="1"/>
  <c r="BY449" i="1"/>
  <c r="CC449" i="1"/>
  <c r="CG449" i="1"/>
  <c r="CK449" i="1"/>
  <c r="CS449" i="1"/>
  <c r="CW449" i="1"/>
  <c r="DE449" i="1"/>
  <c r="DI449" i="1"/>
  <c r="DM449" i="1"/>
  <c r="DQ449" i="1"/>
  <c r="DU449" i="1"/>
  <c r="BL449" i="1"/>
  <c r="BP449" i="1"/>
  <c r="BT449" i="1"/>
  <c r="BX449" i="1"/>
  <c r="CF449" i="1"/>
  <c r="CJ449" i="1"/>
  <c r="CR449" i="1"/>
  <c r="CV449" i="1"/>
  <c r="CZ449" i="1"/>
  <c r="DD449" i="1"/>
  <c r="DH449" i="1"/>
  <c r="DL449" i="1"/>
  <c r="DP449" i="1"/>
  <c r="DT449" i="1"/>
  <c r="BK449" i="1"/>
  <c r="BS449" i="1"/>
  <c r="BW449" i="1"/>
  <c r="CE449" i="1"/>
  <c r="CI449" i="1"/>
  <c r="CM449" i="1"/>
  <c r="CQ449" i="1"/>
  <c r="CU449" i="1"/>
  <c r="CY449" i="1"/>
  <c r="DC449" i="1"/>
  <c r="DG449" i="1"/>
  <c r="DK449" i="1"/>
  <c r="DS449" i="1"/>
  <c r="AU449" i="1"/>
  <c r="AY449" i="1"/>
  <c r="BC449" i="1"/>
  <c r="BG449" i="1"/>
  <c r="AT449" i="1"/>
  <c r="AX449" i="1"/>
  <c r="BF449" i="1"/>
  <c r="AL449" i="1"/>
  <c r="AS449" i="1"/>
  <c r="AW449" i="1"/>
  <c r="BE449" i="1"/>
  <c r="AQ449" i="1"/>
  <c r="AR449" i="1"/>
  <c r="AV449" i="1"/>
  <c r="AZ449" i="1"/>
  <c r="BD449" i="1"/>
  <c r="BH449" i="1"/>
  <c r="AP449" i="1"/>
  <c r="AM449" i="1"/>
  <c r="AI449" i="1"/>
  <c r="AK449" i="1"/>
  <c r="AJ449" i="1"/>
  <c r="ED445" i="1"/>
  <c r="EH445" i="1"/>
  <c r="EL445" i="1"/>
  <c r="EP445" i="1"/>
  <c r="EX445" i="1"/>
  <c r="FB445" i="1"/>
  <c r="FJ445" i="1"/>
  <c r="FN445" i="1"/>
  <c r="FR445" i="1"/>
  <c r="FV445" i="1"/>
  <c r="FZ445" i="1"/>
  <c r="GD445" i="1"/>
  <c r="GH445" i="1"/>
  <c r="GL445" i="1"/>
  <c r="GP445" i="1"/>
  <c r="GX445" i="1"/>
  <c r="HB445" i="1"/>
  <c r="HJ445" i="1"/>
  <c r="EC445" i="1"/>
  <c r="EK445" i="1"/>
  <c r="EO445" i="1"/>
  <c r="EW445" i="1"/>
  <c r="FA445" i="1"/>
  <c r="FE445" i="1"/>
  <c r="FI445" i="1"/>
  <c r="FM445" i="1"/>
  <c r="FQ445" i="1"/>
  <c r="FU445" i="1"/>
  <c r="FY445" i="1"/>
  <c r="GC445" i="1"/>
  <c r="GK445" i="1"/>
  <c r="GO445" i="1"/>
  <c r="GW445" i="1"/>
  <c r="HA445" i="1"/>
  <c r="HE445" i="1"/>
  <c r="HI445" i="1"/>
  <c r="HM445" i="1"/>
  <c r="EA445" i="1"/>
  <c r="EE445" i="1"/>
  <c r="EI445" i="1"/>
  <c r="EM445" i="1"/>
  <c r="EQ445" i="1"/>
  <c r="EU445" i="1"/>
  <c r="EY445" i="1"/>
  <c r="FC445" i="1"/>
  <c r="FK445" i="1"/>
  <c r="FO445" i="1"/>
  <c r="FW445" i="1"/>
  <c r="GA445" i="1"/>
  <c r="GE445" i="1"/>
  <c r="GI445" i="1"/>
  <c r="GM445" i="1"/>
  <c r="GQ445" i="1"/>
  <c r="GU445" i="1"/>
  <c r="GY445" i="1"/>
  <c r="HC445" i="1"/>
  <c r="HK445" i="1"/>
  <c r="EJ445" i="1"/>
  <c r="EZ445" i="1"/>
  <c r="FP445" i="1"/>
  <c r="GV445" i="1"/>
  <c r="HL445" i="1"/>
  <c r="EV445" i="1"/>
  <c r="FL445" i="1"/>
  <c r="GB445" i="1"/>
  <c r="GR445" i="1"/>
  <c r="HH445" i="1"/>
  <c r="EB445" i="1"/>
  <c r="ER445" i="1"/>
  <c r="FH445" i="1"/>
  <c r="FX445" i="1"/>
  <c r="GN445" i="1"/>
  <c r="HD445" i="1"/>
  <c r="GJ445" i="1"/>
  <c r="FD445" i="1"/>
  <c r="GZ445" i="1"/>
  <c r="EN445" i="1"/>
  <c r="BJ445" i="1"/>
  <c r="BR445" i="1"/>
  <c r="BV445" i="1"/>
  <c r="BZ445" i="1"/>
  <c r="CD445" i="1"/>
  <c r="CH445" i="1"/>
  <c r="CL445" i="1"/>
  <c r="CP445" i="1"/>
  <c r="CT445" i="1"/>
  <c r="CX445" i="1"/>
  <c r="DF445" i="1"/>
  <c r="DJ445" i="1"/>
  <c r="DR445" i="1"/>
  <c r="BI445" i="1"/>
  <c r="BM445" i="1"/>
  <c r="BQ445" i="1"/>
  <c r="BU445" i="1"/>
  <c r="BY445" i="1"/>
  <c r="CC445" i="1"/>
  <c r="CG445" i="1"/>
  <c r="CK445" i="1"/>
  <c r="CS445" i="1"/>
  <c r="CW445" i="1"/>
  <c r="DE445" i="1"/>
  <c r="DI445" i="1"/>
  <c r="DM445" i="1"/>
  <c r="DQ445" i="1"/>
  <c r="DU445" i="1"/>
  <c r="BL445" i="1"/>
  <c r="BP445" i="1"/>
  <c r="BT445" i="1"/>
  <c r="BX445" i="1"/>
  <c r="CF445" i="1"/>
  <c r="CJ445" i="1"/>
  <c r="CR445" i="1"/>
  <c r="CV445" i="1"/>
  <c r="CZ445" i="1"/>
  <c r="DD445" i="1"/>
  <c r="DH445" i="1"/>
  <c r="DL445" i="1"/>
  <c r="DP445" i="1"/>
  <c r="DT445" i="1"/>
  <c r="BK445" i="1"/>
  <c r="BS445" i="1"/>
  <c r="BW445" i="1"/>
  <c r="CE445" i="1"/>
  <c r="CI445" i="1"/>
  <c r="CM445" i="1"/>
  <c r="CQ445" i="1"/>
  <c r="CU445" i="1"/>
  <c r="CY445" i="1"/>
  <c r="DC445" i="1"/>
  <c r="DG445" i="1"/>
  <c r="DK445" i="1"/>
  <c r="DS445" i="1"/>
  <c r="AU445" i="1"/>
  <c r="AY445" i="1"/>
  <c r="BC445" i="1"/>
  <c r="BG445" i="1"/>
  <c r="AT445" i="1"/>
  <c r="AX445" i="1"/>
  <c r="BF445" i="1"/>
  <c r="AL445" i="1"/>
  <c r="AS445" i="1"/>
  <c r="AW445" i="1"/>
  <c r="BE445" i="1"/>
  <c r="AQ445" i="1"/>
  <c r="AR445" i="1"/>
  <c r="AV445" i="1"/>
  <c r="AZ445" i="1"/>
  <c r="BD445" i="1"/>
  <c r="BH445" i="1"/>
  <c r="AP445" i="1"/>
  <c r="AI445" i="1"/>
  <c r="AM445" i="1"/>
  <c r="AK445" i="1"/>
  <c r="AJ445" i="1"/>
  <c r="ED437" i="1"/>
  <c r="EH437" i="1"/>
  <c r="EL437" i="1"/>
  <c r="EP437" i="1"/>
  <c r="EX437" i="1"/>
  <c r="FB437" i="1"/>
  <c r="FJ437" i="1"/>
  <c r="FN437" i="1"/>
  <c r="FR437" i="1"/>
  <c r="FV437" i="1"/>
  <c r="FZ437" i="1"/>
  <c r="GD437" i="1"/>
  <c r="GH437" i="1"/>
  <c r="GL437" i="1"/>
  <c r="GP437" i="1"/>
  <c r="GX437" i="1"/>
  <c r="HB437" i="1"/>
  <c r="HJ437" i="1"/>
  <c r="EC437" i="1"/>
  <c r="EK437" i="1"/>
  <c r="EO437" i="1"/>
  <c r="EW437" i="1"/>
  <c r="FA437" i="1"/>
  <c r="FE437" i="1"/>
  <c r="FI437" i="1"/>
  <c r="FM437" i="1"/>
  <c r="FQ437" i="1"/>
  <c r="FU437" i="1"/>
  <c r="FY437" i="1"/>
  <c r="GC437" i="1"/>
  <c r="GK437" i="1"/>
  <c r="GO437" i="1"/>
  <c r="GW437" i="1"/>
  <c r="HA437" i="1"/>
  <c r="HE437" i="1"/>
  <c r="HI437" i="1"/>
  <c r="HM437" i="1"/>
  <c r="EA437" i="1"/>
  <c r="EE437" i="1"/>
  <c r="EI437" i="1"/>
  <c r="EM437" i="1"/>
  <c r="EQ437" i="1"/>
  <c r="EU437" i="1"/>
  <c r="EY437" i="1"/>
  <c r="FC437" i="1"/>
  <c r="FK437" i="1"/>
  <c r="FO437" i="1"/>
  <c r="FW437" i="1"/>
  <c r="GA437" i="1"/>
  <c r="GE437" i="1"/>
  <c r="GI437" i="1"/>
  <c r="GM437" i="1"/>
  <c r="GQ437" i="1"/>
  <c r="GU437" i="1"/>
  <c r="GY437" i="1"/>
  <c r="HC437" i="1"/>
  <c r="HK437" i="1"/>
  <c r="EB437" i="1"/>
  <c r="ER437" i="1"/>
  <c r="FH437" i="1"/>
  <c r="FX437" i="1"/>
  <c r="GN437" i="1"/>
  <c r="HD437" i="1"/>
  <c r="EN437" i="1"/>
  <c r="FD437" i="1"/>
  <c r="GJ437" i="1"/>
  <c r="GZ437" i="1"/>
  <c r="EJ437" i="1"/>
  <c r="EZ437" i="1"/>
  <c r="FP437" i="1"/>
  <c r="GV437" i="1"/>
  <c r="HL437" i="1"/>
  <c r="EV437" i="1"/>
  <c r="HH437" i="1"/>
  <c r="GB437" i="1"/>
  <c r="GR437" i="1"/>
  <c r="FL437" i="1"/>
  <c r="BJ437" i="1"/>
  <c r="BR437" i="1"/>
  <c r="BV437" i="1"/>
  <c r="BZ437" i="1"/>
  <c r="CD437" i="1"/>
  <c r="CH437" i="1"/>
  <c r="CL437" i="1"/>
  <c r="CP437" i="1"/>
  <c r="CT437" i="1"/>
  <c r="CX437" i="1"/>
  <c r="DF437" i="1"/>
  <c r="DJ437" i="1"/>
  <c r="DR437" i="1"/>
  <c r="BI437" i="1"/>
  <c r="BM437" i="1"/>
  <c r="BQ437" i="1"/>
  <c r="BU437" i="1"/>
  <c r="BY437" i="1"/>
  <c r="CC437" i="1"/>
  <c r="CG437" i="1"/>
  <c r="CK437" i="1"/>
  <c r="CS437" i="1"/>
  <c r="CW437" i="1"/>
  <c r="DE437" i="1"/>
  <c r="DI437" i="1"/>
  <c r="DM437" i="1"/>
  <c r="DQ437" i="1"/>
  <c r="DU437" i="1"/>
  <c r="BL437" i="1"/>
  <c r="BP437" i="1"/>
  <c r="BT437" i="1"/>
  <c r="BX437" i="1"/>
  <c r="CF437" i="1"/>
  <c r="CJ437" i="1"/>
  <c r="CR437" i="1"/>
  <c r="CV437" i="1"/>
  <c r="CZ437" i="1"/>
  <c r="DD437" i="1"/>
  <c r="DH437" i="1"/>
  <c r="DL437" i="1"/>
  <c r="DP437" i="1"/>
  <c r="DT437" i="1"/>
  <c r="BK437" i="1"/>
  <c r="BS437" i="1"/>
  <c r="BW437" i="1"/>
  <c r="CE437" i="1"/>
  <c r="CI437" i="1"/>
  <c r="CM437" i="1"/>
  <c r="CQ437" i="1"/>
  <c r="CU437" i="1"/>
  <c r="CY437" i="1"/>
  <c r="DC437" i="1"/>
  <c r="DG437" i="1"/>
  <c r="DK437" i="1"/>
  <c r="DS437" i="1"/>
  <c r="AU437" i="1"/>
  <c r="AY437" i="1"/>
  <c r="BC437" i="1"/>
  <c r="BG437" i="1"/>
  <c r="AT437" i="1"/>
  <c r="AX437" i="1"/>
  <c r="BF437" i="1"/>
  <c r="AL437" i="1"/>
  <c r="AS437" i="1"/>
  <c r="AW437" i="1"/>
  <c r="BE437" i="1"/>
  <c r="AQ437" i="1"/>
  <c r="AR437" i="1"/>
  <c r="AV437" i="1"/>
  <c r="AZ437" i="1"/>
  <c r="BD437" i="1"/>
  <c r="BH437" i="1"/>
  <c r="AP437" i="1"/>
  <c r="AI437" i="1"/>
  <c r="AM437" i="1"/>
  <c r="AK437" i="1"/>
  <c r="AJ437" i="1"/>
  <c r="ED433" i="1"/>
  <c r="EH433" i="1"/>
  <c r="EL433" i="1"/>
  <c r="EP433" i="1"/>
  <c r="EX433" i="1"/>
  <c r="FB433" i="1"/>
  <c r="FJ433" i="1"/>
  <c r="FN433" i="1"/>
  <c r="FR433" i="1"/>
  <c r="FV433" i="1"/>
  <c r="FZ433" i="1"/>
  <c r="GD433" i="1"/>
  <c r="GH433" i="1"/>
  <c r="GL433" i="1"/>
  <c r="GP433" i="1"/>
  <c r="GX433" i="1"/>
  <c r="HB433" i="1"/>
  <c r="HJ433" i="1"/>
  <c r="EC433" i="1"/>
  <c r="EK433" i="1"/>
  <c r="EO433" i="1"/>
  <c r="EW433" i="1"/>
  <c r="FA433" i="1"/>
  <c r="FE433" i="1"/>
  <c r="FI433" i="1"/>
  <c r="FM433" i="1"/>
  <c r="FQ433" i="1"/>
  <c r="FU433" i="1"/>
  <c r="FY433" i="1"/>
  <c r="GC433" i="1"/>
  <c r="GK433" i="1"/>
  <c r="GO433" i="1"/>
  <c r="GW433" i="1"/>
  <c r="HA433" i="1"/>
  <c r="HE433" i="1"/>
  <c r="HI433" i="1"/>
  <c r="HM433" i="1"/>
  <c r="EA433" i="1"/>
  <c r="EE433" i="1"/>
  <c r="EI433" i="1"/>
  <c r="EM433" i="1"/>
  <c r="EQ433" i="1"/>
  <c r="EU433" i="1"/>
  <c r="EY433" i="1"/>
  <c r="FC433" i="1"/>
  <c r="FK433" i="1"/>
  <c r="FO433" i="1"/>
  <c r="FW433" i="1"/>
  <c r="GA433" i="1"/>
  <c r="GE433" i="1"/>
  <c r="GI433" i="1"/>
  <c r="GM433" i="1"/>
  <c r="GQ433" i="1"/>
  <c r="GU433" i="1"/>
  <c r="GY433" i="1"/>
  <c r="HC433" i="1"/>
  <c r="HK433" i="1"/>
  <c r="EN433" i="1"/>
  <c r="FD433" i="1"/>
  <c r="GJ433" i="1"/>
  <c r="GZ433" i="1"/>
  <c r="EJ433" i="1"/>
  <c r="EZ433" i="1"/>
  <c r="FP433" i="1"/>
  <c r="GV433" i="1"/>
  <c r="HL433" i="1"/>
  <c r="EV433" i="1"/>
  <c r="FL433" i="1"/>
  <c r="GB433" i="1"/>
  <c r="GR433" i="1"/>
  <c r="HH433" i="1"/>
  <c r="EB433" i="1"/>
  <c r="GN433" i="1"/>
  <c r="FH433" i="1"/>
  <c r="FX433" i="1"/>
  <c r="ER433" i="1"/>
  <c r="HD433" i="1"/>
  <c r="BJ433" i="1"/>
  <c r="BR433" i="1"/>
  <c r="BV433" i="1"/>
  <c r="BZ433" i="1"/>
  <c r="CD433" i="1"/>
  <c r="CH433" i="1"/>
  <c r="CL433" i="1"/>
  <c r="CP433" i="1"/>
  <c r="CT433" i="1"/>
  <c r="CX433" i="1"/>
  <c r="DF433" i="1"/>
  <c r="DJ433" i="1"/>
  <c r="DR433" i="1"/>
  <c r="BI433" i="1"/>
  <c r="BM433" i="1"/>
  <c r="BQ433" i="1"/>
  <c r="BU433" i="1"/>
  <c r="BY433" i="1"/>
  <c r="CC433" i="1"/>
  <c r="CG433" i="1"/>
  <c r="CK433" i="1"/>
  <c r="CS433" i="1"/>
  <c r="CW433" i="1"/>
  <c r="DE433" i="1"/>
  <c r="DI433" i="1"/>
  <c r="DM433" i="1"/>
  <c r="DQ433" i="1"/>
  <c r="DU433" i="1"/>
  <c r="BL433" i="1"/>
  <c r="BP433" i="1"/>
  <c r="BT433" i="1"/>
  <c r="BX433" i="1"/>
  <c r="CF433" i="1"/>
  <c r="CJ433" i="1"/>
  <c r="CR433" i="1"/>
  <c r="CV433" i="1"/>
  <c r="CZ433" i="1"/>
  <c r="DD433" i="1"/>
  <c r="DH433" i="1"/>
  <c r="DL433" i="1"/>
  <c r="DP433" i="1"/>
  <c r="DT433" i="1"/>
  <c r="BK433" i="1"/>
  <c r="BS433" i="1"/>
  <c r="BW433" i="1"/>
  <c r="CE433" i="1"/>
  <c r="CI433" i="1"/>
  <c r="CM433" i="1"/>
  <c r="CQ433" i="1"/>
  <c r="CU433" i="1"/>
  <c r="CY433" i="1"/>
  <c r="DC433" i="1"/>
  <c r="DG433" i="1"/>
  <c r="DK433" i="1"/>
  <c r="DS433" i="1"/>
  <c r="AU433" i="1"/>
  <c r="AY433" i="1"/>
  <c r="BC433" i="1"/>
  <c r="BG433" i="1"/>
  <c r="AT433" i="1"/>
  <c r="AX433" i="1"/>
  <c r="BF433" i="1"/>
  <c r="AL433" i="1"/>
  <c r="AS433" i="1"/>
  <c r="AW433" i="1"/>
  <c r="BE433" i="1"/>
  <c r="AQ433" i="1"/>
  <c r="AR433" i="1"/>
  <c r="AV433" i="1"/>
  <c r="AZ433" i="1"/>
  <c r="BD433" i="1"/>
  <c r="BH433" i="1"/>
  <c r="AP433" i="1"/>
  <c r="AM433" i="1"/>
  <c r="AI433" i="1"/>
  <c r="AK433" i="1"/>
  <c r="AJ433" i="1"/>
  <c r="ED429" i="1"/>
  <c r="EH429" i="1"/>
  <c r="EL429" i="1"/>
  <c r="EP429" i="1"/>
  <c r="EX429" i="1"/>
  <c r="FB429" i="1"/>
  <c r="FJ429" i="1"/>
  <c r="FN429" i="1"/>
  <c r="FR429" i="1"/>
  <c r="FV429" i="1"/>
  <c r="FZ429" i="1"/>
  <c r="GD429" i="1"/>
  <c r="GH429" i="1"/>
  <c r="GL429" i="1"/>
  <c r="GP429" i="1"/>
  <c r="GX429" i="1"/>
  <c r="HB429" i="1"/>
  <c r="HJ429" i="1"/>
  <c r="EC429" i="1"/>
  <c r="EK429" i="1"/>
  <c r="EO429" i="1"/>
  <c r="EW429" i="1"/>
  <c r="FA429" i="1"/>
  <c r="FE429" i="1"/>
  <c r="FI429" i="1"/>
  <c r="FM429" i="1"/>
  <c r="FQ429" i="1"/>
  <c r="FU429" i="1"/>
  <c r="FY429" i="1"/>
  <c r="GC429" i="1"/>
  <c r="GK429" i="1"/>
  <c r="GO429" i="1"/>
  <c r="GW429" i="1"/>
  <c r="HA429" i="1"/>
  <c r="HE429" i="1"/>
  <c r="HI429" i="1"/>
  <c r="HM429" i="1"/>
  <c r="EA429" i="1"/>
  <c r="EE429" i="1"/>
  <c r="EI429" i="1"/>
  <c r="EM429" i="1"/>
  <c r="EQ429" i="1"/>
  <c r="EU429" i="1"/>
  <c r="EY429" i="1"/>
  <c r="FC429" i="1"/>
  <c r="FK429" i="1"/>
  <c r="FO429" i="1"/>
  <c r="FW429" i="1"/>
  <c r="GA429" i="1"/>
  <c r="GE429" i="1"/>
  <c r="GI429" i="1"/>
  <c r="GM429" i="1"/>
  <c r="GQ429" i="1"/>
  <c r="GU429" i="1"/>
  <c r="GY429" i="1"/>
  <c r="HC429" i="1"/>
  <c r="HK429" i="1"/>
  <c r="EJ429" i="1"/>
  <c r="EZ429" i="1"/>
  <c r="FP429" i="1"/>
  <c r="GV429" i="1"/>
  <c r="HL429" i="1"/>
  <c r="EV429" i="1"/>
  <c r="FL429" i="1"/>
  <c r="GB429" i="1"/>
  <c r="GR429" i="1"/>
  <c r="HH429" i="1"/>
  <c r="EB429" i="1"/>
  <c r="ER429" i="1"/>
  <c r="FH429" i="1"/>
  <c r="FX429" i="1"/>
  <c r="GN429" i="1"/>
  <c r="HD429" i="1"/>
  <c r="EN429" i="1"/>
  <c r="GZ429" i="1"/>
  <c r="FD429" i="1"/>
  <c r="GJ429" i="1"/>
  <c r="BJ429" i="1"/>
  <c r="BR429" i="1"/>
  <c r="BV429" i="1"/>
  <c r="BZ429" i="1"/>
  <c r="CD429" i="1"/>
  <c r="CH429" i="1"/>
  <c r="CL429" i="1"/>
  <c r="CP429" i="1"/>
  <c r="CT429" i="1"/>
  <c r="CX429" i="1"/>
  <c r="DF429" i="1"/>
  <c r="DJ429" i="1"/>
  <c r="DR429" i="1"/>
  <c r="BI429" i="1"/>
  <c r="BM429" i="1"/>
  <c r="BQ429" i="1"/>
  <c r="BU429" i="1"/>
  <c r="BY429" i="1"/>
  <c r="CC429" i="1"/>
  <c r="CG429" i="1"/>
  <c r="CK429" i="1"/>
  <c r="CS429" i="1"/>
  <c r="CW429" i="1"/>
  <c r="DE429" i="1"/>
  <c r="DI429" i="1"/>
  <c r="DM429" i="1"/>
  <c r="DQ429" i="1"/>
  <c r="DU429" i="1"/>
  <c r="BL429" i="1"/>
  <c r="BP429" i="1"/>
  <c r="BT429" i="1"/>
  <c r="BX429" i="1"/>
  <c r="CF429" i="1"/>
  <c r="CJ429" i="1"/>
  <c r="CR429" i="1"/>
  <c r="CV429" i="1"/>
  <c r="CZ429" i="1"/>
  <c r="DD429" i="1"/>
  <c r="DH429" i="1"/>
  <c r="DL429" i="1"/>
  <c r="DP429" i="1"/>
  <c r="DT429" i="1"/>
  <c r="BK429" i="1"/>
  <c r="BS429" i="1"/>
  <c r="BW429" i="1"/>
  <c r="CE429" i="1"/>
  <c r="CI429" i="1"/>
  <c r="CM429" i="1"/>
  <c r="CQ429" i="1"/>
  <c r="CU429" i="1"/>
  <c r="CY429" i="1"/>
  <c r="DC429" i="1"/>
  <c r="DG429" i="1"/>
  <c r="DK429" i="1"/>
  <c r="DS429" i="1"/>
  <c r="AU429" i="1"/>
  <c r="AY429" i="1"/>
  <c r="BC429" i="1"/>
  <c r="BG429" i="1"/>
  <c r="AT429" i="1"/>
  <c r="AX429" i="1"/>
  <c r="BF429" i="1"/>
  <c r="AL429" i="1"/>
  <c r="AS429" i="1"/>
  <c r="AW429" i="1"/>
  <c r="BE429" i="1"/>
  <c r="AQ429" i="1"/>
  <c r="AR429" i="1"/>
  <c r="AV429" i="1"/>
  <c r="AZ429" i="1"/>
  <c r="BD429" i="1"/>
  <c r="BH429" i="1"/>
  <c r="AP429" i="1"/>
  <c r="AI429" i="1"/>
  <c r="AM429" i="1"/>
  <c r="AK429" i="1"/>
  <c r="AJ429" i="1"/>
  <c r="EA421" i="1"/>
  <c r="EE421" i="1"/>
  <c r="EI421" i="1"/>
  <c r="EM421" i="1"/>
  <c r="EQ421" i="1"/>
  <c r="EU421" i="1"/>
  <c r="EY421" i="1"/>
  <c r="FC421" i="1"/>
  <c r="FK421" i="1"/>
  <c r="FO421" i="1"/>
  <c r="FW421" i="1"/>
  <c r="GA421" i="1"/>
  <c r="GE421" i="1"/>
  <c r="GI421" i="1"/>
  <c r="GM421" i="1"/>
  <c r="GQ421" i="1"/>
  <c r="GU421" i="1"/>
  <c r="GY421" i="1"/>
  <c r="HC421" i="1"/>
  <c r="HK421" i="1"/>
  <c r="ED421" i="1"/>
  <c r="EH421" i="1"/>
  <c r="EL421" i="1"/>
  <c r="EP421" i="1"/>
  <c r="EX421" i="1"/>
  <c r="FB421" i="1"/>
  <c r="FJ421" i="1"/>
  <c r="FN421" i="1"/>
  <c r="FR421" i="1"/>
  <c r="FV421" i="1"/>
  <c r="FZ421" i="1"/>
  <c r="GD421" i="1"/>
  <c r="GH421" i="1"/>
  <c r="GL421" i="1"/>
  <c r="GP421" i="1"/>
  <c r="GX421" i="1"/>
  <c r="HB421" i="1"/>
  <c r="HJ421" i="1"/>
  <c r="EO421" i="1"/>
  <c r="EW421" i="1"/>
  <c r="FE421" i="1"/>
  <c r="FM421" i="1"/>
  <c r="FU421" i="1"/>
  <c r="GC421" i="1"/>
  <c r="GK421" i="1"/>
  <c r="HA421" i="1"/>
  <c r="HI421" i="1"/>
  <c r="EN421" i="1"/>
  <c r="EV421" i="1"/>
  <c r="FD421" i="1"/>
  <c r="FL421" i="1"/>
  <c r="GB421" i="1"/>
  <c r="GJ421" i="1"/>
  <c r="GR421" i="1"/>
  <c r="GZ421" i="1"/>
  <c r="HH421" i="1"/>
  <c r="EB421" i="1"/>
  <c r="EJ421" i="1"/>
  <c r="ER421" i="1"/>
  <c r="EZ421" i="1"/>
  <c r="FH421" i="1"/>
  <c r="FP421" i="1"/>
  <c r="FX421" i="1"/>
  <c r="GN421" i="1"/>
  <c r="GV421" i="1"/>
  <c r="HD421" i="1"/>
  <c r="HL421" i="1"/>
  <c r="EK421" i="1"/>
  <c r="FQ421" i="1"/>
  <c r="GW421" i="1"/>
  <c r="EC421" i="1"/>
  <c r="FI421" i="1"/>
  <c r="GO421" i="1"/>
  <c r="FA421" i="1"/>
  <c r="HM421" i="1"/>
  <c r="FY421" i="1"/>
  <c r="HE421" i="1"/>
  <c r="BJ421" i="1"/>
  <c r="BR421" i="1"/>
  <c r="BV421" i="1"/>
  <c r="BZ421" i="1"/>
  <c r="CD421" i="1"/>
  <c r="CH421" i="1"/>
  <c r="CL421" i="1"/>
  <c r="CP421" i="1"/>
  <c r="CT421" i="1"/>
  <c r="CX421" i="1"/>
  <c r="DF421" i="1"/>
  <c r="DJ421" i="1"/>
  <c r="DR421" i="1"/>
  <c r="BI421" i="1"/>
  <c r="BM421" i="1"/>
  <c r="BQ421" i="1"/>
  <c r="BU421" i="1"/>
  <c r="BY421" i="1"/>
  <c r="CC421" i="1"/>
  <c r="CG421" i="1"/>
  <c r="CK421" i="1"/>
  <c r="CS421" i="1"/>
  <c r="CW421" i="1"/>
  <c r="DE421" i="1"/>
  <c r="DI421" i="1"/>
  <c r="DM421" i="1"/>
  <c r="DQ421" i="1"/>
  <c r="DU421" i="1"/>
  <c r="BL421" i="1"/>
  <c r="BP421" i="1"/>
  <c r="BT421" i="1"/>
  <c r="BX421" i="1"/>
  <c r="CF421" i="1"/>
  <c r="CJ421" i="1"/>
  <c r="CR421" i="1"/>
  <c r="CV421" i="1"/>
  <c r="CZ421" i="1"/>
  <c r="DD421" i="1"/>
  <c r="DH421" i="1"/>
  <c r="DL421" i="1"/>
  <c r="DP421" i="1"/>
  <c r="DT421" i="1"/>
  <c r="BK421" i="1"/>
  <c r="BS421" i="1"/>
  <c r="BW421" i="1"/>
  <c r="CE421" i="1"/>
  <c r="CI421" i="1"/>
  <c r="CM421" i="1"/>
  <c r="CQ421" i="1"/>
  <c r="CU421" i="1"/>
  <c r="CY421" i="1"/>
  <c r="DC421" i="1"/>
  <c r="DG421" i="1"/>
  <c r="DK421" i="1"/>
  <c r="DS421" i="1"/>
  <c r="AU421" i="1"/>
  <c r="AY421" i="1"/>
  <c r="BC421" i="1"/>
  <c r="BG421" i="1"/>
  <c r="AT421" i="1"/>
  <c r="AX421" i="1"/>
  <c r="BF421" i="1"/>
  <c r="AL421" i="1"/>
  <c r="AS421" i="1"/>
  <c r="AW421" i="1"/>
  <c r="BE421" i="1"/>
  <c r="AQ421" i="1"/>
  <c r="AR421" i="1"/>
  <c r="AV421" i="1"/>
  <c r="AZ421" i="1"/>
  <c r="BD421" i="1"/>
  <c r="BH421" i="1"/>
  <c r="AP421" i="1"/>
  <c r="AI421" i="1"/>
  <c r="AM421" i="1"/>
  <c r="AK421" i="1"/>
  <c r="AJ421" i="1"/>
  <c r="EA417" i="1"/>
  <c r="EE417" i="1"/>
  <c r="EI417" i="1"/>
  <c r="EM417" i="1"/>
  <c r="EQ417" i="1"/>
  <c r="EU417" i="1"/>
  <c r="EY417" i="1"/>
  <c r="FC417" i="1"/>
  <c r="FK417" i="1"/>
  <c r="FO417" i="1"/>
  <c r="FW417" i="1"/>
  <c r="GA417" i="1"/>
  <c r="GE417" i="1"/>
  <c r="GI417" i="1"/>
  <c r="GM417" i="1"/>
  <c r="GQ417" i="1"/>
  <c r="GU417" i="1"/>
  <c r="GY417" i="1"/>
  <c r="HC417" i="1"/>
  <c r="HK417" i="1"/>
  <c r="ED417" i="1"/>
  <c r="EH417" i="1"/>
  <c r="EL417" i="1"/>
  <c r="EP417" i="1"/>
  <c r="EX417" i="1"/>
  <c r="FB417" i="1"/>
  <c r="FJ417" i="1"/>
  <c r="FN417" i="1"/>
  <c r="FR417" i="1"/>
  <c r="FV417" i="1"/>
  <c r="FZ417" i="1"/>
  <c r="GD417" i="1"/>
  <c r="GH417" i="1"/>
  <c r="GL417" i="1"/>
  <c r="GP417" i="1"/>
  <c r="GX417" i="1"/>
  <c r="HB417" i="1"/>
  <c r="HJ417" i="1"/>
  <c r="EB417" i="1"/>
  <c r="EJ417" i="1"/>
  <c r="EN417" i="1"/>
  <c r="ER417" i="1"/>
  <c r="EV417" i="1"/>
  <c r="EZ417" i="1"/>
  <c r="FD417" i="1"/>
  <c r="FH417" i="1"/>
  <c r="FL417" i="1"/>
  <c r="FP417" i="1"/>
  <c r="FX417" i="1"/>
  <c r="GB417" i="1"/>
  <c r="GJ417" i="1"/>
  <c r="GN417" i="1"/>
  <c r="GR417" i="1"/>
  <c r="GV417" i="1"/>
  <c r="GZ417" i="1"/>
  <c r="HD417" i="1"/>
  <c r="HH417" i="1"/>
  <c r="HL417" i="1"/>
  <c r="EO417" i="1"/>
  <c r="FE417" i="1"/>
  <c r="FU417" i="1"/>
  <c r="GK417" i="1"/>
  <c r="HA417" i="1"/>
  <c r="EK417" i="1"/>
  <c r="FA417" i="1"/>
  <c r="FQ417" i="1"/>
  <c r="GW417" i="1"/>
  <c r="HM417" i="1"/>
  <c r="EC417" i="1"/>
  <c r="FI417" i="1"/>
  <c r="FY417" i="1"/>
  <c r="GO417" i="1"/>
  <c r="HE417" i="1"/>
  <c r="GC417" i="1"/>
  <c r="FM417" i="1"/>
  <c r="EW417" i="1"/>
  <c r="HI417" i="1"/>
  <c r="BJ417" i="1"/>
  <c r="BR417" i="1"/>
  <c r="BV417" i="1"/>
  <c r="BZ417" i="1"/>
  <c r="CD417" i="1"/>
  <c r="CH417" i="1"/>
  <c r="CL417" i="1"/>
  <c r="CP417" i="1"/>
  <c r="CT417" i="1"/>
  <c r="CX417" i="1"/>
  <c r="DF417" i="1"/>
  <c r="DJ417" i="1"/>
  <c r="DR417" i="1"/>
  <c r="BI417" i="1"/>
  <c r="BM417" i="1"/>
  <c r="BQ417" i="1"/>
  <c r="BU417" i="1"/>
  <c r="BY417" i="1"/>
  <c r="CC417" i="1"/>
  <c r="CG417" i="1"/>
  <c r="CK417" i="1"/>
  <c r="CS417" i="1"/>
  <c r="CW417" i="1"/>
  <c r="DE417" i="1"/>
  <c r="DI417" i="1"/>
  <c r="DM417" i="1"/>
  <c r="DQ417" i="1"/>
  <c r="DU417" i="1"/>
  <c r="BL417" i="1"/>
  <c r="BP417" i="1"/>
  <c r="BT417" i="1"/>
  <c r="BX417" i="1"/>
  <c r="CF417" i="1"/>
  <c r="CJ417" i="1"/>
  <c r="CR417" i="1"/>
  <c r="CV417" i="1"/>
  <c r="CZ417" i="1"/>
  <c r="DD417" i="1"/>
  <c r="DH417" i="1"/>
  <c r="DL417" i="1"/>
  <c r="DP417" i="1"/>
  <c r="DT417" i="1"/>
  <c r="BK417" i="1"/>
  <c r="BS417" i="1"/>
  <c r="BW417" i="1"/>
  <c r="CE417" i="1"/>
  <c r="CI417" i="1"/>
  <c r="CM417" i="1"/>
  <c r="CQ417" i="1"/>
  <c r="CU417" i="1"/>
  <c r="CY417" i="1"/>
  <c r="DC417" i="1"/>
  <c r="DG417" i="1"/>
  <c r="DK417" i="1"/>
  <c r="DS417" i="1"/>
  <c r="AU417" i="1"/>
  <c r="AY417" i="1"/>
  <c r="BC417" i="1"/>
  <c r="BG417" i="1"/>
  <c r="AT417" i="1"/>
  <c r="AX417" i="1"/>
  <c r="BF417" i="1"/>
  <c r="AL417" i="1"/>
  <c r="AS417" i="1"/>
  <c r="AW417" i="1"/>
  <c r="BE417" i="1"/>
  <c r="AQ417" i="1"/>
  <c r="AR417" i="1"/>
  <c r="AV417" i="1"/>
  <c r="AZ417" i="1"/>
  <c r="BD417" i="1"/>
  <c r="BH417" i="1"/>
  <c r="AP417" i="1"/>
  <c r="AM417" i="1"/>
  <c r="AI417" i="1"/>
  <c r="AK417" i="1"/>
  <c r="AJ417" i="1"/>
  <c r="EA413" i="1"/>
  <c r="EE413" i="1"/>
  <c r="EI413" i="1"/>
  <c r="EM413" i="1"/>
  <c r="EQ413" i="1"/>
  <c r="EU413" i="1"/>
  <c r="EY413" i="1"/>
  <c r="FC413" i="1"/>
  <c r="FK413" i="1"/>
  <c r="FO413" i="1"/>
  <c r="FW413" i="1"/>
  <c r="GA413" i="1"/>
  <c r="GE413" i="1"/>
  <c r="GI413" i="1"/>
  <c r="GM413" i="1"/>
  <c r="GQ413" i="1"/>
  <c r="GU413" i="1"/>
  <c r="GY413" i="1"/>
  <c r="HC413" i="1"/>
  <c r="HK413" i="1"/>
  <c r="ED413" i="1"/>
  <c r="EH413" i="1"/>
  <c r="EL413" i="1"/>
  <c r="EP413" i="1"/>
  <c r="EX413" i="1"/>
  <c r="FB413" i="1"/>
  <c r="FJ413" i="1"/>
  <c r="FN413" i="1"/>
  <c r="FR413" i="1"/>
  <c r="FV413" i="1"/>
  <c r="FZ413" i="1"/>
  <c r="GD413" i="1"/>
  <c r="GH413" i="1"/>
  <c r="GL413" i="1"/>
  <c r="GP413" i="1"/>
  <c r="GX413" i="1"/>
  <c r="HB413" i="1"/>
  <c r="HJ413" i="1"/>
  <c r="EB413" i="1"/>
  <c r="EJ413" i="1"/>
  <c r="EN413" i="1"/>
  <c r="ER413" i="1"/>
  <c r="EV413" i="1"/>
  <c r="EZ413" i="1"/>
  <c r="FD413" i="1"/>
  <c r="FH413" i="1"/>
  <c r="FL413" i="1"/>
  <c r="FP413" i="1"/>
  <c r="FX413" i="1"/>
  <c r="GB413" i="1"/>
  <c r="GJ413" i="1"/>
  <c r="GN413" i="1"/>
  <c r="GR413" i="1"/>
  <c r="GV413" i="1"/>
  <c r="GZ413" i="1"/>
  <c r="HD413" i="1"/>
  <c r="HH413" i="1"/>
  <c r="HL413" i="1"/>
  <c r="EK413" i="1"/>
  <c r="FA413" i="1"/>
  <c r="FQ413" i="1"/>
  <c r="GW413" i="1"/>
  <c r="HM413" i="1"/>
  <c r="EW413" i="1"/>
  <c r="FM413" i="1"/>
  <c r="GC413" i="1"/>
  <c r="HI413" i="1"/>
  <c r="EO413" i="1"/>
  <c r="FE413" i="1"/>
  <c r="FU413" i="1"/>
  <c r="GK413" i="1"/>
  <c r="HA413" i="1"/>
  <c r="FI413" i="1"/>
  <c r="HE413" i="1"/>
  <c r="EC413" i="1"/>
  <c r="GO413" i="1"/>
  <c r="FY413" i="1"/>
  <c r="BJ413" i="1"/>
  <c r="BR413" i="1"/>
  <c r="BV413" i="1"/>
  <c r="BZ413" i="1"/>
  <c r="CD413" i="1"/>
  <c r="CH413" i="1"/>
  <c r="CL413" i="1"/>
  <c r="CP413" i="1"/>
  <c r="CT413" i="1"/>
  <c r="CX413" i="1"/>
  <c r="DF413" i="1"/>
  <c r="DJ413" i="1"/>
  <c r="DR413" i="1"/>
  <c r="BI413" i="1"/>
  <c r="BM413" i="1"/>
  <c r="BQ413" i="1"/>
  <c r="BU413" i="1"/>
  <c r="BY413" i="1"/>
  <c r="CC413" i="1"/>
  <c r="CG413" i="1"/>
  <c r="CK413" i="1"/>
  <c r="CS413" i="1"/>
  <c r="CW413" i="1"/>
  <c r="DE413" i="1"/>
  <c r="DI413" i="1"/>
  <c r="DM413" i="1"/>
  <c r="DQ413" i="1"/>
  <c r="DU413" i="1"/>
  <c r="BL413" i="1"/>
  <c r="BP413" i="1"/>
  <c r="BT413" i="1"/>
  <c r="BX413" i="1"/>
  <c r="CF413" i="1"/>
  <c r="CJ413" i="1"/>
  <c r="CR413" i="1"/>
  <c r="CV413" i="1"/>
  <c r="CZ413" i="1"/>
  <c r="DD413" i="1"/>
  <c r="DH413" i="1"/>
  <c r="DL413" i="1"/>
  <c r="DP413" i="1"/>
  <c r="DT413" i="1"/>
  <c r="BK413" i="1"/>
  <c r="BS413" i="1"/>
  <c r="BW413" i="1"/>
  <c r="CE413" i="1"/>
  <c r="CI413" i="1"/>
  <c r="CM413" i="1"/>
  <c r="CQ413" i="1"/>
  <c r="CU413" i="1"/>
  <c r="CY413" i="1"/>
  <c r="DC413" i="1"/>
  <c r="DG413" i="1"/>
  <c r="DK413" i="1"/>
  <c r="DS413" i="1"/>
  <c r="AU413" i="1"/>
  <c r="AY413" i="1"/>
  <c r="BC413" i="1"/>
  <c r="BG413" i="1"/>
  <c r="AT413" i="1"/>
  <c r="AX413" i="1"/>
  <c r="BF413" i="1"/>
  <c r="AL413" i="1"/>
  <c r="AS413" i="1"/>
  <c r="AW413" i="1"/>
  <c r="BE413" i="1"/>
  <c r="AQ413" i="1"/>
  <c r="AR413" i="1"/>
  <c r="AV413" i="1"/>
  <c r="AZ413" i="1"/>
  <c r="BD413" i="1"/>
  <c r="BH413" i="1"/>
  <c r="AP413" i="1"/>
  <c r="AI413" i="1"/>
  <c r="AM413" i="1"/>
  <c r="AK413" i="1"/>
  <c r="AJ413" i="1"/>
  <c r="EA405" i="1"/>
  <c r="EE405" i="1"/>
  <c r="EI405" i="1"/>
  <c r="EM405" i="1"/>
  <c r="EQ405" i="1"/>
  <c r="EU405" i="1"/>
  <c r="EY405" i="1"/>
  <c r="FC405" i="1"/>
  <c r="FK405" i="1"/>
  <c r="FO405" i="1"/>
  <c r="FW405" i="1"/>
  <c r="GA405" i="1"/>
  <c r="GE405" i="1"/>
  <c r="GI405" i="1"/>
  <c r="GM405" i="1"/>
  <c r="GQ405" i="1"/>
  <c r="GU405" i="1"/>
  <c r="GY405" i="1"/>
  <c r="HC405" i="1"/>
  <c r="HK405" i="1"/>
  <c r="ED405" i="1"/>
  <c r="EH405" i="1"/>
  <c r="EL405" i="1"/>
  <c r="EP405" i="1"/>
  <c r="EX405" i="1"/>
  <c r="FB405" i="1"/>
  <c r="FJ405" i="1"/>
  <c r="FN405" i="1"/>
  <c r="FR405" i="1"/>
  <c r="FV405" i="1"/>
  <c r="FZ405" i="1"/>
  <c r="GD405" i="1"/>
  <c r="GH405" i="1"/>
  <c r="GL405" i="1"/>
  <c r="GP405" i="1"/>
  <c r="GX405" i="1"/>
  <c r="HB405" i="1"/>
  <c r="HJ405" i="1"/>
  <c r="EB405" i="1"/>
  <c r="EJ405" i="1"/>
  <c r="EN405" i="1"/>
  <c r="ER405" i="1"/>
  <c r="EV405" i="1"/>
  <c r="EZ405" i="1"/>
  <c r="FD405" i="1"/>
  <c r="FH405" i="1"/>
  <c r="FL405" i="1"/>
  <c r="FP405" i="1"/>
  <c r="FX405" i="1"/>
  <c r="GB405" i="1"/>
  <c r="GJ405" i="1"/>
  <c r="GN405" i="1"/>
  <c r="GR405" i="1"/>
  <c r="GV405" i="1"/>
  <c r="GZ405" i="1"/>
  <c r="HD405" i="1"/>
  <c r="HH405" i="1"/>
  <c r="HL405" i="1"/>
  <c r="EC405" i="1"/>
  <c r="FI405" i="1"/>
  <c r="FY405" i="1"/>
  <c r="GO405" i="1"/>
  <c r="HE405" i="1"/>
  <c r="EO405" i="1"/>
  <c r="FE405" i="1"/>
  <c r="FU405" i="1"/>
  <c r="GK405" i="1"/>
  <c r="HA405" i="1"/>
  <c r="EW405" i="1"/>
  <c r="FM405" i="1"/>
  <c r="GC405" i="1"/>
  <c r="HI405" i="1"/>
  <c r="FQ405" i="1"/>
  <c r="FA405" i="1"/>
  <c r="HM405" i="1"/>
  <c r="GW405" i="1"/>
  <c r="EK405" i="1"/>
  <c r="BJ405" i="1"/>
  <c r="BR405" i="1"/>
  <c r="BV405" i="1"/>
  <c r="BZ405" i="1"/>
  <c r="CD405" i="1"/>
  <c r="CH405" i="1"/>
  <c r="CL405" i="1"/>
  <c r="CP405" i="1"/>
  <c r="CT405" i="1"/>
  <c r="CX405" i="1"/>
  <c r="DF405" i="1"/>
  <c r="DJ405" i="1"/>
  <c r="DR405" i="1"/>
  <c r="BI405" i="1"/>
  <c r="BM405" i="1"/>
  <c r="BQ405" i="1"/>
  <c r="BU405" i="1"/>
  <c r="BY405" i="1"/>
  <c r="CC405" i="1"/>
  <c r="CG405" i="1"/>
  <c r="CK405" i="1"/>
  <c r="CS405" i="1"/>
  <c r="CW405" i="1"/>
  <c r="DE405" i="1"/>
  <c r="DI405" i="1"/>
  <c r="DM405" i="1"/>
  <c r="DQ405" i="1"/>
  <c r="DU405" i="1"/>
  <c r="BL405" i="1"/>
  <c r="BP405" i="1"/>
  <c r="BT405" i="1"/>
  <c r="BX405" i="1"/>
  <c r="CF405" i="1"/>
  <c r="CJ405" i="1"/>
  <c r="CR405" i="1"/>
  <c r="CV405" i="1"/>
  <c r="CZ405" i="1"/>
  <c r="DD405" i="1"/>
  <c r="DH405" i="1"/>
  <c r="DL405" i="1"/>
  <c r="DP405" i="1"/>
  <c r="DT405" i="1"/>
  <c r="BK405" i="1"/>
  <c r="BS405" i="1"/>
  <c r="BW405" i="1"/>
  <c r="CE405" i="1"/>
  <c r="CI405" i="1"/>
  <c r="CM405" i="1"/>
  <c r="CQ405" i="1"/>
  <c r="CU405" i="1"/>
  <c r="CY405" i="1"/>
  <c r="DC405" i="1"/>
  <c r="DG405" i="1"/>
  <c r="DK405" i="1"/>
  <c r="DS405" i="1"/>
  <c r="AU405" i="1"/>
  <c r="AY405" i="1"/>
  <c r="BC405" i="1"/>
  <c r="BG405" i="1"/>
  <c r="AT405" i="1"/>
  <c r="AX405" i="1"/>
  <c r="BF405" i="1"/>
  <c r="AL405" i="1"/>
  <c r="AS405" i="1"/>
  <c r="AW405" i="1"/>
  <c r="BE405" i="1"/>
  <c r="AQ405" i="1"/>
  <c r="AR405" i="1"/>
  <c r="AV405" i="1"/>
  <c r="AZ405" i="1"/>
  <c r="BD405" i="1"/>
  <c r="BH405" i="1"/>
  <c r="AP405" i="1"/>
  <c r="AI405" i="1"/>
  <c r="AM405" i="1"/>
  <c r="AK405" i="1"/>
  <c r="AJ405" i="1"/>
  <c r="EA401" i="1"/>
  <c r="EE401" i="1"/>
  <c r="EI401" i="1"/>
  <c r="EM401" i="1"/>
  <c r="EQ401" i="1"/>
  <c r="EU401" i="1"/>
  <c r="EY401" i="1"/>
  <c r="FC401" i="1"/>
  <c r="FK401" i="1"/>
  <c r="FO401" i="1"/>
  <c r="FW401" i="1"/>
  <c r="GA401" i="1"/>
  <c r="GE401" i="1"/>
  <c r="GI401" i="1"/>
  <c r="GM401" i="1"/>
  <c r="GQ401" i="1"/>
  <c r="GU401" i="1"/>
  <c r="GY401" i="1"/>
  <c r="HC401" i="1"/>
  <c r="HK401" i="1"/>
  <c r="ED401" i="1"/>
  <c r="EH401" i="1"/>
  <c r="EL401" i="1"/>
  <c r="EP401" i="1"/>
  <c r="EX401" i="1"/>
  <c r="FB401" i="1"/>
  <c r="FJ401" i="1"/>
  <c r="FN401" i="1"/>
  <c r="FR401" i="1"/>
  <c r="FV401" i="1"/>
  <c r="FZ401" i="1"/>
  <c r="GD401" i="1"/>
  <c r="GH401" i="1"/>
  <c r="GL401" i="1"/>
  <c r="GP401" i="1"/>
  <c r="GX401" i="1"/>
  <c r="HB401" i="1"/>
  <c r="HJ401" i="1"/>
  <c r="EB401" i="1"/>
  <c r="EJ401" i="1"/>
  <c r="EN401" i="1"/>
  <c r="ER401" i="1"/>
  <c r="EV401" i="1"/>
  <c r="EZ401" i="1"/>
  <c r="FD401" i="1"/>
  <c r="FH401" i="1"/>
  <c r="FL401" i="1"/>
  <c r="FP401" i="1"/>
  <c r="FX401" i="1"/>
  <c r="GB401" i="1"/>
  <c r="GJ401" i="1"/>
  <c r="GN401" i="1"/>
  <c r="GR401" i="1"/>
  <c r="GV401" i="1"/>
  <c r="GZ401" i="1"/>
  <c r="HD401" i="1"/>
  <c r="HH401" i="1"/>
  <c r="HL401" i="1"/>
  <c r="EO401" i="1"/>
  <c r="FE401" i="1"/>
  <c r="FU401" i="1"/>
  <c r="GK401" i="1"/>
  <c r="HA401" i="1"/>
  <c r="EK401" i="1"/>
  <c r="FA401" i="1"/>
  <c r="FQ401" i="1"/>
  <c r="GW401" i="1"/>
  <c r="HM401" i="1"/>
  <c r="EC401" i="1"/>
  <c r="FI401" i="1"/>
  <c r="FY401" i="1"/>
  <c r="GO401" i="1"/>
  <c r="HE401" i="1"/>
  <c r="FM401" i="1"/>
  <c r="EW401" i="1"/>
  <c r="HI401" i="1"/>
  <c r="GC401" i="1"/>
  <c r="BJ401" i="1"/>
  <c r="BR401" i="1"/>
  <c r="BV401" i="1"/>
  <c r="BZ401" i="1"/>
  <c r="CD401" i="1"/>
  <c r="CH401" i="1"/>
  <c r="CL401" i="1"/>
  <c r="CP401" i="1"/>
  <c r="CT401" i="1"/>
  <c r="CX401" i="1"/>
  <c r="DF401" i="1"/>
  <c r="DJ401" i="1"/>
  <c r="DR401" i="1"/>
  <c r="BI401" i="1"/>
  <c r="BM401" i="1"/>
  <c r="BQ401" i="1"/>
  <c r="BU401" i="1"/>
  <c r="BY401" i="1"/>
  <c r="CC401" i="1"/>
  <c r="CG401" i="1"/>
  <c r="CK401" i="1"/>
  <c r="CS401" i="1"/>
  <c r="CW401" i="1"/>
  <c r="DE401" i="1"/>
  <c r="DI401" i="1"/>
  <c r="DM401" i="1"/>
  <c r="DQ401" i="1"/>
  <c r="DU401" i="1"/>
  <c r="BL401" i="1"/>
  <c r="BP401" i="1"/>
  <c r="BT401" i="1"/>
  <c r="BX401" i="1"/>
  <c r="CF401" i="1"/>
  <c r="CJ401" i="1"/>
  <c r="CR401" i="1"/>
  <c r="CV401" i="1"/>
  <c r="CZ401" i="1"/>
  <c r="DD401" i="1"/>
  <c r="DH401" i="1"/>
  <c r="DL401" i="1"/>
  <c r="DP401" i="1"/>
  <c r="DT401" i="1"/>
  <c r="BK401" i="1"/>
  <c r="BS401" i="1"/>
  <c r="BW401" i="1"/>
  <c r="CE401" i="1"/>
  <c r="CI401" i="1"/>
  <c r="CM401" i="1"/>
  <c r="CQ401" i="1"/>
  <c r="CU401" i="1"/>
  <c r="CY401" i="1"/>
  <c r="DC401" i="1"/>
  <c r="DG401" i="1"/>
  <c r="DK401" i="1"/>
  <c r="DS401" i="1"/>
  <c r="AU401" i="1"/>
  <c r="AY401" i="1"/>
  <c r="BC401" i="1"/>
  <c r="BG401" i="1"/>
  <c r="AT401" i="1"/>
  <c r="AX401" i="1"/>
  <c r="BF401" i="1"/>
  <c r="AL401" i="1"/>
  <c r="AS401" i="1"/>
  <c r="AW401" i="1"/>
  <c r="BE401" i="1"/>
  <c r="AQ401" i="1"/>
  <c r="AR401" i="1"/>
  <c r="AV401" i="1"/>
  <c r="AZ401" i="1"/>
  <c r="BD401" i="1"/>
  <c r="BH401" i="1"/>
  <c r="AP401" i="1"/>
  <c r="AM401" i="1"/>
  <c r="AI401" i="1"/>
  <c r="AK401" i="1"/>
  <c r="AJ401" i="1"/>
  <c r="HR504" i="1"/>
  <c r="HQ504" i="1"/>
  <c r="HP504" i="1"/>
  <c r="HO504" i="1"/>
  <c r="HN504" i="1"/>
  <c r="DZ504" i="1"/>
  <c r="DX504" i="1"/>
  <c r="DY504" i="1"/>
  <c r="DW504" i="1"/>
  <c r="DV504" i="1"/>
  <c r="HR500" i="1"/>
  <c r="HQ500" i="1"/>
  <c r="HP500" i="1"/>
  <c r="HO500" i="1"/>
  <c r="HN500" i="1"/>
  <c r="DZ500" i="1"/>
  <c r="DX500" i="1"/>
  <c r="DY500" i="1"/>
  <c r="DW500" i="1"/>
  <c r="DV500" i="1"/>
  <c r="HR492" i="1"/>
  <c r="HQ492" i="1"/>
  <c r="HP492" i="1"/>
  <c r="HO492" i="1"/>
  <c r="HN492" i="1"/>
  <c r="DZ492" i="1"/>
  <c r="DX492" i="1"/>
  <c r="DY492" i="1"/>
  <c r="DW492" i="1"/>
  <c r="DV492" i="1"/>
  <c r="HR488" i="1"/>
  <c r="HQ488" i="1"/>
  <c r="HP488" i="1"/>
  <c r="HO488" i="1"/>
  <c r="HN488" i="1"/>
  <c r="DZ488" i="1"/>
  <c r="DX488" i="1"/>
  <c r="DY488" i="1"/>
  <c r="DW488" i="1"/>
  <c r="DV488" i="1"/>
  <c r="HR484" i="1"/>
  <c r="HQ484" i="1"/>
  <c r="HP484" i="1"/>
  <c r="HO484" i="1"/>
  <c r="HN484" i="1"/>
  <c r="DZ484" i="1"/>
  <c r="DX484" i="1"/>
  <c r="DY484" i="1"/>
  <c r="DW484" i="1"/>
  <c r="DV484" i="1"/>
  <c r="HR480" i="1"/>
  <c r="HQ480" i="1"/>
  <c r="HP480" i="1"/>
  <c r="HO480" i="1"/>
  <c r="HN480" i="1"/>
  <c r="DZ480" i="1"/>
  <c r="DX480" i="1"/>
  <c r="DY480" i="1"/>
  <c r="DW480" i="1"/>
  <c r="DV480" i="1"/>
  <c r="HR476" i="1"/>
  <c r="HQ476" i="1"/>
  <c r="HP476" i="1"/>
  <c r="HO476" i="1"/>
  <c r="HN476" i="1"/>
  <c r="DZ476" i="1"/>
  <c r="DX476" i="1"/>
  <c r="DY476" i="1"/>
  <c r="DW476" i="1"/>
  <c r="DV476" i="1"/>
  <c r="HR468" i="1"/>
  <c r="HQ468" i="1"/>
  <c r="HP468" i="1"/>
  <c r="HO468" i="1"/>
  <c r="HN468" i="1"/>
  <c r="DZ468" i="1"/>
  <c r="DX468" i="1"/>
  <c r="DY468" i="1"/>
  <c r="DW468" i="1"/>
  <c r="DV468" i="1"/>
  <c r="HR464" i="1"/>
  <c r="HQ464" i="1"/>
  <c r="HP464" i="1"/>
  <c r="HO464" i="1"/>
  <c r="HN464" i="1"/>
  <c r="DZ464" i="1"/>
  <c r="DX464" i="1"/>
  <c r="DY464" i="1"/>
  <c r="DW464" i="1"/>
  <c r="DV464" i="1"/>
  <c r="HR460" i="1"/>
  <c r="HQ460" i="1"/>
  <c r="HP460" i="1"/>
  <c r="HO460" i="1"/>
  <c r="HN460" i="1"/>
  <c r="DZ460" i="1"/>
  <c r="DX460" i="1"/>
  <c r="DY460" i="1"/>
  <c r="DW460" i="1"/>
  <c r="DV460" i="1"/>
  <c r="HR452" i="1"/>
  <c r="HQ452" i="1"/>
  <c r="HP452" i="1"/>
  <c r="HO452" i="1"/>
  <c r="HN452" i="1"/>
  <c r="DZ452" i="1"/>
  <c r="DX452" i="1"/>
  <c r="DY452" i="1"/>
  <c r="DW452" i="1"/>
  <c r="DV452" i="1"/>
  <c r="HR448" i="1"/>
  <c r="HQ448" i="1"/>
  <c r="HP448" i="1"/>
  <c r="HO448" i="1"/>
  <c r="HN448" i="1"/>
  <c r="DZ448" i="1"/>
  <c r="DX448" i="1"/>
  <c r="DY448" i="1"/>
  <c r="DW448" i="1"/>
  <c r="DV448" i="1"/>
  <c r="HR440" i="1"/>
  <c r="HQ440" i="1"/>
  <c r="HP440" i="1"/>
  <c r="HO440" i="1"/>
  <c r="HN440" i="1"/>
  <c r="DZ440" i="1"/>
  <c r="DX440" i="1"/>
  <c r="DY440" i="1"/>
  <c r="DW440" i="1"/>
  <c r="DV440" i="1"/>
  <c r="HR436" i="1"/>
  <c r="HQ436" i="1"/>
  <c r="HP436" i="1"/>
  <c r="HO436" i="1"/>
  <c r="HN436" i="1"/>
  <c r="DZ436" i="1"/>
  <c r="DX436" i="1"/>
  <c r="DY436" i="1"/>
  <c r="DW436" i="1"/>
  <c r="DV436" i="1"/>
  <c r="HR432" i="1"/>
  <c r="HQ432" i="1"/>
  <c r="HP432" i="1"/>
  <c r="HO432" i="1"/>
  <c r="HN432" i="1"/>
  <c r="DZ432" i="1"/>
  <c r="DX432" i="1"/>
  <c r="DY432" i="1"/>
  <c r="DW432" i="1"/>
  <c r="DV432" i="1"/>
  <c r="HR424" i="1"/>
  <c r="HQ424" i="1"/>
  <c r="HP424" i="1"/>
  <c r="HO424" i="1"/>
  <c r="HN424" i="1"/>
  <c r="DZ424" i="1"/>
  <c r="DX424" i="1"/>
  <c r="DY424" i="1"/>
  <c r="DW424" i="1"/>
  <c r="DV424" i="1"/>
  <c r="HR420" i="1"/>
  <c r="HQ420" i="1"/>
  <c r="HP420" i="1"/>
  <c r="HO420" i="1"/>
  <c r="HN420" i="1"/>
  <c r="DZ420" i="1"/>
  <c r="DX420" i="1"/>
  <c r="DY420" i="1"/>
  <c r="DW420" i="1"/>
  <c r="DV420" i="1"/>
  <c r="HR416" i="1"/>
  <c r="HQ416" i="1"/>
  <c r="HP416" i="1"/>
  <c r="HO416" i="1"/>
  <c r="HN416" i="1"/>
  <c r="DZ416" i="1"/>
  <c r="DX416" i="1"/>
  <c r="DY416" i="1"/>
  <c r="DW416" i="1"/>
  <c r="DV416" i="1"/>
  <c r="HR408" i="1"/>
  <c r="HQ408" i="1"/>
  <c r="HP408" i="1"/>
  <c r="HO408" i="1"/>
  <c r="HN408" i="1"/>
  <c r="DZ408" i="1"/>
  <c r="DX408" i="1"/>
  <c r="DY408" i="1"/>
  <c r="DW408" i="1"/>
  <c r="DV408" i="1"/>
  <c r="HR404" i="1"/>
  <c r="HQ404" i="1"/>
  <c r="HP404" i="1"/>
  <c r="HO404" i="1"/>
  <c r="HN404" i="1"/>
  <c r="DZ404" i="1"/>
  <c r="DX404" i="1"/>
  <c r="DY404" i="1"/>
  <c r="DW404" i="1"/>
  <c r="DV404" i="1"/>
  <c r="HR501" i="1"/>
  <c r="HQ501" i="1"/>
  <c r="HP501" i="1"/>
  <c r="HO501" i="1"/>
  <c r="HN501" i="1"/>
  <c r="DZ501" i="1"/>
  <c r="DY501" i="1"/>
  <c r="DX501" i="1"/>
  <c r="DW501" i="1"/>
  <c r="DV501" i="1"/>
  <c r="HR497" i="1"/>
  <c r="HQ497" i="1"/>
  <c r="HP497" i="1"/>
  <c r="HO497" i="1"/>
  <c r="HN497" i="1"/>
  <c r="DZ497" i="1"/>
  <c r="DY497" i="1"/>
  <c r="DX497" i="1"/>
  <c r="DW497" i="1"/>
  <c r="DV497" i="1"/>
  <c r="HR493" i="1"/>
  <c r="HQ493" i="1"/>
  <c r="HP493" i="1"/>
  <c r="HO493" i="1"/>
  <c r="HN493" i="1"/>
  <c r="DZ493" i="1"/>
  <c r="DY493" i="1"/>
  <c r="DX493" i="1"/>
  <c r="DW493" i="1"/>
  <c r="DV493" i="1"/>
  <c r="HR485" i="1"/>
  <c r="HQ485" i="1"/>
  <c r="HP485" i="1"/>
  <c r="HO485" i="1"/>
  <c r="HN485" i="1"/>
  <c r="DZ485" i="1"/>
  <c r="DY485" i="1"/>
  <c r="DX485" i="1"/>
  <c r="DW485" i="1"/>
  <c r="DV485" i="1"/>
  <c r="HR481" i="1"/>
  <c r="HQ481" i="1"/>
  <c r="HP481" i="1"/>
  <c r="HO481" i="1"/>
  <c r="HN481" i="1"/>
  <c r="DZ481" i="1"/>
  <c r="DY481" i="1"/>
  <c r="DX481" i="1"/>
  <c r="DW481" i="1"/>
  <c r="DV481" i="1"/>
  <c r="HR473" i="1"/>
  <c r="HQ473" i="1"/>
  <c r="HP473" i="1"/>
  <c r="HO473" i="1"/>
  <c r="HN473" i="1"/>
  <c r="DZ473" i="1"/>
  <c r="DY473" i="1"/>
  <c r="DX473" i="1"/>
  <c r="DW473" i="1"/>
  <c r="DV473" i="1"/>
  <c r="HR469" i="1"/>
  <c r="HQ469" i="1"/>
  <c r="HP469" i="1"/>
  <c r="HO469" i="1"/>
  <c r="HN469" i="1"/>
  <c r="DZ469" i="1"/>
  <c r="DY469" i="1"/>
  <c r="DX469" i="1"/>
  <c r="DW469" i="1"/>
  <c r="DV469" i="1"/>
  <c r="HR465" i="1"/>
  <c r="HQ465" i="1"/>
  <c r="HP465" i="1"/>
  <c r="HO465" i="1"/>
  <c r="HN465" i="1"/>
  <c r="DZ465" i="1"/>
  <c r="DY465" i="1"/>
  <c r="DX465" i="1"/>
  <c r="DW465" i="1"/>
  <c r="DV465" i="1"/>
  <c r="HR461" i="1"/>
  <c r="HQ461" i="1"/>
  <c r="HP461" i="1"/>
  <c r="HO461" i="1"/>
  <c r="HN461" i="1"/>
  <c r="DZ461" i="1"/>
  <c r="DY461" i="1"/>
  <c r="DX461" i="1"/>
  <c r="DW461" i="1"/>
  <c r="DV461" i="1"/>
  <c r="HR453" i="1"/>
  <c r="HQ453" i="1"/>
  <c r="HP453" i="1"/>
  <c r="HO453" i="1"/>
  <c r="HN453" i="1"/>
  <c r="DZ453" i="1"/>
  <c r="DY453" i="1"/>
  <c r="DX453" i="1"/>
  <c r="DW453" i="1"/>
  <c r="DV453" i="1"/>
  <c r="HR449" i="1"/>
  <c r="HQ449" i="1"/>
  <c r="HP449" i="1"/>
  <c r="HO449" i="1"/>
  <c r="HN449" i="1"/>
  <c r="DZ449" i="1"/>
  <c r="DY449" i="1"/>
  <c r="DX449" i="1"/>
  <c r="DW449" i="1"/>
  <c r="DV449" i="1"/>
  <c r="HR445" i="1"/>
  <c r="HQ445" i="1"/>
  <c r="HP445" i="1"/>
  <c r="HO445" i="1"/>
  <c r="HN445" i="1"/>
  <c r="DZ445" i="1"/>
  <c r="DY445" i="1"/>
  <c r="DX445" i="1"/>
  <c r="DW445" i="1"/>
  <c r="DV445" i="1"/>
  <c r="HR437" i="1"/>
  <c r="HQ437" i="1"/>
  <c r="HP437" i="1"/>
  <c r="HO437" i="1"/>
  <c r="HN437" i="1"/>
  <c r="DZ437" i="1"/>
  <c r="DY437" i="1"/>
  <c r="DX437" i="1"/>
  <c r="DW437" i="1"/>
  <c r="DV437" i="1"/>
  <c r="HR433" i="1"/>
  <c r="HQ433" i="1"/>
  <c r="HP433" i="1"/>
  <c r="HO433" i="1"/>
  <c r="HN433" i="1"/>
  <c r="DZ433" i="1"/>
  <c r="DY433" i="1"/>
  <c r="DX433" i="1"/>
  <c r="DW433" i="1"/>
  <c r="DV433" i="1"/>
  <c r="HR429" i="1"/>
  <c r="HQ429" i="1"/>
  <c r="HP429" i="1"/>
  <c r="HO429" i="1"/>
  <c r="HN429" i="1"/>
  <c r="DZ429" i="1"/>
  <c r="DY429" i="1"/>
  <c r="DX429" i="1"/>
  <c r="DW429" i="1"/>
  <c r="DV429" i="1"/>
  <c r="HR421" i="1"/>
  <c r="HQ421" i="1"/>
  <c r="HP421" i="1"/>
  <c r="HO421" i="1"/>
  <c r="HN421" i="1"/>
  <c r="DZ421" i="1"/>
  <c r="DY421" i="1"/>
  <c r="DX421" i="1"/>
  <c r="DW421" i="1"/>
  <c r="DV421" i="1"/>
  <c r="HR417" i="1"/>
  <c r="HQ417" i="1"/>
  <c r="HP417" i="1"/>
  <c r="HO417" i="1"/>
  <c r="HN417" i="1"/>
  <c r="DZ417" i="1"/>
  <c r="DY417" i="1"/>
  <c r="DX417" i="1"/>
  <c r="DW417" i="1"/>
  <c r="DV417" i="1"/>
  <c r="HR413" i="1"/>
  <c r="HP413" i="1"/>
  <c r="HQ413" i="1"/>
  <c r="HO413" i="1"/>
  <c r="HN413" i="1"/>
  <c r="DZ413" i="1"/>
  <c r="DY413" i="1"/>
  <c r="DX413" i="1"/>
  <c r="DW413" i="1"/>
  <c r="DV413" i="1"/>
  <c r="HR405" i="1"/>
  <c r="HQ405" i="1"/>
  <c r="HP405" i="1"/>
  <c r="HO405" i="1"/>
  <c r="HN405" i="1"/>
  <c r="DZ405" i="1"/>
  <c r="DY405" i="1"/>
  <c r="DX405" i="1"/>
  <c r="DW405" i="1"/>
  <c r="DV405" i="1"/>
  <c r="HR401" i="1"/>
  <c r="HQ401" i="1"/>
  <c r="HP401" i="1"/>
  <c r="HO401" i="1"/>
  <c r="HN401" i="1"/>
  <c r="DZ401" i="1"/>
  <c r="DY401" i="1"/>
  <c r="DX401" i="1"/>
  <c r="DW401" i="1"/>
  <c r="DV401" i="1"/>
  <c r="HR503" i="1"/>
  <c r="HQ503" i="1"/>
  <c r="HP503" i="1"/>
  <c r="HO503" i="1"/>
  <c r="HN503" i="1"/>
  <c r="DZ503" i="1"/>
  <c r="DY503" i="1"/>
  <c r="DX503" i="1"/>
  <c r="DW503" i="1"/>
  <c r="DV503" i="1"/>
  <c r="HR499" i="1"/>
  <c r="HQ499" i="1"/>
  <c r="HP499" i="1"/>
  <c r="HO499" i="1"/>
  <c r="HN499" i="1"/>
  <c r="DZ499" i="1"/>
  <c r="DY499" i="1"/>
  <c r="DX499" i="1"/>
  <c r="DW499" i="1"/>
  <c r="DV499" i="1"/>
  <c r="HR491" i="1"/>
  <c r="HQ491" i="1"/>
  <c r="HP491" i="1"/>
  <c r="HO491" i="1"/>
  <c r="HN491" i="1"/>
  <c r="DZ491" i="1"/>
  <c r="DY491" i="1"/>
  <c r="DX491" i="1"/>
  <c r="DW491" i="1"/>
  <c r="DV491" i="1"/>
  <c r="HR487" i="1"/>
  <c r="HQ487" i="1"/>
  <c r="HP487" i="1"/>
  <c r="HO487" i="1"/>
  <c r="HN487" i="1"/>
  <c r="DZ487" i="1"/>
  <c r="DY487" i="1"/>
  <c r="DX487" i="1"/>
  <c r="DW487" i="1"/>
  <c r="DV487" i="1"/>
  <c r="HR483" i="1"/>
  <c r="HQ483" i="1"/>
  <c r="HP483" i="1"/>
  <c r="HO483" i="1"/>
  <c r="HN483" i="1"/>
  <c r="DZ483" i="1"/>
  <c r="DY483" i="1"/>
  <c r="DX483" i="1"/>
  <c r="DW483" i="1"/>
  <c r="DV483" i="1"/>
  <c r="HR479" i="1"/>
  <c r="HQ479" i="1"/>
  <c r="HP479" i="1"/>
  <c r="HO479" i="1"/>
  <c r="HN479" i="1"/>
  <c r="DZ479" i="1"/>
  <c r="DY479" i="1"/>
  <c r="DX479" i="1"/>
  <c r="DW479" i="1"/>
  <c r="DV479" i="1"/>
  <c r="HR471" i="1"/>
  <c r="HQ471" i="1"/>
  <c r="HP471" i="1"/>
  <c r="HO471" i="1"/>
  <c r="HN471" i="1"/>
  <c r="DZ471" i="1"/>
  <c r="DY471" i="1"/>
  <c r="DX471" i="1"/>
  <c r="DW471" i="1"/>
  <c r="DV471" i="1"/>
  <c r="HR467" i="1"/>
  <c r="HQ467" i="1"/>
  <c r="HP467" i="1"/>
  <c r="HO467" i="1"/>
  <c r="HN467" i="1"/>
  <c r="DZ467" i="1"/>
  <c r="DY467" i="1"/>
  <c r="DX467" i="1"/>
  <c r="DW467" i="1"/>
  <c r="DV467" i="1"/>
  <c r="HR459" i="1"/>
  <c r="HQ459" i="1"/>
  <c r="HP459" i="1"/>
  <c r="HO459" i="1"/>
  <c r="HN459" i="1"/>
  <c r="DZ459" i="1"/>
  <c r="DY459" i="1"/>
  <c r="DX459" i="1"/>
  <c r="DW459" i="1"/>
  <c r="DV459" i="1"/>
  <c r="HR455" i="1"/>
  <c r="HQ455" i="1"/>
  <c r="HP455" i="1"/>
  <c r="HO455" i="1"/>
  <c r="HN455" i="1"/>
  <c r="DZ455" i="1"/>
  <c r="DY455" i="1"/>
  <c r="DX455" i="1"/>
  <c r="DW455" i="1"/>
  <c r="DV455" i="1"/>
  <c r="HR451" i="1"/>
  <c r="HQ451" i="1"/>
  <c r="HP451" i="1"/>
  <c r="HO451" i="1"/>
  <c r="HN451" i="1"/>
  <c r="DZ451" i="1"/>
  <c r="DY451" i="1"/>
  <c r="DX451" i="1"/>
  <c r="DW451" i="1"/>
  <c r="DV451" i="1"/>
  <c r="HR443" i="1"/>
  <c r="HQ443" i="1"/>
  <c r="HP443" i="1"/>
  <c r="HO443" i="1"/>
  <c r="HN443" i="1"/>
  <c r="DZ443" i="1"/>
  <c r="DY443" i="1"/>
  <c r="DX443" i="1"/>
  <c r="DW443" i="1"/>
  <c r="DV443" i="1"/>
  <c r="HR439" i="1"/>
  <c r="HQ439" i="1"/>
  <c r="HP439" i="1"/>
  <c r="HO439" i="1"/>
  <c r="HN439" i="1"/>
  <c r="DZ439" i="1"/>
  <c r="DY439" i="1"/>
  <c r="DX439" i="1"/>
  <c r="DW439" i="1"/>
  <c r="DV439" i="1"/>
  <c r="HR435" i="1"/>
  <c r="HQ435" i="1"/>
  <c r="HP435" i="1"/>
  <c r="HO435" i="1"/>
  <c r="HN435" i="1"/>
  <c r="DZ435" i="1"/>
  <c r="DY435" i="1"/>
  <c r="DX435" i="1"/>
  <c r="DW435" i="1"/>
  <c r="DV435" i="1"/>
  <c r="HR427" i="1"/>
  <c r="HQ427" i="1"/>
  <c r="HP427" i="1"/>
  <c r="HO427" i="1"/>
  <c r="HN427" i="1"/>
  <c r="DZ427" i="1"/>
  <c r="DY427" i="1"/>
  <c r="DX427" i="1"/>
  <c r="DW427" i="1"/>
  <c r="DV427" i="1"/>
  <c r="HR423" i="1"/>
  <c r="HQ423" i="1"/>
  <c r="HP423" i="1"/>
  <c r="HO423" i="1"/>
  <c r="HN423" i="1"/>
  <c r="DZ423" i="1"/>
  <c r="DY423" i="1"/>
  <c r="DX423" i="1"/>
  <c r="DW423" i="1"/>
  <c r="DV423" i="1"/>
  <c r="HR419" i="1"/>
  <c r="HQ419" i="1"/>
  <c r="HP419" i="1"/>
  <c r="HO419" i="1"/>
  <c r="HN419" i="1"/>
  <c r="DZ419" i="1"/>
  <c r="DY419" i="1"/>
  <c r="DX419" i="1"/>
  <c r="DW419" i="1"/>
  <c r="DV419" i="1"/>
  <c r="HR411" i="1"/>
  <c r="HQ411" i="1"/>
  <c r="HP411" i="1"/>
  <c r="HO411" i="1"/>
  <c r="HN411" i="1"/>
  <c r="DZ411" i="1"/>
  <c r="DY411" i="1"/>
  <c r="DX411" i="1"/>
  <c r="DW411" i="1"/>
  <c r="DV411" i="1"/>
  <c r="HR407" i="1"/>
  <c r="HQ407" i="1"/>
  <c r="HP407" i="1"/>
  <c r="HO407" i="1"/>
  <c r="HN407" i="1"/>
  <c r="DZ407" i="1"/>
  <c r="DY407" i="1"/>
  <c r="DX407" i="1"/>
  <c r="DW407" i="1"/>
  <c r="DV407" i="1"/>
  <c r="HR403" i="1"/>
  <c r="HQ403" i="1"/>
  <c r="HP403" i="1"/>
  <c r="HO403" i="1"/>
  <c r="HN403" i="1"/>
  <c r="DZ403" i="1"/>
  <c r="DY403" i="1"/>
  <c r="DX403" i="1"/>
  <c r="DW403" i="1"/>
  <c r="DV403" i="1"/>
  <c r="HR506" i="1"/>
  <c r="HQ506" i="1"/>
  <c r="HP506" i="1"/>
  <c r="HO506" i="1"/>
  <c r="HN506" i="1"/>
  <c r="DZ506" i="1"/>
  <c r="DY506" i="1"/>
  <c r="DX506" i="1"/>
  <c r="DW506" i="1"/>
  <c r="DV506" i="1"/>
  <c r="HR498" i="1"/>
  <c r="HQ498" i="1"/>
  <c r="HP498" i="1"/>
  <c r="HO498" i="1"/>
  <c r="HN498" i="1"/>
  <c r="DY498" i="1"/>
  <c r="DX498" i="1"/>
  <c r="DZ498" i="1"/>
  <c r="DW498" i="1"/>
  <c r="DV498" i="1"/>
  <c r="HR494" i="1"/>
  <c r="HQ494" i="1"/>
  <c r="HP494" i="1"/>
  <c r="HO494" i="1"/>
  <c r="HN494" i="1"/>
  <c r="DY494" i="1"/>
  <c r="DZ494" i="1"/>
  <c r="DX494" i="1"/>
  <c r="DW494" i="1"/>
  <c r="DV494" i="1"/>
  <c r="HR490" i="1"/>
  <c r="HQ490" i="1"/>
  <c r="HP490" i="1"/>
  <c r="HO490" i="1"/>
  <c r="HN490" i="1"/>
  <c r="DZ490" i="1"/>
  <c r="DY490" i="1"/>
  <c r="DX490" i="1"/>
  <c r="DW490" i="1"/>
  <c r="DV490" i="1"/>
  <c r="HR482" i="1"/>
  <c r="HQ482" i="1"/>
  <c r="HP482" i="1"/>
  <c r="HO482" i="1"/>
  <c r="HN482" i="1"/>
  <c r="DY482" i="1"/>
  <c r="DX482" i="1"/>
  <c r="DZ482" i="1"/>
  <c r="DW482" i="1"/>
  <c r="DV482" i="1"/>
  <c r="HR474" i="1"/>
  <c r="HQ474" i="1"/>
  <c r="HP474" i="1"/>
  <c r="HO474" i="1"/>
  <c r="HN474" i="1"/>
  <c r="DZ474" i="1"/>
  <c r="DY474" i="1"/>
  <c r="DX474" i="1"/>
  <c r="DW474" i="1"/>
  <c r="DV474" i="1"/>
  <c r="HR470" i="1"/>
  <c r="HQ470" i="1"/>
  <c r="HP470" i="1"/>
  <c r="HO470" i="1"/>
  <c r="DZ470" i="1"/>
  <c r="DY470" i="1"/>
  <c r="HN470" i="1"/>
  <c r="DX470" i="1"/>
  <c r="DW470" i="1"/>
  <c r="DV470" i="1"/>
  <c r="HR466" i="1"/>
  <c r="HQ466" i="1"/>
  <c r="HP466" i="1"/>
  <c r="HO466" i="1"/>
  <c r="HN466" i="1"/>
  <c r="DY466" i="1"/>
  <c r="DX466" i="1"/>
  <c r="DZ466" i="1"/>
  <c r="DW466" i="1"/>
  <c r="DV466" i="1"/>
  <c r="HR458" i="1"/>
  <c r="HQ458" i="1"/>
  <c r="HP458" i="1"/>
  <c r="HO458" i="1"/>
  <c r="HN458" i="1"/>
  <c r="DZ458" i="1"/>
  <c r="DY458" i="1"/>
  <c r="DX458" i="1"/>
  <c r="DW458" i="1"/>
  <c r="DV458" i="1"/>
  <c r="HR454" i="1"/>
  <c r="HQ454" i="1"/>
  <c r="HP454" i="1"/>
  <c r="HO454" i="1"/>
  <c r="HN454" i="1"/>
  <c r="DZ454" i="1"/>
  <c r="DY454" i="1"/>
  <c r="DX454" i="1"/>
  <c r="DW454" i="1"/>
  <c r="DV454" i="1"/>
  <c r="HR450" i="1"/>
  <c r="HQ450" i="1"/>
  <c r="HP450" i="1"/>
  <c r="HO450" i="1"/>
  <c r="HN450" i="1"/>
  <c r="DY450" i="1"/>
  <c r="DX450" i="1"/>
  <c r="DZ450" i="1"/>
  <c r="DW450" i="1"/>
  <c r="DV450" i="1"/>
  <c r="HR446" i="1"/>
  <c r="HQ446" i="1"/>
  <c r="HP446" i="1"/>
  <c r="HO446" i="1"/>
  <c r="DY446" i="1"/>
  <c r="DZ446" i="1"/>
  <c r="DX446" i="1"/>
  <c r="HN446" i="1"/>
  <c r="DW446" i="1"/>
  <c r="DV446" i="1"/>
  <c r="HR438" i="1"/>
  <c r="HQ438" i="1"/>
  <c r="HP438" i="1"/>
  <c r="HO438" i="1"/>
  <c r="DZ438" i="1"/>
  <c r="DY438" i="1"/>
  <c r="HN438" i="1"/>
  <c r="DX438" i="1"/>
  <c r="DW438" i="1"/>
  <c r="DV438" i="1"/>
  <c r="HR434" i="1"/>
  <c r="HQ434" i="1"/>
  <c r="HP434" i="1"/>
  <c r="HO434" i="1"/>
  <c r="HN434" i="1"/>
  <c r="DY434" i="1"/>
  <c r="DX434" i="1"/>
  <c r="DZ434" i="1"/>
  <c r="DW434" i="1"/>
  <c r="DV434" i="1"/>
  <c r="HR430" i="1"/>
  <c r="HQ430" i="1"/>
  <c r="HP430" i="1"/>
  <c r="HO430" i="1"/>
  <c r="HN430" i="1"/>
  <c r="DY430" i="1"/>
  <c r="DZ430" i="1"/>
  <c r="DX430" i="1"/>
  <c r="DW430" i="1"/>
  <c r="DV430" i="1"/>
  <c r="HR422" i="1"/>
  <c r="HQ422" i="1"/>
  <c r="HP422" i="1"/>
  <c r="HO422" i="1"/>
  <c r="HN422" i="1"/>
  <c r="DZ422" i="1"/>
  <c r="DY422" i="1"/>
  <c r="DX422" i="1"/>
  <c r="DW422" i="1"/>
  <c r="DV422" i="1"/>
  <c r="HR418" i="1"/>
  <c r="HQ418" i="1"/>
  <c r="HP418" i="1"/>
  <c r="HO418" i="1"/>
  <c r="HN418" i="1"/>
  <c r="DY418" i="1"/>
  <c r="DX418" i="1"/>
  <c r="DZ418" i="1"/>
  <c r="DW418" i="1"/>
  <c r="DV418" i="1"/>
  <c r="HR414" i="1"/>
  <c r="HQ414" i="1"/>
  <c r="HP414" i="1"/>
  <c r="HO414" i="1"/>
  <c r="DY414" i="1"/>
  <c r="DZ414" i="1"/>
  <c r="DX414" i="1"/>
  <c r="HN414" i="1"/>
  <c r="DW414" i="1"/>
  <c r="DV414" i="1"/>
  <c r="HR406" i="1"/>
  <c r="HQ406" i="1"/>
  <c r="HP406" i="1"/>
  <c r="HO406" i="1"/>
  <c r="DZ406" i="1"/>
  <c r="DY406" i="1"/>
  <c r="HN406" i="1"/>
  <c r="DX406" i="1"/>
  <c r="DW406" i="1"/>
  <c r="DV406" i="1"/>
  <c r="HR402" i="1"/>
  <c r="HQ402" i="1"/>
  <c r="HP402" i="1"/>
  <c r="HO402" i="1"/>
  <c r="HN402" i="1"/>
  <c r="DY402" i="1"/>
  <c r="DX402" i="1"/>
  <c r="DZ402" i="1"/>
  <c r="DW402" i="1"/>
  <c r="DV402" i="1"/>
  <c r="P153" i="1"/>
  <c r="T153" i="1"/>
  <c r="O153" i="1"/>
  <c r="R153" i="1"/>
  <c r="S153" i="1"/>
  <c r="Q153" i="1"/>
  <c r="HS238" i="1"/>
  <c r="HS340" i="1"/>
  <c r="HS381" i="1"/>
  <c r="HS365" i="1"/>
  <c r="HS329" i="1"/>
  <c r="HS317" i="1"/>
  <c r="HS273" i="1"/>
  <c r="HS269" i="1"/>
  <c r="HS265" i="1"/>
  <c r="HS400" i="1"/>
  <c r="HS380" i="1"/>
  <c r="HS376" i="1"/>
  <c r="HS368" i="1"/>
  <c r="HS360" i="1"/>
  <c r="HS328" i="1"/>
  <c r="HS399" i="1"/>
  <c r="HS371" i="1"/>
  <c r="HS363" i="1"/>
  <c r="HS359" i="1"/>
  <c r="HS390" i="1"/>
  <c r="HS378" i="1"/>
  <c r="HS374" i="1"/>
  <c r="HS370" i="1"/>
  <c r="HS366" i="1"/>
  <c r="HS362" i="1"/>
  <c r="HS358" i="1"/>
  <c r="HS342" i="1"/>
  <c r="HS338" i="1"/>
  <c r="HS286" i="1"/>
  <c r="HS246" i="1"/>
  <c r="HS194" i="1"/>
  <c r="HS109" i="1"/>
  <c r="HS108" i="1"/>
  <c r="HS84" i="1"/>
  <c r="HT14" i="1"/>
  <c r="HT15" i="1"/>
  <c r="HT143" i="1"/>
  <c r="HT271" i="1"/>
  <c r="HT47" i="1"/>
  <c r="HT175" i="1"/>
  <c r="HT303" i="1"/>
  <c r="HT79" i="1"/>
  <c r="HT207" i="1"/>
  <c r="HT111" i="1"/>
  <c r="HT239" i="1"/>
  <c r="HT31" i="1"/>
  <c r="HT63" i="1"/>
  <c r="HT95" i="1"/>
  <c r="HT127" i="1"/>
  <c r="HT159" i="1"/>
  <c r="HT191" i="1"/>
  <c r="HT223" i="1"/>
  <c r="HT255" i="1"/>
  <c r="HT287" i="1"/>
  <c r="HT21" i="1"/>
  <c r="HT53" i="1"/>
  <c r="HT85" i="1"/>
  <c r="HT117" i="1"/>
  <c r="HT149" i="1"/>
  <c r="HT181" i="1"/>
  <c r="HT213" i="1"/>
  <c r="HT245" i="1"/>
  <c r="HT277" i="1"/>
  <c r="HT309" i="1"/>
  <c r="HT37" i="1"/>
  <c r="HT69" i="1"/>
  <c r="HT101" i="1"/>
  <c r="HT133" i="1"/>
  <c r="HT165" i="1"/>
  <c r="HT197" i="1"/>
  <c r="HT229" i="1"/>
  <c r="HT261" i="1"/>
  <c r="HT293" i="1"/>
  <c r="HT12" i="1"/>
  <c r="HT29" i="1"/>
  <c r="HT45" i="1"/>
  <c r="HT61" i="1"/>
  <c r="HT77" i="1"/>
  <c r="HT93" i="1"/>
  <c r="HT109" i="1"/>
  <c r="HT125" i="1"/>
  <c r="HT141" i="1"/>
  <c r="HT157" i="1"/>
  <c r="HT173" i="1"/>
  <c r="HT189" i="1"/>
  <c r="HT205" i="1"/>
  <c r="HT221" i="1"/>
  <c r="HT237" i="1"/>
  <c r="HT253" i="1"/>
  <c r="HT269" i="1"/>
  <c r="HT285" i="1"/>
  <c r="HT301" i="1"/>
  <c r="HT317" i="1"/>
  <c r="HT23" i="1"/>
  <c r="HT39" i="1"/>
  <c r="HT55" i="1"/>
  <c r="HT71" i="1"/>
  <c r="HT87" i="1"/>
  <c r="HT103" i="1"/>
  <c r="HT119" i="1"/>
  <c r="HT135" i="1"/>
  <c r="HT151" i="1"/>
  <c r="HT167" i="1"/>
  <c r="HT183" i="1"/>
  <c r="HT199" i="1"/>
  <c r="HT215" i="1"/>
  <c r="HT231" i="1"/>
  <c r="HT247" i="1"/>
  <c r="HT263" i="1"/>
  <c r="HT279" i="1"/>
  <c r="HT295" i="1"/>
  <c r="HT311" i="1"/>
  <c r="HT7" i="1"/>
  <c r="HT10" i="1"/>
  <c r="HT19" i="1"/>
  <c r="HT27" i="1"/>
  <c r="HT35" i="1"/>
  <c r="HT43" i="1"/>
  <c r="HT51" i="1"/>
  <c r="HT59" i="1"/>
  <c r="HT67" i="1"/>
  <c r="HT75" i="1"/>
  <c r="HT83" i="1"/>
  <c r="HT91" i="1"/>
  <c r="HT99" i="1"/>
  <c r="HT107" i="1"/>
  <c r="HT115" i="1"/>
  <c r="HT123" i="1"/>
  <c r="HT131" i="1"/>
  <c r="HT139" i="1"/>
  <c r="HT147" i="1"/>
  <c r="HT155" i="1"/>
  <c r="HT163" i="1"/>
  <c r="HT171" i="1"/>
  <c r="HT179" i="1"/>
  <c r="HT187" i="1"/>
  <c r="HT195" i="1"/>
  <c r="HT203" i="1"/>
  <c r="HT211" i="1"/>
  <c r="HT219" i="1"/>
  <c r="HT227" i="1"/>
  <c r="HT235" i="1"/>
  <c r="HT243" i="1"/>
  <c r="HT251" i="1"/>
  <c r="HT259" i="1"/>
  <c r="HT267" i="1"/>
  <c r="HT275" i="1"/>
  <c r="HT283" i="1"/>
  <c r="HT291" i="1"/>
  <c r="HT299" i="1"/>
  <c r="HT307" i="1"/>
  <c r="HT315" i="1"/>
  <c r="HT8" i="1"/>
  <c r="HT17" i="1"/>
  <c r="HT25" i="1"/>
  <c r="HT33" i="1"/>
  <c r="HT41" i="1"/>
  <c r="HT49" i="1"/>
  <c r="HT57" i="1"/>
  <c r="HT65" i="1"/>
  <c r="HT73" i="1"/>
  <c r="HT81" i="1"/>
  <c r="HT89" i="1"/>
  <c r="HT97" i="1"/>
  <c r="HT105" i="1"/>
  <c r="HT113" i="1"/>
  <c r="HT121" i="1"/>
  <c r="HT129" i="1"/>
  <c r="HT137" i="1"/>
  <c r="HT145" i="1"/>
  <c r="HT153" i="1"/>
  <c r="HT161" i="1"/>
  <c r="HT169" i="1"/>
  <c r="HT177" i="1"/>
  <c r="HT185" i="1"/>
  <c r="HT193" i="1"/>
  <c r="HT201" i="1"/>
  <c r="HT209" i="1"/>
  <c r="HT217" i="1"/>
  <c r="HT225" i="1"/>
  <c r="HT233" i="1"/>
  <c r="HT241" i="1"/>
  <c r="HT249" i="1"/>
  <c r="HT257" i="1"/>
  <c r="HT265" i="1"/>
  <c r="HT273" i="1"/>
  <c r="HT281" i="1"/>
  <c r="HT289" i="1"/>
  <c r="HT297" i="1"/>
  <c r="HT305" i="1"/>
  <c r="HT313" i="1"/>
  <c r="HT16" i="1"/>
  <c r="HT13" i="1"/>
  <c r="HT11" i="1"/>
  <c r="HT9" i="1"/>
  <c r="HT506" i="1"/>
  <c r="HT504" i="1"/>
  <c r="HT502" i="1"/>
  <c r="HT500" i="1"/>
  <c r="HT498" i="1"/>
  <c r="HT496" i="1"/>
  <c r="HT494" i="1"/>
  <c r="HT492" i="1"/>
  <c r="HT490" i="1"/>
  <c r="HT488" i="1"/>
  <c r="HT486" i="1"/>
  <c r="HT484" i="1"/>
  <c r="HT482" i="1"/>
  <c r="HT480" i="1"/>
  <c r="HT478" i="1"/>
  <c r="HT476" i="1"/>
  <c r="HT474" i="1"/>
  <c r="HT472" i="1"/>
  <c r="HT470" i="1"/>
  <c r="HT468" i="1"/>
  <c r="HT466" i="1"/>
  <c r="HT464" i="1"/>
  <c r="HT462" i="1"/>
  <c r="HT460" i="1"/>
  <c r="HT458" i="1"/>
  <c r="HT456" i="1"/>
  <c r="HT454" i="1"/>
  <c r="HT452" i="1"/>
  <c r="HT450" i="1"/>
  <c r="HT448" i="1"/>
  <c r="HT446" i="1"/>
  <c r="HT444" i="1"/>
  <c r="HT442" i="1"/>
  <c r="HT440" i="1"/>
  <c r="HT438" i="1"/>
  <c r="HT436" i="1"/>
  <c r="HT434" i="1"/>
  <c r="HT432" i="1"/>
  <c r="HT430" i="1"/>
  <c r="HT428" i="1"/>
  <c r="HT426" i="1"/>
  <c r="HT424" i="1"/>
  <c r="HT422" i="1"/>
  <c r="HT420" i="1"/>
  <c r="HT418" i="1"/>
  <c r="HT416" i="1"/>
  <c r="HT414" i="1"/>
  <c r="HT412" i="1"/>
  <c r="HT410" i="1"/>
  <c r="HT408" i="1"/>
  <c r="HT406" i="1"/>
  <c r="HT404" i="1"/>
  <c r="HT402" i="1"/>
  <c r="HT400" i="1"/>
  <c r="HT398" i="1"/>
  <c r="HT396" i="1"/>
  <c r="HT394" i="1"/>
  <c r="HT392" i="1"/>
  <c r="HT390" i="1"/>
  <c r="HT388" i="1"/>
  <c r="HT386" i="1"/>
  <c r="HT384" i="1"/>
  <c r="HT382" i="1"/>
  <c r="HT380" i="1"/>
  <c r="HT378" i="1"/>
  <c r="HT376" i="1"/>
  <c r="HT374" i="1"/>
  <c r="HT372" i="1"/>
  <c r="HT370" i="1"/>
  <c r="HT368" i="1"/>
  <c r="HT366" i="1"/>
  <c r="HT364" i="1"/>
  <c r="HT362" i="1"/>
  <c r="HT360" i="1"/>
  <c r="HT358" i="1"/>
  <c r="HT356" i="1"/>
  <c r="HT354" i="1"/>
  <c r="HT352" i="1"/>
  <c r="HT350" i="1"/>
  <c r="HT348" i="1"/>
  <c r="HT346" i="1"/>
  <c r="HT344" i="1"/>
  <c r="HT342" i="1"/>
  <c r="HT340" i="1"/>
  <c r="HT338" i="1"/>
  <c r="HT336" i="1"/>
  <c r="HT334" i="1"/>
  <c r="HT332" i="1"/>
  <c r="HT330" i="1"/>
  <c r="HT328" i="1"/>
  <c r="HT326" i="1"/>
  <c r="HT324" i="1"/>
  <c r="HT322" i="1"/>
  <c r="HT320" i="1"/>
  <c r="HT318" i="1"/>
  <c r="HT316" i="1"/>
  <c r="HT314" i="1"/>
  <c r="HT312" i="1"/>
  <c r="HT310" i="1"/>
  <c r="HT308" i="1"/>
  <c r="HT306" i="1"/>
  <c r="HT304" i="1"/>
  <c r="HT302" i="1"/>
  <c r="HT300" i="1"/>
  <c r="HT298" i="1"/>
  <c r="HT296" i="1"/>
  <c r="HT294" i="1"/>
  <c r="HT292" i="1"/>
  <c r="HT290" i="1"/>
  <c r="HT288" i="1"/>
  <c r="HT286" i="1"/>
  <c r="HT284" i="1"/>
  <c r="HT282" i="1"/>
  <c r="HT280" i="1"/>
  <c r="HT278" i="1"/>
  <c r="HT276" i="1"/>
  <c r="HT274" i="1"/>
  <c r="HT272" i="1"/>
  <c r="HT270" i="1"/>
  <c r="HT268" i="1"/>
  <c r="HT266" i="1"/>
  <c r="HT264" i="1"/>
  <c r="HT262" i="1"/>
  <c r="HT260" i="1"/>
  <c r="HT258" i="1"/>
  <c r="HT256" i="1"/>
  <c r="HT254" i="1"/>
  <c r="HT252" i="1"/>
  <c r="HT250" i="1"/>
  <c r="HT248" i="1"/>
  <c r="HT246" i="1"/>
  <c r="HT244" i="1"/>
  <c r="HT242" i="1"/>
  <c r="HT240" i="1"/>
  <c r="HT238" i="1"/>
  <c r="HT236" i="1"/>
  <c r="HT234" i="1"/>
  <c r="HT232" i="1"/>
  <c r="HT230" i="1"/>
  <c r="HT228" i="1"/>
  <c r="HT226" i="1"/>
  <c r="HT224" i="1"/>
  <c r="HT222" i="1"/>
  <c r="HT220" i="1"/>
  <c r="HT218" i="1"/>
  <c r="HT216" i="1"/>
  <c r="HT214" i="1"/>
  <c r="HT212" i="1"/>
  <c r="HT210" i="1"/>
  <c r="HT208" i="1"/>
  <c r="HT206" i="1"/>
  <c r="HT204" i="1"/>
  <c r="HT202" i="1"/>
  <c r="HT200" i="1"/>
  <c r="HT198" i="1"/>
  <c r="HT196" i="1"/>
  <c r="HT194" i="1"/>
  <c r="HT192" i="1"/>
  <c r="HT190" i="1"/>
  <c r="HT188" i="1"/>
  <c r="HT186" i="1"/>
  <c r="HT184" i="1"/>
  <c r="HT182" i="1"/>
  <c r="HT180" i="1"/>
  <c r="HT178" i="1"/>
  <c r="HT176" i="1"/>
  <c r="HT174" i="1"/>
  <c r="HT172" i="1"/>
  <c r="HT170" i="1"/>
  <c r="HT168" i="1"/>
  <c r="HT166" i="1"/>
  <c r="HT164" i="1"/>
  <c r="HT162" i="1"/>
  <c r="HT160" i="1"/>
  <c r="HT158" i="1"/>
  <c r="HT156" i="1"/>
  <c r="HT154" i="1"/>
  <c r="HT152" i="1"/>
  <c r="HT150" i="1"/>
  <c r="HT148" i="1"/>
  <c r="HT146" i="1"/>
  <c r="HT144" i="1"/>
  <c r="HT142" i="1"/>
  <c r="HT140" i="1"/>
  <c r="HT138" i="1"/>
  <c r="HT136" i="1"/>
  <c r="HT134" i="1"/>
  <c r="HT132" i="1"/>
  <c r="HT130" i="1"/>
  <c r="HT128" i="1"/>
  <c r="HT126" i="1"/>
  <c r="HT124" i="1"/>
  <c r="HT122" i="1"/>
  <c r="HT120" i="1"/>
  <c r="HT118" i="1"/>
  <c r="HT116" i="1"/>
  <c r="HT114" i="1"/>
  <c r="HT112" i="1"/>
  <c r="HT110" i="1"/>
  <c r="HT108" i="1"/>
  <c r="HT106" i="1"/>
  <c r="HT104" i="1"/>
  <c r="HT102" i="1"/>
  <c r="HT100" i="1"/>
  <c r="HT98" i="1"/>
  <c r="HT96" i="1"/>
  <c r="HT94" i="1"/>
  <c r="HT92" i="1"/>
  <c r="HT90" i="1"/>
  <c r="HT88" i="1"/>
  <c r="HT86" i="1"/>
  <c r="HT84" i="1"/>
  <c r="HT82" i="1"/>
  <c r="HT80" i="1"/>
  <c r="HT78" i="1"/>
  <c r="HT76" i="1"/>
  <c r="HT74" i="1"/>
  <c r="HT72" i="1"/>
  <c r="HT70" i="1"/>
  <c r="HT68" i="1"/>
  <c r="HT66" i="1"/>
  <c r="HT64" i="1"/>
  <c r="HT62" i="1"/>
  <c r="HT60" i="1"/>
  <c r="HT58" i="1"/>
  <c r="HT56" i="1"/>
  <c r="HT54" i="1"/>
  <c r="HT52" i="1"/>
  <c r="HT50" i="1"/>
  <c r="HT48" i="1"/>
  <c r="HT46" i="1"/>
  <c r="HT44" i="1"/>
  <c r="HT42" i="1"/>
  <c r="HT40" i="1"/>
  <c r="HT38" i="1"/>
  <c r="HT36" i="1"/>
  <c r="HT34" i="1"/>
  <c r="HT32" i="1"/>
  <c r="HT30" i="1"/>
  <c r="HT28" i="1"/>
  <c r="HT26" i="1"/>
  <c r="HT24" i="1"/>
  <c r="HT22" i="1"/>
  <c r="HT20" i="1"/>
  <c r="HT18" i="1"/>
  <c r="HT505" i="1"/>
  <c r="HT503" i="1"/>
  <c r="HT501" i="1"/>
  <c r="HT499" i="1"/>
  <c r="HT497" i="1"/>
  <c r="HT495" i="1"/>
  <c r="HT493" i="1"/>
  <c r="HT491" i="1"/>
  <c r="HT489" i="1"/>
  <c r="HT487" i="1"/>
  <c r="HT485" i="1"/>
  <c r="HT483" i="1"/>
  <c r="HT481" i="1"/>
  <c r="HT479" i="1"/>
  <c r="HT477" i="1"/>
  <c r="HT475" i="1"/>
  <c r="HT473" i="1"/>
  <c r="HT471" i="1"/>
  <c r="HT469" i="1"/>
  <c r="HT467" i="1"/>
  <c r="HT465" i="1"/>
  <c r="HT463" i="1"/>
  <c r="HT461" i="1"/>
  <c r="HT459" i="1"/>
  <c r="HT457" i="1"/>
  <c r="HT455" i="1"/>
  <c r="HT453" i="1"/>
  <c r="HT451" i="1"/>
  <c r="HT449" i="1"/>
  <c r="HT447" i="1"/>
  <c r="HT445" i="1"/>
  <c r="HT443" i="1"/>
  <c r="HT441" i="1"/>
  <c r="HT439" i="1"/>
  <c r="HT437" i="1"/>
  <c r="HT435" i="1"/>
  <c r="HT433" i="1"/>
  <c r="HT431" i="1"/>
  <c r="HT429" i="1"/>
  <c r="HT427" i="1"/>
  <c r="HT425" i="1"/>
  <c r="HT423" i="1"/>
  <c r="HT421" i="1"/>
  <c r="HT419" i="1"/>
  <c r="HT417" i="1"/>
  <c r="HT415" i="1"/>
  <c r="HT413" i="1"/>
  <c r="HT411" i="1"/>
  <c r="HT409" i="1"/>
  <c r="HT407" i="1"/>
  <c r="HT405" i="1"/>
  <c r="HT403" i="1"/>
  <c r="HT401" i="1"/>
  <c r="HT399" i="1"/>
  <c r="HT397" i="1"/>
  <c r="HT395" i="1"/>
  <c r="HT393" i="1"/>
  <c r="HT391" i="1"/>
  <c r="HT389" i="1"/>
  <c r="HT387" i="1"/>
  <c r="HT385" i="1"/>
  <c r="HT383" i="1"/>
  <c r="HT381" i="1"/>
  <c r="HT379" i="1"/>
  <c r="HT377" i="1"/>
  <c r="HT375" i="1"/>
  <c r="HT373" i="1"/>
  <c r="HT371" i="1"/>
  <c r="HT369" i="1"/>
  <c r="HT367" i="1"/>
  <c r="HT365" i="1"/>
  <c r="HT363" i="1"/>
  <c r="HT361" i="1"/>
  <c r="HT359" i="1"/>
  <c r="HT357" i="1"/>
  <c r="HT355" i="1"/>
  <c r="HT353" i="1"/>
  <c r="HT351" i="1"/>
  <c r="HT349" i="1"/>
  <c r="HT347" i="1"/>
  <c r="HT345" i="1"/>
  <c r="HT343" i="1"/>
  <c r="HT341" i="1"/>
  <c r="HT339" i="1"/>
  <c r="HT337" i="1"/>
  <c r="HT335" i="1"/>
  <c r="HT333" i="1"/>
  <c r="HT331" i="1"/>
  <c r="HT329" i="1"/>
  <c r="HT327" i="1"/>
  <c r="HT325" i="1"/>
  <c r="HT323" i="1"/>
  <c r="HT321" i="1"/>
  <c r="HT319" i="1"/>
  <c r="BJ414" i="1" l="1"/>
  <c r="HD414" i="1"/>
  <c r="CC414" i="1"/>
  <c r="CS499" i="1"/>
  <c r="BW499" i="1"/>
  <c r="GD499" i="1"/>
  <c r="EU499" i="1"/>
  <c r="GY414" i="1"/>
  <c r="CG430" i="1"/>
  <c r="AV492" i="1"/>
  <c r="BU492" i="1"/>
  <c r="BW492" i="1"/>
  <c r="EU492" i="1"/>
  <c r="EH492" i="1"/>
  <c r="AJ411" i="1"/>
  <c r="BG411" i="1"/>
  <c r="AV411" i="1"/>
  <c r="CS411" i="1"/>
  <c r="DJ411" i="1"/>
  <c r="BZ411" i="1"/>
  <c r="DG411" i="1"/>
  <c r="DL411" i="1"/>
  <c r="BP411" i="1"/>
  <c r="EE411" i="1"/>
  <c r="HJ411" i="1"/>
  <c r="EH411" i="1"/>
  <c r="FX411" i="1"/>
  <c r="GK411" i="1"/>
  <c r="AP427" i="1"/>
  <c r="AS427" i="1"/>
  <c r="BM427" i="1"/>
  <c r="DC427" i="1"/>
  <c r="CZ427" i="1"/>
  <c r="HJ427" i="1"/>
  <c r="GC427" i="1"/>
  <c r="FZ427" i="1"/>
  <c r="GR427" i="1"/>
  <c r="FL427" i="1"/>
  <c r="FA427" i="1"/>
  <c r="AK443" i="1"/>
  <c r="AV443" i="1"/>
  <c r="BM443" i="1"/>
  <c r="BV443" i="1"/>
  <c r="DL443" i="1"/>
  <c r="GD443" i="1"/>
  <c r="HE443" i="1"/>
  <c r="GQ443" i="1"/>
  <c r="EA443" i="1"/>
  <c r="FH443" i="1"/>
  <c r="BG459" i="1"/>
  <c r="DI459" i="1"/>
  <c r="CD459" i="1"/>
  <c r="DT459" i="1"/>
  <c r="ED459" i="1"/>
  <c r="HE459" i="1"/>
  <c r="GY459" i="1"/>
  <c r="HH459" i="1"/>
  <c r="AJ471" i="1"/>
  <c r="CC471" i="1"/>
  <c r="CY471" i="1"/>
  <c r="BX471" i="1"/>
  <c r="GP471" i="1"/>
  <c r="FE471" i="1"/>
  <c r="AV491" i="1"/>
  <c r="DQ414" i="1"/>
  <c r="EZ414" i="1"/>
  <c r="CV492" i="1"/>
  <c r="CX492" i="1"/>
  <c r="HK492" i="1"/>
  <c r="GJ492" i="1"/>
  <c r="GO492" i="1"/>
  <c r="AK411" i="1"/>
  <c r="AY411" i="1"/>
  <c r="AS411" i="1"/>
  <c r="BY411" i="1"/>
  <c r="DF411" i="1"/>
  <c r="BV411" i="1"/>
  <c r="CQ411" i="1"/>
  <c r="CV411" i="1"/>
  <c r="FO411" i="1"/>
  <c r="GY411" i="1"/>
  <c r="FZ411" i="1"/>
  <c r="ED411" i="1"/>
  <c r="FH411" i="1"/>
  <c r="FQ411" i="1"/>
  <c r="AT427" i="1"/>
  <c r="DQ427" i="1"/>
  <c r="CX427" i="1"/>
  <c r="CI427" i="1"/>
  <c r="CJ427" i="1"/>
  <c r="GH427" i="1"/>
  <c r="EP427" i="1"/>
  <c r="FR427" i="1"/>
  <c r="GA427" i="1"/>
  <c r="ER427" i="1"/>
  <c r="EW427" i="1"/>
  <c r="AT443" i="1"/>
  <c r="AS443" i="1"/>
  <c r="DJ443" i="1"/>
  <c r="DG443" i="1"/>
  <c r="DH443" i="1"/>
  <c r="FR443" i="1"/>
  <c r="GO443" i="1"/>
  <c r="GM443" i="1"/>
  <c r="GZ443" i="1"/>
  <c r="FD443" i="1"/>
  <c r="BH459" i="1"/>
  <c r="CW459" i="1"/>
  <c r="DS459" i="1"/>
  <c r="CV459" i="1"/>
  <c r="EX459" i="1"/>
  <c r="GW459" i="1"/>
  <c r="GE459" i="1"/>
  <c r="FH459" i="1"/>
  <c r="AT471" i="1"/>
  <c r="CT471" i="1"/>
  <c r="CU471" i="1"/>
  <c r="FV471" i="1"/>
  <c r="EL471" i="1"/>
  <c r="HL471" i="1"/>
  <c r="AQ438" i="1"/>
  <c r="AW492" i="1"/>
  <c r="BP492" i="1"/>
  <c r="BV492" i="1"/>
  <c r="HL492" i="1"/>
  <c r="GX492" i="1"/>
  <c r="BF411" i="1"/>
  <c r="BD411" i="1"/>
  <c r="DQ411" i="1"/>
  <c r="BU411" i="1"/>
  <c r="CT411" i="1"/>
  <c r="DS411" i="1"/>
  <c r="CM411" i="1"/>
  <c r="CR411" i="1"/>
  <c r="EI411" i="1"/>
  <c r="EM411" i="1"/>
  <c r="FR411" i="1"/>
  <c r="GZ411" i="1"/>
  <c r="EN411" i="1"/>
  <c r="BH427" i="1"/>
  <c r="CG427" i="1"/>
  <c r="CH427" i="1"/>
  <c r="CE427" i="1"/>
  <c r="BP427" i="1"/>
  <c r="FO427" i="1"/>
  <c r="HK427" i="1"/>
  <c r="EL427" i="1"/>
  <c r="EM427" i="1"/>
  <c r="AY443" i="1"/>
  <c r="DE443" i="1"/>
  <c r="DF443" i="1"/>
  <c r="CQ443" i="1"/>
  <c r="BX443" i="1"/>
  <c r="GL443" i="1"/>
  <c r="FM443" i="1"/>
  <c r="FC443" i="1"/>
  <c r="GV443" i="1"/>
  <c r="AI459" i="1"/>
  <c r="BD459" i="1"/>
  <c r="BU459" i="1"/>
  <c r="CM459" i="1"/>
  <c r="BX459" i="1"/>
  <c r="GX459" i="1"/>
  <c r="FU459" i="1"/>
  <c r="GA459" i="1"/>
  <c r="BH471" i="1"/>
  <c r="CH471" i="1"/>
  <c r="DD471" i="1"/>
  <c r="EX471" i="1"/>
  <c r="GA471" i="1"/>
  <c r="GH483" i="1"/>
  <c r="GD483" i="1"/>
  <c r="HI483" i="1"/>
  <c r="GR483" i="1"/>
  <c r="AI499" i="1"/>
  <c r="DE499" i="1"/>
  <c r="BZ499" i="1"/>
  <c r="GC499" i="1"/>
  <c r="FY499" i="1"/>
  <c r="GQ499" i="1"/>
  <c r="CP414" i="1"/>
  <c r="CE458" i="1"/>
  <c r="AQ487" i="1"/>
  <c r="AS487" i="1"/>
  <c r="BU487" i="1"/>
  <c r="CP487" i="1"/>
  <c r="DK487" i="1"/>
  <c r="BW487" i="1"/>
  <c r="CR487" i="1"/>
  <c r="FV487" i="1"/>
  <c r="GE487" i="1"/>
  <c r="FB487" i="1"/>
  <c r="HI487" i="1"/>
  <c r="EW487" i="1"/>
  <c r="AI503" i="1"/>
  <c r="BH503" i="1"/>
  <c r="CW503" i="1"/>
  <c r="DJ503" i="1"/>
  <c r="DK503" i="1"/>
  <c r="BS503" i="1"/>
  <c r="BX503" i="1"/>
  <c r="GQ503" i="1"/>
  <c r="FM503" i="1"/>
  <c r="GD503" i="1"/>
  <c r="GK503" i="1"/>
  <c r="HD503" i="1"/>
  <c r="DP418" i="1"/>
  <c r="EH418" i="1"/>
  <c r="BV494" i="1"/>
  <c r="HC470" i="1"/>
  <c r="GO470" i="1"/>
  <c r="CX470" i="1"/>
  <c r="FR470" i="1"/>
  <c r="CY470" i="1"/>
  <c r="CS470" i="1"/>
  <c r="EQ454" i="1"/>
  <c r="FO454" i="1"/>
  <c r="FD454" i="1"/>
  <c r="HM454" i="1"/>
  <c r="BK454" i="1"/>
  <c r="EA454" i="1"/>
  <c r="GL454" i="1"/>
  <c r="FQ454" i="1"/>
  <c r="CR454" i="1"/>
  <c r="BE454" i="1"/>
  <c r="ED454" i="1"/>
  <c r="CS454" i="1"/>
  <c r="GC454" i="1"/>
  <c r="EZ418" i="1"/>
  <c r="FP418" i="1"/>
  <c r="HL418" i="1"/>
  <c r="GI418" i="1"/>
  <c r="FQ418" i="1"/>
  <c r="FZ418" i="1"/>
  <c r="GX418" i="1"/>
  <c r="CW418" i="1"/>
  <c r="CJ418" i="1"/>
  <c r="CI418" i="1"/>
  <c r="CT418" i="1"/>
  <c r="AQ418" i="1"/>
  <c r="AK418" i="1"/>
  <c r="FH418" i="1"/>
  <c r="HH418" i="1"/>
  <c r="FK418" i="1"/>
  <c r="FE418" i="1"/>
  <c r="HE418" i="1"/>
  <c r="HJ418" i="1"/>
  <c r="CK418" i="1"/>
  <c r="CF418" i="1"/>
  <c r="BK418" i="1"/>
  <c r="CD418" i="1"/>
  <c r="AX418" i="1"/>
  <c r="AU418" i="1"/>
  <c r="GR418" i="1"/>
  <c r="HK418" i="1"/>
  <c r="EX418" i="1"/>
  <c r="BP418" i="1"/>
  <c r="DG418" i="1"/>
  <c r="BD418" i="1"/>
  <c r="GB418" i="1"/>
  <c r="FY418" i="1"/>
  <c r="BQ418" i="1"/>
  <c r="CY418" i="1"/>
  <c r="AI418" i="1"/>
  <c r="EB503" i="1"/>
  <c r="FH503" i="1"/>
  <c r="GN503" i="1"/>
  <c r="EI503" i="1"/>
  <c r="FZ503" i="1"/>
  <c r="EC503" i="1"/>
  <c r="FI503" i="1"/>
  <c r="EA503" i="1"/>
  <c r="FW503" i="1"/>
  <c r="HI503" i="1"/>
  <c r="FK503" i="1"/>
  <c r="GW503" i="1"/>
  <c r="CV503" i="1"/>
  <c r="DT503" i="1"/>
  <c r="CM503" i="1"/>
  <c r="DS503" i="1"/>
  <c r="CL503" i="1"/>
  <c r="DR503" i="1"/>
  <c r="CK503" i="1"/>
  <c r="DM503" i="1"/>
  <c r="BD503" i="1"/>
  <c r="BG503" i="1"/>
  <c r="AJ503" i="1"/>
  <c r="ER503" i="1"/>
  <c r="GB503" i="1"/>
  <c r="EO503" i="1"/>
  <c r="GU503" i="1"/>
  <c r="FC503" i="1"/>
  <c r="EW503" i="1"/>
  <c r="GM503" i="1"/>
  <c r="HM503" i="1"/>
  <c r="BT503" i="1"/>
  <c r="DL503" i="1"/>
  <c r="CE503" i="1"/>
  <c r="BR503" i="1"/>
  <c r="CX503" i="1"/>
  <c r="CC503" i="1"/>
  <c r="DQ503" i="1"/>
  <c r="AY503" i="1"/>
  <c r="AK503" i="1"/>
  <c r="EZ487" i="1"/>
  <c r="GN487" i="1"/>
  <c r="EC487" i="1"/>
  <c r="FU487" i="1"/>
  <c r="HE487" i="1"/>
  <c r="FK487" i="1"/>
  <c r="FR487" i="1"/>
  <c r="EN487" i="1"/>
  <c r="GV487" i="1"/>
  <c r="FE487" i="1"/>
  <c r="GO487" i="1"/>
  <c r="GQ487" i="1"/>
  <c r="GX487" i="1"/>
  <c r="GM487" i="1"/>
  <c r="GL487" i="1"/>
  <c r="BX487" i="1"/>
  <c r="DH487" i="1"/>
  <c r="CE487" i="1"/>
  <c r="DG487" i="1"/>
  <c r="CD487" i="1"/>
  <c r="DJ487" i="1"/>
  <c r="CC487" i="1"/>
  <c r="DU487" i="1"/>
  <c r="AU487" i="1"/>
  <c r="AP487" i="1"/>
  <c r="EN455" i="1"/>
  <c r="FH455" i="1"/>
  <c r="GN455" i="1"/>
  <c r="HL455" i="1"/>
  <c r="EQ455" i="1"/>
  <c r="FW455" i="1"/>
  <c r="GQ455" i="1"/>
  <c r="EK455" i="1"/>
  <c r="FM455" i="1"/>
  <c r="GO455" i="1"/>
  <c r="HM455" i="1"/>
  <c r="EH455" i="1"/>
  <c r="ED455" i="1"/>
  <c r="FV455" i="1"/>
  <c r="BP455" i="1"/>
  <c r="CV455" i="1"/>
  <c r="DT455" i="1"/>
  <c r="CM455" i="1"/>
  <c r="DG455" i="1"/>
  <c r="BV455" i="1"/>
  <c r="CP455" i="1"/>
  <c r="DR455" i="1"/>
  <c r="BY455" i="1"/>
  <c r="DE455" i="1"/>
  <c r="AS455" i="1"/>
  <c r="BD455" i="1"/>
  <c r="AQ455" i="1"/>
  <c r="AK455" i="1"/>
  <c r="EV439" i="1"/>
  <c r="FP439" i="1"/>
  <c r="GR439" i="1"/>
  <c r="HL439" i="1"/>
  <c r="EU439" i="1"/>
  <c r="FO439" i="1"/>
  <c r="GQ439" i="1"/>
  <c r="EN467" i="1"/>
  <c r="FP467" i="1"/>
  <c r="HD467" i="1"/>
  <c r="EQ467" i="1"/>
  <c r="GA467" i="1"/>
  <c r="HC467" i="1"/>
  <c r="FA467" i="1"/>
  <c r="GC467" i="1"/>
  <c r="HM467" i="1"/>
  <c r="ED467" i="1"/>
  <c r="GL467" i="1"/>
  <c r="BL467" i="1"/>
  <c r="CV467" i="1"/>
  <c r="BK467" i="1"/>
  <c r="CU467" i="1"/>
  <c r="BJ467" i="1"/>
  <c r="CP467" i="1"/>
  <c r="BI467" i="1"/>
  <c r="CS467" i="1"/>
  <c r="BE467" i="1"/>
  <c r="BG467" i="1"/>
  <c r="AJ467" i="1"/>
  <c r="GI494" i="1"/>
  <c r="EZ494" i="1"/>
  <c r="HI494" i="1"/>
  <c r="BY494" i="1"/>
  <c r="DC494" i="1"/>
  <c r="AX494" i="1"/>
  <c r="HC494" i="1"/>
  <c r="FE494" i="1"/>
  <c r="FY494" i="1"/>
  <c r="DH494" i="1"/>
  <c r="AT494" i="1"/>
  <c r="FC494" i="1"/>
  <c r="FB494" i="1"/>
  <c r="DG494" i="1"/>
  <c r="FX494" i="1"/>
  <c r="CR494" i="1"/>
  <c r="AT418" i="1"/>
  <c r="DQ418" i="1"/>
  <c r="GY418" i="1"/>
  <c r="EB418" i="1"/>
  <c r="BZ454" i="1"/>
  <c r="GW494" i="1"/>
  <c r="BQ503" i="1"/>
  <c r="BV503" i="1"/>
  <c r="BW503" i="1"/>
  <c r="CF503" i="1"/>
  <c r="HB503" i="1"/>
  <c r="GH503" i="1"/>
  <c r="GO503" i="1"/>
  <c r="HA503" i="1"/>
  <c r="HH503" i="1"/>
  <c r="FL503" i="1"/>
  <c r="CX418" i="1"/>
  <c r="BM418" i="1"/>
  <c r="EY418" i="1"/>
  <c r="CJ454" i="1"/>
  <c r="BK470" i="1"/>
  <c r="AU494" i="1"/>
  <c r="GV494" i="1"/>
  <c r="FC434" i="1"/>
  <c r="EI434" i="1"/>
  <c r="GI434" i="1"/>
  <c r="HB434" i="1"/>
  <c r="GB434" i="1"/>
  <c r="GO434" i="1"/>
  <c r="CK434" i="1"/>
  <c r="DD434" i="1"/>
  <c r="DC434" i="1"/>
  <c r="AT434" i="1"/>
  <c r="GE434" i="1"/>
  <c r="FV434" i="1"/>
  <c r="FP434" i="1"/>
  <c r="FY434" i="1"/>
  <c r="EW434" i="1"/>
  <c r="BX434" i="1"/>
  <c r="CI434" i="1"/>
  <c r="CL434" i="1"/>
  <c r="AK434" i="1"/>
  <c r="FW434" i="1"/>
  <c r="EV434" i="1"/>
  <c r="GW434" i="1"/>
  <c r="BW434" i="1"/>
  <c r="AV434" i="1"/>
  <c r="EB406" i="1"/>
  <c r="FL406" i="1"/>
  <c r="GR406" i="1"/>
  <c r="EI406" i="1"/>
  <c r="FK406" i="1"/>
  <c r="GI406" i="1"/>
  <c r="EK406" i="1"/>
  <c r="FI406" i="1"/>
  <c r="GW406" i="1"/>
  <c r="EX406" i="1"/>
  <c r="GH406" i="1"/>
  <c r="BM406" i="1"/>
  <c r="CS406" i="1"/>
  <c r="BL406" i="1"/>
  <c r="CV406" i="1"/>
  <c r="BK406" i="1"/>
  <c r="CU406" i="1"/>
  <c r="BR406" i="1"/>
  <c r="CT406" i="1"/>
  <c r="AQ406" i="1"/>
  <c r="AZ406" i="1"/>
  <c r="AM406" i="1"/>
  <c r="EZ406" i="1"/>
  <c r="GN406" i="1"/>
  <c r="HL406" i="1"/>
  <c r="FC406" i="1"/>
  <c r="GE406" i="1"/>
  <c r="EC406" i="1"/>
  <c r="FE406" i="1"/>
  <c r="GO406" i="1"/>
  <c r="EH406" i="1"/>
  <c r="EL406" i="1"/>
  <c r="FV406" i="1"/>
  <c r="CG406" i="1"/>
  <c r="DQ406" i="1"/>
  <c r="CR406" i="1"/>
  <c r="DP406" i="1"/>
  <c r="CQ406" i="1"/>
  <c r="BJ406" i="1"/>
  <c r="CP406" i="1"/>
  <c r="AT406" i="1"/>
  <c r="AP406" i="1"/>
  <c r="BG406" i="1"/>
  <c r="FX406" i="1"/>
  <c r="EU406" i="1"/>
  <c r="GY406" i="1"/>
  <c r="FY406" i="1"/>
  <c r="FZ406" i="1"/>
  <c r="CC406" i="1"/>
  <c r="CF406" i="1"/>
  <c r="CE406" i="1"/>
  <c r="CD406" i="1"/>
  <c r="BE406" i="1"/>
  <c r="AI406" i="1"/>
  <c r="FN450" i="1"/>
  <c r="CG450" i="1"/>
  <c r="CU450" i="1"/>
  <c r="EJ414" i="1"/>
  <c r="GN414" i="1"/>
  <c r="GM414" i="1"/>
  <c r="HM414" i="1"/>
  <c r="BM414" i="1"/>
  <c r="CR414" i="1"/>
  <c r="DS414" i="1"/>
  <c r="AQ414" i="1"/>
  <c r="FD414" i="1"/>
  <c r="EU414" i="1"/>
  <c r="FY414" i="1"/>
  <c r="FZ414" i="1"/>
  <c r="DU414" i="1"/>
  <c r="CI414" i="1"/>
  <c r="CX414" i="1"/>
  <c r="BG414" i="1"/>
  <c r="EQ414" i="1"/>
  <c r="ED414" i="1"/>
  <c r="BK414" i="1"/>
  <c r="BC414" i="1"/>
  <c r="FD499" i="1"/>
  <c r="FH499" i="1"/>
  <c r="EK499" i="1"/>
  <c r="ED499" i="1"/>
  <c r="HK499" i="1"/>
  <c r="HE499" i="1"/>
  <c r="GM499" i="1"/>
  <c r="DT499" i="1"/>
  <c r="BV499" i="1"/>
  <c r="BM499" i="1"/>
  <c r="AS499" i="1"/>
  <c r="AT499" i="1"/>
  <c r="HK506" i="1"/>
  <c r="AS506" i="1"/>
  <c r="DK506" i="1"/>
  <c r="EU490" i="1"/>
  <c r="GH490" i="1"/>
  <c r="AX490" i="1"/>
  <c r="GU490" i="1"/>
  <c r="BP490" i="1"/>
  <c r="EH490" i="1"/>
  <c r="GI446" i="1"/>
  <c r="HC446" i="1"/>
  <c r="HA446" i="1"/>
  <c r="DQ446" i="1"/>
  <c r="DF446" i="1"/>
  <c r="EY446" i="1"/>
  <c r="GB446" i="1"/>
  <c r="BI446" i="1"/>
  <c r="BR446" i="1"/>
  <c r="FA446" i="1"/>
  <c r="BF446" i="1"/>
  <c r="EQ430" i="1"/>
  <c r="FK430" i="1"/>
  <c r="GD430" i="1"/>
  <c r="HH430" i="1"/>
  <c r="BU430" i="1"/>
  <c r="DL430" i="1"/>
  <c r="CX430" i="1"/>
  <c r="AJ430" i="1"/>
  <c r="EH430" i="1"/>
  <c r="FX430" i="1"/>
  <c r="HE430" i="1"/>
  <c r="BT430" i="1"/>
  <c r="BJ430" i="1"/>
  <c r="AU430" i="1"/>
  <c r="FL430" i="1"/>
  <c r="BP430" i="1"/>
  <c r="BE430" i="1"/>
  <c r="EN402" i="1"/>
  <c r="EZ402" i="1"/>
  <c r="EE402" i="1"/>
  <c r="GQ402" i="1"/>
  <c r="FQ402" i="1"/>
  <c r="EP402" i="1"/>
  <c r="BI402" i="1"/>
  <c r="BT402" i="1"/>
  <c r="BW402" i="1"/>
  <c r="BZ402" i="1"/>
  <c r="ER402" i="1"/>
  <c r="HL402" i="1"/>
  <c r="GI402" i="1"/>
  <c r="FI402" i="1"/>
  <c r="FZ402" i="1"/>
  <c r="FB402" i="1"/>
  <c r="DU402" i="1"/>
  <c r="BS402" i="1"/>
  <c r="BV402" i="1"/>
  <c r="AQ402" i="1"/>
  <c r="FK402" i="1"/>
  <c r="GW402" i="1"/>
  <c r="CS402" i="1"/>
  <c r="DG402" i="1"/>
  <c r="BH402" i="1"/>
  <c r="AM451" i="1"/>
  <c r="BC451" i="1"/>
  <c r="DQ451" i="1"/>
  <c r="BU451" i="1"/>
  <c r="CH451" i="1"/>
  <c r="CU451" i="1"/>
  <c r="DL451" i="1"/>
  <c r="BP451" i="1"/>
  <c r="FZ451" i="1"/>
  <c r="HA451" i="1"/>
  <c r="FE451" i="1"/>
  <c r="GQ451" i="1"/>
  <c r="EU451" i="1"/>
  <c r="GR451" i="1"/>
  <c r="EV451" i="1"/>
  <c r="AT479" i="1"/>
  <c r="DU479" i="1"/>
  <c r="BI479" i="1"/>
  <c r="DS479" i="1"/>
  <c r="DH479" i="1"/>
  <c r="HJ479" i="1"/>
  <c r="EQ479" i="1"/>
  <c r="GQ479" i="1"/>
  <c r="GO479" i="1"/>
  <c r="EC479" i="1"/>
  <c r="FD479" i="1"/>
  <c r="AP483" i="1"/>
  <c r="AW483" i="1"/>
  <c r="BQ483" i="1"/>
  <c r="BR483" i="1"/>
  <c r="BS483" i="1"/>
  <c r="BP483" i="1"/>
  <c r="FC483" i="1"/>
  <c r="GM483" i="1"/>
  <c r="FU483" i="1"/>
  <c r="GV483" i="1"/>
  <c r="EV483" i="1"/>
  <c r="BD499" i="1"/>
  <c r="BU499" i="1"/>
  <c r="DG499" i="1"/>
  <c r="CR499" i="1"/>
  <c r="FW499" i="1"/>
  <c r="GE499" i="1"/>
  <c r="GL499" i="1"/>
  <c r="FP499" i="1"/>
  <c r="AY402" i="1"/>
  <c r="CY402" i="1"/>
  <c r="GD402" i="1"/>
  <c r="EC402" i="1"/>
  <c r="AJ406" i="1"/>
  <c r="DJ406" i="1"/>
  <c r="CY406" i="1"/>
  <c r="BT406" i="1"/>
  <c r="GL406" i="1"/>
  <c r="HA406" i="1"/>
  <c r="GU406" i="1"/>
  <c r="HH406" i="1"/>
  <c r="ER406" i="1"/>
  <c r="CZ414" i="1"/>
  <c r="FI414" i="1"/>
  <c r="DK430" i="1"/>
  <c r="EO430" i="1"/>
  <c r="BE434" i="1"/>
  <c r="DQ434" i="1"/>
  <c r="GR434" i="1"/>
  <c r="EQ434" i="1"/>
  <c r="DH446" i="1"/>
  <c r="EA446" i="1"/>
  <c r="EH466" i="1"/>
  <c r="CW490" i="1"/>
  <c r="GD450" i="1"/>
  <c r="BJ466" i="1"/>
  <c r="FO450" i="1"/>
  <c r="GR466" i="1"/>
  <c r="HS80" i="1"/>
  <c r="GS80" i="1" s="1"/>
  <c r="AM419" i="1"/>
  <c r="AP419" i="1"/>
  <c r="BC419" i="1"/>
  <c r="AV419" i="1"/>
  <c r="DQ419" i="1"/>
  <c r="CS419" i="1"/>
  <c r="BU419" i="1"/>
  <c r="DJ419" i="1"/>
  <c r="CH419" i="1"/>
  <c r="DS419" i="1"/>
  <c r="CU419" i="1"/>
  <c r="BW419" i="1"/>
  <c r="DL419" i="1"/>
  <c r="CJ419" i="1"/>
  <c r="BP419" i="1"/>
  <c r="FW419" i="1"/>
  <c r="GM419" i="1"/>
  <c r="FV419" i="1"/>
  <c r="EH419" i="1"/>
  <c r="FR419" i="1"/>
  <c r="ED419" i="1"/>
  <c r="FK419" i="1"/>
  <c r="HL419" i="1"/>
  <c r="GR419" i="1"/>
  <c r="FL419" i="1"/>
  <c r="EN419" i="1"/>
  <c r="HE419" i="1"/>
  <c r="FY419" i="1"/>
  <c r="FA419" i="1"/>
  <c r="AP435" i="1"/>
  <c r="BG435" i="1"/>
  <c r="AZ435" i="1"/>
  <c r="DU435" i="1"/>
  <c r="CS435" i="1"/>
  <c r="BU435" i="1"/>
  <c r="DJ435" i="1"/>
  <c r="CL435" i="1"/>
  <c r="BJ435" i="1"/>
  <c r="DC435" i="1"/>
  <c r="CE435" i="1"/>
  <c r="DL435" i="1"/>
  <c r="CR435" i="1"/>
  <c r="BL435" i="1"/>
  <c r="EL435" i="1"/>
  <c r="FZ435" i="1"/>
  <c r="FN435" i="1"/>
  <c r="HE435" i="1"/>
  <c r="FY435" i="1"/>
  <c r="FA435" i="1"/>
  <c r="HC435" i="1"/>
  <c r="GI435" i="1"/>
  <c r="FC435" i="1"/>
  <c r="EE435" i="1"/>
  <c r="GZ435" i="1"/>
  <c r="FX435" i="1"/>
  <c r="EZ435" i="1"/>
  <c r="EB435" i="1"/>
  <c r="AL451" i="1"/>
  <c r="BG451" i="1"/>
  <c r="BD451" i="1"/>
  <c r="AS451" i="1"/>
  <c r="CW451" i="1"/>
  <c r="CC451" i="1"/>
  <c r="DR451" i="1"/>
  <c r="CL451" i="1"/>
  <c r="BR451" i="1"/>
  <c r="CY451" i="1"/>
  <c r="CE451" i="1"/>
  <c r="DP451" i="1"/>
  <c r="CV451" i="1"/>
  <c r="BT451" i="1"/>
  <c r="GX451" i="1"/>
  <c r="EP451" i="1"/>
  <c r="GD451" i="1"/>
  <c r="HE451" i="1"/>
  <c r="GK451" i="1"/>
  <c r="FI451" i="1"/>
  <c r="EK451" i="1"/>
  <c r="GU451" i="1"/>
  <c r="GA451" i="1"/>
  <c r="EY451" i="1"/>
  <c r="EE451" i="1"/>
  <c r="GV451" i="1"/>
  <c r="FX451" i="1"/>
  <c r="EZ451" i="1"/>
  <c r="EB451" i="1"/>
  <c r="BF479" i="1"/>
  <c r="AU479" i="1"/>
  <c r="AS479" i="1"/>
  <c r="CS479" i="1"/>
  <c r="BM479" i="1"/>
  <c r="CT479" i="1"/>
  <c r="BJ479" i="1"/>
  <c r="CU479" i="1"/>
  <c r="DT479" i="1"/>
  <c r="CF479" i="1"/>
  <c r="EH479" i="1"/>
  <c r="HK479" i="1"/>
  <c r="EY479" i="1"/>
  <c r="GH479" i="1"/>
  <c r="GY479" i="1"/>
  <c r="EU479" i="1"/>
  <c r="HA479" i="1"/>
  <c r="FU479" i="1"/>
  <c r="EO479" i="1"/>
  <c r="GV479" i="1"/>
  <c r="FP479" i="1"/>
  <c r="EJ479" i="1"/>
  <c r="AL483" i="1"/>
  <c r="BG483" i="1"/>
  <c r="AR483" i="1"/>
  <c r="DI483" i="1"/>
  <c r="CC483" i="1"/>
  <c r="DJ483" i="1"/>
  <c r="CD483" i="1"/>
  <c r="DC483" i="1"/>
  <c r="CE483" i="1"/>
  <c r="DD483" i="1"/>
  <c r="BT483" i="1"/>
  <c r="FR483" i="1"/>
  <c r="GI483" i="1"/>
  <c r="GL483" i="1"/>
  <c r="HC483" i="1"/>
  <c r="EQ483" i="1"/>
  <c r="GK483" i="1"/>
  <c r="FA483" i="1"/>
  <c r="HH483" i="1"/>
  <c r="GB483" i="1"/>
  <c r="EZ483" i="1"/>
  <c r="AK499" i="1"/>
  <c r="AY499" i="1"/>
  <c r="AV499" i="1"/>
  <c r="DI499" i="1"/>
  <c r="BY499" i="1"/>
  <c r="DJ499" i="1"/>
  <c r="CL499" i="1"/>
  <c r="DK499" i="1"/>
  <c r="CM499" i="1"/>
  <c r="DH499" i="1"/>
  <c r="BP499" i="1"/>
  <c r="HI499" i="1"/>
  <c r="EQ499" i="1"/>
  <c r="GI499" i="1"/>
  <c r="FC499" i="1"/>
  <c r="GK499" i="1"/>
  <c r="EY499" i="1"/>
  <c r="GW499" i="1"/>
  <c r="FQ499" i="1"/>
  <c r="HD499" i="1"/>
  <c r="FX499" i="1"/>
  <c r="ER499" i="1"/>
  <c r="BC402" i="1"/>
  <c r="AV402" i="1"/>
  <c r="DR402" i="1"/>
  <c r="CL402" i="1"/>
  <c r="DS402" i="1"/>
  <c r="CM402" i="1"/>
  <c r="DP402" i="1"/>
  <c r="BX402" i="1"/>
  <c r="DI402" i="1"/>
  <c r="BU402" i="1"/>
  <c r="EL402" i="1"/>
  <c r="GL402" i="1"/>
  <c r="HI402" i="1"/>
  <c r="FY402" i="1"/>
  <c r="EW402" i="1"/>
  <c r="GY402" i="1"/>
  <c r="FW402" i="1"/>
  <c r="EM402" i="1"/>
  <c r="GZ402" i="1"/>
  <c r="FH402" i="1"/>
  <c r="EB402" i="1"/>
  <c r="AL414" i="1"/>
  <c r="AR414" i="1"/>
  <c r="AT414" i="1"/>
  <c r="BV414" i="1"/>
  <c r="CQ414" i="1"/>
  <c r="DP414" i="1"/>
  <c r="BL414" i="1"/>
  <c r="CK414" i="1"/>
  <c r="HJ414" i="1"/>
  <c r="EL414" i="1"/>
  <c r="GC414" i="1"/>
  <c r="EK414" i="1"/>
  <c r="FK414" i="1"/>
  <c r="HL414" i="1"/>
  <c r="FX414" i="1"/>
  <c r="EB414" i="1"/>
  <c r="AY430" i="1"/>
  <c r="AX430" i="1"/>
  <c r="BR430" i="1"/>
  <c r="CI430" i="1"/>
  <c r="CR430" i="1"/>
  <c r="CS430" i="1"/>
  <c r="GO430" i="1"/>
  <c r="EK430" i="1"/>
  <c r="GJ430" i="1"/>
  <c r="EB430" i="1"/>
  <c r="FB430" i="1"/>
  <c r="GE430" i="1"/>
  <c r="EE430" i="1"/>
  <c r="BH446" i="1"/>
  <c r="BV446" i="1"/>
  <c r="DP446" i="1"/>
  <c r="BY446" i="1"/>
  <c r="HM446" i="1"/>
  <c r="GV446" i="1"/>
  <c r="GD446" i="1"/>
  <c r="FO446" i="1"/>
  <c r="CY450" i="1"/>
  <c r="EO450" i="1"/>
  <c r="BU466" i="1"/>
  <c r="BG490" i="1"/>
  <c r="CV490" i="1"/>
  <c r="FV490" i="1"/>
  <c r="GV490" i="1"/>
  <c r="HS124" i="1"/>
  <c r="GS124" i="1" s="1"/>
  <c r="AL419" i="1"/>
  <c r="BG419" i="1"/>
  <c r="BD419" i="1"/>
  <c r="AS419" i="1"/>
  <c r="CW419" i="1"/>
  <c r="CC419" i="1"/>
  <c r="DR419" i="1"/>
  <c r="CL419" i="1"/>
  <c r="BR419" i="1"/>
  <c r="CY419" i="1"/>
  <c r="CE419" i="1"/>
  <c r="DP419" i="1"/>
  <c r="CV419" i="1"/>
  <c r="BT419" i="1"/>
  <c r="FO419" i="1"/>
  <c r="EY419" i="1"/>
  <c r="GD419" i="1"/>
  <c r="EP419" i="1"/>
  <c r="GH419" i="1"/>
  <c r="EL419" i="1"/>
  <c r="GA419" i="1"/>
  <c r="EE419" i="1"/>
  <c r="GV419" i="1"/>
  <c r="FP419" i="1"/>
  <c r="EV419" i="1"/>
  <c r="HI419" i="1"/>
  <c r="GC419" i="1"/>
  <c r="FI419" i="1"/>
  <c r="AK435" i="1"/>
  <c r="AQ435" i="1"/>
  <c r="BD435" i="1"/>
  <c r="AS435" i="1"/>
  <c r="DE435" i="1"/>
  <c r="BY435" i="1"/>
  <c r="DR435" i="1"/>
  <c r="CP435" i="1"/>
  <c r="BV435" i="1"/>
  <c r="DG435" i="1"/>
  <c r="CM435" i="1"/>
  <c r="DT435" i="1"/>
  <c r="CV435" i="1"/>
  <c r="BP435" i="1"/>
  <c r="GX435" i="1"/>
  <c r="GP435" i="1"/>
  <c r="GD435" i="1"/>
  <c r="HI435" i="1"/>
  <c r="GC435" i="1"/>
  <c r="FI435" i="1"/>
  <c r="EC435" i="1"/>
  <c r="GM435" i="1"/>
  <c r="FK435" i="1"/>
  <c r="EM435" i="1"/>
  <c r="HD435" i="1"/>
  <c r="GJ435" i="1"/>
  <c r="FD435" i="1"/>
  <c r="AK451" i="1"/>
  <c r="AT451" i="1"/>
  <c r="BH451" i="1"/>
  <c r="AW451" i="1"/>
  <c r="DI451" i="1"/>
  <c r="CG451" i="1"/>
  <c r="BM451" i="1"/>
  <c r="CT451" i="1"/>
  <c r="BV451" i="1"/>
  <c r="DC451" i="1"/>
  <c r="CI451" i="1"/>
  <c r="DT451" i="1"/>
  <c r="CZ451" i="1"/>
  <c r="BX451" i="1"/>
  <c r="FR451" i="1"/>
  <c r="GL451" i="1"/>
  <c r="HJ451" i="1"/>
  <c r="HM451" i="1"/>
  <c r="GO451" i="1"/>
  <c r="FQ451" i="1"/>
  <c r="EO451" i="1"/>
  <c r="GY451" i="1"/>
  <c r="GE451" i="1"/>
  <c r="FC451" i="1"/>
  <c r="EI451" i="1"/>
  <c r="HD451" i="1"/>
  <c r="GB451" i="1"/>
  <c r="FH451" i="1"/>
  <c r="AP479" i="1"/>
  <c r="BG479" i="1"/>
  <c r="BE479" i="1"/>
  <c r="DE479" i="1"/>
  <c r="BY479" i="1"/>
  <c r="DF479" i="1"/>
  <c r="BZ479" i="1"/>
  <c r="DC479" i="1"/>
  <c r="BK479" i="1"/>
  <c r="CV479" i="1"/>
  <c r="FN479" i="1"/>
  <c r="EP479" i="1"/>
  <c r="FW479" i="1"/>
  <c r="GX479" i="1"/>
  <c r="EL479" i="1"/>
  <c r="FK479" i="1"/>
  <c r="HE479" i="1"/>
  <c r="GC479" i="1"/>
  <c r="EW479" i="1"/>
  <c r="HD479" i="1"/>
  <c r="FX479" i="1"/>
  <c r="AK483" i="1"/>
  <c r="AT483" i="1"/>
  <c r="AV483" i="1"/>
  <c r="DQ483" i="1"/>
  <c r="CG483" i="1"/>
  <c r="DR483" i="1"/>
  <c r="CH483" i="1"/>
  <c r="DK483" i="1"/>
  <c r="CI483" i="1"/>
  <c r="DL483" i="1"/>
  <c r="CF483" i="1"/>
  <c r="EL483" i="1"/>
  <c r="GQ483" i="1"/>
  <c r="EE483" i="1"/>
  <c r="EH483" i="1"/>
  <c r="EY483" i="1"/>
  <c r="HA483" i="1"/>
  <c r="FM483" i="1"/>
  <c r="HL483" i="1"/>
  <c r="GN483" i="1"/>
  <c r="FH483" i="1"/>
  <c r="AJ499" i="1"/>
  <c r="BG499" i="1"/>
  <c r="AZ499" i="1"/>
  <c r="DQ499" i="1"/>
  <c r="CK499" i="1"/>
  <c r="DR499" i="1"/>
  <c r="CP499" i="1"/>
  <c r="DS499" i="1"/>
  <c r="CQ499" i="1"/>
  <c r="DL499" i="1"/>
  <c r="BX499" i="1"/>
  <c r="EW499" i="1"/>
  <c r="FM499" i="1"/>
  <c r="GY499" i="1"/>
  <c r="FI499" i="1"/>
  <c r="GP499" i="1"/>
  <c r="FJ499" i="1"/>
  <c r="HM499" i="1"/>
  <c r="FV499" i="1"/>
  <c r="EE499" i="1"/>
  <c r="GJ499" i="1"/>
  <c r="BG402" i="1"/>
  <c r="BD402" i="1"/>
  <c r="BF402" i="1"/>
  <c r="CP402" i="1"/>
  <c r="BR402" i="1"/>
  <c r="CQ402" i="1"/>
  <c r="DT402" i="1"/>
  <c r="CR402" i="1"/>
  <c r="DQ402" i="1"/>
  <c r="BY402" i="1"/>
  <c r="GH402" i="1"/>
  <c r="HB402" i="1"/>
  <c r="HM402" i="1"/>
  <c r="GC402" i="1"/>
  <c r="FA402" i="1"/>
  <c r="HC402" i="1"/>
  <c r="GA402" i="1"/>
  <c r="EQ402" i="1"/>
  <c r="HD402" i="1"/>
  <c r="FP402" i="1"/>
  <c r="BD414" i="1"/>
  <c r="BF414" i="1"/>
  <c r="CH414" i="1"/>
  <c r="CY414" i="1"/>
  <c r="DT414" i="1"/>
  <c r="CJ414" i="1"/>
  <c r="CS414" i="1"/>
  <c r="BI414" i="1"/>
  <c r="FR414" i="1"/>
  <c r="GW414" i="1"/>
  <c r="FA414" i="1"/>
  <c r="GI414" i="1"/>
  <c r="EA414" i="1"/>
  <c r="GJ414" i="1"/>
  <c r="ER414" i="1"/>
  <c r="AM430" i="1"/>
  <c r="AS430" i="1"/>
  <c r="CH430" i="1"/>
  <c r="CQ430" i="1"/>
  <c r="CZ430" i="1"/>
  <c r="BL430" i="1"/>
  <c r="FI430" i="1"/>
  <c r="HM430" i="1"/>
  <c r="HD430" i="1"/>
  <c r="EV430" i="1"/>
  <c r="FR430" i="1"/>
  <c r="GU430" i="1"/>
  <c r="EI430" i="1"/>
  <c r="BG446" i="1"/>
  <c r="CX446" i="1"/>
  <c r="DT446" i="1"/>
  <c r="CS446" i="1"/>
  <c r="HI446" i="1"/>
  <c r="GZ446" i="1"/>
  <c r="GL446" i="1"/>
  <c r="GM446" i="1"/>
  <c r="AQ450" i="1"/>
  <c r="HM450" i="1"/>
  <c r="EY450" i="1"/>
  <c r="BL466" i="1"/>
  <c r="FW466" i="1"/>
  <c r="AJ490" i="1"/>
  <c r="CM490" i="1"/>
  <c r="HA490" i="1"/>
  <c r="FR490" i="1"/>
  <c r="EM490" i="1"/>
  <c r="DM506" i="1"/>
  <c r="HS85" i="1"/>
  <c r="GT85" i="1" s="1"/>
  <c r="IJ85" i="1"/>
  <c r="IL85" i="1" s="1"/>
  <c r="IN85" i="1" s="1"/>
  <c r="HS97" i="1"/>
  <c r="HF97" i="1" s="1"/>
  <c r="IJ97" i="1"/>
  <c r="IL97" i="1" s="1"/>
  <c r="IN97" i="1" s="1"/>
  <c r="HS116" i="1"/>
  <c r="HG116" i="1" s="1"/>
  <c r="IJ116" i="1"/>
  <c r="IL116" i="1" s="1"/>
  <c r="IN116" i="1" s="1"/>
  <c r="HS81" i="1"/>
  <c r="HG81" i="1" s="1"/>
  <c r="IJ81" i="1"/>
  <c r="IL81" i="1" s="1"/>
  <c r="IN81" i="1" s="1"/>
  <c r="HS117" i="1"/>
  <c r="GT117" i="1" s="1"/>
  <c r="IJ117" i="1"/>
  <c r="IL117" i="1" s="1"/>
  <c r="IN117" i="1" s="1"/>
  <c r="AJ414" i="1"/>
  <c r="BH414" i="1"/>
  <c r="AW414" i="1"/>
  <c r="DR414" i="1"/>
  <c r="BZ414" i="1"/>
  <c r="DC414" i="1"/>
  <c r="BW414" i="1"/>
  <c r="DD414" i="1"/>
  <c r="BX414" i="1"/>
  <c r="DE414" i="1"/>
  <c r="BY414" i="1"/>
  <c r="GD414" i="1"/>
  <c r="FB414" i="1"/>
  <c r="HE414" i="1"/>
  <c r="FM414" i="1"/>
  <c r="HC414" i="1"/>
  <c r="GA414" i="1"/>
  <c r="EM414" i="1"/>
  <c r="GV414" i="1"/>
  <c r="FP414" i="1"/>
  <c r="AM418" i="1"/>
  <c r="AW418" i="1"/>
  <c r="DF418" i="1"/>
  <c r="BZ418" i="1"/>
  <c r="CE418" i="1"/>
  <c r="CV418" i="1"/>
  <c r="BL418" i="1"/>
  <c r="CC418" i="1"/>
  <c r="FB418" i="1"/>
  <c r="FV418" i="1"/>
  <c r="GW418" i="1"/>
  <c r="EO418" i="1"/>
  <c r="GE418" i="1"/>
  <c r="EE418" i="1"/>
  <c r="GN418" i="1"/>
  <c r="AL430" i="1"/>
  <c r="AV430" i="1"/>
  <c r="DJ430" i="1"/>
  <c r="CD430" i="1"/>
  <c r="DG430" i="1"/>
  <c r="BK430" i="1"/>
  <c r="CJ430" i="1"/>
  <c r="DI430" i="1"/>
  <c r="BQ430" i="1"/>
  <c r="GC430" i="1"/>
  <c r="HA430" i="1"/>
  <c r="GN430" i="1"/>
  <c r="FD430" i="1"/>
  <c r="GL430" i="1"/>
  <c r="EL430" i="1"/>
  <c r="GQ430" i="1"/>
  <c r="BC434" i="1"/>
  <c r="CP434" i="1"/>
  <c r="DG434" i="1"/>
  <c r="BS434" i="1"/>
  <c r="BL434" i="1"/>
  <c r="BM434" i="1"/>
  <c r="HA434" i="1"/>
  <c r="GV434" i="1"/>
  <c r="EZ434" i="1"/>
  <c r="FZ434" i="1"/>
  <c r="HC434" i="1"/>
  <c r="AJ446" i="1"/>
  <c r="BD446" i="1"/>
  <c r="CP446" i="1"/>
  <c r="CM446" i="1"/>
  <c r="BT446" i="1"/>
  <c r="BU446" i="1"/>
  <c r="EW446" i="1"/>
  <c r="HL446" i="1"/>
  <c r="FD446" i="1"/>
  <c r="FZ446" i="1"/>
  <c r="AS450" i="1"/>
  <c r="DQ450" i="1"/>
  <c r="EN450" i="1"/>
  <c r="BH454" i="1"/>
  <c r="CQ454" i="1"/>
  <c r="DE454" i="1"/>
  <c r="HE454" i="1"/>
  <c r="GP454" i="1"/>
  <c r="GI454" i="1"/>
  <c r="CH466" i="1"/>
  <c r="FE466" i="1"/>
  <c r="AW470" i="1"/>
  <c r="BP470" i="1"/>
  <c r="HL470" i="1"/>
  <c r="BD490" i="1"/>
  <c r="DD490" i="1"/>
  <c r="GK490" i="1"/>
  <c r="GW490" i="1"/>
  <c r="EJ490" i="1"/>
  <c r="AJ494" i="1"/>
  <c r="CP494" i="1"/>
  <c r="BK494" i="1"/>
  <c r="DM494" i="1"/>
  <c r="EK494" i="1"/>
  <c r="HH494" i="1"/>
  <c r="EB494" i="1"/>
  <c r="EM494" i="1"/>
  <c r="HC506" i="1"/>
  <c r="IN7" i="1"/>
  <c r="EC492" i="1"/>
  <c r="FM492" i="1"/>
  <c r="GW492" i="1"/>
  <c r="EL492" i="1"/>
  <c r="FV492" i="1"/>
  <c r="HB492" i="1"/>
  <c r="GR492" i="1"/>
  <c r="GA492" i="1"/>
  <c r="FP492" i="1"/>
  <c r="EQ492" i="1"/>
  <c r="GU492" i="1"/>
  <c r="CE492" i="1"/>
  <c r="DK492" i="1"/>
  <c r="CD492" i="1"/>
  <c r="DJ492" i="1"/>
  <c r="CC492" i="1"/>
  <c r="DI492" i="1"/>
  <c r="BT492" i="1"/>
  <c r="DH492" i="1"/>
  <c r="AZ492" i="1"/>
  <c r="BG492" i="1"/>
  <c r="AL492" i="1"/>
  <c r="EK492" i="1"/>
  <c r="FQ492" i="1"/>
  <c r="HE492" i="1"/>
  <c r="EP492" i="1"/>
  <c r="GD492" i="1"/>
  <c r="EN492" i="1"/>
  <c r="EE492" i="1"/>
  <c r="GQ492" i="1"/>
  <c r="FX492" i="1"/>
  <c r="HC492" i="1"/>
  <c r="EI492" i="1"/>
  <c r="CM492" i="1"/>
  <c r="DS492" i="1"/>
  <c r="CL492" i="1"/>
  <c r="DR492" i="1"/>
  <c r="CK492" i="1"/>
  <c r="DM492" i="1"/>
  <c r="CJ492" i="1"/>
  <c r="DL492" i="1"/>
  <c r="BH492" i="1"/>
  <c r="AT492" i="1"/>
  <c r="AK492" i="1"/>
  <c r="EW492" i="1"/>
  <c r="GC492" i="1"/>
  <c r="HI492" i="1"/>
  <c r="FB492" i="1"/>
  <c r="GH492" i="1"/>
  <c r="FD492" i="1"/>
  <c r="EM492" i="1"/>
  <c r="EJ492" i="1"/>
  <c r="HD492" i="1"/>
  <c r="GE492" i="1"/>
  <c r="BS492" i="1"/>
  <c r="CU492" i="1"/>
  <c r="BR492" i="1"/>
  <c r="CT492" i="1"/>
  <c r="BQ492" i="1"/>
  <c r="CS492" i="1"/>
  <c r="DQ492" i="1"/>
  <c r="CR492" i="1"/>
  <c r="DP492" i="1"/>
  <c r="AU492" i="1"/>
  <c r="AX492" i="1"/>
  <c r="EY491" i="1"/>
  <c r="GQ491" i="1"/>
  <c r="DP491" i="1"/>
  <c r="EP501" i="1"/>
  <c r="FN501" i="1"/>
  <c r="GD501" i="1"/>
  <c r="GX501" i="1"/>
  <c r="EJ501" i="1"/>
  <c r="FE501" i="1"/>
  <c r="GA501" i="1"/>
  <c r="HA501" i="1"/>
  <c r="EN501" i="1"/>
  <c r="FO501" i="1"/>
  <c r="GO501" i="1"/>
  <c r="HK501" i="1"/>
  <c r="EW501" i="1"/>
  <c r="FX501" i="1"/>
  <c r="GY501" i="1"/>
  <c r="FL501" i="1"/>
  <c r="GR501" i="1"/>
  <c r="GM501" i="1"/>
  <c r="HH501" i="1"/>
  <c r="BV501" i="1"/>
  <c r="CL501" i="1"/>
  <c r="DF501" i="1"/>
  <c r="BM501" i="1"/>
  <c r="CC501" i="1"/>
  <c r="CW501" i="1"/>
  <c r="DQ501" i="1"/>
  <c r="BT501" i="1"/>
  <c r="CR501" i="1"/>
  <c r="DH501" i="1"/>
  <c r="BK501" i="1"/>
  <c r="CI501" i="1"/>
  <c r="CY501" i="1"/>
  <c r="DS501" i="1"/>
  <c r="BG501" i="1"/>
  <c r="AL501" i="1"/>
  <c r="AQ501" i="1"/>
  <c r="BD501" i="1"/>
  <c r="AM501" i="1"/>
  <c r="ED501" i="1"/>
  <c r="EX501" i="1"/>
  <c r="FR501" i="1"/>
  <c r="GH501" i="1"/>
  <c r="HB501" i="1"/>
  <c r="EO501" i="1"/>
  <c r="FK501" i="1"/>
  <c r="GK501" i="1"/>
  <c r="HL501" i="1"/>
  <c r="EY501" i="1"/>
  <c r="FY501" i="1"/>
  <c r="GU501" i="1"/>
  <c r="EB501" i="1"/>
  <c r="FC501" i="1"/>
  <c r="GC501" i="1"/>
  <c r="HD501" i="1"/>
  <c r="HC501" i="1"/>
  <c r="HM501" i="1"/>
  <c r="EK501" i="1"/>
  <c r="FQ501" i="1"/>
  <c r="BZ501" i="1"/>
  <c r="CP501" i="1"/>
  <c r="DJ501" i="1"/>
  <c r="BQ501" i="1"/>
  <c r="CG501" i="1"/>
  <c r="DE501" i="1"/>
  <c r="DU501" i="1"/>
  <c r="BX501" i="1"/>
  <c r="CV501" i="1"/>
  <c r="DL501" i="1"/>
  <c r="BS501" i="1"/>
  <c r="CM501" i="1"/>
  <c r="DC501" i="1"/>
  <c r="AU501" i="1"/>
  <c r="AT501" i="1"/>
  <c r="AS501" i="1"/>
  <c r="AR501" i="1"/>
  <c r="BH501" i="1"/>
  <c r="AK501" i="1"/>
  <c r="EH501" i="1"/>
  <c r="FB501" i="1"/>
  <c r="FV501" i="1"/>
  <c r="GL501" i="1"/>
  <c r="HJ501" i="1"/>
  <c r="EU501" i="1"/>
  <c r="FP501" i="1"/>
  <c r="GQ501" i="1"/>
  <c r="EC501" i="1"/>
  <c r="FD501" i="1"/>
  <c r="GE501" i="1"/>
  <c r="GZ501" i="1"/>
  <c r="EM501" i="1"/>
  <c r="FH501" i="1"/>
  <c r="GI501" i="1"/>
  <c r="HI501" i="1"/>
  <c r="FA501" i="1"/>
  <c r="GW501" i="1"/>
  <c r="GB501" i="1"/>
  <c r="BJ501" i="1"/>
  <c r="CD501" i="1"/>
  <c r="CT501" i="1"/>
  <c r="DR501" i="1"/>
  <c r="BU501" i="1"/>
  <c r="CK501" i="1"/>
  <c r="DI501" i="1"/>
  <c r="BL501" i="1"/>
  <c r="CF501" i="1"/>
  <c r="CZ501" i="1"/>
  <c r="DP501" i="1"/>
  <c r="BW501" i="1"/>
  <c r="CQ501" i="1"/>
  <c r="DG501" i="1"/>
  <c r="AY501" i="1"/>
  <c r="AX501" i="1"/>
  <c r="AW501" i="1"/>
  <c r="AV501" i="1"/>
  <c r="AP501" i="1"/>
  <c r="AJ501" i="1"/>
  <c r="EH485" i="1"/>
  <c r="FB485" i="1"/>
  <c r="FV485" i="1"/>
  <c r="GL485" i="1"/>
  <c r="HJ485" i="1"/>
  <c r="EM485" i="1"/>
  <c r="FC485" i="1"/>
  <c r="GA485" i="1"/>
  <c r="GQ485" i="1"/>
  <c r="HK485" i="1"/>
  <c r="FI485" i="1"/>
  <c r="GW485" i="1"/>
  <c r="EJ485" i="1"/>
  <c r="FP485" i="1"/>
  <c r="HD485" i="1"/>
  <c r="FE485" i="1"/>
  <c r="GK485" i="1"/>
  <c r="GJ485" i="1"/>
  <c r="EL485" i="1"/>
  <c r="FJ485" i="1"/>
  <c r="FZ485" i="1"/>
  <c r="GP485" i="1"/>
  <c r="EA485" i="1"/>
  <c r="EQ485" i="1"/>
  <c r="FK485" i="1"/>
  <c r="GE485" i="1"/>
  <c r="GU485" i="1"/>
  <c r="EC485" i="1"/>
  <c r="FQ485" i="1"/>
  <c r="HE485" i="1"/>
  <c r="ER485" i="1"/>
  <c r="FX485" i="1"/>
  <c r="HL485" i="1"/>
  <c r="FM485" i="1"/>
  <c r="HA485" i="1"/>
  <c r="EN485" i="1"/>
  <c r="EV485" i="1"/>
  <c r="BR485" i="1"/>
  <c r="CH485" i="1"/>
  <c r="CX485" i="1"/>
  <c r="BI485" i="1"/>
  <c r="EP485" i="1"/>
  <c r="FN485" i="1"/>
  <c r="GD485" i="1"/>
  <c r="GX485" i="1"/>
  <c r="EE485" i="1"/>
  <c r="EU485" i="1"/>
  <c r="FO485" i="1"/>
  <c r="GI485" i="1"/>
  <c r="GY485" i="1"/>
  <c r="EK485" i="1"/>
  <c r="FY485" i="1"/>
  <c r="HM485" i="1"/>
  <c r="EZ485" i="1"/>
  <c r="GN485" i="1"/>
  <c r="EO485" i="1"/>
  <c r="FU485" i="1"/>
  <c r="HI485" i="1"/>
  <c r="EY482" i="1"/>
  <c r="DE482" i="1"/>
  <c r="AT422" i="1"/>
  <c r="DP438" i="1"/>
  <c r="BM458" i="1"/>
  <c r="EW422" i="1"/>
  <c r="HA438" i="1"/>
  <c r="FL458" i="1"/>
  <c r="DI474" i="1"/>
  <c r="AV458" i="1"/>
  <c r="IF155" i="1"/>
  <c r="IC155" i="1"/>
  <c r="Z161" i="26"/>
  <c r="Z161" i="28"/>
  <c r="Z161" i="27"/>
  <c r="W161" i="25"/>
  <c r="IF123" i="1"/>
  <c r="IC123" i="1"/>
  <c r="Z129" i="28"/>
  <c r="Z129" i="26"/>
  <c r="Z129" i="27"/>
  <c r="W129" i="25"/>
  <c r="IF68" i="1"/>
  <c r="IC68" i="1"/>
  <c r="Z74" i="26"/>
  <c r="Z74" i="28"/>
  <c r="Z74" i="27"/>
  <c r="W74" i="25"/>
  <c r="IC50" i="1"/>
  <c r="IF50" i="1"/>
  <c r="W56" i="25"/>
  <c r="Z56" i="28"/>
  <c r="Z56" i="27"/>
  <c r="Z56" i="26"/>
  <c r="IF9" i="1"/>
  <c r="IC9" i="1"/>
  <c r="W15" i="25"/>
  <c r="Z15" i="27"/>
  <c r="Z15" i="28"/>
  <c r="Z15" i="26"/>
  <c r="IC139" i="1"/>
  <c r="IF139" i="1"/>
  <c r="Z145" i="28"/>
  <c r="Z145" i="26"/>
  <c r="Z145" i="27"/>
  <c r="W145" i="25"/>
  <c r="IC70" i="1"/>
  <c r="IF70" i="1"/>
  <c r="W76" i="25"/>
  <c r="Z76" i="28"/>
  <c r="Z76" i="27"/>
  <c r="Z76" i="26"/>
  <c r="IF135" i="1"/>
  <c r="IC135" i="1"/>
  <c r="Z141" i="28"/>
  <c r="Z141" i="26"/>
  <c r="Z141" i="27"/>
  <c r="W141" i="25"/>
  <c r="IC140" i="1"/>
  <c r="Z146" i="26"/>
  <c r="Z146" i="27"/>
  <c r="Z146" i="28"/>
  <c r="IF140" i="1"/>
  <c r="W146" i="25"/>
  <c r="IF116" i="1"/>
  <c r="IC116" i="1"/>
  <c r="Z122" i="28"/>
  <c r="W122" i="25"/>
  <c r="Z122" i="27"/>
  <c r="Z122" i="26"/>
  <c r="IF146" i="1"/>
  <c r="IC146" i="1"/>
  <c r="Z152" i="28"/>
  <c r="Z152" i="26"/>
  <c r="Z152" i="27"/>
  <c r="W152" i="25"/>
  <c r="IC94" i="1"/>
  <c r="IF94" i="1"/>
  <c r="Z100" i="28"/>
  <c r="Z100" i="26"/>
  <c r="Z100" i="27"/>
  <c r="W100" i="25"/>
  <c r="IF81" i="1"/>
  <c r="IC81" i="1"/>
  <c r="Z87" i="28"/>
  <c r="Z87" i="26"/>
  <c r="Z87" i="27"/>
  <c r="W87" i="25"/>
  <c r="W125" i="25"/>
  <c r="IF119" i="1"/>
  <c r="Z125" i="28"/>
  <c r="IC119" i="1"/>
  <c r="Z125" i="27"/>
  <c r="Z125" i="26"/>
  <c r="IF58" i="1"/>
  <c r="IC58" i="1"/>
  <c r="W64" i="25"/>
  <c r="Z64" i="28"/>
  <c r="Z64" i="27"/>
  <c r="Z64" i="26"/>
  <c r="IF107" i="1"/>
  <c r="Z113" i="28"/>
  <c r="IC107" i="1"/>
  <c r="Z113" i="26"/>
  <c r="Z113" i="27"/>
  <c r="W113" i="25"/>
  <c r="IC96" i="1"/>
  <c r="IF96" i="1"/>
  <c r="Z102" i="28"/>
  <c r="W102" i="25"/>
  <c r="Z102" i="27"/>
  <c r="Z102" i="26"/>
  <c r="IF201" i="1"/>
  <c r="IC201" i="1"/>
  <c r="Z207" i="28"/>
  <c r="Z207" i="26"/>
  <c r="Z207" i="27"/>
  <c r="W207" i="25"/>
  <c r="IF61" i="1"/>
  <c r="IC61" i="1"/>
  <c r="Z67" i="28"/>
  <c r="Z67" i="26"/>
  <c r="Z67" i="27"/>
  <c r="W67" i="25"/>
  <c r="IF110" i="1"/>
  <c r="IC110" i="1"/>
  <c r="W116" i="25"/>
  <c r="Z116" i="28"/>
  <c r="Z116" i="27"/>
  <c r="Z116" i="26"/>
  <c r="IF193" i="1"/>
  <c r="IC193" i="1"/>
  <c r="Z199" i="28"/>
  <c r="Z199" i="26"/>
  <c r="Z199" i="27"/>
  <c r="W199" i="25"/>
  <c r="IF92" i="1"/>
  <c r="IC92" i="1"/>
  <c r="Z98" i="28"/>
  <c r="W98" i="25"/>
  <c r="Z98" i="27"/>
  <c r="Z98" i="26"/>
  <c r="IF66" i="1"/>
  <c r="IC66" i="1"/>
  <c r="Z72" i="28"/>
  <c r="Z72" i="26"/>
  <c r="Z72" i="27"/>
  <c r="W72" i="25"/>
  <c r="IF160" i="1"/>
  <c r="IC160" i="1"/>
  <c r="Z166" i="27"/>
  <c r="W166" i="25"/>
  <c r="Z166" i="28"/>
  <c r="Z166" i="26"/>
  <c r="IF75" i="1"/>
  <c r="IC75" i="1"/>
  <c r="W81" i="25"/>
  <c r="Z81" i="28"/>
  <c r="Z81" i="27"/>
  <c r="Z81" i="26"/>
  <c r="IC91" i="1"/>
  <c r="IF91" i="1"/>
  <c r="Z97" i="28"/>
  <c r="Z97" i="26"/>
  <c r="Z97" i="27"/>
  <c r="W97" i="25"/>
  <c r="IF67" i="1"/>
  <c r="IC67" i="1"/>
  <c r="Z73" i="28"/>
  <c r="Z73" i="26"/>
  <c r="Z73" i="27"/>
  <c r="W73" i="25"/>
  <c r="IF159" i="1"/>
  <c r="IC159" i="1"/>
  <c r="Z165" i="28"/>
  <c r="Z165" i="27"/>
  <c r="W165" i="25"/>
  <c r="Z165" i="26"/>
  <c r="IF128" i="1"/>
  <c r="IC128" i="1"/>
  <c r="Z134" i="26"/>
  <c r="Z134" i="28"/>
  <c r="Z134" i="27"/>
  <c r="W134" i="25"/>
  <c r="IF104" i="1"/>
  <c r="IC104" i="1"/>
  <c r="Z110" i="26"/>
  <c r="Z110" i="27"/>
  <c r="Z110" i="28"/>
  <c r="W110" i="25"/>
  <c r="IF145" i="1"/>
  <c r="IC145" i="1"/>
  <c r="Z151" i="28"/>
  <c r="Z151" i="26"/>
  <c r="Z151" i="27"/>
  <c r="W151" i="25"/>
  <c r="IF158" i="1"/>
  <c r="IC158" i="1"/>
  <c r="Z164" i="28"/>
  <c r="Z164" i="26"/>
  <c r="Z164" i="27"/>
  <c r="W164" i="25"/>
  <c r="IF117" i="1"/>
  <c r="IC117" i="1"/>
  <c r="W123" i="25"/>
  <c r="Z123" i="28"/>
  <c r="Z123" i="27"/>
  <c r="Z123" i="26"/>
  <c r="IF168" i="1"/>
  <c r="Z174" i="27"/>
  <c r="IC168" i="1"/>
  <c r="W174" i="25"/>
  <c r="Z174" i="28"/>
  <c r="Z174" i="26"/>
  <c r="IF42" i="1"/>
  <c r="W48" i="25"/>
  <c r="Z48" i="28"/>
  <c r="Z48" i="27"/>
  <c r="IC42" i="1"/>
  <c r="Z48" i="26"/>
  <c r="IC19" i="1"/>
  <c r="IF19" i="1"/>
  <c r="Z25" i="28"/>
  <c r="Z25" i="26"/>
  <c r="Z25" i="27"/>
  <c r="W25" i="25"/>
  <c r="IF165" i="1"/>
  <c r="IC165" i="1"/>
  <c r="Z171" i="28"/>
  <c r="Z171" i="26"/>
  <c r="W171" i="25"/>
  <c r="Z171" i="27"/>
  <c r="IC98" i="1"/>
  <c r="IF98" i="1"/>
  <c r="Z104" i="28"/>
  <c r="Z104" i="26"/>
  <c r="Z104" i="27"/>
  <c r="W104" i="25"/>
  <c r="IF157" i="1"/>
  <c r="IC157" i="1"/>
  <c r="W163" i="25"/>
  <c r="Z163" i="28"/>
  <c r="Z163" i="27"/>
  <c r="Z163" i="26"/>
  <c r="IF171" i="1"/>
  <c r="IC171" i="1"/>
  <c r="Z177" i="26"/>
  <c r="Z177" i="28"/>
  <c r="Z177" i="27"/>
  <c r="W177" i="25"/>
  <c r="IF64" i="1"/>
  <c r="IC64" i="1"/>
  <c r="Z70" i="26"/>
  <c r="Z70" i="28"/>
  <c r="Z70" i="27"/>
  <c r="W70" i="25"/>
  <c r="IF175" i="1"/>
  <c r="IC175" i="1"/>
  <c r="Z181" i="26"/>
  <c r="Z181" i="28"/>
  <c r="Z181" i="27"/>
  <c r="W181" i="25"/>
  <c r="IF7" i="1"/>
  <c r="IC7" i="1"/>
  <c r="Z13" i="28"/>
  <c r="Z13" i="26"/>
  <c r="W13" i="25"/>
  <c r="Z13" i="27"/>
  <c r="IC188" i="1"/>
  <c r="IF188" i="1"/>
  <c r="Z194" i="26"/>
  <c r="Z194" i="28"/>
  <c r="Z194" i="27"/>
  <c r="W194" i="25"/>
  <c r="IC84" i="1"/>
  <c r="IF84" i="1"/>
  <c r="Z90" i="28"/>
  <c r="W90" i="25"/>
  <c r="Z90" i="26"/>
  <c r="Z90" i="27"/>
  <c r="IC57" i="1"/>
  <c r="IF57" i="1"/>
  <c r="W63" i="25"/>
  <c r="Z63" i="28"/>
  <c r="Z63" i="27"/>
  <c r="Z63" i="26"/>
  <c r="IF191" i="1"/>
  <c r="IC191" i="1"/>
  <c r="Z197" i="28"/>
  <c r="Z197" i="27"/>
  <c r="W197" i="25"/>
  <c r="Z197" i="26"/>
  <c r="IF79" i="1"/>
  <c r="IC79" i="1"/>
  <c r="Z85" i="28"/>
  <c r="Z85" i="26"/>
  <c r="Z85" i="27"/>
  <c r="W85" i="25"/>
  <c r="IC95" i="1"/>
  <c r="IF95" i="1"/>
  <c r="Z101" i="28"/>
  <c r="Z101" i="26"/>
  <c r="Z101" i="27"/>
  <c r="W101" i="25"/>
  <c r="IF63" i="1"/>
  <c r="IC63" i="1"/>
  <c r="Z69" i="28"/>
  <c r="Z69" i="26"/>
  <c r="Z69" i="27"/>
  <c r="W69" i="25"/>
  <c r="IC101" i="1"/>
  <c r="IF101" i="1"/>
  <c r="Z107" i="28"/>
  <c r="Z107" i="27"/>
  <c r="Z107" i="26"/>
  <c r="W107" i="25"/>
  <c r="IC181" i="1"/>
  <c r="IF181" i="1"/>
  <c r="Z187" i="28"/>
  <c r="Z187" i="26"/>
  <c r="Z187" i="27"/>
  <c r="W187" i="25"/>
  <c r="IF99" i="1"/>
  <c r="IC99" i="1"/>
  <c r="W105" i="25"/>
  <c r="Z105" i="28"/>
  <c r="Z105" i="27"/>
  <c r="Z105" i="26"/>
  <c r="IC106" i="1"/>
  <c r="IF106" i="1"/>
  <c r="Z112" i="28"/>
  <c r="Z112" i="26"/>
  <c r="Z112" i="27"/>
  <c r="W112" i="25"/>
  <c r="IF102" i="1"/>
  <c r="IC102" i="1"/>
  <c r="Z108" i="28"/>
  <c r="Z108" i="26"/>
  <c r="Z108" i="27"/>
  <c r="W108" i="25"/>
  <c r="IF156" i="1"/>
  <c r="IC156" i="1"/>
  <c r="Z162" i="27"/>
  <c r="W162" i="25"/>
  <c r="Z162" i="28"/>
  <c r="Z162" i="26"/>
  <c r="IC59" i="1"/>
  <c r="IF59" i="1"/>
  <c r="Z65" i="28"/>
  <c r="Z65" i="26"/>
  <c r="Z65" i="27"/>
  <c r="W65" i="25"/>
  <c r="IC40" i="1"/>
  <c r="IF40" i="1"/>
  <c r="Z46" i="28"/>
  <c r="W46" i="25"/>
  <c r="Z46" i="26"/>
  <c r="Z46" i="27"/>
  <c r="IC169" i="1"/>
  <c r="IF169" i="1"/>
  <c r="W175" i="25"/>
  <c r="Z175" i="28"/>
  <c r="Z175" i="27"/>
  <c r="Z175" i="26"/>
  <c r="IC161" i="1"/>
  <c r="IF161" i="1"/>
  <c r="Z167" i="28"/>
  <c r="Z167" i="26"/>
  <c r="Z167" i="27"/>
  <c r="W167" i="25"/>
  <c r="IF18" i="1"/>
  <c r="IC18" i="1"/>
  <c r="Z24" i="28"/>
  <c r="Z24" i="26"/>
  <c r="Z24" i="27"/>
  <c r="W24" i="25"/>
  <c r="IF22" i="1"/>
  <c r="IC22" i="1"/>
  <c r="W28" i="25"/>
  <c r="Z28" i="28"/>
  <c r="Z28" i="27"/>
  <c r="Z28" i="26"/>
  <c r="IC152" i="1"/>
  <c r="IF152" i="1"/>
  <c r="Z158" i="26"/>
  <c r="Z158" i="27"/>
  <c r="Z158" i="28"/>
  <c r="W158" i="25"/>
  <c r="IF113" i="1"/>
  <c r="IC113" i="1"/>
  <c r="W119" i="25"/>
  <c r="Z119" i="28"/>
  <c r="Z119" i="27"/>
  <c r="Z119" i="26"/>
  <c r="IF74" i="1"/>
  <c r="IC74" i="1"/>
  <c r="W80" i="25"/>
  <c r="Z80" i="28"/>
  <c r="Z80" i="27"/>
  <c r="Z80" i="26"/>
  <c r="IF8" i="1"/>
  <c r="IC8" i="1"/>
  <c r="Z14" i="26"/>
  <c r="Z14" i="28"/>
  <c r="Z14" i="27"/>
  <c r="W14" i="25"/>
  <c r="IF65" i="1"/>
  <c r="IC65" i="1"/>
  <c r="W71" i="25"/>
  <c r="Z71" i="28"/>
  <c r="Z71" i="27"/>
  <c r="Z71" i="26"/>
  <c r="IC154" i="1"/>
  <c r="IF154" i="1"/>
  <c r="Z160" i="28"/>
  <c r="Z160" i="26"/>
  <c r="Z160" i="27"/>
  <c r="W160" i="25"/>
  <c r="IF90" i="1"/>
  <c r="IC90" i="1"/>
  <c r="Z96" i="28"/>
  <c r="Z96" i="26"/>
  <c r="W96" i="25"/>
  <c r="Z96" i="27"/>
  <c r="IF46" i="1"/>
  <c r="IC46" i="1"/>
  <c r="W52" i="25"/>
  <c r="Z52" i="28"/>
  <c r="Z52" i="27"/>
  <c r="Z52" i="26"/>
  <c r="IF44" i="1"/>
  <c r="IC44" i="1"/>
  <c r="Z50" i="26"/>
  <c r="Z50" i="28"/>
  <c r="Z50" i="27"/>
  <c r="W50" i="25"/>
  <c r="IC48" i="1"/>
  <c r="IF48" i="1"/>
  <c r="Z54" i="28"/>
  <c r="W54" i="25"/>
  <c r="Z54" i="26"/>
  <c r="Z54" i="27"/>
  <c r="IF132" i="1"/>
  <c r="Z138" i="28"/>
  <c r="IC132" i="1"/>
  <c r="W138" i="25"/>
  <c r="Z138" i="26"/>
  <c r="Z138" i="27"/>
  <c r="IF14" i="1"/>
  <c r="W20" i="25"/>
  <c r="IC14" i="1"/>
  <c r="Z20" i="28"/>
  <c r="Z20" i="27"/>
  <c r="Z20" i="26"/>
  <c r="IC130" i="1"/>
  <c r="IF130" i="1"/>
  <c r="Z136" i="28"/>
  <c r="Z136" i="26"/>
  <c r="Z136" i="27"/>
  <c r="W136" i="25"/>
  <c r="IF133" i="1"/>
  <c r="IC133" i="1"/>
  <c r="Z139" i="28"/>
  <c r="Z139" i="27"/>
  <c r="Z139" i="26"/>
  <c r="W139" i="25"/>
  <c r="IF137" i="1"/>
  <c r="IC137" i="1"/>
  <c r="W143" i="25"/>
  <c r="Z143" i="28"/>
  <c r="Z143" i="27"/>
  <c r="Z143" i="26"/>
  <c r="IF45" i="1"/>
  <c r="IC45" i="1"/>
  <c r="W51" i="25"/>
  <c r="Z51" i="28"/>
  <c r="Z51" i="27"/>
  <c r="Z51" i="26"/>
  <c r="IF82" i="1"/>
  <c r="IC82" i="1"/>
  <c r="Z88" i="28"/>
  <c r="Z88" i="26"/>
  <c r="Z88" i="27"/>
  <c r="W88" i="25"/>
  <c r="IC36" i="1"/>
  <c r="IF36" i="1"/>
  <c r="Z42" i="28"/>
  <c r="W42" i="25"/>
  <c r="Z42" i="27"/>
  <c r="Z42" i="26"/>
  <c r="IF192" i="1"/>
  <c r="Z198" i="27"/>
  <c r="IC192" i="1"/>
  <c r="W198" i="25"/>
  <c r="Z198" i="26"/>
  <c r="Z198" i="28"/>
  <c r="IC180" i="1"/>
  <c r="IF180" i="1"/>
  <c r="Z186" i="27"/>
  <c r="Z186" i="28"/>
  <c r="W186" i="25"/>
  <c r="Z186" i="26"/>
  <c r="IC10" i="1"/>
  <c r="IF10" i="1"/>
  <c r="Z16" i="28"/>
  <c r="Z16" i="26"/>
  <c r="W16" i="25"/>
  <c r="Z16" i="27"/>
  <c r="IF31" i="1"/>
  <c r="IC31" i="1"/>
  <c r="W37" i="25"/>
  <c r="Z37" i="28"/>
  <c r="Z37" i="27"/>
  <c r="Z37" i="26"/>
  <c r="IF20" i="1"/>
  <c r="IC20" i="1"/>
  <c r="Z26" i="28"/>
  <c r="W26" i="25"/>
  <c r="Z26" i="27"/>
  <c r="Z26" i="26"/>
  <c r="IC183" i="1"/>
  <c r="Z189" i="26"/>
  <c r="Z189" i="28"/>
  <c r="Z189" i="27"/>
  <c r="IF183" i="1"/>
  <c r="W189" i="25"/>
  <c r="IF72" i="1"/>
  <c r="IC72" i="1"/>
  <c r="Z78" i="28"/>
  <c r="W78" i="25"/>
  <c r="Z78" i="27"/>
  <c r="Z78" i="26"/>
  <c r="IC187" i="1"/>
  <c r="IF187" i="1"/>
  <c r="Z193" i="26"/>
  <c r="Z193" i="28"/>
  <c r="Z193" i="27"/>
  <c r="W193" i="25"/>
  <c r="IF127" i="1"/>
  <c r="IC127" i="1"/>
  <c r="W133" i="25"/>
  <c r="Z133" i="28"/>
  <c r="Z133" i="27"/>
  <c r="Z133" i="26"/>
  <c r="IC25" i="1"/>
  <c r="IF25" i="1"/>
  <c r="W31" i="25"/>
  <c r="Z31" i="27"/>
  <c r="Z31" i="28"/>
  <c r="Z31" i="26"/>
  <c r="IF60" i="1"/>
  <c r="IC60" i="1"/>
  <c r="Z66" i="26"/>
  <c r="Z66" i="28"/>
  <c r="Z66" i="27"/>
  <c r="W66" i="25"/>
  <c r="IC115" i="1"/>
  <c r="IF115" i="1"/>
  <c r="Z121" i="28"/>
  <c r="Z121" i="26"/>
  <c r="Z121" i="27"/>
  <c r="W121" i="25"/>
  <c r="IF37" i="1"/>
  <c r="IC37" i="1"/>
  <c r="W43" i="25"/>
  <c r="Z43" i="28"/>
  <c r="Z43" i="27"/>
  <c r="Z43" i="26"/>
  <c r="IF174" i="1"/>
  <c r="IC174" i="1"/>
  <c r="Z180" i="28"/>
  <c r="Z180" i="26"/>
  <c r="Z180" i="27"/>
  <c r="W180" i="25"/>
  <c r="IC142" i="1"/>
  <c r="IF142" i="1"/>
  <c r="W148" i="25"/>
  <c r="Z148" i="28"/>
  <c r="Z148" i="27"/>
  <c r="Z148" i="26"/>
  <c r="IF76" i="1"/>
  <c r="IC76" i="1"/>
  <c r="Z82" i="28"/>
  <c r="W82" i="25"/>
  <c r="Z82" i="27"/>
  <c r="Z82" i="26"/>
  <c r="IF26" i="1"/>
  <c r="IC26" i="1"/>
  <c r="Z32" i="28"/>
  <c r="Z32" i="26"/>
  <c r="Z32" i="27"/>
  <c r="W32" i="25"/>
  <c r="IF111" i="1"/>
  <c r="IC111" i="1"/>
  <c r="Z117" i="28"/>
  <c r="Z117" i="26"/>
  <c r="Z117" i="27"/>
  <c r="W117" i="25"/>
  <c r="IF184" i="1"/>
  <c r="IC184" i="1"/>
  <c r="Z190" i="26"/>
  <c r="Z190" i="27"/>
  <c r="Z190" i="28"/>
  <c r="W190" i="25"/>
  <c r="IF30" i="1"/>
  <c r="IC30" i="1"/>
  <c r="Z36" i="28"/>
  <c r="Z36" i="26"/>
  <c r="W36" i="25"/>
  <c r="Z36" i="27"/>
  <c r="IC200" i="1"/>
  <c r="IF200" i="1"/>
  <c r="W206" i="25"/>
  <c r="Z206" i="27"/>
  <c r="Z206" i="28"/>
  <c r="Z206" i="26"/>
  <c r="IF167" i="1"/>
  <c r="IC167" i="1"/>
  <c r="Z173" i="26"/>
  <c r="Z173" i="28"/>
  <c r="Z173" i="27"/>
  <c r="W173" i="25"/>
  <c r="IF24" i="1"/>
  <c r="Z30" i="26"/>
  <c r="IC24" i="1"/>
  <c r="Z30" i="28"/>
  <c r="Z30" i="27"/>
  <c r="W30" i="25"/>
  <c r="IF170" i="1"/>
  <c r="IC170" i="1"/>
  <c r="W176" i="25"/>
  <c r="Z176" i="28"/>
  <c r="Z176" i="27"/>
  <c r="Z176" i="26"/>
  <c r="IC11" i="1"/>
  <c r="IF11" i="1"/>
  <c r="Z17" i="28"/>
  <c r="Z17" i="26"/>
  <c r="Z17" i="27"/>
  <c r="W17" i="25"/>
  <c r="IF124" i="1"/>
  <c r="IC124" i="1"/>
  <c r="Z130" i="26"/>
  <c r="Z130" i="27"/>
  <c r="Z130" i="28"/>
  <c r="W130" i="25"/>
  <c r="IF52" i="1"/>
  <c r="IC52" i="1"/>
  <c r="Z58" i="26"/>
  <c r="Z58" i="28"/>
  <c r="Z58" i="27"/>
  <c r="W58" i="25"/>
  <c r="IC53" i="1"/>
  <c r="IF53" i="1"/>
  <c r="W59" i="25"/>
  <c r="Z59" i="28"/>
  <c r="Z59" i="27"/>
  <c r="Z59" i="26"/>
  <c r="IF51" i="1"/>
  <c r="W57" i="25"/>
  <c r="Z57" i="28"/>
  <c r="IC51" i="1"/>
  <c r="Z57" i="27"/>
  <c r="Z57" i="26"/>
  <c r="IF197" i="1"/>
  <c r="IC197" i="1"/>
  <c r="W203" i="25"/>
  <c r="Z203" i="28"/>
  <c r="Z203" i="27"/>
  <c r="Z203" i="26"/>
  <c r="IF85" i="1"/>
  <c r="IC85" i="1"/>
  <c r="Z91" i="28"/>
  <c r="Z91" i="27"/>
  <c r="Z91" i="26"/>
  <c r="W91" i="25"/>
  <c r="IF164" i="1"/>
  <c r="IC164" i="1"/>
  <c r="Z170" i="26"/>
  <c r="Z170" i="28"/>
  <c r="Z170" i="27"/>
  <c r="W170" i="25"/>
  <c r="IF23" i="1"/>
  <c r="IC23" i="1"/>
  <c r="W29" i="25"/>
  <c r="Z29" i="28"/>
  <c r="Z29" i="27"/>
  <c r="Z29" i="26"/>
  <c r="IC176" i="1"/>
  <c r="IF176" i="1"/>
  <c r="Z182" i="27"/>
  <c r="W182" i="25"/>
  <c r="Z182" i="28"/>
  <c r="Z182" i="26"/>
  <c r="IC80" i="1"/>
  <c r="IF80" i="1"/>
  <c r="Z86" i="26"/>
  <c r="Z86" i="27"/>
  <c r="Z86" i="28"/>
  <c r="W86" i="25"/>
  <c r="IC29" i="1"/>
  <c r="IF29" i="1"/>
  <c r="W35" i="25"/>
  <c r="Z35" i="27"/>
  <c r="Z35" i="28"/>
  <c r="Z35" i="26"/>
  <c r="IF71" i="1"/>
  <c r="IC71" i="1"/>
  <c r="Z77" i="28"/>
  <c r="Z77" i="26"/>
  <c r="Z77" i="27"/>
  <c r="W77" i="25"/>
  <c r="IC125" i="1"/>
  <c r="IF125" i="1"/>
  <c r="Z131" i="28"/>
  <c r="Z131" i="26"/>
  <c r="Z131" i="27"/>
  <c r="W131" i="25"/>
  <c r="IF47" i="1"/>
  <c r="IC47" i="1"/>
  <c r="W53" i="25"/>
  <c r="Z53" i="28"/>
  <c r="Z53" i="27"/>
  <c r="Z53" i="26"/>
  <c r="IF196" i="1"/>
  <c r="IC196" i="1"/>
  <c r="Z202" i="27"/>
  <c r="W202" i="25"/>
  <c r="Z202" i="28"/>
  <c r="Z202" i="26"/>
  <c r="IF162" i="1"/>
  <c r="IC162" i="1"/>
  <c r="Z168" i="28"/>
  <c r="Z168" i="26"/>
  <c r="W168" i="25"/>
  <c r="Z168" i="27"/>
  <c r="IF13" i="1"/>
  <c r="IC13" i="1"/>
  <c r="Z19" i="27"/>
  <c r="Z19" i="26"/>
  <c r="Z19" i="28"/>
  <c r="W19" i="25"/>
  <c r="IF136" i="1"/>
  <c r="IC136" i="1"/>
  <c r="Z142" i="27"/>
  <c r="W142" i="25"/>
  <c r="Z142" i="28"/>
  <c r="Z142" i="26"/>
  <c r="IF177" i="1"/>
  <c r="Z183" i="28"/>
  <c r="IC177" i="1"/>
  <c r="Z183" i="26"/>
  <c r="Z183" i="27"/>
  <c r="W183" i="25"/>
  <c r="IC190" i="1"/>
  <c r="IF190" i="1"/>
  <c r="W196" i="25"/>
  <c r="Z196" i="28"/>
  <c r="Z196" i="27"/>
  <c r="Z196" i="26"/>
  <c r="IC103" i="1"/>
  <c r="IF103" i="1"/>
  <c r="W109" i="25"/>
  <c r="Z109" i="28"/>
  <c r="Z109" i="27"/>
  <c r="Z109" i="26"/>
  <c r="IF179" i="1"/>
  <c r="IC179" i="1"/>
  <c r="Z185" i="26"/>
  <c r="Z185" i="28"/>
  <c r="Z185" i="27"/>
  <c r="W185" i="25"/>
  <c r="IC27" i="1"/>
  <c r="IF27" i="1"/>
  <c r="W33" i="25"/>
  <c r="Z33" i="28"/>
  <c r="Z33" i="27"/>
  <c r="Z33" i="26"/>
  <c r="IF198" i="1"/>
  <c r="IC198" i="1"/>
  <c r="Z204" i="28"/>
  <c r="Z204" i="26"/>
  <c r="W204" i="25"/>
  <c r="Z204" i="27"/>
  <c r="IF147" i="1"/>
  <c r="IC147" i="1"/>
  <c r="Z153" i="26"/>
  <c r="Z153" i="28"/>
  <c r="Z153" i="27"/>
  <c r="W153" i="25"/>
  <c r="IC87" i="1"/>
  <c r="IF87" i="1"/>
  <c r="W93" i="25"/>
  <c r="Z93" i="28"/>
  <c r="Z93" i="27"/>
  <c r="Z93" i="26"/>
  <c r="IF88" i="1"/>
  <c r="IC88" i="1"/>
  <c r="Z94" i="26"/>
  <c r="Z94" i="27"/>
  <c r="Z94" i="28"/>
  <c r="W94" i="25"/>
  <c r="IF172" i="1"/>
  <c r="IC172" i="1"/>
  <c r="Z178" i="26"/>
  <c r="Z178" i="27"/>
  <c r="Z178" i="28"/>
  <c r="W178" i="25"/>
  <c r="IF121" i="1"/>
  <c r="Z127" i="28"/>
  <c r="IC121" i="1"/>
  <c r="Z127" i="26"/>
  <c r="W127" i="25"/>
  <c r="Z127" i="27"/>
  <c r="IC93" i="1"/>
  <c r="IF93" i="1"/>
  <c r="W99" i="25"/>
  <c r="Z99" i="28"/>
  <c r="Z99" i="27"/>
  <c r="Z99" i="26"/>
  <c r="IC129" i="1"/>
  <c r="IF129" i="1"/>
  <c r="Z135" i="28"/>
  <c r="Z135" i="26"/>
  <c r="W135" i="25"/>
  <c r="Z135" i="27"/>
  <c r="IF105" i="1"/>
  <c r="IC105" i="1"/>
  <c r="W111" i="25"/>
  <c r="Z111" i="28"/>
  <c r="Z111" i="27"/>
  <c r="Z111" i="26"/>
  <c r="IF97" i="1"/>
  <c r="IC97" i="1"/>
  <c r="Z103" i="28"/>
  <c r="Z103" i="26"/>
  <c r="Z103" i="27"/>
  <c r="W103" i="25"/>
  <c r="IC144" i="1"/>
  <c r="IF144" i="1"/>
  <c r="Z150" i="28"/>
  <c r="W150" i="25"/>
  <c r="Z150" i="27"/>
  <c r="Z150" i="26"/>
  <c r="IF163" i="1"/>
  <c r="IC163" i="1"/>
  <c r="Z169" i="26"/>
  <c r="Z169" i="28"/>
  <c r="Z169" i="27"/>
  <c r="W169" i="25"/>
  <c r="IC38" i="1"/>
  <c r="IF38" i="1"/>
  <c r="W44" i="25"/>
  <c r="Z44" i="28"/>
  <c r="Z44" i="27"/>
  <c r="Z44" i="26"/>
  <c r="IF131" i="1"/>
  <c r="IC131" i="1"/>
  <c r="Z137" i="28"/>
  <c r="Z137" i="26"/>
  <c r="Z137" i="27"/>
  <c r="W137" i="25"/>
  <c r="IF32" i="1"/>
  <c r="IC32" i="1"/>
  <c r="Z38" i="26"/>
  <c r="Z38" i="28"/>
  <c r="Z38" i="27"/>
  <c r="W38" i="25"/>
  <c r="IC34" i="1"/>
  <c r="IF34" i="1"/>
  <c r="W40" i="25"/>
  <c r="Z40" i="28"/>
  <c r="Z40" i="27"/>
  <c r="Z40" i="26"/>
  <c r="IF126" i="1"/>
  <c r="IC126" i="1"/>
  <c r="W132" i="25"/>
  <c r="Z132" i="28"/>
  <c r="Z132" i="27"/>
  <c r="Z132" i="26"/>
  <c r="BD450" i="1"/>
  <c r="CD450" i="1"/>
  <c r="DL450" i="1"/>
  <c r="GC450" i="1"/>
  <c r="FX450" i="1"/>
  <c r="HC450" i="1"/>
  <c r="BC454" i="1"/>
  <c r="AT454" i="1"/>
  <c r="DC454" i="1"/>
  <c r="CZ454" i="1"/>
  <c r="DU454" i="1"/>
  <c r="BY454" i="1"/>
  <c r="EO454" i="1"/>
  <c r="GJ454" i="1"/>
  <c r="EJ454" i="1"/>
  <c r="FJ454" i="1"/>
  <c r="GU454" i="1"/>
  <c r="EI454" i="1"/>
  <c r="AY466" i="1"/>
  <c r="BS466" i="1"/>
  <c r="FA466" i="1"/>
  <c r="HJ466" i="1"/>
  <c r="AM470" i="1"/>
  <c r="DK470" i="1"/>
  <c r="CF470" i="1"/>
  <c r="GW470" i="1"/>
  <c r="FU470" i="1"/>
  <c r="FK470" i="1"/>
  <c r="AP490" i="1"/>
  <c r="BS490" i="1"/>
  <c r="DE490" i="1"/>
  <c r="HI490" i="1"/>
  <c r="GX490" i="1"/>
  <c r="FH490" i="1"/>
  <c r="AR494" i="1"/>
  <c r="CD494" i="1"/>
  <c r="CE494" i="1"/>
  <c r="BP494" i="1"/>
  <c r="BM494" i="1"/>
  <c r="FJ494" i="1"/>
  <c r="GD494" i="1"/>
  <c r="FH494" i="1"/>
  <c r="AI506" i="1"/>
  <c r="CJ506" i="1"/>
  <c r="GJ506" i="1"/>
  <c r="AY450" i="1"/>
  <c r="CT450" i="1"/>
  <c r="BK450" i="1"/>
  <c r="CC450" i="1"/>
  <c r="GJ450" i="1"/>
  <c r="AJ454" i="1"/>
  <c r="AQ454" i="1"/>
  <c r="BV454" i="1"/>
  <c r="DT454" i="1"/>
  <c r="BL454" i="1"/>
  <c r="CC454" i="1"/>
  <c r="GW454" i="1"/>
  <c r="HH454" i="1"/>
  <c r="EV454" i="1"/>
  <c r="FN454" i="1"/>
  <c r="HK454" i="1"/>
  <c r="BG466" i="1"/>
  <c r="CI466" i="1"/>
  <c r="BI466" i="1"/>
  <c r="FP466" i="1"/>
  <c r="CP470" i="1"/>
  <c r="DL470" i="1"/>
  <c r="BU470" i="1"/>
  <c r="FJ470" i="1"/>
  <c r="CU506" i="1"/>
  <c r="FQ506" i="1"/>
  <c r="HH506" i="1"/>
  <c r="HG194" i="1"/>
  <c r="GS194" i="1"/>
  <c r="HF194" i="1"/>
  <c r="GT194" i="1"/>
  <c r="GF194" i="1"/>
  <c r="GG194" i="1"/>
  <c r="FS194" i="1"/>
  <c r="FT194" i="1"/>
  <c r="FF194" i="1"/>
  <c r="ES194" i="1"/>
  <c r="ET194" i="1"/>
  <c r="EG194" i="1"/>
  <c r="DO194" i="1"/>
  <c r="FG194" i="1"/>
  <c r="EF194" i="1"/>
  <c r="CN194" i="1"/>
  <c r="CA194" i="1"/>
  <c r="DN194" i="1"/>
  <c r="DA194" i="1"/>
  <c r="CO194" i="1"/>
  <c r="BO194" i="1"/>
  <c r="DB194" i="1"/>
  <c r="BA194" i="1"/>
  <c r="AO194" i="1"/>
  <c r="BB194" i="1"/>
  <c r="CB194" i="1"/>
  <c r="AN194" i="1"/>
  <c r="BN194" i="1"/>
  <c r="HF359" i="1"/>
  <c r="HG359" i="1"/>
  <c r="GS359" i="1"/>
  <c r="GT359" i="1"/>
  <c r="GF359" i="1"/>
  <c r="FS359" i="1"/>
  <c r="FF359" i="1"/>
  <c r="FG359" i="1"/>
  <c r="ET359" i="1"/>
  <c r="FT359" i="1"/>
  <c r="ES359" i="1"/>
  <c r="EF359" i="1"/>
  <c r="DN359" i="1"/>
  <c r="DA359" i="1"/>
  <c r="EG359" i="1"/>
  <c r="GG359" i="1"/>
  <c r="CO359" i="1"/>
  <c r="CB359" i="1"/>
  <c r="BO359" i="1"/>
  <c r="BB359" i="1"/>
  <c r="DB359" i="1"/>
  <c r="CA359" i="1"/>
  <c r="DO359" i="1"/>
  <c r="BA359" i="1"/>
  <c r="AN359" i="1"/>
  <c r="BN359" i="1"/>
  <c r="AO359" i="1"/>
  <c r="CN359" i="1"/>
  <c r="HF273" i="1"/>
  <c r="HG273" i="1"/>
  <c r="GT273" i="1"/>
  <c r="GS273" i="1"/>
  <c r="GF273" i="1"/>
  <c r="GG273" i="1"/>
  <c r="FS273" i="1"/>
  <c r="FF273" i="1"/>
  <c r="FT273" i="1"/>
  <c r="FG273" i="1"/>
  <c r="ET273" i="1"/>
  <c r="EF273" i="1"/>
  <c r="DN273" i="1"/>
  <c r="DA273" i="1"/>
  <c r="EG273" i="1"/>
  <c r="ES273" i="1"/>
  <c r="CO273" i="1"/>
  <c r="CB273" i="1"/>
  <c r="BO273" i="1"/>
  <c r="BB273" i="1"/>
  <c r="DO273" i="1"/>
  <c r="DB273" i="1"/>
  <c r="CN273" i="1"/>
  <c r="CA273" i="1"/>
  <c r="BN273" i="1"/>
  <c r="BA273" i="1"/>
  <c r="AO273" i="1"/>
  <c r="AN273" i="1"/>
  <c r="HF116" i="1"/>
  <c r="GS116" i="1"/>
  <c r="GT116" i="1"/>
  <c r="GF116" i="1"/>
  <c r="FS116" i="1"/>
  <c r="FT116" i="1"/>
  <c r="FF116" i="1"/>
  <c r="ET116" i="1"/>
  <c r="DO116" i="1"/>
  <c r="FG116" i="1"/>
  <c r="DN116" i="1"/>
  <c r="CO116" i="1"/>
  <c r="EG116" i="1"/>
  <c r="CA116" i="1"/>
  <c r="DB116" i="1"/>
  <c r="BA116" i="1"/>
  <c r="BB116" i="1"/>
  <c r="AO116" i="1"/>
  <c r="BN116" i="1"/>
  <c r="CN116" i="1"/>
  <c r="BO116" i="1"/>
  <c r="HG97" i="1"/>
  <c r="GF97" i="1"/>
  <c r="FT97" i="1"/>
  <c r="FG97" i="1"/>
  <c r="EF97" i="1"/>
  <c r="DO97" i="1"/>
  <c r="CA97" i="1"/>
  <c r="HG246" i="1"/>
  <c r="HF246" i="1"/>
  <c r="GS246" i="1"/>
  <c r="GT246" i="1"/>
  <c r="GF246" i="1"/>
  <c r="GG246" i="1"/>
  <c r="FT246" i="1"/>
  <c r="FS246" i="1"/>
  <c r="FF246" i="1"/>
  <c r="ES246" i="1"/>
  <c r="ET246" i="1"/>
  <c r="EG246" i="1"/>
  <c r="DO246" i="1"/>
  <c r="DA246" i="1"/>
  <c r="DB246" i="1"/>
  <c r="CN246" i="1"/>
  <c r="CA246" i="1"/>
  <c r="FG246" i="1"/>
  <c r="DN246" i="1"/>
  <c r="CO246" i="1"/>
  <c r="BN246" i="1"/>
  <c r="AO246" i="1"/>
  <c r="BO246" i="1"/>
  <c r="BB246" i="1"/>
  <c r="EF246" i="1"/>
  <c r="AN246" i="1"/>
  <c r="CB246" i="1"/>
  <c r="BA246" i="1"/>
  <c r="HG358" i="1"/>
  <c r="HF358" i="1"/>
  <c r="GS358" i="1"/>
  <c r="GF358" i="1"/>
  <c r="GT358" i="1"/>
  <c r="GG358" i="1"/>
  <c r="FT358" i="1"/>
  <c r="FS358" i="1"/>
  <c r="FF358" i="1"/>
  <c r="ES358" i="1"/>
  <c r="ET358" i="1"/>
  <c r="EG358" i="1"/>
  <c r="DO358" i="1"/>
  <c r="FG358" i="1"/>
  <c r="DA358" i="1"/>
  <c r="DB358" i="1"/>
  <c r="CN358" i="1"/>
  <c r="CA358" i="1"/>
  <c r="DN358" i="1"/>
  <c r="CO358" i="1"/>
  <c r="EF358" i="1"/>
  <c r="BN358" i="1"/>
  <c r="AO358" i="1"/>
  <c r="BO358" i="1"/>
  <c r="BB358" i="1"/>
  <c r="BA358" i="1"/>
  <c r="AN358" i="1"/>
  <c r="CB358" i="1"/>
  <c r="HG374" i="1"/>
  <c r="HF374" i="1"/>
  <c r="GS374" i="1"/>
  <c r="GF374" i="1"/>
  <c r="GT374" i="1"/>
  <c r="GG374" i="1"/>
  <c r="FT374" i="1"/>
  <c r="FS374" i="1"/>
  <c r="FF374" i="1"/>
  <c r="ES374" i="1"/>
  <c r="ET374" i="1"/>
  <c r="EG374" i="1"/>
  <c r="DO374" i="1"/>
  <c r="DA374" i="1"/>
  <c r="DB374" i="1"/>
  <c r="CN374" i="1"/>
  <c r="CA374" i="1"/>
  <c r="FG374" i="1"/>
  <c r="DN374" i="1"/>
  <c r="CO374" i="1"/>
  <c r="BN374" i="1"/>
  <c r="AO374" i="1"/>
  <c r="BO374" i="1"/>
  <c r="BB374" i="1"/>
  <c r="EF374" i="1"/>
  <c r="AN374" i="1"/>
  <c r="CB374" i="1"/>
  <c r="BA374" i="1"/>
  <c r="HF363" i="1"/>
  <c r="HG363" i="1"/>
  <c r="GF363" i="1"/>
  <c r="GG363" i="1"/>
  <c r="GS363" i="1"/>
  <c r="FS363" i="1"/>
  <c r="FF363" i="1"/>
  <c r="GT363" i="1"/>
  <c r="FG363" i="1"/>
  <c r="ET363" i="1"/>
  <c r="FT363" i="1"/>
  <c r="ES363" i="1"/>
  <c r="EF363" i="1"/>
  <c r="DN363" i="1"/>
  <c r="DA363" i="1"/>
  <c r="EG363" i="1"/>
  <c r="DB363" i="1"/>
  <c r="CO363" i="1"/>
  <c r="CB363" i="1"/>
  <c r="BO363" i="1"/>
  <c r="BB363" i="1"/>
  <c r="CA363" i="1"/>
  <c r="CN363" i="1"/>
  <c r="BN363" i="1"/>
  <c r="DO363" i="1"/>
  <c r="AO363" i="1"/>
  <c r="AN363" i="1"/>
  <c r="BA363" i="1"/>
  <c r="HG360" i="1"/>
  <c r="HF360" i="1"/>
  <c r="GS360" i="1"/>
  <c r="GF360" i="1"/>
  <c r="GT360" i="1"/>
  <c r="GG360" i="1"/>
  <c r="FT360" i="1"/>
  <c r="FS360" i="1"/>
  <c r="FF360" i="1"/>
  <c r="ES360" i="1"/>
  <c r="FG360" i="1"/>
  <c r="EG360" i="1"/>
  <c r="DO360" i="1"/>
  <c r="ET360" i="1"/>
  <c r="EF360" i="1"/>
  <c r="DN360" i="1"/>
  <c r="DB360" i="1"/>
  <c r="CN360" i="1"/>
  <c r="CA360" i="1"/>
  <c r="CO360" i="1"/>
  <c r="BN360" i="1"/>
  <c r="CB360" i="1"/>
  <c r="BO360" i="1"/>
  <c r="AO360" i="1"/>
  <c r="BA360" i="1"/>
  <c r="BB360" i="1"/>
  <c r="DA360" i="1"/>
  <c r="AN360" i="1"/>
  <c r="HF400" i="1"/>
  <c r="HG400" i="1"/>
  <c r="GS400" i="1"/>
  <c r="GT400" i="1"/>
  <c r="GG400" i="1"/>
  <c r="GF400" i="1"/>
  <c r="FT400" i="1"/>
  <c r="FS400" i="1"/>
  <c r="FF400" i="1"/>
  <c r="ES400" i="1"/>
  <c r="FG400" i="1"/>
  <c r="EG400" i="1"/>
  <c r="DO400" i="1"/>
  <c r="ET400" i="1"/>
  <c r="EF400" i="1"/>
  <c r="DN400" i="1"/>
  <c r="DB400" i="1"/>
  <c r="CN400" i="1"/>
  <c r="CA400" i="1"/>
  <c r="CO400" i="1"/>
  <c r="BN400" i="1"/>
  <c r="CB400" i="1"/>
  <c r="BO400" i="1"/>
  <c r="AO400" i="1"/>
  <c r="DA400" i="1"/>
  <c r="BA400" i="1"/>
  <c r="BB400" i="1"/>
  <c r="AN400" i="1"/>
  <c r="HF317" i="1"/>
  <c r="HG317" i="1"/>
  <c r="GS317" i="1"/>
  <c r="GF317" i="1"/>
  <c r="GG317" i="1"/>
  <c r="GT317" i="1"/>
  <c r="FS317" i="1"/>
  <c r="FF317" i="1"/>
  <c r="FT317" i="1"/>
  <c r="FG317" i="1"/>
  <c r="ET317" i="1"/>
  <c r="EF317" i="1"/>
  <c r="DN317" i="1"/>
  <c r="DA317" i="1"/>
  <c r="EG317" i="1"/>
  <c r="CO317" i="1"/>
  <c r="CB317" i="1"/>
  <c r="BO317" i="1"/>
  <c r="BB317" i="1"/>
  <c r="DO317" i="1"/>
  <c r="BN317" i="1"/>
  <c r="CN317" i="1"/>
  <c r="CA317" i="1"/>
  <c r="BA317" i="1"/>
  <c r="ES317" i="1"/>
  <c r="AN317" i="1"/>
  <c r="DB317" i="1"/>
  <c r="AO317" i="1"/>
  <c r="HG340" i="1"/>
  <c r="GS340" i="1"/>
  <c r="GF340" i="1"/>
  <c r="GT340" i="1"/>
  <c r="GG340" i="1"/>
  <c r="HF340" i="1"/>
  <c r="FT340" i="1"/>
  <c r="FS340" i="1"/>
  <c r="FF340" i="1"/>
  <c r="ES340" i="1"/>
  <c r="EG340" i="1"/>
  <c r="DO340" i="1"/>
  <c r="FG340" i="1"/>
  <c r="ET340" i="1"/>
  <c r="DN340" i="1"/>
  <c r="DA340" i="1"/>
  <c r="CN340" i="1"/>
  <c r="CA340" i="1"/>
  <c r="EF340" i="1"/>
  <c r="DB340" i="1"/>
  <c r="CO340" i="1"/>
  <c r="CB340" i="1"/>
  <c r="BB340" i="1"/>
  <c r="AO340" i="1"/>
  <c r="BN340" i="1"/>
  <c r="AN340" i="1"/>
  <c r="BO340" i="1"/>
  <c r="BA340" i="1"/>
  <c r="CZ496" i="1"/>
  <c r="HF496" i="1"/>
  <c r="HG496" i="1"/>
  <c r="GS496" i="1"/>
  <c r="GT496" i="1"/>
  <c r="GF496" i="1"/>
  <c r="GG496" i="1"/>
  <c r="FT496" i="1"/>
  <c r="FS496" i="1"/>
  <c r="FF496" i="1"/>
  <c r="ES496" i="1"/>
  <c r="FG496" i="1"/>
  <c r="EG496" i="1"/>
  <c r="DO496" i="1"/>
  <c r="ET496" i="1"/>
  <c r="EF496" i="1"/>
  <c r="DN496" i="1"/>
  <c r="DB496" i="1"/>
  <c r="CN496" i="1"/>
  <c r="CA496" i="1"/>
  <c r="CO496" i="1"/>
  <c r="BN496" i="1"/>
  <c r="CB496" i="1"/>
  <c r="BO496" i="1"/>
  <c r="BB496" i="1"/>
  <c r="AO496" i="1"/>
  <c r="DA496" i="1"/>
  <c r="BA496" i="1"/>
  <c r="AN496" i="1"/>
  <c r="HR478" i="1"/>
  <c r="HF478" i="1"/>
  <c r="HG478" i="1"/>
  <c r="GS478" i="1"/>
  <c r="GT478" i="1"/>
  <c r="GF478" i="1"/>
  <c r="GG478" i="1"/>
  <c r="FT478" i="1"/>
  <c r="FS478" i="1"/>
  <c r="FF478" i="1"/>
  <c r="ES478" i="1"/>
  <c r="ET478" i="1"/>
  <c r="EG478" i="1"/>
  <c r="DO478" i="1"/>
  <c r="DA478" i="1"/>
  <c r="DB478" i="1"/>
  <c r="CN478" i="1"/>
  <c r="CA478" i="1"/>
  <c r="DN478" i="1"/>
  <c r="CO478" i="1"/>
  <c r="FG478" i="1"/>
  <c r="EF478" i="1"/>
  <c r="BN478" i="1"/>
  <c r="BB478" i="1"/>
  <c r="AO478" i="1"/>
  <c r="BO478" i="1"/>
  <c r="CB478" i="1"/>
  <c r="BA478" i="1"/>
  <c r="AN478" i="1"/>
  <c r="HR462" i="1"/>
  <c r="HF462" i="1"/>
  <c r="HG462" i="1"/>
  <c r="GS462" i="1"/>
  <c r="GT462" i="1"/>
  <c r="GF462" i="1"/>
  <c r="GG462" i="1"/>
  <c r="FT462" i="1"/>
  <c r="FS462" i="1"/>
  <c r="FF462" i="1"/>
  <c r="ES462" i="1"/>
  <c r="ET462" i="1"/>
  <c r="EG462" i="1"/>
  <c r="DO462" i="1"/>
  <c r="DA462" i="1"/>
  <c r="FG462" i="1"/>
  <c r="DB462" i="1"/>
  <c r="CN462" i="1"/>
  <c r="CA462" i="1"/>
  <c r="DN462" i="1"/>
  <c r="CO462" i="1"/>
  <c r="BN462" i="1"/>
  <c r="AO462" i="1"/>
  <c r="EF462" i="1"/>
  <c r="BO462" i="1"/>
  <c r="CB462" i="1"/>
  <c r="BA462" i="1"/>
  <c r="AN462" i="1"/>
  <c r="BB462" i="1"/>
  <c r="DI444" i="1"/>
  <c r="HF444" i="1"/>
  <c r="GS444" i="1"/>
  <c r="GT444" i="1"/>
  <c r="GF444" i="1"/>
  <c r="GG444" i="1"/>
  <c r="HG444" i="1"/>
  <c r="FT444" i="1"/>
  <c r="FS444" i="1"/>
  <c r="FF444" i="1"/>
  <c r="ES444" i="1"/>
  <c r="EG444" i="1"/>
  <c r="DO444" i="1"/>
  <c r="FG444" i="1"/>
  <c r="ET444" i="1"/>
  <c r="DN444" i="1"/>
  <c r="DA444" i="1"/>
  <c r="CN444" i="1"/>
  <c r="CA444" i="1"/>
  <c r="EF444" i="1"/>
  <c r="DB444" i="1"/>
  <c r="CO444" i="1"/>
  <c r="CB444" i="1"/>
  <c r="BB444" i="1"/>
  <c r="AO444" i="1"/>
  <c r="BN444" i="1"/>
  <c r="BA444" i="1"/>
  <c r="AN444" i="1"/>
  <c r="BO444" i="1"/>
  <c r="HP426" i="1"/>
  <c r="HF426" i="1"/>
  <c r="HG426" i="1"/>
  <c r="GS426" i="1"/>
  <c r="GT426" i="1"/>
  <c r="GF426" i="1"/>
  <c r="GG426" i="1"/>
  <c r="FT426" i="1"/>
  <c r="FS426" i="1"/>
  <c r="FF426" i="1"/>
  <c r="ES426" i="1"/>
  <c r="ET426" i="1"/>
  <c r="EG426" i="1"/>
  <c r="DO426" i="1"/>
  <c r="FG426" i="1"/>
  <c r="EF426" i="1"/>
  <c r="CN426" i="1"/>
  <c r="CA426" i="1"/>
  <c r="DN426" i="1"/>
  <c r="DA426" i="1"/>
  <c r="CO426" i="1"/>
  <c r="DB426" i="1"/>
  <c r="BO426" i="1"/>
  <c r="BA426" i="1"/>
  <c r="AO426" i="1"/>
  <c r="BB426" i="1"/>
  <c r="AN426" i="1"/>
  <c r="CB426" i="1"/>
  <c r="BN426" i="1"/>
  <c r="HP410" i="1"/>
  <c r="HF410" i="1"/>
  <c r="HG410" i="1"/>
  <c r="GS410" i="1"/>
  <c r="GT410" i="1"/>
  <c r="GF410" i="1"/>
  <c r="GG410" i="1"/>
  <c r="FT410" i="1"/>
  <c r="FS410" i="1"/>
  <c r="FF410" i="1"/>
  <c r="ES410" i="1"/>
  <c r="ET410" i="1"/>
  <c r="EG410" i="1"/>
  <c r="DO410" i="1"/>
  <c r="FG410" i="1"/>
  <c r="EF410" i="1"/>
  <c r="CN410" i="1"/>
  <c r="CA410" i="1"/>
  <c r="DN410" i="1"/>
  <c r="DA410" i="1"/>
  <c r="CO410" i="1"/>
  <c r="BO410" i="1"/>
  <c r="BA410" i="1"/>
  <c r="AO410" i="1"/>
  <c r="DB410" i="1"/>
  <c r="BB410" i="1"/>
  <c r="BN410" i="1"/>
  <c r="AN410" i="1"/>
  <c r="CB410" i="1"/>
  <c r="DY495" i="1"/>
  <c r="HF495" i="1"/>
  <c r="HG495" i="1"/>
  <c r="GS495" i="1"/>
  <c r="GT495" i="1"/>
  <c r="GF495" i="1"/>
  <c r="FS495" i="1"/>
  <c r="GG495" i="1"/>
  <c r="FF495" i="1"/>
  <c r="FG495" i="1"/>
  <c r="ET495" i="1"/>
  <c r="ES495" i="1"/>
  <c r="EF495" i="1"/>
  <c r="DN495" i="1"/>
  <c r="DA495" i="1"/>
  <c r="FT495" i="1"/>
  <c r="EG495" i="1"/>
  <c r="CO495" i="1"/>
  <c r="CB495" i="1"/>
  <c r="BO495" i="1"/>
  <c r="DB495" i="1"/>
  <c r="CA495" i="1"/>
  <c r="BA495" i="1"/>
  <c r="CN495" i="1"/>
  <c r="BN495" i="1"/>
  <c r="AN495" i="1"/>
  <c r="DO495" i="1"/>
  <c r="BB495" i="1"/>
  <c r="AO495" i="1"/>
  <c r="FN477" i="1"/>
  <c r="HF477" i="1"/>
  <c r="HG477" i="1"/>
  <c r="GS477" i="1"/>
  <c r="GT477" i="1"/>
  <c r="GF477" i="1"/>
  <c r="GG477" i="1"/>
  <c r="FS477" i="1"/>
  <c r="FF477" i="1"/>
  <c r="FT477" i="1"/>
  <c r="FG477" i="1"/>
  <c r="ET477" i="1"/>
  <c r="EF477" i="1"/>
  <c r="DN477" i="1"/>
  <c r="DA477" i="1"/>
  <c r="EG477" i="1"/>
  <c r="CO477" i="1"/>
  <c r="CB477" i="1"/>
  <c r="BO477" i="1"/>
  <c r="DO477" i="1"/>
  <c r="BN477" i="1"/>
  <c r="ES477" i="1"/>
  <c r="CN477" i="1"/>
  <c r="CA477" i="1"/>
  <c r="BA477" i="1"/>
  <c r="DB477" i="1"/>
  <c r="AN477" i="1"/>
  <c r="AO477" i="1"/>
  <c r="BB477" i="1"/>
  <c r="HP463" i="1"/>
  <c r="HF463" i="1"/>
  <c r="HG463" i="1"/>
  <c r="GS463" i="1"/>
  <c r="GT463" i="1"/>
  <c r="GF463" i="1"/>
  <c r="FS463" i="1"/>
  <c r="GG463" i="1"/>
  <c r="FF463" i="1"/>
  <c r="FG463" i="1"/>
  <c r="ET463" i="1"/>
  <c r="ES463" i="1"/>
  <c r="EF463" i="1"/>
  <c r="DN463" i="1"/>
  <c r="DA463" i="1"/>
  <c r="FT463" i="1"/>
  <c r="EG463" i="1"/>
  <c r="CO463" i="1"/>
  <c r="CB463" i="1"/>
  <c r="BO463" i="1"/>
  <c r="BB463" i="1"/>
  <c r="DB463" i="1"/>
  <c r="CA463" i="1"/>
  <c r="BA463" i="1"/>
  <c r="CN463" i="1"/>
  <c r="BN463" i="1"/>
  <c r="AN463" i="1"/>
  <c r="AO463" i="1"/>
  <c r="DO463" i="1"/>
  <c r="HP447" i="1"/>
  <c r="HF447" i="1"/>
  <c r="HG447" i="1"/>
  <c r="GS447" i="1"/>
  <c r="GT447" i="1"/>
  <c r="GF447" i="1"/>
  <c r="FS447" i="1"/>
  <c r="GG447" i="1"/>
  <c r="FF447" i="1"/>
  <c r="FG447" i="1"/>
  <c r="ET447" i="1"/>
  <c r="ES447" i="1"/>
  <c r="EF447" i="1"/>
  <c r="DN447" i="1"/>
  <c r="DA447" i="1"/>
  <c r="FT447" i="1"/>
  <c r="EG447" i="1"/>
  <c r="CO447" i="1"/>
  <c r="CB447" i="1"/>
  <c r="BO447" i="1"/>
  <c r="BB447" i="1"/>
  <c r="DB447" i="1"/>
  <c r="CA447" i="1"/>
  <c r="BA447" i="1"/>
  <c r="AN447" i="1"/>
  <c r="AO447" i="1"/>
  <c r="DO447" i="1"/>
  <c r="CN447" i="1"/>
  <c r="BN447" i="1"/>
  <c r="HP431" i="1"/>
  <c r="HF431" i="1"/>
  <c r="HG431" i="1"/>
  <c r="GS431" i="1"/>
  <c r="GT431" i="1"/>
  <c r="GF431" i="1"/>
  <c r="FS431" i="1"/>
  <c r="GG431" i="1"/>
  <c r="FF431" i="1"/>
  <c r="FG431" i="1"/>
  <c r="ET431" i="1"/>
  <c r="ES431" i="1"/>
  <c r="EF431" i="1"/>
  <c r="DN431" i="1"/>
  <c r="DA431" i="1"/>
  <c r="FT431" i="1"/>
  <c r="EG431" i="1"/>
  <c r="CO431" i="1"/>
  <c r="CB431" i="1"/>
  <c r="BO431" i="1"/>
  <c r="BB431" i="1"/>
  <c r="DB431" i="1"/>
  <c r="CA431" i="1"/>
  <c r="BA431" i="1"/>
  <c r="CN431" i="1"/>
  <c r="BN431" i="1"/>
  <c r="AN431" i="1"/>
  <c r="DO431" i="1"/>
  <c r="AO431" i="1"/>
  <c r="HP415" i="1"/>
  <c r="HF415" i="1"/>
  <c r="HG415" i="1"/>
  <c r="GS415" i="1"/>
  <c r="GT415" i="1"/>
  <c r="GF415" i="1"/>
  <c r="FS415" i="1"/>
  <c r="GG415" i="1"/>
  <c r="FF415" i="1"/>
  <c r="FG415" i="1"/>
  <c r="ET415" i="1"/>
  <c r="ES415" i="1"/>
  <c r="EF415" i="1"/>
  <c r="DN415" i="1"/>
  <c r="DA415" i="1"/>
  <c r="FT415" i="1"/>
  <c r="EG415" i="1"/>
  <c r="CO415" i="1"/>
  <c r="CB415" i="1"/>
  <c r="BO415" i="1"/>
  <c r="BB415" i="1"/>
  <c r="DB415" i="1"/>
  <c r="CA415" i="1"/>
  <c r="BA415" i="1"/>
  <c r="DO415" i="1"/>
  <c r="AN415" i="1"/>
  <c r="AO415" i="1"/>
  <c r="CN415" i="1"/>
  <c r="BN415" i="1"/>
  <c r="EP505" i="1"/>
  <c r="HF505" i="1"/>
  <c r="HG505" i="1"/>
  <c r="GS505" i="1"/>
  <c r="GT505" i="1"/>
  <c r="GF505" i="1"/>
  <c r="GG505" i="1"/>
  <c r="FS505" i="1"/>
  <c r="FF505" i="1"/>
  <c r="FT505" i="1"/>
  <c r="FG505" i="1"/>
  <c r="ET505" i="1"/>
  <c r="EF505" i="1"/>
  <c r="DN505" i="1"/>
  <c r="DA505" i="1"/>
  <c r="EG505" i="1"/>
  <c r="CO505" i="1"/>
  <c r="CB505" i="1"/>
  <c r="BO505" i="1"/>
  <c r="DO505" i="1"/>
  <c r="DB505" i="1"/>
  <c r="ES505" i="1"/>
  <c r="CN505" i="1"/>
  <c r="CA505" i="1"/>
  <c r="BN505" i="1"/>
  <c r="BA505" i="1"/>
  <c r="AO505" i="1"/>
  <c r="BB505" i="1"/>
  <c r="AN505" i="1"/>
  <c r="GJ489" i="1"/>
  <c r="HF489" i="1"/>
  <c r="HG489" i="1"/>
  <c r="GS489" i="1"/>
  <c r="GT489" i="1"/>
  <c r="GF489" i="1"/>
  <c r="GG489" i="1"/>
  <c r="FS489" i="1"/>
  <c r="FF489" i="1"/>
  <c r="FT489" i="1"/>
  <c r="FG489" i="1"/>
  <c r="ET489" i="1"/>
  <c r="EF489" i="1"/>
  <c r="DN489" i="1"/>
  <c r="DA489" i="1"/>
  <c r="EG489" i="1"/>
  <c r="CO489" i="1"/>
  <c r="CB489" i="1"/>
  <c r="BO489" i="1"/>
  <c r="DO489" i="1"/>
  <c r="DB489" i="1"/>
  <c r="ES489" i="1"/>
  <c r="CN489" i="1"/>
  <c r="CA489" i="1"/>
  <c r="BN489" i="1"/>
  <c r="BA489" i="1"/>
  <c r="AO489" i="1"/>
  <c r="BB489" i="1"/>
  <c r="AN489" i="1"/>
  <c r="HR475" i="1"/>
  <c r="HF475" i="1"/>
  <c r="HG475" i="1"/>
  <c r="GS475" i="1"/>
  <c r="GF475" i="1"/>
  <c r="FS475" i="1"/>
  <c r="FF475" i="1"/>
  <c r="FG475" i="1"/>
  <c r="ET475" i="1"/>
  <c r="GG475" i="1"/>
  <c r="FT475" i="1"/>
  <c r="ES475" i="1"/>
  <c r="EF475" i="1"/>
  <c r="DN475" i="1"/>
  <c r="DA475" i="1"/>
  <c r="EG475" i="1"/>
  <c r="DB475" i="1"/>
  <c r="CO475" i="1"/>
  <c r="CB475" i="1"/>
  <c r="BO475" i="1"/>
  <c r="GT475" i="1"/>
  <c r="CA475" i="1"/>
  <c r="CN475" i="1"/>
  <c r="BN475" i="1"/>
  <c r="DO475" i="1"/>
  <c r="BA475" i="1"/>
  <c r="BB475" i="1"/>
  <c r="AN475" i="1"/>
  <c r="AO475" i="1"/>
  <c r="HB457" i="1"/>
  <c r="HF457" i="1"/>
  <c r="HG457" i="1"/>
  <c r="GS457" i="1"/>
  <c r="GT457" i="1"/>
  <c r="GF457" i="1"/>
  <c r="GG457" i="1"/>
  <c r="FS457" i="1"/>
  <c r="FF457" i="1"/>
  <c r="FT457" i="1"/>
  <c r="FG457" i="1"/>
  <c r="ET457" i="1"/>
  <c r="EF457" i="1"/>
  <c r="DN457" i="1"/>
  <c r="DA457" i="1"/>
  <c r="EG457" i="1"/>
  <c r="CO457" i="1"/>
  <c r="CB457" i="1"/>
  <c r="BO457" i="1"/>
  <c r="BB457" i="1"/>
  <c r="DO457" i="1"/>
  <c r="DB457" i="1"/>
  <c r="ES457" i="1"/>
  <c r="CN457" i="1"/>
  <c r="CA457" i="1"/>
  <c r="BN457" i="1"/>
  <c r="AO457" i="1"/>
  <c r="AN457" i="1"/>
  <c r="BA457" i="1"/>
  <c r="FO441" i="1"/>
  <c r="HF441" i="1"/>
  <c r="HG441" i="1"/>
  <c r="GS441" i="1"/>
  <c r="GT441" i="1"/>
  <c r="GF441" i="1"/>
  <c r="GG441" i="1"/>
  <c r="FS441" i="1"/>
  <c r="FF441" i="1"/>
  <c r="FT441" i="1"/>
  <c r="FG441" i="1"/>
  <c r="ET441" i="1"/>
  <c r="EF441" i="1"/>
  <c r="DN441" i="1"/>
  <c r="DA441" i="1"/>
  <c r="EG441" i="1"/>
  <c r="CO441" i="1"/>
  <c r="CB441" i="1"/>
  <c r="BO441" i="1"/>
  <c r="BB441" i="1"/>
  <c r="DO441" i="1"/>
  <c r="DB441" i="1"/>
  <c r="ES441" i="1"/>
  <c r="CN441" i="1"/>
  <c r="CA441" i="1"/>
  <c r="BN441" i="1"/>
  <c r="AO441" i="1"/>
  <c r="BA441" i="1"/>
  <c r="AN441" i="1"/>
  <c r="HF425" i="1"/>
  <c r="HG425" i="1"/>
  <c r="GS425" i="1"/>
  <c r="GT425" i="1"/>
  <c r="GF425" i="1"/>
  <c r="GG425" i="1"/>
  <c r="FS425" i="1"/>
  <c r="FF425" i="1"/>
  <c r="FT425" i="1"/>
  <c r="FG425" i="1"/>
  <c r="ET425" i="1"/>
  <c r="EF425" i="1"/>
  <c r="DN425" i="1"/>
  <c r="DA425" i="1"/>
  <c r="EG425" i="1"/>
  <c r="CO425" i="1"/>
  <c r="CB425" i="1"/>
  <c r="BO425" i="1"/>
  <c r="BB425" i="1"/>
  <c r="DO425" i="1"/>
  <c r="DB425" i="1"/>
  <c r="ES425" i="1"/>
  <c r="CN425" i="1"/>
  <c r="CA425" i="1"/>
  <c r="BN425" i="1"/>
  <c r="AO425" i="1"/>
  <c r="AN425" i="1"/>
  <c r="BA425" i="1"/>
  <c r="ED409" i="1"/>
  <c r="HF409" i="1"/>
  <c r="HG409" i="1"/>
  <c r="GS409" i="1"/>
  <c r="GT409" i="1"/>
  <c r="GF409" i="1"/>
  <c r="GG409" i="1"/>
  <c r="FS409" i="1"/>
  <c r="FF409" i="1"/>
  <c r="FT409" i="1"/>
  <c r="FG409" i="1"/>
  <c r="ET409" i="1"/>
  <c r="EF409" i="1"/>
  <c r="DN409" i="1"/>
  <c r="DA409" i="1"/>
  <c r="EG409" i="1"/>
  <c r="CO409" i="1"/>
  <c r="CB409" i="1"/>
  <c r="BO409" i="1"/>
  <c r="BB409" i="1"/>
  <c r="DO409" i="1"/>
  <c r="DB409" i="1"/>
  <c r="ES409" i="1"/>
  <c r="CN409" i="1"/>
  <c r="CA409" i="1"/>
  <c r="BN409" i="1"/>
  <c r="AO409" i="1"/>
  <c r="BA409" i="1"/>
  <c r="AN409" i="1"/>
  <c r="DW502" i="1"/>
  <c r="HF502" i="1"/>
  <c r="HG502" i="1"/>
  <c r="GS502" i="1"/>
  <c r="GT502" i="1"/>
  <c r="GF502" i="1"/>
  <c r="GG502" i="1"/>
  <c r="FT502" i="1"/>
  <c r="FS502" i="1"/>
  <c r="FF502" i="1"/>
  <c r="ES502" i="1"/>
  <c r="ET502" i="1"/>
  <c r="EG502" i="1"/>
  <c r="DO502" i="1"/>
  <c r="DA502" i="1"/>
  <c r="DB502" i="1"/>
  <c r="CN502" i="1"/>
  <c r="CA502" i="1"/>
  <c r="FG502" i="1"/>
  <c r="DN502" i="1"/>
  <c r="BN502" i="1"/>
  <c r="BB502" i="1"/>
  <c r="AO502" i="1"/>
  <c r="BO502" i="1"/>
  <c r="BA502" i="1"/>
  <c r="EF502" i="1"/>
  <c r="CO502" i="1"/>
  <c r="CB502" i="1"/>
  <c r="AN502" i="1"/>
  <c r="HN486" i="1"/>
  <c r="HF486" i="1"/>
  <c r="HG486" i="1"/>
  <c r="GS486" i="1"/>
  <c r="GT486" i="1"/>
  <c r="GF486" i="1"/>
  <c r="GG486" i="1"/>
  <c r="FT486" i="1"/>
  <c r="FS486" i="1"/>
  <c r="FF486" i="1"/>
  <c r="ES486" i="1"/>
  <c r="ET486" i="1"/>
  <c r="EG486" i="1"/>
  <c r="DO486" i="1"/>
  <c r="FG486" i="1"/>
  <c r="DA486" i="1"/>
  <c r="DB486" i="1"/>
  <c r="CN486" i="1"/>
  <c r="CA486" i="1"/>
  <c r="DN486" i="1"/>
  <c r="CO486" i="1"/>
  <c r="EF486" i="1"/>
  <c r="BN486" i="1"/>
  <c r="BB486" i="1"/>
  <c r="AO486" i="1"/>
  <c r="BO486" i="1"/>
  <c r="BA486" i="1"/>
  <c r="CB486" i="1"/>
  <c r="AN486" i="1"/>
  <c r="HF472" i="1"/>
  <c r="GS472" i="1"/>
  <c r="GT472" i="1"/>
  <c r="GF472" i="1"/>
  <c r="GG472" i="1"/>
  <c r="FT472" i="1"/>
  <c r="HG472" i="1"/>
  <c r="FS472" i="1"/>
  <c r="FF472" i="1"/>
  <c r="ES472" i="1"/>
  <c r="FG472" i="1"/>
  <c r="EG472" i="1"/>
  <c r="DO472" i="1"/>
  <c r="ET472" i="1"/>
  <c r="EF472" i="1"/>
  <c r="DN472" i="1"/>
  <c r="DB472" i="1"/>
  <c r="CN472" i="1"/>
  <c r="CA472" i="1"/>
  <c r="CO472" i="1"/>
  <c r="BN472" i="1"/>
  <c r="DA472" i="1"/>
  <c r="CB472" i="1"/>
  <c r="BO472" i="1"/>
  <c r="BB472" i="1"/>
  <c r="AO472" i="1"/>
  <c r="BA472" i="1"/>
  <c r="AN472" i="1"/>
  <c r="GP456" i="1"/>
  <c r="HF456" i="1"/>
  <c r="GS456" i="1"/>
  <c r="GT456" i="1"/>
  <c r="HG456" i="1"/>
  <c r="GF456" i="1"/>
  <c r="GG456" i="1"/>
  <c r="FT456" i="1"/>
  <c r="FS456" i="1"/>
  <c r="FF456" i="1"/>
  <c r="ES456" i="1"/>
  <c r="FG456" i="1"/>
  <c r="EG456" i="1"/>
  <c r="DO456" i="1"/>
  <c r="ET456" i="1"/>
  <c r="EF456" i="1"/>
  <c r="DN456" i="1"/>
  <c r="DB456" i="1"/>
  <c r="CN456" i="1"/>
  <c r="CA456" i="1"/>
  <c r="CO456" i="1"/>
  <c r="BN456" i="1"/>
  <c r="CB456" i="1"/>
  <c r="BO456" i="1"/>
  <c r="AO456" i="1"/>
  <c r="BA456" i="1"/>
  <c r="BB456" i="1"/>
  <c r="DA456" i="1"/>
  <c r="AN456" i="1"/>
  <c r="HQ442" i="1"/>
  <c r="HF442" i="1"/>
  <c r="HG442" i="1"/>
  <c r="GS442" i="1"/>
  <c r="GT442" i="1"/>
  <c r="GF442" i="1"/>
  <c r="GG442" i="1"/>
  <c r="FT442" i="1"/>
  <c r="FS442" i="1"/>
  <c r="FF442" i="1"/>
  <c r="ES442" i="1"/>
  <c r="ET442" i="1"/>
  <c r="EG442" i="1"/>
  <c r="DO442" i="1"/>
  <c r="FG442" i="1"/>
  <c r="EF442" i="1"/>
  <c r="CN442" i="1"/>
  <c r="CA442" i="1"/>
  <c r="DN442" i="1"/>
  <c r="DA442" i="1"/>
  <c r="CO442" i="1"/>
  <c r="BO442" i="1"/>
  <c r="BA442" i="1"/>
  <c r="AO442" i="1"/>
  <c r="DB442" i="1"/>
  <c r="BB442" i="1"/>
  <c r="BN442" i="1"/>
  <c r="AN442" i="1"/>
  <c r="CB442" i="1"/>
  <c r="HF428" i="1"/>
  <c r="GS428" i="1"/>
  <c r="GT428" i="1"/>
  <c r="GF428" i="1"/>
  <c r="HG428" i="1"/>
  <c r="GG428" i="1"/>
  <c r="FT428" i="1"/>
  <c r="FS428" i="1"/>
  <c r="FF428" i="1"/>
  <c r="ES428" i="1"/>
  <c r="EG428" i="1"/>
  <c r="DO428" i="1"/>
  <c r="FG428" i="1"/>
  <c r="ET428" i="1"/>
  <c r="DN428" i="1"/>
  <c r="DA428" i="1"/>
  <c r="CN428" i="1"/>
  <c r="CA428" i="1"/>
  <c r="EF428" i="1"/>
  <c r="DB428" i="1"/>
  <c r="CO428" i="1"/>
  <c r="CB428" i="1"/>
  <c r="BB428" i="1"/>
  <c r="AO428" i="1"/>
  <c r="BN428" i="1"/>
  <c r="BA428" i="1"/>
  <c r="AN428" i="1"/>
  <c r="BO428" i="1"/>
  <c r="FC412" i="1"/>
  <c r="HF412" i="1"/>
  <c r="GS412" i="1"/>
  <c r="GT412" i="1"/>
  <c r="GF412" i="1"/>
  <c r="GG412" i="1"/>
  <c r="FT412" i="1"/>
  <c r="FS412" i="1"/>
  <c r="HG412" i="1"/>
  <c r="FF412" i="1"/>
  <c r="ES412" i="1"/>
  <c r="EG412" i="1"/>
  <c r="DO412" i="1"/>
  <c r="FG412" i="1"/>
  <c r="ET412" i="1"/>
  <c r="DN412" i="1"/>
  <c r="DA412" i="1"/>
  <c r="CN412" i="1"/>
  <c r="CA412" i="1"/>
  <c r="EF412" i="1"/>
  <c r="DB412" i="1"/>
  <c r="CO412" i="1"/>
  <c r="CB412" i="1"/>
  <c r="BB412" i="1"/>
  <c r="AO412" i="1"/>
  <c r="BN412" i="1"/>
  <c r="BA412" i="1"/>
  <c r="AN412" i="1"/>
  <c r="BO412" i="1"/>
  <c r="HF108" i="1"/>
  <c r="HG108" i="1"/>
  <c r="GS108" i="1"/>
  <c r="GT108" i="1"/>
  <c r="GF108" i="1"/>
  <c r="GG108" i="1"/>
  <c r="FS108" i="1"/>
  <c r="FG108" i="1"/>
  <c r="FT108" i="1"/>
  <c r="FF108" i="1"/>
  <c r="ES108" i="1"/>
  <c r="ET108" i="1"/>
  <c r="DO108" i="1"/>
  <c r="EF108" i="1"/>
  <c r="DN108" i="1"/>
  <c r="CO108" i="1"/>
  <c r="DA108" i="1"/>
  <c r="CA108" i="1"/>
  <c r="EG108" i="1"/>
  <c r="DB108" i="1"/>
  <c r="CN108" i="1"/>
  <c r="BA108" i="1"/>
  <c r="CB108" i="1"/>
  <c r="BB108" i="1"/>
  <c r="AO108" i="1"/>
  <c r="BN108" i="1"/>
  <c r="AN108" i="1"/>
  <c r="BO108" i="1"/>
  <c r="HG342" i="1"/>
  <c r="HF342" i="1"/>
  <c r="GS342" i="1"/>
  <c r="GF342" i="1"/>
  <c r="GT342" i="1"/>
  <c r="GG342" i="1"/>
  <c r="FT342" i="1"/>
  <c r="FS342" i="1"/>
  <c r="FF342" i="1"/>
  <c r="ES342" i="1"/>
  <c r="ET342" i="1"/>
  <c r="EG342" i="1"/>
  <c r="DO342" i="1"/>
  <c r="DA342" i="1"/>
  <c r="DB342" i="1"/>
  <c r="CN342" i="1"/>
  <c r="CA342" i="1"/>
  <c r="FG342" i="1"/>
  <c r="DN342" i="1"/>
  <c r="CO342" i="1"/>
  <c r="BN342" i="1"/>
  <c r="AO342" i="1"/>
  <c r="BO342" i="1"/>
  <c r="EF342" i="1"/>
  <c r="BB342" i="1"/>
  <c r="AN342" i="1"/>
  <c r="CB342" i="1"/>
  <c r="BA342" i="1"/>
  <c r="HG328" i="1"/>
  <c r="HF328" i="1"/>
  <c r="GS328" i="1"/>
  <c r="GF328" i="1"/>
  <c r="GT328" i="1"/>
  <c r="GG328" i="1"/>
  <c r="FT328" i="1"/>
  <c r="FS328" i="1"/>
  <c r="FF328" i="1"/>
  <c r="ES328" i="1"/>
  <c r="FG328" i="1"/>
  <c r="EG328" i="1"/>
  <c r="DO328" i="1"/>
  <c r="ET328" i="1"/>
  <c r="EF328" i="1"/>
  <c r="DN328" i="1"/>
  <c r="DB328" i="1"/>
  <c r="CN328" i="1"/>
  <c r="CA328" i="1"/>
  <c r="CO328" i="1"/>
  <c r="BN328" i="1"/>
  <c r="CB328" i="1"/>
  <c r="BO328" i="1"/>
  <c r="AO328" i="1"/>
  <c r="BA328" i="1"/>
  <c r="BB328" i="1"/>
  <c r="DA328" i="1"/>
  <c r="AN328" i="1"/>
  <c r="HF381" i="1"/>
  <c r="HG381" i="1"/>
  <c r="GS381" i="1"/>
  <c r="GF381" i="1"/>
  <c r="GT381" i="1"/>
  <c r="GG381" i="1"/>
  <c r="FS381" i="1"/>
  <c r="FF381" i="1"/>
  <c r="FT381" i="1"/>
  <c r="FG381" i="1"/>
  <c r="ET381" i="1"/>
  <c r="EF381" i="1"/>
  <c r="DN381" i="1"/>
  <c r="DA381" i="1"/>
  <c r="EG381" i="1"/>
  <c r="CO381" i="1"/>
  <c r="CB381" i="1"/>
  <c r="BO381" i="1"/>
  <c r="BB381" i="1"/>
  <c r="DO381" i="1"/>
  <c r="BN381" i="1"/>
  <c r="CN381" i="1"/>
  <c r="CA381" i="1"/>
  <c r="BA381" i="1"/>
  <c r="DB381" i="1"/>
  <c r="ES381" i="1"/>
  <c r="AN381" i="1"/>
  <c r="AO381" i="1"/>
  <c r="HF80" i="1"/>
  <c r="HG80" i="1"/>
  <c r="GT80" i="1"/>
  <c r="GF80" i="1"/>
  <c r="GG80" i="1"/>
  <c r="FT80" i="1"/>
  <c r="FG80" i="1"/>
  <c r="FF80" i="1"/>
  <c r="EF80" i="1"/>
  <c r="DO80" i="1"/>
  <c r="EG80" i="1"/>
  <c r="DB80" i="1"/>
  <c r="CN80" i="1"/>
  <c r="CA80" i="1"/>
  <c r="DN80" i="1"/>
  <c r="CO80" i="1"/>
  <c r="CB80" i="1"/>
  <c r="AO80" i="1"/>
  <c r="DA80" i="1"/>
  <c r="BA80" i="1"/>
  <c r="AN80" i="1"/>
  <c r="HG124" i="1"/>
  <c r="GT124" i="1"/>
  <c r="GF124" i="1"/>
  <c r="FF124" i="1"/>
  <c r="ES124" i="1"/>
  <c r="DO124" i="1"/>
  <c r="FG124" i="1"/>
  <c r="DN124" i="1"/>
  <c r="CO124" i="1"/>
  <c r="DB124" i="1"/>
  <c r="BA124" i="1"/>
  <c r="AO124" i="1"/>
  <c r="CN124" i="1"/>
  <c r="BO124" i="1"/>
  <c r="HG109" i="1"/>
  <c r="HF109" i="1"/>
  <c r="GT109" i="1"/>
  <c r="GS109" i="1"/>
  <c r="GF109" i="1"/>
  <c r="GG109" i="1"/>
  <c r="FS109" i="1"/>
  <c r="FT109" i="1"/>
  <c r="FG109" i="1"/>
  <c r="ES109" i="1"/>
  <c r="ET109" i="1"/>
  <c r="EG109" i="1"/>
  <c r="EF109" i="1"/>
  <c r="DN109" i="1"/>
  <c r="DA109" i="1"/>
  <c r="CN109" i="1"/>
  <c r="CB109" i="1"/>
  <c r="BO109" i="1"/>
  <c r="BB109" i="1"/>
  <c r="FF109" i="1"/>
  <c r="DO109" i="1"/>
  <c r="CO109" i="1"/>
  <c r="BN109" i="1"/>
  <c r="DB109" i="1"/>
  <c r="CA109" i="1"/>
  <c r="BA109" i="1"/>
  <c r="AN109" i="1"/>
  <c r="AO109" i="1"/>
  <c r="HG286" i="1"/>
  <c r="HF286" i="1"/>
  <c r="GS286" i="1"/>
  <c r="GT286" i="1"/>
  <c r="GF286" i="1"/>
  <c r="GG286" i="1"/>
  <c r="FT286" i="1"/>
  <c r="FS286" i="1"/>
  <c r="FF286" i="1"/>
  <c r="ES286" i="1"/>
  <c r="ET286" i="1"/>
  <c r="EG286" i="1"/>
  <c r="DO286" i="1"/>
  <c r="DA286" i="1"/>
  <c r="DB286" i="1"/>
  <c r="CN286" i="1"/>
  <c r="CA286" i="1"/>
  <c r="DN286" i="1"/>
  <c r="CO286" i="1"/>
  <c r="EF286" i="1"/>
  <c r="BN286" i="1"/>
  <c r="AO286" i="1"/>
  <c r="FG286" i="1"/>
  <c r="BO286" i="1"/>
  <c r="CB286" i="1"/>
  <c r="BA286" i="1"/>
  <c r="BB286" i="1"/>
  <c r="AN286" i="1"/>
  <c r="HG362" i="1"/>
  <c r="HF362" i="1"/>
  <c r="GS362" i="1"/>
  <c r="GF362" i="1"/>
  <c r="GT362" i="1"/>
  <c r="GG362" i="1"/>
  <c r="FT362" i="1"/>
  <c r="FS362" i="1"/>
  <c r="FF362" i="1"/>
  <c r="ES362" i="1"/>
  <c r="ET362" i="1"/>
  <c r="EG362" i="1"/>
  <c r="DO362" i="1"/>
  <c r="FG362" i="1"/>
  <c r="EF362" i="1"/>
  <c r="CN362" i="1"/>
  <c r="CA362" i="1"/>
  <c r="DN362" i="1"/>
  <c r="DA362" i="1"/>
  <c r="CO362" i="1"/>
  <c r="DB362" i="1"/>
  <c r="BO362" i="1"/>
  <c r="BA362" i="1"/>
  <c r="AO362" i="1"/>
  <c r="BB362" i="1"/>
  <c r="AN362" i="1"/>
  <c r="CB362" i="1"/>
  <c r="BN362" i="1"/>
  <c r="HF378" i="1"/>
  <c r="HG378" i="1"/>
  <c r="GS378" i="1"/>
  <c r="GF378" i="1"/>
  <c r="GT378" i="1"/>
  <c r="GG378" i="1"/>
  <c r="FT378" i="1"/>
  <c r="FS378" i="1"/>
  <c r="FF378" i="1"/>
  <c r="ES378" i="1"/>
  <c r="ET378" i="1"/>
  <c r="EG378" i="1"/>
  <c r="DO378" i="1"/>
  <c r="FG378" i="1"/>
  <c r="EF378" i="1"/>
  <c r="CN378" i="1"/>
  <c r="CA378" i="1"/>
  <c r="DN378" i="1"/>
  <c r="DA378" i="1"/>
  <c r="CO378" i="1"/>
  <c r="BO378" i="1"/>
  <c r="BA378" i="1"/>
  <c r="AO378" i="1"/>
  <c r="DB378" i="1"/>
  <c r="BB378" i="1"/>
  <c r="BN378" i="1"/>
  <c r="AN378" i="1"/>
  <c r="CB378" i="1"/>
  <c r="HF371" i="1"/>
  <c r="HG371" i="1"/>
  <c r="GF371" i="1"/>
  <c r="GG371" i="1"/>
  <c r="GS371" i="1"/>
  <c r="FS371" i="1"/>
  <c r="FF371" i="1"/>
  <c r="FG371" i="1"/>
  <c r="ET371" i="1"/>
  <c r="GT371" i="1"/>
  <c r="ES371" i="1"/>
  <c r="EF371" i="1"/>
  <c r="DN371" i="1"/>
  <c r="DA371" i="1"/>
  <c r="EG371" i="1"/>
  <c r="FT371" i="1"/>
  <c r="DB371" i="1"/>
  <c r="CO371" i="1"/>
  <c r="CB371" i="1"/>
  <c r="BO371" i="1"/>
  <c r="BB371" i="1"/>
  <c r="DO371" i="1"/>
  <c r="CA371" i="1"/>
  <c r="CN371" i="1"/>
  <c r="BN371" i="1"/>
  <c r="BA371" i="1"/>
  <c r="AN371" i="1"/>
  <c r="AO371" i="1"/>
  <c r="HG368" i="1"/>
  <c r="HF368" i="1"/>
  <c r="GS368" i="1"/>
  <c r="GF368" i="1"/>
  <c r="GT368" i="1"/>
  <c r="GG368" i="1"/>
  <c r="FT368" i="1"/>
  <c r="FS368" i="1"/>
  <c r="FF368" i="1"/>
  <c r="ES368" i="1"/>
  <c r="FG368" i="1"/>
  <c r="EG368" i="1"/>
  <c r="DO368" i="1"/>
  <c r="ET368" i="1"/>
  <c r="EF368" i="1"/>
  <c r="DN368" i="1"/>
  <c r="DB368" i="1"/>
  <c r="CN368" i="1"/>
  <c r="CA368" i="1"/>
  <c r="CO368" i="1"/>
  <c r="BN368" i="1"/>
  <c r="CB368" i="1"/>
  <c r="BO368" i="1"/>
  <c r="AO368" i="1"/>
  <c r="DA368" i="1"/>
  <c r="BA368" i="1"/>
  <c r="BB368" i="1"/>
  <c r="AN368" i="1"/>
  <c r="HF265" i="1"/>
  <c r="HG265" i="1"/>
  <c r="GT265" i="1"/>
  <c r="GS265" i="1"/>
  <c r="GF265" i="1"/>
  <c r="GG265" i="1"/>
  <c r="FS265" i="1"/>
  <c r="FF265" i="1"/>
  <c r="FT265" i="1"/>
  <c r="FG265" i="1"/>
  <c r="ET265" i="1"/>
  <c r="EF265" i="1"/>
  <c r="DN265" i="1"/>
  <c r="DA265" i="1"/>
  <c r="EG265" i="1"/>
  <c r="CO265" i="1"/>
  <c r="CB265" i="1"/>
  <c r="BO265" i="1"/>
  <c r="BB265" i="1"/>
  <c r="DO265" i="1"/>
  <c r="DB265" i="1"/>
  <c r="ES265" i="1"/>
  <c r="CN265" i="1"/>
  <c r="CA265" i="1"/>
  <c r="BN265" i="1"/>
  <c r="AO265" i="1"/>
  <c r="BA265" i="1"/>
  <c r="AN265" i="1"/>
  <c r="HF329" i="1"/>
  <c r="HG329" i="1"/>
  <c r="GS329" i="1"/>
  <c r="GF329" i="1"/>
  <c r="GT329" i="1"/>
  <c r="GG329" i="1"/>
  <c r="FS329" i="1"/>
  <c r="FF329" i="1"/>
  <c r="FT329" i="1"/>
  <c r="FG329" i="1"/>
  <c r="ET329" i="1"/>
  <c r="EF329" i="1"/>
  <c r="DN329" i="1"/>
  <c r="DA329" i="1"/>
  <c r="EG329" i="1"/>
  <c r="CO329" i="1"/>
  <c r="CB329" i="1"/>
  <c r="BO329" i="1"/>
  <c r="BB329" i="1"/>
  <c r="DO329" i="1"/>
  <c r="DB329" i="1"/>
  <c r="ES329" i="1"/>
  <c r="CN329" i="1"/>
  <c r="CA329" i="1"/>
  <c r="BN329" i="1"/>
  <c r="AO329" i="1"/>
  <c r="BA329" i="1"/>
  <c r="AN329" i="1"/>
  <c r="HG238" i="1"/>
  <c r="HF238" i="1"/>
  <c r="GS238" i="1"/>
  <c r="GT238" i="1"/>
  <c r="GF238" i="1"/>
  <c r="GG238" i="1"/>
  <c r="FS238" i="1"/>
  <c r="FT238" i="1"/>
  <c r="FF238" i="1"/>
  <c r="ES238" i="1"/>
  <c r="ET238" i="1"/>
  <c r="EG238" i="1"/>
  <c r="DO238" i="1"/>
  <c r="DA238" i="1"/>
  <c r="FG238" i="1"/>
  <c r="DB238" i="1"/>
  <c r="CN238" i="1"/>
  <c r="CA238" i="1"/>
  <c r="DN238" i="1"/>
  <c r="CO238" i="1"/>
  <c r="BN238" i="1"/>
  <c r="AO238" i="1"/>
  <c r="EF238" i="1"/>
  <c r="BO238" i="1"/>
  <c r="CB238" i="1"/>
  <c r="BA238" i="1"/>
  <c r="BB238" i="1"/>
  <c r="AN238" i="1"/>
  <c r="HF492" i="1"/>
  <c r="GS492" i="1"/>
  <c r="GT492" i="1"/>
  <c r="GF492" i="1"/>
  <c r="HG492" i="1"/>
  <c r="GG492" i="1"/>
  <c r="FT492" i="1"/>
  <c r="FS492" i="1"/>
  <c r="FF492" i="1"/>
  <c r="ES492" i="1"/>
  <c r="EG492" i="1"/>
  <c r="DO492" i="1"/>
  <c r="FG492" i="1"/>
  <c r="ET492" i="1"/>
  <c r="DN492" i="1"/>
  <c r="DA492" i="1"/>
  <c r="CN492" i="1"/>
  <c r="CA492" i="1"/>
  <c r="EF492" i="1"/>
  <c r="DB492" i="1"/>
  <c r="CO492" i="1"/>
  <c r="CB492" i="1"/>
  <c r="BB492" i="1"/>
  <c r="AO492" i="1"/>
  <c r="BN492" i="1"/>
  <c r="AN492" i="1"/>
  <c r="BO492" i="1"/>
  <c r="BA492" i="1"/>
  <c r="BM474" i="1"/>
  <c r="HF474" i="1"/>
  <c r="HG474" i="1"/>
  <c r="GS474" i="1"/>
  <c r="GT474" i="1"/>
  <c r="GF474" i="1"/>
  <c r="GG474" i="1"/>
  <c r="FT474" i="1"/>
  <c r="FS474" i="1"/>
  <c r="FF474" i="1"/>
  <c r="ES474" i="1"/>
  <c r="ET474" i="1"/>
  <c r="EG474" i="1"/>
  <c r="DO474" i="1"/>
  <c r="FG474" i="1"/>
  <c r="EF474" i="1"/>
  <c r="CN474" i="1"/>
  <c r="CA474" i="1"/>
  <c r="DN474" i="1"/>
  <c r="DA474" i="1"/>
  <c r="CO474" i="1"/>
  <c r="BO474" i="1"/>
  <c r="BB474" i="1"/>
  <c r="AO474" i="1"/>
  <c r="DB474" i="1"/>
  <c r="BN474" i="1"/>
  <c r="BA474" i="1"/>
  <c r="AN474" i="1"/>
  <c r="CB474" i="1"/>
  <c r="EY458" i="1"/>
  <c r="HF458" i="1"/>
  <c r="HG458" i="1"/>
  <c r="GS458" i="1"/>
  <c r="GT458" i="1"/>
  <c r="GF458" i="1"/>
  <c r="GG458" i="1"/>
  <c r="FT458" i="1"/>
  <c r="FS458" i="1"/>
  <c r="FF458" i="1"/>
  <c r="ES458" i="1"/>
  <c r="ET458" i="1"/>
  <c r="EG458" i="1"/>
  <c r="DO458" i="1"/>
  <c r="FG458" i="1"/>
  <c r="EF458" i="1"/>
  <c r="CN458" i="1"/>
  <c r="CA458" i="1"/>
  <c r="DN458" i="1"/>
  <c r="DA458" i="1"/>
  <c r="CO458" i="1"/>
  <c r="DB458" i="1"/>
  <c r="BO458" i="1"/>
  <c r="BA458" i="1"/>
  <c r="AO458" i="1"/>
  <c r="BB458" i="1"/>
  <c r="AN458" i="1"/>
  <c r="CB458" i="1"/>
  <c r="BN458" i="1"/>
  <c r="HF440" i="1"/>
  <c r="GS440" i="1"/>
  <c r="GT440" i="1"/>
  <c r="GF440" i="1"/>
  <c r="GG440" i="1"/>
  <c r="HG440" i="1"/>
  <c r="FT440" i="1"/>
  <c r="FS440" i="1"/>
  <c r="FF440" i="1"/>
  <c r="ES440" i="1"/>
  <c r="FG440" i="1"/>
  <c r="EG440" i="1"/>
  <c r="DO440" i="1"/>
  <c r="ET440" i="1"/>
  <c r="EF440" i="1"/>
  <c r="DN440" i="1"/>
  <c r="DB440" i="1"/>
  <c r="CN440" i="1"/>
  <c r="CA440" i="1"/>
  <c r="CO440" i="1"/>
  <c r="BN440" i="1"/>
  <c r="DA440" i="1"/>
  <c r="CB440" i="1"/>
  <c r="BO440" i="1"/>
  <c r="AO440" i="1"/>
  <c r="BA440" i="1"/>
  <c r="BB440" i="1"/>
  <c r="AN440" i="1"/>
  <c r="FD422" i="1"/>
  <c r="HF422" i="1"/>
  <c r="HG422" i="1"/>
  <c r="GS422" i="1"/>
  <c r="GT422" i="1"/>
  <c r="GF422" i="1"/>
  <c r="GG422" i="1"/>
  <c r="FT422" i="1"/>
  <c r="FS422" i="1"/>
  <c r="FF422" i="1"/>
  <c r="ES422" i="1"/>
  <c r="ET422" i="1"/>
  <c r="EG422" i="1"/>
  <c r="DO422" i="1"/>
  <c r="FG422" i="1"/>
  <c r="DA422" i="1"/>
  <c r="DB422" i="1"/>
  <c r="CN422" i="1"/>
  <c r="CA422" i="1"/>
  <c r="DN422" i="1"/>
  <c r="CO422" i="1"/>
  <c r="EF422" i="1"/>
  <c r="BN422" i="1"/>
  <c r="AO422" i="1"/>
  <c r="BO422" i="1"/>
  <c r="BB422" i="1"/>
  <c r="BA422" i="1"/>
  <c r="CB422" i="1"/>
  <c r="AN422" i="1"/>
  <c r="HF404" i="1"/>
  <c r="GS404" i="1"/>
  <c r="HG404" i="1"/>
  <c r="GT404" i="1"/>
  <c r="GF404" i="1"/>
  <c r="GG404" i="1"/>
  <c r="FT404" i="1"/>
  <c r="FS404" i="1"/>
  <c r="FF404" i="1"/>
  <c r="ES404" i="1"/>
  <c r="EG404" i="1"/>
  <c r="DO404" i="1"/>
  <c r="FG404" i="1"/>
  <c r="ET404" i="1"/>
  <c r="DN404" i="1"/>
  <c r="DA404" i="1"/>
  <c r="CN404" i="1"/>
  <c r="CA404" i="1"/>
  <c r="EF404" i="1"/>
  <c r="DB404" i="1"/>
  <c r="CO404" i="1"/>
  <c r="CB404" i="1"/>
  <c r="BB404" i="1"/>
  <c r="AO404" i="1"/>
  <c r="BN404" i="1"/>
  <c r="AN404" i="1"/>
  <c r="BO404" i="1"/>
  <c r="BA404" i="1"/>
  <c r="GB491" i="1"/>
  <c r="HF491" i="1"/>
  <c r="HG491" i="1"/>
  <c r="GS491" i="1"/>
  <c r="GF491" i="1"/>
  <c r="FS491" i="1"/>
  <c r="FF491" i="1"/>
  <c r="GT491" i="1"/>
  <c r="FG491" i="1"/>
  <c r="ET491" i="1"/>
  <c r="FT491" i="1"/>
  <c r="ES491" i="1"/>
  <c r="EF491" i="1"/>
  <c r="DN491" i="1"/>
  <c r="DA491" i="1"/>
  <c r="GG491" i="1"/>
  <c r="EG491" i="1"/>
  <c r="DB491" i="1"/>
  <c r="CO491" i="1"/>
  <c r="CB491" i="1"/>
  <c r="BO491" i="1"/>
  <c r="CA491" i="1"/>
  <c r="CN491" i="1"/>
  <c r="BN491" i="1"/>
  <c r="DO491" i="1"/>
  <c r="BA491" i="1"/>
  <c r="BB491" i="1"/>
  <c r="AN491" i="1"/>
  <c r="AO491" i="1"/>
  <c r="HF473" i="1"/>
  <c r="HG473" i="1"/>
  <c r="GS473" i="1"/>
  <c r="GT473" i="1"/>
  <c r="GF473" i="1"/>
  <c r="GG473" i="1"/>
  <c r="FS473" i="1"/>
  <c r="FF473" i="1"/>
  <c r="FT473" i="1"/>
  <c r="FG473" i="1"/>
  <c r="ET473" i="1"/>
  <c r="EF473" i="1"/>
  <c r="DN473" i="1"/>
  <c r="DA473" i="1"/>
  <c r="EG473" i="1"/>
  <c r="CO473" i="1"/>
  <c r="CB473" i="1"/>
  <c r="BO473" i="1"/>
  <c r="DO473" i="1"/>
  <c r="DB473" i="1"/>
  <c r="ES473" i="1"/>
  <c r="CN473" i="1"/>
  <c r="CA473" i="1"/>
  <c r="BN473" i="1"/>
  <c r="BA473" i="1"/>
  <c r="AO473" i="1"/>
  <c r="BB473" i="1"/>
  <c r="AN473" i="1"/>
  <c r="FL459" i="1"/>
  <c r="HF459" i="1"/>
  <c r="HG459" i="1"/>
  <c r="GS459" i="1"/>
  <c r="GF459" i="1"/>
  <c r="FS459" i="1"/>
  <c r="FF459" i="1"/>
  <c r="GT459" i="1"/>
  <c r="FG459" i="1"/>
  <c r="ET459" i="1"/>
  <c r="GG459" i="1"/>
  <c r="FT459" i="1"/>
  <c r="ES459" i="1"/>
  <c r="EF459" i="1"/>
  <c r="DN459" i="1"/>
  <c r="DA459" i="1"/>
  <c r="EG459" i="1"/>
  <c r="DB459" i="1"/>
  <c r="CO459" i="1"/>
  <c r="CB459" i="1"/>
  <c r="BO459" i="1"/>
  <c r="BB459" i="1"/>
  <c r="CA459" i="1"/>
  <c r="CN459" i="1"/>
  <c r="BN459" i="1"/>
  <c r="DO459" i="1"/>
  <c r="AN459" i="1"/>
  <c r="BA459" i="1"/>
  <c r="AO459" i="1"/>
  <c r="HF443" i="1"/>
  <c r="HG443" i="1"/>
  <c r="GS443" i="1"/>
  <c r="GF443" i="1"/>
  <c r="FS443" i="1"/>
  <c r="FF443" i="1"/>
  <c r="FG443" i="1"/>
  <c r="ET443" i="1"/>
  <c r="FT443" i="1"/>
  <c r="ES443" i="1"/>
  <c r="EF443" i="1"/>
  <c r="DN443" i="1"/>
  <c r="DA443" i="1"/>
  <c r="GT443" i="1"/>
  <c r="EG443" i="1"/>
  <c r="DB443" i="1"/>
  <c r="CO443" i="1"/>
  <c r="CB443" i="1"/>
  <c r="BO443" i="1"/>
  <c r="BB443" i="1"/>
  <c r="GG443" i="1"/>
  <c r="CA443" i="1"/>
  <c r="CN443" i="1"/>
  <c r="BN443" i="1"/>
  <c r="DO443" i="1"/>
  <c r="BA443" i="1"/>
  <c r="AO443" i="1"/>
  <c r="AN443" i="1"/>
  <c r="HF427" i="1"/>
  <c r="HG427" i="1"/>
  <c r="GS427" i="1"/>
  <c r="GF427" i="1"/>
  <c r="FS427" i="1"/>
  <c r="FF427" i="1"/>
  <c r="GT427" i="1"/>
  <c r="FG427" i="1"/>
  <c r="ET427" i="1"/>
  <c r="FT427" i="1"/>
  <c r="ES427" i="1"/>
  <c r="EF427" i="1"/>
  <c r="DN427" i="1"/>
  <c r="DA427" i="1"/>
  <c r="GG427" i="1"/>
  <c r="EG427" i="1"/>
  <c r="DB427" i="1"/>
  <c r="CO427" i="1"/>
  <c r="CB427" i="1"/>
  <c r="BO427" i="1"/>
  <c r="BB427" i="1"/>
  <c r="CA427" i="1"/>
  <c r="CN427" i="1"/>
  <c r="BN427" i="1"/>
  <c r="DO427" i="1"/>
  <c r="AN427" i="1"/>
  <c r="BA427" i="1"/>
  <c r="AO427" i="1"/>
  <c r="HF411" i="1"/>
  <c r="HG411" i="1"/>
  <c r="GS411" i="1"/>
  <c r="GF411" i="1"/>
  <c r="FS411" i="1"/>
  <c r="FF411" i="1"/>
  <c r="FG411" i="1"/>
  <c r="ET411" i="1"/>
  <c r="GT411" i="1"/>
  <c r="GG411" i="1"/>
  <c r="FT411" i="1"/>
  <c r="ES411" i="1"/>
  <c r="EF411" i="1"/>
  <c r="DN411" i="1"/>
  <c r="DA411" i="1"/>
  <c r="EG411" i="1"/>
  <c r="DB411" i="1"/>
  <c r="CO411" i="1"/>
  <c r="CB411" i="1"/>
  <c r="BO411" i="1"/>
  <c r="BB411" i="1"/>
  <c r="CA411" i="1"/>
  <c r="CN411" i="1"/>
  <c r="BN411" i="1"/>
  <c r="DO411" i="1"/>
  <c r="BA411" i="1"/>
  <c r="AO411" i="1"/>
  <c r="AN411" i="1"/>
  <c r="HF501" i="1"/>
  <c r="HG501" i="1"/>
  <c r="GS501" i="1"/>
  <c r="GT501" i="1"/>
  <c r="GF501" i="1"/>
  <c r="GG501" i="1"/>
  <c r="FS501" i="1"/>
  <c r="FF501" i="1"/>
  <c r="FT501" i="1"/>
  <c r="FG501" i="1"/>
  <c r="ET501" i="1"/>
  <c r="EF501" i="1"/>
  <c r="DN501" i="1"/>
  <c r="DA501" i="1"/>
  <c r="EG501" i="1"/>
  <c r="CO501" i="1"/>
  <c r="CB501" i="1"/>
  <c r="BO501" i="1"/>
  <c r="ES501" i="1"/>
  <c r="DO501" i="1"/>
  <c r="DB501" i="1"/>
  <c r="BN501" i="1"/>
  <c r="CN501" i="1"/>
  <c r="CA501" i="1"/>
  <c r="BA501" i="1"/>
  <c r="AN501" i="1"/>
  <c r="AO501" i="1"/>
  <c r="BB501" i="1"/>
  <c r="HF485" i="1"/>
  <c r="HG485" i="1"/>
  <c r="GS485" i="1"/>
  <c r="GT485" i="1"/>
  <c r="GF485" i="1"/>
  <c r="GG485" i="1"/>
  <c r="FS485" i="1"/>
  <c r="FF485" i="1"/>
  <c r="FT485" i="1"/>
  <c r="FG485" i="1"/>
  <c r="ET485" i="1"/>
  <c r="EF485" i="1"/>
  <c r="DN485" i="1"/>
  <c r="DA485" i="1"/>
  <c r="EG485" i="1"/>
  <c r="CO485" i="1"/>
  <c r="CB485" i="1"/>
  <c r="BO485" i="1"/>
  <c r="ES485" i="1"/>
  <c r="DO485" i="1"/>
  <c r="BN485" i="1"/>
  <c r="DB485" i="1"/>
  <c r="CN485" i="1"/>
  <c r="CA485" i="1"/>
  <c r="BA485" i="1"/>
  <c r="AN485" i="1"/>
  <c r="AO485" i="1"/>
  <c r="BB485" i="1"/>
  <c r="ER471" i="1"/>
  <c r="HF471" i="1"/>
  <c r="HG471" i="1"/>
  <c r="GS471" i="1"/>
  <c r="GT471" i="1"/>
  <c r="GF471" i="1"/>
  <c r="FS471" i="1"/>
  <c r="FF471" i="1"/>
  <c r="FG471" i="1"/>
  <c r="ET471" i="1"/>
  <c r="GG471" i="1"/>
  <c r="FT471" i="1"/>
  <c r="ES471" i="1"/>
  <c r="EF471" i="1"/>
  <c r="DN471" i="1"/>
  <c r="DA471" i="1"/>
  <c r="EG471" i="1"/>
  <c r="CO471" i="1"/>
  <c r="CB471" i="1"/>
  <c r="BO471" i="1"/>
  <c r="DB471" i="1"/>
  <c r="CA471" i="1"/>
  <c r="DO471" i="1"/>
  <c r="BA471" i="1"/>
  <c r="AN471" i="1"/>
  <c r="CN471" i="1"/>
  <c r="BB471" i="1"/>
  <c r="AO471" i="1"/>
  <c r="BN471" i="1"/>
  <c r="HF453" i="1"/>
  <c r="HG453" i="1"/>
  <c r="GS453" i="1"/>
  <c r="GT453" i="1"/>
  <c r="GF453" i="1"/>
  <c r="GG453" i="1"/>
  <c r="FS453" i="1"/>
  <c r="FF453" i="1"/>
  <c r="FT453" i="1"/>
  <c r="FG453" i="1"/>
  <c r="ET453" i="1"/>
  <c r="EF453" i="1"/>
  <c r="DN453" i="1"/>
  <c r="DA453" i="1"/>
  <c r="EG453" i="1"/>
  <c r="CO453" i="1"/>
  <c r="CB453" i="1"/>
  <c r="BO453" i="1"/>
  <c r="BB453" i="1"/>
  <c r="ES453" i="1"/>
  <c r="DO453" i="1"/>
  <c r="BN453" i="1"/>
  <c r="DB453" i="1"/>
  <c r="CN453" i="1"/>
  <c r="CA453" i="1"/>
  <c r="BA453" i="1"/>
  <c r="AN453" i="1"/>
  <c r="AO453" i="1"/>
  <c r="HF437" i="1"/>
  <c r="HG437" i="1"/>
  <c r="GS437" i="1"/>
  <c r="GT437" i="1"/>
  <c r="GF437" i="1"/>
  <c r="GG437" i="1"/>
  <c r="FS437" i="1"/>
  <c r="FF437" i="1"/>
  <c r="FT437" i="1"/>
  <c r="FG437" i="1"/>
  <c r="ET437" i="1"/>
  <c r="EF437" i="1"/>
  <c r="DN437" i="1"/>
  <c r="DA437" i="1"/>
  <c r="EG437" i="1"/>
  <c r="CO437" i="1"/>
  <c r="CB437" i="1"/>
  <c r="BO437" i="1"/>
  <c r="BB437" i="1"/>
  <c r="ES437" i="1"/>
  <c r="DO437" i="1"/>
  <c r="DB437" i="1"/>
  <c r="BN437" i="1"/>
  <c r="CN437" i="1"/>
  <c r="CA437" i="1"/>
  <c r="BA437" i="1"/>
  <c r="AN437" i="1"/>
  <c r="AO437" i="1"/>
  <c r="HF421" i="1"/>
  <c r="HG421" i="1"/>
  <c r="GS421" i="1"/>
  <c r="GT421" i="1"/>
  <c r="GF421" i="1"/>
  <c r="GG421" i="1"/>
  <c r="FS421" i="1"/>
  <c r="FF421" i="1"/>
  <c r="FT421" i="1"/>
  <c r="FG421" i="1"/>
  <c r="ET421" i="1"/>
  <c r="EF421" i="1"/>
  <c r="DN421" i="1"/>
  <c r="DA421" i="1"/>
  <c r="EG421" i="1"/>
  <c r="CO421" i="1"/>
  <c r="CB421" i="1"/>
  <c r="BO421" i="1"/>
  <c r="BB421" i="1"/>
  <c r="ES421" i="1"/>
  <c r="DO421" i="1"/>
  <c r="BN421" i="1"/>
  <c r="DB421" i="1"/>
  <c r="CN421" i="1"/>
  <c r="CA421" i="1"/>
  <c r="BA421" i="1"/>
  <c r="AN421" i="1"/>
  <c r="AO421" i="1"/>
  <c r="HF405" i="1"/>
  <c r="HG405" i="1"/>
  <c r="GS405" i="1"/>
  <c r="GT405" i="1"/>
  <c r="GF405" i="1"/>
  <c r="GG405" i="1"/>
  <c r="FS405" i="1"/>
  <c r="FF405" i="1"/>
  <c r="FT405" i="1"/>
  <c r="FG405" i="1"/>
  <c r="ET405" i="1"/>
  <c r="EF405" i="1"/>
  <c r="DN405" i="1"/>
  <c r="DA405" i="1"/>
  <c r="EG405" i="1"/>
  <c r="CO405" i="1"/>
  <c r="CB405" i="1"/>
  <c r="BO405" i="1"/>
  <c r="BB405" i="1"/>
  <c r="ES405" i="1"/>
  <c r="DO405" i="1"/>
  <c r="DB405" i="1"/>
  <c r="BN405" i="1"/>
  <c r="CN405" i="1"/>
  <c r="CA405" i="1"/>
  <c r="BA405" i="1"/>
  <c r="AN405" i="1"/>
  <c r="AO405" i="1"/>
  <c r="HF498" i="1"/>
  <c r="HG498" i="1"/>
  <c r="GS498" i="1"/>
  <c r="GT498" i="1"/>
  <c r="GF498" i="1"/>
  <c r="GG498" i="1"/>
  <c r="FT498" i="1"/>
  <c r="FS498" i="1"/>
  <c r="FF498" i="1"/>
  <c r="ES498" i="1"/>
  <c r="ET498" i="1"/>
  <c r="EG498" i="1"/>
  <c r="DO498" i="1"/>
  <c r="FG498" i="1"/>
  <c r="EF498" i="1"/>
  <c r="CN498" i="1"/>
  <c r="CA498" i="1"/>
  <c r="DN498" i="1"/>
  <c r="DA498" i="1"/>
  <c r="CO498" i="1"/>
  <c r="BO498" i="1"/>
  <c r="BB498" i="1"/>
  <c r="AO498" i="1"/>
  <c r="BA498" i="1"/>
  <c r="CB498" i="1"/>
  <c r="BN498" i="1"/>
  <c r="AN498" i="1"/>
  <c r="DB498" i="1"/>
  <c r="HJ482" i="1"/>
  <c r="HF482" i="1"/>
  <c r="HG482" i="1"/>
  <c r="GS482" i="1"/>
  <c r="GT482" i="1"/>
  <c r="GF482" i="1"/>
  <c r="GG482" i="1"/>
  <c r="FT482" i="1"/>
  <c r="FS482" i="1"/>
  <c r="FF482" i="1"/>
  <c r="ES482" i="1"/>
  <c r="ET482" i="1"/>
  <c r="EG482" i="1"/>
  <c r="DO482" i="1"/>
  <c r="FG482" i="1"/>
  <c r="EF482" i="1"/>
  <c r="CN482" i="1"/>
  <c r="CA482" i="1"/>
  <c r="DN482" i="1"/>
  <c r="DA482" i="1"/>
  <c r="CO482" i="1"/>
  <c r="BO482" i="1"/>
  <c r="DB482" i="1"/>
  <c r="BB482" i="1"/>
  <c r="AO482" i="1"/>
  <c r="BA482" i="1"/>
  <c r="CB482" i="1"/>
  <c r="AN482" i="1"/>
  <c r="BN482" i="1"/>
  <c r="HF468" i="1"/>
  <c r="GS468" i="1"/>
  <c r="HG468" i="1"/>
  <c r="GT468" i="1"/>
  <c r="GF468" i="1"/>
  <c r="GG468" i="1"/>
  <c r="FT468" i="1"/>
  <c r="FS468" i="1"/>
  <c r="FF468" i="1"/>
  <c r="ES468" i="1"/>
  <c r="EG468" i="1"/>
  <c r="DO468" i="1"/>
  <c r="FG468" i="1"/>
  <c r="ET468" i="1"/>
  <c r="DN468" i="1"/>
  <c r="DA468" i="1"/>
  <c r="CN468" i="1"/>
  <c r="CA468" i="1"/>
  <c r="EF468" i="1"/>
  <c r="DB468" i="1"/>
  <c r="CO468" i="1"/>
  <c r="CB468" i="1"/>
  <c r="BB468" i="1"/>
  <c r="AO468" i="1"/>
  <c r="BN468" i="1"/>
  <c r="AN468" i="1"/>
  <c r="BO468" i="1"/>
  <c r="BA468" i="1"/>
  <c r="HF452" i="1"/>
  <c r="GS452" i="1"/>
  <c r="HG452" i="1"/>
  <c r="GT452" i="1"/>
  <c r="GF452" i="1"/>
  <c r="GG452" i="1"/>
  <c r="FT452" i="1"/>
  <c r="FS452" i="1"/>
  <c r="FF452" i="1"/>
  <c r="ES452" i="1"/>
  <c r="EG452" i="1"/>
  <c r="DO452" i="1"/>
  <c r="FG452" i="1"/>
  <c r="ET452" i="1"/>
  <c r="DN452" i="1"/>
  <c r="DA452" i="1"/>
  <c r="CN452" i="1"/>
  <c r="CA452" i="1"/>
  <c r="EF452" i="1"/>
  <c r="DB452" i="1"/>
  <c r="CO452" i="1"/>
  <c r="CB452" i="1"/>
  <c r="BB452" i="1"/>
  <c r="AO452" i="1"/>
  <c r="BN452" i="1"/>
  <c r="BO452" i="1"/>
  <c r="AN452" i="1"/>
  <c r="BA452" i="1"/>
  <c r="GH438" i="1"/>
  <c r="HF438" i="1"/>
  <c r="HG438" i="1"/>
  <c r="GS438" i="1"/>
  <c r="GT438" i="1"/>
  <c r="GF438" i="1"/>
  <c r="GG438" i="1"/>
  <c r="FT438" i="1"/>
  <c r="FS438" i="1"/>
  <c r="FF438" i="1"/>
  <c r="ES438" i="1"/>
  <c r="ET438" i="1"/>
  <c r="EG438" i="1"/>
  <c r="DO438" i="1"/>
  <c r="DA438" i="1"/>
  <c r="DB438" i="1"/>
  <c r="CN438" i="1"/>
  <c r="CA438" i="1"/>
  <c r="FG438" i="1"/>
  <c r="DN438" i="1"/>
  <c r="CO438" i="1"/>
  <c r="BN438" i="1"/>
  <c r="AO438" i="1"/>
  <c r="BO438" i="1"/>
  <c r="BB438" i="1"/>
  <c r="EF438" i="1"/>
  <c r="AN438" i="1"/>
  <c r="CB438" i="1"/>
  <c r="BA438" i="1"/>
  <c r="HF424" i="1"/>
  <c r="GS424" i="1"/>
  <c r="GT424" i="1"/>
  <c r="HG424" i="1"/>
  <c r="GF424" i="1"/>
  <c r="GG424" i="1"/>
  <c r="FT424" i="1"/>
  <c r="FS424" i="1"/>
  <c r="FF424" i="1"/>
  <c r="ES424" i="1"/>
  <c r="FG424" i="1"/>
  <c r="EG424" i="1"/>
  <c r="DO424" i="1"/>
  <c r="ET424" i="1"/>
  <c r="EF424" i="1"/>
  <c r="DN424" i="1"/>
  <c r="DB424" i="1"/>
  <c r="CN424" i="1"/>
  <c r="CA424" i="1"/>
  <c r="CO424" i="1"/>
  <c r="BN424" i="1"/>
  <c r="CB424" i="1"/>
  <c r="BO424" i="1"/>
  <c r="AO424" i="1"/>
  <c r="BA424" i="1"/>
  <c r="DA424" i="1"/>
  <c r="BB424" i="1"/>
  <c r="AN424" i="1"/>
  <c r="HF408" i="1"/>
  <c r="GS408" i="1"/>
  <c r="GT408" i="1"/>
  <c r="GF408" i="1"/>
  <c r="GG408" i="1"/>
  <c r="FT408" i="1"/>
  <c r="HG408" i="1"/>
  <c r="FS408" i="1"/>
  <c r="FF408" i="1"/>
  <c r="ES408" i="1"/>
  <c r="FG408" i="1"/>
  <c r="EG408" i="1"/>
  <c r="DO408" i="1"/>
  <c r="ET408" i="1"/>
  <c r="EF408" i="1"/>
  <c r="DN408" i="1"/>
  <c r="DB408" i="1"/>
  <c r="CN408" i="1"/>
  <c r="CA408" i="1"/>
  <c r="CO408" i="1"/>
  <c r="BN408" i="1"/>
  <c r="DA408" i="1"/>
  <c r="CB408" i="1"/>
  <c r="BO408" i="1"/>
  <c r="AO408" i="1"/>
  <c r="BA408" i="1"/>
  <c r="BB408" i="1"/>
  <c r="AN408" i="1"/>
  <c r="HG85" i="1"/>
  <c r="HF85" i="1"/>
  <c r="GS85" i="1"/>
  <c r="GF85" i="1"/>
  <c r="GG85" i="1"/>
  <c r="FT85" i="1"/>
  <c r="FG85" i="1"/>
  <c r="ES85" i="1"/>
  <c r="EG85" i="1"/>
  <c r="EF85" i="1"/>
  <c r="DN85" i="1"/>
  <c r="CN85" i="1"/>
  <c r="FF85" i="1"/>
  <c r="DO85" i="1"/>
  <c r="BO85" i="1"/>
  <c r="BB85" i="1"/>
  <c r="CO85" i="1"/>
  <c r="CA85" i="1"/>
  <c r="BN85" i="1"/>
  <c r="BA85" i="1"/>
  <c r="AO85" i="1"/>
  <c r="HG370" i="1"/>
  <c r="GS370" i="1"/>
  <c r="GF370" i="1"/>
  <c r="HF370" i="1"/>
  <c r="GT370" i="1"/>
  <c r="GG370" i="1"/>
  <c r="FT370" i="1"/>
  <c r="FS370" i="1"/>
  <c r="FF370" i="1"/>
  <c r="ES370" i="1"/>
  <c r="ET370" i="1"/>
  <c r="EG370" i="1"/>
  <c r="DO370" i="1"/>
  <c r="FG370" i="1"/>
  <c r="EF370" i="1"/>
  <c r="CN370" i="1"/>
  <c r="CA370" i="1"/>
  <c r="DN370" i="1"/>
  <c r="DA370" i="1"/>
  <c r="CO370" i="1"/>
  <c r="BO370" i="1"/>
  <c r="BA370" i="1"/>
  <c r="AO370" i="1"/>
  <c r="BB370" i="1"/>
  <c r="CB370" i="1"/>
  <c r="BN370" i="1"/>
  <c r="AN370" i="1"/>
  <c r="DB370" i="1"/>
  <c r="HF380" i="1"/>
  <c r="GS380" i="1"/>
  <c r="GF380" i="1"/>
  <c r="GT380" i="1"/>
  <c r="GG380" i="1"/>
  <c r="HG380" i="1"/>
  <c r="FT380" i="1"/>
  <c r="FS380" i="1"/>
  <c r="FF380" i="1"/>
  <c r="ES380" i="1"/>
  <c r="EG380" i="1"/>
  <c r="DO380" i="1"/>
  <c r="FG380" i="1"/>
  <c r="ET380" i="1"/>
  <c r="DN380" i="1"/>
  <c r="DA380" i="1"/>
  <c r="CN380" i="1"/>
  <c r="CA380" i="1"/>
  <c r="EF380" i="1"/>
  <c r="DB380" i="1"/>
  <c r="CO380" i="1"/>
  <c r="CB380" i="1"/>
  <c r="BB380" i="1"/>
  <c r="AO380" i="1"/>
  <c r="BN380" i="1"/>
  <c r="BA380" i="1"/>
  <c r="AN380" i="1"/>
  <c r="BO380" i="1"/>
  <c r="HF84" i="1"/>
  <c r="HG84" i="1"/>
  <c r="GS84" i="1"/>
  <c r="GT84" i="1"/>
  <c r="GF84" i="1"/>
  <c r="GG84" i="1"/>
  <c r="FS84" i="1"/>
  <c r="FG84" i="1"/>
  <c r="FT84" i="1"/>
  <c r="FF84" i="1"/>
  <c r="ES84" i="1"/>
  <c r="ET84" i="1"/>
  <c r="DO84" i="1"/>
  <c r="EF84" i="1"/>
  <c r="DN84" i="1"/>
  <c r="CO84" i="1"/>
  <c r="EG84" i="1"/>
  <c r="DA84" i="1"/>
  <c r="CA84" i="1"/>
  <c r="BN84" i="1"/>
  <c r="DB84" i="1"/>
  <c r="BA84" i="1"/>
  <c r="CB84" i="1"/>
  <c r="BO84" i="1"/>
  <c r="BB84" i="1"/>
  <c r="AO84" i="1"/>
  <c r="AN84" i="1"/>
  <c r="CN84" i="1"/>
  <c r="GT81" i="1"/>
  <c r="GS81" i="1"/>
  <c r="FS81" i="1"/>
  <c r="ES81" i="1"/>
  <c r="EG81" i="1"/>
  <c r="FG81" i="1"/>
  <c r="DA81" i="1"/>
  <c r="CN81" i="1"/>
  <c r="CB81" i="1"/>
  <c r="BO81" i="1"/>
  <c r="BA81" i="1"/>
  <c r="CO81" i="1"/>
  <c r="AO81" i="1"/>
  <c r="AN81" i="1"/>
  <c r="HG117" i="1"/>
  <c r="HF117" i="1"/>
  <c r="GS117" i="1"/>
  <c r="GF117" i="1"/>
  <c r="GG117" i="1"/>
  <c r="FT117" i="1"/>
  <c r="FF117" i="1"/>
  <c r="ES117" i="1"/>
  <c r="ET117" i="1"/>
  <c r="EG117" i="1"/>
  <c r="EF117" i="1"/>
  <c r="DA117" i="1"/>
  <c r="CN117" i="1"/>
  <c r="CB117" i="1"/>
  <c r="BB117" i="1"/>
  <c r="DO117" i="1"/>
  <c r="CO117" i="1"/>
  <c r="BN117" i="1"/>
  <c r="CA117" i="1"/>
  <c r="BA117" i="1"/>
  <c r="AO117" i="1"/>
  <c r="HG338" i="1"/>
  <c r="HF338" i="1"/>
  <c r="GS338" i="1"/>
  <c r="GF338" i="1"/>
  <c r="GT338" i="1"/>
  <c r="GG338" i="1"/>
  <c r="FT338" i="1"/>
  <c r="FS338" i="1"/>
  <c r="FF338" i="1"/>
  <c r="ES338" i="1"/>
  <c r="ET338" i="1"/>
  <c r="EG338" i="1"/>
  <c r="DO338" i="1"/>
  <c r="FG338" i="1"/>
  <c r="EF338" i="1"/>
  <c r="CN338" i="1"/>
  <c r="CA338" i="1"/>
  <c r="DN338" i="1"/>
  <c r="DA338" i="1"/>
  <c r="CO338" i="1"/>
  <c r="BO338" i="1"/>
  <c r="BA338" i="1"/>
  <c r="AO338" i="1"/>
  <c r="BB338" i="1"/>
  <c r="DB338" i="1"/>
  <c r="CB338" i="1"/>
  <c r="BN338" i="1"/>
  <c r="AN338" i="1"/>
  <c r="HG366" i="1"/>
  <c r="HF366" i="1"/>
  <c r="GS366" i="1"/>
  <c r="GF366" i="1"/>
  <c r="GT366" i="1"/>
  <c r="GG366" i="1"/>
  <c r="FT366" i="1"/>
  <c r="FS366" i="1"/>
  <c r="FF366" i="1"/>
  <c r="ES366" i="1"/>
  <c r="ET366" i="1"/>
  <c r="EG366" i="1"/>
  <c r="DO366" i="1"/>
  <c r="DA366" i="1"/>
  <c r="FG366" i="1"/>
  <c r="DB366" i="1"/>
  <c r="CN366" i="1"/>
  <c r="CA366" i="1"/>
  <c r="DN366" i="1"/>
  <c r="CO366" i="1"/>
  <c r="BN366" i="1"/>
  <c r="AO366" i="1"/>
  <c r="EF366" i="1"/>
  <c r="BO366" i="1"/>
  <c r="CB366" i="1"/>
  <c r="BA366" i="1"/>
  <c r="BB366" i="1"/>
  <c r="AN366" i="1"/>
  <c r="HF390" i="1"/>
  <c r="HG390" i="1"/>
  <c r="GS390" i="1"/>
  <c r="GF390" i="1"/>
  <c r="GT390" i="1"/>
  <c r="GG390" i="1"/>
  <c r="FT390" i="1"/>
  <c r="FS390" i="1"/>
  <c r="FF390" i="1"/>
  <c r="ES390" i="1"/>
  <c r="ET390" i="1"/>
  <c r="EG390" i="1"/>
  <c r="DO390" i="1"/>
  <c r="FG390" i="1"/>
  <c r="DA390" i="1"/>
  <c r="DB390" i="1"/>
  <c r="CN390" i="1"/>
  <c r="CA390" i="1"/>
  <c r="DN390" i="1"/>
  <c r="CO390" i="1"/>
  <c r="EF390" i="1"/>
  <c r="BN390" i="1"/>
  <c r="AO390" i="1"/>
  <c r="BO390" i="1"/>
  <c r="BB390" i="1"/>
  <c r="BA390" i="1"/>
  <c r="CB390" i="1"/>
  <c r="AN390" i="1"/>
  <c r="HF399" i="1"/>
  <c r="HG399" i="1"/>
  <c r="GG399" i="1"/>
  <c r="GS399" i="1"/>
  <c r="GT399" i="1"/>
  <c r="FS399" i="1"/>
  <c r="GF399" i="1"/>
  <c r="FF399" i="1"/>
  <c r="FG399" i="1"/>
  <c r="ET399" i="1"/>
  <c r="ES399" i="1"/>
  <c r="EF399" i="1"/>
  <c r="DN399" i="1"/>
  <c r="DA399" i="1"/>
  <c r="FT399" i="1"/>
  <c r="EG399" i="1"/>
  <c r="CO399" i="1"/>
  <c r="CB399" i="1"/>
  <c r="BO399" i="1"/>
  <c r="BB399" i="1"/>
  <c r="DB399" i="1"/>
  <c r="CA399" i="1"/>
  <c r="BA399" i="1"/>
  <c r="CN399" i="1"/>
  <c r="BN399" i="1"/>
  <c r="AN399" i="1"/>
  <c r="AO399" i="1"/>
  <c r="DO399" i="1"/>
  <c r="HF376" i="1"/>
  <c r="GS376" i="1"/>
  <c r="GF376" i="1"/>
  <c r="GT376" i="1"/>
  <c r="GG376" i="1"/>
  <c r="HG376" i="1"/>
  <c r="FT376" i="1"/>
  <c r="FS376" i="1"/>
  <c r="FF376" i="1"/>
  <c r="ES376" i="1"/>
  <c r="FG376" i="1"/>
  <c r="EG376" i="1"/>
  <c r="DO376" i="1"/>
  <c r="ET376" i="1"/>
  <c r="EF376" i="1"/>
  <c r="DN376" i="1"/>
  <c r="DB376" i="1"/>
  <c r="CN376" i="1"/>
  <c r="CA376" i="1"/>
  <c r="CO376" i="1"/>
  <c r="BN376" i="1"/>
  <c r="DA376" i="1"/>
  <c r="CB376" i="1"/>
  <c r="BO376" i="1"/>
  <c r="AO376" i="1"/>
  <c r="BA376" i="1"/>
  <c r="BB376" i="1"/>
  <c r="AN376" i="1"/>
  <c r="HF269" i="1"/>
  <c r="HG269" i="1"/>
  <c r="GT269" i="1"/>
  <c r="GF269" i="1"/>
  <c r="GS269" i="1"/>
  <c r="GG269" i="1"/>
  <c r="FS269" i="1"/>
  <c r="FF269" i="1"/>
  <c r="FT269" i="1"/>
  <c r="FG269" i="1"/>
  <c r="ET269" i="1"/>
  <c r="EF269" i="1"/>
  <c r="DN269" i="1"/>
  <c r="DA269" i="1"/>
  <c r="EG269" i="1"/>
  <c r="CO269" i="1"/>
  <c r="CB269" i="1"/>
  <c r="BO269" i="1"/>
  <c r="BB269" i="1"/>
  <c r="DO269" i="1"/>
  <c r="ES269" i="1"/>
  <c r="BN269" i="1"/>
  <c r="DB269" i="1"/>
  <c r="CN269" i="1"/>
  <c r="CA269" i="1"/>
  <c r="BA269" i="1"/>
  <c r="AN269" i="1"/>
  <c r="AO269" i="1"/>
  <c r="HF365" i="1"/>
  <c r="HG365" i="1"/>
  <c r="GS365" i="1"/>
  <c r="GF365" i="1"/>
  <c r="GT365" i="1"/>
  <c r="GG365" i="1"/>
  <c r="FS365" i="1"/>
  <c r="FF365" i="1"/>
  <c r="FT365" i="1"/>
  <c r="FG365" i="1"/>
  <c r="ET365" i="1"/>
  <c r="EF365" i="1"/>
  <c r="DN365" i="1"/>
  <c r="DA365" i="1"/>
  <c r="EG365" i="1"/>
  <c r="CO365" i="1"/>
  <c r="CB365" i="1"/>
  <c r="BO365" i="1"/>
  <c r="BB365" i="1"/>
  <c r="DO365" i="1"/>
  <c r="BN365" i="1"/>
  <c r="DB365" i="1"/>
  <c r="ES365" i="1"/>
  <c r="CN365" i="1"/>
  <c r="CA365" i="1"/>
  <c r="BA365" i="1"/>
  <c r="AN365" i="1"/>
  <c r="AO365" i="1"/>
  <c r="HF504" i="1"/>
  <c r="GS504" i="1"/>
  <c r="GT504" i="1"/>
  <c r="GF504" i="1"/>
  <c r="GG504" i="1"/>
  <c r="HG504" i="1"/>
  <c r="FT504" i="1"/>
  <c r="FS504" i="1"/>
  <c r="FF504" i="1"/>
  <c r="ES504" i="1"/>
  <c r="FG504" i="1"/>
  <c r="EG504" i="1"/>
  <c r="DO504" i="1"/>
  <c r="ET504" i="1"/>
  <c r="EF504" i="1"/>
  <c r="DN504" i="1"/>
  <c r="DB504" i="1"/>
  <c r="CN504" i="1"/>
  <c r="CA504" i="1"/>
  <c r="BN504" i="1"/>
  <c r="DA504" i="1"/>
  <c r="CO504" i="1"/>
  <c r="CB504" i="1"/>
  <c r="BO504" i="1"/>
  <c r="BB504" i="1"/>
  <c r="AO504" i="1"/>
  <c r="BA504" i="1"/>
  <c r="AN504" i="1"/>
  <c r="HF488" i="1"/>
  <c r="GS488" i="1"/>
  <c r="GT488" i="1"/>
  <c r="HG488" i="1"/>
  <c r="GF488" i="1"/>
  <c r="GG488" i="1"/>
  <c r="FT488" i="1"/>
  <c r="FS488" i="1"/>
  <c r="FF488" i="1"/>
  <c r="ES488" i="1"/>
  <c r="FG488" i="1"/>
  <c r="EG488" i="1"/>
  <c r="DO488" i="1"/>
  <c r="ET488" i="1"/>
  <c r="EF488" i="1"/>
  <c r="DN488" i="1"/>
  <c r="DB488" i="1"/>
  <c r="CN488" i="1"/>
  <c r="CA488" i="1"/>
  <c r="CO488" i="1"/>
  <c r="BN488" i="1"/>
  <c r="CB488" i="1"/>
  <c r="BO488" i="1"/>
  <c r="BB488" i="1"/>
  <c r="AO488" i="1"/>
  <c r="DA488" i="1"/>
  <c r="BA488" i="1"/>
  <c r="AN488" i="1"/>
  <c r="EY470" i="1"/>
  <c r="HF470" i="1"/>
  <c r="HG470" i="1"/>
  <c r="GS470" i="1"/>
  <c r="GT470" i="1"/>
  <c r="GF470" i="1"/>
  <c r="GG470" i="1"/>
  <c r="FT470" i="1"/>
  <c r="FS470" i="1"/>
  <c r="FF470" i="1"/>
  <c r="ES470" i="1"/>
  <c r="ET470" i="1"/>
  <c r="EG470" i="1"/>
  <c r="DO470" i="1"/>
  <c r="DA470" i="1"/>
  <c r="DB470" i="1"/>
  <c r="CN470" i="1"/>
  <c r="CA470" i="1"/>
  <c r="FG470" i="1"/>
  <c r="DN470" i="1"/>
  <c r="CO470" i="1"/>
  <c r="BN470" i="1"/>
  <c r="BB470" i="1"/>
  <c r="AO470" i="1"/>
  <c r="BO470" i="1"/>
  <c r="EF470" i="1"/>
  <c r="BA470" i="1"/>
  <c r="CB470" i="1"/>
  <c r="AN470" i="1"/>
  <c r="HF454" i="1"/>
  <c r="HG454" i="1"/>
  <c r="GS454" i="1"/>
  <c r="GT454" i="1"/>
  <c r="GF454" i="1"/>
  <c r="GG454" i="1"/>
  <c r="FT454" i="1"/>
  <c r="FS454" i="1"/>
  <c r="FF454" i="1"/>
  <c r="ES454" i="1"/>
  <c r="ET454" i="1"/>
  <c r="EG454" i="1"/>
  <c r="DO454" i="1"/>
  <c r="FG454" i="1"/>
  <c r="DA454" i="1"/>
  <c r="DB454" i="1"/>
  <c r="CN454" i="1"/>
  <c r="CA454" i="1"/>
  <c r="DN454" i="1"/>
  <c r="CO454" i="1"/>
  <c r="EF454" i="1"/>
  <c r="BN454" i="1"/>
  <c r="AO454" i="1"/>
  <c r="BO454" i="1"/>
  <c r="BB454" i="1"/>
  <c r="BA454" i="1"/>
  <c r="AN454" i="1"/>
  <c r="CB454" i="1"/>
  <c r="HF436" i="1"/>
  <c r="GS436" i="1"/>
  <c r="HG436" i="1"/>
  <c r="GT436" i="1"/>
  <c r="GF436" i="1"/>
  <c r="GG436" i="1"/>
  <c r="FT436" i="1"/>
  <c r="FS436" i="1"/>
  <c r="FF436" i="1"/>
  <c r="ES436" i="1"/>
  <c r="EG436" i="1"/>
  <c r="DO436" i="1"/>
  <c r="FG436" i="1"/>
  <c r="ET436" i="1"/>
  <c r="DN436" i="1"/>
  <c r="DA436" i="1"/>
  <c r="CN436" i="1"/>
  <c r="CA436" i="1"/>
  <c r="EF436" i="1"/>
  <c r="DB436" i="1"/>
  <c r="CO436" i="1"/>
  <c r="CB436" i="1"/>
  <c r="BB436" i="1"/>
  <c r="AO436" i="1"/>
  <c r="BN436" i="1"/>
  <c r="AN436" i="1"/>
  <c r="BO436" i="1"/>
  <c r="BA436" i="1"/>
  <c r="HF418" i="1"/>
  <c r="HG418" i="1"/>
  <c r="GS418" i="1"/>
  <c r="GT418" i="1"/>
  <c r="GF418" i="1"/>
  <c r="GG418" i="1"/>
  <c r="FT418" i="1"/>
  <c r="FS418" i="1"/>
  <c r="FF418" i="1"/>
  <c r="ES418" i="1"/>
  <c r="ET418" i="1"/>
  <c r="EG418" i="1"/>
  <c r="DO418" i="1"/>
  <c r="FG418" i="1"/>
  <c r="EF418" i="1"/>
  <c r="CN418" i="1"/>
  <c r="CA418" i="1"/>
  <c r="DN418" i="1"/>
  <c r="DA418" i="1"/>
  <c r="CO418" i="1"/>
  <c r="BO418" i="1"/>
  <c r="DB418" i="1"/>
  <c r="BA418" i="1"/>
  <c r="AO418" i="1"/>
  <c r="BB418" i="1"/>
  <c r="CB418" i="1"/>
  <c r="AN418" i="1"/>
  <c r="BN418" i="1"/>
  <c r="HF503" i="1"/>
  <c r="HG503" i="1"/>
  <c r="GS503" i="1"/>
  <c r="GT503" i="1"/>
  <c r="GF503" i="1"/>
  <c r="FS503" i="1"/>
  <c r="FF503" i="1"/>
  <c r="FG503" i="1"/>
  <c r="ET503" i="1"/>
  <c r="GG503" i="1"/>
  <c r="FT503" i="1"/>
  <c r="ES503" i="1"/>
  <c r="EF503" i="1"/>
  <c r="DN503" i="1"/>
  <c r="DA503" i="1"/>
  <c r="EG503" i="1"/>
  <c r="CO503" i="1"/>
  <c r="CB503" i="1"/>
  <c r="BO503" i="1"/>
  <c r="DB503" i="1"/>
  <c r="CN503" i="1"/>
  <c r="CA503" i="1"/>
  <c r="DO503" i="1"/>
  <c r="BA503" i="1"/>
  <c r="AN503" i="1"/>
  <c r="BB503" i="1"/>
  <c r="AO503" i="1"/>
  <c r="BN503" i="1"/>
  <c r="HF487" i="1"/>
  <c r="HG487" i="1"/>
  <c r="GS487" i="1"/>
  <c r="GT487" i="1"/>
  <c r="GF487" i="1"/>
  <c r="FS487" i="1"/>
  <c r="FF487" i="1"/>
  <c r="FG487" i="1"/>
  <c r="ET487" i="1"/>
  <c r="GG487" i="1"/>
  <c r="FT487" i="1"/>
  <c r="ES487" i="1"/>
  <c r="EF487" i="1"/>
  <c r="DN487" i="1"/>
  <c r="DA487" i="1"/>
  <c r="EG487" i="1"/>
  <c r="CO487" i="1"/>
  <c r="CB487" i="1"/>
  <c r="BO487" i="1"/>
  <c r="DB487" i="1"/>
  <c r="CA487" i="1"/>
  <c r="DO487" i="1"/>
  <c r="BA487" i="1"/>
  <c r="AN487" i="1"/>
  <c r="BN487" i="1"/>
  <c r="BB487" i="1"/>
  <c r="AO487" i="1"/>
  <c r="CN487" i="1"/>
  <c r="HF469" i="1"/>
  <c r="HG469" i="1"/>
  <c r="GS469" i="1"/>
  <c r="GT469" i="1"/>
  <c r="GF469" i="1"/>
  <c r="GG469" i="1"/>
  <c r="FS469" i="1"/>
  <c r="FF469" i="1"/>
  <c r="FT469" i="1"/>
  <c r="FG469" i="1"/>
  <c r="ET469" i="1"/>
  <c r="EF469" i="1"/>
  <c r="DN469" i="1"/>
  <c r="DA469" i="1"/>
  <c r="EG469" i="1"/>
  <c r="CO469" i="1"/>
  <c r="CB469" i="1"/>
  <c r="BO469" i="1"/>
  <c r="ES469" i="1"/>
  <c r="DO469" i="1"/>
  <c r="DB469" i="1"/>
  <c r="BN469" i="1"/>
  <c r="CN469" i="1"/>
  <c r="CA469" i="1"/>
  <c r="BA469" i="1"/>
  <c r="AN469" i="1"/>
  <c r="AO469" i="1"/>
  <c r="BB469" i="1"/>
  <c r="HF455" i="1"/>
  <c r="HG455" i="1"/>
  <c r="GS455" i="1"/>
  <c r="GT455" i="1"/>
  <c r="GF455" i="1"/>
  <c r="FS455" i="1"/>
  <c r="FF455" i="1"/>
  <c r="FG455" i="1"/>
  <c r="ET455" i="1"/>
  <c r="GG455" i="1"/>
  <c r="FT455" i="1"/>
  <c r="ES455" i="1"/>
  <c r="EF455" i="1"/>
  <c r="DN455" i="1"/>
  <c r="DA455" i="1"/>
  <c r="EG455" i="1"/>
  <c r="CO455" i="1"/>
  <c r="CB455" i="1"/>
  <c r="BO455" i="1"/>
  <c r="BB455" i="1"/>
  <c r="DB455" i="1"/>
  <c r="CA455" i="1"/>
  <c r="DO455" i="1"/>
  <c r="BA455" i="1"/>
  <c r="AN455" i="1"/>
  <c r="BN455" i="1"/>
  <c r="AO455" i="1"/>
  <c r="CN455" i="1"/>
  <c r="HF439" i="1"/>
  <c r="HG439" i="1"/>
  <c r="GS439" i="1"/>
  <c r="GT439" i="1"/>
  <c r="GF439" i="1"/>
  <c r="FS439" i="1"/>
  <c r="FF439" i="1"/>
  <c r="FG439" i="1"/>
  <c r="ET439" i="1"/>
  <c r="GG439" i="1"/>
  <c r="FT439" i="1"/>
  <c r="ES439" i="1"/>
  <c r="EF439" i="1"/>
  <c r="DN439" i="1"/>
  <c r="DA439" i="1"/>
  <c r="EG439" i="1"/>
  <c r="CO439" i="1"/>
  <c r="CB439" i="1"/>
  <c r="BO439" i="1"/>
  <c r="BB439" i="1"/>
  <c r="DB439" i="1"/>
  <c r="CA439" i="1"/>
  <c r="DO439" i="1"/>
  <c r="BA439" i="1"/>
  <c r="AN439" i="1"/>
  <c r="CN439" i="1"/>
  <c r="AO439" i="1"/>
  <c r="BN439" i="1"/>
  <c r="HF423" i="1"/>
  <c r="HG423" i="1"/>
  <c r="GS423" i="1"/>
  <c r="GT423" i="1"/>
  <c r="GF423" i="1"/>
  <c r="FS423" i="1"/>
  <c r="FF423" i="1"/>
  <c r="FG423" i="1"/>
  <c r="ET423" i="1"/>
  <c r="GG423" i="1"/>
  <c r="FT423" i="1"/>
  <c r="ES423" i="1"/>
  <c r="EF423" i="1"/>
  <c r="DN423" i="1"/>
  <c r="DA423" i="1"/>
  <c r="EG423" i="1"/>
  <c r="CO423" i="1"/>
  <c r="CB423" i="1"/>
  <c r="BO423" i="1"/>
  <c r="BB423" i="1"/>
  <c r="DB423" i="1"/>
  <c r="CA423" i="1"/>
  <c r="DO423" i="1"/>
  <c r="BA423" i="1"/>
  <c r="AN423" i="1"/>
  <c r="BN423" i="1"/>
  <c r="AO423" i="1"/>
  <c r="CN423" i="1"/>
  <c r="HF407" i="1"/>
  <c r="HG407" i="1"/>
  <c r="GS407" i="1"/>
  <c r="GT407" i="1"/>
  <c r="GF407" i="1"/>
  <c r="FS407" i="1"/>
  <c r="FF407" i="1"/>
  <c r="FG407" i="1"/>
  <c r="ET407" i="1"/>
  <c r="GG407" i="1"/>
  <c r="FT407" i="1"/>
  <c r="ES407" i="1"/>
  <c r="EF407" i="1"/>
  <c r="DN407" i="1"/>
  <c r="DA407" i="1"/>
  <c r="EG407" i="1"/>
  <c r="CO407" i="1"/>
  <c r="CB407" i="1"/>
  <c r="BO407" i="1"/>
  <c r="BB407" i="1"/>
  <c r="DB407" i="1"/>
  <c r="CA407" i="1"/>
  <c r="DO407" i="1"/>
  <c r="BA407" i="1"/>
  <c r="AN407" i="1"/>
  <c r="CN407" i="1"/>
  <c r="AO407" i="1"/>
  <c r="BN407" i="1"/>
  <c r="HF497" i="1"/>
  <c r="HG497" i="1"/>
  <c r="GS497" i="1"/>
  <c r="GT497" i="1"/>
  <c r="GF497" i="1"/>
  <c r="GG497" i="1"/>
  <c r="FS497" i="1"/>
  <c r="FF497" i="1"/>
  <c r="FT497" i="1"/>
  <c r="FG497" i="1"/>
  <c r="ET497" i="1"/>
  <c r="EF497" i="1"/>
  <c r="DN497" i="1"/>
  <c r="DA497" i="1"/>
  <c r="EG497" i="1"/>
  <c r="ES497" i="1"/>
  <c r="CO497" i="1"/>
  <c r="CB497" i="1"/>
  <c r="BO497" i="1"/>
  <c r="DO497" i="1"/>
  <c r="DB497" i="1"/>
  <c r="CN497" i="1"/>
  <c r="CA497" i="1"/>
  <c r="BN497" i="1"/>
  <c r="BA497" i="1"/>
  <c r="AO497" i="1"/>
  <c r="BB497" i="1"/>
  <c r="AN497" i="1"/>
  <c r="HF481" i="1"/>
  <c r="HG481" i="1"/>
  <c r="GS481" i="1"/>
  <c r="GT481" i="1"/>
  <c r="GF481" i="1"/>
  <c r="GG481" i="1"/>
  <c r="FS481" i="1"/>
  <c r="FF481" i="1"/>
  <c r="FT481" i="1"/>
  <c r="FG481" i="1"/>
  <c r="ET481" i="1"/>
  <c r="EF481" i="1"/>
  <c r="DN481" i="1"/>
  <c r="DA481" i="1"/>
  <c r="EG481" i="1"/>
  <c r="ES481" i="1"/>
  <c r="CO481" i="1"/>
  <c r="CB481" i="1"/>
  <c r="BO481" i="1"/>
  <c r="DO481" i="1"/>
  <c r="DB481" i="1"/>
  <c r="CN481" i="1"/>
  <c r="CA481" i="1"/>
  <c r="BN481" i="1"/>
  <c r="BA481" i="1"/>
  <c r="AO481" i="1"/>
  <c r="BB481" i="1"/>
  <c r="AN481" i="1"/>
  <c r="HF467" i="1"/>
  <c r="HG467" i="1"/>
  <c r="GS467" i="1"/>
  <c r="GF467" i="1"/>
  <c r="FS467" i="1"/>
  <c r="FF467" i="1"/>
  <c r="GG467" i="1"/>
  <c r="FG467" i="1"/>
  <c r="ET467" i="1"/>
  <c r="GT467" i="1"/>
  <c r="ES467" i="1"/>
  <c r="EF467" i="1"/>
  <c r="DN467" i="1"/>
  <c r="DA467" i="1"/>
  <c r="EG467" i="1"/>
  <c r="DB467" i="1"/>
  <c r="CO467" i="1"/>
  <c r="CB467" i="1"/>
  <c r="BO467" i="1"/>
  <c r="BB467" i="1"/>
  <c r="FT467" i="1"/>
  <c r="DO467" i="1"/>
  <c r="CA467" i="1"/>
  <c r="CN467" i="1"/>
  <c r="BN467" i="1"/>
  <c r="BA467" i="1"/>
  <c r="AO467" i="1"/>
  <c r="AN467" i="1"/>
  <c r="HF449" i="1"/>
  <c r="HG449" i="1"/>
  <c r="GS449" i="1"/>
  <c r="GT449" i="1"/>
  <c r="GF449" i="1"/>
  <c r="GG449" i="1"/>
  <c r="FS449" i="1"/>
  <c r="FF449" i="1"/>
  <c r="FT449" i="1"/>
  <c r="FG449" i="1"/>
  <c r="ET449" i="1"/>
  <c r="EF449" i="1"/>
  <c r="DN449" i="1"/>
  <c r="DA449" i="1"/>
  <c r="EG449" i="1"/>
  <c r="ES449" i="1"/>
  <c r="CO449" i="1"/>
  <c r="CB449" i="1"/>
  <c r="BO449" i="1"/>
  <c r="BB449" i="1"/>
  <c r="DO449" i="1"/>
  <c r="DB449" i="1"/>
  <c r="CN449" i="1"/>
  <c r="CA449" i="1"/>
  <c r="BN449" i="1"/>
  <c r="BA449" i="1"/>
  <c r="AO449" i="1"/>
  <c r="AN449" i="1"/>
  <c r="HF433" i="1"/>
  <c r="HG433" i="1"/>
  <c r="GS433" i="1"/>
  <c r="GT433" i="1"/>
  <c r="GF433" i="1"/>
  <c r="GG433" i="1"/>
  <c r="FS433" i="1"/>
  <c r="FF433" i="1"/>
  <c r="FT433" i="1"/>
  <c r="FG433" i="1"/>
  <c r="ET433" i="1"/>
  <c r="EF433" i="1"/>
  <c r="DN433" i="1"/>
  <c r="DA433" i="1"/>
  <c r="EG433" i="1"/>
  <c r="ES433" i="1"/>
  <c r="CO433" i="1"/>
  <c r="CB433" i="1"/>
  <c r="BO433" i="1"/>
  <c r="BB433" i="1"/>
  <c r="DO433" i="1"/>
  <c r="DB433" i="1"/>
  <c r="CN433" i="1"/>
  <c r="CA433" i="1"/>
  <c r="BN433" i="1"/>
  <c r="BA433" i="1"/>
  <c r="AO433" i="1"/>
  <c r="AN433" i="1"/>
  <c r="HF417" i="1"/>
  <c r="HG417" i="1"/>
  <c r="GS417" i="1"/>
  <c r="GT417" i="1"/>
  <c r="GF417" i="1"/>
  <c r="GG417" i="1"/>
  <c r="FS417" i="1"/>
  <c r="FF417" i="1"/>
  <c r="FT417" i="1"/>
  <c r="FG417" i="1"/>
  <c r="ET417" i="1"/>
  <c r="EF417" i="1"/>
  <c r="DN417" i="1"/>
  <c r="DA417" i="1"/>
  <c r="EG417" i="1"/>
  <c r="ES417" i="1"/>
  <c r="CO417" i="1"/>
  <c r="CB417" i="1"/>
  <c r="BO417" i="1"/>
  <c r="BB417" i="1"/>
  <c r="DO417" i="1"/>
  <c r="DB417" i="1"/>
  <c r="CN417" i="1"/>
  <c r="CA417" i="1"/>
  <c r="BN417" i="1"/>
  <c r="BA417" i="1"/>
  <c r="AO417" i="1"/>
  <c r="AN417" i="1"/>
  <c r="HF401" i="1"/>
  <c r="HG401" i="1"/>
  <c r="GS401" i="1"/>
  <c r="GT401" i="1"/>
  <c r="GF401" i="1"/>
  <c r="GG401" i="1"/>
  <c r="FS401" i="1"/>
  <c r="FF401" i="1"/>
  <c r="FT401" i="1"/>
  <c r="FG401" i="1"/>
  <c r="ET401" i="1"/>
  <c r="EF401" i="1"/>
  <c r="DN401" i="1"/>
  <c r="DA401" i="1"/>
  <c r="EG401" i="1"/>
  <c r="ES401" i="1"/>
  <c r="CO401" i="1"/>
  <c r="CB401" i="1"/>
  <c r="BO401" i="1"/>
  <c r="BB401" i="1"/>
  <c r="DO401" i="1"/>
  <c r="DB401" i="1"/>
  <c r="CN401" i="1"/>
  <c r="CA401" i="1"/>
  <c r="BN401" i="1"/>
  <c r="BA401" i="1"/>
  <c r="AO401" i="1"/>
  <c r="AN401" i="1"/>
  <c r="HF494" i="1"/>
  <c r="HG494" i="1"/>
  <c r="GS494" i="1"/>
  <c r="GT494" i="1"/>
  <c r="GF494" i="1"/>
  <c r="GG494" i="1"/>
  <c r="FT494" i="1"/>
  <c r="FS494" i="1"/>
  <c r="FF494" i="1"/>
  <c r="ES494" i="1"/>
  <c r="ET494" i="1"/>
  <c r="EG494" i="1"/>
  <c r="DO494" i="1"/>
  <c r="DA494" i="1"/>
  <c r="FG494" i="1"/>
  <c r="DB494" i="1"/>
  <c r="CN494" i="1"/>
  <c r="CA494" i="1"/>
  <c r="DN494" i="1"/>
  <c r="CO494" i="1"/>
  <c r="BN494" i="1"/>
  <c r="BB494" i="1"/>
  <c r="AO494" i="1"/>
  <c r="EF494" i="1"/>
  <c r="BO494" i="1"/>
  <c r="CB494" i="1"/>
  <c r="BA494" i="1"/>
  <c r="AN494" i="1"/>
  <c r="HF480" i="1"/>
  <c r="HG480" i="1"/>
  <c r="GS480" i="1"/>
  <c r="GT480" i="1"/>
  <c r="GF480" i="1"/>
  <c r="GG480" i="1"/>
  <c r="FT480" i="1"/>
  <c r="FS480" i="1"/>
  <c r="FF480" i="1"/>
  <c r="ES480" i="1"/>
  <c r="FG480" i="1"/>
  <c r="EG480" i="1"/>
  <c r="DO480" i="1"/>
  <c r="ET480" i="1"/>
  <c r="EF480" i="1"/>
  <c r="DN480" i="1"/>
  <c r="DB480" i="1"/>
  <c r="CN480" i="1"/>
  <c r="CA480" i="1"/>
  <c r="CO480" i="1"/>
  <c r="DA480" i="1"/>
  <c r="BN480" i="1"/>
  <c r="CB480" i="1"/>
  <c r="BO480" i="1"/>
  <c r="BB480" i="1"/>
  <c r="AO480" i="1"/>
  <c r="BA480" i="1"/>
  <c r="AN480" i="1"/>
  <c r="HF464" i="1"/>
  <c r="HG464" i="1"/>
  <c r="GS464" i="1"/>
  <c r="GT464" i="1"/>
  <c r="GF464" i="1"/>
  <c r="GG464" i="1"/>
  <c r="FT464" i="1"/>
  <c r="FS464" i="1"/>
  <c r="FF464" i="1"/>
  <c r="ES464" i="1"/>
  <c r="FG464" i="1"/>
  <c r="EG464" i="1"/>
  <c r="DO464" i="1"/>
  <c r="ET464" i="1"/>
  <c r="EF464" i="1"/>
  <c r="DN464" i="1"/>
  <c r="DB464" i="1"/>
  <c r="CN464" i="1"/>
  <c r="CA464" i="1"/>
  <c r="CO464" i="1"/>
  <c r="BN464" i="1"/>
  <c r="CB464" i="1"/>
  <c r="BO464" i="1"/>
  <c r="AO464" i="1"/>
  <c r="DA464" i="1"/>
  <c r="BA464" i="1"/>
  <c r="BB464" i="1"/>
  <c r="AN464" i="1"/>
  <c r="HF448" i="1"/>
  <c r="HG448" i="1"/>
  <c r="GS448" i="1"/>
  <c r="GT448" i="1"/>
  <c r="GF448" i="1"/>
  <c r="GG448" i="1"/>
  <c r="FT448" i="1"/>
  <c r="FS448" i="1"/>
  <c r="FF448" i="1"/>
  <c r="ES448" i="1"/>
  <c r="FG448" i="1"/>
  <c r="EG448" i="1"/>
  <c r="DO448" i="1"/>
  <c r="ET448" i="1"/>
  <c r="EF448" i="1"/>
  <c r="DN448" i="1"/>
  <c r="DB448" i="1"/>
  <c r="CN448" i="1"/>
  <c r="CA448" i="1"/>
  <c r="CO448" i="1"/>
  <c r="DA448" i="1"/>
  <c r="BN448" i="1"/>
  <c r="CB448" i="1"/>
  <c r="BO448" i="1"/>
  <c r="AO448" i="1"/>
  <c r="BA448" i="1"/>
  <c r="AN448" i="1"/>
  <c r="BB448" i="1"/>
  <c r="HF434" i="1"/>
  <c r="HG434" i="1"/>
  <c r="GS434" i="1"/>
  <c r="GT434" i="1"/>
  <c r="GF434" i="1"/>
  <c r="GG434" i="1"/>
  <c r="FT434" i="1"/>
  <c r="FS434" i="1"/>
  <c r="FF434" i="1"/>
  <c r="ES434" i="1"/>
  <c r="ET434" i="1"/>
  <c r="EG434" i="1"/>
  <c r="DO434" i="1"/>
  <c r="FG434" i="1"/>
  <c r="EF434" i="1"/>
  <c r="CN434" i="1"/>
  <c r="CA434" i="1"/>
  <c r="DN434" i="1"/>
  <c r="DA434" i="1"/>
  <c r="CO434" i="1"/>
  <c r="BO434" i="1"/>
  <c r="BA434" i="1"/>
  <c r="AO434" i="1"/>
  <c r="BB434" i="1"/>
  <c r="DB434" i="1"/>
  <c r="CB434" i="1"/>
  <c r="BN434" i="1"/>
  <c r="AN434" i="1"/>
  <c r="HF420" i="1"/>
  <c r="GS420" i="1"/>
  <c r="HG420" i="1"/>
  <c r="GT420" i="1"/>
  <c r="GF420" i="1"/>
  <c r="GG420" i="1"/>
  <c r="FT420" i="1"/>
  <c r="FS420" i="1"/>
  <c r="FF420" i="1"/>
  <c r="ES420" i="1"/>
  <c r="EG420" i="1"/>
  <c r="DO420" i="1"/>
  <c r="FG420" i="1"/>
  <c r="ET420" i="1"/>
  <c r="DN420" i="1"/>
  <c r="DA420" i="1"/>
  <c r="CN420" i="1"/>
  <c r="CA420" i="1"/>
  <c r="EF420" i="1"/>
  <c r="DB420" i="1"/>
  <c r="CO420" i="1"/>
  <c r="CB420" i="1"/>
  <c r="BB420" i="1"/>
  <c r="AO420" i="1"/>
  <c r="BN420" i="1"/>
  <c r="BO420" i="1"/>
  <c r="AN420" i="1"/>
  <c r="BA420" i="1"/>
  <c r="HF406" i="1"/>
  <c r="HG406" i="1"/>
  <c r="GS406" i="1"/>
  <c r="GT406" i="1"/>
  <c r="GF406" i="1"/>
  <c r="GG406" i="1"/>
  <c r="FT406" i="1"/>
  <c r="FS406" i="1"/>
  <c r="FF406" i="1"/>
  <c r="ES406" i="1"/>
  <c r="ET406" i="1"/>
  <c r="EG406" i="1"/>
  <c r="DO406" i="1"/>
  <c r="DA406" i="1"/>
  <c r="DB406" i="1"/>
  <c r="CN406" i="1"/>
  <c r="CA406" i="1"/>
  <c r="FG406" i="1"/>
  <c r="DN406" i="1"/>
  <c r="CO406" i="1"/>
  <c r="BN406" i="1"/>
  <c r="AO406" i="1"/>
  <c r="BO406" i="1"/>
  <c r="BB406" i="1"/>
  <c r="AN406" i="1"/>
  <c r="EF406" i="1"/>
  <c r="CB406" i="1"/>
  <c r="BA406" i="1"/>
  <c r="HF500" i="1"/>
  <c r="GS500" i="1"/>
  <c r="HG500" i="1"/>
  <c r="GT500" i="1"/>
  <c r="GF500" i="1"/>
  <c r="GG500" i="1"/>
  <c r="FT500" i="1"/>
  <c r="FS500" i="1"/>
  <c r="FF500" i="1"/>
  <c r="ES500" i="1"/>
  <c r="EG500" i="1"/>
  <c r="DO500" i="1"/>
  <c r="FG500" i="1"/>
  <c r="ET500" i="1"/>
  <c r="DN500" i="1"/>
  <c r="DA500" i="1"/>
  <c r="CN500" i="1"/>
  <c r="CA500" i="1"/>
  <c r="EF500" i="1"/>
  <c r="DB500" i="1"/>
  <c r="CO500" i="1"/>
  <c r="CB500" i="1"/>
  <c r="BB500" i="1"/>
  <c r="AO500" i="1"/>
  <c r="BN500" i="1"/>
  <c r="AN500" i="1"/>
  <c r="BO500" i="1"/>
  <c r="BA500" i="1"/>
  <c r="HF484" i="1"/>
  <c r="GS484" i="1"/>
  <c r="HG484" i="1"/>
  <c r="GT484" i="1"/>
  <c r="GF484" i="1"/>
  <c r="GG484" i="1"/>
  <c r="FT484" i="1"/>
  <c r="FS484" i="1"/>
  <c r="FF484" i="1"/>
  <c r="ES484" i="1"/>
  <c r="EG484" i="1"/>
  <c r="DO484" i="1"/>
  <c r="FG484" i="1"/>
  <c r="ET484" i="1"/>
  <c r="DN484" i="1"/>
  <c r="DA484" i="1"/>
  <c r="CN484" i="1"/>
  <c r="CA484" i="1"/>
  <c r="EF484" i="1"/>
  <c r="DB484" i="1"/>
  <c r="CO484" i="1"/>
  <c r="CB484" i="1"/>
  <c r="BB484" i="1"/>
  <c r="AO484" i="1"/>
  <c r="BN484" i="1"/>
  <c r="BO484" i="1"/>
  <c r="AN484" i="1"/>
  <c r="BA484" i="1"/>
  <c r="GM466" i="1"/>
  <c r="HF466" i="1"/>
  <c r="HG466" i="1"/>
  <c r="GS466" i="1"/>
  <c r="GT466" i="1"/>
  <c r="GF466" i="1"/>
  <c r="GG466" i="1"/>
  <c r="FT466" i="1"/>
  <c r="FS466" i="1"/>
  <c r="FF466" i="1"/>
  <c r="ES466" i="1"/>
  <c r="ET466" i="1"/>
  <c r="EG466" i="1"/>
  <c r="DO466" i="1"/>
  <c r="FG466" i="1"/>
  <c r="EF466" i="1"/>
  <c r="CN466" i="1"/>
  <c r="CA466" i="1"/>
  <c r="DN466" i="1"/>
  <c r="DA466" i="1"/>
  <c r="CO466" i="1"/>
  <c r="BO466" i="1"/>
  <c r="BA466" i="1"/>
  <c r="AO466" i="1"/>
  <c r="BB466" i="1"/>
  <c r="DB466" i="1"/>
  <c r="CB466" i="1"/>
  <c r="BN466" i="1"/>
  <c r="AN466" i="1"/>
  <c r="EA450" i="1"/>
  <c r="HF450" i="1"/>
  <c r="HG450" i="1"/>
  <c r="GS450" i="1"/>
  <c r="GT450" i="1"/>
  <c r="GF450" i="1"/>
  <c r="GG450" i="1"/>
  <c r="FT450" i="1"/>
  <c r="FS450" i="1"/>
  <c r="FF450" i="1"/>
  <c r="ES450" i="1"/>
  <c r="ET450" i="1"/>
  <c r="EG450" i="1"/>
  <c r="DO450" i="1"/>
  <c r="FG450" i="1"/>
  <c r="EF450" i="1"/>
  <c r="CN450" i="1"/>
  <c r="CA450" i="1"/>
  <c r="DN450" i="1"/>
  <c r="DA450" i="1"/>
  <c r="CO450" i="1"/>
  <c r="BO450" i="1"/>
  <c r="DB450" i="1"/>
  <c r="BA450" i="1"/>
  <c r="AO450" i="1"/>
  <c r="BB450" i="1"/>
  <c r="CB450" i="1"/>
  <c r="AN450" i="1"/>
  <c r="BN450" i="1"/>
  <c r="HF432" i="1"/>
  <c r="HG432" i="1"/>
  <c r="GS432" i="1"/>
  <c r="GT432" i="1"/>
  <c r="GF432" i="1"/>
  <c r="GG432" i="1"/>
  <c r="FT432" i="1"/>
  <c r="FS432" i="1"/>
  <c r="FF432" i="1"/>
  <c r="ES432" i="1"/>
  <c r="FG432" i="1"/>
  <c r="EG432" i="1"/>
  <c r="DO432" i="1"/>
  <c r="ET432" i="1"/>
  <c r="EF432" i="1"/>
  <c r="DN432" i="1"/>
  <c r="DB432" i="1"/>
  <c r="CN432" i="1"/>
  <c r="CA432" i="1"/>
  <c r="CO432" i="1"/>
  <c r="BN432" i="1"/>
  <c r="CB432" i="1"/>
  <c r="BO432" i="1"/>
  <c r="AO432" i="1"/>
  <c r="DA432" i="1"/>
  <c r="BA432" i="1"/>
  <c r="BB432" i="1"/>
  <c r="AN432" i="1"/>
  <c r="HF414" i="1"/>
  <c r="HG414" i="1"/>
  <c r="GS414" i="1"/>
  <c r="GT414" i="1"/>
  <c r="GF414" i="1"/>
  <c r="GG414" i="1"/>
  <c r="FT414" i="1"/>
  <c r="FS414" i="1"/>
  <c r="FF414" i="1"/>
  <c r="ES414" i="1"/>
  <c r="ET414" i="1"/>
  <c r="EG414" i="1"/>
  <c r="DO414" i="1"/>
  <c r="DA414" i="1"/>
  <c r="DB414" i="1"/>
  <c r="CN414" i="1"/>
  <c r="CA414" i="1"/>
  <c r="DN414" i="1"/>
  <c r="CO414" i="1"/>
  <c r="EF414" i="1"/>
  <c r="BN414" i="1"/>
  <c r="AO414" i="1"/>
  <c r="FG414" i="1"/>
  <c r="BO414" i="1"/>
  <c r="CB414" i="1"/>
  <c r="BA414" i="1"/>
  <c r="AN414" i="1"/>
  <c r="BB414" i="1"/>
  <c r="HF499" i="1"/>
  <c r="HG499" i="1"/>
  <c r="GS499" i="1"/>
  <c r="GF499" i="1"/>
  <c r="FS499" i="1"/>
  <c r="FF499" i="1"/>
  <c r="GG499" i="1"/>
  <c r="FG499" i="1"/>
  <c r="ET499" i="1"/>
  <c r="GT499" i="1"/>
  <c r="ES499" i="1"/>
  <c r="EF499" i="1"/>
  <c r="DN499" i="1"/>
  <c r="DA499" i="1"/>
  <c r="EG499" i="1"/>
  <c r="FT499" i="1"/>
  <c r="DB499" i="1"/>
  <c r="CO499" i="1"/>
  <c r="CB499" i="1"/>
  <c r="BO499" i="1"/>
  <c r="DO499" i="1"/>
  <c r="CA499" i="1"/>
  <c r="CN499" i="1"/>
  <c r="BN499" i="1"/>
  <c r="BA499" i="1"/>
  <c r="BB499" i="1"/>
  <c r="AO499" i="1"/>
  <c r="AN499" i="1"/>
  <c r="HF483" i="1"/>
  <c r="HG483" i="1"/>
  <c r="GS483" i="1"/>
  <c r="GF483" i="1"/>
  <c r="FS483" i="1"/>
  <c r="GT483" i="1"/>
  <c r="FF483" i="1"/>
  <c r="GG483" i="1"/>
  <c r="FG483" i="1"/>
  <c r="ET483" i="1"/>
  <c r="ES483" i="1"/>
  <c r="EF483" i="1"/>
  <c r="DN483" i="1"/>
  <c r="DA483" i="1"/>
  <c r="EG483" i="1"/>
  <c r="DB483" i="1"/>
  <c r="CO483" i="1"/>
  <c r="CB483" i="1"/>
  <c r="BO483" i="1"/>
  <c r="DO483" i="1"/>
  <c r="CA483" i="1"/>
  <c r="CN483" i="1"/>
  <c r="BN483" i="1"/>
  <c r="FT483" i="1"/>
  <c r="BA483" i="1"/>
  <c r="BB483" i="1"/>
  <c r="AO483" i="1"/>
  <c r="AN483" i="1"/>
  <c r="HF465" i="1"/>
  <c r="HG465" i="1"/>
  <c r="GS465" i="1"/>
  <c r="GT465" i="1"/>
  <c r="GF465" i="1"/>
  <c r="GG465" i="1"/>
  <c r="FS465" i="1"/>
  <c r="FF465" i="1"/>
  <c r="FT465" i="1"/>
  <c r="FG465" i="1"/>
  <c r="ET465" i="1"/>
  <c r="EF465" i="1"/>
  <c r="DN465" i="1"/>
  <c r="DA465" i="1"/>
  <c r="EG465" i="1"/>
  <c r="ES465" i="1"/>
  <c r="CO465" i="1"/>
  <c r="CB465" i="1"/>
  <c r="BO465" i="1"/>
  <c r="BB465" i="1"/>
  <c r="DO465" i="1"/>
  <c r="DB465" i="1"/>
  <c r="CN465" i="1"/>
  <c r="CA465" i="1"/>
  <c r="BN465" i="1"/>
  <c r="BA465" i="1"/>
  <c r="AO465" i="1"/>
  <c r="AN465" i="1"/>
  <c r="HF451" i="1"/>
  <c r="HG451" i="1"/>
  <c r="GS451" i="1"/>
  <c r="GF451" i="1"/>
  <c r="FS451" i="1"/>
  <c r="GT451" i="1"/>
  <c r="FF451" i="1"/>
  <c r="GG451" i="1"/>
  <c r="FG451" i="1"/>
  <c r="ET451" i="1"/>
  <c r="ES451" i="1"/>
  <c r="EF451" i="1"/>
  <c r="DN451" i="1"/>
  <c r="DA451" i="1"/>
  <c r="EG451" i="1"/>
  <c r="DB451" i="1"/>
  <c r="CO451" i="1"/>
  <c r="CB451" i="1"/>
  <c r="BO451" i="1"/>
  <c r="BB451" i="1"/>
  <c r="FT451" i="1"/>
  <c r="DO451" i="1"/>
  <c r="CA451" i="1"/>
  <c r="CN451" i="1"/>
  <c r="BN451" i="1"/>
  <c r="BA451" i="1"/>
  <c r="AN451" i="1"/>
  <c r="AO451" i="1"/>
  <c r="HF435" i="1"/>
  <c r="HG435" i="1"/>
  <c r="GS435" i="1"/>
  <c r="GF435" i="1"/>
  <c r="FS435" i="1"/>
  <c r="FF435" i="1"/>
  <c r="GG435" i="1"/>
  <c r="FG435" i="1"/>
  <c r="ET435" i="1"/>
  <c r="GT435" i="1"/>
  <c r="ES435" i="1"/>
  <c r="EF435" i="1"/>
  <c r="DN435" i="1"/>
  <c r="DA435" i="1"/>
  <c r="EG435" i="1"/>
  <c r="FT435" i="1"/>
  <c r="DB435" i="1"/>
  <c r="CO435" i="1"/>
  <c r="CB435" i="1"/>
  <c r="BO435" i="1"/>
  <c r="BB435" i="1"/>
  <c r="DO435" i="1"/>
  <c r="CA435" i="1"/>
  <c r="CN435" i="1"/>
  <c r="BN435" i="1"/>
  <c r="BA435" i="1"/>
  <c r="AN435" i="1"/>
  <c r="AO435" i="1"/>
  <c r="HF419" i="1"/>
  <c r="HG419" i="1"/>
  <c r="GS419" i="1"/>
  <c r="GF419" i="1"/>
  <c r="FS419" i="1"/>
  <c r="GT419" i="1"/>
  <c r="FF419" i="1"/>
  <c r="GG419" i="1"/>
  <c r="FG419" i="1"/>
  <c r="ET419" i="1"/>
  <c r="ES419" i="1"/>
  <c r="EF419" i="1"/>
  <c r="DN419" i="1"/>
  <c r="DA419" i="1"/>
  <c r="EG419" i="1"/>
  <c r="DB419" i="1"/>
  <c r="CO419" i="1"/>
  <c r="CB419" i="1"/>
  <c r="BO419" i="1"/>
  <c r="BB419" i="1"/>
  <c r="DO419" i="1"/>
  <c r="CA419" i="1"/>
  <c r="FT419" i="1"/>
  <c r="CN419" i="1"/>
  <c r="BN419" i="1"/>
  <c r="BA419" i="1"/>
  <c r="AO419" i="1"/>
  <c r="AN419" i="1"/>
  <c r="HF403" i="1"/>
  <c r="HG403" i="1"/>
  <c r="GS403" i="1"/>
  <c r="GF403" i="1"/>
  <c r="FS403" i="1"/>
  <c r="FF403" i="1"/>
  <c r="GG403" i="1"/>
  <c r="FG403" i="1"/>
  <c r="ET403" i="1"/>
  <c r="GT403" i="1"/>
  <c r="ES403" i="1"/>
  <c r="EF403" i="1"/>
  <c r="DN403" i="1"/>
  <c r="DA403" i="1"/>
  <c r="EG403" i="1"/>
  <c r="DB403" i="1"/>
  <c r="CO403" i="1"/>
  <c r="CB403" i="1"/>
  <c r="BO403" i="1"/>
  <c r="BB403" i="1"/>
  <c r="FT403" i="1"/>
  <c r="DO403" i="1"/>
  <c r="CA403" i="1"/>
  <c r="CN403" i="1"/>
  <c r="BN403" i="1"/>
  <c r="BA403" i="1"/>
  <c r="AN403" i="1"/>
  <c r="AO403" i="1"/>
  <c r="HF493" i="1"/>
  <c r="HG493" i="1"/>
  <c r="GS493" i="1"/>
  <c r="GT493" i="1"/>
  <c r="GF493" i="1"/>
  <c r="GG493" i="1"/>
  <c r="FS493" i="1"/>
  <c r="FF493" i="1"/>
  <c r="FT493" i="1"/>
  <c r="FG493" i="1"/>
  <c r="ET493" i="1"/>
  <c r="EF493" i="1"/>
  <c r="DN493" i="1"/>
  <c r="DA493" i="1"/>
  <c r="EG493" i="1"/>
  <c r="CO493" i="1"/>
  <c r="CB493" i="1"/>
  <c r="BO493" i="1"/>
  <c r="DO493" i="1"/>
  <c r="BN493" i="1"/>
  <c r="DB493" i="1"/>
  <c r="ES493" i="1"/>
  <c r="CN493" i="1"/>
  <c r="CA493" i="1"/>
  <c r="BA493" i="1"/>
  <c r="AN493" i="1"/>
  <c r="AO493" i="1"/>
  <c r="BB493" i="1"/>
  <c r="HF479" i="1"/>
  <c r="HG479" i="1"/>
  <c r="GS479" i="1"/>
  <c r="GT479" i="1"/>
  <c r="GF479" i="1"/>
  <c r="FS479" i="1"/>
  <c r="GG479" i="1"/>
  <c r="FF479" i="1"/>
  <c r="FG479" i="1"/>
  <c r="ET479" i="1"/>
  <c r="ES479" i="1"/>
  <c r="EF479" i="1"/>
  <c r="DN479" i="1"/>
  <c r="DA479" i="1"/>
  <c r="FT479" i="1"/>
  <c r="EG479" i="1"/>
  <c r="CO479" i="1"/>
  <c r="CB479" i="1"/>
  <c r="BO479" i="1"/>
  <c r="DB479" i="1"/>
  <c r="CA479" i="1"/>
  <c r="BA479" i="1"/>
  <c r="DO479" i="1"/>
  <c r="AN479" i="1"/>
  <c r="BB479" i="1"/>
  <c r="AO479" i="1"/>
  <c r="CN479" i="1"/>
  <c r="BN479" i="1"/>
  <c r="HF461" i="1"/>
  <c r="HG461" i="1"/>
  <c r="GS461" i="1"/>
  <c r="GT461" i="1"/>
  <c r="GF461" i="1"/>
  <c r="GG461" i="1"/>
  <c r="FS461" i="1"/>
  <c r="FF461" i="1"/>
  <c r="FT461" i="1"/>
  <c r="FG461" i="1"/>
  <c r="ET461" i="1"/>
  <c r="EF461" i="1"/>
  <c r="DN461" i="1"/>
  <c r="DA461" i="1"/>
  <c r="EG461" i="1"/>
  <c r="CO461" i="1"/>
  <c r="CB461" i="1"/>
  <c r="BO461" i="1"/>
  <c r="BB461" i="1"/>
  <c r="DO461" i="1"/>
  <c r="ES461" i="1"/>
  <c r="BN461" i="1"/>
  <c r="DB461" i="1"/>
  <c r="CN461" i="1"/>
  <c r="CA461" i="1"/>
  <c r="BA461" i="1"/>
  <c r="AN461" i="1"/>
  <c r="AO461" i="1"/>
  <c r="HF445" i="1"/>
  <c r="HG445" i="1"/>
  <c r="GS445" i="1"/>
  <c r="GT445" i="1"/>
  <c r="GF445" i="1"/>
  <c r="GG445" i="1"/>
  <c r="FS445" i="1"/>
  <c r="FF445" i="1"/>
  <c r="FT445" i="1"/>
  <c r="FG445" i="1"/>
  <c r="ET445" i="1"/>
  <c r="EF445" i="1"/>
  <c r="DN445" i="1"/>
  <c r="DA445" i="1"/>
  <c r="EG445" i="1"/>
  <c r="CO445" i="1"/>
  <c r="CB445" i="1"/>
  <c r="BO445" i="1"/>
  <c r="BB445" i="1"/>
  <c r="DO445" i="1"/>
  <c r="BN445" i="1"/>
  <c r="CN445" i="1"/>
  <c r="CA445" i="1"/>
  <c r="BA445" i="1"/>
  <c r="AN445" i="1"/>
  <c r="ES445" i="1"/>
  <c r="DB445" i="1"/>
  <c r="AO445" i="1"/>
  <c r="HF429" i="1"/>
  <c r="HG429" i="1"/>
  <c r="GS429" i="1"/>
  <c r="GT429" i="1"/>
  <c r="GF429" i="1"/>
  <c r="GG429" i="1"/>
  <c r="FS429" i="1"/>
  <c r="FF429" i="1"/>
  <c r="FT429" i="1"/>
  <c r="FG429" i="1"/>
  <c r="ET429" i="1"/>
  <c r="EF429" i="1"/>
  <c r="DN429" i="1"/>
  <c r="DA429" i="1"/>
  <c r="EG429" i="1"/>
  <c r="CO429" i="1"/>
  <c r="CB429" i="1"/>
  <c r="BO429" i="1"/>
  <c r="BB429" i="1"/>
  <c r="DO429" i="1"/>
  <c r="BN429" i="1"/>
  <c r="DB429" i="1"/>
  <c r="ES429" i="1"/>
  <c r="CN429" i="1"/>
  <c r="CA429" i="1"/>
  <c r="BA429" i="1"/>
  <c r="AN429" i="1"/>
  <c r="AO429" i="1"/>
  <c r="HF413" i="1"/>
  <c r="HG413" i="1"/>
  <c r="GS413" i="1"/>
  <c r="GT413" i="1"/>
  <c r="GF413" i="1"/>
  <c r="GG413" i="1"/>
  <c r="FS413" i="1"/>
  <c r="FF413" i="1"/>
  <c r="FT413" i="1"/>
  <c r="FG413" i="1"/>
  <c r="ET413" i="1"/>
  <c r="EF413" i="1"/>
  <c r="DN413" i="1"/>
  <c r="DA413" i="1"/>
  <c r="EG413" i="1"/>
  <c r="CO413" i="1"/>
  <c r="CB413" i="1"/>
  <c r="BO413" i="1"/>
  <c r="BB413" i="1"/>
  <c r="DO413" i="1"/>
  <c r="BN413" i="1"/>
  <c r="ES413" i="1"/>
  <c r="CN413" i="1"/>
  <c r="CA413" i="1"/>
  <c r="BA413" i="1"/>
  <c r="AN413" i="1"/>
  <c r="DB413" i="1"/>
  <c r="AO413" i="1"/>
  <c r="FB506" i="1"/>
  <c r="HF506" i="1"/>
  <c r="HG506" i="1"/>
  <c r="GS506" i="1"/>
  <c r="GT506" i="1"/>
  <c r="GF506" i="1"/>
  <c r="GG506" i="1"/>
  <c r="FT506" i="1"/>
  <c r="FS506" i="1"/>
  <c r="FF506" i="1"/>
  <c r="ES506" i="1"/>
  <c r="ET506" i="1"/>
  <c r="EG506" i="1"/>
  <c r="DO506" i="1"/>
  <c r="FG506" i="1"/>
  <c r="EF506" i="1"/>
  <c r="CN506" i="1"/>
  <c r="CA506" i="1"/>
  <c r="DN506" i="1"/>
  <c r="DA506" i="1"/>
  <c r="BO506" i="1"/>
  <c r="BB506" i="1"/>
  <c r="AO506" i="1"/>
  <c r="DB506" i="1"/>
  <c r="BN506" i="1"/>
  <c r="BA506" i="1"/>
  <c r="AN506" i="1"/>
  <c r="CB506" i="1"/>
  <c r="CO506" i="1"/>
  <c r="HF490" i="1"/>
  <c r="HG490" i="1"/>
  <c r="GS490" i="1"/>
  <c r="GT490" i="1"/>
  <c r="GF490" i="1"/>
  <c r="GG490" i="1"/>
  <c r="FT490" i="1"/>
  <c r="FS490" i="1"/>
  <c r="FF490" i="1"/>
  <c r="ES490" i="1"/>
  <c r="ET490" i="1"/>
  <c r="EG490" i="1"/>
  <c r="DO490" i="1"/>
  <c r="FG490" i="1"/>
  <c r="EF490" i="1"/>
  <c r="CN490" i="1"/>
  <c r="CA490" i="1"/>
  <c r="DN490" i="1"/>
  <c r="DA490" i="1"/>
  <c r="CO490" i="1"/>
  <c r="DB490" i="1"/>
  <c r="BO490" i="1"/>
  <c r="BB490" i="1"/>
  <c r="AO490" i="1"/>
  <c r="BA490" i="1"/>
  <c r="AN490" i="1"/>
  <c r="CB490" i="1"/>
  <c r="BN490" i="1"/>
  <c r="HF476" i="1"/>
  <c r="GS476" i="1"/>
  <c r="GT476" i="1"/>
  <c r="GF476" i="1"/>
  <c r="GG476" i="1"/>
  <c r="FT476" i="1"/>
  <c r="FS476" i="1"/>
  <c r="HG476" i="1"/>
  <c r="FF476" i="1"/>
  <c r="ES476" i="1"/>
  <c r="EG476" i="1"/>
  <c r="DO476" i="1"/>
  <c r="FG476" i="1"/>
  <c r="ET476" i="1"/>
  <c r="DN476" i="1"/>
  <c r="DA476" i="1"/>
  <c r="CN476" i="1"/>
  <c r="CA476" i="1"/>
  <c r="EF476" i="1"/>
  <c r="DB476" i="1"/>
  <c r="CO476" i="1"/>
  <c r="CB476" i="1"/>
  <c r="BB476" i="1"/>
  <c r="AO476" i="1"/>
  <c r="BN476" i="1"/>
  <c r="AN476" i="1"/>
  <c r="BO476" i="1"/>
  <c r="BA476" i="1"/>
  <c r="HF460" i="1"/>
  <c r="GS460" i="1"/>
  <c r="GT460" i="1"/>
  <c r="GF460" i="1"/>
  <c r="HG460" i="1"/>
  <c r="GG460" i="1"/>
  <c r="FT460" i="1"/>
  <c r="FS460" i="1"/>
  <c r="FF460" i="1"/>
  <c r="ES460" i="1"/>
  <c r="EG460" i="1"/>
  <c r="DO460" i="1"/>
  <c r="FG460" i="1"/>
  <c r="ET460" i="1"/>
  <c r="DN460" i="1"/>
  <c r="DA460" i="1"/>
  <c r="CN460" i="1"/>
  <c r="CA460" i="1"/>
  <c r="EF460" i="1"/>
  <c r="DB460" i="1"/>
  <c r="CO460" i="1"/>
  <c r="CB460" i="1"/>
  <c r="BB460" i="1"/>
  <c r="AO460" i="1"/>
  <c r="BN460" i="1"/>
  <c r="BA460" i="1"/>
  <c r="AN460" i="1"/>
  <c r="BO460" i="1"/>
  <c r="HF446" i="1"/>
  <c r="HG446" i="1"/>
  <c r="GS446" i="1"/>
  <c r="GT446" i="1"/>
  <c r="GF446" i="1"/>
  <c r="GG446" i="1"/>
  <c r="FT446" i="1"/>
  <c r="FS446" i="1"/>
  <c r="FF446" i="1"/>
  <c r="ES446" i="1"/>
  <c r="ET446" i="1"/>
  <c r="EG446" i="1"/>
  <c r="DO446" i="1"/>
  <c r="DA446" i="1"/>
  <c r="DB446" i="1"/>
  <c r="CN446" i="1"/>
  <c r="CA446" i="1"/>
  <c r="DN446" i="1"/>
  <c r="CO446" i="1"/>
  <c r="EF446" i="1"/>
  <c r="BN446" i="1"/>
  <c r="AO446" i="1"/>
  <c r="BO446" i="1"/>
  <c r="FG446" i="1"/>
  <c r="CB446" i="1"/>
  <c r="BA446" i="1"/>
  <c r="BB446" i="1"/>
  <c r="AN446" i="1"/>
  <c r="HF430" i="1"/>
  <c r="HG430" i="1"/>
  <c r="GS430" i="1"/>
  <c r="GT430" i="1"/>
  <c r="GF430" i="1"/>
  <c r="GG430" i="1"/>
  <c r="FT430" i="1"/>
  <c r="FS430" i="1"/>
  <c r="FF430" i="1"/>
  <c r="ES430" i="1"/>
  <c r="ET430" i="1"/>
  <c r="EG430" i="1"/>
  <c r="DO430" i="1"/>
  <c r="DA430" i="1"/>
  <c r="FG430" i="1"/>
  <c r="DB430" i="1"/>
  <c r="CN430" i="1"/>
  <c r="CA430" i="1"/>
  <c r="DN430" i="1"/>
  <c r="CO430" i="1"/>
  <c r="BN430" i="1"/>
  <c r="AO430" i="1"/>
  <c r="EF430" i="1"/>
  <c r="BO430" i="1"/>
  <c r="CB430" i="1"/>
  <c r="BA430" i="1"/>
  <c r="BB430" i="1"/>
  <c r="AN430" i="1"/>
  <c r="HF416" i="1"/>
  <c r="HG416" i="1"/>
  <c r="GS416" i="1"/>
  <c r="GT416" i="1"/>
  <c r="GF416" i="1"/>
  <c r="GG416" i="1"/>
  <c r="FT416" i="1"/>
  <c r="FS416" i="1"/>
  <c r="FF416" i="1"/>
  <c r="ES416" i="1"/>
  <c r="FG416" i="1"/>
  <c r="EG416" i="1"/>
  <c r="DO416" i="1"/>
  <c r="ET416" i="1"/>
  <c r="EF416" i="1"/>
  <c r="DN416" i="1"/>
  <c r="DB416" i="1"/>
  <c r="CN416" i="1"/>
  <c r="CA416" i="1"/>
  <c r="CO416" i="1"/>
  <c r="DA416" i="1"/>
  <c r="BN416" i="1"/>
  <c r="CB416" i="1"/>
  <c r="BO416" i="1"/>
  <c r="AO416" i="1"/>
  <c r="BA416" i="1"/>
  <c r="AN416" i="1"/>
  <c r="BB416" i="1"/>
  <c r="HF402" i="1"/>
  <c r="HG402" i="1"/>
  <c r="GS402" i="1"/>
  <c r="GT402" i="1"/>
  <c r="GF402" i="1"/>
  <c r="GG402" i="1"/>
  <c r="FT402" i="1"/>
  <c r="FS402" i="1"/>
  <c r="FF402" i="1"/>
  <c r="ES402" i="1"/>
  <c r="ET402" i="1"/>
  <c r="EG402" i="1"/>
  <c r="DO402" i="1"/>
  <c r="FG402" i="1"/>
  <c r="EF402" i="1"/>
  <c r="CN402" i="1"/>
  <c r="CA402" i="1"/>
  <c r="DN402" i="1"/>
  <c r="DA402" i="1"/>
  <c r="CO402" i="1"/>
  <c r="BO402" i="1"/>
  <c r="BA402" i="1"/>
  <c r="AO402" i="1"/>
  <c r="BB402" i="1"/>
  <c r="CB402" i="1"/>
  <c r="BN402" i="1"/>
  <c r="AN402" i="1"/>
  <c r="DB402" i="1"/>
  <c r="AI450" i="1"/>
  <c r="AZ450" i="1"/>
  <c r="BR450" i="1"/>
  <c r="CQ450" i="1"/>
  <c r="CV450" i="1"/>
  <c r="DM450" i="1"/>
  <c r="BM450" i="1"/>
  <c r="HA450" i="1"/>
  <c r="EC450" i="1"/>
  <c r="FL450" i="1"/>
  <c r="GX450" i="1"/>
  <c r="EX450" i="1"/>
  <c r="GQ450" i="1"/>
  <c r="EQ450" i="1"/>
  <c r="AV466" i="1"/>
  <c r="DR466" i="1"/>
  <c r="DS466" i="1"/>
  <c r="DD466" i="1"/>
  <c r="DE466" i="1"/>
  <c r="HI466" i="1"/>
  <c r="FI466" i="1"/>
  <c r="FL466" i="1"/>
  <c r="GL466" i="1"/>
  <c r="GU466" i="1"/>
  <c r="EM466" i="1"/>
  <c r="BH506" i="1"/>
  <c r="CL506" i="1"/>
  <c r="CE506" i="1"/>
  <c r="CK506" i="1"/>
  <c r="HA506" i="1"/>
  <c r="GH506" i="1"/>
  <c r="EJ506" i="1"/>
  <c r="AM450" i="1"/>
  <c r="BE450" i="1"/>
  <c r="DJ450" i="1"/>
  <c r="BJ450" i="1"/>
  <c r="BS450" i="1"/>
  <c r="CF450" i="1"/>
  <c r="FU450" i="1"/>
  <c r="GZ450" i="1"/>
  <c r="ER450" i="1"/>
  <c r="GL450" i="1"/>
  <c r="EP450" i="1"/>
  <c r="FW450" i="1"/>
  <c r="AL466" i="1"/>
  <c r="AR466" i="1"/>
  <c r="CM466" i="1"/>
  <c r="CZ466" i="1"/>
  <c r="HH466" i="1"/>
  <c r="EZ466" i="1"/>
  <c r="FN466" i="1"/>
  <c r="CD506" i="1"/>
  <c r="GC506" i="1"/>
  <c r="AL491" i="1"/>
  <c r="CS491" i="1"/>
  <c r="DK491" i="1"/>
  <c r="BP491" i="1"/>
  <c r="FN491" i="1"/>
  <c r="FU491" i="1"/>
  <c r="EZ491" i="1"/>
  <c r="BH422" i="1"/>
  <c r="BR422" i="1"/>
  <c r="CJ422" i="1"/>
  <c r="EU422" i="1"/>
  <c r="EB422" i="1"/>
  <c r="AJ438" i="1"/>
  <c r="DI438" i="1"/>
  <c r="HH438" i="1"/>
  <c r="EP438" i="1"/>
  <c r="CT458" i="1"/>
  <c r="GW458" i="1"/>
  <c r="FV458" i="1"/>
  <c r="AJ474" i="1"/>
  <c r="CM474" i="1"/>
  <c r="FV474" i="1"/>
  <c r="GP482" i="1"/>
  <c r="EE459" i="1"/>
  <c r="HB471" i="1"/>
  <c r="FW471" i="1"/>
  <c r="FB471" i="1"/>
  <c r="EE471" i="1"/>
  <c r="FM471" i="1"/>
  <c r="GR471" i="1"/>
  <c r="AS491" i="1"/>
  <c r="BV491" i="1"/>
  <c r="EM491" i="1"/>
  <c r="GW491" i="1"/>
  <c r="AL422" i="1"/>
  <c r="CX422" i="1"/>
  <c r="DH422" i="1"/>
  <c r="BM422" i="1"/>
  <c r="FW422" i="1"/>
  <c r="DF438" i="1"/>
  <c r="EC438" i="1"/>
  <c r="AX458" i="1"/>
  <c r="DH458" i="1"/>
  <c r="FI458" i="1"/>
  <c r="HJ458" i="1"/>
  <c r="BR474" i="1"/>
  <c r="AK482" i="1"/>
  <c r="EO492" i="1"/>
  <c r="FE492" i="1"/>
  <c r="FU492" i="1"/>
  <c r="GK492" i="1"/>
  <c r="HA492" i="1"/>
  <c r="ED492" i="1"/>
  <c r="FJ492" i="1"/>
  <c r="FZ492" i="1"/>
  <c r="GP492" i="1"/>
  <c r="EV492" i="1"/>
  <c r="GB492" i="1"/>
  <c r="HH492" i="1"/>
  <c r="FC492" i="1"/>
  <c r="GI492" i="1"/>
  <c r="EB492" i="1"/>
  <c r="FH492" i="1"/>
  <c r="GN492" i="1"/>
  <c r="EA492" i="1"/>
  <c r="FW492" i="1"/>
  <c r="EY492" i="1"/>
  <c r="BK492" i="1"/>
  <c r="CQ492" i="1"/>
  <c r="DG492" i="1"/>
  <c r="BJ492" i="1"/>
  <c r="BZ492" i="1"/>
  <c r="CP492" i="1"/>
  <c r="DF492" i="1"/>
  <c r="BI492" i="1"/>
  <c r="BY492" i="1"/>
  <c r="DE492" i="1"/>
  <c r="DU492" i="1"/>
  <c r="BX492" i="1"/>
  <c r="DD492" i="1"/>
  <c r="DT492" i="1"/>
  <c r="BD492" i="1"/>
  <c r="AY492" i="1"/>
  <c r="AM492" i="1"/>
  <c r="BF492" i="1"/>
  <c r="BE492" i="1"/>
  <c r="AI492" i="1"/>
  <c r="GQ474" i="1"/>
  <c r="EZ474" i="1"/>
  <c r="GR474" i="1"/>
  <c r="FB474" i="1"/>
  <c r="EC474" i="1"/>
  <c r="FQ474" i="1"/>
  <c r="HE474" i="1"/>
  <c r="FN474" i="1"/>
  <c r="HB474" i="1"/>
  <c r="EW474" i="1"/>
  <c r="GK474" i="1"/>
  <c r="BQ474" i="1"/>
  <c r="CG474" i="1"/>
  <c r="CW474" i="1"/>
  <c r="DM474" i="1"/>
  <c r="BP474" i="1"/>
  <c r="CF474" i="1"/>
  <c r="CV474" i="1"/>
  <c r="DL474" i="1"/>
  <c r="CE474" i="1"/>
  <c r="CU474" i="1"/>
  <c r="DK474" i="1"/>
  <c r="CD474" i="1"/>
  <c r="CT474" i="1"/>
  <c r="DJ474" i="1"/>
  <c r="AX474" i="1"/>
  <c r="AS474" i="1"/>
  <c r="AP474" i="1"/>
  <c r="AZ474" i="1"/>
  <c r="AU474" i="1"/>
  <c r="AM474" i="1"/>
  <c r="AI474" i="1"/>
  <c r="EE474" i="1"/>
  <c r="GM474" i="1"/>
  <c r="FL474" i="1"/>
  <c r="HL474" i="1"/>
  <c r="GX474" i="1"/>
  <c r="FY474" i="1"/>
  <c r="EP474" i="1"/>
  <c r="HI474" i="1"/>
  <c r="BI474" i="1"/>
  <c r="CC474" i="1"/>
  <c r="DU474" i="1"/>
  <c r="CZ474" i="1"/>
  <c r="DT474" i="1"/>
  <c r="CY474" i="1"/>
  <c r="DS474" i="1"/>
  <c r="BZ474" i="1"/>
  <c r="CX474" i="1"/>
  <c r="DR474" i="1"/>
  <c r="AQ474" i="1"/>
  <c r="BH474" i="1"/>
  <c r="BG474" i="1"/>
  <c r="EU474" i="1"/>
  <c r="GV474" i="1"/>
  <c r="EK474" i="1"/>
  <c r="GW474" i="1"/>
  <c r="GD474" i="1"/>
  <c r="FE474" i="1"/>
  <c r="BU474" i="1"/>
  <c r="CS474" i="1"/>
  <c r="BL474" i="1"/>
  <c r="DP474" i="1"/>
  <c r="CI474" i="1"/>
  <c r="DG474" i="1"/>
  <c r="BV474" i="1"/>
  <c r="BE474" i="1"/>
  <c r="AL474" i="1"/>
  <c r="EA474" i="1"/>
  <c r="EJ474" i="1"/>
  <c r="GH474" i="1"/>
  <c r="GO474" i="1"/>
  <c r="HJ474" i="1"/>
  <c r="FU474" i="1"/>
  <c r="BT474" i="1"/>
  <c r="DD474" i="1"/>
  <c r="BW474" i="1"/>
  <c r="CL474" i="1"/>
  <c r="AT474" i="1"/>
  <c r="AR474" i="1"/>
  <c r="BC474" i="1"/>
  <c r="FK474" i="1"/>
  <c r="FI474" i="1"/>
  <c r="FM474" i="1"/>
  <c r="BY474" i="1"/>
  <c r="DQ474" i="1"/>
  <c r="DH474" i="1"/>
  <c r="CQ474" i="1"/>
  <c r="CH474" i="1"/>
  <c r="BF474" i="1"/>
  <c r="BD474" i="1"/>
  <c r="GP474" i="1"/>
  <c r="EX474" i="1"/>
  <c r="EO474" i="1"/>
  <c r="DE474" i="1"/>
  <c r="CJ474" i="1"/>
  <c r="BS474" i="1"/>
  <c r="BJ474" i="1"/>
  <c r="DF474" i="1"/>
  <c r="AK474" i="1"/>
  <c r="GA474" i="1"/>
  <c r="EH474" i="1"/>
  <c r="CK474" i="1"/>
  <c r="BX474" i="1"/>
  <c r="BK474" i="1"/>
  <c r="DC474" i="1"/>
  <c r="CP474" i="1"/>
  <c r="AW474" i="1"/>
  <c r="AY474" i="1"/>
  <c r="EM458" i="1"/>
  <c r="FC458" i="1"/>
  <c r="GI458" i="1"/>
  <c r="GY458" i="1"/>
  <c r="ED458" i="1"/>
  <c r="FJ458" i="1"/>
  <c r="FZ458" i="1"/>
  <c r="GP458" i="1"/>
  <c r="EJ458" i="1"/>
  <c r="EZ458" i="1"/>
  <c r="FP458" i="1"/>
  <c r="GV458" i="1"/>
  <c r="HL458" i="1"/>
  <c r="EW458" i="1"/>
  <c r="HI458" i="1"/>
  <c r="FY458" i="1"/>
  <c r="GK458" i="1"/>
  <c r="BI458" i="1"/>
  <c r="BY458" i="1"/>
  <c r="DE458" i="1"/>
  <c r="DU458" i="1"/>
  <c r="BX458" i="1"/>
  <c r="DD458" i="1"/>
  <c r="DT458" i="1"/>
  <c r="BW458" i="1"/>
  <c r="CM458" i="1"/>
  <c r="DC458" i="1"/>
  <c r="DS458" i="1"/>
  <c r="BV458" i="1"/>
  <c r="CL458" i="1"/>
  <c r="DR458" i="1"/>
  <c r="BF458" i="1"/>
  <c r="AR458" i="1"/>
  <c r="BH458" i="1"/>
  <c r="BC458" i="1"/>
  <c r="AL458" i="1"/>
  <c r="EQ458" i="1"/>
  <c r="FK458" i="1"/>
  <c r="GE458" i="1"/>
  <c r="HC458" i="1"/>
  <c r="EL458" i="1"/>
  <c r="GD458" i="1"/>
  <c r="GX458" i="1"/>
  <c r="FD458" i="1"/>
  <c r="FX458" i="1"/>
  <c r="GR458" i="1"/>
  <c r="EK458" i="1"/>
  <c r="HM458" i="1"/>
  <c r="GO458" i="1"/>
  <c r="FU458" i="1"/>
  <c r="BU458" i="1"/>
  <c r="CS458" i="1"/>
  <c r="DM458" i="1"/>
  <c r="BT458" i="1"/>
  <c r="CR458" i="1"/>
  <c r="DL458" i="1"/>
  <c r="BS458" i="1"/>
  <c r="CQ458" i="1"/>
  <c r="DK458" i="1"/>
  <c r="BR458" i="1"/>
  <c r="CP458" i="1"/>
  <c r="DJ458" i="1"/>
  <c r="BE458" i="1"/>
  <c r="AZ458" i="1"/>
  <c r="AY458" i="1"/>
  <c r="AJ458" i="1"/>
  <c r="EI458" i="1"/>
  <c r="FO458" i="1"/>
  <c r="GQ458" i="1"/>
  <c r="EH458" i="1"/>
  <c r="FN458" i="1"/>
  <c r="GL458" i="1"/>
  <c r="EB458" i="1"/>
  <c r="FH458" i="1"/>
  <c r="GJ458" i="1"/>
  <c r="HH458" i="1"/>
  <c r="HA458" i="1"/>
  <c r="CC458" i="1"/>
  <c r="BP458" i="1"/>
  <c r="CV458" i="1"/>
  <c r="BK458" i="1"/>
  <c r="CI458" i="1"/>
  <c r="CD458" i="1"/>
  <c r="DF458" i="1"/>
  <c r="AQ458" i="1"/>
  <c r="AU458" i="1"/>
  <c r="AI458" i="1"/>
  <c r="EA458" i="1"/>
  <c r="GU458" i="1"/>
  <c r="EX458" i="1"/>
  <c r="GH458" i="1"/>
  <c r="EN458" i="1"/>
  <c r="HD458" i="1"/>
  <c r="FM458" i="1"/>
  <c r="HE458" i="1"/>
  <c r="BQ458" i="1"/>
  <c r="DI458" i="1"/>
  <c r="CF458" i="1"/>
  <c r="DP458" i="1"/>
  <c r="CU458" i="1"/>
  <c r="CX458" i="1"/>
  <c r="AS458" i="1"/>
  <c r="BD458" i="1"/>
  <c r="AK458" i="1"/>
  <c r="EU458" i="1"/>
  <c r="GA458" i="1"/>
  <c r="HK458" i="1"/>
  <c r="FR458" i="1"/>
  <c r="HB458" i="1"/>
  <c r="EV458" i="1"/>
  <c r="GN458" i="1"/>
  <c r="FQ458" i="1"/>
  <c r="EC458" i="1"/>
  <c r="EO458" i="1"/>
  <c r="CK458" i="1"/>
  <c r="BL458" i="1"/>
  <c r="CZ458" i="1"/>
  <c r="DG458" i="1"/>
  <c r="CH458" i="1"/>
  <c r="AT458" i="1"/>
  <c r="AP458" i="1"/>
  <c r="BG458" i="1"/>
  <c r="EE458" i="1"/>
  <c r="FW458" i="1"/>
  <c r="FB458" i="1"/>
  <c r="ER458" i="1"/>
  <c r="GB458" i="1"/>
  <c r="FA458" i="1"/>
  <c r="GC458" i="1"/>
  <c r="FE458" i="1"/>
  <c r="CG458" i="1"/>
  <c r="DQ458" i="1"/>
  <c r="CJ458" i="1"/>
  <c r="CY458" i="1"/>
  <c r="BZ458" i="1"/>
  <c r="AW458" i="1"/>
  <c r="EO440" i="1"/>
  <c r="FE440" i="1"/>
  <c r="FU440" i="1"/>
  <c r="GK440" i="1"/>
  <c r="HA440" i="1"/>
  <c r="EB440" i="1"/>
  <c r="ER440" i="1"/>
  <c r="FH440" i="1"/>
  <c r="FX440" i="1"/>
  <c r="GN440" i="1"/>
  <c r="HD440" i="1"/>
  <c r="EH440" i="1"/>
  <c r="EX440" i="1"/>
  <c r="FN440" i="1"/>
  <c r="GD440" i="1"/>
  <c r="HJ440" i="1"/>
  <c r="FW440" i="1"/>
  <c r="FC440" i="1"/>
  <c r="EI440" i="1"/>
  <c r="GU440" i="1"/>
  <c r="FK440" i="1"/>
  <c r="BK440" i="1"/>
  <c r="CQ440" i="1"/>
  <c r="DG440" i="1"/>
  <c r="BJ440" i="1"/>
  <c r="BZ440" i="1"/>
  <c r="CP440" i="1"/>
  <c r="DF440" i="1"/>
  <c r="BI440" i="1"/>
  <c r="BY440" i="1"/>
  <c r="DE440" i="1"/>
  <c r="DU440" i="1"/>
  <c r="BX440" i="1"/>
  <c r="DD440" i="1"/>
  <c r="DT440" i="1"/>
  <c r="BD440" i="1"/>
  <c r="AY440" i="1"/>
  <c r="AM440" i="1"/>
  <c r="BF440" i="1"/>
  <c r="BE440" i="1"/>
  <c r="EV422" i="1"/>
  <c r="FL422" i="1"/>
  <c r="GB422" i="1"/>
  <c r="GR422" i="1"/>
  <c r="HH422" i="1"/>
  <c r="EI422" i="1"/>
  <c r="EY422" i="1"/>
  <c r="FO422" i="1"/>
  <c r="GE422" i="1"/>
  <c r="GU422" i="1"/>
  <c r="HK422" i="1"/>
  <c r="FB422" i="1"/>
  <c r="GH422" i="1"/>
  <c r="EC422" i="1"/>
  <c r="FI422" i="1"/>
  <c r="GO422" i="1"/>
  <c r="FM422" i="1"/>
  <c r="FV422" i="1"/>
  <c r="EX422" i="1"/>
  <c r="BQ422" i="1"/>
  <c r="CG422" i="1"/>
  <c r="CW422" i="1"/>
  <c r="DM422" i="1"/>
  <c r="BP422" i="1"/>
  <c r="CF422" i="1"/>
  <c r="CV422" i="1"/>
  <c r="DL422" i="1"/>
  <c r="CE422" i="1"/>
  <c r="CU422" i="1"/>
  <c r="DK422" i="1"/>
  <c r="CD422" i="1"/>
  <c r="CT422" i="1"/>
  <c r="DJ422" i="1"/>
  <c r="AX422" i="1"/>
  <c r="AS422" i="1"/>
  <c r="AP422" i="1"/>
  <c r="AZ422" i="1"/>
  <c r="AU422" i="1"/>
  <c r="AM422" i="1"/>
  <c r="AI422" i="1"/>
  <c r="ER422" i="1"/>
  <c r="FP422" i="1"/>
  <c r="GJ422" i="1"/>
  <c r="HD422" i="1"/>
  <c r="EM422" i="1"/>
  <c r="GA422" i="1"/>
  <c r="GY422" i="1"/>
  <c r="EL422" i="1"/>
  <c r="FZ422" i="1"/>
  <c r="EK422" i="1"/>
  <c r="FY422" i="1"/>
  <c r="HM422" i="1"/>
  <c r="FU422" i="1"/>
  <c r="HI422" i="1"/>
  <c r="FN422" i="1"/>
  <c r="GD422" i="1"/>
  <c r="BY422" i="1"/>
  <c r="CS422" i="1"/>
  <c r="DQ422" i="1"/>
  <c r="BX422" i="1"/>
  <c r="CR422" i="1"/>
  <c r="DP422" i="1"/>
  <c r="BW422" i="1"/>
  <c r="CQ422" i="1"/>
  <c r="BV422" i="1"/>
  <c r="CP422" i="1"/>
  <c r="BF422" i="1"/>
  <c r="BE422" i="1"/>
  <c r="BD422" i="1"/>
  <c r="BC422" i="1"/>
  <c r="AJ422" i="1"/>
  <c r="EJ422" i="1"/>
  <c r="FH422" i="1"/>
  <c r="GN422" i="1"/>
  <c r="EA422" i="1"/>
  <c r="FC422" i="1"/>
  <c r="GI422" i="1"/>
  <c r="FR422" i="1"/>
  <c r="GW422" i="1"/>
  <c r="FE422" i="1"/>
  <c r="EP422" i="1"/>
  <c r="GL422" i="1"/>
  <c r="BU422" i="1"/>
  <c r="BL422" i="1"/>
  <c r="DT422" i="1"/>
  <c r="CI422" i="1"/>
  <c r="DG422" i="1"/>
  <c r="BZ422" i="1"/>
  <c r="AK422" i="1"/>
  <c r="EZ422" i="1"/>
  <c r="FX422" i="1"/>
  <c r="GZ422" i="1"/>
  <c r="EQ422" i="1"/>
  <c r="GQ422" i="1"/>
  <c r="GX422" i="1"/>
  <c r="FQ422" i="1"/>
  <c r="EO422" i="1"/>
  <c r="GK422" i="1"/>
  <c r="EH422" i="1"/>
  <c r="BI422" i="1"/>
  <c r="CK422" i="1"/>
  <c r="DI422" i="1"/>
  <c r="DD422" i="1"/>
  <c r="BS422" i="1"/>
  <c r="CY422" i="1"/>
  <c r="BJ422" i="1"/>
  <c r="CL422" i="1"/>
  <c r="DR422" i="1"/>
  <c r="AW422" i="1"/>
  <c r="AV422" i="1"/>
  <c r="BG422" i="1"/>
  <c r="EN422" i="1"/>
  <c r="GV422" i="1"/>
  <c r="EE422" i="1"/>
  <c r="FK422" i="1"/>
  <c r="GM422" i="1"/>
  <c r="ED422" i="1"/>
  <c r="GP422" i="1"/>
  <c r="FA422" i="1"/>
  <c r="HE422" i="1"/>
  <c r="GC422" i="1"/>
  <c r="HB422" i="1"/>
  <c r="HJ422" i="1"/>
  <c r="CC422" i="1"/>
  <c r="DE422" i="1"/>
  <c r="BT422" i="1"/>
  <c r="CZ422" i="1"/>
  <c r="BK422" i="1"/>
  <c r="CM422" i="1"/>
  <c r="DS422" i="1"/>
  <c r="CH422" i="1"/>
  <c r="DF422" i="1"/>
  <c r="AQ422" i="1"/>
  <c r="AR422" i="1"/>
  <c r="AY422" i="1"/>
  <c r="EN491" i="1"/>
  <c r="FD491" i="1"/>
  <c r="GJ491" i="1"/>
  <c r="GZ491" i="1"/>
  <c r="EC491" i="1"/>
  <c r="FI491" i="1"/>
  <c r="FY491" i="1"/>
  <c r="GO491" i="1"/>
  <c r="HE491" i="1"/>
  <c r="EI491" i="1"/>
  <c r="FO491" i="1"/>
  <c r="GU491" i="1"/>
  <c r="EP491" i="1"/>
  <c r="FV491" i="1"/>
  <c r="HB491" i="1"/>
  <c r="EU491" i="1"/>
  <c r="GA491" i="1"/>
  <c r="FR491" i="1"/>
  <c r="ED491" i="1"/>
  <c r="BL491" i="1"/>
  <c r="CR491" i="1"/>
  <c r="DH491" i="1"/>
  <c r="BK491" i="1"/>
  <c r="CQ491" i="1"/>
  <c r="DG491" i="1"/>
  <c r="BJ491" i="1"/>
  <c r="BZ491" i="1"/>
  <c r="CP491" i="1"/>
  <c r="DF491" i="1"/>
  <c r="BI491" i="1"/>
  <c r="BY491" i="1"/>
  <c r="DE491" i="1"/>
  <c r="DU491" i="1"/>
  <c r="BE491" i="1"/>
  <c r="AZ491" i="1"/>
  <c r="AU491" i="1"/>
  <c r="AQ491" i="1"/>
  <c r="BF491" i="1"/>
  <c r="AJ491" i="1"/>
  <c r="EB491" i="1"/>
  <c r="EV491" i="1"/>
  <c r="FP491" i="1"/>
  <c r="GN491" i="1"/>
  <c r="HH491" i="1"/>
  <c r="EO491" i="1"/>
  <c r="FM491" i="1"/>
  <c r="HA491" i="1"/>
  <c r="EQ491" i="1"/>
  <c r="GE491" i="1"/>
  <c r="EH491" i="1"/>
  <c r="GD491" i="1"/>
  <c r="EE491" i="1"/>
  <c r="FB491" i="1"/>
  <c r="FJ491" i="1"/>
  <c r="CF491" i="1"/>
  <c r="CZ491" i="1"/>
  <c r="DT491" i="1"/>
  <c r="CE491" i="1"/>
  <c r="CY491" i="1"/>
  <c r="DS491" i="1"/>
  <c r="CD491" i="1"/>
  <c r="CX491" i="1"/>
  <c r="DR491" i="1"/>
  <c r="CC491" i="1"/>
  <c r="CW491" i="1"/>
  <c r="DQ491" i="1"/>
  <c r="BH491" i="1"/>
  <c r="BG491" i="1"/>
  <c r="AP491" i="1"/>
  <c r="AM491" i="1"/>
  <c r="FH491" i="1"/>
  <c r="HL491" i="1"/>
  <c r="FA491" i="1"/>
  <c r="GC491" i="1"/>
  <c r="HI491" i="1"/>
  <c r="HK491" i="1"/>
  <c r="GL491" i="1"/>
  <c r="FC491" i="1"/>
  <c r="GY491" i="1"/>
  <c r="BT491" i="1"/>
  <c r="CV491" i="1"/>
  <c r="CM491" i="1"/>
  <c r="CH491" i="1"/>
  <c r="DJ491" i="1"/>
  <c r="BU491" i="1"/>
  <c r="AW491" i="1"/>
  <c r="BD491" i="1"/>
  <c r="AT491" i="1"/>
  <c r="AK491" i="1"/>
  <c r="ER491" i="1"/>
  <c r="FX491" i="1"/>
  <c r="GV491" i="1"/>
  <c r="EK491" i="1"/>
  <c r="FQ491" i="1"/>
  <c r="EA491" i="1"/>
  <c r="GM491" i="1"/>
  <c r="HJ491" i="1"/>
  <c r="GI491" i="1"/>
  <c r="EL491" i="1"/>
  <c r="FZ491" i="1"/>
  <c r="CJ491" i="1"/>
  <c r="DL491" i="1"/>
  <c r="BW491" i="1"/>
  <c r="DC491" i="1"/>
  <c r="BR491" i="1"/>
  <c r="CT491" i="1"/>
  <c r="BM491" i="1"/>
  <c r="CK491" i="1"/>
  <c r="DM491" i="1"/>
  <c r="AR491" i="1"/>
  <c r="AY491" i="1"/>
  <c r="EJ491" i="1"/>
  <c r="FL491" i="1"/>
  <c r="GR491" i="1"/>
  <c r="FE491" i="1"/>
  <c r="GK491" i="1"/>
  <c r="HM491" i="1"/>
  <c r="FW491" i="1"/>
  <c r="EX491" i="1"/>
  <c r="FK491" i="1"/>
  <c r="GH491" i="1"/>
  <c r="GP491" i="1"/>
  <c r="BX491" i="1"/>
  <c r="DD491" i="1"/>
  <c r="BS491" i="1"/>
  <c r="CU491" i="1"/>
  <c r="CL491" i="1"/>
  <c r="CG491" i="1"/>
  <c r="DI491" i="1"/>
  <c r="AX491" i="1"/>
  <c r="AI491" i="1"/>
  <c r="EN459" i="1"/>
  <c r="FD459" i="1"/>
  <c r="GJ459" i="1"/>
  <c r="GZ459" i="1"/>
  <c r="EA459" i="1"/>
  <c r="EQ459" i="1"/>
  <c r="FW459" i="1"/>
  <c r="GM459" i="1"/>
  <c r="HC459" i="1"/>
  <c r="EW459" i="1"/>
  <c r="FM459" i="1"/>
  <c r="GC459" i="1"/>
  <c r="HI459" i="1"/>
  <c r="FV459" i="1"/>
  <c r="FB459" i="1"/>
  <c r="EH459" i="1"/>
  <c r="FJ459" i="1"/>
  <c r="BL459" i="1"/>
  <c r="CR459" i="1"/>
  <c r="DH459" i="1"/>
  <c r="BK459" i="1"/>
  <c r="CQ459" i="1"/>
  <c r="DG459" i="1"/>
  <c r="BJ459" i="1"/>
  <c r="BZ459" i="1"/>
  <c r="CP459" i="1"/>
  <c r="DF459" i="1"/>
  <c r="BI459" i="1"/>
  <c r="BY459" i="1"/>
  <c r="DE459" i="1"/>
  <c r="DU459" i="1"/>
  <c r="BE459" i="1"/>
  <c r="AZ459" i="1"/>
  <c r="AU459" i="1"/>
  <c r="AQ459" i="1"/>
  <c r="BF459" i="1"/>
  <c r="AJ459" i="1"/>
  <c r="EZ459" i="1"/>
  <c r="FX459" i="1"/>
  <c r="GR459" i="1"/>
  <c r="HL459" i="1"/>
  <c r="EU459" i="1"/>
  <c r="FO459" i="1"/>
  <c r="GI459" i="1"/>
  <c r="EO459" i="1"/>
  <c r="FI459" i="1"/>
  <c r="HA459" i="1"/>
  <c r="FR459" i="1"/>
  <c r="FN459" i="1"/>
  <c r="GP459" i="1"/>
  <c r="BP459" i="1"/>
  <c r="CJ459" i="1"/>
  <c r="DD459" i="1"/>
  <c r="CI459" i="1"/>
  <c r="DC459" i="1"/>
  <c r="CH459" i="1"/>
  <c r="BM459" i="1"/>
  <c r="CG459" i="1"/>
  <c r="AS459" i="1"/>
  <c r="AR459" i="1"/>
  <c r="AT459" i="1"/>
  <c r="AL459" i="1"/>
  <c r="ER459" i="1"/>
  <c r="FP459" i="1"/>
  <c r="GV459" i="1"/>
  <c r="EI459" i="1"/>
  <c r="FK459" i="1"/>
  <c r="GQ459" i="1"/>
  <c r="EC459" i="1"/>
  <c r="FE459" i="1"/>
  <c r="GK459" i="1"/>
  <c r="HM459" i="1"/>
  <c r="EL459" i="1"/>
  <c r="GD459" i="1"/>
  <c r="FZ459" i="1"/>
  <c r="CF459" i="1"/>
  <c r="DL459" i="1"/>
  <c r="BW459" i="1"/>
  <c r="CY459" i="1"/>
  <c r="BR459" i="1"/>
  <c r="CT459" i="1"/>
  <c r="DR459" i="1"/>
  <c r="CK459" i="1"/>
  <c r="DM459" i="1"/>
  <c r="AY459" i="1"/>
  <c r="AM459" i="1"/>
  <c r="EV459" i="1"/>
  <c r="GB459" i="1"/>
  <c r="HD459" i="1"/>
  <c r="EM459" i="1"/>
  <c r="GU459" i="1"/>
  <c r="EK459" i="1"/>
  <c r="FQ459" i="1"/>
  <c r="GO459" i="1"/>
  <c r="EP459" i="1"/>
  <c r="GH459" i="1"/>
  <c r="HJ459" i="1"/>
  <c r="DP459" i="1"/>
  <c r="CE459" i="1"/>
  <c r="DK459" i="1"/>
  <c r="BV459" i="1"/>
  <c r="CX459" i="1"/>
  <c r="BQ459" i="1"/>
  <c r="CS459" i="1"/>
  <c r="DQ459" i="1"/>
  <c r="AV459" i="1"/>
  <c r="BC459" i="1"/>
  <c r="AP459" i="1"/>
  <c r="EV443" i="1"/>
  <c r="FL443" i="1"/>
  <c r="GB443" i="1"/>
  <c r="GR443" i="1"/>
  <c r="HH443" i="1"/>
  <c r="EI443" i="1"/>
  <c r="EY443" i="1"/>
  <c r="FO443" i="1"/>
  <c r="GE443" i="1"/>
  <c r="GU443" i="1"/>
  <c r="HK443" i="1"/>
  <c r="EO443" i="1"/>
  <c r="FE443" i="1"/>
  <c r="FU443" i="1"/>
  <c r="GK443" i="1"/>
  <c r="HA443" i="1"/>
  <c r="EP443" i="1"/>
  <c r="HB443" i="1"/>
  <c r="GH443" i="1"/>
  <c r="FN443" i="1"/>
  <c r="FZ443" i="1"/>
  <c r="ED443" i="1"/>
  <c r="BT443" i="1"/>
  <c r="CJ443" i="1"/>
  <c r="CZ443" i="1"/>
  <c r="DP443" i="1"/>
  <c r="BS443" i="1"/>
  <c r="CI443" i="1"/>
  <c r="CY443" i="1"/>
  <c r="BR443" i="1"/>
  <c r="CH443" i="1"/>
  <c r="CX443" i="1"/>
  <c r="BQ443" i="1"/>
  <c r="CG443" i="1"/>
  <c r="CW443" i="1"/>
  <c r="DM443" i="1"/>
  <c r="AW443" i="1"/>
  <c r="AR443" i="1"/>
  <c r="BH443" i="1"/>
  <c r="BC443" i="1"/>
  <c r="AX443" i="1"/>
  <c r="AL443" i="1"/>
  <c r="AM443" i="1"/>
  <c r="ER443" i="1"/>
  <c r="FP443" i="1"/>
  <c r="GJ443" i="1"/>
  <c r="HD443" i="1"/>
  <c r="EM443" i="1"/>
  <c r="GA443" i="1"/>
  <c r="GY443" i="1"/>
  <c r="FA443" i="1"/>
  <c r="FY443" i="1"/>
  <c r="HM443" i="1"/>
  <c r="EL443" i="1"/>
  <c r="EH443" i="1"/>
  <c r="HJ443" i="1"/>
  <c r="GP443" i="1"/>
  <c r="CV443" i="1"/>
  <c r="DT443" i="1"/>
  <c r="CU443" i="1"/>
  <c r="DS443" i="1"/>
  <c r="BZ443" i="1"/>
  <c r="CT443" i="1"/>
  <c r="DR443" i="1"/>
  <c r="BY443" i="1"/>
  <c r="CS443" i="1"/>
  <c r="DQ443" i="1"/>
  <c r="BE443" i="1"/>
  <c r="BD443" i="1"/>
  <c r="BG443" i="1"/>
  <c r="BF443" i="1"/>
  <c r="AI443" i="1"/>
  <c r="EB443" i="1"/>
  <c r="EZ443" i="1"/>
  <c r="GN443" i="1"/>
  <c r="HL443" i="1"/>
  <c r="EQ443" i="1"/>
  <c r="FK443" i="1"/>
  <c r="GI443" i="1"/>
  <c r="HC443" i="1"/>
  <c r="EK443" i="1"/>
  <c r="FI443" i="1"/>
  <c r="GC443" i="1"/>
  <c r="GW443" i="1"/>
  <c r="FB443" i="1"/>
  <c r="EX443" i="1"/>
  <c r="BL443" i="1"/>
  <c r="CF443" i="1"/>
  <c r="DD443" i="1"/>
  <c r="BK443" i="1"/>
  <c r="CE443" i="1"/>
  <c r="DC443" i="1"/>
  <c r="BJ443" i="1"/>
  <c r="CD443" i="1"/>
  <c r="BI443" i="1"/>
  <c r="CC443" i="1"/>
  <c r="DU443" i="1"/>
  <c r="AQ443" i="1"/>
  <c r="AP443" i="1"/>
  <c r="EO427" i="1"/>
  <c r="FE427" i="1"/>
  <c r="FU427" i="1"/>
  <c r="EJ427" i="1"/>
  <c r="EZ427" i="1"/>
  <c r="FP427" i="1"/>
  <c r="EE427" i="1"/>
  <c r="FK427" i="1"/>
  <c r="GJ427" i="1"/>
  <c r="GZ427" i="1"/>
  <c r="ED427" i="1"/>
  <c r="FJ427" i="1"/>
  <c r="GI427" i="1"/>
  <c r="GY427" i="1"/>
  <c r="EH427" i="1"/>
  <c r="FN427" i="1"/>
  <c r="GK427" i="1"/>
  <c r="HA427" i="1"/>
  <c r="EI427" i="1"/>
  <c r="EA427" i="1"/>
  <c r="EY427" i="1"/>
  <c r="EQ427" i="1"/>
  <c r="BL427" i="1"/>
  <c r="CR427" i="1"/>
  <c r="DH427" i="1"/>
  <c r="BK427" i="1"/>
  <c r="CQ427" i="1"/>
  <c r="DG427" i="1"/>
  <c r="BJ427" i="1"/>
  <c r="BZ427" i="1"/>
  <c r="CP427" i="1"/>
  <c r="DF427" i="1"/>
  <c r="BI427" i="1"/>
  <c r="BY427" i="1"/>
  <c r="DE427" i="1"/>
  <c r="DU427" i="1"/>
  <c r="BE427" i="1"/>
  <c r="AZ427" i="1"/>
  <c r="AU427" i="1"/>
  <c r="AQ427" i="1"/>
  <c r="BF427" i="1"/>
  <c r="AJ427" i="1"/>
  <c r="EK427" i="1"/>
  <c r="FI427" i="1"/>
  <c r="EB427" i="1"/>
  <c r="EV427" i="1"/>
  <c r="EU427" i="1"/>
  <c r="HD427" i="1"/>
  <c r="GE427" i="1"/>
  <c r="HC427" i="1"/>
  <c r="EX427" i="1"/>
  <c r="HE427" i="1"/>
  <c r="GL427" i="1"/>
  <c r="GX427" i="1"/>
  <c r="GP427" i="1"/>
  <c r="BT427" i="1"/>
  <c r="DL427" i="1"/>
  <c r="BS427" i="1"/>
  <c r="CM427" i="1"/>
  <c r="DK427" i="1"/>
  <c r="BR427" i="1"/>
  <c r="CL427" i="1"/>
  <c r="DJ427" i="1"/>
  <c r="BQ427" i="1"/>
  <c r="CK427" i="1"/>
  <c r="DI427" i="1"/>
  <c r="AW427" i="1"/>
  <c r="AV427" i="1"/>
  <c r="AY427" i="1"/>
  <c r="AX427" i="1"/>
  <c r="AK427" i="1"/>
  <c r="FM427" i="1"/>
  <c r="FD427" i="1"/>
  <c r="FX427" i="1"/>
  <c r="FC427" i="1"/>
  <c r="GN427" i="1"/>
  <c r="HH427" i="1"/>
  <c r="FB427" i="1"/>
  <c r="GM427" i="1"/>
  <c r="GO427" i="1"/>
  <c r="HI427" i="1"/>
  <c r="HB427" i="1"/>
  <c r="GD427" i="1"/>
  <c r="BX427" i="1"/>
  <c r="CV427" i="1"/>
  <c r="DP427" i="1"/>
  <c r="BW427" i="1"/>
  <c r="CU427" i="1"/>
  <c r="BV427" i="1"/>
  <c r="CT427" i="1"/>
  <c r="BU427" i="1"/>
  <c r="CS427" i="1"/>
  <c r="DM427" i="1"/>
  <c r="BD427" i="1"/>
  <c r="BC427" i="1"/>
  <c r="AI427" i="1"/>
  <c r="EW411" i="1"/>
  <c r="FM411" i="1"/>
  <c r="GC411" i="1"/>
  <c r="HI411" i="1"/>
  <c r="EJ411" i="1"/>
  <c r="EZ411" i="1"/>
  <c r="FP411" i="1"/>
  <c r="GV411" i="1"/>
  <c r="HL411" i="1"/>
  <c r="EP411" i="1"/>
  <c r="FV411" i="1"/>
  <c r="GL411" i="1"/>
  <c r="HB411" i="1"/>
  <c r="EQ411" i="1"/>
  <c r="HC411" i="1"/>
  <c r="GI411" i="1"/>
  <c r="FK411" i="1"/>
  <c r="EY411" i="1"/>
  <c r="GE411" i="1"/>
  <c r="BT411" i="1"/>
  <c r="CJ411" i="1"/>
  <c r="CZ411" i="1"/>
  <c r="DP411" i="1"/>
  <c r="BS411" i="1"/>
  <c r="CI411" i="1"/>
  <c r="CY411" i="1"/>
  <c r="BR411" i="1"/>
  <c r="CH411" i="1"/>
  <c r="CX411" i="1"/>
  <c r="BQ411" i="1"/>
  <c r="CG411" i="1"/>
  <c r="CW411" i="1"/>
  <c r="DM411" i="1"/>
  <c r="AW411" i="1"/>
  <c r="AR411" i="1"/>
  <c r="BH411" i="1"/>
  <c r="BC411" i="1"/>
  <c r="AX411" i="1"/>
  <c r="AL411" i="1"/>
  <c r="AM411" i="1"/>
  <c r="EC411" i="1"/>
  <c r="FA411" i="1"/>
  <c r="FU411" i="1"/>
  <c r="GO411" i="1"/>
  <c r="HM411" i="1"/>
  <c r="ER411" i="1"/>
  <c r="FL411" i="1"/>
  <c r="GJ411" i="1"/>
  <c r="HD411" i="1"/>
  <c r="EL411" i="1"/>
  <c r="FJ411" i="1"/>
  <c r="GD411" i="1"/>
  <c r="GX411" i="1"/>
  <c r="FC411" i="1"/>
  <c r="EU411" i="1"/>
  <c r="HK411" i="1"/>
  <c r="BL411" i="1"/>
  <c r="CF411" i="1"/>
  <c r="DD411" i="1"/>
  <c r="BK411" i="1"/>
  <c r="CE411" i="1"/>
  <c r="DC411" i="1"/>
  <c r="BJ411" i="1"/>
  <c r="CD411" i="1"/>
  <c r="BI411" i="1"/>
  <c r="CC411" i="1"/>
  <c r="DU411" i="1"/>
  <c r="AQ411" i="1"/>
  <c r="AP411" i="1"/>
  <c r="EK411" i="1"/>
  <c r="FE411" i="1"/>
  <c r="FY411" i="1"/>
  <c r="GW411" i="1"/>
  <c r="EB411" i="1"/>
  <c r="EV411" i="1"/>
  <c r="GN411" i="1"/>
  <c r="HH411" i="1"/>
  <c r="FN411" i="1"/>
  <c r="GH411" i="1"/>
  <c r="FW411" i="1"/>
  <c r="EN471" i="1"/>
  <c r="FD471" i="1"/>
  <c r="GJ471" i="1"/>
  <c r="GZ471" i="1"/>
  <c r="EC471" i="1"/>
  <c r="FI471" i="1"/>
  <c r="FY471" i="1"/>
  <c r="GO471" i="1"/>
  <c r="HE471" i="1"/>
  <c r="EM471" i="1"/>
  <c r="GY471" i="1"/>
  <c r="FZ471" i="1"/>
  <c r="EY471" i="1"/>
  <c r="GE471" i="1"/>
  <c r="HK471" i="1"/>
  <c r="EH471" i="1"/>
  <c r="BL471" i="1"/>
  <c r="CR471" i="1"/>
  <c r="DH471" i="1"/>
  <c r="BK471" i="1"/>
  <c r="CQ471" i="1"/>
  <c r="DG471" i="1"/>
  <c r="BJ471" i="1"/>
  <c r="BZ471" i="1"/>
  <c r="CP471" i="1"/>
  <c r="DF471" i="1"/>
  <c r="BI471" i="1"/>
  <c r="BY471" i="1"/>
  <c r="DE471" i="1"/>
  <c r="DU471" i="1"/>
  <c r="BE471" i="1"/>
  <c r="AZ471" i="1"/>
  <c r="AU471" i="1"/>
  <c r="AQ471" i="1"/>
  <c r="BF471" i="1"/>
  <c r="AM471" i="1"/>
  <c r="EJ471" i="1"/>
  <c r="FH471" i="1"/>
  <c r="GB471" i="1"/>
  <c r="GV471" i="1"/>
  <c r="FA471" i="1"/>
  <c r="FU471" i="1"/>
  <c r="HM471" i="1"/>
  <c r="FK471" i="1"/>
  <c r="FJ471" i="1"/>
  <c r="GX471" i="1"/>
  <c r="GU471" i="1"/>
  <c r="HJ471" i="1"/>
  <c r="EP471" i="1"/>
  <c r="BT471" i="1"/>
  <c r="DL471" i="1"/>
  <c r="BS471" i="1"/>
  <c r="CM471" i="1"/>
  <c r="DK471" i="1"/>
  <c r="BR471" i="1"/>
  <c r="CL471" i="1"/>
  <c r="DJ471" i="1"/>
  <c r="BQ471" i="1"/>
  <c r="CK471" i="1"/>
  <c r="DI471" i="1"/>
  <c r="AW471" i="1"/>
  <c r="AV471" i="1"/>
  <c r="AY471" i="1"/>
  <c r="AX471" i="1"/>
  <c r="AK471" i="1"/>
  <c r="EV471" i="1"/>
  <c r="FX471" i="1"/>
  <c r="HD471" i="1"/>
  <c r="EO471" i="1"/>
  <c r="FQ471" i="1"/>
  <c r="GW471" i="1"/>
  <c r="EU471" i="1"/>
  <c r="GQ471" i="1"/>
  <c r="FR471" i="1"/>
  <c r="EI471" i="1"/>
  <c r="GM471" i="1"/>
  <c r="FN471" i="1"/>
  <c r="GL471" i="1"/>
  <c r="CJ471" i="1"/>
  <c r="DP471" i="1"/>
  <c r="CE471" i="1"/>
  <c r="DC471" i="1"/>
  <c r="BV471" i="1"/>
  <c r="CX471" i="1"/>
  <c r="BM471" i="1"/>
  <c r="CS471" i="1"/>
  <c r="DQ471" i="1"/>
  <c r="AR471" i="1"/>
  <c r="BC471" i="1"/>
  <c r="AP471" i="1"/>
  <c r="EB471" i="1"/>
  <c r="EZ471" i="1"/>
  <c r="HH471" i="1"/>
  <c r="EW471" i="1"/>
  <c r="GC471" i="1"/>
  <c r="HA471" i="1"/>
  <c r="FC471" i="1"/>
  <c r="ED471" i="1"/>
  <c r="GH471" i="1"/>
  <c r="EQ471" i="1"/>
  <c r="HC471" i="1"/>
  <c r="BP471" i="1"/>
  <c r="CV471" i="1"/>
  <c r="DT471" i="1"/>
  <c r="CI471" i="1"/>
  <c r="CD471" i="1"/>
  <c r="BU471" i="1"/>
  <c r="CW471" i="1"/>
  <c r="AS471" i="1"/>
  <c r="BD471" i="1"/>
  <c r="BG471" i="1"/>
  <c r="AL471" i="1"/>
  <c r="GE498" i="1"/>
  <c r="EO498" i="1"/>
  <c r="CX498" i="1"/>
  <c r="GZ498" i="1"/>
  <c r="BW498" i="1"/>
  <c r="BH498" i="1"/>
  <c r="EM498" i="1"/>
  <c r="EM482" i="1"/>
  <c r="GY482" i="1"/>
  <c r="ER482" i="1"/>
  <c r="FX482" i="1"/>
  <c r="HD482" i="1"/>
  <c r="FR482" i="1"/>
  <c r="HE482" i="1"/>
  <c r="GD482" i="1"/>
  <c r="FE482" i="1"/>
  <c r="BI482" i="1"/>
  <c r="DU482" i="1"/>
  <c r="DT482" i="1"/>
  <c r="CM482" i="1"/>
  <c r="DS482" i="1"/>
  <c r="CL482" i="1"/>
  <c r="DR482" i="1"/>
  <c r="BH482" i="1"/>
  <c r="AL482" i="1"/>
  <c r="EI482" i="1"/>
  <c r="GE482" i="1"/>
  <c r="EB482" i="1"/>
  <c r="ED482" i="1"/>
  <c r="GX482" i="1"/>
  <c r="GW482" i="1"/>
  <c r="HB482" i="1"/>
  <c r="GC482" i="1"/>
  <c r="CK482" i="1"/>
  <c r="BT482" i="1"/>
  <c r="DD482" i="1"/>
  <c r="CI482" i="1"/>
  <c r="BR482" i="1"/>
  <c r="AW482" i="1"/>
  <c r="AY482" i="1"/>
  <c r="GI482" i="1"/>
  <c r="FD482" i="1"/>
  <c r="GZ482" i="1"/>
  <c r="EK482" i="1"/>
  <c r="EX482" i="1"/>
  <c r="CJ482" i="1"/>
  <c r="BW482" i="1"/>
  <c r="BV482" i="1"/>
  <c r="BD482" i="1"/>
  <c r="FO482" i="1"/>
  <c r="FH482" i="1"/>
  <c r="FJ482" i="1"/>
  <c r="EP482" i="1"/>
  <c r="EW482" i="1"/>
  <c r="DQ482" i="1"/>
  <c r="BS482" i="1"/>
  <c r="CH482" i="1"/>
  <c r="FC482" i="1"/>
  <c r="GJ482" i="1"/>
  <c r="FQ482" i="1"/>
  <c r="HA482" i="1"/>
  <c r="BX482" i="1"/>
  <c r="DC482" i="1"/>
  <c r="BF482" i="1"/>
  <c r="HK482" i="1"/>
  <c r="EL482" i="1"/>
  <c r="FV482" i="1"/>
  <c r="BY482" i="1"/>
  <c r="DP482" i="1"/>
  <c r="CX482" i="1"/>
  <c r="BC482" i="1"/>
  <c r="GU482" i="1"/>
  <c r="GN482" i="1"/>
  <c r="FY482" i="1"/>
  <c r="BU482" i="1"/>
  <c r="CZ482" i="1"/>
  <c r="AR482" i="1"/>
  <c r="EW468" i="1"/>
  <c r="FM468" i="1"/>
  <c r="GC468" i="1"/>
  <c r="HI468" i="1"/>
  <c r="EJ468" i="1"/>
  <c r="EZ468" i="1"/>
  <c r="FP468" i="1"/>
  <c r="EL468" i="1"/>
  <c r="FB468" i="1"/>
  <c r="FR468" i="1"/>
  <c r="GH468" i="1"/>
  <c r="GX468" i="1"/>
  <c r="EM468" i="1"/>
  <c r="GR468" i="1"/>
  <c r="EY468" i="1"/>
  <c r="GY468" i="1"/>
  <c r="FK468" i="1"/>
  <c r="HD468" i="1"/>
  <c r="FW468" i="1"/>
  <c r="EA468" i="1"/>
  <c r="BS468" i="1"/>
  <c r="CI468" i="1"/>
  <c r="CY468" i="1"/>
  <c r="BR468" i="1"/>
  <c r="CH468" i="1"/>
  <c r="CX468" i="1"/>
  <c r="BQ468" i="1"/>
  <c r="CG468" i="1"/>
  <c r="CW468" i="1"/>
  <c r="DM468" i="1"/>
  <c r="BP468" i="1"/>
  <c r="CF468" i="1"/>
  <c r="CV468" i="1"/>
  <c r="DL468" i="1"/>
  <c r="AV468" i="1"/>
  <c r="AQ468" i="1"/>
  <c r="BG468" i="1"/>
  <c r="AX468" i="1"/>
  <c r="AW468" i="1"/>
  <c r="AK468" i="1"/>
  <c r="EO452" i="1"/>
  <c r="FE452" i="1"/>
  <c r="FU452" i="1"/>
  <c r="GK452" i="1"/>
  <c r="HA452" i="1"/>
  <c r="EB452" i="1"/>
  <c r="ER452" i="1"/>
  <c r="FH452" i="1"/>
  <c r="FX452" i="1"/>
  <c r="GN452" i="1"/>
  <c r="HD452" i="1"/>
  <c r="EH452" i="1"/>
  <c r="EX452" i="1"/>
  <c r="FN452" i="1"/>
  <c r="GD452" i="1"/>
  <c r="HJ452" i="1"/>
  <c r="GI452" i="1"/>
  <c r="FO452" i="1"/>
  <c r="EE452" i="1"/>
  <c r="GQ452" i="1"/>
  <c r="BK452" i="1"/>
  <c r="CQ452" i="1"/>
  <c r="DG452" i="1"/>
  <c r="BJ452" i="1"/>
  <c r="BZ452" i="1"/>
  <c r="CP452" i="1"/>
  <c r="DF452" i="1"/>
  <c r="BI452" i="1"/>
  <c r="BY452" i="1"/>
  <c r="DE452" i="1"/>
  <c r="DU452" i="1"/>
  <c r="BX452" i="1"/>
  <c r="DD452" i="1"/>
  <c r="DT452" i="1"/>
  <c r="BD452" i="1"/>
  <c r="AY452" i="1"/>
  <c r="AM452" i="1"/>
  <c r="BF452" i="1"/>
  <c r="BE452" i="1"/>
  <c r="AL452" i="1"/>
  <c r="EM438" i="1"/>
  <c r="FC438" i="1"/>
  <c r="GI438" i="1"/>
  <c r="GY438" i="1"/>
  <c r="ED438" i="1"/>
  <c r="FJ438" i="1"/>
  <c r="FZ438" i="1"/>
  <c r="GP438" i="1"/>
  <c r="EJ438" i="1"/>
  <c r="EZ438" i="1"/>
  <c r="FP438" i="1"/>
  <c r="GV438" i="1"/>
  <c r="HL438" i="1"/>
  <c r="GC438" i="1"/>
  <c r="HE438" i="1"/>
  <c r="GK438" i="1"/>
  <c r="HM438" i="1"/>
  <c r="BI438" i="1"/>
  <c r="BY438" i="1"/>
  <c r="DE438" i="1"/>
  <c r="DU438" i="1"/>
  <c r="BX438" i="1"/>
  <c r="DD438" i="1"/>
  <c r="DT438" i="1"/>
  <c r="BW438" i="1"/>
  <c r="CM438" i="1"/>
  <c r="DC438" i="1"/>
  <c r="DS438" i="1"/>
  <c r="BV438" i="1"/>
  <c r="CL438" i="1"/>
  <c r="DR438" i="1"/>
  <c r="BF438" i="1"/>
  <c r="AR438" i="1"/>
  <c r="BH438" i="1"/>
  <c r="BC438" i="1"/>
  <c r="AK438" i="1"/>
  <c r="EE438" i="1"/>
  <c r="EY438" i="1"/>
  <c r="FW438" i="1"/>
  <c r="GQ438" i="1"/>
  <c r="HK438" i="1"/>
  <c r="EX438" i="1"/>
  <c r="FR438" i="1"/>
  <c r="GL438" i="1"/>
  <c r="HJ438" i="1"/>
  <c r="ER438" i="1"/>
  <c r="FL438" i="1"/>
  <c r="GJ438" i="1"/>
  <c r="HD438" i="1"/>
  <c r="FM438" i="1"/>
  <c r="FI438" i="1"/>
  <c r="FE438" i="1"/>
  <c r="FA438" i="1"/>
  <c r="BM438" i="1"/>
  <c r="CG438" i="1"/>
  <c r="BL438" i="1"/>
  <c r="CF438" i="1"/>
  <c r="CZ438" i="1"/>
  <c r="BK438" i="1"/>
  <c r="CE438" i="1"/>
  <c r="CY438" i="1"/>
  <c r="BJ438" i="1"/>
  <c r="CD438" i="1"/>
  <c r="CX438" i="1"/>
  <c r="AT438" i="1"/>
  <c r="AS438" i="1"/>
  <c r="AM438" i="1"/>
  <c r="EA438" i="1"/>
  <c r="GE438" i="1"/>
  <c r="FB438" i="1"/>
  <c r="GD438" i="1"/>
  <c r="HB438" i="1"/>
  <c r="EV438" i="1"/>
  <c r="FX438" i="1"/>
  <c r="GZ438" i="1"/>
  <c r="GO438" i="1"/>
  <c r="BQ438" i="1"/>
  <c r="CS438" i="1"/>
  <c r="DQ438" i="1"/>
  <c r="CJ438" i="1"/>
  <c r="DL438" i="1"/>
  <c r="DG438" i="1"/>
  <c r="BR438" i="1"/>
  <c r="CT438" i="1"/>
  <c r="AX438" i="1"/>
  <c r="BE438" i="1"/>
  <c r="BD438" i="1"/>
  <c r="AL438" i="1"/>
  <c r="EI438" i="1"/>
  <c r="FO438" i="1"/>
  <c r="HC438" i="1"/>
  <c r="EN438" i="1"/>
  <c r="GB438" i="1"/>
  <c r="FY438" i="1"/>
  <c r="GW438" i="1"/>
  <c r="CC438" i="1"/>
  <c r="DM438" i="1"/>
  <c r="CR438" i="1"/>
  <c r="CU438" i="1"/>
  <c r="BZ438" i="1"/>
  <c r="DJ438" i="1"/>
  <c r="AW438" i="1"/>
  <c r="AU438" i="1"/>
  <c r="AI438" i="1"/>
  <c r="EU438" i="1"/>
  <c r="GM438" i="1"/>
  <c r="EL438" i="1"/>
  <c r="FV438" i="1"/>
  <c r="EB438" i="1"/>
  <c r="FH438" i="1"/>
  <c r="GR438" i="1"/>
  <c r="HI438" i="1"/>
  <c r="FU438" i="1"/>
  <c r="EK438" i="1"/>
  <c r="CW438" i="1"/>
  <c r="BT438" i="1"/>
  <c r="DH438" i="1"/>
  <c r="CI438" i="1"/>
  <c r="CP438" i="1"/>
  <c r="AV438" i="1"/>
  <c r="BG438" i="1"/>
  <c r="EQ438" i="1"/>
  <c r="GA438" i="1"/>
  <c r="EH438" i="1"/>
  <c r="FN438" i="1"/>
  <c r="GX438" i="1"/>
  <c r="FD438" i="1"/>
  <c r="GN438" i="1"/>
  <c r="EW438" i="1"/>
  <c r="EO438" i="1"/>
  <c r="FQ438" i="1"/>
  <c r="CK438" i="1"/>
  <c r="BP438" i="1"/>
  <c r="CV438" i="1"/>
  <c r="BS438" i="1"/>
  <c r="DK438" i="1"/>
  <c r="CH438" i="1"/>
  <c r="AP438" i="1"/>
  <c r="AY438" i="1"/>
  <c r="ED424" i="1"/>
  <c r="FJ424" i="1"/>
  <c r="FZ424" i="1"/>
  <c r="GP424" i="1"/>
  <c r="EK424" i="1"/>
  <c r="FA424" i="1"/>
  <c r="FQ424" i="1"/>
  <c r="GW424" i="1"/>
  <c r="HM424" i="1"/>
  <c r="FD424" i="1"/>
  <c r="GJ424" i="1"/>
  <c r="EE424" i="1"/>
  <c r="FK424" i="1"/>
  <c r="GQ424" i="1"/>
  <c r="EI424" i="1"/>
  <c r="FO424" i="1"/>
  <c r="GU424" i="1"/>
  <c r="HD424" i="1"/>
  <c r="FH424" i="1"/>
  <c r="CE424" i="1"/>
  <c r="CU424" i="1"/>
  <c r="DK424" i="1"/>
  <c r="CD424" i="1"/>
  <c r="CT424" i="1"/>
  <c r="DJ424" i="1"/>
  <c r="BM424" i="1"/>
  <c r="CC424" i="1"/>
  <c r="CS424" i="1"/>
  <c r="DI424" i="1"/>
  <c r="BL424" i="1"/>
  <c r="CR424" i="1"/>
  <c r="DH424" i="1"/>
  <c r="AR424" i="1"/>
  <c r="BH424" i="1"/>
  <c r="BC424" i="1"/>
  <c r="AT424" i="1"/>
  <c r="AS424" i="1"/>
  <c r="AL424" i="1"/>
  <c r="AJ492" i="1"/>
  <c r="AS492" i="1"/>
  <c r="AP492" i="1"/>
  <c r="AQ492" i="1"/>
  <c r="AR492" i="1"/>
  <c r="CZ492" i="1"/>
  <c r="CF492" i="1"/>
  <c r="BL492" i="1"/>
  <c r="CG492" i="1"/>
  <c r="BM492" i="1"/>
  <c r="CH492" i="1"/>
  <c r="DC492" i="1"/>
  <c r="CI492" i="1"/>
  <c r="FO492" i="1"/>
  <c r="GM492" i="1"/>
  <c r="GV492" i="1"/>
  <c r="EZ492" i="1"/>
  <c r="GY492" i="1"/>
  <c r="FK492" i="1"/>
  <c r="GZ492" i="1"/>
  <c r="FL492" i="1"/>
  <c r="HJ492" i="1"/>
  <c r="GL492" i="1"/>
  <c r="FR492" i="1"/>
  <c r="EX492" i="1"/>
  <c r="HM492" i="1"/>
  <c r="FY492" i="1"/>
  <c r="FA492" i="1"/>
  <c r="AI411" i="1"/>
  <c r="AU411" i="1"/>
  <c r="BE411" i="1"/>
  <c r="DI411" i="1"/>
  <c r="CK411" i="1"/>
  <c r="DR411" i="1"/>
  <c r="CP411" i="1"/>
  <c r="CU411" i="1"/>
  <c r="BW411" i="1"/>
  <c r="DH411" i="1"/>
  <c r="GU411" i="1"/>
  <c r="GA411" i="1"/>
  <c r="GM411" i="1"/>
  <c r="GP411" i="1"/>
  <c r="EX411" i="1"/>
  <c r="GR411" i="1"/>
  <c r="FD411" i="1"/>
  <c r="HA411" i="1"/>
  <c r="FI411" i="1"/>
  <c r="AM427" i="1"/>
  <c r="BG427" i="1"/>
  <c r="CW427" i="1"/>
  <c r="DR427" i="1"/>
  <c r="CD427" i="1"/>
  <c r="CY427" i="1"/>
  <c r="DT427" i="1"/>
  <c r="CF427" i="1"/>
  <c r="HM427" i="1"/>
  <c r="FV427" i="1"/>
  <c r="GQ427" i="1"/>
  <c r="HL427" i="1"/>
  <c r="FH427" i="1"/>
  <c r="FQ427" i="1"/>
  <c r="EC427" i="1"/>
  <c r="AZ443" i="1"/>
  <c r="DI443" i="1"/>
  <c r="BU443" i="1"/>
  <c r="CP443" i="1"/>
  <c r="DK443" i="1"/>
  <c r="BW443" i="1"/>
  <c r="CR443" i="1"/>
  <c r="FJ443" i="1"/>
  <c r="GX443" i="1"/>
  <c r="HI443" i="1"/>
  <c r="FQ443" i="1"/>
  <c r="EC443" i="1"/>
  <c r="FW443" i="1"/>
  <c r="EE443" i="1"/>
  <c r="EN443" i="1"/>
  <c r="AX459" i="1"/>
  <c r="CC459" i="1"/>
  <c r="CL459" i="1"/>
  <c r="CU459" i="1"/>
  <c r="CZ459" i="1"/>
  <c r="HB459" i="1"/>
  <c r="FY459" i="1"/>
  <c r="HK459" i="1"/>
  <c r="FC459" i="1"/>
  <c r="GN459" i="1"/>
  <c r="EJ459" i="1"/>
  <c r="AI471" i="1"/>
  <c r="DM471" i="1"/>
  <c r="DR471" i="1"/>
  <c r="BW471" i="1"/>
  <c r="CF471" i="1"/>
  <c r="GD471" i="1"/>
  <c r="EA471" i="1"/>
  <c r="GI471" i="1"/>
  <c r="GK471" i="1"/>
  <c r="EK471" i="1"/>
  <c r="FP471" i="1"/>
  <c r="BC491" i="1"/>
  <c r="BQ491" i="1"/>
  <c r="CI491" i="1"/>
  <c r="GX491" i="1"/>
  <c r="HC491" i="1"/>
  <c r="EW491" i="1"/>
  <c r="DC422" i="1"/>
  <c r="DU422" i="1"/>
  <c r="HA422" i="1"/>
  <c r="FJ422" i="1"/>
  <c r="HL422" i="1"/>
  <c r="AZ438" i="1"/>
  <c r="CQ438" i="1"/>
  <c r="BU438" i="1"/>
  <c r="GU438" i="1"/>
  <c r="AM458" i="1"/>
  <c r="BJ458" i="1"/>
  <c r="CW458" i="1"/>
  <c r="GZ458" i="1"/>
  <c r="EP458" i="1"/>
  <c r="AV474" i="1"/>
  <c r="CR474" i="1"/>
  <c r="CY482" i="1"/>
  <c r="EN482" i="1"/>
  <c r="EW500" i="1"/>
  <c r="FM500" i="1"/>
  <c r="GC500" i="1"/>
  <c r="HI500" i="1"/>
  <c r="EP500" i="1"/>
  <c r="FK500" i="1"/>
  <c r="HB500" i="1"/>
  <c r="EI500" i="1"/>
  <c r="FD500" i="1"/>
  <c r="FZ500" i="1"/>
  <c r="GU500" i="1"/>
  <c r="EB500" i="1"/>
  <c r="EX500" i="1"/>
  <c r="GN500" i="1"/>
  <c r="HJ500" i="1"/>
  <c r="GM500" i="1"/>
  <c r="GB500" i="1"/>
  <c r="FB500" i="1"/>
  <c r="FW500" i="1"/>
  <c r="BS500" i="1"/>
  <c r="CI500" i="1"/>
  <c r="CY500" i="1"/>
  <c r="BR500" i="1"/>
  <c r="CH500" i="1"/>
  <c r="CX500" i="1"/>
  <c r="BQ500" i="1"/>
  <c r="CG500" i="1"/>
  <c r="CW500" i="1"/>
  <c r="DM500" i="1"/>
  <c r="BP500" i="1"/>
  <c r="CF500" i="1"/>
  <c r="CV500" i="1"/>
  <c r="DL500" i="1"/>
  <c r="AV500" i="1"/>
  <c r="AQ500" i="1"/>
  <c r="BG500" i="1"/>
  <c r="AX500" i="1"/>
  <c r="AW500" i="1"/>
  <c r="AK500" i="1"/>
  <c r="EO484" i="1"/>
  <c r="FE484" i="1"/>
  <c r="FU484" i="1"/>
  <c r="GK484" i="1"/>
  <c r="HA484" i="1"/>
  <c r="ED484" i="1"/>
  <c r="FJ484" i="1"/>
  <c r="FZ484" i="1"/>
  <c r="GP484" i="1"/>
  <c r="EV484" i="1"/>
  <c r="GB484" i="1"/>
  <c r="HH484" i="1"/>
  <c r="FC484" i="1"/>
  <c r="GI484" i="1"/>
  <c r="EB484" i="1"/>
  <c r="FH484" i="1"/>
  <c r="GN484" i="1"/>
  <c r="EY484" i="1"/>
  <c r="FO484" i="1"/>
  <c r="EA484" i="1"/>
  <c r="BK484" i="1"/>
  <c r="CQ484" i="1"/>
  <c r="DG484" i="1"/>
  <c r="BJ484" i="1"/>
  <c r="BZ484" i="1"/>
  <c r="CP484" i="1"/>
  <c r="DF484" i="1"/>
  <c r="BI484" i="1"/>
  <c r="BY484" i="1"/>
  <c r="DE484" i="1"/>
  <c r="DU484" i="1"/>
  <c r="BX484" i="1"/>
  <c r="DD484" i="1"/>
  <c r="DT484" i="1"/>
  <c r="BD484" i="1"/>
  <c r="AY484" i="1"/>
  <c r="AM484" i="1"/>
  <c r="BF484" i="1"/>
  <c r="BE484" i="1"/>
  <c r="AL484" i="1"/>
  <c r="EE466" i="1"/>
  <c r="EU466" i="1"/>
  <c r="FK466" i="1"/>
  <c r="GA466" i="1"/>
  <c r="GQ466" i="1"/>
  <c r="EL466" i="1"/>
  <c r="FB466" i="1"/>
  <c r="FR466" i="1"/>
  <c r="GH466" i="1"/>
  <c r="GX466" i="1"/>
  <c r="EB466" i="1"/>
  <c r="ER466" i="1"/>
  <c r="FH466" i="1"/>
  <c r="FX466" i="1"/>
  <c r="GN466" i="1"/>
  <c r="HD466" i="1"/>
  <c r="HE466" i="1"/>
  <c r="GK466" i="1"/>
  <c r="FQ466" i="1"/>
  <c r="GC466" i="1"/>
  <c r="BQ466" i="1"/>
  <c r="CG466" i="1"/>
  <c r="CW466" i="1"/>
  <c r="DM466" i="1"/>
  <c r="BP466" i="1"/>
  <c r="CF466" i="1"/>
  <c r="CV466" i="1"/>
  <c r="DL466" i="1"/>
  <c r="CE466" i="1"/>
  <c r="CU466" i="1"/>
  <c r="DK466" i="1"/>
  <c r="CD466" i="1"/>
  <c r="CT466" i="1"/>
  <c r="DJ466" i="1"/>
  <c r="AX466" i="1"/>
  <c r="AS466" i="1"/>
  <c r="AP466" i="1"/>
  <c r="EQ466" i="1"/>
  <c r="FO466" i="1"/>
  <c r="GI466" i="1"/>
  <c r="HC466" i="1"/>
  <c r="EP466" i="1"/>
  <c r="FJ466" i="1"/>
  <c r="GD466" i="1"/>
  <c r="HB466" i="1"/>
  <c r="EJ466" i="1"/>
  <c r="FD466" i="1"/>
  <c r="GB466" i="1"/>
  <c r="GV466" i="1"/>
  <c r="EC466" i="1"/>
  <c r="EO466" i="1"/>
  <c r="EK466" i="1"/>
  <c r="HM466" i="1"/>
  <c r="EW466" i="1"/>
  <c r="BY466" i="1"/>
  <c r="CS466" i="1"/>
  <c r="DQ466" i="1"/>
  <c r="BX466" i="1"/>
  <c r="CR466" i="1"/>
  <c r="DP466" i="1"/>
  <c r="BW466" i="1"/>
  <c r="CQ466" i="1"/>
  <c r="BV466" i="1"/>
  <c r="CP466" i="1"/>
  <c r="BF466" i="1"/>
  <c r="BE466" i="1"/>
  <c r="AZ466" i="1"/>
  <c r="AU466" i="1"/>
  <c r="AM466" i="1"/>
  <c r="AI466" i="1"/>
  <c r="EA466" i="1"/>
  <c r="FC466" i="1"/>
  <c r="GE466" i="1"/>
  <c r="HK466" i="1"/>
  <c r="EX466" i="1"/>
  <c r="FZ466" i="1"/>
  <c r="EV466" i="1"/>
  <c r="GZ466" i="1"/>
  <c r="FY466" i="1"/>
  <c r="HA466" i="1"/>
  <c r="BM466" i="1"/>
  <c r="DU466" i="1"/>
  <c r="CJ466" i="1"/>
  <c r="DH466" i="1"/>
  <c r="DC466" i="1"/>
  <c r="BR466" i="1"/>
  <c r="CX466" i="1"/>
  <c r="AT466" i="1"/>
  <c r="BD466" i="1"/>
  <c r="BC466" i="1"/>
  <c r="AJ466" i="1"/>
  <c r="EI466" i="1"/>
  <c r="GY466" i="1"/>
  <c r="GP466" i="1"/>
  <c r="EN466" i="1"/>
  <c r="HL466" i="1"/>
  <c r="FU466" i="1"/>
  <c r="FM466" i="1"/>
  <c r="CC466" i="1"/>
  <c r="DI466" i="1"/>
  <c r="BK466" i="1"/>
  <c r="CY466" i="1"/>
  <c r="BZ466" i="1"/>
  <c r="DF466" i="1"/>
  <c r="AW466" i="1"/>
  <c r="BH466" i="1"/>
  <c r="AK466" i="1"/>
  <c r="EM450" i="1"/>
  <c r="FC450" i="1"/>
  <c r="GI450" i="1"/>
  <c r="GY450" i="1"/>
  <c r="ED450" i="1"/>
  <c r="FJ450" i="1"/>
  <c r="FZ450" i="1"/>
  <c r="GP450" i="1"/>
  <c r="EJ450" i="1"/>
  <c r="EZ450" i="1"/>
  <c r="FP450" i="1"/>
  <c r="GV450" i="1"/>
  <c r="HL450" i="1"/>
  <c r="FY450" i="1"/>
  <c r="FE450" i="1"/>
  <c r="EK450" i="1"/>
  <c r="GW450" i="1"/>
  <c r="HI450" i="1"/>
  <c r="BI450" i="1"/>
  <c r="BY450" i="1"/>
  <c r="DE450" i="1"/>
  <c r="DU450" i="1"/>
  <c r="BX450" i="1"/>
  <c r="DD450" i="1"/>
  <c r="DT450" i="1"/>
  <c r="BW450" i="1"/>
  <c r="CM450" i="1"/>
  <c r="DC450" i="1"/>
  <c r="DS450" i="1"/>
  <c r="BV450" i="1"/>
  <c r="CL450" i="1"/>
  <c r="DR450" i="1"/>
  <c r="BF450" i="1"/>
  <c r="AR450" i="1"/>
  <c r="BH450" i="1"/>
  <c r="BC450" i="1"/>
  <c r="AL450" i="1"/>
  <c r="EI450" i="1"/>
  <c r="GA450" i="1"/>
  <c r="GU450" i="1"/>
  <c r="EH450" i="1"/>
  <c r="FB450" i="1"/>
  <c r="FV450" i="1"/>
  <c r="EB450" i="1"/>
  <c r="EV450" i="1"/>
  <c r="GN450" i="1"/>
  <c r="HH450" i="1"/>
  <c r="GO450" i="1"/>
  <c r="GK450" i="1"/>
  <c r="FM450" i="1"/>
  <c r="BQ450" i="1"/>
  <c r="CK450" i="1"/>
  <c r="DI450" i="1"/>
  <c r="BP450" i="1"/>
  <c r="CJ450" i="1"/>
  <c r="DH450" i="1"/>
  <c r="CI450" i="1"/>
  <c r="DG450" i="1"/>
  <c r="CH450" i="1"/>
  <c r="DF450" i="1"/>
  <c r="AX450" i="1"/>
  <c r="AW450" i="1"/>
  <c r="AV450" i="1"/>
  <c r="AU450" i="1"/>
  <c r="AK450" i="1"/>
  <c r="EE450" i="1"/>
  <c r="FK450" i="1"/>
  <c r="GM450" i="1"/>
  <c r="HK450" i="1"/>
  <c r="GH450" i="1"/>
  <c r="HJ450" i="1"/>
  <c r="FD450" i="1"/>
  <c r="GB450" i="1"/>
  <c r="HD450" i="1"/>
  <c r="HE450" i="1"/>
  <c r="FA450" i="1"/>
  <c r="EW450" i="1"/>
  <c r="BU450" i="1"/>
  <c r="CW450" i="1"/>
  <c r="BL450" i="1"/>
  <c r="CR450" i="1"/>
  <c r="DP450" i="1"/>
  <c r="CE450" i="1"/>
  <c r="DK450" i="1"/>
  <c r="BZ450" i="1"/>
  <c r="CX450" i="1"/>
  <c r="AP450" i="1"/>
  <c r="AJ450" i="1"/>
  <c r="EO432" i="1"/>
  <c r="FE432" i="1"/>
  <c r="FU432" i="1"/>
  <c r="GK432" i="1"/>
  <c r="HA432" i="1"/>
  <c r="EB432" i="1"/>
  <c r="ER432" i="1"/>
  <c r="FH432" i="1"/>
  <c r="FX432" i="1"/>
  <c r="GN432" i="1"/>
  <c r="HD432" i="1"/>
  <c r="EH432" i="1"/>
  <c r="EX432" i="1"/>
  <c r="FN432" i="1"/>
  <c r="GD432" i="1"/>
  <c r="HJ432" i="1"/>
  <c r="GE432" i="1"/>
  <c r="EU432" i="1"/>
  <c r="FW432" i="1"/>
  <c r="GI432" i="1"/>
  <c r="BK432" i="1"/>
  <c r="CQ432" i="1"/>
  <c r="DG432" i="1"/>
  <c r="BJ432" i="1"/>
  <c r="BZ432" i="1"/>
  <c r="CP432" i="1"/>
  <c r="DF432" i="1"/>
  <c r="BI432" i="1"/>
  <c r="BY432" i="1"/>
  <c r="DE432" i="1"/>
  <c r="DU432" i="1"/>
  <c r="BX432" i="1"/>
  <c r="DD432" i="1"/>
  <c r="DT432" i="1"/>
  <c r="BD432" i="1"/>
  <c r="AY432" i="1"/>
  <c r="AM432" i="1"/>
  <c r="BF432" i="1"/>
  <c r="BE432" i="1"/>
  <c r="AI432" i="1"/>
  <c r="EV414" i="1"/>
  <c r="FL414" i="1"/>
  <c r="GB414" i="1"/>
  <c r="GR414" i="1"/>
  <c r="HH414" i="1"/>
  <c r="EI414" i="1"/>
  <c r="EY414" i="1"/>
  <c r="FO414" i="1"/>
  <c r="GE414" i="1"/>
  <c r="GU414" i="1"/>
  <c r="HK414" i="1"/>
  <c r="EO414" i="1"/>
  <c r="FE414" i="1"/>
  <c r="FU414" i="1"/>
  <c r="GK414" i="1"/>
  <c r="HA414" i="1"/>
  <c r="EP414" i="1"/>
  <c r="HB414" i="1"/>
  <c r="GH414" i="1"/>
  <c r="FJ414" i="1"/>
  <c r="EH414" i="1"/>
  <c r="EX414" i="1"/>
  <c r="BQ414" i="1"/>
  <c r="CG414" i="1"/>
  <c r="CW414" i="1"/>
  <c r="DM414" i="1"/>
  <c r="BP414" i="1"/>
  <c r="CF414" i="1"/>
  <c r="CV414" i="1"/>
  <c r="DL414" i="1"/>
  <c r="CE414" i="1"/>
  <c r="CU414" i="1"/>
  <c r="DK414" i="1"/>
  <c r="CD414" i="1"/>
  <c r="CT414" i="1"/>
  <c r="DJ414" i="1"/>
  <c r="AX414" i="1"/>
  <c r="AS414" i="1"/>
  <c r="AP414" i="1"/>
  <c r="AZ414" i="1"/>
  <c r="AU414" i="1"/>
  <c r="AM414" i="1"/>
  <c r="AI414" i="1"/>
  <c r="EN414" i="1"/>
  <c r="FH414" i="1"/>
  <c r="GZ414" i="1"/>
  <c r="EE414" i="1"/>
  <c r="FC414" i="1"/>
  <c r="FW414" i="1"/>
  <c r="GQ414" i="1"/>
  <c r="EC414" i="1"/>
  <c r="EW414" i="1"/>
  <c r="FQ414" i="1"/>
  <c r="GO414" i="1"/>
  <c r="HI414" i="1"/>
  <c r="GL414" i="1"/>
  <c r="GX414" i="1"/>
  <c r="GP414" i="1"/>
  <c r="FN414" i="1"/>
  <c r="BU414" i="1"/>
  <c r="DI414" i="1"/>
  <c r="BT414" i="1"/>
  <c r="DH414" i="1"/>
  <c r="BS414" i="1"/>
  <c r="CM414" i="1"/>
  <c r="DG414" i="1"/>
  <c r="BR414" i="1"/>
  <c r="CL414" i="1"/>
  <c r="DF414" i="1"/>
  <c r="AV414" i="1"/>
  <c r="AY414" i="1"/>
  <c r="AK414" i="1"/>
  <c r="EV499" i="1"/>
  <c r="FL499" i="1"/>
  <c r="GB499" i="1"/>
  <c r="GR499" i="1"/>
  <c r="HH499" i="1"/>
  <c r="EP499" i="1"/>
  <c r="FK499" i="1"/>
  <c r="HB499" i="1"/>
  <c r="EI499" i="1"/>
  <c r="FE499" i="1"/>
  <c r="FZ499" i="1"/>
  <c r="GU499" i="1"/>
  <c r="EC499" i="1"/>
  <c r="EX499" i="1"/>
  <c r="GO499" i="1"/>
  <c r="HJ499" i="1"/>
  <c r="HC499" i="1"/>
  <c r="EL499" i="1"/>
  <c r="BT499" i="1"/>
  <c r="CJ499" i="1"/>
  <c r="CZ499" i="1"/>
  <c r="DP499" i="1"/>
  <c r="BS499" i="1"/>
  <c r="CI499" i="1"/>
  <c r="CY499" i="1"/>
  <c r="BR499" i="1"/>
  <c r="CH499" i="1"/>
  <c r="CX499" i="1"/>
  <c r="BQ499" i="1"/>
  <c r="CG499" i="1"/>
  <c r="CW499" i="1"/>
  <c r="DM499" i="1"/>
  <c r="AW499" i="1"/>
  <c r="AR499" i="1"/>
  <c r="BH499" i="1"/>
  <c r="BC499" i="1"/>
  <c r="AX499" i="1"/>
  <c r="AL499" i="1"/>
  <c r="AM499" i="1"/>
  <c r="EB499" i="1"/>
  <c r="EZ499" i="1"/>
  <c r="GN499" i="1"/>
  <c r="HL499" i="1"/>
  <c r="FA499" i="1"/>
  <c r="GA499" i="1"/>
  <c r="FU499" i="1"/>
  <c r="HA499" i="1"/>
  <c r="EM499" i="1"/>
  <c r="FN499" i="1"/>
  <c r="FB499" i="1"/>
  <c r="GH499" i="1"/>
  <c r="GX499" i="1"/>
  <c r="BL499" i="1"/>
  <c r="CF499" i="1"/>
  <c r="DD499" i="1"/>
  <c r="BK499" i="1"/>
  <c r="CE499" i="1"/>
  <c r="DC499" i="1"/>
  <c r="BJ499" i="1"/>
  <c r="CD499" i="1"/>
  <c r="BI499" i="1"/>
  <c r="CC499" i="1"/>
  <c r="DU499" i="1"/>
  <c r="AQ499" i="1"/>
  <c r="AP499" i="1"/>
  <c r="EN483" i="1"/>
  <c r="FD483" i="1"/>
  <c r="GJ483" i="1"/>
  <c r="GZ483" i="1"/>
  <c r="EC483" i="1"/>
  <c r="FI483" i="1"/>
  <c r="FY483" i="1"/>
  <c r="GO483" i="1"/>
  <c r="HE483" i="1"/>
  <c r="EI483" i="1"/>
  <c r="FO483" i="1"/>
  <c r="GU483" i="1"/>
  <c r="EP483" i="1"/>
  <c r="FV483" i="1"/>
  <c r="HB483" i="1"/>
  <c r="EU483" i="1"/>
  <c r="GA483" i="1"/>
  <c r="ED483" i="1"/>
  <c r="FB483" i="1"/>
  <c r="BL483" i="1"/>
  <c r="CR483" i="1"/>
  <c r="DH483" i="1"/>
  <c r="BK483" i="1"/>
  <c r="CQ483" i="1"/>
  <c r="DG483" i="1"/>
  <c r="BJ483" i="1"/>
  <c r="BZ483" i="1"/>
  <c r="CP483" i="1"/>
  <c r="DF483" i="1"/>
  <c r="BI483" i="1"/>
  <c r="BY483" i="1"/>
  <c r="DE483" i="1"/>
  <c r="DU483" i="1"/>
  <c r="BE483" i="1"/>
  <c r="AZ483" i="1"/>
  <c r="AU483" i="1"/>
  <c r="AQ483" i="1"/>
  <c r="BF483" i="1"/>
  <c r="AJ483" i="1"/>
  <c r="ER483" i="1"/>
  <c r="FL483" i="1"/>
  <c r="HD483" i="1"/>
  <c r="EK483" i="1"/>
  <c r="FE483" i="1"/>
  <c r="GC483" i="1"/>
  <c r="GW483" i="1"/>
  <c r="EA483" i="1"/>
  <c r="FW483" i="1"/>
  <c r="HK483" i="1"/>
  <c r="FN483" i="1"/>
  <c r="HJ483" i="1"/>
  <c r="FK483" i="1"/>
  <c r="GY483" i="1"/>
  <c r="FJ483" i="1"/>
  <c r="GX483" i="1"/>
  <c r="BX483" i="1"/>
  <c r="CV483" i="1"/>
  <c r="DP483" i="1"/>
  <c r="BW483" i="1"/>
  <c r="CU483" i="1"/>
  <c r="BV483" i="1"/>
  <c r="CT483" i="1"/>
  <c r="BU483" i="1"/>
  <c r="CS483" i="1"/>
  <c r="DM483" i="1"/>
  <c r="BD483" i="1"/>
  <c r="BC483" i="1"/>
  <c r="AI483" i="1"/>
  <c r="EN451" i="1"/>
  <c r="FD451" i="1"/>
  <c r="GJ451" i="1"/>
  <c r="GZ451" i="1"/>
  <c r="EA451" i="1"/>
  <c r="EQ451" i="1"/>
  <c r="FW451" i="1"/>
  <c r="GM451" i="1"/>
  <c r="HC451" i="1"/>
  <c r="EW451" i="1"/>
  <c r="FM451" i="1"/>
  <c r="GC451" i="1"/>
  <c r="HI451" i="1"/>
  <c r="FN451" i="1"/>
  <c r="ED451" i="1"/>
  <c r="GP451" i="1"/>
  <c r="FV451" i="1"/>
  <c r="GH451" i="1"/>
  <c r="BL451" i="1"/>
  <c r="CR451" i="1"/>
  <c r="DH451" i="1"/>
  <c r="BK451" i="1"/>
  <c r="CQ451" i="1"/>
  <c r="DG451" i="1"/>
  <c r="BJ451" i="1"/>
  <c r="BZ451" i="1"/>
  <c r="CP451" i="1"/>
  <c r="DF451" i="1"/>
  <c r="BI451" i="1"/>
  <c r="BY451" i="1"/>
  <c r="DE451" i="1"/>
  <c r="DU451" i="1"/>
  <c r="BE451" i="1"/>
  <c r="AZ451" i="1"/>
  <c r="AU451" i="1"/>
  <c r="AQ451" i="1"/>
  <c r="BF451" i="1"/>
  <c r="AJ451" i="1"/>
  <c r="EV435" i="1"/>
  <c r="FL435" i="1"/>
  <c r="GB435" i="1"/>
  <c r="GR435" i="1"/>
  <c r="HH435" i="1"/>
  <c r="EI435" i="1"/>
  <c r="EY435" i="1"/>
  <c r="FO435" i="1"/>
  <c r="GE435" i="1"/>
  <c r="GU435" i="1"/>
  <c r="HK435" i="1"/>
  <c r="EO435" i="1"/>
  <c r="FE435" i="1"/>
  <c r="FU435" i="1"/>
  <c r="GK435" i="1"/>
  <c r="HA435" i="1"/>
  <c r="EH435" i="1"/>
  <c r="FJ435" i="1"/>
  <c r="EP435" i="1"/>
  <c r="HB435" i="1"/>
  <c r="GH435" i="1"/>
  <c r="BT435" i="1"/>
  <c r="CJ435" i="1"/>
  <c r="CZ435" i="1"/>
  <c r="DP435" i="1"/>
  <c r="BS435" i="1"/>
  <c r="CI435" i="1"/>
  <c r="CY435" i="1"/>
  <c r="BR435" i="1"/>
  <c r="CH435" i="1"/>
  <c r="CX435" i="1"/>
  <c r="BQ435" i="1"/>
  <c r="CG435" i="1"/>
  <c r="CW435" i="1"/>
  <c r="DM435" i="1"/>
  <c r="AW435" i="1"/>
  <c r="AR435" i="1"/>
  <c r="BH435" i="1"/>
  <c r="BC435" i="1"/>
  <c r="AX435" i="1"/>
  <c r="AL435" i="1"/>
  <c r="AM435" i="1"/>
  <c r="EO419" i="1"/>
  <c r="FE419" i="1"/>
  <c r="FU419" i="1"/>
  <c r="GK419" i="1"/>
  <c r="HA419" i="1"/>
  <c r="EB419" i="1"/>
  <c r="ER419" i="1"/>
  <c r="FH419" i="1"/>
  <c r="FX419" i="1"/>
  <c r="GN419" i="1"/>
  <c r="HD419" i="1"/>
  <c r="EM419" i="1"/>
  <c r="GY419" i="1"/>
  <c r="FZ419" i="1"/>
  <c r="GL419" i="1"/>
  <c r="EA419" i="1"/>
  <c r="GE419" i="1"/>
  <c r="HC419" i="1"/>
  <c r="BL419" i="1"/>
  <c r="CR419" i="1"/>
  <c r="DH419" i="1"/>
  <c r="BK419" i="1"/>
  <c r="CQ419" i="1"/>
  <c r="DG419" i="1"/>
  <c r="BJ419" i="1"/>
  <c r="BZ419" i="1"/>
  <c r="CP419" i="1"/>
  <c r="DF419" i="1"/>
  <c r="BI419" i="1"/>
  <c r="BY419" i="1"/>
  <c r="DE419" i="1"/>
  <c r="DU419" i="1"/>
  <c r="BE419" i="1"/>
  <c r="AZ419" i="1"/>
  <c r="AU419" i="1"/>
  <c r="AQ419" i="1"/>
  <c r="BF419" i="1"/>
  <c r="AJ419" i="1"/>
  <c r="EW403" i="1"/>
  <c r="FM403" i="1"/>
  <c r="GC403" i="1"/>
  <c r="HI403" i="1"/>
  <c r="EJ403" i="1"/>
  <c r="EZ403" i="1"/>
  <c r="FP403" i="1"/>
  <c r="GV403" i="1"/>
  <c r="HL403" i="1"/>
  <c r="EP403" i="1"/>
  <c r="FV403" i="1"/>
  <c r="GL403" i="1"/>
  <c r="HB403" i="1"/>
  <c r="EY403" i="1"/>
  <c r="HK403" i="1"/>
  <c r="GA403" i="1"/>
  <c r="FC403" i="1"/>
  <c r="FW403" i="1"/>
  <c r="EA403" i="1"/>
  <c r="BT403" i="1"/>
  <c r="CJ403" i="1"/>
  <c r="CZ403" i="1"/>
  <c r="DP403" i="1"/>
  <c r="BS403" i="1"/>
  <c r="CI403" i="1"/>
  <c r="CY403" i="1"/>
  <c r="BR403" i="1"/>
  <c r="CH403" i="1"/>
  <c r="CX403" i="1"/>
  <c r="BQ403" i="1"/>
  <c r="CG403" i="1"/>
  <c r="CW403" i="1"/>
  <c r="DM403" i="1"/>
  <c r="AW403" i="1"/>
  <c r="AR403" i="1"/>
  <c r="BH403" i="1"/>
  <c r="BC403" i="1"/>
  <c r="AX403" i="1"/>
  <c r="AL403" i="1"/>
  <c r="AM403" i="1"/>
  <c r="EV479" i="1"/>
  <c r="FL479" i="1"/>
  <c r="GB479" i="1"/>
  <c r="GR479" i="1"/>
  <c r="HH479" i="1"/>
  <c r="EK479" i="1"/>
  <c r="FA479" i="1"/>
  <c r="FQ479" i="1"/>
  <c r="GW479" i="1"/>
  <c r="HM479" i="1"/>
  <c r="FC479" i="1"/>
  <c r="GI479" i="1"/>
  <c r="ED479" i="1"/>
  <c r="FJ479" i="1"/>
  <c r="GP479" i="1"/>
  <c r="EI479" i="1"/>
  <c r="FO479" i="1"/>
  <c r="GU479" i="1"/>
  <c r="GL479" i="1"/>
  <c r="EX479" i="1"/>
  <c r="GD479" i="1"/>
  <c r="BT479" i="1"/>
  <c r="CJ479" i="1"/>
  <c r="CZ479" i="1"/>
  <c r="DP479" i="1"/>
  <c r="BS479" i="1"/>
  <c r="CI479" i="1"/>
  <c r="CY479" i="1"/>
  <c r="BR479" i="1"/>
  <c r="CH479" i="1"/>
  <c r="CX479" i="1"/>
  <c r="BQ479" i="1"/>
  <c r="CG479" i="1"/>
  <c r="CW479" i="1"/>
  <c r="DM479" i="1"/>
  <c r="AW479" i="1"/>
  <c r="AR479" i="1"/>
  <c r="BH479" i="1"/>
  <c r="BC479" i="1"/>
  <c r="AX479" i="1"/>
  <c r="AL479" i="1"/>
  <c r="AI479" i="1"/>
  <c r="EN479" i="1"/>
  <c r="FH479" i="1"/>
  <c r="GZ479" i="1"/>
  <c r="FE479" i="1"/>
  <c r="FY479" i="1"/>
  <c r="EE479" i="1"/>
  <c r="FR479" i="1"/>
  <c r="HC479" i="1"/>
  <c r="FV479" i="1"/>
  <c r="BX479" i="1"/>
  <c r="CR479" i="1"/>
  <c r="DL479" i="1"/>
  <c r="BW479" i="1"/>
  <c r="CQ479" i="1"/>
  <c r="DK479" i="1"/>
  <c r="BV479" i="1"/>
  <c r="CP479" i="1"/>
  <c r="DJ479" i="1"/>
  <c r="BU479" i="1"/>
  <c r="DI479" i="1"/>
  <c r="AZ479" i="1"/>
  <c r="AY479" i="1"/>
  <c r="AM479" i="1"/>
  <c r="EN506" i="1"/>
  <c r="FP506" i="1"/>
  <c r="GV506" i="1"/>
  <c r="EL506" i="1"/>
  <c r="FJ506" i="1"/>
  <c r="GP506" i="1"/>
  <c r="EK506" i="1"/>
  <c r="GO506" i="1"/>
  <c r="FM506" i="1"/>
  <c r="HI506" i="1"/>
  <c r="EE506" i="1"/>
  <c r="GY506" i="1"/>
  <c r="BY506" i="1"/>
  <c r="DE506" i="1"/>
  <c r="BT506" i="1"/>
  <c r="CV506" i="1"/>
  <c r="CI506" i="1"/>
  <c r="DC506" i="1"/>
  <c r="CH506" i="1"/>
  <c r="AX506" i="1"/>
  <c r="AW506" i="1"/>
  <c r="AR506" i="1"/>
  <c r="AU506" i="1"/>
  <c r="AK506" i="1"/>
  <c r="EV506" i="1"/>
  <c r="ED506" i="1"/>
  <c r="FV506" i="1"/>
  <c r="HB506" i="1"/>
  <c r="FY506" i="1"/>
  <c r="FU506" i="1"/>
  <c r="GE506" i="1"/>
  <c r="EM506" i="1"/>
  <c r="BP506" i="1"/>
  <c r="DD506" i="1"/>
  <c r="BW506" i="1"/>
  <c r="CY506" i="1"/>
  <c r="BR506" i="1"/>
  <c r="CT506" i="1"/>
  <c r="DR506" i="1"/>
  <c r="BD506" i="1"/>
  <c r="AM506" i="1"/>
  <c r="FD506" i="1"/>
  <c r="GZ506" i="1"/>
  <c r="EC506" i="1"/>
  <c r="EY506" i="1"/>
  <c r="FW506" i="1"/>
  <c r="BU506" i="1"/>
  <c r="DQ506" i="1"/>
  <c r="DL506" i="1"/>
  <c r="CM506" i="1"/>
  <c r="DS506" i="1"/>
  <c r="CX506" i="1"/>
  <c r="BF506" i="1"/>
  <c r="AZ506" i="1"/>
  <c r="AL506" i="1"/>
  <c r="FL506" i="1"/>
  <c r="EP506" i="1"/>
  <c r="GX506" i="1"/>
  <c r="EO506" i="1"/>
  <c r="GA506" i="1"/>
  <c r="BQ506" i="1"/>
  <c r="BX506" i="1"/>
  <c r="BS506" i="1"/>
  <c r="DJ506" i="1"/>
  <c r="AP506" i="1"/>
  <c r="BC506" i="1"/>
  <c r="EE490" i="1"/>
  <c r="EY490" i="1"/>
  <c r="GQ490" i="1"/>
  <c r="HK490" i="1"/>
  <c r="ER490" i="1"/>
  <c r="FP490" i="1"/>
  <c r="GJ490" i="1"/>
  <c r="HD490" i="1"/>
  <c r="FB490" i="1"/>
  <c r="GP490" i="1"/>
  <c r="GO490" i="1"/>
  <c r="EP490" i="1"/>
  <c r="GD490" i="1"/>
  <c r="GC490" i="1"/>
  <c r="FU490" i="1"/>
  <c r="BI490" i="1"/>
  <c r="CG490" i="1"/>
  <c r="DU490" i="1"/>
  <c r="CF490" i="1"/>
  <c r="CZ490" i="1"/>
  <c r="DT490" i="1"/>
  <c r="CE490" i="1"/>
  <c r="CY490" i="1"/>
  <c r="DS490" i="1"/>
  <c r="CD490" i="1"/>
  <c r="CX490" i="1"/>
  <c r="DR490" i="1"/>
  <c r="BF490" i="1"/>
  <c r="AR490" i="1"/>
  <c r="BH490" i="1"/>
  <c r="BC490" i="1"/>
  <c r="AL490" i="1"/>
  <c r="FC490" i="1"/>
  <c r="GE490" i="1"/>
  <c r="EZ490" i="1"/>
  <c r="FX490" i="1"/>
  <c r="GZ490" i="1"/>
  <c r="FJ490" i="1"/>
  <c r="EC490" i="1"/>
  <c r="FY490" i="1"/>
  <c r="EX490" i="1"/>
  <c r="HB490" i="1"/>
  <c r="BQ490" i="1"/>
  <c r="DQ490" i="1"/>
  <c r="CJ490" i="1"/>
  <c r="DL490" i="1"/>
  <c r="BW490" i="1"/>
  <c r="DC490" i="1"/>
  <c r="BR490" i="1"/>
  <c r="CT490" i="1"/>
  <c r="AT490" i="1"/>
  <c r="AS490" i="1"/>
  <c r="AM490" i="1"/>
  <c r="EI490" i="1"/>
  <c r="FO490" i="1"/>
  <c r="GY490" i="1"/>
  <c r="FD490" i="1"/>
  <c r="GN490" i="1"/>
  <c r="EL490" i="1"/>
  <c r="EK490" i="1"/>
  <c r="HE490" i="1"/>
  <c r="FE490" i="1"/>
  <c r="BY490" i="1"/>
  <c r="DM490" i="1"/>
  <c r="CU490" i="1"/>
  <c r="BV490" i="1"/>
  <c r="DJ490" i="1"/>
  <c r="AQ490" i="1"/>
  <c r="AV490" i="1"/>
  <c r="AY490" i="1"/>
  <c r="AI490" i="1"/>
  <c r="FK490" i="1"/>
  <c r="EB490" i="1"/>
  <c r="ED490" i="1"/>
  <c r="FI490" i="1"/>
  <c r="FN490" i="1"/>
  <c r="CK490" i="1"/>
  <c r="BT490" i="1"/>
  <c r="DP490" i="1"/>
  <c r="DK490" i="1"/>
  <c r="CL490" i="1"/>
  <c r="AZ490" i="1"/>
  <c r="AK490" i="1"/>
  <c r="EO476" i="1"/>
  <c r="FE476" i="1"/>
  <c r="FU476" i="1"/>
  <c r="GK476" i="1"/>
  <c r="HA476" i="1"/>
  <c r="ED476" i="1"/>
  <c r="FJ476" i="1"/>
  <c r="FZ476" i="1"/>
  <c r="GP476" i="1"/>
  <c r="EV476" i="1"/>
  <c r="GB476" i="1"/>
  <c r="HH476" i="1"/>
  <c r="FC476" i="1"/>
  <c r="GI476" i="1"/>
  <c r="EB476" i="1"/>
  <c r="FH476" i="1"/>
  <c r="GN476" i="1"/>
  <c r="EQ476" i="1"/>
  <c r="HK476" i="1"/>
  <c r="BK476" i="1"/>
  <c r="CQ476" i="1"/>
  <c r="DG476" i="1"/>
  <c r="BJ476" i="1"/>
  <c r="BZ476" i="1"/>
  <c r="CP476" i="1"/>
  <c r="DF476" i="1"/>
  <c r="BI476" i="1"/>
  <c r="BY476" i="1"/>
  <c r="DE476" i="1"/>
  <c r="DU476" i="1"/>
  <c r="BX476" i="1"/>
  <c r="DD476" i="1"/>
  <c r="DT476" i="1"/>
  <c r="BD476" i="1"/>
  <c r="AY476" i="1"/>
  <c r="AM476" i="1"/>
  <c r="BF476" i="1"/>
  <c r="BE476" i="1"/>
  <c r="AI476" i="1"/>
  <c r="EW460" i="1"/>
  <c r="FM460" i="1"/>
  <c r="GC460" i="1"/>
  <c r="HI460" i="1"/>
  <c r="EJ460" i="1"/>
  <c r="EZ460" i="1"/>
  <c r="FP460" i="1"/>
  <c r="GV460" i="1"/>
  <c r="HL460" i="1"/>
  <c r="EP460" i="1"/>
  <c r="FV460" i="1"/>
  <c r="GL460" i="1"/>
  <c r="HB460" i="1"/>
  <c r="EU460" i="1"/>
  <c r="FW460" i="1"/>
  <c r="FC460" i="1"/>
  <c r="FO460" i="1"/>
  <c r="HK460" i="1"/>
  <c r="BS460" i="1"/>
  <c r="CI460" i="1"/>
  <c r="CY460" i="1"/>
  <c r="BR460" i="1"/>
  <c r="CH460" i="1"/>
  <c r="CX460" i="1"/>
  <c r="BQ460" i="1"/>
  <c r="CG460" i="1"/>
  <c r="CW460" i="1"/>
  <c r="DM460" i="1"/>
  <c r="BP460" i="1"/>
  <c r="CF460" i="1"/>
  <c r="CV460" i="1"/>
  <c r="DL460" i="1"/>
  <c r="AV460" i="1"/>
  <c r="AQ460" i="1"/>
  <c r="BG460" i="1"/>
  <c r="AX460" i="1"/>
  <c r="AW460" i="1"/>
  <c r="AJ460" i="1"/>
  <c r="AK460" i="1"/>
  <c r="EE446" i="1"/>
  <c r="EU446" i="1"/>
  <c r="FK446" i="1"/>
  <c r="GA446" i="1"/>
  <c r="GQ446" i="1"/>
  <c r="EL446" i="1"/>
  <c r="FB446" i="1"/>
  <c r="FR446" i="1"/>
  <c r="GH446" i="1"/>
  <c r="GX446" i="1"/>
  <c r="EB446" i="1"/>
  <c r="ER446" i="1"/>
  <c r="FH446" i="1"/>
  <c r="FX446" i="1"/>
  <c r="GN446" i="1"/>
  <c r="HD446" i="1"/>
  <c r="FE446" i="1"/>
  <c r="EK446" i="1"/>
  <c r="GW446" i="1"/>
  <c r="FM446" i="1"/>
  <c r="FI446" i="1"/>
  <c r="HE446" i="1"/>
  <c r="BQ446" i="1"/>
  <c r="CG446" i="1"/>
  <c r="CW446" i="1"/>
  <c r="DM446" i="1"/>
  <c r="BP446" i="1"/>
  <c r="CF446" i="1"/>
  <c r="CV446" i="1"/>
  <c r="DL446" i="1"/>
  <c r="CE446" i="1"/>
  <c r="CU446" i="1"/>
  <c r="DK446" i="1"/>
  <c r="CD446" i="1"/>
  <c r="CT446" i="1"/>
  <c r="DJ446" i="1"/>
  <c r="AX446" i="1"/>
  <c r="AS446" i="1"/>
  <c r="AP446" i="1"/>
  <c r="AZ446" i="1"/>
  <c r="AU446" i="1"/>
  <c r="AM446" i="1"/>
  <c r="AI446" i="1"/>
  <c r="EI446" i="1"/>
  <c r="FC446" i="1"/>
  <c r="FW446" i="1"/>
  <c r="GU446" i="1"/>
  <c r="ED446" i="1"/>
  <c r="EX446" i="1"/>
  <c r="FV446" i="1"/>
  <c r="GP446" i="1"/>
  <c r="HJ446" i="1"/>
  <c r="EV446" i="1"/>
  <c r="FP446" i="1"/>
  <c r="GJ446" i="1"/>
  <c r="HH446" i="1"/>
  <c r="GK446" i="1"/>
  <c r="GC446" i="1"/>
  <c r="GO446" i="1"/>
  <c r="BM446" i="1"/>
  <c r="CK446" i="1"/>
  <c r="DE446" i="1"/>
  <c r="BL446" i="1"/>
  <c r="CJ446" i="1"/>
  <c r="DD446" i="1"/>
  <c r="BK446" i="1"/>
  <c r="CI446" i="1"/>
  <c r="DC446" i="1"/>
  <c r="BJ446" i="1"/>
  <c r="CH446" i="1"/>
  <c r="AT446" i="1"/>
  <c r="AW446" i="1"/>
  <c r="AR446" i="1"/>
  <c r="AL446" i="1"/>
  <c r="EQ446" i="1"/>
  <c r="GY446" i="1"/>
  <c r="EP446" i="1"/>
  <c r="FN446" i="1"/>
  <c r="EJ446" i="1"/>
  <c r="FL446" i="1"/>
  <c r="GR446" i="1"/>
  <c r="EO446" i="1"/>
  <c r="FQ446" i="1"/>
  <c r="FY446" i="1"/>
  <c r="CC446" i="1"/>
  <c r="DI446" i="1"/>
  <c r="BX446" i="1"/>
  <c r="CZ446" i="1"/>
  <c r="BS446" i="1"/>
  <c r="CQ446" i="1"/>
  <c r="DS446" i="1"/>
  <c r="CL446" i="1"/>
  <c r="AQ446" i="1"/>
  <c r="AV446" i="1"/>
  <c r="BC446" i="1"/>
  <c r="EM430" i="1"/>
  <c r="FC430" i="1"/>
  <c r="GI430" i="1"/>
  <c r="GY430" i="1"/>
  <c r="ED430" i="1"/>
  <c r="FJ430" i="1"/>
  <c r="FZ430" i="1"/>
  <c r="GP430" i="1"/>
  <c r="EJ430" i="1"/>
  <c r="EZ430" i="1"/>
  <c r="FP430" i="1"/>
  <c r="GV430" i="1"/>
  <c r="HL430" i="1"/>
  <c r="GK430" i="1"/>
  <c r="FQ430" i="1"/>
  <c r="FY430" i="1"/>
  <c r="BI430" i="1"/>
  <c r="BY430" i="1"/>
  <c r="DE430" i="1"/>
  <c r="DU430" i="1"/>
  <c r="BX430" i="1"/>
  <c r="DD430" i="1"/>
  <c r="DT430" i="1"/>
  <c r="BW430" i="1"/>
  <c r="CM430" i="1"/>
  <c r="DC430" i="1"/>
  <c r="DS430" i="1"/>
  <c r="BV430" i="1"/>
  <c r="CL430" i="1"/>
  <c r="DR430" i="1"/>
  <c r="BF430" i="1"/>
  <c r="AR430" i="1"/>
  <c r="BH430" i="1"/>
  <c r="EA430" i="1"/>
  <c r="EU430" i="1"/>
  <c r="FO430" i="1"/>
  <c r="GM430" i="1"/>
  <c r="EP430" i="1"/>
  <c r="FN430" i="1"/>
  <c r="GH430" i="1"/>
  <c r="HB430" i="1"/>
  <c r="EN430" i="1"/>
  <c r="FH430" i="1"/>
  <c r="GB430" i="1"/>
  <c r="GZ430" i="1"/>
  <c r="FE430" i="1"/>
  <c r="FA430" i="1"/>
  <c r="EW430" i="1"/>
  <c r="EC430" i="1"/>
  <c r="CC430" i="1"/>
  <c r="CW430" i="1"/>
  <c r="DQ430" i="1"/>
  <c r="CV430" i="1"/>
  <c r="DP430" i="1"/>
  <c r="CU430" i="1"/>
  <c r="BZ430" i="1"/>
  <c r="CT430" i="1"/>
  <c r="AQ430" i="1"/>
  <c r="AP430" i="1"/>
  <c r="BD430" i="1"/>
  <c r="BC430" i="1"/>
  <c r="AK430" i="1"/>
  <c r="EY430" i="1"/>
  <c r="GA430" i="1"/>
  <c r="HC430" i="1"/>
  <c r="EX430" i="1"/>
  <c r="FV430" i="1"/>
  <c r="GX430" i="1"/>
  <c r="ER430" i="1"/>
  <c r="GR430" i="1"/>
  <c r="FU430" i="1"/>
  <c r="GW430" i="1"/>
  <c r="HI430" i="1"/>
  <c r="BM430" i="1"/>
  <c r="CK430" i="1"/>
  <c r="DM430" i="1"/>
  <c r="CF430" i="1"/>
  <c r="DH430" i="1"/>
  <c r="BS430" i="1"/>
  <c r="CY430" i="1"/>
  <c r="CP430" i="1"/>
  <c r="AT430" i="1"/>
  <c r="AW430" i="1"/>
  <c r="AZ430" i="1"/>
  <c r="BG430" i="1"/>
  <c r="AI430" i="1"/>
  <c r="ED416" i="1"/>
  <c r="FJ416" i="1"/>
  <c r="FZ416" i="1"/>
  <c r="GP416" i="1"/>
  <c r="EK416" i="1"/>
  <c r="EV402" i="1"/>
  <c r="FL402" i="1"/>
  <c r="GB402" i="1"/>
  <c r="GR402" i="1"/>
  <c r="HH402" i="1"/>
  <c r="EI402" i="1"/>
  <c r="EY402" i="1"/>
  <c r="FO402" i="1"/>
  <c r="GE402" i="1"/>
  <c r="GU402" i="1"/>
  <c r="HK402" i="1"/>
  <c r="EO402" i="1"/>
  <c r="FE402" i="1"/>
  <c r="FU402" i="1"/>
  <c r="GK402" i="1"/>
  <c r="HA402" i="1"/>
  <c r="ED402" i="1"/>
  <c r="GP402" i="1"/>
  <c r="FV402" i="1"/>
  <c r="EX402" i="1"/>
  <c r="HJ402" i="1"/>
  <c r="FR402" i="1"/>
  <c r="BQ402" i="1"/>
  <c r="CG402" i="1"/>
  <c r="CW402" i="1"/>
  <c r="DM402" i="1"/>
  <c r="BP402" i="1"/>
  <c r="CF402" i="1"/>
  <c r="CV402" i="1"/>
  <c r="DL402" i="1"/>
  <c r="CE402" i="1"/>
  <c r="CU402" i="1"/>
  <c r="DK402" i="1"/>
  <c r="CD402" i="1"/>
  <c r="CT402" i="1"/>
  <c r="DJ402" i="1"/>
  <c r="AX402" i="1"/>
  <c r="AS402" i="1"/>
  <c r="AP402" i="1"/>
  <c r="AZ402" i="1"/>
  <c r="AU402" i="1"/>
  <c r="AM402" i="1"/>
  <c r="AI402" i="1"/>
  <c r="EJ402" i="1"/>
  <c r="FD402" i="1"/>
  <c r="FX402" i="1"/>
  <c r="GV402" i="1"/>
  <c r="EA402" i="1"/>
  <c r="EU402" i="1"/>
  <c r="GM402" i="1"/>
  <c r="FM402" i="1"/>
  <c r="HE402" i="1"/>
  <c r="FJ402" i="1"/>
  <c r="FN402" i="1"/>
  <c r="GX402" i="1"/>
  <c r="BM402" i="1"/>
  <c r="CK402" i="1"/>
  <c r="DE402" i="1"/>
  <c r="BL402" i="1"/>
  <c r="CJ402" i="1"/>
  <c r="DD402" i="1"/>
  <c r="BK402" i="1"/>
  <c r="CI402" i="1"/>
  <c r="DC402" i="1"/>
  <c r="BJ402" i="1"/>
  <c r="CH402" i="1"/>
  <c r="AT402" i="1"/>
  <c r="AW402" i="1"/>
  <c r="AR402" i="1"/>
  <c r="AK402" i="1"/>
  <c r="AJ470" i="1"/>
  <c r="AZ470" i="1"/>
  <c r="AX470" i="1"/>
  <c r="BR470" i="1"/>
  <c r="CI470" i="1"/>
  <c r="DH470" i="1"/>
  <c r="DM470" i="1"/>
  <c r="BQ470" i="1"/>
  <c r="HE470" i="1"/>
  <c r="HA470" i="1"/>
  <c r="HJ470" i="1"/>
  <c r="HH470" i="1"/>
  <c r="EZ470" i="1"/>
  <c r="GQ470" i="1"/>
  <c r="EO504" i="1"/>
  <c r="EN504" i="1"/>
  <c r="FV504" i="1"/>
  <c r="GL504" i="1"/>
  <c r="HB504" i="1"/>
  <c r="EH504" i="1"/>
  <c r="FA504" i="1"/>
  <c r="FQ504" i="1"/>
  <c r="EQ504" i="1"/>
  <c r="FH504" i="1"/>
  <c r="FX504" i="1"/>
  <c r="GN504" i="1"/>
  <c r="HD504" i="1"/>
  <c r="FK504" i="1"/>
  <c r="GU504" i="1"/>
  <c r="FC504" i="1"/>
  <c r="GQ504" i="1"/>
  <c r="FU504" i="1"/>
  <c r="FO504" i="1"/>
  <c r="FY504" i="1"/>
  <c r="BK504" i="1"/>
  <c r="CQ504" i="1"/>
  <c r="DG504" i="1"/>
  <c r="BJ504" i="1"/>
  <c r="BZ504" i="1"/>
  <c r="CP504" i="1"/>
  <c r="DF504" i="1"/>
  <c r="BI504" i="1"/>
  <c r="BY504" i="1"/>
  <c r="DE504" i="1"/>
  <c r="DU504" i="1"/>
  <c r="BX504" i="1"/>
  <c r="DD504" i="1"/>
  <c r="DT504" i="1"/>
  <c r="BD504" i="1"/>
  <c r="AY504" i="1"/>
  <c r="AM504" i="1"/>
  <c r="BF504" i="1"/>
  <c r="BE504" i="1"/>
  <c r="EW488" i="1"/>
  <c r="FM488" i="1"/>
  <c r="GC488" i="1"/>
  <c r="HI488" i="1"/>
  <c r="EL488" i="1"/>
  <c r="FB488" i="1"/>
  <c r="FR488" i="1"/>
  <c r="GH488" i="1"/>
  <c r="GX488" i="1"/>
  <c r="EB488" i="1"/>
  <c r="FH488" i="1"/>
  <c r="GN488" i="1"/>
  <c r="EA488" i="1"/>
  <c r="GM488" i="1"/>
  <c r="FL488" i="1"/>
  <c r="GR488" i="1"/>
  <c r="FK488" i="1"/>
  <c r="GQ488" i="1"/>
  <c r="BS488" i="1"/>
  <c r="CI488" i="1"/>
  <c r="CY488" i="1"/>
  <c r="BR488" i="1"/>
  <c r="CH488" i="1"/>
  <c r="CX488" i="1"/>
  <c r="BQ488" i="1"/>
  <c r="CG488" i="1"/>
  <c r="CW488" i="1"/>
  <c r="DM488" i="1"/>
  <c r="BP488" i="1"/>
  <c r="CF488" i="1"/>
  <c r="CV488" i="1"/>
  <c r="DL488" i="1"/>
  <c r="AV488" i="1"/>
  <c r="AQ488" i="1"/>
  <c r="BG488" i="1"/>
  <c r="AX488" i="1"/>
  <c r="AW488" i="1"/>
  <c r="AJ488" i="1"/>
  <c r="AK488" i="1"/>
  <c r="EM470" i="1"/>
  <c r="FC470" i="1"/>
  <c r="GI470" i="1"/>
  <c r="GY470" i="1"/>
  <c r="EB470" i="1"/>
  <c r="ER470" i="1"/>
  <c r="FH470" i="1"/>
  <c r="FX470" i="1"/>
  <c r="GN470" i="1"/>
  <c r="HD470" i="1"/>
  <c r="EP470" i="1"/>
  <c r="FV470" i="1"/>
  <c r="HB470" i="1"/>
  <c r="EW470" i="1"/>
  <c r="GC470" i="1"/>
  <c r="HI470" i="1"/>
  <c r="FB470" i="1"/>
  <c r="GH470" i="1"/>
  <c r="FI470" i="1"/>
  <c r="BI470" i="1"/>
  <c r="BY470" i="1"/>
  <c r="DE470" i="1"/>
  <c r="DU470" i="1"/>
  <c r="BX470" i="1"/>
  <c r="DD470" i="1"/>
  <c r="DT470" i="1"/>
  <c r="BW470" i="1"/>
  <c r="CM470" i="1"/>
  <c r="DC470" i="1"/>
  <c r="DS470" i="1"/>
  <c r="BV470" i="1"/>
  <c r="CL470" i="1"/>
  <c r="DR470" i="1"/>
  <c r="BF470" i="1"/>
  <c r="AR470" i="1"/>
  <c r="BH470" i="1"/>
  <c r="BC470" i="1"/>
  <c r="AK470" i="1"/>
  <c r="EA470" i="1"/>
  <c r="EU470" i="1"/>
  <c r="FO470" i="1"/>
  <c r="GM470" i="1"/>
  <c r="EN470" i="1"/>
  <c r="FL470" i="1"/>
  <c r="GZ470" i="1"/>
  <c r="EX470" i="1"/>
  <c r="GL470" i="1"/>
  <c r="EO470" i="1"/>
  <c r="GK470" i="1"/>
  <c r="EL470" i="1"/>
  <c r="FZ470" i="1"/>
  <c r="FY470" i="1"/>
  <c r="EK470" i="1"/>
  <c r="FA470" i="1"/>
  <c r="CC470" i="1"/>
  <c r="CW470" i="1"/>
  <c r="DQ470" i="1"/>
  <c r="CV470" i="1"/>
  <c r="DP470" i="1"/>
  <c r="CU470" i="1"/>
  <c r="BZ470" i="1"/>
  <c r="CT470" i="1"/>
  <c r="AQ470" i="1"/>
  <c r="AP470" i="1"/>
  <c r="BD470" i="1"/>
  <c r="BG470" i="1"/>
  <c r="AI470" i="1"/>
  <c r="EQ470" i="1"/>
  <c r="FW470" i="1"/>
  <c r="GU470" i="1"/>
  <c r="EJ470" i="1"/>
  <c r="FP470" i="1"/>
  <c r="GR470" i="1"/>
  <c r="EH470" i="1"/>
  <c r="FM470" i="1"/>
  <c r="ED470" i="1"/>
  <c r="GP470" i="1"/>
  <c r="EC470" i="1"/>
  <c r="HM470" i="1"/>
  <c r="CG470" i="1"/>
  <c r="DI470" i="1"/>
  <c r="BT470" i="1"/>
  <c r="CZ470" i="1"/>
  <c r="CQ470" i="1"/>
  <c r="BJ470" i="1"/>
  <c r="CH470" i="1"/>
  <c r="DJ470" i="1"/>
  <c r="AS470" i="1"/>
  <c r="AV470" i="1"/>
  <c r="AY470" i="1"/>
  <c r="EI470" i="1"/>
  <c r="GA470" i="1"/>
  <c r="HK470" i="1"/>
  <c r="FD470" i="1"/>
  <c r="GV470" i="1"/>
  <c r="FN470" i="1"/>
  <c r="FE470" i="1"/>
  <c r="FQ470" i="1"/>
  <c r="CK470" i="1"/>
  <c r="BL470" i="1"/>
  <c r="CR470" i="1"/>
  <c r="BS470" i="1"/>
  <c r="DG470" i="1"/>
  <c r="CD470" i="1"/>
  <c r="AT470" i="1"/>
  <c r="BE470" i="1"/>
  <c r="AU470" i="1"/>
  <c r="EE454" i="1"/>
  <c r="EU454" i="1"/>
  <c r="FK454" i="1"/>
  <c r="GA454" i="1"/>
  <c r="GQ454" i="1"/>
  <c r="EL454" i="1"/>
  <c r="FB454" i="1"/>
  <c r="FR454" i="1"/>
  <c r="GH454" i="1"/>
  <c r="GX454" i="1"/>
  <c r="EB454" i="1"/>
  <c r="ER454" i="1"/>
  <c r="FH454" i="1"/>
  <c r="FX454" i="1"/>
  <c r="GN454" i="1"/>
  <c r="HD454" i="1"/>
  <c r="EW454" i="1"/>
  <c r="HI454" i="1"/>
  <c r="FY454" i="1"/>
  <c r="FE454" i="1"/>
  <c r="EK454" i="1"/>
  <c r="FA454" i="1"/>
  <c r="BQ454" i="1"/>
  <c r="CG454" i="1"/>
  <c r="CW454" i="1"/>
  <c r="DM454" i="1"/>
  <c r="BP454" i="1"/>
  <c r="CF454" i="1"/>
  <c r="CV454" i="1"/>
  <c r="DL454" i="1"/>
  <c r="CE454" i="1"/>
  <c r="CU454" i="1"/>
  <c r="DK454" i="1"/>
  <c r="CD454" i="1"/>
  <c r="CT454" i="1"/>
  <c r="DJ454" i="1"/>
  <c r="AX454" i="1"/>
  <c r="AS454" i="1"/>
  <c r="AP454" i="1"/>
  <c r="AZ454" i="1"/>
  <c r="AU454" i="1"/>
  <c r="AM454" i="1"/>
  <c r="AI454" i="1"/>
  <c r="EM454" i="1"/>
  <c r="GE454" i="1"/>
  <c r="GY454" i="1"/>
  <c r="EH454" i="1"/>
  <c r="FZ454" i="1"/>
  <c r="EZ454" i="1"/>
  <c r="GR454" i="1"/>
  <c r="HL454" i="1"/>
  <c r="GO454" i="1"/>
  <c r="GK454" i="1"/>
  <c r="BU454" i="1"/>
  <c r="DI454" i="1"/>
  <c r="BT454" i="1"/>
  <c r="DH454" i="1"/>
  <c r="BS454" i="1"/>
  <c r="CM454" i="1"/>
  <c r="DG454" i="1"/>
  <c r="BR454" i="1"/>
  <c r="CL454" i="1"/>
  <c r="DF454" i="1"/>
  <c r="AV454" i="1"/>
  <c r="AY454" i="1"/>
  <c r="AK454" i="1"/>
  <c r="EY454" i="1"/>
  <c r="FW454" i="1"/>
  <c r="HC454" i="1"/>
  <c r="FV454" i="1"/>
  <c r="HB454" i="1"/>
  <c r="EN454" i="1"/>
  <c r="FP454" i="1"/>
  <c r="GV454" i="1"/>
  <c r="FM454" i="1"/>
  <c r="FI454" i="1"/>
  <c r="HA454" i="1"/>
  <c r="BI454" i="1"/>
  <c r="CK454" i="1"/>
  <c r="DQ454" i="1"/>
  <c r="DD454" i="1"/>
  <c r="BW454" i="1"/>
  <c r="CY454" i="1"/>
  <c r="BJ454" i="1"/>
  <c r="CP454" i="1"/>
  <c r="DR454" i="1"/>
  <c r="AW454" i="1"/>
  <c r="BD454" i="1"/>
  <c r="BG454" i="1"/>
  <c r="EW436" i="1"/>
  <c r="FM436" i="1"/>
  <c r="GC436" i="1"/>
  <c r="HI436" i="1"/>
  <c r="EJ436" i="1"/>
  <c r="EZ436" i="1"/>
  <c r="FP436" i="1"/>
  <c r="GV436" i="1"/>
  <c r="HL436" i="1"/>
  <c r="EP436" i="1"/>
  <c r="FV436" i="1"/>
  <c r="GL436" i="1"/>
  <c r="HB436" i="1"/>
  <c r="FC436" i="1"/>
  <c r="EI436" i="1"/>
  <c r="GU436" i="1"/>
  <c r="FK436" i="1"/>
  <c r="FW436" i="1"/>
  <c r="EA436" i="1"/>
  <c r="BS436" i="1"/>
  <c r="CI436" i="1"/>
  <c r="CY436" i="1"/>
  <c r="BR436" i="1"/>
  <c r="CH436" i="1"/>
  <c r="CX436" i="1"/>
  <c r="BQ436" i="1"/>
  <c r="CG436" i="1"/>
  <c r="CW436" i="1"/>
  <c r="DM436" i="1"/>
  <c r="BP436" i="1"/>
  <c r="CF436" i="1"/>
  <c r="CV436" i="1"/>
  <c r="DL436" i="1"/>
  <c r="AV436" i="1"/>
  <c r="AQ436" i="1"/>
  <c r="BG436" i="1"/>
  <c r="AX436" i="1"/>
  <c r="AW436" i="1"/>
  <c r="AK436" i="1"/>
  <c r="EN418" i="1"/>
  <c r="FD418" i="1"/>
  <c r="GJ418" i="1"/>
  <c r="GZ418" i="1"/>
  <c r="EA418" i="1"/>
  <c r="EQ418" i="1"/>
  <c r="FW418" i="1"/>
  <c r="GM418" i="1"/>
  <c r="HC418" i="1"/>
  <c r="EW418" i="1"/>
  <c r="FM418" i="1"/>
  <c r="GC418" i="1"/>
  <c r="HI418" i="1"/>
  <c r="FJ418" i="1"/>
  <c r="EP418" i="1"/>
  <c r="HB418" i="1"/>
  <c r="GD418" i="1"/>
  <c r="EL418" i="1"/>
  <c r="BI418" i="1"/>
  <c r="BY418" i="1"/>
  <c r="DE418" i="1"/>
  <c r="DU418" i="1"/>
  <c r="BX418" i="1"/>
  <c r="DD418" i="1"/>
  <c r="DT418" i="1"/>
  <c r="BW418" i="1"/>
  <c r="CM418" i="1"/>
  <c r="DC418" i="1"/>
  <c r="DS418" i="1"/>
  <c r="BV418" i="1"/>
  <c r="CL418" i="1"/>
  <c r="DR418" i="1"/>
  <c r="BF418" i="1"/>
  <c r="AR418" i="1"/>
  <c r="BH418" i="1"/>
  <c r="BC418" i="1"/>
  <c r="AL418" i="1"/>
  <c r="ER418" i="1"/>
  <c r="FL418" i="1"/>
  <c r="HD418" i="1"/>
  <c r="EI418" i="1"/>
  <c r="FC418" i="1"/>
  <c r="GA418" i="1"/>
  <c r="GU418" i="1"/>
  <c r="EC418" i="1"/>
  <c r="FA418" i="1"/>
  <c r="FU418" i="1"/>
  <c r="GO418" i="1"/>
  <c r="HM418" i="1"/>
  <c r="GP418" i="1"/>
  <c r="GL418" i="1"/>
  <c r="GH418" i="1"/>
  <c r="BU418" i="1"/>
  <c r="CS418" i="1"/>
  <c r="DM418" i="1"/>
  <c r="BT418" i="1"/>
  <c r="CR418" i="1"/>
  <c r="DL418" i="1"/>
  <c r="BS418" i="1"/>
  <c r="CQ418" i="1"/>
  <c r="DK418" i="1"/>
  <c r="BR418" i="1"/>
  <c r="CP418" i="1"/>
  <c r="DJ418" i="1"/>
  <c r="BE418" i="1"/>
  <c r="AZ418" i="1"/>
  <c r="AY418" i="1"/>
  <c r="AJ418" i="1"/>
  <c r="EN503" i="1"/>
  <c r="FD503" i="1"/>
  <c r="GJ503" i="1"/>
  <c r="GZ503" i="1"/>
  <c r="ED503" i="1"/>
  <c r="EY503" i="1"/>
  <c r="FU503" i="1"/>
  <c r="GP503" i="1"/>
  <c r="HK503" i="1"/>
  <c r="FN503" i="1"/>
  <c r="GI503" i="1"/>
  <c r="HE503" i="1"/>
  <c r="EL503" i="1"/>
  <c r="GC503" i="1"/>
  <c r="GX503" i="1"/>
  <c r="FA503" i="1"/>
  <c r="EP503" i="1"/>
  <c r="EU503" i="1"/>
  <c r="FQ503" i="1"/>
  <c r="BL503" i="1"/>
  <c r="CR503" i="1"/>
  <c r="DH503" i="1"/>
  <c r="BK503" i="1"/>
  <c r="CQ503" i="1"/>
  <c r="DG503" i="1"/>
  <c r="BJ503" i="1"/>
  <c r="BZ503" i="1"/>
  <c r="CP503" i="1"/>
  <c r="DF503" i="1"/>
  <c r="BI503" i="1"/>
  <c r="BY503" i="1"/>
  <c r="DE503" i="1"/>
  <c r="DU503" i="1"/>
  <c r="BE503" i="1"/>
  <c r="AZ503" i="1"/>
  <c r="AU503" i="1"/>
  <c r="AQ503" i="1"/>
  <c r="BF503" i="1"/>
  <c r="AM503" i="1"/>
  <c r="EZ503" i="1"/>
  <c r="FX503" i="1"/>
  <c r="GR503" i="1"/>
  <c r="HL503" i="1"/>
  <c r="FE503" i="1"/>
  <c r="GE503" i="1"/>
  <c r="EX503" i="1"/>
  <c r="FY503" i="1"/>
  <c r="GY503" i="1"/>
  <c r="EQ503" i="1"/>
  <c r="FR503" i="1"/>
  <c r="FV503" i="1"/>
  <c r="GA503" i="1"/>
  <c r="BP503" i="1"/>
  <c r="CJ503" i="1"/>
  <c r="DD503" i="1"/>
  <c r="CI503" i="1"/>
  <c r="DC503" i="1"/>
  <c r="CH503" i="1"/>
  <c r="BM503" i="1"/>
  <c r="CG503" i="1"/>
  <c r="AS503" i="1"/>
  <c r="AR503" i="1"/>
  <c r="AT503" i="1"/>
  <c r="AL503" i="1"/>
  <c r="EV487" i="1"/>
  <c r="FL487" i="1"/>
  <c r="GB487" i="1"/>
  <c r="GR487" i="1"/>
  <c r="HH487" i="1"/>
  <c r="EK487" i="1"/>
  <c r="FA487" i="1"/>
  <c r="FQ487" i="1"/>
  <c r="GW487" i="1"/>
  <c r="HM487" i="1"/>
  <c r="FC487" i="1"/>
  <c r="GI487" i="1"/>
  <c r="ED487" i="1"/>
  <c r="FJ487" i="1"/>
  <c r="GP487" i="1"/>
  <c r="EI487" i="1"/>
  <c r="FO487" i="1"/>
  <c r="GU487" i="1"/>
  <c r="FN487" i="1"/>
  <c r="HJ487" i="1"/>
  <c r="HB487" i="1"/>
  <c r="BT487" i="1"/>
  <c r="CJ487" i="1"/>
  <c r="CZ487" i="1"/>
  <c r="DP487" i="1"/>
  <c r="BS487" i="1"/>
  <c r="CI487" i="1"/>
  <c r="CY487" i="1"/>
  <c r="BR487" i="1"/>
  <c r="CH487" i="1"/>
  <c r="CX487" i="1"/>
  <c r="BQ487" i="1"/>
  <c r="CG487" i="1"/>
  <c r="CW487" i="1"/>
  <c r="DM487" i="1"/>
  <c r="AW487" i="1"/>
  <c r="AR487" i="1"/>
  <c r="BH487" i="1"/>
  <c r="BC487" i="1"/>
  <c r="AX487" i="1"/>
  <c r="AL487" i="1"/>
  <c r="AI487" i="1"/>
  <c r="ER487" i="1"/>
  <c r="FP487" i="1"/>
  <c r="GJ487" i="1"/>
  <c r="HD487" i="1"/>
  <c r="EO487" i="1"/>
  <c r="FI487" i="1"/>
  <c r="GC487" i="1"/>
  <c r="HA487" i="1"/>
  <c r="EM487" i="1"/>
  <c r="GA487" i="1"/>
  <c r="EL487" i="1"/>
  <c r="FZ487" i="1"/>
  <c r="EA487" i="1"/>
  <c r="FW487" i="1"/>
  <c r="HK487" i="1"/>
  <c r="GD487" i="1"/>
  <c r="EP487" i="1"/>
  <c r="CV487" i="1"/>
  <c r="DT487" i="1"/>
  <c r="CU487" i="1"/>
  <c r="DS487" i="1"/>
  <c r="BZ487" i="1"/>
  <c r="CT487" i="1"/>
  <c r="DR487" i="1"/>
  <c r="BY487" i="1"/>
  <c r="CS487" i="1"/>
  <c r="DQ487" i="1"/>
  <c r="BE487" i="1"/>
  <c r="BD487" i="1"/>
  <c r="BG487" i="1"/>
  <c r="BF487" i="1"/>
  <c r="AJ487" i="1"/>
  <c r="EB455" i="1"/>
  <c r="EV455" i="1"/>
  <c r="FL455" i="1"/>
  <c r="GB455" i="1"/>
  <c r="GR455" i="1"/>
  <c r="HH455" i="1"/>
  <c r="EI455" i="1"/>
  <c r="EY455" i="1"/>
  <c r="FO455" i="1"/>
  <c r="GE455" i="1"/>
  <c r="GU455" i="1"/>
  <c r="HK455" i="1"/>
  <c r="EO455" i="1"/>
  <c r="FE455" i="1"/>
  <c r="FU455" i="1"/>
  <c r="GK455" i="1"/>
  <c r="HA455" i="1"/>
  <c r="EL455" i="1"/>
  <c r="GX455" i="1"/>
  <c r="GD455" i="1"/>
  <c r="GL455" i="1"/>
  <c r="BT455" i="1"/>
  <c r="CJ455" i="1"/>
  <c r="CZ455" i="1"/>
  <c r="DP455" i="1"/>
  <c r="BS455" i="1"/>
  <c r="CI455" i="1"/>
  <c r="CY455" i="1"/>
  <c r="BR455" i="1"/>
  <c r="CH455" i="1"/>
  <c r="CX455" i="1"/>
  <c r="BQ455" i="1"/>
  <c r="CG455" i="1"/>
  <c r="CW455" i="1"/>
  <c r="DM455" i="1"/>
  <c r="AW455" i="1"/>
  <c r="AR455" i="1"/>
  <c r="BH455" i="1"/>
  <c r="BC455" i="1"/>
  <c r="AX455" i="1"/>
  <c r="AL455" i="1"/>
  <c r="AI455" i="1"/>
  <c r="EN439" i="1"/>
  <c r="FD439" i="1"/>
  <c r="GJ439" i="1"/>
  <c r="GZ439" i="1"/>
  <c r="EA439" i="1"/>
  <c r="EQ439" i="1"/>
  <c r="FW439" i="1"/>
  <c r="GM439" i="1"/>
  <c r="HC439" i="1"/>
  <c r="EW439" i="1"/>
  <c r="FM439" i="1"/>
  <c r="GC439" i="1"/>
  <c r="HI439" i="1"/>
  <c r="FR439" i="1"/>
  <c r="EX439" i="1"/>
  <c r="HJ439" i="1"/>
  <c r="FZ439" i="1"/>
  <c r="GL439" i="1"/>
  <c r="BL439" i="1"/>
  <c r="CR439" i="1"/>
  <c r="DH439" i="1"/>
  <c r="BK439" i="1"/>
  <c r="CQ439" i="1"/>
  <c r="DG439" i="1"/>
  <c r="BJ439" i="1"/>
  <c r="BZ439" i="1"/>
  <c r="CP439" i="1"/>
  <c r="DF439" i="1"/>
  <c r="BI439" i="1"/>
  <c r="BY439" i="1"/>
  <c r="DE439" i="1"/>
  <c r="DU439" i="1"/>
  <c r="BE439" i="1"/>
  <c r="AZ439" i="1"/>
  <c r="AU439" i="1"/>
  <c r="AQ439" i="1"/>
  <c r="BF439" i="1"/>
  <c r="AM439" i="1"/>
  <c r="EW423" i="1"/>
  <c r="FM423" i="1"/>
  <c r="GC423" i="1"/>
  <c r="HI423" i="1"/>
  <c r="EJ423" i="1"/>
  <c r="EZ423" i="1"/>
  <c r="FP423" i="1"/>
  <c r="GV423" i="1"/>
  <c r="HL423" i="1"/>
  <c r="EY423" i="1"/>
  <c r="GE423" i="1"/>
  <c r="HK423" i="1"/>
  <c r="GL423" i="1"/>
  <c r="ED423" i="1"/>
  <c r="FJ423" i="1"/>
  <c r="GP423" i="1"/>
  <c r="GA423" i="1"/>
  <c r="GY423" i="1"/>
  <c r="GI423" i="1"/>
  <c r="BT423" i="1"/>
  <c r="CJ423" i="1"/>
  <c r="CZ423" i="1"/>
  <c r="DP423" i="1"/>
  <c r="BS423" i="1"/>
  <c r="CI423" i="1"/>
  <c r="CY423" i="1"/>
  <c r="BR423" i="1"/>
  <c r="CH423" i="1"/>
  <c r="CX423" i="1"/>
  <c r="BQ423" i="1"/>
  <c r="CG423" i="1"/>
  <c r="CW423" i="1"/>
  <c r="DM423" i="1"/>
  <c r="AW423" i="1"/>
  <c r="AR423" i="1"/>
  <c r="BH423" i="1"/>
  <c r="BC423" i="1"/>
  <c r="AX423" i="1"/>
  <c r="AL423" i="1"/>
  <c r="AI423" i="1"/>
  <c r="EO407" i="1"/>
  <c r="FE407" i="1"/>
  <c r="FU407" i="1"/>
  <c r="GK407" i="1"/>
  <c r="HA407" i="1"/>
  <c r="EB407" i="1"/>
  <c r="ER407" i="1"/>
  <c r="FH407" i="1"/>
  <c r="FX407" i="1"/>
  <c r="GN407" i="1"/>
  <c r="HD407" i="1"/>
  <c r="EH407" i="1"/>
  <c r="EX407" i="1"/>
  <c r="FN407" i="1"/>
  <c r="GD407" i="1"/>
  <c r="HJ407" i="1"/>
  <c r="GI407" i="1"/>
  <c r="FO407" i="1"/>
  <c r="EA407" i="1"/>
  <c r="GM407" i="1"/>
  <c r="GA407" i="1"/>
  <c r="BL407" i="1"/>
  <c r="CR407" i="1"/>
  <c r="DH407" i="1"/>
  <c r="BK407" i="1"/>
  <c r="CQ407" i="1"/>
  <c r="DG407" i="1"/>
  <c r="BJ407" i="1"/>
  <c r="BZ407" i="1"/>
  <c r="CP407" i="1"/>
  <c r="DF407" i="1"/>
  <c r="BI407" i="1"/>
  <c r="BY407" i="1"/>
  <c r="DE407" i="1"/>
  <c r="DU407" i="1"/>
  <c r="BE407" i="1"/>
  <c r="AZ407" i="1"/>
  <c r="AU407" i="1"/>
  <c r="AQ407" i="1"/>
  <c r="BF407" i="1"/>
  <c r="AM407" i="1"/>
  <c r="EV467" i="1"/>
  <c r="FL467" i="1"/>
  <c r="GB467" i="1"/>
  <c r="GR467" i="1"/>
  <c r="HH467" i="1"/>
  <c r="EI467" i="1"/>
  <c r="EY467" i="1"/>
  <c r="FO467" i="1"/>
  <c r="GE467" i="1"/>
  <c r="GU467" i="1"/>
  <c r="HK467" i="1"/>
  <c r="EO467" i="1"/>
  <c r="FE467" i="1"/>
  <c r="FU467" i="1"/>
  <c r="GK467" i="1"/>
  <c r="HA467" i="1"/>
  <c r="EH467" i="1"/>
  <c r="FJ467" i="1"/>
  <c r="EP467" i="1"/>
  <c r="HB467" i="1"/>
  <c r="FB467" i="1"/>
  <c r="BT467" i="1"/>
  <c r="CJ467" i="1"/>
  <c r="CZ467" i="1"/>
  <c r="DP467" i="1"/>
  <c r="BS467" i="1"/>
  <c r="CI467" i="1"/>
  <c r="CY467" i="1"/>
  <c r="BR467" i="1"/>
  <c r="CH467" i="1"/>
  <c r="CX467" i="1"/>
  <c r="BQ467" i="1"/>
  <c r="CG467" i="1"/>
  <c r="CW467" i="1"/>
  <c r="DM467" i="1"/>
  <c r="AW467" i="1"/>
  <c r="AR467" i="1"/>
  <c r="BH467" i="1"/>
  <c r="BC467" i="1"/>
  <c r="AX467" i="1"/>
  <c r="AL467" i="1"/>
  <c r="AM467" i="1"/>
  <c r="EJ467" i="1"/>
  <c r="FD467" i="1"/>
  <c r="FX467" i="1"/>
  <c r="GV467" i="1"/>
  <c r="EA467" i="1"/>
  <c r="EU467" i="1"/>
  <c r="GM467" i="1"/>
  <c r="FM467" i="1"/>
  <c r="HE467" i="1"/>
  <c r="FN467" i="1"/>
  <c r="EL467" i="1"/>
  <c r="BP467" i="1"/>
  <c r="DH467" i="1"/>
  <c r="CM467" i="1"/>
  <c r="DG467" i="1"/>
  <c r="CL467" i="1"/>
  <c r="DF467" i="1"/>
  <c r="BM467" i="1"/>
  <c r="CK467" i="1"/>
  <c r="DE467" i="1"/>
  <c r="AS467" i="1"/>
  <c r="AV467" i="1"/>
  <c r="AU467" i="1"/>
  <c r="AT467" i="1"/>
  <c r="AK467" i="1"/>
  <c r="EI494" i="1"/>
  <c r="EY494" i="1"/>
  <c r="FO494" i="1"/>
  <c r="GE494" i="1"/>
  <c r="GU494" i="1"/>
  <c r="HK494" i="1"/>
  <c r="EN494" i="1"/>
  <c r="FD494" i="1"/>
  <c r="GJ494" i="1"/>
  <c r="GZ494" i="1"/>
  <c r="EH494" i="1"/>
  <c r="FN494" i="1"/>
  <c r="EO494" i="1"/>
  <c r="FU494" i="1"/>
  <c r="HA494" i="1"/>
  <c r="FZ494" i="1"/>
  <c r="FA494" i="1"/>
  <c r="GO494" i="1"/>
  <c r="HE494" i="1"/>
  <c r="BU494" i="1"/>
  <c r="CK494" i="1"/>
  <c r="DQ494" i="1"/>
  <c r="BT494" i="1"/>
  <c r="CJ494" i="1"/>
  <c r="CZ494" i="1"/>
  <c r="DP494" i="1"/>
  <c r="BS494" i="1"/>
  <c r="CI494" i="1"/>
  <c r="CY494" i="1"/>
  <c r="BR494" i="1"/>
  <c r="CH494" i="1"/>
  <c r="CX494" i="1"/>
  <c r="AW494" i="1"/>
  <c r="BD494" i="1"/>
  <c r="AY494" i="1"/>
  <c r="AL494" i="1"/>
  <c r="EA494" i="1"/>
  <c r="EU494" i="1"/>
  <c r="GM494" i="1"/>
  <c r="ER494" i="1"/>
  <c r="FL494" i="1"/>
  <c r="HD494" i="1"/>
  <c r="EX494" i="1"/>
  <c r="GL494" i="1"/>
  <c r="EW494" i="1"/>
  <c r="GK494" i="1"/>
  <c r="EL494" i="1"/>
  <c r="GH494" i="1"/>
  <c r="FQ494" i="1"/>
  <c r="EC494" i="1"/>
  <c r="BI494" i="1"/>
  <c r="CC494" i="1"/>
  <c r="CW494" i="1"/>
  <c r="DU494" i="1"/>
  <c r="CV494" i="1"/>
  <c r="DT494" i="1"/>
  <c r="CU494" i="1"/>
  <c r="DS494" i="1"/>
  <c r="BZ494" i="1"/>
  <c r="CT494" i="1"/>
  <c r="DR494" i="1"/>
  <c r="AQ494" i="1"/>
  <c r="AP494" i="1"/>
  <c r="BH494" i="1"/>
  <c r="BG494" i="1"/>
  <c r="AI494" i="1"/>
  <c r="EQ494" i="1"/>
  <c r="FW494" i="1"/>
  <c r="GY494" i="1"/>
  <c r="EJ494" i="1"/>
  <c r="FP494" i="1"/>
  <c r="GR494" i="1"/>
  <c r="EP494" i="1"/>
  <c r="HB494" i="1"/>
  <c r="FM494" i="1"/>
  <c r="ED494" i="1"/>
  <c r="GP494" i="1"/>
  <c r="CG494" i="1"/>
  <c r="DI494" i="1"/>
  <c r="BX494" i="1"/>
  <c r="DD494" i="1"/>
  <c r="CQ494" i="1"/>
  <c r="BJ494" i="1"/>
  <c r="CL494" i="1"/>
  <c r="DJ494" i="1"/>
  <c r="AS494" i="1"/>
  <c r="AV494" i="1"/>
  <c r="BC494" i="1"/>
  <c r="GQ494" i="1"/>
  <c r="EV494" i="1"/>
  <c r="GB494" i="1"/>
  <c r="HL494" i="1"/>
  <c r="HJ494" i="1"/>
  <c r="FR494" i="1"/>
  <c r="HM494" i="1"/>
  <c r="BQ494" i="1"/>
  <c r="DE494" i="1"/>
  <c r="CF494" i="1"/>
  <c r="DL494" i="1"/>
  <c r="CM494" i="1"/>
  <c r="BF494" i="1"/>
  <c r="AZ494" i="1"/>
  <c r="AK494" i="1"/>
  <c r="EW480" i="1"/>
  <c r="FM480" i="1"/>
  <c r="GC480" i="1"/>
  <c r="HI480" i="1"/>
  <c r="EL480" i="1"/>
  <c r="FB480" i="1"/>
  <c r="FR480" i="1"/>
  <c r="GH480" i="1"/>
  <c r="GX480" i="1"/>
  <c r="EB480" i="1"/>
  <c r="FH480" i="1"/>
  <c r="GN480" i="1"/>
  <c r="EA480" i="1"/>
  <c r="GM480" i="1"/>
  <c r="FL480" i="1"/>
  <c r="GR480" i="1"/>
  <c r="FK480" i="1"/>
  <c r="EM480" i="1"/>
  <c r="BS480" i="1"/>
  <c r="CI480" i="1"/>
  <c r="CY480" i="1"/>
  <c r="BR480" i="1"/>
  <c r="CH480" i="1"/>
  <c r="CX480" i="1"/>
  <c r="BQ480" i="1"/>
  <c r="CG480" i="1"/>
  <c r="CW480" i="1"/>
  <c r="DM480" i="1"/>
  <c r="BP480" i="1"/>
  <c r="CF480" i="1"/>
  <c r="CV480" i="1"/>
  <c r="DL480" i="1"/>
  <c r="AV480" i="1"/>
  <c r="AQ480" i="1"/>
  <c r="BG480" i="1"/>
  <c r="AX480" i="1"/>
  <c r="AW480" i="1"/>
  <c r="AJ480" i="1"/>
  <c r="AK480" i="1"/>
  <c r="EO464" i="1"/>
  <c r="FE464" i="1"/>
  <c r="FU464" i="1"/>
  <c r="GK464" i="1"/>
  <c r="HA464" i="1"/>
  <c r="EB464" i="1"/>
  <c r="ER464" i="1"/>
  <c r="FH464" i="1"/>
  <c r="FX464" i="1"/>
  <c r="GN464" i="1"/>
  <c r="HD464" i="1"/>
  <c r="EH464" i="1"/>
  <c r="EX464" i="1"/>
  <c r="FN464" i="1"/>
  <c r="GD464" i="1"/>
  <c r="HJ464" i="1"/>
  <c r="GE464" i="1"/>
  <c r="EU464" i="1"/>
  <c r="FW464" i="1"/>
  <c r="FC464" i="1"/>
  <c r="BK464" i="1"/>
  <c r="CQ464" i="1"/>
  <c r="DG464" i="1"/>
  <c r="BJ464" i="1"/>
  <c r="BZ464" i="1"/>
  <c r="CP464" i="1"/>
  <c r="DF464" i="1"/>
  <c r="BI464" i="1"/>
  <c r="BY464" i="1"/>
  <c r="DE464" i="1"/>
  <c r="DU464" i="1"/>
  <c r="BX464" i="1"/>
  <c r="DD464" i="1"/>
  <c r="DT464" i="1"/>
  <c r="BD464" i="1"/>
  <c r="AY464" i="1"/>
  <c r="AM464" i="1"/>
  <c r="BF464" i="1"/>
  <c r="BE464" i="1"/>
  <c r="AI464" i="1"/>
  <c r="EW448" i="1"/>
  <c r="FM448" i="1"/>
  <c r="GC448" i="1"/>
  <c r="HI448" i="1"/>
  <c r="EJ448" i="1"/>
  <c r="EZ448" i="1"/>
  <c r="FP448" i="1"/>
  <c r="GV448" i="1"/>
  <c r="HL448" i="1"/>
  <c r="EP448" i="1"/>
  <c r="FV448" i="1"/>
  <c r="GL448" i="1"/>
  <c r="HB448" i="1"/>
  <c r="EY448" i="1"/>
  <c r="HK448" i="1"/>
  <c r="GA448" i="1"/>
  <c r="EQ448" i="1"/>
  <c r="HC448" i="1"/>
  <c r="GI448" i="1"/>
  <c r="BS448" i="1"/>
  <c r="CI448" i="1"/>
  <c r="CY448" i="1"/>
  <c r="BR448" i="1"/>
  <c r="CH448" i="1"/>
  <c r="CX448" i="1"/>
  <c r="BQ448" i="1"/>
  <c r="CG448" i="1"/>
  <c r="CW448" i="1"/>
  <c r="DM448" i="1"/>
  <c r="BP448" i="1"/>
  <c r="CF448" i="1"/>
  <c r="CV448" i="1"/>
  <c r="DL448" i="1"/>
  <c r="AV448" i="1"/>
  <c r="AQ448" i="1"/>
  <c r="BG448" i="1"/>
  <c r="AX448" i="1"/>
  <c r="AW448" i="1"/>
  <c r="AJ448" i="1"/>
  <c r="AK448" i="1"/>
  <c r="EE434" i="1"/>
  <c r="EU434" i="1"/>
  <c r="FK434" i="1"/>
  <c r="GA434" i="1"/>
  <c r="GQ434" i="1"/>
  <c r="EL434" i="1"/>
  <c r="FB434" i="1"/>
  <c r="FR434" i="1"/>
  <c r="GH434" i="1"/>
  <c r="GX434" i="1"/>
  <c r="EB434" i="1"/>
  <c r="ER434" i="1"/>
  <c r="FH434" i="1"/>
  <c r="FX434" i="1"/>
  <c r="GN434" i="1"/>
  <c r="HD434" i="1"/>
  <c r="HE434" i="1"/>
  <c r="GK434" i="1"/>
  <c r="FQ434" i="1"/>
  <c r="FM434" i="1"/>
  <c r="GC434" i="1"/>
  <c r="BQ434" i="1"/>
  <c r="CG434" i="1"/>
  <c r="CW434" i="1"/>
  <c r="DM434" i="1"/>
  <c r="BP434" i="1"/>
  <c r="CF434" i="1"/>
  <c r="CV434" i="1"/>
  <c r="DL434" i="1"/>
  <c r="CE434" i="1"/>
  <c r="CU434" i="1"/>
  <c r="DK434" i="1"/>
  <c r="CD434" i="1"/>
  <c r="CT434" i="1"/>
  <c r="DJ434" i="1"/>
  <c r="AX434" i="1"/>
  <c r="AS434" i="1"/>
  <c r="AP434" i="1"/>
  <c r="AZ434" i="1"/>
  <c r="AU434" i="1"/>
  <c r="AM434" i="1"/>
  <c r="AI434" i="1"/>
  <c r="EA434" i="1"/>
  <c r="EY434" i="1"/>
  <c r="GM434" i="1"/>
  <c r="HK434" i="1"/>
  <c r="FN434" i="1"/>
  <c r="GL434" i="1"/>
  <c r="EN434" i="1"/>
  <c r="FL434" i="1"/>
  <c r="GZ434" i="1"/>
  <c r="FI434" i="1"/>
  <c r="FE434" i="1"/>
  <c r="FA434" i="1"/>
  <c r="BI434" i="1"/>
  <c r="CC434" i="1"/>
  <c r="DU434" i="1"/>
  <c r="CZ434" i="1"/>
  <c r="DT434" i="1"/>
  <c r="CY434" i="1"/>
  <c r="DS434" i="1"/>
  <c r="BZ434" i="1"/>
  <c r="CX434" i="1"/>
  <c r="DR434" i="1"/>
  <c r="AQ434" i="1"/>
  <c r="BH434" i="1"/>
  <c r="BG434" i="1"/>
  <c r="EM434" i="1"/>
  <c r="FO434" i="1"/>
  <c r="GU434" i="1"/>
  <c r="EH434" i="1"/>
  <c r="FJ434" i="1"/>
  <c r="GP434" i="1"/>
  <c r="FD434" i="1"/>
  <c r="GJ434" i="1"/>
  <c r="HL434" i="1"/>
  <c r="EO434" i="1"/>
  <c r="HI434" i="1"/>
  <c r="BY434" i="1"/>
  <c r="DE434" i="1"/>
  <c r="BT434" i="1"/>
  <c r="CR434" i="1"/>
  <c r="BK434" i="1"/>
  <c r="CM434" i="1"/>
  <c r="CH434" i="1"/>
  <c r="DF434" i="1"/>
  <c r="BF434" i="1"/>
  <c r="AR434" i="1"/>
  <c r="AY434" i="1"/>
  <c r="AJ434" i="1"/>
  <c r="EL420" i="1"/>
  <c r="FB420" i="1"/>
  <c r="FR420" i="1"/>
  <c r="GH420" i="1"/>
  <c r="GX420" i="1"/>
  <c r="EC420" i="1"/>
  <c r="FI420" i="1"/>
  <c r="FY420" i="1"/>
  <c r="GO420" i="1"/>
  <c r="HE420" i="1"/>
  <c r="EJ420" i="1"/>
  <c r="FP420" i="1"/>
  <c r="GV420" i="1"/>
  <c r="EI420" i="1"/>
  <c r="FO420" i="1"/>
  <c r="GU420" i="1"/>
  <c r="EM420" i="1"/>
  <c r="GY420" i="1"/>
  <c r="GR420" i="1"/>
  <c r="GB420" i="1"/>
  <c r="BW420" i="1"/>
  <c r="CM420" i="1"/>
  <c r="DC420" i="1"/>
  <c r="DS420" i="1"/>
  <c r="BV420" i="1"/>
  <c r="CL420" i="1"/>
  <c r="DR420" i="1"/>
  <c r="BU420" i="1"/>
  <c r="CK420" i="1"/>
  <c r="DQ420" i="1"/>
  <c r="BT420" i="1"/>
  <c r="CJ420" i="1"/>
  <c r="CZ420" i="1"/>
  <c r="DP420" i="1"/>
  <c r="AZ420" i="1"/>
  <c r="AU420" i="1"/>
  <c r="AP420" i="1"/>
  <c r="AJ420" i="1"/>
  <c r="EN406" i="1"/>
  <c r="FD406" i="1"/>
  <c r="GJ406" i="1"/>
  <c r="GZ406" i="1"/>
  <c r="EA406" i="1"/>
  <c r="EQ406" i="1"/>
  <c r="FW406" i="1"/>
  <c r="GM406" i="1"/>
  <c r="HC406" i="1"/>
  <c r="EW406" i="1"/>
  <c r="FM406" i="1"/>
  <c r="GC406" i="1"/>
  <c r="HI406" i="1"/>
  <c r="FN406" i="1"/>
  <c r="ED406" i="1"/>
  <c r="GP406" i="1"/>
  <c r="FR406" i="1"/>
  <c r="EP406" i="1"/>
  <c r="BI406" i="1"/>
  <c r="BY406" i="1"/>
  <c r="DE406" i="1"/>
  <c r="DU406" i="1"/>
  <c r="BX406" i="1"/>
  <c r="DD406" i="1"/>
  <c r="DT406" i="1"/>
  <c r="BW406" i="1"/>
  <c r="CM406" i="1"/>
  <c r="DC406" i="1"/>
  <c r="DS406" i="1"/>
  <c r="BV406" i="1"/>
  <c r="CL406" i="1"/>
  <c r="DR406" i="1"/>
  <c r="BF406" i="1"/>
  <c r="AR406" i="1"/>
  <c r="BH406" i="1"/>
  <c r="BC406" i="1"/>
  <c r="AK406" i="1"/>
  <c r="EJ406" i="1"/>
  <c r="FH406" i="1"/>
  <c r="GB406" i="1"/>
  <c r="GV406" i="1"/>
  <c r="EE406" i="1"/>
  <c r="EY406" i="1"/>
  <c r="GQ406" i="1"/>
  <c r="HK406" i="1"/>
  <c r="FQ406" i="1"/>
  <c r="GK406" i="1"/>
  <c r="HE406" i="1"/>
  <c r="GD406" i="1"/>
  <c r="FJ406" i="1"/>
  <c r="FB406" i="1"/>
  <c r="HB406" i="1"/>
  <c r="BQ406" i="1"/>
  <c r="CK406" i="1"/>
  <c r="DI406" i="1"/>
  <c r="BP406" i="1"/>
  <c r="CJ406" i="1"/>
  <c r="DH406" i="1"/>
  <c r="CI406" i="1"/>
  <c r="DG406" i="1"/>
  <c r="CH406" i="1"/>
  <c r="DF406" i="1"/>
  <c r="AX406" i="1"/>
  <c r="AW406" i="1"/>
  <c r="AV406" i="1"/>
  <c r="AU406" i="1"/>
  <c r="AL406" i="1"/>
  <c r="BG418" i="1"/>
  <c r="AV418" i="1"/>
  <c r="AS418" i="1"/>
  <c r="CH418" i="1"/>
  <c r="BJ418" i="1"/>
  <c r="CU418" i="1"/>
  <c r="CZ418" i="1"/>
  <c r="DI418" i="1"/>
  <c r="CG418" i="1"/>
  <c r="FR418" i="1"/>
  <c r="FN418" i="1"/>
  <c r="ED418" i="1"/>
  <c r="GK418" i="1"/>
  <c r="FI418" i="1"/>
  <c r="EK418" i="1"/>
  <c r="GQ418" i="1"/>
  <c r="FO418" i="1"/>
  <c r="EM418" i="1"/>
  <c r="GV418" i="1"/>
  <c r="FX418" i="1"/>
  <c r="EV418" i="1"/>
  <c r="AL434" i="1"/>
  <c r="BD434" i="1"/>
  <c r="AW434" i="1"/>
  <c r="BR434" i="1"/>
  <c r="CQ434" i="1"/>
  <c r="DP434" i="1"/>
  <c r="CJ434" i="1"/>
  <c r="DI434" i="1"/>
  <c r="BU434" i="1"/>
  <c r="HM434" i="1"/>
  <c r="FU434" i="1"/>
  <c r="HH434" i="1"/>
  <c r="EJ434" i="1"/>
  <c r="GD434" i="1"/>
  <c r="EX434" i="1"/>
  <c r="GY434" i="1"/>
  <c r="AY446" i="1"/>
  <c r="BE446" i="1"/>
  <c r="DR446" i="1"/>
  <c r="BZ446" i="1"/>
  <c r="DG446" i="1"/>
  <c r="BW446" i="1"/>
  <c r="CR446" i="1"/>
  <c r="DU446" i="1"/>
  <c r="FU446" i="1"/>
  <c r="EZ446" i="1"/>
  <c r="HB446" i="1"/>
  <c r="FJ446" i="1"/>
  <c r="HK446" i="1"/>
  <c r="GE446" i="1"/>
  <c r="EM446" i="1"/>
  <c r="BG450" i="1"/>
  <c r="AT450" i="1"/>
  <c r="CP450" i="1"/>
  <c r="CZ450" i="1"/>
  <c r="BT450" i="1"/>
  <c r="CS450" i="1"/>
  <c r="FQ450" i="1"/>
  <c r="FI450" i="1"/>
  <c r="GR450" i="1"/>
  <c r="FH450" i="1"/>
  <c r="HB450" i="1"/>
  <c r="FR450" i="1"/>
  <c r="EL450" i="1"/>
  <c r="GE450" i="1"/>
  <c r="EU450" i="1"/>
  <c r="AL454" i="1"/>
  <c r="AR454" i="1"/>
  <c r="BF454" i="1"/>
  <c r="CX454" i="1"/>
  <c r="DS454" i="1"/>
  <c r="CI454" i="1"/>
  <c r="DP454" i="1"/>
  <c r="BX454" i="1"/>
  <c r="BM454" i="1"/>
  <c r="FU454" i="1"/>
  <c r="EC454" i="1"/>
  <c r="GZ454" i="1"/>
  <c r="FL454" i="1"/>
  <c r="HJ454" i="1"/>
  <c r="GD454" i="1"/>
  <c r="EP454" i="1"/>
  <c r="GM454" i="1"/>
  <c r="FC454" i="1"/>
  <c r="AQ466" i="1"/>
  <c r="CL466" i="1"/>
  <c r="DG466" i="1"/>
  <c r="DT466" i="1"/>
  <c r="BT466" i="1"/>
  <c r="CK466" i="1"/>
  <c r="GW466" i="1"/>
  <c r="GO466" i="1"/>
  <c r="GJ466" i="1"/>
  <c r="FV466" i="1"/>
  <c r="ED466" i="1"/>
  <c r="AL470" i="1"/>
  <c r="DF470" i="1"/>
  <c r="CE470" i="1"/>
  <c r="CJ470" i="1"/>
  <c r="BM470" i="1"/>
  <c r="GX470" i="1"/>
  <c r="GD470" i="1"/>
  <c r="GJ470" i="1"/>
  <c r="EV470" i="1"/>
  <c r="GE470" i="1"/>
  <c r="EE470" i="1"/>
  <c r="AU490" i="1"/>
  <c r="AW490" i="1"/>
  <c r="CH490" i="1"/>
  <c r="CI490" i="1"/>
  <c r="BX490" i="1"/>
  <c r="BU490" i="1"/>
  <c r="HJ490" i="1"/>
  <c r="FQ490" i="1"/>
  <c r="HL490" i="1"/>
  <c r="EN490" i="1"/>
  <c r="GA490" i="1"/>
  <c r="AM494" i="1"/>
  <c r="BE494" i="1"/>
  <c r="DF494" i="1"/>
  <c r="DK494" i="1"/>
  <c r="BW494" i="1"/>
  <c r="CS494" i="1"/>
  <c r="FI494" i="1"/>
  <c r="GX494" i="1"/>
  <c r="GC494" i="1"/>
  <c r="FV494" i="1"/>
  <c r="GN494" i="1"/>
  <c r="GA494" i="1"/>
  <c r="EE494" i="1"/>
  <c r="AY506" i="1"/>
  <c r="BV506" i="1"/>
  <c r="DP506" i="1"/>
  <c r="CW506" i="1"/>
  <c r="GQ506" i="1"/>
  <c r="HE506" i="1"/>
  <c r="FZ506" i="1"/>
  <c r="GB506" i="1"/>
  <c r="L153" i="1"/>
  <c r="IJ153" i="1" s="1"/>
  <c r="IL153" i="1" s="1"/>
  <c r="IN153" i="1" s="1"/>
  <c r="BG498" i="1"/>
  <c r="DR498" i="1"/>
  <c r="CY498" i="1"/>
  <c r="DQ498" i="1"/>
  <c r="EB498" i="1"/>
  <c r="EM474" i="1"/>
  <c r="FC474" i="1"/>
  <c r="GI474" i="1"/>
  <c r="GY474" i="1"/>
  <c r="EB474" i="1"/>
  <c r="ER474" i="1"/>
  <c r="FH474" i="1"/>
  <c r="FX474" i="1"/>
  <c r="GN474" i="1"/>
  <c r="HD474" i="1"/>
  <c r="EL474" i="1"/>
  <c r="FR474" i="1"/>
  <c r="EI474" i="1"/>
  <c r="EY474" i="1"/>
  <c r="FO474" i="1"/>
  <c r="GE474" i="1"/>
  <c r="GU474" i="1"/>
  <c r="HK474" i="1"/>
  <c r="EN474" i="1"/>
  <c r="FD474" i="1"/>
  <c r="GJ474" i="1"/>
  <c r="GZ474" i="1"/>
  <c r="ED474" i="1"/>
  <c r="FJ474" i="1"/>
  <c r="FK498" i="1"/>
  <c r="GY498" i="1"/>
  <c r="FQ498" i="1"/>
  <c r="HM498" i="1"/>
  <c r="FJ498" i="1"/>
  <c r="GV498" i="1"/>
  <c r="EX498" i="1"/>
  <c r="GD498" i="1"/>
  <c r="EL498" i="1"/>
  <c r="HI498" i="1"/>
  <c r="GH498" i="1"/>
  <c r="BY498" i="1"/>
  <c r="DE498" i="1"/>
  <c r="BT498" i="1"/>
  <c r="CV498" i="1"/>
  <c r="CM498" i="1"/>
  <c r="DG498" i="1"/>
  <c r="BR498" i="1"/>
  <c r="CL498" i="1"/>
  <c r="DF498" i="1"/>
  <c r="AV498" i="1"/>
  <c r="AY498" i="1"/>
  <c r="AL498" i="1"/>
  <c r="FO498" i="1"/>
  <c r="FV498" i="1"/>
  <c r="EJ498" i="1"/>
  <c r="FP498" i="1"/>
  <c r="FD498" i="1"/>
  <c r="GO498" i="1"/>
  <c r="GX498" i="1"/>
  <c r="ER498" i="1"/>
  <c r="CK498" i="1"/>
  <c r="DM498" i="1"/>
  <c r="BX498" i="1"/>
  <c r="DD498" i="1"/>
  <c r="BS498" i="1"/>
  <c r="CQ498" i="1"/>
  <c r="BV498" i="1"/>
  <c r="CP498" i="1"/>
  <c r="BF498" i="1"/>
  <c r="BE498" i="1"/>
  <c r="BD498" i="1"/>
  <c r="BC498" i="1"/>
  <c r="AJ498" i="1"/>
  <c r="EU498" i="1"/>
  <c r="GI498" i="1"/>
  <c r="EV498" i="1"/>
  <c r="HB498" i="1"/>
  <c r="FE498" i="1"/>
  <c r="GK498" i="1"/>
  <c r="EH498" i="1"/>
  <c r="FY498" i="1"/>
  <c r="HJ498" i="1"/>
  <c r="EW498" i="1"/>
  <c r="FB498" i="1"/>
  <c r="BU498" i="1"/>
  <c r="CW498" i="1"/>
  <c r="BP498" i="1"/>
  <c r="DP498" i="1"/>
  <c r="CI498" i="1"/>
  <c r="DC498" i="1"/>
  <c r="BJ498" i="1"/>
  <c r="CH498" i="1"/>
  <c r="AT498" i="1"/>
  <c r="AW498" i="1"/>
  <c r="AR498" i="1"/>
  <c r="AK498" i="1"/>
  <c r="EE482" i="1"/>
  <c r="EU482" i="1"/>
  <c r="FK482" i="1"/>
  <c r="GA482" i="1"/>
  <c r="GQ482" i="1"/>
  <c r="EJ482" i="1"/>
  <c r="EZ482" i="1"/>
  <c r="FP482" i="1"/>
  <c r="GV482" i="1"/>
  <c r="HL482" i="1"/>
  <c r="FB482" i="1"/>
  <c r="GH482" i="1"/>
  <c r="EC482" i="1"/>
  <c r="FI482" i="1"/>
  <c r="GO482" i="1"/>
  <c r="EH482" i="1"/>
  <c r="FN482" i="1"/>
  <c r="FU482" i="1"/>
  <c r="HI482" i="1"/>
  <c r="BQ482" i="1"/>
  <c r="CG482" i="1"/>
  <c r="CW482" i="1"/>
  <c r="DM482" i="1"/>
  <c r="BP482" i="1"/>
  <c r="CF482" i="1"/>
  <c r="CV482" i="1"/>
  <c r="DL482" i="1"/>
  <c r="CE482" i="1"/>
  <c r="CU482" i="1"/>
  <c r="DK482" i="1"/>
  <c r="CD482" i="1"/>
  <c r="CT482" i="1"/>
  <c r="DJ482" i="1"/>
  <c r="AX482" i="1"/>
  <c r="AS482" i="1"/>
  <c r="AP482" i="1"/>
  <c r="AZ482" i="1"/>
  <c r="AU482" i="1"/>
  <c r="AM482" i="1"/>
  <c r="AI482" i="1"/>
  <c r="EA482" i="1"/>
  <c r="EQ482" i="1"/>
  <c r="FW482" i="1"/>
  <c r="GM482" i="1"/>
  <c r="HC482" i="1"/>
  <c r="EV482" i="1"/>
  <c r="FL482" i="1"/>
  <c r="GB482" i="1"/>
  <c r="GR482" i="1"/>
  <c r="HH482" i="1"/>
  <c r="FZ482" i="1"/>
  <c r="FA482" i="1"/>
  <c r="HM482" i="1"/>
  <c r="GL482" i="1"/>
  <c r="EO482" i="1"/>
  <c r="GK482" i="1"/>
  <c r="FM482" i="1"/>
  <c r="BM482" i="1"/>
  <c r="CC482" i="1"/>
  <c r="CS482" i="1"/>
  <c r="DI482" i="1"/>
  <c r="BL482" i="1"/>
  <c r="CR482" i="1"/>
  <c r="DH482" i="1"/>
  <c r="BK482" i="1"/>
  <c r="CQ482" i="1"/>
  <c r="DG482" i="1"/>
  <c r="BJ482" i="1"/>
  <c r="BZ482" i="1"/>
  <c r="CP482" i="1"/>
  <c r="DF482" i="1"/>
  <c r="AT482" i="1"/>
  <c r="AQ482" i="1"/>
  <c r="BE482" i="1"/>
  <c r="AV482" i="1"/>
  <c r="BG482" i="1"/>
  <c r="AJ482" i="1"/>
  <c r="HA474" i="1"/>
  <c r="GC474" i="1"/>
  <c r="GL474" i="1"/>
  <c r="HM474" i="1"/>
  <c r="FA474" i="1"/>
  <c r="FZ474" i="1"/>
  <c r="HH474" i="1"/>
  <c r="GB474" i="1"/>
  <c r="EV474" i="1"/>
  <c r="HC474" i="1"/>
  <c r="FW474" i="1"/>
  <c r="EQ474" i="1"/>
  <c r="BZ498" i="1"/>
  <c r="DL498" i="1"/>
  <c r="BQ498" i="1"/>
  <c r="FI498" i="1"/>
  <c r="GR498" i="1"/>
  <c r="AQ498" i="1"/>
  <c r="DS498" i="1"/>
  <c r="CJ498" i="1"/>
  <c r="FM498" i="1"/>
  <c r="EC498" i="1"/>
  <c r="EP498" i="1"/>
  <c r="DT506" i="1"/>
  <c r="CZ506" i="1"/>
  <c r="CF506" i="1"/>
  <c r="DU506" i="1"/>
  <c r="CG506" i="1"/>
  <c r="BI506" i="1"/>
  <c r="GI506" i="1"/>
  <c r="EQ506" i="1"/>
  <c r="EU506" i="1"/>
  <c r="FO506" i="1"/>
  <c r="EW506" i="1"/>
  <c r="GW506" i="1"/>
  <c r="FI506" i="1"/>
  <c r="GL506" i="1"/>
  <c r="FR506" i="1"/>
  <c r="HL506" i="1"/>
  <c r="GR506" i="1"/>
  <c r="EZ506" i="1"/>
  <c r="EB506" i="1"/>
  <c r="ER506" i="1"/>
  <c r="FH506" i="1"/>
  <c r="FX506" i="1"/>
  <c r="GN506" i="1"/>
  <c r="HD506" i="1"/>
  <c r="EH506" i="1"/>
  <c r="EX506" i="1"/>
  <c r="FN506" i="1"/>
  <c r="GD506" i="1"/>
  <c r="HJ506" i="1"/>
  <c r="FA506" i="1"/>
  <c r="HM506" i="1"/>
  <c r="FE506" i="1"/>
  <c r="GK506" i="1"/>
  <c r="EI506" i="1"/>
  <c r="GU506" i="1"/>
  <c r="FK506" i="1"/>
  <c r="EA506" i="1"/>
  <c r="GM506" i="1"/>
  <c r="FC506" i="1"/>
  <c r="BM506" i="1"/>
  <c r="CC506" i="1"/>
  <c r="CS506" i="1"/>
  <c r="DI506" i="1"/>
  <c r="BL506" i="1"/>
  <c r="CR506" i="1"/>
  <c r="DH506" i="1"/>
  <c r="BK506" i="1"/>
  <c r="CQ506" i="1"/>
  <c r="DG506" i="1"/>
  <c r="BJ506" i="1"/>
  <c r="BZ506" i="1"/>
  <c r="CP506" i="1"/>
  <c r="DF506" i="1"/>
  <c r="AT506" i="1"/>
  <c r="AQ506" i="1"/>
  <c r="BE506" i="1"/>
  <c r="AV506" i="1"/>
  <c r="BG506" i="1"/>
  <c r="AJ506" i="1"/>
  <c r="EA490" i="1"/>
  <c r="EQ490" i="1"/>
  <c r="FW490" i="1"/>
  <c r="GM490" i="1"/>
  <c r="HC490" i="1"/>
  <c r="EV490" i="1"/>
  <c r="FL490" i="1"/>
  <c r="GB490" i="1"/>
  <c r="GR490" i="1"/>
  <c r="HH490" i="1"/>
  <c r="FZ490" i="1"/>
  <c r="FA490" i="1"/>
  <c r="HM490" i="1"/>
  <c r="GL490" i="1"/>
  <c r="EW490" i="1"/>
  <c r="FM490" i="1"/>
  <c r="EO490" i="1"/>
  <c r="BM490" i="1"/>
  <c r="CC490" i="1"/>
  <c r="CS490" i="1"/>
  <c r="DI490" i="1"/>
  <c r="BL490" i="1"/>
  <c r="CR490" i="1"/>
  <c r="DH490" i="1"/>
  <c r="BK490" i="1"/>
  <c r="CQ490" i="1"/>
  <c r="DG490" i="1"/>
  <c r="BJ490" i="1"/>
  <c r="BZ490" i="1"/>
  <c r="CP490" i="1"/>
  <c r="DF490" i="1"/>
  <c r="HP495" i="1"/>
  <c r="CR412" i="1"/>
  <c r="AK415" i="1"/>
  <c r="DZ502" i="1"/>
  <c r="BH409" i="1"/>
  <c r="DF441" i="1"/>
  <c r="EB477" i="1"/>
  <c r="DW462" i="1"/>
  <c r="EJ409" i="1"/>
  <c r="HR486" i="1"/>
  <c r="DW457" i="1"/>
  <c r="HR505" i="1"/>
  <c r="DW472" i="1"/>
  <c r="BW409" i="1"/>
  <c r="GI409" i="1"/>
  <c r="CE425" i="1"/>
  <c r="HK457" i="1"/>
  <c r="BH489" i="1"/>
  <c r="EM496" i="1"/>
  <c r="EA498" i="1"/>
  <c r="EQ498" i="1"/>
  <c r="FW498" i="1"/>
  <c r="GM498" i="1"/>
  <c r="HC498" i="1"/>
  <c r="EK498" i="1"/>
  <c r="GB498" i="1"/>
  <c r="GW498" i="1"/>
  <c r="ED498" i="1"/>
  <c r="EZ498" i="1"/>
  <c r="FU498" i="1"/>
  <c r="GP498" i="1"/>
  <c r="HL498" i="1"/>
  <c r="FN498" i="1"/>
  <c r="GJ498" i="1"/>
  <c r="HE498" i="1"/>
  <c r="GC498" i="1"/>
  <c r="FR498" i="1"/>
  <c r="FX498" i="1"/>
  <c r="BM498" i="1"/>
  <c r="CC498" i="1"/>
  <c r="CS498" i="1"/>
  <c r="DI498" i="1"/>
  <c r="BL498" i="1"/>
  <c r="CR498" i="1"/>
  <c r="DH498" i="1"/>
  <c r="BK498" i="1"/>
  <c r="HN441" i="1"/>
  <c r="HP477" i="1"/>
  <c r="HN456" i="1"/>
  <c r="BY409" i="1"/>
  <c r="CG425" i="1"/>
  <c r="EP457" i="1"/>
  <c r="BY489" i="1"/>
  <c r="DU505" i="1"/>
  <c r="FQ472" i="1"/>
  <c r="GL498" i="1"/>
  <c r="FL498" i="1"/>
  <c r="GU498" i="1"/>
  <c r="GA498" i="1"/>
  <c r="FC498" i="1"/>
  <c r="EI498" i="1"/>
  <c r="DW475" i="1"/>
  <c r="HR425" i="1"/>
  <c r="HE409" i="1"/>
  <c r="GK425" i="1"/>
  <c r="DM477" i="1"/>
  <c r="EW489" i="1"/>
  <c r="ER505" i="1"/>
  <c r="GQ444" i="1"/>
  <c r="AI498" i="1"/>
  <c r="AM498" i="1"/>
  <c r="AU498" i="1"/>
  <c r="AZ498" i="1"/>
  <c r="AP498" i="1"/>
  <c r="AS498" i="1"/>
  <c r="AX498" i="1"/>
  <c r="DJ498" i="1"/>
  <c r="CT498" i="1"/>
  <c r="CD498" i="1"/>
  <c r="DK498" i="1"/>
  <c r="CU498" i="1"/>
  <c r="CE498" i="1"/>
  <c r="DT498" i="1"/>
  <c r="CZ498" i="1"/>
  <c r="CF498" i="1"/>
  <c r="DU498" i="1"/>
  <c r="CG498" i="1"/>
  <c r="BI498" i="1"/>
  <c r="HD498" i="1"/>
  <c r="GN498" i="1"/>
  <c r="FH498" i="1"/>
  <c r="EN498" i="1"/>
  <c r="HA498" i="1"/>
  <c r="FZ498" i="1"/>
  <c r="HH498" i="1"/>
  <c r="FA498" i="1"/>
  <c r="HK498" i="1"/>
  <c r="GQ498" i="1"/>
  <c r="EY498" i="1"/>
  <c r="EE498" i="1"/>
  <c r="AB68" i="27"/>
  <c r="AB68" i="28"/>
  <c r="Y68" i="25"/>
  <c r="AB68" i="26"/>
  <c r="AB114" i="28"/>
  <c r="AB114" i="27"/>
  <c r="AB114" i="26"/>
  <c r="Y114" i="25"/>
  <c r="AB209" i="28"/>
  <c r="AB209" i="27"/>
  <c r="AB209" i="26"/>
  <c r="Y209" i="25"/>
  <c r="AB192" i="28"/>
  <c r="AB192" i="27"/>
  <c r="Y192" i="25"/>
  <c r="AB192" i="26"/>
  <c r="AB164" i="28"/>
  <c r="AB164" i="27"/>
  <c r="Y164" i="25"/>
  <c r="AB164" i="26"/>
  <c r="AB131" i="28"/>
  <c r="AB131" i="27"/>
  <c r="AB131" i="26"/>
  <c r="Y131" i="25"/>
  <c r="AB117" i="28"/>
  <c r="AB117" i="27"/>
  <c r="AB117" i="26"/>
  <c r="Y117" i="25"/>
  <c r="AB83" i="28"/>
  <c r="AB83" i="27"/>
  <c r="AB83" i="26"/>
  <c r="Y83" i="25"/>
  <c r="AB56" i="27"/>
  <c r="AB56" i="28"/>
  <c r="Y56" i="25"/>
  <c r="AB56" i="26"/>
  <c r="AB32" i="28"/>
  <c r="AB32" i="27"/>
  <c r="Y32" i="25"/>
  <c r="AB32" i="26"/>
  <c r="AB24" i="28"/>
  <c r="AB24" i="27"/>
  <c r="Y24" i="25"/>
  <c r="AB24" i="26"/>
  <c r="AB102" i="28"/>
  <c r="AB102" i="27"/>
  <c r="AB102" i="26"/>
  <c r="Y102" i="25"/>
  <c r="AB81" i="28"/>
  <c r="AB81" i="27"/>
  <c r="AB81" i="26"/>
  <c r="Y81" i="25"/>
  <c r="AB70" i="28"/>
  <c r="AB70" i="27"/>
  <c r="AB70" i="26"/>
  <c r="Y70" i="25"/>
  <c r="AB120" i="28"/>
  <c r="AB120" i="27"/>
  <c r="Y120" i="25"/>
  <c r="AB120" i="26"/>
  <c r="AB211" i="28"/>
  <c r="AB211" i="27"/>
  <c r="Y211" i="25"/>
  <c r="AB211" i="26"/>
  <c r="AB201" i="28"/>
  <c r="AB201" i="27"/>
  <c r="AB201" i="26"/>
  <c r="Y201" i="25"/>
  <c r="AB189" i="28"/>
  <c r="AB189" i="27"/>
  <c r="AB189" i="26"/>
  <c r="Y189" i="25"/>
  <c r="AB176" i="28"/>
  <c r="AB176" i="27"/>
  <c r="Y176" i="25"/>
  <c r="AB176" i="26"/>
  <c r="AB166" i="28"/>
  <c r="AB166" i="27"/>
  <c r="AB166" i="26"/>
  <c r="Y166" i="25"/>
  <c r="AB139" i="28"/>
  <c r="AB139" i="27"/>
  <c r="AB139" i="26"/>
  <c r="Y139" i="25"/>
  <c r="AB111" i="28"/>
  <c r="AB111" i="27"/>
  <c r="AB111" i="26"/>
  <c r="Y111" i="25"/>
  <c r="AB95" i="28"/>
  <c r="AB95" i="27"/>
  <c r="AB95" i="26"/>
  <c r="Y95" i="25"/>
  <c r="AB87" i="28"/>
  <c r="AB87" i="27"/>
  <c r="AB87" i="26"/>
  <c r="Y87" i="25"/>
  <c r="AB46" i="28"/>
  <c r="AB46" i="27"/>
  <c r="AB46" i="26"/>
  <c r="Y46" i="25"/>
  <c r="AB96" i="28"/>
  <c r="AB96" i="27"/>
  <c r="Y96" i="25"/>
  <c r="AB96" i="26"/>
  <c r="AB27" i="28"/>
  <c r="AB27" i="27"/>
  <c r="AB27" i="26"/>
  <c r="Y27" i="25"/>
  <c r="AB72" i="27"/>
  <c r="AB72" i="28"/>
  <c r="Y72" i="25"/>
  <c r="AB72" i="26"/>
  <c r="AB122" i="28"/>
  <c r="AB122" i="27"/>
  <c r="AB122" i="26"/>
  <c r="Y122" i="25"/>
  <c r="AB215" i="28"/>
  <c r="AB215" i="27"/>
  <c r="Y215" i="25"/>
  <c r="AB215" i="26"/>
  <c r="AB193" i="28"/>
  <c r="AB193" i="27"/>
  <c r="AB193" i="26"/>
  <c r="Y193" i="25"/>
  <c r="AB183" i="28"/>
  <c r="AB183" i="27"/>
  <c r="Y183" i="25"/>
  <c r="AB183" i="26"/>
  <c r="AB163" i="28"/>
  <c r="AB163" i="27"/>
  <c r="Y163" i="25"/>
  <c r="AB163" i="26"/>
  <c r="AB155" i="28"/>
  <c r="AB155" i="27"/>
  <c r="Y155" i="25"/>
  <c r="AB155" i="26"/>
  <c r="AB118" i="28"/>
  <c r="AB118" i="27"/>
  <c r="AB118" i="26"/>
  <c r="Y118" i="25"/>
  <c r="AB84" i="27"/>
  <c r="AB84" i="28"/>
  <c r="Y84" i="25"/>
  <c r="AB84" i="26"/>
  <c r="AB48" i="27"/>
  <c r="AB48" i="28"/>
  <c r="Y48" i="25"/>
  <c r="AB48" i="26"/>
  <c r="AB33" i="28"/>
  <c r="AB33" i="27"/>
  <c r="AB33" i="26"/>
  <c r="Y33" i="25"/>
  <c r="AB19" i="28"/>
  <c r="AB19" i="27"/>
  <c r="AB19" i="26"/>
  <c r="Y19" i="25"/>
  <c r="AB104" i="28"/>
  <c r="AB104" i="27"/>
  <c r="Y104" i="25"/>
  <c r="AB104" i="26"/>
  <c r="AB91" i="28"/>
  <c r="AB91" i="27"/>
  <c r="AB91" i="26"/>
  <c r="Y91" i="25"/>
  <c r="AB88" i="27"/>
  <c r="AB88" i="28"/>
  <c r="Y88" i="25"/>
  <c r="AB88" i="26"/>
  <c r="AB130" i="28"/>
  <c r="AB130" i="27"/>
  <c r="AB130" i="26"/>
  <c r="Y130" i="25"/>
  <c r="AB207" i="28"/>
  <c r="AB207" i="27"/>
  <c r="Y207" i="25"/>
  <c r="AB207" i="26"/>
  <c r="AB200" i="28"/>
  <c r="AB200" i="27"/>
  <c r="Y200" i="25"/>
  <c r="AB200" i="26"/>
  <c r="AB185" i="28"/>
  <c r="AB185" i="27"/>
  <c r="AB185" i="26"/>
  <c r="Y185" i="25"/>
  <c r="AB177" i="28"/>
  <c r="AB177" i="27"/>
  <c r="AB177" i="26"/>
  <c r="Y177" i="25"/>
  <c r="AB170" i="28"/>
  <c r="AB170" i="27"/>
  <c r="AB170" i="26"/>
  <c r="Y170" i="25"/>
  <c r="AB151" i="28"/>
  <c r="AB151" i="27"/>
  <c r="Y151" i="25"/>
  <c r="AB151" i="26"/>
  <c r="AB143" i="28"/>
  <c r="AB143" i="27"/>
  <c r="AB143" i="26"/>
  <c r="Y143" i="25"/>
  <c r="AB138" i="28"/>
  <c r="AB138" i="27"/>
  <c r="AB138" i="26"/>
  <c r="Y138" i="25"/>
  <c r="AB126" i="28"/>
  <c r="AB126" i="27"/>
  <c r="AB126" i="26"/>
  <c r="Y126" i="25"/>
  <c r="AB98" i="28"/>
  <c r="AB98" i="27"/>
  <c r="AB98" i="26"/>
  <c r="Y98" i="25"/>
  <c r="AB216" i="28"/>
  <c r="AB216" i="27"/>
  <c r="AB216" i="26"/>
  <c r="Y216" i="25"/>
  <c r="AB197" i="28"/>
  <c r="AB197" i="27"/>
  <c r="AB197" i="26"/>
  <c r="Y197" i="25"/>
  <c r="AB187" i="28"/>
  <c r="AB187" i="27"/>
  <c r="Y187" i="25"/>
  <c r="AB187" i="26"/>
  <c r="AB162" i="28"/>
  <c r="AB162" i="27"/>
  <c r="AB162" i="26"/>
  <c r="Y162" i="25"/>
  <c r="AB119" i="28"/>
  <c r="AB119" i="27"/>
  <c r="AB119" i="26"/>
  <c r="Y119" i="25"/>
  <c r="AB115" i="28"/>
  <c r="AB115" i="27"/>
  <c r="AB115" i="26"/>
  <c r="Y115" i="25"/>
  <c r="AB77" i="28"/>
  <c r="AB77" i="27"/>
  <c r="AB77" i="26"/>
  <c r="Y77" i="25"/>
  <c r="AB41" i="28"/>
  <c r="AB41" i="27"/>
  <c r="AB41" i="26"/>
  <c r="Y41" i="25"/>
  <c r="AB29" i="28"/>
  <c r="AB29" i="27"/>
  <c r="AB29" i="26"/>
  <c r="Y29" i="25"/>
  <c r="AB107" i="28"/>
  <c r="AB107" i="27"/>
  <c r="AB107" i="26"/>
  <c r="Y107" i="25"/>
  <c r="AB94" i="28"/>
  <c r="AB94" i="27"/>
  <c r="AB94" i="26"/>
  <c r="Y94" i="25"/>
  <c r="AB60" i="27"/>
  <c r="AB60" i="28"/>
  <c r="Y60" i="25"/>
  <c r="AB60" i="26"/>
  <c r="AB100" i="28"/>
  <c r="AB100" i="27"/>
  <c r="Y100" i="25"/>
  <c r="AB100" i="26"/>
  <c r="AB213" i="28"/>
  <c r="AB213" i="27"/>
  <c r="AB213" i="26"/>
  <c r="Y213" i="25"/>
  <c r="AB206" i="28"/>
  <c r="AB206" i="27"/>
  <c r="AB206" i="26"/>
  <c r="Y206" i="25"/>
  <c r="AB199" i="28"/>
  <c r="AB199" i="27"/>
  <c r="Y199" i="25"/>
  <c r="AB199" i="26"/>
  <c r="AB178" i="28"/>
  <c r="AB178" i="27"/>
  <c r="AB178" i="26"/>
  <c r="Y178" i="25"/>
  <c r="AB171" i="28"/>
  <c r="AB171" i="27"/>
  <c r="Y171" i="25"/>
  <c r="AB171" i="26"/>
  <c r="AB147" i="28"/>
  <c r="AB147" i="27"/>
  <c r="AB147" i="26"/>
  <c r="Y147" i="25"/>
  <c r="AB127" i="28"/>
  <c r="AB127" i="27"/>
  <c r="AB127" i="26"/>
  <c r="Y127" i="25"/>
  <c r="AB103" i="28"/>
  <c r="AB103" i="27"/>
  <c r="AB103" i="26"/>
  <c r="Y103" i="25"/>
  <c r="AB90" i="28"/>
  <c r="AB90" i="27"/>
  <c r="AB90" i="26"/>
  <c r="Y90" i="25"/>
  <c r="AB52" i="27"/>
  <c r="AB52" i="28"/>
  <c r="Y52" i="25"/>
  <c r="AB52" i="26"/>
  <c r="AB37" i="28"/>
  <c r="AB37" i="27"/>
  <c r="AB37" i="26"/>
  <c r="Y37" i="25"/>
  <c r="AB86" i="28"/>
  <c r="AB86" i="27"/>
  <c r="AB86" i="26"/>
  <c r="Y86" i="25"/>
  <c r="AB14" i="28"/>
  <c r="AB14" i="27"/>
  <c r="AB14" i="26"/>
  <c r="Y14" i="25"/>
  <c r="AB106" i="28"/>
  <c r="AB106" i="27"/>
  <c r="AB106" i="26"/>
  <c r="Y106" i="25"/>
  <c r="AB217" i="28"/>
  <c r="AB217" i="27"/>
  <c r="AB217" i="26"/>
  <c r="Y217" i="25"/>
  <c r="AB203" i="28"/>
  <c r="AB203" i="27"/>
  <c r="Y203" i="25"/>
  <c r="AB203" i="26"/>
  <c r="AB191" i="28"/>
  <c r="AB191" i="27"/>
  <c r="Y191" i="25"/>
  <c r="AB191" i="26"/>
  <c r="AB173" i="28"/>
  <c r="AB173" i="27"/>
  <c r="AB173" i="26"/>
  <c r="Y173" i="25"/>
  <c r="AB158" i="28"/>
  <c r="AB158" i="27"/>
  <c r="AB158" i="26"/>
  <c r="Y158" i="25"/>
  <c r="AB149" i="28"/>
  <c r="AB149" i="27"/>
  <c r="AB149" i="26"/>
  <c r="Y149" i="25"/>
  <c r="AB116" i="28"/>
  <c r="AB116" i="27"/>
  <c r="Y116" i="25"/>
  <c r="AB116" i="26"/>
  <c r="AB76" i="27"/>
  <c r="AB76" i="28"/>
  <c r="Y76" i="25"/>
  <c r="AB76" i="26"/>
  <c r="AB42" i="28"/>
  <c r="AB42" i="27"/>
  <c r="AB42" i="26"/>
  <c r="Y42" i="25"/>
  <c r="AB25" i="28"/>
  <c r="AB25" i="27"/>
  <c r="AB25" i="26"/>
  <c r="Y25" i="25"/>
  <c r="AB110" i="28"/>
  <c r="AB110" i="27"/>
  <c r="AB110" i="26"/>
  <c r="Y110" i="25"/>
  <c r="AB99" i="28"/>
  <c r="AB99" i="27"/>
  <c r="AB99" i="26"/>
  <c r="Y99" i="25"/>
  <c r="AB62" i="28"/>
  <c r="AB62" i="27"/>
  <c r="AB62" i="26"/>
  <c r="Y62" i="25"/>
  <c r="AB112" i="28"/>
  <c r="AB112" i="27"/>
  <c r="Y112" i="25"/>
  <c r="AB112" i="26"/>
  <c r="AB212" i="28"/>
  <c r="AB212" i="27"/>
  <c r="AB212" i="26"/>
  <c r="Y212" i="25"/>
  <c r="AB205" i="28"/>
  <c r="AB205" i="27"/>
  <c r="AB205" i="26"/>
  <c r="Y205" i="25"/>
  <c r="AB195" i="28"/>
  <c r="AB195" i="27"/>
  <c r="Y195" i="25"/>
  <c r="AB195" i="26"/>
  <c r="AB179" i="28"/>
  <c r="AB179" i="27"/>
  <c r="Y179" i="25"/>
  <c r="AB179" i="26"/>
  <c r="AB175" i="28"/>
  <c r="AB175" i="27"/>
  <c r="Y175" i="25"/>
  <c r="AB175" i="26"/>
  <c r="AB167" i="28"/>
  <c r="AB167" i="27"/>
  <c r="Y167" i="25"/>
  <c r="AB167" i="26"/>
  <c r="AB146" i="28"/>
  <c r="AB146" i="27"/>
  <c r="AB146" i="26"/>
  <c r="Y146" i="25"/>
  <c r="AB140" i="28"/>
  <c r="AB140" i="27"/>
  <c r="Y140" i="25"/>
  <c r="AB140" i="26"/>
  <c r="AB135" i="28"/>
  <c r="AB135" i="27"/>
  <c r="AB135" i="26"/>
  <c r="Y135" i="25"/>
  <c r="AB123" i="28"/>
  <c r="AB123" i="27"/>
  <c r="AB123" i="26"/>
  <c r="Y123" i="25"/>
  <c r="HN462" i="1"/>
  <c r="DW478" i="1"/>
  <c r="HR502" i="1"/>
  <c r="HN475" i="1"/>
  <c r="DW409" i="1"/>
  <c r="HR441" i="1"/>
  <c r="HN457" i="1"/>
  <c r="DW489" i="1"/>
  <c r="DX412" i="1"/>
  <c r="DX428" i="1"/>
  <c r="DX444" i="1"/>
  <c r="HR456" i="1"/>
  <c r="HN472" i="1"/>
  <c r="DW496" i="1"/>
  <c r="DD409" i="1"/>
  <c r="DF409" i="1"/>
  <c r="GC409" i="1"/>
  <c r="GP409" i="1"/>
  <c r="FC409" i="1"/>
  <c r="AQ425" i="1"/>
  <c r="DL425" i="1"/>
  <c r="FL425" i="1"/>
  <c r="DC441" i="1"/>
  <c r="GV441" i="1"/>
  <c r="AI457" i="1"/>
  <c r="EY457" i="1"/>
  <c r="AQ477" i="1"/>
  <c r="GY477" i="1"/>
  <c r="BG489" i="1"/>
  <c r="BZ489" i="1"/>
  <c r="FK489" i="1"/>
  <c r="AR505" i="1"/>
  <c r="BI505" i="1"/>
  <c r="HE505" i="1"/>
  <c r="CT412" i="1"/>
  <c r="FI444" i="1"/>
  <c r="HM496" i="1"/>
  <c r="BL415" i="1"/>
  <c r="FE463" i="1"/>
  <c r="DY410" i="1"/>
  <c r="DY426" i="1"/>
  <c r="DY442" i="1"/>
  <c r="DY478" i="1"/>
  <c r="DW486" i="1"/>
  <c r="DY415" i="1"/>
  <c r="DY431" i="1"/>
  <c r="DY447" i="1"/>
  <c r="DY463" i="1"/>
  <c r="HN409" i="1"/>
  <c r="DW425" i="1"/>
  <c r="HR457" i="1"/>
  <c r="HN489" i="1"/>
  <c r="DW505" i="1"/>
  <c r="HP412" i="1"/>
  <c r="HP428" i="1"/>
  <c r="HP444" i="1"/>
  <c r="HR472" i="1"/>
  <c r="HN496" i="1"/>
  <c r="BG409" i="1"/>
  <c r="BX409" i="1"/>
  <c r="BZ409" i="1"/>
  <c r="GV409" i="1"/>
  <c r="FJ409" i="1"/>
  <c r="AX425" i="1"/>
  <c r="CF425" i="1"/>
  <c r="CH425" i="1"/>
  <c r="ER425" i="1"/>
  <c r="DD441" i="1"/>
  <c r="GB441" i="1"/>
  <c r="BF457" i="1"/>
  <c r="CP457" i="1"/>
  <c r="GC457" i="1"/>
  <c r="DK477" i="1"/>
  <c r="EM477" i="1"/>
  <c r="BW489" i="1"/>
  <c r="ER489" i="1"/>
  <c r="GL489" i="1"/>
  <c r="DS505" i="1"/>
  <c r="BJ505" i="1"/>
  <c r="GV412" i="1"/>
  <c r="BU456" i="1"/>
  <c r="DQ472" i="1"/>
  <c r="HC447" i="1"/>
  <c r="HP442" i="1"/>
  <c r="HR409" i="1"/>
  <c r="HN425" i="1"/>
  <c r="DW441" i="1"/>
  <c r="DY477" i="1"/>
  <c r="HR489" i="1"/>
  <c r="HN505" i="1"/>
  <c r="DW456" i="1"/>
  <c r="HR496" i="1"/>
  <c r="DC409" i="1"/>
  <c r="DE409" i="1"/>
  <c r="HA409" i="1"/>
  <c r="FP409" i="1"/>
  <c r="DK425" i="1"/>
  <c r="DM425" i="1"/>
  <c r="DE441" i="1"/>
  <c r="CM457" i="1"/>
  <c r="GJ457" i="1"/>
  <c r="DL477" i="1"/>
  <c r="FM477" i="1"/>
  <c r="BX489" i="1"/>
  <c r="DT505" i="1"/>
  <c r="DJ428" i="1"/>
  <c r="EO496" i="1"/>
  <c r="FE496" i="1"/>
  <c r="FU496" i="1"/>
  <c r="GK496" i="1"/>
  <c r="HA496" i="1"/>
  <c r="ED496" i="1"/>
  <c r="FJ496" i="1"/>
  <c r="FZ496" i="1"/>
  <c r="GP496" i="1"/>
  <c r="ER496" i="1"/>
  <c r="FX496" i="1"/>
  <c r="HD496" i="1"/>
  <c r="EQ496" i="1"/>
  <c r="FW496" i="1"/>
  <c r="HC496" i="1"/>
  <c r="EV496" i="1"/>
  <c r="GB496" i="1"/>
  <c r="HH496" i="1"/>
  <c r="EE496" i="1"/>
  <c r="GY496" i="1"/>
  <c r="BK496" i="1"/>
  <c r="CQ496" i="1"/>
  <c r="DG496" i="1"/>
  <c r="BJ496" i="1"/>
  <c r="BZ496" i="1"/>
  <c r="CP496" i="1"/>
  <c r="DF496" i="1"/>
  <c r="BI496" i="1"/>
  <c r="BY496" i="1"/>
  <c r="DE496" i="1"/>
  <c r="DU496" i="1"/>
  <c r="BX496" i="1"/>
  <c r="DD496" i="1"/>
  <c r="DT496" i="1"/>
  <c r="BD496" i="1"/>
  <c r="AY496" i="1"/>
  <c r="AM496" i="1"/>
  <c r="BF496" i="1"/>
  <c r="BE496" i="1"/>
  <c r="AI496" i="1"/>
  <c r="EC496" i="1"/>
  <c r="FI496" i="1"/>
  <c r="FY496" i="1"/>
  <c r="GO496" i="1"/>
  <c r="HE496" i="1"/>
  <c r="EH496" i="1"/>
  <c r="EX496" i="1"/>
  <c r="FN496" i="1"/>
  <c r="GD496" i="1"/>
  <c r="HJ496" i="1"/>
  <c r="EZ496" i="1"/>
  <c r="HL496" i="1"/>
  <c r="EY496" i="1"/>
  <c r="GE496" i="1"/>
  <c r="HK496" i="1"/>
  <c r="FD496" i="1"/>
  <c r="GJ496" i="1"/>
  <c r="EU496" i="1"/>
  <c r="FK496" i="1"/>
  <c r="GI496" i="1"/>
  <c r="CE496" i="1"/>
  <c r="CU496" i="1"/>
  <c r="DK496" i="1"/>
  <c r="CD496" i="1"/>
  <c r="CT496" i="1"/>
  <c r="DJ496" i="1"/>
  <c r="BM496" i="1"/>
  <c r="CC496" i="1"/>
  <c r="CS496" i="1"/>
  <c r="DI496" i="1"/>
  <c r="BL496" i="1"/>
  <c r="CR496" i="1"/>
  <c r="DH496" i="1"/>
  <c r="AR496" i="1"/>
  <c r="BH496" i="1"/>
  <c r="BC496" i="1"/>
  <c r="AT496" i="1"/>
  <c r="AS496" i="1"/>
  <c r="AL496" i="1"/>
  <c r="EW496" i="1"/>
  <c r="FM496" i="1"/>
  <c r="GC496" i="1"/>
  <c r="HI496" i="1"/>
  <c r="EL496" i="1"/>
  <c r="FB496" i="1"/>
  <c r="FR496" i="1"/>
  <c r="GH496" i="1"/>
  <c r="GX496" i="1"/>
  <c r="EB496" i="1"/>
  <c r="FH496" i="1"/>
  <c r="GN496" i="1"/>
  <c r="EA496" i="1"/>
  <c r="GM496" i="1"/>
  <c r="FL496" i="1"/>
  <c r="GR496" i="1"/>
  <c r="GA496" i="1"/>
  <c r="GQ496" i="1"/>
  <c r="BS496" i="1"/>
  <c r="CI496" i="1"/>
  <c r="CY496" i="1"/>
  <c r="BR496" i="1"/>
  <c r="CH496" i="1"/>
  <c r="CX496" i="1"/>
  <c r="BQ496" i="1"/>
  <c r="CG496" i="1"/>
  <c r="CW496" i="1"/>
  <c r="DM496" i="1"/>
  <c r="BP496" i="1"/>
  <c r="CF496" i="1"/>
  <c r="CV496" i="1"/>
  <c r="DL496" i="1"/>
  <c r="AV496" i="1"/>
  <c r="AQ496" i="1"/>
  <c r="BG496" i="1"/>
  <c r="AX496" i="1"/>
  <c r="AW496" i="1"/>
  <c r="AJ496" i="1"/>
  <c r="AK496" i="1"/>
  <c r="FQ496" i="1"/>
  <c r="EP496" i="1"/>
  <c r="HB496" i="1"/>
  <c r="EI496" i="1"/>
  <c r="FC496" i="1"/>
  <c r="DS496" i="1"/>
  <c r="DR496" i="1"/>
  <c r="DQ496" i="1"/>
  <c r="DP496" i="1"/>
  <c r="EJ496" i="1"/>
  <c r="FO496" i="1"/>
  <c r="GZ496" i="1"/>
  <c r="BW496" i="1"/>
  <c r="BV496" i="1"/>
  <c r="BU496" i="1"/>
  <c r="BT496" i="1"/>
  <c r="AZ496" i="1"/>
  <c r="EK496" i="1"/>
  <c r="GW496" i="1"/>
  <c r="FV496" i="1"/>
  <c r="FP496" i="1"/>
  <c r="GU496" i="1"/>
  <c r="CM496" i="1"/>
  <c r="CL496" i="1"/>
  <c r="CK496" i="1"/>
  <c r="CJ496" i="1"/>
  <c r="AU496" i="1"/>
  <c r="EA478" i="1"/>
  <c r="EQ478" i="1"/>
  <c r="FW478" i="1"/>
  <c r="GM478" i="1"/>
  <c r="HC478" i="1"/>
  <c r="EV478" i="1"/>
  <c r="FL478" i="1"/>
  <c r="GB478" i="1"/>
  <c r="GR478" i="1"/>
  <c r="HH478" i="1"/>
  <c r="EX478" i="1"/>
  <c r="GD478" i="1"/>
  <c r="HJ478" i="1"/>
  <c r="FE478" i="1"/>
  <c r="GK478" i="1"/>
  <c r="ED478" i="1"/>
  <c r="FJ478" i="1"/>
  <c r="GP478" i="1"/>
  <c r="GW478" i="1"/>
  <c r="HE478" i="1"/>
  <c r="BM478" i="1"/>
  <c r="CC478" i="1"/>
  <c r="CS478" i="1"/>
  <c r="DI478" i="1"/>
  <c r="BL478" i="1"/>
  <c r="CR478" i="1"/>
  <c r="DH478" i="1"/>
  <c r="BK478" i="1"/>
  <c r="CQ478" i="1"/>
  <c r="DG478" i="1"/>
  <c r="BJ478" i="1"/>
  <c r="BZ478" i="1"/>
  <c r="CP478" i="1"/>
  <c r="DF478" i="1"/>
  <c r="AT478" i="1"/>
  <c r="AQ478" i="1"/>
  <c r="BE478" i="1"/>
  <c r="AV478" i="1"/>
  <c r="BG478" i="1"/>
  <c r="AJ478" i="1"/>
  <c r="EE478" i="1"/>
  <c r="EU478" i="1"/>
  <c r="FK478" i="1"/>
  <c r="GA478" i="1"/>
  <c r="GQ478" i="1"/>
  <c r="EJ478" i="1"/>
  <c r="EZ478" i="1"/>
  <c r="FP478" i="1"/>
  <c r="GV478" i="1"/>
  <c r="HL478" i="1"/>
  <c r="GL478" i="1"/>
  <c r="FM478" i="1"/>
  <c r="EL478" i="1"/>
  <c r="FR478" i="1"/>
  <c r="GX478" i="1"/>
  <c r="HM478" i="1"/>
  <c r="FY478" i="1"/>
  <c r="GO478" i="1"/>
  <c r="BQ478" i="1"/>
  <c r="CG478" i="1"/>
  <c r="CW478" i="1"/>
  <c r="DM478" i="1"/>
  <c r="BP478" i="1"/>
  <c r="CF478" i="1"/>
  <c r="CV478" i="1"/>
  <c r="DL478" i="1"/>
  <c r="CE478" i="1"/>
  <c r="CU478" i="1"/>
  <c r="DK478" i="1"/>
  <c r="CD478" i="1"/>
  <c r="CT478" i="1"/>
  <c r="DJ478" i="1"/>
  <c r="AX478" i="1"/>
  <c r="AS478" i="1"/>
  <c r="AP478" i="1"/>
  <c r="AZ478" i="1"/>
  <c r="AU478" i="1"/>
  <c r="AM478" i="1"/>
  <c r="AI478" i="1"/>
  <c r="EI478" i="1"/>
  <c r="EY478" i="1"/>
  <c r="FO478" i="1"/>
  <c r="GE478" i="1"/>
  <c r="GU478" i="1"/>
  <c r="HK478" i="1"/>
  <c r="EN478" i="1"/>
  <c r="FD478" i="1"/>
  <c r="GJ478" i="1"/>
  <c r="GZ478" i="1"/>
  <c r="EH478" i="1"/>
  <c r="FN478" i="1"/>
  <c r="EO478" i="1"/>
  <c r="FU478" i="1"/>
  <c r="HA478" i="1"/>
  <c r="FZ478" i="1"/>
  <c r="EK478" i="1"/>
  <c r="FI478" i="1"/>
  <c r="EC478" i="1"/>
  <c r="BU478" i="1"/>
  <c r="CK478" i="1"/>
  <c r="DQ478" i="1"/>
  <c r="BT478" i="1"/>
  <c r="CJ478" i="1"/>
  <c r="CZ478" i="1"/>
  <c r="DP478" i="1"/>
  <c r="BS478" i="1"/>
  <c r="CI478" i="1"/>
  <c r="CY478" i="1"/>
  <c r="BR478" i="1"/>
  <c r="CH478" i="1"/>
  <c r="CX478" i="1"/>
  <c r="AW478" i="1"/>
  <c r="BD478" i="1"/>
  <c r="AY478" i="1"/>
  <c r="AL478" i="1"/>
  <c r="GI478" i="1"/>
  <c r="FH478" i="1"/>
  <c r="EP478" i="1"/>
  <c r="GC478" i="1"/>
  <c r="FA478" i="1"/>
  <c r="BY478" i="1"/>
  <c r="BX478" i="1"/>
  <c r="BW478" i="1"/>
  <c r="BV478" i="1"/>
  <c r="BF478" i="1"/>
  <c r="BC478" i="1"/>
  <c r="EM478" i="1"/>
  <c r="GY478" i="1"/>
  <c r="FX478" i="1"/>
  <c r="FV478" i="1"/>
  <c r="HI478" i="1"/>
  <c r="FQ478" i="1"/>
  <c r="CM478" i="1"/>
  <c r="CL478" i="1"/>
  <c r="AK478" i="1"/>
  <c r="FC478" i="1"/>
  <c r="EB478" i="1"/>
  <c r="GN478" i="1"/>
  <c r="HB478" i="1"/>
  <c r="FB478" i="1"/>
  <c r="DE478" i="1"/>
  <c r="DD478" i="1"/>
  <c r="DC478" i="1"/>
  <c r="AR478" i="1"/>
  <c r="ER478" i="1"/>
  <c r="BI478" i="1"/>
  <c r="DR478" i="1"/>
  <c r="HD478" i="1"/>
  <c r="DU478" i="1"/>
  <c r="BH478" i="1"/>
  <c r="EW478" i="1"/>
  <c r="DT478" i="1"/>
  <c r="GH478" i="1"/>
  <c r="DS478" i="1"/>
  <c r="EA462" i="1"/>
  <c r="EQ462" i="1"/>
  <c r="FW462" i="1"/>
  <c r="GM462" i="1"/>
  <c r="HC462" i="1"/>
  <c r="EH462" i="1"/>
  <c r="EE462" i="1"/>
  <c r="EU462" i="1"/>
  <c r="FK462" i="1"/>
  <c r="GA462" i="1"/>
  <c r="GQ462" i="1"/>
  <c r="EI462" i="1"/>
  <c r="FO462" i="1"/>
  <c r="GU462" i="1"/>
  <c r="EL462" i="1"/>
  <c r="FB462" i="1"/>
  <c r="FR462" i="1"/>
  <c r="GH462" i="1"/>
  <c r="GX462" i="1"/>
  <c r="EB462" i="1"/>
  <c r="ER462" i="1"/>
  <c r="FH462" i="1"/>
  <c r="FX462" i="1"/>
  <c r="GN462" i="1"/>
  <c r="HD462" i="1"/>
  <c r="FE462" i="1"/>
  <c r="EK462" i="1"/>
  <c r="GW462" i="1"/>
  <c r="FM462" i="1"/>
  <c r="FY462" i="1"/>
  <c r="FI462" i="1"/>
  <c r="BQ462" i="1"/>
  <c r="CG462" i="1"/>
  <c r="CW462" i="1"/>
  <c r="DM462" i="1"/>
  <c r="BP462" i="1"/>
  <c r="CF462" i="1"/>
  <c r="CV462" i="1"/>
  <c r="DL462" i="1"/>
  <c r="CE462" i="1"/>
  <c r="CU462" i="1"/>
  <c r="DK462" i="1"/>
  <c r="CD462" i="1"/>
  <c r="CT462" i="1"/>
  <c r="DJ462" i="1"/>
  <c r="AX462" i="1"/>
  <c r="AS462" i="1"/>
  <c r="AP462" i="1"/>
  <c r="AZ462" i="1"/>
  <c r="AU462" i="1"/>
  <c r="AM462" i="1"/>
  <c r="AI462" i="1"/>
  <c r="EM462" i="1"/>
  <c r="GY462" i="1"/>
  <c r="EP462" i="1"/>
  <c r="FV462" i="1"/>
  <c r="GL462" i="1"/>
  <c r="HB462" i="1"/>
  <c r="EV462" i="1"/>
  <c r="FL462" i="1"/>
  <c r="GB462" i="1"/>
  <c r="GR462" i="1"/>
  <c r="HH462" i="1"/>
  <c r="FU462" i="1"/>
  <c r="FA462" i="1"/>
  <c r="HM462" i="1"/>
  <c r="GC462" i="1"/>
  <c r="EC462" i="1"/>
  <c r="BU462" i="1"/>
  <c r="CK462" i="1"/>
  <c r="DQ462" i="1"/>
  <c r="BT462" i="1"/>
  <c r="CJ462" i="1"/>
  <c r="CZ462" i="1"/>
  <c r="DP462" i="1"/>
  <c r="BS462" i="1"/>
  <c r="CI462" i="1"/>
  <c r="CY462" i="1"/>
  <c r="BR462" i="1"/>
  <c r="CH462" i="1"/>
  <c r="CX462" i="1"/>
  <c r="AW462" i="1"/>
  <c r="BD462" i="1"/>
  <c r="AY462" i="1"/>
  <c r="AL462" i="1"/>
  <c r="EY462" i="1"/>
  <c r="GE462" i="1"/>
  <c r="HK462" i="1"/>
  <c r="FJ462" i="1"/>
  <c r="FZ462" i="1"/>
  <c r="GP462" i="1"/>
  <c r="EJ462" i="1"/>
  <c r="EZ462" i="1"/>
  <c r="FP462" i="1"/>
  <c r="GV462" i="1"/>
  <c r="HL462" i="1"/>
  <c r="GK462" i="1"/>
  <c r="FQ462" i="1"/>
  <c r="HE462" i="1"/>
  <c r="BI462" i="1"/>
  <c r="BY462" i="1"/>
  <c r="DE462" i="1"/>
  <c r="DU462" i="1"/>
  <c r="BX462" i="1"/>
  <c r="DD462" i="1"/>
  <c r="DT462" i="1"/>
  <c r="BW462" i="1"/>
  <c r="CM462" i="1"/>
  <c r="DC462" i="1"/>
  <c r="DS462" i="1"/>
  <c r="BV462" i="1"/>
  <c r="CL462" i="1"/>
  <c r="DR462" i="1"/>
  <c r="BF462" i="1"/>
  <c r="AR462" i="1"/>
  <c r="BH462" i="1"/>
  <c r="BC462" i="1"/>
  <c r="AK462" i="1"/>
  <c r="FC462" i="1"/>
  <c r="FN462" i="1"/>
  <c r="EN462" i="1"/>
  <c r="GZ462" i="1"/>
  <c r="EW462" i="1"/>
  <c r="CC462" i="1"/>
  <c r="BZ462" i="1"/>
  <c r="AQ462" i="1"/>
  <c r="BG462" i="1"/>
  <c r="GI462" i="1"/>
  <c r="GD462" i="1"/>
  <c r="FD462" i="1"/>
  <c r="EO462" i="1"/>
  <c r="HI462" i="1"/>
  <c r="CS462" i="1"/>
  <c r="CR462" i="1"/>
  <c r="CQ462" i="1"/>
  <c r="CP462" i="1"/>
  <c r="BE462" i="1"/>
  <c r="AJ462" i="1"/>
  <c r="ED462" i="1"/>
  <c r="HA462" i="1"/>
  <c r="GO462" i="1"/>
  <c r="DI462" i="1"/>
  <c r="DH462" i="1"/>
  <c r="DG462" i="1"/>
  <c r="DF462" i="1"/>
  <c r="AV462" i="1"/>
  <c r="GJ462" i="1"/>
  <c r="BK462" i="1"/>
  <c r="BJ462" i="1"/>
  <c r="EX462" i="1"/>
  <c r="BM462" i="1"/>
  <c r="AT462" i="1"/>
  <c r="BL462" i="1"/>
  <c r="HJ462" i="1"/>
  <c r="EW444" i="1"/>
  <c r="FM444" i="1"/>
  <c r="GC444" i="1"/>
  <c r="HI444" i="1"/>
  <c r="EJ444" i="1"/>
  <c r="EZ444" i="1"/>
  <c r="FP444" i="1"/>
  <c r="GV444" i="1"/>
  <c r="HL444" i="1"/>
  <c r="EP444" i="1"/>
  <c r="FV444" i="1"/>
  <c r="GL444" i="1"/>
  <c r="HB444" i="1"/>
  <c r="EU444" i="1"/>
  <c r="FW444" i="1"/>
  <c r="FC444" i="1"/>
  <c r="EY444" i="1"/>
  <c r="FO444" i="1"/>
  <c r="BS444" i="1"/>
  <c r="CI444" i="1"/>
  <c r="CY444" i="1"/>
  <c r="BR444" i="1"/>
  <c r="CH444" i="1"/>
  <c r="CX444" i="1"/>
  <c r="BQ444" i="1"/>
  <c r="CG444" i="1"/>
  <c r="CW444" i="1"/>
  <c r="DM444" i="1"/>
  <c r="BP444" i="1"/>
  <c r="CF444" i="1"/>
  <c r="CV444" i="1"/>
  <c r="DL444" i="1"/>
  <c r="AV444" i="1"/>
  <c r="AQ444" i="1"/>
  <c r="BG444" i="1"/>
  <c r="AX444" i="1"/>
  <c r="AW444" i="1"/>
  <c r="AJ444" i="1"/>
  <c r="AK444" i="1"/>
  <c r="EK444" i="1"/>
  <c r="FA444" i="1"/>
  <c r="FQ444" i="1"/>
  <c r="GW444" i="1"/>
  <c r="HM444" i="1"/>
  <c r="EN444" i="1"/>
  <c r="FD444" i="1"/>
  <c r="GJ444" i="1"/>
  <c r="GZ444" i="1"/>
  <c r="ED444" i="1"/>
  <c r="FJ444" i="1"/>
  <c r="FZ444" i="1"/>
  <c r="GP444" i="1"/>
  <c r="FK444" i="1"/>
  <c r="EA444" i="1"/>
  <c r="GM444" i="1"/>
  <c r="HK444" i="1"/>
  <c r="EI444" i="1"/>
  <c r="BW444" i="1"/>
  <c r="CM444" i="1"/>
  <c r="DC444" i="1"/>
  <c r="DS444" i="1"/>
  <c r="BV444" i="1"/>
  <c r="CL444" i="1"/>
  <c r="DR444" i="1"/>
  <c r="BU444" i="1"/>
  <c r="CK444" i="1"/>
  <c r="DQ444" i="1"/>
  <c r="BT444" i="1"/>
  <c r="CJ444" i="1"/>
  <c r="CZ444" i="1"/>
  <c r="DP444" i="1"/>
  <c r="AZ444" i="1"/>
  <c r="AU444" i="1"/>
  <c r="AP444" i="1"/>
  <c r="AL444" i="1"/>
  <c r="EO444" i="1"/>
  <c r="FE444" i="1"/>
  <c r="FU444" i="1"/>
  <c r="GK444" i="1"/>
  <c r="HA444" i="1"/>
  <c r="EB444" i="1"/>
  <c r="ER444" i="1"/>
  <c r="FH444" i="1"/>
  <c r="FX444" i="1"/>
  <c r="GN444" i="1"/>
  <c r="HD444" i="1"/>
  <c r="EH444" i="1"/>
  <c r="EX444" i="1"/>
  <c r="FN444" i="1"/>
  <c r="GD444" i="1"/>
  <c r="HJ444" i="1"/>
  <c r="GA444" i="1"/>
  <c r="EQ444" i="1"/>
  <c r="HC444" i="1"/>
  <c r="GI444" i="1"/>
  <c r="GE444" i="1"/>
  <c r="BK444" i="1"/>
  <c r="CQ444" i="1"/>
  <c r="DG444" i="1"/>
  <c r="BJ444" i="1"/>
  <c r="BZ444" i="1"/>
  <c r="CP444" i="1"/>
  <c r="DF444" i="1"/>
  <c r="BI444" i="1"/>
  <c r="BY444" i="1"/>
  <c r="DE444" i="1"/>
  <c r="DU444" i="1"/>
  <c r="BX444" i="1"/>
  <c r="DD444" i="1"/>
  <c r="DT444" i="1"/>
  <c r="BD444" i="1"/>
  <c r="AY444" i="1"/>
  <c r="AM444" i="1"/>
  <c r="BF444" i="1"/>
  <c r="BE444" i="1"/>
  <c r="AI444" i="1"/>
  <c r="FY444" i="1"/>
  <c r="EV444" i="1"/>
  <c r="HH444" i="1"/>
  <c r="GH444" i="1"/>
  <c r="BM444" i="1"/>
  <c r="BL444" i="1"/>
  <c r="AR444" i="1"/>
  <c r="AS444" i="1"/>
  <c r="EC444" i="1"/>
  <c r="GO444" i="1"/>
  <c r="FL444" i="1"/>
  <c r="EL444" i="1"/>
  <c r="GX444" i="1"/>
  <c r="EM444" i="1"/>
  <c r="CE444" i="1"/>
  <c r="CD444" i="1"/>
  <c r="CC444" i="1"/>
  <c r="BH444" i="1"/>
  <c r="HE444" i="1"/>
  <c r="GB444" i="1"/>
  <c r="FB444" i="1"/>
  <c r="EE444" i="1"/>
  <c r="GY444" i="1"/>
  <c r="CU444" i="1"/>
  <c r="CT444" i="1"/>
  <c r="CS444" i="1"/>
  <c r="CR444" i="1"/>
  <c r="BC444" i="1"/>
  <c r="EB426" i="1"/>
  <c r="ER426" i="1"/>
  <c r="FH426" i="1"/>
  <c r="FX426" i="1"/>
  <c r="GN426" i="1"/>
  <c r="HD426" i="1"/>
  <c r="EE426" i="1"/>
  <c r="EU426" i="1"/>
  <c r="FK426" i="1"/>
  <c r="GA426" i="1"/>
  <c r="GQ426" i="1"/>
  <c r="EX426" i="1"/>
  <c r="GD426" i="1"/>
  <c r="HJ426" i="1"/>
  <c r="FE426" i="1"/>
  <c r="GK426" i="1"/>
  <c r="EC426" i="1"/>
  <c r="FI426" i="1"/>
  <c r="GO426" i="1"/>
  <c r="ED426" i="1"/>
  <c r="GH426" i="1"/>
  <c r="FR426" i="1"/>
  <c r="BM426" i="1"/>
  <c r="CC426" i="1"/>
  <c r="CS426" i="1"/>
  <c r="DI426" i="1"/>
  <c r="BL426" i="1"/>
  <c r="CR426" i="1"/>
  <c r="DH426" i="1"/>
  <c r="BK426" i="1"/>
  <c r="CQ426" i="1"/>
  <c r="DG426" i="1"/>
  <c r="BJ426" i="1"/>
  <c r="BZ426" i="1"/>
  <c r="CP426" i="1"/>
  <c r="DF426" i="1"/>
  <c r="AT426" i="1"/>
  <c r="AQ426" i="1"/>
  <c r="BE426" i="1"/>
  <c r="AV426" i="1"/>
  <c r="BG426" i="1"/>
  <c r="AJ426" i="1"/>
  <c r="EV426" i="1"/>
  <c r="FL426" i="1"/>
  <c r="GB426" i="1"/>
  <c r="GR426" i="1"/>
  <c r="HH426" i="1"/>
  <c r="EI426" i="1"/>
  <c r="EY426" i="1"/>
  <c r="FO426" i="1"/>
  <c r="GE426" i="1"/>
  <c r="GU426" i="1"/>
  <c r="HK426" i="1"/>
  <c r="GL426" i="1"/>
  <c r="FM426" i="1"/>
  <c r="EK426" i="1"/>
  <c r="FQ426" i="1"/>
  <c r="GW426" i="1"/>
  <c r="FJ426" i="1"/>
  <c r="GX426" i="1"/>
  <c r="BQ426" i="1"/>
  <c r="CG426" i="1"/>
  <c r="CW426" i="1"/>
  <c r="DM426" i="1"/>
  <c r="BP426" i="1"/>
  <c r="CF426" i="1"/>
  <c r="CV426" i="1"/>
  <c r="DL426" i="1"/>
  <c r="CE426" i="1"/>
  <c r="CU426" i="1"/>
  <c r="DK426" i="1"/>
  <c r="CD426" i="1"/>
  <c r="CT426" i="1"/>
  <c r="DJ426" i="1"/>
  <c r="AX426" i="1"/>
  <c r="AS426" i="1"/>
  <c r="AP426" i="1"/>
  <c r="AZ426" i="1"/>
  <c r="AU426" i="1"/>
  <c r="AM426" i="1"/>
  <c r="AI426" i="1"/>
  <c r="EJ426" i="1"/>
  <c r="EZ426" i="1"/>
  <c r="FP426" i="1"/>
  <c r="GV426" i="1"/>
  <c r="HL426" i="1"/>
  <c r="EM426" i="1"/>
  <c r="FC426" i="1"/>
  <c r="GI426" i="1"/>
  <c r="GY426" i="1"/>
  <c r="EH426" i="1"/>
  <c r="FN426" i="1"/>
  <c r="EO426" i="1"/>
  <c r="FU426" i="1"/>
  <c r="HA426" i="1"/>
  <c r="FY426" i="1"/>
  <c r="HE426" i="1"/>
  <c r="GP426" i="1"/>
  <c r="FZ426" i="1"/>
  <c r="EL426" i="1"/>
  <c r="BU426" i="1"/>
  <c r="CK426" i="1"/>
  <c r="DQ426" i="1"/>
  <c r="BT426" i="1"/>
  <c r="CJ426" i="1"/>
  <c r="CZ426" i="1"/>
  <c r="DP426" i="1"/>
  <c r="BS426" i="1"/>
  <c r="CI426" i="1"/>
  <c r="CY426" i="1"/>
  <c r="BR426" i="1"/>
  <c r="CH426" i="1"/>
  <c r="CX426" i="1"/>
  <c r="AW426" i="1"/>
  <c r="BD426" i="1"/>
  <c r="AY426" i="1"/>
  <c r="AK426" i="1"/>
  <c r="EN426" i="1"/>
  <c r="GZ426" i="1"/>
  <c r="FW426" i="1"/>
  <c r="FV426" i="1"/>
  <c r="HI426" i="1"/>
  <c r="FB426" i="1"/>
  <c r="CM426" i="1"/>
  <c r="CL426" i="1"/>
  <c r="AL426" i="1"/>
  <c r="FD426" i="1"/>
  <c r="EA426" i="1"/>
  <c r="GM426" i="1"/>
  <c r="HB426" i="1"/>
  <c r="FA426" i="1"/>
  <c r="DE426" i="1"/>
  <c r="DD426" i="1"/>
  <c r="DC426" i="1"/>
  <c r="AR426" i="1"/>
  <c r="EQ426" i="1"/>
  <c r="HC426" i="1"/>
  <c r="EW426" i="1"/>
  <c r="BI426" i="1"/>
  <c r="DU426" i="1"/>
  <c r="DT426" i="1"/>
  <c r="DS426" i="1"/>
  <c r="DR426" i="1"/>
  <c r="BH426" i="1"/>
  <c r="GJ426" i="1"/>
  <c r="HM426" i="1"/>
  <c r="BV426" i="1"/>
  <c r="BY426" i="1"/>
  <c r="BF426" i="1"/>
  <c r="EP426" i="1"/>
  <c r="BX426" i="1"/>
  <c r="BC426" i="1"/>
  <c r="BW426" i="1"/>
  <c r="GC426" i="1"/>
  <c r="EB410" i="1"/>
  <c r="ER410" i="1"/>
  <c r="FH410" i="1"/>
  <c r="FX410" i="1"/>
  <c r="GN410" i="1"/>
  <c r="HD410" i="1"/>
  <c r="EE410" i="1"/>
  <c r="EU410" i="1"/>
  <c r="FK410" i="1"/>
  <c r="GA410" i="1"/>
  <c r="GQ410" i="1"/>
  <c r="EK410" i="1"/>
  <c r="FA410" i="1"/>
  <c r="FQ410" i="1"/>
  <c r="GW410" i="1"/>
  <c r="HM410" i="1"/>
  <c r="GH410" i="1"/>
  <c r="FN410" i="1"/>
  <c r="EP410" i="1"/>
  <c r="HB410" i="1"/>
  <c r="BM410" i="1"/>
  <c r="CC410" i="1"/>
  <c r="CS410" i="1"/>
  <c r="DI410" i="1"/>
  <c r="BL410" i="1"/>
  <c r="CR410" i="1"/>
  <c r="DH410" i="1"/>
  <c r="BK410" i="1"/>
  <c r="CQ410" i="1"/>
  <c r="DG410" i="1"/>
  <c r="BJ410" i="1"/>
  <c r="BZ410" i="1"/>
  <c r="CP410" i="1"/>
  <c r="DF410" i="1"/>
  <c r="AT410" i="1"/>
  <c r="AQ410" i="1"/>
  <c r="BE410" i="1"/>
  <c r="AV410" i="1"/>
  <c r="BG410" i="1"/>
  <c r="AJ410" i="1"/>
  <c r="EV410" i="1"/>
  <c r="FL410" i="1"/>
  <c r="GB410" i="1"/>
  <c r="GR410" i="1"/>
  <c r="HH410" i="1"/>
  <c r="EI410" i="1"/>
  <c r="EY410" i="1"/>
  <c r="FO410" i="1"/>
  <c r="GE410" i="1"/>
  <c r="GU410" i="1"/>
  <c r="HK410" i="1"/>
  <c r="EO410" i="1"/>
  <c r="FE410" i="1"/>
  <c r="FU410" i="1"/>
  <c r="GK410" i="1"/>
  <c r="HA410" i="1"/>
  <c r="EL410" i="1"/>
  <c r="GX410" i="1"/>
  <c r="GD410" i="1"/>
  <c r="FZ410" i="1"/>
  <c r="ED410" i="1"/>
  <c r="BQ410" i="1"/>
  <c r="CG410" i="1"/>
  <c r="CW410" i="1"/>
  <c r="DM410" i="1"/>
  <c r="BP410" i="1"/>
  <c r="CF410" i="1"/>
  <c r="CV410" i="1"/>
  <c r="DL410" i="1"/>
  <c r="CE410" i="1"/>
  <c r="CU410" i="1"/>
  <c r="DK410" i="1"/>
  <c r="CD410" i="1"/>
  <c r="CT410" i="1"/>
  <c r="DJ410" i="1"/>
  <c r="AX410" i="1"/>
  <c r="AS410" i="1"/>
  <c r="AP410" i="1"/>
  <c r="AZ410" i="1"/>
  <c r="AU410" i="1"/>
  <c r="AM410" i="1"/>
  <c r="AI410" i="1"/>
  <c r="EJ410" i="1"/>
  <c r="EZ410" i="1"/>
  <c r="FP410" i="1"/>
  <c r="GV410" i="1"/>
  <c r="HL410" i="1"/>
  <c r="EM410" i="1"/>
  <c r="FC410" i="1"/>
  <c r="GI410" i="1"/>
  <c r="GY410" i="1"/>
  <c r="EC410" i="1"/>
  <c r="FI410" i="1"/>
  <c r="FY410" i="1"/>
  <c r="GO410" i="1"/>
  <c r="HE410" i="1"/>
  <c r="FB410" i="1"/>
  <c r="EH410" i="1"/>
  <c r="FV410" i="1"/>
  <c r="FJ410" i="1"/>
  <c r="GP410" i="1"/>
  <c r="BU410" i="1"/>
  <c r="CK410" i="1"/>
  <c r="DQ410" i="1"/>
  <c r="BT410" i="1"/>
  <c r="CJ410" i="1"/>
  <c r="CZ410" i="1"/>
  <c r="DP410" i="1"/>
  <c r="BS410" i="1"/>
  <c r="CI410" i="1"/>
  <c r="CY410" i="1"/>
  <c r="BR410" i="1"/>
  <c r="CH410" i="1"/>
  <c r="CX410" i="1"/>
  <c r="AW410" i="1"/>
  <c r="BD410" i="1"/>
  <c r="AY410" i="1"/>
  <c r="AK410" i="1"/>
  <c r="FD410" i="1"/>
  <c r="EA410" i="1"/>
  <c r="GM410" i="1"/>
  <c r="FM410" i="1"/>
  <c r="FR410" i="1"/>
  <c r="DE410" i="1"/>
  <c r="DD410" i="1"/>
  <c r="DC410" i="1"/>
  <c r="AR410" i="1"/>
  <c r="EQ410" i="1"/>
  <c r="HC410" i="1"/>
  <c r="GC410" i="1"/>
  <c r="EX410" i="1"/>
  <c r="BI410" i="1"/>
  <c r="DU410" i="1"/>
  <c r="DT410" i="1"/>
  <c r="DS410" i="1"/>
  <c r="DR410" i="1"/>
  <c r="BH410" i="1"/>
  <c r="GJ410" i="1"/>
  <c r="HJ410" i="1"/>
  <c r="BY410" i="1"/>
  <c r="BX410" i="1"/>
  <c r="BW410" i="1"/>
  <c r="BV410" i="1"/>
  <c r="BF410" i="1"/>
  <c r="BC410" i="1"/>
  <c r="EW410" i="1"/>
  <c r="AL410" i="1"/>
  <c r="EN410" i="1"/>
  <c r="HI410" i="1"/>
  <c r="CM410" i="1"/>
  <c r="GZ410" i="1"/>
  <c r="GL410" i="1"/>
  <c r="CL410" i="1"/>
  <c r="FW410" i="1"/>
  <c r="EN495" i="1"/>
  <c r="FD495" i="1"/>
  <c r="GJ495" i="1"/>
  <c r="GZ495" i="1"/>
  <c r="EC495" i="1"/>
  <c r="FI495" i="1"/>
  <c r="FY495" i="1"/>
  <c r="GO495" i="1"/>
  <c r="HE495" i="1"/>
  <c r="EM495" i="1"/>
  <c r="GY495" i="1"/>
  <c r="FZ495" i="1"/>
  <c r="EY495" i="1"/>
  <c r="GE495" i="1"/>
  <c r="HK495" i="1"/>
  <c r="HJ495" i="1"/>
  <c r="BL495" i="1"/>
  <c r="CR495" i="1"/>
  <c r="DH495" i="1"/>
  <c r="BK495" i="1"/>
  <c r="EB495" i="1"/>
  <c r="ER495" i="1"/>
  <c r="FH495" i="1"/>
  <c r="FX495" i="1"/>
  <c r="GN495" i="1"/>
  <c r="HD495" i="1"/>
  <c r="EW495" i="1"/>
  <c r="FM495" i="1"/>
  <c r="GC495" i="1"/>
  <c r="HI495" i="1"/>
  <c r="EU495" i="1"/>
  <c r="GA495" i="1"/>
  <c r="FB495" i="1"/>
  <c r="GH495" i="1"/>
  <c r="EA495" i="1"/>
  <c r="GM495" i="1"/>
  <c r="EP495" i="1"/>
  <c r="GL495" i="1"/>
  <c r="EH495" i="1"/>
  <c r="BP495" i="1"/>
  <c r="CF495" i="1"/>
  <c r="CV495" i="1"/>
  <c r="DL495" i="1"/>
  <c r="CE495" i="1"/>
  <c r="CU495" i="1"/>
  <c r="FL495" i="1"/>
  <c r="GR495" i="1"/>
  <c r="EK495" i="1"/>
  <c r="FQ495" i="1"/>
  <c r="GW495" i="1"/>
  <c r="FC495" i="1"/>
  <c r="ED495" i="1"/>
  <c r="GP495" i="1"/>
  <c r="FO495" i="1"/>
  <c r="FV495" i="1"/>
  <c r="CJ495" i="1"/>
  <c r="DP495" i="1"/>
  <c r="CI495" i="1"/>
  <c r="DC495" i="1"/>
  <c r="DS495" i="1"/>
  <c r="BV495" i="1"/>
  <c r="CL495" i="1"/>
  <c r="DR495" i="1"/>
  <c r="BU495" i="1"/>
  <c r="CK495" i="1"/>
  <c r="DQ495" i="1"/>
  <c r="AV495" i="1"/>
  <c r="BG495" i="1"/>
  <c r="AK495" i="1"/>
  <c r="EJ495" i="1"/>
  <c r="FP495" i="1"/>
  <c r="GV495" i="1"/>
  <c r="EO495" i="1"/>
  <c r="FU495" i="1"/>
  <c r="HA495" i="1"/>
  <c r="FK495" i="1"/>
  <c r="EL495" i="1"/>
  <c r="GX495" i="1"/>
  <c r="FW495" i="1"/>
  <c r="HB495" i="1"/>
  <c r="GD495" i="1"/>
  <c r="DT495" i="1"/>
  <c r="CM495" i="1"/>
  <c r="DG495" i="1"/>
  <c r="BJ495" i="1"/>
  <c r="BZ495" i="1"/>
  <c r="CP495" i="1"/>
  <c r="DF495" i="1"/>
  <c r="BI495" i="1"/>
  <c r="BY495" i="1"/>
  <c r="DE495" i="1"/>
  <c r="DU495" i="1"/>
  <c r="BE495" i="1"/>
  <c r="AZ495" i="1"/>
  <c r="AU495" i="1"/>
  <c r="AQ495" i="1"/>
  <c r="BF495" i="1"/>
  <c r="AM495" i="1"/>
  <c r="EV495" i="1"/>
  <c r="GB495" i="1"/>
  <c r="HH495" i="1"/>
  <c r="FA495" i="1"/>
  <c r="HM495" i="1"/>
  <c r="GI495" i="1"/>
  <c r="FJ495" i="1"/>
  <c r="EI495" i="1"/>
  <c r="GU495" i="1"/>
  <c r="FN495" i="1"/>
  <c r="BT495" i="1"/>
  <c r="CZ495" i="1"/>
  <c r="BS495" i="1"/>
  <c r="CQ495" i="1"/>
  <c r="DK495" i="1"/>
  <c r="CD495" i="1"/>
  <c r="CT495" i="1"/>
  <c r="DJ495" i="1"/>
  <c r="BM495" i="1"/>
  <c r="CC495" i="1"/>
  <c r="CS495" i="1"/>
  <c r="DI495" i="1"/>
  <c r="AS495" i="1"/>
  <c r="BD495" i="1"/>
  <c r="AY495" i="1"/>
  <c r="AT495" i="1"/>
  <c r="AP495" i="1"/>
  <c r="AJ495" i="1"/>
  <c r="FE495" i="1"/>
  <c r="FR495" i="1"/>
  <c r="BX495" i="1"/>
  <c r="DM495" i="1"/>
  <c r="BC495" i="1"/>
  <c r="EZ495" i="1"/>
  <c r="GK495" i="1"/>
  <c r="EQ495" i="1"/>
  <c r="DD495" i="1"/>
  <c r="BR495" i="1"/>
  <c r="BQ495" i="1"/>
  <c r="AW495" i="1"/>
  <c r="AX495" i="1"/>
  <c r="EE495" i="1"/>
  <c r="HC495" i="1"/>
  <c r="BW495" i="1"/>
  <c r="CH495" i="1"/>
  <c r="CG495" i="1"/>
  <c r="AR495" i="1"/>
  <c r="AL495" i="1"/>
  <c r="EX495" i="1"/>
  <c r="BH495" i="1"/>
  <c r="CY495" i="1"/>
  <c r="AI495" i="1"/>
  <c r="HL495" i="1"/>
  <c r="CX495" i="1"/>
  <c r="GQ495" i="1"/>
  <c r="CW495" i="1"/>
  <c r="EL477" i="1"/>
  <c r="FB477" i="1"/>
  <c r="FR477" i="1"/>
  <c r="GH477" i="1"/>
  <c r="GX477" i="1"/>
  <c r="EA477" i="1"/>
  <c r="EQ477" i="1"/>
  <c r="FW477" i="1"/>
  <c r="GM477" i="1"/>
  <c r="HC477" i="1"/>
  <c r="EK477" i="1"/>
  <c r="FQ477" i="1"/>
  <c r="GW477" i="1"/>
  <c r="EJ477" i="1"/>
  <c r="FP477" i="1"/>
  <c r="GV477" i="1"/>
  <c r="EO477" i="1"/>
  <c r="FU477" i="1"/>
  <c r="HA477" i="1"/>
  <c r="HH477" i="1"/>
  <c r="EN477" i="1"/>
  <c r="FD477" i="1"/>
  <c r="BV477" i="1"/>
  <c r="CL477" i="1"/>
  <c r="DR477" i="1"/>
  <c r="BU477" i="1"/>
  <c r="CK477" i="1"/>
  <c r="DQ477" i="1"/>
  <c r="BT477" i="1"/>
  <c r="CJ477" i="1"/>
  <c r="CZ477" i="1"/>
  <c r="DP477" i="1"/>
  <c r="BS477" i="1"/>
  <c r="CI477" i="1"/>
  <c r="CY477" i="1"/>
  <c r="BC477" i="1"/>
  <c r="AW477" i="1"/>
  <c r="BD477" i="1"/>
  <c r="AI477" i="1"/>
  <c r="EP477" i="1"/>
  <c r="FV477" i="1"/>
  <c r="GL477" i="1"/>
  <c r="HB477" i="1"/>
  <c r="EE477" i="1"/>
  <c r="EU477" i="1"/>
  <c r="FK477" i="1"/>
  <c r="GA477" i="1"/>
  <c r="GQ477" i="1"/>
  <c r="FY477" i="1"/>
  <c r="HE477" i="1"/>
  <c r="ER477" i="1"/>
  <c r="FX477" i="1"/>
  <c r="HD477" i="1"/>
  <c r="EW477" i="1"/>
  <c r="GC477" i="1"/>
  <c r="HI477" i="1"/>
  <c r="GZ477" i="1"/>
  <c r="BJ477" i="1"/>
  <c r="BZ477" i="1"/>
  <c r="CP477" i="1"/>
  <c r="DF477" i="1"/>
  <c r="BI477" i="1"/>
  <c r="BY477" i="1"/>
  <c r="DE477" i="1"/>
  <c r="DU477" i="1"/>
  <c r="BX477" i="1"/>
  <c r="DD477" i="1"/>
  <c r="DT477" i="1"/>
  <c r="BW477" i="1"/>
  <c r="CM477" i="1"/>
  <c r="DC477" i="1"/>
  <c r="DS477" i="1"/>
  <c r="BG477" i="1"/>
  <c r="BF477" i="1"/>
  <c r="AR477" i="1"/>
  <c r="BH477" i="1"/>
  <c r="AM477" i="1"/>
  <c r="ED477" i="1"/>
  <c r="FJ477" i="1"/>
  <c r="FZ477" i="1"/>
  <c r="GP477" i="1"/>
  <c r="EI477" i="1"/>
  <c r="EY477" i="1"/>
  <c r="FO477" i="1"/>
  <c r="GE477" i="1"/>
  <c r="GU477" i="1"/>
  <c r="HK477" i="1"/>
  <c r="FA477" i="1"/>
  <c r="HM477" i="1"/>
  <c r="EZ477" i="1"/>
  <c r="HL477" i="1"/>
  <c r="FE477" i="1"/>
  <c r="GK477" i="1"/>
  <c r="EV477" i="1"/>
  <c r="FL477" i="1"/>
  <c r="GJ477" i="1"/>
  <c r="CD477" i="1"/>
  <c r="CT477" i="1"/>
  <c r="DJ477" i="1"/>
  <c r="BM477" i="1"/>
  <c r="CC477" i="1"/>
  <c r="CS477" i="1"/>
  <c r="DI477" i="1"/>
  <c r="BL477" i="1"/>
  <c r="CR477" i="1"/>
  <c r="DH477" i="1"/>
  <c r="BK477" i="1"/>
  <c r="CQ477" i="1"/>
  <c r="DG477" i="1"/>
  <c r="AU477" i="1"/>
  <c r="AT477" i="1"/>
  <c r="AL477" i="1"/>
  <c r="BE477" i="1"/>
  <c r="AV477" i="1"/>
  <c r="AP477" i="1"/>
  <c r="AK477" i="1"/>
  <c r="EJ463" i="1"/>
  <c r="EZ463" i="1"/>
  <c r="FP463" i="1"/>
  <c r="GV463" i="1"/>
  <c r="HL463" i="1"/>
  <c r="EM463" i="1"/>
  <c r="FC463" i="1"/>
  <c r="GI463" i="1"/>
  <c r="GY463" i="1"/>
  <c r="EC463" i="1"/>
  <c r="FI463" i="1"/>
  <c r="FY463" i="1"/>
  <c r="GO463" i="1"/>
  <c r="HE463" i="1"/>
  <c r="GL463" i="1"/>
  <c r="FR463" i="1"/>
  <c r="HJ463" i="1"/>
  <c r="FN463" i="1"/>
  <c r="BX463" i="1"/>
  <c r="DD463" i="1"/>
  <c r="DT463" i="1"/>
  <c r="BW463" i="1"/>
  <c r="CM463" i="1"/>
  <c r="DC463" i="1"/>
  <c r="DS463" i="1"/>
  <c r="BV463" i="1"/>
  <c r="CL463" i="1"/>
  <c r="DR463" i="1"/>
  <c r="BU463" i="1"/>
  <c r="CK463" i="1"/>
  <c r="DQ463" i="1"/>
  <c r="AV463" i="1"/>
  <c r="BG463" i="1"/>
  <c r="AK463" i="1"/>
  <c r="EB463" i="1"/>
  <c r="ER463" i="1"/>
  <c r="FH463" i="1"/>
  <c r="FX463" i="1"/>
  <c r="GN463" i="1"/>
  <c r="HD463" i="1"/>
  <c r="EE463" i="1"/>
  <c r="EU463" i="1"/>
  <c r="FK463" i="1"/>
  <c r="GA463" i="1"/>
  <c r="GQ463" i="1"/>
  <c r="EK463" i="1"/>
  <c r="FA463" i="1"/>
  <c r="FQ463" i="1"/>
  <c r="GW463" i="1"/>
  <c r="HM463" i="1"/>
  <c r="FZ463" i="1"/>
  <c r="EL463" i="1"/>
  <c r="GX463" i="1"/>
  <c r="EH463" i="1"/>
  <c r="BP463" i="1"/>
  <c r="CF463" i="1"/>
  <c r="CV463" i="1"/>
  <c r="DL463" i="1"/>
  <c r="CE463" i="1"/>
  <c r="CU463" i="1"/>
  <c r="DK463" i="1"/>
  <c r="CD463" i="1"/>
  <c r="CT463" i="1"/>
  <c r="DJ463" i="1"/>
  <c r="BM463" i="1"/>
  <c r="CC463" i="1"/>
  <c r="CS463" i="1"/>
  <c r="DI463" i="1"/>
  <c r="AS463" i="1"/>
  <c r="BD463" i="1"/>
  <c r="AY463" i="1"/>
  <c r="AT463" i="1"/>
  <c r="AP463" i="1"/>
  <c r="AJ463" i="1"/>
  <c r="FD463" i="1"/>
  <c r="GJ463" i="1"/>
  <c r="EA463" i="1"/>
  <c r="GM463" i="1"/>
  <c r="FM463" i="1"/>
  <c r="FJ463" i="1"/>
  <c r="HB463" i="1"/>
  <c r="GD463" i="1"/>
  <c r="DH463" i="1"/>
  <c r="DG463" i="1"/>
  <c r="BZ463" i="1"/>
  <c r="DF463" i="1"/>
  <c r="BY463" i="1"/>
  <c r="DE463" i="1"/>
  <c r="BE463" i="1"/>
  <c r="AU463" i="1"/>
  <c r="BF463" i="1"/>
  <c r="FL463" i="1"/>
  <c r="GR463" i="1"/>
  <c r="EI463" i="1"/>
  <c r="FO463" i="1"/>
  <c r="GU463" i="1"/>
  <c r="EO463" i="1"/>
  <c r="FU463" i="1"/>
  <c r="HA463" i="1"/>
  <c r="GP463" i="1"/>
  <c r="FB463" i="1"/>
  <c r="CJ463" i="1"/>
  <c r="DP463" i="1"/>
  <c r="CI463" i="1"/>
  <c r="CH463" i="1"/>
  <c r="CG463" i="1"/>
  <c r="DM463" i="1"/>
  <c r="AR463" i="1"/>
  <c r="BC463" i="1"/>
  <c r="AL463" i="1"/>
  <c r="EN463" i="1"/>
  <c r="GZ463" i="1"/>
  <c r="EQ463" i="1"/>
  <c r="FW463" i="1"/>
  <c r="HC463" i="1"/>
  <c r="EW463" i="1"/>
  <c r="GC463" i="1"/>
  <c r="HI463" i="1"/>
  <c r="EP463" i="1"/>
  <c r="GH463" i="1"/>
  <c r="BL463" i="1"/>
  <c r="CR463" i="1"/>
  <c r="BK463" i="1"/>
  <c r="CQ463" i="1"/>
  <c r="BJ463" i="1"/>
  <c r="CP463" i="1"/>
  <c r="BI463" i="1"/>
  <c r="DU463" i="1"/>
  <c r="AZ463" i="1"/>
  <c r="AQ463" i="1"/>
  <c r="AM463" i="1"/>
  <c r="EY463" i="1"/>
  <c r="GK463" i="1"/>
  <c r="BT463" i="1"/>
  <c r="BR463" i="1"/>
  <c r="AW463" i="1"/>
  <c r="EV463" i="1"/>
  <c r="GE463" i="1"/>
  <c r="ED463" i="1"/>
  <c r="CZ463" i="1"/>
  <c r="CX463" i="1"/>
  <c r="BH463" i="1"/>
  <c r="GB463" i="1"/>
  <c r="HK463" i="1"/>
  <c r="FV463" i="1"/>
  <c r="BS463" i="1"/>
  <c r="BQ463" i="1"/>
  <c r="AX463" i="1"/>
  <c r="EX463" i="1"/>
  <c r="CY463" i="1"/>
  <c r="HH463" i="1"/>
  <c r="CW463" i="1"/>
  <c r="EJ447" i="1"/>
  <c r="EZ447" i="1"/>
  <c r="FP447" i="1"/>
  <c r="GV447" i="1"/>
  <c r="HL447" i="1"/>
  <c r="EM447" i="1"/>
  <c r="FC447" i="1"/>
  <c r="GI447" i="1"/>
  <c r="GY447" i="1"/>
  <c r="EC447" i="1"/>
  <c r="EB447" i="1"/>
  <c r="ER447" i="1"/>
  <c r="FH447" i="1"/>
  <c r="FX447" i="1"/>
  <c r="GN447" i="1"/>
  <c r="HD447" i="1"/>
  <c r="EE447" i="1"/>
  <c r="EU447" i="1"/>
  <c r="FK447" i="1"/>
  <c r="GA447" i="1"/>
  <c r="GQ447" i="1"/>
  <c r="EK447" i="1"/>
  <c r="EV447" i="1"/>
  <c r="GB447" i="1"/>
  <c r="HH447" i="1"/>
  <c r="EY447" i="1"/>
  <c r="GE447" i="1"/>
  <c r="HK447" i="1"/>
  <c r="FA447" i="1"/>
  <c r="FQ447" i="1"/>
  <c r="GW447" i="1"/>
  <c r="HM447" i="1"/>
  <c r="FZ447" i="1"/>
  <c r="EL447" i="1"/>
  <c r="GX447" i="1"/>
  <c r="GD447" i="1"/>
  <c r="BP447" i="1"/>
  <c r="CF447" i="1"/>
  <c r="CV447" i="1"/>
  <c r="DL447" i="1"/>
  <c r="CE447" i="1"/>
  <c r="CU447" i="1"/>
  <c r="DK447" i="1"/>
  <c r="CD447" i="1"/>
  <c r="CT447" i="1"/>
  <c r="DJ447" i="1"/>
  <c r="BM447" i="1"/>
  <c r="CC447" i="1"/>
  <c r="CS447" i="1"/>
  <c r="DI447" i="1"/>
  <c r="AS447" i="1"/>
  <c r="BD447" i="1"/>
  <c r="AY447" i="1"/>
  <c r="AT447" i="1"/>
  <c r="AP447" i="1"/>
  <c r="AJ447" i="1"/>
  <c r="FD447" i="1"/>
  <c r="GJ447" i="1"/>
  <c r="EA447" i="1"/>
  <c r="GM447" i="1"/>
  <c r="FE447" i="1"/>
  <c r="FU447" i="1"/>
  <c r="GK447" i="1"/>
  <c r="HA447" i="1"/>
  <c r="ED447" i="1"/>
  <c r="GP447" i="1"/>
  <c r="FV447" i="1"/>
  <c r="FB447" i="1"/>
  <c r="EH447" i="1"/>
  <c r="EX447" i="1"/>
  <c r="BT447" i="1"/>
  <c r="CJ447" i="1"/>
  <c r="CZ447" i="1"/>
  <c r="DP447" i="1"/>
  <c r="BS447" i="1"/>
  <c r="CI447" i="1"/>
  <c r="CY447" i="1"/>
  <c r="BR447" i="1"/>
  <c r="CH447" i="1"/>
  <c r="CX447" i="1"/>
  <c r="BQ447" i="1"/>
  <c r="CG447" i="1"/>
  <c r="CW447" i="1"/>
  <c r="DM447" i="1"/>
  <c r="AW447" i="1"/>
  <c r="AR447" i="1"/>
  <c r="BH447" i="1"/>
  <c r="BC447" i="1"/>
  <c r="AX447" i="1"/>
  <c r="AL447" i="1"/>
  <c r="AI447" i="1"/>
  <c r="FL447" i="1"/>
  <c r="GR447" i="1"/>
  <c r="EI447" i="1"/>
  <c r="FO447" i="1"/>
  <c r="GU447" i="1"/>
  <c r="EO447" i="1"/>
  <c r="FI447" i="1"/>
  <c r="FY447" i="1"/>
  <c r="GO447" i="1"/>
  <c r="HE447" i="1"/>
  <c r="GL447" i="1"/>
  <c r="FR447" i="1"/>
  <c r="HJ447" i="1"/>
  <c r="BX447" i="1"/>
  <c r="DD447" i="1"/>
  <c r="DT447" i="1"/>
  <c r="BW447" i="1"/>
  <c r="CM447" i="1"/>
  <c r="DC447" i="1"/>
  <c r="DS447" i="1"/>
  <c r="BV447" i="1"/>
  <c r="CL447" i="1"/>
  <c r="DR447" i="1"/>
  <c r="BU447" i="1"/>
  <c r="CK447" i="1"/>
  <c r="DQ447" i="1"/>
  <c r="AV447" i="1"/>
  <c r="BG447" i="1"/>
  <c r="AK447" i="1"/>
  <c r="GZ447" i="1"/>
  <c r="EW447" i="1"/>
  <c r="HI447" i="1"/>
  <c r="GH447" i="1"/>
  <c r="CR447" i="1"/>
  <c r="CQ447" i="1"/>
  <c r="CP447" i="1"/>
  <c r="AZ447" i="1"/>
  <c r="AM447" i="1"/>
  <c r="EQ447" i="1"/>
  <c r="FM447" i="1"/>
  <c r="FJ447" i="1"/>
  <c r="FN447" i="1"/>
  <c r="DH447" i="1"/>
  <c r="DG447" i="1"/>
  <c r="DF447" i="1"/>
  <c r="DE447" i="1"/>
  <c r="AU447" i="1"/>
  <c r="EN447" i="1"/>
  <c r="FW447" i="1"/>
  <c r="GC447" i="1"/>
  <c r="EP447" i="1"/>
  <c r="BL447" i="1"/>
  <c r="BK447" i="1"/>
  <c r="BJ447" i="1"/>
  <c r="BI447" i="1"/>
  <c r="DU447" i="1"/>
  <c r="AQ447" i="1"/>
  <c r="BZ447" i="1"/>
  <c r="HB447" i="1"/>
  <c r="BY447" i="1"/>
  <c r="BE447" i="1"/>
  <c r="EB431" i="1"/>
  <c r="ER431" i="1"/>
  <c r="FH431" i="1"/>
  <c r="FX431" i="1"/>
  <c r="GN431" i="1"/>
  <c r="HD431" i="1"/>
  <c r="EE431" i="1"/>
  <c r="EU431" i="1"/>
  <c r="FK431" i="1"/>
  <c r="GA431" i="1"/>
  <c r="GQ431" i="1"/>
  <c r="EK431" i="1"/>
  <c r="FA431" i="1"/>
  <c r="FQ431" i="1"/>
  <c r="GW431" i="1"/>
  <c r="HM431" i="1"/>
  <c r="FZ431" i="1"/>
  <c r="EL431" i="1"/>
  <c r="GX431" i="1"/>
  <c r="BP431" i="1"/>
  <c r="CF431" i="1"/>
  <c r="CV431" i="1"/>
  <c r="DL431" i="1"/>
  <c r="CE431" i="1"/>
  <c r="CU431" i="1"/>
  <c r="DK431" i="1"/>
  <c r="CD431" i="1"/>
  <c r="CT431" i="1"/>
  <c r="DJ431" i="1"/>
  <c r="BM431" i="1"/>
  <c r="CC431" i="1"/>
  <c r="CS431" i="1"/>
  <c r="DI431" i="1"/>
  <c r="AS431" i="1"/>
  <c r="BD431" i="1"/>
  <c r="AY431" i="1"/>
  <c r="AT431" i="1"/>
  <c r="AP431" i="1"/>
  <c r="AJ431" i="1"/>
  <c r="EV431" i="1"/>
  <c r="FL431" i="1"/>
  <c r="GB431" i="1"/>
  <c r="GR431" i="1"/>
  <c r="HH431" i="1"/>
  <c r="EI431" i="1"/>
  <c r="EY431" i="1"/>
  <c r="FO431" i="1"/>
  <c r="GE431" i="1"/>
  <c r="GU431" i="1"/>
  <c r="HK431" i="1"/>
  <c r="EO431" i="1"/>
  <c r="FE431" i="1"/>
  <c r="FU431" i="1"/>
  <c r="GK431" i="1"/>
  <c r="HA431" i="1"/>
  <c r="ED431" i="1"/>
  <c r="GP431" i="1"/>
  <c r="FV431" i="1"/>
  <c r="FB431" i="1"/>
  <c r="GD431" i="1"/>
  <c r="FN431" i="1"/>
  <c r="BT431" i="1"/>
  <c r="CJ431" i="1"/>
  <c r="CZ431" i="1"/>
  <c r="DP431" i="1"/>
  <c r="BS431" i="1"/>
  <c r="CI431" i="1"/>
  <c r="CY431" i="1"/>
  <c r="BR431" i="1"/>
  <c r="CH431" i="1"/>
  <c r="CX431" i="1"/>
  <c r="BQ431" i="1"/>
  <c r="CG431" i="1"/>
  <c r="CW431" i="1"/>
  <c r="DM431" i="1"/>
  <c r="AW431" i="1"/>
  <c r="AR431" i="1"/>
  <c r="BH431" i="1"/>
  <c r="BC431" i="1"/>
  <c r="AX431" i="1"/>
  <c r="AL431" i="1"/>
  <c r="AI431" i="1"/>
  <c r="EJ431" i="1"/>
  <c r="EZ431" i="1"/>
  <c r="FP431" i="1"/>
  <c r="GV431" i="1"/>
  <c r="HL431" i="1"/>
  <c r="EM431" i="1"/>
  <c r="FC431" i="1"/>
  <c r="GI431" i="1"/>
  <c r="GY431" i="1"/>
  <c r="EC431" i="1"/>
  <c r="FI431" i="1"/>
  <c r="FY431" i="1"/>
  <c r="GO431" i="1"/>
  <c r="HE431" i="1"/>
  <c r="GL431" i="1"/>
  <c r="FR431" i="1"/>
  <c r="EX431" i="1"/>
  <c r="EH431" i="1"/>
  <c r="BX431" i="1"/>
  <c r="DD431" i="1"/>
  <c r="DT431" i="1"/>
  <c r="BW431" i="1"/>
  <c r="CM431" i="1"/>
  <c r="DC431" i="1"/>
  <c r="DS431" i="1"/>
  <c r="BV431" i="1"/>
  <c r="CL431" i="1"/>
  <c r="DR431" i="1"/>
  <c r="BU431" i="1"/>
  <c r="CK431" i="1"/>
  <c r="DQ431" i="1"/>
  <c r="AV431" i="1"/>
  <c r="BG431" i="1"/>
  <c r="AK431" i="1"/>
  <c r="FD431" i="1"/>
  <c r="EA431" i="1"/>
  <c r="GM431" i="1"/>
  <c r="FM431" i="1"/>
  <c r="FJ431" i="1"/>
  <c r="HJ431" i="1"/>
  <c r="DH431" i="1"/>
  <c r="DG431" i="1"/>
  <c r="DF431" i="1"/>
  <c r="DE431" i="1"/>
  <c r="AU431" i="1"/>
  <c r="EQ431" i="1"/>
  <c r="HC431" i="1"/>
  <c r="GC431" i="1"/>
  <c r="EP431" i="1"/>
  <c r="BL431" i="1"/>
  <c r="BK431" i="1"/>
  <c r="BJ431" i="1"/>
  <c r="BI431" i="1"/>
  <c r="DU431" i="1"/>
  <c r="AQ431" i="1"/>
  <c r="GJ431" i="1"/>
  <c r="HB431" i="1"/>
  <c r="BZ431" i="1"/>
  <c r="BY431" i="1"/>
  <c r="BE431" i="1"/>
  <c r="BF431" i="1"/>
  <c r="FW431" i="1"/>
  <c r="CR431" i="1"/>
  <c r="AZ431" i="1"/>
  <c r="EW431" i="1"/>
  <c r="CQ431" i="1"/>
  <c r="AM431" i="1"/>
  <c r="EN431" i="1"/>
  <c r="HI431" i="1"/>
  <c r="CP431" i="1"/>
  <c r="EC415" i="1"/>
  <c r="FI415" i="1"/>
  <c r="FY415" i="1"/>
  <c r="GO415" i="1"/>
  <c r="HE415" i="1"/>
  <c r="EV415" i="1"/>
  <c r="FL415" i="1"/>
  <c r="GB415" i="1"/>
  <c r="GR415" i="1"/>
  <c r="HH415" i="1"/>
  <c r="EL415" i="1"/>
  <c r="FB415" i="1"/>
  <c r="FR415" i="1"/>
  <c r="GH415" i="1"/>
  <c r="GX415" i="1"/>
  <c r="EE415" i="1"/>
  <c r="GQ415" i="1"/>
  <c r="EI415" i="1"/>
  <c r="GU415" i="1"/>
  <c r="EM415" i="1"/>
  <c r="BP415" i="1"/>
  <c r="CF415" i="1"/>
  <c r="CV415" i="1"/>
  <c r="DL415" i="1"/>
  <c r="CE415" i="1"/>
  <c r="CU415" i="1"/>
  <c r="DK415" i="1"/>
  <c r="CD415" i="1"/>
  <c r="CT415" i="1"/>
  <c r="EK415" i="1"/>
  <c r="FA415" i="1"/>
  <c r="FQ415" i="1"/>
  <c r="GW415" i="1"/>
  <c r="HM415" i="1"/>
  <c r="EN415" i="1"/>
  <c r="FD415" i="1"/>
  <c r="GJ415" i="1"/>
  <c r="GZ415" i="1"/>
  <c r="ED415" i="1"/>
  <c r="FJ415" i="1"/>
  <c r="FZ415" i="1"/>
  <c r="GP415" i="1"/>
  <c r="FK415" i="1"/>
  <c r="EA415" i="1"/>
  <c r="GM415" i="1"/>
  <c r="FO415" i="1"/>
  <c r="GI415" i="1"/>
  <c r="BX415" i="1"/>
  <c r="DD415" i="1"/>
  <c r="DT415" i="1"/>
  <c r="BW415" i="1"/>
  <c r="CM415" i="1"/>
  <c r="DC415" i="1"/>
  <c r="DS415" i="1"/>
  <c r="BV415" i="1"/>
  <c r="CL415" i="1"/>
  <c r="DR415" i="1"/>
  <c r="EW415" i="1"/>
  <c r="GC415" i="1"/>
  <c r="HI415" i="1"/>
  <c r="EZ415" i="1"/>
  <c r="HL415" i="1"/>
  <c r="GL415" i="1"/>
  <c r="EU415" i="1"/>
  <c r="FW415" i="1"/>
  <c r="HK415" i="1"/>
  <c r="BT415" i="1"/>
  <c r="CZ415" i="1"/>
  <c r="BS415" i="1"/>
  <c r="CY415" i="1"/>
  <c r="BR415" i="1"/>
  <c r="CX415" i="1"/>
  <c r="BI415" i="1"/>
  <c r="BY415" i="1"/>
  <c r="DE415" i="1"/>
  <c r="DU415" i="1"/>
  <c r="BE415" i="1"/>
  <c r="AZ415" i="1"/>
  <c r="AU415" i="1"/>
  <c r="AQ415" i="1"/>
  <c r="BF415" i="1"/>
  <c r="AM415" i="1"/>
  <c r="FE415" i="1"/>
  <c r="GK415" i="1"/>
  <c r="EB415" i="1"/>
  <c r="FH415" i="1"/>
  <c r="GN415" i="1"/>
  <c r="EH415" i="1"/>
  <c r="FN415" i="1"/>
  <c r="GA415" i="1"/>
  <c r="HC415" i="1"/>
  <c r="FC415" i="1"/>
  <c r="DH415" i="1"/>
  <c r="DG415" i="1"/>
  <c r="BZ415" i="1"/>
  <c r="DF415" i="1"/>
  <c r="BM415" i="1"/>
  <c r="CC415" i="1"/>
  <c r="CS415" i="1"/>
  <c r="DI415" i="1"/>
  <c r="AS415" i="1"/>
  <c r="BD415" i="1"/>
  <c r="AY415" i="1"/>
  <c r="AT415" i="1"/>
  <c r="AP415" i="1"/>
  <c r="AJ415" i="1"/>
  <c r="FM415" i="1"/>
  <c r="EJ415" i="1"/>
  <c r="FP415" i="1"/>
  <c r="GV415" i="1"/>
  <c r="EP415" i="1"/>
  <c r="FV415" i="1"/>
  <c r="HB415" i="1"/>
  <c r="EY415" i="1"/>
  <c r="GY415" i="1"/>
  <c r="CJ415" i="1"/>
  <c r="DP415" i="1"/>
  <c r="CI415" i="1"/>
  <c r="CH415" i="1"/>
  <c r="DJ415" i="1"/>
  <c r="BQ415" i="1"/>
  <c r="CG415" i="1"/>
  <c r="CW415" i="1"/>
  <c r="DM415" i="1"/>
  <c r="AW415" i="1"/>
  <c r="AR415" i="1"/>
  <c r="BH415" i="1"/>
  <c r="BC415" i="1"/>
  <c r="AX415" i="1"/>
  <c r="AL415" i="1"/>
  <c r="AI415" i="1"/>
  <c r="EO415" i="1"/>
  <c r="FX415" i="1"/>
  <c r="HJ415" i="1"/>
  <c r="CR415" i="1"/>
  <c r="CP415" i="1"/>
  <c r="FU415" i="1"/>
  <c r="HD415" i="1"/>
  <c r="EQ415" i="1"/>
  <c r="BK415" i="1"/>
  <c r="DQ415" i="1"/>
  <c r="BG415" i="1"/>
  <c r="HA415" i="1"/>
  <c r="EX415" i="1"/>
  <c r="GE415" i="1"/>
  <c r="CQ415" i="1"/>
  <c r="BU415" i="1"/>
  <c r="EM505" i="1"/>
  <c r="FC505" i="1"/>
  <c r="GI505" i="1"/>
  <c r="GY505" i="1"/>
  <c r="EC505" i="1"/>
  <c r="EE505" i="1"/>
  <c r="EU505" i="1"/>
  <c r="FK505" i="1"/>
  <c r="GA505" i="1"/>
  <c r="GQ505" i="1"/>
  <c r="EA505" i="1"/>
  <c r="GM505" i="1"/>
  <c r="EW505" i="1"/>
  <c r="FM505" i="1"/>
  <c r="GC505" i="1"/>
  <c r="HI505" i="1"/>
  <c r="EV505" i="1"/>
  <c r="GB505" i="1"/>
  <c r="HH505" i="1"/>
  <c r="EZ505" i="1"/>
  <c r="HL505" i="1"/>
  <c r="FZ505" i="1"/>
  <c r="EL505" i="1"/>
  <c r="GX505" i="1"/>
  <c r="CD505" i="1"/>
  <c r="CT505" i="1"/>
  <c r="DJ505" i="1"/>
  <c r="BM505" i="1"/>
  <c r="CC505" i="1"/>
  <c r="CS505" i="1"/>
  <c r="DI505" i="1"/>
  <c r="BL505" i="1"/>
  <c r="CR505" i="1"/>
  <c r="DH505" i="1"/>
  <c r="BK505" i="1"/>
  <c r="CQ505" i="1"/>
  <c r="DG505" i="1"/>
  <c r="AU505" i="1"/>
  <c r="AT505" i="1"/>
  <c r="AL505" i="1"/>
  <c r="BE505" i="1"/>
  <c r="AV505" i="1"/>
  <c r="AP505" i="1"/>
  <c r="AK505" i="1"/>
  <c r="EI505" i="1"/>
  <c r="FO505" i="1"/>
  <c r="GU505" i="1"/>
  <c r="EK505" i="1"/>
  <c r="FA505" i="1"/>
  <c r="FQ505" i="1"/>
  <c r="GW505" i="1"/>
  <c r="HM505" i="1"/>
  <c r="FD505" i="1"/>
  <c r="GJ505" i="1"/>
  <c r="EB505" i="1"/>
  <c r="FH505" i="1"/>
  <c r="GN505" i="1"/>
  <c r="ED505" i="1"/>
  <c r="GP505" i="1"/>
  <c r="FV505" i="1"/>
  <c r="FB505" i="1"/>
  <c r="EX505" i="1"/>
  <c r="GD505" i="1"/>
  <c r="BR505" i="1"/>
  <c r="CH505" i="1"/>
  <c r="CX505" i="1"/>
  <c r="BQ505" i="1"/>
  <c r="CG505" i="1"/>
  <c r="CW505" i="1"/>
  <c r="DM505" i="1"/>
  <c r="BP505" i="1"/>
  <c r="CF505" i="1"/>
  <c r="CV505" i="1"/>
  <c r="DL505" i="1"/>
  <c r="CE505" i="1"/>
  <c r="CU505" i="1"/>
  <c r="DK505" i="1"/>
  <c r="AY505" i="1"/>
  <c r="AX505" i="1"/>
  <c r="AS505" i="1"/>
  <c r="AQ505" i="1"/>
  <c r="AZ505" i="1"/>
  <c r="AJ505" i="1"/>
  <c r="EQ505" i="1"/>
  <c r="FW505" i="1"/>
  <c r="HC505" i="1"/>
  <c r="EO505" i="1"/>
  <c r="FE505" i="1"/>
  <c r="FU505" i="1"/>
  <c r="GK505" i="1"/>
  <c r="HA505" i="1"/>
  <c r="FL505" i="1"/>
  <c r="GR505" i="1"/>
  <c r="EJ505" i="1"/>
  <c r="FP505" i="1"/>
  <c r="GV505" i="1"/>
  <c r="GL505" i="1"/>
  <c r="FR505" i="1"/>
  <c r="HJ505" i="1"/>
  <c r="FN505" i="1"/>
  <c r="BV505" i="1"/>
  <c r="CL505" i="1"/>
  <c r="DR505" i="1"/>
  <c r="BU505" i="1"/>
  <c r="CK505" i="1"/>
  <c r="DQ505" i="1"/>
  <c r="BT505" i="1"/>
  <c r="CJ505" i="1"/>
  <c r="CZ505" i="1"/>
  <c r="DP505" i="1"/>
  <c r="BS505" i="1"/>
  <c r="CI505" i="1"/>
  <c r="CY505" i="1"/>
  <c r="BC505" i="1"/>
  <c r="AW505" i="1"/>
  <c r="BD505" i="1"/>
  <c r="AM505" i="1"/>
  <c r="ED489" i="1"/>
  <c r="FJ489" i="1"/>
  <c r="FZ489" i="1"/>
  <c r="GP489" i="1"/>
  <c r="EI489" i="1"/>
  <c r="EY489" i="1"/>
  <c r="FO489" i="1"/>
  <c r="GE489" i="1"/>
  <c r="GU489" i="1"/>
  <c r="HK489" i="1"/>
  <c r="FE489" i="1"/>
  <c r="GK489" i="1"/>
  <c r="FL489" i="1"/>
  <c r="GR489" i="1"/>
  <c r="EK489" i="1"/>
  <c r="FQ489" i="1"/>
  <c r="GW489" i="1"/>
  <c r="FX489" i="1"/>
  <c r="GN489" i="1"/>
  <c r="FP489" i="1"/>
  <c r="CD489" i="1"/>
  <c r="CT489" i="1"/>
  <c r="DJ489" i="1"/>
  <c r="BM489" i="1"/>
  <c r="CC489" i="1"/>
  <c r="CS489" i="1"/>
  <c r="DI489" i="1"/>
  <c r="BL489" i="1"/>
  <c r="CR489" i="1"/>
  <c r="DH489" i="1"/>
  <c r="BK489" i="1"/>
  <c r="CQ489" i="1"/>
  <c r="DG489" i="1"/>
  <c r="AU489" i="1"/>
  <c r="AT489" i="1"/>
  <c r="AL489" i="1"/>
  <c r="BE489" i="1"/>
  <c r="AV489" i="1"/>
  <c r="AP489" i="1"/>
  <c r="AK489" i="1"/>
  <c r="EH489" i="1"/>
  <c r="EX489" i="1"/>
  <c r="FN489" i="1"/>
  <c r="GD489" i="1"/>
  <c r="HJ489" i="1"/>
  <c r="EM489" i="1"/>
  <c r="FC489" i="1"/>
  <c r="GI489" i="1"/>
  <c r="GY489" i="1"/>
  <c r="FM489" i="1"/>
  <c r="EN489" i="1"/>
  <c r="GZ489" i="1"/>
  <c r="FY489" i="1"/>
  <c r="HE489" i="1"/>
  <c r="HD489" i="1"/>
  <c r="EJ489" i="1"/>
  <c r="HL489" i="1"/>
  <c r="BR489" i="1"/>
  <c r="CH489" i="1"/>
  <c r="CX489" i="1"/>
  <c r="BQ489" i="1"/>
  <c r="CG489" i="1"/>
  <c r="CW489" i="1"/>
  <c r="DM489" i="1"/>
  <c r="BP489" i="1"/>
  <c r="CF489" i="1"/>
  <c r="CV489" i="1"/>
  <c r="DL489" i="1"/>
  <c r="CE489" i="1"/>
  <c r="CU489" i="1"/>
  <c r="DK489" i="1"/>
  <c r="AY489" i="1"/>
  <c r="AX489" i="1"/>
  <c r="AS489" i="1"/>
  <c r="AQ489" i="1"/>
  <c r="AZ489" i="1"/>
  <c r="AJ489" i="1"/>
  <c r="EL489" i="1"/>
  <c r="FB489" i="1"/>
  <c r="FR489" i="1"/>
  <c r="GH489" i="1"/>
  <c r="GX489" i="1"/>
  <c r="EA489" i="1"/>
  <c r="EQ489" i="1"/>
  <c r="FW489" i="1"/>
  <c r="GM489" i="1"/>
  <c r="HC489" i="1"/>
  <c r="EO489" i="1"/>
  <c r="FU489" i="1"/>
  <c r="HA489" i="1"/>
  <c r="EV489" i="1"/>
  <c r="GB489" i="1"/>
  <c r="HH489" i="1"/>
  <c r="FA489" i="1"/>
  <c r="HM489" i="1"/>
  <c r="EB489" i="1"/>
  <c r="GV489" i="1"/>
  <c r="EZ489" i="1"/>
  <c r="BV489" i="1"/>
  <c r="CL489" i="1"/>
  <c r="DR489" i="1"/>
  <c r="BU489" i="1"/>
  <c r="CK489" i="1"/>
  <c r="DQ489" i="1"/>
  <c r="BT489" i="1"/>
  <c r="CJ489" i="1"/>
  <c r="CZ489" i="1"/>
  <c r="DP489" i="1"/>
  <c r="BS489" i="1"/>
  <c r="CI489" i="1"/>
  <c r="CY489" i="1"/>
  <c r="BC489" i="1"/>
  <c r="AW489" i="1"/>
  <c r="BD489" i="1"/>
  <c r="AM489" i="1"/>
  <c r="EB475" i="1"/>
  <c r="ER475" i="1"/>
  <c r="FH475" i="1"/>
  <c r="FX475" i="1"/>
  <c r="GN475" i="1"/>
  <c r="HD475" i="1"/>
  <c r="EW475" i="1"/>
  <c r="FM475" i="1"/>
  <c r="GC475" i="1"/>
  <c r="HI475" i="1"/>
  <c r="EQ475" i="1"/>
  <c r="FW475" i="1"/>
  <c r="HC475" i="1"/>
  <c r="EX475" i="1"/>
  <c r="GD475" i="1"/>
  <c r="HJ475" i="1"/>
  <c r="FC475" i="1"/>
  <c r="GI475" i="1"/>
  <c r="EL475" i="1"/>
  <c r="GH475" i="1"/>
  <c r="FJ475" i="1"/>
  <c r="BP475" i="1"/>
  <c r="CF475" i="1"/>
  <c r="CV475" i="1"/>
  <c r="DL475" i="1"/>
  <c r="CE475" i="1"/>
  <c r="CU475" i="1"/>
  <c r="DK475" i="1"/>
  <c r="CD475" i="1"/>
  <c r="CT475" i="1"/>
  <c r="DJ475" i="1"/>
  <c r="BM475" i="1"/>
  <c r="CC475" i="1"/>
  <c r="CS475" i="1"/>
  <c r="DI475" i="1"/>
  <c r="AS475" i="1"/>
  <c r="BD475" i="1"/>
  <c r="AY475" i="1"/>
  <c r="AT475" i="1"/>
  <c r="AP475" i="1"/>
  <c r="AI475" i="1"/>
  <c r="EV475" i="1"/>
  <c r="FL475" i="1"/>
  <c r="GB475" i="1"/>
  <c r="GR475" i="1"/>
  <c r="HH475" i="1"/>
  <c r="EK475" i="1"/>
  <c r="FA475" i="1"/>
  <c r="FQ475" i="1"/>
  <c r="GW475" i="1"/>
  <c r="HM475" i="1"/>
  <c r="EY475" i="1"/>
  <c r="GE475" i="1"/>
  <c r="HK475" i="1"/>
  <c r="GL475" i="1"/>
  <c r="EE475" i="1"/>
  <c r="FK475" i="1"/>
  <c r="GQ475" i="1"/>
  <c r="FR475" i="1"/>
  <c r="ED475" i="1"/>
  <c r="BT475" i="1"/>
  <c r="CJ475" i="1"/>
  <c r="CZ475" i="1"/>
  <c r="DP475" i="1"/>
  <c r="BS475" i="1"/>
  <c r="CI475" i="1"/>
  <c r="CY475" i="1"/>
  <c r="BR475" i="1"/>
  <c r="CH475" i="1"/>
  <c r="CX475" i="1"/>
  <c r="BQ475" i="1"/>
  <c r="CG475" i="1"/>
  <c r="CW475" i="1"/>
  <c r="DM475" i="1"/>
  <c r="AW475" i="1"/>
  <c r="AR475" i="1"/>
  <c r="BH475" i="1"/>
  <c r="BC475" i="1"/>
  <c r="AX475" i="1"/>
  <c r="AL475" i="1"/>
  <c r="AM475" i="1"/>
  <c r="EJ475" i="1"/>
  <c r="EZ475" i="1"/>
  <c r="FP475" i="1"/>
  <c r="GV475" i="1"/>
  <c r="HL475" i="1"/>
  <c r="EO475" i="1"/>
  <c r="FE475" i="1"/>
  <c r="FU475" i="1"/>
  <c r="GK475" i="1"/>
  <c r="HA475" i="1"/>
  <c r="EA475" i="1"/>
  <c r="GM475" i="1"/>
  <c r="EH475" i="1"/>
  <c r="FN475" i="1"/>
  <c r="EM475" i="1"/>
  <c r="GY475" i="1"/>
  <c r="GX475" i="1"/>
  <c r="GP475" i="1"/>
  <c r="BX475" i="1"/>
  <c r="DD475" i="1"/>
  <c r="DT475" i="1"/>
  <c r="BW475" i="1"/>
  <c r="CM475" i="1"/>
  <c r="DC475" i="1"/>
  <c r="DS475" i="1"/>
  <c r="BV475" i="1"/>
  <c r="CL475" i="1"/>
  <c r="DR475" i="1"/>
  <c r="BU475" i="1"/>
  <c r="CK475" i="1"/>
  <c r="DQ475" i="1"/>
  <c r="AV475" i="1"/>
  <c r="BG475" i="1"/>
  <c r="AK475" i="1"/>
  <c r="EN475" i="1"/>
  <c r="GZ475" i="1"/>
  <c r="FY475" i="1"/>
  <c r="FO475" i="1"/>
  <c r="HB475" i="1"/>
  <c r="FB475" i="1"/>
  <c r="CR475" i="1"/>
  <c r="CQ475" i="1"/>
  <c r="CP475" i="1"/>
  <c r="AZ475" i="1"/>
  <c r="AJ475" i="1"/>
  <c r="FD475" i="1"/>
  <c r="EC475" i="1"/>
  <c r="GO475" i="1"/>
  <c r="GU475" i="1"/>
  <c r="EU475" i="1"/>
  <c r="FZ475" i="1"/>
  <c r="DH475" i="1"/>
  <c r="DG475" i="1"/>
  <c r="DF475" i="1"/>
  <c r="DE475" i="1"/>
  <c r="AU475" i="1"/>
  <c r="HE475" i="1"/>
  <c r="EP475" i="1"/>
  <c r="GA475" i="1"/>
  <c r="BL475" i="1"/>
  <c r="BK475" i="1"/>
  <c r="BJ475" i="1"/>
  <c r="BI475" i="1"/>
  <c r="DU475" i="1"/>
  <c r="AQ475" i="1"/>
  <c r="EI475" i="1"/>
  <c r="BF475" i="1"/>
  <c r="FV475" i="1"/>
  <c r="BZ475" i="1"/>
  <c r="GJ475" i="1"/>
  <c r="BY475" i="1"/>
  <c r="BE475" i="1"/>
  <c r="ED457" i="1"/>
  <c r="FJ457" i="1"/>
  <c r="FZ457" i="1"/>
  <c r="GP457" i="1"/>
  <c r="EK457" i="1"/>
  <c r="FA457" i="1"/>
  <c r="FQ457" i="1"/>
  <c r="GW457" i="1"/>
  <c r="HM457" i="1"/>
  <c r="EM457" i="1"/>
  <c r="FC457" i="1"/>
  <c r="GI457" i="1"/>
  <c r="GY457" i="1"/>
  <c r="GR457" i="1"/>
  <c r="FH457" i="1"/>
  <c r="EN457" i="1"/>
  <c r="GZ457" i="1"/>
  <c r="FP457" i="1"/>
  <c r="CD457" i="1"/>
  <c r="CT457" i="1"/>
  <c r="DJ457" i="1"/>
  <c r="BM457" i="1"/>
  <c r="CC457" i="1"/>
  <c r="CS457" i="1"/>
  <c r="DI457" i="1"/>
  <c r="BL457" i="1"/>
  <c r="CR457" i="1"/>
  <c r="DH457" i="1"/>
  <c r="BK457" i="1"/>
  <c r="CQ457" i="1"/>
  <c r="DG457" i="1"/>
  <c r="AU457" i="1"/>
  <c r="AT457" i="1"/>
  <c r="AL457" i="1"/>
  <c r="BE457" i="1"/>
  <c r="AV457" i="1"/>
  <c r="AP457" i="1"/>
  <c r="AK457" i="1"/>
  <c r="EH457" i="1"/>
  <c r="EX457" i="1"/>
  <c r="FN457" i="1"/>
  <c r="GD457" i="1"/>
  <c r="HJ457" i="1"/>
  <c r="EO457" i="1"/>
  <c r="FE457" i="1"/>
  <c r="FU457" i="1"/>
  <c r="GK457" i="1"/>
  <c r="HA457" i="1"/>
  <c r="EA457" i="1"/>
  <c r="EQ457" i="1"/>
  <c r="FW457" i="1"/>
  <c r="GM457" i="1"/>
  <c r="HC457" i="1"/>
  <c r="EV457" i="1"/>
  <c r="HH457" i="1"/>
  <c r="FX457" i="1"/>
  <c r="FD457" i="1"/>
  <c r="EJ457" i="1"/>
  <c r="BR457" i="1"/>
  <c r="CH457" i="1"/>
  <c r="CX457" i="1"/>
  <c r="BQ457" i="1"/>
  <c r="CG457" i="1"/>
  <c r="CW457" i="1"/>
  <c r="DM457" i="1"/>
  <c r="BP457" i="1"/>
  <c r="CF457" i="1"/>
  <c r="CV457" i="1"/>
  <c r="DL457" i="1"/>
  <c r="CE457" i="1"/>
  <c r="CU457" i="1"/>
  <c r="DK457" i="1"/>
  <c r="AY457" i="1"/>
  <c r="AX457" i="1"/>
  <c r="AS457" i="1"/>
  <c r="AQ457" i="1"/>
  <c r="AZ457" i="1"/>
  <c r="AJ457" i="1"/>
  <c r="EL457" i="1"/>
  <c r="FB457" i="1"/>
  <c r="FR457" i="1"/>
  <c r="GH457" i="1"/>
  <c r="GX457" i="1"/>
  <c r="EC457" i="1"/>
  <c r="FI457" i="1"/>
  <c r="FY457" i="1"/>
  <c r="GO457" i="1"/>
  <c r="HE457" i="1"/>
  <c r="EE457" i="1"/>
  <c r="EU457" i="1"/>
  <c r="FK457" i="1"/>
  <c r="GA457" i="1"/>
  <c r="GQ457" i="1"/>
  <c r="FL457" i="1"/>
  <c r="EB457" i="1"/>
  <c r="GN457" i="1"/>
  <c r="EZ457" i="1"/>
  <c r="GV457" i="1"/>
  <c r="BV457" i="1"/>
  <c r="CL457" i="1"/>
  <c r="DR457" i="1"/>
  <c r="BU457" i="1"/>
  <c r="CK457" i="1"/>
  <c r="DQ457" i="1"/>
  <c r="BT457" i="1"/>
  <c r="CJ457" i="1"/>
  <c r="CZ457" i="1"/>
  <c r="DP457" i="1"/>
  <c r="BS457" i="1"/>
  <c r="CI457" i="1"/>
  <c r="CY457" i="1"/>
  <c r="BC457" i="1"/>
  <c r="AW457" i="1"/>
  <c r="BD457" i="1"/>
  <c r="AM457" i="1"/>
  <c r="ED441" i="1"/>
  <c r="FJ441" i="1"/>
  <c r="FZ441" i="1"/>
  <c r="GP441" i="1"/>
  <c r="EK441" i="1"/>
  <c r="FA441" i="1"/>
  <c r="FQ441" i="1"/>
  <c r="GW441" i="1"/>
  <c r="HM441" i="1"/>
  <c r="EM441" i="1"/>
  <c r="FC441" i="1"/>
  <c r="GI441" i="1"/>
  <c r="GY441" i="1"/>
  <c r="GR441" i="1"/>
  <c r="FH441" i="1"/>
  <c r="EN441" i="1"/>
  <c r="GZ441" i="1"/>
  <c r="HL441" i="1"/>
  <c r="CD441" i="1"/>
  <c r="CT441" i="1"/>
  <c r="DJ441" i="1"/>
  <c r="BM441" i="1"/>
  <c r="CC441" i="1"/>
  <c r="CS441" i="1"/>
  <c r="DI441" i="1"/>
  <c r="BL441" i="1"/>
  <c r="CR441" i="1"/>
  <c r="DH441" i="1"/>
  <c r="BK441" i="1"/>
  <c r="CQ441" i="1"/>
  <c r="DG441" i="1"/>
  <c r="AU441" i="1"/>
  <c r="AT441" i="1"/>
  <c r="AL441" i="1"/>
  <c r="BE441" i="1"/>
  <c r="AV441" i="1"/>
  <c r="AP441" i="1"/>
  <c r="AK441" i="1"/>
  <c r="EH441" i="1"/>
  <c r="EX441" i="1"/>
  <c r="FN441" i="1"/>
  <c r="GD441" i="1"/>
  <c r="HJ441" i="1"/>
  <c r="EO441" i="1"/>
  <c r="FE441" i="1"/>
  <c r="FU441" i="1"/>
  <c r="GK441" i="1"/>
  <c r="HA441" i="1"/>
  <c r="EA441" i="1"/>
  <c r="EQ441" i="1"/>
  <c r="FW441" i="1"/>
  <c r="GM441" i="1"/>
  <c r="HC441" i="1"/>
  <c r="EV441" i="1"/>
  <c r="HH441" i="1"/>
  <c r="FX441" i="1"/>
  <c r="FD441" i="1"/>
  <c r="FP441" i="1"/>
  <c r="BR441" i="1"/>
  <c r="CH441" i="1"/>
  <c r="CX441" i="1"/>
  <c r="BQ441" i="1"/>
  <c r="CG441" i="1"/>
  <c r="CW441" i="1"/>
  <c r="DM441" i="1"/>
  <c r="BP441" i="1"/>
  <c r="CF441" i="1"/>
  <c r="CV441" i="1"/>
  <c r="DL441" i="1"/>
  <c r="CE441" i="1"/>
  <c r="CU441" i="1"/>
  <c r="DK441" i="1"/>
  <c r="AY441" i="1"/>
  <c r="AX441" i="1"/>
  <c r="AS441" i="1"/>
  <c r="AQ441" i="1"/>
  <c r="AZ441" i="1"/>
  <c r="AJ441" i="1"/>
  <c r="EL441" i="1"/>
  <c r="FB441" i="1"/>
  <c r="FR441" i="1"/>
  <c r="GH441" i="1"/>
  <c r="GX441" i="1"/>
  <c r="EC441" i="1"/>
  <c r="FI441" i="1"/>
  <c r="FY441" i="1"/>
  <c r="GO441" i="1"/>
  <c r="HE441" i="1"/>
  <c r="EE441" i="1"/>
  <c r="EU441" i="1"/>
  <c r="FK441" i="1"/>
  <c r="GA441" i="1"/>
  <c r="GQ441" i="1"/>
  <c r="FL441" i="1"/>
  <c r="EB441" i="1"/>
  <c r="GN441" i="1"/>
  <c r="EJ441" i="1"/>
  <c r="EZ441" i="1"/>
  <c r="BV441" i="1"/>
  <c r="CL441" i="1"/>
  <c r="DR441" i="1"/>
  <c r="BU441" i="1"/>
  <c r="CK441" i="1"/>
  <c r="DQ441" i="1"/>
  <c r="BT441" i="1"/>
  <c r="CJ441" i="1"/>
  <c r="CZ441" i="1"/>
  <c r="DP441" i="1"/>
  <c r="BS441" i="1"/>
  <c r="CI441" i="1"/>
  <c r="CY441" i="1"/>
  <c r="BC441" i="1"/>
  <c r="AW441" i="1"/>
  <c r="BD441" i="1"/>
  <c r="AM441" i="1"/>
  <c r="EA425" i="1"/>
  <c r="EQ425" i="1"/>
  <c r="FW425" i="1"/>
  <c r="GM425" i="1"/>
  <c r="HC425" i="1"/>
  <c r="EH425" i="1"/>
  <c r="EX425" i="1"/>
  <c r="FN425" i="1"/>
  <c r="GD425" i="1"/>
  <c r="HJ425" i="1"/>
  <c r="FA425" i="1"/>
  <c r="HM425" i="1"/>
  <c r="EZ425" i="1"/>
  <c r="HL425" i="1"/>
  <c r="FD425" i="1"/>
  <c r="GJ425" i="1"/>
  <c r="FE425" i="1"/>
  <c r="HI425" i="1"/>
  <c r="CD425" i="1"/>
  <c r="CT425" i="1"/>
  <c r="DJ425" i="1"/>
  <c r="BM425" i="1"/>
  <c r="CC425" i="1"/>
  <c r="CS425" i="1"/>
  <c r="DI425" i="1"/>
  <c r="BL425" i="1"/>
  <c r="CR425" i="1"/>
  <c r="DH425" i="1"/>
  <c r="BK425" i="1"/>
  <c r="CQ425" i="1"/>
  <c r="DG425" i="1"/>
  <c r="AU425" i="1"/>
  <c r="AT425" i="1"/>
  <c r="AL425" i="1"/>
  <c r="BE425" i="1"/>
  <c r="AV425" i="1"/>
  <c r="AP425" i="1"/>
  <c r="AK425" i="1"/>
  <c r="EE425" i="1"/>
  <c r="EU425" i="1"/>
  <c r="FK425" i="1"/>
  <c r="GA425" i="1"/>
  <c r="GQ425" i="1"/>
  <c r="EL425" i="1"/>
  <c r="FB425" i="1"/>
  <c r="FR425" i="1"/>
  <c r="GH425" i="1"/>
  <c r="GX425" i="1"/>
  <c r="EC425" i="1"/>
  <c r="FI425" i="1"/>
  <c r="GO425" i="1"/>
  <c r="EB425" i="1"/>
  <c r="FH425" i="1"/>
  <c r="GN425" i="1"/>
  <c r="EI425" i="1"/>
  <c r="EY425" i="1"/>
  <c r="FO425" i="1"/>
  <c r="GE425" i="1"/>
  <c r="GU425" i="1"/>
  <c r="HK425" i="1"/>
  <c r="EP425" i="1"/>
  <c r="FV425" i="1"/>
  <c r="GL425" i="1"/>
  <c r="HB425" i="1"/>
  <c r="EK425" i="1"/>
  <c r="FQ425" i="1"/>
  <c r="GW425" i="1"/>
  <c r="EJ425" i="1"/>
  <c r="FP425" i="1"/>
  <c r="GV425" i="1"/>
  <c r="EN425" i="1"/>
  <c r="GZ425" i="1"/>
  <c r="EW425" i="1"/>
  <c r="FU425" i="1"/>
  <c r="FM425" i="1"/>
  <c r="BV425" i="1"/>
  <c r="CL425" i="1"/>
  <c r="DR425" i="1"/>
  <c r="BU425" i="1"/>
  <c r="CK425" i="1"/>
  <c r="DQ425" i="1"/>
  <c r="BT425" i="1"/>
  <c r="CJ425" i="1"/>
  <c r="CZ425" i="1"/>
  <c r="DP425" i="1"/>
  <c r="BS425" i="1"/>
  <c r="CI425" i="1"/>
  <c r="CY425" i="1"/>
  <c r="BC425" i="1"/>
  <c r="AW425" i="1"/>
  <c r="BD425" i="1"/>
  <c r="AM425" i="1"/>
  <c r="EA409" i="1"/>
  <c r="EQ409" i="1"/>
  <c r="FW409" i="1"/>
  <c r="GM409" i="1"/>
  <c r="HC409" i="1"/>
  <c r="EH409" i="1"/>
  <c r="EX409" i="1"/>
  <c r="FN409" i="1"/>
  <c r="GD409" i="1"/>
  <c r="HJ409" i="1"/>
  <c r="EN409" i="1"/>
  <c r="FD409" i="1"/>
  <c r="GJ409" i="1"/>
  <c r="GZ409" i="1"/>
  <c r="FI409" i="1"/>
  <c r="EK409" i="1"/>
  <c r="GW409" i="1"/>
  <c r="GK409" i="1"/>
  <c r="CD409" i="1"/>
  <c r="CT409" i="1"/>
  <c r="DJ409" i="1"/>
  <c r="BM409" i="1"/>
  <c r="CC409" i="1"/>
  <c r="CS409" i="1"/>
  <c r="DI409" i="1"/>
  <c r="BL409" i="1"/>
  <c r="CR409" i="1"/>
  <c r="DH409" i="1"/>
  <c r="BK409" i="1"/>
  <c r="CQ409" i="1"/>
  <c r="DG409" i="1"/>
  <c r="AU409" i="1"/>
  <c r="AT409" i="1"/>
  <c r="AL409" i="1"/>
  <c r="BE409" i="1"/>
  <c r="AV409" i="1"/>
  <c r="AP409" i="1"/>
  <c r="AK409" i="1"/>
  <c r="EI409" i="1"/>
  <c r="EY409" i="1"/>
  <c r="FO409" i="1"/>
  <c r="GE409" i="1"/>
  <c r="GU409" i="1"/>
  <c r="HK409" i="1"/>
  <c r="EP409" i="1"/>
  <c r="FV409" i="1"/>
  <c r="GL409" i="1"/>
  <c r="HB409" i="1"/>
  <c r="EV409" i="1"/>
  <c r="FL409" i="1"/>
  <c r="GB409" i="1"/>
  <c r="GR409" i="1"/>
  <c r="HH409" i="1"/>
  <c r="FM409" i="1"/>
  <c r="EC409" i="1"/>
  <c r="GO409" i="1"/>
  <c r="FQ409" i="1"/>
  <c r="EO409" i="1"/>
  <c r="FE409" i="1"/>
  <c r="BV409" i="1"/>
  <c r="CL409" i="1"/>
  <c r="DR409" i="1"/>
  <c r="BU409" i="1"/>
  <c r="CK409" i="1"/>
  <c r="DQ409" i="1"/>
  <c r="BT409" i="1"/>
  <c r="CJ409" i="1"/>
  <c r="CZ409" i="1"/>
  <c r="DP409" i="1"/>
  <c r="BS409" i="1"/>
  <c r="CI409" i="1"/>
  <c r="CY409" i="1"/>
  <c r="BC409" i="1"/>
  <c r="AW409" i="1"/>
  <c r="BD409" i="1"/>
  <c r="AM409" i="1"/>
  <c r="EA502" i="1"/>
  <c r="EQ502" i="1"/>
  <c r="FW502" i="1"/>
  <c r="GM502" i="1"/>
  <c r="HC502" i="1"/>
  <c r="EJ502" i="1"/>
  <c r="FE502" i="1"/>
  <c r="FZ502" i="1"/>
  <c r="GV502" i="1"/>
  <c r="EC502" i="1"/>
  <c r="EX502" i="1"/>
  <c r="GO502" i="1"/>
  <c r="HJ502" i="1"/>
  <c r="ER502" i="1"/>
  <c r="FM502" i="1"/>
  <c r="GH502" i="1"/>
  <c r="HD502" i="1"/>
  <c r="GB502" i="1"/>
  <c r="GL502" i="1"/>
  <c r="EP502" i="1"/>
  <c r="HM502" i="1"/>
  <c r="BM502" i="1"/>
  <c r="CC502" i="1"/>
  <c r="CS502" i="1"/>
  <c r="DI502" i="1"/>
  <c r="BL502" i="1"/>
  <c r="CR502" i="1"/>
  <c r="DH502" i="1"/>
  <c r="BK502" i="1"/>
  <c r="CQ502" i="1"/>
  <c r="DG502" i="1"/>
  <c r="BJ502" i="1"/>
  <c r="BZ502" i="1"/>
  <c r="CP502" i="1"/>
  <c r="DF502" i="1"/>
  <c r="AT502" i="1"/>
  <c r="AQ502" i="1"/>
  <c r="BE502" i="1"/>
  <c r="AV502" i="1"/>
  <c r="BG502" i="1"/>
  <c r="AJ502" i="1"/>
  <c r="EE502" i="1"/>
  <c r="EU502" i="1"/>
  <c r="FK502" i="1"/>
  <c r="GA502" i="1"/>
  <c r="GQ502" i="1"/>
  <c r="EO502" i="1"/>
  <c r="FJ502" i="1"/>
  <c r="HA502" i="1"/>
  <c r="EH502" i="1"/>
  <c r="FD502" i="1"/>
  <c r="FY502" i="1"/>
  <c r="EB502" i="1"/>
  <c r="EW502" i="1"/>
  <c r="FR502" i="1"/>
  <c r="GN502" i="1"/>
  <c r="HI502" i="1"/>
  <c r="GW502" i="1"/>
  <c r="HH502" i="1"/>
  <c r="HB502" i="1"/>
  <c r="BQ502" i="1"/>
  <c r="CG502" i="1"/>
  <c r="CW502" i="1"/>
  <c r="DM502" i="1"/>
  <c r="BP502" i="1"/>
  <c r="CF502" i="1"/>
  <c r="CV502" i="1"/>
  <c r="DL502" i="1"/>
  <c r="CE502" i="1"/>
  <c r="CU502" i="1"/>
  <c r="DK502" i="1"/>
  <c r="CD502" i="1"/>
  <c r="CT502" i="1"/>
  <c r="DJ502" i="1"/>
  <c r="AX502" i="1"/>
  <c r="AS502" i="1"/>
  <c r="AP502" i="1"/>
  <c r="AZ502" i="1"/>
  <c r="AU502" i="1"/>
  <c r="AM502" i="1"/>
  <c r="AI502" i="1"/>
  <c r="EI502" i="1"/>
  <c r="EY502" i="1"/>
  <c r="FO502" i="1"/>
  <c r="GE502" i="1"/>
  <c r="GU502" i="1"/>
  <c r="HK502" i="1"/>
  <c r="FP502" i="1"/>
  <c r="GK502" i="1"/>
  <c r="EN502" i="1"/>
  <c r="FI502" i="1"/>
  <c r="GD502" i="1"/>
  <c r="GZ502" i="1"/>
  <c r="FB502" i="1"/>
  <c r="FX502" i="1"/>
  <c r="EK502" i="1"/>
  <c r="EV502" i="1"/>
  <c r="FA502" i="1"/>
  <c r="FL502" i="1"/>
  <c r="BU502" i="1"/>
  <c r="CK502" i="1"/>
  <c r="DQ502" i="1"/>
  <c r="BT502" i="1"/>
  <c r="CJ502" i="1"/>
  <c r="CZ502" i="1"/>
  <c r="DP502" i="1"/>
  <c r="BS502" i="1"/>
  <c r="CI502" i="1"/>
  <c r="CY502" i="1"/>
  <c r="BR502" i="1"/>
  <c r="CH502" i="1"/>
  <c r="CX502" i="1"/>
  <c r="AW502" i="1"/>
  <c r="BD502" i="1"/>
  <c r="AY502" i="1"/>
  <c r="AL502" i="1"/>
  <c r="EM502" i="1"/>
  <c r="GY502" i="1"/>
  <c r="GP502" i="1"/>
  <c r="GJ502" i="1"/>
  <c r="GC502" i="1"/>
  <c r="GR502" i="1"/>
  <c r="CM502" i="1"/>
  <c r="CL502" i="1"/>
  <c r="AK502" i="1"/>
  <c r="FC502" i="1"/>
  <c r="ED502" i="1"/>
  <c r="HL502" i="1"/>
  <c r="HE502" i="1"/>
  <c r="GX502" i="1"/>
  <c r="FV502" i="1"/>
  <c r="DE502" i="1"/>
  <c r="DD502" i="1"/>
  <c r="DC502" i="1"/>
  <c r="AR502" i="1"/>
  <c r="EZ502" i="1"/>
  <c r="EL502" i="1"/>
  <c r="BI502" i="1"/>
  <c r="DU502" i="1"/>
  <c r="DT502" i="1"/>
  <c r="DS502" i="1"/>
  <c r="DR502" i="1"/>
  <c r="BH502" i="1"/>
  <c r="GI502" i="1"/>
  <c r="FQ502" i="1"/>
  <c r="BV502" i="1"/>
  <c r="FU502" i="1"/>
  <c r="BY502" i="1"/>
  <c r="BF502" i="1"/>
  <c r="FN502" i="1"/>
  <c r="BX502" i="1"/>
  <c r="BC502" i="1"/>
  <c r="FH502" i="1"/>
  <c r="BW502" i="1"/>
  <c r="EA486" i="1"/>
  <c r="EQ486" i="1"/>
  <c r="FW486" i="1"/>
  <c r="GM486" i="1"/>
  <c r="HC486" i="1"/>
  <c r="EV486" i="1"/>
  <c r="FL486" i="1"/>
  <c r="GB486" i="1"/>
  <c r="GR486" i="1"/>
  <c r="HH486" i="1"/>
  <c r="EX486" i="1"/>
  <c r="GD486" i="1"/>
  <c r="HJ486" i="1"/>
  <c r="FE486" i="1"/>
  <c r="GK486" i="1"/>
  <c r="ED486" i="1"/>
  <c r="FJ486" i="1"/>
  <c r="GP486" i="1"/>
  <c r="FI486" i="1"/>
  <c r="HE486" i="1"/>
  <c r="GW486" i="1"/>
  <c r="BM486" i="1"/>
  <c r="CC486" i="1"/>
  <c r="CS486" i="1"/>
  <c r="DI486" i="1"/>
  <c r="BL486" i="1"/>
  <c r="CR486" i="1"/>
  <c r="DH486" i="1"/>
  <c r="BK486" i="1"/>
  <c r="CQ486" i="1"/>
  <c r="DG486" i="1"/>
  <c r="BJ486" i="1"/>
  <c r="BZ486" i="1"/>
  <c r="CP486" i="1"/>
  <c r="DF486" i="1"/>
  <c r="EE486" i="1"/>
  <c r="EU486" i="1"/>
  <c r="FK486" i="1"/>
  <c r="GA486" i="1"/>
  <c r="GQ486" i="1"/>
  <c r="EJ486" i="1"/>
  <c r="EZ486" i="1"/>
  <c r="FP486" i="1"/>
  <c r="GV486" i="1"/>
  <c r="HL486" i="1"/>
  <c r="GL486" i="1"/>
  <c r="FM486" i="1"/>
  <c r="EI486" i="1"/>
  <c r="EY486" i="1"/>
  <c r="FO486" i="1"/>
  <c r="GE486" i="1"/>
  <c r="GU486" i="1"/>
  <c r="HK486" i="1"/>
  <c r="EN486" i="1"/>
  <c r="FD486" i="1"/>
  <c r="GJ486" i="1"/>
  <c r="GZ486" i="1"/>
  <c r="EH486" i="1"/>
  <c r="FN486" i="1"/>
  <c r="EO486" i="1"/>
  <c r="FU486" i="1"/>
  <c r="HA486" i="1"/>
  <c r="FZ486" i="1"/>
  <c r="HM486" i="1"/>
  <c r="FQ486" i="1"/>
  <c r="BU486" i="1"/>
  <c r="CK486" i="1"/>
  <c r="DQ486" i="1"/>
  <c r="BT486" i="1"/>
  <c r="CJ486" i="1"/>
  <c r="CZ486" i="1"/>
  <c r="DP486" i="1"/>
  <c r="BS486" i="1"/>
  <c r="CI486" i="1"/>
  <c r="CY486" i="1"/>
  <c r="BR486" i="1"/>
  <c r="CH486" i="1"/>
  <c r="CX486" i="1"/>
  <c r="FC486" i="1"/>
  <c r="EB486" i="1"/>
  <c r="GN486" i="1"/>
  <c r="HB486" i="1"/>
  <c r="HI486" i="1"/>
  <c r="GH486" i="1"/>
  <c r="FY486" i="1"/>
  <c r="BI486" i="1"/>
  <c r="DU486" i="1"/>
  <c r="DT486" i="1"/>
  <c r="CM486" i="1"/>
  <c r="DS486" i="1"/>
  <c r="CL486" i="1"/>
  <c r="DR486" i="1"/>
  <c r="AQ486" i="1"/>
  <c r="BE486" i="1"/>
  <c r="AV486" i="1"/>
  <c r="BG486" i="1"/>
  <c r="AJ486" i="1"/>
  <c r="ER486" i="1"/>
  <c r="HD486" i="1"/>
  <c r="EW486" i="1"/>
  <c r="EL486" i="1"/>
  <c r="GX486" i="1"/>
  <c r="FA486" i="1"/>
  <c r="BQ486" i="1"/>
  <c r="CW486" i="1"/>
  <c r="BP486" i="1"/>
  <c r="CV486" i="1"/>
  <c r="CU486" i="1"/>
  <c r="CT486" i="1"/>
  <c r="AT486" i="1"/>
  <c r="AS486" i="1"/>
  <c r="AP486" i="1"/>
  <c r="AZ486" i="1"/>
  <c r="AU486" i="1"/>
  <c r="AM486" i="1"/>
  <c r="AI486" i="1"/>
  <c r="GI486" i="1"/>
  <c r="FH486" i="1"/>
  <c r="EP486" i="1"/>
  <c r="GC486" i="1"/>
  <c r="FB486" i="1"/>
  <c r="EC486" i="1"/>
  <c r="EK486" i="1"/>
  <c r="BY486" i="1"/>
  <c r="DE486" i="1"/>
  <c r="BX486" i="1"/>
  <c r="DD486" i="1"/>
  <c r="BW486" i="1"/>
  <c r="DC486" i="1"/>
  <c r="BV486" i="1"/>
  <c r="AX486" i="1"/>
  <c r="AW486" i="1"/>
  <c r="BD486" i="1"/>
  <c r="AY486" i="1"/>
  <c r="AL486" i="1"/>
  <c r="FV486" i="1"/>
  <c r="DL486" i="1"/>
  <c r="DJ486" i="1"/>
  <c r="BH486" i="1"/>
  <c r="EM486" i="1"/>
  <c r="CG486" i="1"/>
  <c r="CE486" i="1"/>
  <c r="BF486" i="1"/>
  <c r="BC486" i="1"/>
  <c r="GY486" i="1"/>
  <c r="FR486" i="1"/>
  <c r="DM486" i="1"/>
  <c r="DK486" i="1"/>
  <c r="AK486" i="1"/>
  <c r="FX486" i="1"/>
  <c r="AR486" i="1"/>
  <c r="GO486" i="1"/>
  <c r="CF486" i="1"/>
  <c r="CD486" i="1"/>
  <c r="EO472" i="1"/>
  <c r="FE472" i="1"/>
  <c r="FU472" i="1"/>
  <c r="GK472" i="1"/>
  <c r="HA472" i="1"/>
  <c r="ED472" i="1"/>
  <c r="FJ472" i="1"/>
  <c r="FZ472" i="1"/>
  <c r="GP472" i="1"/>
  <c r="ER472" i="1"/>
  <c r="FX472" i="1"/>
  <c r="HD472" i="1"/>
  <c r="EQ472" i="1"/>
  <c r="FW472" i="1"/>
  <c r="HC472" i="1"/>
  <c r="EV472" i="1"/>
  <c r="GB472" i="1"/>
  <c r="HH472" i="1"/>
  <c r="EE472" i="1"/>
  <c r="BK472" i="1"/>
  <c r="CQ472" i="1"/>
  <c r="DG472" i="1"/>
  <c r="BJ472" i="1"/>
  <c r="BZ472" i="1"/>
  <c r="CP472" i="1"/>
  <c r="DF472" i="1"/>
  <c r="BI472" i="1"/>
  <c r="BY472" i="1"/>
  <c r="DE472" i="1"/>
  <c r="DU472" i="1"/>
  <c r="BX472" i="1"/>
  <c r="DD472" i="1"/>
  <c r="DT472" i="1"/>
  <c r="BD472" i="1"/>
  <c r="AY472" i="1"/>
  <c r="AM472" i="1"/>
  <c r="BF472" i="1"/>
  <c r="BE472" i="1"/>
  <c r="EC472" i="1"/>
  <c r="FI472" i="1"/>
  <c r="FY472" i="1"/>
  <c r="GO472" i="1"/>
  <c r="HE472" i="1"/>
  <c r="EH472" i="1"/>
  <c r="EX472" i="1"/>
  <c r="FN472" i="1"/>
  <c r="GD472" i="1"/>
  <c r="HJ472" i="1"/>
  <c r="EZ472" i="1"/>
  <c r="HL472" i="1"/>
  <c r="EY472" i="1"/>
  <c r="GE472" i="1"/>
  <c r="HK472" i="1"/>
  <c r="FD472" i="1"/>
  <c r="GJ472" i="1"/>
  <c r="FC472" i="1"/>
  <c r="GY472" i="1"/>
  <c r="GQ472" i="1"/>
  <c r="CE472" i="1"/>
  <c r="CU472" i="1"/>
  <c r="DK472" i="1"/>
  <c r="CD472" i="1"/>
  <c r="CT472" i="1"/>
  <c r="DJ472" i="1"/>
  <c r="BM472" i="1"/>
  <c r="CC472" i="1"/>
  <c r="CS472" i="1"/>
  <c r="DI472" i="1"/>
  <c r="BL472" i="1"/>
  <c r="CR472" i="1"/>
  <c r="DH472" i="1"/>
  <c r="AR472" i="1"/>
  <c r="BH472" i="1"/>
  <c r="BC472" i="1"/>
  <c r="AT472" i="1"/>
  <c r="AS472" i="1"/>
  <c r="AL472" i="1"/>
  <c r="EW472" i="1"/>
  <c r="FM472" i="1"/>
  <c r="GC472" i="1"/>
  <c r="HI472" i="1"/>
  <c r="EL472" i="1"/>
  <c r="FB472" i="1"/>
  <c r="FR472" i="1"/>
  <c r="GH472" i="1"/>
  <c r="GX472" i="1"/>
  <c r="EB472" i="1"/>
  <c r="FH472" i="1"/>
  <c r="GN472" i="1"/>
  <c r="EA472" i="1"/>
  <c r="GM472" i="1"/>
  <c r="FL472" i="1"/>
  <c r="GR472" i="1"/>
  <c r="GI472" i="1"/>
  <c r="EU472" i="1"/>
  <c r="GA472" i="1"/>
  <c r="BS472" i="1"/>
  <c r="CI472" i="1"/>
  <c r="CY472" i="1"/>
  <c r="BR472" i="1"/>
  <c r="CH472" i="1"/>
  <c r="CX472" i="1"/>
  <c r="BQ472" i="1"/>
  <c r="CG472" i="1"/>
  <c r="CW472" i="1"/>
  <c r="DM472" i="1"/>
  <c r="BP472" i="1"/>
  <c r="CF472" i="1"/>
  <c r="CV472" i="1"/>
  <c r="DL472" i="1"/>
  <c r="AV472" i="1"/>
  <c r="AQ472" i="1"/>
  <c r="BG472" i="1"/>
  <c r="AX472" i="1"/>
  <c r="AW472" i="1"/>
  <c r="AJ472" i="1"/>
  <c r="AK472" i="1"/>
  <c r="EJ472" i="1"/>
  <c r="FO472" i="1"/>
  <c r="GZ472" i="1"/>
  <c r="BW472" i="1"/>
  <c r="BV472" i="1"/>
  <c r="BU472" i="1"/>
  <c r="BT472" i="1"/>
  <c r="AZ472" i="1"/>
  <c r="EK472" i="1"/>
  <c r="GW472" i="1"/>
  <c r="FV472" i="1"/>
  <c r="FP472" i="1"/>
  <c r="GU472" i="1"/>
  <c r="EM472" i="1"/>
  <c r="CM472" i="1"/>
  <c r="CL472" i="1"/>
  <c r="CK472" i="1"/>
  <c r="CJ472" i="1"/>
  <c r="AU472" i="1"/>
  <c r="AI472" i="1"/>
  <c r="FA472" i="1"/>
  <c r="HM472" i="1"/>
  <c r="GL472" i="1"/>
  <c r="GV472" i="1"/>
  <c r="EN472" i="1"/>
  <c r="DC472" i="1"/>
  <c r="CZ472" i="1"/>
  <c r="AP472" i="1"/>
  <c r="EO456" i="1"/>
  <c r="FE456" i="1"/>
  <c r="FU456" i="1"/>
  <c r="GK456" i="1"/>
  <c r="HA456" i="1"/>
  <c r="EB456" i="1"/>
  <c r="ER456" i="1"/>
  <c r="FH456" i="1"/>
  <c r="FX456" i="1"/>
  <c r="GN456" i="1"/>
  <c r="HD456" i="1"/>
  <c r="EH456" i="1"/>
  <c r="EX456" i="1"/>
  <c r="FN456" i="1"/>
  <c r="GD456" i="1"/>
  <c r="HJ456" i="1"/>
  <c r="FW456" i="1"/>
  <c r="FC456" i="1"/>
  <c r="EI456" i="1"/>
  <c r="GU456" i="1"/>
  <c r="GA456" i="1"/>
  <c r="BK456" i="1"/>
  <c r="CQ456" i="1"/>
  <c r="DG456" i="1"/>
  <c r="BJ456" i="1"/>
  <c r="BZ456" i="1"/>
  <c r="CP456" i="1"/>
  <c r="DF456" i="1"/>
  <c r="BI456" i="1"/>
  <c r="BY456" i="1"/>
  <c r="DE456" i="1"/>
  <c r="DU456" i="1"/>
  <c r="BX456" i="1"/>
  <c r="DD456" i="1"/>
  <c r="DT456" i="1"/>
  <c r="BD456" i="1"/>
  <c r="AY456" i="1"/>
  <c r="AM456" i="1"/>
  <c r="BF456" i="1"/>
  <c r="BE456" i="1"/>
  <c r="EC456" i="1"/>
  <c r="FI456" i="1"/>
  <c r="FY456" i="1"/>
  <c r="GO456" i="1"/>
  <c r="HE456" i="1"/>
  <c r="EV456" i="1"/>
  <c r="FL456" i="1"/>
  <c r="GB456" i="1"/>
  <c r="GR456" i="1"/>
  <c r="HH456" i="1"/>
  <c r="EL456" i="1"/>
  <c r="FB456" i="1"/>
  <c r="FR456" i="1"/>
  <c r="GH456" i="1"/>
  <c r="GX456" i="1"/>
  <c r="EA456" i="1"/>
  <c r="GM456" i="1"/>
  <c r="EY456" i="1"/>
  <c r="HK456" i="1"/>
  <c r="EE456" i="1"/>
  <c r="CE456" i="1"/>
  <c r="CU456" i="1"/>
  <c r="DK456" i="1"/>
  <c r="CD456" i="1"/>
  <c r="CT456" i="1"/>
  <c r="DJ456" i="1"/>
  <c r="BM456" i="1"/>
  <c r="CC456" i="1"/>
  <c r="CS456" i="1"/>
  <c r="DI456" i="1"/>
  <c r="BL456" i="1"/>
  <c r="CR456" i="1"/>
  <c r="DH456" i="1"/>
  <c r="AR456" i="1"/>
  <c r="BH456" i="1"/>
  <c r="BC456" i="1"/>
  <c r="AT456" i="1"/>
  <c r="AS456" i="1"/>
  <c r="AL456" i="1"/>
  <c r="EW456" i="1"/>
  <c r="FM456" i="1"/>
  <c r="GC456" i="1"/>
  <c r="HI456" i="1"/>
  <c r="EJ456" i="1"/>
  <c r="EZ456" i="1"/>
  <c r="FP456" i="1"/>
  <c r="GV456" i="1"/>
  <c r="HL456" i="1"/>
  <c r="EP456" i="1"/>
  <c r="FV456" i="1"/>
  <c r="GL456" i="1"/>
  <c r="HB456" i="1"/>
  <c r="EQ456" i="1"/>
  <c r="HC456" i="1"/>
  <c r="GI456" i="1"/>
  <c r="FO456" i="1"/>
  <c r="EU456" i="1"/>
  <c r="GQ456" i="1"/>
  <c r="BS456" i="1"/>
  <c r="CI456" i="1"/>
  <c r="CY456" i="1"/>
  <c r="BR456" i="1"/>
  <c r="CH456" i="1"/>
  <c r="CX456" i="1"/>
  <c r="BQ456" i="1"/>
  <c r="CG456" i="1"/>
  <c r="CW456" i="1"/>
  <c r="DM456" i="1"/>
  <c r="BP456" i="1"/>
  <c r="CF456" i="1"/>
  <c r="CV456" i="1"/>
  <c r="DL456" i="1"/>
  <c r="AV456" i="1"/>
  <c r="AQ456" i="1"/>
  <c r="BG456" i="1"/>
  <c r="AX456" i="1"/>
  <c r="AW456" i="1"/>
  <c r="AJ456" i="1"/>
  <c r="AK456" i="1"/>
  <c r="EK456" i="1"/>
  <c r="GW456" i="1"/>
  <c r="GE456" i="1"/>
  <c r="CM456" i="1"/>
  <c r="CL456" i="1"/>
  <c r="CK456" i="1"/>
  <c r="CJ456" i="1"/>
  <c r="AU456" i="1"/>
  <c r="AI456" i="1"/>
  <c r="FA456" i="1"/>
  <c r="HM456" i="1"/>
  <c r="GJ456" i="1"/>
  <c r="FJ456" i="1"/>
  <c r="DC456" i="1"/>
  <c r="CZ456" i="1"/>
  <c r="AP456" i="1"/>
  <c r="FQ456" i="1"/>
  <c r="EN456" i="1"/>
  <c r="GZ456" i="1"/>
  <c r="FZ456" i="1"/>
  <c r="EM456" i="1"/>
  <c r="FK456" i="1"/>
  <c r="DS456" i="1"/>
  <c r="DR456" i="1"/>
  <c r="DQ456" i="1"/>
  <c r="DP456" i="1"/>
  <c r="EH412" i="1"/>
  <c r="EX412" i="1"/>
  <c r="FN412" i="1"/>
  <c r="GD412" i="1"/>
  <c r="HJ412" i="1"/>
  <c r="EO412" i="1"/>
  <c r="FE412" i="1"/>
  <c r="FU412" i="1"/>
  <c r="GK412" i="1"/>
  <c r="HA412" i="1"/>
  <c r="EA412" i="1"/>
  <c r="EQ412" i="1"/>
  <c r="FW412" i="1"/>
  <c r="GM412" i="1"/>
  <c r="HC412" i="1"/>
  <c r="EV412" i="1"/>
  <c r="HH412" i="1"/>
  <c r="FX412" i="1"/>
  <c r="EZ412" i="1"/>
  <c r="HL412" i="1"/>
  <c r="GZ412" i="1"/>
  <c r="BS412" i="1"/>
  <c r="CI412" i="1"/>
  <c r="CY412" i="1"/>
  <c r="BR412" i="1"/>
  <c r="CH412" i="1"/>
  <c r="CX412" i="1"/>
  <c r="BQ412" i="1"/>
  <c r="CG412" i="1"/>
  <c r="CW412" i="1"/>
  <c r="DM412" i="1"/>
  <c r="BP412" i="1"/>
  <c r="CF412" i="1"/>
  <c r="CV412" i="1"/>
  <c r="DL412" i="1"/>
  <c r="AV412" i="1"/>
  <c r="AQ412" i="1"/>
  <c r="BG412" i="1"/>
  <c r="AX412" i="1"/>
  <c r="AW412" i="1"/>
  <c r="AJ412" i="1"/>
  <c r="AK412" i="1"/>
  <c r="EP412" i="1"/>
  <c r="FV412" i="1"/>
  <c r="GL412" i="1"/>
  <c r="HB412" i="1"/>
  <c r="EW412" i="1"/>
  <c r="FM412" i="1"/>
  <c r="GC412" i="1"/>
  <c r="HI412" i="1"/>
  <c r="EI412" i="1"/>
  <c r="EY412" i="1"/>
  <c r="FO412" i="1"/>
  <c r="GE412" i="1"/>
  <c r="GU412" i="1"/>
  <c r="HK412" i="1"/>
  <c r="GB412" i="1"/>
  <c r="ER412" i="1"/>
  <c r="HD412" i="1"/>
  <c r="BK412" i="1"/>
  <c r="CQ412" i="1"/>
  <c r="DG412" i="1"/>
  <c r="BJ412" i="1"/>
  <c r="BZ412" i="1"/>
  <c r="CP412" i="1"/>
  <c r="DF412" i="1"/>
  <c r="BI412" i="1"/>
  <c r="BY412" i="1"/>
  <c r="DE412" i="1"/>
  <c r="DU412" i="1"/>
  <c r="BX412" i="1"/>
  <c r="DD412" i="1"/>
  <c r="DT412" i="1"/>
  <c r="BD412" i="1"/>
  <c r="AY412" i="1"/>
  <c r="AM412" i="1"/>
  <c r="BF412" i="1"/>
  <c r="BE412" i="1"/>
  <c r="AI412" i="1"/>
  <c r="FB412" i="1"/>
  <c r="GH412" i="1"/>
  <c r="EC412" i="1"/>
  <c r="FI412" i="1"/>
  <c r="GO412" i="1"/>
  <c r="EE412" i="1"/>
  <c r="FK412" i="1"/>
  <c r="GQ412" i="1"/>
  <c r="FL412" i="1"/>
  <c r="GN412" i="1"/>
  <c r="GJ412" i="1"/>
  <c r="BW412" i="1"/>
  <c r="DC412" i="1"/>
  <c r="BV412" i="1"/>
  <c r="BU412" i="1"/>
  <c r="BT412" i="1"/>
  <c r="CZ412" i="1"/>
  <c r="AZ412" i="1"/>
  <c r="AP412" i="1"/>
  <c r="ED412" i="1"/>
  <c r="FJ412" i="1"/>
  <c r="GP412" i="1"/>
  <c r="EK412" i="1"/>
  <c r="FQ412" i="1"/>
  <c r="GW412" i="1"/>
  <c r="EM412" i="1"/>
  <c r="GY412" i="1"/>
  <c r="GR412" i="1"/>
  <c r="EJ412" i="1"/>
  <c r="FD412" i="1"/>
  <c r="CE412" i="1"/>
  <c r="DK412" i="1"/>
  <c r="CD412" i="1"/>
  <c r="DJ412" i="1"/>
  <c r="CC412" i="1"/>
  <c r="DI412" i="1"/>
  <c r="DH412" i="1"/>
  <c r="BH412" i="1"/>
  <c r="AT412" i="1"/>
  <c r="EL412" i="1"/>
  <c r="FR412" i="1"/>
  <c r="GX412" i="1"/>
  <c r="FY412" i="1"/>
  <c r="HE412" i="1"/>
  <c r="EU412" i="1"/>
  <c r="GA412" i="1"/>
  <c r="EB412" i="1"/>
  <c r="FP412" i="1"/>
  <c r="EN412" i="1"/>
  <c r="CM412" i="1"/>
  <c r="DS412" i="1"/>
  <c r="CL412" i="1"/>
  <c r="DR412" i="1"/>
  <c r="CK412" i="1"/>
  <c r="DQ412" i="1"/>
  <c r="CJ412" i="1"/>
  <c r="DP412" i="1"/>
  <c r="AU412" i="1"/>
  <c r="AL412" i="1"/>
  <c r="DV410" i="1"/>
  <c r="DZ410" i="1"/>
  <c r="HQ410" i="1"/>
  <c r="DV426" i="1"/>
  <c r="DZ426" i="1"/>
  <c r="HQ426" i="1"/>
  <c r="DV442" i="1"/>
  <c r="DZ442" i="1"/>
  <c r="DX462" i="1"/>
  <c r="HO462" i="1"/>
  <c r="HN478" i="1"/>
  <c r="HO478" i="1"/>
  <c r="DX486" i="1"/>
  <c r="HO486" i="1"/>
  <c r="DX502" i="1"/>
  <c r="HO502" i="1"/>
  <c r="DV415" i="1"/>
  <c r="DZ415" i="1"/>
  <c r="HQ415" i="1"/>
  <c r="DV431" i="1"/>
  <c r="DZ431" i="1"/>
  <c r="HQ431" i="1"/>
  <c r="DV447" i="1"/>
  <c r="DZ447" i="1"/>
  <c r="HQ447" i="1"/>
  <c r="DV463" i="1"/>
  <c r="DZ463" i="1"/>
  <c r="HQ463" i="1"/>
  <c r="DX475" i="1"/>
  <c r="HO475" i="1"/>
  <c r="DV495" i="1"/>
  <c r="DZ495" i="1"/>
  <c r="HQ495" i="1"/>
  <c r="DX409" i="1"/>
  <c r="HO409" i="1"/>
  <c r="DX425" i="1"/>
  <c r="HO425" i="1"/>
  <c r="DX441" i="1"/>
  <c r="HO441" i="1"/>
  <c r="DX457" i="1"/>
  <c r="HO457" i="1"/>
  <c r="DV477" i="1"/>
  <c r="DZ477" i="1"/>
  <c r="HQ477" i="1"/>
  <c r="DX489" i="1"/>
  <c r="HO489" i="1"/>
  <c r="DX505" i="1"/>
  <c r="HO505" i="1"/>
  <c r="DV412" i="1"/>
  <c r="DZ412" i="1"/>
  <c r="HQ412" i="1"/>
  <c r="DV428" i="1"/>
  <c r="DZ428" i="1"/>
  <c r="HQ428" i="1"/>
  <c r="DV444" i="1"/>
  <c r="DZ444" i="1"/>
  <c r="HQ444" i="1"/>
  <c r="DY456" i="1"/>
  <c r="HO456" i="1"/>
  <c r="DY472" i="1"/>
  <c r="HO472" i="1"/>
  <c r="DY496" i="1"/>
  <c r="HO496" i="1"/>
  <c r="AJ409" i="1"/>
  <c r="AZ409" i="1"/>
  <c r="AS409" i="1"/>
  <c r="AY409" i="1"/>
  <c r="CU409" i="1"/>
  <c r="CV409" i="1"/>
  <c r="BP409" i="1"/>
  <c r="CW409" i="1"/>
  <c r="BQ409" i="1"/>
  <c r="CX409" i="1"/>
  <c r="BR409" i="1"/>
  <c r="HM409" i="1"/>
  <c r="FY409" i="1"/>
  <c r="EW409" i="1"/>
  <c r="GN409" i="1"/>
  <c r="FH409" i="1"/>
  <c r="EB409" i="1"/>
  <c r="GH409" i="1"/>
  <c r="FB409" i="1"/>
  <c r="GA409" i="1"/>
  <c r="EU409" i="1"/>
  <c r="BH425" i="1"/>
  <c r="BG425" i="1"/>
  <c r="DC425" i="1"/>
  <c r="BW425" i="1"/>
  <c r="DD425" i="1"/>
  <c r="BX425" i="1"/>
  <c r="DE425" i="1"/>
  <c r="BY425" i="1"/>
  <c r="DF425" i="1"/>
  <c r="BZ425" i="1"/>
  <c r="HA425" i="1"/>
  <c r="HH425" i="1"/>
  <c r="EV425" i="1"/>
  <c r="HE425" i="1"/>
  <c r="GP425" i="1"/>
  <c r="ED425" i="1"/>
  <c r="FC425" i="1"/>
  <c r="AI441" i="1"/>
  <c r="BF441" i="1"/>
  <c r="CM441" i="1"/>
  <c r="CP441" i="1"/>
  <c r="GJ441" i="1"/>
  <c r="HK441" i="1"/>
  <c r="EY441" i="1"/>
  <c r="GC441" i="1"/>
  <c r="HB441" i="1"/>
  <c r="EP441" i="1"/>
  <c r="BH457" i="1"/>
  <c r="BG457" i="1"/>
  <c r="BW457" i="1"/>
  <c r="BX457" i="1"/>
  <c r="BY457" i="1"/>
  <c r="BZ457" i="1"/>
  <c r="HD457" i="1"/>
  <c r="GU457" i="1"/>
  <c r="EI457" i="1"/>
  <c r="FM457" i="1"/>
  <c r="GL457" i="1"/>
  <c r="AJ477" i="1"/>
  <c r="AS477" i="1"/>
  <c r="CU477" i="1"/>
  <c r="CV477" i="1"/>
  <c r="CW477" i="1"/>
  <c r="CX477" i="1"/>
  <c r="GR477" i="1"/>
  <c r="GO477" i="1"/>
  <c r="GI477" i="1"/>
  <c r="HJ477" i="1"/>
  <c r="EX477" i="1"/>
  <c r="AR489" i="1"/>
  <c r="DS489" i="1"/>
  <c r="DT489" i="1"/>
  <c r="DU489" i="1"/>
  <c r="BI489" i="1"/>
  <c r="BJ489" i="1"/>
  <c r="GO489" i="1"/>
  <c r="FD489" i="1"/>
  <c r="EU489" i="1"/>
  <c r="FV489" i="1"/>
  <c r="DC505" i="1"/>
  <c r="DD505" i="1"/>
  <c r="DE505" i="1"/>
  <c r="DF505" i="1"/>
  <c r="EH505" i="1"/>
  <c r="FJ505" i="1"/>
  <c r="GZ505" i="1"/>
  <c r="GO505" i="1"/>
  <c r="HK505" i="1"/>
  <c r="AS412" i="1"/>
  <c r="BL412" i="1"/>
  <c r="FH412" i="1"/>
  <c r="HM412" i="1"/>
  <c r="FZ412" i="1"/>
  <c r="AT428" i="1"/>
  <c r="DK428" i="1"/>
  <c r="GR428" i="1"/>
  <c r="DJ444" i="1"/>
  <c r="FR444" i="1"/>
  <c r="BV456" i="1"/>
  <c r="ED456" i="1"/>
  <c r="DR472" i="1"/>
  <c r="EI472" i="1"/>
  <c r="EN496" i="1"/>
  <c r="FA496" i="1"/>
  <c r="AV415" i="1"/>
  <c r="GD415" i="1"/>
  <c r="FI475" i="1"/>
  <c r="EM442" i="1"/>
  <c r="FC442" i="1"/>
  <c r="GI442" i="1"/>
  <c r="GY442" i="1"/>
  <c r="ED442" i="1"/>
  <c r="FJ442" i="1"/>
  <c r="FZ442" i="1"/>
  <c r="GP442" i="1"/>
  <c r="EJ442" i="1"/>
  <c r="EZ442" i="1"/>
  <c r="FP442" i="1"/>
  <c r="GV442" i="1"/>
  <c r="HL442" i="1"/>
  <c r="EW442" i="1"/>
  <c r="HI442" i="1"/>
  <c r="FY442" i="1"/>
  <c r="HA442" i="1"/>
  <c r="BI442" i="1"/>
  <c r="EE442" i="1"/>
  <c r="EU442" i="1"/>
  <c r="FK442" i="1"/>
  <c r="GA442" i="1"/>
  <c r="GQ442" i="1"/>
  <c r="EL442" i="1"/>
  <c r="FB442" i="1"/>
  <c r="FR442" i="1"/>
  <c r="GH442" i="1"/>
  <c r="GX442" i="1"/>
  <c r="EB442" i="1"/>
  <c r="ER442" i="1"/>
  <c r="FH442" i="1"/>
  <c r="FX442" i="1"/>
  <c r="GN442" i="1"/>
  <c r="HD442" i="1"/>
  <c r="FA442" i="1"/>
  <c r="HM442" i="1"/>
  <c r="GC442" i="1"/>
  <c r="HE442" i="1"/>
  <c r="GK442" i="1"/>
  <c r="EQ442" i="1"/>
  <c r="FW442" i="1"/>
  <c r="HC442" i="1"/>
  <c r="EX442" i="1"/>
  <c r="GD442" i="1"/>
  <c r="HJ442" i="1"/>
  <c r="FD442" i="1"/>
  <c r="GJ442" i="1"/>
  <c r="EK442" i="1"/>
  <c r="FM442" i="1"/>
  <c r="GO442" i="1"/>
  <c r="BM442" i="1"/>
  <c r="CC442" i="1"/>
  <c r="CS442" i="1"/>
  <c r="DI442" i="1"/>
  <c r="BL442" i="1"/>
  <c r="CR442" i="1"/>
  <c r="DH442" i="1"/>
  <c r="BK442" i="1"/>
  <c r="CQ442" i="1"/>
  <c r="DG442" i="1"/>
  <c r="BJ442" i="1"/>
  <c r="BZ442" i="1"/>
  <c r="CP442" i="1"/>
  <c r="DF442" i="1"/>
  <c r="AT442" i="1"/>
  <c r="AQ442" i="1"/>
  <c r="BE442" i="1"/>
  <c r="AV442" i="1"/>
  <c r="BG442" i="1"/>
  <c r="AJ442" i="1"/>
  <c r="EY442" i="1"/>
  <c r="GE442" i="1"/>
  <c r="HK442" i="1"/>
  <c r="GL442" i="1"/>
  <c r="FL442" i="1"/>
  <c r="GR442" i="1"/>
  <c r="FQ442" i="1"/>
  <c r="EO442" i="1"/>
  <c r="BQ442" i="1"/>
  <c r="CG442" i="1"/>
  <c r="CW442" i="1"/>
  <c r="DM442" i="1"/>
  <c r="BP442" i="1"/>
  <c r="CF442" i="1"/>
  <c r="CV442" i="1"/>
  <c r="DL442" i="1"/>
  <c r="CE442" i="1"/>
  <c r="CU442" i="1"/>
  <c r="DK442" i="1"/>
  <c r="CD442" i="1"/>
  <c r="CT442" i="1"/>
  <c r="DJ442" i="1"/>
  <c r="AX442" i="1"/>
  <c r="AS442" i="1"/>
  <c r="AP442" i="1"/>
  <c r="AZ442" i="1"/>
  <c r="AU442" i="1"/>
  <c r="AM442" i="1"/>
  <c r="AI442" i="1"/>
  <c r="EA442" i="1"/>
  <c r="GM442" i="1"/>
  <c r="EH442" i="1"/>
  <c r="FN442" i="1"/>
  <c r="EN442" i="1"/>
  <c r="GZ442" i="1"/>
  <c r="GW442" i="1"/>
  <c r="EC442" i="1"/>
  <c r="FU442" i="1"/>
  <c r="BU442" i="1"/>
  <c r="CK442" i="1"/>
  <c r="DQ442" i="1"/>
  <c r="BT442" i="1"/>
  <c r="CJ442" i="1"/>
  <c r="CZ442" i="1"/>
  <c r="DP442" i="1"/>
  <c r="BS442" i="1"/>
  <c r="CI442" i="1"/>
  <c r="CY442" i="1"/>
  <c r="BR442" i="1"/>
  <c r="CH442" i="1"/>
  <c r="CX442" i="1"/>
  <c r="AW442" i="1"/>
  <c r="BD442" i="1"/>
  <c r="AY442" i="1"/>
  <c r="AK442" i="1"/>
  <c r="EI442" i="1"/>
  <c r="FV442" i="1"/>
  <c r="HH442" i="1"/>
  <c r="BY442" i="1"/>
  <c r="BX442" i="1"/>
  <c r="BW442" i="1"/>
  <c r="BV442" i="1"/>
  <c r="BF442" i="1"/>
  <c r="BC442" i="1"/>
  <c r="FO442" i="1"/>
  <c r="HB442" i="1"/>
  <c r="CM442" i="1"/>
  <c r="CL442" i="1"/>
  <c r="AL442" i="1"/>
  <c r="GU442" i="1"/>
  <c r="EV442" i="1"/>
  <c r="FI442" i="1"/>
  <c r="DE442" i="1"/>
  <c r="DD442" i="1"/>
  <c r="DC442" i="1"/>
  <c r="AR442" i="1"/>
  <c r="FE442" i="1"/>
  <c r="DR442" i="1"/>
  <c r="DU442" i="1"/>
  <c r="BH442" i="1"/>
  <c r="EP442" i="1"/>
  <c r="DT442" i="1"/>
  <c r="DS442" i="1"/>
  <c r="GB442" i="1"/>
  <c r="DW410" i="1"/>
  <c r="HN410" i="1"/>
  <c r="HR410" i="1"/>
  <c r="DW426" i="1"/>
  <c r="HN426" i="1"/>
  <c r="HR426" i="1"/>
  <c r="DW442" i="1"/>
  <c r="HN442" i="1"/>
  <c r="HR442" i="1"/>
  <c r="DZ462" i="1"/>
  <c r="HP462" i="1"/>
  <c r="DX478" i="1"/>
  <c r="HP478" i="1"/>
  <c r="DY486" i="1"/>
  <c r="HP486" i="1"/>
  <c r="HN502" i="1"/>
  <c r="HP502" i="1"/>
  <c r="DW415" i="1"/>
  <c r="HN415" i="1"/>
  <c r="HR415" i="1"/>
  <c r="DW431" i="1"/>
  <c r="HN431" i="1"/>
  <c r="HR431" i="1"/>
  <c r="DW447" i="1"/>
  <c r="HN447" i="1"/>
  <c r="HR447" i="1"/>
  <c r="DW463" i="1"/>
  <c r="HN463" i="1"/>
  <c r="HR463" i="1"/>
  <c r="DY475" i="1"/>
  <c r="HP475" i="1"/>
  <c r="DW495" i="1"/>
  <c r="HN495" i="1"/>
  <c r="HR495" i="1"/>
  <c r="DY409" i="1"/>
  <c r="HP409" i="1"/>
  <c r="DY425" i="1"/>
  <c r="HP425" i="1"/>
  <c r="DY441" i="1"/>
  <c r="HP441" i="1"/>
  <c r="DY457" i="1"/>
  <c r="HP457" i="1"/>
  <c r="DW477" i="1"/>
  <c r="HN477" i="1"/>
  <c r="HR477" i="1"/>
  <c r="DY489" i="1"/>
  <c r="HP489" i="1"/>
  <c r="DY505" i="1"/>
  <c r="HP505" i="1"/>
  <c r="DW412" i="1"/>
  <c r="HN412" i="1"/>
  <c r="HR412" i="1"/>
  <c r="DW428" i="1"/>
  <c r="HN428" i="1"/>
  <c r="HR428" i="1"/>
  <c r="DW444" i="1"/>
  <c r="HN444" i="1"/>
  <c r="HR444" i="1"/>
  <c r="DX456" i="1"/>
  <c r="HP456" i="1"/>
  <c r="DX472" i="1"/>
  <c r="HP472" i="1"/>
  <c r="DX496" i="1"/>
  <c r="HP496" i="1"/>
  <c r="AI409" i="1"/>
  <c r="AR409" i="1"/>
  <c r="BF409" i="1"/>
  <c r="DS409" i="1"/>
  <c r="CM409" i="1"/>
  <c r="DT409" i="1"/>
  <c r="DU409" i="1"/>
  <c r="BI409" i="1"/>
  <c r="CP409" i="1"/>
  <c r="BJ409" i="1"/>
  <c r="HL409" i="1"/>
  <c r="EZ409" i="1"/>
  <c r="FZ409" i="1"/>
  <c r="GY409" i="1"/>
  <c r="EM409" i="1"/>
  <c r="AJ425" i="1"/>
  <c r="AZ425" i="1"/>
  <c r="AS425" i="1"/>
  <c r="AY425" i="1"/>
  <c r="CU425" i="1"/>
  <c r="CV425" i="1"/>
  <c r="BP425" i="1"/>
  <c r="CW425" i="1"/>
  <c r="BQ425" i="1"/>
  <c r="CX425" i="1"/>
  <c r="BR425" i="1"/>
  <c r="EO425" i="1"/>
  <c r="GR425" i="1"/>
  <c r="HD425" i="1"/>
  <c r="FY425" i="1"/>
  <c r="FZ425" i="1"/>
  <c r="GY425" i="1"/>
  <c r="EM425" i="1"/>
  <c r="BH441" i="1"/>
  <c r="BG441" i="1"/>
  <c r="BW441" i="1"/>
  <c r="BX441" i="1"/>
  <c r="BY441" i="1"/>
  <c r="BZ441" i="1"/>
  <c r="HD441" i="1"/>
  <c r="GU441" i="1"/>
  <c r="EI441" i="1"/>
  <c r="FM441" i="1"/>
  <c r="GL441" i="1"/>
  <c r="AR457" i="1"/>
  <c r="DS457" i="1"/>
  <c r="DT457" i="1"/>
  <c r="DU457" i="1"/>
  <c r="BI457" i="1"/>
  <c r="BJ457" i="1"/>
  <c r="ER457" i="1"/>
  <c r="GE457" i="1"/>
  <c r="HI457" i="1"/>
  <c r="EW457" i="1"/>
  <c r="FV457" i="1"/>
  <c r="AX477" i="1"/>
  <c r="CE477" i="1"/>
  <c r="CF477" i="1"/>
  <c r="CG477" i="1"/>
  <c r="CH477" i="1"/>
  <c r="GB477" i="1"/>
  <c r="GN477" i="1"/>
  <c r="FI477" i="1"/>
  <c r="EH477" i="1"/>
  <c r="DC489" i="1"/>
  <c r="DD489" i="1"/>
  <c r="DE489" i="1"/>
  <c r="DF489" i="1"/>
  <c r="FI489" i="1"/>
  <c r="HI489" i="1"/>
  <c r="GQ489" i="1"/>
  <c r="EE489" i="1"/>
  <c r="AI505" i="1"/>
  <c r="BF505" i="1"/>
  <c r="CM505" i="1"/>
  <c r="CP505" i="1"/>
  <c r="GH505" i="1"/>
  <c r="HD505" i="1"/>
  <c r="FY505" i="1"/>
  <c r="GE505" i="1"/>
  <c r="BC412" i="1"/>
  <c r="CS412" i="1"/>
  <c r="CU412" i="1"/>
  <c r="DH428" i="1"/>
  <c r="HK428" i="1"/>
  <c r="AT444" i="1"/>
  <c r="DK444" i="1"/>
  <c r="GR444" i="1"/>
  <c r="AZ456" i="1"/>
  <c r="BW456" i="1"/>
  <c r="FD456" i="1"/>
  <c r="DS472" i="1"/>
  <c r="HB472" i="1"/>
  <c r="GV496" i="1"/>
  <c r="CK415" i="1"/>
  <c r="ER415" i="1"/>
  <c r="GH431" i="1"/>
  <c r="BF447" i="1"/>
  <c r="EW428" i="1"/>
  <c r="FM428" i="1"/>
  <c r="GC428" i="1"/>
  <c r="HI428" i="1"/>
  <c r="EJ428" i="1"/>
  <c r="EZ428" i="1"/>
  <c r="FP428" i="1"/>
  <c r="GV428" i="1"/>
  <c r="HL428" i="1"/>
  <c r="EP428" i="1"/>
  <c r="FV428" i="1"/>
  <c r="GL428" i="1"/>
  <c r="HB428" i="1"/>
  <c r="EU428" i="1"/>
  <c r="FW428" i="1"/>
  <c r="FC428" i="1"/>
  <c r="EI428" i="1"/>
  <c r="GE428" i="1"/>
  <c r="BS428" i="1"/>
  <c r="CI428" i="1"/>
  <c r="CY428" i="1"/>
  <c r="BR428" i="1"/>
  <c r="CH428" i="1"/>
  <c r="CX428" i="1"/>
  <c r="BQ428" i="1"/>
  <c r="CG428" i="1"/>
  <c r="CW428" i="1"/>
  <c r="DM428" i="1"/>
  <c r="BP428" i="1"/>
  <c r="CF428" i="1"/>
  <c r="CV428" i="1"/>
  <c r="DL428" i="1"/>
  <c r="AV428" i="1"/>
  <c r="AQ428" i="1"/>
  <c r="BG428" i="1"/>
  <c r="AX428" i="1"/>
  <c r="AW428" i="1"/>
  <c r="AJ428" i="1"/>
  <c r="AK428" i="1"/>
  <c r="EK428" i="1"/>
  <c r="FA428" i="1"/>
  <c r="FQ428" i="1"/>
  <c r="GW428" i="1"/>
  <c r="HM428" i="1"/>
  <c r="EN428" i="1"/>
  <c r="FD428" i="1"/>
  <c r="GJ428" i="1"/>
  <c r="GZ428" i="1"/>
  <c r="ED428" i="1"/>
  <c r="FJ428" i="1"/>
  <c r="FZ428" i="1"/>
  <c r="GP428" i="1"/>
  <c r="FK428" i="1"/>
  <c r="EA428" i="1"/>
  <c r="GM428" i="1"/>
  <c r="GU428" i="1"/>
  <c r="EY428" i="1"/>
  <c r="BW428" i="1"/>
  <c r="CM428" i="1"/>
  <c r="DC428" i="1"/>
  <c r="DS428" i="1"/>
  <c r="BV428" i="1"/>
  <c r="CL428" i="1"/>
  <c r="DR428" i="1"/>
  <c r="BU428" i="1"/>
  <c r="CK428" i="1"/>
  <c r="DQ428" i="1"/>
  <c r="BT428" i="1"/>
  <c r="CJ428" i="1"/>
  <c r="CZ428" i="1"/>
  <c r="DP428" i="1"/>
  <c r="AZ428" i="1"/>
  <c r="AU428" i="1"/>
  <c r="AP428" i="1"/>
  <c r="AL428" i="1"/>
  <c r="EO428" i="1"/>
  <c r="FE428" i="1"/>
  <c r="FU428" i="1"/>
  <c r="GK428" i="1"/>
  <c r="HA428" i="1"/>
  <c r="EB428" i="1"/>
  <c r="ER428" i="1"/>
  <c r="FH428" i="1"/>
  <c r="FX428" i="1"/>
  <c r="GN428" i="1"/>
  <c r="HD428" i="1"/>
  <c r="EH428" i="1"/>
  <c r="EX428" i="1"/>
  <c r="FN428" i="1"/>
  <c r="GD428" i="1"/>
  <c r="HJ428" i="1"/>
  <c r="GA428" i="1"/>
  <c r="EQ428" i="1"/>
  <c r="HC428" i="1"/>
  <c r="GI428" i="1"/>
  <c r="FO428" i="1"/>
  <c r="BK428" i="1"/>
  <c r="CQ428" i="1"/>
  <c r="DG428" i="1"/>
  <c r="BJ428" i="1"/>
  <c r="BZ428" i="1"/>
  <c r="CP428" i="1"/>
  <c r="DF428" i="1"/>
  <c r="BI428" i="1"/>
  <c r="BY428" i="1"/>
  <c r="DE428" i="1"/>
  <c r="DU428" i="1"/>
  <c r="BX428" i="1"/>
  <c r="DD428" i="1"/>
  <c r="DT428" i="1"/>
  <c r="BD428" i="1"/>
  <c r="AY428" i="1"/>
  <c r="AM428" i="1"/>
  <c r="BF428" i="1"/>
  <c r="BE428" i="1"/>
  <c r="AI428" i="1"/>
  <c r="FY428" i="1"/>
  <c r="EV428" i="1"/>
  <c r="HH428" i="1"/>
  <c r="GH428" i="1"/>
  <c r="BM428" i="1"/>
  <c r="BL428" i="1"/>
  <c r="AR428" i="1"/>
  <c r="AS428" i="1"/>
  <c r="EC428" i="1"/>
  <c r="GO428" i="1"/>
  <c r="FL428" i="1"/>
  <c r="EL428" i="1"/>
  <c r="GX428" i="1"/>
  <c r="EM428" i="1"/>
  <c r="CE428" i="1"/>
  <c r="CD428" i="1"/>
  <c r="CC428" i="1"/>
  <c r="BH428" i="1"/>
  <c r="HE428" i="1"/>
  <c r="GB428" i="1"/>
  <c r="FB428" i="1"/>
  <c r="EE428" i="1"/>
  <c r="GY428" i="1"/>
  <c r="CU428" i="1"/>
  <c r="CT428" i="1"/>
  <c r="CS428" i="1"/>
  <c r="CR428" i="1"/>
  <c r="BC428" i="1"/>
  <c r="DX410" i="1"/>
  <c r="HO410" i="1"/>
  <c r="DX426" i="1"/>
  <c r="HO426" i="1"/>
  <c r="DX442" i="1"/>
  <c r="HO442" i="1"/>
  <c r="DV462" i="1"/>
  <c r="DY462" i="1"/>
  <c r="HQ462" i="1"/>
  <c r="DV478" i="1"/>
  <c r="DZ478" i="1"/>
  <c r="HQ478" i="1"/>
  <c r="DV486" i="1"/>
  <c r="DZ486" i="1"/>
  <c r="HQ486" i="1"/>
  <c r="DV502" i="1"/>
  <c r="DY502" i="1"/>
  <c r="HQ502" i="1"/>
  <c r="DX415" i="1"/>
  <c r="HO415" i="1"/>
  <c r="DX431" i="1"/>
  <c r="HO431" i="1"/>
  <c r="DX447" i="1"/>
  <c r="HO447" i="1"/>
  <c r="DX463" i="1"/>
  <c r="HO463" i="1"/>
  <c r="DV475" i="1"/>
  <c r="DZ475" i="1"/>
  <c r="HQ475" i="1"/>
  <c r="DX495" i="1"/>
  <c r="HO495" i="1"/>
  <c r="DV409" i="1"/>
  <c r="DZ409" i="1"/>
  <c r="HQ409" i="1"/>
  <c r="DV425" i="1"/>
  <c r="DZ425" i="1"/>
  <c r="HQ425" i="1"/>
  <c r="DV441" i="1"/>
  <c r="DZ441" i="1"/>
  <c r="HQ441" i="1"/>
  <c r="DV457" i="1"/>
  <c r="DZ457" i="1"/>
  <c r="HQ457" i="1"/>
  <c r="DX477" i="1"/>
  <c r="HO477" i="1"/>
  <c r="DV489" i="1"/>
  <c r="DZ489" i="1"/>
  <c r="HQ489" i="1"/>
  <c r="DV505" i="1"/>
  <c r="DZ505" i="1"/>
  <c r="HQ505" i="1"/>
  <c r="DY412" i="1"/>
  <c r="HO412" i="1"/>
  <c r="DY428" i="1"/>
  <c r="HO428" i="1"/>
  <c r="DY444" i="1"/>
  <c r="HO444" i="1"/>
  <c r="DV456" i="1"/>
  <c r="DZ456" i="1"/>
  <c r="HQ456" i="1"/>
  <c r="DV472" i="1"/>
  <c r="DZ472" i="1"/>
  <c r="HQ472" i="1"/>
  <c r="DV496" i="1"/>
  <c r="DZ496" i="1"/>
  <c r="HQ496" i="1"/>
  <c r="AQ409" i="1"/>
  <c r="AX409" i="1"/>
  <c r="DK409" i="1"/>
  <c r="CE409" i="1"/>
  <c r="DL409" i="1"/>
  <c r="CF409" i="1"/>
  <c r="DM409" i="1"/>
  <c r="CG409" i="1"/>
  <c r="CH409" i="1"/>
  <c r="FU409" i="1"/>
  <c r="FA409" i="1"/>
  <c r="HI409" i="1"/>
  <c r="HD409" i="1"/>
  <c r="FX409" i="1"/>
  <c r="ER409" i="1"/>
  <c r="GX409" i="1"/>
  <c r="FR409" i="1"/>
  <c r="EL409" i="1"/>
  <c r="GQ409" i="1"/>
  <c r="FK409" i="1"/>
  <c r="EE409" i="1"/>
  <c r="AI425" i="1"/>
  <c r="AR425" i="1"/>
  <c r="BF425" i="1"/>
  <c r="DS425" i="1"/>
  <c r="CM425" i="1"/>
  <c r="DT425" i="1"/>
  <c r="DU425" i="1"/>
  <c r="BI425" i="1"/>
  <c r="CP425" i="1"/>
  <c r="BJ425" i="1"/>
  <c r="GC425" i="1"/>
  <c r="GB425" i="1"/>
  <c r="FX425" i="1"/>
  <c r="FJ425" i="1"/>
  <c r="GI425" i="1"/>
  <c r="AR441" i="1"/>
  <c r="DS441" i="1"/>
  <c r="DT441" i="1"/>
  <c r="DU441" i="1"/>
  <c r="BI441" i="1"/>
  <c r="BJ441" i="1"/>
  <c r="ER441" i="1"/>
  <c r="GE441" i="1"/>
  <c r="HI441" i="1"/>
  <c r="EW441" i="1"/>
  <c r="FV441" i="1"/>
  <c r="DC457" i="1"/>
  <c r="DD457" i="1"/>
  <c r="DE457" i="1"/>
  <c r="DF457" i="1"/>
  <c r="HL457" i="1"/>
  <c r="GB457" i="1"/>
  <c r="FO457" i="1"/>
  <c r="AZ477" i="1"/>
  <c r="AY477" i="1"/>
  <c r="BP477" i="1"/>
  <c r="BQ477" i="1"/>
  <c r="BR477" i="1"/>
  <c r="FH477" i="1"/>
  <c r="EC477" i="1"/>
  <c r="FC477" i="1"/>
  <c r="GD477" i="1"/>
  <c r="AI489" i="1"/>
  <c r="BF489" i="1"/>
  <c r="CM489" i="1"/>
  <c r="CP489" i="1"/>
  <c r="FH489" i="1"/>
  <c r="EC489" i="1"/>
  <c r="GC489" i="1"/>
  <c r="GA489" i="1"/>
  <c r="HB489" i="1"/>
  <c r="EP489" i="1"/>
  <c r="BH505" i="1"/>
  <c r="BG505" i="1"/>
  <c r="BW505" i="1"/>
  <c r="BX505" i="1"/>
  <c r="BY505" i="1"/>
  <c r="BZ505" i="1"/>
  <c r="HB505" i="1"/>
  <c r="FX505" i="1"/>
  <c r="EN505" i="1"/>
  <c r="FI505" i="1"/>
  <c r="EY505" i="1"/>
  <c r="AR412" i="1"/>
  <c r="BM412" i="1"/>
  <c r="GI412" i="1"/>
  <c r="FA412" i="1"/>
  <c r="DI428" i="1"/>
  <c r="GQ428" i="1"/>
  <c r="FI428" i="1"/>
  <c r="DH444" i="1"/>
  <c r="GU444" i="1"/>
  <c r="BT456" i="1"/>
  <c r="GY456" i="1"/>
  <c r="DP472" i="1"/>
  <c r="FK472" i="1"/>
  <c r="EP472" i="1"/>
  <c r="AP496" i="1"/>
  <c r="DC496" i="1"/>
  <c r="GL496" i="1"/>
  <c r="BJ415" i="1"/>
  <c r="GZ431" i="1"/>
  <c r="AI463" i="1"/>
  <c r="I1" i="26"/>
  <c r="HS232" i="1"/>
  <c r="EM232" i="1" s="1"/>
  <c r="HS162" i="1"/>
  <c r="FV162" i="1" s="1"/>
  <c r="HS180" i="1"/>
  <c r="BD180" i="1" s="1"/>
  <c r="EA359" i="1"/>
  <c r="EE359" i="1"/>
  <c r="EI359" i="1"/>
  <c r="EM359" i="1"/>
  <c r="EQ359" i="1"/>
  <c r="EU359" i="1"/>
  <c r="EY359" i="1"/>
  <c r="FC359" i="1"/>
  <c r="FK359" i="1"/>
  <c r="FO359" i="1"/>
  <c r="FW359" i="1"/>
  <c r="GA359" i="1"/>
  <c r="GE359" i="1"/>
  <c r="GI359" i="1"/>
  <c r="GM359" i="1"/>
  <c r="GQ359" i="1"/>
  <c r="GU359" i="1"/>
  <c r="GY359" i="1"/>
  <c r="HC359" i="1"/>
  <c r="HK359" i="1"/>
  <c r="ED359" i="1"/>
  <c r="EH359" i="1"/>
  <c r="EL359" i="1"/>
  <c r="EP359" i="1"/>
  <c r="EX359" i="1"/>
  <c r="FB359" i="1"/>
  <c r="FJ359" i="1"/>
  <c r="FN359" i="1"/>
  <c r="FR359" i="1"/>
  <c r="FV359" i="1"/>
  <c r="FZ359" i="1"/>
  <c r="GD359" i="1"/>
  <c r="GH359" i="1"/>
  <c r="GL359" i="1"/>
  <c r="GP359" i="1"/>
  <c r="GX359" i="1"/>
  <c r="HB359" i="1"/>
  <c r="HJ359" i="1"/>
  <c r="EC359" i="1"/>
  <c r="EK359" i="1"/>
  <c r="EO359" i="1"/>
  <c r="EW359" i="1"/>
  <c r="FA359" i="1"/>
  <c r="FE359" i="1"/>
  <c r="FI359" i="1"/>
  <c r="FM359" i="1"/>
  <c r="FQ359" i="1"/>
  <c r="FU359" i="1"/>
  <c r="FY359" i="1"/>
  <c r="GC359" i="1"/>
  <c r="GK359" i="1"/>
  <c r="GO359" i="1"/>
  <c r="GW359" i="1"/>
  <c r="HA359" i="1"/>
  <c r="HE359" i="1"/>
  <c r="HI359" i="1"/>
  <c r="HM359" i="1"/>
  <c r="EB359" i="1"/>
  <c r="EJ359" i="1"/>
  <c r="EN359" i="1"/>
  <c r="ER359" i="1"/>
  <c r="EV359" i="1"/>
  <c r="EZ359" i="1"/>
  <c r="FD359" i="1"/>
  <c r="FH359" i="1"/>
  <c r="FL359" i="1"/>
  <c r="FP359" i="1"/>
  <c r="FX359" i="1"/>
  <c r="GB359" i="1"/>
  <c r="GJ359" i="1"/>
  <c r="GN359" i="1"/>
  <c r="GR359" i="1"/>
  <c r="GV359" i="1"/>
  <c r="GZ359" i="1"/>
  <c r="HD359" i="1"/>
  <c r="HH359" i="1"/>
  <c r="HL359" i="1"/>
  <c r="BL359" i="1"/>
  <c r="BP359" i="1"/>
  <c r="BT359" i="1"/>
  <c r="BX359" i="1"/>
  <c r="CF359" i="1"/>
  <c r="CJ359" i="1"/>
  <c r="CR359" i="1"/>
  <c r="CV359" i="1"/>
  <c r="CZ359" i="1"/>
  <c r="DD359" i="1"/>
  <c r="DH359" i="1"/>
  <c r="DL359" i="1"/>
  <c r="DP359" i="1"/>
  <c r="DT359" i="1"/>
  <c r="BK359" i="1"/>
  <c r="BS359" i="1"/>
  <c r="BW359" i="1"/>
  <c r="CE359" i="1"/>
  <c r="CI359" i="1"/>
  <c r="CM359" i="1"/>
  <c r="CQ359" i="1"/>
  <c r="CU359" i="1"/>
  <c r="CY359" i="1"/>
  <c r="DC359" i="1"/>
  <c r="DG359" i="1"/>
  <c r="DK359" i="1"/>
  <c r="DS359" i="1"/>
  <c r="BJ359" i="1"/>
  <c r="BR359" i="1"/>
  <c r="BV359" i="1"/>
  <c r="BZ359" i="1"/>
  <c r="CD359" i="1"/>
  <c r="CH359" i="1"/>
  <c r="CL359" i="1"/>
  <c r="CP359" i="1"/>
  <c r="CT359" i="1"/>
  <c r="CX359" i="1"/>
  <c r="DF359" i="1"/>
  <c r="DJ359" i="1"/>
  <c r="DR359" i="1"/>
  <c r="BI359" i="1"/>
  <c r="BM359" i="1"/>
  <c r="BQ359" i="1"/>
  <c r="BU359" i="1"/>
  <c r="BY359" i="1"/>
  <c r="CC359" i="1"/>
  <c r="CG359" i="1"/>
  <c r="CK359" i="1"/>
  <c r="CS359" i="1"/>
  <c r="CW359" i="1"/>
  <c r="DE359" i="1"/>
  <c r="DI359" i="1"/>
  <c r="DM359" i="1"/>
  <c r="DQ359" i="1"/>
  <c r="DU359" i="1"/>
  <c r="AS359" i="1"/>
  <c r="AW359" i="1"/>
  <c r="BE359" i="1"/>
  <c r="AR359" i="1"/>
  <c r="AV359" i="1"/>
  <c r="AZ359" i="1"/>
  <c r="BD359" i="1"/>
  <c r="BH359" i="1"/>
  <c r="AU359" i="1"/>
  <c r="AY359" i="1"/>
  <c r="BC359" i="1"/>
  <c r="BG359" i="1"/>
  <c r="AQ359" i="1"/>
  <c r="AT359" i="1"/>
  <c r="AX359" i="1"/>
  <c r="BF359" i="1"/>
  <c r="AP359" i="1"/>
  <c r="AL359" i="1"/>
  <c r="AK359" i="1"/>
  <c r="AM359" i="1"/>
  <c r="AJ359" i="1"/>
  <c r="AI359" i="1"/>
  <c r="EC365" i="1"/>
  <c r="EK365" i="1"/>
  <c r="EO365" i="1"/>
  <c r="EW365" i="1"/>
  <c r="FA365" i="1"/>
  <c r="FE365" i="1"/>
  <c r="FI365" i="1"/>
  <c r="FM365" i="1"/>
  <c r="FQ365" i="1"/>
  <c r="FU365" i="1"/>
  <c r="FY365" i="1"/>
  <c r="GC365" i="1"/>
  <c r="GK365" i="1"/>
  <c r="GO365" i="1"/>
  <c r="GW365" i="1"/>
  <c r="HA365" i="1"/>
  <c r="HE365" i="1"/>
  <c r="HI365" i="1"/>
  <c r="HM365" i="1"/>
  <c r="EB365" i="1"/>
  <c r="EJ365" i="1"/>
  <c r="EN365" i="1"/>
  <c r="ER365" i="1"/>
  <c r="EV365" i="1"/>
  <c r="EZ365" i="1"/>
  <c r="FD365" i="1"/>
  <c r="FH365" i="1"/>
  <c r="FL365" i="1"/>
  <c r="FP365" i="1"/>
  <c r="FX365" i="1"/>
  <c r="GB365" i="1"/>
  <c r="GJ365" i="1"/>
  <c r="GN365" i="1"/>
  <c r="GR365" i="1"/>
  <c r="GV365" i="1"/>
  <c r="GZ365" i="1"/>
  <c r="HD365" i="1"/>
  <c r="HH365" i="1"/>
  <c r="HL365" i="1"/>
  <c r="EA365" i="1"/>
  <c r="EE365" i="1"/>
  <c r="EI365" i="1"/>
  <c r="EM365" i="1"/>
  <c r="EQ365" i="1"/>
  <c r="EU365" i="1"/>
  <c r="EY365" i="1"/>
  <c r="FC365" i="1"/>
  <c r="FK365" i="1"/>
  <c r="FO365" i="1"/>
  <c r="FW365" i="1"/>
  <c r="GA365" i="1"/>
  <c r="GE365" i="1"/>
  <c r="GI365" i="1"/>
  <c r="GM365" i="1"/>
  <c r="GQ365" i="1"/>
  <c r="GU365" i="1"/>
  <c r="GY365" i="1"/>
  <c r="HC365" i="1"/>
  <c r="HK365" i="1"/>
  <c r="ED365" i="1"/>
  <c r="EH365" i="1"/>
  <c r="EL365" i="1"/>
  <c r="EP365" i="1"/>
  <c r="EX365" i="1"/>
  <c r="FB365" i="1"/>
  <c r="FJ365" i="1"/>
  <c r="FN365" i="1"/>
  <c r="FR365" i="1"/>
  <c r="FV365" i="1"/>
  <c r="FZ365" i="1"/>
  <c r="GD365" i="1"/>
  <c r="GH365" i="1"/>
  <c r="GL365" i="1"/>
  <c r="GP365" i="1"/>
  <c r="GX365" i="1"/>
  <c r="HB365" i="1"/>
  <c r="HJ365" i="1"/>
  <c r="BJ365" i="1"/>
  <c r="BR365" i="1"/>
  <c r="BV365" i="1"/>
  <c r="BZ365" i="1"/>
  <c r="CD365" i="1"/>
  <c r="CH365" i="1"/>
  <c r="CL365" i="1"/>
  <c r="CP365" i="1"/>
  <c r="CT365" i="1"/>
  <c r="CX365" i="1"/>
  <c r="DF365" i="1"/>
  <c r="DJ365" i="1"/>
  <c r="DR365" i="1"/>
  <c r="BI365" i="1"/>
  <c r="BM365" i="1"/>
  <c r="BQ365" i="1"/>
  <c r="BU365" i="1"/>
  <c r="BY365" i="1"/>
  <c r="CC365" i="1"/>
  <c r="CG365" i="1"/>
  <c r="CK365" i="1"/>
  <c r="CS365" i="1"/>
  <c r="CW365" i="1"/>
  <c r="DE365" i="1"/>
  <c r="DI365" i="1"/>
  <c r="DM365" i="1"/>
  <c r="DQ365" i="1"/>
  <c r="DU365" i="1"/>
  <c r="BL365" i="1"/>
  <c r="BP365" i="1"/>
  <c r="BT365" i="1"/>
  <c r="BX365" i="1"/>
  <c r="CF365" i="1"/>
  <c r="CJ365" i="1"/>
  <c r="CR365" i="1"/>
  <c r="CV365" i="1"/>
  <c r="CZ365" i="1"/>
  <c r="DD365" i="1"/>
  <c r="DH365" i="1"/>
  <c r="DL365" i="1"/>
  <c r="DP365" i="1"/>
  <c r="DT365" i="1"/>
  <c r="BK365" i="1"/>
  <c r="BS365" i="1"/>
  <c r="BW365" i="1"/>
  <c r="CE365" i="1"/>
  <c r="CI365" i="1"/>
  <c r="CM365" i="1"/>
  <c r="CQ365" i="1"/>
  <c r="CU365" i="1"/>
  <c r="CY365" i="1"/>
  <c r="DC365" i="1"/>
  <c r="DG365" i="1"/>
  <c r="DK365" i="1"/>
  <c r="DS365" i="1"/>
  <c r="AU365" i="1"/>
  <c r="AY365" i="1"/>
  <c r="BC365" i="1"/>
  <c r="BG365" i="1"/>
  <c r="AT365" i="1"/>
  <c r="AX365" i="1"/>
  <c r="BF365" i="1"/>
  <c r="AL365" i="1"/>
  <c r="AS365" i="1"/>
  <c r="AW365" i="1"/>
  <c r="BE365" i="1"/>
  <c r="AQ365" i="1"/>
  <c r="AR365" i="1"/>
  <c r="AV365" i="1"/>
  <c r="AZ365" i="1"/>
  <c r="BD365" i="1"/>
  <c r="BH365" i="1"/>
  <c r="AP365" i="1"/>
  <c r="AI365" i="1"/>
  <c r="AM365" i="1"/>
  <c r="AK365" i="1"/>
  <c r="AJ365" i="1"/>
  <c r="ED366" i="1"/>
  <c r="EH366" i="1"/>
  <c r="EL366" i="1"/>
  <c r="EP366" i="1"/>
  <c r="EX366" i="1"/>
  <c r="FB366" i="1"/>
  <c r="FJ366" i="1"/>
  <c r="FN366" i="1"/>
  <c r="FR366" i="1"/>
  <c r="FV366" i="1"/>
  <c r="FZ366" i="1"/>
  <c r="GD366" i="1"/>
  <c r="GH366" i="1"/>
  <c r="GL366" i="1"/>
  <c r="GP366" i="1"/>
  <c r="GX366" i="1"/>
  <c r="HB366" i="1"/>
  <c r="HJ366" i="1"/>
  <c r="EC366" i="1"/>
  <c r="EK366" i="1"/>
  <c r="EO366" i="1"/>
  <c r="EW366" i="1"/>
  <c r="FA366" i="1"/>
  <c r="FE366" i="1"/>
  <c r="FI366" i="1"/>
  <c r="FM366" i="1"/>
  <c r="FQ366" i="1"/>
  <c r="FU366" i="1"/>
  <c r="FY366" i="1"/>
  <c r="GC366" i="1"/>
  <c r="GK366" i="1"/>
  <c r="GO366" i="1"/>
  <c r="GW366" i="1"/>
  <c r="HA366" i="1"/>
  <c r="HE366" i="1"/>
  <c r="HI366" i="1"/>
  <c r="HM366" i="1"/>
  <c r="EB366" i="1"/>
  <c r="EJ366" i="1"/>
  <c r="EN366" i="1"/>
  <c r="ER366" i="1"/>
  <c r="EV366" i="1"/>
  <c r="EZ366" i="1"/>
  <c r="FD366" i="1"/>
  <c r="FH366" i="1"/>
  <c r="FL366" i="1"/>
  <c r="FP366" i="1"/>
  <c r="FX366" i="1"/>
  <c r="GB366" i="1"/>
  <c r="GJ366" i="1"/>
  <c r="GN366" i="1"/>
  <c r="GR366" i="1"/>
  <c r="GV366" i="1"/>
  <c r="GZ366" i="1"/>
  <c r="HD366" i="1"/>
  <c r="HH366" i="1"/>
  <c r="HL366" i="1"/>
  <c r="EA366" i="1"/>
  <c r="EE366" i="1"/>
  <c r="EI366" i="1"/>
  <c r="EM366" i="1"/>
  <c r="EQ366" i="1"/>
  <c r="EU366" i="1"/>
  <c r="EY366" i="1"/>
  <c r="FC366" i="1"/>
  <c r="FK366" i="1"/>
  <c r="FO366" i="1"/>
  <c r="FW366" i="1"/>
  <c r="GA366" i="1"/>
  <c r="GE366" i="1"/>
  <c r="GI366" i="1"/>
  <c r="GM366" i="1"/>
  <c r="GQ366" i="1"/>
  <c r="GU366" i="1"/>
  <c r="GY366" i="1"/>
  <c r="HC366" i="1"/>
  <c r="HK366" i="1"/>
  <c r="BI366" i="1"/>
  <c r="BM366" i="1"/>
  <c r="BQ366" i="1"/>
  <c r="BU366" i="1"/>
  <c r="BY366" i="1"/>
  <c r="CC366" i="1"/>
  <c r="CG366" i="1"/>
  <c r="CK366" i="1"/>
  <c r="CS366" i="1"/>
  <c r="CW366" i="1"/>
  <c r="DE366" i="1"/>
  <c r="DI366" i="1"/>
  <c r="DM366" i="1"/>
  <c r="DQ366" i="1"/>
  <c r="DU366" i="1"/>
  <c r="BL366" i="1"/>
  <c r="BP366" i="1"/>
  <c r="BT366" i="1"/>
  <c r="BX366" i="1"/>
  <c r="CF366" i="1"/>
  <c r="CJ366" i="1"/>
  <c r="CR366" i="1"/>
  <c r="CV366" i="1"/>
  <c r="CZ366" i="1"/>
  <c r="DD366" i="1"/>
  <c r="DH366" i="1"/>
  <c r="DL366" i="1"/>
  <c r="DP366" i="1"/>
  <c r="DT366" i="1"/>
  <c r="BK366" i="1"/>
  <c r="BS366" i="1"/>
  <c r="BW366" i="1"/>
  <c r="CE366" i="1"/>
  <c r="CI366" i="1"/>
  <c r="CM366" i="1"/>
  <c r="CQ366" i="1"/>
  <c r="CU366" i="1"/>
  <c r="CY366" i="1"/>
  <c r="DC366" i="1"/>
  <c r="DG366" i="1"/>
  <c r="DK366" i="1"/>
  <c r="DS366" i="1"/>
  <c r="BJ366" i="1"/>
  <c r="BR366" i="1"/>
  <c r="BV366" i="1"/>
  <c r="BZ366" i="1"/>
  <c r="CD366" i="1"/>
  <c r="CH366" i="1"/>
  <c r="CL366" i="1"/>
  <c r="CP366" i="1"/>
  <c r="CT366" i="1"/>
  <c r="CX366" i="1"/>
  <c r="DF366" i="1"/>
  <c r="DJ366" i="1"/>
  <c r="DR366" i="1"/>
  <c r="AT366" i="1"/>
  <c r="AX366" i="1"/>
  <c r="BF366" i="1"/>
  <c r="AQ366" i="1"/>
  <c r="AS366" i="1"/>
  <c r="AW366" i="1"/>
  <c r="BE366" i="1"/>
  <c r="AP366" i="1"/>
  <c r="AR366" i="1"/>
  <c r="AV366" i="1"/>
  <c r="AZ366" i="1"/>
  <c r="BD366" i="1"/>
  <c r="BH366" i="1"/>
  <c r="AU366" i="1"/>
  <c r="AY366" i="1"/>
  <c r="BC366" i="1"/>
  <c r="BG366" i="1"/>
  <c r="AM366" i="1"/>
  <c r="AL366" i="1"/>
  <c r="AK366" i="1"/>
  <c r="AJ366" i="1"/>
  <c r="AI366" i="1"/>
  <c r="EC399" i="1"/>
  <c r="EK399" i="1"/>
  <c r="EO399" i="1"/>
  <c r="EW399" i="1"/>
  <c r="FA399" i="1"/>
  <c r="FE399" i="1"/>
  <c r="FI399" i="1"/>
  <c r="FM399" i="1"/>
  <c r="FQ399" i="1"/>
  <c r="FU399" i="1"/>
  <c r="FY399" i="1"/>
  <c r="GC399" i="1"/>
  <c r="GK399" i="1"/>
  <c r="GO399" i="1"/>
  <c r="GW399" i="1"/>
  <c r="HA399" i="1"/>
  <c r="HE399" i="1"/>
  <c r="HI399" i="1"/>
  <c r="HM399" i="1"/>
  <c r="EB399" i="1"/>
  <c r="EJ399" i="1"/>
  <c r="EN399" i="1"/>
  <c r="ER399" i="1"/>
  <c r="EV399" i="1"/>
  <c r="EZ399" i="1"/>
  <c r="FD399" i="1"/>
  <c r="FH399" i="1"/>
  <c r="FL399" i="1"/>
  <c r="FP399" i="1"/>
  <c r="FX399" i="1"/>
  <c r="GB399" i="1"/>
  <c r="GJ399" i="1"/>
  <c r="GN399" i="1"/>
  <c r="GR399" i="1"/>
  <c r="GV399" i="1"/>
  <c r="GZ399" i="1"/>
  <c r="HD399" i="1"/>
  <c r="HH399" i="1"/>
  <c r="HL399" i="1"/>
  <c r="ED399" i="1"/>
  <c r="EH399" i="1"/>
  <c r="EL399" i="1"/>
  <c r="EP399" i="1"/>
  <c r="EX399" i="1"/>
  <c r="FB399" i="1"/>
  <c r="FJ399" i="1"/>
  <c r="FN399" i="1"/>
  <c r="FR399" i="1"/>
  <c r="FV399" i="1"/>
  <c r="FZ399" i="1"/>
  <c r="GD399" i="1"/>
  <c r="GH399" i="1"/>
  <c r="GL399" i="1"/>
  <c r="GP399" i="1"/>
  <c r="GX399" i="1"/>
  <c r="HB399" i="1"/>
  <c r="HJ399" i="1"/>
  <c r="EE399" i="1"/>
  <c r="EU399" i="1"/>
  <c r="FK399" i="1"/>
  <c r="GA399" i="1"/>
  <c r="GQ399" i="1"/>
  <c r="EA399" i="1"/>
  <c r="EQ399" i="1"/>
  <c r="FW399" i="1"/>
  <c r="GM399" i="1"/>
  <c r="HC399" i="1"/>
  <c r="EI399" i="1"/>
  <c r="EY399" i="1"/>
  <c r="FO399" i="1"/>
  <c r="GE399" i="1"/>
  <c r="GU399" i="1"/>
  <c r="HK399" i="1"/>
  <c r="FC399" i="1"/>
  <c r="EM399" i="1"/>
  <c r="GY399" i="1"/>
  <c r="GI399" i="1"/>
  <c r="BL399" i="1"/>
  <c r="BP399" i="1"/>
  <c r="BT399" i="1"/>
  <c r="BX399" i="1"/>
  <c r="CF399" i="1"/>
  <c r="CJ399" i="1"/>
  <c r="CR399" i="1"/>
  <c r="CV399" i="1"/>
  <c r="CZ399" i="1"/>
  <c r="DD399" i="1"/>
  <c r="DH399" i="1"/>
  <c r="DL399" i="1"/>
  <c r="DP399" i="1"/>
  <c r="DT399" i="1"/>
  <c r="BK399" i="1"/>
  <c r="BS399" i="1"/>
  <c r="BW399" i="1"/>
  <c r="CE399" i="1"/>
  <c r="CI399" i="1"/>
  <c r="CM399" i="1"/>
  <c r="CQ399" i="1"/>
  <c r="CU399" i="1"/>
  <c r="CY399" i="1"/>
  <c r="DC399" i="1"/>
  <c r="DG399" i="1"/>
  <c r="DK399" i="1"/>
  <c r="DS399" i="1"/>
  <c r="BJ399" i="1"/>
  <c r="BR399" i="1"/>
  <c r="BV399" i="1"/>
  <c r="BZ399" i="1"/>
  <c r="CD399" i="1"/>
  <c r="CH399" i="1"/>
  <c r="CL399" i="1"/>
  <c r="CP399" i="1"/>
  <c r="CT399" i="1"/>
  <c r="CX399" i="1"/>
  <c r="DF399" i="1"/>
  <c r="DJ399" i="1"/>
  <c r="DR399" i="1"/>
  <c r="BI399" i="1"/>
  <c r="BM399" i="1"/>
  <c r="BQ399" i="1"/>
  <c r="BU399" i="1"/>
  <c r="BY399" i="1"/>
  <c r="CC399" i="1"/>
  <c r="CG399" i="1"/>
  <c r="CK399" i="1"/>
  <c r="CS399" i="1"/>
  <c r="CW399" i="1"/>
  <c r="DE399" i="1"/>
  <c r="DI399" i="1"/>
  <c r="DM399" i="1"/>
  <c r="DQ399" i="1"/>
  <c r="DU399" i="1"/>
  <c r="AS399" i="1"/>
  <c r="AW399" i="1"/>
  <c r="BE399" i="1"/>
  <c r="AR399" i="1"/>
  <c r="AV399" i="1"/>
  <c r="AZ399" i="1"/>
  <c r="BD399" i="1"/>
  <c r="BH399" i="1"/>
  <c r="AU399" i="1"/>
  <c r="AY399" i="1"/>
  <c r="BC399" i="1"/>
  <c r="BG399" i="1"/>
  <c r="AQ399" i="1"/>
  <c r="AT399" i="1"/>
  <c r="AX399" i="1"/>
  <c r="BF399" i="1"/>
  <c r="AP399" i="1"/>
  <c r="AL399" i="1"/>
  <c r="AK399" i="1"/>
  <c r="AM399" i="1"/>
  <c r="AJ399" i="1"/>
  <c r="AI399" i="1"/>
  <c r="ED370" i="1"/>
  <c r="EH370" i="1"/>
  <c r="EL370" i="1"/>
  <c r="EP370" i="1"/>
  <c r="EX370" i="1"/>
  <c r="FB370" i="1"/>
  <c r="FJ370" i="1"/>
  <c r="FN370" i="1"/>
  <c r="FR370" i="1"/>
  <c r="FV370" i="1"/>
  <c r="FZ370" i="1"/>
  <c r="GD370" i="1"/>
  <c r="GH370" i="1"/>
  <c r="GL370" i="1"/>
  <c r="GP370" i="1"/>
  <c r="GX370" i="1"/>
  <c r="HB370" i="1"/>
  <c r="HJ370" i="1"/>
  <c r="EC370" i="1"/>
  <c r="EK370" i="1"/>
  <c r="EO370" i="1"/>
  <c r="EW370" i="1"/>
  <c r="FA370" i="1"/>
  <c r="FE370" i="1"/>
  <c r="FI370" i="1"/>
  <c r="FM370" i="1"/>
  <c r="FQ370" i="1"/>
  <c r="FU370" i="1"/>
  <c r="FY370" i="1"/>
  <c r="GC370" i="1"/>
  <c r="GK370" i="1"/>
  <c r="GO370" i="1"/>
  <c r="GW370" i="1"/>
  <c r="HA370" i="1"/>
  <c r="HE370" i="1"/>
  <c r="HI370" i="1"/>
  <c r="HM370" i="1"/>
  <c r="EB370" i="1"/>
  <c r="EJ370" i="1"/>
  <c r="EN370" i="1"/>
  <c r="ER370" i="1"/>
  <c r="EV370" i="1"/>
  <c r="EZ370" i="1"/>
  <c r="FD370" i="1"/>
  <c r="FH370" i="1"/>
  <c r="FL370" i="1"/>
  <c r="FP370" i="1"/>
  <c r="FX370" i="1"/>
  <c r="GB370" i="1"/>
  <c r="GJ370" i="1"/>
  <c r="GN370" i="1"/>
  <c r="GR370" i="1"/>
  <c r="GV370" i="1"/>
  <c r="GZ370" i="1"/>
  <c r="HD370" i="1"/>
  <c r="HH370" i="1"/>
  <c r="HL370" i="1"/>
  <c r="EA370" i="1"/>
  <c r="EE370" i="1"/>
  <c r="EI370" i="1"/>
  <c r="EM370" i="1"/>
  <c r="EQ370" i="1"/>
  <c r="EU370" i="1"/>
  <c r="EY370" i="1"/>
  <c r="FC370" i="1"/>
  <c r="FK370" i="1"/>
  <c r="FO370" i="1"/>
  <c r="FW370" i="1"/>
  <c r="GA370" i="1"/>
  <c r="GE370" i="1"/>
  <c r="GI370" i="1"/>
  <c r="GM370" i="1"/>
  <c r="GQ370" i="1"/>
  <c r="GU370" i="1"/>
  <c r="GY370" i="1"/>
  <c r="HC370" i="1"/>
  <c r="HK370" i="1"/>
  <c r="BI370" i="1"/>
  <c r="BM370" i="1"/>
  <c r="BQ370" i="1"/>
  <c r="BU370" i="1"/>
  <c r="BY370" i="1"/>
  <c r="CC370" i="1"/>
  <c r="CG370" i="1"/>
  <c r="CK370" i="1"/>
  <c r="CS370" i="1"/>
  <c r="CW370" i="1"/>
  <c r="DE370" i="1"/>
  <c r="DI370" i="1"/>
  <c r="DM370" i="1"/>
  <c r="DQ370" i="1"/>
  <c r="DU370" i="1"/>
  <c r="BL370" i="1"/>
  <c r="BP370" i="1"/>
  <c r="BT370" i="1"/>
  <c r="BX370" i="1"/>
  <c r="CF370" i="1"/>
  <c r="CJ370" i="1"/>
  <c r="CR370" i="1"/>
  <c r="CV370" i="1"/>
  <c r="CZ370" i="1"/>
  <c r="DD370" i="1"/>
  <c r="DH370" i="1"/>
  <c r="DL370" i="1"/>
  <c r="DP370" i="1"/>
  <c r="DT370" i="1"/>
  <c r="BK370" i="1"/>
  <c r="BS370" i="1"/>
  <c r="BW370" i="1"/>
  <c r="CE370" i="1"/>
  <c r="CI370" i="1"/>
  <c r="CM370" i="1"/>
  <c r="CQ370" i="1"/>
  <c r="CU370" i="1"/>
  <c r="CY370" i="1"/>
  <c r="DC370" i="1"/>
  <c r="DG370" i="1"/>
  <c r="DK370" i="1"/>
  <c r="DS370" i="1"/>
  <c r="BJ370" i="1"/>
  <c r="BR370" i="1"/>
  <c r="BV370" i="1"/>
  <c r="BZ370" i="1"/>
  <c r="CD370" i="1"/>
  <c r="CH370" i="1"/>
  <c r="CL370" i="1"/>
  <c r="CP370" i="1"/>
  <c r="CT370" i="1"/>
  <c r="CX370" i="1"/>
  <c r="DF370" i="1"/>
  <c r="DJ370" i="1"/>
  <c r="DR370" i="1"/>
  <c r="AT370" i="1"/>
  <c r="AX370" i="1"/>
  <c r="BF370" i="1"/>
  <c r="AQ370" i="1"/>
  <c r="AS370" i="1"/>
  <c r="AW370" i="1"/>
  <c r="BE370" i="1"/>
  <c r="AP370" i="1"/>
  <c r="AR370" i="1"/>
  <c r="AV370" i="1"/>
  <c r="AZ370" i="1"/>
  <c r="BD370" i="1"/>
  <c r="BH370" i="1"/>
  <c r="AU370" i="1"/>
  <c r="AY370" i="1"/>
  <c r="BC370" i="1"/>
  <c r="BG370" i="1"/>
  <c r="AM370" i="1"/>
  <c r="AK370" i="1"/>
  <c r="AL370" i="1"/>
  <c r="AJ370" i="1"/>
  <c r="AI370" i="1"/>
  <c r="EA269" i="1"/>
  <c r="EE269" i="1"/>
  <c r="EI269" i="1"/>
  <c r="EM269" i="1"/>
  <c r="EQ269" i="1"/>
  <c r="EU269" i="1"/>
  <c r="EY269" i="1"/>
  <c r="FC269" i="1"/>
  <c r="FK269" i="1"/>
  <c r="FO269" i="1"/>
  <c r="FW269" i="1"/>
  <c r="GA269" i="1"/>
  <c r="GE269" i="1"/>
  <c r="GI269" i="1"/>
  <c r="GM269" i="1"/>
  <c r="GQ269" i="1"/>
  <c r="GU269" i="1"/>
  <c r="GY269" i="1"/>
  <c r="HC269" i="1"/>
  <c r="HK269" i="1"/>
  <c r="EC269" i="1"/>
  <c r="EK269" i="1"/>
  <c r="EO269" i="1"/>
  <c r="EW269" i="1"/>
  <c r="FA269" i="1"/>
  <c r="FE269" i="1"/>
  <c r="FI269" i="1"/>
  <c r="FM269" i="1"/>
  <c r="FQ269" i="1"/>
  <c r="FU269" i="1"/>
  <c r="FY269" i="1"/>
  <c r="GC269" i="1"/>
  <c r="GK269" i="1"/>
  <c r="GO269" i="1"/>
  <c r="GW269" i="1"/>
  <c r="HA269" i="1"/>
  <c r="HE269" i="1"/>
  <c r="HI269" i="1"/>
  <c r="HM269" i="1"/>
  <c r="EB269" i="1"/>
  <c r="EJ269" i="1"/>
  <c r="EN269" i="1"/>
  <c r="ER269" i="1"/>
  <c r="EV269" i="1"/>
  <c r="EZ269" i="1"/>
  <c r="FD269" i="1"/>
  <c r="FH269" i="1"/>
  <c r="FL269" i="1"/>
  <c r="FP269" i="1"/>
  <c r="FX269" i="1"/>
  <c r="GB269" i="1"/>
  <c r="GJ269" i="1"/>
  <c r="GN269" i="1"/>
  <c r="GR269" i="1"/>
  <c r="GV269" i="1"/>
  <c r="GZ269" i="1"/>
  <c r="HD269" i="1"/>
  <c r="HH269" i="1"/>
  <c r="HL269" i="1"/>
  <c r="ED269" i="1"/>
  <c r="FJ269" i="1"/>
  <c r="FZ269" i="1"/>
  <c r="GP269" i="1"/>
  <c r="EL269" i="1"/>
  <c r="FB269" i="1"/>
  <c r="FR269" i="1"/>
  <c r="GH269" i="1"/>
  <c r="GX269" i="1"/>
  <c r="GL269" i="1"/>
  <c r="EP269" i="1"/>
  <c r="FV269" i="1"/>
  <c r="HB269" i="1"/>
  <c r="EH269" i="1"/>
  <c r="FN269" i="1"/>
  <c r="EX269" i="1"/>
  <c r="HJ269" i="1"/>
  <c r="GD269" i="1"/>
  <c r="BJ269" i="1"/>
  <c r="BR269" i="1"/>
  <c r="BV269" i="1"/>
  <c r="BZ269" i="1"/>
  <c r="CD269" i="1"/>
  <c r="CH269" i="1"/>
  <c r="CL269" i="1"/>
  <c r="CP269" i="1"/>
  <c r="CT269" i="1"/>
  <c r="CX269" i="1"/>
  <c r="DF269" i="1"/>
  <c r="DJ269" i="1"/>
  <c r="DR269" i="1"/>
  <c r="BI269" i="1"/>
  <c r="BM269" i="1"/>
  <c r="BQ269" i="1"/>
  <c r="BU269" i="1"/>
  <c r="BY269" i="1"/>
  <c r="CC269" i="1"/>
  <c r="CG269" i="1"/>
  <c r="CK269" i="1"/>
  <c r="CS269" i="1"/>
  <c r="CW269" i="1"/>
  <c r="DE269" i="1"/>
  <c r="DI269" i="1"/>
  <c r="DM269" i="1"/>
  <c r="DQ269" i="1"/>
  <c r="DU269" i="1"/>
  <c r="BL269" i="1"/>
  <c r="BP269" i="1"/>
  <c r="BT269" i="1"/>
  <c r="BX269" i="1"/>
  <c r="CF269" i="1"/>
  <c r="CJ269" i="1"/>
  <c r="CR269" i="1"/>
  <c r="CV269" i="1"/>
  <c r="CZ269" i="1"/>
  <c r="DD269" i="1"/>
  <c r="DH269" i="1"/>
  <c r="DL269" i="1"/>
  <c r="DP269" i="1"/>
  <c r="DT269" i="1"/>
  <c r="BK269" i="1"/>
  <c r="BS269" i="1"/>
  <c r="BW269" i="1"/>
  <c r="CE269" i="1"/>
  <c r="CI269" i="1"/>
  <c r="CM269" i="1"/>
  <c r="CQ269" i="1"/>
  <c r="CU269" i="1"/>
  <c r="CY269" i="1"/>
  <c r="DC269" i="1"/>
  <c r="DG269" i="1"/>
  <c r="DK269" i="1"/>
  <c r="DS269" i="1"/>
  <c r="AU269" i="1"/>
  <c r="AY269" i="1"/>
  <c r="BC269" i="1"/>
  <c r="BG269" i="1"/>
  <c r="AT269" i="1"/>
  <c r="AX269" i="1"/>
  <c r="BF269" i="1"/>
  <c r="AL269" i="1"/>
  <c r="AS269" i="1"/>
  <c r="AW269" i="1"/>
  <c r="BE269" i="1"/>
  <c r="AQ269" i="1"/>
  <c r="AR269" i="1"/>
  <c r="AV269" i="1"/>
  <c r="AZ269" i="1"/>
  <c r="BD269" i="1"/>
  <c r="BH269" i="1"/>
  <c r="AP269" i="1"/>
  <c r="AI269" i="1"/>
  <c r="AM269" i="1"/>
  <c r="AK269" i="1"/>
  <c r="AJ269" i="1"/>
  <c r="EC338" i="1"/>
  <c r="EK338" i="1"/>
  <c r="EO338" i="1"/>
  <c r="EW338" i="1"/>
  <c r="FA338" i="1"/>
  <c r="FE338" i="1"/>
  <c r="FI338" i="1"/>
  <c r="FM338" i="1"/>
  <c r="FQ338" i="1"/>
  <c r="FU338" i="1"/>
  <c r="FY338" i="1"/>
  <c r="GC338" i="1"/>
  <c r="GK338" i="1"/>
  <c r="GO338" i="1"/>
  <c r="GW338" i="1"/>
  <c r="HA338" i="1"/>
  <c r="HE338" i="1"/>
  <c r="HI338" i="1"/>
  <c r="HM338" i="1"/>
  <c r="EB338" i="1"/>
  <c r="EJ338" i="1"/>
  <c r="EN338" i="1"/>
  <c r="ER338" i="1"/>
  <c r="EV338" i="1"/>
  <c r="EZ338" i="1"/>
  <c r="FD338" i="1"/>
  <c r="FH338" i="1"/>
  <c r="FL338" i="1"/>
  <c r="FP338" i="1"/>
  <c r="FX338" i="1"/>
  <c r="GB338" i="1"/>
  <c r="GJ338" i="1"/>
  <c r="GN338" i="1"/>
  <c r="GR338" i="1"/>
  <c r="GV338" i="1"/>
  <c r="GZ338" i="1"/>
  <c r="HD338" i="1"/>
  <c r="HH338" i="1"/>
  <c r="HL338" i="1"/>
  <c r="ED338" i="1"/>
  <c r="EH338" i="1"/>
  <c r="EL338" i="1"/>
  <c r="EP338" i="1"/>
  <c r="EX338" i="1"/>
  <c r="FB338" i="1"/>
  <c r="FJ338" i="1"/>
  <c r="FN338" i="1"/>
  <c r="FR338" i="1"/>
  <c r="FV338" i="1"/>
  <c r="FZ338" i="1"/>
  <c r="GD338" i="1"/>
  <c r="GH338" i="1"/>
  <c r="GL338" i="1"/>
  <c r="GP338" i="1"/>
  <c r="GX338" i="1"/>
  <c r="HB338" i="1"/>
  <c r="HJ338" i="1"/>
  <c r="EI338" i="1"/>
  <c r="EY338" i="1"/>
  <c r="FO338" i="1"/>
  <c r="GE338" i="1"/>
  <c r="GU338" i="1"/>
  <c r="HK338" i="1"/>
  <c r="EE338" i="1"/>
  <c r="EU338" i="1"/>
  <c r="FK338" i="1"/>
  <c r="GA338" i="1"/>
  <c r="GQ338" i="1"/>
  <c r="EA338" i="1"/>
  <c r="EQ338" i="1"/>
  <c r="FW338" i="1"/>
  <c r="GM338" i="1"/>
  <c r="HC338" i="1"/>
  <c r="EM338" i="1"/>
  <c r="FC338" i="1"/>
  <c r="GI338" i="1"/>
  <c r="GY338" i="1"/>
  <c r="BI338" i="1"/>
  <c r="BM338" i="1"/>
  <c r="BQ338" i="1"/>
  <c r="BU338" i="1"/>
  <c r="BY338" i="1"/>
  <c r="CC338" i="1"/>
  <c r="CG338" i="1"/>
  <c r="CK338" i="1"/>
  <c r="CS338" i="1"/>
  <c r="CW338" i="1"/>
  <c r="DE338" i="1"/>
  <c r="DI338" i="1"/>
  <c r="DM338" i="1"/>
  <c r="DQ338" i="1"/>
  <c r="DU338" i="1"/>
  <c r="BL338" i="1"/>
  <c r="BP338" i="1"/>
  <c r="BT338" i="1"/>
  <c r="BX338" i="1"/>
  <c r="CF338" i="1"/>
  <c r="CJ338" i="1"/>
  <c r="CR338" i="1"/>
  <c r="CV338" i="1"/>
  <c r="CZ338" i="1"/>
  <c r="DD338" i="1"/>
  <c r="DH338" i="1"/>
  <c r="DL338" i="1"/>
  <c r="DP338" i="1"/>
  <c r="DT338" i="1"/>
  <c r="BK338" i="1"/>
  <c r="BS338" i="1"/>
  <c r="BW338" i="1"/>
  <c r="CE338" i="1"/>
  <c r="CI338" i="1"/>
  <c r="CM338" i="1"/>
  <c r="CQ338" i="1"/>
  <c r="CU338" i="1"/>
  <c r="CY338" i="1"/>
  <c r="DC338" i="1"/>
  <c r="DG338" i="1"/>
  <c r="DK338" i="1"/>
  <c r="DS338" i="1"/>
  <c r="BJ338" i="1"/>
  <c r="BR338" i="1"/>
  <c r="BV338" i="1"/>
  <c r="BZ338" i="1"/>
  <c r="CD338" i="1"/>
  <c r="CH338" i="1"/>
  <c r="CL338" i="1"/>
  <c r="CP338" i="1"/>
  <c r="CT338" i="1"/>
  <c r="CX338" i="1"/>
  <c r="DF338" i="1"/>
  <c r="DJ338" i="1"/>
  <c r="DR338" i="1"/>
  <c r="AT338" i="1"/>
  <c r="AX338" i="1"/>
  <c r="BF338" i="1"/>
  <c r="AQ338" i="1"/>
  <c r="AS338" i="1"/>
  <c r="AW338" i="1"/>
  <c r="BE338" i="1"/>
  <c r="AP338" i="1"/>
  <c r="AR338" i="1"/>
  <c r="AV338" i="1"/>
  <c r="AZ338" i="1"/>
  <c r="BD338" i="1"/>
  <c r="BH338" i="1"/>
  <c r="AU338" i="1"/>
  <c r="AY338" i="1"/>
  <c r="BC338" i="1"/>
  <c r="BG338" i="1"/>
  <c r="AM338" i="1"/>
  <c r="AK338" i="1"/>
  <c r="AL338" i="1"/>
  <c r="AJ338" i="1"/>
  <c r="AI338" i="1"/>
  <c r="EB390" i="1"/>
  <c r="EJ390" i="1"/>
  <c r="EN390" i="1"/>
  <c r="ER390" i="1"/>
  <c r="EV390" i="1"/>
  <c r="EZ390" i="1"/>
  <c r="FD390" i="1"/>
  <c r="FH390" i="1"/>
  <c r="FL390" i="1"/>
  <c r="FP390" i="1"/>
  <c r="FX390" i="1"/>
  <c r="GB390" i="1"/>
  <c r="GJ390" i="1"/>
  <c r="GN390" i="1"/>
  <c r="GR390" i="1"/>
  <c r="GV390" i="1"/>
  <c r="GZ390" i="1"/>
  <c r="HD390" i="1"/>
  <c r="HH390" i="1"/>
  <c r="HL390" i="1"/>
  <c r="EA390" i="1"/>
  <c r="EE390" i="1"/>
  <c r="EI390" i="1"/>
  <c r="EM390" i="1"/>
  <c r="EQ390" i="1"/>
  <c r="EU390" i="1"/>
  <c r="EY390" i="1"/>
  <c r="FC390" i="1"/>
  <c r="FK390" i="1"/>
  <c r="FO390" i="1"/>
  <c r="FW390" i="1"/>
  <c r="GA390" i="1"/>
  <c r="GE390" i="1"/>
  <c r="GI390" i="1"/>
  <c r="GM390" i="1"/>
  <c r="GQ390" i="1"/>
  <c r="GU390" i="1"/>
  <c r="GY390" i="1"/>
  <c r="HC390" i="1"/>
  <c r="HK390" i="1"/>
  <c r="EC390" i="1"/>
  <c r="EK390" i="1"/>
  <c r="EO390" i="1"/>
  <c r="EW390" i="1"/>
  <c r="FA390" i="1"/>
  <c r="FE390" i="1"/>
  <c r="FI390" i="1"/>
  <c r="FM390" i="1"/>
  <c r="FQ390" i="1"/>
  <c r="FU390" i="1"/>
  <c r="FY390" i="1"/>
  <c r="GC390" i="1"/>
  <c r="GK390" i="1"/>
  <c r="GO390" i="1"/>
  <c r="GW390" i="1"/>
  <c r="HA390" i="1"/>
  <c r="HE390" i="1"/>
  <c r="HI390" i="1"/>
  <c r="HM390" i="1"/>
  <c r="EH390" i="1"/>
  <c r="EX390" i="1"/>
  <c r="FN390" i="1"/>
  <c r="GD390" i="1"/>
  <c r="HJ390" i="1"/>
  <c r="ED390" i="1"/>
  <c r="FJ390" i="1"/>
  <c r="FZ390" i="1"/>
  <c r="GP390" i="1"/>
  <c r="EL390" i="1"/>
  <c r="FB390" i="1"/>
  <c r="FR390" i="1"/>
  <c r="GH390" i="1"/>
  <c r="GX390" i="1"/>
  <c r="EP390" i="1"/>
  <c r="HB390" i="1"/>
  <c r="GL390" i="1"/>
  <c r="FV390" i="1"/>
  <c r="BI390" i="1"/>
  <c r="BM390" i="1"/>
  <c r="BQ390" i="1"/>
  <c r="BU390" i="1"/>
  <c r="BY390" i="1"/>
  <c r="CC390" i="1"/>
  <c r="CG390" i="1"/>
  <c r="CK390" i="1"/>
  <c r="CS390" i="1"/>
  <c r="CW390" i="1"/>
  <c r="DE390" i="1"/>
  <c r="DI390" i="1"/>
  <c r="DM390" i="1"/>
  <c r="DQ390" i="1"/>
  <c r="DU390" i="1"/>
  <c r="BL390" i="1"/>
  <c r="BP390" i="1"/>
  <c r="BT390" i="1"/>
  <c r="BX390" i="1"/>
  <c r="CF390" i="1"/>
  <c r="CJ390" i="1"/>
  <c r="CR390" i="1"/>
  <c r="CV390" i="1"/>
  <c r="CZ390" i="1"/>
  <c r="DD390" i="1"/>
  <c r="DH390" i="1"/>
  <c r="DL390" i="1"/>
  <c r="DP390" i="1"/>
  <c r="DT390" i="1"/>
  <c r="BK390" i="1"/>
  <c r="BS390" i="1"/>
  <c r="BW390" i="1"/>
  <c r="CE390" i="1"/>
  <c r="CI390" i="1"/>
  <c r="CM390" i="1"/>
  <c r="CQ390" i="1"/>
  <c r="CU390" i="1"/>
  <c r="CY390" i="1"/>
  <c r="DC390" i="1"/>
  <c r="DG390" i="1"/>
  <c r="DK390" i="1"/>
  <c r="DS390" i="1"/>
  <c r="BJ390" i="1"/>
  <c r="BR390" i="1"/>
  <c r="BV390" i="1"/>
  <c r="BZ390" i="1"/>
  <c r="CD390" i="1"/>
  <c r="CH390" i="1"/>
  <c r="CL390" i="1"/>
  <c r="CP390" i="1"/>
  <c r="CT390" i="1"/>
  <c r="CX390" i="1"/>
  <c r="DF390" i="1"/>
  <c r="DJ390" i="1"/>
  <c r="DR390" i="1"/>
  <c r="AT390" i="1"/>
  <c r="AX390" i="1"/>
  <c r="BF390" i="1"/>
  <c r="AQ390" i="1"/>
  <c r="AS390" i="1"/>
  <c r="AW390" i="1"/>
  <c r="BE390" i="1"/>
  <c r="AP390" i="1"/>
  <c r="AR390" i="1"/>
  <c r="AV390" i="1"/>
  <c r="AZ390" i="1"/>
  <c r="BD390" i="1"/>
  <c r="BH390" i="1"/>
  <c r="AU390" i="1"/>
  <c r="AY390" i="1"/>
  <c r="BC390" i="1"/>
  <c r="BG390" i="1"/>
  <c r="AM390" i="1"/>
  <c r="AL390" i="1"/>
  <c r="AK390" i="1"/>
  <c r="AJ390" i="1"/>
  <c r="AI390" i="1"/>
  <c r="EB368" i="1"/>
  <c r="EJ368" i="1"/>
  <c r="EN368" i="1"/>
  <c r="ER368" i="1"/>
  <c r="EV368" i="1"/>
  <c r="EZ368" i="1"/>
  <c r="FD368" i="1"/>
  <c r="FH368" i="1"/>
  <c r="FL368" i="1"/>
  <c r="FP368" i="1"/>
  <c r="FX368" i="1"/>
  <c r="GB368" i="1"/>
  <c r="GJ368" i="1"/>
  <c r="GN368" i="1"/>
  <c r="GR368" i="1"/>
  <c r="GV368" i="1"/>
  <c r="GZ368" i="1"/>
  <c r="HD368" i="1"/>
  <c r="HH368" i="1"/>
  <c r="HL368" i="1"/>
  <c r="EA368" i="1"/>
  <c r="EE368" i="1"/>
  <c r="EI368" i="1"/>
  <c r="EM368" i="1"/>
  <c r="EQ368" i="1"/>
  <c r="EU368" i="1"/>
  <c r="EY368" i="1"/>
  <c r="FC368" i="1"/>
  <c r="FK368" i="1"/>
  <c r="FO368" i="1"/>
  <c r="FW368" i="1"/>
  <c r="GA368" i="1"/>
  <c r="GE368" i="1"/>
  <c r="GI368" i="1"/>
  <c r="GM368" i="1"/>
  <c r="GQ368" i="1"/>
  <c r="GU368" i="1"/>
  <c r="GY368" i="1"/>
  <c r="HC368" i="1"/>
  <c r="HK368" i="1"/>
  <c r="ED368" i="1"/>
  <c r="EH368" i="1"/>
  <c r="EL368" i="1"/>
  <c r="EP368" i="1"/>
  <c r="EX368" i="1"/>
  <c r="FB368" i="1"/>
  <c r="FJ368" i="1"/>
  <c r="FN368" i="1"/>
  <c r="FR368" i="1"/>
  <c r="FV368" i="1"/>
  <c r="FZ368" i="1"/>
  <c r="GD368" i="1"/>
  <c r="GH368" i="1"/>
  <c r="GL368" i="1"/>
  <c r="GP368" i="1"/>
  <c r="GX368" i="1"/>
  <c r="HB368" i="1"/>
  <c r="HJ368" i="1"/>
  <c r="EC368" i="1"/>
  <c r="EK368" i="1"/>
  <c r="EO368" i="1"/>
  <c r="EW368" i="1"/>
  <c r="FA368" i="1"/>
  <c r="FE368" i="1"/>
  <c r="FI368" i="1"/>
  <c r="FM368" i="1"/>
  <c r="FQ368" i="1"/>
  <c r="FU368" i="1"/>
  <c r="FY368" i="1"/>
  <c r="GC368" i="1"/>
  <c r="GK368" i="1"/>
  <c r="GO368" i="1"/>
  <c r="GW368" i="1"/>
  <c r="HA368" i="1"/>
  <c r="HE368" i="1"/>
  <c r="HI368" i="1"/>
  <c r="HM368" i="1"/>
  <c r="BK368" i="1"/>
  <c r="BS368" i="1"/>
  <c r="BW368" i="1"/>
  <c r="CE368" i="1"/>
  <c r="CI368" i="1"/>
  <c r="CM368" i="1"/>
  <c r="CQ368" i="1"/>
  <c r="CU368" i="1"/>
  <c r="CY368" i="1"/>
  <c r="DC368" i="1"/>
  <c r="DG368" i="1"/>
  <c r="DK368" i="1"/>
  <c r="DS368" i="1"/>
  <c r="BJ368" i="1"/>
  <c r="BR368" i="1"/>
  <c r="BV368" i="1"/>
  <c r="BZ368" i="1"/>
  <c r="CD368" i="1"/>
  <c r="CH368" i="1"/>
  <c r="CL368" i="1"/>
  <c r="CP368" i="1"/>
  <c r="CT368" i="1"/>
  <c r="CX368" i="1"/>
  <c r="DF368" i="1"/>
  <c r="DJ368" i="1"/>
  <c r="DR368" i="1"/>
  <c r="BI368" i="1"/>
  <c r="BM368" i="1"/>
  <c r="BQ368" i="1"/>
  <c r="BU368" i="1"/>
  <c r="BY368" i="1"/>
  <c r="CC368" i="1"/>
  <c r="CG368" i="1"/>
  <c r="CK368" i="1"/>
  <c r="CS368" i="1"/>
  <c r="CW368" i="1"/>
  <c r="DE368" i="1"/>
  <c r="DI368" i="1"/>
  <c r="DM368" i="1"/>
  <c r="DQ368" i="1"/>
  <c r="DU368" i="1"/>
  <c r="BL368" i="1"/>
  <c r="BP368" i="1"/>
  <c r="BT368" i="1"/>
  <c r="BX368" i="1"/>
  <c r="CF368" i="1"/>
  <c r="CJ368" i="1"/>
  <c r="CR368" i="1"/>
  <c r="CV368" i="1"/>
  <c r="CZ368" i="1"/>
  <c r="DD368" i="1"/>
  <c r="DH368" i="1"/>
  <c r="DL368" i="1"/>
  <c r="DP368" i="1"/>
  <c r="DT368" i="1"/>
  <c r="AR368" i="1"/>
  <c r="AV368" i="1"/>
  <c r="AZ368" i="1"/>
  <c r="BD368" i="1"/>
  <c r="BH368" i="1"/>
  <c r="AQ368" i="1"/>
  <c r="AU368" i="1"/>
  <c r="AY368" i="1"/>
  <c r="BC368" i="1"/>
  <c r="BG368" i="1"/>
  <c r="AP368" i="1"/>
  <c r="AM368" i="1"/>
  <c r="AT368" i="1"/>
  <c r="AX368" i="1"/>
  <c r="BF368" i="1"/>
  <c r="AS368" i="1"/>
  <c r="AW368" i="1"/>
  <c r="BE368" i="1"/>
  <c r="AJ368" i="1"/>
  <c r="AI368" i="1"/>
  <c r="AL368" i="1"/>
  <c r="AK368" i="1"/>
  <c r="EA329" i="1"/>
  <c r="EE329" i="1"/>
  <c r="EI329" i="1"/>
  <c r="EM329" i="1"/>
  <c r="EQ329" i="1"/>
  <c r="EU329" i="1"/>
  <c r="EY329" i="1"/>
  <c r="FC329" i="1"/>
  <c r="FK329" i="1"/>
  <c r="FO329" i="1"/>
  <c r="FW329" i="1"/>
  <c r="GA329" i="1"/>
  <c r="GE329" i="1"/>
  <c r="GI329" i="1"/>
  <c r="GM329" i="1"/>
  <c r="GQ329" i="1"/>
  <c r="GU329" i="1"/>
  <c r="GY329" i="1"/>
  <c r="HC329" i="1"/>
  <c r="HK329" i="1"/>
  <c r="ED329" i="1"/>
  <c r="EJ329" i="1"/>
  <c r="EO329" i="1"/>
  <c r="EZ329" i="1"/>
  <c r="FE329" i="1"/>
  <c r="FJ329" i="1"/>
  <c r="FP329" i="1"/>
  <c r="FU329" i="1"/>
  <c r="FZ329" i="1"/>
  <c r="GK329" i="1"/>
  <c r="GP329" i="1"/>
  <c r="GV329" i="1"/>
  <c r="HA329" i="1"/>
  <c r="HL329" i="1"/>
  <c r="EC329" i="1"/>
  <c r="EH329" i="1"/>
  <c r="EN329" i="1"/>
  <c r="EX329" i="1"/>
  <c r="FD329" i="1"/>
  <c r="FI329" i="1"/>
  <c r="FN329" i="1"/>
  <c r="FY329" i="1"/>
  <c r="GD329" i="1"/>
  <c r="GJ329" i="1"/>
  <c r="GO329" i="1"/>
  <c r="GZ329" i="1"/>
  <c r="HE329" i="1"/>
  <c r="HJ329" i="1"/>
  <c r="EK329" i="1"/>
  <c r="EV329" i="1"/>
  <c r="FQ329" i="1"/>
  <c r="GB329" i="1"/>
  <c r="GL329" i="1"/>
  <c r="GW329" i="1"/>
  <c r="HH329" i="1"/>
  <c r="ER329" i="1"/>
  <c r="FB329" i="1"/>
  <c r="FM329" i="1"/>
  <c r="FX329" i="1"/>
  <c r="GH329" i="1"/>
  <c r="HD329" i="1"/>
  <c r="EB329" i="1"/>
  <c r="EL329" i="1"/>
  <c r="EW329" i="1"/>
  <c r="FH329" i="1"/>
  <c r="FR329" i="1"/>
  <c r="GC329" i="1"/>
  <c r="GN329" i="1"/>
  <c r="GX329" i="1"/>
  <c r="HI329" i="1"/>
  <c r="FL329" i="1"/>
  <c r="HB329" i="1"/>
  <c r="FA329" i="1"/>
  <c r="GR329" i="1"/>
  <c r="EP329" i="1"/>
  <c r="FV329" i="1"/>
  <c r="HM329" i="1"/>
  <c r="BJ329" i="1"/>
  <c r="BR329" i="1"/>
  <c r="BV329" i="1"/>
  <c r="BZ329" i="1"/>
  <c r="CD329" i="1"/>
  <c r="CH329" i="1"/>
  <c r="CL329" i="1"/>
  <c r="CP329" i="1"/>
  <c r="CT329" i="1"/>
  <c r="CX329" i="1"/>
  <c r="DF329" i="1"/>
  <c r="DJ329" i="1"/>
  <c r="DR329" i="1"/>
  <c r="BI329" i="1"/>
  <c r="BM329" i="1"/>
  <c r="BQ329" i="1"/>
  <c r="BU329" i="1"/>
  <c r="BY329" i="1"/>
  <c r="CC329" i="1"/>
  <c r="CG329" i="1"/>
  <c r="CK329" i="1"/>
  <c r="CS329" i="1"/>
  <c r="CW329" i="1"/>
  <c r="DE329" i="1"/>
  <c r="DI329" i="1"/>
  <c r="DM329" i="1"/>
  <c r="DQ329" i="1"/>
  <c r="DU329" i="1"/>
  <c r="BL329" i="1"/>
  <c r="BP329" i="1"/>
  <c r="BT329" i="1"/>
  <c r="BX329" i="1"/>
  <c r="CF329" i="1"/>
  <c r="CJ329" i="1"/>
  <c r="CR329" i="1"/>
  <c r="CV329" i="1"/>
  <c r="CZ329" i="1"/>
  <c r="DD329" i="1"/>
  <c r="DH329" i="1"/>
  <c r="DL329" i="1"/>
  <c r="DP329" i="1"/>
  <c r="DT329" i="1"/>
  <c r="BK329" i="1"/>
  <c r="BS329" i="1"/>
  <c r="BW329" i="1"/>
  <c r="CE329" i="1"/>
  <c r="CI329" i="1"/>
  <c r="CM329" i="1"/>
  <c r="CQ329" i="1"/>
  <c r="CU329" i="1"/>
  <c r="CY329" i="1"/>
  <c r="DC329" i="1"/>
  <c r="DG329" i="1"/>
  <c r="DK329" i="1"/>
  <c r="DS329" i="1"/>
  <c r="AU329" i="1"/>
  <c r="AY329" i="1"/>
  <c r="BC329" i="1"/>
  <c r="BG329" i="1"/>
  <c r="AT329" i="1"/>
  <c r="AX329" i="1"/>
  <c r="BF329" i="1"/>
  <c r="AL329" i="1"/>
  <c r="AS329" i="1"/>
  <c r="AW329" i="1"/>
  <c r="BE329" i="1"/>
  <c r="AQ329" i="1"/>
  <c r="AR329" i="1"/>
  <c r="AV329" i="1"/>
  <c r="AZ329" i="1"/>
  <c r="BD329" i="1"/>
  <c r="BH329" i="1"/>
  <c r="AP329" i="1"/>
  <c r="AM329" i="1"/>
  <c r="AI329" i="1"/>
  <c r="AK329" i="1"/>
  <c r="AJ329" i="1"/>
  <c r="EC286" i="1"/>
  <c r="EK286" i="1"/>
  <c r="EO286" i="1"/>
  <c r="EW286" i="1"/>
  <c r="FA286" i="1"/>
  <c r="FE286" i="1"/>
  <c r="FI286" i="1"/>
  <c r="FM286" i="1"/>
  <c r="FQ286" i="1"/>
  <c r="FU286" i="1"/>
  <c r="FY286" i="1"/>
  <c r="GC286" i="1"/>
  <c r="GK286" i="1"/>
  <c r="GO286" i="1"/>
  <c r="GW286" i="1"/>
  <c r="HA286" i="1"/>
  <c r="HE286" i="1"/>
  <c r="HI286" i="1"/>
  <c r="HM286" i="1"/>
  <c r="EA286" i="1"/>
  <c r="EE286" i="1"/>
  <c r="EI286" i="1"/>
  <c r="EM286" i="1"/>
  <c r="EQ286" i="1"/>
  <c r="EU286" i="1"/>
  <c r="EY286" i="1"/>
  <c r="FC286" i="1"/>
  <c r="FK286" i="1"/>
  <c r="FO286" i="1"/>
  <c r="FW286" i="1"/>
  <c r="GA286" i="1"/>
  <c r="GE286" i="1"/>
  <c r="GI286" i="1"/>
  <c r="GM286" i="1"/>
  <c r="GQ286" i="1"/>
  <c r="GU286" i="1"/>
  <c r="GY286" i="1"/>
  <c r="HC286" i="1"/>
  <c r="HK286" i="1"/>
  <c r="EN286" i="1"/>
  <c r="EV286" i="1"/>
  <c r="FD286" i="1"/>
  <c r="FL286" i="1"/>
  <c r="GB286" i="1"/>
  <c r="GJ286" i="1"/>
  <c r="GR286" i="1"/>
  <c r="GZ286" i="1"/>
  <c r="HH286" i="1"/>
  <c r="EB286" i="1"/>
  <c r="EJ286" i="1"/>
  <c r="ER286" i="1"/>
  <c r="EZ286" i="1"/>
  <c r="FH286" i="1"/>
  <c r="FP286" i="1"/>
  <c r="FX286" i="1"/>
  <c r="GN286" i="1"/>
  <c r="GV286" i="1"/>
  <c r="HD286" i="1"/>
  <c r="HL286" i="1"/>
  <c r="EL286" i="1"/>
  <c r="FB286" i="1"/>
  <c r="FR286" i="1"/>
  <c r="GH286" i="1"/>
  <c r="GX286" i="1"/>
  <c r="EH286" i="1"/>
  <c r="EX286" i="1"/>
  <c r="FN286" i="1"/>
  <c r="GD286" i="1"/>
  <c r="HJ286" i="1"/>
  <c r="ED286" i="1"/>
  <c r="FJ286" i="1"/>
  <c r="GP286" i="1"/>
  <c r="GL286" i="1"/>
  <c r="EP286" i="1"/>
  <c r="FV286" i="1"/>
  <c r="HB286" i="1"/>
  <c r="FZ286" i="1"/>
  <c r="BI286" i="1"/>
  <c r="BM286" i="1"/>
  <c r="BQ286" i="1"/>
  <c r="BU286" i="1"/>
  <c r="BY286" i="1"/>
  <c r="CC286" i="1"/>
  <c r="CG286" i="1"/>
  <c r="CK286" i="1"/>
  <c r="CS286" i="1"/>
  <c r="CW286" i="1"/>
  <c r="DE286" i="1"/>
  <c r="DI286" i="1"/>
  <c r="DM286" i="1"/>
  <c r="DQ286" i="1"/>
  <c r="DU286" i="1"/>
  <c r="BL286" i="1"/>
  <c r="BP286" i="1"/>
  <c r="BT286" i="1"/>
  <c r="BX286" i="1"/>
  <c r="CF286" i="1"/>
  <c r="CJ286" i="1"/>
  <c r="CR286" i="1"/>
  <c r="CV286" i="1"/>
  <c r="CZ286" i="1"/>
  <c r="DD286" i="1"/>
  <c r="DH286" i="1"/>
  <c r="DL286" i="1"/>
  <c r="DP286" i="1"/>
  <c r="DT286" i="1"/>
  <c r="BK286" i="1"/>
  <c r="BS286" i="1"/>
  <c r="BW286" i="1"/>
  <c r="CE286" i="1"/>
  <c r="CI286" i="1"/>
  <c r="CM286" i="1"/>
  <c r="CQ286" i="1"/>
  <c r="CU286" i="1"/>
  <c r="CY286" i="1"/>
  <c r="DC286" i="1"/>
  <c r="DG286" i="1"/>
  <c r="DK286" i="1"/>
  <c r="DS286" i="1"/>
  <c r="BJ286" i="1"/>
  <c r="BR286" i="1"/>
  <c r="BV286" i="1"/>
  <c r="BZ286" i="1"/>
  <c r="CD286" i="1"/>
  <c r="CH286" i="1"/>
  <c r="CL286" i="1"/>
  <c r="CP286" i="1"/>
  <c r="CT286" i="1"/>
  <c r="CX286" i="1"/>
  <c r="DF286" i="1"/>
  <c r="DJ286" i="1"/>
  <c r="DR286" i="1"/>
  <c r="AT286" i="1"/>
  <c r="AX286" i="1"/>
  <c r="BF286" i="1"/>
  <c r="AQ286" i="1"/>
  <c r="AS286" i="1"/>
  <c r="AW286" i="1"/>
  <c r="BE286" i="1"/>
  <c r="AP286" i="1"/>
  <c r="AR286" i="1"/>
  <c r="AV286" i="1"/>
  <c r="AZ286" i="1"/>
  <c r="BD286" i="1"/>
  <c r="BH286" i="1"/>
  <c r="AU286" i="1"/>
  <c r="AY286" i="1"/>
  <c r="BC286" i="1"/>
  <c r="BG286" i="1"/>
  <c r="AM286" i="1"/>
  <c r="AL286" i="1"/>
  <c r="AK286" i="1"/>
  <c r="AJ286" i="1"/>
  <c r="AI286" i="1"/>
  <c r="ED362" i="1"/>
  <c r="EH362" i="1"/>
  <c r="EL362" i="1"/>
  <c r="EP362" i="1"/>
  <c r="EX362" i="1"/>
  <c r="FB362" i="1"/>
  <c r="FJ362" i="1"/>
  <c r="FN362" i="1"/>
  <c r="FR362" i="1"/>
  <c r="FV362" i="1"/>
  <c r="FZ362" i="1"/>
  <c r="GD362" i="1"/>
  <c r="GH362" i="1"/>
  <c r="GL362" i="1"/>
  <c r="GP362" i="1"/>
  <c r="GX362" i="1"/>
  <c r="HB362" i="1"/>
  <c r="HJ362" i="1"/>
  <c r="EC362" i="1"/>
  <c r="EK362" i="1"/>
  <c r="EO362" i="1"/>
  <c r="EW362" i="1"/>
  <c r="FA362" i="1"/>
  <c r="FE362" i="1"/>
  <c r="FI362" i="1"/>
  <c r="FM362" i="1"/>
  <c r="FQ362" i="1"/>
  <c r="FU362" i="1"/>
  <c r="FY362" i="1"/>
  <c r="GC362" i="1"/>
  <c r="GK362" i="1"/>
  <c r="GO362" i="1"/>
  <c r="GW362" i="1"/>
  <c r="HA362" i="1"/>
  <c r="HE362" i="1"/>
  <c r="HI362" i="1"/>
  <c r="HM362" i="1"/>
  <c r="EB362" i="1"/>
  <c r="EJ362" i="1"/>
  <c r="EN362" i="1"/>
  <c r="ER362" i="1"/>
  <c r="EV362" i="1"/>
  <c r="EZ362" i="1"/>
  <c r="FD362" i="1"/>
  <c r="FH362" i="1"/>
  <c r="FL362" i="1"/>
  <c r="FP362" i="1"/>
  <c r="FX362" i="1"/>
  <c r="GB362" i="1"/>
  <c r="GJ362" i="1"/>
  <c r="GN362" i="1"/>
  <c r="GR362" i="1"/>
  <c r="GV362" i="1"/>
  <c r="GZ362" i="1"/>
  <c r="HD362" i="1"/>
  <c r="HH362" i="1"/>
  <c r="HL362" i="1"/>
  <c r="EA362" i="1"/>
  <c r="EE362" i="1"/>
  <c r="EI362" i="1"/>
  <c r="EM362" i="1"/>
  <c r="EQ362" i="1"/>
  <c r="EU362" i="1"/>
  <c r="EY362" i="1"/>
  <c r="FC362" i="1"/>
  <c r="FK362" i="1"/>
  <c r="FO362" i="1"/>
  <c r="FW362" i="1"/>
  <c r="GA362" i="1"/>
  <c r="GE362" i="1"/>
  <c r="GI362" i="1"/>
  <c r="GM362" i="1"/>
  <c r="GQ362" i="1"/>
  <c r="GU362" i="1"/>
  <c r="GY362" i="1"/>
  <c r="HC362" i="1"/>
  <c r="HK362" i="1"/>
  <c r="BI362" i="1"/>
  <c r="BM362" i="1"/>
  <c r="BQ362" i="1"/>
  <c r="BU362" i="1"/>
  <c r="BY362" i="1"/>
  <c r="CC362" i="1"/>
  <c r="CG362" i="1"/>
  <c r="CK362" i="1"/>
  <c r="CS362" i="1"/>
  <c r="CW362" i="1"/>
  <c r="DE362" i="1"/>
  <c r="DI362" i="1"/>
  <c r="DM362" i="1"/>
  <c r="DQ362" i="1"/>
  <c r="DU362" i="1"/>
  <c r="BL362" i="1"/>
  <c r="BP362" i="1"/>
  <c r="BT362" i="1"/>
  <c r="BX362" i="1"/>
  <c r="CF362" i="1"/>
  <c r="CJ362" i="1"/>
  <c r="CR362" i="1"/>
  <c r="CV362" i="1"/>
  <c r="CZ362" i="1"/>
  <c r="DD362" i="1"/>
  <c r="DH362" i="1"/>
  <c r="DL362" i="1"/>
  <c r="DP362" i="1"/>
  <c r="DT362" i="1"/>
  <c r="BK362" i="1"/>
  <c r="BS362" i="1"/>
  <c r="BW362" i="1"/>
  <c r="CE362" i="1"/>
  <c r="CI362" i="1"/>
  <c r="CM362" i="1"/>
  <c r="CQ362" i="1"/>
  <c r="CU362" i="1"/>
  <c r="CY362" i="1"/>
  <c r="DC362" i="1"/>
  <c r="DG362" i="1"/>
  <c r="DK362" i="1"/>
  <c r="DS362" i="1"/>
  <c r="BJ362" i="1"/>
  <c r="BR362" i="1"/>
  <c r="BV362" i="1"/>
  <c r="BZ362" i="1"/>
  <c r="CD362" i="1"/>
  <c r="CH362" i="1"/>
  <c r="CL362" i="1"/>
  <c r="CP362" i="1"/>
  <c r="CT362" i="1"/>
  <c r="CX362" i="1"/>
  <c r="DF362" i="1"/>
  <c r="DJ362" i="1"/>
  <c r="DR362" i="1"/>
  <c r="AT362" i="1"/>
  <c r="AX362" i="1"/>
  <c r="BF362" i="1"/>
  <c r="AQ362" i="1"/>
  <c r="AS362" i="1"/>
  <c r="AW362" i="1"/>
  <c r="BE362" i="1"/>
  <c r="AP362" i="1"/>
  <c r="AR362" i="1"/>
  <c r="AV362" i="1"/>
  <c r="AZ362" i="1"/>
  <c r="BD362" i="1"/>
  <c r="BH362" i="1"/>
  <c r="AU362" i="1"/>
  <c r="AY362" i="1"/>
  <c r="BC362" i="1"/>
  <c r="BG362" i="1"/>
  <c r="AM362" i="1"/>
  <c r="AK362" i="1"/>
  <c r="AL362" i="1"/>
  <c r="AJ362" i="1"/>
  <c r="AI362" i="1"/>
  <c r="ED378" i="1"/>
  <c r="EH378" i="1"/>
  <c r="EL378" i="1"/>
  <c r="EP378" i="1"/>
  <c r="EX378" i="1"/>
  <c r="FB378" i="1"/>
  <c r="FJ378" i="1"/>
  <c r="FN378" i="1"/>
  <c r="FR378" i="1"/>
  <c r="FV378" i="1"/>
  <c r="FZ378" i="1"/>
  <c r="GD378" i="1"/>
  <c r="GH378" i="1"/>
  <c r="GL378" i="1"/>
  <c r="GP378" i="1"/>
  <c r="GX378" i="1"/>
  <c r="HB378" i="1"/>
  <c r="HJ378" i="1"/>
  <c r="EC378" i="1"/>
  <c r="EK378" i="1"/>
  <c r="EO378" i="1"/>
  <c r="EW378" i="1"/>
  <c r="FA378" i="1"/>
  <c r="FE378" i="1"/>
  <c r="FI378" i="1"/>
  <c r="FM378" i="1"/>
  <c r="FQ378" i="1"/>
  <c r="FU378" i="1"/>
  <c r="FY378" i="1"/>
  <c r="GC378" i="1"/>
  <c r="GK378" i="1"/>
  <c r="GO378" i="1"/>
  <c r="GW378" i="1"/>
  <c r="HA378" i="1"/>
  <c r="HE378" i="1"/>
  <c r="HI378" i="1"/>
  <c r="HM378" i="1"/>
  <c r="EB378" i="1"/>
  <c r="EJ378" i="1"/>
  <c r="EN378" i="1"/>
  <c r="ER378" i="1"/>
  <c r="EV378" i="1"/>
  <c r="EZ378" i="1"/>
  <c r="FD378" i="1"/>
  <c r="FH378" i="1"/>
  <c r="FL378" i="1"/>
  <c r="FP378" i="1"/>
  <c r="FX378" i="1"/>
  <c r="GB378" i="1"/>
  <c r="GJ378" i="1"/>
  <c r="GN378" i="1"/>
  <c r="GR378" i="1"/>
  <c r="GV378" i="1"/>
  <c r="GZ378" i="1"/>
  <c r="HD378" i="1"/>
  <c r="HH378" i="1"/>
  <c r="HL378" i="1"/>
  <c r="EA378" i="1"/>
  <c r="EE378" i="1"/>
  <c r="EI378" i="1"/>
  <c r="EM378" i="1"/>
  <c r="EQ378" i="1"/>
  <c r="EU378" i="1"/>
  <c r="EY378" i="1"/>
  <c r="FC378" i="1"/>
  <c r="FK378" i="1"/>
  <c r="FO378" i="1"/>
  <c r="FW378" i="1"/>
  <c r="GA378" i="1"/>
  <c r="GE378" i="1"/>
  <c r="GI378" i="1"/>
  <c r="GM378" i="1"/>
  <c r="GQ378" i="1"/>
  <c r="GU378" i="1"/>
  <c r="GY378" i="1"/>
  <c r="HC378" i="1"/>
  <c r="HK378" i="1"/>
  <c r="BI378" i="1"/>
  <c r="BM378" i="1"/>
  <c r="BQ378" i="1"/>
  <c r="BU378" i="1"/>
  <c r="BY378" i="1"/>
  <c r="CC378" i="1"/>
  <c r="CG378" i="1"/>
  <c r="CK378" i="1"/>
  <c r="CS378" i="1"/>
  <c r="CW378" i="1"/>
  <c r="DE378" i="1"/>
  <c r="DI378" i="1"/>
  <c r="DM378" i="1"/>
  <c r="DQ378" i="1"/>
  <c r="DU378" i="1"/>
  <c r="BL378" i="1"/>
  <c r="BP378" i="1"/>
  <c r="BT378" i="1"/>
  <c r="BX378" i="1"/>
  <c r="CF378" i="1"/>
  <c r="CJ378" i="1"/>
  <c r="CR378" i="1"/>
  <c r="CV378" i="1"/>
  <c r="CZ378" i="1"/>
  <c r="DD378" i="1"/>
  <c r="DH378" i="1"/>
  <c r="DL378" i="1"/>
  <c r="DP378" i="1"/>
  <c r="DT378" i="1"/>
  <c r="BK378" i="1"/>
  <c r="BS378" i="1"/>
  <c r="BW378" i="1"/>
  <c r="CE378" i="1"/>
  <c r="CI378" i="1"/>
  <c r="CM378" i="1"/>
  <c r="CQ378" i="1"/>
  <c r="CU378" i="1"/>
  <c r="CY378" i="1"/>
  <c r="DC378" i="1"/>
  <c r="DG378" i="1"/>
  <c r="DK378" i="1"/>
  <c r="DS378" i="1"/>
  <c r="BJ378" i="1"/>
  <c r="BR378" i="1"/>
  <c r="BV378" i="1"/>
  <c r="BZ378" i="1"/>
  <c r="CD378" i="1"/>
  <c r="CH378" i="1"/>
  <c r="CL378" i="1"/>
  <c r="CP378" i="1"/>
  <c r="CT378" i="1"/>
  <c r="CX378" i="1"/>
  <c r="DF378" i="1"/>
  <c r="DJ378" i="1"/>
  <c r="DR378" i="1"/>
  <c r="AT378" i="1"/>
  <c r="AX378" i="1"/>
  <c r="BF378" i="1"/>
  <c r="AQ378" i="1"/>
  <c r="AS378" i="1"/>
  <c r="AW378" i="1"/>
  <c r="BE378" i="1"/>
  <c r="AP378" i="1"/>
  <c r="AR378" i="1"/>
  <c r="AV378" i="1"/>
  <c r="AZ378" i="1"/>
  <c r="BD378" i="1"/>
  <c r="BH378" i="1"/>
  <c r="AU378" i="1"/>
  <c r="AY378" i="1"/>
  <c r="BC378" i="1"/>
  <c r="BG378" i="1"/>
  <c r="AM378" i="1"/>
  <c r="AK378" i="1"/>
  <c r="AL378" i="1"/>
  <c r="AJ378" i="1"/>
  <c r="AI378" i="1"/>
  <c r="EA371" i="1"/>
  <c r="EE371" i="1"/>
  <c r="EI371" i="1"/>
  <c r="EM371" i="1"/>
  <c r="EQ371" i="1"/>
  <c r="EU371" i="1"/>
  <c r="EY371" i="1"/>
  <c r="FC371" i="1"/>
  <c r="FK371" i="1"/>
  <c r="FO371" i="1"/>
  <c r="FW371" i="1"/>
  <c r="GA371" i="1"/>
  <c r="GE371" i="1"/>
  <c r="GI371" i="1"/>
  <c r="GM371" i="1"/>
  <c r="GQ371" i="1"/>
  <c r="GU371" i="1"/>
  <c r="GY371" i="1"/>
  <c r="HC371" i="1"/>
  <c r="HK371" i="1"/>
  <c r="ED371" i="1"/>
  <c r="EH371" i="1"/>
  <c r="EL371" i="1"/>
  <c r="EP371" i="1"/>
  <c r="EX371" i="1"/>
  <c r="FB371" i="1"/>
  <c r="FJ371" i="1"/>
  <c r="FN371" i="1"/>
  <c r="FR371" i="1"/>
  <c r="FV371" i="1"/>
  <c r="FZ371" i="1"/>
  <c r="GD371" i="1"/>
  <c r="GH371" i="1"/>
  <c r="GL371" i="1"/>
  <c r="GP371" i="1"/>
  <c r="GX371" i="1"/>
  <c r="HB371" i="1"/>
  <c r="HJ371" i="1"/>
  <c r="EC371" i="1"/>
  <c r="EK371" i="1"/>
  <c r="EO371" i="1"/>
  <c r="EW371" i="1"/>
  <c r="FA371" i="1"/>
  <c r="FE371" i="1"/>
  <c r="FI371" i="1"/>
  <c r="FM371" i="1"/>
  <c r="FQ371" i="1"/>
  <c r="FU371" i="1"/>
  <c r="FY371" i="1"/>
  <c r="GC371" i="1"/>
  <c r="GK371" i="1"/>
  <c r="GO371" i="1"/>
  <c r="GW371" i="1"/>
  <c r="HA371" i="1"/>
  <c r="HE371" i="1"/>
  <c r="HI371" i="1"/>
  <c r="HM371" i="1"/>
  <c r="EB371" i="1"/>
  <c r="EJ371" i="1"/>
  <c r="EN371" i="1"/>
  <c r="ER371" i="1"/>
  <c r="EV371" i="1"/>
  <c r="EZ371" i="1"/>
  <c r="FD371" i="1"/>
  <c r="FH371" i="1"/>
  <c r="FL371" i="1"/>
  <c r="FP371" i="1"/>
  <c r="FX371" i="1"/>
  <c r="GB371" i="1"/>
  <c r="GJ371" i="1"/>
  <c r="GN371" i="1"/>
  <c r="GR371" i="1"/>
  <c r="GV371" i="1"/>
  <c r="GZ371" i="1"/>
  <c r="HD371" i="1"/>
  <c r="HH371" i="1"/>
  <c r="HL371" i="1"/>
  <c r="BL371" i="1"/>
  <c r="BP371" i="1"/>
  <c r="BT371" i="1"/>
  <c r="BX371" i="1"/>
  <c r="CF371" i="1"/>
  <c r="CJ371" i="1"/>
  <c r="CR371" i="1"/>
  <c r="CV371" i="1"/>
  <c r="CZ371" i="1"/>
  <c r="DD371" i="1"/>
  <c r="DH371" i="1"/>
  <c r="DL371" i="1"/>
  <c r="DP371" i="1"/>
  <c r="DT371" i="1"/>
  <c r="BK371" i="1"/>
  <c r="BS371" i="1"/>
  <c r="BW371" i="1"/>
  <c r="CE371" i="1"/>
  <c r="CI371" i="1"/>
  <c r="CM371" i="1"/>
  <c r="CQ371" i="1"/>
  <c r="CU371" i="1"/>
  <c r="CY371" i="1"/>
  <c r="DC371" i="1"/>
  <c r="DG371" i="1"/>
  <c r="DK371" i="1"/>
  <c r="DS371" i="1"/>
  <c r="BJ371" i="1"/>
  <c r="BR371" i="1"/>
  <c r="BV371" i="1"/>
  <c r="BZ371" i="1"/>
  <c r="CD371" i="1"/>
  <c r="CH371" i="1"/>
  <c r="CL371" i="1"/>
  <c r="CP371" i="1"/>
  <c r="CT371" i="1"/>
  <c r="CX371" i="1"/>
  <c r="DF371" i="1"/>
  <c r="DJ371" i="1"/>
  <c r="DR371" i="1"/>
  <c r="BI371" i="1"/>
  <c r="BM371" i="1"/>
  <c r="BQ371" i="1"/>
  <c r="BU371" i="1"/>
  <c r="BY371" i="1"/>
  <c r="CC371" i="1"/>
  <c r="CG371" i="1"/>
  <c r="CK371" i="1"/>
  <c r="CS371" i="1"/>
  <c r="CW371" i="1"/>
  <c r="DE371" i="1"/>
  <c r="DI371" i="1"/>
  <c r="DM371" i="1"/>
  <c r="DQ371" i="1"/>
  <c r="DU371" i="1"/>
  <c r="AS371" i="1"/>
  <c r="AW371" i="1"/>
  <c r="BE371" i="1"/>
  <c r="AR371" i="1"/>
  <c r="AV371" i="1"/>
  <c r="AZ371" i="1"/>
  <c r="BD371" i="1"/>
  <c r="BH371" i="1"/>
  <c r="AU371" i="1"/>
  <c r="AY371" i="1"/>
  <c r="BC371" i="1"/>
  <c r="BG371" i="1"/>
  <c r="AQ371" i="1"/>
  <c r="AT371" i="1"/>
  <c r="AX371" i="1"/>
  <c r="BF371" i="1"/>
  <c r="AP371" i="1"/>
  <c r="AL371" i="1"/>
  <c r="AK371" i="1"/>
  <c r="AJ371" i="1"/>
  <c r="AI371" i="1"/>
  <c r="AM371" i="1"/>
  <c r="EB360" i="1"/>
  <c r="EJ360" i="1"/>
  <c r="EN360" i="1"/>
  <c r="ER360" i="1"/>
  <c r="EV360" i="1"/>
  <c r="EZ360" i="1"/>
  <c r="FD360" i="1"/>
  <c r="FH360" i="1"/>
  <c r="FL360" i="1"/>
  <c r="FP360" i="1"/>
  <c r="FX360" i="1"/>
  <c r="GB360" i="1"/>
  <c r="GJ360" i="1"/>
  <c r="GN360" i="1"/>
  <c r="GR360" i="1"/>
  <c r="GV360" i="1"/>
  <c r="GZ360" i="1"/>
  <c r="HD360" i="1"/>
  <c r="HH360" i="1"/>
  <c r="HL360" i="1"/>
  <c r="EA360" i="1"/>
  <c r="EE360" i="1"/>
  <c r="EI360" i="1"/>
  <c r="EM360" i="1"/>
  <c r="EQ360" i="1"/>
  <c r="EU360" i="1"/>
  <c r="EY360" i="1"/>
  <c r="FC360" i="1"/>
  <c r="FK360" i="1"/>
  <c r="FO360" i="1"/>
  <c r="FW360" i="1"/>
  <c r="GA360" i="1"/>
  <c r="GE360" i="1"/>
  <c r="GI360" i="1"/>
  <c r="GM360" i="1"/>
  <c r="GQ360" i="1"/>
  <c r="GU360" i="1"/>
  <c r="GY360" i="1"/>
  <c r="HC360" i="1"/>
  <c r="HK360" i="1"/>
  <c r="ED360" i="1"/>
  <c r="EH360" i="1"/>
  <c r="EL360" i="1"/>
  <c r="EP360" i="1"/>
  <c r="EX360" i="1"/>
  <c r="FB360" i="1"/>
  <c r="FJ360" i="1"/>
  <c r="FN360" i="1"/>
  <c r="FR360" i="1"/>
  <c r="FV360" i="1"/>
  <c r="FZ360" i="1"/>
  <c r="GD360" i="1"/>
  <c r="GH360" i="1"/>
  <c r="GL360" i="1"/>
  <c r="GP360" i="1"/>
  <c r="GX360" i="1"/>
  <c r="HB360" i="1"/>
  <c r="HJ360" i="1"/>
  <c r="EC360" i="1"/>
  <c r="EK360" i="1"/>
  <c r="EO360" i="1"/>
  <c r="EW360" i="1"/>
  <c r="FA360" i="1"/>
  <c r="FE360" i="1"/>
  <c r="FI360" i="1"/>
  <c r="FM360" i="1"/>
  <c r="FQ360" i="1"/>
  <c r="FU360" i="1"/>
  <c r="FY360" i="1"/>
  <c r="GC360" i="1"/>
  <c r="GK360" i="1"/>
  <c r="GO360" i="1"/>
  <c r="GW360" i="1"/>
  <c r="HA360" i="1"/>
  <c r="HE360" i="1"/>
  <c r="HI360" i="1"/>
  <c r="HM360" i="1"/>
  <c r="BK360" i="1"/>
  <c r="BS360" i="1"/>
  <c r="BW360" i="1"/>
  <c r="CE360" i="1"/>
  <c r="CI360" i="1"/>
  <c r="CM360" i="1"/>
  <c r="CQ360" i="1"/>
  <c r="CU360" i="1"/>
  <c r="CY360" i="1"/>
  <c r="DC360" i="1"/>
  <c r="DG360" i="1"/>
  <c r="DK360" i="1"/>
  <c r="DS360" i="1"/>
  <c r="BJ360" i="1"/>
  <c r="BR360" i="1"/>
  <c r="BV360" i="1"/>
  <c r="BZ360" i="1"/>
  <c r="CD360" i="1"/>
  <c r="CH360" i="1"/>
  <c r="CL360" i="1"/>
  <c r="CP360" i="1"/>
  <c r="CT360" i="1"/>
  <c r="CX360" i="1"/>
  <c r="DF360" i="1"/>
  <c r="DJ360" i="1"/>
  <c r="DR360" i="1"/>
  <c r="BI360" i="1"/>
  <c r="BM360" i="1"/>
  <c r="BQ360" i="1"/>
  <c r="BU360" i="1"/>
  <c r="BY360" i="1"/>
  <c r="CC360" i="1"/>
  <c r="CG360" i="1"/>
  <c r="CK360" i="1"/>
  <c r="CS360" i="1"/>
  <c r="CW360" i="1"/>
  <c r="DE360" i="1"/>
  <c r="DI360" i="1"/>
  <c r="DM360" i="1"/>
  <c r="DQ360" i="1"/>
  <c r="DU360" i="1"/>
  <c r="BL360" i="1"/>
  <c r="BP360" i="1"/>
  <c r="BT360" i="1"/>
  <c r="BX360" i="1"/>
  <c r="CF360" i="1"/>
  <c r="CJ360" i="1"/>
  <c r="CR360" i="1"/>
  <c r="CV360" i="1"/>
  <c r="CZ360" i="1"/>
  <c r="DD360" i="1"/>
  <c r="DH360" i="1"/>
  <c r="DL360" i="1"/>
  <c r="DP360" i="1"/>
  <c r="DT360" i="1"/>
  <c r="AR360" i="1"/>
  <c r="AV360" i="1"/>
  <c r="AZ360" i="1"/>
  <c r="BD360" i="1"/>
  <c r="BH360" i="1"/>
  <c r="AQ360" i="1"/>
  <c r="AU360" i="1"/>
  <c r="AY360" i="1"/>
  <c r="BC360" i="1"/>
  <c r="BG360" i="1"/>
  <c r="AP360" i="1"/>
  <c r="AM360" i="1"/>
  <c r="AT360" i="1"/>
  <c r="AX360" i="1"/>
  <c r="BF360" i="1"/>
  <c r="AS360" i="1"/>
  <c r="AW360" i="1"/>
  <c r="BE360" i="1"/>
  <c r="AJ360" i="1"/>
  <c r="AI360" i="1"/>
  <c r="AL360" i="1"/>
  <c r="AK360" i="1"/>
  <c r="ED400" i="1"/>
  <c r="EH400" i="1"/>
  <c r="EL400" i="1"/>
  <c r="EP400" i="1"/>
  <c r="EX400" i="1"/>
  <c r="FB400" i="1"/>
  <c r="FJ400" i="1"/>
  <c r="FN400" i="1"/>
  <c r="FR400" i="1"/>
  <c r="FV400" i="1"/>
  <c r="FZ400" i="1"/>
  <c r="GD400" i="1"/>
  <c r="GH400" i="1"/>
  <c r="GL400" i="1"/>
  <c r="GP400" i="1"/>
  <c r="GX400" i="1"/>
  <c r="HB400" i="1"/>
  <c r="HJ400" i="1"/>
  <c r="EC400" i="1"/>
  <c r="EK400" i="1"/>
  <c r="EO400" i="1"/>
  <c r="EW400" i="1"/>
  <c r="FA400" i="1"/>
  <c r="FE400" i="1"/>
  <c r="FI400" i="1"/>
  <c r="FM400" i="1"/>
  <c r="FQ400" i="1"/>
  <c r="FU400" i="1"/>
  <c r="FY400" i="1"/>
  <c r="GC400" i="1"/>
  <c r="GK400" i="1"/>
  <c r="GO400" i="1"/>
  <c r="GW400" i="1"/>
  <c r="HA400" i="1"/>
  <c r="HE400" i="1"/>
  <c r="HI400" i="1"/>
  <c r="HM400" i="1"/>
  <c r="EA400" i="1"/>
  <c r="EE400" i="1"/>
  <c r="EI400" i="1"/>
  <c r="EM400" i="1"/>
  <c r="EQ400" i="1"/>
  <c r="EU400" i="1"/>
  <c r="EY400" i="1"/>
  <c r="FC400" i="1"/>
  <c r="FK400" i="1"/>
  <c r="FO400" i="1"/>
  <c r="FW400" i="1"/>
  <c r="GA400" i="1"/>
  <c r="GE400" i="1"/>
  <c r="GI400" i="1"/>
  <c r="GM400" i="1"/>
  <c r="GQ400" i="1"/>
  <c r="GU400" i="1"/>
  <c r="GY400" i="1"/>
  <c r="HC400" i="1"/>
  <c r="HK400" i="1"/>
  <c r="EJ400" i="1"/>
  <c r="EZ400" i="1"/>
  <c r="FP400" i="1"/>
  <c r="GV400" i="1"/>
  <c r="HL400" i="1"/>
  <c r="EV400" i="1"/>
  <c r="FL400" i="1"/>
  <c r="GB400" i="1"/>
  <c r="GR400" i="1"/>
  <c r="HH400" i="1"/>
  <c r="EN400" i="1"/>
  <c r="FD400" i="1"/>
  <c r="GJ400" i="1"/>
  <c r="GZ400" i="1"/>
  <c r="EB400" i="1"/>
  <c r="GN400" i="1"/>
  <c r="FX400" i="1"/>
  <c r="FH400" i="1"/>
  <c r="ER400" i="1"/>
  <c r="HD400" i="1"/>
  <c r="BK400" i="1"/>
  <c r="BS400" i="1"/>
  <c r="BW400" i="1"/>
  <c r="CE400" i="1"/>
  <c r="CI400" i="1"/>
  <c r="CM400" i="1"/>
  <c r="CQ400" i="1"/>
  <c r="CU400" i="1"/>
  <c r="CY400" i="1"/>
  <c r="DC400" i="1"/>
  <c r="DG400" i="1"/>
  <c r="DK400" i="1"/>
  <c r="DS400" i="1"/>
  <c r="BJ400" i="1"/>
  <c r="BR400" i="1"/>
  <c r="BV400" i="1"/>
  <c r="BZ400" i="1"/>
  <c r="CD400" i="1"/>
  <c r="CH400" i="1"/>
  <c r="CL400" i="1"/>
  <c r="CP400" i="1"/>
  <c r="CT400" i="1"/>
  <c r="CX400" i="1"/>
  <c r="DF400" i="1"/>
  <c r="DJ400" i="1"/>
  <c r="DR400" i="1"/>
  <c r="BI400" i="1"/>
  <c r="BM400" i="1"/>
  <c r="BQ400" i="1"/>
  <c r="BU400" i="1"/>
  <c r="BY400" i="1"/>
  <c r="CC400" i="1"/>
  <c r="CG400" i="1"/>
  <c r="CK400" i="1"/>
  <c r="CS400" i="1"/>
  <c r="CW400" i="1"/>
  <c r="DE400" i="1"/>
  <c r="DI400" i="1"/>
  <c r="DM400" i="1"/>
  <c r="DQ400" i="1"/>
  <c r="DU400" i="1"/>
  <c r="BL400" i="1"/>
  <c r="BP400" i="1"/>
  <c r="BT400" i="1"/>
  <c r="BX400" i="1"/>
  <c r="CF400" i="1"/>
  <c r="CJ400" i="1"/>
  <c r="CR400" i="1"/>
  <c r="CV400" i="1"/>
  <c r="CZ400" i="1"/>
  <c r="DD400" i="1"/>
  <c r="DH400" i="1"/>
  <c r="DL400" i="1"/>
  <c r="DP400" i="1"/>
  <c r="DT400" i="1"/>
  <c r="AR400" i="1"/>
  <c r="AV400" i="1"/>
  <c r="AZ400" i="1"/>
  <c r="BD400" i="1"/>
  <c r="BH400" i="1"/>
  <c r="AQ400" i="1"/>
  <c r="AU400" i="1"/>
  <c r="AY400" i="1"/>
  <c r="BC400" i="1"/>
  <c r="BG400" i="1"/>
  <c r="AP400" i="1"/>
  <c r="AM400" i="1"/>
  <c r="AT400" i="1"/>
  <c r="AX400" i="1"/>
  <c r="BF400" i="1"/>
  <c r="AS400" i="1"/>
  <c r="AW400" i="1"/>
  <c r="BE400" i="1"/>
  <c r="AJ400" i="1"/>
  <c r="AI400" i="1"/>
  <c r="AL400" i="1"/>
  <c r="AK400" i="1"/>
  <c r="EA317" i="1"/>
  <c r="EE317" i="1"/>
  <c r="EI317" i="1"/>
  <c r="EM317" i="1"/>
  <c r="EQ317" i="1"/>
  <c r="EU317" i="1"/>
  <c r="EY317" i="1"/>
  <c r="FC317" i="1"/>
  <c r="FK317" i="1"/>
  <c r="FO317" i="1"/>
  <c r="FW317" i="1"/>
  <c r="GA317" i="1"/>
  <c r="GE317" i="1"/>
  <c r="GI317" i="1"/>
  <c r="GM317" i="1"/>
  <c r="GQ317" i="1"/>
  <c r="GU317" i="1"/>
  <c r="GY317" i="1"/>
  <c r="HC317" i="1"/>
  <c r="HK317" i="1"/>
  <c r="EC317" i="1"/>
  <c r="EH317" i="1"/>
  <c r="EN317" i="1"/>
  <c r="EX317" i="1"/>
  <c r="FD317" i="1"/>
  <c r="FI317" i="1"/>
  <c r="FN317" i="1"/>
  <c r="FY317" i="1"/>
  <c r="GD317" i="1"/>
  <c r="GJ317" i="1"/>
  <c r="GO317" i="1"/>
  <c r="GZ317" i="1"/>
  <c r="HE317" i="1"/>
  <c r="HJ317" i="1"/>
  <c r="EB317" i="1"/>
  <c r="EL317" i="1"/>
  <c r="ER317" i="1"/>
  <c r="EW317" i="1"/>
  <c r="FB317" i="1"/>
  <c r="FH317" i="1"/>
  <c r="FM317" i="1"/>
  <c r="FR317" i="1"/>
  <c r="FX317" i="1"/>
  <c r="GC317" i="1"/>
  <c r="GH317" i="1"/>
  <c r="GN317" i="1"/>
  <c r="GX317" i="1"/>
  <c r="HD317" i="1"/>
  <c r="HI317" i="1"/>
  <c r="ED317" i="1"/>
  <c r="EJ317" i="1"/>
  <c r="EO317" i="1"/>
  <c r="EZ317" i="1"/>
  <c r="FE317" i="1"/>
  <c r="FJ317" i="1"/>
  <c r="FP317" i="1"/>
  <c r="FU317" i="1"/>
  <c r="FZ317" i="1"/>
  <c r="GK317" i="1"/>
  <c r="GP317" i="1"/>
  <c r="GV317" i="1"/>
  <c r="HA317" i="1"/>
  <c r="HL317" i="1"/>
  <c r="EV317" i="1"/>
  <c r="FQ317" i="1"/>
  <c r="GL317" i="1"/>
  <c r="HH317" i="1"/>
  <c r="EP317" i="1"/>
  <c r="FL317" i="1"/>
  <c r="HB317" i="1"/>
  <c r="FA317" i="1"/>
  <c r="FV317" i="1"/>
  <c r="GR317" i="1"/>
  <c r="HM317" i="1"/>
  <c r="EK317" i="1"/>
  <c r="GW317" i="1"/>
  <c r="GB317" i="1"/>
  <c r="BJ317" i="1"/>
  <c r="BR317" i="1"/>
  <c r="BV317" i="1"/>
  <c r="BZ317" i="1"/>
  <c r="CD317" i="1"/>
  <c r="CH317" i="1"/>
  <c r="CL317" i="1"/>
  <c r="CP317" i="1"/>
  <c r="CT317" i="1"/>
  <c r="CX317" i="1"/>
  <c r="DF317" i="1"/>
  <c r="DJ317" i="1"/>
  <c r="DR317" i="1"/>
  <c r="BI317" i="1"/>
  <c r="BM317" i="1"/>
  <c r="BQ317" i="1"/>
  <c r="BU317" i="1"/>
  <c r="BY317" i="1"/>
  <c r="CC317" i="1"/>
  <c r="CG317" i="1"/>
  <c r="CK317" i="1"/>
  <c r="CS317" i="1"/>
  <c r="CW317" i="1"/>
  <c r="DE317" i="1"/>
  <c r="DI317" i="1"/>
  <c r="DM317" i="1"/>
  <c r="DQ317" i="1"/>
  <c r="DU317" i="1"/>
  <c r="BL317" i="1"/>
  <c r="BP317" i="1"/>
  <c r="BT317" i="1"/>
  <c r="BX317" i="1"/>
  <c r="CF317" i="1"/>
  <c r="CJ317" i="1"/>
  <c r="CR317" i="1"/>
  <c r="CV317" i="1"/>
  <c r="CZ317" i="1"/>
  <c r="DD317" i="1"/>
  <c r="DH317" i="1"/>
  <c r="DL317" i="1"/>
  <c r="DP317" i="1"/>
  <c r="DT317" i="1"/>
  <c r="BK317" i="1"/>
  <c r="BS317" i="1"/>
  <c r="BW317" i="1"/>
  <c r="CE317" i="1"/>
  <c r="CI317" i="1"/>
  <c r="CM317" i="1"/>
  <c r="CQ317" i="1"/>
  <c r="CU317" i="1"/>
  <c r="CY317" i="1"/>
  <c r="DC317" i="1"/>
  <c r="DG317" i="1"/>
  <c r="DK317" i="1"/>
  <c r="DS317" i="1"/>
  <c r="AU317" i="1"/>
  <c r="AY317" i="1"/>
  <c r="BC317" i="1"/>
  <c r="BG317" i="1"/>
  <c r="AT317" i="1"/>
  <c r="AX317" i="1"/>
  <c r="BF317" i="1"/>
  <c r="AL317" i="1"/>
  <c r="AS317" i="1"/>
  <c r="AW317" i="1"/>
  <c r="BE317" i="1"/>
  <c r="AQ317" i="1"/>
  <c r="AR317" i="1"/>
  <c r="AV317" i="1"/>
  <c r="AZ317" i="1"/>
  <c r="BD317" i="1"/>
  <c r="BH317" i="1"/>
  <c r="AP317" i="1"/>
  <c r="AI317" i="1"/>
  <c r="AM317" i="1"/>
  <c r="AK317" i="1"/>
  <c r="AJ317" i="1"/>
  <c r="EA340" i="1"/>
  <c r="EE340" i="1"/>
  <c r="EI340" i="1"/>
  <c r="EM340" i="1"/>
  <c r="EQ340" i="1"/>
  <c r="EU340" i="1"/>
  <c r="EY340" i="1"/>
  <c r="FC340" i="1"/>
  <c r="FK340" i="1"/>
  <c r="FO340" i="1"/>
  <c r="FW340" i="1"/>
  <c r="GA340" i="1"/>
  <c r="GE340" i="1"/>
  <c r="GI340" i="1"/>
  <c r="GM340" i="1"/>
  <c r="GQ340" i="1"/>
  <c r="GU340" i="1"/>
  <c r="GY340" i="1"/>
  <c r="HC340" i="1"/>
  <c r="HK340" i="1"/>
  <c r="ED340" i="1"/>
  <c r="EH340" i="1"/>
  <c r="EL340" i="1"/>
  <c r="EP340" i="1"/>
  <c r="EX340" i="1"/>
  <c r="FB340" i="1"/>
  <c r="FJ340" i="1"/>
  <c r="FN340" i="1"/>
  <c r="FR340" i="1"/>
  <c r="FV340" i="1"/>
  <c r="FZ340" i="1"/>
  <c r="GD340" i="1"/>
  <c r="GH340" i="1"/>
  <c r="GL340" i="1"/>
  <c r="GP340" i="1"/>
  <c r="GX340" i="1"/>
  <c r="HB340" i="1"/>
  <c r="HJ340" i="1"/>
  <c r="EB340" i="1"/>
  <c r="EJ340" i="1"/>
  <c r="EN340" i="1"/>
  <c r="ER340" i="1"/>
  <c r="EV340" i="1"/>
  <c r="EZ340" i="1"/>
  <c r="FD340" i="1"/>
  <c r="FH340" i="1"/>
  <c r="FL340" i="1"/>
  <c r="FP340" i="1"/>
  <c r="FX340" i="1"/>
  <c r="GB340" i="1"/>
  <c r="GJ340" i="1"/>
  <c r="GN340" i="1"/>
  <c r="GR340" i="1"/>
  <c r="GV340" i="1"/>
  <c r="GZ340" i="1"/>
  <c r="HD340" i="1"/>
  <c r="HH340" i="1"/>
  <c r="HL340" i="1"/>
  <c r="EC340" i="1"/>
  <c r="FI340" i="1"/>
  <c r="FY340" i="1"/>
  <c r="GO340" i="1"/>
  <c r="HE340" i="1"/>
  <c r="EO340" i="1"/>
  <c r="FE340" i="1"/>
  <c r="FU340" i="1"/>
  <c r="GK340" i="1"/>
  <c r="HA340" i="1"/>
  <c r="EK340" i="1"/>
  <c r="FA340" i="1"/>
  <c r="FQ340" i="1"/>
  <c r="GW340" i="1"/>
  <c r="HM340" i="1"/>
  <c r="EW340" i="1"/>
  <c r="FM340" i="1"/>
  <c r="GC340" i="1"/>
  <c r="HI340" i="1"/>
  <c r="BK340" i="1"/>
  <c r="BS340" i="1"/>
  <c r="BW340" i="1"/>
  <c r="CE340" i="1"/>
  <c r="CI340" i="1"/>
  <c r="CM340" i="1"/>
  <c r="CQ340" i="1"/>
  <c r="CU340" i="1"/>
  <c r="CY340" i="1"/>
  <c r="DC340" i="1"/>
  <c r="DG340" i="1"/>
  <c r="DK340" i="1"/>
  <c r="DS340" i="1"/>
  <c r="BJ340" i="1"/>
  <c r="BR340" i="1"/>
  <c r="BV340" i="1"/>
  <c r="BZ340" i="1"/>
  <c r="CD340" i="1"/>
  <c r="CH340" i="1"/>
  <c r="CL340" i="1"/>
  <c r="CP340" i="1"/>
  <c r="CT340" i="1"/>
  <c r="CX340" i="1"/>
  <c r="DF340" i="1"/>
  <c r="DJ340" i="1"/>
  <c r="DR340" i="1"/>
  <c r="BI340" i="1"/>
  <c r="BM340" i="1"/>
  <c r="BQ340" i="1"/>
  <c r="BU340" i="1"/>
  <c r="BY340" i="1"/>
  <c r="CC340" i="1"/>
  <c r="CG340" i="1"/>
  <c r="CK340" i="1"/>
  <c r="CS340" i="1"/>
  <c r="CW340" i="1"/>
  <c r="DE340" i="1"/>
  <c r="DI340" i="1"/>
  <c r="DM340" i="1"/>
  <c r="DQ340" i="1"/>
  <c r="DU340" i="1"/>
  <c r="BL340" i="1"/>
  <c r="BP340" i="1"/>
  <c r="BT340" i="1"/>
  <c r="BX340" i="1"/>
  <c r="CF340" i="1"/>
  <c r="CJ340" i="1"/>
  <c r="CR340" i="1"/>
  <c r="CV340" i="1"/>
  <c r="CZ340" i="1"/>
  <c r="DD340" i="1"/>
  <c r="DH340" i="1"/>
  <c r="DL340" i="1"/>
  <c r="DP340" i="1"/>
  <c r="DT340" i="1"/>
  <c r="AR340" i="1"/>
  <c r="AV340" i="1"/>
  <c r="AZ340" i="1"/>
  <c r="BD340" i="1"/>
  <c r="BH340" i="1"/>
  <c r="AQ340" i="1"/>
  <c r="AU340" i="1"/>
  <c r="AY340" i="1"/>
  <c r="BC340" i="1"/>
  <c r="BG340" i="1"/>
  <c r="AP340" i="1"/>
  <c r="AM340" i="1"/>
  <c r="AT340" i="1"/>
  <c r="AX340" i="1"/>
  <c r="BF340" i="1"/>
  <c r="AS340" i="1"/>
  <c r="AW340" i="1"/>
  <c r="BE340" i="1"/>
  <c r="AJ340" i="1"/>
  <c r="AL340" i="1"/>
  <c r="AI340" i="1"/>
  <c r="AK340" i="1"/>
  <c r="EC342" i="1"/>
  <c r="EK342" i="1"/>
  <c r="EO342" i="1"/>
  <c r="EW342" i="1"/>
  <c r="FA342" i="1"/>
  <c r="FE342" i="1"/>
  <c r="FI342" i="1"/>
  <c r="FM342" i="1"/>
  <c r="FQ342" i="1"/>
  <c r="FU342" i="1"/>
  <c r="FY342" i="1"/>
  <c r="GC342" i="1"/>
  <c r="GK342" i="1"/>
  <c r="GO342" i="1"/>
  <c r="GW342" i="1"/>
  <c r="HA342" i="1"/>
  <c r="HE342" i="1"/>
  <c r="HI342" i="1"/>
  <c r="HM342" i="1"/>
  <c r="ED342" i="1"/>
  <c r="EH342" i="1"/>
  <c r="EL342" i="1"/>
  <c r="EP342" i="1"/>
  <c r="EX342" i="1"/>
  <c r="FB342" i="1"/>
  <c r="FJ342" i="1"/>
  <c r="FN342" i="1"/>
  <c r="FR342" i="1"/>
  <c r="FV342" i="1"/>
  <c r="FZ342" i="1"/>
  <c r="GD342" i="1"/>
  <c r="GH342" i="1"/>
  <c r="GL342" i="1"/>
  <c r="GP342" i="1"/>
  <c r="GX342" i="1"/>
  <c r="HB342" i="1"/>
  <c r="HJ342" i="1"/>
  <c r="EA342" i="1"/>
  <c r="EI342" i="1"/>
  <c r="EQ342" i="1"/>
  <c r="EY342" i="1"/>
  <c r="FO342" i="1"/>
  <c r="FW342" i="1"/>
  <c r="GE342" i="1"/>
  <c r="GM342" i="1"/>
  <c r="GU342" i="1"/>
  <c r="HC342" i="1"/>
  <c r="HK342" i="1"/>
  <c r="EN342" i="1"/>
  <c r="EV342" i="1"/>
  <c r="FD342" i="1"/>
  <c r="FL342" i="1"/>
  <c r="GB342" i="1"/>
  <c r="GJ342" i="1"/>
  <c r="GR342" i="1"/>
  <c r="GZ342" i="1"/>
  <c r="HH342" i="1"/>
  <c r="EE342" i="1"/>
  <c r="EM342" i="1"/>
  <c r="EU342" i="1"/>
  <c r="FC342" i="1"/>
  <c r="FK342" i="1"/>
  <c r="GA342" i="1"/>
  <c r="GI342" i="1"/>
  <c r="GQ342" i="1"/>
  <c r="GY342" i="1"/>
  <c r="EB342" i="1"/>
  <c r="EJ342" i="1"/>
  <c r="ER342" i="1"/>
  <c r="EZ342" i="1"/>
  <c r="FH342" i="1"/>
  <c r="FP342" i="1"/>
  <c r="FX342" i="1"/>
  <c r="GN342" i="1"/>
  <c r="GV342" i="1"/>
  <c r="HD342" i="1"/>
  <c r="HL342" i="1"/>
  <c r="BI342" i="1"/>
  <c r="BM342" i="1"/>
  <c r="BQ342" i="1"/>
  <c r="BU342" i="1"/>
  <c r="BY342" i="1"/>
  <c r="CC342" i="1"/>
  <c r="CG342" i="1"/>
  <c r="CK342" i="1"/>
  <c r="CS342" i="1"/>
  <c r="CW342" i="1"/>
  <c r="DE342" i="1"/>
  <c r="DI342" i="1"/>
  <c r="DM342" i="1"/>
  <c r="DQ342" i="1"/>
  <c r="DU342" i="1"/>
  <c r="BL342" i="1"/>
  <c r="BP342" i="1"/>
  <c r="BT342" i="1"/>
  <c r="BX342" i="1"/>
  <c r="CF342" i="1"/>
  <c r="CJ342" i="1"/>
  <c r="CR342" i="1"/>
  <c r="CV342" i="1"/>
  <c r="CZ342" i="1"/>
  <c r="DD342" i="1"/>
  <c r="DH342" i="1"/>
  <c r="DL342" i="1"/>
  <c r="DP342" i="1"/>
  <c r="DT342" i="1"/>
  <c r="BK342" i="1"/>
  <c r="BS342" i="1"/>
  <c r="BW342" i="1"/>
  <c r="CE342" i="1"/>
  <c r="CI342" i="1"/>
  <c r="CM342" i="1"/>
  <c r="CQ342" i="1"/>
  <c r="CU342" i="1"/>
  <c r="CY342" i="1"/>
  <c r="DC342" i="1"/>
  <c r="DG342" i="1"/>
  <c r="DK342" i="1"/>
  <c r="DS342" i="1"/>
  <c r="BJ342" i="1"/>
  <c r="BR342" i="1"/>
  <c r="BV342" i="1"/>
  <c r="BZ342" i="1"/>
  <c r="CD342" i="1"/>
  <c r="CH342" i="1"/>
  <c r="CL342" i="1"/>
  <c r="CP342" i="1"/>
  <c r="CT342" i="1"/>
  <c r="CX342" i="1"/>
  <c r="DF342" i="1"/>
  <c r="DJ342" i="1"/>
  <c r="DR342" i="1"/>
  <c r="AT342" i="1"/>
  <c r="AX342" i="1"/>
  <c r="BF342" i="1"/>
  <c r="AQ342" i="1"/>
  <c r="AS342" i="1"/>
  <c r="AW342" i="1"/>
  <c r="BE342" i="1"/>
  <c r="AP342" i="1"/>
  <c r="AR342" i="1"/>
  <c r="AV342" i="1"/>
  <c r="AZ342" i="1"/>
  <c r="BD342" i="1"/>
  <c r="BH342" i="1"/>
  <c r="AU342" i="1"/>
  <c r="AY342" i="1"/>
  <c r="BC342" i="1"/>
  <c r="BG342" i="1"/>
  <c r="AM342" i="1"/>
  <c r="AL342" i="1"/>
  <c r="AK342" i="1"/>
  <c r="AJ342" i="1"/>
  <c r="AI342" i="1"/>
  <c r="EB376" i="1"/>
  <c r="EJ376" i="1"/>
  <c r="EN376" i="1"/>
  <c r="ER376" i="1"/>
  <c r="EV376" i="1"/>
  <c r="EZ376" i="1"/>
  <c r="FD376" i="1"/>
  <c r="FH376" i="1"/>
  <c r="FL376" i="1"/>
  <c r="FP376" i="1"/>
  <c r="FX376" i="1"/>
  <c r="GB376" i="1"/>
  <c r="GJ376" i="1"/>
  <c r="GN376" i="1"/>
  <c r="GR376" i="1"/>
  <c r="GV376" i="1"/>
  <c r="GZ376" i="1"/>
  <c r="HD376" i="1"/>
  <c r="HH376" i="1"/>
  <c r="HL376" i="1"/>
  <c r="EA376" i="1"/>
  <c r="EE376" i="1"/>
  <c r="EI376" i="1"/>
  <c r="EM376" i="1"/>
  <c r="EQ376" i="1"/>
  <c r="EU376" i="1"/>
  <c r="EY376" i="1"/>
  <c r="FC376" i="1"/>
  <c r="FK376" i="1"/>
  <c r="FO376" i="1"/>
  <c r="FW376" i="1"/>
  <c r="GA376" i="1"/>
  <c r="GE376" i="1"/>
  <c r="GI376" i="1"/>
  <c r="GM376" i="1"/>
  <c r="GQ376" i="1"/>
  <c r="GU376" i="1"/>
  <c r="GY376" i="1"/>
  <c r="HC376" i="1"/>
  <c r="HK376" i="1"/>
  <c r="ED376" i="1"/>
  <c r="EH376" i="1"/>
  <c r="EL376" i="1"/>
  <c r="EP376" i="1"/>
  <c r="EX376" i="1"/>
  <c r="FB376" i="1"/>
  <c r="FJ376" i="1"/>
  <c r="FN376" i="1"/>
  <c r="FR376" i="1"/>
  <c r="FV376" i="1"/>
  <c r="FZ376" i="1"/>
  <c r="GD376" i="1"/>
  <c r="GH376" i="1"/>
  <c r="GL376" i="1"/>
  <c r="GP376" i="1"/>
  <c r="GX376" i="1"/>
  <c r="HB376" i="1"/>
  <c r="HJ376" i="1"/>
  <c r="EC376" i="1"/>
  <c r="EK376" i="1"/>
  <c r="EO376" i="1"/>
  <c r="EW376" i="1"/>
  <c r="FA376" i="1"/>
  <c r="FE376" i="1"/>
  <c r="FI376" i="1"/>
  <c r="FM376" i="1"/>
  <c r="FQ376" i="1"/>
  <c r="FU376" i="1"/>
  <c r="FY376" i="1"/>
  <c r="GC376" i="1"/>
  <c r="GK376" i="1"/>
  <c r="GO376" i="1"/>
  <c r="GW376" i="1"/>
  <c r="HA376" i="1"/>
  <c r="HE376" i="1"/>
  <c r="HI376" i="1"/>
  <c r="HM376" i="1"/>
  <c r="BK376" i="1"/>
  <c r="BS376" i="1"/>
  <c r="BW376" i="1"/>
  <c r="CE376" i="1"/>
  <c r="CI376" i="1"/>
  <c r="CM376" i="1"/>
  <c r="CQ376" i="1"/>
  <c r="CU376" i="1"/>
  <c r="CY376" i="1"/>
  <c r="DC376" i="1"/>
  <c r="DG376" i="1"/>
  <c r="DK376" i="1"/>
  <c r="DS376" i="1"/>
  <c r="BJ376" i="1"/>
  <c r="BR376" i="1"/>
  <c r="BV376" i="1"/>
  <c r="BZ376" i="1"/>
  <c r="CD376" i="1"/>
  <c r="CH376" i="1"/>
  <c r="CL376" i="1"/>
  <c r="CP376" i="1"/>
  <c r="CT376" i="1"/>
  <c r="CX376" i="1"/>
  <c r="DF376" i="1"/>
  <c r="DJ376" i="1"/>
  <c r="DR376" i="1"/>
  <c r="BI376" i="1"/>
  <c r="BM376" i="1"/>
  <c r="BQ376" i="1"/>
  <c r="BU376" i="1"/>
  <c r="BY376" i="1"/>
  <c r="CC376" i="1"/>
  <c r="CG376" i="1"/>
  <c r="CK376" i="1"/>
  <c r="CS376" i="1"/>
  <c r="CW376" i="1"/>
  <c r="DE376" i="1"/>
  <c r="DI376" i="1"/>
  <c r="DM376" i="1"/>
  <c r="DQ376" i="1"/>
  <c r="DU376" i="1"/>
  <c r="BL376" i="1"/>
  <c r="BP376" i="1"/>
  <c r="BT376" i="1"/>
  <c r="BX376" i="1"/>
  <c r="CF376" i="1"/>
  <c r="CJ376" i="1"/>
  <c r="CR376" i="1"/>
  <c r="CV376" i="1"/>
  <c r="CZ376" i="1"/>
  <c r="DD376" i="1"/>
  <c r="DH376" i="1"/>
  <c r="DL376" i="1"/>
  <c r="DP376" i="1"/>
  <c r="DT376" i="1"/>
  <c r="AR376" i="1"/>
  <c r="AV376" i="1"/>
  <c r="AZ376" i="1"/>
  <c r="BD376" i="1"/>
  <c r="BH376" i="1"/>
  <c r="AQ376" i="1"/>
  <c r="AU376" i="1"/>
  <c r="AY376" i="1"/>
  <c r="BC376" i="1"/>
  <c r="BG376" i="1"/>
  <c r="AP376" i="1"/>
  <c r="AM376" i="1"/>
  <c r="AT376" i="1"/>
  <c r="AX376" i="1"/>
  <c r="BF376" i="1"/>
  <c r="AS376" i="1"/>
  <c r="AW376" i="1"/>
  <c r="BE376" i="1"/>
  <c r="AJ376" i="1"/>
  <c r="AI376" i="1"/>
  <c r="AL376" i="1"/>
  <c r="AK376" i="1"/>
  <c r="ED358" i="1"/>
  <c r="EH358" i="1"/>
  <c r="EL358" i="1"/>
  <c r="EP358" i="1"/>
  <c r="EX358" i="1"/>
  <c r="FB358" i="1"/>
  <c r="FJ358" i="1"/>
  <c r="FN358" i="1"/>
  <c r="FR358" i="1"/>
  <c r="FV358" i="1"/>
  <c r="FZ358" i="1"/>
  <c r="GD358" i="1"/>
  <c r="GH358" i="1"/>
  <c r="GL358" i="1"/>
  <c r="GP358" i="1"/>
  <c r="GX358" i="1"/>
  <c r="HB358" i="1"/>
  <c r="HJ358" i="1"/>
  <c r="EC358" i="1"/>
  <c r="EK358" i="1"/>
  <c r="EO358" i="1"/>
  <c r="EW358" i="1"/>
  <c r="FA358" i="1"/>
  <c r="FE358" i="1"/>
  <c r="FI358" i="1"/>
  <c r="FM358" i="1"/>
  <c r="FQ358" i="1"/>
  <c r="FU358" i="1"/>
  <c r="FY358" i="1"/>
  <c r="GC358" i="1"/>
  <c r="GK358" i="1"/>
  <c r="GO358" i="1"/>
  <c r="GW358" i="1"/>
  <c r="HA358" i="1"/>
  <c r="HE358" i="1"/>
  <c r="HI358" i="1"/>
  <c r="HM358" i="1"/>
  <c r="EB358" i="1"/>
  <c r="EJ358" i="1"/>
  <c r="EN358" i="1"/>
  <c r="ER358" i="1"/>
  <c r="EV358" i="1"/>
  <c r="EZ358" i="1"/>
  <c r="FD358" i="1"/>
  <c r="FH358" i="1"/>
  <c r="FL358" i="1"/>
  <c r="FP358" i="1"/>
  <c r="FX358" i="1"/>
  <c r="GB358" i="1"/>
  <c r="GJ358" i="1"/>
  <c r="GN358" i="1"/>
  <c r="GR358" i="1"/>
  <c r="GV358" i="1"/>
  <c r="GZ358" i="1"/>
  <c r="HD358" i="1"/>
  <c r="HH358" i="1"/>
  <c r="HL358" i="1"/>
  <c r="EA358" i="1"/>
  <c r="EE358" i="1"/>
  <c r="EI358" i="1"/>
  <c r="EM358" i="1"/>
  <c r="EQ358" i="1"/>
  <c r="EU358" i="1"/>
  <c r="EY358" i="1"/>
  <c r="FC358" i="1"/>
  <c r="FK358" i="1"/>
  <c r="FO358" i="1"/>
  <c r="FW358" i="1"/>
  <c r="GA358" i="1"/>
  <c r="GE358" i="1"/>
  <c r="GI358" i="1"/>
  <c r="GM358" i="1"/>
  <c r="GQ358" i="1"/>
  <c r="GU358" i="1"/>
  <c r="GY358" i="1"/>
  <c r="HC358" i="1"/>
  <c r="HK358" i="1"/>
  <c r="BI358" i="1"/>
  <c r="BM358" i="1"/>
  <c r="BQ358" i="1"/>
  <c r="BU358" i="1"/>
  <c r="BY358" i="1"/>
  <c r="CC358" i="1"/>
  <c r="CG358" i="1"/>
  <c r="CK358" i="1"/>
  <c r="CS358" i="1"/>
  <c r="CW358" i="1"/>
  <c r="DE358" i="1"/>
  <c r="DI358" i="1"/>
  <c r="DM358" i="1"/>
  <c r="DQ358" i="1"/>
  <c r="DU358" i="1"/>
  <c r="BL358" i="1"/>
  <c r="BP358" i="1"/>
  <c r="BT358" i="1"/>
  <c r="BX358" i="1"/>
  <c r="CF358" i="1"/>
  <c r="CJ358" i="1"/>
  <c r="CR358" i="1"/>
  <c r="CV358" i="1"/>
  <c r="CZ358" i="1"/>
  <c r="DD358" i="1"/>
  <c r="DH358" i="1"/>
  <c r="DL358" i="1"/>
  <c r="DP358" i="1"/>
  <c r="DT358" i="1"/>
  <c r="BK358" i="1"/>
  <c r="BS358" i="1"/>
  <c r="BW358" i="1"/>
  <c r="CE358" i="1"/>
  <c r="CI358" i="1"/>
  <c r="CM358" i="1"/>
  <c r="CQ358" i="1"/>
  <c r="CU358" i="1"/>
  <c r="CY358" i="1"/>
  <c r="DC358" i="1"/>
  <c r="DG358" i="1"/>
  <c r="DK358" i="1"/>
  <c r="DS358" i="1"/>
  <c r="BJ358" i="1"/>
  <c r="BR358" i="1"/>
  <c r="BV358" i="1"/>
  <c r="BZ358" i="1"/>
  <c r="CD358" i="1"/>
  <c r="CH358" i="1"/>
  <c r="CL358" i="1"/>
  <c r="CP358" i="1"/>
  <c r="CT358" i="1"/>
  <c r="CX358" i="1"/>
  <c r="DF358" i="1"/>
  <c r="DJ358" i="1"/>
  <c r="DR358" i="1"/>
  <c r="AT358" i="1"/>
  <c r="AX358" i="1"/>
  <c r="BF358" i="1"/>
  <c r="AQ358" i="1"/>
  <c r="AS358" i="1"/>
  <c r="AW358" i="1"/>
  <c r="BE358" i="1"/>
  <c r="AP358" i="1"/>
  <c r="AR358" i="1"/>
  <c r="AV358" i="1"/>
  <c r="AZ358" i="1"/>
  <c r="BD358" i="1"/>
  <c r="BH358" i="1"/>
  <c r="AU358" i="1"/>
  <c r="AY358" i="1"/>
  <c r="BC358" i="1"/>
  <c r="BG358" i="1"/>
  <c r="AM358" i="1"/>
  <c r="AL358" i="1"/>
  <c r="AK358" i="1"/>
  <c r="AJ358" i="1"/>
  <c r="AI358" i="1"/>
  <c r="ED374" i="1"/>
  <c r="EH374" i="1"/>
  <c r="EL374" i="1"/>
  <c r="EP374" i="1"/>
  <c r="EX374" i="1"/>
  <c r="FB374" i="1"/>
  <c r="FJ374" i="1"/>
  <c r="FN374" i="1"/>
  <c r="FR374" i="1"/>
  <c r="FV374" i="1"/>
  <c r="FZ374" i="1"/>
  <c r="GD374" i="1"/>
  <c r="GH374" i="1"/>
  <c r="GL374" i="1"/>
  <c r="GP374" i="1"/>
  <c r="GX374" i="1"/>
  <c r="HB374" i="1"/>
  <c r="HJ374" i="1"/>
  <c r="EC374" i="1"/>
  <c r="EK374" i="1"/>
  <c r="EO374" i="1"/>
  <c r="EW374" i="1"/>
  <c r="FA374" i="1"/>
  <c r="FE374" i="1"/>
  <c r="FI374" i="1"/>
  <c r="FM374" i="1"/>
  <c r="FQ374" i="1"/>
  <c r="FU374" i="1"/>
  <c r="FY374" i="1"/>
  <c r="GC374" i="1"/>
  <c r="GK374" i="1"/>
  <c r="GO374" i="1"/>
  <c r="GW374" i="1"/>
  <c r="HA374" i="1"/>
  <c r="HE374" i="1"/>
  <c r="HI374" i="1"/>
  <c r="HM374" i="1"/>
  <c r="EB374" i="1"/>
  <c r="EJ374" i="1"/>
  <c r="EN374" i="1"/>
  <c r="ER374" i="1"/>
  <c r="EV374" i="1"/>
  <c r="EZ374" i="1"/>
  <c r="FD374" i="1"/>
  <c r="FH374" i="1"/>
  <c r="FL374" i="1"/>
  <c r="FP374" i="1"/>
  <c r="FX374" i="1"/>
  <c r="GB374" i="1"/>
  <c r="GJ374" i="1"/>
  <c r="GN374" i="1"/>
  <c r="GR374" i="1"/>
  <c r="GV374" i="1"/>
  <c r="GZ374" i="1"/>
  <c r="HD374" i="1"/>
  <c r="HH374" i="1"/>
  <c r="HL374" i="1"/>
  <c r="EA374" i="1"/>
  <c r="EE374" i="1"/>
  <c r="EI374" i="1"/>
  <c r="EM374" i="1"/>
  <c r="EQ374" i="1"/>
  <c r="EU374" i="1"/>
  <c r="EY374" i="1"/>
  <c r="FC374" i="1"/>
  <c r="FK374" i="1"/>
  <c r="FO374" i="1"/>
  <c r="FW374" i="1"/>
  <c r="GA374" i="1"/>
  <c r="GE374" i="1"/>
  <c r="GI374" i="1"/>
  <c r="GM374" i="1"/>
  <c r="GQ374" i="1"/>
  <c r="GU374" i="1"/>
  <c r="GY374" i="1"/>
  <c r="HC374" i="1"/>
  <c r="HK374" i="1"/>
  <c r="BI374" i="1"/>
  <c r="BM374" i="1"/>
  <c r="BQ374" i="1"/>
  <c r="BU374" i="1"/>
  <c r="BY374" i="1"/>
  <c r="CC374" i="1"/>
  <c r="CG374" i="1"/>
  <c r="CK374" i="1"/>
  <c r="CS374" i="1"/>
  <c r="CW374" i="1"/>
  <c r="DE374" i="1"/>
  <c r="DI374" i="1"/>
  <c r="DM374" i="1"/>
  <c r="DQ374" i="1"/>
  <c r="DU374" i="1"/>
  <c r="BL374" i="1"/>
  <c r="BP374" i="1"/>
  <c r="BT374" i="1"/>
  <c r="BX374" i="1"/>
  <c r="CF374" i="1"/>
  <c r="CJ374" i="1"/>
  <c r="CR374" i="1"/>
  <c r="CV374" i="1"/>
  <c r="CZ374" i="1"/>
  <c r="DD374" i="1"/>
  <c r="DH374" i="1"/>
  <c r="DL374" i="1"/>
  <c r="DP374" i="1"/>
  <c r="DT374" i="1"/>
  <c r="BK374" i="1"/>
  <c r="BS374" i="1"/>
  <c r="BW374" i="1"/>
  <c r="CE374" i="1"/>
  <c r="CI374" i="1"/>
  <c r="CM374" i="1"/>
  <c r="CQ374" i="1"/>
  <c r="CU374" i="1"/>
  <c r="CY374" i="1"/>
  <c r="DC374" i="1"/>
  <c r="DG374" i="1"/>
  <c r="DK374" i="1"/>
  <c r="DS374" i="1"/>
  <c r="BJ374" i="1"/>
  <c r="BR374" i="1"/>
  <c r="BV374" i="1"/>
  <c r="BZ374" i="1"/>
  <c r="CD374" i="1"/>
  <c r="CH374" i="1"/>
  <c r="CL374" i="1"/>
  <c r="CP374" i="1"/>
  <c r="CT374" i="1"/>
  <c r="CX374" i="1"/>
  <c r="DF374" i="1"/>
  <c r="DJ374" i="1"/>
  <c r="DR374" i="1"/>
  <c r="AT374" i="1"/>
  <c r="AX374" i="1"/>
  <c r="BF374" i="1"/>
  <c r="AQ374" i="1"/>
  <c r="AS374" i="1"/>
  <c r="AW374" i="1"/>
  <c r="BE374" i="1"/>
  <c r="AP374" i="1"/>
  <c r="AR374" i="1"/>
  <c r="AV374" i="1"/>
  <c r="AZ374" i="1"/>
  <c r="BD374" i="1"/>
  <c r="BH374" i="1"/>
  <c r="AU374" i="1"/>
  <c r="AY374" i="1"/>
  <c r="BC374" i="1"/>
  <c r="BG374" i="1"/>
  <c r="AM374" i="1"/>
  <c r="AL374" i="1"/>
  <c r="AK374" i="1"/>
  <c r="AJ374" i="1"/>
  <c r="AI374" i="1"/>
  <c r="EA363" i="1"/>
  <c r="EE363" i="1"/>
  <c r="EI363" i="1"/>
  <c r="EM363" i="1"/>
  <c r="EQ363" i="1"/>
  <c r="EU363" i="1"/>
  <c r="EY363" i="1"/>
  <c r="FC363" i="1"/>
  <c r="FK363" i="1"/>
  <c r="FO363" i="1"/>
  <c r="FW363" i="1"/>
  <c r="GA363" i="1"/>
  <c r="GE363" i="1"/>
  <c r="GI363" i="1"/>
  <c r="GM363" i="1"/>
  <c r="GQ363" i="1"/>
  <c r="GU363" i="1"/>
  <c r="GY363" i="1"/>
  <c r="HC363" i="1"/>
  <c r="HK363" i="1"/>
  <c r="ED363" i="1"/>
  <c r="EH363" i="1"/>
  <c r="EL363" i="1"/>
  <c r="EP363" i="1"/>
  <c r="EX363" i="1"/>
  <c r="FB363" i="1"/>
  <c r="FJ363" i="1"/>
  <c r="FN363" i="1"/>
  <c r="FR363" i="1"/>
  <c r="FV363" i="1"/>
  <c r="FZ363" i="1"/>
  <c r="GD363" i="1"/>
  <c r="GH363" i="1"/>
  <c r="GL363" i="1"/>
  <c r="GP363" i="1"/>
  <c r="GX363" i="1"/>
  <c r="HB363" i="1"/>
  <c r="HJ363" i="1"/>
  <c r="EC363" i="1"/>
  <c r="EK363" i="1"/>
  <c r="EO363" i="1"/>
  <c r="EW363" i="1"/>
  <c r="FA363" i="1"/>
  <c r="FE363" i="1"/>
  <c r="FI363" i="1"/>
  <c r="FM363" i="1"/>
  <c r="FQ363" i="1"/>
  <c r="FU363" i="1"/>
  <c r="FY363" i="1"/>
  <c r="GC363" i="1"/>
  <c r="GK363" i="1"/>
  <c r="GO363" i="1"/>
  <c r="GW363" i="1"/>
  <c r="HA363" i="1"/>
  <c r="HE363" i="1"/>
  <c r="HI363" i="1"/>
  <c r="HM363" i="1"/>
  <c r="EB363" i="1"/>
  <c r="EJ363" i="1"/>
  <c r="EN363" i="1"/>
  <c r="ER363" i="1"/>
  <c r="EV363" i="1"/>
  <c r="EZ363" i="1"/>
  <c r="FD363" i="1"/>
  <c r="FH363" i="1"/>
  <c r="FL363" i="1"/>
  <c r="FP363" i="1"/>
  <c r="FX363" i="1"/>
  <c r="GB363" i="1"/>
  <c r="GJ363" i="1"/>
  <c r="GN363" i="1"/>
  <c r="GR363" i="1"/>
  <c r="GV363" i="1"/>
  <c r="GZ363" i="1"/>
  <c r="HD363" i="1"/>
  <c r="HH363" i="1"/>
  <c r="HL363" i="1"/>
  <c r="BL363" i="1"/>
  <c r="BP363" i="1"/>
  <c r="BT363" i="1"/>
  <c r="BX363" i="1"/>
  <c r="CF363" i="1"/>
  <c r="CJ363" i="1"/>
  <c r="CR363" i="1"/>
  <c r="CV363" i="1"/>
  <c r="CZ363" i="1"/>
  <c r="DD363" i="1"/>
  <c r="DH363" i="1"/>
  <c r="DL363" i="1"/>
  <c r="DP363" i="1"/>
  <c r="DT363" i="1"/>
  <c r="BK363" i="1"/>
  <c r="BS363" i="1"/>
  <c r="BW363" i="1"/>
  <c r="CE363" i="1"/>
  <c r="CI363" i="1"/>
  <c r="CM363" i="1"/>
  <c r="CQ363" i="1"/>
  <c r="CU363" i="1"/>
  <c r="CY363" i="1"/>
  <c r="DC363" i="1"/>
  <c r="DG363" i="1"/>
  <c r="DK363" i="1"/>
  <c r="DS363" i="1"/>
  <c r="BJ363" i="1"/>
  <c r="BR363" i="1"/>
  <c r="BV363" i="1"/>
  <c r="BZ363" i="1"/>
  <c r="CD363" i="1"/>
  <c r="CH363" i="1"/>
  <c r="CL363" i="1"/>
  <c r="CP363" i="1"/>
  <c r="CT363" i="1"/>
  <c r="CX363" i="1"/>
  <c r="DF363" i="1"/>
  <c r="DJ363" i="1"/>
  <c r="DR363" i="1"/>
  <c r="BI363" i="1"/>
  <c r="BM363" i="1"/>
  <c r="BQ363" i="1"/>
  <c r="BU363" i="1"/>
  <c r="BY363" i="1"/>
  <c r="CC363" i="1"/>
  <c r="CG363" i="1"/>
  <c r="CK363" i="1"/>
  <c r="CS363" i="1"/>
  <c r="CW363" i="1"/>
  <c r="DE363" i="1"/>
  <c r="DI363" i="1"/>
  <c r="DM363" i="1"/>
  <c r="DQ363" i="1"/>
  <c r="DU363" i="1"/>
  <c r="AS363" i="1"/>
  <c r="AW363" i="1"/>
  <c r="BE363" i="1"/>
  <c r="AR363" i="1"/>
  <c r="AV363" i="1"/>
  <c r="AZ363" i="1"/>
  <c r="BD363" i="1"/>
  <c r="BH363" i="1"/>
  <c r="AU363" i="1"/>
  <c r="AY363" i="1"/>
  <c r="BC363" i="1"/>
  <c r="BG363" i="1"/>
  <c r="AQ363" i="1"/>
  <c r="AT363" i="1"/>
  <c r="AX363" i="1"/>
  <c r="BF363" i="1"/>
  <c r="AP363" i="1"/>
  <c r="AL363" i="1"/>
  <c r="AK363" i="1"/>
  <c r="AJ363" i="1"/>
  <c r="AI363" i="1"/>
  <c r="AM363" i="1"/>
  <c r="ED328" i="1"/>
  <c r="EH328" i="1"/>
  <c r="EL328" i="1"/>
  <c r="EP328" i="1"/>
  <c r="EX328" i="1"/>
  <c r="FB328" i="1"/>
  <c r="FJ328" i="1"/>
  <c r="FN328" i="1"/>
  <c r="FR328" i="1"/>
  <c r="FV328" i="1"/>
  <c r="FZ328" i="1"/>
  <c r="GD328" i="1"/>
  <c r="GH328" i="1"/>
  <c r="GL328" i="1"/>
  <c r="GP328" i="1"/>
  <c r="GX328" i="1"/>
  <c r="HB328" i="1"/>
  <c r="HJ328" i="1"/>
  <c r="EE328" i="1"/>
  <c r="EJ328" i="1"/>
  <c r="EO328" i="1"/>
  <c r="EU328" i="1"/>
  <c r="EZ328" i="1"/>
  <c r="FE328" i="1"/>
  <c r="FK328" i="1"/>
  <c r="FP328" i="1"/>
  <c r="FU328" i="1"/>
  <c r="GA328" i="1"/>
  <c r="GK328" i="1"/>
  <c r="GQ328" i="1"/>
  <c r="GV328" i="1"/>
  <c r="HA328" i="1"/>
  <c r="HL328" i="1"/>
  <c r="EC328" i="1"/>
  <c r="EI328" i="1"/>
  <c r="EN328" i="1"/>
  <c r="EY328" i="1"/>
  <c r="FD328" i="1"/>
  <c r="FI328" i="1"/>
  <c r="FO328" i="1"/>
  <c r="FY328" i="1"/>
  <c r="GE328" i="1"/>
  <c r="GJ328" i="1"/>
  <c r="GO328" i="1"/>
  <c r="GU328" i="1"/>
  <c r="GZ328" i="1"/>
  <c r="HE328" i="1"/>
  <c r="HK328" i="1"/>
  <c r="EQ328" i="1"/>
  <c r="FA328" i="1"/>
  <c r="FL328" i="1"/>
  <c r="FW328" i="1"/>
  <c r="GR328" i="1"/>
  <c r="HC328" i="1"/>
  <c r="HM328" i="1"/>
  <c r="EB328" i="1"/>
  <c r="EM328" i="1"/>
  <c r="EW328" i="1"/>
  <c r="FH328" i="1"/>
  <c r="GC328" i="1"/>
  <c r="GN328" i="1"/>
  <c r="GY328" i="1"/>
  <c r="HI328" i="1"/>
  <c r="ER328" i="1"/>
  <c r="FC328" i="1"/>
  <c r="FM328" i="1"/>
  <c r="FX328" i="1"/>
  <c r="GI328" i="1"/>
  <c r="HD328" i="1"/>
  <c r="EA328" i="1"/>
  <c r="FQ328" i="1"/>
  <c r="HH328" i="1"/>
  <c r="GW328" i="1"/>
  <c r="EV328" i="1"/>
  <c r="GM328" i="1"/>
  <c r="EK328" i="1"/>
  <c r="GB328" i="1"/>
  <c r="BK328" i="1"/>
  <c r="BS328" i="1"/>
  <c r="BW328" i="1"/>
  <c r="CE328" i="1"/>
  <c r="CI328" i="1"/>
  <c r="CM328" i="1"/>
  <c r="CQ328" i="1"/>
  <c r="CU328" i="1"/>
  <c r="CY328" i="1"/>
  <c r="DC328" i="1"/>
  <c r="DG328" i="1"/>
  <c r="DK328" i="1"/>
  <c r="DS328" i="1"/>
  <c r="BJ328" i="1"/>
  <c r="BR328" i="1"/>
  <c r="BV328" i="1"/>
  <c r="BZ328" i="1"/>
  <c r="CD328" i="1"/>
  <c r="CH328" i="1"/>
  <c r="CL328" i="1"/>
  <c r="CP328" i="1"/>
  <c r="CT328" i="1"/>
  <c r="CX328" i="1"/>
  <c r="DF328" i="1"/>
  <c r="DJ328" i="1"/>
  <c r="DR328" i="1"/>
  <c r="BI328" i="1"/>
  <c r="BM328" i="1"/>
  <c r="BQ328" i="1"/>
  <c r="BU328" i="1"/>
  <c r="BY328" i="1"/>
  <c r="CC328" i="1"/>
  <c r="CG328" i="1"/>
  <c r="CK328" i="1"/>
  <c r="CS328" i="1"/>
  <c r="CW328" i="1"/>
  <c r="DE328" i="1"/>
  <c r="DI328" i="1"/>
  <c r="DM328" i="1"/>
  <c r="DQ328" i="1"/>
  <c r="DU328" i="1"/>
  <c r="BL328" i="1"/>
  <c r="BP328" i="1"/>
  <c r="BT328" i="1"/>
  <c r="BX328" i="1"/>
  <c r="CF328" i="1"/>
  <c r="CJ328" i="1"/>
  <c r="CR328" i="1"/>
  <c r="CV328" i="1"/>
  <c r="CZ328" i="1"/>
  <c r="DD328" i="1"/>
  <c r="DH328" i="1"/>
  <c r="DL328" i="1"/>
  <c r="DP328" i="1"/>
  <c r="DT328" i="1"/>
  <c r="AR328" i="1"/>
  <c r="AV328" i="1"/>
  <c r="AZ328" i="1"/>
  <c r="BD328" i="1"/>
  <c r="BH328" i="1"/>
  <c r="AQ328" i="1"/>
  <c r="AU328" i="1"/>
  <c r="AY328" i="1"/>
  <c r="BC328" i="1"/>
  <c r="BG328" i="1"/>
  <c r="AP328" i="1"/>
  <c r="AM328" i="1"/>
  <c r="AT328" i="1"/>
  <c r="AX328" i="1"/>
  <c r="BF328" i="1"/>
  <c r="AS328" i="1"/>
  <c r="AW328" i="1"/>
  <c r="BE328" i="1"/>
  <c r="AJ328" i="1"/>
  <c r="AI328" i="1"/>
  <c r="AL328" i="1"/>
  <c r="AK328" i="1"/>
  <c r="EA380" i="1"/>
  <c r="EE380" i="1"/>
  <c r="EI380" i="1"/>
  <c r="EM380" i="1"/>
  <c r="EQ380" i="1"/>
  <c r="EU380" i="1"/>
  <c r="EY380" i="1"/>
  <c r="FC380" i="1"/>
  <c r="FK380" i="1"/>
  <c r="FO380" i="1"/>
  <c r="FW380" i="1"/>
  <c r="GA380" i="1"/>
  <c r="GE380" i="1"/>
  <c r="GI380" i="1"/>
  <c r="GM380" i="1"/>
  <c r="GQ380" i="1"/>
  <c r="GU380" i="1"/>
  <c r="GY380" i="1"/>
  <c r="HC380" i="1"/>
  <c r="HK380" i="1"/>
  <c r="EC380" i="1"/>
  <c r="EK380" i="1"/>
  <c r="EO380" i="1"/>
  <c r="EW380" i="1"/>
  <c r="FA380" i="1"/>
  <c r="FE380" i="1"/>
  <c r="FI380" i="1"/>
  <c r="FM380" i="1"/>
  <c r="FQ380" i="1"/>
  <c r="FU380" i="1"/>
  <c r="FY380" i="1"/>
  <c r="GC380" i="1"/>
  <c r="GK380" i="1"/>
  <c r="GO380" i="1"/>
  <c r="GW380" i="1"/>
  <c r="HA380" i="1"/>
  <c r="HE380" i="1"/>
  <c r="HI380" i="1"/>
  <c r="HM380" i="1"/>
  <c r="EN380" i="1"/>
  <c r="EV380" i="1"/>
  <c r="FD380" i="1"/>
  <c r="FL380" i="1"/>
  <c r="GB380" i="1"/>
  <c r="GJ380" i="1"/>
  <c r="GR380" i="1"/>
  <c r="GZ380" i="1"/>
  <c r="HH380" i="1"/>
  <c r="ED380" i="1"/>
  <c r="EL380" i="1"/>
  <c r="FB380" i="1"/>
  <c r="FJ380" i="1"/>
  <c r="FR380" i="1"/>
  <c r="FZ380" i="1"/>
  <c r="GH380" i="1"/>
  <c r="GP380" i="1"/>
  <c r="GX380" i="1"/>
  <c r="EH380" i="1"/>
  <c r="EP380" i="1"/>
  <c r="EX380" i="1"/>
  <c r="FN380" i="1"/>
  <c r="FV380" i="1"/>
  <c r="GD380" i="1"/>
  <c r="GL380" i="1"/>
  <c r="HB380" i="1"/>
  <c r="HJ380" i="1"/>
  <c r="EJ380" i="1"/>
  <c r="FP380" i="1"/>
  <c r="GV380" i="1"/>
  <c r="EB380" i="1"/>
  <c r="FH380" i="1"/>
  <c r="GN380" i="1"/>
  <c r="ER380" i="1"/>
  <c r="FX380" i="1"/>
  <c r="HD380" i="1"/>
  <c r="HL380" i="1"/>
  <c r="EZ380" i="1"/>
  <c r="BK380" i="1"/>
  <c r="BS380" i="1"/>
  <c r="BW380" i="1"/>
  <c r="CE380" i="1"/>
  <c r="CI380" i="1"/>
  <c r="CM380" i="1"/>
  <c r="CQ380" i="1"/>
  <c r="CU380" i="1"/>
  <c r="CY380" i="1"/>
  <c r="DC380" i="1"/>
  <c r="DG380" i="1"/>
  <c r="DK380" i="1"/>
  <c r="DS380" i="1"/>
  <c r="BJ380" i="1"/>
  <c r="BR380" i="1"/>
  <c r="BV380" i="1"/>
  <c r="BZ380" i="1"/>
  <c r="CD380" i="1"/>
  <c r="CH380" i="1"/>
  <c r="CL380" i="1"/>
  <c r="CP380" i="1"/>
  <c r="CT380" i="1"/>
  <c r="CX380" i="1"/>
  <c r="DF380" i="1"/>
  <c r="DJ380" i="1"/>
  <c r="DR380" i="1"/>
  <c r="BI380" i="1"/>
  <c r="BM380" i="1"/>
  <c r="BQ380" i="1"/>
  <c r="BU380" i="1"/>
  <c r="BY380" i="1"/>
  <c r="CC380" i="1"/>
  <c r="CG380" i="1"/>
  <c r="CK380" i="1"/>
  <c r="CS380" i="1"/>
  <c r="CW380" i="1"/>
  <c r="DE380" i="1"/>
  <c r="DI380" i="1"/>
  <c r="DM380" i="1"/>
  <c r="DQ380" i="1"/>
  <c r="DU380" i="1"/>
  <c r="BL380" i="1"/>
  <c r="BP380" i="1"/>
  <c r="BT380" i="1"/>
  <c r="BX380" i="1"/>
  <c r="CF380" i="1"/>
  <c r="CJ380" i="1"/>
  <c r="CR380" i="1"/>
  <c r="CV380" i="1"/>
  <c r="CZ380" i="1"/>
  <c r="DD380" i="1"/>
  <c r="DH380" i="1"/>
  <c r="DL380" i="1"/>
  <c r="DP380" i="1"/>
  <c r="DT380" i="1"/>
  <c r="AR380" i="1"/>
  <c r="AV380" i="1"/>
  <c r="AZ380" i="1"/>
  <c r="BD380" i="1"/>
  <c r="BH380" i="1"/>
  <c r="AQ380" i="1"/>
  <c r="AU380" i="1"/>
  <c r="AY380" i="1"/>
  <c r="BC380" i="1"/>
  <c r="BG380" i="1"/>
  <c r="AP380" i="1"/>
  <c r="AM380" i="1"/>
  <c r="AT380" i="1"/>
  <c r="AX380" i="1"/>
  <c r="BF380" i="1"/>
  <c r="AS380" i="1"/>
  <c r="AW380" i="1"/>
  <c r="BE380" i="1"/>
  <c r="AJ380" i="1"/>
  <c r="AL380" i="1"/>
  <c r="AI380" i="1"/>
  <c r="AK380" i="1"/>
  <c r="EA273" i="1"/>
  <c r="EE273" i="1"/>
  <c r="EI273" i="1"/>
  <c r="EM273" i="1"/>
  <c r="EQ273" i="1"/>
  <c r="EU273" i="1"/>
  <c r="EY273" i="1"/>
  <c r="FC273" i="1"/>
  <c r="FK273" i="1"/>
  <c r="FO273" i="1"/>
  <c r="FW273" i="1"/>
  <c r="GA273" i="1"/>
  <c r="GE273" i="1"/>
  <c r="GI273" i="1"/>
  <c r="GM273" i="1"/>
  <c r="GQ273" i="1"/>
  <c r="GU273" i="1"/>
  <c r="GY273" i="1"/>
  <c r="HC273" i="1"/>
  <c r="HK273" i="1"/>
  <c r="EC273" i="1"/>
  <c r="EK273" i="1"/>
  <c r="EO273" i="1"/>
  <c r="EW273" i="1"/>
  <c r="FA273" i="1"/>
  <c r="FE273" i="1"/>
  <c r="FI273" i="1"/>
  <c r="FM273" i="1"/>
  <c r="FQ273" i="1"/>
  <c r="FU273" i="1"/>
  <c r="FY273" i="1"/>
  <c r="GC273" i="1"/>
  <c r="GK273" i="1"/>
  <c r="GO273" i="1"/>
  <c r="GW273" i="1"/>
  <c r="HA273" i="1"/>
  <c r="HE273" i="1"/>
  <c r="HI273" i="1"/>
  <c r="HM273" i="1"/>
  <c r="EB273" i="1"/>
  <c r="EJ273" i="1"/>
  <c r="EN273" i="1"/>
  <c r="ER273" i="1"/>
  <c r="EV273" i="1"/>
  <c r="EZ273" i="1"/>
  <c r="FD273" i="1"/>
  <c r="FH273" i="1"/>
  <c r="FL273" i="1"/>
  <c r="FP273" i="1"/>
  <c r="FX273" i="1"/>
  <c r="GB273" i="1"/>
  <c r="GJ273" i="1"/>
  <c r="GN273" i="1"/>
  <c r="GR273" i="1"/>
  <c r="GV273" i="1"/>
  <c r="GZ273" i="1"/>
  <c r="HD273" i="1"/>
  <c r="HH273" i="1"/>
  <c r="HL273" i="1"/>
  <c r="EH273" i="1"/>
  <c r="EX273" i="1"/>
  <c r="FN273" i="1"/>
  <c r="GD273" i="1"/>
  <c r="HJ273" i="1"/>
  <c r="EP273" i="1"/>
  <c r="FV273" i="1"/>
  <c r="GL273" i="1"/>
  <c r="HB273" i="1"/>
  <c r="FZ273" i="1"/>
  <c r="ED273" i="1"/>
  <c r="FJ273" i="1"/>
  <c r="GP273" i="1"/>
  <c r="FB273" i="1"/>
  <c r="GH273" i="1"/>
  <c r="FR273" i="1"/>
  <c r="EL273" i="1"/>
  <c r="GX273" i="1"/>
  <c r="BJ273" i="1"/>
  <c r="BR273" i="1"/>
  <c r="BV273" i="1"/>
  <c r="BZ273" i="1"/>
  <c r="CD273" i="1"/>
  <c r="CH273" i="1"/>
  <c r="CL273" i="1"/>
  <c r="CP273" i="1"/>
  <c r="CT273" i="1"/>
  <c r="CX273" i="1"/>
  <c r="DF273" i="1"/>
  <c r="DJ273" i="1"/>
  <c r="DR273" i="1"/>
  <c r="BI273" i="1"/>
  <c r="BM273" i="1"/>
  <c r="BQ273" i="1"/>
  <c r="BU273" i="1"/>
  <c r="BY273" i="1"/>
  <c r="CC273" i="1"/>
  <c r="CG273" i="1"/>
  <c r="CK273" i="1"/>
  <c r="CS273" i="1"/>
  <c r="CW273" i="1"/>
  <c r="DE273" i="1"/>
  <c r="DI273" i="1"/>
  <c r="DM273" i="1"/>
  <c r="DQ273" i="1"/>
  <c r="DU273" i="1"/>
  <c r="BL273" i="1"/>
  <c r="BP273" i="1"/>
  <c r="BT273" i="1"/>
  <c r="BX273" i="1"/>
  <c r="CF273" i="1"/>
  <c r="CJ273" i="1"/>
  <c r="CR273" i="1"/>
  <c r="CV273" i="1"/>
  <c r="CZ273" i="1"/>
  <c r="DD273" i="1"/>
  <c r="DH273" i="1"/>
  <c r="DL273" i="1"/>
  <c r="DP273" i="1"/>
  <c r="DT273" i="1"/>
  <c r="BK273" i="1"/>
  <c r="BS273" i="1"/>
  <c r="BW273" i="1"/>
  <c r="CE273" i="1"/>
  <c r="CI273" i="1"/>
  <c r="CM273" i="1"/>
  <c r="CQ273" i="1"/>
  <c r="CU273" i="1"/>
  <c r="CY273" i="1"/>
  <c r="DC273" i="1"/>
  <c r="DG273" i="1"/>
  <c r="DK273" i="1"/>
  <c r="DS273" i="1"/>
  <c r="AU273" i="1"/>
  <c r="AY273" i="1"/>
  <c r="BC273" i="1"/>
  <c r="BG273" i="1"/>
  <c r="AT273" i="1"/>
  <c r="AX273" i="1"/>
  <c r="BF273" i="1"/>
  <c r="AL273" i="1"/>
  <c r="AS273" i="1"/>
  <c r="AW273" i="1"/>
  <c r="BE273" i="1"/>
  <c r="AQ273" i="1"/>
  <c r="AR273" i="1"/>
  <c r="AV273" i="1"/>
  <c r="AZ273" i="1"/>
  <c r="BD273" i="1"/>
  <c r="BH273" i="1"/>
  <c r="AP273" i="1"/>
  <c r="AM273" i="1"/>
  <c r="AI273" i="1"/>
  <c r="AK273" i="1"/>
  <c r="AJ273" i="1"/>
  <c r="EB381" i="1"/>
  <c r="EJ381" i="1"/>
  <c r="EN381" i="1"/>
  <c r="ER381" i="1"/>
  <c r="EV381" i="1"/>
  <c r="EZ381" i="1"/>
  <c r="FD381" i="1"/>
  <c r="FH381" i="1"/>
  <c r="FL381" i="1"/>
  <c r="FP381" i="1"/>
  <c r="FX381" i="1"/>
  <c r="GB381" i="1"/>
  <c r="GJ381" i="1"/>
  <c r="GN381" i="1"/>
  <c r="GR381" i="1"/>
  <c r="GV381" i="1"/>
  <c r="GZ381" i="1"/>
  <c r="HD381" i="1"/>
  <c r="HH381" i="1"/>
  <c r="HL381" i="1"/>
  <c r="ED381" i="1"/>
  <c r="EH381" i="1"/>
  <c r="EL381" i="1"/>
  <c r="EP381" i="1"/>
  <c r="EX381" i="1"/>
  <c r="FB381" i="1"/>
  <c r="FJ381" i="1"/>
  <c r="FN381" i="1"/>
  <c r="FR381" i="1"/>
  <c r="FV381" i="1"/>
  <c r="FZ381" i="1"/>
  <c r="GD381" i="1"/>
  <c r="GH381" i="1"/>
  <c r="GL381" i="1"/>
  <c r="GP381" i="1"/>
  <c r="GX381" i="1"/>
  <c r="HB381" i="1"/>
  <c r="HJ381" i="1"/>
  <c r="EC381" i="1"/>
  <c r="EK381" i="1"/>
  <c r="FA381" i="1"/>
  <c r="FI381" i="1"/>
  <c r="FQ381" i="1"/>
  <c r="FY381" i="1"/>
  <c r="GO381" i="1"/>
  <c r="GW381" i="1"/>
  <c r="HE381" i="1"/>
  <c r="HM381" i="1"/>
  <c r="EA381" i="1"/>
  <c r="EI381" i="1"/>
  <c r="EQ381" i="1"/>
  <c r="EY381" i="1"/>
  <c r="FO381" i="1"/>
  <c r="FW381" i="1"/>
  <c r="GE381" i="1"/>
  <c r="GM381" i="1"/>
  <c r="GU381" i="1"/>
  <c r="HC381" i="1"/>
  <c r="HK381" i="1"/>
  <c r="EE381" i="1"/>
  <c r="EM381" i="1"/>
  <c r="EU381" i="1"/>
  <c r="FC381" i="1"/>
  <c r="FK381" i="1"/>
  <c r="GA381" i="1"/>
  <c r="GI381" i="1"/>
  <c r="GQ381" i="1"/>
  <c r="GY381" i="1"/>
  <c r="EO381" i="1"/>
  <c r="FU381" i="1"/>
  <c r="HA381" i="1"/>
  <c r="FM381" i="1"/>
  <c r="EW381" i="1"/>
  <c r="GC381" i="1"/>
  <c r="HI381" i="1"/>
  <c r="GK381" i="1"/>
  <c r="FE381" i="1"/>
  <c r="BJ381" i="1"/>
  <c r="BR381" i="1"/>
  <c r="BV381" i="1"/>
  <c r="BZ381" i="1"/>
  <c r="CD381" i="1"/>
  <c r="CH381" i="1"/>
  <c r="CL381" i="1"/>
  <c r="CP381" i="1"/>
  <c r="CT381" i="1"/>
  <c r="CX381" i="1"/>
  <c r="DF381" i="1"/>
  <c r="DJ381" i="1"/>
  <c r="DR381" i="1"/>
  <c r="BI381" i="1"/>
  <c r="BM381" i="1"/>
  <c r="BQ381" i="1"/>
  <c r="BU381" i="1"/>
  <c r="BY381" i="1"/>
  <c r="CC381" i="1"/>
  <c r="CG381" i="1"/>
  <c r="CK381" i="1"/>
  <c r="CS381" i="1"/>
  <c r="CW381" i="1"/>
  <c r="DE381" i="1"/>
  <c r="DI381" i="1"/>
  <c r="DM381" i="1"/>
  <c r="DQ381" i="1"/>
  <c r="DU381" i="1"/>
  <c r="BL381" i="1"/>
  <c r="BP381" i="1"/>
  <c r="BT381" i="1"/>
  <c r="BX381" i="1"/>
  <c r="CF381" i="1"/>
  <c r="CJ381" i="1"/>
  <c r="CR381" i="1"/>
  <c r="CV381" i="1"/>
  <c r="CZ381" i="1"/>
  <c r="DD381" i="1"/>
  <c r="DH381" i="1"/>
  <c r="DL381" i="1"/>
  <c r="DP381" i="1"/>
  <c r="DT381" i="1"/>
  <c r="BK381" i="1"/>
  <c r="BS381" i="1"/>
  <c r="BW381" i="1"/>
  <c r="CE381" i="1"/>
  <c r="CI381" i="1"/>
  <c r="CM381" i="1"/>
  <c r="CQ381" i="1"/>
  <c r="CU381" i="1"/>
  <c r="CY381" i="1"/>
  <c r="DC381" i="1"/>
  <c r="DG381" i="1"/>
  <c r="DK381" i="1"/>
  <c r="DS381" i="1"/>
  <c r="AU381" i="1"/>
  <c r="AY381" i="1"/>
  <c r="BC381" i="1"/>
  <c r="BG381" i="1"/>
  <c r="AT381" i="1"/>
  <c r="AX381" i="1"/>
  <c r="BF381" i="1"/>
  <c r="AL381" i="1"/>
  <c r="AS381" i="1"/>
  <c r="AW381" i="1"/>
  <c r="BE381" i="1"/>
  <c r="AQ381" i="1"/>
  <c r="AR381" i="1"/>
  <c r="AV381" i="1"/>
  <c r="AZ381" i="1"/>
  <c r="BD381" i="1"/>
  <c r="BH381" i="1"/>
  <c r="AP381" i="1"/>
  <c r="AI381" i="1"/>
  <c r="AM381" i="1"/>
  <c r="AK381" i="1"/>
  <c r="AJ381" i="1"/>
  <c r="EB246" i="1"/>
  <c r="EJ246" i="1"/>
  <c r="EN246" i="1"/>
  <c r="ER246" i="1"/>
  <c r="EV246" i="1"/>
  <c r="EZ246" i="1"/>
  <c r="FD246" i="1"/>
  <c r="FH246" i="1"/>
  <c r="FL246" i="1"/>
  <c r="FP246" i="1"/>
  <c r="FX246" i="1"/>
  <c r="GB246" i="1"/>
  <c r="GJ246" i="1"/>
  <c r="GN246" i="1"/>
  <c r="GR246" i="1"/>
  <c r="GV246" i="1"/>
  <c r="GZ246" i="1"/>
  <c r="HD246" i="1"/>
  <c r="HH246" i="1"/>
  <c r="HL246" i="1"/>
  <c r="EC246" i="1"/>
  <c r="EK246" i="1"/>
  <c r="EO246" i="1"/>
  <c r="EW246" i="1"/>
  <c r="FA246" i="1"/>
  <c r="FE246" i="1"/>
  <c r="FI246" i="1"/>
  <c r="FM246" i="1"/>
  <c r="FQ246" i="1"/>
  <c r="FU246" i="1"/>
  <c r="FY246" i="1"/>
  <c r="GC246" i="1"/>
  <c r="GK246" i="1"/>
  <c r="GO246" i="1"/>
  <c r="GW246" i="1"/>
  <c r="HA246" i="1"/>
  <c r="HE246" i="1"/>
  <c r="HI246" i="1"/>
  <c r="HM246" i="1"/>
  <c r="ED246" i="1"/>
  <c r="EH246" i="1"/>
  <c r="EL246" i="1"/>
  <c r="EP246" i="1"/>
  <c r="EX246" i="1"/>
  <c r="FB246" i="1"/>
  <c r="FJ246" i="1"/>
  <c r="FN246" i="1"/>
  <c r="FR246" i="1"/>
  <c r="FV246" i="1"/>
  <c r="FZ246" i="1"/>
  <c r="GD246" i="1"/>
  <c r="GH246" i="1"/>
  <c r="GL246" i="1"/>
  <c r="GP246" i="1"/>
  <c r="GX246" i="1"/>
  <c r="HB246" i="1"/>
  <c r="HJ246" i="1"/>
  <c r="EA246" i="1"/>
  <c r="EE246" i="1"/>
  <c r="EI246" i="1"/>
  <c r="EM246" i="1"/>
  <c r="EQ246" i="1"/>
  <c r="EU246" i="1"/>
  <c r="EY246" i="1"/>
  <c r="FC246" i="1"/>
  <c r="FK246" i="1"/>
  <c r="FO246" i="1"/>
  <c r="FW246" i="1"/>
  <c r="GA246" i="1"/>
  <c r="GE246" i="1"/>
  <c r="GI246" i="1"/>
  <c r="GM246" i="1"/>
  <c r="GQ246" i="1"/>
  <c r="GU246" i="1"/>
  <c r="GY246" i="1"/>
  <c r="HC246" i="1"/>
  <c r="HK246" i="1"/>
  <c r="BI246" i="1"/>
  <c r="BM246" i="1"/>
  <c r="BQ246" i="1"/>
  <c r="BU246" i="1"/>
  <c r="BY246" i="1"/>
  <c r="CC246" i="1"/>
  <c r="CG246" i="1"/>
  <c r="CK246" i="1"/>
  <c r="CS246" i="1"/>
  <c r="CW246" i="1"/>
  <c r="DE246" i="1"/>
  <c r="DI246" i="1"/>
  <c r="DM246" i="1"/>
  <c r="DQ246" i="1"/>
  <c r="DU246" i="1"/>
  <c r="BJ246" i="1"/>
  <c r="BR246" i="1"/>
  <c r="BV246" i="1"/>
  <c r="BZ246" i="1"/>
  <c r="CD246" i="1"/>
  <c r="CH246" i="1"/>
  <c r="CL246" i="1"/>
  <c r="CP246" i="1"/>
  <c r="CT246" i="1"/>
  <c r="CX246" i="1"/>
  <c r="DF246" i="1"/>
  <c r="DJ246" i="1"/>
  <c r="DR246" i="1"/>
  <c r="BK246" i="1"/>
  <c r="BS246" i="1"/>
  <c r="BW246" i="1"/>
  <c r="CE246" i="1"/>
  <c r="CI246" i="1"/>
  <c r="CM246" i="1"/>
  <c r="CQ246" i="1"/>
  <c r="CU246" i="1"/>
  <c r="CY246" i="1"/>
  <c r="DC246" i="1"/>
  <c r="DG246" i="1"/>
  <c r="DK246" i="1"/>
  <c r="DS246" i="1"/>
  <c r="BL246" i="1"/>
  <c r="BP246" i="1"/>
  <c r="BT246" i="1"/>
  <c r="BX246" i="1"/>
  <c r="CF246" i="1"/>
  <c r="CJ246" i="1"/>
  <c r="CR246" i="1"/>
  <c r="CV246" i="1"/>
  <c r="CZ246" i="1"/>
  <c r="DD246" i="1"/>
  <c r="DH246" i="1"/>
  <c r="DL246" i="1"/>
  <c r="DP246" i="1"/>
  <c r="DT246" i="1"/>
  <c r="AS246" i="1"/>
  <c r="AW246" i="1"/>
  <c r="BE246" i="1"/>
  <c r="AP246" i="1"/>
  <c r="AT246" i="1"/>
  <c r="AX246" i="1"/>
  <c r="BF246" i="1"/>
  <c r="AQ246" i="1"/>
  <c r="AL246" i="1"/>
  <c r="AK246" i="1"/>
  <c r="AU246" i="1"/>
  <c r="AY246" i="1"/>
  <c r="BC246" i="1"/>
  <c r="BG246" i="1"/>
  <c r="AM246" i="1"/>
  <c r="AI246" i="1"/>
  <c r="AR246" i="1"/>
  <c r="AV246" i="1"/>
  <c r="AZ246" i="1"/>
  <c r="BD246" i="1"/>
  <c r="BH246" i="1"/>
  <c r="AJ246" i="1"/>
  <c r="CQ232" i="1"/>
  <c r="EC265" i="1"/>
  <c r="EK265" i="1"/>
  <c r="EO265" i="1"/>
  <c r="EW265" i="1"/>
  <c r="FA265" i="1"/>
  <c r="FE265" i="1"/>
  <c r="FI265" i="1"/>
  <c r="FM265" i="1"/>
  <c r="FQ265" i="1"/>
  <c r="FU265" i="1"/>
  <c r="FY265" i="1"/>
  <c r="GC265" i="1"/>
  <c r="GK265" i="1"/>
  <c r="GO265" i="1"/>
  <c r="GW265" i="1"/>
  <c r="HA265" i="1"/>
  <c r="HE265" i="1"/>
  <c r="HI265" i="1"/>
  <c r="HM265" i="1"/>
  <c r="EA265" i="1"/>
  <c r="EE265" i="1"/>
  <c r="EI265" i="1"/>
  <c r="EM265" i="1"/>
  <c r="EQ265" i="1"/>
  <c r="EU265" i="1"/>
  <c r="EY265" i="1"/>
  <c r="FC265" i="1"/>
  <c r="FK265" i="1"/>
  <c r="FO265" i="1"/>
  <c r="FW265" i="1"/>
  <c r="GA265" i="1"/>
  <c r="GE265" i="1"/>
  <c r="GI265" i="1"/>
  <c r="GM265" i="1"/>
  <c r="GQ265" i="1"/>
  <c r="GU265" i="1"/>
  <c r="GY265" i="1"/>
  <c r="HC265" i="1"/>
  <c r="HK265" i="1"/>
  <c r="EB265" i="1"/>
  <c r="EJ265" i="1"/>
  <c r="ER265" i="1"/>
  <c r="EZ265" i="1"/>
  <c r="FH265" i="1"/>
  <c r="FP265" i="1"/>
  <c r="FX265" i="1"/>
  <c r="GN265" i="1"/>
  <c r="GV265" i="1"/>
  <c r="HD265" i="1"/>
  <c r="HL265" i="1"/>
  <c r="ED265" i="1"/>
  <c r="EL265" i="1"/>
  <c r="FB265" i="1"/>
  <c r="FJ265" i="1"/>
  <c r="FR265" i="1"/>
  <c r="FZ265" i="1"/>
  <c r="GH265" i="1"/>
  <c r="GP265" i="1"/>
  <c r="GX265" i="1"/>
  <c r="EN265" i="1"/>
  <c r="EV265" i="1"/>
  <c r="FD265" i="1"/>
  <c r="FL265" i="1"/>
  <c r="GB265" i="1"/>
  <c r="GJ265" i="1"/>
  <c r="GR265" i="1"/>
  <c r="GZ265" i="1"/>
  <c r="HH265" i="1"/>
  <c r="EH265" i="1"/>
  <c r="EP265" i="1"/>
  <c r="EX265" i="1"/>
  <c r="FN265" i="1"/>
  <c r="FV265" i="1"/>
  <c r="GD265" i="1"/>
  <c r="GL265" i="1"/>
  <c r="HB265" i="1"/>
  <c r="HJ265" i="1"/>
  <c r="BJ265" i="1"/>
  <c r="BR265" i="1"/>
  <c r="BV265" i="1"/>
  <c r="BZ265" i="1"/>
  <c r="CD265" i="1"/>
  <c r="CH265" i="1"/>
  <c r="CL265" i="1"/>
  <c r="CP265" i="1"/>
  <c r="CT265" i="1"/>
  <c r="CX265" i="1"/>
  <c r="DF265" i="1"/>
  <c r="DJ265" i="1"/>
  <c r="DR265" i="1"/>
  <c r="BK265" i="1"/>
  <c r="BS265" i="1"/>
  <c r="BW265" i="1"/>
  <c r="CE265" i="1"/>
  <c r="CI265" i="1"/>
  <c r="CM265" i="1"/>
  <c r="CQ265" i="1"/>
  <c r="CU265" i="1"/>
  <c r="CY265" i="1"/>
  <c r="DC265" i="1"/>
  <c r="DG265" i="1"/>
  <c r="DK265" i="1"/>
  <c r="DS265" i="1"/>
  <c r="BL265" i="1"/>
  <c r="BP265" i="1"/>
  <c r="BT265" i="1"/>
  <c r="BX265" i="1"/>
  <c r="CF265" i="1"/>
  <c r="CJ265" i="1"/>
  <c r="CR265" i="1"/>
  <c r="CV265" i="1"/>
  <c r="CZ265" i="1"/>
  <c r="DD265" i="1"/>
  <c r="DH265" i="1"/>
  <c r="DL265" i="1"/>
  <c r="DP265" i="1"/>
  <c r="DT265" i="1"/>
  <c r="BI265" i="1"/>
  <c r="BM265" i="1"/>
  <c r="BQ265" i="1"/>
  <c r="BU265" i="1"/>
  <c r="BY265" i="1"/>
  <c r="CC265" i="1"/>
  <c r="CG265" i="1"/>
  <c r="CK265" i="1"/>
  <c r="CS265" i="1"/>
  <c r="CW265" i="1"/>
  <c r="DE265" i="1"/>
  <c r="DI265" i="1"/>
  <c r="DM265" i="1"/>
  <c r="DQ265" i="1"/>
  <c r="DU265" i="1"/>
  <c r="AT265" i="1"/>
  <c r="AX265" i="1"/>
  <c r="BF265" i="1"/>
  <c r="AU265" i="1"/>
  <c r="AY265" i="1"/>
  <c r="BC265" i="1"/>
  <c r="BG265" i="1"/>
  <c r="AM265" i="1"/>
  <c r="AI265" i="1"/>
  <c r="AL265" i="1"/>
  <c r="AR265" i="1"/>
  <c r="AV265" i="1"/>
  <c r="AZ265" i="1"/>
  <c r="BD265" i="1"/>
  <c r="BH265" i="1"/>
  <c r="AP265" i="1"/>
  <c r="AJ265" i="1"/>
  <c r="AS265" i="1"/>
  <c r="AW265" i="1"/>
  <c r="BE265" i="1"/>
  <c r="AQ265" i="1"/>
  <c r="AK265" i="1"/>
  <c r="EA238" i="1"/>
  <c r="EE238" i="1"/>
  <c r="EI238" i="1"/>
  <c r="EM238" i="1"/>
  <c r="EQ238" i="1"/>
  <c r="EU238" i="1"/>
  <c r="EY238" i="1"/>
  <c r="FC238" i="1"/>
  <c r="FK238" i="1"/>
  <c r="FO238" i="1"/>
  <c r="FW238" i="1"/>
  <c r="GA238" i="1"/>
  <c r="GE238" i="1"/>
  <c r="GI238" i="1"/>
  <c r="GM238" i="1"/>
  <c r="GQ238" i="1"/>
  <c r="GU238" i="1"/>
  <c r="GY238" i="1"/>
  <c r="HC238" i="1"/>
  <c r="HK238" i="1"/>
  <c r="EB238" i="1"/>
  <c r="EJ238" i="1"/>
  <c r="EN238" i="1"/>
  <c r="ER238" i="1"/>
  <c r="EV238" i="1"/>
  <c r="EZ238" i="1"/>
  <c r="FD238" i="1"/>
  <c r="FH238" i="1"/>
  <c r="FL238" i="1"/>
  <c r="FP238" i="1"/>
  <c r="FX238" i="1"/>
  <c r="GB238" i="1"/>
  <c r="GJ238" i="1"/>
  <c r="GN238" i="1"/>
  <c r="GR238" i="1"/>
  <c r="GV238" i="1"/>
  <c r="GZ238" i="1"/>
  <c r="HD238" i="1"/>
  <c r="HH238" i="1"/>
  <c r="HL238" i="1"/>
  <c r="EC238" i="1"/>
  <c r="EK238" i="1"/>
  <c r="EO238" i="1"/>
  <c r="EW238" i="1"/>
  <c r="FA238" i="1"/>
  <c r="FE238" i="1"/>
  <c r="FI238" i="1"/>
  <c r="FM238" i="1"/>
  <c r="FQ238" i="1"/>
  <c r="FU238" i="1"/>
  <c r="FY238" i="1"/>
  <c r="GC238" i="1"/>
  <c r="GK238" i="1"/>
  <c r="GO238" i="1"/>
  <c r="GW238" i="1"/>
  <c r="HA238" i="1"/>
  <c r="HE238" i="1"/>
  <c r="HI238" i="1"/>
  <c r="HM238" i="1"/>
  <c r="ED238" i="1"/>
  <c r="EH238" i="1"/>
  <c r="EL238" i="1"/>
  <c r="EP238" i="1"/>
  <c r="EX238" i="1"/>
  <c r="FB238" i="1"/>
  <c r="FJ238" i="1"/>
  <c r="FN238" i="1"/>
  <c r="FR238" i="1"/>
  <c r="FV238" i="1"/>
  <c r="FZ238" i="1"/>
  <c r="GD238" i="1"/>
  <c r="GH238" i="1"/>
  <c r="GL238" i="1"/>
  <c r="GP238" i="1"/>
  <c r="GX238" i="1"/>
  <c r="HB238" i="1"/>
  <c r="HJ238" i="1"/>
  <c r="BI238" i="1"/>
  <c r="BM238" i="1"/>
  <c r="BQ238" i="1"/>
  <c r="BU238" i="1"/>
  <c r="BY238" i="1"/>
  <c r="CC238" i="1"/>
  <c r="CG238" i="1"/>
  <c r="CK238" i="1"/>
  <c r="CS238" i="1"/>
  <c r="CW238" i="1"/>
  <c r="DE238" i="1"/>
  <c r="DI238" i="1"/>
  <c r="DM238" i="1"/>
  <c r="DQ238" i="1"/>
  <c r="DU238" i="1"/>
  <c r="BJ238" i="1"/>
  <c r="BR238" i="1"/>
  <c r="BV238" i="1"/>
  <c r="BZ238" i="1"/>
  <c r="CD238" i="1"/>
  <c r="CH238" i="1"/>
  <c r="CL238" i="1"/>
  <c r="CP238" i="1"/>
  <c r="CT238" i="1"/>
  <c r="CX238" i="1"/>
  <c r="DF238" i="1"/>
  <c r="DJ238" i="1"/>
  <c r="DR238" i="1"/>
  <c r="BK238" i="1"/>
  <c r="BS238" i="1"/>
  <c r="BW238" i="1"/>
  <c r="CE238" i="1"/>
  <c r="CI238" i="1"/>
  <c r="CM238" i="1"/>
  <c r="CQ238" i="1"/>
  <c r="CU238" i="1"/>
  <c r="CY238" i="1"/>
  <c r="DC238" i="1"/>
  <c r="DG238" i="1"/>
  <c r="DK238" i="1"/>
  <c r="DS238" i="1"/>
  <c r="BL238" i="1"/>
  <c r="BP238" i="1"/>
  <c r="BT238" i="1"/>
  <c r="BX238" i="1"/>
  <c r="CF238" i="1"/>
  <c r="CJ238" i="1"/>
  <c r="CR238" i="1"/>
  <c r="CV238" i="1"/>
  <c r="CZ238" i="1"/>
  <c r="DD238" i="1"/>
  <c r="DH238" i="1"/>
  <c r="DL238" i="1"/>
  <c r="DP238" i="1"/>
  <c r="DT238" i="1"/>
  <c r="AS238" i="1"/>
  <c r="AW238" i="1"/>
  <c r="BE238" i="1"/>
  <c r="AP238" i="1"/>
  <c r="AK238" i="1"/>
  <c r="AT238" i="1"/>
  <c r="AX238" i="1"/>
  <c r="BF238" i="1"/>
  <c r="AQ238" i="1"/>
  <c r="AL238" i="1"/>
  <c r="AU238" i="1"/>
  <c r="AY238" i="1"/>
  <c r="BC238" i="1"/>
  <c r="BG238" i="1"/>
  <c r="AM238" i="1"/>
  <c r="AI238" i="1"/>
  <c r="AR238" i="1"/>
  <c r="AV238" i="1"/>
  <c r="AZ238" i="1"/>
  <c r="BD238" i="1"/>
  <c r="BH238" i="1"/>
  <c r="AJ238" i="1"/>
  <c r="ED194" i="1"/>
  <c r="EH194" i="1"/>
  <c r="EL194" i="1"/>
  <c r="EP194" i="1"/>
  <c r="EX194" i="1"/>
  <c r="FB194" i="1"/>
  <c r="FJ194" i="1"/>
  <c r="FN194" i="1"/>
  <c r="FR194" i="1"/>
  <c r="FV194" i="1"/>
  <c r="FZ194" i="1"/>
  <c r="GD194" i="1"/>
  <c r="GH194" i="1"/>
  <c r="GL194" i="1"/>
  <c r="GP194" i="1"/>
  <c r="GX194" i="1"/>
  <c r="HB194" i="1"/>
  <c r="HJ194" i="1"/>
  <c r="EA194" i="1"/>
  <c r="EE194" i="1"/>
  <c r="EI194" i="1"/>
  <c r="EM194" i="1"/>
  <c r="EQ194" i="1"/>
  <c r="EU194" i="1"/>
  <c r="EY194" i="1"/>
  <c r="FC194" i="1"/>
  <c r="FK194" i="1"/>
  <c r="FO194" i="1"/>
  <c r="FW194" i="1"/>
  <c r="GA194" i="1"/>
  <c r="GE194" i="1"/>
  <c r="GI194" i="1"/>
  <c r="GM194" i="1"/>
  <c r="GQ194" i="1"/>
  <c r="GU194" i="1"/>
  <c r="GY194" i="1"/>
  <c r="HC194" i="1"/>
  <c r="HK194" i="1"/>
  <c r="EB194" i="1"/>
  <c r="EJ194" i="1"/>
  <c r="EN194" i="1"/>
  <c r="ER194" i="1"/>
  <c r="EV194" i="1"/>
  <c r="EZ194" i="1"/>
  <c r="FD194" i="1"/>
  <c r="FH194" i="1"/>
  <c r="FL194" i="1"/>
  <c r="FP194" i="1"/>
  <c r="FX194" i="1"/>
  <c r="GB194" i="1"/>
  <c r="GJ194" i="1"/>
  <c r="GN194" i="1"/>
  <c r="GR194" i="1"/>
  <c r="GV194" i="1"/>
  <c r="GZ194" i="1"/>
  <c r="HD194" i="1"/>
  <c r="HH194" i="1"/>
  <c r="HL194" i="1"/>
  <c r="EC194" i="1"/>
  <c r="EK194" i="1"/>
  <c r="EO194" i="1"/>
  <c r="EW194" i="1"/>
  <c r="FA194" i="1"/>
  <c r="FE194" i="1"/>
  <c r="FI194" i="1"/>
  <c r="FM194" i="1"/>
  <c r="FQ194" i="1"/>
  <c r="FU194" i="1"/>
  <c r="FY194" i="1"/>
  <c r="GC194" i="1"/>
  <c r="GK194" i="1"/>
  <c r="GO194" i="1"/>
  <c r="GW194" i="1"/>
  <c r="HA194" i="1"/>
  <c r="HE194" i="1"/>
  <c r="HI194" i="1"/>
  <c r="HM194" i="1"/>
  <c r="BK194" i="1"/>
  <c r="BS194" i="1"/>
  <c r="BW194" i="1"/>
  <c r="CE194" i="1"/>
  <c r="CI194" i="1"/>
  <c r="CM194" i="1"/>
  <c r="CQ194" i="1"/>
  <c r="CU194" i="1"/>
  <c r="CY194" i="1"/>
  <c r="DC194" i="1"/>
  <c r="DG194" i="1"/>
  <c r="DK194" i="1"/>
  <c r="DS194" i="1"/>
  <c r="AS194" i="1"/>
  <c r="AW194" i="1"/>
  <c r="BE194" i="1"/>
  <c r="BL194" i="1"/>
  <c r="BP194" i="1"/>
  <c r="BT194" i="1"/>
  <c r="BX194" i="1"/>
  <c r="CF194" i="1"/>
  <c r="CJ194" i="1"/>
  <c r="CR194" i="1"/>
  <c r="CV194" i="1"/>
  <c r="CZ194" i="1"/>
  <c r="DD194" i="1"/>
  <c r="DH194" i="1"/>
  <c r="DL194" i="1"/>
  <c r="DP194" i="1"/>
  <c r="DT194" i="1"/>
  <c r="AT194" i="1"/>
  <c r="AX194" i="1"/>
  <c r="BF194" i="1"/>
  <c r="BI194" i="1"/>
  <c r="BM194" i="1"/>
  <c r="BQ194" i="1"/>
  <c r="BU194" i="1"/>
  <c r="BY194" i="1"/>
  <c r="CC194" i="1"/>
  <c r="CG194" i="1"/>
  <c r="CK194" i="1"/>
  <c r="CS194" i="1"/>
  <c r="CW194" i="1"/>
  <c r="DE194" i="1"/>
  <c r="DI194" i="1"/>
  <c r="DM194" i="1"/>
  <c r="DQ194" i="1"/>
  <c r="DU194" i="1"/>
  <c r="AU194" i="1"/>
  <c r="AY194" i="1"/>
  <c r="BC194" i="1"/>
  <c r="BG194" i="1"/>
  <c r="BJ194" i="1"/>
  <c r="BR194" i="1"/>
  <c r="BV194" i="1"/>
  <c r="BZ194" i="1"/>
  <c r="CD194" i="1"/>
  <c r="CH194" i="1"/>
  <c r="CL194" i="1"/>
  <c r="CP194" i="1"/>
  <c r="CT194" i="1"/>
  <c r="CX194" i="1"/>
  <c r="DF194" i="1"/>
  <c r="DJ194" i="1"/>
  <c r="DR194" i="1"/>
  <c r="BD194" i="1"/>
  <c r="AP194" i="1"/>
  <c r="AM194" i="1"/>
  <c r="AR194" i="1"/>
  <c r="BH194" i="1"/>
  <c r="AQ194" i="1"/>
  <c r="AL194" i="1"/>
  <c r="AV194" i="1"/>
  <c r="AK194" i="1"/>
  <c r="AI194" i="1"/>
  <c r="AZ194" i="1"/>
  <c r="AJ194" i="1"/>
  <c r="EA117" i="1"/>
  <c r="EE117" i="1"/>
  <c r="EI117" i="1"/>
  <c r="EM117" i="1"/>
  <c r="EQ117" i="1"/>
  <c r="EU117" i="1"/>
  <c r="EY117" i="1"/>
  <c r="FC117" i="1"/>
  <c r="FK117" i="1"/>
  <c r="FO117" i="1"/>
  <c r="FW117" i="1"/>
  <c r="GA117" i="1"/>
  <c r="GE117" i="1"/>
  <c r="GI117" i="1"/>
  <c r="GM117" i="1"/>
  <c r="GQ117" i="1"/>
  <c r="GU117" i="1"/>
  <c r="GY117" i="1"/>
  <c r="HC117" i="1"/>
  <c r="HK117" i="1"/>
  <c r="EB117" i="1"/>
  <c r="EJ117" i="1"/>
  <c r="EN117" i="1"/>
  <c r="ER117" i="1"/>
  <c r="EV117" i="1"/>
  <c r="EZ117" i="1"/>
  <c r="FD117" i="1"/>
  <c r="FH117" i="1"/>
  <c r="FL117" i="1"/>
  <c r="FP117" i="1"/>
  <c r="FX117" i="1"/>
  <c r="GB117" i="1"/>
  <c r="GJ117" i="1"/>
  <c r="GN117" i="1"/>
  <c r="GR117" i="1"/>
  <c r="GV117" i="1"/>
  <c r="GZ117" i="1"/>
  <c r="HD117" i="1"/>
  <c r="HH117" i="1"/>
  <c r="HL117" i="1"/>
  <c r="EC117" i="1"/>
  <c r="EK117" i="1"/>
  <c r="EO117" i="1"/>
  <c r="EW117" i="1"/>
  <c r="FA117" i="1"/>
  <c r="FE117" i="1"/>
  <c r="FI117" i="1"/>
  <c r="FM117" i="1"/>
  <c r="FQ117" i="1"/>
  <c r="FU117" i="1"/>
  <c r="FY117" i="1"/>
  <c r="GC117" i="1"/>
  <c r="GK117" i="1"/>
  <c r="GO117" i="1"/>
  <c r="GW117" i="1"/>
  <c r="HA117" i="1"/>
  <c r="HE117" i="1"/>
  <c r="HI117" i="1"/>
  <c r="HM117" i="1"/>
  <c r="ED117" i="1"/>
  <c r="EH117" i="1"/>
  <c r="EL117" i="1"/>
  <c r="EP117" i="1"/>
  <c r="EX117" i="1"/>
  <c r="FB117" i="1"/>
  <c r="FJ117" i="1"/>
  <c r="FN117" i="1"/>
  <c r="FR117" i="1"/>
  <c r="FV117" i="1"/>
  <c r="FZ117" i="1"/>
  <c r="GD117" i="1"/>
  <c r="GH117" i="1"/>
  <c r="GL117" i="1"/>
  <c r="GP117" i="1"/>
  <c r="GX117" i="1"/>
  <c r="HB117" i="1"/>
  <c r="HJ117" i="1"/>
  <c r="BL117" i="1"/>
  <c r="BP117" i="1"/>
  <c r="BT117" i="1"/>
  <c r="BX117" i="1"/>
  <c r="CF117" i="1"/>
  <c r="CJ117" i="1"/>
  <c r="CR117" i="1"/>
  <c r="CV117" i="1"/>
  <c r="CZ117" i="1"/>
  <c r="DD117" i="1"/>
  <c r="DH117" i="1"/>
  <c r="DL117" i="1"/>
  <c r="DP117" i="1"/>
  <c r="DT117" i="1"/>
  <c r="BI117" i="1"/>
  <c r="BM117" i="1"/>
  <c r="BQ117" i="1"/>
  <c r="BU117" i="1"/>
  <c r="BY117" i="1"/>
  <c r="CC117" i="1"/>
  <c r="CG117" i="1"/>
  <c r="CK117" i="1"/>
  <c r="CS117" i="1"/>
  <c r="CW117" i="1"/>
  <c r="DE117" i="1"/>
  <c r="DI117" i="1"/>
  <c r="DM117" i="1"/>
  <c r="DQ117" i="1"/>
  <c r="DU117" i="1"/>
  <c r="BJ117" i="1"/>
  <c r="BR117" i="1"/>
  <c r="BV117" i="1"/>
  <c r="BZ117" i="1"/>
  <c r="CD117" i="1"/>
  <c r="CH117" i="1"/>
  <c r="CL117" i="1"/>
  <c r="CP117" i="1"/>
  <c r="CT117" i="1"/>
  <c r="CX117" i="1"/>
  <c r="DF117" i="1"/>
  <c r="DJ117" i="1"/>
  <c r="DR117" i="1"/>
  <c r="BK117" i="1"/>
  <c r="BS117" i="1"/>
  <c r="BW117" i="1"/>
  <c r="CE117" i="1"/>
  <c r="CI117" i="1"/>
  <c r="CM117" i="1"/>
  <c r="CQ117" i="1"/>
  <c r="CU117" i="1"/>
  <c r="CY117" i="1"/>
  <c r="DC117" i="1"/>
  <c r="DG117" i="1"/>
  <c r="DK117" i="1"/>
  <c r="DS117" i="1"/>
  <c r="AT117" i="1"/>
  <c r="AX117" i="1"/>
  <c r="BF117" i="1"/>
  <c r="AU117" i="1"/>
  <c r="AY117" i="1"/>
  <c r="BC117" i="1"/>
  <c r="BG117" i="1"/>
  <c r="AR117" i="1"/>
  <c r="AV117" i="1"/>
  <c r="AZ117" i="1"/>
  <c r="BD117" i="1"/>
  <c r="BH117" i="1"/>
  <c r="AS117" i="1"/>
  <c r="AW117" i="1"/>
  <c r="BE117" i="1"/>
  <c r="AL117" i="1"/>
  <c r="AK117" i="1"/>
  <c r="AP117" i="1"/>
  <c r="AJ117" i="1"/>
  <c r="AQ117" i="1"/>
  <c r="AM117" i="1"/>
  <c r="AI117" i="1"/>
  <c r="EA109" i="1"/>
  <c r="EE109" i="1"/>
  <c r="EI109" i="1"/>
  <c r="EM109" i="1"/>
  <c r="EQ109" i="1"/>
  <c r="EU109" i="1"/>
  <c r="EY109" i="1"/>
  <c r="FC109" i="1"/>
  <c r="FK109" i="1"/>
  <c r="FO109" i="1"/>
  <c r="FW109" i="1"/>
  <c r="EC109" i="1"/>
  <c r="EK109" i="1"/>
  <c r="EO109" i="1"/>
  <c r="EW109" i="1"/>
  <c r="FA109" i="1"/>
  <c r="FE109" i="1"/>
  <c r="FI109" i="1"/>
  <c r="FM109" i="1"/>
  <c r="FQ109" i="1"/>
  <c r="EH109" i="1"/>
  <c r="EP109" i="1"/>
  <c r="EX109" i="1"/>
  <c r="FN109" i="1"/>
  <c r="FU109" i="1"/>
  <c r="FZ109" i="1"/>
  <c r="GD109" i="1"/>
  <c r="GH109" i="1"/>
  <c r="GL109" i="1"/>
  <c r="GP109" i="1"/>
  <c r="GX109" i="1"/>
  <c r="HB109" i="1"/>
  <c r="HJ109" i="1"/>
  <c r="EB109" i="1"/>
  <c r="EJ109" i="1"/>
  <c r="ER109" i="1"/>
  <c r="EZ109" i="1"/>
  <c r="FH109" i="1"/>
  <c r="FP109" i="1"/>
  <c r="FV109" i="1"/>
  <c r="GA109" i="1"/>
  <c r="GE109" i="1"/>
  <c r="GI109" i="1"/>
  <c r="GM109" i="1"/>
  <c r="GQ109" i="1"/>
  <c r="GU109" i="1"/>
  <c r="GY109" i="1"/>
  <c r="HC109" i="1"/>
  <c r="HK109" i="1"/>
  <c r="ED109" i="1"/>
  <c r="EL109" i="1"/>
  <c r="FB109" i="1"/>
  <c r="FJ109" i="1"/>
  <c r="FR109" i="1"/>
  <c r="FX109" i="1"/>
  <c r="GB109" i="1"/>
  <c r="GJ109" i="1"/>
  <c r="GN109" i="1"/>
  <c r="GR109" i="1"/>
  <c r="GV109" i="1"/>
  <c r="GZ109" i="1"/>
  <c r="HD109" i="1"/>
  <c r="HH109" i="1"/>
  <c r="HL109" i="1"/>
  <c r="EN109" i="1"/>
  <c r="EV109" i="1"/>
  <c r="FD109" i="1"/>
  <c r="FL109" i="1"/>
  <c r="FY109" i="1"/>
  <c r="GC109" i="1"/>
  <c r="GK109" i="1"/>
  <c r="GO109" i="1"/>
  <c r="GW109" i="1"/>
  <c r="HA109" i="1"/>
  <c r="HE109" i="1"/>
  <c r="HI109" i="1"/>
  <c r="HM109" i="1"/>
  <c r="BL109" i="1"/>
  <c r="BP109" i="1"/>
  <c r="BT109" i="1"/>
  <c r="BX109" i="1"/>
  <c r="CF109" i="1"/>
  <c r="CJ109" i="1"/>
  <c r="CR109" i="1"/>
  <c r="CV109" i="1"/>
  <c r="CZ109" i="1"/>
  <c r="DD109" i="1"/>
  <c r="DH109" i="1"/>
  <c r="DL109" i="1"/>
  <c r="DP109" i="1"/>
  <c r="DT109" i="1"/>
  <c r="BI109" i="1"/>
  <c r="BM109" i="1"/>
  <c r="BQ109" i="1"/>
  <c r="BU109" i="1"/>
  <c r="BY109" i="1"/>
  <c r="CC109" i="1"/>
  <c r="CG109" i="1"/>
  <c r="CK109" i="1"/>
  <c r="CS109" i="1"/>
  <c r="CW109" i="1"/>
  <c r="DE109" i="1"/>
  <c r="DI109" i="1"/>
  <c r="DM109" i="1"/>
  <c r="DQ109" i="1"/>
  <c r="DU109" i="1"/>
  <c r="BJ109" i="1"/>
  <c r="BR109" i="1"/>
  <c r="BV109" i="1"/>
  <c r="BZ109" i="1"/>
  <c r="CD109" i="1"/>
  <c r="CH109" i="1"/>
  <c r="CL109" i="1"/>
  <c r="CP109" i="1"/>
  <c r="CT109" i="1"/>
  <c r="CX109" i="1"/>
  <c r="DF109" i="1"/>
  <c r="DJ109" i="1"/>
  <c r="DR109" i="1"/>
  <c r="BK109" i="1"/>
  <c r="BS109" i="1"/>
  <c r="BW109" i="1"/>
  <c r="CE109" i="1"/>
  <c r="CI109" i="1"/>
  <c r="CM109" i="1"/>
  <c r="CQ109" i="1"/>
  <c r="CU109" i="1"/>
  <c r="CY109" i="1"/>
  <c r="DC109" i="1"/>
  <c r="DG109" i="1"/>
  <c r="DK109" i="1"/>
  <c r="DS109" i="1"/>
  <c r="AT109" i="1"/>
  <c r="AX109" i="1"/>
  <c r="BF109" i="1"/>
  <c r="AU109" i="1"/>
  <c r="AY109" i="1"/>
  <c r="BC109" i="1"/>
  <c r="BG109" i="1"/>
  <c r="AR109" i="1"/>
  <c r="AV109" i="1"/>
  <c r="AZ109" i="1"/>
  <c r="BD109" i="1"/>
  <c r="BH109" i="1"/>
  <c r="AS109" i="1"/>
  <c r="AW109" i="1"/>
  <c r="BE109" i="1"/>
  <c r="AL109" i="1"/>
  <c r="AK109" i="1"/>
  <c r="AP109" i="1"/>
  <c r="AJ109" i="1"/>
  <c r="AQ109" i="1"/>
  <c r="AM109" i="1"/>
  <c r="AI109" i="1"/>
  <c r="ED108" i="1"/>
  <c r="EH108" i="1"/>
  <c r="EL108" i="1"/>
  <c r="EP108" i="1"/>
  <c r="EX108" i="1"/>
  <c r="FB108" i="1"/>
  <c r="FJ108" i="1"/>
  <c r="FN108" i="1"/>
  <c r="FR108" i="1"/>
  <c r="FV108" i="1"/>
  <c r="FZ108" i="1"/>
  <c r="GD108" i="1"/>
  <c r="GH108" i="1"/>
  <c r="GL108" i="1"/>
  <c r="GP108" i="1"/>
  <c r="GX108" i="1"/>
  <c r="HB108" i="1"/>
  <c r="HJ108" i="1"/>
  <c r="EB108" i="1"/>
  <c r="EJ108" i="1"/>
  <c r="EN108" i="1"/>
  <c r="ER108" i="1"/>
  <c r="EV108" i="1"/>
  <c r="EZ108" i="1"/>
  <c r="FD108" i="1"/>
  <c r="FH108" i="1"/>
  <c r="FL108" i="1"/>
  <c r="FP108" i="1"/>
  <c r="FX108" i="1"/>
  <c r="GB108" i="1"/>
  <c r="GJ108" i="1"/>
  <c r="GN108" i="1"/>
  <c r="GR108" i="1"/>
  <c r="GV108" i="1"/>
  <c r="GZ108" i="1"/>
  <c r="HD108" i="1"/>
  <c r="HH108" i="1"/>
  <c r="HL108" i="1"/>
  <c r="EC108" i="1"/>
  <c r="EK108" i="1"/>
  <c r="FA108" i="1"/>
  <c r="FI108" i="1"/>
  <c r="FQ108" i="1"/>
  <c r="FY108" i="1"/>
  <c r="GO108" i="1"/>
  <c r="GW108" i="1"/>
  <c r="HE108" i="1"/>
  <c r="HM108" i="1"/>
  <c r="EE108" i="1"/>
  <c r="EM108" i="1"/>
  <c r="EU108" i="1"/>
  <c r="FC108" i="1"/>
  <c r="FK108" i="1"/>
  <c r="GA108" i="1"/>
  <c r="GI108" i="1"/>
  <c r="GQ108" i="1"/>
  <c r="GY108" i="1"/>
  <c r="EO108" i="1"/>
  <c r="EW108" i="1"/>
  <c r="FE108" i="1"/>
  <c r="FM108" i="1"/>
  <c r="FU108" i="1"/>
  <c r="GC108" i="1"/>
  <c r="GK108" i="1"/>
  <c r="HA108" i="1"/>
  <c r="HI108" i="1"/>
  <c r="EA108" i="1"/>
  <c r="EI108" i="1"/>
  <c r="EQ108" i="1"/>
  <c r="EY108" i="1"/>
  <c r="FO108" i="1"/>
  <c r="FW108" i="1"/>
  <c r="GE108" i="1"/>
  <c r="GM108" i="1"/>
  <c r="GU108" i="1"/>
  <c r="HC108" i="1"/>
  <c r="HK108" i="1"/>
  <c r="BI108" i="1"/>
  <c r="BM108" i="1"/>
  <c r="BQ108" i="1"/>
  <c r="BU108" i="1"/>
  <c r="BY108" i="1"/>
  <c r="CC108" i="1"/>
  <c r="CG108" i="1"/>
  <c r="CK108" i="1"/>
  <c r="CS108" i="1"/>
  <c r="CW108" i="1"/>
  <c r="DE108" i="1"/>
  <c r="DI108" i="1"/>
  <c r="DM108" i="1"/>
  <c r="DQ108" i="1"/>
  <c r="DU108" i="1"/>
  <c r="BJ108" i="1"/>
  <c r="BR108" i="1"/>
  <c r="BV108" i="1"/>
  <c r="BZ108" i="1"/>
  <c r="CD108" i="1"/>
  <c r="CH108" i="1"/>
  <c r="CL108" i="1"/>
  <c r="CP108" i="1"/>
  <c r="CT108" i="1"/>
  <c r="CX108" i="1"/>
  <c r="DF108" i="1"/>
  <c r="DJ108" i="1"/>
  <c r="DR108" i="1"/>
  <c r="BK108" i="1"/>
  <c r="BS108" i="1"/>
  <c r="BW108" i="1"/>
  <c r="CE108" i="1"/>
  <c r="CI108" i="1"/>
  <c r="CM108" i="1"/>
  <c r="CQ108" i="1"/>
  <c r="CU108" i="1"/>
  <c r="CY108" i="1"/>
  <c r="DC108" i="1"/>
  <c r="DG108" i="1"/>
  <c r="DK108" i="1"/>
  <c r="DS108" i="1"/>
  <c r="BL108" i="1"/>
  <c r="BP108" i="1"/>
  <c r="BT108" i="1"/>
  <c r="BX108" i="1"/>
  <c r="CF108" i="1"/>
  <c r="CJ108" i="1"/>
  <c r="CR108" i="1"/>
  <c r="CV108" i="1"/>
  <c r="CZ108" i="1"/>
  <c r="DD108" i="1"/>
  <c r="DH108" i="1"/>
  <c r="DL108" i="1"/>
  <c r="DP108" i="1"/>
  <c r="DT108" i="1"/>
  <c r="AU108" i="1"/>
  <c r="AY108" i="1"/>
  <c r="BC108" i="1"/>
  <c r="BG108" i="1"/>
  <c r="AR108" i="1"/>
  <c r="AV108" i="1"/>
  <c r="AZ108" i="1"/>
  <c r="BD108" i="1"/>
  <c r="BH108" i="1"/>
  <c r="AS108" i="1"/>
  <c r="AW108" i="1"/>
  <c r="BE108" i="1"/>
  <c r="AT108" i="1"/>
  <c r="AX108" i="1"/>
  <c r="BF108" i="1"/>
  <c r="AP108" i="1"/>
  <c r="AK108" i="1"/>
  <c r="AQ108" i="1"/>
  <c r="AJ108" i="1"/>
  <c r="AM108" i="1"/>
  <c r="AI108" i="1"/>
  <c r="AL108" i="1"/>
  <c r="ED116" i="1"/>
  <c r="EH116" i="1"/>
  <c r="EL116" i="1"/>
  <c r="EP116" i="1"/>
  <c r="EX116" i="1"/>
  <c r="FB116" i="1"/>
  <c r="FJ116" i="1"/>
  <c r="FN116" i="1"/>
  <c r="FR116" i="1"/>
  <c r="FV116" i="1"/>
  <c r="FZ116" i="1"/>
  <c r="GD116" i="1"/>
  <c r="GH116" i="1"/>
  <c r="GL116" i="1"/>
  <c r="GP116" i="1"/>
  <c r="GX116" i="1"/>
  <c r="HB116" i="1"/>
  <c r="HJ116" i="1"/>
  <c r="EA116" i="1"/>
  <c r="EE116" i="1"/>
  <c r="EI116" i="1"/>
  <c r="EM116" i="1"/>
  <c r="EQ116" i="1"/>
  <c r="EU116" i="1"/>
  <c r="EY116" i="1"/>
  <c r="FC116" i="1"/>
  <c r="FK116" i="1"/>
  <c r="FO116" i="1"/>
  <c r="FW116" i="1"/>
  <c r="GA116" i="1"/>
  <c r="GE116" i="1"/>
  <c r="GI116" i="1"/>
  <c r="GM116" i="1"/>
  <c r="GQ116" i="1"/>
  <c r="GU116" i="1"/>
  <c r="GY116" i="1"/>
  <c r="HC116" i="1"/>
  <c r="HK116" i="1"/>
  <c r="EB116" i="1"/>
  <c r="EJ116" i="1"/>
  <c r="EN116" i="1"/>
  <c r="ER116" i="1"/>
  <c r="EV116" i="1"/>
  <c r="EZ116" i="1"/>
  <c r="FD116" i="1"/>
  <c r="FH116" i="1"/>
  <c r="FL116" i="1"/>
  <c r="FP116" i="1"/>
  <c r="FX116" i="1"/>
  <c r="GB116" i="1"/>
  <c r="GJ116" i="1"/>
  <c r="GN116" i="1"/>
  <c r="GR116" i="1"/>
  <c r="GV116" i="1"/>
  <c r="GZ116" i="1"/>
  <c r="HD116" i="1"/>
  <c r="HH116" i="1"/>
  <c r="HL116" i="1"/>
  <c r="EC116" i="1"/>
  <c r="EK116" i="1"/>
  <c r="EO116" i="1"/>
  <c r="EW116" i="1"/>
  <c r="FA116" i="1"/>
  <c r="FE116" i="1"/>
  <c r="FI116" i="1"/>
  <c r="FM116" i="1"/>
  <c r="FQ116" i="1"/>
  <c r="FU116" i="1"/>
  <c r="FY116" i="1"/>
  <c r="GC116" i="1"/>
  <c r="GK116" i="1"/>
  <c r="GO116" i="1"/>
  <c r="GW116" i="1"/>
  <c r="HA116" i="1"/>
  <c r="HE116" i="1"/>
  <c r="HI116" i="1"/>
  <c r="HM116" i="1"/>
  <c r="BI116" i="1"/>
  <c r="BM116" i="1"/>
  <c r="BQ116" i="1"/>
  <c r="BU116" i="1"/>
  <c r="BY116" i="1"/>
  <c r="CC116" i="1"/>
  <c r="CG116" i="1"/>
  <c r="CK116" i="1"/>
  <c r="CS116" i="1"/>
  <c r="CW116" i="1"/>
  <c r="DE116" i="1"/>
  <c r="DI116" i="1"/>
  <c r="DM116" i="1"/>
  <c r="DQ116" i="1"/>
  <c r="DU116" i="1"/>
  <c r="BJ116" i="1"/>
  <c r="BR116" i="1"/>
  <c r="BV116" i="1"/>
  <c r="BZ116" i="1"/>
  <c r="CD116" i="1"/>
  <c r="CH116" i="1"/>
  <c r="CL116" i="1"/>
  <c r="CP116" i="1"/>
  <c r="CT116" i="1"/>
  <c r="CX116" i="1"/>
  <c r="DF116" i="1"/>
  <c r="DJ116" i="1"/>
  <c r="DR116" i="1"/>
  <c r="BK116" i="1"/>
  <c r="BS116" i="1"/>
  <c r="BW116" i="1"/>
  <c r="CE116" i="1"/>
  <c r="CI116" i="1"/>
  <c r="CM116" i="1"/>
  <c r="CQ116" i="1"/>
  <c r="CU116" i="1"/>
  <c r="CY116" i="1"/>
  <c r="DC116" i="1"/>
  <c r="DG116" i="1"/>
  <c r="DK116" i="1"/>
  <c r="DS116" i="1"/>
  <c r="BL116" i="1"/>
  <c r="BP116" i="1"/>
  <c r="BT116" i="1"/>
  <c r="BX116" i="1"/>
  <c r="CF116" i="1"/>
  <c r="CJ116" i="1"/>
  <c r="CR116" i="1"/>
  <c r="CV116" i="1"/>
  <c r="CZ116" i="1"/>
  <c r="DD116" i="1"/>
  <c r="DH116" i="1"/>
  <c r="DL116" i="1"/>
  <c r="DP116" i="1"/>
  <c r="DT116" i="1"/>
  <c r="AU116" i="1"/>
  <c r="AY116" i="1"/>
  <c r="BC116" i="1"/>
  <c r="BG116" i="1"/>
  <c r="AR116" i="1"/>
  <c r="AV116" i="1"/>
  <c r="AZ116" i="1"/>
  <c r="BD116" i="1"/>
  <c r="BH116" i="1"/>
  <c r="AS116" i="1"/>
  <c r="AW116" i="1"/>
  <c r="BE116" i="1"/>
  <c r="AT116" i="1"/>
  <c r="AX116" i="1"/>
  <c r="BF116" i="1"/>
  <c r="AP116" i="1"/>
  <c r="AK116" i="1"/>
  <c r="AQ116" i="1"/>
  <c r="AJ116" i="1"/>
  <c r="AM116" i="1"/>
  <c r="AI116" i="1"/>
  <c r="AL116" i="1"/>
  <c r="AX162" i="1"/>
  <c r="EC124" i="1"/>
  <c r="EK124" i="1"/>
  <c r="EO124" i="1"/>
  <c r="EW124" i="1"/>
  <c r="FA124" i="1"/>
  <c r="FE124" i="1"/>
  <c r="FI124" i="1"/>
  <c r="FM124" i="1"/>
  <c r="FQ124" i="1"/>
  <c r="FU124" i="1"/>
  <c r="FY124" i="1"/>
  <c r="GC124" i="1"/>
  <c r="GK124" i="1"/>
  <c r="GO124" i="1"/>
  <c r="GW124" i="1"/>
  <c r="HA124" i="1"/>
  <c r="HE124" i="1"/>
  <c r="HI124" i="1"/>
  <c r="HM124" i="1"/>
  <c r="ED124" i="1"/>
  <c r="EH124" i="1"/>
  <c r="EL124" i="1"/>
  <c r="EP124" i="1"/>
  <c r="EX124" i="1"/>
  <c r="FB124" i="1"/>
  <c r="FJ124" i="1"/>
  <c r="FN124" i="1"/>
  <c r="FR124" i="1"/>
  <c r="FV124" i="1"/>
  <c r="FZ124" i="1"/>
  <c r="GD124" i="1"/>
  <c r="GH124" i="1"/>
  <c r="GL124" i="1"/>
  <c r="GP124" i="1"/>
  <c r="GX124" i="1"/>
  <c r="HB124" i="1"/>
  <c r="HJ124" i="1"/>
  <c r="EA124" i="1"/>
  <c r="EE124" i="1"/>
  <c r="EI124" i="1"/>
  <c r="EM124" i="1"/>
  <c r="EQ124" i="1"/>
  <c r="EU124" i="1"/>
  <c r="EY124" i="1"/>
  <c r="FC124" i="1"/>
  <c r="FK124" i="1"/>
  <c r="FO124" i="1"/>
  <c r="FW124" i="1"/>
  <c r="GA124" i="1"/>
  <c r="GE124" i="1"/>
  <c r="GI124" i="1"/>
  <c r="GM124" i="1"/>
  <c r="GQ124" i="1"/>
  <c r="GU124" i="1"/>
  <c r="GY124" i="1"/>
  <c r="HC124" i="1"/>
  <c r="HK124" i="1"/>
  <c r="EB124" i="1"/>
  <c r="EJ124" i="1"/>
  <c r="EN124" i="1"/>
  <c r="ER124" i="1"/>
  <c r="EV124" i="1"/>
  <c r="EZ124" i="1"/>
  <c r="FD124" i="1"/>
  <c r="FH124" i="1"/>
  <c r="FL124" i="1"/>
  <c r="FP124" i="1"/>
  <c r="FX124" i="1"/>
  <c r="GB124" i="1"/>
  <c r="GJ124" i="1"/>
  <c r="GN124" i="1"/>
  <c r="GR124" i="1"/>
  <c r="GV124" i="1"/>
  <c r="GZ124" i="1"/>
  <c r="HD124" i="1"/>
  <c r="HH124" i="1"/>
  <c r="HL124" i="1"/>
  <c r="BI124" i="1"/>
  <c r="BM124" i="1"/>
  <c r="BQ124" i="1"/>
  <c r="BU124" i="1"/>
  <c r="BY124" i="1"/>
  <c r="CC124" i="1"/>
  <c r="CG124" i="1"/>
  <c r="CK124" i="1"/>
  <c r="CS124" i="1"/>
  <c r="CW124" i="1"/>
  <c r="DE124" i="1"/>
  <c r="DI124" i="1"/>
  <c r="DM124" i="1"/>
  <c r="DQ124" i="1"/>
  <c r="DU124" i="1"/>
  <c r="BJ124" i="1"/>
  <c r="BR124" i="1"/>
  <c r="BV124" i="1"/>
  <c r="BZ124" i="1"/>
  <c r="CD124" i="1"/>
  <c r="CH124" i="1"/>
  <c r="CL124" i="1"/>
  <c r="CP124" i="1"/>
  <c r="CT124" i="1"/>
  <c r="CX124" i="1"/>
  <c r="DF124" i="1"/>
  <c r="DJ124" i="1"/>
  <c r="DR124" i="1"/>
  <c r="BK124" i="1"/>
  <c r="BS124" i="1"/>
  <c r="BW124" i="1"/>
  <c r="CE124" i="1"/>
  <c r="CI124" i="1"/>
  <c r="CM124" i="1"/>
  <c r="CQ124" i="1"/>
  <c r="CU124" i="1"/>
  <c r="CY124" i="1"/>
  <c r="DC124" i="1"/>
  <c r="DG124" i="1"/>
  <c r="DK124" i="1"/>
  <c r="DS124" i="1"/>
  <c r="BL124" i="1"/>
  <c r="BP124" i="1"/>
  <c r="BT124" i="1"/>
  <c r="BX124" i="1"/>
  <c r="CF124" i="1"/>
  <c r="CJ124" i="1"/>
  <c r="CR124" i="1"/>
  <c r="CV124" i="1"/>
  <c r="CZ124" i="1"/>
  <c r="DD124" i="1"/>
  <c r="DH124" i="1"/>
  <c r="DL124" i="1"/>
  <c r="DP124" i="1"/>
  <c r="DT124" i="1"/>
  <c r="AU124" i="1"/>
  <c r="AY124" i="1"/>
  <c r="BC124" i="1"/>
  <c r="BG124" i="1"/>
  <c r="AR124" i="1"/>
  <c r="AV124" i="1"/>
  <c r="AZ124" i="1"/>
  <c r="BD124" i="1"/>
  <c r="BH124" i="1"/>
  <c r="AS124" i="1"/>
  <c r="AW124" i="1"/>
  <c r="BE124" i="1"/>
  <c r="AT124" i="1"/>
  <c r="AP124" i="1"/>
  <c r="AK124" i="1"/>
  <c r="AX124" i="1"/>
  <c r="AQ124" i="1"/>
  <c r="AJ124" i="1"/>
  <c r="AM124" i="1"/>
  <c r="AI124" i="1"/>
  <c r="BF124" i="1"/>
  <c r="AL124" i="1"/>
  <c r="EC81" i="1"/>
  <c r="EK81" i="1"/>
  <c r="EO81" i="1"/>
  <c r="EW81" i="1"/>
  <c r="FA81" i="1"/>
  <c r="FE81" i="1"/>
  <c r="FI81" i="1"/>
  <c r="FM81" i="1"/>
  <c r="FQ81" i="1"/>
  <c r="FU81" i="1"/>
  <c r="FY81" i="1"/>
  <c r="GC81" i="1"/>
  <c r="GK81" i="1"/>
  <c r="GO81" i="1"/>
  <c r="GW81" i="1"/>
  <c r="HA81" i="1"/>
  <c r="HE81" i="1"/>
  <c r="HI81" i="1"/>
  <c r="HM81" i="1"/>
  <c r="ED81" i="1"/>
  <c r="EH81" i="1"/>
  <c r="EL81" i="1"/>
  <c r="EP81" i="1"/>
  <c r="EX81" i="1"/>
  <c r="FB81" i="1"/>
  <c r="FJ81" i="1"/>
  <c r="FN81" i="1"/>
  <c r="FR81" i="1"/>
  <c r="FV81" i="1"/>
  <c r="FZ81" i="1"/>
  <c r="GD81" i="1"/>
  <c r="GH81" i="1"/>
  <c r="GL81" i="1"/>
  <c r="GP81" i="1"/>
  <c r="GX81" i="1"/>
  <c r="HB81" i="1"/>
  <c r="HJ81" i="1"/>
  <c r="EA81" i="1"/>
  <c r="EE81" i="1"/>
  <c r="EI81" i="1"/>
  <c r="EM81" i="1"/>
  <c r="EQ81" i="1"/>
  <c r="EU81" i="1"/>
  <c r="EY81" i="1"/>
  <c r="FC81" i="1"/>
  <c r="FK81" i="1"/>
  <c r="FO81" i="1"/>
  <c r="FW81" i="1"/>
  <c r="GA81" i="1"/>
  <c r="GE81" i="1"/>
  <c r="GI81" i="1"/>
  <c r="GM81" i="1"/>
  <c r="GQ81" i="1"/>
  <c r="GU81" i="1"/>
  <c r="GY81" i="1"/>
  <c r="HC81" i="1"/>
  <c r="HK81" i="1"/>
  <c r="EB81" i="1"/>
  <c r="EJ81" i="1"/>
  <c r="EN81" i="1"/>
  <c r="ER81" i="1"/>
  <c r="EV81" i="1"/>
  <c r="EZ81" i="1"/>
  <c r="FD81" i="1"/>
  <c r="FH81" i="1"/>
  <c r="FL81" i="1"/>
  <c r="FP81" i="1"/>
  <c r="FX81" i="1"/>
  <c r="GB81" i="1"/>
  <c r="GJ81" i="1"/>
  <c r="GN81" i="1"/>
  <c r="GR81" i="1"/>
  <c r="GV81" i="1"/>
  <c r="GZ81" i="1"/>
  <c r="HD81" i="1"/>
  <c r="HH81" i="1"/>
  <c r="HL81" i="1"/>
  <c r="BL81" i="1"/>
  <c r="BP81" i="1"/>
  <c r="BT81" i="1"/>
  <c r="BX81" i="1"/>
  <c r="CF81" i="1"/>
  <c r="CJ81" i="1"/>
  <c r="CR81" i="1"/>
  <c r="CV81" i="1"/>
  <c r="CZ81" i="1"/>
  <c r="DD81" i="1"/>
  <c r="DH81" i="1"/>
  <c r="DL81" i="1"/>
  <c r="DP81" i="1"/>
  <c r="DT81" i="1"/>
  <c r="BI81" i="1"/>
  <c r="BM81" i="1"/>
  <c r="BQ81" i="1"/>
  <c r="BU81" i="1"/>
  <c r="BY81" i="1"/>
  <c r="CC81" i="1"/>
  <c r="CG81" i="1"/>
  <c r="CK81" i="1"/>
  <c r="CS81" i="1"/>
  <c r="CW81" i="1"/>
  <c r="DE81" i="1"/>
  <c r="DI81" i="1"/>
  <c r="DM81" i="1"/>
  <c r="DQ81" i="1"/>
  <c r="DU81" i="1"/>
  <c r="BK81" i="1"/>
  <c r="BS81" i="1"/>
  <c r="BW81" i="1"/>
  <c r="CE81" i="1"/>
  <c r="CI81" i="1"/>
  <c r="CM81" i="1"/>
  <c r="CQ81" i="1"/>
  <c r="CU81" i="1"/>
  <c r="CY81" i="1"/>
  <c r="DC81" i="1"/>
  <c r="DG81" i="1"/>
  <c r="DK81" i="1"/>
  <c r="DS81" i="1"/>
  <c r="CD81" i="1"/>
  <c r="CT81" i="1"/>
  <c r="DJ81" i="1"/>
  <c r="BR81" i="1"/>
  <c r="CH81" i="1"/>
  <c r="CX81" i="1"/>
  <c r="BV81" i="1"/>
  <c r="CL81" i="1"/>
  <c r="DR81" i="1"/>
  <c r="BJ81" i="1"/>
  <c r="BZ81" i="1"/>
  <c r="CP81" i="1"/>
  <c r="DF81" i="1"/>
  <c r="AT81" i="1"/>
  <c r="AX81" i="1"/>
  <c r="BF81" i="1"/>
  <c r="AP81" i="1"/>
  <c r="AM81" i="1"/>
  <c r="AK81" i="1"/>
  <c r="AI81" i="1"/>
  <c r="AU81" i="1"/>
  <c r="AY81" i="1"/>
  <c r="BC81" i="1"/>
  <c r="BG81" i="1"/>
  <c r="AQ81" i="1"/>
  <c r="AR81" i="1"/>
  <c r="AV81" i="1"/>
  <c r="AZ81" i="1"/>
  <c r="BD81" i="1"/>
  <c r="BH81" i="1"/>
  <c r="AL81" i="1"/>
  <c r="AJ81" i="1"/>
  <c r="AS81" i="1"/>
  <c r="AW81" i="1"/>
  <c r="BE81" i="1"/>
  <c r="EC85" i="1"/>
  <c r="EK85" i="1"/>
  <c r="EO85" i="1"/>
  <c r="EW85" i="1"/>
  <c r="FA85" i="1"/>
  <c r="FE85" i="1"/>
  <c r="FI85" i="1"/>
  <c r="FM85" i="1"/>
  <c r="FQ85" i="1"/>
  <c r="FU85" i="1"/>
  <c r="FY85" i="1"/>
  <c r="GC85" i="1"/>
  <c r="GK85" i="1"/>
  <c r="GO85" i="1"/>
  <c r="GW85" i="1"/>
  <c r="HA85" i="1"/>
  <c r="HE85" i="1"/>
  <c r="HI85" i="1"/>
  <c r="HM85" i="1"/>
  <c r="ED85" i="1"/>
  <c r="EH85" i="1"/>
  <c r="EL85" i="1"/>
  <c r="EP85" i="1"/>
  <c r="EX85" i="1"/>
  <c r="FB85" i="1"/>
  <c r="FJ85" i="1"/>
  <c r="FN85" i="1"/>
  <c r="FR85" i="1"/>
  <c r="FV85" i="1"/>
  <c r="FZ85" i="1"/>
  <c r="GD85" i="1"/>
  <c r="GH85" i="1"/>
  <c r="GL85" i="1"/>
  <c r="GP85" i="1"/>
  <c r="GX85" i="1"/>
  <c r="HB85" i="1"/>
  <c r="HJ85" i="1"/>
  <c r="EA85" i="1"/>
  <c r="EE85" i="1"/>
  <c r="EI85" i="1"/>
  <c r="EM85" i="1"/>
  <c r="EQ85" i="1"/>
  <c r="EU85" i="1"/>
  <c r="EY85" i="1"/>
  <c r="FC85" i="1"/>
  <c r="FK85" i="1"/>
  <c r="FO85" i="1"/>
  <c r="FW85" i="1"/>
  <c r="GA85" i="1"/>
  <c r="GE85" i="1"/>
  <c r="GI85" i="1"/>
  <c r="GM85" i="1"/>
  <c r="GQ85" i="1"/>
  <c r="GU85" i="1"/>
  <c r="GY85" i="1"/>
  <c r="HC85" i="1"/>
  <c r="HK85" i="1"/>
  <c r="EB85" i="1"/>
  <c r="EJ85" i="1"/>
  <c r="EN85" i="1"/>
  <c r="ER85" i="1"/>
  <c r="EV85" i="1"/>
  <c r="EZ85" i="1"/>
  <c r="FD85" i="1"/>
  <c r="FH85" i="1"/>
  <c r="FL85" i="1"/>
  <c r="FP85" i="1"/>
  <c r="FX85" i="1"/>
  <c r="GB85" i="1"/>
  <c r="GJ85" i="1"/>
  <c r="GN85" i="1"/>
  <c r="GR85" i="1"/>
  <c r="GV85" i="1"/>
  <c r="GZ85" i="1"/>
  <c r="HD85" i="1"/>
  <c r="HH85" i="1"/>
  <c r="HL85" i="1"/>
  <c r="BK85" i="1"/>
  <c r="BM85" i="1"/>
  <c r="BQ85" i="1"/>
  <c r="BU85" i="1"/>
  <c r="BY85" i="1"/>
  <c r="CC85" i="1"/>
  <c r="CG85" i="1"/>
  <c r="CK85" i="1"/>
  <c r="CS85" i="1"/>
  <c r="CW85" i="1"/>
  <c r="DE85" i="1"/>
  <c r="DI85" i="1"/>
  <c r="DM85" i="1"/>
  <c r="DQ85" i="1"/>
  <c r="DU85" i="1"/>
  <c r="BI85" i="1"/>
  <c r="BR85" i="1"/>
  <c r="BV85" i="1"/>
  <c r="BZ85" i="1"/>
  <c r="CD85" i="1"/>
  <c r="CH85" i="1"/>
  <c r="CL85" i="1"/>
  <c r="CP85" i="1"/>
  <c r="CT85" i="1"/>
  <c r="CX85" i="1"/>
  <c r="DF85" i="1"/>
  <c r="DJ85" i="1"/>
  <c r="DR85" i="1"/>
  <c r="BJ85" i="1"/>
  <c r="BS85" i="1"/>
  <c r="BW85" i="1"/>
  <c r="CE85" i="1"/>
  <c r="CI85" i="1"/>
  <c r="CM85" i="1"/>
  <c r="CQ85" i="1"/>
  <c r="CU85" i="1"/>
  <c r="CY85" i="1"/>
  <c r="DC85" i="1"/>
  <c r="DG85" i="1"/>
  <c r="DK85" i="1"/>
  <c r="DS85" i="1"/>
  <c r="BL85" i="1"/>
  <c r="BP85" i="1"/>
  <c r="BT85" i="1"/>
  <c r="BX85" i="1"/>
  <c r="CF85" i="1"/>
  <c r="CJ85" i="1"/>
  <c r="CR85" i="1"/>
  <c r="CV85" i="1"/>
  <c r="CZ85" i="1"/>
  <c r="DD85" i="1"/>
  <c r="DH85" i="1"/>
  <c r="DL85" i="1"/>
  <c r="DP85" i="1"/>
  <c r="DT85" i="1"/>
  <c r="AT85" i="1"/>
  <c r="AX85" i="1"/>
  <c r="BF85" i="1"/>
  <c r="AP85" i="1"/>
  <c r="AM85" i="1"/>
  <c r="AK85" i="1"/>
  <c r="AI85" i="1"/>
  <c r="AU85" i="1"/>
  <c r="AY85" i="1"/>
  <c r="BC85" i="1"/>
  <c r="BG85" i="1"/>
  <c r="AQ85" i="1"/>
  <c r="AR85" i="1"/>
  <c r="AV85" i="1"/>
  <c r="AZ85" i="1"/>
  <c r="BD85" i="1"/>
  <c r="BH85" i="1"/>
  <c r="AL85" i="1"/>
  <c r="AJ85" i="1"/>
  <c r="AS85" i="1"/>
  <c r="AW85" i="1"/>
  <c r="BE85" i="1"/>
  <c r="EC97" i="1"/>
  <c r="EK97" i="1"/>
  <c r="EO97" i="1"/>
  <c r="EW97" i="1"/>
  <c r="FA97" i="1"/>
  <c r="FE97" i="1"/>
  <c r="FI97" i="1"/>
  <c r="FM97" i="1"/>
  <c r="FQ97" i="1"/>
  <c r="FU97" i="1"/>
  <c r="FY97" i="1"/>
  <c r="GC97" i="1"/>
  <c r="GK97" i="1"/>
  <c r="GO97" i="1"/>
  <c r="GW97" i="1"/>
  <c r="HA97" i="1"/>
  <c r="HE97" i="1"/>
  <c r="HI97" i="1"/>
  <c r="HM97" i="1"/>
  <c r="ED97" i="1"/>
  <c r="EH97" i="1"/>
  <c r="EL97" i="1"/>
  <c r="EP97" i="1"/>
  <c r="EX97" i="1"/>
  <c r="FB97" i="1"/>
  <c r="FJ97" i="1"/>
  <c r="FN97" i="1"/>
  <c r="FR97" i="1"/>
  <c r="FV97" i="1"/>
  <c r="FZ97" i="1"/>
  <c r="GD97" i="1"/>
  <c r="GH97" i="1"/>
  <c r="GL97" i="1"/>
  <c r="GP97" i="1"/>
  <c r="GX97" i="1"/>
  <c r="HB97" i="1"/>
  <c r="HJ97" i="1"/>
  <c r="EA97" i="1"/>
  <c r="EE97" i="1"/>
  <c r="EI97" i="1"/>
  <c r="EM97" i="1"/>
  <c r="EQ97" i="1"/>
  <c r="EU97" i="1"/>
  <c r="EY97" i="1"/>
  <c r="FC97" i="1"/>
  <c r="FK97" i="1"/>
  <c r="FO97" i="1"/>
  <c r="FW97" i="1"/>
  <c r="GA97" i="1"/>
  <c r="GE97" i="1"/>
  <c r="GI97" i="1"/>
  <c r="GM97" i="1"/>
  <c r="GQ97" i="1"/>
  <c r="GU97" i="1"/>
  <c r="GY97" i="1"/>
  <c r="HC97" i="1"/>
  <c r="HK97" i="1"/>
  <c r="EB97" i="1"/>
  <c r="EJ97" i="1"/>
  <c r="EN97" i="1"/>
  <c r="ER97" i="1"/>
  <c r="EV97" i="1"/>
  <c r="EZ97" i="1"/>
  <c r="FD97" i="1"/>
  <c r="FH97" i="1"/>
  <c r="FL97" i="1"/>
  <c r="FP97" i="1"/>
  <c r="FX97" i="1"/>
  <c r="GB97" i="1"/>
  <c r="GJ97" i="1"/>
  <c r="GN97" i="1"/>
  <c r="GR97" i="1"/>
  <c r="GV97" i="1"/>
  <c r="GZ97" i="1"/>
  <c r="HD97" i="1"/>
  <c r="HH97" i="1"/>
  <c r="HL97" i="1"/>
  <c r="BI97" i="1"/>
  <c r="BM97" i="1"/>
  <c r="BQ97" i="1"/>
  <c r="BU97" i="1"/>
  <c r="BY97" i="1"/>
  <c r="CC97" i="1"/>
  <c r="CG97" i="1"/>
  <c r="CK97" i="1"/>
  <c r="CS97" i="1"/>
  <c r="CW97" i="1"/>
  <c r="DE97" i="1"/>
  <c r="DI97" i="1"/>
  <c r="DM97" i="1"/>
  <c r="DQ97" i="1"/>
  <c r="DU97" i="1"/>
  <c r="BJ97" i="1"/>
  <c r="BR97" i="1"/>
  <c r="BV97" i="1"/>
  <c r="BZ97" i="1"/>
  <c r="CD97" i="1"/>
  <c r="CH97" i="1"/>
  <c r="CL97" i="1"/>
  <c r="CP97" i="1"/>
  <c r="CT97" i="1"/>
  <c r="CX97" i="1"/>
  <c r="DF97" i="1"/>
  <c r="DJ97" i="1"/>
  <c r="DR97" i="1"/>
  <c r="BK97" i="1"/>
  <c r="BS97" i="1"/>
  <c r="BW97" i="1"/>
  <c r="CE97" i="1"/>
  <c r="CI97" i="1"/>
  <c r="CM97" i="1"/>
  <c r="CQ97" i="1"/>
  <c r="CU97" i="1"/>
  <c r="CY97" i="1"/>
  <c r="DC97" i="1"/>
  <c r="DG97" i="1"/>
  <c r="DK97" i="1"/>
  <c r="DS97" i="1"/>
  <c r="BL97" i="1"/>
  <c r="BP97" i="1"/>
  <c r="BT97" i="1"/>
  <c r="BX97" i="1"/>
  <c r="CF97" i="1"/>
  <c r="CJ97" i="1"/>
  <c r="CR97" i="1"/>
  <c r="CV97" i="1"/>
  <c r="CZ97" i="1"/>
  <c r="DD97" i="1"/>
  <c r="DH97" i="1"/>
  <c r="DL97" i="1"/>
  <c r="DP97" i="1"/>
  <c r="DT97" i="1"/>
  <c r="AT97" i="1"/>
  <c r="AX97" i="1"/>
  <c r="BF97" i="1"/>
  <c r="AP97" i="1"/>
  <c r="AM97" i="1"/>
  <c r="AK97" i="1"/>
  <c r="AI97" i="1"/>
  <c r="AU97" i="1"/>
  <c r="AY97" i="1"/>
  <c r="BC97" i="1"/>
  <c r="BG97" i="1"/>
  <c r="AQ97" i="1"/>
  <c r="AR97" i="1"/>
  <c r="AV97" i="1"/>
  <c r="AZ97" i="1"/>
  <c r="BD97" i="1"/>
  <c r="BH97" i="1"/>
  <c r="AL97" i="1"/>
  <c r="AJ97" i="1"/>
  <c r="AS97" i="1"/>
  <c r="AW97" i="1"/>
  <c r="BE97" i="1"/>
  <c r="EB84" i="1"/>
  <c r="EJ84" i="1"/>
  <c r="EN84" i="1"/>
  <c r="ER84" i="1"/>
  <c r="EV84" i="1"/>
  <c r="EZ84" i="1"/>
  <c r="FD84" i="1"/>
  <c r="FH84" i="1"/>
  <c r="FL84" i="1"/>
  <c r="FP84" i="1"/>
  <c r="FX84" i="1"/>
  <c r="GB84" i="1"/>
  <c r="GJ84" i="1"/>
  <c r="GN84" i="1"/>
  <c r="GR84" i="1"/>
  <c r="GV84" i="1"/>
  <c r="GZ84" i="1"/>
  <c r="HD84" i="1"/>
  <c r="HH84" i="1"/>
  <c r="HL84" i="1"/>
  <c r="EC84" i="1"/>
  <c r="EK84" i="1"/>
  <c r="EO84" i="1"/>
  <c r="EW84" i="1"/>
  <c r="FA84" i="1"/>
  <c r="FE84" i="1"/>
  <c r="FI84" i="1"/>
  <c r="FM84" i="1"/>
  <c r="FQ84" i="1"/>
  <c r="FU84" i="1"/>
  <c r="FY84" i="1"/>
  <c r="GC84" i="1"/>
  <c r="GK84" i="1"/>
  <c r="GO84" i="1"/>
  <c r="GW84" i="1"/>
  <c r="HA84" i="1"/>
  <c r="HE84" i="1"/>
  <c r="HI84" i="1"/>
  <c r="HM84" i="1"/>
  <c r="ED84" i="1"/>
  <c r="EH84" i="1"/>
  <c r="EL84" i="1"/>
  <c r="EP84" i="1"/>
  <c r="EX84" i="1"/>
  <c r="FB84" i="1"/>
  <c r="FJ84" i="1"/>
  <c r="FN84" i="1"/>
  <c r="FR84" i="1"/>
  <c r="FV84" i="1"/>
  <c r="FZ84" i="1"/>
  <c r="GD84" i="1"/>
  <c r="GH84" i="1"/>
  <c r="GL84" i="1"/>
  <c r="GP84" i="1"/>
  <c r="GX84" i="1"/>
  <c r="HB84" i="1"/>
  <c r="HJ84" i="1"/>
  <c r="EA84" i="1"/>
  <c r="EE84" i="1"/>
  <c r="EI84" i="1"/>
  <c r="EM84" i="1"/>
  <c r="EQ84" i="1"/>
  <c r="EU84" i="1"/>
  <c r="EY84" i="1"/>
  <c r="FC84" i="1"/>
  <c r="FK84" i="1"/>
  <c r="FO84" i="1"/>
  <c r="FW84" i="1"/>
  <c r="GA84" i="1"/>
  <c r="GE84" i="1"/>
  <c r="GI84" i="1"/>
  <c r="GM84" i="1"/>
  <c r="GQ84" i="1"/>
  <c r="GU84" i="1"/>
  <c r="GY84" i="1"/>
  <c r="HC84" i="1"/>
  <c r="HK84" i="1"/>
  <c r="BI84" i="1"/>
  <c r="BM84" i="1"/>
  <c r="BQ84" i="1"/>
  <c r="BU84" i="1"/>
  <c r="BY84" i="1"/>
  <c r="CC84" i="1"/>
  <c r="CG84" i="1"/>
  <c r="CK84" i="1"/>
  <c r="CS84" i="1"/>
  <c r="CW84" i="1"/>
  <c r="DE84" i="1"/>
  <c r="DI84" i="1"/>
  <c r="DM84" i="1"/>
  <c r="DQ84" i="1"/>
  <c r="BJ84" i="1"/>
  <c r="BR84" i="1"/>
  <c r="BV84" i="1"/>
  <c r="BZ84" i="1"/>
  <c r="CD84" i="1"/>
  <c r="CH84" i="1"/>
  <c r="CL84" i="1"/>
  <c r="CP84" i="1"/>
  <c r="CT84" i="1"/>
  <c r="CX84" i="1"/>
  <c r="DF84" i="1"/>
  <c r="DJ84" i="1"/>
  <c r="DR84" i="1"/>
  <c r="BL84" i="1"/>
  <c r="BP84" i="1"/>
  <c r="BT84" i="1"/>
  <c r="BX84" i="1"/>
  <c r="CF84" i="1"/>
  <c r="CJ84" i="1"/>
  <c r="CR84" i="1"/>
  <c r="CV84" i="1"/>
  <c r="CZ84" i="1"/>
  <c r="DD84" i="1"/>
  <c r="DH84" i="1"/>
  <c r="DL84" i="1"/>
  <c r="DP84" i="1"/>
  <c r="DT84" i="1"/>
  <c r="BK84" i="1"/>
  <c r="CQ84" i="1"/>
  <c r="DG84" i="1"/>
  <c r="DU84" i="1"/>
  <c r="CE84" i="1"/>
  <c r="CU84" i="1"/>
  <c r="DK84" i="1"/>
  <c r="BS84" i="1"/>
  <c r="CI84" i="1"/>
  <c r="CY84" i="1"/>
  <c r="BW84" i="1"/>
  <c r="CM84" i="1"/>
  <c r="DC84" i="1"/>
  <c r="DS84" i="1"/>
  <c r="AU84" i="1"/>
  <c r="AY84" i="1"/>
  <c r="BC84" i="1"/>
  <c r="BG84" i="1"/>
  <c r="AR84" i="1"/>
  <c r="AV84" i="1"/>
  <c r="AZ84" i="1"/>
  <c r="BD84" i="1"/>
  <c r="BH84" i="1"/>
  <c r="AL84" i="1"/>
  <c r="AJ84" i="1"/>
  <c r="AS84" i="1"/>
  <c r="AW84" i="1"/>
  <c r="BE84" i="1"/>
  <c r="AP84" i="1"/>
  <c r="AT84" i="1"/>
  <c r="AX84" i="1"/>
  <c r="BF84" i="1"/>
  <c r="AQ84" i="1"/>
  <c r="AM84" i="1"/>
  <c r="AK84" i="1"/>
  <c r="AI84" i="1"/>
  <c r="EB80" i="1"/>
  <c r="EJ80" i="1"/>
  <c r="EN80" i="1"/>
  <c r="ER80" i="1"/>
  <c r="EV80" i="1"/>
  <c r="EZ80" i="1"/>
  <c r="FD80" i="1"/>
  <c r="FH80" i="1"/>
  <c r="FL80" i="1"/>
  <c r="FP80" i="1"/>
  <c r="FX80" i="1"/>
  <c r="GB80" i="1"/>
  <c r="GJ80" i="1"/>
  <c r="GN80" i="1"/>
  <c r="GR80" i="1"/>
  <c r="GV80" i="1"/>
  <c r="GZ80" i="1"/>
  <c r="HD80" i="1"/>
  <c r="HH80" i="1"/>
  <c r="HL80" i="1"/>
  <c r="EC80" i="1"/>
  <c r="EK80" i="1"/>
  <c r="EO80" i="1"/>
  <c r="EW80" i="1"/>
  <c r="FA80" i="1"/>
  <c r="FE80" i="1"/>
  <c r="FI80" i="1"/>
  <c r="FM80" i="1"/>
  <c r="FQ80" i="1"/>
  <c r="FU80" i="1"/>
  <c r="FY80" i="1"/>
  <c r="GC80" i="1"/>
  <c r="GK80" i="1"/>
  <c r="GO80" i="1"/>
  <c r="GW80" i="1"/>
  <c r="HA80" i="1"/>
  <c r="HE80" i="1"/>
  <c r="HI80" i="1"/>
  <c r="HM80" i="1"/>
  <c r="ED80" i="1"/>
  <c r="EH80" i="1"/>
  <c r="EL80" i="1"/>
  <c r="EP80" i="1"/>
  <c r="EX80" i="1"/>
  <c r="FB80" i="1"/>
  <c r="FJ80" i="1"/>
  <c r="FN80" i="1"/>
  <c r="FR80" i="1"/>
  <c r="FV80" i="1"/>
  <c r="FZ80" i="1"/>
  <c r="GD80" i="1"/>
  <c r="GH80" i="1"/>
  <c r="GL80" i="1"/>
  <c r="GP80" i="1"/>
  <c r="GX80" i="1"/>
  <c r="HB80" i="1"/>
  <c r="HJ80" i="1"/>
  <c r="EA80" i="1"/>
  <c r="EE80" i="1"/>
  <c r="EI80" i="1"/>
  <c r="EM80" i="1"/>
  <c r="EQ80" i="1"/>
  <c r="EU80" i="1"/>
  <c r="EY80" i="1"/>
  <c r="FC80" i="1"/>
  <c r="FK80" i="1"/>
  <c r="FO80" i="1"/>
  <c r="FW80" i="1"/>
  <c r="GA80" i="1"/>
  <c r="GE80" i="1"/>
  <c r="GI80" i="1"/>
  <c r="GM80" i="1"/>
  <c r="GQ80" i="1"/>
  <c r="GU80" i="1"/>
  <c r="GY80" i="1"/>
  <c r="HC80" i="1"/>
  <c r="HK80" i="1"/>
  <c r="BI80" i="1"/>
  <c r="BM80" i="1"/>
  <c r="BQ80" i="1"/>
  <c r="BU80" i="1"/>
  <c r="BY80" i="1"/>
  <c r="CC80" i="1"/>
  <c r="CG80" i="1"/>
  <c r="CK80" i="1"/>
  <c r="CS80" i="1"/>
  <c r="CW80" i="1"/>
  <c r="DE80" i="1"/>
  <c r="DI80" i="1"/>
  <c r="DM80" i="1"/>
  <c r="DQ80" i="1"/>
  <c r="DU80" i="1"/>
  <c r="BJ80" i="1"/>
  <c r="BR80" i="1"/>
  <c r="BV80" i="1"/>
  <c r="BZ80" i="1"/>
  <c r="CD80" i="1"/>
  <c r="CH80" i="1"/>
  <c r="CL80" i="1"/>
  <c r="CP80" i="1"/>
  <c r="CT80" i="1"/>
  <c r="CX80" i="1"/>
  <c r="DF80" i="1"/>
  <c r="DJ80" i="1"/>
  <c r="DR80" i="1"/>
  <c r="BL80" i="1"/>
  <c r="BP80" i="1"/>
  <c r="BT80" i="1"/>
  <c r="BX80" i="1"/>
  <c r="CF80" i="1"/>
  <c r="CJ80" i="1"/>
  <c r="CR80" i="1"/>
  <c r="CV80" i="1"/>
  <c r="CZ80" i="1"/>
  <c r="DD80" i="1"/>
  <c r="DH80" i="1"/>
  <c r="DL80" i="1"/>
  <c r="DP80" i="1"/>
  <c r="DT80" i="1"/>
  <c r="CE80" i="1"/>
  <c r="CU80" i="1"/>
  <c r="DK80" i="1"/>
  <c r="BS80" i="1"/>
  <c r="CI80" i="1"/>
  <c r="CY80" i="1"/>
  <c r="BW80" i="1"/>
  <c r="CM80" i="1"/>
  <c r="DC80" i="1"/>
  <c r="DS80" i="1"/>
  <c r="BK80" i="1"/>
  <c r="CQ80" i="1"/>
  <c r="DG80" i="1"/>
  <c r="AU80" i="1"/>
  <c r="AY80" i="1"/>
  <c r="BC80" i="1"/>
  <c r="BG80" i="1"/>
  <c r="AR80" i="1"/>
  <c r="AV80" i="1"/>
  <c r="AZ80" i="1"/>
  <c r="BD80" i="1"/>
  <c r="BH80" i="1"/>
  <c r="AL80" i="1"/>
  <c r="AJ80" i="1"/>
  <c r="AS80" i="1"/>
  <c r="AW80" i="1"/>
  <c r="BE80" i="1"/>
  <c r="AP80" i="1"/>
  <c r="AT80" i="1"/>
  <c r="AX80" i="1"/>
  <c r="BF80" i="1"/>
  <c r="AQ80" i="1"/>
  <c r="AM80" i="1"/>
  <c r="AK80" i="1"/>
  <c r="AI80" i="1"/>
  <c r="HR124" i="1"/>
  <c r="HQ124" i="1"/>
  <c r="HP124" i="1"/>
  <c r="HO124" i="1"/>
  <c r="HN124" i="1"/>
  <c r="DZ124" i="1"/>
  <c r="DY124" i="1"/>
  <c r="DX124" i="1"/>
  <c r="DW124" i="1"/>
  <c r="DV124" i="1"/>
  <c r="HR109" i="1"/>
  <c r="HQ109" i="1"/>
  <c r="HP109" i="1"/>
  <c r="HO109" i="1"/>
  <c r="HN109" i="1"/>
  <c r="DY109" i="1"/>
  <c r="DZ109" i="1"/>
  <c r="DX109" i="1"/>
  <c r="DV109" i="1"/>
  <c r="DW109" i="1"/>
  <c r="HR358" i="1"/>
  <c r="HQ358" i="1"/>
  <c r="HP358" i="1"/>
  <c r="HO358" i="1"/>
  <c r="HN358" i="1"/>
  <c r="DZ358" i="1"/>
  <c r="DY358" i="1"/>
  <c r="DX358" i="1"/>
  <c r="DW358" i="1"/>
  <c r="DV358" i="1"/>
  <c r="HR363" i="1"/>
  <c r="HQ363" i="1"/>
  <c r="HP363" i="1"/>
  <c r="HO363" i="1"/>
  <c r="HN363" i="1"/>
  <c r="DZ363" i="1"/>
  <c r="DY363" i="1"/>
  <c r="DX363" i="1"/>
  <c r="DW363" i="1"/>
  <c r="DV363" i="1"/>
  <c r="HR381" i="1"/>
  <c r="HQ381" i="1"/>
  <c r="HP381" i="1"/>
  <c r="HO381" i="1"/>
  <c r="HN381" i="1"/>
  <c r="DZ381" i="1"/>
  <c r="DY381" i="1"/>
  <c r="DX381" i="1"/>
  <c r="DW381" i="1"/>
  <c r="DV381" i="1"/>
  <c r="HR116" i="1"/>
  <c r="HQ116" i="1"/>
  <c r="HP116" i="1"/>
  <c r="HO116" i="1"/>
  <c r="HN116" i="1"/>
  <c r="DZ116" i="1"/>
  <c r="DY116" i="1"/>
  <c r="DX116" i="1"/>
  <c r="DW116" i="1"/>
  <c r="DV116" i="1"/>
  <c r="HR97" i="1"/>
  <c r="HQ97" i="1"/>
  <c r="HP97" i="1"/>
  <c r="HO97" i="1"/>
  <c r="HN97" i="1"/>
  <c r="DY97" i="1"/>
  <c r="DX97" i="1"/>
  <c r="DZ97" i="1"/>
  <c r="DV97" i="1"/>
  <c r="DW97" i="1"/>
  <c r="HR194" i="1"/>
  <c r="HQ194" i="1"/>
  <c r="HP194" i="1"/>
  <c r="HO194" i="1"/>
  <c r="HN194" i="1"/>
  <c r="DY194" i="1"/>
  <c r="DX194" i="1"/>
  <c r="DZ194" i="1"/>
  <c r="DW194" i="1"/>
  <c r="DV194" i="1"/>
  <c r="HR342" i="1"/>
  <c r="HQ342" i="1"/>
  <c r="HP342" i="1"/>
  <c r="HO342" i="1"/>
  <c r="DZ342" i="1"/>
  <c r="DY342" i="1"/>
  <c r="HN342" i="1"/>
  <c r="DX342" i="1"/>
  <c r="DW342" i="1"/>
  <c r="DV342" i="1"/>
  <c r="HR370" i="1"/>
  <c r="HQ370" i="1"/>
  <c r="HP370" i="1"/>
  <c r="HO370" i="1"/>
  <c r="HN370" i="1"/>
  <c r="DY370" i="1"/>
  <c r="DX370" i="1"/>
  <c r="DZ370" i="1"/>
  <c r="DW370" i="1"/>
  <c r="DV370" i="1"/>
  <c r="HR359" i="1"/>
  <c r="HQ359" i="1"/>
  <c r="HP359" i="1"/>
  <c r="HO359" i="1"/>
  <c r="HN359" i="1"/>
  <c r="DZ359" i="1"/>
  <c r="DY359" i="1"/>
  <c r="DX359" i="1"/>
  <c r="DW359" i="1"/>
  <c r="DV359" i="1"/>
  <c r="HR376" i="1"/>
  <c r="HQ376" i="1"/>
  <c r="HP376" i="1"/>
  <c r="HO376" i="1"/>
  <c r="HN376" i="1"/>
  <c r="DZ376" i="1"/>
  <c r="DX376" i="1"/>
  <c r="DY376" i="1"/>
  <c r="DW376" i="1"/>
  <c r="DV376" i="1"/>
  <c r="HR269" i="1"/>
  <c r="HQ269" i="1"/>
  <c r="HP269" i="1"/>
  <c r="HO269" i="1"/>
  <c r="HN269" i="1"/>
  <c r="DZ269" i="1"/>
  <c r="DY269" i="1"/>
  <c r="DX269" i="1"/>
  <c r="DW269" i="1"/>
  <c r="DV269" i="1"/>
  <c r="HR365" i="1"/>
  <c r="HQ365" i="1"/>
  <c r="HP365" i="1"/>
  <c r="HO365" i="1"/>
  <c r="HN365" i="1"/>
  <c r="DZ365" i="1"/>
  <c r="DY365" i="1"/>
  <c r="DX365" i="1"/>
  <c r="DW365" i="1"/>
  <c r="DV365" i="1"/>
  <c r="HR80" i="1"/>
  <c r="HQ80" i="1"/>
  <c r="HP80" i="1"/>
  <c r="HO80" i="1"/>
  <c r="HN80" i="1"/>
  <c r="DZ80" i="1"/>
  <c r="DY80" i="1"/>
  <c r="DX80" i="1"/>
  <c r="DW80" i="1"/>
  <c r="DV80" i="1"/>
  <c r="HR374" i="1"/>
  <c r="HQ374" i="1"/>
  <c r="HP374" i="1"/>
  <c r="HO374" i="1"/>
  <c r="DZ374" i="1"/>
  <c r="DY374" i="1"/>
  <c r="HN374" i="1"/>
  <c r="DX374" i="1"/>
  <c r="DW374" i="1"/>
  <c r="DV374" i="1"/>
  <c r="HR328" i="1"/>
  <c r="HQ328" i="1"/>
  <c r="HP328" i="1"/>
  <c r="HO328" i="1"/>
  <c r="HN328" i="1"/>
  <c r="DZ328" i="1"/>
  <c r="DX328" i="1"/>
  <c r="DY328" i="1"/>
  <c r="DW328" i="1"/>
  <c r="DV328" i="1"/>
  <c r="HR273" i="1"/>
  <c r="HQ273" i="1"/>
  <c r="HP273" i="1"/>
  <c r="HO273" i="1"/>
  <c r="HN273" i="1"/>
  <c r="DZ273" i="1"/>
  <c r="DY273" i="1"/>
  <c r="DX273" i="1"/>
  <c r="DW273" i="1"/>
  <c r="DV273" i="1"/>
  <c r="HR84" i="1"/>
  <c r="HQ84" i="1"/>
  <c r="HP84" i="1"/>
  <c r="HO84" i="1"/>
  <c r="HN84" i="1"/>
  <c r="DZ84" i="1"/>
  <c r="DY84" i="1"/>
  <c r="DX84" i="1"/>
  <c r="DW84" i="1"/>
  <c r="DV84" i="1"/>
  <c r="HR81" i="1"/>
  <c r="HQ81" i="1"/>
  <c r="HP81" i="1"/>
  <c r="HO81" i="1"/>
  <c r="HN81" i="1"/>
  <c r="DY81" i="1"/>
  <c r="DX81" i="1"/>
  <c r="DZ81" i="1"/>
  <c r="DV81" i="1"/>
  <c r="DW81" i="1"/>
  <c r="HR117" i="1"/>
  <c r="HQ117" i="1"/>
  <c r="HP117" i="1"/>
  <c r="HO117" i="1"/>
  <c r="DZ117" i="1"/>
  <c r="DY117" i="1"/>
  <c r="HN117" i="1"/>
  <c r="DX117" i="1"/>
  <c r="DV117" i="1"/>
  <c r="DW117" i="1"/>
  <c r="HR286" i="1"/>
  <c r="HQ286" i="1"/>
  <c r="HP286" i="1"/>
  <c r="HO286" i="1"/>
  <c r="DY286" i="1"/>
  <c r="DZ286" i="1"/>
  <c r="DX286" i="1"/>
  <c r="HN286" i="1"/>
  <c r="DW286" i="1"/>
  <c r="DV286" i="1"/>
  <c r="HR362" i="1"/>
  <c r="HQ362" i="1"/>
  <c r="HP362" i="1"/>
  <c r="HO362" i="1"/>
  <c r="HN362" i="1"/>
  <c r="DZ362" i="1"/>
  <c r="DY362" i="1"/>
  <c r="DX362" i="1"/>
  <c r="DW362" i="1"/>
  <c r="DV362" i="1"/>
  <c r="HR378" i="1"/>
  <c r="HQ378" i="1"/>
  <c r="HP378" i="1"/>
  <c r="HO378" i="1"/>
  <c r="HN378" i="1"/>
  <c r="DZ378" i="1"/>
  <c r="DY378" i="1"/>
  <c r="DX378" i="1"/>
  <c r="DW378" i="1"/>
  <c r="DV378" i="1"/>
  <c r="HR371" i="1"/>
  <c r="HQ371" i="1"/>
  <c r="HP371" i="1"/>
  <c r="HO371" i="1"/>
  <c r="HN371" i="1"/>
  <c r="DZ371" i="1"/>
  <c r="DY371" i="1"/>
  <c r="DX371" i="1"/>
  <c r="DW371" i="1"/>
  <c r="DV371" i="1"/>
  <c r="HR360" i="1"/>
  <c r="HQ360" i="1"/>
  <c r="HP360" i="1"/>
  <c r="HO360" i="1"/>
  <c r="HN360" i="1"/>
  <c r="DZ360" i="1"/>
  <c r="DX360" i="1"/>
  <c r="DY360" i="1"/>
  <c r="DW360" i="1"/>
  <c r="DV360" i="1"/>
  <c r="HR400" i="1"/>
  <c r="HQ400" i="1"/>
  <c r="HP400" i="1"/>
  <c r="HO400" i="1"/>
  <c r="HN400" i="1"/>
  <c r="DZ400" i="1"/>
  <c r="DX400" i="1"/>
  <c r="DY400" i="1"/>
  <c r="DW400" i="1"/>
  <c r="DV400" i="1"/>
  <c r="HR317" i="1"/>
  <c r="HQ317" i="1"/>
  <c r="HP317" i="1"/>
  <c r="HO317" i="1"/>
  <c r="HN317" i="1"/>
  <c r="DZ317" i="1"/>
  <c r="DY317" i="1"/>
  <c r="DX317" i="1"/>
  <c r="DW317" i="1"/>
  <c r="DV317" i="1"/>
  <c r="HR340" i="1"/>
  <c r="HQ340" i="1"/>
  <c r="HP340" i="1"/>
  <c r="HO340" i="1"/>
  <c r="HN340" i="1"/>
  <c r="DZ340" i="1"/>
  <c r="DX340" i="1"/>
  <c r="DY340" i="1"/>
  <c r="DW340" i="1"/>
  <c r="DV340" i="1"/>
  <c r="HR246" i="1"/>
  <c r="HQ246" i="1"/>
  <c r="HP246" i="1"/>
  <c r="HO246" i="1"/>
  <c r="DZ246" i="1"/>
  <c r="DY246" i="1"/>
  <c r="HN246" i="1"/>
  <c r="DX246" i="1"/>
  <c r="DW246" i="1"/>
  <c r="DV246" i="1"/>
  <c r="HR380" i="1"/>
  <c r="HQ380" i="1"/>
  <c r="HP380" i="1"/>
  <c r="HO380" i="1"/>
  <c r="HN380" i="1"/>
  <c r="DZ380" i="1"/>
  <c r="DX380" i="1"/>
  <c r="DY380" i="1"/>
  <c r="DW380" i="1"/>
  <c r="DV380" i="1"/>
  <c r="HR108" i="1"/>
  <c r="HQ108" i="1"/>
  <c r="HP108" i="1"/>
  <c r="HO108" i="1"/>
  <c r="HN108" i="1"/>
  <c r="DZ108" i="1"/>
  <c r="DY108" i="1"/>
  <c r="DX108" i="1"/>
  <c r="DW108" i="1"/>
  <c r="DV108" i="1"/>
  <c r="HR85" i="1"/>
  <c r="HQ85" i="1"/>
  <c r="HP85" i="1"/>
  <c r="HO85" i="1"/>
  <c r="DZ85" i="1"/>
  <c r="DY85" i="1"/>
  <c r="HN85" i="1"/>
  <c r="DX85" i="1"/>
  <c r="DV85" i="1"/>
  <c r="DW85" i="1"/>
  <c r="HR338" i="1"/>
  <c r="HQ338" i="1"/>
  <c r="HP338" i="1"/>
  <c r="HO338" i="1"/>
  <c r="HN338" i="1"/>
  <c r="DY338" i="1"/>
  <c r="DX338" i="1"/>
  <c r="DZ338" i="1"/>
  <c r="DW338" i="1"/>
  <c r="DV338" i="1"/>
  <c r="HR366" i="1"/>
  <c r="HQ366" i="1"/>
  <c r="HP366" i="1"/>
  <c r="HO366" i="1"/>
  <c r="HN366" i="1"/>
  <c r="DY366" i="1"/>
  <c r="DZ366" i="1"/>
  <c r="DX366" i="1"/>
  <c r="DW366" i="1"/>
  <c r="DV366" i="1"/>
  <c r="HR390" i="1"/>
  <c r="HQ390" i="1"/>
  <c r="HP390" i="1"/>
  <c r="HO390" i="1"/>
  <c r="HN390" i="1"/>
  <c r="DZ390" i="1"/>
  <c r="DY390" i="1"/>
  <c r="DX390" i="1"/>
  <c r="DW390" i="1"/>
  <c r="DV390" i="1"/>
  <c r="HR399" i="1"/>
  <c r="HQ399" i="1"/>
  <c r="HP399" i="1"/>
  <c r="HO399" i="1"/>
  <c r="HN399" i="1"/>
  <c r="DZ399" i="1"/>
  <c r="DY399" i="1"/>
  <c r="DX399" i="1"/>
  <c r="DW399" i="1"/>
  <c r="DV399" i="1"/>
  <c r="HR368" i="1"/>
  <c r="HQ368" i="1"/>
  <c r="HP368" i="1"/>
  <c r="HO368" i="1"/>
  <c r="HN368" i="1"/>
  <c r="DZ368" i="1"/>
  <c r="DX368" i="1"/>
  <c r="DY368" i="1"/>
  <c r="DW368" i="1"/>
  <c r="DV368" i="1"/>
  <c r="HR265" i="1"/>
  <c r="HQ265" i="1"/>
  <c r="HP265" i="1"/>
  <c r="HO265" i="1"/>
  <c r="HN265" i="1"/>
  <c r="DZ265" i="1"/>
  <c r="DY265" i="1"/>
  <c r="DX265" i="1"/>
  <c r="DW265" i="1"/>
  <c r="DV265" i="1"/>
  <c r="HR329" i="1"/>
  <c r="HQ329" i="1"/>
  <c r="HP329" i="1"/>
  <c r="HO329" i="1"/>
  <c r="HN329" i="1"/>
  <c r="DZ329" i="1"/>
  <c r="DY329" i="1"/>
  <c r="DX329" i="1"/>
  <c r="DW329" i="1"/>
  <c r="DV329" i="1"/>
  <c r="HR238" i="1"/>
  <c r="HQ238" i="1"/>
  <c r="HP238" i="1"/>
  <c r="HO238" i="1"/>
  <c r="HN238" i="1"/>
  <c r="DY238" i="1"/>
  <c r="DZ238" i="1"/>
  <c r="DX238" i="1"/>
  <c r="DW238" i="1"/>
  <c r="DV238" i="1"/>
  <c r="HS158" i="1"/>
  <c r="HS191" i="1"/>
  <c r="HS223" i="1"/>
  <c r="HS245" i="1"/>
  <c r="HS130" i="1"/>
  <c r="HS179" i="1"/>
  <c r="HS137" i="1"/>
  <c r="HS193" i="1"/>
  <c r="HS119" i="1"/>
  <c r="HS178" i="1"/>
  <c r="HS196" i="1"/>
  <c r="HS201" i="1"/>
  <c r="HS217" i="1"/>
  <c r="HS185" i="1"/>
  <c r="HS34" i="1"/>
  <c r="HS148" i="1"/>
  <c r="HS237" i="1"/>
  <c r="HS93" i="1"/>
  <c r="HS13" i="1"/>
  <c r="HS161" i="1"/>
  <c r="HS46" i="1"/>
  <c r="HS30" i="1"/>
  <c r="HS26" i="1"/>
  <c r="HS31" i="1"/>
  <c r="HS151" i="1"/>
  <c r="HS183" i="1"/>
  <c r="HS199" i="1"/>
  <c r="HS215" i="1"/>
  <c r="HS263" i="1"/>
  <c r="HS248" i="1"/>
  <c r="HS234" i="1"/>
  <c r="HS267" i="1"/>
  <c r="HS209" i="1"/>
  <c r="HS241" i="1"/>
  <c r="HS257" i="1"/>
  <c r="HS325" i="1"/>
  <c r="HS310" i="1"/>
  <c r="HS218" i="1"/>
  <c r="HS290" i="1"/>
  <c r="HS306" i="1"/>
  <c r="HS135" i="1"/>
  <c r="HS87" i="1"/>
  <c r="HS95" i="1"/>
  <c r="HS103" i="1"/>
  <c r="HS111" i="1"/>
  <c r="HS122" i="1"/>
  <c r="HS47" i="1"/>
  <c r="HS12" i="1"/>
  <c r="HS172" i="1"/>
  <c r="HS118" i="1"/>
  <c r="HS105" i="1"/>
  <c r="HS100" i="1"/>
  <c r="HS164" i="1"/>
  <c r="HS102" i="1"/>
  <c r="HS170" i="1"/>
  <c r="HS35" i="1"/>
  <c r="HS121" i="1"/>
  <c r="HS309" i="1"/>
  <c r="HS126" i="1"/>
  <c r="HS253" i="1"/>
  <c r="HS294" i="1"/>
  <c r="HS311" i="1"/>
  <c r="HS327" i="1"/>
  <c r="HS292" i="1"/>
  <c r="HS308" i="1"/>
  <c r="HS333" i="1"/>
  <c r="HS296" i="1"/>
  <c r="HS313" i="1"/>
  <c r="HS145" i="1"/>
  <c r="HS189" i="1"/>
  <c r="HS204" i="1"/>
  <c r="HS101" i="1"/>
  <c r="HS92" i="1"/>
  <c r="HS239" i="1"/>
  <c r="HS271" i="1"/>
  <c r="HS300" i="1"/>
  <c r="HS316" i="1"/>
  <c r="HS352" i="1"/>
  <c r="HS225" i="1"/>
  <c r="HS289" i="1"/>
  <c r="HS337" i="1"/>
  <c r="HS353" i="1"/>
  <c r="HS262" i="1"/>
  <c r="HS88" i="1"/>
  <c r="HS266" i="1"/>
  <c r="HS195" i="1"/>
  <c r="HS259" i="1"/>
  <c r="HS323" i="1"/>
  <c r="HS355" i="1"/>
  <c r="HS128" i="1"/>
  <c r="HS272" i="1"/>
  <c r="HS288" i="1"/>
  <c r="HS304" i="1"/>
  <c r="HS320" i="1"/>
  <c r="HS336" i="1"/>
  <c r="HS261" i="1"/>
  <c r="HS277" i="1"/>
  <c r="HS341" i="1"/>
  <c r="HS285" i="1"/>
  <c r="HS187" i="1"/>
  <c r="HS143" i="1"/>
  <c r="HS255" i="1"/>
  <c r="HS144" i="1"/>
  <c r="HS112" i="1"/>
  <c r="HS146" i="1"/>
  <c r="HS141" i="1"/>
  <c r="HS252" i="1"/>
  <c r="HS188" i="1"/>
  <c r="HS254" i="1"/>
  <c r="HS142" i="1"/>
  <c r="HS174" i="1"/>
  <c r="HS190" i="1"/>
  <c r="HS206" i="1"/>
  <c r="HS222" i="1"/>
  <c r="HS139" i="1"/>
  <c r="HS155" i="1"/>
  <c r="HS219" i="1"/>
  <c r="HS168" i="1"/>
  <c r="HS200" i="1"/>
  <c r="HS125" i="1"/>
  <c r="HS157" i="1"/>
  <c r="HS221" i="1"/>
  <c r="HS113" i="1"/>
  <c r="HS96" i="1"/>
  <c r="HS104" i="1"/>
  <c r="HS134" i="1"/>
  <c r="HS150" i="1"/>
  <c r="HS166" i="1"/>
  <c r="HS182" i="1"/>
  <c r="HS198" i="1"/>
  <c r="HS214" i="1"/>
  <c r="HS230" i="1"/>
  <c r="HS131" i="1"/>
  <c r="HS147" i="1"/>
  <c r="HS163" i="1"/>
  <c r="HS211" i="1"/>
  <c r="HS227" i="1"/>
  <c r="HS160" i="1"/>
  <c r="HS176" i="1"/>
  <c r="HS192" i="1"/>
  <c r="HS208" i="1"/>
  <c r="HS240" i="1"/>
  <c r="HS256" i="1"/>
  <c r="HS133" i="1"/>
  <c r="HS149" i="1"/>
  <c r="HS165" i="1"/>
  <c r="HS181" i="1"/>
  <c r="HS197" i="1"/>
  <c r="HS213" i="1"/>
  <c r="HS229" i="1"/>
  <c r="HS120" i="1"/>
  <c r="HS89" i="1"/>
  <c r="HS243" i="1"/>
  <c r="HS110" i="1"/>
  <c r="HS90" i="1"/>
  <c r="HS91" i="1"/>
  <c r="HS106" i="1"/>
  <c r="HS107" i="1"/>
  <c r="HS94" i="1"/>
  <c r="HS82" i="1"/>
  <c r="HS123" i="1"/>
  <c r="HS28" i="1"/>
  <c r="HS39" i="1"/>
  <c r="HS275" i="1"/>
  <c r="HS291" i="1"/>
  <c r="HS307" i="1"/>
  <c r="HS339" i="1"/>
  <c r="HS387" i="1"/>
  <c r="HS224" i="1"/>
  <c r="HS326" i="1"/>
  <c r="HS173" i="1"/>
  <c r="HS205" i="1"/>
  <c r="HS301" i="1"/>
  <c r="HS349" i="1"/>
  <c r="HS397" i="1"/>
  <c r="HS278" i="1"/>
  <c r="HS138" i="1"/>
  <c r="HS154" i="1"/>
  <c r="HS186" i="1"/>
  <c r="HS250" i="1"/>
  <c r="HS282" i="1"/>
  <c r="HS298" i="1"/>
  <c r="HS314" i="1"/>
  <c r="HS330" i="1"/>
  <c r="HS346" i="1"/>
  <c r="HS394" i="1"/>
  <c r="HS167" i="1"/>
  <c r="HS231" i="1"/>
  <c r="HS247" i="1"/>
  <c r="HS279" i="1"/>
  <c r="HS295" i="1"/>
  <c r="HS343" i="1"/>
  <c r="HS375" i="1"/>
  <c r="HS391" i="1"/>
  <c r="HS132" i="1"/>
  <c r="HS212" i="1"/>
  <c r="HS228" i="1"/>
  <c r="HS244" i="1"/>
  <c r="HS260" i="1"/>
  <c r="HS276" i="1"/>
  <c r="HS324" i="1"/>
  <c r="HS356" i="1"/>
  <c r="HS372" i="1"/>
  <c r="HS388" i="1"/>
  <c r="HS129" i="1"/>
  <c r="HS177" i="1"/>
  <c r="HS305" i="1"/>
  <c r="HS321" i="1"/>
  <c r="HS369" i="1"/>
  <c r="HS385" i="1"/>
  <c r="HS202" i="1"/>
  <c r="HS184" i="1"/>
  <c r="HS270" i="1"/>
  <c r="HS302" i="1"/>
  <c r="HS318" i="1"/>
  <c r="HS334" i="1"/>
  <c r="HS350" i="1"/>
  <c r="HS382" i="1"/>
  <c r="HS398" i="1"/>
  <c r="HS171" i="1"/>
  <c r="HS203" i="1"/>
  <c r="HS235" i="1"/>
  <c r="HS251" i="1"/>
  <c r="HS283" i="1"/>
  <c r="HS299" i="1"/>
  <c r="HS315" i="1"/>
  <c r="HS331" i="1"/>
  <c r="HS347" i="1"/>
  <c r="HS379" i="1"/>
  <c r="HS395" i="1"/>
  <c r="HS136" i="1"/>
  <c r="HS152" i="1"/>
  <c r="HS216" i="1"/>
  <c r="HS264" i="1"/>
  <c r="HS280" i="1"/>
  <c r="HS312" i="1"/>
  <c r="HS344" i="1"/>
  <c r="HS392" i="1"/>
  <c r="HS293" i="1"/>
  <c r="HS357" i="1"/>
  <c r="HS373" i="1"/>
  <c r="HS389" i="1"/>
  <c r="HS210" i="1"/>
  <c r="HS226" i="1"/>
  <c r="HS242" i="1"/>
  <c r="HS258" i="1"/>
  <c r="HS274" i="1"/>
  <c r="HS322" i="1"/>
  <c r="HS354" i="1"/>
  <c r="HS386" i="1"/>
  <c r="HS127" i="1"/>
  <c r="HS159" i="1"/>
  <c r="HS175" i="1"/>
  <c r="HS207" i="1"/>
  <c r="HS287" i="1"/>
  <c r="HS303" i="1"/>
  <c r="HS319" i="1"/>
  <c r="HS335" i="1"/>
  <c r="HS351" i="1"/>
  <c r="HS367" i="1"/>
  <c r="HS383" i="1"/>
  <c r="HS140" i="1"/>
  <c r="HS156" i="1"/>
  <c r="HS220" i="1"/>
  <c r="HS268" i="1"/>
  <c r="HS284" i="1"/>
  <c r="HS332" i="1"/>
  <c r="HS348" i="1"/>
  <c r="HS364" i="1"/>
  <c r="HS396" i="1"/>
  <c r="HS384" i="1"/>
  <c r="HS169" i="1"/>
  <c r="HS233" i="1"/>
  <c r="HS249" i="1"/>
  <c r="HS281" i="1"/>
  <c r="HS297" i="1"/>
  <c r="HS345" i="1"/>
  <c r="HS361" i="1"/>
  <c r="HS377" i="1"/>
  <c r="HS393" i="1"/>
  <c r="HS236" i="1"/>
  <c r="HS18" i="1"/>
  <c r="HS25" i="1"/>
  <c r="HS42" i="1"/>
  <c r="HS52" i="1"/>
  <c r="HS43" i="1"/>
  <c r="HS38" i="1"/>
  <c r="HS71" i="1"/>
  <c r="HS45" i="1"/>
  <c r="HS10" i="1"/>
  <c r="HS22" i="1"/>
  <c r="HS74" i="1"/>
  <c r="HS33" i="1"/>
  <c r="HS72" i="1"/>
  <c r="HS64" i="1"/>
  <c r="HS44" i="1"/>
  <c r="HS17" i="1"/>
  <c r="HS23" i="1"/>
  <c r="HS19" i="1"/>
  <c r="HS50" i="1"/>
  <c r="HS51" i="1"/>
  <c r="HS56" i="1"/>
  <c r="HS70" i="1"/>
  <c r="HS66" i="1"/>
  <c r="HS62" i="1"/>
  <c r="HS53" i="1"/>
  <c r="HS77" i="1"/>
  <c r="HS55" i="1"/>
  <c r="HS57" i="1"/>
  <c r="HS27" i="1"/>
  <c r="HS8" i="1"/>
  <c r="AN97" i="1" l="1"/>
  <c r="BA97" i="1"/>
  <c r="BB97" i="1"/>
  <c r="CN97" i="1"/>
  <c r="EG97" i="1"/>
  <c r="ES97" i="1"/>
  <c r="GS97" i="1"/>
  <c r="BN81" i="1"/>
  <c r="DB81" i="1"/>
  <c r="DO81" i="1"/>
  <c r="DN81" i="1"/>
  <c r="ET81" i="1"/>
  <c r="GG81" i="1"/>
  <c r="HF81" i="1"/>
  <c r="AN124" i="1"/>
  <c r="BB124" i="1"/>
  <c r="CA124" i="1"/>
  <c r="EG124" i="1"/>
  <c r="ET124" i="1"/>
  <c r="FS124" i="1"/>
  <c r="HF124" i="1"/>
  <c r="AO97" i="1"/>
  <c r="CO97" i="1"/>
  <c r="BO97" i="1"/>
  <c r="DA97" i="1"/>
  <c r="ET97" i="1"/>
  <c r="FS97" i="1"/>
  <c r="GT97" i="1"/>
  <c r="HP162" i="1"/>
  <c r="CA81" i="1"/>
  <c r="BB81" i="1"/>
  <c r="EF81" i="1"/>
  <c r="FT81" i="1"/>
  <c r="FF81" i="1"/>
  <c r="GF81" i="1"/>
  <c r="BN124" i="1"/>
  <c r="CB124" i="1"/>
  <c r="DA124" i="1"/>
  <c r="EF124" i="1"/>
  <c r="FT124" i="1"/>
  <c r="GG124" i="1"/>
  <c r="BN97" i="1"/>
  <c r="DB97" i="1"/>
  <c r="CB97" i="1"/>
  <c r="DN97" i="1"/>
  <c r="FF97" i="1"/>
  <c r="GG97" i="1"/>
  <c r="AN117" i="1"/>
  <c r="DB117" i="1"/>
  <c r="BO117" i="1"/>
  <c r="DN117" i="1"/>
  <c r="FG117" i="1"/>
  <c r="FS117" i="1"/>
  <c r="AN85" i="1"/>
  <c r="DB85" i="1"/>
  <c r="CB85" i="1"/>
  <c r="DA85" i="1"/>
  <c r="ET85" i="1"/>
  <c r="FS85" i="1"/>
  <c r="BB80" i="1"/>
  <c r="BO80" i="1"/>
  <c r="BN80" i="1"/>
  <c r="ET80" i="1"/>
  <c r="ES80" i="1"/>
  <c r="FS80" i="1"/>
  <c r="AN116" i="1"/>
  <c r="CB116" i="1"/>
  <c r="DA116" i="1"/>
  <c r="EF116" i="1"/>
  <c r="ES116" i="1"/>
  <c r="GG116" i="1"/>
  <c r="GY232" i="1"/>
  <c r="AP232" i="1"/>
  <c r="DW180" i="1"/>
  <c r="IN6" i="1"/>
  <c r="GV3" i="8" s="1"/>
  <c r="IL6" i="1"/>
  <c r="GT3" i="8" s="1"/>
  <c r="EP180" i="1"/>
  <c r="HP232" i="1"/>
  <c r="AI232" i="1"/>
  <c r="CR232" i="1"/>
  <c r="DX232" i="1"/>
  <c r="BZ232" i="1"/>
  <c r="FP232" i="1"/>
  <c r="FY232" i="1"/>
  <c r="DF232" i="1"/>
  <c r="GX232" i="1"/>
  <c r="IF153" i="1"/>
  <c r="IC153" i="1"/>
  <c r="IC6" i="1" s="1"/>
  <c r="HG77" i="1"/>
  <c r="HF77" i="1"/>
  <c r="GT77" i="1"/>
  <c r="GS77" i="1"/>
  <c r="GF77" i="1"/>
  <c r="GG77" i="1"/>
  <c r="FS77" i="1"/>
  <c r="FT77" i="1"/>
  <c r="FG77" i="1"/>
  <c r="ES77" i="1"/>
  <c r="ET77" i="1"/>
  <c r="EG77" i="1"/>
  <c r="EF77" i="1"/>
  <c r="DN77" i="1"/>
  <c r="DA77" i="1"/>
  <c r="CN77" i="1"/>
  <c r="DO77" i="1"/>
  <c r="CB77" i="1"/>
  <c r="BO77" i="1"/>
  <c r="BB77" i="1"/>
  <c r="CO77" i="1"/>
  <c r="FF77" i="1"/>
  <c r="DB77" i="1"/>
  <c r="CA77" i="1"/>
  <c r="BN77" i="1"/>
  <c r="BA77" i="1"/>
  <c r="AN77" i="1"/>
  <c r="AO77" i="1"/>
  <c r="HF22" i="1"/>
  <c r="HG22" i="1"/>
  <c r="GS22" i="1"/>
  <c r="GT22" i="1"/>
  <c r="GF22" i="1"/>
  <c r="GG22" i="1"/>
  <c r="FS22" i="1"/>
  <c r="FT22" i="1"/>
  <c r="FG22" i="1"/>
  <c r="FF22" i="1"/>
  <c r="ES22" i="1"/>
  <c r="EF22" i="1"/>
  <c r="EG22" i="1"/>
  <c r="DO22" i="1"/>
  <c r="DB22" i="1"/>
  <c r="ET22" i="1"/>
  <c r="DN22" i="1"/>
  <c r="CA22" i="1"/>
  <c r="BN22" i="1"/>
  <c r="DA22" i="1"/>
  <c r="CN22" i="1"/>
  <c r="CO22" i="1"/>
  <c r="BB22" i="1"/>
  <c r="AO22" i="1"/>
  <c r="AN22" i="1"/>
  <c r="BO22" i="1"/>
  <c r="CB22" i="1"/>
  <c r="BA22" i="1"/>
  <c r="HF281" i="1"/>
  <c r="HG281" i="1"/>
  <c r="GT281" i="1"/>
  <c r="GS281" i="1"/>
  <c r="GF281" i="1"/>
  <c r="GG281" i="1"/>
  <c r="FS281" i="1"/>
  <c r="FF281" i="1"/>
  <c r="FT281" i="1"/>
  <c r="FG281" i="1"/>
  <c r="ET281" i="1"/>
  <c r="EF281" i="1"/>
  <c r="DN281" i="1"/>
  <c r="DA281" i="1"/>
  <c r="EG281" i="1"/>
  <c r="CO281" i="1"/>
  <c r="CB281" i="1"/>
  <c r="BO281" i="1"/>
  <c r="BB281" i="1"/>
  <c r="DO281" i="1"/>
  <c r="DB281" i="1"/>
  <c r="ES281" i="1"/>
  <c r="CN281" i="1"/>
  <c r="CA281" i="1"/>
  <c r="BN281" i="1"/>
  <c r="AO281" i="1"/>
  <c r="AN281" i="1"/>
  <c r="BA281" i="1"/>
  <c r="HF351" i="1"/>
  <c r="HG351" i="1"/>
  <c r="GS351" i="1"/>
  <c r="GT351" i="1"/>
  <c r="GF351" i="1"/>
  <c r="FS351" i="1"/>
  <c r="FF351" i="1"/>
  <c r="FG351" i="1"/>
  <c r="ET351" i="1"/>
  <c r="GG351" i="1"/>
  <c r="ES351" i="1"/>
  <c r="EF351" i="1"/>
  <c r="DN351" i="1"/>
  <c r="DA351" i="1"/>
  <c r="FT351" i="1"/>
  <c r="EG351" i="1"/>
  <c r="CO351" i="1"/>
  <c r="CB351" i="1"/>
  <c r="BO351" i="1"/>
  <c r="BB351" i="1"/>
  <c r="DB351" i="1"/>
  <c r="CA351" i="1"/>
  <c r="BA351" i="1"/>
  <c r="DO351" i="1"/>
  <c r="AN351" i="1"/>
  <c r="AO351" i="1"/>
  <c r="CN351" i="1"/>
  <c r="BN351" i="1"/>
  <c r="HG210" i="1"/>
  <c r="GS210" i="1"/>
  <c r="HF210" i="1"/>
  <c r="GT210" i="1"/>
  <c r="GF210" i="1"/>
  <c r="GG210" i="1"/>
  <c r="FS210" i="1"/>
  <c r="FT210" i="1"/>
  <c r="FF210" i="1"/>
  <c r="ES210" i="1"/>
  <c r="ET210" i="1"/>
  <c r="EG210" i="1"/>
  <c r="DO210" i="1"/>
  <c r="FG210" i="1"/>
  <c r="EF210" i="1"/>
  <c r="CN210" i="1"/>
  <c r="CA210" i="1"/>
  <c r="DN210" i="1"/>
  <c r="DA210" i="1"/>
  <c r="CO210" i="1"/>
  <c r="BO210" i="1"/>
  <c r="BA210" i="1"/>
  <c r="AO210" i="1"/>
  <c r="BB210" i="1"/>
  <c r="DB210" i="1"/>
  <c r="CB210" i="1"/>
  <c r="BN210" i="1"/>
  <c r="AN210" i="1"/>
  <c r="HF331" i="1"/>
  <c r="HG331" i="1"/>
  <c r="GF331" i="1"/>
  <c r="GG331" i="1"/>
  <c r="GS331" i="1"/>
  <c r="FS331" i="1"/>
  <c r="FF331" i="1"/>
  <c r="GT331" i="1"/>
  <c r="FG331" i="1"/>
  <c r="ET331" i="1"/>
  <c r="FT331" i="1"/>
  <c r="ES331" i="1"/>
  <c r="EF331" i="1"/>
  <c r="DN331" i="1"/>
  <c r="DA331" i="1"/>
  <c r="EG331" i="1"/>
  <c r="DB331" i="1"/>
  <c r="CO331" i="1"/>
  <c r="CB331" i="1"/>
  <c r="BO331" i="1"/>
  <c r="BB331" i="1"/>
  <c r="CA331" i="1"/>
  <c r="CN331" i="1"/>
  <c r="BN331" i="1"/>
  <c r="DO331" i="1"/>
  <c r="BA331" i="1"/>
  <c r="AO331" i="1"/>
  <c r="AN331" i="1"/>
  <c r="HG202" i="1"/>
  <c r="HF202" i="1"/>
  <c r="GS202" i="1"/>
  <c r="GT202" i="1"/>
  <c r="GF202" i="1"/>
  <c r="GG202" i="1"/>
  <c r="FS202" i="1"/>
  <c r="FT202" i="1"/>
  <c r="FF202" i="1"/>
  <c r="ES202" i="1"/>
  <c r="ET202" i="1"/>
  <c r="EG202" i="1"/>
  <c r="DO202" i="1"/>
  <c r="FG202" i="1"/>
  <c r="EF202" i="1"/>
  <c r="CN202" i="1"/>
  <c r="CA202" i="1"/>
  <c r="DN202" i="1"/>
  <c r="DA202" i="1"/>
  <c r="CO202" i="1"/>
  <c r="DB202" i="1"/>
  <c r="BO202" i="1"/>
  <c r="BA202" i="1"/>
  <c r="AO202" i="1"/>
  <c r="BB202" i="1"/>
  <c r="AN202" i="1"/>
  <c r="CB202" i="1"/>
  <c r="BN202" i="1"/>
  <c r="HG132" i="1"/>
  <c r="GS132" i="1"/>
  <c r="GT132" i="1"/>
  <c r="GF132" i="1"/>
  <c r="HF132" i="1"/>
  <c r="GG132" i="1"/>
  <c r="FS132" i="1"/>
  <c r="FT132" i="1"/>
  <c r="FF132" i="1"/>
  <c r="ES132" i="1"/>
  <c r="ET132" i="1"/>
  <c r="DO132" i="1"/>
  <c r="FG132" i="1"/>
  <c r="EF132" i="1"/>
  <c r="DN132" i="1"/>
  <c r="CO132" i="1"/>
  <c r="DA132" i="1"/>
  <c r="CA132" i="1"/>
  <c r="DB132" i="1"/>
  <c r="BA132" i="1"/>
  <c r="CN132" i="1"/>
  <c r="CB132" i="1"/>
  <c r="BB132" i="1"/>
  <c r="AO132" i="1"/>
  <c r="EG132" i="1"/>
  <c r="BN132" i="1"/>
  <c r="BO132" i="1"/>
  <c r="AN132" i="1"/>
  <c r="HF397" i="1"/>
  <c r="HG397" i="1"/>
  <c r="GS397" i="1"/>
  <c r="GF397" i="1"/>
  <c r="GT397" i="1"/>
  <c r="GG397" i="1"/>
  <c r="FS397" i="1"/>
  <c r="FF397" i="1"/>
  <c r="FT397" i="1"/>
  <c r="FG397" i="1"/>
  <c r="ET397" i="1"/>
  <c r="EF397" i="1"/>
  <c r="DN397" i="1"/>
  <c r="DA397" i="1"/>
  <c r="EG397" i="1"/>
  <c r="CO397" i="1"/>
  <c r="CB397" i="1"/>
  <c r="BO397" i="1"/>
  <c r="BB397" i="1"/>
  <c r="DO397" i="1"/>
  <c r="ES397" i="1"/>
  <c r="BN397" i="1"/>
  <c r="DB397" i="1"/>
  <c r="CN397" i="1"/>
  <c r="CA397" i="1"/>
  <c r="BA397" i="1"/>
  <c r="AN397" i="1"/>
  <c r="AO397" i="1"/>
  <c r="HF94" i="1"/>
  <c r="HG94" i="1"/>
  <c r="GS94" i="1"/>
  <c r="GT94" i="1"/>
  <c r="GF94" i="1"/>
  <c r="GG94" i="1"/>
  <c r="FS94" i="1"/>
  <c r="FG94" i="1"/>
  <c r="FT94" i="1"/>
  <c r="FF94" i="1"/>
  <c r="ES94" i="1"/>
  <c r="DO94" i="1"/>
  <c r="ET94" i="1"/>
  <c r="EF94" i="1"/>
  <c r="EG94" i="1"/>
  <c r="DA94" i="1"/>
  <c r="DB94" i="1"/>
  <c r="CA94" i="1"/>
  <c r="DN94" i="1"/>
  <c r="CN94" i="1"/>
  <c r="BB94" i="1"/>
  <c r="BN94" i="1"/>
  <c r="AO94" i="1"/>
  <c r="BO94" i="1"/>
  <c r="CO94" i="1"/>
  <c r="CB94" i="1"/>
  <c r="BA94" i="1"/>
  <c r="AN94" i="1"/>
  <c r="HG256" i="1"/>
  <c r="HF256" i="1"/>
  <c r="GS256" i="1"/>
  <c r="GT256" i="1"/>
  <c r="GF256" i="1"/>
  <c r="GG256" i="1"/>
  <c r="FT256" i="1"/>
  <c r="FS256" i="1"/>
  <c r="FF256" i="1"/>
  <c r="ES256" i="1"/>
  <c r="FG256" i="1"/>
  <c r="EG256" i="1"/>
  <c r="DO256" i="1"/>
  <c r="ET256" i="1"/>
  <c r="EF256" i="1"/>
  <c r="DN256" i="1"/>
  <c r="DB256" i="1"/>
  <c r="CN256" i="1"/>
  <c r="CA256" i="1"/>
  <c r="CO256" i="1"/>
  <c r="DA256" i="1"/>
  <c r="BN256" i="1"/>
  <c r="CB256" i="1"/>
  <c r="BO256" i="1"/>
  <c r="AO256" i="1"/>
  <c r="BA256" i="1"/>
  <c r="AN256" i="1"/>
  <c r="BB256" i="1"/>
  <c r="HG150" i="1"/>
  <c r="HF150" i="1"/>
  <c r="GS150" i="1"/>
  <c r="GT150" i="1"/>
  <c r="GF150" i="1"/>
  <c r="GG150" i="1"/>
  <c r="FS150" i="1"/>
  <c r="FT150" i="1"/>
  <c r="FF150" i="1"/>
  <c r="ES150" i="1"/>
  <c r="DO150" i="1"/>
  <c r="ET150" i="1"/>
  <c r="EF150" i="1"/>
  <c r="EG150" i="1"/>
  <c r="DA150" i="1"/>
  <c r="DB150" i="1"/>
  <c r="CA150" i="1"/>
  <c r="FG150" i="1"/>
  <c r="DN150" i="1"/>
  <c r="CN150" i="1"/>
  <c r="CO150" i="1"/>
  <c r="BN150" i="1"/>
  <c r="AO150" i="1"/>
  <c r="BO150" i="1"/>
  <c r="BB150" i="1"/>
  <c r="BA150" i="1"/>
  <c r="AN150" i="1"/>
  <c r="CB150" i="1"/>
  <c r="HF139" i="1"/>
  <c r="HG139" i="1"/>
  <c r="GT139" i="1"/>
  <c r="GS139" i="1"/>
  <c r="GF139" i="1"/>
  <c r="GG139" i="1"/>
  <c r="FS139" i="1"/>
  <c r="FT139" i="1"/>
  <c r="FF139" i="1"/>
  <c r="ES139" i="1"/>
  <c r="FG139" i="1"/>
  <c r="ET139" i="1"/>
  <c r="EG139" i="1"/>
  <c r="EF139" i="1"/>
  <c r="DN139" i="1"/>
  <c r="DA139" i="1"/>
  <c r="CN139" i="1"/>
  <c r="DB139" i="1"/>
  <c r="CB139" i="1"/>
  <c r="BO139" i="1"/>
  <c r="BB139" i="1"/>
  <c r="CO139" i="1"/>
  <c r="CA139" i="1"/>
  <c r="BN139" i="1"/>
  <c r="DO139" i="1"/>
  <c r="AO139" i="1"/>
  <c r="BA139" i="1"/>
  <c r="AN139" i="1"/>
  <c r="HG144" i="1"/>
  <c r="HF144" i="1"/>
  <c r="GS144" i="1"/>
  <c r="GT144" i="1"/>
  <c r="GF144" i="1"/>
  <c r="GG144" i="1"/>
  <c r="FS144" i="1"/>
  <c r="FT144" i="1"/>
  <c r="FF144" i="1"/>
  <c r="ES144" i="1"/>
  <c r="FG144" i="1"/>
  <c r="EF144" i="1"/>
  <c r="DO144" i="1"/>
  <c r="EG144" i="1"/>
  <c r="ET144" i="1"/>
  <c r="DN144" i="1"/>
  <c r="DB144" i="1"/>
  <c r="CN144" i="1"/>
  <c r="CA144" i="1"/>
  <c r="CO144" i="1"/>
  <c r="BN144" i="1"/>
  <c r="CB144" i="1"/>
  <c r="BO144" i="1"/>
  <c r="AO144" i="1"/>
  <c r="DA144" i="1"/>
  <c r="BA144" i="1"/>
  <c r="BB144" i="1"/>
  <c r="AN144" i="1"/>
  <c r="HF259" i="1"/>
  <c r="HG259" i="1"/>
  <c r="GT259" i="1"/>
  <c r="GS259" i="1"/>
  <c r="GF259" i="1"/>
  <c r="GG259" i="1"/>
  <c r="FS259" i="1"/>
  <c r="FF259" i="1"/>
  <c r="FG259" i="1"/>
  <c r="ET259" i="1"/>
  <c r="ES259" i="1"/>
  <c r="EF259" i="1"/>
  <c r="DN259" i="1"/>
  <c r="DA259" i="1"/>
  <c r="EG259" i="1"/>
  <c r="DB259" i="1"/>
  <c r="CO259" i="1"/>
  <c r="CB259" i="1"/>
  <c r="BO259" i="1"/>
  <c r="BB259" i="1"/>
  <c r="FT259" i="1"/>
  <c r="DO259" i="1"/>
  <c r="CA259" i="1"/>
  <c r="CN259" i="1"/>
  <c r="BN259" i="1"/>
  <c r="BA259" i="1"/>
  <c r="AN259" i="1"/>
  <c r="AO259" i="1"/>
  <c r="HG204" i="1"/>
  <c r="HF204" i="1"/>
  <c r="GS204" i="1"/>
  <c r="GT204" i="1"/>
  <c r="GF204" i="1"/>
  <c r="GG204" i="1"/>
  <c r="FS204" i="1"/>
  <c r="FT204" i="1"/>
  <c r="FF204" i="1"/>
  <c r="ES204" i="1"/>
  <c r="EG204" i="1"/>
  <c r="DO204" i="1"/>
  <c r="FG204" i="1"/>
  <c r="ET204" i="1"/>
  <c r="DN204" i="1"/>
  <c r="DA204" i="1"/>
  <c r="CN204" i="1"/>
  <c r="CA204" i="1"/>
  <c r="EF204" i="1"/>
  <c r="DB204" i="1"/>
  <c r="CO204" i="1"/>
  <c r="CB204" i="1"/>
  <c r="BB204" i="1"/>
  <c r="AO204" i="1"/>
  <c r="BN204" i="1"/>
  <c r="BA204" i="1"/>
  <c r="AN204" i="1"/>
  <c r="BO204" i="1"/>
  <c r="HF100" i="1"/>
  <c r="HG100" i="1"/>
  <c r="GS100" i="1"/>
  <c r="GT100" i="1"/>
  <c r="GF100" i="1"/>
  <c r="GG100" i="1"/>
  <c r="FS100" i="1"/>
  <c r="FG100" i="1"/>
  <c r="FT100" i="1"/>
  <c r="FF100" i="1"/>
  <c r="ES100" i="1"/>
  <c r="ET100" i="1"/>
  <c r="DO100" i="1"/>
  <c r="EF100" i="1"/>
  <c r="DN100" i="1"/>
  <c r="CO100" i="1"/>
  <c r="DA100" i="1"/>
  <c r="CA100" i="1"/>
  <c r="DB100" i="1"/>
  <c r="BA100" i="1"/>
  <c r="CN100" i="1"/>
  <c r="CB100" i="1"/>
  <c r="BB100" i="1"/>
  <c r="AO100" i="1"/>
  <c r="BN100" i="1"/>
  <c r="BO100" i="1"/>
  <c r="AN100" i="1"/>
  <c r="EG100" i="1"/>
  <c r="HF325" i="1"/>
  <c r="HG325" i="1"/>
  <c r="GS325" i="1"/>
  <c r="GF325" i="1"/>
  <c r="GT325" i="1"/>
  <c r="GG325" i="1"/>
  <c r="FS325" i="1"/>
  <c r="FF325" i="1"/>
  <c r="FT325" i="1"/>
  <c r="FG325" i="1"/>
  <c r="ET325" i="1"/>
  <c r="EF325" i="1"/>
  <c r="DN325" i="1"/>
  <c r="DA325" i="1"/>
  <c r="EG325" i="1"/>
  <c r="CO325" i="1"/>
  <c r="CB325" i="1"/>
  <c r="BO325" i="1"/>
  <c r="BB325" i="1"/>
  <c r="ES325" i="1"/>
  <c r="DO325" i="1"/>
  <c r="BN325" i="1"/>
  <c r="DB325" i="1"/>
  <c r="CN325" i="1"/>
  <c r="CA325" i="1"/>
  <c r="BA325" i="1"/>
  <c r="AN325" i="1"/>
  <c r="AO325" i="1"/>
  <c r="HG31" i="1"/>
  <c r="GT31" i="1"/>
  <c r="HF31" i="1"/>
  <c r="GS31" i="1"/>
  <c r="GF31" i="1"/>
  <c r="FS31" i="1"/>
  <c r="FF31" i="1"/>
  <c r="ES31" i="1"/>
  <c r="FT31" i="1"/>
  <c r="ET31" i="1"/>
  <c r="EG31" i="1"/>
  <c r="GG31" i="1"/>
  <c r="DN31" i="1"/>
  <c r="DA31" i="1"/>
  <c r="CN31" i="1"/>
  <c r="DO31" i="1"/>
  <c r="CO31" i="1"/>
  <c r="CB31" i="1"/>
  <c r="BO31" i="1"/>
  <c r="BB31" i="1"/>
  <c r="EF31" i="1"/>
  <c r="FG31" i="1"/>
  <c r="DB31" i="1"/>
  <c r="CA31" i="1"/>
  <c r="BN31" i="1"/>
  <c r="BA31" i="1"/>
  <c r="AN31" i="1"/>
  <c r="AO31" i="1"/>
  <c r="HF193" i="1"/>
  <c r="HG193" i="1"/>
  <c r="GT193" i="1"/>
  <c r="GS193" i="1"/>
  <c r="GF193" i="1"/>
  <c r="GG193" i="1"/>
  <c r="FS193" i="1"/>
  <c r="FF193" i="1"/>
  <c r="FT193" i="1"/>
  <c r="FG193" i="1"/>
  <c r="ET193" i="1"/>
  <c r="EF193" i="1"/>
  <c r="DN193" i="1"/>
  <c r="DA193" i="1"/>
  <c r="EG193" i="1"/>
  <c r="ES193" i="1"/>
  <c r="CO193" i="1"/>
  <c r="CB193" i="1"/>
  <c r="BO193" i="1"/>
  <c r="BB193" i="1"/>
  <c r="DO193" i="1"/>
  <c r="DB193" i="1"/>
  <c r="CN193" i="1"/>
  <c r="CA193" i="1"/>
  <c r="BN193" i="1"/>
  <c r="BA193" i="1"/>
  <c r="AO193" i="1"/>
  <c r="AN193" i="1"/>
  <c r="HG27" i="1"/>
  <c r="GT27" i="1"/>
  <c r="HF27" i="1"/>
  <c r="GS27" i="1"/>
  <c r="GF27" i="1"/>
  <c r="GG27" i="1"/>
  <c r="FS27" i="1"/>
  <c r="FF27" i="1"/>
  <c r="FT27" i="1"/>
  <c r="ES27" i="1"/>
  <c r="ET27" i="1"/>
  <c r="EG27" i="1"/>
  <c r="EF27" i="1"/>
  <c r="DN27" i="1"/>
  <c r="DA27" i="1"/>
  <c r="CN27" i="1"/>
  <c r="FG27" i="1"/>
  <c r="DO27" i="1"/>
  <c r="CB27" i="1"/>
  <c r="BO27" i="1"/>
  <c r="BB27" i="1"/>
  <c r="CO27" i="1"/>
  <c r="CA27" i="1"/>
  <c r="BN27" i="1"/>
  <c r="AN27" i="1"/>
  <c r="BA27" i="1"/>
  <c r="AO27" i="1"/>
  <c r="DB27" i="1"/>
  <c r="HG53" i="1"/>
  <c r="HF53" i="1"/>
  <c r="GT53" i="1"/>
  <c r="GS53" i="1"/>
  <c r="GF53" i="1"/>
  <c r="GG53" i="1"/>
  <c r="FS53" i="1"/>
  <c r="FT53" i="1"/>
  <c r="FG53" i="1"/>
  <c r="ES53" i="1"/>
  <c r="ET53" i="1"/>
  <c r="EG53" i="1"/>
  <c r="EF53" i="1"/>
  <c r="DN53" i="1"/>
  <c r="DA53" i="1"/>
  <c r="CN53" i="1"/>
  <c r="FF53" i="1"/>
  <c r="DO53" i="1"/>
  <c r="CB53" i="1"/>
  <c r="BO53" i="1"/>
  <c r="BB53" i="1"/>
  <c r="CO53" i="1"/>
  <c r="DB53" i="1"/>
  <c r="CA53" i="1"/>
  <c r="BN53" i="1"/>
  <c r="BA53" i="1"/>
  <c r="AN53" i="1"/>
  <c r="AO53" i="1"/>
  <c r="HF56" i="1"/>
  <c r="HG56" i="1"/>
  <c r="GS56" i="1"/>
  <c r="GT56" i="1"/>
  <c r="GF56" i="1"/>
  <c r="GG56" i="1"/>
  <c r="FS56" i="1"/>
  <c r="FT56" i="1"/>
  <c r="FG56" i="1"/>
  <c r="FF56" i="1"/>
  <c r="ES56" i="1"/>
  <c r="EF56" i="1"/>
  <c r="DO56" i="1"/>
  <c r="EG56" i="1"/>
  <c r="ET56" i="1"/>
  <c r="DB56" i="1"/>
  <c r="CN56" i="1"/>
  <c r="CA56" i="1"/>
  <c r="BN56" i="1"/>
  <c r="DN56" i="1"/>
  <c r="CO56" i="1"/>
  <c r="DA56" i="1"/>
  <c r="CB56" i="1"/>
  <c r="BO56" i="1"/>
  <c r="AO56" i="1"/>
  <c r="BA56" i="1"/>
  <c r="BB56" i="1"/>
  <c r="AN56" i="1"/>
  <c r="HF23" i="1"/>
  <c r="HG23" i="1"/>
  <c r="GT23" i="1"/>
  <c r="GS23" i="1"/>
  <c r="GF23" i="1"/>
  <c r="FS23" i="1"/>
  <c r="FF23" i="1"/>
  <c r="ES23" i="1"/>
  <c r="GG23" i="1"/>
  <c r="ET23" i="1"/>
  <c r="EG23" i="1"/>
  <c r="FT23" i="1"/>
  <c r="FG23" i="1"/>
  <c r="EF23" i="1"/>
  <c r="DN23" i="1"/>
  <c r="DA23" i="1"/>
  <c r="CN23" i="1"/>
  <c r="DO23" i="1"/>
  <c r="CO23" i="1"/>
  <c r="CB23" i="1"/>
  <c r="BO23" i="1"/>
  <c r="BB23" i="1"/>
  <c r="CA23" i="1"/>
  <c r="BN23" i="1"/>
  <c r="BA23" i="1"/>
  <c r="DB23" i="1"/>
  <c r="AN23" i="1"/>
  <c r="AO23" i="1"/>
  <c r="HF72" i="1"/>
  <c r="HG72" i="1"/>
  <c r="GS72" i="1"/>
  <c r="GT72" i="1"/>
  <c r="GF72" i="1"/>
  <c r="GG72" i="1"/>
  <c r="FS72" i="1"/>
  <c r="FT72" i="1"/>
  <c r="FG72" i="1"/>
  <c r="FF72" i="1"/>
  <c r="ES72" i="1"/>
  <c r="EF72" i="1"/>
  <c r="DO72" i="1"/>
  <c r="EG72" i="1"/>
  <c r="ET72" i="1"/>
  <c r="DB72" i="1"/>
  <c r="CN72" i="1"/>
  <c r="CA72" i="1"/>
  <c r="BN72" i="1"/>
  <c r="DN72" i="1"/>
  <c r="CO72" i="1"/>
  <c r="CB72" i="1"/>
  <c r="BO72" i="1"/>
  <c r="AO72" i="1"/>
  <c r="BA72" i="1"/>
  <c r="BB72" i="1"/>
  <c r="DA72" i="1"/>
  <c r="AN72" i="1"/>
  <c r="HF10" i="1"/>
  <c r="HG10" i="1"/>
  <c r="GS10" i="1"/>
  <c r="GT10" i="1"/>
  <c r="GF10" i="1"/>
  <c r="GG10" i="1"/>
  <c r="FS10" i="1"/>
  <c r="FT10" i="1"/>
  <c r="FG10" i="1"/>
  <c r="FF10" i="1"/>
  <c r="ES10" i="1"/>
  <c r="EF10" i="1"/>
  <c r="EG10" i="1"/>
  <c r="DO10" i="1"/>
  <c r="DB10" i="1"/>
  <c r="CN10" i="1"/>
  <c r="CO10" i="1"/>
  <c r="CA10" i="1"/>
  <c r="BN10" i="1"/>
  <c r="DA10" i="1"/>
  <c r="DN10" i="1"/>
  <c r="ET10" i="1"/>
  <c r="BA10" i="1"/>
  <c r="AO10" i="1"/>
  <c r="BB10" i="1"/>
  <c r="BO10" i="1"/>
  <c r="AN10" i="1"/>
  <c r="CB10" i="1"/>
  <c r="HG43" i="1"/>
  <c r="GT43" i="1"/>
  <c r="GS43" i="1"/>
  <c r="HF43" i="1"/>
  <c r="GF43" i="1"/>
  <c r="GG43" i="1"/>
  <c r="FS43" i="1"/>
  <c r="FT43" i="1"/>
  <c r="FF43" i="1"/>
  <c r="ES43" i="1"/>
  <c r="FG43" i="1"/>
  <c r="ET43" i="1"/>
  <c r="EG43" i="1"/>
  <c r="EF43" i="1"/>
  <c r="DN43" i="1"/>
  <c r="DA43" i="1"/>
  <c r="CN43" i="1"/>
  <c r="DO43" i="1"/>
  <c r="DB43" i="1"/>
  <c r="CB43" i="1"/>
  <c r="BO43" i="1"/>
  <c r="BB43" i="1"/>
  <c r="CO43" i="1"/>
  <c r="CA43" i="1"/>
  <c r="BN43" i="1"/>
  <c r="AN43" i="1"/>
  <c r="AO43" i="1"/>
  <c r="BA43" i="1"/>
  <c r="HF18" i="1"/>
  <c r="HG18" i="1"/>
  <c r="GS18" i="1"/>
  <c r="GT18" i="1"/>
  <c r="GF18" i="1"/>
  <c r="GG18" i="1"/>
  <c r="FS18" i="1"/>
  <c r="FT18" i="1"/>
  <c r="FG18" i="1"/>
  <c r="FF18" i="1"/>
  <c r="ES18" i="1"/>
  <c r="EF18" i="1"/>
  <c r="EG18" i="1"/>
  <c r="DO18" i="1"/>
  <c r="DB18" i="1"/>
  <c r="ET18" i="1"/>
  <c r="CN18" i="1"/>
  <c r="CO18" i="1"/>
  <c r="CA18" i="1"/>
  <c r="BN18" i="1"/>
  <c r="DA18" i="1"/>
  <c r="DN18" i="1"/>
  <c r="BA18" i="1"/>
  <c r="AO18" i="1"/>
  <c r="BB18" i="1"/>
  <c r="AN18" i="1"/>
  <c r="CB18" i="1"/>
  <c r="BO18" i="1"/>
  <c r="HF361" i="1"/>
  <c r="HG361" i="1"/>
  <c r="GS361" i="1"/>
  <c r="GF361" i="1"/>
  <c r="GT361" i="1"/>
  <c r="GG361" i="1"/>
  <c r="FS361" i="1"/>
  <c r="FF361" i="1"/>
  <c r="FT361" i="1"/>
  <c r="FG361" i="1"/>
  <c r="ET361" i="1"/>
  <c r="EF361" i="1"/>
  <c r="DN361" i="1"/>
  <c r="DA361" i="1"/>
  <c r="EG361" i="1"/>
  <c r="CO361" i="1"/>
  <c r="CB361" i="1"/>
  <c r="BO361" i="1"/>
  <c r="BB361" i="1"/>
  <c r="DO361" i="1"/>
  <c r="DB361" i="1"/>
  <c r="ES361" i="1"/>
  <c r="CN361" i="1"/>
  <c r="CA361" i="1"/>
  <c r="BN361" i="1"/>
  <c r="AO361" i="1"/>
  <c r="BA361" i="1"/>
  <c r="AN361" i="1"/>
  <c r="HF249" i="1"/>
  <c r="HG249" i="1"/>
  <c r="GT249" i="1"/>
  <c r="GS249" i="1"/>
  <c r="GF249" i="1"/>
  <c r="GG249" i="1"/>
  <c r="FS249" i="1"/>
  <c r="FF249" i="1"/>
  <c r="FT249" i="1"/>
  <c r="FG249" i="1"/>
  <c r="ET249" i="1"/>
  <c r="EF249" i="1"/>
  <c r="DN249" i="1"/>
  <c r="DA249" i="1"/>
  <c r="EG249" i="1"/>
  <c r="CO249" i="1"/>
  <c r="CB249" i="1"/>
  <c r="BO249" i="1"/>
  <c r="BB249" i="1"/>
  <c r="DO249" i="1"/>
  <c r="DB249" i="1"/>
  <c r="ES249" i="1"/>
  <c r="CN249" i="1"/>
  <c r="CA249" i="1"/>
  <c r="BN249" i="1"/>
  <c r="AO249" i="1"/>
  <c r="BA249" i="1"/>
  <c r="AN249" i="1"/>
  <c r="HF396" i="1"/>
  <c r="GS396" i="1"/>
  <c r="GF396" i="1"/>
  <c r="GT396" i="1"/>
  <c r="GG396" i="1"/>
  <c r="HG396" i="1"/>
  <c r="FT396" i="1"/>
  <c r="FS396" i="1"/>
  <c r="FF396" i="1"/>
  <c r="ES396" i="1"/>
  <c r="EG396" i="1"/>
  <c r="DO396" i="1"/>
  <c r="FG396" i="1"/>
  <c r="ET396" i="1"/>
  <c r="DN396" i="1"/>
  <c r="DA396" i="1"/>
  <c r="CN396" i="1"/>
  <c r="CA396" i="1"/>
  <c r="EF396" i="1"/>
  <c r="DB396" i="1"/>
  <c r="CO396" i="1"/>
  <c r="CB396" i="1"/>
  <c r="BB396" i="1"/>
  <c r="AO396" i="1"/>
  <c r="BN396" i="1"/>
  <c r="BA396" i="1"/>
  <c r="AN396" i="1"/>
  <c r="BO396" i="1"/>
  <c r="HG284" i="1"/>
  <c r="HF284" i="1"/>
  <c r="GS284" i="1"/>
  <c r="GT284" i="1"/>
  <c r="GF284" i="1"/>
  <c r="GG284" i="1"/>
  <c r="FT284" i="1"/>
  <c r="FS284" i="1"/>
  <c r="FF284" i="1"/>
  <c r="ES284" i="1"/>
  <c r="EG284" i="1"/>
  <c r="DO284" i="1"/>
  <c r="FG284" i="1"/>
  <c r="ET284" i="1"/>
  <c r="DN284" i="1"/>
  <c r="DA284" i="1"/>
  <c r="CN284" i="1"/>
  <c r="CA284" i="1"/>
  <c r="EF284" i="1"/>
  <c r="DB284" i="1"/>
  <c r="CO284" i="1"/>
  <c r="CB284" i="1"/>
  <c r="BB284" i="1"/>
  <c r="AO284" i="1"/>
  <c r="BN284" i="1"/>
  <c r="BA284" i="1"/>
  <c r="AN284" i="1"/>
  <c r="BO284" i="1"/>
  <c r="HG140" i="1"/>
  <c r="HF140" i="1"/>
  <c r="GS140" i="1"/>
  <c r="GT140" i="1"/>
  <c r="GF140" i="1"/>
  <c r="GG140" i="1"/>
  <c r="FS140" i="1"/>
  <c r="FT140" i="1"/>
  <c r="FF140" i="1"/>
  <c r="ES140" i="1"/>
  <c r="ET140" i="1"/>
  <c r="DO140" i="1"/>
  <c r="FG140" i="1"/>
  <c r="EF140" i="1"/>
  <c r="DN140" i="1"/>
  <c r="CO140" i="1"/>
  <c r="DA140" i="1"/>
  <c r="CA140" i="1"/>
  <c r="EG140" i="1"/>
  <c r="DB140" i="1"/>
  <c r="CN140" i="1"/>
  <c r="BA140" i="1"/>
  <c r="CB140" i="1"/>
  <c r="BB140" i="1"/>
  <c r="AO140" i="1"/>
  <c r="BN140" i="1"/>
  <c r="AN140" i="1"/>
  <c r="BO140" i="1"/>
  <c r="HF335" i="1"/>
  <c r="HG335" i="1"/>
  <c r="GS335" i="1"/>
  <c r="GT335" i="1"/>
  <c r="GF335" i="1"/>
  <c r="FS335" i="1"/>
  <c r="GG335" i="1"/>
  <c r="FF335" i="1"/>
  <c r="FG335" i="1"/>
  <c r="ET335" i="1"/>
  <c r="ES335" i="1"/>
  <c r="EF335" i="1"/>
  <c r="DN335" i="1"/>
  <c r="DA335" i="1"/>
  <c r="FT335" i="1"/>
  <c r="EG335" i="1"/>
  <c r="CO335" i="1"/>
  <c r="CB335" i="1"/>
  <c r="BO335" i="1"/>
  <c r="BB335" i="1"/>
  <c r="DB335" i="1"/>
  <c r="CA335" i="1"/>
  <c r="BA335" i="1"/>
  <c r="CN335" i="1"/>
  <c r="BN335" i="1"/>
  <c r="AN335" i="1"/>
  <c r="AO335" i="1"/>
  <c r="DO335" i="1"/>
  <c r="HF207" i="1"/>
  <c r="HG207" i="1"/>
  <c r="GT207" i="1"/>
  <c r="GS207" i="1"/>
  <c r="GF207" i="1"/>
  <c r="GG207" i="1"/>
  <c r="FT207" i="1"/>
  <c r="FF207" i="1"/>
  <c r="FG207" i="1"/>
  <c r="ET207" i="1"/>
  <c r="FS207" i="1"/>
  <c r="ES207" i="1"/>
  <c r="EF207" i="1"/>
  <c r="DN207" i="1"/>
  <c r="DA207" i="1"/>
  <c r="EG207" i="1"/>
  <c r="CO207" i="1"/>
  <c r="CB207" i="1"/>
  <c r="BO207" i="1"/>
  <c r="BB207" i="1"/>
  <c r="DB207" i="1"/>
  <c r="CA207" i="1"/>
  <c r="BA207" i="1"/>
  <c r="CN207" i="1"/>
  <c r="BN207" i="1"/>
  <c r="AN207" i="1"/>
  <c r="AO207" i="1"/>
  <c r="DO207" i="1"/>
  <c r="HF386" i="1"/>
  <c r="HG386" i="1"/>
  <c r="GS386" i="1"/>
  <c r="GF386" i="1"/>
  <c r="GT386" i="1"/>
  <c r="GG386" i="1"/>
  <c r="FT386" i="1"/>
  <c r="FS386" i="1"/>
  <c r="FF386" i="1"/>
  <c r="ES386" i="1"/>
  <c r="ET386" i="1"/>
  <c r="EG386" i="1"/>
  <c r="DO386" i="1"/>
  <c r="FG386" i="1"/>
  <c r="EF386" i="1"/>
  <c r="CN386" i="1"/>
  <c r="CA386" i="1"/>
  <c r="DN386" i="1"/>
  <c r="DA386" i="1"/>
  <c r="CO386" i="1"/>
  <c r="BO386" i="1"/>
  <c r="DB386" i="1"/>
  <c r="BA386" i="1"/>
  <c r="AO386" i="1"/>
  <c r="BB386" i="1"/>
  <c r="CB386" i="1"/>
  <c r="AN386" i="1"/>
  <c r="BN386" i="1"/>
  <c r="HG258" i="1"/>
  <c r="GS258" i="1"/>
  <c r="HF258" i="1"/>
  <c r="GT258" i="1"/>
  <c r="GF258" i="1"/>
  <c r="GG258" i="1"/>
  <c r="FT258" i="1"/>
  <c r="FS258" i="1"/>
  <c r="FF258" i="1"/>
  <c r="ES258" i="1"/>
  <c r="ET258" i="1"/>
  <c r="EG258" i="1"/>
  <c r="DO258" i="1"/>
  <c r="FG258" i="1"/>
  <c r="EF258" i="1"/>
  <c r="CN258" i="1"/>
  <c r="CA258" i="1"/>
  <c r="DN258" i="1"/>
  <c r="DA258" i="1"/>
  <c r="CO258" i="1"/>
  <c r="BO258" i="1"/>
  <c r="DB258" i="1"/>
  <c r="BA258" i="1"/>
  <c r="AO258" i="1"/>
  <c r="BB258" i="1"/>
  <c r="CB258" i="1"/>
  <c r="AN258" i="1"/>
  <c r="BN258" i="1"/>
  <c r="HF389" i="1"/>
  <c r="HG389" i="1"/>
  <c r="GS389" i="1"/>
  <c r="GF389" i="1"/>
  <c r="GT389" i="1"/>
  <c r="GG389" i="1"/>
  <c r="FS389" i="1"/>
  <c r="FF389" i="1"/>
  <c r="FT389" i="1"/>
  <c r="FG389" i="1"/>
  <c r="ET389" i="1"/>
  <c r="EF389" i="1"/>
  <c r="DN389" i="1"/>
  <c r="DA389" i="1"/>
  <c r="EG389" i="1"/>
  <c r="CO389" i="1"/>
  <c r="CB389" i="1"/>
  <c r="BO389" i="1"/>
  <c r="BB389" i="1"/>
  <c r="ES389" i="1"/>
  <c r="DO389" i="1"/>
  <c r="BN389" i="1"/>
  <c r="DB389" i="1"/>
  <c r="CN389" i="1"/>
  <c r="CA389" i="1"/>
  <c r="BA389" i="1"/>
  <c r="AN389" i="1"/>
  <c r="AO389" i="1"/>
  <c r="HF392" i="1"/>
  <c r="GS392" i="1"/>
  <c r="GF392" i="1"/>
  <c r="GT392" i="1"/>
  <c r="GG392" i="1"/>
  <c r="HG392" i="1"/>
  <c r="FT392" i="1"/>
  <c r="FS392" i="1"/>
  <c r="FF392" i="1"/>
  <c r="ES392" i="1"/>
  <c r="FG392" i="1"/>
  <c r="EG392" i="1"/>
  <c r="DO392" i="1"/>
  <c r="ET392" i="1"/>
  <c r="EF392" i="1"/>
  <c r="DN392" i="1"/>
  <c r="DB392" i="1"/>
  <c r="CN392" i="1"/>
  <c r="CA392" i="1"/>
  <c r="CO392" i="1"/>
  <c r="BN392" i="1"/>
  <c r="CB392" i="1"/>
  <c r="BO392" i="1"/>
  <c r="AO392" i="1"/>
  <c r="BA392" i="1"/>
  <c r="DA392" i="1"/>
  <c r="BB392" i="1"/>
  <c r="AN392" i="1"/>
  <c r="HG264" i="1"/>
  <c r="HF264" i="1"/>
  <c r="GS264" i="1"/>
  <c r="GT264" i="1"/>
  <c r="GF264" i="1"/>
  <c r="GG264" i="1"/>
  <c r="FT264" i="1"/>
  <c r="FS264" i="1"/>
  <c r="FF264" i="1"/>
  <c r="ES264" i="1"/>
  <c r="FG264" i="1"/>
  <c r="EG264" i="1"/>
  <c r="DO264" i="1"/>
  <c r="ET264" i="1"/>
  <c r="EF264" i="1"/>
  <c r="DN264" i="1"/>
  <c r="DB264" i="1"/>
  <c r="CN264" i="1"/>
  <c r="CA264" i="1"/>
  <c r="CO264" i="1"/>
  <c r="BN264" i="1"/>
  <c r="CB264" i="1"/>
  <c r="BO264" i="1"/>
  <c r="AO264" i="1"/>
  <c r="BA264" i="1"/>
  <c r="DA264" i="1"/>
  <c r="BB264" i="1"/>
  <c r="AN264" i="1"/>
  <c r="HF395" i="1"/>
  <c r="HG395" i="1"/>
  <c r="GF395" i="1"/>
  <c r="GG395" i="1"/>
  <c r="GS395" i="1"/>
  <c r="FS395" i="1"/>
  <c r="FF395" i="1"/>
  <c r="GT395" i="1"/>
  <c r="FG395" i="1"/>
  <c r="ET395" i="1"/>
  <c r="FT395" i="1"/>
  <c r="ES395" i="1"/>
  <c r="EF395" i="1"/>
  <c r="DN395" i="1"/>
  <c r="DA395" i="1"/>
  <c r="EG395" i="1"/>
  <c r="DB395" i="1"/>
  <c r="CO395" i="1"/>
  <c r="CB395" i="1"/>
  <c r="BO395" i="1"/>
  <c r="BB395" i="1"/>
  <c r="CA395" i="1"/>
  <c r="CN395" i="1"/>
  <c r="BN395" i="1"/>
  <c r="DO395" i="1"/>
  <c r="AN395" i="1"/>
  <c r="BA395" i="1"/>
  <c r="AO395" i="1"/>
  <c r="HF315" i="1"/>
  <c r="HG315" i="1"/>
  <c r="GS315" i="1"/>
  <c r="GT315" i="1"/>
  <c r="GF315" i="1"/>
  <c r="GG315" i="1"/>
  <c r="FS315" i="1"/>
  <c r="FF315" i="1"/>
  <c r="FG315" i="1"/>
  <c r="ET315" i="1"/>
  <c r="FT315" i="1"/>
  <c r="ES315" i="1"/>
  <c r="EF315" i="1"/>
  <c r="DN315" i="1"/>
  <c r="DA315" i="1"/>
  <c r="EG315" i="1"/>
  <c r="DB315" i="1"/>
  <c r="CO315" i="1"/>
  <c r="CB315" i="1"/>
  <c r="BO315" i="1"/>
  <c r="BB315" i="1"/>
  <c r="CA315" i="1"/>
  <c r="CN315" i="1"/>
  <c r="BN315" i="1"/>
  <c r="DO315" i="1"/>
  <c r="BA315" i="1"/>
  <c r="AN315" i="1"/>
  <c r="AO315" i="1"/>
  <c r="HF235" i="1"/>
  <c r="HG235" i="1"/>
  <c r="GT235" i="1"/>
  <c r="GS235" i="1"/>
  <c r="GF235" i="1"/>
  <c r="GG235" i="1"/>
  <c r="FS235" i="1"/>
  <c r="FT235" i="1"/>
  <c r="FF235" i="1"/>
  <c r="FG235" i="1"/>
  <c r="ET235" i="1"/>
  <c r="ES235" i="1"/>
  <c r="EF235" i="1"/>
  <c r="DN235" i="1"/>
  <c r="DA235" i="1"/>
  <c r="EG235" i="1"/>
  <c r="DB235" i="1"/>
  <c r="CO235" i="1"/>
  <c r="CB235" i="1"/>
  <c r="BO235" i="1"/>
  <c r="BB235" i="1"/>
  <c r="CA235" i="1"/>
  <c r="CN235" i="1"/>
  <c r="BN235" i="1"/>
  <c r="DO235" i="1"/>
  <c r="AN235" i="1"/>
  <c r="BA235" i="1"/>
  <c r="AO235" i="1"/>
  <c r="HF382" i="1"/>
  <c r="HG382" i="1"/>
  <c r="GS382" i="1"/>
  <c r="GF382" i="1"/>
  <c r="GT382" i="1"/>
  <c r="GG382" i="1"/>
  <c r="FT382" i="1"/>
  <c r="FS382" i="1"/>
  <c r="FF382" i="1"/>
  <c r="ES382" i="1"/>
  <c r="ET382" i="1"/>
  <c r="EG382" i="1"/>
  <c r="DO382" i="1"/>
  <c r="DA382" i="1"/>
  <c r="DB382" i="1"/>
  <c r="CN382" i="1"/>
  <c r="CA382" i="1"/>
  <c r="DN382" i="1"/>
  <c r="CO382" i="1"/>
  <c r="EF382" i="1"/>
  <c r="FG382" i="1"/>
  <c r="BN382" i="1"/>
  <c r="AO382" i="1"/>
  <c r="BO382" i="1"/>
  <c r="CB382" i="1"/>
  <c r="BA382" i="1"/>
  <c r="AN382" i="1"/>
  <c r="BB382" i="1"/>
  <c r="HG302" i="1"/>
  <c r="HF302" i="1"/>
  <c r="GS302" i="1"/>
  <c r="GF302" i="1"/>
  <c r="GG302" i="1"/>
  <c r="FT302" i="1"/>
  <c r="GT302" i="1"/>
  <c r="FS302" i="1"/>
  <c r="FF302" i="1"/>
  <c r="ES302" i="1"/>
  <c r="ET302" i="1"/>
  <c r="EG302" i="1"/>
  <c r="DO302" i="1"/>
  <c r="DA302" i="1"/>
  <c r="FG302" i="1"/>
  <c r="DB302" i="1"/>
  <c r="CN302" i="1"/>
  <c r="CA302" i="1"/>
  <c r="DN302" i="1"/>
  <c r="CO302" i="1"/>
  <c r="BN302" i="1"/>
  <c r="AO302" i="1"/>
  <c r="EF302" i="1"/>
  <c r="BO302" i="1"/>
  <c r="CB302" i="1"/>
  <c r="BA302" i="1"/>
  <c r="AN302" i="1"/>
  <c r="BB302" i="1"/>
  <c r="HF385" i="1"/>
  <c r="HG385" i="1"/>
  <c r="GS385" i="1"/>
  <c r="GF385" i="1"/>
  <c r="GT385" i="1"/>
  <c r="GG385" i="1"/>
  <c r="FS385" i="1"/>
  <c r="FF385" i="1"/>
  <c r="FT385" i="1"/>
  <c r="FG385" i="1"/>
  <c r="ET385" i="1"/>
  <c r="EF385" i="1"/>
  <c r="DN385" i="1"/>
  <c r="DA385" i="1"/>
  <c r="EG385" i="1"/>
  <c r="ES385" i="1"/>
  <c r="CO385" i="1"/>
  <c r="CB385" i="1"/>
  <c r="BO385" i="1"/>
  <c r="BB385" i="1"/>
  <c r="DO385" i="1"/>
  <c r="DB385" i="1"/>
  <c r="CN385" i="1"/>
  <c r="CA385" i="1"/>
  <c r="BN385" i="1"/>
  <c r="BA385" i="1"/>
  <c r="AO385" i="1"/>
  <c r="AN385" i="1"/>
  <c r="HF177" i="1"/>
  <c r="HG177" i="1"/>
  <c r="GT177" i="1"/>
  <c r="GS177" i="1"/>
  <c r="GF177" i="1"/>
  <c r="GG177" i="1"/>
  <c r="FS177" i="1"/>
  <c r="FF177" i="1"/>
  <c r="FG177" i="1"/>
  <c r="ET177" i="1"/>
  <c r="FT177" i="1"/>
  <c r="EF177" i="1"/>
  <c r="DN177" i="1"/>
  <c r="DA177" i="1"/>
  <c r="EG177" i="1"/>
  <c r="ES177" i="1"/>
  <c r="CO177" i="1"/>
  <c r="CB177" i="1"/>
  <c r="BO177" i="1"/>
  <c r="BB177" i="1"/>
  <c r="DO177" i="1"/>
  <c r="DB177" i="1"/>
  <c r="CN177" i="1"/>
  <c r="CA177" i="1"/>
  <c r="BN177" i="1"/>
  <c r="BA177" i="1"/>
  <c r="AO177" i="1"/>
  <c r="AN177" i="1"/>
  <c r="HG356" i="1"/>
  <c r="HF356" i="1"/>
  <c r="GS356" i="1"/>
  <c r="GF356" i="1"/>
  <c r="GT356" i="1"/>
  <c r="GG356" i="1"/>
  <c r="FT356" i="1"/>
  <c r="FS356" i="1"/>
  <c r="FF356" i="1"/>
  <c r="ES356" i="1"/>
  <c r="EG356" i="1"/>
  <c r="DO356" i="1"/>
  <c r="FG356" i="1"/>
  <c r="ET356" i="1"/>
  <c r="DN356" i="1"/>
  <c r="DA356" i="1"/>
  <c r="CN356" i="1"/>
  <c r="CA356" i="1"/>
  <c r="EF356" i="1"/>
  <c r="DB356" i="1"/>
  <c r="CO356" i="1"/>
  <c r="CB356" i="1"/>
  <c r="BB356" i="1"/>
  <c r="AO356" i="1"/>
  <c r="BN356" i="1"/>
  <c r="BO356" i="1"/>
  <c r="AN356" i="1"/>
  <c r="BA356" i="1"/>
  <c r="HG244" i="1"/>
  <c r="GS244" i="1"/>
  <c r="GT244" i="1"/>
  <c r="HF244" i="1"/>
  <c r="GF244" i="1"/>
  <c r="GG244" i="1"/>
  <c r="FT244" i="1"/>
  <c r="FS244" i="1"/>
  <c r="FF244" i="1"/>
  <c r="ES244" i="1"/>
  <c r="EG244" i="1"/>
  <c r="DO244" i="1"/>
  <c r="FG244" i="1"/>
  <c r="ET244" i="1"/>
  <c r="DN244" i="1"/>
  <c r="DA244" i="1"/>
  <c r="CN244" i="1"/>
  <c r="CA244" i="1"/>
  <c r="EF244" i="1"/>
  <c r="DB244" i="1"/>
  <c r="CO244" i="1"/>
  <c r="CB244" i="1"/>
  <c r="BB244" i="1"/>
  <c r="AO244" i="1"/>
  <c r="BN244" i="1"/>
  <c r="AN244" i="1"/>
  <c r="BO244" i="1"/>
  <c r="BA244" i="1"/>
  <c r="HF391" i="1"/>
  <c r="HG391" i="1"/>
  <c r="GS391" i="1"/>
  <c r="GT391" i="1"/>
  <c r="GF391" i="1"/>
  <c r="FS391" i="1"/>
  <c r="FF391" i="1"/>
  <c r="FG391" i="1"/>
  <c r="ET391" i="1"/>
  <c r="GG391" i="1"/>
  <c r="FT391" i="1"/>
  <c r="ES391" i="1"/>
  <c r="EF391" i="1"/>
  <c r="DN391" i="1"/>
  <c r="DA391" i="1"/>
  <c r="EG391" i="1"/>
  <c r="CO391" i="1"/>
  <c r="CB391" i="1"/>
  <c r="BO391" i="1"/>
  <c r="BB391" i="1"/>
  <c r="DB391" i="1"/>
  <c r="CA391" i="1"/>
  <c r="DO391" i="1"/>
  <c r="BA391" i="1"/>
  <c r="AN391" i="1"/>
  <c r="BN391" i="1"/>
  <c r="AO391" i="1"/>
  <c r="CN391" i="1"/>
  <c r="HF279" i="1"/>
  <c r="HG279" i="1"/>
  <c r="GT279" i="1"/>
  <c r="GS279" i="1"/>
  <c r="GF279" i="1"/>
  <c r="FS279" i="1"/>
  <c r="FF279" i="1"/>
  <c r="GG279" i="1"/>
  <c r="FG279" i="1"/>
  <c r="ET279" i="1"/>
  <c r="FT279" i="1"/>
  <c r="ES279" i="1"/>
  <c r="EF279" i="1"/>
  <c r="DN279" i="1"/>
  <c r="DA279" i="1"/>
  <c r="EG279" i="1"/>
  <c r="CO279" i="1"/>
  <c r="CB279" i="1"/>
  <c r="BO279" i="1"/>
  <c r="BB279" i="1"/>
  <c r="DB279" i="1"/>
  <c r="CA279" i="1"/>
  <c r="DO279" i="1"/>
  <c r="BA279" i="1"/>
  <c r="AN279" i="1"/>
  <c r="CN279" i="1"/>
  <c r="AO279" i="1"/>
  <c r="BN279" i="1"/>
  <c r="HF394" i="1"/>
  <c r="HG394" i="1"/>
  <c r="GS394" i="1"/>
  <c r="GF394" i="1"/>
  <c r="GT394" i="1"/>
  <c r="GG394" i="1"/>
  <c r="FT394" i="1"/>
  <c r="FS394" i="1"/>
  <c r="FF394" i="1"/>
  <c r="ES394" i="1"/>
  <c r="ET394" i="1"/>
  <c r="EG394" i="1"/>
  <c r="DO394" i="1"/>
  <c r="FG394" i="1"/>
  <c r="EF394" i="1"/>
  <c r="CN394" i="1"/>
  <c r="CA394" i="1"/>
  <c r="DN394" i="1"/>
  <c r="DA394" i="1"/>
  <c r="CO394" i="1"/>
  <c r="DB394" i="1"/>
  <c r="BO394" i="1"/>
  <c r="BA394" i="1"/>
  <c r="AO394" i="1"/>
  <c r="BB394" i="1"/>
  <c r="AN394" i="1"/>
  <c r="CB394" i="1"/>
  <c r="BN394" i="1"/>
  <c r="HG298" i="1"/>
  <c r="HF298" i="1"/>
  <c r="GS298" i="1"/>
  <c r="GF298" i="1"/>
  <c r="GG298" i="1"/>
  <c r="GT298" i="1"/>
  <c r="FT298" i="1"/>
  <c r="FS298" i="1"/>
  <c r="FF298" i="1"/>
  <c r="ES298" i="1"/>
  <c r="ET298" i="1"/>
  <c r="EG298" i="1"/>
  <c r="DO298" i="1"/>
  <c r="FG298" i="1"/>
  <c r="EF298" i="1"/>
  <c r="CN298" i="1"/>
  <c r="CA298" i="1"/>
  <c r="DN298" i="1"/>
  <c r="DA298" i="1"/>
  <c r="CO298" i="1"/>
  <c r="DB298" i="1"/>
  <c r="BO298" i="1"/>
  <c r="BA298" i="1"/>
  <c r="AO298" i="1"/>
  <c r="BB298" i="1"/>
  <c r="AN298" i="1"/>
  <c r="CB298" i="1"/>
  <c r="BN298" i="1"/>
  <c r="HG154" i="1"/>
  <c r="HF154" i="1"/>
  <c r="GS154" i="1"/>
  <c r="GT154" i="1"/>
  <c r="GF154" i="1"/>
  <c r="GG154" i="1"/>
  <c r="FS154" i="1"/>
  <c r="FT154" i="1"/>
  <c r="FF154" i="1"/>
  <c r="ES154" i="1"/>
  <c r="EG154" i="1"/>
  <c r="DO154" i="1"/>
  <c r="FG154" i="1"/>
  <c r="CN154" i="1"/>
  <c r="ET154" i="1"/>
  <c r="CO154" i="1"/>
  <c r="CA154" i="1"/>
  <c r="DN154" i="1"/>
  <c r="DA154" i="1"/>
  <c r="EF154" i="1"/>
  <c r="BO154" i="1"/>
  <c r="BA154" i="1"/>
  <c r="AO154" i="1"/>
  <c r="DB154" i="1"/>
  <c r="BB154" i="1"/>
  <c r="BN154" i="1"/>
  <c r="AN154" i="1"/>
  <c r="CB154" i="1"/>
  <c r="HF349" i="1"/>
  <c r="HG349" i="1"/>
  <c r="GS349" i="1"/>
  <c r="GF349" i="1"/>
  <c r="GT349" i="1"/>
  <c r="GG349" i="1"/>
  <c r="FS349" i="1"/>
  <c r="FF349" i="1"/>
  <c r="FT349" i="1"/>
  <c r="FG349" i="1"/>
  <c r="ET349" i="1"/>
  <c r="EF349" i="1"/>
  <c r="DN349" i="1"/>
  <c r="DA349" i="1"/>
  <c r="EG349" i="1"/>
  <c r="CO349" i="1"/>
  <c r="CB349" i="1"/>
  <c r="BO349" i="1"/>
  <c r="BB349" i="1"/>
  <c r="DO349" i="1"/>
  <c r="BN349" i="1"/>
  <c r="ES349" i="1"/>
  <c r="CN349" i="1"/>
  <c r="CA349" i="1"/>
  <c r="BA349" i="1"/>
  <c r="DB349" i="1"/>
  <c r="AN349" i="1"/>
  <c r="AO349" i="1"/>
  <c r="HG326" i="1"/>
  <c r="HF326" i="1"/>
  <c r="GS326" i="1"/>
  <c r="GF326" i="1"/>
  <c r="GT326" i="1"/>
  <c r="GG326" i="1"/>
  <c r="FT326" i="1"/>
  <c r="FS326" i="1"/>
  <c r="FF326" i="1"/>
  <c r="ES326" i="1"/>
  <c r="ET326" i="1"/>
  <c r="EG326" i="1"/>
  <c r="DO326" i="1"/>
  <c r="FG326" i="1"/>
  <c r="DA326" i="1"/>
  <c r="DB326" i="1"/>
  <c r="CN326" i="1"/>
  <c r="CA326" i="1"/>
  <c r="DN326" i="1"/>
  <c r="CO326" i="1"/>
  <c r="EF326" i="1"/>
  <c r="BN326" i="1"/>
  <c r="AO326" i="1"/>
  <c r="BO326" i="1"/>
  <c r="BB326" i="1"/>
  <c r="CB326" i="1"/>
  <c r="BA326" i="1"/>
  <c r="AN326" i="1"/>
  <c r="HF307" i="1"/>
  <c r="HG307" i="1"/>
  <c r="GS307" i="1"/>
  <c r="GF307" i="1"/>
  <c r="GT307" i="1"/>
  <c r="GG307" i="1"/>
  <c r="FS307" i="1"/>
  <c r="FF307" i="1"/>
  <c r="FG307" i="1"/>
  <c r="ET307" i="1"/>
  <c r="ES307" i="1"/>
  <c r="EF307" i="1"/>
  <c r="DN307" i="1"/>
  <c r="DA307" i="1"/>
  <c r="EG307" i="1"/>
  <c r="FT307" i="1"/>
  <c r="DB307" i="1"/>
  <c r="CO307" i="1"/>
  <c r="CB307" i="1"/>
  <c r="BO307" i="1"/>
  <c r="BB307" i="1"/>
  <c r="DO307" i="1"/>
  <c r="CA307" i="1"/>
  <c r="CN307" i="1"/>
  <c r="BN307" i="1"/>
  <c r="BA307" i="1"/>
  <c r="AO307" i="1"/>
  <c r="AN307" i="1"/>
  <c r="HF28" i="1"/>
  <c r="HG28" i="1"/>
  <c r="GS28" i="1"/>
  <c r="GT28" i="1"/>
  <c r="GF28" i="1"/>
  <c r="GG28" i="1"/>
  <c r="FS28" i="1"/>
  <c r="FT28" i="1"/>
  <c r="FG28" i="1"/>
  <c r="FF28" i="1"/>
  <c r="ES28" i="1"/>
  <c r="ET28" i="1"/>
  <c r="DO28" i="1"/>
  <c r="DB28" i="1"/>
  <c r="EF28" i="1"/>
  <c r="EG28" i="1"/>
  <c r="DN28" i="1"/>
  <c r="DA28" i="1"/>
  <c r="CO28" i="1"/>
  <c r="CA28" i="1"/>
  <c r="BN28" i="1"/>
  <c r="BA28" i="1"/>
  <c r="CB28" i="1"/>
  <c r="BO28" i="1"/>
  <c r="BB28" i="1"/>
  <c r="AO28" i="1"/>
  <c r="CN28" i="1"/>
  <c r="AN28" i="1"/>
  <c r="HG107" i="1"/>
  <c r="GT107" i="1"/>
  <c r="GS107" i="1"/>
  <c r="HF107" i="1"/>
  <c r="GF107" i="1"/>
  <c r="GG107" i="1"/>
  <c r="FS107" i="1"/>
  <c r="FT107" i="1"/>
  <c r="FF107" i="1"/>
  <c r="ES107" i="1"/>
  <c r="FG107" i="1"/>
  <c r="ET107" i="1"/>
  <c r="EG107" i="1"/>
  <c r="EF107" i="1"/>
  <c r="DN107" i="1"/>
  <c r="DA107" i="1"/>
  <c r="CN107" i="1"/>
  <c r="DB107" i="1"/>
  <c r="CB107" i="1"/>
  <c r="BO107" i="1"/>
  <c r="BB107" i="1"/>
  <c r="CO107" i="1"/>
  <c r="CA107" i="1"/>
  <c r="BN107" i="1"/>
  <c r="DO107" i="1"/>
  <c r="BA107" i="1"/>
  <c r="AN107" i="1"/>
  <c r="AO107" i="1"/>
  <c r="HF110" i="1"/>
  <c r="HG110" i="1"/>
  <c r="GS110" i="1"/>
  <c r="GT110" i="1"/>
  <c r="GF110" i="1"/>
  <c r="GG110" i="1"/>
  <c r="FS110" i="1"/>
  <c r="FG110" i="1"/>
  <c r="FT110" i="1"/>
  <c r="FF110" i="1"/>
  <c r="ES110" i="1"/>
  <c r="DO110" i="1"/>
  <c r="ET110" i="1"/>
  <c r="EF110" i="1"/>
  <c r="EG110" i="1"/>
  <c r="DA110" i="1"/>
  <c r="DB110" i="1"/>
  <c r="CA110" i="1"/>
  <c r="DN110" i="1"/>
  <c r="CN110" i="1"/>
  <c r="BB110" i="1"/>
  <c r="CO110" i="1"/>
  <c r="BN110" i="1"/>
  <c r="AO110" i="1"/>
  <c r="BO110" i="1"/>
  <c r="CB110" i="1"/>
  <c r="AN110" i="1"/>
  <c r="BA110" i="1"/>
  <c r="HF229" i="1"/>
  <c r="HG229" i="1"/>
  <c r="GT229" i="1"/>
  <c r="GF229" i="1"/>
  <c r="GG229" i="1"/>
  <c r="GS229" i="1"/>
  <c r="FT229" i="1"/>
  <c r="FS229" i="1"/>
  <c r="FF229" i="1"/>
  <c r="FG229" i="1"/>
  <c r="ET229" i="1"/>
  <c r="EF229" i="1"/>
  <c r="DN229" i="1"/>
  <c r="DA229" i="1"/>
  <c r="EG229" i="1"/>
  <c r="CO229" i="1"/>
  <c r="CB229" i="1"/>
  <c r="BO229" i="1"/>
  <c r="BB229" i="1"/>
  <c r="ES229" i="1"/>
  <c r="DO229" i="1"/>
  <c r="BN229" i="1"/>
  <c r="DB229" i="1"/>
  <c r="CN229" i="1"/>
  <c r="CA229" i="1"/>
  <c r="BA229" i="1"/>
  <c r="AN229" i="1"/>
  <c r="AO229" i="1"/>
  <c r="HF165" i="1"/>
  <c r="HG165" i="1"/>
  <c r="GT165" i="1"/>
  <c r="GF165" i="1"/>
  <c r="GG165" i="1"/>
  <c r="FS165" i="1"/>
  <c r="GS165" i="1"/>
  <c r="FT165" i="1"/>
  <c r="FF165" i="1"/>
  <c r="ES165" i="1"/>
  <c r="FG165" i="1"/>
  <c r="ET165" i="1"/>
  <c r="EG165" i="1"/>
  <c r="EF165" i="1"/>
  <c r="DN165" i="1"/>
  <c r="DA165" i="1"/>
  <c r="CO165" i="1"/>
  <c r="CB165" i="1"/>
  <c r="BO165" i="1"/>
  <c r="BB165" i="1"/>
  <c r="DO165" i="1"/>
  <c r="BN165" i="1"/>
  <c r="DB165" i="1"/>
  <c r="CN165" i="1"/>
  <c r="CA165" i="1"/>
  <c r="BA165" i="1"/>
  <c r="AN165" i="1"/>
  <c r="AO165" i="1"/>
  <c r="HG240" i="1"/>
  <c r="HF240" i="1"/>
  <c r="GS240" i="1"/>
  <c r="GT240" i="1"/>
  <c r="GF240" i="1"/>
  <c r="GG240" i="1"/>
  <c r="FS240" i="1"/>
  <c r="FT240" i="1"/>
  <c r="FF240" i="1"/>
  <c r="ES240" i="1"/>
  <c r="FG240" i="1"/>
  <c r="EG240" i="1"/>
  <c r="DO240" i="1"/>
  <c r="ET240" i="1"/>
  <c r="EF240" i="1"/>
  <c r="DN240" i="1"/>
  <c r="DB240" i="1"/>
  <c r="CN240" i="1"/>
  <c r="CA240" i="1"/>
  <c r="CO240" i="1"/>
  <c r="BN240" i="1"/>
  <c r="CB240" i="1"/>
  <c r="BO240" i="1"/>
  <c r="AO240" i="1"/>
  <c r="DA240" i="1"/>
  <c r="BA240" i="1"/>
  <c r="BB240" i="1"/>
  <c r="AN240" i="1"/>
  <c r="HG160" i="1"/>
  <c r="HF160" i="1"/>
  <c r="GS160" i="1"/>
  <c r="GT160" i="1"/>
  <c r="GF160" i="1"/>
  <c r="GG160" i="1"/>
  <c r="FS160" i="1"/>
  <c r="FT160" i="1"/>
  <c r="FF160" i="1"/>
  <c r="ES160" i="1"/>
  <c r="FG160" i="1"/>
  <c r="EF160" i="1"/>
  <c r="DO160" i="1"/>
  <c r="EG160" i="1"/>
  <c r="ET160" i="1"/>
  <c r="DN160" i="1"/>
  <c r="DB160" i="1"/>
  <c r="CN160" i="1"/>
  <c r="CA160" i="1"/>
  <c r="CO160" i="1"/>
  <c r="DA160" i="1"/>
  <c r="BN160" i="1"/>
  <c r="CB160" i="1"/>
  <c r="BO160" i="1"/>
  <c r="AO160" i="1"/>
  <c r="BA160" i="1"/>
  <c r="BB160" i="1"/>
  <c r="AN160" i="1"/>
  <c r="HF147" i="1"/>
  <c r="HG147" i="1"/>
  <c r="GT147" i="1"/>
  <c r="GF147" i="1"/>
  <c r="GG147" i="1"/>
  <c r="FS147" i="1"/>
  <c r="GS147" i="1"/>
  <c r="FT147" i="1"/>
  <c r="FF147" i="1"/>
  <c r="ES147" i="1"/>
  <c r="FG147" i="1"/>
  <c r="ET147" i="1"/>
  <c r="EG147" i="1"/>
  <c r="EF147" i="1"/>
  <c r="DN147" i="1"/>
  <c r="DA147" i="1"/>
  <c r="CN147" i="1"/>
  <c r="DB147" i="1"/>
  <c r="CB147" i="1"/>
  <c r="BO147" i="1"/>
  <c r="BB147" i="1"/>
  <c r="CO147" i="1"/>
  <c r="DO147" i="1"/>
  <c r="CA147" i="1"/>
  <c r="BN147" i="1"/>
  <c r="BA147" i="1"/>
  <c r="AN147" i="1"/>
  <c r="AO147" i="1"/>
  <c r="HG198" i="1"/>
  <c r="HF198" i="1"/>
  <c r="GS198" i="1"/>
  <c r="GT198" i="1"/>
  <c r="GF198" i="1"/>
  <c r="GG198" i="1"/>
  <c r="FS198" i="1"/>
  <c r="FT198" i="1"/>
  <c r="FF198" i="1"/>
  <c r="ES198" i="1"/>
  <c r="ET198" i="1"/>
  <c r="EG198" i="1"/>
  <c r="DO198" i="1"/>
  <c r="FG198" i="1"/>
  <c r="DA198" i="1"/>
  <c r="DB198" i="1"/>
  <c r="CN198" i="1"/>
  <c r="CA198" i="1"/>
  <c r="DN198" i="1"/>
  <c r="CO198" i="1"/>
  <c r="EF198" i="1"/>
  <c r="BN198" i="1"/>
  <c r="AO198" i="1"/>
  <c r="BO198" i="1"/>
  <c r="BB198" i="1"/>
  <c r="AN198" i="1"/>
  <c r="CB198" i="1"/>
  <c r="BA198" i="1"/>
  <c r="HG134" i="1"/>
  <c r="HF134" i="1"/>
  <c r="GS134" i="1"/>
  <c r="GT134" i="1"/>
  <c r="GF134" i="1"/>
  <c r="GG134" i="1"/>
  <c r="FS134" i="1"/>
  <c r="FT134" i="1"/>
  <c r="FF134" i="1"/>
  <c r="ES134" i="1"/>
  <c r="DO134" i="1"/>
  <c r="ET134" i="1"/>
  <c r="EF134" i="1"/>
  <c r="EG134" i="1"/>
  <c r="FG134" i="1"/>
  <c r="DA134" i="1"/>
  <c r="DB134" i="1"/>
  <c r="CA134" i="1"/>
  <c r="DN134" i="1"/>
  <c r="CN134" i="1"/>
  <c r="BB134" i="1"/>
  <c r="BN134" i="1"/>
  <c r="AO134" i="1"/>
  <c r="CO134" i="1"/>
  <c r="BO134" i="1"/>
  <c r="BA134" i="1"/>
  <c r="AN134" i="1"/>
  <c r="CB134" i="1"/>
  <c r="HF221" i="1"/>
  <c r="HG221" i="1"/>
  <c r="GT221" i="1"/>
  <c r="GF221" i="1"/>
  <c r="GS221" i="1"/>
  <c r="GG221" i="1"/>
  <c r="FT221" i="1"/>
  <c r="FF221" i="1"/>
  <c r="FG221" i="1"/>
  <c r="ET221" i="1"/>
  <c r="FS221" i="1"/>
  <c r="EF221" i="1"/>
  <c r="DN221" i="1"/>
  <c r="DA221" i="1"/>
  <c r="EG221" i="1"/>
  <c r="CO221" i="1"/>
  <c r="CB221" i="1"/>
  <c r="BO221" i="1"/>
  <c r="BB221" i="1"/>
  <c r="DO221" i="1"/>
  <c r="BN221" i="1"/>
  <c r="ES221" i="1"/>
  <c r="CN221" i="1"/>
  <c r="CA221" i="1"/>
  <c r="BA221" i="1"/>
  <c r="DB221" i="1"/>
  <c r="AN221" i="1"/>
  <c r="AO221" i="1"/>
  <c r="HG168" i="1"/>
  <c r="HF168" i="1"/>
  <c r="GS168" i="1"/>
  <c r="GT168" i="1"/>
  <c r="GF168" i="1"/>
  <c r="GG168" i="1"/>
  <c r="FS168" i="1"/>
  <c r="FT168" i="1"/>
  <c r="FF168" i="1"/>
  <c r="ES168" i="1"/>
  <c r="FG168" i="1"/>
  <c r="EF168" i="1"/>
  <c r="DO168" i="1"/>
  <c r="EG168" i="1"/>
  <c r="ET168" i="1"/>
  <c r="DN168" i="1"/>
  <c r="DB168" i="1"/>
  <c r="CN168" i="1"/>
  <c r="CA168" i="1"/>
  <c r="CO168" i="1"/>
  <c r="BN168" i="1"/>
  <c r="CB168" i="1"/>
  <c r="BO168" i="1"/>
  <c r="AO168" i="1"/>
  <c r="BA168" i="1"/>
  <c r="DA168" i="1"/>
  <c r="BB168" i="1"/>
  <c r="AN168" i="1"/>
  <c r="HG222" i="1"/>
  <c r="HF222" i="1"/>
  <c r="GS222" i="1"/>
  <c r="GT222" i="1"/>
  <c r="GF222" i="1"/>
  <c r="GG222" i="1"/>
  <c r="FS222" i="1"/>
  <c r="FT222" i="1"/>
  <c r="FF222" i="1"/>
  <c r="ES222" i="1"/>
  <c r="ET222" i="1"/>
  <c r="EG222" i="1"/>
  <c r="DO222" i="1"/>
  <c r="DA222" i="1"/>
  <c r="DB222" i="1"/>
  <c r="CN222" i="1"/>
  <c r="CA222" i="1"/>
  <c r="DN222" i="1"/>
  <c r="CO222" i="1"/>
  <c r="FG222" i="1"/>
  <c r="EF222" i="1"/>
  <c r="BN222" i="1"/>
  <c r="AO222" i="1"/>
  <c r="BO222" i="1"/>
  <c r="CB222" i="1"/>
  <c r="BA222" i="1"/>
  <c r="BB222" i="1"/>
  <c r="AN222" i="1"/>
  <c r="HG142" i="1"/>
  <c r="HF142" i="1"/>
  <c r="GS142" i="1"/>
  <c r="GT142" i="1"/>
  <c r="GF142" i="1"/>
  <c r="GG142" i="1"/>
  <c r="FS142" i="1"/>
  <c r="FT142" i="1"/>
  <c r="FF142" i="1"/>
  <c r="ES142" i="1"/>
  <c r="DO142" i="1"/>
  <c r="ET142" i="1"/>
  <c r="EF142" i="1"/>
  <c r="EG142" i="1"/>
  <c r="DA142" i="1"/>
  <c r="FG142" i="1"/>
  <c r="DB142" i="1"/>
  <c r="CA142" i="1"/>
  <c r="DN142" i="1"/>
  <c r="CN142" i="1"/>
  <c r="BB142" i="1"/>
  <c r="CO142" i="1"/>
  <c r="BN142" i="1"/>
  <c r="AO142" i="1"/>
  <c r="BO142" i="1"/>
  <c r="CB142" i="1"/>
  <c r="BA142" i="1"/>
  <c r="AN142" i="1"/>
  <c r="HF141" i="1"/>
  <c r="HG141" i="1"/>
  <c r="GT141" i="1"/>
  <c r="GF141" i="1"/>
  <c r="GS141" i="1"/>
  <c r="GG141" i="1"/>
  <c r="FS141" i="1"/>
  <c r="FT141" i="1"/>
  <c r="FF141" i="1"/>
  <c r="ES141" i="1"/>
  <c r="FG141" i="1"/>
  <c r="ET141" i="1"/>
  <c r="EG141" i="1"/>
  <c r="EF141" i="1"/>
  <c r="DN141" i="1"/>
  <c r="DA141" i="1"/>
  <c r="CN141" i="1"/>
  <c r="CB141" i="1"/>
  <c r="BO141" i="1"/>
  <c r="BB141" i="1"/>
  <c r="DO141" i="1"/>
  <c r="CO141" i="1"/>
  <c r="BN141" i="1"/>
  <c r="DB141" i="1"/>
  <c r="CA141" i="1"/>
  <c r="BA141" i="1"/>
  <c r="AN141" i="1"/>
  <c r="AO141" i="1"/>
  <c r="HF255" i="1"/>
  <c r="HG255" i="1"/>
  <c r="GT255" i="1"/>
  <c r="GS255" i="1"/>
  <c r="GF255" i="1"/>
  <c r="FS255" i="1"/>
  <c r="FF255" i="1"/>
  <c r="FG255" i="1"/>
  <c r="ET255" i="1"/>
  <c r="GG255" i="1"/>
  <c r="ES255" i="1"/>
  <c r="EF255" i="1"/>
  <c r="DN255" i="1"/>
  <c r="DA255" i="1"/>
  <c r="FT255" i="1"/>
  <c r="EG255" i="1"/>
  <c r="CO255" i="1"/>
  <c r="CB255" i="1"/>
  <c r="BO255" i="1"/>
  <c r="BB255" i="1"/>
  <c r="DB255" i="1"/>
  <c r="CA255" i="1"/>
  <c r="BA255" i="1"/>
  <c r="AN255" i="1"/>
  <c r="AO255" i="1"/>
  <c r="DO255" i="1"/>
  <c r="CN255" i="1"/>
  <c r="BN255" i="1"/>
  <c r="HF341" i="1"/>
  <c r="HG341" i="1"/>
  <c r="GS341" i="1"/>
  <c r="GF341" i="1"/>
  <c r="GT341" i="1"/>
  <c r="GG341" i="1"/>
  <c r="FS341" i="1"/>
  <c r="FF341" i="1"/>
  <c r="FT341" i="1"/>
  <c r="FG341" i="1"/>
  <c r="ET341" i="1"/>
  <c r="EF341" i="1"/>
  <c r="DN341" i="1"/>
  <c r="DA341" i="1"/>
  <c r="EG341" i="1"/>
  <c r="CO341" i="1"/>
  <c r="CB341" i="1"/>
  <c r="BO341" i="1"/>
  <c r="BB341" i="1"/>
  <c r="ES341" i="1"/>
  <c r="DO341" i="1"/>
  <c r="DB341" i="1"/>
  <c r="BN341" i="1"/>
  <c r="CN341" i="1"/>
  <c r="CA341" i="1"/>
  <c r="BA341" i="1"/>
  <c r="AN341" i="1"/>
  <c r="AO341" i="1"/>
  <c r="HG320" i="1"/>
  <c r="HF320" i="1"/>
  <c r="GS320" i="1"/>
  <c r="GF320" i="1"/>
  <c r="GG320" i="1"/>
  <c r="GT320" i="1"/>
  <c r="FT320" i="1"/>
  <c r="FS320" i="1"/>
  <c r="FF320" i="1"/>
  <c r="ES320" i="1"/>
  <c r="FG320" i="1"/>
  <c r="EG320" i="1"/>
  <c r="DO320" i="1"/>
  <c r="ET320" i="1"/>
  <c r="EF320" i="1"/>
  <c r="DN320" i="1"/>
  <c r="DB320" i="1"/>
  <c r="CN320" i="1"/>
  <c r="CA320" i="1"/>
  <c r="CO320" i="1"/>
  <c r="DA320" i="1"/>
  <c r="BN320" i="1"/>
  <c r="CB320" i="1"/>
  <c r="BO320" i="1"/>
  <c r="AO320" i="1"/>
  <c r="BA320" i="1"/>
  <c r="AN320" i="1"/>
  <c r="BB320" i="1"/>
  <c r="HG128" i="1"/>
  <c r="HF128" i="1"/>
  <c r="GS128" i="1"/>
  <c r="GT128" i="1"/>
  <c r="GF128" i="1"/>
  <c r="GG128" i="1"/>
  <c r="FS128" i="1"/>
  <c r="FT128" i="1"/>
  <c r="FF128" i="1"/>
  <c r="ES128" i="1"/>
  <c r="FG128" i="1"/>
  <c r="EF128" i="1"/>
  <c r="DO128" i="1"/>
  <c r="EG128" i="1"/>
  <c r="ET128" i="1"/>
  <c r="DN128" i="1"/>
  <c r="DB128" i="1"/>
  <c r="CN128" i="1"/>
  <c r="CA128" i="1"/>
  <c r="CO128" i="1"/>
  <c r="DA128" i="1"/>
  <c r="BN128" i="1"/>
  <c r="CB128" i="1"/>
  <c r="BO128" i="1"/>
  <c r="AO128" i="1"/>
  <c r="BA128" i="1"/>
  <c r="BB128" i="1"/>
  <c r="AN128" i="1"/>
  <c r="HF195" i="1"/>
  <c r="HG195" i="1"/>
  <c r="GT195" i="1"/>
  <c r="GS195" i="1"/>
  <c r="GF195" i="1"/>
  <c r="GG195" i="1"/>
  <c r="FS195" i="1"/>
  <c r="FT195" i="1"/>
  <c r="FF195" i="1"/>
  <c r="FG195" i="1"/>
  <c r="ET195" i="1"/>
  <c r="ES195" i="1"/>
  <c r="EF195" i="1"/>
  <c r="DN195" i="1"/>
  <c r="DA195" i="1"/>
  <c r="EG195" i="1"/>
  <c r="DB195" i="1"/>
  <c r="CO195" i="1"/>
  <c r="CB195" i="1"/>
  <c r="BO195" i="1"/>
  <c r="BB195" i="1"/>
  <c r="DO195" i="1"/>
  <c r="CA195" i="1"/>
  <c r="CN195" i="1"/>
  <c r="BN195" i="1"/>
  <c r="BA195" i="1"/>
  <c r="AN195" i="1"/>
  <c r="AO195" i="1"/>
  <c r="HF353" i="1"/>
  <c r="HG353" i="1"/>
  <c r="GS353" i="1"/>
  <c r="GF353" i="1"/>
  <c r="GT353" i="1"/>
  <c r="GG353" i="1"/>
  <c r="FS353" i="1"/>
  <c r="FF353" i="1"/>
  <c r="FT353" i="1"/>
  <c r="FG353" i="1"/>
  <c r="ET353" i="1"/>
  <c r="EF353" i="1"/>
  <c r="DN353" i="1"/>
  <c r="DA353" i="1"/>
  <c r="EG353" i="1"/>
  <c r="ES353" i="1"/>
  <c r="CO353" i="1"/>
  <c r="CB353" i="1"/>
  <c r="BO353" i="1"/>
  <c r="BB353" i="1"/>
  <c r="DO353" i="1"/>
  <c r="DB353" i="1"/>
  <c r="CN353" i="1"/>
  <c r="CA353" i="1"/>
  <c r="BN353" i="1"/>
  <c r="BA353" i="1"/>
  <c r="AO353" i="1"/>
  <c r="AN353" i="1"/>
  <c r="HG352" i="1"/>
  <c r="HF352" i="1"/>
  <c r="GS352" i="1"/>
  <c r="GF352" i="1"/>
  <c r="GT352" i="1"/>
  <c r="GG352" i="1"/>
  <c r="FT352" i="1"/>
  <c r="FS352" i="1"/>
  <c r="FF352" i="1"/>
  <c r="ES352" i="1"/>
  <c r="FG352" i="1"/>
  <c r="EG352" i="1"/>
  <c r="DO352" i="1"/>
  <c r="ET352" i="1"/>
  <c r="EF352" i="1"/>
  <c r="DN352" i="1"/>
  <c r="DB352" i="1"/>
  <c r="CN352" i="1"/>
  <c r="CA352" i="1"/>
  <c r="CO352" i="1"/>
  <c r="DA352" i="1"/>
  <c r="BN352" i="1"/>
  <c r="CB352" i="1"/>
  <c r="BO352" i="1"/>
  <c r="AO352" i="1"/>
  <c r="BA352" i="1"/>
  <c r="AN352" i="1"/>
  <c r="BB352" i="1"/>
  <c r="HF239" i="1"/>
  <c r="HG239" i="1"/>
  <c r="GT239" i="1"/>
  <c r="GS239" i="1"/>
  <c r="GF239" i="1"/>
  <c r="GG239" i="1"/>
  <c r="FT239" i="1"/>
  <c r="FF239" i="1"/>
  <c r="FG239" i="1"/>
  <c r="ET239" i="1"/>
  <c r="ES239" i="1"/>
  <c r="EF239" i="1"/>
  <c r="DN239" i="1"/>
  <c r="DA239" i="1"/>
  <c r="FS239" i="1"/>
  <c r="EG239" i="1"/>
  <c r="CO239" i="1"/>
  <c r="CB239" i="1"/>
  <c r="BO239" i="1"/>
  <c r="BB239" i="1"/>
  <c r="DB239" i="1"/>
  <c r="CA239" i="1"/>
  <c r="BA239" i="1"/>
  <c r="CN239" i="1"/>
  <c r="BN239" i="1"/>
  <c r="AN239" i="1"/>
  <c r="DO239" i="1"/>
  <c r="AO239" i="1"/>
  <c r="HF189" i="1"/>
  <c r="HG189" i="1"/>
  <c r="GT189" i="1"/>
  <c r="GF189" i="1"/>
  <c r="GS189" i="1"/>
  <c r="GG189" i="1"/>
  <c r="FS189" i="1"/>
  <c r="FT189" i="1"/>
  <c r="FF189" i="1"/>
  <c r="FG189" i="1"/>
  <c r="ET189" i="1"/>
  <c r="EF189" i="1"/>
  <c r="DN189" i="1"/>
  <c r="DA189" i="1"/>
  <c r="EG189" i="1"/>
  <c r="CO189" i="1"/>
  <c r="CB189" i="1"/>
  <c r="BO189" i="1"/>
  <c r="BB189" i="1"/>
  <c r="DO189" i="1"/>
  <c r="BN189" i="1"/>
  <c r="CN189" i="1"/>
  <c r="CA189" i="1"/>
  <c r="BA189" i="1"/>
  <c r="AN189" i="1"/>
  <c r="ES189" i="1"/>
  <c r="DB189" i="1"/>
  <c r="AO189" i="1"/>
  <c r="HF333" i="1"/>
  <c r="HG333" i="1"/>
  <c r="GS333" i="1"/>
  <c r="GF333" i="1"/>
  <c r="GT333" i="1"/>
  <c r="GG333" i="1"/>
  <c r="FS333" i="1"/>
  <c r="FF333" i="1"/>
  <c r="FT333" i="1"/>
  <c r="FG333" i="1"/>
  <c r="ET333" i="1"/>
  <c r="EF333" i="1"/>
  <c r="DN333" i="1"/>
  <c r="DA333" i="1"/>
  <c r="EG333" i="1"/>
  <c r="CO333" i="1"/>
  <c r="CB333" i="1"/>
  <c r="BO333" i="1"/>
  <c r="BB333" i="1"/>
  <c r="DO333" i="1"/>
  <c r="ES333" i="1"/>
  <c r="BN333" i="1"/>
  <c r="DB333" i="1"/>
  <c r="CN333" i="1"/>
  <c r="CA333" i="1"/>
  <c r="BA333" i="1"/>
  <c r="AN333" i="1"/>
  <c r="AO333" i="1"/>
  <c r="HF311" i="1"/>
  <c r="HG311" i="1"/>
  <c r="GS311" i="1"/>
  <c r="GT311" i="1"/>
  <c r="GF311" i="1"/>
  <c r="FS311" i="1"/>
  <c r="FF311" i="1"/>
  <c r="GG311" i="1"/>
  <c r="FG311" i="1"/>
  <c r="ET311" i="1"/>
  <c r="FT311" i="1"/>
  <c r="ES311" i="1"/>
  <c r="EF311" i="1"/>
  <c r="DN311" i="1"/>
  <c r="DA311" i="1"/>
  <c r="EG311" i="1"/>
  <c r="CO311" i="1"/>
  <c r="CB311" i="1"/>
  <c r="BO311" i="1"/>
  <c r="BB311" i="1"/>
  <c r="DB311" i="1"/>
  <c r="CA311" i="1"/>
  <c r="DO311" i="1"/>
  <c r="BA311" i="1"/>
  <c r="AN311" i="1"/>
  <c r="CN311" i="1"/>
  <c r="AO311" i="1"/>
  <c r="BN311" i="1"/>
  <c r="HF309" i="1"/>
  <c r="HG309" i="1"/>
  <c r="GS309" i="1"/>
  <c r="GT309" i="1"/>
  <c r="GF309" i="1"/>
  <c r="GG309" i="1"/>
  <c r="FS309" i="1"/>
  <c r="FF309" i="1"/>
  <c r="FT309" i="1"/>
  <c r="FG309" i="1"/>
  <c r="ET309" i="1"/>
  <c r="EF309" i="1"/>
  <c r="DN309" i="1"/>
  <c r="DA309" i="1"/>
  <c r="EG309" i="1"/>
  <c r="CO309" i="1"/>
  <c r="CB309" i="1"/>
  <c r="BO309" i="1"/>
  <c r="BB309" i="1"/>
  <c r="ES309" i="1"/>
  <c r="DO309" i="1"/>
  <c r="DB309" i="1"/>
  <c r="BN309" i="1"/>
  <c r="CN309" i="1"/>
  <c r="CA309" i="1"/>
  <c r="BA309" i="1"/>
  <c r="AN309" i="1"/>
  <c r="AO309" i="1"/>
  <c r="HG170" i="1"/>
  <c r="HF170" i="1"/>
  <c r="GS170" i="1"/>
  <c r="GT170" i="1"/>
  <c r="GF170" i="1"/>
  <c r="GG170" i="1"/>
  <c r="FS170" i="1"/>
  <c r="FT170" i="1"/>
  <c r="FF170" i="1"/>
  <c r="ES170" i="1"/>
  <c r="EG170" i="1"/>
  <c r="DO170" i="1"/>
  <c r="FG170" i="1"/>
  <c r="EF170" i="1"/>
  <c r="CN170" i="1"/>
  <c r="CA170" i="1"/>
  <c r="DN170" i="1"/>
  <c r="DA170" i="1"/>
  <c r="CO170" i="1"/>
  <c r="DB170" i="1"/>
  <c r="BO170" i="1"/>
  <c r="BA170" i="1"/>
  <c r="AO170" i="1"/>
  <c r="ET170" i="1"/>
  <c r="BB170" i="1"/>
  <c r="AN170" i="1"/>
  <c r="CB170" i="1"/>
  <c r="BN170" i="1"/>
  <c r="HG105" i="1"/>
  <c r="HF105" i="1"/>
  <c r="GT105" i="1"/>
  <c r="GF105" i="1"/>
  <c r="GG105" i="1"/>
  <c r="FS105" i="1"/>
  <c r="GS105" i="1"/>
  <c r="FT105" i="1"/>
  <c r="ES105" i="1"/>
  <c r="FF105" i="1"/>
  <c r="ET105" i="1"/>
  <c r="EG105" i="1"/>
  <c r="FG105" i="1"/>
  <c r="DN105" i="1"/>
  <c r="DA105" i="1"/>
  <c r="CN105" i="1"/>
  <c r="EF105" i="1"/>
  <c r="CB105" i="1"/>
  <c r="BO105" i="1"/>
  <c r="BB105" i="1"/>
  <c r="DO105" i="1"/>
  <c r="DB105" i="1"/>
  <c r="BA105" i="1"/>
  <c r="CA105" i="1"/>
  <c r="BN105" i="1"/>
  <c r="AO105" i="1"/>
  <c r="CO105" i="1"/>
  <c r="AN105" i="1"/>
  <c r="HG47" i="1"/>
  <c r="GT47" i="1"/>
  <c r="GS47" i="1"/>
  <c r="HF47" i="1"/>
  <c r="GF47" i="1"/>
  <c r="FS47" i="1"/>
  <c r="GG47" i="1"/>
  <c r="ES47" i="1"/>
  <c r="FT47" i="1"/>
  <c r="ET47" i="1"/>
  <c r="EG47" i="1"/>
  <c r="FF47" i="1"/>
  <c r="FG47" i="1"/>
  <c r="DN47" i="1"/>
  <c r="DA47" i="1"/>
  <c r="CN47" i="1"/>
  <c r="DO47" i="1"/>
  <c r="CO47" i="1"/>
  <c r="CB47" i="1"/>
  <c r="BO47" i="1"/>
  <c r="BB47" i="1"/>
  <c r="DB47" i="1"/>
  <c r="CA47" i="1"/>
  <c r="BN47" i="1"/>
  <c r="BA47" i="1"/>
  <c r="EF47" i="1"/>
  <c r="AN47" i="1"/>
  <c r="AO47" i="1"/>
  <c r="HG95" i="1"/>
  <c r="GT95" i="1"/>
  <c r="HF95" i="1"/>
  <c r="GS95" i="1"/>
  <c r="FT95" i="1"/>
  <c r="GF95" i="1"/>
  <c r="FS95" i="1"/>
  <c r="ES95" i="1"/>
  <c r="ET95" i="1"/>
  <c r="EG95" i="1"/>
  <c r="GG95" i="1"/>
  <c r="FF95" i="1"/>
  <c r="DN95" i="1"/>
  <c r="DA95" i="1"/>
  <c r="CN95" i="1"/>
  <c r="FG95" i="1"/>
  <c r="CO95" i="1"/>
  <c r="CB95" i="1"/>
  <c r="BO95" i="1"/>
  <c r="BB95" i="1"/>
  <c r="EF95" i="1"/>
  <c r="DB95" i="1"/>
  <c r="CA95" i="1"/>
  <c r="BA95" i="1"/>
  <c r="DO95" i="1"/>
  <c r="AN95" i="1"/>
  <c r="AO95" i="1"/>
  <c r="BN95" i="1"/>
  <c r="HG290" i="1"/>
  <c r="GS290" i="1"/>
  <c r="HF290" i="1"/>
  <c r="GT290" i="1"/>
  <c r="GF290" i="1"/>
  <c r="GG290" i="1"/>
  <c r="FT290" i="1"/>
  <c r="FS290" i="1"/>
  <c r="FF290" i="1"/>
  <c r="ES290" i="1"/>
  <c r="ET290" i="1"/>
  <c r="EG290" i="1"/>
  <c r="DO290" i="1"/>
  <c r="FG290" i="1"/>
  <c r="EF290" i="1"/>
  <c r="CN290" i="1"/>
  <c r="CA290" i="1"/>
  <c r="DN290" i="1"/>
  <c r="DA290" i="1"/>
  <c r="CO290" i="1"/>
  <c r="BO290" i="1"/>
  <c r="DB290" i="1"/>
  <c r="BA290" i="1"/>
  <c r="AO290" i="1"/>
  <c r="BB290" i="1"/>
  <c r="CB290" i="1"/>
  <c r="AN290" i="1"/>
  <c r="BN290" i="1"/>
  <c r="HF257" i="1"/>
  <c r="HG257" i="1"/>
  <c r="GT257" i="1"/>
  <c r="GS257" i="1"/>
  <c r="GF257" i="1"/>
  <c r="GG257" i="1"/>
  <c r="FS257" i="1"/>
  <c r="FF257" i="1"/>
  <c r="FT257" i="1"/>
  <c r="FG257" i="1"/>
  <c r="ET257" i="1"/>
  <c r="EF257" i="1"/>
  <c r="DN257" i="1"/>
  <c r="DA257" i="1"/>
  <c r="EG257" i="1"/>
  <c r="ES257" i="1"/>
  <c r="CO257" i="1"/>
  <c r="CB257" i="1"/>
  <c r="BO257" i="1"/>
  <c r="BB257" i="1"/>
  <c r="DO257" i="1"/>
  <c r="DB257" i="1"/>
  <c r="CN257" i="1"/>
  <c r="CA257" i="1"/>
  <c r="BN257" i="1"/>
  <c r="BA257" i="1"/>
  <c r="AO257" i="1"/>
  <c r="AN257" i="1"/>
  <c r="HG234" i="1"/>
  <c r="HF234" i="1"/>
  <c r="GS234" i="1"/>
  <c r="GT234" i="1"/>
  <c r="GF234" i="1"/>
  <c r="GG234" i="1"/>
  <c r="FS234" i="1"/>
  <c r="FT234" i="1"/>
  <c r="FF234" i="1"/>
  <c r="ES234" i="1"/>
  <c r="ET234" i="1"/>
  <c r="EG234" i="1"/>
  <c r="DO234" i="1"/>
  <c r="FG234" i="1"/>
  <c r="EF234" i="1"/>
  <c r="CN234" i="1"/>
  <c r="CA234" i="1"/>
  <c r="DN234" i="1"/>
  <c r="DA234" i="1"/>
  <c r="CO234" i="1"/>
  <c r="DB234" i="1"/>
  <c r="BO234" i="1"/>
  <c r="BA234" i="1"/>
  <c r="AO234" i="1"/>
  <c r="BB234" i="1"/>
  <c r="AN234" i="1"/>
  <c r="CB234" i="1"/>
  <c r="BN234" i="1"/>
  <c r="HF199" i="1"/>
  <c r="HG199" i="1"/>
  <c r="GT199" i="1"/>
  <c r="GS199" i="1"/>
  <c r="FT199" i="1"/>
  <c r="GF199" i="1"/>
  <c r="FF199" i="1"/>
  <c r="FG199" i="1"/>
  <c r="ET199" i="1"/>
  <c r="ES199" i="1"/>
  <c r="EF199" i="1"/>
  <c r="DN199" i="1"/>
  <c r="DA199" i="1"/>
  <c r="GG199" i="1"/>
  <c r="EG199" i="1"/>
  <c r="CO199" i="1"/>
  <c r="CB199" i="1"/>
  <c r="BO199" i="1"/>
  <c r="BB199" i="1"/>
  <c r="FS199" i="1"/>
  <c r="DB199" i="1"/>
  <c r="CA199" i="1"/>
  <c r="DO199" i="1"/>
  <c r="BA199" i="1"/>
  <c r="AN199" i="1"/>
  <c r="BN199" i="1"/>
  <c r="AO199" i="1"/>
  <c r="CN199" i="1"/>
  <c r="HF26" i="1"/>
  <c r="HG26" i="1"/>
  <c r="GS26" i="1"/>
  <c r="GT26" i="1"/>
  <c r="GF26" i="1"/>
  <c r="GG26" i="1"/>
  <c r="FS26" i="1"/>
  <c r="FT26" i="1"/>
  <c r="FG26" i="1"/>
  <c r="FF26" i="1"/>
  <c r="ES26" i="1"/>
  <c r="EF26" i="1"/>
  <c r="EG26" i="1"/>
  <c r="DO26" i="1"/>
  <c r="DB26" i="1"/>
  <c r="CN26" i="1"/>
  <c r="ET26" i="1"/>
  <c r="CO26" i="1"/>
  <c r="CA26" i="1"/>
  <c r="BN26" i="1"/>
  <c r="DA26" i="1"/>
  <c r="BA26" i="1"/>
  <c r="AO26" i="1"/>
  <c r="DN26" i="1"/>
  <c r="BB26" i="1"/>
  <c r="BO26" i="1"/>
  <c r="AN26" i="1"/>
  <c r="CB26" i="1"/>
  <c r="HF13" i="1"/>
  <c r="HG13" i="1"/>
  <c r="GT13" i="1"/>
  <c r="GS13" i="1"/>
  <c r="GF13" i="1"/>
  <c r="GG13" i="1"/>
  <c r="FS13" i="1"/>
  <c r="FT13" i="1"/>
  <c r="FF13" i="1"/>
  <c r="ES13" i="1"/>
  <c r="FG13" i="1"/>
  <c r="ET13" i="1"/>
  <c r="EG13" i="1"/>
  <c r="DN13" i="1"/>
  <c r="DA13" i="1"/>
  <c r="CN13" i="1"/>
  <c r="DO13" i="1"/>
  <c r="EF13" i="1"/>
  <c r="CB13" i="1"/>
  <c r="BO13" i="1"/>
  <c r="BB13" i="1"/>
  <c r="DB13" i="1"/>
  <c r="CO13" i="1"/>
  <c r="CA13" i="1"/>
  <c r="BN13" i="1"/>
  <c r="BA13" i="1"/>
  <c r="AN13" i="1"/>
  <c r="AO13" i="1"/>
  <c r="HF34" i="1"/>
  <c r="HG34" i="1"/>
  <c r="GS34" i="1"/>
  <c r="GT34" i="1"/>
  <c r="GF34" i="1"/>
  <c r="GG34" i="1"/>
  <c r="FS34" i="1"/>
  <c r="FT34" i="1"/>
  <c r="FG34" i="1"/>
  <c r="FF34" i="1"/>
  <c r="ES34" i="1"/>
  <c r="EG34" i="1"/>
  <c r="DO34" i="1"/>
  <c r="CN34" i="1"/>
  <c r="CO34" i="1"/>
  <c r="CA34" i="1"/>
  <c r="BN34" i="1"/>
  <c r="ET34" i="1"/>
  <c r="EF34" i="1"/>
  <c r="DA34" i="1"/>
  <c r="DB34" i="1"/>
  <c r="BA34" i="1"/>
  <c r="AO34" i="1"/>
  <c r="BB34" i="1"/>
  <c r="AN34" i="1"/>
  <c r="CB34" i="1"/>
  <c r="DN34" i="1"/>
  <c r="BO34" i="1"/>
  <c r="HG196" i="1"/>
  <c r="GS196" i="1"/>
  <c r="GT196" i="1"/>
  <c r="GF196" i="1"/>
  <c r="HF196" i="1"/>
  <c r="GG196" i="1"/>
  <c r="FS196" i="1"/>
  <c r="FT196" i="1"/>
  <c r="FF196" i="1"/>
  <c r="ES196" i="1"/>
  <c r="EG196" i="1"/>
  <c r="DO196" i="1"/>
  <c r="FG196" i="1"/>
  <c r="ET196" i="1"/>
  <c r="DN196" i="1"/>
  <c r="DA196" i="1"/>
  <c r="CN196" i="1"/>
  <c r="CA196" i="1"/>
  <c r="EF196" i="1"/>
  <c r="DB196" i="1"/>
  <c r="CO196" i="1"/>
  <c r="CB196" i="1"/>
  <c r="BB196" i="1"/>
  <c r="AO196" i="1"/>
  <c r="BN196" i="1"/>
  <c r="BO196" i="1"/>
  <c r="AN196" i="1"/>
  <c r="BA196" i="1"/>
  <c r="HF137" i="1"/>
  <c r="HG137" i="1"/>
  <c r="GT137" i="1"/>
  <c r="GS137" i="1"/>
  <c r="GF137" i="1"/>
  <c r="GG137" i="1"/>
  <c r="FS137" i="1"/>
  <c r="FT137" i="1"/>
  <c r="FF137" i="1"/>
  <c r="ES137" i="1"/>
  <c r="FG137" i="1"/>
  <c r="ET137" i="1"/>
  <c r="EG137" i="1"/>
  <c r="DN137" i="1"/>
  <c r="DA137" i="1"/>
  <c r="CN137" i="1"/>
  <c r="EF137" i="1"/>
  <c r="CB137" i="1"/>
  <c r="BO137" i="1"/>
  <c r="BB137" i="1"/>
  <c r="DO137" i="1"/>
  <c r="DB137" i="1"/>
  <c r="BA137" i="1"/>
  <c r="CA137" i="1"/>
  <c r="BN137" i="1"/>
  <c r="CO137" i="1"/>
  <c r="AO137" i="1"/>
  <c r="AN137" i="1"/>
  <c r="HF223" i="1"/>
  <c r="HG223" i="1"/>
  <c r="GT223" i="1"/>
  <c r="GS223" i="1"/>
  <c r="GF223" i="1"/>
  <c r="FT223" i="1"/>
  <c r="FF223" i="1"/>
  <c r="FG223" i="1"/>
  <c r="ET223" i="1"/>
  <c r="GG223" i="1"/>
  <c r="ES223" i="1"/>
  <c r="EF223" i="1"/>
  <c r="DN223" i="1"/>
  <c r="DA223" i="1"/>
  <c r="EG223" i="1"/>
  <c r="CO223" i="1"/>
  <c r="CB223" i="1"/>
  <c r="BO223" i="1"/>
  <c r="BB223" i="1"/>
  <c r="DB223" i="1"/>
  <c r="CA223" i="1"/>
  <c r="BA223" i="1"/>
  <c r="FS223" i="1"/>
  <c r="DO223" i="1"/>
  <c r="AN223" i="1"/>
  <c r="AO223" i="1"/>
  <c r="CN223" i="1"/>
  <c r="BN223" i="1"/>
  <c r="EU232" i="1"/>
  <c r="HG232" i="1"/>
  <c r="HF232" i="1"/>
  <c r="GS232" i="1"/>
  <c r="GT232" i="1"/>
  <c r="GF232" i="1"/>
  <c r="GG232" i="1"/>
  <c r="FS232" i="1"/>
  <c r="FT232" i="1"/>
  <c r="FF232" i="1"/>
  <c r="ES232" i="1"/>
  <c r="FG232" i="1"/>
  <c r="EG232" i="1"/>
  <c r="DO232" i="1"/>
  <c r="ET232" i="1"/>
  <c r="EF232" i="1"/>
  <c r="DN232" i="1"/>
  <c r="DB232" i="1"/>
  <c r="CN232" i="1"/>
  <c r="CA232" i="1"/>
  <c r="CO232" i="1"/>
  <c r="BN232" i="1"/>
  <c r="CB232" i="1"/>
  <c r="BO232" i="1"/>
  <c r="AO232" i="1"/>
  <c r="BA232" i="1"/>
  <c r="BB232" i="1"/>
  <c r="DA232" i="1"/>
  <c r="AN232" i="1"/>
  <c r="HF8" i="1"/>
  <c r="HG8" i="1"/>
  <c r="GS8" i="1"/>
  <c r="GT8" i="1"/>
  <c r="GF8" i="1"/>
  <c r="GG8" i="1"/>
  <c r="FS8" i="1"/>
  <c r="FT8" i="1"/>
  <c r="FG8" i="1"/>
  <c r="FF8" i="1"/>
  <c r="ES8" i="1"/>
  <c r="EF8" i="1"/>
  <c r="DO8" i="1"/>
  <c r="DB8" i="1"/>
  <c r="ET8" i="1"/>
  <c r="EG8" i="1"/>
  <c r="DA8" i="1"/>
  <c r="CN8" i="1"/>
  <c r="CA8" i="1"/>
  <c r="BN8" i="1"/>
  <c r="DN8" i="1"/>
  <c r="CO8" i="1"/>
  <c r="CB8" i="1"/>
  <c r="BO8" i="1"/>
  <c r="AO8" i="1"/>
  <c r="BA8" i="1"/>
  <c r="BB8" i="1"/>
  <c r="AN8" i="1"/>
  <c r="HF64" i="1"/>
  <c r="HG64" i="1"/>
  <c r="GS64" i="1"/>
  <c r="GT64" i="1"/>
  <c r="GF64" i="1"/>
  <c r="GG64" i="1"/>
  <c r="FS64" i="1"/>
  <c r="FT64" i="1"/>
  <c r="FG64" i="1"/>
  <c r="FF64" i="1"/>
  <c r="ES64" i="1"/>
  <c r="EF64" i="1"/>
  <c r="DO64" i="1"/>
  <c r="EG64" i="1"/>
  <c r="ET64" i="1"/>
  <c r="DB64" i="1"/>
  <c r="CN64" i="1"/>
  <c r="CA64" i="1"/>
  <c r="BN64" i="1"/>
  <c r="DN64" i="1"/>
  <c r="CO64" i="1"/>
  <c r="DA64" i="1"/>
  <c r="CB64" i="1"/>
  <c r="BO64" i="1"/>
  <c r="AO64" i="1"/>
  <c r="BA64" i="1"/>
  <c r="BB64" i="1"/>
  <c r="AN64" i="1"/>
  <c r="HF377" i="1"/>
  <c r="HG377" i="1"/>
  <c r="GS377" i="1"/>
  <c r="GF377" i="1"/>
  <c r="GT377" i="1"/>
  <c r="GG377" i="1"/>
  <c r="FS377" i="1"/>
  <c r="FF377" i="1"/>
  <c r="FT377" i="1"/>
  <c r="FG377" i="1"/>
  <c r="ET377" i="1"/>
  <c r="EF377" i="1"/>
  <c r="DN377" i="1"/>
  <c r="DA377" i="1"/>
  <c r="EG377" i="1"/>
  <c r="CO377" i="1"/>
  <c r="CB377" i="1"/>
  <c r="BO377" i="1"/>
  <c r="BB377" i="1"/>
  <c r="DO377" i="1"/>
  <c r="DB377" i="1"/>
  <c r="ES377" i="1"/>
  <c r="CN377" i="1"/>
  <c r="CA377" i="1"/>
  <c r="BN377" i="1"/>
  <c r="AO377" i="1"/>
  <c r="BA377" i="1"/>
  <c r="AN377" i="1"/>
  <c r="HG156" i="1"/>
  <c r="HF156" i="1"/>
  <c r="GS156" i="1"/>
  <c r="GT156" i="1"/>
  <c r="GF156" i="1"/>
  <c r="GG156" i="1"/>
  <c r="FS156" i="1"/>
  <c r="FF156" i="1"/>
  <c r="ES156" i="1"/>
  <c r="ET156" i="1"/>
  <c r="DO156" i="1"/>
  <c r="FG156" i="1"/>
  <c r="EF156" i="1"/>
  <c r="EG156" i="1"/>
  <c r="DN156" i="1"/>
  <c r="CO156" i="1"/>
  <c r="FT156" i="1"/>
  <c r="DA156" i="1"/>
  <c r="CA156" i="1"/>
  <c r="DB156" i="1"/>
  <c r="CB156" i="1"/>
  <c r="BB156" i="1"/>
  <c r="AO156" i="1"/>
  <c r="CN156" i="1"/>
  <c r="BN156" i="1"/>
  <c r="BA156" i="1"/>
  <c r="AN156" i="1"/>
  <c r="BO156" i="1"/>
  <c r="HG274" i="1"/>
  <c r="GS274" i="1"/>
  <c r="HF274" i="1"/>
  <c r="GT274" i="1"/>
  <c r="GF274" i="1"/>
  <c r="GG274" i="1"/>
  <c r="FT274" i="1"/>
  <c r="FS274" i="1"/>
  <c r="FF274" i="1"/>
  <c r="ES274" i="1"/>
  <c r="ET274" i="1"/>
  <c r="EG274" i="1"/>
  <c r="DO274" i="1"/>
  <c r="FG274" i="1"/>
  <c r="EF274" i="1"/>
  <c r="CN274" i="1"/>
  <c r="CA274" i="1"/>
  <c r="DN274" i="1"/>
  <c r="DA274" i="1"/>
  <c r="CO274" i="1"/>
  <c r="BO274" i="1"/>
  <c r="BA274" i="1"/>
  <c r="AO274" i="1"/>
  <c r="BB274" i="1"/>
  <c r="CB274" i="1"/>
  <c r="BN274" i="1"/>
  <c r="AN274" i="1"/>
  <c r="DB274" i="1"/>
  <c r="HG136" i="1"/>
  <c r="HF136" i="1"/>
  <c r="GS136" i="1"/>
  <c r="GT136" i="1"/>
  <c r="GF136" i="1"/>
  <c r="GG136" i="1"/>
  <c r="FS136" i="1"/>
  <c r="FT136" i="1"/>
  <c r="FF136" i="1"/>
  <c r="ES136" i="1"/>
  <c r="FG136" i="1"/>
  <c r="EF136" i="1"/>
  <c r="DO136" i="1"/>
  <c r="EG136" i="1"/>
  <c r="ET136" i="1"/>
  <c r="DN136" i="1"/>
  <c r="DB136" i="1"/>
  <c r="CN136" i="1"/>
  <c r="CA136" i="1"/>
  <c r="CO136" i="1"/>
  <c r="BN136" i="1"/>
  <c r="CB136" i="1"/>
  <c r="BO136" i="1"/>
  <c r="AO136" i="1"/>
  <c r="BA136" i="1"/>
  <c r="DA136" i="1"/>
  <c r="BB136" i="1"/>
  <c r="AN136" i="1"/>
  <c r="HG318" i="1"/>
  <c r="HF318" i="1"/>
  <c r="GS318" i="1"/>
  <c r="GF318" i="1"/>
  <c r="GG318" i="1"/>
  <c r="GT318" i="1"/>
  <c r="FT318" i="1"/>
  <c r="FS318" i="1"/>
  <c r="FF318" i="1"/>
  <c r="ES318" i="1"/>
  <c r="ET318" i="1"/>
  <c r="EG318" i="1"/>
  <c r="DO318" i="1"/>
  <c r="DA318" i="1"/>
  <c r="DB318" i="1"/>
  <c r="CN318" i="1"/>
  <c r="CA318" i="1"/>
  <c r="DN318" i="1"/>
  <c r="CO318" i="1"/>
  <c r="EF318" i="1"/>
  <c r="BN318" i="1"/>
  <c r="AO318" i="1"/>
  <c r="BO318" i="1"/>
  <c r="CB318" i="1"/>
  <c r="BA318" i="1"/>
  <c r="FG318" i="1"/>
  <c r="AN318" i="1"/>
  <c r="BB318" i="1"/>
  <c r="HG260" i="1"/>
  <c r="GS260" i="1"/>
  <c r="GT260" i="1"/>
  <c r="GF260" i="1"/>
  <c r="HF260" i="1"/>
  <c r="GG260" i="1"/>
  <c r="FT260" i="1"/>
  <c r="FS260" i="1"/>
  <c r="FF260" i="1"/>
  <c r="ES260" i="1"/>
  <c r="EG260" i="1"/>
  <c r="DO260" i="1"/>
  <c r="FG260" i="1"/>
  <c r="ET260" i="1"/>
  <c r="DN260" i="1"/>
  <c r="DA260" i="1"/>
  <c r="CN260" i="1"/>
  <c r="CA260" i="1"/>
  <c r="EF260" i="1"/>
  <c r="DB260" i="1"/>
  <c r="CO260" i="1"/>
  <c r="CB260" i="1"/>
  <c r="BB260" i="1"/>
  <c r="AO260" i="1"/>
  <c r="BN260" i="1"/>
  <c r="BO260" i="1"/>
  <c r="AN260" i="1"/>
  <c r="BA260" i="1"/>
  <c r="HG314" i="1"/>
  <c r="HF314" i="1"/>
  <c r="GS314" i="1"/>
  <c r="GF314" i="1"/>
  <c r="GT314" i="1"/>
  <c r="GG314" i="1"/>
  <c r="FT314" i="1"/>
  <c r="FS314" i="1"/>
  <c r="FF314" i="1"/>
  <c r="ES314" i="1"/>
  <c r="ET314" i="1"/>
  <c r="EG314" i="1"/>
  <c r="DO314" i="1"/>
  <c r="FG314" i="1"/>
  <c r="EF314" i="1"/>
  <c r="CN314" i="1"/>
  <c r="CA314" i="1"/>
  <c r="DN314" i="1"/>
  <c r="DA314" i="1"/>
  <c r="CO314" i="1"/>
  <c r="BO314" i="1"/>
  <c r="BA314" i="1"/>
  <c r="AO314" i="1"/>
  <c r="DB314" i="1"/>
  <c r="BB314" i="1"/>
  <c r="BN314" i="1"/>
  <c r="AN314" i="1"/>
  <c r="CB314" i="1"/>
  <c r="HF339" i="1"/>
  <c r="HG339" i="1"/>
  <c r="GF339" i="1"/>
  <c r="GG339" i="1"/>
  <c r="GS339" i="1"/>
  <c r="FS339" i="1"/>
  <c r="FF339" i="1"/>
  <c r="FG339" i="1"/>
  <c r="ET339" i="1"/>
  <c r="GT339" i="1"/>
  <c r="ES339" i="1"/>
  <c r="EF339" i="1"/>
  <c r="DN339" i="1"/>
  <c r="DA339" i="1"/>
  <c r="EG339" i="1"/>
  <c r="DB339" i="1"/>
  <c r="CO339" i="1"/>
  <c r="CB339" i="1"/>
  <c r="BO339" i="1"/>
  <c r="BB339" i="1"/>
  <c r="FT339" i="1"/>
  <c r="DO339" i="1"/>
  <c r="CA339" i="1"/>
  <c r="CN339" i="1"/>
  <c r="BN339" i="1"/>
  <c r="BA339" i="1"/>
  <c r="AN339" i="1"/>
  <c r="AO339" i="1"/>
  <c r="HF90" i="1"/>
  <c r="HG90" i="1"/>
  <c r="GS90" i="1"/>
  <c r="GT90" i="1"/>
  <c r="GF90" i="1"/>
  <c r="GG90" i="1"/>
  <c r="FS90" i="1"/>
  <c r="FT90" i="1"/>
  <c r="FG90" i="1"/>
  <c r="ES90" i="1"/>
  <c r="FF90" i="1"/>
  <c r="EG90" i="1"/>
  <c r="DO90" i="1"/>
  <c r="CN90" i="1"/>
  <c r="ET90" i="1"/>
  <c r="CO90" i="1"/>
  <c r="CA90" i="1"/>
  <c r="DA90" i="1"/>
  <c r="BO90" i="1"/>
  <c r="BA90" i="1"/>
  <c r="AO90" i="1"/>
  <c r="EF90" i="1"/>
  <c r="DN90" i="1"/>
  <c r="DB90" i="1"/>
  <c r="BB90" i="1"/>
  <c r="BN90" i="1"/>
  <c r="AN90" i="1"/>
  <c r="CB90" i="1"/>
  <c r="HG176" i="1"/>
  <c r="HF176" i="1"/>
  <c r="GS176" i="1"/>
  <c r="GT176" i="1"/>
  <c r="GF176" i="1"/>
  <c r="GG176" i="1"/>
  <c r="FS176" i="1"/>
  <c r="FT176" i="1"/>
  <c r="FF176" i="1"/>
  <c r="ES176" i="1"/>
  <c r="FG176" i="1"/>
  <c r="EG176" i="1"/>
  <c r="DO176" i="1"/>
  <c r="ET176" i="1"/>
  <c r="EF176" i="1"/>
  <c r="DN176" i="1"/>
  <c r="DB176" i="1"/>
  <c r="CN176" i="1"/>
  <c r="CA176" i="1"/>
  <c r="CO176" i="1"/>
  <c r="BN176" i="1"/>
  <c r="CB176" i="1"/>
  <c r="BO176" i="1"/>
  <c r="AO176" i="1"/>
  <c r="DA176" i="1"/>
  <c r="BA176" i="1"/>
  <c r="AN176" i="1"/>
  <c r="BB176" i="1"/>
  <c r="HG200" i="1"/>
  <c r="HF200" i="1"/>
  <c r="GS200" i="1"/>
  <c r="GT200" i="1"/>
  <c r="GF200" i="1"/>
  <c r="GG200" i="1"/>
  <c r="FS200" i="1"/>
  <c r="FT200" i="1"/>
  <c r="FF200" i="1"/>
  <c r="ES200" i="1"/>
  <c r="FG200" i="1"/>
  <c r="EG200" i="1"/>
  <c r="DO200" i="1"/>
  <c r="ET200" i="1"/>
  <c r="EF200" i="1"/>
  <c r="DN200" i="1"/>
  <c r="DB200" i="1"/>
  <c r="CN200" i="1"/>
  <c r="CA200" i="1"/>
  <c r="CO200" i="1"/>
  <c r="BN200" i="1"/>
  <c r="CB200" i="1"/>
  <c r="BO200" i="1"/>
  <c r="AO200" i="1"/>
  <c r="BA200" i="1"/>
  <c r="BB200" i="1"/>
  <c r="DA200" i="1"/>
  <c r="AN200" i="1"/>
  <c r="HF285" i="1"/>
  <c r="HG285" i="1"/>
  <c r="GT285" i="1"/>
  <c r="GF285" i="1"/>
  <c r="GS285" i="1"/>
  <c r="GG285" i="1"/>
  <c r="FS285" i="1"/>
  <c r="FF285" i="1"/>
  <c r="FT285" i="1"/>
  <c r="FG285" i="1"/>
  <c r="ET285" i="1"/>
  <c r="EF285" i="1"/>
  <c r="DN285" i="1"/>
  <c r="DA285" i="1"/>
  <c r="EG285" i="1"/>
  <c r="CO285" i="1"/>
  <c r="CB285" i="1"/>
  <c r="BO285" i="1"/>
  <c r="BB285" i="1"/>
  <c r="DO285" i="1"/>
  <c r="BN285" i="1"/>
  <c r="ES285" i="1"/>
  <c r="CN285" i="1"/>
  <c r="CA285" i="1"/>
  <c r="BA285" i="1"/>
  <c r="AN285" i="1"/>
  <c r="DB285" i="1"/>
  <c r="AO285" i="1"/>
  <c r="HG262" i="1"/>
  <c r="HF262" i="1"/>
  <c r="GS262" i="1"/>
  <c r="GT262" i="1"/>
  <c r="GF262" i="1"/>
  <c r="GG262" i="1"/>
  <c r="FT262" i="1"/>
  <c r="FS262" i="1"/>
  <c r="FF262" i="1"/>
  <c r="ES262" i="1"/>
  <c r="ET262" i="1"/>
  <c r="EG262" i="1"/>
  <c r="DO262" i="1"/>
  <c r="FG262" i="1"/>
  <c r="DA262" i="1"/>
  <c r="DB262" i="1"/>
  <c r="CN262" i="1"/>
  <c r="CA262" i="1"/>
  <c r="DN262" i="1"/>
  <c r="CO262" i="1"/>
  <c r="EF262" i="1"/>
  <c r="BN262" i="1"/>
  <c r="AO262" i="1"/>
  <c r="BO262" i="1"/>
  <c r="BB262" i="1"/>
  <c r="AN262" i="1"/>
  <c r="CB262" i="1"/>
  <c r="BA262" i="1"/>
  <c r="HG296" i="1"/>
  <c r="HF296" i="1"/>
  <c r="GS296" i="1"/>
  <c r="GT296" i="1"/>
  <c r="GF296" i="1"/>
  <c r="GG296" i="1"/>
  <c r="FT296" i="1"/>
  <c r="FS296" i="1"/>
  <c r="FF296" i="1"/>
  <c r="ES296" i="1"/>
  <c r="FG296" i="1"/>
  <c r="EG296" i="1"/>
  <c r="DO296" i="1"/>
  <c r="ET296" i="1"/>
  <c r="EF296" i="1"/>
  <c r="DN296" i="1"/>
  <c r="DB296" i="1"/>
  <c r="CN296" i="1"/>
  <c r="CA296" i="1"/>
  <c r="CO296" i="1"/>
  <c r="BN296" i="1"/>
  <c r="CB296" i="1"/>
  <c r="BO296" i="1"/>
  <c r="AO296" i="1"/>
  <c r="BA296" i="1"/>
  <c r="DA296" i="1"/>
  <c r="BB296" i="1"/>
  <c r="AN296" i="1"/>
  <c r="HG35" i="1"/>
  <c r="HF35" i="1"/>
  <c r="GT35" i="1"/>
  <c r="GS35" i="1"/>
  <c r="GF35" i="1"/>
  <c r="GG35" i="1"/>
  <c r="FS35" i="1"/>
  <c r="FF35" i="1"/>
  <c r="ES35" i="1"/>
  <c r="ET35" i="1"/>
  <c r="EG35" i="1"/>
  <c r="FT35" i="1"/>
  <c r="FG35" i="1"/>
  <c r="EF35" i="1"/>
  <c r="DN35" i="1"/>
  <c r="DA35" i="1"/>
  <c r="CN35" i="1"/>
  <c r="DO35" i="1"/>
  <c r="DB35" i="1"/>
  <c r="CB35" i="1"/>
  <c r="BO35" i="1"/>
  <c r="BB35" i="1"/>
  <c r="CO35" i="1"/>
  <c r="CA35" i="1"/>
  <c r="BN35" i="1"/>
  <c r="AN35" i="1"/>
  <c r="AO35" i="1"/>
  <c r="BA35" i="1"/>
  <c r="HG306" i="1"/>
  <c r="GS306" i="1"/>
  <c r="HF306" i="1"/>
  <c r="GF306" i="1"/>
  <c r="GT306" i="1"/>
  <c r="GG306" i="1"/>
  <c r="FT306" i="1"/>
  <c r="FS306" i="1"/>
  <c r="FF306" i="1"/>
  <c r="ES306" i="1"/>
  <c r="ET306" i="1"/>
  <c r="EG306" i="1"/>
  <c r="DO306" i="1"/>
  <c r="FG306" i="1"/>
  <c r="EF306" i="1"/>
  <c r="CN306" i="1"/>
  <c r="CA306" i="1"/>
  <c r="DN306" i="1"/>
  <c r="DA306" i="1"/>
  <c r="CO306" i="1"/>
  <c r="BO306" i="1"/>
  <c r="BA306" i="1"/>
  <c r="AO306" i="1"/>
  <c r="BB306" i="1"/>
  <c r="DB306" i="1"/>
  <c r="CB306" i="1"/>
  <c r="BN306" i="1"/>
  <c r="AN306" i="1"/>
  <c r="HF161" i="1"/>
  <c r="HG161" i="1"/>
  <c r="GT161" i="1"/>
  <c r="GS161" i="1"/>
  <c r="GF161" i="1"/>
  <c r="GG161" i="1"/>
  <c r="FS161" i="1"/>
  <c r="FF161" i="1"/>
  <c r="ES161" i="1"/>
  <c r="FT161" i="1"/>
  <c r="FG161" i="1"/>
  <c r="ET161" i="1"/>
  <c r="EG161" i="1"/>
  <c r="DN161" i="1"/>
  <c r="DA161" i="1"/>
  <c r="EF161" i="1"/>
  <c r="CO161" i="1"/>
  <c r="CB161" i="1"/>
  <c r="BO161" i="1"/>
  <c r="BB161" i="1"/>
  <c r="DO161" i="1"/>
  <c r="DB161" i="1"/>
  <c r="CN161" i="1"/>
  <c r="CA161" i="1"/>
  <c r="BN161" i="1"/>
  <c r="BA161" i="1"/>
  <c r="AO161" i="1"/>
  <c r="AN161" i="1"/>
  <c r="HF245" i="1"/>
  <c r="HG245" i="1"/>
  <c r="GT245" i="1"/>
  <c r="GF245" i="1"/>
  <c r="GG245" i="1"/>
  <c r="FS245" i="1"/>
  <c r="GS245" i="1"/>
  <c r="FF245" i="1"/>
  <c r="FT245" i="1"/>
  <c r="FG245" i="1"/>
  <c r="ET245" i="1"/>
  <c r="EF245" i="1"/>
  <c r="DN245" i="1"/>
  <c r="DA245" i="1"/>
  <c r="EG245" i="1"/>
  <c r="CO245" i="1"/>
  <c r="CB245" i="1"/>
  <c r="BO245" i="1"/>
  <c r="BB245" i="1"/>
  <c r="ES245" i="1"/>
  <c r="DO245" i="1"/>
  <c r="DB245" i="1"/>
  <c r="BN245" i="1"/>
  <c r="CN245" i="1"/>
  <c r="CA245" i="1"/>
  <c r="BA245" i="1"/>
  <c r="AN245" i="1"/>
  <c r="AO245" i="1"/>
  <c r="HF62" i="1"/>
  <c r="HG62" i="1"/>
  <c r="GS62" i="1"/>
  <c r="GT62" i="1"/>
  <c r="GF62" i="1"/>
  <c r="GG62" i="1"/>
  <c r="FS62" i="1"/>
  <c r="FT62" i="1"/>
  <c r="FG62" i="1"/>
  <c r="FF62" i="1"/>
  <c r="ES62" i="1"/>
  <c r="DO62" i="1"/>
  <c r="ET62" i="1"/>
  <c r="EF62" i="1"/>
  <c r="EG62" i="1"/>
  <c r="DA62" i="1"/>
  <c r="DN62" i="1"/>
  <c r="DB62" i="1"/>
  <c r="CA62" i="1"/>
  <c r="BN62" i="1"/>
  <c r="CN62" i="1"/>
  <c r="BB62" i="1"/>
  <c r="AO62" i="1"/>
  <c r="CB62" i="1"/>
  <c r="AN62" i="1"/>
  <c r="CO62" i="1"/>
  <c r="BO62" i="1"/>
  <c r="BA62" i="1"/>
  <c r="HF17" i="1"/>
  <c r="HG17" i="1"/>
  <c r="GT17" i="1"/>
  <c r="GS17" i="1"/>
  <c r="GF17" i="1"/>
  <c r="GG17" i="1"/>
  <c r="FS17" i="1"/>
  <c r="FT17" i="1"/>
  <c r="FF17" i="1"/>
  <c r="ES17" i="1"/>
  <c r="FG17" i="1"/>
  <c r="ET17" i="1"/>
  <c r="EG17" i="1"/>
  <c r="DN17" i="1"/>
  <c r="DA17" i="1"/>
  <c r="CN17" i="1"/>
  <c r="DO17" i="1"/>
  <c r="CB17" i="1"/>
  <c r="BO17" i="1"/>
  <c r="BB17" i="1"/>
  <c r="EF17" i="1"/>
  <c r="DB17" i="1"/>
  <c r="BA17" i="1"/>
  <c r="CO17" i="1"/>
  <c r="CA17" i="1"/>
  <c r="BN17" i="1"/>
  <c r="AN17" i="1"/>
  <c r="AO17" i="1"/>
  <c r="HG45" i="1"/>
  <c r="HF45" i="1"/>
  <c r="GT45" i="1"/>
  <c r="GS45" i="1"/>
  <c r="GF45" i="1"/>
  <c r="GG45" i="1"/>
  <c r="FS45" i="1"/>
  <c r="FT45" i="1"/>
  <c r="FG45" i="1"/>
  <c r="ES45" i="1"/>
  <c r="ET45" i="1"/>
  <c r="EG45" i="1"/>
  <c r="EF45" i="1"/>
  <c r="DN45" i="1"/>
  <c r="DA45" i="1"/>
  <c r="CN45" i="1"/>
  <c r="DO45" i="1"/>
  <c r="CB45" i="1"/>
  <c r="BO45" i="1"/>
  <c r="BB45" i="1"/>
  <c r="CO45" i="1"/>
  <c r="DB45" i="1"/>
  <c r="CA45" i="1"/>
  <c r="BN45" i="1"/>
  <c r="BA45" i="1"/>
  <c r="AN45" i="1"/>
  <c r="FF45" i="1"/>
  <c r="AO45" i="1"/>
  <c r="HF52" i="1"/>
  <c r="HG52" i="1"/>
  <c r="GS52" i="1"/>
  <c r="GT52" i="1"/>
  <c r="GF52" i="1"/>
  <c r="GG52" i="1"/>
  <c r="FS52" i="1"/>
  <c r="FT52" i="1"/>
  <c r="FG52" i="1"/>
  <c r="FF52" i="1"/>
  <c r="ES52" i="1"/>
  <c r="ET52" i="1"/>
  <c r="DO52" i="1"/>
  <c r="EF52" i="1"/>
  <c r="DN52" i="1"/>
  <c r="CO52" i="1"/>
  <c r="EG52" i="1"/>
  <c r="DA52" i="1"/>
  <c r="CA52" i="1"/>
  <c r="BN52" i="1"/>
  <c r="DB52" i="1"/>
  <c r="BA52" i="1"/>
  <c r="CB52" i="1"/>
  <c r="BO52" i="1"/>
  <c r="BB52" i="1"/>
  <c r="AO52" i="1"/>
  <c r="CN52" i="1"/>
  <c r="AN52" i="1"/>
  <c r="HG236" i="1"/>
  <c r="HF236" i="1"/>
  <c r="GS236" i="1"/>
  <c r="GT236" i="1"/>
  <c r="GF236" i="1"/>
  <c r="GG236" i="1"/>
  <c r="FS236" i="1"/>
  <c r="FT236" i="1"/>
  <c r="FF236" i="1"/>
  <c r="ES236" i="1"/>
  <c r="EG236" i="1"/>
  <c r="DO236" i="1"/>
  <c r="FG236" i="1"/>
  <c r="ET236" i="1"/>
  <c r="DN236" i="1"/>
  <c r="DA236" i="1"/>
  <c r="CN236" i="1"/>
  <c r="CA236" i="1"/>
  <c r="EF236" i="1"/>
  <c r="DB236" i="1"/>
  <c r="CO236" i="1"/>
  <c r="CB236" i="1"/>
  <c r="BB236" i="1"/>
  <c r="AO236" i="1"/>
  <c r="BN236" i="1"/>
  <c r="BA236" i="1"/>
  <c r="AN236" i="1"/>
  <c r="BO236" i="1"/>
  <c r="HF345" i="1"/>
  <c r="HG345" i="1"/>
  <c r="GS345" i="1"/>
  <c r="GF345" i="1"/>
  <c r="GT345" i="1"/>
  <c r="GG345" i="1"/>
  <c r="FS345" i="1"/>
  <c r="FF345" i="1"/>
  <c r="FT345" i="1"/>
  <c r="FG345" i="1"/>
  <c r="ET345" i="1"/>
  <c r="EF345" i="1"/>
  <c r="DN345" i="1"/>
  <c r="DA345" i="1"/>
  <c r="EG345" i="1"/>
  <c r="CO345" i="1"/>
  <c r="CB345" i="1"/>
  <c r="BO345" i="1"/>
  <c r="BB345" i="1"/>
  <c r="DO345" i="1"/>
  <c r="DB345" i="1"/>
  <c r="ES345" i="1"/>
  <c r="CN345" i="1"/>
  <c r="CA345" i="1"/>
  <c r="BN345" i="1"/>
  <c r="AO345" i="1"/>
  <c r="BA345" i="1"/>
  <c r="AN345" i="1"/>
  <c r="HF233" i="1"/>
  <c r="HG233" i="1"/>
  <c r="GT233" i="1"/>
  <c r="GS233" i="1"/>
  <c r="GF233" i="1"/>
  <c r="GG233" i="1"/>
  <c r="FS233" i="1"/>
  <c r="FF233" i="1"/>
  <c r="FG233" i="1"/>
  <c r="ET233" i="1"/>
  <c r="FT233" i="1"/>
  <c r="EF233" i="1"/>
  <c r="DN233" i="1"/>
  <c r="DA233" i="1"/>
  <c r="EG233" i="1"/>
  <c r="CO233" i="1"/>
  <c r="CB233" i="1"/>
  <c r="BO233" i="1"/>
  <c r="BB233" i="1"/>
  <c r="DO233" i="1"/>
  <c r="DB233" i="1"/>
  <c r="ES233" i="1"/>
  <c r="CN233" i="1"/>
  <c r="CA233" i="1"/>
  <c r="BN233" i="1"/>
  <c r="AO233" i="1"/>
  <c r="AN233" i="1"/>
  <c r="BA233" i="1"/>
  <c r="HG364" i="1"/>
  <c r="HF364" i="1"/>
  <c r="GS364" i="1"/>
  <c r="GF364" i="1"/>
  <c r="GT364" i="1"/>
  <c r="GG364" i="1"/>
  <c r="FT364" i="1"/>
  <c r="FS364" i="1"/>
  <c r="FF364" i="1"/>
  <c r="ES364" i="1"/>
  <c r="EG364" i="1"/>
  <c r="DO364" i="1"/>
  <c r="FG364" i="1"/>
  <c r="ET364" i="1"/>
  <c r="DN364" i="1"/>
  <c r="DA364" i="1"/>
  <c r="CN364" i="1"/>
  <c r="CA364" i="1"/>
  <c r="EF364" i="1"/>
  <c r="DB364" i="1"/>
  <c r="CO364" i="1"/>
  <c r="CB364" i="1"/>
  <c r="BB364" i="1"/>
  <c r="AO364" i="1"/>
  <c r="BN364" i="1"/>
  <c r="BA364" i="1"/>
  <c r="AN364" i="1"/>
  <c r="BO364" i="1"/>
  <c r="HG268" i="1"/>
  <c r="HF268" i="1"/>
  <c r="GS268" i="1"/>
  <c r="GT268" i="1"/>
  <c r="GF268" i="1"/>
  <c r="GG268" i="1"/>
  <c r="FT268" i="1"/>
  <c r="FS268" i="1"/>
  <c r="FF268" i="1"/>
  <c r="ES268" i="1"/>
  <c r="EG268" i="1"/>
  <c r="DO268" i="1"/>
  <c r="FG268" i="1"/>
  <c r="ET268" i="1"/>
  <c r="DN268" i="1"/>
  <c r="DA268" i="1"/>
  <c r="CN268" i="1"/>
  <c r="CA268" i="1"/>
  <c r="EF268" i="1"/>
  <c r="DB268" i="1"/>
  <c r="CO268" i="1"/>
  <c r="CB268" i="1"/>
  <c r="BB268" i="1"/>
  <c r="AO268" i="1"/>
  <c r="BN268" i="1"/>
  <c r="BA268" i="1"/>
  <c r="AN268" i="1"/>
  <c r="BO268" i="1"/>
  <c r="HF383" i="1"/>
  <c r="HG383" i="1"/>
  <c r="GS383" i="1"/>
  <c r="GT383" i="1"/>
  <c r="GF383" i="1"/>
  <c r="FS383" i="1"/>
  <c r="FF383" i="1"/>
  <c r="FG383" i="1"/>
  <c r="ET383" i="1"/>
  <c r="GG383" i="1"/>
  <c r="ES383" i="1"/>
  <c r="EF383" i="1"/>
  <c r="DN383" i="1"/>
  <c r="DA383" i="1"/>
  <c r="FT383" i="1"/>
  <c r="EG383" i="1"/>
  <c r="CO383" i="1"/>
  <c r="CB383" i="1"/>
  <c r="BO383" i="1"/>
  <c r="BB383" i="1"/>
  <c r="DB383" i="1"/>
  <c r="CA383" i="1"/>
  <c r="BA383" i="1"/>
  <c r="AN383" i="1"/>
  <c r="AO383" i="1"/>
  <c r="DO383" i="1"/>
  <c r="CN383" i="1"/>
  <c r="BN383" i="1"/>
  <c r="HF319" i="1"/>
  <c r="HG319" i="1"/>
  <c r="GS319" i="1"/>
  <c r="GT319" i="1"/>
  <c r="GF319" i="1"/>
  <c r="FS319" i="1"/>
  <c r="FF319" i="1"/>
  <c r="FG319" i="1"/>
  <c r="ET319" i="1"/>
  <c r="GG319" i="1"/>
  <c r="ES319" i="1"/>
  <c r="EF319" i="1"/>
  <c r="DN319" i="1"/>
  <c r="DA319" i="1"/>
  <c r="FT319" i="1"/>
  <c r="EG319" i="1"/>
  <c r="CO319" i="1"/>
  <c r="CB319" i="1"/>
  <c r="BO319" i="1"/>
  <c r="BB319" i="1"/>
  <c r="DB319" i="1"/>
  <c r="CA319" i="1"/>
  <c r="BA319" i="1"/>
  <c r="AN319" i="1"/>
  <c r="AO319" i="1"/>
  <c r="DO319" i="1"/>
  <c r="CN319" i="1"/>
  <c r="BN319" i="1"/>
  <c r="HF175" i="1"/>
  <c r="HG175" i="1"/>
  <c r="GT175" i="1"/>
  <c r="GS175" i="1"/>
  <c r="FT175" i="1"/>
  <c r="GF175" i="1"/>
  <c r="GG175" i="1"/>
  <c r="FF175" i="1"/>
  <c r="ES175" i="1"/>
  <c r="FG175" i="1"/>
  <c r="ET175" i="1"/>
  <c r="FS175" i="1"/>
  <c r="EF175" i="1"/>
  <c r="DN175" i="1"/>
  <c r="DA175" i="1"/>
  <c r="EG175" i="1"/>
  <c r="CO175" i="1"/>
  <c r="CB175" i="1"/>
  <c r="BO175" i="1"/>
  <c r="BB175" i="1"/>
  <c r="DB175" i="1"/>
  <c r="CA175" i="1"/>
  <c r="BA175" i="1"/>
  <c r="CN175" i="1"/>
  <c r="BN175" i="1"/>
  <c r="AN175" i="1"/>
  <c r="DO175" i="1"/>
  <c r="AO175" i="1"/>
  <c r="HG354" i="1"/>
  <c r="GS354" i="1"/>
  <c r="GF354" i="1"/>
  <c r="GT354" i="1"/>
  <c r="GG354" i="1"/>
  <c r="HF354" i="1"/>
  <c r="FT354" i="1"/>
  <c r="FS354" i="1"/>
  <c r="FF354" i="1"/>
  <c r="ES354" i="1"/>
  <c r="ET354" i="1"/>
  <c r="EG354" i="1"/>
  <c r="DO354" i="1"/>
  <c r="FG354" i="1"/>
  <c r="EF354" i="1"/>
  <c r="CN354" i="1"/>
  <c r="CA354" i="1"/>
  <c r="DN354" i="1"/>
  <c r="DA354" i="1"/>
  <c r="CO354" i="1"/>
  <c r="BO354" i="1"/>
  <c r="DB354" i="1"/>
  <c r="BA354" i="1"/>
  <c r="AO354" i="1"/>
  <c r="BB354" i="1"/>
  <c r="CB354" i="1"/>
  <c r="AN354" i="1"/>
  <c r="BN354" i="1"/>
  <c r="HG242" i="1"/>
  <c r="GS242" i="1"/>
  <c r="HF242" i="1"/>
  <c r="GT242" i="1"/>
  <c r="GF242" i="1"/>
  <c r="GG242" i="1"/>
  <c r="FT242" i="1"/>
  <c r="FS242" i="1"/>
  <c r="FF242" i="1"/>
  <c r="ES242" i="1"/>
  <c r="ET242" i="1"/>
  <c r="EG242" i="1"/>
  <c r="DO242" i="1"/>
  <c r="FG242" i="1"/>
  <c r="EF242" i="1"/>
  <c r="CN242" i="1"/>
  <c r="CA242" i="1"/>
  <c r="DN242" i="1"/>
  <c r="DA242" i="1"/>
  <c r="CO242" i="1"/>
  <c r="BO242" i="1"/>
  <c r="BA242" i="1"/>
  <c r="AO242" i="1"/>
  <c r="BB242" i="1"/>
  <c r="CB242" i="1"/>
  <c r="BN242" i="1"/>
  <c r="AN242" i="1"/>
  <c r="DB242" i="1"/>
  <c r="HF373" i="1"/>
  <c r="HG373" i="1"/>
  <c r="GS373" i="1"/>
  <c r="GF373" i="1"/>
  <c r="GT373" i="1"/>
  <c r="GG373" i="1"/>
  <c r="FS373" i="1"/>
  <c r="FF373" i="1"/>
  <c r="FT373" i="1"/>
  <c r="FG373" i="1"/>
  <c r="ET373" i="1"/>
  <c r="EF373" i="1"/>
  <c r="DN373" i="1"/>
  <c r="DA373" i="1"/>
  <c r="EG373" i="1"/>
  <c r="CO373" i="1"/>
  <c r="CB373" i="1"/>
  <c r="BO373" i="1"/>
  <c r="BB373" i="1"/>
  <c r="ES373" i="1"/>
  <c r="DO373" i="1"/>
  <c r="DB373" i="1"/>
  <c r="BN373" i="1"/>
  <c r="CN373" i="1"/>
  <c r="CA373" i="1"/>
  <c r="BA373" i="1"/>
  <c r="AN373" i="1"/>
  <c r="AO373" i="1"/>
  <c r="HG344" i="1"/>
  <c r="HF344" i="1"/>
  <c r="GS344" i="1"/>
  <c r="GF344" i="1"/>
  <c r="GT344" i="1"/>
  <c r="GG344" i="1"/>
  <c r="FT344" i="1"/>
  <c r="FS344" i="1"/>
  <c r="FF344" i="1"/>
  <c r="ES344" i="1"/>
  <c r="FG344" i="1"/>
  <c r="EG344" i="1"/>
  <c r="DO344" i="1"/>
  <c r="ET344" i="1"/>
  <c r="EF344" i="1"/>
  <c r="DN344" i="1"/>
  <c r="DB344" i="1"/>
  <c r="CN344" i="1"/>
  <c r="CA344" i="1"/>
  <c r="CO344" i="1"/>
  <c r="BN344" i="1"/>
  <c r="DA344" i="1"/>
  <c r="CB344" i="1"/>
  <c r="BO344" i="1"/>
  <c r="AO344" i="1"/>
  <c r="BA344" i="1"/>
  <c r="BB344" i="1"/>
  <c r="AN344" i="1"/>
  <c r="HG216" i="1"/>
  <c r="HF216" i="1"/>
  <c r="GS216" i="1"/>
  <c r="GT216" i="1"/>
  <c r="GF216" i="1"/>
  <c r="GG216" i="1"/>
  <c r="FS216" i="1"/>
  <c r="FT216" i="1"/>
  <c r="FF216" i="1"/>
  <c r="ES216" i="1"/>
  <c r="FG216" i="1"/>
  <c r="EG216" i="1"/>
  <c r="DO216" i="1"/>
  <c r="ET216" i="1"/>
  <c r="EF216" i="1"/>
  <c r="DN216" i="1"/>
  <c r="DB216" i="1"/>
  <c r="CN216" i="1"/>
  <c r="CA216" i="1"/>
  <c r="CO216" i="1"/>
  <c r="BN216" i="1"/>
  <c r="DA216" i="1"/>
  <c r="CB216" i="1"/>
  <c r="BO216" i="1"/>
  <c r="AO216" i="1"/>
  <c r="BA216" i="1"/>
  <c r="BB216" i="1"/>
  <c r="AN216" i="1"/>
  <c r="HF379" i="1"/>
  <c r="HG379" i="1"/>
  <c r="GF379" i="1"/>
  <c r="GG379" i="1"/>
  <c r="GS379" i="1"/>
  <c r="FS379" i="1"/>
  <c r="FF379" i="1"/>
  <c r="FG379" i="1"/>
  <c r="ET379" i="1"/>
  <c r="GT379" i="1"/>
  <c r="FT379" i="1"/>
  <c r="ES379" i="1"/>
  <c r="EF379" i="1"/>
  <c r="DN379" i="1"/>
  <c r="DA379" i="1"/>
  <c r="EG379" i="1"/>
  <c r="DB379" i="1"/>
  <c r="CO379" i="1"/>
  <c r="CB379" i="1"/>
  <c r="BO379" i="1"/>
  <c r="BB379" i="1"/>
  <c r="CA379" i="1"/>
  <c r="CN379" i="1"/>
  <c r="BN379" i="1"/>
  <c r="DO379" i="1"/>
  <c r="BA379" i="1"/>
  <c r="AO379" i="1"/>
  <c r="AN379" i="1"/>
  <c r="HF299" i="1"/>
  <c r="HG299" i="1"/>
  <c r="GT299" i="1"/>
  <c r="GS299" i="1"/>
  <c r="GF299" i="1"/>
  <c r="GG299" i="1"/>
  <c r="FS299" i="1"/>
  <c r="FF299" i="1"/>
  <c r="FG299" i="1"/>
  <c r="ET299" i="1"/>
  <c r="FT299" i="1"/>
  <c r="ES299" i="1"/>
  <c r="EF299" i="1"/>
  <c r="DN299" i="1"/>
  <c r="DA299" i="1"/>
  <c r="EG299" i="1"/>
  <c r="DB299" i="1"/>
  <c r="CO299" i="1"/>
  <c r="CB299" i="1"/>
  <c r="BO299" i="1"/>
  <c r="BB299" i="1"/>
  <c r="CA299" i="1"/>
  <c r="CN299" i="1"/>
  <c r="BN299" i="1"/>
  <c r="DO299" i="1"/>
  <c r="BA299" i="1"/>
  <c r="AO299" i="1"/>
  <c r="AN299" i="1"/>
  <c r="HF203" i="1"/>
  <c r="HG203" i="1"/>
  <c r="GT203" i="1"/>
  <c r="GS203" i="1"/>
  <c r="GF203" i="1"/>
  <c r="GG203" i="1"/>
  <c r="FS203" i="1"/>
  <c r="FT203" i="1"/>
  <c r="FF203" i="1"/>
  <c r="FG203" i="1"/>
  <c r="ET203" i="1"/>
  <c r="ES203" i="1"/>
  <c r="EF203" i="1"/>
  <c r="DN203" i="1"/>
  <c r="DA203" i="1"/>
  <c r="EG203" i="1"/>
  <c r="DB203" i="1"/>
  <c r="CO203" i="1"/>
  <c r="CB203" i="1"/>
  <c r="BO203" i="1"/>
  <c r="BB203" i="1"/>
  <c r="CA203" i="1"/>
  <c r="CN203" i="1"/>
  <c r="BN203" i="1"/>
  <c r="DO203" i="1"/>
  <c r="BA203" i="1"/>
  <c r="AO203" i="1"/>
  <c r="AN203" i="1"/>
  <c r="HG350" i="1"/>
  <c r="HF350" i="1"/>
  <c r="GS350" i="1"/>
  <c r="GF350" i="1"/>
  <c r="GT350" i="1"/>
  <c r="GG350" i="1"/>
  <c r="FT350" i="1"/>
  <c r="FS350" i="1"/>
  <c r="FF350" i="1"/>
  <c r="ES350" i="1"/>
  <c r="ET350" i="1"/>
  <c r="EG350" i="1"/>
  <c r="DO350" i="1"/>
  <c r="DA350" i="1"/>
  <c r="DB350" i="1"/>
  <c r="CN350" i="1"/>
  <c r="CA350" i="1"/>
  <c r="DN350" i="1"/>
  <c r="CO350" i="1"/>
  <c r="FG350" i="1"/>
  <c r="EF350" i="1"/>
  <c r="BN350" i="1"/>
  <c r="AO350" i="1"/>
  <c r="BO350" i="1"/>
  <c r="CB350" i="1"/>
  <c r="BA350" i="1"/>
  <c r="BB350" i="1"/>
  <c r="AN350" i="1"/>
  <c r="HG270" i="1"/>
  <c r="HF270" i="1"/>
  <c r="GS270" i="1"/>
  <c r="GT270" i="1"/>
  <c r="GF270" i="1"/>
  <c r="GG270" i="1"/>
  <c r="FT270" i="1"/>
  <c r="FS270" i="1"/>
  <c r="FF270" i="1"/>
  <c r="ES270" i="1"/>
  <c r="ET270" i="1"/>
  <c r="EG270" i="1"/>
  <c r="DO270" i="1"/>
  <c r="DA270" i="1"/>
  <c r="FG270" i="1"/>
  <c r="DB270" i="1"/>
  <c r="CN270" i="1"/>
  <c r="CA270" i="1"/>
  <c r="DN270" i="1"/>
  <c r="CO270" i="1"/>
  <c r="BN270" i="1"/>
  <c r="AO270" i="1"/>
  <c r="EF270" i="1"/>
  <c r="BO270" i="1"/>
  <c r="CB270" i="1"/>
  <c r="BA270" i="1"/>
  <c r="BB270" i="1"/>
  <c r="AN270" i="1"/>
  <c r="HF369" i="1"/>
  <c r="HG369" i="1"/>
  <c r="GS369" i="1"/>
  <c r="GF369" i="1"/>
  <c r="GT369" i="1"/>
  <c r="GG369" i="1"/>
  <c r="FS369" i="1"/>
  <c r="FF369" i="1"/>
  <c r="FT369" i="1"/>
  <c r="FG369" i="1"/>
  <c r="ET369" i="1"/>
  <c r="EF369" i="1"/>
  <c r="DN369" i="1"/>
  <c r="DA369" i="1"/>
  <c r="EG369" i="1"/>
  <c r="ES369" i="1"/>
  <c r="CO369" i="1"/>
  <c r="CB369" i="1"/>
  <c r="BO369" i="1"/>
  <c r="BB369" i="1"/>
  <c r="DO369" i="1"/>
  <c r="DB369" i="1"/>
  <c r="CN369" i="1"/>
  <c r="CA369" i="1"/>
  <c r="BN369" i="1"/>
  <c r="BA369" i="1"/>
  <c r="AO369" i="1"/>
  <c r="AN369" i="1"/>
  <c r="HF129" i="1"/>
  <c r="HG129" i="1"/>
  <c r="GS129" i="1"/>
  <c r="GT129" i="1"/>
  <c r="GF129" i="1"/>
  <c r="GG129" i="1"/>
  <c r="FS129" i="1"/>
  <c r="FF129" i="1"/>
  <c r="ES129" i="1"/>
  <c r="FT129" i="1"/>
  <c r="FG129" i="1"/>
  <c r="ET129" i="1"/>
  <c r="EG129" i="1"/>
  <c r="DN129" i="1"/>
  <c r="DA129" i="1"/>
  <c r="CN129" i="1"/>
  <c r="EF129" i="1"/>
  <c r="CB129" i="1"/>
  <c r="BO129" i="1"/>
  <c r="BB129" i="1"/>
  <c r="DO129" i="1"/>
  <c r="DB129" i="1"/>
  <c r="CO129" i="1"/>
  <c r="BA129" i="1"/>
  <c r="CA129" i="1"/>
  <c r="BN129" i="1"/>
  <c r="AO129" i="1"/>
  <c r="AN129" i="1"/>
  <c r="HG324" i="1"/>
  <c r="GS324" i="1"/>
  <c r="GF324" i="1"/>
  <c r="HF324" i="1"/>
  <c r="GT324" i="1"/>
  <c r="GG324" i="1"/>
  <c r="FT324" i="1"/>
  <c r="FS324" i="1"/>
  <c r="FF324" i="1"/>
  <c r="ES324" i="1"/>
  <c r="EG324" i="1"/>
  <c r="DO324" i="1"/>
  <c r="FG324" i="1"/>
  <c r="ET324" i="1"/>
  <c r="DN324" i="1"/>
  <c r="DA324" i="1"/>
  <c r="CN324" i="1"/>
  <c r="CA324" i="1"/>
  <c r="EF324" i="1"/>
  <c r="DB324" i="1"/>
  <c r="CO324" i="1"/>
  <c r="CB324" i="1"/>
  <c r="BB324" i="1"/>
  <c r="AO324" i="1"/>
  <c r="BN324" i="1"/>
  <c r="BO324" i="1"/>
  <c r="AN324" i="1"/>
  <c r="BA324" i="1"/>
  <c r="HG228" i="1"/>
  <c r="GS228" i="1"/>
  <c r="GT228" i="1"/>
  <c r="GF228" i="1"/>
  <c r="GG228" i="1"/>
  <c r="FS228" i="1"/>
  <c r="HF228" i="1"/>
  <c r="FF228" i="1"/>
  <c r="ES228" i="1"/>
  <c r="FT228" i="1"/>
  <c r="EG228" i="1"/>
  <c r="DO228" i="1"/>
  <c r="FG228" i="1"/>
  <c r="ET228" i="1"/>
  <c r="DN228" i="1"/>
  <c r="DA228" i="1"/>
  <c r="CN228" i="1"/>
  <c r="CA228" i="1"/>
  <c r="EF228" i="1"/>
  <c r="DB228" i="1"/>
  <c r="CO228" i="1"/>
  <c r="CB228" i="1"/>
  <c r="BB228" i="1"/>
  <c r="AO228" i="1"/>
  <c r="BN228" i="1"/>
  <c r="BO228" i="1"/>
  <c r="AN228" i="1"/>
  <c r="BA228" i="1"/>
  <c r="HF375" i="1"/>
  <c r="HG375" i="1"/>
  <c r="GS375" i="1"/>
  <c r="GT375" i="1"/>
  <c r="GF375" i="1"/>
  <c r="FS375" i="1"/>
  <c r="FF375" i="1"/>
  <c r="GG375" i="1"/>
  <c r="FG375" i="1"/>
  <c r="ET375" i="1"/>
  <c r="FT375" i="1"/>
  <c r="ES375" i="1"/>
  <c r="EF375" i="1"/>
  <c r="DN375" i="1"/>
  <c r="DA375" i="1"/>
  <c r="EG375" i="1"/>
  <c r="CO375" i="1"/>
  <c r="CB375" i="1"/>
  <c r="BO375" i="1"/>
  <c r="BB375" i="1"/>
  <c r="DB375" i="1"/>
  <c r="CA375" i="1"/>
  <c r="DO375" i="1"/>
  <c r="BA375" i="1"/>
  <c r="AN375" i="1"/>
  <c r="CN375" i="1"/>
  <c r="AO375" i="1"/>
  <c r="BN375" i="1"/>
  <c r="HF247" i="1"/>
  <c r="HG247" i="1"/>
  <c r="GT247" i="1"/>
  <c r="GS247" i="1"/>
  <c r="GF247" i="1"/>
  <c r="FS247" i="1"/>
  <c r="FF247" i="1"/>
  <c r="GG247" i="1"/>
  <c r="FG247" i="1"/>
  <c r="ET247" i="1"/>
  <c r="FT247" i="1"/>
  <c r="ES247" i="1"/>
  <c r="EF247" i="1"/>
  <c r="DN247" i="1"/>
  <c r="DA247" i="1"/>
  <c r="EG247" i="1"/>
  <c r="CO247" i="1"/>
  <c r="CB247" i="1"/>
  <c r="BO247" i="1"/>
  <c r="BB247" i="1"/>
  <c r="DB247" i="1"/>
  <c r="CA247" i="1"/>
  <c r="DO247" i="1"/>
  <c r="BA247" i="1"/>
  <c r="AN247" i="1"/>
  <c r="CN247" i="1"/>
  <c r="AO247" i="1"/>
  <c r="BN247" i="1"/>
  <c r="HG346" i="1"/>
  <c r="HF346" i="1"/>
  <c r="GS346" i="1"/>
  <c r="GF346" i="1"/>
  <c r="GT346" i="1"/>
  <c r="GG346" i="1"/>
  <c r="FT346" i="1"/>
  <c r="FS346" i="1"/>
  <c r="FF346" i="1"/>
  <c r="ES346" i="1"/>
  <c r="ET346" i="1"/>
  <c r="EG346" i="1"/>
  <c r="DO346" i="1"/>
  <c r="FG346" i="1"/>
  <c r="EF346" i="1"/>
  <c r="CN346" i="1"/>
  <c r="CA346" i="1"/>
  <c r="DN346" i="1"/>
  <c r="DA346" i="1"/>
  <c r="CO346" i="1"/>
  <c r="BO346" i="1"/>
  <c r="BA346" i="1"/>
  <c r="AO346" i="1"/>
  <c r="DB346" i="1"/>
  <c r="BB346" i="1"/>
  <c r="BN346" i="1"/>
  <c r="AN346" i="1"/>
  <c r="CB346" i="1"/>
  <c r="HG282" i="1"/>
  <c r="HF282" i="1"/>
  <c r="GS282" i="1"/>
  <c r="GT282" i="1"/>
  <c r="GF282" i="1"/>
  <c r="GG282" i="1"/>
  <c r="FT282" i="1"/>
  <c r="FS282" i="1"/>
  <c r="FF282" i="1"/>
  <c r="ES282" i="1"/>
  <c r="ET282" i="1"/>
  <c r="EG282" i="1"/>
  <c r="DO282" i="1"/>
  <c r="FG282" i="1"/>
  <c r="EF282" i="1"/>
  <c r="CN282" i="1"/>
  <c r="CA282" i="1"/>
  <c r="DN282" i="1"/>
  <c r="DA282" i="1"/>
  <c r="CO282" i="1"/>
  <c r="BO282" i="1"/>
  <c r="BA282" i="1"/>
  <c r="AO282" i="1"/>
  <c r="DB282" i="1"/>
  <c r="BB282" i="1"/>
  <c r="BN282" i="1"/>
  <c r="AN282" i="1"/>
  <c r="CB282" i="1"/>
  <c r="HG138" i="1"/>
  <c r="HF138" i="1"/>
  <c r="GS138" i="1"/>
  <c r="GT138" i="1"/>
  <c r="GF138" i="1"/>
  <c r="GG138" i="1"/>
  <c r="FS138" i="1"/>
  <c r="FT138" i="1"/>
  <c r="FF138" i="1"/>
  <c r="ES138" i="1"/>
  <c r="EG138" i="1"/>
  <c r="DO138" i="1"/>
  <c r="FG138" i="1"/>
  <c r="CN138" i="1"/>
  <c r="EF138" i="1"/>
  <c r="CO138" i="1"/>
  <c r="CA138" i="1"/>
  <c r="DN138" i="1"/>
  <c r="DA138" i="1"/>
  <c r="DB138" i="1"/>
  <c r="BO138" i="1"/>
  <c r="ET138" i="1"/>
  <c r="BA138" i="1"/>
  <c r="AO138" i="1"/>
  <c r="BB138" i="1"/>
  <c r="AN138" i="1"/>
  <c r="CB138" i="1"/>
  <c r="BN138" i="1"/>
  <c r="HF301" i="1"/>
  <c r="HG301" i="1"/>
  <c r="GS301" i="1"/>
  <c r="GF301" i="1"/>
  <c r="GG301" i="1"/>
  <c r="GT301" i="1"/>
  <c r="FS301" i="1"/>
  <c r="FF301" i="1"/>
  <c r="FT301" i="1"/>
  <c r="FG301" i="1"/>
  <c r="ET301" i="1"/>
  <c r="EF301" i="1"/>
  <c r="DN301" i="1"/>
  <c r="DA301" i="1"/>
  <c r="EG301" i="1"/>
  <c r="CO301" i="1"/>
  <c r="CB301" i="1"/>
  <c r="BO301" i="1"/>
  <c r="BB301" i="1"/>
  <c r="DO301" i="1"/>
  <c r="BN301" i="1"/>
  <c r="DB301" i="1"/>
  <c r="ES301" i="1"/>
  <c r="CN301" i="1"/>
  <c r="CA301" i="1"/>
  <c r="BA301" i="1"/>
  <c r="AN301" i="1"/>
  <c r="AO301" i="1"/>
  <c r="HG224" i="1"/>
  <c r="HF224" i="1"/>
  <c r="GS224" i="1"/>
  <c r="GT224" i="1"/>
  <c r="GF224" i="1"/>
  <c r="GG224" i="1"/>
  <c r="FS224" i="1"/>
  <c r="FT224" i="1"/>
  <c r="FF224" i="1"/>
  <c r="ES224" i="1"/>
  <c r="FG224" i="1"/>
  <c r="EG224" i="1"/>
  <c r="DO224" i="1"/>
  <c r="ET224" i="1"/>
  <c r="EF224" i="1"/>
  <c r="DN224" i="1"/>
  <c r="DB224" i="1"/>
  <c r="CN224" i="1"/>
  <c r="CA224" i="1"/>
  <c r="CO224" i="1"/>
  <c r="DA224" i="1"/>
  <c r="BN224" i="1"/>
  <c r="CB224" i="1"/>
  <c r="BO224" i="1"/>
  <c r="AO224" i="1"/>
  <c r="BA224" i="1"/>
  <c r="BB224" i="1"/>
  <c r="AN224" i="1"/>
  <c r="HF291" i="1"/>
  <c r="HG291" i="1"/>
  <c r="GT291" i="1"/>
  <c r="GS291" i="1"/>
  <c r="GF291" i="1"/>
  <c r="GG291" i="1"/>
  <c r="FS291" i="1"/>
  <c r="FF291" i="1"/>
  <c r="FG291" i="1"/>
  <c r="ET291" i="1"/>
  <c r="ES291" i="1"/>
  <c r="EF291" i="1"/>
  <c r="DN291" i="1"/>
  <c r="DA291" i="1"/>
  <c r="EG291" i="1"/>
  <c r="DB291" i="1"/>
  <c r="CO291" i="1"/>
  <c r="CB291" i="1"/>
  <c r="BO291" i="1"/>
  <c r="BB291" i="1"/>
  <c r="DO291" i="1"/>
  <c r="CA291" i="1"/>
  <c r="CN291" i="1"/>
  <c r="BN291" i="1"/>
  <c r="FT291" i="1"/>
  <c r="BA291" i="1"/>
  <c r="AN291" i="1"/>
  <c r="AO291" i="1"/>
  <c r="HF123" i="1"/>
  <c r="HG123" i="1"/>
  <c r="GT123" i="1"/>
  <c r="GS123" i="1"/>
  <c r="GF123" i="1"/>
  <c r="GG123" i="1"/>
  <c r="FS123" i="1"/>
  <c r="FT123" i="1"/>
  <c r="FF123" i="1"/>
  <c r="ES123" i="1"/>
  <c r="FG123" i="1"/>
  <c r="ET123" i="1"/>
  <c r="EG123" i="1"/>
  <c r="EF123" i="1"/>
  <c r="DN123" i="1"/>
  <c r="DA123" i="1"/>
  <c r="CN123" i="1"/>
  <c r="DB123" i="1"/>
  <c r="CB123" i="1"/>
  <c r="BO123" i="1"/>
  <c r="BB123" i="1"/>
  <c r="CO123" i="1"/>
  <c r="CA123" i="1"/>
  <c r="BN123" i="1"/>
  <c r="DO123" i="1"/>
  <c r="BA123" i="1"/>
  <c r="AN123" i="1"/>
  <c r="AO123" i="1"/>
  <c r="HF106" i="1"/>
  <c r="HG106" i="1"/>
  <c r="GS106" i="1"/>
  <c r="GT106" i="1"/>
  <c r="GF106" i="1"/>
  <c r="GG106" i="1"/>
  <c r="FS106" i="1"/>
  <c r="FT106" i="1"/>
  <c r="FG106" i="1"/>
  <c r="ES106" i="1"/>
  <c r="EG106" i="1"/>
  <c r="DO106" i="1"/>
  <c r="FF106" i="1"/>
  <c r="CN106" i="1"/>
  <c r="EF106" i="1"/>
  <c r="CO106" i="1"/>
  <c r="CA106" i="1"/>
  <c r="DN106" i="1"/>
  <c r="DA106" i="1"/>
  <c r="ET106" i="1"/>
  <c r="DB106" i="1"/>
  <c r="BO106" i="1"/>
  <c r="BA106" i="1"/>
  <c r="AO106" i="1"/>
  <c r="BB106" i="1"/>
  <c r="AN106" i="1"/>
  <c r="CB106" i="1"/>
  <c r="BN106" i="1"/>
  <c r="HF243" i="1"/>
  <c r="HG243" i="1"/>
  <c r="GT243" i="1"/>
  <c r="GF243" i="1"/>
  <c r="GG243" i="1"/>
  <c r="GS243" i="1"/>
  <c r="FS243" i="1"/>
  <c r="FF243" i="1"/>
  <c r="FG243" i="1"/>
  <c r="ET243" i="1"/>
  <c r="ES243" i="1"/>
  <c r="EF243" i="1"/>
  <c r="DN243" i="1"/>
  <c r="DA243" i="1"/>
  <c r="EG243" i="1"/>
  <c r="FT243" i="1"/>
  <c r="DB243" i="1"/>
  <c r="CO243" i="1"/>
  <c r="CB243" i="1"/>
  <c r="BO243" i="1"/>
  <c r="BB243" i="1"/>
  <c r="DO243" i="1"/>
  <c r="CA243" i="1"/>
  <c r="CN243" i="1"/>
  <c r="BN243" i="1"/>
  <c r="BA243" i="1"/>
  <c r="AN243" i="1"/>
  <c r="AO243" i="1"/>
  <c r="HF213" i="1"/>
  <c r="HG213" i="1"/>
  <c r="GT213" i="1"/>
  <c r="GF213" i="1"/>
  <c r="GG213" i="1"/>
  <c r="FT213" i="1"/>
  <c r="FS213" i="1"/>
  <c r="FF213" i="1"/>
  <c r="FG213" i="1"/>
  <c r="ET213" i="1"/>
  <c r="GS213" i="1"/>
  <c r="EF213" i="1"/>
  <c r="DN213" i="1"/>
  <c r="DA213" i="1"/>
  <c r="EG213" i="1"/>
  <c r="CO213" i="1"/>
  <c r="CB213" i="1"/>
  <c r="BO213" i="1"/>
  <c r="BB213" i="1"/>
  <c r="ES213" i="1"/>
  <c r="DO213" i="1"/>
  <c r="DB213" i="1"/>
  <c r="BN213" i="1"/>
  <c r="CN213" i="1"/>
  <c r="CA213" i="1"/>
  <c r="BA213" i="1"/>
  <c r="AN213" i="1"/>
  <c r="AO213" i="1"/>
  <c r="HF149" i="1"/>
  <c r="HG149" i="1"/>
  <c r="GT149" i="1"/>
  <c r="GF149" i="1"/>
  <c r="GG149" i="1"/>
  <c r="FS149" i="1"/>
  <c r="FT149" i="1"/>
  <c r="FF149" i="1"/>
  <c r="ES149" i="1"/>
  <c r="GS149" i="1"/>
  <c r="FG149" i="1"/>
  <c r="ET149" i="1"/>
  <c r="EG149" i="1"/>
  <c r="EF149" i="1"/>
  <c r="DN149" i="1"/>
  <c r="DA149" i="1"/>
  <c r="CN149" i="1"/>
  <c r="CB149" i="1"/>
  <c r="BO149" i="1"/>
  <c r="BB149" i="1"/>
  <c r="DO149" i="1"/>
  <c r="CO149" i="1"/>
  <c r="DB149" i="1"/>
  <c r="BN149" i="1"/>
  <c r="CA149" i="1"/>
  <c r="BA149" i="1"/>
  <c r="AN149" i="1"/>
  <c r="AO149" i="1"/>
  <c r="HG208" i="1"/>
  <c r="HF208" i="1"/>
  <c r="GS208" i="1"/>
  <c r="GT208" i="1"/>
  <c r="GF208" i="1"/>
  <c r="GG208" i="1"/>
  <c r="FS208" i="1"/>
  <c r="FT208" i="1"/>
  <c r="FF208" i="1"/>
  <c r="ES208" i="1"/>
  <c r="FG208" i="1"/>
  <c r="EG208" i="1"/>
  <c r="DO208" i="1"/>
  <c r="ET208" i="1"/>
  <c r="EF208" i="1"/>
  <c r="DN208" i="1"/>
  <c r="DB208" i="1"/>
  <c r="CN208" i="1"/>
  <c r="CA208" i="1"/>
  <c r="CO208" i="1"/>
  <c r="BN208" i="1"/>
  <c r="CB208" i="1"/>
  <c r="BO208" i="1"/>
  <c r="AO208" i="1"/>
  <c r="DA208" i="1"/>
  <c r="BA208" i="1"/>
  <c r="AN208" i="1"/>
  <c r="BB208" i="1"/>
  <c r="HF227" i="1"/>
  <c r="HG227" i="1"/>
  <c r="GT227" i="1"/>
  <c r="GS227" i="1"/>
  <c r="GF227" i="1"/>
  <c r="GG227" i="1"/>
  <c r="FS227" i="1"/>
  <c r="FT227" i="1"/>
  <c r="FF227" i="1"/>
  <c r="FG227" i="1"/>
  <c r="ET227" i="1"/>
  <c r="ES227" i="1"/>
  <c r="EF227" i="1"/>
  <c r="DN227" i="1"/>
  <c r="DA227" i="1"/>
  <c r="EG227" i="1"/>
  <c r="DB227" i="1"/>
  <c r="CO227" i="1"/>
  <c r="CB227" i="1"/>
  <c r="BO227" i="1"/>
  <c r="BB227" i="1"/>
  <c r="DO227" i="1"/>
  <c r="CA227" i="1"/>
  <c r="CN227" i="1"/>
  <c r="BN227" i="1"/>
  <c r="BA227" i="1"/>
  <c r="AN227" i="1"/>
  <c r="AO227" i="1"/>
  <c r="HF131" i="1"/>
  <c r="HG131" i="1"/>
  <c r="GS131" i="1"/>
  <c r="GT131" i="1"/>
  <c r="GF131" i="1"/>
  <c r="GG131" i="1"/>
  <c r="FS131" i="1"/>
  <c r="FT131" i="1"/>
  <c r="FF131" i="1"/>
  <c r="ES131" i="1"/>
  <c r="FG131" i="1"/>
  <c r="ET131" i="1"/>
  <c r="EG131" i="1"/>
  <c r="EF131" i="1"/>
  <c r="DN131" i="1"/>
  <c r="DA131" i="1"/>
  <c r="CN131" i="1"/>
  <c r="DB131" i="1"/>
  <c r="CB131" i="1"/>
  <c r="BO131" i="1"/>
  <c r="BB131" i="1"/>
  <c r="CO131" i="1"/>
  <c r="DO131" i="1"/>
  <c r="CA131" i="1"/>
  <c r="BN131" i="1"/>
  <c r="AN131" i="1"/>
  <c r="BA131" i="1"/>
  <c r="AO131" i="1"/>
  <c r="HG182" i="1"/>
  <c r="HF182" i="1"/>
  <c r="GS182" i="1"/>
  <c r="GT182" i="1"/>
  <c r="GF182" i="1"/>
  <c r="GG182" i="1"/>
  <c r="FS182" i="1"/>
  <c r="FT182" i="1"/>
  <c r="FF182" i="1"/>
  <c r="ES182" i="1"/>
  <c r="ET182" i="1"/>
  <c r="EG182" i="1"/>
  <c r="DO182" i="1"/>
  <c r="DA182" i="1"/>
  <c r="DB182" i="1"/>
  <c r="CN182" i="1"/>
  <c r="CA182" i="1"/>
  <c r="FG182" i="1"/>
  <c r="DN182" i="1"/>
  <c r="CO182" i="1"/>
  <c r="BN182" i="1"/>
  <c r="AO182" i="1"/>
  <c r="BO182" i="1"/>
  <c r="BB182" i="1"/>
  <c r="EF182" i="1"/>
  <c r="BA182" i="1"/>
  <c r="CB182" i="1"/>
  <c r="AN182" i="1"/>
  <c r="HF104" i="1"/>
  <c r="HG104" i="1"/>
  <c r="GS104" i="1"/>
  <c r="GT104" i="1"/>
  <c r="GF104" i="1"/>
  <c r="GG104" i="1"/>
  <c r="FS104" i="1"/>
  <c r="FT104" i="1"/>
  <c r="FG104" i="1"/>
  <c r="FF104" i="1"/>
  <c r="ES104" i="1"/>
  <c r="EF104" i="1"/>
  <c r="DO104" i="1"/>
  <c r="EG104" i="1"/>
  <c r="ET104" i="1"/>
  <c r="DN104" i="1"/>
  <c r="DB104" i="1"/>
  <c r="CN104" i="1"/>
  <c r="CA104" i="1"/>
  <c r="CO104" i="1"/>
  <c r="BN104" i="1"/>
  <c r="CB104" i="1"/>
  <c r="BO104" i="1"/>
  <c r="AO104" i="1"/>
  <c r="BA104" i="1"/>
  <c r="BB104" i="1"/>
  <c r="DA104" i="1"/>
  <c r="AN104" i="1"/>
  <c r="HF157" i="1"/>
  <c r="HG157" i="1"/>
  <c r="GT157" i="1"/>
  <c r="GF157" i="1"/>
  <c r="GS157" i="1"/>
  <c r="GG157" i="1"/>
  <c r="FS157" i="1"/>
  <c r="FT157" i="1"/>
  <c r="FF157" i="1"/>
  <c r="ES157" i="1"/>
  <c r="FG157" i="1"/>
  <c r="ET157" i="1"/>
  <c r="EG157" i="1"/>
  <c r="EF157" i="1"/>
  <c r="DN157" i="1"/>
  <c r="DA157" i="1"/>
  <c r="CN157" i="1"/>
  <c r="CB157" i="1"/>
  <c r="BO157" i="1"/>
  <c r="BB157" i="1"/>
  <c r="DO157" i="1"/>
  <c r="CO157" i="1"/>
  <c r="BN157" i="1"/>
  <c r="CA157" i="1"/>
  <c r="BA157" i="1"/>
  <c r="AN157" i="1"/>
  <c r="DB157" i="1"/>
  <c r="AO157" i="1"/>
  <c r="HF219" i="1"/>
  <c r="HG219" i="1"/>
  <c r="GT219" i="1"/>
  <c r="GS219" i="1"/>
  <c r="GF219" i="1"/>
  <c r="GG219" i="1"/>
  <c r="FS219" i="1"/>
  <c r="FT219" i="1"/>
  <c r="FF219" i="1"/>
  <c r="FG219" i="1"/>
  <c r="ET219" i="1"/>
  <c r="ES219" i="1"/>
  <c r="EF219" i="1"/>
  <c r="DN219" i="1"/>
  <c r="DA219" i="1"/>
  <c r="EG219" i="1"/>
  <c r="DB219" i="1"/>
  <c r="CO219" i="1"/>
  <c r="CB219" i="1"/>
  <c r="BO219" i="1"/>
  <c r="BB219" i="1"/>
  <c r="CA219" i="1"/>
  <c r="CN219" i="1"/>
  <c r="BN219" i="1"/>
  <c r="DO219" i="1"/>
  <c r="AO219" i="1"/>
  <c r="AN219" i="1"/>
  <c r="BA219" i="1"/>
  <c r="HG206" i="1"/>
  <c r="HF206" i="1"/>
  <c r="GS206" i="1"/>
  <c r="GT206" i="1"/>
  <c r="GF206" i="1"/>
  <c r="GG206" i="1"/>
  <c r="FS206" i="1"/>
  <c r="FT206" i="1"/>
  <c r="FF206" i="1"/>
  <c r="ES206" i="1"/>
  <c r="ET206" i="1"/>
  <c r="EG206" i="1"/>
  <c r="DO206" i="1"/>
  <c r="DA206" i="1"/>
  <c r="FG206" i="1"/>
  <c r="DB206" i="1"/>
  <c r="CN206" i="1"/>
  <c r="CA206" i="1"/>
  <c r="DN206" i="1"/>
  <c r="CO206" i="1"/>
  <c r="BN206" i="1"/>
  <c r="AO206" i="1"/>
  <c r="EF206" i="1"/>
  <c r="BO206" i="1"/>
  <c r="CB206" i="1"/>
  <c r="BA206" i="1"/>
  <c r="BB206" i="1"/>
  <c r="AN206" i="1"/>
  <c r="HG254" i="1"/>
  <c r="HF254" i="1"/>
  <c r="GS254" i="1"/>
  <c r="GT254" i="1"/>
  <c r="GF254" i="1"/>
  <c r="GG254" i="1"/>
  <c r="FT254" i="1"/>
  <c r="FS254" i="1"/>
  <c r="FF254" i="1"/>
  <c r="ES254" i="1"/>
  <c r="ET254" i="1"/>
  <c r="EG254" i="1"/>
  <c r="DO254" i="1"/>
  <c r="DA254" i="1"/>
  <c r="DB254" i="1"/>
  <c r="CN254" i="1"/>
  <c r="CA254" i="1"/>
  <c r="DN254" i="1"/>
  <c r="CO254" i="1"/>
  <c r="EF254" i="1"/>
  <c r="FG254" i="1"/>
  <c r="BN254" i="1"/>
  <c r="AO254" i="1"/>
  <c r="BO254" i="1"/>
  <c r="CB254" i="1"/>
  <c r="BA254" i="1"/>
  <c r="BB254" i="1"/>
  <c r="AN254" i="1"/>
  <c r="HG146" i="1"/>
  <c r="GS146" i="1"/>
  <c r="HF146" i="1"/>
  <c r="GT146" i="1"/>
  <c r="GF146" i="1"/>
  <c r="GG146" i="1"/>
  <c r="FS146" i="1"/>
  <c r="FT146" i="1"/>
  <c r="FF146" i="1"/>
  <c r="ES146" i="1"/>
  <c r="EG146" i="1"/>
  <c r="DO146" i="1"/>
  <c r="FG146" i="1"/>
  <c r="ET146" i="1"/>
  <c r="EF146" i="1"/>
  <c r="CN146" i="1"/>
  <c r="CO146" i="1"/>
  <c r="CA146" i="1"/>
  <c r="DN146" i="1"/>
  <c r="DA146" i="1"/>
  <c r="BO146" i="1"/>
  <c r="BA146" i="1"/>
  <c r="AO146" i="1"/>
  <c r="BB146" i="1"/>
  <c r="CB146" i="1"/>
  <c r="BN146" i="1"/>
  <c r="AN146" i="1"/>
  <c r="DB146" i="1"/>
  <c r="HF143" i="1"/>
  <c r="HG143" i="1"/>
  <c r="GT143" i="1"/>
  <c r="GS143" i="1"/>
  <c r="FT143" i="1"/>
  <c r="GF143" i="1"/>
  <c r="GG143" i="1"/>
  <c r="FF143" i="1"/>
  <c r="ES143" i="1"/>
  <c r="FG143" i="1"/>
  <c r="ET143" i="1"/>
  <c r="EG143" i="1"/>
  <c r="FS143" i="1"/>
  <c r="DN143" i="1"/>
  <c r="DA143" i="1"/>
  <c r="CN143" i="1"/>
  <c r="CO143" i="1"/>
  <c r="CB143" i="1"/>
  <c r="BO143" i="1"/>
  <c r="BB143" i="1"/>
  <c r="DB143" i="1"/>
  <c r="CA143" i="1"/>
  <c r="BA143" i="1"/>
  <c r="BN143" i="1"/>
  <c r="AN143" i="1"/>
  <c r="AO143" i="1"/>
  <c r="DO143" i="1"/>
  <c r="EF143" i="1"/>
  <c r="HF277" i="1"/>
  <c r="HG277" i="1"/>
  <c r="GT277" i="1"/>
  <c r="GF277" i="1"/>
  <c r="GG277" i="1"/>
  <c r="FS277" i="1"/>
  <c r="FF277" i="1"/>
  <c r="GS277" i="1"/>
  <c r="FT277" i="1"/>
  <c r="FG277" i="1"/>
  <c r="ET277" i="1"/>
  <c r="EF277" i="1"/>
  <c r="DN277" i="1"/>
  <c r="DA277" i="1"/>
  <c r="EG277" i="1"/>
  <c r="CO277" i="1"/>
  <c r="CB277" i="1"/>
  <c r="BO277" i="1"/>
  <c r="BB277" i="1"/>
  <c r="ES277" i="1"/>
  <c r="DO277" i="1"/>
  <c r="DB277" i="1"/>
  <c r="BN277" i="1"/>
  <c r="CN277" i="1"/>
  <c r="CA277" i="1"/>
  <c r="BA277" i="1"/>
  <c r="AN277" i="1"/>
  <c r="AO277" i="1"/>
  <c r="HG304" i="1"/>
  <c r="HF304" i="1"/>
  <c r="GS304" i="1"/>
  <c r="GF304" i="1"/>
  <c r="GG304" i="1"/>
  <c r="GT304" i="1"/>
  <c r="FT304" i="1"/>
  <c r="FS304" i="1"/>
  <c r="FF304" i="1"/>
  <c r="ES304" i="1"/>
  <c r="FG304" i="1"/>
  <c r="EG304" i="1"/>
  <c r="DO304" i="1"/>
  <c r="ET304" i="1"/>
  <c r="EF304" i="1"/>
  <c r="DN304" i="1"/>
  <c r="DB304" i="1"/>
  <c r="CN304" i="1"/>
  <c r="CA304" i="1"/>
  <c r="CO304" i="1"/>
  <c r="BN304" i="1"/>
  <c r="CB304" i="1"/>
  <c r="BO304" i="1"/>
  <c r="AO304" i="1"/>
  <c r="DA304" i="1"/>
  <c r="BA304" i="1"/>
  <c r="AN304" i="1"/>
  <c r="BB304" i="1"/>
  <c r="HF355" i="1"/>
  <c r="HG355" i="1"/>
  <c r="GF355" i="1"/>
  <c r="GG355" i="1"/>
  <c r="GS355" i="1"/>
  <c r="FS355" i="1"/>
  <c r="GT355" i="1"/>
  <c r="FF355" i="1"/>
  <c r="FG355" i="1"/>
  <c r="ET355" i="1"/>
  <c r="ES355" i="1"/>
  <c r="EF355" i="1"/>
  <c r="DN355" i="1"/>
  <c r="DA355" i="1"/>
  <c r="EG355" i="1"/>
  <c r="DB355" i="1"/>
  <c r="CO355" i="1"/>
  <c r="CB355" i="1"/>
  <c r="BO355" i="1"/>
  <c r="BB355" i="1"/>
  <c r="FT355" i="1"/>
  <c r="DO355" i="1"/>
  <c r="CA355" i="1"/>
  <c r="CN355" i="1"/>
  <c r="BN355" i="1"/>
  <c r="BA355" i="1"/>
  <c r="AN355" i="1"/>
  <c r="AO355" i="1"/>
  <c r="HG266" i="1"/>
  <c r="HF266" i="1"/>
  <c r="GS266" i="1"/>
  <c r="GT266" i="1"/>
  <c r="GF266" i="1"/>
  <c r="GG266" i="1"/>
  <c r="FT266" i="1"/>
  <c r="FS266" i="1"/>
  <c r="FF266" i="1"/>
  <c r="ES266" i="1"/>
  <c r="ET266" i="1"/>
  <c r="EG266" i="1"/>
  <c r="DO266" i="1"/>
  <c r="FG266" i="1"/>
  <c r="EF266" i="1"/>
  <c r="CN266" i="1"/>
  <c r="CA266" i="1"/>
  <c r="DN266" i="1"/>
  <c r="DA266" i="1"/>
  <c r="CO266" i="1"/>
  <c r="DB266" i="1"/>
  <c r="BO266" i="1"/>
  <c r="BA266" i="1"/>
  <c r="AO266" i="1"/>
  <c r="BB266" i="1"/>
  <c r="AN266" i="1"/>
  <c r="CB266" i="1"/>
  <c r="BN266" i="1"/>
  <c r="HF337" i="1"/>
  <c r="HG337" i="1"/>
  <c r="GS337" i="1"/>
  <c r="GF337" i="1"/>
  <c r="GT337" i="1"/>
  <c r="GG337" i="1"/>
  <c r="FS337" i="1"/>
  <c r="FF337" i="1"/>
  <c r="FT337" i="1"/>
  <c r="FG337" i="1"/>
  <c r="ET337" i="1"/>
  <c r="EF337" i="1"/>
  <c r="DN337" i="1"/>
  <c r="DA337" i="1"/>
  <c r="EG337" i="1"/>
  <c r="ES337" i="1"/>
  <c r="CO337" i="1"/>
  <c r="CB337" i="1"/>
  <c r="BO337" i="1"/>
  <c r="BB337" i="1"/>
  <c r="DO337" i="1"/>
  <c r="DB337" i="1"/>
  <c r="CN337" i="1"/>
  <c r="CA337" i="1"/>
  <c r="BN337" i="1"/>
  <c r="BA337" i="1"/>
  <c r="AO337" i="1"/>
  <c r="AN337" i="1"/>
  <c r="HG316" i="1"/>
  <c r="HF316" i="1"/>
  <c r="GS316" i="1"/>
  <c r="GT316" i="1"/>
  <c r="GF316" i="1"/>
  <c r="GG316" i="1"/>
  <c r="FT316" i="1"/>
  <c r="FS316" i="1"/>
  <c r="FF316" i="1"/>
  <c r="ES316" i="1"/>
  <c r="EG316" i="1"/>
  <c r="DO316" i="1"/>
  <c r="FG316" i="1"/>
  <c r="ET316" i="1"/>
  <c r="DN316" i="1"/>
  <c r="DA316" i="1"/>
  <c r="CN316" i="1"/>
  <c r="CA316" i="1"/>
  <c r="EF316" i="1"/>
  <c r="DB316" i="1"/>
  <c r="CO316" i="1"/>
  <c r="CB316" i="1"/>
  <c r="BB316" i="1"/>
  <c r="AO316" i="1"/>
  <c r="BN316" i="1"/>
  <c r="BA316" i="1"/>
  <c r="AN316" i="1"/>
  <c r="BO316" i="1"/>
  <c r="HF92" i="1"/>
  <c r="HG92" i="1"/>
  <c r="GS92" i="1"/>
  <c r="GT92" i="1"/>
  <c r="GF92" i="1"/>
  <c r="GG92" i="1"/>
  <c r="FS92" i="1"/>
  <c r="FG92" i="1"/>
  <c r="FF92" i="1"/>
  <c r="ES92" i="1"/>
  <c r="ET92" i="1"/>
  <c r="DO92" i="1"/>
  <c r="FT92" i="1"/>
  <c r="EF92" i="1"/>
  <c r="EG92" i="1"/>
  <c r="DN92" i="1"/>
  <c r="CO92" i="1"/>
  <c r="DA92" i="1"/>
  <c r="CA92" i="1"/>
  <c r="DB92" i="1"/>
  <c r="BA92" i="1"/>
  <c r="CB92" i="1"/>
  <c r="BB92" i="1"/>
  <c r="AO92" i="1"/>
  <c r="CN92" i="1"/>
  <c r="BN92" i="1"/>
  <c r="AN92" i="1"/>
  <c r="BO92" i="1"/>
  <c r="HF145" i="1"/>
  <c r="HG145" i="1"/>
  <c r="GT145" i="1"/>
  <c r="GS145" i="1"/>
  <c r="GF145" i="1"/>
  <c r="GG145" i="1"/>
  <c r="FS145" i="1"/>
  <c r="FF145" i="1"/>
  <c r="ES145" i="1"/>
  <c r="FG145" i="1"/>
  <c r="ET145" i="1"/>
  <c r="EG145" i="1"/>
  <c r="DN145" i="1"/>
  <c r="DA145" i="1"/>
  <c r="CN145" i="1"/>
  <c r="FT145" i="1"/>
  <c r="EF145" i="1"/>
  <c r="CB145" i="1"/>
  <c r="BO145" i="1"/>
  <c r="BB145" i="1"/>
  <c r="DO145" i="1"/>
  <c r="DB145" i="1"/>
  <c r="BA145" i="1"/>
  <c r="CO145" i="1"/>
  <c r="CA145" i="1"/>
  <c r="BN145" i="1"/>
  <c r="AO145" i="1"/>
  <c r="AN145" i="1"/>
  <c r="HG308" i="1"/>
  <c r="GS308" i="1"/>
  <c r="HF308" i="1"/>
  <c r="GT308" i="1"/>
  <c r="GF308" i="1"/>
  <c r="GG308" i="1"/>
  <c r="FT308" i="1"/>
  <c r="FS308" i="1"/>
  <c r="FF308" i="1"/>
  <c r="ES308" i="1"/>
  <c r="EG308" i="1"/>
  <c r="DO308" i="1"/>
  <c r="FG308" i="1"/>
  <c r="ET308" i="1"/>
  <c r="DN308" i="1"/>
  <c r="DA308" i="1"/>
  <c r="CN308" i="1"/>
  <c r="CA308" i="1"/>
  <c r="EF308" i="1"/>
  <c r="DB308" i="1"/>
  <c r="CO308" i="1"/>
  <c r="CB308" i="1"/>
  <c r="BB308" i="1"/>
  <c r="AO308" i="1"/>
  <c r="BN308" i="1"/>
  <c r="AN308" i="1"/>
  <c r="BO308" i="1"/>
  <c r="BA308" i="1"/>
  <c r="HG294" i="1"/>
  <c r="HF294" i="1"/>
  <c r="GS294" i="1"/>
  <c r="GT294" i="1"/>
  <c r="GF294" i="1"/>
  <c r="GG294" i="1"/>
  <c r="FT294" i="1"/>
  <c r="FS294" i="1"/>
  <c r="FF294" i="1"/>
  <c r="ES294" i="1"/>
  <c r="ET294" i="1"/>
  <c r="EG294" i="1"/>
  <c r="DO294" i="1"/>
  <c r="FG294" i="1"/>
  <c r="DA294" i="1"/>
  <c r="DB294" i="1"/>
  <c r="CN294" i="1"/>
  <c r="CA294" i="1"/>
  <c r="DN294" i="1"/>
  <c r="CO294" i="1"/>
  <c r="EF294" i="1"/>
  <c r="BN294" i="1"/>
  <c r="AO294" i="1"/>
  <c r="BO294" i="1"/>
  <c r="BB294" i="1"/>
  <c r="AN294" i="1"/>
  <c r="CB294" i="1"/>
  <c r="BA294" i="1"/>
  <c r="HF102" i="1"/>
  <c r="HG102" i="1"/>
  <c r="GS102" i="1"/>
  <c r="GT102" i="1"/>
  <c r="GF102" i="1"/>
  <c r="GG102" i="1"/>
  <c r="FS102" i="1"/>
  <c r="FG102" i="1"/>
  <c r="FT102" i="1"/>
  <c r="FF102" i="1"/>
  <c r="ES102" i="1"/>
  <c r="DO102" i="1"/>
  <c r="ET102" i="1"/>
  <c r="EF102" i="1"/>
  <c r="EG102" i="1"/>
  <c r="DA102" i="1"/>
  <c r="DB102" i="1"/>
  <c r="CA102" i="1"/>
  <c r="DN102" i="1"/>
  <c r="CN102" i="1"/>
  <c r="BB102" i="1"/>
  <c r="BN102" i="1"/>
  <c r="AO102" i="1"/>
  <c r="CO102" i="1"/>
  <c r="BO102" i="1"/>
  <c r="BA102" i="1"/>
  <c r="CB102" i="1"/>
  <c r="AN102" i="1"/>
  <c r="HF118" i="1"/>
  <c r="HG118" i="1"/>
  <c r="GS118" i="1"/>
  <c r="GT118" i="1"/>
  <c r="GF118" i="1"/>
  <c r="GG118" i="1"/>
  <c r="FS118" i="1"/>
  <c r="FT118" i="1"/>
  <c r="FF118" i="1"/>
  <c r="ES118" i="1"/>
  <c r="DO118" i="1"/>
  <c r="ET118" i="1"/>
  <c r="EF118" i="1"/>
  <c r="EG118" i="1"/>
  <c r="DA118" i="1"/>
  <c r="DB118" i="1"/>
  <c r="CA118" i="1"/>
  <c r="FG118" i="1"/>
  <c r="DN118" i="1"/>
  <c r="CN118" i="1"/>
  <c r="CO118" i="1"/>
  <c r="BB118" i="1"/>
  <c r="BN118" i="1"/>
  <c r="AO118" i="1"/>
  <c r="BO118" i="1"/>
  <c r="CB118" i="1"/>
  <c r="BA118" i="1"/>
  <c r="AN118" i="1"/>
  <c r="HG122" i="1"/>
  <c r="GS122" i="1"/>
  <c r="HF122" i="1"/>
  <c r="GT122" i="1"/>
  <c r="GF122" i="1"/>
  <c r="GG122" i="1"/>
  <c r="FS122" i="1"/>
  <c r="FT122" i="1"/>
  <c r="FF122" i="1"/>
  <c r="ES122" i="1"/>
  <c r="EG122" i="1"/>
  <c r="DO122" i="1"/>
  <c r="FG122" i="1"/>
  <c r="CN122" i="1"/>
  <c r="ET122" i="1"/>
  <c r="CO122" i="1"/>
  <c r="CA122" i="1"/>
  <c r="DN122" i="1"/>
  <c r="DA122" i="1"/>
  <c r="BO122" i="1"/>
  <c r="EF122" i="1"/>
  <c r="BA122" i="1"/>
  <c r="AO122" i="1"/>
  <c r="DB122" i="1"/>
  <c r="BB122" i="1"/>
  <c r="BN122" i="1"/>
  <c r="AN122" i="1"/>
  <c r="CB122" i="1"/>
  <c r="HG87" i="1"/>
  <c r="GT87" i="1"/>
  <c r="HF87" i="1"/>
  <c r="GS87" i="1"/>
  <c r="FT87" i="1"/>
  <c r="GF87" i="1"/>
  <c r="ES87" i="1"/>
  <c r="GG87" i="1"/>
  <c r="FS87" i="1"/>
  <c r="ET87" i="1"/>
  <c r="EG87" i="1"/>
  <c r="FF87" i="1"/>
  <c r="DN87" i="1"/>
  <c r="DA87" i="1"/>
  <c r="CN87" i="1"/>
  <c r="DO87" i="1"/>
  <c r="CO87" i="1"/>
  <c r="CB87" i="1"/>
  <c r="BO87" i="1"/>
  <c r="BB87" i="1"/>
  <c r="EF87" i="1"/>
  <c r="DB87" i="1"/>
  <c r="FG87" i="1"/>
  <c r="CA87" i="1"/>
  <c r="BN87" i="1"/>
  <c r="BA87" i="1"/>
  <c r="AN87" i="1"/>
  <c r="AO87" i="1"/>
  <c r="HG218" i="1"/>
  <c r="HF218" i="1"/>
  <c r="GS218" i="1"/>
  <c r="GT218" i="1"/>
  <c r="GF218" i="1"/>
  <c r="GG218" i="1"/>
  <c r="FS218" i="1"/>
  <c r="FT218" i="1"/>
  <c r="FF218" i="1"/>
  <c r="ES218" i="1"/>
  <c r="ET218" i="1"/>
  <c r="EG218" i="1"/>
  <c r="DO218" i="1"/>
  <c r="FG218" i="1"/>
  <c r="EF218" i="1"/>
  <c r="CN218" i="1"/>
  <c r="CA218" i="1"/>
  <c r="DN218" i="1"/>
  <c r="DA218" i="1"/>
  <c r="CO218" i="1"/>
  <c r="BO218" i="1"/>
  <c r="BA218" i="1"/>
  <c r="AO218" i="1"/>
  <c r="DB218" i="1"/>
  <c r="BB218" i="1"/>
  <c r="BN218" i="1"/>
  <c r="AN218" i="1"/>
  <c r="CB218" i="1"/>
  <c r="HF241" i="1"/>
  <c r="HG241" i="1"/>
  <c r="GT241" i="1"/>
  <c r="GS241" i="1"/>
  <c r="GF241" i="1"/>
  <c r="GG241" i="1"/>
  <c r="FS241" i="1"/>
  <c r="FF241" i="1"/>
  <c r="FT241" i="1"/>
  <c r="FG241" i="1"/>
  <c r="ET241" i="1"/>
  <c r="EF241" i="1"/>
  <c r="DN241" i="1"/>
  <c r="DA241" i="1"/>
  <c r="EG241" i="1"/>
  <c r="ES241" i="1"/>
  <c r="CO241" i="1"/>
  <c r="CB241" i="1"/>
  <c r="BO241" i="1"/>
  <c r="BB241" i="1"/>
  <c r="DO241" i="1"/>
  <c r="DB241" i="1"/>
  <c r="CN241" i="1"/>
  <c r="CA241" i="1"/>
  <c r="BN241" i="1"/>
  <c r="BA241" i="1"/>
  <c r="AO241" i="1"/>
  <c r="AN241" i="1"/>
  <c r="HG248" i="1"/>
  <c r="HF248" i="1"/>
  <c r="GS248" i="1"/>
  <c r="GT248" i="1"/>
  <c r="GF248" i="1"/>
  <c r="GG248" i="1"/>
  <c r="FT248" i="1"/>
  <c r="FS248" i="1"/>
  <c r="FF248" i="1"/>
  <c r="ES248" i="1"/>
  <c r="FG248" i="1"/>
  <c r="EG248" i="1"/>
  <c r="DO248" i="1"/>
  <c r="ET248" i="1"/>
  <c r="EF248" i="1"/>
  <c r="DN248" i="1"/>
  <c r="DB248" i="1"/>
  <c r="CN248" i="1"/>
  <c r="CA248" i="1"/>
  <c r="CO248" i="1"/>
  <c r="BN248" i="1"/>
  <c r="DA248" i="1"/>
  <c r="CB248" i="1"/>
  <c r="BO248" i="1"/>
  <c r="AO248" i="1"/>
  <c r="BA248" i="1"/>
  <c r="BB248" i="1"/>
  <c r="AN248" i="1"/>
  <c r="HF183" i="1"/>
  <c r="HG183" i="1"/>
  <c r="GT183" i="1"/>
  <c r="GS183" i="1"/>
  <c r="FT183" i="1"/>
  <c r="GF183" i="1"/>
  <c r="FF183" i="1"/>
  <c r="GG183" i="1"/>
  <c r="FS183" i="1"/>
  <c r="FG183" i="1"/>
  <c r="ET183" i="1"/>
  <c r="ES183" i="1"/>
  <c r="EF183" i="1"/>
  <c r="DN183" i="1"/>
  <c r="DA183" i="1"/>
  <c r="EG183" i="1"/>
  <c r="CO183" i="1"/>
  <c r="CB183" i="1"/>
  <c r="BO183" i="1"/>
  <c r="BB183" i="1"/>
  <c r="DB183" i="1"/>
  <c r="CA183" i="1"/>
  <c r="DO183" i="1"/>
  <c r="BA183" i="1"/>
  <c r="AN183" i="1"/>
  <c r="CN183" i="1"/>
  <c r="AO183" i="1"/>
  <c r="BN183" i="1"/>
  <c r="HF30" i="1"/>
  <c r="HG30" i="1"/>
  <c r="GS30" i="1"/>
  <c r="GT30" i="1"/>
  <c r="GF30" i="1"/>
  <c r="GG30" i="1"/>
  <c r="FS30" i="1"/>
  <c r="FT30" i="1"/>
  <c r="FG30" i="1"/>
  <c r="FF30" i="1"/>
  <c r="ES30" i="1"/>
  <c r="DO30" i="1"/>
  <c r="DB30" i="1"/>
  <c r="ET30" i="1"/>
  <c r="EF30" i="1"/>
  <c r="EG30" i="1"/>
  <c r="DN30" i="1"/>
  <c r="CA30" i="1"/>
  <c r="BN30" i="1"/>
  <c r="DA30" i="1"/>
  <c r="CN30" i="1"/>
  <c r="BB30" i="1"/>
  <c r="AO30" i="1"/>
  <c r="CB30" i="1"/>
  <c r="AN30" i="1"/>
  <c r="BO30" i="1"/>
  <c r="BA30" i="1"/>
  <c r="CO30" i="1"/>
  <c r="HG93" i="1"/>
  <c r="HF93" i="1"/>
  <c r="GT93" i="1"/>
  <c r="GS93" i="1"/>
  <c r="GF93" i="1"/>
  <c r="GG93" i="1"/>
  <c r="FS93" i="1"/>
  <c r="FT93" i="1"/>
  <c r="FG93" i="1"/>
  <c r="ES93" i="1"/>
  <c r="ET93" i="1"/>
  <c r="EG93" i="1"/>
  <c r="EF93" i="1"/>
  <c r="FF93" i="1"/>
  <c r="DN93" i="1"/>
  <c r="DA93" i="1"/>
  <c r="CN93" i="1"/>
  <c r="CB93" i="1"/>
  <c r="BO93" i="1"/>
  <c r="BB93" i="1"/>
  <c r="DO93" i="1"/>
  <c r="CO93" i="1"/>
  <c r="BN93" i="1"/>
  <c r="CA93" i="1"/>
  <c r="BA93" i="1"/>
  <c r="DB93" i="1"/>
  <c r="AN93" i="1"/>
  <c r="AO93" i="1"/>
  <c r="HF185" i="1"/>
  <c r="HG185" i="1"/>
  <c r="GT185" i="1"/>
  <c r="GS185" i="1"/>
  <c r="GF185" i="1"/>
  <c r="GG185" i="1"/>
  <c r="FS185" i="1"/>
  <c r="FF185" i="1"/>
  <c r="FG185" i="1"/>
  <c r="ET185" i="1"/>
  <c r="FT185" i="1"/>
  <c r="EF185" i="1"/>
  <c r="DN185" i="1"/>
  <c r="DA185" i="1"/>
  <c r="EG185" i="1"/>
  <c r="CO185" i="1"/>
  <c r="CB185" i="1"/>
  <c r="BO185" i="1"/>
  <c r="BB185" i="1"/>
  <c r="DO185" i="1"/>
  <c r="DB185" i="1"/>
  <c r="ES185" i="1"/>
  <c r="CN185" i="1"/>
  <c r="CA185" i="1"/>
  <c r="BN185" i="1"/>
  <c r="AO185" i="1"/>
  <c r="AN185" i="1"/>
  <c r="BA185" i="1"/>
  <c r="HG178" i="1"/>
  <c r="GS178" i="1"/>
  <c r="HF178" i="1"/>
  <c r="GT178" i="1"/>
  <c r="GF178" i="1"/>
  <c r="GG178" i="1"/>
  <c r="FS178" i="1"/>
  <c r="FT178" i="1"/>
  <c r="FF178" i="1"/>
  <c r="ES178" i="1"/>
  <c r="ET178" i="1"/>
  <c r="EG178" i="1"/>
  <c r="DO178" i="1"/>
  <c r="FG178" i="1"/>
  <c r="EF178" i="1"/>
  <c r="CN178" i="1"/>
  <c r="CA178" i="1"/>
  <c r="DN178" i="1"/>
  <c r="DA178" i="1"/>
  <c r="CO178" i="1"/>
  <c r="BO178" i="1"/>
  <c r="BA178" i="1"/>
  <c r="AO178" i="1"/>
  <c r="BB178" i="1"/>
  <c r="DB178" i="1"/>
  <c r="CB178" i="1"/>
  <c r="BN178" i="1"/>
  <c r="AN178" i="1"/>
  <c r="HF179" i="1"/>
  <c r="HG179" i="1"/>
  <c r="GT179" i="1"/>
  <c r="GF179" i="1"/>
  <c r="GG179" i="1"/>
  <c r="FS179" i="1"/>
  <c r="GS179" i="1"/>
  <c r="FT179" i="1"/>
  <c r="FF179" i="1"/>
  <c r="FG179" i="1"/>
  <c r="ET179" i="1"/>
  <c r="ES179" i="1"/>
  <c r="EF179" i="1"/>
  <c r="DN179" i="1"/>
  <c r="DA179" i="1"/>
  <c r="EG179" i="1"/>
  <c r="DB179" i="1"/>
  <c r="CO179" i="1"/>
  <c r="CB179" i="1"/>
  <c r="BO179" i="1"/>
  <c r="BB179" i="1"/>
  <c r="DO179" i="1"/>
  <c r="CA179" i="1"/>
  <c r="CN179" i="1"/>
  <c r="BN179" i="1"/>
  <c r="BA179" i="1"/>
  <c r="AO179" i="1"/>
  <c r="AN179" i="1"/>
  <c r="HF191" i="1"/>
  <c r="HG191" i="1"/>
  <c r="GT191" i="1"/>
  <c r="GS191" i="1"/>
  <c r="FT191" i="1"/>
  <c r="GF191" i="1"/>
  <c r="FS191" i="1"/>
  <c r="FF191" i="1"/>
  <c r="FG191" i="1"/>
  <c r="ET191" i="1"/>
  <c r="GG191" i="1"/>
  <c r="ES191" i="1"/>
  <c r="EF191" i="1"/>
  <c r="DN191" i="1"/>
  <c r="DA191" i="1"/>
  <c r="EG191" i="1"/>
  <c r="CO191" i="1"/>
  <c r="CB191" i="1"/>
  <c r="BO191" i="1"/>
  <c r="BB191" i="1"/>
  <c r="DB191" i="1"/>
  <c r="CA191" i="1"/>
  <c r="BA191" i="1"/>
  <c r="AN191" i="1"/>
  <c r="AO191" i="1"/>
  <c r="DO191" i="1"/>
  <c r="CN191" i="1"/>
  <c r="BN191" i="1"/>
  <c r="HF70" i="1"/>
  <c r="HG70" i="1"/>
  <c r="GS70" i="1"/>
  <c r="GT70" i="1"/>
  <c r="GF70" i="1"/>
  <c r="GG70" i="1"/>
  <c r="FS70" i="1"/>
  <c r="FG70" i="1"/>
  <c r="FT70" i="1"/>
  <c r="FF70" i="1"/>
  <c r="ES70" i="1"/>
  <c r="DO70" i="1"/>
  <c r="ET70" i="1"/>
  <c r="EF70" i="1"/>
  <c r="EG70" i="1"/>
  <c r="DA70" i="1"/>
  <c r="DN70" i="1"/>
  <c r="DB70" i="1"/>
  <c r="CA70" i="1"/>
  <c r="BN70" i="1"/>
  <c r="CN70" i="1"/>
  <c r="BB70" i="1"/>
  <c r="AO70" i="1"/>
  <c r="CO70" i="1"/>
  <c r="BA70" i="1"/>
  <c r="BO70" i="1"/>
  <c r="AN70" i="1"/>
  <c r="CB70" i="1"/>
  <c r="HF38" i="1"/>
  <c r="HG38" i="1"/>
  <c r="GS38" i="1"/>
  <c r="GT38" i="1"/>
  <c r="GF38" i="1"/>
  <c r="GG38" i="1"/>
  <c r="FS38" i="1"/>
  <c r="FT38" i="1"/>
  <c r="FG38" i="1"/>
  <c r="FF38" i="1"/>
  <c r="ES38" i="1"/>
  <c r="DO38" i="1"/>
  <c r="ET38" i="1"/>
  <c r="EF38" i="1"/>
  <c r="EG38" i="1"/>
  <c r="DA38" i="1"/>
  <c r="DN38" i="1"/>
  <c r="DB38" i="1"/>
  <c r="CA38" i="1"/>
  <c r="BN38" i="1"/>
  <c r="CN38" i="1"/>
  <c r="BB38" i="1"/>
  <c r="AO38" i="1"/>
  <c r="CO38" i="1"/>
  <c r="BA38" i="1"/>
  <c r="AN38" i="1"/>
  <c r="BO38" i="1"/>
  <c r="CB38" i="1"/>
  <c r="HF384" i="1"/>
  <c r="HG384" i="1"/>
  <c r="GS384" i="1"/>
  <c r="GF384" i="1"/>
  <c r="GT384" i="1"/>
  <c r="GG384" i="1"/>
  <c r="FT384" i="1"/>
  <c r="FS384" i="1"/>
  <c r="FF384" i="1"/>
  <c r="ES384" i="1"/>
  <c r="FG384" i="1"/>
  <c r="EG384" i="1"/>
  <c r="DO384" i="1"/>
  <c r="ET384" i="1"/>
  <c r="EF384" i="1"/>
  <c r="DN384" i="1"/>
  <c r="DB384" i="1"/>
  <c r="CN384" i="1"/>
  <c r="CA384" i="1"/>
  <c r="CO384" i="1"/>
  <c r="DA384" i="1"/>
  <c r="BN384" i="1"/>
  <c r="CB384" i="1"/>
  <c r="BO384" i="1"/>
  <c r="AO384" i="1"/>
  <c r="BA384" i="1"/>
  <c r="AN384" i="1"/>
  <c r="BB384" i="1"/>
  <c r="HF287" i="1"/>
  <c r="HG287" i="1"/>
  <c r="GT287" i="1"/>
  <c r="GS287" i="1"/>
  <c r="GF287" i="1"/>
  <c r="FS287" i="1"/>
  <c r="FF287" i="1"/>
  <c r="FG287" i="1"/>
  <c r="ET287" i="1"/>
  <c r="GG287" i="1"/>
  <c r="ES287" i="1"/>
  <c r="EF287" i="1"/>
  <c r="DN287" i="1"/>
  <c r="DA287" i="1"/>
  <c r="FT287" i="1"/>
  <c r="EG287" i="1"/>
  <c r="CO287" i="1"/>
  <c r="CB287" i="1"/>
  <c r="BO287" i="1"/>
  <c r="BB287" i="1"/>
  <c r="DB287" i="1"/>
  <c r="CA287" i="1"/>
  <c r="BA287" i="1"/>
  <c r="DO287" i="1"/>
  <c r="AN287" i="1"/>
  <c r="AO287" i="1"/>
  <c r="CN287" i="1"/>
  <c r="BN287" i="1"/>
  <c r="HF293" i="1"/>
  <c r="HG293" i="1"/>
  <c r="GT293" i="1"/>
  <c r="GF293" i="1"/>
  <c r="GG293" i="1"/>
  <c r="GS293" i="1"/>
  <c r="FS293" i="1"/>
  <c r="FF293" i="1"/>
  <c r="FT293" i="1"/>
  <c r="FG293" i="1"/>
  <c r="ET293" i="1"/>
  <c r="EF293" i="1"/>
  <c r="DN293" i="1"/>
  <c r="DA293" i="1"/>
  <c r="EG293" i="1"/>
  <c r="CO293" i="1"/>
  <c r="CB293" i="1"/>
  <c r="BO293" i="1"/>
  <c r="BB293" i="1"/>
  <c r="ES293" i="1"/>
  <c r="DO293" i="1"/>
  <c r="BN293" i="1"/>
  <c r="DB293" i="1"/>
  <c r="CN293" i="1"/>
  <c r="CA293" i="1"/>
  <c r="BA293" i="1"/>
  <c r="AN293" i="1"/>
  <c r="AO293" i="1"/>
  <c r="HF251" i="1"/>
  <c r="HG251" i="1"/>
  <c r="GT251" i="1"/>
  <c r="GS251" i="1"/>
  <c r="GF251" i="1"/>
  <c r="GG251" i="1"/>
  <c r="FS251" i="1"/>
  <c r="FF251" i="1"/>
  <c r="FG251" i="1"/>
  <c r="ET251" i="1"/>
  <c r="FT251" i="1"/>
  <c r="ES251" i="1"/>
  <c r="EF251" i="1"/>
  <c r="DN251" i="1"/>
  <c r="DA251" i="1"/>
  <c r="EG251" i="1"/>
  <c r="DB251" i="1"/>
  <c r="CO251" i="1"/>
  <c r="CB251" i="1"/>
  <c r="BO251" i="1"/>
  <c r="BB251" i="1"/>
  <c r="CA251" i="1"/>
  <c r="CN251" i="1"/>
  <c r="BN251" i="1"/>
  <c r="DO251" i="1"/>
  <c r="BA251" i="1"/>
  <c r="AO251" i="1"/>
  <c r="AN251" i="1"/>
  <c r="HF305" i="1"/>
  <c r="HG305" i="1"/>
  <c r="GT305" i="1"/>
  <c r="GF305" i="1"/>
  <c r="GS305" i="1"/>
  <c r="GG305" i="1"/>
  <c r="FS305" i="1"/>
  <c r="FF305" i="1"/>
  <c r="FT305" i="1"/>
  <c r="FG305" i="1"/>
  <c r="ET305" i="1"/>
  <c r="EF305" i="1"/>
  <c r="DN305" i="1"/>
  <c r="DA305" i="1"/>
  <c r="EG305" i="1"/>
  <c r="ES305" i="1"/>
  <c r="CO305" i="1"/>
  <c r="CB305" i="1"/>
  <c r="BO305" i="1"/>
  <c r="BB305" i="1"/>
  <c r="DO305" i="1"/>
  <c r="DB305" i="1"/>
  <c r="CN305" i="1"/>
  <c r="CA305" i="1"/>
  <c r="BN305" i="1"/>
  <c r="BA305" i="1"/>
  <c r="AO305" i="1"/>
  <c r="AN305" i="1"/>
  <c r="HF295" i="1"/>
  <c r="HG295" i="1"/>
  <c r="GT295" i="1"/>
  <c r="GS295" i="1"/>
  <c r="GF295" i="1"/>
  <c r="FS295" i="1"/>
  <c r="FF295" i="1"/>
  <c r="FG295" i="1"/>
  <c r="ET295" i="1"/>
  <c r="FT295" i="1"/>
  <c r="GG295" i="1"/>
  <c r="ES295" i="1"/>
  <c r="EF295" i="1"/>
  <c r="DN295" i="1"/>
  <c r="DA295" i="1"/>
  <c r="EG295" i="1"/>
  <c r="CO295" i="1"/>
  <c r="CB295" i="1"/>
  <c r="BO295" i="1"/>
  <c r="BB295" i="1"/>
  <c r="DB295" i="1"/>
  <c r="CA295" i="1"/>
  <c r="DO295" i="1"/>
  <c r="BA295" i="1"/>
  <c r="AN295" i="1"/>
  <c r="BN295" i="1"/>
  <c r="AO295" i="1"/>
  <c r="CN295" i="1"/>
  <c r="HG186" i="1"/>
  <c r="HF186" i="1"/>
  <c r="GS186" i="1"/>
  <c r="GT186" i="1"/>
  <c r="GF186" i="1"/>
  <c r="GG186" i="1"/>
  <c r="FS186" i="1"/>
  <c r="FT186" i="1"/>
  <c r="FF186" i="1"/>
  <c r="ES186" i="1"/>
  <c r="ET186" i="1"/>
  <c r="EG186" i="1"/>
  <c r="DO186" i="1"/>
  <c r="FG186" i="1"/>
  <c r="EF186" i="1"/>
  <c r="CN186" i="1"/>
  <c r="CA186" i="1"/>
  <c r="DN186" i="1"/>
  <c r="DA186" i="1"/>
  <c r="CO186" i="1"/>
  <c r="BO186" i="1"/>
  <c r="BA186" i="1"/>
  <c r="AO186" i="1"/>
  <c r="DB186" i="1"/>
  <c r="BB186" i="1"/>
  <c r="BN186" i="1"/>
  <c r="AN186" i="1"/>
  <c r="CB186" i="1"/>
  <c r="HG39" i="1"/>
  <c r="GT39" i="1"/>
  <c r="HF39" i="1"/>
  <c r="GS39" i="1"/>
  <c r="GF39" i="1"/>
  <c r="FS39" i="1"/>
  <c r="FF39" i="1"/>
  <c r="ES39" i="1"/>
  <c r="ET39" i="1"/>
  <c r="EG39" i="1"/>
  <c r="GG39" i="1"/>
  <c r="FT39" i="1"/>
  <c r="FG39" i="1"/>
  <c r="DN39" i="1"/>
  <c r="DA39" i="1"/>
  <c r="CN39" i="1"/>
  <c r="DO39" i="1"/>
  <c r="EF39" i="1"/>
  <c r="CO39" i="1"/>
  <c r="CB39" i="1"/>
  <c r="BO39" i="1"/>
  <c r="BB39" i="1"/>
  <c r="DB39" i="1"/>
  <c r="CA39" i="1"/>
  <c r="BN39" i="1"/>
  <c r="BA39" i="1"/>
  <c r="AN39" i="1"/>
  <c r="AO39" i="1"/>
  <c r="HF181" i="1"/>
  <c r="HG181" i="1"/>
  <c r="GT181" i="1"/>
  <c r="GF181" i="1"/>
  <c r="GG181" i="1"/>
  <c r="FS181" i="1"/>
  <c r="FT181" i="1"/>
  <c r="FF181" i="1"/>
  <c r="FG181" i="1"/>
  <c r="ET181" i="1"/>
  <c r="GS181" i="1"/>
  <c r="EF181" i="1"/>
  <c r="DN181" i="1"/>
  <c r="DA181" i="1"/>
  <c r="EG181" i="1"/>
  <c r="CO181" i="1"/>
  <c r="CB181" i="1"/>
  <c r="BO181" i="1"/>
  <c r="BB181" i="1"/>
  <c r="ES181" i="1"/>
  <c r="DO181" i="1"/>
  <c r="DB181" i="1"/>
  <c r="BN181" i="1"/>
  <c r="CN181" i="1"/>
  <c r="CA181" i="1"/>
  <c r="BA181" i="1"/>
  <c r="AN181" i="1"/>
  <c r="AO181" i="1"/>
  <c r="HF163" i="1"/>
  <c r="HG163" i="1"/>
  <c r="GT163" i="1"/>
  <c r="GS163" i="1"/>
  <c r="GF163" i="1"/>
  <c r="GG163" i="1"/>
  <c r="FS163" i="1"/>
  <c r="FT163" i="1"/>
  <c r="FF163" i="1"/>
  <c r="ES163" i="1"/>
  <c r="FG163" i="1"/>
  <c r="ET163" i="1"/>
  <c r="EG163" i="1"/>
  <c r="EF163" i="1"/>
  <c r="DN163" i="1"/>
  <c r="DA163" i="1"/>
  <c r="DB163" i="1"/>
  <c r="CO163" i="1"/>
  <c r="CB163" i="1"/>
  <c r="BO163" i="1"/>
  <c r="BB163" i="1"/>
  <c r="DO163" i="1"/>
  <c r="CA163" i="1"/>
  <c r="CN163" i="1"/>
  <c r="BN163" i="1"/>
  <c r="BA163" i="1"/>
  <c r="AN163" i="1"/>
  <c r="AO163" i="1"/>
  <c r="HG113" i="1"/>
  <c r="HF113" i="1"/>
  <c r="GT113" i="1"/>
  <c r="GS113" i="1"/>
  <c r="GF113" i="1"/>
  <c r="GG113" i="1"/>
  <c r="FS113" i="1"/>
  <c r="ES113" i="1"/>
  <c r="FF113" i="1"/>
  <c r="ET113" i="1"/>
  <c r="EG113" i="1"/>
  <c r="FG113" i="1"/>
  <c r="DN113" i="1"/>
  <c r="DA113" i="1"/>
  <c r="CN113" i="1"/>
  <c r="EF113" i="1"/>
  <c r="FT113" i="1"/>
  <c r="CB113" i="1"/>
  <c r="BO113" i="1"/>
  <c r="BB113" i="1"/>
  <c r="DO113" i="1"/>
  <c r="DB113" i="1"/>
  <c r="BA113" i="1"/>
  <c r="CO113" i="1"/>
  <c r="CA113" i="1"/>
  <c r="BN113" i="1"/>
  <c r="AO113" i="1"/>
  <c r="AN113" i="1"/>
  <c r="HG252" i="1"/>
  <c r="HF252" i="1"/>
  <c r="GS252" i="1"/>
  <c r="GT252" i="1"/>
  <c r="GF252" i="1"/>
  <c r="GG252" i="1"/>
  <c r="FT252" i="1"/>
  <c r="FS252" i="1"/>
  <c r="FF252" i="1"/>
  <c r="ES252" i="1"/>
  <c r="EG252" i="1"/>
  <c r="DO252" i="1"/>
  <c r="FG252" i="1"/>
  <c r="ET252" i="1"/>
  <c r="DN252" i="1"/>
  <c r="DA252" i="1"/>
  <c r="CN252" i="1"/>
  <c r="CA252" i="1"/>
  <c r="EF252" i="1"/>
  <c r="DB252" i="1"/>
  <c r="CO252" i="1"/>
  <c r="CB252" i="1"/>
  <c r="BB252" i="1"/>
  <c r="AO252" i="1"/>
  <c r="BN252" i="1"/>
  <c r="BA252" i="1"/>
  <c r="AN252" i="1"/>
  <c r="BO252" i="1"/>
  <c r="HG272" i="1"/>
  <c r="HF272" i="1"/>
  <c r="GS272" i="1"/>
  <c r="GT272" i="1"/>
  <c r="GF272" i="1"/>
  <c r="GG272" i="1"/>
  <c r="FT272" i="1"/>
  <c r="FS272" i="1"/>
  <c r="FF272" i="1"/>
  <c r="ES272" i="1"/>
  <c r="FG272" i="1"/>
  <c r="EG272" i="1"/>
  <c r="DO272" i="1"/>
  <c r="ET272" i="1"/>
  <c r="EF272" i="1"/>
  <c r="DN272" i="1"/>
  <c r="DB272" i="1"/>
  <c r="CN272" i="1"/>
  <c r="CA272" i="1"/>
  <c r="CO272" i="1"/>
  <c r="BN272" i="1"/>
  <c r="CB272" i="1"/>
  <c r="BO272" i="1"/>
  <c r="AO272" i="1"/>
  <c r="DA272" i="1"/>
  <c r="BA272" i="1"/>
  <c r="AN272" i="1"/>
  <c r="BB272" i="1"/>
  <c r="HF271" i="1"/>
  <c r="HG271" i="1"/>
  <c r="GT271" i="1"/>
  <c r="GS271" i="1"/>
  <c r="GF271" i="1"/>
  <c r="FS271" i="1"/>
  <c r="GG271" i="1"/>
  <c r="FF271" i="1"/>
  <c r="FG271" i="1"/>
  <c r="ET271" i="1"/>
  <c r="ES271" i="1"/>
  <c r="EF271" i="1"/>
  <c r="DN271" i="1"/>
  <c r="DA271" i="1"/>
  <c r="FT271" i="1"/>
  <c r="EG271" i="1"/>
  <c r="CO271" i="1"/>
  <c r="CB271" i="1"/>
  <c r="BO271" i="1"/>
  <c r="BB271" i="1"/>
  <c r="DB271" i="1"/>
  <c r="CA271" i="1"/>
  <c r="BA271" i="1"/>
  <c r="CN271" i="1"/>
  <c r="BN271" i="1"/>
  <c r="AN271" i="1"/>
  <c r="AO271" i="1"/>
  <c r="DO271" i="1"/>
  <c r="HG126" i="1"/>
  <c r="HF126" i="1"/>
  <c r="GS126" i="1"/>
  <c r="GT126" i="1"/>
  <c r="GF126" i="1"/>
  <c r="GG126" i="1"/>
  <c r="FS126" i="1"/>
  <c r="FT126" i="1"/>
  <c r="FF126" i="1"/>
  <c r="ES126" i="1"/>
  <c r="DO126" i="1"/>
  <c r="ET126" i="1"/>
  <c r="EF126" i="1"/>
  <c r="EG126" i="1"/>
  <c r="DA126" i="1"/>
  <c r="DB126" i="1"/>
  <c r="CA126" i="1"/>
  <c r="DN126" i="1"/>
  <c r="CN126" i="1"/>
  <c r="BB126" i="1"/>
  <c r="FG126" i="1"/>
  <c r="BN126" i="1"/>
  <c r="AO126" i="1"/>
  <c r="BO126" i="1"/>
  <c r="CB126" i="1"/>
  <c r="BA126" i="1"/>
  <c r="CO126" i="1"/>
  <c r="AN126" i="1"/>
  <c r="HG103" i="1"/>
  <c r="GT103" i="1"/>
  <c r="HF103" i="1"/>
  <c r="GS103" i="1"/>
  <c r="FT103" i="1"/>
  <c r="GF103" i="1"/>
  <c r="ES103" i="1"/>
  <c r="ET103" i="1"/>
  <c r="EG103" i="1"/>
  <c r="FF103" i="1"/>
  <c r="FG103" i="1"/>
  <c r="DN103" i="1"/>
  <c r="DA103" i="1"/>
  <c r="CN103" i="1"/>
  <c r="FS103" i="1"/>
  <c r="EF103" i="1"/>
  <c r="CO103" i="1"/>
  <c r="CB103" i="1"/>
  <c r="BO103" i="1"/>
  <c r="BB103" i="1"/>
  <c r="GG103" i="1"/>
  <c r="DB103" i="1"/>
  <c r="CA103" i="1"/>
  <c r="DO103" i="1"/>
  <c r="BA103" i="1"/>
  <c r="AN103" i="1"/>
  <c r="BN103" i="1"/>
  <c r="AO103" i="1"/>
  <c r="HF215" i="1"/>
  <c r="HG215" i="1"/>
  <c r="GT215" i="1"/>
  <c r="GS215" i="1"/>
  <c r="GF215" i="1"/>
  <c r="FF215" i="1"/>
  <c r="GG215" i="1"/>
  <c r="FS215" i="1"/>
  <c r="FG215" i="1"/>
  <c r="ET215" i="1"/>
  <c r="FT215" i="1"/>
  <c r="ES215" i="1"/>
  <c r="EF215" i="1"/>
  <c r="DN215" i="1"/>
  <c r="DA215" i="1"/>
  <c r="EG215" i="1"/>
  <c r="CO215" i="1"/>
  <c r="CB215" i="1"/>
  <c r="BO215" i="1"/>
  <c r="BB215" i="1"/>
  <c r="DB215" i="1"/>
  <c r="CA215" i="1"/>
  <c r="DO215" i="1"/>
  <c r="BA215" i="1"/>
  <c r="AN215" i="1"/>
  <c r="CN215" i="1"/>
  <c r="AO215" i="1"/>
  <c r="BN215" i="1"/>
  <c r="HG148" i="1"/>
  <c r="GS148" i="1"/>
  <c r="GT148" i="1"/>
  <c r="GF148" i="1"/>
  <c r="GG148" i="1"/>
  <c r="FS148" i="1"/>
  <c r="HF148" i="1"/>
  <c r="FT148" i="1"/>
  <c r="FF148" i="1"/>
  <c r="ES148" i="1"/>
  <c r="ET148" i="1"/>
  <c r="DO148" i="1"/>
  <c r="FG148" i="1"/>
  <c r="EF148" i="1"/>
  <c r="DN148" i="1"/>
  <c r="CO148" i="1"/>
  <c r="EG148" i="1"/>
  <c r="DA148" i="1"/>
  <c r="CA148" i="1"/>
  <c r="DB148" i="1"/>
  <c r="CB148" i="1"/>
  <c r="BB148" i="1"/>
  <c r="AO148" i="1"/>
  <c r="BN148" i="1"/>
  <c r="AN148" i="1"/>
  <c r="CN148" i="1"/>
  <c r="BO148" i="1"/>
  <c r="BA148" i="1"/>
  <c r="HG57" i="1"/>
  <c r="HF57" i="1"/>
  <c r="GT57" i="1"/>
  <c r="GF57" i="1"/>
  <c r="GS57" i="1"/>
  <c r="GG57" i="1"/>
  <c r="FS57" i="1"/>
  <c r="FT57" i="1"/>
  <c r="ES57" i="1"/>
  <c r="FF57" i="1"/>
  <c r="ET57" i="1"/>
  <c r="EG57" i="1"/>
  <c r="FG57" i="1"/>
  <c r="DN57" i="1"/>
  <c r="DA57" i="1"/>
  <c r="CN57" i="1"/>
  <c r="EF57" i="1"/>
  <c r="DO57" i="1"/>
  <c r="CB57" i="1"/>
  <c r="BO57" i="1"/>
  <c r="BB57" i="1"/>
  <c r="DB57" i="1"/>
  <c r="BA57" i="1"/>
  <c r="CO57" i="1"/>
  <c r="CA57" i="1"/>
  <c r="BN57" i="1"/>
  <c r="AN57" i="1"/>
  <c r="AO57" i="1"/>
  <c r="HG51" i="1"/>
  <c r="HF51" i="1"/>
  <c r="GT51" i="1"/>
  <c r="GS51" i="1"/>
  <c r="GF51" i="1"/>
  <c r="GG51" i="1"/>
  <c r="FS51" i="1"/>
  <c r="FF51" i="1"/>
  <c r="ES51" i="1"/>
  <c r="FG51" i="1"/>
  <c r="ET51" i="1"/>
  <c r="EG51" i="1"/>
  <c r="FT51" i="1"/>
  <c r="EF51" i="1"/>
  <c r="DN51" i="1"/>
  <c r="DA51" i="1"/>
  <c r="CN51" i="1"/>
  <c r="DO51" i="1"/>
  <c r="DB51" i="1"/>
  <c r="CB51" i="1"/>
  <c r="BO51" i="1"/>
  <c r="BB51" i="1"/>
  <c r="CO51" i="1"/>
  <c r="CA51" i="1"/>
  <c r="BN51" i="1"/>
  <c r="AN51" i="1"/>
  <c r="BA51" i="1"/>
  <c r="AO51" i="1"/>
  <c r="HG33" i="1"/>
  <c r="HF33" i="1"/>
  <c r="GT33" i="1"/>
  <c r="GS33" i="1"/>
  <c r="GF33" i="1"/>
  <c r="GG33" i="1"/>
  <c r="FS33" i="1"/>
  <c r="FT33" i="1"/>
  <c r="FF33" i="1"/>
  <c r="ES33" i="1"/>
  <c r="FG33" i="1"/>
  <c r="ET33" i="1"/>
  <c r="EG33" i="1"/>
  <c r="DN33" i="1"/>
  <c r="DA33" i="1"/>
  <c r="CN33" i="1"/>
  <c r="EF33" i="1"/>
  <c r="DO33" i="1"/>
  <c r="CB33" i="1"/>
  <c r="BO33" i="1"/>
  <c r="BB33" i="1"/>
  <c r="DB33" i="1"/>
  <c r="CO33" i="1"/>
  <c r="BA33" i="1"/>
  <c r="CA33" i="1"/>
  <c r="BN33" i="1"/>
  <c r="AN33" i="1"/>
  <c r="AO33" i="1"/>
  <c r="HG55" i="1"/>
  <c r="GT55" i="1"/>
  <c r="HF55" i="1"/>
  <c r="GS55" i="1"/>
  <c r="GF55" i="1"/>
  <c r="FS55" i="1"/>
  <c r="ES55" i="1"/>
  <c r="GG55" i="1"/>
  <c r="ET55" i="1"/>
  <c r="EG55" i="1"/>
  <c r="FF55" i="1"/>
  <c r="DN55" i="1"/>
  <c r="DA55" i="1"/>
  <c r="CN55" i="1"/>
  <c r="FT55" i="1"/>
  <c r="DO55" i="1"/>
  <c r="FG55" i="1"/>
  <c r="CO55" i="1"/>
  <c r="CB55" i="1"/>
  <c r="BO55" i="1"/>
  <c r="BB55" i="1"/>
  <c r="EF55" i="1"/>
  <c r="DB55" i="1"/>
  <c r="CA55" i="1"/>
  <c r="BN55" i="1"/>
  <c r="BA55" i="1"/>
  <c r="AN55" i="1"/>
  <c r="AO55" i="1"/>
  <c r="HF66" i="1"/>
  <c r="HG66" i="1"/>
  <c r="GS66" i="1"/>
  <c r="GT66" i="1"/>
  <c r="GF66" i="1"/>
  <c r="GG66" i="1"/>
  <c r="FS66" i="1"/>
  <c r="FT66" i="1"/>
  <c r="FG66" i="1"/>
  <c r="ES66" i="1"/>
  <c r="EG66" i="1"/>
  <c r="DO66" i="1"/>
  <c r="CN66" i="1"/>
  <c r="FF66" i="1"/>
  <c r="CO66" i="1"/>
  <c r="CA66" i="1"/>
  <c r="BN66" i="1"/>
  <c r="ET66" i="1"/>
  <c r="EF66" i="1"/>
  <c r="DA66" i="1"/>
  <c r="DB66" i="1"/>
  <c r="BA66" i="1"/>
  <c r="AO66" i="1"/>
  <c r="BB66" i="1"/>
  <c r="CB66" i="1"/>
  <c r="AN66" i="1"/>
  <c r="DN66" i="1"/>
  <c r="BO66" i="1"/>
  <c r="HF50" i="1"/>
  <c r="HG50" i="1"/>
  <c r="GS50" i="1"/>
  <c r="GT50" i="1"/>
  <c r="GF50" i="1"/>
  <c r="GG50" i="1"/>
  <c r="FS50" i="1"/>
  <c r="FT50" i="1"/>
  <c r="FG50" i="1"/>
  <c r="ES50" i="1"/>
  <c r="EG50" i="1"/>
  <c r="DO50" i="1"/>
  <c r="FF50" i="1"/>
  <c r="ET50" i="1"/>
  <c r="EF50" i="1"/>
  <c r="CN50" i="1"/>
  <c r="CO50" i="1"/>
  <c r="CA50" i="1"/>
  <c r="BN50" i="1"/>
  <c r="DA50" i="1"/>
  <c r="DN50" i="1"/>
  <c r="BA50" i="1"/>
  <c r="AO50" i="1"/>
  <c r="BB50" i="1"/>
  <c r="AN50" i="1"/>
  <c r="DB50" i="1"/>
  <c r="CB50" i="1"/>
  <c r="BO50" i="1"/>
  <c r="HF44" i="1"/>
  <c r="HG44" i="1"/>
  <c r="GS44" i="1"/>
  <c r="GT44" i="1"/>
  <c r="GF44" i="1"/>
  <c r="GG44" i="1"/>
  <c r="FS44" i="1"/>
  <c r="FT44" i="1"/>
  <c r="FG44" i="1"/>
  <c r="FF44" i="1"/>
  <c r="ES44" i="1"/>
  <c r="ET44" i="1"/>
  <c r="DO44" i="1"/>
  <c r="EF44" i="1"/>
  <c r="DN44" i="1"/>
  <c r="CO44" i="1"/>
  <c r="DA44" i="1"/>
  <c r="CA44" i="1"/>
  <c r="BN44" i="1"/>
  <c r="EG44" i="1"/>
  <c r="DB44" i="1"/>
  <c r="CN44" i="1"/>
  <c r="BA44" i="1"/>
  <c r="CB44" i="1"/>
  <c r="BO44" i="1"/>
  <c r="BB44" i="1"/>
  <c r="AO44" i="1"/>
  <c r="AN44" i="1"/>
  <c r="HF74" i="1"/>
  <c r="HG74" i="1"/>
  <c r="GS74" i="1"/>
  <c r="GT74" i="1"/>
  <c r="GF74" i="1"/>
  <c r="GG74" i="1"/>
  <c r="FS74" i="1"/>
  <c r="FT74" i="1"/>
  <c r="FG74" i="1"/>
  <c r="ES74" i="1"/>
  <c r="EG74" i="1"/>
  <c r="DO74" i="1"/>
  <c r="FF74" i="1"/>
  <c r="CN74" i="1"/>
  <c r="EF74" i="1"/>
  <c r="CO74" i="1"/>
  <c r="CA74" i="1"/>
  <c r="BN74" i="1"/>
  <c r="DA74" i="1"/>
  <c r="DN74" i="1"/>
  <c r="DB74" i="1"/>
  <c r="BA74" i="1"/>
  <c r="AO74" i="1"/>
  <c r="BB74" i="1"/>
  <c r="BO74" i="1"/>
  <c r="ET74" i="1"/>
  <c r="AN74" i="1"/>
  <c r="CB74" i="1"/>
  <c r="HG71" i="1"/>
  <c r="GT71" i="1"/>
  <c r="HF71" i="1"/>
  <c r="GS71" i="1"/>
  <c r="FT71" i="1"/>
  <c r="GF71" i="1"/>
  <c r="ES71" i="1"/>
  <c r="ET71" i="1"/>
  <c r="EG71" i="1"/>
  <c r="FF71" i="1"/>
  <c r="FG71" i="1"/>
  <c r="DN71" i="1"/>
  <c r="DA71" i="1"/>
  <c r="CN71" i="1"/>
  <c r="GG71" i="1"/>
  <c r="DO71" i="1"/>
  <c r="EF71" i="1"/>
  <c r="CO71" i="1"/>
  <c r="CB71" i="1"/>
  <c r="BO71" i="1"/>
  <c r="BB71" i="1"/>
  <c r="DB71" i="1"/>
  <c r="CA71" i="1"/>
  <c r="BN71" i="1"/>
  <c r="FS71" i="1"/>
  <c r="BA71" i="1"/>
  <c r="AN71" i="1"/>
  <c r="AO71" i="1"/>
  <c r="HF42" i="1"/>
  <c r="HG42" i="1"/>
  <c r="GS42" i="1"/>
  <c r="GT42" i="1"/>
  <c r="GF42" i="1"/>
  <c r="GG42" i="1"/>
  <c r="FS42" i="1"/>
  <c r="FT42" i="1"/>
  <c r="FG42" i="1"/>
  <c r="ES42" i="1"/>
  <c r="EG42" i="1"/>
  <c r="DO42" i="1"/>
  <c r="FF42" i="1"/>
  <c r="CN42" i="1"/>
  <c r="EF42" i="1"/>
  <c r="CO42" i="1"/>
  <c r="CA42" i="1"/>
  <c r="BN42" i="1"/>
  <c r="DA42" i="1"/>
  <c r="DN42" i="1"/>
  <c r="DB42" i="1"/>
  <c r="BA42" i="1"/>
  <c r="AO42" i="1"/>
  <c r="ET42" i="1"/>
  <c r="BB42" i="1"/>
  <c r="BO42" i="1"/>
  <c r="AN42" i="1"/>
  <c r="CB42" i="1"/>
  <c r="HF393" i="1"/>
  <c r="HG393" i="1"/>
  <c r="GS393" i="1"/>
  <c r="GF393" i="1"/>
  <c r="GT393" i="1"/>
  <c r="GG393" i="1"/>
  <c r="FS393" i="1"/>
  <c r="FF393" i="1"/>
  <c r="FT393" i="1"/>
  <c r="FG393" i="1"/>
  <c r="ET393" i="1"/>
  <c r="EF393" i="1"/>
  <c r="DN393" i="1"/>
  <c r="DA393" i="1"/>
  <c r="EG393" i="1"/>
  <c r="CO393" i="1"/>
  <c r="CB393" i="1"/>
  <c r="BO393" i="1"/>
  <c r="BB393" i="1"/>
  <c r="DO393" i="1"/>
  <c r="DB393" i="1"/>
  <c r="ES393" i="1"/>
  <c r="CN393" i="1"/>
  <c r="CA393" i="1"/>
  <c r="BN393" i="1"/>
  <c r="AO393" i="1"/>
  <c r="AN393" i="1"/>
  <c r="BA393" i="1"/>
  <c r="HF297" i="1"/>
  <c r="HG297" i="1"/>
  <c r="GT297" i="1"/>
  <c r="GS297" i="1"/>
  <c r="GF297" i="1"/>
  <c r="GG297" i="1"/>
  <c r="FS297" i="1"/>
  <c r="FF297" i="1"/>
  <c r="FT297" i="1"/>
  <c r="FG297" i="1"/>
  <c r="ET297" i="1"/>
  <c r="EF297" i="1"/>
  <c r="DN297" i="1"/>
  <c r="DA297" i="1"/>
  <c r="EG297" i="1"/>
  <c r="CO297" i="1"/>
  <c r="CB297" i="1"/>
  <c r="BO297" i="1"/>
  <c r="BB297" i="1"/>
  <c r="DO297" i="1"/>
  <c r="DB297" i="1"/>
  <c r="ES297" i="1"/>
  <c r="CN297" i="1"/>
  <c r="CA297" i="1"/>
  <c r="BN297" i="1"/>
  <c r="AO297" i="1"/>
  <c r="BA297" i="1"/>
  <c r="AN297" i="1"/>
  <c r="HF169" i="1"/>
  <c r="HG169" i="1"/>
  <c r="GT169" i="1"/>
  <c r="GS169" i="1"/>
  <c r="GF169" i="1"/>
  <c r="GG169" i="1"/>
  <c r="FS169" i="1"/>
  <c r="FT169" i="1"/>
  <c r="FF169" i="1"/>
  <c r="ES169" i="1"/>
  <c r="FG169" i="1"/>
  <c r="ET169" i="1"/>
  <c r="EG169" i="1"/>
  <c r="DN169" i="1"/>
  <c r="DA169" i="1"/>
  <c r="EF169" i="1"/>
  <c r="CO169" i="1"/>
  <c r="CB169" i="1"/>
  <c r="BO169" i="1"/>
  <c r="BB169" i="1"/>
  <c r="DO169" i="1"/>
  <c r="DB169" i="1"/>
  <c r="CN169" i="1"/>
  <c r="CA169" i="1"/>
  <c r="BN169" i="1"/>
  <c r="AO169" i="1"/>
  <c r="BA169" i="1"/>
  <c r="AN169" i="1"/>
  <c r="HG348" i="1"/>
  <c r="HF348" i="1"/>
  <c r="GS348" i="1"/>
  <c r="GF348" i="1"/>
  <c r="GT348" i="1"/>
  <c r="GG348" i="1"/>
  <c r="FT348" i="1"/>
  <c r="FS348" i="1"/>
  <c r="FF348" i="1"/>
  <c r="ES348" i="1"/>
  <c r="EG348" i="1"/>
  <c r="DO348" i="1"/>
  <c r="FG348" i="1"/>
  <c r="ET348" i="1"/>
  <c r="DN348" i="1"/>
  <c r="DA348" i="1"/>
  <c r="CN348" i="1"/>
  <c r="CA348" i="1"/>
  <c r="EF348" i="1"/>
  <c r="DB348" i="1"/>
  <c r="CO348" i="1"/>
  <c r="CB348" i="1"/>
  <c r="BB348" i="1"/>
  <c r="AO348" i="1"/>
  <c r="BN348" i="1"/>
  <c r="BA348" i="1"/>
  <c r="AN348" i="1"/>
  <c r="BO348" i="1"/>
  <c r="HG220" i="1"/>
  <c r="HF220" i="1"/>
  <c r="GS220" i="1"/>
  <c r="GT220" i="1"/>
  <c r="GF220" i="1"/>
  <c r="GG220" i="1"/>
  <c r="FS220" i="1"/>
  <c r="FT220" i="1"/>
  <c r="FF220" i="1"/>
  <c r="ES220" i="1"/>
  <c r="EG220" i="1"/>
  <c r="DO220" i="1"/>
  <c r="FG220" i="1"/>
  <c r="ET220" i="1"/>
  <c r="DN220" i="1"/>
  <c r="DA220" i="1"/>
  <c r="CN220" i="1"/>
  <c r="CA220" i="1"/>
  <c r="EF220" i="1"/>
  <c r="DB220" i="1"/>
  <c r="CO220" i="1"/>
  <c r="CB220" i="1"/>
  <c r="BB220" i="1"/>
  <c r="AO220" i="1"/>
  <c r="BN220" i="1"/>
  <c r="BA220" i="1"/>
  <c r="AN220" i="1"/>
  <c r="BO220" i="1"/>
  <c r="HF367" i="1"/>
  <c r="HG367" i="1"/>
  <c r="GS367" i="1"/>
  <c r="GT367" i="1"/>
  <c r="GF367" i="1"/>
  <c r="FS367" i="1"/>
  <c r="GG367" i="1"/>
  <c r="FF367" i="1"/>
  <c r="FG367" i="1"/>
  <c r="ET367" i="1"/>
  <c r="ES367" i="1"/>
  <c r="EF367" i="1"/>
  <c r="DN367" i="1"/>
  <c r="DA367" i="1"/>
  <c r="FT367" i="1"/>
  <c r="EG367" i="1"/>
  <c r="CO367" i="1"/>
  <c r="CB367" i="1"/>
  <c r="BO367" i="1"/>
  <c r="BB367" i="1"/>
  <c r="DB367" i="1"/>
  <c r="CA367" i="1"/>
  <c r="BA367" i="1"/>
  <c r="CN367" i="1"/>
  <c r="BN367" i="1"/>
  <c r="AN367" i="1"/>
  <c r="DO367" i="1"/>
  <c r="AO367" i="1"/>
  <c r="HF303" i="1"/>
  <c r="HG303" i="1"/>
  <c r="GS303" i="1"/>
  <c r="GT303" i="1"/>
  <c r="GF303" i="1"/>
  <c r="FS303" i="1"/>
  <c r="GG303" i="1"/>
  <c r="FF303" i="1"/>
  <c r="FG303" i="1"/>
  <c r="ET303" i="1"/>
  <c r="ES303" i="1"/>
  <c r="EF303" i="1"/>
  <c r="DN303" i="1"/>
  <c r="DA303" i="1"/>
  <c r="FT303" i="1"/>
  <c r="EG303" i="1"/>
  <c r="CO303" i="1"/>
  <c r="CB303" i="1"/>
  <c r="BO303" i="1"/>
  <c r="BB303" i="1"/>
  <c r="DB303" i="1"/>
  <c r="CA303" i="1"/>
  <c r="BA303" i="1"/>
  <c r="CN303" i="1"/>
  <c r="BN303" i="1"/>
  <c r="AN303" i="1"/>
  <c r="DO303" i="1"/>
  <c r="AO303" i="1"/>
  <c r="HF159" i="1"/>
  <c r="HG159" i="1"/>
  <c r="GT159" i="1"/>
  <c r="GS159" i="1"/>
  <c r="FT159" i="1"/>
  <c r="GF159" i="1"/>
  <c r="FS159" i="1"/>
  <c r="FF159" i="1"/>
  <c r="ES159" i="1"/>
  <c r="FG159" i="1"/>
  <c r="ET159" i="1"/>
  <c r="EG159" i="1"/>
  <c r="GG159" i="1"/>
  <c r="DN159" i="1"/>
  <c r="DA159" i="1"/>
  <c r="CN159" i="1"/>
  <c r="CO159" i="1"/>
  <c r="CB159" i="1"/>
  <c r="BO159" i="1"/>
  <c r="BB159" i="1"/>
  <c r="EF159" i="1"/>
  <c r="DB159" i="1"/>
  <c r="CA159" i="1"/>
  <c r="BA159" i="1"/>
  <c r="DO159" i="1"/>
  <c r="AN159" i="1"/>
  <c r="AO159" i="1"/>
  <c r="BN159" i="1"/>
  <c r="HG322" i="1"/>
  <c r="GS322" i="1"/>
  <c r="HF322" i="1"/>
  <c r="GF322" i="1"/>
  <c r="GT322" i="1"/>
  <c r="GG322" i="1"/>
  <c r="FT322" i="1"/>
  <c r="FS322" i="1"/>
  <c r="FF322" i="1"/>
  <c r="ES322" i="1"/>
  <c r="ET322" i="1"/>
  <c r="EG322" i="1"/>
  <c r="DO322" i="1"/>
  <c r="FG322" i="1"/>
  <c r="EF322" i="1"/>
  <c r="CN322" i="1"/>
  <c r="CA322" i="1"/>
  <c r="DN322" i="1"/>
  <c r="DA322" i="1"/>
  <c r="CO322" i="1"/>
  <c r="BO322" i="1"/>
  <c r="DB322" i="1"/>
  <c r="BA322" i="1"/>
  <c r="AO322" i="1"/>
  <c r="BB322" i="1"/>
  <c r="CB322" i="1"/>
  <c r="AN322" i="1"/>
  <c r="BN322" i="1"/>
  <c r="HG226" i="1"/>
  <c r="GS226" i="1"/>
  <c r="HF226" i="1"/>
  <c r="GT226" i="1"/>
  <c r="GF226" i="1"/>
  <c r="GG226" i="1"/>
  <c r="FS226" i="1"/>
  <c r="FT226" i="1"/>
  <c r="FF226" i="1"/>
  <c r="ES226" i="1"/>
  <c r="ET226" i="1"/>
  <c r="EG226" i="1"/>
  <c r="DO226" i="1"/>
  <c r="FG226" i="1"/>
  <c r="EF226" i="1"/>
  <c r="CN226" i="1"/>
  <c r="CA226" i="1"/>
  <c r="DN226" i="1"/>
  <c r="DA226" i="1"/>
  <c r="CO226" i="1"/>
  <c r="BO226" i="1"/>
  <c r="DB226" i="1"/>
  <c r="BA226" i="1"/>
  <c r="AO226" i="1"/>
  <c r="BB226" i="1"/>
  <c r="CB226" i="1"/>
  <c r="AN226" i="1"/>
  <c r="BN226" i="1"/>
  <c r="HF357" i="1"/>
  <c r="HG357" i="1"/>
  <c r="GS357" i="1"/>
  <c r="GF357" i="1"/>
  <c r="GT357" i="1"/>
  <c r="GG357" i="1"/>
  <c r="FS357" i="1"/>
  <c r="FF357" i="1"/>
  <c r="FT357" i="1"/>
  <c r="FG357" i="1"/>
  <c r="ET357" i="1"/>
  <c r="EF357" i="1"/>
  <c r="DN357" i="1"/>
  <c r="DA357" i="1"/>
  <c r="EG357" i="1"/>
  <c r="CO357" i="1"/>
  <c r="CB357" i="1"/>
  <c r="BO357" i="1"/>
  <c r="BB357" i="1"/>
  <c r="ES357" i="1"/>
  <c r="DO357" i="1"/>
  <c r="BN357" i="1"/>
  <c r="DB357" i="1"/>
  <c r="CN357" i="1"/>
  <c r="CA357" i="1"/>
  <c r="BA357" i="1"/>
  <c r="AN357" i="1"/>
  <c r="AO357" i="1"/>
  <c r="HG312" i="1"/>
  <c r="HF312" i="1"/>
  <c r="GS312" i="1"/>
  <c r="GF312" i="1"/>
  <c r="GG312" i="1"/>
  <c r="FT312" i="1"/>
  <c r="GT312" i="1"/>
  <c r="FS312" i="1"/>
  <c r="FF312" i="1"/>
  <c r="ES312" i="1"/>
  <c r="FG312" i="1"/>
  <c r="EG312" i="1"/>
  <c r="DO312" i="1"/>
  <c r="ET312" i="1"/>
  <c r="EF312" i="1"/>
  <c r="DN312" i="1"/>
  <c r="DB312" i="1"/>
  <c r="CN312" i="1"/>
  <c r="CA312" i="1"/>
  <c r="CO312" i="1"/>
  <c r="BN312" i="1"/>
  <c r="DA312" i="1"/>
  <c r="CB312" i="1"/>
  <c r="BO312" i="1"/>
  <c r="AO312" i="1"/>
  <c r="BA312" i="1"/>
  <c r="BB312" i="1"/>
  <c r="AN312" i="1"/>
  <c r="HG152" i="1"/>
  <c r="HF152" i="1"/>
  <c r="GS152" i="1"/>
  <c r="GT152" i="1"/>
  <c r="GF152" i="1"/>
  <c r="GG152" i="1"/>
  <c r="FS152" i="1"/>
  <c r="FT152" i="1"/>
  <c r="FF152" i="1"/>
  <c r="ES152" i="1"/>
  <c r="FG152" i="1"/>
  <c r="EF152" i="1"/>
  <c r="DO152" i="1"/>
  <c r="EG152" i="1"/>
  <c r="ET152" i="1"/>
  <c r="DN152" i="1"/>
  <c r="DB152" i="1"/>
  <c r="CN152" i="1"/>
  <c r="CA152" i="1"/>
  <c r="CO152" i="1"/>
  <c r="BN152" i="1"/>
  <c r="DA152" i="1"/>
  <c r="CB152" i="1"/>
  <c r="BO152" i="1"/>
  <c r="AO152" i="1"/>
  <c r="BA152" i="1"/>
  <c r="BB152" i="1"/>
  <c r="AN152" i="1"/>
  <c r="HF347" i="1"/>
  <c r="HG347" i="1"/>
  <c r="GF347" i="1"/>
  <c r="GG347" i="1"/>
  <c r="GS347" i="1"/>
  <c r="FS347" i="1"/>
  <c r="FF347" i="1"/>
  <c r="FG347" i="1"/>
  <c r="ET347" i="1"/>
  <c r="FT347" i="1"/>
  <c r="ES347" i="1"/>
  <c r="EF347" i="1"/>
  <c r="DN347" i="1"/>
  <c r="DA347" i="1"/>
  <c r="EG347" i="1"/>
  <c r="GT347" i="1"/>
  <c r="DB347" i="1"/>
  <c r="CO347" i="1"/>
  <c r="CB347" i="1"/>
  <c r="BO347" i="1"/>
  <c r="BB347" i="1"/>
  <c r="CA347" i="1"/>
  <c r="CN347" i="1"/>
  <c r="BN347" i="1"/>
  <c r="DO347" i="1"/>
  <c r="BA347" i="1"/>
  <c r="AO347" i="1"/>
  <c r="AN347" i="1"/>
  <c r="HF283" i="1"/>
  <c r="HG283" i="1"/>
  <c r="GT283" i="1"/>
  <c r="GS283" i="1"/>
  <c r="GF283" i="1"/>
  <c r="GG283" i="1"/>
  <c r="FS283" i="1"/>
  <c r="FF283" i="1"/>
  <c r="FG283" i="1"/>
  <c r="ET283" i="1"/>
  <c r="FT283" i="1"/>
  <c r="ES283" i="1"/>
  <c r="EF283" i="1"/>
  <c r="DN283" i="1"/>
  <c r="DA283" i="1"/>
  <c r="EG283" i="1"/>
  <c r="DB283" i="1"/>
  <c r="CO283" i="1"/>
  <c r="CB283" i="1"/>
  <c r="BO283" i="1"/>
  <c r="BB283" i="1"/>
  <c r="CA283" i="1"/>
  <c r="CN283" i="1"/>
  <c r="BN283" i="1"/>
  <c r="DO283" i="1"/>
  <c r="AN283" i="1"/>
  <c r="BA283" i="1"/>
  <c r="AO283" i="1"/>
  <c r="HF171" i="1"/>
  <c r="HG171" i="1"/>
  <c r="GT171" i="1"/>
  <c r="GS171" i="1"/>
  <c r="GF171" i="1"/>
  <c r="GG171" i="1"/>
  <c r="FS171" i="1"/>
  <c r="FT171" i="1"/>
  <c r="FF171" i="1"/>
  <c r="ES171" i="1"/>
  <c r="FG171" i="1"/>
  <c r="ET171" i="1"/>
  <c r="EF171" i="1"/>
  <c r="DN171" i="1"/>
  <c r="DA171" i="1"/>
  <c r="EG171" i="1"/>
  <c r="DB171" i="1"/>
  <c r="CO171" i="1"/>
  <c r="CB171" i="1"/>
  <c r="BO171" i="1"/>
  <c r="BB171" i="1"/>
  <c r="CA171" i="1"/>
  <c r="CN171" i="1"/>
  <c r="BN171" i="1"/>
  <c r="DO171" i="1"/>
  <c r="BA171" i="1"/>
  <c r="AO171" i="1"/>
  <c r="AN171" i="1"/>
  <c r="HG334" i="1"/>
  <c r="HF334" i="1"/>
  <c r="GS334" i="1"/>
  <c r="GF334" i="1"/>
  <c r="GT334" i="1"/>
  <c r="GG334" i="1"/>
  <c r="FT334" i="1"/>
  <c r="FS334" i="1"/>
  <c r="FF334" i="1"/>
  <c r="ES334" i="1"/>
  <c r="ET334" i="1"/>
  <c r="EG334" i="1"/>
  <c r="DO334" i="1"/>
  <c r="DA334" i="1"/>
  <c r="FG334" i="1"/>
  <c r="DB334" i="1"/>
  <c r="CN334" i="1"/>
  <c r="CA334" i="1"/>
  <c r="DN334" i="1"/>
  <c r="CO334" i="1"/>
  <c r="BN334" i="1"/>
  <c r="AO334" i="1"/>
  <c r="EF334" i="1"/>
  <c r="BO334" i="1"/>
  <c r="CB334" i="1"/>
  <c r="BA334" i="1"/>
  <c r="BB334" i="1"/>
  <c r="AN334" i="1"/>
  <c r="HG184" i="1"/>
  <c r="HF184" i="1"/>
  <c r="GS184" i="1"/>
  <c r="GT184" i="1"/>
  <c r="GF184" i="1"/>
  <c r="GG184" i="1"/>
  <c r="FS184" i="1"/>
  <c r="FT184" i="1"/>
  <c r="FF184" i="1"/>
  <c r="ES184" i="1"/>
  <c r="FG184" i="1"/>
  <c r="EG184" i="1"/>
  <c r="DO184" i="1"/>
  <c r="ET184" i="1"/>
  <c r="EF184" i="1"/>
  <c r="DN184" i="1"/>
  <c r="DB184" i="1"/>
  <c r="CN184" i="1"/>
  <c r="CA184" i="1"/>
  <c r="CO184" i="1"/>
  <c r="BN184" i="1"/>
  <c r="DA184" i="1"/>
  <c r="CB184" i="1"/>
  <c r="BO184" i="1"/>
  <c r="AO184" i="1"/>
  <c r="BA184" i="1"/>
  <c r="BB184" i="1"/>
  <c r="AN184" i="1"/>
  <c r="HF321" i="1"/>
  <c r="HG321" i="1"/>
  <c r="GT321" i="1"/>
  <c r="GF321" i="1"/>
  <c r="GS321" i="1"/>
  <c r="GG321" i="1"/>
  <c r="FS321" i="1"/>
  <c r="FF321" i="1"/>
  <c r="FT321" i="1"/>
  <c r="FG321" i="1"/>
  <c r="ET321" i="1"/>
  <c r="EF321" i="1"/>
  <c r="DN321" i="1"/>
  <c r="DA321" i="1"/>
  <c r="EG321" i="1"/>
  <c r="ES321" i="1"/>
  <c r="CO321" i="1"/>
  <c r="CB321" i="1"/>
  <c r="BO321" i="1"/>
  <c r="BB321" i="1"/>
  <c r="DO321" i="1"/>
  <c r="DB321" i="1"/>
  <c r="CN321" i="1"/>
  <c r="CA321" i="1"/>
  <c r="BN321" i="1"/>
  <c r="BA321" i="1"/>
  <c r="AO321" i="1"/>
  <c r="AN321" i="1"/>
  <c r="HF388" i="1"/>
  <c r="GS388" i="1"/>
  <c r="GF388" i="1"/>
  <c r="HG388" i="1"/>
  <c r="GT388" i="1"/>
  <c r="GG388" i="1"/>
  <c r="FT388" i="1"/>
  <c r="FS388" i="1"/>
  <c r="FF388" i="1"/>
  <c r="ES388" i="1"/>
  <c r="EG388" i="1"/>
  <c r="DO388" i="1"/>
  <c r="FG388" i="1"/>
  <c r="ET388" i="1"/>
  <c r="DN388" i="1"/>
  <c r="DA388" i="1"/>
  <c r="CN388" i="1"/>
  <c r="CA388" i="1"/>
  <c r="EF388" i="1"/>
  <c r="DB388" i="1"/>
  <c r="CO388" i="1"/>
  <c r="CB388" i="1"/>
  <c r="BB388" i="1"/>
  <c r="AO388" i="1"/>
  <c r="BN388" i="1"/>
  <c r="BO388" i="1"/>
  <c r="AN388" i="1"/>
  <c r="BA388" i="1"/>
  <c r="HG276" i="1"/>
  <c r="GS276" i="1"/>
  <c r="GT276" i="1"/>
  <c r="GF276" i="1"/>
  <c r="GG276" i="1"/>
  <c r="FT276" i="1"/>
  <c r="HF276" i="1"/>
  <c r="FS276" i="1"/>
  <c r="FF276" i="1"/>
  <c r="ES276" i="1"/>
  <c r="EG276" i="1"/>
  <c r="DO276" i="1"/>
  <c r="FG276" i="1"/>
  <c r="ET276" i="1"/>
  <c r="DN276" i="1"/>
  <c r="DA276" i="1"/>
  <c r="CN276" i="1"/>
  <c r="CA276" i="1"/>
  <c r="EF276" i="1"/>
  <c r="DB276" i="1"/>
  <c r="CO276" i="1"/>
  <c r="CB276" i="1"/>
  <c r="BB276" i="1"/>
  <c r="AO276" i="1"/>
  <c r="BN276" i="1"/>
  <c r="AN276" i="1"/>
  <c r="BO276" i="1"/>
  <c r="BA276" i="1"/>
  <c r="HG212" i="1"/>
  <c r="GS212" i="1"/>
  <c r="GT212" i="1"/>
  <c r="GF212" i="1"/>
  <c r="GG212" i="1"/>
  <c r="HF212" i="1"/>
  <c r="FS212" i="1"/>
  <c r="FF212" i="1"/>
  <c r="ES212" i="1"/>
  <c r="EG212" i="1"/>
  <c r="DO212" i="1"/>
  <c r="FT212" i="1"/>
  <c r="FG212" i="1"/>
  <c r="ET212" i="1"/>
  <c r="DN212" i="1"/>
  <c r="DA212" i="1"/>
  <c r="CN212" i="1"/>
  <c r="CA212" i="1"/>
  <c r="EF212" i="1"/>
  <c r="DB212" i="1"/>
  <c r="CO212" i="1"/>
  <c r="CB212" i="1"/>
  <c r="BB212" i="1"/>
  <c r="AO212" i="1"/>
  <c r="BN212" i="1"/>
  <c r="AN212" i="1"/>
  <c r="BO212" i="1"/>
  <c r="BA212" i="1"/>
  <c r="HF343" i="1"/>
  <c r="HG343" i="1"/>
  <c r="GS343" i="1"/>
  <c r="GT343" i="1"/>
  <c r="GF343" i="1"/>
  <c r="FS343" i="1"/>
  <c r="FF343" i="1"/>
  <c r="GG343" i="1"/>
  <c r="FG343" i="1"/>
  <c r="ET343" i="1"/>
  <c r="FT343" i="1"/>
  <c r="ES343" i="1"/>
  <c r="EF343" i="1"/>
  <c r="DN343" i="1"/>
  <c r="DA343" i="1"/>
  <c r="EG343" i="1"/>
  <c r="CO343" i="1"/>
  <c r="CB343" i="1"/>
  <c r="BO343" i="1"/>
  <c r="BB343" i="1"/>
  <c r="DB343" i="1"/>
  <c r="CA343" i="1"/>
  <c r="DO343" i="1"/>
  <c r="BA343" i="1"/>
  <c r="AN343" i="1"/>
  <c r="CN343" i="1"/>
  <c r="AO343" i="1"/>
  <c r="BN343" i="1"/>
  <c r="HF231" i="1"/>
  <c r="HG231" i="1"/>
  <c r="GT231" i="1"/>
  <c r="GS231" i="1"/>
  <c r="GF231" i="1"/>
  <c r="FF231" i="1"/>
  <c r="FS231" i="1"/>
  <c r="FG231" i="1"/>
  <c r="ET231" i="1"/>
  <c r="FT231" i="1"/>
  <c r="ES231" i="1"/>
  <c r="EF231" i="1"/>
  <c r="DN231" i="1"/>
  <c r="DA231" i="1"/>
  <c r="EG231" i="1"/>
  <c r="CO231" i="1"/>
  <c r="CB231" i="1"/>
  <c r="BO231" i="1"/>
  <c r="BB231" i="1"/>
  <c r="DB231" i="1"/>
  <c r="GG231" i="1"/>
  <c r="CA231" i="1"/>
  <c r="DO231" i="1"/>
  <c r="BA231" i="1"/>
  <c r="AN231" i="1"/>
  <c r="BN231" i="1"/>
  <c r="AO231" i="1"/>
  <c r="CN231" i="1"/>
  <c r="HG330" i="1"/>
  <c r="HF330" i="1"/>
  <c r="GS330" i="1"/>
  <c r="GF330" i="1"/>
  <c r="GT330" i="1"/>
  <c r="GG330" i="1"/>
  <c r="FT330" i="1"/>
  <c r="FS330" i="1"/>
  <c r="FF330" i="1"/>
  <c r="ES330" i="1"/>
  <c r="ET330" i="1"/>
  <c r="EG330" i="1"/>
  <c r="DO330" i="1"/>
  <c r="FG330" i="1"/>
  <c r="EF330" i="1"/>
  <c r="CN330" i="1"/>
  <c r="CA330" i="1"/>
  <c r="DN330" i="1"/>
  <c r="DA330" i="1"/>
  <c r="CO330" i="1"/>
  <c r="DB330" i="1"/>
  <c r="BO330" i="1"/>
  <c r="BA330" i="1"/>
  <c r="AO330" i="1"/>
  <c r="BB330" i="1"/>
  <c r="AN330" i="1"/>
  <c r="CB330" i="1"/>
  <c r="BN330" i="1"/>
  <c r="HG250" i="1"/>
  <c r="HF250" i="1"/>
  <c r="GS250" i="1"/>
  <c r="GT250" i="1"/>
  <c r="GF250" i="1"/>
  <c r="GG250" i="1"/>
  <c r="FT250" i="1"/>
  <c r="FS250" i="1"/>
  <c r="FF250" i="1"/>
  <c r="ES250" i="1"/>
  <c r="ET250" i="1"/>
  <c r="EG250" i="1"/>
  <c r="DO250" i="1"/>
  <c r="FG250" i="1"/>
  <c r="EF250" i="1"/>
  <c r="CN250" i="1"/>
  <c r="CA250" i="1"/>
  <c r="DN250" i="1"/>
  <c r="DA250" i="1"/>
  <c r="CO250" i="1"/>
  <c r="BO250" i="1"/>
  <c r="BA250" i="1"/>
  <c r="AO250" i="1"/>
  <c r="DB250" i="1"/>
  <c r="BB250" i="1"/>
  <c r="BN250" i="1"/>
  <c r="AN250" i="1"/>
  <c r="CB250" i="1"/>
  <c r="HG278" i="1"/>
  <c r="HF278" i="1"/>
  <c r="GS278" i="1"/>
  <c r="GT278" i="1"/>
  <c r="GF278" i="1"/>
  <c r="GG278" i="1"/>
  <c r="FT278" i="1"/>
  <c r="FS278" i="1"/>
  <c r="FF278" i="1"/>
  <c r="ES278" i="1"/>
  <c r="ET278" i="1"/>
  <c r="EG278" i="1"/>
  <c r="DO278" i="1"/>
  <c r="DA278" i="1"/>
  <c r="DB278" i="1"/>
  <c r="CN278" i="1"/>
  <c r="CA278" i="1"/>
  <c r="FG278" i="1"/>
  <c r="DN278" i="1"/>
  <c r="CO278" i="1"/>
  <c r="BN278" i="1"/>
  <c r="AO278" i="1"/>
  <c r="BO278" i="1"/>
  <c r="BB278" i="1"/>
  <c r="BA278" i="1"/>
  <c r="AN278" i="1"/>
  <c r="EF278" i="1"/>
  <c r="CB278" i="1"/>
  <c r="HF205" i="1"/>
  <c r="HG205" i="1"/>
  <c r="GT205" i="1"/>
  <c r="GF205" i="1"/>
  <c r="GS205" i="1"/>
  <c r="GG205" i="1"/>
  <c r="FT205" i="1"/>
  <c r="FF205" i="1"/>
  <c r="FG205" i="1"/>
  <c r="ET205" i="1"/>
  <c r="FS205" i="1"/>
  <c r="EF205" i="1"/>
  <c r="DN205" i="1"/>
  <c r="DA205" i="1"/>
  <c r="EG205" i="1"/>
  <c r="CO205" i="1"/>
  <c r="CB205" i="1"/>
  <c r="BO205" i="1"/>
  <c r="BB205" i="1"/>
  <c r="DO205" i="1"/>
  <c r="ES205" i="1"/>
  <c r="BN205" i="1"/>
  <c r="DB205" i="1"/>
  <c r="CN205" i="1"/>
  <c r="CA205" i="1"/>
  <c r="BA205" i="1"/>
  <c r="AN205" i="1"/>
  <c r="AO205" i="1"/>
  <c r="HF387" i="1"/>
  <c r="HG387" i="1"/>
  <c r="GF387" i="1"/>
  <c r="GG387" i="1"/>
  <c r="GS387" i="1"/>
  <c r="FS387" i="1"/>
  <c r="GT387" i="1"/>
  <c r="FF387" i="1"/>
  <c r="FG387" i="1"/>
  <c r="ET387" i="1"/>
  <c r="ES387" i="1"/>
  <c r="EF387" i="1"/>
  <c r="DN387" i="1"/>
  <c r="DA387" i="1"/>
  <c r="EG387" i="1"/>
  <c r="DB387" i="1"/>
  <c r="CO387" i="1"/>
  <c r="CB387" i="1"/>
  <c r="BO387" i="1"/>
  <c r="BB387" i="1"/>
  <c r="FT387" i="1"/>
  <c r="DO387" i="1"/>
  <c r="CA387" i="1"/>
  <c r="CN387" i="1"/>
  <c r="BN387" i="1"/>
  <c r="BA387" i="1"/>
  <c r="AO387" i="1"/>
  <c r="AN387" i="1"/>
  <c r="HF275" i="1"/>
  <c r="HG275" i="1"/>
  <c r="GT275" i="1"/>
  <c r="GF275" i="1"/>
  <c r="GG275" i="1"/>
  <c r="GS275" i="1"/>
  <c r="FS275" i="1"/>
  <c r="FF275" i="1"/>
  <c r="FG275" i="1"/>
  <c r="ET275" i="1"/>
  <c r="ES275" i="1"/>
  <c r="EF275" i="1"/>
  <c r="DN275" i="1"/>
  <c r="DA275" i="1"/>
  <c r="EG275" i="1"/>
  <c r="DB275" i="1"/>
  <c r="CO275" i="1"/>
  <c r="CB275" i="1"/>
  <c r="BO275" i="1"/>
  <c r="BB275" i="1"/>
  <c r="FT275" i="1"/>
  <c r="DO275" i="1"/>
  <c r="CA275" i="1"/>
  <c r="CN275" i="1"/>
  <c r="BN275" i="1"/>
  <c r="BA275" i="1"/>
  <c r="AN275" i="1"/>
  <c r="AO275" i="1"/>
  <c r="HF82" i="1"/>
  <c r="HG82" i="1"/>
  <c r="GS82" i="1"/>
  <c r="GT82" i="1"/>
  <c r="GF82" i="1"/>
  <c r="GG82" i="1"/>
  <c r="FS82" i="1"/>
  <c r="FT82" i="1"/>
  <c r="FG82" i="1"/>
  <c r="ES82" i="1"/>
  <c r="EG82" i="1"/>
  <c r="DO82" i="1"/>
  <c r="FF82" i="1"/>
  <c r="ET82" i="1"/>
  <c r="EF82" i="1"/>
  <c r="CN82" i="1"/>
  <c r="CO82" i="1"/>
  <c r="CA82" i="1"/>
  <c r="BN82" i="1"/>
  <c r="DA82" i="1"/>
  <c r="DN82" i="1"/>
  <c r="BA82" i="1"/>
  <c r="AO82" i="1"/>
  <c r="BB82" i="1"/>
  <c r="DB82" i="1"/>
  <c r="CB82" i="1"/>
  <c r="AN82" i="1"/>
  <c r="BO82" i="1"/>
  <c r="HG91" i="1"/>
  <c r="GT91" i="1"/>
  <c r="HF91" i="1"/>
  <c r="GS91" i="1"/>
  <c r="GF91" i="1"/>
  <c r="GG91" i="1"/>
  <c r="FS91" i="1"/>
  <c r="FT91" i="1"/>
  <c r="FF91" i="1"/>
  <c r="ES91" i="1"/>
  <c r="FG91" i="1"/>
  <c r="ET91" i="1"/>
  <c r="EG91" i="1"/>
  <c r="EF91" i="1"/>
  <c r="DN91" i="1"/>
  <c r="DA91" i="1"/>
  <c r="CN91" i="1"/>
  <c r="DO91" i="1"/>
  <c r="DB91" i="1"/>
  <c r="CB91" i="1"/>
  <c r="BO91" i="1"/>
  <c r="BB91" i="1"/>
  <c r="CO91" i="1"/>
  <c r="CA91" i="1"/>
  <c r="BN91" i="1"/>
  <c r="BA91" i="1"/>
  <c r="AN91" i="1"/>
  <c r="AO91" i="1"/>
  <c r="HG89" i="1"/>
  <c r="HF89" i="1"/>
  <c r="GT89" i="1"/>
  <c r="GF89" i="1"/>
  <c r="GS89" i="1"/>
  <c r="GG89" i="1"/>
  <c r="FS89" i="1"/>
  <c r="ES89" i="1"/>
  <c r="FF89" i="1"/>
  <c r="ET89" i="1"/>
  <c r="EG89" i="1"/>
  <c r="FT89" i="1"/>
  <c r="FG89" i="1"/>
  <c r="DN89" i="1"/>
  <c r="DA89" i="1"/>
  <c r="CN89" i="1"/>
  <c r="EF89" i="1"/>
  <c r="DO89" i="1"/>
  <c r="CB89" i="1"/>
  <c r="BO89" i="1"/>
  <c r="BB89" i="1"/>
  <c r="DB89" i="1"/>
  <c r="BA89" i="1"/>
  <c r="CO89" i="1"/>
  <c r="CA89" i="1"/>
  <c r="BN89" i="1"/>
  <c r="AO89" i="1"/>
  <c r="AN89" i="1"/>
  <c r="HF197" i="1"/>
  <c r="HG197" i="1"/>
  <c r="GT197" i="1"/>
  <c r="GF197" i="1"/>
  <c r="GG197" i="1"/>
  <c r="FS197" i="1"/>
  <c r="GS197" i="1"/>
  <c r="FT197" i="1"/>
  <c r="FF197" i="1"/>
  <c r="FG197" i="1"/>
  <c r="ET197" i="1"/>
  <c r="EF197" i="1"/>
  <c r="DN197" i="1"/>
  <c r="DA197" i="1"/>
  <c r="EG197" i="1"/>
  <c r="CO197" i="1"/>
  <c r="CB197" i="1"/>
  <c r="BO197" i="1"/>
  <c r="BB197" i="1"/>
  <c r="ES197" i="1"/>
  <c r="DO197" i="1"/>
  <c r="BN197" i="1"/>
  <c r="DB197" i="1"/>
  <c r="CN197" i="1"/>
  <c r="CA197" i="1"/>
  <c r="BA197" i="1"/>
  <c r="AN197" i="1"/>
  <c r="AO197" i="1"/>
  <c r="HF133" i="1"/>
  <c r="HG133" i="1"/>
  <c r="GT133" i="1"/>
  <c r="GF133" i="1"/>
  <c r="GG133" i="1"/>
  <c r="FS133" i="1"/>
  <c r="GS133" i="1"/>
  <c r="FT133" i="1"/>
  <c r="FF133" i="1"/>
  <c r="ES133" i="1"/>
  <c r="FG133" i="1"/>
  <c r="ET133" i="1"/>
  <c r="EG133" i="1"/>
  <c r="EF133" i="1"/>
  <c r="DN133" i="1"/>
  <c r="DA133" i="1"/>
  <c r="CN133" i="1"/>
  <c r="CB133" i="1"/>
  <c r="BO133" i="1"/>
  <c r="BB133" i="1"/>
  <c r="DO133" i="1"/>
  <c r="CO133" i="1"/>
  <c r="BN133" i="1"/>
  <c r="DB133" i="1"/>
  <c r="CA133" i="1"/>
  <c r="BA133" i="1"/>
  <c r="AN133" i="1"/>
  <c r="AO133" i="1"/>
  <c r="HG192" i="1"/>
  <c r="HF192" i="1"/>
  <c r="GS192" i="1"/>
  <c r="GT192" i="1"/>
  <c r="GF192" i="1"/>
  <c r="GG192" i="1"/>
  <c r="FS192" i="1"/>
  <c r="FT192" i="1"/>
  <c r="FF192" i="1"/>
  <c r="ES192" i="1"/>
  <c r="FG192" i="1"/>
  <c r="EG192" i="1"/>
  <c r="DO192" i="1"/>
  <c r="ET192" i="1"/>
  <c r="EF192" i="1"/>
  <c r="DN192" i="1"/>
  <c r="DB192" i="1"/>
  <c r="CN192" i="1"/>
  <c r="CA192" i="1"/>
  <c r="CO192" i="1"/>
  <c r="DA192" i="1"/>
  <c r="BN192" i="1"/>
  <c r="CB192" i="1"/>
  <c r="BO192" i="1"/>
  <c r="AO192" i="1"/>
  <c r="BA192" i="1"/>
  <c r="BB192" i="1"/>
  <c r="AN192" i="1"/>
  <c r="HF211" i="1"/>
  <c r="HG211" i="1"/>
  <c r="GT211" i="1"/>
  <c r="GF211" i="1"/>
  <c r="GG211" i="1"/>
  <c r="FS211" i="1"/>
  <c r="GS211" i="1"/>
  <c r="FT211" i="1"/>
  <c r="FF211" i="1"/>
  <c r="FG211" i="1"/>
  <c r="ET211" i="1"/>
  <c r="ES211" i="1"/>
  <c r="EF211" i="1"/>
  <c r="DN211" i="1"/>
  <c r="DA211" i="1"/>
  <c r="EG211" i="1"/>
  <c r="DB211" i="1"/>
  <c r="CO211" i="1"/>
  <c r="CB211" i="1"/>
  <c r="BO211" i="1"/>
  <c r="BB211" i="1"/>
  <c r="DO211" i="1"/>
  <c r="CA211" i="1"/>
  <c r="CN211" i="1"/>
  <c r="BN211" i="1"/>
  <c r="BA211" i="1"/>
  <c r="AN211" i="1"/>
  <c r="AO211" i="1"/>
  <c r="HG230" i="1"/>
  <c r="HF230" i="1"/>
  <c r="GS230" i="1"/>
  <c r="GT230" i="1"/>
  <c r="GF230" i="1"/>
  <c r="GG230" i="1"/>
  <c r="FS230" i="1"/>
  <c r="FT230" i="1"/>
  <c r="FF230" i="1"/>
  <c r="ES230" i="1"/>
  <c r="ET230" i="1"/>
  <c r="EG230" i="1"/>
  <c r="DO230" i="1"/>
  <c r="FG230" i="1"/>
  <c r="DA230" i="1"/>
  <c r="DB230" i="1"/>
  <c r="CN230" i="1"/>
  <c r="CA230" i="1"/>
  <c r="DN230" i="1"/>
  <c r="CO230" i="1"/>
  <c r="EF230" i="1"/>
  <c r="BN230" i="1"/>
  <c r="AO230" i="1"/>
  <c r="BO230" i="1"/>
  <c r="BB230" i="1"/>
  <c r="BA230" i="1"/>
  <c r="AN230" i="1"/>
  <c r="CB230" i="1"/>
  <c r="HG166" i="1"/>
  <c r="HF166" i="1"/>
  <c r="GS166" i="1"/>
  <c r="GT166" i="1"/>
  <c r="GF166" i="1"/>
  <c r="GG166" i="1"/>
  <c r="FS166" i="1"/>
  <c r="FT166" i="1"/>
  <c r="FF166" i="1"/>
  <c r="ES166" i="1"/>
  <c r="DO166" i="1"/>
  <c r="ET166" i="1"/>
  <c r="EF166" i="1"/>
  <c r="EG166" i="1"/>
  <c r="FG166" i="1"/>
  <c r="DA166" i="1"/>
  <c r="DB166" i="1"/>
  <c r="CN166" i="1"/>
  <c r="CA166" i="1"/>
  <c r="DN166" i="1"/>
  <c r="CO166" i="1"/>
  <c r="BN166" i="1"/>
  <c r="AO166" i="1"/>
  <c r="BO166" i="1"/>
  <c r="BB166" i="1"/>
  <c r="AN166" i="1"/>
  <c r="CB166" i="1"/>
  <c r="BA166" i="1"/>
  <c r="HF96" i="1"/>
  <c r="HG96" i="1"/>
  <c r="GS96" i="1"/>
  <c r="GT96" i="1"/>
  <c r="GF96" i="1"/>
  <c r="GG96" i="1"/>
  <c r="FS96" i="1"/>
  <c r="FT96" i="1"/>
  <c r="FG96" i="1"/>
  <c r="FF96" i="1"/>
  <c r="ES96" i="1"/>
  <c r="EF96" i="1"/>
  <c r="DO96" i="1"/>
  <c r="EG96" i="1"/>
  <c r="ET96" i="1"/>
  <c r="DN96" i="1"/>
  <c r="DB96" i="1"/>
  <c r="CN96" i="1"/>
  <c r="CA96" i="1"/>
  <c r="CO96" i="1"/>
  <c r="DA96" i="1"/>
  <c r="BN96" i="1"/>
  <c r="CB96" i="1"/>
  <c r="BO96" i="1"/>
  <c r="AO96" i="1"/>
  <c r="BA96" i="1"/>
  <c r="BB96" i="1"/>
  <c r="AN96" i="1"/>
  <c r="HF125" i="1"/>
  <c r="HG125" i="1"/>
  <c r="GT125" i="1"/>
  <c r="GS125" i="1"/>
  <c r="GF125" i="1"/>
  <c r="GG125" i="1"/>
  <c r="FS125" i="1"/>
  <c r="FT125" i="1"/>
  <c r="FF125" i="1"/>
  <c r="ES125" i="1"/>
  <c r="FG125" i="1"/>
  <c r="ET125" i="1"/>
  <c r="EG125" i="1"/>
  <c r="EF125" i="1"/>
  <c r="DN125" i="1"/>
  <c r="DA125" i="1"/>
  <c r="CN125" i="1"/>
  <c r="CB125" i="1"/>
  <c r="BO125" i="1"/>
  <c r="BB125" i="1"/>
  <c r="DO125" i="1"/>
  <c r="CO125" i="1"/>
  <c r="BN125" i="1"/>
  <c r="CA125" i="1"/>
  <c r="BA125" i="1"/>
  <c r="DB125" i="1"/>
  <c r="AN125" i="1"/>
  <c r="AO125" i="1"/>
  <c r="HF155" i="1"/>
  <c r="HG155" i="1"/>
  <c r="GT155" i="1"/>
  <c r="GS155" i="1"/>
  <c r="GF155" i="1"/>
  <c r="GG155" i="1"/>
  <c r="FS155" i="1"/>
  <c r="FT155" i="1"/>
  <c r="FF155" i="1"/>
  <c r="ES155" i="1"/>
  <c r="FG155" i="1"/>
  <c r="ET155" i="1"/>
  <c r="EG155" i="1"/>
  <c r="EF155" i="1"/>
  <c r="DN155" i="1"/>
  <c r="DA155" i="1"/>
  <c r="CN155" i="1"/>
  <c r="DB155" i="1"/>
  <c r="CB155" i="1"/>
  <c r="BO155" i="1"/>
  <c r="BB155" i="1"/>
  <c r="CO155" i="1"/>
  <c r="CA155" i="1"/>
  <c r="BN155" i="1"/>
  <c r="DO155" i="1"/>
  <c r="AN155" i="1"/>
  <c r="BA155" i="1"/>
  <c r="AO155" i="1"/>
  <c r="HG190" i="1"/>
  <c r="HF190" i="1"/>
  <c r="GS190" i="1"/>
  <c r="GT190" i="1"/>
  <c r="GF190" i="1"/>
  <c r="GG190" i="1"/>
  <c r="FS190" i="1"/>
  <c r="FT190" i="1"/>
  <c r="FF190" i="1"/>
  <c r="ES190" i="1"/>
  <c r="ET190" i="1"/>
  <c r="EG190" i="1"/>
  <c r="DO190" i="1"/>
  <c r="DA190" i="1"/>
  <c r="DB190" i="1"/>
  <c r="CN190" i="1"/>
  <c r="CA190" i="1"/>
  <c r="DN190" i="1"/>
  <c r="CO190" i="1"/>
  <c r="EF190" i="1"/>
  <c r="BN190" i="1"/>
  <c r="AO190" i="1"/>
  <c r="BO190" i="1"/>
  <c r="CB190" i="1"/>
  <c r="BA190" i="1"/>
  <c r="FG190" i="1"/>
  <c r="BB190" i="1"/>
  <c r="AN190" i="1"/>
  <c r="HG188" i="1"/>
  <c r="HF188" i="1"/>
  <c r="GS188" i="1"/>
  <c r="GT188" i="1"/>
  <c r="GF188" i="1"/>
  <c r="GG188" i="1"/>
  <c r="FS188" i="1"/>
  <c r="FF188" i="1"/>
  <c r="ES188" i="1"/>
  <c r="EG188" i="1"/>
  <c r="DO188" i="1"/>
  <c r="FT188" i="1"/>
  <c r="FG188" i="1"/>
  <c r="ET188" i="1"/>
  <c r="DN188" i="1"/>
  <c r="DA188" i="1"/>
  <c r="CN188" i="1"/>
  <c r="CA188" i="1"/>
  <c r="EF188" i="1"/>
  <c r="DB188" i="1"/>
  <c r="CO188" i="1"/>
  <c r="CB188" i="1"/>
  <c r="BB188" i="1"/>
  <c r="AO188" i="1"/>
  <c r="BN188" i="1"/>
  <c r="BA188" i="1"/>
  <c r="AN188" i="1"/>
  <c r="BO188" i="1"/>
  <c r="HF112" i="1"/>
  <c r="HG112" i="1"/>
  <c r="GS112" i="1"/>
  <c r="GT112" i="1"/>
  <c r="GF112" i="1"/>
  <c r="GG112" i="1"/>
  <c r="FS112" i="1"/>
  <c r="FT112" i="1"/>
  <c r="FG112" i="1"/>
  <c r="FF112" i="1"/>
  <c r="ES112" i="1"/>
  <c r="EF112" i="1"/>
  <c r="DO112" i="1"/>
  <c r="EG112" i="1"/>
  <c r="ET112" i="1"/>
  <c r="DN112" i="1"/>
  <c r="DB112" i="1"/>
  <c r="CN112" i="1"/>
  <c r="CA112" i="1"/>
  <c r="CO112" i="1"/>
  <c r="BN112" i="1"/>
  <c r="CB112" i="1"/>
  <c r="BO112" i="1"/>
  <c r="AO112" i="1"/>
  <c r="DA112" i="1"/>
  <c r="BA112" i="1"/>
  <c r="BB112" i="1"/>
  <c r="AN112" i="1"/>
  <c r="HF187" i="1"/>
  <c r="HG187" i="1"/>
  <c r="GT187" i="1"/>
  <c r="GS187" i="1"/>
  <c r="GF187" i="1"/>
  <c r="GG187" i="1"/>
  <c r="FS187" i="1"/>
  <c r="FT187" i="1"/>
  <c r="FF187" i="1"/>
  <c r="FG187" i="1"/>
  <c r="ET187" i="1"/>
  <c r="ES187" i="1"/>
  <c r="EF187" i="1"/>
  <c r="DN187" i="1"/>
  <c r="DA187" i="1"/>
  <c r="EG187" i="1"/>
  <c r="DB187" i="1"/>
  <c r="CO187" i="1"/>
  <c r="CB187" i="1"/>
  <c r="BO187" i="1"/>
  <c r="BB187" i="1"/>
  <c r="CA187" i="1"/>
  <c r="CN187" i="1"/>
  <c r="BN187" i="1"/>
  <c r="DO187" i="1"/>
  <c r="AN187" i="1"/>
  <c r="BA187" i="1"/>
  <c r="AO187" i="1"/>
  <c r="HF261" i="1"/>
  <c r="HG261" i="1"/>
  <c r="GT261" i="1"/>
  <c r="GF261" i="1"/>
  <c r="GG261" i="1"/>
  <c r="GS261" i="1"/>
  <c r="FS261" i="1"/>
  <c r="FF261" i="1"/>
  <c r="FT261" i="1"/>
  <c r="FG261" i="1"/>
  <c r="ET261" i="1"/>
  <c r="EF261" i="1"/>
  <c r="DN261" i="1"/>
  <c r="DA261" i="1"/>
  <c r="EG261" i="1"/>
  <c r="CO261" i="1"/>
  <c r="CB261" i="1"/>
  <c r="BO261" i="1"/>
  <c r="BB261" i="1"/>
  <c r="ES261" i="1"/>
  <c r="DO261" i="1"/>
  <c r="BN261" i="1"/>
  <c r="DB261" i="1"/>
  <c r="CN261" i="1"/>
  <c r="CA261" i="1"/>
  <c r="BA261" i="1"/>
  <c r="AN261" i="1"/>
  <c r="AO261" i="1"/>
  <c r="HG288" i="1"/>
  <c r="HF288" i="1"/>
  <c r="GS288" i="1"/>
  <c r="GT288" i="1"/>
  <c r="GF288" i="1"/>
  <c r="GG288" i="1"/>
  <c r="FT288" i="1"/>
  <c r="FS288" i="1"/>
  <c r="FF288" i="1"/>
  <c r="ES288" i="1"/>
  <c r="FG288" i="1"/>
  <c r="EG288" i="1"/>
  <c r="DO288" i="1"/>
  <c r="ET288" i="1"/>
  <c r="EF288" i="1"/>
  <c r="DN288" i="1"/>
  <c r="DB288" i="1"/>
  <c r="CN288" i="1"/>
  <c r="CA288" i="1"/>
  <c r="CO288" i="1"/>
  <c r="DA288" i="1"/>
  <c r="BN288" i="1"/>
  <c r="CB288" i="1"/>
  <c r="BO288" i="1"/>
  <c r="AO288" i="1"/>
  <c r="BA288" i="1"/>
  <c r="BB288" i="1"/>
  <c r="AN288" i="1"/>
  <c r="HF323" i="1"/>
  <c r="HG323" i="1"/>
  <c r="GF323" i="1"/>
  <c r="GG323" i="1"/>
  <c r="GS323" i="1"/>
  <c r="FS323" i="1"/>
  <c r="GT323" i="1"/>
  <c r="FF323" i="1"/>
  <c r="FG323" i="1"/>
  <c r="ET323" i="1"/>
  <c r="ES323" i="1"/>
  <c r="EF323" i="1"/>
  <c r="DN323" i="1"/>
  <c r="DA323" i="1"/>
  <c r="EG323" i="1"/>
  <c r="DB323" i="1"/>
  <c r="CO323" i="1"/>
  <c r="CB323" i="1"/>
  <c r="BO323" i="1"/>
  <c r="BB323" i="1"/>
  <c r="FT323" i="1"/>
  <c r="DO323" i="1"/>
  <c r="CA323" i="1"/>
  <c r="CN323" i="1"/>
  <c r="BN323" i="1"/>
  <c r="BA323" i="1"/>
  <c r="AO323" i="1"/>
  <c r="AN323" i="1"/>
  <c r="HF88" i="1"/>
  <c r="HG88" i="1"/>
  <c r="GS88" i="1"/>
  <c r="GT88" i="1"/>
  <c r="GF88" i="1"/>
  <c r="GG88" i="1"/>
  <c r="FS88" i="1"/>
  <c r="FT88" i="1"/>
  <c r="FG88" i="1"/>
  <c r="FF88" i="1"/>
  <c r="ES88" i="1"/>
  <c r="EF88" i="1"/>
  <c r="DO88" i="1"/>
  <c r="EG88" i="1"/>
  <c r="ET88" i="1"/>
  <c r="DB88" i="1"/>
  <c r="CN88" i="1"/>
  <c r="CA88" i="1"/>
  <c r="BN88" i="1"/>
  <c r="DN88" i="1"/>
  <c r="CO88" i="1"/>
  <c r="DA88" i="1"/>
  <c r="CB88" i="1"/>
  <c r="BO88" i="1"/>
  <c r="AO88" i="1"/>
  <c r="BA88" i="1"/>
  <c r="AN88" i="1"/>
  <c r="BB88" i="1"/>
  <c r="HF289" i="1"/>
  <c r="HG289" i="1"/>
  <c r="GT289" i="1"/>
  <c r="GS289" i="1"/>
  <c r="GF289" i="1"/>
  <c r="GG289" i="1"/>
  <c r="FS289" i="1"/>
  <c r="FF289" i="1"/>
  <c r="FT289" i="1"/>
  <c r="FG289" i="1"/>
  <c r="ET289" i="1"/>
  <c r="EF289" i="1"/>
  <c r="DN289" i="1"/>
  <c r="DA289" i="1"/>
  <c r="EG289" i="1"/>
  <c r="ES289" i="1"/>
  <c r="CO289" i="1"/>
  <c r="CB289" i="1"/>
  <c r="BO289" i="1"/>
  <c r="BB289" i="1"/>
  <c r="DO289" i="1"/>
  <c r="DB289" i="1"/>
  <c r="CN289" i="1"/>
  <c r="CA289" i="1"/>
  <c r="BN289" i="1"/>
  <c r="BA289" i="1"/>
  <c r="AO289" i="1"/>
  <c r="AN289" i="1"/>
  <c r="HG300" i="1"/>
  <c r="HF300" i="1"/>
  <c r="GS300" i="1"/>
  <c r="GT300" i="1"/>
  <c r="GF300" i="1"/>
  <c r="GG300" i="1"/>
  <c r="FT300" i="1"/>
  <c r="FS300" i="1"/>
  <c r="FF300" i="1"/>
  <c r="ES300" i="1"/>
  <c r="EG300" i="1"/>
  <c r="DO300" i="1"/>
  <c r="FG300" i="1"/>
  <c r="ET300" i="1"/>
  <c r="DN300" i="1"/>
  <c r="DA300" i="1"/>
  <c r="CN300" i="1"/>
  <c r="CA300" i="1"/>
  <c r="EF300" i="1"/>
  <c r="DB300" i="1"/>
  <c r="CO300" i="1"/>
  <c r="CB300" i="1"/>
  <c r="BB300" i="1"/>
  <c r="AO300" i="1"/>
  <c r="BN300" i="1"/>
  <c r="BA300" i="1"/>
  <c r="AN300" i="1"/>
  <c r="BO300" i="1"/>
  <c r="HG101" i="1"/>
  <c r="HF101" i="1"/>
  <c r="GT101" i="1"/>
  <c r="GF101" i="1"/>
  <c r="GG101" i="1"/>
  <c r="FS101" i="1"/>
  <c r="FT101" i="1"/>
  <c r="GS101" i="1"/>
  <c r="FG101" i="1"/>
  <c r="ES101" i="1"/>
  <c r="ET101" i="1"/>
  <c r="EG101" i="1"/>
  <c r="FF101" i="1"/>
  <c r="EF101" i="1"/>
  <c r="DN101" i="1"/>
  <c r="DA101" i="1"/>
  <c r="CN101" i="1"/>
  <c r="CB101" i="1"/>
  <c r="BO101" i="1"/>
  <c r="BB101" i="1"/>
  <c r="DO101" i="1"/>
  <c r="CO101" i="1"/>
  <c r="BN101" i="1"/>
  <c r="DB101" i="1"/>
  <c r="CA101" i="1"/>
  <c r="BA101" i="1"/>
  <c r="AN101" i="1"/>
  <c r="AO101" i="1"/>
  <c r="HF313" i="1"/>
  <c r="HG313" i="1"/>
  <c r="GT313" i="1"/>
  <c r="GF313" i="1"/>
  <c r="GG313" i="1"/>
  <c r="FS313" i="1"/>
  <c r="FF313" i="1"/>
  <c r="FT313" i="1"/>
  <c r="FG313" i="1"/>
  <c r="ET313" i="1"/>
  <c r="EF313" i="1"/>
  <c r="DN313" i="1"/>
  <c r="DA313" i="1"/>
  <c r="GS313" i="1"/>
  <c r="EG313" i="1"/>
  <c r="CO313" i="1"/>
  <c r="CB313" i="1"/>
  <c r="BO313" i="1"/>
  <c r="BB313" i="1"/>
  <c r="DO313" i="1"/>
  <c r="DB313" i="1"/>
  <c r="ES313" i="1"/>
  <c r="CN313" i="1"/>
  <c r="CA313" i="1"/>
  <c r="BN313" i="1"/>
  <c r="AO313" i="1"/>
  <c r="AN313" i="1"/>
  <c r="BA313" i="1"/>
  <c r="HG292" i="1"/>
  <c r="GS292" i="1"/>
  <c r="GT292" i="1"/>
  <c r="GF292" i="1"/>
  <c r="GG292" i="1"/>
  <c r="FT292" i="1"/>
  <c r="HF292" i="1"/>
  <c r="FS292" i="1"/>
  <c r="FF292" i="1"/>
  <c r="ES292" i="1"/>
  <c r="EG292" i="1"/>
  <c r="DO292" i="1"/>
  <c r="FG292" i="1"/>
  <c r="ET292" i="1"/>
  <c r="DN292" i="1"/>
  <c r="DA292" i="1"/>
  <c r="CN292" i="1"/>
  <c r="CA292" i="1"/>
  <c r="EF292" i="1"/>
  <c r="DB292" i="1"/>
  <c r="CO292" i="1"/>
  <c r="CB292" i="1"/>
  <c r="BB292" i="1"/>
  <c r="AO292" i="1"/>
  <c r="BN292" i="1"/>
  <c r="BO292" i="1"/>
  <c r="AN292" i="1"/>
  <c r="BA292" i="1"/>
  <c r="HF253" i="1"/>
  <c r="HG253" i="1"/>
  <c r="GT253" i="1"/>
  <c r="GF253" i="1"/>
  <c r="GS253" i="1"/>
  <c r="GG253" i="1"/>
  <c r="FS253" i="1"/>
  <c r="FF253" i="1"/>
  <c r="FT253" i="1"/>
  <c r="FG253" i="1"/>
  <c r="ET253" i="1"/>
  <c r="EF253" i="1"/>
  <c r="DN253" i="1"/>
  <c r="DA253" i="1"/>
  <c r="EG253" i="1"/>
  <c r="CO253" i="1"/>
  <c r="CB253" i="1"/>
  <c r="BO253" i="1"/>
  <c r="BB253" i="1"/>
  <c r="DO253" i="1"/>
  <c r="BN253" i="1"/>
  <c r="CN253" i="1"/>
  <c r="CA253" i="1"/>
  <c r="BA253" i="1"/>
  <c r="DB253" i="1"/>
  <c r="AN253" i="1"/>
  <c r="AO253" i="1"/>
  <c r="ES253" i="1"/>
  <c r="HF121" i="1"/>
  <c r="HG121" i="1"/>
  <c r="GT121" i="1"/>
  <c r="GF121" i="1"/>
  <c r="GS121" i="1"/>
  <c r="GG121" i="1"/>
  <c r="FS121" i="1"/>
  <c r="FF121" i="1"/>
  <c r="ES121" i="1"/>
  <c r="FG121" i="1"/>
  <c r="ET121" i="1"/>
  <c r="EG121" i="1"/>
  <c r="FT121" i="1"/>
  <c r="DN121" i="1"/>
  <c r="DA121" i="1"/>
  <c r="CN121" i="1"/>
  <c r="EF121" i="1"/>
  <c r="CB121" i="1"/>
  <c r="BO121" i="1"/>
  <c r="BB121" i="1"/>
  <c r="DO121" i="1"/>
  <c r="DB121" i="1"/>
  <c r="BA121" i="1"/>
  <c r="CO121" i="1"/>
  <c r="CA121" i="1"/>
  <c r="BN121" i="1"/>
  <c r="AO121" i="1"/>
  <c r="AN121" i="1"/>
  <c r="HG164" i="1"/>
  <c r="GS164" i="1"/>
  <c r="GT164" i="1"/>
  <c r="GF164" i="1"/>
  <c r="GG164" i="1"/>
  <c r="FS164" i="1"/>
  <c r="HF164" i="1"/>
  <c r="FT164" i="1"/>
  <c r="FF164" i="1"/>
  <c r="ES164" i="1"/>
  <c r="ET164" i="1"/>
  <c r="DO164" i="1"/>
  <c r="FG164" i="1"/>
  <c r="EF164" i="1"/>
  <c r="DN164" i="1"/>
  <c r="DA164" i="1"/>
  <c r="CN164" i="1"/>
  <c r="CA164" i="1"/>
  <c r="DB164" i="1"/>
  <c r="CO164" i="1"/>
  <c r="EG164" i="1"/>
  <c r="CB164" i="1"/>
  <c r="BB164" i="1"/>
  <c r="AO164" i="1"/>
  <c r="BN164" i="1"/>
  <c r="BO164" i="1"/>
  <c r="AN164" i="1"/>
  <c r="BA164" i="1"/>
  <c r="HG172" i="1"/>
  <c r="HF172" i="1"/>
  <c r="GS172" i="1"/>
  <c r="GT172" i="1"/>
  <c r="GF172" i="1"/>
  <c r="GG172" i="1"/>
  <c r="FS172" i="1"/>
  <c r="FT172" i="1"/>
  <c r="FF172" i="1"/>
  <c r="ES172" i="1"/>
  <c r="ET172" i="1"/>
  <c r="EG172" i="1"/>
  <c r="DO172" i="1"/>
  <c r="FG172" i="1"/>
  <c r="DN172" i="1"/>
  <c r="DA172" i="1"/>
  <c r="CN172" i="1"/>
  <c r="CA172" i="1"/>
  <c r="EF172" i="1"/>
  <c r="DB172" i="1"/>
  <c r="CO172" i="1"/>
  <c r="CB172" i="1"/>
  <c r="BB172" i="1"/>
  <c r="AO172" i="1"/>
  <c r="BN172" i="1"/>
  <c r="BA172" i="1"/>
  <c r="AN172" i="1"/>
  <c r="BO172" i="1"/>
  <c r="HG111" i="1"/>
  <c r="GT111" i="1"/>
  <c r="GS111" i="1"/>
  <c r="HF111" i="1"/>
  <c r="FT111" i="1"/>
  <c r="GF111" i="1"/>
  <c r="GG111" i="1"/>
  <c r="ES111" i="1"/>
  <c r="ET111" i="1"/>
  <c r="EG111" i="1"/>
  <c r="FS111" i="1"/>
  <c r="FF111" i="1"/>
  <c r="FG111" i="1"/>
  <c r="DN111" i="1"/>
  <c r="DA111" i="1"/>
  <c r="CN111" i="1"/>
  <c r="CO111" i="1"/>
  <c r="CB111" i="1"/>
  <c r="BO111" i="1"/>
  <c r="BB111" i="1"/>
  <c r="DB111" i="1"/>
  <c r="EF111" i="1"/>
  <c r="CA111" i="1"/>
  <c r="BA111" i="1"/>
  <c r="BN111" i="1"/>
  <c r="AN111" i="1"/>
  <c r="DO111" i="1"/>
  <c r="AO111" i="1"/>
  <c r="HF135" i="1"/>
  <c r="HG135" i="1"/>
  <c r="GT135" i="1"/>
  <c r="GS135" i="1"/>
  <c r="FT135" i="1"/>
  <c r="GF135" i="1"/>
  <c r="FF135" i="1"/>
  <c r="ES135" i="1"/>
  <c r="FG135" i="1"/>
  <c r="ET135" i="1"/>
  <c r="EG135" i="1"/>
  <c r="GG135" i="1"/>
  <c r="FS135" i="1"/>
  <c r="DN135" i="1"/>
  <c r="DA135" i="1"/>
  <c r="CN135" i="1"/>
  <c r="EF135" i="1"/>
  <c r="CO135" i="1"/>
  <c r="CB135" i="1"/>
  <c r="BO135" i="1"/>
  <c r="BB135" i="1"/>
  <c r="DB135" i="1"/>
  <c r="CA135" i="1"/>
  <c r="DO135" i="1"/>
  <c r="BA135" i="1"/>
  <c r="AN135" i="1"/>
  <c r="BN135" i="1"/>
  <c r="AO135" i="1"/>
  <c r="HG310" i="1"/>
  <c r="HF310" i="1"/>
  <c r="GS310" i="1"/>
  <c r="GF310" i="1"/>
  <c r="GG310" i="1"/>
  <c r="GT310" i="1"/>
  <c r="FT310" i="1"/>
  <c r="FS310" i="1"/>
  <c r="FF310" i="1"/>
  <c r="ES310" i="1"/>
  <c r="ET310" i="1"/>
  <c r="EG310" i="1"/>
  <c r="DO310" i="1"/>
  <c r="DA310" i="1"/>
  <c r="DB310" i="1"/>
  <c r="CN310" i="1"/>
  <c r="CA310" i="1"/>
  <c r="FG310" i="1"/>
  <c r="DN310" i="1"/>
  <c r="CO310" i="1"/>
  <c r="BN310" i="1"/>
  <c r="AO310" i="1"/>
  <c r="BO310" i="1"/>
  <c r="BB310" i="1"/>
  <c r="EF310" i="1"/>
  <c r="BA310" i="1"/>
  <c r="CB310" i="1"/>
  <c r="AN310" i="1"/>
  <c r="HF209" i="1"/>
  <c r="HG209" i="1"/>
  <c r="GT209" i="1"/>
  <c r="GS209" i="1"/>
  <c r="GF209" i="1"/>
  <c r="GG209" i="1"/>
  <c r="FS209" i="1"/>
  <c r="FF209" i="1"/>
  <c r="FT209" i="1"/>
  <c r="FG209" i="1"/>
  <c r="ET209" i="1"/>
  <c r="EF209" i="1"/>
  <c r="DN209" i="1"/>
  <c r="DA209" i="1"/>
  <c r="EG209" i="1"/>
  <c r="ES209" i="1"/>
  <c r="CO209" i="1"/>
  <c r="CB209" i="1"/>
  <c r="BO209" i="1"/>
  <c r="BB209" i="1"/>
  <c r="DO209" i="1"/>
  <c r="DB209" i="1"/>
  <c r="CN209" i="1"/>
  <c r="CA209" i="1"/>
  <c r="BN209" i="1"/>
  <c r="BA209" i="1"/>
  <c r="AO209" i="1"/>
  <c r="AN209" i="1"/>
  <c r="HF263" i="1"/>
  <c r="HG263" i="1"/>
  <c r="GT263" i="1"/>
  <c r="GS263" i="1"/>
  <c r="GF263" i="1"/>
  <c r="FS263" i="1"/>
  <c r="FF263" i="1"/>
  <c r="FG263" i="1"/>
  <c r="ET263" i="1"/>
  <c r="GG263" i="1"/>
  <c r="FT263" i="1"/>
  <c r="ES263" i="1"/>
  <c r="EF263" i="1"/>
  <c r="DN263" i="1"/>
  <c r="DA263" i="1"/>
  <c r="EG263" i="1"/>
  <c r="CO263" i="1"/>
  <c r="CB263" i="1"/>
  <c r="BO263" i="1"/>
  <c r="BB263" i="1"/>
  <c r="DB263" i="1"/>
  <c r="CA263" i="1"/>
  <c r="DO263" i="1"/>
  <c r="BA263" i="1"/>
  <c r="AN263" i="1"/>
  <c r="BN263" i="1"/>
  <c r="AO263" i="1"/>
  <c r="CN263" i="1"/>
  <c r="HF151" i="1"/>
  <c r="HG151" i="1"/>
  <c r="GT151" i="1"/>
  <c r="GS151" i="1"/>
  <c r="FT151" i="1"/>
  <c r="GF151" i="1"/>
  <c r="FF151" i="1"/>
  <c r="ES151" i="1"/>
  <c r="GG151" i="1"/>
  <c r="FS151" i="1"/>
  <c r="FG151" i="1"/>
  <c r="ET151" i="1"/>
  <c r="EG151" i="1"/>
  <c r="DN151" i="1"/>
  <c r="DA151" i="1"/>
  <c r="CN151" i="1"/>
  <c r="CO151" i="1"/>
  <c r="CB151" i="1"/>
  <c r="BO151" i="1"/>
  <c r="BB151" i="1"/>
  <c r="EF151" i="1"/>
  <c r="DB151" i="1"/>
  <c r="CA151" i="1"/>
  <c r="DO151" i="1"/>
  <c r="BA151" i="1"/>
  <c r="AN151" i="1"/>
  <c r="AO151" i="1"/>
  <c r="BN151" i="1"/>
  <c r="HF46" i="1"/>
  <c r="HG46" i="1"/>
  <c r="GS46" i="1"/>
  <c r="GT46" i="1"/>
  <c r="GF46" i="1"/>
  <c r="GG46" i="1"/>
  <c r="FS46" i="1"/>
  <c r="FT46" i="1"/>
  <c r="FG46" i="1"/>
  <c r="FF46" i="1"/>
  <c r="ES46" i="1"/>
  <c r="DO46" i="1"/>
  <c r="ET46" i="1"/>
  <c r="EF46" i="1"/>
  <c r="EG46" i="1"/>
  <c r="DA46" i="1"/>
  <c r="DN46" i="1"/>
  <c r="DB46" i="1"/>
  <c r="CA46" i="1"/>
  <c r="BN46" i="1"/>
  <c r="CN46" i="1"/>
  <c r="BB46" i="1"/>
  <c r="CO46" i="1"/>
  <c r="AO46" i="1"/>
  <c r="CB46" i="1"/>
  <c r="AN46" i="1"/>
  <c r="BO46" i="1"/>
  <c r="BA46" i="1"/>
  <c r="HF237" i="1"/>
  <c r="HG237" i="1"/>
  <c r="GT237" i="1"/>
  <c r="GF237" i="1"/>
  <c r="GS237" i="1"/>
  <c r="GG237" i="1"/>
  <c r="FT237" i="1"/>
  <c r="FF237" i="1"/>
  <c r="FG237" i="1"/>
  <c r="ET237" i="1"/>
  <c r="FS237" i="1"/>
  <c r="EF237" i="1"/>
  <c r="DN237" i="1"/>
  <c r="DA237" i="1"/>
  <c r="EG237" i="1"/>
  <c r="CO237" i="1"/>
  <c r="CB237" i="1"/>
  <c r="BO237" i="1"/>
  <c r="BB237" i="1"/>
  <c r="DO237" i="1"/>
  <c r="BN237" i="1"/>
  <c r="DB237" i="1"/>
  <c r="ES237" i="1"/>
  <c r="CN237" i="1"/>
  <c r="CA237" i="1"/>
  <c r="BA237" i="1"/>
  <c r="AN237" i="1"/>
  <c r="AO237" i="1"/>
  <c r="HF217" i="1"/>
  <c r="HG217" i="1"/>
  <c r="GT217" i="1"/>
  <c r="GS217" i="1"/>
  <c r="GF217" i="1"/>
  <c r="GG217" i="1"/>
  <c r="FS217" i="1"/>
  <c r="FF217" i="1"/>
  <c r="FG217" i="1"/>
  <c r="ET217" i="1"/>
  <c r="EF217" i="1"/>
  <c r="DN217" i="1"/>
  <c r="DA217" i="1"/>
  <c r="FT217" i="1"/>
  <c r="EG217" i="1"/>
  <c r="CO217" i="1"/>
  <c r="CB217" i="1"/>
  <c r="BO217" i="1"/>
  <c r="BB217" i="1"/>
  <c r="DO217" i="1"/>
  <c r="DB217" i="1"/>
  <c r="ES217" i="1"/>
  <c r="CN217" i="1"/>
  <c r="CA217" i="1"/>
  <c r="BN217" i="1"/>
  <c r="AO217" i="1"/>
  <c r="BA217" i="1"/>
  <c r="AN217" i="1"/>
  <c r="HG119" i="1"/>
  <c r="GT119" i="1"/>
  <c r="HF119" i="1"/>
  <c r="GS119" i="1"/>
  <c r="FT119" i="1"/>
  <c r="GF119" i="1"/>
  <c r="FF119" i="1"/>
  <c r="ES119" i="1"/>
  <c r="GG119" i="1"/>
  <c r="FS119" i="1"/>
  <c r="FG119" i="1"/>
  <c r="ET119" i="1"/>
  <c r="EG119" i="1"/>
  <c r="DN119" i="1"/>
  <c r="DA119" i="1"/>
  <c r="CN119" i="1"/>
  <c r="CO119" i="1"/>
  <c r="CB119" i="1"/>
  <c r="BO119" i="1"/>
  <c r="BB119" i="1"/>
  <c r="EF119" i="1"/>
  <c r="DB119" i="1"/>
  <c r="CA119" i="1"/>
  <c r="DO119" i="1"/>
  <c r="BA119" i="1"/>
  <c r="AN119" i="1"/>
  <c r="AO119" i="1"/>
  <c r="BN119" i="1"/>
  <c r="HG130" i="1"/>
  <c r="GS130" i="1"/>
  <c r="HF130" i="1"/>
  <c r="GF130" i="1"/>
  <c r="GG130" i="1"/>
  <c r="FS130" i="1"/>
  <c r="GT130" i="1"/>
  <c r="FT130" i="1"/>
  <c r="FF130" i="1"/>
  <c r="ES130" i="1"/>
  <c r="EG130" i="1"/>
  <c r="DO130" i="1"/>
  <c r="FG130" i="1"/>
  <c r="CN130" i="1"/>
  <c r="CO130" i="1"/>
  <c r="CA130" i="1"/>
  <c r="ET130" i="1"/>
  <c r="EF130" i="1"/>
  <c r="DN130" i="1"/>
  <c r="DA130" i="1"/>
  <c r="BO130" i="1"/>
  <c r="DB130" i="1"/>
  <c r="BA130" i="1"/>
  <c r="AO130" i="1"/>
  <c r="BB130" i="1"/>
  <c r="CB130" i="1"/>
  <c r="AN130" i="1"/>
  <c r="BN130" i="1"/>
  <c r="HG158" i="1"/>
  <c r="HF158" i="1"/>
  <c r="GS158" i="1"/>
  <c r="GT158" i="1"/>
  <c r="GF158" i="1"/>
  <c r="GG158" i="1"/>
  <c r="FS158" i="1"/>
  <c r="FT158" i="1"/>
  <c r="FF158" i="1"/>
  <c r="ES158" i="1"/>
  <c r="DO158" i="1"/>
  <c r="ET158" i="1"/>
  <c r="EF158" i="1"/>
  <c r="EG158" i="1"/>
  <c r="DA158" i="1"/>
  <c r="DB158" i="1"/>
  <c r="CA158" i="1"/>
  <c r="DN158" i="1"/>
  <c r="CN158" i="1"/>
  <c r="BN158" i="1"/>
  <c r="AO158" i="1"/>
  <c r="FG158" i="1"/>
  <c r="BO158" i="1"/>
  <c r="CB158" i="1"/>
  <c r="BA158" i="1"/>
  <c r="AN158" i="1"/>
  <c r="CO158" i="1"/>
  <c r="BB158" i="1"/>
  <c r="ED180" i="1"/>
  <c r="HG180" i="1"/>
  <c r="GS180" i="1"/>
  <c r="GT180" i="1"/>
  <c r="HF180" i="1"/>
  <c r="GF180" i="1"/>
  <c r="GG180" i="1"/>
  <c r="FS180" i="1"/>
  <c r="FT180" i="1"/>
  <c r="FF180" i="1"/>
  <c r="ES180" i="1"/>
  <c r="EG180" i="1"/>
  <c r="DO180" i="1"/>
  <c r="FG180" i="1"/>
  <c r="ET180" i="1"/>
  <c r="DN180" i="1"/>
  <c r="DA180" i="1"/>
  <c r="CN180" i="1"/>
  <c r="CA180" i="1"/>
  <c r="EF180" i="1"/>
  <c r="DB180" i="1"/>
  <c r="CO180" i="1"/>
  <c r="CB180" i="1"/>
  <c r="BB180" i="1"/>
  <c r="AO180" i="1"/>
  <c r="BN180" i="1"/>
  <c r="AN180" i="1"/>
  <c r="BO180" i="1"/>
  <c r="BA180" i="1"/>
  <c r="HF19" i="1"/>
  <c r="HG19" i="1"/>
  <c r="GT19" i="1"/>
  <c r="GS19" i="1"/>
  <c r="GF19" i="1"/>
  <c r="GG19" i="1"/>
  <c r="FS19" i="1"/>
  <c r="FF19" i="1"/>
  <c r="ES19" i="1"/>
  <c r="ET19" i="1"/>
  <c r="EG19" i="1"/>
  <c r="FT19" i="1"/>
  <c r="FG19" i="1"/>
  <c r="EF19" i="1"/>
  <c r="DN19" i="1"/>
  <c r="DA19" i="1"/>
  <c r="CN19" i="1"/>
  <c r="DO19" i="1"/>
  <c r="CB19" i="1"/>
  <c r="BO19" i="1"/>
  <c r="BB19" i="1"/>
  <c r="CO19" i="1"/>
  <c r="CA19" i="1"/>
  <c r="BN19" i="1"/>
  <c r="DB19" i="1"/>
  <c r="AN19" i="1"/>
  <c r="BA19" i="1"/>
  <c r="AO19" i="1"/>
  <c r="HG25" i="1"/>
  <c r="HF25" i="1"/>
  <c r="GT25" i="1"/>
  <c r="GF25" i="1"/>
  <c r="GS25" i="1"/>
  <c r="GG25" i="1"/>
  <c r="FS25" i="1"/>
  <c r="FT25" i="1"/>
  <c r="FF25" i="1"/>
  <c r="ES25" i="1"/>
  <c r="FG25" i="1"/>
  <c r="ET25" i="1"/>
  <c r="EG25" i="1"/>
  <c r="DN25" i="1"/>
  <c r="DA25" i="1"/>
  <c r="CN25" i="1"/>
  <c r="DO25" i="1"/>
  <c r="CB25" i="1"/>
  <c r="BO25" i="1"/>
  <c r="BB25" i="1"/>
  <c r="DB25" i="1"/>
  <c r="EF25" i="1"/>
  <c r="BA25" i="1"/>
  <c r="CO25" i="1"/>
  <c r="CA25" i="1"/>
  <c r="BN25" i="1"/>
  <c r="AN25" i="1"/>
  <c r="AO25" i="1"/>
  <c r="HG332" i="1"/>
  <c r="HF332" i="1"/>
  <c r="GS332" i="1"/>
  <c r="GF332" i="1"/>
  <c r="GT332" i="1"/>
  <c r="GG332" i="1"/>
  <c r="FT332" i="1"/>
  <c r="FS332" i="1"/>
  <c r="FF332" i="1"/>
  <c r="ES332" i="1"/>
  <c r="EG332" i="1"/>
  <c r="DO332" i="1"/>
  <c r="FG332" i="1"/>
  <c r="ET332" i="1"/>
  <c r="DN332" i="1"/>
  <c r="DA332" i="1"/>
  <c r="CN332" i="1"/>
  <c r="CA332" i="1"/>
  <c r="EF332" i="1"/>
  <c r="DB332" i="1"/>
  <c r="CO332" i="1"/>
  <c r="CB332" i="1"/>
  <c r="BB332" i="1"/>
  <c r="AO332" i="1"/>
  <c r="BN332" i="1"/>
  <c r="BA332" i="1"/>
  <c r="AN332" i="1"/>
  <c r="BO332" i="1"/>
  <c r="HF127" i="1"/>
  <c r="HG127" i="1"/>
  <c r="GS127" i="1"/>
  <c r="GT127" i="1"/>
  <c r="FT127" i="1"/>
  <c r="GF127" i="1"/>
  <c r="FS127" i="1"/>
  <c r="FF127" i="1"/>
  <c r="ES127" i="1"/>
  <c r="FG127" i="1"/>
  <c r="ET127" i="1"/>
  <c r="EG127" i="1"/>
  <c r="GG127" i="1"/>
  <c r="DN127" i="1"/>
  <c r="DA127" i="1"/>
  <c r="CN127" i="1"/>
  <c r="CO127" i="1"/>
  <c r="CB127" i="1"/>
  <c r="BO127" i="1"/>
  <c r="BB127" i="1"/>
  <c r="EF127" i="1"/>
  <c r="DB127" i="1"/>
  <c r="CA127" i="1"/>
  <c r="BA127" i="1"/>
  <c r="AN127" i="1"/>
  <c r="AO127" i="1"/>
  <c r="DO127" i="1"/>
  <c r="BN127" i="1"/>
  <c r="HG280" i="1"/>
  <c r="HF280" i="1"/>
  <c r="GS280" i="1"/>
  <c r="GT280" i="1"/>
  <c r="GF280" i="1"/>
  <c r="GG280" i="1"/>
  <c r="FT280" i="1"/>
  <c r="FS280" i="1"/>
  <c r="FF280" i="1"/>
  <c r="ES280" i="1"/>
  <c r="FG280" i="1"/>
  <c r="EG280" i="1"/>
  <c r="DO280" i="1"/>
  <c r="ET280" i="1"/>
  <c r="EF280" i="1"/>
  <c r="DN280" i="1"/>
  <c r="DB280" i="1"/>
  <c r="CN280" i="1"/>
  <c r="CA280" i="1"/>
  <c r="CO280" i="1"/>
  <c r="BN280" i="1"/>
  <c r="DA280" i="1"/>
  <c r="CB280" i="1"/>
  <c r="BO280" i="1"/>
  <c r="AO280" i="1"/>
  <c r="BA280" i="1"/>
  <c r="BB280" i="1"/>
  <c r="AN280" i="1"/>
  <c r="HF398" i="1"/>
  <c r="HG398" i="1"/>
  <c r="GS398" i="1"/>
  <c r="GT398" i="1"/>
  <c r="GG398" i="1"/>
  <c r="FT398" i="1"/>
  <c r="GF398" i="1"/>
  <c r="FS398" i="1"/>
  <c r="FF398" i="1"/>
  <c r="ES398" i="1"/>
  <c r="ET398" i="1"/>
  <c r="EG398" i="1"/>
  <c r="DO398" i="1"/>
  <c r="DA398" i="1"/>
  <c r="FG398" i="1"/>
  <c r="DB398" i="1"/>
  <c r="CN398" i="1"/>
  <c r="CA398" i="1"/>
  <c r="DN398" i="1"/>
  <c r="CO398" i="1"/>
  <c r="BN398" i="1"/>
  <c r="AO398" i="1"/>
  <c r="EF398" i="1"/>
  <c r="BO398" i="1"/>
  <c r="CB398" i="1"/>
  <c r="BA398" i="1"/>
  <c r="BB398" i="1"/>
  <c r="AN398" i="1"/>
  <c r="HG372" i="1"/>
  <c r="HF372" i="1"/>
  <c r="GS372" i="1"/>
  <c r="GF372" i="1"/>
  <c r="GT372" i="1"/>
  <c r="GG372" i="1"/>
  <c r="FT372" i="1"/>
  <c r="FS372" i="1"/>
  <c r="FF372" i="1"/>
  <c r="ES372" i="1"/>
  <c r="EG372" i="1"/>
  <c r="DO372" i="1"/>
  <c r="FG372" i="1"/>
  <c r="ET372" i="1"/>
  <c r="DN372" i="1"/>
  <c r="DA372" i="1"/>
  <c r="CN372" i="1"/>
  <c r="CA372" i="1"/>
  <c r="EF372" i="1"/>
  <c r="DB372" i="1"/>
  <c r="CO372" i="1"/>
  <c r="CB372" i="1"/>
  <c r="BB372" i="1"/>
  <c r="AO372" i="1"/>
  <c r="BN372" i="1"/>
  <c r="AN372" i="1"/>
  <c r="BO372" i="1"/>
  <c r="BA372" i="1"/>
  <c r="HF167" i="1"/>
  <c r="HG167" i="1"/>
  <c r="GT167" i="1"/>
  <c r="GS167" i="1"/>
  <c r="FT167" i="1"/>
  <c r="GF167" i="1"/>
  <c r="FF167" i="1"/>
  <c r="ES167" i="1"/>
  <c r="FG167" i="1"/>
  <c r="ET167" i="1"/>
  <c r="EG167" i="1"/>
  <c r="FS167" i="1"/>
  <c r="GG167" i="1"/>
  <c r="DN167" i="1"/>
  <c r="DA167" i="1"/>
  <c r="EF167" i="1"/>
  <c r="CO167" i="1"/>
  <c r="CB167" i="1"/>
  <c r="BO167" i="1"/>
  <c r="BB167" i="1"/>
  <c r="DB167" i="1"/>
  <c r="CA167" i="1"/>
  <c r="DO167" i="1"/>
  <c r="BA167" i="1"/>
  <c r="AN167" i="1"/>
  <c r="BN167" i="1"/>
  <c r="AO167" i="1"/>
  <c r="CN167" i="1"/>
  <c r="HF173" i="1"/>
  <c r="HG173" i="1"/>
  <c r="GT173" i="1"/>
  <c r="GF173" i="1"/>
  <c r="GS173" i="1"/>
  <c r="GG173" i="1"/>
  <c r="FS173" i="1"/>
  <c r="FT173" i="1"/>
  <c r="FF173" i="1"/>
  <c r="ES173" i="1"/>
  <c r="FG173" i="1"/>
  <c r="ET173" i="1"/>
  <c r="EF173" i="1"/>
  <c r="DN173" i="1"/>
  <c r="DA173" i="1"/>
  <c r="EG173" i="1"/>
  <c r="CO173" i="1"/>
  <c r="CB173" i="1"/>
  <c r="BO173" i="1"/>
  <c r="BB173" i="1"/>
  <c r="DO173" i="1"/>
  <c r="BN173" i="1"/>
  <c r="DB173" i="1"/>
  <c r="CN173" i="1"/>
  <c r="CA173" i="1"/>
  <c r="BA173" i="1"/>
  <c r="AN173" i="1"/>
  <c r="AO173" i="1"/>
  <c r="HF120" i="1"/>
  <c r="HG120" i="1"/>
  <c r="GS120" i="1"/>
  <c r="GT120" i="1"/>
  <c r="GF120" i="1"/>
  <c r="GG120" i="1"/>
  <c r="FS120" i="1"/>
  <c r="FT120" i="1"/>
  <c r="FF120" i="1"/>
  <c r="ES120" i="1"/>
  <c r="FG120" i="1"/>
  <c r="EF120" i="1"/>
  <c r="DO120" i="1"/>
  <c r="EG120" i="1"/>
  <c r="ET120" i="1"/>
  <c r="DN120" i="1"/>
  <c r="DB120" i="1"/>
  <c r="CN120" i="1"/>
  <c r="CA120" i="1"/>
  <c r="CO120" i="1"/>
  <c r="BN120" i="1"/>
  <c r="DA120" i="1"/>
  <c r="CB120" i="1"/>
  <c r="BO120" i="1"/>
  <c r="AO120" i="1"/>
  <c r="BA120" i="1"/>
  <c r="BB120" i="1"/>
  <c r="AN120" i="1"/>
  <c r="HG214" i="1"/>
  <c r="HF214" i="1"/>
  <c r="GS214" i="1"/>
  <c r="GT214" i="1"/>
  <c r="GF214" i="1"/>
  <c r="GG214" i="1"/>
  <c r="FS214" i="1"/>
  <c r="FT214" i="1"/>
  <c r="FF214" i="1"/>
  <c r="ES214" i="1"/>
  <c r="ET214" i="1"/>
  <c r="EG214" i="1"/>
  <c r="DO214" i="1"/>
  <c r="DA214" i="1"/>
  <c r="DB214" i="1"/>
  <c r="CN214" i="1"/>
  <c r="CA214" i="1"/>
  <c r="FG214" i="1"/>
  <c r="DN214" i="1"/>
  <c r="CO214" i="1"/>
  <c r="BN214" i="1"/>
  <c r="AO214" i="1"/>
  <c r="BO214" i="1"/>
  <c r="EF214" i="1"/>
  <c r="BB214" i="1"/>
  <c r="BA214" i="1"/>
  <c r="AN214" i="1"/>
  <c r="CB214" i="1"/>
  <c r="HG174" i="1"/>
  <c r="HF174" i="1"/>
  <c r="GS174" i="1"/>
  <c r="GT174" i="1"/>
  <c r="GF174" i="1"/>
  <c r="GG174" i="1"/>
  <c r="FS174" i="1"/>
  <c r="FT174" i="1"/>
  <c r="FF174" i="1"/>
  <c r="ES174" i="1"/>
  <c r="EG174" i="1"/>
  <c r="DO174" i="1"/>
  <c r="ET174" i="1"/>
  <c r="DA174" i="1"/>
  <c r="FG174" i="1"/>
  <c r="DB174" i="1"/>
  <c r="CN174" i="1"/>
  <c r="CA174" i="1"/>
  <c r="DN174" i="1"/>
  <c r="CO174" i="1"/>
  <c r="BN174" i="1"/>
  <c r="AO174" i="1"/>
  <c r="EF174" i="1"/>
  <c r="BO174" i="1"/>
  <c r="CB174" i="1"/>
  <c r="BA174" i="1"/>
  <c r="AN174" i="1"/>
  <c r="BB174" i="1"/>
  <c r="HG336" i="1"/>
  <c r="HF336" i="1"/>
  <c r="GS336" i="1"/>
  <c r="GF336" i="1"/>
  <c r="GT336" i="1"/>
  <c r="GG336" i="1"/>
  <c r="FT336" i="1"/>
  <c r="FS336" i="1"/>
  <c r="FF336" i="1"/>
  <c r="ES336" i="1"/>
  <c r="FG336" i="1"/>
  <c r="EG336" i="1"/>
  <c r="DO336" i="1"/>
  <c r="ET336" i="1"/>
  <c r="EF336" i="1"/>
  <c r="DN336" i="1"/>
  <c r="DB336" i="1"/>
  <c r="CN336" i="1"/>
  <c r="CA336" i="1"/>
  <c r="CO336" i="1"/>
  <c r="BN336" i="1"/>
  <c r="CB336" i="1"/>
  <c r="BO336" i="1"/>
  <c r="AO336" i="1"/>
  <c r="DA336" i="1"/>
  <c r="BA336" i="1"/>
  <c r="AN336" i="1"/>
  <c r="BB336" i="1"/>
  <c r="HF225" i="1"/>
  <c r="HG225" i="1"/>
  <c r="GT225" i="1"/>
  <c r="GS225" i="1"/>
  <c r="GF225" i="1"/>
  <c r="GG225" i="1"/>
  <c r="FS225" i="1"/>
  <c r="FF225" i="1"/>
  <c r="FT225" i="1"/>
  <c r="FG225" i="1"/>
  <c r="ET225" i="1"/>
  <c r="EF225" i="1"/>
  <c r="DN225" i="1"/>
  <c r="DA225" i="1"/>
  <c r="EG225" i="1"/>
  <c r="ES225" i="1"/>
  <c r="CO225" i="1"/>
  <c r="CB225" i="1"/>
  <c r="BO225" i="1"/>
  <c r="BB225" i="1"/>
  <c r="DO225" i="1"/>
  <c r="DB225" i="1"/>
  <c r="CN225" i="1"/>
  <c r="CA225" i="1"/>
  <c r="BN225" i="1"/>
  <c r="BA225" i="1"/>
  <c r="AO225" i="1"/>
  <c r="AN225" i="1"/>
  <c r="HF327" i="1"/>
  <c r="HG327" i="1"/>
  <c r="GS327" i="1"/>
  <c r="GT327" i="1"/>
  <c r="GF327" i="1"/>
  <c r="FS327" i="1"/>
  <c r="FF327" i="1"/>
  <c r="FG327" i="1"/>
  <c r="ET327" i="1"/>
  <c r="FT327" i="1"/>
  <c r="ES327" i="1"/>
  <c r="EF327" i="1"/>
  <c r="DN327" i="1"/>
  <c r="DA327" i="1"/>
  <c r="GG327" i="1"/>
  <c r="EG327" i="1"/>
  <c r="CO327" i="1"/>
  <c r="CB327" i="1"/>
  <c r="BO327" i="1"/>
  <c r="BB327" i="1"/>
  <c r="DB327" i="1"/>
  <c r="CA327" i="1"/>
  <c r="DO327" i="1"/>
  <c r="BA327" i="1"/>
  <c r="AN327" i="1"/>
  <c r="BN327" i="1"/>
  <c r="AO327" i="1"/>
  <c r="CN327" i="1"/>
  <c r="HG12" i="1"/>
  <c r="GS12" i="1"/>
  <c r="GT12" i="1"/>
  <c r="GF12" i="1"/>
  <c r="HF12" i="1"/>
  <c r="GG12" i="1"/>
  <c r="FS12" i="1"/>
  <c r="FT12" i="1"/>
  <c r="FG12" i="1"/>
  <c r="FF12" i="1"/>
  <c r="ES12" i="1"/>
  <c r="EF12" i="1"/>
  <c r="ET12" i="1"/>
  <c r="DO12" i="1"/>
  <c r="DB12" i="1"/>
  <c r="EG12" i="1"/>
  <c r="DN12" i="1"/>
  <c r="DA12" i="1"/>
  <c r="CO12" i="1"/>
  <c r="CA12" i="1"/>
  <c r="BN12" i="1"/>
  <c r="CN12" i="1"/>
  <c r="BA12" i="1"/>
  <c r="CB12" i="1"/>
  <c r="BO12" i="1"/>
  <c r="BB12" i="1"/>
  <c r="AO12" i="1"/>
  <c r="AN12" i="1"/>
  <c r="HF267" i="1"/>
  <c r="HG267" i="1"/>
  <c r="GT267" i="1"/>
  <c r="GS267" i="1"/>
  <c r="GF267" i="1"/>
  <c r="GG267" i="1"/>
  <c r="FS267" i="1"/>
  <c r="FF267" i="1"/>
  <c r="FG267" i="1"/>
  <c r="ET267" i="1"/>
  <c r="FT267" i="1"/>
  <c r="ES267" i="1"/>
  <c r="EF267" i="1"/>
  <c r="DN267" i="1"/>
  <c r="DA267" i="1"/>
  <c r="EG267" i="1"/>
  <c r="DB267" i="1"/>
  <c r="CO267" i="1"/>
  <c r="CB267" i="1"/>
  <c r="BO267" i="1"/>
  <c r="BB267" i="1"/>
  <c r="CA267" i="1"/>
  <c r="CN267" i="1"/>
  <c r="BN267" i="1"/>
  <c r="DO267" i="1"/>
  <c r="BA267" i="1"/>
  <c r="AO267" i="1"/>
  <c r="AN267" i="1"/>
  <c r="HF201" i="1"/>
  <c r="HG201" i="1"/>
  <c r="GT201" i="1"/>
  <c r="GS201" i="1"/>
  <c r="GF201" i="1"/>
  <c r="GG201" i="1"/>
  <c r="FS201" i="1"/>
  <c r="FT201" i="1"/>
  <c r="FF201" i="1"/>
  <c r="FG201" i="1"/>
  <c r="ET201" i="1"/>
  <c r="EF201" i="1"/>
  <c r="DN201" i="1"/>
  <c r="DA201" i="1"/>
  <c r="EG201" i="1"/>
  <c r="CO201" i="1"/>
  <c r="CB201" i="1"/>
  <c r="BO201" i="1"/>
  <c r="BB201" i="1"/>
  <c r="DO201" i="1"/>
  <c r="DB201" i="1"/>
  <c r="ES201" i="1"/>
  <c r="CN201" i="1"/>
  <c r="CA201" i="1"/>
  <c r="BN201" i="1"/>
  <c r="AO201" i="1"/>
  <c r="BA201" i="1"/>
  <c r="AN201" i="1"/>
  <c r="EL162" i="1"/>
  <c r="HG162" i="1"/>
  <c r="GS162" i="1"/>
  <c r="HF162" i="1"/>
  <c r="GT162" i="1"/>
  <c r="GF162" i="1"/>
  <c r="GG162" i="1"/>
  <c r="FS162" i="1"/>
  <c r="FT162" i="1"/>
  <c r="FF162" i="1"/>
  <c r="ES162" i="1"/>
  <c r="EG162" i="1"/>
  <c r="DO162" i="1"/>
  <c r="FG162" i="1"/>
  <c r="CN162" i="1"/>
  <c r="CA162" i="1"/>
  <c r="ET162" i="1"/>
  <c r="EF162" i="1"/>
  <c r="DN162" i="1"/>
  <c r="DA162" i="1"/>
  <c r="CO162" i="1"/>
  <c r="BO162" i="1"/>
  <c r="DB162" i="1"/>
  <c r="BA162" i="1"/>
  <c r="AO162" i="1"/>
  <c r="BB162" i="1"/>
  <c r="CB162" i="1"/>
  <c r="AN162" i="1"/>
  <c r="BN162" i="1"/>
  <c r="DV232" i="1"/>
  <c r="DZ232" i="1"/>
  <c r="HQ232" i="1"/>
  <c r="AK232" i="1"/>
  <c r="AQ232" i="1"/>
  <c r="BG232" i="1"/>
  <c r="BV232" i="1"/>
  <c r="CG232" i="1"/>
  <c r="CJ232" i="1"/>
  <c r="CI232" i="1"/>
  <c r="EP232" i="1"/>
  <c r="GH232" i="1"/>
  <c r="EZ232" i="1"/>
  <c r="FQ232" i="1"/>
  <c r="GQ232" i="1"/>
  <c r="EE232" i="1"/>
  <c r="DW232" i="1"/>
  <c r="HN232" i="1"/>
  <c r="HR232" i="1"/>
  <c r="BF232" i="1"/>
  <c r="AZ232" i="1"/>
  <c r="AU232" i="1"/>
  <c r="CP232" i="1"/>
  <c r="DU232" i="1"/>
  <c r="BI232" i="1"/>
  <c r="BL232" i="1"/>
  <c r="BK232" i="1"/>
  <c r="GB232" i="1"/>
  <c r="EL232" i="1"/>
  <c r="HE232" i="1"/>
  <c r="DY232" i="1"/>
  <c r="HO232" i="1"/>
  <c r="AW232" i="1"/>
  <c r="AV232" i="1"/>
  <c r="DR232" i="1"/>
  <c r="CL232" i="1"/>
  <c r="DM232" i="1"/>
  <c r="DP232" i="1"/>
  <c r="HB232" i="1"/>
  <c r="FL232" i="1"/>
  <c r="HL232" i="1"/>
  <c r="GW232" i="1"/>
  <c r="EK232" i="1"/>
  <c r="FK232" i="1"/>
  <c r="CJ162" i="1"/>
  <c r="CH162" i="1"/>
  <c r="DX162" i="1"/>
  <c r="HD162" i="1"/>
  <c r="DM162" i="1"/>
  <c r="HI162" i="1"/>
  <c r="FX162" i="1"/>
  <c r="CG162" i="1"/>
  <c r="CI162" i="1"/>
  <c r="GC162" i="1"/>
  <c r="AP162" i="1"/>
  <c r="DP162" i="1"/>
  <c r="EW162" i="1"/>
  <c r="EU162" i="1"/>
  <c r="AX232" i="1"/>
  <c r="AS232" i="1"/>
  <c r="BH232" i="1"/>
  <c r="AR232" i="1"/>
  <c r="BC232" i="1"/>
  <c r="CX232" i="1"/>
  <c r="CH232" i="1"/>
  <c r="BR232" i="1"/>
  <c r="DE232" i="1"/>
  <c r="BY232" i="1"/>
  <c r="DH232" i="1"/>
  <c r="DG232" i="1"/>
  <c r="GL232" i="1"/>
  <c r="HH232" i="1"/>
  <c r="EV232" i="1"/>
  <c r="FR232" i="1"/>
  <c r="GV232" i="1"/>
  <c r="EJ232" i="1"/>
  <c r="GO232" i="1"/>
  <c r="FI232" i="1"/>
  <c r="EC232" i="1"/>
  <c r="GI232" i="1"/>
  <c r="FC232" i="1"/>
  <c r="AL232" i="1"/>
  <c r="AT232" i="1"/>
  <c r="BE232" i="1"/>
  <c r="AJ232" i="1"/>
  <c r="BD232" i="1"/>
  <c r="AM232" i="1"/>
  <c r="AY232" i="1"/>
  <c r="DJ232" i="1"/>
  <c r="CT232" i="1"/>
  <c r="CD232" i="1"/>
  <c r="CW232" i="1"/>
  <c r="BQ232" i="1"/>
  <c r="CZ232" i="1"/>
  <c r="BT232" i="1"/>
  <c r="CY232" i="1"/>
  <c r="BS232" i="1"/>
  <c r="FV232" i="1"/>
  <c r="GR232" i="1"/>
  <c r="FB232" i="1"/>
  <c r="HM232" i="1"/>
  <c r="FA232" i="1"/>
  <c r="GA232" i="1"/>
  <c r="EI232" i="1"/>
  <c r="EY232" i="1"/>
  <c r="FO232" i="1"/>
  <c r="GE232" i="1"/>
  <c r="GU232" i="1"/>
  <c r="HK232" i="1"/>
  <c r="EO232" i="1"/>
  <c r="FE232" i="1"/>
  <c r="FU232" i="1"/>
  <c r="GK232" i="1"/>
  <c r="HA232" i="1"/>
  <c r="EB232" i="1"/>
  <c r="FH232" i="1"/>
  <c r="GN232" i="1"/>
  <c r="ED232" i="1"/>
  <c r="FJ232" i="1"/>
  <c r="GP232" i="1"/>
  <c r="EN232" i="1"/>
  <c r="GZ232" i="1"/>
  <c r="EX232" i="1"/>
  <c r="GD232" i="1"/>
  <c r="HJ232" i="1"/>
  <c r="BW232" i="1"/>
  <c r="CM232" i="1"/>
  <c r="DC232" i="1"/>
  <c r="DS232" i="1"/>
  <c r="BX232" i="1"/>
  <c r="DD232" i="1"/>
  <c r="DT232" i="1"/>
  <c r="BU232" i="1"/>
  <c r="CK232" i="1"/>
  <c r="DQ232" i="1"/>
  <c r="EA232" i="1"/>
  <c r="EQ232" i="1"/>
  <c r="FW232" i="1"/>
  <c r="GM232" i="1"/>
  <c r="HC232" i="1"/>
  <c r="EW232" i="1"/>
  <c r="FM232" i="1"/>
  <c r="GC232" i="1"/>
  <c r="HI232" i="1"/>
  <c r="ER232" i="1"/>
  <c r="FX232" i="1"/>
  <c r="HD232" i="1"/>
  <c r="FZ232" i="1"/>
  <c r="FD232" i="1"/>
  <c r="GJ232" i="1"/>
  <c r="EH232" i="1"/>
  <c r="FN232" i="1"/>
  <c r="CE232" i="1"/>
  <c r="CU232" i="1"/>
  <c r="DK232" i="1"/>
  <c r="BP232" i="1"/>
  <c r="CF232" i="1"/>
  <c r="CV232" i="1"/>
  <c r="DL232" i="1"/>
  <c r="BM232" i="1"/>
  <c r="CC232" i="1"/>
  <c r="CS232" i="1"/>
  <c r="DI232" i="1"/>
  <c r="BJ232" i="1"/>
  <c r="U5" i="26"/>
  <c r="Z159" i="28"/>
  <c r="Z159" i="27"/>
  <c r="Z159" i="26"/>
  <c r="W159" i="25"/>
  <c r="AB38" i="28"/>
  <c r="AB38" i="27"/>
  <c r="AB38" i="26"/>
  <c r="Y38" i="25"/>
  <c r="AB136" i="28"/>
  <c r="AB136" i="27"/>
  <c r="Y136" i="25"/>
  <c r="AB136" i="26"/>
  <c r="AB160" i="28"/>
  <c r="AB160" i="27"/>
  <c r="Y160" i="25"/>
  <c r="AB160" i="26"/>
  <c r="AB188" i="28"/>
  <c r="AB188" i="27"/>
  <c r="Y188" i="25"/>
  <c r="AB188" i="26"/>
  <c r="AB210" i="28"/>
  <c r="AB210" i="27"/>
  <c r="AB210" i="26"/>
  <c r="Y210" i="25"/>
  <c r="AB145" i="28"/>
  <c r="AB145" i="27"/>
  <c r="AB145" i="26"/>
  <c r="Y145" i="25"/>
  <c r="AB105" i="28"/>
  <c r="AB105" i="27"/>
  <c r="AB105" i="26"/>
  <c r="Y105" i="25"/>
  <c r="AB55" i="28"/>
  <c r="AB55" i="27"/>
  <c r="AB55" i="26"/>
  <c r="Y55" i="25"/>
  <c r="AB39" i="28"/>
  <c r="AB39" i="27"/>
  <c r="AB39" i="26"/>
  <c r="Y39" i="25"/>
  <c r="AB67" i="28"/>
  <c r="AB67" i="27"/>
  <c r="AB67" i="26"/>
  <c r="Y67" i="25"/>
  <c r="AB101" i="28"/>
  <c r="AB101" i="27"/>
  <c r="AB101" i="26"/>
  <c r="Y101" i="25"/>
  <c r="AB40" i="28"/>
  <c r="AB40" i="27"/>
  <c r="Y40" i="25"/>
  <c r="AB40" i="26"/>
  <c r="AB142" i="28"/>
  <c r="AB142" i="27"/>
  <c r="AB142" i="26"/>
  <c r="Y142" i="25"/>
  <c r="AB168" i="28"/>
  <c r="AB168" i="27"/>
  <c r="Y168" i="25"/>
  <c r="AB168" i="26"/>
  <c r="AB190" i="28"/>
  <c r="AB190" i="27"/>
  <c r="AB190" i="26"/>
  <c r="Y190" i="25"/>
  <c r="AB214" i="28"/>
  <c r="AB214" i="27"/>
  <c r="AB214" i="26"/>
  <c r="Y214" i="25"/>
  <c r="AB141" i="28"/>
  <c r="AB141" i="27"/>
  <c r="AB141" i="26"/>
  <c r="Y141" i="25"/>
  <c r="AB97" i="28"/>
  <c r="AB97" i="27"/>
  <c r="AB97" i="26"/>
  <c r="Y97" i="25"/>
  <c r="AB49" i="28"/>
  <c r="AB49" i="27"/>
  <c r="AB49" i="26"/>
  <c r="Y49" i="25"/>
  <c r="AB47" i="28"/>
  <c r="AB47" i="27"/>
  <c r="AB47" i="26"/>
  <c r="Y47" i="25"/>
  <c r="AB79" i="28"/>
  <c r="AB79" i="27"/>
  <c r="AB79" i="26"/>
  <c r="Y79" i="25"/>
  <c r="AB80" i="27"/>
  <c r="AB80" i="28"/>
  <c r="Y80" i="25"/>
  <c r="AB80" i="26"/>
  <c r="AB124" i="28"/>
  <c r="AB124" i="27"/>
  <c r="Y124" i="25"/>
  <c r="AB124" i="26"/>
  <c r="AB61" i="28"/>
  <c r="AB61" i="27"/>
  <c r="AB61" i="26"/>
  <c r="Y61" i="25"/>
  <c r="AB21" i="28"/>
  <c r="AB21" i="27"/>
  <c r="AB21" i="26"/>
  <c r="Y21" i="25"/>
  <c r="AB44" i="28"/>
  <c r="AB44" i="27"/>
  <c r="Y44" i="25"/>
  <c r="AB44" i="26"/>
  <c r="AB144" i="28"/>
  <c r="AB144" i="27"/>
  <c r="Y144" i="25"/>
  <c r="AB144" i="26"/>
  <c r="AB172" i="28"/>
  <c r="AB172" i="27"/>
  <c r="Y172" i="25"/>
  <c r="AB172" i="26"/>
  <c r="AB194" i="28"/>
  <c r="AB194" i="27"/>
  <c r="AB194" i="26"/>
  <c r="Y194" i="25"/>
  <c r="AB181" i="28"/>
  <c r="AB181" i="27"/>
  <c r="AB181" i="26"/>
  <c r="Y181" i="25"/>
  <c r="AB137" i="28"/>
  <c r="AB137" i="27"/>
  <c r="AB137" i="26"/>
  <c r="Y137" i="25"/>
  <c r="AB89" i="28"/>
  <c r="AB89" i="27"/>
  <c r="AB89" i="26"/>
  <c r="Y89" i="25"/>
  <c r="AB26" i="28"/>
  <c r="AB26" i="27"/>
  <c r="AB26" i="26"/>
  <c r="Y26" i="25"/>
  <c r="AB50" i="28"/>
  <c r="AB50" i="27"/>
  <c r="AB50" i="26"/>
  <c r="Y50" i="25"/>
  <c r="AB35" i="28"/>
  <c r="AB35" i="27"/>
  <c r="AB35" i="26"/>
  <c r="Y35" i="25"/>
  <c r="AB92" i="28"/>
  <c r="AB92" i="27"/>
  <c r="Y92" i="25"/>
  <c r="AB92" i="26"/>
  <c r="AB36" i="28"/>
  <c r="AB36" i="27"/>
  <c r="Y36" i="25"/>
  <c r="AB36" i="26"/>
  <c r="AB134" i="28"/>
  <c r="AB134" i="27"/>
  <c r="AB134" i="26"/>
  <c r="Y134" i="25"/>
  <c r="AB156" i="28"/>
  <c r="AB156" i="27"/>
  <c r="Y156" i="25"/>
  <c r="AB156" i="26"/>
  <c r="AB186" i="28"/>
  <c r="AB186" i="27"/>
  <c r="AB186" i="26"/>
  <c r="Y186" i="25"/>
  <c r="AB208" i="28"/>
  <c r="AB208" i="27"/>
  <c r="AB208" i="26"/>
  <c r="Y208" i="25"/>
  <c r="AB153" i="28"/>
  <c r="AB153" i="27"/>
  <c r="AB153" i="26"/>
  <c r="Y153" i="25"/>
  <c r="AB109" i="28"/>
  <c r="AB109" i="27"/>
  <c r="AB109" i="26"/>
  <c r="Y109" i="25"/>
  <c r="AB57" i="28"/>
  <c r="AB57" i="27"/>
  <c r="AB57" i="26"/>
  <c r="Y57" i="25"/>
  <c r="AB20" i="28"/>
  <c r="AB20" i="27"/>
  <c r="Y20" i="25"/>
  <c r="AB20" i="26"/>
  <c r="AB63" i="28"/>
  <c r="AB63" i="27"/>
  <c r="AB63" i="26"/>
  <c r="Y63" i="25"/>
  <c r="AB23" i="28"/>
  <c r="AB23" i="27"/>
  <c r="AB23" i="26"/>
  <c r="Y23" i="25"/>
  <c r="AB93" i="28"/>
  <c r="AB93" i="27"/>
  <c r="AB93" i="26"/>
  <c r="Y93" i="25"/>
  <c r="AB53" i="28"/>
  <c r="AB53" i="27"/>
  <c r="AB53" i="26"/>
  <c r="Y53" i="25"/>
  <c r="AB16" i="28"/>
  <c r="AB16" i="27"/>
  <c r="Y16" i="25"/>
  <c r="AB16" i="26"/>
  <c r="AB66" i="28"/>
  <c r="AB66" i="27"/>
  <c r="AB66" i="26"/>
  <c r="Y66" i="25"/>
  <c r="AB150" i="28"/>
  <c r="AB150" i="27"/>
  <c r="AB150" i="26"/>
  <c r="Y150" i="25"/>
  <c r="AB180" i="28"/>
  <c r="AB180" i="27"/>
  <c r="Y180" i="25"/>
  <c r="AB180" i="26"/>
  <c r="AB198" i="28"/>
  <c r="AB198" i="27"/>
  <c r="AB198" i="26"/>
  <c r="Y198" i="25"/>
  <c r="AB165" i="28"/>
  <c r="AB165" i="27"/>
  <c r="AB165" i="26"/>
  <c r="Y165" i="25"/>
  <c r="AB129" i="28"/>
  <c r="AB129" i="27"/>
  <c r="AB129" i="26"/>
  <c r="Y129" i="25"/>
  <c r="AB69" i="28"/>
  <c r="AB69" i="27"/>
  <c r="AB69" i="26"/>
  <c r="Y69" i="25"/>
  <c r="AB34" i="28"/>
  <c r="AB34" i="27"/>
  <c r="AB34" i="26"/>
  <c r="Y34" i="25"/>
  <c r="AB71" i="28"/>
  <c r="AB71" i="27"/>
  <c r="AB71" i="26"/>
  <c r="Y71" i="25"/>
  <c r="AB31" i="28"/>
  <c r="AB31" i="27"/>
  <c r="AB31" i="26"/>
  <c r="Y31" i="25"/>
  <c r="AB18" i="28"/>
  <c r="AB18" i="27"/>
  <c r="AB18" i="26"/>
  <c r="Y18" i="25"/>
  <c r="AB78" i="28"/>
  <c r="AB78" i="27"/>
  <c r="AB78" i="26"/>
  <c r="Y78" i="25"/>
  <c r="AB152" i="28"/>
  <c r="AB152" i="27"/>
  <c r="Y152" i="25"/>
  <c r="AB152" i="26"/>
  <c r="AB182" i="28"/>
  <c r="AB182" i="27"/>
  <c r="AB182" i="26"/>
  <c r="Y182" i="25"/>
  <c r="AB202" i="28"/>
  <c r="AB202" i="27"/>
  <c r="AB202" i="26"/>
  <c r="Y202" i="25"/>
  <c r="AB161" i="28"/>
  <c r="AB161" i="27"/>
  <c r="AB161" i="26"/>
  <c r="Y161" i="25"/>
  <c r="AB121" i="28"/>
  <c r="AB121" i="27"/>
  <c r="AB121" i="26"/>
  <c r="Y121" i="25"/>
  <c r="AB65" i="28"/>
  <c r="AB65" i="27"/>
  <c r="AB65" i="26"/>
  <c r="Y65" i="25"/>
  <c r="AB74" i="28"/>
  <c r="AB74" i="27"/>
  <c r="AB74" i="26"/>
  <c r="Y74" i="25"/>
  <c r="AB43" i="28"/>
  <c r="AB43" i="27"/>
  <c r="AB43" i="26"/>
  <c r="Y43" i="25"/>
  <c r="AB75" i="28"/>
  <c r="AB75" i="27"/>
  <c r="AB75" i="26"/>
  <c r="Y75" i="25"/>
  <c r="AB73" i="28"/>
  <c r="AB73" i="27"/>
  <c r="AB73" i="26"/>
  <c r="Y73" i="25"/>
  <c r="AB15" i="28"/>
  <c r="AB15" i="27"/>
  <c r="AB15" i="26"/>
  <c r="Y15" i="25"/>
  <c r="AB108" i="28"/>
  <c r="AB108" i="27"/>
  <c r="Y108" i="25"/>
  <c r="AB108" i="26"/>
  <c r="AB28" i="28"/>
  <c r="AB28" i="27"/>
  <c r="Y28" i="25"/>
  <c r="AB28" i="26"/>
  <c r="AB132" i="28"/>
  <c r="AB132" i="27"/>
  <c r="Y132" i="25"/>
  <c r="AB132" i="26"/>
  <c r="AB154" i="28"/>
  <c r="AB154" i="27"/>
  <c r="AB154" i="26"/>
  <c r="Y154" i="25"/>
  <c r="AB184" i="28"/>
  <c r="AB184" i="27"/>
  <c r="Y184" i="25"/>
  <c r="AB184" i="26"/>
  <c r="AB204" i="28"/>
  <c r="AB204" i="27"/>
  <c r="Y204" i="25"/>
  <c r="AB204" i="26"/>
  <c r="AB157" i="28"/>
  <c r="AB157" i="27"/>
  <c r="AB157" i="26"/>
  <c r="Y157" i="25"/>
  <c r="AB113" i="28"/>
  <c r="AB113" i="27"/>
  <c r="AB113" i="26"/>
  <c r="Y113" i="25"/>
  <c r="AB45" i="28"/>
  <c r="AB45" i="27"/>
  <c r="AB45" i="26"/>
  <c r="Y45" i="25"/>
  <c r="AB82" i="28"/>
  <c r="AB82" i="27"/>
  <c r="AB82" i="26"/>
  <c r="Y82" i="25"/>
  <c r="AB59" i="28"/>
  <c r="AB59" i="27"/>
  <c r="AB59" i="26"/>
  <c r="Y59" i="25"/>
  <c r="AB17" i="28"/>
  <c r="AB17" i="27"/>
  <c r="AB17" i="26"/>
  <c r="Y17" i="25"/>
  <c r="AB125" i="28"/>
  <c r="AB125" i="27"/>
  <c r="AB125" i="26"/>
  <c r="Y125" i="25"/>
  <c r="AB58" i="28"/>
  <c r="AB58" i="27"/>
  <c r="AB58" i="26"/>
  <c r="Y58" i="25"/>
  <c r="AB148" i="28"/>
  <c r="AB148" i="27"/>
  <c r="Y148" i="25"/>
  <c r="AB148" i="26"/>
  <c r="AB174" i="28"/>
  <c r="AB174" i="27"/>
  <c r="AB174" i="26"/>
  <c r="Y174" i="25"/>
  <c r="AB196" i="28"/>
  <c r="AB196" i="27"/>
  <c r="Y196" i="25"/>
  <c r="AB196" i="26"/>
  <c r="AB169" i="28"/>
  <c r="AB169" i="27"/>
  <c r="AB169" i="26"/>
  <c r="Y169" i="25"/>
  <c r="AB133" i="28"/>
  <c r="AB133" i="27"/>
  <c r="AB133" i="26"/>
  <c r="Y133" i="25"/>
  <c r="AB85" i="28"/>
  <c r="AB85" i="27"/>
  <c r="AB85" i="26"/>
  <c r="Y85" i="25"/>
  <c r="AB30" i="28"/>
  <c r="AB30" i="27"/>
  <c r="AB30" i="26"/>
  <c r="Y30" i="25"/>
  <c r="AB54" i="28"/>
  <c r="AB54" i="27"/>
  <c r="AB54" i="26"/>
  <c r="Y54" i="25"/>
  <c r="AB51" i="28"/>
  <c r="AB51" i="27"/>
  <c r="AB51" i="26"/>
  <c r="Y51" i="25"/>
  <c r="AB128" i="28"/>
  <c r="AB128" i="27"/>
  <c r="Y128" i="25"/>
  <c r="AB128" i="26"/>
  <c r="AB22" i="28"/>
  <c r="AB22" i="27"/>
  <c r="AB22" i="26"/>
  <c r="Y22" i="25"/>
  <c r="AB64" i="27"/>
  <c r="AB64" i="28"/>
  <c r="Y64" i="25"/>
  <c r="AB64" i="26"/>
  <c r="DW162" i="1"/>
  <c r="DY162" i="1"/>
  <c r="HQ162" i="1"/>
  <c r="AL162" i="1"/>
  <c r="BG162" i="1"/>
  <c r="BE162" i="1"/>
  <c r="DE162" i="1"/>
  <c r="BY162" i="1"/>
  <c r="DH162" i="1"/>
  <c r="DG162" i="1"/>
  <c r="DF162" i="1"/>
  <c r="BZ162" i="1"/>
  <c r="HA162" i="1"/>
  <c r="FU162" i="1"/>
  <c r="EO162" i="1"/>
  <c r="GV162" i="1"/>
  <c r="FP162" i="1"/>
  <c r="GQ162" i="1"/>
  <c r="EE162" i="1"/>
  <c r="DV162" i="1"/>
  <c r="HN162" i="1"/>
  <c r="HR162" i="1"/>
  <c r="AJ162" i="1"/>
  <c r="BH162" i="1"/>
  <c r="AY162" i="1"/>
  <c r="AW162" i="1"/>
  <c r="CW162" i="1"/>
  <c r="BQ162" i="1"/>
  <c r="CZ162" i="1"/>
  <c r="BT162" i="1"/>
  <c r="CY162" i="1"/>
  <c r="BS162" i="1"/>
  <c r="CX162" i="1"/>
  <c r="BR162" i="1"/>
  <c r="FM162" i="1"/>
  <c r="GN162" i="1"/>
  <c r="EZ162" i="1"/>
  <c r="GA162" i="1"/>
  <c r="HB162" i="1"/>
  <c r="EP162" i="1"/>
  <c r="DZ162" i="1"/>
  <c r="HO162" i="1"/>
  <c r="AZ162" i="1"/>
  <c r="AI162" i="1"/>
  <c r="BF162" i="1"/>
  <c r="DU162" i="1"/>
  <c r="BI162" i="1"/>
  <c r="CR162" i="1"/>
  <c r="BL162" i="1"/>
  <c r="CQ162" i="1"/>
  <c r="BK162" i="1"/>
  <c r="CP162" i="1"/>
  <c r="BJ162" i="1"/>
  <c r="GK162" i="1"/>
  <c r="FE162" i="1"/>
  <c r="HL162" i="1"/>
  <c r="EJ162" i="1"/>
  <c r="FK162" i="1"/>
  <c r="GL162" i="1"/>
  <c r="HN180" i="1"/>
  <c r="HR180" i="1"/>
  <c r="FM180" i="1"/>
  <c r="CZ180" i="1"/>
  <c r="GU180" i="1"/>
  <c r="AI180" i="1"/>
  <c r="BV180" i="1"/>
  <c r="HJ180" i="1"/>
  <c r="EI180" i="1"/>
  <c r="BT180" i="1"/>
  <c r="BI180" i="1"/>
  <c r="FO180" i="1"/>
  <c r="CI180" i="1"/>
  <c r="DU180" i="1"/>
  <c r="EN180" i="1"/>
  <c r="FV180" i="1"/>
  <c r="DP180" i="1"/>
  <c r="BS180" i="1"/>
  <c r="CL180" i="1"/>
  <c r="DE180" i="1"/>
  <c r="GX180" i="1"/>
  <c r="GC180" i="1"/>
  <c r="GJ180" i="1"/>
  <c r="HK180" i="1"/>
  <c r="EY180" i="1"/>
  <c r="FH162" i="1"/>
  <c r="EB162" i="1"/>
  <c r="GI162" i="1"/>
  <c r="FC162" i="1"/>
  <c r="HJ162" i="1"/>
  <c r="GD162" i="1"/>
  <c r="EX162" i="1"/>
  <c r="CJ180" i="1"/>
  <c r="CY180" i="1"/>
  <c r="DR180" i="1"/>
  <c r="BG180" i="1"/>
  <c r="BY180" i="1"/>
  <c r="HI180" i="1"/>
  <c r="EW180" i="1"/>
  <c r="FD180" i="1"/>
  <c r="GE180" i="1"/>
  <c r="GL180" i="1"/>
  <c r="ER162" i="1"/>
  <c r="GY162" i="1"/>
  <c r="EM162" i="1"/>
  <c r="FN162" i="1"/>
  <c r="EH162" i="1"/>
  <c r="AV162" i="1"/>
  <c r="AR162" i="1"/>
  <c r="BD162" i="1"/>
  <c r="AU162" i="1"/>
  <c r="AT162" i="1"/>
  <c r="AS162" i="1"/>
  <c r="DI162" i="1"/>
  <c r="CS162" i="1"/>
  <c r="CC162" i="1"/>
  <c r="BM162" i="1"/>
  <c r="DL162" i="1"/>
  <c r="CV162" i="1"/>
  <c r="CF162" i="1"/>
  <c r="BP162" i="1"/>
  <c r="DK162" i="1"/>
  <c r="CU162" i="1"/>
  <c r="CE162" i="1"/>
  <c r="DJ162" i="1"/>
  <c r="CT162" i="1"/>
  <c r="CD162" i="1"/>
  <c r="HE162" i="1"/>
  <c r="GO162" i="1"/>
  <c r="FY162" i="1"/>
  <c r="FI162" i="1"/>
  <c r="EC162" i="1"/>
  <c r="GZ162" i="1"/>
  <c r="GJ162" i="1"/>
  <c r="FD162" i="1"/>
  <c r="EN162" i="1"/>
  <c r="HK162" i="1"/>
  <c r="GU162" i="1"/>
  <c r="GE162" i="1"/>
  <c r="FO162" i="1"/>
  <c r="EY162" i="1"/>
  <c r="EI162" i="1"/>
  <c r="GP162" i="1"/>
  <c r="FZ162" i="1"/>
  <c r="FJ162" i="1"/>
  <c r="ED162" i="1"/>
  <c r="AK162" i="1"/>
  <c r="AQ162" i="1"/>
  <c r="AM162" i="1"/>
  <c r="BC162" i="1"/>
  <c r="DQ162" i="1"/>
  <c r="CK162" i="1"/>
  <c r="BU162" i="1"/>
  <c r="DT162" i="1"/>
  <c r="DD162" i="1"/>
  <c r="BX162" i="1"/>
  <c r="DS162" i="1"/>
  <c r="DC162" i="1"/>
  <c r="CM162" i="1"/>
  <c r="BW162" i="1"/>
  <c r="DR162" i="1"/>
  <c r="CL162" i="1"/>
  <c r="BV162" i="1"/>
  <c r="HM162" i="1"/>
  <c r="GW162" i="1"/>
  <c r="FQ162" i="1"/>
  <c r="FA162" i="1"/>
  <c r="EK162" i="1"/>
  <c r="HH162" i="1"/>
  <c r="GR162" i="1"/>
  <c r="GB162" i="1"/>
  <c r="FL162" i="1"/>
  <c r="EV162" i="1"/>
  <c r="HC162" i="1"/>
  <c r="GM162" i="1"/>
  <c r="FW162" i="1"/>
  <c r="EQ162" i="1"/>
  <c r="EA162" i="1"/>
  <c r="GX162" i="1"/>
  <c r="GH162" i="1"/>
  <c r="FR162" i="1"/>
  <c r="FB162" i="1"/>
  <c r="HS7" i="1"/>
  <c r="GX7" i="1" s="1"/>
  <c r="DY180" i="1"/>
  <c r="HO180" i="1"/>
  <c r="AM180" i="1"/>
  <c r="AQ180" i="1"/>
  <c r="AP180" i="1"/>
  <c r="DL180" i="1"/>
  <c r="CV180" i="1"/>
  <c r="CF180" i="1"/>
  <c r="BP180" i="1"/>
  <c r="AW180" i="1"/>
  <c r="DK180" i="1"/>
  <c r="CU180" i="1"/>
  <c r="CE180" i="1"/>
  <c r="AZ180" i="1"/>
  <c r="CX180" i="1"/>
  <c r="CH180" i="1"/>
  <c r="BR180" i="1"/>
  <c r="BC180" i="1"/>
  <c r="DQ180" i="1"/>
  <c r="CK180" i="1"/>
  <c r="BU180" i="1"/>
  <c r="HH180" i="1"/>
  <c r="HL180" i="1"/>
  <c r="HB180" i="1"/>
  <c r="HE180" i="1"/>
  <c r="GO180" i="1"/>
  <c r="FY180" i="1"/>
  <c r="FI180" i="1"/>
  <c r="EC180" i="1"/>
  <c r="FP180" i="1"/>
  <c r="EZ180" i="1"/>
  <c r="EJ180" i="1"/>
  <c r="GQ180" i="1"/>
  <c r="GA180" i="1"/>
  <c r="FK180" i="1"/>
  <c r="EU180" i="1"/>
  <c r="EE180" i="1"/>
  <c r="GH180" i="1"/>
  <c r="FR180" i="1"/>
  <c r="FB180" i="1"/>
  <c r="EL180" i="1"/>
  <c r="DX180" i="1"/>
  <c r="HP180" i="1"/>
  <c r="AL180" i="1"/>
  <c r="AT180" i="1"/>
  <c r="BF180" i="1"/>
  <c r="DH180" i="1"/>
  <c r="CR180" i="1"/>
  <c r="BL180" i="1"/>
  <c r="AS180" i="1"/>
  <c r="DG180" i="1"/>
  <c r="CQ180" i="1"/>
  <c r="BK180" i="1"/>
  <c r="AV180" i="1"/>
  <c r="DJ180" i="1"/>
  <c r="CT180" i="1"/>
  <c r="CD180" i="1"/>
  <c r="AY180" i="1"/>
  <c r="DM180" i="1"/>
  <c r="CW180" i="1"/>
  <c r="CG180" i="1"/>
  <c r="BQ180" i="1"/>
  <c r="GZ180" i="1"/>
  <c r="HD180" i="1"/>
  <c r="HA180" i="1"/>
  <c r="GK180" i="1"/>
  <c r="FU180" i="1"/>
  <c r="FE180" i="1"/>
  <c r="EO180" i="1"/>
  <c r="GR180" i="1"/>
  <c r="GB180" i="1"/>
  <c r="FL180" i="1"/>
  <c r="EV180" i="1"/>
  <c r="HC180" i="1"/>
  <c r="GM180" i="1"/>
  <c r="FW180" i="1"/>
  <c r="EQ180" i="1"/>
  <c r="EA180" i="1"/>
  <c r="GD180" i="1"/>
  <c r="FN180" i="1"/>
  <c r="EX180" i="1"/>
  <c r="EH180" i="1"/>
  <c r="DV180" i="1"/>
  <c r="DZ180" i="1"/>
  <c r="HQ180" i="1"/>
  <c r="AX180" i="1"/>
  <c r="AJ180" i="1"/>
  <c r="AK180" i="1"/>
  <c r="DT180" i="1"/>
  <c r="DD180" i="1"/>
  <c r="BX180" i="1"/>
  <c r="BE180" i="1"/>
  <c r="DS180" i="1"/>
  <c r="DC180" i="1"/>
  <c r="CM180" i="1"/>
  <c r="BW180" i="1"/>
  <c r="BH180" i="1"/>
  <c r="AR180" i="1"/>
  <c r="DF180" i="1"/>
  <c r="CP180" i="1"/>
  <c r="BZ180" i="1"/>
  <c r="BJ180" i="1"/>
  <c r="AU180" i="1"/>
  <c r="DI180" i="1"/>
  <c r="CS180" i="1"/>
  <c r="CC180" i="1"/>
  <c r="BM180" i="1"/>
  <c r="GV180" i="1"/>
  <c r="HM180" i="1"/>
  <c r="GW180" i="1"/>
  <c r="FQ180" i="1"/>
  <c r="FA180" i="1"/>
  <c r="EK180" i="1"/>
  <c r="GN180" i="1"/>
  <c r="FX180" i="1"/>
  <c r="FH180" i="1"/>
  <c r="ER180" i="1"/>
  <c r="EB180" i="1"/>
  <c r="GY180" i="1"/>
  <c r="GI180" i="1"/>
  <c r="FC180" i="1"/>
  <c r="EM180" i="1"/>
  <c r="GP180" i="1"/>
  <c r="FZ180" i="1"/>
  <c r="FJ180" i="1"/>
  <c r="HS153" i="1"/>
  <c r="EO153" i="1" s="1"/>
  <c r="EA284" i="1"/>
  <c r="EE284" i="1"/>
  <c r="EI284" i="1"/>
  <c r="EM284" i="1"/>
  <c r="EQ284" i="1"/>
  <c r="EU284" i="1"/>
  <c r="EY284" i="1"/>
  <c r="FC284" i="1"/>
  <c r="FK284" i="1"/>
  <c r="FO284" i="1"/>
  <c r="FW284" i="1"/>
  <c r="GA284" i="1"/>
  <c r="GE284" i="1"/>
  <c r="GI284" i="1"/>
  <c r="GM284" i="1"/>
  <c r="GQ284" i="1"/>
  <c r="GU284" i="1"/>
  <c r="GY284" i="1"/>
  <c r="HC284" i="1"/>
  <c r="HK284" i="1"/>
  <c r="EC284" i="1"/>
  <c r="EH284" i="1"/>
  <c r="EN284" i="1"/>
  <c r="EX284" i="1"/>
  <c r="FD284" i="1"/>
  <c r="FI284" i="1"/>
  <c r="FN284" i="1"/>
  <c r="FY284" i="1"/>
  <c r="GD284" i="1"/>
  <c r="GJ284" i="1"/>
  <c r="GO284" i="1"/>
  <c r="GZ284" i="1"/>
  <c r="HE284" i="1"/>
  <c r="HJ284" i="1"/>
  <c r="EK284" i="1"/>
  <c r="EP284" i="1"/>
  <c r="EV284" i="1"/>
  <c r="FA284" i="1"/>
  <c r="FL284" i="1"/>
  <c r="FQ284" i="1"/>
  <c r="FV284" i="1"/>
  <c r="GB284" i="1"/>
  <c r="GL284" i="1"/>
  <c r="GR284" i="1"/>
  <c r="GW284" i="1"/>
  <c r="HB284" i="1"/>
  <c r="HH284" i="1"/>
  <c r="HM284" i="1"/>
  <c r="ED284" i="1"/>
  <c r="EJ284" i="1"/>
  <c r="EO284" i="1"/>
  <c r="EZ284" i="1"/>
  <c r="FE284" i="1"/>
  <c r="FJ284" i="1"/>
  <c r="FP284" i="1"/>
  <c r="FU284" i="1"/>
  <c r="FZ284" i="1"/>
  <c r="GK284" i="1"/>
  <c r="GP284" i="1"/>
  <c r="GV284" i="1"/>
  <c r="HA284" i="1"/>
  <c r="HL284" i="1"/>
  <c r="EB284" i="1"/>
  <c r="EW284" i="1"/>
  <c r="FR284" i="1"/>
  <c r="GN284" i="1"/>
  <c r="HI284" i="1"/>
  <c r="EL284" i="1"/>
  <c r="FH284" i="1"/>
  <c r="GC284" i="1"/>
  <c r="GX284" i="1"/>
  <c r="FM284" i="1"/>
  <c r="HD284" i="1"/>
  <c r="FB284" i="1"/>
  <c r="ER284" i="1"/>
  <c r="FX284" i="1"/>
  <c r="GH284" i="1"/>
  <c r="BK284" i="1"/>
  <c r="BS284" i="1"/>
  <c r="BW284" i="1"/>
  <c r="CE284" i="1"/>
  <c r="CI284" i="1"/>
  <c r="CM284" i="1"/>
  <c r="CQ284" i="1"/>
  <c r="CU284" i="1"/>
  <c r="CY284" i="1"/>
  <c r="DC284" i="1"/>
  <c r="DG284" i="1"/>
  <c r="DK284" i="1"/>
  <c r="DS284" i="1"/>
  <c r="BJ284" i="1"/>
  <c r="BR284" i="1"/>
  <c r="BV284" i="1"/>
  <c r="BZ284" i="1"/>
  <c r="CD284" i="1"/>
  <c r="CH284" i="1"/>
  <c r="CL284" i="1"/>
  <c r="CP284" i="1"/>
  <c r="CT284" i="1"/>
  <c r="CX284" i="1"/>
  <c r="DF284" i="1"/>
  <c r="DJ284" i="1"/>
  <c r="DR284" i="1"/>
  <c r="BI284" i="1"/>
  <c r="BM284" i="1"/>
  <c r="BQ284" i="1"/>
  <c r="BU284" i="1"/>
  <c r="BY284" i="1"/>
  <c r="CC284" i="1"/>
  <c r="CG284" i="1"/>
  <c r="CK284" i="1"/>
  <c r="CS284" i="1"/>
  <c r="CW284" i="1"/>
  <c r="DE284" i="1"/>
  <c r="DI284" i="1"/>
  <c r="DM284" i="1"/>
  <c r="DQ284" i="1"/>
  <c r="DU284" i="1"/>
  <c r="BL284" i="1"/>
  <c r="BP284" i="1"/>
  <c r="BT284" i="1"/>
  <c r="BX284" i="1"/>
  <c r="CF284" i="1"/>
  <c r="CJ284" i="1"/>
  <c r="CR284" i="1"/>
  <c r="CV284" i="1"/>
  <c r="CZ284" i="1"/>
  <c r="DD284" i="1"/>
  <c r="DH284" i="1"/>
  <c r="DL284" i="1"/>
  <c r="DP284" i="1"/>
  <c r="DT284" i="1"/>
  <c r="AR284" i="1"/>
  <c r="AV284" i="1"/>
  <c r="AZ284" i="1"/>
  <c r="BD284" i="1"/>
  <c r="BH284" i="1"/>
  <c r="AQ284" i="1"/>
  <c r="AU284" i="1"/>
  <c r="AY284" i="1"/>
  <c r="BC284" i="1"/>
  <c r="BG284" i="1"/>
  <c r="AP284" i="1"/>
  <c r="AM284" i="1"/>
  <c r="AT284" i="1"/>
  <c r="AX284" i="1"/>
  <c r="BF284" i="1"/>
  <c r="AS284" i="1"/>
  <c r="AW284" i="1"/>
  <c r="BE284" i="1"/>
  <c r="AJ284" i="1"/>
  <c r="AL284" i="1"/>
  <c r="AI284" i="1"/>
  <c r="AK284" i="1"/>
  <c r="EC315" i="1"/>
  <c r="EK315" i="1"/>
  <c r="EO315" i="1"/>
  <c r="EW315" i="1"/>
  <c r="FA315" i="1"/>
  <c r="FE315" i="1"/>
  <c r="FI315" i="1"/>
  <c r="FM315" i="1"/>
  <c r="FQ315" i="1"/>
  <c r="FU315" i="1"/>
  <c r="FY315" i="1"/>
  <c r="GC315" i="1"/>
  <c r="GK315" i="1"/>
  <c r="GO315" i="1"/>
  <c r="GW315" i="1"/>
  <c r="HA315" i="1"/>
  <c r="HE315" i="1"/>
  <c r="HI315" i="1"/>
  <c r="HM315" i="1"/>
  <c r="ED315" i="1"/>
  <c r="EI315" i="1"/>
  <c r="EN315" i="1"/>
  <c r="EY315" i="1"/>
  <c r="FD315" i="1"/>
  <c r="FJ315" i="1"/>
  <c r="FO315" i="1"/>
  <c r="FZ315" i="1"/>
  <c r="GE315" i="1"/>
  <c r="GJ315" i="1"/>
  <c r="GP315" i="1"/>
  <c r="GU315" i="1"/>
  <c r="GZ315" i="1"/>
  <c r="HK315" i="1"/>
  <c r="EB315" i="1"/>
  <c r="EH315" i="1"/>
  <c r="EM315" i="1"/>
  <c r="ER315" i="1"/>
  <c r="EX315" i="1"/>
  <c r="FC315" i="1"/>
  <c r="FH315" i="1"/>
  <c r="FN315" i="1"/>
  <c r="FX315" i="1"/>
  <c r="GD315" i="1"/>
  <c r="GI315" i="1"/>
  <c r="GN315" i="1"/>
  <c r="GY315" i="1"/>
  <c r="HD315" i="1"/>
  <c r="HJ315" i="1"/>
  <c r="EE315" i="1"/>
  <c r="EJ315" i="1"/>
  <c r="EP315" i="1"/>
  <c r="EU315" i="1"/>
  <c r="EZ315" i="1"/>
  <c r="FK315" i="1"/>
  <c r="FP315" i="1"/>
  <c r="FV315" i="1"/>
  <c r="GA315" i="1"/>
  <c r="GL315" i="1"/>
  <c r="GQ315" i="1"/>
  <c r="GV315" i="1"/>
  <c r="HB315" i="1"/>
  <c r="HL315" i="1"/>
  <c r="EL315" i="1"/>
  <c r="GB315" i="1"/>
  <c r="GX315" i="1"/>
  <c r="FB315" i="1"/>
  <c r="FW315" i="1"/>
  <c r="GR315" i="1"/>
  <c r="EQ315" i="1"/>
  <c r="FL315" i="1"/>
  <c r="GH315" i="1"/>
  <c r="HC315" i="1"/>
  <c r="EV315" i="1"/>
  <c r="EA315" i="1"/>
  <c r="HH315" i="1"/>
  <c r="GM315" i="1"/>
  <c r="FR315" i="1"/>
  <c r="BL315" i="1"/>
  <c r="BP315" i="1"/>
  <c r="BT315" i="1"/>
  <c r="BX315" i="1"/>
  <c r="CF315" i="1"/>
  <c r="CJ315" i="1"/>
  <c r="CR315" i="1"/>
  <c r="CV315" i="1"/>
  <c r="CZ315" i="1"/>
  <c r="DD315" i="1"/>
  <c r="DH315" i="1"/>
  <c r="DL315" i="1"/>
  <c r="DP315" i="1"/>
  <c r="DT315" i="1"/>
  <c r="BK315" i="1"/>
  <c r="BS315" i="1"/>
  <c r="BW315" i="1"/>
  <c r="CE315" i="1"/>
  <c r="CI315" i="1"/>
  <c r="CM315" i="1"/>
  <c r="CQ315" i="1"/>
  <c r="CU315" i="1"/>
  <c r="CY315" i="1"/>
  <c r="DC315" i="1"/>
  <c r="DG315" i="1"/>
  <c r="DK315" i="1"/>
  <c r="DS315" i="1"/>
  <c r="BJ315" i="1"/>
  <c r="BR315" i="1"/>
  <c r="BV315" i="1"/>
  <c r="BZ315" i="1"/>
  <c r="CD315" i="1"/>
  <c r="CH315" i="1"/>
  <c r="CL315" i="1"/>
  <c r="CP315" i="1"/>
  <c r="CT315" i="1"/>
  <c r="CX315" i="1"/>
  <c r="DF315" i="1"/>
  <c r="DJ315" i="1"/>
  <c r="DR315" i="1"/>
  <c r="BI315" i="1"/>
  <c r="BM315" i="1"/>
  <c r="BQ315" i="1"/>
  <c r="BU315" i="1"/>
  <c r="BY315" i="1"/>
  <c r="CC315" i="1"/>
  <c r="CG315" i="1"/>
  <c r="CK315" i="1"/>
  <c r="CS315" i="1"/>
  <c r="CW315" i="1"/>
  <c r="DE315" i="1"/>
  <c r="DI315" i="1"/>
  <c r="DM315" i="1"/>
  <c r="DQ315" i="1"/>
  <c r="DU315" i="1"/>
  <c r="AS315" i="1"/>
  <c r="AW315" i="1"/>
  <c r="BE315" i="1"/>
  <c r="AR315" i="1"/>
  <c r="AV315" i="1"/>
  <c r="AZ315" i="1"/>
  <c r="BD315" i="1"/>
  <c r="BH315" i="1"/>
  <c r="AU315" i="1"/>
  <c r="AY315" i="1"/>
  <c r="BC315" i="1"/>
  <c r="BG315" i="1"/>
  <c r="AQ315" i="1"/>
  <c r="AT315" i="1"/>
  <c r="AX315" i="1"/>
  <c r="BF315" i="1"/>
  <c r="AP315" i="1"/>
  <c r="AL315" i="1"/>
  <c r="AK315" i="1"/>
  <c r="AJ315" i="1"/>
  <c r="AI315" i="1"/>
  <c r="AM315" i="1"/>
  <c r="EC382" i="1"/>
  <c r="EK382" i="1"/>
  <c r="EO382" i="1"/>
  <c r="EW382" i="1"/>
  <c r="FA382" i="1"/>
  <c r="FE382" i="1"/>
  <c r="FI382" i="1"/>
  <c r="FM382" i="1"/>
  <c r="FQ382" i="1"/>
  <c r="FU382" i="1"/>
  <c r="FY382" i="1"/>
  <c r="GC382" i="1"/>
  <c r="GK382" i="1"/>
  <c r="GO382" i="1"/>
  <c r="GW382" i="1"/>
  <c r="HA382" i="1"/>
  <c r="HE382" i="1"/>
  <c r="HI382" i="1"/>
  <c r="HM382" i="1"/>
  <c r="EA382" i="1"/>
  <c r="EE382" i="1"/>
  <c r="EI382" i="1"/>
  <c r="EM382" i="1"/>
  <c r="EQ382" i="1"/>
  <c r="EU382" i="1"/>
  <c r="EY382" i="1"/>
  <c r="FC382" i="1"/>
  <c r="FK382" i="1"/>
  <c r="FO382" i="1"/>
  <c r="FW382" i="1"/>
  <c r="GA382" i="1"/>
  <c r="GE382" i="1"/>
  <c r="GI382" i="1"/>
  <c r="GM382" i="1"/>
  <c r="GQ382" i="1"/>
  <c r="GU382" i="1"/>
  <c r="GY382" i="1"/>
  <c r="HC382" i="1"/>
  <c r="HK382" i="1"/>
  <c r="EH382" i="1"/>
  <c r="EP382" i="1"/>
  <c r="EX382" i="1"/>
  <c r="FN382" i="1"/>
  <c r="FV382" i="1"/>
  <c r="GD382" i="1"/>
  <c r="GL382" i="1"/>
  <c r="HB382" i="1"/>
  <c r="HJ382" i="1"/>
  <c r="EN382" i="1"/>
  <c r="EV382" i="1"/>
  <c r="FD382" i="1"/>
  <c r="FL382" i="1"/>
  <c r="GB382" i="1"/>
  <c r="GJ382" i="1"/>
  <c r="GR382" i="1"/>
  <c r="GZ382" i="1"/>
  <c r="HH382" i="1"/>
  <c r="EB382" i="1"/>
  <c r="EJ382" i="1"/>
  <c r="ER382" i="1"/>
  <c r="EZ382" i="1"/>
  <c r="FH382" i="1"/>
  <c r="FP382" i="1"/>
  <c r="FX382" i="1"/>
  <c r="GN382" i="1"/>
  <c r="GV382" i="1"/>
  <c r="HD382" i="1"/>
  <c r="HL382" i="1"/>
  <c r="FZ382" i="1"/>
  <c r="EL382" i="1"/>
  <c r="FR382" i="1"/>
  <c r="GX382" i="1"/>
  <c r="FB382" i="1"/>
  <c r="GH382" i="1"/>
  <c r="FJ382" i="1"/>
  <c r="ED382" i="1"/>
  <c r="GP382" i="1"/>
  <c r="BI382" i="1"/>
  <c r="BM382" i="1"/>
  <c r="BQ382" i="1"/>
  <c r="BU382" i="1"/>
  <c r="BY382" i="1"/>
  <c r="CC382" i="1"/>
  <c r="CG382" i="1"/>
  <c r="CK382" i="1"/>
  <c r="CS382" i="1"/>
  <c r="CW382" i="1"/>
  <c r="DE382" i="1"/>
  <c r="DI382" i="1"/>
  <c r="DM382" i="1"/>
  <c r="DQ382" i="1"/>
  <c r="DU382" i="1"/>
  <c r="BL382" i="1"/>
  <c r="BP382" i="1"/>
  <c r="BT382" i="1"/>
  <c r="BX382" i="1"/>
  <c r="CF382" i="1"/>
  <c r="CJ382" i="1"/>
  <c r="CR382" i="1"/>
  <c r="CV382" i="1"/>
  <c r="CZ382" i="1"/>
  <c r="DD382" i="1"/>
  <c r="DH382" i="1"/>
  <c r="DL382" i="1"/>
  <c r="DP382" i="1"/>
  <c r="DT382" i="1"/>
  <c r="BK382" i="1"/>
  <c r="BS382" i="1"/>
  <c r="BW382" i="1"/>
  <c r="CE382" i="1"/>
  <c r="CI382" i="1"/>
  <c r="CM382" i="1"/>
  <c r="CQ382" i="1"/>
  <c r="CU382" i="1"/>
  <c r="CY382" i="1"/>
  <c r="DC382" i="1"/>
  <c r="DG382" i="1"/>
  <c r="DK382" i="1"/>
  <c r="DS382" i="1"/>
  <c r="BJ382" i="1"/>
  <c r="BR382" i="1"/>
  <c r="BV382" i="1"/>
  <c r="BZ382" i="1"/>
  <c r="CD382" i="1"/>
  <c r="CH382" i="1"/>
  <c r="CL382" i="1"/>
  <c r="CP382" i="1"/>
  <c r="CT382" i="1"/>
  <c r="CX382" i="1"/>
  <c r="DF382" i="1"/>
  <c r="DJ382" i="1"/>
  <c r="DR382" i="1"/>
  <c r="AT382" i="1"/>
  <c r="AX382" i="1"/>
  <c r="BF382" i="1"/>
  <c r="AQ382" i="1"/>
  <c r="AS382" i="1"/>
  <c r="AW382" i="1"/>
  <c r="BE382" i="1"/>
  <c r="AP382" i="1"/>
  <c r="AR382" i="1"/>
  <c r="AV382" i="1"/>
  <c r="AZ382" i="1"/>
  <c r="BD382" i="1"/>
  <c r="BH382" i="1"/>
  <c r="AU382" i="1"/>
  <c r="AY382" i="1"/>
  <c r="BC382" i="1"/>
  <c r="BG382" i="1"/>
  <c r="AM382" i="1"/>
  <c r="AL382" i="1"/>
  <c r="AK382" i="1"/>
  <c r="AJ382" i="1"/>
  <c r="AI382" i="1"/>
  <c r="EB356" i="1"/>
  <c r="EJ356" i="1"/>
  <c r="EN356" i="1"/>
  <c r="ER356" i="1"/>
  <c r="EV356" i="1"/>
  <c r="EZ356" i="1"/>
  <c r="FD356" i="1"/>
  <c r="FH356" i="1"/>
  <c r="FL356" i="1"/>
  <c r="FP356" i="1"/>
  <c r="FX356" i="1"/>
  <c r="GB356" i="1"/>
  <c r="GJ356" i="1"/>
  <c r="GN356" i="1"/>
  <c r="GR356" i="1"/>
  <c r="GV356" i="1"/>
  <c r="GZ356" i="1"/>
  <c r="HD356" i="1"/>
  <c r="HH356" i="1"/>
  <c r="HL356" i="1"/>
  <c r="EA356" i="1"/>
  <c r="EE356" i="1"/>
  <c r="EI356" i="1"/>
  <c r="EM356" i="1"/>
  <c r="EQ356" i="1"/>
  <c r="EU356" i="1"/>
  <c r="EY356" i="1"/>
  <c r="FC356" i="1"/>
  <c r="FK356" i="1"/>
  <c r="FO356" i="1"/>
  <c r="FW356" i="1"/>
  <c r="GA356" i="1"/>
  <c r="GE356" i="1"/>
  <c r="GI356" i="1"/>
  <c r="GM356" i="1"/>
  <c r="GQ356" i="1"/>
  <c r="GU356" i="1"/>
  <c r="GY356" i="1"/>
  <c r="HC356" i="1"/>
  <c r="HK356" i="1"/>
  <c r="ED356" i="1"/>
  <c r="EH356" i="1"/>
  <c r="EL356" i="1"/>
  <c r="EP356" i="1"/>
  <c r="EX356" i="1"/>
  <c r="FB356" i="1"/>
  <c r="FJ356" i="1"/>
  <c r="FN356" i="1"/>
  <c r="FR356" i="1"/>
  <c r="FV356" i="1"/>
  <c r="FZ356" i="1"/>
  <c r="GD356" i="1"/>
  <c r="GH356" i="1"/>
  <c r="GL356" i="1"/>
  <c r="GP356" i="1"/>
  <c r="GX356" i="1"/>
  <c r="HB356" i="1"/>
  <c r="HJ356" i="1"/>
  <c r="EC356" i="1"/>
  <c r="EK356" i="1"/>
  <c r="EO356" i="1"/>
  <c r="EW356" i="1"/>
  <c r="FA356" i="1"/>
  <c r="FE356" i="1"/>
  <c r="FI356" i="1"/>
  <c r="FM356" i="1"/>
  <c r="FQ356" i="1"/>
  <c r="FU356" i="1"/>
  <c r="FY356" i="1"/>
  <c r="GC356" i="1"/>
  <c r="GK356" i="1"/>
  <c r="GO356" i="1"/>
  <c r="GW356" i="1"/>
  <c r="HA356" i="1"/>
  <c r="HE356" i="1"/>
  <c r="HI356" i="1"/>
  <c r="HM356" i="1"/>
  <c r="BK356" i="1"/>
  <c r="BS356" i="1"/>
  <c r="BW356" i="1"/>
  <c r="CE356" i="1"/>
  <c r="CI356" i="1"/>
  <c r="CM356" i="1"/>
  <c r="CQ356" i="1"/>
  <c r="CU356" i="1"/>
  <c r="CY356" i="1"/>
  <c r="DC356" i="1"/>
  <c r="DG356" i="1"/>
  <c r="DK356" i="1"/>
  <c r="DS356" i="1"/>
  <c r="BJ356" i="1"/>
  <c r="BR356" i="1"/>
  <c r="BV356" i="1"/>
  <c r="BZ356" i="1"/>
  <c r="CD356" i="1"/>
  <c r="CH356" i="1"/>
  <c r="CL356" i="1"/>
  <c r="CP356" i="1"/>
  <c r="CT356" i="1"/>
  <c r="CX356" i="1"/>
  <c r="DF356" i="1"/>
  <c r="DJ356" i="1"/>
  <c r="DR356" i="1"/>
  <c r="BI356" i="1"/>
  <c r="BM356" i="1"/>
  <c r="BQ356" i="1"/>
  <c r="BU356" i="1"/>
  <c r="BY356" i="1"/>
  <c r="CC356" i="1"/>
  <c r="CG356" i="1"/>
  <c r="CK356" i="1"/>
  <c r="CS356" i="1"/>
  <c r="CW356" i="1"/>
  <c r="DE356" i="1"/>
  <c r="DI356" i="1"/>
  <c r="DM356" i="1"/>
  <c r="DQ356" i="1"/>
  <c r="DU356" i="1"/>
  <c r="BL356" i="1"/>
  <c r="BP356" i="1"/>
  <c r="BT356" i="1"/>
  <c r="BX356" i="1"/>
  <c r="CF356" i="1"/>
  <c r="CJ356" i="1"/>
  <c r="CR356" i="1"/>
  <c r="CV356" i="1"/>
  <c r="CZ356" i="1"/>
  <c r="DD356" i="1"/>
  <c r="DH356" i="1"/>
  <c r="DL356" i="1"/>
  <c r="DP356" i="1"/>
  <c r="DT356" i="1"/>
  <c r="AR356" i="1"/>
  <c r="AV356" i="1"/>
  <c r="AZ356" i="1"/>
  <c r="BD356" i="1"/>
  <c r="BH356" i="1"/>
  <c r="AQ356" i="1"/>
  <c r="AU356" i="1"/>
  <c r="AY356" i="1"/>
  <c r="BC356" i="1"/>
  <c r="BG356" i="1"/>
  <c r="AP356" i="1"/>
  <c r="AM356" i="1"/>
  <c r="AT356" i="1"/>
  <c r="AX356" i="1"/>
  <c r="BF356" i="1"/>
  <c r="AS356" i="1"/>
  <c r="AW356" i="1"/>
  <c r="BE356" i="1"/>
  <c r="AJ356" i="1"/>
  <c r="AL356" i="1"/>
  <c r="AI356" i="1"/>
  <c r="AK356" i="1"/>
  <c r="EB394" i="1"/>
  <c r="EJ394" i="1"/>
  <c r="EN394" i="1"/>
  <c r="ER394" i="1"/>
  <c r="EV394" i="1"/>
  <c r="EZ394" i="1"/>
  <c r="FD394" i="1"/>
  <c r="FH394" i="1"/>
  <c r="FL394" i="1"/>
  <c r="FP394" i="1"/>
  <c r="FX394" i="1"/>
  <c r="GB394" i="1"/>
  <c r="GJ394" i="1"/>
  <c r="GN394" i="1"/>
  <c r="GR394" i="1"/>
  <c r="GV394" i="1"/>
  <c r="GZ394" i="1"/>
  <c r="HD394" i="1"/>
  <c r="HH394" i="1"/>
  <c r="HL394" i="1"/>
  <c r="EA394" i="1"/>
  <c r="EE394" i="1"/>
  <c r="EI394" i="1"/>
  <c r="EM394" i="1"/>
  <c r="EQ394" i="1"/>
  <c r="EU394" i="1"/>
  <c r="EY394" i="1"/>
  <c r="FC394" i="1"/>
  <c r="FK394" i="1"/>
  <c r="FO394" i="1"/>
  <c r="FW394" i="1"/>
  <c r="GA394" i="1"/>
  <c r="GE394" i="1"/>
  <c r="GI394" i="1"/>
  <c r="GM394" i="1"/>
  <c r="GQ394" i="1"/>
  <c r="GU394" i="1"/>
  <c r="GY394" i="1"/>
  <c r="HC394" i="1"/>
  <c r="HK394" i="1"/>
  <c r="EC394" i="1"/>
  <c r="EK394" i="1"/>
  <c r="EO394" i="1"/>
  <c r="EW394" i="1"/>
  <c r="FA394" i="1"/>
  <c r="FE394" i="1"/>
  <c r="FI394" i="1"/>
  <c r="FM394" i="1"/>
  <c r="FQ394" i="1"/>
  <c r="FU394" i="1"/>
  <c r="FY394" i="1"/>
  <c r="GC394" i="1"/>
  <c r="GK394" i="1"/>
  <c r="GO394" i="1"/>
  <c r="GW394" i="1"/>
  <c r="HA394" i="1"/>
  <c r="HE394" i="1"/>
  <c r="HI394" i="1"/>
  <c r="HM394" i="1"/>
  <c r="EL394" i="1"/>
  <c r="FB394" i="1"/>
  <c r="FR394" i="1"/>
  <c r="GH394" i="1"/>
  <c r="GX394" i="1"/>
  <c r="EH394" i="1"/>
  <c r="EX394" i="1"/>
  <c r="FN394" i="1"/>
  <c r="GD394" i="1"/>
  <c r="HJ394" i="1"/>
  <c r="EP394" i="1"/>
  <c r="FV394" i="1"/>
  <c r="GL394" i="1"/>
  <c r="HB394" i="1"/>
  <c r="FJ394" i="1"/>
  <c r="ED394" i="1"/>
  <c r="GP394" i="1"/>
  <c r="FZ394" i="1"/>
  <c r="BI394" i="1"/>
  <c r="BM394" i="1"/>
  <c r="BQ394" i="1"/>
  <c r="BU394" i="1"/>
  <c r="BY394" i="1"/>
  <c r="CC394" i="1"/>
  <c r="CG394" i="1"/>
  <c r="CK394" i="1"/>
  <c r="CS394" i="1"/>
  <c r="CW394" i="1"/>
  <c r="DE394" i="1"/>
  <c r="DI394" i="1"/>
  <c r="DM394" i="1"/>
  <c r="DQ394" i="1"/>
  <c r="DU394" i="1"/>
  <c r="BL394" i="1"/>
  <c r="BP394" i="1"/>
  <c r="BT394" i="1"/>
  <c r="BX394" i="1"/>
  <c r="CF394" i="1"/>
  <c r="CJ394" i="1"/>
  <c r="CR394" i="1"/>
  <c r="CV394" i="1"/>
  <c r="CZ394" i="1"/>
  <c r="DD394" i="1"/>
  <c r="DH394" i="1"/>
  <c r="DL394" i="1"/>
  <c r="DP394" i="1"/>
  <c r="DT394" i="1"/>
  <c r="BK394" i="1"/>
  <c r="BS394" i="1"/>
  <c r="BW394" i="1"/>
  <c r="CE394" i="1"/>
  <c r="CI394" i="1"/>
  <c r="CM394" i="1"/>
  <c r="CQ394" i="1"/>
  <c r="CU394" i="1"/>
  <c r="CY394" i="1"/>
  <c r="DC394" i="1"/>
  <c r="DG394" i="1"/>
  <c r="DK394" i="1"/>
  <c r="DS394" i="1"/>
  <c r="BJ394" i="1"/>
  <c r="BR394" i="1"/>
  <c r="BV394" i="1"/>
  <c r="BZ394" i="1"/>
  <c r="CD394" i="1"/>
  <c r="CH394" i="1"/>
  <c r="CL394" i="1"/>
  <c r="CP394" i="1"/>
  <c r="CT394" i="1"/>
  <c r="CX394" i="1"/>
  <c r="DF394" i="1"/>
  <c r="DJ394" i="1"/>
  <c r="DR394" i="1"/>
  <c r="AT394" i="1"/>
  <c r="AX394" i="1"/>
  <c r="BF394" i="1"/>
  <c r="AQ394" i="1"/>
  <c r="AS394" i="1"/>
  <c r="AW394" i="1"/>
  <c r="BE394" i="1"/>
  <c r="AP394" i="1"/>
  <c r="AR394" i="1"/>
  <c r="AV394" i="1"/>
  <c r="AZ394" i="1"/>
  <c r="BD394" i="1"/>
  <c r="BH394" i="1"/>
  <c r="AU394" i="1"/>
  <c r="AY394" i="1"/>
  <c r="BC394" i="1"/>
  <c r="BG394" i="1"/>
  <c r="AM394" i="1"/>
  <c r="AK394" i="1"/>
  <c r="AL394" i="1"/>
  <c r="AJ394" i="1"/>
  <c r="AI394" i="1"/>
  <c r="EC349" i="1"/>
  <c r="EK349" i="1"/>
  <c r="EO349" i="1"/>
  <c r="EW349" i="1"/>
  <c r="FA349" i="1"/>
  <c r="FE349" i="1"/>
  <c r="FI349" i="1"/>
  <c r="FM349" i="1"/>
  <c r="FQ349" i="1"/>
  <c r="FU349" i="1"/>
  <c r="FY349" i="1"/>
  <c r="GC349" i="1"/>
  <c r="GK349" i="1"/>
  <c r="GO349" i="1"/>
  <c r="GW349" i="1"/>
  <c r="HA349" i="1"/>
  <c r="HE349" i="1"/>
  <c r="HI349" i="1"/>
  <c r="HM349" i="1"/>
  <c r="EB349" i="1"/>
  <c r="EJ349" i="1"/>
  <c r="EN349" i="1"/>
  <c r="ER349" i="1"/>
  <c r="EV349" i="1"/>
  <c r="EZ349" i="1"/>
  <c r="FD349" i="1"/>
  <c r="FH349" i="1"/>
  <c r="FL349" i="1"/>
  <c r="FP349" i="1"/>
  <c r="FX349" i="1"/>
  <c r="GB349" i="1"/>
  <c r="GJ349" i="1"/>
  <c r="GN349" i="1"/>
  <c r="GR349" i="1"/>
  <c r="GV349" i="1"/>
  <c r="GZ349" i="1"/>
  <c r="HD349" i="1"/>
  <c r="HH349" i="1"/>
  <c r="HL349" i="1"/>
  <c r="EA349" i="1"/>
  <c r="EE349" i="1"/>
  <c r="EI349" i="1"/>
  <c r="EM349" i="1"/>
  <c r="EQ349" i="1"/>
  <c r="EU349" i="1"/>
  <c r="EY349" i="1"/>
  <c r="FC349" i="1"/>
  <c r="FK349" i="1"/>
  <c r="FO349" i="1"/>
  <c r="FW349" i="1"/>
  <c r="GA349" i="1"/>
  <c r="GE349" i="1"/>
  <c r="GI349" i="1"/>
  <c r="GM349" i="1"/>
  <c r="GQ349" i="1"/>
  <c r="GU349" i="1"/>
  <c r="GY349" i="1"/>
  <c r="HC349" i="1"/>
  <c r="HK349" i="1"/>
  <c r="ED349" i="1"/>
  <c r="EH349" i="1"/>
  <c r="EL349" i="1"/>
  <c r="EP349" i="1"/>
  <c r="EX349" i="1"/>
  <c r="FB349" i="1"/>
  <c r="FJ349" i="1"/>
  <c r="FN349" i="1"/>
  <c r="FR349" i="1"/>
  <c r="FV349" i="1"/>
  <c r="FZ349" i="1"/>
  <c r="GD349" i="1"/>
  <c r="GH349" i="1"/>
  <c r="GL349" i="1"/>
  <c r="GP349" i="1"/>
  <c r="GX349" i="1"/>
  <c r="HB349" i="1"/>
  <c r="HJ349" i="1"/>
  <c r="BJ349" i="1"/>
  <c r="BR349" i="1"/>
  <c r="BV349" i="1"/>
  <c r="BZ349" i="1"/>
  <c r="CD349" i="1"/>
  <c r="CH349" i="1"/>
  <c r="CL349" i="1"/>
  <c r="CP349" i="1"/>
  <c r="CT349" i="1"/>
  <c r="CX349" i="1"/>
  <c r="DF349" i="1"/>
  <c r="DJ349" i="1"/>
  <c r="DR349" i="1"/>
  <c r="BI349" i="1"/>
  <c r="BM349" i="1"/>
  <c r="BQ349" i="1"/>
  <c r="BU349" i="1"/>
  <c r="BY349" i="1"/>
  <c r="CC349" i="1"/>
  <c r="CG349" i="1"/>
  <c r="CK349" i="1"/>
  <c r="CS349" i="1"/>
  <c r="CW349" i="1"/>
  <c r="DE349" i="1"/>
  <c r="DI349" i="1"/>
  <c r="DM349" i="1"/>
  <c r="DQ349" i="1"/>
  <c r="DU349" i="1"/>
  <c r="BL349" i="1"/>
  <c r="BP349" i="1"/>
  <c r="BT349" i="1"/>
  <c r="BX349" i="1"/>
  <c r="CF349" i="1"/>
  <c r="CJ349" i="1"/>
  <c r="CR349" i="1"/>
  <c r="CV349" i="1"/>
  <c r="CZ349" i="1"/>
  <c r="DD349" i="1"/>
  <c r="DH349" i="1"/>
  <c r="DL349" i="1"/>
  <c r="DP349" i="1"/>
  <c r="DT349" i="1"/>
  <c r="BK349" i="1"/>
  <c r="BS349" i="1"/>
  <c r="BW349" i="1"/>
  <c r="CE349" i="1"/>
  <c r="CI349" i="1"/>
  <c r="CM349" i="1"/>
  <c r="CQ349" i="1"/>
  <c r="CU349" i="1"/>
  <c r="CY349" i="1"/>
  <c r="DC349" i="1"/>
  <c r="DG349" i="1"/>
  <c r="DK349" i="1"/>
  <c r="DS349" i="1"/>
  <c r="AU349" i="1"/>
  <c r="AY349" i="1"/>
  <c r="BC349" i="1"/>
  <c r="BG349" i="1"/>
  <c r="AT349" i="1"/>
  <c r="AX349" i="1"/>
  <c r="BF349" i="1"/>
  <c r="AL349" i="1"/>
  <c r="AS349" i="1"/>
  <c r="AW349" i="1"/>
  <c r="BE349" i="1"/>
  <c r="AQ349" i="1"/>
  <c r="AR349" i="1"/>
  <c r="AV349" i="1"/>
  <c r="AZ349" i="1"/>
  <c r="BD349" i="1"/>
  <c r="BH349" i="1"/>
  <c r="AP349" i="1"/>
  <c r="AI349" i="1"/>
  <c r="AM349" i="1"/>
  <c r="AK349" i="1"/>
  <c r="AJ349" i="1"/>
  <c r="ED320" i="1"/>
  <c r="EH320" i="1"/>
  <c r="EL320" i="1"/>
  <c r="EP320" i="1"/>
  <c r="EX320" i="1"/>
  <c r="FB320" i="1"/>
  <c r="FJ320" i="1"/>
  <c r="FN320" i="1"/>
  <c r="FR320" i="1"/>
  <c r="FV320" i="1"/>
  <c r="FZ320" i="1"/>
  <c r="GD320" i="1"/>
  <c r="GH320" i="1"/>
  <c r="GL320" i="1"/>
  <c r="GP320" i="1"/>
  <c r="GX320" i="1"/>
  <c r="HB320" i="1"/>
  <c r="HJ320" i="1"/>
  <c r="EB320" i="1"/>
  <c r="EM320" i="1"/>
  <c r="ER320" i="1"/>
  <c r="EW320" i="1"/>
  <c r="FC320" i="1"/>
  <c r="FH320" i="1"/>
  <c r="FM320" i="1"/>
  <c r="FX320" i="1"/>
  <c r="GC320" i="1"/>
  <c r="GI320" i="1"/>
  <c r="GN320" i="1"/>
  <c r="GY320" i="1"/>
  <c r="HD320" i="1"/>
  <c r="HI320" i="1"/>
  <c r="EA320" i="1"/>
  <c r="EK320" i="1"/>
  <c r="EQ320" i="1"/>
  <c r="EV320" i="1"/>
  <c r="FA320" i="1"/>
  <c r="FL320" i="1"/>
  <c r="FQ320" i="1"/>
  <c r="FW320" i="1"/>
  <c r="GB320" i="1"/>
  <c r="GM320" i="1"/>
  <c r="GR320" i="1"/>
  <c r="GW320" i="1"/>
  <c r="HC320" i="1"/>
  <c r="HH320" i="1"/>
  <c r="HM320" i="1"/>
  <c r="EC320" i="1"/>
  <c r="EI320" i="1"/>
  <c r="EN320" i="1"/>
  <c r="EY320" i="1"/>
  <c r="FD320" i="1"/>
  <c r="FI320" i="1"/>
  <c r="FO320" i="1"/>
  <c r="FY320" i="1"/>
  <c r="GE320" i="1"/>
  <c r="GJ320" i="1"/>
  <c r="GO320" i="1"/>
  <c r="GU320" i="1"/>
  <c r="GZ320" i="1"/>
  <c r="HE320" i="1"/>
  <c r="HK320" i="1"/>
  <c r="EE320" i="1"/>
  <c r="EZ320" i="1"/>
  <c r="FU320" i="1"/>
  <c r="GQ320" i="1"/>
  <c r="HL320" i="1"/>
  <c r="EU320" i="1"/>
  <c r="FP320" i="1"/>
  <c r="GK320" i="1"/>
  <c r="EJ320" i="1"/>
  <c r="FE320" i="1"/>
  <c r="GA320" i="1"/>
  <c r="GV320" i="1"/>
  <c r="HA320" i="1"/>
  <c r="FK320" i="1"/>
  <c r="EO320" i="1"/>
  <c r="BK320" i="1"/>
  <c r="BS320" i="1"/>
  <c r="BW320" i="1"/>
  <c r="CE320" i="1"/>
  <c r="CI320" i="1"/>
  <c r="CM320" i="1"/>
  <c r="CQ320" i="1"/>
  <c r="CU320" i="1"/>
  <c r="CY320" i="1"/>
  <c r="DC320" i="1"/>
  <c r="DG320" i="1"/>
  <c r="DK320" i="1"/>
  <c r="DS320" i="1"/>
  <c r="BJ320" i="1"/>
  <c r="BR320" i="1"/>
  <c r="BV320" i="1"/>
  <c r="BZ320" i="1"/>
  <c r="CD320" i="1"/>
  <c r="CH320" i="1"/>
  <c r="CL320" i="1"/>
  <c r="CP320" i="1"/>
  <c r="CT320" i="1"/>
  <c r="CX320" i="1"/>
  <c r="DF320" i="1"/>
  <c r="DJ320" i="1"/>
  <c r="DR320" i="1"/>
  <c r="BI320" i="1"/>
  <c r="BM320" i="1"/>
  <c r="BQ320" i="1"/>
  <c r="BU320" i="1"/>
  <c r="BY320" i="1"/>
  <c r="CC320" i="1"/>
  <c r="CG320" i="1"/>
  <c r="CK320" i="1"/>
  <c r="CS320" i="1"/>
  <c r="CW320" i="1"/>
  <c r="DE320" i="1"/>
  <c r="DI320" i="1"/>
  <c r="DM320" i="1"/>
  <c r="DQ320" i="1"/>
  <c r="DU320" i="1"/>
  <c r="BL320" i="1"/>
  <c r="BP320" i="1"/>
  <c r="BT320" i="1"/>
  <c r="BX320" i="1"/>
  <c r="CF320" i="1"/>
  <c r="CJ320" i="1"/>
  <c r="CR320" i="1"/>
  <c r="CV320" i="1"/>
  <c r="CZ320" i="1"/>
  <c r="DD320" i="1"/>
  <c r="DH320" i="1"/>
  <c r="DL320" i="1"/>
  <c r="DP320" i="1"/>
  <c r="DT320" i="1"/>
  <c r="AR320" i="1"/>
  <c r="AV320" i="1"/>
  <c r="AZ320" i="1"/>
  <c r="BD320" i="1"/>
  <c r="BH320" i="1"/>
  <c r="AQ320" i="1"/>
  <c r="AU320" i="1"/>
  <c r="AY320" i="1"/>
  <c r="BC320" i="1"/>
  <c r="BG320" i="1"/>
  <c r="AP320" i="1"/>
  <c r="AM320" i="1"/>
  <c r="AT320" i="1"/>
  <c r="AX320" i="1"/>
  <c r="BF320" i="1"/>
  <c r="AS320" i="1"/>
  <c r="AW320" i="1"/>
  <c r="BE320" i="1"/>
  <c r="AJ320" i="1"/>
  <c r="AI320" i="1"/>
  <c r="AL320" i="1"/>
  <c r="AK320" i="1"/>
  <c r="EB333" i="1"/>
  <c r="EJ333" i="1"/>
  <c r="EN333" i="1"/>
  <c r="ER333" i="1"/>
  <c r="EV333" i="1"/>
  <c r="EZ333" i="1"/>
  <c r="FD333" i="1"/>
  <c r="FH333" i="1"/>
  <c r="FL333" i="1"/>
  <c r="FP333" i="1"/>
  <c r="FX333" i="1"/>
  <c r="GB333" i="1"/>
  <c r="GJ333" i="1"/>
  <c r="GN333" i="1"/>
  <c r="GR333" i="1"/>
  <c r="GV333" i="1"/>
  <c r="GZ333" i="1"/>
  <c r="HD333" i="1"/>
  <c r="HH333" i="1"/>
  <c r="HL333" i="1"/>
  <c r="EA333" i="1"/>
  <c r="EE333" i="1"/>
  <c r="EI333" i="1"/>
  <c r="EM333" i="1"/>
  <c r="EQ333" i="1"/>
  <c r="EU333" i="1"/>
  <c r="EY333" i="1"/>
  <c r="FC333" i="1"/>
  <c r="FK333" i="1"/>
  <c r="FO333" i="1"/>
  <c r="FW333" i="1"/>
  <c r="GA333" i="1"/>
  <c r="GE333" i="1"/>
  <c r="GI333" i="1"/>
  <c r="GM333" i="1"/>
  <c r="GQ333" i="1"/>
  <c r="GU333" i="1"/>
  <c r="GY333" i="1"/>
  <c r="HC333" i="1"/>
  <c r="HK333" i="1"/>
  <c r="EC333" i="1"/>
  <c r="EK333" i="1"/>
  <c r="EO333" i="1"/>
  <c r="EW333" i="1"/>
  <c r="FA333" i="1"/>
  <c r="FE333" i="1"/>
  <c r="FI333" i="1"/>
  <c r="FM333" i="1"/>
  <c r="FQ333" i="1"/>
  <c r="FU333" i="1"/>
  <c r="FY333" i="1"/>
  <c r="GC333" i="1"/>
  <c r="GK333" i="1"/>
  <c r="GO333" i="1"/>
  <c r="GW333" i="1"/>
  <c r="HA333" i="1"/>
  <c r="HE333" i="1"/>
  <c r="HI333" i="1"/>
  <c r="HM333" i="1"/>
  <c r="EP333" i="1"/>
  <c r="FV333" i="1"/>
  <c r="GL333" i="1"/>
  <c r="HB333" i="1"/>
  <c r="EL333" i="1"/>
  <c r="FB333" i="1"/>
  <c r="FR333" i="1"/>
  <c r="GH333" i="1"/>
  <c r="GX333" i="1"/>
  <c r="EH333" i="1"/>
  <c r="EX333" i="1"/>
  <c r="FN333" i="1"/>
  <c r="GD333" i="1"/>
  <c r="HJ333" i="1"/>
  <c r="ED333" i="1"/>
  <c r="FJ333" i="1"/>
  <c r="FZ333" i="1"/>
  <c r="GP333" i="1"/>
  <c r="BJ333" i="1"/>
  <c r="BR333" i="1"/>
  <c r="BV333" i="1"/>
  <c r="BZ333" i="1"/>
  <c r="CD333" i="1"/>
  <c r="CH333" i="1"/>
  <c r="CL333" i="1"/>
  <c r="CP333" i="1"/>
  <c r="CT333" i="1"/>
  <c r="CX333" i="1"/>
  <c r="DF333" i="1"/>
  <c r="DJ333" i="1"/>
  <c r="DR333" i="1"/>
  <c r="BI333" i="1"/>
  <c r="BM333" i="1"/>
  <c r="BQ333" i="1"/>
  <c r="BU333" i="1"/>
  <c r="BY333" i="1"/>
  <c r="CC333" i="1"/>
  <c r="CG333" i="1"/>
  <c r="CK333" i="1"/>
  <c r="CS333" i="1"/>
  <c r="CW333" i="1"/>
  <c r="DE333" i="1"/>
  <c r="DI333" i="1"/>
  <c r="DM333" i="1"/>
  <c r="DQ333" i="1"/>
  <c r="DU333" i="1"/>
  <c r="BL333" i="1"/>
  <c r="BP333" i="1"/>
  <c r="BT333" i="1"/>
  <c r="BX333" i="1"/>
  <c r="CF333" i="1"/>
  <c r="CJ333" i="1"/>
  <c r="CR333" i="1"/>
  <c r="CV333" i="1"/>
  <c r="CZ333" i="1"/>
  <c r="DD333" i="1"/>
  <c r="DH333" i="1"/>
  <c r="DL333" i="1"/>
  <c r="DP333" i="1"/>
  <c r="DT333" i="1"/>
  <c r="BK333" i="1"/>
  <c r="BS333" i="1"/>
  <c r="BW333" i="1"/>
  <c r="CE333" i="1"/>
  <c r="CI333" i="1"/>
  <c r="CM333" i="1"/>
  <c r="CQ333" i="1"/>
  <c r="CU333" i="1"/>
  <c r="CY333" i="1"/>
  <c r="DC333" i="1"/>
  <c r="DG333" i="1"/>
  <c r="DK333" i="1"/>
  <c r="DS333" i="1"/>
  <c r="AU333" i="1"/>
  <c r="AY333" i="1"/>
  <c r="BC333" i="1"/>
  <c r="BG333" i="1"/>
  <c r="AT333" i="1"/>
  <c r="AX333" i="1"/>
  <c r="BF333" i="1"/>
  <c r="AL333" i="1"/>
  <c r="AS333" i="1"/>
  <c r="AW333" i="1"/>
  <c r="BE333" i="1"/>
  <c r="AQ333" i="1"/>
  <c r="AR333" i="1"/>
  <c r="AV333" i="1"/>
  <c r="AZ333" i="1"/>
  <c r="BD333" i="1"/>
  <c r="BH333" i="1"/>
  <c r="AP333" i="1"/>
  <c r="AI333" i="1"/>
  <c r="AM333" i="1"/>
  <c r="AK333" i="1"/>
  <c r="AJ333" i="1"/>
  <c r="ED281" i="1"/>
  <c r="EH281" i="1"/>
  <c r="EL281" i="1"/>
  <c r="EP281" i="1"/>
  <c r="EX281" i="1"/>
  <c r="FB281" i="1"/>
  <c r="FJ281" i="1"/>
  <c r="FN281" i="1"/>
  <c r="FR281" i="1"/>
  <c r="FV281" i="1"/>
  <c r="FZ281" i="1"/>
  <c r="GD281" i="1"/>
  <c r="GH281" i="1"/>
  <c r="GL281" i="1"/>
  <c r="GP281" i="1"/>
  <c r="GX281" i="1"/>
  <c r="HB281" i="1"/>
  <c r="HJ281" i="1"/>
  <c r="EB281" i="1"/>
  <c r="EJ281" i="1"/>
  <c r="EN281" i="1"/>
  <c r="ER281" i="1"/>
  <c r="EV281" i="1"/>
  <c r="EZ281" i="1"/>
  <c r="FD281" i="1"/>
  <c r="FH281" i="1"/>
  <c r="FL281" i="1"/>
  <c r="FP281" i="1"/>
  <c r="FX281" i="1"/>
  <c r="GB281" i="1"/>
  <c r="GJ281" i="1"/>
  <c r="GN281" i="1"/>
  <c r="GR281" i="1"/>
  <c r="GV281" i="1"/>
  <c r="GZ281" i="1"/>
  <c r="HD281" i="1"/>
  <c r="HH281" i="1"/>
  <c r="HL281" i="1"/>
  <c r="EC281" i="1"/>
  <c r="EK281" i="1"/>
  <c r="FA281" i="1"/>
  <c r="FI281" i="1"/>
  <c r="FQ281" i="1"/>
  <c r="FY281" i="1"/>
  <c r="GO281" i="1"/>
  <c r="GW281" i="1"/>
  <c r="HE281" i="1"/>
  <c r="HM281" i="1"/>
  <c r="EO281" i="1"/>
  <c r="EW281" i="1"/>
  <c r="FE281" i="1"/>
  <c r="FM281" i="1"/>
  <c r="FU281" i="1"/>
  <c r="GC281" i="1"/>
  <c r="GK281" i="1"/>
  <c r="HA281" i="1"/>
  <c r="HI281" i="1"/>
  <c r="EE281" i="1"/>
  <c r="EM281" i="1"/>
  <c r="EU281" i="1"/>
  <c r="FC281" i="1"/>
  <c r="FK281" i="1"/>
  <c r="GA281" i="1"/>
  <c r="GI281" i="1"/>
  <c r="GQ281" i="1"/>
  <c r="GY281" i="1"/>
  <c r="EI281" i="1"/>
  <c r="FO281" i="1"/>
  <c r="GU281" i="1"/>
  <c r="EY281" i="1"/>
  <c r="GE281" i="1"/>
  <c r="HK281" i="1"/>
  <c r="EA281" i="1"/>
  <c r="GM281" i="1"/>
  <c r="FW281" i="1"/>
  <c r="HC281" i="1"/>
  <c r="EQ281" i="1"/>
  <c r="BJ281" i="1"/>
  <c r="BR281" i="1"/>
  <c r="BV281" i="1"/>
  <c r="BZ281" i="1"/>
  <c r="CD281" i="1"/>
  <c r="CH281" i="1"/>
  <c r="CL281" i="1"/>
  <c r="CP281" i="1"/>
  <c r="CT281" i="1"/>
  <c r="CX281" i="1"/>
  <c r="DF281" i="1"/>
  <c r="DJ281" i="1"/>
  <c r="DR281" i="1"/>
  <c r="BI281" i="1"/>
  <c r="BM281" i="1"/>
  <c r="BQ281" i="1"/>
  <c r="BU281" i="1"/>
  <c r="BY281" i="1"/>
  <c r="CC281" i="1"/>
  <c r="CG281" i="1"/>
  <c r="CK281" i="1"/>
  <c r="CS281" i="1"/>
  <c r="CW281" i="1"/>
  <c r="DE281" i="1"/>
  <c r="DI281" i="1"/>
  <c r="DM281" i="1"/>
  <c r="DQ281" i="1"/>
  <c r="DU281" i="1"/>
  <c r="BL281" i="1"/>
  <c r="BP281" i="1"/>
  <c r="BT281" i="1"/>
  <c r="BX281" i="1"/>
  <c r="CF281" i="1"/>
  <c r="CJ281" i="1"/>
  <c r="CR281" i="1"/>
  <c r="CV281" i="1"/>
  <c r="CZ281" i="1"/>
  <c r="DD281" i="1"/>
  <c r="DH281" i="1"/>
  <c r="DL281" i="1"/>
  <c r="DP281" i="1"/>
  <c r="DT281" i="1"/>
  <c r="BK281" i="1"/>
  <c r="BS281" i="1"/>
  <c r="BW281" i="1"/>
  <c r="CE281" i="1"/>
  <c r="CI281" i="1"/>
  <c r="CM281" i="1"/>
  <c r="CQ281" i="1"/>
  <c r="CU281" i="1"/>
  <c r="CY281" i="1"/>
  <c r="DC281" i="1"/>
  <c r="DG281" i="1"/>
  <c r="DK281" i="1"/>
  <c r="DS281" i="1"/>
  <c r="AU281" i="1"/>
  <c r="AY281" i="1"/>
  <c r="BC281" i="1"/>
  <c r="BG281" i="1"/>
  <c r="AT281" i="1"/>
  <c r="AX281" i="1"/>
  <c r="BF281" i="1"/>
  <c r="AL281" i="1"/>
  <c r="AS281" i="1"/>
  <c r="AW281" i="1"/>
  <c r="BE281" i="1"/>
  <c r="AQ281" i="1"/>
  <c r="AR281" i="1"/>
  <c r="AV281" i="1"/>
  <c r="AZ281" i="1"/>
  <c r="BD281" i="1"/>
  <c r="BH281" i="1"/>
  <c r="AP281" i="1"/>
  <c r="AM281" i="1"/>
  <c r="AI281" i="1"/>
  <c r="AK281" i="1"/>
  <c r="AJ281" i="1"/>
  <c r="EB274" i="1"/>
  <c r="EJ274" i="1"/>
  <c r="EN274" i="1"/>
  <c r="ER274" i="1"/>
  <c r="EV274" i="1"/>
  <c r="EZ274" i="1"/>
  <c r="FD274" i="1"/>
  <c r="FH274" i="1"/>
  <c r="FL274" i="1"/>
  <c r="FP274" i="1"/>
  <c r="FX274" i="1"/>
  <c r="ED274" i="1"/>
  <c r="EH274" i="1"/>
  <c r="EL274" i="1"/>
  <c r="EP274" i="1"/>
  <c r="EX274" i="1"/>
  <c r="FB274" i="1"/>
  <c r="FJ274" i="1"/>
  <c r="FN274" i="1"/>
  <c r="FR274" i="1"/>
  <c r="FV274" i="1"/>
  <c r="FZ274" i="1"/>
  <c r="EC274" i="1"/>
  <c r="EK274" i="1"/>
  <c r="EO274" i="1"/>
  <c r="EW274" i="1"/>
  <c r="FA274" i="1"/>
  <c r="FE274" i="1"/>
  <c r="FI274" i="1"/>
  <c r="FM274" i="1"/>
  <c r="FQ274" i="1"/>
  <c r="FU274" i="1"/>
  <c r="FY274" i="1"/>
  <c r="GC274" i="1"/>
  <c r="GK274" i="1"/>
  <c r="GO274" i="1"/>
  <c r="GW274" i="1"/>
  <c r="HA274" i="1"/>
  <c r="HE274" i="1"/>
  <c r="HI274" i="1"/>
  <c r="HM274" i="1"/>
  <c r="EM274" i="1"/>
  <c r="FC274" i="1"/>
  <c r="GD274" i="1"/>
  <c r="GI274" i="1"/>
  <c r="GN274" i="1"/>
  <c r="GY274" i="1"/>
  <c r="HD274" i="1"/>
  <c r="HJ274" i="1"/>
  <c r="EE274" i="1"/>
  <c r="EU274" i="1"/>
  <c r="FK274" i="1"/>
  <c r="GA274" i="1"/>
  <c r="GL274" i="1"/>
  <c r="GQ274" i="1"/>
  <c r="GV274" i="1"/>
  <c r="HB274" i="1"/>
  <c r="HL274" i="1"/>
  <c r="EY274" i="1"/>
  <c r="GB274" i="1"/>
  <c r="GM274" i="1"/>
  <c r="GX274" i="1"/>
  <c r="HH274" i="1"/>
  <c r="EI274" i="1"/>
  <c r="FO274" i="1"/>
  <c r="GH274" i="1"/>
  <c r="GR274" i="1"/>
  <c r="HC274" i="1"/>
  <c r="EA274" i="1"/>
  <c r="GE274" i="1"/>
  <c r="GP274" i="1"/>
  <c r="GZ274" i="1"/>
  <c r="HK274" i="1"/>
  <c r="GJ274" i="1"/>
  <c r="EQ274" i="1"/>
  <c r="GU274" i="1"/>
  <c r="FW274" i="1"/>
  <c r="BI274" i="1"/>
  <c r="BM274" i="1"/>
  <c r="BQ274" i="1"/>
  <c r="BU274" i="1"/>
  <c r="BY274" i="1"/>
  <c r="CC274" i="1"/>
  <c r="CG274" i="1"/>
  <c r="CK274" i="1"/>
  <c r="CS274" i="1"/>
  <c r="CW274" i="1"/>
  <c r="DE274" i="1"/>
  <c r="DI274" i="1"/>
  <c r="DM274" i="1"/>
  <c r="DQ274" i="1"/>
  <c r="DU274" i="1"/>
  <c r="BL274" i="1"/>
  <c r="BP274" i="1"/>
  <c r="BT274" i="1"/>
  <c r="BX274" i="1"/>
  <c r="CF274" i="1"/>
  <c r="CJ274" i="1"/>
  <c r="CR274" i="1"/>
  <c r="CV274" i="1"/>
  <c r="CZ274" i="1"/>
  <c r="DD274" i="1"/>
  <c r="DH274" i="1"/>
  <c r="DL274" i="1"/>
  <c r="DP274" i="1"/>
  <c r="DT274" i="1"/>
  <c r="BK274" i="1"/>
  <c r="BS274" i="1"/>
  <c r="BW274" i="1"/>
  <c r="CE274" i="1"/>
  <c r="CI274" i="1"/>
  <c r="CM274" i="1"/>
  <c r="CQ274" i="1"/>
  <c r="CU274" i="1"/>
  <c r="CY274" i="1"/>
  <c r="DC274" i="1"/>
  <c r="DG274" i="1"/>
  <c r="DK274" i="1"/>
  <c r="DS274" i="1"/>
  <c r="BJ274" i="1"/>
  <c r="BR274" i="1"/>
  <c r="BV274" i="1"/>
  <c r="BZ274" i="1"/>
  <c r="CD274" i="1"/>
  <c r="CH274" i="1"/>
  <c r="CL274" i="1"/>
  <c r="CP274" i="1"/>
  <c r="CT274" i="1"/>
  <c r="CX274" i="1"/>
  <c r="DF274" i="1"/>
  <c r="DJ274" i="1"/>
  <c r="DR274" i="1"/>
  <c r="AT274" i="1"/>
  <c r="AX274" i="1"/>
  <c r="BF274" i="1"/>
  <c r="AQ274" i="1"/>
  <c r="AS274" i="1"/>
  <c r="AW274" i="1"/>
  <c r="BE274" i="1"/>
  <c r="AP274" i="1"/>
  <c r="AR274" i="1"/>
  <c r="AV274" i="1"/>
  <c r="AZ274" i="1"/>
  <c r="BD274" i="1"/>
  <c r="BH274" i="1"/>
  <c r="AU274" i="1"/>
  <c r="AY274" i="1"/>
  <c r="BC274" i="1"/>
  <c r="BG274" i="1"/>
  <c r="AM274" i="1"/>
  <c r="AK274" i="1"/>
  <c r="AL274" i="1"/>
  <c r="AJ274" i="1"/>
  <c r="AI274" i="1"/>
  <c r="EB318" i="1"/>
  <c r="EJ318" i="1"/>
  <c r="EN318" i="1"/>
  <c r="ER318" i="1"/>
  <c r="EV318" i="1"/>
  <c r="EZ318" i="1"/>
  <c r="FD318" i="1"/>
  <c r="FH318" i="1"/>
  <c r="FL318" i="1"/>
  <c r="FP318" i="1"/>
  <c r="FX318" i="1"/>
  <c r="GB318" i="1"/>
  <c r="GJ318" i="1"/>
  <c r="GN318" i="1"/>
  <c r="GR318" i="1"/>
  <c r="GV318" i="1"/>
  <c r="GZ318" i="1"/>
  <c r="HD318" i="1"/>
  <c r="HH318" i="1"/>
  <c r="HL318" i="1"/>
  <c r="EC318" i="1"/>
  <c r="EH318" i="1"/>
  <c r="EM318" i="1"/>
  <c r="EX318" i="1"/>
  <c r="FC318" i="1"/>
  <c r="FI318" i="1"/>
  <c r="FN318" i="1"/>
  <c r="FY318" i="1"/>
  <c r="GD318" i="1"/>
  <c r="GI318" i="1"/>
  <c r="GO318" i="1"/>
  <c r="GY318" i="1"/>
  <c r="HE318" i="1"/>
  <c r="HJ318" i="1"/>
  <c r="EA318" i="1"/>
  <c r="EL318" i="1"/>
  <c r="EQ318" i="1"/>
  <c r="EW318" i="1"/>
  <c r="FB318" i="1"/>
  <c r="FM318" i="1"/>
  <c r="FR318" i="1"/>
  <c r="FW318" i="1"/>
  <c r="GC318" i="1"/>
  <c r="GH318" i="1"/>
  <c r="GM318" i="1"/>
  <c r="GX318" i="1"/>
  <c r="HC318" i="1"/>
  <c r="HI318" i="1"/>
  <c r="ED318" i="1"/>
  <c r="EI318" i="1"/>
  <c r="EO318" i="1"/>
  <c r="EY318" i="1"/>
  <c r="FE318" i="1"/>
  <c r="FJ318" i="1"/>
  <c r="FO318" i="1"/>
  <c r="FU318" i="1"/>
  <c r="FZ318" i="1"/>
  <c r="GE318" i="1"/>
  <c r="GK318" i="1"/>
  <c r="GP318" i="1"/>
  <c r="GU318" i="1"/>
  <c r="HA318" i="1"/>
  <c r="HK318" i="1"/>
  <c r="EP318" i="1"/>
  <c r="FK318" i="1"/>
  <c r="HB318" i="1"/>
  <c r="EK318" i="1"/>
  <c r="GA318" i="1"/>
  <c r="GW318" i="1"/>
  <c r="EU318" i="1"/>
  <c r="FQ318" i="1"/>
  <c r="GL318" i="1"/>
  <c r="EE318" i="1"/>
  <c r="HM318" i="1"/>
  <c r="GQ318" i="1"/>
  <c r="FV318" i="1"/>
  <c r="FA318" i="1"/>
  <c r="BI318" i="1"/>
  <c r="BM318" i="1"/>
  <c r="BQ318" i="1"/>
  <c r="BU318" i="1"/>
  <c r="BY318" i="1"/>
  <c r="CC318" i="1"/>
  <c r="CG318" i="1"/>
  <c r="CK318" i="1"/>
  <c r="CS318" i="1"/>
  <c r="CW318" i="1"/>
  <c r="DE318" i="1"/>
  <c r="DI318" i="1"/>
  <c r="DM318" i="1"/>
  <c r="DQ318" i="1"/>
  <c r="DU318" i="1"/>
  <c r="BL318" i="1"/>
  <c r="BP318" i="1"/>
  <c r="BT318" i="1"/>
  <c r="BX318" i="1"/>
  <c r="CF318" i="1"/>
  <c r="CJ318" i="1"/>
  <c r="CR318" i="1"/>
  <c r="CV318" i="1"/>
  <c r="CZ318" i="1"/>
  <c r="DD318" i="1"/>
  <c r="DH318" i="1"/>
  <c r="DL318" i="1"/>
  <c r="DP318" i="1"/>
  <c r="DT318" i="1"/>
  <c r="BK318" i="1"/>
  <c r="BS318" i="1"/>
  <c r="BW318" i="1"/>
  <c r="CE318" i="1"/>
  <c r="CI318" i="1"/>
  <c r="CM318" i="1"/>
  <c r="CQ318" i="1"/>
  <c r="CU318" i="1"/>
  <c r="CY318" i="1"/>
  <c r="DC318" i="1"/>
  <c r="DG318" i="1"/>
  <c r="DK318" i="1"/>
  <c r="DS318" i="1"/>
  <c r="BJ318" i="1"/>
  <c r="BR318" i="1"/>
  <c r="BV318" i="1"/>
  <c r="BZ318" i="1"/>
  <c r="CD318" i="1"/>
  <c r="CH318" i="1"/>
  <c r="CL318" i="1"/>
  <c r="CP318" i="1"/>
  <c r="CT318" i="1"/>
  <c r="CX318" i="1"/>
  <c r="DF318" i="1"/>
  <c r="DJ318" i="1"/>
  <c r="DR318" i="1"/>
  <c r="AT318" i="1"/>
  <c r="AX318" i="1"/>
  <c r="BF318" i="1"/>
  <c r="AQ318" i="1"/>
  <c r="AS318" i="1"/>
  <c r="AW318" i="1"/>
  <c r="BE318" i="1"/>
  <c r="AP318" i="1"/>
  <c r="AR318" i="1"/>
  <c r="AV318" i="1"/>
  <c r="AZ318" i="1"/>
  <c r="BD318" i="1"/>
  <c r="BH318" i="1"/>
  <c r="AU318" i="1"/>
  <c r="AY318" i="1"/>
  <c r="BC318" i="1"/>
  <c r="BG318" i="1"/>
  <c r="AM318" i="1"/>
  <c r="AL318" i="1"/>
  <c r="AK318" i="1"/>
  <c r="AJ318" i="1"/>
  <c r="AI318" i="1"/>
  <c r="EB372" i="1"/>
  <c r="EJ372" i="1"/>
  <c r="EN372" i="1"/>
  <c r="ER372" i="1"/>
  <c r="EV372" i="1"/>
  <c r="EZ372" i="1"/>
  <c r="FD372" i="1"/>
  <c r="FH372" i="1"/>
  <c r="FL372" i="1"/>
  <c r="FP372" i="1"/>
  <c r="FX372" i="1"/>
  <c r="GB372" i="1"/>
  <c r="GJ372" i="1"/>
  <c r="GN372" i="1"/>
  <c r="GR372" i="1"/>
  <c r="GV372" i="1"/>
  <c r="GZ372" i="1"/>
  <c r="HD372" i="1"/>
  <c r="HH372" i="1"/>
  <c r="HL372" i="1"/>
  <c r="EA372" i="1"/>
  <c r="EE372" i="1"/>
  <c r="EI372" i="1"/>
  <c r="EM372" i="1"/>
  <c r="EQ372" i="1"/>
  <c r="EU372" i="1"/>
  <c r="EY372" i="1"/>
  <c r="FC372" i="1"/>
  <c r="FK372" i="1"/>
  <c r="FO372" i="1"/>
  <c r="FW372" i="1"/>
  <c r="GA372" i="1"/>
  <c r="GE372" i="1"/>
  <c r="GI372" i="1"/>
  <c r="GM372" i="1"/>
  <c r="GQ372" i="1"/>
  <c r="GU372" i="1"/>
  <c r="GY372" i="1"/>
  <c r="HC372" i="1"/>
  <c r="HK372" i="1"/>
  <c r="ED372" i="1"/>
  <c r="EH372" i="1"/>
  <c r="EL372" i="1"/>
  <c r="EP372" i="1"/>
  <c r="EX372" i="1"/>
  <c r="FB372" i="1"/>
  <c r="FJ372" i="1"/>
  <c r="FN372" i="1"/>
  <c r="FR372" i="1"/>
  <c r="FV372" i="1"/>
  <c r="FZ372" i="1"/>
  <c r="GD372" i="1"/>
  <c r="GH372" i="1"/>
  <c r="GL372" i="1"/>
  <c r="GP372" i="1"/>
  <c r="GX372" i="1"/>
  <c r="HB372" i="1"/>
  <c r="HJ372" i="1"/>
  <c r="EC372" i="1"/>
  <c r="EK372" i="1"/>
  <c r="EO372" i="1"/>
  <c r="EW372" i="1"/>
  <c r="FA372" i="1"/>
  <c r="FE372" i="1"/>
  <c r="FI372" i="1"/>
  <c r="FM372" i="1"/>
  <c r="FQ372" i="1"/>
  <c r="FU372" i="1"/>
  <c r="FY372" i="1"/>
  <c r="GC372" i="1"/>
  <c r="GK372" i="1"/>
  <c r="GO372" i="1"/>
  <c r="GW372" i="1"/>
  <c r="HA372" i="1"/>
  <c r="HE372" i="1"/>
  <c r="HI372" i="1"/>
  <c r="HM372" i="1"/>
  <c r="BK372" i="1"/>
  <c r="BS372" i="1"/>
  <c r="BW372" i="1"/>
  <c r="CE372" i="1"/>
  <c r="CI372" i="1"/>
  <c r="CM372" i="1"/>
  <c r="CQ372" i="1"/>
  <c r="CU372" i="1"/>
  <c r="CY372" i="1"/>
  <c r="DC372" i="1"/>
  <c r="DG372" i="1"/>
  <c r="DK372" i="1"/>
  <c r="DS372" i="1"/>
  <c r="BJ372" i="1"/>
  <c r="BR372" i="1"/>
  <c r="BV372" i="1"/>
  <c r="BZ372" i="1"/>
  <c r="CD372" i="1"/>
  <c r="CH372" i="1"/>
  <c r="CL372" i="1"/>
  <c r="CP372" i="1"/>
  <c r="CT372" i="1"/>
  <c r="CX372" i="1"/>
  <c r="DF372" i="1"/>
  <c r="DJ372" i="1"/>
  <c r="DR372" i="1"/>
  <c r="BI372" i="1"/>
  <c r="BM372" i="1"/>
  <c r="BQ372" i="1"/>
  <c r="BU372" i="1"/>
  <c r="BY372" i="1"/>
  <c r="CC372" i="1"/>
  <c r="CG372" i="1"/>
  <c r="CK372" i="1"/>
  <c r="CS372" i="1"/>
  <c r="CW372" i="1"/>
  <c r="DE372" i="1"/>
  <c r="DI372" i="1"/>
  <c r="DM372" i="1"/>
  <c r="DQ372" i="1"/>
  <c r="DU372" i="1"/>
  <c r="BL372" i="1"/>
  <c r="BP372" i="1"/>
  <c r="BT372" i="1"/>
  <c r="BX372" i="1"/>
  <c r="CF372" i="1"/>
  <c r="CJ372" i="1"/>
  <c r="CR372" i="1"/>
  <c r="CV372" i="1"/>
  <c r="CZ372" i="1"/>
  <c r="DD372" i="1"/>
  <c r="DH372" i="1"/>
  <c r="DL372" i="1"/>
  <c r="DP372" i="1"/>
  <c r="DT372" i="1"/>
  <c r="AR372" i="1"/>
  <c r="AV372" i="1"/>
  <c r="AZ372" i="1"/>
  <c r="BD372" i="1"/>
  <c r="BH372" i="1"/>
  <c r="AQ372" i="1"/>
  <c r="AU372" i="1"/>
  <c r="AY372" i="1"/>
  <c r="BC372" i="1"/>
  <c r="BG372" i="1"/>
  <c r="AP372" i="1"/>
  <c r="AM372" i="1"/>
  <c r="AT372" i="1"/>
  <c r="AX372" i="1"/>
  <c r="BF372" i="1"/>
  <c r="AS372" i="1"/>
  <c r="AW372" i="1"/>
  <c r="BE372" i="1"/>
  <c r="AJ372" i="1"/>
  <c r="AL372" i="1"/>
  <c r="AI372" i="1"/>
  <c r="AK372" i="1"/>
  <c r="EC295" i="1"/>
  <c r="EK295" i="1"/>
  <c r="EO295" i="1"/>
  <c r="EW295" i="1"/>
  <c r="FA295" i="1"/>
  <c r="FE295" i="1"/>
  <c r="FI295" i="1"/>
  <c r="FM295" i="1"/>
  <c r="FQ295" i="1"/>
  <c r="FU295" i="1"/>
  <c r="FY295" i="1"/>
  <c r="GC295" i="1"/>
  <c r="GK295" i="1"/>
  <c r="GO295" i="1"/>
  <c r="GW295" i="1"/>
  <c r="HA295" i="1"/>
  <c r="HE295" i="1"/>
  <c r="HI295" i="1"/>
  <c r="HM295" i="1"/>
  <c r="EA295" i="1"/>
  <c r="EE295" i="1"/>
  <c r="EI295" i="1"/>
  <c r="EM295" i="1"/>
  <c r="EQ295" i="1"/>
  <c r="EU295" i="1"/>
  <c r="EY295" i="1"/>
  <c r="FC295" i="1"/>
  <c r="FK295" i="1"/>
  <c r="FO295" i="1"/>
  <c r="FW295" i="1"/>
  <c r="GA295" i="1"/>
  <c r="GE295" i="1"/>
  <c r="GI295" i="1"/>
  <c r="GM295" i="1"/>
  <c r="GQ295" i="1"/>
  <c r="GU295" i="1"/>
  <c r="GY295" i="1"/>
  <c r="HC295" i="1"/>
  <c r="HK295" i="1"/>
  <c r="EB295" i="1"/>
  <c r="EJ295" i="1"/>
  <c r="ER295" i="1"/>
  <c r="EZ295" i="1"/>
  <c r="FH295" i="1"/>
  <c r="FP295" i="1"/>
  <c r="FX295" i="1"/>
  <c r="GN295" i="1"/>
  <c r="GV295" i="1"/>
  <c r="HD295" i="1"/>
  <c r="HL295" i="1"/>
  <c r="EH295" i="1"/>
  <c r="EP295" i="1"/>
  <c r="EX295" i="1"/>
  <c r="FN295" i="1"/>
  <c r="FV295" i="1"/>
  <c r="GD295" i="1"/>
  <c r="GL295" i="1"/>
  <c r="HB295" i="1"/>
  <c r="HJ295" i="1"/>
  <c r="EV295" i="1"/>
  <c r="FL295" i="1"/>
  <c r="GB295" i="1"/>
  <c r="GR295" i="1"/>
  <c r="HH295" i="1"/>
  <c r="ED295" i="1"/>
  <c r="FJ295" i="1"/>
  <c r="FZ295" i="1"/>
  <c r="GP295" i="1"/>
  <c r="EL295" i="1"/>
  <c r="FB295" i="1"/>
  <c r="FR295" i="1"/>
  <c r="GH295" i="1"/>
  <c r="GX295" i="1"/>
  <c r="FD295" i="1"/>
  <c r="EN295" i="1"/>
  <c r="GZ295" i="1"/>
  <c r="GJ295" i="1"/>
  <c r="BL295" i="1"/>
  <c r="BP295" i="1"/>
  <c r="BT295" i="1"/>
  <c r="BX295" i="1"/>
  <c r="CF295" i="1"/>
  <c r="CJ295" i="1"/>
  <c r="CR295" i="1"/>
  <c r="CV295" i="1"/>
  <c r="CZ295" i="1"/>
  <c r="DD295" i="1"/>
  <c r="DH295" i="1"/>
  <c r="DL295" i="1"/>
  <c r="DP295" i="1"/>
  <c r="DT295" i="1"/>
  <c r="BK295" i="1"/>
  <c r="BS295" i="1"/>
  <c r="BW295" i="1"/>
  <c r="CE295" i="1"/>
  <c r="CI295" i="1"/>
  <c r="CM295" i="1"/>
  <c r="CQ295" i="1"/>
  <c r="CU295" i="1"/>
  <c r="CY295" i="1"/>
  <c r="DC295" i="1"/>
  <c r="DG295" i="1"/>
  <c r="DK295" i="1"/>
  <c r="DS295" i="1"/>
  <c r="BJ295" i="1"/>
  <c r="BR295" i="1"/>
  <c r="BV295" i="1"/>
  <c r="BZ295" i="1"/>
  <c r="CD295" i="1"/>
  <c r="CH295" i="1"/>
  <c r="CL295" i="1"/>
  <c r="CP295" i="1"/>
  <c r="CT295" i="1"/>
  <c r="CX295" i="1"/>
  <c r="DF295" i="1"/>
  <c r="DJ295" i="1"/>
  <c r="DR295" i="1"/>
  <c r="BI295" i="1"/>
  <c r="BM295" i="1"/>
  <c r="BQ295" i="1"/>
  <c r="BU295" i="1"/>
  <c r="BY295" i="1"/>
  <c r="CC295" i="1"/>
  <c r="CG295" i="1"/>
  <c r="CK295" i="1"/>
  <c r="CS295" i="1"/>
  <c r="CW295" i="1"/>
  <c r="DE295" i="1"/>
  <c r="DI295" i="1"/>
  <c r="DM295" i="1"/>
  <c r="DQ295" i="1"/>
  <c r="DU295" i="1"/>
  <c r="AS295" i="1"/>
  <c r="AW295" i="1"/>
  <c r="BE295" i="1"/>
  <c r="AR295" i="1"/>
  <c r="AV295" i="1"/>
  <c r="AZ295" i="1"/>
  <c r="BD295" i="1"/>
  <c r="BH295" i="1"/>
  <c r="AU295" i="1"/>
  <c r="AY295" i="1"/>
  <c r="BC295" i="1"/>
  <c r="BG295" i="1"/>
  <c r="AQ295" i="1"/>
  <c r="AT295" i="1"/>
  <c r="AX295" i="1"/>
  <c r="BF295" i="1"/>
  <c r="AP295" i="1"/>
  <c r="AL295" i="1"/>
  <c r="AK295" i="1"/>
  <c r="AM295" i="1"/>
  <c r="AJ295" i="1"/>
  <c r="AI295" i="1"/>
  <c r="EB314" i="1"/>
  <c r="EJ314" i="1"/>
  <c r="EN314" i="1"/>
  <c r="ER314" i="1"/>
  <c r="EV314" i="1"/>
  <c r="EZ314" i="1"/>
  <c r="FD314" i="1"/>
  <c r="FH314" i="1"/>
  <c r="FL314" i="1"/>
  <c r="FP314" i="1"/>
  <c r="FX314" i="1"/>
  <c r="GB314" i="1"/>
  <c r="GJ314" i="1"/>
  <c r="GN314" i="1"/>
  <c r="GR314" i="1"/>
  <c r="GV314" i="1"/>
  <c r="GZ314" i="1"/>
  <c r="HD314" i="1"/>
  <c r="HH314" i="1"/>
  <c r="HL314" i="1"/>
  <c r="ED314" i="1"/>
  <c r="EI314" i="1"/>
  <c r="EO314" i="1"/>
  <c r="EY314" i="1"/>
  <c r="FE314" i="1"/>
  <c r="FJ314" i="1"/>
  <c r="FO314" i="1"/>
  <c r="FU314" i="1"/>
  <c r="FZ314" i="1"/>
  <c r="GE314" i="1"/>
  <c r="GK314" i="1"/>
  <c r="GP314" i="1"/>
  <c r="GU314" i="1"/>
  <c r="HA314" i="1"/>
  <c r="HK314" i="1"/>
  <c r="EC314" i="1"/>
  <c r="EH314" i="1"/>
  <c r="EM314" i="1"/>
  <c r="EX314" i="1"/>
  <c r="FC314" i="1"/>
  <c r="FI314" i="1"/>
  <c r="FN314" i="1"/>
  <c r="FY314" i="1"/>
  <c r="GD314" i="1"/>
  <c r="GI314" i="1"/>
  <c r="GO314" i="1"/>
  <c r="GY314" i="1"/>
  <c r="HE314" i="1"/>
  <c r="HJ314" i="1"/>
  <c r="EE314" i="1"/>
  <c r="EK314" i="1"/>
  <c r="EP314" i="1"/>
  <c r="EU314" i="1"/>
  <c r="FA314" i="1"/>
  <c r="FK314" i="1"/>
  <c r="FQ314" i="1"/>
  <c r="FV314" i="1"/>
  <c r="GA314" i="1"/>
  <c r="GL314" i="1"/>
  <c r="GQ314" i="1"/>
  <c r="GW314" i="1"/>
  <c r="HB314" i="1"/>
  <c r="HM314" i="1"/>
  <c r="EQ314" i="1"/>
  <c r="FM314" i="1"/>
  <c r="GH314" i="1"/>
  <c r="HC314" i="1"/>
  <c r="EL314" i="1"/>
  <c r="GC314" i="1"/>
  <c r="GX314" i="1"/>
  <c r="EA314" i="1"/>
  <c r="EW314" i="1"/>
  <c r="FR314" i="1"/>
  <c r="GM314" i="1"/>
  <c r="HI314" i="1"/>
  <c r="FB314" i="1"/>
  <c r="FW314" i="1"/>
  <c r="BI314" i="1"/>
  <c r="BM314" i="1"/>
  <c r="BQ314" i="1"/>
  <c r="BU314" i="1"/>
  <c r="BY314" i="1"/>
  <c r="CC314" i="1"/>
  <c r="CG314" i="1"/>
  <c r="CK314" i="1"/>
  <c r="CS314" i="1"/>
  <c r="CW314" i="1"/>
  <c r="DE314" i="1"/>
  <c r="DI314" i="1"/>
  <c r="DM314" i="1"/>
  <c r="DQ314" i="1"/>
  <c r="DU314" i="1"/>
  <c r="BL314" i="1"/>
  <c r="BP314" i="1"/>
  <c r="BT314" i="1"/>
  <c r="BX314" i="1"/>
  <c r="CF314" i="1"/>
  <c r="CJ314" i="1"/>
  <c r="CR314" i="1"/>
  <c r="CV314" i="1"/>
  <c r="CZ314" i="1"/>
  <c r="DD314" i="1"/>
  <c r="DH314" i="1"/>
  <c r="DL314" i="1"/>
  <c r="DP314" i="1"/>
  <c r="DT314" i="1"/>
  <c r="BK314" i="1"/>
  <c r="BS314" i="1"/>
  <c r="BW314" i="1"/>
  <c r="CE314" i="1"/>
  <c r="CI314" i="1"/>
  <c r="CM314" i="1"/>
  <c r="CQ314" i="1"/>
  <c r="CU314" i="1"/>
  <c r="CY314" i="1"/>
  <c r="DC314" i="1"/>
  <c r="DG314" i="1"/>
  <c r="DK314" i="1"/>
  <c r="DS314" i="1"/>
  <c r="BJ314" i="1"/>
  <c r="BR314" i="1"/>
  <c r="BV314" i="1"/>
  <c r="BZ314" i="1"/>
  <c r="CD314" i="1"/>
  <c r="CH314" i="1"/>
  <c r="CL314" i="1"/>
  <c r="CP314" i="1"/>
  <c r="CT314" i="1"/>
  <c r="CX314" i="1"/>
  <c r="DF314" i="1"/>
  <c r="DJ314" i="1"/>
  <c r="DR314" i="1"/>
  <c r="AT314" i="1"/>
  <c r="AX314" i="1"/>
  <c r="BF314" i="1"/>
  <c r="AQ314" i="1"/>
  <c r="AS314" i="1"/>
  <c r="AW314" i="1"/>
  <c r="BE314" i="1"/>
  <c r="AP314" i="1"/>
  <c r="AR314" i="1"/>
  <c r="AV314" i="1"/>
  <c r="AZ314" i="1"/>
  <c r="BD314" i="1"/>
  <c r="BH314" i="1"/>
  <c r="AU314" i="1"/>
  <c r="AY314" i="1"/>
  <c r="BC314" i="1"/>
  <c r="BG314" i="1"/>
  <c r="AM314" i="1"/>
  <c r="AK314" i="1"/>
  <c r="AL314" i="1"/>
  <c r="AJ314" i="1"/>
  <c r="AI314" i="1"/>
  <c r="EB285" i="1"/>
  <c r="EJ285" i="1"/>
  <c r="EN285" i="1"/>
  <c r="ER285" i="1"/>
  <c r="EV285" i="1"/>
  <c r="EZ285" i="1"/>
  <c r="FD285" i="1"/>
  <c r="EC285" i="1"/>
  <c r="EH285" i="1"/>
  <c r="EM285" i="1"/>
  <c r="EX285" i="1"/>
  <c r="FC285" i="1"/>
  <c r="FH285" i="1"/>
  <c r="FL285" i="1"/>
  <c r="FP285" i="1"/>
  <c r="FX285" i="1"/>
  <c r="GB285" i="1"/>
  <c r="GJ285" i="1"/>
  <c r="GN285" i="1"/>
  <c r="GR285" i="1"/>
  <c r="GV285" i="1"/>
  <c r="GZ285" i="1"/>
  <c r="HD285" i="1"/>
  <c r="HH285" i="1"/>
  <c r="HL285" i="1"/>
  <c r="EE285" i="1"/>
  <c r="EK285" i="1"/>
  <c r="EP285" i="1"/>
  <c r="EU285" i="1"/>
  <c r="FA285" i="1"/>
  <c r="FJ285" i="1"/>
  <c r="FN285" i="1"/>
  <c r="FR285" i="1"/>
  <c r="FV285" i="1"/>
  <c r="FZ285" i="1"/>
  <c r="GD285" i="1"/>
  <c r="GH285" i="1"/>
  <c r="GL285" i="1"/>
  <c r="GP285" i="1"/>
  <c r="GX285" i="1"/>
  <c r="HB285" i="1"/>
  <c r="HJ285" i="1"/>
  <c r="ED285" i="1"/>
  <c r="EI285" i="1"/>
  <c r="EO285" i="1"/>
  <c r="EY285" i="1"/>
  <c r="FE285" i="1"/>
  <c r="FI285" i="1"/>
  <c r="FM285" i="1"/>
  <c r="FQ285" i="1"/>
  <c r="EQ285" i="1"/>
  <c r="FK285" i="1"/>
  <c r="FW285" i="1"/>
  <c r="GE285" i="1"/>
  <c r="GM285" i="1"/>
  <c r="GU285" i="1"/>
  <c r="HC285" i="1"/>
  <c r="HK285" i="1"/>
  <c r="FB285" i="1"/>
  <c r="GA285" i="1"/>
  <c r="GI285" i="1"/>
  <c r="GQ285" i="1"/>
  <c r="GY285" i="1"/>
  <c r="GC285" i="1"/>
  <c r="HI285" i="1"/>
  <c r="EW285" i="1"/>
  <c r="FY285" i="1"/>
  <c r="GO285" i="1"/>
  <c r="HE285" i="1"/>
  <c r="EL285" i="1"/>
  <c r="GK285" i="1"/>
  <c r="EA285" i="1"/>
  <c r="HM285" i="1"/>
  <c r="FO285" i="1"/>
  <c r="GW285" i="1"/>
  <c r="HA285" i="1"/>
  <c r="FU285" i="1"/>
  <c r="BJ285" i="1"/>
  <c r="BR285" i="1"/>
  <c r="BV285" i="1"/>
  <c r="BZ285" i="1"/>
  <c r="CD285" i="1"/>
  <c r="CH285" i="1"/>
  <c r="CL285" i="1"/>
  <c r="CP285" i="1"/>
  <c r="CT285" i="1"/>
  <c r="CX285" i="1"/>
  <c r="DF285" i="1"/>
  <c r="DJ285" i="1"/>
  <c r="DR285" i="1"/>
  <c r="BI285" i="1"/>
  <c r="BM285" i="1"/>
  <c r="BQ285" i="1"/>
  <c r="BU285" i="1"/>
  <c r="BY285" i="1"/>
  <c r="CC285" i="1"/>
  <c r="CG285" i="1"/>
  <c r="CK285" i="1"/>
  <c r="CS285" i="1"/>
  <c r="CW285" i="1"/>
  <c r="DE285" i="1"/>
  <c r="DI285" i="1"/>
  <c r="DM285" i="1"/>
  <c r="DQ285" i="1"/>
  <c r="DU285" i="1"/>
  <c r="BL285" i="1"/>
  <c r="BP285" i="1"/>
  <c r="BT285" i="1"/>
  <c r="BX285" i="1"/>
  <c r="CF285" i="1"/>
  <c r="CJ285" i="1"/>
  <c r="CR285" i="1"/>
  <c r="CV285" i="1"/>
  <c r="CZ285" i="1"/>
  <c r="DD285" i="1"/>
  <c r="DH285" i="1"/>
  <c r="DL285" i="1"/>
  <c r="DP285" i="1"/>
  <c r="DT285" i="1"/>
  <c r="BK285" i="1"/>
  <c r="BS285" i="1"/>
  <c r="BW285" i="1"/>
  <c r="CE285" i="1"/>
  <c r="CI285" i="1"/>
  <c r="CM285" i="1"/>
  <c r="CQ285" i="1"/>
  <c r="CU285" i="1"/>
  <c r="CY285" i="1"/>
  <c r="DC285" i="1"/>
  <c r="DG285" i="1"/>
  <c r="DK285" i="1"/>
  <c r="DS285" i="1"/>
  <c r="AU285" i="1"/>
  <c r="AY285" i="1"/>
  <c r="BC285" i="1"/>
  <c r="BG285" i="1"/>
  <c r="AT285" i="1"/>
  <c r="AX285" i="1"/>
  <c r="BF285" i="1"/>
  <c r="AL285" i="1"/>
  <c r="AS285" i="1"/>
  <c r="AW285" i="1"/>
  <c r="BE285" i="1"/>
  <c r="AQ285" i="1"/>
  <c r="AR285" i="1"/>
  <c r="AV285" i="1"/>
  <c r="AZ285" i="1"/>
  <c r="BD285" i="1"/>
  <c r="BH285" i="1"/>
  <c r="AP285" i="1"/>
  <c r="AI285" i="1"/>
  <c r="AM285" i="1"/>
  <c r="AK285" i="1"/>
  <c r="AJ285" i="1"/>
  <c r="EA336" i="1"/>
  <c r="EE336" i="1"/>
  <c r="EI336" i="1"/>
  <c r="EM336" i="1"/>
  <c r="EQ336" i="1"/>
  <c r="EU336" i="1"/>
  <c r="EY336" i="1"/>
  <c r="FC336" i="1"/>
  <c r="FK336" i="1"/>
  <c r="FO336" i="1"/>
  <c r="FW336" i="1"/>
  <c r="GA336" i="1"/>
  <c r="GE336" i="1"/>
  <c r="GI336" i="1"/>
  <c r="GM336" i="1"/>
  <c r="GQ336" i="1"/>
  <c r="GU336" i="1"/>
  <c r="GY336" i="1"/>
  <c r="HC336" i="1"/>
  <c r="HK336" i="1"/>
  <c r="ED336" i="1"/>
  <c r="EH336" i="1"/>
  <c r="EL336" i="1"/>
  <c r="EP336" i="1"/>
  <c r="EX336" i="1"/>
  <c r="FB336" i="1"/>
  <c r="FJ336" i="1"/>
  <c r="FN336" i="1"/>
  <c r="FR336" i="1"/>
  <c r="FV336" i="1"/>
  <c r="FZ336" i="1"/>
  <c r="GD336" i="1"/>
  <c r="GH336" i="1"/>
  <c r="GL336" i="1"/>
  <c r="GP336" i="1"/>
  <c r="GX336" i="1"/>
  <c r="HB336" i="1"/>
  <c r="HJ336" i="1"/>
  <c r="EB336" i="1"/>
  <c r="EJ336" i="1"/>
  <c r="EN336" i="1"/>
  <c r="ER336" i="1"/>
  <c r="EV336" i="1"/>
  <c r="EZ336" i="1"/>
  <c r="FD336" i="1"/>
  <c r="FH336" i="1"/>
  <c r="FL336" i="1"/>
  <c r="FP336" i="1"/>
  <c r="FX336" i="1"/>
  <c r="GB336" i="1"/>
  <c r="GJ336" i="1"/>
  <c r="GN336" i="1"/>
  <c r="GR336" i="1"/>
  <c r="GV336" i="1"/>
  <c r="GZ336" i="1"/>
  <c r="HD336" i="1"/>
  <c r="HH336" i="1"/>
  <c r="HL336" i="1"/>
  <c r="EO336" i="1"/>
  <c r="FE336" i="1"/>
  <c r="FU336" i="1"/>
  <c r="GK336" i="1"/>
  <c r="HA336" i="1"/>
  <c r="EK336" i="1"/>
  <c r="FA336" i="1"/>
  <c r="FQ336" i="1"/>
  <c r="GW336" i="1"/>
  <c r="HM336" i="1"/>
  <c r="EW336" i="1"/>
  <c r="FM336" i="1"/>
  <c r="GC336" i="1"/>
  <c r="HI336" i="1"/>
  <c r="EC336" i="1"/>
  <c r="FI336" i="1"/>
  <c r="FY336" i="1"/>
  <c r="GO336" i="1"/>
  <c r="HE336" i="1"/>
  <c r="BK336" i="1"/>
  <c r="BS336" i="1"/>
  <c r="BW336" i="1"/>
  <c r="CE336" i="1"/>
  <c r="CI336" i="1"/>
  <c r="CM336" i="1"/>
  <c r="CQ336" i="1"/>
  <c r="CU336" i="1"/>
  <c r="CY336" i="1"/>
  <c r="DC336" i="1"/>
  <c r="DG336" i="1"/>
  <c r="DK336" i="1"/>
  <c r="DS336" i="1"/>
  <c r="BJ336" i="1"/>
  <c r="BR336" i="1"/>
  <c r="BV336" i="1"/>
  <c r="BZ336" i="1"/>
  <c r="CD336" i="1"/>
  <c r="CH336" i="1"/>
  <c r="CL336" i="1"/>
  <c r="CP336" i="1"/>
  <c r="CT336" i="1"/>
  <c r="CX336" i="1"/>
  <c r="DF336" i="1"/>
  <c r="DJ336" i="1"/>
  <c r="DR336" i="1"/>
  <c r="BI336" i="1"/>
  <c r="BM336" i="1"/>
  <c r="BQ336" i="1"/>
  <c r="BU336" i="1"/>
  <c r="BY336" i="1"/>
  <c r="CC336" i="1"/>
  <c r="CG336" i="1"/>
  <c r="CK336" i="1"/>
  <c r="CS336" i="1"/>
  <c r="CW336" i="1"/>
  <c r="DE336" i="1"/>
  <c r="DI336" i="1"/>
  <c r="DM336" i="1"/>
  <c r="DQ336" i="1"/>
  <c r="DU336" i="1"/>
  <c r="BL336" i="1"/>
  <c r="BP336" i="1"/>
  <c r="BT336" i="1"/>
  <c r="BX336" i="1"/>
  <c r="CF336" i="1"/>
  <c r="CJ336" i="1"/>
  <c r="CR336" i="1"/>
  <c r="CV336" i="1"/>
  <c r="CZ336" i="1"/>
  <c r="DD336" i="1"/>
  <c r="DH336" i="1"/>
  <c r="DL336" i="1"/>
  <c r="DP336" i="1"/>
  <c r="DT336" i="1"/>
  <c r="AR336" i="1"/>
  <c r="AV336" i="1"/>
  <c r="AZ336" i="1"/>
  <c r="BD336" i="1"/>
  <c r="BH336" i="1"/>
  <c r="AQ336" i="1"/>
  <c r="AU336" i="1"/>
  <c r="AY336" i="1"/>
  <c r="BC336" i="1"/>
  <c r="BG336" i="1"/>
  <c r="AP336" i="1"/>
  <c r="AM336" i="1"/>
  <c r="AT336" i="1"/>
  <c r="AX336" i="1"/>
  <c r="BF336" i="1"/>
  <c r="AS336" i="1"/>
  <c r="AW336" i="1"/>
  <c r="BE336" i="1"/>
  <c r="AJ336" i="1"/>
  <c r="AI336" i="1"/>
  <c r="AL336" i="1"/>
  <c r="AK336" i="1"/>
  <c r="ED296" i="1"/>
  <c r="EH296" i="1"/>
  <c r="EL296" i="1"/>
  <c r="EP296" i="1"/>
  <c r="EX296" i="1"/>
  <c r="FB296" i="1"/>
  <c r="FJ296" i="1"/>
  <c r="FN296" i="1"/>
  <c r="FR296" i="1"/>
  <c r="FV296" i="1"/>
  <c r="FZ296" i="1"/>
  <c r="GD296" i="1"/>
  <c r="GH296" i="1"/>
  <c r="GL296" i="1"/>
  <c r="GP296" i="1"/>
  <c r="GX296" i="1"/>
  <c r="HB296" i="1"/>
  <c r="HJ296" i="1"/>
  <c r="EB296" i="1"/>
  <c r="EJ296" i="1"/>
  <c r="EN296" i="1"/>
  <c r="ER296" i="1"/>
  <c r="EV296" i="1"/>
  <c r="EZ296" i="1"/>
  <c r="FD296" i="1"/>
  <c r="FH296" i="1"/>
  <c r="FL296" i="1"/>
  <c r="FP296" i="1"/>
  <c r="FX296" i="1"/>
  <c r="GB296" i="1"/>
  <c r="GJ296" i="1"/>
  <c r="GN296" i="1"/>
  <c r="GR296" i="1"/>
  <c r="GV296" i="1"/>
  <c r="GZ296" i="1"/>
  <c r="HD296" i="1"/>
  <c r="HH296" i="1"/>
  <c r="HL296" i="1"/>
  <c r="EO296" i="1"/>
  <c r="EW296" i="1"/>
  <c r="FE296" i="1"/>
  <c r="FM296" i="1"/>
  <c r="FU296" i="1"/>
  <c r="GC296" i="1"/>
  <c r="GK296" i="1"/>
  <c r="HA296" i="1"/>
  <c r="HI296" i="1"/>
  <c r="EE296" i="1"/>
  <c r="EM296" i="1"/>
  <c r="EU296" i="1"/>
  <c r="FC296" i="1"/>
  <c r="FK296" i="1"/>
  <c r="GA296" i="1"/>
  <c r="GI296" i="1"/>
  <c r="GQ296" i="1"/>
  <c r="GY296" i="1"/>
  <c r="EK296" i="1"/>
  <c r="FA296" i="1"/>
  <c r="FQ296" i="1"/>
  <c r="GW296" i="1"/>
  <c r="HM296" i="1"/>
  <c r="EI296" i="1"/>
  <c r="EY296" i="1"/>
  <c r="FO296" i="1"/>
  <c r="GE296" i="1"/>
  <c r="GU296" i="1"/>
  <c r="HK296" i="1"/>
  <c r="EA296" i="1"/>
  <c r="EQ296" i="1"/>
  <c r="FW296" i="1"/>
  <c r="GM296" i="1"/>
  <c r="HC296" i="1"/>
  <c r="EC296" i="1"/>
  <c r="GO296" i="1"/>
  <c r="FY296" i="1"/>
  <c r="HE296" i="1"/>
  <c r="FI296" i="1"/>
  <c r="BK296" i="1"/>
  <c r="BS296" i="1"/>
  <c r="BW296" i="1"/>
  <c r="CE296" i="1"/>
  <c r="CI296" i="1"/>
  <c r="CM296" i="1"/>
  <c r="CQ296" i="1"/>
  <c r="CU296" i="1"/>
  <c r="CY296" i="1"/>
  <c r="DC296" i="1"/>
  <c r="DG296" i="1"/>
  <c r="DK296" i="1"/>
  <c r="DS296" i="1"/>
  <c r="BJ296" i="1"/>
  <c r="BR296" i="1"/>
  <c r="BV296" i="1"/>
  <c r="BZ296" i="1"/>
  <c r="CD296" i="1"/>
  <c r="CH296" i="1"/>
  <c r="CL296" i="1"/>
  <c r="CP296" i="1"/>
  <c r="CT296" i="1"/>
  <c r="CX296" i="1"/>
  <c r="DF296" i="1"/>
  <c r="DJ296" i="1"/>
  <c r="DR296" i="1"/>
  <c r="BI296" i="1"/>
  <c r="BM296" i="1"/>
  <c r="BQ296" i="1"/>
  <c r="BU296" i="1"/>
  <c r="BY296" i="1"/>
  <c r="CC296" i="1"/>
  <c r="CG296" i="1"/>
  <c r="CK296" i="1"/>
  <c r="CS296" i="1"/>
  <c r="CW296" i="1"/>
  <c r="DE296" i="1"/>
  <c r="DI296" i="1"/>
  <c r="DM296" i="1"/>
  <c r="DQ296" i="1"/>
  <c r="DU296" i="1"/>
  <c r="BL296" i="1"/>
  <c r="BP296" i="1"/>
  <c r="BT296" i="1"/>
  <c r="BX296" i="1"/>
  <c r="CF296" i="1"/>
  <c r="CJ296" i="1"/>
  <c r="CR296" i="1"/>
  <c r="CV296" i="1"/>
  <c r="CZ296" i="1"/>
  <c r="DD296" i="1"/>
  <c r="DH296" i="1"/>
  <c r="DL296" i="1"/>
  <c r="DP296" i="1"/>
  <c r="DT296" i="1"/>
  <c r="AR296" i="1"/>
  <c r="AV296" i="1"/>
  <c r="AZ296" i="1"/>
  <c r="BD296" i="1"/>
  <c r="BH296" i="1"/>
  <c r="AQ296" i="1"/>
  <c r="AU296" i="1"/>
  <c r="AY296" i="1"/>
  <c r="BC296" i="1"/>
  <c r="BG296" i="1"/>
  <c r="AP296" i="1"/>
  <c r="AM296" i="1"/>
  <c r="AT296" i="1"/>
  <c r="AX296" i="1"/>
  <c r="BF296" i="1"/>
  <c r="AS296" i="1"/>
  <c r="AW296" i="1"/>
  <c r="BE296" i="1"/>
  <c r="AJ296" i="1"/>
  <c r="AI296" i="1"/>
  <c r="AL296" i="1"/>
  <c r="AK296" i="1"/>
  <c r="EA389" i="1"/>
  <c r="EE389" i="1"/>
  <c r="EI389" i="1"/>
  <c r="EM389" i="1"/>
  <c r="EQ389" i="1"/>
  <c r="EU389" i="1"/>
  <c r="EY389" i="1"/>
  <c r="FC389" i="1"/>
  <c r="FK389" i="1"/>
  <c r="FO389" i="1"/>
  <c r="FW389" i="1"/>
  <c r="GA389" i="1"/>
  <c r="GE389" i="1"/>
  <c r="GI389" i="1"/>
  <c r="GM389" i="1"/>
  <c r="GQ389" i="1"/>
  <c r="GU389" i="1"/>
  <c r="GY389" i="1"/>
  <c r="HC389" i="1"/>
  <c r="HK389" i="1"/>
  <c r="ED389" i="1"/>
  <c r="EH389" i="1"/>
  <c r="EL389" i="1"/>
  <c r="EP389" i="1"/>
  <c r="EX389" i="1"/>
  <c r="FB389" i="1"/>
  <c r="FJ389" i="1"/>
  <c r="FN389" i="1"/>
  <c r="FR389" i="1"/>
  <c r="FV389" i="1"/>
  <c r="FZ389" i="1"/>
  <c r="GD389" i="1"/>
  <c r="GH389" i="1"/>
  <c r="GL389" i="1"/>
  <c r="GP389" i="1"/>
  <c r="GX389" i="1"/>
  <c r="HB389" i="1"/>
  <c r="HJ389" i="1"/>
  <c r="EB389" i="1"/>
  <c r="EJ389" i="1"/>
  <c r="EN389" i="1"/>
  <c r="ER389" i="1"/>
  <c r="EV389" i="1"/>
  <c r="EZ389" i="1"/>
  <c r="FD389" i="1"/>
  <c r="FH389" i="1"/>
  <c r="FL389" i="1"/>
  <c r="FP389" i="1"/>
  <c r="FX389" i="1"/>
  <c r="GB389" i="1"/>
  <c r="GJ389" i="1"/>
  <c r="GN389" i="1"/>
  <c r="GR389" i="1"/>
  <c r="GV389" i="1"/>
  <c r="GZ389" i="1"/>
  <c r="HD389" i="1"/>
  <c r="HH389" i="1"/>
  <c r="HL389" i="1"/>
  <c r="EC389" i="1"/>
  <c r="FI389" i="1"/>
  <c r="FY389" i="1"/>
  <c r="GO389" i="1"/>
  <c r="HE389" i="1"/>
  <c r="EO389" i="1"/>
  <c r="FE389" i="1"/>
  <c r="FU389" i="1"/>
  <c r="GK389" i="1"/>
  <c r="HA389" i="1"/>
  <c r="EW389" i="1"/>
  <c r="FM389" i="1"/>
  <c r="GC389" i="1"/>
  <c r="HI389" i="1"/>
  <c r="FQ389" i="1"/>
  <c r="FA389" i="1"/>
  <c r="HM389" i="1"/>
  <c r="EK389" i="1"/>
  <c r="GW389" i="1"/>
  <c r="BJ389" i="1"/>
  <c r="BR389" i="1"/>
  <c r="BV389" i="1"/>
  <c r="BZ389" i="1"/>
  <c r="CD389" i="1"/>
  <c r="CH389" i="1"/>
  <c r="CL389" i="1"/>
  <c r="CP389" i="1"/>
  <c r="CT389" i="1"/>
  <c r="CX389" i="1"/>
  <c r="DF389" i="1"/>
  <c r="DJ389" i="1"/>
  <c r="DR389" i="1"/>
  <c r="BI389" i="1"/>
  <c r="BM389" i="1"/>
  <c r="BQ389" i="1"/>
  <c r="BU389" i="1"/>
  <c r="BY389" i="1"/>
  <c r="CC389" i="1"/>
  <c r="CG389" i="1"/>
  <c r="CK389" i="1"/>
  <c r="CS389" i="1"/>
  <c r="CW389" i="1"/>
  <c r="DE389" i="1"/>
  <c r="DI389" i="1"/>
  <c r="DM389" i="1"/>
  <c r="DQ389" i="1"/>
  <c r="DU389" i="1"/>
  <c r="BL389" i="1"/>
  <c r="BP389" i="1"/>
  <c r="BT389" i="1"/>
  <c r="BX389" i="1"/>
  <c r="CF389" i="1"/>
  <c r="CJ389" i="1"/>
  <c r="CR389" i="1"/>
  <c r="CV389" i="1"/>
  <c r="CZ389" i="1"/>
  <c r="DD389" i="1"/>
  <c r="DH389" i="1"/>
  <c r="DL389" i="1"/>
  <c r="DP389" i="1"/>
  <c r="DT389" i="1"/>
  <c r="BK389" i="1"/>
  <c r="BS389" i="1"/>
  <c r="BW389" i="1"/>
  <c r="CE389" i="1"/>
  <c r="CI389" i="1"/>
  <c r="CM389" i="1"/>
  <c r="CQ389" i="1"/>
  <c r="CU389" i="1"/>
  <c r="CY389" i="1"/>
  <c r="DC389" i="1"/>
  <c r="DG389" i="1"/>
  <c r="DK389" i="1"/>
  <c r="DS389" i="1"/>
  <c r="AU389" i="1"/>
  <c r="AY389" i="1"/>
  <c r="BC389" i="1"/>
  <c r="BG389" i="1"/>
  <c r="AT389" i="1"/>
  <c r="AX389" i="1"/>
  <c r="BF389" i="1"/>
  <c r="AL389" i="1"/>
  <c r="AS389" i="1"/>
  <c r="AW389" i="1"/>
  <c r="BE389" i="1"/>
  <c r="AQ389" i="1"/>
  <c r="AR389" i="1"/>
  <c r="AV389" i="1"/>
  <c r="AZ389" i="1"/>
  <c r="BD389" i="1"/>
  <c r="BH389" i="1"/>
  <c r="AP389" i="1"/>
  <c r="AI389" i="1"/>
  <c r="AM389" i="1"/>
  <c r="AK389" i="1"/>
  <c r="AJ389" i="1"/>
  <c r="EB385" i="1"/>
  <c r="EJ385" i="1"/>
  <c r="EN385" i="1"/>
  <c r="ER385" i="1"/>
  <c r="EV385" i="1"/>
  <c r="EZ385" i="1"/>
  <c r="ED385" i="1"/>
  <c r="EH385" i="1"/>
  <c r="EL385" i="1"/>
  <c r="EP385" i="1"/>
  <c r="EX385" i="1"/>
  <c r="EO385" i="1"/>
  <c r="EW385" i="1"/>
  <c r="FC385" i="1"/>
  <c r="FK385" i="1"/>
  <c r="FO385" i="1"/>
  <c r="FW385" i="1"/>
  <c r="GA385" i="1"/>
  <c r="GE385" i="1"/>
  <c r="GI385" i="1"/>
  <c r="GM385" i="1"/>
  <c r="GQ385" i="1"/>
  <c r="GU385" i="1"/>
  <c r="GY385" i="1"/>
  <c r="HC385" i="1"/>
  <c r="HK385" i="1"/>
  <c r="EE385" i="1"/>
  <c r="EM385" i="1"/>
  <c r="EU385" i="1"/>
  <c r="FB385" i="1"/>
  <c r="FJ385" i="1"/>
  <c r="FN385" i="1"/>
  <c r="FR385" i="1"/>
  <c r="FV385" i="1"/>
  <c r="FZ385" i="1"/>
  <c r="GD385" i="1"/>
  <c r="GH385" i="1"/>
  <c r="GL385" i="1"/>
  <c r="GP385" i="1"/>
  <c r="GX385" i="1"/>
  <c r="HB385" i="1"/>
  <c r="HJ385" i="1"/>
  <c r="EA385" i="1"/>
  <c r="EI385" i="1"/>
  <c r="EQ385" i="1"/>
  <c r="EY385" i="1"/>
  <c r="FD385" i="1"/>
  <c r="FH385" i="1"/>
  <c r="FL385" i="1"/>
  <c r="FP385" i="1"/>
  <c r="FX385" i="1"/>
  <c r="GB385" i="1"/>
  <c r="GJ385" i="1"/>
  <c r="GN385" i="1"/>
  <c r="GR385" i="1"/>
  <c r="GV385" i="1"/>
  <c r="GZ385" i="1"/>
  <c r="HD385" i="1"/>
  <c r="HH385" i="1"/>
  <c r="HL385" i="1"/>
  <c r="EC385" i="1"/>
  <c r="FE385" i="1"/>
  <c r="FU385" i="1"/>
  <c r="GK385" i="1"/>
  <c r="HA385" i="1"/>
  <c r="FA385" i="1"/>
  <c r="FQ385" i="1"/>
  <c r="GW385" i="1"/>
  <c r="HM385" i="1"/>
  <c r="EK385" i="1"/>
  <c r="FI385" i="1"/>
  <c r="FY385" i="1"/>
  <c r="GO385" i="1"/>
  <c r="HE385" i="1"/>
  <c r="HI385" i="1"/>
  <c r="GC385" i="1"/>
  <c r="FM385" i="1"/>
  <c r="BJ385" i="1"/>
  <c r="BR385" i="1"/>
  <c r="BV385" i="1"/>
  <c r="BZ385" i="1"/>
  <c r="CD385" i="1"/>
  <c r="CH385" i="1"/>
  <c r="CL385" i="1"/>
  <c r="CP385" i="1"/>
  <c r="CT385" i="1"/>
  <c r="CX385" i="1"/>
  <c r="DF385" i="1"/>
  <c r="DJ385" i="1"/>
  <c r="DR385" i="1"/>
  <c r="BI385" i="1"/>
  <c r="BM385" i="1"/>
  <c r="BQ385" i="1"/>
  <c r="BU385" i="1"/>
  <c r="BY385" i="1"/>
  <c r="CC385" i="1"/>
  <c r="CG385" i="1"/>
  <c r="CK385" i="1"/>
  <c r="CS385" i="1"/>
  <c r="CW385" i="1"/>
  <c r="DE385" i="1"/>
  <c r="DI385" i="1"/>
  <c r="DM385" i="1"/>
  <c r="DQ385" i="1"/>
  <c r="DU385" i="1"/>
  <c r="BL385" i="1"/>
  <c r="BP385" i="1"/>
  <c r="BT385" i="1"/>
  <c r="BX385" i="1"/>
  <c r="CF385" i="1"/>
  <c r="CJ385" i="1"/>
  <c r="CR385" i="1"/>
  <c r="CV385" i="1"/>
  <c r="CZ385" i="1"/>
  <c r="DD385" i="1"/>
  <c r="DH385" i="1"/>
  <c r="DL385" i="1"/>
  <c r="DP385" i="1"/>
  <c r="DT385" i="1"/>
  <c r="BK385" i="1"/>
  <c r="BS385" i="1"/>
  <c r="BW385" i="1"/>
  <c r="CE385" i="1"/>
  <c r="CI385" i="1"/>
  <c r="CM385" i="1"/>
  <c r="CQ385" i="1"/>
  <c r="CU385" i="1"/>
  <c r="CY385" i="1"/>
  <c r="DC385" i="1"/>
  <c r="DG385" i="1"/>
  <c r="DK385" i="1"/>
  <c r="DS385" i="1"/>
  <c r="AU385" i="1"/>
  <c r="AY385" i="1"/>
  <c r="BC385" i="1"/>
  <c r="BG385" i="1"/>
  <c r="AT385" i="1"/>
  <c r="AX385" i="1"/>
  <c r="BF385" i="1"/>
  <c r="AL385" i="1"/>
  <c r="AS385" i="1"/>
  <c r="AW385" i="1"/>
  <c r="BE385" i="1"/>
  <c r="AQ385" i="1"/>
  <c r="AR385" i="1"/>
  <c r="AV385" i="1"/>
  <c r="AZ385" i="1"/>
  <c r="BD385" i="1"/>
  <c r="BH385" i="1"/>
  <c r="AP385" i="1"/>
  <c r="AM385" i="1"/>
  <c r="AI385" i="1"/>
  <c r="AK385" i="1"/>
  <c r="AJ385" i="1"/>
  <c r="ED279" i="1"/>
  <c r="EH279" i="1"/>
  <c r="EL279" i="1"/>
  <c r="EP279" i="1"/>
  <c r="EA279" i="1"/>
  <c r="EK279" i="1"/>
  <c r="EQ279" i="1"/>
  <c r="EV279" i="1"/>
  <c r="EZ279" i="1"/>
  <c r="FD279" i="1"/>
  <c r="FH279" i="1"/>
  <c r="FL279" i="1"/>
  <c r="FP279" i="1"/>
  <c r="FX279" i="1"/>
  <c r="GB279" i="1"/>
  <c r="GJ279" i="1"/>
  <c r="GN279" i="1"/>
  <c r="GR279" i="1"/>
  <c r="GV279" i="1"/>
  <c r="GZ279" i="1"/>
  <c r="HD279" i="1"/>
  <c r="HH279" i="1"/>
  <c r="HL279" i="1"/>
  <c r="EC279" i="1"/>
  <c r="EI279" i="1"/>
  <c r="EN279" i="1"/>
  <c r="EX279" i="1"/>
  <c r="FB279" i="1"/>
  <c r="FJ279" i="1"/>
  <c r="FN279" i="1"/>
  <c r="FR279" i="1"/>
  <c r="FV279" i="1"/>
  <c r="FZ279" i="1"/>
  <c r="GD279" i="1"/>
  <c r="GH279" i="1"/>
  <c r="GL279" i="1"/>
  <c r="GP279" i="1"/>
  <c r="GX279" i="1"/>
  <c r="HB279" i="1"/>
  <c r="HJ279" i="1"/>
  <c r="EE279" i="1"/>
  <c r="EO279" i="1"/>
  <c r="EY279" i="1"/>
  <c r="FO279" i="1"/>
  <c r="FW279" i="1"/>
  <c r="GE279" i="1"/>
  <c r="GM279" i="1"/>
  <c r="GU279" i="1"/>
  <c r="HC279" i="1"/>
  <c r="HK279" i="1"/>
  <c r="EJ279" i="1"/>
  <c r="EU279" i="1"/>
  <c r="FC279" i="1"/>
  <c r="FK279" i="1"/>
  <c r="GA279" i="1"/>
  <c r="GI279" i="1"/>
  <c r="GQ279" i="1"/>
  <c r="GY279" i="1"/>
  <c r="ER279" i="1"/>
  <c r="FA279" i="1"/>
  <c r="FI279" i="1"/>
  <c r="FQ279" i="1"/>
  <c r="FY279" i="1"/>
  <c r="GO279" i="1"/>
  <c r="GW279" i="1"/>
  <c r="HE279" i="1"/>
  <c r="HM279" i="1"/>
  <c r="FE279" i="1"/>
  <c r="GK279" i="1"/>
  <c r="EM279" i="1"/>
  <c r="FU279" i="1"/>
  <c r="HA279" i="1"/>
  <c r="GC279" i="1"/>
  <c r="FM279" i="1"/>
  <c r="EW279" i="1"/>
  <c r="EB279" i="1"/>
  <c r="HI279" i="1"/>
  <c r="BL279" i="1"/>
  <c r="BP279" i="1"/>
  <c r="BT279" i="1"/>
  <c r="BX279" i="1"/>
  <c r="CF279" i="1"/>
  <c r="CJ279" i="1"/>
  <c r="CR279" i="1"/>
  <c r="CV279" i="1"/>
  <c r="CZ279" i="1"/>
  <c r="DD279" i="1"/>
  <c r="DH279" i="1"/>
  <c r="DL279" i="1"/>
  <c r="DP279" i="1"/>
  <c r="DT279" i="1"/>
  <c r="BK279" i="1"/>
  <c r="BS279" i="1"/>
  <c r="BW279" i="1"/>
  <c r="CE279" i="1"/>
  <c r="CI279" i="1"/>
  <c r="CM279" i="1"/>
  <c r="CQ279" i="1"/>
  <c r="CU279" i="1"/>
  <c r="CY279" i="1"/>
  <c r="DC279" i="1"/>
  <c r="DG279" i="1"/>
  <c r="DK279" i="1"/>
  <c r="DS279" i="1"/>
  <c r="BJ279" i="1"/>
  <c r="BR279" i="1"/>
  <c r="BV279" i="1"/>
  <c r="BZ279" i="1"/>
  <c r="CD279" i="1"/>
  <c r="CH279" i="1"/>
  <c r="CL279" i="1"/>
  <c r="CP279" i="1"/>
  <c r="CT279" i="1"/>
  <c r="CX279" i="1"/>
  <c r="DF279" i="1"/>
  <c r="DJ279" i="1"/>
  <c r="DR279" i="1"/>
  <c r="BI279" i="1"/>
  <c r="BM279" i="1"/>
  <c r="BQ279" i="1"/>
  <c r="BU279" i="1"/>
  <c r="BY279" i="1"/>
  <c r="CC279" i="1"/>
  <c r="CG279" i="1"/>
  <c r="CK279" i="1"/>
  <c r="CS279" i="1"/>
  <c r="CW279" i="1"/>
  <c r="DE279" i="1"/>
  <c r="DI279" i="1"/>
  <c r="DM279" i="1"/>
  <c r="DQ279" i="1"/>
  <c r="DU279" i="1"/>
  <c r="AS279" i="1"/>
  <c r="AW279" i="1"/>
  <c r="BE279" i="1"/>
  <c r="AR279" i="1"/>
  <c r="AV279" i="1"/>
  <c r="AZ279" i="1"/>
  <c r="BD279" i="1"/>
  <c r="BH279" i="1"/>
  <c r="AU279" i="1"/>
  <c r="AY279" i="1"/>
  <c r="BC279" i="1"/>
  <c r="BG279" i="1"/>
  <c r="AQ279" i="1"/>
  <c r="AT279" i="1"/>
  <c r="AX279" i="1"/>
  <c r="BF279" i="1"/>
  <c r="AP279" i="1"/>
  <c r="AL279" i="1"/>
  <c r="AK279" i="1"/>
  <c r="AM279" i="1"/>
  <c r="AJ279" i="1"/>
  <c r="AI279" i="1"/>
  <c r="EB326" i="1"/>
  <c r="EJ326" i="1"/>
  <c r="EN326" i="1"/>
  <c r="ER326" i="1"/>
  <c r="EV326" i="1"/>
  <c r="EZ326" i="1"/>
  <c r="FD326" i="1"/>
  <c r="FH326" i="1"/>
  <c r="FL326" i="1"/>
  <c r="FP326" i="1"/>
  <c r="FX326" i="1"/>
  <c r="GB326" i="1"/>
  <c r="GJ326" i="1"/>
  <c r="GN326" i="1"/>
  <c r="GR326" i="1"/>
  <c r="GV326" i="1"/>
  <c r="GZ326" i="1"/>
  <c r="HD326" i="1"/>
  <c r="HH326" i="1"/>
  <c r="HL326" i="1"/>
  <c r="EE326" i="1"/>
  <c r="EK326" i="1"/>
  <c r="EP326" i="1"/>
  <c r="EU326" i="1"/>
  <c r="FA326" i="1"/>
  <c r="FK326" i="1"/>
  <c r="FQ326" i="1"/>
  <c r="FV326" i="1"/>
  <c r="GA326" i="1"/>
  <c r="GL326" i="1"/>
  <c r="GQ326" i="1"/>
  <c r="GW326" i="1"/>
  <c r="HB326" i="1"/>
  <c r="HM326" i="1"/>
  <c r="ED326" i="1"/>
  <c r="EI326" i="1"/>
  <c r="EO326" i="1"/>
  <c r="EY326" i="1"/>
  <c r="FE326" i="1"/>
  <c r="FJ326" i="1"/>
  <c r="FO326" i="1"/>
  <c r="FU326" i="1"/>
  <c r="FZ326" i="1"/>
  <c r="GE326" i="1"/>
  <c r="GK326" i="1"/>
  <c r="GP326" i="1"/>
  <c r="GU326" i="1"/>
  <c r="HA326" i="1"/>
  <c r="HK326" i="1"/>
  <c r="EA326" i="1"/>
  <c r="EL326" i="1"/>
  <c r="EQ326" i="1"/>
  <c r="EW326" i="1"/>
  <c r="FB326" i="1"/>
  <c r="FM326" i="1"/>
  <c r="FR326" i="1"/>
  <c r="FW326" i="1"/>
  <c r="GC326" i="1"/>
  <c r="GH326" i="1"/>
  <c r="GM326" i="1"/>
  <c r="GX326" i="1"/>
  <c r="HC326" i="1"/>
  <c r="HI326" i="1"/>
  <c r="EM326" i="1"/>
  <c r="FI326" i="1"/>
  <c r="GD326" i="1"/>
  <c r="GY326" i="1"/>
  <c r="EH326" i="1"/>
  <c r="FC326" i="1"/>
  <c r="FY326" i="1"/>
  <c r="FN326" i="1"/>
  <c r="GI326" i="1"/>
  <c r="HE326" i="1"/>
  <c r="EX326" i="1"/>
  <c r="EC326" i="1"/>
  <c r="HJ326" i="1"/>
  <c r="GO326" i="1"/>
  <c r="BI326" i="1"/>
  <c r="BM326" i="1"/>
  <c r="BQ326" i="1"/>
  <c r="BU326" i="1"/>
  <c r="BY326" i="1"/>
  <c r="CC326" i="1"/>
  <c r="CG326" i="1"/>
  <c r="CK326" i="1"/>
  <c r="CS326" i="1"/>
  <c r="CW326" i="1"/>
  <c r="DE326" i="1"/>
  <c r="DI326" i="1"/>
  <c r="DM326" i="1"/>
  <c r="DQ326" i="1"/>
  <c r="DU326" i="1"/>
  <c r="BL326" i="1"/>
  <c r="BP326" i="1"/>
  <c r="BT326" i="1"/>
  <c r="BX326" i="1"/>
  <c r="CF326" i="1"/>
  <c r="CJ326" i="1"/>
  <c r="CR326" i="1"/>
  <c r="CV326" i="1"/>
  <c r="CZ326" i="1"/>
  <c r="DD326" i="1"/>
  <c r="DH326" i="1"/>
  <c r="DL326" i="1"/>
  <c r="DP326" i="1"/>
  <c r="DT326" i="1"/>
  <c r="BK326" i="1"/>
  <c r="BS326" i="1"/>
  <c r="BW326" i="1"/>
  <c r="CE326" i="1"/>
  <c r="CI326" i="1"/>
  <c r="CM326" i="1"/>
  <c r="CQ326" i="1"/>
  <c r="CU326" i="1"/>
  <c r="CY326" i="1"/>
  <c r="DC326" i="1"/>
  <c r="DG326" i="1"/>
  <c r="DK326" i="1"/>
  <c r="DS326" i="1"/>
  <c r="BJ326" i="1"/>
  <c r="BR326" i="1"/>
  <c r="BV326" i="1"/>
  <c r="BZ326" i="1"/>
  <c r="CD326" i="1"/>
  <c r="CH326" i="1"/>
  <c r="CL326" i="1"/>
  <c r="CP326" i="1"/>
  <c r="CT326" i="1"/>
  <c r="CX326" i="1"/>
  <c r="DF326" i="1"/>
  <c r="DJ326" i="1"/>
  <c r="DR326" i="1"/>
  <c r="AT326" i="1"/>
  <c r="AX326" i="1"/>
  <c r="BF326" i="1"/>
  <c r="AQ326" i="1"/>
  <c r="AS326" i="1"/>
  <c r="AW326" i="1"/>
  <c r="BE326" i="1"/>
  <c r="AP326" i="1"/>
  <c r="AR326" i="1"/>
  <c r="AV326" i="1"/>
  <c r="AZ326" i="1"/>
  <c r="BD326" i="1"/>
  <c r="BH326" i="1"/>
  <c r="AU326" i="1"/>
  <c r="AY326" i="1"/>
  <c r="BC326" i="1"/>
  <c r="BG326" i="1"/>
  <c r="AM326" i="1"/>
  <c r="AL326" i="1"/>
  <c r="AK326" i="1"/>
  <c r="AJ326" i="1"/>
  <c r="AI326" i="1"/>
  <c r="EB341" i="1"/>
  <c r="EJ341" i="1"/>
  <c r="EN341" i="1"/>
  <c r="ER341" i="1"/>
  <c r="EV341" i="1"/>
  <c r="EZ341" i="1"/>
  <c r="FD341" i="1"/>
  <c r="FH341" i="1"/>
  <c r="FL341" i="1"/>
  <c r="FP341" i="1"/>
  <c r="FX341" i="1"/>
  <c r="GB341" i="1"/>
  <c r="GJ341" i="1"/>
  <c r="GN341" i="1"/>
  <c r="GR341" i="1"/>
  <c r="GV341" i="1"/>
  <c r="GZ341" i="1"/>
  <c r="HD341" i="1"/>
  <c r="HH341" i="1"/>
  <c r="HL341" i="1"/>
  <c r="EA341" i="1"/>
  <c r="EE341" i="1"/>
  <c r="EI341" i="1"/>
  <c r="EM341" i="1"/>
  <c r="EQ341" i="1"/>
  <c r="EU341" i="1"/>
  <c r="EY341" i="1"/>
  <c r="FC341" i="1"/>
  <c r="EC341" i="1"/>
  <c r="EK341" i="1"/>
  <c r="EO341" i="1"/>
  <c r="EW341" i="1"/>
  <c r="FA341" i="1"/>
  <c r="FE341" i="1"/>
  <c r="FI341" i="1"/>
  <c r="FM341" i="1"/>
  <c r="FQ341" i="1"/>
  <c r="FU341" i="1"/>
  <c r="FY341" i="1"/>
  <c r="GC341" i="1"/>
  <c r="GK341" i="1"/>
  <c r="GO341" i="1"/>
  <c r="GW341" i="1"/>
  <c r="HA341" i="1"/>
  <c r="HE341" i="1"/>
  <c r="HI341" i="1"/>
  <c r="HM341" i="1"/>
  <c r="EH341" i="1"/>
  <c r="EX341" i="1"/>
  <c r="FJ341" i="1"/>
  <c r="FR341" i="1"/>
  <c r="FZ341" i="1"/>
  <c r="GH341" i="1"/>
  <c r="GP341" i="1"/>
  <c r="GX341" i="1"/>
  <c r="ED341" i="1"/>
  <c r="FO341" i="1"/>
  <c r="FW341" i="1"/>
  <c r="GE341" i="1"/>
  <c r="GM341" i="1"/>
  <c r="GU341" i="1"/>
  <c r="HC341" i="1"/>
  <c r="HK341" i="1"/>
  <c r="EP341" i="1"/>
  <c r="FN341" i="1"/>
  <c r="FV341" i="1"/>
  <c r="GD341" i="1"/>
  <c r="GL341" i="1"/>
  <c r="HB341" i="1"/>
  <c r="HJ341" i="1"/>
  <c r="EL341" i="1"/>
  <c r="FB341" i="1"/>
  <c r="FK341" i="1"/>
  <c r="GA341" i="1"/>
  <c r="GI341" i="1"/>
  <c r="GQ341" i="1"/>
  <c r="GY341" i="1"/>
  <c r="BJ341" i="1"/>
  <c r="BR341" i="1"/>
  <c r="BV341" i="1"/>
  <c r="BZ341" i="1"/>
  <c r="CD341" i="1"/>
  <c r="CH341" i="1"/>
  <c r="CL341" i="1"/>
  <c r="CP341" i="1"/>
  <c r="CT341" i="1"/>
  <c r="CX341" i="1"/>
  <c r="DF341" i="1"/>
  <c r="DJ341" i="1"/>
  <c r="DR341" i="1"/>
  <c r="BI341" i="1"/>
  <c r="BM341" i="1"/>
  <c r="BQ341" i="1"/>
  <c r="BU341" i="1"/>
  <c r="BY341" i="1"/>
  <c r="CC341" i="1"/>
  <c r="CG341" i="1"/>
  <c r="CK341" i="1"/>
  <c r="CS341" i="1"/>
  <c r="CW341" i="1"/>
  <c r="DE341" i="1"/>
  <c r="DI341" i="1"/>
  <c r="DM341" i="1"/>
  <c r="DQ341" i="1"/>
  <c r="DU341" i="1"/>
  <c r="BL341" i="1"/>
  <c r="BP341" i="1"/>
  <c r="BT341" i="1"/>
  <c r="BX341" i="1"/>
  <c r="CF341" i="1"/>
  <c r="CJ341" i="1"/>
  <c r="CR341" i="1"/>
  <c r="CV341" i="1"/>
  <c r="CZ341" i="1"/>
  <c r="DD341" i="1"/>
  <c r="DH341" i="1"/>
  <c r="DL341" i="1"/>
  <c r="DP341" i="1"/>
  <c r="DT341" i="1"/>
  <c r="BK341" i="1"/>
  <c r="BS341" i="1"/>
  <c r="BW341" i="1"/>
  <c r="CE341" i="1"/>
  <c r="CI341" i="1"/>
  <c r="CM341" i="1"/>
  <c r="CQ341" i="1"/>
  <c r="CU341" i="1"/>
  <c r="CY341" i="1"/>
  <c r="DC341" i="1"/>
  <c r="DG341" i="1"/>
  <c r="DK341" i="1"/>
  <c r="DS341" i="1"/>
  <c r="AU341" i="1"/>
  <c r="AY341" i="1"/>
  <c r="BC341" i="1"/>
  <c r="BG341" i="1"/>
  <c r="AT341" i="1"/>
  <c r="AX341" i="1"/>
  <c r="BF341" i="1"/>
  <c r="AL341" i="1"/>
  <c r="AS341" i="1"/>
  <c r="AW341" i="1"/>
  <c r="BE341" i="1"/>
  <c r="AQ341" i="1"/>
  <c r="AR341" i="1"/>
  <c r="AV341" i="1"/>
  <c r="AZ341" i="1"/>
  <c r="BD341" i="1"/>
  <c r="BH341" i="1"/>
  <c r="AP341" i="1"/>
  <c r="AI341" i="1"/>
  <c r="AM341" i="1"/>
  <c r="AK341" i="1"/>
  <c r="AJ341" i="1"/>
  <c r="EB352" i="1"/>
  <c r="EJ352" i="1"/>
  <c r="EN352" i="1"/>
  <c r="ER352" i="1"/>
  <c r="EV352" i="1"/>
  <c r="EZ352" i="1"/>
  <c r="FD352" i="1"/>
  <c r="FH352" i="1"/>
  <c r="FL352" i="1"/>
  <c r="FP352" i="1"/>
  <c r="FX352" i="1"/>
  <c r="GB352" i="1"/>
  <c r="GJ352" i="1"/>
  <c r="GN352" i="1"/>
  <c r="GR352" i="1"/>
  <c r="GV352" i="1"/>
  <c r="GZ352" i="1"/>
  <c r="HD352" i="1"/>
  <c r="HH352" i="1"/>
  <c r="HL352" i="1"/>
  <c r="EA352" i="1"/>
  <c r="EE352" i="1"/>
  <c r="EI352" i="1"/>
  <c r="EM352" i="1"/>
  <c r="EQ352" i="1"/>
  <c r="EU352" i="1"/>
  <c r="EY352" i="1"/>
  <c r="FC352" i="1"/>
  <c r="FK352" i="1"/>
  <c r="FO352" i="1"/>
  <c r="FW352" i="1"/>
  <c r="GA352" i="1"/>
  <c r="GE352" i="1"/>
  <c r="GI352" i="1"/>
  <c r="GM352" i="1"/>
  <c r="GQ352" i="1"/>
  <c r="GU352" i="1"/>
  <c r="GY352" i="1"/>
  <c r="HC352" i="1"/>
  <c r="HK352" i="1"/>
  <c r="ED352" i="1"/>
  <c r="EH352" i="1"/>
  <c r="EL352" i="1"/>
  <c r="EP352" i="1"/>
  <c r="EX352" i="1"/>
  <c r="FB352" i="1"/>
  <c r="FJ352" i="1"/>
  <c r="FN352" i="1"/>
  <c r="FR352" i="1"/>
  <c r="FV352" i="1"/>
  <c r="FZ352" i="1"/>
  <c r="GD352" i="1"/>
  <c r="GH352" i="1"/>
  <c r="GL352" i="1"/>
  <c r="GP352" i="1"/>
  <c r="GX352" i="1"/>
  <c r="HB352" i="1"/>
  <c r="HJ352" i="1"/>
  <c r="EC352" i="1"/>
  <c r="EK352" i="1"/>
  <c r="EO352" i="1"/>
  <c r="EW352" i="1"/>
  <c r="FA352" i="1"/>
  <c r="FE352" i="1"/>
  <c r="FI352" i="1"/>
  <c r="FM352" i="1"/>
  <c r="FQ352" i="1"/>
  <c r="FU352" i="1"/>
  <c r="FY352" i="1"/>
  <c r="GC352" i="1"/>
  <c r="GK352" i="1"/>
  <c r="GO352" i="1"/>
  <c r="GW352" i="1"/>
  <c r="HA352" i="1"/>
  <c r="HE352" i="1"/>
  <c r="HI352" i="1"/>
  <c r="HM352" i="1"/>
  <c r="BK352" i="1"/>
  <c r="BS352" i="1"/>
  <c r="BW352" i="1"/>
  <c r="CE352" i="1"/>
  <c r="CI352" i="1"/>
  <c r="CM352" i="1"/>
  <c r="CQ352" i="1"/>
  <c r="CU352" i="1"/>
  <c r="CY352" i="1"/>
  <c r="DC352" i="1"/>
  <c r="DG352" i="1"/>
  <c r="DK352" i="1"/>
  <c r="DS352" i="1"/>
  <c r="BJ352" i="1"/>
  <c r="BR352" i="1"/>
  <c r="BV352" i="1"/>
  <c r="BZ352" i="1"/>
  <c r="CD352" i="1"/>
  <c r="CH352" i="1"/>
  <c r="CL352" i="1"/>
  <c r="CP352" i="1"/>
  <c r="CT352" i="1"/>
  <c r="CX352" i="1"/>
  <c r="DF352" i="1"/>
  <c r="DJ352" i="1"/>
  <c r="DR352" i="1"/>
  <c r="BI352" i="1"/>
  <c r="BM352" i="1"/>
  <c r="BQ352" i="1"/>
  <c r="BU352" i="1"/>
  <c r="BY352" i="1"/>
  <c r="CC352" i="1"/>
  <c r="CG352" i="1"/>
  <c r="CK352" i="1"/>
  <c r="CS352" i="1"/>
  <c r="CW352" i="1"/>
  <c r="DE352" i="1"/>
  <c r="DI352" i="1"/>
  <c r="DM352" i="1"/>
  <c r="DQ352" i="1"/>
  <c r="DU352" i="1"/>
  <c r="BL352" i="1"/>
  <c r="BP352" i="1"/>
  <c r="BT352" i="1"/>
  <c r="BX352" i="1"/>
  <c r="CF352" i="1"/>
  <c r="CJ352" i="1"/>
  <c r="CR352" i="1"/>
  <c r="CV352" i="1"/>
  <c r="CZ352" i="1"/>
  <c r="DD352" i="1"/>
  <c r="DH352" i="1"/>
  <c r="DL352" i="1"/>
  <c r="DP352" i="1"/>
  <c r="DT352" i="1"/>
  <c r="AR352" i="1"/>
  <c r="AV352" i="1"/>
  <c r="AZ352" i="1"/>
  <c r="BD352" i="1"/>
  <c r="BH352" i="1"/>
  <c r="AQ352" i="1"/>
  <c r="AU352" i="1"/>
  <c r="AY352" i="1"/>
  <c r="BC352" i="1"/>
  <c r="BG352" i="1"/>
  <c r="AP352" i="1"/>
  <c r="AM352" i="1"/>
  <c r="AT352" i="1"/>
  <c r="AX352" i="1"/>
  <c r="BF352" i="1"/>
  <c r="AS352" i="1"/>
  <c r="AW352" i="1"/>
  <c r="BE352" i="1"/>
  <c r="AJ352" i="1"/>
  <c r="AI352" i="1"/>
  <c r="AL352" i="1"/>
  <c r="AK352" i="1"/>
  <c r="EA309" i="1"/>
  <c r="EE309" i="1"/>
  <c r="EI309" i="1"/>
  <c r="EM309" i="1"/>
  <c r="EQ309" i="1"/>
  <c r="EU309" i="1"/>
  <c r="EY309" i="1"/>
  <c r="FC309" i="1"/>
  <c r="FK309" i="1"/>
  <c r="FO309" i="1"/>
  <c r="FW309" i="1"/>
  <c r="GA309" i="1"/>
  <c r="GE309" i="1"/>
  <c r="GI309" i="1"/>
  <c r="GM309" i="1"/>
  <c r="GQ309" i="1"/>
  <c r="GU309" i="1"/>
  <c r="GY309" i="1"/>
  <c r="HC309" i="1"/>
  <c r="HK309" i="1"/>
  <c r="EK309" i="1"/>
  <c r="EP309" i="1"/>
  <c r="EV309" i="1"/>
  <c r="FA309" i="1"/>
  <c r="FL309" i="1"/>
  <c r="FQ309" i="1"/>
  <c r="FV309" i="1"/>
  <c r="GB309" i="1"/>
  <c r="GL309" i="1"/>
  <c r="GR309" i="1"/>
  <c r="GW309" i="1"/>
  <c r="HB309" i="1"/>
  <c r="HH309" i="1"/>
  <c r="HM309" i="1"/>
  <c r="ED309" i="1"/>
  <c r="EJ309" i="1"/>
  <c r="EO309" i="1"/>
  <c r="EZ309" i="1"/>
  <c r="FE309" i="1"/>
  <c r="FJ309" i="1"/>
  <c r="FP309" i="1"/>
  <c r="FU309" i="1"/>
  <c r="FZ309" i="1"/>
  <c r="GK309" i="1"/>
  <c r="GP309" i="1"/>
  <c r="GV309" i="1"/>
  <c r="HA309" i="1"/>
  <c r="HL309" i="1"/>
  <c r="EB309" i="1"/>
  <c r="EL309" i="1"/>
  <c r="ER309" i="1"/>
  <c r="EW309" i="1"/>
  <c r="FB309" i="1"/>
  <c r="FH309" i="1"/>
  <c r="FM309" i="1"/>
  <c r="FR309" i="1"/>
  <c r="FX309" i="1"/>
  <c r="GC309" i="1"/>
  <c r="GH309" i="1"/>
  <c r="GN309" i="1"/>
  <c r="GX309" i="1"/>
  <c r="HD309" i="1"/>
  <c r="HI309" i="1"/>
  <c r="EC309" i="1"/>
  <c r="EX309" i="1"/>
  <c r="GO309" i="1"/>
  <c r="HJ309" i="1"/>
  <c r="FN309" i="1"/>
  <c r="GJ309" i="1"/>
  <c r="HE309" i="1"/>
  <c r="EH309" i="1"/>
  <c r="FD309" i="1"/>
  <c r="FY309" i="1"/>
  <c r="GD309" i="1"/>
  <c r="FI309" i="1"/>
  <c r="EN309" i="1"/>
  <c r="GZ309" i="1"/>
  <c r="BJ309" i="1"/>
  <c r="BR309" i="1"/>
  <c r="BV309" i="1"/>
  <c r="BZ309" i="1"/>
  <c r="CD309" i="1"/>
  <c r="CH309" i="1"/>
  <c r="CL309" i="1"/>
  <c r="CP309" i="1"/>
  <c r="CT309" i="1"/>
  <c r="CX309" i="1"/>
  <c r="DF309" i="1"/>
  <c r="DJ309" i="1"/>
  <c r="DR309" i="1"/>
  <c r="BI309" i="1"/>
  <c r="BM309" i="1"/>
  <c r="BQ309" i="1"/>
  <c r="BU309" i="1"/>
  <c r="BY309" i="1"/>
  <c r="CC309" i="1"/>
  <c r="CG309" i="1"/>
  <c r="CK309" i="1"/>
  <c r="CS309" i="1"/>
  <c r="CW309" i="1"/>
  <c r="DE309" i="1"/>
  <c r="DI309" i="1"/>
  <c r="DM309" i="1"/>
  <c r="DQ309" i="1"/>
  <c r="DU309" i="1"/>
  <c r="BL309" i="1"/>
  <c r="BP309" i="1"/>
  <c r="BT309" i="1"/>
  <c r="BX309" i="1"/>
  <c r="CF309" i="1"/>
  <c r="CJ309" i="1"/>
  <c r="CR309" i="1"/>
  <c r="CV309" i="1"/>
  <c r="CZ309" i="1"/>
  <c r="DD309" i="1"/>
  <c r="DH309" i="1"/>
  <c r="DL309" i="1"/>
  <c r="DP309" i="1"/>
  <c r="DT309" i="1"/>
  <c r="BK309" i="1"/>
  <c r="BS309" i="1"/>
  <c r="BW309" i="1"/>
  <c r="CE309" i="1"/>
  <c r="CI309" i="1"/>
  <c r="CM309" i="1"/>
  <c r="CQ309" i="1"/>
  <c r="CU309" i="1"/>
  <c r="CY309" i="1"/>
  <c r="DC309" i="1"/>
  <c r="DG309" i="1"/>
  <c r="DK309" i="1"/>
  <c r="DS309" i="1"/>
  <c r="AU309" i="1"/>
  <c r="AY309" i="1"/>
  <c r="BC309" i="1"/>
  <c r="BG309" i="1"/>
  <c r="AT309" i="1"/>
  <c r="AX309" i="1"/>
  <c r="BF309" i="1"/>
  <c r="AL309" i="1"/>
  <c r="AS309" i="1"/>
  <c r="AW309" i="1"/>
  <c r="BE309" i="1"/>
  <c r="AQ309" i="1"/>
  <c r="AR309" i="1"/>
  <c r="AV309" i="1"/>
  <c r="AZ309" i="1"/>
  <c r="BD309" i="1"/>
  <c r="BH309" i="1"/>
  <c r="AP309" i="1"/>
  <c r="AI309" i="1"/>
  <c r="AM309" i="1"/>
  <c r="AK309" i="1"/>
  <c r="AJ309" i="1"/>
  <c r="EA384" i="1"/>
  <c r="EE384" i="1"/>
  <c r="EI384" i="1"/>
  <c r="EM384" i="1"/>
  <c r="EQ384" i="1"/>
  <c r="EU384" i="1"/>
  <c r="EY384" i="1"/>
  <c r="FC384" i="1"/>
  <c r="FK384" i="1"/>
  <c r="FO384" i="1"/>
  <c r="FW384" i="1"/>
  <c r="GA384" i="1"/>
  <c r="GE384" i="1"/>
  <c r="GI384" i="1"/>
  <c r="GM384" i="1"/>
  <c r="GQ384" i="1"/>
  <c r="GU384" i="1"/>
  <c r="GY384" i="1"/>
  <c r="HC384" i="1"/>
  <c r="HK384" i="1"/>
  <c r="EC384" i="1"/>
  <c r="EK384" i="1"/>
  <c r="EO384" i="1"/>
  <c r="EW384" i="1"/>
  <c r="FA384" i="1"/>
  <c r="FE384" i="1"/>
  <c r="FI384" i="1"/>
  <c r="FM384" i="1"/>
  <c r="FQ384" i="1"/>
  <c r="FU384" i="1"/>
  <c r="FY384" i="1"/>
  <c r="GC384" i="1"/>
  <c r="GK384" i="1"/>
  <c r="GO384" i="1"/>
  <c r="GW384" i="1"/>
  <c r="HA384" i="1"/>
  <c r="HE384" i="1"/>
  <c r="HI384" i="1"/>
  <c r="HM384" i="1"/>
  <c r="EB384" i="1"/>
  <c r="EJ384" i="1"/>
  <c r="ER384" i="1"/>
  <c r="EZ384" i="1"/>
  <c r="FH384" i="1"/>
  <c r="FP384" i="1"/>
  <c r="FX384" i="1"/>
  <c r="GN384" i="1"/>
  <c r="GV384" i="1"/>
  <c r="HD384" i="1"/>
  <c r="HL384" i="1"/>
  <c r="EH384" i="1"/>
  <c r="EP384" i="1"/>
  <c r="EX384" i="1"/>
  <c r="FN384" i="1"/>
  <c r="FV384" i="1"/>
  <c r="GD384" i="1"/>
  <c r="GL384" i="1"/>
  <c r="HB384" i="1"/>
  <c r="HJ384" i="1"/>
  <c r="ED384" i="1"/>
  <c r="EL384" i="1"/>
  <c r="FB384" i="1"/>
  <c r="FJ384" i="1"/>
  <c r="FR384" i="1"/>
  <c r="FZ384" i="1"/>
  <c r="GH384" i="1"/>
  <c r="GP384" i="1"/>
  <c r="GX384" i="1"/>
  <c r="FD384" i="1"/>
  <c r="GJ384" i="1"/>
  <c r="EV384" i="1"/>
  <c r="GB384" i="1"/>
  <c r="HH384" i="1"/>
  <c r="FL384" i="1"/>
  <c r="GR384" i="1"/>
  <c r="GZ384" i="1"/>
  <c r="EN384" i="1"/>
  <c r="BK384" i="1"/>
  <c r="BS384" i="1"/>
  <c r="BW384" i="1"/>
  <c r="CE384" i="1"/>
  <c r="CI384" i="1"/>
  <c r="CM384" i="1"/>
  <c r="CQ384" i="1"/>
  <c r="CU384" i="1"/>
  <c r="CY384" i="1"/>
  <c r="DC384" i="1"/>
  <c r="DG384" i="1"/>
  <c r="DK384" i="1"/>
  <c r="DS384" i="1"/>
  <c r="BJ384" i="1"/>
  <c r="BR384" i="1"/>
  <c r="BV384" i="1"/>
  <c r="BZ384" i="1"/>
  <c r="CD384" i="1"/>
  <c r="CH384" i="1"/>
  <c r="CL384" i="1"/>
  <c r="CP384" i="1"/>
  <c r="CT384" i="1"/>
  <c r="CX384" i="1"/>
  <c r="DF384" i="1"/>
  <c r="DJ384" i="1"/>
  <c r="DR384" i="1"/>
  <c r="BI384" i="1"/>
  <c r="BM384" i="1"/>
  <c r="BQ384" i="1"/>
  <c r="BU384" i="1"/>
  <c r="BY384" i="1"/>
  <c r="CC384" i="1"/>
  <c r="CG384" i="1"/>
  <c r="CK384" i="1"/>
  <c r="CS384" i="1"/>
  <c r="CW384" i="1"/>
  <c r="DE384" i="1"/>
  <c r="DI384" i="1"/>
  <c r="DM384" i="1"/>
  <c r="DQ384" i="1"/>
  <c r="DU384" i="1"/>
  <c r="BL384" i="1"/>
  <c r="BP384" i="1"/>
  <c r="BT384" i="1"/>
  <c r="BX384" i="1"/>
  <c r="CF384" i="1"/>
  <c r="CJ384" i="1"/>
  <c r="CR384" i="1"/>
  <c r="CV384" i="1"/>
  <c r="CZ384" i="1"/>
  <c r="DD384" i="1"/>
  <c r="DH384" i="1"/>
  <c r="DL384" i="1"/>
  <c r="DP384" i="1"/>
  <c r="DT384" i="1"/>
  <c r="AR384" i="1"/>
  <c r="AV384" i="1"/>
  <c r="AZ384" i="1"/>
  <c r="BD384" i="1"/>
  <c r="BH384" i="1"/>
  <c r="AQ384" i="1"/>
  <c r="AU384" i="1"/>
  <c r="AY384" i="1"/>
  <c r="BC384" i="1"/>
  <c r="BG384" i="1"/>
  <c r="AP384" i="1"/>
  <c r="AM384" i="1"/>
  <c r="AT384" i="1"/>
  <c r="AX384" i="1"/>
  <c r="BF384" i="1"/>
  <c r="AS384" i="1"/>
  <c r="AW384" i="1"/>
  <c r="BE384" i="1"/>
  <c r="AJ384" i="1"/>
  <c r="AI384" i="1"/>
  <c r="AL384" i="1"/>
  <c r="AK384" i="1"/>
  <c r="ED287" i="1"/>
  <c r="EH287" i="1"/>
  <c r="EL287" i="1"/>
  <c r="EP287" i="1"/>
  <c r="EX287" i="1"/>
  <c r="FB287" i="1"/>
  <c r="FJ287" i="1"/>
  <c r="FN287" i="1"/>
  <c r="FR287" i="1"/>
  <c r="FV287" i="1"/>
  <c r="FZ287" i="1"/>
  <c r="GD287" i="1"/>
  <c r="GH287" i="1"/>
  <c r="GL287" i="1"/>
  <c r="GP287" i="1"/>
  <c r="GX287" i="1"/>
  <c r="HB287" i="1"/>
  <c r="HJ287" i="1"/>
  <c r="EB287" i="1"/>
  <c r="EJ287" i="1"/>
  <c r="EN287" i="1"/>
  <c r="ER287" i="1"/>
  <c r="EV287" i="1"/>
  <c r="EZ287" i="1"/>
  <c r="FD287" i="1"/>
  <c r="FH287" i="1"/>
  <c r="FL287" i="1"/>
  <c r="FP287" i="1"/>
  <c r="FX287" i="1"/>
  <c r="GB287" i="1"/>
  <c r="GJ287" i="1"/>
  <c r="GN287" i="1"/>
  <c r="GR287" i="1"/>
  <c r="GV287" i="1"/>
  <c r="GZ287" i="1"/>
  <c r="HD287" i="1"/>
  <c r="HH287" i="1"/>
  <c r="HL287" i="1"/>
  <c r="EC287" i="1"/>
  <c r="EK287" i="1"/>
  <c r="FA287" i="1"/>
  <c r="FI287" i="1"/>
  <c r="FQ287" i="1"/>
  <c r="FY287" i="1"/>
  <c r="GO287" i="1"/>
  <c r="GW287" i="1"/>
  <c r="HE287" i="1"/>
  <c r="HM287" i="1"/>
  <c r="EO287" i="1"/>
  <c r="EW287" i="1"/>
  <c r="FE287" i="1"/>
  <c r="FM287" i="1"/>
  <c r="FU287" i="1"/>
  <c r="GC287" i="1"/>
  <c r="GK287" i="1"/>
  <c r="HA287" i="1"/>
  <c r="HI287" i="1"/>
  <c r="EA287" i="1"/>
  <c r="EQ287" i="1"/>
  <c r="FW287" i="1"/>
  <c r="GM287" i="1"/>
  <c r="HC287" i="1"/>
  <c r="EM287" i="1"/>
  <c r="FC287" i="1"/>
  <c r="GI287" i="1"/>
  <c r="GY287" i="1"/>
  <c r="EI287" i="1"/>
  <c r="FO287" i="1"/>
  <c r="GU287" i="1"/>
  <c r="EE287" i="1"/>
  <c r="FK287" i="1"/>
  <c r="GQ287" i="1"/>
  <c r="EU287" i="1"/>
  <c r="GA287" i="1"/>
  <c r="GE287" i="1"/>
  <c r="EY287" i="1"/>
  <c r="HK287" i="1"/>
  <c r="BL287" i="1"/>
  <c r="BP287" i="1"/>
  <c r="BT287" i="1"/>
  <c r="BX287" i="1"/>
  <c r="CF287" i="1"/>
  <c r="CJ287" i="1"/>
  <c r="CR287" i="1"/>
  <c r="CV287" i="1"/>
  <c r="CZ287" i="1"/>
  <c r="DD287" i="1"/>
  <c r="DH287" i="1"/>
  <c r="DL287" i="1"/>
  <c r="DP287" i="1"/>
  <c r="DT287" i="1"/>
  <c r="BK287" i="1"/>
  <c r="BS287" i="1"/>
  <c r="BW287" i="1"/>
  <c r="CE287" i="1"/>
  <c r="CI287" i="1"/>
  <c r="CM287" i="1"/>
  <c r="CQ287" i="1"/>
  <c r="CU287" i="1"/>
  <c r="CY287" i="1"/>
  <c r="DC287" i="1"/>
  <c r="DG287" i="1"/>
  <c r="DK287" i="1"/>
  <c r="DS287" i="1"/>
  <c r="BJ287" i="1"/>
  <c r="BR287" i="1"/>
  <c r="BV287" i="1"/>
  <c r="BZ287" i="1"/>
  <c r="CD287" i="1"/>
  <c r="CH287" i="1"/>
  <c r="CL287" i="1"/>
  <c r="CP287" i="1"/>
  <c r="CT287" i="1"/>
  <c r="CX287" i="1"/>
  <c r="DF287" i="1"/>
  <c r="DJ287" i="1"/>
  <c r="DR287" i="1"/>
  <c r="BI287" i="1"/>
  <c r="BM287" i="1"/>
  <c r="BQ287" i="1"/>
  <c r="BU287" i="1"/>
  <c r="BY287" i="1"/>
  <c r="CC287" i="1"/>
  <c r="CG287" i="1"/>
  <c r="CK287" i="1"/>
  <c r="CS287" i="1"/>
  <c r="CW287" i="1"/>
  <c r="DE287" i="1"/>
  <c r="DI287" i="1"/>
  <c r="DM287" i="1"/>
  <c r="DQ287" i="1"/>
  <c r="DU287" i="1"/>
  <c r="AS287" i="1"/>
  <c r="AW287" i="1"/>
  <c r="BE287" i="1"/>
  <c r="AR287" i="1"/>
  <c r="AV287" i="1"/>
  <c r="AZ287" i="1"/>
  <c r="BD287" i="1"/>
  <c r="BH287" i="1"/>
  <c r="AU287" i="1"/>
  <c r="AY287" i="1"/>
  <c r="BC287" i="1"/>
  <c r="BG287" i="1"/>
  <c r="AQ287" i="1"/>
  <c r="AT287" i="1"/>
  <c r="AX287" i="1"/>
  <c r="BF287" i="1"/>
  <c r="AP287" i="1"/>
  <c r="AL287" i="1"/>
  <c r="AK287" i="1"/>
  <c r="AM287" i="1"/>
  <c r="AJ287" i="1"/>
  <c r="AI287" i="1"/>
  <c r="EA293" i="1"/>
  <c r="EE293" i="1"/>
  <c r="EI293" i="1"/>
  <c r="EM293" i="1"/>
  <c r="EQ293" i="1"/>
  <c r="EU293" i="1"/>
  <c r="EY293" i="1"/>
  <c r="FC293" i="1"/>
  <c r="FK293" i="1"/>
  <c r="FO293" i="1"/>
  <c r="FW293" i="1"/>
  <c r="GA293" i="1"/>
  <c r="GE293" i="1"/>
  <c r="GI293" i="1"/>
  <c r="GM293" i="1"/>
  <c r="GQ293" i="1"/>
  <c r="GU293" i="1"/>
  <c r="GY293" i="1"/>
  <c r="HC293" i="1"/>
  <c r="HK293" i="1"/>
  <c r="EC293" i="1"/>
  <c r="EK293" i="1"/>
  <c r="EO293" i="1"/>
  <c r="EW293" i="1"/>
  <c r="FA293" i="1"/>
  <c r="FE293" i="1"/>
  <c r="FI293" i="1"/>
  <c r="FM293" i="1"/>
  <c r="FQ293" i="1"/>
  <c r="FU293" i="1"/>
  <c r="FY293" i="1"/>
  <c r="GC293" i="1"/>
  <c r="GK293" i="1"/>
  <c r="GO293" i="1"/>
  <c r="GW293" i="1"/>
  <c r="HA293" i="1"/>
  <c r="HE293" i="1"/>
  <c r="HI293" i="1"/>
  <c r="HM293" i="1"/>
  <c r="EH293" i="1"/>
  <c r="EP293" i="1"/>
  <c r="EX293" i="1"/>
  <c r="FN293" i="1"/>
  <c r="FV293" i="1"/>
  <c r="GD293" i="1"/>
  <c r="GL293" i="1"/>
  <c r="HB293" i="1"/>
  <c r="HJ293" i="1"/>
  <c r="EN293" i="1"/>
  <c r="EV293" i="1"/>
  <c r="FD293" i="1"/>
  <c r="FL293" i="1"/>
  <c r="GB293" i="1"/>
  <c r="GJ293" i="1"/>
  <c r="GR293" i="1"/>
  <c r="GZ293" i="1"/>
  <c r="HH293" i="1"/>
  <c r="EL293" i="1"/>
  <c r="FB293" i="1"/>
  <c r="FR293" i="1"/>
  <c r="GH293" i="1"/>
  <c r="GX293" i="1"/>
  <c r="EJ293" i="1"/>
  <c r="EZ293" i="1"/>
  <c r="FP293" i="1"/>
  <c r="GV293" i="1"/>
  <c r="HL293" i="1"/>
  <c r="EB293" i="1"/>
  <c r="ER293" i="1"/>
  <c r="FH293" i="1"/>
  <c r="FX293" i="1"/>
  <c r="GN293" i="1"/>
  <c r="HD293" i="1"/>
  <c r="ED293" i="1"/>
  <c r="GP293" i="1"/>
  <c r="FJ293" i="1"/>
  <c r="FZ293" i="1"/>
  <c r="BJ293" i="1"/>
  <c r="BR293" i="1"/>
  <c r="BV293" i="1"/>
  <c r="BZ293" i="1"/>
  <c r="CD293" i="1"/>
  <c r="CH293" i="1"/>
  <c r="CL293" i="1"/>
  <c r="CP293" i="1"/>
  <c r="CT293" i="1"/>
  <c r="CX293" i="1"/>
  <c r="DF293" i="1"/>
  <c r="DJ293" i="1"/>
  <c r="DR293" i="1"/>
  <c r="BI293" i="1"/>
  <c r="BM293" i="1"/>
  <c r="BQ293" i="1"/>
  <c r="BU293" i="1"/>
  <c r="BY293" i="1"/>
  <c r="CC293" i="1"/>
  <c r="CG293" i="1"/>
  <c r="CK293" i="1"/>
  <c r="CS293" i="1"/>
  <c r="CW293" i="1"/>
  <c r="DE293" i="1"/>
  <c r="DI293" i="1"/>
  <c r="DM293" i="1"/>
  <c r="DQ293" i="1"/>
  <c r="DU293" i="1"/>
  <c r="BL293" i="1"/>
  <c r="BP293" i="1"/>
  <c r="BT293" i="1"/>
  <c r="BX293" i="1"/>
  <c r="CF293" i="1"/>
  <c r="CJ293" i="1"/>
  <c r="CR293" i="1"/>
  <c r="CV293" i="1"/>
  <c r="CZ293" i="1"/>
  <c r="DD293" i="1"/>
  <c r="DH293" i="1"/>
  <c r="DL293" i="1"/>
  <c r="DP293" i="1"/>
  <c r="DT293" i="1"/>
  <c r="BK293" i="1"/>
  <c r="BS293" i="1"/>
  <c r="BW293" i="1"/>
  <c r="CE293" i="1"/>
  <c r="CI293" i="1"/>
  <c r="CM293" i="1"/>
  <c r="CQ293" i="1"/>
  <c r="CU293" i="1"/>
  <c r="CY293" i="1"/>
  <c r="DC293" i="1"/>
  <c r="DG293" i="1"/>
  <c r="DK293" i="1"/>
  <c r="DS293" i="1"/>
  <c r="AU293" i="1"/>
  <c r="AY293" i="1"/>
  <c r="BC293" i="1"/>
  <c r="BG293" i="1"/>
  <c r="AT293" i="1"/>
  <c r="AX293" i="1"/>
  <c r="BF293" i="1"/>
  <c r="AL293" i="1"/>
  <c r="AS293" i="1"/>
  <c r="AW293" i="1"/>
  <c r="BE293" i="1"/>
  <c r="AQ293" i="1"/>
  <c r="AR293" i="1"/>
  <c r="AV293" i="1"/>
  <c r="AZ293" i="1"/>
  <c r="BD293" i="1"/>
  <c r="BH293" i="1"/>
  <c r="AP293" i="1"/>
  <c r="AI293" i="1"/>
  <c r="AM293" i="1"/>
  <c r="AK293" i="1"/>
  <c r="AJ293" i="1"/>
  <c r="EB331" i="1"/>
  <c r="EJ331" i="1"/>
  <c r="EN331" i="1"/>
  <c r="ER331" i="1"/>
  <c r="EV331" i="1"/>
  <c r="EZ331" i="1"/>
  <c r="EA331" i="1"/>
  <c r="EE331" i="1"/>
  <c r="EI331" i="1"/>
  <c r="EM331" i="1"/>
  <c r="EQ331" i="1"/>
  <c r="EU331" i="1"/>
  <c r="EO331" i="1"/>
  <c r="EW331" i="1"/>
  <c r="FB331" i="1"/>
  <c r="FJ331" i="1"/>
  <c r="FN331" i="1"/>
  <c r="FR331" i="1"/>
  <c r="FV331" i="1"/>
  <c r="FZ331" i="1"/>
  <c r="GD331" i="1"/>
  <c r="GH331" i="1"/>
  <c r="GL331" i="1"/>
  <c r="GP331" i="1"/>
  <c r="GX331" i="1"/>
  <c r="HB331" i="1"/>
  <c r="HJ331" i="1"/>
  <c r="ED331" i="1"/>
  <c r="EL331" i="1"/>
  <c r="FA331" i="1"/>
  <c r="FE331" i="1"/>
  <c r="FI331" i="1"/>
  <c r="FM331" i="1"/>
  <c r="FQ331" i="1"/>
  <c r="FU331" i="1"/>
  <c r="FY331" i="1"/>
  <c r="GC331" i="1"/>
  <c r="GK331" i="1"/>
  <c r="GO331" i="1"/>
  <c r="GW331" i="1"/>
  <c r="HA331" i="1"/>
  <c r="HE331" i="1"/>
  <c r="HI331" i="1"/>
  <c r="HM331" i="1"/>
  <c r="EH331" i="1"/>
  <c r="EP331" i="1"/>
  <c r="EX331" i="1"/>
  <c r="FC331" i="1"/>
  <c r="FK331" i="1"/>
  <c r="FO331" i="1"/>
  <c r="FW331" i="1"/>
  <c r="GA331" i="1"/>
  <c r="GE331" i="1"/>
  <c r="GI331" i="1"/>
  <c r="GM331" i="1"/>
  <c r="GQ331" i="1"/>
  <c r="GU331" i="1"/>
  <c r="GY331" i="1"/>
  <c r="HC331" i="1"/>
  <c r="HK331" i="1"/>
  <c r="FL331" i="1"/>
  <c r="GB331" i="1"/>
  <c r="GR331" i="1"/>
  <c r="HH331" i="1"/>
  <c r="EK331" i="1"/>
  <c r="FH331" i="1"/>
  <c r="FX331" i="1"/>
  <c r="GN331" i="1"/>
  <c r="HD331" i="1"/>
  <c r="EC331" i="1"/>
  <c r="FD331" i="1"/>
  <c r="GJ331" i="1"/>
  <c r="GZ331" i="1"/>
  <c r="EY331" i="1"/>
  <c r="FP331" i="1"/>
  <c r="GV331" i="1"/>
  <c r="HL331" i="1"/>
  <c r="BL331" i="1"/>
  <c r="BP331" i="1"/>
  <c r="BT331" i="1"/>
  <c r="BX331" i="1"/>
  <c r="CF331" i="1"/>
  <c r="CJ331" i="1"/>
  <c r="CR331" i="1"/>
  <c r="CV331" i="1"/>
  <c r="CZ331" i="1"/>
  <c r="DD331" i="1"/>
  <c r="DH331" i="1"/>
  <c r="DL331" i="1"/>
  <c r="DP331" i="1"/>
  <c r="DT331" i="1"/>
  <c r="BK331" i="1"/>
  <c r="BS331" i="1"/>
  <c r="BW331" i="1"/>
  <c r="CE331" i="1"/>
  <c r="CI331" i="1"/>
  <c r="CM331" i="1"/>
  <c r="CQ331" i="1"/>
  <c r="CU331" i="1"/>
  <c r="CY331" i="1"/>
  <c r="DC331" i="1"/>
  <c r="DG331" i="1"/>
  <c r="DK331" i="1"/>
  <c r="DS331" i="1"/>
  <c r="BJ331" i="1"/>
  <c r="BR331" i="1"/>
  <c r="BV331" i="1"/>
  <c r="BZ331" i="1"/>
  <c r="CD331" i="1"/>
  <c r="CH331" i="1"/>
  <c r="CL331" i="1"/>
  <c r="CP331" i="1"/>
  <c r="CT331" i="1"/>
  <c r="CX331" i="1"/>
  <c r="DF331" i="1"/>
  <c r="DJ331" i="1"/>
  <c r="DR331" i="1"/>
  <c r="BI331" i="1"/>
  <c r="BM331" i="1"/>
  <c r="BQ331" i="1"/>
  <c r="BU331" i="1"/>
  <c r="BY331" i="1"/>
  <c r="CC331" i="1"/>
  <c r="CG331" i="1"/>
  <c r="CK331" i="1"/>
  <c r="CS331" i="1"/>
  <c r="CW331" i="1"/>
  <c r="DE331" i="1"/>
  <c r="DI331" i="1"/>
  <c r="DM331" i="1"/>
  <c r="DQ331" i="1"/>
  <c r="DU331" i="1"/>
  <c r="AS331" i="1"/>
  <c r="AW331" i="1"/>
  <c r="BE331" i="1"/>
  <c r="AR331" i="1"/>
  <c r="AV331" i="1"/>
  <c r="AZ331" i="1"/>
  <c r="BD331" i="1"/>
  <c r="BH331" i="1"/>
  <c r="AU331" i="1"/>
  <c r="AY331" i="1"/>
  <c r="BC331" i="1"/>
  <c r="BG331" i="1"/>
  <c r="AQ331" i="1"/>
  <c r="AT331" i="1"/>
  <c r="AX331" i="1"/>
  <c r="BF331" i="1"/>
  <c r="AP331" i="1"/>
  <c r="AL331" i="1"/>
  <c r="AK331" i="1"/>
  <c r="AJ331" i="1"/>
  <c r="AI331" i="1"/>
  <c r="AM331" i="1"/>
  <c r="EA305" i="1"/>
  <c r="EE305" i="1"/>
  <c r="EI305" i="1"/>
  <c r="EM305" i="1"/>
  <c r="EQ305" i="1"/>
  <c r="EU305" i="1"/>
  <c r="EY305" i="1"/>
  <c r="FC305" i="1"/>
  <c r="FK305" i="1"/>
  <c r="FO305" i="1"/>
  <c r="FW305" i="1"/>
  <c r="GA305" i="1"/>
  <c r="GE305" i="1"/>
  <c r="GI305" i="1"/>
  <c r="GM305" i="1"/>
  <c r="GQ305" i="1"/>
  <c r="GU305" i="1"/>
  <c r="GY305" i="1"/>
  <c r="HC305" i="1"/>
  <c r="HK305" i="1"/>
  <c r="EC305" i="1"/>
  <c r="EK305" i="1"/>
  <c r="EO305" i="1"/>
  <c r="EW305" i="1"/>
  <c r="FA305" i="1"/>
  <c r="FE305" i="1"/>
  <c r="FI305" i="1"/>
  <c r="FM305" i="1"/>
  <c r="FQ305" i="1"/>
  <c r="FU305" i="1"/>
  <c r="FY305" i="1"/>
  <c r="GC305" i="1"/>
  <c r="GK305" i="1"/>
  <c r="GO305" i="1"/>
  <c r="GW305" i="1"/>
  <c r="HA305" i="1"/>
  <c r="HE305" i="1"/>
  <c r="HI305" i="1"/>
  <c r="HM305" i="1"/>
  <c r="ED305" i="1"/>
  <c r="EL305" i="1"/>
  <c r="FB305" i="1"/>
  <c r="FJ305" i="1"/>
  <c r="FR305" i="1"/>
  <c r="FZ305" i="1"/>
  <c r="GH305" i="1"/>
  <c r="GP305" i="1"/>
  <c r="GX305" i="1"/>
  <c r="EB305" i="1"/>
  <c r="EJ305" i="1"/>
  <c r="ER305" i="1"/>
  <c r="EZ305" i="1"/>
  <c r="FH305" i="1"/>
  <c r="FP305" i="1"/>
  <c r="FX305" i="1"/>
  <c r="GN305" i="1"/>
  <c r="GV305" i="1"/>
  <c r="HD305" i="1"/>
  <c r="HL305" i="1"/>
  <c r="EH305" i="1"/>
  <c r="EX305" i="1"/>
  <c r="FN305" i="1"/>
  <c r="GD305" i="1"/>
  <c r="HJ305" i="1"/>
  <c r="EV305" i="1"/>
  <c r="FL305" i="1"/>
  <c r="GB305" i="1"/>
  <c r="GR305" i="1"/>
  <c r="HH305" i="1"/>
  <c r="EN305" i="1"/>
  <c r="FD305" i="1"/>
  <c r="GJ305" i="1"/>
  <c r="GZ305" i="1"/>
  <c r="EP305" i="1"/>
  <c r="HB305" i="1"/>
  <c r="GL305" i="1"/>
  <c r="FV305" i="1"/>
  <c r="BJ305" i="1"/>
  <c r="BR305" i="1"/>
  <c r="BV305" i="1"/>
  <c r="BZ305" i="1"/>
  <c r="CD305" i="1"/>
  <c r="CH305" i="1"/>
  <c r="CL305" i="1"/>
  <c r="CP305" i="1"/>
  <c r="CT305" i="1"/>
  <c r="CX305" i="1"/>
  <c r="DF305" i="1"/>
  <c r="DJ305" i="1"/>
  <c r="DR305" i="1"/>
  <c r="BI305" i="1"/>
  <c r="BM305" i="1"/>
  <c r="BQ305" i="1"/>
  <c r="BU305" i="1"/>
  <c r="BY305" i="1"/>
  <c r="CC305" i="1"/>
  <c r="CG305" i="1"/>
  <c r="CK305" i="1"/>
  <c r="CS305" i="1"/>
  <c r="CW305" i="1"/>
  <c r="DE305" i="1"/>
  <c r="DI305" i="1"/>
  <c r="DM305" i="1"/>
  <c r="DQ305" i="1"/>
  <c r="DU305" i="1"/>
  <c r="BL305" i="1"/>
  <c r="BP305" i="1"/>
  <c r="BT305" i="1"/>
  <c r="BX305" i="1"/>
  <c r="CF305" i="1"/>
  <c r="CJ305" i="1"/>
  <c r="CR305" i="1"/>
  <c r="CV305" i="1"/>
  <c r="CZ305" i="1"/>
  <c r="DD305" i="1"/>
  <c r="DH305" i="1"/>
  <c r="DL305" i="1"/>
  <c r="DP305" i="1"/>
  <c r="DT305" i="1"/>
  <c r="BK305" i="1"/>
  <c r="BS305" i="1"/>
  <c r="BW305" i="1"/>
  <c r="CE305" i="1"/>
  <c r="CI305" i="1"/>
  <c r="CM305" i="1"/>
  <c r="CQ305" i="1"/>
  <c r="CU305" i="1"/>
  <c r="CY305" i="1"/>
  <c r="DC305" i="1"/>
  <c r="DG305" i="1"/>
  <c r="DK305" i="1"/>
  <c r="DS305" i="1"/>
  <c r="AU305" i="1"/>
  <c r="AY305" i="1"/>
  <c r="BC305" i="1"/>
  <c r="BG305" i="1"/>
  <c r="AT305" i="1"/>
  <c r="AX305" i="1"/>
  <c r="BF305" i="1"/>
  <c r="AL305" i="1"/>
  <c r="AS305" i="1"/>
  <c r="AW305" i="1"/>
  <c r="BE305" i="1"/>
  <c r="AQ305" i="1"/>
  <c r="AR305" i="1"/>
  <c r="AV305" i="1"/>
  <c r="AZ305" i="1"/>
  <c r="BD305" i="1"/>
  <c r="BH305" i="1"/>
  <c r="AP305" i="1"/>
  <c r="AM305" i="1"/>
  <c r="AI305" i="1"/>
  <c r="AK305" i="1"/>
  <c r="AJ305" i="1"/>
  <c r="EA397" i="1"/>
  <c r="EE397" i="1"/>
  <c r="EI397" i="1"/>
  <c r="EM397" i="1"/>
  <c r="EQ397" i="1"/>
  <c r="EU397" i="1"/>
  <c r="EY397" i="1"/>
  <c r="FC397" i="1"/>
  <c r="FK397" i="1"/>
  <c r="FO397" i="1"/>
  <c r="FW397" i="1"/>
  <c r="GA397" i="1"/>
  <c r="GE397" i="1"/>
  <c r="GI397" i="1"/>
  <c r="GM397" i="1"/>
  <c r="GQ397" i="1"/>
  <c r="GU397" i="1"/>
  <c r="GY397" i="1"/>
  <c r="HC397" i="1"/>
  <c r="HK397" i="1"/>
  <c r="ED397" i="1"/>
  <c r="EH397" i="1"/>
  <c r="EL397" i="1"/>
  <c r="EP397" i="1"/>
  <c r="EX397" i="1"/>
  <c r="FB397" i="1"/>
  <c r="FJ397" i="1"/>
  <c r="FN397" i="1"/>
  <c r="FR397" i="1"/>
  <c r="FV397" i="1"/>
  <c r="FZ397" i="1"/>
  <c r="GD397" i="1"/>
  <c r="GH397" i="1"/>
  <c r="GL397" i="1"/>
  <c r="GP397" i="1"/>
  <c r="GX397" i="1"/>
  <c r="HB397" i="1"/>
  <c r="HJ397" i="1"/>
  <c r="EB397" i="1"/>
  <c r="EJ397" i="1"/>
  <c r="EN397" i="1"/>
  <c r="ER397" i="1"/>
  <c r="EV397" i="1"/>
  <c r="EZ397" i="1"/>
  <c r="FD397" i="1"/>
  <c r="FH397" i="1"/>
  <c r="FL397" i="1"/>
  <c r="FP397" i="1"/>
  <c r="FX397" i="1"/>
  <c r="GB397" i="1"/>
  <c r="GJ397" i="1"/>
  <c r="GN397" i="1"/>
  <c r="GR397" i="1"/>
  <c r="GV397" i="1"/>
  <c r="GZ397" i="1"/>
  <c r="HD397" i="1"/>
  <c r="HH397" i="1"/>
  <c r="HL397" i="1"/>
  <c r="EK397" i="1"/>
  <c r="FA397" i="1"/>
  <c r="FQ397" i="1"/>
  <c r="GW397" i="1"/>
  <c r="HM397" i="1"/>
  <c r="EW397" i="1"/>
  <c r="FM397" i="1"/>
  <c r="GC397" i="1"/>
  <c r="HI397" i="1"/>
  <c r="EO397" i="1"/>
  <c r="FE397" i="1"/>
  <c r="FU397" i="1"/>
  <c r="GK397" i="1"/>
  <c r="HA397" i="1"/>
  <c r="HE397" i="1"/>
  <c r="EC397" i="1"/>
  <c r="GO397" i="1"/>
  <c r="FY397" i="1"/>
  <c r="FI397" i="1"/>
  <c r="BJ397" i="1"/>
  <c r="BR397" i="1"/>
  <c r="BV397" i="1"/>
  <c r="BZ397" i="1"/>
  <c r="CD397" i="1"/>
  <c r="CH397" i="1"/>
  <c r="CL397" i="1"/>
  <c r="CP397" i="1"/>
  <c r="CT397" i="1"/>
  <c r="CX397" i="1"/>
  <c r="DF397" i="1"/>
  <c r="DJ397" i="1"/>
  <c r="DR397" i="1"/>
  <c r="BI397" i="1"/>
  <c r="BM397" i="1"/>
  <c r="BQ397" i="1"/>
  <c r="BU397" i="1"/>
  <c r="BY397" i="1"/>
  <c r="CC397" i="1"/>
  <c r="CG397" i="1"/>
  <c r="CK397" i="1"/>
  <c r="CS397" i="1"/>
  <c r="CW397" i="1"/>
  <c r="DE397" i="1"/>
  <c r="DI397" i="1"/>
  <c r="DM397" i="1"/>
  <c r="DQ397" i="1"/>
  <c r="DU397" i="1"/>
  <c r="BL397" i="1"/>
  <c r="BP397" i="1"/>
  <c r="BT397" i="1"/>
  <c r="BX397" i="1"/>
  <c r="CF397" i="1"/>
  <c r="CJ397" i="1"/>
  <c r="CR397" i="1"/>
  <c r="CV397" i="1"/>
  <c r="CZ397" i="1"/>
  <c r="DD397" i="1"/>
  <c r="DH397" i="1"/>
  <c r="DL397" i="1"/>
  <c r="DP397" i="1"/>
  <c r="DT397" i="1"/>
  <c r="BK397" i="1"/>
  <c r="BS397" i="1"/>
  <c r="BW397" i="1"/>
  <c r="CE397" i="1"/>
  <c r="CI397" i="1"/>
  <c r="CM397" i="1"/>
  <c r="CQ397" i="1"/>
  <c r="CU397" i="1"/>
  <c r="CY397" i="1"/>
  <c r="DC397" i="1"/>
  <c r="DG397" i="1"/>
  <c r="DK397" i="1"/>
  <c r="DS397" i="1"/>
  <c r="AU397" i="1"/>
  <c r="AY397" i="1"/>
  <c r="BC397" i="1"/>
  <c r="BG397" i="1"/>
  <c r="AT397" i="1"/>
  <c r="AX397" i="1"/>
  <c r="BF397" i="1"/>
  <c r="AL397" i="1"/>
  <c r="AS397" i="1"/>
  <c r="AW397" i="1"/>
  <c r="BE397" i="1"/>
  <c r="AQ397" i="1"/>
  <c r="AR397" i="1"/>
  <c r="AV397" i="1"/>
  <c r="AZ397" i="1"/>
  <c r="BD397" i="1"/>
  <c r="BH397" i="1"/>
  <c r="AP397" i="1"/>
  <c r="AI397" i="1"/>
  <c r="AM397" i="1"/>
  <c r="AK397" i="1"/>
  <c r="AJ397" i="1"/>
  <c r="EC271" i="1"/>
  <c r="EK271" i="1"/>
  <c r="EO271" i="1"/>
  <c r="EW271" i="1"/>
  <c r="FA271" i="1"/>
  <c r="FE271" i="1"/>
  <c r="FI271" i="1"/>
  <c r="FM271" i="1"/>
  <c r="FQ271" i="1"/>
  <c r="FU271" i="1"/>
  <c r="FY271" i="1"/>
  <c r="GC271" i="1"/>
  <c r="GK271" i="1"/>
  <c r="GO271" i="1"/>
  <c r="GW271" i="1"/>
  <c r="HA271" i="1"/>
  <c r="HE271" i="1"/>
  <c r="HI271" i="1"/>
  <c r="HM271" i="1"/>
  <c r="EA271" i="1"/>
  <c r="EE271" i="1"/>
  <c r="EI271" i="1"/>
  <c r="EM271" i="1"/>
  <c r="EQ271" i="1"/>
  <c r="EU271" i="1"/>
  <c r="EY271" i="1"/>
  <c r="FC271" i="1"/>
  <c r="FK271" i="1"/>
  <c r="FO271" i="1"/>
  <c r="FW271" i="1"/>
  <c r="GA271" i="1"/>
  <c r="GE271" i="1"/>
  <c r="GI271" i="1"/>
  <c r="GM271" i="1"/>
  <c r="GQ271" i="1"/>
  <c r="GU271" i="1"/>
  <c r="GY271" i="1"/>
  <c r="HC271" i="1"/>
  <c r="HK271" i="1"/>
  <c r="ED271" i="1"/>
  <c r="EH271" i="1"/>
  <c r="EL271" i="1"/>
  <c r="EP271" i="1"/>
  <c r="EX271" i="1"/>
  <c r="FB271" i="1"/>
  <c r="FJ271" i="1"/>
  <c r="FN271" i="1"/>
  <c r="FR271" i="1"/>
  <c r="FV271" i="1"/>
  <c r="FZ271" i="1"/>
  <c r="GD271" i="1"/>
  <c r="GH271" i="1"/>
  <c r="GL271" i="1"/>
  <c r="GP271" i="1"/>
  <c r="GX271" i="1"/>
  <c r="HB271" i="1"/>
  <c r="HJ271" i="1"/>
  <c r="EN271" i="1"/>
  <c r="FD271" i="1"/>
  <c r="GJ271" i="1"/>
  <c r="GZ271" i="1"/>
  <c r="EV271" i="1"/>
  <c r="FL271" i="1"/>
  <c r="GB271" i="1"/>
  <c r="GR271" i="1"/>
  <c r="HH271" i="1"/>
  <c r="EJ271" i="1"/>
  <c r="FP271" i="1"/>
  <c r="GV271" i="1"/>
  <c r="EZ271" i="1"/>
  <c r="HL271" i="1"/>
  <c r="ER271" i="1"/>
  <c r="FX271" i="1"/>
  <c r="HD271" i="1"/>
  <c r="FH271" i="1"/>
  <c r="GN271" i="1"/>
  <c r="EB271" i="1"/>
  <c r="BL271" i="1"/>
  <c r="BP271" i="1"/>
  <c r="BT271" i="1"/>
  <c r="BX271" i="1"/>
  <c r="CF271" i="1"/>
  <c r="CJ271" i="1"/>
  <c r="CR271" i="1"/>
  <c r="CV271" i="1"/>
  <c r="CZ271" i="1"/>
  <c r="DD271" i="1"/>
  <c r="DH271" i="1"/>
  <c r="DL271" i="1"/>
  <c r="DP271" i="1"/>
  <c r="DT271" i="1"/>
  <c r="BK271" i="1"/>
  <c r="BS271" i="1"/>
  <c r="BW271" i="1"/>
  <c r="CE271" i="1"/>
  <c r="CI271" i="1"/>
  <c r="CM271" i="1"/>
  <c r="CQ271" i="1"/>
  <c r="CU271" i="1"/>
  <c r="CY271" i="1"/>
  <c r="DC271" i="1"/>
  <c r="DG271" i="1"/>
  <c r="DK271" i="1"/>
  <c r="DS271" i="1"/>
  <c r="BJ271" i="1"/>
  <c r="BR271" i="1"/>
  <c r="BV271" i="1"/>
  <c r="BZ271" i="1"/>
  <c r="CD271" i="1"/>
  <c r="CH271" i="1"/>
  <c r="CL271" i="1"/>
  <c r="CP271" i="1"/>
  <c r="CT271" i="1"/>
  <c r="CX271" i="1"/>
  <c r="DF271" i="1"/>
  <c r="DJ271" i="1"/>
  <c r="DR271" i="1"/>
  <c r="BI271" i="1"/>
  <c r="BM271" i="1"/>
  <c r="BQ271" i="1"/>
  <c r="BU271" i="1"/>
  <c r="BY271" i="1"/>
  <c r="CC271" i="1"/>
  <c r="CG271" i="1"/>
  <c r="CK271" i="1"/>
  <c r="CS271" i="1"/>
  <c r="CW271" i="1"/>
  <c r="DE271" i="1"/>
  <c r="DI271" i="1"/>
  <c r="DM271" i="1"/>
  <c r="DQ271" i="1"/>
  <c r="DU271" i="1"/>
  <c r="AS271" i="1"/>
  <c r="AW271" i="1"/>
  <c r="BE271" i="1"/>
  <c r="AR271" i="1"/>
  <c r="AV271" i="1"/>
  <c r="AZ271" i="1"/>
  <c r="BD271" i="1"/>
  <c r="BH271" i="1"/>
  <c r="AU271" i="1"/>
  <c r="AY271" i="1"/>
  <c r="BC271" i="1"/>
  <c r="BG271" i="1"/>
  <c r="AQ271" i="1"/>
  <c r="AT271" i="1"/>
  <c r="AX271" i="1"/>
  <c r="BF271" i="1"/>
  <c r="AP271" i="1"/>
  <c r="AL271" i="1"/>
  <c r="AK271" i="1"/>
  <c r="AM271" i="1"/>
  <c r="AJ271" i="1"/>
  <c r="AI271" i="1"/>
  <c r="EA297" i="1"/>
  <c r="EE297" i="1"/>
  <c r="EI297" i="1"/>
  <c r="EM297" i="1"/>
  <c r="EQ297" i="1"/>
  <c r="EU297" i="1"/>
  <c r="EY297" i="1"/>
  <c r="FC297" i="1"/>
  <c r="FK297" i="1"/>
  <c r="FO297" i="1"/>
  <c r="FW297" i="1"/>
  <c r="GA297" i="1"/>
  <c r="GE297" i="1"/>
  <c r="GI297" i="1"/>
  <c r="GM297" i="1"/>
  <c r="GQ297" i="1"/>
  <c r="GU297" i="1"/>
  <c r="GY297" i="1"/>
  <c r="HC297" i="1"/>
  <c r="HK297" i="1"/>
  <c r="EC297" i="1"/>
  <c r="EK297" i="1"/>
  <c r="EO297" i="1"/>
  <c r="EW297" i="1"/>
  <c r="FA297" i="1"/>
  <c r="FE297" i="1"/>
  <c r="FI297" i="1"/>
  <c r="FM297" i="1"/>
  <c r="FQ297" i="1"/>
  <c r="FU297" i="1"/>
  <c r="FY297" i="1"/>
  <c r="GC297" i="1"/>
  <c r="GK297" i="1"/>
  <c r="GO297" i="1"/>
  <c r="GW297" i="1"/>
  <c r="HA297" i="1"/>
  <c r="HE297" i="1"/>
  <c r="HI297" i="1"/>
  <c r="HM297" i="1"/>
  <c r="ED297" i="1"/>
  <c r="EL297" i="1"/>
  <c r="FB297" i="1"/>
  <c r="FJ297" i="1"/>
  <c r="FR297" i="1"/>
  <c r="FZ297" i="1"/>
  <c r="GH297" i="1"/>
  <c r="GP297" i="1"/>
  <c r="GX297" i="1"/>
  <c r="EB297" i="1"/>
  <c r="EJ297" i="1"/>
  <c r="ER297" i="1"/>
  <c r="EZ297" i="1"/>
  <c r="FH297" i="1"/>
  <c r="FP297" i="1"/>
  <c r="FX297" i="1"/>
  <c r="GN297" i="1"/>
  <c r="GV297" i="1"/>
  <c r="HD297" i="1"/>
  <c r="HL297" i="1"/>
  <c r="EP297" i="1"/>
  <c r="FV297" i="1"/>
  <c r="GL297" i="1"/>
  <c r="HB297" i="1"/>
  <c r="EN297" i="1"/>
  <c r="FD297" i="1"/>
  <c r="GJ297" i="1"/>
  <c r="GZ297" i="1"/>
  <c r="EV297" i="1"/>
  <c r="FL297" i="1"/>
  <c r="GB297" i="1"/>
  <c r="GR297" i="1"/>
  <c r="HH297" i="1"/>
  <c r="FN297" i="1"/>
  <c r="EX297" i="1"/>
  <c r="HJ297" i="1"/>
  <c r="GD297" i="1"/>
  <c r="EH297" i="1"/>
  <c r="BJ297" i="1"/>
  <c r="BR297" i="1"/>
  <c r="BV297" i="1"/>
  <c r="BZ297" i="1"/>
  <c r="CD297" i="1"/>
  <c r="CH297" i="1"/>
  <c r="CL297" i="1"/>
  <c r="CP297" i="1"/>
  <c r="CT297" i="1"/>
  <c r="CX297" i="1"/>
  <c r="DF297" i="1"/>
  <c r="DJ297" i="1"/>
  <c r="DR297" i="1"/>
  <c r="BI297" i="1"/>
  <c r="BM297" i="1"/>
  <c r="BQ297" i="1"/>
  <c r="BU297" i="1"/>
  <c r="BY297" i="1"/>
  <c r="CC297" i="1"/>
  <c r="CG297" i="1"/>
  <c r="CK297" i="1"/>
  <c r="CS297" i="1"/>
  <c r="CW297" i="1"/>
  <c r="DE297" i="1"/>
  <c r="DI297" i="1"/>
  <c r="DM297" i="1"/>
  <c r="DQ297" i="1"/>
  <c r="DU297" i="1"/>
  <c r="BL297" i="1"/>
  <c r="BP297" i="1"/>
  <c r="BT297" i="1"/>
  <c r="BX297" i="1"/>
  <c r="CF297" i="1"/>
  <c r="CJ297" i="1"/>
  <c r="CR297" i="1"/>
  <c r="CV297" i="1"/>
  <c r="CZ297" i="1"/>
  <c r="DD297" i="1"/>
  <c r="DH297" i="1"/>
  <c r="DL297" i="1"/>
  <c r="DP297" i="1"/>
  <c r="DT297" i="1"/>
  <c r="BK297" i="1"/>
  <c r="BS297" i="1"/>
  <c r="BW297" i="1"/>
  <c r="CE297" i="1"/>
  <c r="CI297" i="1"/>
  <c r="CM297" i="1"/>
  <c r="CQ297" i="1"/>
  <c r="CU297" i="1"/>
  <c r="CY297" i="1"/>
  <c r="DC297" i="1"/>
  <c r="DG297" i="1"/>
  <c r="DK297" i="1"/>
  <c r="DS297" i="1"/>
  <c r="AU297" i="1"/>
  <c r="AY297" i="1"/>
  <c r="BC297" i="1"/>
  <c r="BG297" i="1"/>
  <c r="AT297" i="1"/>
  <c r="AX297" i="1"/>
  <c r="BF297" i="1"/>
  <c r="AL297" i="1"/>
  <c r="AS297" i="1"/>
  <c r="AW297" i="1"/>
  <c r="BE297" i="1"/>
  <c r="AQ297" i="1"/>
  <c r="AR297" i="1"/>
  <c r="AV297" i="1"/>
  <c r="AZ297" i="1"/>
  <c r="BD297" i="1"/>
  <c r="BH297" i="1"/>
  <c r="AP297" i="1"/>
  <c r="AM297" i="1"/>
  <c r="AI297" i="1"/>
  <c r="AK297" i="1"/>
  <c r="AJ297" i="1"/>
  <c r="EB348" i="1"/>
  <c r="EJ348" i="1"/>
  <c r="EN348" i="1"/>
  <c r="ER348" i="1"/>
  <c r="EV348" i="1"/>
  <c r="EZ348" i="1"/>
  <c r="FD348" i="1"/>
  <c r="FH348" i="1"/>
  <c r="FL348" i="1"/>
  <c r="FP348" i="1"/>
  <c r="FX348" i="1"/>
  <c r="GB348" i="1"/>
  <c r="GJ348" i="1"/>
  <c r="GN348" i="1"/>
  <c r="GR348" i="1"/>
  <c r="GV348" i="1"/>
  <c r="GZ348" i="1"/>
  <c r="HD348" i="1"/>
  <c r="HH348" i="1"/>
  <c r="HL348" i="1"/>
  <c r="EA348" i="1"/>
  <c r="EE348" i="1"/>
  <c r="EI348" i="1"/>
  <c r="EM348" i="1"/>
  <c r="EQ348" i="1"/>
  <c r="EU348" i="1"/>
  <c r="EY348" i="1"/>
  <c r="FC348" i="1"/>
  <c r="FK348" i="1"/>
  <c r="FO348" i="1"/>
  <c r="FW348" i="1"/>
  <c r="GA348" i="1"/>
  <c r="GE348" i="1"/>
  <c r="GI348" i="1"/>
  <c r="GM348" i="1"/>
  <c r="GQ348" i="1"/>
  <c r="GU348" i="1"/>
  <c r="GY348" i="1"/>
  <c r="HC348" i="1"/>
  <c r="HK348" i="1"/>
  <c r="ED348" i="1"/>
  <c r="EH348" i="1"/>
  <c r="EL348" i="1"/>
  <c r="EP348" i="1"/>
  <c r="EX348" i="1"/>
  <c r="FB348" i="1"/>
  <c r="FJ348" i="1"/>
  <c r="FN348" i="1"/>
  <c r="FR348" i="1"/>
  <c r="FV348" i="1"/>
  <c r="FZ348" i="1"/>
  <c r="GD348" i="1"/>
  <c r="GH348" i="1"/>
  <c r="GL348" i="1"/>
  <c r="GP348" i="1"/>
  <c r="GX348" i="1"/>
  <c r="HB348" i="1"/>
  <c r="HJ348" i="1"/>
  <c r="EC348" i="1"/>
  <c r="EK348" i="1"/>
  <c r="EO348" i="1"/>
  <c r="EW348" i="1"/>
  <c r="FA348" i="1"/>
  <c r="FE348" i="1"/>
  <c r="FI348" i="1"/>
  <c r="FM348" i="1"/>
  <c r="FQ348" i="1"/>
  <c r="FU348" i="1"/>
  <c r="FY348" i="1"/>
  <c r="GC348" i="1"/>
  <c r="GK348" i="1"/>
  <c r="GO348" i="1"/>
  <c r="GW348" i="1"/>
  <c r="HA348" i="1"/>
  <c r="HE348" i="1"/>
  <c r="HI348" i="1"/>
  <c r="HM348" i="1"/>
  <c r="BK348" i="1"/>
  <c r="BS348" i="1"/>
  <c r="BW348" i="1"/>
  <c r="CE348" i="1"/>
  <c r="CI348" i="1"/>
  <c r="CM348" i="1"/>
  <c r="CQ348" i="1"/>
  <c r="CU348" i="1"/>
  <c r="CY348" i="1"/>
  <c r="DC348" i="1"/>
  <c r="DG348" i="1"/>
  <c r="DK348" i="1"/>
  <c r="DS348" i="1"/>
  <c r="BJ348" i="1"/>
  <c r="BR348" i="1"/>
  <c r="BV348" i="1"/>
  <c r="BZ348" i="1"/>
  <c r="CD348" i="1"/>
  <c r="CH348" i="1"/>
  <c r="CL348" i="1"/>
  <c r="CP348" i="1"/>
  <c r="CT348" i="1"/>
  <c r="CX348" i="1"/>
  <c r="DF348" i="1"/>
  <c r="DJ348" i="1"/>
  <c r="DR348" i="1"/>
  <c r="BI348" i="1"/>
  <c r="BM348" i="1"/>
  <c r="BQ348" i="1"/>
  <c r="BU348" i="1"/>
  <c r="BY348" i="1"/>
  <c r="CC348" i="1"/>
  <c r="CG348" i="1"/>
  <c r="CK348" i="1"/>
  <c r="CS348" i="1"/>
  <c r="CW348" i="1"/>
  <c r="DE348" i="1"/>
  <c r="DI348" i="1"/>
  <c r="DM348" i="1"/>
  <c r="DQ348" i="1"/>
  <c r="DU348" i="1"/>
  <c r="BL348" i="1"/>
  <c r="BP348" i="1"/>
  <c r="BT348" i="1"/>
  <c r="BX348" i="1"/>
  <c r="CF348" i="1"/>
  <c r="CJ348" i="1"/>
  <c r="CR348" i="1"/>
  <c r="CV348" i="1"/>
  <c r="CZ348" i="1"/>
  <c r="DD348" i="1"/>
  <c r="DH348" i="1"/>
  <c r="DL348" i="1"/>
  <c r="DP348" i="1"/>
  <c r="DT348" i="1"/>
  <c r="AR348" i="1"/>
  <c r="AV348" i="1"/>
  <c r="AZ348" i="1"/>
  <c r="BD348" i="1"/>
  <c r="BH348" i="1"/>
  <c r="AQ348" i="1"/>
  <c r="AU348" i="1"/>
  <c r="AY348" i="1"/>
  <c r="BC348" i="1"/>
  <c r="BG348" i="1"/>
  <c r="AP348" i="1"/>
  <c r="AM348" i="1"/>
  <c r="AT348" i="1"/>
  <c r="AX348" i="1"/>
  <c r="BF348" i="1"/>
  <c r="AS348" i="1"/>
  <c r="AW348" i="1"/>
  <c r="BE348" i="1"/>
  <c r="AJ348" i="1"/>
  <c r="AL348" i="1"/>
  <c r="AI348" i="1"/>
  <c r="AK348" i="1"/>
  <c r="EA367" i="1"/>
  <c r="EE367" i="1"/>
  <c r="EI367" i="1"/>
  <c r="EM367" i="1"/>
  <c r="EQ367" i="1"/>
  <c r="EU367" i="1"/>
  <c r="EY367" i="1"/>
  <c r="FC367" i="1"/>
  <c r="FK367" i="1"/>
  <c r="FO367" i="1"/>
  <c r="FW367" i="1"/>
  <c r="GA367" i="1"/>
  <c r="GE367" i="1"/>
  <c r="GI367" i="1"/>
  <c r="GM367" i="1"/>
  <c r="GQ367" i="1"/>
  <c r="GU367" i="1"/>
  <c r="GY367" i="1"/>
  <c r="HC367" i="1"/>
  <c r="HK367" i="1"/>
  <c r="ED367" i="1"/>
  <c r="EH367" i="1"/>
  <c r="EL367" i="1"/>
  <c r="EP367" i="1"/>
  <c r="EX367" i="1"/>
  <c r="FB367" i="1"/>
  <c r="FJ367" i="1"/>
  <c r="FN367" i="1"/>
  <c r="FR367" i="1"/>
  <c r="FV367" i="1"/>
  <c r="FZ367" i="1"/>
  <c r="GD367" i="1"/>
  <c r="GH367" i="1"/>
  <c r="GL367" i="1"/>
  <c r="GP367" i="1"/>
  <c r="GX367" i="1"/>
  <c r="HB367" i="1"/>
  <c r="HJ367" i="1"/>
  <c r="EC367" i="1"/>
  <c r="EK367" i="1"/>
  <c r="EO367" i="1"/>
  <c r="EW367" i="1"/>
  <c r="FA367" i="1"/>
  <c r="FE367" i="1"/>
  <c r="FI367" i="1"/>
  <c r="FM367" i="1"/>
  <c r="FQ367" i="1"/>
  <c r="FU367" i="1"/>
  <c r="FY367" i="1"/>
  <c r="GC367" i="1"/>
  <c r="GK367" i="1"/>
  <c r="GO367" i="1"/>
  <c r="GW367" i="1"/>
  <c r="HA367" i="1"/>
  <c r="HE367" i="1"/>
  <c r="HI367" i="1"/>
  <c r="HM367" i="1"/>
  <c r="EB367" i="1"/>
  <c r="EJ367" i="1"/>
  <c r="EN367" i="1"/>
  <c r="ER367" i="1"/>
  <c r="EV367" i="1"/>
  <c r="EZ367" i="1"/>
  <c r="FD367" i="1"/>
  <c r="FH367" i="1"/>
  <c r="FL367" i="1"/>
  <c r="FP367" i="1"/>
  <c r="FX367" i="1"/>
  <c r="GB367" i="1"/>
  <c r="GJ367" i="1"/>
  <c r="GN367" i="1"/>
  <c r="GR367" i="1"/>
  <c r="GV367" i="1"/>
  <c r="GZ367" i="1"/>
  <c r="HD367" i="1"/>
  <c r="HH367" i="1"/>
  <c r="HL367" i="1"/>
  <c r="BL367" i="1"/>
  <c r="BP367" i="1"/>
  <c r="BT367" i="1"/>
  <c r="BX367" i="1"/>
  <c r="CF367" i="1"/>
  <c r="CJ367" i="1"/>
  <c r="CR367" i="1"/>
  <c r="CV367" i="1"/>
  <c r="CZ367" i="1"/>
  <c r="DD367" i="1"/>
  <c r="DH367" i="1"/>
  <c r="DL367" i="1"/>
  <c r="DP367" i="1"/>
  <c r="DT367" i="1"/>
  <c r="BK367" i="1"/>
  <c r="BS367" i="1"/>
  <c r="BW367" i="1"/>
  <c r="CE367" i="1"/>
  <c r="CI367" i="1"/>
  <c r="CM367" i="1"/>
  <c r="CQ367" i="1"/>
  <c r="CU367" i="1"/>
  <c r="CY367" i="1"/>
  <c r="DC367" i="1"/>
  <c r="DG367" i="1"/>
  <c r="DK367" i="1"/>
  <c r="DS367" i="1"/>
  <c r="BJ367" i="1"/>
  <c r="BR367" i="1"/>
  <c r="BV367" i="1"/>
  <c r="BZ367" i="1"/>
  <c r="CD367" i="1"/>
  <c r="CH367" i="1"/>
  <c r="CL367" i="1"/>
  <c r="CP367" i="1"/>
  <c r="CT367" i="1"/>
  <c r="CX367" i="1"/>
  <c r="DF367" i="1"/>
  <c r="DJ367" i="1"/>
  <c r="DR367" i="1"/>
  <c r="BI367" i="1"/>
  <c r="BM367" i="1"/>
  <c r="BQ367" i="1"/>
  <c r="BU367" i="1"/>
  <c r="BY367" i="1"/>
  <c r="CC367" i="1"/>
  <c r="CG367" i="1"/>
  <c r="CK367" i="1"/>
  <c r="CS367" i="1"/>
  <c r="CW367" i="1"/>
  <c r="DE367" i="1"/>
  <c r="DI367" i="1"/>
  <c r="DM367" i="1"/>
  <c r="DQ367" i="1"/>
  <c r="DU367" i="1"/>
  <c r="AS367" i="1"/>
  <c r="AW367" i="1"/>
  <c r="BE367" i="1"/>
  <c r="AR367" i="1"/>
  <c r="AV367" i="1"/>
  <c r="AZ367" i="1"/>
  <c r="BD367" i="1"/>
  <c r="BH367" i="1"/>
  <c r="AU367" i="1"/>
  <c r="AY367" i="1"/>
  <c r="BC367" i="1"/>
  <c r="BG367" i="1"/>
  <c r="AQ367" i="1"/>
  <c r="AT367" i="1"/>
  <c r="AX367" i="1"/>
  <c r="BF367" i="1"/>
  <c r="AP367" i="1"/>
  <c r="AL367" i="1"/>
  <c r="AK367" i="1"/>
  <c r="AM367" i="1"/>
  <c r="AJ367" i="1"/>
  <c r="AI367" i="1"/>
  <c r="ED312" i="1"/>
  <c r="EH312" i="1"/>
  <c r="EL312" i="1"/>
  <c r="EP312" i="1"/>
  <c r="EX312" i="1"/>
  <c r="FB312" i="1"/>
  <c r="FJ312" i="1"/>
  <c r="FN312" i="1"/>
  <c r="FR312" i="1"/>
  <c r="FV312" i="1"/>
  <c r="FZ312" i="1"/>
  <c r="GD312" i="1"/>
  <c r="GH312" i="1"/>
  <c r="GL312" i="1"/>
  <c r="GP312" i="1"/>
  <c r="GX312" i="1"/>
  <c r="HB312" i="1"/>
  <c r="HJ312" i="1"/>
  <c r="EE312" i="1"/>
  <c r="EJ312" i="1"/>
  <c r="EO312" i="1"/>
  <c r="EU312" i="1"/>
  <c r="EZ312" i="1"/>
  <c r="FE312" i="1"/>
  <c r="FK312" i="1"/>
  <c r="FP312" i="1"/>
  <c r="FU312" i="1"/>
  <c r="GA312" i="1"/>
  <c r="GK312" i="1"/>
  <c r="GQ312" i="1"/>
  <c r="GV312" i="1"/>
  <c r="HA312" i="1"/>
  <c r="HL312" i="1"/>
  <c r="EC312" i="1"/>
  <c r="EI312" i="1"/>
  <c r="EN312" i="1"/>
  <c r="EY312" i="1"/>
  <c r="FD312" i="1"/>
  <c r="FI312" i="1"/>
  <c r="FO312" i="1"/>
  <c r="FY312" i="1"/>
  <c r="GE312" i="1"/>
  <c r="GJ312" i="1"/>
  <c r="GO312" i="1"/>
  <c r="GU312" i="1"/>
  <c r="GZ312" i="1"/>
  <c r="HE312" i="1"/>
  <c r="HK312" i="1"/>
  <c r="EA312" i="1"/>
  <c r="EK312" i="1"/>
  <c r="EQ312" i="1"/>
  <c r="EV312" i="1"/>
  <c r="FA312" i="1"/>
  <c r="FL312" i="1"/>
  <c r="FQ312" i="1"/>
  <c r="FW312" i="1"/>
  <c r="GB312" i="1"/>
  <c r="GM312" i="1"/>
  <c r="GR312" i="1"/>
  <c r="GW312" i="1"/>
  <c r="HC312" i="1"/>
  <c r="HH312" i="1"/>
  <c r="HM312" i="1"/>
  <c r="FC312" i="1"/>
  <c r="FX312" i="1"/>
  <c r="EB312" i="1"/>
  <c r="EW312" i="1"/>
  <c r="GN312" i="1"/>
  <c r="HI312" i="1"/>
  <c r="EM312" i="1"/>
  <c r="FH312" i="1"/>
  <c r="GC312" i="1"/>
  <c r="GY312" i="1"/>
  <c r="FM312" i="1"/>
  <c r="ER312" i="1"/>
  <c r="HD312" i="1"/>
  <c r="GI312" i="1"/>
  <c r="BK312" i="1"/>
  <c r="BS312" i="1"/>
  <c r="BW312" i="1"/>
  <c r="CE312" i="1"/>
  <c r="CI312" i="1"/>
  <c r="CM312" i="1"/>
  <c r="CQ312" i="1"/>
  <c r="CU312" i="1"/>
  <c r="CY312" i="1"/>
  <c r="DC312" i="1"/>
  <c r="DG312" i="1"/>
  <c r="DK312" i="1"/>
  <c r="DS312" i="1"/>
  <c r="BJ312" i="1"/>
  <c r="BR312" i="1"/>
  <c r="BV312" i="1"/>
  <c r="BZ312" i="1"/>
  <c r="CD312" i="1"/>
  <c r="CH312" i="1"/>
  <c r="CL312" i="1"/>
  <c r="CP312" i="1"/>
  <c r="CT312" i="1"/>
  <c r="CX312" i="1"/>
  <c r="DF312" i="1"/>
  <c r="DJ312" i="1"/>
  <c r="DR312" i="1"/>
  <c r="BI312" i="1"/>
  <c r="BM312" i="1"/>
  <c r="BQ312" i="1"/>
  <c r="BU312" i="1"/>
  <c r="BY312" i="1"/>
  <c r="CC312" i="1"/>
  <c r="CG312" i="1"/>
  <c r="CK312" i="1"/>
  <c r="CS312" i="1"/>
  <c r="CW312" i="1"/>
  <c r="DE312" i="1"/>
  <c r="DI312" i="1"/>
  <c r="DM312" i="1"/>
  <c r="DQ312" i="1"/>
  <c r="DU312" i="1"/>
  <c r="BL312" i="1"/>
  <c r="BP312" i="1"/>
  <c r="BT312" i="1"/>
  <c r="BX312" i="1"/>
  <c r="CF312" i="1"/>
  <c r="CJ312" i="1"/>
  <c r="CR312" i="1"/>
  <c r="CV312" i="1"/>
  <c r="CZ312" i="1"/>
  <c r="DD312" i="1"/>
  <c r="DH312" i="1"/>
  <c r="DL312" i="1"/>
  <c r="DP312" i="1"/>
  <c r="DT312" i="1"/>
  <c r="AR312" i="1"/>
  <c r="AV312" i="1"/>
  <c r="AZ312" i="1"/>
  <c r="BD312" i="1"/>
  <c r="BH312" i="1"/>
  <c r="AQ312" i="1"/>
  <c r="AU312" i="1"/>
  <c r="AY312" i="1"/>
  <c r="BC312" i="1"/>
  <c r="BG312" i="1"/>
  <c r="AP312" i="1"/>
  <c r="AM312" i="1"/>
  <c r="AT312" i="1"/>
  <c r="AX312" i="1"/>
  <c r="BF312" i="1"/>
  <c r="AS312" i="1"/>
  <c r="AW312" i="1"/>
  <c r="BE312" i="1"/>
  <c r="AJ312" i="1"/>
  <c r="AI312" i="1"/>
  <c r="AL312" i="1"/>
  <c r="AK312" i="1"/>
  <c r="ED283" i="1"/>
  <c r="EH283" i="1"/>
  <c r="EL283" i="1"/>
  <c r="EP283" i="1"/>
  <c r="EX283" i="1"/>
  <c r="FB283" i="1"/>
  <c r="FJ283" i="1"/>
  <c r="FN283" i="1"/>
  <c r="FR283" i="1"/>
  <c r="FV283" i="1"/>
  <c r="FZ283" i="1"/>
  <c r="GD283" i="1"/>
  <c r="GH283" i="1"/>
  <c r="GL283" i="1"/>
  <c r="GP283" i="1"/>
  <c r="GX283" i="1"/>
  <c r="HB283" i="1"/>
  <c r="HJ283" i="1"/>
  <c r="EC283" i="1"/>
  <c r="EI283" i="1"/>
  <c r="EN283" i="1"/>
  <c r="EY283" i="1"/>
  <c r="FD283" i="1"/>
  <c r="FI283" i="1"/>
  <c r="FO283" i="1"/>
  <c r="FY283" i="1"/>
  <c r="GE283" i="1"/>
  <c r="GJ283" i="1"/>
  <c r="GO283" i="1"/>
  <c r="GU283" i="1"/>
  <c r="GZ283" i="1"/>
  <c r="HE283" i="1"/>
  <c r="HK283" i="1"/>
  <c r="EA283" i="1"/>
  <c r="EK283" i="1"/>
  <c r="EQ283" i="1"/>
  <c r="EV283" i="1"/>
  <c r="FA283" i="1"/>
  <c r="FL283" i="1"/>
  <c r="FQ283" i="1"/>
  <c r="FW283" i="1"/>
  <c r="GB283" i="1"/>
  <c r="GM283" i="1"/>
  <c r="GR283" i="1"/>
  <c r="GW283" i="1"/>
  <c r="HC283" i="1"/>
  <c r="HH283" i="1"/>
  <c r="HM283" i="1"/>
  <c r="EE283" i="1"/>
  <c r="EJ283" i="1"/>
  <c r="EO283" i="1"/>
  <c r="EU283" i="1"/>
  <c r="EZ283" i="1"/>
  <c r="FE283" i="1"/>
  <c r="FK283" i="1"/>
  <c r="FP283" i="1"/>
  <c r="FU283" i="1"/>
  <c r="GA283" i="1"/>
  <c r="GK283" i="1"/>
  <c r="GQ283" i="1"/>
  <c r="GV283" i="1"/>
  <c r="HA283" i="1"/>
  <c r="HL283" i="1"/>
  <c r="FC283" i="1"/>
  <c r="FX283" i="1"/>
  <c r="ER283" i="1"/>
  <c r="FM283" i="1"/>
  <c r="GI283" i="1"/>
  <c r="HD283" i="1"/>
  <c r="EB283" i="1"/>
  <c r="HI283" i="1"/>
  <c r="FH283" i="1"/>
  <c r="GY283" i="1"/>
  <c r="EW283" i="1"/>
  <c r="EM283" i="1"/>
  <c r="GC283" i="1"/>
  <c r="GN283" i="1"/>
  <c r="BL283" i="1"/>
  <c r="BP283" i="1"/>
  <c r="BT283" i="1"/>
  <c r="BX283" i="1"/>
  <c r="CF283" i="1"/>
  <c r="CJ283" i="1"/>
  <c r="CR283" i="1"/>
  <c r="CV283" i="1"/>
  <c r="CZ283" i="1"/>
  <c r="DD283" i="1"/>
  <c r="DH283" i="1"/>
  <c r="DL283" i="1"/>
  <c r="DP283" i="1"/>
  <c r="DT283" i="1"/>
  <c r="BK283" i="1"/>
  <c r="BS283" i="1"/>
  <c r="BW283" i="1"/>
  <c r="CE283" i="1"/>
  <c r="CI283" i="1"/>
  <c r="CM283" i="1"/>
  <c r="CQ283" i="1"/>
  <c r="CU283" i="1"/>
  <c r="CY283" i="1"/>
  <c r="DC283" i="1"/>
  <c r="DG283" i="1"/>
  <c r="DK283" i="1"/>
  <c r="DS283" i="1"/>
  <c r="BJ283" i="1"/>
  <c r="BR283" i="1"/>
  <c r="BV283" i="1"/>
  <c r="BZ283" i="1"/>
  <c r="CD283" i="1"/>
  <c r="CH283" i="1"/>
  <c r="CL283" i="1"/>
  <c r="CP283" i="1"/>
  <c r="CT283" i="1"/>
  <c r="CX283" i="1"/>
  <c r="DF283" i="1"/>
  <c r="DJ283" i="1"/>
  <c r="DR283" i="1"/>
  <c r="BI283" i="1"/>
  <c r="BM283" i="1"/>
  <c r="BQ283" i="1"/>
  <c r="BU283" i="1"/>
  <c r="BY283" i="1"/>
  <c r="CC283" i="1"/>
  <c r="CG283" i="1"/>
  <c r="CK283" i="1"/>
  <c r="CS283" i="1"/>
  <c r="CW283" i="1"/>
  <c r="DE283" i="1"/>
  <c r="DI283" i="1"/>
  <c r="DM283" i="1"/>
  <c r="DQ283" i="1"/>
  <c r="DU283" i="1"/>
  <c r="AS283" i="1"/>
  <c r="AW283" i="1"/>
  <c r="BE283" i="1"/>
  <c r="AR283" i="1"/>
  <c r="AV283" i="1"/>
  <c r="AZ283" i="1"/>
  <c r="BD283" i="1"/>
  <c r="BH283" i="1"/>
  <c r="AU283" i="1"/>
  <c r="AY283" i="1"/>
  <c r="BC283" i="1"/>
  <c r="BG283" i="1"/>
  <c r="AQ283" i="1"/>
  <c r="AT283" i="1"/>
  <c r="AX283" i="1"/>
  <c r="BF283" i="1"/>
  <c r="AP283" i="1"/>
  <c r="AL283" i="1"/>
  <c r="AK283" i="1"/>
  <c r="AJ283" i="1"/>
  <c r="AI283" i="1"/>
  <c r="AM283" i="1"/>
  <c r="EC334" i="1"/>
  <c r="EK334" i="1"/>
  <c r="EO334" i="1"/>
  <c r="EW334" i="1"/>
  <c r="FA334" i="1"/>
  <c r="FE334" i="1"/>
  <c r="FI334" i="1"/>
  <c r="FM334" i="1"/>
  <c r="FQ334" i="1"/>
  <c r="FU334" i="1"/>
  <c r="FY334" i="1"/>
  <c r="GC334" i="1"/>
  <c r="GK334" i="1"/>
  <c r="GO334" i="1"/>
  <c r="GW334" i="1"/>
  <c r="HA334" i="1"/>
  <c r="HE334" i="1"/>
  <c r="HI334" i="1"/>
  <c r="HM334" i="1"/>
  <c r="EB334" i="1"/>
  <c r="EJ334" i="1"/>
  <c r="EN334" i="1"/>
  <c r="ER334" i="1"/>
  <c r="EV334" i="1"/>
  <c r="EZ334" i="1"/>
  <c r="FD334" i="1"/>
  <c r="FH334" i="1"/>
  <c r="FL334" i="1"/>
  <c r="FP334" i="1"/>
  <c r="FX334" i="1"/>
  <c r="GB334" i="1"/>
  <c r="GJ334" i="1"/>
  <c r="GN334" i="1"/>
  <c r="GR334" i="1"/>
  <c r="GV334" i="1"/>
  <c r="GZ334" i="1"/>
  <c r="HD334" i="1"/>
  <c r="HH334" i="1"/>
  <c r="HL334" i="1"/>
  <c r="ED334" i="1"/>
  <c r="EH334" i="1"/>
  <c r="EL334" i="1"/>
  <c r="EP334" i="1"/>
  <c r="EX334" i="1"/>
  <c r="FB334" i="1"/>
  <c r="FJ334" i="1"/>
  <c r="FN334" i="1"/>
  <c r="FR334" i="1"/>
  <c r="FV334" i="1"/>
  <c r="FZ334" i="1"/>
  <c r="GD334" i="1"/>
  <c r="GH334" i="1"/>
  <c r="GL334" i="1"/>
  <c r="GP334" i="1"/>
  <c r="GX334" i="1"/>
  <c r="HB334" i="1"/>
  <c r="HJ334" i="1"/>
  <c r="EE334" i="1"/>
  <c r="EU334" i="1"/>
  <c r="FK334" i="1"/>
  <c r="GA334" i="1"/>
  <c r="GQ334" i="1"/>
  <c r="EA334" i="1"/>
  <c r="EQ334" i="1"/>
  <c r="FW334" i="1"/>
  <c r="GM334" i="1"/>
  <c r="HC334" i="1"/>
  <c r="EM334" i="1"/>
  <c r="FC334" i="1"/>
  <c r="GI334" i="1"/>
  <c r="GY334" i="1"/>
  <c r="EI334" i="1"/>
  <c r="EY334" i="1"/>
  <c r="FO334" i="1"/>
  <c r="GE334" i="1"/>
  <c r="GU334" i="1"/>
  <c r="HK334" i="1"/>
  <c r="BI334" i="1"/>
  <c r="BM334" i="1"/>
  <c r="BQ334" i="1"/>
  <c r="BU334" i="1"/>
  <c r="BY334" i="1"/>
  <c r="CC334" i="1"/>
  <c r="CG334" i="1"/>
  <c r="CK334" i="1"/>
  <c r="CS334" i="1"/>
  <c r="CW334" i="1"/>
  <c r="DE334" i="1"/>
  <c r="DI334" i="1"/>
  <c r="DM334" i="1"/>
  <c r="DQ334" i="1"/>
  <c r="DU334" i="1"/>
  <c r="BL334" i="1"/>
  <c r="BP334" i="1"/>
  <c r="BT334" i="1"/>
  <c r="BX334" i="1"/>
  <c r="CF334" i="1"/>
  <c r="CJ334" i="1"/>
  <c r="CR334" i="1"/>
  <c r="CV334" i="1"/>
  <c r="CZ334" i="1"/>
  <c r="DD334" i="1"/>
  <c r="DH334" i="1"/>
  <c r="DL334" i="1"/>
  <c r="DP334" i="1"/>
  <c r="DT334" i="1"/>
  <c r="BK334" i="1"/>
  <c r="BS334" i="1"/>
  <c r="BW334" i="1"/>
  <c r="CE334" i="1"/>
  <c r="CI334" i="1"/>
  <c r="CM334" i="1"/>
  <c r="CQ334" i="1"/>
  <c r="CU334" i="1"/>
  <c r="CY334" i="1"/>
  <c r="DC334" i="1"/>
  <c r="DG334" i="1"/>
  <c r="DK334" i="1"/>
  <c r="DS334" i="1"/>
  <c r="BJ334" i="1"/>
  <c r="BR334" i="1"/>
  <c r="BV334" i="1"/>
  <c r="BZ334" i="1"/>
  <c r="CD334" i="1"/>
  <c r="CH334" i="1"/>
  <c r="CL334" i="1"/>
  <c r="CP334" i="1"/>
  <c r="CT334" i="1"/>
  <c r="CX334" i="1"/>
  <c r="DF334" i="1"/>
  <c r="DJ334" i="1"/>
  <c r="DR334" i="1"/>
  <c r="AT334" i="1"/>
  <c r="AX334" i="1"/>
  <c r="BF334" i="1"/>
  <c r="AQ334" i="1"/>
  <c r="AS334" i="1"/>
  <c r="AW334" i="1"/>
  <c r="BE334" i="1"/>
  <c r="AP334" i="1"/>
  <c r="AR334" i="1"/>
  <c r="AV334" i="1"/>
  <c r="AZ334" i="1"/>
  <c r="BD334" i="1"/>
  <c r="BH334" i="1"/>
  <c r="AU334" i="1"/>
  <c r="AY334" i="1"/>
  <c r="BC334" i="1"/>
  <c r="BG334" i="1"/>
  <c r="AM334" i="1"/>
  <c r="AL334" i="1"/>
  <c r="AK334" i="1"/>
  <c r="AJ334" i="1"/>
  <c r="AI334" i="1"/>
  <c r="EA321" i="1"/>
  <c r="EE321" i="1"/>
  <c r="EI321" i="1"/>
  <c r="EM321" i="1"/>
  <c r="EQ321" i="1"/>
  <c r="EU321" i="1"/>
  <c r="EY321" i="1"/>
  <c r="FC321" i="1"/>
  <c r="FK321" i="1"/>
  <c r="FO321" i="1"/>
  <c r="FW321" i="1"/>
  <c r="GA321" i="1"/>
  <c r="GE321" i="1"/>
  <c r="GI321" i="1"/>
  <c r="GM321" i="1"/>
  <c r="GQ321" i="1"/>
  <c r="GU321" i="1"/>
  <c r="GY321" i="1"/>
  <c r="HC321" i="1"/>
  <c r="HK321" i="1"/>
  <c r="EB321" i="1"/>
  <c r="EL321" i="1"/>
  <c r="ER321" i="1"/>
  <c r="EW321" i="1"/>
  <c r="FB321" i="1"/>
  <c r="FH321" i="1"/>
  <c r="FM321" i="1"/>
  <c r="FR321" i="1"/>
  <c r="FX321" i="1"/>
  <c r="GC321" i="1"/>
  <c r="GH321" i="1"/>
  <c r="GN321" i="1"/>
  <c r="GX321" i="1"/>
  <c r="HD321" i="1"/>
  <c r="HI321" i="1"/>
  <c r="EK321" i="1"/>
  <c r="EP321" i="1"/>
  <c r="EV321" i="1"/>
  <c r="FA321" i="1"/>
  <c r="FL321" i="1"/>
  <c r="FQ321" i="1"/>
  <c r="FV321" i="1"/>
  <c r="GB321" i="1"/>
  <c r="GL321" i="1"/>
  <c r="GR321" i="1"/>
  <c r="GW321" i="1"/>
  <c r="HB321" i="1"/>
  <c r="HH321" i="1"/>
  <c r="HM321" i="1"/>
  <c r="EC321" i="1"/>
  <c r="EH321" i="1"/>
  <c r="EN321" i="1"/>
  <c r="EX321" i="1"/>
  <c r="FD321" i="1"/>
  <c r="FI321" i="1"/>
  <c r="FN321" i="1"/>
  <c r="FY321" i="1"/>
  <c r="GD321" i="1"/>
  <c r="GJ321" i="1"/>
  <c r="GO321" i="1"/>
  <c r="GZ321" i="1"/>
  <c r="HE321" i="1"/>
  <c r="HJ321" i="1"/>
  <c r="FP321" i="1"/>
  <c r="GK321" i="1"/>
  <c r="EO321" i="1"/>
  <c r="FJ321" i="1"/>
  <c r="HA321" i="1"/>
  <c r="ED321" i="1"/>
  <c r="EZ321" i="1"/>
  <c r="FU321" i="1"/>
  <c r="GP321" i="1"/>
  <c r="HL321" i="1"/>
  <c r="GV321" i="1"/>
  <c r="FZ321" i="1"/>
  <c r="FE321" i="1"/>
  <c r="EJ321" i="1"/>
  <c r="BJ321" i="1"/>
  <c r="BR321" i="1"/>
  <c r="BV321" i="1"/>
  <c r="BZ321" i="1"/>
  <c r="CD321" i="1"/>
  <c r="CH321" i="1"/>
  <c r="CL321" i="1"/>
  <c r="CP321" i="1"/>
  <c r="CT321" i="1"/>
  <c r="CX321" i="1"/>
  <c r="DF321" i="1"/>
  <c r="DJ321" i="1"/>
  <c r="DR321" i="1"/>
  <c r="BI321" i="1"/>
  <c r="BM321" i="1"/>
  <c r="BQ321" i="1"/>
  <c r="BU321" i="1"/>
  <c r="BY321" i="1"/>
  <c r="CC321" i="1"/>
  <c r="CG321" i="1"/>
  <c r="CK321" i="1"/>
  <c r="CS321" i="1"/>
  <c r="CW321" i="1"/>
  <c r="DE321" i="1"/>
  <c r="DI321" i="1"/>
  <c r="DM321" i="1"/>
  <c r="DQ321" i="1"/>
  <c r="DU321" i="1"/>
  <c r="BL321" i="1"/>
  <c r="BP321" i="1"/>
  <c r="BT321" i="1"/>
  <c r="BX321" i="1"/>
  <c r="CF321" i="1"/>
  <c r="CJ321" i="1"/>
  <c r="CR321" i="1"/>
  <c r="CV321" i="1"/>
  <c r="CZ321" i="1"/>
  <c r="DD321" i="1"/>
  <c r="DH321" i="1"/>
  <c r="DL321" i="1"/>
  <c r="DP321" i="1"/>
  <c r="DT321" i="1"/>
  <c r="BK321" i="1"/>
  <c r="BS321" i="1"/>
  <c r="BW321" i="1"/>
  <c r="CE321" i="1"/>
  <c r="CI321" i="1"/>
  <c r="CM321" i="1"/>
  <c r="CQ321" i="1"/>
  <c r="CU321" i="1"/>
  <c r="CY321" i="1"/>
  <c r="DC321" i="1"/>
  <c r="DG321" i="1"/>
  <c r="DK321" i="1"/>
  <c r="DS321" i="1"/>
  <c r="AU321" i="1"/>
  <c r="AY321" i="1"/>
  <c r="BC321" i="1"/>
  <c r="BG321" i="1"/>
  <c r="AT321" i="1"/>
  <c r="AX321" i="1"/>
  <c r="BF321" i="1"/>
  <c r="AL321" i="1"/>
  <c r="AS321" i="1"/>
  <c r="AW321" i="1"/>
  <c r="BE321" i="1"/>
  <c r="AQ321" i="1"/>
  <c r="AR321" i="1"/>
  <c r="AV321" i="1"/>
  <c r="AZ321" i="1"/>
  <c r="BD321" i="1"/>
  <c r="BH321" i="1"/>
  <c r="AP321" i="1"/>
  <c r="AM321" i="1"/>
  <c r="AI321" i="1"/>
  <c r="AK321" i="1"/>
  <c r="AJ321" i="1"/>
  <c r="EA276" i="1"/>
  <c r="EE276" i="1"/>
  <c r="EI276" i="1"/>
  <c r="EM276" i="1"/>
  <c r="EQ276" i="1"/>
  <c r="EU276" i="1"/>
  <c r="EY276" i="1"/>
  <c r="FC276" i="1"/>
  <c r="FK276" i="1"/>
  <c r="FO276" i="1"/>
  <c r="FW276" i="1"/>
  <c r="GA276" i="1"/>
  <c r="GE276" i="1"/>
  <c r="GI276" i="1"/>
  <c r="GM276" i="1"/>
  <c r="GQ276" i="1"/>
  <c r="GU276" i="1"/>
  <c r="GY276" i="1"/>
  <c r="HC276" i="1"/>
  <c r="HK276" i="1"/>
  <c r="EB276" i="1"/>
  <c r="EL276" i="1"/>
  <c r="ER276" i="1"/>
  <c r="EW276" i="1"/>
  <c r="FB276" i="1"/>
  <c r="FH276" i="1"/>
  <c r="FM276" i="1"/>
  <c r="FR276" i="1"/>
  <c r="FX276" i="1"/>
  <c r="GC276" i="1"/>
  <c r="GH276" i="1"/>
  <c r="GN276" i="1"/>
  <c r="GX276" i="1"/>
  <c r="HD276" i="1"/>
  <c r="HI276" i="1"/>
  <c r="ED276" i="1"/>
  <c r="EJ276" i="1"/>
  <c r="EO276" i="1"/>
  <c r="EZ276" i="1"/>
  <c r="FE276" i="1"/>
  <c r="FJ276" i="1"/>
  <c r="FP276" i="1"/>
  <c r="FU276" i="1"/>
  <c r="FZ276" i="1"/>
  <c r="GK276" i="1"/>
  <c r="GP276" i="1"/>
  <c r="GV276" i="1"/>
  <c r="HA276" i="1"/>
  <c r="HL276" i="1"/>
  <c r="EK276" i="1"/>
  <c r="EV276" i="1"/>
  <c r="FQ276" i="1"/>
  <c r="GB276" i="1"/>
  <c r="GL276" i="1"/>
  <c r="GW276" i="1"/>
  <c r="HH276" i="1"/>
  <c r="EP276" i="1"/>
  <c r="FA276" i="1"/>
  <c r="FL276" i="1"/>
  <c r="FV276" i="1"/>
  <c r="GR276" i="1"/>
  <c r="HB276" i="1"/>
  <c r="HM276" i="1"/>
  <c r="EC276" i="1"/>
  <c r="EN276" i="1"/>
  <c r="EX276" i="1"/>
  <c r="FI276" i="1"/>
  <c r="GD276" i="1"/>
  <c r="GO276" i="1"/>
  <c r="GZ276" i="1"/>
  <c r="HJ276" i="1"/>
  <c r="EH276" i="1"/>
  <c r="FY276" i="1"/>
  <c r="FD276" i="1"/>
  <c r="HE276" i="1"/>
  <c r="GJ276" i="1"/>
  <c r="FN276" i="1"/>
  <c r="BK276" i="1"/>
  <c r="BS276" i="1"/>
  <c r="BW276" i="1"/>
  <c r="CE276" i="1"/>
  <c r="CI276" i="1"/>
  <c r="CM276" i="1"/>
  <c r="CQ276" i="1"/>
  <c r="CU276" i="1"/>
  <c r="CY276" i="1"/>
  <c r="DC276" i="1"/>
  <c r="DG276" i="1"/>
  <c r="DK276" i="1"/>
  <c r="DS276" i="1"/>
  <c r="BJ276" i="1"/>
  <c r="BR276" i="1"/>
  <c r="BV276" i="1"/>
  <c r="BZ276" i="1"/>
  <c r="CD276" i="1"/>
  <c r="CH276" i="1"/>
  <c r="CL276" i="1"/>
  <c r="CP276" i="1"/>
  <c r="CT276" i="1"/>
  <c r="CX276" i="1"/>
  <c r="DF276" i="1"/>
  <c r="DJ276" i="1"/>
  <c r="DR276" i="1"/>
  <c r="BI276" i="1"/>
  <c r="BM276" i="1"/>
  <c r="BQ276" i="1"/>
  <c r="BU276" i="1"/>
  <c r="BY276" i="1"/>
  <c r="CC276" i="1"/>
  <c r="CG276" i="1"/>
  <c r="CK276" i="1"/>
  <c r="CS276" i="1"/>
  <c r="CW276" i="1"/>
  <c r="DE276" i="1"/>
  <c r="DI276" i="1"/>
  <c r="DM276" i="1"/>
  <c r="DQ276" i="1"/>
  <c r="DU276" i="1"/>
  <c r="BL276" i="1"/>
  <c r="BP276" i="1"/>
  <c r="BT276" i="1"/>
  <c r="BX276" i="1"/>
  <c r="CF276" i="1"/>
  <c r="CJ276" i="1"/>
  <c r="CR276" i="1"/>
  <c r="CV276" i="1"/>
  <c r="CZ276" i="1"/>
  <c r="DD276" i="1"/>
  <c r="DH276" i="1"/>
  <c r="DL276" i="1"/>
  <c r="DP276" i="1"/>
  <c r="DT276" i="1"/>
  <c r="AR276" i="1"/>
  <c r="AV276" i="1"/>
  <c r="AZ276" i="1"/>
  <c r="BD276" i="1"/>
  <c r="BH276" i="1"/>
  <c r="AQ276" i="1"/>
  <c r="AU276" i="1"/>
  <c r="AY276" i="1"/>
  <c r="BC276" i="1"/>
  <c r="BG276" i="1"/>
  <c r="AP276" i="1"/>
  <c r="AM276" i="1"/>
  <c r="AT276" i="1"/>
  <c r="AX276" i="1"/>
  <c r="BF276" i="1"/>
  <c r="AS276" i="1"/>
  <c r="AW276" i="1"/>
  <c r="BE276" i="1"/>
  <c r="AJ276" i="1"/>
  <c r="AL276" i="1"/>
  <c r="AI276" i="1"/>
  <c r="AK276" i="1"/>
  <c r="ED275" i="1"/>
  <c r="EH275" i="1"/>
  <c r="EL275" i="1"/>
  <c r="EP275" i="1"/>
  <c r="EX275" i="1"/>
  <c r="FB275" i="1"/>
  <c r="FJ275" i="1"/>
  <c r="FN275" i="1"/>
  <c r="FR275" i="1"/>
  <c r="FV275" i="1"/>
  <c r="FZ275" i="1"/>
  <c r="GD275" i="1"/>
  <c r="GH275" i="1"/>
  <c r="GL275" i="1"/>
  <c r="GP275" i="1"/>
  <c r="GX275" i="1"/>
  <c r="HB275" i="1"/>
  <c r="HJ275" i="1"/>
  <c r="EB275" i="1"/>
  <c r="EM275" i="1"/>
  <c r="ER275" i="1"/>
  <c r="EW275" i="1"/>
  <c r="FC275" i="1"/>
  <c r="FH275" i="1"/>
  <c r="FM275" i="1"/>
  <c r="FX275" i="1"/>
  <c r="GC275" i="1"/>
  <c r="GI275" i="1"/>
  <c r="GN275" i="1"/>
  <c r="GY275" i="1"/>
  <c r="HD275" i="1"/>
  <c r="HI275" i="1"/>
  <c r="EE275" i="1"/>
  <c r="EJ275" i="1"/>
  <c r="EO275" i="1"/>
  <c r="EU275" i="1"/>
  <c r="EZ275" i="1"/>
  <c r="FE275" i="1"/>
  <c r="FK275" i="1"/>
  <c r="FP275" i="1"/>
  <c r="FU275" i="1"/>
  <c r="GA275" i="1"/>
  <c r="GK275" i="1"/>
  <c r="GQ275" i="1"/>
  <c r="GV275" i="1"/>
  <c r="HA275" i="1"/>
  <c r="HL275" i="1"/>
  <c r="EQ275" i="1"/>
  <c r="FA275" i="1"/>
  <c r="FL275" i="1"/>
  <c r="FW275" i="1"/>
  <c r="GR275" i="1"/>
  <c r="HC275" i="1"/>
  <c r="HM275" i="1"/>
  <c r="EA275" i="1"/>
  <c r="EK275" i="1"/>
  <c r="EV275" i="1"/>
  <c r="FQ275" i="1"/>
  <c r="GB275" i="1"/>
  <c r="GM275" i="1"/>
  <c r="GW275" i="1"/>
  <c r="HH275" i="1"/>
  <c r="EI275" i="1"/>
  <c r="FD275" i="1"/>
  <c r="FO275" i="1"/>
  <c r="FY275" i="1"/>
  <c r="GJ275" i="1"/>
  <c r="GU275" i="1"/>
  <c r="HE275" i="1"/>
  <c r="EN275" i="1"/>
  <c r="GE275" i="1"/>
  <c r="FI275" i="1"/>
  <c r="GZ275" i="1"/>
  <c r="EC275" i="1"/>
  <c r="HK275" i="1"/>
  <c r="GO275" i="1"/>
  <c r="EY275" i="1"/>
  <c r="BL275" i="1"/>
  <c r="BP275" i="1"/>
  <c r="BT275" i="1"/>
  <c r="BX275" i="1"/>
  <c r="CF275" i="1"/>
  <c r="CJ275" i="1"/>
  <c r="CR275" i="1"/>
  <c r="CV275" i="1"/>
  <c r="CZ275" i="1"/>
  <c r="DD275" i="1"/>
  <c r="DH275" i="1"/>
  <c r="DL275" i="1"/>
  <c r="DP275" i="1"/>
  <c r="DT275" i="1"/>
  <c r="BK275" i="1"/>
  <c r="BS275" i="1"/>
  <c r="BW275" i="1"/>
  <c r="CE275" i="1"/>
  <c r="CI275" i="1"/>
  <c r="CM275" i="1"/>
  <c r="CQ275" i="1"/>
  <c r="CU275" i="1"/>
  <c r="CY275" i="1"/>
  <c r="DC275" i="1"/>
  <c r="DG275" i="1"/>
  <c r="DK275" i="1"/>
  <c r="DS275" i="1"/>
  <c r="BJ275" i="1"/>
  <c r="BR275" i="1"/>
  <c r="BV275" i="1"/>
  <c r="BZ275" i="1"/>
  <c r="CD275" i="1"/>
  <c r="CH275" i="1"/>
  <c r="CL275" i="1"/>
  <c r="CP275" i="1"/>
  <c r="CT275" i="1"/>
  <c r="CX275" i="1"/>
  <c r="DF275" i="1"/>
  <c r="DJ275" i="1"/>
  <c r="DR275" i="1"/>
  <c r="BI275" i="1"/>
  <c r="BM275" i="1"/>
  <c r="BQ275" i="1"/>
  <c r="BU275" i="1"/>
  <c r="BY275" i="1"/>
  <c r="CC275" i="1"/>
  <c r="CG275" i="1"/>
  <c r="CK275" i="1"/>
  <c r="CS275" i="1"/>
  <c r="CW275" i="1"/>
  <c r="DE275" i="1"/>
  <c r="DI275" i="1"/>
  <c r="DM275" i="1"/>
  <c r="DQ275" i="1"/>
  <c r="DU275" i="1"/>
  <c r="AS275" i="1"/>
  <c r="AW275" i="1"/>
  <c r="BE275" i="1"/>
  <c r="AR275" i="1"/>
  <c r="AV275" i="1"/>
  <c r="AZ275" i="1"/>
  <c r="BD275" i="1"/>
  <c r="BH275" i="1"/>
  <c r="AU275" i="1"/>
  <c r="AY275" i="1"/>
  <c r="BC275" i="1"/>
  <c r="BG275" i="1"/>
  <c r="AQ275" i="1"/>
  <c r="AT275" i="1"/>
  <c r="AX275" i="1"/>
  <c r="BF275" i="1"/>
  <c r="AP275" i="1"/>
  <c r="AL275" i="1"/>
  <c r="AK275" i="1"/>
  <c r="AJ275" i="1"/>
  <c r="AI275" i="1"/>
  <c r="AM275" i="1"/>
  <c r="EC323" i="1"/>
  <c r="EK323" i="1"/>
  <c r="EO323" i="1"/>
  <c r="EW323" i="1"/>
  <c r="FA323" i="1"/>
  <c r="FE323" i="1"/>
  <c r="FI323" i="1"/>
  <c r="FM323" i="1"/>
  <c r="FQ323" i="1"/>
  <c r="FU323" i="1"/>
  <c r="FY323" i="1"/>
  <c r="GC323" i="1"/>
  <c r="GK323" i="1"/>
  <c r="GO323" i="1"/>
  <c r="GW323" i="1"/>
  <c r="HA323" i="1"/>
  <c r="HE323" i="1"/>
  <c r="HI323" i="1"/>
  <c r="HM323" i="1"/>
  <c r="EA323" i="1"/>
  <c r="EL323" i="1"/>
  <c r="EQ323" i="1"/>
  <c r="EV323" i="1"/>
  <c r="FB323" i="1"/>
  <c r="FL323" i="1"/>
  <c r="FR323" i="1"/>
  <c r="FW323" i="1"/>
  <c r="GB323" i="1"/>
  <c r="GH323" i="1"/>
  <c r="GM323" i="1"/>
  <c r="GR323" i="1"/>
  <c r="GX323" i="1"/>
  <c r="HC323" i="1"/>
  <c r="HH323" i="1"/>
  <c r="EE323" i="1"/>
  <c r="EJ323" i="1"/>
  <c r="EP323" i="1"/>
  <c r="EU323" i="1"/>
  <c r="EZ323" i="1"/>
  <c r="FK323" i="1"/>
  <c r="FP323" i="1"/>
  <c r="FV323" i="1"/>
  <c r="GA323" i="1"/>
  <c r="GL323" i="1"/>
  <c r="GQ323" i="1"/>
  <c r="GV323" i="1"/>
  <c r="HB323" i="1"/>
  <c r="HL323" i="1"/>
  <c r="EB323" i="1"/>
  <c r="EH323" i="1"/>
  <c r="EM323" i="1"/>
  <c r="ER323" i="1"/>
  <c r="EX323" i="1"/>
  <c r="FC323" i="1"/>
  <c r="FH323" i="1"/>
  <c r="FN323" i="1"/>
  <c r="FX323" i="1"/>
  <c r="GD323" i="1"/>
  <c r="GI323" i="1"/>
  <c r="GN323" i="1"/>
  <c r="GY323" i="1"/>
  <c r="HD323" i="1"/>
  <c r="HJ323" i="1"/>
  <c r="EI323" i="1"/>
  <c r="FD323" i="1"/>
  <c r="FZ323" i="1"/>
  <c r="GU323" i="1"/>
  <c r="ED323" i="1"/>
  <c r="EY323" i="1"/>
  <c r="GP323" i="1"/>
  <c r="HK323" i="1"/>
  <c r="EN323" i="1"/>
  <c r="FJ323" i="1"/>
  <c r="GE323" i="1"/>
  <c r="GZ323" i="1"/>
  <c r="GJ323" i="1"/>
  <c r="FO323" i="1"/>
  <c r="BL323" i="1"/>
  <c r="BP323" i="1"/>
  <c r="BT323" i="1"/>
  <c r="BX323" i="1"/>
  <c r="CF323" i="1"/>
  <c r="CJ323" i="1"/>
  <c r="CR323" i="1"/>
  <c r="CV323" i="1"/>
  <c r="CZ323" i="1"/>
  <c r="DD323" i="1"/>
  <c r="DH323" i="1"/>
  <c r="DL323" i="1"/>
  <c r="DP323" i="1"/>
  <c r="DT323" i="1"/>
  <c r="BK323" i="1"/>
  <c r="BS323" i="1"/>
  <c r="BW323" i="1"/>
  <c r="CE323" i="1"/>
  <c r="CI323" i="1"/>
  <c r="CM323" i="1"/>
  <c r="CQ323" i="1"/>
  <c r="CU323" i="1"/>
  <c r="CY323" i="1"/>
  <c r="DC323" i="1"/>
  <c r="DG323" i="1"/>
  <c r="DK323" i="1"/>
  <c r="DS323" i="1"/>
  <c r="BJ323" i="1"/>
  <c r="BR323" i="1"/>
  <c r="BV323" i="1"/>
  <c r="BZ323" i="1"/>
  <c r="CD323" i="1"/>
  <c r="CH323" i="1"/>
  <c r="CL323" i="1"/>
  <c r="CP323" i="1"/>
  <c r="CT323" i="1"/>
  <c r="CX323" i="1"/>
  <c r="DF323" i="1"/>
  <c r="DJ323" i="1"/>
  <c r="DR323" i="1"/>
  <c r="BI323" i="1"/>
  <c r="BM323" i="1"/>
  <c r="BQ323" i="1"/>
  <c r="BU323" i="1"/>
  <c r="BY323" i="1"/>
  <c r="CC323" i="1"/>
  <c r="CG323" i="1"/>
  <c r="CK323" i="1"/>
  <c r="CS323" i="1"/>
  <c r="CW323" i="1"/>
  <c r="DE323" i="1"/>
  <c r="DI323" i="1"/>
  <c r="DM323" i="1"/>
  <c r="DQ323" i="1"/>
  <c r="DU323" i="1"/>
  <c r="AS323" i="1"/>
  <c r="AW323" i="1"/>
  <c r="BE323" i="1"/>
  <c r="AR323" i="1"/>
  <c r="AV323" i="1"/>
  <c r="AZ323" i="1"/>
  <c r="BD323" i="1"/>
  <c r="BH323" i="1"/>
  <c r="AU323" i="1"/>
  <c r="AY323" i="1"/>
  <c r="BC323" i="1"/>
  <c r="BG323" i="1"/>
  <c r="AQ323" i="1"/>
  <c r="AT323" i="1"/>
  <c r="AX323" i="1"/>
  <c r="BF323" i="1"/>
  <c r="AP323" i="1"/>
  <c r="AL323" i="1"/>
  <c r="AK323" i="1"/>
  <c r="AJ323" i="1"/>
  <c r="AI323" i="1"/>
  <c r="AM323" i="1"/>
  <c r="ED300" i="1"/>
  <c r="EH300" i="1"/>
  <c r="EL300" i="1"/>
  <c r="EP300" i="1"/>
  <c r="EX300" i="1"/>
  <c r="FB300" i="1"/>
  <c r="FJ300" i="1"/>
  <c r="FN300" i="1"/>
  <c r="FR300" i="1"/>
  <c r="FV300" i="1"/>
  <c r="FZ300" i="1"/>
  <c r="GD300" i="1"/>
  <c r="GH300" i="1"/>
  <c r="GL300" i="1"/>
  <c r="GP300" i="1"/>
  <c r="GX300" i="1"/>
  <c r="HB300" i="1"/>
  <c r="HJ300" i="1"/>
  <c r="EB300" i="1"/>
  <c r="EJ300" i="1"/>
  <c r="EN300" i="1"/>
  <c r="ER300" i="1"/>
  <c r="EV300" i="1"/>
  <c r="EZ300" i="1"/>
  <c r="FD300" i="1"/>
  <c r="FH300" i="1"/>
  <c r="FL300" i="1"/>
  <c r="FP300" i="1"/>
  <c r="FX300" i="1"/>
  <c r="GB300" i="1"/>
  <c r="GJ300" i="1"/>
  <c r="GN300" i="1"/>
  <c r="GR300" i="1"/>
  <c r="GV300" i="1"/>
  <c r="GZ300" i="1"/>
  <c r="HD300" i="1"/>
  <c r="HH300" i="1"/>
  <c r="HL300" i="1"/>
  <c r="EC300" i="1"/>
  <c r="EK300" i="1"/>
  <c r="FA300" i="1"/>
  <c r="FI300" i="1"/>
  <c r="FQ300" i="1"/>
  <c r="FY300" i="1"/>
  <c r="GO300" i="1"/>
  <c r="GW300" i="1"/>
  <c r="HE300" i="1"/>
  <c r="HM300" i="1"/>
  <c r="EA300" i="1"/>
  <c r="EI300" i="1"/>
  <c r="EQ300" i="1"/>
  <c r="EY300" i="1"/>
  <c r="FO300" i="1"/>
  <c r="FW300" i="1"/>
  <c r="GE300" i="1"/>
  <c r="GM300" i="1"/>
  <c r="GU300" i="1"/>
  <c r="HC300" i="1"/>
  <c r="HK300" i="1"/>
  <c r="EO300" i="1"/>
  <c r="FE300" i="1"/>
  <c r="FU300" i="1"/>
  <c r="GK300" i="1"/>
  <c r="HA300" i="1"/>
  <c r="EM300" i="1"/>
  <c r="FC300" i="1"/>
  <c r="GI300" i="1"/>
  <c r="GY300" i="1"/>
  <c r="EE300" i="1"/>
  <c r="EU300" i="1"/>
  <c r="FK300" i="1"/>
  <c r="GA300" i="1"/>
  <c r="GQ300" i="1"/>
  <c r="EW300" i="1"/>
  <c r="HI300" i="1"/>
  <c r="FM300" i="1"/>
  <c r="GC300" i="1"/>
  <c r="BK300" i="1"/>
  <c r="BS300" i="1"/>
  <c r="BW300" i="1"/>
  <c r="CE300" i="1"/>
  <c r="CI300" i="1"/>
  <c r="CM300" i="1"/>
  <c r="CQ300" i="1"/>
  <c r="CU300" i="1"/>
  <c r="CY300" i="1"/>
  <c r="DC300" i="1"/>
  <c r="DG300" i="1"/>
  <c r="DK300" i="1"/>
  <c r="DS300" i="1"/>
  <c r="BJ300" i="1"/>
  <c r="BR300" i="1"/>
  <c r="BV300" i="1"/>
  <c r="BZ300" i="1"/>
  <c r="CD300" i="1"/>
  <c r="CH300" i="1"/>
  <c r="CL300" i="1"/>
  <c r="CP300" i="1"/>
  <c r="CT300" i="1"/>
  <c r="CX300" i="1"/>
  <c r="DF300" i="1"/>
  <c r="DJ300" i="1"/>
  <c r="DR300" i="1"/>
  <c r="BI300" i="1"/>
  <c r="BM300" i="1"/>
  <c r="BQ300" i="1"/>
  <c r="BU300" i="1"/>
  <c r="BY300" i="1"/>
  <c r="CC300" i="1"/>
  <c r="CG300" i="1"/>
  <c r="CK300" i="1"/>
  <c r="CS300" i="1"/>
  <c r="CW300" i="1"/>
  <c r="DE300" i="1"/>
  <c r="DI300" i="1"/>
  <c r="DM300" i="1"/>
  <c r="DQ300" i="1"/>
  <c r="DU300" i="1"/>
  <c r="BL300" i="1"/>
  <c r="BP300" i="1"/>
  <c r="BT300" i="1"/>
  <c r="BX300" i="1"/>
  <c r="CF300" i="1"/>
  <c r="CJ300" i="1"/>
  <c r="CR300" i="1"/>
  <c r="CV300" i="1"/>
  <c r="CZ300" i="1"/>
  <c r="DD300" i="1"/>
  <c r="DH300" i="1"/>
  <c r="DL300" i="1"/>
  <c r="DP300" i="1"/>
  <c r="DT300" i="1"/>
  <c r="AR300" i="1"/>
  <c r="AV300" i="1"/>
  <c r="AZ300" i="1"/>
  <c r="BD300" i="1"/>
  <c r="BH300" i="1"/>
  <c r="AQ300" i="1"/>
  <c r="AU300" i="1"/>
  <c r="AY300" i="1"/>
  <c r="BC300" i="1"/>
  <c r="BG300" i="1"/>
  <c r="AP300" i="1"/>
  <c r="AM300" i="1"/>
  <c r="AT300" i="1"/>
  <c r="AX300" i="1"/>
  <c r="BF300" i="1"/>
  <c r="AS300" i="1"/>
  <c r="AW300" i="1"/>
  <c r="BE300" i="1"/>
  <c r="AJ300" i="1"/>
  <c r="AL300" i="1"/>
  <c r="AI300" i="1"/>
  <c r="AK300" i="1"/>
  <c r="EA313" i="1"/>
  <c r="EE313" i="1"/>
  <c r="EI313" i="1"/>
  <c r="EM313" i="1"/>
  <c r="EQ313" i="1"/>
  <c r="EU313" i="1"/>
  <c r="EY313" i="1"/>
  <c r="FC313" i="1"/>
  <c r="FK313" i="1"/>
  <c r="FO313" i="1"/>
  <c r="FW313" i="1"/>
  <c r="GA313" i="1"/>
  <c r="GE313" i="1"/>
  <c r="GI313" i="1"/>
  <c r="GM313" i="1"/>
  <c r="GQ313" i="1"/>
  <c r="GU313" i="1"/>
  <c r="GY313" i="1"/>
  <c r="HC313" i="1"/>
  <c r="HK313" i="1"/>
  <c r="ED313" i="1"/>
  <c r="EJ313" i="1"/>
  <c r="EO313" i="1"/>
  <c r="EZ313" i="1"/>
  <c r="FE313" i="1"/>
  <c r="FJ313" i="1"/>
  <c r="FP313" i="1"/>
  <c r="FU313" i="1"/>
  <c r="FZ313" i="1"/>
  <c r="GK313" i="1"/>
  <c r="GP313" i="1"/>
  <c r="GV313" i="1"/>
  <c r="HA313" i="1"/>
  <c r="HL313" i="1"/>
  <c r="EC313" i="1"/>
  <c r="EH313" i="1"/>
  <c r="EN313" i="1"/>
  <c r="EX313" i="1"/>
  <c r="FD313" i="1"/>
  <c r="FI313" i="1"/>
  <c r="FN313" i="1"/>
  <c r="FY313" i="1"/>
  <c r="GD313" i="1"/>
  <c r="GJ313" i="1"/>
  <c r="GO313" i="1"/>
  <c r="GZ313" i="1"/>
  <c r="HE313" i="1"/>
  <c r="HJ313" i="1"/>
  <c r="EK313" i="1"/>
  <c r="EP313" i="1"/>
  <c r="EV313" i="1"/>
  <c r="FA313" i="1"/>
  <c r="FL313" i="1"/>
  <c r="FQ313" i="1"/>
  <c r="FV313" i="1"/>
  <c r="GB313" i="1"/>
  <c r="GL313" i="1"/>
  <c r="GR313" i="1"/>
  <c r="GW313" i="1"/>
  <c r="HB313" i="1"/>
  <c r="HH313" i="1"/>
  <c r="HM313" i="1"/>
  <c r="EB313" i="1"/>
  <c r="EW313" i="1"/>
  <c r="FR313" i="1"/>
  <c r="GN313" i="1"/>
  <c r="HI313" i="1"/>
  <c r="ER313" i="1"/>
  <c r="FM313" i="1"/>
  <c r="GH313" i="1"/>
  <c r="HD313" i="1"/>
  <c r="FB313" i="1"/>
  <c r="FX313" i="1"/>
  <c r="FH313" i="1"/>
  <c r="EL313" i="1"/>
  <c r="GX313" i="1"/>
  <c r="GC313" i="1"/>
  <c r="BJ313" i="1"/>
  <c r="BR313" i="1"/>
  <c r="BV313" i="1"/>
  <c r="BZ313" i="1"/>
  <c r="CD313" i="1"/>
  <c r="CH313" i="1"/>
  <c r="CL313" i="1"/>
  <c r="CP313" i="1"/>
  <c r="CT313" i="1"/>
  <c r="CX313" i="1"/>
  <c r="DF313" i="1"/>
  <c r="DJ313" i="1"/>
  <c r="DR313" i="1"/>
  <c r="BI313" i="1"/>
  <c r="BM313" i="1"/>
  <c r="BQ313" i="1"/>
  <c r="BU313" i="1"/>
  <c r="BY313" i="1"/>
  <c r="CC313" i="1"/>
  <c r="CG313" i="1"/>
  <c r="CK313" i="1"/>
  <c r="CS313" i="1"/>
  <c r="CW313" i="1"/>
  <c r="DE313" i="1"/>
  <c r="DI313" i="1"/>
  <c r="DM313" i="1"/>
  <c r="DQ313" i="1"/>
  <c r="DU313" i="1"/>
  <c r="BL313" i="1"/>
  <c r="BP313" i="1"/>
  <c r="BT313" i="1"/>
  <c r="BX313" i="1"/>
  <c r="CF313" i="1"/>
  <c r="CJ313" i="1"/>
  <c r="CR313" i="1"/>
  <c r="CV313" i="1"/>
  <c r="CZ313" i="1"/>
  <c r="DD313" i="1"/>
  <c r="DH313" i="1"/>
  <c r="DL313" i="1"/>
  <c r="DP313" i="1"/>
  <c r="DT313" i="1"/>
  <c r="BK313" i="1"/>
  <c r="BS313" i="1"/>
  <c r="BW313" i="1"/>
  <c r="CE313" i="1"/>
  <c r="CI313" i="1"/>
  <c r="CM313" i="1"/>
  <c r="CQ313" i="1"/>
  <c r="CU313" i="1"/>
  <c r="CY313" i="1"/>
  <c r="DC313" i="1"/>
  <c r="DG313" i="1"/>
  <c r="DK313" i="1"/>
  <c r="DS313" i="1"/>
  <c r="AU313" i="1"/>
  <c r="AY313" i="1"/>
  <c r="BC313" i="1"/>
  <c r="BG313" i="1"/>
  <c r="AT313" i="1"/>
  <c r="AX313" i="1"/>
  <c r="BF313" i="1"/>
  <c r="AL313" i="1"/>
  <c r="AS313" i="1"/>
  <c r="AW313" i="1"/>
  <c r="BE313" i="1"/>
  <c r="AQ313" i="1"/>
  <c r="AR313" i="1"/>
  <c r="AV313" i="1"/>
  <c r="AZ313" i="1"/>
  <c r="BD313" i="1"/>
  <c r="BH313" i="1"/>
  <c r="AP313" i="1"/>
  <c r="AM313" i="1"/>
  <c r="AI313" i="1"/>
  <c r="AK313" i="1"/>
  <c r="AJ313" i="1"/>
  <c r="EC290" i="1"/>
  <c r="EK290" i="1"/>
  <c r="EO290" i="1"/>
  <c r="EW290" i="1"/>
  <c r="FA290" i="1"/>
  <c r="FE290" i="1"/>
  <c r="EA290" i="1"/>
  <c r="EE290" i="1"/>
  <c r="EI290" i="1"/>
  <c r="EM290" i="1"/>
  <c r="EQ290" i="1"/>
  <c r="EU290" i="1"/>
  <c r="EY290" i="1"/>
  <c r="FC290" i="1"/>
  <c r="EB290" i="1"/>
  <c r="EJ290" i="1"/>
  <c r="ER290" i="1"/>
  <c r="EZ290" i="1"/>
  <c r="FH290" i="1"/>
  <c r="FL290" i="1"/>
  <c r="FP290" i="1"/>
  <c r="FX290" i="1"/>
  <c r="GB290" i="1"/>
  <c r="GJ290" i="1"/>
  <c r="GN290" i="1"/>
  <c r="GR290" i="1"/>
  <c r="GV290" i="1"/>
  <c r="GZ290" i="1"/>
  <c r="HD290" i="1"/>
  <c r="HH290" i="1"/>
  <c r="HL290" i="1"/>
  <c r="EN290" i="1"/>
  <c r="EV290" i="1"/>
  <c r="FD290" i="1"/>
  <c r="FJ290" i="1"/>
  <c r="FN290" i="1"/>
  <c r="FR290" i="1"/>
  <c r="FV290" i="1"/>
  <c r="FZ290" i="1"/>
  <c r="GD290" i="1"/>
  <c r="GH290" i="1"/>
  <c r="GL290" i="1"/>
  <c r="GP290" i="1"/>
  <c r="GX290" i="1"/>
  <c r="HB290" i="1"/>
  <c r="HJ290" i="1"/>
  <c r="EP290" i="1"/>
  <c r="FO290" i="1"/>
  <c r="FW290" i="1"/>
  <c r="GE290" i="1"/>
  <c r="GM290" i="1"/>
  <c r="GU290" i="1"/>
  <c r="HC290" i="1"/>
  <c r="HK290" i="1"/>
  <c r="EL290" i="1"/>
  <c r="FB290" i="1"/>
  <c r="FM290" i="1"/>
  <c r="FU290" i="1"/>
  <c r="GC290" i="1"/>
  <c r="GK290" i="1"/>
  <c r="HA290" i="1"/>
  <c r="HI290" i="1"/>
  <c r="EX290" i="1"/>
  <c r="GI290" i="1"/>
  <c r="GY290" i="1"/>
  <c r="FQ290" i="1"/>
  <c r="GW290" i="1"/>
  <c r="HM290" i="1"/>
  <c r="ED290" i="1"/>
  <c r="FI290" i="1"/>
  <c r="FY290" i="1"/>
  <c r="GO290" i="1"/>
  <c r="HE290" i="1"/>
  <c r="FK290" i="1"/>
  <c r="EH290" i="1"/>
  <c r="GA290" i="1"/>
  <c r="GQ290" i="1"/>
  <c r="BI290" i="1"/>
  <c r="BM290" i="1"/>
  <c r="BQ290" i="1"/>
  <c r="BU290" i="1"/>
  <c r="BY290" i="1"/>
  <c r="CC290" i="1"/>
  <c r="CG290" i="1"/>
  <c r="CK290" i="1"/>
  <c r="CS290" i="1"/>
  <c r="CW290" i="1"/>
  <c r="DE290" i="1"/>
  <c r="DI290" i="1"/>
  <c r="DM290" i="1"/>
  <c r="DQ290" i="1"/>
  <c r="DU290" i="1"/>
  <c r="BL290" i="1"/>
  <c r="BP290" i="1"/>
  <c r="BT290" i="1"/>
  <c r="BX290" i="1"/>
  <c r="CF290" i="1"/>
  <c r="CJ290" i="1"/>
  <c r="CR290" i="1"/>
  <c r="CV290" i="1"/>
  <c r="CZ290" i="1"/>
  <c r="DD290" i="1"/>
  <c r="DH290" i="1"/>
  <c r="DL290" i="1"/>
  <c r="DP290" i="1"/>
  <c r="DT290" i="1"/>
  <c r="BK290" i="1"/>
  <c r="BS290" i="1"/>
  <c r="BW290" i="1"/>
  <c r="CE290" i="1"/>
  <c r="CI290" i="1"/>
  <c r="CM290" i="1"/>
  <c r="CQ290" i="1"/>
  <c r="CU290" i="1"/>
  <c r="CY290" i="1"/>
  <c r="DC290" i="1"/>
  <c r="DG290" i="1"/>
  <c r="DK290" i="1"/>
  <c r="DS290" i="1"/>
  <c r="BJ290" i="1"/>
  <c r="BR290" i="1"/>
  <c r="BV290" i="1"/>
  <c r="BZ290" i="1"/>
  <c r="CD290" i="1"/>
  <c r="CH290" i="1"/>
  <c r="CL290" i="1"/>
  <c r="CP290" i="1"/>
  <c r="CT290" i="1"/>
  <c r="CX290" i="1"/>
  <c r="DF290" i="1"/>
  <c r="DJ290" i="1"/>
  <c r="DR290" i="1"/>
  <c r="AT290" i="1"/>
  <c r="AX290" i="1"/>
  <c r="BF290" i="1"/>
  <c r="AQ290" i="1"/>
  <c r="AS290" i="1"/>
  <c r="AW290" i="1"/>
  <c r="BE290" i="1"/>
  <c r="AP290" i="1"/>
  <c r="AR290" i="1"/>
  <c r="AV290" i="1"/>
  <c r="AZ290" i="1"/>
  <c r="BD290" i="1"/>
  <c r="BH290" i="1"/>
  <c r="AU290" i="1"/>
  <c r="AY290" i="1"/>
  <c r="BC290" i="1"/>
  <c r="BG290" i="1"/>
  <c r="AM290" i="1"/>
  <c r="AK290" i="1"/>
  <c r="AL290" i="1"/>
  <c r="AJ290" i="1"/>
  <c r="AI290" i="1"/>
  <c r="EC361" i="1"/>
  <c r="EK361" i="1"/>
  <c r="EO361" i="1"/>
  <c r="EW361" i="1"/>
  <c r="FA361" i="1"/>
  <c r="FE361" i="1"/>
  <c r="FI361" i="1"/>
  <c r="FM361" i="1"/>
  <c r="FQ361" i="1"/>
  <c r="FU361" i="1"/>
  <c r="FY361" i="1"/>
  <c r="GC361" i="1"/>
  <c r="GK361" i="1"/>
  <c r="GO361" i="1"/>
  <c r="GW361" i="1"/>
  <c r="HA361" i="1"/>
  <c r="HE361" i="1"/>
  <c r="HI361" i="1"/>
  <c r="HM361" i="1"/>
  <c r="EB361" i="1"/>
  <c r="EJ361" i="1"/>
  <c r="EN361" i="1"/>
  <c r="ER361" i="1"/>
  <c r="EV361" i="1"/>
  <c r="EZ361" i="1"/>
  <c r="FD361" i="1"/>
  <c r="FH361" i="1"/>
  <c r="FL361" i="1"/>
  <c r="FP361" i="1"/>
  <c r="FX361" i="1"/>
  <c r="GB361" i="1"/>
  <c r="GJ361" i="1"/>
  <c r="GN361" i="1"/>
  <c r="GR361" i="1"/>
  <c r="GV361" i="1"/>
  <c r="GZ361" i="1"/>
  <c r="HD361" i="1"/>
  <c r="HH361" i="1"/>
  <c r="HL361" i="1"/>
  <c r="EA361" i="1"/>
  <c r="EE361" i="1"/>
  <c r="EI361" i="1"/>
  <c r="EM361" i="1"/>
  <c r="EQ361" i="1"/>
  <c r="EU361" i="1"/>
  <c r="EY361" i="1"/>
  <c r="FC361" i="1"/>
  <c r="FK361" i="1"/>
  <c r="FO361" i="1"/>
  <c r="FW361" i="1"/>
  <c r="GA361" i="1"/>
  <c r="GE361" i="1"/>
  <c r="GI361" i="1"/>
  <c r="GM361" i="1"/>
  <c r="GQ361" i="1"/>
  <c r="GU361" i="1"/>
  <c r="GY361" i="1"/>
  <c r="HC361" i="1"/>
  <c r="HK361" i="1"/>
  <c r="ED361" i="1"/>
  <c r="EH361" i="1"/>
  <c r="EL361" i="1"/>
  <c r="EP361" i="1"/>
  <c r="EX361" i="1"/>
  <c r="FB361" i="1"/>
  <c r="FJ361" i="1"/>
  <c r="FN361" i="1"/>
  <c r="FR361" i="1"/>
  <c r="FV361" i="1"/>
  <c r="FZ361" i="1"/>
  <c r="GD361" i="1"/>
  <c r="GH361" i="1"/>
  <c r="GL361" i="1"/>
  <c r="GP361" i="1"/>
  <c r="GX361" i="1"/>
  <c r="HB361" i="1"/>
  <c r="HJ361" i="1"/>
  <c r="BJ361" i="1"/>
  <c r="BR361" i="1"/>
  <c r="BV361" i="1"/>
  <c r="BZ361" i="1"/>
  <c r="CD361" i="1"/>
  <c r="CH361" i="1"/>
  <c r="CL361" i="1"/>
  <c r="CP361" i="1"/>
  <c r="CT361" i="1"/>
  <c r="CX361" i="1"/>
  <c r="DF361" i="1"/>
  <c r="DJ361" i="1"/>
  <c r="DR361" i="1"/>
  <c r="BI361" i="1"/>
  <c r="BM361" i="1"/>
  <c r="BQ361" i="1"/>
  <c r="BU361" i="1"/>
  <c r="BY361" i="1"/>
  <c r="CC361" i="1"/>
  <c r="CG361" i="1"/>
  <c r="CK361" i="1"/>
  <c r="CS361" i="1"/>
  <c r="CW361" i="1"/>
  <c r="DE361" i="1"/>
  <c r="DI361" i="1"/>
  <c r="DM361" i="1"/>
  <c r="DQ361" i="1"/>
  <c r="DU361" i="1"/>
  <c r="BL361" i="1"/>
  <c r="BP361" i="1"/>
  <c r="BT361" i="1"/>
  <c r="BX361" i="1"/>
  <c r="CF361" i="1"/>
  <c r="CJ361" i="1"/>
  <c r="CR361" i="1"/>
  <c r="CV361" i="1"/>
  <c r="CZ361" i="1"/>
  <c r="DD361" i="1"/>
  <c r="DH361" i="1"/>
  <c r="DL361" i="1"/>
  <c r="DP361" i="1"/>
  <c r="DT361" i="1"/>
  <c r="BK361" i="1"/>
  <c r="BS361" i="1"/>
  <c r="BW361" i="1"/>
  <c r="CE361" i="1"/>
  <c r="CI361" i="1"/>
  <c r="CM361" i="1"/>
  <c r="CQ361" i="1"/>
  <c r="CU361" i="1"/>
  <c r="CY361" i="1"/>
  <c r="DC361" i="1"/>
  <c r="DG361" i="1"/>
  <c r="DK361" i="1"/>
  <c r="DS361" i="1"/>
  <c r="AU361" i="1"/>
  <c r="AY361" i="1"/>
  <c r="BC361" i="1"/>
  <c r="BG361" i="1"/>
  <c r="AT361" i="1"/>
  <c r="AX361" i="1"/>
  <c r="BF361" i="1"/>
  <c r="AL361" i="1"/>
  <c r="AS361" i="1"/>
  <c r="AW361" i="1"/>
  <c r="BE361" i="1"/>
  <c r="AQ361" i="1"/>
  <c r="AR361" i="1"/>
  <c r="AV361" i="1"/>
  <c r="AZ361" i="1"/>
  <c r="BD361" i="1"/>
  <c r="BH361" i="1"/>
  <c r="AP361" i="1"/>
  <c r="AM361" i="1"/>
  <c r="AI361" i="1"/>
  <c r="AK361" i="1"/>
  <c r="AJ361" i="1"/>
  <c r="ED396" i="1"/>
  <c r="EH396" i="1"/>
  <c r="EL396" i="1"/>
  <c r="EP396" i="1"/>
  <c r="EX396" i="1"/>
  <c r="FB396" i="1"/>
  <c r="FJ396" i="1"/>
  <c r="FN396" i="1"/>
  <c r="FR396" i="1"/>
  <c r="FV396" i="1"/>
  <c r="FZ396" i="1"/>
  <c r="GD396" i="1"/>
  <c r="GH396" i="1"/>
  <c r="GL396" i="1"/>
  <c r="GP396" i="1"/>
  <c r="GX396" i="1"/>
  <c r="HB396" i="1"/>
  <c r="HJ396" i="1"/>
  <c r="EC396" i="1"/>
  <c r="EK396" i="1"/>
  <c r="EO396" i="1"/>
  <c r="EW396" i="1"/>
  <c r="FA396" i="1"/>
  <c r="FE396" i="1"/>
  <c r="FI396" i="1"/>
  <c r="FM396" i="1"/>
  <c r="FQ396" i="1"/>
  <c r="FU396" i="1"/>
  <c r="FY396" i="1"/>
  <c r="GC396" i="1"/>
  <c r="GK396" i="1"/>
  <c r="GO396" i="1"/>
  <c r="GW396" i="1"/>
  <c r="HA396" i="1"/>
  <c r="HE396" i="1"/>
  <c r="HI396" i="1"/>
  <c r="HM396" i="1"/>
  <c r="EA396" i="1"/>
  <c r="EE396" i="1"/>
  <c r="EI396" i="1"/>
  <c r="EM396" i="1"/>
  <c r="EQ396" i="1"/>
  <c r="EU396" i="1"/>
  <c r="EY396" i="1"/>
  <c r="FC396" i="1"/>
  <c r="FK396" i="1"/>
  <c r="FO396" i="1"/>
  <c r="FW396" i="1"/>
  <c r="GA396" i="1"/>
  <c r="GE396" i="1"/>
  <c r="GI396" i="1"/>
  <c r="GM396" i="1"/>
  <c r="GQ396" i="1"/>
  <c r="GU396" i="1"/>
  <c r="GY396" i="1"/>
  <c r="HC396" i="1"/>
  <c r="HK396" i="1"/>
  <c r="EV396" i="1"/>
  <c r="FL396" i="1"/>
  <c r="GB396" i="1"/>
  <c r="GR396" i="1"/>
  <c r="HH396" i="1"/>
  <c r="EB396" i="1"/>
  <c r="ER396" i="1"/>
  <c r="FH396" i="1"/>
  <c r="FX396" i="1"/>
  <c r="GN396" i="1"/>
  <c r="HD396" i="1"/>
  <c r="EJ396" i="1"/>
  <c r="EZ396" i="1"/>
  <c r="FP396" i="1"/>
  <c r="GV396" i="1"/>
  <c r="HL396" i="1"/>
  <c r="FD396" i="1"/>
  <c r="EN396" i="1"/>
  <c r="GZ396" i="1"/>
  <c r="GJ396" i="1"/>
  <c r="BK396" i="1"/>
  <c r="BS396" i="1"/>
  <c r="BW396" i="1"/>
  <c r="CE396" i="1"/>
  <c r="CI396" i="1"/>
  <c r="CM396" i="1"/>
  <c r="CQ396" i="1"/>
  <c r="CU396" i="1"/>
  <c r="CY396" i="1"/>
  <c r="DC396" i="1"/>
  <c r="DG396" i="1"/>
  <c r="DK396" i="1"/>
  <c r="DS396" i="1"/>
  <c r="BJ396" i="1"/>
  <c r="BR396" i="1"/>
  <c r="BV396" i="1"/>
  <c r="BZ396" i="1"/>
  <c r="CD396" i="1"/>
  <c r="CH396" i="1"/>
  <c r="CL396" i="1"/>
  <c r="CP396" i="1"/>
  <c r="CT396" i="1"/>
  <c r="CX396" i="1"/>
  <c r="DF396" i="1"/>
  <c r="DJ396" i="1"/>
  <c r="DR396" i="1"/>
  <c r="BI396" i="1"/>
  <c r="BM396" i="1"/>
  <c r="BQ396" i="1"/>
  <c r="BU396" i="1"/>
  <c r="BY396" i="1"/>
  <c r="CC396" i="1"/>
  <c r="CG396" i="1"/>
  <c r="CK396" i="1"/>
  <c r="CS396" i="1"/>
  <c r="CW396" i="1"/>
  <c r="DE396" i="1"/>
  <c r="DI396" i="1"/>
  <c r="DM396" i="1"/>
  <c r="DQ396" i="1"/>
  <c r="DU396" i="1"/>
  <c r="BL396" i="1"/>
  <c r="BP396" i="1"/>
  <c r="BT396" i="1"/>
  <c r="BX396" i="1"/>
  <c r="CF396" i="1"/>
  <c r="CJ396" i="1"/>
  <c r="CR396" i="1"/>
  <c r="CV396" i="1"/>
  <c r="CZ396" i="1"/>
  <c r="DD396" i="1"/>
  <c r="DH396" i="1"/>
  <c r="DL396" i="1"/>
  <c r="DP396" i="1"/>
  <c r="DT396" i="1"/>
  <c r="AR396" i="1"/>
  <c r="AV396" i="1"/>
  <c r="AZ396" i="1"/>
  <c r="BD396" i="1"/>
  <c r="BH396" i="1"/>
  <c r="AQ396" i="1"/>
  <c r="AU396" i="1"/>
  <c r="AY396" i="1"/>
  <c r="BC396" i="1"/>
  <c r="BG396" i="1"/>
  <c r="AP396" i="1"/>
  <c r="AM396" i="1"/>
  <c r="AT396" i="1"/>
  <c r="AX396" i="1"/>
  <c r="BF396" i="1"/>
  <c r="AS396" i="1"/>
  <c r="AW396" i="1"/>
  <c r="BE396" i="1"/>
  <c r="AJ396" i="1"/>
  <c r="AL396" i="1"/>
  <c r="AI396" i="1"/>
  <c r="AK396" i="1"/>
  <c r="ED335" i="1"/>
  <c r="EH335" i="1"/>
  <c r="EL335" i="1"/>
  <c r="EP335" i="1"/>
  <c r="EX335" i="1"/>
  <c r="FB335" i="1"/>
  <c r="FJ335" i="1"/>
  <c r="FN335" i="1"/>
  <c r="FR335" i="1"/>
  <c r="FV335" i="1"/>
  <c r="FZ335" i="1"/>
  <c r="GD335" i="1"/>
  <c r="GH335" i="1"/>
  <c r="GL335" i="1"/>
  <c r="GP335" i="1"/>
  <c r="GX335" i="1"/>
  <c r="HB335" i="1"/>
  <c r="HJ335" i="1"/>
  <c r="EC335" i="1"/>
  <c r="EK335" i="1"/>
  <c r="EO335" i="1"/>
  <c r="EW335" i="1"/>
  <c r="FA335" i="1"/>
  <c r="FE335" i="1"/>
  <c r="FI335" i="1"/>
  <c r="FM335" i="1"/>
  <c r="FQ335" i="1"/>
  <c r="FU335" i="1"/>
  <c r="FY335" i="1"/>
  <c r="GC335" i="1"/>
  <c r="GK335" i="1"/>
  <c r="GO335" i="1"/>
  <c r="GW335" i="1"/>
  <c r="HA335" i="1"/>
  <c r="HE335" i="1"/>
  <c r="HI335" i="1"/>
  <c r="HM335" i="1"/>
  <c r="EA335" i="1"/>
  <c r="EE335" i="1"/>
  <c r="EI335" i="1"/>
  <c r="EM335" i="1"/>
  <c r="EQ335" i="1"/>
  <c r="EU335" i="1"/>
  <c r="EY335" i="1"/>
  <c r="FC335" i="1"/>
  <c r="FK335" i="1"/>
  <c r="FO335" i="1"/>
  <c r="FW335" i="1"/>
  <c r="GA335" i="1"/>
  <c r="GE335" i="1"/>
  <c r="GI335" i="1"/>
  <c r="GM335" i="1"/>
  <c r="GQ335" i="1"/>
  <c r="GU335" i="1"/>
  <c r="GY335" i="1"/>
  <c r="HC335" i="1"/>
  <c r="HK335" i="1"/>
  <c r="EJ335" i="1"/>
  <c r="EZ335" i="1"/>
  <c r="FP335" i="1"/>
  <c r="GV335" i="1"/>
  <c r="HL335" i="1"/>
  <c r="EV335" i="1"/>
  <c r="FL335" i="1"/>
  <c r="GB335" i="1"/>
  <c r="GR335" i="1"/>
  <c r="HH335" i="1"/>
  <c r="EB335" i="1"/>
  <c r="ER335" i="1"/>
  <c r="FH335" i="1"/>
  <c r="FX335" i="1"/>
  <c r="GN335" i="1"/>
  <c r="HD335" i="1"/>
  <c r="EN335" i="1"/>
  <c r="FD335" i="1"/>
  <c r="GJ335" i="1"/>
  <c r="GZ335" i="1"/>
  <c r="BL335" i="1"/>
  <c r="BP335" i="1"/>
  <c r="BT335" i="1"/>
  <c r="BX335" i="1"/>
  <c r="CF335" i="1"/>
  <c r="CJ335" i="1"/>
  <c r="CR335" i="1"/>
  <c r="CV335" i="1"/>
  <c r="CZ335" i="1"/>
  <c r="DD335" i="1"/>
  <c r="DH335" i="1"/>
  <c r="DL335" i="1"/>
  <c r="DP335" i="1"/>
  <c r="DT335" i="1"/>
  <c r="BK335" i="1"/>
  <c r="BS335" i="1"/>
  <c r="BW335" i="1"/>
  <c r="CE335" i="1"/>
  <c r="CI335" i="1"/>
  <c r="CM335" i="1"/>
  <c r="CQ335" i="1"/>
  <c r="CU335" i="1"/>
  <c r="CY335" i="1"/>
  <c r="DC335" i="1"/>
  <c r="DG335" i="1"/>
  <c r="DK335" i="1"/>
  <c r="DS335" i="1"/>
  <c r="BJ335" i="1"/>
  <c r="BR335" i="1"/>
  <c r="BV335" i="1"/>
  <c r="BZ335" i="1"/>
  <c r="CD335" i="1"/>
  <c r="CH335" i="1"/>
  <c r="CL335" i="1"/>
  <c r="CP335" i="1"/>
  <c r="CT335" i="1"/>
  <c r="CX335" i="1"/>
  <c r="DF335" i="1"/>
  <c r="DJ335" i="1"/>
  <c r="DR335" i="1"/>
  <c r="BI335" i="1"/>
  <c r="BM335" i="1"/>
  <c r="BQ335" i="1"/>
  <c r="BU335" i="1"/>
  <c r="BY335" i="1"/>
  <c r="CC335" i="1"/>
  <c r="CG335" i="1"/>
  <c r="CK335" i="1"/>
  <c r="CS335" i="1"/>
  <c r="CW335" i="1"/>
  <c r="DE335" i="1"/>
  <c r="DI335" i="1"/>
  <c r="DM335" i="1"/>
  <c r="DQ335" i="1"/>
  <c r="DU335" i="1"/>
  <c r="AS335" i="1"/>
  <c r="AW335" i="1"/>
  <c r="BE335" i="1"/>
  <c r="AR335" i="1"/>
  <c r="AV335" i="1"/>
  <c r="AZ335" i="1"/>
  <c r="BD335" i="1"/>
  <c r="BH335" i="1"/>
  <c r="AU335" i="1"/>
  <c r="AY335" i="1"/>
  <c r="BC335" i="1"/>
  <c r="BG335" i="1"/>
  <c r="AQ335" i="1"/>
  <c r="AT335" i="1"/>
  <c r="AX335" i="1"/>
  <c r="BF335" i="1"/>
  <c r="AP335" i="1"/>
  <c r="AL335" i="1"/>
  <c r="AK335" i="1"/>
  <c r="AM335" i="1"/>
  <c r="AJ335" i="1"/>
  <c r="AI335" i="1"/>
  <c r="EB386" i="1"/>
  <c r="EJ386" i="1"/>
  <c r="EN386" i="1"/>
  <c r="ER386" i="1"/>
  <c r="EV386" i="1"/>
  <c r="EZ386" i="1"/>
  <c r="FD386" i="1"/>
  <c r="FH386" i="1"/>
  <c r="FL386" i="1"/>
  <c r="FP386" i="1"/>
  <c r="FX386" i="1"/>
  <c r="GB386" i="1"/>
  <c r="GJ386" i="1"/>
  <c r="GN386" i="1"/>
  <c r="GR386" i="1"/>
  <c r="GV386" i="1"/>
  <c r="GZ386" i="1"/>
  <c r="HD386" i="1"/>
  <c r="HH386" i="1"/>
  <c r="HL386" i="1"/>
  <c r="EA386" i="1"/>
  <c r="EE386" i="1"/>
  <c r="EI386" i="1"/>
  <c r="EM386" i="1"/>
  <c r="EQ386" i="1"/>
  <c r="EU386" i="1"/>
  <c r="EY386" i="1"/>
  <c r="FC386" i="1"/>
  <c r="FK386" i="1"/>
  <c r="FO386" i="1"/>
  <c r="FW386" i="1"/>
  <c r="GA386" i="1"/>
  <c r="GE386" i="1"/>
  <c r="GI386" i="1"/>
  <c r="GM386" i="1"/>
  <c r="GQ386" i="1"/>
  <c r="GU386" i="1"/>
  <c r="GY386" i="1"/>
  <c r="HC386" i="1"/>
  <c r="HK386" i="1"/>
  <c r="EC386" i="1"/>
  <c r="EK386" i="1"/>
  <c r="EO386" i="1"/>
  <c r="EW386" i="1"/>
  <c r="FA386" i="1"/>
  <c r="FE386" i="1"/>
  <c r="FI386" i="1"/>
  <c r="FM386" i="1"/>
  <c r="FQ386" i="1"/>
  <c r="FU386" i="1"/>
  <c r="FY386" i="1"/>
  <c r="GC386" i="1"/>
  <c r="GK386" i="1"/>
  <c r="GO386" i="1"/>
  <c r="GW386" i="1"/>
  <c r="HA386" i="1"/>
  <c r="HE386" i="1"/>
  <c r="HI386" i="1"/>
  <c r="HM386" i="1"/>
  <c r="ED386" i="1"/>
  <c r="FJ386" i="1"/>
  <c r="FZ386" i="1"/>
  <c r="GP386" i="1"/>
  <c r="EP386" i="1"/>
  <c r="FV386" i="1"/>
  <c r="GL386" i="1"/>
  <c r="HB386" i="1"/>
  <c r="EH386" i="1"/>
  <c r="EX386" i="1"/>
  <c r="FN386" i="1"/>
  <c r="GD386" i="1"/>
  <c r="HJ386" i="1"/>
  <c r="GH386" i="1"/>
  <c r="FR386" i="1"/>
  <c r="FB386" i="1"/>
  <c r="EL386" i="1"/>
  <c r="GX386" i="1"/>
  <c r="BI386" i="1"/>
  <c r="BM386" i="1"/>
  <c r="BQ386" i="1"/>
  <c r="BU386" i="1"/>
  <c r="BY386" i="1"/>
  <c r="CC386" i="1"/>
  <c r="CG386" i="1"/>
  <c r="CK386" i="1"/>
  <c r="CS386" i="1"/>
  <c r="CW386" i="1"/>
  <c r="DE386" i="1"/>
  <c r="DI386" i="1"/>
  <c r="DM386" i="1"/>
  <c r="DQ386" i="1"/>
  <c r="DU386" i="1"/>
  <c r="BL386" i="1"/>
  <c r="BP386" i="1"/>
  <c r="BT386" i="1"/>
  <c r="BX386" i="1"/>
  <c r="CF386" i="1"/>
  <c r="CJ386" i="1"/>
  <c r="CR386" i="1"/>
  <c r="CV386" i="1"/>
  <c r="CZ386" i="1"/>
  <c r="DD386" i="1"/>
  <c r="DH386" i="1"/>
  <c r="DL386" i="1"/>
  <c r="DP386" i="1"/>
  <c r="DT386" i="1"/>
  <c r="BK386" i="1"/>
  <c r="BS386" i="1"/>
  <c r="BW386" i="1"/>
  <c r="CE386" i="1"/>
  <c r="CI386" i="1"/>
  <c r="CM386" i="1"/>
  <c r="CQ386" i="1"/>
  <c r="CU386" i="1"/>
  <c r="CY386" i="1"/>
  <c r="DC386" i="1"/>
  <c r="DG386" i="1"/>
  <c r="DK386" i="1"/>
  <c r="DS386" i="1"/>
  <c r="BJ386" i="1"/>
  <c r="BR386" i="1"/>
  <c r="BV386" i="1"/>
  <c r="BZ386" i="1"/>
  <c r="CD386" i="1"/>
  <c r="CH386" i="1"/>
  <c r="CL386" i="1"/>
  <c r="CP386" i="1"/>
  <c r="CT386" i="1"/>
  <c r="CX386" i="1"/>
  <c r="DF386" i="1"/>
  <c r="DJ386" i="1"/>
  <c r="DR386" i="1"/>
  <c r="AT386" i="1"/>
  <c r="AX386" i="1"/>
  <c r="BF386" i="1"/>
  <c r="AQ386" i="1"/>
  <c r="AS386" i="1"/>
  <c r="AW386" i="1"/>
  <c r="BE386" i="1"/>
  <c r="AP386" i="1"/>
  <c r="AR386" i="1"/>
  <c r="AV386" i="1"/>
  <c r="AZ386" i="1"/>
  <c r="BD386" i="1"/>
  <c r="BH386" i="1"/>
  <c r="AU386" i="1"/>
  <c r="AY386" i="1"/>
  <c r="BC386" i="1"/>
  <c r="BG386" i="1"/>
  <c r="AM386" i="1"/>
  <c r="AK386" i="1"/>
  <c r="AL386" i="1"/>
  <c r="AJ386" i="1"/>
  <c r="AI386" i="1"/>
  <c r="ED392" i="1"/>
  <c r="EH392" i="1"/>
  <c r="EL392" i="1"/>
  <c r="EP392" i="1"/>
  <c r="EX392" i="1"/>
  <c r="FB392" i="1"/>
  <c r="FJ392" i="1"/>
  <c r="FN392" i="1"/>
  <c r="FR392" i="1"/>
  <c r="FV392" i="1"/>
  <c r="FZ392" i="1"/>
  <c r="GD392" i="1"/>
  <c r="GH392" i="1"/>
  <c r="GL392" i="1"/>
  <c r="GP392" i="1"/>
  <c r="GX392" i="1"/>
  <c r="HB392" i="1"/>
  <c r="HJ392" i="1"/>
  <c r="EC392" i="1"/>
  <c r="EK392" i="1"/>
  <c r="EO392" i="1"/>
  <c r="EW392" i="1"/>
  <c r="FA392" i="1"/>
  <c r="FE392" i="1"/>
  <c r="FI392" i="1"/>
  <c r="FM392" i="1"/>
  <c r="FQ392" i="1"/>
  <c r="FU392" i="1"/>
  <c r="FY392" i="1"/>
  <c r="GC392" i="1"/>
  <c r="GK392" i="1"/>
  <c r="GO392" i="1"/>
  <c r="GW392" i="1"/>
  <c r="HA392" i="1"/>
  <c r="HE392" i="1"/>
  <c r="HI392" i="1"/>
  <c r="HM392" i="1"/>
  <c r="EA392" i="1"/>
  <c r="EE392" i="1"/>
  <c r="EI392" i="1"/>
  <c r="EM392" i="1"/>
  <c r="EQ392" i="1"/>
  <c r="EU392" i="1"/>
  <c r="EY392" i="1"/>
  <c r="FC392" i="1"/>
  <c r="FK392" i="1"/>
  <c r="FO392" i="1"/>
  <c r="FW392" i="1"/>
  <c r="GA392" i="1"/>
  <c r="GE392" i="1"/>
  <c r="GI392" i="1"/>
  <c r="GM392" i="1"/>
  <c r="GQ392" i="1"/>
  <c r="GU392" i="1"/>
  <c r="GY392" i="1"/>
  <c r="HC392" i="1"/>
  <c r="HK392" i="1"/>
  <c r="EB392" i="1"/>
  <c r="ER392" i="1"/>
  <c r="FH392" i="1"/>
  <c r="FX392" i="1"/>
  <c r="GN392" i="1"/>
  <c r="HD392" i="1"/>
  <c r="EN392" i="1"/>
  <c r="FD392" i="1"/>
  <c r="GJ392" i="1"/>
  <c r="GZ392" i="1"/>
  <c r="EV392" i="1"/>
  <c r="FL392" i="1"/>
  <c r="GB392" i="1"/>
  <c r="GR392" i="1"/>
  <c r="HH392" i="1"/>
  <c r="EZ392" i="1"/>
  <c r="HL392" i="1"/>
  <c r="EJ392" i="1"/>
  <c r="GV392" i="1"/>
  <c r="FP392" i="1"/>
  <c r="BK392" i="1"/>
  <c r="BS392" i="1"/>
  <c r="BW392" i="1"/>
  <c r="CE392" i="1"/>
  <c r="CI392" i="1"/>
  <c r="CM392" i="1"/>
  <c r="CQ392" i="1"/>
  <c r="CU392" i="1"/>
  <c r="CY392" i="1"/>
  <c r="DC392" i="1"/>
  <c r="DG392" i="1"/>
  <c r="DK392" i="1"/>
  <c r="DS392" i="1"/>
  <c r="BJ392" i="1"/>
  <c r="BR392" i="1"/>
  <c r="BV392" i="1"/>
  <c r="BZ392" i="1"/>
  <c r="CD392" i="1"/>
  <c r="CH392" i="1"/>
  <c r="CL392" i="1"/>
  <c r="CP392" i="1"/>
  <c r="CT392" i="1"/>
  <c r="CX392" i="1"/>
  <c r="DF392" i="1"/>
  <c r="DJ392" i="1"/>
  <c r="DR392" i="1"/>
  <c r="BI392" i="1"/>
  <c r="BM392" i="1"/>
  <c r="BQ392" i="1"/>
  <c r="BU392" i="1"/>
  <c r="BY392" i="1"/>
  <c r="CC392" i="1"/>
  <c r="CG392" i="1"/>
  <c r="CK392" i="1"/>
  <c r="CS392" i="1"/>
  <c r="CW392" i="1"/>
  <c r="DE392" i="1"/>
  <c r="DI392" i="1"/>
  <c r="DM392" i="1"/>
  <c r="DQ392" i="1"/>
  <c r="DU392" i="1"/>
  <c r="BL392" i="1"/>
  <c r="BP392" i="1"/>
  <c r="BT392" i="1"/>
  <c r="BX392" i="1"/>
  <c r="CF392" i="1"/>
  <c r="CJ392" i="1"/>
  <c r="CR392" i="1"/>
  <c r="CV392" i="1"/>
  <c r="CZ392" i="1"/>
  <c r="DD392" i="1"/>
  <c r="DH392" i="1"/>
  <c r="DL392" i="1"/>
  <c r="DP392" i="1"/>
  <c r="DT392" i="1"/>
  <c r="AR392" i="1"/>
  <c r="AV392" i="1"/>
  <c r="AZ392" i="1"/>
  <c r="BD392" i="1"/>
  <c r="BH392" i="1"/>
  <c r="AQ392" i="1"/>
  <c r="AU392" i="1"/>
  <c r="AY392" i="1"/>
  <c r="BC392" i="1"/>
  <c r="BG392" i="1"/>
  <c r="AP392" i="1"/>
  <c r="AM392" i="1"/>
  <c r="AT392" i="1"/>
  <c r="AX392" i="1"/>
  <c r="BF392" i="1"/>
  <c r="AS392" i="1"/>
  <c r="AW392" i="1"/>
  <c r="BE392" i="1"/>
  <c r="AJ392" i="1"/>
  <c r="AI392" i="1"/>
  <c r="AL392" i="1"/>
  <c r="AK392" i="1"/>
  <c r="EC395" i="1"/>
  <c r="EK395" i="1"/>
  <c r="EO395" i="1"/>
  <c r="EW395" i="1"/>
  <c r="FA395" i="1"/>
  <c r="FE395" i="1"/>
  <c r="FI395" i="1"/>
  <c r="FM395" i="1"/>
  <c r="FQ395" i="1"/>
  <c r="FU395" i="1"/>
  <c r="FY395" i="1"/>
  <c r="GC395" i="1"/>
  <c r="GK395" i="1"/>
  <c r="GO395" i="1"/>
  <c r="GW395" i="1"/>
  <c r="HA395" i="1"/>
  <c r="HE395" i="1"/>
  <c r="HI395" i="1"/>
  <c r="HM395" i="1"/>
  <c r="EB395" i="1"/>
  <c r="EJ395" i="1"/>
  <c r="EN395" i="1"/>
  <c r="ER395" i="1"/>
  <c r="EV395" i="1"/>
  <c r="EZ395" i="1"/>
  <c r="FD395" i="1"/>
  <c r="FH395" i="1"/>
  <c r="FL395" i="1"/>
  <c r="FP395" i="1"/>
  <c r="FX395" i="1"/>
  <c r="GB395" i="1"/>
  <c r="GJ395" i="1"/>
  <c r="GN395" i="1"/>
  <c r="GR395" i="1"/>
  <c r="GV395" i="1"/>
  <c r="GZ395" i="1"/>
  <c r="HD395" i="1"/>
  <c r="HH395" i="1"/>
  <c r="HL395" i="1"/>
  <c r="ED395" i="1"/>
  <c r="EH395" i="1"/>
  <c r="EL395" i="1"/>
  <c r="EP395" i="1"/>
  <c r="EX395" i="1"/>
  <c r="FB395" i="1"/>
  <c r="FJ395" i="1"/>
  <c r="FN395" i="1"/>
  <c r="FR395" i="1"/>
  <c r="FV395" i="1"/>
  <c r="FZ395" i="1"/>
  <c r="GD395" i="1"/>
  <c r="GH395" i="1"/>
  <c r="GL395" i="1"/>
  <c r="GP395" i="1"/>
  <c r="GX395" i="1"/>
  <c r="HB395" i="1"/>
  <c r="HJ395" i="1"/>
  <c r="EA395" i="1"/>
  <c r="EQ395" i="1"/>
  <c r="FW395" i="1"/>
  <c r="GM395" i="1"/>
  <c r="HC395" i="1"/>
  <c r="EM395" i="1"/>
  <c r="FC395" i="1"/>
  <c r="GI395" i="1"/>
  <c r="GY395" i="1"/>
  <c r="EE395" i="1"/>
  <c r="EU395" i="1"/>
  <c r="FK395" i="1"/>
  <c r="GA395" i="1"/>
  <c r="GQ395" i="1"/>
  <c r="EI395" i="1"/>
  <c r="GU395" i="1"/>
  <c r="GE395" i="1"/>
  <c r="FO395" i="1"/>
  <c r="HK395" i="1"/>
  <c r="EY395" i="1"/>
  <c r="BL395" i="1"/>
  <c r="BP395" i="1"/>
  <c r="BT395" i="1"/>
  <c r="BX395" i="1"/>
  <c r="CF395" i="1"/>
  <c r="CJ395" i="1"/>
  <c r="CR395" i="1"/>
  <c r="CV395" i="1"/>
  <c r="CZ395" i="1"/>
  <c r="DD395" i="1"/>
  <c r="DH395" i="1"/>
  <c r="DL395" i="1"/>
  <c r="DP395" i="1"/>
  <c r="DT395" i="1"/>
  <c r="BK395" i="1"/>
  <c r="BS395" i="1"/>
  <c r="BW395" i="1"/>
  <c r="CE395" i="1"/>
  <c r="CI395" i="1"/>
  <c r="CM395" i="1"/>
  <c r="CQ395" i="1"/>
  <c r="CU395" i="1"/>
  <c r="CY395" i="1"/>
  <c r="DC395" i="1"/>
  <c r="DG395" i="1"/>
  <c r="DK395" i="1"/>
  <c r="DS395" i="1"/>
  <c r="BJ395" i="1"/>
  <c r="BR395" i="1"/>
  <c r="BV395" i="1"/>
  <c r="BZ395" i="1"/>
  <c r="CD395" i="1"/>
  <c r="CH395" i="1"/>
  <c r="CL395" i="1"/>
  <c r="CP395" i="1"/>
  <c r="CT395" i="1"/>
  <c r="CX395" i="1"/>
  <c r="DF395" i="1"/>
  <c r="DJ395" i="1"/>
  <c r="DR395" i="1"/>
  <c r="BI395" i="1"/>
  <c r="BM395" i="1"/>
  <c r="BQ395" i="1"/>
  <c r="BU395" i="1"/>
  <c r="BY395" i="1"/>
  <c r="CC395" i="1"/>
  <c r="CG395" i="1"/>
  <c r="CK395" i="1"/>
  <c r="CS395" i="1"/>
  <c r="CW395" i="1"/>
  <c r="DE395" i="1"/>
  <c r="DI395" i="1"/>
  <c r="DM395" i="1"/>
  <c r="DQ395" i="1"/>
  <c r="DU395" i="1"/>
  <c r="AS395" i="1"/>
  <c r="AW395" i="1"/>
  <c r="BE395" i="1"/>
  <c r="AR395" i="1"/>
  <c r="AV395" i="1"/>
  <c r="AZ395" i="1"/>
  <c r="BD395" i="1"/>
  <c r="BH395" i="1"/>
  <c r="AU395" i="1"/>
  <c r="AY395" i="1"/>
  <c r="BC395" i="1"/>
  <c r="BG395" i="1"/>
  <c r="AQ395" i="1"/>
  <c r="AT395" i="1"/>
  <c r="AX395" i="1"/>
  <c r="BF395" i="1"/>
  <c r="AP395" i="1"/>
  <c r="AL395" i="1"/>
  <c r="AK395" i="1"/>
  <c r="AJ395" i="1"/>
  <c r="AI395" i="1"/>
  <c r="AM395" i="1"/>
  <c r="EB302" i="1"/>
  <c r="EJ302" i="1"/>
  <c r="EN302" i="1"/>
  <c r="ER302" i="1"/>
  <c r="EV302" i="1"/>
  <c r="EZ302" i="1"/>
  <c r="FD302" i="1"/>
  <c r="FH302" i="1"/>
  <c r="FL302" i="1"/>
  <c r="FP302" i="1"/>
  <c r="FX302" i="1"/>
  <c r="GB302" i="1"/>
  <c r="GJ302" i="1"/>
  <c r="GN302" i="1"/>
  <c r="GR302" i="1"/>
  <c r="GV302" i="1"/>
  <c r="GZ302" i="1"/>
  <c r="HD302" i="1"/>
  <c r="HH302" i="1"/>
  <c r="HL302" i="1"/>
  <c r="ED302" i="1"/>
  <c r="EH302" i="1"/>
  <c r="EL302" i="1"/>
  <c r="EP302" i="1"/>
  <c r="EX302" i="1"/>
  <c r="FB302" i="1"/>
  <c r="FJ302" i="1"/>
  <c r="FN302" i="1"/>
  <c r="FR302" i="1"/>
  <c r="FV302" i="1"/>
  <c r="FZ302" i="1"/>
  <c r="GD302" i="1"/>
  <c r="GH302" i="1"/>
  <c r="GL302" i="1"/>
  <c r="GP302" i="1"/>
  <c r="GX302" i="1"/>
  <c r="HB302" i="1"/>
  <c r="HJ302" i="1"/>
  <c r="EE302" i="1"/>
  <c r="EM302" i="1"/>
  <c r="EU302" i="1"/>
  <c r="FC302" i="1"/>
  <c r="FK302" i="1"/>
  <c r="GA302" i="1"/>
  <c r="GI302" i="1"/>
  <c r="GQ302" i="1"/>
  <c r="GY302" i="1"/>
  <c r="EC302" i="1"/>
  <c r="EK302" i="1"/>
  <c r="FA302" i="1"/>
  <c r="FI302" i="1"/>
  <c r="FQ302" i="1"/>
  <c r="FY302" i="1"/>
  <c r="GO302" i="1"/>
  <c r="GW302" i="1"/>
  <c r="HE302" i="1"/>
  <c r="HM302" i="1"/>
  <c r="EI302" i="1"/>
  <c r="EY302" i="1"/>
  <c r="FO302" i="1"/>
  <c r="GE302" i="1"/>
  <c r="GU302" i="1"/>
  <c r="HK302" i="1"/>
  <c r="EW302" i="1"/>
  <c r="FM302" i="1"/>
  <c r="GC302" i="1"/>
  <c r="HI302" i="1"/>
  <c r="EO302" i="1"/>
  <c r="FE302" i="1"/>
  <c r="FU302" i="1"/>
  <c r="GK302" i="1"/>
  <c r="HA302" i="1"/>
  <c r="EQ302" i="1"/>
  <c r="HC302" i="1"/>
  <c r="FW302" i="1"/>
  <c r="GM302" i="1"/>
  <c r="EA302" i="1"/>
  <c r="BI302" i="1"/>
  <c r="BM302" i="1"/>
  <c r="BQ302" i="1"/>
  <c r="BU302" i="1"/>
  <c r="BY302" i="1"/>
  <c r="CC302" i="1"/>
  <c r="CG302" i="1"/>
  <c r="CK302" i="1"/>
  <c r="CS302" i="1"/>
  <c r="CW302" i="1"/>
  <c r="DE302" i="1"/>
  <c r="DI302" i="1"/>
  <c r="DM302" i="1"/>
  <c r="DQ302" i="1"/>
  <c r="DU302" i="1"/>
  <c r="BL302" i="1"/>
  <c r="BP302" i="1"/>
  <c r="BT302" i="1"/>
  <c r="BX302" i="1"/>
  <c r="CF302" i="1"/>
  <c r="CJ302" i="1"/>
  <c r="CR302" i="1"/>
  <c r="CV302" i="1"/>
  <c r="CZ302" i="1"/>
  <c r="DD302" i="1"/>
  <c r="DH302" i="1"/>
  <c r="DL302" i="1"/>
  <c r="DP302" i="1"/>
  <c r="DT302" i="1"/>
  <c r="BK302" i="1"/>
  <c r="BS302" i="1"/>
  <c r="BW302" i="1"/>
  <c r="CE302" i="1"/>
  <c r="CI302" i="1"/>
  <c r="CM302" i="1"/>
  <c r="CQ302" i="1"/>
  <c r="CU302" i="1"/>
  <c r="CY302" i="1"/>
  <c r="DC302" i="1"/>
  <c r="DG302" i="1"/>
  <c r="DK302" i="1"/>
  <c r="DS302" i="1"/>
  <c r="BJ302" i="1"/>
  <c r="BR302" i="1"/>
  <c r="BV302" i="1"/>
  <c r="BZ302" i="1"/>
  <c r="CD302" i="1"/>
  <c r="CH302" i="1"/>
  <c r="CL302" i="1"/>
  <c r="CP302" i="1"/>
  <c r="CT302" i="1"/>
  <c r="CX302" i="1"/>
  <c r="DF302" i="1"/>
  <c r="DJ302" i="1"/>
  <c r="DR302" i="1"/>
  <c r="AT302" i="1"/>
  <c r="AX302" i="1"/>
  <c r="BF302" i="1"/>
  <c r="AQ302" i="1"/>
  <c r="AS302" i="1"/>
  <c r="AW302" i="1"/>
  <c r="BE302" i="1"/>
  <c r="AP302" i="1"/>
  <c r="AR302" i="1"/>
  <c r="AV302" i="1"/>
  <c r="AZ302" i="1"/>
  <c r="BD302" i="1"/>
  <c r="BH302" i="1"/>
  <c r="AU302" i="1"/>
  <c r="AY302" i="1"/>
  <c r="BC302" i="1"/>
  <c r="BG302" i="1"/>
  <c r="AM302" i="1"/>
  <c r="AL302" i="1"/>
  <c r="AK302" i="1"/>
  <c r="AJ302" i="1"/>
  <c r="AI302" i="1"/>
  <c r="EC391" i="1"/>
  <c r="EK391" i="1"/>
  <c r="EO391" i="1"/>
  <c r="EW391" i="1"/>
  <c r="FA391" i="1"/>
  <c r="FE391" i="1"/>
  <c r="FI391" i="1"/>
  <c r="FM391" i="1"/>
  <c r="FQ391" i="1"/>
  <c r="FU391" i="1"/>
  <c r="FY391" i="1"/>
  <c r="GC391" i="1"/>
  <c r="GK391" i="1"/>
  <c r="GO391" i="1"/>
  <c r="GW391" i="1"/>
  <c r="HA391" i="1"/>
  <c r="HE391" i="1"/>
  <c r="HI391" i="1"/>
  <c r="HM391" i="1"/>
  <c r="EB391" i="1"/>
  <c r="EJ391" i="1"/>
  <c r="EN391" i="1"/>
  <c r="ER391" i="1"/>
  <c r="EV391" i="1"/>
  <c r="EZ391" i="1"/>
  <c r="FD391" i="1"/>
  <c r="FH391" i="1"/>
  <c r="FL391" i="1"/>
  <c r="FP391" i="1"/>
  <c r="FX391" i="1"/>
  <c r="GB391" i="1"/>
  <c r="GJ391" i="1"/>
  <c r="GN391" i="1"/>
  <c r="GR391" i="1"/>
  <c r="GV391" i="1"/>
  <c r="GZ391" i="1"/>
  <c r="HD391" i="1"/>
  <c r="HH391" i="1"/>
  <c r="HL391" i="1"/>
  <c r="ED391" i="1"/>
  <c r="EH391" i="1"/>
  <c r="EL391" i="1"/>
  <c r="EP391" i="1"/>
  <c r="EX391" i="1"/>
  <c r="FB391" i="1"/>
  <c r="FJ391" i="1"/>
  <c r="FN391" i="1"/>
  <c r="FR391" i="1"/>
  <c r="FV391" i="1"/>
  <c r="FZ391" i="1"/>
  <c r="GD391" i="1"/>
  <c r="GH391" i="1"/>
  <c r="GL391" i="1"/>
  <c r="GP391" i="1"/>
  <c r="GX391" i="1"/>
  <c r="HB391" i="1"/>
  <c r="HJ391" i="1"/>
  <c r="EM391" i="1"/>
  <c r="FC391" i="1"/>
  <c r="GI391" i="1"/>
  <c r="GY391" i="1"/>
  <c r="EI391" i="1"/>
  <c r="EY391" i="1"/>
  <c r="FO391" i="1"/>
  <c r="GE391" i="1"/>
  <c r="GU391" i="1"/>
  <c r="HK391" i="1"/>
  <c r="EA391" i="1"/>
  <c r="EQ391" i="1"/>
  <c r="FW391" i="1"/>
  <c r="GM391" i="1"/>
  <c r="HC391" i="1"/>
  <c r="GA391" i="1"/>
  <c r="FK391" i="1"/>
  <c r="EU391" i="1"/>
  <c r="GQ391" i="1"/>
  <c r="EE391" i="1"/>
  <c r="BL391" i="1"/>
  <c r="BP391" i="1"/>
  <c r="BT391" i="1"/>
  <c r="BX391" i="1"/>
  <c r="CF391" i="1"/>
  <c r="CJ391" i="1"/>
  <c r="CR391" i="1"/>
  <c r="CV391" i="1"/>
  <c r="CZ391" i="1"/>
  <c r="DD391" i="1"/>
  <c r="DH391" i="1"/>
  <c r="DL391" i="1"/>
  <c r="DP391" i="1"/>
  <c r="DT391" i="1"/>
  <c r="BK391" i="1"/>
  <c r="BS391" i="1"/>
  <c r="BW391" i="1"/>
  <c r="CE391" i="1"/>
  <c r="CI391" i="1"/>
  <c r="CM391" i="1"/>
  <c r="CQ391" i="1"/>
  <c r="CU391" i="1"/>
  <c r="CY391" i="1"/>
  <c r="DC391" i="1"/>
  <c r="DG391" i="1"/>
  <c r="DK391" i="1"/>
  <c r="DS391" i="1"/>
  <c r="BJ391" i="1"/>
  <c r="BR391" i="1"/>
  <c r="BV391" i="1"/>
  <c r="BZ391" i="1"/>
  <c r="CD391" i="1"/>
  <c r="CH391" i="1"/>
  <c r="CL391" i="1"/>
  <c r="CP391" i="1"/>
  <c r="CT391" i="1"/>
  <c r="CX391" i="1"/>
  <c r="DF391" i="1"/>
  <c r="DJ391" i="1"/>
  <c r="DR391" i="1"/>
  <c r="BI391" i="1"/>
  <c r="BM391" i="1"/>
  <c r="BQ391" i="1"/>
  <c r="BU391" i="1"/>
  <c r="BY391" i="1"/>
  <c r="CC391" i="1"/>
  <c r="CG391" i="1"/>
  <c r="CK391" i="1"/>
  <c r="CS391" i="1"/>
  <c r="CW391" i="1"/>
  <c r="DE391" i="1"/>
  <c r="DI391" i="1"/>
  <c r="DM391" i="1"/>
  <c r="DQ391" i="1"/>
  <c r="DU391" i="1"/>
  <c r="AS391" i="1"/>
  <c r="AW391" i="1"/>
  <c r="BE391" i="1"/>
  <c r="AR391" i="1"/>
  <c r="AV391" i="1"/>
  <c r="AZ391" i="1"/>
  <c r="BD391" i="1"/>
  <c r="BH391" i="1"/>
  <c r="AU391" i="1"/>
  <c r="AY391" i="1"/>
  <c r="BC391" i="1"/>
  <c r="BG391" i="1"/>
  <c r="AQ391" i="1"/>
  <c r="AT391" i="1"/>
  <c r="AX391" i="1"/>
  <c r="BF391" i="1"/>
  <c r="AP391" i="1"/>
  <c r="AL391" i="1"/>
  <c r="AK391" i="1"/>
  <c r="AM391" i="1"/>
  <c r="AJ391" i="1"/>
  <c r="AI391" i="1"/>
  <c r="EB298" i="1"/>
  <c r="EJ298" i="1"/>
  <c r="EN298" i="1"/>
  <c r="ER298" i="1"/>
  <c r="EV298" i="1"/>
  <c r="EZ298" i="1"/>
  <c r="FD298" i="1"/>
  <c r="FH298" i="1"/>
  <c r="FL298" i="1"/>
  <c r="FP298" i="1"/>
  <c r="FX298" i="1"/>
  <c r="GB298" i="1"/>
  <c r="GJ298" i="1"/>
  <c r="GN298" i="1"/>
  <c r="GR298" i="1"/>
  <c r="GV298" i="1"/>
  <c r="GZ298" i="1"/>
  <c r="HD298" i="1"/>
  <c r="HH298" i="1"/>
  <c r="HL298" i="1"/>
  <c r="ED298" i="1"/>
  <c r="EH298" i="1"/>
  <c r="EL298" i="1"/>
  <c r="EP298" i="1"/>
  <c r="EX298" i="1"/>
  <c r="FB298" i="1"/>
  <c r="FJ298" i="1"/>
  <c r="FN298" i="1"/>
  <c r="FR298" i="1"/>
  <c r="FV298" i="1"/>
  <c r="FZ298" i="1"/>
  <c r="GD298" i="1"/>
  <c r="GH298" i="1"/>
  <c r="GL298" i="1"/>
  <c r="GP298" i="1"/>
  <c r="GX298" i="1"/>
  <c r="HB298" i="1"/>
  <c r="HJ298" i="1"/>
  <c r="EA298" i="1"/>
  <c r="EI298" i="1"/>
  <c r="EQ298" i="1"/>
  <c r="EY298" i="1"/>
  <c r="FO298" i="1"/>
  <c r="FW298" i="1"/>
  <c r="GE298" i="1"/>
  <c r="GM298" i="1"/>
  <c r="GU298" i="1"/>
  <c r="HC298" i="1"/>
  <c r="HK298" i="1"/>
  <c r="EO298" i="1"/>
  <c r="EW298" i="1"/>
  <c r="FE298" i="1"/>
  <c r="FM298" i="1"/>
  <c r="FU298" i="1"/>
  <c r="GC298" i="1"/>
  <c r="GK298" i="1"/>
  <c r="HA298" i="1"/>
  <c r="HI298" i="1"/>
  <c r="EE298" i="1"/>
  <c r="EU298" i="1"/>
  <c r="FK298" i="1"/>
  <c r="GA298" i="1"/>
  <c r="GQ298" i="1"/>
  <c r="EC298" i="1"/>
  <c r="FI298" i="1"/>
  <c r="FY298" i="1"/>
  <c r="GO298" i="1"/>
  <c r="HE298" i="1"/>
  <c r="EK298" i="1"/>
  <c r="FA298" i="1"/>
  <c r="FQ298" i="1"/>
  <c r="GW298" i="1"/>
  <c r="HM298" i="1"/>
  <c r="EM298" i="1"/>
  <c r="GY298" i="1"/>
  <c r="GI298" i="1"/>
  <c r="FC298" i="1"/>
  <c r="BI298" i="1"/>
  <c r="BM298" i="1"/>
  <c r="BQ298" i="1"/>
  <c r="BU298" i="1"/>
  <c r="BY298" i="1"/>
  <c r="CC298" i="1"/>
  <c r="CG298" i="1"/>
  <c r="CK298" i="1"/>
  <c r="CS298" i="1"/>
  <c r="CW298" i="1"/>
  <c r="DE298" i="1"/>
  <c r="DI298" i="1"/>
  <c r="DM298" i="1"/>
  <c r="DQ298" i="1"/>
  <c r="DU298" i="1"/>
  <c r="BL298" i="1"/>
  <c r="BP298" i="1"/>
  <c r="BT298" i="1"/>
  <c r="BX298" i="1"/>
  <c r="CF298" i="1"/>
  <c r="CJ298" i="1"/>
  <c r="CR298" i="1"/>
  <c r="CV298" i="1"/>
  <c r="CZ298" i="1"/>
  <c r="DD298" i="1"/>
  <c r="DH298" i="1"/>
  <c r="DL298" i="1"/>
  <c r="DP298" i="1"/>
  <c r="DT298" i="1"/>
  <c r="BK298" i="1"/>
  <c r="BS298" i="1"/>
  <c r="BW298" i="1"/>
  <c r="CE298" i="1"/>
  <c r="CI298" i="1"/>
  <c r="CM298" i="1"/>
  <c r="CQ298" i="1"/>
  <c r="CU298" i="1"/>
  <c r="CY298" i="1"/>
  <c r="DC298" i="1"/>
  <c r="DG298" i="1"/>
  <c r="DK298" i="1"/>
  <c r="DS298" i="1"/>
  <c r="BJ298" i="1"/>
  <c r="BR298" i="1"/>
  <c r="BV298" i="1"/>
  <c r="BZ298" i="1"/>
  <c r="CD298" i="1"/>
  <c r="CH298" i="1"/>
  <c r="CL298" i="1"/>
  <c r="CP298" i="1"/>
  <c r="CT298" i="1"/>
  <c r="CX298" i="1"/>
  <c r="DF298" i="1"/>
  <c r="DJ298" i="1"/>
  <c r="DR298" i="1"/>
  <c r="AT298" i="1"/>
  <c r="AX298" i="1"/>
  <c r="BF298" i="1"/>
  <c r="AQ298" i="1"/>
  <c r="AS298" i="1"/>
  <c r="AW298" i="1"/>
  <c r="BE298" i="1"/>
  <c r="AP298" i="1"/>
  <c r="AR298" i="1"/>
  <c r="AV298" i="1"/>
  <c r="AZ298" i="1"/>
  <c r="BD298" i="1"/>
  <c r="BH298" i="1"/>
  <c r="AU298" i="1"/>
  <c r="AY298" i="1"/>
  <c r="BC298" i="1"/>
  <c r="BG298" i="1"/>
  <c r="AM298" i="1"/>
  <c r="AK298" i="1"/>
  <c r="AL298" i="1"/>
  <c r="AJ298" i="1"/>
  <c r="AI298" i="1"/>
  <c r="EC307" i="1"/>
  <c r="EK307" i="1"/>
  <c r="EO307" i="1"/>
  <c r="EW307" i="1"/>
  <c r="FA307" i="1"/>
  <c r="FE307" i="1"/>
  <c r="FI307" i="1"/>
  <c r="FM307" i="1"/>
  <c r="FQ307" i="1"/>
  <c r="FU307" i="1"/>
  <c r="FY307" i="1"/>
  <c r="GC307" i="1"/>
  <c r="GK307" i="1"/>
  <c r="GO307" i="1"/>
  <c r="GW307" i="1"/>
  <c r="HA307" i="1"/>
  <c r="HE307" i="1"/>
  <c r="HI307" i="1"/>
  <c r="HM307" i="1"/>
  <c r="EA307" i="1"/>
  <c r="EE307" i="1"/>
  <c r="EI307" i="1"/>
  <c r="EM307" i="1"/>
  <c r="EQ307" i="1"/>
  <c r="EU307" i="1"/>
  <c r="EY307" i="1"/>
  <c r="FC307" i="1"/>
  <c r="FK307" i="1"/>
  <c r="FO307" i="1"/>
  <c r="FW307" i="1"/>
  <c r="GA307" i="1"/>
  <c r="GE307" i="1"/>
  <c r="GI307" i="1"/>
  <c r="GM307" i="1"/>
  <c r="GQ307" i="1"/>
  <c r="GU307" i="1"/>
  <c r="GY307" i="1"/>
  <c r="HC307" i="1"/>
  <c r="HK307" i="1"/>
  <c r="EN307" i="1"/>
  <c r="EV307" i="1"/>
  <c r="FD307" i="1"/>
  <c r="FL307" i="1"/>
  <c r="GB307" i="1"/>
  <c r="GJ307" i="1"/>
  <c r="GR307" i="1"/>
  <c r="GZ307" i="1"/>
  <c r="HH307" i="1"/>
  <c r="ED307" i="1"/>
  <c r="EL307" i="1"/>
  <c r="FB307" i="1"/>
  <c r="FJ307" i="1"/>
  <c r="FR307" i="1"/>
  <c r="FZ307" i="1"/>
  <c r="GH307" i="1"/>
  <c r="GP307" i="1"/>
  <c r="GX307" i="1"/>
  <c r="EB307" i="1"/>
  <c r="ER307" i="1"/>
  <c r="FH307" i="1"/>
  <c r="FX307" i="1"/>
  <c r="GN307" i="1"/>
  <c r="HD307" i="1"/>
  <c r="EP307" i="1"/>
  <c r="FV307" i="1"/>
  <c r="GL307" i="1"/>
  <c r="HB307" i="1"/>
  <c r="EH307" i="1"/>
  <c r="EX307" i="1"/>
  <c r="FN307" i="1"/>
  <c r="GD307" i="1"/>
  <c r="HJ307" i="1"/>
  <c r="EZ307" i="1"/>
  <c r="HL307" i="1"/>
  <c r="EJ307" i="1"/>
  <c r="GV307" i="1"/>
  <c r="FP307" i="1"/>
  <c r="BL307" i="1"/>
  <c r="BP307" i="1"/>
  <c r="BT307" i="1"/>
  <c r="BX307" i="1"/>
  <c r="CF307" i="1"/>
  <c r="CJ307" i="1"/>
  <c r="CR307" i="1"/>
  <c r="CV307" i="1"/>
  <c r="CZ307" i="1"/>
  <c r="DD307" i="1"/>
  <c r="DH307" i="1"/>
  <c r="DL307" i="1"/>
  <c r="DP307" i="1"/>
  <c r="DT307" i="1"/>
  <c r="BK307" i="1"/>
  <c r="BS307" i="1"/>
  <c r="BW307" i="1"/>
  <c r="CE307" i="1"/>
  <c r="CI307" i="1"/>
  <c r="CM307" i="1"/>
  <c r="CQ307" i="1"/>
  <c r="CU307" i="1"/>
  <c r="CY307" i="1"/>
  <c r="DC307" i="1"/>
  <c r="DG307" i="1"/>
  <c r="DK307" i="1"/>
  <c r="DS307" i="1"/>
  <c r="BJ307" i="1"/>
  <c r="BR307" i="1"/>
  <c r="BV307" i="1"/>
  <c r="BZ307" i="1"/>
  <c r="CD307" i="1"/>
  <c r="CH307" i="1"/>
  <c r="CL307" i="1"/>
  <c r="CP307" i="1"/>
  <c r="CT307" i="1"/>
  <c r="CX307" i="1"/>
  <c r="DF307" i="1"/>
  <c r="DJ307" i="1"/>
  <c r="DR307" i="1"/>
  <c r="BI307" i="1"/>
  <c r="BM307" i="1"/>
  <c r="BQ307" i="1"/>
  <c r="BU307" i="1"/>
  <c r="BY307" i="1"/>
  <c r="CC307" i="1"/>
  <c r="CG307" i="1"/>
  <c r="CK307" i="1"/>
  <c r="CS307" i="1"/>
  <c r="CW307" i="1"/>
  <c r="DE307" i="1"/>
  <c r="DI307" i="1"/>
  <c r="DM307" i="1"/>
  <c r="DQ307" i="1"/>
  <c r="DU307" i="1"/>
  <c r="AS307" i="1"/>
  <c r="AW307" i="1"/>
  <c r="BE307" i="1"/>
  <c r="AR307" i="1"/>
  <c r="AV307" i="1"/>
  <c r="AZ307" i="1"/>
  <c r="BD307" i="1"/>
  <c r="BH307" i="1"/>
  <c r="AU307" i="1"/>
  <c r="AY307" i="1"/>
  <c r="BC307" i="1"/>
  <c r="BG307" i="1"/>
  <c r="AQ307" i="1"/>
  <c r="AT307" i="1"/>
  <c r="AX307" i="1"/>
  <c r="BF307" i="1"/>
  <c r="AP307" i="1"/>
  <c r="AL307" i="1"/>
  <c r="AK307" i="1"/>
  <c r="AJ307" i="1"/>
  <c r="AI307" i="1"/>
  <c r="AM307" i="1"/>
  <c r="EC353" i="1"/>
  <c r="EK353" i="1"/>
  <c r="EO353" i="1"/>
  <c r="EW353" i="1"/>
  <c r="FA353" i="1"/>
  <c r="FE353" i="1"/>
  <c r="FI353" i="1"/>
  <c r="FM353" i="1"/>
  <c r="FQ353" i="1"/>
  <c r="FU353" i="1"/>
  <c r="FY353" i="1"/>
  <c r="GC353" i="1"/>
  <c r="GK353" i="1"/>
  <c r="GO353" i="1"/>
  <c r="GW353" i="1"/>
  <c r="HA353" i="1"/>
  <c r="HE353" i="1"/>
  <c r="HI353" i="1"/>
  <c r="HM353" i="1"/>
  <c r="EB353" i="1"/>
  <c r="EJ353" i="1"/>
  <c r="EN353" i="1"/>
  <c r="ER353" i="1"/>
  <c r="EV353" i="1"/>
  <c r="EZ353" i="1"/>
  <c r="FD353" i="1"/>
  <c r="FH353" i="1"/>
  <c r="FL353" i="1"/>
  <c r="FP353" i="1"/>
  <c r="FX353" i="1"/>
  <c r="GB353" i="1"/>
  <c r="GJ353" i="1"/>
  <c r="GN353" i="1"/>
  <c r="GR353" i="1"/>
  <c r="GV353" i="1"/>
  <c r="GZ353" i="1"/>
  <c r="HD353" i="1"/>
  <c r="HH353" i="1"/>
  <c r="HL353" i="1"/>
  <c r="EA353" i="1"/>
  <c r="EE353" i="1"/>
  <c r="EI353" i="1"/>
  <c r="EM353" i="1"/>
  <c r="EQ353" i="1"/>
  <c r="EU353" i="1"/>
  <c r="EY353" i="1"/>
  <c r="FC353" i="1"/>
  <c r="FK353" i="1"/>
  <c r="FO353" i="1"/>
  <c r="FW353" i="1"/>
  <c r="GA353" i="1"/>
  <c r="GE353" i="1"/>
  <c r="GI353" i="1"/>
  <c r="GM353" i="1"/>
  <c r="GQ353" i="1"/>
  <c r="GU353" i="1"/>
  <c r="GY353" i="1"/>
  <c r="HC353" i="1"/>
  <c r="HK353" i="1"/>
  <c r="ED353" i="1"/>
  <c r="EH353" i="1"/>
  <c r="EL353" i="1"/>
  <c r="EP353" i="1"/>
  <c r="EX353" i="1"/>
  <c r="FB353" i="1"/>
  <c r="FJ353" i="1"/>
  <c r="FN353" i="1"/>
  <c r="FR353" i="1"/>
  <c r="FV353" i="1"/>
  <c r="FZ353" i="1"/>
  <c r="GD353" i="1"/>
  <c r="GH353" i="1"/>
  <c r="GL353" i="1"/>
  <c r="GP353" i="1"/>
  <c r="GX353" i="1"/>
  <c r="HB353" i="1"/>
  <c r="HJ353" i="1"/>
  <c r="BJ353" i="1"/>
  <c r="BR353" i="1"/>
  <c r="BV353" i="1"/>
  <c r="BZ353" i="1"/>
  <c r="CD353" i="1"/>
  <c r="CH353" i="1"/>
  <c r="CL353" i="1"/>
  <c r="CP353" i="1"/>
  <c r="CT353" i="1"/>
  <c r="CX353" i="1"/>
  <c r="DF353" i="1"/>
  <c r="DJ353" i="1"/>
  <c r="DR353" i="1"/>
  <c r="BI353" i="1"/>
  <c r="BM353" i="1"/>
  <c r="BQ353" i="1"/>
  <c r="BU353" i="1"/>
  <c r="BY353" i="1"/>
  <c r="CC353" i="1"/>
  <c r="CG353" i="1"/>
  <c r="CK353" i="1"/>
  <c r="CS353" i="1"/>
  <c r="CW353" i="1"/>
  <c r="DE353" i="1"/>
  <c r="DI353" i="1"/>
  <c r="DM353" i="1"/>
  <c r="DQ353" i="1"/>
  <c r="DU353" i="1"/>
  <c r="BL353" i="1"/>
  <c r="BP353" i="1"/>
  <c r="BT353" i="1"/>
  <c r="BX353" i="1"/>
  <c r="CF353" i="1"/>
  <c r="CJ353" i="1"/>
  <c r="CR353" i="1"/>
  <c r="CV353" i="1"/>
  <c r="CZ353" i="1"/>
  <c r="DD353" i="1"/>
  <c r="DH353" i="1"/>
  <c r="DL353" i="1"/>
  <c r="DP353" i="1"/>
  <c r="DT353" i="1"/>
  <c r="BK353" i="1"/>
  <c r="BS353" i="1"/>
  <c r="BW353" i="1"/>
  <c r="CE353" i="1"/>
  <c r="CI353" i="1"/>
  <c r="CM353" i="1"/>
  <c r="CQ353" i="1"/>
  <c r="CU353" i="1"/>
  <c r="CY353" i="1"/>
  <c r="DC353" i="1"/>
  <c r="DG353" i="1"/>
  <c r="DK353" i="1"/>
  <c r="DS353" i="1"/>
  <c r="AU353" i="1"/>
  <c r="AY353" i="1"/>
  <c r="BC353" i="1"/>
  <c r="BG353" i="1"/>
  <c r="AT353" i="1"/>
  <c r="AX353" i="1"/>
  <c r="BF353" i="1"/>
  <c r="AL353" i="1"/>
  <c r="AS353" i="1"/>
  <c r="AW353" i="1"/>
  <c r="BE353" i="1"/>
  <c r="AQ353" i="1"/>
  <c r="AR353" i="1"/>
  <c r="AV353" i="1"/>
  <c r="AZ353" i="1"/>
  <c r="BD353" i="1"/>
  <c r="BH353" i="1"/>
  <c r="AP353" i="1"/>
  <c r="AM353" i="1"/>
  <c r="AI353" i="1"/>
  <c r="AK353" i="1"/>
  <c r="AJ353" i="1"/>
  <c r="EC311" i="1"/>
  <c r="EK311" i="1"/>
  <c r="EO311" i="1"/>
  <c r="EW311" i="1"/>
  <c r="FA311" i="1"/>
  <c r="FE311" i="1"/>
  <c r="FI311" i="1"/>
  <c r="FM311" i="1"/>
  <c r="FQ311" i="1"/>
  <c r="FU311" i="1"/>
  <c r="FY311" i="1"/>
  <c r="GC311" i="1"/>
  <c r="GK311" i="1"/>
  <c r="GO311" i="1"/>
  <c r="GW311" i="1"/>
  <c r="HA311" i="1"/>
  <c r="HE311" i="1"/>
  <c r="HI311" i="1"/>
  <c r="HM311" i="1"/>
  <c r="EE311" i="1"/>
  <c r="EJ311" i="1"/>
  <c r="EP311" i="1"/>
  <c r="EU311" i="1"/>
  <c r="EZ311" i="1"/>
  <c r="FK311" i="1"/>
  <c r="FP311" i="1"/>
  <c r="FV311" i="1"/>
  <c r="GA311" i="1"/>
  <c r="GL311" i="1"/>
  <c r="GQ311" i="1"/>
  <c r="GV311" i="1"/>
  <c r="HB311" i="1"/>
  <c r="HL311" i="1"/>
  <c r="ED311" i="1"/>
  <c r="EI311" i="1"/>
  <c r="EN311" i="1"/>
  <c r="EY311" i="1"/>
  <c r="FD311" i="1"/>
  <c r="FJ311" i="1"/>
  <c r="FO311" i="1"/>
  <c r="FZ311" i="1"/>
  <c r="GE311" i="1"/>
  <c r="GJ311" i="1"/>
  <c r="GP311" i="1"/>
  <c r="GU311" i="1"/>
  <c r="GZ311" i="1"/>
  <c r="HK311" i="1"/>
  <c r="EA311" i="1"/>
  <c r="EL311" i="1"/>
  <c r="EQ311" i="1"/>
  <c r="EV311" i="1"/>
  <c r="FB311" i="1"/>
  <c r="FL311" i="1"/>
  <c r="FR311" i="1"/>
  <c r="FW311" i="1"/>
  <c r="GB311" i="1"/>
  <c r="GH311" i="1"/>
  <c r="GM311" i="1"/>
  <c r="GR311" i="1"/>
  <c r="GX311" i="1"/>
  <c r="HC311" i="1"/>
  <c r="HH311" i="1"/>
  <c r="EM311" i="1"/>
  <c r="FH311" i="1"/>
  <c r="GD311" i="1"/>
  <c r="GY311" i="1"/>
  <c r="EH311" i="1"/>
  <c r="FC311" i="1"/>
  <c r="FX311" i="1"/>
  <c r="ER311" i="1"/>
  <c r="FN311" i="1"/>
  <c r="GI311" i="1"/>
  <c r="HD311" i="1"/>
  <c r="EX311" i="1"/>
  <c r="EB311" i="1"/>
  <c r="HJ311" i="1"/>
  <c r="GN311" i="1"/>
  <c r="BL311" i="1"/>
  <c r="BP311" i="1"/>
  <c r="BT311" i="1"/>
  <c r="BX311" i="1"/>
  <c r="CF311" i="1"/>
  <c r="CJ311" i="1"/>
  <c r="CR311" i="1"/>
  <c r="CV311" i="1"/>
  <c r="CZ311" i="1"/>
  <c r="DD311" i="1"/>
  <c r="DH311" i="1"/>
  <c r="DL311" i="1"/>
  <c r="DP311" i="1"/>
  <c r="DT311" i="1"/>
  <c r="BK311" i="1"/>
  <c r="BS311" i="1"/>
  <c r="BW311" i="1"/>
  <c r="CE311" i="1"/>
  <c r="CI311" i="1"/>
  <c r="CM311" i="1"/>
  <c r="CQ311" i="1"/>
  <c r="CU311" i="1"/>
  <c r="CY311" i="1"/>
  <c r="DC311" i="1"/>
  <c r="DG311" i="1"/>
  <c r="DK311" i="1"/>
  <c r="DS311" i="1"/>
  <c r="BJ311" i="1"/>
  <c r="BR311" i="1"/>
  <c r="BV311" i="1"/>
  <c r="BZ311" i="1"/>
  <c r="CD311" i="1"/>
  <c r="CH311" i="1"/>
  <c r="CL311" i="1"/>
  <c r="CP311" i="1"/>
  <c r="CT311" i="1"/>
  <c r="CX311" i="1"/>
  <c r="DF311" i="1"/>
  <c r="DJ311" i="1"/>
  <c r="DR311" i="1"/>
  <c r="BI311" i="1"/>
  <c r="BM311" i="1"/>
  <c r="BQ311" i="1"/>
  <c r="BU311" i="1"/>
  <c r="BY311" i="1"/>
  <c r="CC311" i="1"/>
  <c r="CG311" i="1"/>
  <c r="CK311" i="1"/>
  <c r="CS311" i="1"/>
  <c r="CW311" i="1"/>
  <c r="DE311" i="1"/>
  <c r="DI311" i="1"/>
  <c r="DM311" i="1"/>
  <c r="DQ311" i="1"/>
  <c r="DU311" i="1"/>
  <c r="AS311" i="1"/>
  <c r="AW311" i="1"/>
  <c r="BE311" i="1"/>
  <c r="AR311" i="1"/>
  <c r="AV311" i="1"/>
  <c r="AZ311" i="1"/>
  <c r="BD311" i="1"/>
  <c r="BH311" i="1"/>
  <c r="AU311" i="1"/>
  <c r="AY311" i="1"/>
  <c r="BC311" i="1"/>
  <c r="BG311" i="1"/>
  <c r="AQ311" i="1"/>
  <c r="AT311" i="1"/>
  <c r="AX311" i="1"/>
  <c r="BF311" i="1"/>
  <c r="AP311" i="1"/>
  <c r="AL311" i="1"/>
  <c r="AK311" i="1"/>
  <c r="AM311" i="1"/>
  <c r="AJ311" i="1"/>
  <c r="AI311" i="1"/>
  <c r="EB310" i="1"/>
  <c r="EJ310" i="1"/>
  <c r="EN310" i="1"/>
  <c r="ER310" i="1"/>
  <c r="EV310" i="1"/>
  <c r="EZ310" i="1"/>
  <c r="FD310" i="1"/>
  <c r="FH310" i="1"/>
  <c r="FL310" i="1"/>
  <c r="FP310" i="1"/>
  <c r="FX310" i="1"/>
  <c r="GB310" i="1"/>
  <c r="GJ310" i="1"/>
  <c r="GN310" i="1"/>
  <c r="GR310" i="1"/>
  <c r="GV310" i="1"/>
  <c r="GZ310" i="1"/>
  <c r="HD310" i="1"/>
  <c r="HH310" i="1"/>
  <c r="HL310" i="1"/>
  <c r="EE310" i="1"/>
  <c r="EK310" i="1"/>
  <c r="EP310" i="1"/>
  <c r="EU310" i="1"/>
  <c r="FA310" i="1"/>
  <c r="FK310" i="1"/>
  <c r="FQ310" i="1"/>
  <c r="FV310" i="1"/>
  <c r="GA310" i="1"/>
  <c r="GL310" i="1"/>
  <c r="GQ310" i="1"/>
  <c r="GW310" i="1"/>
  <c r="HB310" i="1"/>
  <c r="HM310" i="1"/>
  <c r="ED310" i="1"/>
  <c r="EI310" i="1"/>
  <c r="EO310" i="1"/>
  <c r="EY310" i="1"/>
  <c r="FE310" i="1"/>
  <c r="FJ310" i="1"/>
  <c r="FO310" i="1"/>
  <c r="FU310" i="1"/>
  <c r="FZ310" i="1"/>
  <c r="GE310" i="1"/>
  <c r="GK310" i="1"/>
  <c r="GP310" i="1"/>
  <c r="GU310" i="1"/>
  <c r="HA310" i="1"/>
  <c r="HK310" i="1"/>
  <c r="EA310" i="1"/>
  <c r="EL310" i="1"/>
  <c r="EQ310" i="1"/>
  <c r="EW310" i="1"/>
  <c r="FB310" i="1"/>
  <c r="FM310" i="1"/>
  <c r="FR310" i="1"/>
  <c r="FW310" i="1"/>
  <c r="GC310" i="1"/>
  <c r="GH310" i="1"/>
  <c r="GM310" i="1"/>
  <c r="GX310" i="1"/>
  <c r="HC310" i="1"/>
  <c r="HI310" i="1"/>
  <c r="FN310" i="1"/>
  <c r="GI310" i="1"/>
  <c r="HE310" i="1"/>
  <c r="EM310" i="1"/>
  <c r="FI310" i="1"/>
  <c r="GD310" i="1"/>
  <c r="GY310" i="1"/>
  <c r="EC310" i="1"/>
  <c r="EX310" i="1"/>
  <c r="GO310" i="1"/>
  <c r="HJ310" i="1"/>
  <c r="FY310" i="1"/>
  <c r="FC310" i="1"/>
  <c r="EH310" i="1"/>
  <c r="BI310" i="1"/>
  <c r="BM310" i="1"/>
  <c r="BQ310" i="1"/>
  <c r="BU310" i="1"/>
  <c r="BY310" i="1"/>
  <c r="CC310" i="1"/>
  <c r="CG310" i="1"/>
  <c r="CK310" i="1"/>
  <c r="CS310" i="1"/>
  <c r="CW310" i="1"/>
  <c r="DE310" i="1"/>
  <c r="DI310" i="1"/>
  <c r="DM310" i="1"/>
  <c r="DQ310" i="1"/>
  <c r="DU310" i="1"/>
  <c r="BL310" i="1"/>
  <c r="BP310" i="1"/>
  <c r="BT310" i="1"/>
  <c r="BX310" i="1"/>
  <c r="CF310" i="1"/>
  <c r="CJ310" i="1"/>
  <c r="CR310" i="1"/>
  <c r="CV310" i="1"/>
  <c r="CZ310" i="1"/>
  <c r="DD310" i="1"/>
  <c r="DH310" i="1"/>
  <c r="DL310" i="1"/>
  <c r="DP310" i="1"/>
  <c r="DT310" i="1"/>
  <c r="BK310" i="1"/>
  <c r="BS310" i="1"/>
  <c r="BW310" i="1"/>
  <c r="CE310" i="1"/>
  <c r="CI310" i="1"/>
  <c r="CM310" i="1"/>
  <c r="CQ310" i="1"/>
  <c r="CU310" i="1"/>
  <c r="CY310" i="1"/>
  <c r="DC310" i="1"/>
  <c r="DG310" i="1"/>
  <c r="DK310" i="1"/>
  <c r="DS310" i="1"/>
  <c r="BJ310" i="1"/>
  <c r="BR310" i="1"/>
  <c r="BV310" i="1"/>
  <c r="BZ310" i="1"/>
  <c r="CD310" i="1"/>
  <c r="CH310" i="1"/>
  <c r="CL310" i="1"/>
  <c r="CP310" i="1"/>
  <c r="CT310" i="1"/>
  <c r="CX310" i="1"/>
  <c r="DF310" i="1"/>
  <c r="DJ310" i="1"/>
  <c r="DR310" i="1"/>
  <c r="AT310" i="1"/>
  <c r="AX310" i="1"/>
  <c r="BF310" i="1"/>
  <c r="AQ310" i="1"/>
  <c r="AS310" i="1"/>
  <c r="AW310" i="1"/>
  <c r="BE310" i="1"/>
  <c r="AP310" i="1"/>
  <c r="AR310" i="1"/>
  <c r="AV310" i="1"/>
  <c r="AZ310" i="1"/>
  <c r="BD310" i="1"/>
  <c r="BH310" i="1"/>
  <c r="AU310" i="1"/>
  <c r="AY310" i="1"/>
  <c r="BC310" i="1"/>
  <c r="BG310" i="1"/>
  <c r="AM310" i="1"/>
  <c r="AL310" i="1"/>
  <c r="AK310" i="1"/>
  <c r="AJ310" i="1"/>
  <c r="AI310" i="1"/>
  <c r="EC377" i="1"/>
  <c r="EK377" i="1"/>
  <c r="EO377" i="1"/>
  <c r="EW377" i="1"/>
  <c r="FA377" i="1"/>
  <c r="FE377" i="1"/>
  <c r="FI377" i="1"/>
  <c r="FM377" i="1"/>
  <c r="FQ377" i="1"/>
  <c r="FU377" i="1"/>
  <c r="FY377" i="1"/>
  <c r="GC377" i="1"/>
  <c r="GK377" i="1"/>
  <c r="GO377" i="1"/>
  <c r="GW377" i="1"/>
  <c r="HA377" i="1"/>
  <c r="HE377" i="1"/>
  <c r="HI377" i="1"/>
  <c r="HM377" i="1"/>
  <c r="EB377" i="1"/>
  <c r="EJ377" i="1"/>
  <c r="EN377" i="1"/>
  <c r="ER377" i="1"/>
  <c r="EV377" i="1"/>
  <c r="EZ377" i="1"/>
  <c r="FD377" i="1"/>
  <c r="FH377" i="1"/>
  <c r="FL377" i="1"/>
  <c r="FP377" i="1"/>
  <c r="FX377" i="1"/>
  <c r="GB377" i="1"/>
  <c r="GJ377" i="1"/>
  <c r="GN377" i="1"/>
  <c r="GR377" i="1"/>
  <c r="GV377" i="1"/>
  <c r="GZ377" i="1"/>
  <c r="HD377" i="1"/>
  <c r="HH377" i="1"/>
  <c r="HL377" i="1"/>
  <c r="EA377" i="1"/>
  <c r="EE377" i="1"/>
  <c r="EI377" i="1"/>
  <c r="EM377" i="1"/>
  <c r="EQ377" i="1"/>
  <c r="EU377" i="1"/>
  <c r="EY377" i="1"/>
  <c r="FC377" i="1"/>
  <c r="FK377" i="1"/>
  <c r="FO377" i="1"/>
  <c r="FW377" i="1"/>
  <c r="GA377" i="1"/>
  <c r="GE377" i="1"/>
  <c r="GI377" i="1"/>
  <c r="GM377" i="1"/>
  <c r="GQ377" i="1"/>
  <c r="GU377" i="1"/>
  <c r="GY377" i="1"/>
  <c r="HC377" i="1"/>
  <c r="HK377" i="1"/>
  <c r="ED377" i="1"/>
  <c r="EH377" i="1"/>
  <c r="EL377" i="1"/>
  <c r="EP377" i="1"/>
  <c r="EX377" i="1"/>
  <c r="FB377" i="1"/>
  <c r="FJ377" i="1"/>
  <c r="FN377" i="1"/>
  <c r="FR377" i="1"/>
  <c r="FV377" i="1"/>
  <c r="FZ377" i="1"/>
  <c r="GD377" i="1"/>
  <c r="GH377" i="1"/>
  <c r="GL377" i="1"/>
  <c r="GP377" i="1"/>
  <c r="GX377" i="1"/>
  <c r="HB377" i="1"/>
  <c r="HJ377" i="1"/>
  <c r="BJ377" i="1"/>
  <c r="BR377" i="1"/>
  <c r="BV377" i="1"/>
  <c r="BZ377" i="1"/>
  <c r="CD377" i="1"/>
  <c r="CH377" i="1"/>
  <c r="CL377" i="1"/>
  <c r="CP377" i="1"/>
  <c r="CT377" i="1"/>
  <c r="CX377" i="1"/>
  <c r="DF377" i="1"/>
  <c r="DJ377" i="1"/>
  <c r="DR377" i="1"/>
  <c r="BI377" i="1"/>
  <c r="BM377" i="1"/>
  <c r="BQ377" i="1"/>
  <c r="BU377" i="1"/>
  <c r="BY377" i="1"/>
  <c r="CC377" i="1"/>
  <c r="CG377" i="1"/>
  <c r="CK377" i="1"/>
  <c r="CS377" i="1"/>
  <c r="CW377" i="1"/>
  <c r="DE377" i="1"/>
  <c r="DI377" i="1"/>
  <c r="DM377" i="1"/>
  <c r="DQ377" i="1"/>
  <c r="DU377" i="1"/>
  <c r="BL377" i="1"/>
  <c r="BP377" i="1"/>
  <c r="BT377" i="1"/>
  <c r="BX377" i="1"/>
  <c r="CF377" i="1"/>
  <c r="CJ377" i="1"/>
  <c r="CR377" i="1"/>
  <c r="CV377" i="1"/>
  <c r="CZ377" i="1"/>
  <c r="DD377" i="1"/>
  <c r="DH377" i="1"/>
  <c r="DL377" i="1"/>
  <c r="DP377" i="1"/>
  <c r="DT377" i="1"/>
  <c r="BK377" i="1"/>
  <c r="BS377" i="1"/>
  <c r="BW377" i="1"/>
  <c r="CE377" i="1"/>
  <c r="CI377" i="1"/>
  <c r="CM377" i="1"/>
  <c r="CQ377" i="1"/>
  <c r="CU377" i="1"/>
  <c r="CY377" i="1"/>
  <c r="DC377" i="1"/>
  <c r="DG377" i="1"/>
  <c r="DK377" i="1"/>
  <c r="DS377" i="1"/>
  <c r="AU377" i="1"/>
  <c r="AY377" i="1"/>
  <c r="BC377" i="1"/>
  <c r="BG377" i="1"/>
  <c r="AT377" i="1"/>
  <c r="AX377" i="1"/>
  <c r="BF377" i="1"/>
  <c r="AL377" i="1"/>
  <c r="AS377" i="1"/>
  <c r="AW377" i="1"/>
  <c r="BE377" i="1"/>
  <c r="AQ377" i="1"/>
  <c r="AR377" i="1"/>
  <c r="AV377" i="1"/>
  <c r="AZ377" i="1"/>
  <c r="BD377" i="1"/>
  <c r="BH377" i="1"/>
  <c r="AP377" i="1"/>
  <c r="AM377" i="1"/>
  <c r="AI377" i="1"/>
  <c r="AK377" i="1"/>
  <c r="AJ377" i="1"/>
  <c r="EA332" i="1"/>
  <c r="EE332" i="1"/>
  <c r="EI332" i="1"/>
  <c r="EM332" i="1"/>
  <c r="EQ332" i="1"/>
  <c r="EU332" i="1"/>
  <c r="EY332" i="1"/>
  <c r="FC332" i="1"/>
  <c r="FK332" i="1"/>
  <c r="FO332" i="1"/>
  <c r="FW332" i="1"/>
  <c r="GA332" i="1"/>
  <c r="GE332" i="1"/>
  <c r="GI332" i="1"/>
  <c r="GM332" i="1"/>
  <c r="GQ332" i="1"/>
  <c r="GU332" i="1"/>
  <c r="GY332" i="1"/>
  <c r="HC332" i="1"/>
  <c r="HK332" i="1"/>
  <c r="ED332" i="1"/>
  <c r="EH332" i="1"/>
  <c r="EL332" i="1"/>
  <c r="EP332" i="1"/>
  <c r="EX332" i="1"/>
  <c r="FB332" i="1"/>
  <c r="FJ332" i="1"/>
  <c r="FN332" i="1"/>
  <c r="FR332" i="1"/>
  <c r="FV332" i="1"/>
  <c r="FZ332" i="1"/>
  <c r="GD332" i="1"/>
  <c r="GH332" i="1"/>
  <c r="GL332" i="1"/>
  <c r="GP332" i="1"/>
  <c r="GX332" i="1"/>
  <c r="HB332" i="1"/>
  <c r="HJ332" i="1"/>
  <c r="EB332" i="1"/>
  <c r="EJ332" i="1"/>
  <c r="EN332" i="1"/>
  <c r="ER332" i="1"/>
  <c r="EV332" i="1"/>
  <c r="EZ332" i="1"/>
  <c r="FD332" i="1"/>
  <c r="FH332" i="1"/>
  <c r="FL332" i="1"/>
  <c r="FP332" i="1"/>
  <c r="FX332" i="1"/>
  <c r="GB332" i="1"/>
  <c r="GJ332" i="1"/>
  <c r="GN332" i="1"/>
  <c r="GR332" i="1"/>
  <c r="GV332" i="1"/>
  <c r="GZ332" i="1"/>
  <c r="HD332" i="1"/>
  <c r="HH332" i="1"/>
  <c r="HL332" i="1"/>
  <c r="EK332" i="1"/>
  <c r="FA332" i="1"/>
  <c r="FQ332" i="1"/>
  <c r="GW332" i="1"/>
  <c r="HM332" i="1"/>
  <c r="EW332" i="1"/>
  <c r="FM332" i="1"/>
  <c r="GC332" i="1"/>
  <c r="HI332" i="1"/>
  <c r="EC332" i="1"/>
  <c r="FI332" i="1"/>
  <c r="FY332" i="1"/>
  <c r="GO332" i="1"/>
  <c r="HE332" i="1"/>
  <c r="EO332" i="1"/>
  <c r="FE332" i="1"/>
  <c r="FU332" i="1"/>
  <c r="GK332" i="1"/>
  <c r="HA332" i="1"/>
  <c r="BK332" i="1"/>
  <c r="BS332" i="1"/>
  <c r="BW332" i="1"/>
  <c r="CE332" i="1"/>
  <c r="CI332" i="1"/>
  <c r="CM332" i="1"/>
  <c r="CQ332" i="1"/>
  <c r="CU332" i="1"/>
  <c r="CY332" i="1"/>
  <c r="DC332" i="1"/>
  <c r="DG332" i="1"/>
  <c r="DK332" i="1"/>
  <c r="DS332" i="1"/>
  <c r="BJ332" i="1"/>
  <c r="BR332" i="1"/>
  <c r="BV332" i="1"/>
  <c r="BZ332" i="1"/>
  <c r="CD332" i="1"/>
  <c r="CH332" i="1"/>
  <c r="CL332" i="1"/>
  <c r="CP332" i="1"/>
  <c r="CT332" i="1"/>
  <c r="CX332" i="1"/>
  <c r="DF332" i="1"/>
  <c r="DJ332" i="1"/>
  <c r="DR332" i="1"/>
  <c r="BI332" i="1"/>
  <c r="BM332" i="1"/>
  <c r="BQ332" i="1"/>
  <c r="BU332" i="1"/>
  <c r="BY332" i="1"/>
  <c r="CC332" i="1"/>
  <c r="CG332" i="1"/>
  <c r="CK332" i="1"/>
  <c r="CS332" i="1"/>
  <c r="CW332" i="1"/>
  <c r="DE332" i="1"/>
  <c r="DI332" i="1"/>
  <c r="DM332" i="1"/>
  <c r="DQ332" i="1"/>
  <c r="DU332" i="1"/>
  <c r="BL332" i="1"/>
  <c r="BP332" i="1"/>
  <c r="BT332" i="1"/>
  <c r="BX332" i="1"/>
  <c r="CF332" i="1"/>
  <c r="CJ332" i="1"/>
  <c r="CR332" i="1"/>
  <c r="CV332" i="1"/>
  <c r="CZ332" i="1"/>
  <c r="DD332" i="1"/>
  <c r="DH332" i="1"/>
  <c r="DL332" i="1"/>
  <c r="DP332" i="1"/>
  <c r="DT332" i="1"/>
  <c r="AR332" i="1"/>
  <c r="AV332" i="1"/>
  <c r="AZ332" i="1"/>
  <c r="BD332" i="1"/>
  <c r="BH332" i="1"/>
  <c r="AQ332" i="1"/>
  <c r="AU332" i="1"/>
  <c r="AY332" i="1"/>
  <c r="BC332" i="1"/>
  <c r="BG332" i="1"/>
  <c r="AP332" i="1"/>
  <c r="AM332" i="1"/>
  <c r="AT332" i="1"/>
  <c r="AX332" i="1"/>
  <c r="BF332" i="1"/>
  <c r="AS332" i="1"/>
  <c r="AW332" i="1"/>
  <c r="BE332" i="1"/>
  <c r="AJ332" i="1"/>
  <c r="AL332" i="1"/>
  <c r="AI332" i="1"/>
  <c r="AK332" i="1"/>
  <c r="EA351" i="1"/>
  <c r="EE351" i="1"/>
  <c r="EI351" i="1"/>
  <c r="EM351" i="1"/>
  <c r="EQ351" i="1"/>
  <c r="EU351" i="1"/>
  <c r="EY351" i="1"/>
  <c r="FC351" i="1"/>
  <c r="FK351" i="1"/>
  <c r="FO351" i="1"/>
  <c r="FW351" i="1"/>
  <c r="GA351" i="1"/>
  <c r="GE351" i="1"/>
  <c r="GI351" i="1"/>
  <c r="GM351" i="1"/>
  <c r="GQ351" i="1"/>
  <c r="GU351" i="1"/>
  <c r="GY351" i="1"/>
  <c r="HC351" i="1"/>
  <c r="HK351" i="1"/>
  <c r="ED351" i="1"/>
  <c r="EH351" i="1"/>
  <c r="EL351" i="1"/>
  <c r="EP351" i="1"/>
  <c r="EX351" i="1"/>
  <c r="FB351" i="1"/>
  <c r="FJ351" i="1"/>
  <c r="FN351" i="1"/>
  <c r="FR351" i="1"/>
  <c r="FV351" i="1"/>
  <c r="FZ351" i="1"/>
  <c r="GD351" i="1"/>
  <c r="GH351" i="1"/>
  <c r="GL351" i="1"/>
  <c r="GP351" i="1"/>
  <c r="GX351" i="1"/>
  <c r="HB351" i="1"/>
  <c r="HJ351" i="1"/>
  <c r="EC351" i="1"/>
  <c r="EK351" i="1"/>
  <c r="EO351" i="1"/>
  <c r="EW351" i="1"/>
  <c r="FA351" i="1"/>
  <c r="FE351" i="1"/>
  <c r="FI351" i="1"/>
  <c r="FM351" i="1"/>
  <c r="FQ351" i="1"/>
  <c r="FU351" i="1"/>
  <c r="FY351" i="1"/>
  <c r="GC351" i="1"/>
  <c r="GK351" i="1"/>
  <c r="GO351" i="1"/>
  <c r="GW351" i="1"/>
  <c r="HA351" i="1"/>
  <c r="HE351" i="1"/>
  <c r="HI351" i="1"/>
  <c r="HM351" i="1"/>
  <c r="EB351" i="1"/>
  <c r="EJ351" i="1"/>
  <c r="EN351" i="1"/>
  <c r="ER351" i="1"/>
  <c r="EV351" i="1"/>
  <c r="EZ351" i="1"/>
  <c r="FD351" i="1"/>
  <c r="FH351" i="1"/>
  <c r="FL351" i="1"/>
  <c r="FP351" i="1"/>
  <c r="FX351" i="1"/>
  <c r="GB351" i="1"/>
  <c r="GJ351" i="1"/>
  <c r="GN351" i="1"/>
  <c r="GR351" i="1"/>
  <c r="GV351" i="1"/>
  <c r="GZ351" i="1"/>
  <c r="HD351" i="1"/>
  <c r="HH351" i="1"/>
  <c r="HL351" i="1"/>
  <c r="BL351" i="1"/>
  <c r="BP351" i="1"/>
  <c r="BT351" i="1"/>
  <c r="BX351" i="1"/>
  <c r="CF351" i="1"/>
  <c r="CJ351" i="1"/>
  <c r="CR351" i="1"/>
  <c r="CV351" i="1"/>
  <c r="CZ351" i="1"/>
  <c r="DD351" i="1"/>
  <c r="DH351" i="1"/>
  <c r="DL351" i="1"/>
  <c r="DP351" i="1"/>
  <c r="DT351" i="1"/>
  <c r="BK351" i="1"/>
  <c r="BS351" i="1"/>
  <c r="BW351" i="1"/>
  <c r="CE351" i="1"/>
  <c r="CI351" i="1"/>
  <c r="CM351" i="1"/>
  <c r="CQ351" i="1"/>
  <c r="CU351" i="1"/>
  <c r="CY351" i="1"/>
  <c r="DC351" i="1"/>
  <c r="DG351" i="1"/>
  <c r="DK351" i="1"/>
  <c r="DS351" i="1"/>
  <c r="BJ351" i="1"/>
  <c r="BR351" i="1"/>
  <c r="BV351" i="1"/>
  <c r="BZ351" i="1"/>
  <c r="CD351" i="1"/>
  <c r="CH351" i="1"/>
  <c r="CL351" i="1"/>
  <c r="CP351" i="1"/>
  <c r="CT351" i="1"/>
  <c r="CX351" i="1"/>
  <c r="DF351" i="1"/>
  <c r="DJ351" i="1"/>
  <c r="DR351" i="1"/>
  <c r="BI351" i="1"/>
  <c r="BM351" i="1"/>
  <c r="BQ351" i="1"/>
  <c r="BU351" i="1"/>
  <c r="BY351" i="1"/>
  <c r="CC351" i="1"/>
  <c r="CG351" i="1"/>
  <c r="CK351" i="1"/>
  <c r="CS351" i="1"/>
  <c r="CW351" i="1"/>
  <c r="DE351" i="1"/>
  <c r="DI351" i="1"/>
  <c r="DM351" i="1"/>
  <c r="DQ351" i="1"/>
  <c r="DU351" i="1"/>
  <c r="AS351" i="1"/>
  <c r="AW351" i="1"/>
  <c r="BE351" i="1"/>
  <c r="AR351" i="1"/>
  <c r="AV351" i="1"/>
  <c r="AZ351" i="1"/>
  <c r="BD351" i="1"/>
  <c r="BH351" i="1"/>
  <c r="AU351" i="1"/>
  <c r="AY351" i="1"/>
  <c r="BC351" i="1"/>
  <c r="BG351" i="1"/>
  <c r="AQ351" i="1"/>
  <c r="AT351" i="1"/>
  <c r="AX351" i="1"/>
  <c r="BF351" i="1"/>
  <c r="AP351" i="1"/>
  <c r="AL351" i="1"/>
  <c r="AK351" i="1"/>
  <c r="AM351" i="1"/>
  <c r="AJ351" i="1"/>
  <c r="AI351" i="1"/>
  <c r="EC280" i="1"/>
  <c r="EK280" i="1"/>
  <c r="EO280" i="1"/>
  <c r="EW280" i="1"/>
  <c r="FA280" i="1"/>
  <c r="FE280" i="1"/>
  <c r="FI280" i="1"/>
  <c r="FM280" i="1"/>
  <c r="FQ280" i="1"/>
  <c r="FU280" i="1"/>
  <c r="FY280" i="1"/>
  <c r="GC280" i="1"/>
  <c r="GK280" i="1"/>
  <c r="GO280" i="1"/>
  <c r="GW280" i="1"/>
  <c r="HA280" i="1"/>
  <c r="HE280" i="1"/>
  <c r="HI280" i="1"/>
  <c r="HM280" i="1"/>
  <c r="EA280" i="1"/>
  <c r="EE280" i="1"/>
  <c r="EI280" i="1"/>
  <c r="EM280" i="1"/>
  <c r="EQ280" i="1"/>
  <c r="EU280" i="1"/>
  <c r="EY280" i="1"/>
  <c r="FC280" i="1"/>
  <c r="FK280" i="1"/>
  <c r="FO280" i="1"/>
  <c r="FW280" i="1"/>
  <c r="GA280" i="1"/>
  <c r="GE280" i="1"/>
  <c r="GI280" i="1"/>
  <c r="GM280" i="1"/>
  <c r="GQ280" i="1"/>
  <c r="GU280" i="1"/>
  <c r="GY280" i="1"/>
  <c r="HC280" i="1"/>
  <c r="HK280" i="1"/>
  <c r="EN280" i="1"/>
  <c r="EV280" i="1"/>
  <c r="FD280" i="1"/>
  <c r="FL280" i="1"/>
  <c r="GB280" i="1"/>
  <c r="GJ280" i="1"/>
  <c r="GR280" i="1"/>
  <c r="GZ280" i="1"/>
  <c r="HH280" i="1"/>
  <c r="EB280" i="1"/>
  <c r="EJ280" i="1"/>
  <c r="ER280" i="1"/>
  <c r="EZ280" i="1"/>
  <c r="FH280" i="1"/>
  <c r="FP280" i="1"/>
  <c r="FX280" i="1"/>
  <c r="GN280" i="1"/>
  <c r="GV280" i="1"/>
  <c r="HD280" i="1"/>
  <c r="HL280" i="1"/>
  <c r="EH280" i="1"/>
  <c r="EP280" i="1"/>
  <c r="EX280" i="1"/>
  <c r="FN280" i="1"/>
  <c r="FV280" i="1"/>
  <c r="GD280" i="1"/>
  <c r="GL280" i="1"/>
  <c r="HB280" i="1"/>
  <c r="HJ280" i="1"/>
  <c r="ED280" i="1"/>
  <c r="FJ280" i="1"/>
  <c r="GP280" i="1"/>
  <c r="FZ280" i="1"/>
  <c r="FB280" i="1"/>
  <c r="EL280" i="1"/>
  <c r="GX280" i="1"/>
  <c r="GH280" i="1"/>
  <c r="FR280" i="1"/>
  <c r="BK280" i="1"/>
  <c r="BS280" i="1"/>
  <c r="BW280" i="1"/>
  <c r="CE280" i="1"/>
  <c r="CI280" i="1"/>
  <c r="CM280" i="1"/>
  <c r="CQ280" i="1"/>
  <c r="CU280" i="1"/>
  <c r="CY280" i="1"/>
  <c r="DC280" i="1"/>
  <c r="DG280" i="1"/>
  <c r="DK280" i="1"/>
  <c r="DS280" i="1"/>
  <c r="BJ280" i="1"/>
  <c r="BR280" i="1"/>
  <c r="BV280" i="1"/>
  <c r="BZ280" i="1"/>
  <c r="CD280" i="1"/>
  <c r="CH280" i="1"/>
  <c r="CL280" i="1"/>
  <c r="CP280" i="1"/>
  <c r="CT280" i="1"/>
  <c r="CX280" i="1"/>
  <c r="DF280" i="1"/>
  <c r="DJ280" i="1"/>
  <c r="DR280" i="1"/>
  <c r="BI280" i="1"/>
  <c r="BM280" i="1"/>
  <c r="BQ280" i="1"/>
  <c r="BU280" i="1"/>
  <c r="BY280" i="1"/>
  <c r="CC280" i="1"/>
  <c r="CG280" i="1"/>
  <c r="CK280" i="1"/>
  <c r="CS280" i="1"/>
  <c r="CW280" i="1"/>
  <c r="DE280" i="1"/>
  <c r="DI280" i="1"/>
  <c r="DM280" i="1"/>
  <c r="DQ280" i="1"/>
  <c r="DU280" i="1"/>
  <c r="BL280" i="1"/>
  <c r="BP280" i="1"/>
  <c r="BT280" i="1"/>
  <c r="BX280" i="1"/>
  <c r="CF280" i="1"/>
  <c r="CJ280" i="1"/>
  <c r="CR280" i="1"/>
  <c r="CV280" i="1"/>
  <c r="CZ280" i="1"/>
  <c r="DD280" i="1"/>
  <c r="DH280" i="1"/>
  <c r="DL280" i="1"/>
  <c r="DP280" i="1"/>
  <c r="DT280" i="1"/>
  <c r="AR280" i="1"/>
  <c r="AV280" i="1"/>
  <c r="AZ280" i="1"/>
  <c r="BD280" i="1"/>
  <c r="BH280" i="1"/>
  <c r="AQ280" i="1"/>
  <c r="AU280" i="1"/>
  <c r="AY280" i="1"/>
  <c r="BC280" i="1"/>
  <c r="BG280" i="1"/>
  <c r="AP280" i="1"/>
  <c r="AM280" i="1"/>
  <c r="AT280" i="1"/>
  <c r="AX280" i="1"/>
  <c r="BF280" i="1"/>
  <c r="AS280" i="1"/>
  <c r="AW280" i="1"/>
  <c r="BE280" i="1"/>
  <c r="AJ280" i="1"/>
  <c r="AI280" i="1"/>
  <c r="AL280" i="1"/>
  <c r="AK280" i="1"/>
  <c r="EB398" i="1"/>
  <c r="EJ398" i="1"/>
  <c r="EN398" i="1"/>
  <c r="ER398" i="1"/>
  <c r="EV398" i="1"/>
  <c r="EZ398" i="1"/>
  <c r="FD398" i="1"/>
  <c r="FH398" i="1"/>
  <c r="FL398" i="1"/>
  <c r="FP398" i="1"/>
  <c r="FX398" i="1"/>
  <c r="GB398" i="1"/>
  <c r="GJ398" i="1"/>
  <c r="GN398" i="1"/>
  <c r="GR398" i="1"/>
  <c r="GV398" i="1"/>
  <c r="GZ398" i="1"/>
  <c r="HD398" i="1"/>
  <c r="HH398" i="1"/>
  <c r="HL398" i="1"/>
  <c r="EA398" i="1"/>
  <c r="EE398" i="1"/>
  <c r="EI398" i="1"/>
  <c r="EM398" i="1"/>
  <c r="EQ398" i="1"/>
  <c r="EU398" i="1"/>
  <c r="EY398" i="1"/>
  <c r="FC398" i="1"/>
  <c r="FK398" i="1"/>
  <c r="FO398" i="1"/>
  <c r="FW398" i="1"/>
  <c r="GA398" i="1"/>
  <c r="GE398" i="1"/>
  <c r="GI398" i="1"/>
  <c r="GM398" i="1"/>
  <c r="GQ398" i="1"/>
  <c r="GU398" i="1"/>
  <c r="GY398" i="1"/>
  <c r="HC398" i="1"/>
  <c r="HK398" i="1"/>
  <c r="EC398" i="1"/>
  <c r="EK398" i="1"/>
  <c r="EO398" i="1"/>
  <c r="EW398" i="1"/>
  <c r="FA398" i="1"/>
  <c r="FE398" i="1"/>
  <c r="FI398" i="1"/>
  <c r="FM398" i="1"/>
  <c r="FQ398" i="1"/>
  <c r="FU398" i="1"/>
  <c r="FY398" i="1"/>
  <c r="GC398" i="1"/>
  <c r="GK398" i="1"/>
  <c r="GO398" i="1"/>
  <c r="GW398" i="1"/>
  <c r="HA398" i="1"/>
  <c r="HE398" i="1"/>
  <c r="HI398" i="1"/>
  <c r="HM398" i="1"/>
  <c r="EP398" i="1"/>
  <c r="FV398" i="1"/>
  <c r="GL398" i="1"/>
  <c r="HB398" i="1"/>
  <c r="EL398" i="1"/>
  <c r="FB398" i="1"/>
  <c r="FR398" i="1"/>
  <c r="GH398" i="1"/>
  <c r="GX398" i="1"/>
  <c r="ED398" i="1"/>
  <c r="FJ398" i="1"/>
  <c r="FZ398" i="1"/>
  <c r="GP398" i="1"/>
  <c r="GD398" i="1"/>
  <c r="FN398" i="1"/>
  <c r="EX398" i="1"/>
  <c r="HJ398" i="1"/>
  <c r="EH398" i="1"/>
  <c r="BI398" i="1"/>
  <c r="BM398" i="1"/>
  <c r="BQ398" i="1"/>
  <c r="BU398" i="1"/>
  <c r="BY398" i="1"/>
  <c r="CC398" i="1"/>
  <c r="CG398" i="1"/>
  <c r="CK398" i="1"/>
  <c r="CS398" i="1"/>
  <c r="CW398" i="1"/>
  <c r="DE398" i="1"/>
  <c r="DI398" i="1"/>
  <c r="DM398" i="1"/>
  <c r="DQ398" i="1"/>
  <c r="DU398" i="1"/>
  <c r="BL398" i="1"/>
  <c r="BP398" i="1"/>
  <c r="BT398" i="1"/>
  <c r="BX398" i="1"/>
  <c r="CF398" i="1"/>
  <c r="CJ398" i="1"/>
  <c r="CR398" i="1"/>
  <c r="CV398" i="1"/>
  <c r="CZ398" i="1"/>
  <c r="DD398" i="1"/>
  <c r="DH398" i="1"/>
  <c r="DL398" i="1"/>
  <c r="DP398" i="1"/>
  <c r="DT398" i="1"/>
  <c r="BK398" i="1"/>
  <c r="BS398" i="1"/>
  <c r="BW398" i="1"/>
  <c r="CE398" i="1"/>
  <c r="CI398" i="1"/>
  <c r="CM398" i="1"/>
  <c r="CQ398" i="1"/>
  <c r="CU398" i="1"/>
  <c r="CY398" i="1"/>
  <c r="DC398" i="1"/>
  <c r="DG398" i="1"/>
  <c r="DK398" i="1"/>
  <c r="DS398" i="1"/>
  <c r="BJ398" i="1"/>
  <c r="BR398" i="1"/>
  <c r="BV398" i="1"/>
  <c r="BZ398" i="1"/>
  <c r="CD398" i="1"/>
  <c r="CH398" i="1"/>
  <c r="CL398" i="1"/>
  <c r="CP398" i="1"/>
  <c r="CT398" i="1"/>
  <c r="CX398" i="1"/>
  <c r="DF398" i="1"/>
  <c r="DJ398" i="1"/>
  <c r="DR398" i="1"/>
  <c r="AT398" i="1"/>
  <c r="AX398" i="1"/>
  <c r="BF398" i="1"/>
  <c r="AQ398" i="1"/>
  <c r="AS398" i="1"/>
  <c r="AW398" i="1"/>
  <c r="BE398" i="1"/>
  <c r="AP398" i="1"/>
  <c r="AR398" i="1"/>
  <c r="AV398" i="1"/>
  <c r="AZ398" i="1"/>
  <c r="BD398" i="1"/>
  <c r="BH398" i="1"/>
  <c r="AU398" i="1"/>
  <c r="AY398" i="1"/>
  <c r="BC398" i="1"/>
  <c r="BG398" i="1"/>
  <c r="AM398" i="1"/>
  <c r="AL398" i="1"/>
  <c r="AK398" i="1"/>
  <c r="AJ398" i="1"/>
  <c r="AI398" i="1"/>
  <c r="ED339" i="1"/>
  <c r="EH339" i="1"/>
  <c r="EL339" i="1"/>
  <c r="EP339" i="1"/>
  <c r="EX339" i="1"/>
  <c r="FB339" i="1"/>
  <c r="FJ339" i="1"/>
  <c r="FN339" i="1"/>
  <c r="FR339" i="1"/>
  <c r="FV339" i="1"/>
  <c r="FZ339" i="1"/>
  <c r="GD339" i="1"/>
  <c r="GH339" i="1"/>
  <c r="GL339" i="1"/>
  <c r="GP339" i="1"/>
  <c r="GX339" i="1"/>
  <c r="HB339" i="1"/>
  <c r="HJ339" i="1"/>
  <c r="EC339" i="1"/>
  <c r="EK339" i="1"/>
  <c r="EO339" i="1"/>
  <c r="EW339" i="1"/>
  <c r="FA339" i="1"/>
  <c r="FE339" i="1"/>
  <c r="FI339" i="1"/>
  <c r="FM339" i="1"/>
  <c r="FQ339" i="1"/>
  <c r="FU339" i="1"/>
  <c r="FY339" i="1"/>
  <c r="GC339" i="1"/>
  <c r="GK339" i="1"/>
  <c r="GO339" i="1"/>
  <c r="GW339" i="1"/>
  <c r="HA339" i="1"/>
  <c r="HE339" i="1"/>
  <c r="HI339" i="1"/>
  <c r="HM339" i="1"/>
  <c r="EA339" i="1"/>
  <c r="EE339" i="1"/>
  <c r="EI339" i="1"/>
  <c r="EM339" i="1"/>
  <c r="EQ339" i="1"/>
  <c r="EU339" i="1"/>
  <c r="EY339" i="1"/>
  <c r="FC339" i="1"/>
  <c r="FK339" i="1"/>
  <c r="FO339" i="1"/>
  <c r="FW339" i="1"/>
  <c r="GA339" i="1"/>
  <c r="GE339" i="1"/>
  <c r="GI339" i="1"/>
  <c r="GM339" i="1"/>
  <c r="GQ339" i="1"/>
  <c r="GU339" i="1"/>
  <c r="GY339" i="1"/>
  <c r="HC339" i="1"/>
  <c r="HK339" i="1"/>
  <c r="EN339" i="1"/>
  <c r="FD339" i="1"/>
  <c r="GJ339" i="1"/>
  <c r="GZ339" i="1"/>
  <c r="EJ339" i="1"/>
  <c r="EZ339" i="1"/>
  <c r="FP339" i="1"/>
  <c r="GV339" i="1"/>
  <c r="HL339" i="1"/>
  <c r="EV339" i="1"/>
  <c r="FL339" i="1"/>
  <c r="GB339" i="1"/>
  <c r="GR339" i="1"/>
  <c r="HH339" i="1"/>
  <c r="EB339" i="1"/>
  <c r="ER339" i="1"/>
  <c r="FH339" i="1"/>
  <c r="FX339" i="1"/>
  <c r="GN339" i="1"/>
  <c r="HD339" i="1"/>
  <c r="BL339" i="1"/>
  <c r="BP339" i="1"/>
  <c r="BT339" i="1"/>
  <c r="BX339" i="1"/>
  <c r="CF339" i="1"/>
  <c r="CJ339" i="1"/>
  <c r="CR339" i="1"/>
  <c r="CV339" i="1"/>
  <c r="CZ339" i="1"/>
  <c r="DD339" i="1"/>
  <c r="DH339" i="1"/>
  <c r="DL339" i="1"/>
  <c r="DP339" i="1"/>
  <c r="DT339" i="1"/>
  <c r="BK339" i="1"/>
  <c r="BS339" i="1"/>
  <c r="BW339" i="1"/>
  <c r="CE339" i="1"/>
  <c r="CI339" i="1"/>
  <c r="CM339" i="1"/>
  <c r="CQ339" i="1"/>
  <c r="CU339" i="1"/>
  <c r="CY339" i="1"/>
  <c r="DC339" i="1"/>
  <c r="DG339" i="1"/>
  <c r="DK339" i="1"/>
  <c r="DS339" i="1"/>
  <c r="BJ339" i="1"/>
  <c r="BR339" i="1"/>
  <c r="BV339" i="1"/>
  <c r="BZ339" i="1"/>
  <c r="CD339" i="1"/>
  <c r="CH339" i="1"/>
  <c r="CL339" i="1"/>
  <c r="CP339" i="1"/>
  <c r="CT339" i="1"/>
  <c r="CX339" i="1"/>
  <c r="DF339" i="1"/>
  <c r="DJ339" i="1"/>
  <c r="DR339" i="1"/>
  <c r="BI339" i="1"/>
  <c r="BM339" i="1"/>
  <c r="BQ339" i="1"/>
  <c r="BU339" i="1"/>
  <c r="BY339" i="1"/>
  <c r="CC339" i="1"/>
  <c r="CG339" i="1"/>
  <c r="CK339" i="1"/>
  <c r="CS339" i="1"/>
  <c r="CW339" i="1"/>
  <c r="DE339" i="1"/>
  <c r="DI339" i="1"/>
  <c r="DM339" i="1"/>
  <c r="DQ339" i="1"/>
  <c r="DU339" i="1"/>
  <c r="AS339" i="1"/>
  <c r="AW339" i="1"/>
  <c r="BE339" i="1"/>
  <c r="AR339" i="1"/>
  <c r="AV339" i="1"/>
  <c r="AZ339" i="1"/>
  <c r="BD339" i="1"/>
  <c r="BH339" i="1"/>
  <c r="AU339" i="1"/>
  <c r="AY339" i="1"/>
  <c r="BC339" i="1"/>
  <c r="BG339" i="1"/>
  <c r="AQ339" i="1"/>
  <c r="AT339" i="1"/>
  <c r="AX339" i="1"/>
  <c r="BF339" i="1"/>
  <c r="AP339" i="1"/>
  <c r="AL339" i="1"/>
  <c r="AK339" i="1"/>
  <c r="AJ339" i="1"/>
  <c r="AI339" i="1"/>
  <c r="AM339" i="1"/>
  <c r="ED272" i="1"/>
  <c r="EH272" i="1"/>
  <c r="EL272" i="1"/>
  <c r="EP272" i="1"/>
  <c r="EX272" i="1"/>
  <c r="FB272" i="1"/>
  <c r="FJ272" i="1"/>
  <c r="FN272" i="1"/>
  <c r="FR272" i="1"/>
  <c r="FV272" i="1"/>
  <c r="FZ272" i="1"/>
  <c r="GD272" i="1"/>
  <c r="GH272" i="1"/>
  <c r="GL272" i="1"/>
  <c r="GP272" i="1"/>
  <c r="GX272" i="1"/>
  <c r="HB272" i="1"/>
  <c r="HJ272" i="1"/>
  <c r="EB272" i="1"/>
  <c r="EJ272" i="1"/>
  <c r="EN272" i="1"/>
  <c r="ER272" i="1"/>
  <c r="EV272" i="1"/>
  <c r="EZ272" i="1"/>
  <c r="FD272" i="1"/>
  <c r="FH272" i="1"/>
  <c r="FL272" i="1"/>
  <c r="FP272" i="1"/>
  <c r="FX272" i="1"/>
  <c r="GB272" i="1"/>
  <c r="GJ272" i="1"/>
  <c r="GN272" i="1"/>
  <c r="GR272" i="1"/>
  <c r="GV272" i="1"/>
  <c r="GZ272" i="1"/>
  <c r="HD272" i="1"/>
  <c r="HH272" i="1"/>
  <c r="HL272" i="1"/>
  <c r="EA272" i="1"/>
  <c r="EE272" i="1"/>
  <c r="EI272" i="1"/>
  <c r="EM272" i="1"/>
  <c r="EQ272" i="1"/>
  <c r="EU272" i="1"/>
  <c r="EY272" i="1"/>
  <c r="FC272" i="1"/>
  <c r="FK272" i="1"/>
  <c r="FO272" i="1"/>
  <c r="FW272" i="1"/>
  <c r="GA272" i="1"/>
  <c r="GE272" i="1"/>
  <c r="GI272" i="1"/>
  <c r="GM272" i="1"/>
  <c r="GQ272" i="1"/>
  <c r="GU272" i="1"/>
  <c r="GY272" i="1"/>
  <c r="HC272" i="1"/>
  <c r="HK272" i="1"/>
  <c r="EC272" i="1"/>
  <c r="FI272" i="1"/>
  <c r="FY272" i="1"/>
  <c r="GO272" i="1"/>
  <c r="HE272" i="1"/>
  <c r="EK272" i="1"/>
  <c r="FA272" i="1"/>
  <c r="FQ272" i="1"/>
  <c r="GW272" i="1"/>
  <c r="HM272" i="1"/>
  <c r="EO272" i="1"/>
  <c r="FU272" i="1"/>
  <c r="HA272" i="1"/>
  <c r="FE272" i="1"/>
  <c r="GK272" i="1"/>
  <c r="EW272" i="1"/>
  <c r="GC272" i="1"/>
  <c r="HI272" i="1"/>
  <c r="FM272" i="1"/>
  <c r="BK272" i="1"/>
  <c r="BS272" i="1"/>
  <c r="BW272" i="1"/>
  <c r="CE272" i="1"/>
  <c r="CI272" i="1"/>
  <c r="CM272" i="1"/>
  <c r="CQ272" i="1"/>
  <c r="CU272" i="1"/>
  <c r="CY272" i="1"/>
  <c r="DC272" i="1"/>
  <c r="DG272" i="1"/>
  <c r="DK272" i="1"/>
  <c r="DS272" i="1"/>
  <c r="BJ272" i="1"/>
  <c r="BR272" i="1"/>
  <c r="BV272" i="1"/>
  <c r="BZ272" i="1"/>
  <c r="CD272" i="1"/>
  <c r="CH272" i="1"/>
  <c r="CL272" i="1"/>
  <c r="CP272" i="1"/>
  <c r="CT272" i="1"/>
  <c r="CX272" i="1"/>
  <c r="DF272" i="1"/>
  <c r="DJ272" i="1"/>
  <c r="DR272" i="1"/>
  <c r="BI272" i="1"/>
  <c r="BM272" i="1"/>
  <c r="BQ272" i="1"/>
  <c r="BU272" i="1"/>
  <c r="BY272" i="1"/>
  <c r="CC272" i="1"/>
  <c r="CG272" i="1"/>
  <c r="CK272" i="1"/>
  <c r="CS272" i="1"/>
  <c r="CW272" i="1"/>
  <c r="DE272" i="1"/>
  <c r="DI272" i="1"/>
  <c r="DM272" i="1"/>
  <c r="DQ272" i="1"/>
  <c r="DU272" i="1"/>
  <c r="BL272" i="1"/>
  <c r="BP272" i="1"/>
  <c r="BT272" i="1"/>
  <c r="BX272" i="1"/>
  <c r="CF272" i="1"/>
  <c r="CJ272" i="1"/>
  <c r="CR272" i="1"/>
  <c r="CV272" i="1"/>
  <c r="CZ272" i="1"/>
  <c r="DD272" i="1"/>
  <c r="DH272" i="1"/>
  <c r="DL272" i="1"/>
  <c r="DP272" i="1"/>
  <c r="DT272" i="1"/>
  <c r="AR272" i="1"/>
  <c r="AV272" i="1"/>
  <c r="AZ272" i="1"/>
  <c r="BD272" i="1"/>
  <c r="BH272" i="1"/>
  <c r="AQ272" i="1"/>
  <c r="AU272" i="1"/>
  <c r="AY272" i="1"/>
  <c r="BC272" i="1"/>
  <c r="BG272" i="1"/>
  <c r="AP272" i="1"/>
  <c r="AM272" i="1"/>
  <c r="AT272" i="1"/>
  <c r="AX272" i="1"/>
  <c r="BF272" i="1"/>
  <c r="AS272" i="1"/>
  <c r="AW272" i="1"/>
  <c r="BE272" i="1"/>
  <c r="AJ272" i="1"/>
  <c r="AI272" i="1"/>
  <c r="AL272" i="1"/>
  <c r="AK272" i="1"/>
  <c r="EC327" i="1"/>
  <c r="EK327" i="1"/>
  <c r="EO327" i="1"/>
  <c r="EW327" i="1"/>
  <c r="FA327" i="1"/>
  <c r="FE327" i="1"/>
  <c r="FI327" i="1"/>
  <c r="FM327" i="1"/>
  <c r="FQ327" i="1"/>
  <c r="FU327" i="1"/>
  <c r="FY327" i="1"/>
  <c r="GC327" i="1"/>
  <c r="GK327" i="1"/>
  <c r="GO327" i="1"/>
  <c r="GW327" i="1"/>
  <c r="HA327" i="1"/>
  <c r="HE327" i="1"/>
  <c r="HI327" i="1"/>
  <c r="HM327" i="1"/>
  <c r="EE327" i="1"/>
  <c r="EJ327" i="1"/>
  <c r="EP327" i="1"/>
  <c r="EU327" i="1"/>
  <c r="EZ327" i="1"/>
  <c r="FK327" i="1"/>
  <c r="FP327" i="1"/>
  <c r="FV327" i="1"/>
  <c r="GA327" i="1"/>
  <c r="GL327" i="1"/>
  <c r="GQ327" i="1"/>
  <c r="GV327" i="1"/>
  <c r="HB327" i="1"/>
  <c r="HL327" i="1"/>
  <c r="ED327" i="1"/>
  <c r="EI327" i="1"/>
  <c r="EN327" i="1"/>
  <c r="EY327" i="1"/>
  <c r="FD327" i="1"/>
  <c r="FJ327" i="1"/>
  <c r="FO327" i="1"/>
  <c r="FZ327" i="1"/>
  <c r="GE327" i="1"/>
  <c r="GJ327" i="1"/>
  <c r="GP327" i="1"/>
  <c r="GU327" i="1"/>
  <c r="GZ327" i="1"/>
  <c r="HK327" i="1"/>
  <c r="EA327" i="1"/>
  <c r="EL327" i="1"/>
  <c r="EQ327" i="1"/>
  <c r="EV327" i="1"/>
  <c r="FB327" i="1"/>
  <c r="FL327" i="1"/>
  <c r="FR327" i="1"/>
  <c r="FW327" i="1"/>
  <c r="GB327" i="1"/>
  <c r="EH327" i="1"/>
  <c r="FC327" i="1"/>
  <c r="FX327" i="1"/>
  <c r="GM327" i="1"/>
  <c r="GX327" i="1"/>
  <c r="HH327" i="1"/>
  <c r="EB327" i="1"/>
  <c r="EX327" i="1"/>
  <c r="GI327" i="1"/>
  <c r="HD327" i="1"/>
  <c r="EM327" i="1"/>
  <c r="FH327" i="1"/>
  <c r="GD327" i="1"/>
  <c r="GN327" i="1"/>
  <c r="GY327" i="1"/>
  <c r="HJ327" i="1"/>
  <c r="FN327" i="1"/>
  <c r="ER327" i="1"/>
  <c r="HC327" i="1"/>
  <c r="GR327" i="1"/>
  <c r="GH327" i="1"/>
  <c r="BL327" i="1"/>
  <c r="BP327" i="1"/>
  <c r="BT327" i="1"/>
  <c r="BX327" i="1"/>
  <c r="CF327" i="1"/>
  <c r="CJ327" i="1"/>
  <c r="CR327" i="1"/>
  <c r="CV327" i="1"/>
  <c r="CZ327" i="1"/>
  <c r="DD327" i="1"/>
  <c r="DH327" i="1"/>
  <c r="DL327" i="1"/>
  <c r="DP327" i="1"/>
  <c r="DT327" i="1"/>
  <c r="BK327" i="1"/>
  <c r="BS327" i="1"/>
  <c r="BW327" i="1"/>
  <c r="CE327" i="1"/>
  <c r="CI327" i="1"/>
  <c r="CM327" i="1"/>
  <c r="CQ327" i="1"/>
  <c r="CU327" i="1"/>
  <c r="CY327" i="1"/>
  <c r="DC327" i="1"/>
  <c r="DG327" i="1"/>
  <c r="DK327" i="1"/>
  <c r="DS327" i="1"/>
  <c r="BJ327" i="1"/>
  <c r="BR327" i="1"/>
  <c r="BV327" i="1"/>
  <c r="BZ327" i="1"/>
  <c r="CD327" i="1"/>
  <c r="CH327" i="1"/>
  <c r="CL327" i="1"/>
  <c r="CP327" i="1"/>
  <c r="CT327" i="1"/>
  <c r="CX327" i="1"/>
  <c r="DF327" i="1"/>
  <c r="DJ327" i="1"/>
  <c r="DR327" i="1"/>
  <c r="BI327" i="1"/>
  <c r="BM327" i="1"/>
  <c r="BQ327" i="1"/>
  <c r="BU327" i="1"/>
  <c r="BY327" i="1"/>
  <c r="CC327" i="1"/>
  <c r="CG327" i="1"/>
  <c r="CK327" i="1"/>
  <c r="CS327" i="1"/>
  <c r="CW327" i="1"/>
  <c r="DE327" i="1"/>
  <c r="DI327" i="1"/>
  <c r="DM327" i="1"/>
  <c r="DQ327" i="1"/>
  <c r="DU327" i="1"/>
  <c r="AS327" i="1"/>
  <c r="AW327" i="1"/>
  <c r="BE327" i="1"/>
  <c r="AR327" i="1"/>
  <c r="AV327" i="1"/>
  <c r="AZ327" i="1"/>
  <c r="BD327" i="1"/>
  <c r="BH327" i="1"/>
  <c r="AU327" i="1"/>
  <c r="AY327" i="1"/>
  <c r="BC327" i="1"/>
  <c r="BG327" i="1"/>
  <c r="AQ327" i="1"/>
  <c r="AT327" i="1"/>
  <c r="AX327" i="1"/>
  <c r="BF327" i="1"/>
  <c r="AP327" i="1"/>
  <c r="AL327" i="1"/>
  <c r="AK327" i="1"/>
  <c r="AM327" i="1"/>
  <c r="AJ327" i="1"/>
  <c r="AI327" i="1"/>
  <c r="EA393" i="1"/>
  <c r="EE393" i="1"/>
  <c r="EI393" i="1"/>
  <c r="EM393" i="1"/>
  <c r="EQ393" i="1"/>
  <c r="EU393" i="1"/>
  <c r="EY393" i="1"/>
  <c r="FC393" i="1"/>
  <c r="FK393" i="1"/>
  <c r="FO393" i="1"/>
  <c r="FW393" i="1"/>
  <c r="GA393" i="1"/>
  <c r="GE393" i="1"/>
  <c r="GI393" i="1"/>
  <c r="GM393" i="1"/>
  <c r="GQ393" i="1"/>
  <c r="GU393" i="1"/>
  <c r="GY393" i="1"/>
  <c r="HC393" i="1"/>
  <c r="HK393" i="1"/>
  <c r="ED393" i="1"/>
  <c r="EH393" i="1"/>
  <c r="EL393" i="1"/>
  <c r="EP393" i="1"/>
  <c r="EX393" i="1"/>
  <c r="FB393" i="1"/>
  <c r="FJ393" i="1"/>
  <c r="FN393" i="1"/>
  <c r="FR393" i="1"/>
  <c r="FV393" i="1"/>
  <c r="FZ393" i="1"/>
  <c r="GD393" i="1"/>
  <c r="GH393" i="1"/>
  <c r="GL393" i="1"/>
  <c r="GP393" i="1"/>
  <c r="GX393" i="1"/>
  <c r="HB393" i="1"/>
  <c r="HJ393" i="1"/>
  <c r="EB393" i="1"/>
  <c r="EJ393" i="1"/>
  <c r="EN393" i="1"/>
  <c r="ER393" i="1"/>
  <c r="EV393" i="1"/>
  <c r="EZ393" i="1"/>
  <c r="FD393" i="1"/>
  <c r="FH393" i="1"/>
  <c r="FL393" i="1"/>
  <c r="FP393" i="1"/>
  <c r="FX393" i="1"/>
  <c r="GB393" i="1"/>
  <c r="GJ393" i="1"/>
  <c r="GN393" i="1"/>
  <c r="GR393" i="1"/>
  <c r="GV393" i="1"/>
  <c r="GZ393" i="1"/>
  <c r="HD393" i="1"/>
  <c r="HH393" i="1"/>
  <c r="HL393" i="1"/>
  <c r="EW393" i="1"/>
  <c r="FM393" i="1"/>
  <c r="GC393" i="1"/>
  <c r="HI393" i="1"/>
  <c r="EC393" i="1"/>
  <c r="FI393" i="1"/>
  <c r="FY393" i="1"/>
  <c r="GO393" i="1"/>
  <c r="HE393" i="1"/>
  <c r="EK393" i="1"/>
  <c r="FA393" i="1"/>
  <c r="FQ393" i="1"/>
  <c r="GW393" i="1"/>
  <c r="HM393" i="1"/>
  <c r="GK393" i="1"/>
  <c r="FU393" i="1"/>
  <c r="FE393" i="1"/>
  <c r="EO393" i="1"/>
  <c r="HA393" i="1"/>
  <c r="BJ393" i="1"/>
  <c r="BR393" i="1"/>
  <c r="BV393" i="1"/>
  <c r="BZ393" i="1"/>
  <c r="CD393" i="1"/>
  <c r="CH393" i="1"/>
  <c r="CL393" i="1"/>
  <c r="CP393" i="1"/>
  <c r="CT393" i="1"/>
  <c r="CX393" i="1"/>
  <c r="DF393" i="1"/>
  <c r="DJ393" i="1"/>
  <c r="DR393" i="1"/>
  <c r="BI393" i="1"/>
  <c r="BM393" i="1"/>
  <c r="BQ393" i="1"/>
  <c r="BU393" i="1"/>
  <c r="BY393" i="1"/>
  <c r="CC393" i="1"/>
  <c r="CG393" i="1"/>
  <c r="CK393" i="1"/>
  <c r="CS393" i="1"/>
  <c r="CW393" i="1"/>
  <c r="DE393" i="1"/>
  <c r="DI393" i="1"/>
  <c r="DM393" i="1"/>
  <c r="DQ393" i="1"/>
  <c r="DU393" i="1"/>
  <c r="BL393" i="1"/>
  <c r="BP393" i="1"/>
  <c r="BT393" i="1"/>
  <c r="BX393" i="1"/>
  <c r="CF393" i="1"/>
  <c r="CJ393" i="1"/>
  <c r="CR393" i="1"/>
  <c r="CV393" i="1"/>
  <c r="CZ393" i="1"/>
  <c r="DD393" i="1"/>
  <c r="DH393" i="1"/>
  <c r="DL393" i="1"/>
  <c r="DP393" i="1"/>
  <c r="DT393" i="1"/>
  <c r="BK393" i="1"/>
  <c r="BS393" i="1"/>
  <c r="BW393" i="1"/>
  <c r="CE393" i="1"/>
  <c r="CI393" i="1"/>
  <c r="CM393" i="1"/>
  <c r="CQ393" i="1"/>
  <c r="CU393" i="1"/>
  <c r="CY393" i="1"/>
  <c r="DC393" i="1"/>
  <c r="DG393" i="1"/>
  <c r="DK393" i="1"/>
  <c r="DS393" i="1"/>
  <c r="AU393" i="1"/>
  <c r="AY393" i="1"/>
  <c r="BC393" i="1"/>
  <c r="BG393" i="1"/>
  <c r="AT393" i="1"/>
  <c r="AX393" i="1"/>
  <c r="BF393" i="1"/>
  <c r="AL393" i="1"/>
  <c r="AS393" i="1"/>
  <c r="AW393" i="1"/>
  <c r="BE393" i="1"/>
  <c r="AQ393" i="1"/>
  <c r="AR393" i="1"/>
  <c r="AV393" i="1"/>
  <c r="AZ393" i="1"/>
  <c r="BD393" i="1"/>
  <c r="BH393" i="1"/>
  <c r="AP393" i="1"/>
  <c r="AM393" i="1"/>
  <c r="AI393" i="1"/>
  <c r="AK393" i="1"/>
  <c r="AJ393" i="1"/>
  <c r="EC303" i="1"/>
  <c r="EK303" i="1"/>
  <c r="EO303" i="1"/>
  <c r="EW303" i="1"/>
  <c r="FA303" i="1"/>
  <c r="FE303" i="1"/>
  <c r="FI303" i="1"/>
  <c r="FM303" i="1"/>
  <c r="FQ303" i="1"/>
  <c r="FU303" i="1"/>
  <c r="FY303" i="1"/>
  <c r="GC303" i="1"/>
  <c r="GK303" i="1"/>
  <c r="GO303" i="1"/>
  <c r="GW303" i="1"/>
  <c r="HA303" i="1"/>
  <c r="HE303" i="1"/>
  <c r="HI303" i="1"/>
  <c r="HM303" i="1"/>
  <c r="EA303" i="1"/>
  <c r="EE303" i="1"/>
  <c r="EI303" i="1"/>
  <c r="EM303" i="1"/>
  <c r="EQ303" i="1"/>
  <c r="EU303" i="1"/>
  <c r="EY303" i="1"/>
  <c r="FC303" i="1"/>
  <c r="FK303" i="1"/>
  <c r="FO303" i="1"/>
  <c r="FW303" i="1"/>
  <c r="GA303" i="1"/>
  <c r="GE303" i="1"/>
  <c r="GI303" i="1"/>
  <c r="GM303" i="1"/>
  <c r="GQ303" i="1"/>
  <c r="GU303" i="1"/>
  <c r="GY303" i="1"/>
  <c r="HC303" i="1"/>
  <c r="HK303" i="1"/>
  <c r="EB303" i="1"/>
  <c r="EJ303" i="1"/>
  <c r="ER303" i="1"/>
  <c r="EZ303" i="1"/>
  <c r="FH303" i="1"/>
  <c r="FP303" i="1"/>
  <c r="FX303" i="1"/>
  <c r="GN303" i="1"/>
  <c r="GV303" i="1"/>
  <c r="HD303" i="1"/>
  <c r="HL303" i="1"/>
  <c r="EH303" i="1"/>
  <c r="EP303" i="1"/>
  <c r="EX303" i="1"/>
  <c r="FN303" i="1"/>
  <c r="FV303" i="1"/>
  <c r="GD303" i="1"/>
  <c r="GL303" i="1"/>
  <c r="HB303" i="1"/>
  <c r="HJ303" i="1"/>
  <c r="EN303" i="1"/>
  <c r="FD303" i="1"/>
  <c r="GJ303" i="1"/>
  <c r="GZ303" i="1"/>
  <c r="EL303" i="1"/>
  <c r="FB303" i="1"/>
  <c r="FR303" i="1"/>
  <c r="GH303" i="1"/>
  <c r="GX303" i="1"/>
  <c r="ED303" i="1"/>
  <c r="FJ303" i="1"/>
  <c r="FZ303" i="1"/>
  <c r="GP303" i="1"/>
  <c r="GR303" i="1"/>
  <c r="GB303" i="1"/>
  <c r="EV303" i="1"/>
  <c r="HH303" i="1"/>
  <c r="FL303" i="1"/>
  <c r="BL303" i="1"/>
  <c r="BP303" i="1"/>
  <c r="BT303" i="1"/>
  <c r="BX303" i="1"/>
  <c r="CF303" i="1"/>
  <c r="CJ303" i="1"/>
  <c r="CR303" i="1"/>
  <c r="CV303" i="1"/>
  <c r="CZ303" i="1"/>
  <c r="DD303" i="1"/>
  <c r="DH303" i="1"/>
  <c r="DL303" i="1"/>
  <c r="DP303" i="1"/>
  <c r="DT303" i="1"/>
  <c r="BK303" i="1"/>
  <c r="BS303" i="1"/>
  <c r="BW303" i="1"/>
  <c r="CE303" i="1"/>
  <c r="CI303" i="1"/>
  <c r="CM303" i="1"/>
  <c r="CQ303" i="1"/>
  <c r="CU303" i="1"/>
  <c r="CY303" i="1"/>
  <c r="DC303" i="1"/>
  <c r="DG303" i="1"/>
  <c r="DK303" i="1"/>
  <c r="DS303" i="1"/>
  <c r="BJ303" i="1"/>
  <c r="BR303" i="1"/>
  <c r="BV303" i="1"/>
  <c r="BZ303" i="1"/>
  <c r="CD303" i="1"/>
  <c r="CH303" i="1"/>
  <c r="CL303" i="1"/>
  <c r="CP303" i="1"/>
  <c r="CT303" i="1"/>
  <c r="CX303" i="1"/>
  <c r="DF303" i="1"/>
  <c r="DJ303" i="1"/>
  <c r="DR303" i="1"/>
  <c r="BI303" i="1"/>
  <c r="BM303" i="1"/>
  <c r="BQ303" i="1"/>
  <c r="BU303" i="1"/>
  <c r="BY303" i="1"/>
  <c r="CC303" i="1"/>
  <c r="CG303" i="1"/>
  <c r="CK303" i="1"/>
  <c r="CS303" i="1"/>
  <c r="CW303" i="1"/>
  <c r="DE303" i="1"/>
  <c r="DI303" i="1"/>
  <c r="DM303" i="1"/>
  <c r="DQ303" i="1"/>
  <c r="DU303" i="1"/>
  <c r="AS303" i="1"/>
  <c r="AW303" i="1"/>
  <c r="BE303" i="1"/>
  <c r="AR303" i="1"/>
  <c r="AV303" i="1"/>
  <c r="AZ303" i="1"/>
  <c r="BD303" i="1"/>
  <c r="BH303" i="1"/>
  <c r="AU303" i="1"/>
  <c r="AY303" i="1"/>
  <c r="BC303" i="1"/>
  <c r="BG303" i="1"/>
  <c r="AQ303" i="1"/>
  <c r="AT303" i="1"/>
  <c r="AX303" i="1"/>
  <c r="BF303" i="1"/>
  <c r="AP303" i="1"/>
  <c r="AL303" i="1"/>
  <c r="AK303" i="1"/>
  <c r="AM303" i="1"/>
  <c r="AJ303" i="1"/>
  <c r="AI303" i="1"/>
  <c r="EB322" i="1"/>
  <c r="EJ322" i="1"/>
  <c r="EN322" i="1"/>
  <c r="ER322" i="1"/>
  <c r="EV322" i="1"/>
  <c r="EZ322" i="1"/>
  <c r="FD322" i="1"/>
  <c r="FH322" i="1"/>
  <c r="FL322" i="1"/>
  <c r="FP322" i="1"/>
  <c r="FX322" i="1"/>
  <c r="GB322" i="1"/>
  <c r="GJ322" i="1"/>
  <c r="GN322" i="1"/>
  <c r="GR322" i="1"/>
  <c r="GV322" i="1"/>
  <c r="GZ322" i="1"/>
  <c r="HD322" i="1"/>
  <c r="HH322" i="1"/>
  <c r="HL322" i="1"/>
  <c r="EA322" i="1"/>
  <c r="EL322" i="1"/>
  <c r="EQ322" i="1"/>
  <c r="EW322" i="1"/>
  <c r="FB322" i="1"/>
  <c r="FM322" i="1"/>
  <c r="FR322" i="1"/>
  <c r="FW322" i="1"/>
  <c r="GC322" i="1"/>
  <c r="GH322" i="1"/>
  <c r="GM322" i="1"/>
  <c r="GX322" i="1"/>
  <c r="HC322" i="1"/>
  <c r="HI322" i="1"/>
  <c r="EE322" i="1"/>
  <c r="EK322" i="1"/>
  <c r="EP322" i="1"/>
  <c r="EU322" i="1"/>
  <c r="FA322" i="1"/>
  <c r="FK322" i="1"/>
  <c r="FQ322" i="1"/>
  <c r="FV322" i="1"/>
  <c r="GA322" i="1"/>
  <c r="GL322" i="1"/>
  <c r="GQ322" i="1"/>
  <c r="GW322" i="1"/>
  <c r="HB322" i="1"/>
  <c r="HM322" i="1"/>
  <c r="EC322" i="1"/>
  <c r="EH322" i="1"/>
  <c r="EM322" i="1"/>
  <c r="EX322" i="1"/>
  <c r="FC322" i="1"/>
  <c r="FI322" i="1"/>
  <c r="FN322" i="1"/>
  <c r="FY322" i="1"/>
  <c r="GD322" i="1"/>
  <c r="GI322" i="1"/>
  <c r="GO322" i="1"/>
  <c r="GY322" i="1"/>
  <c r="HE322" i="1"/>
  <c r="HJ322" i="1"/>
  <c r="EO322" i="1"/>
  <c r="FJ322" i="1"/>
  <c r="GE322" i="1"/>
  <c r="HA322" i="1"/>
  <c r="EI322" i="1"/>
  <c r="FE322" i="1"/>
  <c r="FZ322" i="1"/>
  <c r="GU322" i="1"/>
  <c r="FO322" i="1"/>
  <c r="GK322" i="1"/>
  <c r="GP322" i="1"/>
  <c r="FU322" i="1"/>
  <c r="EY322" i="1"/>
  <c r="ED322" i="1"/>
  <c r="HK322" i="1"/>
  <c r="BI322" i="1"/>
  <c r="BM322" i="1"/>
  <c r="BQ322" i="1"/>
  <c r="BU322" i="1"/>
  <c r="BY322" i="1"/>
  <c r="CC322" i="1"/>
  <c r="CG322" i="1"/>
  <c r="CK322" i="1"/>
  <c r="CS322" i="1"/>
  <c r="CW322" i="1"/>
  <c r="DE322" i="1"/>
  <c r="DI322" i="1"/>
  <c r="DM322" i="1"/>
  <c r="DQ322" i="1"/>
  <c r="DU322" i="1"/>
  <c r="BL322" i="1"/>
  <c r="BP322" i="1"/>
  <c r="BT322" i="1"/>
  <c r="BX322" i="1"/>
  <c r="CF322" i="1"/>
  <c r="CJ322" i="1"/>
  <c r="CR322" i="1"/>
  <c r="CV322" i="1"/>
  <c r="CZ322" i="1"/>
  <c r="DD322" i="1"/>
  <c r="DH322" i="1"/>
  <c r="DL322" i="1"/>
  <c r="DP322" i="1"/>
  <c r="DT322" i="1"/>
  <c r="BK322" i="1"/>
  <c r="BS322" i="1"/>
  <c r="BW322" i="1"/>
  <c r="CE322" i="1"/>
  <c r="CI322" i="1"/>
  <c r="CM322" i="1"/>
  <c r="CQ322" i="1"/>
  <c r="CU322" i="1"/>
  <c r="CY322" i="1"/>
  <c r="DC322" i="1"/>
  <c r="DG322" i="1"/>
  <c r="DK322" i="1"/>
  <c r="DS322" i="1"/>
  <c r="BJ322" i="1"/>
  <c r="BR322" i="1"/>
  <c r="BV322" i="1"/>
  <c r="BZ322" i="1"/>
  <c r="CD322" i="1"/>
  <c r="CH322" i="1"/>
  <c r="CL322" i="1"/>
  <c r="CP322" i="1"/>
  <c r="CT322" i="1"/>
  <c r="CX322" i="1"/>
  <c r="DF322" i="1"/>
  <c r="DJ322" i="1"/>
  <c r="DR322" i="1"/>
  <c r="AT322" i="1"/>
  <c r="AX322" i="1"/>
  <c r="BF322" i="1"/>
  <c r="AQ322" i="1"/>
  <c r="AS322" i="1"/>
  <c r="AW322" i="1"/>
  <c r="BE322" i="1"/>
  <c r="AP322" i="1"/>
  <c r="AR322" i="1"/>
  <c r="AV322" i="1"/>
  <c r="AZ322" i="1"/>
  <c r="BD322" i="1"/>
  <c r="BH322" i="1"/>
  <c r="AU322" i="1"/>
  <c r="AY322" i="1"/>
  <c r="BC322" i="1"/>
  <c r="BG322" i="1"/>
  <c r="AM322" i="1"/>
  <c r="AK322" i="1"/>
  <c r="AL322" i="1"/>
  <c r="AJ322" i="1"/>
  <c r="AI322" i="1"/>
  <c r="EC357" i="1"/>
  <c r="EK357" i="1"/>
  <c r="EO357" i="1"/>
  <c r="EW357" i="1"/>
  <c r="FA357" i="1"/>
  <c r="FE357" i="1"/>
  <c r="FI357" i="1"/>
  <c r="FM357" i="1"/>
  <c r="FQ357" i="1"/>
  <c r="FU357" i="1"/>
  <c r="FY357" i="1"/>
  <c r="GC357" i="1"/>
  <c r="GK357" i="1"/>
  <c r="GO357" i="1"/>
  <c r="GW357" i="1"/>
  <c r="HA357" i="1"/>
  <c r="HE357" i="1"/>
  <c r="HI357" i="1"/>
  <c r="HM357" i="1"/>
  <c r="EB357" i="1"/>
  <c r="EJ357" i="1"/>
  <c r="EN357" i="1"/>
  <c r="ER357" i="1"/>
  <c r="EV357" i="1"/>
  <c r="EZ357" i="1"/>
  <c r="FD357" i="1"/>
  <c r="FH357" i="1"/>
  <c r="FL357" i="1"/>
  <c r="FP357" i="1"/>
  <c r="FX357" i="1"/>
  <c r="GB357" i="1"/>
  <c r="GJ357" i="1"/>
  <c r="GN357" i="1"/>
  <c r="GR357" i="1"/>
  <c r="GV357" i="1"/>
  <c r="GZ357" i="1"/>
  <c r="HD357" i="1"/>
  <c r="HH357" i="1"/>
  <c r="HL357" i="1"/>
  <c r="EA357" i="1"/>
  <c r="EE357" i="1"/>
  <c r="EI357" i="1"/>
  <c r="EM357" i="1"/>
  <c r="EQ357" i="1"/>
  <c r="EU357" i="1"/>
  <c r="EY357" i="1"/>
  <c r="FC357" i="1"/>
  <c r="FK357" i="1"/>
  <c r="FO357" i="1"/>
  <c r="FW357" i="1"/>
  <c r="GA357" i="1"/>
  <c r="GE357" i="1"/>
  <c r="GI357" i="1"/>
  <c r="GM357" i="1"/>
  <c r="GQ357" i="1"/>
  <c r="GU357" i="1"/>
  <c r="GY357" i="1"/>
  <c r="HC357" i="1"/>
  <c r="HK357" i="1"/>
  <c r="ED357" i="1"/>
  <c r="EH357" i="1"/>
  <c r="EL357" i="1"/>
  <c r="EP357" i="1"/>
  <c r="EX357" i="1"/>
  <c r="FB357" i="1"/>
  <c r="FJ357" i="1"/>
  <c r="FN357" i="1"/>
  <c r="FR357" i="1"/>
  <c r="FV357" i="1"/>
  <c r="FZ357" i="1"/>
  <c r="GD357" i="1"/>
  <c r="GH357" i="1"/>
  <c r="GL357" i="1"/>
  <c r="GP357" i="1"/>
  <c r="GX357" i="1"/>
  <c r="HB357" i="1"/>
  <c r="HJ357" i="1"/>
  <c r="BJ357" i="1"/>
  <c r="BR357" i="1"/>
  <c r="BV357" i="1"/>
  <c r="BZ357" i="1"/>
  <c r="CD357" i="1"/>
  <c r="CH357" i="1"/>
  <c r="CL357" i="1"/>
  <c r="CP357" i="1"/>
  <c r="CT357" i="1"/>
  <c r="CX357" i="1"/>
  <c r="DF357" i="1"/>
  <c r="DJ357" i="1"/>
  <c r="DR357" i="1"/>
  <c r="BI357" i="1"/>
  <c r="BM357" i="1"/>
  <c r="BQ357" i="1"/>
  <c r="BU357" i="1"/>
  <c r="BY357" i="1"/>
  <c r="CC357" i="1"/>
  <c r="CG357" i="1"/>
  <c r="CK357" i="1"/>
  <c r="CS357" i="1"/>
  <c r="CW357" i="1"/>
  <c r="DE357" i="1"/>
  <c r="DI357" i="1"/>
  <c r="DM357" i="1"/>
  <c r="DQ357" i="1"/>
  <c r="DU357" i="1"/>
  <c r="BL357" i="1"/>
  <c r="BP357" i="1"/>
  <c r="BT357" i="1"/>
  <c r="BX357" i="1"/>
  <c r="CF357" i="1"/>
  <c r="CJ357" i="1"/>
  <c r="CR357" i="1"/>
  <c r="CV357" i="1"/>
  <c r="CZ357" i="1"/>
  <c r="DD357" i="1"/>
  <c r="DH357" i="1"/>
  <c r="DL357" i="1"/>
  <c r="DP357" i="1"/>
  <c r="DT357" i="1"/>
  <c r="BK357" i="1"/>
  <c r="BS357" i="1"/>
  <c r="BW357" i="1"/>
  <c r="CE357" i="1"/>
  <c r="CI357" i="1"/>
  <c r="CM357" i="1"/>
  <c r="CQ357" i="1"/>
  <c r="CU357" i="1"/>
  <c r="CY357" i="1"/>
  <c r="DC357" i="1"/>
  <c r="DG357" i="1"/>
  <c r="DK357" i="1"/>
  <c r="DS357" i="1"/>
  <c r="AU357" i="1"/>
  <c r="AY357" i="1"/>
  <c r="BC357" i="1"/>
  <c r="BG357" i="1"/>
  <c r="AT357" i="1"/>
  <c r="AX357" i="1"/>
  <c r="BF357" i="1"/>
  <c r="AL357" i="1"/>
  <c r="AS357" i="1"/>
  <c r="AW357" i="1"/>
  <c r="BE357" i="1"/>
  <c r="AQ357" i="1"/>
  <c r="AR357" i="1"/>
  <c r="AV357" i="1"/>
  <c r="AZ357" i="1"/>
  <c r="BD357" i="1"/>
  <c r="BH357" i="1"/>
  <c r="AP357" i="1"/>
  <c r="AI357" i="1"/>
  <c r="AM357" i="1"/>
  <c r="AK357" i="1"/>
  <c r="AJ357" i="1"/>
  <c r="ED347" i="1"/>
  <c r="EH347" i="1"/>
  <c r="EL347" i="1"/>
  <c r="EP347" i="1"/>
  <c r="EX347" i="1"/>
  <c r="FB347" i="1"/>
  <c r="FJ347" i="1"/>
  <c r="FN347" i="1"/>
  <c r="EA347" i="1"/>
  <c r="EE347" i="1"/>
  <c r="EI347" i="1"/>
  <c r="EM347" i="1"/>
  <c r="EQ347" i="1"/>
  <c r="EU347" i="1"/>
  <c r="EY347" i="1"/>
  <c r="FC347" i="1"/>
  <c r="FK347" i="1"/>
  <c r="EB347" i="1"/>
  <c r="EJ347" i="1"/>
  <c r="ER347" i="1"/>
  <c r="EZ347" i="1"/>
  <c r="FH347" i="1"/>
  <c r="FO347" i="1"/>
  <c r="FW347" i="1"/>
  <c r="GA347" i="1"/>
  <c r="GE347" i="1"/>
  <c r="GI347" i="1"/>
  <c r="GM347" i="1"/>
  <c r="GQ347" i="1"/>
  <c r="GU347" i="1"/>
  <c r="GY347" i="1"/>
  <c r="HC347" i="1"/>
  <c r="HK347" i="1"/>
  <c r="EO347" i="1"/>
  <c r="EW347" i="1"/>
  <c r="FE347" i="1"/>
  <c r="FM347" i="1"/>
  <c r="FR347" i="1"/>
  <c r="FV347" i="1"/>
  <c r="FZ347" i="1"/>
  <c r="GD347" i="1"/>
  <c r="GH347" i="1"/>
  <c r="GL347" i="1"/>
  <c r="GP347" i="1"/>
  <c r="GX347" i="1"/>
  <c r="HB347" i="1"/>
  <c r="HJ347" i="1"/>
  <c r="EN347" i="1"/>
  <c r="EV347" i="1"/>
  <c r="FD347" i="1"/>
  <c r="FL347" i="1"/>
  <c r="FQ347" i="1"/>
  <c r="FU347" i="1"/>
  <c r="FY347" i="1"/>
  <c r="GC347" i="1"/>
  <c r="GK347" i="1"/>
  <c r="GO347" i="1"/>
  <c r="GW347" i="1"/>
  <c r="HA347" i="1"/>
  <c r="HE347" i="1"/>
  <c r="HI347" i="1"/>
  <c r="HM347" i="1"/>
  <c r="EC347" i="1"/>
  <c r="EK347" i="1"/>
  <c r="FA347" i="1"/>
  <c r="FI347" i="1"/>
  <c r="FP347" i="1"/>
  <c r="FX347" i="1"/>
  <c r="GB347" i="1"/>
  <c r="GJ347" i="1"/>
  <c r="GN347" i="1"/>
  <c r="GR347" i="1"/>
  <c r="GV347" i="1"/>
  <c r="GZ347" i="1"/>
  <c r="HD347" i="1"/>
  <c r="HH347" i="1"/>
  <c r="HL347" i="1"/>
  <c r="BL347" i="1"/>
  <c r="BP347" i="1"/>
  <c r="BT347" i="1"/>
  <c r="BX347" i="1"/>
  <c r="CF347" i="1"/>
  <c r="CJ347" i="1"/>
  <c r="CR347" i="1"/>
  <c r="CV347" i="1"/>
  <c r="CZ347" i="1"/>
  <c r="DD347" i="1"/>
  <c r="DH347" i="1"/>
  <c r="DL347" i="1"/>
  <c r="DP347" i="1"/>
  <c r="DT347" i="1"/>
  <c r="BK347" i="1"/>
  <c r="BS347" i="1"/>
  <c r="BW347" i="1"/>
  <c r="CE347" i="1"/>
  <c r="CI347" i="1"/>
  <c r="CM347" i="1"/>
  <c r="CQ347" i="1"/>
  <c r="CU347" i="1"/>
  <c r="CY347" i="1"/>
  <c r="DC347" i="1"/>
  <c r="DG347" i="1"/>
  <c r="DK347" i="1"/>
  <c r="DS347" i="1"/>
  <c r="BJ347" i="1"/>
  <c r="BR347" i="1"/>
  <c r="BV347" i="1"/>
  <c r="BZ347" i="1"/>
  <c r="CD347" i="1"/>
  <c r="CH347" i="1"/>
  <c r="CL347" i="1"/>
  <c r="CP347" i="1"/>
  <c r="CT347" i="1"/>
  <c r="CX347" i="1"/>
  <c r="DF347" i="1"/>
  <c r="DJ347" i="1"/>
  <c r="DR347" i="1"/>
  <c r="BI347" i="1"/>
  <c r="BM347" i="1"/>
  <c r="BQ347" i="1"/>
  <c r="BU347" i="1"/>
  <c r="BY347" i="1"/>
  <c r="CC347" i="1"/>
  <c r="CG347" i="1"/>
  <c r="CK347" i="1"/>
  <c r="CS347" i="1"/>
  <c r="CW347" i="1"/>
  <c r="DE347" i="1"/>
  <c r="DI347" i="1"/>
  <c r="DM347" i="1"/>
  <c r="DQ347" i="1"/>
  <c r="DU347" i="1"/>
  <c r="AS347" i="1"/>
  <c r="AW347" i="1"/>
  <c r="BE347" i="1"/>
  <c r="AR347" i="1"/>
  <c r="AV347" i="1"/>
  <c r="AZ347" i="1"/>
  <c r="BD347" i="1"/>
  <c r="BH347" i="1"/>
  <c r="AU347" i="1"/>
  <c r="AY347" i="1"/>
  <c r="BC347" i="1"/>
  <c r="BG347" i="1"/>
  <c r="AQ347" i="1"/>
  <c r="AT347" i="1"/>
  <c r="AX347" i="1"/>
  <c r="BF347" i="1"/>
  <c r="AP347" i="1"/>
  <c r="AL347" i="1"/>
  <c r="AK347" i="1"/>
  <c r="AJ347" i="1"/>
  <c r="AI347" i="1"/>
  <c r="AM347" i="1"/>
  <c r="ED388" i="1"/>
  <c r="EH388" i="1"/>
  <c r="EL388" i="1"/>
  <c r="EP388" i="1"/>
  <c r="EX388" i="1"/>
  <c r="FB388" i="1"/>
  <c r="FJ388" i="1"/>
  <c r="FN388" i="1"/>
  <c r="FR388" i="1"/>
  <c r="FV388" i="1"/>
  <c r="FZ388" i="1"/>
  <c r="GD388" i="1"/>
  <c r="GH388" i="1"/>
  <c r="GL388" i="1"/>
  <c r="GP388" i="1"/>
  <c r="GX388" i="1"/>
  <c r="HB388" i="1"/>
  <c r="HJ388" i="1"/>
  <c r="EC388" i="1"/>
  <c r="EK388" i="1"/>
  <c r="EO388" i="1"/>
  <c r="EW388" i="1"/>
  <c r="FA388" i="1"/>
  <c r="FE388" i="1"/>
  <c r="FI388" i="1"/>
  <c r="FM388" i="1"/>
  <c r="FQ388" i="1"/>
  <c r="FU388" i="1"/>
  <c r="FY388" i="1"/>
  <c r="GC388" i="1"/>
  <c r="GK388" i="1"/>
  <c r="GO388" i="1"/>
  <c r="GW388" i="1"/>
  <c r="HA388" i="1"/>
  <c r="HE388" i="1"/>
  <c r="HI388" i="1"/>
  <c r="HM388" i="1"/>
  <c r="EA388" i="1"/>
  <c r="EE388" i="1"/>
  <c r="EI388" i="1"/>
  <c r="EM388" i="1"/>
  <c r="EQ388" i="1"/>
  <c r="EU388" i="1"/>
  <c r="EY388" i="1"/>
  <c r="FC388" i="1"/>
  <c r="FK388" i="1"/>
  <c r="FO388" i="1"/>
  <c r="FW388" i="1"/>
  <c r="GA388" i="1"/>
  <c r="GE388" i="1"/>
  <c r="GI388" i="1"/>
  <c r="GM388" i="1"/>
  <c r="GQ388" i="1"/>
  <c r="GU388" i="1"/>
  <c r="GY388" i="1"/>
  <c r="HC388" i="1"/>
  <c r="HK388" i="1"/>
  <c r="EN388" i="1"/>
  <c r="FD388" i="1"/>
  <c r="GJ388" i="1"/>
  <c r="GZ388" i="1"/>
  <c r="EJ388" i="1"/>
  <c r="EZ388" i="1"/>
  <c r="FP388" i="1"/>
  <c r="GV388" i="1"/>
  <c r="HL388" i="1"/>
  <c r="EB388" i="1"/>
  <c r="ER388" i="1"/>
  <c r="FH388" i="1"/>
  <c r="FX388" i="1"/>
  <c r="GN388" i="1"/>
  <c r="HD388" i="1"/>
  <c r="GR388" i="1"/>
  <c r="GB388" i="1"/>
  <c r="FL388" i="1"/>
  <c r="HH388" i="1"/>
  <c r="EV388" i="1"/>
  <c r="BK388" i="1"/>
  <c r="BS388" i="1"/>
  <c r="BW388" i="1"/>
  <c r="CE388" i="1"/>
  <c r="CI388" i="1"/>
  <c r="CM388" i="1"/>
  <c r="CQ388" i="1"/>
  <c r="CU388" i="1"/>
  <c r="CY388" i="1"/>
  <c r="DC388" i="1"/>
  <c r="DG388" i="1"/>
  <c r="DK388" i="1"/>
  <c r="DS388" i="1"/>
  <c r="BJ388" i="1"/>
  <c r="BR388" i="1"/>
  <c r="BV388" i="1"/>
  <c r="BZ388" i="1"/>
  <c r="CD388" i="1"/>
  <c r="CH388" i="1"/>
  <c r="CL388" i="1"/>
  <c r="CP388" i="1"/>
  <c r="CT388" i="1"/>
  <c r="CX388" i="1"/>
  <c r="DF388" i="1"/>
  <c r="DJ388" i="1"/>
  <c r="DR388" i="1"/>
  <c r="BI388" i="1"/>
  <c r="BM388" i="1"/>
  <c r="BQ388" i="1"/>
  <c r="BU388" i="1"/>
  <c r="BY388" i="1"/>
  <c r="CC388" i="1"/>
  <c r="CG388" i="1"/>
  <c r="CK388" i="1"/>
  <c r="CS388" i="1"/>
  <c r="CW388" i="1"/>
  <c r="DE388" i="1"/>
  <c r="DI388" i="1"/>
  <c r="DM388" i="1"/>
  <c r="DQ388" i="1"/>
  <c r="DU388" i="1"/>
  <c r="BL388" i="1"/>
  <c r="BP388" i="1"/>
  <c r="BT388" i="1"/>
  <c r="BX388" i="1"/>
  <c r="CF388" i="1"/>
  <c r="CJ388" i="1"/>
  <c r="CR388" i="1"/>
  <c r="CV388" i="1"/>
  <c r="CZ388" i="1"/>
  <c r="DD388" i="1"/>
  <c r="DH388" i="1"/>
  <c r="DL388" i="1"/>
  <c r="DP388" i="1"/>
  <c r="DT388" i="1"/>
  <c r="AR388" i="1"/>
  <c r="AV388" i="1"/>
  <c r="AZ388" i="1"/>
  <c r="BD388" i="1"/>
  <c r="BH388" i="1"/>
  <c r="AQ388" i="1"/>
  <c r="AU388" i="1"/>
  <c r="AY388" i="1"/>
  <c r="BC388" i="1"/>
  <c r="BG388" i="1"/>
  <c r="AP388" i="1"/>
  <c r="AM388" i="1"/>
  <c r="AT388" i="1"/>
  <c r="AX388" i="1"/>
  <c r="BF388" i="1"/>
  <c r="AS388" i="1"/>
  <c r="AW388" i="1"/>
  <c r="BE388" i="1"/>
  <c r="AJ388" i="1"/>
  <c r="AL388" i="1"/>
  <c r="AI388" i="1"/>
  <c r="AK388" i="1"/>
  <c r="ED343" i="1"/>
  <c r="EH343" i="1"/>
  <c r="EL343" i="1"/>
  <c r="EP343" i="1"/>
  <c r="EX343" i="1"/>
  <c r="FB343" i="1"/>
  <c r="FJ343" i="1"/>
  <c r="FN343" i="1"/>
  <c r="FR343" i="1"/>
  <c r="FV343" i="1"/>
  <c r="FZ343" i="1"/>
  <c r="GD343" i="1"/>
  <c r="GH343" i="1"/>
  <c r="GL343" i="1"/>
  <c r="GP343" i="1"/>
  <c r="GX343" i="1"/>
  <c r="HB343" i="1"/>
  <c r="HJ343" i="1"/>
  <c r="EA343" i="1"/>
  <c r="EE343" i="1"/>
  <c r="EI343" i="1"/>
  <c r="EM343" i="1"/>
  <c r="EQ343" i="1"/>
  <c r="EU343" i="1"/>
  <c r="EY343" i="1"/>
  <c r="FC343" i="1"/>
  <c r="FK343" i="1"/>
  <c r="FO343" i="1"/>
  <c r="FW343" i="1"/>
  <c r="GA343" i="1"/>
  <c r="GE343" i="1"/>
  <c r="GI343" i="1"/>
  <c r="GM343" i="1"/>
  <c r="GQ343" i="1"/>
  <c r="GU343" i="1"/>
  <c r="GY343" i="1"/>
  <c r="HC343" i="1"/>
  <c r="HK343" i="1"/>
  <c r="EN343" i="1"/>
  <c r="EV343" i="1"/>
  <c r="FD343" i="1"/>
  <c r="FL343" i="1"/>
  <c r="GB343" i="1"/>
  <c r="GJ343" i="1"/>
  <c r="GR343" i="1"/>
  <c r="GZ343" i="1"/>
  <c r="HH343" i="1"/>
  <c r="EC343" i="1"/>
  <c r="EK343" i="1"/>
  <c r="FA343" i="1"/>
  <c r="FI343" i="1"/>
  <c r="FQ343" i="1"/>
  <c r="FY343" i="1"/>
  <c r="GO343" i="1"/>
  <c r="GW343" i="1"/>
  <c r="HE343" i="1"/>
  <c r="HM343" i="1"/>
  <c r="EB343" i="1"/>
  <c r="EJ343" i="1"/>
  <c r="ER343" i="1"/>
  <c r="EZ343" i="1"/>
  <c r="FH343" i="1"/>
  <c r="FP343" i="1"/>
  <c r="FX343" i="1"/>
  <c r="GN343" i="1"/>
  <c r="GV343" i="1"/>
  <c r="HD343" i="1"/>
  <c r="HL343" i="1"/>
  <c r="EO343" i="1"/>
  <c r="EW343" i="1"/>
  <c r="FE343" i="1"/>
  <c r="FM343" i="1"/>
  <c r="FU343" i="1"/>
  <c r="GC343" i="1"/>
  <c r="GK343" i="1"/>
  <c r="HA343" i="1"/>
  <c r="HI343" i="1"/>
  <c r="BL343" i="1"/>
  <c r="BP343" i="1"/>
  <c r="BT343" i="1"/>
  <c r="BX343" i="1"/>
  <c r="CF343" i="1"/>
  <c r="CJ343" i="1"/>
  <c r="CR343" i="1"/>
  <c r="CV343" i="1"/>
  <c r="CZ343" i="1"/>
  <c r="DD343" i="1"/>
  <c r="DH343" i="1"/>
  <c r="DL343" i="1"/>
  <c r="DP343" i="1"/>
  <c r="DT343" i="1"/>
  <c r="BK343" i="1"/>
  <c r="BS343" i="1"/>
  <c r="BW343" i="1"/>
  <c r="CE343" i="1"/>
  <c r="CI343" i="1"/>
  <c r="CM343" i="1"/>
  <c r="CQ343" i="1"/>
  <c r="CU343" i="1"/>
  <c r="CY343" i="1"/>
  <c r="DC343" i="1"/>
  <c r="DG343" i="1"/>
  <c r="DK343" i="1"/>
  <c r="DS343" i="1"/>
  <c r="BJ343" i="1"/>
  <c r="BR343" i="1"/>
  <c r="BV343" i="1"/>
  <c r="BZ343" i="1"/>
  <c r="CD343" i="1"/>
  <c r="CH343" i="1"/>
  <c r="CL343" i="1"/>
  <c r="CP343" i="1"/>
  <c r="CT343" i="1"/>
  <c r="CX343" i="1"/>
  <c r="DF343" i="1"/>
  <c r="DJ343" i="1"/>
  <c r="DR343" i="1"/>
  <c r="BI343" i="1"/>
  <c r="BM343" i="1"/>
  <c r="BQ343" i="1"/>
  <c r="BU343" i="1"/>
  <c r="BY343" i="1"/>
  <c r="CC343" i="1"/>
  <c r="CG343" i="1"/>
  <c r="CK343" i="1"/>
  <c r="CS343" i="1"/>
  <c r="CW343" i="1"/>
  <c r="DE343" i="1"/>
  <c r="DI343" i="1"/>
  <c r="DM343" i="1"/>
  <c r="DQ343" i="1"/>
  <c r="DU343" i="1"/>
  <c r="AS343" i="1"/>
  <c r="AW343" i="1"/>
  <c r="BE343" i="1"/>
  <c r="AR343" i="1"/>
  <c r="AV343" i="1"/>
  <c r="AZ343" i="1"/>
  <c r="BD343" i="1"/>
  <c r="BH343" i="1"/>
  <c r="AU343" i="1"/>
  <c r="AY343" i="1"/>
  <c r="BC343" i="1"/>
  <c r="BG343" i="1"/>
  <c r="AQ343" i="1"/>
  <c r="AT343" i="1"/>
  <c r="AX343" i="1"/>
  <c r="BF343" i="1"/>
  <c r="AP343" i="1"/>
  <c r="AL343" i="1"/>
  <c r="AK343" i="1"/>
  <c r="AM343" i="1"/>
  <c r="AJ343" i="1"/>
  <c r="AI343" i="1"/>
  <c r="EB330" i="1"/>
  <c r="EJ330" i="1"/>
  <c r="EN330" i="1"/>
  <c r="ER330" i="1"/>
  <c r="EV330" i="1"/>
  <c r="EZ330" i="1"/>
  <c r="FD330" i="1"/>
  <c r="FH330" i="1"/>
  <c r="FL330" i="1"/>
  <c r="FP330" i="1"/>
  <c r="FX330" i="1"/>
  <c r="GB330" i="1"/>
  <c r="GJ330" i="1"/>
  <c r="GN330" i="1"/>
  <c r="GR330" i="1"/>
  <c r="GV330" i="1"/>
  <c r="GZ330" i="1"/>
  <c r="HD330" i="1"/>
  <c r="HH330" i="1"/>
  <c r="ED330" i="1"/>
  <c r="EI330" i="1"/>
  <c r="EO330" i="1"/>
  <c r="EY330" i="1"/>
  <c r="FE330" i="1"/>
  <c r="FJ330" i="1"/>
  <c r="FO330" i="1"/>
  <c r="FU330" i="1"/>
  <c r="FZ330" i="1"/>
  <c r="GE330" i="1"/>
  <c r="GK330" i="1"/>
  <c r="GP330" i="1"/>
  <c r="GU330" i="1"/>
  <c r="HA330" i="1"/>
  <c r="HK330" i="1"/>
  <c r="EC330" i="1"/>
  <c r="EH330" i="1"/>
  <c r="EM330" i="1"/>
  <c r="EX330" i="1"/>
  <c r="FC330" i="1"/>
  <c r="FI330" i="1"/>
  <c r="FN330" i="1"/>
  <c r="FY330" i="1"/>
  <c r="GD330" i="1"/>
  <c r="GI330" i="1"/>
  <c r="GO330" i="1"/>
  <c r="GY330" i="1"/>
  <c r="HE330" i="1"/>
  <c r="HJ330" i="1"/>
  <c r="EE330" i="1"/>
  <c r="EP330" i="1"/>
  <c r="FA330" i="1"/>
  <c r="FK330" i="1"/>
  <c r="FV330" i="1"/>
  <c r="GQ330" i="1"/>
  <c r="HB330" i="1"/>
  <c r="HL330" i="1"/>
  <c r="EA330" i="1"/>
  <c r="EL330" i="1"/>
  <c r="EW330" i="1"/>
  <c r="FR330" i="1"/>
  <c r="GC330" i="1"/>
  <c r="GM330" i="1"/>
  <c r="GX330" i="1"/>
  <c r="HI330" i="1"/>
  <c r="EQ330" i="1"/>
  <c r="FB330" i="1"/>
  <c r="FM330" i="1"/>
  <c r="FW330" i="1"/>
  <c r="GH330" i="1"/>
  <c r="HC330" i="1"/>
  <c r="HM330" i="1"/>
  <c r="GW330" i="1"/>
  <c r="EU330" i="1"/>
  <c r="GL330" i="1"/>
  <c r="EK330" i="1"/>
  <c r="GA330" i="1"/>
  <c r="FQ330" i="1"/>
  <c r="BI330" i="1"/>
  <c r="BM330" i="1"/>
  <c r="BQ330" i="1"/>
  <c r="BU330" i="1"/>
  <c r="BY330" i="1"/>
  <c r="CC330" i="1"/>
  <c r="CG330" i="1"/>
  <c r="CK330" i="1"/>
  <c r="CS330" i="1"/>
  <c r="CW330" i="1"/>
  <c r="DE330" i="1"/>
  <c r="DI330" i="1"/>
  <c r="DM330" i="1"/>
  <c r="DQ330" i="1"/>
  <c r="DU330" i="1"/>
  <c r="BL330" i="1"/>
  <c r="BP330" i="1"/>
  <c r="BT330" i="1"/>
  <c r="BX330" i="1"/>
  <c r="CF330" i="1"/>
  <c r="CJ330" i="1"/>
  <c r="CR330" i="1"/>
  <c r="CV330" i="1"/>
  <c r="CZ330" i="1"/>
  <c r="DD330" i="1"/>
  <c r="DH330" i="1"/>
  <c r="DL330" i="1"/>
  <c r="DP330" i="1"/>
  <c r="DT330" i="1"/>
  <c r="BK330" i="1"/>
  <c r="BS330" i="1"/>
  <c r="BW330" i="1"/>
  <c r="CE330" i="1"/>
  <c r="CI330" i="1"/>
  <c r="CM330" i="1"/>
  <c r="CQ330" i="1"/>
  <c r="CU330" i="1"/>
  <c r="CY330" i="1"/>
  <c r="DC330" i="1"/>
  <c r="DG330" i="1"/>
  <c r="DK330" i="1"/>
  <c r="DS330" i="1"/>
  <c r="BJ330" i="1"/>
  <c r="BR330" i="1"/>
  <c r="BV330" i="1"/>
  <c r="BZ330" i="1"/>
  <c r="CD330" i="1"/>
  <c r="CH330" i="1"/>
  <c r="CL330" i="1"/>
  <c r="CP330" i="1"/>
  <c r="CT330" i="1"/>
  <c r="CX330" i="1"/>
  <c r="DF330" i="1"/>
  <c r="DJ330" i="1"/>
  <c r="DR330" i="1"/>
  <c r="AT330" i="1"/>
  <c r="AX330" i="1"/>
  <c r="BF330" i="1"/>
  <c r="AQ330" i="1"/>
  <c r="AS330" i="1"/>
  <c r="AW330" i="1"/>
  <c r="BE330" i="1"/>
  <c r="AP330" i="1"/>
  <c r="AR330" i="1"/>
  <c r="AV330" i="1"/>
  <c r="AZ330" i="1"/>
  <c r="BD330" i="1"/>
  <c r="BH330" i="1"/>
  <c r="AU330" i="1"/>
  <c r="AY330" i="1"/>
  <c r="BC330" i="1"/>
  <c r="BG330" i="1"/>
  <c r="AM330" i="1"/>
  <c r="AK330" i="1"/>
  <c r="AL330" i="1"/>
  <c r="AJ330" i="1"/>
  <c r="AI330" i="1"/>
  <c r="EC278" i="1"/>
  <c r="EK278" i="1"/>
  <c r="EO278" i="1"/>
  <c r="EW278" i="1"/>
  <c r="FA278" i="1"/>
  <c r="FE278" i="1"/>
  <c r="FI278" i="1"/>
  <c r="FM278" i="1"/>
  <c r="FQ278" i="1"/>
  <c r="FU278" i="1"/>
  <c r="FY278" i="1"/>
  <c r="GC278" i="1"/>
  <c r="GK278" i="1"/>
  <c r="GO278" i="1"/>
  <c r="GW278" i="1"/>
  <c r="HA278" i="1"/>
  <c r="HE278" i="1"/>
  <c r="HI278" i="1"/>
  <c r="HM278" i="1"/>
  <c r="EA278" i="1"/>
  <c r="EL278" i="1"/>
  <c r="EQ278" i="1"/>
  <c r="EV278" i="1"/>
  <c r="FB278" i="1"/>
  <c r="FL278" i="1"/>
  <c r="FR278" i="1"/>
  <c r="FW278" i="1"/>
  <c r="GB278" i="1"/>
  <c r="GH278" i="1"/>
  <c r="GM278" i="1"/>
  <c r="GR278" i="1"/>
  <c r="GX278" i="1"/>
  <c r="HC278" i="1"/>
  <c r="HH278" i="1"/>
  <c r="ED278" i="1"/>
  <c r="EI278" i="1"/>
  <c r="EN278" i="1"/>
  <c r="EY278" i="1"/>
  <c r="FD278" i="1"/>
  <c r="FJ278" i="1"/>
  <c r="FO278" i="1"/>
  <c r="FZ278" i="1"/>
  <c r="GE278" i="1"/>
  <c r="GJ278" i="1"/>
  <c r="GP278" i="1"/>
  <c r="GU278" i="1"/>
  <c r="GZ278" i="1"/>
  <c r="HK278" i="1"/>
  <c r="EJ278" i="1"/>
  <c r="EU278" i="1"/>
  <c r="FP278" i="1"/>
  <c r="GA278" i="1"/>
  <c r="GL278" i="1"/>
  <c r="GV278" i="1"/>
  <c r="EE278" i="1"/>
  <c r="EP278" i="1"/>
  <c r="EZ278" i="1"/>
  <c r="FK278" i="1"/>
  <c r="FV278" i="1"/>
  <c r="GQ278" i="1"/>
  <c r="HB278" i="1"/>
  <c r="HL278" i="1"/>
  <c r="EB278" i="1"/>
  <c r="EM278" i="1"/>
  <c r="EX278" i="1"/>
  <c r="FH278" i="1"/>
  <c r="GD278" i="1"/>
  <c r="GN278" i="1"/>
  <c r="GY278" i="1"/>
  <c r="HJ278" i="1"/>
  <c r="FN278" i="1"/>
  <c r="HD278" i="1"/>
  <c r="ER278" i="1"/>
  <c r="GI278" i="1"/>
  <c r="FX278" i="1"/>
  <c r="EH278" i="1"/>
  <c r="FC278" i="1"/>
  <c r="BI278" i="1"/>
  <c r="BM278" i="1"/>
  <c r="BQ278" i="1"/>
  <c r="BU278" i="1"/>
  <c r="BY278" i="1"/>
  <c r="CC278" i="1"/>
  <c r="CG278" i="1"/>
  <c r="CK278" i="1"/>
  <c r="CS278" i="1"/>
  <c r="CW278" i="1"/>
  <c r="DE278" i="1"/>
  <c r="DI278" i="1"/>
  <c r="DM278" i="1"/>
  <c r="DQ278" i="1"/>
  <c r="DU278" i="1"/>
  <c r="BL278" i="1"/>
  <c r="BP278" i="1"/>
  <c r="BT278" i="1"/>
  <c r="BX278" i="1"/>
  <c r="CF278" i="1"/>
  <c r="CJ278" i="1"/>
  <c r="CR278" i="1"/>
  <c r="CV278" i="1"/>
  <c r="CZ278" i="1"/>
  <c r="DD278" i="1"/>
  <c r="DH278" i="1"/>
  <c r="DL278" i="1"/>
  <c r="DP278" i="1"/>
  <c r="DT278" i="1"/>
  <c r="BK278" i="1"/>
  <c r="BS278" i="1"/>
  <c r="BW278" i="1"/>
  <c r="CE278" i="1"/>
  <c r="CI278" i="1"/>
  <c r="CM278" i="1"/>
  <c r="CQ278" i="1"/>
  <c r="CU278" i="1"/>
  <c r="CY278" i="1"/>
  <c r="DC278" i="1"/>
  <c r="DG278" i="1"/>
  <c r="DK278" i="1"/>
  <c r="DS278" i="1"/>
  <c r="BJ278" i="1"/>
  <c r="BR278" i="1"/>
  <c r="BV278" i="1"/>
  <c r="BZ278" i="1"/>
  <c r="CD278" i="1"/>
  <c r="CH278" i="1"/>
  <c r="CL278" i="1"/>
  <c r="CP278" i="1"/>
  <c r="CT278" i="1"/>
  <c r="CX278" i="1"/>
  <c r="DF278" i="1"/>
  <c r="DJ278" i="1"/>
  <c r="DR278" i="1"/>
  <c r="AT278" i="1"/>
  <c r="AX278" i="1"/>
  <c r="BF278" i="1"/>
  <c r="AQ278" i="1"/>
  <c r="AS278" i="1"/>
  <c r="AW278" i="1"/>
  <c r="BE278" i="1"/>
  <c r="AP278" i="1"/>
  <c r="AR278" i="1"/>
  <c r="AV278" i="1"/>
  <c r="AZ278" i="1"/>
  <c r="BD278" i="1"/>
  <c r="BH278" i="1"/>
  <c r="AU278" i="1"/>
  <c r="AY278" i="1"/>
  <c r="BC278" i="1"/>
  <c r="BG278" i="1"/>
  <c r="AM278" i="1"/>
  <c r="AL278" i="1"/>
  <c r="AK278" i="1"/>
  <c r="AJ278" i="1"/>
  <c r="AI278" i="1"/>
  <c r="EC387" i="1"/>
  <c r="EK387" i="1"/>
  <c r="EO387" i="1"/>
  <c r="EW387" i="1"/>
  <c r="FA387" i="1"/>
  <c r="FE387" i="1"/>
  <c r="FI387" i="1"/>
  <c r="FM387" i="1"/>
  <c r="FQ387" i="1"/>
  <c r="FU387" i="1"/>
  <c r="FY387" i="1"/>
  <c r="GC387" i="1"/>
  <c r="GK387" i="1"/>
  <c r="GO387" i="1"/>
  <c r="GW387" i="1"/>
  <c r="HA387" i="1"/>
  <c r="HE387" i="1"/>
  <c r="HI387" i="1"/>
  <c r="HM387" i="1"/>
  <c r="EB387" i="1"/>
  <c r="EJ387" i="1"/>
  <c r="EN387" i="1"/>
  <c r="ER387" i="1"/>
  <c r="EV387" i="1"/>
  <c r="EZ387" i="1"/>
  <c r="FD387" i="1"/>
  <c r="FH387" i="1"/>
  <c r="FL387" i="1"/>
  <c r="FP387" i="1"/>
  <c r="FX387" i="1"/>
  <c r="GB387" i="1"/>
  <c r="GJ387" i="1"/>
  <c r="GN387" i="1"/>
  <c r="GR387" i="1"/>
  <c r="GV387" i="1"/>
  <c r="GZ387" i="1"/>
  <c r="HD387" i="1"/>
  <c r="HH387" i="1"/>
  <c r="HL387" i="1"/>
  <c r="ED387" i="1"/>
  <c r="EH387" i="1"/>
  <c r="EL387" i="1"/>
  <c r="EP387" i="1"/>
  <c r="EX387" i="1"/>
  <c r="FB387" i="1"/>
  <c r="FJ387" i="1"/>
  <c r="FN387" i="1"/>
  <c r="FR387" i="1"/>
  <c r="FV387" i="1"/>
  <c r="FZ387" i="1"/>
  <c r="GD387" i="1"/>
  <c r="GH387" i="1"/>
  <c r="GL387" i="1"/>
  <c r="GP387" i="1"/>
  <c r="GX387" i="1"/>
  <c r="HB387" i="1"/>
  <c r="HJ387" i="1"/>
  <c r="EI387" i="1"/>
  <c r="EY387" i="1"/>
  <c r="FO387" i="1"/>
  <c r="GE387" i="1"/>
  <c r="GU387" i="1"/>
  <c r="HK387" i="1"/>
  <c r="EE387" i="1"/>
  <c r="EU387" i="1"/>
  <c r="FK387" i="1"/>
  <c r="GA387" i="1"/>
  <c r="GQ387" i="1"/>
  <c r="EM387" i="1"/>
  <c r="FC387" i="1"/>
  <c r="GI387" i="1"/>
  <c r="GY387" i="1"/>
  <c r="EQ387" i="1"/>
  <c r="HC387" i="1"/>
  <c r="EA387" i="1"/>
  <c r="GM387" i="1"/>
  <c r="FW387" i="1"/>
  <c r="BL387" i="1"/>
  <c r="BP387" i="1"/>
  <c r="BT387" i="1"/>
  <c r="BX387" i="1"/>
  <c r="CF387" i="1"/>
  <c r="CJ387" i="1"/>
  <c r="CR387" i="1"/>
  <c r="CV387" i="1"/>
  <c r="CZ387" i="1"/>
  <c r="DD387" i="1"/>
  <c r="DH387" i="1"/>
  <c r="DL387" i="1"/>
  <c r="DP387" i="1"/>
  <c r="DT387" i="1"/>
  <c r="BK387" i="1"/>
  <c r="BS387" i="1"/>
  <c r="BW387" i="1"/>
  <c r="CE387" i="1"/>
  <c r="CI387" i="1"/>
  <c r="CM387" i="1"/>
  <c r="CQ387" i="1"/>
  <c r="CU387" i="1"/>
  <c r="CY387" i="1"/>
  <c r="DC387" i="1"/>
  <c r="DG387" i="1"/>
  <c r="DK387" i="1"/>
  <c r="DS387" i="1"/>
  <c r="BJ387" i="1"/>
  <c r="BR387" i="1"/>
  <c r="BV387" i="1"/>
  <c r="BZ387" i="1"/>
  <c r="CD387" i="1"/>
  <c r="CH387" i="1"/>
  <c r="CL387" i="1"/>
  <c r="CP387" i="1"/>
  <c r="CT387" i="1"/>
  <c r="CX387" i="1"/>
  <c r="DF387" i="1"/>
  <c r="DJ387" i="1"/>
  <c r="DR387" i="1"/>
  <c r="BI387" i="1"/>
  <c r="BM387" i="1"/>
  <c r="BQ387" i="1"/>
  <c r="BU387" i="1"/>
  <c r="BY387" i="1"/>
  <c r="CC387" i="1"/>
  <c r="CG387" i="1"/>
  <c r="CK387" i="1"/>
  <c r="CS387" i="1"/>
  <c r="CW387" i="1"/>
  <c r="DE387" i="1"/>
  <c r="DI387" i="1"/>
  <c r="DM387" i="1"/>
  <c r="DQ387" i="1"/>
  <c r="DU387" i="1"/>
  <c r="AS387" i="1"/>
  <c r="AW387" i="1"/>
  <c r="BE387" i="1"/>
  <c r="AR387" i="1"/>
  <c r="AV387" i="1"/>
  <c r="AZ387" i="1"/>
  <c r="BD387" i="1"/>
  <c r="BH387" i="1"/>
  <c r="AU387" i="1"/>
  <c r="AY387" i="1"/>
  <c r="BC387" i="1"/>
  <c r="BG387" i="1"/>
  <c r="AQ387" i="1"/>
  <c r="AT387" i="1"/>
  <c r="AX387" i="1"/>
  <c r="BF387" i="1"/>
  <c r="AP387" i="1"/>
  <c r="AL387" i="1"/>
  <c r="AK387" i="1"/>
  <c r="AJ387" i="1"/>
  <c r="AI387" i="1"/>
  <c r="AM387" i="1"/>
  <c r="EA288" i="1"/>
  <c r="EE288" i="1"/>
  <c r="EI288" i="1"/>
  <c r="EM288" i="1"/>
  <c r="EQ288" i="1"/>
  <c r="EU288" i="1"/>
  <c r="EY288" i="1"/>
  <c r="FC288" i="1"/>
  <c r="FK288" i="1"/>
  <c r="FO288" i="1"/>
  <c r="FW288" i="1"/>
  <c r="GA288" i="1"/>
  <c r="GE288" i="1"/>
  <c r="GI288" i="1"/>
  <c r="GM288" i="1"/>
  <c r="GQ288" i="1"/>
  <c r="GU288" i="1"/>
  <c r="GY288" i="1"/>
  <c r="HC288" i="1"/>
  <c r="HK288" i="1"/>
  <c r="EC288" i="1"/>
  <c r="EK288" i="1"/>
  <c r="EO288" i="1"/>
  <c r="EW288" i="1"/>
  <c r="FA288" i="1"/>
  <c r="FE288" i="1"/>
  <c r="FI288" i="1"/>
  <c r="FM288" i="1"/>
  <c r="FQ288" i="1"/>
  <c r="FU288" i="1"/>
  <c r="FY288" i="1"/>
  <c r="GC288" i="1"/>
  <c r="GK288" i="1"/>
  <c r="GO288" i="1"/>
  <c r="GW288" i="1"/>
  <c r="HA288" i="1"/>
  <c r="HE288" i="1"/>
  <c r="HI288" i="1"/>
  <c r="HM288" i="1"/>
  <c r="EH288" i="1"/>
  <c r="EP288" i="1"/>
  <c r="EX288" i="1"/>
  <c r="FN288" i="1"/>
  <c r="FV288" i="1"/>
  <c r="GD288" i="1"/>
  <c r="GL288" i="1"/>
  <c r="HB288" i="1"/>
  <c r="HJ288" i="1"/>
  <c r="ED288" i="1"/>
  <c r="EL288" i="1"/>
  <c r="FB288" i="1"/>
  <c r="FJ288" i="1"/>
  <c r="FR288" i="1"/>
  <c r="FZ288" i="1"/>
  <c r="GH288" i="1"/>
  <c r="GP288" i="1"/>
  <c r="GX288" i="1"/>
  <c r="EV288" i="1"/>
  <c r="FL288" i="1"/>
  <c r="GB288" i="1"/>
  <c r="GR288" i="1"/>
  <c r="HH288" i="1"/>
  <c r="EB288" i="1"/>
  <c r="ER288" i="1"/>
  <c r="FH288" i="1"/>
  <c r="FX288" i="1"/>
  <c r="GN288" i="1"/>
  <c r="HD288" i="1"/>
  <c r="EN288" i="1"/>
  <c r="GZ288" i="1"/>
  <c r="EJ288" i="1"/>
  <c r="FP288" i="1"/>
  <c r="GV288" i="1"/>
  <c r="EZ288" i="1"/>
  <c r="HL288" i="1"/>
  <c r="GJ288" i="1"/>
  <c r="FD288" i="1"/>
  <c r="BK288" i="1"/>
  <c r="BS288" i="1"/>
  <c r="BW288" i="1"/>
  <c r="CE288" i="1"/>
  <c r="CI288" i="1"/>
  <c r="CM288" i="1"/>
  <c r="CQ288" i="1"/>
  <c r="CU288" i="1"/>
  <c r="CY288" i="1"/>
  <c r="DC288" i="1"/>
  <c r="DG288" i="1"/>
  <c r="DK288" i="1"/>
  <c r="DS288" i="1"/>
  <c r="BJ288" i="1"/>
  <c r="BR288" i="1"/>
  <c r="BV288" i="1"/>
  <c r="BZ288" i="1"/>
  <c r="CD288" i="1"/>
  <c r="CH288" i="1"/>
  <c r="CL288" i="1"/>
  <c r="CP288" i="1"/>
  <c r="CT288" i="1"/>
  <c r="CX288" i="1"/>
  <c r="DF288" i="1"/>
  <c r="DJ288" i="1"/>
  <c r="DR288" i="1"/>
  <c r="BI288" i="1"/>
  <c r="BM288" i="1"/>
  <c r="BQ288" i="1"/>
  <c r="BU288" i="1"/>
  <c r="BY288" i="1"/>
  <c r="CC288" i="1"/>
  <c r="CG288" i="1"/>
  <c r="CK288" i="1"/>
  <c r="CS288" i="1"/>
  <c r="CW288" i="1"/>
  <c r="DE288" i="1"/>
  <c r="DI288" i="1"/>
  <c r="DM288" i="1"/>
  <c r="DQ288" i="1"/>
  <c r="DU288" i="1"/>
  <c r="BL288" i="1"/>
  <c r="BP288" i="1"/>
  <c r="BT288" i="1"/>
  <c r="BX288" i="1"/>
  <c r="CF288" i="1"/>
  <c r="CJ288" i="1"/>
  <c r="CR288" i="1"/>
  <c r="CV288" i="1"/>
  <c r="CZ288" i="1"/>
  <c r="DD288" i="1"/>
  <c r="DH288" i="1"/>
  <c r="DL288" i="1"/>
  <c r="DP288" i="1"/>
  <c r="DT288" i="1"/>
  <c r="AR288" i="1"/>
  <c r="AV288" i="1"/>
  <c r="AZ288" i="1"/>
  <c r="BD288" i="1"/>
  <c r="BH288" i="1"/>
  <c r="AQ288" i="1"/>
  <c r="AU288" i="1"/>
  <c r="AY288" i="1"/>
  <c r="BC288" i="1"/>
  <c r="BG288" i="1"/>
  <c r="AP288" i="1"/>
  <c r="AM288" i="1"/>
  <c r="AT288" i="1"/>
  <c r="AX288" i="1"/>
  <c r="BF288" i="1"/>
  <c r="AS288" i="1"/>
  <c r="AW288" i="1"/>
  <c r="BE288" i="1"/>
  <c r="AJ288" i="1"/>
  <c r="AI288" i="1"/>
  <c r="AL288" i="1"/>
  <c r="AK288" i="1"/>
  <c r="EB289" i="1"/>
  <c r="EJ289" i="1"/>
  <c r="EN289" i="1"/>
  <c r="ER289" i="1"/>
  <c r="EV289" i="1"/>
  <c r="EZ289" i="1"/>
  <c r="FD289" i="1"/>
  <c r="FH289" i="1"/>
  <c r="FL289" i="1"/>
  <c r="FP289" i="1"/>
  <c r="FX289" i="1"/>
  <c r="GB289" i="1"/>
  <c r="GJ289" i="1"/>
  <c r="GN289" i="1"/>
  <c r="GR289" i="1"/>
  <c r="GV289" i="1"/>
  <c r="GZ289" i="1"/>
  <c r="HD289" i="1"/>
  <c r="HH289" i="1"/>
  <c r="HL289" i="1"/>
  <c r="ED289" i="1"/>
  <c r="EH289" i="1"/>
  <c r="EL289" i="1"/>
  <c r="EP289" i="1"/>
  <c r="EX289" i="1"/>
  <c r="FB289" i="1"/>
  <c r="FJ289" i="1"/>
  <c r="FN289" i="1"/>
  <c r="FR289" i="1"/>
  <c r="FV289" i="1"/>
  <c r="FZ289" i="1"/>
  <c r="GD289" i="1"/>
  <c r="GH289" i="1"/>
  <c r="GL289" i="1"/>
  <c r="GP289" i="1"/>
  <c r="GX289" i="1"/>
  <c r="HB289" i="1"/>
  <c r="HJ289" i="1"/>
  <c r="EE289" i="1"/>
  <c r="EM289" i="1"/>
  <c r="EU289" i="1"/>
  <c r="FC289" i="1"/>
  <c r="FK289" i="1"/>
  <c r="GA289" i="1"/>
  <c r="GI289" i="1"/>
  <c r="GQ289" i="1"/>
  <c r="GY289" i="1"/>
  <c r="EA289" i="1"/>
  <c r="EI289" i="1"/>
  <c r="EQ289" i="1"/>
  <c r="EY289" i="1"/>
  <c r="FO289" i="1"/>
  <c r="FW289" i="1"/>
  <c r="GE289" i="1"/>
  <c r="GM289" i="1"/>
  <c r="GU289" i="1"/>
  <c r="HC289" i="1"/>
  <c r="HK289" i="1"/>
  <c r="EK289" i="1"/>
  <c r="FA289" i="1"/>
  <c r="FQ289" i="1"/>
  <c r="GW289" i="1"/>
  <c r="HM289" i="1"/>
  <c r="EW289" i="1"/>
  <c r="FM289" i="1"/>
  <c r="GC289" i="1"/>
  <c r="HI289" i="1"/>
  <c r="FY289" i="1"/>
  <c r="HE289" i="1"/>
  <c r="EO289" i="1"/>
  <c r="FU289" i="1"/>
  <c r="HA289" i="1"/>
  <c r="FE289" i="1"/>
  <c r="GK289" i="1"/>
  <c r="EC289" i="1"/>
  <c r="FI289" i="1"/>
  <c r="GO289" i="1"/>
  <c r="BJ289" i="1"/>
  <c r="BR289" i="1"/>
  <c r="BV289" i="1"/>
  <c r="BZ289" i="1"/>
  <c r="CD289" i="1"/>
  <c r="CH289" i="1"/>
  <c r="CL289" i="1"/>
  <c r="CP289" i="1"/>
  <c r="CT289" i="1"/>
  <c r="CX289" i="1"/>
  <c r="DF289" i="1"/>
  <c r="DJ289" i="1"/>
  <c r="DR289" i="1"/>
  <c r="BI289" i="1"/>
  <c r="BM289" i="1"/>
  <c r="BQ289" i="1"/>
  <c r="BU289" i="1"/>
  <c r="BY289" i="1"/>
  <c r="CC289" i="1"/>
  <c r="CG289" i="1"/>
  <c r="CK289" i="1"/>
  <c r="CS289" i="1"/>
  <c r="CW289" i="1"/>
  <c r="DE289" i="1"/>
  <c r="DI289" i="1"/>
  <c r="DM289" i="1"/>
  <c r="DQ289" i="1"/>
  <c r="DU289" i="1"/>
  <c r="BL289" i="1"/>
  <c r="BP289" i="1"/>
  <c r="BT289" i="1"/>
  <c r="BX289" i="1"/>
  <c r="CF289" i="1"/>
  <c r="CJ289" i="1"/>
  <c r="CR289" i="1"/>
  <c r="CV289" i="1"/>
  <c r="CZ289" i="1"/>
  <c r="DD289" i="1"/>
  <c r="DH289" i="1"/>
  <c r="DL289" i="1"/>
  <c r="DP289" i="1"/>
  <c r="DT289" i="1"/>
  <c r="BK289" i="1"/>
  <c r="BS289" i="1"/>
  <c r="BW289" i="1"/>
  <c r="CE289" i="1"/>
  <c r="CI289" i="1"/>
  <c r="CM289" i="1"/>
  <c r="CQ289" i="1"/>
  <c r="CU289" i="1"/>
  <c r="CY289" i="1"/>
  <c r="DC289" i="1"/>
  <c r="DG289" i="1"/>
  <c r="DK289" i="1"/>
  <c r="DS289" i="1"/>
  <c r="AU289" i="1"/>
  <c r="AY289" i="1"/>
  <c r="BC289" i="1"/>
  <c r="BG289" i="1"/>
  <c r="AT289" i="1"/>
  <c r="AX289" i="1"/>
  <c r="BF289" i="1"/>
  <c r="AL289" i="1"/>
  <c r="AS289" i="1"/>
  <c r="AW289" i="1"/>
  <c r="BE289" i="1"/>
  <c r="AQ289" i="1"/>
  <c r="AR289" i="1"/>
  <c r="AV289" i="1"/>
  <c r="AZ289" i="1"/>
  <c r="BD289" i="1"/>
  <c r="BH289" i="1"/>
  <c r="AP289" i="1"/>
  <c r="AM289" i="1"/>
  <c r="AI289" i="1"/>
  <c r="AK289" i="1"/>
  <c r="AJ289" i="1"/>
  <c r="ED292" i="1"/>
  <c r="EH292" i="1"/>
  <c r="EL292" i="1"/>
  <c r="EP292" i="1"/>
  <c r="EX292" i="1"/>
  <c r="FB292" i="1"/>
  <c r="FJ292" i="1"/>
  <c r="FN292" i="1"/>
  <c r="FR292" i="1"/>
  <c r="FV292" i="1"/>
  <c r="FZ292" i="1"/>
  <c r="GD292" i="1"/>
  <c r="GH292" i="1"/>
  <c r="GL292" i="1"/>
  <c r="GP292" i="1"/>
  <c r="GX292" i="1"/>
  <c r="HB292" i="1"/>
  <c r="HJ292" i="1"/>
  <c r="EB292" i="1"/>
  <c r="EJ292" i="1"/>
  <c r="EN292" i="1"/>
  <c r="ER292" i="1"/>
  <c r="EV292" i="1"/>
  <c r="EZ292" i="1"/>
  <c r="FD292" i="1"/>
  <c r="FH292" i="1"/>
  <c r="FL292" i="1"/>
  <c r="FP292" i="1"/>
  <c r="FX292" i="1"/>
  <c r="GB292" i="1"/>
  <c r="GJ292" i="1"/>
  <c r="GN292" i="1"/>
  <c r="GR292" i="1"/>
  <c r="GV292" i="1"/>
  <c r="GZ292" i="1"/>
  <c r="HD292" i="1"/>
  <c r="HH292" i="1"/>
  <c r="HL292" i="1"/>
  <c r="EC292" i="1"/>
  <c r="EK292" i="1"/>
  <c r="FA292" i="1"/>
  <c r="FI292" i="1"/>
  <c r="FQ292" i="1"/>
  <c r="FY292" i="1"/>
  <c r="GO292" i="1"/>
  <c r="GW292" i="1"/>
  <c r="HE292" i="1"/>
  <c r="HM292" i="1"/>
  <c r="EA292" i="1"/>
  <c r="EI292" i="1"/>
  <c r="EQ292" i="1"/>
  <c r="EY292" i="1"/>
  <c r="FO292" i="1"/>
  <c r="FW292" i="1"/>
  <c r="GE292" i="1"/>
  <c r="GM292" i="1"/>
  <c r="GU292" i="1"/>
  <c r="HC292" i="1"/>
  <c r="HK292" i="1"/>
  <c r="EW292" i="1"/>
  <c r="FM292" i="1"/>
  <c r="GC292" i="1"/>
  <c r="HI292" i="1"/>
  <c r="EE292" i="1"/>
  <c r="EU292" i="1"/>
  <c r="FK292" i="1"/>
  <c r="GA292" i="1"/>
  <c r="GQ292" i="1"/>
  <c r="EM292" i="1"/>
  <c r="FC292" i="1"/>
  <c r="GI292" i="1"/>
  <c r="GY292" i="1"/>
  <c r="FU292" i="1"/>
  <c r="FE292" i="1"/>
  <c r="GK292" i="1"/>
  <c r="HA292" i="1"/>
  <c r="EO292" i="1"/>
  <c r="BK292" i="1"/>
  <c r="BS292" i="1"/>
  <c r="BW292" i="1"/>
  <c r="CE292" i="1"/>
  <c r="CI292" i="1"/>
  <c r="CM292" i="1"/>
  <c r="CQ292" i="1"/>
  <c r="CU292" i="1"/>
  <c r="CY292" i="1"/>
  <c r="DC292" i="1"/>
  <c r="DG292" i="1"/>
  <c r="DK292" i="1"/>
  <c r="DS292" i="1"/>
  <c r="BJ292" i="1"/>
  <c r="BR292" i="1"/>
  <c r="BV292" i="1"/>
  <c r="BZ292" i="1"/>
  <c r="CD292" i="1"/>
  <c r="CH292" i="1"/>
  <c r="CL292" i="1"/>
  <c r="CP292" i="1"/>
  <c r="CT292" i="1"/>
  <c r="CX292" i="1"/>
  <c r="DF292" i="1"/>
  <c r="DJ292" i="1"/>
  <c r="DR292" i="1"/>
  <c r="BI292" i="1"/>
  <c r="BM292" i="1"/>
  <c r="BQ292" i="1"/>
  <c r="BU292" i="1"/>
  <c r="BY292" i="1"/>
  <c r="CC292" i="1"/>
  <c r="CG292" i="1"/>
  <c r="CK292" i="1"/>
  <c r="CS292" i="1"/>
  <c r="CW292" i="1"/>
  <c r="DE292" i="1"/>
  <c r="DI292" i="1"/>
  <c r="DM292" i="1"/>
  <c r="DQ292" i="1"/>
  <c r="DU292" i="1"/>
  <c r="BL292" i="1"/>
  <c r="BP292" i="1"/>
  <c r="BT292" i="1"/>
  <c r="BX292" i="1"/>
  <c r="CF292" i="1"/>
  <c r="CJ292" i="1"/>
  <c r="CR292" i="1"/>
  <c r="CV292" i="1"/>
  <c r="CZ292" i="1"/>
  <c r="DD292" i="1"/>
  <c r="DH292" i="1"/>
  <c r="DL292" i="1"/>
  <c r="DP292" i="1"/>
  <c r="DT292" i="1"/>
  <c r="AR292" i="1"/>
  <c r="AV292" i="1"/>
  <c r="AZ292" i="1"/>
  <c r="BD292" i="1"/>
  <c r="BH292" i="1"/>
  <c r="AQ292" i="1"/>
  <c r="AU292" i="1"/>
  <c r="AY292" i="1"/>
  <c r="BC292" i="1"/>
  <c r="BG292" i="1"/>
  <c r="AP292" i="1"/>
  <c r="AM292" i="1"/>
  <c r="AT292" i="1"/>
  <c r="AX292" i="1"/>
  <c r="BF292" i="1"/>
  <c r="AS292" i="1"/>
  <c r="AW292" i="1"/>
  <c r="BE292" i="1"/>
  <c r="AJ292" i="1"/>
  <c r="AL292" i="1"/>
  <c r="AI292" i="1"/>
  <c r="AK292" i="1"/>
  <c r="EB345" i="1"/>
  <c r="EJ345" i="1"/>
  <c r="EN345" i="1"/>
  <c r="ER345" i="1"/>
  <c r="EV345" i="1"/>
  <c r="EZ345" i="1"/>
  <c r="FD345" i="1"/>
  <c r="FH345" i="1"/>
  <c r="FL345" i="1"/>
  <c r="FP345" i="1"/>
  <c r="FX345" i="1"/>
  <c r="GB345" i="1"/>
  <c r="GJ345" i="1"/>
  <c r="GN345" i="1"/>
  <c r="GR345" i="1"/>
  <c r="GV345" i="1"/>
  <c r="GZ345" i="1"/>
  <c r="HD345" i="1"/>
  <c r="HH345" i="1"/>
  <c r="HL345" i="1"/>
  <c r="EC345" i="1"/>
  <c r="EK345" i="1"/>
  <c r="EO345" i="1"/>
  <c r="EW345" i="1"/>
  <c r="FA345" i="1"/>
  <c r="FE345" i="1"/>
  <c r="FI345" i="1"/>
  <c r="FM345" i="1"/>
  <c r="FQ345" i="1"/>
  <c r="FU345" i="1"/>
  <c r="FY345" i="1"/>
  <c r="GC345" i="1"/>
  <c r="GK345" i="1"/>
  <c r="GO345" i="1"/>
  <c r="GW345" i="1"/>
  <c r="HA345" i="1"/>
  <c r="HE345" i="1"/>
  <c r="HI345" i="1"/>
  <c r="HM345" i="1"/>
  <c r="EH345" i="1"/>
  <c r="EP345" i="1"/>
  <c r="EX345" i="1"/>
  <c r="FN345" i="1"/>
  <c r="FV345" i="1"/>
  <c r="GD345" i="1"/>
  <c r="GL345" i="1"/>
  <c r="HB345" i="1"/>
  <c r="HJ345" i="1"/>
  <c r="EE345" i="1"/>
  <c r="EM345" i="1"/>
  <c r="EU345" i="1"/>
  <c r="FC345" i="1"/>
  <c r="FK345" i="1"/>
  <c r="GA345" i="1"/>
  <c r="GI345" i="1"/>
  <c r="GQ345" i="1"/>
  <c r="GY345" i="1"/>
  <c r="ED345" i="1"/>
  <c r="EL345" i="1"/>
  <c r="FB345" i="1"/>
  <c r="FJ345" i="1"/>
  <c r="FR345" i="1"/>
  <c r="FZ345" i="1"/>
  <c r="GH345" i="1"/>
  <c r="GP345" i="1"/>
  <c r="GX345" i="1"/>
  <c r="EA345" i="1"/>
  <c r="EI345" i="1"/>
  <c r="EQ345" i="1"/>
  <c r="EY345" i="1"/>
  <c r="FO345" i="1"/>
  <c r="FW345" i="1"/>
  <c r="GE345" i="1"/>
  <c r="GM345" i="1"/>
  <c r="GU345" i="1"/>
  <c r="HC345" i="1"/>
  <c r="HK345" i="1"/>
  <c r="BJ345" i="1"/>
  <c r="BR345" i="1"/>
  <c r="BV345" i="1"/>
  <c r="BZ345" i="1"/>
  <c r="CD345" i="1"/>
  <c r="CH345" i="1"/>
  <c r="CL345" i="1"/>
  <c r="CP345" i="1"/>
  <c r="CT345" i="1"/>
  <c r="CX345" i="1"/>
  <c r="DF345" i="1"/>
  <c r="DJ345" i="1"/>
  <c r="DR345" i="1"/>
  <c r="BI345" i="1"/>
  <c r="BM345" i="1"/>
  <c r="BQ345" i="1"/>
  <c r="BU345" i="1"/>
  <c r="BY345" i="1"/>
  <c r="CC345" i="1"/>
  <c r="CG345" i="1"/>
  <c r="CK345" i="1"/>
  <c r="CS345" i="1"/>
  <c r="CW345" i="1"/>
  <c r="DE345" i="1"/>
  <c r="DI345" i="1"/>
  <c r="DM345" i="1"/>
  <c r="DQ345" i="1"/>
  <c r="DU345" i="1"/>
  <c r="BL345" i="1"/>
  <c r="BP345" i="1"/>
  <c r="BT345" i="1"/>
  <c r="BX345" i="1"/>
  <c r="CF345" i="1"/>
  <c r="CJ345" i="1"/>
  <c r="CR345" i="1"/>
  <c r="CV345" i="1"/>
  <c r="CZ345" i="1"/>
  <c r="DD345" i="1"/>
  <c r="DH345" i="1"/>
  <c r="DL345" i="1"/>
  <c r="DP345" i="1"/>
  <c r="DT345" i="1"/>
  <c r="BK345" i="1"/>
  <c r="BS345" i="1"/>
  <c r="BW345" i="1"/>
  <c r="CE345" i="1"/>
  <c r="CI345" i="1"/>
  <c r="CM345" i="1"/>
  <c r="CQ345" i="1"/>
  <c r="CU345" i="1"/>
  <c r="CY345" i="1"/>
  <c r="DC345" i="1"/>
  <c r="DG345" i="1"/>
  <c r="DK345" i="1"/>
  <c r="DS345" i="1"/>
  <c r="AU345" i="1"/>
  <c r="AY345" i="1"/>
  <c r="BC345" i="1"/>
  <c r="BG345" i="1"/>
  <c r="AT345" i="1"/>
  <c r="AX345" i="1"/>
  <c r="BF345" i="1"/>
  <c r="AL345" i="1"/>
  <c r="AS345" i="1"/>
  <c r="AW345" i="1"/>
  <c r="BE345" i="1"/>
  <c r="AQ345" i="1"/>
  <c r="AR345" i="1"/>
  <c r="AV345" i="1"/>
  <c r="AZ345" i="1"/>
  <c r="BD345" i="1"/>
  <c r="BH345" i="1"/>
  <c r="AP345" i="1"/>
  <c r="AM345" i="1"/>
  <c r="AI345" i="1"/>
  <c r="AK345" i="1"/>
  <c r="AJ345" i="1"/>
  <c r="EB364" i="1"/>
  <c r="EJ364" i="1"/>
  <c r="EN364" i="1"/>
  <c r="ER364" i="1"/>
  <c r="EV364" i="1"/>
  <c r="EZ364" i="1"/>
  <c r="FD364" i="1"/>
  <c r="FH364" i="1"/>
  <c r="FL364" i="1"/>
  <c r="FP364" i="1"/>
  <c r="FX364" i="1"/>
  <c r="GB364" i="1"/>
  <c r="GJ364" i="1"/>
  <c r="GN364" i="1"/>
  <c r="GR364" i="1"/>
  <c r="GV364" i="1"/>
  <c r="GZ364" i="1"/>
  <c r="HD364" i="1"/>
  <c r="HH364" i="1"/>
  <c r="HL364" i="1"/>
  <c r="EA364" i="1"/>
  <c r="EE364" i="1"/>
  <c r="EI364" i="1"/>
  <c r="EM364" i="1"/>
  <c r="EQ364" i="1"/>
  <c r="EU364" i="1"/>
  <c r="EY364" i="1"/>
  <c r="FC364" i="1"/>
  <c r="FK364" i="1"/>
  <c r="FO364" i="1"/>
  <c r="FW364" i="1"/>
  <c r="GA364" i="1"/>
  <c r="GE364" i="1"/>
  <c r="GI364" i="1"/>
  <c r="GM364" i="1"/>
  <c r="GQ364" i="1"/>
  <c r="GU364" i="1"/>
  <c r="GY364" i="1"/>
  <c r="HC364" i="1"/>
  <c r="HK364" i="1"/>
  <c r="ED364" i="1"/>
  <c r="EH364" i="1"/>
  <c r="EL364" i="1"/>
  <c r="EP364" i="1"/>
  <c r="EX364" i="1"/>
  <c r="FB364" i="1"/>
  <c r="FJ364" i="1"/>
  <c r="FN364" i="1"/>
  <c r="FR364" i="1"/>
  <c r="FV364" i="1"/>
  <c r="FZ364" i="1"/>
  <c r="GD364" i="1"/>
  <c r="GH364" i="1"/>
  <c r="GL364" i="1"/>
  <c r="GP364" i="1"/>
  <c r="GX364" i="1"/>
  <c r="HB364" i="1"/>
  <c r="HJ364" i="1"/>
  <c r="EC364" i="1"/>
  <c r="EK364" i="1"/>
  <c r="EO364" i="1"/>
  <c r="EW364" i="1"/>
  <c r="FA364" i="1"/>
  <c r="FE364" i="1"/>
  <c r="FI364" i="1"/>
  <c r="FM364" i="1"/>
  <c r="FQ364" i="1"/>
  <c r="FU364" i="1"/>
  <c r="FY364" i="1"/>
  <c r="GC364" i="1"/>
  <c r="GK364" i="1"/>
  <c r="GO364" i="1"/>
  <c r="GW364" i="1"/>
  <c r="HA364" i="1"/>
  <c r="HE364" i="1"/>
  <c r="HI364" i="1"/>
  <c r="HM364" i="1"/>
  <c r="BK364" i="1"/>
  <c r="BS364" i="1"/>
  <c r="BW364" i="1"/>
  <c r="CE364" i="1"/>
  <c r="CI364" i="1"/>
  <c r="CM364" i="1"/>
  <c r="CQ364" i="1"/>
  <c r="CU364" i="1"/>
  <c r="CY364" i="1"/>
  <c r="DC364" i="1"/>
  <c r="DG364" i="1"/>
  <c r="DK364" i="1"/>
  <c r="DS364" i="1"/>
  <c r="BJ364" i="1"/>
  <c r="BR364" i="1"/>
  <c r="BV364" i="1"/>
  <c r="BZ364" i="1"/>
  <c r="CD364" i="1"/>
  <c r="CH364" i="1"/>
  <c r="CL364" i="1"/>
  <c r="CP364" i="1"/>
  <c r="CT364" i="1"/>
  <c r="CX364" i="1"/>
  <c r="DF364" i="1"/>
  <c r="DJ364" i="1"/>
  <c r="DR364" i="1"/>
  <c r="BI364" i="1"/>
  <c r="BM364" i="1"/>
  <c r="BQ364" i="1"/>
  <c r="BU364" i="1"/>
  <c r="BY364" i="1"/>
  <c r="CC364" i="1"/>
  <c r="CG364" i="1"/>
  <c r="CK364" i="1"/>
  <c r="CS364" i="1"/>
  <c r="CW364" i="1"/>
  <c r="DE364" i="1"/>
  <c r="DI364" i="1"/>
  <c r="DM364" i="1"/>
  <c r="DQ364" i="1"/>
  <c r="DU364" i="1"/>
  <c r="BL364" i="1"/>
  <c r="BP364" i="1"/>
  <c r="BT364" i="1"/>
  <c r="BX364" i="1"/>
  <c r="CF364" i="1"/>
  <c r="CJ364" i="1"/>
  <c r="CR364" i="1"/>
  <c r="CV364" i="1"/>
  <c r="CZ364" i="1"/>
  <c r="DD364" i="1"/>
  <c r="DH364" i="1"/>
  <c r="DL364" i="1"/>
  <c r="DP364" i="1"/>
  <c r="DT364" i="1"/>
  <c r="AR364" i="1"/>
  <c r="AV364" i="1"/>
  <c r="AZ364" i="1"/>
  <c r="BD364" i="1"/>
  <c r="BH364" i="1"/>
  <c r="AQ364" i="1"/>
  <c r="AU364" i="1"/>
  <c r="AY364" i="1"/>
  <c r="BC364" i="1"/>
  <c r="BG364" i="1"/>
  <c r="AP364" i="1"/>
  <c r="AM364" i="1"/>
  <c r="AT364" i="1"/>
  <c r="AX364" i="1"/>
  <c r="BF364" i="1"/>
  <c r="AS364" i="1"/>
  <c r="AW364" i="1"/>
  <c r="BE364" i="1"/>
  <c r="AJ364" i="1"/>
  <c r="AL364" i="1"/>
  <c r="AI364" i="1"/>
  <c r="AK364" i="1"/>
  <c r="ED268" i="1"/>
  <c r="EH268" i="1"/>
  <c r="EL268" i="1"/>
  <c r="EP268" i="1"/>
  <c r="EX268" i="1"/>
  <c r="FB268" i="1"/>
  <c r="FJ268" i="1"/>
  <c r="FN268" i="1"/>
  <c r="FR268" i="1"/>
  <c r="FV268" i="1"/>
  <c r="FZ268" i="1"/>
  <c r="GD268" i="1"/>
  <c r="GH268" i="1"/>
  <c r="GL268" i="1"/>
  <c r="GP268" i="1"/>
  <c r="GX268" i="1"/>
  <c r="HB268" i="1"/>
  <c r="HJ268" i="1"/>
  <c r="EB268" i="1"/>
  <c r="EJ268" i="1"/>
  <c r="EN268" i="1"/>
  <c r="ER268" i="1"/>
  <c r="EV268" i="1"/>
  <c r="EZ268" i="1"/>
  <c r="FD268" i="1"/>
  <c r="FH268" i="1"/>
  <c r="FL268" i="1"/>
  <c r="FP268" i="1"/>
  <c r="FX268" i="1"/>
  <c r="GB268" i="1"/>
  <c r="GJ268" i="1"/>
  <c r="GN268" i="1"/>
  <c r="GR268" i="1"/>
  <c r="GV268" i="1"/>
  <c r="GZ268" i="1"/>
  <c r="HD268" i="1"/>
  <c r="HH268" i="1"/>
  <c r="HL268" i="1"/>
  <c r="EA268" i="1"/>
  <c r="EE268" i="1"/>
  <c r="EI268" i="1"/>
  <c r="EM268" i="1"/>
  <c r="EQ268" i="1"/>
  <c r="EU268" i="1"/>
  <c r="EY268" i="1"/>
  <c r="FC268" i="1"/>
  <c r="FK268" i="1"/>
  <c r="FO268" i="1"/>
  <c r="FW268" i="1"/>
  <c r="GA268" i="1"/>
  <c r="GE268" i="1"/>
  <c r="GI268" i="1"/>
  <c r="GM268" i="1"/>
  <c r="GQ268" i="1"/>
  <c r="GU268" i="1"/>
  <c r="GY268" i="1"/>
  <c r="HC268" i="1"/>
  <c r="HK268" i="1"/>
  <c r="EO268" i="1"/>
  <c r="FE268" i="1"/>
  <c r="FU268" i="1"/>
  <c r="GK268" i="1"/>
  <c r="HA268" i="1"/>
  <c r="EW268" i="1"/>
  <c r="FM268" i="1"/>
  <c r="GC268" i="1"/>
  <c r="HI268" i="1"/>
  <c r="FA268" i="1"/>
  <c r="HM268" i="1"/>
  <c r="EK268" i="1"/>
  <c r="FQ268" i="1"/>
  <c r="GW268" i="1"/>
  <c r="EC268" i="1"/>
  <c r="FI268" i="1"/>
  <c r="GO268" i="1"/>
  <c r="FY268" i="1"/>
  <c r="HE268" i="1"/>
  <c r="BK268" i="1"/>
  <c r="BS268" i="1"/>
  <c r="BW268" i="1"/>
  <c r="CE268" i="1"/>
  <c r="CI268" i="1"/>
  <c r="CM268" i="1"/>
  <c r="CQ268" i="1"/>
  <c r="CU268" i="1"/>
  <c r="CY268" i="1"/>
  <c r="DC268" i="1"/>
  <c r="DG268" i="1"/>
  <c r="DK268" i="1"/>
  <c r="DS268" i="1"/>
  <c r="BJ268" i="1"/>
  <c r="BR268" i="1"/>
  <c r="BV268" i="1"/>
  <c r="BZ268" i="1"/>
  <c r="CD268" i="1"/>
  <c r="CH268" i="1"/>
  <c r="CL268" i="1"/>
  <c r="CP268" i="1"/>
  <c r="CT268" i="1"/>
  <c r="CX268" i="1"/>
  <c r="DF268" i="1"/>
  <c r="DJ268" i="1"/>
  <c r="DR268" i="1"/>
  <c r="BI268" i="1"/>
  <c r="BM268" i="1"/>
  <c r="BQ268" i="1"/>
  <c r="BU268" i="1"/>
  <c r="BY268" i="1"/>
  <c r="CC268" i="1"/>
  <c r="CG268" i="1"/>
  <c r="CK268" i="1"/>
  <c r="CS268" i="1"/>
  <c r="CW268" i="1"/>
  <c r="DE268" i="1"/>
  <c r="DI268" i="1"/>
  <c r="DM268" i="1"/>
  <c r="DQ268" i="1"/>
  <c r="DU268" i="1"/>
  <c r="BL268" i="1"/>
  <c r="BP268" i="1"/>
  <c r="BT268" i="1"/>
  <c r="BX268" i="1"/>
  <c r="CF268" i="1"/>
  <c r="CJ268" i="1"/>
  <c r="CR268" i="1"/>
  <c r="CV268" i="1"/>
  <c r="CZ268" i="1"/>
  <c r="DD268" i="1"/>
  <c r="DH268" i="1"/>
  <c r="DL268" i="1"/>
  <c r="DP268" i="1"/>
  <c r="DT268" i="1"/>
  <c r="AR268" i="1"/>
  <c r="AV268" i="1"/>
  <c r="AZ268" i="1"/>
  <c r="BD268" i="1"/>
  <c r="BH268" i="1"/>
  <c r="AQ268" i="1"/>
  <c r="AU268" i="1"/>
  <c r="AY268" i="1"/>
  <c r="BC268" i="1"/>
  <c r="BG268" i="1"/>
  <c r="AP268" i="1"/>
  <c r="AM268" i="1"/>
  <c r="AT268" i="1"/>
  <c r="AX268" i="1"/>
  <c r="BF268" i="1"/>
  <c r="AS268" i="1"/>
  <c r="AW268" i="1"/>
  <c r="BE268" i="1"/>
  <c r="AJ268" i="1"/>
  <c r="AL268" i="1"/>
  <c r="AI268" i="1"/>
  <c r="AK268" i="1"/>
  <c r="ED383" i="1"/>
  <c r="EH383" i="1"/>
  <c r="EL383" i="1"/>
  <c r="EP383" i="1"/>
  <c r="EX383" i="1"/>
  <c r="FB383" i="1"/>
  <c r="FJ383" i="1"/>
  <c r="FN383" i="1"/>
  <c r="FR383" i="1"/>
  <c r="FV383" i="1"/>
  <c r="FZ383" i="1"/>
  <c r="GD383" i="1"/>
  <c r="GH383" i="1"/>
  <c r="GL383" i="1"/>
  <c r="GP383" i="1"/>
  <c r="GX383" i="1"/>
  <c r="HB383" i="1"/>
  <c r="HJ383" i="1"/>
  <c r="EB383" i="1"/>
  <c r="EJ383" i="1"/>
  <c r="EN383" i="1"/>
  <c r="ER383" i="1"/>
  <c r="EV383" i="1"/>
  <c r="EZ383" i="1"/>
  <c r="FD383" i="1"/>
  <c r="FH383" i="1"/>
  <c r="FL383" i="1"/>
  <c r="FP383" i="1"/>
  <c r="FX383" i="1"/>
  <c r="GB383" i="1"/>
  <c r="GJ383" i="1"/>
  <c r="GN383" i="1"/>
  <c r="GR383" i="1"/>
  <c r="GV383" i="1"/>
  <c r="GZ383" i="1"/>
  <c r="HD383" i="1"/>
  <c r="HH383" i="1"/>
  <c r="HL383" i="1"/>
  <c r="EE383" i="1"/>
  <c r="EM383" i="1"/>
  <c r="EU383" i="1"/>
  <c r="FC383" i="1"/>
  <c r="FK383" i="1"/>
  <c r="GA383" i="1"/>
  <c r="GI383" i="1"/>
  <c r="GQ383" i="1"/>
  <c r="GY383" i="1"/>
  <c r="EC383" i="1"/>
  <c r="EK383" i="1"/>
  <c r="FA383" i="1"/>
  <c r="FI383" i="1"/>
  <c r="FQ383" i="1"/>
  <c r="FY383" i="1"/>
  <c r="GO383" i="1"/>
  <c r="GW383" i="1"/>
  <c r="HE383" i="1"/>
  <c r="HM383" i="1"/>
  <c r="EO383" i="1"/>
  <c r="EW383" i="1"/>
  <c r="FE383" i="1"/>
  <c r="FM383" i="1"/>
  <c r="FU383" i="1"/>
  <c r="GC383" i="1"/>
  <c r="GK383" i="1"/>
  <c r="HA383" i="1"/>
  <c r="HI383" i="1"/>
  <c r="EY383" i="1"/>
  <c r="GE383" i="1"/>
  <c r="HK383" i="1"/>
  <c r="EQ383" i="1"/>
  <c r="FW383" i="1"/>
  <c r="HC383" i="1"/>
  <c r="EA383" i="1"/>
  <c r="GM383" i="1"/>
  <c r="GU383" i="1"/>
  <c r="FO383" i="1"/>
  <c r="EI383" i="1"/>
  <c r="BL383" i="1"/>
  <c r="BP383" i="1"/>
  <c r="BT383" i="1"/>
  <c r="BX383" i="1"/>
  <c r="CF383" i="1"/>
  <c r="CJ383" i="1"/>
  <c r="CR383" i="1"/>
  <c r="CV383" i="1"/>
  <c r="CZ383" i="1"/>
  <c r="DD383" i="1"/>
  <c r="DH383" i="1"/>
  <c r="DL383" i="1"/>
  <c r="DP383" i="1"/>
  <c r="DT383" i="1"/>
  <c r="BK383" i="1"/>
  <c r="BS383" i="1"/>
  <c r="BW383" i="1"/>
  <c r="CE383" i="1"/>
  <c r="CI383" i="1"/>
  <c r="CM383" i="1"/>
  <c r="CQ383" i="1"/>
  <c r="CU383" i="1"/>
  <c r="CY383" i="1"/>
  <c r="DC383" i="1"/>
  <c r="DG383" i="1"/>
  <c r="DK383" i="1"/>
  <c r="DS383" i="1"/>
  <c r="BJ383" i="1"/>
  <c r="BR383" i="1"/>
  <c r="BV383" i="1"/>
  <c r="BZ383" i="1"/>
  <c r="CD383" i="1"/>
  <c r="CH383" i="1"/>
  <c r="CL383" i="1"/>
  <c r="CP383" i="1"/>
  <c r="CT383" i="1"/>
  <c r="CX383" i="1"/>
  <c r="DF383" i="1"/>
  <c r="DJ383" i="1"/>
  <c r="DR383" i="1"/>
  <c r="BI383" i="1"/>
  <c r="BM383" i="1"/>
  <c r="BQ383" i="1"/>
  <c r="BU383" i="1"/>
  <c r="BY383" i="1"/>
  <c r="CC383" i="1"/>
  <c r="CG383" i="1"/>
  <c r="CK383" i="1"/>
  <c r="CS383" i="1"/>
  <c r="CW383" i="1"/>
  <c r="DE383" i="1"/>
  <c r="DI383" i="1"/>
  <c r="DM383" i="1"/>
  <c r="DQ383" i="1"/>
  <c r="DU383" i="1"/>
  <c r="AS383" i="1"/>
  <c r="AW383" i="1"/>
  <c r="BE383" i="1"/>
  <c r="AR383" i="1"/>
  <c r="AV383" i="1"/>
  <c r="AZ383" i="1"/>
  <c r="BD383" i="1"/>
  <c r="BH383" i="1"/>
  <c r="AU383" i="1"/>
  <c r="AY383" i="1"/>
  <c r="BC383" i="1"/>
  <c r="BG383" i="1"/>
  <c r="AQ383" i="1"/>
  <c r="AT383" i="1"/>
  <c r="AX383" i="1"/>
  <c r="BF383" i="1"/>
  <c r="AP383" i="1"/>
  <c r="AL383" i="1"/>
  <c r="AK383" i="1"/>
  <c r="AM383" i="1"/>
  <c r="AJ383" i="1"/>
  <c r="AI383" i="1"/>
  <c r="EC319" i="1"/>
  <c r="EK319" i="1"/>
  <c r="EO319" i="1"/>
  <c r="EW319" i="1"/>
  <c r="FA319" i="1"/>
  <c r="FE319" i="1"/>
  <c r="FI319" i="1"/>
  <c r="FM319" i="1"/>
  <c r="FQ319" i="1"/>
  <c r="FU319" i="1"/>
  <c r="FY319" i="1"/>
  <c r="GC319" i="1"/>
  <c r="GK319" i="1"/>
  <c r="GO319" i="1"/>
  <c r="GW319" i="1"/>
  <c r="HA319" i="1"/>
  <c r="HE319" i="1"/>
  <c r="HI319" i="1"/>
  <c r="HM319" i="1"/>
  <c r="EB319" i="1"/>
  <c r="EH319" i="1"/>
  <c r="EM319" i="1"/>
  <c r="ER319" i="1"/>
  <c r="EX319" i="1"/>
  <c r="FC319" i="1"/>
  <c r="FH319" i="1"/>
  <c r="FN319" i="1"/>
  <c r="FX319" i="1"/>
  <c r="GD319" i="1"/>
  <c r="GI319" i="1"/>
  <c r="GN319" i="1"/>
  <c r="GY319" i="1"/>
  <c r="HD319" i="1"/>
  <c r="HJ319" i="1"/>
  <c r="EA319" i="1"/>
  <c r="EL319" i="1"/>
  <c r="EQ319" i="1"/>
  <c r="EV319" i="1"/>
  <c r="FB319" i="1"/>
  <c r="FL319" i="1"/>
  <c r="FR319" i="1"/>
  <c r="FW319" i="1"/>
  <c r="GB319" i="1"/>
  <c r="GH319" i="1"/>
  <c r="GM319" i="1"/>
  <c r="GR319" i="1"/>
  <c r="GX319" i="1"/>
  <c r="HC319" i="1"/>
  <c r="HH319" i="1"/>
  <c r="ED319" i="1"/>
  <c r="EI319" i="1"/>
  <c r="EN319" i="1"/>
  <c r="EY319" i="1"/>
  <c r="FD319" i="1"/>
  <c r="FJ319" i="1"/>
  <c r="FO319" i="1"/>
  <c r="FZ319" i="1"/>
  <c r="GE319" i="1"/>
  <c r="GJ319" i="1"/>
  <c r="GP319" i="1"/>
  <c r="GU319" i="1"/>
  <c r="GZ319" i="1"/>
  <c r="HK319" i="1"/>
  <c r="EJ319" i="1"/>
  <c r="GA319" i="1"/>
  <c r="GV319" i="1"/>
  <c r="EE319" i="1"/>
  <c r="EZ319" i="1"/>
  <c r="FV319" i="1"/>
  <c r="GQ319" i="1"/>
  <c r="HL319" i="1"/>
  <c r="EP319" i="1"/>
  <c r="FK319" i="1"/>
  <c r="HB319" i="1"/>
  <c r="GL319" i="1"/>
  <c r="FP319" i="1"/>
  <c r="EU319" i="1"/>
  <c r="BL319" i="1"/>
  <c r="BP319" i="1"/>
  <c r="BT319" i="1"/>
  <c r="BX319" i="1"/>
  <c r="CF319" i="1"/>
  <c r="CJ319" i="1"/>
  <c r="CR319" i="1"/>
  <c r="CV319" i="1"/>
  <c r="CZ319" i="1"/>
  <c r="DD319" i="1"/>
  <c r="DH319" i="1"/>
  <c r="DL319" i="1"/>
  <c r="DP319" i="1"/>
  <c r="DT319" i="1"/>
  <c r="BK319" i="1"/>
  <c r="BS319" i="1"/>
  <c r="BW319" i="1"/>
  <c r="CE319" i="1"/>
  <c r="CI319" i="1"/>
  <c r="CM319" i="1"/>
  <c r="CQ319" i="1"/>
  <c r="CU319" i="1"/>
  <c r="CY319" i="1"/>
  <c r="DC319" i="1"/>
  <c r="DG319" i="1"/>
  <c r="DK319" i="1"/>
  <c r="DS319" i="1"/>
  <c r="BJ319" i="1"/>
  <c r="BR319" i="1"/>
  <c r="BV319" i="1"/>
  <c r="BZ319" i="1"/>
  <c r="CD319" i="1"/>
  <c r="CH319" i="1"/>
  <c r="CL319" i="1"/>
  <c r="CP319" i="1"/>
  <c r="CT319" i="1"/>
  <c r="CX319" i="1"/>
  <c r="DF319" i="1"/>
  <c r="DJ319" i="1"/>
  <c r="DR319" i="1"/>
  <c r="BI319" i="1"/>
  <c r="BM319" i="1"/>
  <c r="BQ319" i="1"/>
  <c r="BU319" i="1"/>
  <c r="BY319" i="1"/>
  <c r="CC319" i="1"/>
  <c r="CG319" i="1"/>
  <c r="CK319" i="1"/>
  <c r="CS319" i="1"/>
  <c r="CW319" i="1"/>
  <c r="DE319" i="1"/>
  <c r="DI319" i="1"/>
  <c r="DM319" i="1"/>
  <c r="DQ319" i="1"/>
  <c r="DU319" i="1"/>
  <c r="AS319" i="1"/>
  <c r="AW319" i="1"/>
  <c r="BE319" i="1"/>
  <c r="AR319" i="1"/>
  <c r="AV319" i="1"/>
  <c r="AZ319" i="1"/>
  <c r="BD319" i="1"/>
  <c r="BH319" i="1"/>
  <c r="AU319" i="1"/>
  <c r="AY319" i="1"/>
  <c r="BC319" i="1"/>
  <c r="BG319" i="1"/>
  <c r="AQ319" i="1"/>
  <c r="AT319" i="1"/>
  <c r="AX319" i="1"/>
  <c r="BF319" i="1"/>
  <c r="AP319" i="1"/>
  <c r="AL319" i="1"/>
  <c r="AK319" i="1"/>
  <c r="AM319" i="1"/>
  <c r="AJ319" i="1"/>
  <c r="AI319" i="1"/>
  <c r="ED354" i="1"/>
  <c r="EH354" i="1"/>
  <c r="EL354" i="1"/>
  <c r="EP354" i="1"/>
  <c r="EX354" i="1"/>
  <c r="FB354" i="1"/>
  <c r="FJ354" i="1"/>
  <c r="FN354" i="1"/>
  <c r="FR354" i="1"/>
  <c r="FV354" i="1"/>
  <c r="FZ354" i="1"/>
  <c r="GD354" i="1"/>
  <c r="GH354" i="1"/>
  <c r="GL354" i="1"/>
  <c r="GP354" i="1"/>
  <c r="GX354" i="1"/>
  <c r="HB354" i="1"/>
  <c r="HJ354" i="1"/>
  <c r="EC354" i="1"/>
  <c r="EK354" i="1"/>
  <c r="EO354" i="1"/>
  <c r="EW354" i="1"/>
  <c r="FA354" i="1"/>
  <c r="FE354" i="1"/>
  <c r="FI354" i="1"/>
  <c r="FM354" i="1"/>
  <c r="FQ354" i="1"/>
  <c r="FU354" i="1"/>
  <c r="FY354" i="1"/>
  <c r="GC354" i="1"/>
  <c r="GK354" i="1"/>
  <c r="GO354" i="1"/>
  <c r="GW354" i="1"/>
  <c r="HA354" i="1"/>
  <c r="HE354" i="1"/>
  <c r="HI354" i="1"/>
  <c r="HM354" i="1"/>
  <c r="EB354" i="1"/>
  <c r="EJ354" i="1"/>
  <c r="EN354" i="1"/>
  <c r="ER354" i="1"/>
  <c r="EV354" i="1"/>
  <c r="EZ354" i="1"/>
  <c r="FD354" i="1"/>
  <c r="FH354" i="1"/>
  <c r="FL354" i="1"/>
  <c r="FP354" i="1"/>
  <c r="FX354" i="1"/>
  <c r="GB354" i="1"/>
  <c r="GJ354" i="1"/>
  <c r="GN354" i="1"/>
  <c r="GR354" i="1"/>
  <c r="GV354" i="1"/>
  <c r="GZ354" i="1"/>
  <c r="HD354" i="1"/>
  <c r="HH354" i="1"/>
  <c r="HL354" i="1"/>
  <c r="EA354" i="1"/>
  <c r="EE354" i="1"/>
  <c r="EI354" i="1"/>
  <c r="EM354" i="1"/>
  <c r="EQ354" i="1"/>
  <c r="EU354" i="1"/>
  <c r="EY354" i="1"/>
  <c r="FC354" i="1"/>
  <c r="FK354" i="1"/>
  <c r="FO354" i="1"/>
  <c r="FW354" i="1"/>
  <c r="GA354" i="1"/>
  <c r="GE354" i="1"/>
  <c r="GI354" i="1"/>
  <c r="GM354" i="1"/>
  <c r="GQ354" i="1"/>
  <c r="GU354" i="1"/>
  <c r="GY354" i="1"/>
  <c r="HC354" i="1"/>
  <c r="HK354" i="1"/>
  <c r="BI354" i="1"/>
  <c r="BM354" i="1"/>
  <c r="BQ354" i="1"/>
  <c r="BU354" i="1"/>
  <c r="BY354" i="1"/>
  <c r="CC354" i="1"/>
  <c r="CG354" i="1"/>
  <c r="CK354" i="1"/>
  <c r="CS354" i="1"/>
  <c r="CW354" i="1"/>
  <c r="DE354" i="1"/>
  <c r="DI354" i="1"/>
  <c r="DM354" i="1"/>
  <c r="DQ354" i="1"/>
  <c r="DU354" i="1"/>
  <c r="BL354" i="1"/>
  <c r="BP354" i="1"/>
  <c r="BT354" i="1"/>
  <c r="BX354" i="1"/>
  <c r="CF354" i="1"/>
  <c r="CJ354" i="1"/>
  <c r="CR354" i="1"/>
  <c r="CV354" i="1"/>
  <c r="CZ354" i="1"/>
  <c r="DD354" i="1"/>
  <c r="DH354" i="1"/>
  <c r="DL354" i="1"/>
  <c r="DP354" i="1"/>
  <c r="DT354" i="1"/>
  <c r="BK354" i="1"/>
  <c r="BS354" i="1"/>
  <c r="BW354" i="1"/>
  <c r="CE354" i="1"/>
  <c r="CI354" i="1"/>
  <c r="CM354" i="1"/>
  <c r="CQ354" i="1"/>
  <c r="CU354" i="1"/>
  <c r="CY354" i="1"/>
  <c r="DC354" i="1"/>
  <c r="DG354" i="1"/>
  <c r="DK354" i="1"/>
  <c r="DS354" i="1"/>
  <c r="BJ354" i="1"/>
  <c r="BR354" i="1"/>
  <c r="BV354" i="1"/>
  <c r="BZ354" i="1"/>
  <c r="CD354" i="1"/>
  <c r="CH354" i="1"/>
  <c r="CL354" i="1"/>
  <c r="CP354" i="1"/>
  <c r="CT354" i="1"/>
  <c r="CX354" i="1"/>
  <c r="DF354" i="1"/>
  <c r="DJ354" i="1"/>
  <c r="DR354" i="1"/>
  <c r="AT354" i="1"/>
  <c r="AX354" i="1"/>
  <c r="BF354" i="1"/>
  <c r="AQ354" i="1"/>
  <c r="AS354" i="1"/>
  <c r="AW354" i="1"/>
  <c r="BE354" i="1"/>
  <c r="AP354" i="1"/>
  <c r="AR354" i="1"/>
  <c r="AV354" i="1"/>
  <c r="AZ354" i="1"/>
  <c r="BD354" i="1"/>
  <c r="BH354" i="1"/>
  <c r="AU354" i="1"/>
  <c r="AY354" i="1"/>
  <c r="BC354" i="1"/>
  <c r="BG354" i="1"/>
  <c r="AM354" i="1"/>
  <c r="AK354" i="1"/>
  <c r="AL354" i="1"/>
  <c r="AJ354" i="1"/>
  <c r="AI354" i="1"/>
  <c r="EC373" i="1"/>
  <c r="EK373" i="1"/>
  <c r="EO373" i="1"/>
  <c r="EW373" i="1"/>
  <c r="FA373" i="1"/>
  <c r="FE373" i="1"/>
  <c r="FI373" i="1"/>
  <c r="FM373" i="1"/>
  <c r="FQ373" i="1"/>
  <c r="FU373" i="1"/>
  <c r="FY373" i="1"/>
  <c r="GC373" i="1"/>
  <c r="GK373" i="1"/>
  <c r="GO373" i="1"/>
  <c r="GW373" i="1"/>
  <c r="HA373" i="1"/>
  <c r="HE373" i="1"/>
  <c r="HI373" i="1"/>
  <c r="HM373" i="1"/>
  <c r="EB373" i="1"/>
  <c r="EJ373" i="1"/>
  <c r="EN373" i="1"/>
  <c r="ER373" i="1"/>
  <c r="EV373" i="1"/>
  <c r="EZ373" i="1"/>
  <c r="FD373" i="1"/>
  <c r="FH373" i="1"/>
  <c r="FL373" i="1"/>
  <c r="FP373" i="1"/>
  <c r="FX373" i="1"/>
  <c r="GB373" i="1"/>
  <c r="GJ373" i="1"/>
  <c r="GN373" i="1"/>
  <c r="GR373" i="1"/>
  <c r="GV373" i="1"/>
  <c r="GZ373" i="1"/>
  <c r="HD373" i="1"/>
  <c r="HH373" i="1"/>
  <c r="HL373" i="1"/>
  <c r="EA373" i="1"/>
  <c r="EE373" i="1"/>
  <c r="EI373" i="1"/>
  <c r="EM373" i="1"/>
  <c r="EQ373" i="1"/>
  <c r="EU373" i="1"/>
  <c r="EY373" i="1"/>
  <c r="FC373" i="1"/>
  <c r="FK373" i="1"/>
  <c r="FO373" i="1"/>
  <c r="FW373" i="1"/>
  <c r="GA373" i="1"/>
  <c r="GE373" i="1"/>
  <c r="GI373" i="1"/>
  <c r="GM373" i="1"/>
  <c r="GQ373" i="1"/>
  <c r="GU373" i="1"/>
  <c r="GY373" i="1"/>
  <c r="HC373" i="1"/>
  <c r="HK373" i="1"/>
  <c r="ED373" i="1"/>
  <c r="EH373" i="1"/>
  <c r="EL373" i="1"/>
  <c r="EP373" i="1"/>
  <c r="EX373" i="1"/>
  <c r="FB373" i="1"/>
  <c r="FJ373" i="1"/>
  <c r="FN373" i="1"/>
  <c r="FR373" i="1"/>
  <c r="FV373" i="1"/>
  <c r="FZ373" i="1"/>
  <c r="GD373" i="1"/>
  <c r="GH373" i="1"/>
  <c r="GL373" i="1"/>
  <c r="GP373" i="1"/>
  <c r="GX373" i="1"/>
  <c r="HB373" i="1"/>
  <c r="HJ373" i="1"/>
  <c r="BJ373" i="1"/>
  <c r="BR373" i="1"/>
  <c r="BV373" i="1"/>
  <c r="BZ373" i="1"/>
  <c r="CD373" i="1"/>
  <c r="CH373" i="1"/>
  <c r="CL373" i="1"/>
  <c r="CP373" i="1"/>
  <c r="CT373" i="1"/>
  <c r="CX373" i="1"/>
  <c r="DF373" i="1"/>
  <c r="DJ373" i="1"/>
  <c r="DR373" i="1"/>
  <c r="BI373" i="1"/>
  <c r="BM373" i="1"/>
  <c r="BQ373" i="1"/>
  <c r="BU373" i="1"/>
  <c r="BY373" i="1"/>
  <c r="CC373" i="1"/>
  <c r="CG373" i="1"/>
  <c r="CK373" i="1"/>
  <c r="CS373" i="1"/>
  <c r="CW373" i="1"/>
  <c r="DE373" i="1"/>
  <c r="DI373" i="1"/>
  <c r="DM373" i="1"/>
  <c r="DQ373" i="1"/>
  <c r="DU373" i="1"/>
  <c r="BL373" i="1"/>
  <c r="BP373" i="1"/>
  <c r="BT373" i="1"/>
  <c r="BX373" i="1"/>
  <c r="CF373" i="1"/>
  <c r="CJ373" i="1"/>
  <c r="CR373" i="1"/>
  <c r="CV373" i="1"/>
  <c r="CZ373" i="1"/>
  <c r="DD373" i="1"/>
  <c r="DH373" i="1"/>
  <c r="DL373" i="1"/>
  <c r="DP373" i="1"/>
  <c r="DT373" i="1"/>
  <c r="BK373" i="1"/>
  <c r="BS373" i="1"/>
  <c r="BW373" i="1"/>
  <c r="CE373" i="1"/>
  <c r="CI373" i="1"/>
  <c r="CM373" i="1"/>
  <c r="CQ373" i="1"/>
  <c r="CU373" i="1"/>
  <c r="CY373" i="1"/>
  <c r="DC373" i="1"/>
  <c r="DG373" i="1"/>
  <c r="DK373" i="1"/>
  <c r="DS373" i="1"/>
  <c r="AU373" i="1"/>
  <c r="AY373" i="1"/>
  <c r="BC373" i="1"/>
  <c r="BG373" i="1"/>
  <c r="AT373" i="1"/>
  <c r="AX373" i="1"/>
  <c r="BF373" i="1"/>
  <c r="AL373" i="1"/>
  <c r="AS373" i="1"/>
  <c r="AW373" i="1"/>
  <c r="BE373" i="1"/>
  <c r="AQ373" i="1"/>
  <c r="AR373" i="1"/>
  <c r="AV373" i="1"/>
  <c r="AZ373" i="1"/>
  <c r="BD373" i="1"/>
  <c r="BH373" i="1"/>
  <c r="AP373" i="1"/>
  <c r="AI373" i="1"/>
  <c r="AM373" i="1"/>
  <c r="AK373" i="1"/>
  <c r="AJ373" i="1"/>
  <c r="EA344" i="1"/>
  <c r="EE344" i="1"/>
  <c r="EI344" i="1"/>
  <c r="EM344" i="1"/>
  <c r="EQ344" i="1"/>
  <c r="EU344" i="1"/>
  <c r="EY344" i="1"/>
  <c r="FC344" i="1"/>
  <c r="FK344" i="1"/>
  <c r="FO344" i="1"/>
  <c r="FW344" i="1"/>
  <c r="GA344" i="1"/>
  <c r="GE344" i="1"/>
  <c r="GI344" i="1"/>
  <c r="GM344" i="1"/>
  <c r="GQ344" i="1"/>
  <c r="GU344" i="1"/>
  <c r="GY344" i="1"/>
  <c r="HC344" i="1"/>
  <c r="HK344" i="1"/>
  <c r="EB344" i="1"/>
  <c r="EJ344" i="1"/>
  <c r="EN344" i="1"/>
  <c r="ER344" i="1"/>
  <c r="EV344" i="1"/>
  <c r="EZ344" i="1"/>
  <c r="FD344" i="1"/>
  <c r="FH344" i="1"/>
  <c r="FL344" i="1"/>
  <c r="FP344" i="1"/>
  <c r="FX344" i="1"/>
  <c r="GB344" i="1"/>
  <c r="GJ344" i="1"/>
  <c r="GN344" i="1"/>
  <c r="GR344" i="1"/>
  <c r="GV344" i="1"/>
  <c r="GZ344" i="1"/>
  <c r="HD344" i="1"/>
  <c r="HH344" i="1"/>
  <c r="HL344" i="1"/>
  <c r="EC344" i="1"/>
  <c r="EK344" i="1"/>
  <c r="FA344" i="1"/>
  <c r="FI344" i="1"/>
  <c r="FQ344" i="1"/>
  <c r="FY344" i="1"/>
  <c r="GO344" i="1"/>
  <c r="GW344" i="1"/>
  <c r="HE344" i="1"/>
  <c r="HM344" i="1"/>
  <c r="EH344" i="1"/>
  <c r="EP344" i="1"/>
  <c r="EX344" i="1"/>
  <c r="FN344" i="1"/>
  <c r="FV344" i="1"/>
  <c r="GD344" i="1"/>
  <c r="GL344" i="1"/>
  <c r="HB344" i="1"/>
  <c r="HJ344" i="1"/>
  <c r="EO344" i="1"/>
  <c r="EW344" i="1"/>
  <c r="FE344" i="1"/>
  <c r="FM344" i="1"/>
  <c r="FU344" i="1"/>
  <c r="GC344" i="1"/>
  <c r="GK344" i="1"/>
  <c r="HA344" i="1"/>
  <c r="HI344" i="1"/>
  <c r="ED344" i="1"/>
  <c r="EL344" i="1"/>
  <c r="FB344" i="1"/>
  <c r="FJ344" i="1"/>
  <c r="FR344" i="1"/>
  <c r="FZ344" i="1"/>
  <c r="GH344" i="1"/>
  <c r="GP344" i="1"/>
  <c r="GX344" i="1"/>
  <c r="BK344" i="1"/>
  <c r="BS344" i="1"/>
  <c r="BW344" i="1"/>
  <c r="CE344" i="1"/>
  <c r="CI344" i="1"/>
  <c r="CM344" i="1"/>
  <c r="CQ344" i="1"/>
  <c r="CU344" i="1"/>
  <c r="CY344" i="1"/>
  <c r="DC344" i="1"/>
  <c r="DG344" i="1"/>
  <c r="DK344" i="1"/>
  <c r="DS344" i="1"/>
  <c r="BJ344" i="1"/>
  <c r="BR344" i="1"/>
  <c r="BV344" i="1"/>
  <c r="BZ344" i="1"/>
  <c r="CD344" i="1"/>
  <c r="CH344" i="1"/>
  <c r="CL344" i="1"/>
  <c r="CP344" i="1"/>
  <c r="CT344" i="1"/>
  <c r="CX344" i="1"/>
  <c r="DF344" i="1"/>
  <c r="DJ344" i="1"/>
  <c r="DR344" i="1"/>
  <c r="BI344" i="1"/>
  <c r="BM344" i="1"/>
  <c r="BQ344" i="1"/>
  <c r="BU344" i="1"/>
  <c r="BY344" i="1"/>
  <c r="CC344" i="1"/>
  <c r="CG344" i="1"/>
  <c r="CK344" i="1"/>
  <c r="CS344" i="1"/>
  <c r="CW344" i="1"/>
  <c r="DE344" i="1"/>
  <c r="DI344" i="1"/>
  <c r="DM344" i="1"/>
  <c r="DQ344" i="1"/>
  <c r="DU344" i="1"/>
  <c r="BL344" i="1"/>
  <c r="BP344" i="1"/>
  <c r="BT344" i="1"/>
  <c r="BX344" i="1"/>
  <c r="CF344" i="1"/>
  <c r="CJ344" i="1"/>
  <c r="CR344" i="1"/>
  <c r="CV344" i="1"/>
  <c r="CZ344" i="1"/>
  <c r="DD344" i="1"/>
  <c r="DH344" i="1"/>
  <c r="DL344" i="1"/>
  <c r="DP344" i="1"/>
  <c r="DT344" i="1"/>
  <c r="AR344" i="1"/>
  <c r="AV344" i="1"/>
  <c r="AZ344" i="1"/>
  <c r="BD344" i="1"/>
  <c r="BH344" i="1"/>
  <c r="AQ344" i="1"/>
  <c r="AU344" i="1"/>
  <c r="AY344" i="1"/>
  <c r="BC344" i="1"/>
  <c r="BG344" i="1"/>
  <c r="AP344" i="1"/>
  <c r="AM344" i="1"/>
  <c r="AT344" i="1"/>
  <c r="AX344" i="1"/>
  <c r="BF344" i="1"/>
  <c r="AS344" i="1"/>
  <c r="AW344" i="1"/>
  <c r="BE344" i="1"/>
  <c r="AJ344" i="1"/>
  <c r="AI344" i="1"/>
  <c r="AL344" i="1"/>
  <c r="AK344" i="1"/>
  <c r="EA379" i="1"/>
  <c r="EE379" i="1"/>
  <c r="EI379" i="1"/>
  <c r="EM379" i="1"/>
  <c r="EQ379" i="1"/>
  <c r="EU379" i="1"/>
  <c r="EY379" i="1"/>
  <c r="FC379" i="1"/>
  <c r="FK379" i="1"/>
  <c r="FO379" i="1"/>
  <c r="FW379" i="1"/>
  <c r="GA379" i="1"/>
  <c r="GE379" i="1"/>
  <c r="GI379" i="1"/>
  <c r="GM379" i="1"/>
  <c r="GQ379" i="1"/>
  <c r="GU379" i="1"/>
  <c r="ED379" i="1"/>
  <c r="EH379" i="1"/>
  <c r="EL379" i="1"/>
  <c r="EP379" i="1"/>
  <c r="EX379" i="1"/>
  <c r="FB379" i="1"/>
  <c r="FJ379" i="1"/>
  <c r="FN379" i="1"/>
  <c r="FR379" i="1"/>
  <c r="FV379" i="1"/>
  <c r="FZ379" i="1"/>
  <c r="GD379" i="1"/>
  <c r="GH379" i="1"/>
  <c r="GL379" i="1"/>
  <c r="GP379" i="1"/>
  <c r="GX379" i="1"/>
  <c r="HB379" i="1"/>
  <c r="HJ379" i="1"/>
  <c r="EC379" i="1"/>
  <c r="EK379" i="1"/>
  <c r="EO379" i="1"/>
  <c r="EW379" i="1"/>
  <c r="FA379" i="1"/>
  <c r="FE379" i="1"/>
  <c r="FI379" i="1"/>
  <c r="FM379" i="1"/>
  <c r="FQ379" i="1"/>
  <c r="FU379" i="1"/>
  <c r="FY379" i="1"/>
  <c r="GC379" i="1"/>
  <c r="GK379" i="1"/>
  <c r="GO379" i="1"/>
  <c r="EB379" i="1"/>
  <c r="EJ379" i="1"/>
  <c r="EN379" i="1"/>
  <c r="ER379" i="1"/>
  <c r="EV379" i="1"/>
  <c r="EZ379" i="1"/>
  <c r="FD379" i="1"/>
  <c r="FH379" i="1"/>
  <c r="FL379" i="1"/>
  <c r="FP379" i="1"/>
  <c r="FX379" i="1"/>
  <c r="GB379" i="1"/>
  <c r="GJ379" i="1"/>
  <c r="GN379" i="1"/>
  <c r="GR379" i="1"/>
  <c r="GV379" i="1"/>
  <c r="GZ379" i="1"/>
  <c r="HD379" i="1"/>
  <c r="HH379" i="1"/>
  <c r="HL379" i="1"/>
  <c r="HC379" i="1"/>
  <c r="HK379" i="1"/>
  <c r="HA379" i="1"/>
  <c r="HI379" i="1"/>
  <c r="GW379" i="1"/>
  <c r="HE379" i="1"/>
  <c r="HM379" i="1"/>
  <c r="GY379" i="1"/>
  <c r="BL379" i="1"/>
  <c r="BP379" i="1"/>
  <c r="BT379" i="1"/>
  <c r="BX379" i="1"/>
  <c r="CF379" i="1"/>
  <c r="CJ379" i="1"/>
  <c r="CR379" i="1"/>
  <c r="CV379" i="1"/>
  <c r="CZ379" i="1"/>
  <c r="DD379" i="1"/>
  <c r="DH379" i="1"/>
  <c r="DL379" i="1"/>
  <c r="DP379" i="1"/>
  <c r="DT379" i="1"/>
  <c r="BK379" i="1"/>
  <c r="BS379" i="1"/>
  <c r="BW379" i="1"/>
  <c r="CE379" i="1"/>
  <c r="CI379" i="1"/>
  <c r="CM379" i="1"/>
  <c r="CQ379" i="1"/>
  <c r="CU379" i="1"/>
  <c r="CY379" i="1"/>
  <c r="DC379" i="1"/>
  <c r="DG379" i="1"/>
  <c r="DK379" i="1"/>
  <c r="DS379" i="1"/>
  <c r="BJ379" i="1"/>
  <c r="BR379" i="1"/>
  <c r="BV379" i="1"/>
  <c r="BZ379" i="1"/>
  <c r="CD379" i="1"/>
  <c r="CH379" i="1"/>
  <c r="CL379" i="1"/>
  <c r="CP379" i="1"/>
  <c r="CT379" i="1"/>
  <c r="CX379" i="1"/>
  <c r="DF379" i="1"/>
  <c r="DJ379" i="1"/>
  <c r="DR379" i="1"/>
  <c r="BI379" i="1"/>
  <c r="BM379" i="1"/>
  <c r="BQ379" i="1"/>
  <c r="BU379" i="1"/>
  <c r="BY379" i="1"/>
  <c r="CC379" i="1"/>
  <c r="CG379" i="1"/>
  <c r="CK379" i="1"/>
  <c r="CS379" i="1"/>
  <c r="CW379" i="1"/>
  <c r="DE379" i="1"/>
  <c r="DI379" i="1"/>
  <c r="DM379" i="1"/>
  <c r="DQ379" i="1"/>
  <c r="DU379" i="1"/>
  <c r="AS379" i="1"/>
  <c r="AW379" i="1"/>
  <c r="BE379" i="1"/>
  <c r="AR379" i="1"/>
  <c r="AV379" i="1"/>
  <c r="AZ379" i="1"/>
  <c r="BD379" i="1"/>
  <c r="BH379" i="1"/>
  <c r="AU379" i="1"/>
  <c r="AY379" i="1"/>
  <c r="BC379" i="1"/>
  <c r="BG379" i="1"/>
  <c r="AQ379" i="1"/>
  <c r="AT379" i="1"/>
  <c r="AX379" i="1"/>
  <c r="BF379" i="1"/>
  <c r="AP379" i="1"/>
  <c r="AL379" i="1"/>
  <c r="AK379" i="1"/>
  <c r="AJ379" i="1"/>
  <c r="AI379" i="1"/>
  <c r="AM379" i="1"/>
  <c r="EC299" i="1"/>
  <c r="EK299" i="1"/>
  <c r="EO299" i="1"/>
  <c r="EW299" i="1"/>
  <c r="FA299" i="1"/>
  <c r="FE299" i="1"/>
  <c r="FI299" i="1"/>
  <c r="FM299" i="1"/>
  <c r="FQ299" i="1"/>
  <c r="FU299" i="1"/>
  <c r="FY299" i="1"/>
  <c r="GC299" i="1"/>
  <c r="GK299" i="1"/>
  <c r="GO299" i="1"/>
  <c r="GW299" i="1"/>
  <c r="HA299" i="1"/>
  <c r="HE299" i="1"/>
  <c r="HI299" i="1"/>
  <c r="HM299" i="1"/>
  <c r="EA299" i="1"/>
  <c r="EE299" i="1"/>
  <c r="EI299" i="1"/>
  <c r="EM299" i="1"/>
  <c r="EQ299" i="1"/>
  <c r="EU299" i="1"/>
  <c r="EY299" i="1"/>
  <c r="FC299" i="1"/>
  <c r="FK299" i="1"/>
  <c r="FO299" i="1"/>
  <c r="FW299" i="1"/>
  <c r="GA299" i="1"/>
  <c r="GE299" i="1"/>
  <c r="GI299" i="1"/>
  <c r="GM299" i="1"/>
  <c r="GQ299" i="1"/>
  <c r="GU299" i="1"/>
  <c r="GY299" i="1"/>
  <c r="HC299" i="1"/>
  <c r="HK299" i="1"/>
  <c r="EN299" i="1"/>
  <c r="EV299" i="1"/>
  <c r="FD299" i="1"/>
  <c r="FL299" i="1"/>
  <c r="GB299" i="1"/>
  <c r="GJ299" i="1"/>
  <c r="GR299" i="1"/>
  <c r="GZ299" i="1"/>
  <c r="HH299" i="1"/>
  <c r="ED299" i="1"/>
  <c r="EL299" i="1"/>
  <c r="FB299" i="1"/>
  <c r="FJ299" i="1"/>
  <c r="FR299" i="1"/>
  <c r="FZ299" i="1"/>
  <c r="GH299" i="1"/>
  <c r="GP299" i="1"/>
  <c r="GX299" i="1"/>
  <c r="EJ299" i="1"/>
  <c r="EZ299" i="1"/>
  <c r="FP299" i="1"/>
  <c r="GV299" i="1"/>
  <c r="HL299" i="1"/>
  <c r="EH299" i="1"/>
  <c r="EX299" i="1"/>
  <c r="FN299" i="1"/>
  <c r="GD299" i="1"/>
  <c r="HJ299" i="1"/>
  <c r="EP299" i="1"/>
  <c r="FV299" i="1"/>
  <c r="GL299" i="1"/>
  <c r="HB299" i="1"/>
  <c r="FX299" i="1"/>
  <c r="FH299" i="1"/>
  <c r="EB299" i="1"/>
  <c r="GN299" i="1"/>
  <c r="HD299" i="1"/>
  <c r="ER299" i="1"/>
  <c r="BL299" i="1"/>
  <c r="BP299" i="1"/>
  <c r="BT299" i="1"/>
  <c r="BX299" i="1"/>
  <c r="CF299" i="1"/>
  <c r="CJ299" i="1"/>
  <c r="CR299" i="1"/>
  <c r="CV299" i="1"/>
  <c r="CZ299" i="1"/>
  <c r="DD299" i="1"/>
  <c r="DH299" i="1"/>
  <c r="DL299" i="1"/>
  <c r="DP299" i="1"/>
  <c r="DT299" i="1"/>
  <c r="BK299" i="1"/>
  <c r="BS299" i="1"/>
  <c r="BW299" i="1"/>
  <c r="CE299" i="1"/>
  <c r="CI299" i="1"/>
  <c r="CM299" i="1"/>
  <c r="CQ299" i="1"/>
  <c r="CU299" i="1"/>
  <c r="CY299" i="1"/>
  <c r="DC299" i="1"/>
  <c r="DG299" i="1"/>
  <c r="DK299" i="1"/>
  <c r="DS299" i="1"/>
  <c r="BJ299" i="1"/>
  <c r="BR299" i="1"/>
  <c r="BV299" i="1"/>
  <c r="BZ299" i="1"/>
  <c r="CD299" i="1"/>
  <c r="CH299" i="1"/>
  <c r="CL299" i="1"/>
  <c r="CP299" i="1"/>
  <c r="CT299" i="1"/>
  <c r="CX299" i="1"/>
  <c r="DF299" i="1"/>
  <c r="DJ299" i="1"/>
  <c r="DR299" i="1"/>
  <c r="BI299" i="1"/>
  <c r="BM299" i="1"/>
  <c r="BQ299" i="1"/>
  <c r="BU299" i="1"/>
  <c r="BY299" i="1"/>
  <c r="CC299" i="1"/>
  <c r="CG299" i="1"/>
  <c r="CK299" i="1"/>
  <c r="CS299" i="1"/>
  <c r="CW299" i="1"/>
  <c r="DE299" i="1"/>
  <c r="DI299" i="1"/>
  <c r="DM299" i="1"/>
  <c r="DQ299" i="1"/>
  <c r="DU299" i="1"/>
  <c r="AS299" i="1"/>
  <c r="AW299" i="1"/>
  <c r="BE299" i="1"/>
  <c r="AR299" i="1"/>
  <c r="AV299" i="1"/>
  <c r="AZ299" i="1"/>
  <c r="BD299" i="1"/>
  <c r="BH299" i="1"/>
  <c r="AU299" i="1"/>
  <c r="AY299" i="1"/>
  <c r="BC299" i="1"/>
  <c r="BG299" i="1"/>
  <c r="AQ299" i="1"/>
  <c r="AT299" i="1"/>
  <c r="AX299" i="1"/>
  <c r="BF299" i="1"/>
  <c r="AP299" i="1"/>
  <c r="AL299" i="1"/>
  <c r="AK299" i="1"/>
  <c r="AJ299" i="1"/>
  <c r="AI299" i="1"/>
  <c r="AM299" i="1"/>
  <c r="ED350" i="1"/>
  <c r="EH350" i="1"/>
  <c r="EL350" i="1"/>
  <c r="EP350" i="1"/>
  <c r="EX350" i="1"/>
  <c r="FB350" i="1"/>
  <c r="FJ350" i="1"/>
  <c r="FN350" i="1"/>
  <c r="FR350" i="1"/>
  <c r="FV350" i="1"/>
  <c r="FZ350" i="1"/>
  <c r="GD350" i="1"/>
  <c r="GH350" i="1"/>
  <c r="GL350" i="1"/>
  <c r="GP350" i="1"/>
  <c r="GX350" i="1"/>
  <c r="HB350" i="1"/>
  <c r="HJ350" i="1"/>
  <c r="EC350" i="1"/>
  <c r="EK350" i="1"/>
  <c r="EO350" i="1"/>
  <c r="EW350" i="1"/>
  <c r="FA350" i="1"/>
  <c r="FE350" i="1"/>
  <c r="FI350" i="1"/>
  <c r="FM350" i="1"/>
  <c r="FQ350" i="1"/>
  <c r="FU350" i="1"/>
  <c r="FY350" i="1"/>
  <c r="GC350" i="1"/>
  <c r="GK350" i="1"/>
  <c r="GO350" i="1"/>
  <c r="GW350" i="1"/>
  <c r="HA350" i="1"/>
  <c r="HE350" i="1"/>
  <c r="HI350" i="1"/>
  <c r="HM350" i="1"/>
  <c r="EB350" i="1"/>
  <c r="EJ350" i="1"/>
  <c r="EN350" i="1"/>
  <c r="ER350" i="1"/>
  <c r="EV350" i="1"/>
  <c r="EZ350" i="1"/>
  <c r="FD350" i="1"/>
  <c r="FH350" i="1"/>
  <c r="FL350" i="1"/>
  <c r="FP350" i="1"/>
  <c r="FX350" i="1"/>
  <c r="GB350" i="1"/>
  <c r="GJ350" i="1"/>
  <c r="GN350" i="1"/>
  <c r="GR350" i="1"/>
  <c r="GV350" i="1"/>
  <c r="GZ350" i="1"/>
  <c r="HD350" i="1"/>
  <c r="HH350" i="1"/>
  <c r="HL350" i="1"/>
  <c r="EA350" i="1"/>
  <c r="EE350" i="1"/>
  <c r="EI350" i="1"/>
  <c r="EM350" i="1"/>
  <c r="EQ350" i="1"/>
  <c r="EU350" i="1"/>
  <c r="EY350" i="1"/>
  <c r="FC350" i="1"/>
  <c r="FK350" i="1"/>
  <c r="FO350" i="1"/>
  <c r="FW350" i="1"/>
  <c r="GA350" i="1"/>
  <c r="GE350" i="1"/>
  <c r="GI350" i="1"/>
  <c r="GM350" i="1"/>
  <c r="GQ350" i="1"/>
  <c r="GU350" i="1"/>
  <c r="GY350" i="1"/>
  <c r="HC350" i="1"/>
  <c r="HK350" i="1"/>
  <c r="BI350" i="1"/>
  <c r="BM350" i="1"/>
  <c r="BQ350" i="1"/>
  <c r="BU350" i="1"/>
  <c r="BY350" i="1"/>
  <c r="CC350" i="1"/>
  <c r="CG350" i="1"/>
  <c r="CK350" i="1"/>
  <c r="CS350" i="1"/>
  <c r="CW350" i="1"/>
  <c r="DE350" i="1"/>
  <c r="DI350" i="1"/>
  <c r="DM350" i="1"/>
  <c r="DQ350" i="1"/>
  <c r="DU350" i="1"/>
  <c r="BL350" i="1"/>
  <c r="BP350" i="1"/>
  <c r="BT350" i="1"/>
  <c r="BX350" i="1"/>
  <c r="CF350" i="1"/>
  <c r="CJ350" i="1"/>
  <c r="CR350" i="1"/>
  <c r="CV350" i="1"/>
  <c r="CZ350" i="1"/>
  <c r="DD350" i="1"/>
  <c r="DH350" i="1"/>
  <c r="DL350" i="1"/>
  <c r="DP350" i="1"/>
  <c r="DT350" i="1"/>
  <c r="BK350" i="1"/>
  <c r="BS350" i="1"/>
  <c r="BW350" i="1"/>
  <c r="CE350" i="1"/>
  <c r="CI350" i="1"/>
  <c r="CM350" i="1"/>
  <c r="CQ350" i="1"/>
  <c r="CU350" i="1"/>
  <c r="CY350" i="1"/>
  <c r="DC350" i="1"/>
  <c r="DG350" i="1"/>
  <c r="DK350" i="1"/>
  <c r="DS350" i="1"/>
  <c r="BJ350" i="1"/>
  <c r="BR350" i="1"/>
  <c r="BV350" i="1"/>
  <c r="BZ350" i="1"/>
  <c r="CD350" i="1"/>
  <c r="CH350" i="1"/>
  <c r="CL350" i="1"/>
  <c r="CP350" i="1"/>
  <c r="CT350" i="1"/>
  <c r="CX350" i="1"/>
  <c r="DF350" i="1"/>
  <c r="DJ350" i="1"/>
  <c r="DR350" i="1"/>
  <c r="AT350" i="1"/>
  <c r="AX350" i="1"/>
  <c r="BF350" i="1"/>
  <c r="AQ350" i="1"/>
  <c r="AS350" i="1"/>
  <c r="AW350" i="1"/>
  <c r="BE350" i="1"/>
  <c r="AP350" i="1"/>
  <c r="AR350" i="1"/>
  <c r="AV350" i="1"/>
  <c r="AZ350" i="1"/>
  <c r="BD350" i="1"/>
  <c r="BH350" i="1"/>
  <c r="AU350" i="1"/>
  <c r="AY350" i="1"/>
  <c r="BC350" i="1"/>
  <c r="BG350" i="1"/>
  <c r="AM350" i="1"/>
  <c r="AL350" i="1"/>
  <c r="AK350" i="1"/>
  <c r="AJ350" i="1"/>
  <c r="AI350" i="1"/>
  <c r="EB270" i="1"/>
  <c r="EJ270" i="1"/>
  <c r="EN270" i="1"/>
  <c r="ER270" i="1"/>
  <c r="EV270" i="1"/>
  <c r="EZ270" i="1"/>
  <c r="FD270" i="1"/>
  <c r="FH270" i="1"/>
  <c r="FL270" i="1"/>
  <c r="FP270" i="1"/>
  <c r="FX270" i="1"/>
  <c r="GB270" i="1"/>
  <c r="GJ270" i="1"/>
  <c r="GN270" i="1"/>
  <c r="GR270" i="1"/>
  <c r="GV270" i="1"/>
  <c r="GZ270" i="1"/>
  <c r="HD270" i="1"/>
  <c r="HH270" i="1"/>
  <c r="HL270" i="1"/>
  <c r="ED270" i="1"/>
  <c r="EH270" i="1"/>
  <c r="EL270" i="1"/>
  <c r="EP270" i="1"/>
  <c r="EX270" i="1"/>
  <c r="FB270" i="1"/>
  <c r="FJ270" i="1"/>
  <c r="FN270" i="1"/>
  <c r="FR270" i="1"/>
  <c r="FV270" i="1"/>
  <c r="FZ270" i="1"/>
  <c r="GD270" i="1"/>
  <c r="GH270" i="1"/>
  <c r="GL270" i="1"/>
  <c r="GP270" i="1"/>
  <c r="GX270" i="1"/>
  <c r="HB270" i="1"/>
  <c r="HJ270" i="1"/>
  <c r="EC270" i="1"/>
  <c r="EK270" i="1"/>
  <c r="EO270" i="1"/>
  <c r="EW270" i="1"/>
  <c r="FA270" i="1"/>
  <c r="FE270" i="1"/>
  <c r="FI270" i="1"/>
  <c r="FM270" i="1"/>
  <c r="FQ270" i="1"/>
  <c r="FU270" i="1"/>
  <c r="FY270" i="1"/>
  <c r="GC270" i="1"/>
  <c r="GK270" i="1"/>
  <c r="GO270" i="1"/>
  <c r="GW270" i="1"/>
  <c r="HA270" i="1"/>
  <c r="HE270" i="1"/>
  <c r="HI270" i="1"/>
  <c r="HM270" i="1"/>
  <c r="EI270" i="1"/>
  <c r="EY270" i="1"/>
  <c r="FO270" i="1"/>
  <c r="GE270" i="1"/>
  <c r="GU270" i="1"/>
  <c r="HK270" i="1"/>
  <c r="EA270" i="1"/>
  <c r="EQ270" i="1"/>
  <c r="FW270" i="1"/>
  <c r="GM270" i="1"/>
  <c r="HC270" i="1"/>
  <c r="EE270" i="1"/>
  <c r="FK270" i="1"/>
  <c r="GQ270" i="1"/>
  <c r="EU270" i="1"/>
  <c r="GA270" i="1"/>
  <c r="EM270" i="1"/>
  <c r="GY270" i="1"/>
  <c r="GI270" i="1"/>
  <c r="FC270" i="1"/>
  <c r="BI270" i="1"/>
  <c r="BM270" i="1"/>
  <c r="BQ270" i="1"/>
  <c r="BU270" i="1"/>
  <c r="BY270" i="1"/>
  <c r="CC270" i="1"/>
  <c r="CG270" i="1"/>
  <c r="CK270" i="1"/>
  <c r="CS270" i="1"/>
  <c r="CW270" i="1"/>
  <c r="DE270" i="1"/>
  <c r="DI270" i="1"/>
  <c r="DM270" i="1"/>
  <c r="DQ270" i="1"/>
  <c r="DU270" i="1"/>
  <c r="BL270" i="1"/>
  <c r="BP270" i="1"/>
  <c r="BT270" i="1"/>
  <c r="BX270" i="1"/>
  <c r="CF270" i="1"/>
  <c r="CJ270" i="1"/>
  <c r="CR270" i="1"/>
  <c r="CV270" i="1"/>
  <c r="CZ270" i="1"/>
  <c r="DD270" i="1"/>
  <c r="DH270" i="1"/>
  <c r="DL270" i="1"/>
  <c r="DP270" i="1"/>
  <c r="DT270" i="1"/>
  <c r="BK270" i="1"/>
  <c r="BS270" i="1"/>
  <c r="BW270" i="1"/>
  <c r="CE270" i="1"/>
  <c r="CI270" i="1"/>
  <c r="CM270" i="1"/>
  <c r="CQ270" i="1"/>
  <c r="CU270" i="1"/>
  <c r="CY270" i="1"/>
  <c r="DC270" i="1"/>
  <c r="DG270" i="1"/>
  <c r="DK270" i="1"/>
  <c r="DS270" i="1"/>
  <c r="BJ270" i="1"/>
  <c r="BR270" i="1"/>
  <c r="BV270" i="1"/>
  <c r="BZ270" i="1"/>
  <c r="CD270" i="1"/>
  <c r="CH270" i="1"/>
  <c r="CL270" i="1"/>
  <c r="CP270" i="1"/>
  <c r="CT270" i="1"/>
  <c r="CX270" i="1"/>
  <c r="DF270" i="1"/>
  <c r="DJ270" i="1"/>
  <c r="DR270" i="1"/>
  <c r="AT270" i="1"/>
  <c r="AX270" i="1"/>
  <c r="BF270" i="1"/>
  <c r="AQ270" i="1"/>
  <c r="AS270" i="1"/>
  <c r="AW270" i="1"/>
  <c r="BE270" i="1"/>
  <c r="AP270" i="1"/>
  <c r="AR270" i="1"/>
  <c r="AV270" i="1"/>
  <c r="AZ270" i="1"/>
  <c r="BD270" i="1"/>
  <c r="BH270" i="1"/>
  <c r="AU270" i="1"/>
  <c r="AY270" i="1"/>
  <c r="BC270" i="1"/>
  <c r="BG270" i="1"/>
  <c r="AM270" i="1"/>
  <c r="AL270" i="1"/>
  <c r="AK270" i="1"/>
  <c r="AJ270" i="1"/>
  <c r="AI270" i="1"/>
  <c r="EC369" i="1"/>
  <c r="EK369" i="1"/>
  <c r="EO369" i="1"/>
  <c r="EW369" i="1"/>
  <c r="FA369" i="1"/>
  <c r="FE369" i="1"/>
  <c r="FI369" i="1"/>
  <c r="FM369" i="1"/>
  <c r="FQ369" i="1"/>
  <c r="FU369" i="1"/>
  <c r="FY369" i="1"/>
  <c r="GC369" i="1"/>
  <c r="GK369" i="1"/>
  <c r="GO369" i="1"/>
  <c r="GW369" i="1"/>
  <c r="HA369" i="1"/>
  <c r="HE369" i="1"/>
  <c r="HI369" i="1"/>
  <c r="HM369" i="1"/>
  <c r="EB369" i="1"/>
  <c r="EJ369" i="1"/>
  <c r="EN369" i="1"/>
  <c r="ER369" i="1"/>
  <c r="EV369" i="1"/>
  <c r="EZ369" i="1"/>
  <c r="FD369" i="1"/>
  <c r="FH369" i="1"/>
  <c r="FL369" i="1"/>
  <c r="FP369" i="1"/>
  <c r="FX369" i="1"/>
  <c r="GB369" i="1"/>
  <c r="GJ369" i="1"/>
  <c r="GN369" i="1"/>
  <c r="GR369" i="1"/>
  <c r="GV369" i="1"/>
  <c r="GZ369" i="1"/>
  <c r="HD369" i="1"/>
  <c r="HH369" i="1"/>
  <c r="HL369" i="1"/>
  <c r="EA369" i="1"/>
  <c r="EE369" i="1"/>
  <c r="EI369" i="1"/>
  <c r="EM369" i="1"/>
  <c r="EQ369" i="1"/>
  <c r="EU369" i="1"/>
  <c r="EY369" i="1"/>
  <c r="FC369" i="1"/>
  <c r="FK369" i="1"/>
  <c r="FO369" i="1"/>
  <c r="FW369" i="1"/>
  <c r="GA369" i="1"/>
  <c r="GE369" i="1"/>
  <c r="GI369" i="1"/>
  <c r="GM369" i="1"/>
  <c r="GQ369" i="1"/>
  <c r="GU369" i="1"/>
  <c r="GY369" i="1"/>
  <c r="HC369" i="1"/>
  <c r="HK369" i="1"/>
  <c r="ED369" i="1"/>
  <c r="EH369" i="1"/>
  <c r="EL369" i="1"/>
  <c r="EP369" i="1"/>
  <c r="EX369" i="1"/>
  <c r="FB369" i="1"/>
  <c r="FJ369" i="1"/>
  <c r="FN369" i="1"/>
  <c r="FR369" i="1"/>
  <c r="FV369" i="1"/>
  <c r="FZ369" i="1"/>
  <c r="GD369" i="1"/>
  <c r="GH369" i="1"/>
  <c r="GL369" i="1"/>
  <c r="GP369" i="1"/>
  <c r="GX369" i="1"/>
  <c r="HB369" i="1"/>
  <c r="HJ369" i="1"/>
  <c r="BJ369" i="1"/>
  <c r="BR369" i="1"/>
  <c r="BV369" i="1"/>
  <c r="BZ369" i="1"/>
  <c r="CD369" i="1"/>
  <c r="CH369" i="1"/>
  <c r="CL369" i="1"/>
  <c r="CP369" i="1"/>
  <c r="CT369" i="1"/>
  <c r="CX369" i="1"/>
  <c r="DF369" i="1"/>
  <c r="DJ369" i="1"/>
  <c r="DR369" i="1"/>
  <c r="BI369" i="1"/>
  <c r="BM369" i="1"/>
  <c r="BQ369" i="1"/>
  <c r="BU369" i="1"/>
  <c r="BY369" i="1"/>
  <c r="CC369" i="1"/>
  <c r="CG369" i="1"/>
  <c r="CK369" i="1"/>
  <c r="CS369" i="1"/>
  <c r="CW369" i="1"/>
  <c r="DE369" i="1"/>
  <c r="DI369" i="1"/>
  <c r="DM369" i="1"/>
  <c r="DQ369" i="1"/>
  <c r="DU369" i="1"/>
  <c r="BL369" i="1"/>
  <c r="BP369" i="1"/>
  <c r="BT369" i="1"/>
  <c r="BX369" i="1"/>
  <c r="CF369" i="1"/>
  <c r="CJ369" i="1"/>
  <c r="CR369" i="1"/>
  <c r="CV369" i="1"/>
  <c r="CZ369" i="1"/>
  <c r="DD369" i="1"/>
  <c r="DH369" i="1"/>
  <c r="DL369" i="1"/>
  <c r="DP369" i="1"/>
  <c r="DT369" i="1"/>
  <c r="BK369" i="1"/>
  <c r="BS369" i="1"/>
  <c r="BW369" i="1"/>
  <c r="CE369" i="1"/>
  <c r="CI369" i="1"/>
  <c r="CM369" i="1"/>
  <c r="CQ369" i="1"/>
  <c r="CU369" i="1"/>
  <c r="CY369" i="1"/>
  <c r="DC369" i="1"/>
  <c r="DG369" i="1"/>
  <c r="DK369" i="1"/>
  <c r="DS369" i="1"/>
  <c r="AU369" i="1"/>
  <c r="AY369" i="1"/>
  <c r="BC369" i="1"/>
  <c r="BG369" i="1"/>
  <c r="AT369" i="1"/>
  <c r="AX369" i="1"/>
  <c r="BF369" i="1"/>
  <c r="AL369" i="1"/>
  <c r="AS369" i="1"/>
  <c r="AW369" i="1"/>
  <c r="BE369" i="1"/>
  <c r="AQ369" i="1"/>
  <c r="AR369" i="1"/>
  <c r="AV369" i="1"/>
  <c r="AZ369" i="1"/>
  <c r="BD369" i="1"/>
  <c r="BH369" i="1"/>
  <c r="AP369" i="1"/>
  <c r="AM369" i="1"/>
  <c r="AI369" i="1"/>
  <c r="AK369" i="1"/>
  <c r="AJ369" i="1"/>
  <c r="ED324" i="1"/>
  <c r="EH324" i="1"/>
  <c r="EL324" i="1"/>
  <c r="EP324" i="1"/>
  <c r="EX324" i="1"/>
  <c r="FB324" i="1"/>
  <c r="FJ324" i="1"/>
  <c r="FN324" i="1"/>
  <c r="FR324" i="1"/>
  <c r="FV324" i="1"/>
  <c r="FZ324" i="1"/>
  <c r="GD324" i="1"/>
  <c r="GH324" i="1"/>
  <c r="GL324" i="1"/>
  <c r="GP324" i="1"/>
  <c r="GX324" i="1"/>
  <c r="HB324" i="1"/>
  <c r="HJ324" i="1"/>
  <c r="EA324" i="1"/>
  <c r="EK324" i="1"/>
  <c r="EQ324" i="1"/>
  <c r="EV324" i="1"/>
  <c r="FA324" i="1"/>
  <c r="FL324" i="1"/>
  <c r="FQ324" i="1"/>
  <c r="FW324" i="1"/>
  <c r="GB324" i="1"/>
  <c r="GM324" i="1"/>
  <c r="GR324" i="1"/>
  <c r="GW324" i="1"/>
  <c r="HC324" i="1"/>
  <c r="HH324" i="1"/>
  <c r="HM324" i="1"/>
  <c r="EE324" i="1"/>
  <c r="EJ324" i="1"/>
  <c r="EO324" i="1"/>
  <c r="EU324" i="1"/>
  <c r="EZ324" i="1"/>
  <c r="FE324" i="1"/>
  <c r="FK324" i="1"/>
  <c r="FP324" i="1"/>
  <c r="FU324" i="1"/>
  <c r="GA324" i="1"/>
  <c r="GK324" i="1"/>
  <c r="GQ324" i="1"/>
  <c r="GV324" i="1"/>
  <c r="HA324" i="1"/>
  <c r="HL324" i="1"/>
  <c r="EB324" i="1"/>
  <c r="EM324" i="1"/>
  <c r="ER324" i="1"/>
  <c r="EW324" i="1"/>
  <c r="FC324" i="1"/>
  <c r="FH324" i="1"/>
  <c r="FM324" i="1"/>
  <c r="FX324" i="1"/>
  <c r="GC324" i="1"/>
  <c r="GI324" i="1"/>
  <c r="GN324" i="1"/>
  <c r="GY324" i="1"/>
  <c r="HD324" i="1"/>
  <c r="HI324" i="1"/>
  <c r="EC324" i="1"/>
  <c r="EY324" i="1"/>
  <c r="GO324" i="1"/>
  <c r="HK324" i="1"/>
  <c r="FO324" i="1"/>
  <c r="GJ324" i="1"/>
  <c r="HE324" i="1"/>
  <c r="EI324" i="1"/>
  <c r="FD324" i="1"/>
  <c r="FY324" i="1"/>
  <c r="GU324" i="1"/>
  <c r="GE324" i="1"/>
  <c r="FI324" i="1"/>
  <c r="EN324" i="1"/>
  <c r="GZ324" i="1"/>
  <c r="BK324" i="1"/>
  <c r="BS324" i="1"/>
  <c r="BW324" i="1"/>
  <c r="CE324" i="1"/>
  <c r="CI324" i="1"/>
  <c r="CM324" i="1"/>
  <c r="CQ324" i="1"/>
  <c r="CU324" i="1"/>
  <c r="CY324" i="1"/>
  <c r="DC324" i="1"/>
  <c r="DG324" i="1"/>
  <c r="DK324" i="1"/>
  <c r="DS324" i="1"/>
  <c r="BJ324" i="1"/>
  <c r="BR324" i="1"/>
  <c r="BV324" i="1"/>
  <c r="BZ324" i="1"/>
  <c r="CD324" i="1"/>
  <c r="CH324" i="1"/>
  <c r="CL324" i="1"/>
  <c r="CP324" i="1"/>
  <c r="CT324" i="1"/>
  <c r="CX324" i="1"/>
  <c r="DF324" i="1"/>
  <c r="DJ324" i="1"/>
  <c r="DR324" i="1"/>
  <c r="BI324" i="1"/>
  <c r="BM324" i="1"/>
  <c r="BQ324" i="1"/>
  <c r="BU324" i="1"/>
  <c r="BY324" i="1"/>
  <c r="CC324" i="1"/>
  <c r="CG324" i="1"/>
  <c r="CK324" i="1"/>
  <c r="CS324" i="1"/>
  <c r="CW324" i="1"/>
  <c r="DE324" i="1"/>
  <c r="DI324" i="1"/>
  <c r="DM324" i="1"/>
  <c r="DQ324" i="1"/>
  <c r="DU324" i="1"/>
  <c r="BL324" i="1"/>
  <c r="BP324" i="1"/>
  <c r="BT324" i="1"/>
  <c r="BX324" i="1"/>
  <c r="CF324" i="1"/>
  <c r="CJ324" i="1"/>
  <c r="CR324" i="1"/>
  <c r="CV324" i="1"/>
  <c r="CZ324" i="1"/>
  <c r="DD324" i="1"/>
  <c r="DH324" i="1"/>
  <c r="DL324" i="1"/>
  <c r="DP324" i="1"/>
  <c r="DT324" i="1"/>
  <c r="AR324" i="1"/>
  <c r="AV324" i="1"/>
  <c r="AZ324" i="1"/>
  <c r="BD324" i="1"/>
  <c r="BH324" i="1"/>
  <c r="AQ324" i="1"/>
  <c r="AU324" i="1"/>
  <c r="AY324" i="1"/>
  <c r="BC324" i="1"/>
  <c r="BG324" i="1"/>
  <c r="AP324" i="1"/>
  <c r="AM324" i="1"/>
  <c r="AT324" i="1"/>
  <c r="AX324" i="1"/>
  <c r="BF324" i="1"/>
  <c r="AS324" i="1"/>
  <c r="AW324" i="1"/>
  <c r="BE324" i="1"/>
  <c r="AJ324" i="1"/>
  <c r="AL324" i="1"/>
  <c r="AI324" i="1"/>
  <c r="AK324" i="1"/>
  <c r="EA375" i="1"/>
  <c r="EE375" i="1"/>
  <c r="EI375" i="1"/>
  <c r="EM375" i="1"/>
  <c r="EQ375" i="1"/>
  <c r="EU375" i="1"/>
  <c r="EY375" i="1"/>
  <c r="FC375" i="1"/>
  <c r="FK375" i="1"/>
  <c r="FO375" i="1"/>
  <c r="FW375" i="1"/>
  <c r="GA375" i="1"/>
  <c r="GE375" i="1"/>
  <c r="GI375" i="1"/>
  <c r="GM375" i="1"/>
  <c r="GQ375" i="1"/>
  <c r="GU375" i="1"/>
  <c r="GY375" i="1"/>
  <c r="HC375" i="1"/>
  <c r="HK375" i="1"/>
  <c r="ED375" i="1"/>
  <c r="EH375" i="1"/>
  <c r="EL375" i="1"/>
  <c r="EP375" i="1"/>
  <c r="EX375" i="1"/>
  <c r="FB375" i="1"/>
  <c r="FJ375" i="1"/>
  <c r="FN375" i="1"/>
  <c r="FR375" i="1"/>
  <c r="FV375" i="1"/>
  <c r="FZ375" i="1"/>
  <c r="GD375" i="1"/>
  <c r="GH375" i="1"/>
  <c r="GL375" i="1"/>
  <c r="GP375" i="1"/>
  <c r="GX375" i="1"/>
  <c r="HB375" i="1"/>
  <c r="HJ375" i="1"/>
  <c r="EC375" i="1"/>
  <c r="EK375" i="1"/>
  <c r="EO375" i="1"/>
  <c r="EW375" i="1"/>
  <c r="FA375" i="1"/>
  <c r="FE375" i="1"/>
  <c r="FI375" i="1"/>
  <c r="FM375" i="1"/>
  <c r="FQ375" i="1"/>
  <c r="FU375" i="1"/>
  <c r="FY375" i="1"/>
  <c r="GC375" i="1"/>
  <c r="GK375" i="1"/>
  <c r="GO375" i="1"/>
  <c r="GW375" i="1"/>
  <c r="HA375" i="1"/>
  <c r="HE375" i="1"/>
  <c r="HI375" i="1"/>
  <c r="HM375" i="1"/>
  <c r="EB375" i="1"/>
  <c r="EJ375" i="1"/>
  <c r="EN375" i="1"/>
  <c r="ER375" i="1"/>
  <c r="EV375" i="1"/>
  <c r="EZ375" i="1"/>
  <c r="FD375" i="1"/>
  <c r="FH375" i="1"/>
  <c r="FL375" i="1"/>
  <c r="FP375" i="1"/>
  <c r="FX375" i="1"/>
  <c r="GB375" i="1"/>
  <c r="GJ375" i="1"/>
  <c r="GN375" i="1"/>
  <c r="GR375" i="1"/>
  <c r="GV375" i="1"/>
  <c r="GZ375" i="1"/>
  <c r="HD375" i="1"/>
  <c r="HH375" i="1"/>
  <c r="HL375" i="1"/>
  <c r="BL375" i="1"/>
  <c r="BP375" i="1"/>
  <c r="BT375" i="1"/>
  <c r="BX375" i="1"/>
  <c r="CF375" i="1"/>
  <c r="CJ375" i="1"/>
  <c r="CR375" i="1"/>
  <c r="CV375" i="1"/>
  <c r="CZ375" i="1"/>
  <c r="DD375" i="1"/>
  <c r="DH375" i="1"/>
  <c r="DL375" i="1"/>
  <c r="DP375" i="1"/>
  <c r="DT375" i="1"/>
  <c r="BK375" i="1"/>
  <c r="BS375" i="1"/>
  <c r="BW375" i="1"/>
  <c r="CE375" i="1"/>
  <c r="CI375" i="1"/>
  <c r="CM375" i="1"/>
  <c r="CQ375" i="1"/>
  <c r="CU375" i="1"/>
  <c r="CY375" i="1"/>
  <c r="DC375" i="1"/>
  <c r="DG375" i="1"/>
  <c r="DK375" i="1"/>
  <c r="DS375" i="1"/>
  <c r="BJ375" i="1"/>
  <c r="BR375" i="1"/>
  <c r="BV375" i="1"/>
  <c r="BZ375" i="1"/>
  <c r="CD375" i="1"/>
  <c r="CH375" i="1"/>
  <c r="CL375" i="1"/>
  <c r="CP375" i="1"/>
  <c r="CT375" i="1"/>
  <c r="CX375" i="1"/>
  <c r="DF375" i="1"/>
  <c r="DJ375" i="1"/>
  <c r="DR375" i="1"/>
  <c r="BI375" i="1"/>
  <c r="BM375" i="1"/>
  <c r="BQ375" i="1"/>
  <c r="BU375" i="1"/>
  <c r="BY375" i="1"/>
  <c r="CC375" i="1"/>
  <c r="CG375" i="1"/>
  <c r="CK375" i="1"/>
  <c r="CS375" i="1"/>
  <c r="CW375" i="1"/>
  <c r="DE375" i="1"/>
  <c r="DI375" i="1"/>
  <c r="DM375" i="1"/>
  <c r="DQ375" i="1"/>
  <c r="DU375" i="1"/>
  <c r="AS375" i="1"/>
  <c r="AW375" i="1"/>
  <c r="BE375" i="1"/>
  <c r="AR375" i="1"/>
  <c r="AV375" i="1"/>
  <c r="AZ375" i="1"/>
  <c r="BD375" i="1"/>
  <c r="BH375" i="1"/>
  <c r="AU375" i="1"/>
  <c r="AY375" i="1"/>
  <c r="BC375" i="1"/>
  <c r="BG375" i="1"/>
  <c r="AQ375" i="1"/>
  <c r="AT375" i="1"/>
  <c r="AX375" i="1"/>
  <c r="BF375" i="1"/>
  <c r="AP375" i="1"/>
  <c r="AL375" i="1"/>
  <c r="AK375" i="1"/>
  <c r="AM375" i="1"/>
  <c r="AJ375" i="1"/>
  <c r="AI375" i="1"/>
  <c r="EC346" i="1"/>
  <c r="EK346" i="1"/>
  <c r="EO346" i="1"/>
  <c r="EW346" i="1"/>
  <c r="FA346" i="1"/>
  <c r="FE346" i="1"/>
  <c r="FI346" i="1"/>
  <c r="FM346" i="1"/>
  <c r="FQ346" i="1"/>
  <c r="FU346" i="1"/>
  <c r="FY346" i="1"/>
  <c r="GC346" i="1"/>
  <c r="GK346" i="1"/>
  <c r="GO346" i="1"/>
  <c r="GW346" i="1"/>
  <c r="HA346" i="1"/>
  <c r="HE346" i="1"/>
  <c r="HI346" i="1"/>
  <c r="HM346" i="1"/>
  <c r="ED346" i="1"/>
  <c r="EH346" i="1"/>
  <c r="EL346" i="1"/>
  <c r="EP346" i="1"/>
  <c r="EX346" i="1"/>
  <c r="FB346" i="1"/>
  <c r="FJ346" i="1"/>
  <c r="FN346" i="1"/>
  <c r="FR346" i="1"/>
  <c r="FV346" i="1"/>
  <c r="FZ346" i="1"/>
  <c r="GD346" i="1"/>
  <c r="GH346" i="1"/>
  <c r="GL346" i="1"/>
  <c r="GP346" i="1"/>
  <c r="GX346" i="1"/>
  <c r="HB346" i="1"/>
  <c r="HJ346" i="1"/>
  <c r="EE346" i="1"/>
  <c r="EM346" i="1"/>
  <c r="EU346" i="1"/>
  <c r="FC346" i="1"/>
  <c r="FK346" i="1"/>
  <c r="GA346" i="1"/>
  <c r="GI346" i="1"/>
  <c r="GQ346" i="1"/>
  <c r="GY346" i="1"/>
  <c r="EB346" i="1"/>
  <c r="EJ346" i="1"/>
  <c r="ER346" i="1"/>
  <c r="EZ346" i="1"/>
  <c r="FH346" i="1"/>
  <c r="FP346" i="1"/>
  <c r="FX346" i="1"/>
  <c r="GN346" i="1"/>
  <c r="GV346" i="1"/>
  <c r="HD346" i="1"/>
  <c r="HL346" i="1"/>
  <c r="EA346" i="1"/>
  <c r="EI346" i="1"/>
  <c r="EQ346" i="1"/>
  <c r="EY346" i="1"/>
  <c r="FO346" i="1"/>
  <c r="FW346" i="1"/>
  <c r="GE346" i="1"/>
  <c r="GM346" i="1"/>
  <c r="GU346" i="1"/>
  <c r="HC346" i="1"/>
  <c r="HK346" i="1"/>
  <c r="EN346" i="1"/>
  <c r="EV346" i="1"/>
  <c r="FD346" i="1"/>
  <c r="FL346" i="1"/>
  <c r="GB346" i="1"/>
  <c r="GJ346" i="1"/>
  <c r="GR346" i="1"/>
  <c r="GZ346" i="1"/>
  <c r="HH346" i="1"/>
  <c r="BI346" i="1"/>
  <c r="BM346" i="1"/>
  <c r="BQ346" i="1"/>
  <c r="BU346" i="1"/>
  <c r="BY346" i="1"/>
  <c r="CC346" i="1"/>
  <c r="CG346" i="1"/>
  <c r="CK346" i="1"/>
  <c r="CS346" i="1"/>
  <c r="CW346" i="1"/>
  <c r="DE346" i="1"/>
  <c r="DI346" i="1"/>
  <c r="DM346" i="1"/>
  <c r="DQ346" i="1"/>
  <c r="DU346" i="1"/>
  <c r="BL346" i="1"/>
  <c r="BP346" i="1"/>
  <c r="BT346" i="1"/>
  <c r="BX346" i="1"/>
  <c r="CF346" i="1"/>
  <c r="CJ346" i="1"/>
  <c r="CR346" i="1"/>
  <c r="CV346" i="1"/>
  <c r="CZ346" i="1"/>
  <c r="DD346" i="1"/>
  <c r="DH346" i="1"/>
  <c r="DL346" i="1"/>
  <c r="DP346" i="1"/>
  <c r="DT346" i="1"/>
  <c r="BK346" i="1"/>
  <c r="BS346" i="1"/>
  <c r="BW346" i="1"/>
  <c r="CE346" i="1"/>
  <c r="CI346" i="1"/>
  <c r="CM346" i="1"/>
  <c r="CQ346" i="1"/>
  <c r="CU346" i="1"/>
  <c r="CY346" i="1"/>
  <c r="DC346" i="1"/>
  <c r="DG346" i="1"/>
  <c r="DK346" i="1"/>
  <c r="DS346" i="1"/>
  <c r="BJ346" i="1"/>
  <c r="BR346" i="1"/>
  <c r="BV346" i="1"/>
  <c r="BZ346" i="1"/>
  <c r="CD346" i="1"/>
  <c r="CH346" i="1"/>
  <c r="CL346" i="1"/>
  <c r="CP346" i="1"/>
  <c r="CT346" i="1"/>
  <c r="CX346" i="1"/>
  <c r="DF346" i="1"/>
  <c r="DJ346" i="1"/>
  <c r="DR346" i="1"/>
  <c r="AT346" i="1"/>
  <c r="AX346" i="1"/>
  <c r="BF346" i="1"/>
  <c r="AQ346" i="1"/>
  <c r="AS346" i="1"/>
  <c r="AW346" i="1"/>
  <c r="BE346" i="1"/>
  <c r="AP346" i="1"/>
  <c r="AR346" i="1"/>
  <c r="AV346" i="1"/>
  <c r="AZ346" i="1"/>
  <c r="BD346" i="1"/>
  <c r="BH346" i="1"/>
  <c r="AU346" i="1"/>
  <c r="AY346" i="1"/>
  <c r="BC346" i="1"/>
  <c r="BG346" i="1"/>
  <c r="AM346" i="1"/>
  <c r="AK346" i="1"/>
  <c r="AL346" i="1"/>
  <c r="AJ346" i="1"/>
  <c r="AI346" i="1"/>
  <c r="EA282" i="1"/>
  <c r="EE282" i="1"/>
  <c r="EI282" i="1"/>
  <c r="EM282" i="1"/>
  <c r="EQ282" i="1"/>
  <c r="EU282" i="1"/>
  <c r="EY282" i="1"/>
  <c r="FC282" i="1"/>
  <c r="FK282" i="1"/>
  <c r="FO282" i="1"/>
  <c r="FW282" i="1"/>
  <c r="GA282" i="1"/>
  <c r="GE282" i="1"/>
  <c r="GI282" i="1"/>
  <c r="GM282" i="1"/>
  <c r="GQ282" i="1"/>
  <c r="GU282" i="1"/>
  <c r="EC282" i="1"/>
  <c r="EK282" i="1"/>
  <c r="EO282" i="1"/>
  <c r="EW282" i="1"/>
  <c r="FA282" i="1"/>
  <c r="FE282" i="1"/>
  <c r="FI282" i="1"/>
  <c r="FM282" i="1"/>
  <c r="FQ282" i="1"/>
  <c r="FU282" i="1"/>
  <c r="FY282" i="1"/>
  <c r="GC282" i="1"/>
  <c r="GK282" i="1"/>
  <c r="GO282" i="1"/>
  <c r="GW282" i="1"/>
  <c r="HA282" i="1"/>
  <c r="HE282" i="1"/>
  <c r="HI282" i="1"/>
  <c r="HM282" i="1"/>
  <c r="EH282" i="1"/>
  <c r="EP282" i="1"/>
  <c r="EX282" i="1"/>
  <c r="FN282" i="1"/>
  <c r="FV282" i="1"/>
  <c r="GD282" i="1"/>
  <c r="GL282" i="1"/>
  <c r="GZ282" i="1"/>
  <c r="HK282" i="1"/>
  <c r="ED282" i="1"/>
  <c r="EL282" i="1"/>
  <c r="FB282" i="1"/>
  <c r="FJ282" i="1"/>
  <c r="FR282" i="1"/>
  <c r="FZ282" i="1"/>
  <c r="GH282" i="1"/>
  <c r="GP282" i="1"/>
  <c r="GX282" i="1"/>
  <c r="HC282" i="1"/>
  <c r="HH282" i="1"/>
  <c r="EB282" i="1"/>
  <c r="EJ282" i="1"/>
  <c r="ER282" i="1"/>
  <c r="EZ282" i="1"/>
  <c r="FH282" i="1"/>
  <c r="FP282" i="1"/>
  <c r="FX282" i="1"/>
  <c r="GN282" i="1"/>
  <c r="GV282" i="1"/>
  <c r="HB282" i="1"/>
  <c r="HL282" i="1"/>
  <c r="EN282" i="1"/>
  <c r="GY282" i="1"/>
  <c r="FD282" i="1"/>
  <c r="GJ282" i="1"/>
  <c r="HJ282" i="1"/>
  <c r="FL282" i="1"/>
  <c r="EV282" i="1"/>
  <c r="HD282" i="1"/>
  <c r="GB282" i="1"/>
  <c r="GR282" i="1"/>
  <c r="BI282" i="1"/>
  <c r="BM282" i="1"/>
  <c r="BQ282" i="1"/>
  <c r="BU282" i="1"/>
  <c r="BY282" i="1"/>
  <c r="CC282" i="1"/>
  <c r="CG282" i="1"/>
  <c r="CK282" i="1"/>
  <c r="CS282" i="1"/>
  <c r="CW282" i="1"/>
  <c r="DE282" i="1"/>
  <c r="DI282" i="1"/>
  <c r="DM282" i="1"/>
  <c r="DQ282" i="1"/>
  <c r="DU282" i="1"/>
  <c r="BL282" i="1"/>
  <c r="BP282" i="1"/>
  <c r="BT282" i="1"/>
  <c r="BX282" i="1"/>
  <c r="CF282" i="1"/>
  <c r="CJ282" i="1"/>
  <c r="CR282" i="1"/>
  <c r="CV282" i="1"/>
  <c r="CZ282" i="1"/>
  <c r="DD282" i="1"/>
  <c r="DH282" i="1"/>
  <c r="DL282" i="1"/>
  <c r="DP282" i="1"/>
  <c r="DT282" i="1"/>
  <c r="BK282" i="1"/>
  <c r="BS282" i="1"/>
  <c r="BW282" i="1"/>
  <c r="CE282" i="1"/>
  <c r="CI282" i="1"/>
  <c r="CM282" i="1"/>
  <c r="CQ282" i="1"/>
  <c r="CU282" i="1"/>
  <c r="CY282" i="1"/>
  <c r="DC282" i="1"/>
  <c r="DG282" i="1"/>
  <c r="DK282" i="1"/>
  <c r="DS282" i="1"/>
  <c r="BJ282" i="1"/>
  <c r="BR282" i="1"/>
  <c r="BV282" i="1"/>
  <c r="BZ282" i="1"/>
  <c r="CD282" i="1"/>
  <c r="CH282" i="1"/>
  <c r="CL282" i="1"/>
  <c r="CP282" i="1"/>
  <c r="CT282" i="1"/>
  <c r="CX282" i="1"/>
  <c r="DF282" i="1"/>
  <c r="DJ282" i="1"/>
  <c r="DR282" i="1"/>
  <c r="AT282" i="1"/>
  <c r="AX282" i="1"/>
  <c r="BF282" i="1"/>
  <c r="AQ282" i="1"/>
  <c r="AS282" i="1"/>
  <c r="AW282" i="1"/>
  <c r="BE282" i="1"/>
  <c r="AP282" i="1"/>
  <c r="AR282" i="1"/>
  <c r="AV282" i="1"/>
  <c r="AZ282" i="1"/>
  <c r="BD282" i="1"/>
  <c r="BH282" i="1"/>
  <c r="AU282" i="1"/>
  <c r="AY282" i="1"/>
  <c r="BC282" i="1"/>
  <c r="BG282" i="1"/>
  <c r="AM282" i="1"/>
  <c r="AK282" i="1"/>
  <c r="AL282" i="1"/>
  <c r="AJ282" i="1"/>
  <c r="AI282" i="1"/>
  <c r="EA301" i="1"/>
  <c r="EE301" i="1"/>
  <c r="EI301" i="1"/>
  <c r="EM301" i="1"/>
  <c r="EQ301" i="1"/>
  <c r="EU301" i="1"/>
  <c r="EY301" i="1"/>
  <c r="FC301" i="1"/>
  <c r="FK301" i="1"/>
  <c r="FO301" i="1"/>
  <c r="FW301" i="1"/>
  <c r="GA301" i="1"/>
  <c r="GE301" i="1"/>
  <c r="GI301" i="1"/>
  <c r="GM301" i="1"/>
  <c r="GQ301" i="1"/>
  <c r="GU301" i="1"/>
  <c r="GY301" i="1"/>
  <c r="HC301" i="1"/>
  <c r="HK301" i="1"/>
  <c r="EC301" i="1"/>
  <c r="EK301" i="1"/>
  <c r="EO301" i="1"/>
  <c r="EW301" i="1"/>
  <c r="FA301" i="1"/>
  <c r="FE301" i="1"/>
  <c r="FI301" i="1"/>
  <c r="FM301" i="1"/>
  <c r="FQ301" i="1"/>
  <c r="FU301" i="1"/>
  <c r="FY301" i="1"/>
  <c r="GC301" i="1"/>
  <c r="GK301" i="1"/>
  <c r="GO301" i="1"/>
  <c r="GW301" i="1"/>
  <c r="HA301" i="1"/>
  <c r="HE301" i="1"/>
  <c r="HI301" i="1"/>
  <c r="HM301" i="1"/>
  <c r="EH301" i="1"/>
  <c r="EP301" i="1"/>
  <c r="EX301" i="1"/>
  <c r="FN301" i="1"/>
  <c r="FV301" i="1"/>
  <c r="GD301" i="1"/>
  <c r="GL301" i="1"/>
  <c r="HB301" i="1"/>
  <c r="HJ301" i="1"/>
  <c r="EN301" i="1"/>
  <c r="EV301" i="1"/>
  <c r="FD301" i="1"/>
  <c r="FL301" i="1"/>
  <c r="GB301" i="1"/>
  <c r="GJ301" i="1"/>
  <c r="GR301" i="1"/>
  <c r="GZ301" i="1"/>
  <c r="HH301" i="1"/>
  <c r="ED301" i="1"/>
  <c r="FJ301" i="1"/>
  <c r="FZ301" i="1"/>
  <c r="GP301" i="1"/>
  <c r="EB301" i="1"/>
  <c r="ER301" i="1"/>
  <c r="FH301" i="1"/>
  <c r="FX301" i="1"/>
  <c r="GN301" i="1"/>
  <c r="HD301" i="1"/>
  <c r="EJ301" i="1"/>
  <c r="EZ301" i="1"/>
  <c r="FP301" i="1"/>
  <c r="GV301" i="1"/>
  <c r="HL301" i="1"/>
  <c r="GH301" i="1"/>
  <c r="FR301" i="1"/>
  <c r="EL301" i="1"/>
  <c r="GX301" i="1"/>
  <c r="FB301" i="1"/>
  <c r="BJ301" i="1"/>
  <c r="BR301" i="1"/>
  <c r="BV301" i="1"/>
  <c r="BZ301" i="1"/>
  <c r="CD301" i="1"/>
  <c r="CH301" i="1"/>
  <c r="CL301" i="1"/>
  <c r="CP301" i="1"/>
  <c r="CT301" i="1"/>
  <c r="CX301" i="1"/>
  <c r="DF301" i="1"/>
  <c r="DJ301" i="1"/>
  <c r="DR301" i="1"/>
  <c r="BI301" i="1"/>
  <c r="BM301" i="1"/>
  <c r="BQ301" i="1"/>
  <c r="BU301" i="1"/>
  <c r="BY301" i="1"/>
  <c r="CC301" i="1"/>
  <c r="CG301" i="1"/>
  <c r="CK301" i="1"/>
  <c r="CS301" i="1"/>
  <c r="CW301" i="1"/>
  <c r="DE301" i="1"/>
  <c r="DI301" i="1"/>
  <c r="DM301" i="1"/>
  <c r="DQ301" i="1"/>
  <c r="DU301" i="1"/>
  <c r="BL301" i="1"/>
  <c r="BP301" i="1"/>
  <c r="BT301" i="1"/>
  <c r="BX301" i="1"/>
  <c r="CF301" i="1"/>
  <c r="CJ301" i="1"/>
  <c r="CR301" i="1"/>
  <c r="CV301" i="1"/>
  <c r="CZ301" i="1"/>
  <c r="DD301" i="1"/>
  <c r="DH301" i="1"/>
  <c r="DL301" i="1"/>
  <c r="DP301" i="1"/>
  <c r="DT301" i="1"/>
  <c r="BK301" i="1"/>
  <c r="BS301" i="1"/>
  <c r="BW301" i="1"/>
  <c r="CE301" i="1"/>
  <c r="CI301" i="1"/>
  <c r="CM301" i="1"/>
  <c r="CQ301" i="1"/>
  <c r="CU301" i="1"/>
  <c r="CY301" i="1"/>
  <c r="DC301" i="1"/>
  <c r="DG301" i="1"/>
  <c r="DK301" i="1"/>
  <c r="DS301" i="1"/>
  <c r="AU301" i="1"/>
  <c r="AY301" i="1"/>
  <c r="BC301" i="1"/>
  <c r="BG301" i="1"/>
  <c r="AT301" i="1"/>
  <c r="AX301" i="1"/>
  <c r="BF301" i="1"/>
  <c r="AL301" i="1"/>
  <c r="AS301" i="1"/>
  <c r="AW301" i="1"/>
  <c r="BE301" i="1"/>
  <c r="AQ301" i="1"/>
  <c r="AR301" i="1"/>
  <c r="AV301" i="1"/>
  <c r="AZ301" i="1"/>
  <c r="BD301" i="1"/>
  <c r="BH301" i="1"/>
  <c r="AP301" i="1"/>
  <c r="AI301" i="1"/>
  <c r="AM301" i="1"/>
  <c r="AK301" i="1"/>
  <c r="AJ301" i="1"/>
  <c r="EC291" i="1"/>
  <c r="EK291" i="1"/>
  <c r="EO291" i="1"/>
  <c r="EW291" i="1"/>
  <c r="FA291" i="1"/>
  <c r="FE291" i="1"/>
  <c r="FI291" i="1"/>
  <c r="FM291" i="1"/>
  <c r="FQ291" i="1"/>
  <c r="FU291" i="1"/>
  <c r="FY291" i="1"/>
  <c r="GC291" i="1"/>
  <c r="GK291" i="1"/>
  <c r="GO291" i="1"/>
  <c r="GW291" i="1"/>
  <c r="HA291" i="1"/>
  <c r="HE291" i="1"/>
  <c r="HI291" i="1"/>
  <c r="HM291" i="1"/>
  <c r="EA291" i="1"/>
  <c r="EE291" i="1"/>
  <c r="EI291" i="1"/>
  <c r="EM291" i="1"/>
  <c r="EQ291" i="1"/>
  <c r="EU291" i="1"/>
  <c r="EY291" i="1"/>
  <c r="FC291" i="1"/>
  <c r="FK291" i="1"/>
  <c r="FO291" i="1"/>
  <c r="FW291" i="1"/>
  <c r="GA291" i="1"/>
  <c r="GE291" i="1"/>
  <c r="GI291" i="1"/>
  <c r="GM291" i="1"/>
  <c r="GQ291" i="1"/>
  <c r="GU291" i="1"/>
  <c r="GY291" i="1"/>
  <c r="HC291" i="1"/>
  <c r="HK291" i="1"/>
  <c r="EN291" i="1"/>
  <c r="EV291" i="1"/>
  <c r="FD291" i="1"/>
  <c r="FL291" i="1"/>
  <c r="GB291" i="1"/>
  <c r="GJ291" i="1"/>
  <c r="GR291" i="1"/>
  <c r="GZ291" i="1"/>
  <c r="HH291" i="1"/>
  <c r="ED291" i="1"/>
  <c r="EL291" i="1"/>
  <c r="FB291" i="1"/>
  <c r="FJ291" i="1"/>
  <c r="FR291" i="1"/>
  <c r="FZ291" i="1"/>
  <c r="GH291" i="1"/>
  <c r="GP291" i="1"/>
  <c r="GX291" i="1"/>
  <c r="EB291" i="1"/>
  <c r="ER291" i="1"/>
  <c r="FH291" i="1"/>
  <c r="FX291" i="1"/>
  <c r="GN291" i="1"/>
  <c r="HD291" i="1"/>
  <c r="EP291" i="1"/>
  <c r="FV291" i="1"/>
  <c r="GL291" i="1"/>
  <c r="HB291" i="1"/>
  <c r="EH291" i="1"/>
  <c r="EX291" i="1"/>
  <c r="FN291" i="1"/>
  <c r="GD291" i="1"/>
  <c r="HJ291" i="1"/>
  <c r="EJ291" i="1"/>
  <c r="GV291" i="1"/>
  <c r="EZ291" i="1"/>
  <c r="HL291" i="1"/>
  <c r="FP291" i="1"/>
  <c r="BL291" i="1"/>
  <c r="BP291" i="1"/>
  <c r="BT291" i="1"/>
  <c r="BX291" i="1"/>
  <c r="CF291" i="1"/>
  <c r="CJ291" i="1"/>
  <c r="CR291" i="1"/>
  <c r="CV291" i="1"/>
  <c r="CZ291" i="1"/>
  <c r="DD291" i="1"/>
  <c r="DH291" i="1"/>
  <c r="DL291" i="1"/>
  <c r="DP291" i="1"/>
  <c r="DT291" i="1"/>
  <c r="BK291" i="1"/>
  <c r="BS291" i="1"/>
  <c r="BW291" i="1"/>
  <c r="CE291" i="1"/>
  <c r="CI291" i="1"/>
  <c r="CM291" i="1"/>
  <c r="CQ291" i="1"/>
  <c r="CU291" i="1"/>
  <c r="CY291" i="1"/>
  <c r="DC291" i="1"/>
  <c r="DG291" i="1"/>
  <c r="DK291" i="1"/>
  <c r="DS291" i="1"/>
  <c r="BJ291" i="1"/>
  <c r="BR291" i="1"/>
  <c r="BV291" i="1"/>
  <c r="BZ291" i="1"/>
  <c r="CD291" i="1"/>
  <c r="CH291" i="1"/>
  <c r="CL291" i="1"/>
  <c r="CP291" i="1"/>
  <c r="CT291" i="1"/>
  <c r="CX291" i="1"/>
  <c r="DF291" i="1"/>
  <c r="DJ291" i="1"/>
  <c r="DR291" i="1"/>
  <c r="BI291" i="1"/>
  <c r="BM291" i="1"/>
  <c r="BQ291" i="1"/>
  <c r="BU291" i="1"/>
  <c r="BY291" i="1"/>
  <c r="CC291" i="1"/>
  <c r="CG291" i="1"/>
  <c r="CK291" i="1"/>
  <c r="CS291" i="1"/>
  <c r="CW291" i="1"/>
  <c r="DE291" i="1"/>
  <c r="DI291" i="1"/>
  <c r="DM291" i="1"/>
  <c r="DQ291" i="1"/>
  <c r="DU291" i="1"/>
  <c r="AS291" i="1"/>
  <c r="AW291" i="1"/>
  <c r="BE291" i="1"/>
  <c r="AR291" i="1"/>
  <c r="AV291" i="1"/>
  <c r="AZ291" i="1"/>
  <c r="BD291" i="1"/>
  <c r="BH291" i="1"/>
  <c r="AU291" i="1"/>
  <c r="AY291" i="1"/>
  <c r="BC291" i="1"/>
  <c r="BG291" i="1"/>
  <c r="AQ291" i="1"/>
  <c r="AT291" i="1"/>
  <c r="AX291" i="1"/>
  <c r="BF291" i="1"/>
  <c r="AP291" i="1"/>
  <c r="AL291" i="1"/>
  <c r="AK291" i="1"/>
  <c r="AJ291" i="1"/>
  <c r="AI291" i="1"/>
  <c r="AM291" i="1"/>
  <c r="EB277" i="1"/>
  <c r="EJ277" i="1"/>
  <c r="EN277" i="1"/>
  <c r="ER277" i="1"/>
  <c r="EV277" i="1"/>
  <c r="EZ277" i="1"/>
  <c r="FD277" i="1"/>
  <c r="FH277" i="1"/>
  <c r="FL277" i="1"/>
  <c r="FP277" i="1"/>
  <c r="FX277" i="1"/>
  <c r="GB277" i="1"/>
  <c r="GJ277" i="1"/>
  <c r="GN277" i="1"/>
  <c r="GR277" i="1"/>
  <c r="GV277" i="1"/>
  <c r="GZ277" i="1"/>
  <c r="HD277" i="1"/>
  <c r="HH277" i="1"/>
  <c r="HL277" i="1"/>
  <c r="EA277" i="1"/>
  <c r="EL277" i="1"/>
  <c r="EQ277" i="1"/>
  <c r="EW277" i="1"/>
  <c r="FB277" i="1"/>
  <c r="FM277" i="1"/>
  <c r="FR277" i="1"/>
  <c r="FW277" i="1"/>
  <c r="GC277" i="1"/>
  <c r="GH277" i="1"/>
  <c r="GM277" i="1"/>
  <c r="GX277" i="1"/>
  <c r="HC277" i="1"/>
  <c r="HI277" i="1"/>
  <c r="ED277" i="1"/>
  <c r="EI277" i="1"/>
  <c r="EO277" i="1"/>
  <c r="EY277" i="1"/>
  <c r="FE277" i="1"/>
  <c r="FJ277" i="1"/>
  <c r="FO277" i="1"/>
  <c r="FU277" i="1"/>
  <c r="FZ277" i="1"/>
  <c r="GE277" i="1"/>
  <c r="GK277" i="1"/>
  <c r="GP277" i="1"/>
  <c r="GU277" i="1"/>
  <c r="HA277" i="1"/>
  <c r="HK277" i="1"/>
  <c r="EE277" i="1"/>
  <c r="EP277" i="1"/>
  <c r="FA277" i="1"/>
  <c r="FK277" i="1"/>
  <c r="FV277" i="1"/>
  <c r="GQ277" i="1"/>
  <c r="HB277" i="1"/>
  <c r="HM277" i="1"/>
  <c r="EK277" i="1"/>
  <c r="EU277" i="1"/>
  <c r="FQ277" i="1"/>
  <c r="GA277" i="1"/>
  <c r="GL277" i="1"/>
  <c r="GW277" i="1"/>
  <c r="EH277" i="1"/>
  <c r="FC277" i="1"/>
  <c r="FN277" i="1"/>
  <c r="FY277" i="1"/>
  <c r="GI277" i="1"/>
  <c r="HE277" i="1"/>
  <c r="EC277" i="1"/>
  <c r="HJ277" i="1"/>
  <c r="EX277" i="1"/>
  <c r="GO277" i="1"/>
  <c r="GY277" i="1"/>
  <c r="GD277" i="1"/>
  <c r="FI277" i="1"/>
  <c r="EM277" i="1"/>
  <c r="BJ277" i="1"/>
  <c r="BR277" i="1"/>
  <c r="BV277" i="1"/>
  <c r="BZ277" i="1"/>
  <c r="CD277" i="1"/>
  <c r="CH277" i="1"/>
  <c r="CL277" i="1"/>
  <c r="CP277" i="1"/>
  <c r="CT277" i="1"/>
  <c r="CX277" i="1"/>
  <c r="DF277" i="1"/>
  <c r="DJ277" i="1"/>
  <c r="DR277" i="1"/>
  <c r="BI277" i="1"/>
  <c r="BM277" i="1"/>
  <c r="BQ277" i="1"/>
  <c r="BU277" i="1"/>
  <c r="BY277" i="1"/>
  <c r="CC277" i="1"/>
  <c r="CG277" i="1"/>
  <c r="CK277" i="1"/>
  <c r="CS277" i="1"/>
  <c r="CW277" i="1"/>
  <c r="DE277" i="1"/>
  <c r="DI277" i="1"/>
  <c r="DM277" i="1"/>
  <c r="DQ277" i="1"/>
  <c r="DU277" i="1"/>
  <c r="BL277" i="1"/>
  <c r="BP277" i="1"/>
  <c r="BT277" i="1"/>
  <c r="BX277" i="1"/>
  <c r="CF277" i="1"/>
  <c r="CJ277" i="1"/>
  <c r="CR277" i="1"/>
  <c r="CV277" i="1"/>
  <c r="CZ277" i="1"/>
  <c r="DD277" i="1"/>
  <c r="DH277" i="1"/>
  <c r="DL277" i="1"/>
  <c r="DP277" i="1"/>
  <c r="DT277" i="1"/>
  <c r="BK277" i="1"/>
  <c r="BS277" i="1"/>
  <c r="BW277" i="1"/>
  <c r="CE277" i="1"/>
  <c r="CI277" i="1"/>
  <c r="CM277" i="1"/>
  <c r="CQ277" i="1"/>
  <c r="CU277" i="1"/>
  <c r="CY277" i="1"/>
  <c r="DC277" i="1"/>
  <c r="DG277" i="1"/>
  <c r="DK277" i="1"/>
  <c r="DS277" i="1"/>
  <c r="AU277" i="1"/>
  <c r="AY277" i="1"/>
  <c r="BC277" i="1"/>
  <c r="BG277" i="1"/>
  <c r="AT277" i="1"/>
  <c r="AX277" i="1"/>
  <c r="BF277" i="1"/>
  <c r="AL277" i="1"/>
  <c r="AS277" i="1"/>
  <c r="AW277" i="1"/>
  <c r="BE277" i="1"/>
  <c r="AQ277" i="1"/>
  <c r="AR277" i="1"/>
  <c r="AV277" i="1"/>
  <c r="AZ277" i="1"/>
  <c r="BD277" i="1"/>
  <c r="BH277" i="1"/>
  <c r="AP277" i="1"/>
  <c r="AI277" i="1"/>
  <c r="AM277" i="1"/>
  <c r="AK277" i="1"/>
  <c r="AJ277" i="1"/>
  <c r="ED304" i="1"/>
  <c r="EH304" i="1"/>
  <c r="EL304" i="1"/>
  <c r="EP304" i="1"/>
  <c r="EX304" i="1"/>
  <c r="FB304" i="1"/>
  <c r="FJ304" i="1"/>
  <c r="FN304" i="1"/>
  <c r="FR304" i="1"/>
  <c r="FV304" i="1"/>
  <c r="FZ304" i="1"/>
  <c r="GD304" i="1"/>
  <c r="GH304" i="1"/>
  <c r="GL304" i="1"/>
  <c r="GP304" i="1"/>
  <c r="GX304" i="1"/>
  <c r="HB304" i="1"/>
  <c r="HJ304" i="1"/>
  <c r="EB304" i="1"/>
  <c r="EJ304" i="1"/>
  <c r="EN304" i="1"/>
  <c r="ER304" i="1"/>
  <c r="EV304" i="1"/>
  <c r="EZ304" i="1"/>
  <c r="FD304" i="1"/>
  <c r="FH304" i="1"/>
  <c r="FL304" i="1"/>
  <c r="FP304" i="1"/>
  <c r="FX304" i="1"/>
  <c r="GB304" i="1"/>
  <c r="GJ304" i="1"/>
  <c r="GN304" i="1"/>
  <c r="GR304" i="1"/>
  <c r="GV304" i="1"/>
  <c r="GZ304" i="1"/>
  <c r="HD304" i="1"/>
  <c r="HH304" i="1"/>
  <c r="HL304" i="1"/>
  <c r="EO304" i="1"/>
  <c r="EW304" i="1"/>
  <c r="FE304" i="1"/>
  <c r="FM304" i="1"/>
  <c r="FU304" i="1"/>
  <c r="GC304" i="1"/>
  <c r="GK304" i="1"/>
  <c r="HA304" i="1"/>
  <c r="HI304" i="1"/>
  <c r="EE304" i="1"/>
  <c r="EM304" i="1"/>
  <c r="EU304" i="1"/>
  <c r="FC304" i="1"/>
  <c r="FK304" i="1"/>
  <c r="GA304" i="1"/>
  <c r="GI304" i="1"/>
  <c r="GQ304" i="1"/>
  <c r="GY304" i="1"/>
  <c r="EC304" i="1"/>
  <c r="FI304" i="1"/>
  <c r="FY304" i="1"/>
  <c r="GO304" i="1"/>
  <c r="HE304" i="1"/>
  <c r="EA304" i="1"/>
  <c r="EQ304" i="1"/>
  <c r="FW304" i="1"/>
  <c r="GM304" i="1"/>
  <c r="HC304" i="1"/>
  <c r="EI304" i="1"/>
  <c r="EY304" i="1"/>
  <c r="FO304" i="1"/>
  <c r="GE304" i="1"/>
  <c r="GU304" i="1"/>
  <c r="HK304" i="1"/>
  <c r="FQ304" i="1"/>
  <c r="FA304" i="1"/>
  <c r="HM304" i="1"/>
  <c r="GW304" i="1"/>
  <c r="EK304" i="1"/>
  <c r="BK304" i="1"/>
  <c r="BS304" i="1"/>
  <c r="BW304" i="1"/>
  <c r="CE304" i="1"/>
  <c r="CI304" i="1"/>
  <c r="CM304" i="1"/>
  <c r="CQ304" i="1"/>
  <c r="CU304" i="1"/>
  <c r="CY304" i="1"/>
  <c r="DC304" i="1"/>
  <c r="DG304" i="1"/>
  <c r="DK304" i="1"/>
  <c r="DS304" i="1"/>
  <c r="BJ304" i="1"/>
  <c r="BR304" i="1"/>
  <c r="BV304" i="1"/>
  <c r="BZ304" i="1"/>
  <c r="CD304" i="1"/>
  <c r="CH304" i="1"/>
  <c r="CL304" i="1"/>
  <c r="CP304" i="1"/>
  <c r="CT304" i="1"/>
  <c r="CX304" i="1"/>
  <c r="DF304" i="1"/>
  <c r="DJ304" i="1"/>
  <c r="DR304" i="1"/>
  <c r="BI304" i="1"/>
  <c r="BM304" i="1"/>
  <c r="BQ304" i="1"/>
  <c r="BU304" i="1"/>
  <c r="BY304" i="1"/>
  <c r="CC304" i="1"/>
  <c r="CG304" i="1"/>
  <c r="CK304" i="1"/>
  <c r="CS304" i="1"/>
  <c r="CW304" i="1"/>
  <c r="DE304" i="1"/>
  <c r="DI304" i="1"/>
  <c r="DM304" i="1"/>
  <c r="DQ304" i="1"/>
  <c r="DU304" i="1"/>
  <c r="BL304" i="1"/>
  <c r="BP304" i="1"/>
  <c r="BT304" i="1"/>
  <c r="BX304" i="1"/>
  <c r="CF304" i="1"/>
  <c r="CJ304" i="1"/>
  <c r="CR304" i="1"/>
  <c r="CV304" i="1"/>
  <c r="CZ304" i="1"/>
  <c r="DD304" i="1"/>
  <c r="DH304" i="1"/>
  <c r="DL304" i="1"/>
  <c r="DP304" i="1"/>
  <c r="DT304" i="1"/>
  <c r="AR304" i="1"/>
  <c r="AV304" i="1"/>
  <c r="AZ304" i="1"/>
  <c r="BD304" i="1"/>
  <c r="BH304" i="1"/>
  <c r="AQ304" i="1"/>
  <c r="AU304" i="1"/>
  <c r="AY304" i="1"/>
  <c r="BC304" i="1"/>
  <c r="BG304" i="1"/>
  <c r="AP304" i="1"/>
  <c r="AM304" i="1"/>
  <c r="AT304" i="1"/>
  <c r="AX304" i="1"/>
  <c r="BF304" i="1"/>
  <c r="AS304" i="1"/>
  <c r="AW304" i="1"/>
  <c r="BE304" i="1"/>
  <c r="AJ304" i="1"/>
  <c r="AI304" i="1"/>
  <c r="AL304" i="1"/>
  <c r="AK304" i="1"/>
  <c r="EA355" i="1"/>
  <c r="EE355" i="1"/>
  <c r="EI355" i="1"/>
  <c r="EM355" i="1"/>
  <c r="EQ355" i="1"/>
  <c r="EU355" i="1"/>
  <c r="EY355" i="1"/>
  <c r="FC355" i="1"/>
  <c r="FK355" i="1"/>
  <c r="FO355" i="1"/>
  <c r="FW355" i="1"/>
  <c r="GA355" i="1"/>
  <c r="GE355" i="1"/>
  <c r="GI355" i="1"/>
  <c r="GM355" i="1"/>
  <c r="GQ355" i="1"/>
  <c r="GU355" i="1"/>
  <c r="GY355" i="1"/>
  <c r="HC355" i="1"/>
  <c r="HK355" i="1"/>
  <c r="ED355" i="1"/>
  <c r="EH355" i="1"/>
  <c r="EL355" i="1"/>
  <c r="EP355" i="1"/>
  <c r="EX355" i="1"/>
  <c r="FB355" i="1"/>
  <c r="FJ355" i="1"/>
  <c r="FN355" i="1"/>
  <c r="FR355" i="1"/>
  <c r="FV355" i="1"/>
  <c r="FZ355" i="1"/>
  <c r="GD355" i="1"/>
  <c r="GH355" i="1"/>
  <c r="GL355" i="1"/>
  <c r="GP355" i="1"/>
  <c r="GX355" i="1"/>
  <c r="HB355" i="1"/>
  <c r="HJ355" i="1"/>
  <c r="EC355" i="1"/>
  <c r="EK355" i="1"/>
  <c r="EO355" i="1"/>
  <c r="EW355" i="1"/>
  <c r="FA355" i="1"/>
  <c r="FE355" i="1"/>
  <c r="FI355" i="1"/>
  <c r="FM355" i="1"/>
  <c r="FQ355" i="1"/>
  <c r="FU355" i="1"/>
  <c r="FY355" i="1"/>
  <c r="GC355" i="1"/>
  <c r="GK355" i="1"/>
  <c r="GO355" i="1"/>
  <c r="GW355" i="1"/>
  <c r="HA355" i="1"/>
  <c r="HE355" i="1"/>
  <c r="HI355" i="1"/>
  <c r="HM355" i="1"/>
  <c r="EB355" i="1"/>
  <c r="EJ355" i="1"/>
  <c r="EN355" i="1"/>
  <c r="ER355" i="1"/>
  <c r="EV355" i="1"/>
  <c r="EZ355" i="1"/>
  <c r="FD355" i="1"/>
  <c r="FH355" i="1"/>
  <c r="FL355" i="1"/>
  <c r="FP355" i="1"/>
  <c r="FX355" i="1"/>
  <c r="GB355" i="1"/>
  <c r="GJ355" i="1"/>
  <c r="GN355" i="1"/>
  <c r="GR355" i="1"/>
  <c r="GV355" i="1"/>
  <c r="GZ355" i="1"/>
  <c r="HD355" i="1"/>
  <c r="HH355" i="1"/>
  <c r="HL355" i="1"/>
  <c r="BL355" i="1"/>
  <c r="BP355" i="1"/>
  <c r="BT355" i="1"/>
  <c r="BX355" i="1"/>
  <c r="CF355" i="1"/>
  <c r="CJ355" i="1"/>
  <c r="CR355" i="1"/>
  <c r="CV355" i="1"/>
  <c r="CZ355" i="1"/>
  <c r="DD355" i="1"/>
  <c r="DH355" i="1"/>
  <c r="DL355" i="1"/>
  <c r="DP355" i="1"/>
  <c r="DT355" i="1"/>
  <c r="BK355" i="1"/>
  <c r="BS355" i="1"/>
  <c r="BW355" i="1"/>
  <c r="CE355" i="1"/>
  <c r="CI355" i="1"/>
  <c r="CM355" i="1"/>
  <c r="CQ355" i="1"/>
  <c r="CU355" i="1"/>
  <c r="CY355" i="1"/>
  <c r="DC355" i="1"/>
  <c r="DG355" i="1"/>
  <c r="DK355" i="1"/>
  <c r="DS355" i="1"/>
  <c r="BJ355" i="1"/>
  <c r="BR355" i="1"/>
  <c r="BV355" i="1"/>
  <c r="BZ355" i="1"/>
  <c r="CD355" i="1"/>
  <c r="CH355" i="1"/>
  <c r="CL355" i="1"/>
  <c r="CP355" i="1"/>
  <c r="CT355" i="1"/>
  <c r="CX355" i="1"/>
  <c r="DF355" i="1"/>
  <c r="DJ355" i="1"/>
  <c r="DR355" i="1"/>
  <c r="BI355" i="1"/>
  <c r="BM355" i="1"/>
  <c r="BQ355" i="1"/>
  <c r="BU355" i="1"/>
  <c r="BY355" i="1"/>
  <c r="CC355" i="1"/>
  <c r="CG355" i="1"/>
  <c r="CK355" i="1"/>
  <c r="CS355" i="1"/>
  <c r="CW355" i="1"/>
  <c r="DE355" i="1"/>
  <c r="DI355" i="1"/>
  <c r="DM355" i="1"/>
  <c r="DQ355" i="1"/>
  <c r="DU355" i="1"/>
  <c r="AS355" i="1"/>
  <c r="AW355" i="1"/>
  <c r="BE355" i="1"/>
  <c r="AR355" i="1"/>
  <c r="AV355" i="1"/>
  <c r="AZ355" i="1"/>
  <c r="BD355" i="1"/>
  <c r="BH355" i="1"/>
  <c r="AU355" i="1"/>
  <c r="AY355" i="1"/>
  <c r="BC355" i="1"/>
  <c r="BG355" i="1"/>
  <c r="AQ355" i="1"/>
  <c r="AT355" i="1"/>
  <c r="AX355" i="1"/>
  <c r="BF355" i="1"/>
  <c r="AP355" i="1"/>
  <c r="AL355" i="1"/>
  <c r="AK355" i="1"/>
  <c r="AJ355" i="1"/>
  <c r="AI355" i="1"/>
  <c r="AM355" i="1"/>
  <c r="EB337" i="1"/>
  <c r="EJ337" i="1"/>
  <c r="EN337" i="1"/>
  <c r="ER337" i="1"/>
  <c r="EV337" i="1"/>
  <c r="EZ337" i="1"/>
  <c r="FD337" i="1"/>
  <c r="FH337" i="1"/>
  <c r="FL337" i="1"/>
  <c r="FP337" i="1"/>
  <c r="FX337" i="1"/>
  <c r="GB337" i="1"/>
  <c r="GJ337" i="1"/>
  <c r="GN337" i="1"/>
  <c r="GR337" i="1"/>
  <c r="GV337" i="1"/>
  <c r="GZ337" i="1"/>
  <c r="HD337" i="1"/>
  <c r="HH337" i="1"/>
  <c r="HL337" i="1"/>
  <c r="EA337" i="1"/>
  <c r="EE337" i="1"/>
  <c r="EI337" i="1"/>
  <c r="EM337" i="1"/>
  <c r="EQ337" i="1"/>
  <c r="EU337" i="1"/>
  <c r="EY337" i="1"/>
  <c r="FC337" i="1"/>
  <c r="FK337" i="1"/>
  <c r="FO337" i="1"/>
  <c r="FW337" i="1"/>
  <c r="GA337" i="1"/>
  <c r="GE337" i="1"/>
  <c r="GI337" i="1"/>
  <c r="GM337" i="1"/>
  <c r="GQ337" i="1"/>
  <c r="GU337" i="1"/>
  <c r="GY337" i="1"/>
  <c r="HC337" i="1"/>
  <c r="HK337" i="1"/>
  <c r="EC337" i="1"/>
  <c r="EK337" i="1"/>
  <c r="EO337" i="1"/>
  <c r="EW337" i="1"/>
  <c r="FA337" i="1"/>
  <c r="FE337" i="1"/>
  <c r="FI337" i="1"/>
  <c r="FM337" i="1"/>
  <c r="FQ337" i="1"/>
  <c r="FU337" i="1"/>
  <c r="FY337" i="1"/>
  <c r="GC337" i="1"/>
  <c r="GK337" i="1"/>
  <c r="GO337" i="1"/>
  <c r="GW337" i="1"/>
  <c r="HA337" i="1"/>
  <c r="HE337" i="1"/>
  <c r="HI337" i="1"/>
  <c r="HM337" i="1"/>
  <c r="ED337" i="1"/>
  <c r="FJ337" i="1"/>
  <c r="FZ337" i="1"/>
  <c r="GP337" i="1"/>
  <c r="EP337" i="1"/>
  <c r="FV337" i="1"/>
  <c r="GL337" i="1"/>
  <c r="HB337" i="1"/>
  <c r="EL337" i="1"/>
  <c r="FB337" i="1"/>
  <c r="FR337" i="1"/>
  <c r="GH337" i="1"/>
  <c r="GX337" i="1"/>
  <c r="EH337" i="1"/>
  <c r="EX337" i="1"/>
  <c r="FN337" i="1"/>
  <c r="GD337" i="1"/>
  <c r="HJ337" i="1"/>
  <c r="BJ337" i="1"/>
  <c r="BR337" i="1"/>
  <c r="BV337" i="1"/>
  <c r="BZ337" i="1"/>
  <c r="CD337" i="1"/>
  <c r="CH337" i="1"/>
  <c r="CL337" i="1"/>
  <c r="CP337" i="1"/>
  <c r="CT337" i="1"/>
  <c r="CX337" i="1"/>
  <c r="DF337" i="1"/>
  <c r="DJ337" i="1"/>
  <c r="DR337" i="1"/>
  <c r="BI337" i="1"/>
  <c r="BM337" i="1"/>
  <c r="BQ337" i="1"/>
  <c r="BU337" i="1"/>
  <c r="BY337" i="1"/>
  <c r="CC337" i="1"/>
  <c r="CG337" i="1"/>
  <c r="CK337" i="1"/>
  <c r="CS337" i="1"/>
  <c r="CW337" i="1"/>
  <c r="DE337" i="1"/>
  <c r="DI337" i="1"/>
  <c r="DM337" i="1"/>
  <c r="DQ337" i="1"/>
  <c r="DU337" i="1"/>
  <c r="BL337" i="1"/>
  <c r="BP337" i="1"/>
  <c r="BT337" i="1"/>
  <c r="BX337" i="1"/>
  <c r="CF337" i="1"/>
  <c r="CJ337" i="1"/>
  <c r="CR337" i="1"/>
  <c r="CV337" i="1"/>
  <c r="CZ337" i="1"/>
  <c r="DD337" i="1"/>
  <c r="DH337" i="1"/>
  <c r="DL337" i="1"/>
  <c r="DP337" i="1"/>
  <c r="DT337" i="1"/>
  <c r="BK337" i="1"/>
  <c r="BS337" i="1"/>
  <c r="BW337" i="1"/>
  <c r="CE337" i="1"/>
  <c r="CI337" i="1"/>
  <c r="CM337" i="1"/>
  <c r="CQ337" i="1"/>
  <c r="CU337" i="1"/>
  <c r="CY337" i="1"/>
  <c r="DC337" i="1"/>
  <c r="DG337" i="1"/>
  <c r="DK337" i="1"/>
  <c r="DS337" i="1"/>
  <c r="AU337" i="1"/>
  <c r="AY337" i="1"/>
  <c r="BC337" i="1"/>
  <c r="BG337" i="1"/>
  <c r="AT337" i="1"/>
  <c r="AX337" i="1"/>
  <c r="BF337" i="1"/>
  <c r="AL337" i="1"/>
  <c r="AS337" i="1"/>
  <c r="AW337" i="1"/>
  <c r="BE337" i="1"/>
  <c r="AQ337" i="1"/>
  <c r="AR337" i="1"/>
  <c r="AV337" i="1"/>
  <c r="AZ337" i="1"/>
  <c r="BD337" i="1"/>
  <c r="BH337" i="1"/>
  <c r="AP337" i="1"/>
  <c r="AM337" i="1"/>
  <c r="AI337" i="1"/>
  <c r="AK337" i="1"/>
  <c r="AJ337" i="1"/>
  <c r="ED316" i="1"/>
  <c r="EH316" i="1"/>
  <c r="EL316" i="1"/>
  <c r="EP316" i="1"/>
  <c r="EX316" i="1"/>
  <c r="FB316" i="1"/>
  <c r="FJ316" i="1"/>
  <c r="FN316" i="1"/>
  <c r="FR316" i="1"/>
  <c r="FV316" i="1"/>
  <c r="FZ316" i="1"/>
  <c r="GD316" i="1"/>
  <c r="GH316" i="1"/>
  <c r="GL316" i="1"/>
  <c r="GP316" i="1"/>
  <c r="GX316" i="1"/>
  <c r="HB316" i="1"/>
  <c r="HJ316" i="1"/>
  <c r="EC316" i="1"/>
  <c r="EI316" i="1"/>
  <c r="EN316" i="1"/>
  <c r="EY316" i="1"/>
  <c r="FD316" i="1"/>
  <c r="FI316" i="1"/>
  <c r="FO316" i="1"/>
  <c r="FY316" i="1"/>
  <c r="GE316" i="1"/>
  <c r="GJ316" i="1"/>
  <c r="GO316" i="1"/>
  <c r="GU316" i="1"/>
  <c r="GZ316" i="1"/>
  <c r="HE316" i="1"/>
  <c r="HK316" i="1"/>
  <c r="EB316" i="1"/>
  <c r="EM316" i="1"/>
  <c r="ER316" i="1"/>
  <c r="EW316" i="1"/>
  <c r="FC316" i="1"/>
  <c r="FH316" i="1"/>
  <c r="FM316" i="1"/>
  <c r="FX316" i="1"/>
  <c r="GC316" i="1"/>
  <c r="GI316" i="1"/>
  <c r="GN316" i="1"/>
  <c r="GY316" i="1"/>
  <c r="HD316" i="1"/>
  <c r="HI316" i="1"/>
  <c r="EE316" i="1"/>
  <c r="EJ316" i="1"/>
  <c r="EO316" i="1"/>
  <c r="EU316" i="1"/>
  <c r="EZ316" i="1"/>
  <c r="FE316" i="1"/>
  <c r="FK316" i="1"/>
  <c r="FP316" i="1"/>
  <c r="FU316" i="1"/>
  <c r="GA316" i="1"/>
  <c r="GK316" i="1"/>
  <c r="GQ316" i="1"/>
  <c r="GV316" i="1"/>
  <c r="HA316" i="1"/>
  <c r="HL316" i="1"/>
  <c r="FA316" i="1"/>
  <c r="FW316" i="1"/>
  <c r="GR316" i="1"/>
  <c r="HM316" i="1"/>
  <c r="EA316" i="1"/>
  <c r="EV316" i="1"/>
  <c r="FQ316" i="1"/>
  <c r="GM316" i="1"/>
  <c r="HH316" i="1"/>
  <c r="EK316" i="1"/>
  <c r="GB316" i="1"/>
  <c r="GW316" i="1"/>
  <c r="EQ316" i="1"/>
  <c r="HC316" i="1"/>
  <c r="FL316" i="1"/>
  <c r="BK316" i="1"/>
  <c r="BS316" i="1"/>
  <c r="BW316" i="1"/>
  <c r="CE316" i="1"/>
  <c r="CI316" i="1"/>
  <c r="CM316" i="1"/>
  <c r="CQ316" i="1"/>
  <c r="CU316" i="1"/>
  <c r="CY316" i="1"/>
  <c r="DC316" i="1"/>
  <c r="DG316" i="1"/>
  <c r="DK316" i="1"/>
  <c r="DS316" i="1"/>
  <c r="BJ316" i="1"/>
  <c r="BR316" i="1"/>
  <c r="BV316" i="1"/>
  <c r="BZ316" i="1"/>
  <c r="CD316" i="1"/>
  <c r="CH316" i="1"/>
  <c r="CL316" i="1"/>
  <c r="CP316" i="1"/>
  <c r="CT316" i="1"/>
  <c r="CX316" i="1"/>
  <c r="DF316" i="1"/>
  <c r="DJ316" i="1"/>
  <c r="DR316" i="1"/>
  <c r="BI316" i="1"/>
  <c r="BM316" i="1"/>
  <c r="BQ316" i="1"/>
  <c r="BU316" i="1"/>
  <c r="BY316" i="1"/>
  <c r="CC316" i="1"/>
  <c r="CG316" i="1"/>
  <c r="CK316" i="1"/>
  <c r="CS316" i="1"/>
  <c r="CW316" i="1"/>
  <c r="DE316" i="1"/>
  <c r="DI316" i="1"/>
  <c r="DM316" i="1"/>
  <c r="DQ316" i="1"/>
  <c r="DU316" i="1"/>
  <c r="BL316" i="1"/>
  <c r="BP316" i="1"/>
  <c r="BT316" i="1"/>
  <c r="BX316" i="1"/>
  <c r="CF316" i="1"/>
  <c r="CJ316" i="1"/>
  <c r="CR316" i="1"/>
  <c r="CV316" i="1"/>
  <c r="CZ316" i="1"/>
  <c r="DD316" i="1"/>
  <c r="DH316" i="1"/>
  <c r="DL316" i="1"/>
  <c r="DP316" i="1"/>
  <c r="DT316" i="1"/>
  <c r="AR316" i="1"/>
  <c r="AV316" i="1"/>
  <c r="AZ316" i="1"/>
  <c r="BD316" i="1"/>
  <c r="BH316" i="1"/>
  <c r="AQ316" i="1"/>
  <c r="AU316" i="1"/>
  <c r="AY316" i="1"/>
  <c r="BC316" i="1"/>
  <c r="BG316" i="1"/>
  <c r="AP316" i="1"/>
  <c r="AM316" i="1"/>
  <c r="AT316" i="1"/>
  <c r="AX316" i="1"/>
  <c r="BF316" i="1"/>
  <c r="AS316" i="1"/>
  <c r="AW316" i="1"/>
  <c r="BE316" i="1"/>
  <c r="AJ316" i="1"/>
  <c r="AL316" i="1"/>
  <c r="AI316" i="1"/>
  <c r="AK316" i="1"/>
  <c r="ED308" i="1"/>
  <c r="EH308" i="1"/>
  <c r="EL308" i="1"/>
  <c r="EP308" i="1"/>
  <c r="EX308" i="1"/>
  <c r="FB308" i="1"/>
  <c r="FJ308" i="1"/>
  <c r="FN308" i="1"/>
  <c r="FR308" i="1"/>
  <c r="FV308" i="1"/>
  <c r="FZ308" i="1"/>
  <c r="GD308" i="1"/>
  <c r="GH308" i="1"/>
  <c r="GL308" i="1"/>
  <c r="GP308" i="1"/>
  <c r="GX308" i="1"/>
  <c r="EB308" i="1"/>
  <c r="EJ308" i="1"/>
  <c r="EN308" i="1"/>
  <c r="ER308" i="1"/>
  <c r="EV308" i="1"/>
  <c r="EZ308" i="1"/>
  <c r="FD308" i="1"/>
  <c r="FH308" i="1"/>
  <c r="FL308" i="1"/>
  <c r="FP308" i="1"/>
  <c r="FX308" i="1"/>
  <c r="GB308" i="1"/>
  <c r="GJ308" i="1"/>
  <c r="GN308" i="1"/>
  <c r="GR308" i="1"/>
  <c r="GV308" i="1"/>
  <c r="EC308" i="1"/>
  <c r="EK308" i="1"/>
  <c r="FA308" i="1"/>
  <c r="FI308" i="1"/>
  <c r="FQ308" i="1"/>
  <c r="FY308" i="1"/>
  <c r="GO308" i="1"/>
  <c r="GW308" i="1"/>
  <c r="HB308" i="1"/>
  <c r="HJ308" i="1"/>
  <c r="EA308" i="1"/>
  <c r="EI308" i="1"/>
  <c r="EQ308" i="1"/>
  <c r="EY308" i="1"/>
  <c r="FO308" i="1"/>
  <c r="FW308" i="1"/>
  <c r="GE308" i="1"/>
  <c r="GM308" i="1"/>
  <c r="GU308" i="1"/>
  <c r="EW308" i="1"/>
  <c r="FM308" i="1"/>
  <c r="GC308" i="1"/>
  <c r="HC308" i="1"/>
  <c r="HH308" i="1"/>
  <c r="HM308" i="1"/>
  <c r="EE308" i="1"/>
  <c r="EU308" i="1"/>
  <c r="FK308" i="1"/>
  <c r="GA308" i="1"/>
  <c r="GQ308" i="1"/>
  <c r="HA308" i="1"/>
  <c r="HL308" i="1"/>
  <c r="EM308" i="1"/>
  <c r="FC308" i="1"/>
  <c r="GI308" i="1"/>
  <c r="GY308" i="1"/>
  <c r="HD308" i="1"/>
  <c r="HI308" i="1"/>
  <c r="GK308" i="1"/>
  <c r="FU308" i="1"/>
  <c r="HK308" i="1"/>
  <c r="EO308" i="1"/>
  <c r="GZ308" i="1"/>
  <c r="FE308" i="1"/>
  <c r="HE308" i="1"/>
  <c r="BK308" i="1"/>
  <c r="BS308" i="1"/>
  <c r="BW308" i="1"/>
  <c r="CE308" i="1"/>
  <c r="CI308" i="1"/>
  <c r="CM308" i="1"/>
  <c r="CQ308" i="1"/>
  <c r="CU308" i="1"/>
  <c r="CY308" i="1"/>
  <c r="DC308" i="1"/>
  <c r="DG308" i="1"/>
  <c r="DK308" i="1"/>
  <c r="DS308" i="1"/>
  <c r="BJ308" i="1"/>
  <c r="BR308" i="1"/>
  <c r="BV308" i="1"/>
  <c r="BZ308" i="1"/>
  <c r="CD308" i="1"/>
  <c r="CH308" i="1"/>
  <c r="CL308" i="1"/>
  <c r="CP308" i="1"/>
  <c r="CT308" i="1"/>
  <c r="CX308" i="1"/>
  <c r="DF308" i="1"/>
  <c r="DJ308" i="1"/>
  <c r="DR308" i="1"/>
  <c r="BI308" i="1"/>
  <c r="BM308" i="1"/>
  <c r="BQ308" i="1"/>
  <c r="BU308" i="1"/>
  <c r="BY308" i="1"/>
  <c r="CC308" i="1"/>
  <c r="CG308" i="1"/>
  <c r="CK308" i="1"/>
  <c r="CS308" i="1"/>
  <c r="CW308" i="1"/>
  <c r="DE308" i="1"/>
  <c r="DI308" i="1"/>
  <c r="DM308" i="1"/>
  <c r="DQ308" i="1"/>
  <c r="DU308" i="1"/>
  <c r="BL308" i="1"/>
  <c r="BP308" i="1"/>
  <c r="BT308" i="1"/>
  <c r="BX308" i="1"/>
  <c r="CF308" i="1"/>
  <c r="CJ308" i="1"/>
  <c r="CR308" i="1"/>
  <c r="CV308" i="1"/>
  <c r="CZ308" i="1"/>
  <c r="DD308" i="1"/>
  <c r="DH308" i="1"/>
  <c r="DL308" i="1"/>
  <c r="DP308" i="1"/>
  <c r="DT308" i="1"/>
  <c r="AR308" i="1"/>
  <c r="AV308" i="1"/>
  <c r="AZ308" i="1"/>
  <c r="BD308" i="1"/>
  <c r="BH308" i="1"/>
  <c r="AQ308" i="1"/>
  <c r="AU308" i="1"/>
  <c r="AY308" i="1"/>
  <c r="BC308" i="1"/>
  <c r="BG308" i="1"/>
  <c r="AP308" i="1"/>
  <c r="AM308" i="1"/>
  <c r="AT308" i="1"/>
  <c r="AX308" i="1"/>
  <c r="BF308" i="1"/>
  <c r="AS308" i="1"/>
  <c r="AW308" i="1"/>
  <c r="BE308" i="1"/>
  <c r="AJ308" i="1"/>
  <c r="AL308" i="1"/>
  <c r="AI308" i="1"/>
  <c r="AK308" i="1"/>
  <c r="EB294" i="1"/>
  <c r="EJ294" i="1"/>
  <c r="EN294" i="1"/>
  <c r="ER294" i="1"/>
  <c r="EV294" i="1"/>
  <c r="EZ294" i="1"/>
  <c r="FD294" i="1"/>
  <c r="FH294" i="1"/>
  <c r="FL294" i="1"/>
  <c r="FP294" i="1"/>
  <c r="FX294" i="1"/>
  <c r="GB294" i="1"/>
  <c r="GJ294" i="1"/>
  <c r="GN294" i="1"/>
  <c r="GR294" i="1"/>
  <c r="GV294" i="1"/>
  <c r="GZ294" i="1"/>
  <c r="HD294" i="1"/>
  <c r="HH294" i="1"/>
  <c r="HL294" i="1"/>
  <c r="ED294" i="1"/>
  <c r="EH294" i="1"/>
  <c r="EL294" i="1"/>
  <c r="EP294" i="1"/>
  <c r="EX294" i="1"/>
  <c r="FB294" i="1"/>
  <c r="FJ294" i="1"/>
  <c r="FN294" i="1"/>
  <c r="FR294" i="1"/>
  <c r="FV294" i="1"/>
  <c r="FZ294" i="1"/>
  <c r="GD294" i="1"/>
  <c r="GH294" i="1"/>
  <c r="GL294" i="1"/>
  <c r="GP294" i="1"/>
  <c r="GX294" i="1"/>
  <c r="HB294" i="1"/>
  <c r="HJ294" i="1"/>
  <c r="EE294" i="1"/>
  <c r="EM294" i="1"/>
  <c r="EU294" i="1"/>
  <c r="FC294" i="1"/>
  <c r="FK294" i="1"/>
  <c r="GA294" i="1"/>
  <c r="GI294" i="1"/>
  <c r="GQ294" i="1"/>
  <c r="GY294" i="1"/>
  <c r="EC294" i="1"/>
  <c r="EK294" i="1"/>
  <c r="FA294" i="1"/>
  <c r="FI294" i="1"/>
  <c r="FQ294" i="1"/>
  <c r="FY294" i="1"/>
  <c r="GO294" i="1"/>
  <c r="GW294" i="1"/>
  <c r="HE294" i="1"/>
  <c r="HM294" i="1"/>
  <c r="EA294" i="1"/>
  <c r="EQ294" i="1"/>
  <c r="FW294" i="1"/>
  <c r="GM294" i="1"/>
  <c r="HC294" i="1"/>
  <c r="EO294" i="1"/>
  <c r="FE294" i="1"/>
  <c r="FU294" i="1"/>
  <c r="GK294" i="1"/>
  <c r="HA294" i="1"/>
  <c r="EW294" i="1"/>
  <c r="FM294" i="1"/>
  <c r="GC294" i="1"/>
  <c r="HI294" i="1"/>
  <c r="GE294" i="1"/>
  <c r="FO294" i="1"/>
  <c r="EI294" i="1"/>
  <c r="GU294" i="1"/>
  <c r="EY294" i="1"/>
  <c r="HK294" i="1"/>
  <c r="BI294" i="1"/>
  <c r="BM294" i="1"/>
  <c r="BQ294" i="1"/>
  <c r="BU294" i="1"/>
  <c r="BY294" i="1"/>
  <c r="CC294" i="1"/>
  <c r="CG294" i="1"/>
  <c r="CK294" i="1"/>
  <c r="CS294" i="1"/>
  <c r="CW294" i="1"/>
  <c r="DE294" i="1"/>
  <c r="DI294" i="1"/>
  <c r="DM294" i="1"/>
  <c r="DQ294" i="1"/>
  <c r="DU294" i="1"/>
  <c r="BL294" i="1"/>
  <c r="BP294" i="1"/>
  <c r="BT294" i="1"/>
  <c r="BX294" i="1"/>
  <c r="CF294" i="1"/>
  <c r="CJ294" i="1"/>
  <c r="CR294" i="1"/>
  <c r="CV294" i="1"/>
  <c r="CZ294" i="1"/>
  <c r="DD294" i="1"/>
  <c r="DH294" i="1"/>
  <c r="DL294" i="1"/>
  <c r="DP294" i="1"/>
  <c r="DT294" i="1"/>
  <c r="BK294" i="1"/>
  <c r="BS294" i="1"/>
  <c r="BW294" i="1"/>
  <c r="CE294" i="1"/>
  <c r="CI294" i="1"/>
  <c r="CM294" i="1"/>
  <c r="CQ294" i="1"/>
  <c r="CU294" i="1"/>
  <c r="CY294" i="1"/>
  <c r="DC294" i="1"/>
  <c r="DG294" i="1"/>
  <c r="DK294" i="1"/>
  <c r="DS294" i="1"/>
  <c r="BJ294" i="1"/>
  <c r="BR294" i="1"/>
  <c r="BV294" i="1"/>
  <c r="BZ294" i="1"/>
  <c r="CD294" i="1"/>
  <c r="CH294" i="1"/>
  <c r="CL294" i="1"/>
  <c r="CP294" i="1"/>
  <c r="CT294" i="1"/>
  <c r="CX294" i="1"/>
  <c r="DF294" i="1"/>
  <c r="DJ294" i="1"/>
  <c r="DR294" i="1"/>
  <c r="AT294" i="1"/>
  <c r="AX294" i="1"/>
  <c r="BF294" i="1"/>
  <c r="AQ294" i="1"/>
  <c r="AS294" i="1"/>
  <c r="AW294" i="1"/>
  <c r="BE294" i="1"/>
  <c r="AP294" i="1"/>
  <c r="AR294" i="1"/>
  <c r="AV294" i="1"/>
  <c r="AZ294" i="1"/>
  <c r="BD294" i="1"/>
  <c r="BH294" i="1"/>
  <c r="AU294" i="1"/>
  <c r="AY294" i="1"/>
  <c r="BC294" i="1"/>
  <c r="BG294" i="1"/>
  <c r="AM294" i="1"/>
  <c r="AL294" i="1"/>
  <c r="AK294" i="1"/>
  <c r="AJ294" i="1"/>
  <c r="AI294" i="1"/>
  <c r="EB306" i="1"/>
  <c r="EJ306" i="1"/>
  <c r="EN306" i="1"/>
  <c r="ER306" i="1"/>
  <c r="EV306" i="1"/>
  <c r="EZ306" i="1"/>
  <c r="FD306" i="1"/>
  <c r="FH306" i="1"/>
  <c r="FL306" i="1"/>
  <c r="FP306" i="1"/>
  <c r="FX306" i="1"/>
  <c r="GB306" i="1"/>
  <c r="GJ306" i="1"/>
  <c r="GN306" i="1"/>
  <c r="GR306" i="1"/>
  <c r="GV306" i="1"/>
  <c r="GZ306" i="1"/>
  <c r="HD306" i="1"/>
  <c r="HH306" i="1"/>
  <c r="HL306" i="1"/>
  <c r="ED306" i="1"/>
  <c r="EH306" i="1"/>
  <c r="EL306" i="1"/>
  <c r="EP306" i="1"/>
  <c r="EX306" i="1"/>
  <c r="FB306" i="1"/>
  <c r="FJ306" i="1"/>
  <c r="FN306" i="1"/>
  <c r="FR306" i="1"/>
  <c r="FV306" i="1"/>
  <c r="FZ306" i="1"/>
  <c r="GD306" i="1"/>
  <c r="GH306" i="1"/>
  <c r="GL306" i="1"/>
  <c r="GP306" i="1"/>
  <c r="GX306" i="1"/>
  <c r="HB306" i="1"/>
  <c r="HJ306" i="1"/>
  <c r="EA306" i="1"/>
  <c r="EI306" i="1"/>
  <c r="EQ306" i="1"/>
  <c r="EY306" i="1"/>
  <c r="FO306" i="1"/>
  <c r="FW306" i="1"/>
  <c r="GE306" i="1"/>
  <c r="GM306" i="1"/>
  <c r="GU306" i="1"/>
  <c r="HC306" i="1"/>
  <c r="HK306" i="1"/>
  <c r="EO306" i="1"/>
  <c r="EW306" i="1"/>
  <c r="FE306" i="1"/>
  <c r="FM306" i="1"/>
  <c r="FU306" i="1"/>
  <c r="GC306" i="1"/>
  <c r="GK306" i="1"/>
  <c r="HA306" i="1"/>
  <c r="HI306" i="1"/>
  <c r="EM306" i="1"/>
  <c r="FC306" i="1"/>
  <c r="GI306" i="1"/>
  <c r="GY306" i="1"/>
  <c r="EK306" i="1"/>
  <c r="FA306" i="1"/>
  <c r="FQ306" i="1"/>
  <c r="GW306" i="1"/>
  <c r="HM306" i="1"/>
  <c r="EC306" i="1"/>
  <c r="FI306" i="1"/>
  <c r="FY306" i="1"/>
  <c r="GO306" i="1"/>
  <c r="HE306" i="1"/>
  <c r="GA306" i="1"/>
  <c r="FK306" i="1"/>
  <c r="EE306" i="1"/>
  <c r="GQ306" i="1"/>
  <c r="EU306" i="1"/>
  <c r="BI306" i="1"/>
  <c r="BM306" i="1"/>
  <c r="BQ306" i="1"/>
  <c r="BU306" i="1"/>
  <c r="BY306" i="1"/>
  <c r="CC306" i="1"/>
  <c r="CG306" i="1"/>
  <c r="CK306" i="1"/>
  <c r="CS306" i="1"/>
  <c r="CW306" i="1"/>
  <c r="DE306" i="1"/>
  <c r="DI306" i="1"/>
  <c r="DM306" i="1"/>
  <c r="DQ306" i="1"/>
  <c r="DU306" i="1"/>
  <c r="BL306" i="1"/>
  <c r="BP306" i="1"/>
  <c r="BT306" i="1"/>
  <c r="BX306" i="1"/>
  <c r="CF306" i="1"/>
  <c r="CJ306" i="1"/>
  <c r="CR306" i="1"/>
  <c r="CV306" i="1"/>
  <c r="CZ306" i="1"/>
  <c r="DD306" i="1"/>
  <c r="DH306" i="1"/>
  <c r="DL306" i="1"/>
  <c r="DP306" i="1"/>
  <c r="DT306" i="1"/>
  <c r="BK306" i="1"/>
  <c r="BS306" i="1"/>
  <c r="BW306" i="1"/>
  <c r="CE306" i="1"/>
  <c r="CI306" i="1"/>
  <c r="CM306" i="1"/>
  <c r="CQ306" i="1"/>
  <c r="CU306" i="1"/>
  <c r="CY306" i="1"/>
  <c r="DC306" i="1"/>
  <c r="DG306" i="1"/>
  <c r="DK306" i="1"/>
  <c r="DS306" i="1"/>
  <c r="BJ306" i="1"/>
  <c r="BR306" i="1"/>
  <c r="BV306" i="1"/>
  <c r="BZ306" i="1"/>
  <c r="CD306" i="1"/>
  <c r="CH306" i="1"/>
  <c r="CL306" i="1"/>
  <c r="CP306" i="1"/>
  <c r="CT306" i="1"/>
  <c r="CX306" i="1"/>
  <c r="DF306" i="1"/>
  <c r="DJ306" i="1"/>
  <c r="DR306" i="1"/>
  <c r="AT306" i="1"/>
  <c r="AX306" i="1"/>
  <c r="BF306" i="1"/>
  <c r="AQ306" i="1"/>
  <c r="AS306" i="1"/>
  <c r="AW306" i="1"/>
  <c r="BE306" i="1"/>
  <c r="AP306" i="1"/>
  <c r="AR306" i="1"/>
  <c r="AV306" i="1"/>
  <c r="AZ306" i="1"/>
  <c r="BD306" i="1"/>
  <c r="BH306" i="1"/>
  <c r="AU306" i="1"/>
  <c r="AY306" i="1"/>
  <c r="BC306" i="1"/>
  <c r="BG306" i="1"/>
  <c r="AM306" i="1"/>
  <c r="AK306" i="1"/>
  <c r="AL306" i="1"/>
  <c r="AJ306" i="1"/>
  <c r="AI306" i="1"/>
  <c r="EA325" i="1"/>
  <c r="EE325" i="1"/>
  <c r="EI325" i="1"/>
  <c r="EM325" i="1"/>
  <c r="EQ325" i="1"/>
  <c r="EU325" i="1"/>
  <c r="EY325" i="1"/>
  <c r="FC325" i="1"/>
  <c r="FK325" i="1"/>
  <c r="FO325" i="1"/>
  <c r="FW325" i="1"/>
  <c r="GA325" i="1"/>
  <c r="GE325" i="1"/>
  <c r="GI325" i="1"/>
  <c r="GM325" i="1"/>
  <c r="GQ325" i="1"/>
  <c r="GU325" i="1"/>
  <c r="GY325" i="1"/>
  <c r="HC325" i="1"/>
  <c r="HK325" i="1"/>
  <c r="EK325" i="1"/>
  <c r="EP325" i="1"/>
  <c r="EV325" i="1"/>
  <c r="FA325" i="1"/>
  <c r="FL325" i="1"/>
  <c r="FQ325" i="1"/>
  <c r="FV325" i="1"/>
  <c r="GB325" i="1"/>
  <c r="GL325" i="1"/>
  <c r="GR325" i="1"/>
  <c r="GW325" i="1"/>
  <c r="HB325" i="1"/>
  <c r="HH325" i="1"/>
  <c r="HM325" i="1"/>
  <c r="ED325" i="1"/>
  <c r="EJ325" i="1"/>
  <c r="EO325" i="1"/>
  <c r="EZ325" i="1"/>
  <c r="FE325" i="1"/>
  <c r="FJ325" i="1"/>
  <c r="FP325" i="1"/>
  <c r="FU325" i="1"/>
  <c r="FZ325" i="1"/>
  <c r="GK325" i="1"/>
  <c r="GP325" i="1"/>
  <c r="GV325" i="1"/>
  <c r="HA325" i="1"/>
  <c r="HL325" i="1"/>
  <c r="EB325" i="1"/>
  <c r="EL325" i="1"/>
  <c r="ER325" i="1"/>
  <c r="EW325" i="1"/>
  <c r="FB325" i="1"/>
  <c r="FH325" i="1"/>
  <c r="FM325" i="1"/>
  <c r="FR325" i="1"/>
  <c r="FX325" i="1"/>
  <c r="GC325" i="1"/>
  <c r="GH325" i="1"/>
  <c r="GN325" i="1"/>
  <c r="GX325" i="1"/>
  <c r="HD325" i="1"/>
  <c r="HI325" i="1"/>
  <c r="FN325" i="1"/>
  <c r="GJ325" i="1"/>
  <c r="HE325" i="1"/>
  <c r="EN325" i="1"/>
  <c r="FI325" i="1"/>
  <c r="GD325" i="1"/>
  <c r="GZ325" i="1"/>
  <c r="EC325" i="1"/>
  <c r="EX325" i="1"/>
  <c r="GO325" i="1"/>
  <c r="HJ325" i="1"/>
  <c r="FY325" i="1"/>
  <c r="FD325" i="1"/>
  <c r="EH325" i="1"/>
  <c r="BJ325" i="1"/>
  <c r="BR325" i="1"/>
  <c r="BV325" i="1"/>
  <c r="BZ325" i="1"/>
  <c r="CD325" i="1"/>
  <c r="CH325" i="1"/>
  <c r="CL325" i="1"/>
  <c r="CP325" i="1"/>
  <c r="CT325" i="1"/>
  <c r="CX325" i="1"/>
  <c r="DF325" i="1"/>
  <c r="DJ325" i="1"/>
  <c r="DR325" i="1"/>
  <c r="BI325" i="1"/>
  <c r="BM325" i="1"/>
  <c r="BQ325" i="1"/>
  <c r="BU325" i="1"/>
  <c r="BY325" i="1"/>
  <c r="CC325" i="1"/>
  <c r="CG325" i="1"/>
  <c r="CK325" i="1"/>
  <c r="CS325" i="1"/>
  <c r="CW325" i="1"/>
  <c r="DE325" i="1"/>
  <c r="DI325" i="1"/>
  <c r="DM325" i="1"/>
  <c r="DQ325" i="1"/>
  <c r="DU325" i="1"/>
  <c r="BL325" i="1"/>
  <c r="BP325" i="1"/>
  <c r="BT325" i="1"/>
  <c r="BX325" i="1"/>
  <c r="CF325" i="1"/>
  <c r="CJ325" i="1"/>
  <c r="CR325" i="1"/>
  <c r="CV325" i="1"/>
  <c r="CZ325" i="1"/>
  <c r="DD325" i="1"/>
  <c r="DH325" i="1"/>
  <c r="DL325" i="1"/>
  <c r="DP325" i="1"/>
  <c r="DT325" i="1"/>
  <c r="BK325" i="1"/>
  <c r="BS325" i="1"/>
  <c r="BW325" i="1"/>
  <c r="CE325" i="1"/>
  <c r="CI325" i="1"/>
  <c r="CM325" i="1"/>
  <c r="CQ325" i="1"/>
  <c r="CU325" i="1"/>
  <c r="CY325" i="1"/>
  <c r="DC325" i="1"/>
  <c r="DG325" i="1"/>
  <c r="DK325" i="1"/>
  <c r="DS325" i="1"/>
  <c r="AU325" i="1"/>
  <c r="AY325" i="1"/>
  <c r="BC325" i="1"/>
  <c r="BG325" i="1"/>
  <c r="AT325" i="1"/>
  <c r="AX325" i="1"/>
  <c r="BF325" i="1"/>
  <c r="AL325" i="1"/>
  <c r="AS325" i="1"/>
  <c r="AW325" i="1"/>
  <c r="BE325" i="1"/>
  <c r="AQ325" i="1"/>
  <c r="AR325" i="1"/>
  <c r="AV325" i="1"/>
  <c r="AZ325" i="1"/>
  <c r="BD325" i="1"/>
  <c r="BH325" i="1"/>
  <c r="AP325" i="1"/>
  <c r="AI325" i="1"/>
  <c r="AM325" i="1"/>
  <c r="AK325" i="1"/>
  <c r="AJ325" i="1"/>
  <c r="EA256" i="1"/>
  <c r="EE256" i="1"/>
  <c r="EI256" i="1"/>
  <c r="EM256" i="1"/>
  <c r="EQ256" i="1"/>
  <c r="EU256" i="1"/>
  <c r="EY256" i="1"/>
  <c r="FC256" i="1"/>
  <c r="FK256" i="1"/>
  <c r="FO256" i="1"/>
  <c r="FW256" i="1"/>
  <c r="GA256" i="1"/>
  <c r="GE256" i="1"/>
  <c r="GI256" i="1"/>
  <c r="GM256" i="1"/>
  <c r="GQ256" i="1"/>
  <c r="GU256" i="1"/>
  <c r="GY256" i="1"/>
  <c r="HC256" i="1"/>
  <c r="HK256" i="1"/>
  <c r="EB256" i="1"/>
  <c r="EJ256" i="1"/>
  <c r="EN256" i="1"/>
  <c r="ER256" i="1"/>
  <c r="EV256" i="1"/>
  <c r="EZ256" i="1"/>
  <c r="FD256" i="1"/>
  <c r="FH256" i="1"/>
  <c r="FL256" i="1"/>
  <c r="FP256" i="1"/>
  <c r="FX256" i="1"/>
  <c r="GB256" i="1"/>
  <c r="GJ256" i="1"/>
  <c r="GN256" i="1"/>
  <c r="GR256" i="1"/>
  <c r="GV256" i="1"/>
  <c r="GZ256" i="1"/>
  <c r="HD256" i="1"/>
  <c r="HH256" i="1"/>
  <c r="HL256" i="1"/>
  <c r="EC256" i="1"/>
  <c r="EK256" i="1"/>
  <c r="EO256" i="1"/>
  <c r="EW256" i="1"/>
  <c r="FA256" i="1"/>
  <c r="FE256" i="1"/>
  <c r="FI256" i="1"/>
  <c r="FM256" i="1"/>
  <c r="FQ256" i="1"/>
  <c r="FU256" i="1"/>
  <c r="FY256" i="1"/>
  <c r="GC256" i="1"/>
  <c r="GK256" i="1"/>
  <c r="GO256" i="1"/>
  <c r="GW256" i="1"/>
  <c r="HA256" i="1"/>
  <c r="HE256" i="1"/>
  <c r="HI256" i="1"/>
  <c r="HM256" i="1"/>
  <c r="ED256" i="1"/>
  <c r="EH256" i="1"/>
  <c r="EL256" i="1"/>
  <c r="EP256" i="1"/>
  <c r="EX256" i="1"/>
  <c r="FB256" i="1"/>
  <c r="FJ256" i="1"/>
  <c r="FN256" i="1"/>
  <c r="FR256" i="1"/>
  <c r="FV256" i="1"/>
  <c r="FZ256" i="1"/>
  <c r="GD256" i="1"/>
  <c r="GH256" i="1"/>
  <c r="GL256" i="1"/>
  <c r="GP256" i="1"/>
  <c r="GX256" i="1"/>
  <c r="HB256" i="1"/>
  <c r="HJ256" i="1"/>
  <c r="BK256" i="1"/>
  <c r="BS256" i="1"/>
  <c r="BW256" i="1"/>
  <c r="CE256" i="1"/>
  <c r="CI256" i="1"/>
  <c r="CM256" i="1"/>
  <c r="CQ256" i="1"/>
  <c r="CU256" i="1"/>
  <c r="CY256" i="1"/>
  <c r="DC256" i="1"/>
  <c r="DG256" i="1"/>
  <c r="DK256" i="1"/>
  <c r="DS256" i="1"/>
  <c r="BL256" i="1"/>
  <c r="BP256" i="1"/>
  <c r="BT256" i="1"/>
  <c r="BX256" i="1"/>
  <c r="CF256" i="1"/>
  <c r="CJ256" i="1"/>
  <c r="CR256" i="1"/>
  <c r="CV256" i="1"/>
  <c r="CZ256" i="1"/>
  <c r="DD256" i="1"/>
  <c r="DH256" i="1"/>
  <c r="DL256" i="1"/>
  <c r="DP256" i="1"/>
  <c r="DT256" i="1"/>
  <c r="BI256" i="1"/>
  <c r="BM256" i="1"/>
  <c r="BQ256" i="1"/>
  <c r="BU256" i="1"/>
  <c r="BY256" i="1"/>
  <c r="CC256" i="1"/>
  <c r="CG256" i="1"/>
  <c r="CK256" i="1"/>
  <c r="CS256" i="1"/>
  <c r="CW256" i="1"/>
  <c r="DE256" i="1"/>
  <c r="DI256" i="1"/>
  <c r="DM256" i="1"/>
  <c r="DQ256" i="1"/>
  <c r="DU256" i="1"/>
  <c r="BJ256" i="1"/>
  <c r="BR256" i="1"/>
  <c r="BV256" i="1"/>
  <c r="BZ256" i="1"/>
  <c r="CD256" i="1"/>
  <c r="CH256" i="1"/>
  <c r="CL256" i="1"/>
  <c r="CP256" i="1"/>
  <c r="CT256" i="1"/>
  <c r="CX256" i="1"/>
  <c r="DF256" i="1"/>
  <c r="DJ256" i="1"/>
  <c r="DR256" i="1"/>
  <c r="AU256" i="1"/>
  <c r="AY256" i="1"/>
  <c r="BC256" i="1"/>
  <c r="BG256" i="1"/>
  <c r="AP256" i="1"/>
  <c r="AM256" i="1"/>
  <c r="AR256" i="1"/>
  <c r="AV256" i="1"/>
  <c r="AZ256" i="1"/>
  <c r="BD256" i="1"/>
  <c r="BH256" i="1"/>
  <c r="AQ256" i="1"/>
  <c r="AJ256" i="1"/>
  <c r="AS256" i="1"/>
  <c r="AW256" i="1"/>
  <c r="BE256" i="1"/>
  <c r="AK256" i="1"/>
  <c r="AT256" i="1"/>
  <c r="AX256" i="1"/>
  <c r="BF256" i="1"/>
  <c r="AL256" i="1"/>
  <c r="AI256" i="1"/>
  <c r="ED259" i="1"/>
  <c r="EH259" i="1"/>
  <c r="EL259" i="1"/>
  <c r="EP259" i="1"/>
  <c r="EX259" i="1"/>
  <c r="FB259" i="1"/>
  <c r="FJ259" i="1"/>
  <c r="FN259" i="1"/>
  <c r="FR259" i="1"/>
  <c r="FV259" i="1"/>
  <c r="FZ259" i="1"/>
  <c r="GD259" i="1"/>
  <c r="GH259" i="1"/>
  <c r="GL259" i="1"/>
  <c r="GP259" i="1"/>
  <c r="GX259" i="1"/>
  <c r="HB259" i="1"/>
  <c r="HJ259" i="1"/>
  <c r="EA259" i="1"/>
  <c r="EE259" i="1"/>
  <c r="EI259" i="1"/>
  <c r="EM259" i="1"/>
  <c r="EQ259" i="1"/>
  <c r="EU259" i="1"/>
  <c r="EY259" i="1"/>
  <c r="FC259" i="1"/>
  <c r="FK259" i="1"/>
  <c r="FO259" i="1"/>
  <c r="FW259" i="1"/>
  <c r="GA259" i="1"/>
  <c r="GE259" i="1"/>
  <c r="GI259" i="1"/>
  <c r="GM259" i="1"/>
  <c r="GQ259" i="1"/>
  <c r="GU259" i="1"/>
  <c r="GY259" i="1"/>
  <c r="HC259" i="1"/>
  <c r="HK259" i="1"/>
  <c r="EB259" i="1"/>
  <c r="EJ259" i="1"/>
  <c r="EN259" i="1"/>
  <c r="ER259" i="1"/>
  <c r="EV259" i="1"/>
  <c r="EZ259" i="1"/>
  <c r="FD259" i="1"/>
  <c r="FH259" i="1"/>
  <c r="FL259" i="1"/>
  <c r="FP259" i="1"/>
  <c r="FX259" i="1"/>
  <c r="GB259" i="1"/>
  <c r="GJ259" i="1"/>
  <c r="GN259" i="1"/>
  <c r="GR259" i="1"/>
  <c r="GV259" i="1"/>
  <c r="GZ259" i="1"/>
  <c r="HD259" i="1"/>
  <c r="HH259" i="1"/>
  <c r="HL259" i="1"/>
  <c r="EC259" i="1"/>
  <c r="EK259" i="1"/>
  <c r="EO259" i="1"/>
  <c r="EW259" i="1"/>
  <c r="FA259" i="1"/>
  <c r="FE259" i="1"/>
  <c r="FI259" i="1"/>
  <c r="FM259" i="1"/>
  <c r="FQ259" i="1"/>
  <c r="FU259" i="1"/>
  <c r="FY259" i="1"/>
  <c r="GC259" i="1"/>
  <c r="GK259" i="1"/>
  <c r="GO259" i="1"/>
  <c r="GW259" i="1"/>
  <c r="HA259" i="1"/>
  <c r="HE259" i="1"/>
  <c r="HI259" i="1"/>
  <c r="HM259" i="1"/>
  <c r="BL259" i="1"/>
  <c r="BP259" i="1"/>
  <c r="BT259" i="1"/>
  <c r="BX259" i="1"/>
  <c r="CF259" i="1"/>
  <c r="CJ259" i="1"/>
  <c r="CR259" i="1"/>
  <c r="CV259" i="1"/>
  <c r="CZ259" i="1"/>
  <c r="DD259" i="1"/>
  <c r="DH259" i="1"/>
  <c r="DL259" i="1"/>
  <c r="DP259" i="1"/>
  <c r="DT259" i="1"/>
  <c r="BI259" i="1"/>
  <c r="BM259" i="1"/>
  <c r="BQ259" i="1"/>
  <c r="BU259" i="1"/>
  <c r="BY259" i="1"/>
  <c r="CC259" i="1"/>
  <c r="CG259" i="1"/>
  <c r="CK259" i="1"/>
  <c r="CS259" i="1"/>
  <c r="CW259" i="1"/>
  <c r="DE259" i="1"/>
  <c r="DI259" i="1"/>
  <c r="DM259" i="1"/>
  <c r="DQ259" i="1"/>
  <c r="DU259" i="1"/>
  <c r="BJ259" i="1"/>
  <c r="BR259" i="1"/>
  <c r="BV259" i="1"/>
  <c r="BZ259" i="1"/>
  <c r="CD259" i="1"/>
  <c r="CH259" i="1"/>
  <c r="CL259" i="1"/>
  <c r="CP259" i="1"/>
  <c r="CT259" i="1"/>
  <c r="CX259" i="1"/>
  <c r="DF259" i="1"/>
  <c r="DJ259" i="1"/>
  <c r="DR259" i="1"/>
  <c r="BK259" i="1"/>
  <c r="BS259" i="1"/>
  <c r="BW259" i="1"/>
  <c r="CE259" i="1"/>
  <c r="CI259" i="1"/>
  <c r="CM259" i="1"/>
  <c r="CQ259" i="1"/>
  <c r="CU259" i="1"/>
  <c r="CY259" i="1"/>
  <c r="DC259" i="1"/>
  <c r="DG259" i="1"/>
  <c r="DK259" i="1"/>
  <c r="DS259" i="1"/>
  <c r="AR259" i="1"/>
  <c r="AV259" i="1"/>
  <c r="AZ259" i="1"/>
  <c r="BD259" i="1"/>
  <c r="BH259" i="1"/>
  <c r="AS259" i="1"/>
  <c r="AW259" i="1"/>
  <c r="BE259" i="1"/>
  <c r="AK259" i="1"/>
  <c r="AT259" i="1"/>
  <c r="AX259" i="1"/>
  <c r="BF259" i="1"/>
  <c r="AP259" i="1"/>
  <c r="AL259" i="1"/>
  <c r="AU259" i="1"/>
  <c r="AY259" i="1"/>
  <c r="BC259" i="1"/>
  <c r="BG259" i="1"/>
  <c r="AQ259" i="1"/>
  <c r="AM259" i="1"/>
  <c r="AI259" i="1"/>
  <c r="AJ259" i="1"/>
  <c r="ED248" i="1"/>
  <c r="EH248" i="1"/>
  <c r="EL248" i="1"/>
  <c r="EP248" i="1"/>
  <c r="EX248" i="1"/>
  <c r="FB248" i="1"/>
  <c r="FJ248" i="1"/>
  <c r="FN248" i="1"/>
  <c r="FR248" i="1"/>
  <c r="FV248" i="1"/>
  <c r="FZ248" i="1"/>
  <c r="GD248" i="1"/>
  <c r="GH248" i="1"/>
  <c r="GL248" i="1"/>
  <c r="GP248" i="1"/>
  <c r="GX248" i="1"/>
  <c r="HB248" i="1"/>
  <c r="HJ248" i="1"/>
  <c r="EA248" i="1"/>
  <c r="EE248" i="1"/>
  <c r="EI248" i="1"/>
  <c r="EM248" i="1"/>
  <c r="EQ248" i="1"/>
  <c r="EU248" i="1"/>
  <c r="EY248" i="1"/>
  <c r="FC248" i="1"/>
  <c r="FK248" i="1"/>
  <c r="FO248" i="1"/>
  <c r="FW248" i="1"/>
  <c r="GA248" i="1"/>
  <c r="GE248" i="1"/>
  <c r="GI248" i="1"/>
  <c r="GM248" i="1"/>
  <c r="GQ248" i="1"/>
  <c r="GU248" i="1"/>
  <c r="GY248" i="1"/>
  <c r="HC248" i="1"/>
  <c r="HK248" i="1"/>
  <c r="EB248" i="1"/>
  <c r="EJ248" i="1"/>
  <c r="EN248" i="1"/>
  <c r="ER248" i="1"/>
  <c r="EV248" i="1"/>
  <c r="EZ248" i="1"/>
  <c r="FD248" i="1"/>
  <c r="FH248" i="1"/>
  <c r="FL248" i="1"/>
  <c r="FP248" i="1"/>
  <c r="FX248" i="1"/>
  <c r="GB248" i="1"/>
  <c r="GJ248" i="1"/>
  <c r="GN248" i="1"/>
  <c r="GR248" i="1"/>
  <c r="GV248" i="1"/>
  <c r="GZ248" i="1"/>
  <c r="HD248" i="1"/>
  <c r="HH248" i="1"/>
  <c r="HL248" i="1"/>
  <c r="EC248" i="1"/>
  <c r="EK248" i="1"/>
  <c r="EO248" i="1"/>
  <c r="EW248" i="1"/>
  <c r="FA248" i="1"/>
  <c r="FE248" i="1"/>
  <c r="FI248" i="1"/>
  <c r="FM248" i="1"/>
  <c r="FQ248" i="1"/>
  <c r="FU248" i="1"/>
  <c r="FY248" i="1"/>
  <c r="GC248" i="1"/>
  <c r="GK248" i="1"/>
  <c r="GO248" i="1"/>
  <c r="GW248" i="1"/>
  <c r="HA248" i="1"/>
  <c r="HE248" i="1"/>
  <c r="HI248" i="1"/>
  <c r="HM248" i="1"/>
  <c r="BK248" i="1"/>
  <c r="BS248" i="1"/>
  <c r="BW248" i="1"/>
  <c r="CE248" i="1"/>
  <c r="CI248" i="1"/>
  <c r="CM248" i="1"/>
  <c r="CQ248" i="1"/>
  <c r="CU248" i="1"/>
  <c r="CY248" i="1"/>
  <c r="DC248" i="1"/>
  <c r="DG248" i="1"/>
  <c r="DK248" i="1"/>
  <c r="DS248" i="1"/>
  <c r="BL248" i="1"/>
  <c r="BP248" i="1"/>
  <c r="BT248" i="1"/>
  <c r="BX248" i="1"/>
  <c r="CF248" i="1"/>
  <c r="CJ248" i="1"/>
  <c r="CR248" i="1"/>
  <c r="CV248" i="1"/>
  <c r="CZ248" i="1"/>
  <c r="DD248" i="1"/>
  <c r="DH248" i="1"/>
  <c r="DL248" i="1"/>
  <c r="DP248" i="1"/>
  <c r="DT248" i="1"/>
  <c r="BI248" i="1"/>
  <c r="BM248" i="1"/>
  <c r="BQ248" i="1"/>
  <c r="BU248" i="1"/>
  <c r="BY248" i="1"/>
  <c r="CC248" i="1"/>
  <c r="CG248" i="1"/>
  <c r="CK248" i="1"/>
  <c r="CS248" i="1"/>
  <c r="CW248" i="1"/>
  <c r="DE248" i="1"/>
  <c r="DI248" i="1"/>
  <c r="DM248" i="1"/>
  <c r="DQ248" i="1"/>
  <c r="DU248" i="1"/>
  <c r="BJ248" i="1"/>
  <c r="BR248" i="1"/>
  <c r="BV248" i="1"/>
  <c r="BZ248" i="1"/>
  <c r="CD248" i="1"/>
  <c r="CH248" i="1"/>
  <c r="CL248" i="1"/>
  <c r="CP248" i="1"/>
  <c r="CT248" i="1"/>
  <c r="CX248" i="1"/>
  <c r="DF248" i="1"/>
  <c r="DJ248" i="1"/>
  <c r="DR248" i="1"/>
  <c r="AU248" i="1"/>
  <c r="AY248" i="1"/>
  <c r="BC248" i="1"/>
  <c r="BG248" i="1"/>
  <c r="AP248" i="1"/>
  <c r="AM248" i="1"/>
  <c r="AR248" i="1"/>
  <c r="AV248" i="1"/>
  <c r="AZ248" i="1"/>
  <c r="BD248" i="1"/>
  <c r="BH248" i="1"/>
  <c r="AQ248" i="1"/>
  <c r="AJ248" i="1"/>
  <c r="AI248" i="1"/>
  <c r="AS248" i="1"/>
  <c r="AW248" i="1"/>
  <c r="BE248" i="1"/>
  <c r="AK248" i="1"/>
  <c r="AT248" i="1"/>
  <c r="AX248" i="1"/>
  <c r="BF248" i="1"/>
  <c r="AL248" i="1"/>
  <c r="EA249" i="1"/>
  <c r="EE249" i="1"/>
  <c r="EI249" i="1"/>
  <c r="EM249" i="1"/>
  <c r="EQ249" i="1"/>
  <c r="EU249" i="1"/>
  <c r="EY249" i="1"/>
  <c r="FC249" i="1"/>
  <c r="FK249" i="1"/>
  <c r="FO249" i="1"/>
  <c r="FW249" i="1"/>
  <c r="GA249" i="1"/>
  <c r="GE249" i="1"/>
  <c r="GI249" i="1"/>
  <c r="GM249" i="1"/>
  <c r="GQ249" i="1"/>
  <c r="GU249" i="1"/>
  <c r="GY249" i="1"/>
  <c r="HC249" i="1"/>
  <c r="HK249" i="1"/>
  <c r="EB249" i="1"/>
  <c r="EJ249" i="1"/>
  <c r="EN249" i="1"/>
  <c r="ER249" i="1"/>
  <c r="EV249" i="1"/>
  <c r="EZ249" i="1"/>
  <c r="FD249" i="1"/>
  <c r="FH249" i="1"/>
  <c r="FL249" i="1"/>
  <c r="FP249" i="1"/>
  <c r="FX249" i="1"/>
  <c r="GB249" i="1"/>
  <c r="GJ249" i="1"/>
  <c r="GN249" i="1"/>
  <c r="GR249" i="1"/>
  <c r="GV249" i="1"/>
  <c r="GZ249" i="1"/>
  <c r="HD249" i="1"/>
  <c r="HH249" i="1"/>
  <c r="HL249" i="1"/>
  <c r="EC249" i="1"/>
  <c r="EK249" i="1"/>
  <c r="EO249" i="1"/>
  <c r="EW249" i="1"/>
  <c r="FA249" i="1"/>
  <c r="FE249" i="1"/>
  <c r="FI249" i="1"/>
  <c r="FM249" i="1"/>
  <c r="FQ249" i="1"/>
  <c r="FU249" i="1"/>
  <c r="FY249" i="1"/>
  <c r="GC249" i="1"/>
  <c r="GK249" i="1"/>
  <c r="GO249" i="1"/>
  <c r="GW249" i="1"/>
  <c r="HA249" i="1"/>
  <c r="HE249" i="1"/>
  <c r="HI249" i="1"/>
  <c r="HM249" i="1"/>
  <c r="ED249" i="1"/>
  <c r="EH249" i="1"/>
  <c r="EL249" i="1"/>
  <c r="EP249" i="1"/>
  <c r="EX249" i="1"/>
  <c r="FB249" i="1"/>
  <c r="FJ249" i="1"/>
  <c r="FN249" i="1"/>
  <c r="FR249" i="1"/>
  <c r="FV249" i="1"/>
  <c r="FZ249" i="1"/>
  <c r="GD249" i="1"/>
  <c r="GH249" i="1"/>
  <c r="GL249" i="1"/>
  <c r="GP249" i="1"/>
  <c r="GX249" i="1"/>
  <c r="HB249" i="1"/>
  <c r="HJ249" i="1"/>
  <c r="BJ249" i="1"/>
  <c r="BR249" i="1"/>
  <c r="BV249" i="1"/>
  <c r="BZ249" i="1"/>
  <c r="CD249" i="1"/>
  <c r="CH249" i="1"/>
  <c r="CL249" i="1"/>
  <c r="CP249" i="1"/>
  <c r="CT249" i="1"/>
  <c r="CX249" i="1"/>
  <c r="DF249" i="1"/>
  <c r="DJ249" i="1"/>
  <c r="DR249" i="1"/>
  <c r="BK249" i="1"/>
  <c r="BS249" i="1"/>
  <c r="BW249" i="1"/>
  <c r="CE249" i="1"/>
  <c r="CI249" i="1"/>
  <c r="CM249" i="1"/>
  <c r="CQ249" i="1"/>
  <c r="CU249" i="1"/>
  <c r="CY249" i="1"/>
  <c r="DC249" i="1"/>
  <c r="DG249" i="1"/>
  <c r="DK249" i="1"/>
  <c r="DS249" i="1"/>
  <c r="BL249" i="1"/>
  <c r="BP249" i="1"/>
  <c r="BT249" i="1"/>
  <c r="BX249" i="1"/>
  <c r="CF249" i="1"/>
  <c r="CJ249" i="1"/>
  <c r="CR249" i="1"/>
  <c r="CV249" i="1"/>
  <c r="CZ249" i="1"/>
  <c r="DD249" i="1"/>
  <c r="DH249" i="1"/>
  <c r="DL249" i="1"/>
  <c r="DP249" i="1"/>
  <c r="DT249" i="1"/>
  <c r="BI249" i="1"/>
  <c r="BM249" i="1"/>
  <c r="BQ249" i="1"/>
  <c r="BU249" i="1"/>
  <c r="BY249" i="1"/>
  <c r="CC249" i="1"/>
  <c r="CG249" i="1"/>
  <c r="CK249" i="1"/>
  <c r="CS249" i="1"/>
  <c r="CW249" i="1"/>
  <c r="DE249" i="1"/>
  <c r="DI249" i="1"/>
  <c r="DM249" i="1"/>
  <c r="DQ249" i="1"/>
  <c r="DU249" i="1"/>
  <c r="AT249" i="1"/>
  <c r="AX249" i="1"/>
  <c r="BF249" i="1"/>
  <c r="AU249" i="1"/>
  <c r="AY249" i="1"/>
  <c r="BC249" i="1"/>
  <c r="BG249" i="1"/>
  <c r="AM249" i="1"/>
  <c r="AI249" i="1"/>
  <c r="AL249" i="1"/>
  <c r="AR249" i="1"/>
  <c r="AV249" i="1"/>
  <c r="AZ249" i="1"/>
  <c r="BD249" i="1"/>
  <c r="BH249" i="1"/>
  <c r="AP249" i="1"/>
  <c r="AJ249" i="1"/>
  <c r="AS249" i="1"/>
  <c r="AW249" i="1"/>
  <c r="BE249" i="1"/>
  <c r="AQ249" i="1"/>
  <c r="AK249" i="1"/>
  <c r="EC258" i="1"/>
  <c r="EK258" i="1"/>
  <c r="EO258" i="1"/>
  <c r="EW258" i="1"/>
  <c r="FA258" i="1"/>
  <c r="FE258" i="1"/>
  <c r="FI258" i="1"/>
  <c r="FM258" i="1"/>
  <c r="FQ258" i="1"/>
  <c r="FU258" i="1"/>
  <c r="FY258" i="1"/>
  <c r="GC258" i="1"/>
  <c r="GK258" i="1"/>
  <c r="GO258" i="1"/>
  <c r="GW258" i="1"/>
  <c r="HA258" i="1"/>
  <c r="HE258" i="1"/>
  <c r="HI258" i="1"/>
  <c r="HM258" i="1"/>
  <c r="ED258" i="1"/>
  <c r="EH258" i="1"/>
  <c r="EL258" i="1"/>
  <c r="EP258" i="1"/>
  <c r="EX258" i="1"/>
  <c r="FB258" i="1"/>
  <c r="FJ258" i="1"/>
  <c r="FN258" i="1"/>
  <c r="FR258" i="1"/>
  <c r="FV258" i="1"/>
  <c r="FZ258" i="1"/>
  <c r="GD258" i="1"/>
  <c r="GH258" i="1"/>
  <c r="GL258" i="1"/>
  <c r="GP258" i="1"/>
  <c r="GX258" i="1"/>
  <c r="HB258" i="1"/>
  <c r="HJ258" i="1"/>
  <c r="EA258" i="1"/>
  <c r="EE258" i="1"/>
  <c r="EI258" i="1"/>
  <c r="EM258" i="1"/>
  <c r="EQ258" i="1"/>
  <c r="EU258" i="1"/>
  <c r="EY258" i="1"/>
  <c r="FC258" i="1"/>
  <c r="FK258" i="1"/>
  <c r="FO258" i="1"/>
  <c r="FW258" i="1"/>
  <c r="GA258" i="1"/>
  <c r="GE258" i="1"/>
  <c r="GI258" i="1"/>
  <c r="GM258" i="1"/>
  <c r="GQ258" i="1"/>
  <c r="GU258" i="1"/>
  <c r="GY258" i="1"/>
  <c r="HC258" i="1"/>
  <c r="HK258" i="1"/>
  <c r="EB258" i="1"/>
  <c r="EJ258" i="1"/>
  <c r="EN258" i="1"/>
  <c r="ER258" i="1"/>
  <c r="EV258" i="1"/>
  <c r="EZ258" i="1"/>
  <c r="FD258" i="1"/>
  <c r="FH258" i="1"/>
  <c r="FL258" i="1"/>
  <c r="FP258" i="1"/>
  <c r="FX258" i="1"/>
  <c r="GB258" i="1"/>
  <c r="GJ258" i="1"/>
  <c r="GN258" i="1"/>
  <c r="GR258" i="1"/>
  <c r="GV258" i="1"/>
  <c r="GZ258" i="1"/>
  <c r="HD258" i="1"/>
  <c r="HH258" i="1"/>
  <c r="HL258" i="1"/>
  <c r="BI258" i="1"/>
  <c r="BM258" i="1"/>
  <c r="BQ258" i="1"/>
  <c r="BU258" i="1"/>
  <c r="BY258" i="1"/>
  <c r="CC258" i="1"/>
  <c r="CG258" i="1"/>
  <c r="CK258" i="1"/>
  <c r="CS258" i="1"/>
  <c r="CW258" i="1"/>
  <c r="DE258" i="1"/>
  <c r="DI258" i="1"/>
  <c r="DM258" i="1"/>
  <c r="DQ258" i="1"/>
  <c r="DU258" i="1"/>
  <c r="BJ258" i="1"/>
  <c r="BR258" i="1"/>
  <c r="BV258" i="1"/>
  <c r="BZ258" i="1"/>
  <c r="CD258" i="1"/>
  <c r="CH258" i="1"/>
  <c r="CL258" i="1"/>
  <c r="CP258" i="1"/>
  <c r="CT258" i="1"/>
  <c r="CX258" i="1"/>
  <c r="DF258" i="1"/>
  <c r="DJ258" i="1"/>
  <c r="DR258" i="1"/>
  <c r="BK258" i="1"/>
  <c r="BS258" i="1"/>
  <c r="BW258" i="1"/>
  <c r="CE258" i="1"/>
  <c r="CI258" i="1"/>
  <c r="CM258" i="1"/>
  <c r="CQ258" i="1"/>
  <c r="CU258" i="1"/>
  <c r="CY258" i="1"/>
  <c r="DC258" i="1"/>
  <c r="DG258" i="1"/>
  <c r="DK258" i="1"/>
  <c r="DS258" i="1"/>
  <c r="BL258" i="1"/>
  <c r="BP258" i="1"/>
  <c r="BT258" i="1"/>
  <c r="BX258" i="1"/>
  <c r="CF258" i="1"/>
  <c r="CJ258" i="1"/>
  <c r="CR258" i="1"/>
  <c r="CV258" i="1"/>
  <c r="CZ258" i="1"/>
  <c r="DD258" i="1"/>
  <c r="DH258" i="1"/>
  <c r="DL258" i="1"/>
  <c r="DP258" i="1"/>
  <c r="DT258" i="1"/>
  <c r="AS258" i="1"/>
  <c r="AW258" i="1"/>
  <c r="BE258" i="1"/>
  <c r="AP258" i="1"/>
  <c r="AT258" i="1"/>
  <c r="AX258" i="1"/>
  <c r="BF258" i="1"/>
  <c r="AQ258" i="1"/>
  <c r="AL258" i="1"/>
  <c r="AU258" i="1"/>
  <c r="AY258" i="1"/>
  <c r="BC258" i="1"/>
  <c r="BG258" i="1"/>
  <c r="AM258" i="1"/>
  <c r="AI258" i="1"/>
  <c r="AK258" i="1"/>
  <c r="AR258" i="1"/>
  <c r="AV258" i="1"/>
  <c r="AZ258" i="1"/>
  <c r="BD258" i="1"/>
  <c r="BH258" i="1"/>
  <c r="AJ258" i="1"/>
  <c r="EA264" i="1"/>
  <c r="EE264" i="1"/>
  <c r="EI264" i="1"/>
  <c r="EM264" i="1"/>
  <c r="EQ264" i="1"/>
  <c r="EB264" i="1"/>
  <c r="EJ264" i="1"/>
  <c r="EN264" i="1"/>
  <c r="ER264" i="1"/>
  <c r="EV264" i="1"/>
  <c r="EZ264" i="1"/>
  <c r="FD264" i="1"/>
  <c r="FH264" i="1"/>
  <c r="FL264" i="1"/>
  <c r="FP264" i="1"/>
  <c r="FX264" i="1"/>
  <c r="GB264" i="1"/>
  <c r="GJ264" i="1"/>
  <c r="GN264" i="1"/>
  <c r="GR264" i="1"/>
  <c r="GV264" i="1"/>
  <c r="GZ264" i="1"/>
  <c r="HD264" i="1"/>
  <c r="HH264" i="1"/>
  <c r="HL264" i="1"/>
  <c r="EC264" i="1"/>
  <c r="EK264" i="1"/>
  <c r="EO264" i="1"/>
  <c r="ED264" i="1"/>
  <c r="EH264" i="1"/>
  <c r="EL264" i="1"/>
  <c r="EP264" i="1"/>
  <c r="EX264" i="1"/>
  <c r="FB264" i="1"/>
  <c r="FJ264" i="1"/>
  <c r="FN264" i="1"/>
  <c r="FR264" i="1"/>
  <c r="FV264" i="1"/>
  <c r="FZ264" i="1"/>
  <c r="GD264" i="1"/>
  <c r="GH264" i="1"/>
  <c r="GL264" i="1"/>
  <c r="GP264" i="1"/>
  <c r="GX264" i="1"/>
  <c r="HB264" i="1"/>
  <c r="HJ264" i="1"/>
  <c r="EU264" i="1"/>
  <c r="FC264" i="1"/>
  <c r="FK264" i="1"/>
  <c r="GA264" i="1"/>
  <c r="GI264" i="1"/>
  <c r="GQ264" i="1"/>
  <c r="GY264" i="1"/>
  <c r="EW264" i="1"/>
  <c r="FE264" i="1"/>
  <c r="FM264" i="1"/>
  <c r="FU264" i="1"/>
  <c r="GC264" i="1"/>
  <c r="GK264" i="1"/>
  <c r="HA264" i="1"/>
  <c r="HI264" i="1"/>
  <c r="EY264" i="1"/>
  <c r="FO264" i="1"/>
  <c r="FW264" i="1"/>
  <c r="GE264" i="1"/>
  <c r="GM264" i="1"/>
  <c r="GU264" i="1"/>
  <c r="HC264" i="1"/>
  <c r="HK264" i="1"/>
  <c r="FA264" i="1"/>
  <c r="FI264" i="1"/>
  <c r="FQ264" i="1"/>
  <c r="FY264" i="1"/>
  <c r="GO264" i="1"/>
  <c r="GW264" i="1"/>
  <c r="HE264" i="1"/>
  <c r="HM264" i="1"/>
  <c r="BK264" i="1"/>
  <c r="BS264" i="1"/>
  <c r="BW264" i="1"/>
  <c r="CE264" i="1"/>
  <c r="CI264" i="1"/>
  <c r="CM264" i="1"/>
  <c r="CQ264" i="1"/>
  <c r="CU264" i="1"/>
  <c r="CY264" i="1"/>
  <c r="DC264" i="1"/>
  <c r="DG264" i="1"/>
  <c r="DK264" i="1"/>
  <c r="DS264" i="1"/>
  <c r="BL264" i="1"/>
  <c r="BP264" i="1"/>
  <c r="BT264" i="1"/>
  <c r="BX264" i="1"/>
  <c r="CF264" i="1"/>
  <c r="CJ264" i="1"/>
  <c r="CR264" i="1"/>
  <c r="CV264" i="1"/>
  <c r="CZ264" i="1"/>
  <c r="DD264" i="1"/>
  <c r="DH264" i="1"/>
  <c r="DL264" i="1"/>
  <c r="DP264" i="1"/>
  <c r="DT264" i="1"/>
  <c r="BI264" i="1"/>
  <c r="BM264" i="1"/>
  <c r="BQ264" i="1"/>
  <c r="BU264" i="1"/>
  <c r="BY264" i="1"/>
  <c r="CC264" i="1"/>
  <c r="CG264" i="1"/>
  <c r="CK264" i="1"/>
  <c r="CS264" i="1"/>
  <c r="CW264" i="1"/>
  <c r="DE264" i="1"/>
  <c r="DI264" i="1"/>
  <c r="DM264" i="1"/>
  <c r="DQ264" i="1"/>
  <c r="DU264" i="1"/>
  <c r="BJ264" i="1"/>
  <c r="BR264" i="1"/>
  <c r="BV264" i="1"/>
  <c r="BZ264" i="1"/>
  <c r="CD264" i="1"/>
  <c r="CH264" i="1"/>
  <c r="CL264" i="1"/>
  <c r="CP264" i="1"/>
  <c r="CT264" i="1"/>
  <c r="CX264" i="1"/>
  <c r="DF264" i="1"/>
  <c r="DJ264" i="1"/>
  <c r="DR264" i="1"/>
  <c r="AU264" i="1"/>
  <c r="AY264" i="1"/>
  <c r="BC264" i="1"/>
  <c r="BG264" i="1"/>
  <c r="AP264" i="1"/>
  <c r="AM264" i="1"/>
  <c r="AR264" i="1"/>
  <c r="AV264" i="1"/>
  <c r="AZ264" i="1"/>
  <c r="BD264" i="1"/>
  <c r="BH264" i="1"/>
  <c r="AQ264" i="1"/>
  <c r="AJ264" i="1"/>
  <c r="AI264" i="1"/>
  <c r="AS264" i="1"/>
  <c r="AW264" i="1"/>
  <c r="BE264" i="1"/>
  <c r="AK264" i="1"/>
  <c r="AT264" i="1"/>
  <c r="AX264" i="1"/>
  <c r="BF264" i="1"/>
  <c r="AL264" i="1"/>
  <c r="ED235" i="1"/>
  <c r="EH235" i="1"/>
  <c r="EL235" i="1"/>
  <c r="EP235" i="1"/>
  <c r="EX235" i="1"/>
  <c r="FB235" i="1"/>
  <c r="FJ235" i="1"/>
  <c r="FN235" i="1"/>
  <c r="FR235" i="1"/>
  <c r="EB235" i="1"/>
  <c r="EJ235" i="1"/>
  <c r="EN235" i="1"/>
  <c r="ER235" i="1"/>
  <c r="EV235" i="1"/>
  <c r="EZ235" i="1"/>
  <c r="FD235" i="1"/>
  <c r="FH235" i="1"/>
  <c r="FL235" i="1"/>
  <c r="EA235" i="1"/>
  <c r="EI235" i="1"/>
  <c r="EQ235" i="1"/>
  <c r="EY235" i="1"/>
  <c r="FO235" i="1"/>
  <c r="FX235" i="1"/>
  <c r="GB235" i="1"/>
  <c r="GJ235" i="1"/>
  <c r="GN235" i="1"/>
  <c r="GR235" i="1"/>
  <c r="GV235" i="1"/>
  <c r="GZ235" i="1"/>
  <c r="HD235" i="1"/>
  <c r="HH235" i="1"/>
  <c r="HL235" i="1"/>
  <c r="EC235" i="1"/>
  <c r="EK235" i="1"/>
  <c r="FA235" i="1"/>
  <c r="FI235" i="1"/>
  <c r="FP235" i="1"/>
  <c r="FU235" i="1"/>
  <c r="FY235" i="1"/>
  <c r="GC235" i="1"/>
  <c r="GK235" i="1"/>
  <c r="GO235" i="1"/>
  <c r="GW235" i="1"/>
  <c r="HA235" i="1"/>
  <c r="HE235" i="1"/>
  <c r="HI235" i="1"/>
  <c r="HM235" i="1"/>
  <c r="EE235" i="1"/>
  <c r="EM235" i="1"/>
  <c r="EU235" i="1"/>
  <c r="FC235" i="1"/>
  <c r="FK235" i="1"/>
  <c r="FQ235" i="1"/>
  <c r="FV235" i="1"/>
  <c r="FZ235" i="1"/>
  <c r="GD235" i="1"/>
  <c r="GH235" i="1"/>
  <c r="GL235" i="1"/>
  <c r="GP235" i="1"/>
  <c r="GX235" i="1"/>
  <c r="HB235" i="1"/>
  <c r="HJ235" i="1"/>
  <c r="EO235" i="1"/>
  <c r="EW235" i="1"/>
  <c r="FE235" i="1"/>
  <c r="FM235" i="1"/>
  <c r="FW235" i="1"/>
  <c r="GA235" i="1"/>
  <c r="GE235" i="1"/>
  <c r="GI235" i="1"/>
  <c r="GM235" i="1"/>
  <c r="GQ235" i="1"/>
  <c r="GU235" i="1"/>
  <c r="GY235" i="1"/>
  <c r="HC235" i="1"/>
  <c r="HK235" i="1"/>
  <c r="BL235" i="1"/>
  <c r="BP235" i="1"/>
  <c r="BT235" i="1"/>
  <c r="BX235" i="1"/>
  <c r="CF235" i="1"/>
  <c r="CJ235" i="1"/>
  <c r="CR235" i="1"/>
  <c r="CV235" i="1"/>
  <c r="CZ235" i="1"/>
  <c r="DD235" i="1"/>
  <c r="DH235" i="1"/>
  <c r="DL235" i="1"/>
  <c r="DP235" i="1"/>
  <c r="DT235" i="1"/>
  <c r="BI235" i="1"/>
  <c r="BM235" i="1"/>
  <c r="BQ235" i="1"/>
  <c r="BU235" i="1"/>
  <c r="BY235" i="1"/>
  <c r="CC235" i="1"/>
  <c r="CG235" i="1"/>
  <c r="CK235" i="1"/>
  <c r="CS235" i="1"/>
  <c r="CW235" i="1"/>
  <c r="DE235" i="1"/>
  <c r="DI235" i="1"/>
  <c r="DM235" i="1"/>
  <c r="DQ235" i="1"/>
  <c r="DU235" i="1"/>
  <c r="BJ235" i="1"/>
  <c r="BR235" i="1"/>
  <c r="BV235" i="1"/>
  <c r="BZ235" i="1"/>
  <c r="CD235" i="1"/>
  <c r="CH235" i="1"/>
  <c r="CL235" i="1"/>
  <c r="CP235" i="1"/>
  <c r="CT235" i="1"/>
  <c r="CX235" i="1"/>
  <c r="DF235" i="1"/>
  <c r="DJ235" i="1"/>
  <c r="DR235" i="1"/>
  <c r="BK235" i="1"/>
  <c r="BS235" i="1"/>
  <c r="BW235" i="1"/>
  <c r="CE235" i="1"/>
  <c r="CI235" i="1"/>
  <c r="CM235" i="1"/>
  <c r="CQ235" i="1"/>
  <c r="CU235" i="1"/>
  <c r="CY235" i="1"/>
  <c r="DC235" i="1"/>
  <c r="DG235" i="1"/>
  <c r="DK235" i="1"/>
  <c r="DS235" i="1"/>
  <c r="AR235" i="1"/>
  <c r="AV235" i="1"/>
  <c r="AZ235" i="1"/>
  <c r="BD235" i="1"/>
  <c r="BH235" i="1"/>
  <c r="AS235" i="1"/>
  <c r="AW235" i="1"/>
  <c r="BE235" i="1"/>
  <c r="AK235" i="1"/>
  <c r="AJ235" i="1"/>
  <c r="AT235" i="1"/>
  <c r="AX235" i="1"/>
  <c r="BF235" i="1"/>
  <c r="AP235" i="1"/>
  <c r="AL235" i="1"/>
  <c r="AU235" i="1"/>
  <c r="AY235" i="1"/>
  <c r="BC235" i="1"/>
  <c r="BG235" i="1"/>
  <c r="AQ235" i="1"/>
  <c r="AM235" i="1"/>
  <c r="AI235" i="1"/>
  <c r="ED244" i="1"/>
  <c r="EH244" i="1"/>
  <c r="EL244" i="1"/>
  <c r="EP244" i="1"/>
  <c r="EX244" i="1"/>
  <c r="FB244" i="1"/>
  <c r="FJ244" i="1"/>
  <c r="FN244" i="1"/>
  <c r="FR244" i="1"/>
  <c r="FV244" i="1"/>
  <c r="FZ244" i="1"/>
  <c r="GD244" i="1"/>
  <c r="GH244" i="1"/>
  <c r="GL244" i="1"/>
  <c r="GP244" i="1"/>
  <c r="GX244" i="1"/>
  <c r="HB244" i="1"/>
  <c r="HJ244" i="1"/>
  <c r="EB244" i="1"/>
  <c r="EJ244" i="1"/>
  <c r="EN244" i="1"/>
  <c r="ER244" i="1"/>
  <c r="EV244" i="1"/>
  <c r="EZ244" i="1"/>
  <c r="FD244" i="1"/>
  <c r="FH244" i="1"/>
  <c r="FL244" i="1"/>
  <c r="FP244" i="1"/>
  <c r="FX244" i="1"/>
  <c r="GB244" i="1"/>
  <c r="GJ244" i="1"/>
  <c r="GN244" i="1"/>
  <c r="GR244" i="1"/>
  <c r="GV244" i="1"/>
  <c r="GZ244" i="1"/>
  <c r="HD244" i="1"/>
  <c r="HH244" i="1"/>
  <c r="HL244" i="1"/>
  <c r="EC244" i="1"/>
  <c r="EK244" i="1"/>
  <c r="FA244" i="1"/>
  <c r="FI244" i="1"/>
  <c r="FQ244" i="1"/>
  <c r="FY244" i="1"/>
  <c r="GO244" i="1"/>
  <c r="GW244" i="1"/>
  <c r="HE244" i="1"/>
  <c r="HM244" i="1"/>
  <c r="EE244" i="1"/>
  <c r="EM244" i="1"/>
  <c r="EU244" i="1"/>
  <c r="FC244" i="1"/>
  <c r="FK244" i="1"/>
  <c r="GA244" i="1"/>
  <c r="GI244" i="1"/>
  <c r="GQ244" i="1"/>
  <c r="GY244" i="1"/>
  <c r="EO244" i="1"/>
  <c r="EW244" i="1"/>
  <c r="FE244" i="1"/>
  <c r="FM244" i="1"/>
  <c r="FU244" i="1"/>
  <c r="GC244" i="1"/>
  <c r="GK244" i="1"/>
  <c r="HA244" i="1"/>
  <c r="HI244" i="1"/>
  <c r="EA244" i="1"/>
  <c r="EI244" i="1"/>
  <c r="EQ244" i="1"/>
  <c r="EY244" i="1"/>
  <c r="FO244" i="1"/>
  <c r="FW244" i="1"/>
  <c r="GE244" i="1"/>
  <c r="GM244" i="1"/>
  <c r="GU244" i="1"/>
  <c r="HC244" i="1"/>
  <c r="HK244" i="1"/>
  <c r="BK244" i="1"/>
  <c r="BS244" i="1"/>
  <c r="BW244" i="1"/>
  <c r="CE244" i="1"/>
  <c r="CI244" i="1"/>
  <c r="CM244" i="1"/>
  <c r="CQ244" i="1"/>
  <c r="CU244" i="1"/>
  <c r="CY244" i="1"/>
  <c r="DC244" i="1"/>
  <c r="DG244" i="1"/>
  <c r="DK244" i="1"/>
  <c r="DS244" i="1"/>
  <c r="BL244" i="1"/>
  <c r="BP244" i="1"/>
  <c r="BT244" i="1"/>
  <c r="BX244" i="1"/>
  <c r="CF244" i="1"/>
  <c r="CJ244" i="1"/>
  <c r="CR244" i="1"/>
  <c r="CV244" i="1"/>
  <c r="CZ244" i="1"/>
  <c r="DD244" i="1"/>
  <c r="DH244" i="1"/>
  <c r="DL244" i="1"/>
  <c r="DP244" i="1"/>
  <c r="DT244" i="1"/>
  <c r="BI244" i="1"/>
  <c r="BM244" i="1"/>
  <c r="BQ244" i="1"/>
  <c r="BU244" i="1"/>
  <c r="BY244" i="1"/>
  <c r="CC244" i="1"/>
  <c r="CG244" i="1"/>
  <c r="CK244" i="1"/>
  <c r="CS244" i="1"/>
  <c r="CW244" i="1"/>
  <c r="DE244" i="1"/>
  <c r="DI244" i="1"/>
  <c r="DM244" i="1"/>
  <c r="DQ244" i="1"/>
  <c r="DU244" i="1"/>
  <c r="BJ244" i="1"/>
  <c r="BR244" i="1"/>
  <c r="BV244" i="1"/>
  <c r="BZ244" i="1"/>
  <c r="CD244" i="1"/>
  <c r="CH244" i="1"/>
  <c r="CL244" i="1"/>
  <c r="CP244" i="1"/>
  <c r="CT244" i="1"/>
  <c r="CX244" i="1"/>
  <c r="DF244" i="1"/>
  <c r="DJ244" i="1"/>
  <c r="DR244" i="1"/>
  <c r="AU244" i="1"/>
  <c r="AY244" i="1"/>
  <c r="BC244" i="1"/>
  <c r="BG244" i="1"/>
  <c r="AP244" i="1"/>
  <c r="AM244" i="1"/>
  <c r="AR244" i="1"/>
  <c r="AV244" i="1"/>
  <c r="AZ244" i="1"/>
  <c r="BD244" i="1"/>
  <c r="BH244" i="1"/>
  <c r="AQ244" i="1"/>
  <c r="AJ244" i="1"/>
  <c r="AS244" i="1"/>
  <c r="AW244" i="1"/>
  <c r="BE244" i="1"/>
  <c r="AK244" i="1"/>
  <c r="AI244" i="1"/>
  <c r="AT244" i="1"/>
  <c r="AX244" i="1"/>
  <c r="BF244" i="1"/>
  <c r="AL244" i="1"/>
  <c r="ED229" i="1"/>
  <c r="EH229" i="1"/>
  <c r="EL229" i="1"/>
  <c r="EP229" i="1"/>
  <c r="EX229" i="1"/>
  <c r="FB229" i="1"/>
  <c r="FJ229" i="1"/>
  <c r="FN229" i="1"/>
  <c r="FR229" i="1"/>
  <c r="FV229" i="1"/>
  <c r="FZ229" i="1"/>
  <c r="GD229" i="1"/>
  <c r="GH229" i="1"/>
  <c r="GL229" i="1"/>
  <c r="GP229" i="1"/>
  <c r="EB229" i="1"/>
  <c r="EJ229" i="1"/>
  <c r="EN229" i="1"/>
  <c r="ER229" i="1"/>
  <c r="EV229" i="1"/>
  <c r="EZ229" i="1"/>
  <c r="FD229" i="1"/>
  <c r="FH229" i="1"/>
  <c r="FL229" i="1"/>
  <c r="FP229" i="1"/>
  <c r="FX229" i="1"/>
  <c r="GB229" i="1"/>
  <c r="GJ229" i="1"/>
  <c r="GN229" i="1"/>
  <c r="GR229" i="1"/>
  <c r="EC229" i="1"/>
  <c r="EK229" i="1"/>
  <c r="FA229" i="1"/>
  <c r="FI229" i="1"/>
  <c r="FQ229" i="1"/>
  <c r="FY229" i="1"/>
  <c r="GO229" i="1"/>
  <c r="GU229" i="1"/>
  <c r="GY229" i="1"/>
  <c r="HC229" i="1"/>
  <c r="HK229" i="1"/>
  <c r="EE229" i="1"/>
  <c r="EM229" i="1"/>
  <c r="EU229" i="1"/>
  <c r="FC229" i="1"/>
  <c r="FK229" i="1"/>
  <c r="GA229" i="1"/>
  <c r="GI229" i="1"/>
  <c r="GQ229" i="1"/>
  <c r="GV229" i="1"/>
  <c r="GZ229" i="1"/>
  <c r="HD229" i="1"/>
  <c r="HH229" i="1"/>
  <c r="HL229" i="1"/>
  <c r="EO229" i="1"/>
  <c r="EW229" i="1"/>
  <c r="FE229" i="1"/>
  <c r="FM229" i="1"/>
  <c r="FU229" i="1"/>
  <c r="GC229" i="1"/>
  <c r="GK229" i="1"/>
  <c r="GW229" i="1"/>
  <c r="HA229" i="1"/>
  <c r="HE229" i="1"/>
  <c r="HI229" i="1"/>
  <c r="HM229" i="1"/>
  <c r="EA229" i="1"/>
  <c r="EI229" i="1"/>
  <c r="EQ229" i="1"/>
  <c r="EY229" i="1"/>
  <c r="FO229" i="1"/>
  <c r="FW229" i="1"/>
  <c r="GE229" i="1"/>
  <c r="GM229" i="1"/>
  <c r="GX229" i="1"/>
  <c r="HB229" i="1"/>
  <c r="HJ229" i="1"/>
  <c r="BJ229" i="1"/>
  <c r="BR229" i="1"/>
  <c r="BV229" i="1"/>
  <c r="BZ229" i="1"/>
  <c r="CD229" i="1"/>
  <c r="CH229" i="1"/>
  <c r="CL229" i="1"/>
  <c r="CP229" i="1"/>
  <c r="CT229" i="1"/>
  <c r="CX229" i="1"/>
  <c r="DF229" i="1"/>
  <c r="DJ229" i="1"/>
  <c r="DR229" i="1"/>
  <c r="BK229" i="1"/>
  <c r="BS229" i="1"/>
  <c r="BW229" i="1"/>
  <c r="CE229" i="1"/>
  <c r="CI229" i="1"/>
  <c r="CM229" i="1"/>
  <c r="CQ229" i="1"/>
  <c r="CU229" i="1"/>
  <c r="CY229" i="1"/>
  <c r="DC229" i="1"/>
  <c r="DG229" i="1"/>
  <c r="DK229" i="1"/>
  <c r="DS229" i="1"/>
  <c r="BL229" i="1"/>
  <c r="BP229" i="1"/>
  <c r="BT229" i="1"/>
  <c r="BX229" i="1"/>
  <c r="CF229" i="1"/>
  <c r="CJ229" i="1"/>
  <c r="CR229" i="1"/>
  <c r="CV229" i="1"/>
  <c r="CZ229" i="1"/>
  <c r="DD229" i="1"/>
  <c r="DH229" i="1"/>
  <c r="DL229" i="1"/>
  <c r="DP229" i="1"/>
  <c r="DT229" i="1"/>
  <c r="BI229" i="1"/>
  <c r="BM229" i="1"/>
  <c r="BQ229" i="1"/>
  <c r="BU229" i="1"/>
  <c r="BY229" i="1"/>
  <c r="CC229" i="1"/>
  <c r="CG229" i="1"/>
  <c r="CK229" i="1"/>
  <c r="CS229" i="1"/>
  <c r="CW229" i="1"/>
  <c r="DE229" i="1"/>
  <c r="DI229" i="1"/>
  <c r="DM229" i="1"/>
  <c r="DQ229" i="1"/>
  <c r="DU229" i="1"/>
  <c r="AT229" i="1"/>
  <c r="AX229" i="1"/>
  <c r="BF229" i="1"/>
  <c r="AU229" i="1"/>
  <c r="AY229" i="1"/>
  <c r="BC229" i="1"/>
  <c r="BG229" i="1"/>
  <c r="AM229" i="1"/>
  <c r="AI229" i="1"/>
  <c r="AR229" i="1"/>
  <c r="AV229" i="1"/>
  <c r="AZ229" i="1"/>
  <c r="BD229" i="1"/>
  <c r="BH229" i="1"/>
  <c r="AP229" i="1"/>
  <c r="AJ229" i="1"/>
  <c r="AL229" i="1"/>
  <c r="AS229" i="1"/>
  <c r="AW229" i="1"/>
  <c r="BE229" i="1"/>
  <c r="AQ229" i="1"/>
  <c r="AK229" i="1"/>
  <c r="EC240" i="1"/>
  <c r="EK240" i="1"/>
  <c r="EO240" i="1"/>
  <c r="EW240" i="1"/>
  <c r="FA240" i="1"/>
  <c r="FE240" i="1"/>
  <c r="FI240" i="1"/>
  <c r="FM240" i="1"/>
  <c r="FQ240" i="1"/>
  <c r="FU240" i="1"/>
  <c r="FY240" i="1"/>
  <c r="GC240" i="1"/>
  <c r="ED240" i="1"/>
  <c r="EH240" i="1"/>
  <c r="EL240" i="1"/>
  <c r="EP240" i="1"/>
  <c r="EX240" i="1"/>
  <c r="FB240" i="1"/>
  <c r="FJ240" i="1"/>
  <c r="FN240" i="1"/>
  <c r="FR240" i="1"/>
  <c r="FV240" i="1"/>
  <c r="FZ240" i="1"/>
  <c r="GD240" i="1"/>
  <c r="GH240" i="1"/>
  <c r="GL240" i="1"/>
  <c r="GP240" i="1"/>
  <c r="GX240" i="1"/>
  <c r="HB240" i="1"/>
  <c r="HJ240" i="1"/>
  <c r="EA240" i="1"/>
  <c r="EE240" i="1"/>
  <c r="EI240" i="1"/>
  <c r="EM240" i="1"/>
  <c r="EQ240" i="1"/>
  <c r="EU240" i="1"/>
  <c r="EY240" i="1"/>
  <c r="FC240" i="1"/>
  <c r="FK240" i="1"/>
  <c r="FO240" i="1"/>
  <c r="FW240" i="1"/>
  <c r="GA240" i="1"/>
  <c r="GE240" i="1"/>
  <c r="GI240" i="1"/>
  <c r="EB240" i="1"/>
  <c r="EJ240" i="1"/>
  <c r="EN240" i="1"/>
  <c r="ER240" i="1"/>
  <c r="EV240" i="1"/>
  <c r="EZ240" i="1"/>
  <c r="FD240" i="1"/>
  <c r="FH240" i="1"/>
  <c r="FL240" i="1"/>
  <c r="FP240" i="1"/>
  <c r="FX240" i="1"/>
  <c r="GB240" i="1"/>
  <c r="GJ240" i="1"/>
  <c r="GN240" i="1"/>
  <c r="GR240" i="1"/>
  <c r="GV240" i="1"/>
  <c r="GZ240" i="1"/>
  <c r="HD240" i="1"/>
  <c r="HH240" i="1"/>
  <c r="HL240" i="1"/>
  <c r="GK240" i="1"/>
  <c r="HA240" i="1"/>
  <c r="HI240" i="1"/>
  <c r="GM240" i="1"/>
  <c r="GU240" i="1"/>
  <c r="HC240" i="1"/>
  <c r="HK240" i="1"/>
  <c r="GO240" i="1"/>
  <c r="GW240" i="1"/>
  <c r="HE240" i="1"/>
  <c r="HM240" i="1"/>
  <c r="GQ240" i="1"/>
  <c r="GY240" i="1"/>
  <c r="BK240" i="1"/>
  <c r="BS240" i="1"/>
  <c r="BW240" i="1"/>
  <c r="CE240" i="1"/>
  <c r="CI240" i="1"/>
  <c r="CM240" i="1"/>
  <c r="CQ240" i="1"/>
  <c r="CU240" i="1"/>
  <c r="CY240" i="1"/>
  <c r="DC240" i="1"/>
  <c r="DG240" i="1"/>
  <c r="DK240" i="1"/>
  <c r="DS240" i="1"/>
  <c r="BL240" i="1"/>
  <c r="BP240" i="1"/>
  <c r="BT240" i="1"/>
  <c r="BX240" i="1"/>
  <c r="CF240" i="1"/>
  <c r="CJ240" i="1"/>
  <c r="CR240" i="1"/>
  <c r="CV240" i="1"/>
  <c r="CZ240" i="1"/>
  <c r="DD240" i="1"/>
  <c r="DH240" i="1"/>
  <c r="DL240" i="1"/>
  <c r="DP240" i="1"/>
  <c r="DT240" i="1"/>
  <c r="BI240" i="1"/>
  <c r="BM240" i="1"/>
  <c r="BQ240" i="1"/>
  <c r="BU240" i="1"/>
  <c r="BY240" i="1"/>
  <c r="CC240" i="1"/>
  <c r="CG240" i="1"/>
  <c r="CK240" i="1"/>
  <c r="CS240" i="1"/>
  <c r="CW240" i="1"/>
  <c r="DE240" i="1"/>
  <c r="DI240" i="1"/>
  <c r="DM240" i="1"/>
  <c r="DQ240" i="1"/>
  <c r="DU240" i="1"/>
  <c r="BJ240" i="1"/>
  <c r="BR240" i="1"/>
  <c r="BV240" i="1"/>
  <c r="BZ240" i="1"/>
  <c r="CD240" i="1"/>
  <c r="CH240" i="1"/>
  <c r="CL240" i="1"/>
  <c r="CP240" i="1"/>
  <c r="CT240" i="1"/>
  <c r="CX240" i="1"/>
  <c r="DF240" i="1"/>
  <c r="DJ240" i="1"/>
  <c r="DR240" i="1"/>
  <c r="AU240" i="1"/>
  <c r="AY240" i="1"/>
  <c r="BC240" i="1"/>
  <c r="BG240" i="1"/>
  <c r="AP240" i="1"/>
  <c r="AM240" i="1"/>
  <c r="AR240" i="1"/>
  <c r="AV240" i="1"/>
  <c r="AZ240" i="1"/>
  <c r="BD240" i="1"/>
  <c r="BH240" i="1"/>
  <c r="AQ240" i="1"/>
  <c r="AJ240" i="1"/>
  <c r="AS240" i="1"/>
  <c r="AW240" i="1"/>
  <c r="BE240" i="1"/>
  <c r="AK240" i="1"/>
  <c r="AT240" i="1"/>
  <c r="AX240" i="1"/>
  <c r="BF240" i="1"/>
  <c r="AL240" i="1"/>
  <c r="AI240" i="1"/>
  <c r="EC221" i="1"/>
  <c r="EK221" i="1"/>
  <c r="EO221" i="1"/>
  <c r="EW221" i="1"/>
  <c r="FA221" i="1"/>
  <c r="FE221" i="1"/>
  <c r="FI221" i="1"/>
  <c r="FM221" i="1"/>
  <c r="FQ221" i="1"/>
  <c r="FU221" i="1"/>
  <c r="FY221" i="1"/>
  <c r="GC221" i="1"/>
  <c r="GK221" i="1"/>
  <c r="GO221" i="1"/>
  <c r="GW221" i="1"/>
  <c r="HA221" i="1"/>
  <c r="HE221" i="1"/>
  <c r="HI221" i="1"/>
  <c r="HM221" i="1"/>
  <c r="EA221" i="1"/>
  <c r="EE221" i="1"/>
  <c r="EI221" i="1"/>
  <c r="EM221" i="1"/>
  <c r="EQ221" i="1"/>
  <c r="EU221" i="1"/>
  <c r="EY221" i="1"/>
  <c r="FC221" i="1"/>
  <c r="FK221" i="1"/>
  <c r="FO221" i="1"/>
  <c r="FW221" i="1"/>
  <c r="GA221" i="1"/>
  <c r="GE221" i="1"/>
  <c r="GI221" i="1"/>
  <c r="GM221" i="1"/>
  <c r="GQ221" i="1"/>
  <c r="GU221" i="1"/>
  <c r="GY221" i="1"/>
  <c r="HC221" i="1"/>
  <c r="HK221" i="1"/>
  <c r="ED221" i="1"/>
  <c r="EL221" i="1"/>
  <c r="FB221" i="1"/>
  <c r="FJ221" i="1"/>
  <c r="FR221" i="1"/>
  <c r="FZ221" i="1"/>
  <c r="GH221" i="1"/>
  <c r="GP221" i="1"/>
  <c r="GX221" i="1"/>
  <c r="EN221" i="1"/>
  <c r="EV221" i="1"/>
  <c r="FD221" i="1"/>
  <c r="FL221" i="1"/>
  <c r="GB221" i="1"/>
  <c r="GJ221" i="1"/>
  <c r="GR221" i="1"/>
  <c r="GZ221" i="1"/>
  <c r="HH221" i="1"/>
  <c r="EH221" i="1"/>
  <c r="EP221" i="1"/>
  <c r="EX221" i="1"/>
  <c r="FN221" i="1"/>
  <c r="FV221" i="1"/>
  <c r="GD221" i="1"/>
  <c r="GL221" i="1"/>
  <c r="HB221" i="1"/>
  <c r="HJ221" i="1"/>
  <c r="EB221" i="1"/>
  <c r="EJ221" i="1"/>
  <c r="ER221" i="1"/>
  <c r="EZ221" i="1"/>
  <c r="FH221" i="1"/>
  <c r="FP221" i="1"/>
  <c r="FX221" i="1"/>
  <c r="GN221" i="1"/>
  <c r="GV221" i="1"/>
  <c r="HD221" i="1"/>
  <c r="HL221" i="1"/>
  <c r="BJ221" i="1"/>
  <c r="BR221" i="1"/>
  <c r="BV221" i="1"/>
  <c r="BZ221" i="1"/>
  <c r="CD221" i="1"/>
  <c r="CH221" i="1"/>
  <c r="CL221" i="1"/>
  <c r="CP221" i="1"/>
  <c r="CT221" i="1"/>
  <c r="CX221" i="1"/>
  <c r="DF221" i="1"/>
  <c r="DJ221" i="1"/>
  <c r="DR221" i="1"/>
  <c r="BK221" i="1"/>
  <c r="BS221" i="1"/>
  <c r="BW221" i="1"/>
  <c r="CE221" i="1"/>
  <c r="CI221" i="1"/>
  <c r="CM221" i="1"/>
  <c r="CQ221" i="1"/>
  <c r="CU221" i="1"/>
  <c r="CY221" i="1"/>
  <c r="DC221" i="1"/>
  <c r="DG221" i="1"/>
  <c r="DK221" i="1"/>
  <c r="DS221" i="1"/>
  <c r="BL221" i="1"/>
  <c r="BP221" i="1"/>
  <c r="BT221" i="1"/>
  <c r="BX221" i="1"/>
  <c r="CF221" i="1"/>
  <c r="CJ221" i="1"/>
  <c r="CR221" i="1"/>
  <c r="CV221" i="1"/>
  <c r="CZ221" i="1"/>
  <c r="DD221" i="1"/>
  <c r="DH221" i="1"/>
  <c r="DL221" i="1"/>
  <c r="DP221" i="1"/>
  <c r="DT221" i="1"/>
  <c r="BI221" i="1"/>
  <c r="BM221" i="1"/>
  <c r="BQ221" i="1"/>
  <c r="BU221" i="1"/>
  <c r="BY221" i="1"/>
  <c r="CC221" i="1"/>
  <c r="CG221" i="1"/>
  <c r="CK221" i="1"/>
  <c r="CS221" i="1"/>
  <c r="CW221" i="1"/>
  <c r="DE221" i="1"/>
  <c r="DI221" i="1"/>
  <c r="DM221" i="1"/>
  <c r="DQ221" i="1"/>
  <c r="DU221" i="1"/>
  <c r="AT221" i="1"/>
  <c r="AX221" i="1"/>
  <c r="BF221" i="1"/>
  <c r="AU221" i="1"/>
  <c r="AY221" i="1"/>
  <c r="BC221" i="1"/>
  <c r="BG221" i="1"/>
  <c r="AM221" i="1"/>
  <c r="AI221" i="1"/>
  <c r="AL221" i="1"/>
  <c r="AR221" i="1"/>
  <c r="AV221" i="1"/>
  <c r="AZ221" i="1"/>
  <c r="BD221" i="1"/>
  <c r="BH221" i="1"/>
  <c r="AP221" i="1"/>
  <c r="AJ221" i="1"/>
  <c r="AS221" i="1"/>
  <c r="AW221" i="1"/>
  <c r="BE221" i="1"/>
  <c r="AQ221" i="1"/>
  <c r="AK221" i="1"/>
  <c r="ED222" i="1"/>
  <c r="EH222" i="1"/>
  <c r="EL222" i="1"/>
  <c r="EP222" i="1"/>
  <c r="EX222" i="1"/>
  <c r="FB222" i="1"/>
  <c r="FJ222" i="1"/>
  <c r="FN222" i="1"/>
  <c r="FR222" i="1"/>
  <c r="FV222" i="1"/>
  <c r="FZ222" i="1"/>
  <c r="GD222" i="1"/>
  <c r="GH222" i="1"/>
  <c r="GL222" i="1"/>
  <c r="GP222" i="1"/>
  <c r="GX222" i="1"/>
  <c r="HB222" i="1"/>
  <c r="HJ222" i="1"/>
  <c r="EB222" i="1"/>
  <c r="EJ222" i="1"/>
  <c r="EN222" i="1"/>
  <c r="ER222" i="1"/>
  <c r="EV222" i="1"/>
  <c r="EZ222" i="1"/>
  <c r="FD222" i="1"/>
  <c r="FH222" i="1"/>
  <c r="FL222" i="1"/>
  <c r="FP222" i="1"/>
  <c r="FX222" i="1"/>
  <c r="GB222" i="1"/>
  <c r="GJ222" i="1"/>
  <c r="GN222" i="1"/>
  <c r="GR222" i="1"/>
  <c r="GV222" i="1"/>
  <c r="GZ222" i="1"/>
  <c r="HD222" i="1"/>
  <c r="HH222" i="1"/>
  <c r="HL222" i="1"/>
  <c r="EA222" i="1"/>
  <c r="EI222" i="1"/>
  <c r="EQ222" i="1"/>
  <c r="EY222" i="1"/>
  <c r="FO222" i="1"/>
  <c r="FW222" i="1"/>
  <c r="GE222" i="1"/>
  <c r="GM222" i="1"/>
  <c r="GU222" i="1"/>
  <c r="HC222" i="1"/>
  <c r="HK222" i="1"/>
  <c r="EC222" i="1"/>
  <c r="EK222" i="1"/>
  <c r="FA222" i="1"/>
  <c r="FI222" i="1"/>
  <c r="FQ222" i="1"/>
  <c r="FY222" i="1"/>
  <c r="GO222" i="1"/>
  <c r="GW222" i="1"/>
  <c r="HE222" i="1"/>
  <c r="HM222" i="1"/>
  <c r="EE222" i="1"/>
  <c r="EM222" i="1"/>
  <c r="EU222" i="1"/>
  <c r="FC222" i="1"/>
  <c r="FK222" i="1"/>
  <c r="GA222" i="1"/>
  <c r="GI222" i="1"/>
  <c r="GQ222" i="1"/>
  <c r="GY222" i="1"/>
  <c r="EO222" i="1"/>
  <c r="EW222" i="1"/>
  <c r="FE222" i="1"/>
  <c r="FM222" i="1"/>
  <c r="FU222" i="1"/>
  <c r="GC222" i="1"/>
  <c r="GK222" i="1"/>
  <c r="HA222" i="1"/>
  <c r="HI222" i="1"/>
  <c r="BI222" i="1"/>
  <c r="BM222" i="1"/>
  <c r="BQ222" i="1"/>
  <c r="BU222" i="1"/>
  <c r="BY222" i="1"/>
  <c r="CC222" i="1"/>
  <c r="CG222" i="1"/>
  <c r="CK222" i="1"/>
  <c r="CS222" i="1"/>
  <c r="CW222" i="1"/>
  <c r="DE222" i="1"/>
  <c r="DI222" i="1"/>
  <c r="DM222" i="1"/>
  <c r="DQ222" i="1"/>
  <c r="DU222" i="1"/>
  <c r="BJ222" i="1"/>
  <c r="BR222" i="1"/>
  <c r="BV222" i="1"/>
  <c r="BZ222" i="1"/>
  <c r="CD222" i="1"/>
  <c r="CH222" i="1"/>
  <c r="CL222" i="1"/>
  <c r="CP222" i="1"/>
  <c r="CT222" i="1"/>
  <c r="CX222" i="1"/>
  <c r="DF222" i="1"/>
  <c r="DJ222" i="1"/>
  <c r="DR222" i="1"/>
  <c r="BK222" i="1"/>
  <c r="BS222" i="1"/>
  <c r="BW222" i="1"/>
  <c r="CE222" i="1"/>
  <c r="CI222" i="1"/>
  <c r="CM222" i="1"/>
  <c r="CQ222" i="1"/>
  <c r="CU222" i="1"/>
  <c r="CY222" i="1"/>
  <c r="DC222" i="1"/>
  <c r="DG222" i="1"/>
  <c r="DK222" i="1"/>
  <c r="DS222" i="1"/>
  <c r="BL222" i="1"/>
  <c r="BP222" i="1"/>
  <c r="BT222" i="1"/>
  <c r="BX222" i="1"/>
  <c r="CF222" i="1"/>
  <c r="CJ222" i="1"/>
  <c r="CR222" i="1"/>
  <c r="CV222" i="1"/>
  <c r="CZ222" i="1"/>
  <c r="DD222" i="1"/>
  <c r="DH222" i="1"/>
  <c r="DL222" i="1"/>
  <c r="DP222" i="1"/>
  <c r="DT222" i="1"/>
  <c r="AS222" i="1"/>
  <c r="AW222" i="1"/>
  <c r="BE222" i="1"/>
  <c r="AP222" i="1"/>
  <c r="AK222" i="1"/>
  <c r="AT222" i="1"/>
  <c r="AX222" i="1"/>
  <c r="BF222" i="1"/>
  <c r="AQ222" i="1"/>
  <c r="AL222" i="1"/>
  <c r="AU222" i="1"/>
  <c r="AY222" i="1"/>
  <c r="BC222" i="1"/>
  <c r="BG222" i="1"/>
  <c r="AM222" i="1"/>
  <c r="AI222" i="1"/>
  <c r="AR222" i="1"/>
  <c r="AV222" i="1"/>
  <c r="AZ222" i="1"/>
  <c r="BD222" i="1"/>
  <c r="BH222" i="1"/>
  <c r="AJ222" i="1"/>
  <c r="ED255" i="1"/>
  <c r="EH255" i="1"/>
  <c r="EL255" i="1"/>
  <c r="EP255" i="1"/>
  <c r="EX255" i="1"/>
  <c r="FB255" i="1"/>
  <c r="FJ255" i="1"/>
  <c r="FN255" i="1"/>
  <c r="FR255" i="1"/>
  <c r="FV255" i="1"/>
  <c r="FZ255" i="1"/>
  <c r="GD255" i="1"/>
  <c r="GH255" i="1"/>
  <c r="GL255" i="1"/>
  <c r="GP255" i="1"/>
  <c r="GX255" i="1"/>
  <c r="HB255" i="1"/>
  <c r="HJ255" i="1"/>
  <c r="EA255" i="1"/>
  <c r="EE255" i="1"/>
  <c r="EI255" i="1"/>
  <c r="EM255" i="1"/>
  <c r="EQ255" i="1"/>
  <c r="EU255" i="1"/>
  <c r="EY255" i="1"/>
  <c r="FC255" i="1"/>
  <c r="FK255" i="1"/>
  <c r="FO255" i="1"/>
  <c r="FW255" i="1"/>
  <c r="GA255" i="1"/>
  <c r="GE255" i="1"/>
  <c r="GI255" i="1"/>
  <c r="GM255" i="1"/>
  <c r="GQ255" i="1"/>
  <c r="GU255" i="1"/>
  <c r="GY255" i="1"/>
  <c r="HC255" i="1"/>
  <c r="HK255" i="1"/>
  <c r="EB255" i="1"/>
  <c r="EJ255" i="1"/>
  <c r="EN255" i="1"/>
  <c r="ER255" i="1"/>
  <c r="EV255" i="1"/>
  <c r="EZ255" i="1"/>
  <c r="FD255" i="1"/>
  <c r="FH255" i="1"/>
  <c r="FL255" i="1"/>
  <c r="FP255" i="1"/>
  <c r="FX255" i="1"/>
  <c r="GB255" i="1"/>
  <c r="GJ255" i="1"/>
  <c r="GN255" i="1"/>
  <c r="GR255" i="1"/>
  <c r="GV255" i="1"/>
  <c r="GZ255" i="1"/>
  <c r="HD255" i="1"/>
  <c r="HH255" i="1"/>
  <c r="HL255" i="1"/>
  <c r="EC255" i="1"/>
  <c r="EK255" i="1"/>
  <c r="EO255" i="1"/>
  <c r="EW255" i="1"/>
  <c r="FA255" i="1"/>
  <c r="FE255" i="1"/>
  <c r="FI255" i="1"/>
  <c r="FM255" i="1"/>
  <c r="FQ255" i="1"/>
  <c r="FU255" i="1"/>
  <c r="FY255" i="1"/>
  <c r="GC255" i="1"/>
  <c r="GK255" i="1"/>
  <c r="GO255" i="1"/>
  <c r="GW255" i="1"/>
  <c r="HA255" i="1"/>
  <c r="HE255" i="1"/>
  <c r="HI255" i="1"/>
  <c r="HM255" i="1"/>
  <c r="BL255" i="1"/>
  <c r="BP255" i="1"/>
  <c r="BT255" i="1"/>
  <c r="BX255" i="1"/>
  <c r="CF255" i="1"/>
  <c r="CJ255" i="1"/>
  <c r="CR255" i="1"/>
  <c r="CV255" i="1"/>
  <c r="CZ255" i="1"/>
  <c r="DD255" i="1"/>
  <c r="DH255" i="1"/>
  <c r="DL255" i="1"/>
  <c r="DP255" i="1"/>
  <c r="DT255" i="1"/>
  <c r="BI255" i="1"/>
  <c r="BM255" i="1"/>
  <c r="BQ255" i="1"/>
  <c r="BU255" i="1"/>
  <c r="BY255" i="1"/>
  <c r="CC255" i="1"/>
  <c r="CG255" i="1"/>
  <c r="CK255" i="1"/>
  <c r="CS255" i="1"/>
  <c r="CW255" i="1"/>
  <c r="DE255" i="1"/>
  <c r="DI255" i="1"/>
  <c r="DM255" i="1"/>
  <c r="DQ255" i="1"/>
  <c r="DU255" i="1"/>
  <c r="BJ255" i="1"/>
  <c r="BR255" i="1"/>
  <c r="BV255" i="1"/>
  <c r="BZ255" i="1"/>
  <c r="CD255" i="1"/>
  <c r="CH255" i="1"/>
  <c r="CL255" i="1"/>
  <c r="CP255" i="1"/>
  <c r="CT255" i="1"/>
  <c r="CX255" i="1"/>
  <c r="DF255" i="1"/>
  <c r="DJ255" i="1"/>
  <c r="DR255" i="1"/>
  <c r="BK255" i="1"/>
  <c r="BS255" i="1"/>
  <c r="BW255" i="1"/>
  <c r="CE255" i="1"/>
  <c r="CI255" i="1"/>
  <c r="CM255" i="1"/>
  <c r="CQ255" i="1"/>
  <c r="CU255" i="1"/>
  <c r="CY255" i="1"/>
  <c r="DC255" i="1"/>
  <c r="DG255" i="1"/>
  <c r="DK255" i="1"/>
  <c r="DS255" i="1"/>
  <c r="AR255" i="1"/>
  <c r="AV255" i="1"/>
  <c r="AZ255" i="1"/>
  <c r="BD255" i="1"/>
  <c r="BH255" i="1"/>
  <c r="AJ255" i="1"/>
  <c r="AS255" i="1"/>
  <c r="AW255" i="1"/>
  <c r="BE255" i="1"/>
  <c r="AK255" i="1"/>
  <c r="AT255" i="1"/>
  <c r="AX255" i="1"/>
  <c r="BF255" i="1"/>
  <c r="AP255" i="1"/>
  <c r="AL255" i="1"/>
  <c r="AU255" i="1"/>
  <c r="AY255" i="1"/>
  <c r="BC255" i="1"/>
  <c r="BG255" i="1"/>
  <c r="AQ255" i="1"/>
  <c r="AM255" i="1"/>
  <c r="AI255" i="1"/>
  <c r="EB239" i="1"/>
  <c r="EJ239" i="1"/>
  <c r="EN239" i="1"/>
  <c r="ER239" i="1"/>
  <c r="EV239" i="1"/>
  <c r="EZ239" i="1"/>
  <c r="FD239" i="1"/>
  <c r="FH239" i="1"/>
  <c r="FL239" i="1"/>
  <c r="FP239" i="1"/>
  <c r="FX239" i="1"/>
  <c r="GB239" i="1"/>
  <c r="GJ239" i="1"/>
  <c r="GN239" i="1"/>
  <c r="GR239" i="1"/>
  <c r="GV239" i="1"/>
  <c r="GZ239" i="1"/>
  <c r="HD239" i="1"/>
  <c r="HH239" i="1"/>
  <c r="HL239" i="1"/>
  <c r="EC239" i="1"/>
  <c r="EK239" i="1"/>
  <c r="EO239" i="1"/>
  <c r="EW239" i="1"/>
  <c r="FA239" i="1"/>
  <c r="FE239" i="1"/>
  <c r="FI239" i="1"/>
  <c r="FM239" i="1"/>
  <c r="FQ239" i="1"/>
  <c r="FU239" i="1"/>
  <c r="FY239" i="1"/>
  <c r="GC239" i="1"/>
  <c r="GK239" i="1"/>
  <c r="GO239" i="1"/>
  <c r="GW239" i="1"/>
  <c r="HA239" i="1"/>
  <c r="HE239" i="1"/>
  <c r="HI239" i="1"/>
  <c r="HM239" i="1"/>
  <c r="ED239" i="1"/>
  <c r="EH239" i="1"/>
  <c r="EL239" i="1"/>
  <c r="EP239" i="1"/>
  <c r="EX239" i="1"/>
  <c r="FB239" i="1"/>
  <c r="FJ239" i="1"/>
  <c r="FN239" i="1"/>
  <c r="FR239" i="1"/>
  <c r="FV239" i="1"/>
  <c r="FZ239" i="1"/>
  <c r="GD239" i="1"/>
  <c r="GH239" i="1"/>
  <c r="GL239" i="1"/>
  <c r="GP239" i="1"/>
  <c r="GX239" i="1"/>
  <c r="HB239" i="1"/>
  <c r="HJ239" i="1"/>
  <c r="EA239" i="1"/>
  <c r="EE239" i="1"/>
  <c r="EI239" i="1"/>
  <c r="EM239" i="1"/>
  <c r="EQ239" i="1"/>
  <c r="EU239" i="1"/>
  <c r="EY239" i="1"/>
  <c r="FC239" i="1"/>
  <c r="FK239" i="1"/>
  <c r="FO239" i="1"/>
  <c r="FW239" i="1"/>
  <c r="GA239" i="1"/>
  <c r="GE239" i="1"/>
  <c r="GI239" i="1"/>
  <c r="GM239" i="1"/>
  <c r="GQ239" i="1"/>
  <c r="GU239" i="1"/>
  <c r="GY239" i="1"/>
  <c r="HC239" i="1"/>
  <c r="HK239" i="1"/>
  <c r="BL239" i="1"/>
  <c r="BP239" i="1"/>
  <c r="BT239" i="1"/>
  <c r="BX239" i="1"/>
  <c r="CF239" i="1"/>
  <c r="CJ239" i="1"/>
  <c r="CR239" i="1"/>
  <c r="CV239" i="1"/>
  <c r="CZ239" i="1"/>
  <c r="DD239" i="1"/>
  <c r="DH239" i="1"/>
  <c r="DL239" i="1"/>
  <c r="DP239" i="1"/>
  <c r="DT239" i="1"/>
  <c r="BI239" i="1"/>
  <c r="BM239" i="1"/>
  <c r="BQ239" i="1"/>
  <c r="BU239" i="1"/>
  <c r="BY239" i="1"/>
  <c r="CC239" i="1"/>
  <c r="CG239" i="1"/>
  <c r="CK239" i="1"/>
  <c r="CS239" i="1"/>
  <c r="CW239" i="1"/>
  <c r="DE239" i="1"/>
  <c r="DI239" i="1"/>
  <c r="DM239" i="1"/>
  <c r="DQ239" i="1"/>
  <c r="DU239" i="1"/>
  <c r="BJ239" i="1"/>
  <c r="BR239" i="1"/>
  <c r="BV239" i="1"/>
  <c r="BZ239" i="1"/>
  <c r="CD239" i="1"/>
  <c r="CH239" i="1"/>
  <c r="CL239" i="1"/>
  <c r="CP239" i="1"/>
  <c r="CT239" i="1"/>
  <c r="CX239" i="1"/>
  <c r="DF239" i="1"/>
  <c r="DJ239" i="1"/>
  <c r="DR239" i="1"/>
  <c r="BK239" i="1"/>
  <c r="BS239" i="1"/>
  <c r="BW239" i="1"/>
  <c r="CE239" i="1"/>
  <c r="CI239" i="1"/>
  <c r="CM239" i="1"/>
  <c r="CQ239" i="1"/>
  <c r="CU239" i="1"/>
  <c r="CY239" i="1"/>
  <c r="DC239" i="1"/>
  <c r="DG239" i="1"/>
  <c r="DK239" i="1"/>
  <c r="DS239" i="1"/>
  <c r="AR239" i="1"/>
  <c r="AV239" i="1"/>
  <c r="AZ239" i="1"/>
  <c r="BD239" i="1"/>
  <c r="BH239" i="1"/>
  <c r="AJ239" i="1"/>
  <c r="AS239" i="1"/>
  <c r="AW239" i="1"/>
  <c r="BE239" i="1"/>
  <c r="AK239" i="1"/>
  <c r="AT239" i="1"/>
  <c r="AX239" i="1"/>
  <c r="BF239" i="1"/>
  <c r="AP239" i="1"/>
  <c r="AL239" i="1"/>
  <c r="AU239" i="1"/>
  <c r="AY239" i="1"/>
  <c r="BC239" i="1"/>
  <c r="BG239" i="1"/>
  <c r="AQ239" i="1"/>
  <c r="AM239" i="1"/>
  <c r="AI239" i="1"/>
  <c r="EB209" i="1"/>
  <c r="EJ209" i="1"/>
  <c r="EN209" i="1"/>
  <c r="ER209" i="1"/>
  <c r="EV209" i="1"/>
  <c r="EZ209" i="1"/>
  <c r="FD209" i="1"/>
  <c r="FH209" i="1"/>
  <c r="FL209" i="1"/>
  <c r="FP209" i="1"/>
  <c r="FX209" i="1"/>
  <c r="GB209" i="1"/>
  <c r="GJ209" i="1"/>
  <c r="GN209" i="1"/>
  <c r="GR209" i="1"/>
  <c r="GV209" i="1"/>
  <c r="GZ209" i="1"/>
  <c r="HD209" i="1"/>
  <c r="HH209" i="1"/>
  <c r="HL209" i="1"/>
  <c r="EC209" i="1"/>
  <c r="EK209" i="1"/>
  <c r="EO209" i="1"/>
  <c r="EW209" i="1"/>
  <c r="FA209" i="1"/>
  <c r="FE209" i="1"/>
  <c r="FI209" i="1"/>
  <c r="FM209" i="1"/>
  <c r="FQ209" i="1"/>
  <c r="FU209" i="1"/>
  <c r="FY209" i="1"/>
  <c r="GC209" i="1"/>
  <c r="GK209" i="1"/>
  <c r="GO209" i="1"/>
  <c r="GW209" i="1"/>
  <c r="HA209" i="1"/>
  <c r="HE209" i="1"/>
  <c r="HI209" i="1"/>
  <c r="HM209" i="1"/>
  <c r="ED209" i="1"/>
  <c r="EH209" i="1"/>
  <c r="EL209" i="1"/>
  <c r="EP209" i="1"/>
  <c r="EX209" i="1"/>
  <c r="FB209" i="1"/>
  <c r="FJ209" i="1"/>
  <c r="FN209" i="1"/>
  <c r="FR209" i="1"/>
  <c r="FV209" i="1"/>
  <c r="FZ209" i="1"/>
  <c r="GD209" i="1"/>
  <c r="GH209" i="1"/>
  <c r="GL209" i="1"/>
  <c r="GP209" i="1"/>
  <c r="GX209" i="1"/>
  <c r="HB209" i="1"/>
  <c r="HJ209" i="1"/>
  <c r="EA209" i="1"/>
  <c r="EE209" i="1"/>
  <c r="EI209" i="1"/>
  <c r="EM209" i="1"/>
  <c r="EQ209" i="1"/>
  <c r="EU209" i="1"/>
  <c r="EY209" i="1"/>
  <c r="FC209" i="1"/>
  <c r="FK209" i="1"/>
  <c r="FO209" i="1"/>
  <c r="FW209" i="1"/>
  <c r="GA209" i="1"/>
  <c r="GE209" i="1"/>
  <c r="GI209" i="1"/>
  <c r="GM209" i="1"/>
  <c r="GQ209" i="1"/>
  <c r="GU209" i="1"/>
  <c r="GY209" i="1"/>
  <c r="HC209" i="1"/>
  <c r="HK209" i="1"/>
  <c r="BJ209" i="1"/>
  <c r="BR209" i="1"/>
  <c r="BV209" i="1"/>
  <c r="BZ209" i="1"/>
  <c r="CD209" i="1"/>
  <c r="CH209" i="1"/>
  <c r="CL209" i="1"/>
  <c r="CP209" i="1"/>
  <c r="CT209" i="1"/>
  <c r="CX209" i="1"/>
  <c r="DF209" i="1"/>
  <c r="DJ209" i="1"/>
  <c r="DR209" i="1"/>
  <c r="BK209" i="1"/>
  <c r="BS209" i="1"/>
  <c r="BW209" i="1"/>
  <c r="CE209" i="1"/>
  <c r="CI209" i="1"/>
  <c r="CM209" i="1"/>
  <c r="CQ209" i="1"/>
  <c r="CU209" i="1"/>
  <c r="CY209" i="1"/>
  <c r="DC209" i="1"/>
  <c r="DG209" i="1"/>
  <c r="DK209" i="1"/>
  <c r="DS209" i="1"/>
  <c r="BL209" i="1"/>
  <c r="BP209" i="1"/>
  <c r="BT209" i="1"/>
  <c r="BX209" i="1"/>
  <c r="CF209" i="1"/>
  <c r="CJ209" i="1"/>
  <c r="CR209" i="1"/>
  <c r="CV209" i="1"/>
  <c r="CZ209" i="1"/>
  <c r="DD209" i="1"/>
  <c r="DH209" i="1"/>
  <c r="DL209" i="1"/>
  <c r="DP209" i="1"/>
  <c r="DT209" i="1"/>
  <c r="BI209" i="1"/>
  <c r="BM209" i="1"/>
  <c r="BQ209" i="1"/>
  <c r="BU209" i="1"/>
  <c r="BY209" i="1"/>
  <c r="CC209" i="1"/>
  <c r="CG209" i="1"/>
  <c r="CK209" i="1"/>
  <c r="CS209" i="1"/>
  <c r="CW209" i="1"/>
  <c r="DE209" i="1"/>
  <c r="DI209" i="1"/>
  <c r="DM209" i="1"/>
  <c r="DQ209" i="1"/>
  <c r="DU209" i="1"/>
  <c r="AT209" i="1"/>
  <c r="AX209" i="1"/>
  <c r="BF209" i="1"/>
  <c r="AU209" i="1"/>
  <c r="AY209" i="1"/>
  <c r="BC209" i="1"/>
  <c r="BG209" i="1"/>
  <c r="AM209" i="1"/>
  <c r="AI209" i="1"/>
  <c r="AR209" i="1"/>
  <c r="AV209" i="1"/>
  <c r="AZ209" i="1"/>
  <c r="BD209" i="1"/>
  <c r="BH209" i="1"/>
  <c r="AP209" i="1"/>
  <c r="AJ209" i="1"/>
  <c r="AS209" i="1"/>
  <c r="AW209" i="1"/>
  <c r="BE209" i="1"/>
  <c r="AQ209" i="1"/>
  <c r="AK209" i="1"/>
  <c r="AL209" i="1"/>
  <c r="ED263" i="1"/>
  <c r="EH263" i="1"/>
  <c r="EL263" i="1"/>
  <c r="EP263" i="1"/>
  <c r="EX263" i="1"/>
  <c r="FB263" i="1"/>
  <c r="FJ263" i="1"/>
  <c r="FN263" i="1"/>
  <c r="FR263" i="1"/>
  <c r="FV263" i="1"/>
  <c r="FZ263" i="1"/>
  <c r="GD263" i="1"/>
  <c r="GH263" i="1"/>
  <c r="GL263" i="1"/>
  <c r="GP263" i="1"/>
  <c r="GX263" i="1"/>
  <c r="HB263" i="1"/>
  <c r="HJ263" i="1"/>
  <c r="EA263" i="1"/>
  <c r="EE263" i="1"/>
  <c r="EI263" i="1"/>
  <c r="EM263" i="1"/>
  <c r="EQ263" i="1"/>
  <c r="EU263" i="1"/>
  <c r="EY263" i="1"/>
  <c r="FC263" i="1"/>
  <c r="FK263" i="1"/>
  <c r="FO263" i="1"/>
  <c r="FW263" i="1"/>
  <c r="GA263" i="1"/>
  <c r="GE263" i="1"/>
  <c r="GI263" i="1"/>
  <c r="GM263" i="1"/>
  <c r="GQ263" i="1"/>
  <c r="GU263" i="1"/>
  <c r="GY263" i="1"/>
  <c r="HC263" i="1"/>
  <c r="HK263" i="1"/>
  <c r="EB263" i="1"/>
  <c r="EJ263" i="1"/>
  <c r="EN263" i="1"/>
  <c r="ER263" i="1"/>
  <c r="EV263" i="1"/>
  <c r="EZ263" i="1"/>
  <c r="FD263" i="1"/>
  <c r="FH263" i="1"/>
  <c r="FL263" i="1"/>
  <c r="FP263" i="1"/>
  <c r="FX263" i="1"/>
  <c r="GB263" i="1"/>
  <c r="GJ263" i="1"/>
  <c r="GN263" i="1"/>
  <c r="GR263" i="1"/>
  <c r="GV263" i="1"/>
  <c r="GZ263" i="1"/>
  <c r="HD263" i="1"/>
  <c r="HH263" i="1"/>
  <c r="HL263" i="1"/>
  <c r="EC263" i="1"/>
  <c r="EK263" i="1"/>
  <c r="EO263" i="1"/>
  <c r="EW263" i="1"/>
  <c r="FA263" i="1"/>
  <c r="FE263" i="1"/>
  <c r="FI263" i="1"/>
  <c r="FM263" i="1"/>
  <c r="FQ263" i="1"/>
  <c r="FU263" i="1"/>
  <c r="FY263" i="1"/>
  <c r="GC263" i="1"/>
  <c r="GK263" i="1"/>
  <c r="GO263" i="1"/>
  <c r="GW263" i="1"/>
  <c r="HA263" i="1"/>
  <c r="HE263" i="1"/>
  <c r="HI263" i="1"/>
  <c r="HM263" i="1"/>
  <c r="BL263" i="1"/>
  <c r="BP263" i="1"/>
  <c r="BT263" i="1"/>
  <c r="BX263" i="1"/>
  <c r="CF263" i="1"/>
  <c r="CJ263" i="1"/>
  <c r="CR263" i="1"/>
  <c r="CV263" i="1"/>
  <c r="CZ263" i="1"/>
  <c r="DD263" i="1"/>
  <c r="DH263" i="1"/>
  <c r="DL263" i="1"/>
  <c r="DP263" i="1"/>
  <c r="DT263" i="1"/>
  <c r="BI263" i="1"/>
  <c r="BM263" i="1"/>
  <c r="BQ263" i="1"/>
  <c r="BU263" i="1"/>
  <c r="BY263" i="1"/>
  <c r="CC263" i="1"/>
  <c r="CG263" i="1"/>
  <c r="CK263" i="1"/>
  <c r="CS263" i="1"/>
  <c r="CW263" i="1"/>
  <c r="DE263" i="1"/>
  <c r="DI263" i="1"/>
  <c r="DM263" i="1"/>
  <c r="DQ263" i="1"/>
  <c r="DU263" i="1"/>
  <c r="BJ263" i="1"/>
  <c r="BR263" i="1"/>
  <c r="BV263" i="1"/>
  <c r="BZ263" i="1"/>
  <c r="CD263" i="1"/>
  <c r="CH263" i="1"/>
  <c r="CL263" i="1"/>
  <c r="CP263" i="1"/>
  <c r="CT263" i="1"/>
  <c r="CX263" i="1"/>
  <c r="DF263" i="1"/>
  <c r="DJ263" i="1"/>
  <c r="DR263" i="1"/>
  <c r="BK263" i="1"/>
  <c r="BS263" i="1"/>
  <c r="BW263" i="1"/>
  <c r="CE263" i="1"/>
  <c r="CI263" i="1"/>
  <c r="CM263" i="1"/>
  <c r="CQ263" i="1"/>
  <c r="CU263" i="1"/>
  <c r="CY263" i="1"/>
  <c r="DC263" i="1"/>
  <c r="DG263" i="1"/>
  <c r="DK263" i="1"/>
  <c r="DS263" i="1"/>
  <c r="AR263" i="1"/>
  <c r="AV263" i="1"/>
  <c r="AZ263" i="1"/>
  <c r="BD263" i="1"/>
  <c r="BH263" i="1"/>
  <c r="AS263" i="1"/>
  <c r="AW263" i="1"/>
  <c r="BE263" i="1"/>
  <c r="AK263" i="1"/>
  <c r="AT263" i="1"/>
  <c r="AX263" i="1"/>
  <c r="BF263" i="1"/>
  <c r="AP263" i="1"/>
  <c r="AL263" i="1"/>
  <c r="AJ263" i="1"/>
  <c r="AU263" i="1"/>
  <c r="AY263" i="1"/>
  <c r="BC263" i="1"/>
  <c r="BG263" i="1"/>
  <c r="AQ263" i="1"/>
  <c r="AM263" i="1"/>
  <c r="AI263" i="1"/>
  <c r="ED237" i="1"/>
  <c r="EH237" i="1"/>
  <c r="EL237" i="1"/>
  <c r="EP237" i="1"/>
  <c r="EX237" i="1"/>
  <c r="FB237" i="1"/>
  <c r="FJ237" i="1"/>
  <c r="FN237" i="1"/>
  <c r="FR237" i="1"/>
  <c r="FV237" i="1"/>
  <c r="FZ237" i="1"/>
  <c r="GD237" i="1"/>
  <c r="GH237" i="1"/>
  <c r="GL237" i="1"/>
  <c r="GP237" i="1"/>
  <c r="GX237" i="1"/>
  <c r="HB237" i="1"/>
  <c r="HJ237" i="1"/>
  <c r="EA237" i="1"/>
  <c r="EE237" i="1"/>
  <c r="EI237" i="1"/>
  <c r="EM237" i="1"/>
  <c r="EQ237" i="1"/>
  <c r="EU237" i="1"/>
  <c r="EY237" i="1"/>
  <c r="FC237" i="1"/>
  <c r="FK237" i="1"/>
  <c r="FO237" i="1"/>
  <c r="FW237" i="1"/>
  <c r="GA237" i="1"/>
  <c r="GE237" i="1"/>
  <c r="GI237" i="1"/>
  <c r="GM237" i="1"/>
  <c r="GQ237" i="1"/>
  <c r="GU237" i="1"/>
  <c r="GY237" i="1"/>
  <c r="HC237" i="1"/>
  <c r="HK237" i="1"/>
  <c r="EB237" i="1"/>
  <c r="EJ237" i="1"/>
  <c r="EN237" i="1"/>
  <c r="ER237" i="1"/>
  <c r="EV237" i="1"/>
  <c r="EZ237" i="1"/>
  <c r="FD237" i="1"/>
  <c r="FH237" i="1"/>
  <c r="FL237" i="1"/>
  <c r="FP237" i="1"/>
  <c r="FX237" i="1"/>
  <c r="GB237" i="1"/>
  <c r="GJ237" i="1"/>
  <c r="GN237" i="1"/>
  <c r="GR237" i="1"/>
  <c r="GV237" i="1"/>
  <c r="GZ237" i="1"/>
  <c r="HD237" i="1"/>
  <c r="HH237" i="1"/>
  <c r="HL237" i="1"/>
  <c r="EC237" i="1"/>
  <c r="EK237" i="1"/>
  <c r="EO237" i="1"/>
  <c r="EW237" i="1"/>
  <c r="FA237" i="1"/>
  <c r="FE237" i="1"/>
  <c r="FI237" i="1"/>
  <c r="FM237" i="1"/>
  <c r="FQ237" i="1"/>
  <c r="FU237" i="1"/>
  <c r="FY237" i="1"/>
  <c r="GC237" i="1"/>
  <c r="GK237" i="1"/>
  <c r="GO237" i="1"/>
  <c r="GW237" i="1"/>
  <c r="HA237" i="1"/>
  <c r="HE237" i="1"/>
  <c r="HI237" i="1"/>
  <c r="HM237" i="1"/>
  <c r="BJ237" i="1"/>
  <c r="BR237" i="1"/>
  <c r="BV237" i="1"/>
  <c r="BZ237" i="1"/>
  <c r="CD237" i="1"/>
  <c r="CH237" i="1"/>
  <c r="CL237" i="1"/>
  <c r="CP237" i="1"/>
  <c r="CT237" i="1"/>
  <c r="CX237" i="1"/>
  <c r="DF237" i="1"/>
  <c r="DJ237" i="1"/>
  <c r="DR237" i="1"/>
  <c r="BK237" i="1"/>
  <c r="BS237" i="1"/>
  <c r="BW237" i="1"/>
  <c r="CE237" i="1"/>
  <c r="CI237" i="1"/>
  <c r="CM237" i="1"/>
  <c r="CQ237" i="1"/>
  <c r="CU237" i="1"/>
  <c r="CY237" i="1"/>
  <c r="DC237" i="1"/>
  <c r="DG237" i="1"/>
  <c r="DK237" i="1"/>
  <c r="DS237" i="1"/>
  <c r="BL237" i="1"/>
  <c r="BP237" i="1"/>
  <c r="BT237" i="1"/>
  <c r="BX237" i="1"/>
  <c r="CF237" i="1"/>
  <c r="CJ237" i="1"/>
  <c r="CR237" i="1"/>
  <c r="CV237" i="1"/>
  <c r="CZ237" i="1"/>
  <c r="DD237" i="1"/>
  <c r="DH237" i="1"/>
  <c r="DL237" i="1"/>
  <c r="DP237" i="1"/>
  <c r="DT237" i="1"/>
  <c r="BI237" i="1"/>
  <c r="BM237" i="1"/>
  <c r="BQ237" i="1"/>
  <c r="BU237" i="1"/>
  <c r="BY237" i="1"/>
  <c r="CC237" i="1"/>
  <c r="CG237" i="1"/>
  <c r="CK237" i="1"/>
  <c r="CS237" i="1"/>
  <c r="CW237" i="1"/>
  <c r="DE237" i="1"/>
  <c r="DI237" i="1"/>
  <c r="DM237" i="1"/>
  <c r="DQ237" i="1"/>
  <c r="DU237" i="1"/>
  <c r="AT237" i="1"/>
  <c r="AX237" i="1"/>
  <c r="BF237" i="1"/>
  <c r="AL237" i="1"/>
  <c r="AU237" i="1"/>
  <c r="AY237" i="1"/>
  <c r="BC237" i="1"/>
  <c r="BG237" i="1"/>
  <c r="AM237" i="1"/>
  <c r="AI237" i="1"/>
  <c r="AR237" i="1"/>
  <c r="AV237" i="1"/>
  <c r="AZ237" i="1"/>
  <c r="BD237" i="1"/>
  <c r="BH237" i="1"/>
  <c r="AP237" i="1"/>
  <c r="AJ237" i="1"/>
  <c r="AS237" i="1"/>
  <c r="AW237" i="1"/>
  <c r="BE237" i="1"/>
  <c r="AQ237" i="1"/>
  <c r="AK237" i="1"/>
  <c r="ED217" i="1"/>
  <c r="EH217" i="1"/>
  <c r="EL217" i="1"/>
  <c r="EP217" i="1"/>
  <c r="EX217" i="1"/>
  <c r="FB217" i="1"/>
  <c r="FJ217" i="1"/>
  <c r="FN217" i="1"/>
  <c r="FR217" i="1"/>
  <c r="FV217" i="1"/>
  <c r="FZ217" i="1"/>
  <c r="GD217" i="1"/>
  <c r="GH217" i="1"/>
  <c r="GL217" i="1"/>
  <c r="GP217" i="1"/>
  <c r="EB217" i="1"/>
  <c r="EJ217" i="1"/>
  <c r="EN217" i="1"/>
  <c r="ER217" i="1"/>
  <c r="EV217" i="1"/>
  <c r="EZ217" i="1"/>
  <c r="FD217" i="1"/>
  <c r="FH217" i="1"/>
  <c r="FL217" i="1"/>
  <c r="FP217" i="1"/>
  <c r="FX217" i="1"/>
  <c r="GB217" i="1"/>
  <c r="GJ217" i="1"/>
  <c r="GN217" i="1"/>
  <c r="EO217" i="1"/>
  <c r="EW217" i="1"/>
  <c r="FE217" i="1"/>
  <c r="FM217" i="1"/>
  <c r="FU217" i="1"/>
  <c r="GC217" i="1"/>
  <c r="GK217" i="1"/>
  <c r="GR217" i="1"/>
  <c r="GV217" i="1"/>
  <c r="GZ217" i="1"/>
  <c r="HD217" i="1"/>
  <c r="HH217" i="1"/>
  <c r="HL217" i="1"/>
  <c r="EA217" i="1"/>
  <c r="EI217" i="1"/>
  <c r="EQ217" i="1"/>
  <c r="EY217" i="1"/>
  <c r="FO217" i="1"/>
  <c r="FW217" i="1"/>
  <c r="GE217" i="1"/>
  <c r="GM217" i="1"/>
  <c r="GW217" i="1"/>
  <c r="HA217" i="1"/>
  <c r="HE217" i="1"/>
  <c r="HI217" i="1"/>
  <c r="HM217" i="1"/>
  <c r="EC217" i="1"/>
  <c r="EK217" i="1"/>
  <c r="FA217" i="1"/>
  <c r="FI217" i="1"/>
  <c r="FQ217" i="1"/>
  <c r="FY217" i="1"/>
  <c r="GO217" i="1"/>
  <c r="GX217" i="1"/>
  <c r="HB217" i="1"/>
  <c r="HJ217" i="1"/>
  <c r="EE217" i="1"/>
  <c r="EM217" i="1"/>
  <c r="EU217" i="1"/>
  <c r="FC217" i="1"/>
  <c r="FK217" i="1"/>
  <c r="GA217" i="1"/>
  <c r="GI217" i="1"/>
  <c r="GQ217" i="1"/>
  <c r="GU217" i="1"/>
  <c r="GY217" i="1"/>
  <c r="HC217" i="1"/>
  <c r="HK217" i="1"/>
  <c r="BJ217" i="1"/>
  <c r="BR217" i="1"/>
  <c r="BV217" i="1"/>
  <c r="BZ217" i="1"/>
  <c r="CD217" i="1"/>
  <c r="CH217" i="1"/>
  <c r="CL217" i="1"/>
  <c r="CP217" i="1"/>
  <c r="CT217" i="1"/>
  <c r="CX217" i="1"/>
  <c r="DF217" i="1"/>
  <c r="DJ217" i="1"/>
  <c r="DR217" i="1"/>
  <c r="BK217" i="1"/>
  <c r="BS217" i="1"/>
  <c r="BW217" i="1"/>
  <c r="CE217" i="1"/>
  <c r="CI217" i="1"/>
  <c r="CM217" i="1"/>
  <c r="CQ217" i="1"/>
  <c r="CU217" i="1"/>
  <c r="CY217" i="1"/>
  <c r="DC217" i="1"/>
  <c r="DG217" i="1"/>
  <c r="DK217" i="1"/>
  <c r="DS217" i="1"/>
  <c r="BL217" i="1"/>
  <c r="BP217" i="1"/>
  <c r="BT217" i="1"/>
  <c r="BX217" i="1"/>
  <c r="CF217" i="1"/>
  <c r="CJ217" i="1"/>
  <c r="CR217" i="1"/>
  <c r="CV217" i="1"/>
  <c r="CZ217" i="1"/>
  <c r="DD217" i="1"/>
  <c r="DH217" i="1"/>
  <c r="DL217" i="1"/>
  <c r="DP217" i="1"/>
  <c r="DT217" i="1"/>
  <c r="BI217" i="1"/>
  <c r="BM217" i="1"/>
  <c r="BQ217" i="1"/>
  <c r="BU217" i="1"/>
  <c r="BY217" i="1"/>
  <c r="CC217" i="1"/>
  <c r="CG217" i="1"/>
  <c r="CK217" i="1"/>
  <c r="CS217" i="1"/>
  <c r="CW217" i="1"/>
  <c r="DE217" i="1"/>
  <c r="DI217" i="1"/>
  <c r="DM217" i="1"/>
  <c r="DQ217" i="1"/>
  <c r="DU217" i="1"/>
  <c r="AT217" i="1"/>
  <c r="AX217" i="1"/>
  <c r="BF217" i="1"/>
  <c r="AU217" i="1"/>
  <c r="AY217" i="1"/>
  <c r="BC217" i="1"/>
  <c r="BG217" i="1"/>
  <c r="AM217" i="1"/>
  <c r="AI217" i="1"/>
  <c r="AR217" i="1"/>
  <c r="AV217" i="1"/>
  <c r="AZ217" i="1"/>
  <c r="BD217" i="1"/>
  <c r="BH217" i="1"/>
  <c r="AP217" i="1"/>
  <c r="AJ217" i="1"/>
  <c r="AL217" i="1"/>
  <c r="AS217" i="1"/>
  <c r="AW217" i="1"/>
  <c r="BE217" i="1"/>
  <c r="AQ217" i="1"/>
  <c r="AK217" i="1"/>
  <c r="EC210" i="1"/>
  <c r="EK210" i="1"/>
  <c r="EO210" i="1"/>
  <c r="EW210" i="1"/>
  <c r="FA210" i="1"/>
  <c r="FE210" i="1"/>
  <c r="FI210" i="1"/>
  <c r="FM210" i="1"/>
  <c r="ED210" i="1"/>
  <c r="EH210" i="1"/>
  <c r="EL210" i="1"/>
  <c r="EP210" i="1"/>
  <c r="EX210" i="1"/>
  <c r="FB210" i="1"/>
  <c r="FJ210" i="1"/>
  <c r="FN210" i="1"/>
  <c r="FR210" i="1"/>
  <c r="FV210" i="1"/>
  <c r="FZ210" i="1"/>
  <c r="GD210" i="1"/>
  <c r="GH210" i="1"/>
  <c r="GL210" i="1"/>
  <c r="GP210" i="1"/>
  <c r="GX210" i="1"/>
  <c r="HB210" i="1"/>
  <c r="HJ210" i="1"/>
  <c r="EA210" i="1"/>
  <c r="EE210" i="1"/>
  <c r="EI210" i="1"/>
  <c r="EM210" i="1"/>
  <c r="EQ210" i="1"/>
  <c r="EU210" i="1"/>
  <c r="EY210" i="1"/>
  <c r="FC210" i="1"/>
  <c r="FK210" i="1"/>
  <c r="FO210" i="1"/>
  <c r="EB210" i="1"/>
  <c r="EJ210" i="1"/>
  <c r="EN210" i="1"/>
  <c r="ER210" i="1"/>
  <c r="EV210" i="1"/>
  <c r="EZ210" i="1"/>
  <c r="FD210" i="1"/>
  <c r="FH210" i="1"/>
  <c r="FL210" i="1"/>
  <c r="FP210" i="1"/>
  <c r="FX210" i="1"/>
  <c r="GB210" i="1"/>
  <c r="GJ210" i="1"/>
  <c r="GN210" i="1"/>
  <c r="GR210" i="1"/>
  <c r="GV210" i="1"/>
  <c r="GZ210" i="1"/>
  <c r="HD210" i="1"/>
  <c r="HH210" i="1"/>
  <c r="HL210" i="1"/>
  <c r="FQ210" i="1"/>
  <c r="FY210" i="1"/>
  <c r="GO210" i="1"/>
  <c r="GW210" i="1"/>
  <c r="HE210" i="1"/>
  <c r="HM210" i="1"/>
  <c r="GA210" i="1"/>
  <c r="GI210" i="1"/>
  <c r="GQ210" i="1"/>
  <c r="GY210" i="1"/>
  <c r="FU210" i="1"/>
  <c r="GC210" i="1"/>
  <c r="GK210" i="1"/>
  <c r="HA210" i="1"/>
  <c r="HI210" i="1"/>
  <c r="FW210" i="1"/>
  <c r="GE210" i="1"/>
  <c r="GM210" i="1"/>
  <c r="GU210" i="1"/>
  <c r="HC210" i="1"/>
  <c r="HK210" i="1"/>
  <c r="BI210" i="1"/>
  <c r="BM210" i="1"/>
  <c r="BQ210" i="1"/>
  <c r="BU210" i="1"/>
  <c r="BY210" i="1"/>
  <c r="CC210" i="1"/>
  <c r="CG210" i="1"/>
  <c r="CK210" i="1"/>
  <c r="CS210" i="1"/>
  <c r="CW210" i="1"/>
  <c r="DE210" i="1"/>
  <c r="DI210" i="1"/>
  <c r="DM210" i="1"/>
  <c r="DQ210" i="1"/>
  <c r="DU210" i="1"/>
  <c r="BJ210" i="1"/>
  <c r="BR210" i="1"/>
  <c r="BV210" i="1"/>
  <c r="BZ210" i="1"/>
  <c r="CD210" i="1"/>
  <c r="CH210" i="1"/>
  <c r="CL210" i="1"/>
  <c r="CP210" i="1"/>
  <c r="CT210" i="1"/>
  <c r="CX210" i="1"/>
  <c r="DF210" i="1"/>
  <c r="DJ210" i="1"/>
  <c r="DR210" i="1"/>
  <c r="BK210" i="1"/>
  <c r="BS210" i="1"/>
  <c r="BW210" i="1"/>
  <c r="CE210" i="1"/>
  <c r="CI210" i="1"/>
  <c r="CM210" i="1"/>
  <c r="CQ210" i="1"/>
  <c r="CU210" i="1"/>
  <c r="CY210" i="1"/>
  <c r="DC210" i="1"/>
  <c r="DG210" i="1"/>
  <c r="DK210" i="1"/>
  <c r="DS210" i="1"/>
  <c r="BL210" i="1"/>
  <c r="BP210" i="1"/>
  <c r="BT210" i="1"/>
  <c r="BX210" i="1"/>
  <c r="CF210" i="1"/>
  <c r="CJ210" i="1"/>
  <c r="CR210" i="1"/>
  <c r="CV210" i="1"/>
  <c r="CZ210" i="1"/>
  <c r="DD210" i="1"/>
  <c r="DH210" i="1"/>
  <c r="DL210" i="1"/>
  <c r="DP210" i="1"/>
  <c r="DT210" i="1"/>
  <c r="AS210" i="1"/>
  <c r="AW210" i="1"/>
  <c r="BE210" i="1"/>
  <c r="AP210" i="1"/>
  <c r="AT210" i="1"/>
  <c r="AX210" i="1"/>
  <c r="BF210" i="1"/>
  <c r="AQ210" i="1"/>
  <c r="AL210" i="1"/>
  <c r="AK210" i="1"/>
  <c r="AU210" i="1"/>
  <c r="AY210" i="1"/>
  <c r="BC210" i="1"/>
  <c r="BG210" i="1"/>
  <c r="AM210" i="1"/>
  <c r="AI210" i="1"/>
  <c r="AR210" i="1"/>
  <c r="AV210" i="1"/>
  <c r="AZ210" i="1"/>
  <c r="BD210" i="1"/>
  <c r="BH210" i="1"/>
  <c r="AJ210" i="1"/>
  <c r="ED251" i="1"/>
  <c r="EH251" i="1"/>
  <c r="EL251" i="1"/>
  <c r="EP251" i="1"/>
  <c r="EX251" i="1"/>
  <c r="FB251" i="1"/>
  <c r="FJ251" i="1"/>
  <c r="FN251" i="1"/>
  <c r="FR251" i="1"/>
  <c r="FV251" i="1"/>
  <c r="FZ251" i="1"/>
  <c r="GD251" i="1"/>
  <c r="GH251" i="1"/>
  <c r="GL251" i="1"/>
  <c r="GP251" i="1"/>
  <c r="GX251" i="1"/>
  <c r="HB251" i="1"/>
  <c r="HJ251" i="1"/>
  <c r="EB251" i="1"/>
  <c r="EJ251" i="1"/>
  <c r="EN251" i="1"/>
  <c r="ER251" i="1"/>
  <c r="EV251" i="1"/>
  <c r="EZ251" i="1"/>
  <c r="FD251" i="1"/>
  <c r="FH251" i="1"/>
  <c r="FL251" i="1"/>
  <c r="FP251" i="1"/>
  <c r="FX251" i="1"/>
  <c r="GB251" i="1"/>
  <c r="GJ251" i="1"/>
  <c r="GN251" i="1"/>
  <c r="GR251" i="1"/>
  <c r="GV251" i="1"/>
  <c r="GZ251" i="1"/>
  <c r="HD251" i="1"/>
  <c r="HH251" i="1"/>
  <c r="HL251" i="1"/>
  <c r="EA251" i="1"/>
  <c r="EI251" i="1"/>
  <c r="EQ251" i="1"/>
  <c r="EY251" i="1"/>
  <c r="FO251" i="1"/>
  <c r="FW251" i="1"/>
  <c r="GE251" i="1"/>
  <c r="GM251" i="1"/>
  <c r="GU251" i="1"/>
  <c r="HC251" i="1"/>
  <c r="HK251" i="1"/>
  <c r="EC251" i="1"/>
  <c r="EK251" i="1"/>
  <c r="FA251" i="1"/>
  <c r="FI251" i="1"/>
  <c r="FQ251" i="1"/>
  <c r="FY251" i="1"/>
  <c r="GO251" i="1"/>
  <c r="GW251" i="1"/>
  <c r="HE251" i="1"/>
  <c r="HM251" i="1"/>
  <c r="EE251" i="1"/>
  <c r="EM251" i="1"/>
  <c r="EU251" i="1"/>
  <c r="FC251" i="1"/>
  <c r="FK251" i="1"/>
  <c r="GA251" i="1"/>
  <c r="GI251" i="1"/>
  <c r="GQ251" i="1"/>
  <c r="GY251" i="1"/>
  <c r="EO251" i="1"/>
  <c r="EW251" i="1"/>
  <c r="FE251" i="1"/>
  <c r="FM251" i="1"/>
  <c r="FU251" i="1"/>
  <c r="GC251" i="1"/>
  <c r="GK251" i="1"/>
  <c r="HA251" i="1"/>
  <c r="HI251" i="1"/>
  <c r="BL251" i="1"/>
  <c r="BP251" i="1"/>
  <c r="BT251" i="1"/>
  <c r="BX251" i="1"/>
  <c r="CF251" i="1"/>
  <c r="CJ251" i="1"/>
  <c r="CR251" i="1"/>
  <c r="CV251" i="1"/>
  <c r="CZ251" i="1"/>
  <c r="DD251" i="1"/>
  <c r="DH251" i="1"/>
  <c r="DL251" i="1"/>
  <c r="DP251" i="1"/>
  <c r="DT251" i="1"/>
  <c r="BI251" i="1"/>
  <c r="BM251" i="1"/>
  <c r="BQ251" i="1"/>
  <c r="BU251" i="1"/>
  <c r="BY251" i="1"/>
  <c r="CC251" i="1"/>
  <c r="CG251" i="1"/>
  <c r="CK251" i="1"/>
  <c r="CS251" i="1"/>
  <c r="CW251" i="1"/>
  <c r="DE251" i="1"/>
  <c r="DI251" i="1"/>
  <c r="DM251" i="1"/>
  <c r="DQ251" i="1"/>
  <c r="DU251" i="1"/>
  <c r="BJ251" i="1"/>
  <c r="BR251" i="1"/>
  <c r="BV251" i="1"/>
  <c r="BZ251" i="1"/>
  <c r="CD251" i="1"/>
  <c r="CH251" i="1"/>
  <c r="CL251" i="1"/>
  <c r="CP251" i="1"/>
  <c r="CT251" i="1"/>
  <c r="CX251" i="1"/>
  <c r="DF251" i="1"/>
  <c r="DJ251" i="1"/>
  <c r="DR251" i="1"/>
  <c r="BK251" i="1"/>
  <c r="BS251" i="1"/>
  <c r="BW251" i="1"/>
  <c r="CE251" i="1"/>
  <c r="CI251" i="1"/>
  <c r="CM251" i="1"/>
  <c r="CQ251" i="1"/>
  <c r="CU251" i="1"/>
  <c r="CY251" i="1"/>
  <c r="DC251" i="1"/>
  <c r="DG251" i="1"/>
  <c r="DK251" i="1"/>
  <c r="DS251" i="1"/>
  <c r="AR251" i="1"/>
  <c r="AV251" i="1"/>
  <c r="AZ251" i="1"/>
  <c r="BD251" i="1"/>
  <c r="BH251" i="1"/>
  <c r="AS251" i="1"/>
  <c r="AW251" i="1"/>
  <c r="BE251" i="1"/>
  <c r="AK251" i="1"/>
  <c r="AJ251" i="1"/>
  <c r="AT251" i="1"/>
  <c r="AX251" i="1"/>
  <c r="BF251" i="1"/>
  <c r="AP251" i="1"/>
  <c r="AL251" i="1"/>
  <c r="AU251" i="1"/>
  <c r="AY251" i="1"/>
  <c r="BC251" i="1"/>
  <c r="BG251" i="1"/>
  <c r="AQ251" i="1"/>
  <c r="AM251" i="1"/>
  <c r="AI251" i="1"/>
  <c r="EA260" i="1"/>
  <c r="EE260" i="1"/>
  <c r="EI260" i="1"/>
  <c r="EM260" i="1"/>
  <c r="EQ260" i="1"/>
  <c r="EU260" i="1"/>
  <c r="EY260" i="1"/>
  <c r="FC260" i="1"/>
  <c r="FK260" i="1"/>
  <c r="FO260" i="1"/>
  <c r="FW260" i="1"/>
  <c r="GA260" i="1"/>
  <c r="GE260" i="1"/>
  <c r="GI260" i="1"/>
  <c r="GM260" i="1"/>
  <c r="GQ260" i="1"/>
  <c r="GU260" i="1"/>
  <c r="GY260" i="1"/>
  <c r="HC260" i="1"/>
  <c r="HK260" i="1"/>
  <c r="EB260" i="1"/>
  <c r="EJ260" i="1"/>
  <c r="EN260" i="1"/>
  <c r="ER260" i="1"/>
  <c r="EV260" i="1"/>
  <c r="EZ260" i="1"/>
  <c r="FD260" i="1"/>
  <c r="FH260" i="1"/>
  <c r="FL260" i="1"/>
  <c r="FP260" i="1"/>
  <c r="FX260" i="1"/>
  <c r="GB260" i="1"/>
  <c r="GJ260" i="1"/>
  <c r="GN260" i="1"/>
  <c r="GR260" i="1"/>
  <c r="GV260" i="1"/>
  <c r="GZ260" i="1"/>
  <c r="HD260" i="1"/>
  <c r="HH260" i="1"/>
  <c r="HL260" i="1"/>
  <c r="EC260" i="1"/>
  <c r="EK260" i="1"/>
  <c r="EO260" i="1"/>
  <c r="EW260" i="1"/>
  <c r="FA260" i="1"/>
  <c r="FE260" i="1"/>
  <c r="FI260" i="1"/>
  <c r="FM260" i="1"/>
  <c r="FQ260" i="1"/>
  <c r="FU260" i="1"/>
  <c r="FY260" i="1"/>
  <c r="GC260" i="1"/>
  <c r="GK260" i="1"/>
  <c r="GO260" i="1"/>
  <c r="GW260" i="1"/>
  <c r="HA260" i="1"/>
  <c r="HE260" i="1"/>
  <c r="HI260" i="1"/>
  <c r="HM260" i="1"/>
  <c r="ED260" i="1"/>
  <c r="EH260" i="1"/>
  <c r="EL260" i="1"/>
  <c r="EP260" i="1"/>
  <c r="EX260" i="1"/>
  <c r="FB260" i="1"/>
  <c r="FJ260" i="1"/>
  <c r="FN260" i="1"/>
  <c r="FR260" i="1"/>
  <c r="FV260" i="1"/>
  <c r="FZ260" i="1"/>
  <c r="GD260" i="1"/>
  <c r="GH260" i="1"/>
  <c r="GL260" i="1"/>
  <c r="GP260" i="1"/>
  <c r="GX260" i="1"/>
  <c r="HB260" i="1"/>
  <c r="HJ260" i="1"/>
  <c r="BK260" i="1"/>
  <c r="BS260" i="1"/>
  <c r="BW260" i="1"/>
  <c r="CE260" i="1"/>
  <c r="CI260" i="1"/>
  <c r="CM260" i="1"/>
  <c r="CQ260" i="1"/>
  <c r="CU260" i="1"/>
  <c r="CY260" i="1"/>
  <c r="DC260" i="1"/>
  <c r="DG260" i="1"/>
  <c r="DK260" i="1"/>
  <c r="DS260" i="1"/>
  <c r="BL260" i="1"/>
  <c r="BP260" i="1"/>
  <c r="BT260" i="1"/>
  <c r="BX260" i="1"/>
  <c r="CF260" i="1"/>
  <c r="CJ260" i="1"/>
  <c r="CR260" i="1"/>
  <c r="CV260" i="1"/>
  <c r="CZ260" i="1"/>
  <c r="DD260" i="1"/>
  <c r="DH260" i="1"/>
  <c r="DL260" i="1"/>
  <c r="DP260" i="1"/>
  <c r="DT260" i="1"/>
  <c r="BI260" i="1"/>
  <c r="BM260" i="1"/>
  <c r="BQ260" i="1"/>
  <c r="BU260" i="1"/>
  <c r="BY260" i="1"/>
  <c r="CC260" i="1"/>
  <c r="CG260" i="1"/>
  <c r="CK260" i="1"/>
  <c r="CS260" i="1"/>
  <c r="CW260" i="1"/>
  <c r="DE260" i="1"/>
  <c r="DI260" i="1"/>
  <c r="DM260" i="1"/>
  <c r="DQ260" i="1"/>
  <c r="DU260" i="1"/>
  <c r="BJ260" i="1"/>
  <c r="BR260" i="1"/>
  <c r="BV260" i="1"/>
  <c r="BZ260" i="1"/>
  <c r="CD260" i="1"/>
  <c r="CH260" i="1"/>
  <c r="CL260" i="1"/>
  <c r="CP260" i="1"/>
  <c r="CT260" i="1"/>
  <c r="CX260" i="1"/>
  <c r="DF260" i="1"/>
  <c r="DJ260" i="1"/>
  <c r="DR260" i="1"/>
  <c r="AU260" i="1"/>
  <c r="AY260" i="1"/>
  <c r="BC260" i="1"/>
  <c r="BG260" i="1"/>
  <c r="AP260" i="1"/>
  <c r="AM260" i="1"/>
  <c r="AR260" i="1"/>
  <c r="AV260" i="1"/>
  <c r="AZ260" i="1"/>
  <c r="BD260" i="1"/>
  <c r="BH260" i="1"/>
  <c r="AQ260" i="1"/>
  <c r="AJ260" i="1"/>
  <c r="AS260" i="1"/>
  <c r="AW260" i="1"/>
  <c r="BE260" i="1"/>
  <c r="AK260" i="1"/>
  <c r="AI260" i="1"/>
  <c r="AT260" i="1"/>
  <c r="AX260" i="1"/>
  <c r="BF260" i="1"/>
  <c r="AL260" i="1"/>
  <c r="EB214" i="1"/>
  <c r="EJ214" i="1"/>
  <c r="EN214" i="1"/>
  <c r="ER214" i="1"/>
  <c r="EV214" i="1"/>
  <c r="EZ214" i="1"/>
  <c r="FD214" i="1"/>
  <c r="FH214" i="1"/>
  <c r="FL214" i="1"/>
  <c r="FP214" i="1"/>
  <c r="FX214" i="1"/>
  <c r="GB214" i="1"/>
  <c r="GJ214" i="1"/>
  <c r="GN214" i="1"/>
  <c r="GR214" i="1"/>
  <c r="GV214" i="1"/>
  <c r="GZ214" i="1"/>
  <c r="ED214" i="1"/>
  <c r="EH214" i="1"/>
  <c r="EL214" i="1"/>
  <c r="EP214" i="1"/>
  <c r="EX214" i="1"/>
  <c r="FB214" i="1"/>
  <c r="FJ214" i="1"/>
  <c r="FN214" i="1"/>
  <c r="FR214" i="1"/>
  <c r="FV214" i="1"/>
  <c r="FZ214" i="1"/>
  <c r="GD214" i="1"/>
  <c r="GH214" i="1"/>
  <c r="GL214" i="1"/>
  <c r="GP214" i="1"/>
  <c r="GX214" i="1"/>
  <c r="EA214" i="1"/>
  <c r="EI214" i="1"/>
  <c r="EQ214" i="1"/>
  <c r="EY214" i="1"/>
  <c r="FO214" i="1"/>
  <c r="FW214" i="1"/>
  <c r="GE214" i="1"/>
  <c r="GM214" i="1"/>
  <c r="GU214" i="1"/>
  <c r="HB214" i="1"/>
  <c r="HJ214" i="1"/>
  <c r="EC214" i="1"/>
  <c r="EK214" i="1"/>
  <c r="FA214" i="1"/>
  <c r="FI214" i="1"/>
  <c r="FQ214" i="1"/>
  <c r="FY214" i="1"/>
  <c r="GO214" i="1"/>
  <c r="GW214" i="1"/>
  <c r="HC214" i="1"/>
  <c r="HK214" i="1"/>
  <c r="EE214" i="1"/>
  <c r="EM214" i="1"/>
  <c r="EU214" i="1"/>
  <c r="FC214" i="1"/>
  <c r="FK214" i="1"/>
  <c r="GA214" i="1"/>
  <c r="GI214" i="1"/>
  <c r="GQ214" i="1"/>
  <c r="GY214" i="1"/>
  <c r="HD214" i="1"/>
  <c r="HH214" i="1"/>
  <c r="HL214" i="1"/>
  <c r="EO214" i="1"/>
  <c r="EW214" i="1"/>
  <c r="FE214" i="1"/>
  <c r="FM214" i="1"/>
  <c r="FU214" i="1"/>
  <c r="GC214" i="1"/>
  <c r="GK214" i="1"/>
  <c r="HA214" i="1"/>
  <c r="HE214" i="1"/>
  <c r="HI214" i="1"/>
  <c r="HM214" i="1"/>
  <c r="BI214" i="1"/>
  <c r="BM214" i="1"/>
  <c r="BQ214" i="1"/>
  <c r="BU214" i="1"/>
  <c r="BY214" i="1"/>
  <c r="CC214" i="1"/>
  <c r="CG214" i="1"/>
  <c r="CK214" i="1"/>
  <c r="CS214" i="1"/>
  <c r="CW214" i="1"/>
  <c r="DE214" i="1"/>
  <c r="DI214" i="1"/>
  <c r="DM214" i="1"/>
  <c r="DQ214" i="1"/>
  <c r="DU214" i="1"/>
  <c r="BJ214" i="1"/>
  <c r="BR214" i="1"/>
  <c r="BV214" i="1"/>
  <c r="BZ214" i="1"/>
  <c r="CD214" i="1"/>
  <c r="CH214" i="1"/>
  <c r="CL214" i="1"/>
  <c r="CP214" i="1"/>
  <c r="CT214" i="1"/>
  <c r="CX214" i="1"/>
  <c r="DF214" i="1"/>
  <c r="DJ214" i="1"/>
  <c r="DR214" i="1"/>
  <c r="BK214" i="1"/>
  <c r="BS214" i="1"/>
  <c r="BW214" i="1"/>
  <c r="CE214" i="1"/>
  <c r="CI214" i="1"/>
  <c r="CM214" i="1"/>
  <c r="CQ214" i="1"/>
  <c r="CU214" i="1"/>
  <c r="CY214" i="1"/>
  <c r="DC214" i="1"/>
  <c r="DG214" i="1"/>
  <c r="DK214" i="1"/>
  <c r="DS214" i="1"/>
  <c r="BL214" i="1"/>
  <c r="BP214" i="1"/>
  <c r="BT214" i="1"/>
  <c r="BX214" i="1"/>
  <c r="CF214" i="1"/>
  <c r="CJ214" i="1"/>
  <c r="CR214" i="1"/>
  <c r="CV214" i="1"/>
  <c r="CZ214" i="1"/>
  <c r="DD214" i="1"/>
  <c r="DH214" i="1"/>
  <c r="DL214" i="1"/>
  <c r="DP214" i="1"/>
  <c r="DT214" i="1"/>
  <c r="AS214" i="1"/>
  <c r="AW214" i="1"/>
  <c r="BE214" i="1"/>
  <c r="AP214" i="1"/>
  <c r="AT214" i="1"/>
  <c r="AX214" i="1"/>
  <c r="BF214" i="1"/>
  <c r="AQ214" i="1"/>
  <c r="AL214" i="1"/>
  <c r="AU214" i="1"/>
  <c r="AY214" i="1"/>
  <c r="BC214" i="1"/>
  <c r="BG214" i="1"/>
  <c r="AM214" i="1"/>
  <c r="AI214" i="1"/>
  <c r="AR214" i="1"/>
  <c r="AV214" i="1"/>
  <c r="AZ214" i="1"/>
  <c r="BD214" i="1"/>
  <c r="BH214" i="1"/>
  <c r="AJ214" i="1"/>
  <c r="AK214" i="1"/>
  <c r="EA252" i="1"/>
  <c r="EE252" i="1"/>
  <c r="EI252" i="1"/>
  <c r="EM252" i="1"/>
  <c r="EQ252" i="1"/>
  <c r="EU252" i="1"/>
  <c r="EY252" i="1"/>
  <c r="FC252" i="1"/>
  <c r="FK252" i="1"/>
  <c r="FO252" i="1"/>
  <c r="FW252" i="1"/>
  <c r="GA252" i="1"/>
  <c r="GE252" i="1"/>
  <c r="GI252" i="1"/>
  <c r="GM252" i="1"/>
  <c r="GQ252" i="1"/>
  <c r="GU252" i="1"/>
  <c r="GY252" i="1"/>
  <c r="HC252" i="1"/>
  <c r="HK252" i="1"/>
  <c r="EC252" i="1"/>
  <c r="EK252" i="1"/>
  <c r="EO252" i="1"/>
  <c r="EW252" i="1"/>
  <c r="FA252" i="1"/>
  <c r="FE252" i="1"/>
  <c r="FI252" i="1"/>
  <c r="FM252" i="1"/>
  <c r="FQ252" i="1"/>
  <c r="FU252" i="1"/>
  <c r="FY252" i="1"/>
  <c r="GC252" i="1"/>
  <c r="GK252" i="1"/>
  <c r="GO252" i="1"/>
  <c r="GW252" i="1"/>
  <c r="HA252" i="1"/>
  <c r="HE252" i="1"/>
  <c r="HI252" i="1"/>
  <c r="HM252" i="1"/>
  <c r="EN252" i="1"/>
  <c r="EV252" i="1"/>
  <c r="FD252" i="1"/>
  <c r="FL252" i="1"/>
  <c r="GB252" i="1"/>
  <c r="GJ252" i="1"/>
  <c r="GR252" i="1"/>
  <c r="GZ252" i="1"/>
  <c r="HH252" i="1"/>
  <c r="EH252" i="1"/>
  <c r="EP252" i="1"/>
  <c r="EX252" i="1"/>
  <c r="FN252" i="1"/>
  <c r="FV252" i="1"/>
  <c r="GD252" i="1"/>
  <c r="GL252" i="1"/>
  <c r="HB252" i="1"/>
  <c r="HJ252" i="1"/>
  <c r="EB252" i="1"/>
  <c r="EJ252" i="1"/>
  <c r="ER252" i="1"/>
  <c r="EZ252" i="1"/>
  <c r="FH252" i="1"/>
  <c r="FP252" i="1"/>
  <c r="FX252" i="1"/>
  <c r="GN252" i="1"/>
  <c r="GV252" i="1"/>
  <c r="HD252" i="1"/>
  <c r="HL252" i="1"/>
  <c r="ED252" i="1"/>
  <c r="EL252" i="1"/>
  <c r="FB252" i="1"/>
  <c r="FJ252" i="1"/>
  <c r="FR252" i="1"/>
  <c r="FZ252" i="1"/>
  <c r="GH252" i="1"/>
  <c r="GP252" i="1"/>
  <c r="GX252" i="1"/>
  <c r="BK252" i="1"/>
  <c r="BS252" i="1"/>
  <c r="BW252" i="1"/>
  <c r="CE252" i="1"/>
  <c r="CI252" i="1"/>
  <c r="CM252" i="1"/>
  <c r="CQ252" i="1"/>
  <c r="CU252" i="1"/>
  <c r="CY252" i="1"/>
  <c r="DC252" i="1"/>
  <c r="DG252" i="1"/>
  <c r="DK252" i="1"/>
  <c r="DS252" i="1"/>
  <c r="BL252" i="1"/>
  <c r="BP252" i="1"/>
  <c r="BT252" i="1"/>
  <c r="BX252" i="1"/>
  <c r="CF252" i="1"/>
  <c r="CJ252" i="1"/>
  <c r="CR252" i="1"/>
  <c r="CV252" i="1"/>
  <c r="CZ252" i="1"/>
  <c r="DD252" i="1"/>
  <c r="DH252" i="1"/>
  <c r="DL252" i="1"/>
  <c r="DP252" i="1"/>
  <c r="DT252" i="1"/>
  <c r="BI252" i="1"/>
  <c r="BM252" i="1"/>
  <c r="BQ252" i="1"/>
  <c r="BU252" i="1"/>
  <c r="BY252" i="1"/>
  <c r="CC252" i="1"/>
  <c r="CG252" i="1"/>
  <c r="CK252" i="1"/>
  <c r="CS252" i="1"/>
  <c r="CW252" i="1"/>
  <c r="DE252" i="1"/>
  <c r="DI252" i="1"/>
  <c r="DM252" i="1"/>
  <c r="DQ252" i="1"/>
  <c r="DU252" i="1"/>
  <c r="BJ252" i="1"/>
  <c r="BR252" i="1"/>
  <c r="BV252" i="1"/>
  <c r="BZ252" i="1"/>
  <c r="CD252" i="1"/>
  <c r="CH252" i="1"/>
  <c r="CL252" i="1"/>
  <c r="CP252" i="1"/>
  <c r="CT252" i="1"/>
  <c r="CX252" i="1"/>
  <c r="DF252" i="1"/>
  <c r="DJ252" i="1"/>
  <c r="DR252" i="1"/>
  <c r="AU252" i="1"/>
  <c r="AY252" i="1"/>
  <c r="BC252" i="1"/>
  <c r="BG252" i="1"/>
  <c r="AP252" i="1"/>
  <c r="AM252" i="1"/>
  <c r="AI252" i="1"/>
  <c r="AR252" i="1"/>
  <c r="AV252" i="1"/>
  <c r="AZ252" i="1"/>
  <c r="BD252" i="1"/>
  <c r="BH252" i="1"/>
  <c r="AQ252" i="1"/>
  <c r="AJ252" i="1"/>
  <c r="AS252" i="1"/>
  <c r="AW252" i="1"/>
  <c r="BE252" i="1"/>
  <c r="AK252" i="1"/>
  <c r="AT252" i="1"/>
  <c r="AX252" i="1"/>
  <c r="BF252" i="1"/>
  <c r="AL252" i="1"/>
  <c r="EC262" i="1"/>
  <c r="EK262" i="1"/>
  <c r="EO262" i="1"/>
  <c r="EW262" i="1"/>
  <c r="FA262" i="1"/>
  <c r="FE262" i="1"/>
  <c r="FI262" i="1"/>
  <c r="FM262" i="1"/>
  <c r="FQ262" i="1"/>
  <c r="FU262" i="1"/>
  <c r="FY262" i="1"/>
  <c r="GC262" i="1"/>
  <c r="GK262" i="1"/>
  <c r="GO262" i="1"/>
  <c r="GW262" i="1"/>
  <c r="HA262" i="1"/>
  <c r="HE262" i="1"/>
  <c r="HI262" i="1"/>
  <c r="HM262" i="1"/>
  <c r="ED262" i="1"/>
  <c r="EH262" i="1"/>
  <c r="EL262" i="1"/>
  <c r="EP262" i="1"/>
  <c r="EX262" i="1"/>
  <c r="FB262" i="1"/>
  <c r="FJ262" i="1"/>
  <c r="FN262" i="1"/>
  <c r="FR262" i="1"/>
  <c r="FV262" i="1"/>
  <c r="FZ262" i="1"/>
  <c r="GD262" i="1"/>
  <c r="GH262" i="1"/>
  <c r="GL262" i="1"/>
  <c r="GP262" i="1"/>
  <c r="GX262" i="1"/>
  <c r="HB262" i="1"/>
  <c r="HJ262" i="1"/>
  <c r="EA262" i="1"/>
  <c r="EE262" i="1"/>
  <c r="EI262" i="1"/>
  <c r="EM262" i="1"/>
  <c r="EQ262" i="1"/>
  <c r="EU262" i="1"/>
  <c r="EY262" i="1"/>
  <c r="FC262" i="1"/>
  <c r="FK262" i="1"/>
  <c r="FO262" i="1"/>
  <c r="FW262" i="1"/>
  <c r="GA262" i="1"/>
  <c r="GE262" i="1"/>
  <c r="GI262" i="1"/>
  <c r="GM262" i="1"/>
  <c r="GQ262" i="1"/>
  <c r="GU262" i="1"/>
  <c r="GY262" i="1"/>
  <c r="HC262" i="1"/>
  <c r="HK262" i="1"/>
  <c r="EB262" i="1"/>
  <c r="EJ262" i="1"/>
  <c r="EN262" i="1"/>
  <c r="ER262" i="1"/>
  <c r="EV262" i="1"/>
  <c r="EZ262" i="1"/>
  <c r="FD262" i="1"/>
  <c r="FH262" i="1"/>
  <c r="FL262" i="1"/>
  <c r="FP262" i="1"/>
  <c r="FX262" i="1"/>
  <c r="GB262" i="1"/>
  <c r="GJ262" i="1"/>
  <c r="GN262" i="1"/>
  <c r="GR262" i="1"/>
  <c r="GV262" i="1"/>
  <c r="GZ262" i="1"/>
  <c r="HD262" i="1"/>
  <c r="HH262" i="1"/>
  <c r="HL262" i="1"/>
  <c r="BI262" i="1"/>
  <c r="BM262" i="1"/>
  <c r="BQ262" i="1"/>
  <c r="BU262" i="1"/>
  <c r="BY262" i="1"/>
  <c r="CC262" i="1"/>
  <c r="CG262" i="1"/>
  <c r="CK262" i="1"/>
  <c r="CS262" i="1"/>
  <c r="CW262" i="1"/>
  <c r="DE262" i="1"/>
  <c r="DI262" i="1"/>
  <c r="DM262" i="1"/>
  <c r="DQ262" i="1"/>
  <c r="DU262" i="1"/>
  <c r="BJ262" i="1"/>
  <c r="BR262" i="1"/>
  <c r="BV262" i="1"/>
  <c r="BZ262" i="1"/>
  <c r="CD262" i="1"/>
  <c r="CH262" i="1"/>
  <c r="CL262" i="1"/>
  <c r="CP262" i="1"/>
  <c r="CT262" i="1"/>
  <c r="CX262" i="1"/>
  <c r="DF262" i="1"/>
  <c r="DJ262" i="1"/>
  <c r="DR262" i="1"/>
  <c r="BK262" i="1"/>
  <c r="BS262" i="1"/>
  <c r="BW262" i="1"/>
  <c r="CE262" i="1"/>
  <c r="CI262" i="1"/>
  <c r="CM262" i="1"/>
  <c r="CQ262" i="1"/>
  <c r="CU262" i="1"/>
  <c r="CY262" i="1"/>
  <c r="DC262" i="1"/>
  <c r="DG262" i="1"/>
  <c r="DK262" i="1"/>
  <c r="DS262" i="1"/>
  <c r="BL262" i="1"/>
  <c r="BP262" i="1"/>
  <c r="BT262" i="1"/>
  <c r="BX262" i="1"/>
  <c r="CF262" i="1"/>
  <c r="CJ262" i="1"/>
  <c r="CR262" i="1"/>
  <c r="CV262" i="1"/>
  <c r="CZ262" i="1"/>
  <c r="DD262" i="1"/>
  <c r="DH262" i="1"/>
  <c r="DL262" i="1"/>
  <c r="DP262" i="1"/>
  <c r="DT262" i="1"/>
  <c r="AS262" i="1"/>
  <c r="AW262" i="1"/>
  <c r="BE262" i="1"/>
  <c r="AP262" i="1"/>
  <c r="AT262" i="1"/>
  <c r="AX262" i="1"/>
  <c r="BF262" i="1"/>
  <c r="AQ262" i="1"/>
  <c r="AL262" i="1"/>
  <c r="AK262" i="1"/>
  <c r="AU262" i="1"/>
  <c r="AY262" i="1"/>
  <c r="BC262" i="1"/>
  <c r="BG262" i="1"/>
  <c r="AM262" i="1"/>
  <c r="AI262" i="1"/>
  <c r="AR262" i="1"/>
  <c r="AV262" i="1"/>
  <c r="AZ262" i="1"/>
  <c r="BD262" i="1"/>
  <c r="BH262" i="1"/>
  <c r="AJ262" i="1"/>
  <c r="EC225" i="1"/>
  <c r="EK225" i="1"/>
  <c r="EO225" i="1"/>
  <c r="EW225" i="1"/>
  <c r="FA225" i="1"/>
  <c r="FE225" i="1"/>
  <c r="FI225" i="1"/>
  <c r="FM225" i="1"/>
  <c r="FQ225" i="1"/>
  <c r="FU225" i="1"/>
  <c r="FY225" i="1"/>
  <c r="GC225" i="1"/>
  <c r="GK225" i="1"/>
  <c r="GO225" i="1"/>
  <c r="GW225" i="1"/>
  <c r="HA225" i="1"/>
  <c r="HE225" i="1"/>
  <c r="HI225" i="1"/>
  <c r="HM225" i="1"/>
  <c r="ED225" i="1"/>
  <c r="EH225" i="1"/>
  <c r="EL225" i="1"/>
  <c r="EP225" i="1"/>
  <c r="EX225" i="1"/>
  <c r="FB225" i="1"/>
  <c r="FJ225" i="1"/>
  <c r="FN225" i="1"/>
  <c r="FR225" i="1"/>
  <c r="FV225" i="1"/>
  <c r="FZ225" i="1"/>
  <c r="GD225" i="1"/>
  <c r="GH225" i="1"/>
  <c r="GL225" i="1"/>
  <c r="GP225" i="1"/>
  <c r="GX225" i="1"/>
  <c r="HB225" i="1"/>
  <c r="HJ225" i="1"/>
  <c r="EA225" i="1"/>
  <c r="EE225" i="1"/>
  <c r="EI225" i="1"/>
  <c r="EM225" i="1"/>
  <c r="EQ225" i="1"/>
  <c r="EU225" i="1"/>
  <c r="EY225" i="1"/>
  <c r="FC225" i="1"/>
  <c r="FK225" i="1"/>
  <c r="FO225" i="1"/>
  <c r="FW225" i="1"/>
  <c r="GA225" i="1"/>
  <c r="GE225" i="1"/>
  <c r="GI225" i="1"/>
  <c r="GM225" i="1"/>
  <c r="GQ225" i="1"/>
  <c r="GU225" i="1"/>
  <c r="GY225" i="1"/>
  <c r="HC225" i="1"/>
  <c r="HK225" i="1"/>
  <c r="EB225" i="1"/>
  <c r="EJ225" i="1"/>
  <c r="EN225" i="1"/>
  <c r="ER225" i="1"/>
  <c r="EV225" i="1"/>
  <c r="EZ225" i="1"/>
  <c r="FD225" i="1"/>
  <c r="FH225" i="1"/>
  <c r="FL225" i="1"/>
  <c r="FP225" i="1"/>
  <c r="FX225" i="1"/>
  <c r="GB225" i="1"/>
  <c r="GJ225" i="1"/>
  <c r="GN225" i="1"/>
  <c r="GR225" i="1"/>
  <c r="GV225" i="1"/>
  <c r="GZ225" i="1"/>
  <c r="HD225" i="1"/>
  <c r="HH225" i="1"/>
  <c r="HL225" i="1"/>
  <c r="BJ225" i="1"/>
  <c r="BR225" i="1"/>
  <c r="BV225" i="1"/>
  <c r="BZ225" i="1"/>
  <c r="CD225" i="1"/>
  <c r="CH225" i="1"/>
  <c r="CL225" i="1"/>
  <c r="CP225" i="1"/>
  <c r="CT225" i="1"/>
  <c r="CX225" i="1"/>
  <c r="DF225" i="1"/>
  <c r="DJ225" i="1"/>
  <c r="BK225" i="1"/>
  <c r="BS225" i="1"/>
  <c r="BW225" i="1"/>
  <c r="CE225" i="1"/>
  <c r="CI225" i="1"/>
  <c r="CM225" i="1"/>
  <c r="CQ225" i="1"/>
  <c r="CU225" i="1"/>
  <c r="CY225" i="1"/>
  <c r="DC225" i="1"/>
  <c r="DG225" i="1"/>
  <c r="DK225" i="1"/>
  <c r="BL225" i="1"/>
  <c r="BP225" i="1"/>
  <c r="BT225" i="1"/>
  <c r="BX225" i="1"/>
  <c r="CF225" i="1"/>
  <c r="CJ225" i="1"/>
  <c r="CR225" i="1"/>
  <c r="CV225" i="1"/>
  <c r="CZ225" i="1"/>
  <c r="DD225" i="1"/>
  <c r="DH225" i="1"/>
  <c r="DL225" i="1"/>
  <c r="BI225" i="1"/>
  <c r="BM225" i="1"/>
  <c r="BQ225" i="1"/>
  <c r="BU225" i="1"/>
  <c r="BY225" i="1"/>
  <c r="CC225" i="1"/>
  <c r="CG225" i="1"/>
  <c r="CK225" i="1"/>
  <c r="CS225" i="1"/>
  <c r="CW225" i="1"/>
  <c r="DE225" i="1"/>
  <c r="DI225" i="1"/>
  <c r="DM225" i="1"/>
  <c r="DR225" i="1"/>
  <c r="DS225" i="1"/>
  <c r="DP225" i="1"/>
  <c r="DT225" i="1"/>
  <c r="DQ225" i="1"/>
  <c r="DU225" i="1"/>
  <c r="AT225" i="1"/>
  <c r="AX225" i="1"/>
  <c r="BF225" i="1"/>
  <c r="AU225" i="1"/>
  <c r="AY225" i="1"/>
  <c r="BC225" i="1"/>
  <c r="BG225" i="1"/>
  <c r="AM225" i="1"/>
  <c r="AI225" i="1"/>
  <c r="AR225" i="1"/>
  <c r="AV225" i="1"/>
  <c r="AZ225" i="1"/>
  <c r="BD225" i="1"/>
  <c r="BH225" i="1"/>
  <c r="AP225" i="1"/>
  <c r="AJ225" i="1"/>
  <c r="AS225" i="1"/>
  <c r="AW225" i="1"/>
  <c r="BE225" i="1"/>
  <c r="AQ225" i="1"/>
  <c r="AK225" i="1"/>
  <c r="AL225" i="1"/>
  <c r="EC218" i="1"/>
  <c r="EK218" i="1"/>
  <c r="EO218" i="1"/>
  <c r="EW218" i="1"/>
  <c r="FA218" i="1"/>
  <c r="FE218" i="1"/>
  <c r="FI218" i="1"/>
  <c r="FM218" i="1"/>
  <c r="FQ218" i="1"/>
  <c r="FU218" i="1"/>
  <c r="FY218" i="1"/>
  <c r="GC218" i="1"/>
  <c r="GK218" i="1"/>
  <c r="GO218" i="1"/>
  <c r="GW218" i="1"/>
  <c r="HA218" i="1"/>
  <c r="HE218" i="1"/>
  <c r="HI218" i="1"/>
  <c r="HM218" i="1"/>
  <c r="ED218" i="1"/>
  <c r="EH218" i="1"/>
  <c r="EL218" i="1"/>
  <c r="EP218" i="1"/>
  <c r="EX218" i="1"/>
  <c r="FB218" i="1"/>
  <c r="FJ218" i="1"/>
  <c r="FN218" i="1"/>
  <c r="FR218" i="1"/>
  <c r="FV218" i="1"/>
  <c r="FZ218" i="1"/>
  <c r="GD218" i="1"/>
  <c r="GH218" i="1"/>
  <c r="GL218" i="1"/>
  <c r="GP218" i="1"/>
  <c r="GX218" i="1"/>
  <c r="HB218" i="1"/>
  <c r="HJ218" i="1"/>
  <c r="EA218" i="1"/>
  <c r="EE218" i="1"/>
  <c r="EI218" i="1"/>
  <c r="EM218" i="1"/>
  <c r="EQ218" i="1"/>
  <c r="EU218" i="1"/>
  <c r="EY218" i="1"/>
  <c r="FC218" i="1"/>
  <c r="FK218" i="1"/>
  <c r="FO218" i="1"/>
  <c r="FW218" i="1"/>
  <c r="GA218" i="1"/>
  <c r="GE218" i="1"/>
  <c r="GI218" i="1"/>
  <c r="GM218" i="1"/>
  <c r="GQ218" i="1"/>
  <c r="GU218" i="1"/>
  <c r="GY218" i="1"/>
  <c r="HC218" i="1"/>
  <c r="HK218" i="1"/>
  <c r="EB218" i="1"/>
  <c r="EJ218" i="1"/>
  <c r="EN218" i="1"/>
  <c r="ER218" i="1"/>
  <c r="EV218" i="1"/>
  <c r="EZ218" i="1"/>
  <c r="FD218" i="1"/>
  <c r="FH218" i="1"/>
  <c r="FL218" i="1"/>
  <c r="FP218" i="1"/>
  <c r="FX218" i="1"/>
  <c r="GB218" i="1"/>
  <c r="GJ218" i="1"/>
  <c r="GN218" i="1"/>
  <c r="GR218" i="1"/>
  <c r="GV218" i="1"/>
  <c r="GZ218" i="1"/>
  <c r="HD218" i="1"/>
  <c r="HH218" i="1"/>
  <c r="HL218" i="1"/>
  <c r="BI218" i="1"/>
  <c r="BM218" i="1"/>
  <c r="BQ218" i="1"/>
  <c r="BU218" i="1"/>
  <c r="BY218" i="1"/>
  <c r="CC218" i="1"/>
  <c r="CG218" i="1"/>
  <c r="CK218" i="1"/>
  <c r="CS218" i="1"/>
  <c r="CW218" i="1"/>
  <c r="DE218" i="1"/>
  <c r="DI218" i="1"/>
  <c r="DM218" i="1"/>
  <c r="DQ218" i="1"/>
  <c r="DU218" i="1"/>
  <c r="BJ218" i="1"/>
  <c r="BR218" i="1"/>
  <c r="BV218" i="1"/>
  <c r="BZ218" i="1"/>
  <c r="CD218" i="1"/>
  <c r="CH218" i="1"/>
  <c r="CL218" i="1"/>
  <c r="CP218" i="1"/>
  <c r="CT218" i="1"/>
  <c r="CX218" i="1"/>
  <c r="DF218" i="1"/>
  <c r="DJ218" i="1"/>
  <c r="DR218" i="1"/>
  <c r="BK218" i="1"/>
  <c r="BS218" i="1"/>
  <c r="BW218" i="1"/>
  <c r="CE218" i="1"/>
  <c r="CI218" i="1"/>
  <c r="CM218" i="1"/>
  <c r="CQ218" i="1"/>
  <c r="CU218" i="1"/>
  <c r="CY218" i="1"/>
  <c r="DC218" i="1"/>
  <c r="DG218" i="1"/>
  <c r="DK218" i="1"/>
  <c r="DS218" i="1"/>
  <c r="BL218" i="1"/>
  <c r="BP218" i="1"/>
  <c r="BT218" i="1"/>
  <c r="BX218" i="1"/>
  <c r="CF218" i="1"/>
  <c r="CJ218" i="1"/>
  <c r="CR218" i="1"/>
  <c r="CV218" i="1"/>
  <c r="CZ218" i="1"/>
  <c r="DD218" i="1"/>
  <c r="DH218" i="1"/>
  <c r="DL218" i="1"/>
  <c r="DP218" i="1"/>
  <c r="DT218" i="1"/>
  <c r="AS218" i="1"/>
  <c r="AW218" i="1"/>
  <c r="BE218" i="1"/>
  <c r="AP218" i="1"/>
  <c r="AT218" i="1"/>
  <c r="AX218" i="1"/>
  <c r="BF218" i="1"/>
  <c r="AQ218" i="1"/>
  <c r="AL218" i="1"/>
  <c r="AU218" i="1"/>
  <c r="AY218" i="1"/>
  <c r="BC218" i="1"/>
  <c r="BG218" i="1"/>
  <c r="AM218" i="1"/>
  <c r="AI218" i="1"/>
  <c r="AK218" i="1"/>
  <c r="AR218" i="1"/>
  <c r="AV218" i="1"/>
  <c r="AZ218" i="1"/>
  <c r="BD218" i="1"/>
  <c r="BH218" i="1"/>
  <c r="AJ218" i="1"/>
  <c r="EA241" i="1"/>
  <c r="EE241" i="1"/>
  <c r="EI241" i="1"/>
  <c r="EM241" i="1"/>
  <c r="EQ241" i="1"/>
  <c r="EU241" i="1"/>
  <c r="EY241" i="1"/>
  <c r="FC241" i="1"/>
  <c r="FK241" i="1"/>
  <c r="FO241" i="1"/>
  <c r="FW241" i="1"/>
  <c r="GA241" i="1"/>
  <c r="GE241" i="1"/>
  <c r="GI241" i="1"/>
  <c r="GM241" i="1"/>
  <c r="GQ241" i="1"/>
  <c r="GU241" i="1"/>
  <c r="GY241" i="1"/>
  <c r="HC241" i="1"/>
  <c r="HK241" i="1"/>
  <c r="EC241" i="1"/>
  <c r="EK241" i="1"/>
  <c r="EO241" i="1"/>
  <c r="EW241" i="1"/>
  <c r="FA241" i="1"/>
  <c r="FE241" i="1"/>
  <c r="FI241" i="1"/>
  <c r="FM241" i="1"/>
  <c r="FQ241" i="1"/>
  <c r="FU241" i="1"/>
  <c r="FY241" i="1"/>
  <c r="GC241" i="1"/>
  <c r="GK241" i="1"/>
  <c r="GO241" i="1"/>
  <c r="GW241" i="1"/>
  <c r="HA241" i="1"/>
  <c r="HE241" i="1"/>
  <c r="HI241" i="1"/>
  <c r="HM241" i="1"/>
  <c r="ED241" i="1"/>
  <c r="EL241" i="1"/>
  <c r="FB241" i="1"/>
  <c r="FJ241" i="1"/>
  <c r="FR241" i="1"/>
  <c r="FZ241" i="1"/>
  <c r="GH241" i="1"/>
  <c r="GP241" i="1"/>
  <c r="GX241" i="1"/>
  <c r="EN241" i="1"/>
  <c r="EV241" i="1"/>
  <c r="FD241" i="1"/>
  <c r="FL241" i="1"/>
  <c r="GB241" i="1"/>
  <c r="GJ241" i="1"/>
  <c r="GR241" i="1"/>
  <c r="GZ241" i="1"/>
  <c r="HH241" i="1"/>
  <c r="EH241" i="1"/>
  <c r="EP241" i="1"/>
  <c r="EX241" i="1"/>
  <c r="FN241" i="1"/>
  <c r="FV241" i="1"/>
  <c r="GD241" i="1"/>
  <c r="GL241" i="1"/>
  <c r="HB241" i="1"/>
  <c r="HJ241" i="1"/>
  <c r="EB241" i="1"/>
  <c r="EJ241" i="1"/>
  <c r="ER241" i="1"/>
  <c r="EZ241" i="1"/>
  <c r="FH241" i="1"/>
  <c r="FP241" i="1"/>
  <c r="FX241" i="1"/>
  <c r="GN241" i="1"/>
  <c r="GV241" i="1"/>
  <c r="HD241" i="1"/>
  <c r="HL241" i="1"/>
  <c r="BJ241" i="1"/>
  <c r="BR241" i="1"/>
  <c r="BV241" i="1"/>
  <c r="BZ241" i="1"/>
  <c r="CD241" i="1"/>
  <c r="CH241" i="1"/>
  <c r="CL241" i="1"/>
  <c r="CP241" i="1"/>
  <c r="CT241" i="1"/>
  <c r="CX241" i="1"/>
  <c r="DF241" i="1"/>
  <c r="DJ241" i="1"/>
  <c r="DR241" i="1"/>
  <c r="BK241" i="1"/>
  <c r="BS241" i="1"/>
  <c r="BW241" i="1"/>
  <c r="CE241" i="1"/>
  <c r="CI241" i="1"/>
  <c r="CM241" i="1"/>
  <c r="CQ241" i="1"/>
  <c r="CU241" i="1"/>
  <c r="CY241" i="1"/>
  <c r="DC241" i="1"/>
  <c r="DG241" i="1"/>
  <c r="DK241" i="1"/>
  <c r="DS241" i="1"/>
  <c r="BL241" i="1"/>
  <c r="BP241" i="1"/>
  <c r="BT241" i="1"/>
  <c r="BX241" i="1"/>
  <c r="CF241" i="1"/>
  <c r="CJ241" i="1"/>
  <c r="CR241" i="1"/>
  <c r="CV241" i="1"/>
  <c r="CZ241" i="1"/>
  <c r="DD241" i="1"/>
  <c r="DH241" i="1"/>
  <c r="DL241" i="1"/>
  <c r="DP241" i="1"/>
  <c r="DT241" i="1"/>
  <c r="BI241" i="1"/>
  <c r="BM241" i="1"/>
  <c r="BQ241" i="1"/>
  <c r="BU241" i="1"/>
  <c r="BY241" i="1"/>
  <c r="CC241" i="1"/>
  <c r="CG241" i="1"/>
  <c r="CK241" i="1"/>
  <c r="CS241" i="1"/>
  <c r="CW241" i="1"/>
  <c r="DE241" i="1"/>
  <c r="DI241" i="1"/>
  <c r="DM241" i="1"/>
  <c r="DQ241" i="1"/>
  <c r="DU241" i="1"/>
  <c r="AT241" i="1"/>
  <c r="AX241" i="1"/>
  <c r="BF241" i="1"/>
  <c r="AU241" i="1"/>
  <c r="AY241" i="1"/>
  <c r="BC241" i="1"/>
  <c r="BG241" i="1"/>
  <c r="AM241" i="1"/>
  <c r="AI241" i="1"/>
  <c r="AR241" i="1"/>
  <c r="AV241" i="1"/>
  <c r="AZ241" i="1"/>
  <c r="BD241" i="1"/>
  <c r="BH241" i="1"/>
  <c r="AP241" i="1"/>
  <c r="AJ241" i="1"/>
  <c r="AL241" i="1"/>
  <c r="AS241" i="1"/>
  <c r="AW241" i="1"/>
  <c r="BE241" i="1"/>
  <c r="AQ241" i="1"/>
  <c r="AK241" i="1"/>
  <c r="EC236" i="1"/>
  <c r="EK236" i="1"/>
  <c r="EO236" i="1"/>
  <c r="EW236" i="1"/>
  <c r="FA236" i="1"/>
  <c r="FE236" i="1"/>
  <c r="FI236" i="1"/>
  <c r="FM236" i="1"/>
  <c r="FQ236" i="1"/>
  <c r="FU236" i="1"/>
  <c r="FY236" i="1"/>
  <c r="GC236" i="1"/>
  <c r="GK236" i="1"/>
  <c r="GO236" i="1"/>
  <c r="GW236" i="1"/>
  <c r="HA236" i="1"/>
  <c r="HE236" i="1"/>
  <c r="HI236" i="1"/>
  <c r="HM236" i="1"/>
  <c r="ED236" i="1"/>
  <c r="EH236" i="1"/>
  <c r="EL236" i="1"/>
  <c r="EP236" i="1"/>
  <c r="EX236" i="1"/>
  <c r="FB236" i="1"/>
  <c r="FJ236" i="1"/>
  <c r="FN236" i="1"/>
  <c r="FR236" i="1"/>
  <c r="FV236" i="1"/>
  <c r="FZ236" i="1"/>
  <c r="GD236" i="1"/>
  <c r="GH236" i="1"/>
  <c r="GL236" i="1"/>
  <c r="GP236" i="1"/>
  <c r="GX236" i="1"/>
  <c r="HB236" i="1"/>
  <c r="HJ236" i="1"/>
  <c r="EA236" i="1"/>
  <c r="EE236" i="1"/>
  <c r="EI236" i="1"/>
  <c r="EM236" i="1"/>
  <c r="EQ236" i="1"/>
  <c r="EU236" i="1"/>
  <c r="EY236" i="1"/>
  <c r="FC236" i="1"/>
  <c r="FK236" i="1"/>
  <c r="FO236" i="1"/>
  <c r="FW236" i="1"/>
  <c r="GA236" i="1"/>
  <c r="GE236" i="1"/>
  <c r="GI236" i="1"/>
  <c r="GM236" i="1"/>
  <c r="GQ236" i="1"/>
  <c r="GU236" i="1"/>
  <c r="GY236" i="1"/>
  <c r="HC236" i="1"/>
  <c r="HK236" i="1"/>
  <c r="EB236" i="1"/>
  <c r="EJ236" i="1"/>
  <c r="EN236" i="1"/>
  <c r="ER236" i="1"/>
  <c r="EV236" i="1"/>
  <c r="EZ236" i="1"/>
  <c r="FD236" i="1"/>
  <c r="FH236" i="1"/>
  <c r="FL236" i="1"/>
  <c r="FP236" i="1"/>
  <c r="FX236" i="1"/>
  <c r="GB236" i="1"/>
  <c r="GJ236" i="1"/>
  <c r="GN236" i="1"/>
  <c r="GR236" i="1"/>
  <c r="GV236" i="1"/>
  <c r="GZ236" i="1"/>
  <c r="HD236" i="1"/>
  <c r="HH236" i="1"/>
  <c r="HL236" i="1"/>
  <c r="BK236" i="1"/>
  <c r="BS236" i="1"/>
  <c r="BW236" i="1"/>
  <c r="CE236" i="1"/>
  <c r="CI236" i="1"/>
  <c r="CM236" i="1"/>
  <c r="CQ236" i="1"/>
  <c r="CU236" i="1"/>
  <c r="CY236" i="1"/>
  <c r="DC236" i="1"/>
  <c r="DG236" i="1"/>
  <c r="DK236" i="1"/>
  <c r="DS236" i="1"/>
  <c r="BL236" i="1"/>
  <c r="BP236" i="1"/>
  <c r="BT236" i="1"/>
  <c r="BX236" i="1"/>
  <c r="CF236" i="1"/>
  <c r="CJ236" i="1"/>
  <c r="CR236" i="1"/>
  <c r="CV236" i="1"/>
  <c r="CZ236" i="1"/>
  <c r="DD236" i="1"/>
  <c r="DH236" i="1"/>
  <c r="DL236" i="1"/>
  <c r="DP236" i="1"/>
  <c r="DT236" i="1"/>
  <c r="BI236" i="1"/>
  <c r="BM236" i="1"/>
  <c r="BQ236" i="1"/>
  <c r="BU236" i="1"/>
  <c r="BY236" i="1"/>
  <c r="CC236" i="1"/>
  <c r="CG236" i="1"/>
  <c r="CK236" i="1"/>
  <c r="CS236" i="1"/>
  <c r="CW236" i="1"/>
  <c r="DE236" i="1"/>
  <c r="DI236" i="1"/>
  <c r="DM236" i="1"/>
  <c r="DQ236" i="1"/>
  <c r="DU236" i="1"/>
  <c r="BJ236" i="1"/>
  <c r="BR236" i="1"/>
  <c r="BV236" i="1"/>
  <c r="BZ236" i="1"/>
  <c r="CD236" i="1"/>
  <c r="CH236" i="1"/>
  <c r="CL236" i="1"/>
  <c r="CP236" i="1"/>
  <c r="CT236" i="1"/>
  <c r="CX236" i="1"/>
  <c r="DF236" i="1"/>
  <c r="DJ236" i="1"/>
  <c r="DR236" i="1"/>
  <c r="AU236" i="1"/>
  <c r="AY236" i="1"/>
  <c r="BC236" i="1"/>
  <c r="BG236" i="1"/>
  <c r="AP236" i="1"/>
  <c r="AM236" i="1"/>
  <c r="AI236" i="1"/>
  <c r="AR236" i="1"/>
  <c r="AV236" i="1"/>
  <c r="AZ236" i="1"/>
  <c r="BD236" i="1"/>
  <c r="BH236" i="1"/>
  <c r="AQ236" i="1"/>
  <c r="AJ236" i="1"/>
  <c r="AS236" i="1"/>
  <c r="AW236" i="1"/>
  <c r="BE236" i="1"/>
  <c r="AK236" i="1"/>
  <c r="AT236" i="1"/>
  <c r="AX236" i="1"/>
  <c r="BF236" i="1"/>
  <c r="AL236" i="1"/>
  <c r="EB233" i="1"/>
  <c r="EJ233" i="1"/>
  <c r="EN233" i="1"/>
  <c r="ER233" i="1"/>
  <c r="EV233" i="1"/>
  <c r="EZ233" i="1"/>
  <c r="FD233" i="1"/>
  <c r="FH233" i="1"/>
  <c r="FL233" i="1"/>
  <c r="FP233" i="1"/>
  <c r="FX233" i="1"/>
  <c r="GB233" i="1"/>
  <c r="GJ233" i="1"/>
  <c r="GN233" i="1"/>
  <c r="GR233" i="1"/>
  <c r="GV233" i="1"/>
  <c r="GZ233" i="1"/>
  <c r="HD233" i="1"/>
  <c r="HH233" i="1"/>
  <c r="HL233" i="1"/>
  <c r="ED233" i="1"/>
  <c r="EH233" i="1"/>
  <c r="EL233" i="1"/>
  <c r="EP233" i="1"/>
  <c r="EX233" i="1"/>
  <c r="FB233" i="1"/>
  <c r="FJ233" i="1"/>
  <c r="FN233" i="1"/>
  <c r="FR233" i="1"/>
  <c r="FV233" i="1"/>
  <c r="FZ233" i="1"/>
  <c r="GD233" i="1"/>
  <c r="GH233" i="1"/>
  <c r="GL233" i="1"/>
  <c r="GP233" i="1"/>
  <c r="GX233" i="1"/>
  <c r="HB233" i="1"/>
  <c r="HJ233" i="1"/>
  <c r="EO233" i="1"/>
  <c r="EW233" i="1"/>
  <c r="FE233" i="1"/>
  <c r="FM233" i="1"/>
  <c r="FU233" i="1"/>
  <c r="GC233" i="1"/>
  <c r="GK233" i="1"/>
  <c r="HA233" i="1"/>
  <c r="HI233" i="1"/>
  <c r="EA233" i="1"/>
  <c r="EI233" i="1"/>
  <c r="EQ233" i="1"/>
  <c r="EY233" i="1"/>
  <c r="FO233" i="1"/>
  <c r="FW233" i="1"/>
  <c r="GE233" i="1"/>
  <c r="GM233" i="1"/>
  <c r="GU233" i="1"/>
  <c r="HC233" i="1"/>
  <c r="HK233" i="1"/>
  <c r="EC233" i="1"/>
  <c r="EK233" i="1"/>
  <c r="FA233" i="1"/>
  <c r="FI233" i="1"/>
  <c r="FQ233" i="1"/>
  <c r="FY233" i="1"/>
  <c r="GO233" i="1"/>
  <c r="GW233" i="1"/>
  <c r="HE233" i="1"/>
  <c r="HM233" i="1"/>
  <c r="EE233" i="1"/>
  <c r="EM233" i="1"/>
  <c r="EU233" i="1"/>
  <c r="FC233" i="1"/>
  <c r="FK233" i="1"/>
  <c r="GA233" i="1"/>
  <c r="GI233" i="1"/>
  <c r="GQ233" i="1"/>
  <c r="GY233" i="1"/>
  <c r="BJ233" i="1"/>
  <c r="BR233" i="1"/>
  <c r="BV233" i="1"/>
  <c r="BZ233" i="1"/>
  <c r="CD233" i="1"/>
  <c r="CH233" i="1"/>
  <c r="CL233" i="1"/>
  <c r="CP233" i="1"/>
  <c r="CT233" i="1"/>
  <c r="CX233" i="1"/>
  <c r="DF233" i="1"/>
  <c r="DJ233" i="1"/>
  <c r="DR233" i="1"/>
  <c r="BK233" i="1"/>
  <c r="BS233" i="1"/>
  <c r="BW233" i="1"/>
  <c r="CE233" i="1"/>
  <c r="CI233" i="1"/>
  <c r="CM233" i="1"/>
  <c r="CQ233" i="1"/>
  <c r="CU233" i="1"/>
  <c r="CY233" i="1"/>
  <c r="DC233" i="1"/>
  <c r="DG233" i="1"/>
  <c r="DK233" i="1"/>
  <c r="DS233" i="1"/>
  <c r="BL233" i="1"/>
  <c r="BP233" i="1"/>
  <c r="BT233" i="1"/>
  <c r="BX233" i="1"/>
  <c r="CF233" i="1"/>
  <c r="CJ233" i="1"/>
  <c r="CR233" i="1"/>
  <c r="CV233" i="1"/>
  <c r="CZ233" i="1"/>
  <c r="DD233" i="1"/>
  <c r="DH233" i="1"/>
  <c r="DL233" i="1"/>
  <c r="DP233" i="1"/>
  <c r="DT233" i="1"/>
  <c r="BI233" i="1"/>
  <c r="BM233" i="1"/>
  <c r="BQ233" i="1"/>
  <c r="BU233" i="1"/>
  <c r="BY233" i="1"/>
  <c r="CC233" i="1"/>
  <c r="CG233" i="1"/>
  <c r="CK233" i="1"/>
  <c r="CS233" i="1"/>
  <c r="CW233" i="1"/>
  <c r="DE233" i="1"/>
  <c r="DI233" i="1"/>
  <c r="DM233" i="1"/>
  <c r="DQ233" i="1"/>
  <c r="DU233" i="1"/>
  <c r="AT233" i="1"/>
  <c r="AX233" i="1"/>
  <c r="BF233" i="1"/>
  <c r="AU233" i="1"/>
  <c r="AY233" i="1"/>
  <c r="BC233" i="1"/>
  <c r="BG233" i="1"/>
  <c r="AM233" i="1"/>
  <c r="AI233" i="1"/>
  <c r="AL233" i="1"/>
  <c r="AR233" i="1"/>
  <c r="AV233" i="1"/>
  <c r="AZ233" i="1"/>
  <c r="BD233" i="1"/>
  <c r="BH233" i="1"/>
  <c r="AP233" i="1"/>
  <c r="AJ233" i="1"/>
  <c r="AS233" i="1"/>
  <c r="AW233" i="1"/>
  <c r="BE233" i="1"/>
  <c r="AQ233" i="1"/>
  <c r="AK233" i="1"/>
  <c r="EB242" i="1"/>
  <c r="EJ242" i="1"/>
  <c r="EN242" i="1"/>
  <c r="ER242" i="1"/>
  <c r="EV242" i="1"/>
  <c r="EZ242" i="1"/>
  <c r="FD242" i="1"/>
  <c r="FH242" i="1"/>
  <c r="FL242" i="1"/>
  <c r="FP242" i="1"/>
  <c r="FX242" i="1"/>
  <c r="GB242" i="1"/>
  <c r="GJ242" i="1"/>
  <c r="GN242" i="1"/>
  <c r="GR242" i="1"/>
  <c r="GV242" i="1"/>
  <c r="GZ242" i="1"/>
  <c r="HD242" i="1"/>
  <c r="HH242" i="1"/>
  <c r="HL242" i="1"/>
  <c r="ED242" i="1"/>
  <c r="EH242" i="1"/>
  <c r="EL242" i="1"/>
  <c r="EP242" i="1"/>
  <c r="EX242" i="1"/>
  <c r="FB242" i="1"/>
  <c r="FJ242" i="1"/>
  <c r="FN242" i="1"/>
  <c r="FR242" i="1"/>
  <c r="FV242" i="1"/>
  <c r="FZ242" i="1"/>
  <c r="GD242" i="1"/>
  <c r="GH242" i="1"/>
  <c r="GL242" i="1"/>
  <c r="GP242" i="1"/>
  <c r="GX242" i="1"/>
  <c r="HB242" i="1"/>
  <c r="HJ242" i="1"/>
  <c r="EA242" i="1"/>
  <c r="EI242" i="1"/>
  <c r="EQ242" i="1"/>
  <c r="EY242" i="1"/>
  <c r="FO242" i="1"/>
  <c r="FW242" i="1"/>
  <c r="GE242" i="1"/>
  <c r="GM242" i="1"/>
  <c r="GU242" i="1"/>
  <c r="HC242" i="1"/>
  <c r="HK242" i="1"/>
  <c r="EC242" i="1"/>
  <c r="EK242" i="1"/>
  <c r="FA242" i="1"/>
  <c r="FI242" i="1"/>
  <c r="FQ242" i="1"/>
  <c r="FY242" i="1"/>
  <c r="GO242" i="1"/>
  <c r="GW242" i="1"/>
  <c r="HE242" i="1"/>
  <c r="HM242" i="1"/>
  <c r="EE242" i="1"/>
  <c r="EM242" i="1"/>
  <c r="EU242" i="1"/>
  <c r="FC242" i="1"/>
  <c r="FK242" i="1"/>
  <c r="GA242" i="1"/>
  <c r="GI242" i="1"/>
  <c r="GQ242" i="1"/>
  <c r="GY242" i="1"/>
  <c r="EO242" i="1"/>
  <c r="EW242" i="1"/>
  <c r="FE242" i="1"/>
  <c r="FM242" i="1"/>
  <c r="FU242" i="1"/>
  <c r="GC242" i="1"/>
  <c r="GK242" i="1"/>
  <c r="HA242" i="1"/>
  <c r="HI242" i="1"/>
  <c r="BI242" i="1"/>
  <c r="BM242" i="1"/>
  <c r="BQ242" i="1"/>
  <c r="BU242" i="1"/>
  <c r="BY242" i="1"/>
  <c r="CC242" i="1"/>
  <c r="CG242" i="1"/>
  <c r="CK242" i="1"/>
  <c r="CS242" i="1"/>
  <c r="CW242" i="1"/>
  <c r="DE242" i="1"/>
  <c r="DI242" i="1"/>
  <c r="DM242" i="1"/>
  <c r="DQ242" i="1"/>
  <c r="DU242" i="1"/>
  <c r="BJ242" i="1"/>
  <c r="BR242" i="1"/>
  <c r="BV242" i="1"/>
  <c r="BZ242" i="1"/>
  <c r="CD242" i="1"/>
  <c r="CH242" i="1"/>
  <c r="CL242" i="1"/>
  <c r="CP242" i="1"/>
  <c r="CT242" i="1"/>
  <c r="CX242" i="1"/>
  <c r="DF242" i="1"/>
  <c r="DJ242" i="1"/>
  <c r="DR242" i="1"/>
  <c r="BK242" i="1"/>
  <c r="BS242" i="1"/>
  <c r="BW242" i="1"/>
  <c r="CE242" i="1"/>
  <c r="CI242" i="1"/>
  <c r="CM242" i="1"/>
  <c r="CQ242" i="1"/>
  <c r="CU242" i="1"/>
  <c r="CY242" i="1"/>
  <c r="DC242" i="1"/>
  <c r="DG242" i="1"/>
  <c r="DK242" i="1"/>
  <c r="DS242" i="1"/>
  <c r="BL242" i="1"/>
  <c r="BP242" i="1"/>
  <c r="BT242" i="1"/>
  <c r="BX242" i="1"/>
  <c r="CF242" i="1"/>
  <c r="CJ242" i="1"/>
  <c r="CR242" i="1"/>
  <c r="CV242" i="1"/>
  <c r="CZ242" i="1"/>
  <c r="DD242" i="1"/>
  <c r="DH242" i="1"/>
  <c r="DL242" i="1"/>
  <c r="DP242" i="1"/>
  <c r="DT242" i="1"/>
  <c r="AS242" i="1"/>
  <c r="AW242" i="1"/>
  <c r="BE242" i="1"/>
  <c r="AP242" i="1"/>
  <c r="AT242" i="1"/>
  <c r="AX242" i="1"/>
  <c r="BF242" i="1"/>
  <c r="AQ242" i="1"/>
  <c r="AL242" i="1"/>
  <c r="AU242" i="1"/>
  <c r="AY242" i="1"/>
  <c r="BC242" i="1"/>
  <c r="BG242" i="1"/>
  <c r="AM242" i="1"/>
  <c r="AI242" i="1"/>
  <c r="AK242" i="1"/>
  <c r="AR242" i="1"/>
  <c r="AV242" i="1"/>
  <c r="AZ242" i="1"/>
  <c r="BD242" i="1"/>
  <c r="BH242" i="1"/>
  <c r="AJ242" i="1"/>
  <c r="EB216" i="1"/>
  <c r="EJ216" i="1"/>
  <c r="EN216" i="1"/>
  <c r="ER216" i="1"/>
  <c r="EV216" i="1"/>
  <c r="EZ216" i="1"/>
  <c r="FD216" i="1"/>
  <c r="FH216" i="1"/>
  <c r="FL216" i="1"/>
  <c r="FP216" i="1"/>
  <c r="FX216" i="1"/>
  <c r="GB216" i="1"/>
  <c r="GJ216" i="1"/>
  <c r="GN216" i="1"/>
  <c r="GR216" i="1"/>
  <c r="GV216" i="1"/>
  <c r="GZ216" i="1"/>
  <c r="EC216" i="1"/>
  <c r="EK216" i="1"/>
  <c r="EO216" i="1"/>
  <c r="EW216" i="1"/>
  <c r="FA216" i="1"/>
  <c r="FE216" i="1"/>
  <c r="FI216" i="1"/>
  <c r="FM216" i="1"/>
  <c r="FQ216" i="1"/>
  <c r="FU216" i="1"/>
  <c r="FY216" i="1"/>
  <c r="GC216" i="1"/>
  <c r="GK216" i="1"/>
  <c r="GO216" i="1"/>
  <c r="GW216" i="1"/>
  <c r="HA216" i="1"/>
  <c r="HE216" i="1"/>
  <c r="HI216" i="1"/>
  <c r="HM216" i="1"/>
  <c r="ED216" i="1"/>
  <c r="EH216" i="1"/>
  <c r="EL216" i="1"/>
  <c r="EP216" i="1"/>
  <c r="EX216" i="1"/>
  <c r="FB216" i="1"/>
  <c r="FJ216" i="1"/>
  <c r="FN216" i="1"/>
  <c r="FR216" i="1"/>
  <c r="FV216" i="1"/>
  <c r="FZ216" i="1"/>
  <c r="GD216" i="1"/>
  <c r="GH216" i="1"/>
  <c r="GL216" i="1"/>
  <c r="GP216" i="1"/>
  <c r="GX216" i="1"/>
  <c r="HB216" i="1"/>
  <c r="EA216" i="1"/>
  <c r="EE216" i="1"/>
  <c r="EI216" i="1"/>
  <c r="EM216" i="1"/>
  <c r="EQ216" i="1"/>
  <c r="EU216" i="1"/>
  <c r="EY216" i="1"/>
  <c r="FC216" i="1"/>
  <c r="FK216" i="1"/>
  <c r="FO216" i="1"/>
  <c r="FW216" i="1"/>
  <c r="GA216" i="1"/>
  <c r="GE216" i="1"/>
  <c r="GI216" i="1"/>
  <c r="GM216" i="1"/>
  <c r="GQ216" i="1"/>
  <c r="GU216" i="1"/>
  <c r="GY216" i="1"/>
  <c r="HC216" i="1"/>
  <c r="HK216" i="1"/>
  <c r="HD216" i="1"/>
  <c r="HL216" i="1"/>
  <c r="HH216" i="1"/>
  <c r="HJ216" i="1"/>
  <c r="BK216" i="1"/>
  <c r="BS216" i="1"/>
  <c r="BW216" i="1"/>
  <c r="CE216" i="1"/>
  <c r="CI216" i="1"/>
  <c r="CM216" i="1"/>
  <c r="CQ216" i="1"/>
  <c r="CU216" i="1"/>
  <c r="CY216" i="1"/>
  <c r="DC216" i="1"/>
  <c r="DG216" i="1"/>
  <c r="DK216" i="1"/>
  <c r="DS216" i="1"/>
  <c r="BL216" i="1"/>
  <c r="BP216" i="1"/>
  <c r="BT216" i="1"/>
  <c r="BX216" i="1"/>
  <c r="CF216" i="1"/>
  <c r="CJ216" i="1"/>
  <c r="CR216" i="1"/>
  <c r="CV216" i="1"/>
  <c r="CZ216" i="1"/>
  <c r="DD216" i="1"/>
  <c r="DH216" i="1"/>
  <c r="DL216" i="1"/>
  <c r="DP216" i="1"/>
  <c r="DT216" i="1"/>
  <c r="BI216" i="1"/>
  <c r="BM216" i="1"/>
  <c r="BQ216" i="1"/>
  <c r="BU216" i="1"/>
  <c r="BY216" i="1"/>
  <c r="CC216" i="1"/>
  <c r="CG216" i="1"/>
  <c r="CK216" i="1"/>
  <c r="CS216" i="1"/>
  <c r="CW216" i="1"/>
  <c r="DE216" i="1"/>
  <c r="DI216" i="1"/>
  <c r="DM216" i="1"/>
  <c r="DQ216" i="1"/>
  <c r="DU216" i="1"/>
  <c r="BJ216" i="1"/>
  <c r="BR216" i="1"/>
  <c r="BV216" i="1"/>
  <c r="BZ216" i="1"/>
  <c r="CD216" i="1"/>
  <c r="CH216" i="1"/>
  <c r="CL216" i="1"/>
  <c r="CP216" i="1"/>
  <c r="CT216" i="1"/>
  <c r="CX216" i="1"/>
  <c r="DF216" i="1"/>
  <c r="DJ216" i="1"/>
  <c r="DR216" i="1"/>
  <c r="AU216" i="1"/>
  <c r="AY216" i="1"/>
  <c r="BC216" i="1"/>
  <c r="BG216" i="1"/>
  <c r="AP216" i="1"/>
  <c r="AM216" i="1"/>
  <c r="AR216" i="1"/>
  <c r="AV216" i="1"/>
  <c r="AZ216" i="1"/>
  <c r="BD216" i="1"/>
  <c r="BH216" i="1"/>
  <c r="AQ216" i="1"/>
  <c r="AJ216" i="1"/>
  <c r="AS216" i="1"/>
  <c r="AW216" i="1"/>
  <c r="BE216" i="1"/>
  <c r="AK216" i="1"/>
  <c r="AI216" i="1"/>
  <c r="AT216" i="1"/>
  <c r="AX216" i="1"/>
  <c r="BF216" i="1"/>
  <c r="AL216" i="1"/>
  <c r="EC228" i="1"/>
  <c r="EK228" i="1"/>
  <c r="EO228" i="1"/>
  <c r="EW228" i="1"/>
  <c r="FA228" i="1"/>
  <c r="FE228" i="1"/>
  <c r="FI228" i="1"/>
  <c r="FM228" i="1"/>
  <c r="FQ228" i="1"/>
  <c r="FU228" i="1"/>
  <c r="FY228" i="1"/>
  <c r="GC228" i="1"/>
  <c r="GK228" i="1"/>
  <c r="GO228" i="1"/>
  <c r="GW228" i="1"/>
  <c r="HA228" i="1"/>
  <c r="HE228" i="1"/>
  <c r="HI228" i="1"/>
  <c r="HM228" i="1"/>
  <c r="EA228" i="1"/>
  <c r="EE228" i="1"/>
  <c r="EI228" i="1"/>
  <c r="EM228" i="1"/>
  <c r="EQ228" i="1"/>
  <c r="EU228" i="1"/>
  <c r="EY228" i="1"/>
  <c r="FC228" i="1"/>
  <c r="FK228" i="1"/>
  <c r="FO228" i="1"/>
  <c r="FW228" i="1"/>
  <c r="GA228" i="1"/>
  <c r="GE228" i="1"/>
  <c r="GI228" i="1"/>
  <c r="GM228" i="1"/>
  <c r="GQ228" i="1"/>
  <c r="GU228" i="1"/>
  <c r="GY228" i="1"/>
  <c r="HC228" i="1"/>
  <c r="HK228" i="1"/>
  <c r="EN228" i="1"/>
  <c r="EV228" i="1"/>
  <c r="FD228" i="1"/>
  <c r="FL228" i="1"/>
  <c r="GB228" i="1"/>
  <c r="GJ228" i="1"/>
  <c r="GR228" i="1"/>
  <c r="GZ228" i="1"/>
  <c r="HH228" i="1"/>
  <c r="EH228" i="1"/>
  <c r="EP228" i="1"/>
  <c r="EX228" i="1"/>
  <c r="FN228" i="1"/>
  <c r="FV228" i="1"/>
  <c r="GD228" i="1"/>
  <c r="GL228" i="1"/>
  <c r="HB228" i="1"/>
  <c r="HJ228" i="1"/>
  <c r="EB228" i="1"/>
  <c r="EJ228" i="1"/>
  <c r="ER228" i="1"/>
  <c r="EZ228" i="1"/>
  <c r="FH228" i="1"/>
  <c r="FP228" i="1"/>
  <c r="FX228" i="1"/>
  <c r="GN228" i="1"/>
  <c r="GV228" i="1"/>
  <c r="HD228" i="1"/>
  <c r="HL228" i="1"/>
  <c r="ED228" i="1"/>
  <c r="EL228" i="1"/>
  <c r="FB228" i="1"/>
  <c r="FJ228" i="1"/>
  <c r="FR228" i="1"/>
  <c r="FZ228" i="1"/>
  <c r="GH228" i="1"/>
  <c r="GP228" i="1"/>
  <c r="GX228" i="1"/>
  <c r="BK228" i="1"/>
  <c r="BS228" i="1"/>
  <c r="BW228" i="1"/>
  <c r="CE228" i="1"/>
  <c r="CI228" i="1"/>
  <c r="CM228" i="1"/>
  <c r="CQ228" i="1"/>
  <c r="CU228" i="1"/>
  <c r="CY228" i="1"/>
  <c r="DC228" i="1"/>
  <c r="DG228" i="1"/>
  <c r="DK228" i="1"/>
  <c r="DS228" i="1"/>
  <c r="BL228" i="1"/>
  <c r="BP228" i="1"/>
  <c r="BT228" i="1"/>
  <c r="BX228" i="1"/>
  <c r="CF228" i="1"/>
  <c r="CJ228" i="1"/>
  <c r="CR228" i="1"/>
  <c r="CV228" i="1"/>
  <c r="CZ228" i="1"/>
  <c r="DD228" i="1"/>
  <c r="DH228" i="1"/>
  <c r="DL228" i="1"/>
  <c r="DP228" i="1"/>
  <c r="DT228" i="1"/>
  <c r="BI228" i="1"/>
  <c r="BM228" i="1"/>
  <c r="BQ228" i="1"/>
  <c r="BU228" i="1"/>
  <c r="BY228" i="1"/>
  <c r="CC228" i="1"/>
  <c r="CG228" i="1"/>
  <c r="CK228" i="1"/>
  <c r="CS228" i="1"/>
  <c r="CW228" i="1"/>
  <c r="DE228" i="1"/>
  <c r="DI228" i="1"/>
  <c r="DM228" i="1"/>
  <c r="DQ228" i="1"/>
  <c r="DU228" i="1"/>
  <c r="BJ228" i="1"/>
  <c r="BR228" i="1"/>
  <c r="BV228" i="1"/>
  <c r="BZ228" i="1"/>
  <c r="CD228" i="1"/>
  <c r="CH228" i="1"/>
  <c r="CL228" i="1"/>
  <c r="CP228" i="1"/>
  <c r="CT228" i="1"/>
  <c r="CX228" i="1"/>
  <c r="DF228" i="1"/>
  <c r="DJ228" i="1"/>
  <c r="DR228" i="1"/>
  <c r="AU228" i="1"/>
  <c r="AY228" i="1"/>
  <c r="BC228" i="1"/>
  <c r="BG228" i="1"/>
  <c r="AP228" i="1"/>
  <c r="AM228" i="1"/>
  <c r="AR228" i="1"/>
  <c r="AV228" i="1"/>
  <c r="AZ228" i="1"/>
  <c r="BD228" i="1"/>
  <c r="BH228" i="1"/>
  <c r="AQ228" i="1"/>
  <c r="AJ228" i="1"/>
  <c r="AS228" i="1"/>
  <c r="AW228" i="1"/>
  <c r="BE228" i="1"/>
  <c r="AK228" i="1"/>
  <c r="AT228" i="1"/>
  <c r="AX228" i="1"/>
  <c r="BF228" i="1"/>
  <c r="AL228" i="1"/>
  <c r="AI228" i="1"/>
  <c r="EC247" i="1"/>
  <c r="EK247" i="1"/>
  <c r="EO247" i="1"/>
  <c r="EW247" i="1"/>
  <c r="FA247" i="1"/>
  <c r="FE247" i="1"/>
  <c r="FI247" i="1"/>
  <c r="FM247" i="1"/>
  <c r="FQ247" i="1"/>
  <c r="FU247" i="1"/>
  <c r="FY247" i="1"/>
  <c r="GC247" i="1"/>
  <c r="GK247" i="1"/>
  <c r="GO247" i="1"/>
  <c r="GW247" i="1"/>
  <c r="HA247" i="1"/>
  <c r="HE247" i="1"/>
  <c r="HI247" i="1"/>
  <c r="HM247" i="1"/>
  <c r="ED247" i="1"/>
  <c r="EH247" i="1"/>
  <c r="EL247" i="1"/>
  <c r="EP247" i="1"/>
  <c r="EX247" i="1"/>
  <c r="FB247" i="1"/>
  <c r="FJ247" i="1"/>
  <c r="FN247" i="1"/>
  <c r="FR247" i="1"/>
  <c r="FV247" i="1"/>
  <c r="FZ247" i="1"/>
  <c r="GD247" i="1"/>
  <c r="GH247" i="1"/>
  <c r="GL247" i="1"/>
  <c r="GP247" i="1"/>
  <c r="GX247" i="1"/>
  <c r="HB247" i="1"/>
  <c r="HJ247" i="1"/>
  <c r="EA247" i="1"/>
  <c r="EE247" i="1"/>
  <c r="EI247" i="1"/>
  <c r="EM247" i="1"/>
  <c r="EQ247" i="1"/>
  <c r="EU247" i="1"/>
  <c r="EY247" i="1"/>
  <c r="FC247" i="1"/>
  <c r="FK247" i="1"/>
  <c r="FO247" i="1"/>
  <c r="FW247" i="1"/>
  <c r="GA247" i="1"/>
  <c r="GE247" i="1"/>
  <c r="GI247" i="1"/>
  <c r="GM247" i="1"/>
  <c r="GQ247" i="1"/>
  <c r="GU247" i="1"/>
  <c r="GY247" i="1"/>
  <c r="HC247" i="1"/>
  <c r="HK247" i="1"/>
  <c r="EB247" i="1"/>
  <c r="EJ247" i="1"/>
  <c r="EN247" i="1"/>
  <c r="ER247" i="1"/>
  <c r="EV247" i="1"/>
  <c r="EZ247" i="1"/>
  <c r="FD247" i="1"/>
  <c r="FH247" i="1"/>
  <c r="FL247" i="1"/>
  <c r="FP247" i="1"/>
  <c r="FX247" i="1"/>
  <c r="GB247" i="1"/>
  <c r="GJ247" i="1"/>
  <c r="GN247" i="1"/>
  <c r="GR247" i="1"/>
  <c r="GV247" i="1"/>
  <c r="GZ247" i="1"/>
  <c r="HD247" i="1"/>
  <c r="HH247" i="1"/>
  <c r="HL247" i="1"/>
  <c r="BL247" i="1"/>
  <c r="BP247" i="1"/>
  <c r="BT247" i="1"/>
  <c r="BX247" i="1"/>
  <c r="CF247" i="1"/>
  <c r="CJ247" i="1"/>
  <c r="CR247" i="1"/>
  <c r="CV247" i="1"/>
  <c r="CZ247" i="1"/>
  <c r="DD247" i="1"/>
  <c r="DH247" i="1"/>
  <c r="DL247" i="1"/>
  <c r="DP247" i="1"/>
  <c r="DT247" i="1"/>
  <c r="BI247" i="1"/>
  <c r="BM247" i="1"/>
  <c r="BQ247" i="1"/>
  <c r="BU247" i="1"/>
  <c r="BY247" i="1"/>
  <c r="CC247" i="1"/>
  <c r="CG247" i="1"/>
  <c r="CK247" i="1"/>
  <c r="CS247" i="1"/>
  <c r="CW247" i="1"/>
  <c r="DE247" i="1"/>
  <c r="DI247" i="1"/>
  <c r="DM247" i="1"/>
  <c r="DQ247" i="1"/>
  <c r="DU247" i="1"/>
  <c r="BJ247" i="1"/>
  <c r="BR247" i="1"/>
  <c r="BV247" i="1"/>
  <c r="BZ247" i="1"/>
  <c r="CD247" i="1"/>
  <c r="CH247" i="1"/>
  <c r="CL247" i="1"/>
  <c r="CP247" i="1"/>
  <c r="CT247" i="1"/>
  <c r="CX247" i="1"/>
  <c r="DF247" i="1"/>
  <c r="DJ247" i="1"/>
  <c r="DR247" i="1"/>
  <c r="BK247" i="1"/>
  <c r="BS247" i="1"/>
  <c r="BW247" i="1"/>
  <c r="CE247" i="1"/>
  <c r="CI247" i="1"/>
  <c r="CM247" i="1"/>
  <c r="CQ247" i="1"/>
  <c r="CU247" i="1"/>
  <c r="CY247" i="1"/>
  <c r="DC247" i="1"/>
  <c r="DG247" i="1"/>
  <c r="DK247" i="1"/>
  <c r="DS247" i="1"/>
  <c r="AR247" i="1"/>
  <c r="AV247" i="1"/>
  <c r="AZ247" i="1"/>
  <c r="BD247" i="1"/>
  <c r="BH247" i="1"/>
  <c r="AS247" i="1"/>
  <c r="AW247" i="1"/>
  <c r="BE247" i="1"/>
  <c r="AK247" i="1"/>
  <c r="AT247" i="1"/>
  <c r="AX247" i="1"/>
  <c r="BF247" i="1"/>
  <c r="AP247" i="1"/>
  <c r="AL247" i="1"/>
  <c r="AU247" i="1"/>
  <c r="AY247" i="1"/>
  <c r="BC247" i="1"/>
  <c r="BG247" i="1"/>
  <c r="AQ247" i="1"/>
  <c r="AM247" i="1"/>
  <c r="AI247" i="1"/>
  <c r="AJ247" i="1"/>
  <c r="EB224" i="1"/>
  <c r="EJ224" i="1"/>
  <c r="EN224" i="1"/>
  <c r="ER224" i="1"/>
  <c r="EV224" i="1"/>
  <c r="EZ224" i="1"/>
  <c r="FD224" i="1"/>
  <c r="FH224" i="1"/>
  <c r="FL224" i="1"/>
  <c r="FP224" i="1"/>
  <c r="FX224" i="1"/>
  <c r="GB224" i="1"/>
  <c r="GJ224" i="1"/>
  <c r="GN224" i="1"/>
  <c r="GR224" i="1"/>
  <c r="ED224" i="1"/>
  <c r="EH224" i="1"/>
  <c r="EL224" i="1"/>
  <c r="EP224" i="1"/>
  <c r="EX224" i="1"/>
  <c r="FB224" i="1"/>
  <c r="FJ224" i="1"/>
  <c r="FN224" i="1"/>
  <c r="FR224" i="1"/>
  <c r="FV224" i="1"/>
  <c r="FZ224" i="1"/>
  <c r="GD224" i="1"/>
  <c r="GH224" i="1"/>
  <c r="GL224" i="1"/>
  <c r="GP224" i="1"/>
  <c r="EC224" i="1"/>
  <c r="EK224" i="1"/>
  <c r="FA224" i="1"/>
  <c r="FI224" i="1"/>
  <c r="FQ224" i="1"/>
  <c r="FY224" i="1"/>
  <c r="GO224" i="1"/>
  <c r="GV224" i="1"/>
  <c r="GZ224" i="1"/>
  <c r="HD224" i="1"/>
  <c r="HH224" i="1"/>
  <c r="HL224" i="1"/>
  <c r="EE224" i="1"/>
  <c r="EM224" i="1"/>
  <c r="EU224" i="1"/>
  <c r="FC224" i="1"/>
  <c r="FK224" i="1"/>
  <c r="GA224" i="1"/>
  <c r="GI224" i="1"/>
  <c r="GQ224" i="1"/>
  <c r="GW224" i="1"/>
  <c r="HA224" i="1"/>
  <c r="HE224" i="1"/>
  <c r="HI224" i="1"/>
  <c r="HM224" i="1"/>
  <c r="EO224" i="1"/>
  <c r="EW224" i="1"/>
  <c r="FE224" i="1"/>
  <c r="FM224" i="1"/>
  <c r="FU224" i="1"/>
  <c r="GC224" i="1"/>
  <c r="GK224" i="1"/>
  <c r="GX224" i="1"/>
  <c r="HB224" i="1"/>
  <c r="HJ224" i="1"/>
  <c r="EA224" i="1"/>
  <c r="EI224" i="1"/>
  <c r="EQ224" i="1"/>
  <c r="EY224" i="1"/>
  <c r="FO224" i="1"/>
  <c r="FW224" i="1"/>
  <c r="GE224" i="1"/>
  <c r="GM224" i="1"/>
  <c r="GU224" i="1"/>
  <c r="GY224" i="1"/>
  <c r="HC224" i="1"/>
  <c r="HK224" i="1"/>
  <c r="BK224" i="1"/>
  <c r="BS224" i="1"/>
  <c r="BW224" i="1"/>
  <c r="CE224" i="1"/>
  <c r="CI224" i="1"/>
  <c r="CM224" i="1"/>
  <c r="CQ224" i="1"/>
  <c r="CU224" i="1"/>
  <c r="CY224" i="1"/>
  <c r="DC224" i="1"/>
  <c r="DG224" i="1"/>
  <c r="DK224" i="1"/>
  <c r="DS224" i="1"/>
  <c r="BL224" i="1"/>
  <c r="BP224" i="1"/>
  <c r="BT224" i="1"/>
  <c r="BX224" i="1"/>
  <c r="CF224" i="1"/>
  <c r="CJ224" i="1"/>
  <c r="CR224" i="1"/>
  <c r="CV224" i="1"/>
  <c r="CZ224" i="1"/>
  <c r="DD224" i="1"/>
  <c r="DH224" i="1"/>
  <c r="DL224" i="1"/>
  <c r="DP224" i="1"/>
  <c r="DT224" i="1"/>
  <c r="BI224" i="1"/>
  <c r="BM224" i="1"/>
  <c r="BQ224" i="1"/>
  <c r="BU224" i="1"/>
  <c r="BY224" i="1"/>
  <c r="CC224" i="1"/>
  <c r="CG224" i="1"/>
  <c r="CK224" i="1"/>
  <c r="CS224" i="1"/>
  <c r="CW224" i="1"/>
  <c r="DE224" i="1"/>
  <c r="DI224" i="1"/>
  <c r="DM224" i="1"/>
  <c r="DQ224" i="1"/>
  <c r="DU224" i="1"/>
  <c r="BJ224" i="1"/>
  <c r="BR224" i="1"/>
  <c r="BV224" i="1"/>
  <c r="BZ224" i="1"/>
  <c r="CD224" i="1"/>
  <c r="CH224" i="1"/>
  <c r="CL224" i="1"/>
  <c r="CP224" i="1"/>
  <c r="CT224" i="1"/>
  <c r="CX224" i="1"/>
  <c r="DF224" i="1"/>
  <c r="DJ224" i="1"/>
  <c r="DR224" i="1"/>
  <c r="AU224" i="1"/>
  <c r="AY224" i="1"/>
  <c r="BC224" i="1"/>
  <c r="BG224" i="1"/>
  <c r="AR224" i="1"/>
  <c r="AV224" i="1"/>
  <c r="AZ224" i="1"/>
  <c r="BD224" i="1"/>
  <c r="BH224" i="1"/>
  <c r="AQ224" i="1"/>
  <c r="AJ224" i="1"/>
  <c r="AI224" i="1"/>
  <c r="AS224" i="1"/>
  <c r="AW224" i="1"/>
  <c r="BE224" i="1"/>
  <c r="AK224" i="1"/>
  <c r="AM224" i="1"/>
  <c r="AT224" i="1"/>
  <c r="AX224" i="1"/>
  <c r="BF224" i="1"/>
  <c r="AL224" i="1"/>
  <c r="AP224" i="1"/>
  <c r="EC243" i="1"/>
  <c r="EK243" i="1"/>
  <c r="EO243" i="1"/>
  <c r="EW243" i="1"/>
  <c r="FA243" i="1"/>
  <c r="FE243" i="1"/>
  <c r="FI243" i="1"/>
  <c r="FM243" i="1"/>
  <c r="FQ243" i="1"/>
  <c r="FU243" i="1"/>
  <c r="FY243" i="1"/>
  <c r="GC243" i="1"/>
  <c r="GK243" i="1"/>
  <c r="GO243" i="1"/>
  <c r="GW243" i="1"/>
  <c r="HA243" i="1"/>
  <c r="HE243" i="1"/>
  <c r="HI243" i="1"/>
  <c r="HM243" i="1"/>
  <c r="EA243" i="1"/>
  <c r="EE243" i="1"/>
  <c r="EI243" i="1"/>
  <c r="EM243" i="1"/>
  <c r="EQ243" i="1"/>
  <c r="EU243" i="1"/>
  <c r="EY243" i="1"/>
  <c r="FC243" i="1"/>
  <c r="FK243" i="1"/>
  <c r="FO243" i="1"/>
  <c r="FW243" i="1"/>
  <c r="GA243" i="1"/>
  <c r="GE243" i="1"/>
  <c r="GI243" i="1"/>
  <c r="GM243" i="1"/>
  <c r="GQ243" i="1"/>
  <c r="GU243" i="1"/>
  <c r="GY243" i="1"/>
  <c r="HC243" i="1"/>
  <c r="HK243" i="1"/>
  <c r="EN243" i="1"/>
  <c r="EV243" i="1"/>
  <c r="FD243" i="1"/>
  <c r="FL243" i="1"/>
  <c r="GB243" i="1"/>
  <c r="GJ243" i="1"/>
  <c r="GR243" i="1"/>
  <c r="GZ243" i="1"/>
  <c r="HH243" i="1"/>
  <c r="EH243" i="1"/>
  <c r="EP243" i="1"/>
  <c r="EX243" i="1"/>
  <c r="FN243" i="1"/>
  <c r="FV243" i="1"/>
  <c r="GD243" i="1"/>
  <c r="GL243" i="1"/>
  <c r="HB243" i="1"/>
  <c r="HJ243" i="1"/>
  <c r="EB243" i="1"/>
  <c r="EJ243" i="1"/>
  <c r="ER243" i="1"/>
  <c r="EZ243" i="1"/>
  <c r="FH243" i="1"/>
  <c r="FP243" i="1"/>
  <c r="FX243" i="1"/>
  <c r="GN243" i="1"/>
  <c r="GV243" i="1"/>
  <c r="HD243" i="1"/>
  <c r="HL243" i="1"/>
  <c r="ED243" i="1"/>
  <c r="EL243" i="1"/>
  <c r="FB243" i="1"/>
  <c r="FJ243" i="1"/>
  <c r="FR243" i="1"/>
  <c r="FZ243" i="1"/>
  <c r="GH243" i="1"/>
  <c r="GP243" i="1"/>
  <c r="GX243" i="1"/>
  <c r="BL243" i="1"/>
  <c r="BP243" i="1"/>
  <c r="BT243" i="1"/>
  <c r="BX243" i="1"/>
  <c r="CF243" i="1"/>
  <c r="CJ243" i="1"/>
  <c r="CR243" i="1"/>
  <c r="CV243" i="1"/>
  <c r="CZ243" i="1"/>
  <c r="DD243" i="1"/>
  <c r="DH243" i="1"/>
  <c r="DL243" i="1"/>
  <c r="DP243" i="1"/>
  <c r="DT243" i="1"/>
  <c r="BI243" i="1"/>
  <c r="BM243" i="1"/>
  <c r="BQ243" i="1"/>
  <c r="BU243" i="1"/>
  <c r="BY243" i="1"/>
  <c r="CC243" i="1"/>
  <c r="CG243" i="1"/>
  <c r="CK243" i="1"/>
  <c r="CS243" i="1"/>
  <c r="CW243" i="1"/>
  <c r="DE243" i="1"/>
  <c r="DI243" i="1"/>
  <c r="DM243" i="1"/>
  <c r="DQ243" i="1"/>
  <c r="DU243" i="1"/>
  <c r="BJ243" i="1"/>
  <c r="BR243" i="1"/>
  <c r="BV243" i="1"/>
  <c r="BZ243" i="1"/>
  <c r="CD243" i="1"/>
  <c r="CH243" i="1"/>
  <c r="CL243" i="1"/>
  <c r="CP243" i="1"/>
  <c r="CT243" i="1"/>
  <c r="CX243" i="1"/>
  <c r="DF243" i="1"/>
  <c r="DJ243" i="1"/>
  <c r="DR243" i="1"/>
  <c r="BK243" i="1"/>
  <c r="BS243" i="1"/>
  <c r="BW243" i="1"/>
  <c r="CE243" i="1"/>
  <c r="CI243" i="1"/>
  <c r="CM243" i="1"/>
  <c r="CQ243" i="1"/>
  <c r="CU243" i="1"/>
  <c r="CY243" i="1"/>
  <c r="DC243" i="1"/>
  <c r="DG243" i="1"/>
  <c r="DK243" i="1"/>
  <c r="DS243" i="1"/>
  <c r="AR243" i="1"/>
  <c r="AV243" i="1"/>
  <c r="AZ243" i="1"/>
  <c r="BD243" i="1"/>
  <c r="BH243" i="1"/>
  <c r="AS243" i="1"/>
  <c r="AW243" i="1"/>
  <c r="BE243" i="1"/>
  <c r="AK243" i="1"/>
  <c r="AT243" i="1"/>
  <c r="AX243" i="1"/>
  <c r="BF243" i="1"/>
  <c r="AP243" i="1"/>
  <c r="AL243" i="1"/>
  <c r="AJ243" i="1"/>
  <c r="AU243" i="1"/>
  <c r="AY243" i="1"/>
  <c r="BC243" i="1"/>
  <c r="BG243" i="1"/>
  <c r="AQ243" i="1"/>
  <c r="AM243" i="1"/>
  <c r="AI243" i="1"/>
  <c r="EA213" i="1"/>
  <c r="EE213" i="1"/>
  <c r="EI213" i="1"/>
  <c r="EM213" i="1"/>
  <c r="EQ213" i="1"/>
  <c r="EU213" i="1"/>
  <c r="EY213" i="1"/>
  <c r="FC213" i="1"/>
  <c r="FK213" i="1"/>
  <c r="FO213" i="1"/>
  <c r="FW213" i="1"/>
  <c r="GA213" i="1"/>
  <c r="GE213" i="1"/>
  <c r="GI213" i="1"/>
  <c r="GM213" i="1"/>
  <c r="GQ213" i="1"/>
  <c r="GU213" i="1"/>
  <c r="GY213" i="1"/>
  <c r="HC213" i="1"/>
  <c r="HK213" i="1"/>
  <c r="EC213" i="1"/>
  <c r="EK213" i="1"/>
  <c r="EO213" i="1"/>
  <c r="EW213" i="1"/>
  <c r="FA213" i="1"/>
  <c r="FE213" i="1"/>
  <c r="FI213" i="1"/>
  <c r="FM213" i="1"/>
  <c r="FQ213" i="1"/>
  <c r="FU213" i="1"/>
  <c r="FY213" i="1"/>
  <c r="GC213" i="1"/>
  <c r="GK213" i="1"/>
  <c r="GO213" i="1"/>
  <c r="GW213" i="1"/>
  <c r="HA213" i="1"/>
  <c r="HE213" i="1"/>
  <c r="HI213" i="1"/>
  <c r="HM213" i="1"/>
  <c r="ED213" i="1"/>
  <c r="EL213" i="1"/>
  <c r="FB213" i="1"/>
  <c r="FJ213" i="1"/>
  <c r="FR213" i="1"/>
  <c r="FZ213" i="1"/>
  <c r="GH213" i="1"/>
  <c r="GP213" i="1"/>
  <c r="GX213" i="1"/>
  <c r="EN213" i="1"/>
  <c r="EV213" i="1"/>
  <c r="FD213" i="1"/>
  <c r="FL213" i="1"/>
  <c r="GB213" i="1"/>
  <c r="GJ213" i="1"/>
  <c r="GR213" i="1"/>
  <c r="GZ213" i="1"/>
  <c r="HH213" i="1"/>
  <c r="EH213" i="1"/>
  <c r="EP213" i="1"/>
  <c r="EX213" i="1"/>
  <c r="FN213" i="1"/>
  <c r="FV213" i="1"/>
  <c r="GD213" i="1"/>
  <c r="GL213" i="1"/>
  <c r="HB213" i="1"/>
  <c r="HJ213" i="1"/>
  <c r="EB213" i="1"/>
  <c r="EJ213" i="1"/>
  <c r="ER213" i="1"/>
  <c r="EZ213" i="1"/>
  <c r="FH213" i="1"/>
  <c r="FP213" i="1"/>
  <c r="FX213" i="1"/>
  <c r="GN213" i="1"/>
  <c r="GV213" i="1"/>
  <c r="HD213" i="1"/>
  <c r="HL213" i="1"/>
  <c r="BJ213" i="1"/>
  <c r="BR213" i="1"/>
  <c r="BV213" i="1"/>
  <c r="BZ213" i="1"/>
  <c r="CD213" i="1"/>
  <c r="CH213" i="1"/>
  <c r="CL213" i="1"/>
  <c r="CP213" i="1"/>
  <c r="CT213" i="1"/>
  <c r="CX213" i="1"/>
  <c r="DF213" i="1"/>
  <c r="DJ213" i="1"/>
  <c r="DR213" i="1"/>
  <c r="BK213" i="1"/>
  <c r="BS213" i="1"/>
  <c r="BW213" i="1"/>
  <c r="CE213" i="1"/>
  <c r="CI213" i="1"/>
  <c r="CM213" i="1"/>
  <c r="CQ213" i="1"/>
  <c r="CU213" i="1"/>
  <c r="CY213" i="1"/>
  <c r="DC213" i="1"/>
  <c r="DG213" i="1"/>
  <c r="DK213" i="1"/>
  <c r="DS213" i="1"/>
  <c r="BL213" i="1"/>
  <c r="BP213" i="1"/>
  <c r="BT213" i="1"/>
  <c r="BX213" i="1"/>
  <c r="CF213" i="1"/>
  <c r="CJ213" i="1"/>
  <c r="CR213" i="1"/>
  <c r="CV213" i="1"/>
  <c r="CZ213" i="1"/>
  <c r="DD213" i="1"/>
  <c r="DH213" i="1"/>
  <c r="DL213" i="1"/>
  <c r="DP213" i="1"/>
  <c r="DT213" i="1"/>
  <c r="BI213" i="1"/>
  <c r="BM213" i="1"/>
  <c r="BQ213" i="1"/>
  <c r="BU213" i="1"/>
  <c r="BY213" i="1"/>
  <c r="CC213" i="1"/>
  <c r="CG213" i="1"/>
  <c r="CK213" i="1"/>
  <c r="CS213" i="1"/>
  <c r="CW213" i="1"/>
  <c r="DE213" i="1"/>
  <c r="DI213" i="1"/>
  <c r="DM213" i="1"/>
  <c r="DQ213" i="1"/>
  <c r="DU213" i="1"/>
  <c r="AT213" i="1"/>
  <c r="AX213" i="1"/>
  <c r="BF213" i="1"/>
  <c r="AL213" i="1"/>
  <c r="AU213" i="1"/>
  <c r="AY213" i="1"/>
  <c r="BC213" i="1"/>
  <c r="BG213" i="1"/>
  <c r="AM213" i="1"/>
  <c r="AI213" i="1"/>
  <c r="AR213" i="1"/>
  <c r="AV213" i="1"/>
  <c r="AZ213" i="1"/>
  <c r="BD213" i="1"/>
  <c r="BH213" i="1"/>
  <c r="AP213" i="1"/>
  <c r="AJ213" i="1"/>
  <c r="AS213" i="1"/>
  <c r="AW213" i="1"/>
  <c r="BE213" i="1"/>
  <c r="AQ213" i="1"/>
  <c r="AK213" i="1"/>
  <c r="EA208" i="1"/>
  <c r="EE208" i="1"/>
  <c r="EI208" i="1"/>
  <c r="EM208" i="1"/>
  <c r="EQ208" i="1"/>
  <c r="EU208" i="1"/>
  <c r="EY208" i="1"/>
  <c r="FC208" i="1"/>
  <c r="FK208" i="1"/>
  <c r="FO208" i="1"/>
  <c r="FW208" i="1"/>
  <c r="GA208" i="1"/>
  <c r="GE208" i="1"/>
  <c r="GI208" i="1"/>
  <c r="GM208" i="1"/>
  <c r="GQ208" i="1"/>
  <c r="GU208" i="1"/>
  <c r="GY208" i="1"/>
  <c r="HC208" i="1"/>
  <c r="HK208" i="1"/>
  <c r="EB208" i="1"/>
  <c r="EJ208" i="1"/>
  <c r="EN208" i="1"/>
  <c r="ER208" i="1"/>
  <c r="EV208" i="1"/>
  <c r="EZ208" i="1"/>
  <c r="FD208" i="1"/>
  <c r="FH208" i="1"/>
  <c r="FL208" i="1"/>
  <c r="FP208" i="1"/>
  <c r="FX208" i="1"/>
  <c r="GB208" i="1"/>
  <c r="GJ208" i="1"/>
  <c r="GN208" i="1"/>
  <c r="GR208" i="1"/>
  <c r="GV208" i="1"/>
  <c r="GZ208" i="1"/>
  <c r="HD208" i="1"/>
  <c r="HH208" i="1"/>
  <c r="HL208" i="1"/>
  <c r="EC208" i="1"/>
  <c r="EK208" i="1"/>
  <c r="EO208" i="1"/>
  <c r="EW208" i="1"/>
  <c r="FA208" i="1"/>
  <c r="FE208" i="1"/>
  <c r="FI208" i="1"/>
  <c r="FM208" i="1"/>
  <c r="FQ208" i="1"/>
  <c r="FU208" i="1"/>
  <c r="FY208" i="1"/>
  <c r="GC208" i="1"/>
  <c r="GK208" i="1"/>
  <c r="GO208" i="1"/>
  <c r="GW208" i="1"/>
  <c r="HA208" i="1"/>
  <c r="HE208" i="1"/>
  <c r="HI208" i="1"/>
  <c r="HM208" i="1"/>
  <c r="ED208" i="1"/>
  <c r="EH208" i="1"/>
  <c r="EL208" i="1"/>
  <c r="EP208" i="1"/>
  <c r="EX208" i="1"/>
  <c r="FB208" i="1"/>
  <c r="FJ208" i="1"/>
  <c r="FN208" i="1"/>
  <c r="FR208" i="1"/>
  <c r="FV208" i="1"/>
  <c r="FZ208" i="1"/>
  <c r="GD208" i="1"/>
  <c r="GH208" i="1"/>
  <c r="GL208" i="1"/>
  <c r="GP208" i="1"/>
  <c r="GX208" i="1"/>
  <c r="HB208" i="1"/>
  <c r="HJ208" i="1"/>
  <c r="BK208" i="1"/>
  <c r="BS208" i="1"/>
  <c r="BW208" i="1"/>
  <c r="CE208" i="1"/>
  <c r="CI208" i="1"/>
  <c r="CM208" i="1"/>
  <c r="CQ208" i="1"/>
  <c r="CU208" i="1"/>
  <c r="CY208" i="1"/>
  <c r="DC208" i="1"/>
  <c r="DG208" i="1"/>
  <c r="DK208" i="1"/>
  <c r="DS208" i="1"/>
  <c r="BL208" i="1"/>
  <c r="BP208" i="1"/>
  <c r="BT208" i="1"/>
  <c r="BX208" i="1"/>
  <c r="CF208" i="1"/>
  <c r="CJ208" i="1"/>
  <c r="CR208" i="1"/>
  <c r="CV208" i="1"/>
  <c r="CZ208" i="1"/>
  <c r="DD208" i="1"/>
  <c r="DH208" i="1"/>
  <c r="DL208" i="1"/>
  <c r="DP208" i="1"/>
  <c r="DT208" i="1"/>
  <c r="BI208" i="1"/>
  <c r="BM208" i="1"/>
  <c r="BQ208" i="1"/>
  <c r="BU208" i="1"/>
  <c r="BY208" i="1"/>
  <c r="CC208" i="1"/>
  <c r="CG208" i="1"/>
  <c r="CK208" i="1"/>
  <c r="CS208" i="1"/>
  <c r="CW208" i="1"/>
  <c r="DE208" i="1"/>
  <c r="DI208" i="1"/>
  <c r="DM208" i="1"/>
  <c r="DQ208" i="1"/>
  <c r="DU208" i="1"/>
  <c r="BJ208" i="1"/>
  <c r="BR208" i="1"/>
  <c r="BV208" i="1"/>
  <c r="BZ208" i="1"/>
  <c r="CD208" i="1"/>
  <c r="CH208" i="1"/>
  <c r="CL208" i="1"/>
  <c r="CP208" i="1"/>
  <c r="CT208" i="1"/>
  <c r="CX208" i="1"/>
  <c r="DF208" i="1"/>
  <c r="DJ208" i="1"/>
  <c r="DR208" i="1"/>
  <c r="AU208" i="1"/>
  <c r="AY208" i="1"/>
  <c r="BC208" i="1"/>
  <c r="BG208" i="1"/>
  <c r="AP208" i="1"/>
  <c r="AM208" i="1"/>
  <c r="AR208" i="1"/>
  <c r="AV208" i="1"/>
  <c r="AZ208" i="1"/>
  <c r="BD208" i="1"/>
  <c r="BH208" i="1"/>
  <c r="AQ208" i="1"/>
  <c r="AJ208" i="1"/>
  <c r="AS208" i="1"/>
  <c r="AW208" i="1"/>
  <c r="BE208" i="1"/>
  <c r="AK208" i="1"/>
  <c r="AT208" i="1"/>
  <c r="AX208" i="1"/>
  <c r="BF208" i="1"/>
  <c r="AL208" i="1"/>
  <c r="AI208" i="1"/>
  <c r="EB227" i="1"/>
  <c r="EJ227" i="1"/>
  <c r="EN227" i="1"/>
  <c r="ER227" i="1"/>
  <c r="EV227" i="1"/>
  <c r="EZ227" i="1"/>
  <c r="FD227" i="1"/>
  <c r="FH227" i="1"/>
  <c r="FL227" i="1"/>
  <c r="FP227" i="1"/>
  <c r="FX227" i="1"/>
  <c r="GB227" i="1"/>
  <c r="GJ227" i="1"/>
  <c r="GN227" i="1"/>
  <c r="GR227" i="1"/>
  <c r="GV227" i="1"/>
  <c r="GZ227" i="1"/>
  <c r="HD227" i="1"/>
  <c r="HH227" i="1"/>
  <c r="HL227" i="1"/>
  <c r="ED227" i="1"/>
  <c r="EH227" i="1"/>
  <c r="EL227" i="1"/>
  <c r="EP227" i="1"/>
  <c r="EX227" i="1"/>
  <c r="FB227" i="1"/>
  <c r="FJ227" i="1"/>
  <c r="FN227" i="1"/>
  <c r="FR227" i="1"/>
  <c r="FV227" i="1"/>
  <c r="FZ227" i="1"/>
  <c r="GD227" i="1"/>
  <c r="GH227" i="1"/>
  <c r="GL227" i="1"/>
  <c r="GP227" i="1"/>
  <c r="GX227" i="1"/>
  <c r="HB227" i="1"/>
  <c r="HJ227" i="1"/>
  <c r="EA227" i="1"/>
  <c r="EI227" i="1"/>
  <c r="EQ227" i="1"/>
  <c r="EY227" i="1"/>
  <c r="FO227" i="1"/>
  <c r="FW227" i="1"/>
  <c r="GE227" i="1"/>
  <c r="GM227" i="1"/>
  <c r="GU227" i="1"/>
  <c r="HC227" i="1"/>
  <c r="HK227" i="1"/>
  <c r="EC227" i="1"/>
  <c r="EK227" i="1"/>
  <c r="FA227" i="1"/>
  <c r="FI227" i="1"/>
  <c r="FQ227" i="1"/>
  <c r="FY227" i="1"/>
  <c r="GO227" i="1"/>
  <c r="GW227" i="1"/>
  <c r="HE227" i="1"/>
  <c r="HM227" i="1"/>
  <c r="EE227" i="1"/>
  <c r="EM227" i="1"/>
  <c r="EU227" i="1"/>
  <c r="FC227" i="1"/>
  <c r="FK227" i="1"/>
  <c r="GA227" i="1"/>
  <c r="GI227" i="1"/>
  <c r="GQ227" i="1"/>
  <c r="GY227" i="1"/>
  <c r="EO227" i="1"/>
  <c r="EW227" i="1"/>
  <c r="FE227" i="1"/>
  <c r="FM227" i="1"/>
  <c r="FU227" i="1"/>
  <c r="GC227" i="1"/>
  <c r="GK227" i="1"/>
  <c r="HA227" i="1"/>
  <c r="HI227" i="1"/>
  <c r="BL227" i="1"/>
  <c r="BP227" i="1"/>
  <c r="BT227" i="1"/>
  <c r="BX227" i="1"/>
  <c r="CF227" i="1"/>
  <c r="CJ227" i="1"/>
  <c r="CR227" i="1"/>
  <c r="CV227" i="1"/>
  <c r="CZ227" i="1"/>
  <c r="DD227" i="1"/>
  <c r="DH227" i="1"/>
  <c r="DL227" i="1"/>
  <c r="DP227" i="1"/>
  <c r="DT227" i="1"/>
  <c r="BI227" i="1"/>
  <c r="BM227" i="1"/>
  <c r="BQ227" i="1"/>
  <c r="BU227" i="1"/>
  <c r="BY227" i="1"/>
  <c r="CC227" i="1"/>
  <c r="CG227" i="1"/>
  <c r="CK227" i="1"/>
  <c r="CS227" i="1"/>
  <c r="CW227" i="1"/>
  <c r="DE227" i="1"/>
  <c r="DI227" i="1"/>
  <c r="DM227" i="1"/>
  <c r="DQ227" i="1"/>
  <c r="DU227" i="1"/>
  <c r="BJ227" i="1"/>
  <c r="BR227" i="1"/>
  <c r="BV227" i="1"/>
  <c r="BZ227" i="1"/>
  <c r="CD227" i="1"/>
  <c r="CH227" i="1"/>
  <c r="CL227" i="1"/>
  <c r="CP227" i="1"/>
  <c r="CT227" i="1"/>
  <c r="CX227" i="1"/>
  <c r="DF227" i="1"/>
  <c r="DJ227" i="1"/>
  <c r="DR227" i="1"/>
  <c r="BK227" i="1"/>
  <c r="BS227" i="1"/>
  <c r="BW227" i="1"/>
  <c r="CE227" i="1"/>
  <c r="CI227" i="1"/>
  <c r="CM227" i="1"/>
  <c r="CQ227" i="1"/>
  <c r="CU227" i="1"/>
  <c r="CY227" i="1"/>
  <c r="DC227" i="1"/>
  <c r="DG227" i="1"/>
  <c r="DK227" i="1"/>
  <c r="DS227" i="1"/>
  <c r="AR227" i="1"/>
  <c r="AV227" i="1"/>
  <c r="AZ227" i="1"/>
  <c r="BD227" i="1"/>
  <c r="BH227" i="1"/>
  <c r="AS227" i="1"/>
  <c r="AW227" i="1"/>
  <c r="BE227" i="1"/>
  <c r="AK227" i="1"/>
  <c r="AT227" i="1"/>
  <c r="AX227" i="1"/>
  <c r="BF227" i="1"/>
  <c r="AP227" i="1"/>
  <c r="AL227" i="1"/>
  <c r="AJ227" i="1"/>
  <c r="AU227" i="1"/>
  <c r="AY227" i="1"/>
  <c r="BC227" i="1"/>
  <c r="BG227" i="1"/>
  <c r="AQ227" i="1"/>
  <c r="AM227" i="1"/>
  <c r="AI227" i="1"/>
  <c r="ED219" i="1"/>
  <c r="EH219" i="1"/>
  <c r="EL219" i="1"/>
  <c r="EP219" i="1"/>
  <c r="EX219" i="1"/>
  <c r="FB219" i="1"/>
  <c r="FJ219" i="1"/>
  <c r="FN219" i="1"/>
  <c r="FR219" i="1"/>
  <c r="FV219" i="1"/>
  <c r="FZ219" i="1"/>
  <c r="GD219" i="1"/>
  <c r="GH219" i="1"/>
  <c r="GL219" i="1"/>
  <c r="GP219" i="1"/>
  <c r="GX219" i="1"/>
  <c r="HB219" i="1"/>
  <c r="HJ219" i="1"/>
  <c r="EA219" i="1"/>
  <c r="EE219" i="1"/>
  <c r="EI219" i="1"/>
  <c r="EM219" i="1"/>
  <c r="EQ219" i="1"/>
  <c r="EU219" i="1"/>
  <c r="EY219" i="1"/>
  <c r="FC219" i="1"/>
  <c r="FK219" i="1"/>
  <c r="FO219" i="1"/>
  <c r="FW219" i="1"/>
  <c r="GA219" i="1"/>
  <c r="GE219" i="1"/>
  <c r="GI219" i="1"/>
  <c r="GM219" i="1"/>
  <c r="GQ219" i="1"/>
  <c r="GU219" i="1"/>
  <c r="GY219" i="1"/>
  <c r="HC219" i="1"/>
  <c r="HK219" i="1"/>
  <c r="EB219" i="1"/>
  <c r="EJ219" i="1"/>
  <c r="EN219" i="1"/>
  <c r="ER219" i="1"/>
  <c r="EV219" i="1"/>
  <c r="EZ219" i="1"/>
  <c r="FD219" i="1"/>
  <c r="FH219" i="1"/>
  <c r="FL219" i="1"/>
  <c r="FP219" i="1"/>
  <c r="FX219" i="1"/>
  <c r="GB219" i="1"/>
  <c r="GJ219" i="1"/>
  <c r="GN219" i="1"/>
  <c r="GR219" i="1"/>
  <c r="GV219" i="1"/>
  <c r="GZ219" i="1"/>
  <c r="HD219" i="1"/>
  <c r="HH219" i="1"/>
  <c r="EC219" i="1"/>
  <c r="EK219" i="1"/>
  <c r="EO219" i="1"/>
  <c r="EW219" i="1"/>
  <c r="FA219" i="1"/>
  <c r="FE219" i="1"/>
  <c r="FI219" i="1"/>
  <c r="FM219" i="1"/>
  <c r="FQ219" i="1"/>
  <c r="FU219" i="1"/>
  <c r="FY219" i="1"/>
  <c r="GC219" i="1"/>
  <c r="GK219" i="1"/>
  <c r="GO219" i="1"/>
  <c r="GW219" i="1"/>
  <c r="HA219" i="1"/>
  <c r="HE219" i="1"/>
  <c r="HI219" i="1"/>
  <c r="HM219" i="1"/>
  <c r="HL219" i="1"/>
  <c r="BL219" i="1"/>
  <c r="BP219" i="1"/>
  <c r="BT219" i="1"/>
  <c r="BX219" i="1"/>
  <c r="CF219" i="1"/>
  <c r="CJ219" i="1"/>
  <c r="CR219" i="1"/>
  <c r="CV219" i="1"/>
  <c r="CZ219" i="1"/>
  <c r="DD219" i="1"/>
  <c r="DH219" i="1"/>
  <c r="DL219" i="1"/>
  <c r="DP219" i="1"/>
  <c r="DT219" i="1"/>
  <c r="BI219" i="1"/>
  <c r="BM219" i="1"/>
  <c r="BQ219" i="1"/>
  <c r="BU219" i="1"/>
  <c r="BY219" i="1"/>
  <c r="CC219" i="1"/>
  <c r="CG219" i="1"/>
  <c r="CK219" i="1"/>
  <c r="CS219" i="1"/>
  <c r="CW219" i="1"/>
  <c r="DE219" i="1"/>
  <c r="DI219" i="1"/>
  <c r="DM219" i="1"/>
  <c r="DQ219" i="1"/>
  <c r="DU219" i="1"/>
  <c r="BJ219" i="1"/>
  <c r="BR219" i="1"/>
  <c r="BV219" i="1"/>
  <c r="BZ219" i="1"/>
  <c r="CD219" i="1"/>
  <c r="CH219" i="1"/>
  <c r="CL219" i="1"/>
  <c r="CP219" i="1"/>
  <c r="CT219" i="1"/>
  <c r="CX219" i="1"/>
  <c r="DF219" i="1"/>
  <c r="DJ219" i="1"/>
  <c r="DR219" i="1"/>
  <c r="BK219" i="1"/>
  <c r="BS219" i="1"/>
  <c r="BW219" i="1"/>
  <c r="CE219" i="1"/>
  <c r="CI219" i="1"/>
  <c r="CM219" i="1"/>
  <c r="CQ219" i="1"/>
  <c r="CU219" i="1"/>
  <c r="CY219" i="1"/>
  <c r="DC219" i="1"/>
  <c r="DG219" i="1"/>
  <c r="DK219" i="1"/>
  <c r="DS219" i="1"/>
  <c r="AR219" i="1"/>
  <c r="AV219" i="1"/>
  <c r="AZ219" i="1"/>
  <c r="BD219" i="1"/>
  <c r="BH219" i="1"/>
  <c r="AS219" i="1"/>
  <c r="AW219" i="1"/>
  <c r="BE219" i="1"/>
  <c r="AK219" i="1"/>
  <c r="AJ219" i="1"/>
  <c r="AT219" i="1"/>
  <c r="AX219" i="1"/>
  <c r="BF219" i="1"/>
  <c r="AP219" i="1"/>
  <c r="AL219" i="1"/>
  <c r="AU219" i="1"/>
  <c r="AY219" i="1"/>
  <c r="BC219" i="1"/>
  <c r="BG219" i="1"/>
  <c r="AQ219" i="1"/>
  <c r="AM219" i="1"/>
  <c r="AI219" i="1"/>
  <c r="EC254" i="1"/>
  <c r="EK254" i="1"/>
  <c r="EO254" i="1"/>
  <c r="EA254" i="1"/>
  <c r="EE254" i="1"/>
  <c r="EI254" i="1"/>
  <c r="EM254" i="1"/>
  <c r="EQ254" i="1"/>
  <c r="EU254" i="1"/>
  <c r="EH254" i="1"/>
  <c r="EP254" i="1"/>
  <c r="EW254" i="1"/>
  <c r="FA254" i="1"/>
  <c r="FE254" i="1"/>
  <c r="FI254" i="1"/>
  <c r="FM254" i="1"/>
  <c r="FQ254" i="1"/>
  <c r="FU254" i="1"/>
  <c r="FY254" i="1"/>
  <c r="GC254" i="1"/>
  <c r="GK254" i="1"/>
  <c r="GO254" i="1"/>
  <c r="GW254" i="1"/>
  <c r="HA254" i="1"/>
  <c r="HE254" i="1"/>
  <c r="HI254" i="1"/>
  <c r="HM254" i="1"/>
  <c r="EB254" i="1"/>
  <c r="EJ254" i="1"/>
  <c r="ER254" i="1"/>
  <c r="EX254" i="1"/>
  <c r="FB254" i="1"/>
  <c r="FJ254" i="1"/>
  <c r="FN254" i="1"/>
  <c r="FR254" i="1"/>
  <c r="FV254" i="1"/>
  <c r="FZ254" i="1"/>
  <c r="GD254" i="1"/>
  <c r="GH254" i="1"/>
  <c r="GL254" i="1"/>
  <c r="GP254" i="1"/>
  <c r="GX254" i="1"/>
  <c r="HB254" i="1"/>
  <c r="HJ254" i="1"/>
  <c r="ED254" i="1"/>
  <c r="EL254" i="1"/>
  <c r="EY254" i="1"/>
  <c r="FC254" i="1"/>
  <c r="FK254" i="1"/>
  <c r="FO254" i="1"/>
  <c r="FW254" i="1"/>
  <c r="GA254" i="1"/>
  <c r="GE254" i="1"/>
  <c r="GI254" i="1"/>
  <c r="GM254" i="1"/>
  <c r="GQ254" i="1"/>
  <c r="GU254" i="1"/>
  <c r="GY254" i="1"/>
  <c r="HC254" i="1"/>
  <c r="HK254" i="1"/>
  <c r="EN254" i="1"/>
  <c r="EV254" i="1"/>
  <c r="EZ254" i="1"/>
  <c r="FD254" i="1"/>
  <c r="FH254" i="1"/>
  <c r="FL254" i="1"/>
  <c r="FP254" i="1"/>
  <c r="FX254" i="1"/>
  <c r="GB254" i="1"/>
  <c r="GJ254" i="1"/>
  <c r="GN254" i="1"/>
  <c r="GR254" i="1"/>
  <c r="GV254" i="1"/>
  <c r="GZ254" i="1"/>
  <c r="HD254" i="1"/>
  <c r="HH254" i="1"/>
  <c r="HL254" i="1"/>
  <c r="BI254" i="1"/>
  <c r="BM254" i="1"/>
  <c r="BQ254" i="1"/>
  <c r="BU254" i="1"/>
  <c r="BY254" i="1"/>
  <c r="CC254" i="1"/>
  <c r="CG254" i="1"/>
  <c r="CK254" i="1"/>
  <c r="CS254" i="1"/>
  <c r="CW254" i="1"/>
  <c r="DE254" i="1"/>
  <c r="DI254" i="1"/>
  <c r="DM254" i="1"/>
  <c r="DQ254" i="1"/>
  <c r="DU254" i="1"/>
  <c r="BJ254" i="1"/>
  <c r="BR254" i="1"/>
  <c r="BV254" i="1"/>
  <c r="BZ254" i="1"/>
  <c r="CD254" i="1"/>
  <c r="CH254" i="1"/>
  <c r="CL254" i="1"/>
  <c r="CP254" i="1"/>
  <c r="CT254" i="1"/>
  <c r="CX254" i="1"/>
  <c r="DF254" i="1"/>
  <c r="DJ254" i="1"/>
  <c r="DR254" i="1"/>
  <c r="BK254" i="1"/>
  <c r="BS254" i="1"/>
  <c r="BW254" i="1"/>
  <c r="CE254" i="1"/>
  <c r="CI254" i="1"/>
  <c r="CM254" i="1"/>
  <c r="CQ254" i="1"/>
  <c r="CU254" i="1"/>
  <c r="CY254" i="1"/>
  <c r="DC254" i="1"/>
  <c r="DG254" i="1"/>
  <c r="DK254" i="1"/>
  <c r="DS254" i="1"/>
  <c r="BL254" i="1"/>
  <c r="BP254" i="1"/>
  <c r="BT254" i="1"/>
  <c r="BX254" i="1"/>
  <c r="CF254" i="1"/>
  <c r="CJ254" i="1"/>
  <c r="CR254" i="1"/>
  <c r="CV254" i="1"/>
  <c r="CZ254" i="1"/>
  <c r="DD254" i="1"/>
  <c r="DH254" i="1"/>
  <c r="DL254" i="1"/>
  <c r="DP254" i="1"/>
  <c r="DT254" i="1"/>
  <c r="AS254" i="1"/>
  <c r="AW254" i="1"/>
  <c r="BE254" i="1"/>
  <c r="AP254" i="1"/>
  <c r="AT254" i="1"/>
  <c r="AX254" i="1"/>
  <c r="BF254" i="1"/>
  <c r="AQ254" i="1"/>
  <c r="AL254" i="1"/>
  <c r="AU254" i="1"/>
  <c r="AY254" i="1"/>
  <c r="BC254" i="1"/>
  <c r="BG254" i="1"/>
  <c r="AM254" i="1"/>
  <c r="AI254" i="1"/>
  <c r="AR254" i="1"/>
  <c r="AV254" i="1"/>
  <c r="AZ254" i="1"/>
  <c r="BD254" i="1"/>
  <c r="BH254" i="1"/>
  <c r="AJ254" i="1"/>
  <c r="AK254" i="1"/>
  <c r="ED266" i="1"/>
  <c r="EH266" i="1"/>
  <c r="EL266" i="1"/>
  <c r="EP266" i="1"/>
  <c r="EX266" i="1"/>
  <c r="FB266" i="1"/>
  <c r="FJ266" i="1"/>
  <c r="FN266" i="1"/>
  <c r="FR266" i="1"/>
  <c r="FV266" i="1"/>
  <c r="FZ266" i="1"/>
  <c r="GD266" i="1"/>
  <c r="GH266" i="1"/>
  <c r="GL266" i="1"/>
  <c r="GP266" i="1"/>
  <c r="GX266" i="1"/>
  <c r="HB266" i="1"/>
  <c r="HJ266" i="1"/>
  <c r="EB266" i="1"/>
  <c r="EJ266" i="1"/>
  <c r="EN266" i="1"/>
  <c r="ER266" i="1"/>
  <c r="EV266" i="1"/>
  <c r="EZ266" i="1"/>
  <c r="FD266" i="1"/>
  <c r="FH266" i="1"/>
  <c r="FL266" i="1"/>
  <c r="FP266" i="1"/>
  <c r="FX266" i="1"/>
  <c r="GB266" i="1"/>
  <c r="GJ266" i="1"/>
  <c r="GN266" i="1"/>
  <c r="GR266" i="1"/>
  <c r="GV266" i="1"/>
  <c r="GZ266" i="1"/>
  <c r="HD266" i="1"/>
  <c r="HH266" i="1"/>
  <c r="HL266" i="1"/>
  <c r="EO266" i="1"/>
  <c r="EW266" i="1"/>
  <c r="FE266" i="1"/>
  <c r="FM266" i="1"/>
  <c r="FU266" i="1"/>
  <c r="GC266" i="1"/>
  <c r="GK266" i="1"/>
  <c r="HA266" i="1"/>
  <c r="HI266" i="1"/>
  <c r="EA266" i="1"/>
  <c r="EI266" i="1"/>
  <c r="EQ266" i="1"/>
  <c r="EY266" i="1"/>
  <c r="FO266" i="1"/>
  <c r="FW266" i="1"/>
  <c r="GE266" i="1"/>
  <c r="GM266" i="1"/>
  <c r="GU266" i="1"/>
  <c r="HC266" i="1"/>
  <c r="HK266" i="1"/>
  <c r="EC266" i="1"/>
  <c r="EK266" i="1"/>
  <c r="FA266" i="1"/>
  <c r="FI266" i="1"/>
  <c r="FQ266" i="1"/>
  <c r="FY266" i="1"/>
  <c r="GO266" i="1"/>
  <c r="GW266" i="1"/>
  <c r="HE266" i="1"/>
  <c r="HM266" i="1"/>
  <c r="EE266" i="1"/>
  <c r="EM266" i="1"/>
  <c r="EU266" i="1"/>
  <c r="FC266" i="1"/>
  <c r="FK266" i="1"/>
  <c r="GA266" i="1"/>
  <c r="GI266" i="1"/>
  <c r="GQ266" i="1"/>
  <c r="GY266" i="1"/>
  <c r="BI266" i="1"/>
  <c r="BM266" i="1"/>
  <c r="BQ266" i="1"/>
  <c r="BU266" i="1"/>
  <c r="BY266" i="1"/>
  <c r="CC266" i="1"/>
  <c r="CG266" i="1"/>
  <c r="CK266" i="1"/>
  <c r="CS266" i="1"/>
  <c r="CW266" i="1"/>
  <c r="DE266" i="1"/>
  <c r="DI266" i="1"/>
  <c r="DM266" i="1"/>
  <c r="DQ266" i="1"/>
  <c r="DU266" i="1"/>
  <c r="BJ266" i="1"/>
  <c r="BR266" i="1"/>
  <c r="BV266" i="1"/>
  <c r="BZ266" i="1"/>
  <c r="CD266" i="1"/>
  <c r="CH266" i="1"/>
  <c r="CL266" i="1"/>
  <c r="CP266" i="1"/>
  <c r="CT266" i="1"/>
  <c r="CX266" i="1"/>
  <c r="DF266" i="1"/>
  <c r="DJ266" i="1"/>
  <c r="DR266" i="1"/>
  <c r="BK266" i="1"/>
  <c r="BS266" i="1"/>
  <c r="BW266" i="1"/>
  <c r="CE266" i="1"/>
  <c r="CI266" i="1"/>
  <c r="CM266" i="1"/>
  <c r="CQ266" i="1"/>
  <c r="CU266" i="1"/>
  <c r="CY266" i="1"/>
  <c r="DC266" i="1"/>
  <c r="DG266" i="1"/>
  <c r="DK266" i="1"/>
  <c r="DS266" i="1"/>
  <c r="BL266" i="1"/>
  <c r="BP266" i="1"/>
  <c r="BT266" i="1"/>
  <c r="BX266" i="1"/>
  <c r="CF266" i="1"/>
  <c r="CJ266" i="1"/>
  <c r="CR266" i="1"/>
  <c r="CV266" i="1"/>
  <c r="CZ266" i="1"/>
  <c r="DD266" i="1"/>
  <c r="DH266" i="1"/>
  <c r="DL266" i="1"/>
  <c r="DP266" i="1"/>
  <c r="DT266" i="1"/>
  <c r="AS266" i="1"/>
  <c r="AW266" i="1"/>
  <c r="BE266" i="1"/>
  <c r="AP266" i="1"/>
  <c r="AK266" i="1"/>
  <c r="AT266" i="1"/>
  <c r="AX266" i="1"/>
  <c r="BF266" i="1"/>
  <c r="AQ266" i="1"/>
  <c r="AL266" i="1"/>
  <c r="AU266" i="1"/>
  <c r="AY266" i="1"/>
  <c r="BC266" i="1"/>
  <c r="BG266" i="1"/>
  <c r="AM266" i="1"/>
  <c r="AI266" i="1"/>
  <c r="AR266" i="1"/>
  <c r="AV266" i="1"/>
  <c r="AZ266" i="1"/>
  <c r="BD266" i="1"/>
  <c r="BH266" i="1"/>
  <c r="AJ266" i="1"/>
  <c r="EA267" i="1"/>
  <c r="EE267" i="1"/>
  <c r="EI267" i="1"/>
  <c r="EM267" i="1"/>
  <c r="EQ267" i="1"/>
  <c r="EU267" i="1"/>
  <c r="EY267" i="1"/>
  <c r="FC267" i="1"/>
  <c r="EC267" i="1"/>
  <c r="EK267" i="1"/>
  <c r="EO267" i="1"/>
  <c r="EW267" i="1"/>
  <c r="FA267" i="1"/>
  <c r="FE267" i="1"/>
  <c r="FI267" i="1"/>
  <c r="ED267" i="1"/>
  <c r="EL267" i="1"/>
  <c r="FB267" i="1"/>
  <c r="FH267" i="1"/>
  <c r="FM267" i="1"/>
  <c r="FQ267" i="1"/>
  <c r="FU267" i="1"/>
  <c r="FY267" i="1"/>
  <c r="GC267" i="1"/>
  <c r="GK267" i="1"/>
  <c r="GO267" i="1"/>
  <c r="GW267" i="1"/>
  <c r="HA267" i="1"/>
  <c r="HE267" i="1"/>
  <c r="HI267" i="1"/>
  <c r="HM267" i="1"/>
  <c r="EN267" i="1"/>
  <c r="EV267" i="1"/>
  <c r="FD267" i="1"/>
  <c r="FJ267" i="1"/>
  <c r="FN267" i="1"/>
  <c r="FR267" i="1"/>
  <c r="FV267" i="1"/>
  <c r="FZ267" i="1"/>
  <c r="GD267" i="1"/>
  <c r="GH267" i="1"/>
  <c r="GL267" i="1"/>
  <c r="GP267" i="1"/>
  <c r="GX267" i="1"/>
  <c r="HB267" i="1"/>
  <c r="HJ267" i="1"/>
  <c r="EH267" i="1"/>
  <c r="EP267" i="1"/>
  <c r="EX267" i="1"/>
  <c r="FK267" i="1"/>
  <c r="FO267" i="1"/>
  <c r="FW267" i="1"/>
  <c r="GA267" i="1"/>
  <c r="GE267" i="1"/>
  <c r="GI267" i="1"/>
  <c r="GM267" i="1"/>
  <c r="GQ267" i="1"/>
  <c r="GU267" i="1"/>
  <c r="GY267" i="1"/>
  <c r="HC267" i="1"/>
  <c r="HK267" i="1"/>
  <c r="EB267" i="1"/>
  <c r="EJ267" i="1"/>
  <c r="ER267" i="1"/>
  <c r="EZ267" i="1"/>
  <c r="FL267" i="1"/>
  <c r="FP267" i="1"/>
  <c r="FX267" i="1"/>
  <c r="GB267" i="1"/>
  <c r="GJ267" i="1"/>
  <c r="GN267" i="1"/>
  <c r="GR267" i="1"/>
  <c r="GV267" i="1"/>
  <c r="GZ267" i="1"/>
  <c r="HD267" i="1"/>
  <c r="HH267" i="1"/>
  <c r="HL267" i="1"/>
  <c r="BL267" i="1"/>
  <c r="BP267" i="1"/>
  <c r="BT267" i="1"/>
  <c r="BX267" i="1"/>
  <c r="CF267" i="1"/>
  <c r="CJ267" i="1"/>
  <c r="CR267" i="1"/>
  <c r="CV267" i="1"/>
  <c r="CZ267" i="1"/>
  <c r="DD267" i="1"/>
  <c r="BI267" i="1"/>
  <c r="BM267" i="1"/>
  <c r="BQ267" i="1"/>
  <c r="BU267" i="1"/>
  <c r="BY267" i="1"/>
  <c r="CC267" i="1"/>
  <c r="CG267" i="1"/>
  <c r="CK267" i="1"/>
  <c r="CS267" i="1"/>
  <c r="CW267" i="1"/>
  <c r="DE267" i="1"/>
  <c r="DI267" i="1"/>
  <c r="BJ267" i="1"/>
  <c r="BR267" i="1"/>
  <c r="BV267" i="1"/>
  <c r="BZ267" i="1"/>
  <c r="CD267" i="1"/>
  <c r="CH267" i="1"/>
  <c r="CL267" i="1"/>
  <c r="CP267" i="1"/>
  <c r="CT267" i="1"/>
  <c r="CX267" i="1"/>
  <c r="BK267" i="1"/>
  <c r="BS267" i="1"/>
  <c r="BW267" i="1"/>
  <c r="CE267" i="1"/>
  <c r="CI267" i="1"/>
  <c r="CM267" i="1"/>
  <c r="CQ267" i="1"/>
  <c r="CU267" i="1"/>
  <c r="CY267" i="1"/>
  <c r="DG267" i="1"/>
  <c r="DL267" i="1"/>
  <c r="DP267" i="1"/>
  <c r="DT267" i="1"/>
  <c r="AR267" i="1"/>
  <c r="AV267" i="1"/>
  <c r="AZ267" i="1"/>
  <c r="BD267" i="1"/>
  <c r="BH267" i="1"/>
  <c r="DH267" i="1"/>
  <c r="DM267" i="1"/>
  <c r="DQ267" i="1"/>
  <c r="DU267" i="1"/>
  <c r="AS267" i="1"/>
  <c r="AW267" i="1"/>
  <c r="BE267" i="1"/>
  <c r="AK267" i="1"/>
  <c r="AJ267" i="1"/>
  <c r="DC267" i="1"/>
  <c r="DJ267" i="1"/>
  <c r="DR267" i="1"/>
  <c r="AT267" i="1"/>
  <c r="AX267" i="1"/>
  <c r="BF267" i="1"/>
  <c r="AP267" i="1"/>
  <c r="AL267" i="1"/>
  <c r="DF267" i="1"/>
  <c r="DK267" i="1"/>
  <c r="DS267" i="1"/>
  <c r="AU267" i="1"/>
  <c r="AY267" i="1"/>
  <c r="BC267" i="1"/>
  <c r="BG267" i="1"/>
  <c r="AQ267" i="1"/>
  <c r="AM267" i="1"/>
  <c r="AI267" i="1"/>
  <c r="EA215" i="1"/>
  <c r="EE215" i="1"/>
  <c r="EI215" i="1"/>
  <c r="EM215" i="1"/>
  <c r="EQ215" i="1"/>
  <c r="EU215" i="1"/>
  <c r="EY215" i="1"/>
  <c r="FC215" i="1"/>
  <c r="FK215" i="1"/>
  <c r="FO215" i="1"/>
  <c r="FW215" i="1"/>
  <c r="GA215" i="1"/>
  <c r="GE215" i="1"/>
  <c r="GI215" i="1"/>
  <c r="GM215" i="1"/>
  <c r="GQ215" i="1"/>
  <c r="GU215" i="1"/>
  <c r="GY215" i="1"/>
  <c r="HC215" i="1"/>
  <c r="HK215" i="1"/>
  <c r="EB215" i="1"/>
  <c r="EJ215" i="1"/>
  <c r="EN215" i="1"/>
  <c r="ER215" i="1"/>
  <c r="EV215" i="1"/>
  <c r="EZ215" i="1"/>
  <c r="FD215" i="1"/>
  <c r="FH215" i="1"/>
  <c r="FL215" i="1"/>
  <c r="FP215" i="1"/>
  <c r="FX215" i="1"/>
  <c r="GB215" i="1"/>
  <c r="GJ215" i="1"/>
  <c r="GN215" i="1"/>
  <c r="GR215" i="1"/>
  <c r="GV215" i="1"/>
  <c r="GZ215" i="1"/>
  <c r="HD215" i="1"/>
  <c r="HH215" i="1"/>
  <c r="HL215" i="1"/>
  <c r="EC215" i="1"/>
  <c r="EK215" i="1"/>
  <c r="EO215" i="1"/>
  <c r="EW215" i="1"/>
  <c r="FA215" i="1"/>
  <c r="FE215" i="1"/>
  <c r="FI215" i="1"/>
  <c r="FM215" i="1"/>
  <c r="FQ215" i="1"/>
  <c r="FU215" i="1"/>
  <c r="FY215" i="1"/>
  <c r="GC215" i="1"/>
  <c r="GK215" i="1"/>
  <c r="GO215" i="1"/>
  <c r="GW215" i="1"/>
  <c r="HA215" i="1"/>
  <c r="HE215" i="1"/>
  <c r="HI215" i="1"/>
  <c r="HM215" i="1"/>
  <c r="ED215" i="1"/>
  <c r="EH215" i="1"/>
  <c r="EL215" i="1"/>
  <c r="EP215" i="1"/>
  <c r="EX215" i="1"/>
  <c r="FB215" i="1"/>
  <c r="FJ215" i="1"/>
  <c r="FN215" i="1"/>
  <c r="FR215" i="1"/>
  <c r="FV215" i="1"/>
  <c r="FZ215" i="1"/>
  <c r="GD215" i="1"/>
  <c r="GH215" i="1"/>
  <c r="GL215" i="1"/>
  <c r="GP215" i="1"/>
  <c r="GX215" i="1"/>
  <c r="HB215" i="1"/>
  <c r="HJ215" i="1"/>
  <c r="BL215" i="1"/>
  <c r="BP215" i="1"/>
  <c r="BT215" i="1"/>
  <c r="BX215" i="1"/>
  <c r="CF215" i="1"/>
  <c r="CJ215" i="1"/>
  <c r="CR215" i="1"/>
  <c r="CV215" i="1"/>
  <c r="CZ215" i="1"/>
  <c r="DD215" i="1"/>
  <c r="DH215" i="1"/>
  <c r="DL215" i="1"/>
  <c r="DP215" i="1"/>
  <c r="DT215" i="1"/>
  <c r="BI215" i="1"/>
  <c r="BM215" i="1"/>
  <c r="BQ215" i="1"/>
  <c r="BU215" i="1"/>
  <c r="BY215" i="1"/>
  <c r="CC215" i="1"/>
  <c r="CG215" i="1"/>
  <c r="CK215" i="1"/>
  <c r="CS215" i="1"/>
  <c r="CW215" i="1"/>
  <c r="DE215" i="1"/>
  <c r="DI215" i="1"/>
  <c r="DM215" i="1"/>
  <c r="DQ215" i="1"/>
  <c r="DU215" i="1"/>
  <c r="BJ215" i="1"/>
  <c r="BR215" i="1"/>
  <c r="BV215" i="1"/>
  <c r="BZ215" i="1"/>
  <c r="CD215" i="1"/>
  <c r="CH215" i="1"/>
  <c r="CL215" i="1"/>
  <c r="CP215" i="1"/>
  <c r="CT215" i="1"/>
  <c r="CX215" i="1"/>
  <c r="DF215" i="1"/>
  <c r="DJ215" i="1"/>
  <c r="DR215" i="1"/>
  <c r="BK215" i="1"/>
  <c r="BS215" i="1"/>
  <c r="BW215" i="1"/>
  <c r="CE215" i="1"/>
  <c r="CI215" i="1"/>
  <c r="CM215" i="1"/>
  <c r="CQ215" i="1"/>
  <c r="CU215" i="1"/>
  <c r="CY215" i="1"/>
  <c r="DC215" i="1"/>
  <c r="DG215" i="1"/>
  <c r="DK215" i="1"/>
  <c r="DS215" i="1"/>
  <c r="AR215" i="1"/>
  <c r="AV215" i="1"/>
  <c r="AZ215" i="1"/>
  <c r="BD215" i="1"/>
  <c r="BH215" i="1"/>
  <c r="AS215" i="1"/>
  <c r="AW215" i="1"/>
  <c r="BE215" i="1"/>
  <c r="AK215" i="1"/>
  <c r="AT215" i="1"/>
  <c r="AX215" i="1"/>
  <c r="BF215" i="1"/>
  <c r="AP215" i="1"/>
  <c r="AL215" i="1"/>
  <c r="AJ215" i="1"/>
  <c r="AU215" i="1"/>
  <c r="AY215" i="1"/>
  <c r="BC215" i="1"/>
  <c r="BG215" i="1"/>
  <c r="AQ215" i="1"/>
  <c r="AM215" i="1"/>
  <c r="AI215" i="1"/>
  <c r="EA245" i="1"/>
  <c r="EE245" i="1"/>
  <c r="EI245" i="1"/>
  <c r="EM245" i="1"/>
  <c r="EQ245" i="1"/>
  <c r="EU245" i="1"/>
  <c r="EY245" i="1"/>
  <c r="FC245" i="1"/>
  <c r="FK245" i="1"/>
  <c r="FO245" i="1"/>
  <c r="EC245" i="1"/>
  <c r="EK245" i="1"/>
  <c r="EO245" i="1"/>
  <c r="EW245" i="1"/>
  <c r="FA245" i="1"/>
  <c r="FE245" i="1"/>
  <c r="FI245" i="1"/>
  <c r="FM245" i="1"/>
  <c r="EH245" i="1"/>
  <c r="EP245" i="1"/>
  <c r="EX245" i="1"/>
  <c r="FN245" i="1"/>
  <c r="FW245" i="1"/>
  <c r="GA245" i="1"/>
  <c r="GE245" i="1"/>
  <c r="GI245" i="1"/>
  <c r="GM245" i="1"/>
  <c r="GQ245" i="1"/>
  <c r="GU245" i="1"/>
  <c r="GY245" i="1"/>
  <c r="HC245" i="1"/>
  <c r="HK245" i="1"/>
  <c r="EB245" i="1"/>
  <c r="EJ245" i="1"/>
  <c r="ER245" i="1"/>
  <c r="EZ245" i="1"/>
  <c r="FH245" i="1"/>
  <c r="FP245" i="1"/>
  <c r="FX245" i="1"/>
  <c r="GB245" i="1"/>
  <c r="GJ245" i="1"/>
  <c r="GN245" i="1"/>
  <c r="GR245" i="1"/>
  <c r="GV245" i="1"/>
  <c r="GZ245" i="1"/>
  <c r="HD245" i="1"/>
  <c r="HH245" i="1"/>
  <c r="HL245" i="1"/>
  <c r="ED245" i="1"/>
  <c r="EL245" i="1"/>
  <c r="FB245" i="1"/>
  <c r="FJ245" i="1"/>
  <c r="FQ245" i="1"/>
  <c r="FU245" i="1"/>
  <c r="FY245" i="1"/>
  <c r="GC245" i="1"/>
  <c r="GK245" i="1"/>
  <c r="GO245" i="1"/>
  <c r="GW245" i="1"/>
  <c r="HA245" i="1"/>
  <c r="HE245" i="1"/>
  <c r="HI245" i="1"/>
  <c r="HM245" i="1"/>
  <c r="EN245" i="1"/>
  <c r="EV245" i="1"/>
  <c r="FD245" i="1"/>
  <c r="FL245" i="1"/>
  <c r="FR245" i="1"/>
  <c r="FV245" i="1"/>
  <c r="FZ245" i="1"/>
  <c r="GD245" i="1"/>
  <c r="GH245" i="1"/>
  <c r="GL245" i="1"/>
  <c r="GP245" i="1"/>
  <c r="GX245" i="1"/>
  <c r="HB245" i="1"/>
  <c r="HJ245" i="1"/>
  <c r="BJ245" i="1"/>
  <c r="BR245" i="1"/>
  <c r="BV245" i="1"/>
  <c r="BZ245" i="1"/>
  <c r="CD245" i="1"/>
  <c r="CH245" i="1"/>
  <c r="CL245" i="1"/>
  <c r="CP245" i="1"/>
  <c r="CT245" i="1"/>
  <c r="CX245" i="1"/>
  <c r="DF245" i="1"/>
  <c r="DJ245" i="1"/>
  <c r="DR245" i="1"/>
  <c r="BK245" i="1"/>
  <c r="BS245" i="1"/>
  <c r="BW245" i="1"/>
  <c r="CE245" i="1"/>
  <c r="CI245" i="1"/>
  <c r="CM245" i="1"/>
  <c r="CQ245" i="1"/>
  <c r="CU245" i="1"/>
  <c r="CY245" i="1"/>
  <c r="DC245" i="1"/>
  <c r="DG245" i="1"/>
  <c r="DK245" i="1"/>
  <c r="DS245" i="1"/>
  <c r="BL245" i="1"/>
  <c r="BP245" i="1"/>
  <c r="BT245" i="1"/>
  <c r="BX245" i="1"/>
  <c r="CF245" i="1"/>
  <c r="CJ245" i="1"/>
  <c r="CR245" i="1"/>
  <c r="CV245" i="1"/>
  <c r="CZ245" i="1"/>
  <c r="DD245" i="1"/>
  <c r="DH245" i="1"/>
  <c r="DL245" i="1"/>
  <c r="DP245" i="1"/>
  <c r="DT245" i="1"/>
  <c r="BI245" i="1"/>
  <c r="BM245" i="1"/>
  <c r="BQ245" i="1"/>
  <c r="BU245" i="1"/>
  <c r="BY245" i="1"/>
  <c r="CC245" i="1"/>
  <c r="CG245" i="1"/>
  <c r="CK245" i="1"/>
  <c r="CS245" i="1"/>
  <c r="CW245" i="1"/>
  <c r="DE245" i="1"/>
  <c r="DI245" i="1"/>
  <c r="DM245" i="1"/>
  <c r="DQ245" i="1"/>
  <c r="DU245" i="1"/>
  <c r="AT245" i="1"/>
  <c r="AX245" i="1"/>
  <c r="BF245" i="1"/>
  <c r="AU245" i="1"/>
  <c r="AY245" i="1"/>
  <c r="BC245" i="1"/>
  <c r="BG245" i="1"/>
  <c r="AM245" i="1"/>
  <c r="AI245" i="1"/>
  <c r="AR245" i="1"/>
  <c r="AV245" i="1"/>
  <c r="AZ245" i="1"/>
  <c r="BD245" i="1"/>
  <c r="BH245" i="1"/>
  <c r="AP245" i="1"/>
  <c r="AJ245" i="1"/>
  <c r="AS245" i="1"/>
  <c r="AW245" i="1"/>
  <c r="BE245" i="1"/>
  <c r="AQ245" i="1"/>
  <c r="AK245" i="1"/>
  <c r="AL245" i="1"/>
  <c r="EB220" i="1"/>
  <c r="EJ220" i="1"/>
  <c r="EN220" i="1"/>
  <c r="ER220" i="1"/>
  <c r="EV220" i="1"/>
  <c r="EZ220" i="1"/>
  <c r="FD220" i="1"/>
  <c r="FH220" i="1"/>
  <c r="FL220" i="1"/>
  <c r="FP220" i="1"/>
  <c r="FX220" i="1"/>
  <c r="GB220" i="1"/>
  <c r="GJ220" i="1"/>
  <c r="GN220" i="1"/>
  <c r="GR220" i="1"/>
  <c r="GV220" i="1"/>
  <c r="GZ220" i="1"/>
  <c r="HD220" i="1"/>
  <c r="HH220" i="1"/>
  <c r="HL220" i="1"/>
  <c r="ED220" i="1"/>
  <c r="EH220" i="1"/>
  <c r="EL220" i="1"/>
  <c r="EP220" i="1"/>
  <c r="EX220" i="1"/>
  <c r="FB220" i="1"/>
  <c r="FJ220" i="1"/>
  <c r="FN220" i="1"/>
  <c r="FR220" i="1"/>
  <c r="FV220" i="1"/>
  <c r="FZ220" i="1"/>
  <c r="GD220" i="1"/>
  <c r="GH220" i="1"/>
  <c r="GL220" i="1"/>
  <c r="GP220" i="1"/>
  <c r="GX220" i="1"/>
  <c r="HB220" i="1"/>
  <c r="HJ220" i="1"/>
  <c r="EO220" i="1"/>
  <c r="EW220" i="1"/>
  <c r="FE220" i="1"/>
  <c r="FM220" i="1"/>
  <c r="FU220" i="1"/>
  <c r="GC220" i="1"/>
  <c r="GK220" i="1"/>
  <c r="HA220" i="1"/>
  <c r="HI220" i="1"/>
  <c r="EA220" i="1"/>
  <c r="EI220" i="1"/>
  <c r="EQ220" i="1"/>
  <c r="EY220" i="1"/>
  <c r="FO220" i="1"/>
  <c r="FW220" i="1"/>
  <c r="GE220" i="1"/>
  <c r="GM220" i="1"/>
  <c r="GU220" i="1"/>
  <c r="HC220" i="1"/>
  <c r="HK220" i="1"/>
  <c r="EC220" i="1"/>
  <c r="EK220" i="1"/>
  <c r="FA220" i="1"/>
  <c r="FI220" i="1"/>
  <c r="FQ220" i="1"/>
  <c r="FY220" i="1"/>
  <c r="GO220" i="1"/>
  <c r="GW220" i="1"/>
  <c r="HE220" i="1"/>
  <c r="HM220" i="1"/>
  <c r="EE220" i="1"/>
  <c r="EM220" i="1"/>
  <c r="EU220" i="1"/>
  <c r="FC220" i="1"/>
  <c r="FK220" i="1"/>
  <c r="GA220" i="1"/>
  <c r="GI220" i="1"/>
  <c r="GQ220" i="1"/>
  <c r="GY220" i="1"/>
  <c r="BK220" i="1"/>
  <c r="BS220" i="1"/>
  <c r="BW220" i="1"/>
  <c r="CE220" i="1"/>
  <c r="CI220" i="1"/>
  <c r="CM220" i="1"/>
  <c r="CQ220" i="1"/>
  <c r="CU220" i="1"/>
  <c r="CY220" i="1"/>
  <c r="DC220" i="1"/>
  <c r="DG220" i="1"/>
  <c r="DK220" i="1"/>
  <c r="DS220" i="1"/>
  <c r="BL220" i="1"/>
  <c r="BP220" i="1"/>
  <c r="BT220" i="1"/>
  <c r="BX220" i="1"/>
  <c r="CF220" i="1"/>
  <c r="CJ220" i="1"/>
  <c r="CR220" i="1"/>
  <c r="CV220" i="1"/>
  <c r="CZ220" i="1"/>
  <c r="DD220" i="1"/>
  <c r="DH220" i="1"/>
  <c r="DL220" i="1"/>
  <c r="DP220" i="1"/>
  <c r="DT220" i="1"/>
  <c r="BI220" i="1"/>
  <c r="BM220" i="1"/>
  <c r="BQ220" i="1"/>
  <c r="BU220" i="1"/>
  <c r="BY220" i="1"/>
  <c r="CC220" i="1"/>
  <c r="CG220" i="1"/>
  <c r="CK220" i="1"/>
  <c r="CS220" i="1"/>
  <c r="CW220" i="1"/>
  <c r="DE220" i="1"/>
  <c r="DI220" i="1"/>
  <c r="DM220" i="1"/>
  <c r="DQ220" i="1"/>
  <c r="DU220" i="1"/>
  <c r="BJ220" i="1"/>
  <c r="BR220" i="1"/>
  <c r="BV220" i="1"/>
  <c r="BZ220" i="1"/>
  <c r="CD220" i="1"/>
  <c r="CH220" i="1"/>
  <c r="CL220" i="1"/>
  <c r="CP220" i="1"/>
  <c r="CT220" i="1"/>
  <c r="CX220" i="1"/>
  <c r="DF220" i="1"/>
  <c r="DJ220" i="1"/>
  <c r="DR220" i="1"/>
  <c r="AU220" i="1"/>
  <c r="AY220" i="1"/>
  <c r="BC220" i="1"/>
  <c r="BG220" i="1"/>
  <c r="AP220" i="1"/>
  <c r="AI220" i="1"/>
  <c r="AR220" i="1"/>
  <c r="AV220" i="1"/>
  <c r="AZ220" i="1"/>
  <c r="BD220" i="1"/>
  <c r="BH220" i="1"/>
  <c r="AQ220" i="1"/>
  <c r="AJ220" i="1"/>
  <c r="AS220" i="1"/>
  <c r="AW220" i="1"/>
  <c r="BE220" i="1"/>
  <c r="AK220" i="1"/>
  <c r="AT220" i="1"/>
  <c r="AX220" i="1"/>
  <c r="BF220" i="1"/>
  <c r="AL220" i="1"/>
  <c r="AM220" i="1"/>
  <c r="ED226" i="1"/>
  <c r="EH226" i="1"/>
  <c r="EA226" i="1"/>
  <c r="EE226" i="1"/>
  <c r="EI226" i="1"/>
  <c r="EM226" i="1"/>
  <c r="EQ226" i="1"/>
  <c r="EU226" i="1"/>
  <c r="EY226" i="1"/>
  <c r="FC226" i="1"/>
  <c r="FK226" i="1"/>
  <c r="FO226" i="1"/>
  <c r="FW226" i="1"/>
  <c r="GA226" i="1"/>
  <c r="GE226" i="1"/>
  <c r="GI226" i="1"/>
  <c r="GM226" i="1"/>
  <c r="GQ226" i="1"/>
  <c r="GU226" i="1"/>
  <c r="GY226" i="1"/>
  <c r="HC226" i="1"/>
  <c r="HK226" i="1"/>
  <c r="EB226" i="1"/>
  <c r="EJ226" i="1"/>
  <c r="EC226" i="1"/>
  <c r="EK226" i="1"/>
  <c r="EO226" i="1"/>
  <c r="EW226" i="1"/>
  <c r="FA226" i="1"/>
  <c r="FE226" i="1"/>
  <c r="FI226" i="1"/>
  <c r="FM226" i="1"/>
  <c r="FQ226" i="1"/>
  <c r="FU226" i="1"/>
  <c r="FY226" i="1"/>
  <c r="GC226" i="1"/>
  <c r="GK226" i="1"/>
  <c r="GO226" i="1"/>
  <c r="GW226" i="1"/>
  <c r="HA226" i="1"/>
  <c r="HE226" i="1"/>
  <c r="HI226" i="1"/>
  <c r="HM226" i="1"/>
  <c r="EL226" i="1"/>
  <c r="FB226" i="1"/>
  <c r="FJ226" i="1"/>
  <c r="FR226" i="1"/>
  <c r="FZ226" i="1"/>
  <c r="GH226" i="1"/>
  <c r="GP226" i="1"/>
  <c r="GX226" i="1"/>
  <c r="EN226" i="1"/>
  <c r="EV226" i="1"/>
  <c r="FD226" i="1"/>
  <c r="FL226" i="1"/>
  <c r="GB226" i="1"/>
  <c r="GJ226" i="1"/>
  <c r="GR226" i="1"/>
  <c r="GZ226" i="1"/>
  <c r="HH226" i="1"/>
  <c r="EP226" i="1"/>
  <c r="EX226" i="1"/>
  <c r="FN226" i="1"/>
  <c r="FV226" i="1"/>
  <c r="GD226" i="1"/>
  <c r="GL226" i="1"/>
  <c r="HB226" i="1"/>
  <c r="HJ226" i="1"/>
  <c r="ER226" i="1"/>
  <c r="EZ226" i="1"/>
  <c r="FH226" i="1"/>
  <c r="FP226" i="1"/>
  <c r="FX226" i="1"/>
  <c r="GN226" i="1"/>
  <c r="GV226" i="1"/>
  <c r="HD226" i="1"/>
  <c r="HL226" i="1"/>
  <c r="BI226" i="1"/>
  <c r="BM226" i="1"/>
  <c r="BQ226" i="1"/>
  <c r="BU226" i="1"/>
  <c r="BY226" i="1"/>
  <c r="CC226" i="1"/>
  <c r="CG226" i="1"/>
  <c r="CK226" i="1"/>
  <c r="CS226" i="1"/>
  <c r="CW226" i="1"/>
  <c r="DE226" i="1"/>
  <c r="DI226" i="1"/>
  <c r="DM226" i="1"/>
  <c r="DQ226" i="1"/>
  <c r="DU226" i="1"/>
  <c r="BJ226" i="1"/>
  <c r="BR226" i="1"/>
  <c r="BV226" i="1"/>
  <c r="BZ226" i="1"/>
  <c r="CD226" i="1"/>
  <c r="CH226" i="1"/>
  <c r="CL226" i="1"/>
  <c r="CP226" i="1"/>
  <c r="CT226" i="1"/>
  <c r="CX226" i="1"/>
  <c r="DF226" i="1"/>
  <c r="DJ226" i="1"/>
  <c r="DR226" i="1"/>
  <c r="BK226" i="1"/>
  <c r="BS226" i="1"/>
  <c r="BW226" i="1"/>
  <c r="CE226" i="1"/>
  <c r="CI226" i="1"/>
  <c r="CM226" i="1"/>
  <c r="CQ226" i="1"/>
  <c r="CU226" i="1"/>
  <c r="CY226" i="1"/>
  <c r="DC226" i="1"/>
  <c r="DG226" i="1"/>
  <c r="DK226" i="1"/>
  <c r="DS226" i="1"/>
  <c r="BL226" i="1"/>
  <c r="BP226" i="1"/>
  <c r="BT226" i="1"/>
  <c r="BX226" i="1"/>
  <c r="CF226" i="1"/>
  <c r="CJ226" i="1"/>
  <c r="CR226" i="1"/>
  <c r="CV226" i="1"/>
  <c r="CZ226" i="1"/>
  <c r="DD226" i="1"/>
  <c r="DH226" i="1"/>
  <c r="DL226" i="1"/>
  <c r="DP226" i="1"/>
  <c r="DT226" i="1"/>
  <c r="AS226" i="1"/>
  <c r="AW226" i="1"/>
  <c r="BE226" i="1"/>
  <c r="AT226" i="1"/>
  <c r="AX226" i="1"/>
  <c r="BF226" i="1"/>
  <c r="AQ226" i="1"/>
  <c r="AL226" i="1"/>
  <c r="AK226" i="1"/>
  <c r="AU226" i="1"/>
  <c r="AY226" i="1"/>
  <c r="BC226" i="1"/>
  <c r="BG226" i="1"/>
  <c r="AM226" i="1"/>
  <c r="AI226" i="1"/>
  <c r="AP226" i="1"/>
  <c r="AR226" i="1"/>
  <c r="AV226" i="1"/>
  <c r="AZ226" i="1"/>
  <c r="BD226" i="1"/>
  <c r="BH226" i="1"/>
  <c r="AJ226" i="1"/>
  <c r="ED212" i="1"/>
  <c r="EH212" i="1"/>
  <c r="EL212" i="1"/>
  <c r="EP212" i="1"/>
  <c r="EX212" i="1"/>
  <c r="FB212" i="1"/>
  <c r="FJ212" i="1"/>
  <c r="FN212" i="1"/>
  <c r="FR212" i="1"/>
  <c r="FV212" i="1"/>
  <c r="FZ212" i="1"/>
  <c r="GD212" i="1"/>
  <c r="GH212" i="1"/>
  <c r="GL212" i="1"/>
  <c r="GP212" i="1"/>
  <c r="GX212" i="1"/>
  <c r="HB212" i="1"/>
  <c r="HJ212" i="1"/>
  <c r="EB212" i="1"/>
  <c r="EJ212" i="1"/>
  <c r="EN212" i="1"/>
  <c r="ER212" i="1"/>
  <c r="EV212" i="1"/>
  <c r="EZ212" i="1"/>
  <c r="FD212" i="1"/>
  <c r="FH212" i="1"/>
  <c r="FL212" i="1"/>
  <c r="FP212" i="1"/>
  <c r="FX212" i="1"/>
  <c r="GB212" i="1"/>
  <c r="GJ212" i="1"/>
  <c r="GN212" i="1"/>
  <c r="GR212" i="1"/>
  <c r="GV212" i="1"/>
  <c r="GZ212" i="1"/>
  <c r="HD212" i="1"/>
  <c r="HH212" i="1"/>
  <c r="HL212" i="1"/>
  <c r="EO212" i="1"/>
  <c r="EW212" i="1"/>
  <c r="FE212" i="1"/>
  <c r="FM212" i="1"/>
  <c r="FU212" i="1"/>
  <c r="GC212" i="1"/>
  <c r="GK212" i="1"/>
  <c r="HA212" i="1"/>
  <c r="HI212" i="1"/>
  <c r="EA212" i="1"/>
  <c r="EI212" i="1"/>
  <c r="EQ212" i="1"/>
  <c r="EY212" i="1"/>
  <c r="FO212" i="1"/>
  <c r="FW212" i="1"/>
  <c r="GE212" i="1"/>
  <c r="GM212" i="1"/>
  <c r="GU212" i="1"/>
  <c r="HC212" i="1"/>
  <c r="HK212" i="1"/>
  <c r="EC212" i="1"/>
  <c r="EK212" i="1"/>
  <c r="FA212" i="1"/>
  <c r="FI212" i="1"/>
  <c r="FQ212" i="1"/>
  <c r="FY212" i="1"/>
  <c r="GO212" i="1"/>
  <c r="GW212" i="1"/>
  <c r="HE212" i="1"/>
  <c r="HM212" i="1"/>
  <c r="EE212" i="1"/>
  <c r="EM212" i="1"/>
  <c r="EU212" i="1"/>
  <c r="FC212" i="1"/>
  <c r="FK212" i="1"/>
  <c r="GA212" i="1"/>
  <c r="GI212" i="1"/>
  <c r="GQ212" i="1"/>
  <c r="GY212" i="1"/>
  <c r="BK212" i="1"/>
  <c r="BS212" i="1"/>
  <c r="BW212" i="1"/>
  <c r="CE212" i="1"/>
  <c r="CI212" i="1"/>
  <c r="CM212" i="1"/>
  <c r="CQ212" i="1"/>
  <c r="CU212" i="1"/>
  <c r="CY212" i="1"/>
  <c r="DC212" i="1"/>
  <c r="DG212" i="1"/>
  <c r="DK212" i="1"/>
  <c r="DS212" i="1"/>
  <c r="BL212" i="1"/>
  <c r="BP212" i="1"/>
  <c r="BT212" i="1"/>
  <c r="BX212" i="1"/>
  <c r="CF212" i="1"/>
  <c r="CJ212" i="1"/>
  <c r="CR212" i="1"/>
  <c r="CV212" i="1"/>
  <c r="CZ212" i="1"/>
  <c r="DD212" i="1"/>
  <c r="DH212" i="1"/>
  <c r="DL212" i="1"/>
  <c r="DP212" i="1"/>
  <c r="DT212" i="1"/>
  <c r="BI212" i="1"/>
  <c r="BM212" i="1"/>
  <c r="BQ212" i="1"/>
  <c r="BU212" i="1"/>
  <c r="BY212" i="1"/>
  <c r="CC212" i="1"/>
  <c r="CG212" i="1"/>
  <c r="CK212" i="1"/>
  <c r="CS212" i="1"/>
  <c r="CW212" i="1"/>
  <c r="DE212" i="1"/>
  <c r="DI212" i="1"/>
  <c r="DM212" i="1"/>
  <c r="DQ212" i="1"/>
  <c r="DU212" i="1"/>
  <c r="BJ212" i="1"/>
  <c r="BR212" i="1"/>
  <c r="BV212" i="1"/>
  <c r="BZ212" i="1"/>
  <c r="CD212" i="1"/>
  <c r="CH212" i="1"/>
  <c r="CL212" i="1"/>
  <c r="CP212" i="1"/>
  <c r="CT212" i="1"/>
  <c r="CX212" i="1"/>
  <c r="DF212" i="1"/>
  <c r="DJ212" i="1"/>
  <c r="DR212" i="1"/>
  <c r="AU212" i="1"/>
  <c r="AY212" i="1"/>
  <c r="BC212" i="1"/>
  <c r="BG212" i="1"/>
  <c r="AP212" i="1"/>
  <c r="AM212" i="1"/>
  <c r="AR212" i="1"/>
  <c r="AV212" i="1"/>
  <c r="AZ212" i="1"/>
  <c r="BD212" i="1"/>
  <c r="BH212" i="1"/>
  <c r="AQ212" i="1"/>
  <c r="AJ212" i="1"/>
  <c r="AI212" i="1"/>
  <c r="AS212" i="1"/>
  <c r="AW212" i="1"/>
  <c r="BE212" i="1"/>
  <c r="AK212" i="1"/>
  <c r="AT212" i="1"/>
  <c r="AX212" i="1"/>
  <c r="BF212" i="1"/>
  <c r="AL212" i="1"/>
  <c r="ED231" i="1"/>
  <c r="EH231" i="1"/>
  <c r="EL231" i="1"/>
  <c r="EP231" i="1"/>
  <c r="EX231" i="1"/>
  <c r="FB231" i="1"/>
  <c r="FJ231" i="1"/>
  <c r="FN231" i="1"/>
  <c r="FR231" i="1"/>
  <c r="FV231" i="1"/>
  <c r="FZ231" i="1"/>
  <c r="GD231" i="1"/>
  <c r="GH231" i="1"/>
  <c r="GL231" i="1"/>
  <c r="GP231" i="1"/>
  <c r="GX231" i="1"/>
  <c r="HB231" i="1"/>
  <c r="HJ231" i="1"/>
  <c r="EB231" i="1"/>
  <c r="EJ231" i="1"/>
  <c r="EN231" i="1"/>
  <c r="ER231" i="1"/>
  <c r="EV231" i="1"/>
  <c r="EZ231" i="1"/>
  <c r="FD231" i="1"/>
  <c r="FH231" i="1"/>
  <c r="FL231" i="1"/>
  <c r="FP231" i="1"/>
  <c r="FX231" i="1"/>
  <c r="GB231" i="1"/>
  <c r="GJ231" i="1"/>
  <c r="GN231" i="1"/>
  <c r="GR231" i="1"/>
  <c r="GV231" i="1"/>
  <c r="GZ231" i="1"/>
  <c r="HD231" i="1"/>
  <c r="HH231" i="1"/>
  <c r="HL231" i="1"/>
  <c r="EE231" i="1"/>
  <c r="EM231" i="1"/>
  <c r="EU231" i="1"/>
  <c r="FC231" i="1"/>
  <c r="FK231" i="1"/>
  <c r="GA231" i="1"/>
  <c r="GI231" i="1"/>
  <c r="GQ231" i="1"/>
  <c r="GY231" i="1"/>
  <c r="EO231" i="1"/>
  <c r="EW231" i="1"/>
  <c r="FE231" i="1"/>
  <c r="FM231" i="1"/>
  <c r="FU231" i="1"/>
  <c r="GC231" i="1"/>
  <c r="GK231" i="1"/>
  <c r="HA231" i="1"/>
  <c r="HI231" i="1"/>
  <c r="EA231" i="1"/>
  <c r="EI231" i="1"/>
  <c r="EQ231" i="1"/>
  <c r="EY231" i="1"/>
  <c r="FO231" i="1"/>
  <c r="FW231" i="1"/>
  <c r="GE231" i="1"/>
  <c r="GM231" i="1"/>
  <c r="GU231" i="1"/>
  <c r="HC231" i="1"/>
  <c r="HK231" i="1"/>
  <c r="EC231" i="1"/>
  <c r="EK231" i="1"/>
  <c r="FA231" i="1"/>
  <c r="FI231" i="1"/>
  <c r="FQ231" i="1"/>
  <c r="FY231" i="1"/>
  <c r="GO231" i="1"/>
  <c r="GW231" i="1"/>
  <c r="HE231" i="1"/>
  <c r="HM231" i="1"/>
  <c r="BL231" i="1"/>
  <c r="BP231" i="1"/>
  <c r="BT231" i="1"/>
  <c r="BX231" i="1"/>
  <c r="CF231" i="1"/>
  <c r="CJ231" i="1"/>
  <c r="CR231" i="1"/>
  <c r="CV231" i="1"/>
  <c r="CZ231" i="1"/>
  <c r="DD231" i="1"/>
  <c r="DH231" i="1"/>
  <c r="DL231" i="1"/>
  <c r="DP231" i="1"/>
  <c r="DT231" i="1"/>
  <c r="BI231" i="1"/>
  <c r="BM231" i="1"/>
  <c r="BQ231" i="1"/>
  <c r="BU231" i="1"/>
  <c r="BY231" i="1"/>
  <c r="CC231" i="1"/>
  <c r="CG231" i="1"/>
  <c r="CK231" i="1"/>
  <c r="CS231" i="1"/>
  <c r="CW231" i="1"/>
  <c r="DE231" i="1"/>
  <c r="DI231" i="1"/>
  <c r="DM231" i="1"/>
  <c r="DQ231" i="1"/>
  <c r="DU231" i="1"/>
  <c r="BJ231" i="1"/>
  <c r="BR231" i="1"/>
  <c r="BV231" i="1"/>
  <c r="BZ231" i="1"/>
  <c r="CD231" i="1"/>
  <c r="CH231" i="1"/>
  <c r="CL231" i="1"/>
  <c r="CP231" i="1"/>
  <c r="CT231" i="1"/>
  <c r="CX231" i="1"/>
  <c r="DF231" i="1"/>
  <c r="DJ231" i="1"/>
  <c r="DR231" i="1"/>
  <c r="BK231" i="1"/>
  <c r="BS231" i="1"/>
  <c r="BW231" i="1"/>
  <c r="CE231" i="1"/>
  <c r="CI231" i="1"/>
  <c r="CM231" i="1"/>
  <c r="CQ231" i="1"/>
  <c r="CU231" i="1"/>
  <c r="CY231" i="1"/>
  <c r="DC231" i="1"/>
  <c r="DG231" i="1"/>
  <c r="DK231" i="1"/>
  <c r="DS231" i="1"/>
  <c r="AR231" i="1"/>
  <c r="AV231" i="1"/>
  <c r="AZ231" i="1"/>
  <c r="BD231" i="1"/>
  <c r="BH231" i="1"/>
  <c r="AS231" i="1"/>
  <c r="AW231" i="1"/>
  <c r="BE231" i="1"/>
  <c r="AK231" i="1"/>
  <c r="AT231" i="1"/>
  <c r="AX231" i="1"/>
  <c r="BF231" i="1"/>
  <c r="AP231" i="1"/>
  <c r="AL231" i="1"/>
  <c r="AU231" i="1"/>
  <c r="AY231" i="1"/>
  <c r="BC231" i="1"/>
  <c r="BG231" i="1"/>
  <c r="AQ231" i="1"/>
  <c r="AM231" i="1"/>
  <c r="AI231" i="1"/>
  <c r="AJ231" i="1"/>
  <c r="EB250" i="1"/>
  <c r="EJ250" i="1"/>
  <c r="EN250" i="1"/>
  <c r="ER250" i="1"/>
  <c r="EV250" i="1"/>
  <c r="EZ250" i="1"/>
  <c r="FD250" i="1"/>
  <c r="FH250" i="1"/>
  <c r="FL250" i="1"/>
  <c r="FP250" i="1"/>
  <c r="FX250" i="1"/>
  <c r="EC250" i="1"/>
  <c r="EK250" i="1"/>
  <c r="EO250" i="1"/>
  <c r="EW250" i="1"/>
  <c r="FA250" i="1"/>
  <c r="FE250" i="1"/>
  <c r="FI250" i="1"/>
  <c r="FM250" i="1"/>
  <c r="FQ250" i="1"/>
  <c r="FU250" i="1"/>
  <c r="FY250" i="1"/>
  <c r="GC250" i="1"/>
  <c r="GK250" i="1"/>
  <c r="GO250" i="1"/>
  <c r="GW250" i="1"/>
  <c r="HA250" i="1"/>
  <c r="HE250" i="1"/>
  <c r="HI250" i="1"/>
  <c r="HM250" i="1"/>
  <c r="ED250" i="1"/>
  <c r="EH250" i="1"/>
  <c r="EL250" i="1"/>
  <c r="EP250" i="1"/>
  <c r="EX250" i="1"/>
  <c r="FB250" i="1"/>
  <c r="FJ250" i="1"/>
  <c r="FN250" i="1"/>
  <c r="FR250" i="1"/>
  <c r="FV250" i="1"/>
  <c r="EA250" i="1"/>
  <c r="EE250" i="1"/>
  <c r="EI250" i="1"/>
  <c r="EM250" i="1"/>
  <c r="EQ250" i="1"/>
  <c r="EU250" i="1"/>
  <c r="EY250" i="1"/>
  <c r="FC250" i="1"/>
  <c r="FK250" i="1"/>
  <c r="FO250" i="1"/>
  <c r="FW250" i="1"/>
  <c r="GA250" i="1"/>
  <c r="GE250" i="1"/>
  <c r="GI250" i="1"/>
  <c r="GM250" i="1"/>
  <c r="GQ250" i="1"/>
  <c r="GU250" i="1"/>
  <c r="GY250" i="1"/>
  <c r="HC250" i="1"/>
  <c r="HK250" i="1"/>
  <c r="FZ250" i="1"/>
  <c r="GH250" i="1"/>
  <c r="GP250" i="1"/>
  <c r="GX250" i="1"/>
  <c r="GB250" i="1"/>
  <c r="GJ250" i="1"/>
  <c r="GR250" i="1"/>
  <c r="GZ250" i="1"/>
  <c r="HH250" i="1"/>
  <c r="GD250" i="1"/>
  <c r="GL250" i="1"/>
  <c r="HB250" i="1"/>
  <c r="HJ250" i="1"/>
  <c r="GN250" i="1"/>
  <c r="GV250" i="1"/>
  <c r="HD250" i="1"/>
  <c r="HL250" i="1"/>
  <c r="BI250" i="1"/>
  <c r="BM250" i="1"/>
  <c r="BQ250" i="1"/>
  <c r="BU250" i="1"/>
  <c r="BY250" i="1"/>
  <c r="CC250" i="1"/>
  <c r="CG250" i="1"/>
  <c r="CK250" i="1"/>
  <c r="CS250" i="1"/>
  <c r="CW250" i="1"/>
  <c r="DE250" i="1"/>
  <c r="DI250" i="1"/>
  <c r="DM250" i="1"/>
  <c r="DQ250" i="1"/>
  <c r="DU250" i="1"/>
  <c r="BJ250" i="1"/>
  <c r="BR250" i="1"/>
  <c r="BV250" i="1"/>
  <c r="BZ250" i="1"/>
  <c r="CD250" i="1"/>
  <c r="CH250" i="1"/>
  <c r="CL250" i="1"/>
  <c r="CP250" i="1"/>
  <c r="CT250" i="1"/>
  <c r="CX250" i="1"/>
  <c r="DF250" i="1"/>
  <c r="DJ250" i="1"/>
  <c r="DR250" i="1"/>
  <c r="BK250" i="1"/>
  <c r="BS250" i="1"/>
  <c r="BW250" i="1"/>
  <c r="CE250" i="1"/>
  <c r="CI250" i="1"/>
  <c r="CM250" i="1"/>
  <c r="CQ250" i="1"/>
  <c r="CU250" i="1"/>
  <c r="CY250" i="1"/>
  <c r="DC250" i="1"/>
  <c r="DG250" i="1"/>
  <c r="DK250" i="1"/>
  <c r="DS250" i="1"/>
  <c r="BL250" i="1"/>
  <c r="BP250" i="1"/>
  <c r="BT250" i="1"/>
  <c r="BX250" i="1"/>
  <c r="CF250" i="1"/>
  <c r="CJ250" i="1"/>
  <c r="CR250" i="1"/>
  <c r="CV250" i="1"/>
  <c r="CZ250" i="1"/>
  <c r="DD250" i="1"/>
  <c r="DH250" i="1"/>
  <c r="DL250" i="1"/>
  <c r="DP250" i="1"/>
  <c r="DT250" i="1"/>
  <c r="AS250" i="1"/>
  <c r="AW250" i="1"/>
  <c r="BE250" i="1"/>
  <c r="AP250" i="1"/>
  <c r="AK250" i="1"/>
  <c r="AT250" i="1"/>
  <c r="AX250" i="1"/>
  <c r="BF250" i="1"/>
  <c r="AQ250" i="1"/>
  <c r="AL250" i="1"/>
  <c r="AU250" i="1"/>
  <c r="AY250" i="1"/>
  <c r="BC250" i="1"/>
  <c r="BG250" i="1"/>
  <c r="AM250" i="1"/>
  <c r="AI250" i="1"/>
  <c r="AR250" i="1"/>
  <c r="AV250" i="1"/>
  <c r="AZ250" i="1"/>
  <c r="BD250" i="1"/>
  <c r="BH250" i="1"/>
  <c r="AJ250" i="1"/>
  <c r="EA211" i="1"/>
  <c r="EE211" i="1"/>
  <c r="EI211" i="1"/>
  <c r="EM211" i="1"/>
  <c r="EQ211" i="1"/>
  <c r="EU211" i="1"/>
  <c r="EY211" i="1"/>
  <c r="FC211" i="1"/>
  <c r="FK211" i="1"/>
  <c r="FO211" i="1"/>
  <c r="FW211" i="1"/>
  <c r="GA211" i="1"/>
  <c r="GE211" i="1"/>
  <c r="GI211" i="1"/>
  <c r="GM211" i="1"/>
  <c r="EC211" i="1"/>
  <c r="EK211" i="1"/>
  <c r="EO211" i="1"/>
  <c r="EW211" i="1"/>
  <c r="FA211" i="1"/>
  <c r="FE211" i="1"/>
  <c r="FI211" i="1"/>
  <c r="FM211" i="1"/>
  <c r="FQ211" i="1"/>
  <c r="FU211" i="1"/>
  <c r="FY211" i="1"/>
  <c r="GC211" i="1"/>
  <c r="GK211" i="1"/>
  <c r="GO211" i="1"/>
  <c r="EH211" i="1"/>
  <c r="EB211" i="1"/>
  <c r="EJ211" i="1"/>
  <c r="ER211" i="1"/>
  <c r="EZ211" i="1"/>
  <c r="FH211" i="1"/>
  <c r="FP211" i="1"/>
  <c r="FX211" i="1"/>
  <c r="GN211" i="1"/>
  <c r="GW211" i="1"/>
  <c r="HA211" i="1"/>
  <c r="HE211" i="1"/>
  <c r="HI211" i="1"/>
  <c r="HM211" i="1"/>
  <c r="ED211" i="1"/>
  <c r="EL211" i="1"/>
  <c r="EN211" i="1"/>
  <c r="EV211" i="1"/>
  <c r="FD211" i="1"/>
  <c r="FL211" i="1"/>
  <c r="GB211" i="1"/>
  <c r="GJ211" i="1"/>
  <c r="GQ211" i="1"/>
  <c r="GU211" i="1"/>
  <c r="GY211" i="1"/>
  <c r="HC211" i="1"/>
  <c r="HK211" i="1"/>
  <c r="EP211" i="1"/>
  <c r="FV211" i="1"/>
  <c r="GL211" i="1"/>
  <c r="GV211" i="1"/>
  <c r="HD211" i="1"/>
  <c r="HL211" i="1"/>
  <c r="FJ211" i="1"/>
  <c r="FZ211" i="1"/>
  <c r="GP211" i="1"/>
  <c r="GX211" i="1"/>
  <c r="EX211" i="1"/>
  <c r="FN211" i="1"/>
  <c r="GD211" i="1"/>
  <c r="GR211" i="1"/>
  <c r="GZ211" i="1"/>
  <c r="HH211" i="1"/>
  <c r="FB211" i="1"/>
  <c r="FR211" i="1"/>
  <c r="GH211" i="1"/>
  <c r="HB211" i="1"/>
  <c r="HJ211" i="1"/>
  <c r="BL211" i="1"/>
  <c r="BP211" i="1"/>
  <c r="BT211" i="1"/>
  <c r="BX211" i="1"/>
  <c r="CF211" i="1"/>
  <c r="CJ211" i="1"/>
  <c r="CR211" i="1"/>
  <c r="CV211" i="1"/>
  <c r="CZ211" i="1"/>
  <c r="DD211" i="1"/>
  <c r="DH211" i="1"/>
  <c r="DL211" i="1"/>
  <c r="DP211" i="1"/>
  <c r="DT211" i="1"/>
  <c r="BI211" i="1"/>
  <c r="BM211" i="1"/>
  <c r="BQ211" i="1"/>
  <c r="BU211" i="1"/>
  <c r="BY211" i="1"/>
  <c r="CC211" i="1"/>
  <c r="CG211" i="1"/>
  <c r="CK211" i="1"/>
  <c r="CS211" i="1"/>
  <c r="CW211" i="1"/>
  <c r="DE211" i="1"/>
  <c r="DI211" i="1"/>
  <c r="DM211" i="1"/>
  <c r="DQ211" i="1"/>
  <c r="DU211" i="1"/>
  <c r="BJ211" i="1"/>
  <c r="BR211" i="1"/>
  <c r="BV211" i="1"/>
  <c r="BZ211" i="1"/>
  <c r="CD211" i="1"/>
  <c r="CH211" i="1"/>
  <c r="CL211" i="1"/>
  <c r="CP211" i="1"/>
  <c r="CT211" i="1"/>
  <c r="CX211" i="1"/>
  <c r="DF211" i="1"/>
  <c r="DJ211" i="1"/>
  <c r="DR211" i="1"/>
  <c r="BK211" i="1"/>
  <c r="BS211" i="1"/>
  <c r="BW211" i="1"/>
  <c r="CE211" i="1"/>
  <c r="CI211" i="1"/>
  <c r="CM211" i="1"/>
  <c r="CQ211" i="1"/>
  <c r="CU211" i="1"/>
  <c r="CY211" i="1"/>
  <c r="DC211" i="1"/>
  <c r="DG211" i="1"/>
  <c r="DK211" i="1"/>
  <c r="DS211" i="1"/>
  <c r="AR211" i="1"/>
  <c r="AV211" i="1"/>
  <c r="AZ211" i="1"/>
  <c r="BD211" i="1"/>
  <c r="BH211" i="1"/>
  <c r="AJ211" i="1"/>
  <c r="AS211" i="1"/>
  <c r="AW211" i="1"/>
  <c r="BE211" i="1"/>
  <c r="AK211" i="1"/>
  <c r="AT211" i="1"/>
  <c r="AX211" i="1"/>
  <c r="BF211" i="1"/>
  <c r="AP211" i="1"/>
  <c r="AL211" i="1"/>
  <c r="AU211" i="1"/>
  <c r="AY211" i="1"/>
  <c r="BC211" i="1"/>
  <c r="BG211" i="1"/>
  <c r="AQ211" i="1"/>
  <c r="AM211" i="1"/>
  <c r="AI211" i="1"/>
  <c r="EB230" i="1"/>
  <c r="EJ230" i="1"/>
  <c r="EN230" i="1"/>
  <c r="ER230" i="1"/>
  <c r="EV230" i="1"/>
  <c r="EZ230" i="1"/>
  <c r="FD230" i="1"/>
  <c r="FH230" i="1"/>
  <c r="FL230" i="1"/>
  <c r="FP230" i="1"/>
  <c r="FX230" i="1"/>
  <c r="GB230" i="1"/>
  <c r="GJ230" i="1"/>
  <c r="GN230" i="1"/>
  <c r="GR230" i="1"/>
  <c r="GV230" i="1"/>
  <c r="GZ230" i="1"/>
  <c r="HD230" i="1"/>
  <c r="HH230" i="1"/>
  <c r="EC230" i="1"/>
  <c r="EK230" i="1"/>
  <c r="EO230" i="1"/>
  <c r="EW230" i="1"/>
  <c r="FA230" i="1"/>
  <c r="FE230" i="1"/>
  <c r="FI230" i="1"/>
  <c r="FM230" i="1"/>
  <c r="FQ230" i="1"/>
  <c r="FU230" i="1"/>
  <c r="FY230" i="1"/>
  <c r="GC230" i="1"/>
  <c r="GK230" i="1"/>
  <c r="GO230" i="1"/>
  <c r="GW230" i="1"/>
  <c r="HA230" i="1"/>
  <c r="HE230" i="1"/>
  <c r="HI230" i="1"/>
  <c r="HM230" i="1"/>
  <c r="ED230" i="1"/>
  <c r="EH230" i="1"/>
  <c r="EL230" i="1"/>
  <c r="EP230" i="1"/>
  <c r="EX230" i="1"/>
  <c r="FB230" i="1"/>
  <c r="FJ230" i="1"/>
  <c r="FN230" i="1"/>
  <c r="FR230" i="1"/>
  <c r="FV230" i="1"/>
  <c r="FZ230" i="1"/>
  <c r="GD230" i="1"/>
  <c r="GH230" i="1"/>
  <c r="GL230" i="1"/>
  <c r="GP230" i="1"/>
  <c r="GX230" i="1"/>
  <c r="HB230" i="1"/>
  <c r="EA230" i="1"/>
  <c r="EE230" i="1"/>
  <c r="EI230" i="1"/>
  <c r="EM230" i="1"/>
  <c r="EQ230" i="1"/>
  <c r="EU230" i="1"/>
  <c r="EY230" i="1"/>
  <c r="FC230" i="1"/>
  <c r="FK230" i="1"/>
  <c r="FO230" i="1"/>
  <c r="FW230" i="1"/>
  <c r="GA230" i="1"/>
  <c r="GE230" i="1"/>
  <c r="GI230" i="1"/>
  <c r="GM230" i="1"/>
  <c r="GQ230" i="1"/>
  <c r="GU230" i="1"/>
  <c r="GY230" i="1"/>
  <c r="HC230" i="1"/>
  <c r="HK230" i="1"/>
  <c r="HJ230" i="1"/>
  <c r="HL230" i="1"/>
  <c r="BI230" i="1"/>
  <c r="BM230" i="1"/>
  <c r="BQ230" i="1"/>
  <c r="BU230" i="1"/>
  <c r="BY230" i="1"/>
  <c r="CC230" i="1"/>
  <c r="CG230" i="1"/>
  <c r="CK230" i="1"/>
  <c r="CS230" i="1"/>
  <c r="CW230" i="1"/>
  <c r="DE230" i="1"/>
  <c r="DI230" i="1"/>
  <c r="DM230" i="1"/>
  <c r="DQ230" i="1"/>
  <c r="DU230" i="1"/>
  <c r="BJ230" i="1"/>
  <c r="BR230" i="1"/>
  <c r="BV230" i="1"/>
  <c r="BZ230" i="1"/>
  <c r="CD230" i="1"/>
  <c r="CH230" i="1"/>
  <c r="CL230" i="1"/>
  <c r="CP230" i="1"/>
  <c r="CT230" i="1"/>
  <c r="CX230" i="1"/>
  <c r="DF230" i="1"/>
  <c r="DJ230" i="1"/>
  <c r="DR230" i="1"/>
  <c r="BK230" i="1"/>
  <c r="BS230" i="1"/>
  <c r="BW230" i="1"/>
  <c r="CE230" i="1"/>
  <c r="CI230" i="1"/>
  <c r="CM230" i="1"/>
  <c r="CQ230" i="1"/>
  <c r="CU230" i="1"/>
  <c r="CY230" i="1"/>
  <c r="DC230" i="1"/>
  <c r="DG230" i="1"/>
  <c r="DK230" i="1"/>
  <c r="DS230" i="1"/>
  <c r="BL230" i="1"/>
  <c r="BP230" i="1"/>
  <c r="BT230" i="1"/>
  <c r="BX230" i="1"/>
  <c r="CF230" i="1"/>
  <c r="CJ230" i="1"/>
  <c r="CR230" i="1"/>
  <c r="CV230" i="1"/>
  <c r="CZ230" i="1"/>
  <c r="DD230" i="1"/>
  <c r="DH230" i="1"/>
  <c r="DL230" i="1"/>
  <c r="DP230" i="1"/>
  <c r="DT230" i="1"/>
  <c r="AS230" i="1"/>
  <c r="AW230" i="1"/>
  <c r="BE230" i="1"/>
  <c r="AT230" i="1"/>
  <c r="AX230" i="1"/>
  <c r="BF230" i="1"/>
  <c r="AQ230" i="1"/>
  <c r="AL230" i="1"/>
  <c r="AP230" i="1"/>
  <c r="AU230" i="1"/>
  <c r="AY230" i="1"/>
  <c r="BC230" i="1"/>
  <c r="BG230" i="1"/>
  <c r="AM230" i="1"/>
  <c r="AI230" i="1"/>
  <c r="AK230" i="1"/>
  <c r="AR230" i="1"/>
  <c r="AV230" i="1"/>
  <c r="AZ230" i="1"/>
  <c r="BD230" i="1"/>
  <c r="BH230" i="1"/>
  <c r="AJ230" i="1"/>
  <c r="EB261" i="1"/>
  <c r="EJ261" i="1"/>
  <c r="EN261" i="1"/>
  <c r="ER261" i="1"/>
  <c r="EV261" i="1"/>
  <c r="EZ261" i="1"/>
  <c r="FD261" i="1"/>
  <c r="FH261" i="1"/>
  <c r="FL261" i="1"/>
  <c r="FP261" i="1"/>
  <c r="FX261" i="1"/>
  <c r="GB261" i="1"/>
  <c r="GJ261" i="1"/>
  <c r="GN261" i="1"/>
  <c r="GR261" i="1"/>
  <c r="GV261" i="1"/>
  <c r="GZ261" i="1"/>
  <c r="HD261" i="1"/>
  <c r="HH261" i="1"/>
  <c r="HL261" i="1"/>
  <c r="EC261" i="1"/>
  <c r="EK261" i="1"/>
  <c r="EO261" i="1"/>
  <c r="EW261" i="1"/>
  <c r="FA261" i="1"/>
  <c r="FE261" i="1"/>
  <c r="FI261" i="1"/>
  <c r="FM261" i="1"/>
  <c r="FQ261" i="1"/>
  <c r="FU261" i="1"/>
  <c r="FY261" i="1"/>
  <c r="GC261" i="1"/>
  <c r="GK261" i="1"/>
  <c r="GO261" i="1"/>
  <c r="GW261" i="1"/>
  <c r="HA261" i="1"/>
  <c r="HE261" i="1"/>
  <c r="HI261" i="1"/>
  <c r="HM261" i="1"/>
  <c r="ED261" i="1"/>
  <c r="EH261" i="1"/>
  <c r="EL261" i="1"/>
  <c r="EP261" i="1"/>
  <c r="EX261" i="1"/>
  <c r="FB261" i="1"/>
  <c r="FJ261" i="1"/>
  <c r="FN261" i="1"/>
  <c r="FR261" i="1"/>
  <c r="FV261" i="1"/>
  <c r="FZ261" i="1"/>
  <c r="GD261" i="1"/>
  <c r="GH261" i="1"/>
  <c r="GL261" i="1"/>
  <c r="GP261" i="1"/>
  <c r="GX261" i="1"/>
  <c r="HB261" i="1"/>
  <c r="HJ261" i="1"/>
  <c r="EA261" i="1"/>
  <c r="EE261" i="1"/>
  <c r="EI261" i="1"/>
  <c r="EM261" i="1"/>
  <c r="EQ261" i="1"/>
  <c r="EU261" i="1"/>
  <c r="EY261" i="1"/>
  <c r="FC261" i="1"/>
  <c r="FK261" i="1"/>
  <c r="FO261" i="1"/>
  <c r="FW261" i="1"/>
  <c r="GA261" i="1"/>
  <c r="GE261" i="1"/>
  <c r="GI261" i="1"/>
  <c r="GM261" i="1"/>
  <c r="GQ261" i="1"/>
  <c r="GU261" i="1"/>
  <c r="GY261" i="1"/>
  <c r="HC261" i="1"/>
  <c r="HK261" i="1"/>
  <c r="BJ261" i="1"/>
  <c r="BR261" i="1"/>
  <c r="BV261" i="1"/>
  <c r="BZ261" i="1"/>
  <c r="CD261" i="1"/>
  <c r="CH261" i="1"/>
  <c r="CL261" i="1"/>
  <c r="CP261" i="1"/>
  <c r="CT261" i="1"/>
  <c r="CX261" i="1"/>
  <c r="DF261" i="1"/>
  <c r="DJ261" i="1"/>
  <c r="DR261" i="1"/>
  <c r="BK261" i="1"/>
  <c r="BS261" i="1"/>
  <c r="BW261" i="1"/>
  <c r="CE261" i="1"/>
  <c r="CI261" i="1"/>
  <c r="CM261" i="1"/>
  <c r="CQ261" i="1"/>
  <c r="CU261" i="1"/>
  <c r="CY261" i="1"/>
  <c r="DC261" i="1"/>
  <c r="DG261" i="1"/>
  <c r="DK261" i="1"/>
  <c r="DS261" i="1"/>
  <c r="BL261" i="1"/>
  <c r="BP261" i="1"/>
  <c r="BT261" i="1"/>
  <c r="BX261" i="1"/>
  <c r="CF261" i="1"/>
  <c r="CJ261" i="1"/>
  <c r="CR261" i="1"/>
  <c r="CV261" i="1"/>
  <c r="CZ261" i="1"/>
  <c r="DD261" i="1"/>
  <c r="DH261" i="1"/>
  <c r="DL261" i="1"/>
  <c r="DP261" i="1"/>
  <c r="DT261" i="1"/>
  <c r="BI261" i="1"/>
  <c r="BM261" i="1"/>
  <c r="BQ261" i="1"/>
  <c r="BU261" i="1"/>
  <c r="BY261" i="1"/>
  <c r="CC261" i="1"/>
  <c r="CG261" i="1"/>
  <c r="CK261" i="1"/>
  <c r="CS261" i="1"/>
  <c r="CW261" i="1"/>
  <c r="DE261" i="1"/>
  <c r="DI261" i="1"/>
  <c r="DM261" i="1"/>
  <c r="DQ261" i="1"/>
  <c r="DU261" i="1"/>
  <c r="AT261" i="1"/>
  <c r="AX261" i="1"/>
  <c r="BF261" i="1"/>
  <c r="AU261" i="1"/>
  <c r="AY261" i="1"/>
  <c r="BC261" i="1"/>
  <c r="BG261" i="1"/>
  <c r="AM261" i="1"/>
  <c r="AI261" i="1"/>
  <c r="AR261" i="1"/>
  <c r="AV261" i="1"/>
  <c r="AZ261" i="1"/>
  <c r="BD261" i="1"/>
  <c r="BH261" i="1"/>
  <c r="AP261" i="1"/>
  <c r="AJ261" i="1"/>
  <c r="AS261" i="1"/>
  <c r="AW261" i="1"/>
  <c r="BE261" i="1"/>
  <c r="AQ261" i="1"/>
  <c r="AK261" i="1"/>
  <c r="AL261" i="1"/>
  <c r="EB253" i="1"/>
  <c r="EJ253" i="1"/>
  <c r="EN253" i="1"/>
  <c r="ER253" i="1"/>
  <c r="EV253" i="1"/>
  <c r="EZ253" i="1"/>
  <c r="FD253" i="1"/>
  <c r="FH253" i="1"/>
  <c r="FL253" i="1"/>
  <c r="FP253" i="1"/>
  <c r="FX253" i="1"/>
  <c r="GB253" i="1"/>
  <c r="GJ253" i="1"/>
  <c r="GN253" i="1"/>
  <c r="GR253" i="1"/>
  <c r="GV253" i="1"/>
  <c r="GZ253" i="1"/>
  <c r="HD253" i="1"/>
  <c r="HH253" i="1"/>
  <c r="HL253" i="1"/>
  <c r="ED253" i="1"/>
  <c r="EH253" i="1"/>
  <c r="EL253" i="1"/>
  <c r="EP253" i="1"/>
  <c r="EX253" i="1"/>
  <c r="FB253" i="1"/>
  <c r="FJ253" i="1"/>
  <c r="FN253" i="1"/>
  <c r="FR253" i="1"/>
  <c r="FV253" i="1"/>
  <c r="FZ253" i="1"/>
  <c r="GD253" i="1"/>
  <c r="GH253" i="1"/>
  <c r="GL253" i="1"/>
  <c r="GP253" i="1"/>
  <c r="GX253" i="1"/>
  <c r="HB253" i="1"/>
  <c r="HJ253" i="1"/>
  <c r="EC253" i="1"/>
  <c r="EK253" i="1"/>
  <c r="FA253" i="1"/>
  <c r="FI253" i="1"/>
  <c r="FQ253" i="1"/>
  <c r="FY253" i="1"/>
  <c r="GO253" i="1"/>
  <c r="GW253" i="1"/>
  <c r="HE253" i="1"/>
  <c r="HM253" i="1"/>
  <c r="EE253" i="1"/>
  <c r="EM253" i="1"/>
  <c r="EU253" i="1"/>
  <c r="FC253" i="1"/>
  <c r="FK253" i="1"/>
  <c r="GA253" i="1"/>
  <c r="GI253" i="1"/>
  <c r="GQ253" i="1"/>
  <c r="GY253" i="1"/>
  <c r="EO253" i="1"/>
  <c r="EW253" i="1"/>
  <c r="FE253" i="1"/>
  <c r="FM253" i="1"/>
  <c r="FU253" i="1"/>
  <c r="GC253" i="1"/>
  <c r="GK253" i="1"/>
  <c r="HA253" i="1"/>
  <c r="HI253" i="1"/>
  <c r="EA253" i="1"/>
  <c r="EI253" i="1"/>
  <c r="EQ253" i="1"/>
  <c r="EY253" i="1"/>
  <c r="FO253" i="1"/>
  <c r="FW253" i="1"/>
  <c r="GE253" i="1"/>
  <c r="GM253" i="1"/>
  <c r="GU253" i="1"/>
  <c r="HC253" i="1"/>
  <c r="HK253" i="1"/>
  <c r="BJ253" i="1"/>
  <c r="BR253" i="1"/>
  <c r="BV253" i="1"/>
  <c r="BZ253" i="1"/>
  <c r="CD253" i="1"/>
  <c r="CH253" i="1"/>
  <c r="CL253" i="1"/>
  <c r="CP253" i="1"/>
  <c r="CT253" i="1"/>
  <c r="CX253" i="1"/>
  <c r="DF253" i="1"/>
  <c r="DJ253" i="1"/>
  <c r="DR253" i="1"/>
  <c r="BK253" i="1"/>
  <c r="BS253" i="1"/>
  <c r="BW253" i="1"/>
  <c r="CE253" i="1"/>
  <c r="CI253" i="1"/>
  <c r="CM253" i="1"/>
  <c r="CQ253" i="1"/>
  <c r="CU253" i="1"/>
  <c r="CY253" i="1"/>
  <c r="DC253" i="1"/>
  <c r="DG253" i="1"/>
  <c r="DK253" i="1"/>
  <c r="DS253" i="1"/>
  <c r="BL253" i="1"/>
  <c r="BP253" i="1"/>
  <c r="BT253" i="1"/>
  <c r="BX253" i="1"/>
  <c r="CF253" i="1"/>
  <c r="CJ253" i="1"/>
  <c r="CR253" i="1"/>
  <c r="CV253" i="1"/>
  <c r="CZ253" i="1"/>
  <c r="DD253" i="1"/>
  <c r="DH253" i="1"/>
  <c r="DL253" i="1"/>
  <c r="DP253" i="1"/>
  <c r="DT253" i="1"/>
  <c r="BI253" i="1"/>
  <c r="BM253" i="1"/>
  <c r="BQ253" i="1"/>
  <c r="BU253" i="1"/>
  <c r="BY253" i="1"/>
  <c r="CC253" i="1"/>
  <c r="CG253" i="1"/>
  <c r="CK253" i="1"/>
  <c r="CS253" i="1"/>
  <c r="CW253" i="1"/>
  <c r="DE253" i="1"/>
  <c r="DI253" i="1"/>
  <c r="DM253" i="1"/>
  <c r="DQ253" i="1"/>
  <c r="DU253" i="1"/>
  <c r="AT253" i="1"/>
  <c r="AX253" i="1"/>
  <c r="BF253" i="1"/>
  <c r="AL253" i="1"/>
  <c r="AU253" i="1"/>
  <c r="AY253" i="1"/>
  <c r="BC253" i="1"/>
  <c r="BG253" i="1"/>
  <c r="AM253" i="1"/>
  <c r="AI253" i="1"/>
  <c r="AR253" i="1"/>
  <c r="AV253" i="1"/>
  <c r="AZ253" i="1"/>
  <c r="BD253" i="1"/>
  <c r="BH253" i="1"/>
  <c r="AP253" i="1"/>
  <c r="AJ253" i="1"/>
  <c r="AS253" i="1"/>
  <c r="AW253" i="1"/>
  <c r="BE253" i="1"/>
  <c r="AQ253" i="1"/>
  <c r="AK253" i="1"/>
  <c r="EB257" i="1"/>
  <c r="EJ257" i="1"/>
  <c r="EN257" i="1"/>
  <c r="ER257" i="1"/>
  <c r="EV257" i="1"/>
  <c r="EZ257" i="1"/>
  <c r="FD257" i="1"/>
  <c r="FH257" i="1"/>
  <c r="FL257" i="1"/>
  <c r="FP257" i="1"/>
  <c r="FX257" i="1"/>
  <c r="GB257" i="1"/>
  <c r="GJ257" i="1"/>
  <c r="GN257" i="1"/>
  <c r="GR257" i="1"/>
  <c r="GV257" i="1"/>
  <c r="GZ257" i="1"/>
  <c r="HD257" i="1"/>
  <c r="HH257" i="1"/>
  <c r="HL257" i="1"/>
  <c r="EC257" i="1"/>
  <c r="EK257" i="1"/>
  <c r="EO257" i="1"/>
  <c r="EW257" i="1"/>
  <c r="FA257" i="1"/>
  <c r="FE257" i="1"/>
  <c r="FI257" i="1"/>
  <c r="FM257" i="1"/>
  <c r="FQ257" i="1"/>
  <c r="FU257" i="1"/>
  <c r="FY257" i="1"/>
  <c r="GC257" i="1"/>
  <c r="GK257" i="1"/>
  <c r="GO257" i="1"/>
  <c r="GW257" i="1"/>
  <c r="HA257" i="1"/>
  <c r="HE257" i="1"/>
  <c r="HI257" i="1"/>
  <c r="HM257" i="1"/>
  <c r="ED257" i="1"/>
  <c r="EH257" i="1"/>
  <c r="EL257" i="1"/>
  <c r="EP257" i="1"/>
  <c r="EX257" i="1"/>
  <c r="FB257" i="1"/>
  <c r="FJ257" i="1"/>
  <c r="FN257" i="1"/>
  <c r="FR257" i="1"/>
  <c r="FV257" i="1"/>
  <c r="FZ257" i="1"/>
  <c r="GD257" i="1"/>
  <c r="GH257" i="1"/>
  <c r="GL257" i="1"/>
  <c r="GP257" i="1"/>
  <c r="GX257" i="1"/>
  <c r="HB257" i="1"/>
  <c r="HJ257" i="1"/>
  <c r="EA257" i="1"/>
  <c r="EE257" i="1"/>
  <c r="EI257" i="1"/>
  <c r="EM257" i="1"/>
  <c r="EQ257" i="1"/>
  <c r="EU257" i="1"/>
  <c r="EY257" i="1"/>
  <c r="FC257" i="1"/>
  <c r="FK257" i="1"/>
  <c r="FO257" i="1"/>
  <c r="FW257" i="1"/>
  <c r="GA257" i="1"/>
  <c r="GE257" i="1"/>
  <c r="GI257" i="1"/>
  <c r="GM257" i="1"/>
  <c r="GQ257" i="1"/>
  <c r="GU257" i="1"/>
  <c r="GY257" i="1"/>
  <c r="HC257" i="1"/>
  <c r="HK257" i="1"/>
  <c r="BJ257" i="1"/>
  <c r="BR257" i="1"/>
  <c r="BV257" i="1"/>
  <c r="BZ257" i="1"/>
  <c r="CD257" i="1"/>
  <c r="CH257" i="1"/>
  <c r="CL257" i="1"/>
  <c r="CP257" i="1"/>
  <c r="CT257" i="1"/>
  <c r="CX257" i="1"/>
  <c r="DF257" i="1"/>
  <c r="DJ257" i="1"/>
  <c r="DR257" i="1"/>
  <c r="BK257" i="1"/>
  <c r="BS257" i="1"/>
  <c r="BW257" i="1"/>
  <c r="CE257" i="1"/>
  <c r="CI257" i="1"/>
  <c r="CM257" i="1"/>
  <c r="CQ257" i="1"/>
  <c r="CU257" i="1"/>
  <c r="CY257" i="1"/>
  <c r="DC257" i="1"/>
  <c r="DG257" i="1"/>
  <c r="DK257" i="1"/>
  <c r="DS257" i="1"/>
  <c r="BL257" i="1"/>
  <c r="BP257" i="1"/>
  <c r="BT257" i="1"/>
  <c r="BX257" i="1"/>
  <c r="CF257" i="1"/>
  <c r="CJ257" i="1"/>
  <c r="CR257" i="1"/>
  <c r="CV257" i="1"/>
  <c r="CZ257" i="1"/>
  <c r="DD257" i="1"/>
  <c r="DH257" i="1"/>
  <c r="DL257" i="1"/>
  <c r="DP257" i="1"/>
  <c r="DT257" i="1"/>
  <c r="BI257" i="1"/>
  <c r="BM257" i="1"/>
  <c r="BQ257" i="1"/>
  <c r="BU257" i="1"/>
  <c r="BY257" i="1"/>
  <c r="CC257" i="1"/>
  <c r="CG257" i="1"/>
  <c r="CK257" i="1"/>
  <c r="CS257" i="1"/>
  <c r="CW257" i="1"/>
  <c r="DE257" i="1"/>
  <c r="DI257" i="1"/>
  <c r="DM257" i="1"/>
  <c r="DQ257" i="1"/>
  <c r="DU257" i="1"/>
  <c r="AT257" i="1"/>
  <c r="AX257" i="1"/>
  <c r="BF257" i="1"/>
  <c r="AU257" i="1"/>
  <c r="AY257" i="1"/>
  <c r="BC257" i="1"/>
  <c r="BG257" i="1"/>
  <c r="AM257" i="1"/>
  <c r="AI257" i="1"/>
  <c r="AR257" i="1"/>
  <c r="AV257" i="1"/>
  <c r="AZ257" i="1"/>
  <c r="BD257" i="1"/>
  <c r="BH257" i="1"/>
  <c r="AP257" i="1"/>
  <c r="AJ257" i="1"/>
  <c r="AL257" i="1"/>
  <c r="AS257" i="1"/>
  <c r="AW257" i="1"/>
  <c r="BE257" i="1"/>
  <c r="AQ257" i="1"/>
  <c r="AK257" i="1"/>
  <c r="EC234" i="1"/>
  <c r="EK234" i="1"/>
  <c r="EO234" i="1"/>
  <c r="EW234" i="1"/>
  <c r="FA234" i="1"/>
  <c r="FE234" i="1"/>
  <c r="FI234" i="1"/>
  <c r="FM234" i="1"/>
  <c r="FQ234" i="1"/>
  <c r="FU234" i="1"/>
  <c r="FY234" i="1"/>
  <c r="GC234" i="1"/>
  <c r="GK234" i="1"/>
  <c r="GO234" i="1"/>
  <c r="GW234" i="1"/>
  <c r="HA234" i="1"/>
  <c r="HE234" i="1"/>
  <c r="HI234" i="1"/>
  <c r="HM234" i="1"/>
  <c r="EA234" i="1"/>
  <c r="EE234" i="1"/>
  <c r="EI234" i="1"/>
  <c r="EM234" i="1"/>
  <c r="EQ234" i="1"/>
  <c r="EU234" i="1"/>
  <c r="EY234" i="1"/>
  <c r="FC234" i="1"/>
  <c r="FK234" i="1"/>
  <c r="FO234" i="1"/>
  <c r="FW234" i="1"/>
  <c r="GA234" i="1"/>
  <c r="GE234" i="1"/>
  <c r="GI234" i="1"/>
  <c r="GM234" i="1"/>
  <c r="GQ234" i="1"/>
  <c r="GU234" i="1"/>
  <c r="GY234" i="1"/>
  <c r="HC234" i="1"/>
  <c r="HK234" i="1"/>
  <c r="ED234" i="1"/>
  <c r="EL234" i="1"/>
  <c r="FB234" i="1"/>
  <c r="FJ234" i="1"/>
  <c r="FR234" i="1"/>
  <c r="FZ234" i="1"/>
  <c r="GH234" i="1"/>
  <c r="GP234" i="1"/>
  <c r="GX234" i="1"/>
  <c r="EN234" i="1"/>
  <c r="EV234" i="1"/>
  <c r="FD234" i="1"/>
  <c r="FL234" i="1"/>
  <c r="GB234" i="1"/>
  <c r="GJ234" i="1"/>
  <c r="GR234" i="1"/>
  <c r="GZ234" i="1"/>
  <c r="HH234" i="1"/>
  <c r="EH234" i="1"/>
  <c r="EP234" i="1"/>
  <c r="EX234" i="1"/>
  <c r="FN234" i="1"/>
  <c r="FV234" i="1"/>
  <c r="GD234" i="1"/>
  <c r="GL234" i="1"/>
  <c r="HB234" i="1"/>
  <c r="HJ234" i="1"/>
  <c r="EB234" i="1"/>
  <c r="EJ234" i="1"/>
  <c r="ER234" i="1"/>
  <c r="EZ234" i="1"/>
  <c r="FH234" i="1"/>
  <c r="FP234" i="1"/>
  <c r="FX234" i="1"/>
  <c r="GN234" i="1"/>
  <c r="GV234" i="1"/>
  <c r="HD234" i="1"/>
  <c r="HL234" i="1"/>
  <c r="BI234" i="1"/>
  <c r="BM234" i="1"/>
  <c r="BQ234" i="1"/>
  <c r="BU234" i="1"/>
  <c r="BY234" i="1"/>
  <c r="CC234" i="1"/>
  <c r="CG234" i="1"/>
  <c r="CK234" i="1"/>
  <c r="CS234" i="1"/>
  <c r="CW234" i="1"/>
  <c r="DE234" i="1"/>
  <c r="DI234" i="1"/>
  <c r="DM234" i="1"/>
  <c r="DQ234" i="1"/>
  <c r="DU234" i="1"/>
  <c r="BJ234" i="1"/>
  <c r="BR234" i="1"/>
  <c r="BV234" i="1"/>
  <c r="BZ234" i="1"/>
  <c r="CD234" i="1"/>
  <c r="CH234" i="1"/>
  <c r="CL234" i="1"/>
  <c r="CP234" i="1"/>
  <c r="CT234" i="1"/>
  <c r="CX234" i="1"/>
  <c r="DF234" i="1"/>
  <c r="DJ234" i="1"/>
  <c r="DR234" i="1"/>
  <c r="BK234" i="1"/>
  <c r="BS234" i="1"/>
  <c r="BW234" i="1"/>
  <c r="CE234" i="1"/>
  <c r="CI234" i="1"/>
  <c r="CM234" i="1"/>
  <c r="CQ234" i="1"/>
  <c r="CU234" i="1"/>
  <c r="CY234" i="1"/>
  <c r="DC234" i="1"/>
  <c r="DG234" i="1"/>
  <c r="DK234" i="1"/>
  <c r="DS234" i="1"/>
  <c r="BL234" i="1"/>
  <c r="BP234" i="1"/>
  <c r="BT234" i="1"/>
  <c r="BX234" i="1"/>
  <c r="CF234" i="1"/>
  <c r="CJ234" i="1"/>
  <c r="CR234" i="1"/>
  <c r="CV234" i="1"/>
  <c r="CZ234" i="1"/>
  <c r="DD234" i="1"/>
  <c r="DH234" i="1"/>
  <c r="DL234" i="1"/>
  <c r="DP234" i="1"/>
  <c r="DT234" i="1"/>
  <c r="AS234" i="1"/>
  <c r="AW234" i="1"/>
  <c r="BE234" i="1"/>
  <c r="AP234" i="1"/>
  <c r="AT234" i="1"/>
  <c r="AX234" i="1"/>
  <c r="BF234" i="1"/>
  <c r="AQ234" i="1"/>
  <c r="AL234" i="1"/>
  <c r="AU234" i="1"/>
  <c r="AY234" i="1"/>
  <c r="BC234" i="1"/>
  <c r="BG234" i="1"/>
  <c r="AM234" i="1"/>
  <c r="AI234" i="1"/>
  <c r="AR234" i="1"/>
  <c r="AV234" i="1"/>
  <c r="AZ234" i="1"/>
  <c r="BD234" i="1"/>
  <c r="BH234" i="1"/>
  <c r="AJ234" i="1"/>
  <c r="AK234" i="1"/>
  <c r="EA223" i="1"/>
  <c r="EE223" i="1"/>
  <c r="EI223" i="1"/>
  <c r="EM223" i="1"/>
  <c r="EQ223" i="1"/>
  <c r="EU223" i="1"/>
  <c r="EY223" i="1"/>
  <c r="FC223" i="1"/>
  <c r="FK223" i="1"/>
  <c r="FO223" i="1"/>
  <c r="FW223" i="1"/>
  <c r="GA223" i="1"/>
  <c r="GE223" i="1"/>
  <c r="GI223" i="1"/>
  <c r="GM223" i="1"/>
  <c r="GQ223" i="1"/>
  <c r="GU223" i="1"/>
  <c r="GY223" i="1"/>
  <c r="HC223" i="1"/>
  <c r="HK223" i="1"/>
  <c r="EC223" i="1"/>
  <c r="EK223" i="1"/>
  <c r="EO223" i="1"/>
  <c r="EW223" i="1"/>
  <c r="FA223" i="1"/>
  <c r="FE223" i="1"/>
  <c r="FI223" i="1"/>
  <c r="FM223" i="1"/>
  <c r="FQ223" i="1"/>
  <c r="FU223" i="1"/>
  <c r="FY223" i="1"/>
  <c r="GC223" i="1"/>
  <c r="GK223" i="1"/>
  <c r="GO223" i="1"/>
  <c r="GW223" i="1"/>
  <c r="HA223" i="1"/>
  <c r="HE223" i="1"/>
  <c r="HI223" i="1"/>
  <c r="HM223" i="1"/>
  <c r="EN223" i="1"/>
  <c r="EV223" i="1"/>
  <c r="FD223" i="1"/>
  <c r="FL223" i="1"/>
  <c r="GB223" i="1"/>
  <c r="GJ223" i="1"/>
  <c r="GR223" i="1"/>
  <c r="GZ223" i="1"/>
  <c r="HH223" i="1"/>
  <c r="EH223" i="1"/>
  <c r="EP223" i="1"/>
  <c r="EX223" i="1"/>
  <c r="FN223" i="1"/>
  <c r="FV223" i="1"/>
  <c r="GD223" i="1"/>
  <c r="GL223" i="1"/>
  <c r="HB223" i="1"/>
  <c r="HJ223" i="1"/>
  <c r="EB223" i="1"/>
  <c r="EJ223" i="1"/>
  <c r="ER223" i="1"/>
  <c r="EZ223" i="1"/>
  <c r="FH223" i="1"/>
  <c r="FP223" i="1"/>
  <c r="FX223" i="1"/>
  <c r="GN223" i="1"/>
  <c r="GV223" i="1"/>
  <c r="HD223" i="1"/>
  <c r="HL223" i="1"/>
  <c r="ED223" i="1"/>
  <c r="EL223" i="1"/>
  <c r="FB223" i="1"/>
  <c r="FJ223" i="1"/>
  <c r="FR223" i="1"/>
  <c r="FZ223" i="1"/>
  <c r="GH223" i="1"/>
  <c r="GP223" i="1"/>
  <c r="GX223" i="1"/>
  <c r="BL223" i="1"/>
  <c r="BP223" i="1"/>
  <c r="BT223" i="1"/>
  <c r="BX223" i="1"/>
  <c r="CF223" i="1"/>
  <c r="CJ223" i="1"/>
  <c r="CR223" i="1"/>
  <c r="CV223" i="1"/>
  <c r="CZ223" i="1"/>
  <c r="DD223" i="1"/>
  <c r="DH223" i="1"/>
  <c r="DL223" i="1"/>
  <c r="DP223" i="1"/>
  <c r="DT223" i="1"/>
  <c r="BI223" i="1"/>
  <c r="BM223" i="1"/>
  <c r="BQ223" i="1"/>
  <c r="BU223" i="1"/>
  <c r="BY223" i="1"/>
  <c r="CC223" i="1"/>
  <c r="CG223" i="1"/>
  <c r="CK223" i="1"/>
  <c r="CS223" i="1"/>
  <c r="CW223" i="1"/>
  <c r="DE223" i="1"/>
  <c r="DI223" i="1"/>
  <c r="DM223" i="1"/>
  <c r="DQ223" i="1"/>
  <c r="DU223" i="1"/>
  <c r="BJ223" i="1"/>
  <c r="BR223" i="1"/>
  <c r="BV223" i="1"/>
  <c r="BZ223" i="1"/>
  <c r="CD223" i="1"/>
  <c r="CH223" i="1"/>
  <c r="CL223" i="1"/>
  <c r="CP223" i="1"/>
  <c r="CT223" i="1"/>
  <c r="CX223" i="1"/>
  <c r="DF223" i="1"/>
  <c r="DJ223" i="1"/>
  <c r="DR223" i="1"/>
  <c r="BK223" i="1"/>
  <c r="BS223" i="1"/>
  <c r="BW223" i="1"/>
  <c r="CE223" i="1"/>
  <c r="CI223" i="1"/>
  <c r="CM223" i="1"/>
  <c r="CQ223" i="1"/>
  <c r="CU223" i="1"/>
  <c r="CY223" i="1"/>
  <c r="DC223" i="1"/>
  <c r="DG223" i="1"/>
  <c r="DK223" i="1"/>
  <c r="DS223" i="1"/>
  <c r="AR223" i="1"/>
  <c r="AV223" i="1"/>
  <c r="AZ223" i="1"/>
  <c r="BD223" i="1"/>
  <c r="BH223" i="1"/>
  <c r="AS223" i="1"/>
  <c r="AW223" i="1"/>
  <c r="BE223" i="1"/>
  <c r="AK223" i="1"/>
  <c r="AT223" i="1"/>
  <c r="AX223" i="1"/>
  <c r="BF223" i="1"/>
  <c r="AP223" i="1"/>
  <c r="AL223" i="1"/>
  <c r="AU223" i="1"/>
  <c r="AY223" i="1"/>
  <c r="BC223" i="1"/>
  <c r="BG223" i="1"/>
  <c r="AQ223" i="1"/>
  <c r="AM223" i="1"/>
  <c r="AI223" i="1"/>
  <c r="AJ223" i="1"/>
  <c r="EB156" i="1"/>
  <c r="EJ156" i="1"/>
  <c r="EN156" i="1"/>
  <c r="ER156" i="1"/>
  <c r="EV156" i="1"/>
  <c r="EZ156" i="1"/>
  <c r="FD156" i="1"/>
  <c r="FH156" i="1"/>
  <c r="FL156" i="1"/>
  <c r="FP156" i="1"/>
  <c r="FX156" i="1"/>
  <c r="GB156" i="1"/>
  <c r="GJ156" i="1"/>
  <c r="GN156" i="1"/>
  <c r="GR156" i="1"/>
  <c r="GV156" i="1"/>
  <c r="GZ156" i="1"/>
  <c r="HD156" i="1"/>
  <c r="HH156" i="1"/>
  <c r="HL156" i="1"/>
  <c r="EC156" i="1"/>
  <c r="EK156" i="1"/>
  <c r="EO156" i="1"/>
  <c r="EW156" i="1"/>
  <c r="FA156" i="1"/>
  <c r="FE156" i="1"/>
  <c r="FI156" i="1"/>
  <c r="FM156" i="1"/>
  <c r="FQ156" i="1"/>
  <c r="FU156" i="1"/>
  <c r="FY156" i="1"/>
  <c r="GC156" i="1"/>
  <c r="GK156" i="1"/>
  <c r="GO156" i="1"/>
  <c r="GW156" i="1"/>
  <c r="HA156" i="1"/>
  <c r="HE156" i="1"/>
  <c r="HI156" i="1"/>
  <c r="HM156" i="1"/>
  <c r="ED156" i="1"/>
  <c r="EH156" i="1"/>
  <c r="EL156" i="1"/>
  <c r="EP156" i="1"/>
  <c r="EX156" i="1"/>
  <c r="FB156" i="1"/>
  <c r="FJ156" i="1"/>
  <c r="FN156" i="1"/>
  <c r="FR156" i="1"/>
  <c r="FV156" i="1"/>
  <c r="FZ156" i="1"/>
  <c r="GD156" i="1"/>
  <c r="GH156" i="1"/>
  <c r="GL156" i="1"/>
  <c r="GP156" i="1"/>
  <c r="GX156" i="1"/>
  <c r="HB156" i="1"/>
  <c r="HJ156" i="1"/>
  <c r="EA156" i="1"/>
  <c r="EE156" i="1"/>
  <c r="EI156" i="1"/>
  <c r="EM156" i="1"/>
  <c r="EQ156" i="1"/>
  <c r="EU156" i="1"/>
  <c r="EY156" i="1"/>
  <c r="FC156" i="1"/>
  <c r="FK156" i="1"/>
  <c r="FO156" i="1"/>
  <c r="FW156" i="1"/>
  <c r="GA156" i="1"/>
  <c r="GE156" i="1"/>
  <c r="GI156" i="1"/>
  <c r="GM156" i="1"/>
  <c r="GQ156" i="1"/>
  <c r="GU156" i="1"/>
  <c r="GY156" i="1"/>
  <c r="HC156" i="1"/>
  <c r="HK156" i="1"/>
  <c r="BL156" i="1"/>
  <c r="BP156" i="1"/>
  <c r="BT156" i="1"/>
  <c r="BX156" i="1"/>
  <c r="CF156" i="1"/>
  <c r="CJ156" i="1"/>
  <c r="CR156" i="1"/>
  <c r="CV156" i="1"/>
  <c r="CZ156" i="1"/>
  <c r="DD156" i="1"/>
  <c r="DH156" i="1"/>
  <c r="DL156" i="1"/>
  <c r="DP156" i="1"/>
  <c r="DT156" i="1"/>
  <c r="BI156" i="1"/>
  <c r="BM156" i="1"/>
  <c r="BQ156" i="1"/>
  <c r="BU156" i="1"/>
  <c r="BY156" i="1"/>
  <c r="CC156" i="1"/>
  <c r="CG156" i="1"/>
  <c r="CK156" i="1"/>
  <c r="CS156" i="1"/>
  <c r="CW156" i="1"/>
  <c r="DE156" i="1"/>
  <c r="DI156" i="1"/>
  <c r="DM156" i="1"/>
  <c r="DQ156" i="1"/>
  <c r="DU156" i="1"/>
  <c r="BJ156" i="1"/>
  <c r="BR156" i="1"/>
  <c r="BV156" i="1"/>
  <c r="BZ156" i="1"/>
  <c r="CD156" i="1"/>
  <c r="CH156" i="1"/>
  <c r="CL156" i="1"/>
  <c r="CP156" i="1"/>
  <c r="CT156" i="1"/>
  <c r="CX156" i="1"/>
  <c r="DF156" i="1"/>
  <c r="DJ156" i="1"/>
  <c r="DR156" i="1"/>
  <c r="BK156" i="1"/>
  <c r="BS156" i="1"/>
  <c r="BW156" i="1"/>
  <c r="CE156" i="1"/>
  <c r="CI156" i="1"/>
  <c r="CM156" i="1"/>
  <c r="CQ156" i="1"/>
  <c r="CU156" i="1"/>
  <c r="CY156" i="1"/>
  <c r="DC156" i="1"/>
  <c r="DG156" i="1"/>
  <c r="DK156" i="1"/>
  <c r="DS156" i="1"/>
  <c r="AU156" i="1"/>
  <c r="AY156" i="1"/>
  <c r="BC156" i="1"/>
  <c r="BG156" i="1"/>
  <c r="AR156" i="1"/>
  <c r="AV156" i="1"/>
  <c r="AZ156" i="1"/>
  <c r="BD156" i="1"/>
  <c r="BH156" i="1"/>
  <c r="AS156" i="1"/>
  <c r="AW156" i="1"/>
  <c r="BE156" i="1"/>
  <c r="AT156" i="1"/>
  <c r="AP156" i="1"/>
  <c r="AK156" i="1"/>
  <c r="AX156" i="1"/>
  <c r="AQ156" i="1"/>
  <c r="AJ156" i="1"/>
  <c r="AM156" i="1"/>
  <c r="AI156" i="1"/>
  <c r="BF156" i="1"/>
  <c r="AL156" i="1"/>
  <c r="EB202" i="1"/>
  <c r="EJ202" i="1"/>
  <c r="EN202" i="1"/>
  <c r="ER202" i="1"/>
  <c r="EV202" i="1"/>
  <c r="EZ202" i="1"/>
  <c r="FD202" i="1"/>
  <c r="FH202" i="1"/>
  <c r="FL202" i="1"/>
  <c r="FP202" i="1"/>
  <c r="FX202" i="1"/>
  <c r="GB202" i="1"/>
  <c r="GJ202" i="1"/>
  <c r="GN202" i="1"/>
  <c r="GR202" i="1"/>
  <c r="GV202" i="1"/>
  <c r="GZ202" i="1"/>
  <c r="HD202" i="1"/>
  <c r="HH202" i="1"/>
  <c r="HL202" i="1"/>
  <c r="EC202" i="1"/>
  <c r="EK202" i="1"/>
  <c r="EO202" i="1"/>
  <c r="EW202" i="1"/>
  <c r="FA202" i="1"/>
  <c r="FE202" i="1"/>
  <c r="FI202" i="1"/>
  <c r="FM202" i="1"/>
  <c r="FQ202" i="1"/>
  <c r="FU202" i="1"/>
  <c r="FY202" i="1"/>
  <c r="GC202" i="1"/>
  <c r="GK202" i="1"/>
  <c r="GO202" i="1"/>
  <c r="GW202" i="1"/>
  <c r="HA202" i="1"/>
  <c r="HE202" i="1"/>
  <c r="HI202" i="1"/>
  <c r="HM202" i="1"/>
  <c r="ED202" i="1"/>
  <c r="EH202" i="1"/>
  <c r="EL202" i="1"/>
  <c r="EP202" i="1"/>
  <c r="EX202" i="1"/>
  <c r="FB202" i="1"/>
  <c r="FJ202" i="1"/>
  <c r="FN202" i="1"/>
  <c r="FR202" i="1"/>
  <c r="FV202" i="1"/>
  <c r="FZ202" i="1"/>
  <c r="GD202" i="1"/>
  <c r="GH202" i="1"/>
  <c r="GL202" i="1"/>
  <c r="GP202" i="1"/>
  <c r="GX202" i="1"/>
  <c r="HB202" i="1"/>
  <c r="HJ202" i="1"/>
  <c r="EA202" i="1"/>
  <c r="EE202" i="1"/>
  <c r="EI202" i="1"/>
  <c r="EM202" i="1"/>
  <c r="EQ202" i="1"/>
  <c r="EU202" i="1"/>
  <c r="EY202" i="1"/>
  <c r="FC202" i="1"/>
  <c r="FK202" i="1"/>
  <c r="FO202" i="1"/>
  <c r="FW202" i="1"/>
  <c r="GA202" i="1"/>
  <c r="GE202" i="1"/>
  <c r="GI202" i="1"/>
  <c r="GM202" i="1"/>
  <c r="GQ202" i="1"/>
  <c r="GU202" i="1"/>
  <c r="GY202" i="1"/>
  <c r="HC202" i="1"/>
  <c r="HK202" i="1"/>
  <c r="BK202" i="1"/>
  <c r="BS202" i="1"/>
  <c r="BW202" i="1"/>
  <c r="CE202" i="1"/>
  <c r="CI202" i="1"/>
  <c r="CM202" i="1"/>
  <c r="CQ202" i="1"/>
  <c r="CU202" i="1"/>
  <c r="CY202" i="1"/>
  <c r="DC202" i="1"/>
  <c r="DG202" i="1"/>
  <c r="DK202" i="1"/>
  <c r="DS202" i="1"/>
  <c r="AS202" i="1"/>
  <c r="AW202" i="1"/>
  <c r="BE202" i="1"/>
  <c r="BL202" i="1"/>
  <c r="BP202" i="1"/>
  <c r="BT202" i="1"/>
  <c r="BX202" i="1"/>
  <c r="CF202" i="1"/>
  <c r="CJ202" i="1"/>
  <c r="CR202" i="1"/>
  <c r="CV202" i="1"/>
  <c r="CZ202" i="1"/>
  <c r="DD202" i="1"/>
  <c r="DH202" i="1"/>
  <c r="DL202" i="1"/>
  <c r="DP202" i="1"/>
  <c r="DT202" i="1"/>
  <c r="AT202" i="1"/>
  <c r="AX202" i="1"/>
  <c r="BF202" i="1"/>
  <c r="BI202" i="1"/>
  <c r="BM202" i="1"/>
  <c r="BQ202" i="1"/>
  <c r="BU202" i="1"/>
  <c r="BY202" i="1"/>
  <c r="CC202" i="1"/>
  <c r="CG202" i="1"/>
  <c r="CK202" i="1"/>
  <c r="CS202" i="1"/>
  <c r="CW202" i="1"/>
  <c r="DE202" i="1"/>
  <c r="DI202" i="1"/>
  <c r="DM202" i="1"/>
  <c r="DQ202" i="1"/>
  <c r="DU202" i="1"/>
  <c r="AU202" i="1"/>
  <c r="AY202" i="1"/>
  <c r="BC202" i="1"/>
  <c r="BG202" i="1"/>
  <c r="BJ202" i="1"/>
  <c r="BR202" i="1"/>
  <c r="BV202" i="1"/>
  <c r="BZ202" i="1"/>
  <c r="CD202" i="1"/>
  <c r="CH202" i="1"/>
  <c r="CL202" i="1"/>
  <c r="CP202" i="1"/>
  <c r="CT202" i="1"/>
  <c r="CX202" i="1"/>
  <c r="DF202" i="1"/>
  <c r="DJ202" i="1"/>
  <c r="DR202" i="1"/>
  <c r="AV202" i="1"/>
  <c r="AP202" i="1"/>
  <c r="AM202" i="1"/>
  <c r="AZ202" i="1"/>
  <c r="AQ202" i="1"/>
  <c r="AL202" i="1"/>
  <c r="BD202" i="1"/>
  <c r="AK202" i="1"/>
  <c r="AR202" i="1"/>
  <c r="BH202" i="1"/>
  <c r="AJ202" i="1"/>
  <c r="AI202" i="1"/>
  <c r="EC167" i="1"/>
  <c r="EK167" i="1"/>
  <c r="EO167" i="1"/>
  <c r="EW167" i="1"/>
  <c r="FA167" i="1"/>
  <c r="FE167" i="1"/>
  <c r="FI167" i="1"/>
  <c r="FM167" i="1"/>
  <c r="FQ167" i="1"/>
  <c r="FU167" i="1"/>
  <c r="FY167" i="1"/>
  <c r="GC167" i="1"/>
  <c r="GK167" i="1"/>
  <c r="GO167" i="1"/>
  <c r="GW167" i="1"/>
  <c r="HA167" i="1"/>
  <c r="HE167" i="1"/>
  <c r="HI167" i="1"/>
  <c r="HM167" i="1"/>
  <c r="ED167" i="1"/>
  <c r="EH167" i="1"/>
  <c r="EL167" i="1"/>
  <c r="EP167" i="1"/>
  <c r="EX167" i="1"/>
  <c r="FB167" i="1"/>
  <c r="FJ167" i="1"/>
  <c r="FN167" i="1"/>
  <c r="FR167" i="1"/>
  <c r="FV167" i="1"/>
  <c r="FZ167" i="1"/>
  <c r="GD167" i="1"/>
  <c r="GH167" i="1"/>
  <c r="GL167" i="1"/>
  <c r="GP167" i="1"/>
  <c r="GX167" i="1"/>
  <c r="HB167" i="1"/>
  <c r="HJ167" i="1"/>
  <c r="EA167" i="1"/>
  <c r="EE167" i="1"/>
  <c r="EI167" i="1"/>
  <c r="EM167" i="1"/>
  <c r="EQ167" i="1"/>
  <c r="EU167" i="1"/>
  <c r="EY167" i="1"/>
  <c r="FC167" i="1"/>
  <c r="FK167" i="1"/>
  <c r="FO167" i="1"/>
  <c r="FW167" i="1"/>
  <c r="GA167" i="1"/>
  <c r="GE167" i="1"/>
  <c r="GI167" i="1"/>
  <c r="GM167" i="1"/>
  <c r="GQ167" i="1"/>
  <c r="GU167" i="1"/>
  <c r="GY167" i="1"/>
  <c r="HC167" i="1"/>
  <c r="HK167" i="1"/>
  <c r="EB167" i="1"/>
  <c r="EJ167" i="1"/>
  <c r="EN167" i="1"/>
  <c r="ER167" i="1"/>
  <c r="EV167" i="1"/>
  <c r="EZ167" i="1"/>
  <c r="FD167" i="1"/>
  <c r="FH167" i="1"/>
  <c r="FL167" i="1"/>
  <c r="FP167" i="1"/>
  <c r="FX167" i="1"/>
  <c r="GB167" i="1"/>
  <c r="GJ167" i="1"/>
  <c r="GN167" i="1"/>
  <c r="GR167" i="1"/>
  <c r="GV167" i="1"/>
  <c r="GZ167" i="1"/>
  <c r="HD167" i="1"/>
  <c r="HH167" i="1"/>
  <c r="HL167" i="1"/>
  <c r="BI167" i="1"/>
  <c r="BM167" i="1"/>
  <c r="BQ167" i="1"/>
  <c r="BU167" i="1"/>
  <c r="BY167" i="1"/>
  <c r="CC167" i="1"/>
  <c r="CG167" i="1"/>
  <c r="CK167" i="1"/>
  <c r="CS167" i="1"/>
  <c r="CW167" i="1"/>
  <c r="DE167" i="1"/>
  <c r="DI167" i="1"/>
  <c r="DM167" i="1"/>
  <c r="DQ167" i="1"/>
  <c r="DU167" i="1"/>
  <c r="BJ167" i="1"/>
  <c r="BR167" i="1"/>
  <c r="BV167" i="1"/>
  <c r="BZ167" i="1"/>
  <c r="CD167" i="1"/>
  <c r="CH167" i="1"/>
  <c r="CL167" i="1"/>
  <c r="CP167" i="1"/>
  <c r="CT167" i="1"/>
  <c r="CX167" i="1"/>
  <c r="DF167" i="1"/>
  <c r="DJ167" i="1"/>
  <c r="DR167" i="1"/>
  <c r="BK167" i="1"/>
  <c r="BS167" i="1"/>
  <c r="BW167" i="1"/>
  <c r="CE167" i="1"/>
  <c r="CI167" i="1"/>
  <c r="CM167" i="1"/>
  <c r="CQ167" i="1"/>
  <c r="CU167" i="1"/>
  <c r="CY167" i="1"/>
  <c r="DC167" i="1"/>
  <c r="DG167" i="1"/>
  <c r="DK167" i="1"/>
  <c r="DS167" i="1"/>
  <c r="BL167" i="1"/>
  <c r="BP167" i="1"/>
  <c r="BT167" i="1"/>
  <c r="BX167" i="1"/>
  <c r="CF167" i="1"/>
  <c r="CJ167" i="1"/>
  <c r="CR167" i="1"/>
  <c r="CV167" i="1"/>
  <c r="CZ167" i="1"/>
  <c r="DD167" i="1"/>
  <c r="DH167" i="1"/>
  <c r="DL167" i="1"/>
  <c r="DP167" i="1"/>
  <c r="DT167" i="1"/>
  <c r="AR167" i="1"/>
  <c r="AV167" i="1"/>
  <c r="AZ167" i="1"/>
  <c r="BD167" i="1"/>
  <c r="BH167" i="1"/>
  <c r="AS167" i="1"/>
  <c r="AW167" i="1"/>
  <c r="BE167" i="1"/>
  <c r="AT167" i="1"/>
  <c r="AX167" i="1"/>
  <c r="BF167" i="1"/>
  <c r="AY167" i="1"/>
  <c r="BC167" i="1"/>
  <c r="AM167" i="1"/>
  <c r="AI167" i="1"/>
  <c r="AJ167" i="1"/>
  <c r="BG167" i="1"/>
  <c r="AP167" i="1"/>
  <c r="AL167" i="1"/>
  <c r="AU167" i="1"/>
  <c r="AQ167" i="1"/>
  <c r="AK167" i="1"/>
  <c r="EA173" i="1"/>
  <c r="EE173" i="1"/>
  <c r="EI173" i="1"/>
  <c r="EM173" i="1"/>
  <c r="EQ173" i="1"/>
  <c r="EU173" i="1"/>
  <c r="EY173" i="1"/>
  <c r="FC173" i="1"/>
  <c r="FK173" i="1"/>
  <c r="FO173" i="1"/>
  <c r="FW173" i="1"/>
  <c r="GA173" i="1"/>
  <c r="GE173" i="1"/>
  <c r="GI173" i="1"/>
  <c r="GM173" i="1"/>
  <c r="GQ173" i="1"/>
  <c r="GU173" i="1"/>
  <c r="GY173" i="1"/>
  <c r="HC173" i="1"/>
  <c r="HK173" i="1"/>
  <c r="EB173" i="1"/>
  <c r="EJ173" i="1"/>
  <c r="EN173" i="1"/>
  <c r="ER173" i="1"/>
  <c r="EV173" i="1"/>
  <c r="EZ173" i="1"/>
  <c r="FD173" i="1"/>
  <c r="FH173" i="1"/>
  <c r="FL173" i="1"/>
  <c r="FP173" i="1"/>
  <c r="FX173" i="1"/>
  <c r="GB173" i="1"/>
  <c r="GJ173" i="1"/>
  <c r="GN173" i="1"/>
  <c r="GR173" i="1"/>
  <c r="GV173" i="1"/>
  <c r="GZ173" i="1"/>
  <c r="HD173" i="1"/>
  <c r="HH173" i="1"/>
  <c r="HL173" i="1"/>
  <c r="EC173" i="1"/>
  <c r="EK173" i="1"/>
  <c r="EO173" i="1"/>
  <c r="EW173" i="1"/>
  <c r="FA173" i="1"/>
  <c r="FE173" i="1"/>
  <c r="FI173" i="1"/>
  <c r="FM173" i="1"/>
  <c r="FQ173" i="1"/>
  <c r="FU173" i="1"/>
  <c r="FY173" i="1"/>
  <c r="GC173" i="1"/>
  <c r="GK173" i="1"/>
  <c r="GO173" i="1"/>
  <c r="GW173" i="1"/>
  <c r="HA173" i="1"/>
  <c r="HE173" i="1"/>
  <c r="HI173" i="1"/>
  <c r="HM173" i="1"/>
  <c r="ED173" i="1"/>
  <c r="EH173" i="1"/>
  <c r="EL173" i="1"/>
  <c r="EP173" i="1"/>
  <c r="EX173" i="1"/>
  <c r="FB173" i="1"/>
  <c r="FJ173" i="1"/>
  <c r="FN173" i="1"/>
  <c r="FR173" i="1"/>
  <c r="FV173" i="1"/>
  <c r="FZ173" i="1"/>
  <c r="GD173" i="1"/>
  <c r="GH173" i="1"/>
  <c r="GL173" i="1"/>
  <c r="GP173" i="1"/>
  <c r="GX173" i="1"/>
  <c r="HB173" i="1"/>
  <c r="HJ173" i="1"/>
  <c r="BL173" i="1"/>
  <c r="BP173" i="1"/>
  <c r="BT173" i="1"/>
  <c r="BX173" i="1"/>
  <c r="CF173" i="1"/>
  <c r="CJ173" i="1"/>
  <c r="CR173" i="1"/>
  <c r="CV173" i="1"/>
  <c r="CZ173" i="1"/>
  <c r="DD173" i="1"/>
  <c r="DH173" i="1"/>
  <c r="DL173" i="1"/>
  <c r="DP173" i="1"/>
  <c r="DT173" i="1"/>
  <c r="AT173" i="1"/>
  <c r="AX173" i="1"/>
  <c r="BF173" i="1"/>
  <c r="BI173" i="1"/>
  <c r="BM173" i="1"/>
  <c r="BQ173" i="1"/>
  <c r="BU173" i="1"/>
  <c r="BY173" i="1"/>
  <c r="CC173" i="1"/>
  <c r="CG173" i="1"/>
  <c r="CK173" i="1"/>
  <c r="CS173" i="1"/>
  <c r="CW173" i="1"/>
  <c r="DE173" i="1"/>
  <c r="DI173" i="1"/>
  <c r="DM173" i="1"/>
  <c r="DQ173" i="1"/>
  <c r="DU173" i="1"/>
  <c r="AU173" i="1"/>
  <c r="AY173" i="1"/>
  <c r="BC173" i="1"/>
  <c r="BG173" i="1"/>
  <c r="BJ173" i="1"/>
  <c r="BR173" i="1"/>
  <c r="BV173" i="1"/>
  <c r="BZ173" i="1"/>
  <c r="CD173" i="1"/>
  <c r="CH173" i="1"/>
  <c r="CL173" i="1"/>
  <c r="CP173" i="1"/>
  <c r="CT173" i="1"/>
  <c r="CX173" i="1"/>
  <c r="DF173" i="1"/>
  <c r="DJ173" i="1"/>
  <c r="DR173" i="1"/>
  <c r="AR173" i="1"/>
  <c r="AV173" i="1"/>
  <c r="AZ173" i="1"/>
  <c r="BD173" i="1"/>
  <c r="BH173" i="1"/>
  <c r="BK173" i="1"/>
  <c r="BS173" i="1"/>
  <c r="BW173" i="1"/>
  <c r="CE173" i="1"/>
  <c r="CI173" i="1"/>
  <c r="CM173" i="1"/>
  <c r="CQ173" i="1"/>
  <c r="CU173" i="1"/>
  <c r="CY173" i="1"/>
  <c r="DC173" i="1"/>
  <c r="DG173" i="1"/>
  <c r="DK173" i="1"/>
  <c r="DS173" i="1"/>
  <c r="AS173" i="1"/>
  <c r="AL173" i="1"/>
  <c r="AW173" i="1"/>
  <c r="AK173" i="1"/>
  <c r="AP173" i="1"/>
  <c r="AJ173" i="1"/>
  <c r="BE173" i="1"/>
  <c r="AQ173" i="1"/>
  <c r="AM173" i="1"/>
  <c r="AI173" i="1"/>
  <c r="EB181" i="1"/>
  <c r="EJ181" i="1"/>
  <c r="EN181" i="1"/>
  <c r="ER181" i="1"/>
  <c r="EV181" i="1"/>
  <c r="EZ181" i="1"/>
  <c r="FD181" i="1"/>
  <c r="FH181" i="1"/>
  <c r="FL181" i="1"/>
  <c r="FP181" i="1"/>
  <c r="FX181" i="1"/>
  <c r="GB181" i="1"/>
  <c r="GJ181" i="1"/>
  <c r="GN181" i="1"/>
  <c r="GR181" i="1"/>
  <c r="GV181" i="1"/>
  <c r="GZ181" i="1"/>
  <c r="HD181" i="1"/>
  <c r="HH181" i="1"/>
  <c r="HL181" i="1"/>
  <c r="ED181" i="1"/>
  <c r="EH181" i="1"/>
  <c r="EL181" i="1"/>
  <c r="EP181" i="1"/>
  <c r="EX181" i="1"/>
  <c r="FB181" i="1"/>
  <c r="FJ181" i="1"/>
  <c r="FN181" i="1"/>
  <c r="FR181" i="1"/>
  <c r="FV181" i="1"/>
  <c r="FZ181" i="1"/>
  <c r="GD181" i="1"/>
  <c r="GH181" i="1"/>
  <c r="GL181" i="1"/>
  <c r="GP181" i="1"/>
  <c r="GX181" i="1"/>
  <c r="HB181" i="1"/>
  <c r="HJ181" i="1"/>
  <c r="EE181" i="1"/>
  <c r="EM181" i="1"/>
  <c r="EU181" i="1"/>
  <c r="FC181" i="1"/>
  <c r="FK181" i="1"/>
  <c r="GA181" i="1"/>
  <c r="GI181" i="1"/>
  <c r="GQ181" i="1"/>
  <c r="GY181" i="1"/>
  <c r="EO181" i="1"/>
  <c r="EW181" i="1"/>
  <c r="FE181" i="1"/>
  <c r="FM181" i="1"/>
  <c r="FU181" i="1"/>
  <c r="GC181" i="1"/>
  <c r="GK181" i="1"/>
  <c r="HA181" i="1"/>
  <c r="HI181" i="1"/>
  <c r="EA181" i="1"/>
  <c r="EI181" i="1"/>
  <c r="EQ181" i="1"/>
  <c r="EY181" i="1"/>
  <c r="FO181" i="1"/>
  <c r="FW181" i="1"/>
  <c r="GE181" i="1"/>
  <c r="GM181" i="1"/>
  <c r="GU181" i="1"/>
  <c r="HC181" i="1"/>
  <c r="HK181" i="1"/>
  <c r="EC181" i="1"/>
  <c r="EK181" i="1"/>
  <c r="FA181" i="1"/>
  <c r="FI181" i="1"/>
  <c r="FQ181" i="1"/>
  <c r="FY181" i="1"/>
  <c r="GO181" i="1"/>
  <c r="GW181" i="1"/>
  <c r="HE181" i="1"/>
  <c r="HM181" i="1"/>
  <c r="BL181" i="1"/>
  <c r="BP181" i="1"/>
  <c r="BT181" i="1"/>
  <c r="BX181" i="1"/>
  <c r="CF181" i="1"/>
  <c r="CJ181" i="1"/>
  <c r="CR181" i="1"/>
  <c r="CV181" i="1"/>
  <c r="CZ181" i="1"/>
  <c r="DD181" i="1"/>
  <c r="DH181" i="1"/>
  <c r="DL181" i="1"/>
  <c r="DP181" i="1"/>
  <c r="DT181" i="1"/>
  <c r="AT181" i="1"/>
  <c r="AX181" i="1"/>
  <c r="BF181" i="1"/>
  <c r="BI181" i="1"/>
  <c r="BM181" i="1"/>
  <c r="BQ181" i="1"/>
  <c r="BU181" i="1"/>
  <c r="BY181" i="1"/>
  <c r="CC181" i="1"/>
  <c r="CG181" i="1"/>
  <c r="CK181" i="1"/>
  <c r="CS181" i="1"/>
  <c r="CW181" i="1"/>
  <c r="DE181" i="1"/>
  <c r="DI181" i="1"/>
  <c r="DM181" i="1"/>
  <c r="DQ181" i="1"/>
  <c r="DU181" i="1"/>
  <c r="AU181" i="1"/>
  <c r="AY181" i="1"/>
  <c r="BC181" i="1"/>
  <c r="BG181" i="1"/>
  <c r="BJ181" i="1"/>
  <c r="BR181" i="1"/>
  <c r="BV181" i="1"/>
  <c r="BZ181" i="1"/>
  <c r="CD181" i="1"/>
  <c r="CH181" i="1"/>
  <c r="CL181" i="1"/>
  <c r="CP181" i="1"/>
  <c r="CT181" i="1"/>
  <c r="CX181" i="1"/>
  <c r="DF181" i="1"/>
  <c r="DJ181" i="1"/>
  <c r="DR181" i="1"/>
  <c r="AR181" i="1"/>
  <c r="AV181" i="1"/>
  <c r="AZ181" i="1"/>
  <c r="BD181" i="1"/>
  <c r="BH181" i="1"/>
  <c r="BK181" i="1"/>
  <c r="BS181" i="1"/>
  <c r="BW181" i="1"/>
  <c r="CE181" i="1"/>
  <c r="CI181" i="1"/>
  <c r="CM181" i="1"/>
  <c r="CQ181" i="1"/>
  <c r="CU181" i="1"/>
  <c r="CY181" i="1"/>
  <c r="DC181" i="1"/>
  <c r="DG181" i="1"/>
  <c r="DK181" i="1"/>
  <c r="DS181" i="1"/>
  <c r="AL181" i="1"/>
  <c r="BE181" i="1"/>
  <c r="AK181" i="1"/>
  <c r="AS181" i="1"/>
  <c r="AP181" i="1"/>
  <c r="AJ181" i="1"/>
  <c r="AW181" i="1"/>
  <c r="AQ181" i="1"/>
  <c r="AM181" i="1"/>
  <c r="AI181" i="1"/>
  <c r="EA163" i="1"/>
  <c r="EE163" i="1"/>
  <c r="EI163" i="1"/>
  <c r="EM163" i="1"/>
  <c r="EQ163" i="1"/>
  <c r="EU163" i="1"/>
  <c r="EY163" i="1"/>
  <c r="FC163" i="1"/>
  <c r="FK163" i="1"/>
  <c r="FO163" i="1"/>
  <c r="FW163" i="1"/>
  <c r="GA163" i="1"/>
  <c r="GE163" i="1"/>
  <c r="GI163" i="1"/>
  <c r="GM163" i="1"/>
  <c r="GQ163" i="1"/>
  <c r="GU163" i="1"/>
  <c r="GY163" i="1"/>
  <c r="HC163" i="1"/>
  <c r="HK163" i="1"/>
  <c r="EB163" i="1"/>
  <c r="EJ163" i="1"/>
  <c r="EN163" i="1"/>
  <c r="ER163" i="1"/>
  <c r="EV163" i="1"/>
  <c r="EZ163" i="1"/>
  <c r="FD163" i="1"/>
  <c r="FH163" i="1"/>
  <c r="FL163" i="1"/>
  <c r="FP163" i="1"/>
  <c r="FX163" i="1"/>
  <c r="GB163" i="1"/>
  <c r="GJ163" i="1"/>
  <c r="GN163" i="1"/>
  <c r="GR163" i="1"/>
  <c r="GV163" i="1"/>
  <c r="GZ163" i="1"/>
  <c r="HD163" i="1"/>
  <c r="HH163" i="1"/>
  <c r="HL163" i="1"/>
  <c r="EC163" i="1"/>
  <c r="EK163" i="1"/>
  <c r="EO163" i="1"/>
  <c r="EW163" i="1"/>
  <c r="FA163" i="1"/>
  <c r="FE163" i="1"/>
  <c r="FI163" i="1"/>
  <c r="FM163" i="1"/>
  <c r="FQ163" i="1"/>
  <c r="FU163" i="1"/>
  <c r="FY163" i="1"/>
  <c r="GC163" i="1"/>
  <c r="GK163" i="1"/>
  <c r="GO163" i="1"/>
  <c r="GW163" i="1"/>
  <c r="HA163" i="1"/>
  <c r="HE163" i="1"/>
  <c r="HI163" i="1"/>
  <c r="HM163" i="1"/>
  <c r="ED163" i="1"/>
  <c r="EH163" i="1"/>
  <c r="EL163" i="1"/>
  <c r="EP163" i="1"/>
  <c r="EX163" i="1"/>
  <c r="FB163" i="1"/>
  <c r="FJ163" i="1"/>
  <c r="FN163" i="1"/>
  <c r="FR163" i="1"/>
  <c r="FV163" i="1"/>
  <c r="FZ163" i="1"/>
  <c r="GD163" i="1"/>
  <c r="GH163" i="1"/>
  <c r="GL163" i="1"/>
  <c r="GP163" i="1"/>
  <c r="GX163" i="1"/>
  <c r="HB163" i="1"/>
  <c r="HJ163" i="1"/>
  <c r="BI163" i="1"/>
  <c r="BM163" i="1"/>
  <c r="BQ163" i="1"/>
  <c r="BU163" i="1"/>
  <c r="BY163" i="1"/>
  <c r="CC163" i="1"/>
  <c r="CG163" i="1"/>
  <c r="CK163" i="1"/>
  <c r="CS163" i="1"/>
  <c r="CW163" i="1"/>
  <c r="DE163" i="1"/>
  <c r="DI163" i="1"/>
  <c r="DM163" i="1"/>
  <c r="DQ163" i="1"/>
  <c r="DU163" i="1"/>
  <c r="BJ163" i="1"/>
  <c r="BR163" i="1"/>
  <c r="BV163" i="1"/>
  <c r="BZ163" i="1"/>
  <c r="CD163" i="1"/>
  <c r="CH163" i="1"/>
  <c r="CL163" i="1"/>
  <c r="CP163" i="1"/>
  <c r="CT163" i="1"/>
  <c r="CX163" i="1"/>
  <c r="DF163" i="1"/>
  <c r="DJ163" i="1"/>
  <c r="DR163" i="1"/>
  <c r="BK163" i="1"/>
  <c r="BS163" i="1"/>
  <c r="BW163" i="1"/>
  <c r="CE163" i="1"/>
  <c r="CI163" i="1"/>
  <c r="CM163" i="1"/>
  <c r="CQ163" i="1"/>
  <c r="CU163" i="1"/>
  <c r="CY163" i="1"/>
  <c r="DC163" i="1"/>
  <c r="DG163" i="1"/>
  <c r="DK163" i="1"/>
  <c r="DS163" i="1"/>
  <c r="BL163" i="1"/>
  <c r="BP163" i="1"/>
  <c r="BT163" i="1"/>
  <c r="BX163" i="1"/>
  <c r="CF163" i="1"/>
  <c r="CJ163" i="1"/>
  <c r="CR163" i="1"/>
  <c r="CV163" i="1"/>
  <c r="CZ163" i="1"/>
  <c r="DD163" i="1"/>
  <c r="DH163" i="1"/>
  <c r="DL163" i="1"/>
  <c r="DP163" i="1"/>
  <c r="DT163" i="1"/>
  <c r="AR163" i="1"/>
  <c r="AV163" i="1"/>
  <c r="AZ163" i="1"/>
  <c r="BD163" i="1"/>
  <c r="BH163" i="1"/>
  <c r="AS163" i="1"/>
  <c r="AW163" i="1"/>
  <c r="BE163" i="1"/>
  <c r="AT163" i="1"/>
  <c r="AX163" i="1"/>
  <c r="BF163" i="1"/>
  <c r="BC163" i="1"/>
  <c r="AJ163" i="1"/>
  <c r="BG163" i="1"/>
  <c r="AM163" i="1"/>
  <c r="AI163" i="1"/>
  <c r="AU163" i="1"/>
  <c r="AP163" i="1"/>
  <c r="AL163" i="1"/>
  <c r="AY163" i="1"/>
  <c r="AQ163" i="1"/>
  <c r="AK163" i="1"/>
  <c r="ED113" i="1"/>
  <c r="EH113" i="1"/>
  <c r="EA113" i="1"/>
  <c r="EE113" i="1"/>
  <c r="EI113" i="1"/>
  <c r="EM113" i="1"/>
  <c r="EQ113" i="1"/>
  <c r="EU113" i="1"/>
  <c r="EY113" i="1"/>
  <c r="FC113" i="1"/>
  <c r="FK113" i="1"/>
  <c r="FO113" i="1"/>
  <c r="FW113" i="1"/>
  <c r="GA113" i="1"/>
  <c r="GE113" i="1"/>
  <c r="GI113" i="1"/>
  <c r="GM113" i="1"/>
  <c r="GQ113" i="1"/>
  <c r="GU113" i="1"/>
  <c r="GY113" i="1"/>
  <c r="HC113" i="1"/>
  <c r="HK113" i="1"/>
  <c r="EB113" i="1"/>
  <c r="EC113" i="1"/>
  <c r="EK113" i="1"/>
  <c r="EO113" i="1"/>
  <c r="EW113" i="1"/>
  <c r="FA113" i="1"/>
  <c r="FE113" i="1"/>
  <c r="FI113" i="1"/>
  <c r="FM113" i="1"/>
  <c r="FQ113" i="1"/>
  <c r="FU113" i="1"/>
  <c r="FY113" i="1"/>
  <c r="GC113" i="1"/>
  <c r="GK113" i="1"/>
  <c r="GO113" i="1"/>
  <c r="GW113" i="1"/>
  <c r="HA113" i="1"/>
  <c r="HE113" i="1"/>
  <c r="HI113" i="1"/>
  <c r="HM113" i="1"/>
  <c r="EJ113" i="1"/>
  <c r="ER113" i="1"/>
  <c r="EZ113" i="1"/>
  <c r="FH113" i="1"/>
  <c r="FP113" i="1"/>
  <c r="FX113" i="1"/>
  <c r="GN113" i="1"/>
  <c r="GV113" i="1"/>
  <c r="HD113" i="1"/>
  <c r="HL113" i="1"/>
  <c r="EL113" i="1"/>
  <c r="FB113" i="1"/>
  <c r="FJ113" i="1"/>
  <c r="FR113" i="1"/>
  <c r="FZ113" i="1"/>
  <c r="GH113" i="1"/>
  <c r="GP113" i="1"/>
  <c r="GX113" i="1"/>
  <c r="EN113" i="1"/>
  <c r="EV113" i="1"/>
  <c r="FD113" i="1"/>
  <c r="FL113" i="1"/>
  <c r="GB113" i="1"/>
  <c r="GJ113" i="1"/>
  <c r="GR113" i="1"/>
  <c r="GZ113" i="1"/>
  <c r="HH113" i="1"/>
  <c r="EP113" i="1"/>
  <c r="EX113" i="1"/>
  <c r="FN113" i="1"/>
  <c r="FV113" i="1"/>
  <c r="GD113" i="1"/>
  <c r="GL113" i="1"/>
  <c r="HB113" i="1"/>
  <c r="HJ113" i="1"/>
  <c r="BL113" i="1"/>
  <c r="BP113" i="1"/>
  <c r="BT113" i="1"/>
  <c r="BX113" i="1"/>
  <c r="CF113" i="1"/>
  <c r="CJ113" i="1"/>
  <c r="CR113" i="1"/>
  <c r="CV113" i="1"/>
  <c r="CZ113" i="1"/>
  <c r="DD113" i="1"/>
  <c r="DH113" i="1"/>
  <c r="DL113" i="1"/>
  <c r="DP113" i="1"/>
  <c r="DT113" i="1"/>
  <c r="BI113" i="1"/>
  <c r="BM113" i="1"/>
  <c r="BQ113" i="1"/>
  <c r="BU113" i="1"/>
  <c r="BY113" i="1"/>
  <c r="CC113" i="1"/>
  <c r="CG113" i="1"/>
  <c r="CK113" i="1"/>
  <c r="CS113" i="1"/>
  <c r="CW113" i="1"/>
  <c r="DE113" i="1"/>
  <c r="DI113" i="1"/>
  <c r="DM113" i="1"/>
  <c r="DQ113" i="1"/>
  <c r="DU113" i="1"/>
  <c r="BJ113" i="1"/>
  <c r="BR113" i="1"/>
  <c r="BV113" i="1"/>
  <c r="BZ113" i="1"/>
  <c r="CD113" i="1"/>
  <c r="CH113" i="1"/>
  <c r="CL113" i="1"/>
  <c r="CP113" i="1"/>
  <c r="CT113" i="1"/>
  <c r="CX113" i="1"/>
  <c r="DF113" i="1"/>
  <c r="DJ113" i="1"/>
  <c r="DR113" i="1"/>
  <c r="BK113" i="1"/>
  <c r="BS113" i="1"/>
  <c r="BW113" i="1"/>
  <c r="CE113" i="1"/>
  <c r="CI113" i="1"/>
  <c r="CM113" i="1"/>
  <c r="CQ113" i="1"/>
  <c r="CU113" i="1"/>
  <c r="CY113" i="1"/>
  <c r="DC113" i="1"/>
  <c r="DG113" i="1"/>
  <c r="DK113" i="1"/>
  <c r="DS113" i="1"/>
  <c r="AT113" i="1"/>
  <c r="AX113" i="1"/>
  <c r="BF113" i="1"/>
  <c r="AU113" i="1"/>
  <c r="AY113" i="1"/>
  <c r="BC113" i="1"/>
  <c r="BG113" i="1"/>
  <c r="AR113" i="1"/>
  <c r="AV113" i="1"/>
  <c r="AZ113" i="1"/>
  <c r="BD113" i="1"/>
  <c r="BH113" i="1"/>
  <c r="AS113" i="1"/>
  <c r="AW113" i="1"/>
  <c r="BE113" i="1"/>
  <c r="AL113" i="1"/>
  <c r="AK113" i="1"/>
  <c r="AP113" i="1"/>
  <c r="AJ113" i="1"/>
  <c r="AQ113" i="1"/>
  <c r="AM113" i="1"/>
  <c r="AI113" i="1"/>
  <c r="EC139" i="1"/>
  <c r="EK139" i="1"/>
  <c r="EO139" i="1"/>
  <c r="EW139" i="1"/>
  <c r="FA139" i="1"/>
  <c r="FE139" i="1"/>
  <c r="EA139" i="1"/>
  <c r="EE139" i="1"/>
  <c r="EI139" i="1"/>
  <c r="EM139" i="1"/>
  <c r="EQ139" i="1"/>
  <c r="EU139" i="1"/>
  <c r="EY139" i="1"/>
  <c r="ED139" i="1"/>
  <c r="EL139" i="1"/>
  <c r="FB139" i="1"/>
  <c r="FK139" i="1"/>
  <c r="FO139" i="1"/>
  <c r="FW139" i="1"/>
  <c r="GA139" i="1"/>
  <c r="GE139" i="1"/>
  <c r="GI139" i="1"/>
  <c r="GM139" i="1"/>
  <c r="GQ139" i="1"/>
  <c r="GU139" i="1"/>
  <c r="GY139" i="1"/>
  <c r="HC139" i="1"/>
  <c r="HK139" i="1"/>
  <c r="EN139" i="1"/>
  <c r="EV139" i="1"/>
  <c r="FC139" i="1"/>
  <c r="FH139" i="1"/>
  <c r="FL139" i="1"/>
  <c r="FP139" i="1"/>
  <c r="FX139" i="1"/>
  <c r="GB139" i="1"/>
  <c r="GJ139" i="1"/>
  <c r="GN139" i="1"/>
  <c r="GR139" i="1"/>
  <c r="GV139" i="1"/>
  <c r="GZ139" i="1"/>
  <c r="HD139" i="1"/>
  <c r="HH139" i="1"/>
  <c r="HL139" i="1"/>
  <c r="EH139" i="1"/>
  <c r="EP139" i="1"/>
  <c r="EX139" i="1"/>
  <c r="FD139" i="1"/>
  <c r="FI139" i="1"/>
  <c r="FM139" i="1"/>
  <c r="FQ139" i="1"/>
  <c r="FU139" i="1"/>
  <c r="FY139" i="1"/>
  <c r="GC139" i="1"/>
  <c r="GK139" i="1"/>
  <c r="GO139" i="1"/>
  <c r="GW139" i="1"/>
  <c r="HA139" i="1"/>
  <c r="HE139" i="1"/>
  <c r="HI139" i="1"/>
  <c r="HM139" i="1"/>
  <c r="EB139" i="1"/>
  <c r="EJ139" i="1"/>
  <c r="ER139" i="1"/>
  <c r="EZ139" i="1"/>
  <c r="FJ139" i="1"/>
  <c r="FN139" i="1"/>
  <c r="FR139" i="1"/>
  <c r="FV139" i="1"/>
  <c r="FZ139" i="1"/>
  <c r="GD139" i="1"/>
  <c r="GH139" i="1"/>
  <c r="GL139" i="1"/>
  <c r="GP139" i="1"/>
  <c r="GX139" i="1"/>
  <c r="HB139" i="1"/>
  <c r="HJ139" i="1"/>
  <c r="BI139" i="1"/>
  <c r="BM139" i="1"/>
  <c r="BQ139" i="1"/>
  <c r="BU139" i="1"/>
  <c r="BY139" i="1"/>
  <c r="CC139" i="1"/>
  <c r="CG139" i="1"/>
  <c r="CK139" i="1"/>
  <c r="CS139" i="1"/>
  <c r="CW139" i="1"/>
  <c r="DE139" i="1"/>
  <c r="DI139" i="1"/>
  <c r="DM139" i="1"/>
  <c r="DQ139" i="1"/>
  <c r="DU139" i="1"/>
  <c r="BJ139" i="1"/>
  <c r="BR139" i="1"/>
  <c r="BV139" i="1"/>
  <c r="BZ139" i="1"/>
  <c r="CD139" i="1"/>
  <c r="CH139" i="1"/>
  <c r="CL139" i="1"/>
  <c r="CP139" i="1"/>
  <c r="CT139" i="1"/>
  <c r="CX139" i="1"/>
  <c r="DF139" i="1"/>
  <c r="DJ139" i="1"/>
  <c r="DR139" i="1"/>
  <c r="BK139" i="1"/>
  <c r="BS139" i="1"/>
  <c r="BW139" i="1"/>
  <c r="CE139" i="1"/>
  <c r="CI139" i="1"/>
  <c r="CM139" i="1"/>
  <c r="CQ139" i="1"/>
  <c r="CU139" i="1"/>
  <c r="CY139" i="1"/>
  <c r="DC139" i="1"/>
  <c r="DG139" i="1"/>
  <c r="DK139" i="1"/>
  <c r="DS139" i="1"/>
  <c r="BL139" i="1"/>
  <c r="BP139" i="1"/>
  <c r="BT139" i="1"/>
  <c r="BX139" i="1"/>
  <c r="CF139" i="1"/>
  <c r="CJ139" i="1"/>
  <c r="CR139" i="1"/>
  <c r="CV139" i="1"/>
  <c r="CZ139" i="1"/>
  <c r="DD139" i="1"/>
  <c r="DH139" i="1"/>
  <c r="DL139" i="1"/>
  <c r="DP139" i="1"/>
  <c r="DT139" i="1"/>
  <c r="AR139" i="1"/>
  <c r="AV139" i="1"/>
  <c r="AZ139" i="1"/>
  <c r="BD139" i="1"/>
  <c r="BH139" i="1"/>
  <c r="AS139" i="1"/>
  <c r="AW139" i="1"/>
  <c r="BE139" i="1"/>
  <c r="AT139" i="1"/>
  <c r="AX139" i="1"/>
  <c r="BF139" i="1"/>
  <c r="AU139" i="1"/>
  <c r="AJ139" i="1"/>
  <c r="AY139" i="1"/>
  <c r="AM139" i="1"/>
  <c r="AI139" i="1"/>
  <c r="BC139" i="1"/>
  <c r="AP139" i="1"/>
  <c r="AL139" i="1"/>
  <c r="BG139" i="1"/>
  <c r="AQ139" i="1"/>
  <c r="AK139" i="1"/>
  <c r="EB144" i="1"/>
  <c r="EJ144" i="1"/>
  <c r="EN144" i="1"/>
  <c r="ER144" i="1"/>
  <c r="EV144" i="1"/>
  <c r="EZ144" i="1"/>
  <c r="FD144" i="1"/>
  <c r="FH144" i="1"/>
  <c r="FL144" i="1"/>
  <c r="FP144" i="1"/>
  <c r="FX144" i="1"/>
  <c r="GB144" i="1"/>
  <c r="GJ144" i="1"/>
  <c r="GN144" i="1"/>
  <c r="GR144" i="1"/>
  <c r="GV144" i="1"/>
  <c r="GZ144" i="1"/>
  <c r="HD144" i="1"/>
  <c r="HH144" i="1"/>
  <c r="HL144" i="1"/>
  <c r="EC144" i="1"/>
  <c r="EK144" i="1"/>
  <c r="EO144" i="1"/>
  <c r="EW144" i="1"/>
  <c r="FA144" i="1"/>
  <c r="FE144" i="1"/>
  <c r="FI144" i="1"/>
  <c r="FM144" i="1"/>
  <c r="FQ144" i="1"/>
  <c r="FU144" i="1"/>
  <c r="FY144" i="1"/>
  <c r="GC144" i="1"/>
  <c r="GK144" i="1"/>
  <c r="GO144" i="1"/>
  <c r="GW144" i="1"/>
  <c r="HA144" i="1"/>
  <c r="HE144" i="1"/>
  <c r="HI144" i="1"/>
  <c r="HM144" i="1"/>
  <c r="ED144" i="1"/>
  <c r="EH144" i="1"/>
  <c r="EL144" i="1"/>
  <c r="EP144" i="1"/>
  <c r="EX144" i="1"/>
  <c r="FB144" i="1"/>
  <c r="FJ144" i="1"/>
  <c r="FN144" i="1"/>
  <c r="FR144" i="1"/>
  <c r="FV144" i="1"/>
  <c r="FZ144" i="1"/>
  <c r="GD144" i="1"/>
  <c r="GH144" i="1"/>
  <c r="GL144" i="1"/>
  <c r="GP144" i="1"/>
  <c r="GX144" i="1"/>
  <c r="HB144" i="1"/>
  <c r="HJ144" i="1"/>
  <c r="EA144" i="1"/>
  <c r="EE144" i="1"/>
  <c r="EI144" i="1"/>
  <c r="EM144" i="1"/>
  <c r="EQ144" i="1"/>
  <c r="EU144" i="1"/>
  <c r="EY144" i="1"/>
  <c r="FC144" i="1"/>
  <c r="FK144" i="1"/>
  <c r="FO144" i="1"/>
  <c r="FW144" i="1"/>
  <c r="GA144" i="1"/>
  <c r="GE144" i="1"/>
  <c r="GI144" i="1"/>
  <c r="GM144" i="1"/>
  <c r="GQ144" i="1"/>
  <c r="GU144" i="1"/>
  <c r="GY144" i="1"/>
  <c r="HC144" i="1"/>
  <c r="HK144" i="1"/>
  <c r="BL144" i="1"/>
  <c r="BP144" i="1"/>
  <c r="BT144" i="1"/>
  <c r="BX144" i="1"/>
  <c r="CF144" i="1"/>
  <c r="CJ144" i="1"/>
  <c r="CR144" i="1"/>
  <c r="CV144" i="1"/>
  <c r="CZ144" i="1"/>
  <c r="DD144" i="1"/>
  <c r="DH144" i="1"/>
  <c r="DL144" i="1"/>
  <c r="DP144" i="1"/>
  <c r="DT144" i="1"/>
  <c r="BI144" i="1"/>
  <c r="BM144" i="1"/>
  <c r="BQ144" i="1"/>
  <c r="BU144" i="1"/>
  <c r="BY144" i="1"/>
  <c r="CC144" i="1"/>
  <c r="CG144" i="1"/>
  <c r="CK144" i="1"/>
  <c r="CS144" i="1"/>
  <c r="CW144" i="1"/>
  <c r="DE144" i="1"/>
  <c r="DI144" i="1"/>
  <c r="DM144" i="1"/>
  <c r="DQ144" i="1"/>
  <c r="DU144" i="1"/>
  <c r="BJ144" i="1"/>
  <c r="BR144" i="1"/>
  <c r="BV144" i="1"/>
  <c r="BZ144" i="1"/>
  <c r="CD144" i="1"/>
  <c r="CH144" i="1"/>
  <c r="CL144" i="1"/>
  <c r="CP144" i="1"/>
  <c r="CT144" i="1"/>
  <c r="CX144" i="1"/>
  <c r="DF144" i="1"/>
  <c r="DJ144" i="1"/>
  <c r="DR144" i="1"/>
  <c r="BK144" i="1"/>
  <c r="BS144" i="1"/>
  <c r="BW144" i="1"/>
  <c r="CE144" i="1"/>
  <c r="CI144" i="1"/>
  <c r="CM144" i="1"/>
  <c r="CQ144" i="1"/>
  <c r="CU144" i="1"/>
  <c r="CY144" i="1"/>
  <c r="DC144" i="1"/>
  <c r="DG144" i="1"/>
  <c r="DK144" i="1"/>
  <c r="DS144" i="1"/>
  <c r="AU144" i="1"/>
  <c r="AY144" i="1"/>
  <c r="BC144" i="1"/>
  <c r="BG144" i="1"/>
  <c r="AR144" i="1"/>
  <c r="AV144" i="1"/>
  <c r="AZ144" i="1"/>
  <c r="BD144" i="1"/>
  <c r="BH144" i="1"/>
  <c r="AS144" i="1"/>
  <c r="AW144" i="1"/>
  <c r="BE144" i="1"/>
  <c r="BF144" i="1"/>
  <c r="AP144" i="1"/>
  <c r="AK144" i="1"/>
  <c r="AT144" i="1"/>
  <c r="AQ144" i="1"/>
  <c r="AJ144" i="1"/>
  <c r="AX144" i="1"/>
  <c r="AM144" i="1"/>
  <c r="AI144" i="1"/>
  <c r="AL144" i="1"/>
  <c r="EA126" i="1"/>
  <c r="EE126" i="1"/>
  <c r="EI126" i="1"/>
  <c r="EM126" i="1"/>
  <c r="EQ126" i="1"/>
  <c r="EU126" i="1"/>
  <c r="EY126" i="1"/>
  <c r="FC126" i="1"/>
  <c r="FK126" i="1"/>
  <c r="FO126" i="1"/>
  <c r="FW126" i="1"/>
  <c r="GA126" i="1"/>
  <c r="GE126" i="1"/>
  <c r="GI126" i="1"/>
  <c r="GM126" i="1"/>
  <c r="GQ126" i="1"/>
  <c r="GU126" i="1"/>
  <c r="GY126" i="1"/>
  <c r="HC126" i="1"/>
  <c r="HK126" i="1"/>
  <c r="EB126" i="1"/>
  <c r="EJ126" i="1"/>
  <c r="EN126" i="1"/>
  <c r="ER126" i="1"/>
  <c r="EV126" i="1"/>
  <c r="EZ126" i="1"/>
  <c r="FD126" i="1"/>
  <c r="FH126" i="1"/>
  <c r="FL126" i="1"/>
  <c r="FP126" i="1"/>
  <c r="FX126" i="1"/>
  <c r="GB126" i="1"/>
  <c r="GJ126" i="1"/>
  <c r="GN126" i="1"/>
  <c r="GR126" i="1"/>
  <c r="GV126" i="1"/>
  <c r="GZ126" i="1"/>
  <c r="HD126" i="1"/>
  <c r="HH126" i="1"/>
  <c r="HL126" i="1"/>
  <c r="EC126" i="1"/>
  <c r="EK126" i="1"/>
  <c r="EO126" i="1"/>
  <c r="EW126" i="1"/>
  <c r="FA126" i="1"/>
  <c r="FE126" i="1"/>
  <c r="FI126" i="1"/>
  <c r="FM126" i="1"/>
  <c r="FQ126" i="1"/>
  <c r="FU126" i="1"/>
  <c r="FY126" i="1"/>
  <c r="GC126" i="1"/>
  <c r="GK126" i="1"/>
  <c r="GO126" i="1"/>
  <c r="GW126" i="1"/>
  <c r="HA126" i="1"/>
  <c r="HE126" i="1"/>
  <c r="HI126" i="1"/>
  <c r="HM126" i="1"/>
  <c r="ED126" i="1"/>
  <c r="EH126" i="1"/>
  <c r="EL126" i="1"/>
  <c r="EP126" i="1"/>
  <c r="EX126" i="1"/>
  <c r="FB126" i="1"/>
  <c r="FJ126" i="1"/>
  <c r="FN126" i="1"/>
  <c r="FR126" i="1"/>
  <c r="FV126" i="1"/>
  <c r="FZ126" i="1"/>
  <c r="GD126" i="1"/>
  <c r="GH126" i="1"/>
  <c r="GL126" i="1"/>
  <c r="GP126" i="1"/>
  <c r="GX126" i="1"/>
  <c r="HB126" i="1"/>
  <c r="HJ126" i="1"/>
  <c r="BK126" i="1"/>
  <c r="BS126" i="1"/>
  <c r="BW126" i="1"/>
  <c r="CE126" i="1"/>
  <c r="CI126" i="1"/>
  <c r="CM126" i="1"/>
  <c r="CQ126" i="1"/>
  <c r="CU126" i="1"/>
  <c r="CY126" i="1"/>
  <c r="DC126" i="1"/>
  <c r="DG126" i="1"/>
  <c r="DK126" i="1"/>
  <c r="DS126" i="1"/>
  <c r="BL126" i="1"/>
  <c r="BP126" i="1"/>
  <c r="BT126" i="1"/>
  <c r="BX126" i="1"/>
  <c r="CF126" i="1"/>
  <c r="CJ126" i="1"/>
  <c r="CR126" i="1"/>
  <c r="CV126" i="1"/>
  <c r="CZ126" i="1"/>
  <c r="DD126" i="1"/>
  <c r="DH126" i="1"/>
  <c r="DL126" i="1"/>
  <c r="DP126" i="1"/>
  <c r="DT126" i="1"/>
  <c r="BI126" i="1"/>
  <c r="BM126" i="1"/>
  <c r="BQ126" i="1"/>
  <c r="BU126" i="1"/>
  <c r="BY126" i="1"/>
  <c r="CC126" i="1"/>
  <c r="CG126" i="1"/>
  <c r="CK126" i="1"/>
  <c r="CS126" i="1"/>
  <c r="CW126" i="1"/>
  <c r="DE126" i="1"/>
  <c r="DI126" i="1"/>
  <c r="DM126" i="1"/>
  <c r="DQ126" i="1"/>
  <c r="DU126" i="1"/>
  <c r="BJ126" i="1"/>
  <c r="BR126" i="1"/>
  <c r="BV126" i="1"/>
  <c r="BZ126" i="1"/>
  <c r="CD126" i="1"/>
  <c r="CH126" i="1"/>
  <c r="CL126" i="1"/>
  <c r="CP126" i="1"/>
  <c r="CT126" i="1"/>
  <c r="CX126" i="1"/>
  <c r="DF126" i="1"/>
  <c r="DJ126" i="1"/>
  <c r="DR126" i="1"/>
  <c r="AS126" i="1"/>
  <c r="AW126" i="1"/>
  <c r="BE126" i="1"/>
  <c r="AT126" i="1"/>
  <c r="AX126" i="1"/>
  <c r="BF126" i="1"/>
  <c r="AU126" i="1"/>
  <c r="AY126" i="1"/>
  <c r="BC126" i="1"/>
  <c r="BG126" i="1"/>
  <c r="AR126" i="1"/>
  <c r="BH126" i="1"/>
  <c r="AP126" i="1"/>
  <c r="AM126" i="1"/>
  <c r="AV126" i="1"/>
  <c r="AQ126" i="1"/>
  <c r="AL126" i="1"/>
  <c r="AZ126" i="1"/>
  <c r="AK126" i="1"/>
  <c r="BD126" i="1"/>
  <c r="AJ126" i="1"/>
  <c r="AI126" i="1"/>
  <c r="EB118" i="1"/>
  <c r="EJ118" i="1"/>
  <c r="EN118" i="1"/>
  <c r="ER118" i="1"/>
  <c r="EV118" i="1"/>
  <c r="EZ118" i="1"/>
  <c r="FD118" i="1"/>
  <c r="FH118" i="1"/>
  <c r="FL118" i="1"/>
  <c r="FP118" i="1"/>
  <c r="FX118" i="1"/>
  <c r="GB118" i="1"/>
  <c r="GJ118" i="1"/>
  <c r="GN118" i="1"/>
  <c r="GR118" i="1"/>
  <c r="GV118" i="1"/>
  <c r="GZ118" i="1"/>
  <c r="HD118" i="1"/>
  <c r="HH118" i="1"/>
  <c r="EC118" i="1"/>
  <c r="EK118" i="1"/>
  <c r="EO118" i="1"/>
  <c r="EW118" i="1"/>
  <c r="FA118" i="1"/>
  <c r="FE118" i="1"/>
  <c r="FI118" i="1"/>
  <c r="FM118" i="1"/>
  <c r="FQ118" i="1"/>
  <c r="FU118" i="1"/>
  <c r="FY118" i="1"/>
  <c r="GC118" i="1"/>
  <c r="GK118" i="1"/>
  <c r="GO118" i="1"/>
  <c r="GW118" i="1"/>
  <c r="HA118" i="1"/>
  <c r="HE118" i="1"/>
  <c r="HI118" i="1"/>
  <c r="HM118" i="1"/>
  <c r="ED118" i="1"/>
  <c r="EH118" i="1"/>
  <c r="EL118" i="1"/>
  <c r="EP118" i="1"/>
  <c r="EX118" i="1"/>
  <c r="FB118" i="1"/>
  <c r="FJ118" i="1"/>
  <c r="FN118" i="1"/>
  <c r="FR118" i="1"/>
  <c r="FV118" i="1"/>
  <c r="FZ118" i="1"/>
  <c r="GD118" i="1"/>
  <c r="GH118" i="1"/>
  <c r="GL118" i="1"/>
  <c r="GP118" i="1"/>
  <c r="GX118" i="1"/>
  <c r="HB118" i="1"/>
  <c r="HJ118" i="1"/>
  <c r="EA118" i="1"/>
  <c r="EE118" i="1"/>
  <c r="EI118" i="1"/>
  <c r="EM118" i="1"/>
  <c r="EQ118" i="1"/>
  <c r="EU118" i="1"/>
  <c r="EY118" i="1"/>
  <c r="FC118" i="1"/>
  <c r="FK118" i="1"/>
  <c r="FO118" i="1"/>
  <c r="FW118" i="1"/>
  <c r="GA118" i="1"/>
  <c r="GE118" i="1"/>
  <c r="GI118" i="1"/>
  <c r="GM118" i="1"/>
  <c r="GQ118" i="1"/>
  <c r="GU118" i="1"/>
  <c r="GY118" i="1"/>
  <c r="HC118" i="1"/>
  <c r="HK118" i="1"/>
  <c r="HL118" i="1"/>
  <c r="BK118" i="1"/>
  <c r="BS118" i="1"/>
  <c r="BW118" i="1"/>
  <c r="CE118" i="1"/>
  <c r="CI118" i="1"/>
  <c r="CM118" i="1"/>
  <c r="CQ118" i="1"/>
  <c r="CU118" i="1"/>
  <c r="CY118" i="1"/>
  <c r="DC118" i="1"/>
  <c r="DG118" i="1"/>
  <c r="DK118" i="1"/>
  <c r="DS118" i="1"/>
  <c r="BL118" i="1"/>
  <c r="BP118" i="1"/>
  <c r="BT118" i="1"/>
  <c r="BX118" i="1"/>
  <c r="CF118" i="1"/>
  <c r="CJ118" i="1"/>
  <c r="CR118" i="1"/>
  <c r="CV118" i="1"/>
  <c r="CZ118" i="1"/>
  <c r="DD118" i="1"/>
  <c r="DH118" i="1"/>
  <c r="DL118" i="1"/>
  <c r="DP118" i="1"/>
  <c r="DT118" i="1"/>
  <c r="BI118" i="1"/>
  <c r="BM118" i="1"/>
  <c r="BQ118" i="1"/>
  <c r="BU118" i="1"/>
  <c r="BY118" i="1"/>
  <c r="CC118" i="1"/>
  <c r="CG118" i="1"/>
  <c r="CK118" i="1"/>
  <c r="CS118" i="1"/>
  <c r="CW118" i="1"/>
  <c r="DE118" i="1"/>
  <c r="DI118" i="1"/>
  <c r="DM118" i="1"/>
  <c r="DQ118" i="1"/>
  <c r="DU118" i="1"/>
  <c r="BJ118" i="1"/>
  <c r="BR118" i="1"/>
  <c r="BV118" i="1"/>
  <c r="BZ118" i="1"/>
  <c r="CD118" i="1"/>
  <c r="CH118" i="1"/>
  <c r="CL118" i="1"/>
  <c r="CP118" i="1"/>
  <c r="CT118" i="1"/>
  <c r="CX118" i="1"/>
  <c r="DF118" i="1"/>
  <c r="DJ118" i="1"/>
  <c r="DR118" i="1"/>
  <c r="AS118" i="1"/>
  <c r="AW118" i="1"/>
  <c r="BE118" i="1"/>
  <c r="AT118" i="1"/>
  <c r="AX118" i="1"/>
  <c r="BF118" i="1"/>
  <c r="AU118" i="1"/>
  <c r="AY118" i="1"/>
  <c r="BC118" i="1"/>
  <c r="BG118" i="1"/>
  <c r="AR118" i="1"/>
  <c r="AV118" i="1"/>
  <c r="AZ118" i="1"/>
  <c r="BD118" i="1"/>
  <c r="BH118" i="1"/>
  <c r="AP118" i="1"/>
  <c r="AM118" i="1"/>
  <c r="AQ118" i="1"/>
  <c r="AL118" i="1"/>
  <c r="AK118" i="1"/>
  <c r="AI118" i="1"/>
  <c r="AJ118" i="1"/>
  <c r="EB178" i="1"/>
  <c r="EJ178" i="1"/>
  <c r="EN178" i="1"/>
  <c r="ER178" i="1"/>
  <c r="EV178" i="1"/>
  <c r="EZ178" i="1"/>
  <c r="FD178" i="1"/>
  <c r="FH178" i="1"/>
  <c r="FL178" i="1"/>
  <c r="FP178" i="1"/>
  <c r="FX178" i="1"/>
  <c r="GB178" i="1"/>
  <c r="GJ178" i="1"/>
  <c r="GN178" i="1"/>
  <c r="GR178" i="1"/>
  <c r="GV178" i="1"/>
  <c r="GZ178" i="1"/>
  <c r="HD178" i="1"/>
  <c r="HH178" i="1"/>
  <c r="HL178" i="1"/>
  <c r="EC178" i="1"/>
  <c r="EK178" i="1"/>
  <c r="EO178" i="1"/>
  <c r="EW178" i="1"/>
  <c r="FA178" i="1"/>
  <c r="FE178" i="1"/>
  <c r="FI178" i="1"/>
  <c r="FM178" i="1"/>
  <c r="FQ178" i="1"/>
  <c r="FU178" i="1"/>
  <c r="FY178" i="1"/>
  <c r="GC178" i="1"/>
  <c r="GK178" i="1"/>
  <c r="GO178" i="1"/>
  <c r="GW178" i="1"/>
  <c r="HA178" i="1"/>
  <c r="HE178" i="1"/>
  <c r="HI178" i="1"/>
  <c r="HM178" i="1"/>
  <c r="ED178" i="1"/>
  <c r="EH178" i="1"/>
  <c r="EL178" i="1"/>
  <c r="EP178" i="1"/>
  <c r="EX178" i="1"/>
  <c r="FB178" i="1"/>
  <c r="FJ178" i="1"/>
  <c r="FN178" i="1"/>
  <c r="FR178" i="1"/>
  <c r="FV178" i="1"/>
  <c r="FZ178" i="1"/>
  <c r="GD178" i="1"/>
  <c r="GH178" i="1"/>
  <c r="GL178" i="1"/>
  <c r="GP178" i="1"/>
  <c r="GX178" i="1"/>
  <c r="HB178" i="1"/>
  <c r="HJ178" i="1"/>
  <c r="EA178" i="1"/>
  <c r="EE178" i="1"/>
  <c r="EI178" i="1"/>
  <c r="EM178" i="1"/>
  <c r="EQ178" i="1"/>
  <c r="EU178" i="1"/>
  <c r="EY178" i="1"/>
  <c r="FC178" i="1"/>
  <c r="FK178" i="1"/>
  <c r="FO178" i="1"/>
  <c r="FW178" i="1"/>
  <c r="GA178" i="1"/>
  <c r="GE178" i="1"/>
  <c r="GI178" i="1"/>
  <c r="GM178" i="1"/>
  <c r="GQ178" i="1"/>
  <c r="GU178" i="1"/>
  <c r="GY178" i="1"/>
  <c r="HC178" i="1"/>
  <c r="HK178" i="1"/>
  <c r="BK178" i="1"/>
  <c r="BS178" i="1"/>
  <c r="BW178" i="1"/>
  <c r="CE178" i="1"/>
  <c r="CI178" i="1"/>
  <c r="CM178" i="1"/>
  <c r="CQ178" i="1"/>
  <c r="CU178" i="1"/>
  <c r="CY178" i="1"/>
  <c r="DC178" i="1"/>
  <c r="DG178" i="1"/>
  <c r="DK178" i="1"/>
  <c r="DS178" i="1"/>
  <c r="AS178" i="1"/>
  <c r="AW178" i="1"/>
  <c r="BE178" i="1"/>
  <c r="BL178" i="1"/>
  <c r="BP178" i="1"/>
  <c r="BT178" i="1"/>
  <c r="BX178" i="1"/>
  <c r="CF178" i="1"/>
  <c r="CJ178" i="1"/>
  <c r="CR178" i="1"/>
  <c r="CV178" i="1"/>
  <c r="CZ178" i="1"/>
  <c r="DD178" i="1"/>
  <c r="DH178" i="1"/>
  <c r="DL178" i="1"/>
  <c r="DP178" i="1"/>
  <c r="DT178" i="1"/>
  <c r="AT178" i="1"/>
  <c r="AX178" i="1"/>
  <c r="BF178" i="1"/>
  <c r="BI178" i="1"/>
  <c r="BM178" i="1"/>
  <c r="BQ178" i="1"/>
  <c r="BU178" i="1"/>
  <c r="BY178" i="1"/>
  <c r="CC178" i="1"/>
  <c r="CG178" i="1"/>
  <c r="CK178" i="1"/>
  <c r="CS178" i="1"/>
  <c r="CW178" i="1"/>
  <c r="DE178" i="1"/>
  <c r="DI178" i="1"/>
  <c r="DM178" i="1"/>
  <c r="DQ178" i="1"/>
  <c r="DU178" i="1"/>
  <c r="AU178" i="1"/>
  <c r="AY178" i="1"/>
  <c r="BC178" i="1"/>
  <c r="BG178" i="1"/>
  <c r="BJ178" i="1"/>
  <c r="BR178" i="1"/>
  <c r="BV178" i="1"/>
  <c r="BZ178" i="1"/>
  <c r="CD178" i="1"/>
  <c r="CH178" i="1"/>
  <c r="CL178" i="1"/>
  <c r="CP178" i="1"/>
  <c r="CT178" i="1"/>
  <c r="CX178" i="1"/>
  <c r="DF178" i="1"/>
  <c r="DJ178" i="1"/>
  <c r="DR178" i="1"/>
  <c r="BD178" i="1"/>
  <c r="AP178" i="1"/>
  <c r="AM178" i="1"/>
  <c r="AR178" i="1"/>
  <c r="BH178" i="1"/>
  <c r="AQ178" i="1"/>
  <c r="AL178" i="1"/>
  <c r="AV178" i="1"/>
  <c r="AK178" i="1"/>
  <c r="AI178" i="1"/>
  <c r="AZ178" i="1"/>
  <c r="AJ178" i="1"/>
  <c r="EB140" i="1"/>
  <c r="EJ140" i="1"/>
  <c r="EN140" i="1"/>
  <c r="ER140" i="1"/>
  <c r="EV140" i="1"/>
  <c r="EZ140" i="1"/>
  <c r="FD140" i="1"/>
  <c r="FH140" i="1"/>
  <c r="FL140" i="1"/>
  <c r="FP140" i="1"/>
  <c r="FX140" i="1"/>
  <c r="GB140" i="1"/>
  <c r="GJ140" i="1"/>
  <c r="GN140" i="1"/>
  <c r="GR140" i="1"/>
  <c r="GV140" i="1"/>
  <c r="GZ140" i="1"/>
  <c r="HD140" i="1"/>
  <c r="HH140" i="1"/>
  <c r="HL140" i="1"/>
  <c r="EC140" i="1"/>
  <c r="EK140" i="1"/>
  <c r="EO140" i="1"/>
  <c r="EW140" i="1"/>
  <c r="FA140" i="1"/>
  <c r="FE140" i="1"/>
  <c r="FI140" i="1"/>
  <c r="FM140" i="1"/>
  <c r="FQ140" i="1"/>
  <c r="FU140" i="1"/>
  <c r="FY140" i="1"/>
  <c r="GC140" i="1"/>
  <c r="GK140" i="1"/>
  <c r="GO140" i="1"/>
  <c r="GW140" i="1"/>
  <c r="HA140" i="1"/>
  <c r="HE140" i="1"/>
  <c r="HI140" i="1"/>
  <c r="HM140" i="1"/>
  <c r="ED140" i="1"/>
  <c r="EH140" i="1"/>
  <c r="EL140" i="1"/>
  <c r="EP140" i="1"/>
  <c r="EX140" i="1"/>
  <c r="FB140" i="1"/>
  <c r="FJ140" i="1"/>
  <c r="FN140" i="1"/>
  <c r="FR140" i="1"/>
  <c r="FV140" i="1"/>
  <c r="FZ140" i="1"/>
  <c r="GD140" i="1"/>
  <c r="GH140" i="1"/>
  <c r="GL140" i="1"/>
  <c r="GP140" i="1"/>
  <c r="GX140" i="1"/>
  <c r="HB140" i="1"/>
  <c r="HJ140" i="1"/>
  <c r="EA140" i="1"/>
  <c r="EE140" i="1"/>
  <c r="EI140" i="1"/>
  <c r="EM140" i="1"/>
  <c r="EQ140" i="1"/>
  <c r="EU140" i="1"/>
  <c r="EY140" i="1"/>
  <c r="FC140" i="1"/>
  <c r="FK140" i="1"/>
  <c r="FO140" i="1"/>
  <c r="FW140" i="1"/>
  <c r="GA140" i="1"/>
  <c r="GE140" i="1"/>
  <c r="GI140" i="1"/>
  <c r="GM140" i="1"/>
  <c r="GQ140" i="1"/>
  <c r="GU140" i="1"/>
  <c r="GY140" i="1"/>
  <c r="HC140" i="1"/>
  <c r="HK140" i="1"/>
  <c r="BL140" i="1"/>
  <c r="BP140" i="1"/>
  <c r="BT140" i="1"/>
  <c r="BX140" i="1"/>
  <c r="CF140" i="1"/>
  <c r="CJ140" i="1"/>
  <c r="CR140" i="1"/>
  <c r="CV140" i="1"/>
  <c r="CZ140" i="1"/>
  <c r="DD140" i="1"/>
  <c r="DH140" i="1"/>
  <c r="DL140" i="1"/>
  <c r="DP140" i="1"/>
  <c r="DT140" i="1"/>
  <c r="BI140" i="1"/>
  <c r="BM140" i="1"/>
  <c r="BQ140" i="1"/>
  <c r="BU140" i="1"/>
  <c r="BY140" i="1"/>
  <c r="CC140" i="1"/>
  <c r="CG140" i="1"/>
  <c r="CK140" i="1"/>
  <c r="CS140" i="1"/>
  <c r="CW140" i="1"/>
  <c r="DE140" i="1"/>
  <c r="DI140" i="1"/>
  <c r="DM140" i="1"/>
  <c r="DQ140" i="1"/>
  <c r="DU140" i="1"/>
  <c r="BJ140" i="1"/>
  <c r="BR140" i="1"/>
  <c r="BV140" i="1"/>
  <c r="BZ140" i="1"/>
  <c r="CD140" i="1"/>
  <c r="CH140" i="1"/>
  <c r="CL140" i="1"/>
  <c r="CP140" i="1"/>
  <c r="CT140" i="1"/>
  <c r="CX140" i="1"/>
  <c r="DF140" i="1"/>
  <c r="DJ140" i="1"/>
  <c r="DR140" i="1"/>
  <c r="BK140" i="1"/>
  <c r="BS140" i="1"/>
  <c r="BW140" i="1"/>
  <c r="CE140" i="1"/>
  <c r="CI140" i="1"/>
  <c r="CM140" i="1"/>
  <c r="CQ140" i="1"/>
  <c r="CU140" i="1"/>
  <c r="CY140" i="1"/>
  <c r="DC140" i="1"/>
  <c r="DG140" i="1"/>
  <c r="DK140" i="1"/>
  <c r="DS140" i="1"/>
  <c r="AU140" i="1"/>
  <c r="AY140" i="1"/>
  <c r="BC140" i="1"/>
  <c r="BG140" i="1"/>
  <c r="AR140" i="1"/>
  <c r="AV140" i="1"/>
  <c r="AZ140" i="1"/>
  <c r="BD140" i="1"/>
  <c r="BH140" i="1"/>
  <c r="AS140" i="1"/>
  <c r="AW140" i="1"/>
  <c r="BE140" i="1"/>
  <c r="AT140" i="1"/>
  <c r="AP140" i="1"/>
  <c r="AK140" i="1"/>
  <c r="AX140" i="1"/>
  <c r="AQ140" i="1"/>
  <c r="AJ140" i="1"/>
  <c r="AM140" i="1"/>
  <c r="AI140" i="1"/>
  <c r="BF140" i="1"/>
  <c r="AL140" i="1"/>
  <c r="EC207" i="1"/>
  <c r="EK207" i="1"/>
  <c r="EO207" i="1"/>
  <c r="EW207" i="1"/>
  <c r="FA207" i="1"/>
  <c r="FE207" i="1"/>
  <c r="FI207" i="1"/>
  <c r="FM207" i="1"/>
  <c r="FQ207" i="1"/>
  <c r="FU207" i="1"/>
  <c r="FY207" i="1"/>
  <c r="GC207" i="1"/>
  <c r="GK207" i="1"/>
  <c r="GO207" i="1"/>
  <c r="GW207" i="1"/>
  <c r="HA207" i="1"/>
  <c r="HE207" i="1"/>
  <c r="HI207" i="1"/>
  <c r="HM207" i="1"/>
  <c r="ED207" i="1"/>
  <c r="EH207" i="1"/>
  <c r="EL207" i="1"/>
  <c r="EP207" i="1"/>
  <c r="EX207" i="1"/>
  <c r="FB207" i="1"/>
  <c r="FJ207" i="1"/>
  <c r="FN207" i="1"/>
  <c r="FR207" i="1"/>
  <c r="FV207" i="1"/>
  <c r="FZ207" i="1"/>
  <c r="GD207" i="1"/>
  <c r="GH207" i="1"/>
  <c r="GL207" i="1"/>
  <c r="GP207" i="1"/>
  <c r="GX207" i="1"/>
  <c r="HB207" i="1"/>
  <c r="HJ207" i="1"/>
  <c r="EA207" i="1"/>
  <c r="EE207" i="1"/>
  <c r="EI207" i="1"/>
  <c r="EM207" i="1"/>
  <c r="EQ207" i="1"/>
  <c r="EU207" i="1"/>
  <c r="EY207" i="1"/>
  <c r="FC207" i="1"/>
  <c r="FK207" i="1"/>
  <c r="FO207" i="1"/>
  <c r="FW207" i="1"/>
  <c r="GA207" i="1"/>
  <c r="GE207" i="1"/>
  <c r="GI207" i="1"/>
  <c r="GM207" i="1"/>
  <c r="GQ207" i="1"/>
  <c r="GU207" i="1"/>
  <c r="GY207" i="1"/>
  <c r="HC207" i="1"/>
  <c r="HK207" i="1"/>
  <c r="EB207" i="1"/>
  <c r="EJ207" i="1"/>
  <c r="EN207" i="1"/>
  <c r="ER207" i="1"/>
  <c r="EV207" i="1"/>
  <c r="EZ207" i="1"/>
  <c r="FD207" i="1"/>
  <c r="FH207" i="1"/>
  <c r="FL207" i="1"/>
  <c r="FP207" i="1"/>
  <c r="FX207" i="1"/>
  <c r="GB207" i="1"/>
  <c r="GJ207" i="1"/>
  <c r="GN207" i="1"/>
  <c r="GR207" i="1"/>
  <c r="GV207" i="1"/>
  <c r="GZ207" i="1"/>
  <c r="HD207" i="1"/>
  <c r="HH207" i="1"/>
  <c r="HL207" i="1"/>
  <c r="BJ207" i="1"/>
  <c r="BR207" i="1"/>
  <c r="BV207" i="1"/>
  <c r="BZ207" i="1"/>
  <c r="CD207" i="1"/>
  <c r="CH207" i="1"/>
  <c r="CL207" i="1"/>
  <c r="CP207" i="1"/>
  <c r="CT207" i="1"/>
  <c r="CX207" i="1"/>
  <c r="DF207" i="1"/>
  <c r="DJ207" i="1"/>
  <c r="DR207" i="1"/>
  <c r="AR207" i="1"/>
  <c r="AV207" i="1"/>
  <c r="AZ207" i="1"/>
  <c r="BD207" i="1"/>
  <c r="BH207" i="1"/>
  <c r="BK207" i="1"/>
  <c r="BS207" i="1"/>
  <c r="BW207" i="1"/>
  <c r="CE207" i="1"/>
  <c r="CI207" i="1"/>
  <c r="CM207" i="1"/>
  <c r="CQ207" i="1"/>
  <c r="CU207" i="1"/>
  <c r="CY207" i="1"/>
  <c r="DC207" i="1"/>
  <c r="DG207" i="1"/>
  <c r="DK207" i="1"/>
  <c r="DS207" i="1"/>
  <c r="AS207" i="1"/>
  <c r="AW207" i="1"/>
  <c r="BE207" i="1"/>
  <c r="BL207" i="1"/>
  <c r="BP207" i="1"/>
  <c r="BT207" i="1"/>
  <c r="BX207" i="1"/>
  <c r="CF207" i="1"/>
  <c r="CJ207" i="1"/>
  <c r="CR207" i="1"/>
  <c r="CV207" i="1"/>
  <c r="CZ207" i="1"/>
  <c r="DD207" i="1"/>
  <c r="DH207" i="1"/>
  <c r="DL207" i="1"/>
  <c r="DP207" i="1"/>
  <c r="DT207" i="1"/>
  <c r="AT207" i="1"/>
  <c r="AX207" i="1"/>
  <c r="BF207" i="1"/>
  <c r="BI207" i="1"/>
  <c r="BM207" i="1"/>
  <c r="BQ207" i="1"/>
  <c r="BU207" i="1"/>
  <c r="BY207" i="1"/>
  <c r="CC207" i="1"/>
  <c r="CG207" i="1"/>
  <c r="CK207" i="1"/>
  <c r="CS207" i="1"/>
  <c r="CW207" i="1"/>
  <c r="DE207" i="1"/>
  <c r="DI207" i="1"/>
  <c r="DM207" i="1"/>
  <c r="DQ207" i="1"/>
  <c r="DU207" i="1"/>
  <c r="BG207" i="1"/>
  <c r="AJ207" i="1"/>
  <c r="AU207" i="1"/>
  <c r="AM207" i="1"/>
  <c r="AI207" i="1"/>
  <c r="AY207" i="1"/>
  <c r="AP207" i="1"/>
  <c r="AL207" i="1"/>
  <c r="BC207" i="1"/>
  <c r="AQ207" i="1"/>
  <c r="AK207" i="1"/>
  <c r="EA177" i="1"/>
  <c r="EE177" i="1"/>
  <c r="EI177" i="1"/>
  <c r="EM177" i="1"/>
  <c r="EQ177" i="1"/>
  <c r="EU177" i="1"/>
  <c r="EY177" i="1"/>
  <c r="FC177" i="1"/>
  <c r="FK177" i="1"/>
  <c r="FO177" i="1"/>
  <c r="FW177" i="1"/>
  <c r="GA177" i="1"/>
  <c r="GE177" i="1"/>
  <c r="GI177" i="1"/>
  <c r="GM177" i="1"/>
  <c r="GQ177" i="1"/>
  <c r="GU177" i="1"/>
  <c r="GY177" i="1"/>
  <c r="HC177" i="1"/>
  <c r="HK177" i="1"/>
  <c r="EB177" i="1"/>
  <c r="EJ177" i="1"/>
  <c r="EN177" i="1"/>
  <c r="ER177" i="1"/>
  <c r="EV177" i="1"/>
  <c r="EZ177" i="1"/>
  <c r="FD177" i="1"/>
  <c r="FH177" i="1"/>
  <c r="FL177" i="1"/>
  <c r="FP177" i="1"/>
  <c r="FX177" i="1"/>
  <c r="GB177" i="1"/>
  <c r="GJ177" i="1"/>
  <c r="GN177" i="1"/>
  <c r="GR177" i="1"/>
  <c r="GV177" i="1"/>
  <c r="GZ177" i="1"/>
  <c r="HD177" i="1"/>
  <c r="HH177" i="1"/>
  <c r="HL177" i="1"/>
  <c r="EC177" i="1"/>
  <c r="EK177" i="1"/>
  <c r="EO177" i="1"/>
  <c r="EW177" i="1"/>
  <c r="FA177" i="1"/>
  <c r="FE177" i="1"/>
  <c r="FI177" i="1"/>
  <c r="FM177" i="1"/>
  <c r="FQ177" i="1"/>
  <c r="FU177" i="1"/>
  <c r="FY177" i="1"/>
  <c r="GC177" i="1"/>
  <c r="GK177" i="1"/>
  <c r="GO177" i="1"/>
  <c r="GW177" i="1"/>
  <c r="HA177" i="1"/>
  <c r="HE177" i="1"/>
  <c r="HI177" i="1"/>
  <c r="HM177" i="1"/>
  <c r="ED177" i="1"/>
  <c r="EH177" i="1"/>
  <c r="EL177" i="1"/>
  <c r="EP177" i="1"/>
  <c r="EX177" i="1"/>
  <c r="FB177" i="1"/>
  <c r="FJ177" i="1"/>
  <c r="FN177" i="1"/>
  <c r="FR177" i="1"/>
  <c r="FV177" i="1"/>
  <c r="FZ177" i="1"/>
  <c r="GD177" i="1"/>
  <c r="GH177" i="1"/>
  <c r="GL177" i="1"/>
  <c r="GP177" i="1"/>
  <c r="GX177" i="1"/>
  <c r="HB177" i="1"/>
  <c r="HJ177" i="1"/>
  <c r="BL177" i="1"/>
  <c r="BP177" i="1"/>
  <c r="BT177" i="1"/>
  <c r="BX177" i="1"/>
  <c r="CF177" i="1"/>
  <c r="CJ177" i="1"/>
  <c r="CR177" i="1"/>
  <c r="CV177" i="1"/>
  <c r="CZ177" i="1"/>
  <c r="DD177" i="1"/>
  <c r="DH177" i="1"/>
  <c r="DL177" i="1"/>
  <c r="DP177" i="1"/>
  <c r="DT177" i="1"/>
  <c r="AT177" i="1"/>
  <c r="AX177" i="1"/>
  <c r="BF177" i="1"/>
  <c r="BI177" i="1"/>
  <c r="BM177" i="1"/>
  <c r="BQ177" i="1"/>
  <c r="BU177" i="1"/>
  <c r="BY177" i="1"/>
  <c r="CC177" i="1"/>
  <c r="CG177" i="1"/>
  <c r="CK177" i="1"/>
  <c r="CS177" i="1"/>
  <c r="CW177" i="1"/>
  <c r="DE177" i="1"/>
  <c r="DI177" i="1"/>
  <c r="DM177" i="1"/>
  <c r="DQ177" i="1"/>
  <c r="DU177" i="1"/>
  <c r="AU177" i="1"/>
  <c r="AY177" i="1"/>
  <c r="BC177" i="1"/>
  <c r="BG177" i="1"/>
  <c r="BJ177" i="1"/>
  <c r="BR177" i="1"/>
  <c r="BV177" i="1"/>
  <c r="BZ177" i="1"/>
  <c r="CD177" i="1"/>
  <c r="CH177" i="1"/>
  <c r="CL177" i="1"/>
  <c r="CP177" i="1"/>
  <c r="CT177" i="1"/>
  <c r="CX177" i="1"/>
  <c r="DF177" i="1"/>
  <c r="DJ177" i="1"/>
  <c r="DR177" i="1"/>
  <c r="AR177" i="1"/>
  <c r="AV177" i="1"/>
  <c r="AZ177" i="1"/>
  <c r="BD177" i="1"/>
  <c r="BH177" i="1"/>
  <c r="BK177" i="1"/>
  <c r="BS177" i="1"/>
  <c r="BW177" i="1"/>
  <c r="CE177" i="1"/>
  <c r="CI177" i="1"/>
  <c r="CM177" i="1"/>
  <c r="CQ177" i="1"/>
  <c r="CU177" i="1"/>
  <c r="CY177" i="1"/>
  <c r="DC177" i="1"/>
  <c r="DG177" i="1"/>
  <c r="DK177" i="1"/>
  <c r="DS177" i="1"/>
  <c r="BE177" i="1"/>
  <c r="AL177" i="1"/>
  <c r="AS177" i="1"/>
  <c r="AK177" i="1"/>
  <c r="AW177" i="1"/>
  <c r="AP177" i="1"/>
  <c r="AJ177" i="1"/>
  <c r="AQ177" i="1"/>
  <c r="AM177" i="1"/>
  <c r="AI177" i="1"/>
  <c r="ED154" i="1"/>
  <c r="EH154" i="1"/>
  <c r="EL154" i="1"/>
  <c r="EP154" i="1"/>
  <c r="EX154" i="1"/>
  <c r="FB154" i="1"/>
  <c r="FJ154" i="1"/>
  <c r="FN154" i="1"/>
  <c r="FR154" i="1"/>
  <c r="FV154" i="1"/>
  <c r="FZ154" i="1"/>
  <c r="GD154" i="1"/>
  <c r="GH154" i="1"/>
  <c r="GL154" i="1"/>
  <c r="GP154" i="1"/>
  <c r="GX154" i="1"/>
  <c r="HB154" i="1"/>
  <c r="HJ154" i="1"/>
  <c r="EA154" i="1"/>
  <c r="EE154" i="1"/>
  <c r="EI154" i="1"/>
  <c r="EM154" i="1"/>
  <c r="EQ154" i="1"/>
  <c r="EU154" i="1"/>
  <c r="EY154" i="1"/>
  <c r="FC154" i="1"/>
  <c r="FK154" i="1"/>
  <c r="FO154" i="1"/>
  <c r="FW154" i="1"/>
  <c r="GA154" i="1"/>
  <c r="GE154" i="1"/>
  <c r="GI154" i="1"/>
  <c r="GM154" i="1"/>
  <c r="GQ154" i="1"/>
  <c r="GU154" i="1"/>
  <c r="GY154" i="1"/>
  <c r="HC154" i="1"/>
  <c r="HK154" i="1"/>
  <c r="EB154" i="1"/>
  <c r="EJ154" i="1"/>
  <c r="EN154" i="1"/>
  <c r="ER154" i="1"/>
  <c r="EV154" i="1"/>
  <c r="EZ154" i="1"/>
  <c r="FD154" i="1"/>
  <c r="FH154" i="1"/>
  <c r="FL154" i="1"/>
  <c r="FP154" i="1"/>
  <c r="FX154" i="1"/>
  <c r="GB154" i="1"/>
  <c r="GJ154" i="1"/>
  <c r="GN154" i="1"/>
  <c r="GR154" i="1"/>
  <c r="GV154" i="1"/>
  <c r="GZ154" i="1"/>
  <c r="HD154" i="1"/>
  <c r="HH154" i="1"/>
  <c r="HL154" i="1"/>
  <c r="EC154" i="1"/>
  <c r="EK154" i="1"/>
  <c r="EO154" i="1"/>
  <c r="EW154" i="1"/>
  <c r="FA154" i="1"/>
  <c r="FE154" i="1"/>
  <c r="FI154" i="1"/>
  <c r="FM154" i="1"/>
  <c r="FQ154" i="1"/>
  <c r="FU154" i="1"/>
  <c r="FY154" i="1"/>
  <c r="GC154" i="1"/>
  <c r="GK154" i="1"/>
  <c r="GO154" i="1"/>
  <c r="GW154" i="1"/>
  <c r="HA154" i="1"/>
  <c r="HE154" i="1"/>
  <c r="HI154" i="1"/>
  <c r="HM154" i="1"/>
  <c r="BJ154" i="1"/>
  <c r="BR154" i="1"/>
  <c r="BV154" i="1"/>
  <c r="BZ154" i="1"/>
  <c r="CD154" i="1"/>
  <c r="CH154" i="1"/>
  <c r="CL154" i="1"/>
  <c r="CP154" i="1"/>
  <c r="CT154" i="1"/>
  <c r="CX154" i="1"/>
  <c r="DF154" i="1"/>
  <c r="DJ154" i="1"/>
  <c r="DR154" i="1"/>
  <c r="BK154" i="1"/>
  <c r="BS154" i="1"/>
  <c r="BW154" i="1"/>
  <c r="CE154" i="1"/>
  <c r="CI154" i="1"/>
  <c r="CM154" i="1"/>
  <c r="CQ154" i="1"/>
  <c r="CU154" i="1"/>
  <c r="CY154" i="1"/>
  <c r="DC154" i="1"/>
  <c r="DG154" i="1"/>
  <c r="DK154" i="1"/>
  <c r="DS154" i="1"/>
  <c r="BL154" i="1"/>
  <c r="BP154" i="1"/>
  <c r="BT154" i="1"/>
  <c r="BX154" i="1"/>
  <c r="CF154" i="1"/>
  <c r="CJ154" i="1"/>
  <c r="CR154" i="1"/>
  <c r="CV154" i="1"/>
  <c r="CZ154" i="1"/>
  <c r="DD154" i="1"/>
  <c r="DH154" i="1"/>
  <c r="DL154" i="1"/>
  <c r="DP154" i="1"/>
  <c r="DT154" i="1"/>
  <c r="BI154" i="1"/>
  <c r="BM154" i="1"/>
  <c r="BQ154" i="1"/>
  <c r="BU154" i="1"/>
  <c r="BY154" i="1"/>
  <c r="CC154" i="1"/>
  <c r="CG154" i="1"/>
  <c r="CK154" i="1"/>
  <c r="CS154" i="1"/>
  <c r="CW154" i="1"/>
  <c r="DE154" i="1"/>
  <c r="DI154" i="1"/>
  <c r="DM154" i="1"/>
  <c r="DQ154" i="1"/>
  <c r="DU154" i="1"/>
  <c r="AS154" i="1"/>
  <c r="AW154" i="1"/>
  <c r="BE154" i="1"/>
  <c r="AT154" i="1"/>
  <c r="AX154" i="1"/>
  <c r="BF154" i="1"/>
  <c r="AU154" i="1"/>
  <c r="AY154" i="1"/>
  <c r="BC154" i="1"/>
  <c r="BG154" i="1"/>
  <c r="AV154" i="1"/>
  <c r="AP154" i="1"/>
  <c r="AM154" i="1"/>
  <c r="AZ154" i="1"/>
  <c r="AQ154" i="1"/>
  <c r="AL154" i="1"/>
  <c r="AI154" i="1"/>
  <c r="BD154" i="1"/>
  <c r="AK154" i="1"/>
  <c r="AR154" i="1"/>
  <c r="BH154" i="1"/>
  <c r="AJ154" i="1"/>
  <c r="EC107" i="1"/>
  <c r="EK107" i="1"/>
  <c r="EO107" i="1"/>
  <c r="EW107" i="1"/>
  <c r="FA107" i="1"/>
  <c r="FE107" i="1"/>
  <c r="FI107" i="1"/>
  <c r="FM107" i="1"/>
  <c r="FQ107" i="1"/>
  <c r="FU107" i="1"/>
  <c r="FY107" i="1"/>
  <c r="GC107" i="1"/>
  <c r="GK107" i="1"/>
  <c r="GO107" i="1"/>
  <c r="GW107" i="1"/>
  <c r="HA107" i="1"/>
  <c r="HE107" i="1"/>
  <c r="HI107" i="1"/>
  <c r="HM107" i="1"/>
  <c r="EA107" i="1"/>
  <c r="EE107" i="1"/>
  <c r="EI107" i="1"/>
  <c r="EM107" i="1"/>
  <c r="EQ107" i="1"/>
  <c r="EU107" i="1"/>
  <c r="EY107" i="1"/>
  <c r="FC107" i="1"/>
  <c r="FK107" i="1"/>
  <c r="FO107" i="1"/>
  <c r="FW107" i="1"/>
  <c r="GA107" i="1"/>
  <c r="GE107" i="1"/>
  <c r="GI107" i="1"/>
  <c r="GM107" i="1"/>
  <c r="GQ107" i="1"/>
  <c r="GU107" i="1"/>
  <c r="GY107" i="1"/>
  <c r="HC107" i="1"/>
  <c r="HK107" i="1"/>
  <c r="EN107" i="1"/>
  <c r="EV107" i="1"/>
  <c r="FD107" i="1"/>
  <c r="FL107" i="1"/>
  <c r="GB107" i="1"/>
  <c r="GJ107" i="1"/>
  <c r="GR107" i="1"/>
  <c r="GZ107" i="1"/>
  <c r="HH107" i="1"/>
  <c r="EH107" i="1"/>
  <c r="EP107" i="1"/>
  <c r="EX107" i="1"/>
  <c r="FN107" i="1"/>
  <c r="FV107" i="1"/>
  <c r="GD107" i="1"/>
  <c r="GL107" i="1"/>
  <c r="HB107" i="1"/>
  <c r="HJ107" i="1"/>
  <c r="EB107" i="1"/>
  <c r="EJ107" i="1"/>
  <c r="ER107" i="1"/>
  <c r="EZ107" i="1"/>
  <c r="FH107" i="1"/>
  <c r="FP107" i="1"/>
  <c r="FX107" i="1"/>
  <c r="GN107" i="1"/>
  <c r="GV107" i="1"/>
  <c r="HD107" i="1"/>
  <c r="HL107" i="1"/>
  <c r="ED107" i="1"/>
  <c r="EL107" i="1"/>
  <c r="FB107" i="1"/>
  <c r="FJ107" i="1"/>
  <c r="FR107" i="1"/>
  <c r="FZ107" i="1"/>
  <c r="GH107" i="1"/>
  <c r="GP107" i="1"/>
  <c r="GX107" i="1"/>
  <c r="BJ107" i="1"/>
  <c r="BR107" i="1"/>
  <c r="BV107" i="1"/>
  <c r="BZ107" i="1"/>
  <c r="CD107" i="1"/>
  <c r="CH107" i="1"/>
  <c r="CL107" i="1"/>
  <c r="CP107" i="1"/>
  <c r="CT107" i="1"/>
  <c r="CX107" i="1"/>
  <c r="DF107" i="1"/>
  <c r="DJ107" i="1"/>
  <c r="DR107" i="1"/>
  <c r="BK107" i="1"/>
  <c r="BS107" i="1"/>
  <c r="BW107" i="1"/>
  <c r="CE107" i="1"/>
  <c r="CI107" i="1"/>
  <c r="CM107" i="1"/>
  <c r="CQ107" i="1"/>
  <c r="CU107" i="1"/>
  <c r="CY107" i="1"/>
  <c r="DC107" i="1"/>
  <c r="DG107" i="1"/>
  <c r="DK107" i="1"/>
  <c r="DS107" i="1"/>
  <c r="BL107" i="1"/>
  <c r="BP107" i="1"/>
  <c r="BT107" i="1"/>
  <c r="BX107" i="1"/>
  <c r="CF107" i="1"/>
  <c r="CJ107" i="1"/>
  <c r="CR107" i="1"/>
  <c r="CV107" i="1"/>
  <c r="CZ107" i="1"/>
  <c r="DD107" i="1"/>
  <c r="DH107" i="1"/>
  <c r="DL107" i="1"/>
  <c r="DP107" i="1"/>
  <c r="DT107" i="1"/>
  <c r="BI107" i="1"/>
  <c r="BM107" i="1"/>
  <c r="BQ107" i="1"/>
  <c r="BU107" i="1"/>
  <c r="BY107" i="1"/>
  <c r="CC107" i="1"/>
  <c r="CG107" i="1"/>
  <c r="CK107" i="1"/>
  <c r="CS107" i="1"/>
  <c r="CW107" i="1"/>
  <c r="DE107" i="1"/>
  <c r="DI107" i="1"/>
  <c r="DM107" i="1"/>
  <c r="DQ107" i="1"/>
  <c r="DU107" i="1"/>
  <c r="AR107" i="1"/>
  <c r="AV107" i="1"/>
  <c r="AZ107" i="1"/>
  <c r="BD107" i="1"/>
  <c r="BH107" i="1"/>
  <c r="AS107" i="1"/>
  <c r="AW107" i="1"/>
  <c r="BE107" i="1"/>
  <c r="AT107" i="1"/>
  <c r="AX107" i="1"/>
  <c r="BF107" i="1"/>
  <c r="AU107" i="1"/>
  <c r="AY107" i="1"/>
  <c r="BC107" i="1"/>
  <c r="BG107" i="1"/>
  <c r="AJ107" i="1"/>
  <c r="AM107" i="1"/>
  <c r="AI107" i="1"/>
  <c r="AP107" i="1"/>
  <c r="AL107" i="1"/>
  <c r="AQ107" i="1"/>
  <c r="AK107" i="1"/>
  <c r="EA110" i="1"/>
  <c r="EE110" i="1"/>
  <c r="EI110" i="1"/>
  <c r="EM110" i="1"/>
  <c r="EQ110" i="1"/>
  <c r="EU110" i="1"/>
  <c r="EY110" i="1"/>
  <c r="FC110" i="1"/>
  <c r="FK110" i="1"/>
  <c r="FO110" i="1"/>
  <c r="FW110" i="1"/>
  <c r="GA110" i="1"/>
  <c r="GE110" i="1"/>
  <c r="GI110" i="1"/>
  <c r="GM110" i="1"/>
  <c r="GQ110" i="1"/>
  <c r="GU110" i="1"/>
  <c r="GY110" i="1"/>
  <c r="HC110" i="1"/>
  <c r="HK110" i="1"/>
  <c r="EB110" i="1"/>
  <c r="EJ110" i="1"/>
  <c r="EN110" i="1"/>
  <c r="ER110" i="1"/>
  <c r="EV110" i="1"/>
  <c r="EZ110" i="1"/>
  <c r="FD110" i="1"/>
  <c r="FH110" i="1"/>
  <c r="FL110" i="1"/>
  <c r="FP110" i="1"/>
  <c r="FX110" i="1"/>
  <c r="GB110" i="1"/>
  <c r="GJ110" i="1"/>
  <c r="GN110" i="1"/>
  <c r="GR110" i="1"/>
  <c r="GV110" i="1"/>
  <c r="GZ110" i="1"/>
  <c r="HD110" i="1"/>
  <c r="HH110" i="1"/>
  <c r="HL110" i="1"/>
  <c r="EC110" i="1"/>
  <c r="EK110" i="1"/>
  <c r="EO110" i="1"/>
  <c r="EW110" i="1"/>
  <c r="FA110" i="1"/>
  <c r="FE110" i="1"/>
  <c r="FI110" i="1"/>
  <c r="FM110" i="1"/>
  <c r="FQ110" i="1"/>
  <c r="FU110" i="1"/>
  <c r="FY110" i="1"/>
  <c r="GC110" i="1"/>
  <c r="GK110" i="1"/>
  <c r="GO110" i="1"/>
  <c r="GW110" i="1"/>
  <c r="HA110" i="1"/>
  <c r="HE110" i="1"/>
  <c r="HI110" i="1"/>
  <c r="HM110" i="1"/>
  <c r="ED110" i="1"/>
  <c r="EH110" i="1"/>
  <c r="EL110" i="1"/>
  <c r="EP110" i="1"/>
  <c r="EX110" i="1"/>
  <c r="FB110" i="1"/>
  <c r="FJ110" i="1"/>
  <c r="FN110" i="1"/>
  <c r="FR110" i="1"/>
  <c r="FV110" i="1"/>
  <c r="FZ110" i="1"/>
  <c r="GD110" i="1"/>
  <c r="GH110" i="1"/>
  <c r="GL110" i="1"/>
  <c r="GP110" i="1"/>
  <c r="GX110" i="1"/>
  <c r="HB110" i="1"/>
  <c r="HJ110" i="1"/>
  <c r="BK110" i="1"/>
  <c r="BS110" i="1"/>
  <c r="BW110" i="1"/>
  <c r="CE110" i="1"/>
  <c r="CI110" i="1"/>
  <c r="CM110" i="1"/>
  <c r="CQ110" i="1"/>
  <c r="CU110" i="1"/>
  <c r="CY110" i="1"/>
  <c r="DC110" i="1"/>
  <c r="DG110" i="1"/>
  <c r="DK110" i="1"/>
  <c r="DS110" i="1"/>
  <c r="BL110" i="1"/>
  <c r="BP110" i="1"/>
  <c r="BT110" i="1"/>
  <c r="BX110" i="1"/>
  <c r="CF110" i="1"/>
  <c r="CJ110" i="1"/>
  <c r="CR110" i="1"/>
  <c r="CV110" i="1"/>
  <c r="CZ110" i="1"/>
  <c r="DD110" i="1"/>
  <c r="DH110" i="1"/>
  <c r="DL110" i="1"/>
  <c r="DP110" i="1"/>
  <c r="DT110" i="1"/>
  <c r="BI110" i="1"/>
  <c r="BM110" i="1"/>
  <c r="BQ110" i="1"/>
  <c r="BU110" i="1"/>
  <c r="BY110" i="1"/>
  <c r="CC110" i="1"/>
  <c r="CG110" i="1"/>
  <c r="CK110" i="1"/>
  <c r="CS110" i="1"/>
  <c r="CW110" i="1"/>
  <c r="DE110" i="1"/>
  <c r="DI110" i="1"/>
  <c r="DM110" i="1"/>
  <c r="DQ110" i="1"/>
  <c r="DU110" i="1"/>
  <c r="BJ110" i="1"/>
  <c r="BR110" i="1"/>
  <c r="BV110" i="1"/>
  <c r="BZ110" i="1"/>
  <c r="CD110" i="1"/>
  <c r="CH110" i="1"/>
  <c r="CL110" i="1"/>
  <c r="CP110" i="1"/>
  <c r="CT110" i="1"/>
  <c r="CX110" i="1"/>
  <c r="DF110" i="1"/>
  <c r="DJ110" i="1"/>
  <c r="DR110" i="1"/>
  <c r="AS110" i="1"/>
  <c r="AW110" i="1"/>
  <c r="BE110" i="1"/>
  <c r="AT110" i="1"/>
  <c r="AX110" i="1"/>
  <c r="BF110" i="1"/>
  <c r="AU110" i="1"/>
  <c r="AY110" i="1"/>
  <c r="BC110" i="1"/>
  <c r="BG110" i="1"/>
  <c r="AR110" i="1"/>
  <c r="AV110" i="1"/>
  <c r="AZ110" i="1"/>
  <c r="BD110" i="1"/>
  <c r="BH110" i="1"/>
  <c r="AP110" i="1"/>
  <c r="AM110" i="1"/>
  <c r="AQ110" i="1"/>
  <c r="AL110" i="1"/>
  <c r="AI110" i="1"/>
  <c r="AK110" i="1"/>
  <c r="AJ110" i="1"/>
  <c r="ED165" i="1"/>
  <c r="EH165" i="1"/>
  <c r="EL165" i="1"/>
  <c r="EP165" i="1"/>
  <c r="EX165" i="1"/>
  <c r="FB165" i="1"/>
  <c r="FJ165" i="1"/>
  <c r="FN165" i="1"/>
  <c r="FR165" i="1"/>
  <c r="FV165" i="1"/>
  <c r="FZ165" i="1"/>
  <c r="GD165" i="1"/>
  <c r="GH165" i="1"/>
  <c r="GL165" i="1"/>
  <c r="GP165" i="1"/>
  <c r="GX165" i="1"/>
  <c r="HB165" i="1"/>
  <c r="HJ165" i="1"/>
  <c r="EB165" i="1"/>
  <c r="EJ165" i="1"/>
  <c r="EN165" i="1"/>
  <c r="ER165" i="1"/>
  <c r="EV165" i="1"/>
  <c r="EZ165" i="1"/>
  <c r="FD165" i="1"/>
  <c r="FH165" i="1"/>
  <c r="FL165" i="1"/>
  <c r="FP165" i="1"/>
  <c r="FX165" i="1"/>
  <c r="GB165" i="1"/>
  <c r="GJ165" i="1"/>
  <c r="GN165" i="1"/>
  <c r="GR165" i="1"/>
  <c r="GV165" i="1"/>
  <c r="GZ165" i="1"/>
  <c r="HD165" i="1"/>
  <c r="HH165" i="1"/>
  <c r="HL165" i="1"/>
  <c r="EO165" i="1"/>
  <c r="EW165" i="1"/>
  <c r="FE165" i="1"/>
  <c r="FM165" i="1"/>
  <c r="FU165" i="1"/>
  <c r="GC165" i="1"/>
  <c r="GK165" i="1"/>
  <c r="HA165" i="1"/>
  <c r="HI165" i="1"/>
  <c r="EA165" i="1"/>
  <c r="EI165" i="1"/>
  <c r="EQ165" i="1"/>
  <c r="EY165" i="1"/>
  <c r="FO165" i="1"/>
  <c r="FW165" i="1"/>
  <c r="GE165" i="1"/>
  <c r="GM165" i="1"/>
  <c r="GU165" i="1"/>
  <c r="HC165" i="1"/>
  <c r="HK165" i="1"/>
  <c r="EC165" i="1"/>
  <c r="EK165" i="1"/>
  <c r="FA165" i="1"/>
  <c r="FI165" i="1"/>
  <c r="FQ165" i="1"/>
  <c r="FY165" i="1"/>
  <c r="GO165" i="1"/>
  <c r="GW165" i="1"/>
  <c r="HE165" i="1"/>
  <c r="HM165" i="1"/>
  <c r="EE165" i="1"/>
  <c r="EM165" i="1"/>
  <c r="EU165" i="1"/>
  <c r="FC165" i="1"/>
  <c r="FK165" i="1"/>
  <c r="GA165" i="1"/>
  <c r="GI165" i="1"/>
  <c r="GQ165" i="1"/>
  <c r="GY165" i="1"/>
  <c r="BK165" i="1"/>
  <c r="BS165" i="1"/>
  <c r="BW165" i="1"/>
  <c r="CE165" i="1"/>
  <c r="CI165" i="1"/>
  <c r="CM165" i="1"/>
  <c r="CQ165" i="1"/>
  <c r="CU165" i="1"/>
  <c r="CY165" i="1"/>
  <c r="DC165" i="1"/>
  <c r="DG165" i="1"/>
  <c r="DK165" i="1"/>
  <c r="DS165" i="1"/>
  <c r="BL165" i="1"/>
  <c r="BP165" i="1"/>
  <c r="BT165" i="1"/>
  <c r="BX165" i="1"/>
  <c r="CF165" i="1"/>
  <c r="CJ165" i="1"/>
  <c r="CR165" i="1"/>
  <c r="CV165" i="1"/>
  <c r="CZ165" i="1"/>
  <c r="DD165" i="1"/>
  <c r="DH165" i="1"/>
  <c r="DL165" i="1"/>
  <c r="DP165" i="1"/>
  <c r="DT165" i="1"/>
  <c r="BI165" i="1"/>
  <c r="BM165" i="1"/>
  <c r="BQ165" i="1"/>
  <c r="BU165" i="1"/>
  <c r="BY165" i="1"/>
  <c r="CC165" i="1"/>
  <c r="CG165" i="1"/>
  <c r="CK165" i="1"/>
  <c r="CS165" i="1"/>
  <c r="CW165" i="1"/>
  <c r="DE165" i="1"/>
  <c r="DI165" i="1"/>
  <c r="DM165" i="1"/>
  <c r="DQ165" i="1"/>
  <c r="DU165" i="1"/>
  <c r="BJ165" i="1"/>
  <c r="BR165" i="1"/>
  <c r="BV165" i="1"/>
  <c r="BZ165" i="1"/>
  <c r="CD165" i="1"/>
  <c r="CH165" i="1"/>
  <c r="CL165" i="1"/>
  <c r="CP165" i="1"/>
  <c r="CT165" i="1"/>
  <c r="CX165" i="1"/>
  <c r="DF165" i="1"/>
  <c r="DJ165" i="1"/>
  <c r="DR165" i="1"/>
  <c r="AT165" i="1"/>
  <c r="AX165" i="1"/>
  <c r="BF165" i="1"/>
  <c r="AU165" i="1"/>
  <c r="AY165" i="1"/>
  <c r="BC165" i="1"/>
  <c r="BG165" i="1"/>
  <c r="AR165" i="1"/>
  <c r="AV165" i="1"/>
  <c r="AZ165" i="1"/>
  <c r="BD165" i="1"/>
  <c r="BH165" i="1"/>
  <c r="AL165" i="1"/>
  <c r="BE165" i="1"/>
  <c r="AK165" i="1"/>
  <c r="AS165" i="1"/>
  <c r="AP165" i="1"/>
  <c r="AJ165" i="1"/>
  <c r="AW165" i="1"/>
  <c r="AQ165" i="1"/>
  <c r="AM165" i="1"/>
  <c r="AI165" i="1"/>
  <c r="EB160" i="1"/>
  <c r="EJ160" i="1"/>
  <c r="EN160" i="1"/>
  <c r="ER160" i="1"/>
  <c r="EV160" i="1"/>
  <c r="EZ160" i="1"/>
  <c r="FD160" i="1"/>
  <c r="FH160" i="1"/>
  <c r="FL160" i="1"/>
  <c r="FP160" i="1"/>
  <c r="FX160" i="1"/>
  <c r="GB160" i="1"/>
  <c r="GJ160" i="1"/>
  <c r="GN160" i="1"/>
  <c r="GR160" i="1"/>
  <c r="GV160" i="1"/>
  <c r="GZ160" i="1"/>
  <c r="HD160" i="1"/>
  <c r="HH160" i="1"/>
  <c r="HL160" i="1"/>
  <c r="EC160" i="1"/>
  <c r="EK160" i="1"/>
  <c r="EO160" i="1"/>
  <c r="EW160" i="1"/>
  <c r="FA160" i="1"/>
  <c r="FE160" i="1"/>
  <c r="FI160" i="1"/>
  <c r="FM160" i="1"/>
  <c r="FQ160" i="1"/>
  <c r="FU160" i="1"/>
  <c r="FY160" i="1"/>
  <c r="GC160" i="1"/>
  <c r="GK160" i="1"/>
  <c r="GO160" i="1"/>
  <c r="GW160" i="1"/>
  <c r="HA160" i="1"/>
  <c r="HE160" i="1"/>
  <c r="HI160" i="1"/>
  <c r="HM160" i="1"/>
  <c r="ED160" i="1"/>
  <c r="EH160" i="1"/>
  <c r="EL160" i="1"/>
  <c r="EP160" i="1"/>
  <c r="EX160" i="1"/>
  <c r="FB160" i="1"/>
  <c r="FJ160" i="1"/>
  <c r="FN160" i="1"/>
  <c r="FR160" i="1"/>
  <c r="FV160" i="1"/>
  <c r="FZ160" i="1"/>
  <c r="GD160" i="1"/>
  <c r="GH160" i="1"/>
  <c r="GL160" i="1"/>
  <c r="GP160" i="1"/>
  <c r="GX160" i="1"/>
  <c r="HB160" i="1"/>
  <c r="HJ160" i="1"/>
  <c r="EA160" i="1"/>
  <c r="EE160" i="1"/>
  <c r="EI160" i="1"/>
  <c r="EM160" i="1"/>
  <c r="EQ160" i="1"/>
  <c r="EU160" i="1"/>
  <c r="EY160" i="1"/>
  <c r="FC160" i="1"/>
  <c r="FK160" i="1"/>
  <c r="FO160" i="1"/>
  <c r="FW160" i="1"/>
  <c r="GA160" i="1"/>
  <c r="GE160" i="1"/>
  <c r="GI160" i="1"/>
  <c r="GM160" i="1"/>
  <c r="GQ160" i="1"/>
  <c r="GU160" i="1"/>
  <c r="GY160" i="1"/>
  <c r="HC160" i="1"/>
  <c r="HK160" i="1"/>
  <c r="BL160" i="1"/>
  <c r="BP160" i="1"/>
  <c r="BT160" i="1"/>
  <c r="BX160" i="1"/>
  <c r="CF160" i="1"/>
  <c r="CJ160" i="1"/>
  <c r="CR160" i="1"/>
  <c r="CV160" i="1"/>
  <c r="CZ160" i="1"/>
  <c r="DD160" i="1"/>
  <c r="DH160" i="1"/>
  <c r="DL160" i="1"/>
  <c r="DP160" i="1"/>
  <c r="DT160" i="1"/>
  <c r="BI160" i="1"/>
  <c r="BM160" i="1"/>
  <c r="BQ160" i="1"/>
  <c r="BU160" i="1"/>
  <c r="BY160" i="1"/>
  <c r="CC160" i="1"/>
  <c r="CG160" i="1"/>
  <c r="CK160" i="1"/>
  <c r="CS160" i="1"/>
  <c r="CW160" i="1"/>
  <c r="DE160" i="1"/>
  <c r="DI160" i="1"/>
  <c r="DM160" i="1"/>
  <c r="DQ160" i="1"/>
  <c r="DU160" i="1"/>
  <c r="BJ160" i="1"/>
  <c r="BR160" i="1"/>
  <c r="BV160" i="1"/>
  <c r="BZ160" i="1"/>
  <c r="CD160" i="1"/>
  <c r="CH160" i="1"/>
  <c r="CL160" i="1"/>
  <c r="CP160" i="1"/>
  <c r="CT160" i="1"/>
  <c r="CX160" i="1"/>
  <c r="DF160" i="1"/>
  <c r="DJ160" i="1"/>
  <c r="DR160" i="1"/>
  <c r="BK160" i="1"/>
  <c r="BS160" i="1"/>
  <c r="BW160" i="1"/>
  <c r="CE160" i="1"/>
  <c r="CI160" i="1"/>
  <c r="CM160" i="1"/>
  <c r="CQ160" i="1"/>
  <c r="CU160" i="1"/>
  <c r="CY160" i="1"/>
  <c r="DC160" i="1"/>
  <c r="DG160" i="1"/>
  <c r="DK160" i="1"/>
  <c r="DS160" i="1"/>
  <c r="AU160" i="1"/>
  <c r="AY160" i="1"/>
  <c r="BC160" i="1"/>
  <c r="BG160" i="1"/>
  <c r="AR160" i="1"/>
  <c r="AV160" i="1"/>
  <c r="AZ160" i="1"/>
  <c r="BD160" i="1"/>
  <c r="BH160" i="1"/>
  <c r="AS160" i="1"/>
  <c r="AW160" i="1"/>
  <c r="BE160" i="1"/>
  <c r="BF160" i="1"/>
  <c r="AP160" i="1"/>
  <c r="AK160" i="1"/>
  <c r="AT160" i="1"/>
  <c r="AQ160" i="1"/>
  <c r="AJ160" i="1"/>
  <c r="AX160" i="1"/>
  <c r="AM160" i="1"/>
  <c r="AI160" i="1"/>
  <c r="AL160" i="1"/>
  <c r="EA147" i="1"/>
  <c r="EE147" i="1"/>
  <c r="EI147" i="1"/>
  <c r="EM147" i="1"/>
  <c r="EQ147" i="1"/>
  <c r="EU147" i="1"/>
  <c r="EY147" i="1"/>
  <c r="FC147" i="1"/>
  <c r="FK147" i="1"/>
  <c r="FO147" i="1"/>
  <c r="FW147" i="1"/>
  <c r="GA147" i="1"/>
  <c r="GE147" i="1"/>
  <c r="GI147" i="1"/>
  <c r="GM147" i="1"/>
  <c r="GQ147" i="1"/>
  <c r="GU147" i="1"/>
  <c r="GY147" i="1"/>
  <c r="HC147" i="1"/>
  <c r="HK147" i="1"/>
  <c r="EB147" i="1"/>
  <c r="EJ147" i="1"/>
  <c r="EN147" i="1"/>
  <c r="ER147" i="1"/>
  <c r="EV147" i="1"/>
  <c r="EZ147" i="1"/>
  <c r="FD147" i="1"/>
  <c r="FH147" i="1"/>
  <c r="FL147" i="1"/>
  <c r="FP147" i="1"/>
  <c r="FX147" i="1"/>
  <c r="GB147" i="1"/>
  <c r="GJ147" i="1"/>
  <c r="GN147" i="1"/>
  <c r="GR147" i="1"/>
  <c r="GV147" i="1"/>
  <c r="GZ147" i="1"/>
  <c r="HD147" i="1"/>
  <c r="HH147" i="1"/>
  <c r="HL147" i="1"/>
  <c r="EC147" i="1"/>
  <c r="EK147" i="1"/>
  <c r="EO147" i="1"/>
  <c r="EW147" i="1"/>
  <c r="FA147" i="1"/>
  <c r="FE147" i="1"/>
  <c r="FI147" i="1"/>
  <c r="FM147" i="1"/>
  <c r="FQ147" i="1"/>
  <c r="FU147" i="1"/>
  <c r="FY147" i="1"/>
  <c r="GC147" i="1"/>
  <c r="GK147" i="1"/>
  <c r="GO147" i="1"/>
  <c r="GW147" i="1"/>
  <c r="HA147" i="1"/>
  <c r="HE147" i="1"/>
  <c r="HI147" i="1"/>
  <c r="HM147" i="1"/>
  <c r="ED147" i="1"/>
  <c r="EH147" i="1"/>
  <c r="EL147" i="1"/>
  <c r="EP147" i="1"/>
  <c r="EX147" i="1"/>
  <c r="FB147" i="1"/>
  <c r="FJ147" i="1"/>
  <c r="FN147" i="1"/>
  <c r="FR147" i="1"/>
  <c r="FV147" i="1"/>
  <c r="FZ147" i="1"/>
  <c r="GD147" i="1"/>
  <c r="GH147" i="1"/>
  <c r="GL147" i="1"/>
  <c r="GP147" i="1"/>
  <c r="GX147" i="1"/>
  <c r="HB147" i="1"/>
  <c r="HJ147" i="1"/>
  <c r="BI147" i="1"/>
  <c r="BM147" i="1"/>
  <c r="BQ147" i="1"/>
  <c r="BU147" i="1"/>
  <c r="BY147" i="1"/>
  <c r="CC147" i="1"/>
  <c r="CG147" i="1"/>
  <c r="CK147" i="1"/>
  <c r="CS147" i="1"/>
  <c r="CW147" i="1"/>
  <c r="DE147" i="1"/>
  <c r="DI147" i="1"/>
  <c r="DM147" i="1"/>
  <c r="DQ147" i="1"/>
  <c r="DU147" i="1"/>
  <c r="BJ147" i="1"/>
  <c r="BR147" i="1"/>
  <c r="BV147" i="1"/>
  <c r="BZ147" i="1"/>
  <c r="CD147" i="1"/>
  <c r="CH147" i="1"/>
  <c r="CL147" i="1"/>
  <c r="CP147" i="1"/>
  <c r="CT147" i="1"/>
  <c r="CX147" i="1"/>
  <c r="DF147" i="1"/>
  <c r="DJ147" i="1"/>
  <c r="DR147" i="1"/>
  <c r="BK147" i="1"/>
  <c r="BS147" i="1"/>
  <c r="BW147" i="1"/>
  <c r="CE147" i="1"/>
  <c r="CI147" i="1"/>
  <c r="CM147" i="1"/>
  <c r="CQ147" i="1"/>
  <c r="CU147" i="1"/>
  <c r="CY147" i="1"/>
  <c r="DC147" i="1"/>
  <c r="DG147" i="1"/>
  <c r="DK147" i="1"/>
  <c r="DS147" i="1"/>
  <c r="BL147" i="1"/>
  <c r="BP147" i="1"/>
  <c r="BT147" i="1"/>
  <c r="BX147" i="1"/>
  <c r="CF147" i="1"/>
  <c r="CJ147" i="1"/>
  <c r="CR147" i="1"/>
  <c r="CV147" i="1"/>
  <c r="CZ147" i="1"/>
  <c r="DD147" i="1"/>
  <c r="DH147" i="1"/>
  <c r="DL147" i="1"/>
  <c r="DP147" i="1"/>
  <c r="DT147" i="1"/>
  <c r="AR147" i="1"/>
  <c r="AV147" i="1"/>
  <c r="AZ147" i="1"/>
  <c r="BD147" i="1"/>
  <c r="BH147" i="1"/>
  <c r="AS147" i="1"/>
  <c r="AW147" i="1"/>
  <c r="BE147" i="1"/>
  <c r="AT147" i="1"/>
  <c r="AX147" i="1"/>
  <c r="BF147" i="1"/>
  <c r="BC147" i="1"/>
  <c r="AJ147" i="1"/>
  <c r="BG147" i="1"/>
  <c r="AM147" i="1"/>
  <c r="AI147" i="1"/>
  <c r="AU147" i="1"/>
  <c r="AP147" i="1"/>
  <c r="AL147" i="1"/>
  <c r="AY147" i="1"/>
  <c r="AQ147" i="1"/>
  <c r="AK147" i="1"/>
  <c r="EA198" i="1"/>
  <c r="EE198" i="1"/>
  <c r="EI198" i="1"/>
  <c r="EM198" i="1"/>
  <c r="EQ198" i="1"/>
  <c r="EU198" i="1"/>
  <c r="EY198" i="1"/>
  <c r="FC198" i="1"/>
  <c r="FK198" i="1"/>
  <c r="FO198" i="1"/>
  <c r="FW198" i="1"/>
  <c r="GA198" i="1"/>
  <c r="GE198" i="1"/>
  <c r="GI198" i="1"/>
  <c r="GM198" i="1"/>
  <c r="GQ198" i="1"/>
  <c r="GU198" i="1"/>
  <c r="GY198" i="1"/>
  <c r="HC198" i="1"/>
  <c r="HK198" i="1"/>
  <c r="EC198" i="1"/>
  <c r="EK198" i="1"/>
  <c r="EO198" i="1"/>
  <c r="EW198" i="1"/>
  <c r="FA198" i="1"/>
  <c r="FE198" i="1"/>
  <c r="FI198" i="1"/>
  <c r="FM198" i="1"/>
  <c r="FQ198" i="1"/>
  <c r="FU198" i="1"/>
  <c r="FY198" i="1"/>
  <c r="GC198" i="1"/>
  <c r="GK198" i="1"/>
  <c r="GO198" i="1"/>
  <c r="GW198" i="1"/>
  <c r="HA198" i="1"/>
  <c r="HE198" i="1"/>
  <c r="HI198" i="1"/>
  <c r="HM198" i="1"/>
  <c r="EB198" i="1"/>
  <c r="EJ198" i="1"/>
  <c r="ER198" i="1"/>
  <c r="EZ198" i="1"/>
  <c r="FH198" i="1"/>
  <c r="FP198" i="1"/>
  <c r="FX198" i="1"/>
  <c r="GN198" i="1"/>
  <c r="GV198" i="1"/>
  <c r="HD198" i="1"/>
  <c r="HL198" i="1"/>
  <c r="ED198" i="1"/>
  <c r="EL198" i="1"/>
  <c r="FB198" i="1"/>
  <c r="FJ198" i="1"/>
  <c r="FR198" i="1"/>
  <c r="FZ198" i="1"/>
  <c r="GH198" i="1"/>
  <c r="GP198" i="1"/>
  <c r="GX198" i="1"/>
  <c r="EN198" i="1"/>
  <c r="EV198" i="1"/>
  <c r="FD198" i="1"/>
  <c r="FL198" i="1"/>
  <c r="GB198" i="1"/>
  <c r="GJ198" i="1"/>
  <c r="GR198" i="1"/>
  <c r="GZ198" i="1"/>
  <c r="HH198" i="1"/>
  <c r="EH198" i="1"/>
  <c r="EP198" i="1"/>
  <c r="EX198" i="1"/>
  <c r="FN198" i="1"/>
  <c r="FV198" i="1"/>
  <c r="GD198" i="1"/>
  <c r="GL198" i="1"/>
  <c r="HB198" i="1"/>
  <c r="HJ198" i="1"/>
  <c r="BK198" i="1"/>
  <c r="BS198" i="1"/>
  <c r="BW198" i="1"/>
  <c r="CE198" i="1"/>
  <c r="CI198" i="1"/>
  <c r="CM198" i="1"/>
  <c r="CQ198" i="1"/>
  <c r="CU198" i="1"/>
  <c r="CY198" i="1"/>
  <c r="DC198" i="1"/>
  <c r="DG198" i="1"/>
  <c r="DK198" i="1"/>
  <c r="DS198" i="1"/>
  <c r="AS198" i="1"/>
  <c r="AW198" i="1"/>
  <c r="BE198" i="1"/>
  <c r="BL198" i="1"/>
  <c r="BP198" i="1"/>
  <c r="BT198" i="1"/>
  <c r="BX198" i="1"/>
  <c r="CF198" i="1"/>
  <c r="CJ198" i="1"/>
  <c r="CR198" i="1"/>
  <c r="CV198" i="1"/>
  <c r="CZ198" i="1"/>
  <c r="DD198" i="1"/>
  <c r="DH198" i="1"/>
  <c r="DL198" i="1"/>
  <c r="DP198" i="1"/>
  <c r="DT198" i="1"/>
  <c r="AT198" i="1"/>
  <c r="AX198" i="1"/>
  <c r="BF198" i="1"/>
  <c r="BI198" i="1"/>
  <c r="BM198" i="1"/>
  <c r="BQ198" i="1"/>
  <c r="BU198" i="1"/>
  <c r="BY198" i="1"/>
  <c r="CC198" i="1"/>
  <c r="CG198" i="1"/>
  <c r="CK198" i="1"/>
  <c r="CS198" i="1"/>
  <c r="CW198" i="1"/>
  <c r="DE198" i="1"/>
  <c r="DI198" i="1"/>
  <c r="DM198" i="1"/>
  <c r="DQ198" i="1"/>
  <c r="DU198" i="1"/>
  <c r="AU198" i="1"/>
  <c r="AY198" i="1"/>
  <c r="BC198" i="1"/>
  <c r="BG198" i="1"/>
  <c r="BJ198" i="1"/>
  <c r="BR198" i="1"/>
  <c r="BV198" i="1"/>
  <c r="BZ198" i="1"/>
  <c r="CD198" i="1"/>
  <c r="CH198" i="1"/>
  <c r="CL198" i="1"/>
  <c r="CP198" i="1"/>
  <c r="CT198" i="1"/>
  <c r="CX198" i="1"/>
  <c r="DF198" i="1"/>
  <c r="DJ198" i="1"/>
  <c r="DR198" i="1"/>
  <c r="AZ198" i="1"/>
  <c r="AP198" i="1"/>
  <c r="AM198" i="1"/>
  <c r="BD198" i="1"/>
  <c r="AQ198" i="1"/>
  <c r="AL198" i="1"/>
  <c r="AI198" i="1"/>
  <c r="AR198" i="1"/>
  <c r="BH198" i="1"/>
  <c r="AK198" i="1"/>
  <c r="AV198" i="1"/>
  <c r="AJ198" i="1"/>
  <c r="EA134" i="1"/>
  <c r="EE134" i="1"/>
  <c r="EI134" i="1"/>
  <c r="EM134" i="1"/>
  <c r="EQ134" i="1"/>
  <c r="EU134" i="1"/>
  <c r="EY134" i="1"/>
  <c r="FC134" i="1"/>
  <c r="FK134" i="1"/>
  <c r="FO134" i="1"/>
  <c r="FW134" i="1"/>
  <c r="GA134" i="1"/>
  <c r="GE134" i="1"/>
  <c r="GI134" i="1"/>
  <c r="GM134" i="1"/>
  <c r="GQ134" i="1"/>
  <c r="GU134" i="1"/>
  <c r="GY134" i="1"/>
  <c r="HC134" i="1"/>
  <c r="HK134" i="1"/>
  <c r="EB134" i="1"/>
  <c r="EJ134" i="1"/>
  <c r="EN134" i="1"/>
  <c r="ER134" i="1"/>
  <c r="EV134" i="1"/>
  <c r="EZ134" i="1"/>
  <c r="FD134" i="1"/>
  <c r="FH134" i="1"/>
  <c r="FL134" i="1"/>
  <c r="FP134" i="1"/>
  <c r="FX134" i="1"/>
  <c r="GB134" i="1"/>
  <c r="GJ134" i="1"/>
  <c r="GN134" i="1"/>
  <c r="GR134" i="1"/>
  <c r="GV134" i="1"/>
  <c r="GZ134" i="1"/>
  <c r="HD134" i="1"/>
  <c r="HH134" i="1"/>
  <c r="HL134" i="1"/>
  <c r="EC134" i="1"/>
  <c r="EK134" i="1"/>
  <c r="EO134" i="1"/>
  <c r="EW134" i="1"/>
  <c r="FA134" i="1"/>
  <c r="FE134" i="1"/>
  <c r="FI134" i="1"/>
  <c r="FM134" i="1"/>
  <c r="FQ134" i="1"/>
  <c r="FU134" i="1"/>
  <c r="FY134" i="1"/>
  <c r="GC134" i="1"/>
  <c r="GK134" i="1"/>
  <c r="GO134" i="1"/>
  <c r="GW134" i="1"/>
  <c r="HA134" i="1"/>
  <c r="HE134" i="1"/>
  <c r="HI134" i="1"/>
  <c r="HM134" i="1"/>
  <c r="ED134" i="1"/>
  <c r="EH134" i="1"/>
  <c r="EL134" i="1"/>
  <c r="EP134" i="1"/>
  <c r="EX134" i="1"/>
  <c r="FB134" i="1"/>
  <c r="FJ134" i="1"/>
  <c r="FN134" i="1"/>
  <c r="FR134" i="1"/>
  <c r="FV134" i="1"/>
  <c r="FZ134" i="1"/>
  <c r="GD134" i="1"/>
  <c r="GH134" i="1"/>
  <c r="GL134" i="1"/>
  <c r="GP134" i="1"/>
  <c r="GX134" i="1"/>
  <c r="HB134" i="1"/>
  <c r="HJ134" i="1"/>
  <c r="BJ134" i="1"/>
  <c r="BR134" i="1"/>
  <c r="BV134" i="1"/>
  <c r="BZ134" i="1"/>
  <c r="CD134" i="1"/>
  <c r="CH134" i="1"/>
  <c r="CL134" i="1"/>
  <c r="CP134" i="1"/>
  <c r="CT134" i="1"/>
  <c r="CX134" i="1"/>
  <c r="DF134" i="1"/>
  <c r="DJ134" i="1"/>
  <c r="DR134" i="1"/>
  <c r="BK134" i="1"/>
  <c r="BS134" i="1"/>
  <c r="BW134" i="1"/>
  <c r="CE134" i="1"/>
  <c r="CI134" i="1"/>
  <c r="CM134" i="1"/>
  <c r="CQ134" i="1"/>
  <c r="CU134" i="1"/>
  <c r="CY134" i="1"/>
  <c r="DC134" i="1"/>
  <c r="DG134" i="1"/>
  <c r="DK134" i="1"/>
  <c r="DS134" i="1"/>
  <c r="BL134" i="1"/>
  <c r="BP134" i="1"/>
  <c r="BT134" i="1"/>
  <c r="BX134" i="1"/>
  <c r="CF134" i="1"/>
  <c r="CJ134" i="1"/>
  <c r="CR134" i="1"/>
  <c r="CV134" i="1"/>
  <c r="CZ134" i="1"/>
  <c r="DD134" i="1"/>
  <c r="DH134" i="1"/>
  <c r="DL134" i="1"/>
  <c r="DP134" i="1"/>
  <c r="DT134" i="1"/>
  <c r="BI134" i="1"/>
  <c r="BM134" i="1"/>
  <c r="BQ134" i="1"/>
  <c r="BU134" i="1"/>
  <c r="BY134" i="1"/>
  <c r="CC134" i="1"/>
  <c r="CG134" i="1"/>
  <c r="CK134" i="1"/>
  <c r="CS134" i="1"/>
  <c r="CW134" i="1"/>
  <c r="DE134" i="1"/>
  <c r="DI134" i="1"/>
  <c r="DM134" i="1"/>
  <c r="DQ134" i="1"/>
  <c r="DU134" i="1"/>
  <c r="AS134" i="1"/>
  <c r="AW134" i="1"/>
  <c r="BE134" i="1"/>
  <c r="AT134" i="1"/>
  <c r="AX134" i="1"/>
  <c r="BF134" i="1"/>
  <c r="AU134" i="1"/>
  <c r="AY134" i="1"/>
  <c r="BC134" i="1"/>
  <c r="BG134" i="1"/>
  <c r="AZ134" i="1"/>
  <c r="AP134" i="1"/>
  <c r="AM134" i="1"/>
  <c r="BD134" i="1"/>
  <c r="AQ134" i="1"/>
  <c r="AL134" i="1"/>
  <c r="AR134" i="1"/>
  <c r="BH134" i="1"/>
  <c r="AK134" i="1"/>
  <c r="AI134" i="1"/>
  <c r="AV134" i="1"/>
  <c r="AJ134" i="1"/>
  <c r="ED168" i="1"/>
  <c r="EH168" i="1"/>
  <c r="EL168" i="1"/>
  <c r="EP168" i="1"/>
  <c r="EX168" i="1"/>
  <c r="FB168" i="1"/>
  <c r="FJ168" i="1"/>
  <c r="FN168" i="1"/>
  <c r="FR168" i="1"/>
  <c r="FV168" i="1"/>
  <c r="FZ168" i="1"/>
  <c r="GD168" i="1"/>
  <c r="GH168" i="1"/>
  <c r="GL168" i="1"/>
  <c r="GP168" i="1"/>
  <c r="GX168" i="1"/>
  <c r="HB168" i="1"/>
  <c r="HJ168" i="1"/>
  <c r="EA168" i="1"/>
  <c r="EE168" i="1"/>
  <c r="EI168" i="1"/>
  <c r="EM168" i="1"/>
  <c r="EQ168" i="1"/>
  <c r="EU168" i="1"/>
  <c r="EY168" i="1"/>
  <c r="FC168" i="1"/>
  <c r="FK168" i="1"/>
  <c r="FO168" i="1"/>
  <c r="FW168" i="1"/>
  <c r="GA168" i="1"/>
  <c r="GE168" i="1"/>
  <c r="GI168" i="1"/>
  <c r="GM168" i="1"/>
  <c r="GQ168" i="1"/>
  <c r="GU168" i="1"/>
  <c r="GY168" i="1"/>
  <c r="HC168" i="1"/>
  <c r="HK168" i="1"/>
  <c r="EB168" i="1"/>
  <c r="EJ168" i="1"/>
  <c r="EN168" i="1"/>
  <c r="ER168" i="1"/>
  <c r="EV168" i="1"/>
  <c r="EZ168" i="1"/>
  <c r="FD168" i="1"/>
  <c r="FH168" i="1"/>
  <c r="FL168" i="1"/>
  <c r="FP168" i="1"/>
  <c r="FX168" i="1"/>
  <c r="GB168" i="1"/>
  <c r="GJ168" i="1"/>
  <c r="GN168" i="1"/>
  <c r="GR168" i="1"/>
  <c r="GV168" i="1"/>
  <c r="GZ168" i="1"/>
  <c r="HD168" i="1"/>
  <c r="HH168" i="1"/>
  <c r="HL168" i="1"/>
  <c r="EC168" i="1"/>
  <c r="EK168" i="1"/>
  <c r="EO168" i="1"/>
  <c r="EW168" i="1"/>
  <c r="FA168" i="1"/>
  <c r="FE168" i="1"/>
  <c r="FI168" i="1"/>
  <c r="FM168" i="1"/>
  <c r="FQ168" i="1"/>
  <c r="FU168" i="1"/>
  <c r="FY168" i="1"/>
  <c r="GC168" i="1"/>
  <c r="GK168" i="1"/>
  <c r="GO168" i="1"/>
  <c r="GW168" i="1"/>
  <c r="HA168" i="1"/>
  <c r="HE168" i="1"/>
  <c r="HI168" i="1"/>
  <c r="HM168" i="1"/>
  <c r="BL168" i="1"/>
  <c r="BP168" i="1"/>
  <c r="BT168" i="1"/>
  <c r="BX168" i="1"/>
  <c r="CF168" i="1"/>
  <c r="CJ168" i="1"/>
  <c r="CR168" i="1"/>
  <c r="CV168" i="1"/>
  <c r="CZ168" i="1"/>
  <c r="DD168" i="1"/>
  <c r="DH168" i="1"/>
  <c r="DL168" i="1"/>
  <c r="DP168" i="1"/>
  <c r="DT168" i="1"/>
  <c r="BI168" i="1"/>
  <c r="BM168" i="1"/>
  <c r="BQ168" i="1"/>
  <c r="BU168" i="1"/>
  <c r="BY168" i="1"/>
  <c r="CC168" i="1"/>
  <c r="CG168" i="1"/>
  <c r="CK168" i="1"/>
  <c r="CS168" i="1"/>
  <c r="CW168" i="1"/>
  <c r="DE168" i="1"/>
  <c r="DI168" i="1"/>
  <c r="DM168" i="1"/>
  <c r="DQ168" i="1"/>
  <c r="DU168" i="1"/>
  <c r="BJ168" i="1"/>
  <c r="BR168" i="1"/>
  <c r="BV168" i="1"/>
  <c r="BZ168" i="1"/>
  <c r="CD168" i="1"/>
  <c r="CH168" i="1"/>
  <c r="CL168" i="1"/>
  <c r="CP168" i="1"/>
  <c r="CT168" i="1"/>
  <c r="CX168" i="1"/>
  <c r="DF168" i="1"/>
  <c r="DJ168" i="1"/>
  <c r="DR168" i="1"/>
  <c r="BK168" i="1"/>
  <c r="BS168" i="1"/>
  <c r="BW168" i="1"/>
  <c r="CE168" i="1"/>
  <c r="CI168" i="1"/>
  <c r="CM168" i="1"/>
  <c r="CQ168" i="1"/>
  <c r="CU168" i="1"/>
  <c r="CY168" i="1"/>
  <c r="DC168" i="1"/>
  <c r="DG168" i="1"/>
  <c r="DK168" i="1"/>
  <c r="DS168" i="1"/>
  <c r="AU168" i="1"/>
  <c r="AY168" i="1"/>
  <c r="BC168" i="1"/>
  <c r="BG168" i="1"/>
  <c r="AR168" i="1"/>
  <c r="AV168" i="1"/>
  <c r="AZ168" i="1"/>
  <c r="BD168" i="1"/>
  <c r="BH168" i="1"/>
  <c r="AS168" i="1"/>
  <c r="AW168" i="1"/>
  <c r="BE168" i="1"/>
  <c r="AX168" i="1"/>
  <c r="AP168" i="1"/>
  <c r="AK168" i="1"/>
  <c r="AQ168" i="1"/>
  <c r="AJ168" i="1"/>
  <c r="BF168" i="1"/>
  <c r="AM168" i="1"/>
  <c r="AI168" i="1"/>
  <c r="AT168" i="1"/>
  <c r="AL168" i="1"/>
  <c r="ED142" i="1"/>
  <c r="EH142" i="1"/>
  <c r="EL142" i="1"/>
  <c r="EP142" i="1"/>
  <c r="EX142" i="1"/>
  <c r="FB142" i="1"/>
  <c r="FJ142" i="1"/>
  <c r="FN142" i="1"/>
  <c r="FR142" i="1"/>
  <c r="FV142" i="1"/>
  <c r="FZ142" i="1"/>
  <c r="GD142" i="1"/>
  <c r="GH142" i="1"/>
  <c r="GL142" i="1"/>
  <c r="GP142" i="1"/>
  <c r="GX142" i="1"/>
  <c r="HB142" i="1"/>
  <c r="HJ142" i="1"/>
  <c r="EA142" i="1"/>
  <c r="EE142" i="1"/>
  <c r="EI142" i="1"/>
  <c r="EM142" i="1"/>
  <c r="EQ142" i="1"/>
  <c r="EU142" i="1"/>
  <c r="EY142" i="1"/>
  <c r="FC142" i="1"/>
  <c r="FK142" i="1"/>
  <c r="FO142" i="1"/>
  <c r="FW142" i="1"/>
  <c r="GA142" i="1"/>
  <c r="GE142" i="1"/>
  <c r="GI142" i="1"/>
  <c r="GM142" i="1"/>
  <c r="GQ142" i="1"/>
  <c r="GU142" i="1"/>
  <c r="GY142" i="1"/>
  <c r="HC142" i="1"/>
  <c r="HK142" i="1"/>
  <c r="EB142" i="1"/>
  <c r="EJ142" i="1"/>
  <c r="EN142" i="1"/>
  <c r="ER142" i="1"/>
  <c r="EV142" i="1"/>
  <c r="EZ142" i="1"/>
  <c r="FD142" i="1"/>
  <c r="FH142" i="1"/>
  <c r="FL142" i="1"/>
  <c r="FP142" i="1"/>
  <c r="FX142" i="1"/>
  <c r="GB142" i="1"/>
  <c r="GJ142" i="1"/>
  <c r="GN142" i="1"/>
  <c r="GR142" i="1"/>
  <c r="GV142" i="1"/>
  <c r="GZ142" i="1"/>
  <c r="HD142" i="1"/>
  <c r="HH142" i="1"/>
  <c r="HL142" i="1"/>
  <c r="EC142" i="1"/>
  <c r="EK142" i="1"/>
  <c r="EO142" i="1"/>
  <c r="EW142" i="1"/>
  <c r="FA142" i="1"/>
  <c r="FE142" i="1"/>
  <c r="FI142" i="1"/>
  <c r="FM142" i="1"/>
  <c r="FQ142" i="1"/>
  <c r="FU142" i="1"/>
  <c r="FY142" i="1"/>
  <c r="GC142" i="1"/>
  <c r="GK142" i="1"/>
  <c r="GO142" i="1"/>
  <c r="GW142" i="1"/>
  <c r="HA142" i="1"/>
  <c r="HE142" i="1"/>
  <c r="HI142" i="1"/>
  <c r="HM142" i="1"/>
  <c r="BJ142" i="1"/>
  <c r="BR142" i="1"/>
  <c r="BV142" i="1"/>
  <c r="BZ142" i="1"/>
  <c r="CD142" i="1"/>
  <c r="CH142" i="1"/>
  <c r="CL142" i="1"/>
  <c r="CP142" i="1"/>
  <c r="CT142" i="1"/>
  <c r="CX142" i="1"/>
  <c r="DF142" i="1"/>
  <c r="DJ142" i="1"/>
  <c r="DR142" i="1"/>
  <c r="BK142" i="1"/>
  <c r="BS142" i="1"/>
  <c r="BW142" i="1"/>
  <c r="CE142" i="1"/>
  <c r="CI142" i="1"/>
  <c r="CM142" i="1"/>
  <c r="CQ142" i="1"/>
  <c r="CU142" i="1"/>
  <c r="CY142" i="1"/>
  <c r="DC142" i="1"/>
  <c r="DG142" i="1"/>
  <c r="DK142" i="1"/>
  <c r="DS142" i="1"/>
  <c r="BL142" i="1"/>
  <c r="BP142" i="1"/>
  <c r="BT142" i="1"/>
  <c r="BX142" i="1"/>
  <c r="CF142" i="1"/>
  <c r="CJ142" i="1"/>
  <c r="CR142" i="1"/>
  <c r="CV142" i="1"/>
  <c r="CZ142" i="1"/>
  <c r="DD142" i="1"/>
  <c r="DH142" i="1"/>
  <c r="DL142" i="1"/>
  <c r="DP142" i="1"/>
  <c r="DT142" i="1"/>
  <c r="BI142" i="1"/>
  <c r="BM142" i="1"/>
  <c r="BQ142" i="1"/>
  <c r="BU142" i="1"/>
  <c r="BY142" i="1"/>
  <c r="CC142" i="1"/>
  <c r="CG142" i="1"/>
  <c r="CK142" i="1"/>
  <c r="CS142" i="1"/>
  <c r="CW142" i="1"/>
  <c r="DE142" i="1"/>
  <c r="DI142" i="1"/>
  <c r="DM142" i="1"/>
  <c r="DQ142" i="1"/>
  <c r="DU142" i="1"/>
  <c r="AS142" i="1"/>
  <c r="AW142" i="1"/>
  <c r="BE142" i="1"/>
  <c r="AT142" i="1"/>
  <c r="AX142" i="1"/>
  <c r="BF142" i="1"/>
  <c r="AU142" i="1"/>
  <c r="AY142" i="1"/>
  <c r="BC142" i="1"/>
  <c r="BG142" i="1"/>
  <c r="AR142" i="1"/>
  <c r="BH142" i="1"/>
  <c r="AP142" i="1"/>
  <c r="AM142" i="1"/>
  <c r="AV142" i="1"/>
  <c r="AQ142" i="1"/>
  <c r="AL142" i="1"/>
  <c r="AZ142" i="1"/>
  <c r="AK142" i="1"/>
  <c r="BD142" i="1"/>
  <c r="AJ142" i="1"/>
  <c r="AI142" i="1"/>
  <c r="EC141" i="1"/>
  <c r="EK141" i="1"/>
  <c r="EO141" i="1"/>
  <c r="EW141" i="1"/>
  <c r="FA141" i="1"/>
  <c r="FE141" i="1"/>
  <c r="FI141" i="1"/>
  <c r="FM141" i="1"/>
  <c r="FQ141" i="1"/>
  <c r="FU141" i="1"/>
  <c r="FY141" i="1"/>
  <c r="GC141" i="1"/>
  <c r="GK141" i="1"/>
  <c r="GO141" i="1"/>
  <c r="GW141" i="1"/>
  <c r="HA141" i="1"/>
  <c r="HE141" i="1"/>
  <c r="HI141" i="1"/>
  <c r="HM141" i="1"/>
  <c r="ED141" i="1"/>
  <c r="EH141" i="1"/>
  <c r="EL141" i="1"/>
  <c r="EP141" i="1"/>
  <c r="EX141" i="1"/>
  <c r="FB141" i="1"/>
  <c r="FJ141" i="1"/>
  <c r="FN141" i="1"/>
  <c r="FR141" i="1"/>
  <c r="FV141" i="1"/>
  <c r="FZ141" i="1"/>
  <c r="GD141" i="1"/>
  <c r="GH141" i="1"/>
  <c r="GL141" i="1"/>
  <c r="GP141" i="1"/>
  <c r="GX141" i="1"/>
  <c r="HB141" i="1"/>
  <c r="HJ141" i="1"/>
  <c r="EA141" i="1"/>
  <c r="EE141" i="1"/>
  <c r="EI141" i="1"/>
  <c r="EM141" i="1"/>
  <c r="EQ141" i="1"/>
  <c r="EU141" i="1"/>
  <c r="EY141" i="1"/>
  <c r="FC141" i="1"/>
  <c r="FK141" i="1"/>
  <c r="FO141" i="1"/>
  <c r="FW141" i="1"/>
  <c r="GA141" i="1"/>
  <c r="GE141" i="1"/>
  <c r="GI141" i="1"/>
  <c r="GM141" i="1"/>
  <c r="GQ141" i="1"/>
  <c r="GU141" i="1"/>
  <c r="GY141" i="1"/>
  <c r="HC141" i="1"/>
  <c r="HK141" i="1"/>
  <c r="EB141" i="1"/>
  <c r="EJ141" i="1"/>
  <c r="EN141" i="1"/>
  <c r="ER141" i="1"/>
  <c r="EV141" i="1"/>
  <c r="EZ141" i="1"/>
  <c r="FD141" i="1"/>
  <c r="FH141" i="1"/>
  <c r="FL141" i="1"/>
  <c r="FP141" i="1"/>
  <c r="FX141" i="1"/>
  <c r="GB141" i="1"/>
  <c r="GJ141" i="1"/>
  <c r="GN141" i="1"/>
  <c r="GR141" i="1"/>
  <c r="GV141" i="1"/>
  <c r="GZ141" i="1"/>
  <c r="HD141" i="1"/>
  <c r="HH141" i="1"/>
  <c r="HL141" i="1"/>
  <c r="BK141" i="1"/>
  <c r="BS141" i="1"/>
  <c r="BW141" i="1"/>
  <c r="CE141" i="1"/>
  <c r="CI141" i="1"/>
  <c r="CM141" i="1"/>
  <c r="CQ141" i="1"/>
  <c r="CU141" i="1"/>
  <c r="CY141" i="1"/>
  <c r="DC141" i="1"/>
  <c r="DG141" i="1"/>
  <c r="DK141" i="1"/>
  <c r="DS141" i="1"/>
  <c r="BL141" i="1"/>
  <c r="BP141" i="1"/>
  <c r="BT141" i="1"/>
  <c r="BX141" i="1"/>
  <c r="CF141" i="1"/>
  <c r="CJ141" i="1"/>
  <c r="CR141" i="1"/>
  <c r="CV141" i="1"/>
  <c r="CZ141" i="1"/>
  <c r="DD141" i="1"/>
  <c r="DH141" i="1"/>
  <c r="DL141" i="1"/>
  <c r="DP141" i="1"/>
  <c r="DT141" i="1"/>
  <c r="BI141" i="1"/>
  <c r="BM141" i="1"/>
  <c r="BQ141" i="1"/>
  <c r="BU141" i="1"/>
  <c r="BY141" i="1"/>
  <c r="CC141" i="1"/>
  <c r="CG141" i="1"/>
  <c r="CK141" i="1"/>
  <c r="CS141" i="1"/>
  <c r="CW141" i="1"/>
  <c r="DE141" i="1"/>
  <c r="DI141" i="1"/>
  <c r="DM141" i="1"/>
  <c r="DQ141" i="1"/>
  <c r="DU141" i="1"/>
  <c r="BJ141" i="1"/>
  <c r="BR141" i="1"/>
  <c r="BV141" i="1"/>
  <c r="BZ141" i="1"/>
  <c r="CD141" i="1"/>
  <c r="CH141" i="1"/>
  <c r="CL141" i="1"/>
  <c r="CP141" i="1"/>
  <c r="CT141" i="1"/>
  <c r="CX141" i="1"/>
  <c r="DF141" i="1"/>
  <c r="DJ141" i="1"/>
  <c r="DR141" i="1"/>
  <c r="AT141" i="1"/>
  <c r="AX141" i="1"/>
  <c r="BF141" i="1"/>
  <c r="AU141" i="1"/>
  <c r="AY141" i="1"/>
  <c r="BC141" i="1"/>
  <c r="BG141" i="1"/>
  <c r="AR141" i="1"/>
  <c r="AV141" i="1"/>
  <c r="AZ141" i="1"/>
  <c r="BD141" i="1"/>
  <c r="BH141" i="1"/>
  <c r="AS141" i="1"/>
  <c r="AL141" i="1"/>
  <c r="AW141" i="1"/>
  <c r="AK141" i="1"/>
  <c r="AP141" i="1"/>
  <c r="AJ141" i="1"/>
  <c r="BE141" i="1"/>
  <c r="AQ141" i="1"/>
  <c r="AM141" i="1"/>
  <c r="AI141" i="1"/>
  <c r="ED128" i="1"/>
  <c r="EH128" i="1"/>
  <c r="EL128" i="1"/>
  <c r="EP128" i="1"/>
  <c r="EX128" i="1"/>
  <c r="FB128" i="1"/>
  <c r="FJ128" i="1"/>
  <c r="FN128" i="1"/>
  <c r="FR128" i="1"/>
  <c r="FV128" i="1"/>
  <c r="FZ128" i="1"/>
  <c r="GD128" i="1"/>
  <c r="GH128" i="1"/>
  <c r="GL128" i="1"/>
  <c r="GP128" i="1"/>
  <c r="GX128" i="1"/>
  <c r="HB128" i="1"/>
  <c r="HJ128" i="1"/>
  <c r="EB128" i="1"/>
  <c r="EJ128" i="1"/>
  <c r="EN128" i="1"/>
  <c r="ER128" i="1"/>
  <c r="EV128" i="1"/>
  <c r="EZ128" i="1"/>
  <c r="FD128" i="1"/>
  <c r="FH128" i="1"/>
  <c r="FL128" i="1"/>
  <c r="FP128" i="1"/>
  <c r="FX128" i="1"/>
  <c r="GB128" i="1"/>
  <c r="GJ128" i="1"/>
  <c r="GN128" i="1"/>
  <c r="GR128" i="1"/>
  <c r="GV128" i="1"/>
  <c r="GZ128" i="1"/>
  <c r="HD128" i="1"/>
  <c r="HH128" i="1"/>
  <c r="HL128" i="1"/>
  <c r="EC128" i="1"/>
  <c r="EK128" i="1"/>
  <c r="FA128" i="1"/>
  <c r="FI128" i="1"/>
  <c r="FQ128" i="1"/>
  <c r="FY128" i="1"/>
  <c r="GO128" i="1"/>
  <c r="GW128" i="1"/>
  <c r="HE128" i="1"/>
  <c r="HM128" i="1"/>
  <c r="EE128" i="1"/>
  <c r="EM128" i="1"/>
  <c r="EU128" i="1"/>
  <c r="FC128" i="1"/>
  <c r="FK128" i="1"/>
  <c r="GA128" i="1"/>
  <c r="GI128" i="1"/>
  <c r="GQ128" i="1"/>
  <c r="GY128" i="1"/>
  <c r="EO128" i="1"/>
  <c r="EW128" i="1"/>
  <c r="FE128" i="1"/>
  <c r="FM128" i="1"/>
  <c r="FU128" i="1"/>
  <c r="GC128" i="1"/>
  <c r="GK128" i="1"/>
  <c r="HA128" i="1"/>
  <c r="HI128" i="1"/>
  <c r="EA128" i="1"/>
  <c r="EI128" i="1"/>
  <c r="EQ128" i="1"/>
  <c r="EY128" i="1"/>
  <c r="FO128" i="1"/>
  <c r="FW128" i="1"/>
  <c r="GE128" i="1"/>
  <c r="GM128" i="1"/>
  <c r="GU128" i="1"/>
  <c r="HC128" i="1"/>
  <c r="HK128" i="1"/>
  <c r="BI128" i="1"/>
  <c r="BM128" i="1"/>
  <c r="BQ128" i="1"/>
  <c r="BU128" i="1"/>
  <c r="BY128" i="1"/>
  <c r="CC128" i="1"/>
  <c r="CG128" i="1"/>
  <c r="CK128" i="1"/>
  <c r="CS128" i="1"/>
  <c r="CW128" i="1"/>
  <c r="DE128" i="1"/>
  <c r="DI128" i="1"/>
  <c r="DM128" i="1"/>
  <c r="DQ128" i="1"/>
  <c r="DU128" i="1"/>
  <c r="BJ128" i="1"/>
  <c r="BR128" i="1"/>
  <c r="BV128" i="1"/>
  <c r="BZ128" i="1"/>
  <c r="CD128" i="1"/>
  <c r="CH128" i="1"/>
  <c r="CL128" i="1"/>
  <c r="CP128" i="1"/>
  <c r="CT128" i="1"/>
  <c r="CX128" i="1"/>
  <c r="DF128" i="1"/>
  <c r="DJ128" i="1"/>
  <c r="DR128" i="1"/>
  <c r="BK128" i="1"/>
  <c r="BS128" i="1"/>
  <c r="BW128" i="1"/>
  <c r="CE128" i="1"/>
  <c r="CI128" i="1"/>
  <c r="CM128" i="1"/>
  <c r="CQ128" i="1"/>
  <c r="CU128" i="1"/>
  <c r="CY128" i="1"/>
  <c r="DC128" i="1"/>
  <c r="DG128" i="1"/>
  <c r="DK128" i="1"/>
  <c r="DS128" i="1"/>
  <c r="BL128" i="1"/>
  <c r="BP128" i="1"/>
  <c r="BT128" i="1"/>
  <c r="BX128" i="1"/>
  <c r="CF128" i="1"/>
  <c r="CJ128" i="1"/>
  <c r="CR128" i="1"/>
  <c r="CV128" i="1"/>
  <c r="CZ128" i="1"/>
  <c r="DD128" i="1"/>
  <c r="DH128" i="1"/>
  <c r="DL128" i="1"/>
  <c r="DP128" i="1"/>
  <c r="DT128" i="1"/>
  <c r="AU128" i="1"/>
  <c r="AY128" i="1"/>
  <c r="BC128" i="1"/>
  <c r="BG128" i="1"/>
  <c r="AR128" i="1"/>
  <c r="AV128" i="1"/>
  <c r="AZ128" i="1"/>
  <c r="BD128" i="1"/>
  <c r="BH128" i="1"/>
  <c r="AS128" i="1"/>
  <c r="AW128" i="1"/>
  <c r="BE128" i="1"/>
  <c r="BF128" i="1"/>
  <c r="AP128" i="1"/>
  <c r="AK128" i="1"/>
  <c r="AT128" i="1"/>
  <c r="AQ128" i="1"/>
  <c r="AJ128" i="1"/>
  <c r="AX128" i="1"/>
  <c r="AM128" i="1"/>
  <c r="AI128" i="1"/>
  <c r="AL128" i="1"/>
  <c r="EA195" i="1"/>
  <c r="EE195" i="1"/>
  <c r="EI195" i="1"/>
  <c r="EM195" i="1"/>
  <c r="EQ195" i="1"/>
  <c r="EU195" i="1"/>
  <c r="EY195" i="1"/>
  <c r="FC195" i="1"/>
  <c r="FK195" i="1"/>
  <c r="FO195" i="1"/>
  <c r="FW195" i="1"/>
  <c r="GA195" i="1"/>
  <c r="GE195" i="1"/>
  <c r="GI195" i="1"/>
  <c r="GM195" i="1"/>
  <c r="GQ195" i="1"/>
  <c r="GU195" i="1"/>
  <c r="GY195" i="1"/>
  <c r="HC195" i="1"/>
  <c r="HK195" i="1"/>
  <c r="EB195" i="1"/>
  <c r="EJ195" i="1"/>
  <c r="EN195" i="1"/>
  <c r="ER195" i="1"/>
  <c r="EV195" i="1"/>
  <c r="EZ195" i="1"/>
  <c r="FD195" i="1"/>
  <c r="FH195" i="1"/>
  <c r="FL195" i="1"/>
  <c r="FP195" i="1"/>
  <c r="FX195" i="1"/>
  <c r="GB195" i="1"/>
  <c r="GJ195" i="1"/>
  <c r="GN195" i="1"/>
  <c r="GR195" i="1"/>
  <c r="GV195" i="1"/>
  <c r="GZ195" i="1"/>
  <c r="HD195" i="1"/>
  <c r="HH195" i="1"/>
  <c r="HL195" i="1"/>
  <c r="EC195" i="1"/>
  <c r="EK195" i="1"/>
  <c r="EO195" i="1"/>
  <c r="EW195" i="1"/>
  <c r="FA195" i="1"/>
  <c r="FE195" i="1"/>
  <c r="FI195" i="1"/>
  <c r="FM195" i="1"/>
  <c r="FQ195" i="1"/>
  <c r="FU195" i="1"/>
  <c r="FY195" i="1"/>
  <c r="GC195" i="1"/>
  <c r="GK195" i="1"/>
  <c r="GO195" i="1"/>
  <c r="GW195" i="1"/>
  <c r="HA195" i="1"/>
  <c r="HE195" i="1"/>
  <c r="HI195" i="1"/>
  <c r="HM195" i="1"/>
  <c r="ED195" i="1"/>
  <c r="EH195" i="1"/>
  <c r="EL195" i="1"/>
  <c r="EP195" i="1"/>
  <c r="EX195" i="1"/>
  <c r="FB195" i="1"/>
  <c r="FJ195" i="1"/>
  <c r="FN195" i="1"/>
  <c r="FR195" i="1"/>
  <c r="FV195" i="1"/>
  <c r="FZ195" i="1"/>
  <c r="GD195" i="1"/>
  <c r="GH195" i="1"/>
  <c r="GL195" i="1"/>
  <c r="GP195" i="1"/>
  <c r="GX195" i="1"/>
  <c r="HB195" i="1"/>
  <c r="HJ195" i="1"/>
  <c r="BJ195" i="1"/>
  <c r="BR195" i="1"/>
  <c r="BV195" i="1"/>
  <c r="BZ195" i="1"/>
  <c r="CD195" i="1"/>
  <c r="CH195" i="1"/>
  <c r="CL195" i="1"/>
  <c r="CP195" i="1"/>
  <c r="CT195" i="1"/>
  <c r="CX195" i="1"/>
  <c r="DF195" i="1"/>
  <c r="DJ195" i="1"/>
  <c r="DR195" i="1"/>
  <c r="AR195" i="1"/>
  <c r="AV195" i="1"/>
  <c r="AZ195" i="1"/>
  <c r="BD195" i="1"/>
  <c r="BH195" i="1"/>
  <c r="BK195" i="1"/>
  <c r="BS195" i="1"/>
  <c r="BW195" i="1"/>
  <c r="CE195" i="1"/>
  <c r="CI195" i="1"/>
  <c r="CM195" i="1"/>
  <c r="CQ195" i="1"/>
  <c r="CU195" i="1"/>
  <c r="CY195" i="1"/>
  <c r="DC195" i="1"/>
  <c r="DG195" i="1"/>
  <c r="DK195" i="1"/>
  <c r="DS195" i="1"/>
  <c r="AS195" i="1"/>
  <c r="AW195" i="1"/>
  <c r="BE195" i="1"/>
  <c r="BL195" i="1"/>
  <c r="BP195" i="1"/>
  <c r="BT195" i="1"/>
  <c r="BX195" i="1"/>
  <c r="CF195" i="1"/>
  <c r="CJ195" i="1"/>
  <c r="CR195" i="1"/>
  <c r="CV195" i="1"/>
  <c r="CZ195" i="1"/>
  <c r="DD195" i="1"/>
  <c r="DH195" i="1"/>
  <c r="DL195" i="1"/>
  <c r="DP195" i="1"/>
  <c r="DT195" i="1"/>
  <c r="AT195" i="1"/>
  <c r="AX195" i="1"/>
  <c r="BF195" i="1"/>
  <c r="BI195" i="1"/>
  <c r="BM195" i="1"/>
  <c r="BQ195" i="1"/>
  <c r="BU195" i="1"/>
  <c r="BY195" i="1"/>
  <c r="CC195" i="1"/>
  <c r="CG195" i="1"/>
  <c r="CK195" i="1"/>
  <c r="CS195" i="1"/>
  <c r="CW195" i="1"/>
  <c r="DE195" i="1"/>
  <c r="DI195" i="1"/>
  <c r="DM195" i="1"/>
  <c r="DQ195" i="1"/>
  <c r="DU195" i="1"/>
  <c r="BC195" i="1"/>
  <c r="AJ195" i="1"/>
  <c r="BG195" i="1"/>
  <c r="AM195" i="1"/>
  <c r="AI195" i="1"/>
  <c r="AU195" i="1"/>
  <c r="AP195" i="1"/>
  <c r="AL195" i="1"/>
  <c r="AY195" i="1"/>
  <c r="AQ195" i="1"/>
  <c r="AK195" i="1"/>
  <c r="EC189" i="1"/>
  <c r="EK189" i="1"/>
  <c r="EO189" i="1"/>
  <c r="EW189" i="1"/>
  <c r="FA189" i="1"/>
  <c r="FE189" i="1"/>
  <c r="FI189" i="1"/>
  <c r="FM189" i="1"/>
  <c r="FQ189" i="1"/>
  <c r="FU189" i="1"/>
  <c r="FY189" i="1"/>
  <c r="GC189" i="1"/>
  <c r="GK189" i="1"/>
  <c r="GO189" i="1"/>
  <c r="GW189" i="1"/>
  <c r="HA189" i="1"/>
  <c r="HE189" i="1"/>
  <c r="HI189" i="1"/>
  <c r="HM189" i="1"/>
  <c r="ED189" i="1"/>
  <c r="EH189" i="1"/>
  <c r="EL189" i="1"/>
  <c r="EP189" i="1"/>
  <c r="EX189" i="1"/>
  <c r="FB189" i="1"/>
  <c r="FJ189" i="1"/>
  <c r="FN189" i="1"/>
  <c r="FR189" i="1"/>
  <c r="FV189" i="1"/>
  <c r="FZ189" i="1"/>
  <c r="GD189" i="1"/>
  <c r="GH189" i="1"/>
  <c r="GL189" i="1"/>
  <c r="GP189" i="1"/>
  <c r="GX189" i="1"/>
  <c r="HB189" i="1"/>
  <c r="HJ189" i="1"/>
  <c r="EA189" i="1"/>
  <c r="EE189" i="1"/>
  <c r="EI189" i="1"/>
  <c r="EM189" i="1"/>
  <c r="EQ189" i="1"/>
  <c r="EU189" i="1"/>
  <c r="EY189" i="1"/>
  <c r="FC189" i="1"/>
  <c r="FK189" i="1"/>
  <c r="FO189" i="1"/>
  <c r="FW189" i="1"/>
  <c r="GA189" i="1"/>
  <c r="GE189" i="1"/>
  <c r="GI189" i="1"/>
  <c r="GM189" i="1"/>
  <c r="GQ189" i="1"/>
  <c r="GU189" i="1"/>
  <c r="GY189" i="1"/>
  <c r="HC189" i="1"/>
  <c r="HK189" i="1"/>
  <c r="EB189" i="1"/>
  <c r="EJ189" i="1"/>
  <c r="EN189" i="1"/>
  <c r="ER189" i="1"/>
  <c r="EV189" i="1"/>
  <c r="EZ189" i="1"/>
  <c r="FD189" i="1"/>
  <c r="FH189" i="1"/>
  <c r="FL189" i="1"/>
  <c r="FP189" i="1"/>
  <c r="FX189" i="1"/>
  <c r="GB189" i="1"/>
  <c r="GJ189" i="1"/>
  <c r="GN189" i="1"/>
  <c r="GR189" i="1"/>
  <c r="GV189" i="1"/>
  <c r="GZ189" i="1"/>
  <c r="HD189" i="1"/>
  <c r="HH189" i="1"/>
  <c r="HL189" i="1"/>
  <c r="BL189" i="1"/>
  <c r="BP189" i="1"/>
  <c r="BT189" i="1"/>
  <c r="BX189" i="1"/>
  <c r="CF189" i="1"/>
  <c r="CJ189" i="1"/>
  <c r="CR189" i="1"/>
  <c r="CV189" i="1"/>
  <c r="CZ189" i="1"/>
  <c r="DD189" i="1"/>
  <c r="DH189" i="1"/>
  <c r="DL189" i="1"/>
  <c r="DP189" i="1"/>
  <c r="DT189" i="1"/>
  <c r="AT189" i="1"/>
  <c r="AX189" i="1"/>
  <c r="BF189" i="1"/>
  <c r="BI189" i="1"/>
  <c r="BM189" i="1"/>
  <c r="BQ189" i="1"/>
  <c r="BU189" i="1"/>
  <c r="BY189" i="1"/>
  <c r="CC189" i="1"/>
  <c r="CG189" i="1"/>
  <c r="CK189" i="1"/>
  <c r="CS189" i="1"/>
  <c r="CW189" i="1"/>
  <c r="DE189" i="1"/>
  <c r="DI189" i="1"/>
  <c r="DM189" i="1"/>
  <c r="DQ189" i="1"/>
  <c r="DU189" i="1"/>
  <c r="AU189" i="1"/>
  <c r="AY189" i="1"/>
  <c r="BC189" i="1"/>
  <c r="BG189" i="1"/>
  <c r="BJ189" i="1"/>
  <c r="BR189" i="1"/>
  <c r="BV189" i="1"/>
  <c r="BZ189" i="1"/>
  <c r="CD189" i="1"/>
  <c r="CH189" i="1"/>
  <c r="CL189" i="1"/>
  <c r="CP189" i="1"/>
  <c r="CT189" i="1"/>
  <c r="CX189" i="1"/>
  <c r="DF189" i="1"/>
  <c r="DJ189" i="1"/>
  <c r="DR189" i="1"/>
  <c r="AR189" i="1"/>
  <c r="AV189" i="1"/>
  <c r="AZ189" i="1"/>
  <c r="BD189" i="1"/>
  <c r="BH189" i="1"/>
  <c r="BK189" i="1"/>
  <c r="BS189" i="1"/>
  <c r="BW189" i="1"/>
  <c r="CE189" i="1"/>
  <c r="CI189" i="1"/>
  <c r="CM189" i="1"/>
  <c r="CQ189" i="1"/>
  <c r="CU189" i="1"/>
  <c r="CY189" i="1"/>
  <c r="DC189" i="1"/>
  <c r="DG189" i="1"/>
  <c r="DK189" i="1"/>
  <c r="DS189" i="1"/>
  <c r="AS189" i="1"/>
  <c r="AL189" i="1"/>
  <c r="AW189" i="1"/>
  <c r="AK189" i="1"/>
  <c r="AP189" i="1"/>
  <c r="AJ189" i="1"/>
  <c r="BE189" i="1"/>
  <c r="AQ189" i="1"/>
  <c r="AM189" i="1"/>
  <c r="AI189" i="1"/>
  <c r="EB121" i="1"/>
  <c r="EJ121" i="1"/>
  <c r="EN121" i="1"/>
  <c r="ER121" i="1"/>
  <c r="EV121" i="1"/>
  <c r="EZ121" i="1"/>
  <c r="FD121" i="1"/>
  <c r="FH121" i="1"/>
  <c r="FL121" i="1"/>
  <c r="FP121" i="1"/>
  <c r="FX121" i="1"/>
  <c r="GB121" i="1"/>
  <c r="ED121" i="1"/>
  <c r="EH121" i="1"/>
  <c r="EL121" i="1"/>
  <c r="EP121" i="1"/>
  <c r="EX121" i="1"/>
  <c r="FB121" i="1"/>
  <c r="FJ121" i="1"/>
  <c r="FN121" i="1"/>
  <c r="FR121" i="1"/>
  <c r="FV121" i="1"/>
  <c r="FZ121" i="1"/>
  <c r="EA121" i="1"/>
  <c r="EI121" i="1"/>
  <c r="EQ121" i="1"/>
  <c r="EY121" i="1"/>
  <c r="FO121" i="1"/>
  <c r="FW121" i="1"/>
  <c r="GD121" i="1"/>
  <c r="GH121" i="1"/>
  <c r="GL121" i="1"/>
  <c r="GP121" i="1"/>
  <c r="GX121" i="1"/>
  <c r="HB121" i="1"/>
  <c r="HJ121" i="1"/>
  <c r="EC121" i="1"/>
  <c r="EK121" i="1"/>
  <c r="FA121" i="1"/>
  <c r="FI121" i="1"/>
  <c r="FQ121" i="1"/>
  <c r="FY121" i="1"/>
  <c r="GE121" i="1"/>
  <c r="GI121" i="1"/>
  <c r="GM121" i="1"/>
  <c r="GQ121" i="1"/>
  <c r="GU121" i="1"/>
  <c r="GY121" i="1"/>
  <c r="HC121" i="1"/>
  <c r="HK121" i="1"/>
  <c r="EE121" i="1"/>
  <c r="EM121" i="1"/>
  <c r="EU121" i="1"/>
  <c r="FC121" i="1"/>
  <c r="FK121" i="1"/>
  <c r="GA121" i="1"/>
  <c r="GJ121" i="1"/>
  <c r="GN121" i="1"/>
  <c r="GR121" i="1"/>
  <c r="GV121" i="1"/>
  <c r="GZ121" i="1"/>
  <c r="HD121" i="1"/>
  <c r="HH121" i="1"/>
  <c r="HL121" i="1"/>
  <c r="EO121" i="1"/>
  <c r="EW121" i="1"/>
  <c r="FE121" i="1"/>
  <c r="FM121" i="1"/>
  <c r="FU121" i="1"/>
  <c r="GC121" i="1"/>
  <c r="GK121" i="1"/>
  <c r="GO121" i="1"/>
  <c r="GW121" i="1"/>
  <c r="HA121" i="1"/>
  <c r="HE121" i="1"/>
  <c r="HI121" i="1"/>
  <c r="HM121" i="1"/>
  <c r="BL121" i="1"/>
  <c r="BP121" i="1"/>
  <c r="BT121" i="1"/>
  <c r="BX121" i="1"/>
  <c r="CF121" i="1"/>
  <c r="CJ121" i="1"/>
  <c r="CR121" i="1"/>
  <c r="CV121" i="1"/>
  <c r="CZ121" i="1"/>
  <c r="DD121" i="1"/>
  <c r="DH121" i="1"/>
  <c r="DL121" i="1"/>
  <c r="DP121" i="1"/>
  <c r="DT121" i="1"/>
  <c r="BI121" i="1"/>
  <c r="BM121" i="1"/>
  <c r="BQ121" i="1"/>
  <c r="BU121" i="1"/>
  <c r="BY121" i="1"/>
  <c r="CC121" i="1"/>
  <c r="CG121" i="1"/>
  <c r="CK121" i="1"/>
  <c r="CS121" i="1"/>
  <c r="CW121" i="1"/>
  <c r="DE121" i="1"/>
  <c r="DI121" i="1"/>
  <c r="DM121" i="1"/>
  <c r="DQ121" i="1"/>
  <c r="DU121" i="1"/>
  <c r="BJ121" i="1"/>
  <c r="BR121" i="1"/>
  <c r="BV121" i="1"/>
  <c r="BZ121" i="1"/>
  <c r="CD121" i="1"/>
  <c r="CH121" i="1"/>
  <c r="CL121" i="1"/>
  <c r="CP121" i="1"/>
  <c r="CT121" i="1"/>
  <c r="CX121" i="1"/>
  <c r="DF121" i="1"/>
  <c r="DJ121" i="1"/>
  <c r="DR121" i="1"/>
  <c r="BK121" i="1"/>
  <c r="BS121" i="1"/>
  <c r="BW121" i="1"/>
  <c r="CE121" i="1"/>
  <c r="CI121" i="1"/>
  <c r="CM121" i="1"/>
  <c r="CQ121" i="1"/>
  <c r="CU121" i="1"/>
  <c r="CY121" i="1"/>
  <c r="DC121" i="1"/>
  <c r="DG121" i="1"/>
  <c r="DK121" i="1"/>
  <c r="DS121" i="1"/>
  <c r="AT121" i="1"/>
  <c r="AX121" i="1"/>
  <c r="BF121" i="1"/>
  <c r="AU121" i="1"/>
  <c r="AY121" i="1"/>
  <c r="BC121" i="1"/>
  <c r="BG121" i="1"/>
  <c r="AR121" i="1"/>
  <c r="AV121" i="1"/>
  <c r="AZ121" i="1"/>
  <c r="BD121" i="1"/>
  <c r="BH121" i="1"/>
  <c r="AS121" i="1"/>
  <c r="AW121" i="1"/>
  <c r="BE121" i="1"/>
  <c r="AL121" i="1"/>
  <c r="AK121" i="1"/>
  <c r="AP121" i="1"/>
  <c r="AJ121" i="1"/>
  <c r="AQ121" i="1"/>
  <c r="AM121" i="1"/>
  <c r="AI121" i="1"/>
  <c r="EB164" i="1"/>
  <c r="EJ164" i="1"/>
  <c r="EN164" i="1"/>
  <c r="ER164" i="1"/>
  <c r="EV164" i="1"/>
  <c r="EZ164" i="1"/>
  <c r="FD164" i="1"/>
  <c r="FH164" i="1"/>
  <c r="FL164" i="1"/>
  <c r="FP164" i="1"/>
  <c r="FX164" i="1"/>
  <c r="GB164" i="1"/>
  <c r="EC164" i="1"/>
  <c r="EK164" i="1"/>
  <c r="EO164" i="1"/>
  <c r="EW164" i="1"/>
  <c r="FA164" i="1"/>
  <c r="FE164" i="1"/>
  <c r="FI164" i="1"/>
  <c r="FM164" i="1"/>
  <c r="FQ164" i="1"/>
  <c r="FU164" i="1"/>
  <c r="FY164" i="1"/>
  <c r="GC164" i="1"/>
  <c r="GK164" i="1"/>
  <c r="GO164" i="1"/>
  <c r="GW164" i="1"/>
  <c r="HA164" i="1"/>
  <c r="HE164" i="1"/>
  <c r="HI164" i="1"/>
  <c r="HM164" i="1"/>
  <c r="ED164" i="1"/>
  <c r="EH164" i="1"/>
  <c r="EL164" i="1"/>
  <c r="EP164" i="1"/>
  <c r="EX164" i="1"/>
  <c r="FB164" i="1"/>
  <c r="FJ164" i="1"/>
  <c r="FN164" i="1"/>
  <c r="FR164" i="1"/>
  <c r="FV164" i="1"/>
  <c r="FZ164" i="1"/>
  <c r="GD164" i="1"/>
  <c r="EA164" i="1"/>
  <c r="EE164" i="1"/>
  <c r="EI164" i="1"/>
  <c r="EM164" i="1"/>
  <c r="EQ164" i="1"/>
  <c r="EU164" i="1"/>
  <c r="EY164" i="1"/>
  <c r="FC164" i="1"/>
  <c r="FK164" i="1"/>
  <c r="FO164" i="1"/>
  <c r="FW164" i="1"/>
  <c r="GA164" i="1"/>
  <c r="GE164" i="1"/>
  <c r="GI164" i="1"/>
  <c r="GM164" i="1"/>
  <c r="GQ164" i="1"/>
  <c r="GU164" i="1"/>
  <c r="GY164" i="1"/>
  <c r="HC164" i="1"/>
  <c r="HK164" i="1"/>
  <c r="GN164" i="1"/>
  <c r="GV164" i="1"/>
  <c r="HD164" i="1"/>
  <c r="HL164" i="1"/>
  <c r="GH164" i="1"/>
  <c r="GP164" i="1"/>
  <c r="GX164" i="1"/>
  <c r="GJ164" i="1"/>
  <c r="GR164" i="1"/>
  <c r="GZ164" i="1"/>
  <c r="HH164" i="1"/>
  <c r="GL164" i="1"/>
  <c r="HB164" i="1"/>
  <c r="HJ164" i="1"/>
  <c r="BL164" i="1"/>
  <c r="BP164" i="1"/>
  <c r="BT164" i="1"/>
  <c r="BX164" i="1"/>
  <c r="CF164" i="1"/>
  <c r="CJ164" i="1"/>
  <c r="CR164" i="1"/>
  <c r="CV164" i="1"/>
  <c r="CZ164" i="1"/>
  <c r="DD164" i="1"/>
  <c r="DH164" i="1"/>
  <c r="DL164" i="1"/>
  <c r="DP164" i="1"/>
  <c r="DT164" i="1"/>
  <c r="BI164" i="1"/>
  <c r="BM164" i="1"/>
  <c r="BQ164" i="1"/>
  <c r="BU164" i="1"/>
  <c r="BY164" i="1"/>
  <c r="CC164" i="1"/>
  <c r="CG164" i="1"/>
  <c r="CK164" i="1"/>
  <c r="CS164" i="1"/>
  <c r="CW164" i="1"/>
  <c r="DE164" i="1"/>
  <c r="DI164" i="1"/>
  <c r="DM164" i="1"/>
  <c r="DQ164" i="1"/>
  <c r="DU164" i="1"/>
  <c r="BJ164" i="1"/>
  <c r="BR164" i="1"/>
  <c r="BV164" i="1"/>
  <c r="BZ164" i="1"/>
  <c r="CD164" i="1"/>
  <c r="CH164" i="1"/>
  <c r="CL164" i="1"/>
  <c r="CP164" i="1"/>
  <c r="CT164" i="1"/>
  <c r="CX164" i="1"/>
  <c r="DF164" i="1"/>
  <c r="DJ164" i="1"/>
  <c r="DR164" i="1"/>
  <c r="BK164" i="1"/>
  <c r="BS164" i="1"/>
  <c r="BW164" i="1"/>
  <c r="CE164" i="1"/>
  <c r="CI164" i="1"/>
  <c r="CM164" i="1"/>
  <c r="CQ164" i="1"/>
  <c r="CU164" i="1"/>
  <c r="CY164" i="1"/>
  <c r="DC164" i="1"/>
  <c r="DG164" i="1"/>
  <c r="DK164" i="1"/>
  <c r="DS164" i="1"/>
  <c r="AU164" i="1"/>
  <c r="AY164" i="1"/>
  <c r="BC164" i="1"/>
  <c r="BG164" i="1"/>
  <c r="AR164" i="1"/>
  <c r="AV164" i="1"/>
  <c r="AZ164" i="1"/>
  <c r="BD164" i="1"/>
  <c r="BH164" i="1"/>
  <c r="AS164" i="1"/>
  <c r="AW164" i="1"/>
  <c r="BE164" i="1"/>
  <c r="AP164" i="1"/>
  <c r="AK164" i="1"/>
  <c r="BF164" i="1"/>
  <c r="AQ164" i="1"/>
  <c r="AJ164" i="1"/>
  <c r="AT164" i="1"/>
  <c r="AM164" i="1"/>
  <c r="AI164" i="1"/>
  <c r="AX164" i="1"/>
  <c r="AL164" i="1"/>
  <c r="ED172" i="1"/>
  <c r="EH172" i="1"/>
  <c r="EL172" i="1"/>
  <c r="EP172" i="1"/>
  <c r="EX172" i="1"/>
  <c r="FB172" i="1"/>
  <c r="FJ172" i="1"/>
  <c r="FN172" i="1"/>
  <c r="FR172" i="1"/>
  <c r="FV172" i="1"/>
  <c r="FZ172" i="1"/>
  <c r="GD172" i="1"/>
  <c r="GH172" i="1"/>
  <c r="GL172" i="1"/>
  <c r="GP172" i="1"/>
  <c r="GX172" i="1"/>
  <c r="HB172" i="1"/>
  <c r="HJ172" i="1"/>
  <c r="EA172" i="1"/>
  <c r="EE172" i="1"/>
  <c r="EI172" i="1"/>
  <c r="EM172" i="1"/>
  <c r="EQ172" i="1"/>
  <c r="EU172" i="1"/>
  <c r="EY172" i="1"/>
  <c r="FC172" i="1"/>
  <c r="FK172" i="1"/>
  <c r="FO172" i="1"/>
  <c r="FW172" i="1"/>
  <c r="GA172" i="1"/>
  <c r="GE172" i="1"/>
  <c r="GI172" i="1"/>
  <c r="GM172" i="1"/>
  <c r="GQ172" i="1"/>
  <c r="GU172" i="1"/>
  <c r="GY172" i="1"/>
  <c r="HC172" i="1"/>
  <c r="HK172" i="1"/>
  <c r="EB172" i="1"/>
  <c r="EJ172" i="1"/>
  <c r="EN172" i="1"/>
  <c r="ER172" i="1"/>
  <c r="EV172" i="1"/>
  <c r="EZ172" i="1"/>
  <c r="FD172" i="1"/>
  <c r="FH172" i="1"/>
  <c r="FL172" i="1"/>
  <c r="FP172" i="1"/>
  <c r="FX172" i="1"/>
  <c r="GB172" i="1"/>
  <c r="GJ172" i="1"/>
  <c r="GN172" i="1"/>
  <c r="GR172" i="1"/>
  <c r="GV172" i="1"/>
  <c r="GZ172" i="1"/>
  <c r="HD172" i="1"/>
  <c r="HH172" i="1"/>
  <c r="HL172" i="1"/>
  <c r="EC172" i="1"/>
  <c r="EK172" i="1"/>
  <c r="EO172" i="1"/>
  <c r="EW172" i="1"/>
  <c r="FA172" i="1"/>
  <c r="FE172" i="1"/>
  <c r="FI172" i="1"/>
  <c r="FM172" i="1"/>
  <c r="FQ172" i="1"/>
  <c r="FU172" i="1"/>
  <c r="FY172" i="1"/>
  <c r="GC172" i="1"/>
  <c r="GK172" i="1"/>
  <c r="GO172" i="1"/>
  <c r="GW172" i="1"/>
  <c r="HA172" i="1"/>
  <c r="HE172" i="1"/>
  <c r="HI172" i="1"/>
  <c r="HM172" i="1"/>
  <c r="BI172" i="1"/>
  <c r="BM172" i="1"/>
  <c r="BQ172" i="1"/>
  <c r="BU172" i="1"/>
  <c r="BY172" i="1"/>
  <c r="CC172" i="1"/>
  <c r="CG172" i="1"/>
  <c r="CK172" i="1"/>
  <c r="CS172" i="1"/>
  <c r="CW172" i="1"/>
  <c r="DE172" i="1"/>
  <c r="DI172" i="1"/>
  <c r="DM172" i="1"/>
  <c r="DQ172" i="1"/>
  <c r="DU172" i="1"/>
  <c r="AU172" i="1"/>
  <c r="AY172" i="1"/>
  <c r="BC172" i="1"/>
  <c r="BG172" i="1"/>
  <c r="BJ172" i="1"/>
  <c r="BR172" i="1"/>
  <c r="BV172" i="1"/>
  <c r="BZ172" i="1"/>
  <c r="CD172" i="1"/>
  <c r="CH172" i="1"/>
  <c r="CL172" i="1"/>
  <c r="CP172" i="1"/>
  <c r="CT172" i="1"/>
  <c r="CX172" i="1"/>
  <c r="DF172" i="1"/>
  <c r="DJ172" i="1"/>
  <c r="DR172" i="1"/>
  <c r="AR172" i="1"/>
  <c r="AV172" i="1"/>
  <c r="AZ172" i="1"/>
  <c r="BD172" i="1"/>
  <c r="BH172" i="1"/>
  <c r="BK172" i="1"/>
  <c r="BS172" i="1"/>
  <c r="BW172" i="1"/>
  <c r="CE172" i="1"/>
  <c r="CI172" i="1"/>
  <c r="CM172" i="1"/>
  <c r="CQ172" i="1"/>
  <c r="CU172" i="1"/>
  <c r="CY172" i="1"/>
  <c r="DC172" i="1"/>
  <c r="DG172" i="1"/>
  <c r="DK172" i="1"/>
  <c r="DS172" i="1"/>
  <c r="AS172" i="1"/>
  <c r="AW172" i="1"/>
  <c r="BE172" i="1"/>
  <c r="BL172" i="1"/>
  <c r="BP172" i="1"/>
  <c r="BT172" i="1"/>
  <c r="BX172" i="1"/>
  <c r="CF172" i="1"/>
  <c r="CJ172" i="1"/>
  <c r="CR172" i="1"/>
  <c r="CV172" i="1"/>
  <c r="CZ172" i="1"/>
  <c r="DD172" i="1"/>
  <c r="DH172" i="1"/>
  <c r="DL172" i="1"/>
  <c r="DP172" i="1"/>
  <c r="DT172" i="1"/>
  <c r="AT172" i="1"/>
  <c r="AP172" i="1"/>
  <c r="AK172" i="1"/>
  <c r="AX172" i="1"/>
  <c r="AQ172" i="1"/>
  <c r="AJ172" i="1"/>
  <c r="AM172" i="1"/>
  <c r="AI172" i="1"/>
  <c r="BF172" i="1"/>
  <c r="AL172" i="1"/>
  <c r="EB111" i="1"/>
  <c r="EJ111" i="1"/>
  <c r="EN111" i="1"/>
  <c r="ER111" i="1"/>
  <c r="EV111" i="1"/>
  <c r="EZ111" i="1"/>
  <c r="FD111" i="1"/>
  <c r="FH111" i="1"/>
  <c r="FL111" i="1"/>
  <c r="FP111" i="1"/>
  <c r="FX111" i="1"/>
  <c r="GB111" i="1"/>
  <c r="GJ111" i="1"/>
  <c r="GN111" i="1"/>
  <c r="GR111" i="1"/>
  <c r="GV111" i="1"/>
  <c r="GZ111" i="1"/>
  <c r="HD111" i="1"/>
  <c r="HH111" i="1"/>
  <c r="HL111" i="1"/>
  <c r="EC111" i="1"/>
  <c r="EK111" i="1"/>
  <c r="EO111" i="1"/>
  <c r="EW111" i="1"/>
  <c r="FA111" i="1"/>
  <c r="FE111" i="1"/>
  <c r="FI111" i="1"/>
  <c r="FM111" i="1"/>
  <c r="FQ111" i="1"/>
  <c r="FU111" i="1"/>
  <c r="FY111" i="1"/>
  <c r="GC111" i="1"/>
  <c r="GK111" i="1"/>
  <c r="GO111" i="1"/>
  <c r="GW111" i="1"/>
  <c r="HA111" i="1"/>
  <c r="HE111" i="1"/>
  <c r="HI111" i="1"/>
  <c r="HM111" i="1"/>
  <c r="ED111" i="1"/>
  <c r="EH111" i="1"/>
  <c r="EL111" i="1"/>
  <c r="EP111" i="1"/>
  <c r="EX111" i="1"/>
  <c r="FB111" i="1"/>
  <c r="FJ111" i="1"/>
  <c r="FN111" i="1"/>
  <c r="FR111" i="1"/>
  <c r="FV111" i="1"/>
  <c r="FZ111" i="1"/>
  <c r="GD111" i="1"/>
  <c r="GH111" i="1"/>
  <c r="GL111" i="1"/>
  <c r="GP111" i="1"/>
  <c r="GX111" i="1"/>
  <c r="HB111" i="1"/>
  <c r="HJ111" i="1"/>
  <c r="EA111" i="1"/>
  <c r="EE111" i="1"/>
  <c r="EI111" i="1"/>
  <c r="EM111" i="1"/>
  <c r="EQ111" i="1"/>
  <c r="EU111" i="1"/>
  <c r="EY111" i="1"/>
  <c r="FC111" i="1"/>
  <c r="FK111" i="1"/>
  <c r="FO111" i="1"/>
  <c r="FW111" i="1"/>
  <c r="GA111" i="1"/>
  <c r="GE111" i="1"/>
  <c r="GI111" i="1"/>
  <c r="GM111" i="1"/>
  <c r="GQ111" i="1"/>
  <c r="GU111" i="1"/>
  <c r="GY111" i="1"/>
  <c r="HC111" i="1"/>
  <c r="HK111" i="1"/>
  <c r="BJ111" i="1"/>
  <c r="BR111" i="1"/>
  <c r="BV111" i="1"/>
  <c r="BZ111" i="1"/>
  <c r="CD111" i="1"/>
  <c r="CH111" i="1"/>
  <c r="CL111" i="1"/>
  <c r="CP111" i="1"/>
  <c r="CT111" i="1"/>
  <c r="CX111" i="1"/>
  <c r="DF111" i="1"/>
  <c r="DJ111" i="1"/>
  <c r="DR111" i="1"/>
  <c r="BK111" i="1"/>
  <c r="BS111" i="1"/>
  <c r="BW111" i="1"/>
  <c r="CE111" i="1"/>
  <c r="CI111" i="1"/>
  <c r="CM111" i="1"/>
  <c r="CQ111" i="1"/>
  <c r="CU111" i="1"/>
  <c r="CY111" i="1"/>
  <c r="DC111" i="1"/>
  <c r="DG111" i="1"/>
  <c r="DK111" i="1"/>
  <c r="DS111" i="1"/>
  <c r="BL111" i="1"/>
  <c r="BP111" i="1"/>
  <c r="BT111" i="1"/>
  <c r="BX111" i="1"/>
  <c r="CF111" i="1"/>
  <c r="CJ111" i="1"/>
  <c r="CR111" i="1"/>
  <c r="CV111" i="1"/>
  <c r="CZ111" i="1"/>
  <c r="DD111" i="1"/>
  <c r="DH111" i="1"/>
  <c r="DL111" i="1"/>
  <c r="DP111" i="1"/>
  <c r="DT111" i="1"/>
  <c r="BI111" i="1"/>
  <c r="BM111" i="1"/>
  <c r="BQ111" i="1"/>
  <c r="BU111" i="1"/>
  <c r="BY111" i="1"/>
  <c r="CC111" i="1"/>
  <c r="CG111" i="1"/>
  <c r="CK111" i="1"/>
  <c r="CS111" i="1"/>
  <c r="CW111" i="1"/>
  <c r="DE111" i="1"/>
  <c r="DI111" i="1"/>
  <c r="DM111" i="1"/>
  <c r="DQ111" i="1"/>
  <c r="DU111" i="1"/>
  <c r="AR111" i="1"/>
  <c r="AV111" i="1"/>
  <c r="AZ111" i="1"/>
  <c r="BD111" i="1"/>
  <c r="BH111" i="1"/>
  <c r="AS111" i="1"/>
  <c r="AW111" i="1"/>
  <c r="BE111" i="1"/>
  <c r="AT111" i="1"/>
  <c r="AX111" i="1"/>
  <c r="BF111" i="1"/>
  <c r="AU111" i="1"/>
  <c r="AY111" i="1"/>
  <c r="BC111" i="1"/>
  <c r="BG111" i="1"/>
  <c r="AJ111" i="1"/>
  <c r="AM111" i="1"/>
  <c r="AI111" i="1"/>
  <c r="AP111" i="1"/>
  <c r="AL111" i="1"/>
  <c r="AQ111" i="1"/>
  <c r="AK111" i="1"/>
  <c r="EB135" i="1"/>
  <c r="EJ135" i="1"/>
  <c r="EN135" i="1"/>
  <c r="ER135" i="1"/>
  <c r="EV135" i="1"/>
  <c r="EZ135" i="1"/>
  <c r="FD135" i="1"/>
  <c r="FH135" i="1"/>
  <c r="FL135" i="1"/>
  <c r="FP135" i="1"/>
  <c r="FX135" i="1"/>
  <c r="GB135" i="1"/>
  <c r="GJ135" i="1"/>
  <c r="GN135" i="1"/>
  <c r="GR135" i="1"/>
  <c r="GV135" i="1"/>
  <c r="GZ135" i="1"/>
  <c r="HD135" i="1"/>
  <c r="HH135" i="1"/>
  <c r="HL135" i="1"/>
  <c r="EC135" i="1"/>
  <c r="EK135" i="1"/>
  <c r="EO135" i="1"/>
  <c r="EW135" i="1"/>
  <c r="FA135" i="1"/>
  <c r="FE135" i="1"/>
  <c r="FI135" i="1"/>
  <c r="FM135" i="1"/>
  <c r="FQ135" i="1"/>
  <c r="FU135" i="1"/>
  <c r="FY135" i="1"/>
  <c r="GC135" i="1"/>
  <c r="GK135" i="1"/>
  <c r="GO135" i="1"/>
  <c r="GW135" i="1"/>
  <c r="HA135" i="1"/>
  <c r="HE135" i="1"/>
  <c r="HI135" i="1"/>
  <c r="HM135" i="1"/>
  <c r="ED135" i="1"/>
  <c r="EH135" i="1"/>
  <c r="EL135" i="1"/>
  <c r="EP135" i="1"/>
  <c r="EX135" i="1"/>
  <c r="FB135" i="1"/>
  <c r="FJ135" i="1"/>
  <c r="FN135" i="1"/>
  <c r="FR135" i="1"/>
  <c r="FV135" i="1"/>
  <c r="FZ135" i="1"/>
  <c r="GD135" i="1"/>
  <c r="GH135" i="1"/>
  <c r="GL135" i="1"/>
  <c r="GP135" i="1"/>
  <c r="GX135" i="1"/>
  <c r="HB135" i="1"/>
  <c r="HJ135" i="1"/>
  <c r="EA135" i="1"/>
  <c r="EE135" i="1"/>
  <c r="EI135" i="1"/>
  <c r="EM135" i="1"/>
  <c r="EQ135" i="1"/>
  <c r="EU135" i="1"/>
  <c r="EY135" i="1"/>
  <c r="FC135" i="1"/>
  <c r="FK135" i="1"/>
  <c r="FO135" i="1"/>
  <c r="FW135" i="1"/>
  <c r="GA135" i="1"/>
  <c r="GE135" i="1"/>
  <c r="GI135" i="1"/>
  <c r="GM135" i="1"/>
  <c r="GQ135" i="1"/>
  <c r="GU135" i="1"/>
  <c r="GY135" i="1"/>
  <c r="HC135" i="1"/>
  <c r="HK135" i="1"/>
  <c r="BI135" i="1"/>
  <c r="BM135" i="1"/>
  <c r="BQ135" i="1"/>
  <c r="BU135" i="1"/>
  <c r="BY135" i="1"/>
  <c r="CC135" i="1"/>
  <c r="CG135" i="1"/>
  <c r="CK135" i="1"/>
  <c r="CS135" i="1"/>
  <c r="CW135" i="1"/>
  <c r="DE135" i="1"/>
  <c r="DI135" i="1"/>
  <c r="DM135" i="1"/>
  <c r="DQ135" i="1"/>
  <c r="DU135" i="1"/>
  <c r="BJ135" i="1"/>
  <c r="BR135" i="1"/>
  <c r="BV135" i="1"/>
  <c r="BZ135" i="1"/>
  <c r="CD135" i="1"/>
  <c r="CH135" i="1"/>
  <c r="CL135" i="1"/>
  <c r="CP135" i="1"/>
  <c r="CT135" i="1"/>
  <c r="CX135" i="1"/>
  <c r="DF135" i="1"/>
  <c r="DJ135" i="1"/>
  <c r="DR135" i="1"/>
  <c r="BK135" i="1"/>
  <c r="BS135" i="1"/>
  <c r="BW135" i="1"/>
  <c r="CE135" i="1"/>
  <c r="CI135" i="1"/>
  <c r="CM135" i="1"/>
  <c r="CQ135" i="1"/>
  <c r="CU135" i="1"/>
  <c r="CY135" i="1"/>
  <c r="DC135" i="1"/>
  <c r="DG135" i="1"/>
  <c r="DK135" i="1"/>
  <c r="DS135" i="1"/>
  <c r="BL135" i="1"/>
  <c r="BP135" i="1"/>
  <c r="BT135" i="1"/>
  <c r="BX135" i="1"/>
  <c r="CF135" i="1"/>
  <c r="CJ135" i="1"/>
  <c r="CR135" i="1"/>
  <c r="CV135" i="1"/>
  <c r="CZ135" i="1"/>
  <c r="DD135" i="1"/>
  <c r="DH135" i="1"/>
  <c r="DL135" i="1"/>
  <c r="DP135" i="1"/>
  <c r="DT135" i="1"/>
  <c r="AR135" i="1"/>
  <c r="AV135" i="1"/>
  <c r="AZ135" i="1"/>
  <c r="BD135" i="1"/>
  <c r="BH135" i="1"/>
  <c r="AS135" i="1"/>
  <c r="AW135" i="1"/>
  <c r="BE135" i="1"/>
  <c r="AT135" i="1"/>
  <c r="AX135" i="1"/>
  <c r="BF135" i="1"/>
  <c r="AY135" i="1"/>
  <c r="AJ135" i="1"/>
  <c r="BC135" i="1"/>
  <c r="AM135" i="1"/>
  <c r="AI135" i="1"/>
  <c r="BG135" i="1"/>
  <c r="AP135" i="1"/>
  <c r="AL135" i="1"/>
  <c r="AU135" i="1"/>
  <c r="AQ135" i="1"/>
  <c r="AK135" i="1"/>
  <c r="EB151" i="1"/>
  <c r="EJ151" i="1"/>
  <c r="EN151" i="1"/>
  <c r="ER151" i="1"/>
  <c r="EV151" i="1"/>
  <c r="EZ151" i="1"/>
  <c r="FD151" i="1"/>
  <c r="FH151" i="1"/>
  <c r="FL151" i="1"/>
  <c r="FP151" i="1"/>
  <c r="FX151" i="1"/>
  <c r="GB151" i="1"/>
  <c r="GJ151" i="1"/>
  <c r="GN151" i="1"/>
  <c r="GR151" i="1"/>
  <c r="GV151" i="1"/>
  <c r="GZ151" i="1"/>
  <c r="HD151" i="1"/>
  <c r="HH151" i="1"/>
  <c r="HL151" i="1"/>
  <c r="ED151" i="1"/>
  <c r="EH151" i="1"/>
  <c r="EL151" i="1"/>
  <c r="EP151" i="1"/>
  <c r="EX151" i="1"/>
  <c r="FB151" i="1"/>
  <c r="FJ151" i="1"/>
  <c r="FN151" i="1"/>
  <c r="FR151" i="1"/>
  <c r="FV151" i="1"/>
  <c r="FZ151" i="1"/>
  <c r="GD151" i="1"/>
  <c r="GH151" i="1"/>
  <c r="GL151" i="1"/>
  <c r="GP151" i="1"/>
  <c r="GX151" i="1"/>
  <c r="HB151" i="1"/>
  <c r="HJ151" i="1"/>
  <c r="EE151" i="1"/>
  <c r="EM151" i="1"/>
  <c r="EU151" i="1"/>
  <c r="FC151" i="1"/>
  <c r="FK151" i="1"/>
  <c r="GA151" i="1"/>
  <c r="GI151" i="1"/>
  <c r="GQ151" i="1"/>
  <c r="GY151" i="1"/>
  <c r="EO151" i="1"/>
  <c r="EW151" i="1"/>
  <c r="FE151" i="1"/>
  <c r="FM151" i="1"/>
  <c r="FU151" i="1"/>
  <c r="GC151" i="1"/>
  <c r="GK151" i="1"/>
  <c r="HA151" i="1"/>
  <c r="HI151" i="1"/>
  <c r="EA151" i="1"/>
  <c r="EI151" i="1"/>
  <c r="EQ151" i="1"/>
  <c r="EY151" i="1"/>
  <c r="FO151" i="1"/>
  <c r="FW151" i="1"/>
  <c r="GE151" i="1"/>
  <c r="GM151" i="1"/>
  <c r="GU151" i="1"/>
  <c r="HC151" i="1"/>
  <c r="HK151" i="1"/>
  <c r="EC151" i="1"/>
  <c r="EK151" i="1"/>
  <c r="FA151" i="1"/>
  <c r="FI151" i="1"/>
  <c r="FQ151" i="1"/>
  <c r="FY151" i="1"/>
  <c r="GO151" i="1"/>
  <c r="GW151" i="1"/>
  <c r="HE151" i="1"/>
  <c r="HM151" i="1"/>
  <c r="BI151" i="1"/>
  <c r="BM151" i="1"/>
  <c r="BQ151" i="1"/>
  <c r="BU151" i="1"/>
  <c r="BY151" i="1"/>
  <c r="CC151" i="1"/>
  <c r="CG151" i="1"/>
  <c r="CK151" i="1"/>
  <c r="CS151" i="1"/>
  <c r="CW151" i="1"/>
  <c r="DE151" i="1"/>
  <c r="DI151" i="1"/>
  <c r="DM151" i="1"/>
  <c r="DQ151" i="1"/>
  <c r="DU151" i="1"/>
  <c r="BJ151" i="1"/>
  <c r="BR151" i="1"/>
  <c r="BV151" i="1"/>
  <c r="BZ151" i="1"/>
  <c r="CD151" i="1"/>
  <c r="CH151" i="1"/>
  <c r="CL151" i="1"/>
  <c r="CP151" i="1"/>
  <c r="CT151" i="1"/>
  <c r="CX151" i="1"/>
  <c r="DF151" i="1"/>
  <c r="DJ151" i="1"/>
  <c r="DR151" i="1"/>
  <c r="BK151" i="1"/>
  <c r="BS151" i="1"/>
  <c r="BW151" i="1"/>
  <c r="CE151" i="1"/>
  <c r="CI151" i="1"/>
  <c r="CM151" i="1"/>
  <c r="CQ151" i="1"/>
  <c r="CU151" i="1"/>
  <c r="CY151" i="1"/>
  <c r="DC151" i="1"/>
  <c r="DG151" i="1"/>
  <c r="DK151" i="1"/>
  <c r="DS151" i="1"/>
  <c r="BL151" i="1"/>
  <c r="BP151" i="1"/>
  <c r="BT151" i="1"/>
  <c r="BX151" i="1"/>
  <c r="CF151" i="1"/>
  <c r="CJ151" i="1"/>
  <c r="CR151" i="1"/>
  <c r="CV151" i="1"/>
  <c r="CZ151" i="1"/>
  <c r="DD151" i="1"/>
  <c r="DH151" i="1"/>
  <c r="DL151" i="1"/>
  <c r="DP151" i="1"/>
  <c r="DT151" i="1"/>
  <c r="AR151" i="1"/>
  <c r="AV151" i="1"/>
  <c r="AZ151" i="1"/>
  <c r="BD151" i="1"/>
  <c r="BH151" i="1"/>
  <c r="AS151" i="1"/>
  <c r="AW151" i="1"/>
  <c r="BE151" i="1"/>
  <c r="AT151" i="1"/>
  <c r="AX151" i="1"/>
  <c r="BF151" i="1"/>
  <c r="AY151" i="1"/>
  <c r="AJ151" i="1"/>
  <c r="BC151" i="1"/>
  <c r="AM151" i="1"/>
  <c r="AI151" i="1"/>
  <c r="BG151" i="1"/>
  <c r="AP151" i="1"/>
  <c r="AL151" i="1"/>
  <c r="AU151" i="1"/>
  <c r="AQ151" i="1"/>
  <c r="AK151" i="1"/>
  <c r="ED119" i="1"/>
  <c r="EH119" i="1"/>
  <c r="EL119" i="1"/>
  <c r="EP119" i="1"/>
  <c r="EX119" i="1"/>
  <c r="FB119" i="1"/>
  <c r="FJ119" i="1"/>
  <c r="FN119" i="1"/>
  <c r="FR119" i="1"/>
  <c r="FV119" i="1"/>
  <c r="FZ119" i="1"/>
  <c r="GD119" i="1"/>
  <c r="GH119" i="1"/>
  <c r="GL119" i="1"/>
  <c r="GP119" i="1"/>
  <c r="GX119" i="1"/>
  <c r="HB119" i="1"/>
  <c r="HJ119" i="1"/>
  <c r="EB119" i="1"/>
  <c r="EJ119" i="1"/>
  <c r="EN119" i="1"/>
  <c r="ER119" i="1"/>
  <c r="EV119" i="1"/>
  <c r="EZ119" i="1"/>
  <c r="FD119" i="1"/>
  <c r="FH119" i="1"/>
  <c r="FL119" i="1"/>
  <c r="FP119" i="1"/>
  <c r="FX119" i="1"/>
  <c r="GB119" i="1"/>
  <c r="GJ119" i="1"/>
  <c r="GN119" i="1"/>
  <c r="GR119" i="1"/>
  <c r="GV119" i="1"/>
  <c r="GZ119" i="1"/>
  <c r="HD119" i="1"/>
  <c r="HH119" i="1"/>
  <c r="HL119" i="1"/>
  <c r="EO119" i="1"/>
  <c r="EW119" i="1"/>
  <c r="FE119" i="1"/>
  <c r="FM119" i="1"/>
  <c r="FU119" i="1"/>
  <c r="GC119" i="1"/>
  <c r="GK119" i="1"/>
  <c r="HA119" i="1"/>
  <c r="HI119" i="1"/>
  <c r="EA119" i="1"/>
  <c r="EI119" i="1"/>
  <c r="EQ119" i="1"/>
  <c r="EY119" i="1"/>
  <c r="FO119" i="1"/>
  <c r="FW119" i="1"/>
  <c r="GE119" i="1"/>
  <c r="GM119" i="1"/>
  <c r="GU119" i="1"/>
  <c r="HC119" i="1"/>
  <c r="HK119" i="1"/>
  <c r="EC119" i="1"/>
  <c r="EK119" i="1"/>
  <c r="FA119" i="1"/>
  <c r="FI119" i="1"/>
  <c r="FQ119" i="1"/>
  <c r="FY119" i="1"/>
  <c r="GO119" i="1"/>
  <c r="GW119" i="1"/>
  <c r="HE119" i="1"/>
  <c r="HM119" i="1"/>
  <c r="EE119" i="1"/>
  <c r="EM119" i="1"/>
  <c r="EU119" i="1"/>
  <c r="FC119" i="1"/>
  <c r="FK119" i="1"/>
  <c r="GA119" i="1"/>
  <c r="GI119" i="1"/>
  <c r="GQ119" i="1"/>
  <c r="GY119" i="1"/>
  <c r="BJ119" i="1"/>
  <c r="BR119" i="1"/>
  <c r="BV119" i="1"/>
  <c r="BZ119" i="1"/>
  <c r="CD119" i="1"/>
  <c r="CH119" i="1"/>
  <c r="CL119" i="1"/>
  <c r="CP119" i="1"/>
  <c r="CT119" i="1"/>
  <c r="CX119" i="1"/>
  <c r="DF119" i="1"/>
  <c r="DJ119" i="1"/>
  <c r="DR119" i="1"/>
  <c r="BK119" i="1"/>
  <c r="BS119" i="1"/>
  <c r="BW119" i="1"/>
  <c r="CE119" i="1"/>
  <c r="CI119" i="1"/>
  <c r="CM119" i="1"/>
  <c r="CQ119" i="1"/>
  <c r="CU119" i="1"/>
  <c r="CY119" i="1"/>
  <c r="DC119" i="1"/>
  <c r="DG119" i="1"/>
  <c r="DK119" i="1"/>
  <c r="DS119" i="1"/>
  <c r="BL119" i="1"/>
  <c r="BP119" i="1"/>
  <c r="BT119" i="1"/>
  <c r="BX119" i="1"/>
  <c r="CF119" i="1"/>
  <c r="CJ119" i="1"/>
  <c r="CR119" i="1"/>
  <c r="CV119" i="1"/>
  <c r="CZ119" i="1"/>
  <c r="DD119" i="1"/>
  <c r="DH119" i="1"/>
  <c r="DL119" i="1"/>
  <c r="DP119" i="1"/>
  <c r="DT119" i="1"/>
  <c r="BI119" i="1"/>
  <c r="BM119" i="1"/>
  <c r="BQ119" i="1"/>
  <c r="BU119" i="1"/>
  <c r="BY119" i="1"/>
  <c r="CC119" i="1"/>
  <c r="CG119" i="1"/>
  <c r="CK119" i="1"/>
  <c r="CS119" i="1"/>
  <c r="CW119" i="1"/>
  <c r="DE119" i="1"/>
  <c r="DI119" i="1"/>
  <c r="DM119" i="1"/>
  <c r="DQ119" i="1"/>
  <c r="DU119" i="1"/>
  <c r="AR119" i="1"/>
  <c r="AV119" i="1"/>
  <c r="AZ119" i="1"/>
  <c r="BD119" i="1"/>
  <c r="BH119" i="1"/>
  <c r="AS119" i="1"/>
  <c r="AW119" i="1"/>
  <c r="BE119" i="1"/>
  <c r="AT119" i="1"/>
  <c r="AX119" i="1"/>
  <c r="BF119" i="1"/>
  <c r="AU119" i="1"/>
  <c r="AY119" i="1"/>
  <c r="BC119" i="1"/>
  <c r="BG119" i="1"/>
  <c r="AJ119" i="1"/>
  <c r="AM119" i="1"/>
  <c r="AI119" i="1"/>
  <c r="AP119" i="1"/>
  <c r="AL119" i="1"/>
  <c r="AQ119" i="1"/>
  <c r="AK119" i="1"/>
  <c r="EB130" i="1"/>
  <c r="EJ130" i="1"/>
  <c r="EN130" i="1"/>
  <c r="ER130" i="1"/>
  <c r="EV130" i="1"/>
  <c r="EZ130" i="1"/>
  <c r="FD130" i="1"/>
  <c r="FH130" i="1"/>
  <c r="FL130" i="1"/>
  <c r="FP130" i="1"/>
  <c r="FX130" i="1"/>
  <c r="GB130" i="1"/>
  <c r="GJ130" i="1"/>
  <c r="GN130" i="1"/>
  <c r="GR130" i="1"/>
  <c r="GV130" i="1"/>
  <c r="ED130" i="1"/>
  <c r="EH130" i="1"/>
  <c r="EL130" i="1"/>
  <c r="EP130" i="1"/>
  <c r="EX130" i="1"/>
  <c r="FB130" i="1"/>
  <c r="FJ130" i="1"/>
  <c r="FN130" i="1"/>
  <c r="FR130" i="1"/>
  <c r="FV130" i="1"/>
  <c r="FZ130" i="1"/>
  <c r="GD130" i="1"/>
  <c r="GH130" i="1"/>
  <c r="GL130" i="1"/>
  <c r="GP130" i="1"/>
  <c r="GX130" i="1"/>
  <c r="EE130" i="1"/>
  <c r="EM130" i="1"/>
  <c r="EU130" i="1"/>
  <c r="FC130" i="1"/>
  <c r="FK130" i="1"/>
  <c r="GA130" i="1"/>
  <c r="GI130" i="1"/>
  <c r="GQ130" i="1"/>
  <c r="GY130" i="1"/>
  <c r="HC130" i="1"/>
  <c r="HK130" i="1"/>
  <c r="EO130" i="1"/>
  <c r="EW130" i="1"/>
  <c r="FE130" i="1"/>
  <c r="FM130" i="1"/>
  <c r="FU130" i="1"/>
  <c r="GC130" i="1"/>
  <c r="GK130" i="1"/>
  <c r="GZ130" i="1"/>
  <c r="HD130" i="1"/>
  <c r="HH130" i="1"/>
  <c r="HL130" i="1"/>
  <c r="EA130" i="1"/>
  <c r="EI130" i="1"/>
  <c r="EQ130" i="1"/>
  <c r="EY130" i="1"/>
  <c r="FO130" i="1"/>
  <c r="FW130" i="1"/>
  <c r="GE130" i="1"/>
  <c r="GM130" i="1"/>
  <c r="GU130" i="1"/>
  <c r="HA130" i="1"/>
  <c r="HE130" i="1"/>
  <c r="HI130" i="1"/>
  <c r="HM130" i="1"/>
  <c r="EC130" i="1"/>
  <c r="EK130" i="1"/>
  <c r="FA130" i="1"/>
  <c r="FI130" i="1"/>
  <c r="FQ130" i="1"/>
  <c r="FY130" i="1"/>
  <c r="GO130" i="1"/>
  <c r="GW130" i="1"/>
  <c r="HB130" i="1"/>
  <c r="HJ130" i="1"/>
  <c r="BJ130" i="1"/>
  <c r="BR130" i="1"/>
  <c r="BV130" i="1"/>
  <c r="BZ130" i="1"/>
  <c r="CD130" i="1"/>
  <c r="CH130" i="1"/>
  <c r="CL130" i="1"/>
  <c r="CP130" i="1"/>
  <c r="CT130" i="1"/>
  <c r="CX130" i="1"/>
  <c r="DF130" i="1"/>
  <c r="DJ130" i="1"/>
  <c r="DR130" i="1"/>
  <c r="BK130" i="1"/>
  <c r="BS130" i="1"/>
  <c r="BW130" i="1"/>
  <c r="CE130" i="1"/>
  <c r="CI130" i="1"/>
  <c r="CM130" i="1"/>
  <c r="CQ130" i="1"/>
  <c r="CU130" i="1"/>
  <c r="CY130" i="1"/>
  <c r="DC130" i="1"/>
  <c r="DG130" i="1"/>
  <c r="DK130" i="1"/>
  <c r="DS130" i="1"/>
  <c r="BL130" i="1"/>
  <c r="BP130" i="1"/>
  <c r="BT130" i="1"/>
  <c r="BX130" i="1"/>
  <c r="CF130" i="1"/>
  <c r="CJ130" i="1"/>
  <c r="CR130" i="1"/>
  <c r="CV130" i="1"/>
  <c r="CZ130" i="1"/>
  <c r="DD130" i="1"/>
  <c r="DH130" i="1"/>
  <c r="DL130" i="1"/>
  <c r="DP130" i="1"/>
  <c r="DT130" i="1"/>
  <c r="BI130" i="1"/>
  <c r="BM130" i="1"/>
  <c r="BQ130" i="1"/>
  <c r="BU130" i="1"/>
  <c r="BY130" i="1"/>
  <c r="CC130" i="1"/>
  <c r="CG130" i="1"/>
  <c r="CK130" i="1"/>
  <c r="CS130" i="1"/>
  <c r="CW130" i="1"/>
  <c r="DE130" i="1"/>
  <c r="DI130" i="1"/>
  <c r="DM130" i="1"/>
  <c r="DQ130" i="1"/>
  <c r="DU130" i="1"/>
  <c r="AS130" i="1"/>
  <c r="AW130" i="1"/>
  <c r="BE130" i="1"/>
  <c r="AT130" i="1"/>
  <c r="AX130" i="1"/>
  <c r="BF130" i="1"/>
  <c r="AU130" i="1"/>
  <c r="AY130" i="1"/>
  <c r="BC130" i="1"/>
  <c r="BG130" i="1"/>
  <c r="BD130" i="1"/>
  <c r="AP130" i="1"/>
  <c r="AM130" i="1"/>
  <c r="AI130" i="1"/>
  <c r="AR130" i="1"/>
  <c r="BH130" i="1"/>
  <c r="AQ130" i="1"/>
  <c r="AL130" i="1"/>
  <c r="AV130" i="1"/>
  <c r="AK130" i="1"/>
  <c r="AZ130" i="1"/>
  <c r="AJ130" i="1"/>
  <c r="ED158" i="1"/>
  <c r="EH158" i="1"/>
  <c r="EL158" i="1"/>
  <c r="EP158" i="1"/>
  <c r="EX158" i="1"/>
  <c r="FB158" i="1"/>
  <c r="FJ158" i="1"/>
  <c r="FN158" i="1"/>
  <c r="FR158" i="1"/>
  <c r="FV158" i="1"/>
  <c r="FZ158" i="1"/>
  <c r="GD158" i="1"/>
  <c r="GH158" i="1"/>
  <c r="GL158" i="1"/>
  <c r="GP158" i="1"/>
  <c r="GX158" i="1"/>
  <c r="HB158" i="1"/>
  <c r="HJ158" i="1"/>
  <c r="EA158" i="1"/>
  <c r="EE158" i="1"/>
  <c r="EI158" i="1"/>
  <c r="EM158" i="1"/>
  <c r="EQ158" i="1"/>
  <c r="EU158" i="1"/>
  <c r="EY158" i="1"/>
  <c r="FC158" i="1"/>
  <c r="FK158" i="1"/>
  <c r="FO158" i="1"/>
  <c r="FW158" i="1"/>
  <c r="GA158" i="1"/>
  <c r="GE158" i="1"/>
  <c r="GI158" i="1"/>
  <c r="GM158" i="1"/>
  <c r="GQ158" i="1"/>
  <c r="GU158" i="1"/>
  <c r="GY158" i="1"/>
  <c r="HC158" i="1"/>
  <c r="HK158" i="1"/>
  <c r="EB158" i="1"/>
  <c r="EJ158" i="1"/>
  <c r="EN158" i="1"/>
  <c r="ER158" i="1"/>
  <c r="EV158" i="1"/>
  <c r="EZ158" i="1"/>
  <c r="FD158" i="1"/>
  <c r="FH158" i="1"/>
  <c r="FL158" i="1"/>
  <c r="FP158" i="1"/>
  <c r="FX158" i="1"/>
  <c r="GB158" i="1"/>
  <c r="GJ158" i="1"/>
  <c r="GN158" i="1"/>
  <c r="GR158" i="1"/>
  <c r="GV158" i="1"/>
  <c r="GZ158" i="1"/>
  <c r="HD158" i="1"/>
  <c r="HH158" i="1"/>
  <c r="HL158" i="1"/>
  <c r="EC158" i="1"/>
  <c r="EK158" i="1"/>
  <c r="EO158" i="1"/>
  <c r="EW158" i="1"/>
  <c r="FA158" i="1"/>
  <c r="FE158" i="1"/>
  <c r="FI158" i="1"/>
  <c r="FM158" i="1"/>
  <c r="FQ158" i="1"/>
  <c r="FU158" i="1"/>
  <c r="FY158" i="1"/>
  <c r="GC158" i="1"/>
  <c r="GK158" i="1"/>
  <c r="GO158" i="1"/>
  <c r="GW158" i="1"/>
  <c r="HA158" i="1"/>
  <c r="HE158" i="1"/>
  <c r="HI158" i="1"/>
  <c r="HM158" i="1"/>
  <c r="BJ158" i="1"/>
  <c r="BR158" i="1"/>
  <c r="BV158" i="1"/>
  <c r="BZ158" i="1"/>
  <c r="CD158" i="1"/>
  <c r="CH158" i="1"/>
  <c r="CL158" i="1"/>
  <c r="CP158" i="1"/>
  <c r="CT158" i="1"/>
  <c r="CX158" i="1"/>
  <c r="DF158" i="1"/>
  <c r="DJ158" i="1"/>
  <c r="DR158" i="1"/>
  <c r="BK158" i="1"/>
  <c r="BS158" i="1"/>
  <c r="BW158" i="1"/>
  <c r="CE158" i="1"/>
  <c r="CI158" i="1"/>
  <c r="CM158" i="1"/>
  <c r="CQ158" i="1"/>
  <c r="CU158" i="1"/>
  <c r="CY158" i="1"/>
  <c r="DC158" i="1"/>
  <c r="DG158" i="1"/>
  <c r="DK158" i="1"/>
  <c r="DS158" i="1"/>
  <c r="BL158" i="1"/>
  <c r="BP158" i="1"/>
  <c r="BT158" i="1"/>
  <c r="BX158" i="1"/>
  <c r="CF158" i="1"/>
  <c r="CJ158" i="1"/>
  <c r="CR158" i="1"/>
  <c r="CV158" i="1"/>
  <c r="CZ158" i="1"/>
  <c r="DD158" i="1"/>
  <c r="DH158" i="1"/>
  <c r="DL158" i="1"/>
  <c r="DP158" i="1"/>
  <c r="DT158" i="1"/>
  <c r="BI158" i="1"/>
  <c r="BM158" i="1"/>
  <c r="BQ158" i="1"/>
  <c r="BU158" i="1"/>
  <c r="BY158" i="1"/>
  <c r="CC158" i="1"/>
  <c r="CG158" i="1"/>
  <c r="CK158" i="1"/>
  <c r="CS158" i="1"/>
  <c r="CW158" i="1"/>
  <c r="DE158" i="1"/>
  <c r="DI158" i="1"/>
  <c r="DM158" i="1"/>
  <c r="DQ158" i="1"/>
  <c r="DU158" i="1"/>
  <c r="AS158" i="1"/>
  <c r="AW158" i="1"/>
  <c r="BE158" i="1"/>
  <c r="AT158" i="1"/>
  <c r="AX158" i="1"/>
  <c r="BF158" i="1"/>
  <c r="AU158" i="1"/>
  <c r="AY158" i="1"/>
  <c r="BC158" i="1"/>
  <c r="BG158" i="1"/>
  <c r="AR158" i="1"/>
  <c r="BH158" i="1"/>
  <c r="AP158" i="1"/>
  <c r="AM158" i="1"/>
  <c r="AV158" i="1"/>
  <c r="AQ158" i="1"/>
  <c r="AL158" i="1"/>
  <c r="AZ158" i="1"/>
  <c r="AK158" i="1"/>
  <c r="BD158" i="1"/>
  <c r="AJ158" i="1"/>
  <c r="AI158" i="1"/>
  <c r="EB127" i="1"/>
  <c r="EJ127" i="1"/>
  <c r="EN127" i="1"/>
  <c r="ER127" i="1"/>
  <c r="EV127" i="1"/>
  <c r="EZ127" i="1"/>
  <c r="FD127" i="1"/>
  <c r="FH127" i="1"/>
  <c r="FL127" i="1"/>
  <c r="FP127" i="1"/>
  <c r="FX127" i="1"/>
  <c r="GB127" i="1"/>
  <c r="GJ127" i="1"/>
  <c r="GN127" i="1"/>
  <c r="EC127" i="1"/>
  <c r="EK127" i="1"/>
  <c r="EO127" i="1"/>
  <c r="EW127" i="1"/>
  <c r="FA127" i="1"/>
  <c r="FE127" i="1"/>
  <c r="FI127" i="1"/>
  <c r="FM127" i="1"/>
  <c r="FQ127" i="1"/>
  <c r="FU127" i="1"/>
  <c r="FY127" i="1"/>
  <c r="GC127" i="1"/>
  <c r="GK127" i="1"/>
  <c r="GO127" i="1"/>
  <c r="GW127" i="1"/>
  <c r="HA127" i="1"/>
  <c r="HE127" i="1"/>
  <c r="HI127" i="1"/>
  <c r="HM127" i="1"/>
  <c r="ED127" i="1"/>
  <c r="EH127" i="1"/>
  <c r="EL127" i="1"/>
  <c r="EP127" i="1"/>
  <c r="EX127" i="1"/>
  <c r="FB127" i="1"/>
  <c r="FJ127" i="1"/>
  <c r="FN127" i="1"/>
  <c r="FR127" i="1"/>
  <c r="FV127" i="1"/>
  <c r="FZ127" i="1"/>
  <c r="GD127" i="1"/>
  <c r="GH127" i="1"/>
  <c r="GL127" i="1"/>
  <c r="GP127" i="1"/>
  <c r="EA127" i="1"/>
  <c r="EE127" i="1"/>
  <c r="EI127" i="1"/>
  <c r="EM127" i="1"/>
  <c r="EQ127" i="1"/>
  <c r="EU127" i="1"/>
  <c r="EY127" i="1"/>
  <c r="FC127" i="1"/>
  <c r="FK127" i="1"/>
  <c r="FO127" i="1"/>
  <c r="FW127" i="1"/>
  <c r="GA127" i="1"/>
  <c r="GE127" i="1"/>
  <c r="GI127" i="1"/>
  <c r="GM127" i="1"/>
  <c r="GQ127" i="1"/>
  <c r="GU127" i="1"/>
  <c r="GY127" i="1"/>
  <c r="HC127" i="1"/>
  <c r="HK127" i="1"/>
  <c r="GR127" i="1"/>
  <c r="GZ127" i="1"/>
  <c r="HH127" i="1"/>
  <c r="HB127" i="1"/>
  <c r="HJ127" i="1"/>
  <c r="GV127" i="1"/>
  <c r="HD127" i="1"/>
  <c r="HL127" i="1"/>
  <c r="GX127" i="1"/>
  <c r="BJ127" i="1"/>
  <c r="BR127" i="1"/>
  <c r="BV127" i="1"/>
  <c r="BZ127" i="1"/>
  <c r="CD127" i="1"/>
  <c r="CH127" i="1"/>
  <c r="CL127" i="1"/>
  <c r="CP127" i="1"/>
  <c r="CT127" i="1"/>
  <c r="CX127" i="1"/>
  <c r="DF127" i="1"/>
  <c r="DJ127" i="1"/>
  <c r="DR127" i="1"/>
  <c r="BK127" i="1"/>
  <c r="BS127" i="1"/>
  <c r="BW127" i="1"/>
  <c r="CE127" i="1"/>
  <c r="CI127" i="1"/>
  <c r="CM127" i="1"/>
  <c r="CQ127" i="1"/>
  <c r="CU127" i="1"/>
  <c r="CY127" i="1"/>
  <c r="DC127" i="1"/>
  <c r="DG127" i="1"/>
  <c r="DK127" i="1"/>
  <c r="DS127" i="1"/>
  <c r="BL127" i="1"/>
  <c r="BP127" i="1"/>
  <c r="BT127" i="1"/>
  <c r="BX127" i="1"/>
  <c r="CF127" i="1"/>
  <c r="CJ127" i="1"/>
  <c r="CR127" i="1"/>
  <c r="CV127" i="1"/>
  <c r="CZ127" i="1"/>
  <c r="DD127" i="1"/>
  <c r="DH127" i="1"/>
  <c r="DL127" i="1"/>
  <c r="DP127" i="1"/>
  <c r="DT127" i="1"/>
  <c r="BI127" i="1"/>
  <c r="BM127" i="1"/>
  <c r="BQ127" i="1"/>
  <c r="BU127" i="1"/>
  <c r="BY127" i="1"/>
  <c r="CC127" i="1"/>
  <c r="CG127" i="1"/>
  <c r="CK127" i="1"/>
  <c r="CS127" i="1"/>
  <c r="CW127" i="1"/>
  <c r="DE127" i="1"/>
  <c r="DI127" i="1"/>
  <c r="DM127" i="1"/>
  <c r="DQ127" i="1"/>
  <c r="DU127" i="1"/>
  <c r="AR127" i="1"/>
  <c r="AV127" i="1"/>
  <c r="AZ127" i="1"/>
  <c r="BD127" i="1"/>
  <c r="BH127" i="1"/>
  <c r="AS127" i="1"/>
  <c r="AW127" i="1"/>
  <c r="BE127" i="1"/>
  <c r="AT127" i="1"/>
  <c r="AX127" i="1"/>
  <c r="BF127" i="1"/>
  <c r="BG127" i="1"/>
  <c r="AJ127" i="1"/>
  <c r="AU127" i="1"/>
  <c r="AM127" i="1"/>
  <c r="AI127" i="1"/>
  <c r="AY127" i="1"/>
  <c r="AP127" i="1"/>
  <c r="AL127" i="1"/>
  <c r="BC127" i="1"/>
  <c r="AQ127" i="1"/>
  <c r="AK127" i="1"/>
  <c r="EC136" i="1"/>
  <c r="EK136" i="1"/>
  <c r="EO136" i="1"/>
  <c r="EW136" i="1"/>
  <c r="FA136" i="1"/>
  <c r="FE136" i="1"/>
  <c r="FI136" i="1"/>
  <c r="FM136" i="1"/>
  <c r="FQ136" i="1"/>
  <c r="FU136" i="1"/>
  <c r="FY136" i="1"/>
  <c r="GC136" i="1"/>
  <c r="GK136" i="1"/>
  <c r="GO136" i="1"/>
  <c r="GW136" i="1"/>
  <c r="HA136" i="1"/>
  <c r="ED136" i="1"/>
  <c r="EH136" i="1"/>
  <c r="EL136" i="1"/>
  <c r="EP136" i="1"/>
  <c r="EX136" i="1"/>
  <c r="FB136" i="1"/>
  <c r="FJ136" i="1"/>
  <c r="FN136" i="1"/>
  <c r="FR136" i="1"/>
  <c r="FV136" i="1"/>
  <c r="FZ136" i="1"/>
  <c r="GD136" i="1"/>
  <c r="GH136" i="1"/>
  <c r="GL136" i="1"/>
  <c r="GP136" i="1"/>
  <c r="GX136" i="1"/>
  <c r="HB136" i="1"/>
  <c r="HJ136" i="1"/>
  <c r="EA136" i="1"/>
  <c r="EE136" i="1"/>
  <c r="EI136" i="1"/>
  <c r="EM136" i="1"/>
  <c r="EQ136" i="1"/>
  <c r="EU136" i="1"/>
  <c r="EY136" i="1"/>
  <c r="FC136" i="1"/>
  <c r="FK136" i="1"/>
  <c r="FO136" i="1"/>
  <c r="FW136" i="1"/>
  <c r="GA136" i="1"/>
  <c r="GE136" i="1"/>
  <c r="GI136" i="1"/>
  <c r="GM136" i="1"/>
  <c r="GQ136" i="1"/>
  <c r="EB136" i="1"/>
  <c r="EJ136" i="1"/>
  <c r="EN136" i="1"/>
  <c r="ER136" i="1"/>
  <c r="EV136" i="1"/>
  <c r="EZ136" i="1"/>
  <c r="FD136" i="1"/>
  <c r="FH136" i="1"/>
  <c r="FL136" i="1"/>
  <c r="FP136" i="1"/>
  <c r="FX136" i="1"/>
  <c r="GB136" i="1"/>
  <c r="GJ136" i="1"/>
  <c r="GN136" i="1"/>
  <c r="GR136" i="1"/>
  <c r="GV136" i="1"/>
  <c r="GZ136" i="1"/>
  <c r="HD136" i="1"/>
  <c r="HH136" i="1"/>
  <c r="HL136" i="1"/>
  <c r="GU136" i="1"/>
  <c r="GY136" i="1"/>
  <c r="HI136" i="1"/>
  <c r="HC136" i="1"/>
  <c r="HK136" i="1"/>
  <c r="HE136" i="1"/>
  <c r="HM136" i="1"/>
  <c r="BL136" i="1"/>
  <c r="BP136" i="1"/>
  <c r="BT136" i="1"/>
  <c r="BX136" i="1"/>
  <c r="CF136" i="1"/>
  <c r="CJ136" i="1"/>
  <c r="CR136" i="1"/>
  <c r="CV136" i="1"/>
  <c r="CZ136" i="1"/>
  <c r="DD136" i="1"/>
  <c r="DH136" i="1"/>
  <c r="DL136" i="1"/>
  <c r="DP136" i="1"/>
  <c r="DT136" i="1"/>
  <c r="BI136" i="1"/>
  <c r="BM136" i="1"/>
  <c r="BQ136" i="1"/>
  <c r="BU136" i="1"/>
  <c r="BY136" i="1"/>
  <c r="CC136" i="1"/>
  <c r="CG136" i="1"/>
  <c r="CK136" i="1"/>
  <c r="CS136" i="1"/>
  <c r="CW136" i="1"/>
  <c r="DE136" i="1"/>
  <c r="DI136" i="1"/>
  <c r="DM136" i="1"/>
  <c r="DQ136" i="1"/>
  <c r="DU136" i="1"/>
  <c r="BJ136" i="1"/>
  <c r="BR136" i="1"/>
  <c r="BV136" i="1"/>
  <c r="BZ136" i="1"/>
  <c r="CD136" i="1"/>
  <c r="CH136" i="1"/>
  <c r="CL136" i="1"/>
  <c r="CP136" i="1"/>
  <c r="CT136" i="1"/>
  <c r="CX136" i="1"/>
  <c r="DF136" i="1"/>
  <c r="DJ136" i="1"/>
  <c r="DR136" i="1"/>
  <c r="BK136" i="1"/>
  <c r="BS136" i="1"/>
  <c r="BW136" i="1"/>
  <c r="CE136" i="1"/>
  <c r="CI136" i="1"/>
  <c r="CM136" i="1"/>
  <c r="CQ136" i="1"/>
  <c r="CU136" i="1"/>
  <c r="CY136" i="1"/>
  <c r="DC136" i="1"/>
  <c r="DG136" i="1"/>
  <c r="DK136" i="1"/>
  <c r="DS136" i="1"/>
  <c r="AU136" i="1"/>
  <c r="AY136" i="1"/>
  <c r="BC136" i="1"/>
  <c r="BG136" i="1"/>
  <c r="AR136" i="1"/>
  <c r="AV136" i="1"/>
  <c r="AZ136" i="1"/>
  <c r="BD136" i="1"/>
  <c r="BH136" i="1"/>
  <c r="AS136" i="1"/>
  <c r="AW136" i="1"/>
  <c r="BE136" i="1"/>
  <c r="AX136" i="1"/>
  <c r="AP136" i="1"/>
  <c r="AK136" i="1"/>
  <c r="AQ136" i="1"/>
  <c r="AJ136" i="1"/>
  <c r="BF136" i="1"/>
  <c r="AM136" i="1"/>
  <c r="AI136" i="1"/>
  <c r="AT136" i="1"/>
  <c r="AL136" i="1"/>
  <c r="EC132" i="1"/>
  <c r="EK132" i="1"/>
  <c r="EO132" i="1"/>
  <c r="EW132" i="1"/>
  <c r="FA132" i="1"/>
  <c r="FE132" i="1"/>
  <c r="FI132" i="1"/>
  <c r="FM132" i="1"/>
  <c r="FQ132" i="1"/>
  <c r="FU132" i="1"/>
  <c r="FY132" i="1"/>
  <c r="GC132" i="1"/>
  <c r="GK132" i="1"/>
  <c r="GO132" i="1"/>
  <c r="GW132" i="1"/>
  <c r="HA132" i="1"/>
  <c r="HE132" i="1"/>
  <c r="HI132" i="1"/>
  <c r="HM132" i="1"/>
  <c r="ED132" i="1"/>
  <c r="EH132" i="1"/>
  <c r="EL132" i="1"/>
  <c r="EP132" i="1"/>
  <c r="EX132" i="1"/>
  <c r="FB132" i="1"/>
  <c r="FJ132" i="1"/>
  <c r="FN132" i="1"/>
  <c r="FR132" i="1"/>
  <c r="FV132" i="1"/>
  <c r="FZ132" i="1"/>
  <c r="GD132" i="1"/>
  <c r="GH132" i="1"/>
  <c r="GL132" i="1"/>
  <c r="GP132" i="1"/>
  <c r="GX132" i="1"/>
  <c r="HB132" i="1"/>
  <c r="HJ132" i="1"/>
  <c r="EA132" i="1"/>
  <c r="EE132" i="1"/>
  <c r="EI132" i="1"/>
  <c r="EM132" i="1"/>
  <c r="EQ132" i="1"/>
  <c r="EU132" i="1"/>
  <c r="EY132" i="1"/>
  <c r="FC132" i="1"/>
  <c r="FK132" i="1"/>
  <c r="FO132" i="1"/>
  <c r="FW132" i="1"/>
  <c r="GA132" i="1"/>
  <c r="GE132" i="1"/>
  <c r="GI132" i="1"/>
  <c r="GM132" i="1"/>
  <c r="GQ132" i="1"/>
  <c r="GU132" i="1"/>
  <c r="GY132" i="1"/>
  <c r="HC132" i="1"/>
  <c r="HK132" i="1"/>
  <c r="EB132" i="1"/>
  <c r="EJ132" i="1"/>
  <c r="EN132" i="1"/>
  <c r="ER132" i="1"/>
  <c r="EV132" i="1"/>
  <c r="EZ132" i="1"/>
  <c r="FD132" i="1"/>
  <c r="FH132" i="1"/>
  <c r="FL132" i="1"/>
  <c r="FP132" i="1"/>
  <c r="FX132" i="1"/>
  <c r="GB132" i="1"/>
  <c r="GJ132" i="1"/>
  <c r="GN132" i="1"/>
  <c r="GR132" i="1"/>
  <c r="GV132" i="1"/>
  <c r="GZ132" i="1"/>
  <c r="HD132" i="1"/>
  <c r="HH132" i="1"/>
  <c r="HL132" i="1"/>
  <c r="BL132" i="1"/>
  <c r="BP132" i="1"/>
  <c r="BT132" i="1"/>
  <c r="BX132" i="1"/>
  <c r="CF132" i="1"/>
  <c r="CJ132" i="1"/>
  <c r="CR132" i="1"/>
  <c r="CV132" i="1"/>
  <c r="CZ132" i="1"/>
  <c r="DD132" i="1"/>
  <c r="DH132" i="1"/>
  <c r="DL132" i="1"/>
  <c r="DP132" i="1"/>
  <c r="DT132" i="1"/>
  <c r="BI132" i="1"/>
  <c r="BM132" i="1"/>
  <c r="BQ132" i="1"/>
  <c r="BU132" i="1"/>
  <c r="BY132" i="1"/>
  <c r="CC132" i="1"/>
  <c r="CG132" i="1"/>
  <c r="CK132" i="1"/>
  <c r="CS132" i="1"/>
  <c r="CW132" i="1"/>
  <c r="DE132" i="1"/>
  <c r="DI132" i="1"/>
  <c r="DM132" i="1"/>
  <c r="DQ132" i="1"/>
  <c r="DU132" i="1"/>
  <c r="BJ132" i="1"/>
  <c r="BR132" i="1"/>
  <c r="BV132" i="1"/>
  <c r="BZ132" i="1"/>
  <c r="CD132" i="1"/>
  <c r="CH132" i="1"/>
  <c r="CL132" i="1"/>
  <c r="CP132" i="1"/>
  <c r="CT132" i="1"/>
  <c r="CX132" i="1"/>
  <c r="DF132" i="1"/>
  <c r="DJ132" i="1"/>
  <c r="DR132" i="1"/>
  <c r="BK132" i="1"/>
  <c r="BS132" i="1"/>
  <c r="BW132" i="1"/>
  <c r="CE132" i="1"/>
  <c r="CI132" i="1"/>
  <c r="CM132" i="1"/>
  <c r="CQ132" i="1"/>
  <c r="CU132" i="1"/>
  <c r="CY132" i="1"/>
  <c r="DC132" i="1"/>
  <c r="DG132" i="1"/>
  <c r="DK132" i="1"/>
  <c r="DS132" i="1"/>
  <c r="AU132" i="1"/>
  <c r="AY132" i="1"/>
  <c r="BC132" i="1"/>
  <c r="BG132" i="1"/>
  <c r="AR132" i="1"/>
  <c r="AV132" i="1"/>
  <c r="AZ132" i="1"/>
  <c r="BD132" i="1"/>
  <c r="BH132" i="1"/>
  <c r="AS132" i="1"/>
  <c r="AW132" i="1"/>
  <c r="BE132" i="1"/>
  <c r="AP132" i="1"/>
  <c r="AK132" i="1"/>
  <c r="BF132" i="1"/>
  <c r="AQ132" i="1"/>
  <c r="AJ132" i="1"/>
  <c r="AT132" i="1"/>
  <c r="AM132" i="1"/>
  <c r="AI132" i="1"/>
  <c r="AX132" i="1"/>
  <c r="AL132" i="1"/>
  <c r="ED186" i="1"/>
  <c r="EH186" i="1"/>
  <c r="EL186" i="1"/>
  <c r="EP186" i="1"/>
  <c r="EX186" i="1"/>
  <c r="FB186" i="1"/>
  <c r="FJ186" i="1"/>
  <c r="FN186" i="1"/>
  <c r="FR186" i="1"/>
  <c r="FV186" i="1"/>
  <c r="FZ186" i="1"/>
  <c r="GD186" i="1"/>
  <c r="GH186" i="1"/>
  <c r="GL186" i="1"/>
  <c r="GP186" i="1"/>
  <c r="GX186" i="1"/>
  <c r="HB186" i="1"/>
  <c r="HJ186" i="1"/>
  <c r="EA186" i="1"/>
  <c r="EE186" i="1"/>
  <c r="EI186" i="1"/>
  <c r="EM186" i="1"/>
  <c r="EQ186" i="1"/>
  <c r="EU186" i="1"/>
  <c r="EY186" i="1"/>
  <c r="FC186" i="1"/>
  <c r="FK186" i="1"/>
  <c r="FO186" i="1"/>
  <c r="FW186" i="1"/>
  <c r="GA186" i="1"/>
  <c r="GE186" i="1"/>
  <c r="GI186" i="1"/>
  <c r="GM186" i="1"/>
  <c r="GQ186" i="1"/>
  <c r="GU186" i="1"/>
  <c r="GY186" i="1"/>
  <c r="HC186" i="1"/>
  <c r="HK186" i="1"/>
  <c r="EB186" i="1"/>
  <c r="EJ186" i="1"/>
  <c r="EN186" i="1"/>
  <c r="ER186" i="1"/>
  <c r="EV186" i="1"/>
  <c r="EZ186" i="1"/>
  <c r="FD186" i="1"/>
  <c r="FH186" i="1"/>
  <c r="FL186" i="1"/>
  <c r="FP186" i="1"/>
  <c r="FX186" i="1"/>
  <c r="GB186" i="1"/>
  <c r="GJ186" i="1"/>
  <c r="GN186" i="1"/>
  <c r="GR186" i="1"/>
  <c r="GV186" i="1"/>
  <c r="GZ186" i="1"/>
  <c r="HD186" i="1"/>
  <c r="HH186" i="1"/>
  <c r="HL186" i="1"/>
  <c r="EC186" i="1"/>
  <c r="EK186" i="1"/>
  <c r="EO186" i="1"/>
  <c r="EW186" i="1"/>
  <c r="FA186" i="1"/>
  <c r="FE186" i="1"/>
  <c r="FI186" i="1"/>
  <c r="FM186" i="1"/>
  <c r="FQ186" i="1"/>
  <c r="FU186" i="1"/>
  <c r="FY186" i="1"/>
  <c r="GC186" i="1"/>
  <c r="GK186" i="1"/>
  <c r="GO186" i="1"/>
  <c r="GW186" i="1"/>
  <c r="HA186" i="1"/>
  <c r="HE186" i="1"/>
  <c r="HI186" i="1"/>
  <c r="HM186" i="1"/>
  <c r="BK186" i="1"/>
  <c r="BS186" i="1"/>
  <c r="BW186" i="1"/>
  <c r="CE186" i="1"/>
  <c r="CI186" i="1"/>
  <c r="CM186" i="1"/>
  <c r="CQ186" i="1"/>
  <c r="CU186" i="1"/>
  <c r="CY186" i="1"/>
  <c r="DC186" i="1"/>
  <c r="DG186" i="1"/>
  <c r="DK186" i="1"/>
  <c r="DS186" i="1"/>
  <c r="AS186" i="1"/>
  <c r="AW186" i="1"/>
  <c r="BE186" i="1"/>
  <c r="BL186" i="1"/>
  <c r="BP186" i="1"/>
  <c r="BT186" i="1"/>
  <c r="BX186" i="1"/>
  <c r="CF186" i="1"/>
  <c r="CJ186" i="1"/>
  <c r="CR186" i="1"/>
  <c r="CV186" i="1"/>
  <c r="CZ186" i="1"/>
  <c r="DD186" i="1"/>
  <c r="DH186" i="1"/>
  <c r="DL186" i="1"/>
  <c r="DP186" i="1"/>
  <c r="DT186" i="1"/>
  <c r="AT186" i="1"/>
  <c r="AX186" i="1"/>
  <c r="BF186" i="1"/>
  <c r="BI186" i="1"/>
  <c r="BM186" i="1"/>
  <c r="BQ186" i="1"/>
  <c r="BU186" i="1"/>
  <c r="BY186" i="1"/>
  <c r="CC186" i="1"/>
  <c r="CG186" i="1"/>
  <c r="CK186" i="1"/>
  <c r="CS186" i="1"/>
  <c r="CW186" i="1"/>
  <c r="DE186" i="1"/>
  <c r="DI186" i="1"/>
  <c r="DM186" i="1"/>
  <c r="DQ186" i="1"/>
  <c r="DU186" i="1"/>
  <c r="AU186" i="1"/>
  <c r="AY186" i="1"/>
  <c r="BC186" i="1"/>
  <c r="BG186" i="1"/>
  <c r="BJ186" i="1"/>
  <c r="BR186" i="1"/>
  <c r="BV186" i="1"/>
  <c r="BZ186" i="1"/>
  <c r="CD186" i="1"/>
  <c r="CH186" i="1"/>
  <c r="CL186" i="1"/>
  <c r="CP186" i="1"/>
  <c r="CT186" i="1"/>
  <c r="CX186" i="1"/>
  <c r="DF186" i="1"/>
  <c r="DJ186" i="1"/>
  <c r="DR186" i="1"/>
  <c r="AV186" i="1"/>
  <c r="AP186" i="1"/>
  <c r="AM186" i="1"/>
  <c r="AI186" i="1"/>
  <c r="AZ186" i="1"/>
  <c r="AQ186" i="1"/>
  <c r="AL186" i="1"/>
  <c r="BD186" i="1"/>
  <c r="AK186" i="1"/>
  <c r="AR186" i="1"/>
  <c r="BH186" i="1"/>
  <c r="AJ186" i="1"/>
  <c r="EA120" i="1"/>
  <c r="EE120" i="1"/>
  <c r="EI120" i="1"/>
  <c r="EM120" i="1"/>
  <c r="EQ120" i="1"/>
  <c r="EU120" i="1"/>
  <c r="EY120" i="1"/>
  <c r="FC120" i="1"/>
  <c r="FK120" i="1"/>
  <c r="FO120" i="1"/>
  <c r="FW120" i="1"/>
  <c r="GA120" i="1"/>
  <c r="GE120" i="1"/>
  <c r="GI120" i="1"/>
  <c r="GM120" i="1"/>
  <c r="GQ120" i="1"/>
  <c r="GU120" i="1"/>
  <c r="GY120" i="1"/>
  <c r="HC120" i="1"/>
  <c r="HK120" i="1"/>
  <c r="EC120" i="1"/>
  <c r="EK120" i="1"/>
  <c r="EO120" i="1"/>
  <c r="EW120" i="1"/>
  <c r="FA120" i="1"/>
  <c r="FE120" i="1"/>
  <c r="FI120" i="1"/>
  <c r="FM120" i="1"/>
  <c r="FQ120" i="1"/>
  <c r="FU120" i="1"/>
  <c r="FY120" i="1"/>
  <c r="GC120" i="1"/>
  <c r="GK120" i="1"/>
  <c r="GO120" i="1"/>
  <c r="GW120" i="1"/>
  <c r="HA120" i="1"/>
  <c r="HE120" i="1"/>
  <c r="HI120" i="1"/>
  <c r="HM120" i="1"/>
  <c r="ED120" i="1"/>
  <c r="EL120" i="1"/>
  <c r="FB120" i="1"/>
  <c r="FJ120" i="1"/>
  <c r="FR120" i="1"/>
  <c r="FZ120" i="1"/>
  <c r="GH120" i="1"/>
  <c r="GP120" i="1"/>
  <c r="GX120" i="1"/>
  <c r="EN120" i="1"/>
  <c r="EV120" i="1"/>
  <c r="FD120" i="1"/>
  <c r="FL120" i="1"/>
  <c r="GB120" i="1"/>
  <c r="GJ120" i="1"/>
  <c r="GR120" i="1"/>
  <c r="GZ120" i="1"/>
  <c r="HH120" i="1"/>
  <c r="EH120" i="1"/>
  <c r="EP120" i="1"/>
  <c r="EX120" i="1"/>
  <c r="FN120" i="1"/>
  <c r="FV120" i="1"/>
  <c r="GD120" i="1"/>
  <c r="GL120" i="1"/>
  <c r="HB120" i="1"/>
  <c r="HJ120" i="1"/>
  <c r="EB120" i="1"/>
  <c r="EJ120" i="1"/>
  <c r="ER120" i="1"/>
  <c r="EZ120" i="1"/>
  <c r="FH120" i="1"/>
  <c r="FP120" i="1"/>
  <c r="FX120" i="1"/>
  <c r="GN120" i="1"/>
  <c r="GV120" i="1"/>
  <c r="HD120" i="1"/>
  <c r="HL120" i="1"/>
  <c r="BI120" i="1"/>
  <c r="BM120" i="1"/>
  <c r="BQ120" i="1"/>
  <c r="BU120" i="1"/>
  <c r="BY120" i="1"/>
  <c r="CC120" i="1"/>
  <c r="CG120" i="1"/>
  <c r="CK120" i="1"/>
  <c r="CS120" i="1"/>
  <c r="CW120" i="1"/>
  <c r="DE120" i="1"/>
  <c r="DI120" i="1"/>
  <c r="DM120" i="1"/>
  <c r="DQ120" i="1"/>
  <c r="DU120" i="1"/>
  <c r="BJ120" i="1"/>
  <c r="BR120" i="1"/>
  <c r="BV120" i="1"/>
  <c r="BZ120" i="1"/>
  <c r="CD120" i="1"/>
  <c r="CH120" i="1"/>
  <c r="CL120" i="1"/>
  <c r="CP120" i="1"/>
  <c r="CT120" i="1"/>
  <c r="CX120" i="1"/>
  <c r="DF120" i="1"/>
  <c r="DJ120" i="1"/>
  <c r="DR120" i="1"/>
  <c r="BK120" i="1"/>
  <c r="BS120" i="1"/>
  <c r="BW120" i="1"/>
  <c r="CE120" i="1"/>
  <c r="CI120" i="1"/>
  <c r="CM120" i="1"/>
  <c r="CQ120" i="1"/>
  <c r="CU120" i="1"/>
  <c r="CY120" i="1"/>
  <c r="DC120" i="1"/>
  <c r="DG120" i="1"/>
  <c r="DK120" i="1"/>
  <c r="DS120" i="1"/>
  <c r="BL120" i="1"/>
  <c r="BP120" i="1"/>
  <c r="BT120" i="1"/>
  <c r="BX120" i="1"/>
  <c r="CF120" i="1"/>
  <c r="CJ120" i="1"/>
  <c r="CR120" i="1"/>
  <c r="CV120" i="1"/>
  <c r="CZ120" i="1"/>
  <c r="DD120" i="1"/>
  <c r="DH120" i="1"/>
  <c r="DL120" i="1"/>
  <c r="DP120" i="1"/>
  <c r="DT120" i="1"/>
  <c r="AU120" i="1"/>
  <c r="AY120" i="1"/>
  <c r="BC120" i="1"/>
  <c r="BG120" i="1"/>
  <c r="AR120" i="1"/>
  <c r="AV120" i="1"/>
  <c r="AZ120" i="1"/>
  <c r="BD120" i="1"/>
  <c r="BH120" i="1"/>
  <c r="AS120" i="1"/>
  <c r="AW120" i="1"/>
  <c r="BE120" i="1"/>
  <c r="AT120" i="1"/>
  <c r="AX120" i="1"/>
  <c r="BF120" i="1"/>
  <c r="AP120" i="1"/>
  <c r="AK120" i="1"/>
  <c r="AQ120" i="1"/>
  <c r="AJ120" i="1"/>
  <c r="AM120" i="1"/>
  <c r="AI120" i="1"/>
  <c r="AL120" i="1"/>
  <c r="ED176" i="1"/>
  <c r="EH176" i="1"/>
  <c r="EL176" i="1"/>
  <c r="EP176" i="1"/>
  <c r="EX176" i="1"/>
  <c r="FB176" i="1"/>
  <c r="FJ176" i="1"/>
  <c r="FN176" i="1"/>
  <c r="FR176" i="1"/>
  <c r="FV176" i="1"/>
  <c r="FZ176" i="1"/>
  <c r="GD176" i="1"/>
  <c r="GH176" i="1"/>
  <c r="GL176" i="1"/>
  <c r="GP176" i="1"/>
  <c r="GX176" i="1"/>
  <c r="HB176" i="1"/>
  <c r="HJ176" i="1"/>
  <c r="EA176" i="1"/>
  <c r="EE176" i="1"/>
  <c r="EI176" i="1"/>
  <c r="EM176" i="1"/>
  <c r="EQ176" i="1"/>
  <c r="EU176" i="1"/>
  <c r="EY176" i="1"/>
  <c r="FC176" i="1"/>
  <c r="FK176" i="1"/>
  <c r="FO176" i="1"/>
  <c r="FW176" i="1"/>
  <c r="GA176" i="1"/>
  <c r="GE176" i="1"/>
  <c r="GI176" i="1"/>
  <c r="GM176" i="1"/>
  <c r="GQ176" i="1"/>
  <c r="GU176" i="1"/>
  <c r="GY176" i="1"/>
  <c r="HC176" i="1"/>
  <c r="HK176" i="1"/>
  <c r="EB176" i="1"/>
  <c r="EJ176" i="1"/>
  <c r="EN176" i="1"/>
  <c r="ER176" i="1"/>
  <c r="EV176" i="1"/>
  <c r="EZ176" i="1"/>
  <c r="FD176" i="1"/>
  <c r="FH176" i="1"/>
  <c r="FL176" i="1"/>
  <c r="FP176" i="1"/>
  <c r="FX176" i="1"/>
  <c r="GB176" i="1"/>
  <c r="GJ176" i="1"/>
  <c r="GN176" i="1"/>
  <c r="GR176" i="1"/>
  <c r="GV176" i="1"/>
  <c r="GZ176" i="1"/>
  <c r="HD176" i="1"/>
  <c r="HH176" i="1"/>
  <c r="HL176" i="1"/>
  <c r="EC176" i="1"/>
  <c r="EK176" i="1"/>
  <c r="EO176" i="1"/>
  <c r="EW176" i="1"/>
  <c r="FA176" i="1"/>
  <c r="FE176" i="1"/>
  <c r="FI176" i="1"/>
  <c r="FM176" i="1"/>
  <c r="FQ176" i="1"/>
  <c r="FU176" i="1"/>
  <c r="FY176" i="1"/>
  <c r="GC176" i="1"/>
  <c r="GK176" i="1"/>
  <c r="GO176" i="1"/>
  <c r="GW176" i="1"/>
  <c r="HA176" i="1"/>
  <c r="HE176" i="1"/>
  <c r="HI176" i="1"/>
  <c r="HM176" i="1"/>
  <c r="BI176" i="1"/>
  <c r="BM176" i="1"/>
  <c r="BQ176" i="1"/>
  <c r="BU176" i="1"/>
  <c r="BY176" i="1"/>
  <c r="CC176" i="1"/>
  <c r="CG176" i="1"/>
  <c r="CK176" i="1"/>
  <c r="CS176" i="1"/>
  <c r="CW176" i="1"/>
  <c r="DE176" i="1"/>
  <c r="DI176" i="1"/>
  <c r="DM176" i="1"/>
  <c r="DQ176" i="1"/>
  <c r="DU176" i="1"/>
  <c r="AU176" i="1"/>
  <c r="AY176" i="1"/>
  <c r="BC176" i="1"/>
  <c r="BG176" i="1"/>
  <c r="BJ176" i="1"/>
  <c r="BR176" i="1"/>
  <c r="BV176" i="1"/>
  <c r="BZ176" i="1"/>
  <c r="CD176" i="1"/>
  <c r="CH176" i="1"/>
  <c r="CL176" i="1"/>
  <c r="CP176" i="1"/>
  <c r="CT176" i="1"/>
  <c r="CX176" i="1"/>
  <c r="DF176" i="1"/>
  <c r="DJ176" i="1"/>
  <c r="DR176" i="1"/>
  <c r="AR176" i="1"/>
  <c r="AV176" i="1"/>
  <c r="AZ176" i="1"/>
  <c r="BD176" i="1"/>
  <c r="BH176" i="1"/>
  <c r="BK176" i="1"/>
  <c r="BS176" i="1"/>
  <c r="BW176" i="1"/>
  <c r="CE176" i="1"/>
  <c r="CI176" i="1"/>
  <c r="CM176" i="1"/>
  <c r="CQ176" i="1"/>
  <c r="CU176" i="1"/>
  <c r="CY176" i="1"/>
  <c r="DC176" i="1"/>
  <c r="DG176" i="1"/>
  <c r="DK176" i="1"/>
  <c r="DS176" i="1"/>
  <c r="AS176" i="1"/>
  <c r="AW176" i="1"/>
  <c r="BE176" i="1"/>
  <c r="BL176" i="1"/>
  <c r="BP176" i="1"/>
  <c r="BT176" i="1"/>
  <c r="BX176" i="1"/>
  <c r="CF176" i="1"/>
  <c r="CJ176" i="1"/>
  <c r="CR176" i="1"/>
  <c r="CV176" i="1"/>
  <c r="CZ176" i="1"/>
  <c r="DD176" i="1"/>
  <c r="DH176" i="1"/>
  <c r="DL176" i="1"/>
  <c r="DP176" i="1"/>
  <c r="DT176" i="1"/>
  <c r="BF176" i="1"/>
  <c r="AP176" i="1"/>
  <c r="AK176" i="1"/>
  <c r="AT176" i="1"/>
  <c r="AQ176" i="1"/>
  <c r="AJ176" i="1"/>
  <c r="AX176" i="1"/>
  <c r="AM176" i="1"/>
  <c r="AI176" i="1"/>
  <c r="AL176" i="1"/>
  <c r="ED150" i="1"/>
  <c r="EH150" i="1"/>
  <c r="EL150" i="1"/>
  <c r="EP150" i="1"/>
  <c r="EX150" i="1"/>
  <c r="FB150" i="1"/>
  <c r="FJ150" i="1"/>
  <c r="FN150" i="1"/>
  <c r="FR150" i="1"/>
  <c r="FV150" i="1"/>
  <c r="FZ150" i="1"/>
  <c r="GD150" i="1"/>
  <c r="GH150" i="1"/>
  <c r="GL150" i="1"/>
  <c r="GP150" i="1"/>
  <c r="EA150" i="1"/>
  <c r="EE150" i="1"/>
  <c r="EI150" i="1"/>
  <c r="EM150" i="1"/>
  <c r="EQ150" i="1"/>
  <c r="EU150" i="1"/>
  <c r="EY150" i="1"/>
  <c r="FC150" i="1"/>
  <c r="FK150" i="1"/>
  <c r="FO150" i="1"/>
  <c r="FW150" i="1"/>
  <c r="GA150" i="1"/>
  <c r="GE150" i="1"/>
  <c r="GI150" i="1"/>
  <c r="GM150" i="1"/>
  <c r="GQ150" i="1"/>
  <c r="GU150" i="1"/>
  <c r="GY150" i="1"/>
  <c r="HC150" i="1"/>
  <c r="HK150" i="1"/>
  <c r="EB150" i="1"/>
  <c r="EJ150" i="1"/>
  <c r="EN150" i="1"/>
  <c r="ER150" i="1"/>
  <c r="EV150" i="1"/>
  <c r="EZ150" i="1"/>
  <c r="FD150" i="1"/>
  <c r="FH150" i="1"/>
  <c r="FL150" i="1"/>
  <c r="FP150" i="1"/>
  <c r="FX150" i="1"/>
  <c r="GB150" i="1"/>
  <c r="GJ150" i="1"/>
  <c r="GN150" i="1"/>
  <c r="GR150" i="1"/>
  <c r="EC150" i="1"/>
  <c r="EK150" i="1"/>
  <c r="EO150" i="1"/>
  <c r="EW150" i="1"/>
  <c r="FA150" i="1"/>
  <c r="FE150" i="1"/>
  <c r="FI150" i="1"/>
  <c r="FM150" i="1"/>
  <c r="FQ150" i="1"/>
  <c r="FU150" i="1"/>
  <c r="FY150" i="1"/>
  <c r="GC150" i="1"/>
  <c r="GK150" i="1"/>
  <c r="GO150" i="1"/>
  <c r="GW150" i="1"/>
  <c r="HA150" i="1"/>
  <c r="HE150" i="1"/>
  <c r="HI150" i="1"/>
  <c r="HM150" i="1"/>
  <c r="HB150" i="1"/>
  <c r="HJ150" i="1"/>
  <c r="GV150" i="1"/>
  <c r="HD150" i="1"/>
  <c r="HL150" i="1"/>
  <c r="GX150" i="1"/>
  <c r="GZ150" i="1"/>
  <c r="HH150" i="1"/>
  <c r="BJ150" i="1"/>
  <c r="BR150" i="1"/>
  <c r="BV150" i="1"/>
  <c r="BZ150" i="1"/>
  <c r="CD150" i="1"/>
  <c r="CH150" i="1"/>
  <c r="CL150" i="1"/>
  <c r="CP150" i="1"/>
  <c r="CT150" i="1"/>
  <c r="CX150" i="1"/>
  <c r="DF150" i="1"/>
  <c r="DJ150" i="1"/>
  <c r="DR150" i="1"/>
  <c r="BK150" i="1"/>
  <c r="BS150" i="1"/>
  <c r="BW150" i="1"/>
  <c r="CE150" i="1"/>
  <c r="CI150" i="1"/>
  <c r="CM150" i="1"/>
  <c r="CQ150" i="1"/>
  <c r="CU150" i="1"/>
  <c r="CY150" i="1"/>
  <c r="DC150" i="1"/>
  <c r="DG150" i="1"/>
  <c r="DK150" i="1"/>
  <c r="DS150" i="1"/>
  <c r="BL150" i="1"/>
  <c r="BP150" i="1"/>
  <c r="BT150" i="1"/>
  <c r="BX150" i="1"/>
  <c r="CF150" i="1"/>
  <c r="CJ150" i="1"/>
  <c r="CR150" i="1"/>
  <c r="CV150" i="1"/>
  <c r="CZ150" i="1"/>
  <c r="DD150" i="1"/>
  <c r="DH150" i="1"/>
  <c r="DL150" i="1"/>
  <c r="DP150" i="1"/>
  <c r="DT150" i="1"/>
  <c r="BI150" i="1"/>
  <c r="BM150" i="1"/>
  <c r="BQ150" i="1"/>
  <c r="BU150" i="1"/>
  <c r="BY150" i="1"/>
  <c r="CC150" i="1"/>
  <c r="CG150" i="1"/>
  <c r="CK150" i="1"/>
  <c r="CS150" i="1"/>
  <c r="CW150" i="1"/>
  <c r="DE150" i="1"/>
  <c r="DI150" i="1"/>
  <c r="DM150" i="1"/>
  <c r="DQ150" i="1"/>
  <c r="DU150" i="1"/>
  <c r="AS150" i="1"/>
  <c r="AW150" i="1"/>
  <c r="BE150" i="1"/>
  <c r="AT150" i="1"/>
  <c r="AX150" i="1"/>
  <c r="BF150" i="1"/>
  <c r="AU150" i="1"/>
  <c r="AY150" i="1"/>
  <c r="BC150" i="1"/>
  <c r="BG150" i="1"/>
  <c r="AZ150" i="1"/>
  <c r="AP150" i="1"/>
  <c r="AM150" i="1"/>
  <c r="BD150" i="1"/>
  <c r="AQ150" i="1"/>
  <c r="AL150" i="1"/>
  <c r="AR150" i="1"/>
  <c r="BH150" i="1"/>
  <c r="AK150" i="1"/>
  <c r="AI150" i="1"/>
  <c r="AV150" i="1"/>
  <c r="AJ150" i="1"/>
  <c r="ED200" i="1"/>
  <c r="EH200" i="1"/>
  <c r="EL200" i="1"/>
  <c r="EP200" i="1"/>
  <c r="EX200" i="1"/>
  <c r="FB200" i="1"/>
  <c r="FJ200" i="1"/>
  <c r="FN200" i="1"/>
  <c r="FR200" i="1"/>
  <c r="FV200" i="1"/>
  <c r="FZ200" i="1"/>
  <c r="GD200" i="1"/>
  <c r="GH200" i="1"/>
  <c r="GL200" i="1"/>
  <c r="GP200" i="1"/>
  <c r="GX200" i="1"/>
  <c r="HB200" i="1"/>
  <c r="HJ200" i="1"/>
  <c r="EA200" i="1"/>
  <c r="EE200" i="1"/>
  <c r="EI200" i="1"/>
  <c r="EM200" i="1"/>
  <c r="EQ200" i="1"/>
  <c r="EU200" i="1"/>
  <c r="EY200" i="1"/>
  <c r="FC200" i="1"/>
  <c r="FK200" i="1"/>
  <c r="FO200" i="1"/>
  <c r="FW200" i="1"/>
  <c r="GA200" i="1"/>
  <c r="GE200" i="1"/>
  <c r="GI200" i="1"/>
  <c r="GM200" i="1"/>
  <c r="GQ200" i="1"/>
  <c r="GU200" i="1"/>
  <c r="GY200" i="1"/>
  <c r="HC200" i="1"/>
  <c r="HK200" i="1"/>
  <c r="EB200" i="1"/>
  <c r="EJ200" i="1"/>
  <c r="EN200" i="1"/>
  <c r="ER200" i="1"/>
  <c r="EV200" i="1"/>
  <c r="EZ200" i="1"/>
  <c r="FD200" i="1"/>
  <c r="FH200" i="1"/>
  <c r="FL200" i="1"/>
  <c r="FP200" i="1"/>
  <c r="FX200" i="1"/>
  <c r="GB200" i="1"/>
  <c r="GJ200" i="1"/>
  <c r="GN200" i="1"/>
  <c r="GR200" i="1"/>
  <c r="GV200" i="1"/>
  <c r="GZ200" i="1"/>
  <c r="HD200" i="1"/>
  <c r="HH200" i="1"/>
  <c r="HL200" i="1"/>
  <c r="EC200" i="1"/>
  <c r="EK200" i="1"/>
  <c r="EO200" i="1"/>
  <c r="EW200" i="1"/>
  <c r="FA200" i="1"/>
  <c r="FE200" i="1"/>
  <c r="FI200" i="1"/>
  <c r="FM200" i="1"/>
  <c r="FQ200" i="1"/>
  <c r="FU200" i="1"/>
  <c r="FY200" i="1"/>
  <c r="GC200" i="1"/>
  <c r="GK200" i="1"/>
  <c r="GO200" i="1"/>
  <c r="GW200" i="1"/>
  <c r="HA200" i="1"/>
  <c r="HE200" i="1"/>
  <c r="HI200" i="1"/>
  <c r="HM200" i="1"/>
  <c r="BI200" i="1"/>
  <c r="BM200" i="1"/>
  <c r="BQ200" i="1"/>
  <c r="BU200" i="1"/>
  <c r="BY200" i="1"/>
  <c r="CC200" i="1"/>
  <c r="CG200" i="1"/>
  <c r="CK200" i="1"/>
  <c r="CS200" i="1"/>
  <c r="CW200" i="1"/>
  <c r="DE200" i="1"/>
  <c r="DI200" i="1"/>
  <c r="DM200" i="1"/>
  <c r="DQ200" i="1"/>
  <c r="DU200" i="1"/>
  <c r="AU200" i="1"/>
  <c r="AY200" i="1"/>
  <c r="BC200" i="1"/>
  <c r="BG200" i="1"/>
  <c r="BJ200" i="1"/>
  <c r="BR200" i="1"/>
  <c r="BV200" i="1"/>
  <c r="BZ200" i="1"/>
  <c r="CD200" i="1"/>
  <c r="CH200" i="1"/>
  <c r="CL200" i="1"/>
  <c r="CP200" i="1"/>
  <c r="CT200" i="1"/>
  <c r="CX200" i="1"/>
  <c r="DF200" i="1"/>
  <c r="DJ200" i="1"/>
  <c r="DR200" i="1"/>
  <c r="AR200" i="1"/>
  <c r="AV200" i="1"/>
  <c r="AZ200" i="1"/>
  <c r="BD200" i="1"/>
  <c r="BH200" i="1"/>
  <c r="BK200" i="1"/>
  <c r="BS200" i="1"/>
  <c r="BW200" i="1"/>
  <c r="CE200" i="1"/>
  <c r="CI200" i="1"/>
  <c r="CM200" i="1"/>
  <c r="CQ200" i="1"/>
  <c r="CU200" i="1"/>
  <c r="CY200" i="1"/>
  <c r="DC200" i="1"/>
  <c r="DG200" i="1"/>
  <c r="DK200" i="1"/>
  <c r="DS200" i="1"/>
  <c r="AS200" i="1"/>
  <c r="AW200" i="1"/>
  <c r="BE200" i="1"/>
  <c r="BL200" i="1"/>
  <c r="BP200" i="1"/>
  <c r="BT200" i="1"/>
  <c r="BX200" i="1"/>
  <c r="CF200" i="1"/>
  <c r="CJ200" i="1"/>
  <c r="CR200" i="1"/>
  <c r="CV200" i="1"/>
  <c r="CZ200" i="1"/>
  <c r="DD200" i="1"/>
  <c r="DH200" i="1"/>
  <c r="DL200" i="1"/>
  <c r="DP200" i="1"/>
  <c r="DT200" i="1"/>
  <c r="AX200" i="1"/>
  <c r="AP200" i="1"/>
  <c r="AK200" i="1"/>
  <c r="AQ200" i="1"/>
  <c r="AJ200" i="1"/>
  <c r="BF200" i="1"/>
  <c r="AM200" i="1"/>
  <c r="AI200" i="1"/>
  <c r="AT200" i="1"/>
  <c r="AL200" i="1"/>
  <c r="EB174" i="1"/>
  <c r="EJ174" i="1"/>
  <c r="EN174" i="1"/>
  <c r="ER174" i="1"/>
  <c r="EV174" i="1"/>
  <c r="EZ174" i="1"/>
  <c r="FD174" i="1"/>
  <c r="FH174" i="1"/>
  <c r="FL174" i="1"/>
  <c r="FP174" i="1"/>
  <c r="FX174" i="1"/>
  <c r="GB174" i="1"/>
  <c r="GJ174" i="1"/>
  <c r="GN174" i="1"/>
  <c r="GR174" i="1"/>
  <c r="GV174" i="1"/>
  <c r="GZ174" i="1"/>
  <c r="HD174" i="1"/>
  <c r="HH174" i="1"/>
  <c r="HL174" i="1"/>
  <c r="EC174" i="1"/>
  <c r="EK174" i="1"/>
  <c r="EO174" i="1"/>
  <c r="EW174" i="1"/>
  <c r="FA174" i="1"/>
  <c r="FE174" i="1"/>
  <c r="FI174" i="1"/>
  <c r="FM174" i="1"/>
  <c r="FQ174" i="1"/>
  <c r="FU174" i="1"/>
  <c r="FY174" i="1"/>
  <c r="GC174" i="1"/>
  <c r="GK174" i="1"/>
  <c r="GO174" i="1"/>
  <c r="GW174" i="1"/>
  <c r="HA174" i="1"/>
  <c r="HE174" i="1"/>
  <c r="HI174" i="1"/>
  <c r="HM174" i="1"/>
  <c r="ED174" i="1"/>
  <c r="EH174" i="1"/>
  <c r="EL174" i="1"/>
  <c r="EP174" i="1"/>
  <c r="EX174" i="1"/>
  <c r="FB174" i="1"/>
  <c r="FJ174" i="1"/>
  <c r="FN174" i="1"/>
  <c r="FR174" i="1"/>
  <c r="FV174" i="1"/>
  <c r="FZ174" i="1"/>
  <c r="GD174" i="1"/>
  <c r="GH174" i="1"/>
  <c r="GL174" i="1"/>
  <c r="GP174" i="1"/>
  <c r="GX174" i="1"/>
  <c r="HB174" i="1"/>
  <c r="HJ174" i="1"/>
  <c r="EA174" i="1"/>
  <c r="EE174" i="1"/>
  <c r="EI174" i="1"/>
  <c r="EM174" i="1"/>
  <c r="EQ174" i="1"/>
  <c r="EU174" i="1"/>
  <c r="EY174" i="1"/>
  <c r="FC174" i="1"/>
  <c r="FK174" i="1"/>
  <c r="FO174" i="1"/>
  <c r="FW174" i="1"/>
  <c r="GA174" i="1"/>
  <c r="GE174" i="1"/>
  <c r="GI174" i="1"/>
  <c r="GM174" i="1"/>
  <c r="GQ174" i="1"/>
  <c r="GU174" i="1"/>
  <c r="GY174" i="1"/>
  <c r="HC174" i="1"/>
  <c r="HK174" i="1"/>
  <c r="BK174" i="1"/>
  <c r="BS174" i="1"/>
  <c r="BW174" i="1"/>
  <c r="CE174" i="1"/>
  <c r="CI174" i="1"/>
  <c r="CM174" i="1"/>
  <c r="CQ174" i="1"/>
  <c r="CU174" i="1"/>
  <c r="CY174" i="1"/>
  <c r="DC174" i="1"/>
  <c r="DG174" i="1"/>
  <c r="DK174" i="1"/>
  <c r="DS174" i="1"/>
  <c r="AS174" i="1"/>
  <c r="AW174" i="1"/>
  <c r="BE174" i="1"/>
  <c r="BL174" i="1"/>
  <c r="BP174" i="1"/>
  <c r="BT174" i="1"/>
  <c r="BX174" i="1"/>
  <c r="CF174" i="1"/>
  <c r="CJ174" i="1"/>
  <c r="CR174" i="1"/>
  <c r="CV174" i="1"/>
  <c r="CZ174" i="1"/>
  <c r="DD174" i="1"/>
  <c r="DH174" i="1"/>
  <c r="DL174" i="1"/>
  <c r="DP174" i="1"/>
  <c r="DT174" i="1"/>
  <c r="AT174" i="1"/>
  <c r="AX174" i="1"/>
  <c r="BF174" i="1"/>
  <c r="BI174" i="1"/>
  <c r="BM174" i="1"/>
  <c r="BQ174" i="1"/>
  <c r="BU174" i="1"/>
  <c r="BY174" i="1"/>
  <c r="CC174" i="1"/>
  <c r="CG174" i="1"/>
  <c r="CK174" i="1"/>
  <c r="CS174" i="1"/>
  <c r="CW174" i="1"/>
  <c r="DE174" i="1"/>
  <c r="DI174" i="1"/>
  <c r="DM174" i="1"/>
  <c r="DQ174" i="1"/>
  <c r="DU174" i="1"/>
  <c r="AU174" i="1"/>
  <c r="AY174" i="1"/>
  <c r="BC174" i="1"/>
  <c r="BG174" i="1"/>
  <c r="BJ174" i="1"/>
  <c r="BR174" i="1"/>
  <c r="BV174" i="1"/>
  <c r="BZ174" i="1"/>
  <c r="CD174" i="1"/>
  <c r="CH174" i="1"/>
  <c r="CL174" i="1"/>
  <c r="CP174" i="1"/>
  <c r="CT174" i="1"/>
  <c r="CX174" i="1"/>
  <c r="DF174" i="1"/>
  <c r="DJ174" i="1"/>
  <c r="DR174" i="1"/>
  <c r="AR174" i="1"/>
  <c r="BH174" i="1"/>
  <c r="AP174" i="1"/>
  <c r="AM174" i="1"/>
  <c r="AV174" i="1"/>
  <c r="AQ174" i="1"/>
  <c r="AL174" i="1"/>
  <c r="AZ174" i="1"/>
  <c r="AK174" i="1"/>
  <c r="BD174" i="1"/>
  <c r="AJ174" i="1"/>
  <c r="AI174" i="1"/>
  <c r="ED204" i="1"/>
  <c r="EH204" i="1"/>
  <c r="EL204" i="1"/>
  <c r="EP204" i="1"/>
  <c r="EX204" i="1"/>
  <c r="FB204" i="1"/>
  <c r="FJ204" i="1"/>
  <c r="FN204" i="1"/>
  <c r="FR204" i="1"/>
  <c r="FV204" i="1"/>
  <c r="FZ204" i="1"/>
  <c r="GD204" i="1"/>
  <c r="GH204" i="1"/>
  <c r="GL204" i="1"/>
  <c r="GP204" i="1"/>
  <c r="GX204" i="1"/>
  <c r="HB204" i="1"/>
  <c r="HJ204" i="1"/>
  <c r="EA204" i="1"/>
  <c r="EE204" i="1"/>
  <c r="EI204" i="1"/>
  <c r="EM204" i="1"/>
  <c r="EQ204" i="1"/>
  <c r="EU204" i="1"/>
  <c r="EY204" i="1"/>
  <c r="FC204" i="1"/>
  <c r="FK204" i="1"/>
  <c r="FO204" i="1"/>
  <c r="FW204" i="1"/>
  <c r="GA204" i="1"/>
  <c r="GE204" i="1"/>
  <c r="GI204" i="1"/>
  <c r="GM204" i="1"/>
  <c r="GQ204" i="1"/>
  <c r="GU204" i="1"/>
  <c r="GY204" i="1"/>
  <c r="HC204" i="1"/>
  <c r="HK204" i="1"/>
  <c r="EB204" i="1"/>
  <c r="EJ204" i="1"/>
  <c r="EN204" i="1"/>
  <c r="ER204" i="1"/>
  <c r="EV204" i="1"/>
  <c r="EZ204" i="1"/>
  <c r="FD204" i="1"/>
  <c r="FH204" i="1"/>
  <c r="FL204" i="1"/>
  <c r="FP204" i="1"/>
  <c r="FX204" i="1"/>
  <c r="GB204" i="1"/>
  <c r="GJ204" i="1"/>
  <c r="GN204" i="1"/>
  <c r="GR204" i="1"/>
  <c r="GV204" i="1"/>
  <c r="GZ204" i="1"/>
  <c r="HD204" i="1"/>
  <c r="HH204" i="1"/>
  <c r="HL204" i="1"/>
  <c r="EC204" i="1"/>
  <c r="EK204" i="1"/>
  <c r="EO204" i="1"/>
  <c r="EW204" i="1"/>
  <c r="FA204" i="1"/>
  <c r="FE204" i="1"/>
  <c r="FI204" i="1"/>
  <c r="FM204" i="1"/>
  <c r="FQ204" i="1"/>
  <c r="FU204" i="1"/>
  <c r="FY204" i="1"/>
  <c r="GC204" i="1"/>
  <c r="GK204" i="1"/>
  <c r="GO204" i="1"/>
  <c r="GW204" i="1"/>
  <c r="HA204" i="1"/>
  <c r="HE204" i="1"/>
  <c r="HI204" i="1"/>
  <c r="HM204" i="1"/>
  <c r="BI204" i="1"/>
  <c r="BM204" i="1"/>
  <c r="BQ204" i="1"/>
  <c r="BU204" i="1"/>
  <c r="BY204" i="1"/>
  <c r="CC204" i="1"/>
  <c r="CG204" i="1"/>
  <c r="CK204" i="1"/>
  <c r="CS204" i="1"/>
  <c r="CW204" i="1"/>
  <c r="DE204" i="1"/>
  <c r="DI204" i="1"/>
  <c r="DM204" i="1"/>
  <c r="DQ204" i="1"/>
  <c r="DU204" i="1"/>
  <c r="AU204" i="1"/>
  <c r="AY204" i="1"/>
  <c r="BC204" i="1"/>
  <c r="BG204" i="1"/>
  <c r="BJ204" i="1"/>
  <c r="BR204" i="1"/>
  <c r="BV204" i="1"/>
  <c r="BZ204" i="1"/>
  <c r="CD204" i="1"/>
  <c r="CH204" i="1"/>
  <c r="CL204" i="1"/>
  <c r="CP204" i="1"/>
  <c r="CT204" i="1"/>
  <c r="CX204" i="1"/>
  <c r="DF204" i="1"/>
  <c r="DJ204" i="1"/>
  <c r="DR204" i="1"/>
  <c r="AR204" i="1"/>
  <c r="AV204" i="1"/>
  <c r="AZ204" i="1"/>
  <c r="BD204" i="1"/>
  <c r="BH204" i="1"/>
  <c r="BK204" i="1"/>
  <c r="BS204" i="1"/>
  <c r="BW204" i="1"/>
  <c r="CE204" i="1"/>
  <c r="CI204" i="1"/>
  <c r="CM204" i="1"/>
  <c r="CQ204" i="1"/>
  <c r="CU204" i="1"/>
  <c r="CY204" i="1"/>
  <c r="DC204" i="1"/>
  <c r="DG204" i="1"/>
  <c r="DK204" i="1"/>
  <c r="DS204" i="1"/>
  <c r="AS204" i="1"/>
  <c r="AW204" i="1"/>
  <c r="BE204" i="1"/>
  <c r="BL204" i="1"/>
  <c r="BP204" i="1"/>
  <c r="BT204" i="1"/>
  <c r="BX204" i="1"/>
  <c r="CF204" i="1"/>
  <c r="CJ204" i="1"/>
  <c r="CR204" i="1"/>
  <c r="CV204" i="1"/>
  <c r="CZ204" i="1"/>
  <c r="DD204" i="1"/>
  <c r="DH204" i="1"/>
  <c r="DL204" i="1"/>
  <c r="DP204" i="1"/>
  <c r="DT204" i="1"/>
  <c r="AT204" i="1"/>
  <c r="AP204" i="1"/>
  <c r="AK204" i="1"/>
  <c r="AX204" i="1"/>
  <c r="AQ204" i="1"/>
  <c r="AJ204" i="1"/>
  <c r="AM204" i="1"/>
  <c r="AI204" i="1"/>
  <c r="BF204" i="1"/>
  <c r="AL204" i="1"/>
  <c r="EA102" i="1"/>
  <c r="EE102" i="1"/>
  <c r="EI102" i="1"/>
  <c r="EM102" i="1"/>
  <c r="EQ102" i="1"/>
  <c r="EU102" i="1"/>
  <c r="EY102" i="1"/>
  <c r="FC102" i="1"/>
  <c r="FK102" i="1"/>
  <c r="FO102" i="1"/>
  <c r="FW102" i="1"/>
  <c r="GA102" i="1"/>
  <c r="GE102" i="1"/>
  <c r="GI102" i="1"/>
  <c r="GM102" i="1"/>
  <c r="GQ102" i="1"/>
  <c r="GU102" i="1"/>
  <c r="GY102" i="1"/>
  <c r="HC102" i="1"/>
  <c r="HK102" i="1"/>
  <c r="EB102" i="1"/>
  <c r="EJ102" i="1"/>
  <c r="EN102" i="1"/>
  <c r="ER102" i="1"/>
  <c r="EV102" i="1"/>
  <c r="EZ102" i="1"/>
  <c r="FD102" i="1"/>
  <c r="FH102" i="1"/>
  <c r="FL102" i="1"/>
  <c r="FP102" i="1"/>
  <c r="FX102" i="1"/>
  <c r="GB102" i="1"/>
  <c r="GJ102" i="1"/>
  <c r="GN102" i="1"/>
  <c r="GR102" i="1"/>
  <c r="GV102" i="1"/>
  <c r="GZ102" i="1"/>
  <c r="HD102" i="1"/>
  <c r="HH102" i="1"/>
  <c r="HL102" i="1"/>
  <c r="EC102" i="1"/>
  <c r="EK102" i="1"/>
  <c r="EO102" i="1"/>
  <c r="EW102" i="1"/>
  <c r="FA102" i="1"/>
  <c r="FE102" i="1"/>
  <c r="FI102" i="1"/>
  <c r="FM102" i="1"/>
  <c r="FQ102" i="1"/>
  <c r="FU102" i="1"/>
  <c r="FY102" i="1"/>
  <c r="GC102" i="1"/>
  <c r="GK102" i="1"/>
  <c r="GO102" i="1"/>
  <c r="GW102" i="1"/>
  <c r="HA102" i="1"/>
  <c r="HE102" i="1"/>
  <c r="HI102" i="1"/>
  <c r="HM102" i="1"/>
  <c r="ED102" i="1"/>
  <c r="EH102" i="1"/>
  <c r="EL102" i="1"/>
  <c r="EP102" i="1"/>
  <c r="EX102" i="1"/>
  <c r="FB102" i="1"/>
  <c r="FJ102" i="1"/>
  <c r="FN102" i="1"/>
  <c r="FR102" i="1"/>
  <c r="FV102" i="1"/>
  <c r="FZ102" i="1"/>
  <c r="GD102" i="1"/>
  <c r="GH102" i="1"/>
  <c r="GL102" i="1"/>
  <c r="GP102" i="1"/>
  <c r="GX102" i="1"/>
  <c r="HB102" i="1"/>
  <c r="HJ102" i="1"/>
  <c r="BK102" i="1"/>
  <c r="BS102" i="1"/>
  <c r="BW102" i="1"/>
  <c r="CE102" i="1"/>
  <c r="CI102" i="1"/>
  <c r="CM102" i="1"/>
  <c r="CQ102" i="1"/>
  <c r="CU102" i="1"/>
  <c r="CY102" i="1"/>
  <c r="DC102" i="1"/>
  <c r="DG102" i="1"/>
  <c r="DK102" i="1"/>
  <c r="DS102" i="1"/>
  <c r="BL102" i="1"/>
  <c r="BP102" i="1"/>
  <c r="BT102" i="1"/>
  <c r="BX102" i="1"/>
  <c r="CF102" i="1"/>
  <c r="CJ102" i="1"/>
  <c r="CR102" i="1"/>
  <c r="CV102" i="1"/>
  <c r="CZ102" i="1"/>
  <c r="DD102" i="1"/>
  <c r="DH102" i="1"/>
  <c r="DL102" i="1"/>
  <c r="DP102" i="1"/>
  <c r="DT102" i="1"/>
  <c r="BI102" i="1"/>
  <c r="BM102" i="1"/>
  <c r="BQ102" i="1"/>
  <c r="BU102" i="1"/>
  <c r="BY102" i="1"/>
  <c r="CC102" i="1"/>
  <c r="CG102" i="1"/>
  <c r="CK102" i="1"/>
  <c r="CS102" i="1"/>
  <c r="CW102" i="1"/>
  <c r="DE102" i="1"/>
  <c r="DI102" i="1"/>
  <c r="DM102" i="1"/>
  <c r="DQ102" i="1"/>
  <c r="DU102" i="1"/>
  <c r="BJ102" i="1"/>
  <c r="BR102" i="1"/>
  <c r="BV102" i="1"/>
  <c r="BZ102" i="1"/>
  <c r="CD102" i="1"/>
  <c r="CH102" i="1"/>
  <c r="CL102" i="1"/>
  <c r="CP102" i="1"/>
  <c r="CT102" i="1"/>
  <c r="CX102" i="1"/>
  <c r="DF102" i="1"/>
  <c r="DJ102" i="1"/>
  <c r="DR102" i="1"/>
  <c r="AS102" i="1"/>
  <c r="AW102" i="1"/>
  <c r="BE102" i="1"/>
  <c r="AT102" i="1"/>
  <c r="AX102" i="1"/>
  <c r="BF102" i="1"/>
  <c r="AU102" i="1"/>
  <c r="AY102" i="1"/>
  <c r="BC102" i="1"/>
  <c r="BG102" i="1"/>
  <c r="AR102" i="1"/>
  <c r="AV102" i="1"/>
  <c r="AZ102" i="1"/>
  <c r="BD102" i="1"/>
  <c r="BH102" i="1"/>
  <c r="AP102" i="1"/>
  <c r="AM102" i="1"/>
  <c r="AQ102" i="1"/>
  <c r="AL102" i="1"/>
  <c r="AK102" i="1"/>
  <c r="AI102" i="1"/>
  <c r="AJ102" i="1"/>
  <c r="EA122" i="1"/>
  <c r="EE122" i="1"/>
  <c r="EI122" i="1"/>
  <c r="EM122" i="1"/>
  <c r="EQ122" i="1"/>
  <c r="EU122" i="1"/>
  <c r="EY122" i="1"/>
  <c r="FC122" i="1"/>
  <c r="FK122" i="1"/>
  <c r="FO122" i="1"/>
  <c r="FW122" i="1"/>
  <c r="GA122" i="1"/>
  <c r="GE122" i="1"/>
  <c r="GI122" i="1"/>
  <c r="GM122" i="1"/>
  <c r="GQ122" i="1"/>
  <c r="GU122" i="1"/>
  <c r="GY122" i="1"/>
  <c r="HC122" i="1"/>
  <c r="HK122" i="1"/>
  <c r="EB122" i="1"/>
  <c r="EJ122" i="1"/>
  <c r="EN122" i="1"/>
  <c r="ER122" i="1"/>
  <c r="EV122" i="1"/>
  <c r="EZ122" i="1"/>
  <c r="FD122" i="1"/>
  <c r="FH122" i="1"/>
  <c r="FL122" i="1"/>
  <c r="FP122" i="1"/>
  <c r="FX122" i="1"/>
  <c r="GB122" i="1"/>
  <c r="GJ122" i="1"/>
  <c r="GN122" i="1"/>
  <c r="GR122" i="1"/>
  <c r="GV122" i="1"/>
  <c r="GZ122" i="1"/>
  <c r="HD122" i="1"/>
  <c r="HH122" i="1"/>
  <c r="HL122" i="1"/>
  <c r="EC122" i="1"/>
  <c r="EK122" i="1"/>
  <c r="EO122" i="1"/>
  <c r="EW122" i="1"/>
  <c r="FA122" i="1"/>
  <c r="FE122" i="1"/>
  <c r="FI122" i="1"/>
  <c r="FM122" i="1"/>
  <c r="FQ122" i="1"/>
  <c r="FU122" i="1"/>
  <c r="FY122" i="1"/>
  <c r="GC122" i="1"/>
  <c r="GK122" i="1"/>
  <c r="GO122" i="1"/>
  <c r="GW122" i="1"/>
  <c r="HA122" i="1"/>
  <c r="HE122" i="1"/>
  <c r="HI122" i="1"/>
  <c r="HM122" i="1"/>
  <c r="ED122" i="1"/>
  <c r="EH122" i="1"/>
  <c r="EL122" i="1"/>
  <c r="EP122" i="1"/>
  <c r="EX122" i="1"/>
  <c r="FB122" i="1"/>
  <c r="FJ122" i="1"/>
  <c r="FN122" i="1"/>
  <c r="FR122" i="1"/>
  <c r="FV122" i="1"/>
  <c r="FZ122" i="1"/>
  <c r="GD122" i="1"/>
  <c r="GH122" i="1"/>
  <c r="GL122" i="1"/>
  <c r="GP122" i="1"/>
  <c r="GX122" i="1"/>
  <c r="HB122" i="1"/>
  <c r="HJ122" i="1"/>
  <c r="BK122" i="1"/>
  <c r="BS122" i="1"/>
  <c r="BW122" i="1"/>
  <c r="CE122" i="1"/>
  <c r="CI122" i="1"/>
  <c r="CM122" i="1"/>
  <c r="CQ122" i="1"/>
  <c r="CU122" i="1"/>
  <c r="CY122" i="1"/>
  <c r="DC122" i="1"/>
  <c r="DG122" i="1"/>
  <c r="DK122" i="1"/>
  <c r="DS122" i="1"/>
  <c r="BL122" i="1"/>
  <c r="BP122" i="1"/>
  <c r="BT122" i="1"/>
  <c r="BX122" i="1"/>
  <c r="CF122" i="1"/>
  <c r="CJ122" i="1"/>
  <c r="CR122" i="1"/>
  <c r="CV122" i="1"/>
  <c r="CZ122" i="1"/>
  <c r="DD122" i="1"/>
  <c r="DH122" i="1"/>
  <c r="DL122" i="1"/>
  <c r="DP122" i="1"/>
  <c r="DT122" i="1"/>
  <c r="BI122" i="1"/>
  <c r="BM122" i="1"/>
  <c r="BQ122" i="1"/>
  <c r="BU122" i="1"/>
  <c r="BY122" i="1"/>
  <c r="CC122" i="1"/>
  <c r="CG122" i="1"/>
  <c r="CK122" i="1"/>
  <c r="CS122" i="1"/>
  <c r="CW122" i="1"/>
  <c r="DE122" i="1"/>
  <c r="DI122" i="1"/>
  <c r="DM122" i="1"/>
  <c r="DQ122" i="1"/>
  <c r="DU122" i="1"/>
  <c r="BJ122" i="1"/>
  <c r="BR122" i="1"/>
  <c r="BV122" i="1"/>
  <c r="BZ122" i="1"/>
  <c r="CD122" i="1"/>
  <c r="CH122" i="1"/>
  <c r="CL122" i="1"/>
  <c r="CP122" i="1"/>
  <c r="CT122" i="1"/>
  <c r="CX122" i="1"/>
  <c r="DF122" i="1"/>
  <c r="DJ122" i="1"/>
  <c r="DR122" i="1"/>
  <c r="AS122" i="1"/>
  <c r="AW122" i="1"/>
  <c r="BE122" i="1"/>
  <c r="AT122" i="1"/>
  <c r="AX122" i="1"/>
  <c r="BF122" i="1"/>
  <c r="AU122" i="1"/>
  <c r="AY122" i="1"/>
  <c r="BC122" i="1"/>
  <c r="BG122" i="1"/>
  <c r="AR122" i="1"/>
  <c r="AV122" i="1"/>
  <c r="AZ122" i="1"/>
  <c r="BD122" i="1"/>
  <c r="BH122" i="1"/>
  <c r="AP122" i="1"/>
  <c r="AM122" i="1"/>
  <c r="AQ122" i="1"/>
  <c r="AL122" i="1"/>
  <c r="AI122" i="1"/>
  <c r="AK122" i="1"/>
  <c r="AJ122" i="1"/>
  <c r="EA183" i="1"/>
  <c r="EE183" i="1"/>
  <c r="EI183" i="1"/>
  <c r="EM183" i="1"/>
  <c r="EQ183" i="1"/>
  <c r="EU183" i="1"/>
  <c r="EY183" i="1"/>
  <c r="FC183" i="1"/>
  <c r="FK183" i="1"/>
  <c r="FO183" i="1"/>
  <c r="FW183" i="1"/>
  <c r="GA183" i="1"/>
  <c r="GE183" i="1"/>
  <c r="GI183" i="1"/>
  <c r="GM183" i="1"/>
  <c r="GQ183" i="1"/>
  <c r="GU183" i="1"/>
  <c r="GY183" i="1"/>
  <c r="HC183" i="1"/>
  <c r="HK183" i="1"/>
  <c r="EB183" i="1"/>
  <c r="EJ183" i="1"/>
  <c r="EN183" i="1"/>
  <c r="ER183" i="1"/>
  <c r="EV183" i="1"/>
  <c r="EZ183" i="1"/>
  <c r="FD183" i="1"/>
  <c r="FH183" i="1"/>
  <c r="FL183" i="1"/>
  <c r="FP183" i="1"/>
  <c r="FX183" i="1"/>
  <c r="GB183" i="1"/>
  <c r="GJ183" i="1"/>
  <c r="GN183" i="1"/>
  <c r="GR183" i="1"/>
  <c r="GV183" i="1"/>
  <c r="GZ183" i="1"/>
  <c r="HD183" i="1"/>
  <c r="HH183" i="1"/>
  <c r="HL183" i="1"/>
  <c r="EC183" i="1"/>
  <c r="EK183" i="1"/>
  <c r="EO183" i="1"/>
  <c r="EW183" i="1"/>
  <c r="FA183" i="1"/>
  <c r="FE183" i="1"/>
  <c r="FI183" i="1"/>
  <c r="FM183" i="1"/>
  <c r="FQ183" i="1"/>
  <c r="FU183" i="1"/>
  <c r="FY183" i="1"/>
  <c r="GC183" i="1"/>
  <c r="GK183" i="1"/>
  <c r="GO183" i="1"/>
  <c r="GW183" i="1"/>
  <c r="HA183" i="1"/>
  <c r="HE183" i="1"/>
  <c r="HI183" i="1"/>
  <c r="HM183" i="1"/>
  <c r="ED183" i="1"/>
  <c r="EH183" i="1"/>
  <c r="EL183" i="1"/>
  <c r="EP183" i="1"/>
  <c r="EX183" i="1"/>
  <c r="FB183" i="1"/>
  <c r="FJ183" i="1"/>
  <c r="FN183" i="1"/>
  <c r="FR183" i="1"/>
  <c r="FV183" i="1"/>
  <c r="FZ183" i="1"/>
  <c r="GD183" i="1"/>
  <c r="GH183" i="1"/>
  <c r="GL183" i="1"/>
  <c r="GP183" i="1"/>
  <c r="GX183" i="1"/>
  <c r="HB183" i="1"/>
  <c r="HJ183" i="1"/>
  <c r="BJ183" i="1"/>
  <c r="BR183" i="1"/>
  <c r="BV183" i="1"/>
  <c r="BZ183" i="1"/>
  <c r="CD183" i="1"/>
  <c r="CH183" i="1"/>
  <c r="CL183" i="1"/>
  <c r="CP183" i="1"/>
  <c r="CT183" i="1"/>
  <c r="CX183" i="1"/>
  <c r="DF183" i="1"/>
  <c r="DJ183" i="1"/>
  <c r="DR183" i="1"/>
  <c r="AR183" i="1"/>
  <c r="AV183" i="1"/>
  <c r="AZ183" i="1"/>
  <c r="BD183" i="1"/>
  <c r="BH183" i="1"/>
  <c r="BK183" i="1"/>
  <c r="BS183" i="1"/>
  <c r="BW183" i="1"/>
  <c r="CE183" i="1"/>
  <c r="CI183" i="1"/>
  <c r="CM183" i="1"/>
  <c r="CQ183" i="1"/>
  <c r="CU183" i="1"/>
  <c r="CY183" i="1"/>
  <c r="DC183" i="1"/>
  <c r="DG183" i="1"/>
  <c r="DK183" i="1"/>
  <c r="DS183" i="1"/>
  <c r="AS183" i="1"/>
  <c r="AW183" i="1"/>
  <c r="BE183" i="1"/>
  <c r="BL183" i="1"/>
  <c r="BP183" i="1"/>
  <c r="BT183" i="1"/>
  <c r="BX183" i="1"/>
  <c r="CF183" i="1"/>
  <c r="CJ183" i="1"/>
  <c r="CR183" i="1"/>
  <c r="CV183" i="1"/>
  <c r="CZ183" i="1"/>
  <c r="DD183" i="1"/>
  <c r="DH183" i="1"/>
  <c r="DL183" i="1"/>
  <c r="DP183" i="1"/>
  <c r="DT183" i="1"/>
  <c r="AT183" i="1"/>
  <c r="AX183" i="1"/>
  <c r="BF183" i="1"/>
  <c r="BI183" i="1"/>
  <c r="BM183" i="1"/>
  <c r="BQ183" i="1"/>
  <c r="BU183" i="1"/>
  <c r="BY183" i="1"/>
  <c r="CC183" i="1"/>
  <c r="CG183" i="1"/>
  <c r="CK183" i="1"/>
  <c r="CS183" i="1"/>
  <c r="CW183" i="1"/>
  <c r="DE183" i="1"/>
  <c r="DI183" i="1"/>
  <c r="DM183" i="1"/>
  <c r="DQ183" i="1"/>
  <c r="DU183" i="1"/>
  <c r="AY183" i="1"/>
  <c r="AJ183" i="1"/>
  <c r="BC183" i="1"/>
  <c r="AM183" i="1"/>
  <c r="AI183" i="1"/>
  <c r="BG183" i="1"/>
  <c r="AP183" i="1"/>
  <c r="AL183" i="1"/>
  <c r="AU183" i="1"/>
  <c r="AQ183" i="1"/>
  <c r="AK183" i="1"/>
  <c r="EC185" i="1"/>
  <c r="EK185" i="1"/>
  <c r="EO185" i="1"/>
  <c r="EW185" i="1"/>
  <c r="FA185" i="1"/>
  <c r="FE185" i="1"/>
  <c r="FI185" i="1"/>
  <c r="FM185" i="1"/>
  <c r="FQ185" i="1"/>
  <c r="FU185" i="1"/>
  <c r="FY185" i="1"/>
  <c r="GC185" i="1"/>
  <c r="GK185" i="1"/>
  <c r="GO185" i="1"/>
  <c r="GW185" i="1"/>
  <c r="HA185" i="1"/>
  <c r="HE185" i="1"/>
  <c r="HI185" i="1"/>
  <c r="HM185" i="1"/>
  <c r="ED185" i="1"/>
  <c r="EH185" i="1"/>
  <c r="EL185" i="1"/>
  <c r="EP185" i="1"/>
  <c r="EX185" i="1"/>
  <c r="FB185" i="1"/>
  <c r="FJ185" i="1"/>
  <c r="FN185" i="1"/>
  <c r="FR185" i="1"/>
  <c r="FV185" i="1"/>
  <c r="FZ185" i="1"/>
  <c r="GD185" i="1"/>
  <c r="GH185" i="1"/>
  <c r="GL185" i="1"/>
  <c r="GP185" i="1"/>
  <c r="GX185" i="1"/>
  <c r="HB185" i="1"/>
  <c r="HJ185" i="1"/>
  <c r="EA185" i="1"/>
  <c r="EE185" i="1"/>
  <c r="EI185" i="1"/>
  <c r="EM185" i="1"/>
  <c r="EQ185" i="1"/>
  <c r="EU185" i="1"/>
  <c r="EY185" i="1"/>
  <c r="FC185" i="1"/>
  <c r="FK185" i="1"/>
  <c r="FO185" i="1"/>
  <c r="FW185" i="1"/>
  <c r="GA185" i="1"/>
  <c r="GE185" i="1"/>
  <c r="GI185" i="1"/>
  <c r="GM185" i="1"/>
  <c r="GQ185" i="1"/>
  <c r="GU185" i="1"/>
  <c r="GY185" i="1"/>
  <c r="HC185" i="1"/>
  <c r="HK185" i="1"/>
  <c r="EB185" i="1"/>
  <c r="EJ185" i="1"/>
  <c r="EN185" i="1"/>
  <c r="ER185" i="1"/>
  <c r="EV185" i="1"/>
  <c r="EZ185" i="1"/>
  <c r="FD185" i="1"/>
  <c r="FH185" i="1"/>
  <c r="FL185" i="1"/>
  <c r="FP185" i="1"/>
  <c r="FX185" i="1"/>
  <c r="GB185" i="1"/>
  <c r="GJ185" i="1"/>
  <c r="GN185" i="1"/>
  <c r="GR185" i="1"/>
  <c r="GV185" i="1"/>
  <c r="GZ185" i="1"/>
  <c r="HD185" i="1"/>
  <c r="HH185" i="1"/>
  <c r="HL185" i="1"/>
  <c r="BL185" i="1"/>
  <c r="BP185" i="1"/>
  <c r="BT185" i="1"/>
  <c r="BX185" i="1"/>
  <c r="CF185" i="1"/>
  <c r="CJ185" i="1"/>
  <c r="CR185" i="1"/>
  <c r="CV185" i="1"/>
  <c r="CZ185" i="1"/>
  <c r="DD185" i="1"/>
  <c r="DH185" i="1"/>
  <c r="DL185" i="1"/>
  <c r="DP185" i="1"/>
  <c r="DT185" i="1"/>
  <c r="AT185" i="1"/>
  <c r="AX185" i="1"/>
  <c r="BF185" i="1"/>
  <c r="BI185" i="1"/>
  <c r="BM185" i="1"/>
  <c r="BQ185" i="1"/>
  <c r="BU185" i="1"/>
  <c r="BY185" i="1"/>
  <c r="CC185" i="1"/>
  <c r="CG185" i="1"/>
  <c r="CK185" i="1"/>
  <c r="CS185" i="1"/>
  <c r="CW185" i="1"/>
  <c r="DE185" i="1"/>
  <c r="DI185" i="1"/>
  <c r="DM185" i="1"/>
  <c r="DQ185" i="1"/>
  <c r="DU185" i="1"/>
  <c r="AU185" i="1"/>
  <c r="AY185" i="1"/>
  <c r="BC185" i="1"/>
  <c r="BG185" i="1"/>
  <c r="BJ185" i="1"/>
  <c r="BR185" i="1"/>
  <c r="BV185" i="1"/>
  <c r="BZ185" i="1"/>
  <c r="CD185" i="1"/>
  <c r="CH185" i="1"/>
  <c r="CL185" i="1"/>
  <c r="CP185" i="1"/>
  <c r="CT185" i="1"/>
  <c r="CX185" i="1"/>
  <c r="DF185" i="1"/>
  <c r="DJ185" i="1"/>
  <c r="DR185" i="1"/>
  <c r="AR185" i="1"/>
  <c r="AV185" i="1"/>
  <c r="AZ185" i="1"/>
  <c r="BD185" i="1"/>
  <c r="BH185" i="1"/>
  <c r="BK185" i="1"/>
  <c r="BS185" i="1"/>
  <c r="BW185" i="1"/>
  <c r="CE185" i="1"/>
  <c r="CI185" i="1"/>
  <c r="CM185" i="1"/>
  <c r="CQ185" i="1"/>
  <c r="CU185" i="1"/>
  <c r="CY185" i="1"/>
  <c r="DC185" i="1"/>
  <c r="DG185" i="1"/>
  <c r="DK185" i="1"/>
  <c r="DS185" i="1"/>
  <c r="AW185" i="1"/>
  <c r="AL185" i="1"/>
  <c r="AK185" i="1"/>
  <c r="BE185" i="1"/>
  <c r="AP185" i="1"/>
  <c r="AJ185" i="1"/>
  <c r="AS185" i="1"/>
  <c r="AQ185" i="1"/>
  <c r="AM185" i="1"/>
  <c r="AI185" i="1"/>
  <c r="EC179" i="1"/>
  <c r="EK179" i="1"/>
  <c r="EO179" i="1"/>
  <c r="EW179" i="1"/>
  <c r="FA179" i="1"/>
  <c r="FE179" i="1"/>
  <c r="FI179" i="1"/>
  <c r="FM179" i="1"/>
  <c r="FQ179" i="1"/>
  <c r="FU179" i="1"/>
  <c r="FY179" i="1"/>
  <c r="GC179" i="1"/>
  <c r="GK179" i="1"/>
  <c r="GO179" i="1"/>
  <c r="GW179" i="1"/>
  <c r="HA179" i="1"/>
  <c r="HE179" i="1"/>
  <c r="HI179" i="1"/>
  <c r="HM179" i="1"/>
  <c r="ED179" i="1"/>
  <c r="EH179" i="1"/>
  <c r="EL179" i="1"/>
  <c r="EP179" i="1"/>
  <c r="EX179" i="1"/>
  <c r="FB179" i="1"/>
  <c r="FJ179" i="1"/>
  <c r="FN179" i="1"/>
  <c r="FR179" i="1"/>
  <c r="FV179" i="1"/>
  <c r="FZ179" i="1"/>
  <c r="GD179" i="1"/>
  <c r="GH179" i="1"/>
  <c r="GL179" i="1"/>
  <c r="GP179" i="1"/>
  <c r="GX179" i="1"/>
  <c r="HB179" i="1"/>
  <c r="HJ179" i="1"/>
  <c r="EA179" i="1"/>
  <c r="EE179" i="1"/>
  <c r="EI179" i="1"/>
  <c r="EM179" i="1"/>
  <c r="EQ179" i="1"/>
  <c r="EU179" i="1"/>
  <c r="EY179" i="1"/>
  <c r="FC179" i="1"/>
  <c r="FK179" i="1"/>
  <c r="FO179" i="1"/>
  <c r="FW179" i="1"/>
  <c r="GA179" i="1"/>
  <c r="GE179" i="1"/>
  <c r="GI179" i="1"/>
  <c r="GM179" i="1"/>
  <c r="GQ179" i="1"/>
  <c r="GU179" i="1"/>
  <c r="GY179" i="1"/>
  <c r="HC179" i="1"/>
  <c r="HK179" i="1"/>
  <c r="EB179" i="1"/>
  <c r="EJ179" i="1"/>
  <c r="EN179" i="1"/>
  <c r="ER179" i="1"/>
  <c r="EV179" i="1"/>
  <c r="EZ179" i="1"/>
  <c r="FD179" i="1"/>
  <c r="FH179" i="1"/>
  <c r="FL179" i="1"/>
  <c r="FP179" i="1"/>
  <c r="FX179" i="1"/>
  <c r="GB179" i="1"/>
  <c r="GJ179" i="1"/>
  <c r="GN179" i="1"/>
  <c r="GR179" i="1"/>
  <c r="GV179" i="1"/>
  <c r="GZ179" i="1"/>
  <c r="HD179" i="1"/>
  <c r="HH179" i="1"/>
  <c r="HL179" i="1"/>
  <c r="BJ179" i="1"/>
  <c r="BR179" i="1"/>
  <c r="BV179" i="1"/>
  <c r="BZ179" i="1"/>
  <c r="CD179" i="1"/>
  <c r="CH179" i="1"/>
  <c r="CL179" i="1"/>
  <c r="CP179" i="1"/>
  <c r="CT179" i="1"/>
  <c r="CX179" i="1"/>
  <c r="DF179" i="1"/>
  <c r="DJ179" i="1"/>
  <c r="DR179" i="1"/>
  <c r="AR179" i="1"/>
  <c r="AV179" i="1"/>
  <c r="AZ179" i="1"/>
  <c r="BD179" i="1"/>
  <c r="BH179" i="1"/>
  <c r="BK179" i="1"/>
  <c r="BS179" i="1"/>
  <c r="BW179" i="1"/>
  <c r="CE179" i="1"/>
  <c r="CI179" i="1"/>
  <c r="CM179" i="1"/>
  <c r="CQ179" i="1"/>
  <c r="CU179" i="1"/>
  <c r="CY179" i="1"/>
  <c r="DC179" i="1"/>
  <c r="DG179" i="1"/>
  <c r="DK179" i="1"/>
  <c r="DS179" i="1"/>
  <c r="AS179" i="1"/>
  <c r="AW179" i="1"/>
  <c r="BE179" i="1"/>
  <c r="BL179" i="1"/>
  <c r="BP179" i="1"/>
  <c r="BT179" i="1"/>
  <c r="BX179" i="1"/>
  <c r="CF179" i="1"/>
  <c r="CJ179" i="1"/>
  <c r="CR179" i="1"/>
  <c r="CV179" i="1"/>
  <c r="CZ179" i="1"/>
  <c r="DD179" i="1"/>
  <c r="DH179" i="1"/>
  <c r="DL179" i="1"/>
  <c r="DP179" i="1"/>
  <c r="DT179" i="1"/>
  <c r="AT179" i="1"/>
  <c r="AX179" i="1"/>
  <c r="BF179" i="1"/>
  <c r="BI179" i="1"/>
  <c r="BM179" i="1"/>
  <c r="BQ179" i="1"/>
  <c r="BU179" i="1"/>
  <c r="BY179" i="1"/>
  <c r="CC179" i="1"/>
  <c r="CG179" i="1"/>
  <c r="CK179" i="1"/>
  <c r="CS179" i="1"/>
  <c r="CW179" i="1"/>
  <c r="DE179" i="1"/>
  <c r="DI179" i="1"/>
  <c r="DM179" i="1"/>
  <c r="DQ179" i="1"/>
  <c r="DU179" i="1"/>
  <c r="BC179" i="1"/>
  <c r="AJ179" i="1"/>
  <c r="BG179" i="1"/>
  <c r="AM179" i="1"/>
  <c r="AI179" i="1"/>
  <c r="AU179" i="1"/>
  <c r="AP179" i="1"/>
  <c r="AL179" i="1"/>
  <c r="AY179" i="1"/>
  <c r="AQ179" i="1"/>
  <c r="AK179" i="1"/>
  <c r="EA191" i="1"/>
  <c r="EE191" i="1"/>
  <c r="EI191" i="1"/>
  <c r="EM191" i="1"/>
  <c r="EQ191" i="1"/>
  <c r="EU191" i="1"/>
  <c r="EY191" i="1"/>
  <c r="FC191" i="1"/>
  <c r="FK191" i="1"/>
  <c r="FO191" i="1"/>
  <c r="FW191" i="1"/>
  <c r="GA191" i="1"/>
  <c r="GE191" i="1"/>
  <c r="GI191" i="1"/>
  <c r="GM191" i="1"/>
  <c r="GQ191" i="1"/>
  <c r="GU191" i="1"/>
  <c r="GY191" i="1"/>
  <c r="HC191" i="1"/>
  <c r="HK191" i="1"/>
  <c r="EB191" i="1"/>
  <c r="EJ191" i="1"/>
  <c r="EN191" i="1"/>
  <c r="ER191" i="1"/>
  <c r="EV191" i="1"/>
  <c r="EZ191" i="1"/>
  <c r="FD191" i="1"/>
  <c r="FH191" i="1"/>
  <c r="FL191" i="1"/>
  <c r="FP191" i="1"/>
  <c r="FX191" i="1"/>
  <c r="GB191" i="1"/>
  <c r="GJ191" i="1"/>
  <c r="GN191" i="1"/>
  <c r="GR191" i="1"/>
  <c r="GV191" i="1"/>
  <c r="GZ191" i="1"/>
  <c r="HD191" i="1"/>
  <c r="HH191" i="1"/>
  <c r="HL191" i="1"/>
  <c r="EC191" i="1"/>
  <c r="EK191" i="1"/>
  <c r="EO191" i="1"/>
  <c r="EW191" i="1"/>
  <c r="FA191" i="1"/>
  <c r="FE191" i="1"/>
  <c r="FI191" i="1"/>
  <c r="FM191" i="1"/>
  <c r="FQ191" i="1"/>
  <c r="FU191" i="1"/>
  <c r="FY191" i="1"/>
  <c r="GC191" i="1"/>
  <c r="GK191" i="1"/>
  <c r="GO191" i="1"/>
  <c r="GW191" i="1"/>
  <c r="HA191" i="1"/>
  <c r="HE191" i="1"/>
  <c r="HI191" i="1"/>
  <c r="HM191" i="1"/>
  <c r="ED191" i="1"/>
  <c r="EH191" i="1"/>
  <c r="EL191" i="1"/>
  <c r="EP191" i="1"/>
  <c r="EX191" i="1"/>
  <c r="FB191" i="1"/>
  <c r="FJ191" i="1"/>
  <c r="FN191" i="1"/>
  <c r="FR191" i="1"/>
  <c r="FV191" i="1"/>
  <c r="FZ191" i="1"/>
  <c r="GD191" i="1"/>
  <c r="GH191" i="1"/>
  <c r="GL191" i="1"/>
  <c r="GP191" i="1"/>
  <c r="GX191" i="1"/>
  <c r="HB191" i="1"/>
  <c r="HJ191" i="1"/>
  <c r="BJ191" i="1"/>
  <c r="BR191" i="1"/>
  <c r="BV191" i="1"/>
  <c r="BZ191" i="1"/>
  <c r="CD191" i="1"/>
  <c r="CH191" i="1"/>
  <c r="CL191" i="1"/>
  <c r="CP191" i="1"/>
  <c r="CT191" i="1"/>
  <c r="CX191" i="1"/>
  <c r="DF191" i="1"/>
  <c r="DJ191" i="1"/>
  <c r="DR191" i="1"/>
  <c r="AR191" i="1"/>
  <c r="AV191" i="1"/>
  <c r="AZ191" i="1"/>
  <c r="BD191" i="1"/>
  <c r="BH191" i="1"/>
  <c r="BK191" i="1"/>
  <c r="BS191" i="1"/>
  <c r="BW191" i="1"/>
  <c r="CE191" i="1"/>
  <c r="CI191" i="1"/>
  <c r="CM191" i="1"/>
  <c r="CQ191" i="1"/>
  <c r="CU191" i="1"/>
  <c r="CY191" i="1"/>
  <c r="DC191" i="1"/>
  <c r="DG191" i="1"/>
  <c r="DK191" i="1"/>
  <c r="DS191" i="1"/>
  <c r="AS191" i="1"/>
  <c r="AW191" i="1"/>
  <c r="BE191" i="1"/>
  <c r="BL191" i="1"/>
  <c r="BP191" i="1"/>
  <c r="BT191" i="1"/>
  <c r="BX191" i="1"/>
  <c r="CF191" i="1"/>
  <c r="CJ191" i="1"/>
  <c r="CR191" i="1"/>
  <c r="CV191" i="1"/>
  <c r="CZ191" i="1"/>
  <c r="DD191" i="1"/>
  <c r="DH191" i="1"/>
  <c r="DL191" i="1"/>
  <c r="DP191" i="1"/>
  <c r="DT191" i="1"/>
  <c r="AT191" i="1"/>
  <c r="AX191" i="1"/>
  <c r="BF191" i="1"/>
  <c r="BI191" i="1"/>
  <c r="BM191" i="1"/>
  <c r="BQ191" i="1"/>
  <c r="BU191" i="1"/>
  <c r="BY191" i="1"/>
  <c r="CC191" i="1"/>
  <c r="CG191" i="1"/>
  <c r="CK191" i="1"/>
  <c r="CS191" i="1"/>
  <c r="CW191" i="1"/>
  <c r="DE191" i="1"/>
  <c r="DI191" i="1"/>
  <c r="DM191" i="1"/>
  <c r="DQ191" i="1"/>
  <c r="DU191" i="1"/>
  <c r="BG191" i="1"/>
  <c r="AJ191" i="1"/>
  <c r="AU191" i="1"/>
  <c r="AM191" i="1"/>
  <c r="AI191" i="1"/>
  <c r="AY191" i="1"/>
  <c r="AP191" i="1"/>
  <c r="AL191" i="1"/>
  <c r="BC191" i="1"/>
  <c r="AQ191" i="1"/>
  <c r="AK191" i="1"/>
  <c r="EC175" i="1"/>
  <c r="EK175" i="1"/>
  <c r="EO175" i="1"/>
  <c r="EW175" i="1"/>
  <c r="FA175" i="1"/>
  <c r="FE175" i="1"/>
  <c r="FI175" i="1"/>
  <c r="FM175" i="1"/>
  <c r="FQ175" i="1"/>
  <c r="FU175" i="1"/>
  <c r="FY175" i="1"/>
  <c r="GC175" i="1"/>
  <c r="GK175" i="1"/>
  <c r="GO175" i="1"/>
  <c r="GW175" i="1"/>
  <c r="HA175" i="1"/>
  <c r="HE175" i="1"/>
  <c r="HI175" i="1"/>
  <c r="HM175" i="1"/>
  <c r="ED175" i="1"/>
  <c r="EH175" i="1"/>
  <c r="EL175" i="1"/>
  <c r="EP175" i="1"/>
  <c r="EX175" i="1"/>
  <c r="FB175" i="1"/>
  <c r="FJ175" i="1"/>
  <c r="FN175" i="1"/>
  <c r="FR175" i="1"/>
  <c r="FV175" i="1"/>
  <c r="FZ175" i="1"/>
  <c r="GD175" i="1"/>
  <c r="GH175" i="1"/>
  <c r="GL175" i="1"/>
  <c r="GP175" i="1"/>
  <c r="GX175" i="1"/>
  <c r="HB175" i="1"/>
  <c r="HJ175" i="1"/>
  <c r="EA175" i="1"/>
  <c r="EE175" i="1"/>
  <c r="EI175" i="1"/>
  <c r="EM175" i="1"/>
  <c r="EQ175" i="1"/>
  <c r="EU175" i="1"/>
  <c r="EY175" i="1"/>
  <c r="FC175" i="1"/>
  <c r="FK175" i="1"/>
  <c r="FO175" i="1"/>
  <c r="FW175" i="1"/>
  <c r="GA175" i="1"/>
  <c r="GE175" i="1"/>
  <c r="GI175" i="1"/>
  <c r="GM175" i="1"/>
  <c r="GQ175" i="1"/>
  <c r="GU175" i="1"/>
  <c r="GY175" i="1"/>
  <c r="HC175" i="1"/>
  <c r="HK175" i="1"/>
  <c r="EB175" i="1"/>
  <c r="EJ175" i="1"/>
  <c r="EN175" i="1"/>
  <c r="ER175" i="1"/>
  <c r="EV175" i="1"/>
  <c r="EZ175" i="1"/>
  <c r="FD175" i="1"/>
  <c r="FH175" i="1"/>
  <c r="FL175" i="1"/>
  <c r="FP175" i="1"/>
  <c r="FX175" i="1"/>
  <c r="GB175" i="1"/>
  <c r="GJ175" i="1"/>
  <c r="GN175" i="1"/>
  <c r="GR175" i="1"/>
  <c r="GV175" i="1"/>
  <c r="GZ175" i="1"/>
  <c r="HD175" i="1"/>
  <c r="HH175" i="1"/>
  <c r="HL175" i="1"/>
  <c r="BJ175" i="1"/>
  <c r="BR175" i="1"/>
  <c r="BV175" i="1"/>
  <c r="BZ175" i="1"/>
  <c r="CD175" i="1"/>
  <c r="CH175" i="1"/>
  <c r="CL175" i="1"/>
  <c r="CP175" i="1"/>
  <c r="CT175" i="1"/>
  <c r="CX175" i="1"/>
  <c r="DF175" i="1"/>
  <c r="DJ175" i="1"/>
  <c r="DR175" i="1"/>
  <c r="AR175" i="1"/>
  <c r="AV175" i="1"/>
  <c r="AZ175" i="1"/>
  <c r="BD175" i="1"/>
  <c r="BH175" i="1"/>
  <c r="BK175" i="1"/>
  <c r="BS175" i="1"/>
  <c r="BW175" i="1"/>
  <c r="CE175" i="1"/>
  <c r="CI175" i="1"/>
  <c r="CM175" i="1"/>
  <c r="CQ175" i="1"/>
  <c r="CU175" i="1"/>
  <c r="CY175" i="1"/>
  <c r="DC175" i="1"/>
  <c r="DG175" i="1"/>
  <c r="DK175" i="1"/>
  <c r="DS175" i="1"/>
  <c r="AS175" i="1"/>
  <c r="AW175" i="1"/>
  <c r="BE175" i="1"/>
  <c r="BL175" i="1"/>
  <c r="BP175" i="1"/>
  <c r="BT175" i="1"/>
  <c r="BX175" i="1"/>
  <c r="CF175" i="1"/>
  <c r="CJ175" i="1"/>
  <c r="CR175" i="1"/>
  <c r="CV175" i="1"/>
  <c r="CZ175" i="1"/>
  <c r="DD175" i="1"/>
  <c r="DH175" i="1"/>
  <c r="DL175" i="1"/>
  <c r="DP175" i="1"/>
  <c r="DT175" i="1"/>
  <c r="AT175" i="1"/>
  <c r="AX175" i="1"/>
  <c r="BF175" i="1"/>
  <c r="BI175" i="1"/>
  <c r="BM175" i="1"/>
  <c r="BQ175" i="1"/>
  <c r="BU175" i="1"/>
  <c r="BY175" i="1"/>
  <c r="CC175" i="1"/>
  <c r="CG175" i="1"/>
  <c r="CK175" i="1"/>
  <c r="CS175" i="1"/>
  <c r="CW175" i="1"/>
  <c r="DE175" i="1"/>
  <c r="DI175" i="1"/>
  <c r="DM175" i="1"/>
  <c r="DQ175" i="1"/>
  <c r="DU175" i="1"/>
  <c r="BG175" i="1"/>
  <c r="AJ175" i="1"/>
  <c r="AU175" i="1"/>
  <c r="AM175" i="1"/>
  <c r="AI175" i="1"/>
  <c r="AY175" i="1"/>
  <c r="AP175" i="1"/>
  <c r="AL175" i="1"/>
  <c r="BC175" i="1"/>
  <c r="AQ175" i="1"/>
  <c r="AK175" i="1"/>
  <c r="EC203" i="1"/>
  <c r="EK203" i="1"/>
  <c r="EO203" i="1"/>
  <c r="EW203" i="1"/>
  <c r="FA203" i="1"/>
  <c r="FE203" i="1"/>
  <c r="FI203" i="1"/>
  <c r="FM203" i="1"/>
  <c r="FQ203" i="1"/>
  <c r="FU203" i="1"/>
  <c r="FY203" i="1"/>
  <c r="GC203" i="1"/>
  <c r="GK203" i="1"/>
  <c r="GO203" i="1"/>
  <c r="GW203" i="1"/>
  <c r="HA203" i="1"/>
  <c r="HE203" i="1"/>
  <c r="HI203" i="1"/>
  <c r="HM203" i="1"/>
  <c r="ED203" i="1"/>
  <c r="EH203" i="1"/>
  <c r="EL203" i="1"/>
  <c r="EP203" i="1"/>
  <c r="EX203" i="1"/>
  <c r="FB203" i="1"/>
  <c r="FJ203" i="1"/>
  <c r="FN203" i="1"/>
  <c r="FR203" i="1"/>
  <c r="FV203" i="1"/>
  <c r="FZ203" i="1"/>
  <c r="GD203" i="1"/>
  <c r="GH203" i="1"/>
  <c r="GL203" i="1"/>
  <c r="GP203" i="1"/>
  <c r="GX203" i="1"/>
  <c r="HB203" i="1"/>
  <c r="HJ203" i="1"/>
  <c r="EA203" i="1"/>
  <c r="EE203" i="1"/>
  <c r="EI203" i="1"/>
  <c r="EM203" i="1"/>
  <c r="EQ203" i="1"/>
  <c r="EU203" i="1"/>
  <c r="EY203" i="1"/>
  <c r="FC203" i="1"/>
  <c r="FK203" i="1"/>
  <c r="FO203" i="1"/>
  <c r="FW203" i="1"/>
  <c r="GA203" i="1"/>
  <c r="GE203" i="1"/>
  <c r="GI203" i="1"/>
  <c r="GM203" i="1"/>
  <c r="GQ203" i="1"/>
  <c r="GU203" i="1"/>
  <c r="GY203" i="1"/>
  <c r="HC203" i="1"/>
  <c r="HK203" i="1"/>
  <c r="EB203" i="1"/>
  <c r="EJ203" i="1"/>
  <c r="EN203" i="1"/>
  <c r="ER203" i="1"/>
  <c r="EV203" i="1"/>
  <c r="EZ203" i="1"/>
  <c r="FD203" i="1"/>
  <c r="FH203" i="1"/>
  <c r="FL203" i="1"/>
  <c r="FP203" i="1"/>
  <c r="FX203" i="1"/>
  <c r="GB203" i="1"/>
  <c r="GJ203" i="1"/>
  <c r="GN203" i="1"/>
  <c r="GR203" i="1"/>
  <c r="GV203" i="1"/>
  <c r="GZ203" i="1"/>
  <c r="HD203" i="1"/>
  <c r="HH203" i="1"/>
  <c r="HL203" i="1"/>
  <c r="BJ203" i="1"/>
  <c r="BR203" i="1"/>
  <c r="BV203" i="1"/>
  <c r="BZ203" i="1"/>
  <c r="CD203" i="1"/>
  <c r="CH203" i="1"/>
  <c r="CL203" i="1"/>
  <c r="CP203" i="1"/>
  <c r="CT203" i="1"/>
  <c r="CX203" i="1"/>
  <c r="DF203" i="1"/>
  <c r="DJ203" i="1"/>
  <c r="DR203" i="1"/>
  <c r="AR203" i="1"/>
  <c r="AV203" i="1"/>
  <c r="AZ203" i="1"/>
  <c r="BD203" i="1"/>
  <c r="BH203" i="1"/>
  <c r="BK203" i="1"/>
  <c r="BS203" i="1"/>
  <c r="BW203" i="1"/>
  <c r="CE203" i="1"/>
  <c r="CI203" i="1"/>
  <c r="CM203" i="1"/>
  <c r="CQ203" i="1"/>
  <c r="CU203" i="1"/>
  <c r="CY203" i="1"/>
  <c r="DC203" i="1"/>
  <c r="DG203" i="1"/>
  <c r="DK203" i="1"/>
  <c r="DS203" i="1"/>
  <c r="AS203" i="1"/>
  <c r="AW203" i="1"/>
  <c r="BE203" i="1"/>
  <c r="BL203" i="1"/>
  <c r="BP203" i="1"/>
  <c r="BT203" i="1"/>
  <c r="BX203" i="1"/>
  <c r="CF203" i="1"/>
  <c r="CJ203" i="1"/>
  <c r="CR203" i="1"/>
  <c r="CV203" i="1"/>
  <c r="CZ203" i="1"/>
  <c r="DD203" i="1"/>
  <c r="DH203" i="1"/>
  <c r="DL203" i="1"/>
  <c r="DP203" i="1"/>
  <c r="DT203" i="1"/>
  <c r="AT203" i="1"/>
  <c r="AX203" i="1"/>
  <c r="BF203" i="1"/>
  <c r="BI203" i="1"/>
  <c r="BM203" i="1"/>
  <c r="BQ203" i="1"/>
  <c r="BU203" i="1"/>
  <c r="BY203" i="1"/>
  <c r="CC203" i="1"/>
  <c r="CG203" i="1"/>
  <c r="CK203" i="1"/>
  <c r="CS203" i="1"/>
  <c r="CW203" i="1"/>
  <c r="DE203" i="1"/>
  <c r="DI203" i="1"/>
  <c r="DM203" i="1"/>
  <c r="DQ203" i="1"/>
  <c r="DU203" i="1"/>
  <c r="AU203" i="1"/>
  <c r="AJ203" i="1"/>
  <c r="AY203" i="1"/>
  <c r="AM203" i="1"/>
  <c r="AI203" i="1"/>
  <c r="BC203" i="1"/>
  <c r="AP203" i="1"/>
  <c r="AL203" i="1"/>
  <c r="BG203" i="1"/>
  <c r="AQ203" i="1"/>
  <c r="AK203" i="1"/>
  <c r="EA129" i="1"/>
  <c r="EE129" i="1"/>
  <c r="EI129" i="1"/>
  <c r="EM129" i="1"/>
  <c r="EQ129" i="1"/>
  <c r="EU129" i="1"/>
  <c r="EY129" i="1"/>
  <c r="FC129" i="1"/>
  <c r="FK129" i="1"/>
  <c r="FO129" i="1"/>
  <c r="FW129" i="1"/>
  <c r="GA129" i="1"/>
  <c r="GE129" i="1"/>
  <c r="GI129" i="1"/>
  <c r="GM129" i="1"/>
  <c r="GQ129" i="1"/>
  <c r="GU129" i="1"/>
  <c r="GY129" i="1"/>
  <c r="HC129" i="1"/>
  <c r="HK129" i="1"/>
  <c r="EC129" i="1"/>
  <c r="EK129" i="1"/>
  <c r="EO129" i="1"/>
  <c r="EW129" i="1"/>
  <c r="FA129" i="1"/>
  <c r="FE129" i="1"/>
  <c r="FI129" i="1"/>
  <c r="FM129" i="1"/>
  <c r="FQ129" i="1"/>
  <c r="FU129" i="1"/>
  <c r="FY129" i="1"/>
  <c r="GC129" i="1"/>
  <c r="GK129" i="1"/>
  <c r="GO129" i="1"/>
  <c r="GW129" i="1"/>
  <c r="HA129" i="1"/>
  <c r="HE129" i="1"/>
  <c r="HI129" i="1"/>
  <c r="HM129" i="1"/>
  <c r="EH129" i="1"/>
  <c r="EP129" i="1"/>
  <c r="EX129" i="1"/>
  <c r="FN129" i="1"/>
  <c r="FV129" i="1"/>
  <c r="GD129" i="1"/>
  <c r="GL129" i="1"/>
  <c r="HB129" i="1"/>
  <c r="HJ129" i="1"/>
  <c r="EB129" i="1"/>
  <c r="EJ129" i="1"/>
  <c r="ER129" i="1"/>
  <c r="EZ129" i="1"/>
  <c r="FH129" i="1"/>
  <c r="FP129" i="1"/>
  <c r="FX129" i="1"/>
  <c r="GN129" i="1"/>
  <c r="GV129" i="1"/>
  <c r="HD129" i="1"/>
  <c r="HL129" i="1"/>
  <c r="ED129" i="1"/>
  <c r="EL129" i="1"/>
  <c r="FB129" i="1"/>
  <c r="FJ129" i="1"/>
  <c r="FR129" i="1"/>
  <c r="FZ129" i="1"/>
  <c r="GH129" i="1"/>
  <c r="GP129" i="1"/>
  <c r="GX129" i="1"/>
  <c r="EN129" i="1"/>
  <c r="EV129" i="1"/>
  <c r="FD129" i="1"/>
  <c r="FL129" i="1"/>
  <c r="GB129" i="1"/>
  <c r="GJ129" i="1"/>
  <c r="GR129" i="1"/>
  <c r="GZ129" i="1"/>
  <c r="HH129" i="1"/>
  <c r="BL129" i="1"/>
  <c r="BP129" i="1"/>
  <c r="BT129" i="1"/>
  <c r="BX129" i="1"/>
  <c r="CF129" i="1"/>
  <c r="CJ129" i="1"/>
  <c r="CR129" i="1"/>
  <c r="CV129" i="1"/>
  <c r="CZ129" i="1"/>
  <c r="DD129" i="1"/>
  <c r="DH129" i="1"/>
  <c r="DL129" i="1"/>
  <c r="BI129" i="1"/>
  <c r="BM129" i="1"/>
  <c r="BQ129" i="1"/>
  <c r="BU129" i="1"/>
  <c r="BY129" i="1"/>
  <c r="CC129" i="1"/>
  <c r="CG129" i="1"/>
  <c r="CK129" i="1"/>
  <c r="CS129" i="1"/>
  <c r="CW129" i="1"/>
  <c r="DE129" i="1"/>
  <c r="DI129" i="1"/>
  <c r="DM129" i="1"/>
  <c r="BJ129" i="1"/>
  <c r="BR129" i="1"/>
  <c r="BV129" i="1"/>
  <c r="BZ129" i="1"/>
  <c r="CD129" i="1"/>
  <c r="CH129" i="1"/>
  <c r="CL129" i="1"/>
  <c r="CP129" i="1"/>
  <c r="CT129" i="1"/>
  <c r="CX129" i="1"/>
  <c r="DF129" i="1"/>
  <c r="DJ129" i="1"/>
  <c r="BK129" i="1"/>
  <c r="BS129" i="1"/>
  <c r="BW129" i="1"/>
  <c r="CE129" i="1"/>
  <c r="CI129" i="1"/>
  <c r="CM129" i="1"/>
  <c r="CQ129" i="1"/>
  <c r="CU129" i="1"/>
  <c r="CY129" i="1"/>
  <c r="DC129" i="1"/>
  <c r="DG129" i="1"/>
  <c r="DK129" i="1"/>
  <c r="DS129" i="1"/>
  <c r="DP129" i="1"/>
  <c r="DT129" i="1"/>
  <c r="DQ129" i="1"/>
  <c r="DU129" i="1"/>
  <c r="DR129" i="1"/>
  <c r="AT129" i="1"/>
  <c r="AX129" i="1"/>
  <c r="BF129" i="1"/>
  <c r="AU129" i="1"/>
  <c r="AY129" i="1"/>
  <c r="BC129" i="1"/>
  <c r="BG129" i="1"/>
  <c r="AR129" i="1"/>
  <c r="AV129" i="1"/>
  <c r="AZ129" i="1"/>
  <c r="BD129" i="1"/>
  <c r="BH129" i="1"/>
  <c r="BE129" i="1"/>
  <c r="AL129" i="1"/>
  <c r="AS129" i="1"/>
  <c r="AK129" i="1"/>
  <c r="AW129" i="1"/>
  <c r="AP129" i="1"/>
  <c r="AJ129" i="1"/>
  <c r="AQ129" i="1"/>
  <c r="AM129" i="1"/>
  <c r="AI129" i="1"/>
  <c r="EB138" i="1"/>
  <c r="EJ138" i="1"/>
  <c r="EN138" i="1"/>
  <c r="ER138" i="1"/>
  <c r="EV138" i="1"/>
  <c r="EZ138" i="1"/>
  <c r="FD138" i="1"/>
  <c r="FH138" i="1"/>
  <c r="FL138" i="1"/>
  <c r="FP138" i="1"/>
  <c r="FX138" i="1"/>
  <c r="GB138" i="1"/>
  <c r="GJ138" i="1"/>
  <c r="GN138" i="1"/>
  <c r="GR138" i="1"/>
  <c r="GV138" i="1"/>
  <c r="GZ138" i="1"/>
  <c r="HD138" i="1"/>
  <c r="HH138" i="1"/>
  <c r="HL138" i="1"/>
  <c r="ED138" i="1"/>
  <c r="EH138" i="1"/>
  <c r="EL138" i="1"/>
  <c r="EP138" i="1"/>
  <c r="EX138" i="1"/>
  <c r="FB138" i="1"/>
  <c r="FJ138" i="1"/>
  <c r="FN138" i="1"/>
  <c r="FR138" i="1"/>
  <c r="FV138" i="1"/>
  <c r="FZ138" i="1"/>
  <c r="GD138" i="1"/>
  <c r="GH138" i="1"/>
  <c r="GL138" i="1"/>
  <c r="GP138" i="1"/>
  <c r="GX138" i="1"/>
  <c r="HB138" i="1"/>
  <c r="HJ138" i="1"/>
  <c r="EO138" i="1"/>
  <c r="EW138" i="1"/>
  <c r="FE138" i="1"/>
  <c r="FM138" i="1"/>
  <c r="FU138" i="1"/>
  <c r="GC138" i="1"/>
  <c r="GK138" i="1"/>
  <c r="HA138" i="1"/>
  <c r="HI138" i="1"/>
  <c r="EA138" i="1"/>
  <c r="EI138" i="1"/>
  <c r="EQ138" i="1"/>
  <c r="EY138" i="1"/>
  <c r="FO138" i="1"/>
  <c r="FW138" i="1"/>
  <c r="GE138" i="1"/>
  <c r="GM138" i="1"/>
  <c r="GU138" i="1"/>
  <c r="HC138" i="1"/>
  <c r="HK138" i="1"/>
  <c r="EC138" i="1"/>
  <c r="EK138" i="1"/>
  <c r="FA138" i="1"/>
  <c r="FI138" i="1"/>
  <c r="FQ138" i="1"/>
  <c r="FY138" i="1"/>
  <c r="GO138" i="1"/>
  <c r="GW138" i="1"/>
  <c r="HE138" i="1"/>
  <c r="HM138" i="1"/>
  <c r="EE138" i="1"/>
  <c r="EM138" i="1"/>
  <c r="EU138" i="1"/>
  <c r="FC138" i="1"/>
  <c r="FK138" i="1"/>
  <c r="GA138" i="1"/>
  <c r="GI138" i="1"/>
  <c r="GQ138" i="1"/>
  <c r="GY138" i="1"/>
  <c r="BJ138" i="1"/>
  <c r="BR138" i="1"/>
  <c r="BV138" i="1"/>
  <c r="BZ138" i="1"/>
  <c r="CD138" i="1"/>
  <c r="CH138" i="1"/>
  <c r="CL138" i="1"/>
  <c r="CP138" i="1"/>
  <c r="CT138" i="1"/>
  <c r="CX138" i="1"/>
  <c r="DF138" i="1"/>
  <c r="DJ138" i="1"/>
  <c r="DR138" i="1"/>
  <c r="BK138" i="1"/>
  <c r="BS138" i="1"/>
  <c r="BW138" i="1"/>
  <c r="CE138" i="1"/>
  <c r="CI138" i="1"/>
  <c r="CM138" i="1"/>
  <c r="CQ138" i="1"/>
  <c r="CU138" i="1"/>
  <c r="CY138" i="1"/>
  <c r="DC138" i="1"/>
  <c r="DG138" i="1"/>
  <c r="DK138" i="1"/>
  <c r="DS138" i="1"/>
  <c r="BL138" i="1"/>
  <c r="BP138" i="1"/>
  <c r="BT138" i="1"/>
  <c r="BX138" i="1"/>
  <c r="CF138" i="1"/>
  <c r="CJ138" i="1"/>
  <c r="CR138" i="1"/>
  <c r="CV138" i="1"/>
  <c r="CZ138" i="1"/>
  <c r="DD138" i="1"/>
  <c r="DH138" i="1"/>
  <c r="DL138" i="1"/>
  <c r="DP138" i="1"/>
  <c r="DT138" i="1"/>
  <c r="BI138" i="1"/>
  <c r="BM138" i="1"/>
  <c r="BQ138" i="1"/>
  <c r="BU138" i="1"/>
  <c r="BY138" i="1"/>
  <c r="CC138" i="1"/>
  <c r="CG138" i="1"/>
  <c r="CK138" i="1"/>
  <c r="CS138" i="1"/>
  <c r="CW138" i="1"/>
  <c r="DE138" i="1"/>
  <c r="DI138" i="1"/>
  <c r="DM138" i="1"/>
  <c r="DQ138" i="1"/>
  <c r="DU138" i="1"/>
  <c r="AS138" i="1"/>
  <c r="AW138" i="1"/>
  <c r="BE138" i="1"/>
  <c r="AT138" i="1"/>
  <c r="AX138" i="1"/>
  <c r="BF138" i="1"/>
  <c r="AU138" i="1"/>
  <c r="AY138" i="1"/>
  <c r="BC138" i="1"/>
  <c r="BG138" i="1"/>
  <c r="AV138" i="1"/>
  <c r="AP138" i="1"/>
  <c r="AM138" i="1"/>
  <c r="AZ138" i="1"/>
  <c r="AQ138" i="1"/>
  <c r="AL138" i="1"/>
  <c r="AI138" i="1"/>
  <c r="BD138" i="1"/>
  <c r="AK138" i="1"/>
  <c r="AR138" i="1"/>
  <c r="BH138" i="1"/>
  <c r="AJ138" i="1"/>
  <c r="EB123" i="1"/>
  <c r="EJ123" i="1"/>
  <c r="EN123" i="1"/>
  <c r="ER123" i="1"/>
  <c r="EV123" i="1"/>
  <c r="EZ123" i="1"/>
  <c r="FD123" i="1"/>
  <c r="FH123" i="1"/>
  <c r="FL123" i="1"/>
  <c r="FP123" i="1"/>
  <c r="FX123" i="1"/>
  <c r="GB123" i="1"/>
  <c r="GJ123" i="1"/>
  <c r="GN123" i="1"/>
  <c r="GR123" i="1"/>
  <c r="GV123" i="1"/>
  <c r="GZ123" i="1"/>
  <c r="HD123" i="1"/>
  <c r="HH123" i="1"/>
  <c r="HL123" i="1"/>
  <c r="EC123" i="1"/>
  <c r="EK123" i="1"/>
  <c r="EO123" i="1"/>
  <c r="EW123" i="1"/>
  <c r="FA123" i="1"/>
  <c r="FE123" i="1"/>
  <c r="FI123" i="1"/>
  <c r="FM123" i="1"/>
  <c r="FQ123" i="1"/>
  <c r="FU123" i="1"/>
  <c r="FY123" i="1"/>
  <c r="GC123" i="1"/>
  <c r="GK123" i="1"/>
  <c r="GO123" i="1"/>
  <c r="GW123" i="1"/>
  <c r="HA123" i="1"/>
  <c r="HE123" i="1"/>
  <c r="HI123" i="1"/>
  <c r="HM123" i="1"/>
  <c r="ED123" i="1"/>
  <c r="EH123" i="1"/>
  <c r="EL123" i="1"/>
  <c r="EP123" i="1"/>
  <c r="EX123" i="1"/>
  <c r="FB123" i="1"/>
  <c r="FJ123" i="1"/>
  <c r="FN123" i="1"/>
  <c r="FR123" i="1"/>
  <c r="FV123" i="1"/>
  <c r="FZ123" i="1"/>
  <c r="GD123" i="1"/>
  <c r="GH123" i="1"/>
  <c r="GL123" i="1"/>
  <c r="GP123" i="1"/>
  <c r="GX123" i="1"/>
  <c r="HB123" i="1"/>
  <c r="HJ123" i="1"/>
  <c r="EA123" i="1"/>
  <c r="EE123" i="1"/>
  <c r="EI123" i="1"/>
  <c r="EM123" i="1"/>
  <c r="EQ123" i="1"/>
  <c r="EU123" i="1"/>
  <c r="EY123" i="1"/>
  <c r="FC123" i="1"/>
  <c r="FK123" i="1"/>
  <c r="FO123" i="1"/>
  <c r="FW123" i="1"/>
  <c r="GA123" i="1"/>
  <c r="GE123" i="1"/>
  <c r="GI123" i="1"/>
  <c r="GM123" i="1"/>
  <c r="GQ123" i="1"/>
  <c r="GU123" i="1"/>
  <c r="GY123" i="1"/>
  <c r="HC123" i="1"/>
  <c r="HK123" i="1"/>
  <c r="BJ123" i="1"/>
  <c r="BR123" i="1"/>
  <c r="BV123" i="1"/>
  <c r="BZ123" i="1"/>
  <c r="CD123" i="1"/>
  <c r="CH123" i="1"/>
  <c r="CL123" i="1"/>
  <c r="CP123" i="1"/>
  <c r="CT123" i="1"/>
  <c r="CX123" i="1"/>
  <c r="DF123" i="1"/>
  <c r="DJ123" i="1"/>
  <c r="DR123" i="1"/>
  <c r="BK123" i="1"/>
  <c r="BS123" i="1"/>
  <c r="BW123" i="1"/>
  <c r="CE123" i="1"/>
  <c r="CI123" i="1"/>
  <c r="CM123" i="1"/>
  <c r="CQ123" i="1"/>
  <c r="CU123" i="1"/>
  <c r="CY123" i="1"/>
  <c r="DC123" i="1"/>
  <c r="DG123" i="1"/>
  <c r="DK123" i="1"/>
  <c r="DS123" i="1"/>
  <c r="BL123" i="1"/>
  <c r="BP123" i="1"/>
  <c r="BT123" i="1"/>
  <c r="BX123" i="1"/>
  <c r="CF123" i="1"/>
  <c r="CJ123" i="1"/>
  <c r="CR123" i="1"/>
  <c r="CV123" i="1"/>
  <c r="CZ123" i="1"/>
  <c r="DD123" i="1"/>
  <c r="DH123" i="1"/>
  <c r="DL123" i="1"/>
  <c r="DP123" i="1"/>
  <c r="DT123" i="1"/>
  <c r="BI123" i="1"/>
  <c r="BM123" i="1"/>
  <c r="BQ123" i="1"/>
  <c r="BU123" i="1"/>
  <c r="BY123" i="1"/>
  <c r="CC123" i="1"/>
  <c r="CG123" i="1"/>
  <c r="CK123" i="1"/>
  <c r="CS123" i="1"/>
  <c r="CW123" i="1"/>
  <c r="DE123" i="1"/>
  <c r="DI123" i="1"/>
  <c r="DM123" i="1"/>
  <c r="DQ123" i="1"/>
  <c r="DU123" i="1"/>
  <c r="AR123" i="1"/>
  <c r="AV123" i="1"/>
  <c r="AZ123" i="1"/>
  <c r="BD123" i="1"/>
  <c r="BH123" i="1"/>
  <c r="AS123" i="1"/>
  <c r="AW123" i="1"/>
  <c r="BE123" i="1"/>
  <c r="AT123" i="1"/>
  <c r="AX123" i="1"/>
  <c r="BF123" i="1"/>
  <c r="AU123" i="1"/>
  <c r="AY123" i="1"/>
  <c r="BC123" i="1"/>
  <c r="BG123" i="1"/>
  <c r="AJ123" i="1"/>
  <c r="AM123" i="1"/>
  <c r="AI123" i="1"/>
  <c r="AP123" i="1"/>
  <c r="AL123" i="1"/>
  <c r="AQ123" i="1"/>
  <c r="AK123" i="1"/>
  <c r="EB106" i="1"/>
  <c r="EJ106" i="1"/>
  <c r="EN106" i="1"/>
  <c r="ER106" i="1"/>
  <c r="EV106" i="1"/>
  <c r="EZ106" i="1"/>
  <c r="FD106" i="1"/>
  <c r="FH106" i="1"/>
  <c r="FL106" i="1"/>
  <c r="FP106" i="1"/>
  <c r="FX106" i="1"/>
  <c r="GB106" i="1"/>
  <c r="GJ106" i="1"/>
  <c r="GN106" i="1"/>
  <c r="GR106" i="1"/>
  <c r="GV106" i="1"/>
  <c r="GZ106" i="1"/>
  <c r="HD106" i="1"/>
  <c r="HH106" i="1"/>
  <c r="HL106" i="1"/>
  <c r="ED106" i="1"/>
  <c r="EH106" i="1"/>
  <c r="EL106" i="1"/>
  <c r="EP106" i="1"/>
  <c r="EX106" i="1"/>
  <c r="FB106" i="1"/>
  <c r="FJ106" i="1"/>
  <c r="FN106" i="1"/>
  <c r="FR106" i="1"/>
  <c r="FV106" i="1"/>
  <c r="FZ106" i="1"/>
  <c r="GD106" i="1"/>
  <c r="GH106" i="1"/>
  <c r="GL106" i="1"/>
  <c r="GP106" i="1"/>
  <c r="GX106" i="1"/>
  <c r="HB106" i="1"/>
  <c r="HJ106" i="1"/>
  <c r="EA106" i="1"/>
  <c r="EI106" i="1"/>
  <c r="EQ106" i="1"/>
  <c r="EY106" i="1"/>
  <c r="FO106" i="1"/>
  <c r="FW106" i="1"/>
  <c r="GE106" i="1"/>
  <c r="GM106" i="1"/>
  <c r="GU106" i="1"/>
  <c r="HC106" i="1"/>
  <c r="HK106" i="1"/>
  <c r="EC106" i="1"/>
  <c r="EK106" i="1"/>
  <c r="FA106" i="1"/>
  <c r="FI106" i="1"/>
  <c r="FQ106" i="1"/>
  <c r="FY106" i="1"/>
  <c r="GO106" i="1"/>
  <c r="GW106" i="1"/>
  <c r="HE106" i="1"/>
  <c r="HM106" i="1"/>
  <c r="EE106" i="1"/>
  <c r="EM106" i="1"/>
  <c r="EU106" i="1"/>
  <c r="FC106" i="1"/>
  <c r="FK106" i="1"/>
  <c r="GA106" i="1"/>
  <c r="GI106" i="1"/>
  <c r="GQ106" i="1"/>
  <c r="GY106" i="1"/>
  <c r="EO106" i="1"/>
  <c r="EW106" i="1"/>
  <c r="FE106" i="1"/>
  <c r="FM106" i="1"/>
  <c r="FU106" i="1"/>
  <c r="GC106" i="1"/>
  <c r="GK106" i="1"/>
  <c r="HA106" i="1"/>
  <c r="HI106" i="1"/>
  <c r="BK106" i="1"/>
  <c r="BS106" i="1"/>
  <c r="BW106" i="1"/>
  <c r="CE106" i="1"/>
  <c r="CI106" i="1"/>
  <c r="CM106" i="1"/>
  <c r="CQ106" i="1"/>
  <c r="CU106" i="1"/>
  <c r="CY106" i="1"/>
  <c r="DC106" i="1"/>
  <c r="DG106" i="1"/>
  <c r="DK106" i="1"/>
  <c r="DS106" i="1"/>
  <c r="BL106" i="1"/>
  <c r="BP106" i="1"/>
  <c r="BT106" i="1"/>
  <c r="BX106" i="1"/>
  <c r="CF106" i="1"/>
  <c r="CJ106" i="1"/>
  <c r="CR106" i="1"/>
  <c r="CV106" i="1"/>
  <c r="CZ106" i="1"/>
  <c r="DD106" i="1"/>
  <c r="DH106" i="1"/>
  <c r="DL106" i="1"/>
  <c r="DP106" i="1"/>
  <c r="DT106" i="1"/>
  <c r="BI106" i="1"/>
  <c r="BM106" i="1"/>
  <c r="BQ106" i="1"/>
  <c r="BU106" i="1"/>
  <c r="BY106" i="1"/>
  <c r="CC106" i="1"/>
  <c r="CG106" i="1"/>
  <c r="CK106" i="1"/>
  <c r="CS106" i="1"/>
  <c r="CW106" i="1"/>
  <c r="DE106" i="1"/>
  <c r="DI106" i="1"/>
  <c r="DM106" i="1"/>
  <c r="DQ106" i="1"/>
  <c r="DU106" i="1"/>
  <c r="BJ106" i="1"/>
  <c r="BR106" i="1"/>
  <c r="BV106" i="1"/>
  <c r="BZ106" i="1"/>
  <c r="CD106" i="1"/>
  <c r="CH106" i="1"/>
  <c r="CL106" i="1"/>
  <c r="CP106" i="1"/>
  <c r="CT106" i="1"/>
  <c r="CX106" i="1"/>
  <c r="DF106" i="1"/>
  <c r="DJ106" i="1"/>
  <c r="DR106" i="1"/>
  <c r="AS106" i="1"/>
  <c r="AW106" i="1"/>
  <c r="BE106" i="1"/>
  <c r="AT106" i="1"/>
  <c r="AX106" i="1"/>
  <c r="BF106" i="1"/>
  <c r="AU106" i="1"/>
  <c r="AY106" i="1"/>
  <c r="BC106" i="1"/>
  <c r="BG106" i="1"/>
  <c r="AR106" i="1"/>
  <c r="AV106" i="1"/>
  <c r="AZ106" i="1"/>
  <c r="BD106" i="1"/>
  <c r="BH106" i="1"/>
  <c r="AP106" i="1"/>
  <c r="AM106" i="1"/>
  <c r="AQ106" i="1"/>
  <c r="AL106" i="1"/>
  <c r="AK106" i="1"/>
  <c r="AJ106" i="1"/>
  <c r="AI106" i="1"/>
  <c r="EC149" i="1"/>
  <c r="EK149" i="1"/>
  <c r="EO149" i="1"/>
  <c r="EW149" i="1"/>
  <c r="FA149" i="1"/>
  <c r="FE149" i="1"/>
  <c r="FI149" i="1"/>
  <c r="FM149" i="1"/>
  <c r="FQ149" i="1"/>
  <c r="FU149" i="1"/>
  <c r="FY149" i="1"/>
  <c r="GC149" i="1"/>
  <c r="GK149" i="1"/>
  <c r="GO149" i="1"/>
  <c r="GW149" i="1"/>
  <c r="HA149" i="1"/>
  <c r="HE149" i="1"/>
  <c r="HI149" i="1"/>
  <c r="HM149" i="1"/>
  <c r="ED149" i="1"/>
  <c r="EH149" i="1"/>
  <c r="EL149" i="1"/>
  <c r="EP149" i="1"/>
  <c r="EX149" i="1"/>
  <c r="FB149" i="1"/>
  <c r="FJ149" i="1"/>
  <c r="FN149" i="1"/>
  <c r="FR149" i="1"/>
  <c r="FV149" i="1"/>
  <c r="FZ149" i="1"/>
  <c r="GD149" i="1"/>
  <c r="GH149" i="1"/>
  <c r="GL149" i="1"/>
  <c r="GP149" i="1"/>
  <c r="GX149" i="1"/>
  <c r="HB149" i="1"/>
  <c r="HJ149" i="1"/>
  <c r="EA149" i="1"/>
  <c r="EE149" i="1"/>
  <c r="EI149" i="1"/>
  <c r="EM149" i="1"/>
  <c r="EQ149" i="1"/>
  <c r="EU149" i="1"/>
  <c r="EY149" i="1"/>
  <c r="FC149" i="1"/>
  <c r="FK149" i="1"/>
  <c r="FO149" i="1"/>
  <c r="FW149" i="1"/>
  <c r="GA149" i="1"/>
  <c r="GE149" i="1"/>
  <c r="GI149" i="1"/>
  <c r="GM149" i="1"/>
  <c r="GQ149" i="1"/>
  <c r="GU149" i="1"/>
  <c r="GY149" i="1"/>
  <c r="HC149" i="1"/>
  <c r="HK149" i="1"/>
  <c r="EB149" i="1"/>
  <c r="EJ149" i="1"/>
  <c r="EN149" i="1"/>
  <c r="ER149" i="1"/>
  <c r="EV149" i="1"/>
  <c r="EZ149" i="1"/>
  <c r="FD149" i="1"/>
  <c r="FH149" i="1"/>
  <c r="FL149" i="1"/>
  <c r="FP149" i="1"/>
  <c r="FX149" i="1"/>
  <c r="GB149" i="1"/>
  <c r="GJ149" i="1"/>
  <c r="GN149" i="1"/>
  <c r="GR149" i="1"/>
  <c r="GV149" i="1"/>
  <c r="GZ149" i="1"/>
  <c r="HD149" i="1"/>
  <c r="HH149" i="1"/>
  <c r="HL149" i="1"/>
  <c r="BK149" i="1"/>
  <c r="BS149" i="1"/>
  <c r="BW149" i="1"/>
  <c r="CE149" i="1"/>
  <c r="CI149" i="1"/>
  <c r="CM149" i="1"/>
  <c r="CQ149" i="1"/>
  <c r="CU149" i="1"/>
  <c r="CY149" i="1"/>
  <c r="DC149" i="1"/>
  <c r="DG149" i="1"/>
  <c r="DK149" i="1"/>
  <c r="DS149" i="1"/>
  <c r="BL149" i="1"/>
  <c r="BP149" i="1"/>
  <c r="BT149" i="1"/>
  <c r="BX149" i="1"/>
  <c r="CF149" i="1"/>
  <c r="CJ149" i="1"/>
  <c r="CR149" i="1"/>
  <c r="CV149" i="1"/>
  <c r="CZ149" i="1"/>
  <c r="DD149" i="1"/>
  <c r="DH149" i="1"/>
  <c r="DL149" i="1"/>
  <c r="DP149" i="1"/>
  <c r="DT149" i="1"/>
  <c r="BI149" i="1"/>
  <c r="BM149" i="1"/>
  <c r="BQ149" i="1"/>
  <c r="BU149" i="1"/>
  <c r="BY149" i="1"/>
  <c r="CC149" i="1"/>
  <c r="CG149" i="1"/>
  <c r="CK149" i="1"/>
  <c r="CS149" i="1"/>
  <c r="CW149" i="1"/>
  <c r="DE149" i="1"/>
  <c r="DI149" i="1"/>
  <c r="DM149" i="1"/>
  <c r="DQ149" i="1"/>
  <c r="DU149" i="1"/>
  <c r="BJ149" i="1"/>
  <c r="BR149" i="1"/>
  <c r="BV149" i="1"/>
  <c r="BZ149" i="1"/>
  <c r="CD149" i="1"/>
  <c r="CH149" i="1"/>
  <c r="CL149" i="1"/>
  <c r="CP149" i="1"/>
  <c r="CT149" i="1"/>
  <c r="CX149" i="1"/>
  <c r="DF149" i="1"/>
  <c r="DJ149" i="1"/>
  <c r="DR149" i="1"/>
  <c r="AT149" i="1"/>
  <c r="AX149" i="1"/>
  <c r="BF149" i="1"/>
  <c r="AU149" i="1"/>
  <c r="AY149" i="1"/>
  <c r="BC149" i="1"/>
  <c r="BG149" i="1"/>
  <c r="AR149" i="1"/>
  <c r="AV149" i="1"/>
  <c r="AZ149" i="1"/>
  <c r="BD149" i="1"/>
  <c r="BH149" i="1"/>
  <c r="AL149" i="1"/>
  <c r="BE149" i="1"/>
  <c r="AK149" i="1"/>
  <c r="AS149" i="1"/>
  <c r="AP149" i="1"/>
  <c r="AJ149" i="1"/>
  <c r="AW149" i="1"/>
  <c r="AQ149" i="1"/>
  <c r="AM149" i="1"/>
  <c r="AI149" i="1"/>
  <c r="EB131" i="1"/>
  <c r="EJ131" i="1"/>
  <c r="EN131" i="1"/>
  <c r="ER131" i="1"/>
  <c r="EV131" i="1"/>
  <c r="EZ131" i="1"/>
  <c r="FD131" i="1"/>
  <c r="FH131" i="1"/>
  <c r="FL131" i="1"/>
  <c r="FP131" i="1"/>
  <c r="FX131" i="1"/>
  <c r="GB131" i="1"/>
  <c r="GJ131" i="1"/>
  <c r="GN131" i="1"/>
  <c r="GR131" i="1"/>
  <c r="GV131" i="1"/>
  <c r="GZ131" i="1"/>
  <c r="HD131" i="1"/>
  <c r="HH131" i="1"/>
  <c r="HL131" i="1"/>
  <c r="EC131" i="1"/>
  <c r="EK131" i="1"/>
  <c r="EO131" i="1"/>
  <c r="EW131" i="1"/>
  <c r="FA131" i="1"/>
  <c r="FE131" i="1"/>
  <c r="FI131" i="1"/>
  <c r="FM131" i="1"/>
  <c r="FQ131" i="1"/>
  <c r="FU131" i="1"/>
  <c r="FY131" i="1"/>
  <c r="GC131" i="1"/>
  <c r="GK131" i="1"/>
  <c r="GO131" i="1"/>
  <c r="GW131" i="1"/>
  <c r="HA131" i="1"/>
  <c r="HE131" i="1"/>
  <c r="HI131" i="1"/>
  <c r="HM131" i="1"/>
  <c r="ED131" i="1"/>
  <c r="EH131" i="1"/>
  <c r="EL131" i="1"/>
  <c r="EP131" i="1"/>
  <c r="EX131" i="1"/>
  <c r="FB131" i="1"/>
  <c r="FJ131" i="1"/>
  <c r="FN131" i="1"/>
  <c r="FR131" i="1"/>
  <c r="FV131" i="1"/>
  <c r="FZ131" i="1"/>
  <c r="GD131" i="1"/>
  <c r="GH131" i="1"/>
  <c r="GL131" i="1"/>
  <c r="GP131" i="1"/>
  <c r="GX131" i="1"/>
  <c r="HB131" i="1"/>
  <c r="HJ131" i="1"/>
  <c r="EA131" i="1"/>
  <c r="EE131" i="1"/>
  <c r="EI131" i="1"/>
  <c r="EM131" i="1"/>
  <c r="EQ131" i="1"/>
  <c r="EU131" i="1"/>
  <c r="EY131" i="1"/>
  <c r="FC131" i="1"/>
  <c r="FK131" i="1"/>
  <c r="FO131" i="1"/>
  <c r="FW131" i="1"/>
  <c r="GA131" i="1"/>
  <c r="GE131" i="1"/>
  <c r="GI131" i="1"/>
  <c r="GM131" i="1"/>
  <c r="GQ131" i="1"/>
  <c r="GU131" i="1"/>
  <c r="GY131" i="1"/>
  <c r="HC131" i="1"/>
  <c r="HK131" i="1"/>
  <c r="BI131" i="1"/>
  <c r="BM131" i="1"/>
  <c r="BQ131" i="1"/>
  <c r="BU131" i="1"/>
  <c r="BY131" i="1"/>
  <c r="CC131" i="1"/>
  <c r="CG131" i="1"/>
  <c r="CK131" i="1"/>
  <c r="CS131" i="1"/>
  <c r="CW131" i="1"/>
  <c r="DE131" i="1"/>
  <c r="DI131" i="1"/>
  <c r="DM131" i="1"/>
  <c r="DQ131" i="1"/>
  <c r="DU131" i="1"/>
  <c r="BJ131" i="1"/>
  <c r="BR131" i="1"/>
  <c r="BV131" i="1"/>
  <c r="BZ131" i="1"/>
  <c r="CD131" i="1"/>
  <c r="CH131" i="1"/>
  <c r="CL131" i="1"/>
  <c r="CP131" i="1"/>
  <c r="CT131" i="1"/>
  <c r="CX131" i="1"/>
  <c r="DF131" i="1"/>
  <c r="DJ131" i="1"/>
  <c r="DR131" i="1"/>
  <c r="BK131" i="1"/>
  <c r="BS131" i="1"/>
  <c r="BW131" i="1"/>
  <c r="CE131" i="1"/>
  <c r="CI131" i="1"/>
  <c r="CM131" i="1"/>
  <c r="CQ131" i="1"/>
  <c r="CU131" i="1"/>
  <c r="CY131" i="1"/>
  <c r="DC131" i="1"/>
  <c r="DG131" i="1"/>
  <c r="DK131" i="1"/>
  <c r="DS131" i="1"/>
  <c r="BL131" i="1"/>
  <c r="BP131" i="1"/>
  <c r="BT131" i="1"/>
  <c r="BX131" i="1"/>
  <c r="CF131" i="1"/>
  <c r="CJ131" i="1"/>
  <c r="CR131" i="1"/>
  <c r="CV131" i="1"/>
  <c r="CZ131" i="1"/>
  <c r="DD131" i="1"/>
  <c r="DH131" i="1"/>
  <c r="DL131" i="1"/>
  <c r="DP131" i="1"/>
  <c r="DT131" i="1"/>
  <c r="AR131" i="1"/>
  <c r="AV131" i="1"/>
  <c r="AZ131" i="1"/>
  <c r="BD131" i="1"/>
  <c r="BH131" i="1"/>
  <c r="AS131" i="1"/>
  <c r="AW131" i="1"/>
  <c r="BE131" i="1"/>
  <c r="AT131" i="1"/>
  <c r="AX131" i="1"/>
  <c r="BF131" i="1"/>
  <c r="BC131" i="1"/>
  <c r="AJ131" i="1"/>
  <c r="BG131" i="1"/>
  <c r="AM131" i="1"/>
  <c r="AI131" i="1"/>
  <c r="AU131" i="1"/>
  <c r="AP131" i="1"/>
  <c r="AL131" i="1"/>
  <c r="AY131" i="1"/>
  <c r="AQ131" i="1"/>
  <c r="AK131" i="1"/>
  <c r="EC182" i="1"/>
  <c r="EK182" i="1"/>
  <c r="EO182" i="1"/>
  <c r="EW182" i="1"/>
  <c r="FA182" i="1"/>
  <c r="FE182" i="1"/>
  <c r="FI182" i="1"/>
  <c r="FM182" i="1"/>
  <c r="FQ182" i="1"/>
  <c r="FU182" i="1"/>
  <c r="FY182" i="1"/>
  <c r="GC182" i="1"/>
  <c r="GK182" i="1"/>
  <c r="GO182" i="1"/>
  <c r="GW182" i="1"/>
  <c r="HA182" i="1"/>
  <c r="HE182" i="1"/>
  <c r="EA182" i="1"/>
  <c r="EE182" i="1"/>
  <c r="EI182" i="1"/>
  <c r="EM182" i="1"/>
  <c r="EQ182" i="1"/>
  <c r="EU182" i="1"/>
  <c r="EY182" i="1"/>
  <c r="FC182" i="1"/>
  <c r="FK182" i="1"/>
  <c r="FO182" i="1"/>
  <c r="FW182" i="1"/>
  <c r="GA182" i="1"/>
  <c r="GE182" i="1"/>
  <c r="GI182" i="1"/>
  <c r="GM182" i="1"/>
  <c r="GQ182" i="1"/>
  <c r="GU182" i="1"/>
  <c r="GY182" i="1"/>
  <c r="HC182" i="1"/>
  <c r="EB182" i="1"/>
  <c r="EJ182" i="1"/>
  <c r="ER182" i="1"/>
  <c r="EZ182" i="1"/>
  <c r="FH182" i="1"/>
  <c r="FP182" i="1"/>
  <c r="FX182" i="1"/>
  <c r="GN182" i="1"/>
  <c r="GV182" i="1"/>
  <c r="HD182" i="1"/>
  <c r="HJ182" i="1"/>
  <c r="ED182" i="1"/>
  <c r="EL182" i="1"/>
  <c r="FB182" i="1"/>
  <c r="FJ182" i="1"/>
  <c r="FR182" i="1"/>
  <c r="FZ182" i="1"/>
  <c r="GH182" i="1"/>
  <c r="GP182" i="1"/>
  <c r="GX182" i="1"/>
  <c r="HK182" i="1"/>
  <c r="EN182" i="1"/>
  <c r="EV182" i="1"/>
  <c r="FD182" i="1"/>
  <c r="FL182" i="1"/>
  <c r="GB182" i="1"/>
  <c r="GJ182" i="1"/>
  <c r="GR182" i="1"/>
  <c r="GZ182" i="1"/>
  <c r="HH182" i="1"/>
  <c r="HL182" i="1"/>
  <c r="EH182" i="1"/>
  <c r="EP182" i="1"/>
  <c r="EX182" i="1"/>
  <c r="FN182" i="1"/>
  <c r="FV182" i="1"/>
  <c r="GD182" i="1"/>
  <c r="GL182" i="1"/>
  <c r="HB182" i="1"/>
  <c r="HI182" i="1"/>
  <c r="HM182" i="1"/>
  <c r="BK182" i="1"/>
  <c r="BS182" i="1"/>
  <c r="BW182" i="1"/>
  <c r="CE182" i="1"/>
  <c r="CI182" i="1"/>
  <c r="CM182" i="1"/>
  <c r="CQ182" i="1"/>
  <c r="CU182" i="1"/>
  <c r="CY182" i="1"/>
  <c r="DC182" i="1"/>
  <c r="DG182" i="1"/>
  <c r="DK182" i="1"/>
  <c r="DS182" i="1"/>
  <c r="AS182" i="1"/>
  <c r="AW182" i="1"/>
  <c r="BE182" i="1"/>
  <c r="BL182" i="1"/>
  <c r="BP182" i="1"/>
  <c r="BT182" i="1"/>
  <c r="BX182" i="1"/>
  <c r="CF182" i="1"/>
  <c r="CJ182" i="1"/>
  <c r="CR182" i="1"/>
  <c r="CV182" i="1"/>
  <c r="CZ182" i="1"/>
  <c r="DD182" i="1"/>
  <c r="DH182" i="1"/>
  <c r="DL182" i="1"/>
  <c r="DP182" i="1"/>
  <c r="DT182" i="1"/>
  <c r="AT182" i="1"/>
  <c r="AX182" i="1"/>
  <c r="BF182" i="1"/>
  <c r="BI182" i="1"/>
  <c r="BM182" i="1"/>
  <c r="BQ182" i="1"/>
  <c r="BU182" i="1"/>
  <c r="BY182" i="1"/>
  <c r="CC182" i="1"/>
  <c r="CG182" i="1"/>
  <c r="CK182" i="1"/>
  <c r="CS182" i="1"/>
  <c r="CW182" i="1"/>
  <c r="DE182" i="1"/>
  <c r="DI182" i="1"/>
  <c r="DM182" i="1"/>
  <c r="DQ182" i="1"/>
  <c r="DU182" i="1"/>
  <c r="AU182" i="1"/>
  <c r="AY182" i="1"/>
  <c r="BC182" i="1"/>
  <c r="BG182" i="1"/>
  <c r="BJ182" i="1"/>
  <c r="BR182" i="1"/>
  <c r="BV182" i="1"/>
  <c r="BZ182" i="1"/>
  <c r="CD182" i="1"/>
  <c r="CH182" i="1"/>
  <c r="CL182" i="1"/>
  <c r="CP182" i="1"/>
  <c r="CT182" i="1"/>
  <c r="CX182" i="1"/>
  <c r="DF182" i="1"/>
  <c r="DJ182" i="1"/>
  <c r="DR182" i="1"/>
  <c r="AZ182" i="1"/>
  <c r="AP182" i="1"/>
  <c r="AM182" i="1"/>
  <c r="BD182" i="1"/>
  <c r="AQ182" i="1"/>
  <c r="AL182" i="1"/>
  <c r="AI182" i="1"/>
  <c r="AR182" i="1"/>
  <c r="BH182" i="1"/>
  <c r="AK182" i="1"/>
  <c r="AV182" i="1"/>
  <c r="AJ182" i="1"/>
  <c r="EC104" i="1"/>
  <c r="EK104" i="1"/>
  <c r="EO104" i="1"/>
  <c r="EW104" i="1"/>
  <c r="FA104" i="1"/>
  <c r="FE104" i="1"/>
  <c r="FI104" i="1"/>
  <c r="FM104" i="1"/>
  <c r="FQ104" i="1"/>
  <c r="FU104" i="1"/>
  <c r="FY104" i="1"/>
  <c r="GC104" i="1"/>
  <c r="GK104" i="1"/>
  <c r="GO104" i="1"/>
  <c r="GW104" i="1"/>
  <c r="HA104" i="1"/>
  <c r="HE104" i="1"/>
  <c r="HI104" i="1"/>
  <c r="HM104" i="1"/>
  <c r="ED104" i="1"/>
  <c r="EH104" i="1"/>
  <c r="EL104" i="1"/>
  <c r="EP104" i="1"/>
  <c r="EX104" i="1"/>
  <c r="FB104" i="1"/>
  <c r="FJ104" i="1"/>
  <c r="FN104" i="1"/>
  <c r="FR104" i="1"/>
  <c r="FV104" i="1"/>
  <c r="FZ104" i="1"/>
  <c r="GD104" i="1"/>
  <c r="GH104" i="1"/>
  <c r="GL104" i="1"/>
  <c r="GP104" i="1"/>
  <c r="GX104" i="1"/>
  <c r="HB104" i="1"/>
  <c r="HJ104" i="1"/>
  <c r="EA104" i="1"/>
  <c r="EE104" i="1"/>
  <c r="EI104" i="1"/>
  <c r="EM104" i="1"/>
  <c r="EQ104" i="1"/>
  <c r="EU104" i="1"/>
  <c r="EY104" i="1"/>
  <c r="FC104" i="1"/>
  <c r="FK104" i="1"/>
  <c r="FO104" i="1"/>
  <c r="FW104" i="1"/>
  <c r="GA104" i="1"/>
  <c r="GE104" i="1"/>
  <c r="GI104" i="1"/>
  <c r="GM104" i="1"/>
  <c r="GQ104" i="1"/>
  <c r="GU104" i="1"/>
  <c r="GY104" i="1"/>
  <c r="HC104" i="1"/>
  <c r="HK104" i="1"/>
  <c r="EB104" i="1"/>
  <c r="EJ104" i="1"/>
  <c r="EN104" i="1"/>
  <c r="ER104" i="1"/>
  <c r="EV104" i="1"/>
  <c r="EZ104" i="1"/>
  <c r="FD104" i="1"/>
  <c r="FH104" i="1"/>
  <c r="FL104" i="1"/>
  <c r="FP104" i="1"/>
  <c r="FX104" i="1"/>
  <c r="GB104" i="1"/>
  <c r="GJ104" i="1"/>
  <c r="GN104" i="1"/>
  <c r="GR104" i="1"/>
  <c r="GV104" i="1"/>
  <c r="GZ104" i="1"/>
  <c r="HD104" i="1"/>
  <c r="HH104" i="1"/>
  <c r="HL104" i="1"/>
  <c r="BI104" i="1"/>
  <c r="BM104" i="1"/>
  <c r="BQ104" i="1"/>
  <c r="BU104" i="1"/>
  <c r="BY104" i="1"/>
  <c r="CC104" i="1"/>
  <c r="CG104" i="1"/>
  <c r="CK104" i="1"/>
  <c r="CS104" i="1"/>
  <c r="CW104" i="1"/>
  <c r="DE104" i="1"/>
  <c r="DI104" i="1"/>
  <c r="DM104" i="1"/>
  <c r="DQ104" i="1"/>
  <c r="DU104" i="1"/>
  <c r="BJ104" i="1"/>
  <c r="BR104" i="1"/>
  <c r="BV104" i="1"/>
  <c r="BZ104" i="1"/>
  <c r="CD104" i="1"/>
  <c r="CH104" i="1"/>
  <c r="CL104" i="1"/>
  <c r="CP104" i="1"/>
  <c r="CT104" i="1"/>
  <c r="CX104" i="1"/>
  <c r="DF104" i="1"/>
  <c r="DJ104" i="1"/>
  <c r="DR104" i="1"/>
  <c r="BK104" i="1"/>
  <c r="BS104" i="1"/>
  <c r="BW104" i="1"/>
  <c r="CE104" i="1"/>
  <c r="CI104" i="1"/>
  <c r="CM104" i="1"/>
  <c r="CQ104" i="1"/>
  <c r="CU104" i="1"/>
  <c r="CY104" i="1"/>
  <c r="DC104" i="1"/>
  <c r="DG104" i="1"/>
  <c r="DK104" i="1"/>
  <c r="DS104" i="1"/>
  <c r="BL104" i="1"/>
  <c r="BP104" i="1"/>
  <c r="BT104" i="1"/>
  <c r="BX104" i="1"/>
  <c r="CF104" i="1"/>
  <c r="CJ104" i="1"/>
  <c r="CR104" i="1"/>
  <c r="CV104" i="1"/>
  <c r="CZ104" i="1"/>
  <c r="DD104" i="1"/>
  <c r="DH104" i="1"/>
  <c r="DL104" i="1"/>
  <c r="DP104" i="1"/>
  <c r="DT104" i="1"/>
  <c r="AU104" i="1"/>
  <c r="AY104" i="1"/>
  <c r="BC104" i="1"/>
  <c r="BG104" i="1"/>
  <c r="AR104" i="1"/>
  <c r="AV104" i="1"/>
  <c r="AZ104" i="1"/>
  <c r="BD104" i="1"/>
  <c r="BH104" i="1"/>
  <c r="AS104" i="1"/>
  <c r="AW104" i="1"/>
  <c r="BE104" i="1"/>
  <c r="AT104" i="1"/>
  <c r="AX104" i="1"/>
  <c r="BF104" i="1"/>
  <c r="AP104" i="1"/>
  <c r="AK104" i="1"/>
  <c r="AQ104" i="1"/>
  <c r="AJ104" i="1"/>
  <c r="AM104" i="1"/>
  <c r="AI104" i="1"/>
  <c r="AL104" i="1"/>
  <c r="EC157" i="1"/>
  <c r="EK157" i="1"/>
  <c r="EO157" i="1"/>
  <c r="EW157" i="1"/>
  <c r="FA157" i="1"/>
  <c r="FE157" i="1"/>
  <c r="FI157" i="1"/>
  <c r="FM157" i="1"/>
  <c r="FQ157" i="1"/>
  <c r="FU157" i="1"/>
  <c r="FY157" i="1"/>
  <c r="GC157" i="1"/>
  <c r="GK157" i="1"/>
  <c r="GO157" i="1"/>
  <c r="GW157" i="1"/>
  <c r="HA157" i="1"/>
  <c r="HE157" i="1"/>
  <c r="HI157" i="1"/>
  <c r="HM157" i="1"/>
  <c r="ED157" i="1"/>
  <c r="EH157" i="1"/>
  <c r="EL157" i="1"/>
  <c r="EP157" i="1"/>
  <c r="EX157" i="1"/>
  <c r="FB157" i="1"/>
  <c r="FJ157" i="1"/>
  <c r="FN157" i="1"/>
  <c r="FR157" i="1"/>
  <c r="FV157" i="1"/>
  <c r="FZ157" i="1"/>
  <c r="GD157" i="1"/>
  <c r="GH157" i="1"/>
  <c r="GL157" i="1"/>
  <c r="GP157" i="1"/>
  <c r="GX157" i="1"/>
  <c r="HB157" i="1"/>
  <c r="HJ157" i="1"/>
  <c r="EA157" i="1"/>
  <c r="EE157" i="1"/>
  <c r="EI157" i="1"/>
  <c r="EM157" i="1"/>
  <c r="EQ157" i="1"/>
  <c r="EU157" i="1"/>
  <c r="EY157" i="1"/>
  <c r="FC157" i="1"/>
  <c r="FK157" i="1"/>
  <c r="FO157" i="1"/>
  <c r="FW157" i="1"/>
  <c r="GA157" i="1"/>
  <c r="GE157" i="1"/>
  <c r="GI157" i="1"/>
  <c r="GM157" i="1"/>
  <c r="GQ157" i="1"/>
  <c r="GU157" i="1"/>
  <c r="GY157" i="1"/>
  <c r="HC157" i="1"/>
  <c r="HK157" i="1"/>
  <c r="EB157" i="1"/>
  <c r="EJ157" i="1"/>
  <c r="EN157" i="1"/>
  <c r="ER157" i="1"/>
  <c r="EV157" i="1"/>
  <c r="EZ157" i="1"/>
  <c r="FD157" i="1"/>
  <c r="FH157" i="1"/>
  <c r="FL157" i="1"/>
  <c r="FP157" i="1"/>
  <c r="FX157" i="1"/>
  <c r="GB157" i="1"/>
  <c r="GJ157" i="1"/>
  <c r="GN157" i="1"/>
  <c r="GR157" i="1"/>
  <c r="GV157" i="1"/>
  <c r="GZ157" i="1"/>
  <c r="HD157" i="1"/>
  <c r="HH157" i="1"/>
  <c r="HL157" i="1"/>
  <c r="BK157" i="1"/>
  <c r="BS157" i="1"/>
  <c r="BW157" i="1"/>
  <c r="CE157" i="1"/>
  <c r="CI157" i="1"/>
  <c r="CM157" i="1"/>
  <c r="CQ157" i="1"/>
  <c r="CU157" i="1"/>
  <c r="CY157" i="1"/>
  <c r="DC157" i="1"/>
  <c r="DG157" i="1"/>
  <c r="DK157" i="1"/>
  <c r="DS157" i="1"/>
  <c r="BL157" i="1"/>
  <c r="BP157" i="1"/>
  <c r="BT157" i="1"/>
  <c r="BX157" i="1"/>
  <c r="CF157" i="1"/>
  <c r="CJ157" i="1"/>
  <c r="CR157" i="1"/>
  <c r="CV157" i="1"/>
  <c r="CZ157" i="1"/>
  <c r="DD157" i="1"/>
  <c r="DH157" i="1"/>
  <c r="DL157" i="1"/>
  <c r="DP157" i="1"/>
  <c r="DT157" i="1"/>
  <c r="BI157" i="1"/>
  <c r="BM157" i="1"/>
  <c r="BQ157" i="1"/>
  <c r="BU157" i="1"/>
  <c r="BY157" i="1"/>
  <c r="CC157" i="1"/>
  <c r="CG157" i="1"/>
  <c r="CK157" i="1"/>
  <c r="CS157" i="1"/>
  <c r="CW157" i="1"/>
  <c r="DE157" i="1"/>
  <c r="DI157" i="1"/>
  <c r="DM157" i="1"/>
  <c r="DQ157" i="1"/>
  <c r="DU157" i="1"/>
  <c r="BJ157" i="1"/>
  <c r="BR157" i="1"/>
  <c r="BV157" i="1"/>
  <c r="BZ157" i="1"/>
  <c r="CD157" i="1"/>
  <c r="CH157" i="1"/>
  <c r="CL157" i="1"/>
  <c r="CP157" i="1"/>
  <c r="CT157" i="1"/>
  <c r="CX157" i="1"/>
  <c r="DF157" i="1"/>
  <c r="DJ157" i="1"/>
  <c r="DR157" i="1"/>
  <c r="AT157" i="1"/>
  <c r="AX157" i="1"/>
  <c r="BF157" i="1"/>
  <c r="AU157" i="1"/>
  <c r="AY157" i="1"/>
  <c r="BC157" i="1"/>
  <c r="BG157" i="1"/>
  <c r="AR157" i="1"/>
  <c r="AV157" i="1"/>
  <c r="AZ157" i="1"/>
  <c r="BD157" i="1"/>
  <c r="BH157" i="1"/>
  <c r="AS157" i="1"/>
  <c r="AL157" i="1"/>
  <c r="AW157" i="1"/>
  <c r="AK157" i="1"/>
  <c r="AP157" i="1"/>
  <c r="AJ157" i="1"/>
  <c r="BE157" i="1"/>
  <c r="AQ157" i="1"/>
  <c r="AM157" i="1"/>
  <c r="AI157" i="1"/>
  <c r="EB206" i="1"/>
  <c r="EJ206" i="1"/>
  <c r="EN206" i="1"/>
  <c r="ER206" i="1"/>
  <c r="EV206" i="1"/>
  <c r="EZ206" i="1"/>
  <c r="FD206" i="1"/>
  <c r="FH206" i="1"/>
  <c r="FL206" i="1"/>
  <c r="FP206" i="1"/>
  <c r="FX206" i="1"/>
  <c r="GB206" i="1"/>
  <c r="GJ206" i="1"/>
  <c r="GN206" i="1"/>
  <c r="GR206" i="1"/>
  <c r="GV206" i="1"/>
  <c r="GZ206" i="1"/>
  <c r="HD206" i="1"/>
  <c r="HH206" i="1"/>
  <c r="HL206" i="1"/>
  <c r="EC206" i="1"/>
  <c r="EK206" i="1"/>
  <c r="EO206" i="1"/>
  <c r="EW206" i="1"/>
  <c r="FA206" i="1"/>
  <c r="FE206" i="1"/>
  <c r="FI206" i="1"/>
  <c r="FM206" i="1"/>
  <c r="FQ206" i="1"/>
  <c r="FU206" i="1"/>
  <c r="FY206" i="1"/>
  <c r="GC206" i="1"/>
  <c r="GK206" i="1"/>
  <c r="GO206" i="1"/>
  <c r="GW206" i="1"/>
  <c r="HA206" i="1"/>
  <c r="HE206" i="1"/>
  <c r="HI206" i="1"/>
  <c r="HM206" i="1"/>
  <c r="ED206" i="1"/>
  <c r="EH206" i="1"/>
  <c r="EL206" i="1"/>
  <c r="EP206" i="1"/>
  <c r="EX206" i="1"/>
  <c r="FB206" i="1"/>
  <c r="FJ206" i="1"/>
  <c r="FN206" i="1"/>
  <c r="FR206" i="1"/>
  <c r="FV206" i="1"/>
  <c r="FZ206" i="1"/>
  <c r="GD206" i="1"/>
  <c r="GH206" i="1"/>
  <c r="GL206" i="1"/>
  <c r="GP206" i="1"/>
  <c r="GX206" i="1"/>
  <c r="HB206" i="1"/>
  <c r="HJ206" i="1"/>
  <c r="EA206" i="1"/>
  <c r="EE206" i="1"/>
  <c r="EI206" i="1"/>
  <c r="EM206" i="1"/>
  <c r="EQ206" i="1"/>
  <c r="EU206" i="1"/>
  <c r="EY206" i="1"/>
  <c r="FC206" i="1"/>
  <c r="FK206" i="1"/>
  <c r="FO206" i="1"/>
  <c r="FW206" i="1"/>
  <c r="GA206" i="1"/>
  <c r="GE206" i="1"/>
  <c r="GI206" i="1"/>
  <c r="GM206" i="1"/>
  <c r="GQ206" i="1"/>
  <c r="GU206" i="1"/>
  <c r="GY206" i="1"/>
  <c r="HC206" i="1"/>
  <c r="HK206" i="1"/>
  <c r="BK206" i="1"/>
  <c r="BS206" i="1"/>
  <c r="BW206" i="1"/>
  <c r="CE206" i="1"/>
  <c r="CI206" i="1"/>
  <c r="CM206" i="1"/>
  <c r="CQ206" i="1"/>
  <c r="CU206" i="1"/>
  <c r="CY206" i="1"/>
  <c r="DC206" i="1"/>
  <c r="DG206" i="1"/>
  <c r="DK206" i="1"/>
  <c r="DS206" i="1"/>
  <c r="AS206" i="1"/>
  <c r="AW206" i="1"/>
  <c r="BE206" i="1"/>
  <c r="BL206" i="1"/>
  <c r="BP206" i="1"/>
  <c r="BT206" i="1"/>
  <c r="BX206" i="1"/>
  <c r="CF206" i="1"/>
  <c r="CJ206" i="1"/>
  <c r="CR206" i="1"/>
  <c r="CV206" i="1"/>
  <c r="CZ206" i="1"/>
  <c r="DD206" i="1"/>
  <c r="DH206" i="1"/>
  <c r="DL206" i="1"/>
  <c r="DP206" i="1"/>
  <c r="DT206" i="1"/>
  <c r="AT206" i="1"/>
  <c r="AX206" i="1"/>
  <c r="BF206" i="1"/>
  <c r="BI206" i="1"/>
  <c r="BM206" i="1"/>
  <c r="BQ206" i="1"/>
  <c r="BU206" i="1"/>
  <c r="BY206" i="1"/>
  <c r="CC206" i="1"/>
  <c r="CG206" i="1"/>
  <c r="CK206" i="1"/>
  <c r="CS206" i="1"/>
  <c r="CW206" i="1"/>
  <c r="DE206" i="1"/>
  <c r="DI206" i="1"/>
  <c r="DM206" i="1"/>
  <c r="DQ206" i="1"/>
  <c r="DU206" i="1"/>
  <c r="AU206" i="1"/>
  <c r="AY206" i="1"/>
  <c r="BC206" i="1"/>
  <c r="BG206" i="1"/>
  <c r="BJ206" i="1"/>
  <c r="BR206" i="1"/>
  <c r="BV206" i="1"/>
  <c r="BZ206" i="1"/>
  <c r="CD206" i="1"/>
  <c r="CH206" i="1"/>
  <c r="CL206" i="1"/>
  <c r="CP206" i="1"/>
  <c r="CT206" i="1"/>
  <c r="CX206" i="1"/>
  <c r="DF206" i="1"/>
  <c r="DJ206" i="1"/>
  <c r="DR206" i="1"/>
  <c r="AR206" i="1"/>
  <c r="BH206" i="1"/>
  <c r="AP206" i="1"/>
  <c r="AM206" i="1"/>
  <c r="AI206" i="1"/>
  <c r="AV206" i="1"/>
  <c r="AQ206" i="1"/>
  <c r="AL206" i="1"/>
  <c r="AZ206" i="1"/>
  <c r="AK206" i="1"/>
  <c r="BD206" i="1"/>
  <c r="AJ206" i="1"/>
  <c r="ED146" i="1"/>
  <c r="EH146" i="1"/>
  <c r="EL146" i="1"/>
  <c r="EP146" i="1"/>
  <c r="EX146" i="1"/>
  <c r="FB146" i="1"/>
  <c r="FJ146" i="1"/>
  <c r="FN146" i="1"/>
  <c r="FR146" i="1"/>
  <c r="FV146" i="1"/>
  <c r="FZ146" i="1"/>
  <c r="GD146" i="1"/>
  <c r="GH146" i="1"/>
  <c r="GL146" i="1"/>
  <c r="GP146" i="1"/>
  <c r="GX146" i="1"/>
  <c r="HB146" i="1"/>
  <c r="HJ146" i="1"/>
  <c r="EA146" i="1"/>
  <c r="EE146" i="1"/>
  <c r="EI146" i="1"/>
  <c r="EM146" i="1"/>
  <c r="EQ146" i="1"/>
  <c r="EU146" i="1"/>
  <c r="EY146" i="1"/>
  <c r="FC146" i="1"/>
  <c r="FK146" i="1"/>
  <c r="FO146" i="1"/>
  <c r="FW146" i="1"/>
  <c r="GA146" i="1"/>
  <c r="GE146" i="1"/>
  <c r="GI146" i="1"/>
  <c r="GM146" i="1"/>
  <c r="GQ146" i="1"/>
  <c r="GU146" i="1"/>
  <c r="GY146" i="1"/>
  <c r="HC146" i="1"/>
  <c r="HK146" i="1"/>
  <c r="EB146" i="1"/>
  <c r="EJ146" i="1"/>
  <c r="EN146" i="1"/>
  <c r="ER146" i="1"/>
  <c r="EV146" i="1"/>
  <c r="EZ146" i="1"/>
  <c r="FD146" i="1"/>
  <c r="FH146" i="1"/>
  <c r="FL146" i="1"/>
  <c r="FP146" i="1"/>
  <c r="FX146" i="1"/>
  <c r="GB146" i="1"/>
  <c r="GJ146" i="1"/>
  <c r="GN146" i="1"/>
  <c r="GR146" i="1"/>
  <c r="GV146" i="1"/>
  <c r="GZ146" i="1"/>
  <c r="HD146" i="1"/>
  <c r="HH146" i="1"/>
  <c r="HL146" i="1"/>
  <c r="EC146" i="1"/>
  <c r="EK146" i="1"/>
  <c r="EO146" i="1"/>
  <c r="EW146" i="1"/>
  <c r="FA146" i="1"/>
  <c r="FE146" i="1"/>
  <c r="FI146" i="1"/>
  <c r="FM146" i="1"/>
  <c r="FQ146" i="1"/>
  <c r="FU146" i="1"/>
  <c r="FY146" i="1"/>
  <c r="GC146" i="1"/>
  <c r="GK146" i="1"/>
  <c r="GO146" i="1"/>
  <c r="GW146" i="1"/>
  <c r="HA146" i="1"/>
  <c r="HE146" i="1"/>
  <c r="HI146" i="1"/>
  <c r="HM146" i="1"/>
  <c r="BJ146" i="1"/>
  <c r="BR146" i="1"/>
  <c r="BV146" i="1"/>
  <c r="BZ146" i="1"/>
  <c r="CD146" i="1"/>
  <c r="CH146" i="1"/>
  <c r="CL146" i="1"/>
  <c r="CP146" i="1"/>
  <c r="CT146" i="1"/>
  <c r="CX146" i="1"/>
  <c r="DF146" i="1"/>
  <c r="DJ146" i="1"/>
  <c r="DR146" i="1"/>
  <c r="BK146" i="1"/>
  <c r="BS146" i="1"/>
  <c r="BW146" i="1"/>
  <c r="CE146" i="1"/>
  <c r="CI146" i="1"/>
  <c r="CM146" i="1"/>
  <c r="CQ146" i="1"/>
  <c r="CU146" i="1"/>
  <c r="CY146" i="1"/>
  <c r="DC146" i="1"/>
  <c r="DG146" i="1"/>
  <c r="DK146" i="1"/>
  <c r="DS146" i="1"/>
  <c r="BL146" i="1"/>
  <c r="BP146" i="1"/>
  <c r="BT146" i="1"/>
  <c r="BX146" i="1"/>
  <c r="CF146" i="1"/>
  <c r="CJ146" i="1"/>
  <c r="CR146" i="1"/>
  <c r="CV146" i="1"/>
  <c r="CZ146" i="1"/>
  <c r="DD146" i="1"/>
  <c r="DH146" i="1"/>
  <c r="DL146" i="1"/>
  <c r="DP146" i="1"/>
  <c r="DT146" i="1"/>
  <c r="BI146" i="1"/>
  <c r="BM146" i="1"/>
  <c r="BQ146" i="1"/>
  <c r="BU146" i="1"/>
  <c r="BY146" i="1"/>
  <c r="CC146" i="1"/>
  <c r="CG146" i="1"/>
  <c r="CK146" i="1"/>
  <c r="CS146" i="1"/>
  <c r="CW146" i="1"/>
  <c r="DE146" i="1"/>
  <c r="DI146" i="1"/>
  <c r="DM146" i="1"/>
  <c r="DQ146" i="1"/>
  <c r="DU146" i="1"/>
  <c r="AS146" i="1"/>
  <c r="AW146" i="1"/>
  <c r="BE146" i="1"/>
  <c r="AT146" i="1"/>
  <c r="AX146" i="1"/>
  <c r="BF146" i="1"/>
  <c r="AU146" i="1"/>
  <c r="AY146" i="1"/>
  <c r="BC146" i="1"/>
  <c r="BG146" i="1"/>
  <c r="BD146" i="1"/>
  <c r="AP146" i="1"/>
  <c r="AM146" i="1"/>
  <c r="AI146" i="1"/>
  <c r="AR146" i="1"/>
  <c r="BH146" i="1"/>
  <c r="AQ146" i="1"/>
  <c r="AL146" i="1"/>
  <c r="AV146" i="1"/>
  <c r="AK146" i="1"/>
  <c r="AZ146" i="1"/>
  <c r="AJ146" i="1"/>
  <c r="EA143" i="1"/>
  <c r="EE143" i="1"/>
  <c r="EI143" i="1"/>
  <c r="EM143" i="1"/>
  <c r="EQ143" i="1"/>
  <c r="EU143" i="1"/>
  <c r="EY143" i="1"/>
  <c r="FC143" i="1"/>
  <c r="FK143" i="1"/>
  <c r="FO143" i="1"/>
  <c r="FW143" i="1"/>
  <c r="GA143" i="1"/>
  <c r="GE143" i="1"/>
  <c r="GI143" i="1"/>
  <c r="GM143" i="1"/>
  <c r="GQ143" i="1"/>
  <c r="GU143" i="1"/>
  <c r="GY143" i="1"/>
  <c r="HC143" i="1"/>
  <c r="HK143" i="1"/>
  <c r="EB143" i="1"/>
  <c r="EJ143" i="1"/>
  <c r="EN143" i="1"/>
  <c r="ER143" i="1"/>
  <c r="EV143" i="1"/>
  <c r="EZ143" i="1"/>
  <c r="FD143" i="1"/>
  <c r="FH143" i="1"/>
  <c r="FL143" i="1"/>
  <c r="FP143" i="1"/>
  <c r="FX143" i="1"/>
  <c r="GB143" i="1"/>
  <c r="GJ143" i="1"/>
  <c r="GN143" i="1"/>
  <c r="GR143" i="1"/>
  <c r="GV143" i="1"/>
  <c r="GZ143" i="1"/>
  <c r="HD143" i="1"/>
  <c r="HH143" i="1"/>
  <c r="HL143" i="1"/>
  <c r="EC143" i="1"/>
  <c r="EK143" i="1"/>
  <c r="EO143" i="1"/>
  <c r="EW143" i="1"/>
  <c r="FA143" i="1"/>
  <c r="FE143" i="1"/>
  <c r="FI143" i="1"/>
  <c r="FM143" i="1"/>
  <c r="FQ143" i="1"/>
  <c r="FU143" i="1"/>
  <c r="FY143" i="1"/>
  <c r="GC143" i="1"/>
  <c r="GK143" i="1"/>
  <c r="GO143" i="1"/>
  <c r="GW143" i="1"/>
  <c r="HA143" i="1"/>
  <c r="HE143" i="1"/>
  <c r="HI143" i="1"/>
  <c r="HM143" i="1"/>
  <c r="ED143" i="1"/>
  <c r="EH143" i="1"/>
  <c r="EL143" i="1"/>
  <c r="EP143" i="1"/>
  <c r="EX143" i="1"/>
  <c r="FB143" i="1"/>
  <c r="FJ143" i="1"/>
  <c r="FN143" i="1"/>
  <c r="FR143" i="1"/>
  <c r="FV143" i="1"/>
  <c r="FZ143" i="1"/>
  <c r="GD143" i="1"/>
  <c r="GH143" i="1"/>
  <c r="GL143" i="1"/>
  <c r="GP143" i="1"/>
  <c r="GX143" i="1"/>
  <c r="HB143" i="1"/>
  <c r="HJ143" i="1"/>
  <c r="BI143" i="1"/>
  <c r="BM143" i="1"/>
  <c r="BQ143" i="1"/>
  <c r="BU143" i="1"/>
  <c r="BY143" i="1"/>
  <c r="CC143" i="1"/>
  <c r="CG143" i="1"/>
  <c r="CK143" i="1"/>
  <c r="CS143" i="1"/>
  <c r="CW143" i="1"/>
  <c r="DE143" i="1"/>
  <c r="DI143" i="1"/>
  <c r="DM143" i="1"/>
  <c r="DQ143" i="1"/>
  <c r="DU143" i="1"/>
  <c r="BJ143" i="1"/>
  <c r="BR143" i="1"/>
  <c r="BV143" i="1"/>
  <c r="BZ143" i="1"/>
  <c r="CD143" i="1"/>
  <c r="CH143" i="1"/>
  <c r="CL143" i="1"/>
  <c r="CP143" i="1"/>
  <c r="CT143" i="1"/>
  <c r="CX143" i="1"/>
  <c r="DF143" i="1"/>
  <c r="DJ143" i="1"/>
  <c r="DR143" i="1"/>
  <c r="BK143" i="1"/>
  <c r="BS143" i="1"/>
  <c r="BW143" i="1"/>
  <c r="CE143" i="1"/>
  <c r="CI143" i="1"/>
  <c r="CM143" i="1"/>
  <c r="CQ143" i="1"/>
  <c r="CU143" i="1"/>
  <c r="CY143" i="1"/>
  <c r="DC143" i="1"/>
  <c r="DG143" i="1"/>
  <c r="DK143" i="1"/>
  <c r="DS143" i="1"/>
  <c r="BL143" i="1"/>
  <c r="BP143" i="1"/>
  <c r="BT143" i="1"/>
  <c r="BX143" i="1"/>
  <c r="CF143" i="1"/>
  <c r="CJ143" i="1"/>
  <c r="CR143" i="1"/>
  <c r="CV143" i="1"/>
  <c r="CZ143" i="1"/>
  <c r="DD143" i="1"/>
  <c r="DH143" i="1"/>
  <c r="DL143" i="1"/>
  <c r="DP143" i="1"/>
  <c r="DT143" i="1"/>
  <c r="AR143" i="1"/>
  <c r="AV143" i="1"/>
  <c r="AZ143" i="1"/>
  <c r="BD143" i="1"/>
  <c r="BH143" i="1"/>
  <c r="AS143" i="1"/>
  <c r="AW143" i="1"/>
  <c r="BE143" i="1"/>
  <c r="AT143" i="1"/>
  <c r="AX143" i="1"/>
  <c r="BF143" i="1"/>
  <c r="BG143" i="1"/>
  <c r="AJ143" i="1"/>
  <c r="AU143" i="1"/>
  <c r="AM143" i="1"/>
  <c r="AI143" i="1"/>
  <c r="AY143" i="1"/>
  <c r="AP143" i="1"/>
  <c r="AL143" i="1"/>
  <c r="BC143" i="1"/>
  <c r="AQ143" i="1"/>
  <c r="AK143" i="1"/>
  <c r="EC145" i="1"/>
  <c r="EK145" i="1"/>
  <c r="EO145" i="1"/>
  <c r="EW145" i="1"/>
  <c r="FA145" i="1"/>
  <c r="FE145" i="1"/>
  <c r="FI145" i="1"/>
  <c r="FM145" i="1"/>
  <c r="FQ145" i="1"/>
  <c r="FU145" i="1"/>
  <c r="FY145" i="1"/>
  <c r="GC145" i="1"/>
  <c r="GK145" i="1"/>
  <c r="GO145" i="1"/>
  <c r="GW145" i="1"/>
  <c r="HA145" i="1"/>
  <c r="HE145" i="1"/>
  <c r="HI145" i="1"/>
  <c r="HM145" i="1"/>
  <c r="ED145" i="1"/>
  <c r="EH145" i="1"/>
  <c r="EL145" i="1"/>
  <c r="EP145" i="1"/>
  <c r="EX145" i="1"/>
  <c r="FB145" i="1"/>
  <c r="FJ145" i="1"/>
  <c r="FN145" i="1"/>
  <c r="FR145" i="1"/>
  <c r="FV145" i="1"/>
  <c r="FZ145" i="1"/>
  <c r="GD145" i="1"/>
  <c r="GH145" i="1"/>
  <c r="GL145" i="1"/>
  <c r="GP145" i="1"/>
  <c r="GX145" i="1"/>
  <c r="HB145" i="1"/>
  <c r="HJ145" i="1"/>
  <c r="EA145" i="1"/>
  <c r="EE145" i="1"/>
  <c r="EI145" i="1"/>
  <c r="EM145" i="1"/>
  <c r="EQ145" i="1"/>
  <c r="EU145" i="1"/>
  <c r="EY145" i="1"/>
  <c r="FC145" i="1"/>
  <c r="FK145" i="1"/>
  <c r="FO145" i="1"/>
  <c r="FW145" i="1"/>
  <c r="GA145" i="1"/>
  <c r="GE145" i="1"/>
  <c r="GI145" i="1"/>
  <c r="GM145" i="1"/>
  <c r="GQ145" i="1"/>
  <c r="GU145" i="1"/>
  <c r="GY145" i="1"/>
  <c r="HC145" i="1"/>
  <c r="HK145" i="1"/>
  <c r="EB145" i="1"/>
  <c r="EJ145" i="1"/>
  <c r="EN145" i="1"/>
  <c r="ER145" i="1"/>
  <c r="EV145" i="1"/>
  <c r="EZ145" i="1"/>
  <c r="FD145" i="1"/>
  <c r="FH145" i="1"/>
  <c r="FL145" i="1"/>
  <c r="FP145" i="1"/>
  <c r="FX145" i="1"/>
  <c r="GB145" i="1"/>
  <c r="GJ145" i="1"/>
  <c r="GN145" i="1"/>
  <c r="GR145" i="1"/>
  <c r="GV145" i="1"/>
  <c r="GZ145" i="1"/>
  <c r="HD145" i="1"/>
  <c r="HH145" i="1"/>
  <c r="HL145" i="1"/>
  <c r="BK145" i="1"/>
  <c r="BS145" i="1"/>
  <c r="BW145" i="1"/>
  <c r="CE145" i="1"/>
  <c r="CI145" i="1"/>
  <c r="CM145" i="1"/>
  <c r="CQ145" i="1"/>
  <c r="CU145" i="1"/>
  <c r="CY145" i="1"/>
  <c r="DC145" i="1"/>
  <c r="DG145" i="1"/>
  <c r="DK145" i="1"/>
  <c r="DS145" i="1"/>
  <c r="BL145" i="1"/>
  <c r="BP145" i="1"/>
  <c r="BT145" i="1"/>
  <c r="BX145" i="1"/>
  <c r="CF145" i="1"/>
  <c r="CJ145" i="1"/>
  <c r="CR145" i="1"/>
  <c r="CV145" i="1"/>
  <c r="CZ145" i="1"/>
  <c r="DD145" i="1"/>
  <c r="DH145" i="1"/>
  <c r="DL145" i="1"/>
  <c r="DP145" i="1"/>
  <c r="DT145" i="1"/>
  <c r="BI145" i="1"/>
  <c r="BM145" i="1"/>
  <c r="BQ145" i="1"/>
  <c r="BU145" i="1"/>
  <c r="BY145" i="1"/>
  <c r="CC145" i="1"/>
  <c r="CG145" i="1"/>
  <c r="CK145" i="1"/>
  <c r="CS145" i="1"/>
  <c r="CW145" i="1"/>
  <c r="DE145" i="1"/>
  <c r="DI145" i="1"/>
  <c r="DM145" i="1"/>
  <c r="DQ145" i="1"/>
  <c r="DU145" i="1"/>
  <c r="BJ145" i="1"/>
  <c r="BR145" i="1"/>
  <c r="BV145" i="1"/>
  <c r="BZ145" i="1"/>
  <c r="CD145" i="1"/>
  <c r="CH145" i="1"/>
  <c r="CL145" i="1"/>
  <c r="CP145" i="1"/>
  <c r="CT145" i="1"/>
  <c r="CX145" i="1"/>
  <c r="DF145" i="1"/>
  <c r="DJ145" i="1"/>
  <c r="DR145" i="1"/>
  <c r="AT145" i="1"/>
  <c r="AX145" i="1"/>
  <c r="BF145" i="1"/>
  <c r="AU145" i="1"/>
  <c r="AY145" i="1"/>
  <c r="BC145" i="1"/>
  <c r="BG145" i="1"/>
  <c r="AR145" i="1"/>
  <c r="AV145" i="1"/>
  <c r="AZ145" i="1"/>
  <c r="BD145" i="1"/>
  <c r="BH145" i="1"/>
  <c r="BE145" i="1"/>
  <c r="AL145" i="1"/>
  <c r="AS145" i="1"/>
  <c r="AK145" i="1"/>
  <c r="AW145" i="1"/>
  <c r="AP145" i="1"/>
  <c r="AJ145" i="1"/>
  <c r="AQ145" i="1"/>
  <c r="AM145" i="1"/>
  <c r="AI145" i="1"/>
  <c r="EB103" i="1"/>
  <c r="EJ103" i="1"/>
  <c r="EN103" i="1"/>
  <c r="ER103" i="1"/>
  <c r="EV103" i="1"/>
  <c r="EZ103" i="1"/>
  <c r="FD103" i="1"/>
  <c r="FH103" i="1"/>
  <c r="FL103" i="1"/>
  <c r="FP103" i="1"/>
  <c r="FX103" i="1"/>
  <c r="GB103" i="1"/>
  <c r="GJ103" i="1"/>
  <c r="GN103" i="1"/>
  <c r="GR103" i="1"/>
  <c r="GV103" i="1"/>
  <c r="GZ103" i="1"/>
  <c r="HD103" i="1"/>
  <c r="HH103" i="1"/>
  <c r="HL103" i="1"/>
  <c r="EC103" i="1"/>
  <c r="EK103" i="1"/>
  <c r="EO103" i="1"/>
  <c r="EW103" i="1"/>
  <c r="FA103" i="1"/>
  <c r="FE103" i="1"/>
  <c r="FI103" i="1"/>
  <c r="FM103" i="1"/>
  <c r="FQ103" i="1"/>
  <c r="FU103" i="1"/>
  <c r="FY103" i="1"/>
  <c r="GC103" i="1"/>
  <c r="GK103" i="1"/>
  <c r="GO103" i="1"/>
  <c r="GW103" i="1"/>
  <c r="HA103" i="1"/>
  <c r="HE103" i="1"/>
  <c r="HI103" i="1"/>
  <c r="HM103" i="1"/>
  <c r="ED103" i="1"/>
  <c r="EH103" i="1"/>
  <c r="EL103" i="1"/>
  <c r="EP103" i="1"/>
  <c r="EX103" i="1"/>
  <c r="FB103" i="1"/>
  <c r="FJ103" i="1"/>
  <c r="FN103" i="1"/>
  <c r="FR103" i="1"/>
  <c r="FV103" i="1"/>
  <c r="FZ103" i="1"/>
  <c r="GD103" i="1"/>
  <c r="GH103" i="1"/>
  <c r="GL103" i="1"/>
  <c r="GP103" i="1"/>
  <c r="GX103" i="1"/>
  <c r="HB103" i="1"/>
  <c r="HJ103" i="1"/>
  <c r="EA103" i="1"/>
  <c r="EE103" i="1"/>
  <c r="EI103" i="1"/>
  <c r="EM103" i="1"/>
  <c r="EQ103" i="1"/>
  <c r="EU103" i="1"/>
  <c r="EY103" i="1"/>
  <c r="FC103" i="1"/>
  <c r="FK103" i="1"/>
  <c r="FO103" i="1"/>
  <c r="FW103" i="1"/>
  <c r="GA103" i="1"/>
  <c r="GE103" i="1"/>
  <c r="GI103" i="1"/>
  <c r="GM103" i="1"/>
  <c r="GQ103" i="1"/>
  <c r="GU103" i="1"/>
  <c r="GY103" i="1"/>
  <c r="HC103" i="1"/>
  <c r="HK103" i="1"/>
  <c r="BJ103" i="1"/>
  <c r="BR103" i="1"/>
  <c r="BV103" i="1"/>
  <c r="BZ103" i="1"/>
  <c r="CD103" i="1"/>
  <c r="CH103" i="1"/>
  <c r="CL103" i="1"/>
  <c r="CP103" i="1"/>
  <c r="CT103" i="1"/>
  <c r="CX103" i="1"/>
  <c r="DF103" i="1"/>
  <c r="DJ103" i="1"/>
  <c r="DR103" i="1"/>
  <c r="BK103" i="1"/>
  <c r="BS103" i="1"/>
  <c r="BW103" i="1"/>
  <c r="CE103" i="1"/>
  <c r="CI103" i="1"/>
  <c r="CM103" i="1"/>
  <c r="CQ103" i="1"/>
  <c r="CU103" i="1"/>
  <c r="CY103" i="1"/>
  <c r="DC103" i="1"/>
  <c r="DG103" i="1"/>
  <c r="DK103" i="1"/>
  <c r="DS103" i="1"/>
  <c r="BL103" i="1"/>
  <c r="BP103" i="1"/>
  <c r="BT103" i="1"/>
  <c r="BX103" i="1"/>
  <c r="CF103" i="1"/>
  <c r="CJ103" i="1"/>
  <c r="CR103" i="1"/>
  <c r="CV103" i="1"/>
  <c r="CZ103" i="1"/>
  <c r="DD103" i="1"/>
  <c r="DH103" i="1"/>
  <c r="DL103" i="1"/>
  <c r="DP103" i="1"/>
  <c r="DT103" i="1"/>
  <c r="BI103" i="1"/>
  <c r="BM103" i="1"/>
  <c r="BQ103" i="1"/>
  <c r="BU103" i="1"/>
  <c r="BY103" i="1"/>
  <c r="CC103" i="1"/>
  <c r="CG103" i="1"/>
  <c r="CK103" i="1"/>
  <c r="CS103" i="1"/>
  <c r="CW103" i="1"/>
  <c r="DE103" i="1"/>
  <c r="DI103" i="1"/>
  <c r="DM103" i="1"/>
  <c r="DQ103" i="1"/>
  <c r="DU103" i="1"/>
  <c r="AR103" i="1"/>
  <c r="AV103" i="1"/>
  <c r="AZ103" i="1"/>
  <c r="BD103" i="1"/>
  <c r="BH103" i="1"/>
  <c r="AS103" i="1"/>
  <c r="AW103" i="1"/>
  <c r="BE103" i="1"/>
  <c r="AT103" i="1"/>
  <c r="AX103" i="1"/>
  <c r="BF103" i="1"/>
  <c r="AU103" i="1"/>
  <c r="AY103" i="1"/>
  <c r="BC103" i="1"/>
  <c r="BG103" i="1"/>
  <c r="AJ103" i="1"/>
  <c r="AM103" i="1"/>
  <c r="AI103" i="1"/>
  <c r="AP103" i="1"/>
  <c r="AL103" i="1"/>
  <c r="AQ103" i="1"/>
  <c r="AK103" i="1"/>
  <c r="EC161" i="1"/>
  <c r="EK161" i="1"/>
  <c r="EO161" i="1"/>
  <c r="EW161" i="1"/>
  <c r="FA161" i="1"/>
  <c r="FE161" i="1"/>
  <c r="FI161" i="1"/>
  <c r="FM161" i="1"/>
  <c r="FQ161" i="1"/>
  <c r="FU161" i="1"/>
  <c r="FY161" i="1"/>
  <c r="GC161" i="1"/>
  <c r="GK161" i="1"/>
  <c r="GO161" i="1"/>
  <c r="GW161" i="1"/>
  <c r="HA161" i="1"/>
  <c r="HE161" i="1"/>
  <c r="HI161" i="1"/>
  <c r="HM161" i="1"/>
  <c r="ED161" i="1"/>
  <c r="EH161" i="1"/>
  <c r="EL161" i="1"/>
  <c r="EP161" i="1"/>
  <c r="EX161" i="1"/>
  <c r="FB161" i="1"/>
  <c r="FJ161" i="1"/>
  <c r="FN161" i="1"/>
  <c r="FR161" i="1"/>
  <c r="FV161" i="1"/>
  <c r="FZ161" i="1"/>
  <c r="GD161" i="1"/>
  <c r="GH161" i="1"/>
  <c r="GL161" i="1"/>
  <c r="GP161" i="1"/>
  <c r="GX161" i="1"/>
  <c r="HB161" i="1"/>
  <c r="HJ161" i="1"/>
  <c r="EA161" i="1"/>
  <c r="EE161" i="1"/>
  <c r="EI161" i="1"/>
  <c r="EM161" i="1"/>
  <c r="EQ161" i="1"/>
  <c r="EU161" i="1"/>
  <c r="EY161" i="1"/>
  <c r="FC161" i="1"/>
  <c r="FK161" i="1"/>
  <c r="FO161" i="1"/>
  <c r="FW161" i="1"/>
  <c r="GA161" i="1"/>
  <c r="GE161" i="1"/>
  <c r="GI161" i="1"/>
  <c r="GM161" i="1"/>
  <c r="GQ161" i="1"/>
  <c r="GU161" i="1"/>
  <c r="GY161" i="1"/>
  <c r="HC161" i="1"/>
  <c r="HK161" i="1"/>
  <c r="EB161" i="1"/>
  <c r="EJ161" i="1"/>
  <c r="EN161" i="1"/>
  <c r="ER161" i="1"/>
  <c r="EV161" i="1"/>
  <c r="EZ161" i="1"/>
  <c r="FD161" i="1"/>
  <c r="FH161" i="1"/>
  <c r="FL161" i="1"/>
  <c r="FP161" i="1"/>
  <c r="FX161" i="1"/>
  <c r="GB161" i="1"/>
  <c r="GJ161" i="1"/>
  <c r="GN161" i="1"/>
  <c r="GR161" i="1"/>
  <c r="GV161" i="1"/>
  <c r="GZ161" i="1"/>
  <c r="HD161" i="1"/>
  <c r="HH161" i="1"/>
  <c r="HL161" i="1"/>
  <c r="BK161" i="1"/>
  <c r="BS161" i="1"/>
  <c r="BW161" i="1"/>
  <c r="CE161" i="1"/>
  <c r="CI161" i="1"/>
  <c r="CM161" i="1"/>
  <c r="CQ161" i="1"/>
  <c r="CU161" i="1"/>
  <c r="CY161" i="1"/>
  <c r="DC161" i="1"/>
  <c r="DG161" i="1"/>
  <c r="DK161" i="1"/>
  <c r="DS161" i="1"/>
  <c r="BL161" i="1"/>
  <c r="BP161" i="1"/>
  <c r="BT161" i="1"/>
  <c r="BX161" i="1"/>
  <c r="CF161" i="1"/>
  <c r="CJ161" i="1"/>
  <c r="CR161" i="1"/>
  <c r="CV161" i="1"/>
  <c r="CZ161" i="1"/>
  <c r="DD161" i="1"/>
  <c r="DH161" i="1"/>
  <c r="DL161" i="1"/>
  <c r="DP161" i="1"/>
  <c r="DT161" i="1"/>
  <c r="BI161" i="1"/>
  <c r="BM161" i="1"/>
  <c r="BQ161" i="1"/>
  <c r="BU161" i="1"/>
  <c r="BY161" i="1"/>
  <c r="CC161" i="1"/>
  <c r="CG161" i="1"/>
  <c r="CK161" i="1"/>
  <c r="CS161" i="1"/>
  <c r="CW161" i="1"/>
  <c r="DE161" i="1"/>
  <c r="DI161" i="1"/>
  <c r="DM161" i="1"/>
  <c r="DQ161" i="1"/>
  <c r="DU161" i="1"/>
  <c r="BJ161" i="1"/>
  <c r="BR161" i="1"/>
  <c r="BV161" i="1"/>
  <c r="BZ161" i="1"/>
  <c r="CD161" i="1"/>
  <c r="CH161" i="1"/>
  <c r="CL161" i="1"/>
  <c r="CP161" i="1"/>
  <c r="CT161" i="1"/>
  <c r="CX161" i="1"/>
  <c r="DF161" i="1"/>
  <c r="DJ161" i="1"/>
  <c r="DR161" i="1"/>
  <c r="AT161" i="1"/>
  <c r="AX161" i="1"/>
  <c r="BF161" i="1"/>
  <c r="AU161" i="1"/>
  <c r="AY161" i="1"/>
  <c r="BC161" i="1"/>
  <c r="BG161" i="1"/>
  <c r="AR161" i="1"/>
  <c r="AV161" i="1"/>
  <c r="AZ161" i="1"/>
  <c r="BD161" i="1"/>
  <c r="BH161" i="1"/>
  <c r="BE161" i="1"/>
  <c r="AL161" i="1"/>
  <c r="AS161" i="1"/>
  <c r="AK161" i="1"/>
  <c r="AW161" i="1"/>
  <c r="AP161" i="1"/>
  <c r="AJ161" i="1"/>
  <c r="AQ161" i="1"/>
  <c r="AM161" i="1"/>
  <c r="AI161" i="1"/>
  <c r="EB148" i="1"/>
  <c r="EJ148" i="1"/>
  <c r="EN148" i="1"/>
  <c r="ER148" i="1"/>
  <c r="EV148" i="1"/>
  <c r="EZ148" i="1"/>
  <c r="FD148" i="1"/>
  <c r="FH148" i="1"/>
  <c r="FL148" i="1"/>
  <c r="FP148" i="1"/>
  <c r="FX148" i="1"/>
  <c r="GB148" i="1"/>
  <c r="GJ148" i="1"/>
  <c r="GN148" i="1"/>
  <c r="GR148" i="1"/>
  <c r="GV148" i="1"/>
  <c r="GZ148" i="1"/>
  <c r="HD148" i="1"/>
  <c r="HH148" i="1"/>
  <c r="HL148" i="1"/>
  <c r="EC148" i="1"/>
  <c r="EK148" i="1"/>
  <c r="EO148" i="1"/>
  <c r="EW148" i="1"/>
  <c r="FA148" i="1"/>
  <c r="FE148" i="1"/>
  <c r="FI148" i="1"/>
  <c r="FM148" i="1"/>
  <c r="FQ148" i="1"/>
  <c r="FU148" i="1"/>
  <c r="FY148" i="1"/>
  <c r="GC148" i="1"/>
  <c r="GK148" i="1"/>
  <c r="GO148" i="1"/>
  <c r="GW148" i="1"/>
  <c r="HA148" i="1"/>
  <c r="HE148" i="1"/>
  <c r="HI148" i="1"/>
  <c r="HM148" i="1"/>
  <c r="ED148" i="1"/>
  <c r="EH148" i="1"/>
  <c r="EL148" i="1"/>
  <c r="EP148" i="1"/>
  <c r="EX148" i="1"/>
  <c r="FB148" i="1"/>
  <c r="FJ148" i="1"/>
  <c r="FN148" i="1"/>
  <c r="FR148" i="1"/>
  <c r="FV148" i="1"/>
  <c r="FZ148" i="1"/>
  <c r="GD148" i="1"/>
  <c r="GH148" i="1"/>
  <c r="GL148" i="1"/>
  <c r="GP148" i="1"/>
  <c r="GX148" i="1"/>
  <c r="HB148" i="1"/>
  <c r="HJ148" i="1"/>
  <c r="EA148" i="1"/>
  <c r="EE148" i="1"/>
  <c r="EI148" i="1"/>
  <c r="EM148" i="1"/>
  <c r="EQ148" i="1"/>
  <c r="EU148" i="1"/>
  <c r="EY148" i="1"/>
  <c r="FC148" i="1"/>
  <c r="FK148" i="1"/>
  <c r="FO148" i="1"/>
  <c r="FW148" i="1"/>
  <c r="GA148" i="1"/>
  <c r="GE148" i="1"/>
  <c r="GI148" i="1"/>
  <c r="GM148" i="1"/>
  <c r="GQ148" i="1"/>
  <c r="GU148" i="1"/>
  <c r="GY148" i="1"/>
  <c r="HC148" i="1"/>
  <c r="HK148" i="1"/>
  <c r="BL148" i="1"/>
  <c r="BP148" i="1"/>
  <c r="BT148" i="1"/>
  <c r="BX148" i="1"/>
  <c r="CF148" i="1"/>
  <c r="CJ148" i="1"/>
  <c r="CR148" i="1"/>
  <c r="CV148" i="1"/>
  <c r="CZ148" i="1"/>
  <c r="DD148" i="1"/>
  <c r="DH148" i="1"/>
  <c r="DL148" i="1"/>
  <c r="DP148" i="1"/>
  <c r="DT148" i="1"/>
  <c r="BI148" i="1"/>
  <c r="BM148" i="1"/>
  <c r="BQ148" i="1"/>
  <c r="BU148" i="1"/>
  <c r="BY148" i="1"/>
  <c r="CC148" i="1"/>
  <c r="CG148" i="1"/>
  <c r="CK148" i="1"/>
  <c r="CS148" i="1"/>
  <c r="CW148" i="1"/>
  <c r="DE148" i="1"/>
  <c r="DI148" i="1"/>
  <c r="DM148" i="1"/>
  <c r="DQ148" i="1"/>
  <c r="DU148" i="1"/>
  <c r="BJ148" i="1"/>
  <c r="BR148" i="1"/>
  <c r="BV148" i="1"/>
  <c r="BZ148" i="1"/>
  <c r="CD148" i="1"/>
  <c r="CH148" i="1"/>
  <c r="CL148" i="1"/>
  <c r="CP148" i="1"/>
  <c r="CT148" i="1"/>
  <c r="CX148" i="1"/>
  <c r="DF148" i="1"/>
  <c r="DJ148" i="1"/>
  <c r="DR148" i="1"/>
  <c r="BK148" i="1"/>
  <c r="BS148" i="1"/>
  <c r="BW148" i="1"/>
  <c r="CE148" i="1"/>
  <c r="CI148" i="1"/>
  <c r="CM148" i="1"/>
  <c r="CQ148" i="1"/>
  <c r="CU148" i="1"/>
  <c r="CY148" i="1"/>
  <c r="DC148" i="1"/>
  <c r="DG148" i="1"/>
  <c r="DK148" i="1"/>
  <c r="DS148" i="1"/>
  <c r="AU148" i="1"/>
  <c r="AY148" i="1"/>
  <c r="BC148" i="1"/>
  <c r="BG148" i="1"/>
  <c r="AR148" i="1"/>
  <c r="AV148" i="1"/>
  <c r="AZ148" i="1"/>
  <c r="BD148" i="1"/>
  <c r="BH148" i="1"/>
  <c r="AS148" i="1"/>
  <c r="AW148" i="1"/>
  <c r="BE148" i="1"/>
  <c r="AP148" i="1"/>
  <c r="AK148" i="1"/>
  <c r="BF148" i="1"/>
  <c r="AQ148" i="1"/>
  <c r="AJ148" i="1"/>
  <c r="AT148" i="1"/>
  <c r="AM148" i="1"/>
  <c r="AI148" i="1"/>
  <c r="AX148" i="1"/>
  <c r="AL148" i="1"/>
  <c r="EA201" i="1"/>
  <c r="EE201" i="1"/>
  <c r="EI201" i="1"/>
  <c r="EM201" i="1"/>
  <c r="EQ201" i="1"/>
  <c r="EU201" i="1"/>
  <c r="EY201" i="1"/>
  <c r="FC201" i="1"/>
  <c r="FK201" i="1"/>
  <c r="FO201" i="1"/>
  <c r="FW201" i="1"/>
  <c r="GA201" i="1"/>
  <c r="GE201" i="1"/>
  <c r="GI201" i="1"/>
  <c r="GM201" i="1"/>
  <c r="GQ201" i="1"/>
  <c r="GU201" i="1"/>
  <c r="GY201" i="1"/>
  <c r="HC201" i="1"/>
  <c r="HK201" i="1"/>
  <c r="EB201" i="1"/>
  <c r="EJ201" i="1"/>
  <c r="EN201" i="1"/>
  <c r="ER201" i="1"/>
  <c r="EV201" i="1"/>
  <c r="EZ201" i="1"/>
  <c r="FD201" i="1"/>
  <c r="FH201" i="1"/>
  <c r="FL201" i="1"/>
  <c r="FP201" i="1"/>
  <c r="FX201" i="1"/>
  <c r="GB201" i="1"/>
  <c r="GJ201" i="1"/>
  <c r="GN201" i="1"/>
  <c r="GR201" i="1"/>
  <c r="GV201" i="1"/>
  <c r="GZ201" i="1"/>
  <c r="HD201" i="1"/>
  <c r="HH201" i="1"/>
  <c r="HL201" i="1"/>
  <c r="EC201" i="1"/>
  <c r="EK201" i="1"/>
  <c r="EO201" i="1"/>
  <c r="EW201" i="1"/>
  <c r="FA201" i="1"/>
  <c r="FE201" i="1"/>
  <c r="FI201" i="1"/>
  <c r="FM201" i="1"/>
  <c r="FQ201" i="1"/>
  <c r="FU201" i="1"/>
  <c r="FY201" i="1"/>
  <c r="GC201" i="1"/>
  <c r="GK201" i="1"/>
  <c r="GO201" i="1"/>
  <c r="GW201" i="1"/>
  <c r="HA201" i="1"/>
  <c r="HE201" i="1"/>
  <c r="HI201" i="1"/>
  <c r="HM201" i="1"/>
  <c r="ED201" i="1"/>
  <c r="EH201" i="1"/>
  <c r="EL201" i="1"/>
  <c r="EP201" i="1"/>
  <c r="EX201" i="1"/>
  <c r="FB201" i="1"/>
  <c r="FJ201" i="1"/>
  <c r="FN201" i="1"/>
  <c r="FR201" i="1"/>
  <c r="FV201" i="1"/>
  <c r="FZ201" i="1"/>
  <c r="GD201" i="1"/>
  <c r="GH201" i="1"/>
  <c r="GL201" i="1"/>
  <c r="GP201" i="1"/>
  <c r="GX201" i="1"/>
  <c r="HB201" i="1"/>
  <c r="HJ201" i="1"/>
  <c r="BL201" i="1"/>
  <c r="BP201" i="1"/>
  <c r="BT201" i="1"/>
  <c r="BX201" i="1"/>
  <c r="CF201" i="1"/>
  <c r="CJ201" i="1"/>
  <c r="CR201" i="1"/>
  <c r="CV201" i="1"/>
  <c r="CZ201" i="1"/>
  <c r="DD201" i="1"/>
  <c r="DH201" i="1"/>
  <c r="DL201" i="1"/>
  <c r="DP201" i="1"/>
  <c r="DT201" i="1"/>
  <c r="AT201" i="1"/>
  <c r="AX201" i="1"/>
  <c r="BF201" i="1"/>
  <c r="BI201" i="1"/>
  <c r="BM201" i="1"/>
  <c r="BQ201" i="1"/>
  <c r="BU201" i="1"/>
  <c r="BY201" i="1"/>
  <c r="CC201" i="1"/>
  <c r="CG201" i="1"/>
  <c r="CK201" i="1"/>
  <c r="CS201" i="1"/>
  <c r="CW201" i="1"/>
  <c r="DE201" i="1"/>
  <c r="DI201" i="1"/>
  <c r="DM201" i="1"/>
  <c r="DQ201" i="1"/>
  <c r="DU201" i="1"/>
  <c r="AU201" i="1"/>
  <c r="AY201" i="1"/>
  <c r="BC201" i="1"/>
  <c r="BG201" i="1"/>
  <c r="BJ201" i="1"/>
  <c r="BR201" i="1"/>
  <c r="BV201" i="1"/>
  <c r="BZ201" i="1"/>
  <c r="CD201" i="1"/>
  <c r="CH201" i="1"/>
  <c r="CL201" i="1"/>
  <c r="CP201" i="1"/>
  <c r="CT201" i="1"/>
  <c r="CX201" i="1"/>
  <c r="DF201" i="1"/>
  <c r="DJ201" i="1"/>
  <c r="DR201" i="1"/>
  <c r="AR201" i="1"/>
  <c r="AV201" i="1"/>
  <c r="AZ201" i="1"/>
  <c r="BD201" i="1"/>
  <c r="BH201" i="1"/>
  <c r="BK201" i="1"/>
  <c r="BS201" i="1"/>
  <c r="BW201" i="1"/>
  <c r="CE201" i="1"/>
  <c r="CI201" i="1"/>
  <c r="CM201" i="1"/>
  <c r="CQ201" i="1"/>
  <c r="CU201" i="1"/>
  <c r="CY201" i="1"/>
  <c r="DC201" i="1"/>
  <c r="DG201" i="1"/>
  <c r="DK201" i="1"/>
  <c r="DS201" i="1"/>
  <c r="AW201" i="1"/>
  <c r="AL201" i="1"/>
  <c r="AK201" i="1"/>
  <c r="BE201" i="1"/>
  <c r="AP201" i="1"/>
  <c r="AJ201" i="1"/>
  <c r="AS201" i="1"/>
  <c r="AQ201" i="1"/>
  <c r="AM201" i="1"/>
  <c r="AI201" i="1"/>
  <c r="EC193" i="1"/>
  <c r="EK193" i="1"/>
  <c r="EO193" i="1"/>
  <c r="EW193" i="1"/>
  <c r="FA193" i="1"/>
  <c r="FE193" i="1"/>
  <c r="FI193" i="1"/>
  <c r="FM193" i="1"/>
  <c r="FQ193" i="1"/>
  <c r="FU193" i="1"/>
  <c r="FY193" i="1"/>
  <c r="GC193" i="1"/>
  <c r="GK193" i="1"/>
  <c r="GO193" i="1"/>
  <c r="GW193" i="1"/>
  <c r="HA193" i="1"/>
  <c r="HE193" i="1"/>
  <c r="HI193" i="1"/>
  <c r="HM193" i="1"/>
  <c r="ED193" i="1"/>
  <c r="EH193" i="1"/>
  <c r="EL193" i="1"/>
  <c r="EP193" i="1"/>
  <c r="EX193" i="1"/>
  <c r="FB193" i="1"/>
  <c r="FJ193" i="1"/>
  <c r="FN193" i="1"/>
  <c r="FR193" i="1"/>
  <c r="FV193" i="1"/>
  <c r="FZ193" i="1"/>
  <c r="GD193" i="1"/>
  <c r="GH193" i="1"/>
  <c r="GL193" i="1"/>
  <c r="GP193" i="1"/>
  <c r="GX193" i="1"/>
  <c r="HB193" i="1"/>
  <c r="HJ193" i="1"/>
  <c r="EA193" i="1"/>
  <c r="EE193" i="1"/>
  <c r="EI193" i="1"/>
  <c r="EM193" i="1"/>
  <c r="EQ193" i="1"/>
  <c r="EU193" i="1"/>
  <c r="EY193" i="1"/>
  <c r="FC193" i="1"/>
  <c r="FK193" i="1"/>
  <c r="FO193" i="1"/>
  <c r="FW193" i="1"/>
  <c r="GA193" i="1"/>
  <c r="GE193" i="1"/>
  <c r="GI193" i="1"/>
  <c r="GM193" i="1"/>
  <c r="GQ193" i="1"/>
  <c r="GU193" i="1"/>
  <c r="GY193" i="1"/>
  <c r="HC193" i="1"/>
  <c r="HK193" i="1"/>
  <c r="EB193" i="1"/>
  <c r="EJ193" i="1"/>
  <c r="EN193" i="1"/>
  <c r="ER193" i="1"/>
  <c r="EV193" i="1"/>
  <c r="EZ193" i="1"/>
  <c r="FD193" i="1"/>
  <c r="FH193" i="1"/>
  <c r="FL193" i="1"/>
  <c r="FP193" i="1"/>
  <c r="FX193" i="1"/>
  <c r="GB193" i="1"/>
  <c r="GJ193" i="1"/>
  <c r="GN193" i="1"/>
  <c r="GR193" i="1"/>
  <c r="GV193" i="1"/>
  <c r="GZ193" i="1"/>
  <c r="HD193" i="1"/>
  <c r="HH193" i="1"/>
  <c r="HL193" i="1"/>
  <c r="BL193" i="1"/>
  <c r="BP193" i="1"/>
  <c r="BT193" i="1"/>
  <c r="BX193" i="1"/>
  <c r="CF193" i="1"/>
  <c r="CJ193" i="1"/>
  <c r="CR193" i="1"/>
  <c r="CV193" i="1"/>
  <c r="CZ193" i="1"/>
  <c r="DD193" i="1"/>
  <c r="DH193" i="1"/>
  <c r="DL193" i="1"/>
  <c r="DP193" i="1"/>
  <c r="DT193" i="1"/>
  <c r="AT193" i="1"/>
  <c r="AX193" i="1"/>
  <c r="BF193" i="1"/>
  <c r="BI193" i="1"/>
  <c r="BM193" i="1"/>
  <c r="BQ193" i="1"/>
  <c r="BU193" i="1"/>
  <c r="BY193" i="1"/>
  <c r="CC193" i="1"/>
  <c r="CG193" i="1"/>
  <c r="CK193" i="1"/>
  <c r="CS193" i="1"/>
  <c r="CW193" i="1"/>
  <c r="DE193" i="1"/>
  <c r="DI193" i="1"/>
  <c r="DM193" i="1"/>
  <c r="DQ193" i="1"/>
  <c r="DU193" i="1"/>
  <c r="AU193" i="1"/>
  <c r="AY193" i="1"/>
  <c r="BC193" i="1"/>
  <c r="BG193" i="1"/>
  <c r="BJ193" i="1"/>
  <c r="BR193" i="1"/>
  <c r="BV193" i="1"/>
  <c r="BZ193" i="1"/>
  <c r="CD193" i="1"/>
  <c r="CH193" i="1"/>
  <c r="CL193" i="1"/>
  <c r="CP193" i="1"/>
  <c r="CT193" i="1"/>
  <c r="CX193" i="1"/>
  <c r="DF193" i="1"/>
  <c r="DJ193" i="1"/>
  <c r="DR193" i="1"/>
  <c r="AR193" i="1"/>
  <c r="AV193" i="1"/>
  <c r="AZ193" i="1"/>
  <c r="BD193" i="1"/>
  <c r="BH193" i="1"/>
  <c r="BK193" i="1"/>
  <c r="BS193" i="1"/>
  <c r="BW193" i="1"/>
  <c r="CE193" i="1"/>
  <c r="CI193" i="1"/>
  <c r="CM193" i="1"/>
  <c r="CQ193" i="1"/>
  <c r="CU193" i="1"/>
  <c r="CY193" i="1"/>
  <c r="DC193" i="1"/>
  <c r="DG193" i="1"/>
  <c r="DK193" i="1"/>
  <c r="DS193" i="1"/>
  <c r="BE193" i="1"/>
  <c r="AL193" i="1"/>
  <c r="AS193" i="1"/>
  <c r="AK193" i="1"/>
  <c r="AW193" i="1"/>
  <c r="AP193" i="1"/>
  <c r="AJ193" i="1"/>
  <c r="AQ193" i="1"/>
  <c r="AM193" i="1"/>
  <c r="AI193" i="1"/>
  <c r="EA169" i="1"/>
  <c r="EE169" i="1"/>
  <c r="EI169" i="1"/>
  <c r="EM169" i="1"/>
  <c r="EQ169" i="1"/>
  <c r="EU169" i="1"/>
  <c r="EY169" i="1"/>
  <c r="FC169" i="1"/>
  <c r="FK169" i="1"/>
  <c r="FO169" i="1"/>
  <c r="FW169" i="1"/>
  <c r="GA169" i="1"/>
  <c r="GE169" i="1"/>
  <c r="GI169" i="1"/>
  <c r="GM169" i="1"/>
  <c r="GQ169" i="1"/>
  <c r="GU169" i="1"/>
  <c r="GY169" i="1"/>
  <c r="HC169" i="1"/>
  <c r="HK169" i="1"/>
  <c r="EB169" i="1"/>
  <c r="EJ169" i="1"/>
  <c r="EN169" i="1"/>
  <c r="ER169" i="1"/>
  <c r="EV169" i="1"/>
  <c r="EZ169" i="1"/>
  <c r="FD169" i="1"/>
  <c r="FH169" i="1"/>
  <c r="FL169" i="1"/>
  <c r="FP169" i="1"/>
  <c r="FX169" i="1"/>
  <c r="GB169" i="1"/>
  <c r="GJ169" i="1"/>
  <c r="GN169" i="1"/>
  <c r="GR169" i="1"/>
  <c r="GV169" i="1"/>
  <c r="GZ169" i="1"/>
  <c r="HD169" i="1"/>
  <c r="HH169" i="1"/>
  <c r="HL169" i="1"/>
  <c r="EC169" i="1"/>
  <c r="EK169" i="1"/>
  <c r="EO169" i="1"/>
  <c r="EW169" i="1"/>
  <c r="FA169" i="1"/>
  <c r="FE169" i="1"/>
  <c r="FI169" i="1"/>
  <c r="FM169" i="1"/>
  <c r="FQ169" i="1"/>
  <c r="FU169" i="1"/>
  <c r="FY169" i="1"/>
  <c r="GC169" i="1"/>
  <c r="GK169" i="1"/>
  <c r="GO169" i="1"/>
  <c r="GW169" i="1"/>
  <c r="HA169" i="1"/>
  <c r="HE169" i="1"/>
  <c r="HI169" i="1"/>
  <c r="HM169" i="1"/>
  <c r="ED169" i="1"/>
  <c r="EH169" i="1"/>
  <c r="EL169" i="1"/>
  <c r="EP169" i="1"/>
  <c r="EX169" i="1"/>
  <c r="FB169" i="1"/>
  <c r="FJ169" i="1"/>
  <c r="FN169" i="1"/>
  <c r="FR169" i="1"/>
  <c r="FV169" i="1"/>
  <c r="FZ169" i="1"/>
  <c r="GD169" i="1"/>
  <c r="GH169" i="1"/>
  <c r="GL169" i="1"/>
  <c r="GP169" i="1"/>
  <c r="GX169" i="1"/>
  <c r="HB169" i="1"/>
  <c r="HJ169" i="1"/>
  <c r="BK169" i="1"/>
  <c r="BS169" i="1"/>
  <c r="BW169" i="1"/>
  <c r="CE169" i="1"/>
  <c r="CI169" i="1"/>
  <c r="CM169" i="1"/>
  <c r="CQ169" i="1"/>
  <c r="CU169" i="1"/>
  <c r="CY169" i="1"/>
  <c r="DC169" i="1"/>
  <c r="DG169" i="1"/>
  <c r="DK169" i="1"/>
  <c r="DS169" i="1"/>
  <c r="BL169" i="1"/>
  <c r="BP169" i="1"/>
  <c r="BT169" i="1"/>
  <c r="BX169" i="1"/>
  <c r="CF169" i="1"/>
  <c r="CJ169" i="1"/>
  <c r="CR169" i="1"/>
  <c r="CV169" i="1"/>
  <c r="CZ169" i="1"/>
  <c r="DD169" i="1"/>
  <c r="DH169" i="1"/>
  <c r="DL169" i="1"/>
  <c r="DP169" i="1"/>
  <c r="DT169" i="1"/>
  <c r="BI169" i="1"/>
  <c r="BM169" i="1"/>
  <c r="BQ169" i="1"/>
  <c r="BU169" i="1"/>
  <c r="BY169" i="1"/>
  <c r="CC169" i="1"/>
  <c r="CG169" i="1"/>
  <c r="CK169" i="1"/>
  <c r="CS169" i="1"/>
  <c r="CW169" i="1"/>
  <c r="DE169" i="1"/>
  <c r="DI169" i="1"/>
  <c r="DM169" i="1"/>
  <c r="DQ169" i="1"/>
  <c r="DU169" i="1"/>
  <c r="BJ169" i="1"/>
  <c r="BR169" i="1"/>
  <c r="BV169" i="1"/>
  <c r="BZ169" i="1"/>
  <c r="CD169" i="1"/>
  <c r="CH169" i="1"/>
  <c r="CL169" i="1"/>
  <c r="CP169" i="1"/>
  <c r="CT169" i="1"/>
  <c r="CX169" i="1"/>
  <c r="DF169" i="1"/>
  <c r="DJ169" i="1"/>
  <c r="DR169" i="1"/>
  <c r="AT169" i="1"/>
  <c r="AX169" i="1"/>
  <c r="BF169" i="1"/>
  <c r="AU169" i="1"/>
  <c r="AY169" i="1"/>
  <c r="BC169" i="1"/>
  <c r="BG169" i="1"/>
  <c r="AR169" i="1"/>
  <c r="AV169" i="1"/>
  <c r="AZ169" i="1"/>
  <c r="BD169" i="1"/>
  <c r="BH169" i="1"/>
  <c r="AW169" i="1"/>
  <c r="AL169" i="1"/>
  <c r="AK169" i="1"/>
  <c r="BE169" i="1"/>
  <c r="AP169" i="1"/>
  <c r="AJ169" i="1"/>
  <c r="AS169" i="1"/>
  <c r="AQ169" i="1"/>
  <c r="AM169" i="1"/>
  <c r="AI169" i="1"/>
  <c r="EA159" i="1"/>
  <c r="EE159" i="1"/>
  <c r="EI159" i="1"/>
  <c r="EM159" i="1"/>
  <c r="EQ159" i="1"/>
  <c r="EU159" i="1"/>
  <c r="EY159" i="1"/>
  <c r="FC159" i="1"/>
  <c r="FK159" i="1"/>
  <c r="FO159" i="1"/>
  <c r="FW159" i="1"/>
  <c r="GA159" i="1"/>
  <c r="GE159" i="1"/>
  <c r="GI159" i="1"/>
  <c r="GM159" i="1"/>
  <c r="GQ159" i="1"/>
  <c r="GU159" i="1"/>
  <c r="GY159" i="1"/>
  <c r="HC159" i="1"/>
  <c r="HK159" i="1"/>
  <c r="EB159" i="1"/>
  <c r="EJ159" i="1"/>
  <c r="EN159" i="1"/>
  <c r="ER159" i="1"/>
  <c r="EV159" i="1"/>
  <c r="EZ159" i="1"/>
  <c r="FD159" i="1"/>
  <c r="FH159" i="1"/>
  <c r="FL159" i="1"/>
  <c r="FP159" i="1"/>
  <c r="FX159" i="1"/>
  <c r="GB159" i="1"/>
  <c r="GJ159" i="1"/>
  <c r="GN159" i="1"/>
  <c r="GR159" i="1"/>
  <c r="GV159" i="1"/>
  <c r="GZ159" i="1"/>
  <c r="HD159" i="1"/>
  <c r="HH159" i="1"/>
  <c r="HL159" i="1"/>
  <c r="EC159" i="1"/>
  <c r="EK159" i="1"/>
  <c r="EO159" i="1"/>
  <c r="EW159" i="1"/>
  <c r="FA159" i="1"/>
  <c r="FE159" i="1"/>
  <c r="FI159" i="1"/>
  <c r="FM159" i="1"/>
  <c r="FQ159" i="1"/>
  <c r="FU159" i="1"/>
  <c r="FY159" i="1"/>
  <c r="GC159" i="1"/>
  <c r="GK159" i="1"/>
  <c r="GO159" i="1"/>
  <c r="GW159" i="1"/>
  <c r="HA159" i="1"/>
  <c r="HE159" i="1"/>
  <c r="HI159" i="1"/>
  <c r="HM159" i="1"/>
  <c r="ED159" i="1"/>
  <c r="EH159" i="1"/>
  <c r="EL159" i="1"/>
  <c r="EP159" i="1"/>
  <c r="EX159" i="1"/>
  <c r="FB159" i="1"/>
  <c r="FJ159" i="1"/>
  <c r="FN159" i="1"/>
  <c r="FR159" i="1"/>
  <c r="FV159" i="1"/>
  <c r="FZ159" i="1"/>
  <c r="GD159" i="1"/>
  <c r="GH159" i="1"/>
  <c r="GL159" i="1"/>
  <c r="GP159" i="1"/>
  <c r="GX159" i="1"/>
  <c r="HB159" i="1"/>
  <c r="HJ159" i="1"/>
  <c r="BI159" i="1"/>
  <c r="BM159" i="1"/>
  <c r="BQ159" i="1"/>
  <c r="BU159" i="1"/>
  <c r="BY159" i="1"/>
  <c r="CC159" i="1"/>
  <c r="CG159" i="1"/>
  <c r="CK159" i="1"/>
  <c r="CS159" i="1"/>
  <c r="CW159" i="1"/>
  <c r="DE159" i="1"/>
  <c r="DI159" i="1"/>
  <c r="DM159" i="1"/>
  <c r="DQ159" i="1"/>
  <c r="DU159" i="1"/>
  <c r="BJ159" i="1"/>
  <c r="BR159" i="1"/>
  <c r="BV159" i="1"/>
  <c r="BZ159" i="1"/>
  <c r="CD159" i="1"/>
  <c r="CH159" i="1"/>
  <c r="CL159" i="1"/>
  <c r="CP159" i="1"/>
  <c r="CT159" i="1"/>
  <c r="CX159" i="1"/>
  <c r="DF159" i="1"/>
  <c r="DJ159" i="1"/>
  <c r="DR159" i="1"/>
  <c r="BK159" i="1"/>
  <c r="BS159" i="1"/>
  <c r="BW159" i="1"/>
  <c r="CE159" i="1"/>
  <c r="CI159" i="1"/>
  <c r="CM159" i="1"/>
  <c r="CQ159" i="1"/>
  <c r="CU159" i="1"/>
  <c r="CY159" i="1"/>
  <c r="DC159" i="1"/>
  <c r="DG159" i="1"/>
  <c r="DK159" i="1"/>
  <c r="DS159" i="1"/>
  <c r="BL159" i="1"/>
  <c r="BP159" i="1"/>
  <c r="BT159" i="1"/>
  <c r="BX159" i="1"/>
  <c r="CF159" i="1"/>
  <c r="CJ159" i="1"/>
  <c r="CR159" i="1"/>
  <c r="CV159" i="1"/>
  <c r="CZ159" i="1"/>
  <c r="DD159" i="1"/>
  <c r="DH159" i="1"/>
  <c r="DL159" i="1"/>
  <c r="DP159" i="1"/>
  <c r="DT159" i="1"/>
  <c r="AR159" i="1"/>
  <c r="AV159" i="1"/>
  <c r="AZ159" i="1"/>
  <c r="BD159" i="1"/>
  <c r="BH159" i="1"/>
  <c r="AS159" i="1"/>
  <c r="AW159" i="1"/>
  <c r="BE159" i="1"/>
  <c r="AT159" i="1"/>
  <c r="AX159" i="1"/>
  <c r="BF159" i="1"/>
  <c r="BG159" i="1"/>
  <c r="AJ159" i="1"/>
  <c r="AU159" i="1"/>
  <c r="AM159" i="1"/>
  <c r="AI159" i="1"/>
  <c r="AY159" i="1"/>
  <c r="AP159" i="1"/>
  <c r="AL159" i="1"/>
  <c r="BC159" i="1"/>
  <c r="AQ159" i="1"/>
  <c r="AK159" i="1"/>
  <c r="EC152" i="1"/>
  <c r="EK152" i="1"/>
  <c r="EO152" i="1"/>
  <c r="EW152" i="1"/>
  <c r="FA152" i="1"/>
  <c r="FE152" i="1"/>
  <c r="FI152" i="1"/>
  <c r="FM152" i="1"/>
  <c r="FQ152" i="1"/>
  <c r="FU152" i="1"/>
  <c r="FY152" i="1"/>
  <c r="GC152" i="1"/>
  <c r="GK152" i="1"/>
  <c r="GO152" i="1"/>
  <c r="GW152" i="1"/>
  <c r="HA152" i="1"/>
  <c r="HE152" i="1"/>
  <c r="HI152" i="1"/>
  <c r="HM152" i="1"/>
  <c r="EA152" i="1"/>
  <c r="EE152" i="1"/>
  <c r="EI152" i="1"/>
  <c r="EM152" i="1"/>
  <c r="EQ152" i="1"/>
  <c r="EU152" i="1"/>
  <c r="EY152" i="1"/>
  <c r="FC152" i="1"/>
  <c r="FK152" i="1"/>
  <c r="FO152" i="1"/>
  <c r="FW152" i="1"/>
  <c r="GA152" i="1"/>
  <c r="GE152" i="1"/>
  <c r="GI152" i="1"/>
  <c r="GM152" i="1"/>
  <c r="GQ152" i="1"/>
  <c r="GU152" i="1"/>
  <c r="GY152" i="1"/>
  <c r="HC152" i="1"/>
  <c r="HK152" i="1"/>
  <c r="EB152" i="1"/>
  <c r="EJ152" i="1"/>
  <c r="ER152" i="1"/>
  <c r="EZ152" i="1"/>
  <c r="FH152" i="1"/>
  <c r="FP152" i="1"/>
  <c r="FX152" i="1"/>
  <c r="GN152" i="1"/>
  <c r="GV152" i="1"/>
  <c r="HD152" i="1"/>
  <c r="HL152" i="1"/>
  <c r="ED152" i="1"/>
  <c r="EL152" i="1"/>
  <c r="FB152" i="1"/>
  <c r="FJ152" i="1"/>
  <c r="FR152" i="1"/>
  <c r="FZ152" i="1"/>
  <c r="GH152" i="1"/>
  <c r="GP152" i="1"/>
  <c r="GX152" i="1"/>
  <c r="EN152" i="1"/>
  <c r="EV152" i="1"/>
  <c r="FD152" i="1"/>
  <c r="FL152" i="1"/>
  <c r="GB152" i="1"/>
  <c r="GJ152" i="1"/>
  <c r="GR152" i="1"/>
  <c r="GZ152" i="1"/>
  <c r="HH152" i="1"/>
  <c r="EH152" i="1"/>
  <c r="EP152" i="1"/>
  <c r="EX152" i="1"/>
  <c r="FN152" i="1"/>
  <c r="FV152" i="1"/>
  <c r="GD152" i="1"/>
  <c r="GL152" i="1"/>
  <c r="HB152" i="1"/>
  <c r="HJ152" i="1"/>
  <c r="BL152" i="1"/>
  <c r="BP152" i="1"/>
  <c r="BT152" i="1"/>
  <c r="BX152" i="1"/>
  <c r="CF152" i="1"/>
  <c r="CJ152" i="1"/>
  <c r="CR152" i="1"/>
  <c r="CV152" i="1"/>
  <c r="CZ152" i="1"/>
  <c r="DD152" i="1"/>
  <c r="DH152" i="1"/>
  <c r="DL152" i="1"/>
  <c r="DP152" i="1"/>
  <c r="DT152" i="1"/>
  <c r="BI152" i="1"/>
  <c r="BM152" i="1"/>
  <c r="BQ152" i="1"/>
  <c r="BU152" i="1"/>
  <c r="BY152" i="1"/>
  <c r="CC152" i="1"/>
  <c r="CG152" i="1"/>
  <c r="CK152" i="1"/>
  <c r="CS152" i="1"/>
  <c r="CW152" i="1"/>
  <c r="DE152" i="1"/>
  <c r="DI152" i="1"/>
  <c r="DM152" i="1"/>
  <c r="DQ152" i="1"/>
  <c r="DU152" i="1"/>
  <c r="BJ152" i="1"/>
  <c r="BR152" i="1"/>
  <c r="BV152" i="1"/>
  <c r="BZ152" i="1"/>
  <c r="CD152" i="1"/>
  <c r="CH152" i="1"/>
  <c r="CL152" i="1"/>
  <c r="CP152" i="1"/>
  <c r="CT152" i="1"/>
  <c r="CX152" i="1"/>
  <c r="DF152" i="1"/>
  <c r="DJ152" i="1"/>
  <c r="DR152" i="1"/>
  <c r="BK152" i="1"/>
  <c r="BS152" i="1"/>
  <c r="BW152" i="1"/>
  <c r="CE152" i="1"/>
  <c r="CI152" i="1"/>
  <c r="CM152" i="1"/>
  <c r="CQ152" i="1"/>
  <c r="CU152" i="1"/>
  <c r="CY152" i="1"/>
  <c r="DC152" i="1"/>
  <c r="DG152" i="1"/>
  <c r="DK152" i="1"/>
  <c r="DS152" i="1"/>
  <c r="AU152" i="1"/>
  <c r="AY152" i="1"/>
  <c r="BC152" i="1"/>
  <c r="BG152" i="1"/>
  <c r="AR152" i="1"/>
  <c r="AV152" i="1"/>
  <c r="AZ152" i="1"/>
  <c r="BD152" i="1"/>
  <c r="BH152" i="1"/>
  <c r="AS152" i="1"/>
  <c r="AW152" i="1"/>
  <c r="BE152" i="1"/>
  <c r="AX152" i="1"/>
  <c r="AP152" i="1"/>
  <c r="AK152" i="1"/>
  <c r="AQ152" i="1"/>
  <c r="AJ152" i="1"/>
  <c r="BF152" i="1"/>
  <c r="AM152" i="1"/>
  <c r="AI152" i="1"/>
  <c r="AT152" i="1"/>
  <c r="AL152" i="1"/>
  <c r="EC171" i="1"/>
  <c r="EK171" i="1"/>
  <c r="EO171" i="1"/>
  <c r="EW171" i="1"/>
  <c r="FA171" i="1"/>
  <c r="FE171" i="1"/>
  <c r="FI171" i="1"/>
  <c r="FM171" i="1"/>
  <c r="FQ171" i="1"/>
  <c r="FU171" i="1"/>
  <c r="FY171" i="1"/>
  <c r="GC171" i="1"/>
  <c r="GK171" i="1"/>
  <c r="GO171" i="1"/>
  <c r="GW171" i="1"/>
  <c r="HA171" i="1"/>
  <c r="HE171" i="1"/>
  <c r="HI171" i="1"/>
  <c r="HM171" i="1"/>
  <c r="ED171" i="1"/>
  <c r="EH171" i="1"/>
  <c r="EL171" i="1"/>
  <c r="EP171" i="1"/>
  <c r="EX171" i="1"/>
  <c r="FB171" i="1"/>
  <c r="FJ171" i="1"/>
  <c r="FN171" i="1"/>
  <c r="FR171" i="1"/>
  <c r="FV171" i="1"/>
  <c r="FZ171" i="1"/>
  <c r="GD171" i="1"/>
  <c r="GH171" i="1"/>
  <c r="GL171" i="1"/>
  <c r="GP171" i="1"/>
  <c r="GX171" i="1"/>
  <c r="HB171" i="1"/>
  <c r="HJ171" i="1"/>
  <c r="EA171" i="1"/>
  <c r="EE171" i="1"/>
  <c r="EI171" i="1"/>
  <c r="EM171" i="1"/>
  <c r="EQ171" i="1"/>
  <c r="EU171" i="1"/>
  <c r="EY171" i="1"/>
  <c r="FC171" i="1"/>
  <c r="FK171" i="1"/>
  <c r="FO171" i="1"/>
  <c r="FW171" i="1"/>
  <c r="GA171" i="1"/>
  <c r="GE171" i="1"/>
  <c r="GI171" i="1"/>
  <c r="GM171" i="1"/>
  <c r="GQ171" i="1"/>
  <c r="GU171" i="1"/>
  <c r="GY171" i="1"/>
  <c r="HC171" i="1"/>
  <c r="HK171" i="1"/>
  <c r="EB171" i="1"/>
  <c r="EJ171" i="1"/>
  <c r="EN171" i="1"/>
  <c r="ER171" i="1"/>
  <c r="EV171" i="1"/>
  <c r="EZ171" i="1"/>
  <c r="FD171" i="1"/>
  <c r="FH171" i="1"/>
  <c r="FL171" i="1"/>
  <c r="FP171" i="1"/>
  <c r="FX171" i="1"/>
  <c r="GB171" i="1"/>
  <c r="GJ171" i="1"/>
  <c r="GN171" i="1"/>
  <c r="GR171" i="1"/>
  <c r="GV171" i="1"/>
  <c r="GZ171" i="1"/>
  <c r="HD171" i="1"/>
  <c r="HH171" i="1"/>
  <c r="HL171" i="1"/>
  <c r="BI171" i="1"/>
  <c r="BM171" i="1"/>
  <c r="BQ171" i="1"/>
  <c r="BU171" i="1"/>
  <c r="BY171" i="1"/>
  <c r="CC171" i="1"/>
  <c r="CG171" i="1"/>
  <c r="CK171" i="1"/>
  <c r="CS171" i="1"/>
  <c r="CW171" i="1"/>
  <c r="BJ171" i="1"/>
  <c r="BR171" i="1"/>
  <c r="BV171" i="1"/>
  <c r="BZ171" i="1"/>
  <c r="CD171" i="1"/>
  <c r="CH171" i="1"/>
  <c r="CL171" i="1"/>
  <c r="CP171" i="1"/>
  <c r="CT171" i="1"/>
  <c r="CX171" i="1"/>
  <c r="DF171" i="1"/>
  <c r="DJ171" i="1"/>
  <c r="BK171" i="1"/>
  <c r="BS171" i="1"/>
  <c r="BW171" i="1"/>
  <c r="CE171" i="1"/>
  <c r="CI171" i="1"/>
  <c r="CM171" i="1"/>
  <c r="CQ171" i="1"/>
  <c r="CU171" i="1"/>
  <c r="CY171" i="1"/>
  <c r="DC171" i="1"/>
  <c r="DG171" i="1"/>
  <c r="DK171" i="1"/>
  <c r="BL171" i="1"/>
  <c r="BP171" i="1"/>
  <c r="BT171" i="1"/>
  <c r="BX171" i="1"/>
  <c r="CF171" i="1"/>
  <c r="CJ171" i="1"/>
  <c r="CR171" i="1"/>
  <c r="CV171" i="1"/>
  <c r="CZ171" i="1"/>
  <c r="DD171" i="1"/>
  <c r="DH171" i="1"/>
  <c r="DL171" i="1"/>
  <c r="DR171" i="1"/>
  <c r="AR171" i="1"/>
  <c r="AV171" i="1"/>
  <c r="AZ171" i="1"/>
  <c r="BD171" i="1"/>
  <c r="BH171" i="1"/>
  <c r="DE171" i="1"/>
  <c r="DS171" i="1"/>
  <c r="AS171" i="1"/>
  <c r="AW171" i="1"/>
  <c r="BE171" i="1"/>
  <c r="DI171" i="1"/>
  <c r="DP171" i="1"/>
  <c r="DT171" i="1"/>
  <c r="AT171" i="1"/>
  <c r="AX171" i="1"/>
  <c r="BF171" i="1"/>
  <c r="DM171" i="1"/>
  <c r="DQ171" i="1"/>
  <c r="DU171" i="1"/>
  <c r="AU171" i="1"/>
  <c r="AY171" i="1"/>
  <c r="AM171" i="1"/>
  <c r="AI171" i="1"/>
  <c r="BC171" i="1"/>
  <c r="AP171" i="1"/>
  <c r="AL171" i="1"/>
  <c r="AJ171" i="1"/>
  <c r="BG171" i="1"/>
  <c r="AQ171" i="1"/>
  <c r="AK171" i="1"/>
  <c r="EB184" i="1"/>
  <c r="EJ184" i="1"/>
  <c r="EN184" i="1"/>
  <c r="ER184" i="1"/>
  <c r="EV184" i="1"/>
  <c r="EZ184" i="1"/>
  <c r="FD184" i="1"/>
  <c r="FH184" i="1"/>
  <c r="FL184" i="1"/>
  <c r="FP184" i="1"/>
  <c r="FX184" i="1"/>
  <c r="GB184" i="1"/>
  <c r="GJ184" i="1"/>
  <c r="GN184" i="1"/>
  <c r="GR184" i="1"/>
  <c r="GV184" i="1"/>
  <c r="GZ184" i="1"/>
  <c r="HD184" i="1"/>
  <c r="HH184" i="1"/>
  <c r="HL184" i="1"/>
  <c r="EC184" i="1"/>
  <c r="EK184" i="1"/>
  <c r="EO184" i="1"/>
  <c r="EW184" i="1"/>
  <c r="FA184" i="1"/>
  <c r="FE184" i="1"/>
  <c r="FI184" i="1"/>
  <c r="FM184" i="1"/>
  <c r="FQ184" i="1"/>
  <c r="FU184" i="1"/>
  <c r="FY184" i="1"/>
  <c r="GC184" i="1"/>
  <c r="GK184" i="1"/>
  <c r="GO184" i="1"/>
  <c r="GW184" i="1"/>
  <c r="HA184" i="1"/>
  <c r="HE184" i="1"/>
  <c r="HI184" i="1"/>
  <c r="HM184" i="1"/>
  <c r="ED184" i="1"/>
  <c r="EH184" i="1"/>
  <c r="EL184" i="1"/>
  <c r="EP184" i="1"/>
  <c r="EX184" i="1"/>
  <c r="FB184" i="1"/>
  <c r="FJ184" i="1"/>
  <c r="FN184" i="1"/>
  <c r="FR184" i="1"/>
  <c r="FV184" i="1"/>
  <c r="FZ184" i="1"/>
  <c r="GD184" i="1"/>
  <c r="GH184" i="1"/>
  <c r="GL184" i="1"/>
  <c r="GP184" i="1"/>
  <c r="GX184" i="1"/>
  <c r="HB184" i="1"/>
  <c r="HJ184" i="1"/>
  <c r="EA184" i="1"/>
  <c r="EE184" i="1"/>
  <c r="EI184" i="1"/>
  <c r="EM184" i="1"/>
  <c r="EQ184" i="1"/>
  <c r="EU184" i="1"/>
  <c r="EY184" i="1"/>
  <c r="FC184" i="1"/>
  <c r="FK184" i="1"/>
  <c r="FO184" i="1"/>
  <c r="FW184" i="1"/>
  <c r="GA184" i="1"/>
  <c r="GE184" i="1"/>
  <c r="GI184" i="1"/>
  <c r="GM184" i="1"/>
  <c r="GQ184" i="1"/>
  <c r="GU184" i="1"/>
  <c r="GY184" i="1"/>
  <c r="HC184" i="1"/>
  <c r="HK184" i="1"/>
  <c r="BI184" i="1"/>
  <c r="BM184" i="1"/>
  <c r="BQ184" i="1"/>
  <c r="BU184" i="1"/>
  <c r="BY184" i="1"/>
  <c r="CC184" i="1"/>
  <c r="CG184" i="1"/>
  <c r="CK184" i="1"/>
  <c r="CS184" i="1"/>
  <c r="CW184" i="1"/>
  <c r="DE184" i="1"/>
  <c r="DI184" i="1"/>
  <c r="DM184" i="1"/>
  <c r="DQ184" i="1"/>
  <c r="DU184" i="1"/>
  <c r="AU184" i="1"/>
  <c r="AY184" i="1"/>
  <c r="BC184" i="1"/>
  <c r="BG184" i="1"/>
  <c r="BJ184" i="1"/>
  <c r="BR184" i="1"/>
  <c r="BV184" i="1"/>
  <c r="BZ184" i="1"/>
  <c r="CD184" i="1"/>
  <c r="CH184" i="1"/>
  <c r="CL184" i="1"/>
  <c r="CP184" i="1"/>
  <c r="CT184" i="1"/>
  <c r="CX184" i="1"/>
  <c r="DF184" i="1"/>
  <c r="DJ184" i="1"/>
  <c r="DR184" i="1"/>
  <c r="AR184" i="1"/>
  <c r="AV184" i="1"/>
  <c r="AZ184" i="1"/>
  <c r="BD184" i="1"/>
  <c r="BH184" i="1"/>
  <c r="BK184" i="1"/>
  <c r="BS184" i="1"/>
  <c r="BW184" i="1"/>
  <c r="CE184" i="1"/>
  <c r="CI184" i="1"/>
  <c r="CM184" i="1"/>
  <c r="CQ184" i="1"/>
  <c r="CU184" i="1"/>
  <c r="CY184" i="1"/>
  <c r="DC184" i="1"/>
  <c r="DG184" i="1"/>
  <c r="DK184" i="1"/>
  <c r="DS184" i="1"/>
  <c r="AS184" i="1"/>
  <c r="AW184" i="1"/>
  <c r="BE184" i="1"/>
  <c r="BL184" i="1"/>
  <c r="BP184" i="1"/>
  <c r="BT184" i="1"/>
  <c r="BX184" i="1"/>
  <c r="CF184" i="1"/>
  <c r="CJ184" i="1"/>
  <c r="CR184" i="1"/>
  <c r="CV184" i="1"/>
  <c r="CZ184" i="1"/>
  <c r="DD184" i="1"/>
  <c r="DH184" i="1"/>
  <c r="DL184" i="1"/>
  <c r="DP184" i="1"/>
  <c r="DT184" i="1"/>
  <c r="AX184" i="1"/>
  <c r="AP184" i="1"/>
  <c r="AK184" i="1"/>
  <c r="AQ184" i="1"/>
  <c r="AJ184" i="1"/>
  <c r="BF184" i="1"/>
  <c r="AM184" i="1"/>
  <c r="AI184" i="1"/>
  <c r="AT184" i="1"/>
  <c r="AL184" i="1"/>
  <c r="EA205" i="1"/>
  <c r="EE205" i="1"/>
  <c r="EI205" i="1"/>
  <c r="EM205" i="1"/>
  <c r="EQ205" i="1"/>
  <c r="EU205" i="1"/>
  <c r="EY205" i="1"/>
  <c r="FC205" i="1"/>
  <c r="FK205" i="1"/>
  <c r="FO205" i="1"/>
  <c r="FW205" i="1"/>
  <c r="GA205" i="1"/>
  <c r="GE205" i="1"/>
  <c r="GI205" i="1"/>
  <c r="GM205" i="1"/>
  <c r="GQ205" i="1"/>
  <c r="GU205" i="1"/>
  <c r="GY205" i="1"/>
  <c r="HC205" i="1"/>
  <c r="HK205" i="1"/>
  <c r="EB205" i="1"/>
  <c r="EJ205" i="1"/>
  <c r="EN205" i="1"/>
  <c r="ER205" i="1"/>
  <c r="EV205" i="1"/>
  <c r="EZ205" i="1"/>
  <c r="FD205" i="1"/>
  <c r="FH205" i="1"/>
  <c r="FL205" i="1"/>
  <c r="FP205" i="1"/>
  <c r="FX205" i="1"/>
  <c r="GB205" i="1"/>
  <c r="GJ205" i="1"/>
  <c r="GN205" i="1"/>
  <c r="GR205" i="1"/>
  <c r="GV205" i="1"/>
  <c r="GZ205" i="1"/>
  <c r="HD205" i="1"/>
  <c r="HH205" i="1"/>
  <c r="HL205" i="1"/>
  <c r="EC205" i="1"/>
  <c r="EK205" i="1"/>
  <c r="EO205" i="1"/>
  <c r="EW205" i="1"/>
  <c r="FA205" i="1"/>
  <c r="FE205" i="1"/>
  <c r="FI205" i="1"/>
  <c r="FM205" i="1"/>
  <c r="FQ205" i="1"/>
  <c r="FU205" i="1"/>
  <c r="FY205" i="1"/>
  <c r="GC205" i="1"/>
  <c r="GK205" i="1"/>
  <c r="GO205" i="1"/>
  <c r="GW205" i="1"/>
  <c r="HA205" i="1"/>
  <c r="HE205" i="1"/>
  <c r="HI205" i="1"/>
  <c r="HM205" i="1"/>
  <c r="ED205" i="1"/>
  <c r="EH205" i="1"/>
  <c r="EL205" i="1"/>
  <c r="EP205" i="1"/>
  <c r="EX205" i="1"/>
  <c r="FB205" i="1"/>
  <c r="FJ205" i="1"/>
  <c r="FN205" i="1"/>
  <c r="FR205" i="1"/>
  <c r="FV205" i="1"/>
  <c r="FZ205" i="1"/>
  <c r="GD205" i="1"/>
  <c r="GH205" i="1"/>
  <c r="GL205" i="1"/>
  <c r="GP205" i="1"/>
  <c r="GX205" i="1"/>
  <c r="HB205" i="1"/>
  <c r="HJ205" i="1"/>
  <c r="BL205" i="1"/>
  <c r="BP205" i="1"/>
  <c r="BT205" i="1"/>
  <c r="BX205" i="1"/>
  <c r="CF205" i="1"/>
  <c r="CJ205" i="1"/>
  <c r="CR205" i="1"/>
  <c r="CV205" i="1"/>
  <c r="CZ205" i="1"/>
  <c r="DD205" i="1"/>
  <c r="DH205" i="1"/>
  <c r="DL205" i="1"/>
  <c r="DP205" i="1"/>
  <c r="DT205" i="1"/>
  <c r="AT205" i="1"/>
  <c r="AX205" i="1"/>
  <c r="BF205" i="1"/>
  <c r="BI205" i="1"/>
  <c r="BM205" i="1"/>
  <c r="BQ205" i="1"/>
  <c r="BU205" i="1"/>
  <c r="BY205" i="1"/>
  <c r="CC205" i="1"/>
  <c r="CG205" i="1"/>
  <c r="CK205" i="1"/>
  <c r="CS205" i="1"/>
  <c r="CW205" i="1"/>
  <c r="DE205" i="1"/>
  <c r="DI205" i="1"/>
  <c r="DM205" i="1"/>
  <c r="DQ205" i="1"/>
  <c r="DU205" i="1"/>
  <c r="AU205" i="1"/>
  <c r="AY205" i="1"/>
  <c r="BC205" i="1"/>
  <c r="BG205" i="1"/>
  <c r="BJ205" i="1"/>
  <c r="BR205" i="1"/>
  <c r="BV205" i="1"/>
  <c r="BZ205" i="1"/>
  <c r="CD205" i="1"/>
  <c r="CH205" i="1"/>
  <c r="CL205" i="1"/>
  <c r="CP205" i="1"/>
  <c r="CT205" i="1"/>
  <c r="CX205" i="1"/>
  <c r="DF205" i="1"/>
  <c r="DJ205" i="1"/>
  <c r="DR205" i="1"/>
  <c r="AR205" i="1"/>
  <c r="AV205" i="1"/>
  <c r="AZ205" i="1"/>
  <c r="BD205" i="1"/>
  <c r="BH205" i="1"/>
  <c r="BK205" i="1"/>
  <c r="BS205" i="1"/>
  <c r="BW205" i="1"/>
  <c r="CE205" i="1"/>
  <c r="CI205" i="1"/>
  <c r="CM205" i="1"/>
  <c r="CQ205" i="1"/>
  <c r="CU205" i="1"/>
  <c r="CY205" i="1"/>
  <c r="DC205" i="1"/>
  <c r="DG205" i="1"/>
  <c r="DK205" i="1"/>
  <c r="DS205" i="1"/>
  <c r="AS205" i="1"/>
  <c r="AL205" i="1"/>
  <c r="AW205" i="1"/>
  <c r="AK205" i="1"/>
  <c r="AP205" i="1"/>
  <c r="AJ205" i="1"/>
  <c r="BE205" i="1"/>
  <c r="AQ205" i="1"/>
  <c r="AM205" i="1"/>
  <c r="AI205" i="1"/>
  <c r="ED197" i="1"/>
  <c r="EH197" i="1"/>
  <c r="EL197" i="1"/>
  <c r="EP197" i="1"/>
  <c r="EX197" i="1"/>
  <c r="FB197" i="1"/>
  <c r="FJ197" i="1"/>
  <c r="FN197" i="1"/>
  <c r="FR197" i="1"/>
  <c r="FV197" i="1"/>
  <c r="FZ197" i="1"/>
  <c r="GD197" i="1"/>
  <c r="GH197" i="1"/>
  <c r="GL197" i="1"/>
  <c r="GP197" i="1"/>
  <c r="GX197" i="1"/>
  <c r="HB197" i="1"/>
  <c r="HJ197" i="1"/>
  <c r="EB197" i="1"/>
  <c r="EJ197" i="1"/>
  <c r="EN197" i="1"/>
  <c r="ER197" i="1"/>
  <c r="EV197" i="1"/>
  <c r="EZ197" i="1"/>
  <c r="FD197" i="1"/>
  <c r="FH197" i="1"/>
  <c r="FL197" i="1"/>
  <c r="FP197" i="1"/>
  <c r="FX197" i="1"/>
  <c r="GB197" i="1"/>
  <c r="GJ197" i="1"/>
  <c r="GN197" i="1"/>
  <c r="GR197" i="1"/>
  <c r="GV197" i="1"/>
  <c r="GZ197" i="1"/>
  <c r="HD197" i="1"/>
  <c r="HH197" i="1"/>
  <c r="HL197" i="1"/>
  <c r="EE197" i="1"/>
  <c r="EM197" i="1"/>
  <c r="EU197" i="1"/>
  <c r="FC197" i="1"/>
  <c r="FK197" i="1"/>
  <c r="GA197" i="1"/>
  <c r="GI197" i="1"/>
  <c r="GQ197" i="1"/>
  <c r="GY197" i="1"/>
  <c r="EO197" i="1"/>
  <c r="EW197" i="1"/>
  <c r="FE197" i="1"/>
  <c r="FM197" i="1"/>
  <c r="FU197" i="1"/>
  <c r="GC197" i="1"/>
  <c r="GK197" i="1"/>
  <c r="HA197" i="1"/>
  <c r="HI197" i="1"/>
  <c r="EA197" i="1"/>
  <c r="EI197" i="1"/>
  <c r="EQ197" i="1"/>
  <c r="EY197" i="1"/>
  <c r="FO197" i="1"/>
  <c r="FW197" i="1"/>
  <c r="GE197" i="1"/>
  <c r="GM197" i="1"/>
  <c r="GU197" i="1"/>
  <c r="HC197" i="1"/>
  <c r="HK197" i="1"/>
  <c r="EC197" i="1"/>
  <c r="EK197" i="1"/>
  <c r="FA197" i="1"/>
  <c r="FI197" i="1"/>
  <c r="FQ197" i="1"/>
  <c r="FY197" i="1"/>
  <c r="GO197" i="1"/>
  <c r="GW197" i="1"/>
  <c r="HE197" i="1"/>
  <c r="HM197" i="1"/>
  <c r="BL197" i="1"/>
  <c r="BP197" i="1"/>
  <c r="BT197" i="1"/>
  <c r="BX197" i="1"/>
  <c r="CF197" i="1"/>
  <c r="CJ197" i="1"/>
  <c r="CR197" i="1"/>
  <c r="CV197" i="1"/>
  <c r="CZ197" i="1"/>
  <c r="DD197" i="1"/>
  <c r="DH197" i="1"/>
  <c r="DL197" i="1"/>
  <c r="DP197" i="1"/>
  <c r="DT197" i="1"/>
  <c r="AT197" i="1"/>
  <c r="AX197" i="1"/>
  <c r="BF197" i="1"/>
  <c r="BI197" i="1"/>
  <c r="BM197" i="1"/>
  <c r="BQ197" i="1"/>
  <c r="BU197" i="1"/>
  <c r="BY197" i="1"/>
  <c r="CC197" i="1"/>
  <c r="CG197" i="1"/>
  <c r="CK197" i="1"/>
  <c r="CS197" i="1"/>
  <c r="CW197" i="1"/>
  <c r="DE197" i="1"/>
  <c r="DI197" i="1"/>
  <c r="DM197" i="1"/>
  <c r="DQ197" i="1"/>
  <c r="DU197" i="1"/>
  <c r="AU197" i="1"/>
  <c r="AY197" i="1"/>
  <c r="BC197" i="1"/>
  <c r="BG197" i="1"/>
  <c r="BJ197" i="1"/>
  <c r="BR197" i="1"/>
  <c r="BV197" i="1"/>
  <c r="BZ197" i="1"/>
  <c r="CD197" i="1"/>
  <c r="CH197" i="1"/>
  <c r="CL197" i="1"/>
  <c r="CP197" i="1"/>
  <c r="CT197" i="1"/>
  <c r="CX197" i="1"/>
  <c r="DF197" i="1"/>
  <c r="DJ197" i="1"/>
  <c r="DR197" i="1"/>
  <c r="AR197" i="1"/>
  <c r="AV197" i="1"/>
  <c r="AZ197" i="1"/>
  <c r="BD197" i="1"/>
  <c r="BH197" i="1"/>
  <c r="BK197" i="1"/>
  <c r="BS197" i="1"/>
  <c r="BW197" i="1"/>
  <c r="CE197" i="1"/>
  <c r="CI197" i="1"/>
  <c r="CM197" i="1"/>
  <c r="CQ197" i="1"/>
  <c r="CU197" i="1"/>
  <c r="CY197" i="1"/>
  <c r="DC197" i="1"/>
  <c r="DG197" i="1"/>
  <c r="DK197" i="1"/>
  <c r="DS197" i="1"/>
  <c r="AL197" i="1"/>
  <c r="BE197" i="1"/>
  <c r="AK197" i="1"/>
  <c r="AS197" i="1"/>
  <c r="AP197" i="1"/>
  <c r="AJ197" i="1"/>
  <c r="AW197" i="1"/>
  <c r="AQ197" i="1"/>
  <c r="AM197" i="1"/>
  <c r="AI197" i="1"/>
  <c r="ED133" i="1"/>
  <c r="EH133" i="1"/>
  <c r="EL133" i="1"/>
  <c r="EP133" i="1"/>
  <c r="EX133" i="1"/>
  <c r="FB133" i="1"/>
  <c r="FJ133" i="1"/>
  <c r="FN133" i="1"/>
  <c r="FR133" i="1"/>
  <c r="FV133" i="1"/>
  <c r="FZ133" i="1"/>
  <c r="GD133" i="1"/>
  <c r="GH133" i="1"/>
  <c r="GL133" i="1"/>
  <c r="GP133" i="1"/>
  <c r="GX133" i="1"/>
  <c r="HB133" i="1"/>
  <c r="HJ133" i="1"/>
  <c r="EA133" i="1"/>
  <c r="EE133" i="1"/>
  <c r="EI133" i="1"/>
  <c r="EM133" i="1"/>
  <c r="EQ133" i="1"/>
  <c r="EU133" i="1"/>
  <c r="EY133" i="1"/>
  <c r="FC133" i="1"/>
  <c r="FK133" i="1"/>
  <c r="FO133" i="1"/>
  <c r="FW133" i="1"/>
  <c r="GA133" i="1"/>
  <c r="GE133" i="1"/>
  <c r="GI133" i="1"/>
  <c r="GM133" i="1"/>
  <c r="GQ133" i="1"/>
  <c r="GU133" i="1"/>
  <c r="GY133" i="1"/>
  <c r="HC133" i="1"/>
  <c r="HK133" i="1"/>
  <c r="EB133" i="1"/>
  <c r="EJ133" i="1"/>
  <c r="EN133" i="1"/>
  <c r="ER133" i="1"/>
  <c r="EV133" i="1"/>
  <c r="EZ133" i="1"/>
  <c r="FD133" i="1"/>
  <c r="FH133" i="1"/>
  <c r="FL133" i="1"/>
  <c r="FP133" i="1"/>
  <c r="FX133" i="1"/>
  <c r="GB133" i="1"/>
  <c r="GJ133" i="1"/>
  <c r="GN133" i="1"/>
  <c r="GR133" i="1"/>
  <c r="GV133" i="1"/>
  <c r="GZ133" i="1"/>
  <c r="HD133" i="1"/>
  <c r="HH133" i="1"/>
  <c r="HL133" i="1"/>
  <c r="EC133" i="1"/>
  <c r="EK133" i="1"/>
  <c r="EO133" i="1"/>
  <c r="EW133" i="1"/>
  <c r="FA133" i="1"/>
  <c r="FE133" i="1"/>
  <c r="FI133" i="1"/>
  <c r="FM133" i="1"/>
  <c r="FQ133" i="1"/>
  <c r="FU133" i="1"/>
  <c r="FY133" i="1"/>
  <c r="GC133" i="1"/>
  <c r="GK133" i="1"/>
  <c r="GO133" i="1"/>
  <c r="GW133" i="1"/>
  <c r="HA133" i="1"/>
  <c r="HE133" i="1"/>
  <c r="HI133" i="1"/>
  <c r="HM133" i="1"/>
  <c r="BK133" i="1"/>
  <c r="BS133" i="1"/>
  <c r="BW133" i="1"/>
  <c r="CE133" i="1"/>
  <c r="CI133" i="1"/>
  <c r="CM133" i="1"/>
  <c r="CQ133" i="1"/>
  <c r="CU133" i="1"/>
  <c r="CY133" i="1"/>
  <c r="DC133" i="1"/>
  <c r="DG133" i="1"/>
  <c r="DK133" i="1"/>
  <c r="DS133" i="1"/>
  <c r="BL133" i="1"/>
  <c r="BP133" i="1"/>
  <c r="BT133" i="1"/>
  <c r="BX133" i="1"/>
  <c r="CF133" i="1"/>
  <c r="CJ133" i="1"/>
  <c r="CR133" i="1"/>
  <c r="CV133" i="1"/>
  <c r="CZ133" i="1"/>
  <c r="DD133" i="1"/>
  <c r="DH133" i="1"/>
  <c r="DL133" i="1"/>
  <c r="DP133" i="1"/>
  <c r="DT133" i="1"/>
  <c r="BI133" i="1"/>
  <c r="BM133" i="1"/>
  <c r="BQ133" i="1"/>
  <c r="BU133" i="1"/>
  <c r="BY133" i="1"/>
  <c r="CC133" i="1"/>
  <c r="CG133" i="1"/>
  <c r="CK133" i="1"/>
  <c r="CS133" i="1"/>
  <c r="CW133" i="1"/>
  <c r="DE133" i="1"/>
  <c r="DI133" i="1"/>
  <c r="DM133" i="1"/>
  <c r="DQ133" i="1"/>
  <c r="DU133" i="1"/>
  <c r="BJ133" i="1"/>
  <c r="BR133" i="1"/>
  <c r="BV133" i="1"/>
  <c r="BZ133" i="1"/>
  <c r="CD133" i="1"/>
  <c r="CH133" i="1"/>
  <c r="CL133" i="1"/>
  <c r="CP133" i="1"/>
  <c r="CT133" i="1"/>
  <c r="CX133" i="1"/>
  <c r="DF133" i="1"/>
  <c r="DJ133" i="1"/>
  <c r="DR133" i="1"/>
  <c r="AT133" i="1"/>
  <c r="AX133" i="1"/>
  <c r="BF133" i="1"/>
  <c r="AU133" i="1"/>
  <c r="AY133" i="1"/>
  <c r="BC133" i="1"/>
  <c r="BG133" i="1"/>
  <c r="AR133" i="1"/>
  <c r="AV133" i="1"/>
  <c r="AZ133" i="1"/>
  <c r="BD133" i="1"/>
  <c r="BH133" i="1"/>
  <c r="AL133" i="1"/>
  <c r="BE133" i="1"/>
  <c r="AK133" i="1"/>
  <c r="AS133" i="1"/>
  <c r="AP133" i="1"/>
  <c r="AJ133" i="1"/>
  <c r="AW133" i="1"/>
  <c r="AQ133" i="1"/>
  <c r="AM133" i="1"/>
  <c r="AI133" i="1"/>
  <c r="EB192" i="1"/>
  <c r="EJ192" i="1"/>
  <c r="EN192" i="1"/>
  <c r="ER192" i="1"/>
  <c r="EV192" i="1"/>
  <c r="EZ192" i="1"/>
  <c r="FD192" i="1"/>
  <c r="FH192" i="1"/>
  <c r="FL192" i="1"/>
  <c r="FP192" i="1"/>
  <c r="FX192" i="1"/>
  <c r="GB192" i="1"/>
  <c r="GJ192" i="1"/>
  <c r="GN192" i="1"/>
  <c r="GR192" i="1"/>
  <c r="GV192" i="1"/>
  <c r="GZ192" i="1"/>
  <c r="HD192" i="1"/>
  <c r="HH192" i="1"/>
  <c r="HL192" i="1"/>
  <c r="EC192" i="1"/>
  <c r="EK192" i="1"/>
  <c r="EO192" i="1"/>
  <c r="EW192" i="1"/>
  <c r="FA192" i="1"/>
  <c r="FE192" i="1"/>
  <c r="FI192" i="1"/>
  <c r="FM192" i="1"/>
  <c r="FQ192" i="1"/>
  <c r="FU192" i="1"/>
  <c r="FY192" i="1"/>
  <c r="GC192" i="1"/>
  <c r="GK192" i="1"/>
  <c r="GO192" i="1"/>
  <c r="GW192" i="1"/>
  <c r="HA192" i="1"/>
  <c r="HE192" i="1"/>
  <c r="HI192" i="1"/>
  <c r="HM192" i="1"/>
  <c r="ED192" i="1"/>
  <c r="EH192" i="1"/>
  <c r="EL192" i="1"/>
  <c r="EP192" i="1"/>
  <c r="EX192" i="1"/>
  <c r="FB192" i="1"/>
  <c r="FJ192" i="1"/>
  <c r="FN192" i="1"/>
  <c r="FR192" i="1"/>
  <c r="FV192" i="1"/>
  <c r="FZ192" i="1"/>
  <c r="GD192" i="1"/>
  <c r="GH192" i="1"/>
  <c r="GL192" i="1"/>
  <c r="GP192" i="1"/>
  <c r="GX192" i="1"/>
  <c r="HB192" i="1"/>
  <c r="HJ192" i="1"/>
  <c r="EA192" i="1"/>
  <c r="EE192" i="1"/>
  <c r="EI192" i="1"/>
  <c r="EM192" i="1"/>
  <c r="EQ192" i="1"/>
  <c r="EU192" i="1"/>
  <c r="EY192" i="1"/>
  <c r="FC192" i="1"/>
  <c r="FK192" i="1"/>
  <c r="FO192" i="1"/>
  <c r="FW192" i="1"/>
  <c r="GA192" i="1"/>
  <c r="GE192" i="1"/>
  <c r="GI192" i="1"/>
  <c r="GM192" i="1"/>
  <c r="GQ192" i="1"/>
  <c r="GU192" i="1"/>
  <c r="GY192" i="1"/>
  <c r="HC192" i="1"/>
  <c r="HK192" i="1"/>
  <c r="BI192" i="1"/>
  <c r="BM192" i="1"/>
  <c r="BQ192" i="1"/>
  <c r="BU192" i="1"/>
  <c r="BY192" i="1"/>
  <c r="CC192" i="1"/>
  <c r="CG192" i="1"/>
  <c r="CK192" i="1"/>
  <c r="CS192" i="1"/>
  <c r="CW192" i="1"/>
  <c r="DE192" i="1"/>
  <c r="DI192" i="1"/>
  <c r="DM192" i="1"/>
  <c r="DQ192" i="1"/>
  <c r="DU192" i="1"/>
  <c r="AU192" i="1"/>
  <c r="AY192" i="1"/>
  <c r="BC192" i="1"/>
  <c r="BG192" i="1"/>
  <c r="BJ192" i="1"/>
  <c r="BR192" i="1"/>
  <c r="BV192" i="1"/>
  <c r="BZ192" i="1"/>
  <c r="CD192" i="1"/>
  <c r="CH192" i="1"/>
  <c r="CL192" i="1"/>
  <c r="CP192" i="1"/>
  <c r="CT192" i="1"/>
  <c r="CX192" i="1"/>
  <c r="DF192" i="1"/>
  <c r="DJ192" i="1"/>
  <c r="DR192" i="1"/>
  <c r="AR192" i="1"/>
  <c r="AV192" i="1"/>
  <c r="AZ192" i="1"/>
  <c r="BD192" i="1"/>
  <c r="BH192" i="1"/>
  <c r="BK192" i="1"/>
  <c r="BS192" i="1"/>
  <c r="BW192" i="1"/>
  <c r="CE192" i="1"/>
  <c r="CI192" i="1"/>
  <c r="CM192" i="1"/>
  <c r="CQ192" i="1"/>
  <c r="CU192" i="1"/>
  <c r="CY192" i="1"/>
  <c r="DC192" i="1"/>
  <c r="DG192" i="1"/>
  <c r="DK192" i="1"/>
  <c r="DS192" i="1"/>
  <c r="AS192" i="1"/>
  <c r="AW192" i="1"/>
  <c r="BE192" i="1"/>
  <c r="BL192" i="1"/>
  <c r="BP192" i="1"/>
  <c r="BT192" i="1"/>
  <c r="BX192" i="1"/>
  <c r="CF192" i="1"/>
  <c r="CJ192" i="1"/>
  <c r="CR192" i="1"/>
  <c r="CV192" i="1"/>
  <c r="CZ192" i="1"/>
  <c r="DD192" i="1"/>
  <c r="DH192" i="1"/>
  <c r="DL192" i="1"/>
  <c r="DP192" i="1"/>
  <c r="DT192" i="1"/>
  <c r="BF192" i="1"/>
  <c r="AP192" i="1"/>
  <c r="AK192" i="1"/>
  <c r="AT192" i="1"/>
  <c r="AQ192" i="1"/>
  <c r="AJ192" i="1"/>
  <c r="AX192" i="1"/>
  <c r="AM192" i="1"/>
  <c r="AI192" i="1"/>
  <c r="AL192" i="1"/>
  <c r="EA166" i="1"/>
  <c r="EE166" i="1"/>
  <c r="EI166" i="1"/>
  <c r="EM166" i="1"/>
  <c r="EQ166" i="1"/>
  <c r="EU166" i="1"/>
  <c r="EY166" i="1"/>
  <c r="FC166" i="1"/>
  <c r="FK166" i="1"/>
  <c r="FO166" i="1"/>
  <c r="FW166" i="1"/>
  <c r="GA166" i="1"/>
  <c r="GE166" i="1"/>
  <c r="GI166" i="1"/>
  <c r="GM166" i="1"/>
  <c r="GQ166" i="1"/>
  <c r="GU166" i="1"/>
  <c r="GY166" i="1"/>
  <c r="HC166" i="1"/>
  <c r="HK166" i="1"/>
  <c r="EC166" i="1"/>
  <c r="EK166" i="1"/>
  <c r="EO166" i="1"/>
  <c r="EW166" i="1"/>
  <c r="FA166" i="1"/>
  <c r="FE166" i="1"/>
  <c r="FI166" i="1"/>
  <c r="FM166" i="1"/>
  <c r="FQ166" i="1"/>
  <c r="FU166" i="1"/>
  <c r="FY166" i="1"/>
  <c r="GC166" i="1"/>
  <c r="GK166" i="1"/>
  <c r="GO166" i="1"/>
  <c r="GW166" i="1"/>
  <c r="HA166" i="1"/>
  <c r="HE166" i="1"/>
  <c r="ED166" i="1"/>
  <c r="EL166" i="1"/>
  <c r="FB166" i="1"/>
  <c r="FJ166" i="1"/>
  <c r="FR166" i="1"/>
  <c r="FZ166" i="1"/>
  <c r="GH166" i="1"/>
  <c r="GP166" i="1"/>
  <c r="GX166" i="1"/>
  <c r="HL166" i="1"/>
  <c r="EN166" i="1"/>
  <c r="EV166" i="1"/>
  <c r="FD166" i="1"/>
  <c r="FL166" i="1"/>
  <c r="GB166" i="1"/>
  <c r="GJ166" i="1"/>
  <c r="GR166" i="1"/>
  <c r="GZ166" i="1"/>
  <c r="HH166" i="1"/>
  <c r="HM166" i="1"/>
  <c r="EH166" i="1"/>
  <c r="EP166" i="1"/>
  <c r="EX166" i="1"/>
  <c r="FN166" i="1"/>
  <c r="FV166" i="1"/>
  <c r="GD166" i="1"/>
  <c r="GL166" i="1"/>
  <c r="HB166" i="1"/>
  <c r="HI166" i="1"/>
  <c r="EB166" i="1"/>
  <c r="EJ166" i="1"/>
  <c r="ER166" i="1"/>
  <c r="EZ166" i="1"/>
  <c r="FH166" i="1"/>
  <c r="FP166" i="1"/>
  <c r="FX166" i="1"/>
  <c r="GN166" i="1"/>
  <c r="GV166" i="1"/>
  <c r="HD166" i="1"/>
  <c r="HJ166" i="1"/>
  <c r="BJ166" i="1"/>
  <c r="BR166" i="1"/>
  <c r="BV166" i="1"/>
  <c r="BZ166" i="1"/>
  <c r="CD166" i="1"/>
  <c r="CH166" i="1"/>
  <c r="CL166" i="1"/>
  <c r="CP166" i="1"/>
  <c r="CT166" i="1"/>
  <c r="CX166" i="1"/>
  <c r="DF166" i="1"/>
  <c r="DJ166" i="1"/>
  <c r="DR166" i="1"/>
  <c r="BK166" i="1"/>
  <c r="BS166" i="1"/>
  <c r="BW166" i="1"/>
  <c r="CE166" i="1"/>
  <c r="CI166" i="1"/>
  <c r="CM166" i="1"/>
  <c r="CQ166" i="1"/>
  <c r="CU166" i="1"/>
  <c r="CY166" i="1"/>
  <c r="DC166" i="1"/>
  <c r="DG166" i="1"/>
  <c r="DK166" i="1"/>
  <c r="DS166" i="1"/>
  <c r="BL166" i="1"/>
  <c r="BP166" i="1"/>
  <c r="BT166" i="1"/>
  <c r="BX166" i="1"/>
  <c r="CF166" i="1"/>
  <c r="CJ166" i="1"/>
  <c r="CR166" i="1"/>
  <c r="CV166" i="1"/>
  <c r="CZ166" i="1"/>
  <c r="DD166" i="1"/>
  <c r="DH166" i="1"/>
  <c r="DL166" i="1"/>
  <c r="DP166" i="1"/>
  <c r="DT166" i="1"/>
  <c r="BI166" i="1"/>
  <c r="BM166" i="1"/>
  <c r="BQ166" i="1"/>
  <c r="BU166" i="1"/>
  <c r="BY166" i="1"/>
  <c r="CC166" i="1"/>
  <c r="CG166" i="1"/>
  <c r="CK166" i="1"/>
  <c r="CS166" i="1"/>
  <c r="CW166" i="1"/>
  <c r="DE166" i="1"/>
  <c r="DI166" i="1"/>
  <c r="DM166" i="1"/>
  <c r="DQ166" i="1"/>
  <c r="DU166" i="1"/>
  <c r="AS166" i="1"/>
  <c r="AW166" i="1"/>
  <c r="BE166" i="1"/>
  <c r="AT166" i="1"/>
  <c r="AX166" i="1"/>
  <c r="BF166" i="1"/>
  <c r="AU166" i="1"/>
  <c r="AY166" i="1"/>
  <c r="BC166" i="1"/>
  <c r="BG166" i="1"/>
  <c r="AZ166" i="1"/>
  <c r="AP166" i="1"/>
  <c r="AM166" i="1"/>
  <c r="BD166" i="1"/>
  <c r="AQ166" i="1"/>
  <c r="AL166" i="1"/>
  <c r="AR166" i="1"/>
  <c r="BH166" i="1"/>
  <c r="AK166" i="1"/>
  <c r="AI166" i="1"/>
  <c r="AV166" i="1"/>
  <c r="AJ166" i="1"/>
  <c r="ED125" i="1"/>
  <c r="EH125" i="1"/>
  <c r="EL125" i="1"/>
  <c r="EP125" i="1"/>
  <c r="EX125" i="1"/>
  <c r="FB125" i="1"/>
  <c r="FJ125" i="1"/>
  <c r="FN125" i="1"/>
  <c r="FR125" i="1"/>
  <c r="FV125" i="1"/>
  <c r="FZ125" i="1"/>
  <c r="GD125" i="1"/>
  <c r="GH125" i="1"/>
  <c r="GL125" i="1"/>
  <c r="GP125" i="1"/>
  <c r="GX125" i="1"/>
  <c r="HB125" i="1"/>
  <c r="HJ125" i="1"/>
  <c r="EA125" i="1"/>
  <c r="EE125" i="1"/>
  <c r="EI125" i="1"/>
  <c r="EM125" i="1"/>
  <c r="EQ125" i="1"/>
  <c r="EU125" i="1"/>
  <c r="EY125" i="1"/>
  <c r="FC125" i="1"/>
  <c r="FK125" i="1"/>
  <c r="FO125" i="1"/>
  <c r="FW125" i="1"/>
  <c r="GA125" i="1"/>
  <c r="GE125" i="1"/>
  <c r="GI125" i="1"/>
  <c r="GM125" i="1"/>
  <c r="GQ125" i="1"/>
  <c r="GU125" i="1"/>
  <c r="GY125" i="1"/>
  <c r="HC125" i="1"/>
  <c r="HK125" i="1"/>
  <c r="EB125" i="1"/>
  <c r="EJ125" i="1"/>
  <c r="EN125" i="1"/>
  <c r="ER125" i="1"/>
  <c r="EV125" i="1"/>
  <c r="EZ125" i="1"/>
  <c r="FD125" i="1"/>
  <c r="FH125" i="1"/>
  <c r="FL125" i="1"/>
  <c r="FP125" i="1"/>
  <c r="FX125" i="1"/>
  <c r="GB125" i="1"/>
  <c r="GJ125" i="1"/>
  <c r="GN125" i="1"/>
  <c r="GR125" i="1"/>
  <c r="GV125" i="1"/>
  <c r="GZ125" i="1"/>
  <c r="HD125" i="1"/>
  <c r="HH125" i="1"/>
  <c r="HL125" i="1"/>
  <c r="EC125" i="1"/>
  <c r="EK125" i="1"/>
  <c r="EO125" i="1"/>
  <c r="EW125" i="1"/>
  <c r="FA125" i="1"/>
  <c r="FE125" i="1"/>
  <c r="FI125" i="1"/>
  <c r="FM125" i="1"/>
  <c r="FQ125" i="1"/>
  <c r="FU125" i="1"/>
  <c r="FY125" i="1"/>
  <c r="GC125" i="1"/>
  <c r="GK125" i="1"/>
  <c r="GO125" i="1"/>
  <c r="GW125" i="1"/>
  <c r="HA125" i="1"/>
  <c r="HE125" i="1"/>
  <c r="HI125" i="1"/>
  <c r="HM125" i="1"/>
  <c r="BL125" i="1"/>
  <c r="BP125" i="1"/>
  <c r="BT125" i="1"/>
  <c r="BX125" i="1"/>
  <c r="CF125" i="1"/>
  <c r="CJ125" i="1"/>
  <c r="CR125" i="1"/>
  <c r="CV125" i="1"/>
  <c r="CZ125" i="1"/>
  <c r="DD125" i="1"/>
  <c r="DH125" i="1"/>
  <c r="DL125" i="1"/>
  <c r="DP125" i="1"/>
  <c r="DT125" i="1"/>
  <c r="BI125" i="1"/>
  <c r="BM125" i="1"/>
  <c r="BQ125" i="1"/>
  <c r="BU125" i="1"/>
  <c r="BY125" i="1"/>
  <c r="CC125" i="1"/>
  <c r="CG125" i="1"/>
  <c r="CK125" i="1"/>
  <c r="CS125" i="1"/>
  <c r="CW125" i="1"/>
  <c r="DE125" i="1"/>
  <c r="DI125" i="1"/>
  <c r="DM125" i="1"/>
  <c r="DQ125" i="1"/>
  <c r="DU125" i="1"/>
  <c r="BJ125" i="1"/>
  <c r="BR125" i="1"/>
  <c r="BV125" i="1"/>
  <c r="BZ125" i="1"/>
  <c r="CD125" i="1"/>
  <c r="CH125" i="1"/>
  <c r="CL125" i="1"/>
  <c r="CP125" i="1"/>
  <c r="CT125" i="1"/>
  <c r="CX125" i="1"/>
  <c r="DF125" i="1"/>
  <c r="DJ125" i="1"/>
  <c r="DR125" i="1"/>
  <c r="BK125" i="1"/>
  <c r="BS125" i="1"/>
  <c r="BW125" i="1"/>
  <c r="CE125" i="1"/>
  <c r="CI125" i="1"/>
  <c r="CM125" i="1"/>
  <c r="CQ125" i="1"/>
  <c r="CU125" i="1"/>
  <c r="CY125" i="1"/>
  <c r="DC125" i="1"/>
  <c r="DG125" i="1"/>
  <c r="DK125" i="1"/>
  <c r="DS125" i="1"/>
  <c r="AT125" i="1"/>
  <c r="AX125" i="1"/>
  <c r="BF125" i="1"/>
  <c r="AU125" i="1"/>
  <c r="AY125" i="1"/>
  <c r="BC125" i="1"/>
  <c r="BG125" i="1"/>
  <c r="AR125" i="1"/>
  <c r="AV125" i="1"/>
  <c r="AZ125" i="1"/>
  <c r="BD125" i="1"/>
  <c r="BH125" i="1"/>
  <c r="AS125" i="1"/>
  <c r="AL125" i="1"/>
  <c r="AW125" i="1"/>
  <c r="AK125" i="1"/>
  <c r="AP125" i="1"/>
  <c r="AJ125" i="1"/>
  <c r="BE125" i="1"/>
  <c r="AQ125" i="1"/>
  <c r="AM125" i="1"/>
  <c r="AI125" i="1"/>
  <c r="EA155" i="1"/>
  <c r="EE155" i="1"/>
  <c r="EI155" i="1"/>
  <c r="EM155" i="1"/>
  <c r="EQ155" i="1"/>
  <c r="EU155" i="1"/>
  <c r="EY155" i="1"/>
  <c r="FC155" i="1"/>
  <c r="FK155" i="1"/>
  <c r="FO155" i="1"/>
  <c r="FW155" i="1"/>
  <c r="GA155" i="1"/>
  <c r="GE155" i="1"/>
  <c r="GI155" i="1"/>
  <c r="GM155" i="1"/>
  <c r="GQ155" i="1"/>
  <c r="GU155" i="1"/>
  <c r="GY155" i="1"/>
  <c r="HC155" i="1"/>
  <c r="HK155" i="1"/>
  <c r="EB155" i="1"/>
  <c r="EJ155" i="1"/>
  <c r="EN155" i="1"/>
  <c r="ER155" i="1"/>
  <c r="EV155" i="1"/>
  <c r="EZ155" i="1"/>
  <c r="FD155" i="1"/>
  <c r="FH155" i="1"/>
  <c r="FL155" i="1"/>
  <c r="FP155" i="1"/>
  <c r="FX155" i="1"/>
  <c r="GB155" i="1"/>
  <c r="GJ155" i="1"/>
  <c r="GN155" i="1"/>
  <c r="GR155" i="1"/>
  <c r="GV155" i="1"/>
  <c r="GZ155" i="1"/>
  <c r="HD155" i="1"/>
  <c r="HH155" i="1"/>
  <c r="HL155" i="1"/>
  <c r="EC155" i="1"/>
  <c r="EK155" i="1"/>
  <c r="EO155" i="1"/>
  <c r="EW155" i="1"/>
  <c r="FA155" i="1"/>
  <c r="FE155" i="1"/>
  <c r="FI155" i="1"/>
  <c r="FM155" i="1"/>
  <c r="FQ155" i="1"/>
  <c r="FU155" i="1"/>
  <c r="FY155" i="1"/>
  <c r="GC155" i="1"/>
  <c r="GK155" i="1"/>
  <c r="GO155" i="1"/>
  <c r="GW155" i="1"/>
  <c r="HA155" i="1"/>
  <c r="HE155" i="1"/>
  <c r="HI155" i="1"/>
  <c r="HM155" i="1"/>
  <c r="ED155" i="1"/>
  <c r="EH155" i="1"/>
  <c r="EL155" i="1"/>
  <c r="EP155" i="1"/>
  <c r="EX155" i="1"/>
  <c r="FB155" i="1"/>
  <c r="FJ155" i="1"/>
  <c r="FN155" i="1"/>
  <c r="FR155" i="1"/>
  <c r="FV155" i="1"/>
  <c r="FZ155" i="1"/>
  <c r="GD155" i="1"/>
  <c r="GH155" i="1"/>
  <c r="GL155" i="1"/>
  <c r="GP155" i="1"/>
  <c r="GX155" i="1"/>
  <c r="HB155" i="1"/>
  <c r="HJ155" i="1"/>
  <c r="BI155" i="1"/>
  <c r="BM155" i="1"/>
  <c r="BQ155" i="1"/>
  <c r="BU155" i="1"/>
  <c r="BY155" i="1"/>
  <c r="CC155" i="1"/>
  <c r="CG155" i="1"/>
  <c r="CK155" i="1"/>
  <c r="CS155" i="1"/>
  <c r="CW155" i="1"/>
  <c r="DE155" i="1"/>
  <c r="DI155" i="1"/>
  <c r="DM155" i="1"/>
  <c r="DQ155" i="1"/>
  <c r="DU155" i="1"/>
  <c r="BJ155" i="1"/>
  <c r="BR155" i="1"/>
  <c r="BV155" i="1"/>
  <c r="BZ155" i="1"/>
  <c r="CD155" i="1"/>
  <c r="CH155" i="1"/>
  <c r="CL155" i="1"/>
  <c r="CP155" i="1"/>
  <c r="CT155" i="1"/>
  <c r="CX155" i="1"/>
  <c r="DF155" i="1"/>
  <c r="DJ155" i="1"/>
  <c r="DR155" i="1"/>
  <c r="BK155" i="1"/>
  <c r="BS155" i="1"/>
  <c r="BW155" i="1"/>
  <c r="CE155" i="1"/>
  <c r="CI155" i="1"/>
  <c r="CM155" i="1"/>
  <c r="CQ155" i="1"/>
  <c r="CU155" i="1"/>
  <c r="CY155" i="1"/>
  <c r="DC155" i="1"/>
  <c r="DG155" i="1"/>
  <c r="DK155" i="1"/>
  <c r="DS155" i="1"/>
  <c r="BL155" i="1"/>
  <c r="BP155" i="1"/>
  <c r="BT155" i="1"/>
  <c r="BX155" i="1"/>
  <c r="CF155" i="1"/>
  <c r="CJ155" i="1"/>
  <c r="CR155" i="1"/>
  <c r="CV155" i="1"/>
  <c r="CZ155" i="1"/>
  <c r="DD155" i="1"/>
  <c r="DH155" i="1"/>
  <c r="DL155" i="1"/>
  <c r="DP155" i="1"/>
  <c r="DT155" i="1"/>
  <c r="AR155" i="1"/>
  <c r="AV155" i="1"/>
  <c r="AZ155" i="1"/>
  <c r="BD155" i="1"/>
  <c r="BH155" i="1"/>
  <c r="AS155" i="1"/>
  <c r="AW155" i="1"/>
  <c r="BE155" i="1"/>
  <c r="AT155" i="1"/>
  <c r="AX155" i="1"/>
  <c r="BF155" i="1"/>
  <c r="AU155" i="1"/>
  <c r="AJ155" i="1"/>
  <c r="AY155" i="1"/>
  <c r="AM155" i="1"/>
  <c r="AI155" i="1"/>
  <c r="BC155" i="1"/>
  <c r="AP155" i="1"/>
  <c r="AL155" i="1"/>
  <c r="BG155" i="1"/>
  <c r="AQ155" i="1"/>
  <c r="AK155" i="1"/>
  <c r="ED190" i="1"/>
  <c r="EH190" i="1"/>
  <c r="EL190" i="1"/>
  <c r="EP190" i="1"/>
  <c r="EX190" i="1"/>
  <c r="FB190" i="1"/>
  <c r="FJ190" i="1"/>
  <c r="FN190" i="1"/>
  <c r="FR190" i="1"/>
  <c r="FV190" i="1"/>
  <c r="FZ190" i="1"/>
  <c r="GD190" i="1"/>
  <c r="GH190" i="1"/>
  <c r="GL190" i="1"/>
  <c r="GP190" i="1"/>
  <c r="GX190" i="1"/>
  <c r="HB190" i="1"/>
  <c r="HJ190" i="1"/>
  <c r="EA190" i="1"/>
  <c r="EE190" i="1"/>
  <c r="EI190" i="1"/>
  <c r="EM190" i="1"/>
  <c r="EQ190" i="1"/>
  <c r="EU190" i="1"/>
  <c r="EY190" i="1"/>
  <c r="FC190" i="1"/>
  <c r="FK190" i="1"/>
  <c r="FO190" i="1"/>
  <c r="FW190" i="1"/>
  <c r="GA190" i="1"/>
  <c r="GE190" i="1"/>
  <c r="GI190" i="1"/>
  <c r="GM190" i="1"/>
  <c r="GQ190" i="1"/>
  <c r="GU190" i="1"/>
  <c r="GY190" i="1"/>
  <c r="HC190" i="1"/>
  <c r="HK190" i="1"/>
  <c r="EB190" i="1"/>
  <c r="EJ190" i="1"/>
  <c r="EN190" i="1"/>
  <c r="ER190" i="1"/>
  <c r="EV190" i="1"/>
  <c r="EZ190" i="1"/>
  <c r="FD190" i="1"/>
  <c r="FH190" i="1"/>
  <c r="FL190" i="1"/>
  <c r="FP190" i="1"/>
  <c r="FX190" i="1"/>
  <c r="GB190" i="1"/>
  <c r="GJ190" i="1"/>
  <c r="GN190" i="1"/>
  <c r="GR190" i="1"/>
  <c r="GV190" i="1"/>
  <c r="GZ190" i="1"/>
  <c r="HD190" i="1"/>
  <c r="HH190" i="1"/>
  <c r="HL190" i="1"/>
  <c r="EC190" i="1"/>
  <c r="EK190" i="1"/>
  <c r="EO190" i="1"/>
  <c r="EW190" i="1"/>
  <c r="FA190" i="1"/>
  <c r="FE190" i="1"/>
  <c r="FI190" i="1"/>
  <c r="FM190" i="1"/>
  <c r="FQ190" i="1"/>
  <c r="FU190" i="1"/>
  <c r="FY190" i="1"/>
  <c r="GC190" i="1"/>
  <c r="GK190" i="1"/>
  <c r="GO190" i="1"/>
  <c r="GW190" i="1"/>
  <c r="HA190" i="1"/>
  <c r="HE190" i="1"/>
  <c r="HI190" i="1"/>
  <c r="HM190" i="1"/>
  <c r="BK190" i="1"/>
  <c r="BS190" i="1"/>
  <c r="BW190" i="1"/>
  <c r="CE190" i="1"/>
  <c r="CI190" i="1"/>
  <c r="CM190" i="1"/>
  <c r="CQ190" i="1"/>
  <c r="CU190" i="1"/>
  <c r="CY190" i="1"/>
  <c r="DC190" i="1"/>
  <c r="DG190" i="1"/>
  <c r="DK190" i="1"/>
  <c r="DS190" i="1"/>
  <c r="AS190" i="1"/>
  <c r="AW190" i="1"/>
  <c r="BE190" i="1"/>
  <c r="BL190" i="1"/>
  <c r="BP190" i="1"/>
  <c r="BT190" i="1"/>
  <c r="BX190" i="1"/>
  <c r="CF190" i="1"/>
  <c r="CJ190" i="1"/>
  <c r="CR190" i="1"/>
  <c r="CV190" i="1"/>
  <c r="CZ190" i="1"/>
  <c r="DD190" i="1"/>
  <c r="DH190" i="1"/>
  <c r="DL190" i="1"/>
  <c r="DP190" i="1"/>
  <c r="DT190" i="1"/>
  <c r="AT190" i="1"/>
  <c r="AX190" i="1"/>
  <c r="BF190" i="1"/>
  <c r="BI190" i="1"/>
  <c r="BM190" i="1"/>
  <c r="BQ190" i="1"/>
  <c r="BU190" i="1"/>
  <c r="BY190" i="1"/>
  <c r="CC190" i="1"/>
  <c r="CG190" i="1"/>
  <c r="CK190" i="1"/>
  <c r="CS190" i="1"/>
  <c r="CW190" i="1"/>
  <c r="DE190" i="1"/>
  <c r="DI190" i="1"/>
  <c r="DM190" i="1"/>
  <c r="DQ190" i="1"/>
  <c r="DU190" i="1"/>
  <c r="AU190" i="1"/>
  <c r="AY190" i="1"/>
  <c r="BC190" i="1"/>
  <c r="BG190" i="1"/>
  <c r="BJ190" i="1"/>
  <c r="BR190" i="1"/>
  <c r="BV190" i="1"/>
  <c r="BZ190" i="1"/>
  <c r="CD190" i="1"/>
  <c r="CH190" i="1"/>
  <c r="CL190" i="1"/>
  <c r="CP190" i="1"/>
  <c r="CT190" i="1"/>
  <c r="CX190" i="1"/>
  <c r="DF190" i="1"/>
  <c r="DJ190" i="1"/>
  <c r="DR190" i="1"/>
  <c r="AR190" i="1"/>
  <c r="BH190" i="1"/>
  <c r="AP190" i="1"/>
  <c r="AM190" i="1"/>
  <c r="AV190" i="1"/>
  <c r="AQ190" i="1"/>
  <c r="AL190" i="1"/>
  <c r="AZ190" i="1"/>
  <c r="AK190" i="1"/>
  <c r="BD190" i="1"/>
  <c r="AJ190" i="1"/>
  <c r="AI190" i="1"/>
  <c r="EB188" i="1"/>
  <c r="EJ188" i="1"/>
  <c r="EN188" i="1"/>
  <c r="ER188" i="1"/>
  <c r="EV188" i="1"/>
  <c r="EZ188" i="1"/>
  <c r="FD188" i="1"/>
  <c r="FH188" i="1"/>
  <c r="FL188" i="1"/>
  <c r="FP188" i="1"/>
  <c r="FX188" i="1"/>
  <c r="GB188" i="1"/>
  <c r="GJ188" i="1"/>
  <c r="GN188" i="1"/>
  <c r="GR188" i="1"/>
  <c r="GV188" i="1"/>
  <c r="GZ188" i="1"/>
  <c r="HD188" i="1"/>
  <c r="HH188" i="1"/>
  <c r="HL188" i="1"/>
  <c r="EC188" i="1"/>
  <c r="EK188" i="1"/>
  <c r="EO188" i="1"/>
  <c r="EW188" i="1"/>
  <c r="FA188" i="1"/>
  <c r="FE188" i="1"/>
  <c r="FI188" i="1"/>
  <c r="FM188" i="1"/>
  <c r="FQ188" i="1"/>
  <c r="FU188" i="1"/>
  <c r="FY188" i="1"/>
  <c r="GC188" i="1"/>
  <c r="GK188" i="1"/>
  <c r="GO188" i="1"/>
  <c r="GW188" i="1"/>
  <c r="HA188" i="1"/>
  <c r="HE188" i="1"/>
  <c r="HI188" i="1"/>
  <c r="HM188" i="1"/>
  <c r="ED188" i="1"/>
  <c r="EH188" i="1"/>
  <c r="EL188" i="1"/>
  <c r="EP188" i="1"/>
  <c r="EX188" i="1"/>
  <c r="FB188" i="1"/>
  <c r="FJ188" i="1"/>
  <c r="FN188" i="1"/>
  <c r="FR188" i="1"/>
  <c r="FV188" i="1"/>
  <c r="FZ188" i="1"/>
  <c r="GD188" i="1"/>
  <c r="GH188" i="1"/>
  <c r="GL188" i="1"/>
  <c r="GP188" i="1"/>
  <c r="GX188" i="1"/>
  <c r="HB188" i="1"/>
  <c r="HJ188" i="1"/>
  <c r="EA188" i="1"/>
  <c r="EE188" i="1"/>
  <c r="EI188" i="1"/>
  <c r="EM188" i="1"/>
  <c r="EQ188" i="1"/>
  <c r="EU188" i="1"/>
  <c r="EY188" i="1"/>
  <c r="FC188" i="1"/>
  <c r="FK188" i="1"/>
  <c r="FO188" i="1"/>
  <c r="FW188" i="1"/>
  <c r="GA188" i="1"/>
  <c r="GE188" i="1"/>
  <c r="GI188" i="1"/>
  <c r="GM188" i="1"/>
  <c r="GQ188" i="1"/>
  <c r="GU188" i="1"/>
  <c r="GY188" i="1"/>
  <c r="HC188" i="1"/>
  <c r="HK188" i="1"/>
  <c r="BI188" i="1"/>
  <c r="BM188" i="1"/>
  <c r="BQ188" i="1"/>
  <c r="BU188" i="1"/>
  <c r="BY188" i="1"/>
  <c r="CC188" i="1"/>
  <c r="CG188" i="1"/>
  <c r="CK188" i="1"/>
  <c r="CS188" i="1"/>
  <c r="CW188" i="1"/>
  <c r="DE188" i="1"/>
  <c r="DI188" i="1"/>
  <c r="DM188" i="1"/>
  <c r="DQ188" i="1"/>
  <c r="DU188" i="1"/>
  <c r="AU188" i="1"/>
  <c r="AY188" i="1"/>
  <c r="BC188" i="1"/>
  <c r="BG188" i="1"/>
  <c r="BJ188" i="1"/>
  <c r="BR188" i="1"/>
  <c r="BV188" i="1"/>
  <c r="BZ188" i="1"/>
  <c r="CD188" i="1"/>
  <c r="CH188" i="1"/>
  <c r="CL188" i="1"/>
  <c r="CP188" i="1"/>
  <c r="CT188" i="1"/>
  <c r="CX188" i="1"/>
  <c r="DF188" i="1"/>
  <c r="DJ188" i="1"/>
  <c r="DR188" i="1"/>
  <c r="AR188" i="1"/>
  <c r="AV188" i="1"/>
  <c r="AZ188" i="1"/>
  <c r="BD188" i="1"/>
  <c r="BH188" i="1"/>
  <c r="BK188" i="1"/>
  <c r="BS188" i="1"/>
  <c r="BW188" i="1"/>
  <c r="CE188" i="1"/>
  <c r="CI188" i="1"/>
  <c r="CM188" i="1"/>
  <c r="CQ188" i="1"/>
  <c r="CU188" i="1"/>
  <c r="CY188" i="1"/>
  <c r="DC188" i="1"/>
  <c r="DG188" i="1"/>
  <c r="DK188" i="1"/>
  <c r="DS188" i="1"/>
  <c r="AS188" i="1"/>
  <c r="AW188" i="1"/>
  <c r="BE188" i="1"/>
  <c r="BL188" i="1"/>
  <c r="BP188" i="1"/>
  <c r="BT188" i="1"/>
  <c r="BX188" i="1"/>
  <c r="CF188" i="1"/>
  <c r="CJ188" i="1"/>
  <c r="CR188" i="1"/>
  <c r="CV188" i="1"/>
  <c r="CZ188" i="1"/>
  <c r="DD188" i="1"/>
  <c r="DH188" i="1"/>
  <c r="DL188" i="1"/>
  <c r="DP188" i="1"/>
  <c r="DT188" i="1"/>
  <c r="AT188" i="1"/>
  <c r="AP188" i="1"/>
  <c r="AK188" i="1"/>
  <c r="AX188" i="1"/>
  <c r="AQ188" i="1"/>
  <c r="AJ188" i="1"/>
  <c r="AM188" i="1"/>
  <c r="AI188" i="1"/>
  <c r="BF188" i="1"/>
  <c r="AL188" i="1"/>
  <c r="EC112" i="1"/>
  <c r="EK112" i="1"/>
  <c r="EO112" i="1"/>
  <c r="EW112" i="1"/>
  <c r="FA112" i="1"/>
  <c r="FE112" i="1"/>
  <c r="FI112" i="1"/>
  <c r="FM112" i="1"/>
  <c r="FQ112" i="1"/>
  <c r="FU112" i="1"/>
  <c r="FY112" i="1"/>
  <c r="GC112" i="1"/>
  <c r="GK112" i="1"/>
  <c r="GO112" i="1"/>
  <c r="GW112" i="1"/>
  <c r="HA112" i="1"/>
  <c r="HE112" i="1"/>
  <c r="HI112" i="1"/>
  <c r="HM112" i="1"/>
  <c r="ED112" i="1"/>
  <c r="EH112" i="1"/>
  <c r="EL112" i="1"/>
  <c r="EP112" i="1"/>
  <c r="EX112" i="1"/>
  <c r="FB112" i="1"/>
  <c r="FJ112" i="1"/>
  <c r="FN112" i="1"/>
  <c r="FR112" i="1"/>
  <c r="FV112" i="1"/>
  <c r="FZ112" i="1"/>
  <c r="GD112" i="1"/>
  <c r="GH112" i="1"/>
  <c r="GL112" i="1"/>
  <c r="GP112" i="1"/>
  <c r="GX112" i="1"/>
  <c r="HB112" i="1"/>
  <c r="HJ112" i="1"/>
  <c r="EA112" i="1"/>
  <c r="EE112" i="1"/>
  <c r="EI112" i="1"/>
  <c r="EM112" i="1"/>
  <c r="EQ112" i="1"/>
  <c r="EU112" i="1"/>
  <c r="EY112" i="1"/>
  <c r="FC112" i="1"/>
  <c r="FK112" i="1"/>
  <c r="FO112" i="1"/>
  <c r="FW112" i="1"/>
  <c r="GA112" i="1"/>
  <c r="GE112" i="1"/>
  <c r="GI112" i="1"/>
  <c r="GM112" i="1"/>
  <c r="GQ112" i="1"/>
  <c r="GU112" i="1"/>
  <c r="GY112" i="1"/>
  <c r="HC112" i="1"/>
  <c r="HK112" i="1"/>
  <c r="EB112" i="1"/>
  <c r="EJ112" i="1"/>
  <c r="EN112" i="1"/>
  <c r="ER112" i="1"/>
  <c r="EV112" i="1"/>
  <c r="EZ112" i="1"/>
  <c r="FD112" i="1"/>
  <c r="FH112" i="1"/>
  <c r="FL112" i="1"/>
  <c r="FP112" i="1"/>
  <c r="FX112" i="1"/>
  <c r="GB112" i="1"/>
  <c r="GJ112" i="1"/>
  <c r="GN112" i="1"/>
  <c r="GR112" i="1"/>
  <c r="GV112" i="1"/>
  <c r="GZ112" i="1"/>
  <c r="HD112" i="1"/>
  <c r="HH112" i="1"/>
  <c r="HL112" i="1"/>
  <c r="BI112" i="1"/>
  <c r="BM112" i="1"/>
  <c r="BQ112" i="1"/>
  <c r="BU112" i="1"/>
  <c r="BY112" i="1"/>
  <c r="CC112" i="1"/>
  <c r="CG112" i="1"/>
  <c r="CK112" i="1"/>
  <c r="CS112" i="1"/>
  <c r="CW112" i="1"/>
  <c r="DE112" i="1"/>
  <c r="DI112" i="1"/>
  <c r="DM112" i="1"/>
  <c r="DQ112" i="1"/>
  <c r="DU112" i="1"/>
  <c r="BJ112" i="1"/>
  <c r="BR112" i="1"/>
  <c r="BV112" i="1"/>
  <c r="BZ112" i="1"/>
  <c r="CD112" i="1"/>
  <c r="CH112" i="1"/>
  <c r="CL112" i="1"/>
  <c r="CP112" i="1"/>
  <c r="CT112" i="1"/>
  <c r="CX112" i="1"/>
  <c r="DF112" i="1"/>
  <c r="DJ112" i="1"/>
  <c r="DR112" i="1"/>
  <c r="BK112" i="1"/>
  <c r="BS112" i="1"/>
  <c r="BW112" i="1"/>
  <c r="CE112" i="1"/>
  <c r="CI112" i="1"/>
  <c r="CM112" i="1"/>
  <c r="CQ112" i="1"/>
  <c r="CU112" i="1"/>
  <c r="CY112" i="1"/>
  <c r="DC112" i="1"/>
  <c r="DG112" i="1"/>
  <c r="DK112" i="1"/>
  <c r="DS112" i="1"/>
  <c r="BL112" i="1"/>
  <c r="BP112" i="1"/>
  <c r="BT112" i="1"/>
  <c r="BX112" i="1"/>
  <c r="CF112" i="1"/>
  <c r="CJ112" i="1"/>
  <c r="CR112" i="1"/>
  <c r="CV112" i="1"/>
  <c r="CZ112" i="1"/>
  <c r="DD112" i="1"/>
  <c r="DH112" i="1"/>
  <c r="DL112" i="1"/>
  <c r="DP112" i="1"/>
  <c r="DT112" i="1"/>
  <c r="AU112" i="1"/>
  <c r="AY112" i="1"/>
  <c r="BC112" i="1"/>
  <c r="BG112" i="1"/>
  <c r="AR112" i="1"/>
  <c r="AV112" i="1"/>
  <c r="AZ112" i="1"/>
  <c r="BD112" i="1"/>
  <c r="BH112" i="1"/>
  <c r="AS112" i="1"/>
  <c r="AW112" i="1"/>
  <c r="BE112" i="1"/>
  <c r="AT112" i="1"/>
  <c r="AX112" i="1"/>
  <c r="BF112" i="1"/>
  <c r="AP112" i="1"/>
  <c r="AK112" i="1"/>
  <c r="AQ112" i="1"/>
  <c r="AJ112" i="1"/>
  <c r="AM112" i="1"/>
  <c r="AI112" i="1"/>
  <c r="AL112" i="1"/>
  <c r="EA187" i="1"/>
  <c r="EE187" i="1"/>
  <c r="EI187" i="1"/>
  <c r="EM187" i="1"/>
  <c r="EQ187" i="1"/>
  <c r="EU187" i="1"/>
  <c r="EY187" i="1"/>
  <c r="FC187" i="1"/>
  <c r="FK187" i="1"/>
  <c r="FO187" i="1"/>
  <c r="FW187" i="1"/>
  <c r="GA187" i="1"/>
  <c r="GE187" i="1"/>
  <c r="GI187" i="1"/>
  <c r="GM187" i="1"/>
  <c r="GQ187" i="1"/>
  <c r="GU187" i="1"/>
  <c r="GY187" i="1"/>
  <c r="HC187" i="1"/>
  <c r="HK187" i="1"/>
  <c r="EB187" i="1"/>
  <c r="EJ187" i="1"/>
  <c r="EN187" i="1"/>
  <c r="ER187" i="1"/>
  <c r="EV187" i="1"/>
  <c r="EZ187" i="1"/>
  <c r="FD187" i="1"/>
  <c r="FH187" i="1"/>
  <c r="FL187" i="1"/>
  <c r="FP187" i="1"/>
  <c r="FX187" i="1"/>
  <c r="GB187" i="1"/>
  <c r="GJ187" i="1"/>
  <c r="GN187" i="1"/>
  <c r="GR187" i="1"/>
  <c r="GV187" i="1"/>
  <c r="GZ187" i="1"/>
  <c r="HD187" i="1"/>
  <c r="HH187" i="1"/>
  <c r="HL187" i="1"/>
  <c r="EC187" i="1"/>
  <c r="EK187" i="1"/>
  <c r="EO187" i="1"/>
  <c r="EW187" i="1"/>
  <c r="FA187" i="1"/>
  <c r="FE187" i="1"/>
  <c r="FI187" i="1"/>
  <c r="FM187" i="1"/>
  <c r="FQ187" i="1"/>
  <c r="FU187" i="1"/>
  <c r="FY187" i="1"/>
  <c r="GC187" i="1"/>
  <c r="GK187" i="1"/>
  <c r="GO187" i="1"/>
  <c r="GW187" i="1"/>
  <c r="HA187" i="1"/>
  <c r="HE187" i="1"/>
  <c r="HI187" i="1"/>
  <c r="HM187" i="1"/>
  <c r="ED187" i="1"/>
  <c r="EH187" i="1"/>
  <c r="EL187" i="1"/>
  <c r="EP187" i="1"/>
  <c r="EX187" i="1"/>
  <c r="FB187" i="1"/>
  <c r="FJ187" i="1"/>
  <c r="FN187" i="1"/>
  <c r="FR187" i="1"/>
  <c r="FV187" i="1"/>
  <c r="FZ187" i="1"/>
  <c r="GD187" i="1"/>
  <c r="GH187" i="1"/>
  <c r="GL187" i="1"/>
  <c r="GP187" i="1"/>
  <c r="GX187" i="1"/>
  <c r="HB187" i="1"/>
  <c r="HJ187" i="1"/>
  <c r="BJ187" i="1"/>
  <c r="BR187" i="1"/>
  <c r="BV187" i="1"/>
  <c r="BZ187" i="1"/>
  <c r="CD187" i="1"/>
  <c r="CH187" i="1"/>
  <c r="CL187" i="1"/>
  <c r="CP187" i="1"/>
  <c r="CT187" i="1"/>
  <c r="CX187" i="1"/>
  <c r="DF187" i="1"/>
  <c r="DJ187" i="1"/>
  <c r="DR187" i="1"/>
  <c r="AR187" i="1"/>
  <c r="AV187" i="1"/>
  <c r="AZ187" i="1"/>
  <c r="BD187" i="1"/>
  <c r="BH187" i="1"/>
  <c r="BK187" i="1"/>
  <c r="BS187" i="1"/>
  <c r="BW187" i="1"/>
  <c r="CE187" i="1"/>
  <c r="CI187" i="1"/>
  <c r="CM187" i="1"/>
  <c r="CQ187" i="1"/>
  <c r="CU187" i="1"/>
  <c r="CY187" i="1"/>
  <c r="DC187" i="1"/>
  <c r="DG187" i="1"/>
  <c r="DK187" i="1"/>
  <c r="DS187" i="1"/>
  <c r="AS187" i="1"/>
  <c r="AW187" i="1"/>
  <c r="BE187" i="1"/>
  <c r="BL187" i="1"/>
  <c r="BP187" i="1"/>
  <c r="BT187" i="1"/>
  <c r="BX187" i="1"/>
  <c r="CF187" i="1"/>
  <c r="CJ187" i="1"/>
  <c r="CR187" i="1"/>
  <c r="CV187" i="1"/>
  <c r="CZ187" i="1"/>
  <c r="DD187" i="1"/>
  <c r="DH187" i="1"/>
  <c r="DL187" i="1"/>
  <c r="DP187" i="1"/>
  <c r="DT187" i="1"/>
  <c r="AT187" i="1"/>
  <c r="AX187" i="1"/>
  <c r="BF187" i="1"/>
  <c r="BI187" i="1"/>
  <c r="BM187" i="1"/>
  <c r="BQ187" i="1"/>
  <c r="BU187" i="1"/>
  <c r="BY187" i="1"/>
  <c r="CC187" i="1"/>
  <c r="CG187" i="1"/>
  <c r="CK187" i="1"/>
  <c r="CS187" i="1"/>
  <c r="CW187" i="1"/>
  <c r="DE187" i="1"/>
  <c r="DI187" i="1"/>
  <c r="DM187" i="1"/>
  <c r="DQ187" i="1"/>
  <c r="DU187" i="1"/>
  <c r="AU187" i="1"/>
  <c r="AJ187" i="1"/>
  <c r="AY187" i="1"/>
  <c r="AM187" i="1"/>
  <c r="AI187" i="1"/>
  <c r="BC187" i="1"/>
  <c r="AP187" i="1"/>
  <c r="AL187" i="1"/>
  <c r="BG187" i="1"/>
  <c r="AQ187" i="1"/>
  <c r="AK187" i="1"/>
  <c r="EB170" i="1"/>
  <c r="EJ170" i="1"/>
  <c r="EN170" i="1"/>
  <c r="ER170" i="1"/>
  <c r="EV170" i="1"/>
  <c r="EZ170" i="1"/>
  <c r="FD170" i="1"/>
  <c r="FH170" i="1"/>
  <c r="FL170" i="1"/>
  <c r="FP170" i="1"/>
  <c r="FX170" i="1"/>
  <c r="GB170" i="1"/>
  <c r="GJ170" i="1"/>
  <c r="GN170" i="1"/>
  <c r="GR170" i="1"/>
  <c r="GV170" i="1"/>
  <c r="GZ170" i="1"/>
  <c r="HD170" i="1"/>
  <c r="HH170" i="1"/>
  <c r="HL170" i="1"/>
  <c r="EC170" i="1"/>
  <c r="EK170" i="1"/>
  <c r="EO170" i="1"/>
  <c r="EW170" i="1"/>
  <c r="FA170" i="1"/>
  <c r="FE170" i="1"/>
  <c r="FI170" i="1"/>
  <c r="FM170" i="1"/>
  <c r="FQ170" i="1"/>
  <c r="FU170" i="1"/>
  <c r="FY170" i="1"/>
  <c r="GC170" i="1"/>
  <c r="GK170" i="1"/>
  <c r="GO170" i="1"/>
  <c r="GW170" i="1"/>
  <c r="HA170" i="1"/>
  <c r="HE170" i="1"/>
  <c r="HI170" i="1"/>
  <c r="HM170" i="1"/>
  <c r="ED170" i="1"/>
  <c r="EH170" i="1"/>
  <c r="EL170" i="1"/>
  <c r="EP170" i="1"/>
  <c r="EX170" i="1"/>
  <c r="FB170" i="1"/>
  <c r="FJ170" i="1"/>
  <c r="FN170" i="1"/>
  <c r="FR170" i="1"/>
  <c r="FV170" i="1"/>
  <c r="FZ170" i="1"/>
  <c r="GD170" i="1"/>
  <c r="GH170" i="1"/>
  <c r="GL170" i="1"/>
  <c r="GP170" i="1"/>
  <c r="GX170" i="1"/>
  <c r="HB170" i="1"/>
  <c r="HJ170" i="1"/>
  <c r="EA170" i="1"/>
  <c r="EE170" i="1"/>
  <c r="EI170" i="1"/>
  <c r="EM170" i="1"/>
  <c r="EQ170" i="1"/>
  <c r="EU170" i="1"/>
  <c r="EY170" i="1"/>
  <c r="FC170" i="1"/>
  <c r="FK170" i="1"/>
  <c r="FO170" i="1"/>
  <c r="FW170" i="1"/>
  <c r="GA170" i="1"/>
  <c r="GE170" i="1"/>
  <c r="GI170" i="1"/>
  <c r="GM170" i="1"/>
  <c r="GQ170" i="1"/>
  <c r="GU170" i="1"/>
  <c r="GY170" i="1"/>
  <c r="HC170" i="1"/>
  <c r="HK170" i="1"/>
  <c r="BJ170" i="1"/>
  <c r="BR170" i="1"/>
  <c r="BV170" i="1"/>
  <c r="BZ170" i="1"/>
  <c r="CD170" i="1"/>
  <c r="CH170" i="1"/>
  <c r="CL170" i="1"/>
  <c r="CP170" i="1"/>
  <c r="CT170" i="1"/>
  <c r="CX170" i="1"/>
  <c r="DF170" i="1"/>
  <c r="DJ170" i="1"/>
  <c r="DR170" i="1"/>
  <c r="BK170" i="1"/>
  <c r="BS170" i="1"/>
  <c r="BW170" i="1"/>
  <c r="CE170" i="1"/>
  <c r="CI170" i="1"/>
  <c r="CM170" i="1"/>
  <c r="CQ170" i="1"/>
  <c r="CU170" i="1"/>
  <c r="CY170" i="1"/>
  <c r="DC170" i="1"/>
  <c r="DG170" i="1"/>
  <c r="DK170" i="1"/>
  <c r="DS170" i="1"/>
  <c r="BL170" i="1"/>
  <c r="BP170" i="1"/>
  <c r="BT170" i="1"/>
  <c r="BX170" i="1"/>
  <c r="CF170" i="1"/>
  <c r="CJ170" i="1"/>
  <c r="CR170" i="1"/>
  <c r="CV170" i="1"/>
  <c r="CZ170" i="1"/>
  <c r="DD170" i="1"/>
  <c r="DH170" i="1"/>
  <c r="DL170" i="1"/>
  <c r="DP170" i="1"/>
  <c r="DT170" i="1"/>
  <c r="BI170" i="1"/>
  <c r="BM170" i="1"/>
  <c r="BQ170" i="1"/>
  <c r="BU170" i="1"/>
  <c r="BY170" i="1"/>
  <c r="CC170" i="1"/>
  <c r="CG170" i="1"/>
  <c r="CK170" i="1"/>
  <c r="CS170" i="1"/>
  <c r="CW170" i="1"/>
  <c r="DE170" i="1"/>
  <c r="DI170" i="1"/>
  <c r="DM170" i="1"/>
  <c r="DQ170" i="1"/>
  <c r="DU170" i="1"/>
  <c r="AS170" i="1"/>
  <c r="AW170" i="1"/>
  <c r="BE170" i="1"/>
  <c r="AT170" i="1"/>
  <c r="AX170" i="1"/>
  <c r="BF170" i="1"/>
  <c r="AU170" i="1"/>
  <c r="AY170" i="1"/>
  <c r="BC170" i="1"/>
  <c r="BG170" i="1"/>
  <c r="AV170" i="1"/>
  <c r="AP170" i="1"/>
  <c r="AM170" i="1"/>
  <c r="AZ170" i="1"/>
  <c r="AQ170" i="1"/>
  <c r="AL170" i="1"/>
  <c r="AI170" i="1"/>
  <c r="BD170" i="1"/>
  <c r="AK170" i="1"/>
  <c r="AR170" i="1"/>
  <c r="BH170" i="1"/>
  <c r="AJ170" i="1"/>
  <c r="ED105" i="1"/>
  <c r="EH105" i="1"/>
  <c r="EL105" i="1"/>
  <c r="EP105" i="1"/>
  <c r="EX105" i="1"/>
  <c r="FB105" i="1"/>
  <c r="FJ105" i="1"/>
  <c r="FN105" i="1"/>
  <c r="FR105" i="1"/>
  <c r="FV105" i="1"/>
  <c r="FZ105" i="1"/>
  <c r="GD105" i="1"/>
  <c r="GH105" i="1"/>
  <c r="GL105" i="1"/>
  <c r="EA105" i="1"/>
  <c r="EE105" i="1"/>
  <c r="EI105" i="1"/>
  <c r="EM105" i="1"/>
  <c r="EQ105" i="1"/>
  <c r="EU105" i="1"/>
  <c r="EY105" i="1"/>
  <c r="FC105" i="1"/>
  <c r="FK105" i="1"/>
  <c r="FO105" i="1"/>
  <c r="FW105" i="1"/>
  <c r="GA105" i="1"/>
  <c r="GE105" i="1"/>
  <c r="GI105" i="1"/>
  <c r="GM105" i="1"/>
  <c r="EB105" i="1"/>
  <c r="EJ105" i="1"/>
  <c r="EN105" i="1"/>
  <c r="ER105" i="1"/>
  <c r="EV105" i="1"/>
  <c r="EZ105" i="1"/>
  <c r="FD105" i="1"/>
  <c r="FH105" i="1"/>
  <c r="FL105" i="1"/>
  <c r="FP105" i="1"/>
  <c r="FX105" i="1"/>
  <c r="GB105" i="1"/>
  <c r="GJ105" i="1"/>
  <c r="GN105" i="1"/>
  <c r="EC105" i="1"/>
  <c r="EK105" i="1"/>
  <c r="EO105" i="1"/>
  <c r="EW105" i="1"/>
  <c r="FA105" i="1"/>
  <c r="FE105" i="1"/>
  <c r="FI105" i="1"/>
  <c r="FM105" i="1"/>
  <c r="FQ105" i="1"/>
  <c r="FU105" i="1"/>
  <c r="FY105" i="1"/>
  <c r="GC105" i="1"/>
  <c r="GK105" i="1"/>
  <c r="GO105" i="1"/>
  <c r="GQ105" i="1"/>
  <c r="GU105" i="1"/>
  <c r="GY105" i="1"/>
  <c r="HC105" i="1"/>
  <c r="HK105" i="1"/>
  <c r="GW105" i="1"/>
  <c r="HA105" i="1"/>
  <c r="HE105" i="1"/>
  <c r="HI105" i="1"/>
  <c r="HM105" i="1"/>
  <c r="GP105" i="1"/>
  <c r="GX105" i="1"/>
  <c r="GR105" i="1"/>
  <c r="GZ105" i="1"/>
  <c r="HH105" i="1"/>
  <c r="HB105" i="1"/>
  <c r="HJ105" i="1"/>
  <c r="GV105" i="1"/>
  <c r="HD105" i="1"/>
  <c r="HL105" i="1"/>
  <c r="BL105" i="1"/>
  <c r="BP105" i="1"/>
  <c r="BT105" i="1"/>
  <c r="BX105" i="1"/>
  <c r="CF105" i="1"/>
  <c r="CJ105" i="1"/>
  <c r="CR105" i="1"/>
  <c r="CV105" i="1"/>
  <c r="CZ105" i="1"/>
  <c r="DD105" i="1"/>
  <c r="DH105" i="1"/>
  <c r="DL105" i="1"/>
  <c r="DP105" i="1"/>
  <c r="DT105" i="1"/>
  <c r="BI105" i="1"/>
  <c r="BM105" i="1"/>
  <c r="BQ105" i="1"/>
  <c r="BU105" i="1"/>
  <c r="BY105" i="1"/>
  <c r="CC105" i="1"/>
  <c r="CG105" i="1"/>
  <c r="CK105" i="1"/>
  <c r="CS105" i="1"/>
  <c r="CW105" i="1"/>
  <c r="DE105" i="1"/>
  <c r="DI105" i="1"/>
  <c r="DM105" i="1"/>
  <c r="DQ105" i="1"/>
  <c r="DU105" i="1"/>
  <c r="BJ105" i="1"/>
  <c r="BR105" i="1"/>
  <c r="BV105" i="1"/>
  <c r="BZ105" i="1"/>
  <c r="CD105" i="1"/>
  <c r="CH105" i="1"/>
  <c r="CL105" i="1"/>
  <c r="CP105" i="1"/>
  <c r="CT105" i="1"/>
  <c r="CX105" i="1"/>
  <c r="DF105" i="1"/>
  <c r="DJ105" i="1"/>
  <c r="DR105" i="1"/>
  <c r="BK105" i="1"/>
  <c r="BS105" i="1"/>
  <c r="BW105" i="1"/>
  <c r="CE105" i="1"/>
  <c r="CI105" i="1"/>
  <c r="CM105" i="1"/>
  <c r="CQ105" i="1"/>
  <c r="CU105" i="1"/>
  <c r="CY105" i="1"/>
  <c r="DC105" i="1"/>
  <c r="DG105" i="1"/>
  <c r="DK105" i="1"/>
  <c r="DS105" i="1"/>
  <c r="AT105" i="1"/>
  <c r="AX105" i="1"/>
  <c r="BF105" i="1"/>
  <c r="AU105" i="1"/>
  <c r="AY105" i="1"/>
  <c r="BC105" i="1"/>
  <c r="BG105" i="1"/>
  <c r="AR105" i="1"/>
  <c r="AV105" i="1"/>
  <c r="AZ105" i="1"/>
  <c r="BD105" i="1"/>
  <c r="BH105" i="1"/>
  <c r="AS105" i="1"/>
  <c r="AW105" i="1"/>
  <c r="BE105" i="1"/>
  <c r="AL105" i="1"/>
  <c r="AK105" i="1"/>
  <c r="AP105" i="1"/>
  <c r="AJ105" i="1"/>
  <c r="AQ105" i="1"/>
  <c r="AM105" i="1"/>
  <c r="AI105" i="1"/>
  <c r="EB199" i="1"/>
  <c r="ED199" i="1"/>
  <c r="EH199" i="1"/>
  <c r="EK199" i="1"/>
  <c r="EO199" i="1"/>
  <c r="EW199" i="1"/>
  <c r="FA199" i="1"/>
  <c r="FE199" i="1"/>
  <c r="FI199" i="1"/>
  <c r="FM199" i="1"/>
  <c r="FQ199" i="1"/>
  <c r="FU199" i="1"/>
  <c r="FY199" i="1"/>
  <c r="GC199" i="1"/>
  <c r="GK199" i="1"/>
  <c r="GO199" i="1"/>
  <c r="GW199" i="1"/>
  <c r="HA199" i="1"/>
  <c r="HE199" i="1"/>
  <c r="HI199" i="1"/>
  <c r="HM199" i="1"/>
  <c r="EA199" i="1"/>
  <c r="EL199" i="1"/>
  <c r="EP199" i="1"/>
  <c r="EX199" i="1"/>
  <c r="FB199" i="1"/>
  <c r="FJ199" i="1"/>
  <c r="FN199" i="1"/>
  <c r="FR199" i="1"/>
  <c r="FV199" i="1"/>
  <c r="FZ199" i="1"/>
  <c r="GD199" i="1"/>
  <c r="GH199" i="1"/>
  <c r="GL199" i="1"/>
  <c r="GP199" i="1"/>
  <c r="GX199" i="1"/>
  <c r="HB199" i="1"/>
  <c r="HJ199" i="1"/>
  <c r="EC199" i="1"/>
  <c r="EI199" i="1"/>
  <c r="EM199" i="1"/>
  <c r="EQ199" i="1"/>
  <c r="EU199" i="1"/>
  <c r="EY199" i="1"/>
  <c r="FC199" i="1"/>
  <c r="FK199" i="1"/>
  <c r="FO199" i="1"/>
  <c r="FW199" i="1"/>
  <c r="GA199" i="1"/>
  <c r="GE199" i="1"/>
  <c r="GI199" i="1"/>
  <c r="GM199" i="1"/>
  <c r="GQ199" i="1"/>
  <c r="GU199" i="1"/>
  <c r="GY199" i="1"/>
  <c r="HC199" i="1"/>
  <c r="HK199" i="1"/>
  <c r="EE199" i="1"/>
  <c r="EJ199" i="1"/>
  <c r="EN199" i="1"/>
  <c r="ER199" i="1"/>
  <c r="EV199" i="1"/>
  <c r="EZ199" i="1"/>
  <c r="FD199" i="1"/>
  <c r="FH199" i="1"/>
  <c r="FL199" i="1"/>
  <c r="FP199" i="1"/>
  <c r="FX199" i="1"/>
  <c r="GB199" i="1"/>
  <c r="GJ199" i="1"/>
  <c r="GN199" i="1"/>
  <c r="GR199" i="1"/>
  <c r="GV199" i="1"/>
  <c r="GZ199" i="1"/>
  <c r="HD199" i="1"/>
  <c r="HH199" i="1"/>
  <c r="HL199" i="1"/>
  <c r="BJ199" i="1"/>
  <c r="BR199" i="1"/>
  <c r="BV199" i="1"/>
  <c r="BZ199" i="1"/>
  <c r="CD199" i="1"/>
  <c r="CH199" i="1"/>
  <c r="CL199" i="1"/>
  <c r="CP199" i="1"/>
  <c r="CT199" i="1"/>
  <c r="CX199" i="1"/>
  <c r="DF199" i="1"/>
  <c r="DJ199" i="1"/>
  <c r="DR199" i="1"/>
  <c r="AR199" i="1"/>
  <c r="AV199" i="1"/>
  <c r="AZ199" i="1"/>
  <c r="BD199" i="1"/>
  <c r="BH199" i="1"/>
  <c r="BK199" i="1"/>
  <c r="BS199" i="1"/>
  <c r="BW199" i="1"/>
  <c r="CE199" i="1"/>
  <c r="CI199" i="1"/>
  <c r="CM199" i="1"/>
  <c r="CQ199" i="1"/>
  <c r="CU199" i="1"/>
  <c r="CY199" i="1"/>
  <c r="DC199" i="1"/>
  <c r="DG199" i="1"/>
  <c r="DK199" i="1"/>
  <c r="DS199" i="1"/>
  <c r="AS199" i="1"/>
  <c r="AW199" i="1"/>
  <c r="BE199" i="1"/>
  <c r="BL199" i="1"/>
  <c r="BP199" i="1"/>
  <c r="BT199" i="1"/>
  <c r="BX199" i="1"/>
  <c r="CF199" i="1"/>
  <c r="CJ199" i="1"/>
  <c r="CR199" i="1"/>
  <c r="CV199" i="1"/>
  <c r="CZ199" i="1"/>
  <c r="DD199" i="1"/>
  <c r="DH199" i="1"/>
  <c r="DL199" i="1"/>
  <c r="DP199" i="1"/>
  <c r="DT199" i="1"/>
  <c r="AT199" i="1"/>
  <c r="AX199" i="1"/>
  <c r="BF199" i="1"/>
  <c r="BI199" i="1"/>
  <c r="BM199" i="1"/>
  <c r="BQ199" i="1"/>
  <c r="BU199" i="1"/>
  <c r="BY199" i="1"/>
  <c r="CC199" i="1"/>
  <c r="CG199" i="1"/>
  <c r="CK199" i="1"/>
  <c r="CS199" i="1"/>
  <c r="CW199" i="1"/>
  <c r="DE199" i="1"/>
  <c r="DI199" i="1"/>
  <c r="DM199" i="1"/>
  <c r="DQ199" i="1"/>
  <c r="DU199" i="1"/>
  <c r="AY199" i="1"/>
  <c r="AJ199" i="1"/>
  <c r="BC199" i="1"/>
  <c r="AM199" i="1"/>
  <c r="AI199" i="1"/>
  <c r="BG199" i="1"/>
  <c r="AP199" i="1"/>
  <c r="AL199" i="1"/>
  <c r="AU199" i="1"/>
  <c r="AQ199" i="1"/>
  <c r="AK199" i="1"/>
  <c r="EB196" i="1"/>
  <c r="EJ196" i="1"/>
  <c r="EN196" i="1"/>
  <c r="ER196" i="1"/>
  <c r="EV196" i="1"/>
  <c r="EZ196" i="1"/>
  <c r="FD196" i="1"/>
  <c r="FH196" i="1"/>
  <c r="FL196" i="1"/>
  <c r="FP196" i="1"/>
  <c r="FX196" i="1"/>
  <c r="GB196" i="1"/>
  <c r="GJ196" i="1"/>
  <c r="GN196" i="1"/>
  <c r="GR196" i="1"/>
  <c r="GV196" i="1"/>
  <c r="GZ196" i="1"/>
  <c r="EC196" i="1"/>
  <c r="EK196" i="1"/>
  <c r="EO196" i="1"/>
  <c r="EW196" i="1"/>
  <c r="FA196" i="1"/>
  <c r="FE196" i="1"/>
  <c r="FI196" i="1"/>
  <c r="FM196" i="1"/>
  <c r="FQ196" i="1"/>
  <c r="FU196" i="1"/>
  <c r="FY196" i="1"/>
  <c r="GC196" i="1"/>
  <c r="GK196" i="1"/>
  <c r="GO196" i="1"/>
  <c r="GW196" i="1"/>
  <c r="HA196" i="1"/>
  <c r="HE196" i="1"/>
  <c r="HI196" i="1"/>
  <c r="HM196" i="1"/>
  <c r="ED196" i="1"/>
  <c r="EH196" i="1"/>
  <c r="EL196" i="1"/>
  <c r="EP196" i="1"/>
  <c r="EX196" i="1"/>
  <c r="FB196" i="1"/>
  <c r="FJ196" i="1"/>
  <c r="FN196" i="1"/>
  <c r="FR196" i="1"/>
  <c r="FV196" i="1"/>
  <c r="FZ196" i="1"/>
  <c r="GD196" i="1"/>
  <c r="GH196" i="1"/>
  <c r="GL196" i="1"/>
  <c r="GP196" i="1"/>
  <c r="GX196" i="1"/>
  <c r="EA196" i="1"/>
  <c r="EE196" i="1"/>
  <c r="EI196" i="1"/>
  <c r="EM196" i="1"/>
  <c r="EQ196" i="1"/>
  <c r="EU196" i="1"/>
  <c r="EY196" i="1"/>
  <c r="FC196" i="1"/>
  <c r="FK196" i="1"/>
  <c r="FO196" i="1"/>
  <c r="FW196" i="1"/>
  <c r="GA196" i="1"/>
  <c r="GE196" i="1"/>
  <c r="GI196" i="1"/>
  <c r="GM196" i="1"/>
  <c r="GQ196" i="1"/>
  <c r="GU196" i="1"/>
  <c r="GY196" i="1"/>
  <c r="HC196" i="1"/>
  <c r="HK196" i="1"/>
  <c r="HB196" i="1"/>
  <c r="HJ196" i="1"/>
  <c r="HD196" i="1"/>
  <c r="HL196" i="1"/>
  <c r="HH196" i="1"/>
  <c r="BI196" i="1"/>
  <c r="BM196" i="1"/>
  <c r="BQ196" i="1"/>
  <c r="BU196" i="1"/>
  <c r="BY196" i="1"/>
  <c r="CC196" i="1"/>
  <c r="CG196" i="1"/>
  <c r="CK196" i="1"/>
  <c r="CS196" i="1"/>
  <c r="CW196" i="1"/>
  <c r="DE196" i="1"/>
  <c r="DI196" i="1"/>
  <c r="DM196" i="1"/>
  <c r="DQ196" i="1"/>
  <c r="DU196" i="1"/>
  <c r="AU196" i="1"/>
  <c r="AY196" i="1"/>
  <c r="BC196" i="1"/>
  <c r="BG196" i="1"/>
  <c r="BJ196" i="1"/>
  <c r="BR196" i="1"/>
  <c r="BV196" i="1"/>
  <c r="BZ196" i="1"/>
  <c r="CD196" i="1"/>
  <c r="CH196" i="1"/>
  <c r="CL196" i="1"/>
  <c r="CP196" i="1"/>
  <c r="CT196" i="1"/>
  <c r="CX196" i="1"/>
  <c r="DF196" i="1"/>
  <c r="DJ196" i="1"/>
  <c r="DR196" i="1"/>
  <c r="AR196" i="1"/>
  <c r="AV196" i="1"/>
  <c r="AZ196" i="1"/>
  <c r="BD196" i="1"/>
  <c r="BH196" i="1"/>
  <c r="BK196" i="1"/>
  <c r="BS196" i="1"/>
  <c r="BW196" i="1"/>
  <c r="CE196" i="1"/>
  <c r="CI196" i="1"/>
  <c r="CM196" i="1"/>
  <c r="CQ196" i="1"/>
  <c r="CU196" i="1"/>
  <c r="CY196" i="1"/>
  <c r="DC196" i="1"/>
  <c r="DG196" i="1"/>
  <c r="DK196" i="1"/>
  <c r="DS196" i="1"/>
  <c r="AS196" i="1"/>
  <c r="AW196" i="1"/>
  <c r="BE196" i="1"/>
  <c r="BL196" i="1"/>
  <c r="BP196" i="1"/>
  <c r="BT196" i="1"/>
  <c r="BX196" i="1"/>
  <c r="CF196" i="1"/>
  <c r="CJ196" i="1"/>
  <c r="CR196" i="1"/>
  <c r="CV196" i="1"/>
  <c r="CZ196" i="1"/>
  <c r="DD196" i="1"/>
  <c r="DH196" i="1"/>
  <c r="DL196" i="1"/>
  <c r="DP196" i="1"/>
  <c r="DT196" i="1"/>
  <c r="AP196" i="1"/>
  <c r="AK196" i="1"/>
  <c r="BF196" i="1"/>
  <c r="AQ196" i="1"/>
  <c r="AJ196" i="1"/>
  <c r="AT196" i="1"/>
  <c r="AM196" i="1"/>
  <c r="AI196" i="1"/>
  <c r="AX196" i="1"/>
  <c r="AL196" i="1"/>
  <c r="EA137" i="1"/>
  <c r="EE137" i="1"/>
  <c r="EI137" i="1"/>
  <c r="EM137" i="1"/>
  <c r="EQ137" i="1"/>
  <c r="EU137" i="1"/>
  <c r="EY137" i="1"/>
  <c r="FC137" i="1"/>
  <c r="FK137" i="1"/>
  <c r="FO137" i="1"/>
  <c r="FW137" i="1"/>
  <c r="GA137" i="1"/>
  <c r="GE137" i="1"/>
  <c r="GI137" i="1"/>
  <c r="GM137" i="1"/>
  <c r="GQ137" i="1"/>
  <c r="GU137" i="1"/>
  <c r="GY137" i="1"/>
  <c r="HC137" i="1"/>
  <c r="HK137" i="1"/>
  <c r="EC137" i="1"/>
  <c r="EK137" i="1"/>
  <c r="EO137" i="1"/>
  <c r="EW137" i="1"/>
  <c r="FA137" i="1"/>
  <c r="FE137" i="1"/>
  <c r="FI137" i="1"/>
  <c r="FM137" i="1"/>
  <c r="FQ137" i="1"/>
  <c r="FU137" i="1"/>
  <c r="FY137" i="1"/>
  <c r="GC137" i="1"/>
  <c r="GK137" i="1"/>
  <c r="GO137" i="1"/>
  <c r="GW137" i="1"/>
  <c r="HA137" i="1"/>
  <c r="HE137" i="1"/>
  <c r="HI137" i="1"/>
  <c r="HM137" i="1"/>
  <c r="EB137" i="1"/>
  <c r="EJ137" i="1"/>
  <c r="ER137" i="1"/>
  <c r="EZ137" i="1"/>
  <c r="FH137" i="1"/>
  <c r="FP137" i="1"/>
  <c r="FX137" i="1"/>
  <c r="GN137" i="1"/>
  <c r="GV137" i="1"/>
  <c r="HD137" i="1"/>
  <c r="HL137" i="1"/>
  <c r="ED137" i="1"/>
  <c r="EL137" i="1"/>
  <c r="FB137" i="1"/>
  <c r="FJ137" i="1"/>
  <c r="FR137" i="1"/>
  <c r="FZ137" i="1"/>
  <c r="GH137" i="1"/>
  <c r="GP137" i="1"/>
  <c r="GX137" i="1"/>
  <c r="EN137" i="1"/>
  <c r="EV137" i="1"/>
  <c r="FD137" i="1"/>
  <c r="FL137" i="1"/>
  <c r="GB137" i="1"/>
  <c r="GJ137" i="1"/>
  <c r="GR137" i="1"/>
  <c r="GZ137" i="1"/>
  <c r="HH137" i="1"/>
  <c r="EH137" i="1"/>
  <c r="EP137" i="1"/>
  <c r="EX137" i="1"/>
  <c r="FN137" i="1"/>
  <c r="FV137" i="1"/>
  <c r="GD137" i="1"/>
  <c r="GL137" i="1"/>
  <c r="HB137" i="1"/>
  <c r="HJ137" i="1"/>
  <c r="BK137" i="1"/>
  <c r="BS137" i="1"/>
  <c r="BW137" i="1"/>
  <c r="CE137" i="1"/>
  <c r="CI137" i="1"/>
  <c r="CM137" i="1"/>
  <c r="CQ137" i="1"/>
  <c r="CU137" i="1"/>
  <c r="CY137" i="1"/>
  <c r="DC137" i="1"/>
  <c r="DG137" i="1"/>
  <c r="DK137" i="1"/>
  <c r="DS137" i="1"/>
  <c r="BL137" i="1"/>
  <c r="BP137" i="1"/>
  <c r="BT137" i="1"/>
  <c r="BX137" i="1"/>
  <c r="CF137" i="1"/>
  <c r="CJ137" i="1"/>
  <c r="CR137" i="1"/>
  <c r="CV137" i="1"/>
  <c r="CZ137" i="1"/>
  <c r="DD137" i="1"/>
  <c r="DH137" i="1"/>
  <c r="DL137" i="1"/>
  <c r="DP137" i="1"/>
  <c r="DT137" i="1"/>
  <c r="BI137" i="1"/>
  <c r="BM137" i="1"/>
  <c r="BQ137" i="1"/>
  <c r="BU137" i="1"/>
  <c r="BY137" i="1"/>
  <c r="CC137" i="1"/>
  <c r="CG137" i="1"/>
  <c r="CK137" i="1"/>
  <c r="CS137" i="1"/>
  <c r="CW137" i="1"/>
  <c r="DE137" i="1"/>
  <c r="DI137" i="1"/>
  <c r="DM137" i="1"/>
  <c r="DQ137" i="1"/>
  <c r="DU137" i="1"/>
  <c r="BJ137" i="1"/>
  <c r="BR137" i="1"/>
  <c r="BV137" i="1"/>
  <c r="BZ137" i="1"/>
  <c r="CD137" i="1"/>
  <c r="CH137" i="1"/>
  <c r="CL137" i="1"/>
  <c r="CP137" i="1"/>
  <c r="CT137" i="1"/>
  <c r="CX137" i="1"/>
  <c r="DF137" i="1"/>
  <c r="DJ137" i="1"/>
  <c r="DR137" i="1"/>
  <c r="AT137" i="1"/>
  <c r="AX137" i="1"/>
  <c r="BF137" i="1"/>
  <c r="AU137" i="1"/>
  <c r="AY137" i="1"/>
  <c r="BC137" i="1"/>
  <c r="BG137" i="1"/>
  <c r="AR137" i="1"/>
  <c r="AV137" i="1"/>
  <c r="AZ137" i="1"/>
  <c r="BD137" i="1"/>
  <c r="BH137" i="1"/>
  <c r="AW137" i="1"/>
  <c r="AL137" i="1"/>
  <c r="AK137" i="1"/>
  <c r="BE137" i="1"/>
  <c r="AP137" i="1"/>
  <c r="AJ137" i="1"/>
  <c r="AS137" i="1"/>
  <c r="AQ137" i="1"/>
  <c r="AM137" i="1"/>
  <c r="AI137" i="1"/>
  <c r="EM153" i="1"/>
  <c r="ED77" i="1"/>
  <c r="EH77" i="1"/>
  <c r="EL77" i="1"/>
  <c r="EP77" i="1"/>
  <c r="EX77" i="1"/>
  <c r="FB77" i="1"/>
  <c r="FJ77" i="1"/>
  <c r="FN77" i="1"/>
  <c r="FR77" i="1"/>
  <c r="FV77" i="1"/>
  <c r="FZ77" i="1"/>
  <c r="GD77" i="1"/>
  <c r="GH77" i="1"/>
  <c r="GL77" i="1"/>
  <c r="GP77" i="1"/>
  <c r="GX77" i="1"/>
  <c r="HB77" i="1"/>
  <c r="HJ77" i="1"/>
  <c r="EA77" i="1"/>
  <c r="EE77" i="1"/>
  <c r="EI77" i="1"/>
  <c r="EM77" i="1"/>
  <c r="EQ77" i="1"/>
  <c r="EU77" i="1"/>
  <c r="EY77" i="1"/>
  <c r="FC77" i="1"/>
  <c r="FK77" i="1"/>
  <c r="FO77" i="1"/>
  <c r="FW77" i="1"/>
  <c r="GA77" i="1"/>
  <c r="GE77" i="1"/>
  <c r="GI77" i="1"/>
  <c r="GM77" i="1"/>
  <c r="GQ77" i="1"/>
  <c r="GU77" i="1"/>
  <c r="GY77" i="1"/>
  <c r="HC77" i="1"/>
  <c r="HK77" i="1"/>
  <c r="EB77" i="1"/>
  <c r="EJ77" i="1"/>
  <c r="EN77" i="1"/>
  <c r="ER77" i="1"/>
  <c r="EV77" i="1"/>
  <c r="EZ77" i="1"/>
  <c r="FD77" i="1"/>
  <c r="FH77" i="1"/>
  <c r="FL77" i="1"/>
  <c r="FP77" i="1"/>
  <c r="FX77" i="1"/>
  <c r="GB77" i="1"/>
  <c r="GJ77" i="1"/>
  <c r="GN77" i="1"/>
  <c r="GR77" i="1"/>
  <c r="GV77" i="1"/>
  <c r="GZ77" i="1"/>
  <c r="HD77" i="1"/>
  <c r="HH77" i="1"/>
  <c r="HL77" i="1"/>
  <c r="EC77" i="1"/>
  <c r="EK77" i="1"/>
  <c r="EO77" i="1"/>
  <c r="EW77" i="1"/>
  <c r="FA77" i="1"/>
  <c r="FE77" i="1"/>
  <c r="FI77" i="1"/>
  <c r="FM77" i="1"/>
  <c r="FQ77" i="1"/>
  <c r="FU77" i="1"/>
  <c r="FY77" i="1"/>
  <c r="GC77" i="1"/>
  <c r="GK77" i="1"/>
  <c r="GO77" i="1"/>
  <c r="GW77" i="1"/>
  <c r="HA77" i="1"/>
  <c r="HE77" i="1"/>
  <c r="HI77" i="1"/>
  <c r="HM77" i="1"/>
  <c r="BL77" i="1"/>
  <c r="BP77" i="1"/>
  <c r="BT77" i="1"/>
  <c r="BX77" i="1"/>
  <c r="CF77" i="1"/>
  <c r="CJ77" i="1"/>
  <c r="CR77" i="1"/>
  <c r="CV77" i="1"/>
  <c r="CZ77" i="1"/>
  <c r="DD77" i="1"/>
  <c r="DH77" i="1"/>
  <c r="DL77" i="1"/>
  <c r="DP77" i="1"/>
  <c r="DT77" i="1"/>
  <c r="BI77" i="1"/>
  <c r="BM77" i="1"/>
  <c r="BQ77" i="1"/>
  <c r="BU77" i="1"/>
  <c r="BY77" i="1"/>
  <c r="CC77" i="1"/>
  <c r="CG77" i="1"/>
  <c r="CK77" i="1"/>
  <c r="CS77" i="1"/>
  <c r="CW77" i="1"/>
  <c r="DE77" i="1"/>
  <c r="DI77" i="1"/>
  <c r="DM77" i="1"/>
  <c r="DQ77" i="1"/>
  <c r="DU77" i="1"/>
  <c r="BK77" i="1"/>
  <c r="BS77" i="1"/>
  <c r="BW77" i="1"/>
  <c r="CE77" i="1"/>
  <c r="CI77" i="1"/>
  <c r="CM77" i="1"/>
  <c r="CQ77" i="1"/>
  <c r="CU77" i="1"/>
  <c r="CY77" i="1"/>
  <c r="DC77" i="1"/>
  <c r="DG77" i="1"/>
  <c r="DK77" i="1"/>
  <c r="DS77" i="1"/>
  <c r="BR77" i="1"/>
  <c r="CH77" i="1"/>
  <c r="CX77" i="1"/>
  <c r="BV77" i="1"/>
  <c r="CL77" i="1"/>
  <c r="DR77" i="1"/>
  <c r="BJ77" i="1"/>
  <c r="BZ77" i="1"/>
  <c r="CP77" i="1"/>
  <c r="DF77" i="1"/>
  <c r="CD77" i="1"/>
  <c r="CT77" i="1"/>
  <c r="DJ77" i="1"/>
  <c r="AT77" i="1"/>
  <c r="AX77" i="1"/>
  <c r="BF77" i="1"/>
  <c r="AP77" i="1"/>
  <c r="AM77" i="1"/>
  <c r="AK77" i="1"/>
  <c r="AI77" i="1"/>
  <c r="AU77" i="1"/>
  <c r="AY77" i="1"/>
  <c r="BC77" i="1"/>
  <c r="BG77" i="1"/>
  <c r="AQ77" i="1"/>
  <c r="AR77" i="1"/>
  <c r="AV77" i="1"/>
  <c r="AZ77" i="1"/>
  <c r="BD77" i="1"/>
  <c r="BH77" i="1"/>
  <c r="AL77" i="1"/>
  <c r="AJ77" i="1"/>
  <c r="AS77" i="1"/>
  <c r="AW77" i="1"/>
  <c r="BE77" i="1"/>
  <c r="EC70" i="1"/>
  <c r="EK70" i="1"/>
  <c r="EO70" i="1"/>
  <c r="EW70" i="1"/>
  <c r="FA70" i="1"/>
  <c r="FE70" i="1"/>
  <c r="FI70" i="1"/>
  <c r="FM70" i="1"/>
  <c r="FQ70" i="1"/>
  <c r="FU70" i="1"/>
  <c r="FY70" i="1"/>
  <c r="GC70" i="1"/>
  <c r="GK70" i="1"/>
  <c r="GO70" i="1"/>
  <c r="GW70" i="1"/>
  <c r="HA70" i="1"/>
  <c r="HE70" i="1"/>
  <c r="HI70" i="1"/>
  <c r="HM70" i="1"/>
  <c r="ED70" i="1"/>
  <c r="EH70" i="1"/>
  <c r="EL70" i="1"/>
  <c r="EP70" i="1"/>
  <c r="EX70" i="1"/>
  <c r="FB70" i="1"/>
  <c r="FJ70" i="1"/>
  <c r="FN70" i="1"/>
  <c r="FR70" i="1"/>
  <c r="FV70" i="1"/>
  <c r="FZ70" i="1"/>
  <c r="GD70" i="1"/>
  <c r="GH70" i="1"/>
  <c r="GL70" i="1"/>
  <c r="GP70" i="1"/>
  <c r="GX70" i="1"/>
  <c r="HB70" i="1"/>
  <c r="HJ70" i="1"/>
  <c r="EA70" i="1"/>
  <c r="EE70" i="1"/>
  <c r="EI70" i="1"/>
  <c r="EM70" i="1"/>
  <c r="EQ70" i="1"/>
  <c r="EU70" i="1"/>
  <c r="EY70" i="1"/>
  <c r="FC70" i="1"/>
  <c r="FK70" i="1"/>
  <c r="FO70" i="1"/>
  <c r="FW70" i="1"/>
  <c r="GA70" i="1"/>
  <c r="GE70" i="1"/>
  <c r="GI70" i="1"/>
  <c r="GM70" i="1"/>
  <c r="GQ70" i="1"/>
  <c r="GU70" i="1"/>
  <c r="GY70" i="1"/>
  <c r="HC70" i="1"/>
  <c r="HK70" i="1"/>
  <c r="EB70" i="1"/>
  <c r="EJ70" i="1"/>
  <c r="EN70" i="1"/>
  <c r="ER70" i="1"/>
  <c r="EV70" i="1"/>
  <c r="EZ70" i="1"/>
  <c r="FD70" i="1"/>
  <c r="FH70" i="1"/>
  <c r="FL70" i="1"/>
  <c r="FP70" i="1"/>
  <c r="FX70" i="1"/>
  <c r="GB70" i="1"/>
  <c r="GJ70" i="1"/>
  <c r="GN70" i="1"/>
  <c r="GR70" i="1"/>
  <c r="GV70" i="1"/>
  <c r="GZ70" i="1"/>
  <c r="HD70" i="1"/>
  <c r="HH70" i="1"/>
  <c r="HL70" i="1"/>
  <c r="BK70" i="1"/>
  <c r="BS70" i="1"/>
  <c r="BW70" i="1"/>
  <c r="CE70" i="1"/>
  <c r="CI70" i="1"/>
  <c r="CM70" i="1"/>
  <c r="CQ70" i="1"/>
  <c r="CU70" i="1"/>
  <c r="CY70" i="1"/>
  <c r="DC70" i="1"/>
  <c r="DG70" i="1"/>
  <c r="DK70" i="1"/>
  <c r="DS70" i="1"/>
  <c r="BL70" i="1"/>
  <c r="BP70" i="1"/>
  <c r="BT70" i="1"/>
  <c r="BX70" i="1"/>
  <c r="CF70" i="1"/>
  <c r="CJ70" i="1"/>
  <c r="CR70" i="1"/>
  <c r="CV70" i="1"/>
  <c r="CZ70" i="1"/>
  <c r="DD70" i="1"/>
  <c r="DH70" i="1"/>
  <c r="DL70" i="1"/>
  <c r="DP70" i="1"/>
  <c r="DT70" i="1"/>
  <c r="BJ70" i="1"/>
  <c r="BR70" i="1"/>
  <c r="BV70" i="1"/>
  <c r="BZ70" i="1"/>
  <c r="CD70" i="1"/>
  <c r="CH70" i="1"/>
  <c r="CL70" i="1"/>
  <c r="CP70" i="1"/>
  <c r="CT70" i="1"/>
  <c r="CX70" i="1"/>
  <c r="DF70" i="1"/>
  <c r="DJ70" i="1"/>
  <c r="DR70" i="1"/>
  <c r="BI70" i="1"/>
  <c r="BY70" i="1"/>
  <c r="DE70" i="1"/>
  <c r="DU70" i="1"/>
  <c r="BM70" i="1"/>
  <c r="CC70" i="1"/>
  <c r="CS70" i="1"/>
  <c r="DI70" i="1"/>
  <c r="BQ70" i="1"/>
  <c r="CG70" i="1"/>
  <c r="CW70" i="1"/>
  <c r="DM70" i="1"/>
  <c r="BU70" i="1"/>
  <c r="CK70" i="1"/>
  <c r="DQ70" i="1"/>
  <c r="AS70" i="1"/>
  <c r="AW70" i="1"/>
  <c r="BE70" i="1"/>
  <c r="AT70" i="1"/>
  <c r="AX70" i="1"/>
  <c r="BF70" i="1"/>
  <c r="AM70" i="1"/>
  <c r="AK70" i="1"/>
  <c r="AI70" i="1"/>
  <c r="AU70" i="1"/>
  <c r="AY70" i="1"/>
  <c r="BC70" i="1"/>
  <c r="BG70" i="1"/>
  <c r="AP70" i="1"/>
  <c r="AR70" i="1"/>
  <c r="AV70" i="1"/>
  <c r="AZ70" i="1"/>
  <c r="BD70" i="1"/>
  <c r="BH70" i="1"/>
  <c r="AQ70" i="1"/>
  <c r="AL70" i="1"/>
  <c r="AJ70" i="1"/>
  <c r="EB94" i="1"/>
  <c r="EJ94" i="1"/>
  <c r="EN94" i="1"/>
  <c r="ER94" i="1"/>
  <c r="EV94" i="1"/>
  <c r="EZ94" i="1"/>
  <c r="FD94" i="1"/>
  <c r="FH94" i="1"/>
  <c r="EC94" i="1"/>
  <c r="EK94" i="1"/>
  <c r="EO94" i="1"/>
  <c r="EW94" i="1"/>
  <c r="FA94" i="1"/>
  <c r="FE94" i="1"/>
  <c r="FI94" i="1"/>
  <c r="ED94" i="1"/>
  <c r="EL94" i="1"/>
  <c r="FB94" i="1"/>
  <c r="FJ94" i="1"/>
  <c r="FN94" i="1"/>
  <c r="FR94" i="1"/>
  <c r="FV94" i="1"/>
  <c r="FZ94" i="1"/>
  <c r="GD94" i="1"/>
  <c r="GH94" i="1"/>
  <c r="GL94" i="1"/>
  <c r="GP94" i="1"/>
  <c r="GX94" i="1"/>
  <c r="HB94" i="1"/>
  <c r="HJ94" i="1"/>
  <c r="EE94" i="1"/>
  <c r="EM94" i="1"/>
  <c r="EU94" i="1"/>
  <c r="FC94" i="1"/>
  <c r="FK94" i="1"/>
  <c r="FO94" i="1"/>
  <c r="FW94" i="1"/>
  <c r="GA94" i="1"/>
  <c r="GE94" i="1"/>
  <c r="GI94" i="1"/>
  <c r="GM94" i="1"/>
  <c r="GQ94" i="1"/>
  <c r="GU94" i="1"/>
  <c r="GY94" i="1"/>
  <c r="HC94" i="1"/>
  <c r="HK94" i="1"/>
  <c r="EH94" i="1"/>
  <c r="EP94" i="1"/>
  <c r="EX94" i="1"/>
  <c r="FL94" i="1"/>
  <c r="FP94" i="1"/>
  <c r="FX94" i="1"/>
  <c r="GB94" i="1"/>
  <c r="GJ94" i="1"/>
  <c r="GN94" i="1"/>
  <c r="GR94" i="1"/>
  <c r="GV94" i="1"/>
  <c r="GZ94" i="1"/>
  <c r="HD94" i="1"/>
  <c r="HH94" i="1"/>
  <c r="HL94" i="1"/>
  <c r="EA94" i="1"/>
  <c r="EI94" i="1"/>
  <c r="EQ94" i="1"/>
  <c r="EY94" i="1"/>
  <c r="FM94" i="1"/>
  <c r="FQ94" i="1"/>
  <c r="FU94" i="1"/>
  <c r="FY94" i="1"/>
  <c r="GC94" i="1"/>
  <c r="GK94" i="1"/>
  <c r="GO94" i="1"/>
  <c r="GW94" i="1"/>
  <c r="HA94" i="1"/>
  <c r="HE94" i="1"/>
  <c r="HI94" i="1"/>
  <c r="HM94" i="1"/>
  <c r="BL94" i="1"/>
  <c r="BP94" i="1"/>
  <c r="BT94" i="1"/>
  <c r="BX94" i="1"/>
  <c r="CF94" i="1"/>
  <c r="CJ94" i="1"/>
  <c r="CR94" i="1"/>
  <c r="CV94" i="1"/>
  <c r="CZ94" i="1"/>
  <c r="DD94" i="1"/>
  <c r="DH94" i="1"/>
  <c r="DL94" i="1"/>
  <c r="DP94" i="1"/>
  <c r="DT94" i="1"/>
  <c r="BI94" i="1"/>
  <c r="BM94" i="1"/>
  <c r="BQ94" i="1"/>
  <c r="BU94" i="1"/>
  <c r="BY94" i="1"/>
  <c r="CC94" i="1"/>
  <c r="CG94" i="1"/>
  <c r="CK94" i="1"/>
  <c r="CS94" i="1"/>
  <c r="CW94" i="1"/>
  <c r="DE94" i="1"/>
  <c r="DI94" i="1"/>
  <c r="DM94" i="1"/>
  <c r="DQ94" i="1"/>
  <c r="DU94" i="1"/>
  <c r="BJ94" i="1"/>
  <c r="BR94" i="1"/>
  <c r="BV94" i="1"/>
  <c r="BZ94" i="1"/>
  <c r="CD94" i="1"/>
  <c r="CH94" i="1"/>
  <c r="CL94" i="1"/>
  <c r="CP94" i="1"/>
  <c r="CT94" i="1"/>
  <c r="CX94" i="1"/>
  <c r="DF94" i="1"/>
  <c r="DJ94" i="1"/>
  <c r="DR94" i="1"/>
  <c r="BK94" i="1"/>
  <c r="BS94" i="1"/>
  <c r="BW94" i="1"/>
  <c r="CE94" i="1"/>
  <c r="CI94" i="1"/>
  <c r="CM94" i="1"/>
  <c r="CQ94" i="1"/>
  <c r="CU94" i="1"/>
  <c r="CY94" i="1"/>
  <c r="DC94" i="1"/>
  <c r="DG94" i="1"/>
  <c r="DK94" i="1"/>
  <c r="DS94" i="1"/>
  <c r="AS94" i="1"/>
  <c r="AW94" i="1"/>
  <c r="BE94" i="1"/>
  <c r="AT94" i="1"/>
  <c r="AX94" i="1"/>
  <c r="BF94" i="1"/>
  <c r="AM94" i="1"/>
  <c r="AK94" i="1"/>
  <c r="AI94" i="1"/>
  <c r="AU94" i="1"/>
  <c r="AY94" i="1"/>
  <c r="BC94" i="1"/>
  <c r="BG94" i="1"/>
  <c r="AP94" i="1"/>
  <c r="AR94" i="1"/>
  <c r="AV94" i="1"/>
  <c r="AZ94" i="1"/>
  <c r="BD94" i="1"/>
  <c r="BH94" i="1"/>
  <c r="AQ94" i="1"/>
  <c r="AL94" i="1"/>
  <c r="AJ94" i="1"/>
  <c r="ED90" i="1"/>
  <c r="EH90" i="1"/>
  <c r="EL90" i="1"/>
  <c r="EP90" i="1"/>
  <c r="EX90" i="1"/>
  <c r="FB90" i="1"/>
  <c r="FJ90" i="1"/>
  <c r="FN90" i="1"/>
  <c r="FR90" i="1"/>
  <c r="FV90" i="1"/>
  <c r="FZ90" i="1"/>
  <c r="GD90" i="1"/>
  <c r="GH90" i="1"/>
  <c r="GL90" i="1"/>
  <c r="GP90" i="1"/>
  <c r="GX90" i="1"/>
  <c r="HB90" i="1"/>
  <c r="HJ90" i="1"/>
  <c r="EA90" i="1"/>
  <c r="EE90" i="1"/>
  <c r="EI90" i="1"/>
  <c r="EM90" i="1"/>
  <c r="EQ90" i="1"/>
  <c r="EU90" i="1"/>
  <c r="EY90" i="1"/>
  <c r="FC90" i="1"/>
  <c r="FK90" i="1"/>
  <c r="FO90" i="1"/>
  <c r="FW90" i="1"/>
  <c r="GA90" i="1"/>
  <c r="GE90" i="1"/>
  <c r="GI90" i="1"/>
  <c r="GM90" i="1"/>
  <c r="GQ90" i="1"/>
  <c r="GU90" i="1"/>
  <c r="GY90" i="1"/>
  <c r="HC90" i="1"/>
  <c r="HK90" i="1"/>
  <c r="EB90" i="1"/>
  <c r="EJ90" i="1"/>
  <c r="EN90" i="1"/>
  <c r="ER90" i="1"/>
  <c r="EV90" i="1"/>
  <c r="EZ90" i="1"/>
  <c r="FD90" i="1"/>
  <c r="FH90" i="1"/>
  <c r="FL90" i="1"/>
  <c r="FP90" i="1"/>
  <c r="FX90" i="1"/>
  <c r="GB90" i="1"/>
  <c r="GJ90" i="1"/>
  <c r="GN90" i="1"/>
  <c r="GR90" i="1"/>
  <c r="GV90" i="1"/>
  <c r="GZ90" i="1"/>
  <c r="HD90" i="1"/>
  <c r="HH90" i="1"/>
  <c r="HL90" i="1"/>
  <c r="EC90" i="1"/>
  <c r="EK90" i="1"/>
  <c r="EO90" i="1"/>
  <c r="EW90" i="1"/>
  <c r="FA90" i="1"/>
  <c r="FE90" i="1"/>
  <c r="FI90" i="1"/>
  <c r="FM90" i="1"/>
  <c r="FQ90" i="1"/>
  <c r="FU90" i="1"/>
  <c r="FY90" i="1"/>
  <c r="GC90" i="1"/>
  <c r="GK90" i="1"/>
  <c r="GO90" i="1"/>
  <c r="GW90" i="1"/>
  <c r="HA90" i="1"/>
  <c r="HE90" i="1"/>
  <c r="HI90" i="1"/>
  <c r="HM90" i="1"/>
  <c r="BL90" i="1"/>
  <c r="BP90" i="1"/>
  <c r="BT90" i="1"/>
  <c r="BX90" i="1"/>
  <c r="CF90" i="1"/>
  <c r="CJ90" i="1"/>
  <c r="CR90" i="1"/>
  <c r="CV90" i="1"/>
  <c r="CZ90" i="1"/>
  <c r="DD90" i="1"/>
  <c r="DH90" i="1"/>
  <c r="DL90" i="1"/>
  <c r="DP90" i="1"/>
  <c r="DT90" i="1"/>
  <c r="BI90" i="1"/>
  <c r="BM90" i="1"/>
  <c r="BQ90" i="1"/>
  <c r="BU90" i="1"/>
  <c r="BY90" i="1"/>
  <c r="CC90" i="1"/>
  <c r="CG90" i="1"/>
  <c r="CK90" i="1"/>
  <c r="CS90" i="1"/>
  <c r="CW90" i="1"/>
  <c r="DE90" i="1"/>
  <c r="DI90" i="1"/>
  <c r="DM90" i="1"/>
  <c r="DQ90" i="1"/>
  <c r="DU90" i="1"/>
  <c r="BJ90" i="1"/>
  <c r="BR90" i="1"/>
  <c r="BV90" i="1"/>
  <c r="BZ90" i="1"/>
  <c r="CD90" i="1"/>
  <c r="CH90" i="1"/>
  <c r="CL90" i="1"/>
  <c r="CP90" i="1"/>
  <c r="CT90" i="1"/>
  <c r="CX90" i="1"/>
  <c r="DF90" i="1"/>
  <c r="DJ90" i="1"/>
  <c r="DR90" i="1"/>
  <c r="BK90" i="1"/>
  <c r="BS90" i="1"/>
  <c r="BW90" i="1"/>
  <c r="CE90" i="1"/>
  <c r="CI90" i="1"/>
  <c r="CM90" i="1"/>
  <c r="CQ90" i="1"/>
  <c r="CU90" i="1"/>
  <c r="CY90" i="1"/>
  <c r="DC90" i="1"/>
  <c r="DG90" i="1"/>
  <c r="DK90" i="1"/>
  <c r="DS90" i="1"/>
  <c r="AS90" i="1"/>
  <c r="AW90" i="1"/>
  <c r="BE90" i="1"/>
  <c r="AT90" i="1"/>
  <c r="AX90" i="1"/>
  <c r="BF90" i="1"/>
  <c r="AM90" i="1"/>
  <c r="AK90" i="1"/>
  <c r="AI90" i="1"/>
  <c r="AU90" i="1"/>
  <c r="AY90" i="1"/>
  <c r="BC90" i="1"/>
  <c r="BG90" i="1"/>
  <c r="AP90" i="1"/>
  <c r="AR90" i="1"/>
  <c r="AV90" i="1"/>
  <c r="AZ90" i="1"/>
  <c r="BD90" i="1"/>
  <c r="BH90" i="1"/>
  <c r="AQ90" i="1"/>
  <c r="AL90" i="1"/>
  <c r="AJ90" i="1"/>
  <c r="EA87" i="1"/>
  <c r="EE87" i="1"/>
  <c r="EI87" i="1"/>
  <c r="EM87" i="1"/>
  <c r="EQ87" i="1"/>
  <c r="EU87" i="1"/>
  <c r="EY87" i="1"/>
  <c r="FC87" i="1"/>
  <c r="FK87" i="1"/>
  <c r="FO87" i="1"/>
  <c r="FW87" i="1"/>
  <c r="GA87" i="1"/>
  <c r="GE87" i="1"/>
  <c r="GI87" i="1"/>
  <c r="GM87" i="1"/>
  <c r="GQ87" i="1"/>
  <c r="GU87" i="1"/>
  <c r="GY87" i="1"/>
  <c r="HC87" i="1"/>
  <c r="HK87" i="1"/>
  <c r="EB87" i="1"/>
  <c r="EJ87" i="1"/>
  <c r="EN87" i="1"/>
  <c r="ER87" i="1"/>
  <c r="EV87" i="1"/>
  <c r="EZ87" i="1"/>
  <c r="FD87" i="1"/>
  <c r="FH87" i="1"/>
  <c r="FL87" i="1"/>
  <c r="FP87" i="1"/>
  <c r="FX87" i="1"/>
  <c r="GB87" i="1"/>
  <c r="GJ87" i="1"/>
  <c r="GN87" i="1"/>
  <c r="GR87" i="1"/>
  <c r="GV87" i="1"/>
  <c r="GZ87" i="1"/>
  <c r="HD87" i="1"/>
  <c r="HH87" i="1"/>
  <c r="HL87" i="1"/>
  <c r="EC87" i="1"/>
  <c r="EK87" i="1"/>
  <c r="EO87" i="1"/>
  <c r="EW87" i="1"/>
  <c r="FA87" i="1"/>
  <c r="FE87" i="1"/>
  <c r="FI87" i="1"/>
  <c r="FM87" i="1"/>
  <c r="FQ87" i="1"/>
  <c r="FU87" i="1"/>
  <c r="FY87" i="1"/>
  <c r="GC87" i="1"/>
  <c r="GK87" i="1"/>
  <c r="GO87" i="1"/>
  <c r="GW87" i="1"/>
  <c r="HA87" i="1"/>
  <c r="HE87" i="1"/>
  <c r="HI87" i="1"/>
  <c r="HM87" i="1"/>
  <c r="ED87" i="1"/>
  <c r="EH87" i="1"/>
  <c r="EL87" i="1"/>
  <c r="EP87" i="1"/>
  <c r="EX87" i="1"/>
  <c r="FB87" i="1"/>
  <c r="FJ87" i="1"/>
  <c r="FN87" i="1"/>
  <c r="FR87" i="1"/>
  <c r="FV87" i="1"/>
  <c r="FZ87" i="1"/>
  <c r="GD87" i="1"/>
  <c r="GH87" i="1"/>
  <c r="GL87" i="1"/>
  <c r="GP87" i="1"/>
  <c r="GX87" i="1"/>
  <c r="HB87" i="1"/>
  <c r="HJ87" i="1"/>
  <c r="BK87" i="1"/>
  <c r="BS87" i="1"/>
  <c r="BW87" i="1"/>
  <c r="CE87" i="1"/>
  <c r="CI87" i="1"/>
  <c r="CM87" i="1"/>
  <c r="CQ87" i="1"/>
  <c r="CU87" i="1"/>
  <c r="CY87" i="1"/>
  <c r="DC87" i="1"/>
  <c r="DG87" i="1"/>
  <c r="DK87" i="1"/>
  <c r="DS87" i="1"/>
  <c r="BL87" i="1"/>
  <c r="BP87" i="1"/>
  <c r="BT87" i="1"/>
  <c r="BX87" i="1"/>
  <c r="CF87" i="1"/>
  <c r="CJ87" i="1"/>
  <c r="CR87" i="1"/>
  <c r="CV87" i="1"/>
  <c r="CZ87" i="1"/>
  <c r="DD87" i="1"/>
  <c r="DH87" i="1"/>
  <c r="DL87" i="1"/>
  <c r="DP87" i="1"/>
  <c r="DT87" i="1"/>
  <c r="BI87" i="1"/>
  <c r="BM87" i="1"/>
  <c r="BQ87" i="1"/>
  <c r="BU87" i="1"/>
  <c r="BY87" i="1"/>
  <c r="CC87" i="1"/>
  <c r="CG87" i="1"/>
  <c r="CK87" i="1"/>
  <c r="CS87" i="1"/>
  <c r="CW87" i="1"/>
  <c r="DE87" i="1"/>
  <c r="DI87" i="1"/>
  <c r="DM87" i="1"/>
  <c r="DQ87" i="1"/>
  <c r="DU87" i="1"/>
  <c r="BJ87" i="1"/>
  <c r="BR87" i="1"/>
  <c r="BV87" i="1"/>
  <c r="BZ87" i="1"/>
  <c r="CD87" i="1"/>
  <c r="CH87" i="1"/>
  <c r="CL87" i="1"/>
  <c r="CP87" i="1"/>
  <c r="CT87" i="1"/>
  <c r="CX87" i="1"/>
  <c r="DF87" i="1"/>
  <c r="DJ87" i="1"/>
  <c r="DR87" i="1"/>
  <c r="AR87" i="1"/>
  <c r="AV87" i="1"/>
  <c r="AZ87" i="1"/>
  <c r="BD87" i="1"/>
  <c r="BH87" i="1"/>
  <c r="AP87" i="1"/>
  <c r="AL87" i="1"/>
  <c r="AJ87" i="1"/>
  <c r="AS87" i="1"/>
  <c r="AW87" i="1"/>
  <c r="BE87" i="1"/>
  <c r="AQ87" i="1"/>
  <c r="AT87" i="1"/>
  <c r="AX87" i="1"/>
  <c r="BF87" i="1"/>
  <c r="AM87" i="1"/>
  <c r="AK87" i="1"/>
  <c r="AI87" i="1"/>
  <c r="AU87" i="1"/>
  <c r="AY87" i="1"/>
  <c r="BC87" i="1"/>
  <c r="BG87" i="1"/>
  <c r="EA93" i="1"/>
  <c r="EE93" i="1"/>
  <c r="EI93" i="1"/>
  <c r="EM93" i="1"/>
  <c r="EQ93" i="1"/>
  <c r="EU93" i="1"/>
  <c r="EY93" i="1"/>
  <c r="FC93" i="1"/>
  <c r="FK93" i="1"/>
  <c r="FO93" i="1"/>
  <c r="FW93" i="1"/>
  <c r="GA93" i="1"/>
  <c r="GE93" i="1"/>
  <c r="GI93" i="1"/>
  <c r="GM93" i="1"/>
  <c r="GQ93" i="1"/>
  <c r="GU93" i="1"/>
  <c r="GY93" i="1"/>
  <c r="HC93" i="1"/>
  <c r="HK93" i="1"/>
  <c r="EB93" i="1"/>
  <c r="EJ93" i="1"/>
  <c r="EN93" i="1"/>
  <c r="ER93" i="1"/>
  <c r="EV93" i="1"/>
  <c r="EZ93" i="1"/>
  <c r="FD93" i="1"/>
  <c r="FH93" i="1"/>
  <c r="FL93" i="1"/>
  <c r="FP93" i="1"/>
  <c r="FX93" i="1"/>
  <c r="GB93" i="1"/>
  <c r="GJ93" i="1"/>
  <c r="GN93" i="1"/>
  <c r="GR93" i="1"/>
  <c r="GV93" i="1"/>
  <c r="GZ93" i="1"/>
  <c r="HD93" i="1"/>
  <c r="HH93" i="1"/>
  <c r="HL93" i="1"/>
  <c r="EO93" i="1"/>
  <c r="EW93" i="1"/>
  <c r="FE93" i="1"/>
  <c r="FM93" i="1"/>
  <c r="FU93" i="1"/>
  <c r="GC93" i="1"/>
  <c r="GK93" i="1"/>
  <c r="HA93" i="1"/>
  <c r="HI93" i="1"/>
  <c r="EH93" i="1"/>
  <c r="EP93" i="1"/>
  <c r="EX93" i="1"/>
  <c r="FN93" i="1"/>
  <c r="FV93" i="1"/>
  <c r="GD93" i="1"/>
  <c r="GL93" i="1"/>
  <c r="HB93" i="1"/>
  <c r="HJ93" i="1"/>
  <c r="EC93" i="1"/>
  <c r="EK93" i="1"/>
  <c r="FA93" i="1"/>
  <c r="FI93" i="1"/>
  <c r="FQ93" i="1"/>
  <c r="FY93" i="1"/>
  <c r="GO93" i="1"/>
  <c r="GW93" i="1"/>
  <c r="HE93" i="1"/>
  <c r="HM93" i="1"/>
  <c r="ED93" i="1"/>
  <c r="EL93" i="1"/>
  <c r="FB93" i="1"/>
  <c r="FJ93" i="1"/>
  <c r="FR93" i="1"/>
  <c r="FZ93" i="1"/>
  <c r="GH93" i="1"/>
  <c r="GP93" i="1"/>
  <c r="GX93" i="1"/>
  <c r="BI93" i="1"/>
  <c r="BM93" i="1"/>
  <c r="BQ93" i="1"/>
  <c r="BU93" i="1"/>
  <c r="BY93" i="1"/>
  <c r="CC93" i="1"/>
  <c r="CG93" i="1"/>
  <c r="CK93" i="1"/>
  <c r="CS93" i="1"/>
  <c r="CW93" i="1"/>
  <c r="DE93" i="1"/>
  <c r="DI93" i="1"/>
  <c r="DM93" i="1"/>
  <c r="DQ93" i="1"/>
  <c r="DU93" i="1"/>
  <c r="BJ93" i="1"/>
  <c r="BR93" i="1"/>
  <c r="BV93" i="1"/>
  <c r="BZ93" i="1"/>
  <c r="CD93" i="1"/>
  <c r="CH93" i="1"/>
  <c r="CL93" i="1"/>
  <c r="CP93" i="1"/>
  <c r="CT93" i="1"/>
  <c r="CX93" i="1"/>
  <c r="DF93" i="1"/>
  <c r="DJ93" i="1"/>
  <c r="DR93" i="1"/>
  <c r="BK93" i="1"/>
  <c r="BS93" i="1"/>
  <c r="BW93" i="1"/>
  <c r="CE93" i="1"/>
  <c r="CI93" i="1"/>
  <c r="CM93" i="1"/>
  <c r="CQ93" i="1"/>
  <c r="CU93" i="1"/>
  <c r="CY93" i="1"/>
  <c r="DC93" i="1"/>
  <c r="DG93" i="1"/>
  <c r="DK93" i="1"/>
  <c r="DS93" i="1"/>
  <c r="BL93" i="1"/>
  <c r="BP93" i="1"/>
  <c r="BT93" i="1"/>
  <c r="BX93" i="1"/>
  <c r="CF93" i="1"/>
  <c r="CJ93" i="1"/>
  <c r="CR93" i="1"/>
  <c r="CV93" i="1"/>
  <c r="CZ93" i="1"/>
  <c r="DD93" i="1"/>
  <c r="DH93" i="1"/>
  <c r="DL93" i="1"/>
  <c r="DP93" i="1"/>
  <c r="DT93" i="1"/>
  <c r="AT93" i="1"/>
  <c r="AX93" i="1"/>
  <c r="BF93" i="1"/>
  <c r="AP93" i="1"/>
  <c r="AM93" i="1"/>
  <c r="AK93" i="1"/>
  <c r="AI93" i="1"/>
  <c r="AU93" i="1"/>
  <c r="AY93" i="1"/>
  <c r="BC93" i="1"/>
  <c r="BG93" i="1"/>
  <c r="AQ93" i="1"/>
  <c r="AR93" i="1"/>
  <c r="AV93" i="1"/>
  <c r="AZ93" i="1"/>
  <c r="BD93" i="1"/>
  <c r="BH93" i="1"/>
  <c r="AL93" i="1"/>
  <c r="AJ93" i="1"/>
  <c r="AS93" i="1"/>
  <c r="AW93" i="1"/>
  <c r="BE93" i="1"/>
  <c r="ED92" i="1"/>
  <c r="EH92" i="1"/>
  <c r="EL92" i="1"/>
  <c r="EP92" i="1"/>
  <c r="EX92" i="1"/>
  <c r="FB92" i="1"/>
  <c r="FJ92" i="1"/>
  <c r="FN92" i="1"/>
  <c r="FR92" i="1"/>
  <c r="FV92" i="1"/>
  <c r="FZ92" i="1"/>
  <c r="GD92" i="1"/>
  <c r="GH92" i="1"/>
  <c r="GL92" i="1"/>
  <c r="GP92" i="1"/>
  <c r="GX92" i="1"/>
  <c r="HB92" i="1"/>
  <c r="HJ92" i="1"/>
  <c r="EA92" i="1"/>
  <c r="EE92" i="1"/>
  <c r="EI92" i="1"/>
  <c r="EM92" i="1"/>
  <c r="EQ92" i="1"/>
  <c r="EU92" i="1"/>
  <c r="EY92" i="1"/>
  <c r="FC92" i="1"/>
  <c r="FK92" i="1"/>
  <c r="FO92" i="1"/>
  <c r="FW92" i="1"/>
  <c r="GA92" i="1"/>
  <c r="GE92" i="1"/>
  <c r="GI92" i="1"/>
  <c r="GM92" i="1"/>
  <c r="GQ92" i="1"/>
  <c r="GU92" i="1"/>
  <c r="GY92" i="1"/>
  <c r="HC92" i="1"/>
  <c r="HK92" i="1"/>
  <c r="EB92" i="1"/>
  <c r="EJ92" i="1"/>
  <c r="ER92" i="1"/>
  <c r="EZ92" i="1"/>
  <c r="FH92" i="1"/>
  <c r="FP92" i="1"/>
  <c r="FX92" i="1"/>
  <c r="GN92" i="1"/>
  <c r="GV92" i="1"/>
  <c r="HD92" i="1"/>
  <c r="HL92" i="1"/>
  <c r="EC92" i="1"/>
  <c r="EK92" i="1"/>
  <c r="FA92" i="1"/>
  <c r="FI92" i="1"/>
  <c r="FQ92" i="1"/>
  <c r="FY92" i="1"/>
  <c r="GO92" i="1"/>
  <c r="GW92" i="1"/>
  <c r="HE92" i="1"/>
  <c r="HM92" i="1"/>
  <c r="EN92" i="1"/>
  <c r="EV92" i="1"/>
  <c r="FD92" i="1"/>
  <c r="FL92" i="1"/>
  <c r="GB92" i="1"/>
  <c r="GJ92" i="1"/>
  <c r="GR92" i="1"/>
  <c r="GZ92" i="1"/>
  <c r="HH92" i="1"/>
  <c r="EO92" i="1"/>
  <c r="EW92" i="1"/>
  <c r="FE92" i="1"/>
  <c r="FM92" i="1"/>
  <c r="FU92" i="1"/>
  <c r="GC92" i="1"/>
  <c r="GK92" i="1"/>
  <c r="HA92" i="1"/>
  <c r="HI92" i="1"/>
  <c r="BJ92" i="1"/>
  <c r="BR92" i="1"/>
  <c r="BV92" i="1"/>
  <c r="BZ92" i="1"/>
  <c r="CD92" i="1"/>
  <c r="CH92" i="1"/>
  <c r="CL92" i="1"/>
  <c r="CP92" i="1"/>
  <c r="CT92" i="1"/>
  <c r="CX92" i="1"/>
  <c r="DF92" i="1"/>
  <c r="DJ92" i="1"/>
  <c r="DR92" i="1"/>
  <c r="BK92" i="1"/>
  <c r="BS92" i="1"/>
  <c r="BW92" i="1"/>
  <c r="CE92" i="1"/>
  <c r="CI92" i="1"/>
  <c r="CM92" i="1"/>
  <c r="CQ92" i="1"/>
  <c r="CU92" i="1"/>
  <c r="CY92" i="1"/>
  <c r="DC92" i="1"/>
  <c r="DG92" i="1"/>
  <c r="DK92" i="1"/>
  <c r="DS92" i="1"/>
  <c r="BL92" i="1"/>
  <c r="BP92" i="1"/>
  <c r="BT92" i="1"/>
  <c r="BX92" i="1"/>
  <c r="CF92" i="1"/>
  <c r="CJ92" i="1"/>
  <c r="CR92" i="1"/>
  <c r="CV92" i="1"/>
  <c r="CZ92" i="1"/>
  <c r="DD92" i="1"/>
  <c r="DH92" i="1"/>
  <c r="DL92" i="1"/>
  <c r="DP92" i="1"/>
  <c r="DT92" i="1"/>
  <c r="BI92" i="1"/>
  <c r="BM92" i="1"/>
  <c r="BQ92" i="1"/>
  <c r="BU92" i="1"/>
  <c r="BY92" i="1"/>
  <c r="CC92" i="1"/>
  <c r="CG92" i="1"/>
  <c r="CK92" i="1"/>
  <c r="CS92" i="1"/>
  <c r="CW92" i="1"/>
  <c r="DE92" i="1"/>
  <c r="DI92" i="1"/>
  <c r="DM92" i="1"/>
  <c r="DQ92" i="1"/>
  <c r="DU92" i="1"/>
  <c r="AU92" i="1"/>
  <c r="AY92" i="1"/>
  <c r="BC92" i="1"/>
  <c r="BG92" i="1"/>
  <c r="AR92" i="1"/>
  <c r="AV92" i="1"/>
  <c r="AZ92" i="1"/>
  <c r="BD92" i="1"/>
  <c r="BH92" i="1"/>
  <c r="AL92" i="1"/>
  <c r="AJ92" i="1"/>
  <c r="AS92" i="1"/>
  <c r="AW92" i="1"/>
  <c r="BE92" i="1"/>
  <c r="AP92" i="1"/>
  <c r="AT92" i="1"/>
  <c r="AX92" i="1"/>
  <c r="BF92" i="1"/>
  <c r="AQ92" i="1"/>
  <c r="AM92" i="1"/>
  <c r="AK92" i="1"/>
  <c r="AI92" i="1"/>
  <c r="EC72" i="1"/>
  <c r="EK72" i="1"/>
  <c r="EO72" i="1"/>
  <c r="EW72" i="1"/>
  <c r="FA72" i="1"/>
  <c r="FE72" i="1"/>
  <c r="ED72" i="1"/>
  <c r="EH72" i="1"/>
  <c r="EL72" i="1"/>
  <c r="EP72" i="1"/>
  <c r="EX72" i="1"/>
  <c r="FB72" i="1"/>
  <c r="EN72" i="1"/>
  <c r="EV72" i="1"/>
  <c r="FD72" i="1"/>
  <c r="FJ72" i="1"/>
  <c r="FN72" i="1"/>
  <c r="FR72" i="1"/>
  <c r="FV72" i="1"/>
  <c r="FZ72" i="1"/>
  <c r="GD72" i="1"/>
  <c r="GH72" i="1"/>
  <c r="GL72" i="1"/>
  <c r="GP72" i="1"/>
  <c r="GX72" i="1"/>
  <c r="HB72" i="1"/>
  <c r="HJ72" i="1"/>
  <c r="EA72" i="1"/>
  <c r="EI72" i="1"/>
  <c r="EQ72" i="1"/>
  <c r="EY72" i="1"/>
  <c r="FK72" i="1"/>
  <c r="FO72" i="1"/>
  <c r="FW72" i="1"/>
  <c r="GA72" i="1"/>
  <c r="GE72" i="1"/>
  <c r="GI72" i="1"/>
  <c r="GM72" i="1"/>
  <c r="GQ72" i="1"/>
  <c r="GU72" i="1"/>
  <c r="GY72" i="1"/>
  <c r="HC72" i="1"/>
  <c r="HK72" i="1"/>
  <c r="EB72" i="1"/>
  <c r="EJ72" i="1"/>
  <c r="ER72" i="1"/>
  <c r="EZ72" i="1"/>
  <c r="FH72" i="1"/>
  <c r="FL72" i="1"/>
  <c r="FP72" i="1"/>
  <c r="FX72" i="1"/>
  <c r="GB72" i="1"/>
  <c r="GJ72" i="1"/>
  <c r="GN72" i="1"/>
  <c r="GR72" i="1"/>
  <c r="GV72" i="1"/>
  <c r="GZ72" i="1"/>
  <c r="HD72" i="1"/>
  <c r="HH72" i="1"/>
  <c r="HL72" i="1"/>
  <c r="EE72" i="1"/>
  <c r="EM72" i="1"/>
  <c r="EU72" i="1"/>
  <c r="FC72" i="1"/>
  <c r="FI72" i="1"/>
  <c r="FM72" i="1"/>
  <c r="FQ72" i="1"/>
  <c r="FU72" i="1"/>
  <c r="FY72" i="1"/>
  <c r="GC72" i="1"/>
  <c r="GK72" i="1"/>
  <c r="GO72" i="1"/>
  <c r="GW72" i="1"/>
  <c r="HA72" i="1"/>
  <c r="HE72" i="1"/>
  <c r="HI72" i="1"/>
  <c r="HM72" i="1"/>
  <c r="BI72" i="1"/>
  <c r="BM72" i="1"/>
  <c r="BQ72" i="1"/>
  <c r="BU72" i="1"/>
  <c r="BY72" i="1"/>
  <c r="CC72" i="1"/>
  <c r="CG72" i="1"/>
  <c r="CK72" i="1"/>
  <c r="CS72" i="1"/>
  <c r="CW72" i="1"/>
  <c r="DE72" i="1"/>
  <c r="DI72" i="1"/>
  <c r="DM72" i="1"/>
  <c r="DQ72" i="1"/>
  <c r="DU72" i="1"/>
  <c r="BJ72" i="1"/>
  <c r="BR72" i="1"/>
  <c r="BV72" i="1"/>
  <c r="BZ72" i="1"/>
  <c r="CD72" i="1"/>
  <c r="CH72" i="1"/>
  <c r="CL72" i="1"/>
  <c r="CP72" i="1"/>
  <c r="CT72" i="1"/>
  <c r="CX72" i="1"/>
  <c r="DF72" i="1"/>
  <c r="DJ72" i="1"/>
  <c r="DR72" i="1"/>
  <c r="BL72" i="1"/>
  <c r="BP72" i="1"/>
  <c r="BT72" i="1"/>
  <c r="BX72" i="1"/>
  <c r="CF72" i="1"/>
  <c r="CJ72" i="1"/>
  <c r="CR72" i="1"/>
  <c r="CV72" i="1"/>
  <c r="CZ72" i="1"/>
  <c r="DD72" i="1"/>
  <c r="DH72" i="1"/>
  <c r="DL72" i="1"/>
  <c r="DP72" i="1"/>
  <c r="DT72" i="1"/>
  <c r="BW72" i="1"/>
  <c r="CM72" i="1"/>
  <c r="DC72" i="1"/>
  <c r="DS72" i="1"/>
  <c r="BK72" i="1"/>
  <c r="CQ72" i="1"/>
  <c r="DG72" i="1"/>
  <c r="CE72" i="1"/>
  <c r="CU72" i="1"/>
  <c r="DK72" i="1"/>
  <c r="BS72" i="1"/>
  <c r="CI72" i="1"/>
  <c r="CY72" i="1"/>
  <c r="AU72" i="1"/>
  <c r="AY72" i="1"/>
  <c r="BC72" i="1"/>
  <c r="BG72" i="1"/>
  <c r="AR72" i="1"/>
  <c r="AV72" i="1"/>
  <c r="AZ72" i="1"/>
  <c r="BD72" i="1"/>
  <c r="BH72" i="1"/>
  <c r="AL72" i="1"/>
  <c r="AJ72" i="1"/>
  <c r="AS72" i="1"/>
  <c r="AW72" i="1"/>
  <c r="BE72" i="1"/>
  <c r="AP72" i="1"/>
  <c r="AT72" i="1"/>
  <c r="AX72" i="1"/>
  <c r="BF72" i="1"/>
  <c r="AQ72" i="1"/>
  <c r="AM72" i="1"/>
  <c r="AK72" i="1"/>
  <c r="AI72" i="1"/>
  <c r="EB100" i="1"/>
  <c r="EJ100" i="1"/>
  <c r="EN100" i="1"/>
  <c r="ER100" i="1"/>
  <c r="EV100" i="1"/>
  <c r="EZ100" i="1"/>
  <c r="FD100" i="1"/>
  <c r="FH100" i="1"/>
  <c r="FL100" i="1"/>
  <c r="FP100" i="1"/>
  <c r="FX100" i="1"/>
  <c r="GB100" i="1"/>
  <c r="EC100" i="1"/>
  <c r="EK100" i="1"/>
  <c r="EO100" i="1"/>
  <c r="EW100" i="1"/>
  <c r="FA100" i="1"/>
  <c r="FE100" i="1"/>
  <c r="FI100" i="1"/>
  <c r="FM100" i="1"/>
  <c r="FQ100" i="1"/>
  <c r="FU100" i="1"/>
  <c r="FY100" i="1"/>
  <c r="GC100" i="1"/>
  <c r="ED100" i="1"/>
  <c r="EH100" i="1"/>
  <c r="EL100" i="1"/>
  <c r="EP100" i="1"/>
  <c r="EX100" i="1"/>
  <c r="FB100" i="1"/>
  <c r="FJ100" i="1"/>
  <c r="FN100" i="1"/>
  <c r="FR100" i="1"/>
  <c r="FV100" i="1"/>
  <c r="FZ100" i="1"/>
  <c r="GD100" i="1"/>
  <c r="GH100" i="1"/>
  <c r="GL100" i="1"/>
  <c r="GP100" i="1"/>
  <c r="GX100" i="1"/>
  <c r="HB100" i="1"/>
  <c r="HJ100" i="1"/>
  <c r="EA100" i="1"/>
  <c r="EE100" i="1"/>
  <c r="EI100" i="1"/>
  <c r="EM100" i="1"/>
  <c r="EQ100" i="1"/>
  <c r="EU100" i="1"/>
  <c r="EY100" i="1"/>
  <c r="FC100" i="1"/>
  <c r="FK100" i="1"/>
  <c r="FO100" i="1"/>
  <c r="FW100" i="1"/>
  <c r="GA100" i="1"/>
  <c r="GE100" i="1"/>
  <c r="GI100" i="1"/>
  <c r="GM100" i="1"/>
  <c r="GQ100" i="1"/>
  <c r="GU100" i="1"/>
  <c r="GY100" i="1"/>
  <c r="HC100" i="1"/>
  <c r="HK100" i="1"/>
  <c r="GO100" i="1"/>
  <c r="GW100" i="1"/>
  <c r="HE100" i="1"/>
  <c r="HM100" i="1"/>
  <c r="GJ100" i="1"/>
  <c r="GR100" i="1"/>
  <c r="GZ100" i="1"/>
  <c r="HH100" i="1"/>
  <c r="GK100" i="1"/>
  <c r="HA100" i="1"/>
  <c r="HI100" i="1"/>
  <c r="GN100" i="1"/>
  <c r="GV100" i="1"/>
  <c r="HD100" i="1"/>
  <c r="HL100" i="1"/>
  <c r="BJ100" i="1"/>
  <c r="BR100" i="1"/>
  <c r="BV100" i="1"/>
  <c r="BZ100" i="1"/>
  <c r="CD100" i="1"/>
  <c r="CH100" i="1"/>
  <c r="CL100" i="1"/>
  <c r="CP100" i="1"/>
  <c r="CT100" i="1"/>
  <c r="CX100" i="1"/>
  <c r="DF100" i="1"/>
  <c r="DJ100" i="1"/>
  <c r="DR100" i="1"/>
  <c r="BK100" i="1"/>
  <c r="BS100" i="1"/>
  <c r="BW100" i="1"/>
  <c r="CE100" i="1"/>
  <c r="CI100" i="1"/>
  <c r="CM100" i="1"/>
  <c r="CQ100" i="1"/>
  <c r="CU100" i="1"/>
  <c r="CY100" i="1"/>
  <c r="DC100" i="1"/>
  <c r="DG100" i="1"/>
  <c r="DK100" i="1"/>
  <c r="DS100" i="1"/>
  <c r="BL100" i="1"/>
  <c r="BP100" i="1"/>
  <c r="BT100" i="1"/>
  <c r="BX100" i="1"/>
  <c r="CF100" i="1"/>
  <c r="CJ100" i="1"/>
  <c r="CR100" i="1"/>
  <c r="CV100" i="1"/>
  <c r="CZ100" i="1"/>
  <c r="DD100" i="1"/>
  <c r="DH100" i="1"/>
  <c r="DL100" i="1"/>
  <c r="DP100" i="1"/>
  <c r="DT100" i="1"/>
  <c r="BI100" i="1"/>
  <c r="BM100" i="1"/>
  <c r="BQ100" i="1"/>
  <c r="BU100" i="1"/>
  <c r="BY100" i="1"/>
  <c r="CC100" i="1"/>
  <c r="CG100" i="1"/>
  <c r="CK100" i="1"/>
  <c r="CS100" i="1"/>
  <c r="CW100" i="1"/>
  <c r="DE100" i="1"/>
  <c r="DI100" i="1"/>
  <c r="DM100" i="1"/>
  <c r="DU100" i="1"/>
  <c r="AU100" i="1"/>
  <c r="AY100" i="1"/>
  <c r="BC100" i="1"/>
  <c r="BG100" i="1"/>
  <c r="AR100" i="1"/>
  <c r="AV100" i="1"/>
  <c r="AZ100" i="1"/>
  <c r="BD100" i="1"/>
  <c r="BH100" i="1"/>
  <c r="AL100" i="1"/>
  <c r="AJ100" i="1"/>
  <c r="AS100" i="1"/>
  <c r="AW100" i="1"/>
  <c r="BE100" i="1"/>
  <c r="AP100" i="1"/>
  <c r="DQ100" i="1"/>
  <c r="AT100" i="1"/>
  <c r="AX100" i="1"/>
  <c r="BF100" i="1"/>
  <c r="AQ100" i="1"/>
  <c r="AM100" i="1"/>
  <c r="AK100" i="1"/>
  <c r="AI100" i="1"/>
  <c r="EB66" i="1"/>
  <c r="EJ66" i="1"/>
  <c r="EN66" i="1"/>
  <c r="ER66" i="1"/>
  <c r="EV66" i="1"/>
  <c r="EZ66" i="1"/>
  <c r="FD66" i="1"/>
  <c r="FH66" i="1"/>
  <c r="FL66" i="1"/>
  <c r="FP66" i="1"/>
  <c r="FX66" i="1"/>
  <c r="GB66" i="1"/>
  <c r="GJ66" i="1"/>
  <c r="GN66" i="1"/>
  <c r="GR66" i="1"/>
  <c r="GV66" i="1"/>
  <c r="GZ66" i="1"/>
  <c r="HD66" i="1"/>
  <c r="HH66" i="1"/>
  <c r="HL66" i="1"/>
  <c r="EC66" i="1"/>
  <c r="EK66" i="1"/>
  <c r="EO66" i="1"/>
  <c r="EW66" i="1"/>
  <c r="FA66" i="1"/>
  <c r="FE66" i="1"/>
  <c r="FI66" i="1"/>
  <c r="FM66" i="1"/>
  <c r="FQ66" i="1"/>
  <c r="FU66" i="1"/>
  <c r="FY66" i="1"/>
  <c r="GC66" i="1"/>
  <c r="GK66" i="1"/>
  <c r="GO66" i="1"/>
  <c r="GW66" i="1"/>
  <c r="HA66" i="1"/>
  <c r="HE66" i="1"/>
  <c r="HI66" i="1"/>
  <c r="HM66" i="1"/>
  <c r="ED66" i="1"/>
  <c r="EH66" i="1"/>
  <c r="EL66" i="1"/>
  <c r="EP66" i="1"/>
  <c r="EX66" i="1"/>
  <c r="FB66" i="1"/>
  <c r="FJ66" i="1"/>
  <c r="FN66" i="1"/>
  <c r="FR66" i="1"/>
  <c r="FV66" i="1"/>
  <c r="FZ66" i="1"/>
  <c r="GD66" i="1"/>
  <c r="GH66" i="1"/>
  <c r="GL66" i="1"/>
  <c r="GP66" i="1"/>
  <c r="GX66" i="1"/>
  <c r="HB66" i="1"/>
  <c r="HJ66" i="1"/>
  <c r="EA66" i="1"/>
  <c r="EE66" i="1"/>
  <c r="EI66" i="1"/>
  <c r="EM66" i="1"/>
  <c r="EQ66" i="1"/>
  <c r="EU66" i="1"/>
  <c r="EY66" i="1"/>
  <c r="FC66" i="1"/>
  <c r="FK66" i="1"/>
  <c r="FO66" i="1"/>
  <c r="FW66" i="1"/>
  <c r="GA66" i="1"/>
  <c r="GE66" i="1"/>
  <c r="GI66" i="1"/>
  <c r="GM66" i="1"/>
  <c r="GQ66" i="1"/>
  <c r="GU66" i="1"/>
  <c r="GY66" i="1"/>
  <c r="HC66" i="1"/>
  <c r="HK66" i="1"/>
  <c r="BK66" i="1"/>
  <c r="BS66" i="1"/>
  <c r="BW66" i="1"/>
  <c r="CE66" i="1"/>
  <c r="CI66" i="1"/>
  <c r="CM66" i="1"/>
  <c r="CQ66" i="1"/>
  <c r="CU66" i="1"/>
  <c r="CY66" i="1"/>
  <c r="DC66" i="1"/>
  <c r="DG66" i="1"/>
  <c r="DK66" i="1"/>
  <c r="DS66" i="1"/>
  <c r="BL66" i="1"/>
  <c r="BP66" i="1"/>
  <c r="BT66" i="1"/>
  <c r="BX66" i="1"/>
  <c r="CF66" i="1"/>
  <c r="CJ66" i="1"/>
  <c r="CR66" i="1"/>
  <c r="CV66" i="1"/>
  <c r="CZ66" i="1"/>
  <c r="DD66" i="1"/>
  <c r="DH66" i="1"/>
  <c r="DL66" i="1"/>
  <c r="DP66" i="1"/>
  <c r="DT66" i="1"/>
  <c r="BJ66" i="1"/>
  <c r="BR66" i="1"/>
  <c r="BV66" i="1"/>
  <c r="BZ66" i="1"/>
  <c r="CD66" i="1"/>
  <c r="CH66" i="1"/>
  <c r="CL66" i="1"/>
  <c r="CP66" i="1"/>
  <c r="CT66" i="1"/>
  <c r="CX66" i="1"/>
  <c r="DF66" i="1"/>
  <c r="DJ66" i="1"/>
  <c r="DR66" i="1"/>
  <c r="BM66" i="1"/>
  <c r="CC66" i="1"/>
  <c r="CS66" i="1"/>
  <c r="DI66" i="1"/>
  <c r="BQ66" i="1"/>
  <c r="CG66" i="1"/>
  <c r="CW66" i="1"/>
  <c r="DM66" i="1"/>
  <c r="BU66" i="1"/>
  <c r="CK66" i="1"/>
  <c r="DQ66" i="1"/>
  <c r="BI66" i="1"/>
  <c r="BY66" i="1"/>
  <c r="DE66" i="1"/>
  <c r="DU66" i="1"/>
  <c r="AS66" i="1"/>
  <c r="AW66" i="1"/>
  <c r="BE66" i="1"/>
  <c r="AT66" i="1"/>
  <c r="AX66" i="1"/>
  <c r="BF66" i="1"/>
  <c r="AM66" i="1"/>
  <c r="AK66" i="1"/>
  <c r="AI66" i="1"/>
  <c r="AU66" i="1"/>
  <c r="AY66" i="1"/>
  <c r="BC66" i="1"/>
  <c r="BG66" i="1"/>
  <c r="AP66" i="1"/>
  <c r="AR66" i="1"/>
  <c r="AV66" i="1"/>
  <c r="AZ66" i="1"/>
  <c r="BD66" i="1"/>
  <c r="BH66" i="1"/>
  <c r="AQ66" i="1"/>
  <c r="AL66" i="1"/>
  <c r="AJ66" i="1"/>
  <c r="EB74" i="1"/>
  <c r="EJ74" i="1"/>
  <c r="EN74" i="1"/>
  <c r="ER74" i="1"/>
  <c r="EV74" i="1"/>
  <c r="EZ74" i="1"/>
  <c r="FD74" i="1"/>
  <c r="FH74" i="1"/>
  <c r="FL74" i="1"/>
  <c r="FP74" i="1"/>
  <c r="FX74" i="1"/>
  <c r="GB74" i="1"/>
  <c r="GJ74" i="1"/>
  <c r="GN74" i="1"/>
  <c r="GR74" i="1"/>
  <c r="GV74" i="1"/>
  <c r="GZ74" i="1"/>
  <c r="HD74" i="1"/>
  <c r="HH74" i="1"/>
  <c r="HL74" i="1"/>
  <c r="EC74" i="1"/>
  <c r="EK74" i="1"/>
  <c r="EO74" i="1"/>
  <c r="EW74" i="1"/>
  <c r="FA74" i="1"/>
  <c r="FE74" i="1"/>
  <c r="FI74" i="1"/>
  <c r="FM74" i="1"/>
  <c r="FQ74" i="1"/>
  <c r="FU74" i="1"/>
  <c r="FY74" i="1"/>
  <c r="GC74" i="1"/>
  <c r="GK74" i="1"/>
  <c r="GO74" i="1"/>
  <c r="GW74" i="1"/>
  <c r="HA74" i="1"/>
  <c r="HE74" i="1"/>
  <c r="HI74" i="1"/>
  <c r="HM74" i="1"/>
  <c r="ED74" i="1"/>
  <c r="EH74" i="1"/>
  <c r="EL74" i="1"/>
  <c r="EP74" i="1"/>
  <c r="EX74" i="1"/>
  <c r="FB74" i="1"/>
  <c r="FJ74" i="1"/>
  <c r="FN74" i="1"/>
  <c r="FR74" i="1"/>
  <c r="FV74" i="1"/>
  <c r="FZ74" i="1"/>
  <c r="GD74" i="1"/>
  <c r="GH74" i="1"/>
  <c r="GL74" i="1"/>
  <c r="GP74" i="1"/>
  <c r="GX74" i="1"/>
  <c r="HB74" i="1"/>
  <c r="HJ74" i="1"/>
  <c r="EA74" i="1"/>
  <c r="EE74" i="1"/>
  <c r="EI74" i="1"/>
  <c r="EM74" i="1"/>
  <c r="EQ74" i="1"/>
  <c r="EU74" i="1"/>
  <c r="EY74" i="1"/>
  <c r="FC74" i="1"/>
  <c r="FK74" i="1"/>
  <c r="FO74" i="1"/>
  <c r="FW74" i="1"/>
  <c r="GA74" i="1"/>
  <c r="GE74" i="1"/>
  <c r="GI74" i="1"/>
  <c r="GM74" i="1"/>
  <c r="GQ74" i="1"/>
  <c r="GU74" i="1"/>
  <c r="GY74" i="1"/>
  <c r="HC74" i="1"/>
  <c r="HK74" i="1"/>
  <c r="BK74" i="1"/>
  <c r="BS74" i="1"/>
  <c r="BW74" i="1"/>
  <c r="CE74" i="1"/>
  <c r="CI74" i="1"/>
  <c r="CM74" i="1"/>
  <c r="CQ74" i="1"/>
  <c r="CU74" i="1"/>
  <c r="CY74" i="1"/>
  <c r="DC74" i="1"/>
  <c r="DG74" i="1"/>
  <c r="DK74" i="1"/>
  <c r="DS74" i="1"/>
  <c r="BL74" i="1"/>
  <c r="BP74" i="1"/>
  <c r="BT74" i="1"/>
  <c r="BX74" i="1"/>
  <c r="CF74" i="1"/>
  <c r="CJ74" i="1"/>
  <c r="CR74" i="1"/>
  <c r="CV74" i="1"/>
  <c r="CZ74" i="1"/>
  <c r="DD74" i="1"/>
  <c r="DH74" i="1"/>
  <c r="DL74" i="1"/>
  <c r="DP74" i="1"/>
  <c r="DT74" i="1"/>
  <c r="BJ74" i="1"/>
  <c r="BR74" i="1"/>
  <c r="BV74" i="1"/>
  <c r="BZ74" i="1"/>
  <c r="CD74" i="1"/>
  <c r="CH74" i="1"/>
  <c r="CL74" i="1"/>
  <c r="CP74" i="1"/>
  <c r="CT74" i="1"/>
  <c r="CX74" i="1"/>
  <c r="DF74" i="1"/>
  <c r="DJ74" i="1"/>
  <c r="DR74" i="1"/>
  <c r="BU74" i="1"/>
  <c r="CK74" i="1"/>
  <c r="DQ74" i="1"/>
  <c r="BI74" i="1"/>
  <c r="BY74" i="1"/>
  <c r="DE74" i="1"/>
  <c r="DU74" i="1"/>
  <c r="BM74" i="1"/>
  <c r="CC74" i="1"/>
  <c r="CS74" i="1"/>
  <c r="DI74" i="1"/>
  <c r="BQ74" i="1"/>
  <c r="CG74" i="1"/>
  <c r="CW74" i="1"/>
  <c r="DM74" i="1"/>
  <c r="AS74" i="1"/>
  <c r="AW74" i="1"/>
  <c r="BE74" i="1"/>
  <c r="AT74" i="1"/>
  <c r="AX74" i="1"/>
  <c r="BF74" i="1"/>
  <c r="AM74" i="1"/>
  <c r="AK74" i="1"/>
  <c r="AI74" i="1"/>
  <c r="AU74" i="1"/>
  <c r="AY74" i="1"/>
  <c r="BC74" i="1"/>
  <c r="BG74" i="1"/>
  <c r="AP74" i="1"/>
  <c r="AR74" i="1"/>
  <c r="AV74" i="1"/>
  <c r="AZ74" i="1"/>
  <c r="BD74" i="1"/>
  <c r="BH74" i="1"/>
  <c r="AQ74" i="1"/>
  <c r="AL74" i="1"/>
  <c r="AJ74" i="1"/>
  <c r="ED71" i="1"/>
  <c r="EH71" i="1"/>
  <c r="EL71" i="1"/>
  <c r="EP71" i="1"/>
  <c r="EX71" i="1"/>
  <c r="FB71" i="1"/>
  <c r="FJ71" i="1"/>
  <c r="FN71" i="1"/>
  <c r="FR71" i="1"/>
  <c r="FV71" i="1"/>
  <c r="FZ71" i="1"/>
  <c r="GD71" i="1"/>
  <c r="EA71" i="1"/>
  <c r="EE71" i="1"/>
  <c r="EI71" i="1"/>
  <c r="EM71" i="1"/>
  <c r="EQ71" i="1"/>
  <c r="EU71" i="1"/>
  <c r="EY71" i="1"/>
  <c r="FC71" i="1"/>
  <c r="FK71" i="1"/>
  <c r="FO71" i="1"/>
  <c r="FW71" i="1"/>
  <c r="GA71" i="1"/>
  <c r="EB71" i="1"/>
  <c r="EJ71" i="1"/>
  <c r="EN71" i="1"/>
  <c r="ER71" i="1"/>
  <c r="EV71" i="1"/>
  <c r="EZ71" i="1"/>
  <c r="FD71" i="1"/>
  <c r="FH71" i="1"/>
  <c r="FL71" i="1"/>
  <c r="FP71" i="1"/>
  <c r="FX71" i="1"/>
  <c r="GB71" i="1"/>
  <c r="GJ71" i="1"/>
  <c r="GN71" i="1"/>
  <c r="GR71" i="1"/>
  <c r="GV71" i="1"/>
  <c r="GZ71" i="1"/>
  <c r="HD71" i="1"/>
  <c r="HH71" i="1"/>
  <c r="HL71" i="1"/>
  <c r="EC71" i="1"/>
  <c r="EK71" i="1"/>
  <c r="EO71" i="1"/>
  <c r="EW71" i="1"/>
  <c r="FA71" i="1"/>
  <c r="FE71" i="1"/>
  <c r="FI71" i="1"/>
  <c r="FM71" i="1"/>
  <c r="FQ71" i="1"/>
  <c r="FU71" i="1"/>
  <c r="FY71" i="1"/>
  <c r="GC71" i="1"/>
  <c r="GK71" i="1"/>
  <c r="GO71" i="1"/>
  <c r="GW71" i="1"/>
  <c r="HA71" i="1"/>
  <c r="HE71" i="1"/>
  <c r="HI71" i="1"/>
  <c r="HM71" i="1"/>
  <c r="GE71" i="1"/>
  <c r="GM71" i="1"/>
  <c r="GU71" i="1"/>
  <c r="HC71" i="1"/>
  <c r="HK71" i="1"/>
  <c r="GH71" i="1"/>
  <c r="GP71" i="1"/>
  <c r="GX71" i="1"/>
  <c r="GI71" i="1"/>
  <c r="GQ71" i="1"/>
  <c r="GY71" i="1"/>
  <c r="GL71" i="1"/>
  <c r="HB71" i="1"/>
  <c r="HJ71" i="1"/>
  <c r="BJ71" i="1"/>
  <c r="BR71" i="1"/>
  <c r="BV71" i="1"/>
  <c r="BZ71" i="1"/>
  <c r="CD71" i="1"/>
  <c r="CH71" i="1"/>
  <c r="CL71" i="1"/>
  <c r="CP71" i="1"/>
  <c r="CT71" i="1"/>
  <c r="CX71" i="1"/>
  <c r="DF71" i="1"/>
  <c r="DJ71" i="1"/>
  <c r="DR71" i="1"/>
  <c r="BK71" i="1"/>
  <c r="BS71" i="1"/>
  <c r="BW71" i="1"/>
  <c r="CE71" i="1"/>
  <c r="CI71" i="1"/>
  <c r="CM71" i="1"/>
  <c r="CQ71" i="1"/>
  <c r="CU71" i="1"/>
  <c r="CY71" i="1"/>
  <c r="DC71" i="1"/>
  <c r="DG71" i="1"/>
  <c r="DK71" i="1"/>
  <c r="DS71" i="1"/>
  <c r="BI71" i="1"/>
  <c r="BM71" i="1"/>
  <c r="BQ71" i="1"/>
  <c r="BU71" i="1"/>
  <c r="BY71" i="1"/>
  <c r="CC71" i="1"/>
  <c r="CG71" i="1"/>
  <c r="CK71" i="1"/>
  <c r="CS71" i="1"/>
  <c r="CW71" i="1"/>
  <c r="DE71" i="1"/>
  <c r="DI71" i="1"/>
  <c r="DM71" i="1"/>
  <c r="DQ71" i="1"/>
  <c r="DU71" i="1"/>
  <c r="BX71" i="1"/>
  <c r="DD71" i="1"/>
  <c r="DT71" i="1"/>
  <c r="BL71" i="1"/>
  <c r="CR71" i="1"/>
  <c r="DH71" i="1"/>
  <c r="BP71" i="1"/>
  <c r="CF71" i="1"/>
  <c r="CV71" i="1"/>
  <c r="DL71" i="1"/>
  <c r="BT71" i="1"/>
  <c r="CJ71" i="1"/>
  <c r="CZ71" i="1"/>
  <c r="DP71" i="1"/>
  <c r="AR71" i="1"/>
  <c r="AV71" i="1"/>
  <c r="AZ71" i="1"/>
  <c r="BD71" i="1"/>
  <c r="BH71" i="1"/>
  <c r="AP71" i="1"/>
  <c r="AL71" i="1"/>
  <c r="AJ71" i="1"/>
  <c r="AS71" i="1"/>
  <c r="AW71" i="1"/>
  <c r="BE71" i="1"/>
  <c r="AQ71" i="1"/>
  <c r="AT71" i="1"/>
  <c r="AX71" i="1"/>
  <c r="BF71" i="1"/>
  <c r="AM71" i="1"/>
  <c r="AK71" i="1"/>
  <c r="AI71" i="1"/>
  <c r="AU71" i="1"/>
  <c r="AY71" i="1"/>
  <c r="BC71" i="1"/>
  <c r="BG71" i="1"/>
  <c r="ED82" i="1"/>
  <c r="EH82" i="1"/>
  <c r="EL82" i="1"/>
  <c r="EP82" i="1"/>
  <c r="EX82" i="1"/>
  <c r="FB82" i="1"/>
  <c r="FJ82" i="1"/>
  <c r="FN82" i="1"/>
  <c r="FR82" i="1"/>
  <c r="FV82" i="1"/>
  <c r="FZ82" i="1"/>
  <c r="GD82" i="1"/>
  <c r="GH82" i="1"/>
  <c r="GL82" i="1"/>
  <c r="GP82" i="1"/>
  <c r="GX82" i="1"/>
  <c r="HB82" i="1"/>
  <c r="HJ82" i="1"/>
  <c r="EA82" i="1"/>
  <c r="EE82" i="1"/>
  <c r="EI82" i="1"/>
  <c r="EM82" i="1"/>
  <c r="EQ82" i="1"/>
  <c r="EU82" i="1"/>
  <c r="EY82" i="1"/>
  <c r="FC82" i="1"/>
  <c r="FK82" i="1"/>
  <c r="FO82" i="1"/>
  <c r="FW82" i="1"/>
  <c r="GA82" i="1"/>
  <c r="GE82" i="1"/>
  <c r="GI82" i="1"/>
  <c r="GM82" i="1"/>
  <c r="GQ82" i="1"/>
  <c r="GU82" i="1"/>
  <c r="GY82" i="1"/>
  <c r="HC82" i="1"/>
  <c r="HK82" i="1"/>
  <c r="EB82" i="1"/>
  <c r="EJ82" i="1"/>
  <c r="EN82" i="1"/>
  <c r="ER82" i="1"/>
  <c r="EV82" i="1"/>
  <c r="EZ82" i="1"/>
  <c r="FD82" i="1"/>
  <c r="FH82" i="1"/>
  <c r="FL82" i="1"/>
  <c r="FP82" i="1"/>
  <c r="FX82" i="1"/>
  <c r="GB82" i="1"/>
  <c r="GJ82" i="1"/>
  <c r="GN82" i="1"/>
  <c r="GR82" i="1"/>
  <c r="GV82" i="1"/>
  <c r="GZ82" i="1"/>
  <c r="HD82" i="1"/>
  <c r="HH82" i="1"/>
  <c r="HL82" i="1"/>
  <c r="EC82" i="1"/>
  <c r="EK82" i="1"/>
  <c r="EO82" i="1"/>
  <c r="EW82" i="1"/>
  <c r="FA82" i="1"/>
  <c r="FE82" i="1"/>
  <c r="FI82" i="1"/>
  <c r="FM82" i="1"/>
  <c r="FQ82" i="1"/>
  <c r="FU82" i="1"/>
  <c r="FY82" i="1"/>
  <c r="GC82" i="1"/>
  <c r="GK82" i="1"/>
  <c r="GO82" i="1"/>
  <c r="GW82" i="1"/>
  <c r="HA82" i="1"/>
  <c r="HE82" i="1"/>
  <c r="HI82" i="1"/>
  <c r="HM82" i="1"/>
  <c r="BK82" i="1"/>
  <c r="BS82" i="1"/>
  <c r="BW82" i="1"/>
  <c r="CE82" i="1"/>
  <c r="CI82" i="1"/>
  <c r="CM82" i="1"/>
  <c r="CQ82" i="1"/>
  <c r="CU82" i="1"/>
  <c r="CY82" i="1"/>
  <c r="DC82" i="1"/>
  <c r="DG82" i="1"/>
  <c r="DK82" i="1"/>
  <c r="DS82" i="1"/>
  <c r="BL82" i="1"/>
  <c r="BP82" i="1"/>
  <c r="BT82" i="1"/>
  <c r="BX82" i="1"/>
  <c r="CF82" i="1"/>
  <c r="CJ82" i="1"/>
  <c r="CR82" i="1"/>
  <c r="CV82" i="1"/>
  <c r="CZ82" i="1"/>
  <c r="DD82" i="1"/>
  <c r="DH82" i="1"/>
  <c r="DL82" i="1"/>
  <c r="DP82" i="1"/>
  <c r="DT82" i="1"/>
  <c r="BJ82" i="1"/>
  <c r="BR82" i="1"/>
  <c r="BV82" i="1"/>
  <c r="BZ82" i="1"/>
  <c r="CD82" i="1"/>
  <c r="CH82" i="1"/>
  <c r="CL82" i="1"/>
  <c r="CP82" i="1"/>
  <c r="CT82" i="1"/>
  <c r="CX82" i="1"/>
  <c r="DF82" i="1"/>
  <c r="DJ82" i="1"/>
  <c r="DR82" i="1"/>
  <c r="BM82" i="1"/>
  <c r="CC82" i="1"/>
  <c r="CS82" i="1"/>
  <c r="DI82" i="1"/>
  <c r="BQ82" i="1"/>
  <c r="CG82" i="1"/>
  <c r="CW82" i="1"/>
  <c r="DM82" i="1"/>
  <c r="BU82" i="1"/>
  <c r="CK82" i="1"/>
  <c r="DQ82" i="1"/>
  <c r="BI82" i="1"/>
  <c r="BY82" i="1"/>
  <c r="DE82" i="1"/>
  <c r="DU82" i="1"/>
  <c r="AS82" i="1"/>
  <c r="AW82" i="1"/>
  <c r="BE82" i="1"/>
  <c r="AT82" i="1"/>
  <c r="AX82" i="1"/>
  <c r="BF82" i="1"/>
  <c r="AM82" i="1"/>
  <c r="AK82" i="1"/>
  <c r="AI82" i="1"/>
  <c r="AU82" i="1"/>
  <c r="AY82" i="1"/>
  <c r="BC82" i="1"/>
  <c r="BG82" i="1"/>
  <c r="AP82" i="1"/>
  <c r="AR82" i="1"/>
  <c r="AV82" i="1"/>
  <c r="AZ82" i="1"/>
  <c r="BD82" i="1"/>
  <c r="BH82" i="1"/>
  <c r="AQ82" i="1"/>
  <c r="AL82" i="1"/>
  <c r="AJ82" i="1"/>
  <c r="EA91" i="1"/>
  <c r="EE91" i="1"/>
  <c r="EI91" i="1"/>
  <c r="EM91" i="1"/>
  <c r="EQ91" i="1"/>
  <c r="EU91" i="1"/>
  <c r="EY91" i="1"/>
  <c r="FC91" i="1"/>
  <c r="FK91" i="1"/>
  <c r="FO91" i="1"/>
  <c r="FW91" i="1"/>
  <c r="GA91" i="1"/>
  <c r="GE91" i="1"/>
  <c r="GI91" i="1"/>
  <c r="GM91" i="1"/>
  <c r="GQ91" i="1"/>
  <c r="GU91" i="1"/>
  <c r="GY91" i="1"/>
  <c r="HC91" i="1"/>
  <c r="EB91" i="1"/>
  <c r="EJ91" i="1"/>
  <c r="EN91" i="1"/>
  <c r="ER91" i="1"/>
  <c r="EV91" i="1"/>
  <c r="EZ91" i="1"/>
  <c r="FD91" i="1"/>
  <c r="FH91" i="1"/>
  <c r="FL91" i="1"/>
  <c r="FP91" i="1"/>
  <c r="FX91" i="1"/>
  <c r="GB91" i="1"/>
  <c r="GJ91" i="1"/>
  <c r="GN91" i="1"/>
  <c r="GR91" i="1"/>
  <c r="GV91" i="1"/>
  <c r="GZ91" i="1"/>
  <c r="EC91" i="1"/>
  <c r="EK91" i="1"/>
  <c r="EO91" i="1"/>
  <c r="EW91" i="1"/>
  <c r="FA91" i="1"/>
  <c r="FE91" i="1"/>
  <c r="FI91" i="1"/>
  <c r="FM91" i="1"/>
  <c r="FQ91" i="1"/>
  <c r="FU91" i="1"/>
  <c r="FY91" i="1"/>
  <c r="GC91" i="1"/>
  <c r="GK91" i="1"/>
  <c r="GO91" i="1"/>
  <c r="GW91" i="1"/>
  <c r="HA91" i="1"/>
  <c r="HE91" i="1"/>
  <c r="HI91" i="1"/>
  <c r="HM91" i="1"/>
  <c r="ED91" i="1"/>
  <c r="EH91" i="1"/>
  <c r="EL91" i="1"/>
  <c r="EP91" i="1"/>
  <c r="EX91" i="1"/>
  <c r="FB91" i="1"/>
  <c r="FJ91" i="1"/>
  <c r="FN91" i="1"/>
  <c r="FR91" i="1"/>
  <c r="FV91" i="1"/>
  <c r="FZ91" i="1"/>
  <c r="GD91" i="1"/>
  <c r="GH91" i="1"/>
  <c r="GL91" i="1"/>
  <c r="GP91" i="1"/>
  <c r="GX91" i="1"/>
  <c r="HB91" i="1"/>
  <c r="HJ91" i="1"/>
  <c r="HD91" i="1"/>
  <c r="HH91" i="1"/>
  <c r="HK91" i="1"/>
  <c r="HL91" i="1"/>
  <c r="BK91" i="1"/>
  <c r="BS91" i="1"/>
  <c r="BW91" i="1"/>
  <c r="CE91" i="1"/>
  <c r="CI91" i="1"/>
  <c r="CM91" i="1"/>
  <c r="CQ91" i="1"/>
  <c r="CU91" i="1"/>
  <c r="CY91" i="1"/>
  <c r="DC91" i="1"/>
  <c r="DG91" i="1"/>
  <c r="DK91" i="1"/>
  <c r="DS91" i="1"/>
  <c r="BL91" i="1"/>
  <c r="BP91" i="1"/>
  <c r="BT91" i="1"/>
  <c r="BX91" i="1"/>
  <c r="CF91" i="1"/>
  <c r="CJ91" i="1"/>
  <c r="CR91" i="1"/>
  <c r="CV91" i="1"/>
  <c r="CZ91" i="1"/>
  <c r="DD91" i="1"/>
  <c r="DH91" i="1"/>
  <c r="DL91" i="1"/>
  <c r="DP91" i="1"/>
  <c r="DT91" i="1"/>
  <c r="BI91" i="1"/>
  <c r="BM91" i="1"/>
  <c r="BQ91" i="1"/>
  <c r="BU91" i="1"/>
  <c r="BY91" i="1"/>
  <c r="CC91" i="1"/>
  <c r="CG91" i="1"/>
  <c r="CK91" i="1"/>
  <c r="CS91" i="1"/>
  <c r="CW91" i="1"/>
  <c r="DE91" i="1"/>
  <c r="DI91" i="1"/>
  <c r="DM91" i="1"/>
  <c r="DQ91" i="1"/>
  <c r="DU91" i="1"/>
  <c r="BJ91" i="1"/>
  <c r="BR91" i="1"/>
  <c r="BV91" i="1"/>
  <c r="BZ91" i="1"/>
  <c r="CD91" i="1"/>
  <c r="CH91" i="1"/>
  <c r="CL91" i="1"/>
  <c r="CP91" i="1"/>
  <c r="CT91" i="1"/>
  <c r="CX91" i="1"/>
  <c r="DF91" i="1"/>
  <c r="DJ91" i="1"/>
  <c r="DR91" i="1"/>
  <c r="AR91" i="1"/>
  <c r="AV91" i="1"/>
  <c r="AZ91" i="1"/>
  <c r="BD91" i="1"/>
  <c r="BH91" i="1"/>
  <c r="AP91" i="1"/>
  <c r="AL91" i="1"/>
  <c r="AJ91" i="1"/>
  <c r="AS91" i="1"/>
  <c r="AW91" i="1"/>
  <c r="BE91" i="1"/>
  <c r="AQ91" i="1"/>
  <c r="AT91" i="1"/>
  <c r="AX91" i="1"/>
  <c r="BF91" i="1"/>
  <c r="AM91" i="1"/>
  <c r="AK91" i="1"/>
  <c r="AI91" i="1"/>
  <c r="AU91" i="1"/>
  <c r="AY91" i="1"/>
  <c r="BC91" i="1"/>
  <c r="BG91" i="1"/>
  <c r="EC89" i="1"/>
  <c r="EK89" i="1"/>
  <c r="EO89" i="1"/>
  <c r="EW89" i="1"/>
  <c r="FA89" i="1"/>
  <c r="FE89" i="1"/>
  <c r="FI89" i="1"/>
  <c r="FM89" i="1"/>
  <c r="FQ89" i="1"/>
  <c r="FU89" i="1"/>
  <c r="FY89" i="1"/>
  <c r="GC89" i="1"/>
  <c r="GK89" i="1"/>
  <c r="GO89" i="1"/>
  <c r="GW89" i="1"/>
  <c r="HA89" i="1"/>
  <c r="HE89" i="1"/>
  <c r="HI89" i="1"/>
  <c r="HM89" i="1"/>
  <c r="ED89" i="1"/>
  <c r="EH89" i="1"/>
  <c r="EL89" i="1"/>
  <c r="EP89" i="1"/>
  <c r="EX89" i="1"/>
  <c r="FB89" i="1"/>
  <c r="FJ89" i="1"/>
  <c r="FN89" i="1"/>
  <c r="FR89" i="1"/>
  <c r="FV89" i="1"/>
  <c r="FZ89" i="1"/>
  <c r="GD89" i="1"/>
  <c r="GH89" i="1"/>
  <c r="GL89" i="1"/>
  <c r="GP89" i="1"/>
  <c r="GX89" i="1"/>
  <c r="HB89" i="1"/>
  <c r="HJ89" i="1"/>
  <c r="EA89" i="1"/>
  <c r="EE89" i="1"/>
  <c r="EI89" i="1"/>
  <c r="EM89" i="1"/>
  <c r="EQ89" i="1"/>
  <c r="EU89" i="1"/>
  <c r="EY89" i="1"/>
  <c r="FC89" i="1"/>
  <c r="FK89" i="1"/>
  <c r="FO89" i="1"/>
  <c r="FW89" i="1"/>
  <c r="GA89" i="1"/>
  <c r="GE89" i="1"/>
  <c r="GI89" i="1"/>
  <c r="GM89" i="1"/>
  <c r="GQ89" i="1"/>
  <c r="GU89" i="1"/>
  <c r="GY89" i="1"/>
  <c r="HC89" i="1"/>
  <c r="HK89" i="1"/>
  <c r="EB89" i="1"/>
  <c r="EJ89" i="1"/>
  <c r="EN89" i="1"/>
  <c r="ER89" i="1"/>
  <c r="EV89" i="1"/>
  <c r="EZ89" i="1"/>
  <c r="FD89" i="1"/>
  <c r="FH89" i="1"/>
  <c r="FL89" i="1"/>
  <c r="FP89" i="1"/>
  <c r="FX89" i="1"/>
  <c r="GB89" i="1"/>
  <c r="GJ89" i="1"/>
  <c r="GN89" i="1"/>
  <c r="GR89" i="1"/>
  <c r="GV89" i="1"/>
  <c r="GZ89" i="1"/>
  <c r="HD89" i="1"/>
  <c r="HH89" i="1"/>
  <c r="HL89" i="1"/>
  <c r="BI89" i="1"/>
  <c r="BM89" i="1"/>
  <c r="BQ89" i="1"/>
  <c r="BU89" i="1"/>
  <c r="BY89" i="1"/>
  <c r="CC89" i="1"/>
  <c r="CG89" i="1"/>
  <c r="CK89" i="1"/>
  <c r="CS89" i="1"/>
  <c r="CW89" i="1"/>
  <c r="DE89" i="1"/>
  <c r="DI89" i="1"/>
  <c r="DM89" i="1"/>
  <c r="DQ89" i="1"/>
  <c r="DU89" i="1"/>
  <c r="BJ89" i="1"/>
  <c r="BR89" i="1"/>
  <c r="BV89" i="1"/>
  <c r="BZ89" i="1"/>
  <c r="CD89" i="1"/>
  <c r="CH89" i="1"/>
  <c r="CL89" i="1"/>
  <c r="CP89" i="1"/>
  <c r="CT89" i="1"/>
  <c r="CX89" i="1"/>
  <c r="DF89" i="1"/>
  <c r="DJ89" i="1"/>
  <c r="DR89" i="1"/>
  <c r="BK89" i="1"/>
  <c r="BS89" i="1"/>
  <c r="BW89" i="1"/>
  <c r="CE89" i="1"/>
  <c r="CI89" i="1"/>
  <c r="CM89" i="1"/>
  <c r="CQ89" i="1"/>
  <c r="CU89" i="1"/>
  <c r="CY89" i="1"/>
  <c r="DC89" i="1"/>
  <c r="DG89" i="1"/>
  <c r="DK89" i="1"/>
  <c r="DS89" i="1"/>
  <c r="BL89" i="1"/>
  <c r="BP89" i="1"/>
  <c r="BT89" i="1"/>
  <c r="BX89" i="1"/>
  <c r="CF89" i="1"/>
  <c r="CJ89" i="1"/>
  <c r="CR89" i="1"/>
  <c r="CV89" i="1"/>
  <c r="CZ89" i="1"/>
  <c r="DD89" i="1"/>
  <c r="DH89" i="1"/>
  <c r="DL89" i="1"/>
  <c r="DP89" i="1"/>
  <c r="DT89" i="1"/>
  <c r="AT89" i="1"/>
  <c r="AX89" i="1"/>
  <c r="BF89" i="1"/>
  <c r="AP89" i="1"/>
  <c r="AM89" i="1"/>
  <c r="AK89" i="1"/>
  <c r="AI89" i="1"/>
  <c r="AU89" i="1"/>
  <c r="AY89" i="1"/>
  <c r="BC89" i="1"/>
  <c r="BG89" i="1"/>
  <c r="AQ89" i="1"/>
  <c r="AR89" i="1"/>
  <c r="AV89" i="1"/>
  <c r="AZ89" i="1"/>
  <c r="BD89" i="1"/>
  <c r="BH89" i="1"/>
  <c r="AL89" i="1"/>
  <c r="AJ89" i="1"/>
  <c r="AS89" i="1"/>
  <c r="AW89" i="1"/>
  <c r="BE89" i="1"/>
  <c r="EB96" i="1"/>
  <c r="EJ96" i="1"/>
  <c r="EN96" i="1"/>
  <c r="ER96" i="1"/>
  <c r="EV96" i="1"/>
  <c r="EZ96" i="1"/>
  <c r="FD96" i="1"/>
  <c r="FH96" i="1"/>
  <c r="FL96" i="1"/>
  <c r="FP96" i="1"/>
  <c r="FX96" i="1"/>
  <c r="GB96" i="1"/>
  <c r="GJ96" i="1"/>
  <c r="GN96" i="1"/>
  <c r="GR96" i="1"/>
  <c r="GV96" i="1"/>
  <c r="GZ96" i="1"/>
  <c r="HD96" i="1"/>
  <c r="HH96" i="1"/>
  <c r="HL96" i="1"/>
  <c r="EC96" i="1"/>
  <c r="EK96" i="1"/>
  <c r="EO96" i="1"/>
  <c r="EW96" i="1"/>
  <c r="FA96" i="1"/>
  <c r="FE96" i="1"/>
  <c r="FI96" i="1"/>
  <c r="FM96" i="1"/>
  <c r="FQ96" i="1"/>
  <c r="FU96" i="1"/>
  <c r="FY96" i="1"/>
  <c r="GC96" i="1"/>
  <c r="GK96" i="1"/>
  <c r="GO96" i="1"/>
  <c r="GW96" i="1"/>
  <c r="HA96" i="1"/>
  <c r="HE96" i="1"/>
  <c r="HI96" i="1"/>
  <c r="HM96" i="1"/>
  <c r="ED96" i="1"/>
  <c r="EH96" i="1"/>
  <c r="EL96" i="1"/>
  <c r="EP96" i="1"/>
  <c r="EX96" i="1"/>
  <c r="FB96" i="1"/>
  <c r="FJ96" i="1"/>
  <c r="FN96" i="1"/>
  <c r="FR96" i="1"/>
  <c r="FV96" i="1"/>
  <c r="FZ96" i="1"/>
  <c r="GD96" i="1"/>
  <c r="GH96" i="1"/>
  <c r="GL96" i="1"/>
  <c r="GP96" i="1"/>
  <c r="GX96" i="1"/>
  <c r="HB96" i="1"/>
  <c r="HJ96" i="1"/>
  <c r="EA96" i="1"/>
  <c r="EE96" i="1"/>
  <c r="EI96" i="1"/>
  <c r="EM96" i="1"/>
  <c r="EQ96" i="1"/>
  <c r="EU96" i="1"/>
  <c r="EY96" i="1"/>
  <c r="FC96" i="1"/>
  <c r="FK96" i="1"/>
  <c r="FO96" i="1"/>
  <c r="FW96" i="1"/>
  <c r="GA96" i="1"/>
  <c r="GE96" i="1"/>
  <c r="GI96" i="1"/>
  <c r="GM96" i="1"/>
  <c r="GQ96" i="1"/>
  <c r="GU96" i="1"/>
  <c r="GY96" i="1"/>
  <c r="HC96" i="1"/>
  <c r="HK96" i="1"/>
  <c r="BJ96" i="1"/>
  <c r="BR96" i="1"/>
  <c r="BV96" i="1"/>
  <c r="BZ96" i="1"/>
  <c r="CD96" i="1"/>
  <c r="CH96" i="1"/>
  <c r="CL96" i="1"/>
  <c r="CP96" i="1"/>
  <c r="CT96" i="1"/>
  <c r="CX96" i="1"/>
  <c r="DF96" i="1"/>
  <c r="DJ96" i="1"/>
  <c r="DR96" i="1"/>
  <c r="BK96" i="1"/>
  <c r="BS96" i="1"/>
  <c r="BW96" i="1"/>
  <c r="CE96" i="1"/>
  <c r="CI96" i="1"/>
  <c r="CM96" i="1"/>
  <c r="CQ96" i="1"/>
  <c r="CU96" i="1"/>
  <c r="CY96" i="1"/>
  <c r="DC96" i="1"/>
  <c r="DG96" i="1"/>
  <c r="DK96" i="1"/>
  <c r="DS96" i="1"/>
  <c r="BL96" i="1"/>
  <c r="BP96" i="1"/>
  <c r="BT96" i="1"/>
  <c r="BX96" i="1"/>
  <c r="CF96" i="1"/>
  <c r="CJ96" i="1"/>
  <c r="CR96" i="1"/>
  <c r="CV96" i="1"/>
  <c r="CZ96" i="1"/>
  <c r="DD96" i="1"/>
  <c r="DH96" i="1"/>
  <c r="DL96" i="1"/>
  <c r="DP96" i="1"/>
  <c r="DT96" i="1"/>
  <c r="BI96" i="1"/>
  <c r="BM96" i="1"/>
  <c r="BQ96" i="1"/>
  <c r="BU96" i="1"/>
  <c r="BY96" i="1"/>
  <c r="CC96" i="1"/>
  <c r="CG96" i="1"/>
  <c r="CK96" i="1"/>
  <c r="CS96" i="1"/>
  <c r="CW96" i="1"/>
  <c r="DE96" i="1"/>
  <c r="DI96" i="1"/>
  <c r="DM96" i="1"/>
  <c r="DQ96" i="1"/>
  <c r="DU96" i="1"/>
  <c r="AU96" i="1"/>
  <c r="AY96" i="1"/>
  <c r="BC96" i="1"/>
  <c r="BG96" i="1"/>
  <c r="AR96" i="1"/>
  <c r="AV96" i="1"/>
  <c r="AZ96" i="1"/>
  <c r="BD96" i="1"/>
  <c r="BH96" i="1"/>
  <c r="AL96" i="1"/>
  <c r="AJ96" i="1"/>
  <c r="AS96" i="1"/>
  <c r="AW96" i="1"/>
  <c r="BE96" i="1"/>
  <c r="AP96" i="1"/>
  <c r="AT96" i="1"/>
  <c r="AX96" i="1"/>
  <c r="BF96" i="1"/>
  <c r="AQ96" i="1"/>
  <c r="AM96" i="1"/>
  <c r="AK96" i="1"/>
  <c r="AI96" i="1"/>
  <c r="EB88" i="1"/>
  <c r="EJ88" i="1"/>
  <c r="EN88" i="1"/>
  <c r="ER88" i="1"/>
  <c r="EV88" i="1"/>
  <c r="EZ88" i="1"/>
  <c r="FD88" i="1"/>
  <c r="FH88" i="1"/>
  <c r="FL88" i="1"/>
  <c r="FP88" i="1"/>
  <c r="FX88" i="1"/>
  <c r="GB88" i="1"/>
  <c r="GJ88" i="1"/>
  <c r="GN88" i="1"/>
  <c r="GR88" i="1"/>
  <c r="GV88" i="1"/>
  <c r="GZ88" i="1"/>
  <c r="HD88" i="1"/>
  <c r="HH88" i="1"/>
  <c r="HL88" i="1"/>
  <c r="EC88" i="1"/>
  <c r="EK88" i="1"/>
  <c r="EO88" i="1"/>
  <c r="EW88" i="1"/>
  <c r="FA88" i="1"/>
  <c r="FE88" i="1"/>
  <c r="FI88" i="1"/>
  <c r="FM88" i="1"/>
  <c r="FQ88" i="1"/>
  <c r="FU88" i="1"/>
  <c r="FY88" i="1"/>
  <c r="GC88" i="1"/>
  <c r="GK88" i="1"/>
  <c r="GO88" i="1"/>
  <c r="GW88" i="1"/>
  <c r="HA88" i="1"/>
  <c r="HE88" i="1"/>
  <c r="HI88" i="1"/>
  <c r="HM88" i="1"/>
  <c r="ED88" i="1"/>
  <c r="EH88" i="1"/>
  <c r="EL88" i="1"/>
  <c r="EP88" i="1"/>
  <c r="EX88" i="1"/>
  <c r="FB88" i="1"/>
  <c r="FJ88" i="1"/>
  <c r="FN88" i="1"/>
  <c r="FR88" i="1"/>
  <c r="FV88" i="1"/>
  <c r="FZ88" i="1"/>
  <c r="GD88" i="1"/>
  <c r="GH88" i="1"/>
  <c r="GL88" i="1"/>
  <c r="GP88" i="1"/>
  <c r="GX88" i="1"/>
  <c r="HB88" i="1"/>
  <c r="HJ88" i="1"/>
  <c r="EA88" i="1"/>
  <c r="EE88" i="1"/>
  <c r="EI88" i="1"/>
  <c r="EM88" i="1"/>
  <c r="EQ88" i="1"/>
  <c r="EU88" i="1"/>
  <c r="EY88" i="1"/>
  <c r="FC88" i="1"/>
  <c r="FK88" i="1"/>
  <c r="FO88" i="1"/>
  <c r="FW88" i="1"/>
  <c r="GA88" i="1"/>
  <c r="GE88" i="1"/>
  <c r="GI88" i="1"/>
  <c r="GM88" i="1"/>
  <c r="GQ88" i="1"/>
  <c r="GU88" i="1"/>
  <c r="GY88" i="1"/>
  <c r="HC88" i="1"/>
  <c r="HK88" i="1"/>
  <c r="BJ88" i="1"/>
  <c r="BR88" i="1"/>
  <c r="BV88" i="1"/>
  <c r="BZ88" i="1"/>
  <c r="CD88" i="1"/>
  <c r="CH88" i="1"/>
  <c r="CL88" i="1"/>
  <c r="CP88" i="1"/>
  <c r="CT88" i="1"/>
  <c r="CX88" i="1"/>
  <c r="DF88" i="1"/>
  <c r="DJ88" i="1"/>
  <c r="DR88" i="1"/>
  <c r="BK88" i="1"/>
  <c r="BS88" i="1"/>
  <c r="BW88" i="1"/>
  <c r="CE88" i="1"/>
  <c r="CI88" i="1"/>
  <c r="CM88" i="1"/>
  <c r="CQ88" i="1"/>
  <c r="CU88" i="1"/>
  <c r="CY88" i="1"/>
  <c r="DC88" i="1"/>
  <c r="DG88" i="1"/>
  <c r="DK88" i="1"/>
  <c r="DS88" i="1"/>
  <c r="BL88" i="1"/>
  <c r="BP88" i="1"/>
  <c r="BT88" i="1"/>
  <c r="BX88" i="1"/>
  <c r="CF88" i="1"/>
  <c r="CJ88" i="1"/>
  <c r="CR88" i="1"/>
  <c r="CV88" i="1"/>
  <c r="CZ88" i="1"/>
  <c r="DD88" i="1"/>
  <c r="DH88" i="1"/>
  <c r="DL88" i="1"/>
  <c r="DP88" i="1"/>
  <c r="DT88" i="1"/>
  <c r="BI88" i="1"/>
  <c r="BM88" i="1"/>
  <c r="BQ88" i="1"/>
  <c r="BU88" i="1"/>
  <c r="BY88" i="1"/>
  <c r="CC88" i="1"/>
  <c r="CG88" i="1"/>
  <c r="CK88" i="1"/>
  <c r="CS88" i="1"/>
  <c r="CW88" i="1"/>
  <c r="DE88" i="1"/>
  <c r="DI88" i="1"/>
  <c r="DM88" i="1"/>
  <c r="DQ88" i="1"/>
  <c r="DU88" i="1"/>
  <c r="AU88" i="1"/>
  <c r="AY88" i="1"/>
  <c r="BC88" i="1"/>
  <c r="BG88" i="1"/>
  <c r="AR88" i="1"/>
  <c r="AV88" i="1"/>
  <c r="AZ88" i="1"/>
  <c r="BD88" i="1"/>
  <c r="BH88" i="1"/>
  <c r="AL88" i="1"/>
  <c r="AJ88" i="1"/>
  <c r="AS88" i="1"/>
  <c r="AW88" i="1"/>
  <c r="BE88" i="1"/>
  <c r="AP88" i="1"/>
  <c r="AT88" i="1"/>
  <c r="AX88" i="1"/>
  <c r="BF88" i="1"/>
  <c r="AQ88" i="1"/>
  <c r="AM88" i="1"/>
  <c r="AK88" i="1"/>
  <c r="AI88" i="1"/>
  <c r="EA101" i="1"/>
  <c r="EE101" i="1"/>
  <c r="EI101" i="1"/>
  <c r="EM101" i="1"/>
  <c r="EQ101" i="1"/>
  <c r="EU101" i="1"/>
  <c r="EY101" i="1"/>
  <c r="FC101" i="1"/>
  <c r="FK101" i="1"/>
  <c r="FO101" i="1"/>
  <c r="FW101" i="1"/>
  <c r="GA101" i="1"/>
  <c r="GE101" i="1"/>
  <c r="GI101" i="1"/>
  <c r="GM101" i="1"/>
  <c r="GQ101" i="1"/>
  <c r="GU101" i="1"/>
  <c r="GY101" i="1"/>
  <c r="HC101" i="1"/>
  <c r="HK101" i="1"/>
  <c r="EB101" i="1"/>
  <c r="EJ101" i="1"/>
  <c r="EN101" i="1"/>
  <c r="ER101" i="1"/>
  <c r="EV101" i="1"/>
  <c r="EZ101" i="1"/>
  <c r="FD101" i="1"/>
  <c r="FH101" i="1"/>
  <c r="FL101" i="1"/>
  <c r="FP101" i="1"/>
  <c r="FX101" i="1"/>
  <c r="GB101" i="1"/>
  <c r="GJ101" i="1"/>
  <c r="GN101" i="1"/>
  <c r="GR101" i="1"/>
  <c r="GV101" i="1"/>
  <c r="GZ101" i="1"/>
  <c r="HD101" i="1"/>
  <c r="HH101" i="1"/>
  <c r="HL101" i="1"/>
  <c r="EH101" i="1"/>
  <c r="EP101" i="1"/>
  <c r="EX101" i="1"/>
  <c r="FN101" i="1"/>
  <c r="FV101" i="1"/>
  <c r="GD101" i="1"/>
  <c r="GL101" i="1"/>
  <c r="HB101" i="1"/>
  <c r="HJ101" i="1"/>
  <c r="EC101" i="1"/>
  <c r="EK101" i="1"/>
  <c r="FA101" i="1"/>
  <c r="FI101" i="1"/>
  <c r="FQ101" i="1"/>
  <c r="FY101" i="1"/>
  <c r="GO101" i="1"/>
  <c r="GW101" i="1"/>
  <c r="HE101" i="1"/>
  <c r="HM101" i="1"/>
  <c r="ED101" i="1"/>
  <c r="EL101" i="1"/>
  <c r="FB101" i="1"/>
  <c r="FJ101" i="1"/>
  <c r="FR101" i="1"/>
  <c r="FZ101" i="1"/>
  <c r="GH101" i="1"/>
  <c r="GP101" i="1"/>
  <c r="GX101" i="1"/>
  <c r="EO101" i="1"/>
  <c r="EW101" i="1"/>
  <c r="FE101" i="1"/>
  <c r="FM101" i="1"/>
  <c r="FU101" i="1"/>
  <c r="GC101" i="1"/>
  <c r="GK101" i="1"/>
  <c r="HA101" i="1"/>
  <c r="HI101" i="1"/>
  <c r="BJ101" i="1"/>
  <c r="BM101" i="1"/>
  <c r="BQ101" i="1"/>
  <c r="BU101" i="1"/>
  <c r="BY101" i="1"/>
  <c r="CC101" i="1"/>
  <c r="CG101" i="1"/>
  <c r="CK101" i="1"/>
  <c r="CS101" i="1"/>
  <c r="CW101" i="1"/>
  <c r="DE101" i="1"/>
  <c r="DI101" i="1"/>
  <c r="DM101" i="1"/>
  <c r="DQ101" i="1"/>
  <c r="DU101" i="1"/>
  <c r="AT101" i="1"/>
  <c r="AX101" i="1"/>
  <c r="BF101" i="1"/>
  <c r="AP101" i="1"/>
  <c r="AM101" i="1"/>
  <c r="AK101" i="1"/>
  <c r="AI101" i="1"/>
  <c r="BI101" i="1"/>
  <c r="BR101" i="1"/>
  <c r="BV101" i="1"/>
  <c r="BZ101" i="1"/>
  <c r="CD101" i="1"/>
  <c r="CH101" i="1"/>
  <c r="CL101" i="1"/>
  <c r="CP101" i="1"/>
  <c r="CT101" i="1"/>
  <c r="CX101" i="1"/>
  <c r="DF101" i="1"/>
  <c r="DJ101" i="1"/>
  <c r="DR101" i="1"/>
  <c r="AU101" i="1"/>
  <c r="AY101" i="1"/>
  <c r="BC101" i="1"/>
  <c r="BG101" i="1"/>
  <c r="AQ101" i="1"/>
  <c r="BK101" i="1"/>
  <c r="BS101" i="1"/>
  <c r="BW101" i="1"/>
  <c r="CE101" i="1"/>
  <c r="CI101" i="1"/>
  <c r="CM101" i="1"/>
  <c r="CQ101" i="1"/>
  <c r="CU101" i="1"/>
  <c r="CY101" i="1"/>
  <c r="DC101" i="1"/>
  <c r="DG101" i="1"/>
  <c r="DK101" i="1"/>
  <c r="DS101" i="1"/>
  <c r="AR101" i="1"/>
  <c r="AV101" i="1"/>
  <c r="AZ101" i="1"/>
  <c r="BD101" i="1"/>
  <c r="BH101" i="1"/>
  <c r="AL101" i="1"/>
  <c r="AJ101" i="1"/>
  <c r="BL101" i="1"/>
  <c r="BP101" i="1"/>
  <c r="BT101" i="1"/>
  <c r="BX101" i="1"/>
  <c r="CF101" i="1"/>
  <c r="CJ101" i="1"/>
  <c r="CR101" i="1"/>
  <c r="CV101" i="1"/>
  <c r="CZ101" i="1"/>
  <c r="DD101" i="1"/>
  <c r="DH101" i="1"/>
  <c r="DL101" i="1"/>
  <c r="DP101" i="1"/>
  <c r="DT101" i="1"/>
  <c r="AS101" i="1"/>
  <c r="AW101" i="1"/>
  <c r="BE101" i="1"/>
  <c r="EA95" i="1"/>
  <c r="EE95" i="1"/>
  <c r="EI95" i="1"/>
  <c r="EM95" i="1"/>
  <c r="EQ95" i="1"/>
  <c r="EU95" i="1"/>
  <c r="EY95" i="1"/>
  <c r="FC95" i="1"/>
  <c r="FK95" i="1"/>
  <c r="FO95" i="1"/>
  <c r="FW95" i="1"/>
  <c r="GA95" i="1"/>
  <c r="GE95" i="1"/>
  <c r="GI95" i="1"/>
  <c r="GM95" i="1"/>
  <c r="GQ95" i="1"/>
  <c r="GU95" i="1"/>
  <c r="GY95" i="1"/>
  <c r="HC95" i="1"/>
  <c r="HK95" i="1"/>
  <c r="EB95" i="1"/>
  <c r="EJ95" i="1"/>
  <c r="EN95" i="1"/>
  <c r="ER95" i="1"/>
  <c r="EV95" i="1"/>
  <c r="EZ95" i="1"/>
  <c r="FD95" i="1"/>
  <c r="FH95" i="1"/>
  <c r="FL95" i="1"/>
  <c r="FP95" i="1"/>
  <c r="FX95" i="1"/>
  <c r="GB95" i="1"/>
  <c r="GJ95" i="1"/>
  <c r="GN95" i="1"/>
  <c r="GR95" i="1"/>
  <c r="GV95" i="1"/>
  <c r="GZ95" i="1"/>
  <c r="HD95" i="1"/>
  <c r="HH95" i="1"/>
  <c r="HL95" i="1"/>
  <c r="EC95" i="1"/>
  <c r="EK95" i="1"/>
  <c r="EO95" i="1"/>
  <c r="EW95" i="1"/>
  <c r="FA95" i="1"/>
  <c r="FE95" i="1"/>
  <c r="FI95" i="1"/>
  <c r="FM95" i="1"/>
  <c r="FQ95" i="1"/>
  <c r="FU95" i="1"/>
  <c r="FY95" i="1"/>
  <c r="GC95" i="1"/>
  <c r="GK95" i="1"/>
  <c r="GO95" i="1"/>
  <c r="GW95" i="1"/>
  <c r="HA95" i="1"/>
  <c r="HE95" i="1"/>
  <c r="HI95" i="1"/>
  <c r="HM95" i="1"/>
  <c r="ED95" i="1"/>
  <c r="EH95" i="1"/>
  <c r="EL95" i="1"/>
  <c r="EP95" i="1"/>
  <c r="EX95" i="1"/>
  <c r="FB95" i="1"/>
  <c r="FJ95" i="1"/>
  <c r="FN95" i="1"/>
  <c r="FR95" i="1"/>
  <c r="FV95" i="1"/>
  <c r="FZ95" i="1"/>
  <c r="GD95" i="1"/>
  <c r="GH95" i="1"/>
  <c r="GL95" i="1"/>
  <c r="GP95" i="1"/>
  <c r="GX95" i="1"/>
  <c r="HB95" i="1"/>
  <c r="HJ95" i="1"/>
  <c r="BK95" i="1"/>
  <c r="BS95" i="1"/>
  <c r="BW95" i="1"/>
  <c r="CE95" i="1"/>
  <c r="CI95" i="1"/>
  <c r="CM95" i="1"/>
  <c r="CQ95" i="1"/>
  <c r="CU95" i="1"/>
  <c r="CY95" i="1"/>
  <c r="DC95" i="1"/>
  <c r="DG95" i="1"/>
  <c r="DK95" i="1"/>
  <c r="DS95" i="1"/>
  <c r="BL95" i="1"/>
  <c r="BP95" i="1"/>
  <c r="BT95" i="1"/>
  <c r="BX95" i="1"/>
  <c r="CF95" i="1"/>
  <c r="CJ95" i="1"/>
  <c r="CR95" i="1"/>
  <c r="CV95" i="1"/>
  <c r="CZ95" i="1"/>
  <c r="DD95" i="1"/>
  <c r="DH95" i="1"/>
  <c r="DL95" i="1"/>
  <c r="DP95" i="1"/>
  <c r="DT95" i="1"/>
  <c r="BI95" i="1"/>
  <c r="BM95" i="1"/>
  <c r="BQ95" i="1"/>
  <c r="BU95" i="1"/>
  <c r="BY95" i="1"/>
  <c r="CC95" i="1"/>
  <c r="CG95" i="1"/>
  <c r="CK95" i="1"/>
  <c r="CS95" i="1"/>
  <c r="CW95" i="1"/>
  <c r="DE95" i="1"/>
  <c r="DI95" i="1"/>
  <c r="DM95" i="1"/>
  <c r="DQ95" i="1"/>
  <c r="DU95" i="1"/>
  <c r="BJ95" i="1"/>
  <c r="BR95" i="1"/>
  <c r="BV95" i="1"/>
  <c r="BZ95" i="1"/>
  <c r="CD95" i="1"/>
  <c r="CH95" i="1"/>
  <c r="CL95" i="1"/>
  <c r="CP95" i="1"/>
  <c r="CT95" i="1"/>
  <c r="CX95" i="1"/>
  <c r="DF95" i="1"/>
  <c r="DJ95" i="1"/>
  <c r="DR95" i="1"/>
  <c r="AR95" i="1"/>
  <c r="AV95" i="1"/>
  <c r="AZ95" i="1"/>
  <c r="BD95" i="1"/>
  <c r="BH95" i="1"/>
  <c r="AP95" i="1"/>
  <c r="AL95" i="1"/>
  <c r="AJ95" i="1"/>
  <c r="AS95" i="1"/>
  <c r="AW95" i="1"/>
  <c r="BE95" i="1"/>
  <c r="AQ95" i="1"/>
  <c r="AT95" i="1"/>
  <c r="AX95" i="1"/>
  <c r="BF95" i="1"/>
  <c r="AM95" i="1"/>
  <c r="AK95" i="1"/>
  <c r="AI95" i="1"/>
  <c r="AU95" i="1"/>
  <c r="AY95" i="1"/>
  <c r="BC95" i="1"/>
  <c r="BG95" i="1"/>
  <c r="ED55" i="1"/>
  <c r="EH55" i="1"/>
  <c r="EL55" i="1"/>
  <c r="EP55" i="1"/>
  <c r="EX55" i="1"/>
  <c r="FB55" i="1"/>
  <c r="FJ55" i="1"/>
  <c r="FN55" i="1"/>
  <c r="FR55" i="1"/>
  <c r="FV55" i="1"/>
  <c r="FZ55" i="1"/>
  <c r="GD55" i="1"/>
  <c r="GH55" i="1"/>
  <c r="GL55" i="1"/>
  <c r="GP55" i="1"/>
  <c r="GX55" i="1"/>
  <c r="HB55" i="1"/>
  <c r="HJ55" i="1"/>
  <c r="EA55" i="1"/>
  <c r="EE55" i="1"/>
  <c r="EI55" i="1"/>
  <c r="EM55" i="1"/>
  <c r="EQ55" i="1"/>
  <c r="EU55" i="1"/>
  <c r="EY55" i="1"/>
  <c r="FC55" i="1"/>
  <c r="FK55" i="1"/>
  <c r="FO55" i="1"/>
  <c r="FW55" i="1"/>
  <c r="GA55" i="1"/>
  <c r="GE55" i="1"/>
  <c r="GI55" i="1"/>
  <c r="GM55" i="1"/>
  <c r="GQ55" i="1"/>
  <c r="GU55" i="1"/>
  <c r="GY55" i="1"/>
  <c r="HC55" i="1"/>
  <c r="HK55" i="1"/>
  <c r="EB55" i="1"/>
  <c r="EJ55" i="1"/>
  <c r="EN55" i="1"/>
  <c r="ER55" i="1"/>
  <c r="EV55" i="1"/>
  <c r="EZ55" i="1"/>
  <c r="FD55" i="1"/>
  <c r="FH55" i="1"/>
  <c r="FL55" i="1"/>
  <c r="FP55" i="1"/>
  <c r="FX55" i="1"/>
  <c r="GB55" i="1"/>
  <c r="GJ55" i="1"/>
  <c r="GN55" i="1"/>
  <c r="GR55" i="1"/>
  <c r="GV55" i="1"/>
  <c r="GZ55" i="1"/>
  <c r="HD55" i="1"/>
  <c r="HH55" i="1"/>
  <c r="HL55" i="1"/>
  <c r="EC55" i="1"/>
  <c r="EK55" i="1"/>
  <c r="EO55" i="1"/>
  <c r="EW55" i="1"/>
  <c r="FA55" i="1"/>
  <c r="FE55" i="1"/>
  <c r="FI55" i="1"/>
  <c r="FM55" i="1"/>
  <c r="FQ55" i="1"/>
  <c r="FU55" i="1"/>
  <c r="FY55" i="1"/>
  <c r="GC55" i="1"/>
  <c r="GK55" i="1"/>
  <c r="GO55" i="1"/>
  <c r="GW55" i="1"/>
  <c r="HA55" i="1"/>
  <c r="HE55" i="1"/>
  <c r="HI55" i="1"/>
  <c r="HM55" i="1"/>
  <c r="BI55" i="1"/>
  <c r="BM55" i="1"/>
  <c r="BQ55" i="1"/>
  <c r="BU55" i="1"/>
  <c r="BY55" i="1"/>
  <c r="CC55" i="1"/>
  <c r="CG55" i="1"/>
  <c r="CK55" i="1"/>
  <c r="CS55" i="1"/>
  <c r="CW55" i="1"/>
  <c r="DE55" i="1"/>
  <c r="DI55" i="1"/>
  <c r="DM55" i="1"/>
  <c r="DQ55" i="1"/>
  <c r="DU55" i="1"/>
  <c r="BJ55" i="1"/>
  <c r="BR55" i="1"/>
  <c r="BV55" i="1"/>
  <c r="BZ55" i="1"/>
  <c r="CD55" i="1"/>
  <c r="CH55" i="1"/>
  <c r="CL55" i="1"/>
  <c r="CP55" i="1"/>
  <c r="CT55" i="1"/>
  <c r="CX55" i="1"/>
  <c r="DF55" i="1"/>
  <c r="DJ55" i="1"/>
  <c r="DR55" i="1"/>
  <c r="BK55" i="1"/>
  <c r="BS55" i="1"/>
  <c r="BW55" i="1"/>
  <c r="CE55" i="1"/>
  <c r="CI55" i="1"/>
  <c r="CM55" i="1"/>
  <c r="CQ55" i="1"/>
  <c r="CU55" i="1"/>
  <c r="CY55" i="1"/>
  <c r="DC55" i="1"/>
  <c r="DG55" i="1"/>
  <c r="DK55" i="1"/>
  <c r="DS55" i="1"/>
  <c r="BP55" i="1"/>
  <c r="CF55" i="1"/>
  <c r="CV55" i="1"/>
  <c r="DL55" i="1"/>
  <c r="AT55" i="1"/>
  <c r="AX55" i="1"/>
  <c r="BF55" i="1"/>
  <c r="AP55" i="1"/>
  <c r="AL55" i="1"/>
  <c r="AK55" i="1"/>
  <c r="BT55" i="1"/>
  <c r="CJ55" i="1"/>
  <c r="CZ55" i="1"/>
  <c r="DP55" i="1"/>
  <c r="AU55" i="1"/>
  <c r="AY55" i="1"/>
  <c r="BC55" i="1"/>
  <c r="BG55" i="1"/>
  <c r="AQ55" i="1"/>
  <c r="AM55" i="1"/>
  <c r="BX55" i="1"/>
  <c r="DD55" i="1"/>
  <c r="DT55" i="1"/>
  <c r="AR55" i="1"/>
  <c r="AV55" i="1"/>
  <c r="AZ55" i="1"/>
  <c r="BD55" i="1"/>
  <c r="BH55" i="1"/>
  <c r="AI55" i="1"/>
  <c r="BL55" i="1"/>
  <c r="CR55" i="1"/>
  <c r="DH55" i="1"/>
  <c r="AS55" i="1"/>
  <c r="AW55" i="1"/>
  <c r="BE55" i="1"/>
  <c r="AJ55" i="1"/>
  <c r="EC50" i="1"/>
  <c r="EK50" i="1"/>
  <c r="EO50" i="1"/>
  <c r="EW50" i="1"/>
  <c r="FA50" i="1"/>
  <c r="FE50" i="1"/>
  <c r="FI50" i="1"/>
  <c r="FM50" i="1"/>
  <c r="FQ50" i="1"/>
  <c r="FU50" i="1"/>
  <c r="FY50" i="1"/>
  <c r="GC50" i="1"/>
  <c r="GK50" i="1"/>
  <c r="GO50" i="1"/>
  <c r="GW50" i="1"/>
  <c r="HA50" i="1"/>
  <c r="HE50" i="1"/>
  <c r="HI50" i="1"/>
  <c r="HM50" i="1"/>
  <c r="ED50" i="1"/>
  <c r="EH50" i="1"/>
  <c r="EL50" i="1"/>
  <c r="EP50" i="1"/>
  <c r="EX50" i="1"/>
  <c r="FB50" i="1"/>
  <c r="FJ50" i="1"/>
  <c r="FN50" i="1"/>
  <c r="FR50" i="1"/>
  <c r="FV50" i="1"/>
  <c r="FZ50" i="1"/>
  <c r="GD50" i="1"/>
  <c r="GH50" i="1"/>
  <c r="GL50" i="1"/>
  <c r="GP50" i="1"/>
  <c r="GX50" i="1"/>
  <c r="HB50" i="1"/>
  <c r="HJ50" i="1"/>
  <c r="EA50" i="1"/>
  <c r="EE50" i="1"/>
  <c r="EI50" i="1"/>
  <c r="EM50" i="1"/>
  <c r="EQ50" i="1"/>
  <c r="EU50" i="1"/>
  <c r="EY50" i="1"/>
  <c r="FC50" i="1"/>
  <c r="FK50" i="1"/>
  <c r="FO50" i="1"/>
  <c r="FW50" i="1"/>
  <c r="GA50" i="1"/>
  <c r="GE50" i="1"/>
  <c r="GI50" i="1"/>
  <c r="GM50" i="1"/>
  <c r="GQ50" i="1"/>
  <c r="GU50" i="1"/>
  <c r="GY50" i="1"/>
  <c r="HC50" i="1"/>
  <c r="HK50" i="1"/>
  <c r="EB50" i="1"/>
  <c r="EJ50" i="1"/>
  <c r="EN50" i="1"/>
  <c r="ER50" i="1"/>
  <c r="EV50" i="1"/>
  <c r="EZ50" i="1"/>
  <c r="FD50" i="1"/>
  <c r="FH50" i="1"/>
  <c r="FL50" i="1"/>
  <c r="FP50" i="1"/>
  <c r="FX50" i="1"/>
  <c r="GB50" i="1"/>
  <c r="GJ50" i="1"/>
  <c r="GN50" i="1"/>
  <c r="GR50" i="1"/>
  <c r="GV50" i="1"/>
  <c r="GZ50" i="1"/>
  <c r="HD50" i="1"/>
  <c r="HH50" i="1"/>
  <c r="HL50" i="1"/>
  <c r="BI50" i="1"/>
  <c r="BM50" i="1"/>
  <c r="BQ50" i="1"/>
  <c r="BU50" i="1"/>
  <c r="BY50" i="1"/>
  <c r="CC50" i="1"/>
  <c r="CG50" i="1"/>
  <c r="CK50" i="1"/>
  <c r="CS50" i="1"/>
  <c r="CW50" i="1"/>
  <c r="DE50" i="1"/>
  <c r="DI50" i="1"/>
  <c r="DM50" i="1"/>
  <c r="DQ50" i="1"/>
  <c r="DU50" i="1"/>
  <c r="BJ50" i="1"/>
  <c r="BR50" i="1"/>
  <c r="BV50" i="1"/>
  <c r="BZ50" i="1"/>
  <c r="CD50" i="1"/>
  <c r="CH50" i="1"/>
  <c r="CL50" i="1"/>
  <c r="CP50" i="1"/>
  <c r="CT50" i="1"/>
  <c r="CX50" i="1"/>
  <c r="DF50" i="1"/>
  <c r="DJ50" i="1"/>
  <c r="DR50" i="1"/>
  <c r="BK50" i="1"/>
  <c r="BS50" i="1"/>
  <c r="BW50" i="1"/>
  <c r="CE50" i="1"/>
  <c r="CI50" i="1"/>
  <c r="CM50" i="1"/>
  <c r="CQ50" i="1"/>
  <c r="CU50" i="1"/>
  <c r="CY50" i="1"/>
  <c r="DC50" i="1"/>
  <c r="DG50" i="1"/>
  <c r="DK50" i="1"/>
  <c r="DS50" i="1"/>
  <c r="BL50" i="1"/>
  <c r="BP50" i="1"/>
  <c r="BT50" i="1"/>
  <c r="BX50" i="1"/>
  <c r="CF50" i="1"/>
  <c r="CJ50" i="1"/>
  <c r="CR50" i="1"/>
  <c r="CV50" i="1"/>
  <c r="CZ50" i="1"/>
  <c r="DD50" i="1"/>
  <c r="DH50" i="1"/>
  <c r="DL50" i="1"/>
  <c r="DP50" i="1"/>
  <c r="DT50" i="1"/>
  <c r="AU50" i="1"/>
  <c r="AY50" i="1"/>
  <c r="BC50" i="1"/>
  <c r="BG50" i="1"/>
  <c r="AM50" i="1"/>
  <c r="AR50" i="1"/>
  <c r="AV50" i="1"/>
  <c r="AZ50" i="1"/>
  <c r="BD50" i="1"/>
  <c r="BH50" i="1"/>
  <c r="AI50" i="1"/>
  <c r="AS50" i="1"/>
  <c r="AW50" i="1"/>
  <c r="BE50" i="1"/>
  <c r="AP50" i="1"/>
  <c r="AJ50" i="1"/>
  <c r="AT50" i="1"/>
  <c r="AX50" i="1"/>
  <c r="BF50" i="1"/>
  <c r="AQ50" i="1"/>
  <c r="AL50" i="1"/>
  <c r="AK50" i="1"/>
  <c r="EA44" i="1"/>
  <c r="EE44" i="1"/>
  <c r="EI44" i="1"/>
  <c r="EM44" i="1"/>
  <c r="EQ44" i="1"/>
  <c r="EU44" i="1"/>
  <c r="EY44" i="1"/>
  <c r="FC44" i="1"/>
  <c r="FK44" i="1"/>
  <c r="FO44" i="1"/>
  <c r="FW44" i="1"/>
  <c r="GA44" i="1"/>
  <c r="GE44" i="1"/>
  <c r="GI44" i="1"/>
  <c r="GM44" i="1"/>
  <c r="GQ44" i="1"/>
  <c r="GU44" i="1"/>
  <c r="GY44" i="1"/>
  <c r="HC44" i="1"/>
  <c r="HK44" i="1"/>
  <c r="EB44" i="1"/>
  <c r="EJ44" i="1"/>
  <c r="EN44" i="1"/>
  <c r="ER44" i="1"/>
  <c r="EV44" i="1"/>
  <c r="EZ44" i="1"/>
  <c r="FD44" i="1"/>
  <c r="FH44" i="1"/>
  <c r="FL44" i="1"/>
  <c r="FP44" i="1"/>
  <c r="FX44" i="1"/>
  <c r="GB44" i="1"/>
  <c r="GJ44" i="1"/>
  <c r="GN44" i="1"/>
  <c r="GR44" i="1"/>
  <c r="GV44" i="1"/>
  <c r="GZ44" i="1"/>
  <c r="HD44" i="1"/>
  <c r="HH44" i="1"/>
  <c r="HL44" i="1"/>
  <c r="EC44" i="1"/>
  <c r="EK44" i="1"/>
  <c r="EO44" i="1"/>
  <c r="EW44" i="1"/>
  <c r="FA44" i="1"/>
  <c r="FE44" i="1"/>
  <c r="FI44" i="1"/>
  <c r="FM44" i="1"/>
  <c r="FQ44" i="1"/>
  <c r="FU44" i="1"/>
  <c r="FY44" i="1"/>
  <c r="GC44" i="1"/>
  <c r="GK44" i="1"/>
  <c r="GO44" i="1"/>
  <c r="GW44" i="1"/>
  <c r="HA44" i="1"/>
  <c r="HE44" i="1"/>
  <c r="HI44" i="1"/>
  <c r="HM44" i="1"/>
  <c r="ED44" i="1"/>
  <c r="EH44" i="1"/>
  <c r="EL44" i="1"/>
  <c r="EP44" i="1"/>
  <c r="EX44" i="1"/>
  <c r="FB44" i="1"/>
  <c r="FJ44" i="1"/>
  <c r="FN44" i="1"/>
  <c r="FR44" i="1"/>
  <c r="FV44" i="1"/>
  <c r="FZ44" i="1"/>
  <c r="GD44" i="1"/>
  <c r="GH44" i="1"/>
  <c r="GL44" i="1"/>
  <c r="GP44" i="1"/>
  <c r="GX44" i="1"/>
  <c r="HB44" i="1"/>
  <c r="HJ44" i="1"/>
  <c r="BK44" i="1"/>
  <c r="BS44" i="1"/>
  <c r="BW44" i="1"/>
  <c r="CE44" i="1"/>
  <c r="CI44" i="1"/>
  <c r="CM44" i="1"/>
  <c r="CQ44" i="1"/>
  <c r="CU44" i="1"/>
  <c r="CY44" i="1"/>
  <c r="DC44" i="1"/>
  <c r="DG44" i="1"/>
  <c r="DK44" i="1"/>
  <c r="DS44" i="1"/>
  <c r="BL44" i="1"/>
  <c r="BP44" i="1"/>
  <c r="BT44" i="1"/>
  <c r="BX44" i="1"/>
  <c r="CF44" i="1"/>
  <c r="CJ44" i="1"/>
  <c r="CR44" i="1"/>
  <c r="CV44" i="1"/>
  <c r="CZ44" i="1"/>
  <c r="DD44" i="1"/>
  <c r="DH44" i="1"/>
  <c r="DL44" i="1"/>
  <c r="DP44" i="1"/>
  <c r="DT44" i="1"/>
  <c r="BI44" i="1"/>
  <c r="BM44" i="1"/>
  <c r="BQ44" i="1"/>
  <c r="BU44" i="1"/>
  <c r="BY44" i="1"/>
  <c r="CC44" i="1"/>
  <c r="CG44" i="1"/>
  <c r="CK44" i="1"/>
  <c r="CS44" i="1"/>
  <c r="CW44" i="1"/>
  <c r="DE44" i="1"/>
  <c r="DI44" i="1"/>
  <c r="DM44" i="1"/>
  <c r="DQ44" i="1"/>
  <c r="DU44" i="1"/>
  <c r="BJ44" i="1"/>
  <c r="BR44" i="1"/>
  <c r="BV44" i="1"/>
  <c r="BZ44" i="1"/>
  <c r="CD44" i="1"/>
  <c r="CH44" i="1"/>
  <c r="CL44" i="1"/>
  <c r="CP44" i="1"/>
  <c r="CT44" i="1"/>
  <c r="CX44" i="1"/>
  <c r="DF44" i="1"/>
  <c r="DJ44" i="1"/>
  <c r="DR44" i="1"/>
  <c r="AS44" i="1"/>
  <c r="AW44" i="1"/>
  <c r="BE44" i="1"/>
  <c r="AJ44" i="1"/>
  <c r="AT44" i="1"/>
  <c r="AX44" i="1"/>
  <c r="BF44" i="1"/>
  <c r="AL44" i="1"/>
  <c r="AK44" i="1"/>
  <c r="AU44" i="1"/>
  <c r="AY44" i="1"/>
  <c r="BC44" i="1"/>
  <c r="BG44" i="1"/>
  <c r="AP44" i="1"/>
  <c r="AM44" i="1"/>
  <c r="AR44" i="1"/>
  <c r="AV44" i="1"/>
  <c r="AZ44" i="1"/>
  <c r="BD44" i="1"/>
  <c r="BH44" i="1"/>
  <c r="AQ44" i="1"/>
  <c r="AI44" i="1"/>
  <c r="EC42" i="1"/>
  <c r="EK42" i="1"/>
  <c r="EO42" i="1"/>
  <c r="EW42" i="1"/>
  <c r="FA42" i="1"/>
  <c r="FE42" i="1"/>
  <c r="FI42" i="1"/>
  <c r="FM42" i="1"/>
  <c r="FQ42" i="1"/>
  <c r="FU42" i="1"/>
  <c r="FY42" i="1"/>
  <c r="GC42" i="1"/>
  <c r="GK42" i="1"/>
  <c r="GO42" i="1"/>
  <c r="GW42" i="1"/>
  <c r="HA42" i="1"/>
  <c r="HE42" i="1"/>
  <c r="HI42" i="1"/>
  <c r="HM42" i="1"/>
  <c r="ED42" i="1"/>
  <c r="EH42" i="1"/>
  <c r="EL42" i="1"/>
  <c r="EP42" i="1"/>
  <c r="EX42" i="1"/>
  <c r="FB42" i="1"/>
  <c r="FJ42" i="1"/>
  <c r="FN42" i="1"/>
  <c r="FR42" i="1"/>
  <c r="FV42" i="1"/>
  <c r="FZ42" i="1"/>
  <c r="GD42" i="1"/>
  <c r="GH42" i="1"/>
  <c r="GL42" i="1"/>
  <c r="GP42" i="1"/>
  <c r="GX42" i="1"/>
  <c r="HB42" i="1"/>
  <c r="HJ42" i="1"/>
  <c r="EA42" i="1"/>
  <c r="EE42" i="1"/>
  <c r="EI42" i="1"/>
  <c r="EM42" i="1"/>
  <c r="EQ42" i="1"/>
  <c r="EU42" i="1"/>
  <c r="EY42" i="1"/>
  <c r="FC42" i="1"/>
  <c r="FK42" i="1"/>
  <c r="FO42" i="1"/>
  <c r="FW42" i="1"/>
  <c r="GA42" i="1"/>
  <c r="GE42" i="1"/>
  <c r="GI42" i="1"/>
  <c r="GM42" i="1"/>
  <c r="GQ42" i="1"/>
  <c r="GU42" i="1"/>
  <c r="GY42" i="1"/>
  <c r="HC42" i="1"/>
  <c r="HK42" i="1"/>
  <c r="EB42" i="1"/>
  <c r="EJ42" i="1"/>
  <c r="EN42" i="1"/>
  <c r="ER42" i="1"/>
  <c r="EV42" i="1"/>
  <c r="EZ42" i="1"/>
  <c r="FD42" i="1"/>
  <c r="FH42" i="1"/>
  <c r="FL42" i="1"/>
  <c r="FP42" i="1"/>
  <c r="FX42" i="1"/>
  <c r="GB42" i="1"/>
  <c r="GJ42" i="1"/>
  <c r="GN42" i="1"/>
  <c r="GR42" i="1"/>
  <c r="GV42" i="1"/>
  <c r="GZ42" i="1"/>
  <c r="HD42" i="1"/>
  <c r="HH42" i="1"/>
  <c r="HL42" i="1"/>
  <c r="BI42" i="1"/>
  <c r="BM42" i="1"/>
  <c r="BQ42" i="1"/>
  <c r="BU42" i="1"/>
  <c r="BY42" i="1"/>
  <c r="CC42" i="1"/>
  <c r="CG42" i="1"/>
  <c r="CK42" i="1"/>
  <c r="CS42" i="1"/>
  <c r="CW42" i="1"/>
  <c r="DE42" i="1"/>
  <c r="DI42" i="1"/>
  <c r="DM42" i="1"/>
  <c r="DQ42" i="1"/>
  <c r="DU42" i="1"/>
  <c r="BJ42" i="1"/>
  <c r="BR42" i="1"/>
  <c r="BV42" i="1"/>
  <c r="BZ42" i="1"/>
  <c r="CD42" i="1"/>
  <c r="CH42" i="1"/>
  <c r="CL42" i="1"/>
  <c r="CP42" i="1"/>
  <c r="CT42" i="1"/>
  <c r="CX42" i="1"/>
  <c r="DF42" i="1"/>
  <c r="DJ42" i="1"/>
  <c r="DR42" i="1"/>
  <c r="BK42" i="1"/>
  <c r="BS42" i="1"/>
  <c r="BW42" i="1"/>
  <c r="CE42" i="1"/>
  <c r="CI42" i="1"/>
  <c r="CM42" i="1"/>
  <c r="CQ42" i="1"/>
  <c r="CU42" i="1"/>
  <c r="CY42" i="1"/>
  <c r="DC42" i="1"/>
  <c r="DG42" i="1"/>
  <c r="DK42" i="1"/>
  <c r="DS42" i="1"/>
  <c r="BL42" i="1"/>
  <c r="BP42" i="1"/>
  <c r="BT42" i="1"/>
  <c r="BX42" i="1"/>
  <c r="CF42" i="1"/>
  <c r="CJ42" i="1"/>
  <c r="CR42" i="1"/>
  <c r="CV42" i="1"/>
  <c r="CZ42" i="1"/>
  <c r="DD42" i="1"/>
  <c r="DH42" i="1"/>
  <c r="DL42" i="1"/>
  <c r="DP42" i="1"/>
  <c r="DT42" i="1"/>
  <c r="AU42" i="1"/>
  <c r="AY42" i="1"/>
  <c r="BC42" i="1"/>
  <c r="BG42" i="1"/>
  <c r="AM42" i="1"/>
  <c r="AR42" i="1"/>
  <c r="AV42" i="1"/>
  <c r="AZ42" i="1"/>
  <c r="BD42" i="1"/>
  <c r="BH42" i="1"/>
  <c r="AI42" i="1"/>
  <c r="AS42" i="1"/>
  <c r="AW42" i="1"/>
  <c r="BE42" i="1"/>
  <c r="AP42" i="1"/>
  <c r="AJ42" i="1"/>
  <c r="AT42" i="1"/>
  <c r="AX42" i="1"/>
  <c r="BF42" i="1"/>
  <c r="AQ42" i="1"/>
  <c r="AL42" i="1"/>
  <c r="AK42" i="1"/>
  <c r="ED47" i="1"/>
  <c r="EH47" i="1"/>
  <c r="EL47" i="1"/>
  <c r="EP47" i="1"/>
  <c r="EX47" i="1"/>
  <c r="FB47" i="1"/>
  <c r="FJ47" i="1"/>
  <c r="FN47" i="1"/>
  <c r="FR47" i="1"/>
  <c r="FV47" i="1"/>
  <c r="FZ47" i="1"/>
  <c r="GD47" i="1"/>
  <c r="GH47" i="1"/>
  <c r="GL47" i="1"/>
  <c r="GP47" i="1"/>
  <c r="GX47" i="1"/>
  <c r="HB47" i="1"/>
  <c r="HJ47" i="1"/>
  <c r="EA47" i="1"/>
  <c r="EE47" i="1"/>
  <c r="EI47" i="1"/>
  <c r="EM47" i="1"/>
  <c r="EQ47" i="1"/>
  <c r="EU47" i="1"/>
  <c r="EY47" i="1"/>
  <c r="FC47" i="1"/>
  <c r="FK47" i="1"/>
  <c r="FO47" i="1"/>
  <c r="FW47" i="1"/>
  <c r="GA47" i="1"/>
  <c r="GE47" i="1"/>
  <c r="GI47" i="1"/>
  <c r="GM47" i="1"/>
  <c r="GQ47" i="1"/>
  <c r="GU47" i="1"/>
  <c r="GY47" i="1"/>
  <c r="HC47" i="1"/>
  <c r="HK47" i="1"/>
  <c r="EB47" i="1"/>
  <c r="EJ47" i="1"/>
  <c r="EN47" i="1"/>
  <c r="ER47" i="1"/>
  <c r="EV47" i="1"/>
  <c r="EZ47" i="1"/>
  <c r="FD47" i="1"/>
  <c r="FH47" i="1"/>
  <c r="FL47" i="1"/>
  <c r="FP47" i="1"/>
  <c r="FX47" i="1"/>
  <c r="GB47" i="1"/>
  <c r="GJ47" i="1"/>
  <c r="GN47" i="1"/>
  <c r="GR47" i="1"/>
  <c r="GV47" i="1"/>
  <c r="GZ47" i="1"/>
  <c r="HD47" i="1"/>
  <c r="HH47" i="1"/>
  <c r="HL47" i="1"/>
  <c r="EC47" i="1"/>
  <c r="EK47" i="1"/>
  <c r="EO47" i="1"/>
  <c r="EW47" i="1"/>
  <c r="FA47" i="1"/>
  <c r="FE47" i="1"/>
  <c r="FI47" i="1"/>
  <c r="FM47" i="1"/>
  <c r="FQ47" i="1"/>
  <c r="FU47" i="1"/>
  <c r="FY47" i="1"/>
  <c r="GC47" i="1"/>
  <c r="GK47" i="1"/>
  <c r="GO47" i="1"/>
  <c r="GW47" i="1"/>
  <c r="HA47" i="1"/>
  <c r="HE47" i="1"/>
  <c r="HI47" i="1"/>
  <c r="HM47" i="1"/>
  <c r="BL47" i="1"/>
  <c r="BP47" i="1"/>
  <c r="BT47" i="1"/>
  <c r="BX47" i="1"/>
  <c r="CF47" i="1"/>
  <c r="CJ47" i="1"/>
  <c r="CR47" i="1"/>
  <c r="CV47" i="1"/>
  <c r="CZ47" i="1"/>
  <c r="DD47" i="1"/>
  <c r="DH47" i="1"/>
  <c r="DL47" i="1"/>
  <c r="DP47" i="1"/>
  <c r="DT47" i="1"/>
  <c r="BI47" i="1"/>
  <c r="BM47" i="1"/>
  <c r="BQ47" i="1"/>
  <c r="BU47" i="1"/>
  <c r="BY47" i="1"/>
  <c r="CC47" i="1"/>
  <c r="CG47" i="1"/>
  <c r="CK47" i="1"/>
  <c r="CS47" i="1"/>
  <c r="CW47" i="1"/>
  <c r="DE47" i="1"/>
  <c r="DI47" i="1"/>
  <c r="DM47" i="1"/>
  <c r="DQ47" i="1"/>
  <c r="DU47" i="1"/>
  <c r="BJ47" i="1"/>
  <c r="BR47" i="1"/>
  <c r="BV47" i="1"/>
  <c r="BZ47" i="1"/>
  <c r="CD47" i="1"/>
  <c r="CH47" i="1"/>
  <c r="CL47" i="1"/>
  <c r="CP47" i="1"/>
  <c r="CT47" i="1"/>
  <c r="CX47" i="1"/>
  <c r="DF47" i="1"/>
  <c r="DJ47" i="1"/>
  <c r="DR47" i="1"/>
  <c r="BK47" i="1"/>
  <c r="BS47" i="1"/>
  <c r="BW47" i="1"/>
  <c r="CE47" i="1"/>
  <c r="CI47" i="1"/>
  <c r="CM47" i="1"/>
  <c r="CQ47" i="1"/>
  <c r="CU47" i="1"/>
  <c r="CY47" i="1"/>
  <c r="DC47" i="1"/>
  <c r="DG47" i="1"/>
  <c r="DK47" i="1"/>
  <c r="DS47" i="1"/>
  <c r="AT47" i="1"/>
  <c r="AX47" i="1"/>
  <c r="BF47" i="1"/>
  <c r="AP47" i="1"/>
  <c r="AL47" i="1"/>
  <c r="AK47" i="1"/>
  <c r="AU47" i="1"/>
  <c r="AY47" i="1"/>
  <c r="BC47" i="1"/>
  <c r="BG47" i="1"/>
  <c r="AQ47" i="1"/>
  <c r="AM47" i="1"/>
  <c r="AR47" i="1"/>
  <c r="AV47" i="1"/>
  <c r="AZ47" i="1"/>
  <c r="BD47" i="1"/>
  <c r="BH47" i="1"/>
  <c r="AI47" i="1"/>
  <c r="AS47" i="1"/>
  <c r="AW47" i="1"/>
  <c r="BE47" i="1"/>
  <c r="AJ47" i="1"/>
  <c r="EC26" i="1"/>
  <c r="EK26" i="1"/>
  <c r="EO26" i="1"/>
  <c r="EW26" i="1"/>
  <c r="FA26" i="1"/>
  <c r="FE26" i="1"/>
  <c r="FI26" i="1"/>
  <c r="FM26" i="1"/>
  <c r="FQ26" i="1"/>
  <c r="FU26" i="1"/>
  <c r="FY26" i="1"/>
  <c r="GC26" i="1"/>
  <c r="GK26" i="1"/>
  <c r="ED26" i="1"/>
  <c r="EH26" i="1"/>
  <c r="EL26" i="1"/>
  <c r="EP26" i="1"/>
  <c r="EX26" i="1"/>
  <c r="FB26" i="1"/>
  <c r="FJ26" i="1"/>
  <c r="FN26" i="1"/>
  <c r="FR26" i="1"/>
  <c r="FV26" i="1"/>
  <c r="FZ26" i="1"/>
  <c r="GD26" i="1"/>
  <c r="GH26" i="1"/>
  <c r="EA26" i="1"/>
  <c r="EE26" i="1"/>
  <c r="EI26" i="1"/>
  <c r="EM26" i="1"/>
  <c r="EQ26" i="1"/>
  <c r="EU26" i="1"/>
  <c r="EY26" i="1"/>
  <c r="FC26" i="1"/>
  <c r="FK26" i="1"/>
  <c r="FO26" i="1"/>
  <c r="FW26" i="1"/>
  <c r="GA26" i="1"/>
  <c r="GE26" i="1"/>
  <c r="GI26" i="1"/>
  <c r="EB26" i="1"/>
  <c r="EJ26" i="1"/>
  <c r="EN26" i="1"/>
  <c r="ER26" i="1"/>
  <c r="EV26" i="1"/>
  <c r="EZ26" i="1"/>
  <c r="FD26" i="1"/>
  <c r="FH26" i="1"/>
  <c r="FL26" i="1"/>
  <c r="FP26" i="1"/>
  <c r="FX26" i="1"/>
  <c r="GB26" i="1"/>
  <c r="GJ26" i="1"/>
  <c r="GN26" i="1"/>
  <c r="GR26" i="1"/>
  <c r="GV26" i="1"/>
  <c r="GZ26" i="1"/>
  <c r="HD26" i="1"/>
  <c r="HH26" i="1"/>
  <c r="HL26" i="1"/>
  <c r="GO26" i="1"/>
  <c r="GW26" i="1"/>
  <c r="HA26" i="1"/>
  <c r="HE26" i="1"/>
  <c r="HI26" i="1"/>
  <c r="HM26" i="1"/>
  <c r="GL26" i="1"/>
  <c r="GP26" i="1"/>
  <c r="GX26" i="1"/>
  <c r="HB26" i="1"/>
  <c r="HJ26" i="1"/>
  <c r="GM26" i="1"/>
  <c r="GQ26" i="1"/>
  <c r="GU26" i="1"/>
  <c r="GY26" i="1"/>
  <c r="HC26" i="1"/>
  <c r="HK26" i="1"/>
  <c r="BJ26" i="1"/>
  <c r="BR26" i="1"/>
  <c r="BV26" i="1"/>
  <c r="BZ26" i="1"/>
  <c r="CD26" i="1"/>
  <c r="CH26" i="1"/>
  <c r="CL26" i="1"/>
  <c r="CP26" i="1"/>
  <c r="CT26" i="1"/>
  <c r="CX26" i="1"/>
  <c r="DF26" i="1"/>
  <c r="DJ26" i="1"/>
  <c r="DR26" i="1"/>
  <c r="BK26" i="1"/>
  <c r="BS26" i="1"/>
  <c r="BW26" i="1"/>
  <c r="CE26" i="1"/>
  <c r="CI26" i="1"/>
  <c r="CM26" i="1"/>
  <c r="CQ26" i="1"/>
  <c r="CU26" i="1"/>
  <c r="CY26" i="1"/>
  <c r="DC26" i="1"/>
  <c r="DG26" i="1"/>
  <c r="DK26" i="1"/>
  <c r="DS26" i="1"/>
  <c r="BL26" i="1"/>
  <c r="BP26" i="1"/>
  <c r="BT26" i="1"/>
  <c r="BX26" i="1"/>
  <c r="CF26" i="1"/>
  <c r="CJ26" i="1"/>
  <c r="CR26" i="1"/>
  <c r="CV26" i="1"/>
  <c r="CZ26" i="1"/>
  <c r="DD26" i="1"/>
  <c r="DH26" i="1"/>
  <c r="DL26" i="1"/>
  <c r="DP26" i="1"/>
  <c r="DT26" i="1"/>
  <c r="BQ26" i="1"/>
  <c r="CG26" i="1"/>
  <c r="CW26" i="1"/>
  <c r="DM26" i="1"/>
  <c r="BU26" i="1"/>
  <c r="CK26" i="1"/>
  <c r="DQ26" i="1"/>
  <c r="BI26" i="1"/>
  <c r="BY26" i="1"/>
  <c r="DE26" i="1"/>
  <c r="DU26" i="1"/>
  <c r="BM26" i="1"/>
  <c r="CC26" i="1"/>
  <c r="CS26" i="1"/>
  <c r="DI26" i="1"/>
  <c r="AU26" i="1"/>
  <c r="AY26" i="1"/>
  <c r="BC26" i="1"/>
  <c r="BG26" i="1"/>
  <c r="AM26" i="1"/>
  <c r="AR26" i="1"/>
  <c r="AV26" i="1"/>
  <c r="AZ26" i="1"/>
  <c r="BD26" i="1"/>
  <c r="BH26" i="1"/>
  <c r="AI26" i="1"/>
  <c r="AS26" i="1"/>
  <c r="AW26" i="1"/>
  <c r="BE26" i="1"/>
  <c r="AP26" i="1"/>
  <c r="AJ26" i="1"/>
  <c r="AT26" i="1"/>
  <c r="AX26" i="1"/>
  <c r="BF26" i="1"/>
  <c r="AQ26" i="1"/>
  <c r="AL26" i="1"/>
  <c r="AK26" i="1"/>
  <c r="ED13" i="1"/>
  <c r="EH13" i="1"/>
  <c r="EL13" i="1"/>
  <c r="EP13" i="1"/>
  <c r="EX13" i="1"/>
  <c r="FB13" i="1"/>
  <c r="FJ13" i="1"/>
  <c r="FN13" i="1"/>
  <c r="FR13" i="1"/>
  <c r="FV13" i="1"/>
  <c r="FZ13" i="1"/>
  <c r="GD13" i="1"/>
  <c r="GH13" i="1"/>
  <c r="GL13" i="1"/>
  <c r="GP13" i="1"/>
  <c r="GX13" i="1"/>
  <c r="HB13" i="1"/>
  <c r="HJ13" i="1"/>
  <c r="EA13" i="1"/>
  <c r="EE13" i="1"/>
  <c r="EI13" i="1"/>
  <c r="EM13" i="1"/>
  <c r="EQ13" i="1"/>
  <c r="EU13" i="1"/>
  <c r="EY13" i="1"/>
  <c r="FC13" i="1"/>
  <c r="FK13" i="1"/>
  <c r="FO13" i="1"/>
  <c r="FW13" i="1"/>
  <c r="GA13" i="1"/>
  <c r="GE13" i="1"/>
  <c r="GI13" i="1"/>
  <c r="GM13" i="1"/>
  <c r="GQ13" i="1"/>
  <c r="GU13" i="1"/>
  <c r="GY13" i="1"/>
  <c r="HC13" i="1"/>
  <c r="HK13" i="1"/>
  <c r="EB13" i="1"/>
  <c r="EJ13" i="1"/>
  <c r="EN13" i="1"/>
  <c r="ER13" i="1"/>
  <c r="EV13" i="1"/>
  <c r="EZ13" i="1"/>
  <c r="FD13" i="1"/>
  <c r="FH13" i="1"/>
  <c r="FL13" i="1"/>
  <c r="FP13" i="1"/>
  <c r="FX13" i="1"/>
  <c r="GB13" i="1"/>
  <c r="GJ13" i="1"/>
  <c r="GN13" i="1"/>
  <c r="GR13" i="1"/>
  <c r="GV13" i="1"/>
  <c r="GZ13" i="1"/>
  <c r="HD13" i="1"/>
  <c r="HH13" i="1"/>
  <c r="HL13" i="1"/>
  <c r="EC13" i="1"/>
  <c r="EK13" i="1"/>
  <c r="EO13" i="1"/>
  <c r="EW13" i="1"/>
  <c r="FA13" i="1"/>
  <c r="FE13" i="1"/>
  <c r="FI13" i="1"/>
  <c r="FM13" i="1"/>
  <c r="FQ13" i="1"/>
  <c r="FU13" i="1"/>
  <c r="FY13" i="1"/>
  <c r="GC13" i="1"/>
  <c r="GK13" i="1"/>
  <c r="GO13" i="1"/>
  <c r="GW13" i="1"/>
  <c r="HA13" i="1"/>
  <c r="HE13" i="1"/>
  <c r="HI13" i="1"/>
  <c r="HM13" i="1"/>
  <c r="BJ13" i="1"/>
  <c r="BR13" i="1"/>
  <c r="BV13" i="1"/>
  <c r="BZ13" i="1"/>
  <c r="CD13" i="1"/>
  <c r="CH13" i="1"/>
  <c r="CL13" i="1"/>
  <c r="CP13" i="1"/>
  <c r="CT13" i="1"/>
  <c r="CX13" i="1"/>
  <c r="DF13" i="1"/>
  <c r="DJ13" i="1"/>
  <c r="DR13" i="1"/>
  <c r="BK13" i="1"/>
  <c r="BS13" i="1"/>
  <c r="BW13" i="1"/>
  <c r="CE13" i="1"/>
  <c r="CI13" i="1"/>
  <c r="CM13" i="1"/>
  <c r="CQ13" i="1"/>
  <c r="CU13" i="1"/>
  <c r="CY13" i="1"/>
  <c r="DC13" i="1"/>
  <c r="DG13" i="1"/>
  <c r="DK13" i="1"/>
  <c r="DS13" i="1"/>
  <c r="BL13" i="1"/>
  <c r="BP13" i="1"/>
  <c r="BT13" i="1"/>
  <c r="BX13" i="1"/>
  <c r="CF13" i="1"/>
  <c r="CJ13" i="1"/>
  <c r="CR13" i="1"/>
  <c r="CV13" i="1"/>
  <c r="CZ13" i="1"/>
  <c r="DD13" i="1"/>
  <c r="DH13" i="1"/>
  <c r="DL13" i="1"/>
  <c r="DP13" i="1"/>
  <c r="DT13" i="1"/>
  <c r="BI13" i="1"/>
  <c r="BM13" i="1"/>
  <c r="BQ13" i="1"/>
  <c r="BU13" i="1"/>
  <c r="BY13" i="1"/>
  <c r="CC13" i="1"/>
  <c r="CG13" i="1"/>
  <c r="CK13" i="1"/>
  <c r="CS13" i="1"/>
  <c r="CW13" i="1"/>
  <c r="DE13" i="1"/>
  <c r="DI13" i="1"/>
  <c r="DM13" i="1"/>
  <c r="DQ13" i="1"/>
  <c r="DU13" i="1"/>
  <c r="AR13" i="1"/>
  <c r="AV13" i="1"/>
  <c r="AZ13" i="1"/>
  <c r="BD13" i="1"/>
  <c r="BH13" i="1"/>
  <c r="AP13" i="1"/>
  <c r="AI13" i="1"/>
  <c r="AS13" i="1"/>
  <c r="AW13" i="1"/>
  <c r="BE13" i="1"/>
  <c r="AQ13" i="1"/>
  <c r="AJ13" i="1"/>
  <c r="AT13" i="1"/>
  <c r="AX13" i="1"/>
  <c r="BF13" i="1"/>
  <c r="AL13" i="1"/>
  <c r="AK13" i="1"/>
  <c r="AU13" i="1"/>
  <c r="AY13" i="1"/>
  <c r="BC13" i="1"/>
  <c r="BG13" i="1"/>
  <c r="AM13" i="1"/>
  <c r="EB34" i="1"/>
  <c r="EJ34" i="1"/>
  <c r="EN34" i="1"/>
  <c r="EC34" i="1"/>
  <c r="EK34" i="1"/>
  <c r="EO34" i="1"/>
  <c r="ED34" i="1"/>
  <c r="EH34" i="1"/>
  <c r="EL34" i="1"/>
  <c r="EP34" i="1"/>
  <c r="EA34" i="1"/>
  <c r="EE34" i="1"/>
  <c r="EQ34" i="1"/>
  <c r="EU34" i="1"/>
  <c r="EY34" i="1"/>
  <c r="FC34" i="1"/>
  <c r="FK34" i="1"/>
  <c r="FO34" i="1"/>
  <c r="FW34" i="1"/>
  <c r="GA34" i="1"/>
  <c r="GE34" i="1"/>
  <c r="GI34" i="1"/>
  <c r="GM34" i="1"/>
  <c r="GQ34" i="1"/>
  <c r="GU34" i="1"/>
  <c r="GY34" i="1"/>
  <c r="HC34" i="1"/>
  <c r="HK34" i="1"/>
  <c r="ER34" i="1"/>
  <c r="EV34" i="1"/>
  <c r="EZ34" i="1"/>
  <c r="FD34" i="1"/>
  <c r="FH34" i="1"/>
  <c r="FL34" i="1"/>
  <c r="FP34" i="1"/>
  <c r="FX34" i="1"/>
  <c r="GB34" i="1"/>
  <c r="GJ34" i="1"/>
  <c r="GN34" i="1"/>
  <c r="GR34" i="1"/>
  <c r="GV34" i="1"/>
  <c r="GZ34" i="1"/>
  <c r="HD34" i="1"/>
  <c r="HH34" i="1"/>
  <c r="HL34" i="1"/>
  <c r="EI34" i="1"/>
  <c r="EW34" i="1"/>
  <c r="FA34" i="1"/>
  <c r="FE34" i="1"/>
  <c r="FI34" i="1"/>
  <c r="FM34" i="1"/>
  <c r="FQ34" i="1"/>
  <c r="FU34" i="1"/>
  <c r="FY34" i="1"/>
  <c r="GC34" i="1"/>
  <c r="GK34" i="1"/>
  <c r="GO34" i="1"/>
  <c r="GW34" i="1"/>
  <c r="HA34" i="1"/>
  <c r="HE34" i="1"/>
  <c r="HI34" i="1"/>
  <c r="HM34" i="1"/>
  <c r="EM34" i="1"/>
  <c r="EX34" i="1"/>
  <c r="FB34" i="1"/>
  <c r="FJ34" i="1"/>
  <c r="FN34" i="1"/>
  <c r="FR34" i="1"/>
  <c r="FV34" i="1"/>
  <c r="FZ34" i="1"/>
  <c r="GD34" i="1"/>
  <c r="GH34" i="1"/>
  <c r="GL34" i="1"/>
  <c r="GP34" i="1"/>
  <c r="GX34" i="1"/>
  <c r="HB34" i="1"/>
  <c r="HJ34" i="1"/>
  <c r="BJ34" i="1"/>
  <c r="BR34" i="1"/>
  <c r="BV34" i="1"/>
  <c r="BZ34" i="1"/>
  <c r="CD34" i="1"/>
  <c r="CH34" i="1"/>
  <c r="CL34" i="1"/>
  <c r="CP34" i="1"/>
  <c r="CT34" i="1"/>
  <c r="CX34" i="1"/>
  <c r="DF34" i="1"/>
  <c r="DJ34" i="1"/>
  <c r="DR34" i="1"/>
  <c r="BM34" i="1"/>
  <c r="BS34" i="1"/>
  <c r="BX34" i="1"/>
  <c r="CC34" i="1"/>
  <c r="CI34" i="1"/>
  <c r="CS34" i="1"/>
  <c r="CY34" i="1"/>
  <c r="DD34" i="1"/>
  <c r="DI34" i="1"/>
  <c r="DT34" i="1"/>
  <c r="BI34" i="1"/>
  <c r="BT34" i="1"/>
  <c r="BY34" i="1"/>
  <c r="CE34" i="1"/>
  <c r="CJ34" i="1"/>
  <c r="CU34" i="1"/>
  <c r="CZ34" i="1"/>
  <c r="DE34" i="1"/>
  <c r="DK34" i="1"/>
  <c r="DP34" i="1"/>
  <c r="DU34" i="1"/>
  <c r="BK34" i="1"/>
  <c r="BP34" i="1"/>
  <c r="BU34" i="1"/>
  <c r="CF34" i="1"/>
  <c r="CK34" i="1"/>
  <c r="CQ34" i="1"/>
  <c r="CV34" i="1"/>
  <c r="DG34" i="1"/>
  <c r="DL34" i="1"/>
  <c r="DQ34" i="1"/>
  <c r="BL34" i="1"/>
  <c r="BQ34" i="1"/>
  <c r="BW34" i="1"/>
  <c r="CG34" i="1"/>
  <c r="CM34" i="1"/>
  <c r="CR34" i="1"/>
  <c r="CW34" i="1"/>
  <c r="DC34" i="1"/>
  <c r="DH34" i="1"/>
  <c r="DM34" i="1"/>
  <c r="DS34" i="1"/>
  <c r="AU34" i="1"/>
  <c r="AY34" i="1"/>
  <c r="BC34" i="1"/>
  <c r="BG34" i="1"/>
  <c r="AM34" i="1"/>
  <c r="AR34" i="1"/>
  <c r="AV34" i="1"/>
  <c r="AZ34" i="1"/>
  <c r="BD34" i="1"/>
  <c r="BH34" i="1"/>
  <c r="AI34" i="1"/>
  <c r="AS34" i="1"/>
  <c r="AW34" i="1"/>
  <c r="BE34" i="1"/>
  <c r="AP34" i="1"/>
  <c r="AJ34" i="1"/>
  <c r="AT34" i="1"/>
  <c r="AX34" i="1"/>
  <c r="BF34" i="1"/>
  <c r="AQ34" i="1"/>
  <c r="AL34" i="1"/>
  <c r="AK34" i="1"/>
  <c r="EA57" i="1"/>
  <c r="EE57" i="1"/>
  <c r="EI57" i="1"/>
  <c r="EM57" i="1"/>
  <c r="EQ57" i="1"/>
  <c r="EU57" i="1"/>
  <c r="EY57" i="1"/>
  <c r="FC57" i="1"/>
  <c r="FK57" i="1"/>
  <c r="FO57" i="1"/>
  <c r="FW57" i="1"/>
  <c r="GA57" i="1"/>
  <c r="GE57" i="1"/>
  <c r="GI57" i="1"/>
  <c r="GM57" i="1"/>
  <c r="GQ57" i="1"/>
  <c r="GU57" i="1"/>
  <c r="GY57" i="1"/>
  <c r="HC57" i="1"/>
  <c r="HK57" i="1"/>
  <c r="EB57" i="1"/>
  <c r="EJ57" i="1"/>
  <c r="EN57" i="1"/>
  <c r="ER57" i="1"/>
  <c r="EV57" i="1"/>
  <c r="EZ57" i="1"/>
  <c r="FD57" i="1"/>
  <c r="FH57" i="1"/>
  <c r="FL57" i="1"/>
  <c r="FP57" i="1"/>
  <c r="FX57" i="1"/>
  <c r="GB57" i="1"/>
  <c r="GJ57" i="1"/>
  <c r="GN57" i="1"/>
  <c r="GR57" i="1"/>
  <c r="GV57" i="1"/>
  <c r="GZ57" i="1"/>
  <c r="HD57" i="1"/>
  <c r="HH57" i="1"/>
  <c r="HL57" i="1"/>
  <c r="EC57" i="1"/>
  <c r="EK57" i="1"/>
  <c r="EO57" i="1"/>
  <c r="EW57" i="1"/>
  <c r="FA57" i="1"/>
  <c r="FE57" i="1"/>
  <c r="FI57" i="1"/>
  <c r="FM57" i="1"/>
  <c r="FQ57" i="1"/>
  <c r="FU57" i="1"/>
  <c r="FY57" i="1"/>
  <c r="GC57" i="1"/>
  <c r="GK57" i="1"/>
  <c r="GO57" i="1"/>
  <c r="GW57" i="1"/>
  <c r="HA57" i="1"/>
  <c r="HE57" i="1"/>
  <c r="HI57" i="1"/>
  <c r="HM57" i="1"/>
  <c r="ED57" i="1"/>
  <c r="EH57" i="1"/>
  <c r="EL57" i="1"/>
  <c r="EP57" i="1"/>
  <c r="EX57" i="1"/>
  <c r="FB57" i="1"/>
  <c r="FJ57" i="1"/>
  <c r="FN57" i="1"/>
  <c r="FR57" i="1"/>
  <c r="FV57" i="1"/>
  <c r="FZ57" i="1"/>
  <c r="GD57" i="1"/>
  <c r="GH57" i="1"/>
  <c r="GL57" i="1"/>
  <c r="GP57" i="1"/>
  <c r="GX57" i="1"/>
  <c r="HB57" i="1"/>
  <c r="HJ57" i="1"/>
  <c r="BK57" i="1"/>
  <c r="BS57" i="1"/>
  <c r="BW57" i="1"/>
  <c r="CE57" i="1"/>
  <c r="CI57" i="1"/>
  <c r="CM57" i="1"/>
  <c r="CQ57" i="1"/>
  <c r="CU57" i="1"/>
  <c r="CY57" i="1"/>
  <c r="DC57" i="1"/>
  <c r="DG57" i="1"/>
  <c r="DK57" i="1"/>
  <c r="DS57" i="1"/>
  <c r="BL57" i="1"/>
  <c r="BP57" i="1"/>
  <c r="BT57" i="1"/>
  <c r="BX57" i="1"/>
  <c r="CF57" i="1"/>
  <c r="CJ57" i="1"/>
  <c r="CR57" i="1"/>
  <c r="CV57" i="1"/>
  <c r="CZ57" i="1"/>
  <c r="DD57" i="1"/>
  <c r="DH57" i="1"/>
  <c r="DL57" i="1"/>
  <c r="DP57" i="1"/>
  <c r="DT57" i="1"/>
  <c r="BI57" i="1"/>
  <c r="BM57" i="1"/>
  <c r="BQ57" i="1"/>
  <c r="BU57" i="1"/>
  <c r="BY57" i="1"/>
  <c r="CC57" i="1"/>
  <c r="CG57" i="1"/>
  <c r="CK57" i="1"/>
  <c r="CS57" i="1"/>
  <c r="CW57" i="1"/>
  <c r="DE57" i="1"/>
  <c r="DI57" i="1"/>
  <c r="DM57" i="1"/>
  <c r="DQ57" i="1"/>
  <c r="DU57" i="1"/>
  <c r="CD57" i="1"/>
  <c r="CT57" i="1"/>
  <c r="DJ57" i="1"/>
  <c r="AR57" i="1"/>
  <c r="AV57" i="1"/>
  <c r="AZ57" i="1"/>
  <c r="BD57" i="1"/>
  <c r="BH57" i="1"/>
  <c r="AP57" i="1"/>
  <c r="AI57" i="1"/>
  <c r="BR57" i="1"/>
  <c r="CH57" i="1"/>
  <c r="CX57" i="1"/>
  <c r="AS57" i="1"/>
  <c r="AW57" i="1"/>
  <c r="BE57" i="1"/>
  <c r="AQ57" i="1"/>
  <c r="AJ57" i="1"/>
  <c r="BV57" i="1"/>
  <c r="CL57" i="1"/>
  <c r="DR57" i="1"/>
  <c r="AT57" i="1"/>
  <c r="AX57" i="1"/>
  <c r="BF57" i="1"/>
  <c r="AL57" i="1"/>
  <c r="AK57" i="1"/>
  <c r="BJ57" i="1"/>
  <c r="BZ57" i="1"/>
  <c r="CP57" i="1"/>
  <c r="DF57" i="1"/>
  <c r="AU57" i="1"/>
  <c r="AY57" i="1"/>
  <c r="BC57" i="1"/>
  <c r="BG57" i="1"/>
  <c r="AM57" i="1"/>
  <c r="ED51" i="1"/>
  <c r="EH51" i="1"/>
  <c r="EL51" i="1"/>
  <c r="EP51" i="1"/>
  <c r="EX51" i="1"/>
  <c r="FB51" i="1"/>
  <c r="FJ51" i="1"/>
  <c r="FN51" i="1"/>
  <c r="FR51" i="1"/>
  <c r="FV51" i="1"/>
  <c r="FZ51" i="1"/>
  <c r="GD51" i="1"/>
  <c r="GH51" i="1"/>
  <c r="GL51" i="1"/>
  <c r="GP51" i="1"/>
  <c r="GX51" i="1"/>
  <c r="HB51" i="1"/>
  <c r="HJ51" i="1"/>
  <c r="EA51" i="1"/>
  <c r="EE51" i="1"/>
  <c r="EI51" i="1"/>
  <c r="EM51" i="1"/>
  <c r="EQ51" i="1"/>
  <c r="EU51" i="1"/>
  <c r="EY51" i="1"/>
  <c r="FC51" i="1"/>
  <c r="FK51" i="1"/>
  <c r="FO51" i="1"/>
  <c r="FW51" i="1"/>
  <c r="GA51" i="1"/>
  <c r="GE51" i="1"/>
  <c r="GI51" i="1"/>
  <c r="GM51" i="1"/>
  <c r="GQ51" i="1"/>
  <c r="GU51" i="1"/>
  <c r="GY51" i="1"/>
  <c r="HC51" i="1"/>
  <c r="HK51" i="1"/>
  <c r="EB51" i="1"/>
  <c r="EJ51" i="1"/>
  <c r="EN51" i="1"/>
  <c r="ER51" i="1"/>
  <c r="EV51" i="1"/>
  <c r="EZ51" i="1"/>
  <c r="FD51" i="1"/>
  <c r="FH51" i="1"/>
  <c r="FL51" i="1"/>
  <c r="FP51" i="1"/>
  <c r="FX51" i="1"/>
  <c r="GB51" i="1"/>
  <c r="GJ51" i="1"/>
  <c r="GN51" i="1"/>
  <c r="GR51" i="1"/>
  <c r="GV51" i="1"/>
  <c r="GZ51" i="1"/>
  <c r="HD51" i="1"/>
  <c r="HH51" i="1"/>
  <c r="HL51" i="1"/>
  <c r="EC51" i="1"/>
  <c r="EK51" i="1"/>
  <c r="EO51" i="1"/>
  <c r="EW51" i="1"/>
  <c r="FA51" i="1"/>
  <c r="FE51" i="1"/>
  <c r="FI51" i="1"/>
  <c r="FM51" i="1"/>
  <c r="FQ51" i="1"/>
  <c r="FU51" i="1"/>
  <c r="FY51" i="1"/>
  <c r="GC51" i="1"/>
  <c r="GK51" i="1"/>
  <c r="GO51" i="1"/>
  <c r="GW51" i="1"/>
  <c r="HA51" i="1"/>
  <c r="HE51" i="1"/>
  <c r="HI51" i="1"/>
  <c r="HM51" i="1"/>
  <c r="BL51" i="1"/>
  <c r="BP51" i="1"/>
  <c r="BT51" i="1"/>
  <c r="BX51" i="1"/>
  <c r="CF51" i="1"/>
  <c r="CJ51" i="1"/>
  <c r="CR51" i="1"/>
  <c r="CV51" i="1"/>
  <c r="BI51" i="1"/>
  <c r="BM51" i="1"/>
  <c r="BQ51" i="1"/>
  <c r="BU51" i="1"/>
  <c r="BY51" i="1"/>
  <c r="CC51" i="1"/>
  <c r="CG51" i="1"/>
  <c r="CK51" i="1"/>
  <c r="CS51" i="1"/>
  <c r="CW51" i="1"/>
  <c r="DE51" i="1"/>
  <c r="DI51" i="1"/>
  <c r="DM51" i="1"/>
  <c r="DQ51" i="1"/>
  <c r="DU51" i="1"/>
  <c r="BJ51" i="1"/>
  <c r="BR51" i="1"/>
  <c r="BV51" i="1"/>
  <c r="BZ51" i="1"/>
  <c r="CD51" i="1"/>
  <c r="CH51" i="1"/>
  <c r="CL51" i="1"/>
  <c r="CP51" i="1"/>
  <c r="CT51" i="1"/>
  <c r="CX51" i="1"/>
  <c r="DF51" i="1"/>
  <c r="DJ51" i="1"/>
  <c r="DR51" i="1"/>
  <c r="BK51" i="1"/>
  <c r="BS51" i="1"/>
  <c r="BW51" i="1"/>
  <c r="CE51" i="1"/>
  <c r="CI51" i="1"/>
  <c r="CM51" i="1"/>
  <c r="CQ51" i="1"/>
  <c r="CU51" i="1"/>
  <c r="CY51" i="1"/>
  <c r="DC51" i="1"/>
  <c r="DG51" i="1"/>
  <c r="DK51" i="1"/>
  <c r="DS51" i="1"/>
  <c r="CZ51" i="1"/>
  <c r="DP51" i="1"/>
  <c r="AT51" i="1"/>
  <c r="AX51" i="1"/>
  <c r="BF51" i="1"/>
  <c r="AP51" i="1"/>
  <c r="AL51" i="1"/>
  <c r="AK51" i="1"/>
  <c r="DD51" i="1"/>
  <c r="DT51" i="1"/>
  <c r="AU51" i="1"/>
  <c r="AY51" i="1"/>
  <c r="BC51" i="1"/>
  <c r="BG51" i="1"/>
  <c r="AQ51" i="1"/>
  <c r="AM51" i="1"/>
  <c r="DH51" i="1"/>
  <c r="AR51" i="1"/>
  <c r="AV51" i="1"/>
  <c r="AZ51" i="1"/>
  <c r="BD51" i="1"/>
  <c r="BH51" i="1"/>
  <c r="AI51" i="1"/>
  <c r="DL51" i="1"/>
  <c r="AS51" i="1"/>
  <c r="AW51" i="1"/>
  <c r="BE51" i="1"/>
  <c r="AJ51" i="1"/>
  <c r="EA33" i="1"/>
  <c r="EE33" i="1"/>
  <c r="EI33" i="1"/>
  <c r="EM33" i="1"/>
  <c r="EQ33" i="1"/>
  <c r="EU33" i="1"/>
  <c r="EY33" i="1"/>
  <c r="FC33" i="1"/>
  <c r="FK33" i="1"/>
  <c r="FO33" i="1"/>
  <c r="FW33" i="1"/>
  <c r="GA33" i="1"/>
  <c r="GE33" i="1"/>
  <c r="GI33" i="1"/>
  <c r="GM33" i="1"/>
  <c r="GQ33" i="1"/>
  <c r="GU33" i="1"/>
  <c r="GY33" i="1"/>
  <c r="HC33" i="1"/>
  <c r="HK33" i="1"/>
  <c r="EB33" i="1"/>
  <c r="EJ33" i="1"/>
  <c r="EN33" i="1"/>
  <c r="ER33" i="1"/>
  <c r="EV33" i="1"/>
  <c r="EZ33" i="1"/>
  <c r="FD33" i="1"/>
  <c r="FH33" i="1"/>
  <c r="FL33" i="1"/>
  <c r="FP33" i="1"/>
  <c r="FX33" i="1"/>
  <c r="GB33" i="1"/>
  <c r="GJ33" i="1"/>
  <c r="GN33" i="1"/>
  <c r="GR33" i="1"/>
  <c r="GV33" i="1"/>
  <c r="GZ33" i="1"/>
  <c r="HD33" i="1"/>
  <c r="HH33" i="1"/>
  <c r="HL33" i="1"/>
  <c r="EC33" i="1"/>
  <c r="EK33" i="1"/>
  <c r="EO33" i="1"/>
  <c r="EW33" i="1"/>
  <c r="FA33" i="1"/>
  <c r="FE33" i="1"/>
  <c r="FI33" i="1"/>
  <c r="FM33" i="1"/>
  <c r="FQ33" i="1"/>
  <c r="FU33" i="1"/>
  <c r="FY33" i="1"/>
  <c r="GC33" i="1"/>
  <c r="GK33" i="1"/>
  <c r="GO33" i="1"/>
  <c r="GW33" i="1"/>
  <c r="HA33" i="1"/>
  <c r="HE33" i="1"/>
  <c r="HI33" i="1"/>
  <c r="HM33" i="1"/>
  <c r="ED33" i="1"/>
  <c r="EH33" i="1"/>
  <c r="EL33" i="1"/>
  <c r="EP33" i="1"/>
  <c r="EX33" i="1"/>
  <c r="FB33" i="1"/>
  <c r="FJ33" i="1"/>
  <c r="FN33" i="1"/>
  <c r="FR33" i="1"/>
  <c r="FV33" i="1"/>
  <c r="FZ33" i="1"/>
  <c r="GD33" i="1"/>
  <c r="GH33" i="1"/>
  <c r="GL33" i="1"/>
  <c r="GP33" i="1"/>
  <c r="GX33" i="1"/>
  <c r="HB33" i="1"/>
  <c r="HJ33" i="1"/>
  <c r="BK33" i="1"/>
  <c r="BS33" i="1"/>
  <c r="BW33" i="1"/>
  <c r="CE33" i="1"/>
  <c r="CI33" i="1"/>
  <c r="CM33" i="1"/>
  <c r="CQ33" i="1"/>
  <c r="CU33" i="1"/>
  <c r="CY33" i="1"/>
  <c r="DC33" i="1"/>
  <c r="DG33" i="1"/>
  <c r="DK33" i="1"/>
  <c r="DS33" i="1"/>
  <c r="BL33" i="1"/>
  <c r="BP33" i="1"/>
  <c r="BT33" i="1"/>
  <c r="BX33" i="1"/>
  <c r="CF33" i="1"/>
  <c r="CJ33" i="1"/>
  <c r="CR33" i="1"/>
  <c r="CV33" i="1"/>
  <c r="BI33" i="1"/>
  <c r="BM33" i="1"/>
  <c r="BQ33" i="1"/>
  <c r="BU33" i="1"/>
  <c r="BY33" i="1"/>
  <c r="CC33" i="1"/>
  <c r="CG33" i="1"/>
  <c r="CK33" i="1"/>
  <c r="CS33" i="1"/>
  <c r="BJ33" i="1"/>
  <c r="BZ33" i="1"/>
  <c r="CP33" i="1"/>
  <c r="CZ33" i="1"/>
  <c r="DE33" i="1"/>
  <c r="DJ33" i="1"/>
  <c r="DP33" i="1"/>
  <c r="DU33" i="1"/>
  <c r="CD33" i="1"/>
  <c r="CT33" i="1"/>
  <c r="DF33" i="1"/>
  <c r="DL33" i="1"/>
  <c r="DQ33" i="1"/>
  <c r="BR33" i="1"/>
  <c r="CH33" i="1"/>
  <c r="CW33" i="1"/>
  <c r="DH33" i="1"/>
  <c r="DM33" i="1"/>
  <c r="DR33" i="1"/>
  <c r="BV33" i="1"/>
  <c r="CL33" i="1"/>
  <c r="CX33" i="1"/>
  <c r="DD33" i="1"/>
  <c r="DI33" i="1"/>
  <c r="DT33" i="1"/>
  <c r="AR33" i="1"/>
  <c r="AV33" i="1"/>
  <c r="AZ33" i="1"/>
  <c r="BD33" i="1"/>
  <c r="BH33" i="1"/>
  <c r="AP33" i="1"/>
  <c r="AI33" i="1"/>
  <c r="AS33" i="1"/>
  <c r="AW33" i="1"/>
  <c r="BE33" i="1"/>
  <c r="AQ33" i="1"/>
  <c r="AJ33" i="1"/>
  <c r="AT33" i="1"/>
  <c r="AX33" i="1"/>
  <c r="BF33" i="1"/>
  <c r="AL33" i="1"/>
  <c r="AK33" i="1"/>
  <c r="AU33" i="1"/>
  <c r="AY33" i="1"/>
  <c r="BC33" i="1"/>
  <c r="BG33" i="1"/>
  <c r="AM33" i="1"/>
  <c r="EA52" i="1"/>
  <c r="EE52" i="1"/>
  <c r="EI52" i="1"/>
  <c r="EM52" i="1"/>
  <c r="EQ52" i="1"/>
  <c r="EU52" i="1"/>
  <c r="EY52" i="1"/>
  <c r="FC52" i="1"/>
  <c r="FK52" i="1"/>
  <c r="FO52" i="1"/>
  <c r="FW52" i="1"/>
  <c r="GA52" i="1"/>
  <c r="GE52" i="1"/>
  <c r="GI52" i="1"/>
  <c r="GM52" i="1"/>
  <c r="GQ52" i="1"/>
  <c r="GU52" i="1"/>
  <c r="GY52" i="1"/>
  <c r="HC52" i="1"/>
  <c r="HK52" i="1"/>
  <c r="EB52" i="1"/>
  <c r="EJ52" i="1"/>
  <c r="EN52" i="1"/>
  <c r="ER52" i="1"/>
  <c r="EV52" i="1"/>
  <c r="EZ52" i="1"/>
  <c r="FD52" i="1"/>
  <c r="FH52" i="1"/>
  <c r="FL52" i="1"/>
  <c r="FP52" i="1"/>
  <c r="FX52" i="1"/>
  <c r="GB52" i="1"/>
  <c r="GJ52" i="1"/>
  <c r="GN52" i="1"/>
  <c r="GR52" i="1"/>
  <c r="GV52" i="1"/>
  <c r="GZ52" i="1"/>
  <c r="HD52" i="1"/>
  <c r="HH52" i="1"/>
  <c r="HL52" i="1"/>
  <c r="EC52" i="1"/>
  <c r="EK52" i="1"/>
  <c r="EO52" i="1"/>
  <c r="EW52" i="1"/>
  <c r="FA52" i="1"/>
  <c r="FE52" i="1"/>
  <c r="FI52" i="1"/>
  <c r="FM52" i="1"/>
  <c r="FQ52" i="1"/>
  <c r="FU52" i="1"/>
  <c r="FY52" i="1"/>
  <c r="GC52" i="1"/>
  <c r="GK52" i="1"/>
  <c r="GO52" i="1"/>
  <c r="GW52" i="1"/>
  <c r="HA52" i="1"/>
  <c r="HE52" i="1"/>
  <c r="HI52" i="1"/>
  <c r="HM52" i="1"/>
  <c r="ED52" i="1"/>
  <c r="EH52" i="1"/>
  <c r="EL52" i="1"/>
  <c r="EP52" i="1"/>
  <c r="EX52" i="1"/>
  <c r="FB52" i="1"/>
  <c r="FJ52" i="1"/>
  <c r="FN52" i="1"/>
  <c r="FR52" i="1"/>
  <c r="FV52" i="1"/>
  <c r="FZ52" i="1"/>
  <c r="GD52" i="1"/>
  <c r="GH52" i="1"/>
  <c r="GL52" i="1"/>
  <c r="GP52" i="1"/>
  <c r="GX52" i="1"/>
  <c r="HB52" i="1"/>
  <c r="HJ52" i="1"/>
  <c r="BL52" i="1"/>
  <c r="BP52" i="1"/>
  <c r="BT52" i="1"/>
  <c r="BX52" i="1"/>
  <c r="CF52" i="1"/>
  <c r="CJ52" i="1"/>
  <c r="CR52" i="1"/>
  <c r="CV52" i="1"/>
  <c r="CZ52" i="1"/>
  <c r="DD52" i="1"/>
  <c r="DH52" i="1"/>
  <c r="DL52" i="1"/>
  <c r="DP52" i="1"/>
  <c r="DT52" i="1"/>
  <c r="BI52" i="1"/>
  <c r="BM52" i="1"/>
  <c r="BQ52" i="1"/>
  <c r="BU52" i="1"/>
  <c r="BY52" i="1"/>
  <c r="CC52" i="1"/>
  <c r="CG52" i="1"/>
  <c r="CK52" i="1"/>
  <c r="CS52" i="1"/>
  <c r="CW52" i="1"/>
  <c r="DE52" i="1"/>
  <c r="DI52" i="1"/>
  <c r="DM52" i="1"/>
  <c r="DQ52" i="1"/>
  <c r="DU52" i="1"/>
  <c r="BJ52" i="1"/>
  <c r="BR52" i="1"/>
  <c r="BV52" i="1"/>
  <c r="BZ52" i="1"/>
  <c r="CD52" i="1"/>
  <c r="CH52" i="1"/>
  <c r="CL52" i="1"/>
  <c r="CP52" i="1"/>
  <c r="CT52" i="1"/>
  <c r="CX52" i="1"/>
  <c r="DF52" i="1"/>
  <c r="DJ52" i="1"/>
  <c r="DR52" i="1"/>
  <c r="BS52" i="1"/>
  <c r="CI52" i="1"/>
  <c r="CY52" i="1"/>
  <c r="AS52" i="1"/>
  <c r="AW52" i="1"/>
  <c r="BE52" i="1"/>
  <c r="AJ52" i="1"/>
  <c r="BW52" i="1"/>
  <c r="CM52" i="1"/>
  <c r="DC52" i="1"/>
  <c r="DS52" i="1"/>
  <c r="AT52" i="1"/>
  <c r="AX52" i="1"/>
  <c r="BF52" i="1"/>
  <c r="AL52" i="1"/>
  <c r="AK52" i="1"/>
  <c r="BK52" i="1"/>
  <c r="CQ52" i="1"/>
  <c r="DG52" i="1"/>
  <c r="AU52" i="1"/>
  <c r="AY52" i="1"/>
  <c r="BC52" i="1"/>
  <c r="BG52" i="1"/>
  <c r="AP52" i="1"/>
  <c r="AM52" i="1"/>
  <c r="CE52" i="1"/>
  <c r="CU52" i="1"/>
  <c r="DK52" i="1"/>
  <c r="AR52" i="1"/>
  <c r="AV52" i="1"/>
  <c r="AZ52" i="1"/>
  <c r="BD52" i="1"/>
  <c r="BH52" i="1"/>
  <c r="AQ52" i="1"/>
  <c r="AI52" i="1"/>
  <c r="EB35" i="1"/>
  <c r="EJ35" i="1"/>
  <c r="EN35" i="1"/>
  <c r="ER35" i="1"/>
  <c r="EV35" i="1"/>
  <c r="EZ35" i="1"/>
  <c r="FD35" i="1"/>
  <c r="FH35" i="1"/>
  <c r="FL35" i="1"/>
  <c r="FP35" i="1"/>
  <c r="FX35" i="1"/>
  <c r="GB35" i="1"/>
  <c r="GJ35" i="1"/>
  <c r="GN35" i="1"/>
  <c r="GR35" i="1"/>
  <c r="GV35" i="1"/>
  <c r="GZ35" i="1"/>
  <c r="HD35" i="1"/>
  <c r="HH35" i="1"/>
  <c r="HL35" i="1"/>
  <c r="EC35" i="1"/>
  <c r="EK35" i="1"/>
  <c r="EO35" i="1"/>
  <c r="EW35" i="1"/>
  <c r="FA35" i="1"/>
  <c r="FE35" i="1"/>
  <c r="FI35" i="1"/>
  <c r="FM35" i="1"/>
  <c r="FQ35" i="1"/>
  <c r="FU35" i="1"/>
  <c r="FY35" i="1"/>
  <c r="GC35" i="1"/>
  <c r="GK35" i="1"/>
  <c r="GO35" i="1"/>
  <c r="GW35" i="1"/>
  <c r="HA35" i="1"/>
  <c r="HE35" i="1"/>
  <c r="HI35" i="1"/>
  <c r="HM35" i="1"/>
  <c r="ED35" i="1"/>
  <c r="EH35" i="1"/>
  <c r="EL35" i="1"/>
  <c r="EP35" i="1"/>
  <c r="EX35" i="1"/>
  <c r="FB35" i="1"/>
  <c r="FJ35" i="1"/>
  <c r="FN35" i="1"/>
  <c r="FR35" i="1"/>
  <c r="FV35" i="1"/>
  <c r="FZ35" i="1"/>
  <c r="GD35" i="1"/>
  <c r="GH35" i="1"/>
  <c r="GL35" i="1"/>
  <c r="GP35" i="1"/>
  <c r="GX35" i="1"/>
  <c r="HB35" i="1"/>
  <c r="HJ35" i="1"/>
  <c r="EA35" i="1"/>
  <c r="EE35" i="1"/>
  <c r="EI35" i="1"/>
  <c r="EM35" i="1"/>
  <c r="EQ35" i="1"/>
  <c r="EU35" i="1"/>
  <c r="EY35" i="1"/>
  <c r="FC35" i="1"/>
  <c r="FK35" i="1"/>
  <c r="FO35" i="1"/>
  <c r="FW35" i="1"/>
  <c r="GA35" i="1"/>
  <c r="GE35" i="1"/>
  <c r="GI35" i="1"/>
  <c r="GM35" i="1"/>
  <c r="GQ35" i="1"/>
  <c r="GU35" i="1"/>
  <c r="GY35" i="1"/>
  <c r="HC35" i="1"/>
  <c r="HK35" i="1"/>
  <c r="BI35" i="1"/>
  <c r="BM35" i="1"/>
  <c r="BQ35" i="1"/>
  <c r="BU35" i="1"/>
  <c r="BY35" i="1"/>
  <c r="CC35" i="1"/>
  <c r="CG35" i="1"/>
  <c r="CK35" i="1"/>
  <c r="CS35" i="1"/>
  <c r="CW35" i="1"/>
  <c r="DE35" i="1"/>
  <c r="DI35" i="1"/>
  <c r="DM35" i="1"/>
  <c r="DQ35" i="1"/>
  <c r="DU35" i="1"/>
  <c r="BL35" i="1"/>
  <c r="BR35" i="1"/>
  <c r="BW35" i="1"/>
  <c r="CH35" i="1"/>
  <c r="CM35" i="1"/>
  <c r="CR35" i="1"/>
  <c r="CX35" i="1"/>
  <c r="DC35" i="1"/>
  <c r="DH35" i="1"/>
  <c r="DS35" i="1"/>
  <c r="BS35" i="1"/>
  <c r="BX35" i="1"/>
  <c r="CD35" i="1"/>
  <c r="CI35" i="1"/>
  <c r="CT35" i="1"/>
  <c r="CY35" i="1"/>
  <c r="DD35" i="1"/>
  <c r="DJ35" i="1"/>
  <c r="DT35" i="1"/>
  <c r="BJ35" i="1"/>
  <c r="BT35" i="1"/>
  <c r="BZ35" i="1"/>
  <c r="CE35" i="1"/>
  <c r="CJ35" i="1"/>
  <c r="CP35" i="1"/>
  <c r="CU35" i="1"/>
  <c r="CZ35" i="1"/>
  <c r="DF35" i="1"/>
  <c r="DK35" i="1"/>
  <c r="DP35" i="1"/>
  <c r="BK35" i="1"/>
  <c r="BP35" i="1"/>
  <c r="BV35" i="1"/>
  <c r="CF35" i="1"/>
  <c r="CL35" i="1"/>
  <c r="CQ35" i="1"/>
  <c r="CV35" i="1"/>
  <c r="DG35" i="1"/>
  <c r="DL35" i="1"/>
  <c r="DR35" i="1"/>
  <c r="AT35" i="1"/>
  <c r="AX35" i="1"/>
  <c r="BF35" i="1"/>
  <c r="AP35" i="1"/>
  <c r="AL35" i="1"/>
  <c r="AK35" i="1"/>
  <c r="AU35" i="1"/>
  <c r="AY35" i="1"/>
  <c r="BC35" i="1"/>
  <c r="BG35" i="1"/>
  <c r="AQ35" i="1"/>
  <c r="AM35" i="1"/>
  <c r="AR35" i="1"/>
  <c r="AV35" i="1"/>
  <c r="AZ35" i="1"/>
  <c r="BD35" i="1"/>
  <c r="BH35" i="1"/>
  <c r="AI35" i="1"/>
  <c r="AS35" i="1"/>
  <c r="AW35" i="1"/>
  <c r="BE35" i="1"/>
  <c r="AJ35" i="1"/>
  <c r="EC12" i="1"/>
  <c r="EK12" i="1"/>
  <c r="EO12" i="1"/>
  <c r="EW12" i="1"/>
  <c r="FA12" i="1"/>
  <c r="FE12" i="1"/>
  <c r="FI12" i="1"/>
  <c r="FM12" i="1"/>
  <c r="FQ12" i="1"/>
  <c r="FU12" i="1"/>
  <c r="FY12" i="1"/>
  <c r="GC12" i="1"/>
  <c r="GK12" i="1"/>
  <c r="GO12" i="1"/>
  <c r="GW12" i="1"/>
  <c r="HA12" i="1"/>
  <c r="HE12" i="1"/>
  <c r="HI12" i="1"/>
  <c r="HM12" i="1"/>
  <c r="ED12" i="1"/>
  <c r="EH12" i="1"/>
  <c r="EL12" i="1"/>
  <c r="EP12" i="1"/>
  <c r="EX12" i="1"/>
  <c r="FB12" i="1"/>
  <c r="FJ12" i="1"/>
  <c r="FN12" i="1"/>
  <c r="FR12" i="1"/>
  <c r="FV12" i="1"/>
  <c r="FZ12" i="1"/>
  <c r="GD12" i="1"/>
  <c r="GH12" i="1"/>
  <c r="GL12" i="1"/>
  <c r="GP12" i="1"/>
  <c r="GX12" i="1"/>
  <c r="HB12" i="1"/>
  <c r="HJ12" i="1"/>
  <c r="EA12" i="1"/>
  <c r="EE12" i="1"/>
  <c r="EI12" i="1"/>
  <c r="EM12" i="1"/>
  <c r="EQ12" i="1"/>
  <c r="EU12" i="1"/>
  <c r="EY12" i="1"/>
  <c r="FC12" i="1"/>
  <c r="FK12" i="1"/>
  <c r="FO12" i="1"/>
  <c r="FW12" i="1"/>
  <c r="GA12" i="1"/>
  <c r="GE12" i="1"/>
  <c r="GI12" i="1"/>
  <c r="GM12" i="1"/>
  <c r="GQ12" i="1"/>
  <c r="GU12" i="1"/>
  <c r="GY12" i="1"/>
  <c r="HC12" i="1"/>
  <c r="HK12" i="1"/>
  <c r="EB12" i="1"/>
  <c r="EJ12" i="1"/>
  <c r="EN12" i="1"/>
  <c r="ER12" i="1"/>
  <c r="EV12" i="1"/>
  <c r="EZ12" i="1"/>
  <c r="FD12" i="1"/>
  <c r="FH12" i="1"/>
  <c r="FL12" i="1"/>
  <c r="FP12" i="1"/>
  <c r="FX12" i="1"/>
  <c r="GB12" i="1"/>
  <c r="GJ12" i="1"/>
  <c r="GN12" i="1"/>
  <c r="GR12" i="1"/>
  <c r="GV12" i="1"/>
  <c r="GZ12" i="1"/>
  <c r="HD12" i="1"/>
  <c r="HH12" i="1"/>
  <c r="HL12" i="1"/>
  <c r="BK12" i="1"/>
  <c r="BS12" i="1"/>
  <c r="BW12" i="1"/>
  <c r="CE12" i="1"/>
  <c r="CI12" i="1"/>
  <c r="CM12" i="1"/>
  <c r="CQ12" i="1"/>
  <c r="CU12" i="1"/>
  <c r="CY12" i="1"/>
  <c r="DC12" i="1"/>
  <c r="DG12" i="1"/>
  <c r="DK12" i="1"/>
  <c r="DS12" i="1"/>
  <c r="BL12" i="1"/>
  <c r="BP12" i="1"/>
  <c r="BT12" i="1"/>
  <c r="BX12" i="1"/>
  <c r="CF12" i="1"/>
  <c r="CJ12" i="1"/>
  <c r="CR12" i="1"/>
  <c r="CV12" i="1"/>
  <c r="CZ12" i="1"/>
  <c r="DD12" i="1"/>
  <c r="DH12" i="1"/>
  <c r="DL12" i="1"/>
  <c r="DP12" i="1"/>
  <c r="DT12" i="1"/>
  <c r="BI12" i="1"/>
  <c r="BM12" i="1"/>
  <c r="BQ12" i="1"/>
  <c r="BU12" i="1"/>
  <c r="BY12" i="1"/>
  <c r="CC12" i="1"/>
  <c r="CG12" i="1"/>
  <c r="CK12" i="1"/>
  <c r="CS12" i="1"/>
  <c r="CW12" i="1"/>
  <c r="DE12" i="1"/>
  <c r="DI12" i="1"/>
  <c r="DM12" i="1"/>
  <c r="DQ12" i="1"/>
  <c r="DU12" i="1"/>
  <c r="BJ12" i="1"/>
  <c r="BR12" i="1"/>
  <c r="BV12" i="1"/>
  <c r="BZ12" i="1"/>
  <c r="CD12" i="1"/>
  <c r="CH12" i="1"/>
  <c r="CL12" i="1"/>
  <c r="CP12" i="1"/>
  <c r="CT12" i="1"/>
  <c r="CX12" i="1"/>
  <c r="DF12" i="1"/>
  <c r="DJ12" i="1"/>
  <c r="DR12" i="1"/>
  <c r="AS12" i="1"/>
  <c r="AW12" i="1"/>
  <c r="BE12" i="1"/>
  <c r="AJ12" i="1"/>
  <c r="AT12" i="1"/>
  <c r="AX12" i="1"/>
  <c r="BF12" i="1"/>
  <c r="AL12" i="1"/>
  <c r="AK12" i="1"/>
  <c r="AU12" i="1"/>
  <c r="AY12" i="1"/>
  <c r="BC12" i="1"/>
  <c r="BG12" i="1"/>
  <c r="AP12" i="1"/>
  <c r="AM12" i="1"/>
  <c r="AR12" i="1"/>
  <c r="AV12" i="1"/>
  <c r="AZ12" i="1"/>
  <c r="BD12" i="1"/>
  <c r="BH12" i="1"/>
  <c r="AQ12" i="1"/>
  <c r="AI12" i="1"/>
  <c r="EC8" i="1"/>
  <c r="EK8" i="1"/>
  <c r="EO8" i="1"/>
  <c r="EW8" i="1"/>
  <c r="FA8" i="1"/>
  <c r="FE8" i="1"/>
  <c r="FI8" i="1"/>
  <c r="FM8" i="1"/>
  <c r="FQ8" i="1"/>
  <c r="FU8" i="1"/>
  <c r="FY8" i="1"/>
  <c r="GC8" i="1"/>
  <c r="GK8" i="1"/>
  <c r="GO8" i="1"/>
  <c r="GW8" i="1"/>
  <c r="HA8" i="1"/>
  <c r="HE8" i="1"/>
  <c r="HI8" i="1"/>
  <c r="HM8" i="1"/>
  <c r="ED8" i="1"/>
  <c r="EH8" i="1"/>
  <c r="EL8" i="1"/>
  <c r="EP8" i="1"/>
  <c r="EX8" i="1"/>
  <c r="FB8" i="1"/>
  <c r="FJ8" i="1"/>
  <c r="FN8" i="1"/>
  <c r="FR8" i="1"/>
  <c r="FV8" i="1"/>
  <c r="FZ8" i="1"/>
  <c r="GD8" i="1"/>
  <c r="GH8" i="1"/>
  <c r="GL8" i="1"/>
  <c r="GP8" i="1"/>
  <c r="GX8" i="1"/>
  <c r="HB8" i="1"/>
  <c r="HJ8" i="1"/>
  <c r="EA8" i="1"/>
  <c r="EE8" i="1"/>
  <c r="EI8" i="1"/>
  <c r="EM8" i="1"/>
  <c r="EQ8" i="1"/>
  <c r="EU8" i="1"/>
  <c r="EY8" i="1"/>
  <c r="FC8" i="1"/>
  <c r="FK8" i="1"/>
  <c r="FO8" i="1"/>
  <c r="FW8" i="1"/>
  <c r="GA8" i="1"/>
  <c r="GE8" i="1"/>
  <c r="GI8" i="1"/>
  <c r="GM8" i="1"/>
  <c r="GQ8" i="1"/>
  <c r="GU8" i="1"/>
  <c r="GY8" i="1"/>
  <c r="HC8" i="1"/>
  <c r="HK8" i="1"/>
  <c r="EB8" i="1"/>
  <c r="EJ8" i="1"/>
  <c r="EN8" i="1"/>
  <c r="ER8" i="1"/>
  <c r="EV8" i="1"/>
  <c r="EZ8" i="1"/>
  <c r="FD8" i="1"/>
  <c r="FH8" i="1"/>
  <c r="FL8" i="1"/>
  <c r="FP8" i="1"/>
  <c r="FX8" i="1"/>
  <c r="GB8" i="1"/>
  <c r="GJ8" i="1"/>
  <c r="GN8" i="1"/>
  <c r="GR8" i="1"/>
  <c r="GV8" i="1"/>
  <c r="GZ8" i="1"/>
  <c r="HD8" i="1"/>
  <c r="HH8" i="1"/>
  <c r="HL8" i="1"/>
  <c r="BK8" i="1"/>
  <c r="BS8" i="1"/>
  <c r="BW8" i="1"/>
  <c r="CE8" i="1"/>
  <c r="CI8" i="1"/>
  <c r="CM8" i="1"/>
  <c r="CQ8" i="1"/>
  <c r="CU8" i="1"/>
  <c r="CY8" i="1"/>
  <c r="DC8" i="1"/>
  <c r="DG8" i="1"/>
  <c r="DK8" i="1"/>
  <c r="DS8" i="1"/>
  <c r="BL8" i="1"/>
  <c r="BP8" i="1"/>
  <c r="BT8" i="1"/>
  <c r="BX8" i="1"/>
  <c r="CF8" i="1"/>
  <c r="CJ8" i="1"/>
  <c r="CR8" i="1"/>
  <c r="CV8" i="1"/>
  <c r="CZ8" i="1"/>
  <c r="DD8" i="1"/>
  <c r="DH8" i="1"/>
  <c r="DL8" i="1"/>
  <c r="DP8" i="1"/>
  <c r="DT8" i="1"/>
  <c r="BI8" i="1"/>
  <c r="BM8" i="1"/>
  <c r="BQ8" i="1"/>
  <c r="BU8" i="1"/>
  <c r="BY8" i="1"/>
  <c r="CC8" i="1"/>
  <c r="CG8" i="1"/>
  <c r="CK8" i="1"/>
  <c r="CS8" i="1"/>
  <c r="CW8" i="1"/>
  <c r="DE8" i="1"/>
  <c r="DI8" i="1"/>
  <c r="DM8" i="1"/>
  <c r="DQ8" i="1"/>
  <c r="DU8" i="1"/>
  <c r="BJ8" i="1"/>
  <c r="BR8" i="1"/>
  <c r="BV8" i="1"/>
  <c r="BZ8" i="1"/>
  <c r="CD8" i="1"/>
  <c r="CH8" i="1"/>
  <c r="CL8" i="1"/>
  <c r="CP8" i="1"/>
  <c r="CT8" i="1"/>
  <c r="CX8" i="1"/>
  <c r="DF8" i="1"/>
  <c r="DJ8" i="1"/>
  <c r="DR8" i="1"/>
  <c r="AS8" i="1"/>
  <c r="AW8" i="1"/>
  <c r="BE8" i="1"/>
  <c r="AJ8" i="1"/>
  <c r="AT8" i="1"/>
  <c r="AX8" i="1"/>
  <c r="BF8" i="1"/>
  <c r="AL8" i="1"/>
  <c r="AK8" i="1"/>
  <c r="AU8" i="1"/>
  <c r="AY8" i="1"/>
  <c r="BC8" i="1"/>
  <c r="BG8" i="1"/>
  <c r="AP8" i="1"/>
  <c r="AM8" i="1"/>
  <c r="AR8" i="1"/>
  <c r="AV8" i="1"/>
  <c r="AZ8" i="1"/>
  <c r="BD8" i="1"/>
  <c r="BH8" i="1"/>
  <c r="AQ8" i="1"/>
  <c r="AI8" i="1"/>
  <c r="EC19" i="1"/>
  <c r="EK19" i="1"/>
  <c r="EO19" i="1"/>
  <c r="EW19" i="1"/>
  <c r="ED19" i="1"/>
  <c r="EH19" i="1"/>
  <c r="EL19" i="1"/>
  <c r="EP19" i="1"/>
  <c r="EA19" i="1"/>
  <c r="EE19" i="1"/>
  <c r="EI19" i="1"/>
  <c r="EM19" i="1"/>
  <c r="EQ19" i="1"/>
  <c r="EB19" i="1"/>
  <c r="EJ19" i="1"/>
  <c r="EN19" i="1"/>
  <c r="ER19" i="1"/>
  <c r="EX19" i="1"/>
  <c r="FB19" i="1"/>
  <c r="FJ19" i="1"/>
  <c r="FN19" i="1"/>
  <c r="FR19" i="1"/>
  <c r="FV19" i="1"/>
  <c r="FZ19" i="1"/>
  <c r="GD19" i="1"/>
  <c r="GH19" i="1"/>
  <c r="GL19" i="1"/>
  <c r="GP19" i="1"/>
  <c r="GX19" i="1"/>
  <c r="HB19" i="1"/>
  <c r="HJ19" i="1"/>
  <c r="EY19" i="1"/>
  <c r="FC19" i="1"/>
  <c r="FK19" i="1"/>
  <c r="FO19" i="1"/>
  <c r="FW19" i="1"/>
  <c r="GA19" i="1"/>
  <c r="GE19" i="1"/>
  <c r="GI19" i="1"/>
  <c r="GM19" i="1"/>
  <c r="GQ19" i="1"/>
  <c r="GU19" i="1"/>
  <c r="GY19" i="1"/>
  <c r="HC19" i="1"/>
  <c r="HK19" i="1"/>
  <c r="EU19" i="1"/>
  <c r="EZ19" i="1"/>
  <c r="FD19" i="1"/>
  <c r="FH19" i="1"/>
  <c r="FL19" i="1"/>
  <c r="FP19" i="1"/>
  <c r="FX19" i="1"/>
  <c r="GB19" i="1"/>
  <c r="GJ19" i="1"/>
  <c r="GN19" i="1"/>
  <c r="GR19" i="1"/>
  <c r="GV19" i="1"/>
  <c r="GZ19" i="1"/>
  <c r="HD19" i="1"/>
  <c r="HH19" i="1"/>
  <c r="HL19" i="1"/>
  <c r="EV19" i="1"/>
  <c r="FA19" i="1"/>
  <c r="FE19" i="1"/>
  <c r="FI19" i="1"/>
  <c r="FM19" i="1"/>
  <c r="FQ19" i="1"/>
  <c r="FU19" i="1"/>
  <c r="FY19" i="1"/>
  <c r="GC19" i="1"/>
  <c r="GK19" i="1"/>
  <c r="GO19" i="1"/>
  <c r="GW19" i="1"/>
  <c r="HA19" i="1"/>
  <c r="HE19" i="1"/>
  <c r="HI19" i="1"/>
  <c r="HM19" i="1"/>
  <c r="BI19" i="1"/>
  <c r="BM19" i="1"/>
  <c r="BQ19" i="1"/>
  <c r="BU19" i="1"/>
  <c r="BY19" i="1"/>
  <c r="CC19" i="1"/>
  <c r="CG19" i="1"/>
  <c r="CK19" i="1"/>
  <c r="CS19" i="1"/>
  <c r="CW19" i="1"/>
  <c r="DE19" i="1"/>
  <c r="DI19" i="1"/>
  <c r="DM19" i="1"/>
  <c r="DQ19" i="1"/>
  <c r="DU19" i="1"/>
  <c r="BJ19" i="1"/>
  <c r="BR19" i="1"/>
  <c r="BV19" i="1"/>
  <c r="BZ19" i="1"/>
  <c r="CD19" i="1"/>
  <c r="CH19" i="1"/>
  <c r="CL19" i="1"/>
  <c r="CP19" i="1"/>
  <c r="CT19" i="1"/>
  <c r="CX19" i="1"/>
  <c r="DF19" i="1"/>
  <c r="DJ19" i="1"/>
  <c r="DR19" i="1"/>
  <c r="BK19" i="1"/>
  <c r="BS19" i="1"/>
  <c r="BW19" i="1"/>
  <c r="CE19" i="1"/>
  <c r="CI19" i="1"/>
  <c r="CM19" i="1"/>
  <c r="CQ19" i="1"/>
  <c r="CU19" i="1"/>
  <c r="CY19" i="1"/>
  <c r="DC19" i="1"/>
  <c r="DG19" i="1"/>
  <c r="DK19" i="1"/>
  <c r="DS19" i="1"/>
  <c r="BX19" i="1"/>
  <c r="DD19" i="1"/>
  <c r="DT19" i="1"/>
  <c r="BL19" i="1"/>
  <c r="CR19" i="1"/>
  <c r="DH19" i="1"/>
  <c r="BP19" i="1"/>
  <c r="CF19" i="1"/>
  <c r="CV19" i="1"/>
  <c r="DL19" i="1"/>
  <c r="BT19" i="1"/>
  <c r="CJ19" i="1"/>
  <c r="CZ19" i="1"/>
  <c r="DP19" i="1"/>
  <c r="AT19" i="1"/>
  <c r="AX19" i="1"/>
  <c r="BF19" i="1"/>
  <c r="AP19" i="1"/>
  <c r="AL19" i="1"/>
  <c r="AK19" i="1"/>
  <c r="AU19" i="1"/>
  <c r="AY19" i="1"/>
  <c r="BC19" i="1"/>
  <c r="BG19" i="1"/>
  <c r="AQ19" i="1"/>
  <c r="AM19" i="1"/>
  <c r="AR19" i="1"/>
  <c r="AV19" i="1"/>
  <c r="AZ19" i="1"/>
  <c r="BD19" i="1"/>
  <c r="BH19" i="1"/>
  <c r="AI19" i="1"/>
  <c r="AS19" i="1"/>
  <c r="AW19" i="1"/>
  <c r="BE19" i="1"/>
  <c r="AJ19" i="1"/>
  <c r="ED64" i="1"/>
  <c r="EH64" i="1"/>
  <c r="EL64" i="1"/>
  <c r="EP64" i="1"/>
  <c r="EX64" i="1"/>
  <c r="FB64" i="1"/>
  <c r="FJ64" i="1"/>
  <c r="FN64" i="1"/>
  <c r="FR64" i="1"/>
  <c r="FV64" i="1"/>
  <c r="FZ64" i="1"/>
  <c r="GD64" i="1"/>
  <c r="GH64" i="1"/>
  <c r="GL64" i="1"/>
  <c r="GP64" i="1"/>
  <c r="GX64" i="1"/>
  <c r="HB64" i="1"/>
  <c r="HJ64" i="1"/>
  <c r="EA64" i="1"/>
  <c r="EE64" i="1"/>
  <c r="EI64" i="1"/>
  <c r="EM64" i="1"/>
  <c r="EQ64" i="1"/>
  <c r="EU64" i="1"/>
  <c r="EY64" i="1"/>
  <c r="FC64" i="1"/>
  <c r="FK64" i="1"/>
  <c r="FO64" i="1"/>
  <c r="FW64" i="1"/>
  <c r="GA64" i="1"/>
  <c r="GE64" i="1"/>
  <c r="GI64" i="1"/>
  <c r="GM64" i="1"/>
  <c r="GQ64" i="1"/>
  <c r="GU64" i="1"/>
  <c r="GY64" i="1"/>
  <c r="HC64" i="1"/>
  <c r="HK64" i="1"/>
  <c r="EB64" i="1"/>
  <c r="EJ64" i="1"/>
  <c r="EN64" i="1"/>
  <c r="ER64" i="1"/>
  <c r="EV64" i="1"/>
  <c r="EZ64" i="1"/>
  <c r="FD64" i="1"/>
  <c r="FH64" i="1"/>
  <c r="FL64" i="1"/>
  <c r="FP64" i="1"/>
  <c r="FX64" i="1"/>
  <c r="GB64" i="1"/>
  <c r="GJ64" i="1"/>
  <c r="GN64" i="1"/>
  <c r="GR64" i="1"/>
  <c r="GV64" i="1"/>
  <c r="GZ64" i="1"/>
  <c r="HD64" i="1"/>
  <c r="HH64" i="1"/>
  <c r="HL64" i="1"/>
  <c r="EC64" i="1"/>
  <c r="EK64" i="1"/>
  <c r="EO64" i="1"/>
  <c r="EW64" i="1"/>
  <c r="FA64" i="1"/>
  <c r="FE64" i="1"/>
  <c r="FI64" i="1"/>
  <c r="FM64" i="1"/>
  <c r="FQ64" i="1"/>
  <c r="FU64" i="1"/>
  <c r="FY64" i="1"/>
  <c r="GC64" i="1"/>
  <c r="GK64" i="1"/>
  <c r="GO64" i="1"/>
  <c r="GW64" i="1"/>
  <c r="HA64" i="1"/>
  <c r="HE64" i="1"/>
  <c r="HI64" i="1"/>
  <c r="HM64" i="1"/>
  <c r="BL64" i="1"/>
  <c r="BP64" i="1"/>
  <c r="BT64" i="1"/>
  <c r="BX64" i="1"/>
  <c r="CF64" i="1"/>
  <c r="CJ64" i="1"/>
  <c r="CR64" i="1"/>
  <c r="CV64" i="1"/>
  <c r="CZ64" i="1"/>
  <c r="DD64" i="1"/>
  <c r="DH64" i="1"/>
  <c r="DL64" i="1"/>
  <c r="DP64" i="1"/>
  <c r="DT64" i="1"/>
  <c r="BI64" i="1"/>
  <c r="BM64" i="1"/>
  <c r="BQ64" i="1"/>
  <c r="BU64" i="1"/>
  <c r="BY64" i="1"/>
  <c r="CC64" i="1"/>
  <c r="CG64" i="1"/>
  <c r="CK64" i="1"/>
  <c r="CS64" i="1"/>
  <c r="CW64" i="1"/>
  <c r="DE64" i="1"/>
  <c r="DI64" i="1"/>
  <c r="DM64" i="1"/>
  <c r="DQ64" i="1"/>
  <c r="DU64" i="1"/>
  <c r="BJ64" i="1"/>
  <c r="BR64" i="1"/>
  <c r="BV64" i="1"/>
  <c r="BZ64" i="1"/>
  <c r="CD64" i="1"/>
  <c r="CH64" i="1"/>
  <c r="CL64" i="1"/>
  <c r="CP64" i="1"/>
  <c r="CT64" i="1"/>
  <c r="CX64" i="1"/>
  <c r="DF64" i="1"/>
  <c r="DJ64" i="1"/>
  <c r="DR64" i="1"/>
  <c r="BW64" i="1"/>
  <c r="CM64" i="1"/>
  <c r="DC64" i="1"/>
  <c r="DS64" i="1"/>
  <c r="AS64" i="1"/>
  <c r="AW64" i="1"/>
  <c r="BE64" i="1"/>
  <c r="AJ64" i="1"/>
  <c r="BK64" i="1"/>
  <c r="CQ64" i="1"/>
  <c r="DG64" i="1"/>
  <c r="AT64" i="1"/>
  <c r="AX64" i="1"/>
  <c r="BF64" i="1"/>
  <c r="AL64" i="1"/>
  <c r="AK64" i="1"/>
  <c r="CE64" i="1"/>
  <c r="CU64" i="1"/>
  <c r="DK64" i="1"/>
  <c r="AU64" i="1"/>
  <c r="AY64" i="1"/>
  <c r="BC64" i="1"/>
  <c r="BG64" i="1"/>
  <c r="AP64" i="1"/>
  <c r="AM64" i="1"/>
  <c r="BS64" i="1"/>
  <c r="CI64" i="1"/>
  <c r="CY64" i="1"/>
  <c r="AR64" i="1"/>
  <c r="AV64" i="1"/>
  <c r="AZ64" i="1"/>
  <c r="BD64" i="1"/>
  <c r="BH64" i="1"/>
  <c r="AQ64" i="1"/>
  <c r="AI64" i="1"/>
  <c r="EC22" i="1"/>
  <c r="EK22" i="1"/>
  <c r="EO22" i="1"/>
  <c r="EW22" i="1"/>
  <c r="FA22" i="1"/>
  <c r="FE22" i="1"/>
  <c r="FI22" i="1"/>
  <c r="FM22" i="1"/>
  <c r="FQ22" i="1"/>
  <c r="FU22" i="1"/>
  <c r="FY22" i="1"/>
  <c r="GC22" i="1"/>
  <c r="GK22" i="1"/>
  <c r="GO22" i="1"/>
  <c r="GW22" i="1"/>
  <c r="HA22" i="1"/>
  <c r="HE22" i="1"/>
  <c r="HI22" i="1"/>
  <c r="HM22" i="1"/>
  <c r="ED22" i="1"/>
  <c r="EH22" i="1"/>
  <c r="EL22" i="1"/>
  <c r="EP22" i="1"/>
  <c r="EX22" i="1"/>
  <c r="FB22" i="1"/>
  <c r="FJ22" i="1"/>
  <c r="FN22" i="1"/>
  <c r="FR22" i="1"/>
  <c r="FV22" i="1"/>
  <c r="FZ22" i="1"/>
  <c r="GD22" i="1"/>
  <c r="GH22" i="1"/>
  <c r="GL22" i="1"/>
  <c r="GP22" i="1"/>
  <c r="GX22" i="1"/>
  <c r="HB22" i="1"/>
  <c r="HJ22" i="1"/>
  <c r="EA22" i="1"/>
  <c r="EE22" i="1"/>
  <c r="EI22" i="1"/>
  <c r="EM22" i="1"/>
  <c r="EQ22" i="1"/>
  <c r="EU22" i="1"/>
  <c r="EY22" i="1"/>
  <c r="FC22" i="1"/>
  <c r="FK22" i="1"/>
  <c r="FO22" i="1"/>
  <c r="FW22" i="1"/>
  <c r="GA22" i="1"/>
  <c r="GE22" i="1"/>
  <c r="GI22" i="1"/>
  <c r="GM22" i="1"/>
  <c r="GQ22" i="1"/>
  <c r="GU22" i="1"/>
  <c r="GY22" i="1"/>
  <c r="HC22" i="1"/>
  <c r="HK22" i="1"/>
  <c r="EB22" i="1"/>
  <c r="EJ22" i="1"/>
  <c r="EN22" i="1"/>
  <c r="ER22" i="1"/>
  <c r="EV22" i="1"/>
  <c r="EZ22" i="1"/>
  <c r="FD22" i="1"/>
  <c r="FH22" i="1"/>
  <c r="FL22" i="1"/>
  <c r="FP22" i="1"/>
  <c r="FX22" i="1"/>
  <c r="GB22" i="1"/>
  <c r="GJ22" i="1"/>
  <c r="GN22" i="1"/>
  <c r="GR22" i="1"/>
  <c r="GV22" i="1"/>
  <c r="GZ22" i="1"/>
  <c r="HD22" i="1"/>
  <c r="HH22" i="1"/>
  <c r="HL22" i="1"/>
  <c r="BJ22" i="1"/>
  <c r="BR22" i="1"/>
  <c r="BV22" i="1"/>
  <c r="BZ22" i="1"/>
  <c r="CD22" i="1"/>
  <c r="CH22" i="1"/>
  <c r="CL22" i="1"/>
  <c r="CP22" i="1"/>
  <c r="CT22" i="1"/>
  <c r="CX22" i="1"/>
  <c r="DF22" i="1"/>
  <c r="DJ22" i="1"/>
  <c r="DR22" i="1"/>
  <c r="BK22" i="1"/>
  <c r="BS22" i="1"/>
  <c r="BW22" i="1"/>
  <c r="CE22" i="1"/>
  <c r="CI22" i="1"/>
  <c r="CM22" i="1"/>
  <c r="CQ22" i="1"/>
  <c r="CU22" i="1"/>
  <c r="CY22" i="1"/>
  <c r="DC22" i="1"/>
  <c r="DG22" i="1"/>
  <c r="DK22" i="1"/>
  <c r="DS22" i="1"/>
  <c r="BL22" i="1"/>
  <c r="BP22" i="1"/>
  <c r="BT22" i="1"/>
  <c r="BX22" i="1"/>
  <c r="CF22" i="1"/>
  <c r="CJ22" i="1"/>
  <c r="CR22" i="1"/>
  <c r="CV22" i="1"/>
  <c r="CZ22" i="1"/>
  <c r="DD22" i="1"/>
  <c r="DH22" i="1"/>
  <c r="DL22" i="1"/>
  <c r="DP22" i="1"/>
  <c r="DT22" i="1"/>
  <c r="BU22" i="1"/>
  <c r="CK22" i="1"/>
  <c r="DQ22" i="1"/>
  <c r="BI22" i="1"/>
  <c r="BY22" i="1"/>
  <c r="DE22" i="1"/>
  <c r="DU22" i="1"/>
  <c r="BM22" i="1"/>
  <c r="CC22" i="1"/>
  <c r="CS22" i="1"/>
  <c r="DI22" i="1"/>
  <c r="BQ22" i="1"/>
  <c r="CG22" i="1"/>
  <c r="CW22" i="1"/>
  <c r="DM22" i="1"/>
  <c r="AU22" i="1"/>
  <c r="AY22" i="1"/>
  <c r="BC22" i="1"/>
  <c r="BG22" i="1"/>
  <c r="AM22" i="1"/>
  <c r="AR22" i="1"/>
  <c r="AV22" i="1"/>
  <c r="AZ22" i="1"/>
  <c r="BD22" i="1"/>
  <c r="BH22" i="1"/>
  <c r="AI22" i="1"/>
  <c r="AS22" i="1"/>
  <c r="AW22" i="1"/>
  <c r="BE22" i="1"/>
  <c r="AP22" i="1"/>
  <c r="AJ22" i="1"/>
  <c r="AT22" i="1"/>
  <c r="AX22" i="1"/>
  <c r="BF22" i="1"/>
  <c r="AQ22" i="1"/>
  <c r="AL22" i="1"/>
  <c r="AK22" i="1"/>
  <c r="EA38" i="1"/>
  <c r="EE38" i="1"/>
  <c r="EI38" i="1"/>
  <c r="EM38" i="1"/>
  <c r="EQ38" i="1"/>
  <c r="EU38" i="1"/>
  <c r="EY38" i="1"/>
  <c r="FC38" i="1"/>
  <c r="FK38" i="1"/>
  <c r="FO38" i="1"/>
  <c r="FW38" i="1"/>
  <c r="GA38" i="1"/>
  <c r="GE38" i="1"/>
  <c r="GI38" i="1"/>
  <c r="GM38" i="1"/>
  <c r="GQ38" i="1"/>
  <c r="GU38" i="1"/>
  <c r="GY38" i="1"/>
  <c r="HC38" i="1"/>
  <c r="HK38" i="1"/>
  <c r="EB38" i="1"/>
  <c r="EJ38" i="1"/>
  <c r="EN38" i="1"/>
  <c r="ER38" i="1"/>
  <c r="EV38" i="1"/>
  <c r="EZ38" i="1"/>
  <c r="FD38" i="1"/>
  <c r="FH38" i="1"/>
  <c r="FL38" i="1"/>
  <c r="FP38" i="1"/>
  <c r="FX38" i="1"/>
  <c r="GB38" i="1"/>
  <c r="GJ38" i="1"/>
  <c r="GN38" i="1"/>
  <c r="GR38" i="1"/>
  <c r="GV38" i="1"/>
  <c r="GZ38" i="1"/>
  <c r="HD38" i="1"/>
  <c r="HH38" i="1"/>
  <c r="HL38" i="1"/>
  <c r="EC38" i="1"/>
  <c r="EK38" i="1"/>
  <c r="EO38" i="1"/>
  <c r="EW38" i="1"/>
  <c r="FA38" i="1"/>
  <c r="FE38" i="1"/>
  <c r="FI38" i="1"/>
  <c r="FM38" i="1"/>
  <c r="FQ38" i="1"/>
  <c r="FU38" i="1"/>
  <c r="FY38" i="1"/>
  <c r="GC38" i="1"/>
  <c r="GK38" i="1"/>
  <c r="GO38" i="1"/>
  <c r="GW38" i="1"/>
  <c r="HA38" i="1"/>
  <c r="HE38" i="1"/>
  <c r="HI38" i="1"/>
  <c r="HM38" i="1"/>
  <c r="ED38" i="1"/>
  <c r="EH38" i="1"/>
  <c r="EL38" i="1"/>
  <c r="EP38" i="1"/>
  <c r="EX38" i="1"/>
  <c r="FB38" i="1"/>
  <c r="FJ38" i="1"/>
  <c r="FN38" i="1"/>
  <c r="FR38" i="1"/>
  <c r="FV38" i="1"/>
  <c r="FZ38" i="1"/>
  <c r="GD38" i="1"/>
  <c r="GH38" i="1"/>
  <c r="GL38" i="1"/>
  <c r="GP38" i="1"/>
  <c r="GX38" i="1"/>
  <c r="HB38" i="1"/>
  <c r="HJ38" i="1"/>
  <c r="BJ38" i="1"/>
  <c r="BR38" i="1"/>
  <c r="BV38" i="1"/>
  <c r="BI38" i="1"/>
  <c r="BT38" i="1"/>
  <c r="BY38" i="1"/>
  <c r="CC38" i="1"/>
  <c r="CG38" i="1"/>
  <c r="CK38" i="1"/>
  <c r="CS38" i="1"/>
  <c r="CW38" i="1"/>
  <c r="DE38" i="1"/>
  <c r="DI38" i="1"/>
  <c r="DM38" i="1"/>
  <c r="DQ38" i="1"/>
  <c r="DU38" i="1"/>
  <c r="BK38" i="1"/>
  <c r="BP38" i="1"/>
  <c r="BU38" i="1"/>
  <c r="BZ38" i="1"/>
  <c r="CD38" i="1"/>
  <c r="CH38" i="1"/>
  <c r="CL38" i="1"/>
  <c r="CP38" i="1"/>
  <c r="CT38" i="1"/>
  <c r="CX38" i="1"/>
  <c r="DF38" i="1"/>
  <c r="DJ38" i="1"/>
  <c r="DR38" i="1"/>
  <c r="BL38" i="1"/>
  <c r="BQ38" i="1"/>
  <c r="BW38" i="1"/>
  <c r="CE38" i="1"/>
  <c r="CI38" i="1"/>
  <c r="CM38" i="1"/>
  <c r="CQ38" i="1"/>
  <c r="CU38" i="1"/>
  <c r="CY38" i="1"/>
  <c r="DC38" i="1"/>
  <c r="DG38" i="1"/>
  <c r="DK38" i="1"/>
  <c r="DS38" i="1"/>
  <c r="BM38" i="1"/>
  <c r="BS38" i="1"/>
  <c r="BX38" i="1"/>
  <c r="CF38" i="1"/>
  <c r="CJ38" i="1"/>
  <c r="CR38" i="1"/>
  <c r="CV38" i="1"/>
  <c r="CZ38" i="1"/>
  <c r="DD38" i="1"/>
  <c r="DH38" i="1"/>
  <c r="DL38" i="1"/>
  <c r="DP38" i="1"/>
  <c r="DT38" i="1"/>
  <c r="AU38" i="1"/>
  <c r="AY38" i="1"/>
  <c r="BC38" i="1"/>
  <c r="BG38" i="1"/>
  <c r="AM38" i="1"/>
  <c r="AR38" i="1"/>
  <c r="AV38" i="1"/>
  <c r="AZ38" i="1"/>
  <c r="BD38" i="1"/>
  <c r="BH38" i="1"/>
  <c r="AI38" i="1"/>
  <c r="AS38" i="1"/>
  <c r="AW38" i="1"/>
  <c r="BE38" i="1"/>
  <c r="AP38" i="1"/>
  <c r="AJ38" i="1"/>
  <c r="AT38" i="1"/>
  <c r="AX38" i="1"/>
  <c r="BF38" i="1"/>
  <c r="AQ38" i="1"/>
  <c r="AL38" i="1"/>
  <c r="AK38" i="1"/>
  <c r="EB25" i="1"/>
  <c r="EJ25" i="1"/>
  <c r="EN25" i="1"/>
  <c r="ER25" i="1"/>
  <c r="EV25" i="1"/>
  <c r="EZ25" i="1"/>
  <c r="FD25" i="1"/>
  <c r="FH25" i="1"/>
  <c r="FL25" i="1"/>
  <c r="FP25" i="1"/>
  <c r="FX25" i="1"/>
  <c r="GB25" i="1"/>
  <c r="GJ25" i="1"/>
  <c r="GN25" i="1"/>
  <c r="GR25" i="1"/>
  <c r="GV25" i="1"/>
  <c r="GZ25" i="1"/>
  <c r="HD25" i="1"/>
  <c r="HH25" i="1"/>
  <c r="HL25" i="1"/>
  <c r="EC25" i="1"/>
  <c r="EK25" i="1"/>
  <c r="EO25" i="1"/>
  <c r="EW25" i="1"/>
  <c r="FA25" i="1"/>
  <c r="FE25" i="1"/>
  <c r="FI25" i="1"/>
  <c r="FM25" i="1"/>
  <c r="FQ25" i="1"/>
  <c r="FU25" i="1"/>
  <c r="FY25" i="1"/>
  <c r="GC25" i="1"/>
  <c r="GK25" i="1"/>
  <c r="GO25" i="1"/>
  <c r="GW25" i="1"/>
  <c r="HA25" i="1"/>
  <c r="HE25" i="1"/>
  <c r="HI25" i="1"/>
  <c r="HM25" i="1"/>
  <c r="ED25" i="1"/>
  <c r="EH25" i="1"/>
  <c r="EL25" i="1"/>
  <c r="EP25" i="1"/>
  <c r="EX25" i="1"/>
  <c r="FB25" i="1"/>
  <c r="FJ25" i="1"/>
  <c r="FN25" i="1"/>
  <c r="FR25" i="1"/>
  <c r="FV25" i="1"/>
  <c r="FZ25" i="1"/>
  <c r="GD25" i="1"/>
  <c r="GH25" i="1"/>
  <c r="GL25" i="1"/>
  <c r="GP25" i="1"/>
  <c r="GX25" i="1"/>
  <c r="HB25" i="1"/>
  <c r="HJ25" i="1"/>
  <c r="EA25" i="1"/>
  <c r="EE25" i="1"/>
  <c r="EI25" i="1"/>
  <c r="EM25" i="1"/>
  <c r="EQ25" i="1"/>
  <c r="EU25" i="1"/>
  <c r="EY25" i="1"/>
  <c r="FC25" i="1"/>
  <c r="FK25" i="1"/>
  <c r="FO25" i="1"/>
  <c r="FW25" i="1"/>
  <c r="GA25" i="1"/>
  <c r="GE25" i="1"/>
  <c r="GI25" i="1"/>
  <c r="GM25" i="1"/>
  <c r="GQ25" i="1"/>
  <c r="GU25" i="1"/>
  <c r="GY25" i="1"/>
  <c r="HC25" i="1"/>
  <c r="HK25" i="1"/>
  <c r="BK25" i="1"/>
  <c r="BS25" i="1"/>
  <c r="BW25" i="1"/>
  <c r="CE25" i="1"/>
  <c r="CI25" i="1"/>
  <c r="CM25" i="1"/>
  <c r="CQ25" i="1"/>
  <c r="CU25" i="1"/>
  <c r="CY25" i="1"/>
  <c r="DC25" i="1"/>
  <c r="DG25" i="1"/>
  <c r="DK25" i="1"/>
  <c r="DS25" i="1"/>
  <c r="BL25" i="1"/>
  <c r="BP25" i="1"/>
  <c r="BT25" i="1"/>
  <c r="BX25" i="1"/>
  <c r="CF25" i="1"/>
  <c r="CJ25" i="1"/>
  <c r="CR25" i="1"/>
  <c r="CV25" i="1"/>
  <c r="CZ25" i="1"/>
  <c r="DD25" i="1"/>
  <c r="DH25" i="1"/>
  <c r="DL25" i="1"/>
  <c r="DP25" i="1"/>
  <c r="DT25" i="1"/>
  <c r="BI25" i="1"/>
  <c r="BM25" i="1"/>
  <c r="BQ25" i="1"/>
  <c r="BU25" i="1"/>
  <c r="BY25" i="1"/>
  <c r="CC25" i="1"/>
  <c r="CG25" i="1"/>
  <c r="CK25" i="1"/>
  <c r="CS25" i="1"/>
  <c r="CW25" i="1"/>
  <c r="DE25" i="1"/>
  <c r="DI25" i="1"/>
  <c r="DM25" i="1"/>
  <c r="DQ25" i="1"/>
  <c r="DU25" i="1"/>
  <c r="BR25" i="1"/>
  <c r="CH25" i="1"/>
  <c r="CX25" i="1"/>
  <c r="BV25" i="1"/>
  <c r="CL25" i="1"/>
  <c r="DR25" i="1"/>
  <c r="BJ25" i="1"/>
  <c r="BZ25" i="1"/>
  <c r="CP25" i="1"/>
  <c r="DF25" i="1"/>
  <c r="CD25" i="1"/>
  <c r="CT25" i="1"/>
  <c r="DJ25" i="1"/>
  <c r="AR25" i="1"/>
  <c r="AV25" i="1"/>
  <c r="AZ25" i="1"/>
  <c r="BD25" i="1"/>
  <c r="BH25" i="1"/>
  <c r="AP25" i="1"/>
  <c r="AI25" i="1"/>
  <c r="AS25" i="1"/>
  <c r="AW25" i="1"/>
  <c r="BE25" i="1"/>
  <c r="AQ25" i="1"/>
  <c r="AJ25" i="1"/>
  <c r="AT25" i="1"/>
  <c r="AX25" i="1"/>
  <c r="BF25" i="1"/>
  <c r="AL25" i="1"/>
  <c r="AK25" i="1"/>
  <c r="AU25" i="1"/>
  <c r="AY25" i="1"/>
  <c r="BC25" i="1"/>
  <c r="BG25" i="1"/>
  <c r="AM25" i="1"/>
  <c r="EB39" i="1"/>
  <c r="EJ39" i="1"/>
  <c r="EN39" i="1"/>
  <c r="ER39" i="1"/>
  <c r="EV39" i="1"/>
  <c r="EZ39" i="1"/>
  <c r="FD39" i="1"/>
  <c r="FH39" i="1"/>
  <c r="FL39" i="1"/>
  <c r="FP39" i="1"/>
  <c r="FX39" i="1"/>
  <c r="GB39" i="1"/>
  <c r="GJ39" i="1"/>
  <c r="GN39" i="1"/>
  <c r="GR39" i="1"/>
  <c r="GV39" i="1"/>
  <c r="GZ39" i="1"/>
  <c r="HD39" i="1"/>
  <c r="HH39" i="1"/>
  <c r="HL39" i="1"/>
  <c r="EC39" i="1"/>
  <c r="EK39" i="1"/>
  <c r="EO39" i="1"/>
  <c r="EW39" i="1"/>
  <c r="FA39" i="1"/>
  <c r="FE39" i="1"/>
  <c r="FI39" i="1"/>
  <c r="FM39" i="1"/>
  <c r="FQ39" i="1"/>
  <c r="FU39" i="1"/>
  <c r="FY39" i="1"/>
  <c r="GC39" i="1"/>
  <c r="GK39" i="1"/>
  <c r="GO39" i="1"/>
  <c r="GW39" i="1"/>
  <c r="HA39" i="1"/>
  <c r="HE39" i="1"/>
  <c r="HI39" i="1"/>
  <c r="HM39" i="1"/>
  <c r="ED39" i="1"/>
  <c r="EH39" i="1"/>
  <c r="EL39" i="1"/>
  <c r="EP39" i="1"/>
  <c r="EX39" i="1"/>
  <c r="FB39" i="1"/>
  <c r="FJ39" i="1"/>
  <c r="FN39" i="1"/>
  <c r="FR39" i="1"/>
  <c r="FV39" i="1"/>
  <c r="FZ39" i="1"/>
  <c r="GD39" i="1"/>
  <c r="GH39" i="1"/>
  <c r="GL39" i="1"/>
  <c r="GP39" i="1"/>
  <c r="GX39" i="1"/>
  <c r="HB39" i="1"/>
  <c r="HJ39" i="1"/>
  <c r="EA39" i="1"/>
  <c r="EE39" i="1"/>
  <c r="EI39" i="1"/>
  <c r="EM39" i="1"/>
  <c r="EQ39" i="1"/>
  <c r="EU39" i="1"/>
  <c r="EY39" i="1"/>
  <c r="FC39" i="1"/>
  <c r="FK39" i="1"/>
  <c r="FO39" i="1"/>
  <c r="FW39" i="1"/>
  <c r="GA39" i="1"/>
  <c r="GE39" i="1"/>
  <c r="GI39" i="1"/>
  <c r="GM39" i="1"/>
  <c r="GQ39" i="1"/>
  <c r="GU39" i="1"/>
  <c r="GY39" i="1"/>
  <c r="HC39" i="1"/>
  <c r="HK39" i="1"/>
  <c r="BL39" i="1"/>
  <c r="BP39" i="1"/>
  <c r="BT39" i="1"/>
  <c r="BX39" i="1"/>
  <c r="CF39" i="1"/>
  <c r="CJ39" i="1"/>
  <c r="CR39" i="1"/>
  <c r="CV39" i="1"/>
  <c r="CZ39" i="1"/>
  <c r="DD39" i="1"/>
  <c r="DH39" i="1"/>
  <c r="DL39" i="1"/>
  <c r="DP39" i="1"/>
  <c r="DT39" i="1"/>
  <c r="BI39" i="1"/>
  <c r="BM39" i="1"/>
  <c r="BQ39" i="1"/>
  <c r="BU39" i="1"/>
  <c r="BY39" i="1"/>
  <c r="CC39" i="1"/>
  <c r="CG39" i="1"/>
  <c r="CK39" i="1"/>
  <c r="CS39" i="1"/>
  <c r="CW39" i="1"/>
  <c r="DE39" i="1"/>
  <c r="DI39" i="1"/>
  <c r="DM39" i="1"/>
  <c r="DQ39" i="1"/>
  <c r="DU39" i="1"/>
  <c r="BJ39" i="1"/>
  <c r="BR39" i="1"/>
  <c r="BV39" i="1"/>
  <c r="BZ39" i="1"/>
  <c r="CD39" i="1"/>
  <c r="CH39" i="1"/>
  <c r="CL39" i="1"/>
  <c r="CP39" i="1"/>
  <c r="CT39" i="1"/>
  <c r="CX39" i="1"/>
  <c r="DF39" i="1"/>
  <c r="DJ39" i="1"/>
  <c r="DR39" i="1"/>
  <c r="BK39" i="1"/>
  <c r="BS39" i="1"/>
  <c r="BW39" i="1"/>
  <c r="CE39" i="1"/>
  <c r="CI39" i="1"/>
  <c r="CM39" i="1"/>
  <c r="CQ39" i="1"/>
  <c r="CU39" i="1"/>
  <c r="CY39" i="1"/>
  <c r="DC39" i="1"/>
  <c r="DG39" i="1"/>
  <c r="DK39" i="1"/>
  <c r="DS39" i="1"/>
  <c r="AT39" i="1"/>
  <c r="AX39" i="1"/>
  <c r="BF39" i="1"/>
  <c r="AP39" i="1"/>
  <c r="AL39" i="1"/>
  <c r="AK39" i="1"/>
  <c r="AU39" i="1"/>
  <c r="AY39" i="1"/>
  <c r="BC39" i="1"/>
  <c r="BG39" i="1"/>
  <c r="AQ39" i="1"/>
  <c r="AM39" i="1"/>
  <c r="AR39" i="1"/>
  <c r="AV39" i="1"/>
  <c r="AZ39" i="1"/>
  <c r="BD39" i="1"/>
  <c r="BH39" i="1"/>
  <c r="AI39" i="1"/>
  <c r="AS39" i="1"/>
  <c r="AW39" i="1"/>
  <c r="BE39" i="1"/>
  <c r="AJ39" i="1"/>
  <c r="EB30" i="1"/>
  <c r="EJ30" i="1"/>
  <c r="EN30" i="1"/>
  <c r="ER30" i="1"/>
  <c r="EV30" i="1"/>
  <c r="EZ30" i="1"/>
  <c r="FD30" i="1"/>
  <c r="FH30" i="1"/>
  <c r="FL30" i="1"/>
  <c r="FP30" i="1"/>
  <c r="FX30" i="1"/>
  <c r="GB30" i="1"/>
  <c r="GJ30" i="1"/>
  <c r="GN30" i="1"/>
  <c r="GR30" i="1"/>
  <c r="GV30" i="1"/>
  <c r="GZ30" i="1"/>
  <c r="HD30" i="1"/>
  <c r="HH30" i="1"/>
  <c r="HL30" i="1"/>
  <c r="EC30" i="1"/>
  <c r="EK30" i="1"/>
  <c r="EO30" i="1"/>
  <c r="EW30" i="1"/>
  <c r="FA30" i="1"/>
  <c r="FE30" i="1"/>
  <c r="FI30" i="1"/>
  <c r="FM30" i="1"/>
  <c r="FQ30" i="1"/>
  <c r="FU30" i="1"/>
  <c r="FY30" i="1"/>
  <c r="GC30" i="1"/>
  <c r="GK30" i="1"/>
  <c r="GO30" i="1"/>
  <c r="GW30" i="1"/>
  <c r="HA30" i="1"/>
  <c r="HE30" i="1"/>
  <c r="HI30" i="1"/>
  <c r="HM30" i="1"/>
  <c r="ED30" i="1"/>
  <c r="EH30" i="1"/>
  <c r="EL30" i="1"/>
  <c r="EP30" i="1"/>
  <c r="EX30" i="1"/>
  <c r="FB30" i="1"/>
  <c r="FJ30" i="1"/>
  <c r="FN30" i="1"/>
  <c r="FR30" i="1"/>
  <c r="FV30" i="1"/>
  <c r="FZ30" i="1"/>
  <c r="GD30" i="1"/>
  <c r="GH30" i="1"/>
  <c r="GL30" i="1"/>
  <c r="GP30" i="1"/>
  <c r="GX30" i="1"/>
  <c r="HB30" i="1"/>
  <c r="HJ30" i="1"/>
  <c r="EA30" i="1"/>
  <c r="EE30" i="1"/>
  <c r="EI30" i="1"/>
  <c r="EM30" i="1"/>
  <c r="EQ30" i="1"/>
  <c r="EU30" i="1"/>
  <c r="EY30" i="1"/>
  <c r="FC30" i="1"/>
  <c r="FK30" i="1"/>
  <c r="FO30" i="1"/>
  <c r="FW30" i="1"/>
  <c r="GA30" i="1"/>
  <c r="GE30" i="1"/>
  <c r="GI30" i="1"/>
  <c r="GM30" i="1"/>
  <c r="GQ30" i="1"/>
  <c r="GU30" i="1"/>
  <c r="GY30" i="1"/>
  <c r="HC30" i="1"/>
  <c r="HK30" i="1"/>
  <c r="BJ30" i="1"/>
  <c r="BR30" i="1"/>
  <c r="BV30" i="1"/>
  <c r="BZ30" i="1"/>
  <c r="CD30" i="1"/>
  <c r="CH30" i="1"/>
  <c r="CL30" i="1"/>
  <c r="CP30" i="1"/>
  <c r="CT30" i="1"/>
  <c r="CX30" i="1"/>
  <c r="DF30" i="1"/>
  <c r="DJ30" i="1"/>
  <c r="DR30" i="1"/>
  <c r="BK30" i="1"/>
  <c r="BS30" i="1"/>
  <c r="BW30" i="1"/>
  <c r="CE30" i="1"/>
  <c r="CI30" i="1"/>
  <c r="CM30" i="1"/>
  <c r="CQ30" i="1"/>
  <c r="CU30" i="1"/>
  <c r="CY30" i="1"/>
  <c r="DC30" i="1"/>
  <c r="DG30" i="1"/>
  <c r="DK30" i="1"/>
  <c r="DS30" i="1"/>
  <c r="BL30" i="1"/>
  <c r="BP30" i="1"/>
  <c r="BT30" i="1"/>
  <c r="BX30" i="1"/>
  <c r="CF30" i="1"/>
  <c r="CJ30" i="1"/>
  <c r="CR30" i="1"/>
  <c r="CV30" i="1"/>
  <c r="CZ30" i="1"/>
  <c r="DD30" i="1"/>
  <c r="DH30" i="1"/>
  <c r="DL30" i="1"/>
  <c r="DP30" i="1"/>
  <c r="DT30" i="1"/>
  <c r="BM30" i="1"/>
  <c r="CC30" i="1"/>
  <c r="CS30" i="1"/>
  <c r="DI30" i="1"/>
  <c r="BQ30" i="1"/>
  <c r="CG30" i="1"/>
  <c r="CW30" i="1"/>
  <c r="DM30" i="1"/>
  <c r="BU30" i="1"/>
  <c r="CK30" i="1"/>
  <c r="DQ30" i="1"/>
  <c r="BI30" i="1"/>
  <c r="BY30" i="1"/>
  <c r="DE30" i="1"/>
  <c r="DU30" i="1"/>
  <c r="AU30" i="1"/>
  <c r="AY30" i="1"/>
  <c r="BC30" i="1"/>
  <c r="BG30" i="1"/>
  <c r="AM30" i="1"/>
  <c r="AR30" i="1"/>
  <c r="AV30" i="1"/>
  <c r="AZ30" i="1"/>
  <c r="BD30" i="1"/>
  <c r="BH30" i="1"/>
  <c r="AI30" i="1"/>
  <c r="AS30" i="1"/>
  <c r="AW30" i="1"/>
  <c r="BE30" i="1"/>
  <c r="AP30" i="1"/>
  <c r="AJ30" i="1"/>
  <c r="AT30" i="1"/>
  <c r="AX30" i="1"/>
  <c r="BF30" i="1"/>
  <c r="AQ30" i="1"/>
  <c r="AL30" i="1"/>
  <c r="AK30" i="1"/>
  <c r="EB62" i="1"/>
  <c r="EJ62" i="1"/>
  <c r="EN62" i="1"/>
  <c r="ER62" i="1"/>
  <c r="EV62" i="1"/>
  <c r="EZ62" i="1"/>
  <c r="FD62" i="1"/>
  <c r="FH62" i="1"/>
  <c r="FL62" i="1"/>
  <c r="FP62" i="1"/>
  <c r="FX62" i="1"/>
  <c r="GB62" i="1"/>
  <c r="GJ62" i="1"/>
  <c r="GN62" i="1"/>
  <c r="GR62" i="1"/>
  <c r="GV62" i="1"/>
  <c r="GZ62" i="1"/>
  <c r="HD62" i="1"/>
  <c r="HH62" i="1"/>
  <c r="HL62" i="1"/>
  <c r="EC62" i="1"/>
  <c r="EK62" i="1"/>
  <c r="EO62" i="1"/>
  <c r="EW62" i="1"/>
  <c r="FA62" i="1"/>
  <c r="FE62" i="1"/>
  <c r="FI62" i="1"/>
  <c r="FM62" i="1"/>
  <c r="FQ62" i="1"/>
  <c r="FU62" i="1"/>
  <c r="FY62" i="1"/>
  <c r="GC62" i="1"/>
  <c r="GK62" i="1"/>
  <c r="GO62" i="1"/>
  <c r="GW62" i="1"/>
  <c r="HA62" i="1"/>
  <c r="HE62" i="1"/>
  <c r="HI62" i="1"/>
  <c r="HM62" i="1"/>
  <c r="ED62" i="1"/>
  <c r="EH62" i="1"/>
  <c r="EL62" i="1"/>
  <c r="EP62" i="1"/>
  <c r="EX62" i="1"/>
  <c r="FB62" i="1"/>
  <c r="FJ62" i="1"/>
  <c r="FN62" i="1"/>
  <c r="FR62" i="1"/>
  <c r="FV62" i="1"/>
  <c r="FZ62" i="1"/>
  <c r="GD62" i="1"/>
  <c r="GH62" i="1"/>
  <c r="GL62" i="1"/>
  <c r="GP62" i="1"/>
  <c r="GX62" i="1"/>
  <c r="HB62" i="1"/>
  <c r="HJ62" i="1"/>
  <c r="EA62" i="1"/>
  <c r="EE62" i="1"/>
  <c r="EI62" i="1"/>
  <c r="EM62" i="1"/>
  <c r="EQ62" i="1"/>
  <c r="EU62" i="1"/>
  <c r="EY62" i="1"/>
  <c r="FC62" i="1"/>
  <c r="FK62" i="1"/>
  <c r="FO62" i="1"/>
  <c r="FW62" i="1"/>
  <c r="GA62" i="1"/>
  <c r="GE62" i="1"/>
  <c r="GI62" i="1"/>
  <c r="GM62" i="1"/>
  <c r="GQ62" i="1"/>
  <c r="GU62" i="1"/>
  <c r="GY62" i="1"/>
  <c r="HC62" i="1"/>
  <c r="HK62" i="1"/>
  <c r="BJ62" i="1"/>
  <c r="BR62" i="1"/>
  <c r="BV62" i="1"/>
  <c r="BZ62" i="1"/>
  <c r="CD62" i="1"/>
  <c r="CH62" i="1"/>
  <c r="CL62" i="1"/>
  <c r="CP62" i="1"/>
  <c r="CT62" i="1"/>
  <c r="CX62" i="1"/>
  <c r="DF62" i="1"/>
  <c r="DJ62" i="1"/>
  <c r="DR62" i="1"/>
  <c r="BK62" i="1"/>
  <c r="BS62" i="1"/>
  <c r="BW62" i="1"/>
  <c r="CE62" i="1"/>
  <c r="CI62" i="1"/>
  <c r="CM62" i="1"/>
  <c r="CQ62" i="1"/>
  <c r="CU62" i="1"/>
  <c r="CY62" i="1"/>
  <c r="DC62" i="1"/>
  <c r="DG62" i="1"/>
  <c r="DK62" i="1"/>
  <c r="DS62" i="1"/>
  <c r="BL62" i="1"/>
  <c r="BP62" i="1"/>
  <c r="BT62" i="1"/>
  <c r="BX62" i="1"/>
  <c r="CF62" i="1"/>
  <c r="CJ62" i="1"/>
  <c r="CR62" i="1"/>
  <c r="CV62" i="1"/>
  <c r="CZ62" i="1"/>
  <c r="DD62" i="1"/>
  <c r="DH62" i="1"/>
  <c r="DL62" i="1"/>
  <c r="DP62" i="1"/>
  <c r="DT62" i="1"/>
  <c r="BI62" i="1"/>
  <c r="BY62" i="1"/>
  <c r="DE62" i="1"/>
  <c r="DU62" i="1"/>
  <c r="AU62" i="1"/>
  <c r="AY62" i="1"/>
  <c r="BC62" i="1"/>
  <c r="BG62" i="1"/>
  <c r="AM62" i="1"/>
  <c r="BM62" i="1"/>
  <c r="CC62" i="1"/>
  <c r="CS62" i="1"/>
  <c r="DI62" i="1"/>
  <c r="AR62" i="1"/>
  <c r="AV62" i="1"/>
  <c r="AZ62" i="1"/>
  <c r="BD62" i="1"/>
  <c r="BH62" i="1"/>
  <c r="AI62" i="1"/>
  <c r="BQ62" i="1"/>
  <c r="CG62" i="1"/>
  <c r="CW62" i="1"/>
  <c r="DM62" i="1"/>
  <c r="AS62" i="1"/>
  <c r="AW62" i="1"/>
  <c r="BE62" i="1"/>
  <c r="AP62" i="1"/>
  <c r="AJ62" i="1"/>
  <c r="BU62" i="1"/>
  <c r="CK62" i="1"/>
  <c r="DQ62" i="1"/>
  <c r="AT62" i="1"/>
  <c r="AX62" i="1"/>
  <c r="BF62" i="1"/>
  <c r="AQ62" i="1"/>
  <c r="AL62" i="1"/>
  <c r="AK62" i="1"/>
  <c r="EA17" i="1"/>
  <c r="EE17" i="1"/>
  <c r="EI17" i="1"/>
  <c r="EM17" i="1"/>
  <c r="EQ17" i="1"/>
  <c r="EU17" i="1"/>
  <c r="EY17" i="1"/>
  <c r="FC17" i="1"/>
  <c r="FK17" i="1"/>
  <c r="FO17" i="1"/>
  <c r="FW17" i="1"/>
  <c r="GA17" i="1"/>
  <c r="GE17" i="1"/>
  <c r="GI17" i="1"/>
  <c r="GM17" i="1"/>
  <c r="GQ17" i="1"/>
  <c r="GU17" i="1"/>
  <c r="GY17" i="1"/>
  <c r="HC17" i="1"/>
  <c r="HK17" i="1"/>
  <c r="EB17" i="1"/>
  <c r="EJ17" i="1"/>
  <c r="EN17" i="1"/>
  <c r="ER17" i="1"/>
  <c r="EV17" i="1"/>
  <c r="EZ17" i="1"/>
  <c r="FD17" i="1"/>
  <c r="FH17" i="1"/>
  <c r="FL17" i="1"/>
  <c r="FP17" i="1"/>
  <c r="FX17" i="1"/>
  <c r="GB17" i="1"/>
  <c r="GJ17" i="1"/>
  <c r="GN17" i="1"/>
  <c r="GR17" i="1"/>
  <c r="GV17" i="1"/>
  <c r="GZ17" i="1"/>
  <c r="HD17" i="1"/>
  <c r="HH17" i="1"/>
  <c r="HL17" i="1"/>
  <c r="EC17" i="1"/>
  <c r="EK17" i="1"/>
  <c r="EO17" i="1"/>
  <c r="EW17" i="1"/>
  <c r="FA17" i="1"/>
  <c r="FE17" i="1"/>
  <c r="FI17" i="1"/>
  <c r="FM17" i="1"/>
  <c r="FQ17" i="1"/>
  <c r="FU17" i="1"/>
  <c r="FY17" i="1"/>
  <c r="GC17" i="1"/>
  <c r="GK17" i="1"/>
  <c r="GO17" i="1"/>
  <c r="GW17" i="1"/>
  <c r="HA17" i="1"/>
  <c r="HE17" i="1"/>
  <c r="HI17" i="1"/>
  <c r="HM17" i="1"/>
  <c r="ED17" i="1"/>
  <c r="EH17" i="1"/>
  <c r="EL17" i="1"/>
  <c r="EP17" i="1"/>
  <c r="EX17" i="1"/>
  <c r="FB17" i="1"/>
  <c r="FJ17" i="1"/>
  <c r="FN17" i="1"/>
  <c r="FR17" i="1"/>
  <c r="FV17" i="1"/>
  <c r="FZ17" i="1"/>
  <c r="GD17" i="1"/>
  <c r="GH17" i="1"/>
  <c r="GL17" i="1"/>
  <c r="GP17" i="1"/>
  <c r="GX17" i="1"/>
  <c r="HB17" i="1"/>
  <c r="HJ17" i="1"/>
  <c r="BJ17" i="1"/>
  <c r="BR17" i="1"/>
  <c r="BK17" i="1"/>
  <c r="BS17" i="1"/>
  <c r="BW17" i="1"/>
  <c r="BL17" i="1"/>
  <c r="BP17" i="1"/>
  <c r="BT17" i="1"/>
  <c r="BX17" i="1"/>
  <c r="BI17" i="1"/>
  <c r="BM17" i="1"/>
  <c r="BQ17" i="1"/>
  <c r="BU17" i="1"/>
  <c r="BY17" i="1"/>
  <c r="CE17" i="1"/>
  <c r="CI17" i="1"/>
  <c r="CM17" i="1"/>
  <c r="CQ17" i="1"/>
  <c r="CU17" i="1"/>
  <c r="CY17" i="1"/>
  <c r="DC17" i="1"/>
  <c r="DG17" i="1"/>
  <c r="DK17" i="1"/>
  <c r="DS17" i="1"/>
  <c r="BZ17" i="1"/>
  <c r="CF17" i="1"/>
  <c r="CJ17" i="1"/>
  <c r="CR17" i="1"/>
  <c r="CV17" i="1"/>
  <c r="CZ17" i="1"/>
  <c r="DD17" i="1"/>
  <c r="DH17" i="1"/>
  <c r="DL17" i="1"/>
  <c r="DP17" i="1"/>
  <c r="DT17" i="1"/>
  <c r="CC17" i="1"/>
  <c r="CG17" i="1"/>
  <c r="CK17" i="1"/>
  <c r="CS17" i="1"/>
  <c r="CW17" i="1"/>
  <c r="DE17" i="1"/>
  <c r="DI17" i="1"/>
  <c r="DM17" i="1"/>
  <c r="DQ17" i="1"/>
  <c r="DU17" i="1"/>
  <c r="BV17" i="1"/>
  <c r="CP17" i="1"/>
  <c r="DF17" i="1"/>
  <c r="CD17" i="1"/>
  <c r="CT17" i="1"/>
  <c r="DJ17" i="1"/>
  <c r="CH17" i="1"/>
  <c r="CX17" i="1"/>
  <c r="CL17" i="1"/>
  <c r="DR17" i="1"/>
  <c r="AR17" i="1"/>
  <c r="AV17" i="1"/>
  <c r="AZ17" i="1"/>
  <c r="BD17" i="1"/>
  <c r="BH17" i="1"/>
  <c r="AP17" i="1"/>
  <c r="AI17" i="1"/>
  <c r="AS17" i="1"/>
  <c r="AW17" i="1"/>
  <c r="BE17" i="1"/>
  <c r="AQ17" i="1"/>
  <c r="AJ17" i="1"/>
  <c r="AT17" i="1"/>
  <c r="AX17" i="1"/>
  <c r="BF17" i="1"/>
  <c r="AL17" i="1"/>
  <c r="AK17" i="1"/>
  <c r="AU17" i="1"/>
  <c r="AY17" i="1"/>
  <c r="BC17" i="1"/>
  <c r="BG17" i="1"/>
  <c r="AM17" i="1"/>
  <c r="EB45" i="1"/>
  <c r="EJ45" i="1"/>
  <c r="EN45" i="1"/>
  <c r="ER45" i="1"/>
  <c r="EV45" i="1"/>
  <c r="EZ45" i="1"/>
  <c r="FD45" i="1"/>
  <c r="FH45" i="1"/>
  <c r="FL45" i="1"/>
  <c r="FP45" i="1"/>
  <c r="FX45" i="1"/>
  <c r="GB45" i="1"/>
  <c r="GJ45" i="1"/>
  <c r="GN45" i="1"/>
  <c r="GR45" i="1"/>
  <c r="GV45" i="1"/>
  <c r="GZ45" i="1"/>
  <c r="HD45" i="1"/>
  <c r="HH45" i="1"/>
  <c r="HL45" i="1"/>
  <c r="EC45" i="1"/>
  <c r="EK45" i="1"/>
  <c r="EO45" i="1"/>
  <c r="EW45" i="1"/>
  <c r="FA45" i="1"/>
  <c r="FE45" i="1"/>
  <c r="FI45" i="1"/>
  <c r="FM45" i="1"/>
  <c r="FQ45" i="1"/>
  <c r="FU45" i="1"/>
  <c r="FY45" i="1"/>
  <c r="GC45" i="1"/>
  <c r="GK45" i="1"/>
  <c r="GO45" i="1"/>
  <c r="GW45" i="1"/>
  <c r="HA45" i="1"/>
  <c r="HE45" i="1"/>
  <c r="HI45" i="1"/>
  <c r="HM45" i="1"/>
  <c r="ED45" i="1"/>
  <c r="EH45" i="1"/>
  <c r="EL45" i="1"/>
  <c r="EP45" i="1"/>
  <c r="EX45" i="1"/>
  <c r="FB45" i="1"/>
  <c r="FJ45" i="1"/>
  <c r="FN45" i="1"/>
  <c r="FR45" i="1"/>
  <c r="FV45" i="1"/>
  <c r="FZ45" i="1"/>
  <c r="GD45" i="1"/>
  <c r="GH45" i="1"/>
  <c r="GL45" i="1"/>
  <c r="GP45" i="1"/>
  <c r="GX45" i="1"/>
  <c r="HB45" i="1"/>
  <c r="HJ45" i="1"/>
  <c r="EA45" i="1"/>
  <c r="EE45" i="1"/>
  <c r="EI45" i="1"/>
  <c r="EM45" i="1"/>
  <c r="EQ45" i="1"/>
  <c r="EU45" i="1"/>
  <c r="EY45" i="1"/>
  <c r="FC45" i="1"/>
  <c r="FK45" i="1"/>
  <c r="FO45" i="1"/>
  <c r="FW45" i="1"/>
  <c r="GA45" i="1"/>
  <c r="GE45" i="1"/>
  <c r="GI45" i="1"/>
  <c r="GM45" i="1"/>
  <c r="GQ45" i="1"/>
  <c r="GU45" i="1"/>
  <c r="GY45" i="1"/>
  <c r="HC45" i="1"/>
  <c r="HK45" i="1"/>
  <c r="BJ45" i="1"/>
  <c r="BR45" i="1"/>
  <c r="BV45" i="1"/>
  <c r="BZ45" i="1"/>
  <c r="CD45" i="1"/>
  <c r="CH45" i="1"/>
  <c r="CL45" i="1"/>
  <c r="CP45" i="1"/>
  <c r="CT45" i="1"/>
  <c r="CX45" i="1"/>
  <c r="DF45" i="1"/>
  <c r="DJ45" i="1"/>
  <c r="DR45" i="1"/>
  <c r="BK45" i="1"/>
  <c r="BS45" i="1"/>
  <c r="BW45" i="1"/>
  <c r="CE45" i="1"/>
  <c r="CI45" i="1"/>
  <c r="CM45" i="1"/>
  <c r="CQ45" i="1"/>
  <c r="CU45" i="1"/>
  <c r="CY45" i="1"/>
  <c r="DC45" i="1"/>
  <c r="DG45" i="1"/>
  <c r="DK45" i="1"/>
  <c r="DS45" i="1"/>
  <c r="BL45" i="1"/>
  <c r="BP45" i="1"/>
  <c r="BT45" i="1"/>
  <c r="BX45" i="1"/>
  <c r="CF45" i="1"/>
  <c r="CJ45" i="1"/>
  <c r="CR45" i="1"/>
  <c r="CV45" i="1"/>
  <c r="CZ45" i="1"/>
  <c r="DD45" i="1"/>
  <c r="DH45" i="1"/>
  <c r="DL45" i="1"/>
  <c r="DP45" i="1"/>
  <c r="DT45" i="1"/>
  <c r="BI45" i="1"/>
  <c r="BM45" i="1"/>
  <c r="BQ45" i="1"/>
  <c r="BU45" i="1"/>
  <c r="BY45" i="1"/>
  <c r="CC45" i="1"/>
  <c r="CG45" i="1"/>
  <c r="CK45" i="1"/>
  <c r="CS45" i="1"/>
  <c r="CW45" i="1"/>
  <c r="DE45" i="1"/>
  <c r="DI45" i="1"/>
  <c r="DM45" i="1"/>
  <c r="DQ45" i="1"/>
  <c r="DU45" i="1"/>
  <c r="AR45" i="1"/>
  <c r="AV45" i="1"/>
  <c r="AZ45" i="1"/>
  <c r="BD45" i="1"/>
  <c r="BH45" i="1"/>
  <c r="AP45" i="1"/>
  <c r="AI45" i="1"/>
  <c r="AS45" i="1"/>
  <c r="AW45" i="1"/>
  <c r="BE45" i="1"/>
  <c r="AQ45" i="1"/>
  <c r="AJ45" i="1"/>
  <c r="AT45" i="1"/>
  <c r="AX45" i="1"/>
  <c r="BF45" i="1"/>
  <c r="AL45" i="1"/>
  <c r="AK45" i="1"/>
  <c r="AU45" i="1"/>
  <c r="AY45" i="1"/>
  <c r="BC45" i="1"/>
  <c r="BG45" i="1"/>
  <c r="AM45" i="1"/>
  <c r="EC31" i="1"/>
  <c r="EK31" i="1"/>
  <c r="EO31" i="1"/>
  <c r="EW31" i="1"/>
  <c r="FA31" i="1"/>
  <c r="FE31" i="1"/>
  <c r="FI31" i="1"/>
  <c r="FM31" i="1"/>
  <c r="FQ31" i="1"/>
  <c r="FU31" i="1"/>
  <c r="FY31" i="1"/>
  <c r="GC31" i="1"/>
  <c r="GK31" i="1"/>
  <c r="GO31" i="1"/>
  <c r="GW31" i="1"/>
  <c r="HA31" i="1"/>
  <c r="HE31" i="1"/>
  <c r="HI31" i="1"/>
  <c r="HM31" i="1"/>
  <c r="ED31" i="1"/>
  <c r="EH31" i="1"/>
  <c r="EL31" i="1"/>
  <c r="EP31" i="1"/>
  <c r="EX31" i="1"/>
  <c r="FB31" i="1"/>
  <c r="FJ31" i="1"/>
  <c r="FN31" i="1"/>
  <c r="FR31" i="1"/>
  <c r="FV31" i="1"/>
  <c r="FZ31" i="1"/>
  <c r="GD31" i="1"/>
  <c r="GH31" i="1"/>
  <c r="GL31" i="1"/>
  <c r="GP31" i="1"/>
  <c r="GX31" i="1"/>
  <c r="HB31" i="1"/>
  <c r="HJ31" i="1"/>
  <c r="EA31" i="1"/>
  <c r="EE31" i="1"/>
  <c r="EI31" i="1"/>
  <c r="EM31" i="1"/>
  <c r="EQ31" i="1"/>
  <c r="EU31" i="1"/>
  <c r="EY31" i="1"/>
  <c r="FC31" i="1"/>
  <c r="FK31" i="1"/>
  <c r="FO31" i="1"/>
  <c r="FW31" i="1"/>
  <c r="GA31" i="1"/>
  <c r="GE31" i="1"/>
  <c r="GI31" i="1"/>
  <c r="GM31" i="1"/>
  <c r="GQ31" i="1"/>
  <c r="GU31" i="1"/>
  <c r="GY31" i="1"/>
  <c r="HC31" i="1"/>
  <c r="HK31" i="1"/>
  <c r="EB31" i="1"/>
  <c r="EJ31" i="1"/>
  <c r="EN31" i="1"/>
  <c r="ER31" i="1"/>
  <c r="EV31" i="1"/>
  <c r="EZ31" i="1"/>
  <c r="FD31" i="1"/>
  <c r="FH31" i="1"/>
  <c r="FL31" i="1"/>
  <c r="FP31" i="1"/>
  <c r="FX31" i="1"/>
  <c r="GB31" i="1"/>
  <c r="GJ31" i="1"/>
  <c r="GN31" i="1"/>
  <c r="GR31" i="1"/>
  <c r="GV31" i="1"/>
  <c r="GZ31" i="1"/>
  <c r="HD31" i="1"/>
  <c r="HH31" i="1"/>
  <c r="HL31" i="1"/>
  <c r="BI31" i="1"/>
  <c r="BM31" i="1"/>
  <c r="BQ31" i="1"/>
  <c r="BU31" i="1"/>
  <c r="BY31" i="1"/>
  <c r="CC31" i="1"/>
  <c r="CG31" i="1"/>
  <c r="CK31" i="1"/>
  <c r="CS31" i="1"/>
  <c r="CW31" i="1"/>
  <c r="DE31" i="1"/>
  <c r="DI31" i="1"/>
  <c r="DM31" i="1"/>
  <c r="DQ31" i="1"/>
  <c r="DU31" i="1"/>
  <c r="BJ31" i="1"/>
  <c r="BR31" i="1"/>
  <c r="BV31" i="1"/>
  <c r="BZ31" i="1"/>
  <c r="CD31" i="1"/>
  <c r="CH31" i="1"/>
  <c r="CL31" i="1"/>
  <c r="CP31" i="1"/>
  <c r="CT31" i="1"/>
  <c r="CX31" i="1"/>
  <c r="DF31" i="1"/>
  <c r="DJ31" i="1"/>
  <c r="DR31" i="1"/>
  <c r="BK31" i="1"/>
  <c r="BS31" i="1"/>
  <c r="BW31" i="1"/>
  <c r="CE31" i="1"/>
  <c r="CI31" i="1"/>
  <c r="CM31" i="1"/>
  <c r="CQ31" i="1"/>
  <c r="CU31" i="1"/>
  <c r="CY31" i="1"/>
  <c r="DC31" i="1"/>
  <c r="DG31" i="1"/>
  <c r="DK31" i="1"/>
  <c r="DS31" i="1"/>
  <c r="BL31" i="1"/>
  <c r="CR31" i="1"/>
  <c r="DH31" i="1"/>
  <c r="BP31" i="1"/>
  <c r="CF31" i="1"/>
  <c r="CV31" i="1"/>
  <c r="DL31" i="1"/>
  <c r="BT31" i="1"/>
  <c r="CJ31" i="1"/>
  <c r="CZ31" i="1"/>
  <c r="DP31" i="1"/>
  <c r="BX31" i="1"/>
  <c r="DD31" i="1"/>
  <c r="DT31" i="1"/>
  <c r="AT31" i="1"/>
  <c r="AX31" i="1"/>
  <c r="BF31" i="1"/>
  <c r="AP31" i="1"/>
  <c r="AL31" i="1"/>
  <c r="AK31" i="1"/>
  <c r="AU31" i="1"/>
  <c r="AY31" i="1"/>
  <c r="BC31" i="1"/>
  <c r="BG31" i="1"/>
  <c r="AQ31" i="1"/>
  <c r="AM31" i="1"/>
  <c r="AR31" i="1"/>
  <c r="AV31" i="1"/>
  <c r="AZ31" i="1"/>
  <c r="BD31" i="1"/>
  <c r="BH31" i="1"/>
  <c r="AI31" i="1"/>
  <c r="AS31" i="1"/>
  <c r="AW31" i="1"/>
  <c r="BE31" i="1"/>
  <c r="AJ31" i="1"/>
  <c r="EC27" i="1"/>
  <c r="EK27" i="1"/>
  <c r="EO27" i="1"/>
  <c r="EW27" i="1"/>
  <c r="FA27" i="1"/>
  <c r="FE27" i="1"/>
  <c r="FI27" i="1"/>
  <c r="FM27" i="1"/>
  <c r="FQ27" i="1"/>
  <c r="FU27" i="1"/>
  <c r="FY27" i="1"/>
  <c r="GC27" i="1"/>
  <c r="GK27" i="1"/>
  <c r="GO27" i="1"/>
  <c r="GW27" i="1"/>
  <c r="HA27" i="1"/>
  <c r="HE27" i="1"/>
  <c r="HI27" i="1"/>
  <c r="HM27" i="1"/>
  <c r="ED27" i="1"/>
  <c r="EH27" i="1"/>
  <c r="EL27" i="1"/>
  <c r="EP27" i="1"/>
  <c r="EX27" i="1"/>
  <c r="FB27" i="1"/>
  <c r="FJ27" i="1"/>
  <c r="FN27" i="1"/>
  <c r="FR27" i="1"/>
  <c r="FV27" i="1"/>
  <c r="FZ27" i="1"/>
  <c r="GD27" i="1"/>
  <c r="GH27" i="1"/>
  <c r="GL27" i="1"/>
  <c r="GP27" i="1"/>
  <c r="GX27" i="1"/>
  <c r="HB27" i="1"/>
  <c r="HJ27" i="1"/>
  <c r="EA27" i="1"/>
  <c r="EE27" i="1"/>
  <c r="EI27" i="1"/>
  <c r="EM27" i="1"/>
  <c r="EQ27" i="1"/>
  <c r="EU27" i="1"/>
  <c r="EY27" i="1"/>
  <c r="FC27" i="1"/>
  <c r="FK27" i="1"/>
  <c r="FO27" i="1"/>
  <c r="FW27" i="1"/>
  <c r="GA27" i="1"/>
  <c r="GE27" i="1"/>
  <c r="GI27" i="1"/>
  <c r="GM27" i="1"/>
  <c r="GQ27" i="1"/>
  <c r="GU27" i="1"/>
  <c r="GY27" i="1"/>
  <c r="HC27" i="1"/>
  <c r="HK27" i="1"/>
  <c r="EB27" i="1"/>
  <c r="EJ27" i="1"/>
  <c r="EN27" i="1"/>
  <c r="ER27" i="1"/>
  <c r="EV27" i="1"/>
  <c r="EZ27" i="1"/>
  <c r="FD27" i="1"/>
  <c r="FH27" i="1"/>
  <c r="FL27" i="1"/>
  <c r="FP27" i="1"/>
  <c r="FX27" i="1"/>
  <c r="GB27" i="1"/>
  <c r="GJ27" i="1"/>
  <c r="GN27" i="1"/>
  <c r="GR27" i="1"/>
  <c r="GV27" i="1"/>
  <c r="GZ27" i="1"/>
  <c r="HD27" i="1"/>
  <c r="HH27" i="1"/>
  <c r="HL27" i="1"/>
  <c r="BI27" i="1"/>
  <c r="BM27" i="1"/>
  <c r="BQ27" i="1"/>
  <c r="BU27" i="1"/>
  <c r="BY27" i="1"/>
  <c r="CC27" i="1"/>
  <c r="CG27" i="1"/>
  <c r="CK27" i="1"/>
  <c r="CS27" i="1"/>
  <c r="CW27" i="1"/>
  <c r="DE27" i="1"/>
  <c r="DI27" i="1"/>
  <c r="DM27" i="1"/>
  <c r="DQ27" i="1"/>
  <c r="DU27" i="1"/>
  <c r="BJ27" i="1"/>
  <c r="BR27" i="1"/>
  <c r="BV27" i="1"/>
  <c r="BZ27" i="1"/>
  <c r="CD27" i="1"/>
  <c r="CH27" i="1"/>
  <c r="CL27" i="1"/>
  <c r="CP27" i="1"/>
  <c r="CT27" i="1"/>
  <c r="CX27" i="1"/>
  <c r="DF27" i="1"/>
  <c r="DJ27" i="1"/>
  <c r="DR27" i="1"/>
  <c r="BK27" i="1"/>
  <c r="BS27" i="1"/>
  <c r="BW27" i="1"/>
  <c r="CE27" i="1"/>
  <c r="CI27" i="1"/>
  <c r="CM27" i="1"/>
  <c r="CQ27" i="1"/>
  <c r="CU27" i="1"/>
  <c r="CY27" i="1"/>
  <c r="DC27" i="1"/>
  <c r="DG27" i="1"/>
  <c r="DK27" i="1"/>
  <c r="DS27" i="1"/>
  <c r="BP27" i="1"/>
  <c r="CF27" i="1"/>
  <c r="CV27" i="1"/>
  <c r="DL27" i="1"/>
  <c r="BT27" i="1"/>
  <c r="CJ27" i="1"/>
  <c r="CZ27" i="1"/>
  <c r="DP27" i="1"/>
  <c r="BX27" i="1"/>
  <c r="DD27" i="1"/>
  <c r="DT27" i="1"/>
  <c r="BL27" i="1"/>
  <c r="CR27" i="1"/>
  <c r="DH27" i="1"/>
  <c r="AT27" i="1"/>
  <c r="AX27" i="1"/>
  <c r="BF27" i="1"/>
  <c r="AP27" i="1"/>
  <c r="AL27" i="1"/>
  <c r="AK27" i="1"/>
  <c r="AU27" i="1"/>
  <c r="AY27" i="1"/>
  <c r="BC27" i="1"/>
  <c r="BG27" i="1"/>
  <c r="AQ27" i="1"/>
  <c r="AM27" i="1"/>
  <c r="AR27" i="1"/>
  <c r="AV27" i="1"/>
  <c r="AZ27" i="1"/>
  <c r="BD27" i="1"/>
  <c r="BH27" i="1"/>
  <c r="AI27" i="1"/>
  <c r="AS27" i="1"/>
  <c r="AW27" i="1"/>
  <c r="BE27" i="1"/>
  <c r="AJ27" i="1"/>
  <c r="EB53" i="1"/>
  <c r="EJ53" i="1"/>
  <c r="EN53" i="1"/>
  <c r="ER53" i="1"/>
  <c r="EV53" i="1"/>
  <c r="EZ53" i="1"/>
  <c r="FD53" i="1"/>
  <c r="FH53" i="1"/>
  <c r="FL53" i="1"/>
  <c r="FP53" i="1"/>
  <c r="FX53" i="1"/>
  <c r="GB53" i="1"/>
  <c r="GJ53" i="1"/>
  <c r="GN53" i="1"/>
  <c r="GR53" i="1"/>
  <c r="GV53" i="1"/>
  <c r="GZ53" i="1"/>
  <c r="HD53" i="1"/>
  <c r="HH53" i="1"/>
  <c r="HL53" i="1"/>
  <c r="EC53" i="1"/>
  <c r="EK53" i="1"/>
  <c r="EO53" i="1"/>
  <c r="EW53" i="1"/>
  <c r="FA53" i="1"/>
  <c r="FE53" i="1"/>
  <c r="FI53" i="1"/>
  <c r="FM53" i="1"/>
  <c r="FQ53" i="1"/>
  <c r="FU53" i="1"/>
  <c r="FY53" i="1"/>
  <c r="GC53" i="1"/>
  <c r="GK53" i="1"/>
  <c r="GO53" i="1"/>
  <c r="GW53" i="1"/>
  <c r="HA53" i="1"/>
  <c r="HE53" i="1"/>
  <c r="HI53" i="1"/>
  <c r="HM53" i="1"/>
  <c r="ED53" i="1"/>
  <c r="EH53" i="1"/>
  <c r="EL53" i="1"/>
  <c r="EP53" i="1"/>
  <c r="EX53" i="1"/>
  <c r="FB53" i="1"/>
  <c r="FJ53" i="1"/>
  <c r="FN53" i="1"/>
  <c r="FR53" i="1"/>
  <c r="FV53" i="1"/>
  <c r="FZ53" i="1"/>
  <c r="GD53" i="1"/>
  <c r="GH53" i="1"/>
  <c r="GL53" i="1"/>
  <c r="GP53" i="1"/>
  <c r="GX53" i="1"/>
  <c r="HB53" i="1"/>
  <c r="HJ53" i="1"/>
  <c r="EA53" i="1"/>
  <c r="EE53" i="1"/>
  <c r="EI53" i="1"/>
  <c r="EM53" i="1"/>
  <c r="EQ53" i="1"/>
  <c r="EU53" i="1"/>
  <c r="EY53" i="1"/>
  <c r="FC53" i="1"/>
  <c r="FK53" i="1"/>
  <c r="FO53" i="1"/>
  <c r="FW53" i="1"/>
  <c r="GA53" i="1"/>
  <c r="GE53" i="1"/>
  <c r="GI53" i="1"/>
  <c r="GM53" i="1"/>
  <c r="GQ53" i="1"/>
  <c r="GU53" i="1"/>
  <c r="GY53" i="1"/>
  <c r="HC53" i="1"/>
  <c r="HK53" i="1"/>
  <c r="BK53" i="1"/>
  <c r="BS53" i="1"/>
  <c r="BW53" i="1"/>
  <c r="CE53" i="1"/>
  <c r="CI53" i="1"/>
  <c r="CM53" i="1"/>
  <c r="CQ53" i="1"/>
  <c r="CU53" i="1"/>
  <c r="CY53" i="1"/>
  <c r="DC53" i="1"/>
  <c r="DG53" i="1"/>
  <c r="DK53" i="1"/>
  <c r="DS53" i="1"/>
  <c r="BL53" i="1"/>
  <c r="BP53" i="1"/>
  <c r="BT53" i="1"/>
  <c r="BX53" i="1"/>
  <c r="CF53" i="1"/>
  <c r="CJ53" i="1"/>
  <c r="CR53" i="1"/>
  <c r="CV53" i="1"/>
  <c r="CZ53" i="1"/>
  <c r="DD53" i="1"/>
  <c r="DH53" i="1"/>
  <c r="DL53" i="1"/>
  <c r="DP53" i="1"/>
  <c r="DT53" i="1"/>
  <c r="BI53" i="1"/>
  <c r="BM53" i="1"/>
  <c r="BQ53" i="1"/>
  <c r="BU53" i="1"/>
  <c r="BY53" i="1"/>
  <c r="CC53" i="1"/>
  <c r="CG53" i="1"/>
  <c r="CK53" i="1"/>
  <c r="CS53" i="1"/>
  <c r="CW53" i="1"/>
  <c r="DE53" i="1"/>
  <c r="DI53" i="1"/>
  <c r="DM53" i="1"/>
  <c r="DQ53" i="1"/>
  <c r="DU53" i="1"/>
  <c r="BR53" i="1"/>
  <c r="CH53" i="1"/>
  <c r="CX53" i="1"/>
  <c r="AR53" i="1"/>
  <c r="AV53" i="1"/>
  <c r="AZ53" i="1"/>
  <c r="BD53" i="1"/>
  <c r="BH53" i="1"/>
  <c r="AP53" i="1"/>
  <c r="AI53" i="1"/>
  <c r="BV53" i="1"/>
  <c r="CL53" i="1"/>
  <c r="DR53" i="1"/>
  <c r="AS53" i="1"/>
  <c r="AW53" i="1"/>
  <c r="BE53" i="1"/>
  <c r="AQ53" i="1"/>
  <c r="AJ53" i="1"/>
  <c r="BJ53" i="1"/>
  <c r="BZ53" i="1"/>
  <c r="CP53" i="1"/>
  <c r="DF53" i="1"/>
  <c r="AT53" i="1"/>
  <c r="AX53" i="1"/>
  <c r="BF53" i="1"/>
  <c r="AL53" i="1"/>
  <c r="AK53" i="1"/>
  <c r="CD53" i="1"/>
  <c r="CT53" i="1"/>
  <c r="DJ53" i="1"/>
  <c r="AU53" i="1"/>
  <c r="AY53" i="1"/>
  <c r="BC53" i="1"/>
  <c r="BG53" i="1"/>
  <c r="AM53" i="1"/>
  <c r="EA56" i="1"/>
  <c r="EE56" i="1"/>
  <c r="EI56" i="1"/>
  <c r="EM56" i="1"/>
  <c r="EQ56" i="1"/>
  <c r="EU56" i="1"/>
  <c r="EY56" i="1"/>
  <c r="FC56" i="1"/>
  <c r="FK56" i="1"/>
  <c r="FO56" i="1"/>
  <c r="FW56" i="1"/>
  <c r="GA56" i="1"/>
  <c r="GE56" i="1"/>
  <c r="EB56" i="1"/>
  <c r="EJ56" i="1"/>
  <c r="EN56" i="1"/>
  <c r="ER56" i="1"/>
  <c r="EV56" i="1"/>
  <c r="EZ56" i="1"/>
  <c r="FD56" i="1"/>
  <c r="FH56" i="1"/>
  <c r="FL56" i="1"/>
  <c r="FP56" i="1"/>
  <c r="FX56" i="1"/>
  <c r="GB56" i="1"/>
  <c r="EC56" i="1"/>
  <c r="EK56" i="1"/>
  <c r="EO56" i="1"/>
  <c r="EW56" i="1"/>
  <c r="FA56" i="1"/>
  <c r="FE56" i="1"/>
  <c r="FI56" i="1"/>
  <c r="FM56" i="1"/>
  <c r="FQ56" i="1"/>
  <c r="FU56" i="1"/>
  <c r="FY56" i="1"/>
  <c r="GC56" i="1"/>
  <c r="ED56" i="1"/>
  <c r="EH56" i="1"/>
  <c r="EL56" i="1"/>
  <c r="EP56" i="1"/>
  <c r="EX56" i="1"/>
  <c r="FB56" i="1"/>
  <c r="FJ56" i="1"/>
  <c r="FN56" i="1"/>
  <c r="FR56" i="1"/>
  <c r="FV56" i="1"/>
  <c r="FZ56" i="1"/>
  <c r="GD56" i="1"/>
  <c r="GH56" i="1"/>
  <c r="GL56" i="1"/>
  <c r="GP56" i="1"/>
  <c r="GX56" i="1"/>
  <c r="HB56" i="1"/>
  <c r="HJ56" i="1"/>
  <c r="GI56" i="1"/>
  <c r="GM56" i="1"/>
  <c r="GQ56" i="1"/>
  <c r="GU56" i="1"/>
  <c r="GY56" i="1"/>
  <c r="HC56" i="1"/>
  <c r="HK56" i="1"/>
  <c r="GJ56" i="1"/>
  <c r="GN56" i="1"/>
  <c r="GR56" i="1"/>
  <c r="GV56" i="1"/>
  <c r="GZ56" i="1"/>
  <c r="HD56" i="1"/>
  <c r="HH56" i="1"/>
  <c r="HL56" i="1"/>
  <c r="GK56" i="1"/>
  <c r="GO56" i="1"/>
  <c r="GW56" i="1"/>
  <c r="HA56" i="1"/>
  <c r="HE56" i="1"/>
  <c r="HI56" i="1"/>
  <c r="HM56" i="1"/>
  <c r="BL56" i="1"/>
  <c r="BP56" i="1"/>
  <c r="BT56" i="1"/>
  <c r="BX56" i="1"/>
  <c r="CF56" i="1"/>
  <c r="CJ56" i="1"/>
  <c r="CR56" i="1"/>
  <c r="CV56" i="1"/>
  <c r="CZ56" i="1"/>
  <c r="DD56" i="1"/>
  <c r="DH56" i="1"/>
  <c r="DL56" i="1"/>
  <c r="DP56" i="1"/>
  <c r="DT56" i="1"/>
  <c r="BI56" i="1"/>
  <c r="BM56" i="1"/>
  <c r="BQ56" i="1"/>
  <c r="BU56" i="1"/>
  <c r="BY56" i="1"/>
  <c r="CC56" i="1"/>
  <c r="CG56" i="1"/>
  <c r="CK56" i="1"/>
  <c r="CS56" i="1"/>
  <c r="CW56" i="1"/>
  <c r="DE56" i="1"/>
  <c r="DI56" i="1"/>
  <c r="DM56" i="1"/>
  <c r="DQ56" i="1"/>
  <c r="DU56" i="1"/>
  <c r="BJ56" i="1"/>
  <c r="BR56" i="1"/>
  <c r="BV56" i="1"/>
  <c r="BZ56" i="1"/>
  <c r="CD56" i="1"/>
  <c r="CH56" i="1"/>
  <c r="CL56" i="1"/>
  <c r="CP56" i="1"/>
  <c r="CT56" i="1"/>
  <c r="CX56" i="1"/>
  <c r="DF56" i="1"/>
  <c r="DJ56" i="1"/>
  <c r="DR56" i="1"/>
  <c r="CE56" i="1"/>
  <c r="CU56" i="1"/>
  <c r="DK56" i="1"/>
  <c r="AS56" i="1"/>
  <c r="AW56" i="1"/>
  <c r="BE56" i="1"/>
  <c r="AJ56" i="1"/>
  <c r="BS56" i="1"/>
  <c r="CI56" i="1"/>
  <c r="CY56" i="1"/>
  <c r="AT56" i="1"/>
  <c r="AX56" i="1"/>
  <c r="BF56" i="1"/>
  <c r="AL56" i="1"/>
  <c r="AK56" i="1"/>
  <c r="BW56" i="1"/>
  <c r="CM56" i="1"/>
  <c r="DC56" i="1"/>
  <c r="DS56" i="1"/>
  <c r="AU56" i="1"/>
  <c r="AY56" i="1"/>
  <c r="BC56" i="1"/>
  <c r="BG56" i="1"/>
  <c r="AP56" i="1"/>
  <c r="AM56" i="1"/>
  <c r="BK56" i="1"/>
  <c r="CQ56" i="1"/>
  <c r="DG56" i="1"/>
  <c r="AR56" i="1"/>
  <c r="AV56" i="1"/>
  <c r="AZ56" i="1"/>
  <c r="BD56" i="1"/>
  <c r="BH56" i="1"/>
  <c r="AQ56" i="1"/>
  <c r="AI56" i="1"/>
  <c r="ED23" i="1"/>
  <c r="EH23" i="1"/>
  <c r="EL23" i="1"/>
  <c r="EP23" i="1"/>
  <c r="EX23" i="1"/>
  <c r="FB23" i="1"/>
  <c r="FJ23" i="1"/>
  <c r="FN23" i="1"/>
  <c r="FR23" i="1"/>
  <c r="FV23" i="1"/>
  <c r="FZ23" i="1"/>
  <c r="GD23" i="1"/>
  <c r="GH23" i="1"/>
  <c r="GL23" i="1"/>
  <c r="GP23" i="1"/>
  <c r="GX23" i="1"/>
  <c r="HB23" i="1"/>
  <c r="HJ23" i="1"/>
  <c r="EA23" i="1"/>
  <c r="EE23" i="1"/>
  <c r="EI23" i="1"/>
  <c r="EM23" i="1"/>
  <c r="EQ23" i="1"/>
  <c r="EU23" i="1"/>
  <c r="EY23" i="1"/>
  <c r="FC23" i="1"/>
  <c r="FK23" i="1"/>
  <c r="FO23" i="1"/>
  <c r="FW23" i="1"/>
  <c r="GA23" i="1"/>
  <c r="GE23" i="1"/>
  <c r="GI23" i="1"/>
  <c r="GM23" i="1"/>
  <c r="GQ23" i="1"/>
  <c r="GU23" i="1"/>
  <c r="GY23" i="1"/>
  <c r="HC23" i="1"/>
  <c r="HK23" i="1"/>
  <c r="EB23" i="1"/>
  <c r="EJ23" i="1"/>
  <c r="EN23" i="1"/>
  <c r="ER23" i="1"/>
  <c r="EV23" i="1"/>
  <c r="EZ23" i="1"/>
  <c r="FD23" i="1"/>
  <c r="FH23" i="1"/>
  <c r="FL23" i="1"/>
  <c r="FP23" i="1"/>
  <c r="FX23" i="1"/>
  <c r="GB23" i="1"/>
  <c r="GJ23" i="1"/>
  <c r="GN23" i="1"/>
  <c r="GR23" i="1"/>
  <c r="GV23" i="1"/>
  <c r="GZ23" i="1"/>
  <c r="HD23" i="1"/>
  <c r="HH23" i="1"/>
  <c r="HL23" i="1"/>
  <c r="EC23" i="1"/>
  <c r="EK23" i="1"/>
  <c r="EO23" i="1"/>
  <c r="EW23" i="1"/>
  <c r="FA23" i="1"/>
  <c r="FE23" i="1"/>
  <c r="FI23" i="1"/>
  <c r="FM23" i="1"/>
  <c r="FQ23" i="1"/>
  <c r="FU23" i="1"/>
  <c r="FY23" i="1"/>
  <c r="GC23" i="1"/>
  <c r="GK23" i="1"/>
  <c r="GO23" i="1"/>
  <c r="GW23" i="1"/>
  <c r="HA23" i="1"/>
  <c r="HE23" i="1"/>
  <c r="HI23" i="1"/>
  <c r="HM23" i="1"/>
  <c r="BI23" i="1"/>
  <c r="BM23" i="1"/>
  <c r="BQ23" i="1"/>
  <c r="BU23" i="1"/>
  <c r="BY23" i="1"/>
  <c r="CC23" i="1"/>
  <c r="CG23" i="1"/>
  <c r="CK23" i="1"/>
  <c r="CS23" i="1"/>
  <c r="CW23" i="1"/>
  <c r="DE23" i="1"/>
  <c r="DI23" i="1"/>
  <c r="DM23" i="1"/>
  <c r="DQ23" i="1"/>
  <c r="DU23" i="1"/>
  <c r="BJ23" i="1"/>
  <c r="BR23" i="1"/>
  <c r="BV23" i="1"/>
  <c r="BZ23" i="1"/>
  <c r="CD23" i="1"/>
  <c r="CH23" i="1"/>
  <c r="CL23" i="1"/>
  <c r="CP23" i="1"/>
  <c r="CT23" i="1"/>
  <c r="CX23" i="1"/>
  <c r="DF23" i="1"/>
  <c r="DJ23" i="1"/>
  <c r="DR23" i="1"/>
  <c r="BK23" i="1"/>
  <c r="BS23" i="1"/>
  <c r="BW23" i="1"/>
  <c r="CE23" i="1"/>
  <c r="CI23" i="1"/>
  <c r="CM23" i="1"/>
  <c r="CQ23" i="1"/>
  <c r="CU23" i="1"/>
  <c r="CY23" i="1"/>
  <c r="DC23" i="1"/>
  <c r="DG23" i="1"/>
  <c r="DK23" i="1"/>
  <c r="DS23" i="1"/>
  <c r="BT23" i="1"/>
  <c r="CJ23" i="1"/>
  <c r="CZ23" i="1"/>
  <c r="DP23" i="1"/>
  <c r="BX23" i="1"/>
  <c r="DD23" i="1"/>
  <c r="DT23" i="1"/>
  <c r="BL23" i="1"/>
  <c r="CR23" i="1"/>
  <c r="DH23" i="1"/>
  <c r="BP23" i="1"/>
  <c r="CF23" i="1"/>
  <c r="CV23" i="1"/>
  <c r="DL23" i="1"/>
  <c r="AT23" i="1"/>
  <c r="AX23" i="1"/>
  <c r="BF23" i="1"/>
  <c r="AP23" i="1"/>
  <c r="AL23" i="1"/>
  <c r="AK23" i="1"/>
  <c r="AU23" i="1"/>
  <c r="AY23" i="1"/>
  <c r="BC23" i="1"/>
  <c r="BG23" i="1"/>
  <c r="AQ23" i="1"/>
  <c r="AM23" i="1"/>
  <c r="AR23" i="1"/>
  <c r="AV23" i="1"/>
  <c r="AZ23" i="1"/>
  <c r="BD23" i="1"/>
  <c r="BH23" i="1"/>
  <c r="AI23" i="1"/>
  <c r="AS23" i="1"/>
  <c r="AW23" i="1"/>
  <c r="BE23" i="1"/>
  <c r="AJ23" i="1"/>
  <c r="EA10" i="1"/>
  <c r="EE10" i="1"/>
  <c r="EI10" i="1"/>
  <c r="EM10" i="1"/>
  <c r="EQ10" i="1"/>
  <c r="EU10" i="1"/>
  <c r="EY10" i="1"/>
  <c r="FC10" i="1"/>
  <c r="FK10" i="1"/>
  <c r="FO10" i="1"/>
  <c r="FW10" i="1"/>
  <c r="GA10" i="1"/>
  <c r="GE10" i="1"/>
  <c r="GI10" i="1"/>
  <c r="GM10" i="1"/>
  <c r="GQ10" i="1"/>
  <c r="GU10" i="1"/>
  <c r="GY10" i="1"/>
  <c r="HC10" i="1"/>
  <c r="HK10" i="1"/>
  <c r="EB10" i="1"/>
  <c r="EJ10" i="1"/>
  <c r="EN10" i="1"/>
  <c r="ER10" i="1"/>
  <c r="EV10" i="1"/>
  <c r="EZ10" i="1"/>
  <c r="FD10" i="1"/>
  <c r="FH10" i="1"/>
  <c r="FL10" i="1"/>
  <c r="FP10" i="1"/>
  <c r="FX10" i="1"/>
  <c r="GB10" i="1"/>
  <c r="GJ10" i="1"/>
  <c r="GN10" i="1"/>
  <c r="GR10" i="1"/>
  <c r="GV10" i="1"/>
  <c r="GZ10" i="1"/>
  <c r="HD10" i="1"/>
  <c r="HH10" i="1"/>
  <c r="HL10" i="1"/>
  <c r="EC10" i="1"/>
  <c r="EK10" i="1"/>
  <c r="EO10" i="1"/>
  <c r="EW10" i="1"/>
  <c r="FA10" i="1"/>
  <c r="FE10" i="1"/>
  <c r="FI10" i="1"/>
  <c r="FM10" i="1"/>
  <c r="FQ10" i="1"/>
  <c r="FU10" i="1"/>
  <c r="FY10" i="1"/>
  <c r="GC10" i="1"/>
  <c r="GK10" i="1"/>
  <c r="GO10" i="1"/>
  <c r="GW10" i="1"/>
  <c r="HA10" i="1"/>
  <c r="HE10" i="1"/>
  <c r="HI10" i="1"/>
  <c r="HM10" i="1"/>
  <c r="ED10" i="1"/>
  <c r="EH10" i="1"/>
  <c r="EL10" i="1"/>
  <c r="EP10" i="1"/>
  <c r="EX10" i="1"/>
  <c r="FB10" i="1"/>
  <c r="FJ10" i="1"/>
  <c r="FN10" i="1"/>
  <c r="FR10" i="1"/>
  <c r="FV10" i="1"/>
  <c r="FZ10" i="1"/>
  <c r="GD10" i="1"/>
  <c r="GH10" i="1"/>
  <c r="GL10" i="1"/>
  <c r="GP10" i="1"/>
  <c r="GX10" i="1"/>
  <c r="HB10" i="1"/>
  <c r="HJ10" i="1"/>
  <c r="BI10" i="1"/>
  <c r="BM10" i="1"/>
  <c r="BQ10" i="1"/>
  <c r="BU10" i="1"/>
  <c r="BY10" i="1"/>
  <c r="CC10" i="1"/>
  <c r="CG10" i="1"/>
  <c r="CK10" i="1"/>
  <c r="CS10" i="1"/>
  <c r="CW10" i="1"/>
  <c r="DE10" i="1"/>
  <c r="DI10" i="1"/>
  <c r="DM10" i="1"/>
  <c r="DQ10" i="1"/>
  <c r="DU10" i="1"/>
  <c r="BJ10" i="1"/>
  <c r="BR10" i="1"/>
  <c r="BV10" i="1"/>
  <c r="BZ10" i="1"/>
  <c r="CD10" i="1"/>
  <c r="CH10" i="1"/>
  <c r="CL10" i="1"/>
  <c r="CP10" i="1"/>
  <c r="CT10" i="1"/>
  <c r="CX10" i="1"/>
  <c r="DF10" i="1"/>
  <c r="DJ10" i="1"/>
  <c r="DR10" i="1"/>
  <c r="BK10" i="1"/>
  <c r="BS10" i="1"/>
  <c r="BW10" i="1"/>
  <c r="CE10" i="1"/>
  <c r="CI10" i="1"/>
  <c r="CM10" i="1"/>
  <c r="CQ10" i="1"/>
  <c r="CU10" i="1"/>
  <c r="CY10" i="1"/>
  <c r="DC10" i="1"/>
  <c r="DG10" i="1"/>
  <c r="DK10" i="1"/>
  <c r="DS10" i="1"/>
  <c r="BL10" i="1"/>
  <c r="BP10" i="1"/>
  <c r="BT10" i="1"/>
  <c r="BX10" i="1"/>
  <c r="CF10" i="1"/>
  <c r="CJ10" i="1"/>
  <c r="CR10" i="1"/>
  <c r="CV10" i="1"/>
  <c r="CZ10" i="1"/>
  <c r="DD10" i="1"/>
  <c r="DH10" i="1"/>
  <c r="DL10" i="1"/>
  <c r="DP10" i="1"/>
  <c r="DT10" i="1"/>
  <c r="AU10" i="1"/>
  <c r="AY10" i="1"/>
  <c r="BC10" i="1"/>
  <c r="BG10" i="1"/>
  <c r="AM10" i="1"/>
  <c r="AR10" i="1"/>
  <c r="AV10" i="1"/>
  <c r="AZ10" i="1"/>
  <c r="BD10" i="1"/>
  <c r="BH10" i="1"/>
  <c r="AI10" i="1"/>
  <c r="AS10" i="1"/>
  <c r="AW10" i="1"/>
  <c r="BE10" i="1"/>
  <c r="AP10" i="1"/>
  <c r="AJ10" i="1"/>
  <c r="AT10" i="1"/>
  <c r="AX10" i="1"/>
  <c r="BF10" i="1"/>
  <c r="AQ10" i="1"/>
  <c r="AL10" i="1"/>
  <c r="AK10" i="1"/>
  <c r="ED43" i="1"/>
  <c r="EH43" i="1"/>
  <c r="EL43" i="1"/>
  <c r="EP43" i="1"/>
  <c r="EX43" i="1"/>
  <c r="FB43" i="1"/>
  <c r="FJ43" i="1"/>
  <c r="FN43" i="1"/>
  <c r="FR43" i="1"/>
  <c r="FV43" i="1"/>
  <c r="FZ43" i="1"/>
  <c r="GD43" i="1"/>
  <c r="GH43" i="1"/>
  <c r="GL43" i="1"/>
  <c r="GP43" i="1"/>
  <c r="GX43" i="1"/>
  <c r="HB43" i="1"/>
  <c r="HJ43" i="1"/>
  <c r="EA43" i="1"/>
  <c r="EE43" i="1"/>
  <c r="EI43" i="1"/>
  <c r="EM43" i="1"/>
  <c r="EQ43" i="1"/>
  <c r="EU43" i="1"/>
  <c r="EY43" i="1"/>
  <c r="FC43" i="1"/>
  <c r="FK43" i="1"/>
  <c r="FO43" i="1"/>
  <c r="FW43" i="1"/>
  <c r="GA43" i="1"/>
  <c r="GE43" i="1"/>
  <c r="GI43" i="1"/>
  <c r="GM43" i="1"/>
  <c r="GQ43" i="1"/>
  <c r="GU43" i="1"/>
  <c r="GY43" i="1"/>
  <c r="HC43" i="1"/>
  <c r="HK43" i="1"/>
  <c r="EB43" i="1"/>
  <c r="EJ43" i="1"/>
  <c r="EN43" i="1"/>
  <c r="ER43" i="1"/>
  <c r="EV43" i="1"/>
  <c r="EZ43" i="1"/>
  <c r="FD43" i="1"/>
  <c r="FH43" i="1"/>
  <c r="FL43" i="1"/>
  <c r="FP43" i="1"/>
  <c r="FX43" i="1"/>
  <c r="GB43" i="1"/>
  <c r="GJ43" i="1"/>
  <c r="GN43" i="1"/>
  <c r="GR43" i="1"/>
  <c r="GV43" i="1"/>
  <c r="GZ43" i="1"/>
  <c r="HD43" i="1"/>
  <c r="HH43" i="1"/>
  <c r="HL43" i="1"/>
  <c r="EC43" i="1"/>
  <c r="EK43" i="1"/>
  <c r="EO43" i="1"/>
  <c r="EW43" i="1"/>
  <c r="FA43" i="1"/>
  <c r="FE43" i="1"/>
  <c r="FI43" i="1"/>
  <c r="FM43" i="1"/>
  <c r="FQ43" i="1"/>
  <c r="FU43" i="1"/>
  <c r="FY43" i="1"/>
  <c r="GC43" i="1"/>
  <c r="GK43" i="1"/>
  <c r="GO43" i="1"/>
  <c r="GW43" i="1"/>
  <c r="HA43" i="1"/>
  <c r="HE43" i="1"/>
  <c r="HI43" i="1"/>
  <c r="HM43" i="1"/>
  <c r="BL43" i="1"/>
  <c r="BP43" i="1"/>
  <c r="BT43" i="1"/>
  <c r="BX43" i="1"/>
  <c r="CF43" i="1"/>
  <c r="CJ43" i="1"/>
  <c r="CR43" i="1"/>
  <c r="CV43" i="1"/>
  <c r="CZ43" i="1"/>
  <c r="DD43" i="1"/>
  <c r="DH43" i="1"/>
  <c r="DL43" i="1"/>
  <c r="DP43" i="1"/>
  <c r="DT43" i="1"/>
  <c r="BI43" i="1"/>
  <c r="BM43" i="1"/>
  <c r="BQ43" i="1"/>
  <c r="BU43" i="1"/>
  <c r="BY43" i="1"/>
  <c r="CC43" i="1"/>
  <c r="CG43" i="1"/>
  <c r="CK43" i="1"/>
  <c r="CS43" i="1"/>
  <c r="CW43" i="1"/>
  <c r="DE43" i="1"/>
  <c r="DI43" i="1"/>
  <c r="DM43" i="1"/>
  <c r="DQ43" i="1"/>
  <c r="DU43" i="1"/>
  <c r="BJ43" i="1"/>
  <c r="BR43" i="1"/>
  <c r="BV43" i="1"/>
  <c r="BZ43" i="1"/>
  <c r="CD43" i="1"/>
  <c r="CH43" i="1"/>
  <c r="CL43" i="1"/>
  <c r="CP43" i="1"/>
  <c r="CT43" i="1"/>
  <c r="CX43" i="1"/>
  <c r="DF43" i="1"/>
  <c r="DJ43" i="1"/>
  <c r="DR43" i="1"/>
  <c r="BK43" i="1"/>
  <c r="BS43" i="1"/>
  <c r="BW43" i="1"/>
  <c r="CE43" i="1"/>
  <c r="CI43" i="1"/>
  <c r="CM43" i="1"/>
  <c r="CQ43" i="1"/>
  <c r="CU43" i="1"/>
  <c r="CY43" i="1"/>
  <c r="DC43" i="1"/>
  <c r="DG43" i="1"/>
  <c r="DK43" i="1"/>
  <c r="DS43" i="1"/>
  <c r="AT43" i="1"/>
  <c r="AX43" i="1"/>
  <c r="BF43" i="1"/>
  <c r="AP43" i="1"/>
  <c r="AL43" i="1"/>
  <c r="AK43" i="1"/>
  <c r="AU43" i="1"/>
  <c r="AY43" i="1"/>
  <c r="BC43" i="1"/>
  <c r="BG43" i="1"/>
  <c r="AQ43" i="1"/>
  <c r="AM43" i="1"/>
  <c r="AR43" i="1"/>
  <c r="AV43" i="1"/>
  <c r="AZ43" i="1"/>
  <c r="BD43" i="1"/>
  <c r="BH43" i="1"/>
  <c r="AI43" i="1"/>
  <c r="AS43" i="1"/>
  <c r="AW43" i="1"/>
  <c r="BE43" i="1"/>
  <c r="AJ43" i="1"/>
  <c r="EB18" i="1"/>
  <c r="EJ18" i="1"/>
  <c r="EN18" i="1"/>
  <c r="ER18" i="1"/>
  <c r="EV18" i="1"/>
  <c r="EZ18" i="1"/>
  <c r="FD18" i="1"/>
  <c r="FH18" i="1"/>
  <c r="FL18" i="1"/>
  <c r="FP18" i="1"/>
  <c r="FX18" i="1"/>
  <c r="GB18" i="1"/>
  <c r="GJ18" i="1"/>
  <c r="GN18" i="1"/>
  <c r="GR18" i="1"/>
  <c r="GV18" i="1"/>
  <c r="GZ18" i="1"/>
  <c r="HD18" i="1"/>
  <c r="HH18" i="1"/>
  <c r="HL18" i="1"/>
  <c r="EC18" i="1"/>
  <c r="EK18" i="1"/>
  <c r="EO18" i="1"/>
  <c r="EW18" i="1"/>
  <c r="FA18" i="1"/>
  <c r="FE18" i="1"/>
  <c r="FI18" i="1"/>
  <c r="FM18" i="1"/>
  <c r="FQ18" i="1"/>
  <c r="FU18" i="1"/>
  <c r="FY18" i="1"/>
  <c r="GC18" i="1"/>
  <c r="GK18" i="1"/>
  <c r="GO18" i="1"/>
  <c r="GW18" i="1"/>
  <c r="HA18" i="1"/>
  <c r="HE18" i="1"/>
  <c r="HI18" i="1"/>
  <c r="HM18" i="1"/>
  <c r="ED18" i="1"/>
  <c r="EH18" i="1"/>
  <c r="EL18" i="1"/>
  <c r="EP18" i="1"/>
  <c r="EX18" i="1"/>
  <c r="FB18" i="1"/>
  <c r="FJ18" i="1"/>
  <c r="FN18" i="1"/>
  <c r="FR18" i="1"/>
  <c r="FV18" i="1"/>
  <c r="FZ18" i="1"/>
  <c r="GD18" i="1"/>
  <c r="GH18" i="1"/>
  <c r="GL18" i="1"/>
  <c r="GP18" i="1"/>
  <c r="GX18" i="1"/>
  <c r="HB18" i="1"/>
  <c r="HJ18" i="1"/>
  <c r="EA18" i="1"/>
  <c r="EE18" i="1"/>
  <c r="EI18" i="1"/>
  <c r="EM18" i="1"/>
  <c r="EQ18" i="1"/>
  <c r="EU18" i="1"/>
  <c r="EY18" i="1"/>
  <c r="FC18" i="1"/>
  <c r="FK18" i="1"/>
  <c r="FO18" i="1"/>
  <c r="FW18" i="1"/>
  <c r="GA18" i="1"/>
  <c r="GE18" i="1"/>
  <c r="GI18" i="1"/>
  <c r="GM18" i="1"/>
  <c r="GQ18" i="1"/>
  <c r="GU18" i="1"/>
  <c r="GY18" i="1"/>
  <c r="HC18" i="1"/>
  <c r="HK18" i="1"/>
  <c r="BJ18" i="1"/>
  <c r="BR18" i="1"/>
  <c r="BV18" i="1"/>
  <c r="BZ18" i="1"/>
  <c r="CD18" i="1"/>
  <c r="CH18" i="1"/>
  <c r="CL18" i="1"/>
  <c r="CP18" i="1"/>
  <c r="CT18" i="1"/>
  <c r="CX18" i="1"/>
  <c r="DF18" i="1"/>
  <c r="DJ18" i="1"/>
  <c r="DR18" i="1"/>
  <c r="BK18" i="1"/>
  <c r="BS18" i="1"/>
  <c r="BW18" i="1"/>
  <c r="CE18" i="1"/>
  <c r="CI18" i="1"/>
  <c r="CM18" i="1"/>
  <c r="CQ18" i="1"/>
  <c r="CU18" i="1"/>
  <c r="CY18" i="1"/>
  <c r="DC18" i="1"/>
  <c r="DG18" i="1"/>
  <c r="DK18" i="1"/>
  <c r="DS18" i="1"/>
  <c r="BL18" i="1"/>
  <c r="BP18" i="1"/>
  <c r="BT18" i="1"/>
  <c r="BX18" i="1"/>
  <c r="CF18" i="1"/>
  <c r="CJ18" i="1"/>
  <c r="CR18" i="1"/>
  <c r="CV18" i="1"/>
  <c r="CZ18" i="1"/>
  <c r="DD18" i="1"/>
  <c r="DH18" i="1"/>
  <c r="DL18" i="1"/>
  <c r="DP18" i="1"/>
  <c r="DT18" i="1"/>
  <c r="BI18" i="1"/>
  <c r="BY18" i="1"/>
  <c r="DE18" i="1"/>
  <c r="DU18" i="1"/>
  <c r="BM18" i="1"/>
  <c r="CC18" i="1"/>
  <c r="CS18" i="1"/>
  <c r="DI18" i="1"/>
  <c r="BQ18" i="1"/>
  <c r="CG18" i="1"/>
  <c r="CW18" i="1"/>
  <c r="DM18" i="1"/>
  <c r="BU18" i="1"/>
  <c r="CK18" i="1"/>
  <c r="DQ18" i="1"/>
  <c r="AU18" i="1"/>
  <c r="AY18" i="1"/>
  <c r="BC18" i="1"/>
  <c r="BG18" i="1"/>
  <c r="AM18" i="1"/>
  <c r="AR18" i="1"/>
  <c r="AV18" i="1"/>
  <c r="AZ18" i="1"/>
  <c r="BD18" i="1"/>
  <c r="BH18" i="1"/>
  <c r="AI18" i="1"/>
  <c r="AS18" i="1"/>
  <c r="AW18" i="1"/>
  <c r="BE18" i="1"/>
  <c r="AP18" i="1"/>
  <c r="AJ18" i="1"/>
  <c r="AT18" i="1"/>
  <c r="AX18" i="1"/>
  <c r="BF18" i="1"/>
  <c r="AQ18" i="1"/>
  <c r="AL18" i="1"/>
  <c r="AK18" i="1"/>
  <c r="ED28" i="1"/>
  <c r="EH28" i="1"/>
  <c r="EL28" i="1"/>
  <c r="EP28" i="1"/>
  <c r="EX28" i="1"/>
  <c r="FB28" i="1"/>
  <c r="FJ28" i="1"/>
  <c r="FN28" i="1"/>
  <c r="FR28" i="1"/>
  <c r="FV28" i="1"/>
  <c r="FZ28" i="1"/>
  <c r="GD28" i="1"/>
  <c r="GH28" i="1"/>
  <c r="GL28" i="1"/>
  <c r="GP28" i="1"/>
  <c r="GX28" i="1"/>
  <c r="HB28" i="1"/>
  <c r="HJ28" i="1"/>
  <c r="EA28" i="1"/>
  <c r="EE28" i="1"/>
  <c r="EI28" i="1"/>
  <c r="EM28" i="1"/>
  <c r="EQ28" i="1"/>
  <c r="EU28" i="1"/>
  <c r="EY28" i="1"/>
  <c r="FC28" i="1"/>
  <c r="FK28" i="1"/>
  <c r="FO28" i="1"/>
  <c r="FW28" i="1"/>
  <c r="GA28" i="1"/>
  <c r="GE28" i="1"/>
  <c r="GI28" i="1"/>
  <c r="GM28" i="1"/>
  <c r="GQ28" i="1"/>
  <c r="GU28" i="1"/>
  <c r="GY28" i="1"/>
  <c r="HC28" i="1"/>
  <c r="HK28" i="1"/>
  <c r="EB28" i="1"/>
  <c r="EJ28" i="1"/>
  <c r="EN28" i="1"/>
  <c r="ER28" i="1"/>
  <c r="EV28" i="1"/>
  <c r="EZ28" i="1"/>
  <c r="FD28" i="1"/>
  <c r="FH28" i="1"/>
  <c r="FL28" i="1"/>
  <c r="FP28" i="1"/>
  <c r="FX28" i="1"/>
  <c r="GB28" i="1"/>
  <c r="GJ28" i="1"/>
  <c r="GN28" i="1"/>
  <c r="GR28" i="1"/>
  <c r="GV28" i="1"/>
  <c r="GZ28" i="1"/>
  <c r="HD28" i="1"/>
  <c r="HH28" i="1"/>
  <c r="HL28" i="1"/>
  <c r="EC28" i="1"/>
  <c r="EK28" i="1"/>
  <c r="EO28" i="1"/>
  <c r="EW28" i="1"/>
  <c r="FA28" i="1"/>
  <c r="FE28" i="1"/>
  <c r="FI28" i="1"/>
  <c r="FM28" i="1"/>
  <c r="FQ28" i="1"/>
  <c r="FU28" i="1"/>
  <c r="FY28" i="1"/>
  <c r="GC28" i="1"/>
  <c r="GK28" i="1"/>
  <c r="GO28" i="1"/>
  <c r="GW28" i="1"/>
  <c r="HA28" i="1"/>
  <c r="HE28" i="1"/>
  <c r="HI28" i="1"/>
  <c r="HM28" i="1"/>
  <c r="BL28" i="1"/>
  <c r="BP28" i="1"/>
  <c r="BT28" i="1"/>
  <c r="BX28" i="1"/>
  <c r="CF28" i="1"/>
  <c r="CJ28" i="1"/>
  <c r="CR28" i="1"/>
  <c r="CV28" i="1"/>
  <c r="CZ28" i="1"/>
  <c r="DD28" i="1"/>
  <c r="DH28" i="1"/>
  <c r="DL28" i="1"/>
  <c r="DP28" i="1"/>
  <c r="DT28" i="1"/>
  <c r="BI28" i="1"/>
  <c r="BM28" i="1"/>
  <c r="BQ28" i="1"/>
  <c r="BU28" i="1"/>
  <c r="BY28" i="1"/>
  <c r="CC28" i="1"/>
  <c r="CG28" i="1"/>
  <c r="CK28" i="1"/>
  <c r="CS28" i="1"/>
  <c r="CW28" i="1"/>
  <c r="DE28" i="1"/>
  <c r="DI28" i="1"/>
  <c r="DM28" i="1"/>
  <c r="DQ28" i="1"/>
  <c r="DU28" i="1"/>
  <c r="BJ28" i="1"/>
  <c r="BR28" i="1"/>
  <c r="BV28" i="1"/>
  <c r="BZ28" i="1"/>
  <c r="CD28" i="1"/>
  <c r="CH28" i="1"/>
  <c r="CL28" i="1"/>
  <c r="CP28" i="1"/>
  <c r="CT28" i="1"/>
  <c r="CX28" i="1"/>
  <c r="DF28" i="1"/>
  <c r="DJ28" i="1"/>
  <c r="DR28" i="1"/>
  <c r="CE28" i="1"/>
  <c r="CU28" i="1"/>
  <c r="DK28" i="1"/>
  <c r="BS28" i="1"/>
  <c r="CI28" i="1"/>
  <c r="CY28" i="1"/>
  <c r="BW28" i="1"/>
  <c r="CM28" i="1"/>
  <c r="DC28" i="1"/>
  <c r="DS28" i="1"/>
  <c r="BK28" i="1"/>
  <c r="CQ28" i="1"/>
  <c r="DG28" i="1"/>
  <c r="AS28" i="1"/>
  <c r="AW28" i="1"/>
  <c r="BE28" i="1"/>
  <c r="AJ28" i="1"/>
  <c r="AT28" i="1"/>
  <c r="AX28" i="1"/>
  <c r="BF28" i="1"/>
  <c r="AL28" i="1"/>
  <c r="AK28" i="1"/>
  <c r="AU28" i="1"/>
  <c r="AY28" i="1"/>
  <c r="BC28" i="1"/>
  <c r="BG28" i="1"/>
  <c r="AP28" i="1"/>
  <c r="AM28" i="1"/>
  <c r="AR28" i="1"/>
  <c r="AV28" i="1"/>
  <c r="AZ28" i="1"/>
  <c r="BD28" i="1"/>
  <c r="BH28" i="1"/>
  <c r="AQ28" i="1"/>
  <c r="AI28" i="1"/>
  <c r="EC46" i="1"/>
  <c r="EK46" i="1"/>
  <c r="EO46" i="1"/>
  <c r="EW46" i="1"/>
  <c r="FA46" i="1"/>
  <c r="FE46" i="1"/>
  <c r="FI46" i="1"/>
  <c r="FM46" i="1"/>
  <c r="FQ46" i="1"/>
  <c r="FU46" i="1"/>
  <c r="FY46" i="1"/>
  <c r="GC46" i="1"/>
  <c r="GK46" i="1"/>
  <c r="GO46" i="1"/>
  <c r="GW46" i="1"/>
  <c r="HA46" i="1"/>
  <c r="HE46" i="1"/>
  <c r="HI46" i="1"/>
  <c r="HM46" i="1"/>
  <c r="ED46" i="1"/>
  <c r="EH46" i="1"/>
  <c r="EL46" i="1"/>
  <c r="EP46" i="1"/>
  <c r="EX46" i="1"/>
  <c r="FB46" i="1"/>
  <c r="FJ46" i="1"/>
  <c r="FN46" i="1"/>
  <c r="FR46" i="1"/>
  <c r="FV46" i="1"/>
  <c r="FZ46" i="1"/>
  <c r="GD46" i="1"/>
  <c r="GH46" i="1"/>
  <c r="GL46" i="1"/>
  <c r="GP46" i="1"/>
  <c r="GX46" i="1"/>
  <c r="HB46" i="1"/>
  <c r="HJ46" i="1"/>
  <c r="EA46" i="1"/>
  <c r="EE46" i="1"/>
  <c r="EI46" i="1"/>
  <c r="EM46" i="1"/>
  <c r="EQ46" i="1"/>
  <c r="EU46" i="1"/>
  <c r="EY46" i="1"/>
  <c r="FC46" i="1"/>
  <c r="FK46" i="1"/>
  <c r="FO46" i="1"/>
  <c r="FW46" i="1"/>
  <c r="GA46" i="1"/>
  <c r="GE46" i="1"/>
  <c r="GI46" i="1"/>
  <c r="GM46" i="1"/>
  <c r="GQ46" i="1"/>
  <c r="GU46" i="1"/>
  <c r="GY46" i="1"/>
  <c r="HC46" i="1"/>
  <c r="HK46" i="1"/>
  <c r="EB46" i="1"/>
  <c r="EJ46" i="1"/>
  <c r="EN46" i="1"/>
  <c r="ER46" i="1"/>
  <c r="EV46" i="1"/>
  <c r="EZ46" i="1"/>
  <c r="FD46" i="1"/>
  <c r="FH46" i="1"/>
  <c r="FL46" i="1"/>
  <c r="FP46" i="1"/>
  <c r="FX46" i="1"/>
  <c r="GB46" i="1"/>
  <c r="GJ46" i="1"/>
  <c r="GN46" i="1"/>
  <c r="GR46" i="1"/>
  <c r="GV46" i="1"/>
  <c r="GZ46" i="1"/>
  <c r="HD46" i="1"/>
  <c r="HH46" i="1"/>
  <c r="HL46" i="1"/>
  <c r="BI46" i="1"/>
  <c r="BM46" i="1"/>
  <c r="BQ46" i="1"/>
  <c r="BU46" i="1"/>
  <c r="BY46" i="1"/>
  <c r="CC46" i="1"/>
  <c r="CG46" i="1"/>
  <c r="CK46" i="1"/>
  <c r="CS46" i="1"/>
  <c r="CW46" i="1"/>
  <c r="DE46" i="1"/>
  <c r="DI46" i="1"/>
  <c r="DM46" i="1"/>
  <c r="DQ46" i="1"/>
  <c r="DU46" i="1"/>
  <c r="BJ46" i="1"/>
  <c r="BR46" i="1"/>
  <c r="BV46" i="1"/>
  <c r="BZ46" i="1"/>
  <c r="CD46" i="1"/>
  <c r="CH46" i="1"/>
  <c r="CL46" i="1"/>
  <c r="CP46" i="1"/>
  <c r="CT46" i="1"/>
  <c r="CX46" i="1"/>
  <c r="DF46" i="1"/>
  <c r="DJ46" i="1"/>
  <c r="DR46" i="1"/>
  <c r="BK46" i="1"/>
  <c r="BS46" i="1"/>
  <c r="BW46" i="1"/>
  <c r="CE46" i="1"/>
  <c r="CI46" i="1"/>
  <c r="CM46" i="1"/>
  <c r="CQ46" i="1"/>
  <c r="CU46" i="1"/>
  <c r="CY46" i="1"/>
  <c r="DC46" i="1"/>
  <c r="DG46" i="1"/>
  <c r="DK46" i="1"/>
  <c r="DS46" i="1"/>
  <c r="BL46" i="1"/>
  <c r="BP46" i="1"/>
  <c r="BT46" i="1"/>
  <c r="BX46" i="1"/>
  <c r="CF46" i="1"/>
  <c r="CJ46" i="1"/>
  <c r="CR46" i="1"/>
  <c r="CV46" i="1"/>
  <c r="CZ46" i="1"/>
  <c r="DD46" i="1"/>
  <c r="DH46" i="1"/>
  <c r="DL46" i="1"/>
  <c r="DP46" i="1"/>
  <c r="DT46" i="1"/>
  <c r="AU46" i="1"/>
  <c r="AY46" i="1"/>
  <c r="BC46" i="1"/>
  <c r="BG46" i="1"/>
  <c r="AM46" i="1"/>
  <c r="AR46" i="1"/>
  <c r="AV46" i="1"/>
  <c r="AZ46" i="1"/>
  <c r="BD46" i="1"/>
  <c r="BH46" i="1"/>
  <c r="AI46" i="1"/>
  <c r="AS46" i="1"/>
  <c r="AW46" i="1"/>
  <c r="BE46" i="1"/>
  <c r="AP46" i="1"/>
  <c r="AJ46" i="1"/>
  <c r="AT46" i="1"/>
  <c r="AX46" i="1"/>
  <c r="BF46" i="1"/>
  <c r="AQ46" i="1"/>
  <c r="AL46" i="1"/>
  <c r="AK46" i="1"/>
  <c r="GP7" i="1"/>
  <c r="FZ7" i="1"/>
  <c r="FJ7" i="1"/>
  <c r="EL7" i="1"/>
  <c r="DQ7" i="1"/>
  <c r="CW7" i="1"/>
  <c r="CC7" i="1"/>
  <c r="BM7" i="1"/>
  <c r="AS7" i="1"/>
  <c r="GW7" i="1"/>
  <c r="FY7" i="1"/>
  <c r="FI7" i="1"/>
  <c r="EO7" i="1"/>
  <c r="DP7" i="1"/>
  <c r="CZ7" i="1"/>
  <c r="CF7" i="1"/>
  <c r="BL7" i="1"/>
  <c r="AV7" i="1"/>
  <c r="GI7" i="1"/>
  <c r="EQ7" i="1"/>
  <c r="CX7" i="1"/>
  <c r="BV7" i="1"/>
  <c r="HH7" i="1"/>
  <c r="GR7" i="1"/>
  <c r="FX7" i="1"/>
  <c r="FD7" i="1"/>
  <c r="EN7" i="1"/>
  <c r="DK7" i="1"/>
  <c r="CU7" i="1"/>
  <c r="CE7" i="1"/>
  <c r="BG7" i="1"/>
  <c r="AQ7" i="1"/>
  <c r="GY7" i="1"/>
  <c r="FW7" i="1"/>
  <c r="EM7" i="1"/>
  <c r="CP7" i="1"/>
  <c r="BJ7" i="1"/>
  <c r="HR77" i="1"/>
  <c r="HQ77" i="1"/>
  <c r="HP77" i="1"/>
  <c r="HO77" i="1"/>
  <c r="HN77" i="1"/>
  <c r="DY77" i="1"/>
  <c r="DZ77" i="1"/>
  <c r="DX77" i="1"/>
  <c r="DV77" i="1"/>
  <c r="DW77" i="1"/>
  <c r="HR70" i="1"/>
  <c r="HQ70" i="1"/>
  <c r="HP70" i="1"/>
  <c r="HO70" i="1"/>
  <c r="HN70" i="1"/>
  <c r="DZ70" i="1"/>
  <c r="DY70" i="1"/>
  <c r="DX70" i="1"/>
  <c r="DW70" i="1"/>
  <c r="DV70" i="1"/>
  <c r="HR377" i="1"/>
  <c r="HQ377" i="1"/>
  <c r="HP377" i="1"/>
  <c r="HO377" i="1"/>
  <c r="HN377" i="1"/>
  <c r="DZ377" i="1"/>
  <c r="DY377" i="1"/>
  <c r="DX377" i="1"/>
  <c r="DW377" i="1"/>
  <c r="DV377" i="1"/>
  <c r="HR281" i="1"/>
  <c r="HQ281" i="1"/>
  <c r="HP281" i="1"/>
  <c r="HO281" i="1"/>
  <c r="HN281" i="1"/>
  <c r="DZ281" i="1"/>
  <c r="DY281" i="1"/>
  <c r="DX281" i="1"/>
  <c r="DW281" i="1"/>
  <c r="DV281" i="1"/>
  <c r="HR384" i="1"/>
  <c r="HQ384" i="1"/>
  <c r="HP384" i="1"/>
  <c r="HO384" i="1"/>
  <c r="HN384" i="1"/>
  <c r="DZ384" i="1"/>
  <c r="DX384" i="1"/>
  <c r="DY384" i="1"/>
  <c r="DW384" i="1"/>
  <c r="DV384" i="1"/>
  <c r="HR332" i="1"/>
  <c r="HQ332" i="1"/>
  <c r="HP332" i="1"/>
  <c r="HO332" i="1"/>
  <c r="HN332" i="1"/>
  <c r="DZ332" i="1"/>
  <c r="DX332" i="1"/>
  <c r="DY332" i="1"/>
  <c r="DW332" i="1"/>
  <c r="DV332" i="1"/>
  <c r="HR156" i="1"/>
  <c r="HQ156" i="1"/>
  <c r="HP156" i="1"/>
  <c r="HO156" i="1"/>
  <c r="HN156" i="1"/>
  <c r="DZ156" i="1"/>
  <c r="DX156" i="1"/>
  <c r="DY156" i="1"/>
  <c r="DW156" i="1"/>
  <c r="DV156" i="1"/>
  <c r="HR351" i="1"/>
  <c r="HQ351" i="1"/>
  <c r="HP351" i="1"/>
  <c r="HO351" i="1"/>
  <c r="HN351" i="1"/>
  <c r="DZ351" i="1"/>
  <c r="DY351" i="1"/>
  <c r="DX351" i="1"/>
  <c r="DW351" i="1"/>
  <c r="DV351" i="1"/>
  <c r="HR287" i="1"/>
  <c r="HQ287" i="1"/>
  <c r="HP287" i="1"/>
  <c r="HO287" i="1"/>
  <c r="HN287" i="1"/>
  <c r="DZ287" i="1"/>
  <c r="DY287" i="1"/>
  <c r="DX287" i="1"/>
  <c r="DW287" i="1"/>
  <c r="DV287" i="1"/>
  <c r="HR127" i="1"/>
  <c r="HQ127" i="1"/>
  <c r="HP127" i="1"/>
  <c r="HO127" i="1"/>
  <c r="HN127" i="1"/>
  <c r="DZ127" i="1"/>
  <c r="DX127" i="1"/>
  <c r="DY127" i="1"/>
  <c r="DW127" i="1"/>
  <c r="DV127" i="1"/>
  <c r="HR274" i="1"/>
  <c r="HQ274" i="1"/>
  <c r="HP274" i="1"/>
  <c r="HO274" i="1"/>
  <c r="HN274" i="1"/>
  <c r="DY274" i="1"/>
  <c r="DX274" i="1"/>
  <c r="DZ274" i="1"/>
  <c r="DW274" i="1"/>
  <c r="DV274" i="1"/>
  <c r="HR210" i="1"/>
  <c r="HQ210" i="1"/>
  <c r="HP210" i="1"/>
  <c r="HO210" i="1"/>
  <c r="HN210" i="1"/>
  <c r="DY210" i="1"/>
  <c r="DX210" i="1"/>
  <c r="DZ210" i="1"/>
  <c r="DW210" i="1"/>
  <c r="DV210" i="1"/>
  <c r="HR293" i="1"/>
  <c r="HQ293" i="1"/>
  <c r="HP293" i="1"/>
  <c r="HO293" i="1"/>
  <c r="HN293" i="1"/>
  <c r="DZ293" i="1"/>
  <c r="DY293" i="1"/>
  <c r="DX293" i="1"/>
  <c r="DW293" i="1"/>
  <c r="DV293" i="1"/>
  <c r="HR280" i="1"/>
  <c r="HQ280" i="1"/>
  <c r="HP280" i="1"/>
  <c r="HO280" i="1"/>
  <c r="HN280" i="1"/>
  <c r="DZ280" i="1"/>
  <c r="DX280" i="1"/>
  <c r="DY280" i="1"/>
  <c r="DW280" i="1"/>
  <c r="DV280" i="1"/>
  <c r="HR136" i="1"/>
  <c r="HQ136" i="1"/>
  <c r="HP136" i="1"/>
  <c r="HO136" i="1"/>
  <c r="HN136" i="1"/>
  <c r="DZ136" i="1"/>
  <c r="DY136" i="1"/>
  <c r="DX136" i="1"/>
  <c r="DW136" i="1"/>
  <c r="DV136" i="1"/>
  <c r="HR331" i="1"/>
  <c r="HQ331" i="1"/>
  <c r="HP331" i="1"/>
  <c r="HO331" i="1"/>
  <c r="HN331" i="1"/>
  <c r="DZ331" i="1"/>
  <c r="DY331" i="1"/>
  <c r="DX331" i="1"/>
  <c r="DW331" i="1"/>
  <c r="DV331" i="1"/>
  <c r="HR251" i="1"/>
  <c r="HQ251" i="1"/>
  <c r="HP251" i="1"/>
  <c r="HO251" i="1"/>
  <c r="HN251" i="1"/>
  <c r="DZ251" i="1"/>
  <c r="DY251" i="1"/>
  <c r="DX251" i="1"/>
  <c r="DW251" i="1"/>
  <c r="DV251" i="1"/>
  <c r="HR398" i="1"/>
  <c r="HQ398" i="1"/>
  <c r="HP398" i="1"/>
  <c r="HO398" i="1"/>
  <c r="HN398" i="1"/>
  <c r="DY398" i="1"/>
  <c r="DZ398" i="1"/>
  <c r="DX398" i="1"/>
  <c r="DW398" i="1"/>
  <c r="DV398" i="1"/>
  <c r="HR318" i="1"/>
  <c r="HQ318" i="1"/>
  <c r="HP318" i="1"/>
  <c r="HO318" i="1"/>
  <c r="DY318" i="1"/>
  <c r="DZ318" i="1"/>
  <c r="DX318" i="1"/>
  <c r="HN318" i="1"/>
  <c r="DW318" i="1"/>
  <c r="DV318" i="1"/>
  <c r="HR202" i="1"/>
  <c r="HQ202" i="1"/>
  <c r="HP202" i="1"/>
  <c r="HO202" i="1"/>
  <c r="HN202" i="1"/>
  <c r="DZ202" i="1"/>
  <c r="DY202" i="1"/>
  <c r="DX202" i="1"/>
  <c r="DW202" i="1"/>
  <c r="DV202" i="1"/>
  <c r="HR305" i="1"/>
  <c r="HQ305" i="1"/>
  <c r="HP305" i="1"/>
  <c r="HO305" i="1"/>
  <c r="HN305" i="1"/>
  <c r="DZ305" i="1"/>
  <c r="DY305" i="1"/>
  <c r="DX305" i="1"/>
  <c r="DW305" i="1"/>
  <c r="DV305" i="1"/>
  <c r="HR372" i="1"/>
  <c r="HQ372" i="1"/>
  <c r="HP372" i="1"/>
  <c r="HO372" i="1"/>
  <c r="HN372" i="1"/>
  <c r="DZ372" i="1"/>
  <c r="DX372" i="1"/>
  <c r="DY372" i="1"/>
  <c r="DW372" i="1"/>
  <c r="DV372" i="1"/>
  <c r="HR260" i="1"/>
  <c r="HQ260" i="1"/>
  <c r="HP260" i="1"/>
  <c r="HO260" i="1"/>
  <c r="HN260" i="1"/>
  <c r="DZ260" i="1"/>
  <c r="DX260" i="1"/>
  <c r="DY260" i="1"/>
  <c r="DW260" i="1"/>
  <c r="DV260" i="1"/>
  <c r="HR132" i="1"/>
  <c r="HQ132" i="1"/>
  <c r="HP132" i="1"/>
  <c r="HO132" i="1"/>
  <c r="HN132" i="1"/>
  <c r="DZ132" i="1"/>
  <c r="DY132" i="1"/>
  <c r="DX132" i="1"/>
  <c r="DW132" i="1"/>
  <c r="DV132" i="1"/>
  <c r="HR295" i="1"/>
  <c r="HQ295" i="1"/>
  <c r="HP295" i="1"/>
  <c r="HO295" i="1"/>
  <c r="HN295" i="1"/>
  <c r="DZ295" i="1"/>
  <c r="DY295" i="1"/>
  <c r="DX295" i="1"/>
  <c r="DW295" i="1"/>
  <c r="DV295" i="1"/>
  <c r="HR167" i="1"/>
  <c r="HQ167" i="1"/>
  <c r="HP167" i="1"/>
  <c r="HO167" i="1"/>
  <c r="HN167" i="1"/>
  <c r="DZ167" i="1"/>
  <c r="DY167" i="1"/>
  <c r="DX167" i="1"/>
  <c r="DW167" i="1"/>
  <c r="DV167" i="1"/>
  <c r="HR314" i="1"/>
  <c r="HQ314" i="1"/>
  <c r="HP314" i="1"/>
  <c r="HO314" i="1"/>
  <c r="HN314" i="1"/>
  <c r="DZ314" i="1"/>
  <c r="DY314" i="1"/>
  <c r="DX314" i="1"/>
  <c r="DW314" i="1"/>
  <c r="DV314" i="1"/>
  <c r="HR186" i="1"/>
  <c r="HQ186" i="1"/>
  <c r="HP186" i="1"/>
  <c r="HO186" i="1"/>
  <c r="HN186" i="1"/>
  <c r="DZ186" i="1"/>
  <c r="DY186" i="1"/>
  <c r="DX186" i="1"/>
  <c r="DW186" i="1"/>
  <c r="DV186" i="1"/>
  <c r="HR397" i="1"/>
  <c r="HQ397" i="1"/>
  <c r="HP397" i="1"/>
  <c r="HO397" i="1"/>
  <c r="HN397" i="1"/>
  <c r="DZ397" i="1"/>
  <c r="DY397" i="1"/>
  <c r="DX397" i="1"/>
  <c r="DW397" i="1"/>
  <c r="DV397" i="1"/>
  <c r="HR349" i="1"/>
  <c r="HP349" i="1"/>
  <c r="HQ349" i="1"/>
  <c r="HO349" i="1"/>
  <c r="HN349" i="1"/>
  <c r="DZ349" i="1"/>
  <c r="DY349" i="1"/>
  <c r="DX349" i="1"/>
  <c r="DW349" i="1"/>
  <c r="DV349" i="1"/>
  <c r="HR326" i="1"/>
  <c r="HQ326" i="1"/>
  <c r="HP326" i="1"/>
  <c r="HO326" i="1"/>
  <c r="HN326" i="1"/>
  <c r="DZ326" i="1"/>
  <c r="DY326" i="1"/>
  <c r="DX326" i="1"/>
  <c r="DW326" i="1"/>
  <c r="DV326" i="1"/>
  <c r="HR387" i="1"/>
  <c r="HQ387" i="1"/>
  <c r="HP387" i="1"/>
  <c r="HO387" i="1"/>
  <c r="HN387" i="1"/>
  <c r="DZ387" i="1"/>
  <c r="DY387" i="1"/>
  <c r="DX387" i="1"/>
  <c r="DW387" i="1"/>
  <c r="DV387" i="1"/>
  <c r="HR275" i="1"/>
  <c r="HQ275" i="1"/>
  <c r="HP275" i="1"/>
  <c r="HO275" i="1"/>
  <c r="HN275" i="1"/>
  <c r="DZ275" i="1"/>
  <c r="DY275" i="1"/>
  <c r="DX275" i="1"/>
  <c r="DW275" i="1"/>
  <c r="DV275" i="1"/>
  <c r="HR82" i="1"/>
  <c r="HQ82" i="1"/>
  <c r="HP82" i="1"/>
  <c r="HO82" i="1"/>
  <c r="HN82" i="1"/>
  <c r="DZ82" i="1"/>
  <c r="DY82" i="1"/>
  <c r="DX82" i="1"/>
  <c r="DW82" i="1"/>
  <c r="DV82" i="1"/>
  <c r="HR91" i="1"/>
  <c r="HQ91" i="1"/>
  <c r="HP91" i="1"/>
  <c r="HO91" i="1"/>
  <c r="HN91" i="1"/>
  <c r="DZ91" i="1"/>
  <c r="DX91" i="1"/>
  <c r="DY91" i="1"/>
  <c r="DW91" i="1"/>
  <c r="DV91" i="1"/>
  <c r="HR229" i="1"/>
  <c r="HQ229" i="1"/>
  <c r="HP229" i="1"/>
  <c r="HO229" i="1"/>
  <c r="HN229" i="1"/>
  <c r="DZ229" i="1"/>
  <c r="DY229" i="1"/>
  <c r="DX229" i="1"/>
  <c r="DW229" i="1"/>
  <c r="DV229" i="1"/>
  <c r="HR165" i="1"/>
  <c r="HQ165" i="1"/>
  <c r="HP165" i="1"/>
  <c r="HO165" i="1"/>
  <c r="HN165" i="1"/>
  <c r="DZ165" i="1"/>
  <c r="DY165" i="1"/>
  <c r="DX165" i="1"/>
  <c r="DW165" i="1"/>
  <c r="DV165" i="1"/>
  <c r="HR240" i="1"/>
  <c r="HQ240" i="1"/>
  <c r="HP240" i="1"/>
  <c r="HO240" i="1"/>
  <c r="HN240" i="1"/>
  <c r="DZ240" i="1"/>
  <c r="DX240" i="1"/>
  <c r="DY240" i="1"/>
  <c r="DW240" i="1"/>
  <c r="DV240" i="1"/>
  <c r="HR160" i="1"/>
  <c r="HQ160" i="1"/>
  <c r="HP160" i="1"/>
  <c r="HO160" i="1"/>
  <c r="HN160" i="1"/>
  <c r="DZ160" i="1"/>
  <c r="DX160" i="1"/>
  <c r="DY160" i="1"/>
  <c r="DW160" i="1"/>
  <c r="DV160" i="1"/>
  <c r="HR147" i="1"/>
  <c r="HQ147" i="1"/>
  <c r="HP147" i="1"/>
  <c r="HO147" i="1"/>
  <c r="HN147" i="1"/>
  <c r="DZ147" i="1"/>
  <c r="DX147" i="1"/>
  <c r="DY147" i="1"/>
  <c r="DW147" i="1"/>
  <c r="DV147" i="1"/>
  <c r="HR198" i="1"/>
  <c r="HQ198" i="1"/>
  <c r="HP198" i="1"/>
  <c r="HO198" i="1"/>
  <c r="HN198" i="1"/>
  <c r="DZ198" i="1"/>
  <c r="DY198" i="1"/>
  <c r="DX198" i="1"/>
  <c r="DW198" i="1"/>
  <c r="DV198" i="1"/>
  <c r="HR134" i="1"/>
  <c r="HQ134" i="1"/>
  <c r="HP134" i="1"/>
  <c r="HO134" i="1"/>
  <c r="HN134" i="1"/>
  <c r="DZ134" i="1"/>
  <c r="DY134" i="1"/>
  <c r="DX134" i="1"/>
  <c r="DW134" i="1"/>
  <c r="DV134" i="1"/>
  <c r="HR221" i="1"/>
  <c r="HQ221" i="1"/>
  <c r="HP221" i="1"/>
  <c r="HO221" i="1"/>
  <c r="HN221" i="1"/>
  <c r="DZ221" i="1"/>
  <c r="DY221" i="1"/>
  <c r="DX221" i="1"/>
  <c r="DW221" i="1"/>
  <c r="DV221" i="1"/>
  <c r="HR168" i="1"/>
  <c r="HQ168" i="1"/>
  <c r="HP168" i="1"/>
  <c r="HO168" i="1"/>
  <c r="HN168" i="1"/>
  <c r="DZ168" i="1"/>
  <c r="DX168" i="1"/>
  <c r="DY168" i="1"/>
  <c r="DW168" i="1"/>
  <c r="DV168" i="1"/>
  <c r="HR222" i="1"/>
  <c r="HQ222" i="1"/>
  <c r="HP222" i="1"/>
  <c r="HO222" i="1"/>
  <c r="DY222" i="1"/>
  <c r="DZ222" i="1"/>
  <c r="DX222" i="1"/>
  <c r="HN222" i="1"/>
  <c r="DW222" i="1"/>
  <c r="DV222" i="1"/>
  <c r="HR142" i="1"/>
  <c r="HQ142" i="1"/>
  <c r="HP142" i="1"/>
  <c r="HO142" i="1"/>
  <c r="HN142" i="1"/>
  <c r="DZ142" i="1"/>
  <c r="DY142" i="1"/>
  <c r="DX142" i="1"/>
  <c r="DW142" i="1"/>
  <c r="DV142" i="1"/>
  <c r="HR141" i="1"/>
  <c r="HQ141" i="1"/>
  <c r="HP141" i="1"/>
  <c r="HO141" i="1"/>
  <c r="HN141" i="1"/>
  <c r="DY141" i="1"/>
  <c r="DZ141" i="1"/>
  <c r="DX141" i="1"/>
  <c r="DV141" i="1"/>
  <c r="DW141" i="1"/>
  <c r="HR341" i="1"/>
  <c r="HQ341" i="1"/>
  <c r="HP341" i="1"/>
  <c r="HO341" i="1"/>
  <c r="HN341" i="1"/>
  <c r="DZ341" i="1"/>
  <c r="DY341" i="1"/>
  <c r="DX341" i="1"/>
  <c r="DW341" i="1"/>
  <c r="DV341" i="1"/>
  <c r="HR320" i="1"/>
  <c r="HQ320" i="1"/>
  <c r="HP320" i="1"/>
  <c r="HO320" i="1"/>
  <c r="HN320" i="1"/>
  <c r="DZ320" i="1"/>
  <c r="DX320" i="1"/>
  <c r="DY320" i="1"/>
  <c r="DW320" i="1"/>
  <c r="DV320" i="1"/>
  <c r="HR128" i="1"/>
  <c r="HQ128" i="1"/>
  <c r="HP128" i="1"/>
  <c r="HO128" i="1"/>
  <c r="HN128" i="1"/>
  <c r="DZ128" i="1"/>
  <c r="DY128" i="1"/>
  <c r="DX128" i="1"/>
  <c r="DW128" i="1"/>
  <c r="DV128" i="1"/>
  <c r="HR195" i="1"/>
  <c r="HQ195" i="1"/>
  <c r="HP195" i="1"/>
  <c r="HO195" i="1"/>
  <c r="HN195" i="1"/>
  <c r="DZ195" i="1"/>
  <c r="DY195" i="1"/>
  <c r="DX195" i="1"/>
  <c r="DW195" i="1"/>
  <c r="DV195" i="1"/>
  <c r="HR353" i="1"/>
  <c r="HQ353" i="1"/>
  <c r="HP353" i="1"/>
  <c r="HO353" i="1"/>
  <c r="HN353" i="1"/>
  <c r="DZ353" i="1"/>
  <c r="DY353" i="1"/>
  <c r="DX353" i="1"/>
  <c r="DW353" i="1"/>
  <c r="DV353" i="1"/>
  <c r="HR352" i="1"/>
  <c r="HQ352" i="1"/>
  <c r="HP352" i="1"/>
  <c r="HO352" i="1"/>
  <c r="HN352" i="1"/>
  <c r="DZ352" i="1"/>
  <c r="DX352" i="1"/>
  <c r="DY352" i="1"/>
  <c r="DW352" i="1"/>
  <c r="DV352" i="1"/>
  <c r="HR239" i="1"/>
  <c r="HQ239" i="1"/>
  <c r="HP239" i="1"/>
  <c r="HO239" i="1"/>
  <c r="HN239" i="1"/>
  <c r="DZ239" i="1"/>
  <c r="DY239" i="1"/>
  <c r="DX239" i="1"/>
  <c r="DW239" i="1"/>
  <c r="DV239" i="1"/>
  <c r="HR189" i="1"/>
  <c r="HQ189" i="1"/>
  <c r="HP189" i="1"/>
  <c r="HO189" i="1"/>
  <c r="HN189" i="1"/>
  <c r="DZ189" i="1"/>
  <c r="DY189" i="1"/>
  <c r="DX189" i="1"/>
  <c r="DW189" i="1"/>
  <c r="DV189" i="1"/>
  <c r="HR327" i="1"/>
  <c r="HQ327" i="1"/>
  <c r="HP327" i="1"/>
  <c r="HO327" i="1"/>
  <c r="HN327" i="1"/>
  <c r="DZ327" i="1"/>
  <c r="DY327" i="1"/>
  <c r="DX327" i="1"/>
  <c r="DW327" i="1"/>
  <c r="DV327" i="1"/>
  <c r="HR100" i="1"/>
  <c r="HQ100" i="1"/>
  <c r="HP100" i="1"/>
  <c r="HO100" i="1"/>
  <c r="HN100" i="1"/>
  <c r="DZ100" i="1"/>
  <c r="DY100" i="1"/>
  <c r="DX100" i="1"/>
  <c r="DW100" i="1"/>
  <c r="DV100" i="1"/>
  <c r="HR118" i="1"/>
  <c r="HQ118" i="1"/>
  <c r="HP118" i="1"/>
  <c r="HO118" i="1"/>
  <c r="HN118" i="1"/>
  <c r="DZ118" i="1"/>
  <c r="DY118" i="1"/>
  <c r="DX118" i="1"/>
  <c r="DW118" i="1"/>
  <c r="DV118" i="1"/>
  <c r="HR95" i="1"/>
  <c r="HQ95" i="1"/>
  <c r="HP95" i="1"/>
  <c r="HO95" i="1"/>
  <c r="HN95" i="1"/>
  <c r="DZ95" i="1"/>
  <c r="DX95" i="1"/>
  <c r="DY95" i="1"/>
  <c r="DW95" i="1"/>
  <c r="DV95" i="1"/>
  <c r="HR306" i="1"/>
  <c r="HQ306" i="1"/>
  <c r="HP306" i="1"/>
  <c r="HO306" i="1"/>
  <c r="HN306" i="1"/>
  <c r="DY306" i="1"/>
  <c r="DX306" i="1"/>
  <c r="DZ306" i="1"/>
  <c r="DW306" i="1"/>
  <c r="DV306" i="1"/>
  <c r="HR325" i="1"/>
  <c r="HQ325" i="1"/>
  <c r="HP325" i="1"/>
  <c r="HO325" i="1"/>
  <c r="HN325" i="1"/>
  <c r="DZ325" i="1"/>
  <c r="DY325" i="1"/>
  <c r="DX325" i="1"/>
  <c r="DW325" i="1"/>
  <c r="DV325" i="1"/>
  <c r="HR267" i="1"/>
  <c r="HQ267" i="1"/>
  <c r="HP267" i="1"/>
  <c r="HO267" i="1"/>
  <c r="HN267" i="1"/>
  <c r="DZ267" i="1"/>
  <c r="DY267" i="1"/>
  <c r="DX267" i="1"/>
  <c r="DW267" i="1"/>
  <c r="DV267" i="1"/>
  <c r="HR215" i="1"/>
  <c r="HQ215" i="1"/>
  <c r="HP215" i="1"/>
  <c r="HO215" i="1"/>
  <c r="HN215" i="1"/>
  <c r="DZ215" i="1"/>
  <c r="DY215" i="1"/>
  <c r="DX215" i="1"/>
  <c r="DW215" i="1"/>
  <c r="DV215" i="1"/>
  <c r="HR196" i="1"/>
  <c r="HQ196" i="1"/>
  <c r="HP196" i="1"/>
  <c r="HO196" i="1"/>
  <c r="HN196" i="1"/>
  <c r="DZ196" i="1"/>
  <c r="DX196" i="1"/>
  <c r="DY196" i="1"/>
  <c r="DW196" i="1"/>
  <c r="DV196" i="1"/>
  <c r="HR137" i="1"/>
  <c r="HQ137" i="1"/>
  <c r="HP137" i="1"/>
  <c r="HO137" i="1"/>
  <c r="HN137" i="1"/>
  <c r="DZ137" i="1"/>
  <c r="DY137" i="1"/>
  <c r="DX137" i="1"/>
  <c r="DV137" i="1"/>
  <c r="DW137" i="1"/>
  <c r="HR191" i="1"/>
  <c r="HQ191" i="1"/>
  <c r="HP191" i="1"/>
  <c r="HO191" i="1"/>
  <c r="HN191" i="1"/>
  <c r="DZ191" i="1"/>
  <c r="DY191" i="1"/>
  <c r="DX191" i="1"/>
  <c r="DW191" i="1"/>
  <c r="DV191" i="1"/>
  <c r="HR72" i="1"/>
  <c r="HQ72" i="1"/>
  <c r="HP72" i="1"/>
  <c r="HO72" i="1"/>
  <c r="HN72" i="1"/>
  <c r="DZ72" i="1"/>
  <c r="DY72" i="1"/>
  <c r="DX72" i="1"/>
  <c r="DW72" i="1"/>
  <c r="DV72" i="1"/>
  <c r="HR361" i="1"/>
  <c r="HQ361" i="1"/>
  <c r="HP361" i="1"/>
  <c r="HO361" i="1"/>
  <c r="HN361" i="1"/>
  <c r="DZ361" i="1"/>
  <c r="DY361" i="1"/>
  <c r="DX361" i="1"/>
  <c r="DW361" i="1"/>
  <c r="DV361" i="1"/>
  <c r="HR249" i="1"/>
  <c r="HQ249" i="1"/>
  <c r="HP249" i="1"/>
  <c r="HO249" i="1"/>
  <c r="HN249" i="1"/>
  <c r="DZ249" i="1"/>
  <c r="DY249" i="1"/>
  <c r="DX249" i="1"/>
  <c r="DW249" i="1"/>
  <c r="DV249" i="1"/>
  <c r="HR396" i="1"/>
  <c r="HQ396" i="1"/>
  <c r="HP396" i="1"/>
  <c r="HO396" i="1"/>
  <c r="HN396" i="1"/>
  <c r="DZ396" i="1"/>
  <c r="DX396" i="1"/>
  <c r="DY396" i="1"/>
  <c r="DW396" i="1"/>
  <c r="DV396" i="1"/>
  <c r="HR284" i="1"/>
  <c r="HQ284" i="1"/>
  <c r="HP284" i="1"/>
  <c r="HO284" i="1"/>
  <c r="HN284" i="1"/>
  <c r="DZ284" i="1"/>
  <c r="DX284" i="1"/>
  <c r="DY284" i="1"/>
  <c r="DW284" i="1"/>
  <c r="DV284" i="1"/>
  <c r="HR140" i="1"/>
  <c r="HQ140" i="1"/>
  <c r="HP140" i="1"/>
  <c r="HO140" i="1"/>
  <c r="HN140" i="1"/>
  <c r="DZ140" i="1"/>
  <c r="DY140" i="1"/>
  <c r="DX140" i="1"/>
  <c r="DW140" i="1"/>
  <c r="DV140" i="1"/>
  <c r="HR335" i="1"/>
  <c r="HQ335" i="1"/>
  <c r="HP335" i="1"/>
  <c r="HO335" i="1"/>
  <c r="HN335" i="1"/>
  <c r="DZ335" i="1"/>
  <c r="DY335" i="1"/>
  <c r="DX335" i="1"/>
  <c r="DW335" i="1"/>
  <c r="DV335" i="1"/>
  <c r="HR207" i="1"/>
  <c r="HQ207" i="1"/>
  <c r="HP207" i="1"/>
  <c r="HO207" i="1"/>
  <c r="HN207" i="1"/>
  <c r="DZ207" i="1"/>
  <c r="DY207" i="1"/>
  <c r="DX207" i="1"/>
  <c r="DW207" i="1"/>
  <c r="DV207" i="1"/>
  <c r="HR386" i="1"/>
  <c r="HQ386" i="1"/>
  <c r="HP386" i="1"/>
  <c r="HO386" i="1"/>
  <c r="HN386" i="1"/>
  <c r="DY386" i="1"/>
  <c r="DX386" i="1"/>
  <c r="DZ386" i="1"/>
  <c r="DW386" i="1"/>
  <c r="DV386" i="1"/>
  <c r="HR258" i="1"/>
  <c r="HQ258" i="1"/>
  <c r="HP258" i="1"/>
  <c r="HO258" i="1"/>
  <c r="HN258" i="1"/>
  <c r="DY258" i="1"/>
  <c r="DX258" i="1"/>
  <c r="DZ258" i="1"/>
  <c r="DW258" i="1"/>
  <c r="DV258" i="1"/>
  <c r="HR389" i="1"/>
  <c r="HQ389" i="1"/>
  <c r="HP389" i="1"/>
  <c r="HO389" i="1"/>
  <c r="HN389" i="1"/>
  <c r="DZ389" i="1"/>
  <c r="DY389" i="1"/>
  <c r="DX389" i="1"/>
  <c r="DW389" i="1"/>
  <c r="DV389" i="1"/>
  <c r="HR392" i="1"/>
  <c r="HQ392" i="1"/>
  <c r="HP392" i="1"/>
  <c r="HO392" i="1"/>
  <c r="HN392" i="1"/>
  <c r="DZ392" i="1"/>
  <c r="DX392" i="1"/>
  <c r="DY392" i="1"/>
  <c r="DW392" i="1"/>
  <c r="DV392" i="1"/>
  <c r="HR264" i="1"/>
  <c r="HQ264" i="1"/>
  <c r="HP264" i="1"/>
  <c r="HO264" i="1"/>
  <c r="HN264" i="1"/>
  <c r="DZ264" i="1"/>
  <c r="DX264" i="1"/>
  <c r="DY264" i="1"/>
  <c r="DW264" i="1"/>
  <c r="DV264" i="1"/>
  <c r="HR395" i="1"/>
  <c r="HQ395" i="1"/>
  <c r="HP395" i="1"/>
  <c r="HO395" i="1"/>
  <c r="HN395" i="1"/>
  <c r="DZ395" i="1"/>
  <c r="DY395" i="1"/>
  <c r="DX395" i="1"/>
  <c r="DW395" i="1"/>
  <c r="DV395" i="1"/>
  <c r="HR315" i="1"/>
  <c r="HQ315" i="1"/>
  <c r="HP315" i="1"/>
  <c r="HO315" i="1"/>
  <c r="HN315" i="1"/>
  <c r="DZ315" i="1"/>
  <c r="DY315" i="1"/>
  <c r="DX315" i="1"/>
  <c r="DW315" i="1"/>
  <c r="DV315" i="1"/>
  <c r="HR235" i="1"/>
  <c r="HQ235" i="1"/>
  <c r="HP235" i="1"/>
  <c r="HO235" i="1"/>
  <c r="HN235" i="1"/>
  <c r="DZ235" i="1"/>
  <c r="DY235" i="1"/>
  <c r="DX235" i="1"/>
  <c r="DW235" i="1"/>
  <c r="DV235" i="1"/>
  <c r="HR382" i="1"/>
  <c r="HQ382" i="1"/>
  <c r="HP382" i="1"/>
  <c r="HO382" i="1"/>
  <c r="DY382" i="1"/>
  <c r="DZ382" i="1"/>
  <c r="DX382" i="1"/>
  <c r="HN382" i="1"/>
  <c r="DW382" i="1"/>
  <c r="DV382" i="1"/>
  <c r="HR302" i="1"/>
  <c r="HQ302" i="1"/>
  <c r="HP302" i="1"/>
  <c r="HO302" i="1"/>
  <c r="HN302" i="1"/>
  <c r="DY302" i="1"/>
  <c r="DZ302" i="1"/>
  <c r="DX302" i="1"/>
  <c r="DW302" i="1"/>
  <c r="DV302" i="1"/>
  <c r="HR385" i="1"/>
  <c r="HQ385" i="1"/>
  <c r="HP385" i="1"/>
  <c r="HO385" i="1"/>
  <c r="HN385" i="1"/>
  <c r="DZ385" i="1"/>
  <c r="DY385" i="1"/>
  <c r="DX385" i="1"/>
  <c r="DW385" i="1"/>
  <c r="DV385" i="1"/>
  <c r="HR177" i="1"/>
  <c r="HQ177" i="1"/>
  <c r="HP177" i="1"/>
  <c r="HO177" i="1"/>
  <c r="HN177" i="1"/>
  <c r="DZ177" i="1"/>
  <c r="DY177" i="1"/>
  <c r="DX177" i="1"/>
  <c r="DW177" i="1"/>
  <c r="DV177" i="1"/>
  <c r="HR356" i="1"/>
  <c r="HQ356" i="1"/>
  <c r="HP356" i="1"/>
  <c r="HO356" i="1"/>
  <c r="HN356" i="1"/>
  <c r="DZ356" i="1"/>
  <c r="DX356" i="1"/>
  <c r="DY356" i="1"/>
  <c r="DW356" i="1"/>
  <c r="DV356" i="1"/>
  <c r="HR244" i="1"/>
  <c r="HQ244" i="1"/>
  <c r="HP244" i="1"/>
  <c r="HO244" i="1"/>
  <c r="HN244" i="1"/>
  <c r="DZ244" i="1"/>
  <c r="DX244" i="1"/>
  <c r="DY244" i="1"/>
  <c r="DW244" i="1"/>
  <c r="DV244" i="1"/>
  <c r="HR391" i="1"/>
  <c r="HQ391" i="1"/>
  <c r="HP391" i="1"/>
  <c r="HO391" i="1"/>
  <c r="HN391" i="1"/>
  <c r="DZ391" i="1"/>
  <c r="DY391" i="1"/>
  <c r="DX391" i="1"/>
  <c r="DW391" i="1"/>
  <c r="DV391" i="1"/>
  <c r="HR279" i="1"/>
  <c r="HQ279" i="1"/>
  <c r="HP279" i="1"/>
  <c r="HO279" i="1"/>
  <c r="HN279" i="1"/>
  <c r="DZ279" i="1"/>
  <c r="DY279" i="1"/>
  <c r="DX279" i="1"/>
  <c r="DW279" i="1"/>
  <c r="DV279" i="1"/>
  <c r="HR394" i="1"/>
  <c r="HQ394" i="1"/>
  <c r="HP394" i="1"/>
  <c r="HO394" i="1"/>
  <c r="HN394" i="1"/>
  <c r="DZ394" i="1"/>
  <c r="DY394" i="1"/>
  <c r="DX394" i="1"/>
  <c r="DW394" i="1"/>
  <c r="DV394" i="1"/>
  <c r="HR298" i="1"/>
  <c r="HQ298" i="1"/>
  <c r="HP298" i="1"/>
  <c r="HO298" i="1"/>
  <c r="HN298" i="1"/>
  <c r="DZ298" i="1"/>
  <c r="DY298" i="1"/>
  <c r="DX298" i="1"/>
  <c r="DW298" i="1"/>
  <c r="DV298" i="1"/>
  <c r="HR154" i="1"/>
  <c r="HQ154" i="1"/>
  <c r="HP154" i="1"/>
  <c r="HO154" i="1"/>
  <c r="HN154" i="1"/>
  <c r="DZ154" i="1"/>
  <c r="DY154" i="1"/>
  <c r="DX154" i="1"/>
  <c r="DV154" i="1"/>
  <c r="DW154" i="1"/>
  <c r="HR301" i="1"/>
  <c r="HQ301" i="1"/>
  <c r="HP301" i="1"/>
  <c r="HO301" i="1"/>
  <c r="HN301" i="1"/>
  <c r="DZ301" i="1"/>
  <c r="DY301" i="1"/>
  <c r="DX301" i="1"/>
  <c r="DW301" i="1"/>
  <c r="DV301" i="1"/>
  <c r="HR339" i="1"/>
  <c r="HQ339" i="1"/>
  <c r="HP339" i="1"/>
  <c r="HO339" i="1"/>
  <c r="HN339" i="1"/>
  <c r="DZ339" i="1"/>
  <c r="DY339" i="1"/>
  <c r="DX339" i="1"/>
  <c r="DW339" i="1"/>
  <c r="DV339" i="1"/>
  <c r="HR94" i="1"/>
  <c r="HQ94" i="1"/>
  <c r="HP94" i="1"/>
  <c r="HO94" i="1"/>
  <c r="HN94" i="1"/>
  <c r="DZ94" i="1"/>
  <c r="DY94" i="1"/>
  <c r="DX94" i="1"/>
  <c r="DW94" i="1"/>
  <c r="DV94" i="1"/>
  <c r="HR90" i="1"/>
  <c r="HQ90" i="1"/>
  <c r="HP90" i="1"/>
  <c r="HO90" i="1"/>
  <c r="HN90" i="1"/>
  <c r="DZ90" i="1"/>
  <c r="DY90" i="1"/>
  <c r="DX90" i="1"/>
  <c r="DW90" i="1"/>
  <c r="DV90" i="1"/>
  <c r="HR213" i="1"/>
  <c r="HQ213" i="1"/>
  <c r="HP213" i="1"/>
  <c r="HO213" i="1"/>
  <c r="HN213" i="1"/>
  <c r="DZ213" i="1"/>
  <c r="DY213" i="1"/>
  <c r="DX213" i="1"/>
  <c r="DW213" i="1"/>
  <c r="DV213" i="1"/>
  <c r="HR149" i="1"/>
  <c r="HQ149" i="1"/>
  <c r="HP149" i="1"/>
  <c r="HO149" i="1"/>
  <c r="DZ149" i="1"/>
  <c r="DY149" i="1"/>
  <c r="HN149" i="1"/>
  <c r="DX149" i="1"/>
  <c r="DV149" i="1"/>
  <c r="DW149" i="1"/>
  <c r="HR208" i="1"/>
  <c r="HQ208" i="1"/>
  <c r="HP208" i="1"/>
  <c r="HO208" i="1"/>
  <c r="HN208" i="1"/>
  <c r="DZ208" i="1"/>
  <c r="DX208" i="1"/>
  <c r="DY208" i="1"/>
  <c r="DW208" i="1"/>
  <c r="DV208" i="1"/>
  <c r="HR227" i="1"/>
  <c r="HQ227" i="1"/>
  <c r="HP227" i="1"/>
  <c r="HO227" i="1"/>
  <c r="HN227" i="1"/>
  <c r="DZ227" i="1"/>
  <c r="DY227" i="1"/>
  <c r="DX227" i="1"/>
  <c r="DW227" i="1"/>
  <c r="DV227" i="1"/>
  <c r="HR131" i="1"/>
  <c r="HQ131" i="1"/>
  <c r="HP131" i="1"/>
  <c r="HO131" i="1"/>
  <c r="HN131" i="1"/>
  <c r="DZ131" i="1"/>
  <c r="DX131" i="1"/>
  <c r="DY131" i="1"/>
  <c r="DW131" i="1"/>
  <c r="DV131" i="1"/>
  <c r="HR182" i="1"/>
  <c r="HQ182" i="1"/>
  <c r="HP182" i="1"/>
  <c r="HO182" i="1"/>
  <c r="DZ182" i="1"/>
  <c r="DY182" i="1"/>
  <c r="HN182" i="1"/>
  <c r="DX182" i="1"/>
  <c r="DV182" i="1"/>
  <c r="DW182" i="1"/>
  <c r="HR104" i="1"/>
  <c r="HQ104" i="1"/>
  <c r="HP104" i="1"/>
  <c r="HO104" i="1"/>
  <c r="HN104" i="1"/>
  <c r="DZ104" i="1"/>
  <c r="DY104" i="1"/>
  <c r="DX104" i="1"/>
  <c r="DW104" i="1"/>
  <c r="DV104" i="1"/>
  <c r="HR157" i="1"/>
  <c r="HP157" i="1"/>
  <c r="HQ157" i="1"/>
  <c r="HO157" i="1"/>
  <c r="HN157" i="1"/>
  <c r="DZ157" i="1"/>
  <c r="DY157" i="1"/>
  <c r="DX157" i="1"/>
  <c r="DW157" i="1"/>
  <c r="DV157" i="1"/>
  <c r="HR219" i="1"/>
  <c r="HQ219" i="1"/>
  <c r="HP219" i="1"/>
  <c r="HO219" i="1"/>
  <c r="HN219" i="1"/>
  <c r="DZ219" i="1"/>
  <c r="DY219" i="1"/>
  <c r="DX219" i="1"/>
  <c r="DW219" i="1"/>
  <c r="DV219" i="1"/>
  <c r="HR206" i="1"/>
  <c r="HQ206" i="1"/>
  <c r="HP206" i="1"/>
  <c r="HO206" i="1"/>
  <c r="HN206" i="1"/>
  <c r="DY206" i="1"/>
  <c r="DZ206" i="1"/>
  <c r="DX206" i="1"/>
  <c r="DW206" i="1"/>
  <c r="DV206" i="1"/>
  <c r="HR254" i="1"/>
  <c r="HQ254" i="1"/>
  <c r="HP254" i="1"/>
  <c r="HO254" i="1"/>
  <c r="DY254" i="1"/>
  <c r="DZ254" i="1"/>
  <c r="DX254" i="1"/>
  <c r="HN254" i="1"/>
  <c r="DW254" i="1"/>
  <c r="DV254" i="1"/>
  <c r="HR146" i="1"/>
  <c r="HQ146" i="1"/>
  <c r="HP146" i="1"/>
  <c r="HO146" i="1"/>
  <c r="HN146" i="1"/>
  <c r="DZ146" i="1"/>
  <c r="DY146" i="1"/>
  <c r="DX146" i="1"/>
  <c r="DW146" i="1"/>
  <c r="DV146" i="1"/>
  <c r="HR255" i="1"/>
  <c r="HQ255" i="1"/>
  <c r="HP255" i="1"/>
  <c r="HO255" i="1"/>
  <c r="HN255" i="1"/>
  <c r="DZ255" i="1"/>
  <c r="DY255" i="1"/>
  <c r="DX255" i="1"/>
  <c r="DW255" i="1"/>
  <c r="DV255" i="1"/>
  <c r="HR277" i="1"/>
  <c r="HQ277" i="1"/>
  <c r="HP277" i="1"/>
  <c r="HO277" i="1"/>
  <c r="HN277" i="1"/>
  <c r="DZ277" i="1"/>
  <c r="DY277" i="1"/>
  <c r="DX277" i="1"/>
  <c r="DW277" i="1"/>
  <c r="DV277" i="1"/>
  <c r="HR304" i="1"/>
  <c r="HQ304" i="1"/>
  <c r="HP304" i="1"/>
  <c r="HO304" i="1"/>
  <c r="HN304" i="1"/>
  <c r="DZ304" i="1"/>
  <c r="DX304" i="1"/>
  <c r="DY304" i="1"/>
  <c r="DW304" i="1"/>
  <c r="DV304" i="1"/>
  <c r="HR355" i="1"/>
  <c r="HQ355" i="1"/>
  <c r="HP355" i="1"/>
  <c r="HO355" i="1"/>
  <c r="HN355" i="1"/>
  <c r="DZ355" i="1"/>
  <c r="DY355" i="1"/>
  <c r="DX355" i="1"/>
  <c r="DW355" i="1"/>
  <c r="DV355" i="1"/>
  <c r="HR266" i="1"/>
  <c r="HQ266" i="1"/>
  <c r="HP266" i="1"/>
  <c r="HO266" i="1"/>
  <c r="HN266" i="1"/>
  <c r="DZ266" i="1"/>
  <c r="DY266" i="1"/>
  <c r="DX266" i="1"/>
  <c r="DW266" i="1"/>
  <c r="DV266" i="1"/>
  <c r="HR337" i="1"/>
  <c r="HQ337" i="1"/>
  <c r="HP337" i="1"/>
  <c r="HO337" i="1"/>
  <c r="HN337" i="1"/>
  <c r="DZ337" i="1"/>
  <c r="DY337" i="1"/>
  <c r="DX337" i="1"/>
  <c r="DW337" i="1"/>
  <c r="DV337" i="1"/>
  <c r="HR316" i="1"/>
  <c r="HQ316" i="1"/>
  <c r="HP316" i="1"/>
  <c r="HO316" i="1"/>
  <c r="HN316" i="1"/>
  <c r="DZ316" i="1"/>
  <c r="DX316" i="1"/>
  <c r="DY316" i="1"/>
  <c r="DW316" i="1"/>
  <c r="DV316" i="1"/>
  <c r="HR92" i="1"/>
  <c r="HQ92" i="1"/>
  <c r="HP92" i="1"/>
  <c r="HO92" i="1"/>
  <c r="HN92" i="1"/>
  <c r="DZ92" i="1"/>
  <c r="DY92" i="1"/>
  <c r="DX92" i="1"/>
  <c r="DW92" i="1"/>
  <c r="DV92" i="1"/>
  <c r="HR145" i="1"/>
  <c r="HQ145" i="1"/>
  <c r="HP145" i="1"/>
  <c r="HO145" i="1"/>
  <c r="HN145" i="1"/>
  <c r="DY145" i="1"/>
  <c r="DX145" i="1"/>
  <c r="DZ145" i="1"/>
  <c r="DV145" i="1"/>
  <c r="DW145" i="1"/>
  <c r="HR333" i="1"/>
  <c r="HQ333" i="1"/>
  <c r="HP333" i="1"/>
  <c r="HO333" i="1"/>
  <c r="HN333" i="1"/>
  <c r="DZ333" i="1"/>
  <c r="DY333" i="1"/>
  <c r="DX333" i="1"/>
  <c r="DW333" i="1"/>
  <c r="DV333" i="1"/>
  <c r="HR311" i="1"/>
  <c r="HQ311" i="1"/>
  <c r="HP311" i="1"/>
  <c r="HO311" i="1"/>
  <c r="HN311" i="1"/>
  <c r="DZ311" i="1"/>
  <c r="DY311" i="1"/>
  <c r="DX311" i="1"/>
  <c r="DW311" i="1"/>
  <c r="DV311" i="1"/>
  <c r="HR105" i="1"/>
  <c r="HQ105" i="1"/>
  <c r="HP105" i="1"/>
  <c r="HO105" i="1"/>
  <c r="HN105" i="1"/>
  <c r="DZ105" i="1"/>
  <c r="DY105" i="1"/>
  <c r="DX105" i="1"/>
  <c r="DV105" i="1"/>
  <c r="DW105" i="1"/>
  <c r="HR172" i="1"/>
  <c r="HQ172" i="1"/>
  <c r="HP172" i="1"/>
  <c r="HO172" i="1"/>
  <c r="HN172" i="1"/>
  <c r="DZ172" i="1"/>
  <c r="DX172" i="1"/>
  <c r="DY172" i="1"/>
  <c r="DW172" i="1"/>
  <c r="DV172" i="1"/>
  <c r="HR122" i="1"/>
  <c r="HQ122" i="1"/>
  <c r="HP122" i="1"/>
  <c r="HO122" i="1"/>
  <c r="HN122" i="1"/>
  <c r="DZ122" i="1"/>
  <c r="DY122" i="1"/>
  <c r="DX122" i="1"/>
  <c r="DW122" i="1"/>
  <c r="DV122" i="1"/>
  <c r="HR87" i="1"/>
  <c r="HQ87" i="1"/>
  <c r="HP87" i="1"/>
  <c r="HO87" i="1"/>
  <c r="HN87" i="1"/>
  <c r="DZ87" i="1"/>
  <c r="DX87" i="1"/>
  <c r="DY87" i="1"/>
  <c r="DW87" i="1"/>
  <c r="DV87" i="1"/>
  <c r="HR290" i="1"/>
  <c r="HQ290" i="1"/>
  <c r="HP290" i="1"/>
  <c r="HO290" i="1"/>
  <c r="HN290" i="1"/>
  <c r="DY290" i="1"/>
  <c r="DX290" i="1"/>
  <c r="DZ290" i="1"/>
  <c r="DW290" i="1"/>
  <c r="DV290" i="1"/>
  <c r="HR257" i="1"/>
  <c r="HQ257" i="1"/>
  <c r="HP257" i="1"/>
  <c r="HO257" i="1"/>
  <c r="HN257" i="1"/>
  <c r="DZ257" i="1"/>
  <c r="DY257" i="1"/>
  <c r="DX257" i="1"/>
  <c r="DW257" i="1"/>
  <c r="DV257" i="1"/>
  <c r="HR234" i="1"/>
  <c r="HQ234" i="1"/>
  <c r="HP234" i="1"/>
  <c r="HO234" i="1"/>
  <c r="HN234" i="1"/>
  <c r="DZ234" i="1"/>
  <c r="DY234" i="1"/>
  <c r="DX234" i="1"/>
  <c r="DW234" i="1"/>
  <c r="DV234" i="1"/>
  <c r="HR199" i="1"/>
  <c r="HQ199" i="1"/>
  <c r="HP199" i="1"/>
  <c r="HO199" i="1"/>
  <c r="HN199" i="1"/>
  <c r="DZ199" i="1"/>
  <c r="DY199" i="1"/>
  <c r="DX199" i="1"/>
  <c r="DW199" i="1"/>
  <c r="DV199" i="1"/>
  <c r="HR93" i="1"/>
  <c r="HQ93" i="1"/>
  <c r="HP93" i="1"/>
  <c r="HO93" i="1"/>
  <c r="DY93" i="1"/>
  <c r="DZ93" i="1"/>
  <c r="DX93" i="1"/>
  <c r="HN93" i="1"/>
  <c r="DV93" i="1"/>
  <c r="DW93" i="1"/>
  <c r="HR185" i="1"/>
  <c r="HQ185" i="1"/>
  <c r="HP185" i="1"/>
  <c r="HO185" i="1"/>
  <c r="HN185" i="1"/>
  <c r="DZ185" i="1"/>
  <c r="DY185" i="1"/>
  <c r="DX185" i="1"/>
  <c r="DW185" i="1"/>
  <c r="DV185" i="1"/>
  <c r="HR178" i="1"/>
  <c r="HQ178" i="1"/>
  <c r="HP178" i="1"/>
  <c r="HO178" i="1"/>
  <c r="HN178" i="1"/>
  <c r="DY178" i="1"/>
  <c r="DX178" i="1"/>
  <c r="DZ178" i="1"/>
  <c r="DV178" i="1"/>
  <c r="DW178" i="1"/>
  <c r="HR179" i="1"/>
  <c r="HQ179" i="1"/>
  <c r="HP179" i="1"/>
  <c r="HO179" i="1"/>
  <c r="HN179" i="1"/>
  <c r="DZ179" i="1"/>
  <c r="DY179" i="1"/>
  <c r="DX179" i="1"/>
  <c r="DW179" i="1"/>
  <c r="DV179" i="1"/>
  <c r="HR158" i="1"/>
  <c r="HQ158" i="1"/>
  <c r="HP158" i="1"/>
  <c r="HO158" i="1"/>
  <c r="DY158" i="1"/>
  <c r="DZ158" i="1"/>
  <c r="DX158" i="1"/>
  <c r="HN158" i="1"/>
  <c r="DV158" i="1"/>
  <c r="DW158" i="1"/>
  <c r="HR236" i="1"/>
  <c r="HQ236" i="1"/>
  <c r="HP236" i="1"/>
  <c r="HO236" i="1"/>
  <c r="HN236" i="1"/>
  <c r="DZ236" i="1"/>
  <c r="DX236" i="1"/>
  <c r="DY236" i="1"/>
  <c r="DW236" i="1"/>
  <c r="DV236" i="1"/>
  <c r="HR345" i="1"/>
  <c r="HQ345" i="1"/>
  <c r="HP345" i="1"/>
  <c r="HO345" i="1"/>
  <c r="HN345" i="1"/>
  <c r="DZ345" i="1"/>
  <c r="DY345" i="1"/>
  <c r="DX345" i="1"/>
  <c r="DW345" i="1"/>
  <c r="DV345" i="1"/>
  <c r="HR233" i="1"/>
  <c r="HQ233" i="1"/>
  <c r="HP233" i="1"/>
  <c r="HO233" i="1"/>
  <c r="HN233" i="1"/>
  <c r="DZ233" i="1"/>
  <c r="DY233" i="1"/>
  <c r="DX233" i="1"/>
  <c r="DW233" i="1"/>
  <c r="DV233" i="1"/>
  <c r="HR364" i="1"/>
  <c r="HQ364" i="1"/>
  <c r="HP364" i="1"/>
  <c r="HO364" i="1"/>
  <c r="HN364" i="1"/>
  <c r="DZ364" i="1"/>
  <c r="DX364" i="1"/>
  <c r="DY364" i="1"/>
  <c r="DW364" i="1"/>
  <c r="DV364" i="1"/>
  <c r="HR268" i="1"/>
  <c r="HQ268" i="1"/>
  <c r="HP268" i="1"/>
  <c r="HO268" i="1"/>
  <c r="HN268" i="1"/>
  <c r="DZ268" i="1"/>
  <c r="DX268" i="1"/>
  <c r="DY268" i="1"/>
  <c r="DW268" i="1"/>
  <c r="DV268" i="1"/>
  <c r="HR383" i="1"/>
  <c r="HQ383" i="1"/>
  <c r="HP383" i="1"/>
  <c r="HO383" i="1"/>
  <c r="HN383" i="1"/>
  <c r="DZ383" i="1"/>
  <c r="DY383" i="1"/>
  <c r="DX383" i="1"/>
  <c r="DW383" i="1"/>
  <c r="DV383" i="1"/>
  <c r="HR319" i="1"/>
  <c r="HQ319" i="1"/>
  <c r="HP319" i="1"/>
  <c r="HO319" i="1"/>
  <c r="HN319" i="1"/>
  <c r="DZ319" i="1"/>
  <c r="DY319" i="1"/>
  <c r="DX319" i="1"/>
  <c r="DW319" i="1"/>
  <c r="DV319" i="1"/>
  <c r="HR175" i="1"/>
  <c r="HQ175" i="1"/>
  <c r="HP175" i="1"/>
  <c r="HO175" i="1"/>
  <c r="HN175" i="1"/>
  <c r="DZ175" i="1"/>
  <c r="DY175" i="1"/>
  <c r="DX175" i="1"/>
  <c r="DW175" i="1"/>
  <c r="DV175" i="1"/>
  <c r="HR354" i="1"/>
  <c r="HQ354" i="1"/>
  <c r="HP354" i="1"/>
  <c r="HO354" i="1"/>
  <c r="HN354" i="1"/>
  <c r="DY354" i="1"/>
  <c r="DX354" i="1"/>
  <c r="DZ354" i="1"/>
  <c r="DW354" i="1"/>
  <c r="DV354" i="1"/>
  <c r="HR242" i="1"/>
  <c r="HQ242" i="1"/>
  <c r="HP242" i="1"/>
  <c r="HO242" i="1"/>
  <c r="HN242" i="1"/>
  <c r="DY242" i="1"/>
  <c r="DX242" i="1"/>
  <c r="DZ242" i="1"/>
  <c r="DW242" i="1"/>
  <c r="DV242" i="1"/>
  <c r="HR373" i="1"/>
  <c r="HQ373" i="1"/>
  <c r="HP373" i="1"/>
  <c r="HO373" i="1"/>
  <c r="HN373" i="1"/>
  <c r="DZ373" i="1"/>
  <c r="DY373" i="1"/>
  <c r="DX373" i="1"/>
  <c r="DW373" i="1"/>
  <c r="DV373" i="1"/>
  <c r="HR344" i="1"/>
  <c r="HQ344" i="1"/>
  <c r="HP344" i="1"/>
  <c r="HO344" i="1"/>
  <c r="HN344" i="1"/>
  <c r="DZ344" i="1"/>
  <c r="DX344" i="1"/>
  <c r="DY344" i="1"/>
  <c r="DW344" i="1"/>
  <c r="DV344" i="1"/>
  <c r="HR216" i="1"/>
  <c r="HQ216" i="1"/>
  <c r="HP216" i="1"/>
  <c r="HO216" i="1"/>
  <c r="HN216" i="1"/>
  <c r="DZ216" i="1"/>
  <c r="DX216" i="1"/>
  <c r="DY216" i="1"/>
  <c r="DW216" i="1"/>
  <c r="DV216" i="1"/>
  <c r="HR379" i="1"/>
  <c r="HQ379" i="1"/>
  <c r="HP379" i="1"/>
  <c r="HO379" i="1"/>
  <c r="HN379" i="1"/>
  <c r="DZ379" i="1"/>
  <c r="DY379" i="1"/>
  <c r="DX379" i="1"/>
  <c r="DW379" i="1"/>
  <c r="DV379" i="1"/>
  <c r="HR299" i="1"/>
  <c r="HQ299" i="1"/>
  <c r="HP299" i="1"/>
  <c r="HO299" i="1"/>
  <c r="HN299" i="1"/>
  <c r="DZ299" i="1"/>
  <c r="DY299" i="1"/>
  <c r="DX299" i="1"/>
  <c r="DW299" i="1"/>
  <c r="DV299" i="1"/>
  <c r="HR203" i="1"/>
  <c r="HQ203" i="1"/>
  <c r="HP203" i="1"/>
  <c r="HO203" i="1"/>
  <c r="HN203" i="1"/>
  <c r="DZ203" i="1"/>
  <c r="DY203" i="1"/>
  <c r="DX203" i="1"/>
  <c r="DW203" i="1"/>
  <c r="DV203" i="1"/>
  <c r="HR350" i="1"/>
  <c r="HQ350" i="1"/>
  <c r="HP350" i="1"/>
  <c r="HO350" i="1"/>
  <c r="DY350" i="1"/>
  <c r="DZ350" i="1"/>
  <c r="DX350" i="1"/>
  <c r="HN350" i="1"/>
  <c r="DW350" i="1"/>
  <c r="DV350" i="1"/>
  <c r="HR270" i="1"/>
  <c r="HQ270" i="1"/>
  <c r="HP270" i="1"/>
  <c r="HO270" i="1"/>
  <c r="HN270" i="1"/>
  <c r="DY270" i="1"/>
  <c r="DZ270" i="1"/>
  <c r="DX270" i="1"/>
  <c r="DW270" i="1"/>
  <c r="DV270" i="1"/>
  <c r="HR369" i="1"/>
  <c r="HQ369" i="1"/>
  <c r="HP369" i="1"/>
  <c r="HO369" i="1"/>
  <c r="HN369" i="1"/>
  <c r="DZ369" i="1"/>
  <c r="DY369" i="1"/>
  <c r="DX369" i="1"/>
  <c r="DW369" i="1"/>
  <c r="DV369" i="1"/>
  <c r="HR129" i="1"/>
  <c r="HQ129" i="1"/>
  <c r="HP129" i="1"/>
  <c r="HO129" i="1"/>
  <c r="HN129" i="1"/>
  <c r="DY129" i="1"/>
  <c r="DX129" i="1"/>
  <c r="DZ129" i="1"/>
  <c r="DV129" i="1"/>
  <c r="DW129" i="1"/>
  <c r="HR324" i="1"/>
  <c r="HQ324" i="1"/>
  <c r="HP324" i="1"/>
  <c r="HO324" i="1"/>
  <c r="HN324" i="1"/>
  <c r="DZ324" i="1"/>
  <c r="DX324" i="1"/>
  <c r="DY324" i="1"/>
  <c r="DW324" i="1"/>
  <c r="DV324" i="1"/>
  <c r="HR228" i="1"/>
  <c r="HQ228" i="1"/>
  <c r="HP228" i="1"/>
  <c r="HO228" i="1"/>
  <c r="HN228" i="1"/>
  <c r="DZ228" i="1"/>
  <c r="DX228" i="1"/>
  <c r="DY228" i="1"/>
  <c r="DW228" i="1"/>
  <c r="DV228" i="1"/>
  <c r="HR375" i="1"/>
  <c r="HQ375" i="1"/>
  <c r="HP375" i="1"/>
  <c r="HO375" i="1"/>
  <c r="HN375" i="1"/>
  <c r="DZ375" i="1"/>
  <c r="DY375" i="1"/>
  <c r="DX375" i="1"/>
  <c r="DW375" i="1"/>
  <c r="DV375" i="1"/>
  <c r="HR247" i="1"/>
  <c r="HQ247" i="1"/>
  <c r="HP247" i="1"/>
  <c r="HO247" i="1"/>
  <c r="HN247" i="1"/>
  <c r="DZ247" i="1"/>
  <c r="DY247" i="1"/>
  <c r="DX247" i="1"/>
  <c r="DW247" i="1"/>
  <c r="DV247" i="1"/>
  <c r="HR346" i="1"/>
  <c r="HQ346" i="1"/>
  <c r="HP346" i="1"/>
  <c r="HO346" i="1"/>
  <c r="HN346" i="1"/>
  <c r="DZ346" i="1"/>
  <c r="DY346" i="1"/>
  <c r="DX346" i="1"/>
  <c r="DW346" i="1"/>
  <c r="DV346" i="1"/>
  <c r="HR282" i="1"/>
  <c r="HQ282" i="1"/>
  <c r="HP282" i="1"/>
  <c r="HO282" i="1"/>
  <c r="HN282" i="1"/>
  <c r="DZ282" i="1"/>
  <c r="DY282" i="1"/>
  <c r="DX282" i="1"/>
  <c r="DW282" i="1"/>
  <c r="DV282" i="1"/>
  <c r="HR138" i="1"/>
  <c r="HQ138" i="1"/>
  <c r="HP138" i="1"/>
  <c r="HO138" i="1"/>
  <c r="HN138" i="1"/>
  <c r="DZ138" i="1"/>
  <c r="DY138" i="1"/>
  <c r="DX138" i="1"/>
  <c r="DW138" i="1"/>
  <c r="DV138" i="1"/>
  <c r="HR205" i="1"/>
  <c r="HQ205" i="1"/>
  <c r="HP205" i="1"/>
  <c r="HO205" i="1"/>
  <c r="HN205" i="1"/>
  <c r="DZ205" i="1"/>
  <c r="DY205" i="1"/>
  <c r="DX205" i="1"/>
  <c r="DW205" i="1"/>
  <c r="DV205" i="1"/>
  <c r="HR307" i="1"/>
  <c r="HQ307" i="1"/>
  <c r="HP307" i="1"/>
  <c r="HO307" i="1"/>
  <c r="HN307" i="1"/>
  <c r="DZ307" i="1"/>
  <c r="DY307" i="1"/>
  <c r="DX307" i="1"/>
  <c r="DW307" i="1"/>
  <c r="DV307" i="1"/>
  <c r="HR107" i="1"/>
  <c r="HQ107" i="1"/>
  <c r="HP107" i="1"/>
  <c r="HO107" i="1"/>
  <c r="HN107" i="1"/>
  <c r="DZ107" i="1"/>
  <c r="DX107" i="1"/>
  <c r="DY107" i="1"/>
  <c r="DW107" i="1"/>
  <c r="DV107" i="1"/>
  <c r="HR110" i="1"/>
  <c r="HQ110" i="1"/>
  <c r="HP110" i="1"/>
  <c r="HO110" i="1"/>
  <c r="HN110" i="1"/>
  <c r="DZ110" i="1"/>
  <c r="DY110" i="1"/>
  <c r="DX110" i="1"/>
  <c r="DW110" i="1"/>
  <c r="DV110" i="1"/>
  <c r="HR89" i="1"/>
  <c r="HQ89" i="1"/>
  <c r="HP89" i="1"/>
  <c r="HO89" i="1"/>
  <c r="HN89" i="1"/>
  <c r="DZ89" i="1"/>
  <c r="DY89" i="1"/>
  <c r="DX89" i="1"/>
  <c r="DV89" i="1"/>
  <c r="DW89" i="1"/>
  <c r="HR197" i="1"/>
  <c r="HQ197" i="1"/>
  <c r="HP197" i="1"/>
  <c r="HO197" i="1"/>
  <c r="HN197" i="1"/>
  <c r="DZ197" i="1"/>
  <c r="DY197" i="1"/>
  <c r="DX197" i="1"/>
  <c r="DW197" i="1"/>
  <c r="DV197" i="1"/>
  <c r="HR133" i="1"/>
  <c r="HQ133" i="1"/>
  <c r="HP133" i="1"/>
  <c r="HO133" i="1"/>
  <c r="HN133" i="1"/>
  <c r="DZ133" i="1"/>
  <c r="DY133" i="1"/>
  <c r="DX133" i="1"/>
  <c r="DV133" i="1"/>
  <c r="DW133" i="1"/>
  <c r="HR192" i="1"/>
  <c r="HQ192" i="1"/>
  <c r="HP192" i="1"/>
  <c r="HO192" i="1"/>
  <c r="HN192" i="1"/>
  <c r="DZ192" i="1"/>
  <c r="DX192" i="1"/>
  <c r="DY192" i="1"/>
  <c r="DW192" i="1"/>
  <c r="DV192" i="1"/>
  <c r="HR211" i="1"/>
  <c r="HQ211" i="1"/>
  <c r="HP211" i="1"/>
  <c r="HO211" i="1"/>
  <c r="HN211" i="1"/>
  <c r="DZ211" i="1"/>
  <c r="DY211" i="1"/>
  <c r="DX211" i="1"/>
  <c r="DW211" i="1"/>
  <c r="DV211" i="1"/>
  <c r="HR230" i="1"/>
  <c r="HQ230" i="1"/>
  <c r="HP230" i="1"/>
  <c r="HO230" i="1"/>
  <c r="HN230" i="1"/>
  <c r="DZ230" i="1"/>
  <c r="DY230" i="1"/>
  <c r="DX230" i="1"/>
  <c r="DW230" i="1"/>
  <c r="DV230" i="1"/>
  <c r="HR166" i="1"/>
  <c r="HQ166" i="1"/>
  <c r="HP166" i="1"/>
  <c r="HO166" i="1"/>
  <c r="HN166" i="1"/>
  <c r="DZ166" i="1"/>
  <c r="DY166" i="1"/>
  <c r="DX166" i="1"/>
  <c r="DV166" i="1"/>
  <c r="DW166" i="1"/>
  <c r="HR96" i="1"/>
  <c r="HQ96" i="1"/>
  <c r="HP96" i="1"/>
  <c r="HO96" i="1"/>
  <c r="HN96" i="1"/>
  <c r="DZ96" i="1"/>
  <c r="DY96" i="1"/>
  <c r="DX96" i="1"/>
  <c r="DW96" i="1"/>
  <c r="DV96" i="1"/>
  <c r="HR125" i="1"/>
  <c r="HQ125" i="1"/>
  <c r="HP125" i="1"/>
  <c r="HO125" i="1"/>
  <c r="DY125" i="1"/>
  <c r="DZ125" i="1"/>
  <c r="DX125" i="1"/>
  <c r="HN125" i="1"/>
  <c r="DV125" i="1"/>
  <c r="DW125" i="1"/>
  <c r="HR155" i="1"/>
  <c r="HQ155" i="1"/>
  <c r="HP155" i="1"/>
  <c r="HO155" i="1"/>
  <c r="HN155" i="1"/>
  <c r="DZ155" i="1"/>
  <c r="DY155" i="1"/>
  <c r="DX155" i="1"/>
  <c r="DW155" i="1"/>
  <c r="DV155" i="1"/>
  <c r="HR190" i="1"/>
  <c r="HQ190" i="1"/>
  <c r="HP190" i="1"/>
  <c r="HO190" i="1"/>
  <c r="DY190" i="1"/>
  <c r="DZ190" i="1"/>
  <c r="DX190" i="1"/>
  <c r="HN190" i="1"/>
  <c r="DW190" i="1"/>
  <c r="DV190" i="1"/>
  <c r="HR188" i="1"/>
  <c r="HQ188" i="1"/>
  <c r="HP188" i="1"/>
  <c r="HO188" i="1"/>
  <c r="HN188" i="1"/>
  <c r="DZ188" i="1"/>
  <c r="DX188" i="1"/>
  <c r="DY188" i="1"/>
  <c r="DW188" i="1"/>
  <c r="DV188" i="1"/>
  <c r="HR112" i="1"/>
  <c r="HQ112" i="1"/>
  <c r="HP112" i="1"/>
  <c r="HO112" i="1"/>
  <c r="HN112" i="1"/>
  <c r="DZ112" i="1"/>
  <c r="DY112" i="1"/>
  <c r="DX112" i="1"/>
  <c r="DW112" i="1"/>
  <c r="DV112" i="1"/>
  <c r="HR143" i="1"/>
  <c r="HQ143" i="1"/>
  <c r="HP143" i="1"/>
  <c r="HO143" i="1"/>
  <c r="HN143" i="1"/>
  <c r="DZ143" i="1"/>
  <c r="DX143" i="1"/>
  <c r="DY143" i="1"/>
  <c r="DW143" i="1"/>
  <c r="DV143" i="1"/>
  <c r="HR187" i="1"/>
  <c r="HQ187" i="1"/>
  <c r="HP187" i="1"/>
  <c r="HO187" i="1"/>
  <c r="HN187" i="1"/>
  <c r="DZ187" i="1"/>
  <c r="DY187" i="1"/>
  <c r="DX187" i="1"/>
  <c r="DW187" i="1"/>
  <c r="DV187" i="1"/>
  <c r="HR261" i="1"/>
  <c r="HQ261" i="1"/>
  <c r="HP261" i="1"/>
  <c r="HO261" i="1"/>
  <c r="HN261" i="1"/>
  <c r="DZ261" i="1"/>
  <c r="DY261" i="1"/>
  <c r="DX261" i="1"/>
  <c r="DW261" i="1"/>
  <c r="DV261" i="1"/>
  <c r="HR288" i="1"/>
  <c r="HQ288" i="1"/>
  <c r="HP288" i="1"/>
  <c r="HO288" i="1"/>
  <c r="HN288" i="1"/>
  <c r="DZ288" i="1"/>
  <c r="DX288" i="1"/>
  <c r="DY288" i="1"/>
  <c r="DW288" i="1"/>
  <c r="DV288" i="1"/>
  <c r="HR323" i="1"/>
  <c r="HQ323" i="1"/>
  <c r="HP323" i="1"/>
  <c r="HO323" i="1"/>
  <c r="HN323" i="1"/>
  <c r="DZ323" i="1"/>
  <c r="DY323" i="1"/>
  <c r="DX323" i="1"/>
  <c r="DW323" i="1"/>
  <c r="DV323" i="1"/>
  <c r="HR88" i="1"/>
  <c r="HQ88" i="1"/>
  <c r="HP88" i="1"/>
  <c r="HO88" i="1"/>
  <c r="HN88" i="1"/>
  <c r="DZ88" i="1"/>
  <c r="DY88" i="1"/>
  <c r="DX88" i="1"/>
  <c r="DW88" i="1"/>
  <c r="DV88" i="1"/>
  <c r="HR289" i="1"/>
  <c r="HQ289" i="1"/>
  <c r="HP289" i="1"/>
  <c r="HO289" i="1"/>
  <c r="HN289" i="1"/>
  <c r="DZ289" i="1"/>
  <c r="DY289" i="1"/>
  <c r="DX289" i="1"/>
  <c r="DW289" i="1"/>
  <c r="DV289" i="1"/>
  <c r="HR300" i="1"/>
  <c r="HQ300" i="1"/>
  <c r="HP300" i="1"/>
  <c r="HO300" i="1"/>
  <c r="HN300" i="1"/>
  <c r="DZ300" i="1"/>
  <c r="DX300" i="1"/>
  <c r="DY300" i="1"/>
  <c r="DW300" i="1"/>
  <c r="DV300" i="1"/>
  <c r="HR101" i="1"/>
  <c r="HQ101" i="1"/>
  <c r="HP101" i="1"/>
  <c r="HO101" i="1"/>
  <c r="HN101" i="1"/>
  <c r="DZ101" i="1"/>
  <c r="DY101" i="1"/>
  <c r="DX101" i="1"/>
  <c r="DV101" i="1"/>
  <c r="DW101" i="1"/>
  <c r="HR313" i="1"/>
  <c r="HQ313" i="1"/>
  <c r="HP313" i="1"/>
  <c r="HO313" i="1"/>
  <c r="HN313" i="1"/>
  <c r="DZ313" i="1"/>
  <c r="DY313" i="1"/>
  <c r="DX313" i="1"/>
  <c r="DW313" i="1"/>
  <c r="DV313" i="1"/>
  <c r="HR308" i="1"/>
  <c r="HQ308" i="1"/>
  <c r="HP308" i="1"/>
  <c r="HO308" i="1"/>
  <c r="HN308" i="1"/>
  <c r="DZ308" i="1"/>
  <c r="DX308" i="1"/>
  <c r="DY308" i="1"/>
  <c r="DW308" i="1"/>
  <c r="DV308" i="1"/>
  <c r="HR294" i="1"/>
  <c r="HQ294" i="1"/>
  <c r="HP294" i="1"/>
  <c r="HO294" i="1"/>
  <c r="HN294" i="1"/>
  <c r="DZ294" i="1"/>
  <c r="DY294" i="1"/>
  <c r="DX294" i="1"/>
  <c r="DW294" i="1"/>
  <c r="DV294" i="1"/>
  <c r="HR126" i="1"/>
  <c r="HQ126" i="1"/>
  <c r="HP126" i="1"/>
  <c r="HO126" i="1"/>
  <c r="HN126" i="1"/>
  <c r="DZ126" i="1"/>
  <c r="DY126" i="1"/>
  <c r="DX126" i="1"/>
  <c r="DW126" i="1"/>
  <c r="DV126" i="1"/>
  <c r="HR121" i="1"/>
  <c r="HQ121" i="1"/>
  <c r="HP121" i="1"/>
  <c r="HO121" i="1"/>
  <c r="HN121" i="1"/>
  <c r="DZ121" i="1"/>
  <c r="DY121" i="1"/>
  <c r="DX121" i="1"/>
  <c r="DV121" i="1"/>
  <c r="DW121" i="1"/>
  <c r="HR170" i="1"/>
  <c r="HQ170" i="1"/>
  <c r="HP170" i="1"/>
  <c r="HO170" i="1"/>
  <c r="HN170" i="1"/>
  <c r="DZ170" i="1"/>
  <c r="DY170" i="1"/>
  <c r="DX170" i="1"/>
  <c r="DV170" i="1"/>
  <c r="DW170" i="1"/>
  <c r="HR102" i="1"/>
  <c r="HQ102" i="1"/>
  <c r="HP102" i="1"/>
  <c r="HO102" i="1"/>
  <c r="HN102" i="1"/>
  <c r="DZ102" i="1"/>
  <c r="DY102" i="1"/>
  <c r="DX102" i="1"/>
  <c r="DW102" i="1"/>
  <c r="DV102" i="1"/>
  <c r="HR111" i="1"/>
  <c r="HQ111" i="1"/>
  <c r="HP111" i="1"/>
  <c r="HO111" i="1"/>
  <c r="HN111" i="1"/>
  <c r="DZ111" i="1"/>
  <c r="DX111" i="1"/>
  <c r="DY111" i="1"/>
  <c r="DW111" i="1"/>
  <c r="DV111" i="1"/>
  <c r="HR218" i="1"/>
  <c r="HQ218" i="1"/>
  <c r="HP218" i="1"/>
  <c r="HO218" i="1"/>
  <c r="HN218" i="1"/>
  <c r="DZ218" i="1"/>
  <c r="DY218" i="1"/>
  <c r="DX218" i="1"/>
  <c r="DW218" i="1"/>
  <c r="DV218" i="1"/>
  <c r="HR241" i="1"/>
  <c r="HQ241" i="1"/>
  <c r="HP241" i="1"/>
  <c r="HO241" i="1"/>
  <c r="HN241" i="1"/>
  <c r="DZ241" i="1"/>
  <c r="DY241" i="1"/>
  <c r="DX241" i="1"/>
  <c r="DW241" i="1"/>
  <c r="DV241" i="1"/>
  <c r="HR248" i="1"/>
  <c r="HQ248" i="1"/>
  <c r="HP248" i="1"/>
  <c r="HO248" i="1"/>
  <c r="HN248" i="1"/>
  <c r="DZ248" i="1"/>
  <c r="DX248" i="1"/>
  <c r="DY248" i="1"/>
  <c r="DW248" i="1"/>
  <c r="DV248" i="1"/>
  <c r="HR183" i="1"/>
  <c r="HQ183" i="1"/>
  <c r="HP183" i="1"/>
  <c r="HO183" i="1"/>
  <c r="HN183" i="1"/>
  <c r="DZ183" i="1"/>
  <c r="DY183" i="1"/>
  <c r="DX183" i="1"/>
  <c r="DW183" i="1"/>
  <c r="DV183" i="1"/>
  <c r="HR237" i="1"/>
  <c r="HQ237" i="1"/>
  <c r="HP237" i="1"/>
  <c r="HO237" i="1"/>
  <c r="HN237" i="1"/>
  <c r="DZ237" i="1"/>
  <c r="DY237" i="1"/>
  <c r="DX237" i="1"/>
  <c r="DW237" i="1"/>
  <c r="DV237" i="1"/>
  <c r="HR217" i="1"/>
  <c r="HQ217" i="1"/>
  <c r="HP217" i="1"/>
  <c r="HO217" i="1"/>
  <c r="HN217" i="1"/>
  <c r="DZ217" i="1"/>
  <c r="DY217" i="1"/>
  <c r="DX217" i="1"/>
  <c r="DW217" i="1"/>
  <c r="DV217" i="1"/>
  <c r="HR119" i="1"/>
  <c r="HQ119" i="1"/>
  <c r="HP119" i="1"/>
  <c r="HO119" i="1"/>
  <c r="HN119" i="1"/>
  <c r="DZ119" i="1"/>
  <c r="DX119" i="1"/>
  <c r="DY119" i="1"/>
  <c r="DW119" i="1"/>
  <c r="DV119" i="1"/>
  <c r="HR130" i="1"/>
  <c r="HQ130" i="1"/>
  <c r="HP130" i="1"/>
  <c r="HO130" i="1"/>
  <c r="HN130" i="1"/>
  <c r="DZ130" i="1"/>
  <c r="DY130" i="1"/>
  <c r="DX130" i="1"/>
  <c r="DW130" i="1"/>
  <c r="DV130" i="1"/>
  <c r="HR245" i="1"/>
  <c r="HQ245" i="1"/>
  <c r="HP245" i="1"/>
  <c r="HO245" i="1"/>
  <c r="HN245" i="1"/>
  <c r="DZ245" i="1"/>
  <c r="DY245" i="1"/>
  <c r="DX245" i="1"/>
  <c r="DW245" i="1"/>
  <c r="DV245" i="1"/>
  <c r="HR74" i="1"/>
  <c r="HQ74" i="1"/>
  <c r="HP74" i="1"/>
  <c r="HO74" i="1"/>
  <c r="HN74" i="1"/>
  <c r="DZ74" i="1"/>
  <c r="DY74" i="1"/>
  <c r="DX74" i="1"/>
  <c r="DW74" i="1"/>
  <c r="DV74" i="1"/>
  <c r="HR71" i="1"/>
  <c r="HQ71" i="1"/>
  <c r="HP71" i="1"/>
  <c r="HO71" i="1"/>
  <c r="HN71" i="1"/>
  <c r="DZ71" i="1"/>
  <c r="DX71" i="1"/>
  <c r="DY71" i="1"/>
  <c r="DW71" i="1"/>
  <c r="DV71" i="1"/>
  <c r="HR393" i="1"/>
  <c r="HQ393" i="1"/>
  <c r="HP393" i="1"/>
  <c r="HO393" i="1"/>
  <c r="HN393" i="1"/>
  <c r="DZ393" i="1"/>
  <c r="DY393" i="1"/>
  <c r="DX393" i="1"/>
  <c r="DW393" i="1"/>
  <c r="DV393" i="1"/>
  <c r="HR297" i="1"/>
  <c r="HQ297" i="1"/>
  <c r="HP297" i="1"/>
  <c r="HO297" i="1"/>
  <c r="HN297" i="1"/>
  <c r="DZ297" i="1"/>
  <c r="DY297" i="1"/>
  <c r="DX297" i="1"/>
  <c r="DW297" i="1"/>
  <c r="DV297" i="1"/>
  <c r="HR169" i="1"/>
  <c r="HQ169" i="1"/>
  <c r="HP169" i="1"/>
  <c r="HO169" i="1"/>
  <c r="HN169" i="1"/>
  <c r="DZ169" i="1"/>
  <c r="DY169" i="1"/>
  <c r="DX169" i="1"/>
  <c r="DW169" i="1"/>
  <c r="DV169" i="1"/>
  <c r="HR348" i="1"/>
  <c r="HQ348" i="1"/>
  <c r="HP348" i="1"/>
  <c r="HO348" i="1"/>
  <c r="HN348" i="1"/>
  <c r="DZ348" i="1"/>
  <c r="DX348" i="1"/>
  <c r="DY348" i="1"/>
  <c r="DW348" i="1"/>
  <c r="DV348" i="1"/>
  <c r="HR220" i="1"/>
  <c r="HQ220" i="1"/>
  <c r="HP220" i="1"/>
  <c r="HO220" i="1"/>
  <c r="HN220" i="1"/>
  <c r="DZ220" i="1"/>
  <c r="DX220" i="1"/>
  <c r="DY220" i="1"/>
  <c r="DW220" i="1"/>
  <c r="DV220" i="1"/>
  <c r="HR367" i="1"/>
  <c r="HQ367" i="1"/>
  <c r="HP367" i="1"/>
  <c r="HO367" i="1"/>
  <c r="HN367" i="1"/>
  <c r="DZ367" i="1"/>
  <c r="DY367" i="1"/>
  <c r="DX367" i="1"/>
  <c r="DW367" i="1"/>
  <c r="DV367" i="1"/>
  <c r="HR303" i="1"/>
  <c r="HQ303" i="1"/>
  <c r="HP303" i="1"/>
  <c r="HO303" i="1"/>
  <c r="HN303" i="1"/>
  <c r="DZ303" i="1"/>
  <c r="DY303" i="1"/>
  <c r="DX303" i="1"/>
  <c r="DW303" i="1"/>
  <c r="DV303" i="1"/>
  <c r="HR159" i="1"/>
  <c r="HQ159" i="1"/>
  <c r="HP159" i="1"/>
  <c r="HO159" i="1"/>
  <c r="HN159" i="1"/>
  <c r="DZ159" i="1"/>
  <c r="DY159" i="1"/>
  <c r="DX159" i="1"/>
  <c r="DW159" i="1"/>
  <c r="DV159" i="1"/>
  <c r="HR322" i="1"/>
  <c r="HQ322" i="1"/>
  <c r="HP322" i="1"/>
  <c r="HO322" i="1"/>
  <c r="HN322" i="1"/>
  <c r="DY322" i="1"/>
  <c r="DX322" i="1"/>
  <c r="DZ322" i="1"/>
  <c r="DW322" i="1"/>
  <c r="DV322" i="1"/>
  <c r="HR226" i="1"/>
  <c r="HQ226" i="1"/>
  <c r="HP226" i="1"/>
  <c r="HO226" i="1"/>
  <c r="HN226" i="1"/>
  <c r="DY226" i="1"/>
  <c r="DX226" i="1"/>
  <c r="DZ226" i="1"/>
  <c r="DW226" i="1"/>
  <c r="DV226" i="1"/>
  <c r="HR357" i="1"/>
  <c r="HQ357" i="1"/>
  <c r="HP357" i="1"/>
  <c r="HO357" i="1"/>
  <c r="HN357" i="1"/>
  <c r="DZ357" i="1"/>
  <c r="DY357" i="1"/>
  <c r="DX357" i="1"/>
  <c r="DW357" i="1"/>
  <c r="DV357" i="1"/>
  <c r="HR312" i="1"/>
  <c r="HQ312" i="1"/>
  <c r="HP312" i="1"/>
  <c r="HO312" i="1"/>
  <c r="HN312" i="1"/>
  <c r="DZ312" i="1"/>
  <c r="DX312" i="1"/>
  <c r="DY312" i="1"/>
  <c r="DW312" i="1"/>
  <c r="DV312" i="1"/>
  <c r="HR152" i="1"/>
  <c r="HQ152" i="1"/>
  <c r="HP152" i="1"/>
  <c r="HO152" i="1"/>
  <c r="HN152" i="1"/>
  <c r="DZ152" i="1"/>
  <c r="DY152" i="1"/>
  <c r="DX152" i="1"/>
  <c r="DW152" i="1"/>
  <c r="DV152" i="1"/>
  <c r="HR347" i="1"/>
  <c r="HQ347" i="1"/>
  <c r="HP347" i="1"/>
  <c r="HO347" i="1"/>
  <c r="HN347" i="1"/>
  <c r="DZ347" i="1"/>
  <c r="DY347" i="1"/>
  <c r="DX347" i="1"/>
  <c r="DW347" i="1"/>
  <c r="DV347" i="1"/>
  <c r="HR283" i="1"/>
  <c r="HQ283" i="1"/>
  <c r="HP283" i="1"/>
  <c r="HO283" i="1"/>
  <c r="HN283" i="1"/>
  <c r="DZ283" i="1"/>
  <c r="DY283" i="1"/>
  <c r="DX283" i="1"/>
  <c r="DW283" i="1"/>
  <c r="DV283" i="1"/>
  <c r="HR171" i="1"/>
  <c r="HQ171" i="1"/>
  <c r="HP171" i="1"/>
  <c r="HO171" i="1"/>
  <c r="HN171" i="1"/>
  <c r="DZ171" i="1"/>
  <c r="DY171" i="1"/>
  <c r="DX171" i="1"/>
  <c r="DW171" i="1"/>
  <c r="DV171" i="1"/>
  <c r="HR334" i="1"/>
  <c r="HQ334" i="1"/>
  <c r="HP334" i="1"/>
  <c r="HO334" i="1"/>
  <c r="HN334" i="1"/>
  <c r="DY334" i="1"/>
  <c r="DZ334" i="1"/>
  <c r="DX334" i="1"/>
  <c r="DW334" i="1"/>
  <c r="DV334" i="1"/>
  <c r="HR184" i="1"/>
  <c r="HQ184" i="1"/>
  <c r="HP184" i="1"/>
  <c r="HO184" i="1"/>
  <c r="HN184" i="1"/>
  <c r="DZ184" i="1"/>
  <c r="DX184" i="1"/>
  <c r="DY184" i="1"/>
  <c r="DW184" i="1"/>
  <c r="DV184" i="1"/>
  <c r="HR321" i="1"/>
  <c r="HQ321" i="1"/>
  <c r="HP321" i="1"/>
  <c r="HO321" i="1"/>
  <c r="HN321" i="1"/>
  <c r="DZ321" i="1"/>
  <c r="DY321" i="1"/>
  <c r="DX321" i="1"/>
  <c r="DW321" i="1"/>
  <c r="DV321" i="1"/>
  <c r="HR388" i="1"/>
  <c r="HQ388" i="1"/>
  <c r="HP388" i="1"/>
  <c r="HO388" i="1"/>
  <c r="HN388" i="1"/>
  <c r="DZ388" i="1"/>
  <c r="DX388" i="1"/>
  <c r="DY388" i="1"/>
  <c r="DW388" i="1"/>
  <c r="DV388" i="1"/>
  <c r="HR276" i="1"/>
  <c r="HQ276" i="1"/>
  <c r="HP276" i="1"/>
  <c r="HO276" i="1"/>
  <c r="HN276" i="1"/>
  <c r="DZ276" i="1"/>
  <c r="DX276" i="1"/>
  <c r="DY276" i="1"/>
  <c r="DW276" i="1"/>
  <c r="DV276" i="1"/>
  <c r="HR212" i="1"/>
  <c r="HQ212" i="1"/>
  <c r="HP212" i="1"/>
  <c r="HO212" i="1"/>
  <c r="HN212" i="1"/>
  <c r="DZ212" i="1"/>
  <c r="DX212" i="1"/>
  <c r="DY212" i="1"/>
  <c r="DW212" i="1"/>
  <c r="DV212" i="1"/>
  <c r="HR343" i="1"/>
  <c r="HQ343" i="1"/>
  <c r="HP343" i="1"/>
  <c r="HO343" i="1"/>
  <c r="HN343" i="1"/>
  <c r="DZ343" i="1"/>
  <c r="DY343" i="1"/>
  <c r="DX343" i="1"/>
  <c r="DW343" i="1"/>
  <c r="DV343" i="1"/>
  <c r="HR231" i="1"/>
  <c r="HQ231" i="1"/>
  <c r="HP231" i="1"/>
  <c r="HO231" i="1"/>
  <c r="HN231" i="1"/>
  <c r="DZ231" i="1"/>
  <c r="DY231" i="1"/>
  <c r="DX231" i="1"/>
  <c r="DW231" i="1"/>
  <c r="DV231" i="1"/>
  <c r="HR330" i="1"/>
  <c r="HQ330" i="1"/>
  <c r="HP330" i="1"/>
  <c r="HO330" i="1"/>
  <c r="HN330" i="1"/>
  <c r="DZ330" i="1"/>
  <c r="DY330" i="1"/>
  <c r="DX330" i="1"/>
  <c r="DW330" i="1"/>
  <c r="DV330" i="1"/>
  <c r="HR250" i="1"/>
  <c r="HQ250" i="1"/>
  <c r="HP250" i="1"/>
  <c r="HO250" i="1"/>
  <c r="HN250" i="1"/>
  <c r="DZ250" i="1"/>
  <c r="DY250" i="1"/>
  <c r="DX250" i="1"/>
  <c r="DW250" i="1"/>
  <c r="DV250" i="1"/>
  <c r="HR278" i="1"/>
  <c r="HQ278" i="1"/>
  <c r="HP278" i="1"/>
  <c r="HO278" i="1"/>
  <c r="DZ278" i="1"/>
  <c r="DY278" i="1"/>
  <c r="HN278" i="1"/>
  <c r="DX278" i="1"/>
  <c r="DW278" i="1"/>
  <c r="DV278" i="1"/>
  <c r="HR173" i="1"/>
  <c r="HQ173" i="1"/>
  <c r="HP173" i="1"/>
  <c r="HO173" i="1"/>
  <c r="HN173" i="1"/>
  <c r="DZ173" i="1"/>
  <c r="DY173" i="1"/>
  <c r="DX173" i="1"/>
  <c r="DW173" i="1"/>
  <c r="DV173" i="1"/>
  <c r="HR224" i="1"/>
  <c r="HQ224" i="1"/>
  <c r="HP224" i="1"/>
  <c r="HO224" i="1"/>
  <c r="HN224" i="1"/>
  <c r="DZ224" i="1"/>
  <c r="DX224" i="1"/>
  <c r="DY224" i="1"/>
  <c r="DW224" i="1"/>
  <c r="DV224" i="1"/>
  <c r="HR291" i="1"/>
  <c r="HQ291" i="1"/>
  <c r="HP291" i="1"/>
  <c r="HO291" i="1"/>
  <c r="HN291" i="1"/>
  <c r="DZ291" i="1"/>
  <c r="DY291" i="1"/>
  <c r="DX291" i="1"/>
  <c r="DW291" i="1"/>
  <c r="DV291" i="1"/>
  <c r="HR123" i="1"/>
  <c r="HQ123" i="1"/>
  <c r="HP123" i="1"/>
  <c r="HO123" i="1"/>
  <c r="HN123" i="1"/>
  <c r="DZ123" i="1"/>
  <c r="DX123" i="1"/>
  <c r="DY123" i="1"/>
  <c r="DW123" i="1"/>
  <c r="DV123" i="1"/>
  <c r="HR106" i="1"/>
  <c r="HQ106" i="1"/>
  <c r="HP106" i="1"/>
  <c r="HO106" i="1"/>
  <c r="HN106" i="1"/>
  <c r="DZ106" i="1"/>
  <c r="DY106" i="1"/>
  <c r="DX106" i="1"/>
  <c r="DW106" i="1"/>
  <c r="DV106" i="1"/>
  <c r="HR243" i="1"/>
  <c r="HQ243" i="1"/>
  <c r="HP243" i="1"/>
  <c r="HO243" i="1"/>
  <c r="HN243" i="1"/>
  <c r="DZ243" i="1"/>
  <c r="DY243" i="1"/>
  <c r="DX243" i="1"/>
  <c r="DW243" i="1"/>
  <c r="DV243" i="1"/>
  <c r="HR120" i="1"/>
  <c r="HQ120" i="1"/>
  <c r="HP120" i="1"/>
  <c r="HO120" i="1"/>
  <c r="HN120" i="1"/>
  <c r="DZ120" i="1"/>
  <c r="DY120" i="1"/>
  <c r="DX120" i="1"/>
  <c r="DW120" i="1"/>
  <c r="DV120" i="1"/>
  <c r="HR181" i="1"/>
  <c r="HQ181" i="1"/>
  <c r="HP181" i="1"/>
  <c r="HO181" i="1"/>
  <c r="HN181" i="1"/>
  <c r="DZ181" i="1"/>
  <c r="DY181" i="1"/>
  <c r="DX181" i="1"/>
  <c r="DW181" i="1"/>
  <c r="DV181" i="1"/>
  <c r="HR256" i="1"/>
  <c r="HQ256" i="1"/>
  <c r="HP256" i="1"/>
  <c r="HO256" i="1"/>
  <c r="HN256" i="1"/>
  <c r="DZ256" i="1"/>
  <c r="DX256" i="1"/>
  <c r="DY256" i="1"/>
  <c r="DW256" i="1"/>
  <c r="DV256" i="1"/>
  <c r="HR176" i="1"/>
  <c r="HQ176" i="1"/>
  <c r="HP176" i="1"/>
  <c r="HO176" i="1"/>
  <c r="HN176" i="1"/>
  <c r="DZ176" i="1"/>
  <c r="DX176" i="1"/>
  <c r="DY176" i="1"/>
  <c r="DW176" i="1"/>
  <c r="DV176" i="1"/>
  <c r="HR163" i="1"/>
  <c r="HQ163" i="1"/>
  <c r="HP163" i="1"/>
  <c r="HO163" i="1"/>
  <c r="HN163" i="1"/>
  <c r="DZ163" i="1"/>
  <c r="DY163" i="1"/>
  <c r="DX163" i="1"/>
  <c r="DW163" i="1"/>
  <c r="DV163" i="1"/>
  <c r="HR214" i="1"/>
  <c r="HQ214" i="1"/>
  <c r="HP214" i="1"/>
  <c r="HO214" i="1"/>
  <c r="DZ214" i="1"/>
  <c r="DY214" i="1"/>
  <c r="HN214" i="1"/>
  <c r="DX214" i="1"/>
  <c r="DW214" i="1"/>
  <c r="DV214" i="1"/>
  <c r="HR150" i="1"/>
  <c r="HQ150" i="1"/>
  <c r="HP150" i="1"/>
  <c r="HO150" i="1"/>
  <c r="HN150" i="1"/>
  <c r="DZ150" i="1"/>
  <c r="DY150" i="1"/>
  <c r="DX150" i="1"/>
  <c r="DW150" i="1"/>
  <c r="DV150" i="1"/>
  <c r="HR113" i="1"/>
  <c r="HQ113" i="1"/>
  <c r="HP113" i="1"/>
  <c r="HO113" i="1"/>
  <c r="HN113" i="1"/>
  <c r="DY113" i="1"/>
  <c r="DX113" i="1"/>
  <c r="DZ113" i="1"/>
  <c r="DV113" i="1"/>
  <c r="DW113" i="1"/>
  <c r="HR200" i="1"/>
  <c r="HQ200" i="1"/>
  <c r="HP200" i="1"/>
  <c r="HO200" i="1"/>
  <c r="HN200" i="1"/>
  <c r="DZ200" i="1"/>
  <c r="DX200" i="1"/>
  <c r="DY200" i="1"/>
  <c r="DW200" i="1"/>
  <c r="DV200" i="1"/>
  <c r="HR139" i="1"/>
  <c r="HQ139" i="1"/>
  <c r="HP139" i="1"/>
  <c r="HO139" i="1"/>
  <c r="HN139" i="1"/>
  <c r="DZ139" i="1"/>
  <c r="DX139" i="1"/>
  <c r="DY139" i="1"/>
  <c r="DW139" i="1"/>
  <c r="DV139" i="1"/>
  <c r="HR174" i="1"/>
  <c r="HQ174" i="1"/>
  <c r="HP174" i="1"/>
  <c r="HO174" i="1"/>
  <c r="HN174" i="1"/>
  <c r="DY174" i="1"/>
  <c r="DZ174" i="1"/>
  <c r="DX174" i="1"/>
  <c r="DV174" i="1"/>
  <c r="DW174" i="1"/>
  <c r="HR252" i="1"/>
  <c r="HQ252" i="1"/>
  <c r="HP252" i="1"/>
  <c r="HO252" i="1"/>
  <c r="HN252" i="1"/>
  <c r="DZ252" i="1"/>
  <c r="DX252" i="1"/>
  <c r="DY252" i="1"/>
  <c r="DW252" i="1"/>
  <c r="DV252" i="1"/>
  <c r="HR144" i="1"/>
  <c r="HQ144" i="1"/>
  <c r="HP144" i="1"/>
  <c r="HO144" i="1"/>
  <c r="HN144" i="1"/>
  <c r="DZ144" i="1"/>
  <c r="DY144" i="1"/>
  <c r="DX144" i="1"/>
  <c r="DW144" i="1"/>
  <c r="DV144" i="1"/>
  <c r="HR285" i="1"/>
  <c r="HP285" i="1"/>
  <c r="HQ285" i="1"/>
  <c r="HO285" i="1"/>
  <c r="HN285" i="1"/>
  <c r="DZ285" i="1"/>
  <c r="DY285" i="1"/>
  <c r="DX285" i="1"/>
  <c r="DW285" i="1"/>
  <c r="DV285" i="1"/>
  <c r="HR336" i="1"/>
  <c r="HQ336" i="1"/>
  <c r="HP336" i="1"/>
  <c r="HO336" i="1"/>
  <c r="HN336" i="1"/>
  <c r="DZ336" i="1"/>
  <c r="DX336" i="1"/>
  <c r="DY336" i="1"/>
  <c r="DW336" i="1"/>
  <c r="DV336" i="1"/>
  <c r="HR272" i="1"/>
  <c r="HQ272" i="1"/>
  <c r="HP272" i="1"/>
  <c r="HO272" i="1"/>
  <c r="HN272" i="1"/>
  <c r="DZ272" i="1"/>
  <c r="DX272" i="1"/>
  <c r="DY272" i="1"/>
  <c r="DW272" i="1"/>
  <c r="DV272" i="1"/>
  <c r="HR259" i="1"/>
  <c r="HQ259" i="1"/>
  <c r="HP259" i="1"/>
  <c r="HO259" i="1"/>
  <c r="HN259" i="1"/>
  <c r="DZ259" i="1"/>
  <c r="DY259" i="1"/>
  <c r="DX259" i="1"/>
  <c r="DW259" i="1"/>
  <c r="DV259" i="1"/>
  <c r="HR262" i="1"/>
  <c r="HQ262" i="1"/>
  <c r="HP262" i="1"/>
  <c r="HO262" i="1"/>
  <c r="HN262" i="1"/>
  <c r="DZ262" i="1"/>
  <c r="DY262" i="1"/>
  <c r="DX262" i="1"/>
  <c r="DW262" i="1"/>
  <c r="DV262" i="1"/>
  <c r="HR225" i="1"/>
  <c r="HQ225" i="1"/>
  <c r="HP225" i="1"/>
  <c r="HO225" i="1"/>
  <c r="HN225" i="1"/>
  <c r="DZ225" i="1"/>
  <c r="DY225" i="1"/>
  <c r="DX225" i="1"/>
  <c r="DW225" i="1"/>
  <c r="DV225" i="1"/>
  <c r="HR271" i="1"/>
  <c r="HQ271" i="1"/>
  <c r="HP271" i="1"/>
  <c r="HO271" i="1"/>
  <c r="HN271" i="1"/>
  <c r="DZ271" i="1"/>
  <c r="DY271" i="1"/>
  <c r="DX271" i="1"/>
  <c r="DW271" i="1"/>
  <c r="DV271" i="1"/>
  <c r="HR204" i="1"/>
  <c r="HQ204" i="1"/>
  <c r="HP204" i="1"/>
  <c r="HO204" i="1"/>
  <c r="HN204" i="1"/>
  <c r="DZ204" i="1"/>
  <c r="DX204" i="1"/>
  <c r="DY204" i="1"/>
  <c r="DW204" i="1"/>
  <c r="DV204" i="1"/>
  <c r="HR296" i="1"/>
  <c r="HQ296" i="1"/>
  <c r="HP296" i="1"/>
  <c r="HO296" i="1"/>
  <c r="HN296" i="1"/>
  <c r="DZ296" i="1"/>
  <c r="DX296" i="1"/>
  <c r="DY296" i="1"/>
  <c r="DW296" i="1"/>
  <c r="DV296" i="1"/>
  <c r="HR292" i="1"/>
  <c r="HQ292" i="1"/>
  <c r="HP292" i="1"/>
  <c r="HO292" i="1"/>
  <c r="HN292" i="1"/>
  <c r="DZ292" i="1"/>
  <c r="DX292" i="1"/>
  <c r="DY292" i="1"/>
  <c r="DW292" i="1"/>
  <c r="DV292" i="1"/>
  <c r="HR253" i="1"/>
  <c r="HQ253" i="1"/>
  <c r="HP253" i="1"/>
  <c r="HO253" i="1"/>
  <c r="HN253" i="1"/>
  <c r="DZ253" i="1"/>
  <c r="DY253" i="1"/>
  <c r="DX253" i="1"/>
  <c r="DW253" i="1"/>
  <c r="DV253" i="1"/>
  <c r="HR309" i="1"/>
  <c r="HQ309" i="1"/>
  <c r="HP309" i="1"/>
  <c r="HO309" i="1"/>
  <c r="HN309" i="1"/>
  <c r="DZ309" i="1"/>
  <c r="DY309" i="1"/>
  <c r="DX309" i="1"/>
  <c r="DW309" i="1"/>
  <c r="DV309" i="1"/>
  <c r="HR164" i="1"/>
  <c r="HQ164" i="1"/>
  <c r="HP164" i="1"/>
  <c r="HO164" i="1"/>
  <c r="HN164" i="1"/>
  <c r="DZ164" i="1"/>
  <c r="DX164" i="1"/>
  <c r="DY164" i="1"/>
  <c r="DW164" i="1"/>
  <c r="DV164" i="1"/>
  <c r="HR103" i="1"/>
  <c r="HQ103" i="1"/>
  <c r="HP103" i="1"/>
  <c r="HO103" i="1"/>
  <c r="HN103" i="1"/>
  <c r="DZ103" i="1"/>
  <c r="DX103" i="1"/>
  <c r="DY103" i="1"/>
  <c r="DW103" i="1"/>
  <c r="DV103" i="1"/>
  <c r="HR135" i="1"/>
  <c r="HQ135" i="1"/>
  <c r="HP135" i="1"/>
  <c r="HO135" i="1"/>
  <c r="HN135" i="1"/>
  <c r="DZ135" i="1"/>
  <c r="DX135" i="1"/>
  <c r="DY135" i="1"/>
  <c r="DW135" i="1"/>
  <c r="DV135" i="1"/>
  <c r="HR310" i="1"/>
  <c r="HQ310" i="1"/>
  <c r="HP310" i="1"/>
  <c r="HO310" i="1"/>
  <c r="DZ310" i="1"/>
  <c r="DY310" i="1"/>
  <c r="HN310" i="1"/>
  <c r="DX310" i="1"/>
  <c r="DW310" i="1"/>
  <c r="DV310" i="1"/>
  <c r="HR209" i="1"/>
  <c r="HQ209" i="1"/>
  <c r="HP209" i="1"/>
  <c r="HO209" i="1"/>
  <c r="HN209" i="1"/>
  <c r="DZ209" i="1"/>
  <c r="DY209" i="1"/>
  <c r="DX209" i="1"/>
  <c r="DW209" i="1"/>
  <c r="DV209" i="1"/>
  <c r="HR263" i="1"/>
  <c r="HQ263" i="1"/>
  <c r="HP263" i="1"/>
  <c r="HO263" i="1"/>
  <c r="HN263" i="1"/>
  <c r="DZ263" i="1"/>
  <c r="DY263" i="1"/>
  <c r="DX263" i="1"/>
  <c r="DW263" i="1"/>
  <c r="DV263" i="1"/>
  <c r="HR151" i="1"/>
  <c r="HQ151" i="1"/>
  <c r="HP151" i="1"/>
  <c r="HO151" i="1"/>
  <c r="HN151" i="1"/>
  <c r="DZ151" i="1"/>
  <c r="DX151" i="1"/>
  <c r="DY151" i="1"/>
  <c r="DW151" i="1"/>
  <c r="DV151" i="1"/>
  <c r="HR161" i="1"/>
  <c r="HQ161" i="1"/>
  <c r="HP161" i="1"/>
  <c r="HO161" i="1"/>
  <c r="HN161" i="1"/>
  <c r="DZ161" i="1"/>
  <c r="DY161" i="1"/>
  <c r="DX161" i="1"/>
  <c r="DW161" i="1"/>
  <c r="DV161" i="1"/>
  <c r="HR148" i="1"/>
  <c r="HQ148" i="1"/>
  <c r="HP148" i="1"/>
  <c r="HO148" i="1"/>
  <c r="HN148" i="1"/>
  <c r="DZ148" i="1"/>
  <c r="DY148" i="1"/>
  <c r="DX148" i="1"/>
  <c r="DW148" i="1"/>
  <c r="DV148" i="1"/>
  <c r="HR201" i="1"/>
  <c r="HQ201" i="1"/>
  <c r="HP201" i="1"/>
  <c r="HO201" i="1"/>
  <c r="HN201" i="1"/>
  <c r="DZ201" i="1"/>
  <c r="DY201" i="1"/>
  <c r="DX201" i="1"/>
  <c r="DW201" i="1"/>
  <c r="DV201" i="1"/>
  <c r="HR193" i="1"/>
  <c r="HQ193" i="1"/>
  <c r="HP193" i="1"/>
  <c r="HO193" i="1"/>
  <c r="HN193" i="1"/>
  <c r="DZ193" i="1"/>
  <c r="DY193" i="1"/>
  <c r="DX193" i="1"/>
  <c r="DW193" i="1"/>
  <c r="DV193" i="1"/>
  <c r="HR223" i="1"/>
  <c r="HQ223" i="1"/>
  <c r="HP223" i="1"/>
  <c r="HO223" i="1"/>
  <c r="HN223" i="1"/>
  <c r="DZ223" i="1"/>
  <c r="DY223" i="1"/>
  <c r="DX223" i="1"/>
  <c r="DW223" i="1"/>
  <c r="DV223" i="1"/>
  <c r="HR19" i="1"/>
  <c r="HN19" i="1"/>
  <c r="HO19" i="1"/>
  <c r="DZ19" i="1"/>
  <c r="HQ19" i="1"/>
  <c r="DW19" i="1"/>
  <c r="DY19" i="1"/>
  <c r="DV19" i="1"/>
  <c r="DX19" i="1"/>
  <c r="HP19" i="1"/>
  <c r="HO64" i="1"/>
  <c r="HN64" i="1"/>
  <c r="HQ64" i="1"/>
  <c r="HP64" i="1"/>
  <c r="HR64" i="1"/>
  <c r="DX64" i="1"/>
  <c r="DW64" i="1"/>
  <c r="DZ64" i="1"/>
  <c r="DY64" i="1"/>
  <c r="DV64" i="1"/>
  <c r="HQ22" i="1"/>
  <c r="HR22" i="1"/>
  <c r="HN22" i="1"/>
  <c r="DY22" i="1"/>
  <c r="HO22" i="1"/>
  <c r="HP22" i="1"/>
  <c r="DV22" i="1"/>
  <c r="DZ22" i="1"/>
  <c r="DX22" i="1"/>
  <c r="DW22" i="1"/>
  <c r="HQ38" i="1"/>
  <c r="HR38" i="1"/>
  <c r="HN38" i="1"/>
  <c r="DY38" i="1"/>
  <c r="HO38" i="1"/>
  <c r="DV38" i="1"/>
  <c r="HP38" i="1"/>
  <c r="DZ38" i="1"/>
  <c r="DX38" i="1"/>
  <c r="DW38" i="1"/>
  <c r="HP25" i="1"/>
  <c r="HQ25" i="1"/>
  <c r="HO25" i="1"/>
  <c r="DX25" i="1"/>
  <c r="HR25" i="1"/>
  <c r="HN25" i="1"/>
  <c r="DZ25" i="1"/>
  <c r="DW25" i="1"/>
  <c r="DY25" i="1"/>
  <c r="DV25" i="1"/>
  <c r="HR35" i="1"/>
  <c r="HN35" i="1"/>
  <c r="HO35" i="1"/>
  <c r="DZ35" i="1"/>
  <c r="HQ35" i="1"/>
  <c r="HP35" i="1"/>
  <c r="DW35" i="1"/>
  <c r="DY35" i="1"/>
  <c r="DV35" i="1"/>
  <c r="DX35" i="1"/>
  <c r="HR47" i="1"/>
  <c r="HQ47" i="1"/>
  <c r="DZ47" i="1"/>
  <c r="HP47" i="1"/>
  <c r="HN47" i="1"/>
  <c r="HO47" i="1"/>
  <c r="DX47" i="1"/>
  <c r="DW47" i="1"/>
  <c r="DV47" i="1"/>
  <c r="DY47" i="1"/>
  <c r="HR31" i="1"/>
  <c r="HN31" i="1"/>
  <c r="HQ31" i="1"/>
  <c r="DZ31" i="1"/>
  <c r="HP31" i="1"/>
  <c r="DX31" i="1"/>
  <c r="DW31" i="1"/>
  <c r="DV31" i="1"/>
  <c r="HO31" i="1"/>
  <c r="DY31" i="1"/>
  <c r="HP13" i="1"/>
  <c r="DX13" i="1"/>
  <c r="HR13" i="1"/>
  <c r="DZ13" i="1"/>
  <c r="HQ13" i="1"/>
  <c r="HO13" i="1"/>
  <c r="DY13" i="1"/>
  <c r="DV13" i="1"/>
  <c r="HN13" i="1"/>
  <c r="DW13" i="1"/>
  <c r="HQ34" i="1"/>
  <c r="HP34" i="1"/>
  <c r="DY34" i="1"/>
  <c r="HR34" i="1"/>
  <c r="HO34" i="1"/>
  <c r="DV34" i="1"/>
  <c r="HN34" i="1"/>
  <c r="DZ34" i="1"/>
  <c r="DX34" i="1"/>
  <c r="DW34" i="1"/>
  <c r="HR27" i="1"/>
  <c r="HN27" i="1"/>
  <c r="DZ27" i="1"/>
  <c r="HQ27" i="1"/>
  <c r="HO27" i="1"/>
  <c r="DW27" i="1"/>
  <c r="HP27" i="1"/>
  <c r="DX27" i="1"/>
  <c r="DV27" i="1"/>
  <c r="DY27" i="1"/>
  <c r="HP53" i="1"/>
  <c r="DX53" i="1"/>
  <c r="HQ53" i="1"/>
  <c r="DZ53" i="1"/>
  <c r="HR53" i="1"/>
  <c r="DV53" i="1"/>
  <c r="HN53" i="1"/>
  <c r="DY53" i="1"/>
  <c r="DW53" i="1"/>
  <c r="HO53" i="1"/>
  <c r="HO56" i="1"/>
  <c r="HN56" i="1"/>
  <c r="HR56" i="1"/>
  <c r="HQ56" i="1"/>
  <c r="HP56" i="1"/>
  <c r="DY56" i="1"/>
  <c r="DW56" i="1"/>
  <c r="DZ56" i="1"/>
  <c r="DX56" i="1"/>
  <c r="DV56" i="1"/>
  <c r="HR23" i="1"/>
  <c r="HN23" i="1"/>
  <c r="HP23" i="1"/>
  <c r="DZ23" i="1"/>
  <c r="HQ23" i="1"/>
  <c r="HO23" i="1"/>
  <c r="DY23" i="1"/>
  <c r="DW23" i="1"/>
  <c r="DV23" i="1"/>
  <c r="DX23" i="1"/>
  <c r="HQ10" i="1"/>
  <c r="DY10" i="1"/>
  <c r="HP10" i="1"/>
  <c r="HR10" i="1"/>
  <c r="DX10" i="1"/>
  <c r="DV10" i="1"/>
  <c r="HN10" i="1"/>
  <c r="HO10" i="1"/>
  <c r="DZ10" i="1"/>
  <c r="DW10" i="1"/>
  <c r="HR43" i="1"/>
  <c r="HN43" i="1"/>
  <c r="DZ43" i="1"/>
  <c r="HQ43" i="1"/>
  <c r="HO43" i="1"/>
  <c r="HP43" i="1"/>
  <c r="DW43" i="1"/>
  <c r="DX43" i="1"/>
  <c r="DV43" i="1"/>
  <c r="DY43" i="1"/>
  <c r="HQ18" i="1"/>
  <c r="HP18" i="1"/>
  <c r="DY18" i="1"/>
  <c r="HR18" i="1"/>
  <c r="HN18" i="1"/>
  <c r="DV18" i="1"/>
  <c r="HO18" i="1"/>
  <c r="DW18" i="1"/>
  <c r="DZ18" i="1"/>
  <c r="DX18" i="1"/>
  <c r="HR39" i="1"/>
  <c r="HN39" i="1"/>
  <c r="HP39" i="1"/>
  <c r="DZ39" i="1"/>
  <c r="HQ39" i="1"/>
  <c r="DY39" i="1"/>
  <c r="DW39" i="1"/>
  <c r="HO39" i="1"/>
  <c r="DV39" i="1"/>
  <c r="DX39" i="1"/>
  <c r="HQ26" i="1"/>
  <c r="DY26" i="1"/>
  <c r="HP26" i="1"/>
  <c r="HN26" i="1"/>
  <c r="HO26" i="1"/>
  <c r="DX26" i="1"/>
  <c r="DV26" i="1"/>
  <c r="DZ26" i="1"/>
  <c r="DW26" i="1"/>
  <c r="HR26" i="1"/>
  <c r="HP57" i="1"/>
  <c r="HQ57" i="1"/>
  <c r="HO57" i="1"/>
  <c r="DX57" i="1"/>
  <c r="HR57" i="1"/>
  <c r="DZ57" i="1"/>
  <c r="HN57" i="1"/>
  <c r="DW57" i="1"/>
  <c r="DY57" i="1"/>
  <c r="DV57" i="1"/>
  <c r="HQ62" i="1"/>
  <c r="HO62" i="1"/>
  <c r="DY62" i="1"/>
  <c r="HR62" i="1"/>
  <c r="HN62" i="1"/>
  <c r="DZ62" i="1"/>
  <c r="DX62" i="1"/>
  <c r="DV62" i="1"/>
  <c r="HP62" i="1"/>
  <c r="DW62" i="1"/>
  <c r="HR51" i="1"/>
  <c r="HO51" i="1"/>
  <c r="DZ51" i="1"/>
  <c r="DW51" i="1"/>
  <c r="HN51" i="1"/>
  <c r="DY51" i="1"/>
  <c r="DV51" i="1"/>
  <c r="HP51" i="1"/>
  <c r="DX51" i="1"/>
  <c r="HQ51" i="1"/>
  <c r="HP17" i="1"/>
  <c r="HR17" i="1"/>
  <c r="HN17" i="1"/>
  <c r="DX17" i="1"/>
  <c r="HQ17" i="1"/>
  <c r="HO17" i="1"/>
  <c r="DZ17" i="1"/>
  <c r="DY17" i="1"/>
  <c r="DW17" i="1"/>
  <c r="DV17" i="1"/>
  <c r="HP33" i="1"/>
  <c r="HR33" i="1"/>
  <c r="HN33" i="1"/>
  <c r="DX33" i="1"/>
  <c r="HQ33" i="1"/>
  <c r="HO33" i="1"/>
  <c r="DZ33" i="1"/>
  <c r="DY33" i="1"/>
  <c r="DW33" i="1"/>
  <c r="DV33" i="1"/>
  <c r="HP45" i="1"/>
  <c r="DX45" i="1"/>
  <c r="HR45" i="1"/>
  <c r="DZ45" i="1"/>
  <c r="HO45" i="1"/>
  <c r="HQ45" i="1"/>
  <c r="DY45" i="1"/>
  <c r="HN45" i="1"/>
  <c r="DV45" i="1"/>
  <c r="DW45" i="1"/>
  <c r="HO52" i="1"/>
  <c r="HQ52" i="1"/>
  <c r="HN52" i="1"/>
  <c r="HR52" i="1"/>
  <c r="HP52" i="1"/>
  <c r="DZ52" i="1"/>
  <c r="DX52" i="1"/>
  <c r="DW52" i="1"/>
  <c r="DV52" i="1"/>
  <c r="DY52" i="1"/>
  <c r="HO28" i="1"/>
  <c r="HR28" i="1"/>
  <c r="HP28" i="1"/>
  <c r="HN28" i="1"/>
  <c r="HQ28" i="1"/>
  <c r="DZ28" i="1"/>
  <c r="DY28" i="1"/>
  <c r="DW28" i="1"/>
  <c r="DV28" i="1"/>
  <c r="DX28" i="1"/>
  <c r="HQ30" i="1"/>
  <c r="HO30" i="1"/>
  <c r="DY30" i="1"/>
  <c r="HR30" i="1"/>
  <c r="HN30" i="1"/>
  <c r="DV30" i="1"/>
  <c r="DZ30" i="1"/>
  <c r="DX30" i="1"/>
  <c r="HP30" i="1"/>
  <c r="DW30" i="1"/>
  <c r="HR55" i="1"/>
  <c r="HP55" i="1"/>
  <c r="DZ55" i="1"/>
  <c r="HQ55" i="1"/>
  <c r="HO55" i="1"/>
  <c r="HN55" i="1"/>
  <c r="DY55" i="1"/>
  <c r="DW55" i="1"/>
  <c r="DV55" i="1"/>
  <c r="DX55" i="1"/>
  <c r="HQ66" i="1"/>
  <c r="HP66" i="1"/>
  <c r="DY66" i="1"/>
  <c r="HR66" i="1"/>
  <c r="HN66" i="1"/>
  <c r="HO66" i="1"/>
  <c r="DZ66" i="1"/>
  <c r="DX66" i="1"/>
  <c r="DW66" i="1"/>
  <c r="DV66" i="1"/>
  <c r="HQ50" i="1"/>
  <c r="HP50" i="1"/>
  <c r="DY50" i="1"/>
  <c r="HR50" i="1"/>
  <c r="HN50" i="1"/>
  <c r="DV50" i="1"/>
  <c r="HO50" i="1"/>
  <c r="DW50" i="1"/>
  <c r="DZ50" i="1"/>
  <c r="DX50" i="1"/>
  <c r="HO44" i="1"/>
  <c r="HR44" i="1"/>
  <c r="HP44" i="1"/>
  <c r="HN44" i="1"/>
  <c r="HQ44" i="1"/>
  <c r="DZ44" i="1"/>
  <c r="DY44" i="1"/>
  <c r="DW44" i="1"/>
  <c r="DV44" i="1"/>
  <c r="DX44" i="1"/>
  <c r="HQ42" i="1"/>
  <c r="DY42" i="1"/>
  <c r="HP42" i="1"/>
  <c r="DX42" i="1"/>
  <c r="DV42" i="1"/>
  <c r="HR42" i="1"/>
  <c r="HN42" i="1"/>
  <c r="DZ42" i="1"/>
  <c r="DW42" i="1"/>
  <c r="HO42" i="1"/>
  <c r="HO12" i="1"/>
  <c r="HR12" i="1"/>
  <c r="HP12" i="1"/>
  <c r="HN12" i="1"/>
  <c r="HQ12" i="1"/>
  <c r="DZ12" i="1"/>
  <c r="DY12" i="1"/>
  <c r="DW12" i="1"/>
  <c r="DV12" i="1"/>
  <c r="DX12" i="1"/>
  <c r="HQ46" i="1"/>
  <c r="HO46" i="1"/>
  <c r="DY46" i="1"/>
  <c r="HR46" i="1"/>
  <c r="HN46" i="1"/>
  <c r="HP46" i="1"/>
  <c r="DV46" i="1"/>
  <c r="DZ46" i="1"/>
  <c r="DX46" i="1"/>
  <c r="DW46" i="1"/>
  <c r="HR8" i="1"/>
  <c r="HN8" i="1"/>
  <c r="DW8" i="1"/>
  <c r="HO8" i="1"/>
  <c r="DX8" i="1"/>
  <c r="HP8" i="1"/>
  <c r="DY8" i="1"/>
  <c r="HQ8" i="1"/>
  <c r="DZ8" i="1"/>
  <c r="DV8" i="1"/>
  <c r="HQ7" i="1"/>
  <c r="HO7" i="1"/>
  <c r="DZ7" i="1"/>
  <c r="HS115" i="1"/>
  <c r="HS75" i="1"/>
  <c r="HS60" i="1"/>
  <c r="HS11" i="1"/>
  <c r="HS9" i="1"/>
  <c r="HS58" i="1"/>
  <c r="HS65" i="1"/>
  <c r="HS59" i="1"/>
  <c r="HS73" i="1"/>
  <c r="HS63" i="1"/>
  <c r="HS54" i="1"/>
  <c r="HS78" i="1"/>
  <c r="HS48" i="1"/>
  <c r="HS79" i="1"/>
  <c r="HS83" i="1"/>
  <c r="HS99" i="1"/>
  <c r="HS114" i="1"/>
  <c r="HS98" i="1"/>
  <c r="HS76" i="1"/>
  <c r="HS86" i="1"/>
  <c r="HS61" i="1"/>
  <c r="HS67" i="1"/>
  <c r="HS49" i="1"/>
  <c r="HS32" i="1"/>
  <c r="HS20" i="1"/>
  <c r="HS69" i="1"/>
  <c r="HS68" i="1"/>
  <c r="HS36" i="1"/>
  <c r="HS21" i="1"/>
  <c r="HS24" i="1"/>
  <c r="HS14" i="1"/>
  <c r="HS40" i="1"/>
  <c r="HS37" i="1"/>
  <c r="HS41" i="1"/>
  <c r="HS29" i="1"/>
  <c r="HS15" i="1"/>
  <c r="HS16" i="1"/>
  <c r="IF6" i="1" l="1"/>
  <c r="U5" i="27" s="1"/>
  <c r="C177" i="27" s="1" a="1"/>
  <c r="C177" i="27" s="1"/>
  <c r="DV7" i="1"/>
  <c r="DW7" i="1"/>
  <c r="DY7" i="1"/>
  <c r="AT7" i="1"/>
  <c r="CH7" i="1"/>
  <c r="EE7" i="1"/>
  <c r="FO7" i="1"/>
  <c r="GQ7" i="1"/>
  <c r="AM7" i="1"/>
  <c r="BC7" i="1"/>
  <c r="BW7" i="1"/>
  <c r="CQ7" i="1"/>
  <c r="DG7" i="1"/>
  <c r="EJ7" i="1"/>
  <c r="EZ7" i="1"/>
  <c r="FP7" i="1"/>
  <c r="GN7" i="1"/>
  <c r="HD7" i="1"/>
  <c r="BF7" i="1"/>
  <c r="CT7" i="1"/>
  <c r="EI7" i="1"/>
  <c r="GA7" i="1"/>
  <c r="AR7" i="1"/>
  <c r="BH7" i="1"/>
  <c r="BX7" i="1"/>
  <c r="CV7" i="1"/>
  <c r="DL7" i="1"/>
  <c r="EK7" i="1"/>
  <c r="FE7" i="1"/>
  <c r="FU7" i="1"/>
  <c r="GO7" i="1"/>
  <c r="AK7" i="1"/>
  <c r="BI7" i="1"/>
  <c r="BY7" i="1"/>
  <c r="CS7" i="1"/>
  <c r="DM7" i="1"/>
  <c r="EH7" i="1"/>
  <c r="FB7" i="1"/>
  <c r="FV7" i="1"/>
  <c r="GL7" i="1"/>
  <c r="HR7" i="1"/>
  <c r="HP7" i="1"/>
  <c r="BZ7" i="1"/>
  <c r="DR7" i="1"/>
  <c r="FC7" i="1"/>
  <c r="GM7" i="1"/>
  <c r="AI7" i="1"/>
  <c r="AY7" i="1"/>
  <c r="BS7" i="1"/>
  <c r="CM7" i="1"/>
  <c r="DC7" i="1"/>
  <c r="EB7" i="1"/>
  <c r="EV7" i="1"/>
  <c r="FL7" i="1"/>
  <c r="GJ7" i="1"/>
  <c r="GZ7" i="1"/>
  <c r="AX7" i="1"/>
  <c r="CL7" i="1"/>
  <c r="EA7" i="1"/>
  <c r="FK7" i="1"/>
  <c r="AJ7" i="1"/>
  <c r="BD7" i="1"/>
  <c r="BT7" i="1"/>
  <c r="CR7" i="1"/>
  <c r="DH7" i="1"/>
  <c r="EC7" i="1"/>
  <c r="FA7" i="1"/>
  <c r="FQ7" i="1"/>
  <c r="GK7" i="1"/>
  <c r="HE7" i="1"/>
  <c r="BE7" i="1"/>
  <c r="BU7" i="1"/>
  <c r="CK7" i="1"/>
  <c r="DI7" i="1"/>
  <c r="ED7" i="1"/>
  <c r="EX7" i="1"/>
  <c r="FR7" i="1"/>
  <c r="GH7" i="1"/>
  <c r="HB7" i="1"/>
  <c r="HN7" i="1"/>
  <c r="DX7" i="1"/>
  <c r="BR7" i="1"/>
  <c r="DJ7" i="1"/>
  <c r="EU7" i="1"/>
  <c r="GE7" i="1"/>
  <c r="HC7" i="1"/>
  <c r="AU7" i="1"/>
  <c r="BK7" i="1"/>
  <c r="CI7" i="1"/>
  <c r="CY7" i="1"/>
  <c r="DS7" i="1"/>
  <c r="ER7" i="1"/>
  <c r="FH7" i="1"/>
  <c r="GB7" i="1"/>
  <c r="GV7" i="1"/>
  <c r="AP7" i="1"/>
  <c r="CD7" i="1"/>
  <c r="DF7" i="1"/>
  <c r="EY7" i="1"/>
  <c r="GU7" i="1"/>
  <c r="AZ7" i="1"/>
  <c r="BP7" i="1"/>
  <c r="CJ7" i="1"/>
  <c r="DD7" i="1"/>
  <c r="DT7" i="1"/>
  <c r="EW7" i="1"/>
  <c r="FM7" i="1"/>
  <c r="GC7" i="1"/>
  <c r="HA7" i="1"/>
  <c r="AW7" i="1"/>
  <c r="BQ7" i="1"/>
  <c r="CG7" i="1"/>
  <c r="DE7" i="1"/>
  <c r="DU7" i="1"/>
  <c r="EP7" i="1"/>
  <c r="FN7" i="1"/>
  <c r="GD7" i="1"/>
  <c r="HH153" i="1"/>
  <c r="AJ153" i="1"/>
  <c r="HF15" i="1"/>
  <c r="HG15" i="1"/>
  <c r="GT15" i="1"/>
  <c r="GS15" i="1"/>
  <c r="GF15" i="1"/>
  <c r="FS15" i="1"/>
  <c r="FF15" i="1"/>
  <c r="GG15" i="1"/>
  <c r="ES15" i="1"/>
  <c r="FT15" i="1"/>
  <c r="ET15" i="1"/>
  <c r="EG15" i="1"/>
  <c r="EF15" i="1"/>
  <c r="DN15" i="1"/>
  <c r="DA15" i="1"/>
  <c r="CN15" i="1"/>
  <c r="DO15" i="1"/>
  <c r="CO15" i="1"/>
  <c r="CB15" i="1"/>
  <c r="BO15" i="1"/>
  <c r="BB15" i="1"/>
  <c r="FG15" i="1"/>
  <c r="DB15" i="1"/>
  <c r="CA15" i="1"/>
  <c r="BN15" i="1"/>
  <c r="BA15" i="1"/>
  <c r="AN15" i="1"/>
  <c r="AO15" i="1"/>
  <c r="HF40" i="1"/>
  <c r="HG40" i="1"/>
  <c r="GS40" i="1"/>
  <c r="GT40" i="1"/>
  <c r="GF40" i="1"/>
  <c r="GG40" i="1"/>
  <c r="FS40" i="1"/>
  <c r="FT40" i="1"/>
  <c r="FG40" i="1"/>
  <c r="FF40" i="1"/>
  <c r="ES40" i="1"/>
  <c r="EF40" i="1"/>
  <c r="DO40" i="1"/>
  <c r="EG40" i="1"/>
  <c r="ET40" i="1"/>
  <c r="DB40" i="1"/>
  <c r="CN40" i="1"/>
  <c r="CA40" i="1"/>
  <c r="BN40" i="1"/>
  <c r="DN40" i="1"/>
  <c r="CO40" i="1"/>
  <c r="CB40" i="1"/>
  <c r="BO40" i="1"/>
  <c r="AO40" i="1"/>
  <c r="BA40" i="1"/>
  <c r="DA40" i="1"/>
  <c r="BB40" i="1"/>
  <c r="AN40" i="1"/>
  <c r="HF36" i="1"/>
  <c r="HG36" i="1"/>
  <c r="GS36" i="1"/>
  <c r="GT36" i="1"/>
  <c r="GF36" i="1"/>
  <c r="GG36" i="1"/>
  <c r="FS36" i="1"/>
  <c r="FT36" i="1"/>
  <c r="FG36" i="1"/>
  <c r="FF36" i="1"/>
  <c r="ES36" i="1"/>
  <c r="ET36" i="1"/>
  <c r="DO36" i="1"/>
  <c r="EF36" i="1"/>
  <c r="DN36" i="1"/>
  <c r="CO36" i="1"/>
  <c r="DA36" i="1"/>
  <c r="CA36" i="1"/>
  <c r="BN36" i="1"/>
  <c r="DB36" i="1"/>
  <c r="BA36" i="1"/>
  <c r="EG36" i="1"/>
  <c r="CN36" i="1"/>
  <c r="CB36" i="1"/>
  <c r="BO36" i="1"/>
  <c r="BB36" i="1"/>
  <c r="AO36" i="1"/>
  <c r="AN36" i="1"/>
  <c r="HF32" i="1"/>
  <c r="HG32" i="1"/>
  <c r="GS32" i="1"/>
  <c r="GT32" i="1"/>
  <c r="GF32" i="1"/>
  <c r="GG32" i="1"/>
  <c r="FS32" i="1"/>
  <c r="FT32" i="1"/>
  <c r="FG32" i="1"/>
  <c r="FF32" i="1"/>
  <c r="ES32" i="1"/>
  <c r="EF32" i="1"/>
  <c r="DO32" i="1"/>
  <c r="DB32" i="1"/>
  <c r="EG32" i="1"/>
  <c r="ET32" i="1"/>
  <c r="DA32" i="1"/>
  <c r="CN32" i="1"/>
  <c r="CA32" i="1"/>
  <c r="BN32" i="1"/>
  <c r="DN32" i="1"/>
  <c r="CO32" i="1"/>
  <c r="CB32" i="1"/>
  <c r="BO32" i="1"/>
  <c r="AO32" i="1"/>
  <c r="BA32" i="1"/>
  <c r="BB32" i="1"/>
  <c r="AN32" i="1"/>
  <c r="HF86" i="1"/>
  <c r="HG86" i="1"/>
  <c r="GS86" i="1"/>
  <c r="GT86" i="1"/>
  <c r="GF86" i="1"/>
  <c r="GG86" i="1"/>
  <c r="FS86" i="1"/>
  <c r="FG86" i="1"/>
  <c r="FT86" i="1"/>
  <c r="FF86" i="1"/>
  <c r="ES86" i="1"/>
  <c r="DO86" i="1"/>
  <c r="ET86" i="1"/>
  <c r="EF86" i="1"/>
  <c r="EG86" i="1"/>
  <c r="DA86" i="1"/>
  <c r="DN86" i="1"/>
  <c r="DB86" i="1"/>
  <c r="CA86" i="1"/>
  <c r="BN86" i="1"/>
  <c r="CN86" i="1"/>
  <c r="CO86" i="1"/>
  <c r="BB86" i="1"/>
  <c r="AO86" i="1"/>
  <c r="BO86" i="1"/>
  <c r="CB86" i="1"/>
  <c r="BA86" i="1"/>
  <c r="AN86" i="1"/>
  <c r="HG99" i="1"/>
  <c r="HF99" i="1"/>
  <c r="GT99" i="1"/>
  <c r="GS99" i="1"/>
  <c r="GF99" i="1"/>
  <c r="GG99" i="1"/>
  <c r="FS99" i="1"/>
  <c r="FT99" i="1"/>
  <c r="FF99" i="1"/>
  <c r="ES99" i="1"/>
  <c r="FG99" i="1"/>
  <c r="ET99" i="1"/>
  <c r="EG99" i="1"/>
  <c r="EF99" i="1"/>
  <c r="DN99" i="1"/>
  <c r="DA99" i="1"/>
  <c r="CN99" i="1"/>
  <c r="DB99" i="1"/>
  <c r="CB99" i="1"/>
  <c r="BO99" i="1"/>
  <c r="BB99" i="1"/>
  <c r="CO99" i="1"/>
  <c r="DO99" i="1"/>
  <c r="CA99" i="1"/>
  <c r="BN99" i="1"/>
  <c r="BA99" i="1"/>
  <c r="AO99" i="1"/>
  <c r="AN99" i="1"/>
  <c r="HF78" i="1"/>
  <c r="HG78" i="1"/>
  <c r="GS78" i="1"/>
  <c r="GT78" i="1"/>
  <c r="GF78" i="1"/>
  <c r="GG78" i="1"/>
  <c r="FS78" i="1"/>
  <c r="FG78" i="1"/>
  <c r="FT78" i="1"/>
  <c r="FF78" i="1"/>
  <c r="ES78" i="1"/>
  <c r="DO78" i="1"/>
  <c r="ET78" i="1"/>
  <c r="EF78" i="1"/>
  <c r="EG78" i="1"/>
  <c r="DA78" i="1"/>
  <c r="DN78" i="1"/>
  <c r="DB78" i="1"/>
  <c r="CA78" i="1"/>
  <c r="BN78" i="1"/>
  <c r="CN78" i="1"/>
  <c r="BB78" i="1"/>
  <c r="CO78" i="1"/>
  <c r="AO78" i="1"/>
  <c r="CB78" i="1"/>
  <c r="BO78" i="1"/>
  <c r="BA78" i="1"/>
  <c r="AN78" i="1"/>
  <c r="HG59" i="1"/>
  <c r="GT59" i="1"/>
  <c r="HF59" i="1"/>
  <c r="GS59" i="1"/>
  <c r="GF59" i="1"/>
  <c r="GG59" i="1"/>
  <c r="FS59" i="1"/>
  <c r="FT59" i="1"/>
  <c r="FF59" i="1"/>
  <c r="ES59" i="1"/>
  <c r="FG59" i="1"/>
  <c r="ET59" i="1"/>
  <c r="EG59" i="1"/>
  <c r="EF59" i="1"/>
  <c r="DN59" i="1"/>
  <c r="DA59" i="1"/>
  <c r="CN59" i="1"/>
  <c r="DO59" i="1"/>
  <c r="DB59" i="1"/>
  <c r="CB59" i="1"/>
  <c r="BO59" i="1"/>
  <c r="BB59" i="1"/>
  <c r="CO59" i="1"/>
  <c r="CA59" i="1"/>
  <c r="BN59" i="1"/>
  <c r="AN59" i="1"/>
  <c r="BA59" i="1"/>
  <c r="AO59" i="1"/>
  <c r="HF11" i="1"/>
  <c r="HG11" i="1"/>
  <c r="GT11" i="1"/>
  <c r="GS11" i="1"/>
  <c r="GF11" i="1"/>
  <c r="GG11" i="1"/>
  <c r="FS11" i="1"/>
  <c r="FF11" i="1"/>
  <c r="FT11" i="1"/>
  <c r="ES11" i="1"/>
  <c r="ET11" i="1"/>
  <c r="EG11" i="1"/>
  <c r="EF11" i="1"/>
  <c r="DN11" i="1"/>
  <c r="DA11" i="1"/>
  <c r="CN11" i="1"/>
  <c r="FG11" i="1"/>
  <c r="DO11" i="1"/>
  <c r="CB11" i="1"/>
  <c r="BO11" i="1"/>
  <c r="BB11" i="1"/>
  <c r="CO11" i="1"/>
  <c r="CA11" i="1"/>
  <c r="BN11" i="1"/>
  <c r="AN11" i="1"/>
  <c r="AO11" i="1"/>
  <c r="DB11" i="1"/>
  <c r="BA11" i="1"/>
  <c r="HG7" i="1"/>
  <c r="GT7" i="1"/>
  <c r="GG7" i="1"/>
  <c r="FT7" i="1"/>
  <c r="FG7" i="1"/>
  <c r="FF7" i="1"/>
  <c r="ES7" i="1"/>
  <c r="GS7" i="1"/>
  <c r="FS7" i="1"/>
  <c r="ET7" i="1"/>
  <c r="EG7" i="1"/>
  <c r="DO7" i="1"/>
  <c r="DB7" i="1"/>
  <c r="EF7" i="1"/>
  <c r="DA7" i="1"/>
  <c r="CN7" i="1"/>
  <c r="CA7" i="1"/>
  <c r="BN7" i="1"/>
  <c r="GF7" i="1"/>
  <c r="CO7" i="1"/>
  <c r="CB7" i="1"/>
  <c r="BO7" i="1"/>
  <c r="DN7" i="1"/>
  <c r="BB7" i="1"/>
  <c r="BA7" i="1"/>
  <c r="AO7" i="1"/>
  <c r="AN7" i="1"/>
  <c r="HG29" i="1"/>
  <c r="HF29" i="1"/>
  <c r="GT29" i="1"/>
  <c r="GS29" i="1"/>
  <c r="GF29" i="1"/>
  <c r="GG29" i="1"/>
  <c r="FS29" i="1"/>
  <c r="FT29" i="1"/>
  <c r="FF29" i="1"/>
  <c r="ES29" i="1"/>
  <c r="FG29" i="1"/>
  <c r="ET29" i="1"/>
  <c r="EG29" i="1"/>
  <c r="EF29" i="1"/>
  <c r="DN29" i="1"/>
  <c r="DA29" i="1"/>
  <c r="CN29" i="1"/>
  <c r="DO29" i="1"/>
  <c r="CB29" i="1"/>
  <c r="BO29" i="1"/>
  <c r="BB29" i="1"/>
  <c r="DB29" i="1"/>
  <c r="CO29" i="1"/>
  <c r="CA29" i="1"/>
  <c r="BN29" i="1"/>
  <c r="BA29" i="1"/>
  <c r="AN29" i="1"/>
  <c r="AO29" i="1"/>
  <c r="HF14" i="1"/>
  <c r="HG14" i="1"/>
  <c r="GS14" i="1"/>
  <c r="GT14" i="1"/>
  <c r="GF14" i="1"/>
  <c r="GG14" i="1"/>
  <c r="FS14" i="1"/>
  <c r="FT14" i="1"/>
  <c r="FG14" i="1"/>
  <c r="FF14" i="1"/>
  <c r="ES14" i="1"/>
  <c r="EF14" i="1"/>
  <c r="EG14" i="1"/>
  <c r="DO14" i="1"/>
  <c r="DB14" i="1"/>
  <c r="ET14" i="1"/>
  <c r="DN14" i="1"/>
  <c r="CA14" i="1"/>
  <c r="BN14" i="1"/>
  <c r="DA14" i="1"/>
  <c r="CN14" i="1"/>
  <c r="BB14" i="1"/>
  <c r="CO14" i="1"/>
  <c r="AO14" i="1"/>
  <c r="CB14" i="1"/>
  <c r="AN14" i="1"/>
  <c r="BO14" i="1"/>
  <c r="BA14" i="1"/>
  <c r="HF68" i="1"/>
  <c r="HG68" i="1"/>
  <c r="GS68" i="1"/>
  <c r="GT68" i="1"/>
  <c r="GF68" i="1"/>
  <c r="GG68" i="1"/>
  <c r="FS68" i="1"/>
  <c r="FT68" i="1"/>
  <c r="FG68" i="1"/>
  <c r="FF68" i="1"/>
  <c r="ES68" i="1"/>
  <c r="ET68" i="1"/>
  <c r="DO68" i="1"/>
  <c r="EF68" i="1"/>
  <c r="DN68" i="1"/>
  <c r="CO68" i="1"/>
  <c r="DA68" i="1"/>
  <c r="CA68" i="1"/>
  <c r="BN68" i="1"/>
  <c r="DB68" i="1"/>
  <c r="EG68" i="1"/>
  <c r="BA68" i="1"/>
  <c r="CN68" i="1"/>
  <c r="CB68" i="1"/>
  <c r="BO68" i="1"/>
  <c r="BB68" i="1"/>
  <c r="AO68" i="1"/>
  <c r="AN68" i="1"/>
  <c r="HG49" i="1"/>
  <c r="HF49" i="1"/>
  <c r="GT49" i="1"/>
  <c r="GS49" i="1"/>
  <c r="GF49" i="1"/>
  <c r="GG49" i="1"/>
  <c r="FS49" i="1"/>
  <c r="FT49" i="1"/>
  <c r="ES49" i="1"/>
  <c r="FF49" i="1"/>
  <c r="ET49" i="1"/>
  <c r="EG49" i="1"/>
  <c r="FG49" i="1"/>
  <c r="DN49" i="1"/>
  <c r="DA49" i="1"/>
  <c r="CN49" i="1"/>
  <c r="EF49" i="1"/>
  <c r="DO49" i="1"/>
  <c r="CB49" i="1"/>
  <c r="BO49" i="1"/>
  <c r="BB49" i="1"/>
  <c r="DB49" i="1"/>
  <c r="BA49" i="1"/>
  <c r="CO49" i="1"/>
  <c r="CA49" i="1"/>
  <c r="BN49" i="1"/>
  <c r="AN49" i="1"/>
  <c r="AO49" i="1"/>
  <c r="HF76" i="1"/>
  <c r="HG76" i="1"/>
  <c r="GS76" i="1"/>
  <c r="GT76" i="1"/>
  <c r="GF76" i="1"/>
  <c r="GG76" i="1"/>
  <c r="FS76" i="1"/>
  <c r="FG76" i="1"/>
  <c r="FT76" i="1"/>
  <c r="FF76" i="1"/>
  <c r="ES76" i="1"/>
  <c r="ET76" i="1"/>
  <c r="DO76" i="1"/>
  <c r="EF76" i="1"/>
  <c r="DN76" i="1"/>
  <c r="CO76" i="1"/>
  <c r="DA76" i="1"/>
  <c r="CA76" i="1"/>
  <c r="BN76" i="1"/>
  <c r="EG76" i="1"/>
  <c r="DB76" i="1"/>
  <c r="CN76" i="1"/>
  <c r="BA76" i="1"/>
  <c r="CB76" i="1"/>
  <c r="BO76" i="1"/>
  <c r="BB76" i="1"/>
  <c r="AO76" i="1"/>
  <c r="AN76" i="1"/>
  <c r="HG83" i="1"/>
  <c r="HF83" i="1"/>
  <c r="GT83" i="1"/>
  <c r="GS83" i="1"/>
  <c r="GF83" i="1"/>
  <c r="GG83" i="1"/>
  <c r="FS83" i="1"/>
  <c r="FT83" i="1"/>
  <c r="FF83" i="1"/>
  <c r="ES83" i="1"/>
  <c r="FG83" i="1"/>
  <c r="ET83" i="1"/>
  <c r="EG83" i="1"/>
  <c r="EF83" i="1"/>
  <c r="DN83" i="1"/>
  <c r="DA83" i="1"/>
  <c r="CN83" i="1"/>
  <c r="DO83" i="1"/>
  <c r="DB83" i="1"/>
  <c r="CB83" i="1"/>
  <c r="BO83" i="1"/>
  <c r="BB83" i="1"/>
  <c r="CO83" i="1"/>
  <c r="CA83" i="1"/>
  <c r="BN83" i="1"/>
  <c r="BA83" i="1"/>
  <c r="AO83" i="1"/>
  <c r="AN83" i="1"/>
  <c r="HF54" i="1"/>
  <c r="HG54" i="1"/>
  <c r="GS54" i="1"/>
  <c r="GT54" i="1"/>
  <c r="GF54" i="1"/>
  <c r="GG54" i="1"/>
  <c r="FS54" i="1"/>
  <c r="FT54" i="1"/>
  <c r="FG54" i="1"/>
  <c r="FF54" i="1"/>
  <c r="ES54" i="1"/>
  <c r="DO54" i="1"/>
  <c r="ET54" i="1"/>
  <c r="EF54" i="1"/>
  <c r="EG54" i="1"/>
  <c r="DA54" i="1"/>
  <c r="DN54" i="1"/>
  <c r="DB54" i="1"/>
  <c r="CA54" i="1"/>
  <c r="BN54" i="1"/>
  <c r="CN54" i="1"/>
  <c r="CO54" i="1"/>
  <c r="BB54" i="1"/>
  <c r="AO54" i="1"/>
  <c r="AN54" i="1"/>
  <c r="BO54" i="1"/>
  <c r="CB54" i="1"/>
  <c r="BA54" i="1"/>
  <c r="HG65" i="1"/>
  <c r="HF65" i="1"/>
  <c r="GT65" i="1"/>
  <c r="GS65" i="1"/>
  <c r="GF65" i="1"/>
  <c r="GG65" i="1"/>
  <c r="FS65" i="1"/>
  <c r="FT65" i="1"/>
  <c r="ES65" i="1"/>
  <c r="FF65" i="1"/>
  <c r="ET65" i="1"/>
  <c r="EG65" i="1"/>
  <c r="FG65" i="1"/>
  <c r="DN65" i="1"/>
  <c r="DA65" i="1"/>
  <c r="CN65" i="1"/>
  <c r="EF65" i="1"/>
  <c r="DO65" i="1"/>
  <c r="CB65" i="1"/>
  <c r="BO65" i="1"/>
  <c r="BB65" i="1"/>
  <c r="DB65" i="1"/>
  <c r="CO65" i="1"/>
  <c r="BA65" i="1"/>
  <c r="CA65" i="1"/>
  <c r="BN65" i="1"/>
  <c r="AO65" i="1"/>
  <c r="AN65" i="1"/>
  <c r="HF60" i="1"/>
  <c r="HG60" i="1"/>
  <c r="GS60" i="1"/>
  <c r="GT60" i="1"/>
  <c r="GF60" i="1"/>
  <c r="GG60" i="1"/>
  <c r="FS60" i="1"/>
  <c r="FT60" i="1"/>
  <c r="FG60" i="1"/>
  <c r="FF60" i="1"/>
  <c r="ES60" i="1"/>
  <c r="ET60" i="1"/>
  <c r="DO60" i="1"/>
  <c r="EF60" i="1"/>
  <c r="EG60" i="1"/>
  <c r="DN60" i="1"/>
  <c r="CO60" i="1"/>
  <c r="DA60" i="1"/>
  <c r="CA60" i="1"/>
  <c r="BN60" i="1"/>
  <c r="DB60" i="1"/>
  <c r="BA60" i="1"/>
  <c r="CB60" i="1"/>
  <c r="BO60" i="1"/>
  <c r="BB60" i="1"/>
  <c r="AO60" i="1"/>
  <c r="CN60" i="1"/>
  <c r="AN60" i="1"/>
  <c r="HG41" i="1"/>
  <c r="HF41" i="1"/>
  <c r="GT41" i="1"/>
  <c r="GF41" i="1"/>
  <c r="GG41" i="1"/>
  <c r="FS41" i="1"/>
  <c r="FT41" i="1"/>
  <c r="ES41" i="1"/>
  <c r="FF41" i="1"/>
  <c r="ET41" i="1"/>
  <c r="EG41" i="1"/>
  <c r="FG41" i="1"/>
  <c r="GS41" i="1"/>
  <c r="DN41" i="1"/>
  <c r="DA41" i="1"/>
  <c r="CN41" i="1"/>
  <c r="EF41" i="1"/>
  <c r="DO41" i="1"/>
  <c r="CB41" i="1"/>
  <c r="BO41" i="1"/>
  <c r="BB41" i="1"/>
  <c r="DB41" i="1"/>
  <c r="BA41" i="1"/>
  <c r="CA41" i="1"/>
  <c r="BN41" i="1"/>
  <c r="AN41" i="1"/>
  <c r="CO41" i="1"/>
  <c r="AO41" i="1"/>
  <c r="HF24" i="1"/>
  <c r="HG24" i="1"/>
  <c r="GS24" i="1"/>
  <c r="GT24" i="1"/>
  <c r="GF24" i="1"/>
  <c r="GG24" i="1"/>
  <c r="FS24" i="1"/>
  <c r="FT24" i="1"/>
  <c r="FG24" i="1"/>
  <c r="FF24" i="1"/>
  <c r="ES24" i="1"/>
  <c r="EF24" i="1"/>
  <c r="DO24" i="1"/>
  <c r="DB24" i="1"/>
  <c r="ET24" i="1"/>
  <c r="EG24" i="1"/>
  <c r="DA24" i="1"/>
  <c r="CN24" i="1"/>
  <c r="CA24" i="1"/>
  <c r="BN24" i="1"/>
  <c r="DN24" i="1"/>
  <c r="CO24" i="1"/>
  <c r="CB24" i="1"/>
  <c r="BO24" i="1"/>
  <c r="AO24" i="1"/>
  <c r="BA24" i="1"/>
  <c r="BB24" i="1"/>
  <c r="AN24" i="1"/>
  <c r="HG69" i="1"/>
  <c r="HF69" i="1"/>
  <c r="GT69" i="1"/>
  <c r="GF69" i="1"/>
  <c r="GG69" i="1"/>
  <c r="GS69" i="1"/>
  <c r="FS69" i="1"/>
  <c r="FT69" i="1"/>
  <c r="FG69" i="1"/>
  <c r="ES69" i="1"/>
  <c r="ET69" i="1"/>
  <c r="EG69" i="1"/>
  <c r="FF69" i="1"/>
  <c r="EF69" i="1"/>
  <c r="DN69" i="1"/>
  <c r="DA69" i="1"/>
  <c r="CN69" i="1"/>
  <c r="DO69" i="1"/>
  <c r="CB69" i="1"/>
  <c r="BO69" i="1"/>
  <c r="BB69" i="1"/>
  <c r="CO69" i="1"/>
  <c r="DB69" i="1"/>
  <c r="CA69" i="1"/>
  <c r="BN69" i="1"/>
  <c r="BA69" i="1"/>
  <c r="AN69" i="1"/>
  <c r="AO69" i="1"/>
  <c r="HG67" i="1"/>
  <c r="HF67" i="1"/>
  <c r="GT67" i="1"/>
  <c r="GS67" i="1"/>
  <c r="GF67" i="1"/>
  <c r="GG67" i="1"/>
  <c r="FS67" i="1"/>
  <c r="FF67" i="1"/>
  <c r="ES67" i="1"/>
  <c r="FG67" i="1"/>
  <c r="ET67" i="1"/>
  <c r="EG67" i="1"/>
  <c r="FT67" i="1"/>
  <c r="EF67" i="1"/>
  <c r="DN67" i="1"/>
  <c r="DA67" i="1"/>
  <c r="CN67" i="1"/>
  <c r="DO67" i="1"/>
  <c r="DB67" i="1"/>
  <c r="CB67" i="1"/>
  <c r="BO67" i="1"/>
  <c r="BB67" i="1"/>
  <c r="CO67" i="1"/>
  <c r="CA67" i="1"/>
  <c r="BN67" i="1"/>
  <c r="AN67" i="1"/>
  <c r="BA67" i="1"/>
  <c r="AO67" i="1"/>
  <c r="HF98" i="1"/>
  <c r="HG98" i="1"/>
  <c r="GS98" i="1"/>
  <c r="GT98" i="1"/>
  <c r="GF98" i="1"/>
  <c r="GG98" i="1"/>
  <c r="FS98" i="1"/>
  <c r="FT98" i="1"/>
  <c r="FG98" i="1"/>
  <c r="ES98" i="1"/>
  <c r="EG98" i="1"/>
  <c r="DO98" i="1"/>
  <c r="FF98" i="1"/>
  <c r="CN98" i="1"/>
  <c r="CO98" i="1"/>
  <c r="CA98" i="1"/>
  <c r="ET98" i="1"/>
  <c r="EF98" i="1"/>
  <c r="DN98" i="1"/>
  <c r="DA98" i="1"/>
  <c r="BO98" i="1"/>
  <c r="DB98" i="1"/>
  <c r="BA98" i="1"/>
  <c r="AO98" i="1"/>
  <c r="BB98" i="1"/>
  <c r="CB98" i="1"/>
  <c r="AN98" i="1"/>
  <c r="BN98" i="1"/>
  <c r="HG79" i="1"/>
  <c r="GT79" i="1"/>
  <c r="GS79" i="1"/>
  <c r="HF79" i="1"/>
  <c r="FT79" i="1"/>
  <c r="GF79" i="1"/>
  <c r="GG79" i="1"/>
  <c r="ES79" i="1"/>
  <c r="ET79" i="1"/>
  <c r="EG79" i="1"/>
  <c r="FS79" i="1"/>
  <c r="FF79" i="1"/>
  <c r="FG79" i="1"/>
  <c r="DN79" i="1"/>
  <c r="DA79" i="1"/>
  <c r="CN79" i="1"/>
  <c r="DO79" i="1"/>
  <c r="CO79" i="1"/>
  <c r="CB79" i="1"/>
  <c r="BO79" i="1"/>
  <c r="BB79" i="1"/>
  <c r="DB79" i="1"/>
  <c r="CA79" i="1"/>
  <c r="BN79" i="1"/>
  <c r="EF79" i="1"/>
  <c r="BA79" i="1"/>
  <c r="AN79" i="1"/>
  <c r="AO79" i="1"/>
  <c r="HG63" i="1"/>
  <c r="GT63" i="1"/>
  <c r="HF63" i="1"/>
  <c r="GS63" i="1"/>
  <c r="GF63" i="1"/>
  <c r="FS63" i="1"/>
  <c r="ES63" i="1"/>
  <c r="FT63" i="1"/>
  <c r="ET63" i="1"/>
  <c r="EG63" i="1"/>
  <c r="GG63" i="1"/>
  <c r="FF63" i="1"/>
  <c r="DN63" i="1"/>
  <c r="DA63" i="1"/>
  <c r="CN63" i="1"/>
  <c r="FG63" i="1"/>
  <c r="DO63" i="1"/>
  <c r="CO63" i="1"/>
  <c r="CB63" i="1"/>
  <c r="BO63" i="1"/>
  <c r="BB63" i="1"/>
  <c r="EF63" i="1"/>
  <c r="DB63" i="1"/>
  <c r="CA63" i="1"/>
  <c r="BN63" i="1"/>
  <c r="BA63" i="1"/>
  <c r="AN63" i="1"/>
  <c r="AO63" i="1"/>
  <c r="HF58" i="1"/>
  <c r="HG58" i="1"/>
  <c r="GS58" i="1"/>
  <c r="GT58" i="1"/>
  <c r="GF58" i="1"/>
  <c r="GG58" i="1"/>
  <c r="FS58" i="1"/>
  <c r="FT58" i="1"/>
  <c r="FG58" i="1"/>
  <c r="ES58" i="1"/>
  <c r="FF58" i="1"/>
  <c r="EG58" i="1"/>
  <c r="DO58" i="1"/>
  <c r="CN58" i="1"/>
  <c r="ET58" i="1"/>
  <c r="CO58" i="1"/>
  <c r="CA58" i="1"/>
  <c r="BN58" i="1"/>
  <c r="DA58" i="1"/>
  <c r="BA58" i="1"/>
  <c r="AO58" i="1"/>
  <c r="DN58" i="1"/>
  <c r="DB58" i="1"/>
  <c r="BB58" i="1"/>
  <c r="EF58" i="1"/>
  <c r="BO58" i="1"/>
  <c r="AN58" i="1"/>
  <c r="CB58" i="1"/>
  <c r="HG75" i="1"/>
  <c r="GT75" i="1"/>
  <c r="GS75" i="1"/>
  <c r="HF75" i="1"/>
  <c r="GF75" i="1"/>
  <c r="GG75" i="1"/>
  <c r="FS75" i="1"/>
  <c r="FT75" i="1"/>
  <c r="FF75" i="1"/>
  <c r="ES75" i="1"/>
  <c r="FG75" i="1"/>
  <c r="ET75" i="1"/>
  <c r="EG75" i="1"/>
  <c r="EF75" i="1"/>
  <c r="DN75" i="1"/>
  <c r="DA75" i="1"/>
  <c r="CN75" i="1"/>
  <c r="DO75" i="1"/>
  <c r="DB75" i="1"/>
  <c r="CB75" i="1"/>
  <c r="BO75" i="1"/>
  <c r="BB75" i="1"/>
  <c r="CO75" i="1"/>
  <c r="CA75" i="1"/>
  <c r="BN75" i="1"/>
  <c r="AO75" i="1"/>
  <c r="BA75" i="1"/>
  <c r="AN75" i="1"/>
  <c r="ED153" i="1"/>
  <c r="HF153" i="1"/>
  <c r="HG153" i="1"/>
  <c r="GT153" i="1"/>
  <c r="GS153" i="1"/>
  <c r="GF153" i="1"/>
  <c r="GG153" i="1"/>
  <c r="FS153" i="1"/>
  <c r="FF153" i="1"/>
  <c r="ES153" i="1"/>
  <c r="FG153" i="1"/>
  <c r="ET153" i="1"/>
  <c r="EG153" i="1"/>
  <c r="FT153" i="1"/>
  <c r="DN153" i="1"/>
  <c r="DA153" i="1"/>
  <c r="CN153" i="1"/>
  <c r="EF153" i="1"/>
  <c r="CB153" i="1"/>
  <c r="BO153" i="1"/>
  <c r="BB153" i="1"/>
  <c r="DO153" i="1"/>
  <c r="DB153" i="1"/>
  <c r="CO153" i="1"/>
  <c r="CA153" i="1"/>
  <c r="BN153" i="1"/>
  <c r="AO153" i="1"/>
  <c r="AN153" i="1"/>
  <c r="BA153" i="1"/>
  <c r="HF16" i="1"/>
  <c r="HG16" i="1"/>
  <c r="GS16" i="1"/>
  <c r="GT16" i="1"/>
  <c r="GF16" i="1"/>
  <c r="GG16" i="1"/>
  <c r="FS16" i="1"/>
  <c r="FT16" i="1"/>
  <c r="FG16" i="1"/>
  <c r="FF16" i="1"/>
  <c r="ES16" i="1"/>
  <c r="EF16" i="1"/>
  <c r="DO16" i="1"/>
  <c r="DB16" i="1"/>
  <c r="ET16" i="1"/>
  <c r="EG16" i="1"/>
  <c r="DA16" i="1"/>
  <c r="CN16" i="1"/>
  <c r="CA16" i="1"/>
  <c r="BN16" i="1"/>
  <c r="DN16" i="1"/>
  <c r="CO16" i="1"/>
  <c r="CB16" i="1"/>
  <c r="BO16" i="1"/>
  <c r="AO16" i="1"/>
  <c r="BA16" i="1"/>
  <c r="BB16" i="1"/>
  <c r="AN16" i="1"/>
  <c r="HG37" i="1"/>
  <c r="HF37" i="1"/>
  <c r="GT37" i="1"/>
  <c r="GF37" i="1"/>
  <c r="GG37" i="1"/>
  <c r="FS37" i="1"/>
  <c r="FT37" i="1"/>
  <c r="GS37" i="1"/>
  <c r="FF37" i="1"/>
  <c r="ES37" i="1"/>
  <c r="FG37" i="1"/>
  <c r="ET37" i="1"/>
  <c r="EG37" i="1"/>
  <c r="EF37" i="1"/>
  <c r="DN37" i="1"/>
  <c r="DA37" i="1"/>
  <c r="CN37" i="1"/>
  <c r="DO37" i="1"/>
  <c r="CB37" i="1"/>
  <c r="BO37" i="1"/>
  <c r="BB37" i="1"/>
  <c r="CO37" i="1"/>
  <c r="DB37" i="1"/>
  <c r="CA37" i="1"/>
  <c r="BN37" i="1"/>
  <c r="BA37" i="1"/>
  <c r="AN37" i="1"/>
  <c r="AO37" i="1"/>
  <c r="HF21" i="1"/>
  <c r="HG21" i="1"/>
  <c r="GT21" i="1"/>
  <c r="GS21" i="1"/>
  <c r="GF21" i="1"/>
  <c r="GG21" i="1"/>
  <c r="FS21" i="1"/>
  <c r="FT21" i="1"/>
  <c r="FF21" i="1"/>
  <c r="ES21" i="1"/>
  <c r="FG21" i="1"/>
  <c r="ET21" i="1"/>
  <c r="EG21" i="1"/>
  <c r="DN21" i="1"/>
  <c r="DA21" i="1"/>
  <c r="CN21" i="1"/>
  <c r="DO21" i="1"/>
  <c r="CB21" i="1"/>
  <c r="BO21" i="1"/>
  <c r="BB21" i="1"/>
  <c r="DB21" i="1"/>
  <c r="CO21" i="1"/>
  <c r="EF21" i="1"/>
  <c r="CA21" i="1"/>
  <c r="BN21" i="1"/>
  <c r="BA21" i="1"/>
  <c r="AN21" i="1"/>
  <c r="AO21" i="1"/>
  <c r="HG20" i="1"/>
  <c r="HF20" i="1"/>
  <c r="GS20" i="1"/>
  <c r="GT20" i="1"/>
  <c r="GF20" i="1"/>
  <c r="GG20" i="1"/>
  <c r="FS20" i="1"/>
  <c r="FT20" i="1"/>
  <c r="FG20" i="1"/>
  <c r="FF20" i="1"/>
  <c r="ES20" i="1"/>
  <c r="EF20" i="1"/>
  <c r="ET20" i="1"/>
  <c r="DO20" i="1"/>
  <c r="DB20" i="1"/>
  <c r="EG20" i="1"/>
  <c r="DN20" i="1"/>
  <c r="DA20" i="1"/>
  <c r="CO20" i="1"/>
  <c r="CA20" i="1"/>
  <c r="BN20" i="1"/>
  <c r="BA20" i="1"/>
  <c r="CB20" i="1"/>
  <c r="BO20" i="1"/>
  <c r="BB20" i="1"/>
  <c r="AO20" i="1"/>
  <c r="CN20" i="1"/>
  <c r="AN20" i="1"/>
  <c r="HG61" i="1"/>
  <c r="HF61" i="1"/>
  <c r="GT61" i="1"/>
  <c r="GS61" i="1"/>
  <c r="GF61" i="1"/>
  <c r="GG61" i="1"/>
  <c r="FS61" i="1"/>
  <c r="FT61" i="1"/>
  <c r="FG61" i="1"/>
  <c r="ES61" i="1"/>
  <c r="ET61" i="1"/>
  <c r="EG61" i="1"/>
  <c r="EF61" i="1"/>
  <c r="FF61" i="1"/>
  <c r="DN61" i="1"/>
  <c r="DA61" i="1"/>
  <c r="CN61" i="1"/>
  <c r="DO61" i="1"/>
  <c r="CB61" i="1"/>
  <c r="BO61" i="1"/>
  <c r="BB61" i="1"/>
  <c r="CO61" i="1"/>
  <c r="CA61" i="1"/>
  <c r="BN61" i="1"/>
  <c r="BA61" i="1"/>
  <c r="AN61" i="1"/>
  <c r="DB61" i="1"/>
  <c r="AO61" i="1"/>
  <c r="HF114" i="1"/>
  <c r="HG114" i="1"/>
  <c r="GS114" i="1"/>
  <c r="GT114" i="1"/>
  <c r="GF114" i="1"/>
  <c r="GG114" i="1"/>
  <c r="FS114" i="1"/>
  <c r="FT114" i="1"/>
  <c r="FG114" i="1"/>
  <c r="ES114" i="1"/>
  <c r="EG114" i="1"/>
  <c r="DO114" i="1"/>
  <c r="FF114" i="1"/>
  <c r="ET114" i="1"/>
  <c r="EF114" i="1"/>
  <c r="CN114" i="1"/>
  <c r="CO114" i="1"/>
  <c r="CA114" i="1"/>
  <c r="DN114" i="1"/>
  <c r="DA114" i="1"/>
  <c r="BO114" i="1"/>
  <c r="BA114" i="1"/>
  <c r="AO114" i="1"/>
  <c r="BB114" i="1"/>
  <c r="CB114" i="1"/>
  <c r="BN114" i="1"/>
  <c r="AN114" i="1"/>
  <c r="DB114" i="1"/>
  <c r="HF48" i="1"/>
  <c r="HG48" i="1"/>
  <c r="GS48" i="1"/>
  <c r="GT48" i="1"/>
  <c r="GF48" i="1"/>
  <c r="GG48" i="1"/>
  <c r="FS48" i="1"/>
  <c r="FT48" i="1"/>
  <c r="FG48" i="1"/>
  <c r="FF48" i="1"/>
  <c r="ES48" i="1"/>
  <c r="EF48" i="1"/>
  <c r="DO48" i="1"/>
  <c r="EG48" i="1"/>
  <c r="ET48" i="1"/>
  <c r="DB48" i="1"/>
  <c r="CN48" i="1"/>
  <c r="CA48" i="1"/>
  <c r="BN48" i="1"/>
  <c r="DN48" i="1"/>
  <c r="CO48" i="1"/>
  <c r="CB48" i="1"/>
  <c r="BO48" i="1"/>
  <c r="AO48" i="1"/>
  <c r="DA48" i="1"/>
  <c r="BA48" i="1"/>
  <c r="BB48" i="1"/>
  <c r="AN48" i="1"/>
  <c r="HG73" i="1"/>
  <c r="HF73" i="1"/>
  <c r="GT73" i="1"/>
  <c r="GF73" i="1"/>
  <c r="GG73" i="1"/>
  <c r="GS73" i="1"/>
  <c r="FS73" i="1"/>
  <c r="FT73" i="1"/>
  <c r="ES73" i="1"/>
  <c r="FF73" i="1"/>
  <c r="ET73" i="1"/>
  <c r="EG73" i="1"/>
  <c r="FG73" i="1"/>
  <c r="DN73" i="1"/>
  <c r="DA73" i="1"/>
  <c r="CN73" i="1"/>
  <c r="EF73" i="1"/>
  <c r="DO73" i="1"/>
  <c r="CB73" i="1"/>
  <c r="BO73" i="1"/>
  <c r="BB73" i="1"/>
  <c r="DB73" i="1"/>
  <c r="BA73" i="1"/>
  <c r="CA73" i="1"/>
  <c r="BN73" i="1"/>
  <c r="AO73" i="1"/>
  <c r="CO73" i="1"/>
  <c r="AN73" i="1"/>
  <c r="HF9" i="1"/>
  <c r="HG9" i="1"/>
  <c r="GT9" i="1"/>
  <c r="GF9" i="1"/>
  <c r="GG9" i="1"/>
  <c r="FS9" i="1"/>
  <c r="GS9" i="1"/>
  <c r="FT9" i="1"/>
  <c r="FF9" i="1"/>
  <c r="ES9" i="1"/>
  <c r="FG9" i="1"/>
  <c r="ET9" i="1"/>
  <c r="EG9" i="1"/>
  <c r="DN9" i="1"/>
  <c r="DA9" i="1"/>
  <c r="CN9" i="1"/>
  <c r="DO9" i="1"/>
  <c r="CB9" i="1"/>
  <c r="BO9" i="1"/>
  <c r="BB9" i="1"/>
  <c r="DB9" i="1"/>
  <c r="BA9" i="1"/>
  <c r="CA9" i="1"/>
  <c r="BN9" i="1"/>
  <c r="AN9" i="1"/>
  <c r="CO9" i="1"/>
  <c r="EF9" i="1"/>
  <c r="AO9" i="1"/>
  <c r="HG115" i="1"/>
  <c r="HF115" i="1"/>
  <c r="GT115" i="1"/>
  <c r="GS115" i="1"/>
  <c r="GF115" i="1"/>
  <c r="GG115" i="1"/>
  <c r="FS115" i="1"/>
  <c r="FT115" i="1"/>
  <c r="FF115" i="1"/>
  <c r="ES115" i="1"/>
  <c r="FG115" i="1"/>
  <c r="ET115" i="1"/>
  <c r="EG115" i="1"/>
  <c r="EF115" i="1"/>
  <c r="DN115" i="1"/>
  <c r="DA115" i="1"/>
  <c r="CN115" i="1"/>
  <c r="DB115" i="1"/>
  <c r="CB115" i="1"/>
  <c r="BO115" i="1"/>
  <c r="BB115" i="1"/>
  <c r="CO115" i="1"/>
  <c r="DO115" i="1"/>
  <c r="CA115" i="1"/>
  <c r="BN115" i="1"/>
  <c r="BA115" i="1"/>
  <c r="AO115" i="1"/>
  <c r="AN115" i="1"/>
  <c r="AL7" i="1"/>
  <c r="HM7" i="1"/>
  <c r="HI7" i="1"/>
  <c r="HL7" i="1"/>
  <c r="HK7" i="1"/>
  <c r="HJ7" i="1"/>
  <c r="G165" i="27" a="1"/>
  <c r="G165" i="27" s="1"/>
  <c r="D175" i="27" a="1"/>
  <c r="D175" i="27" s="1"/>
  <c r="C140" i="27" a="1"/>
  <c r="C140" i="27" s="1"/>
  <c r="D369" i="27" a="1"/>
  <c r="D369" i="27" s="1"/>
  <c r="G435" i="27" a="1"/>
  <c r="G435" i="27" s="1"/>
  <c r="G467" i="27" a="1"/>
  <c r="G467" i="27" s="1"/>
  <c r="C166" i="27" a="1"/>
  <c r="C166" i="27" s="1"/>
  <c r="G279" i="27" a="1"/>
  <c r="G279" i="27" s="1"/>
  <c r="H310" i="27" a="1"/>
  <c r="H310" i="27" s="1"/>
  <c r="B343" i="27" a="1"/>
  <c r="B343" i="27" s="1"/>
  <c r="B375" i="27" a="1"/>
  <c r="B375" i="27" s="1"/>
  <c r="B407" i="27" a="1"/>
  <c r="B407" i="27" s="1"/>
  <c r="B439" i="27" a="1"/>
  <c r="B439" i="27" s="1"/>
  <c r="B112" i="27" a="1"/>
  <c r="B112" i="27" s="1"/>
  <c r="G242" i="27" a="1"/>
  <c r="G242" i="27" s="1"/>
  <c r="B299" i="27" a="1"/>
  <c r="B299" i="27" s="1"/>
  <c r="G331" i="27" a="1"/>
  <c r="G331" i="27" s="1"/>
  <c r="A364" i="27" a="1"/>
  <c r="A364" i="27" s="1"/>
  <c r="H395" i="27" a="1"/>
  <c r="H395" i="27" s="1"/>
  <c r="H427" i="27" a="1"/>
  <c r="H427" i="27" s="1"/>
  <c r="H459" i="27" a="1"/>
  <c r="H459" i="27" s="1"/>
  <c r="H314" i="27" a="1"/>
  <c r="H314" i="27" s="1"/>
  <c r="F443" i="27" a="1"/>
  <c r="F443" i="27" s="1"/>
  <c r="H489" i="27" a="1"/>
  <c r="H489" i="27" s="1"/>
  <c r="C234" i="27" a="1"/>
  <c r="C234" i="27" s="1"/>
  <c r="F394" i="27" a="1"/>
  <c r="F394" i="27" s="1"/>
  <c r="A478" i="27" a="1"/>
  <c r="A478" i="27" s="1"/>
  <c r="A9" i="27" a="1"/>
  <c r="A9" i="27" s="1"/>
  <c r="A280" i="27" a="1"/>
  <c r="A280" i="27" s="1"/>
  <c r="A328" i="27" a="1"/>
  <c r="A328" i="27" s="1"/>
  <c r="F369" i="27" a="1"/>
  <c r="F369" i="27" s="1"/>
  <c r="A411" i="27" a="1"/>
  <c r="A411" i="27" s="1"/>
  <c r="F454" i="27" a="1"/>
  <c r="F454" i="27" s="1"/>
  <c r="G471" i="27" a="1"/>
  <c r="G471" i="27" s="1"/>
  <c r="D482" i="27" a="1"/>
  <c r="D482" i="27" s="1"/>
  <c r="D493" i="27" a="1"/>
  <c r="D493" i="27" s="1"/>
  <c r="G503" i="27" a="1"/>
  <c r="G503" i="27" s="1"/>
  <c r="D301" i="27" a="1"/>
  <c r="D301" i="27" s="1"/>
  <c r="B462" i="27" a="1"/>
  <c r="B462" i="27" s="1"/>
  <c r="E506" i="27" a="1"/>
  <c r="E506" i="27" s="1"/>
  <c r="D330" i="27" a="1"/>
  <c r="D330" i="27" s="1"/>
  <c r="B460" i="27" a="1"/>
  <c r="B460" i="27" s="1"/>
  <c r="B496" i="27" a="1"/>
  <c r="B496" i="27" s="1"/>
  <c r="A284" i="27" a="1"/>
  <c r="A284" i="27" s="1"/>
  <c r="F420" i="27" a="1"/>
  <c r="F420" i="27" s="1"/>
  <c r="B483" i="27" a="1"/>
  <c r="B483" i="27" s="1"/>
  <c r="C130" i="27" a="1"/>
  <c r="C130" i="27" s="1"/>
  <c r="F368" i="27" a="1"/>
  <c r="F368" i="27" s="1"/>
  <c r="E471" i="27" a="1"/>
  <c r="E471" i="27" s="1"/>
  <c r="E503" i="27" a="1"/>
  <c r="E503" i="27" s="1"/>
  <c r="A20" i="26" a="1"/>
  <c r="A20" i="26" s="1"/>
  <c r="E20" i="26" a="1"/>
  <c r="E20" i="26" s="1"/>
  <c r="A21" i="26" a="1"/>
  <c r="A21" i="26" s="1"/>
  <c r="E21" i="26" a="1"/>
  <c r="E21" i="26" s="1"/>
  <c r="A22" i="26" a="1"/>
  <c r="A22" i="26" s="1"/>
  <c r="E22" i="26" a="1"/>
  <c r="E22" i="26" s="1"/>
  <c r="A23" i="26" a="1"/>
  <c r="A23" i="26" s="1"/>
  <c r="E23" i="26" a="1"/>
  <c r="E23" i="26" s="1"/>
  <c r="A24" i="26" a="1"/>
  <c r="A24" i="26" s="1"/>
  <c r="E24" i="26" a="1"/>
  <c r="E24" i="26" s="1"/>
  <c r="A25" i="26" a="1"/>
  <c r="A25" i="26" s="1"/>
  <c r="E25" i="26" a="1"/>
  <c r="E25" i="26" s="1"/>
  <c r="A26" i="26" a="1"/>
  <c r="A26" i="26" s="1"/>
  <c r="E26" i="26" a="1"/>
  <c r="E26" i="26" s="1"/>
  <c r="A27" i="26" a="1"/>
  <c r="A27" i="26" s="1"/>
  <c r="E27" i="26" a="1"/>
  <c r="E27" i="26" s="1"/>
  <c r="A28" i="26" a="1"/>
  <c r="A28" i="26" s="1"/>
  <c r="E28" i="26" a="1"/>
  <c r="E28" i="26" s="1"/>
  <c r="A29" i="26" a="1"/>
  <c r="A29" i="26" s="1"/>
  <c r="E29" i="26" a="1"/>
  <c r="E29" i="26" s="1"/>
  <c r="A30" i="26" a="1"/>
  <c r="A30" i="26" s="1"/>
  <c r="E30" i="26" a="1"/>
  <c r="E30" i="26" s="1"/>
  <c r="A31" i="26" a="1"/>
  <c r="A31" i="26" s="1"/>
  <c r="E31" i="26" a="1"/>
  <c r="E31" i="26" s="1"/>
  <c r="A32" i="26" a="1"/>
  <c r="A32" i="26" s="1"/>
  <c r="E32" i="26" a="1"/>
  <c r="E32" i="26" s="1"/>
  <c r="A33" i="26" a="1"/>
  <c r="A33" i="26" s="1"/>
  <c r="E33" i="26" a="1"/>
  <c r="E33" i="26" s="1"/>
  <c r="A34" i="26" a="1"/>
  <c r="A34" i="26" s="1"/>
  <c r="E34" i="26" a="1"/>
  <c r="E34" i="26" s="1"/>
  <c r="A35" i="26" a="1"/>
  <c r="A35" i="26" s="1"/>
  <c r="E35" i="26" a="1"/>
  <c r="E35" i="26" s="1"/>
  <c r="A36" i="26" a="1"/>
  <c r="A36" i="26" s="1"/>
  <c r="E36" i="26" a="1"/>
  <c r="E36" i="26" s="1"/>
  <c r="A37" i="26" a="1"/>
  <c r="A37" i="26" s="1"/>
  <c r="E37" i="26" a="1"/>
  <c r="E37" i="26" s="1"/>
  <c r="A38" i="26" a="1"/>
  <c r="A38" i="26" s="1"/>
  <c r="E38" i="26" a="1"/>
  <c r="E38" i="26" s="1"/>
  <c r="A39" i="26" a="1"/>
  <c r="A39" i="26" s="1"/>
  <c r="E39" i="26" a="1"/>
  <c r="E39" i="26" s="1"/>
  <c r="A40" i="26" a="1"/>
  <c r="A40" i="26" s="1"/>
  <c r="E40" i="26" a="1"/>
  <c r="E40" i="26" s="1"/>
  <c r="A41" i="26" a="1"/>
  <c r="A41" i="26" s="1"/>
  <c r="E41" i="26" a="1"/>
  <c r="E41" i="26" s="1"/>
  <c r="A42" i="26" a="1"/>
  <c r="A42" i="26" s="1"/>
  <c r="E42" i="26" a="1"/>
  <c r="E42" i="26" s="1"/>
  <c r="A43" i="26" a="1"/>
  <c r="A43" i="26" s="1"/>
  <c r="E43" i="26" a="1"/>
  <c r="E43" i="26" s="1"/>
  <c r="A44" i="26" a="1"/>
  <c r="A44" i="26" s="1"/>
  <c r="E44" i="26" a="1"/>
  <c r="E44" i="26" s="1"/>
  <c r="A45" i="26" a="1"/>
  <c r="A45" i="26" s="1"/>
  <c r="E45" i="26" a="1"/>
  <c r="E45" i="26" s="1"/>
  <c r="A46" i="26" a="1"/>
  <c r="A46" i="26" s="1"/>
  <c r="E46" i="26" a="1"/>
  <c r="E46" i="26" s="1"/>
  <c r="A47" i="26" a="1"/>
  <c r="A47" i="26" s="1"/>
  <c r="E47" i="26" a="1"/>
  <c r="E47" i="26" s="1"/>
  <c r="A48" i="26" a="1"/>
  <c r="A48" i="26" s="1"/>
  <c r="E48" i="26" a="1"/>
  <c r="E48" i="26" s="1"/>
  <c r="A49" i="26" a="1"/>
  <c r="A49" i="26" s="1"/>
  <c r="E49" i="26" a="1"/>
  <c r="E49" i="26" s="1"/>
  <c r="A50" i="26" a="1"/>
  <c r="A50" i="26" s="1"/>
  <c r="E50" i="26" a="1"/>
  <c r="E50" i="26" s="1"/>
  <c r="A51" i="26" a="1"/>
  <c r="A51" i="26" s="1"/>
  <c r="E51" i="26" a="1"/>
  <c r="E51" i="26" s="1"/>
  <c r="A52" i="26" a="1"/>
  <c r="A52" i="26" s="1"/>
  <c r="E52" i="26" a="1"/>
  <c r="E52" i="26" s="1"/>
  <c r="A53" i="26" a="1"/>
  <c r="A53" i="26" s="1"/>
  <c r="E53" i="26" a="1"/>
  <c r="E53" i="26" s="1"/>
  <c r="A54" i="26" a="1"/>
  <c r="A54" i="26" s="1"/>
  <c r="E54" i="26" a="1"/>
  <c r="E54" i="26" s="1"/>
  <c r="A55" i="26" a="1"/>
  <c r="A55" i="26" s="1"/>
  <c r="E55" i="26" a="1"/>
  <c r="E55" i="26" s="1"/>
  <c r="A56" i="26" a="1"/>
  <c r="A56" i="26" s="1"/>
  <c r="E56" i="26" a="1"/>
  <c r="E56" i="26" s="1"/>
  <c r="A57" i="26" a="1"/>
  <c r="A57" i="26" s="1"/>
  <c r="E57" i="26" a="1"/>
  <c r="E57" i="26" s="1"/>
  <c r="A58" i="26" a="1"/>
  <c r="A58" i="26" s="1"/>
  <c r="E58" i="26" a="1"/>
  <c r="E58" i="26" s="1"/>
  <c r="A59" i="26" a="1"/>
  <c r="A59" i="26" s="1"/>
  <c r="E59" i="26" a="1"/>
  <c r="E59" i="26" s="1"/>
  <c r="A60" i="26" a="1"/>
  <c r="A60" i="26" s="1"/>
  <c r="E60" i="26" a="1"/>
  <c r="E60" i="26" s="1"/>
  <c r="A61" i="26" a="1"/>
  <c r="A61" i="26" s="1"/>
  <c r="E61" i="26" a="1"/>
  <c r="E61" i="26" s="1"/>
  <c r="A62" i="26" a="1"/>
  <c r="A62" i="26" s="1"/>
  <c r="E62" i="26" a="1"/>
  <c r="E62" i="26" s="1"/>
  <c r="A63" i="26" a="1"/>
  <c r="A63" i="26" s="1"/>
  <c r="E63" i="26" a="1"/>
  <c r="E63" i="26" s="1"/>
  <c r="A64" i="26" a="1"/>
  <c r="A64" i="26" s="1"/>
  <c r="E64" i="26" a="1"/>
  <c r="E64" i="26" s="1"/>
  <c r="A65" i="26" a="1"/>
  <c r="A65" i="26" s="1"/>
  <c r="E65" i="26" a="1"/>
  <c r="E65" i="26" s="1"/>
  <c r="A66" i="26" a="1"/>
  <c r="A66" i="26" s="1"/>
  <c r="E66" i="26" a="1"/>
  <c r="E66" i="26" s="1"/>
  <c r="A67" i="26" a="1"/>
  <c r="A67" i="26" s="1"/>
  <c r="E67" i="26" a="1"/>
  <c r="E67" i="26" s="1"/>
  <c r="A68" i="26" a="1"/>
  <c r="A68" i="26" s="1"/>
  <c r="E68" i="26" a="1"/>
  <c r="E68" i="26" s="1"/>
  <c r="A69" i="26" a="1"/>
  <c r="A69" i="26" s="1"/>
  <c r="E69" i="26" a="1"/>
  <c r="E69" i="26" s="1"/>
  <c r="A70" i="26" a="1"/>
  <c r="A70" i="26" s="1"/>
  <c r="E70" i="26" a="1"/>
  <c r="E70" i="26" s="1"/>
  <c r="A71" i="26" a="1"/>
  <c r="A71" i="26" s="1"/>
  <c r="E71" i="26" a="1"/>
  <c r="E71" i="26" s="1"/>
  <c r="A72" i="26" a="1"/>
  <c r="A72" i="26" s="1"/>
  <c r="E72" i="26" a="1"/>
  <c r="E72" i="26" s="1"/>
  <c r="A73" i="26" a="1"/>
  <c r="A73" i="26" s="1"/>
  <c r="E73" i="26" a="1"/>
  <c r="E73" i="26" s="1"/>
  <c r="A74" i="26" a="1"/>
  <c r="A74" i="26" s="1"/>
  <c r="E74" i="26" a="1"/>
  <c r="E74" i="26" s="1"/>
  <c r="A75" i="26" a="1"/>
  <c r="A75" i="26" s="1"/>
  <c r="E75" i="26" a="1"/>
  <c r="E75" i="26" s="1"/>
  <c r="A76" i="26" a="1"/>
  <c r="A76" i="26" s="1"/>
  <c r="E76" i="26" a="1"/>
  <c r="E76" i="26" s="1"/>
  <c r="A77" i="26" a="1"/>
  <c r="A77" i="26" s="1"/>
  <c r="E77" i="26" a="1"/>
  <c r="E77" i="26" s="1"/>
  <c r="A78" i="26" a="1"/>
  <c r="A78" i="26" s="1"/>
  <c r="E78" i="26" a="1"/>
  <c r="E78" i="26" s="1"/>
  <c r="A79" i="26" a="1"/>
  <c r="A79" i="26" s="1"/>
  <c r="E79" i="26" a="1"/>
  <c r="E79" i="26" s="1"/>
  <c r="A80" i="26" a="1"/>
  <c r="A80" i="26" s="1"/>
  <c r="E80" i="26" a="1"/>
  <c r="E80" i="26" s="1"/>
  <c r="A81" i="26" a="1"/>
  <c r="A81" i="26" s="1"/>
  <c r="E81" i="26" a="1"/>
  <c r="E81" i="26" s="1"/>
  <c r="A82" i="26" a="1"/>
  <c r="A82" i="26" s="1"/>
  <c r="E82" i="26" a="1"/>
  <c r="E82" i="26" s="1"/>
  <c r="A83" i="26" a="1"/>
  <c r="A83" i="26" s="1"/>
  <c r="E83" i="26" a="1"/>
  <c r="E83" i="26" s="1"/>
  <c r="A84" i="26" a="1"/>
  <c r="A84" i="26" s="1"/>
  <c r="E84" i="26" a="1"/>
  <c r="E84" i="26" s="1"/>
  <c r="A85" i="26" a="1"/>
  <c r="A85" i="26" s="1"/>
  <c r="E85" i="26" a="1"/>
  <c r="E85" i="26" s="1"/>
  <c r="A86" i="26" a="1"/>
  <c r="A86" i="26" s="1"/>
  <c r="E86" i="26" a="1"/>
  <c r="E86" i="26" s="1"/>
  <c r="A87" i="26" a="1"/>
  <c r="A87" i="26" s="1"/>
  <c r="E87" i="26" a="1"/>
  <c r="E87" i="26" s="1"/>
  <c r="A88" i="26" a="1"/>
  <c r="A88" i="26" s="1"/>
  <c r="E88" i="26" a="1"/>
  <c r="E88" i="26" s="1"/>
  <c r="A89" i="26" a="1"/>
  <c r="A89" i="26" s="1"/>
  <c r="E89" i="26" a="1"/>
  <c r="E89" i="26" s="1"/>
  <c r="A90" i="26" a="1"/>
  <c r="A90" i="26" s="1"/>
  <c r="E90" i="26" a="1"/>
  <c r="E90" i="26" s="1"/>
  <c r="A91" i="26" a="1"/>
  <c r="A91" i="26" s="1"/>
  <c r="E91" i="26" a="1"/>
  <c r="E91" i="26" s="1"/>
  <c r="A92" i="26" a="1"/>
  <c r="A92" i="26" s="1"/>
  <c r="E92" i="26" a="1"/>
  <c r="E92" i="26" s="1"/>
  <c r="A93" i="26" a="1"/>
  <c r="A93" i="26" s="1"/>
  <c r="E93" i="26" a="1"/>
  <c r="E93" i="26" s="1"/>
  <c r="A94" i="26" a="1"/>
  <c r="A94" i="26" s="1"/>
  <c r="E94" i="26" a="1"/>
  <c r="E94" i="26" s="1"/>
  <c r="A95" i="26" a="1"/>
  <c r="A95" i="26" s="1"/>
  <c r="E95" i="26" a="1"/>
  <c r="E95" i="26" s="1"/>
  <c r="A96" i="26" a="1"/>
  <c r="A96" i="26" s="1"/>
  <c r="E96" i="26" a="1"/>
  <c r="E96" i="26" s="1"/>
  <c r="A97" i="26" a="1"/>
  <c r="A97" i="26" s="1"/>
  <c r="E97" i="26" a="1"/>
  <c r="E97" i="26" s="1"/>
  <c r="A98" i="26" a="1"/>
  <c r="A98" i="26" s="1"/>
  <c r="E98" i="26" a="1"/>
  <c r="E98" i="26" s="1"/>
  <c r="A99" i="26" a="1"/>
  <c r="A99" i="26" s="1"/>
  <c r="E99" i="26" a="1"/>
  <c r="E99" i="26" s="1"/>
  <c r="A100" i="26" a="1"/>
  <c r="A100" i="26" s="1"/>
  <c r="E100" i="26" a="1"/>
  <c r="E100" i="26" s="1"/>
  <c r="A101" i="26" a="1"/>
  <c r="A101" i="26" s="1"/>
  <c r="E101" i="26" a="1"/>
  <c r="E101" i="26" s="1"/>
  <c r="A102" i="26" a="1"/>
  <c r="A102" i="26" s="1"/>
  <c r="E102" i="26" a="1"/>
  <c r="E102" i="26" s="1"/>
  <c r="A103" i="26" a="1"/>
  <c r="A103" i="26" s="1"/>
  <c r="E103" i="26" a="1"/>
  <c r="E103" i="26" s="1"/>
  <c r="A104" i="26" a="1"/>
  <c r="A104" i="26" s="1"/>
  <c r="E104" i="26" a="1"/>
  <c r="E104" i="26" s="1"/>
  <c r="A105" i="26" a="1"/>
  <c r="A105" i="26" s="1"/>
  <c r="E105" i="26" a="1"/>
  <c r="E105" i="26" s="1"/>
  <c r="A106" i="26" a="1"/>
  <c r="A106" i="26" s="1"/>
  <c r="E106" i="26" a="1"/>
  <c r="E106" i="26" s="1"/>
  <c r="A107" i="26" a="1"/>
  <c r="A107" i="26" s="1"/>
  <c r="E107" i="26" a="1"/>
  <c r="E107" i="26" s="1"/>
  <c r="A108" i="26" a="1"/>
  <c r="A108" i="26" s="1"/>
  <c r="E108" i="26" a="1"/>
  <c r="E108" i="26" s="1"/>
  <c r="A109" i="26" a="1"/>
  <c r="A109" i="26" s="1"/>
  <c r="E109" i="26" a="1"/>
  <c r="E109" i="26" s="1"/>
  <c r="A110" i="26" a="1"/>
  <c r="A110" i="26" s="1"/>
  <c r="E110" i="26" a="1"/>
  <c r="E110" i="26" s="1"/>
  <c r="A111" i="26" a="1"/>
  <c r="A111" i="26" s="1"/>
  <c r="E111" i="26" a="1"/>
  <c r="E111" i="26" s="1"/>
  <c r="A112" i="26" a="1"/>
  <c r="A112" i="26" s="1"/>
  <c r="E112" i="26" a="1"/>
  <c r="E112" i="26" s="1"/>
  <c r="A113" i="26" a="1"/>
  <c r="A113" i="26" s="1"/>
  <c r="E113" i="26" a="1"/>
  <c r="E113" i="26" s="1"/>
  <c r="A114" i="26" a="1"/>
  <c r="A114" i="26" s="1"/>
  <c r="E114" i="26" a="1"/>
  <c r="E114" i="26" s="1"/>
  <c r="A115" i="26" a="1"/>
  <c r="A115" i="26" s="1"/>
  <c r="E115" i="26" a="1"/>
  <c r="E115" i="26" s="1"/>
  <c r="A116" i="26" a="1"/>
  <c r="A116" i="26" s="1"/>
  <c r="E116" i="26" a="1"/>
  <c r="E116" i="26" s="1"/>
  <c r="A117" i="26" a="1"/>
  <c r="A117" i="26" s="1"/>
  <c r="E117" i="26" a="1"/>
  <c r="E117" i="26" s="1"/>
  <c r="A118" i="26" a="1"/>
  <c r="A118" i="26" s="1"/>
  <c r="E118" i="26" a="1"/>
  <c r="E118" i="26" s="1"/>
  <c r="A119" i="26" a="1"/>
  <c r="A119" i="26" s="1"/>
  <c r="E119" i="26" a="1"/>
  <c r="E119" i="26" s="1"/>
  <c r="A120" i="26" a="1"/>
  <c r="A120" i="26" s="1"/>
  <c r="E120" i="26" a="1"/>
  <c r="E120" i="26" s="1"/>
  <c r="A121" i="26" a="1"/>
  <c r="A121" i="26" s="1"/>
  <c r="E121" i="26" a="1"/>
  <c r="E121" i="26" s="1"/>
  <c r="A122" i="26" a="1"/>
  <c r="A122" i="26" s="1"/>
  <c r="E122" i="26" a="1"/>
  <c r="E122" i="26" s="1"/>
  <c r="A123" i="26" a="1"/>
  <c r="A123" i="26" s="1"/>
  <c r="E123" i="26" a="1"/>
  <c r="E123" i="26" s="1"/>
  <c r="A124" i="26" a="1"/>
  <c r="A124" i="26" s="1"/>
  <c r="E124" i="26" a="1"/>
  <c r="E124" i="26" s="1"/>
  <c r="A125" i="26" a="1"/>
  <c r="A125" i="26" s="1"/>
  <c r="E125" i="26" a="1"/>
  <c r="E125" i="26" s="1"/>
  <c r="A126" i="26" a="1"/>
  <c r="A126" i="26" s="1"/>
  <c r="E126" i="26" a="1"/>
  <c r="E126" i="26" s="1"/>
  <c r="A127" i="26" a="1"/>
  <c r="A127" i="26" s="1"/>
  <c r="E127" i="26" a="1"/>
  <c r="E127" i="26" s="1"/>
  <c r="A128" i="26" a="1"/>
  <c r="A128" i="26" s="1"/>
  <c r="E128" i="26" a="1"/>
  <c r="E128" i="26" s="1"/>
  <c r="B20" i="26" a="1"/>
  <c r="B20" i="26" s="1"/>
  <c r="F20" i="26" a="1"/>
  <c r="F20" i="26" s="1"/>
  <c r="B21" i="26" a="1"/>
  <c r="B21" i="26" s="1"/>
  <c r="F21" i="26" a="1"/>
  <c r="F21" i="26" s="1"/>
  <c r="B22" i="26" a="1"/>
  <c r="B22" i="26" s="1"/>
  <c r="F22" i="26" a="1"/>
  <c r="F22" i="26" s="1"/>
  <c r="B23" i="26" a="1"/>
  <c r="B23" i="26" s="1"/>
  <c r="F23" i="26" a="1"/>
  <c r="F23" i="26" s="1"/>
  <c r="B24" i="26" a="1"/>
  <c r="B24" i="26" s="1"/>
  <c r="F24" i="26" a="1"/>
  <c r="F24" i="26" s="1"/>
  <c r="B25" i="26" a="1"/>
  <c r="B25" i="26" s="1"/>
  <c r="F25" i="26" a="1"/>
  <c r="F25" i="26" s="1"/>
  <c r="B26" i="26" a="1"/>
  <c r="B26" i="26" s="1"/>
  <c r="F26" i="26" a="1"/>
  <c r="F26" i="26" s="1"/>
  <c r="B27" i="26" a="1"/>
  <c r="B27" i="26" s="1"/>
  <c r="F27" i="26" a="1"/>
  <c r="F27" i="26" s="1"/>
  <c r="B28" i="26" a="1"/>
  <c r="B28" i="26" s="1"/>
  <c r="F28" i="26" a="1"/>
  <c r="F28" i="26" s="1"/>
  <c r="B29" i="26" a="1"/>
  <c r="B29" i="26" s="1"/>
  <c r="F29" i="26" a="1"/>
  <c r="F29" i="26" s="1"/>
  <c r="B30" i="26" a="1"/>
  <c r="B30" i="26" s="1"/>
  <c r="F30" i="26" a="1"/>
  <c r="F30" i="26" s="1"/>
  <c r="B31" i="26" a="1"/>
  <c r="B31" i="26" s="1"/>
  <c r="F31" i="26" a="1"/>
  <c r="F31" i="26" s="1"/>
  <c r="B32" i="26" a="1"/>
  <c r="B32" i="26" s="1"/>
  <c r="F32" i="26" a="1"/>
  <c r="F32" i="26" s="1"/>
  <c r="B33" i="26" a="1"/>
  <c r="B33" i="26" s="1"/>
  <c r="F33" i="26" a="1"/>
  <c r="F33" i="26" s="1"/>
  <c r="B34" i="26" a="1"/>
  <c r="B34" i="26" s="1"/>
  <c r="F34" i="26" a="1"/>
  <c r="F34" i="26" s="1"/>
  <c r="B35" i="26" a="1"/>
  <c r="B35" i="26" s="1"/>
  <c r="F35" i="26" a="1"/>
  <c r="F35" i="26" s="1"/>
  <c r="B36" i="26" a="1"/>
  <c r="B36" i="26" s="1"/>
  <c r="F36" i="26" a="1"/>
  <c r="F36" i="26" s="1"/>
  <c r="B37" i="26" a="1"/>
  <c r="B37" i="26" s="1"/>
  <c r="F37" i="26" a="1"/>
  <c r="F37" i="26" s="1"/>
  <c r="B38" i="26" a="1"/>
  <c r="B38" i="26" s="1"/>
  <c r="F38" i="26" a="1"/>
  <c r="F38" i="26" s="1"/>
  <c r="B39" i="26" a="1"/>
  <c r="B39" i="26" s="1"/>
  <c r="F39" i="26" a="1"/>
  <c r="F39" i="26" s="1"/>
  <c r="B40" i="26" a="1"/>
  <c r="B40" i="26" s="1"/>
  <c r="F40" i="26" a="1"/>
  <c r="F40" i="26" s="1"/>
  <c r="B41" i="26" a="1"/>
  <c r="B41" i="26" s="1"/>
  <c r="F41" i="26" a="1"/>
  <c r="F41" i="26" s="1"/>
  <c r="B42" i="26" a="1"/>
  <c r="B42" i="26" s="1"/>
  <c r="F42" i="26" a="1"/>
  <c r="F42" i="26" s="1"/>
  <c r="B43" i="26" a="1"/>
  <c r="B43" i="26" s="1"/>
  <c r="F43" i="26" a="1"/>
  <c r="F43" i="26" s="1"/>
  <c r="B44" i="26" a="1"/>
  <c r="B44" i="26" s="1"/>
  <c r="F44" i="26" a="1"/>
  <c r="F44" i="26" s="1"/>
  <c r="B45" i="26" a="1"/>
  <c r="B45" i="26" s="1"/>
  <c r="F45" i="26" a="1"/>
  <c r="F45" i="26" s="1"/>
  <c r="B46" i="26" a="1"/>
  <c r="B46" i="26" s="1"/>
  <c r="F46" i="26" a="1"/>
  <c r="F46" i="26" s="1"/>
  <c r="B47" i="26" a="1"/>
  <c r="B47" i="26" s="1"/>
  <c r="F47" i="26" a="1"/>
  <c r="F47" i="26" s="1"/>
  <c r="B48" i="26" a="1"/>
  <c r="B48" i="26" s="1"/>
  <c r="F48" i="26" a="1"/>
  <c r="F48" i="26" s="1"/>
  <c r="B49" i="26" a="1"/>
  <c r="B49" i="26" s="1"/>
  <c r="F49" i="26" a="1"/>
  <c r="F49" i="26" s="1"/>
  <c r="B50" i="26" a="1"/>
  <c r="B50" i="26" s="1"/>
  <c r="F50" i="26" a="1"/>
  <c r="F50" i="26" s="1"/>
  <c r="B51" i="26" a="1"/>
  <c r="B51" i="26" s="1"/>
  <c r="F51" i="26" a="1"/>
  <c r="F51" i="26" s="1"/>
  <c r="B52" i="26" a="1"/>
  <c r="B52" i="26" s="1"/>
  <c r="F52" i="26" a="1"/>
  <c r="F52" i="26" s="1"/>
  <c r="B53" i="26" a="1"/>
  <c r="B53" i="26" s="1"/>
  <c r="F53" i="26" a="1"/>
  <c r="F53" i="26" s="1"/>
  <c r="B54" i="26" a="1"/>
  <c r="B54" i="26" s="1"/>
  <c r="F54" i="26" a="1"/>
  <c r="F54" i="26" s="1"/>
  <c r="B55" i="26" a="1"/>
  <c r="B55" i="26" s="1"/>
  <c r="F55" i="26" a="1"/>
  <c r="F55" i="26" s="1"/>
  <c r="B56" i="26" a="1"/>
  <c r="B56" i="26" s="1"/>
  <c r="F56" i="26" a="1"/>
  <c r="F56" i="26" s="1"/>
  <c r="B57" i="26" a="1"/>
  <c r="B57" i="26" s="1"/>
  <c r="F57" i="26" a="1"/>
  <c r="F57" i="26" s="1"/>
  <c r="B58" i="26" a="1"/>
  <c r="B58" i="26" s="1"/>
  <c r="F58" i="26" a="1"/>
  <c r="F58" i="26" s="1"/>
  <c r="B59" i="26" a="1"/>
  <c r="B59" i="26" s="1"/>
  <c r="F59" i="26" a="1"/>
  <c r="F59" i="26" s="1"/>
  <c r="B60" i="26" a="1"/>
  <c r="B60" i="26" s="1"/>
  <c r="F60" i="26" a="1"/>
  <c r="F60" i="26" s="1"/>
  <c r="B61" i="26" a="1"/>
  <c r="B61" i="26" s="1"/>
  <c r="F61" i="26" a="1"/>
  <c r="F61" i="26" s="1"/>
  <c r="B62" i="26" a="1"/>
  <c r="B62" i="26" s="1"/>
  <c r="F62" i="26" a="1"/>
  <c r="F62" i="26" s="1"/>
  <c r="B63" i="26" a="1"/>
  <c r="B63" i="26" s="1"/>
  <c r="F63" i="26" a="1"/>
  <c r="F63" i="26" s="1"/>
  <c r="B64" i="26" a="1"/>
  <c r="B64" i="26" s="1"/>
  <c r="F64" i="26" a="1"/>
  <c r="F64" i="26" s="1"/>
  <c r="B65" i="26" a="1"/>
  <c r="B65" i="26" s="1"/>
  <c r="F65" i="26" a="1"/>
  <c r="F65" i="26" s="1"/>
  <c r="B66" i="26" a="1"/>
  <c r="B66" i="26" s="1"/>
  <c r="F66" i="26" a="1"/>
  <c r="F66" i="26" s="1"/>
  <c r="B67" i="26" a="1"/>
  <c r="B67" i="26" s="1"/>
  <c r="F67" i="26" a="1"/>
  <c r="F67" i="26" s="1"/>
  <c r="B68" i="26" a="1"/>
  <c r="B68" i="26" s="1"/>
  <c r="F68" i="26" a="1"/>
  <c r="F68" i="26" s="1"/>
  <c r="B69" i="26" a="1"/>
  <c r="B69" i="26" s="1"/>
  <c r="F69" i="26" a="1"/>
  <c r="F69" i="26" s="1"/>
  <c r="B70" i="26" a="1"/>
  <c r="B70" i="26" s="1"/>
  <c r="F70" i="26" a="1"/>
  <c r="F70" i="26" s="1"/>
  <c r="B71" i="26" a="1"/>
  <c r="B71" i="26" s="1"/>
  <c r="F71" i="26" a="1"/>
  <c r="F71" i="26" s="1"/>
  <c r="B72" i="26" a="1"/>
  <c r="B72" i="26" s="1"/>
  <c r="F72" i="26" a="1"/>
  <c r="F72" i="26" s="1"/>
  <c r="B73" i="26" a="1"/>
  <c r="B73" i="26" s="1"/>
  <c r="F73" i="26" a="1"/>
  <c r="F73" i="26" s="1"/>
  <c r="B74" i="26" a="1"/>
  <c r="B74" i="26" s="1"/>
  <c r="F74" i="26" a="1"/>
  <c r="F74" i="26" s="1"/>
  <c r="B75" i="26" a="1"/>
  <c r="B75" i="26" s="1"/>
  <c r="F75" i="26" a="1"/>
  <c r="F75" i="26" s="1"/>
  <c r="B76" i="26" a="1"/>
  <c r="B76" i="26" s="1"/>
  <c r="F76" i="26" a="1"/>
  <c r="F76" i="26" s="1"/>
  <c r="B77" i="26" a="1"/>
  <c r="B77" i="26" s="1"/>
  <c r="F77" i="26" a="1"/>
  <c r="F77" i="26" s="1"/>
  <c r="B78" i="26" a="1"/>
  <c r="B78" i="26" s="1"/>
  <c r="F78" i="26" a="1"/>
  <c r="F78" i="26" s="1"/>
  <c r="B79" i="26" a="1"/>
  <c r="B79" i="26" s="1"/>
  <c r="F79" i="26" a="1"/>
  <c r="F79" i="26" s="1"/>
  <c r="B80" i="26" a="1"/>
  <c r="B80" i="26" s="1"/>
  <c r="F80" i="26" a="1"/>
  <c r="F80" i="26" s="1"/>
  <c r="B81" i="26" a="1"/>
  <c r="B81" i="26" s="1"/>
  <c r="F81" i="26" a="1"/>
  <c r="F81" i="26" s="1"/>
  <c r="B82" i="26" a="1"/>
  <c r="B82" i="26" s="1"/>
  <c r="F82" i="26" a="1"/>
  <c r="F82" i="26" s="1"/>
  <c r="B83" i="26" a="1"/>
  <c r="B83" i="26" s="1"/>
  <c r="F83" i="26" a="1"/>
  <c r="F83" i="26" s="1"/>
  <c r="B84" i="26" a="1"/>
  <c r="B84" i="26" s="1"/>
  <c r="F84" i="26" a="1"/>
  <c r="F84" i="26" s="1"/>
  <c r="B85" i="26" a="1"/>
  <c r="B85" i="26" s="1"/>
  <c r="F85" i="26" a="1"/>
  <c r="F85" i="26" s="1"/>
  <c r="B86" i="26" a="1"/>
  <c r="B86" i="26" s="1"/>
  <c r="F86" i="26" a="1"/>
  <c r="F86" i="26" s="1"/>
  <c r="B87" i="26" a="1"/>
  <c r="B87" i="26" s="1"/>
  <c r="F87" i="26" a="1"/>
  <c r="F87" i="26" s="1"/>
  <c r="B88" i="26" a="1"/>
  <c r="B88" i="26" s="1"/>
  <c r="F88" i="26" a="1"/>
  <c r="F88" i="26" s="1"/>
  <c r="B89" i="26" a="1"/>
  <c r="B89" i="26" s="1"/>
  <c r="F89" i="26" a="1"/>
  <c r="F89" i="26" s="1"/>
  <c r="B90" i="26" a="1"/>
  <c r="B90" i="26" s="1"/>
  <c r="F90" i="26" a="1"/>
  <c r="F90" i="26" s="1"/>
  <c r="B91" i="26" a="1"/>
  <c r="B91" i="26" s="1"/>
  <c r="F91" i="26" a="1"/>
  <c r="F91" i="26" s="1"/>
  <c r="B92" i="26" a="1"/>
  <c r="B92" i="26" s="1"/>
  <c r="F92" i="26" a="1"/>
  <c r="F92" i="26" s="1"/>
  <c r="B93" i="26" a="1"/>
  <c r="B93" i="26" s="1"/>
  <c r="F93" i="26" a="1"/>
  <c r="F93" i="26" s="1"/>
  <c r="B94" i="26" a="1"/>
  <c r="B94" i="26" s="1"/>
  <c r="F94" i="26" a="1"/>
  <c r="F94" i="26" s="1"/>
  <c r="B95" i="26" a="1"/>
  <c r="B95" i="26" s="1"/>
  <c r="F95" i="26" a="1"/>
  <c r="F95" i="26" s="1"/>
  <c r="B96" i="26" a="1"/>
  <c r="B96" i="26" s="1"/>
  <c r="F96" i="26" a="1"/>
  <c r="F96" i="26" s="1"/>
  <c r="B97" i="26" a="1"/>
  <c r="B97" i="26" s="1"/>
  <c r="F97" i="26" a="1"/>
  <c r="F97" i="26" s="1"/>
  <c r="B98" i="26" a="1"/>
  <c r="B98" i="26" s="1"/>
  <c r="F98" i="26" a="1"/>
  <c r="F98" i="26" s="1"/>
  <c r="B99" i="26" a="1"/>
  <c r="B99" i="26" s="1"/>
  <c r="F99" i="26" a="1"/>
  <c r="F99" i="26" s="1"/>
  <c r="B100" i="26" a="1"/>
  <c r="B100" i="26" s="1"/>
  <c r="F100" i="26" a="1"/>
  <c r="F100" i="26" s="1"/>
  <c r="B101" i="26" a="1"/>
  <c r="B101" i="26" s="1"/>
  <c r="F101" i="26" a="1"/>
  <c r="F101" i="26" s="1"/>
  <c r="B102" i="26" a="1"/>
  <c r="B102" i="26" s="1"/>
  <c r="F102" i="26" a="1"/>
  <c r="F102" i="26" s="1"/>
  <c r="C20" i="26" a="1"/>
  <c r="C20" i="26" s="1"/>
  <c r="G20" i="26" a="1"/>
  <c r="G20" i="26" s="1"/>
  <c r="C21" i="26" a="1"/>
  <c r="C21" i="26" s="1"/>
  <c r="G21" i="26" a="1"/>
  <c r="G21" i="26" s="1"/>
  <c r="C22" i="26" a="1"/>
  <c r="C22" i="26" s="1"/>
  <c r="G22" i="26" a="1"/>
  <c r="G22" i="26" s="1"/>
  <c r="C23" i="26" a="1"/>
  <c r="C23" i="26" s="1"/>
  <c r="G23" i="26" a="1"/>
  <c r="G23" i="26" s="1"/>
  <c r="C24" i="26" a="1"/>
  <c r="C24" i="26" s="1"/>
  <c r="G24" i="26" a="1"/>
  <c r="G24" i="26" s="1"/>
  <c r="C25" i="26" a="1"/>
  <c r="C25" i="26" s="1"/>
  <c r="G25" i="26" a="1"/>
  <c r="G25" i="26" s="1"/>
  <c r="C26" i="26" a="1"/>
  <c r="C26" i="26" s="1"/>
  <c r="G26" i="26" a="1"/>
  <c r="G26" i="26" s="1"/>
  <c r="C27" i="26" a="1"/>
  <c r="C27" i="26" s="1"/>
  <c r="G27" i="26" a="1"/>
  <c r="G27" i="26" s="1"/>
  <c r="C28" i="26" a="1"/>
  <c r="C28" i="26" s="1"/>
  <c r="G28" i="26" a="1"/>
  <c r="G28" i="26" s="1"/>
  <c r="C29" i="26" a="1"/>
  <c r="C29" i="26" s="1"/>
  <c r="G29" i="26" a="1"/>
  <c r="G29" i="26" s="1"/>
  <c r="C30" i="26" a="1"/>
  <c r="C30" i="26" s="1"/>
  <c r="G30" i="26" a="1"/>
  <c r="G30" i="26" s="1"/>
  <c r="C31" i="26" a="1"/>
  <c r="C31" i="26" s="1"/>
  <c r="G31" i="26" a="1"/>
  <c r="G31" i="26" s="1"/>
  <c r="C32" i="26" a="1"/>
  <c r="C32" i="26" s="1"/>
  <c r="G32" i="26" a="1"/>
  <c r="G32" i="26" s="1"/>
  <c r="C33" i="26" a="1"/>
  <c r="C33" i="26" s="1"/>
  <c r="G33" i="26" a="1"/>
  <c r="G33" i="26" s="1"/>
  <c r="C34" i="26" a="1"/>
  <c r="C34" i="26" s="1"/>
  <c r="G34" i="26" a="1"/>
  <c r="G34" i="26" s="1"/>
  <c r="C35" i="26" a="1"/>
  <c r="C35" i="26" s="1"/>
  <c r="G35" i="26" a="1"/>
  <c r="G35" i="26" s="1"/>
  <c r="C36" i="26" a="1"/>
  <c r="C36" i="26" s="1"/>
  <c r="G36" i="26" a="1"/>
  <c r="G36" i="26" s="1"/>
  <c r="C37" i="26" a="1"/>
  <c r="C37" i="26" s="1"/>
  <c r="G37" i="26" a="1"/>
  <c r="G37" i="26" s="1"/>
  <c r="C38" i="26" a="1"/>
  <c r="C38" i="26" s="1"/>
  <c r="G38" i="26" a="1"/>
  <c r="G38" i="26" s="1"/>
  <c r="C39" i="26" a="1"/>
  <c r="C39" i="26" s="1"/>
  <c r="G39" i="26" a="1"/>
  <c r="G39" i="26" s="1"/>
  <c r="C40" i="26" a="1"/>
  <c r="C40" i="26" s="1"/>
  <c r="G40" i="26" a="1"/>
  <c r="G40" i="26" s="1"/>
  <c r="C41" i="26" a="1"/>
  <c r="C41" i="26" s="1"/>
  <c r="G41" i="26" a="1"/>
  <c r="G41" i="26" s="1"/>
  <c r="C42" i="26" a="1"/>
  <c r="C42" i="26" s="1"/>
  <c r="G42" i="26" a="1"/>
  <c r="G42" i="26" s="1"/>
  <c r="C43" i="26" a="1"/>
  <c r="C43" i="26" s="1"/>
  <c r="G43" i="26" a="1"/>
  <c r="G43" i="26" s="1"/>
  <c r="C44" i="26" a="1"/>
  <c r="C44" i="26" s="1"/>
  <c r="G44" i="26" a="1"/>
  <c r="G44" i="26" s="1"/>
  <c r="C45" i="26" a="1"/>
  <c r="C45" i="26" s="1"/>
  <c r="G45" i="26" a="1"/>
  <c r="G45" i="26" s="1"/>
  <c r="C46" i="26" a="1"/>
  <c r="C46" i="26" s="1"/>
  <c r="G46" i="26" a="1"/>
  <c r="G46" i="26" s="1"/>
  <c r="C47" i="26" a="1"/>
  <c r="C47" i="26" s="1"/>
  <c r="G47" i="26" a="1"/>
  <c r="G47" i="26" s="1"/>
  <c r="C48" i="26" a="1"/>
  <c r="C48" i="26" s="1"/>
  <c r="G48" i="26" a="1"/>
  <c r="G48" i="26" s="1"/>
  <c r="C49" i="26" a="1"/>
  <c r="C49" i="26" s="1"/>
  <c r="G49" i="26" a="1"/>
  <c r="G49" i="26" s="1"/>
  <c r="C50" i="26" a="1"/>
  <c r="C50" i="26" s="1"/>
  <c r="G50" i="26" a="1"/>
  <c r="G50" i="26" s="1"/>
  <c r="C51" i="26" a="1"/>
  <c r="C51" i="26" s="1"/>
  <c r="G51" i="26" a="1"/>
  <c r="G51" i="26" s="1"/>
  <c r="C52" i="26" a="1"/>
  <c r="C52" i="26" s="1"/>
  <c r="G52" i="26" a="1"/>
  <c r="G52" i="26" s="1"/>
  <c r="C53" i="26" a="1"/>
  <c r="C53" i="26" s="1"/>
  <c r="G53" i="26" a="1"/>
  <c r="G53" i="26" s="1"/>
  <c r="C54" i="26" a="1"/>
  <c r="C54" i="26" s="1"/>
  <c r="G54" i="26" a="1"/>
  <c r="G54" i="26" s="1"/>
  <c r="C55" i="26" a="1"/>
  <c r="C55" i="26" s="1"/>
  <c r="G55" i="26" a="1"/>
  <c r="G55" i="26" s="1"/>
  <c r="C56" i="26" a="1"/>
  <c r="C56" i="26" s="1"/>
  <c r="G56" i="26" a="1"/>
  <c r="G56" i="26" s="1"/>
  <c r="C57" i="26" a="1"/>
  <c r="C57" i="26" s="1"/>
  <c r="G57" i="26" a="1"/>
  <c r="G57" i="26" s="1"/>
  <c r="C58" i="26" a="1"/>
  <c r="C58" i="26" s="1"/>
  <c r="G58" i="26" a="1"/>
  <c r="G58" i="26" s="1"/>
  <c r="C59" i="26" a="1"/>
  <c r="C59" i="26" s="1"/>
  <c r="G59" i="26" a="1"/>
  <c r="G59" i="26" s="1"/>
  <c r="C60" i="26" a="1"/>
  <c r="C60" i="26" s="1"/>
  <c r="G60" i="26" a="1"/>
  <c r="G60" i="26" s="1"/>
  <c r="C61" i="26" a="1"/>
  <c r="C61" i="26" s="1"/>
  <c r="G61" i="26" a="1"/>
  <c r="G61" i="26" s="1"/>
  <c r="C62" i="26" a="1"/>
  <c r="C62" i="26" s="1"/>
  <c r="G62" i="26" a="1"/>
  <c r="G62" i="26" s="1"/>
  <c r="C63" i="26" a="1"/>
  <c r="C63" i="26" s="1"/>
  <c r="G63" i="26" a="1"/>
  <c r="G63" i="26" s="1"/>
  <c r="C64" i="26" a="1"/>
  <c r="C64" i="26" s="1"/>
  <c r="G64" i="26" a="1"/>
  <c r="G64" i="26" s="1"/>
  <c r="C65" i="26" a="1"/>
  <c r="C65" i="26" s="1"/>
  <c r="G65" i="26" a="1"/>
  <c r="G65" i="26" s="1"/>
  <c r="C66" i="26" a="1"/>
  <c r="C66" i="26" s="1"/>
  <c r="G66" i="26" a="1"/>
  <c r="G66" i="26" s="1"/>
  <c r="C67" i="26" a="1"/>
  <c r="C67" i="26" s="1"/>
  <c r="G67" i="26" a="1"/>
  <c r="G67" i="26" s="1"/>
  <c r="C68" i="26" a="1"/>
  <c r="C68" i="26" s="1"/>
  <c r="G68" i="26" a="1"/>
  <c r="G68" i="26" s="1"/>
  <c r="C69" i="26" a="1"/>
  <c r="C69" i="26" s="1"/>
  <c r="G69" i="26" a="1"/>
  <c r="G69" i="26" s="1"/>
  <c r="C70" i="26" a="1"/>
  <c r="C70" i="26" s="1"/>
  <c r="G70" i="26" a="1"/>
  <c r="G70" i="26" s="1"/>
  <c r="C71" i="26" a="1"/>
  <c r="C71" i="26" s="1"/>
  <c r="G71" i="26" a="1"/>
  <c r="G71" i="26" s="1"/>
  <c r="C72" i="26" a="1"/>
  <c r="C72" i="26" s="1"/>
  <c r="G72" i="26" a="1"/>
  <c r="G72" i="26" s="1"/>
  <c r="C73" i="26" a="1"/>
  <c r="C73" i="26" s="1"/>
  <c r="G73" i="26" a="1"/>
  <c r="G73" i="26" s="1"/>
  <c r="C74" i="26" a="1"/>
  <c r="C74" i="26" s="1"/>
  <c r="G74" i="26" a="1"/>
  <c r="G74" i="26" s="1"/>
  <c r="C75" i="26" a="1"/>
  <c r="C75" i="26" s="1"/>
  <c r="G75" i="26" a="1"/>
  <c r="G75" i="26" s="1"/>
  <c r="C76" i="26" a="1"/>
  <c r="C76" i="26" s="1"/>
  <c r="G76" i="26" a="1"/>
  <c r="G76" i="26" s="1"/>
  <c r="C77" i="26" a="1"/>
  <c r="C77" i="26" s="1"/>
  <c r="G77" i="26" a="1"/>
  <c r="G77" i="26" s="1"/>
  <c r="C78" i="26" a="1"/>
  <c r="C78" i="26" s="1"/>
  <c r="G78" i="26" a="1"/>
  <c r="G78" i="26" s="1"/>
  <c r="C79" i="26" a="1"/>
  <c r="C79" i="26" s="1"/>
  <c r="G79" i="26" a="1"/>
  <c r="G79" i="26" s="1"/>
  <c r="C80" i="26" a="1"/>
  <c r="C80" i="26" s="1"/>
  <c r="G80" i="26" a="1"/>
  <c r="G80" i="26" s="1"/>
  <c r="C81" i="26" a="1"/>
  <c r="C81" i="26" s="1"/>
  <c r="G81" i="26" a="1"/>
  <c r="G81" i="26" s="1"/>
  <c r="C82" i="26" a="1"/>
  <c r="C82" i="26" s="1"/>
  <c r="G82" i="26" a="1"/>
  <c r="G82" i="26" s="1"/>
  <c r="C83" i="26" a="1"/>
  <c r="C83" i="26" s="1"/>
  <c r="G83" i="26" a="1"/>
  <c r="G83" i="26" s="1"/>
  <c r="C84" i="26" a="1"/>
  <c r="C84" i="26" s="1"/>
  <c r="G84" i="26" a="1"/>
  <c r="G84" i="26" s="1"/>
  <c r="C85" i="26" a="1"/>
  <c r="C85" i="26" s="1"/>
  <c r="G85" i="26" a="1"/>
  <c r="G85" i="26" s="1"/>
  <c r="C86" i="26" a="1"/>
  <c r="C86" i="26" s="1"/>
  <c r="G86" i="26" a="1"/>
  <c r="G86" i="26" s="1"/>
  <c r="C87" i="26" a="1"/>
  <c r="C87" i="26" s="1"/>
  <c r="G87" i="26" a="1"/>
  <c r="G87" i="26" s="1"/>
  <c r="C88" i="26" a="1"/>
  <c r="C88" i="26" s="1"/>
  <c r="G88" i="26" a="1"/>
  <c r="G88" i="26" s="1"/>
  <c r="C89" i="26" a="1"/>
  <c r="C89" i="26" s="1"/>
  <c r="G89" i="26" a="1"/>
  <c r="G89" i="26" s="1"/>
  <c r="C90" i="26" a="1"/>
  <c r="C90" i="26" s="1"/>
  <c r="G90" i="26" a="1"/>
  <c r="G90" i="26" s="1"/>
  <c r="C91" i="26" a="1"/>
  <c r="C91" i="26" s="1"/>
  <c r="G91" i="26" a="1"/>
  <c r="G91" i="26" s="1"/>
  <c r="C92" i="26" a="1"/>
  <c r="C92" i="26" s="1"/>
  <c r="G92" i="26" a="1"/>
  <c r="G92" i="26" s="1"/>
  <c r="C93" i="26" a="1"/>
  <c r="C93" i="26" s="1"/>
  <c r="G93" i="26" a="1"/>
  <c r="G93" i="26" s="1"/>
  <c r="C94" i="26" a="1"/>
  <c r="C94" i="26" s="1"/>
  <c r="G94" i="26" a="1"/>
  <c r="G94" i="26" s="1"/>
  <c r="C95" i="26" a="1"/>
  <c r="C95" i="26" s="1"/>
  <c r="G95" i="26" a="1"/>
  <c r="G95" i="26" s="1"/>
  <c r="C96" i="26" a="1"/>
  <c r="C96" i="26" s="1"/>
  <c r="G96" i="26" a="1"/>
  <c r="G96" i="26" s="1"/>
  <c r="C97" i="26" a="1"/>
  <c r="C97" i="26" s="1"/>
  <c r="G97" i="26" a="1"/>
  <c r="G97" i="26" s="1"/>
  <c r="C98" i="26" a="1"/>
  <c r="C98" i="26" s="1"/>
  <c r="G98" i="26" a="1"/>
  <c r="G98" i="26" s="1"/>
  <c r="C99" i="26" a="1"/>
  <c r="C99" i="26" s="1"/>
  <c r="G99" i="26" a="1"/>
  <c r="G99" i="26" s="1"/>
  <c r="C100" i="26" a="1"/>
  <c r="C100" i="26" s="1"/>
  <c r="G100" i="26" a="1"/>
  <c r="G100" i="26" s="1"/>
  <c r="C101" i="26" a="1"/>
  <c r="C101" i="26" s="1"/>
  <c r="G101" i="26" a="1"/>
  <c r="G101" i="26" s="1"/>
  <c r="C102" i="26" a="1"/>
  <c r="C102" i="26" s="1"/>
  <c r="G102" i="26" a="1"/>
  <c r="G102" i="26" s="1"/>
  <c r="C103" i="26" a="1"/>
  <c r="C103" i="26" s="1"/>
  <c r="G103" i="26" a="1"/>
  <c r="G103" i="26" s="1"/>
  <c r="C104" i="26" a="1"/>
  <c r="C104" i="26" s="1"/>
  <c r="G104" i="26" a="1"/>
  <c r="G104" i="26" s="1"/>
  <c r="C105" i="26" a="1"/>
  <c r="C105" i="26" s="1"/>
  <c r="G105" i="26" a="1"/>
  <c r="G105" i="26" s="1"/>
  <c r="C106" i="26" a="1"/>
  <c r="C106" i="26" s="1"/>
  <c r="G106" i="26" a="1"/>
  <c r="G106" i="26" s="1"/>
  <c r="C107" i="26" a="1"/>
  <c r="C107" i="26" s="1"/>
  <c r="G107" i="26" a="1"/>
  <c r="G107" i="26" s="1"/>
  <c r="C108" i="26" a="1"/>
  <c r="C108" i="26" s="1"/>
  <c r="G108" i="26" a="1"/>
  <c r="G108" i="26" s="1"/>
  <c r="C109" i="26" a="1"/>
  <c r="C109" i="26" s="1"/>
  <c r="G109" i="26" a="1"/>
  <c r="G109" i="26" s="1"/>
  <c r="C110" i="26" a="1"/>
  <c r="C110" i="26" s="1"/>
  <c r="G110" i="26" a="1"/>
  <c r="G110" i="26" s="1"/>
  <c r="C111" i="26" a="1"/>
  <c r="C111" i="26" s="1"/>
  <c r="G111" i="26" a="1"/>
  <c r="G111" i="26" s="1"/>
  <c r="C112" i="26" a="1"/>
  <c r="C112" i="26" s="1"/>
  <c r="G112" i="26" a="1"/>
  <c r="G112" i="26" s="1"/>
  <c r="C113" i="26" a="1"/>
  <c r="C113" i="26" s="1"/>
  <c r="G113" i="26" a="1"/>
  <c r="G113" i="26" s="1"/>
  <c r="C114" i="26" a="1"/>
  <c r="C114" i="26" s="1"/>
  <c r="G114" i="26" a="1"/>
  <c r="G114" i="26" s="1"/>
  <c r="C115" i="26" a="1"/>
  <c r="C115" i="26" s="1"/>
  <c r="G115" i="26" a="1"/>
  <c r="G115" i="26" s="1"/>
  <c r="C116" i="26" a="1"/>
  <c r="C116" i="26" s="1"/>
  <c r="G116" i="26" a="1"/>
  <c r="G116" i="26" s="1"/>
  <c r="C117" i="26" a="1"/>
  <c r="C117" i="26" s="1"/>
  <c r="G117" i="26" a="1"/>
  <c r="G117" i="26" s="1"/>
  <c r="C118" i="26" a="1"/>
  <c r="C118" i="26" s="1"/>
  <c r="G118" i="26" a="1"/>
  <c r="G118" i="26" s="1"/>
  <c r="C119" i="26" a="1"/>
  <c r="C119" i="26" s="1"/>
  <c r="G119" i="26" a="1"/>
  <c r="G119" i="26" s="1"/>
  <c r="C120" i="26" a="1"/>
  <c r="C120" i="26" s="1"/>
  <c r="G120" i="26" a="1"/>
  <c r="G120" i="26" s="1"/>
  <c r="C121" i="26" a="1"/>
  <c r="C121" i="26" s="1"/>
  <c r="G121" i="26" a="1"/>
  <c r="G121" i="26" s="1"/>
  <c r="C122" i="26" a="1"/>
  <c r="C122" i="26" s="1"/>
  <c r="G122" i="26" a="1"/>
  <c r="G122" i="26" s="1"/>
  <c r="C123" i="26" a="1"/>
  <c r="C123" i="26" s="1"/>
  <c r="G123" i="26" a="1"/>
  <c r="G123" i="26" s="1"/>
  <c r="C124" i="26" a="1"/>
  <c r="C124" i="26" s="1"/>
  <c r="G124" i="26" a="1"/>
  <c r="G124" i="26" s="1"/>
  <c r="C125" i="26" a="1"/>
  <c r="C125" i="26" s="1"/>
  <c r="G125" i="26" a="1"/>
  <c r="G125" i="26" s="1"/>
  <c r="C126" i="26" a="1"/>
  <c r="C126" i="26" s="1"/>
  <c r="G126" i="26" a="1"/>
  <c r="G126" i="26" s="1"/>
  <c r="C127" i="26" a="1"/>
  <c r="C127" i="26" s="1"/>
  <c r="G127" i="26" a="1"/>
  <c r="G127" i="26" s="1"/>
  <c r="C128" i="26" a="1"/>
  <c r="C128" i="26" s="1"/>
  <c r="D20" i="26" a="1"/>
  <c r="D20" i="26" s="1"/>
  <c r="H20" i="26" a="1"/>
  <c r="H20" i="26" s="1"/>
  <c r="D21" i="26" a="1"/>
  <c r="D21" i="26" s="1"/>
  <c r="H21" i="26" a="1"/>
  <c r="H21" i="26" s="1"/>
  <c r="D22" i="26" a="1"/>
  <c r="D22" i="26" s="1"/>
  <c r="H22" i="26" a="1"/>
  <c r="H22" i="26" s="1"/>
  <c r="D23" i="26" a="1"/>
  <c r="D23" i="26" s="1"/>
  <c r="H23" i="26" a="1"/>
  <c r="H23" i="26" s="1"/>
  <c r="D24" i="26" a="1"/>
  <c r="D24" i="26" s="1"/>
  <c r="H24" i="26" a="1"/>
  <c r="H24" i="26" s="1"/>
  <c r="D25" i="26" a="1"/>
  <c r="D25" i="26" s="1"/>
  <c r="H25" i="26" a="1"/>
  <c r="H25" i="26" s="1"/>
  <c r="D26" i="26" a="1"/>
  <c r="D26" i="26" s="1"/>
  <c r="H26" i="26" a="1"/>
  <c r="H26" i="26" s="1"/>
  <c r="D27" i="26" a="1"/>
  <c r="D27" i="26" s="1"/>
  <c r="H27" i="26" a="1"/>
  <c r="H27" i="26" s="1"/>
  <c r="D28" i="26" a="1"/>
  <c r="D28" i="26" s="1"/>
  <c r="H28" i="26" a="1"/>
  <c r="H28" i="26" s="1"/>
  <c r="D29" i="26" a="1"/>
  <c r="D29" i="26" s="1"/>
  <c r="H29" i="26" a="1"/>
  <c r="H29" i="26" s="1"/>
  <c r="D30" i="26" a="1"/>
  <c r="D30" i="26" s="1"/>
  <c r="H30" i="26" a="1"/>
  <c r="H30" i="26" s="1"/>
  <c r="D31" i="26" a="1"/>
  <c r="D31" i="26" s="1"/>
  <c r="H31" i="26" a="1"/>
  <c r="H31" i="26" s="1"/>
  <c r="D32" i="26" a="1"/>
  <c r="D32" i="26" s="1"/>
  <c r="H32" i="26" a="1"/>
  <c r="H32" i="26" s="1"/>
  <c r="D33" i="26" a="1"/>
  <c r="D33" i="26" s="1"/>
  <c r="H33" i="26" a="1"/>
  <c r="H33" i="26" s="1"/>
  <c r="D34" i="26" a="1"/>
  <c r="D34" i="26" s="1"/>
  <c r="H34" i="26" a="1"/>
  <c r="H34" i="26" s="1"/>
  <c r="D35" i="26" a="1"/>
  <c r="D35" i="26" s="1"/>
  <c r="H35" i="26" a="1"/>
  <c r="H35" i="26" s="1"/>
  <c r="D36" i="26" a="1"/>
  <c r="D36" i="26" s="1"/>
  <c r="H36" i="26" a="1"/>
  <c r="H36" i="26" s="1"/>
  <c r="D37" i="26" a="1"/>
  <c r="D37" i="26" s="1"/>
  <c r="H37" i="26" a="1"/>
  <c r="H37" i="26" s="1"/>
  <c r="D38" i="26" a="1"/>
  <c r="D38" i="26" s="1"/>
  <c r="H38" i="26" a="1"/>
  <c r="H38" i="26" s="1"/>
  <c r="D39" i="26" a="1"/>
  <c r="D39" i="26" s="1"/>
  <c r="H39" i="26" a="1"/>
  <c r="H39" i="26" s="1"/>
  <c r="D40" i="26" a="1"/>
  <c r="D40" i="26" s="1"/>
  <c r="H40" i="26" a="1"/>
  <c r="H40" i="26" s="1"/>
  <c r="D41" i="26" a="1"/>
  <c r="D41" i="26" s="1"/>
  <c r="H41" i="26" a="1"/>
  <c r="H41" i="26" s="1"/>
  <c r="D42" i="26" a="1"/>
  <c r="D42" i="26" s="1"/>
  <c r="H42" i="26" a="1"/>
  <c r="H42" i="26" s="1"/>
  <c r="D43" i="26" a="1"/>
  <c r="D43" i="26" s="1"/>
  <c r="H43" i="26" a="1"/>
  <c r="H43" i="26" s="1"/>
  <c r="D44" i="26" a="1"/>
  <c r="D44" i="26" s="1"/>
  <c r="H44" i="26" a="1"/>
  <c r="H44" i="26" s="1"/>
  <c r="D45" i="26" a="1"/>
  <c r="D45" i="26" s="1"/>
  <c r="H45" i="26" a="1"/>
  <c r="H45" i="26" s="1"/>
  <c r="D46" i="26" a="1"/>
  <c r="D46" i="26" s="1"/>
  <c r="H46" i="26" a="1"/>
  <c r="H46" i="26" s="1"/>
  <c r="D47" i="26" a="1"/>
  <c r="D47" i="26" s="1"/>
  <c r="H47" i="26" a="1"/>
  <c r="H47" i="26" s="1"/>
  <c r="D48" i="26" a="1"/>
  <c r="D48" i="26" s="1"/>
  <c r="H48" i="26" a="1"/>
  <c r="H48" i="26" s="1"/>
  <c r="D49" i="26" a="1"/>
  <c r="D49" i="26" s="1"/>
  <c r="H49" i="26" a="1"/>
  <c r="H49" i="26" s="1"/>
  <c r="D50" i="26" a="1"/>
  <c r="D50" i="26" s="1"/>
  <c r="H50" i="26" a="1"/>
  <c r="H50" i="26" s="1"/>
  <c r="D51" i="26" a="1"/>
  <c r="D51" i="26" s="1"/>
  <c r="H51" i="26" a="1"/>
  <c r="H51" i="26" s="1"/>
  <c r="D52" i="26" a="1"/>
  <c r="D52" i="26" s="1"/>
  <c r="H52" i="26" a="1"/>
  <c r="H52" i="26" s="1"/>
  <c r="D53" i="26" a="1"/>
  <c r="D53" i="26" s="1"/>
  <c r="H53" i="26" a="1"/>
  <c r="H53" i="26" s="1"/>
  <c r="D54" i="26" a="1"/>
  <c r="D54" i="26" s="1"/>
  <c r="H54" i="26" a="1"/>
  <c r="H54" i="26" s="1"/>
  <c r="D55" i="26" a="1"/>
  <c r="D55" i="26" s="1"/>
  <c r="H55" i="26" a="1"/>
  <c r="H55" i="26" s="1"/>
  <c r="D56" i="26" a="1"/>
  <c r="D56" i="26" s="1"/>
  <c r="H56" i="26" a="1"/>
  <c r="H56" i="26" s="1"/>
  <c r="D57" i="26" a="1"/>
  <c r="D57" i="26" s="1"/>
  <c r="H57" i="26" a="1"/>
  <c r="H57" i="26" s="1"/>
  <c r="D58" i="26" a="1"/>
  <c r="D58" i="26" s="1"/>
  <c r="H58" i="26" a="1"/>
  <c r="H58" i="26" s="1"/>
  <c r="D59" i="26" a="1"/>
  <c r="D59" i="26" s="1"/>
  <c r="H59" i="26" a="1"/>
  <c r="H59" i="26" s="1"/>
  <c r="D60" i="26" a="1"/>
  <c r="D60" i="26" s="1"/>
  <c r="H60" i="26" a="1"/>
  <c r="H60" i="26" s="1"/>
  <c r="D61" i="26" a="1"/>
  <c r="D61" i="26" s="1"/>
  <c r="H61" i="26" a="1"/>
  <c r="H61" i="26" s="1"/>
  <c r="D62" i="26" a="1"/>
  <c r="D62" i="26" s="1"/>
  <c r="H62" i="26" a="1"/>
  <c r="H62" i="26" s="1"/>
  <c r="D63" i="26" a="1"/>
  <c r="D63" i="26" s="1"/>
  <c r="H63" i="26" a="1"/>
  <c r="H63" i="26" s="1"/>
  <c r="D64" i="26" a="1"/>
  <c r="D64" i="26" s="1"/>
  <c r="H64" i="26" a="1"/>
  <c r="H64" i="26" s="1"/>
  <c r="D65" i="26" a="1"/>
  <c r="D65" i="26" s="1"/>
  <c r="H65" i="26" a="1"/>
  <c r="H65" i="26" s="1"/>
  <c r="D66" i="26" a="1"/>
  <c r="D66" i="26" s="1"/>
  <c r="H66" i="26" a="1"/>
  <c r="H66" i="26" s="1"/>
  <c r="D67" i="26" a="1"/>
  <c r="D67" i="26" s="1"/>
  <c r="H67" i="26" a="1"/>
  <c r="H67" i="26" s="1"/>
  <c r="D68" i="26" a="1"/>
  <c r="D68" i="26" s="1"/>
  <c r="H68" i="26" a="1"/>
  <c r="H68" i="26" s="1"/>
  <c r="D69" i="26" a="1"/>
  <c r="D69" i="26" s="1"/>
  <c r="H69" i="26" a="1"/>
  <c r="H69" i="26" s="1"/>
  <c r="D70" i="26" a="1"/>
  <c r="D70" i="26" s="1"/>
  <c r="H70" i="26" a="1"/>
  <c r="H70" i="26" s="1"/>
  <c r="D71" i="26" a="1"/>
  <c r="D71" i="26" s="1"/>
  <c r="H71" i="26" a="1"/>
  <c r="H71" i="26" s="1"/>
  <c r="D72" i="26" a="1"/>
  <c r="D72" i="26" s="1"/>
  <c r="H72" i="26" a="1"/>
  <c r="H72" i="26" s="1"/>
  <c r="D73" i="26" a="1"/>
  <c r="D73" i="26" s="1"/>
  <c r="H73" i="26" a="1"/>
  <c r="H73" i="26" s="1"/>
  <c r="D74" i="26" a="1"/>
  <c r="D74" i="26" s="1"/>
  <c r="H74" i="26" a="1"/>
  <c r="H74" i="26" s="1"/>
  <c r="D75" i="26" a="1"/>
  <c r="D75" i="26" s="1"/>
  <c r="H75" i="26" a="1"/>
  <c r="H75" i="26" s="1"/>
  <c r="D76" i="26" a="1"/>
  <c r="D76" i="26" s="1"/>
  <c r="H76" i="26" a="1"/>
  <c r="H76" i="26" s="1"/>
  <c r="D77" i="26" a="1"/>
  <c r="D77" i="26" s="1"/>
  <c r="H77" i="26" a="1"/>
  <c r="H77" i="26" s="1"/>
  <c r="D78" i="26" a="1"/>
  <c r="D78" i="26" s="1"/>
  <c r="H78" i="26" a="1"/>
  <c r="H78" i="26" s="1"/>
  <c r="D79" i="26" a="1"/>
  <c r="D79" i="26" s="1"/>
  <c r="H79" i="26" a="1"/>
  <c r="H79" i="26" s="1"/>
  <c r="D80" i="26" a="1"/>
  <c r="D80" i="26" s="1"/>
  <c r="H80" i="26" a="1"/>
  <c r="H80" i="26" s="1"/>
  <c r="D81" i="26" a="1"/>
  <c r="D81" i="26" s="1"/>
  <c r="H81" i="26" a="1"/>
  <c r="H81" i="26" s="1"/>
  <c r="D82" i="26" a="1"/>
  <c r="D82" i="26" s="1"/>
  <c r="H82" i="26" a="1"/>
  <c r="H82" i="26" s="1"/>
  <c r="D83" i="26" a="1"/>
  <c r="D83" i="26" s="1"/>
  <c r="H83" i="26" a="1"/>
  <c r="H83" i="26" s="1"/>
  <c r="D84" i="26" a="1"/>
  <c r="D84" i="26" s="1"/>
  <c r="H84" i="26" a="1"/>
  <c r="H84" i="26" s="1"/>
  <c r="D85" i="26" a="1"/>
  <c r="D85" i="26" s="1"/>
  <c r="H85" i="26" a="1"/>
  <c r="H85" i="26" s="1"/>
  <c r="D86" i="26" a="1"/>
  <c r="D86" i="26" s="1"/>
  <c r="H86" i="26" a="1"/>
  <c r="H86" i="26" s="1"/>
  <c r="D87" i="26" a="1"/>
  <c r="D87" i="26" s="1"/>
  <c r="H87" i="26" a="1"/>
  <c r="H87" i="26" s="1"/>
  <c r="D88" i="26" a="1"/>
  <c r="D88" i="26" s="1"/>
  <c r="H88" i="26" a="1"/>
  <c r="H88" i="26" s="1"/>
  <c r="D89" i="26" a="1"/>
  <c r="D89" i="26" s="1"/>
  <c r="H89" i="26" a="1"/>
  <c r="H89" i="26" s="1"/>
  <c r="D90" i="26" a="1"/>
  <c r="D90" i="26" s="1"/>
  <c r="H90" i="26" a="1"/>
  <c r="H90" i="26" s="1"/>
  <c r="D91" i="26" a="1"/>
  <c r="D91" i="26" s="1"/>
  <c r="H91" i="26" a="1"/>
  <c r="H91" i="26" s="1"/>
  <c r="D92" i="26" a="1"/>
  <c r="D92" i="26" s="1"/>
  <c r="H92" i="26" a="1"/>
  <c r="H92" i="26" s="1"/>
  <c r="D93" i="26" a="1"/>
  <c r="D93" i="26" s="1"/>
  <c r="H93" i="26" a="1"/>
  <c r="H93" i="26" s="1"/>
  <c r="D94" i="26" a="1"/>
  <c r="D94" i="26" s="1"/>
  <c r="H94" i="26" a="1"/>
  <c r="H94" i="26" s="1"/>
  <c r="D95" i="26" a="1"/>
  <c r="D95" i="26" s="1"/>
  <c r="H95" i="26" a="1"/>
  <c r="H95" i="26" s="1"/>
  <c r="D96" i="26" a="1"/>
  <c r="D96" i="26" s="1"/>
  <c r="H96" i="26" a="1"/>
  <c r="H96" i="26" s="1"/>
  <c r="D97" i="26" a="1"/>
  <c r="D97" i="26" s="1"/>
  <c r="H97" i="26" a="1"/>
  <c r="H97" i="26" s="1"/>
  <c r="D98" i="26" a="1"/>
  <c r="D98" i="26" s="1"/>
  <c r="H98" i="26" a="1"/>
  <c r="H98" i="26" s="1"/>
  <c r="D99" i="26" a="1"/>
  <c r="D99" i="26" s="1"/>
  <c r="H99" i="26" a="1"/>
  <c r="H99" i="26" s="1"/>
  <c r="D100" i="26" a="1"/>
  <c r="D100" i="26" s="1"/>
  <c r="H100" i="26" a="1"/>
  <c r="H100" i="26" s="1"/>
  <c r="D101" i="26" a="1"/>
  <c r="D101" i="26" s="1"/>
  <c r="H101" i="26" a="1"/>
  <c r="H101" i="26" s="1"/>
  <c r="D102" i="26" a="1"/>
  <c r="D102" i="26" s="1"/>
  <c r="F103" i="26" a="1"/>
  <c r="F103" i="26" s="1"/>
  <c r="F104" i="26" a="1"/>
  <c r="F104" i="26" s="1"/>
  <c r="F105" i="26" a="1"/>
  <c r="F105" i="26" s="1"/>
  <c r="F106" i="26" a="1"/>
  <c r="F106" i="26" s="1"/>
  <c r="F107" i="26" a="1"/>
  <c r="F107" i="26" s="1"/>
  <c r="F108" i="26" a="1"/>
  <c r="F108" i="26" s="1"/>
  <c r="F109" i="26" a="1"/>
  <c r="F109" i="26" s="1"/>
  <c r="F110" i="26" a="1"/>
  <c r="F110" i="26" s="1"/>
  <c r="F111" i="26" a="1"/>
  <c r="F111" i="26" s="1"/>
  <c r="F112" i="26" a="1"/>
  <c r="F112" i="26" s="1"/>
  <c r="F113" i="26" a="1"/>
  <c r="F113" i="26" s="1"/>
  <c r="F114" i="26" a="1"/>
  <c r="F114" i="26" s="1"/>
  <c r="F115" i="26" a="1"/>
  <c r="F115" i="26" s="1"/>
  <c r="F116" i="26" a="1"/>
  <c r="F116" i="26" s="1"/>
  <c r="F117" i="26" a="1"/>
  <c r="F117" i="26" s="1"/>
  <c r="F118" i="26" a="1"/>
  <c r="F118" i="26" s="1"/>
  <c r="F119" i="26" a="1"/>
  <c r="F119" i="26" s="1"/>
  <c r="H102" i="26" a="1"/>
  <c r="H102" i="26" s="1"/>
  <c r="H103" i="26" a="1"/>
  <c r="H103" i="26" s="1"/>
  <c r="H104" i="26" a="1"/>
  <c r="H104" i="26" s="1"/>
  <c r="H105" i="26" a="1"/>
  <c r="H105" i="26" s="1"/>
  <c r="H106" i="26" a="1"/>
  <c r="H106" i="26" s="1"/>
  <c r="H107" i="26" a="1"/>
  <c r="H107" i="26" s="1"/>
  <c r="H108" i="26" a="1"/>
  <c r="H108" i="26" s="1"/>
  <c r="H109" i="26" a="1"/>
  <c r="H109" i="26" s="1"/>
  <c r="H110" i="26" a="1"/>
  <c r="H110" i="26" s="1"/>
  <c r="H111" i="26" a="1"/>
  <c r="H111" i="26" s="1"/>
  <c r="H112" i="26" a="1"/>
  <c r="H112" i="26" s="1"/>
  <c r="H113" i="26" a="1"/>
  <c r="H113" i="26" s="1"/>
  <c r="H114" i="26" a="1"/>
  <c r="H114" i="26" s="1"/>
  <c r="H115" i="26" a="1"/>
  <c r="H115" i="26" s="1"/>
  <c r="H116" i="26" a="1"/>
  <c r="H116" i="26" s="1"/>
  <c r="H117" i="26" a="1"/>
  <c r="H117" i="26" s="1"/>
  <c r="H118" i="26" a="1"/>
  <c r="H118" i="26" s="1"/>
  <c r="H119" i="26" a="1"/>
  <c r="H119" i="26" s="1"/>
  <c r="H120" i="26" a="1"/>
  <c r="H120" i="26" s="1"/>
  <c r="H121" i="26" a="1"/>
  <c r="H121" i="26" s="1"/>
  <c r="H122" i="26" a="1"/>
  <c r="H122" i="26" s="1"/>
  <c r="H123" i="26" a="1"/>
  <c r="H123" i="26" s="1"/>
  <c r="H124" i="26" a="1"/>
  <c r="H124" i="26" s="1"/>
  <c r="H125" i="26" a="1"/>
  <c r="H125" i="26" s="1"/>
  <c r="H126" i="26" a="1"/>
  <c r="H126" i="26" s="1"/>
  <c r="H127" i="26" a="1"/>
  <c r="H127" i="26" s="1"/>
  <c r="G128" i="26" a="1"/>
  <c r="G128" i="26" s="1"/>
  <c r="C129" i="26" a="1"/>
  <c r="C129" i="26" s="1"/>
  <c r="G129" i="26" a="1"/>
  <c r="G129" i="26" s="1"/>
  <c r="C130" i="26" a="1"/>
  <c r="C130" i="26" s="1"/>
  <c r="G130" i="26" a="1"/>
  <c r="G130" i="26" s="1"/>
  <c r="C131" i="26" a="1"/>
  <c r="C131" i="26" s="1"/>
  <c r="G131" i="26" a="1"/>
  <c r="G131" i="26" s="1"/>
  <c r="C132" i="26" a="1"/>
  <c r="C132" i="26" s="1"/>
  <c r="G132" i="26" a="1"/>
  <c r="G132" i="26" s="1"/>
  <c r="C133" i="26" a="1"/>
  <c r="C133" i="26" s="1"/>
  <c r="G133" i="26" a="1"/>
  <c r="G133" i="26" s="1"/>
  <c r="C134" i="26" a="1"/>
  <c r="C134" i="26" s="1"/>
  <c r="G134" i="26" a="1"/>
  <c r="G134" i="26" s="1"/>
  <c r="C135" i="26" a="1"/>
  <c r="C135" i="26" s="1"/>
  <c r="G135" i="26" a="1"/>
  <c r="G135" i="26" s="1"/>
  <c r="C136" i="26" a="1"/>
  <c r="C136" i="26" s="1"/>
  <c r="G136" i="26" a="1"/>
  <c r="G136" i="26" s="1"/>
  <c r="C137" i="26" a="1"/>
  <c r="C137" i="26" s="1"/>
  <c r="G137" i="26" a="1"/>
  <c r="G137" i="26" s="1"/>
  <c r="C138" i="26" a="1"/>
  <c r="C138" i="26" s="1"/>
  <c r="G138" i="26" a="1"/>
  <c r="G138" i="26" s="1"/>
  <c r="C139" i="26" a="1"/>
  <c r="C139" i="26" s="1"/>
  <c r="G139" i="26" a="1"/>
  <c r="G139" i="26" s="1"/>
  <c r="C140" i="26" a="1"/>
  <c r="C140" i="26" s="1"/>
  <c r="G140" i="26" a="1"/>
  <c r="G140" i="26" s="1"/>
  <c r="C141" i="26" a="1"/>
  <c r="C141" i="26" s="1"/>
  <c r="G141" i="26" a="1"/>
  <c r="G141" i="26" s="1"/>
  <c r="C142" i="26" a="1"/>
  <c r="C142" i="26" s="1"/>
  <c r="G142" i="26" a="1"/>
  <c r="G142" i="26" s="1"/>
  <c r="C143" i="26" a="1"/>
  <c r="C143" i="26" s="1"/>
  <c r="G143" i="26" a="1"/>
  <c r="G143" i="26" s="1"/>
  <c r="C144" i="26" a="1"/>
  <c r="C144" i="26" s="1"/>
  <c r="G144" i="26" a="1"/>
  <c r="G144" i="26" s="1"/>
  <c r="C145" i="26" a="1"/>
  <c r="C145" i="26" s="1"/>
  <c r="G145" i="26" a="1"/>
  <c r="G145" i="26" s="1"/>
  <c r="C146" i="26" a="1"/>
  <c r="C146" i="26" s="1"/>
  <c r="G146" i="26" a="1"/>
  <c r="G146" i="26" s="1"/>
  <c r="C147" i="26" a="1"/>
  <c r="C147" i="26" s="1"/>
  <c r="G147" i="26" a="1"/>
  <c r="G147" i="26" s="1"/>
  <c r="C148" i="26" a="1"/>
  <c r="C148" i="26" s="1"/>
  <c r="G148" i="26" a="1"/>
  <c r="G148" i="26" s="1"/>
  <c r="C149" i="26" a="1"/>
  <c r="C149" i="26" s="1"/>
  <c r="G149" i="26" a="1"/>
  <c r="G149" i="26" s="1"/>
  <c r="C150" i="26" a="1"/>
  <c r="C150" i="26" s="1"/>
  <c r="G150" i="26" a="1"/>
  <c r="G150" i="26" s="1"/>
  <c r="C151" i="26" a="1"/>
  <c r="C151" i="26" s="1"/>
  <c r="G151" i="26" a="1"/>
  <c r="G151" i="26" s="1"/>
  <c r="C152" i="26" a="1"/>
  <c r="C152" i="26" s="1"/>
  <c r="G152" i="26" a="1"/>
  <c r="G152" i="26" s="1"/>
  <c r="C153" i="26" a="1"/>
  <c r="C153" i="26" s="1"/>
  <c r="G153" i="26" a="1"/>
  <c r="G153" i="26" s="1"/>
  <c r="C154" i="26" a="1"/>
  <c r="C154" i="26" s="1"/>
  <c r="G154" i="26" a="1"/>
  <c r="G154" i="26" s="1"/>
  <c r="C155" i="26" a="1"/>
  <c r="C155" i="26" s="1"/>
  <c r="G155" i="26" a="1"/>
  <c r="G155" i="26" s="1"/>
  <c r="C156" i="26" a="1"/>
  <c r="C156" i="26" s="1"/>
  <c r="G156" i="26" a="1"/>
  <c r="G156" i="26" s="1"/>
  <c r="C157" i="26" a="1"/>
  <c r="C157" i="26" s="1"/>
  <c r="G157" i="26" a="1"/>
  <c r="G157" i="26" s="1"/>
  <c r="C158" i="26" a="1"/>
  <c r="C158" i="26" s="1"/>
  <c r="G158" i="26" a="1"/>
  <c r="G158" i="26" s="1"/>
  <c r="C159" i="26" a="1"/>
  <c r="C159" i="26" s="1"/>
  <c r="G159" i="26" a="1"/>
  <c r="G159" i="26" s="1"/>
  <c r="C160" i="26" a="1"/>
  <c r="C160" i="26" s="1"/>
  <c r="G160" i="26" a="1"/>
  <c r="G160" i="26" s="1"/>
  <c r="C161" i="26" a="1"/>
  <c r="C161" i="26" s="1"/>
  <c r="G161" i="26" a="1"/>
  <c r="G161" i="26" s="1"/>
  <c r="C162" i="26" a="1"/>
  <c r="C162" i="26" s="1"/>
  <c r="G162" i="26" a="1"/>
  <c r="G162" i="26" s="1"/>
  <c r="C163" i="26" a="1"/>
  <c r="C163" i="26" s="1"/>
  <c r="G163" i="26" a="1"/>
  <c r="G163" i="26" s="1"/>
  <c r="C164" i="26" a="1"/>
  <c r="C164" i="26" s="1"/>
  <c r="G164" i="26" a="1"/>
  <c r="G164" i="26" s="1"/>
  <c r="C165" i="26" a="1"/>
  <c r="C165" i="26" s="1"/>
  <c r="G165" i="26" a="1"/>
  <c r="G165" i="26" s="1"/>
  <c r="C166" i="26" a="1"/>
  <c r="C166" i="26" s="1"/>
  <c r="G166" i="26" a="1"/>
  <c r="G166" i="26" s="1"/>
  <c r="C167" i="26" a="1"/>
  <c r="C167" i="26" s="1"/>
  <c r="G167" i="26" a="1"/>
  <c r="G167" i="26" s="1"/>
  <c r="C168" i="26" a="1"/>
  <c r="C168" i="26" s="1"/>
  <c r="G168" i="26" a="1"/>
  <c r="G168" i="26" s="1"/>
  <c r="C169" i="26" a="1"/>
  <c r="C169" i="26" s="1"/>
  <c r="G169" i="26" a="1"/>
  <c r="G169" i="26" s="1"/>
  <c r="C170" i="26" a="1"/>
  <c r="C170" i="26" s="1"/>
  <c r="G170" i="26" a="1"/>
  <c r="G170" i="26" s="1"/>
  <c r="C171" i="26" a="1"/>
  <c r="C171" i="26" s="1"/>
  <c r="G171" i="26" a="1"/>
  <c r="G171" i="26" s="1"/>
  <c r="C172" i="26" a="1"/>
  <c r="C172" i="26" s="1"/>
  <c r="G172" i="26" a="1"/>
  <c r="G172" i="26" s="1"/>
  <c r="C173" i="26" a="1"/>
  <c r="C173" i="26" s="1"/>
  <c r="G173" i="26" a="1"/>
  <c r="G173" i="26" s="1"/>
  <c r="C174" i="26" a="1"/>
  <c r="C174" i="26" s="1"/>
  <c r="G174" i="26" a="1"/>
  <c r="G174" i="26" s="1"/>
  <c r="C175" i="26" a="1"/>
  <c r="C175" i="26" s="1"/>
  <c r="G175" i="26" a="1"/>
  <c r="G175" i="26" s="1"/>
  <c r="C176" i="26" a="1"/>
  <c r="C176" i="26" s="1"/>
  <c r="G176" i="26" a="1"/>
  <c r="G176" i="26" s="1"/>
  <c r="C177" i="26" a="1"/>
  <c r="C177" i="26" s="1"/>
  <c r="G177" i="26" a="1"/>
  <c r="G177" i="26" s="1"/>
  <c r="C178" i="26" a="1"/>
  <c r="C178" i="26" s="1"/>
  <c r="G178" i="26" a="1"/>
  <c r="G178" i="26" s="1"/>
  <c r="C179" i="26" a="1"/>
  <c r="C179" i="26" s="1"/>
  <c r="G179" i="26" a="1"/>
  <c r="G179" i="26" s="1"/>
  <c r="C180" i="26" a="1"/>
  <c r="C180" i="26" s="1"/>
  <c r="G180" i="26" a="1"/>
  <c r="G180" i="26" s="1"/>
  <c r="C181" i="26" a="1"/>
  <c r="C181" i="26" s="1"/>
  <c r="G181" i="26" a="1"/>
  <c r="G181" i="26" s="1"/>
  <c r="C182" i="26" a="1"/>
  <c r="C182" i="26" s="1"/>
  <c r="G182" i="26" a="1"/>
  <c r="G182" i="26" s="1"/>
  <c r="C183" i="26" a="1"/>
  <c r="C183" i="26" s="1"/>
  <c r="G183" i="26" a="1"/>
  <c r="G183" i="26" s="1"/>
  <c r="C184" i="26" a="1"/>
  <c r="C184" i="26" s="1"/>
  <c r="G184" i="26" a="1"/>
  <c r="G184" i="26" s="1"/>
  <c r="C185" i="26" a="1"/>
  <c r="C185" i="26" s="1"/>
  <c r="G185" i="26" a="1"/>
  <c r="G185" i="26" s="1"/>
  <c r="C186" i="26" a="1"/>
  <c r="C186" i="26" s="1"/>
  <c r="G186" i="26" a="1"/>
  <c r="G186" i="26" s="1"/>
  <c r="C187" i="26" a="1"/>
  <c r="C187" i="26" s="1"/>
  <c r="G187" i="26" a="1"/>
  <c r="G187" i="26" s="1"/>
  <c r="C188" i="26" a="1"/>
  <c r="C188" i="26" s="1"/>
  <c r="G188" i="26" a="1"/>
  <c r="G188" i="26" s="1"/>
  <c r="C189" i="26" a="1"/>
  <c r="C189" i="26" s="1"/>
  <c r="G189" i="26" a="1"/>
  <c r="G189" i="26" s="1"/>
  <c r="C190" i="26" a="1"/>
  <c r="C190" i="26" s="1"/>
  <c r="G190" i="26" a="1"/>
  <c r="G190" i="26" s="1"/>
  <c r="C191" i="26" a="1"/>
  <c r="C191" i="26" s="1"/>
  <c r="G191" i="26" a="1"/>
  <c r="G191" i="26" s="1"/>
  <c r="C192" i="26" a="1"/>
  <c r="C192" i="26" s="1"/>
  <c r="G192" i="26" a="1"/>
  <c r="G192" i="26" s="1"/>
  <c r="C193" i="26" a="1"/>
  <c r="C193" i="26" s="1"/>
  <c r="G193" i="26" a="1"/>
  <c r="G193" i="26" s="1"/>
  <c r="C194" i="26" a="1"/>
  <c r="C194" i="26" s="1"/>
  <c r="G194" i="26" a="1"/>
  <c r="G194" i="26" s="1"/>
  <c r="C195" i="26" a="1"/>
  <c r="C195" i="26" s="1"/>
  <c r="G195" i="26" a="1"/>
  <c r="G195" i="26" s="1"/>
  <c r="C196" i="26" a="1"/>
  <c r="C196" i="26" s="1"/>
  <c r="G196" i="26" a="1"/>
  <c r="G196" i="26" s="1"/>
  <c r="C197" i="26" a="1"/>
  <c r="C197" i="26" s="1"/>
  <c r="G197" i="26" a="1"/>
  <c r="G197" i="26" s="1"/>
  <c r="C198" i="26" a="1"/>
  <c r="C198" i="26" s="1"/>
  <c r="G198" i="26" a="1"/>
  <c r="G198" i="26" s="1"/>
  <c r="C199" i="26" a="1"/>
  <c r="C199" i="26" s="1"/>
  <c r="G199" i="26" a="1"/>
  <c r="G199" i="26" s="1"/>
  <c r="C200" i="26" a="1"/>
  <c r="C200" i="26" s="1"/>
  <c r="G200" i="26" a="1"/>
  <c r="G200" i="26" s="1"/>
  <c r="C201" i="26" a="1"/>
  <c r="C201" i="26" s="1"/>
  <c r="G201" i="26" a="1"/>
  <c r="G201" i="26" s="1"/>
  <c r="C202" i="26" a="1"/>
  <c r="C202" i="26" s="1"/>
  <c r="G202" i="26" a="1"/>
  <c r="G202" i="26" s="1"/>
  <c r="C203" i="26" a="1"/>
  <c r="C203" i="26" s="1"/>
  <c r="G203" i="26" a="1"/>
  <c r="G203" i="26" s="1"/>
  <c r="C204" i="26" a="1"/>
  <c r="C204" i="26" s="1"/>
  <c r="G204" i="26" a="1"/>
  <c r="G204" i="26" s="1"/>
  <c r="C205" i="26" a="1"/>
  <c r="C205" i="26" s="1"/>
  <c r="G205" i="26" a="1"/>
  <c r="G205" i="26" s="1"/>
  <c r="C206" i="26" a="1"/>
  <c r="C206" i="26" s="1"/>
  <c r="G206" i="26" a="1"/>
  <c r="G206" i="26" s="1"/>
  <c r="C207" i="26" a="1"/>
  <c r="C207" i="26" s="1"/>
  <c r="G207" i="26" a="1"/>
  <c r="G207" i="26" s="1"/>
  <c r="C208" i="26" a="1"/>
  <c r="C208" i="26" s="1"/>
  <c r="G208" i="26" a="1"/>
  <c r="G208" i="26" s="1"/>
  <c r="C209" i="26" a="1"/>
  <c r="C209" i="26" s="1"/>
  <c r="G209" i="26" a="1"/>
  <c r="G209" i="26" s="1"/>
  <c r="C210" i="26" a="1"/>
  <c r="C210" i="26" s="1"/>
  <c r="G210" i="26" a="1"/>
  <c r="G210" i="26" s="1"/>
  <c r="C211" i="26" a="1"/>
  <c r="C211" i="26" s="1"/>
  <c r="G211" i="26" a="1"/>
  <c r="G211" i="26" s="1"/>
  <c r="C212" i="26" a="1"/>
  <c r="C212" i="26" s="1"/>
  <c r="G212" i="26" a="1"/>
  <c r="G212" i="26" s="1"/>
  <c r="C213" i="26" a="1"/>
  <c r="C213" i="26" s="1"/>
  <c r="G213" i="26" a="1"/>
  <c r="G213" i="26" s="1"/>
  <c r="C214" i="26" a="1"/>
  <c r="C214" i="26" s="1"/>
  <c r="G214" i="26" a="1"/>
  <c r="G214" i="26" s="1"/>
  <c r="C215" i="26" a="1"/>
  <c r="C215" i="26" s="1"/>
  <c r="G215" i="26" a="1"/>
  <c r="G215" i="26" s="1"/>
  <c r="C216" i="26" a="1"/>
  <c r="C216" i="26" s="1"/>
  <c r="G216" i="26" a="1"/>
  <c r="G216" i="26" s="1"/>
  <c r="C217" i="26" a="1"/>
  <c r="C217" i="26" s="1"/>
  <c r="G217" i="26" a="1"/>
  <c r="G217" i="26" s="1"/>
  <c r="C218" i="26" a="1"/>
  <c r="C218" i="26" s="1"/>
  <c r="G218" i="26" a="1"/>
  <c r="G218" i="26" s="1"/>
  <c r="C219" i="26" a="1"/>
  <c r="C219" i="26" s="1"/>
  <c r="G219" i="26" a="1"/>
  <c r="G219" i="26" s="1"/>
  <c r="C220" i="26" a="1"/>
  <c r="C220" i="26" s="1"/>
  <c r="G220" i="26" a="1"/>
  <c r="G220" i="26" s="1"/>
  <c r="C221" i="26" a="1"/>
  <c r="C221" i="26" s="1"/>
  <c r="G221" i="26" a="1"/>
  <c r="G221" i="26" s="1"/>
  <c r="C222" i="26" a="1"/>
  <c r="C222" i="26" s="1"/>
  <c r="G222" i="26" a="1"/>
  <c r="G222" i="26" s="1"/>
  <c r="C223" i="26" a="1"/>
  <c r="C223" i="26" s="1"/>
  <c r="G223" i="26" a="1"/>
  <c r="G223" i="26" s="1"/>
  <c r="C224" i="26" a="1"/>
  <c r="C224" i="26" s="1"/>
  <c r="G224" i="26" a="1"/>
  <c r="G224" i="26" s="1"/>
  <c r="C225" i="26" a="1"/>
  <c r="C225" i="26" s="1"/>
  <c r="G225" i="26" a="1"/>
  <c r="G225" i="26" s="1"/>
  <c r="C226" i="26" a="1"/>
  <c r="C226" i="26" s="1"/>
  <c r="G226" i="26" a="1"/>
  <c r="G226" i="26" s="1"/>
  <c r="C227" i="26" a="1"/>
  <c r="C227" i="26" s="1"/>
  <c r="G227" i="26" a="1"/>
  <c r="G227" i="26" s="1"/>
  <c r="C228" i="26" a="1"/>
  <c r="C228" i="26" s="1"/>
  <c r="G228" i="26" a="1"/>
  <c r="G228" i="26" s="1"/>
  <c r="C229" i="26" a="1"/>
  <c r="C229" i="26" s="1"/>
  <c r="G229" i="26" a="1"/>
  <c r="G229" i="26" s="1"/>
  <c r="C230" i="26" a="1"/>
  <c r="C230" i="26" s="1"/>
  <c r="G230" i="26" a="1"/>
  <c r="G230" i="26" s="1"/>
  <c r="C231" i="26" a="1"/>
  <c r="C231" i="26" s="1"/>
  <c r="G231" i="26" a="1"/>
  <c r="G231" i="26" s="1"/>
  <c r="C232" i="26" a="1"/>
  <c r="C232" i="26" s="1"/>
  <c r="G232" i="26" a="1"/>
  <c r="G232" i="26" s="1"/>
  <c r="C233" i="26" a="1"/>
  <c r="C233" i="26" s="1"/>
  <c r="G233" i="26" a="1"/>
  <c r="G233" i="26" s="1"/>
  <c r="C234" i="26" a="1"/>
  <c r="C234" i="26" s="1"/>
  <c r="G234" i="26" a="1"/>
  <c r="G234" i="26" s="1"/>
  <c r="C235" i="26" a="1"/>
  <c r="C235" i="26" s="1"/>
  <c r="G235" i="26" a="1"/>
  <c r="G235" i="26" s="1"/>
  <c r="C236" i="26" a="1"/>
  <c r="C236" i="26" s="1"/>
  <c r="G236" i="26" a="1"/>
  <c r="G236" i="26" s="1"/>
  <c r="C237" i="26" a="1"/>
  <c r="C237" i="26" s="1"/>
  <c r="G237" i="26" a="1"/>
  <c r="G237" i="26" s="1"/>
  <c r="C238" i="26" a="1"/>
  <c r="C238" i="26" s="1"/>
  <c r="G238" i="26" a="1"/>
  <c r="G238" i="26" s="1"/>
  <c r="C239" i="26" a="1"/>
  <c r="C239" i="26" s="1"/>
  <c r="G239" i="26" a="1"/>
  <c r="G239" i="26" s="1"/>
  <c r="C240" i="26" a="1"/>
  <c r="C240" i="26" s="1"/>
  <c r="G240" i="26" a="1"/>
  <c r="G240" i="26" s="1"/>
  <c r="C241" i="26" a="1"/>
  <c r="C241" i="26" s="1"/>
  <c r="G241" i="26" a="1"/>
  <c r="G241" i="26" s="1"/>
  <c r="C242" i="26" a="1"/>
  <c r="C242" i="26" s="1"/>
  <c r="G242" i="26" a="1"/>
  <c r="G242" i="26" s="1"/>
  <c r="C243" i="26" a="1"/>
  <c r="C243" i="26" s="1"/>
  <c r="G243" i="26" a="1"/>
  <c r="G243" i="26" s="1"/>
  <c r="C244" i="26" a="1"/>
  <c r="C244" i="26" s="1"/>
  <c r="G244" i="26" a="1"/>
  <c r="G244" i="26" s="1"/>
  <c r="C245" i="26" a="1"/>
  <c r="C245" i="26" s="1"/>
  <c r="G245" i="26" a="1"/>
  <c r="G245" i="26" s="1"/>
  <c r="C246" i="26" a="1"/>
  <c r="C246" i="26" s="1"/>
  <c r="G246" i="26" a="1"/>
  <c r="G246" i="26" s="1"/>
  <c r="C247" i="26" a="1"/>
  <c r="C247" i="26" s="1"/>
  <c r="G247" i="26" a="1"/>
  <c r="G247" i="26" s="1"/>
  <c r="C248" i="26" a="1"/>
  <c r="C248" i="26" s="1"/>
  <c r="G248" i="26" a="1"/>
  <c r="G248" i="26" s="1"/>
  <c r="C249" i="26" a="1"/>
  <c r="C249" i="26" s="1"/>
  <c r="G249" i="26" a="1"/>
  <c r="G249" i="26" s="1"/>
  <c r="C250" i="26" a="1"/>
  <c r="C250" i="26" s="1"/>
  <c r="G250" i="26" a="1"/>
  <c r="G250" i="26" s="1"/>
  <c r="C251" i="26" a="1"/>
  <c r="C251" i="26" s="1"/>
  <c r="G251" i="26" a="1"/>
  <c r="G251" i="26" s="1"/>
  <c r="C252" i="26" a="1"/>
  <c r="C252" i="26" s="1"/>
  <c r="G252" i="26" a="1"/>
  <c r="G252" i="26" s="1"/>
  <c r="C253" i="26" a="1"/>
  <c r="C253" i="26" s="1"/>
  <c r="G253" i="26" a="1"/>
  <c r="G253" i="26" s="1"/>
  <c r="C254" i="26" a="1"/>
  <c r="C254" i="26" s="1"/>
  <c r="G254" i="26" a="1"/>
  <c r="G254" i="26" s="1"/>
  <c r="C255" i="26" a="1"/>
  <c r="C255" i="26" s="1"/>
  <c r="G255" i="26" a="1"/>
  <c r="G255" i="26" s="1"/>
  <c r="C256" i="26" a="1"/>
  <c r="C256" i="26" s="1"/>
  <c r="G256" i="26" a="1"/>
  <c r="G256" i="26" s="1"/>
  <c r="C257" i="26" a="1"/>
  <c r="C257" i="26" s="1"/>
  <c r="G257" i="26" a="1"/>
  <c r="G257" i="26" s="1"/>
  <c r="C258" i="26" a="1"/>
  <c r="C258" i="26" s="1"/>
  <c r="G258" i="26" a="1"/>
  <c r="G258" i="26" s="1"/>
  <c r="C259" i="26" a="1"/>
  <c r="C259" i="26" s="1"/>
  <c r="G259" i="26" a="1"/>
  <c r="G259" i="26" s="1"/>
  <c r="C260" i="26" a="1"/>
  <c r="C260" i="26" s="1"/>
  <c r="G260" i="26" a="1"/>
  <c r="G260" i="26" s="1"/>
  <c r="C261" i="26" a="1"/>
  <c r="C261" i="26" s="1"/>
  <c r="G261" i="26" a="1"/>
  <c r="G261" i="26" s="1"/>
  <c r="C262" i="26" a="1"/>
  <c r="C262" i="26" s="1"/>
  <c r="G262" i="26" a="1"/>
  <c r="G262" i="26" s="1"/>
  <c r="C263" i="26" a="1"/>
  <c r="C263" i="26" s="1"/>
  <c r="G263" i="26" a="1"/>
  <c r="G263" i="26" s="1"/>
  <c r="C264" i="26" a="1"/>
  <c r="C264" i="26" s="1"/>
  <c r="G264" i="26" a="1"/>
  <c r="G264" i="26" s="1"/>
  <c r="C265" i="26" a="1"/>
  <c r="C265" i="26" s="1"/>
  <c r="G265" i="26" a="1"/>
  <c r="G265" i="26" s="1"/>
  <c r="C266" i="26" a="1"/>
  <c r="C266" i="26" s="1"/>
  <c r="G266" i="26" a="1"/>
  <c r="G266" i="26" s="1"/>
  <c r="C267" i="26" a="1"/>
  <c r="C267" i="26" s="1"/>
  <c r="G267" i="26" a="1"/>
  <c r="G267" i="26" s="1"/>
  <c r="C268" i="26" a="1"/>
  <c r="C268" i="26" s="1"/>
  <c r="G268" i="26" a="1"/>
  <c r="G268" i="26" s="1"/>
  <c r="C269" i="26" a="1"/>
  <c r="C269" i="26" s="1"/>
  <c r="G269" i="26" a="1"/>
  <c r="G269" i="26" s="1"/>
  <c r="C270" i="26" a="1"/>
  <c r="C270" i="26" s="1"/>
  <c r="G270" i="26" a="1"/>
  <c r="G270" i="26" s="1"/>
  <c r="C271" i="26" a="1"/>
  <c r="C271" i="26" s="1"/>
  <c r="G271" i="26" a="1"/>
  <c r="G271" i="26" s="1"/>
  <c r="C272" i="26" a="1"/>
  <c r="C272" i="26" s="1"/>
  <c r="G272" i="26" a="1"/>
  <c r="G272" i="26" s="1"/>
  <c r="C273" i="26" a="1"/>
  <c r="C273" i="26" s="1"/>
  <c r="G273" i="26" a="1"/>
  <c r="G273" i="26" s="1"/>
  <c r="C274" i="26" a="1"/>
  <c r="C274" i="26" s="1"/>
  <c r="G274" i="26" a="1"/>
  <c r="G274" i="26" s="1"/>
  <c r="C275" i="26" a="1"/>
  <c r="C275" i="26" s="1"/>
  <c r="G275" i="26" a="1"/>
  <c r="G275" i="26" s="1"/>
  <c r="C276" i="26" a="1"/>
  <c r="C276" i="26" s="1"/>
  <c r="G276" i="26" a="1"/>
  <c r="G276" i="26" s="1"/>
  <c r="C277" i="26" a="1"/>
  <c r="C277" i="26" s="1"/>
  <c r="G277" i="26" a="1"/>
  <c r="G277" i="26" s="1"/>
  <c r="C278" i="26" a="1"/>
  <c r="C278" i="26" s="1"/>
  <c r="G278" i="26" a="1"/>
  <c r="G278" i="26" s="1"/>
  <c r="C279" i="26" a="1"/>
  <c r="C279" i="26" s="1"/>
  <c r="G279" i="26" a="1"/>
  <c r="G279" i="26" s="1"/>
  <c r="C280" i="26" a="1"/>
  <c r="C280" i="26" s="1"/>
  <c r="G280" i="26" a="1"/>
  <c r="G280" i="26" s="1"/>
  <c r="C281" i="26" a="1"/>
  <c r="C281" i="26" s="1"/>
  <c r="G281" i="26" a="1"/>
  <c r="G281" i="26" s="1"/>
  <c r="C282" i="26" a="1"/>
  <c r="C282" i="26" s="1"/>
  <c r="G282" i="26" a="1"/>
  <c r="G282" i="26" s="1"/>
  <c r="C283" i="26" a="1"/>
  <c r="C283" i="26" s="1"/>
  <c r="G283" i="26" a="1"/>
  <c r="G283" i="26" s="1"/>
  <c r="C284" i="26" a="1"/>
  <c r="C284" i="26" s="1"/>
  <c r="G284" i="26" a="1"/>
  <c r="G284" i="26" s="1"/>
  <c r="C285" i="26" a="1"/>
  <c r="C285" i="26" s="1"/>
  <c r="G285" i="26" a="1"/>
  <c r="G285" i="26" s="1"/>
  <c r="C286" i="26" a="1"/>
  <c r="C286" i="26" s="1"/>
  <c r="G286" i="26" a="1"/>
  <c r="G286" i="26" s="1"/>
  <c r="B103" i="26" a="1"/>
  <c r="B103" i="26" s="1"/>
  <c r="B104" i="26" a="1"/>
  <c r="B104" i="26" s="1"/>
  <c r="B105" i="26" a="1"/>
  <c r="B105" i="26" s="1"/>
  <c r="B106" i="26" a="1"/>
  <c r="B106" i="26" s="1"/>
  <c r="B107" i="26" a="1"/>
  <c r="B107" i="26" s="1"/>
  <c r="B108" i="26" a="1"/>
  <c r="B108" i="26" s="1"/>
  <c r="B109" i="26" a="1"/>
  <c r="B109" i="26" s="1"/>
  <c r="B110" i="26" a="1"/>
  <c r="B110" i="26" s="1"/>
  <c r="B111" i="26" a="1"/>
  <c r="B111" i="26" s="1"/>
  <c r="B112" i="26" a="1"/>
  <c r="B112" i="26" s="1"/>
  <c r="B113" i="26" a="1"/>
  <c r="B113" i="26" s="1"/>
  <c r="B114" i="26" a="1"/>
  <c r="B114" i="26" s="1"/>
  <c r="B115" i="26" a="1"/>
  <c r="B115" i="26" s="1"/>
  <c r="B116" i="26" a="1"/>
  <c r="B116" i="26" s="1"/>
  <c r="B117" i="26" a="1"/>
  <c r="B117" i="26" s="1"/>
  <c r="B118" i="26" a="1"/>
  <c r="B118" i="26" s="1"/>
  <c r="B119" i="26" a="1"/>
  <c r="B119" i="26" s="1"/>
  <c r="B120" i="26" a="1"/>
  <c r="B120" i="26" s="1"/>
  <c r="B121" i="26" a="1"/>
  <c r="B121" i="26" s="1"/>
  <c r="B122" i="26" a="1"/>
  <c r="B122" i="26" s="1"/>
  <c r="B123" i="26" a="1"/>
  <c r="B123" i="26" s="1"/>
  <c r="B124" i="26" a="1"/>
  <c r="B124" i="26" s="1"/>
  <c r="B125" i="26" a="1"/>
  <c r="B125" i="26" s="1"/>
  <c r="B126" i="26" a="1"/>
  <c r="B126" i="26" s="1"/>
  <c r="B127" i="26" a="1"/>
  <c r="B127" i="26" s="1"/>
  <c r="B128" i="26" a="1"/>
  <c r="B128" i="26" s="1"/>
  <c r="H128" i="26" a="1"/>
  <c r="H128" i="26" s="1"/>
  <c r="D129" i="26" a="1"/>
  <c r="D129" i="26" s="1"/>
  <c r="H129" i="26" a="1"/>
  <c r="H129" i="26" s="1"/>
  <c r="D130" i="26" a="1"/>
  <c r="D130" i="26" s="1"/>
  <c r="H130" i="26" a="1"/>
  <c r="H130" i="26" s="1"/>
  <c r="D131" i="26" a="1"/>
  <c r="D131" i="26" s="1"/>
  <c r="H131" i="26" a="1"/>
  <c r="H131" i="26" s="1"/>
  <c r="D132" i="26" a="1"/>
  <c r="D132" i="26" s="1"/>
  <c r="H132" i="26" a="1"/>
  <c r="H132" i="26" s="1"/>
  <c r="D133" i="26" a="1"/>
  <c r="D133" i="26" s="1"/>
  <c r="H133" i="26" a="1"/>
  <c r="H133" i="26" s="1"/>
  <c r="D134" i="26" a="1"/>
  <c r="D134" i="26" s="1"/>
  <c r="H134" i="26" a="1"/>
  <c r="H134" i="26" s="1"/>
  <c r="D135" i="26" a="1"/>
  <c r="D135" i="26" s="1"/>
  <c r="H135" i="26" a="1"/>
  <c r="H135" i="26" s="1"/>
  <c r="D136" i="26" a="1"/>
  <c r="D136" i="26" s="1"/>
  <c r="H136" i="26" a="1"/>
  <c r="H136" i="26" s="1"/>
  <c r="D137" i="26" a="1"/>
  <c r="D137" i="26" s="1"/>
  <c r="H137" i="26" a="1"/>
  <c r="H137" i="26" s="1"/>
  <c r="D138" i="26" a="1"/>
  <c r="D138" i="26" s="1"/>
  <c r="H138" i="26" a="1"/>
  <c r="H138" i="26" s="1"/>
  <c r="D139" i="26" a="1"/>
  <c r="D139" i="26" s="1"/>
  <c r="H139" i="26" a="1"/>
  <c r="H139" i="26" s="1"/>
  <c r="D140" i="26" a="1"/>
  <c r="D140" i="26" s="1"/>
  <c r="H140" i="26" a="1"/>
  <c r="H140" i="26" s="1"/>
  <c r="D141" i="26" a="1"/>
  <c r="D141" i="26" s="1"/>
  <c r="H141" i="26" a="1"/>
  <c r="H141" i="26" s="1"/>
  <c r="D142" i="26" a="1"/>
  <c r="D142" i="26" s="1"/>
  <c r="H142" i="26" a="1"/>
  <c r="H142" i="26" s="1"/>
  <c r="D143" i="26" a="1"/>
  <c r="D143" i="26" s="1"/>
  <c r="H143" i="26" a="1"/>
  <c r="H143" i="26" s="1"/>
  <c r="D144" i="26" a="1"/>
  <c r="D144" i="26" s="1"/>
  <c r="H144" i="26" a="1"/>
  <c r="H144" i="26" s="1"/>
  <c r="D145" i="26" a="1"/>
  <c r="D145" i="26" s="1"/>
  <c r="H145" i="26" a="1"/>
  <c r="H145" i="26" s="1"/>
  <c r="D146" i="26" a="1"/>
  <c r="D146" i="26" s="1"/>
  <c r="H146" i="26" a="1"/>
  <c r="H146" i="26" s="1"/>
  <c r="D147" i="26" a="1"/>
  <c r="D147" i="26" s="1"/>
  <c r="H147" i="26" a="1"/>
  <c r="H147" i="26" s="1"/>
  <c r="D148" i="26" a="1"/>
  <c r="D148" i="26" s="1"/>
  <c r="H148" i="26" a="1"/>
  <c r="H148" i="26" s="1"/>
  <c r="D149" i="26" a="1"/>
  <c r="D149" i="26" s="1"/>
  <c r="H149" i="26" a="1"/>
  <c r="H149" i="26" s="1"/>
  <c r="D150" i="26" a="1"/>
  <c r="D150" i="26" s="1"/>
  <c r="H150" i="26" a="1"/>
  <c r="H150" i="26" s="1"/>
  <c r="D151" i="26" a="1"/>
  <c r="D151" i="26" s="1"/>
  <c r="H151" i="26" a="1"/>
  <c r="H151" i="26" s="1"/>
  <c r="D152" i="26" a="1"/>
  <c r="D152" i="26" s="1"/>
  <c r="H152" i="26" a="1"/>
  <c r="H152" i="26" s="1"/>
  <c r="D153" i="26" a="1"/>
  <c r="D153" i="26" s="1"/>
  <c r="H153" i="26" a="1"/>
  <c r="H153" i="26" s="1"/>
  <c r="D154" i="26" a="1"/>
  <c r="D154" i="26" s="1"/>
  <c r="H154" i="26" a="1"/>
  <c r="H154" i="26" s="1"/>
  <c r="D155" i="26" a="1"/>
  <c r="D155" i="26" s="1"/>
  <c r="H155" i="26" a="1"/>
  <c r="H155" i="26" s="1"/>
  <c r="D156" i="26" a="1"/>
  <c r="D156" i="26" s="1"/>
  <c r="H156" i="26" a="1"/>
  <c r="H156" i="26" s="1"/>
  <c r="D157" i="26" a="1"/>
  <c r="D157" i="26" s="1"/>
  <c r="H157" i="26" a="1"/>
  <c r="H157" i="26" s="1"/>
  <c r="D158" i="26" a="1"/>
  <c r="D158" i="26" s="1"/>
  <c r="H158" i="26" a="1"/>
  <c r="H158" i="26" s="1"/>
  <c r="D159" i="26" a="1"/>
  <c r="D159" i="26" s="1"/>
  <c r="H159" i="26" a="1"/>
  <c r="H159" i="26" s="1"/>
  <c r="D160" i="26" a="1"/>
  <c r="D160" i="26" s="1"/>
  <c r="H160" i="26" a="1"/>
  <c r="H160" i="26" s="1"/>
  <c r="D161" i="26" a="1"/>
  <c r="D161" i="26" s="1"/>
  <c r="H161" i="26" a="1"/>
  <c r="H161" i="26" s="1"/>
  <c r="D162" i="26" a="1"/>
  <c r="D162" i="26" s="1"/>
  <c r="H162" i="26" a="1"/>
  <c r="H162" i="26" s="1"/>
  <c r="D163" i="26" a="1"/>
  <c r="D163" i="26" s="1"/>
  <c r="H163" i="26" a="1"/>
  <c r="H163" i="26" s="1"/>
  <c r="D164" i="26" a="1"/>
  <c r="D164" i="26" s="1"/>
  <c r="H164" i="26" a="1"/>
  <c r="H164" i="26" s="1"/>
  <c r="D165" i="26" a="1"/>
  <c r="D165" i="26" s="1"/>
  <c r="H165" i="26" a="1"/>
  <c r="H165" i="26" s="1"/>
  <c r="D166" i="26" a="1"/>
  <c r="D166" i="26" s="1"/>
  <c r="H166" i="26" a="1"/>
  <c r="H166" i="26" s="1"/>
  <c r="D167" i="26" a="1"/>
  <c r="D167" i="26" s="1"/>
  <c r="H167" i="26" a="1"/>
  <c r="H167" i="26" s="1"/>
  <c r="D168" i="26" a="1"/>
  <c r="D168" i="26" s="1"/>
  <c r="H168" i="26" a="1"/>
  <c r="H168" i="26" s="1"/>
  <c r="D169" i="26" a="1"/>
  <c r="D169" i="26" s="1"/>
  <c r="H169" i="26" a="1"/>
  <c r="H169" i="26" s="1"/>
  <c r="D170" i="26" a="1"/>
  <c r="D170" i="26" s="1"/>
  <c r="H170" i="26" a="1"/>
  <c r="H170" i="26" s="1"/>
  <c r="D171" i="26" a="1"/>
  <c r="D171" i="26" s="1"/>
  <c r="H171" i="26" a="1"/>
  <c r="H171" i="26" s="1"/>
  <c r="D172" i="26" a="1"/>
  <c r="D172" i="26" s="1"/>
  <c r="H172" i="26" a="1"/>
  <c r="H172" i="26" s="1"/>
  <c r="D173" i="26" a="1"/>
  <c r="D173" i="26" s="1"/>
  <c r="H173" i="26" a="1"/>
  <c r="H173" i="26" s="1"/>
  <c r="D174" i="26" a="1"/>
  <c r="D174" i="26" s="1"/>
  <c r="H174" i="26" a="1"/>
  <c r="H174" i="26" s="1"/>
  <c r="D175" i="26" a="1"/>
  <c r="D175" i="26" s="1"/>
  <c r="H175" i="26" a="1"/>
  <c r="H175" i="26" s="1"/>
  <c r="D176" i="26" a="1"/>
  <c r="D176" i="26" s="1"/>
  <c r="H176" i="26" a="1"/>
  <c r="H176" i="26" s="1"/>
  <c r="D177" i="26" a="1"/>
  <c r="D177" i="26" s="1"/>
  <c r="H177" i="26" a="1"/>
  <c r="H177" i="26" s="1"/>
  <c r="D178" i="26" a="1"/>
  <c r="D178" i="26" s="1"/>
  <c r="H178" i="26" a="1"/>
  <c r="H178" i="26" s="1"/>
  <c r="D179" i="26" a="1"/>
  <c r="D179" i="26" s="1"/>
  <c r="H179" i="26" a="1"/>
  <c r="H179" i="26" s="1"/>
  <c r="D180" i="26" a="1"/>
  <c r="D180" i="26" s="1"/>
  <c r="H180" i="26" a="1"/>
  <c r="H180" i="26" s="1"/>
  <c r="D181" i="26" a="1"/>
  <c r="D181" i="26" s="1"/>
  <c r="H181" i="26" a="1"/>
  <c r="H181" i="26" s="1"/>
  <c r="D182" i="26" a="1"/>
  <c r="D182" i="26" s="1"/>
  <c r="H182" i="26" a="1"/>
  <c r="H182" i="26" s="1"/>
  <c r="D183" i="26" a="1"/>
  <c r="D183" i="26" s="1"/>
  <c r="H183" i="26" a="1"/>
  <c r="H183" i="26" s="1"/>
  <c r="D184" i="26" a="1"/>
  <c r="D184" i="26" s="1"/>
  <c r="H184" i="26" a="1"/>
  <c r="H184" i="26" s="1"/>
  <c r="D185" i="26" a="1"/>
  <c r="D185" i="26" s="1"/>
  <c r="H185" i="26" a="1"/>
  <c r="H185" i="26" s="1"/>
  <c r="D186" i="26" a="1"/>
  <c r="D186" i="26" s="1"/>
  <c r="H186" i="26" a="1"/>
  <c r="H186" i="26" s="1"/>
  <c r="D187" i="26" a="1"/>
  <c r="D187" i="26" s="1"/>
  <c r="H187" i="26" a="1"/>
  <c r="H187" i="26" s="1"/>
  <c r="D188" i="26" a="1"/>
  <c r="D188" i="26" s="1"/>
  <c r="H188" i="26" a="1"/>
  <c r="H188" i="26" s="1"/>
  <c r="D189" i="26" a="1"/>
  <c r="D189" i="26" s="1"/>
  <c r="H189" i="26" a="1"/>
  <c r="H189" i="26" s="1"/>
  <c r="D190" i="26" a="1"/>
  <c r="D190" i="26" s="1"/>
  <c r="H190" i="26" a="1"/>
  <c r="H190" i="26" s="1"/>
  <c r="D191" i="26" a="1"/>
  <c r="D191" i="26" s="1"/>
  <c r="H191" i="26" a="1"/>
  <c r="H191" i="26" s="1"/>
  <c r="D192" i="26" a="1"/>
  <c r="D192" i="26" s="1"/>
  <c r="H192" i="26" a="1"/>
  <c r="H192" i="26" s="1"/>
  <c r="D193" i="26" a="1"/>
  <c r="D193" i="26" s="1"/>
  <c r="H193" i="26" a="1"/>
  <c r="H193" i="26" s="1"/>
  <c r="D194" i="26" a="1"/>
  <c r="D194" i="26" s="1"/>
  <c r="H194" i="26" a="1"/>
  <c r="H194" i="26" s="1"/>
  <c r="D195" i="26" a="1"/>
  <c r="D195" i="26" s="1"/>
  <c r="H195" i="26" a="1"/>
  <c r="H195" i="26" s="1"/>
  <c r="D196" i="26" a="1"/>
  <c r="D196" i="26" s="1"/>
  <c r="H196" i="26" a="1"/>
  <c r="H196" i="26" s="1"/>
  <c r="D197" i="26" a="1"/>
  <c r="D197" i="26" s="1"/>
  <c r="H197" i="26" a="1"/>
  <c r="H197" i="26" s="1"/>
  <c r="D198" i="26" a="1"/>
  <c r="D198" i="26" s="1"/>
  <c r="H198" i="26" a="1"/>
  <c r="H198" i="26" s="1"/>
  <c r="D199" i="26" a="1"/>
  <c r="D199" i="26" s="1"/>
  <c r="H199" i="26" a="1"/>
  <c r="H199" i="26" s="1"/>
  <c r="D200" i="26" a="1"/>
  <c r="D200" i="26" s="1"/>
  <c r="H200" i="26" a="1"/>
  <c r="H200" i="26" s="1"/>
  <c r="D201" i="26" a="1"/>
  <c r="D201" i="26" s="1"/>
  <c r="H201" i="26" a="1"/>
  <c r="H201" i="26" s="1"/>
  <c r="D202" i="26" a="1"/>
  <c r="D202" i="26" s="1"/>
  <c r="H202" i="26" a="1"/>
  <c r="H202" i="26" s="1"/>
  <c r="D203" i="26" a="1"/>
  <c r="D203" i="26" s="1"/>
  <c r="H203" i="26" a="1"/>
  <c r="H203" i="26" s="1"/>
  <c r="D204" i="26" a="1"/>
  <c r="D204" i="26" s="1"/>
  <c r="H204" i="26" a="1"/>
  <c r="H204" i="26" s="1"/>
  <c r="D205" i="26" a="1"/>
  <c r="D205" i="26" s="1"/>
  <c r="H205" i="26" a="1"/>
  <c r="H205" i="26" s="1"/>
  <c r="D206" i="26" a="1"/>
  <c r="D206" i="26" s="1"/>
  <c r="H206" i="26" a="1"/>
  <c r="H206" i="26" s="1"/>
  <c r="D207" i="26" a="1"/>
  <c r="D207" i="26" s="1"/>
  <c r="H207" i="26" a="1"/>
  <c r="H207" i="26" s="1"/>
  <c r="D208" i="26" a="1"/>
  <c r="D208" i="26" s="1"/>
  <c r="H208" i="26" a="1"/>
  <c r="H208" i="26" s="1"/>
  <c r="D209" i="26" a="1"/>
  <c r="D209" i="26" s="1"/>
  <c r="H209" i="26" a="1"/>
  <c r="H209" i="26" s="1"/>
  <c r="D210" i="26" a="1"/>
  <c r="D210" i="26" s="1"/>
  <c r="H210" i="26" a="1"/>
  <c r="H210" i="26" s="1"/>
  <c r="D211" i="26" a="1"/>
  <c r="D211" i="26" s="1"/>
  <c r="H211" i="26" a="1"/>
  <c r="H211" i="26" s="1"/>
  <c r="D212" i="26" a="1"/>
  <c r="D212" i="26" s="1"/>
  <c r="H212" i="26" a="1"/>
  <c r="H212" i="26" s="1"/>
  <c r="D213" i="26" a="1"/>
  <c r="D213" i="26" s="1"/>
  <c r="H213" i="26" a="1"/>
  <c r="H213" i="26" s="1"/>
  <c r="D214" i="26" a="1"/>
  <c r="D214" i="26" s="1"/>
  <c r="H214" i="26" a="1"/>
  <c r="H214" i="26" s="1"/>
  <c r="D215" i="26" a="1"/>
  <c r="D215" i="26" s="1"/>
  <c r="H215" i="26" a="1"/>
  <c r="H215" i="26" s="1"/>
  <c r="D216" i="26" a="1"/>
  <c r="D216" i="26" s="1"/>
  <c r="H216" i="26" a="1"/>
  <c r="H216" i="26" s="1"/>
  <c r="D217" i="26" a="1"/>
  <c r="D217" i="26" s="1"/>
  <c r="H217" i="26" a="1"/>
  <c r="H217" i="26" s="1"/>
  <c r="D218" i="26" a="1"/>
  <c r="D218" i="26" s="1"/>
  <c r="H218" i="26" a="1"/>
  <c r="H218" i="26" s="1"/>
  <c r="D219" i="26" a="1"/>
  <c r="D219" i="26" s="1"/>
  <c r="H219" i="26" a="1"/>
  <c r="H219" i="26" s="1"/>
  <c r="D220" i="26" a="1"/>
  <c r="D220" i="26" s="1"/>
  <c r="H220" i="26" a="1"/>
  <c r="H220" i="26" s="1"/>
  <c r="D221" i="26" a="1"/>
  <c r="D221" i="26" s="1"/>
  <c r="H221" i="26" a="1"/>
  <c r="H221" i="26" s="1"/>
  <c r="D222" i="26" a="1"/>
  <c r="D222" i="26" s="1"/>
  <c r="H222" i="26" a="1"/>
  <c r="H222" i="26" s="1"/>
  <c r="D223" i="26" a="1"/>
  <c r="D223" i="26" s="1"/>
  <c r="H223" i="26" a="1"/>
  <c r="H223" i="26" s="1"/>
  <c r="D224" i="26" a="1"/>
  <c r="D224" i="26" s="1"/>
  <c r="H224" i="26" a="1"/>
  <c r="H224" i="26" s="1"/>
  <c r="D225" i="26" a="1"/>
  <c r="D225" i="26" s="1"/>
  <c r="H225" i="26" a="1"/>
  <c r="H225" i="26" s="1"/>
  <c r="D226" i="26" a="1"/>
  <c r="D226" i="26" s="1"/>
  <c r="H226" i="26" a="1"/>
  <c r="H226" i="26" s="1"/>
  <c r="D227" i="26" a="1"/>
  <c r="D227" i="26" s="1"/>
  <c r="H227" i="26" a="1"/>
  <c r="H227" i="26" s="1"/>
  <c r="D228" i="26" a="1"/>
  <c r="D228" i="26" s="1"/>
  <c r="H228" i="26" a="1"/>
  <c r="H228" i="26" s="1"/>
  <c r="D229" i="26" a="1"/>
  <c r="D229" i="26" s="1"/>
  <c r="H229" i="26" a="1"/>
  <c r="H229" i="26" s="1"/>
  <c r="D230" i="26" a="1"/>
  <c r="D230" i="26" s="1"/>
  <c r="H230" i="26" a="1"/>
  <c r="H230" i="26" s="1"/>
  <c r="D231" i="26" a="1"/>
  <c r="D231" i="26" s="1"/>
  <c r="H231" i="26" a="1"/>
  <c r="H231" i="26" s="1"/>
  <c r="D232" i="26" a="1"/>
  <c r="D232" i="26" s="1"/>
  <c r="H232" i="26" a="1"/>
  <c r="H232" i="26" s="1"/>
  <c r="D233" i="26" a="1"/>
  <c r="D233" i="26" s="1"/>
  <c r="H233" i="26" a="1"/>
  <c r="H233" i="26" s="1"/>
  <c r="D234" i="26" a="1"/>
  <c r="D234" i="26" s="1"/>
  <c r="H234" i="26" a="1"/>
  <c r="H234" i="26" s="1"/>
  <c r="D235" i="26" a="1"/>
  <c r="D235" i="26" s="1"/>
  <c r="H235" i="26" a="1"/>
  <c r="H235" i="26" s="1"/>
  <c r="D236" i="26" a="1"/>
  <c r="D236" i="26" s="1"/>
  <c r="H236" i="26" a="1"/>
  <c r="H236" i="26" s="1"/>
  <c r="D237" i="26" a="1"/>
  <c r="D237" i="26" s="1"/>
  <c r="H237" i="26" a="1"/>
  <c r="H237" i="26" s="1"/>
  <c r="D238" i="26" a="1"/>
  <c r="D238" i="26" s="1"/>
  <c r="H238" i="26" a="1"/>
  <c r="H238" i="26" s="1"/>
  <c r="D239" i="26" a="1"/>
  <c r="D239" i="26" s="1"/>
  <c r="H239" i="26" a="1"/>
  <c r="H239" i="26" s="1"/>
  <c r="D240" i="26" a="1"/>
  <c r="D240" i="26" s="1"/>
  <c r="H240" i="26" a="1"/>
  <c r="H240" i="26" s="1"/>
  <c r="D241" i="26" a="1"/>
  <c r="D241" i="26" s="1"/>
  <c r="H241" i="26" a="1"/>
  <c r="H241" i="26" s="1"/>
  <c r="D103" i="26" a="1"/>
  <c r="D103" i="26" s="1"/>
  <c r="D104" i="26" a="1"/>
  <c r="D104" i="26" s="1"/>
  <c r="D105" i="26" a="1"/>
  <c r="D105" i="26" s="1"/>
  <c r="D106" i="26" a="1"/>
  <c r="D106" i="26" s="1"/>
  <c r="D107" i="26" a="1"/>
  <c r="D107" i="26" s="1"/>
  <c r="D108" i="26" a="1"/>
  <c r="D108" i="26" s="1"/>
  <c r="D109" i="26" a="1"/>
  <c r="D109" i="26" s="1"/>
  <c r="D110" i="26" a="1"/>
  <c r="D110" i="26" s="1"/>
  <c r="D111" i="26" a="1"/>
  <c r="D111" i="26" s="1"/>
  <c r="D112" i="26" a="1"/>
  <c r="D112" i="26" s="1"/>
  <c r="D113" i="26" a="1"/>
  <c r="D113" i="26" s="1"/>
  <c r="D114" i="26" a="1"/>
  <c r="D114" i="26" s="1"/>
  <c r="D115" i="26" a="1"/>
  <c r="D115" i="26" s="1"/>
  <c r="D116" i="26" a="1"/>
  <c r="D116" i="26" s="1"/>
  <c r="D117" i="26" a="1"/>
  <c r="D117" i="26" s="1"/>
  <c r="D118" i="26" a="1"/>
  <c r="D118" i="26" s="1"/>
  <c r="D119" i="26" a="1"/>
  <c r="D119" i="26" s="1"/>
  <c r="D120" i="26" a="1"/>
  <c r="D120" i="26" s="1"/>
  <c r="D121" i="26" a="1"/>
  <c r="D121" i="26" s="1"/>
  <c r="D122" i="26" a="1"/>
  <c r="D122" i="26" s="1"/>
  <c r="D123" i="26" a="1"/>
  <c r="D123" i="26" s="1"/>
  <c r="D124" i="26" a="1"/>
  <c r="D124" i="26" s="1"/>
  <c r="D125" i="26" a="1"/>
  <c r="D125" i="26" s="1"/>
  <c r="D126" i="26" a="1"/>
  <c r="D126" i="26" s="1"/>
  <c r="D127" i="26" a="1"/>
  <c r="D127" i="26" s="1"/>
  <c r="D128" i="26" a="1"/>
  <c r="D128" i="26" s="1"/>
  <c r="A129" i="26" a="1"/>
  <c r="A129" i="26" s="1"/>
  <c r="E129" i="26" a="1"/>
  <c r="E129" i="26" s="1"/>
  <c r="A130" i="26" a="1"/>
  <c r="A130" i="26" s="1"/>
  <c r="E130" i="26" a="1"/>
  <c r="E130" i="26" s="1"/>
  <c r="A131" i="26" a="1"/>
  <c r="A131" i="26" s="1"/>
  <c r="E131" i="26" a="1"/>
  <c r="E131" i="26" s="1"/>
  <c r="A132" i="26" a="1"/>
  <c r="A132" i="26" s="1"/>
  <c r="E132" i="26" a="1"/>
  <c r="E132" i="26" s="1"/>
  <c r="A133" i="26" a="1"/>
  <c r="A133" i="26" s="1"/>
  <c r="E133" i="26" a="1"/>
  <c r="E133" i="26" s="1"/>
  <c r="A134" i="26" a="1"/>
  <c r="A134" i="26" s="1"/>
  <c r="E134" i="26" a="1"/>
  <c r="E134" i="26" s="1"/>
  <c r="A135" i="26" a="1"/>
  <c r="A135" i="26" s="1"/>
  <c r="E135" i="26" a="1"/>
  <c r="E135" i="26" s="1"/>
  <c r="A136" i="26" a="1"/>
  <c r="A136" i="26" s="1"/>
  <c r="E136" i="26" a="1"/>
  <c r="E136" i="26" s="1"/>
  <c r="A137" i="26" a="1"/>
  <c r="A137" i="26" s="1"/>
  <c r="E137" i="26" a="1"/>
  <c r="E137" i="26" s="1"/>
  <c r="A138" i="26" a="1"/>
  <c r="A138" i="26" s="1"/>
  <c r="E138" i="26" a="1"/>
  <c r="E138" i="26" s="1"/>
  <c r="A139" i="26" a="1"/>
  <c r="A139" i="26" s="1"/>
  <c r="E139" i="26" a="1"/>
  <c r="E139" i="26" s="1"/>
  <c r="A140" i="26" a="1"/>
  <c r="A140" i="26" s="1"/>
  <c r="E140" i="26" a="1"/>
  <c r="E140" i="26" s="1"/>
  <c r="A141" i="26" a="1"/>
  <c r="A141" i="26" s="1"/>
  <c r="E141" i="26" a="1"/>
  <c r="E141" i="26" s="1"/>
  <c r="A142" i="26" a="1"/>
  <c r="A142" i="26" s="1"/>
  <c r="E142" i="26" a="1"/>
  <c r="E142" i="26" s="1"/>
  <c r="A143" i="26" a="1"/>
  <c r="A143" i="26" s="1"/>
  <c r="E143" i="26" a="1"/>
  <c r="E143" i="26" s="1"/>
  <c r="A144" i="26" a="1"/>
  <c r="A144" i="26" s="1"/>
  <c r="E144" i="26" a="1"/>
  <c r="E144" i="26" s="1"/>
  <c r="A145" i="26" a="1"/>
  <c r="A145" i="26" s="1"/>
  <c r="E145" i="26" a="1"/>
  <c r="E145" i="26" s="1"/>
  <c r="A146" i="26" a="1"/>
  <c r="A146" i="26" s="1"/>
  <c r="E146" i="26" a="1"/>
  <c r="E146" i="26" s="1"/>
  <c r="A147" i="26" a="1"/>
  <c r="A147" i="26" s="1"/>
  <c r="E147" i="26" a="1"/>
  <c r="E147" i="26" s="1"/>
  <c r="A148" i="26" a="1"/>
  <c r="A148" i="26" s="1"/>
  <c r="E148" i="26" a="1"/>
  <c r="E148" i="26" s="1"/>
  <c r="A149" i="26" a="1"/>
  <c r="A149" i="26" s="1"/>
  <c r="E149" i="26" a="1"/>
  <c r="E149" i="26" s="1"/>
  <c r="A150" i="26" a="1"/>
  <c r="A150" i="26" s="1"/>
  <c r="E150" i="26" a="1"/>
  <c r="E150" i="26" s="1"/>
  <c r="A151" i="26" a="1"/>
  <c r="A151" i="26" s="1"/>
  <c r="E151" i="26" a="1"/>
  <c r="E151" i="26" s="1"/>
  <c r="A152" i="26" a="1"/>
  <c r="A152" i="26" s="1"/>
  <c r="E152" i="26" a="1"/>
  <c r="E152" i="26" s="1"/>
  <c r="A153" i="26" a="1"/>
  <c r="A153" i="26" s="1"/>
  <c r="E153" i="26" a="1"/>
  <c r="E153" i="26" s="1"/>
  <c r="A154" i="26" a="1"/>
  <c r="A154" i="26" s="1"/>
  <c r="E154" i="26" a="1"/>
  <c r="E154" i="26" s="1"/>
  <c r="A155" i="26" a="1"/>
  <c r="A155" i="26" s="1"/>
  <c r="E155" i="26" a="1"/>
  <c r="E155" i="26" s="1"/>
  <c r="A156" i="26" a="1"/>
  <c r="A156" i="26" s="1"/>
  <c r="E156" i="26" a="1"/>
  <c r="E156" i="26" s="1"/>
  <c r="A157" i="26" a="1"/>
  <c r="A157" i="26" s="1"/>
  <c r="E157" i="26" a="1"/>
  <c r="E157" i="26" s="1"/>
  <c r="A158" i="26" a="1"/>
  <c r="A158" i="26" s="1"/>
  <c r="E158" i="26" a="1"/>
  <c r="E158" i="26" s="1"/>
  <c r="A159" i="26" a="1"/>
  <c r="A159" i="26" s="1"/>
  <c r="E159" i="26" a="1"/>
  <c r="E159" i="26" s="1"/>
  <c r="A160" i="26" a="1"/>
  <c r="A160" i="26" s="1"/>
  <c r="E160" i="26" a="1"/>
  <c r="E160" i="26" s="1"/>
  <c r="A161" i="26" a="1"/>
  <c r="A161" i="26" s="1"/>
  <c r="E161" i="26" a="1"/>
  <c r="E161" i="26" s="1"/>
  <c r="A162" i="26" a="1"/>
  <c r="A162" i="26" s="1"/>
  <c r="E162" i="26" a="1"/>
  <c r="E162" i="26" s="1"/>
  <c r="A163" i="26" a="1"/>
  <c r="A163" i="26" s="1"/>
  <c r="E163" i="26" a="1"/>
  <c r="E163" i="26" s="1"/>
  <c r="A164" i="26" a="1"/>
  <c r="A164" i="26" s="1"/>
  <c r="E164" i="26" a="1"/>
  <c r="E164" i="26" s="1"/>
  <c r="A165" i="26" a="1"/>
  <c r="A165" i="26" s="1"/>
  <c r="E165" i="26" a="1"/>
  <c r="E165" i="26" s="1"/>
  <c r="A166" i="26" a="1"/>
  <c r="A166" i="26" s="1"/>
  <c r="E166" i="26" a="1"/>
  <c r="E166" i="26" s="1"/>
  <c r="A167" i="26" a="1"/>
  <c r="A167" i="26" s="1"/>
  <c r="E167" i="26" a="1"/>
  <c r="E167" i="26" s="1"/>
  <c r="A168" i="26" a="1"/>
  <c r="A168" i="26" s="1"/>
  <c r="E168" i="26" a="1"/>
  <c r="E168" i="26" s="1"/>
  <c r="A169" i="26" a="1"/>
  <c r="A169" i="26" s="1"/>
  <c r="E169" i="26" a="1"/>
  <c r="E169" i="26" s="1"/>
  <c r="A170" i="26" a="1"/>
  <c r="A170" i="26" s="1"/>
  <c r="E170" i="26" a="1"/>
  <c r="E170" i="26" s="1"/>
  <c r="A171" i="26" a="1"/>
  <c r="A171" i="26" s="1"/>
  <c r="E171" i="26" a="1"/>
  <c r="E171" i="26" s="1"/>
  <c r="A172" i="26" a="1"/>
  <c r="A172" i="26" s="1"/>
  <c r="E172" i="26" a="1"/>
  <c r="E172" i="26" s="1"/>
  <c r="A173" i="26" a="1"/>
  <c r="A173" i="26" s="1"/>
  <c r="E173" i="26" a="1"/>
  <c r="E173" i="26" s="1"/>
  <c r="A174" i="26" a="1"/>
  <c r="A174" i="26" s="1"/>
  <c r="E174" i="26" a="1"/>
  <c r="E174" i="26" s="1"/>
  <c r="A175" i="26" a="1"/>
  <c r="A175" i="26" s="1"/>
  <c r="E175" i="26" a="1"/>
  <c r="E175" i="26" s="1"/>
  <c r="A176" i="26" a="1"/>
  <c r="A176" i="26" s="1"/>
  <c r="E176" i="26" a="1"/>
  <c r="E176" i="26" s="1"/>
  <c r="A177" i="26" a="1"/>
  <c r="A177" i="26" s="1"/>
  <c r="E177" i="26" a="1"/>
  <c r="E177" i="26" s="1"/>
  <c r="A178" i="26" a="1"/>
  <c r="A178" i="26" s="1"/>
  <c r="E178" i="26" a="1"/>
  <c r="E178" i="26" s="1"/>
  <c r="A179" i="26" a="1"/>
  <c r="A179" i="26" s="1"/>
  <c r="E179" i="26" a="1"/>
  <c r="E179" i="26" s="1"/>
  <c r="A180" i="26" a="1"/>
  <c r="A180" i="26" s="1"/>
  <c r="E180" i="26" a="1"/>
  <c r="E180" i="26" s="1"/>
  <c r="A181" i="26" a="1"/>
  <c r="A181" i="26" s="1"/>
  <c r="E181" i="26" a="1"/>
  <c r="E181" i="26" s="1"/>
  <c r="A182" i="26" a="1"/>
  <c r="A182" i="26" s="1"/>
  <c r="E182" i="26" a="1"/>
  <c r="E182" i="26" s="1"/>
  <c r="A183" i="26" a="1"/>
  <c r="A183" i="26" s="1"/>
  <c r="E183" i="26" a="1"/>
  <c r="E183" i="26" s="1"/>
  <c r="A184" i="26" a="1"/>
  <c r="A184" i="26" s="1"/>
  <c r="E184" i="26" a="1"/>
  <c r="E184" i="26" s="1"/>
  <c r="A185" i="26" a="1"/>
  <c r="A185" i="26" s="1"/>
  <c r="E185" i="26" a="1"/>
  <c r="E185" i="26" s="1"/>
  <c r="A186" i="26" a="1"/>
  <c r="A186" i="26" s="1"/>
  <c r="E186" i="26" a="1"/>
  <c r="E186" i="26" s="1"/>
  <c r="A187" i="26" a="1"/>
  <c r="A187" i="26" s="1"/>
  <c r="E187" i="26" a="1"/>
  <c r="E187" i="26" s="1"/>
  <c r="A188" i="26" a="1"/>
  <c r="A188" i="26" s="1"/>
  <c r="E188" i="26" a="1"/>
  <c r="E188" i="26" s="1"/>
  <c r="A189" i="26" a="1"/>
  <c r="A189" i="26" s="1"/>
  <c r="E189" i="26" a="1"/>
  <c r="E189" i="26" s="1"/>
  <c r="A190" i="26" a="1"/>
  <c r="A190" i="26" s="1"/>
  <c r="E190" i="26" a="1"/>
  <c r="E190" i="26" s="1"/>
  <c r="A191" i="26" a="1"/>
  <c r="A191" i="26" s="1"/>
  <c r="E191" i="26" a="1"/>
  <c r="E191" i="26" s="1"/>
  <c r="A192" i="26" a="1"/>
  <c r="A192" i="26" s="1"/>
  <c r="E192" i="26" a="1"/>
  <c r="E192" i="26" s="1"/>
  <c r="A193" i="26" a="1"/>
  <c r="A193" i="26" s="1"/>
  <c r="E193" i="26" a="1"/>
  <c r="E193" i="26" s="1"/>
  <c r="A194" i="26" a="1"/>
  <c r="A194" i="26" s="1"/>
  <c r="E194" i="26" a="1"/>
  <c r="E194" i="26" s="1"/>
  <c r="A195" i="26" a="1"/>
  <c r="A195" i="26" s="1"/>
  <c r="E195" i="26" a="1"/>
  <c r="E195" i="26" s="1"/>
  <c r="A196" i="26" a="1"/>
  <c r="A196" i="26" s="1"/>
  <c r="E196" i="26" a="1"/>
  <c r="E196" i="26" s="1"/>
  <c r="A197" i="26" a="1"/>
  <c r="A197" i="26" s="1"/>
  <c r="E197" i="26" a="1"/>
  <c r="E197" i="26" s="1"/>
  <c r="A198" i="26" a="1"/>
  <c r="A198" i="26" s="1"/>
  <c r="E198" i="26" a="1"/>
  <c r="E198" i="26" s="1"/>
  <c r="A199" i="26" a="1"/>
  <c r="A199" i="26" s="1"/>
  <c r="E199" i="26" a="1"/>
  <c r="E199" i="26" s="1"/>
  <c r="A200" i="26" a="1"/>
  <c r="A200" i="26" s="1"/>
  <c r="E200" i="26" a="1"/>
  <c r="E200" i="26" s="1"/>
  <c r="A201" i="26" a="1"/>
  <c r="A201" i="26" s="1"/>
  <c r="E201" i="26" a="1"/>
  <c r="E201" i="26" s="1"/>
  <c r="A202" i="26" a="1"/>
  <c r="A202" i="26" s="1"/>
  <c r="E202" i="26" a="1"/>
  <c r="E202" i="26" s="1"/>
  <c r="A203" i="26" a="1"/>
  <c r="A203" i="26" s="1"/>
  <c r="E203" i="26" a="1"/>
  <c r="E203" i="26" s="1"/>
  <c r="A204" i="26" a="1"/>
  <c r="A204" i="26" s="1"/>
  <c r="E204" i="26" a="1"/>
  <c r="E204" i="26" s="1"/>
  <c r="A205" i="26" a="1"/>
  <c r="A205" i="26" s="1"/>
  <c r="E205" i="26" a="1"/>
  <c r="E205" i="26" s="1"/>
  <c r="A206" i="26" a="1"/>
  <c r="A206" i="26" s="1"/>
  <c r="E206" i="26" a="1"/>
  <c r="E206" i="26" s="1"/>
  <c r="A207" i="26" a="1"/>
  <c r="A207" i="26" s="1"/>
  <c r="E207" i="26" a="1"/>
  <c r="E207" i="26" s="1"/>
  <c r="A208" i="26" a="1"/>
  <c r="A208" i="26" s="1"/>
  <c r="E208" i="26" a="1"/>
  <c r="E208" i="26" s="1"/>
  <c r="A209" i="26" a="1"/>
  <c r="A209" i="26" s="1"/>
  <c r="E209" i="26" a="1"/>
  <c r="E209" i="26" s="1"/>
  <c r="A210" i="26" a="1"/>
  <c r="A210" i="26" s="1"/>
  <c r="E210" i="26" a="1"/>
  <c r="E210" i="26" s="1"/>
  <c r="A211" i="26" a="1"/>
  <c r="A211" i="26" s="1"/>
  <c r="E211" i="26" a="1"/>
  <c r="E211" i="26" s="1"/>
  <c r="A212" i="26" a="1"/>
  <c r="A212" i="26" s="1"/>
  <c r="E212" i="26" a="1"/>
  <c r="E212" i="26" s="1"/>
  <c r="A213" i="26" a="1"/>
  <c r="A213" i="26" s="1"/>
  <c r="E213" i="26" a="1"/>
  <c r="E213" i="26" s="1"/>
  <c r="A214" i="26" a="1"/>
  <c r="A214" i="26" s="1"/>
  <c r="E214" i="26" a="1"/>
  <c r="E214" i="26" s="1"/>
  <c r="A215" i="26" a="1"/>
  <c r="A215" i="26" s="1"/>
  <c r="E215" i="26" a="1"/>
  <c r="E215" i="26" s="1"/>
  <c r="A216" i="26" a="1"/>
  <c r="A216" i="26" s="1"/>
  <c r="E216" i="26" a="1"/>
  <c r="E216" i="26" s="1"/>
  <c r="A217" i="26" a="1"/>
  <c r="A217" i="26" s="1"/>
  <c r="E217" i="26" a="1"/>
  <c r="E217" i="26" s="1"/>
  <c r="A218" i="26" a="1"/>
  <c r="A218" i="26" s="1"/>
  <c r="E218" i="26" a="1"/>
  <c r="E218" i="26" s="1"/>
  <c r="A219" i="26" a="1"/>
  <c r="A219" i="26" s="1"/>
  <c r="E219" i="26" a="1"/>
  <c r="E219" i="26" s="1"/>
  <c r="A220" i="26" a="1"/>
  <c r="A220" i="26" s="1"/>
  <c r="E220" i="26" a="1"/>
  <c r="E220" i="26" s="1"/>
  <c r="A221" i="26" a="1"/>
  <c r="A221" i="26" s="1"/>
  <c r="E221" i="26" a="1"/>
  <c r="E221" i="26" s="1"/>
  <c r="A222" i="26" a="1"/>
  <c r="A222" i="26" s="1"/>
  <c r="E222" i="26" a="1"/>
  <c r="E222" i="26" s="1"/>
  <c r="A223" i="26" a="1"/>
  <c r="A223" i="26" s="1"/>
  <c r="E223" i="26" a="1"/>
  <c r="E223" i="26" s="1"/>
  <c r="A224" i="26" a="1"/>
  <c r="A224" i="26" s="1"/>
  <c r="E224" i="26" a="1"/>
  <c r="E224" i="26" s="1"/>
  <c r="A225" i="26" a="1"/>
  <c r="A225" i="26" s="1"/>
  <c r="E225" i="26" a="1"/>
  <c r="E225" i="26" s="1"/>
  <c r="A226" i="26" a="1"/>
  <c r="A226" i="26" s="1"/>
  <c r="E226" i="26" a="1"/>
  <c r="E226" i="26" s="1"/>
  <c r="A227" i="26" a="1"/>
  <c r="A227" i="26" s="1"/>
  <c r="E227" i="26" a="1"/>
  <c r="E227" i="26" s="1"/>
  <c r="A228" i="26" a="1"/>
  <c r="A228" i="26" s="1"/>
  <c r="E228" i="26" a="1"/>
  <c r="E228" i="26" s="1"/>
  <c r="A229" i="26" a="1"/>
  <c r="A229" i="26" s="1"/>
  <c r="E229" i="26" a="1"/>
  <c r="E229" i="26" s="1"/>
  <c r="A230" i="26" a="1"/>
  <c r="A230" i="26" s="1"/>
  <c r="E230" i="26" a="1"/>
  <c r="E230" i="26" s="1"/>
  <c r="A231" i="26" a="1"/>
  <c r="A231" i="26" s="1"/>
  <c r="E231" i="26" a="1"/>
  <c r="E231" i="26" s="1"/>
  <c r="A232" i="26" a="1"/>
  <c r="A232" i="26" s="1"/>
  <c r="E232" i="26" a="1"/>
  <c r="E232" i="26" s="1"/>
  <c r="A233" i="26" a="1"/>
  <c r="A233" i="26" s="1"/>
  <c r="E233" i="26" a="1"/>
  <c r="E233" i="26" s="1"/>
  <c r="A234" i="26" a="1"/>
  <c r="A234" i="26" s="1"/>
  <c r="E234" i="26" a="1"/>
  <c r="E234" i="26" s="1"/>
  <c r="A235" i="26" a="1"/>
  <c r="A235" i="26" s="1"/>
  <c r="E235" i="26" a="1"/>
  <c r="E235" i="26" s="1"/>
  <c r="A236" i="26" a="1"/>
  <c r="A236" i="26" s="1"/>
  <c r="E236" i="26" a="1"/>
  <c r="E236" i="26" s="1"/>
  <c r="A237" i="26" a="1"/>
  <c r="A237" i="26" s="1"/>
  <c r="E237" i="26" a="1"/>
  <c r="E237" i="26" s="1"/>
  <c r="A238" i="26" a="1"/>
  <c r="A238" i="26" s="1"/>
  <c r="E238" i="26" a="1"/>
  <c r="E238" i="26" s="1"/>
  <c r="A239" i="26" a="1"/>
  <c r="A239" i="26" s="1"/>
  <c r="E239" i="26" a="1"/>
  <c r="E239" i="26" s="1"/>
  <c r="A240" i="26" a="1"/>
  <c r="A240" i="26" s="1"/>
  <c r="E240" i="26" a="1"/>
  <c r="E240" i="26" s="1"/>
  <c r="A241" i="26" a="1"/>
  <c r="A241" i="26" s="1"/>
  <c r="E241" i="26" a="1"/>
  <c r="E241" i="26" s="1"/>
  <c r="A242" i="26" a="1"/>
  <c r="A242" i="26" s="1"/>
  <c r="E242" i="26" a="1"/>
  <c r="E242" i="26" s="1"/>
  <c r="A243" i="26" a="1"/>
  <c r="A243" i="26" s="1"/>
  <c r="E243" i="26" a="1"/>
  <c r="E243" i="26" s="1"/>
  <c r="A244" i="26" a="1"/>
  <c r="A244" i="26" s="1"/>
  <c r="E244" i="26" a="1"/>
  <c r="E244" i="26" s="1"/>
  <c r="A245" i="26" a="1"/>
  <c r="A245" i="26" s="1"/>
  <c r="E245" i="26" a="1"/>
  <c r="E245" i="26" s="1"/>
  <c r="A246" i="26" a="1"/>
  <c r="A246" i="26" s="1"/>
  <c r="E246" i="26" a="1"/>
  <c r="E246" i="26" s="1"/>
  <c r="A247" i="26" a="1"/>
  <c r="A247" i="26" s="1"/>
  <c r="E247" i="26" a="1"/>
  <c r="E247" i="26" s="1"/>
  <c r="A248" i="26" a="1"/>
  <c r="A248" i="26" s="1"/>
  <c r="E248" i="26" a="1"/>
  <c r="E248" i="26" s="1"/>
  <c r="A249" i="26" a="1"/>
  <c r="A249" i="26" s="1"/>
  <c r="E249" i="26" a="1"/>
  <c r="E249" i="26" s="1"/>
  <c r="A250" i="26" a="1"/>
  <c r="A250" i="26" s="1"/>
  <c r="E250" i="26" a="1"/>
  <c r="E250" i="26" s="1"/>
  <c r="A251" i="26" a="1"/>
  <c r="A251" i="26" s="1"/>
  <c r="E251" i="26" a="1"/>
  <c r="E251" i="26" s="1"/>
  <c r="A252" i="26" a="1"/>
  <c r="A252" i="26" s="1"/>
  <c r="E252" i="26" a="1"/>
  <c r="E252" i="26" s="1"/>
  <c r="A253" i="26" a="1"/>
  <c r="A253" i="26" s="1"/>
  <c r="E253" i="26" a="1"/>
  <c r="E253" i="26" s="1"/>
  <c r="A254" i="26" a="1"/>
  <c r="A254" i="26" s="1"/>
  <c r="E254" i="26" a="1"/>
  <c r="E254" i="26" s="1"/>
  <c r="A255" i="26" a="1"/>
  <c r="A255" i="26" s="1"/>
  <c r="E255" i="26" a="1"/>
  <c r="E255" i="26" s="1"/>
  <c r="A256" i="26" a="1"/>
  <c r="A256" i="26" s="1"/>
  <c r="E256" i="26" a="1"/>
  <c r="E256" i="26" s="1"/>
  <c r="A257" i="26" a="1"/>
  <c r="A257" i="26" s="1"/>
  <c r="E257" i="26" a="1"/>
  <c r="E257" i="26" s="1"/>
  <c r="A258" i="26" a="1"/>
  <c r="A258" i="26" s="1"/>
  <c r="E258" i="26" a="1"/>
  <c r="E258" i="26" s="1"/>
  <c r="A259" i="26" a="1"/>
  <c r="A259" i="26" s="1"/>
  <c r="E259" i="26" a="1"/>
  <c r="E259" i="26" s="1"/>
  <c r="A260" i="26" a="1"/>
  <c r="A260" i="26" s="1"/>
  <c r="E260" i="26" a="1"/>
  <c r="E260" i="26" s="1"/>
  <c r="A261" i="26" a="1"/>
  <c r="A261" i="26" s="1"/>
  <c r="E261" i="26" a="1"/>
  <c r="E261" i="26" s="1"/>
  <c r="A262" i="26" a="1"/>
  <c r="A262" i="26" s="1"/>
  <c r="E262" i="26" a="1"/>
  <c r="E262" i="26" s="1"/>
  <c r="A263" i="26" a="1"/>
  <c r="A263" i="26" s="1"/>
  <c r="E263" i="26" a="1"/>
  <c r="E263" i="26" s="1"/>
  <c r="A264" i="26" a="1"/>
  <c r="A264" i="26" s="1"/>
  <c r="E264" i="26" a="1"/>
  <c r="E264" i="26" s="1"/>
  <c r="A265" i="26" a="1"/>
  <c r="A265" i="26" s="1"/>
  <c r="E265" i="26" a="1"/>
  <c r="E265" i="26" s="1"/>
  <c r="A266" i="26" a="1"/>
  <c r="A266" i="26" s="1"/>
  <c r="E266" i="26" a="1"/>
  <c r="E266" i="26" s="1"/>
  <c r="A267" i="26" a="1"/>
  <c r="A267" i="26" s="1"/>
  <c r="E267" i="26" a="1"/>
  <c r="E267" i="26" s="1"/>
  <c r="A268" i="26" a="1"/>
  <c r="A268" i="26" s="1"/>
  <c r="E268" i="26" a="1"/>
  <c r="E268" i="26" s="1"/>
  <c r="A269" i="26" a="1"/>
  <c r="A269" i="26" s="1"/>
  <c r="E269" i="26" a="1"/>
  <c r="E269" i="26" s="1"/>
  <c r="A270" i="26" a="1"/>
  <c r="A270" i="26" s="1"/>
  <c r="E270" i="26" a="1"/>
  <c r="E270" i="26" s="1"/>
  <c r="A271" i="26" a="1"/>
  <c r="A271" i="26" s="1"/>
  <c r="E271" i="26" a="1"/>
  <c r="E271" i="26" s="1"/>
  <c r="A272" i="26" a="1"/>
  <c r="A272" i="26" s="1"/>
  <c r="E272" i="26" a="1"/>
  <c r="E272" i="26" s="1"/>
  <c r="A273" i="26" a="1"/>
  <c r="A273" i="26" s="1"/>
  <c r="E273" i="26" a="1"/>
  <c r="E273" i="26" s="1"/>
  <c r="A274" i="26" a="1"/>
  <c r="A274" i="26" s="1"/>
  <c r="E274" i="26" a="1"/>
  <c r="E274" i="26" s="1"/>
  <c r="A275" i="26" a="1"/>
  <c r="A275" i="26" s="1"/>
  <c r="E275" i="26" a="1"/>
  <c r="E275" i="26" s="1"/>
  <c r="A276" i="26" a="1"/>
  <c r="A276" i="26" s="1"/>
  <c r="E276" i="26" a="1"/>
  <c r="E276" i="26" s="1"/>
  <c r="A277" i="26" a="1"/>
  <c r="A277" i="26" s="1"/>
  <c r="E277" i="26" a="1"/>
  <c r="E277" i="26" s="1"/>
  <c r="A278" i="26" a="1"/>
  <c r="A278" i="26" s="1"/>
  <c r="E278" i="26" a="1"/>
  <c r="E278" i="26" s="1"/>
  <c r="A279" i="26" a="1"/>
  <c r="A279" i="26" s="1"/>
  <c r="E279" i="26" a="1"/>
  <c r="E279" i="26" s="1"/>
  <c r="A280" i="26" a="1"/>
  <c r="A280" i="26" s="1"/>
  <c r="E280" i="26" a="1"/>
  <c r="E280" i="26" s="1"/>
  <c r="A281" i="26" a="1"/>
  <c r="A281" i="26" s="1"/>
  <c r="E281" i="26" a="1"/>
  <c r="E281" i="26" s="1"/>
  <c r="A282" i="26" a="1"/>
  <c r="A282" i="26" s="1"/>
  <c r="E282" i="26" a="1"/>
  <c r="E282" i="26" s="1"/>
  <c r="A283" i="26" a="1"/>
  <c r="A283" i="26" s="1"/>
  <c r="E283" i="26" a="1"/>
  <c r="E283" i="26" s="1"/>
  <c r="A284" i="26" a="1"/>
  <c r="A284" i="26" s="1"/>
  <c r="E284" i="26" a="1"/>
  <c r="E284" i="26" s="1"/>
  <c r="A285" i="26" a="1"/>
  <c r="A285" i="26" s="1"/>
  <c r="E285" i="26" a="1"/>
  <c r="E285" i="26" s="1"/>
  <c r="A286" i="26" a="1"/>
  <c r="A286" i="26" s="1"/>
  <c r="F120" i="26" a="1"/>
  <c r="F120" i="26" s="1"/>
  <c r="F124" i="26" a="1"/>
  <c r="F124" i="26" s="1"/>
  <c r="F128" i="26" a="1"/>
  <c r="F128" i="26" s="1"/>
  <c r="F130" i="26" a="1"/>
  <c r="F130" i="26" s="1"/>
  <c r="F132" i="26" a="1"/>
  <c r="F132" i="26" s="1"/>
  <c r="F134" i="26" a="1"/>
  <c r="F134" i="26" s="1"/>
  <c r="F136" i="26" a="1"/>
  <c r="F136" i="26" s="1"/>
  <c r="F138" i="26" a="1"/>
  <c r="F138" i="26" s="1"/>
  <c r="F140" i="26" a="1"/>
  <c r="F140" i="26" s="1"/>
  <c r="F142" i="26" a="1"/>
  <c r="F142" i="26" s="1"/>
  <c r="F144" i="26" a="1"/>
  <c r="F144" i="26" s="1"/>
  <c r="F146" i="26" a="1"/>
  <c r="F146" i="26" s="1"/>
  <c r="F148" i="26" a="1"/>
  <c r="F148" i="26" s="1"/>
  <c r="F150" i="26" a="1"/>
  <c r="F150" i="26" s="1"/>
  <c r="F152" i="26" a="1"/>
  <c r="F152" i="26" s="1"/>
  <c r="F154" i="26" a="1"/>
  <c r="F154" i="26" s="1"/>
  <c r="F156" i="26" a="1"/>
  <c r="F156" i="26" s="1"/>
  <c r="F158" i="26" a="1"/>
  <c r="F158" i="26" s="1"/>
  <c r="F160" i="26" a="1"/>
  <c r="F160" i="26" s="1"/>
  <c r="F162" i="26" a="1"/>
  <c r="F162" i="26" s="1"/>
  <c r="F164" i="26" a="1"/>
  <c r="F164" i="26" s="1"/>
  <c r="F166" i="26" a="1"/>
  <c r="F166" i="26" s="1"/>
  <c r="F168" i="26" a="1"/>
  <c r="F168" i="26" s="1"/>
  <c r="F170" i="26" a="1"/>
  <c r="F170" i="26" s="1"/>
  <c r="F172" i="26" a="1"/>
  <c r="F172" i="26" s="1"/>
  <c r="F174" i="26" a="1"/>
  <c r="F174" i="26" s="1"/>
  <c r="F176" i="26" a="1"/>
  <c r="F176" i="26" s="1"/>
  <c r="F178" i="26" a="1"/>
  <c r="F178" i="26" s="1"/>
  <c r="F180" i="26" a="1"/>
  <c r="F180" i="26" s="1"/>
  <c r="F182" i="26" a="1"/>
  <c r="F182" i="26" s="1"/>
  <c r="F184" i="26" a="1"/>
  <c r="F184" i="26" s="1"/>
  <c r="F186" i="26" a="1"/>
  <c r="F186" i="26" s="1"/>
  <c r="F188" i="26" a="1"/>
  <c r="F188" i="26" s="1"/>
  <c r="F190" i="26" a="1"/>
  <c r="F190" i="26" s="1"/>
  <c r="F192" i="26" a="1"/>
  <c r="F192" i="26" s="1"/>
  <c r="F194" i="26" a="1"/>
  <c r="F194" i="26" s="1"/>
  <c r="F196" i="26" a="1"/>
  <c r="F196" i="26" s="1"/>
  <c r="F198" i="26" a="1"/>
  <c r="F198" i="26" s="1"/>
  <c r="F200" i="26" a="1"/>
  <c r="F200" i="26" s="1"/>
  <c r="F202" i="26" a="1"/>
  <c r="F202" i="26" s="1"/>
  <c r="F204" i="26" a="1"/>
  <c r="F204" i="26" s="1"/>
  <c r="F206" i="26" a="1"/>
  <c r="F206" i="26" s="1"/>
  <c r="F208" i="26" a="1"/>
  <c r="F208" i="26" s="1"/>
  <c r="F210" i="26" a="1"/>
  <c r="F210" i="26" s="1"/>
  <c r="F212" i="26" a="1"/>
  <c r="F212" i="26" s="1"/>
  <c r="F214" i="26" a="1"/>
  <c r="F214" i="26" s="1"/>
  <c r="F216" i="26" a="1"/>
  <c r="F216" i="26" s="1"/>
  <c r="F218" i="26" a="1"/>
  <c r="F218" i="26" s="1"/>
  <c r="F220" i="26" a="1"/>
  <c r="F220" i="26" s="1"/>
  <c r="F222" i="26" a="1"/>
  <c r="F222" i="26" s="1"/>
  <c r="F224" i="26" a="1"/>
  <c r="F224" i="26" s="1"/>
  <c r="F226" i="26" a="1"/>
  <c r="F226" i="26" s="1"/>
  <c r="F228" i="26" a="1"/>
  <c r="F228" i="26" s="1"/>
  <c r="F230" i="26" a="1"/>
  <c r="F230" i="26" s="1"/>
  <c r="F232" i="26" a="1"/>
  <c r="F232" i="26" s="1"/>
  <c r="F234" i="26" a="1"/>
  <c r="F234" i="26" s="1"/>
  <c r="F236" i="26" a="1"/>
  <c r="F236" i="26" s="1"/>
  <c r="F238" i="26" a="1"/>
  <c r="F238" i="26" s="1"/>
  <c r="F240" i="26" a="1"/>
  <c r="F240" i="26" s="1"/>
  <c r="D242" i="26" a="1"/>
  <c r="D242" i="26" s="1"/>
  <c r="D243" i="26" a="1"/>
  <c r="D243" i="26" s="1"/>
  <c r="D244" i="26" a="1"/>
  <c r="D244" i="26" s="1"/>
  <c r="D245" i="26" a="1"/>
  <c r="D245" i="26" s="1"/>
  <c r="D246" i="26" a="1"/>
  <c r="D246" i="26" s="1"/>
  <c r="D247" i="26" a="1"/>
  <c r="D247" i="26" s="1"/>
  <c r="D248" i="26" a="1"/>
  <c r="D248" i="26" s="1"/>
  <c r="D249" i="26" a="1"/>
  <c r="D249" i="26" s="1"/>
  <c r="D250" i="26" a="1"/>
  <c r="D250" i="26" s="1"/>
  <c r="D251" i="26" a="1"/>
  <c r="D251" i="26" s="1"/>
  <c r="D252" i="26" a="1"/>
  <c r="D252" i="26" s="1"/>
  <c r="D253" i="26" a="1"/>
  <c r="D253" i="26" s="1"/>
  <c r="D254" i="26" a="1"/>
  <c r="D254" i="26" s="1"/>
  <c r="D255" i="26" a="1"/>
  <c r="D255" i="26" s="1"/>
  <c r="D256" i="26" a="1"/>
  <c r="D256" i="26" s="1"/>
  <c r="D257" i="26" a="1"/>
  <c r="D257" i="26" s="1"/>
  <c r="D258" i="26" a="1"/>
  <c r="D258" i="26" s="1"/>
  <c r="D259" i="26" a="1"/>
  <c r="D259" i="26" s="1"/>
  <c r="D260" i="26" a="1"/>
  <c r="D260" i="26" s="1"/>
  <c r="D261" i="26" a="1"/>
  <c r="D261" i="26" s="1"/>
  <c r="D262" i="26" a="1"/>
  <c r="D262" i="26" s="1"/>
  <c r="D263" i="26" a="1"/>
  <c r="D263" i="26" s="1"/>
  <c r="D264" i="26" a="1"/>
  <c r="D264" i="26" s="1"/>
  <c r="D265" i="26" a="1"/>
  <c r="D265" i="26" s="1"/>
  <c r="D266" i="26" a="1"/>
  <c r="D266" i="26" s="1"/>
  <c r="D267" i="26" a="1"/>
  <c r="D267" i="26" s="1"/>
  <c r="D268" i="26" a="1"/>
  <c r="D268" i="26" s="1"/>
  <c r="D269" i="26" a="1"/>
  <c r="D269" i="26" s="1"/>
  <c r="D270" i="26" a="1"/>
  <c r="D270" i="26" s="1"/>
  <c r="D271" i="26" a="1"/>
  <c r="D271" i="26" s="1"/>
  <c r="D272" i="26" a="1"/>
  <c r="D272" i="26" s="1"/>
  <c r="D273" i="26" a="1"/>
  <c r="D273" i="26" s="1"/>
  <c r="D274" i="26" a="1"/>
  <c r="D274" i="26" s="1"/>
  <c r="D275" i="26" a="1"/>
  <c r="D275" i="26" s="1"/>
  <c r="D276" i="26" a="1"/>
  <c r="D276" i="26" s="1"/>
  <c r="D277" i="26" a="1"/>
  <c r="D277" i="26" s="1"/>
  <c r="D278" i="26" a="1"/>
  <c r="D278" i="26" s="1"/>
  <c r="D279" i="26" a="1"/>
  <c r="D279" i="26" s="1"/>
  <c r="D280" i="26" a="1"/>
  <c r="D280" i="26" s="1"/>
  <c r="D281" i="26" a="1"/>
  <c r="D281" i="26" s="1"/>
  <c r="D282" i="26" a="1"/>
  <c r="D282" i="26" s="1"/>
  <c r="D283" i="26" a="1"/>
  <c r="D283" i="26" s="1"/>
  <c r="D284" i="26" a="1"/>
  <c r="D284" i="26" s="1"/>
  <c r="D285" i="26" a="1"/>
  <c r="D285" i="26" s="1"/>
  <c r="D286" i="26" a="1"/>
  <c r="D286" i="26" s="1"/>
  <c r="A287" i="26" a="1"/>
  <c r="A287" i="26" s="1"/>
  <c r="E287" i="26" a="1"/>
  <c r="E287" i="26" s="1"/>
  <c r="A288" i="26" a="1"/>
  <c r="A288" i="26" s="1"/>
  <c r="E288" i="26" a="1"/>
  <c r="E288" i="26" s="1"/>
  <c r="A289" i="26" a="1"/>
  <c r="A289" i="26" s="1"/>
  <c r="E289" i="26" a="1"/>
  <c r="E289" i="26" s="1"/>
  <c r="A290" i="26" a="1"/>
  <c r="A290" i="26" s="1"/>
  <c r="E290" i="26" a="1"/>
  <c r="E290" i="26" s="1"/>
  <c r="A291" i="26" a="1"/>
  <c r="A291" i="26" s="1"/>
  <c r="E291" i="26" a="1"/>
  <c r="E291" i="26" s="1"/>
  <c r="A292" i="26" a="1"/>
  <c r="A292" i="26" s="1"/>
  <c r="E292" i="26" a="1"/>
  <c r="E292" i="26" s="1"/>
  <c r="A293" i="26" a="1"/>
  <c r="A293" i="26" s="1"/>
  <c r="E293" i="26" a="1"/>
  <c r="E293" i="26" s="1"/>
  <c r="A294" i="26" a="1"/>
  <c r="A294" i="26" s="1"/>
  <c r="E294" i="26" a="1"/>
  <c r="E294" i="26" s="1"/>
  <c r="A295" i="26" a="1"/>
  <c r="A295" i="26" s="1"/>
  <c r="E295" i="26" a="1"/>
  <c r="E295" i="26" s="1"/>
  <c r="A296" i="26" a="1"/>
  <c r="A296" i="26" s="1"/>
  <c r="E296" i="26" a="1"/>
  <c r="E296" i="26" s="1"/>
  <c r="A297" i="26" a="1"/>
  <c r="A297" i="26" s="1"/>
  <c r="E297" i="26" a="1"/>
  <c r="E297" i="26" s="1"/>
  <c r="A298" i="26" a="1"/>
  <c r="A298" i="26" s="1"/>
  <c r="E298" i="26" a="1"/>
  <c r="E298" i="26" s="1"/>
  <c r="A299" i="26" a="1"/>
  <c r="A299" i="26" s="1"/>
  <c r="E299" i="26" a="1"/>
  <c r="E299" i="26" s="1"/>
  <c r="A300" i="26" a="1"/>
  <c r="A300" i="26" s="1"/>
  <c r="E300" i="26" a="1"/>
  <c r="E300" i="26" s="1"/>
  <c r="A301" i="26" a="1"/>
  <c r="A301" i="26" s="1"/>
  <c r="E301" i="26" a="1"/>
  <c r="E301" i="26" s="1"/>
  <c r="A302" i="26" a="1"/>
  <c r="A302" i="26" s="1"/>
  <c r="E302" i="26" a="1"/>
  <c r="E302" i="26" s="1"/>
  <c r="A303" i="26" a="1"/>
  <c r="A303" i="26" s="1"/>
  <c r="E303" i="26" a="1"/>
  <c r="E303" i="26" s="1"/>
  <c r="A304" i="26" a="1"/>
  <c r="A304" i="26" s="1"/>
  <c r="E304" i="26" a="1"/>
  <c r="E304" i="26" s="1"/>
  <c r="A305" i="26" a="1"/>
  <c r="A305" i="26" s="1"/>
  <c r="E305" i="26" a="1"/>
  <c r="E305" i="26" s="1"/>
  <c r="A306" i="26" a="1"/>
  <c r="A306" i="26" s="1"/>
  <c r="E306" i="26" a="1"/>
  <c r="E306" i="26" s="1"/>
  <c r="A307" i="26" a="1"/>
  <c r="A307" i="26" s="1"/>
  <c r="E307" i="26" a="1"/>
  <c r="E307" i="26" s="1"/>
  <c r="A308" i="26" a="1"/>
  <c r="A308" i="26" s="1"/>
  <c r="E308" i="26" a="1"/>
  <c r="E308" i="26" s="1"/>
  <c r="A309" i="26" a="1"/>
  <c r="A309" i="26" s="1"/>
  <c r="E309" i="26" a="1"/>
  <c r="E309" i="26" s="1"/>
  <c r="A310" i="26" a="1"/>
  <c r="A310" i="26" s="1"/>
  <c r="E310" i="26" a="1"/>
  <c r="E310" i="26" s="1"/>
  <c r="A311" i="26" a="1"/>
  <c r="A311" i="26" s="1"/>
  <c r="E311" i="26" a="1"/>
  <c r="E311" i="26" s="1"/>
  <c r="A312" i="26" a="1"/>
  <c r="A312" i="26" s="1"/>
  <c r="E312" i="26" a="1"/>
  <c r="E312" i="26" s="1"/>
  <c r="A313" i="26" a="1"/>
  <c r="A313" i="26" s="1"/>
  <c r="E313" i="26" a="1"/>
  <c r="E313" i="26" s="1"/>
  <c r="A314" i="26" a="1"/>
  <c r="A314" i="26" s="1"/>
  <c r="E314" i="26" a="1"/>
  <c r="E314" i="26" s="1"/>
  <c r="A315" i="26" a="1"/>
  <c r="A315" i="26" s="1"/>
  <c r="E315" i="26" a="1"/>
  <c r="E315" i="26" s="1"/>
  <c r="A316" i="26" a="1"/>
  <c r="A316" i="26" s="1"/>
  <c r="E316" i="26" a="1"/>
  <c r="E316" i="26" s="1"/>
  <c r="A317" i="26" a="1"/>
  <c r="A317" i="26" s="1"/>
  <c r="E317" i="26" a="1"/>
  <c r="E317" i="26" s="1"/>
  <c r="A318" i="26" a="1"/>
  <c r="A318" i="26" s="1"/>
  <c r="E318" i="26" a="1"/>
  <c r="E318" i="26" s="1"/>
  <c r="A319" i="26" a="1"/>
  <c r="A319" i="26" s="1"/>
  <c r="E319" i="26" a="1"/>
  <c r="E319" i="26" s="1"/>
  <c r="A320" i="26" a="1"/>
  <c r="A320" i="26" s="1"/>
  <c r="E320" i="26" a="1"/>
  <c r="E320" i="26" s="1"/>
  <c r="A321" i="26" a="1"/>
  <c r="A321" i="26" s="1"/>
  <c r="E321" i="26" a="1"/>
  <c r="E321" i="26" s="1"/>
  <c r="A322" i="26" a="1"/>
  <c r="A322" i="26" s="1"/>
  <c r="E322" i="26" a="1"/>
  <c r="E322" i="26" s="1"/>
  <c r="A323" i="26" a="1"/>
  <c r="A323" i="26" s="1"/>
  <c r="E323" i="26" a="1"/>
  <c r="E323" i="26" s="1"/>
  <c r="A324" i="26" a="1"/>
  <c r="A324" i="26" s="1"/>
  <c r="E324" i="26" a="1"/>
  <c r="E324" i="26" s="1"/>
  <c r="A325" i="26" a="1"/>
  <c r="A325" i="26" s="1"/>
  <c r="E325" i="26" a="1"/>
  <c r="E325" i="26" s="1"/>
  <c r="A326" i="26" a="1"/>
  <c r="A326" i="26" s="1"/>
  <c r="E326" i="26" a="1"/>
  <c r="E326" i="26" s="1"/>
  <c r="A327" i="26" a="1"/>
  <c r="A327" i="26" s="1"/>
  <c r="E327" i="26" a="1"/>
  <c r="E327" i="26" s="1"/>
  <c r="A328" i="26" a="1"/>
  <c r="A328" i="26" s="1"/>
  <c r="E328" i="26" a="1"/>
  <c r="E328" i="26" s="1"/>
  <c r="A329" i="26" a="1"/>
  <c r="A329" i="26" s="1"/>
  <c r="E329" i="26" a="1"/>
  <c r="E329" i="26" s="1"/>
  <c r="A330" i="26" a="1"/>
  <c r="A330" i="26" s="1"/>
  <c r="E330" i="26" a="1"/>
  <c r="E330" i="26" s="1"/>
  <c r="A331" i="26" a="1"/>
  <c r="A331" i="26" s="1"/>
  <c r="E331" i="26" a="1"/>
  <c r="E331" i="26" s="1"/>
  <c r="A332" i="26" a="1"/>
  <c r="A332" i="26" s="1"/>
  <c r="E332" i="26" a="1"/>
  <c r="E332" i="26" s="1"/>
  <c r="A333" i="26" a="1"/>
  <c r="A333" i="26" s="1"/>
  <c r="E333" i="26" a="1"/>
  <c r="E333" i="26" s="1"/>
  <c r="A334" i="26" a="1"/>
  <c r="A334" i="26" s="1"/>
  <c r="E334" i="26" a="1"/>
  <c r="E334" i="26" s="1"/>
  <c r="A335" i="26" a="1"/>
  <c r="A335" i="26" s="1"/>
  <c r="E335" i="26" a="1"/>
  <c r="E335" i="26" s="1"/>
  <c r="A336" i="26" a="1"/>
  <c r="A336" i="26" s="1"/>
  <c r="E336" i="26" a="1"/>
  <c r="E336" i="26" s="1"/>
  <c r="A337" i="26" a="1"/>
  <c r="A337" i="26" s="1"/>
  <c r="E337" i="26" a="1"/>
  <c r="E337" i="26" s="1"/>
  <c r="A338" i="26" a="1"/>
  <c r="A338" i="26" s="1"/>
  <c r="E338" i="26" a="1"/>
  <c r="E338" i="26" s="1"/>
  <c r="A339" i="26" a="1"/>
  <c r="A339" i="26" s="1"/>
  <c r="E339" i="26" a="1"/>
  <c r="E339" i="26" s="1"/>
  <c r="A340" i="26" a="1"/>
  <c r="A340" i="26" s="1"/>
  <c r="E340" i="26" a="1"/>
  <c r="E340" i="26" s="1"/>
  <c r="A341" i="26" a="1"/>
  <c r="A341" i="26" s="1"/>
  <c r="E341" i="26" a="1"/>
  <c r="E341" i="26" s="1"/>
  <c r="A342" i="26" a="1"/>
  <c r="A342" i="26" s="1"/>
  <c r="E342" i="26" a="1"/>
  <c r="E342" i="26" s="1"/>
  <c r="A343" i="26" a="1"/>
  <c r="A343" i="26" s="1"/>
  <c r="E343" i="26" a="1"/>
  <c r="E343" i="26" s="1"/>
  <c r="A344" i="26" a="1"/>
  <c r="A344" i="26" s="1"/>
  <c r="E344" i="26" a="1"/>
  <c r="E344" i="26" s="1"/>
  <c r="A345" i="26" a="1"/>
  <c r="A345" i="26" s="1"/>
  <c r="E345" i="26" a="1"/>
  <c r="E345" i="26" s="1"/>
  <c r="A346" i="26" a="1"/>
  <c r="A346" i="26" s="1"/>
  <c r="E346" i="26" a="1"/>
  <c r="E346" i="26" s="1"/>
  <c r="A347" i="26" a="1"/>
  <c r="A347" i="26" s="1"/>
  <c r="E347" i="26" a="1"/>
  <c r="E347" i="26" s="1"/>
  <c r="A348" i="26" a="1"/>
  <c r="A348" i="26" s="1"/>
  <c r="E348" i="26" a="1"/>
  <c r="E348" i="26" s="1"/>
  <c r="A349" i="26" a="1"/>
  <c r="A349" i="26" s="1"/>
  <c r="E349" i="26" a="1"/>
  <c r="E349" i="26" s="1"/>
  <c r="A350" i="26" a="1"/>
  <c r="A350" i="26" s="1"/>
  <c r="E350" i="26" a="1"/>
  <c r="E350" i="26" s="1"/>
  <c r="A351" i="26" a="1"/>
  <c r="A351" i="26" s="1"/>
  <c r="E351" i="26" a="1"/>
  <c r="E351" i="26" s="1"/>
  <c r="A352" i="26" a="1"/>
  <c r="A352" i="26" s="1"/>
  <c r="E352" i="26" a="1"/>
  <c r="E352" i="26" s="1"/>
  <c r="A353" i="26" a="1"/>
  <c r="A353" i="26" s="1"/>
  <c r="E353" i="26" a="1"/>
  <c r="E353" i="26" s="1"/>
  <c r="A354" i="26" a="1"/>
  <c r="A354" i="26" s="1"/>
  <c r="E354" i="26" a="1"/>
  <c r="E354" i="26" s="1"/>
  <c r="A355" i="26" a="1"/>
  <c r="A355" i="26" s="1"/>
  <c r="E355" i="26" a="1"/>
  <c r="E355" i="26" s="1"/>
  <c r="A356" i="26" a="1"/>
  <c r="A356" i="26" s="1"/>
  <c r="E356" i="26" a="1"/>
  <c r="E356" i="26" s="1"/>
  <c r="A357" i="26" a="1"/>
  <c r="A357" i="26" s="1"/>
  <c r="E357" i="26" a="1"/>
  <c r="E357" i="26" s="1"/>
  <c r="A358" i="26" a="1"/>
  <c r="A358" i="26" s="1"/>
  <c r="E358" i="26" a="1"/>
  <c r="E358" i="26" s="1"/>
  <c r="A359" i="26" a="1"/>
  <c r="A359" i="26" s="1"/>
  <c r="E359" i="26" a="1"/>
  <c r="E359" i="26" s="1"/>
  <c r="A360" i="26" a="1"/>
  <c r="A360" i="26" s="1"/>
  <c r="E360" i="26" a="1"/>
  <c r="E360" i="26" s="1"/>
  <c r="A361" i="26" a="1"/>
  <c r="A361" i="26" s="1"/>
  <c r="E361" i="26" a="1"/>
  <c r="E361" i="26" s="1"/>
  <c r="A362" i="26" a="1"/>
  <c r="A362" i="26" s="1"/>
  <c r="E362" i="26" a="1"/>
  <c r="E362" i="26" s="1"/>
  <c r="A363" i="26" a="1"/>
  <c r="A363" i="26" s="1"/>
  <c r="E363" i="26" a="1"/>
  <c r="E363" i="26" s="1"/>
  <c r="A364" i="26" a="1"/>
  <c r="A364" i="26" s="1"/>
  <c r="E364" i="26" a="1"/>
  <c r="E364" i="26" s="1"/>
  <c r="A365" i="26" a="1"/>
  <c r="A365" i="26" s="1"/>
  <c r="E365" i="26" a="1"/>
  <c r="E365" i="26" s="1"/>
  <c r="A366" i="26" a="1"/>
  <c r="A366" i="26" s="1"/>
  <c r="E366" i="26" a="1"/>
  <c r="E366" i="26" s="1"/>
  <c r="A367" i="26" a="1"/>
  <c r="A367" i="26" s="1"/>
  <c r="E367" i="26" a="1"/>
  <c r="E367" i="26" s="1"/>
  <c r="A368" i="26" a="1"/>
  <c r="A368" i="26" s="1"/>
  <c r="E368" i="26" a="1"/>
  <c r="E368" i="26" s="1"/>
  <c r="A369" i="26" a="1"/>
  <c r="A369" i="26" s="1"/>
  <c r="E369" i="26" a="1"/>
  <c r="E369" i="26" s="1"/>
  <c r="A370" i="26" a="1"/>
  <c r="A370" i="26" s="1"/>
  <c r="E370" i="26" a="1"/>
  <c r="E370" i="26" s="1"/>
  <c r="A371" i="26" a="1"/>
  <c r="A371" i="26" s="1"/>
  <c r="E371" i="26" a="1"/>
  <c r="E371" i="26" s="1"/>
  <c r="A372" i="26" a="1"/>
  <c r="A372" i="26" s="1"/>
  <c r="E372" i="26" a="1"/>
  <c r="E372" i="26" s="1"/>
  <c r="A373" i="26" a="1"/>
  <c r="A373" i="26" s="1"/>
  <c r="E373" i="26" a="1"/>
  <c r="E373" i="26" s="1"/>
  <c r="A374" i="26" a="1"/>
  <c r="A374" i="26" s="1"/>
  <c r="E374" i="26" a="1"/>
  <c r="E374" i="26" s="1"/>
  <c r="A375" i="26" a="1"/>
  <c r="A375" i="26" s="1"/>
  <c r="E375" i="26" a="1"/>
  <c r="E375" i="26" s="1"/>
  <c r="A376" i="26" a="1"/>
  <c r="A376" i="26" s="1"/>
  <c r="E376" i="26" a="1"/>
  <c r="E376" i="26" s="1"/>
  <c r="A377" i="26" a="1"/>
  <c r="A377" i="26" s="1"/>
  <c r="E377" i="26" a="1"/>
  <c r="E377" i="26" s="1"/>
  <c r="A378" i="26" a="1"/>
  <c r="A378" i="26" s="1"/>
  <c r="E378" i="26" a="1"/>
  <c r="E378" i="26" s="1"/>
  <c r="A379" i="26" a="1"/>
  <c r="A379" i="26" s="1"/>
  <c r="E379" i="26" a="1"/>
  <c r="E379" i="26" s="1"/>
  <c r="A380" i="26" a="1"/>
  <c r="A380" i="26" s="1"/>
  <c r="E380" i="26" a="1"/>
  <c r="E380" i="26" s="1"/>
  <c r="A381" i="26" a="1"/>
  <c r="A381" i="26" s="1"/>
  <c r="E381" i="26" a="1"/>
  <c r="E381" i="26" s="1"/>
  <c r="A382" i="26" a="1"/>
  <c r="A382" i="26" s="1"/>
  <c r="E382" i="26" a="1"/>
  <c r="E382" i="26" s="1"/>
  <c r="A383" i="26" a="1"/>
  <c r="A383" i="26" s="1"/>
  <c r="E383" i="26" a="1"/>
  <c r="E383" i="26" s="1"/>
  <c r="A384" i="26" a="1"/>
  <c r="A384" i="26" s="1"/>
  <c r="E384" i="26" a="1"/>
  <c r="E384" i="26" s="1"/>
  <c r="A385" i="26" a="1"/>
  <c r="A385" i="26" s="1"/>
  <c r="E385" i="26" a="1"/>
  <c r="E385" i="26" s="1"/>
  <c r="A386" i="26" a="1"/>
  <c r="A386" i="26" s="1"/>
  <c r="E386" i="26" a="1"/>
  <c r="E386" i="26" s="1"/>
  <c r="A387" i="26" a="1"/>
  <c r="A387" i="26" s="1"/>
  <c r="E387" i="26" a="1"/>
  <c r="E387" i="26" s="1"/>
  <c r="A388" i="26" a="1"/>
  <c r="A388" i="26" s="1"/>
  <c r="E388" i="26" a="1"/>
  <c r="E388" i="26" s="1"/>
  <c r="A389" i="26" a="1"/>
  <c r="A389" i="26" s="1"/>
  <c r="E389" i="26" a="1"/>
  <c r="E389" i="26" s="1"/>
  <c r="A390" i="26" a="1"/>
  <c r="A390" i="26" s="1"/>
  <c r="E390" i="26" a="1"/>
  <c r="E390" i="26" s="1"/>
  <c r="A391" i="26" a="1"/>
  <c r="A391" i="26" s="1"/>
  <c r="E391" i="26" a="1"/>
  <c r="E391" i="26" s="1"/>
  <c r="A392" i="26" a="1"/>
  <c r="A392" i="26" s="1"/>
  <c r="E392" i="26" a="1"/>
  <c r="E392" i="26" s="1"/>
  <c r="A393" i="26" a="1"/>
  <c r="A393" i="26" s="1"/>
  <c r="E393" i="26" a="1"/>
  <c r="E393" i="26" s="1"/>
  <c r="A394" i="26" a="1"/>
  <c r="A394" i="26" s="1"/>
  <c r="E394" i="26" a="1"/>
  <c r="E394" i="26" s="1"/>
  <c r="A395" i="26" a="1"/>
  <c r="A395" i="26" s="1"/>
  <c r="E395" i="26" a="1"/>
  <c r="E395" i="26" s="1"/>
  <c r="A396" i="26" a="1"/>
  <c r="A396" i="26" s="1"/>
  <c r="E396" i="26" a="1"/>
  <c r="E396" i="26" s="1"/>
  <c r="A397" i="26" a="1"/>
  <c r="A397" i="26" s="1"/>
  <c r="E397" i="26" a="1"/>
  <c r="E397" i="26" s="1"/>
  <c r="A398" i="26" a="1"/>
  <c r="A398" i="26" s="1"/>
  <c r="E398" i="26" a="1"/>
  <c r="E398" i="26" s="1"/>
  <c r="A399" i="26" a="1"/>
  <c r="A399" i="26" s="1"/>
  <c r="E399" i="26" a="1"/>
  <c r="E399" i="26" s="1"/>
  <c r="A400" i="26" a="1"/>
  <c r="A400" i="26" s="1"/>
  <c r="E400" i="26" a="1"/>
  <c r="E400" i="26" s="1"/>
  <c r="A401" i="26" a="1"/>
  <c r="A401" i="26" s="1"/>
  <c r="E401" i="26" a="1"/>
  <c r="E401" i="26" s="1"/>
  <c r="A402" i="26" a="1"/>
  <c r="A402" i="26" s="1"/>
  <c r="E402" i="26" a="1"/>
  <c r="E402" i="26" s="1"/>
  <c r="A403" i="26" a="1"/>
  <c r="A403" i="26" s="1"/>
  <c r="E403" i="26" a="1"/>
  <c r="E403" i="26" s="1"/>
  <c r="A404" i="26" a="1"/>
  <c r="A404" i="26" s="1"/>
  <c r="E404" i="26" a="1"/>
  <c r="E404" i="26" s="1"/>
  <c r="A405" i="26" a="1"/>
  <c r="A405" i="26" s="1"/>
  <c r="E405" i="26" a="1"/>
  <c r="E405" i="26" s="1"/>
  <c r="A406" i="26" a="1"/>
  <c r="A406" i="26" s="1"/>
  <c r="E406" i="26" a="1"/>
  <c r="E406" i="26" s="1"/>
  <c r="A407" i="26" a="1"/>
  <c r="A407" i="26" s="1"/>
  <c r="E407" i="26" a="1"/>
  <c r="E407" i="26" s="1"/>
  <c r="A408" i="26" a="1"/>
  <c r="A408" i="26" s="1"/>
  <c r="E408" i="26" a="1"/>
  <c r="E408" i="26" s="1"/>
  <c r="A409" i="26" a="1"/>
  <c r="A409" i="26" s="1"/>
  <c r="E409" i="26" a="1"/>
  <c r="E409" i="26" s="1"/>
  <c r="A410" i="26" a="1"/>
  <c r="A410" i="26" s="1"/>
  <c r="E410" i="26" a="1"/>
  <c r="E410" i="26" s="1"/>
  <c r="A411" i="26" a="1"/>
  <c r="A411" i="26" s="1"/>
  <c r="E411" i="26" a="1"/>
  <c r="E411" i="26" s="1"/>
  <c r="A412" i="26" a="1"/>
  <c r="A412" i="26" s="1"/>
  <c r="E412" i="26" a="1"/>
  <c r="E412" i="26" s="1"/>
  <c r="A413" i="26" a="1"/>
  <c r="A413" i="26" s="1"/>
  <c r="E413" i="26" a="1"/>
  <c r="E413" i="26" s="1"/>
  <c r="A414" i="26" a="1"/>
  <c r="A414" i="26" s="1"/>
  <c r="E414" i="26" a="1"/>
  <c r="E414" i="26" s="1"/>
  <c r="A415" i="26" a="1"/>
  <c r="A415" i="26" s="1"/>
  <c r="E415" i="26" a="1"/>
  <c r="E415" i="26" s="1"/>
  <c r="A416" i="26" a="1"/>
  <c r="A416" i="26" s="1"/>
  <c r="E416" i="26" a="1"/>
  <c r="E416" i="26" s="1"/>
  <c r="A417" i="26" a="1"/>
  <c r="A417" i="26" s="1"/>
  <c r="E417" i="26" a="1"/>
  <c r="E417" i="26" s="1"/>
  <c r="A418" i="26" a="1"/>
  <c r="A418" i="26" s="1"/>
  <c r="E418" i="26" a="1"/>
  <c r="E418" i="26" s="1"/>
  <c r="A419" i="26" a="1"/>
  <c r="A419" i="26" s="1"/>
  <c r="E419" i="26" a="1"/>
  <c r="E419" i="26" s="1"/>
  <c r="A420" i="26" a="1"/>
  <c r="A420" i="26" s="1"/>
  <c r="E420" i="26" a="1"/>
  <c r="E420" i="26" s="1"/>
  <c r="A421" i="26" a="1"/>
  <c r="A421" i="26" s="1"/>
  <c r="E421" i="26" a="1"/>
  <c r="E421" i="26" s="1"/>
  <c r="A422" i="26" a="1"/>
  <c r="A422" i="26" s="1"/>
  <c r="E422" i="26" a="1"/>
  <c r="E422" i="26" s="1"/>
  <c r="A423" i="26" a="1"/>
  <c r="A423" i="26" s="1"/>
  <c r="E423" i="26" a="1"/>
  <c r="E423" i="26" s="1"/>
  <c r="A424" i="26" a="1"/>
  <c r="A424" i="26" s="1"/>
  <c r="E424" i="26" a="1"/>
  <c r="E424" i="26" s="1"/>
  <c r="A425" i="26" a="1"/>
  <c r="A425" i="26" s="1"/>
  <c r="E425" i="26" a="1"/>
  <c r="E425" i="26" s="1"/>
  <c r="A426" i="26" a="1"/>
  <c r="A426" i="26" s="1"/>
  <c r="E426" i="26" a="1"/>
  <c r="E426" i="26" s="1"/>
  <c r="A427" i="26" a="1"/>
  <c r="A427" i="26" s="1"/>
  <c r="E427" i="26" a="1"/>
  <c r="E427" i="26" s="1"/>
  <c r="A428" i="26" a="1"/>
  <c r="A428" i="26" s="1"/>
  <c r="E428" i="26" a="1"/>
  <c r="E428" i="26" s="1"/>
  <c r="A429" i="26" a="1"/>
  <c r="A429" i="26" s="1"/>
  <c r="E429" i="26" a="1"/>
  <c r="E429" i="26" s="1"/>
  <c r="A430" i="26" a="1"/>
  <c r="A430" i="26" s="1"/>
  <c r="E430" i="26" a="1"/>
  <c r="E430" i="26" s="1"/>
  <c r="A431" i="26" a="1"/>
  <c r="A431" i="26" s="1"/>
  <c r="E431" i="26" a="1"/>
  <c r="E431" i="26" s="1"/>
  <c r="A432" i="26" a="1"/>
  <c r="A432" i="26" s="1"/>
  <c r="E432" i="26" a="1"/>
  <c r="E432" i="26" s="1"/>
  <c r="A433" i="26" a="1"/>
  <c r="A433" i="26" s="1"/>
  <c r="E433" i="26" a="1"/>
  <c r="E433" i="26" s="1"/>
  <c r="A434" i="26" a="1"/>
  <c r="A434" i="26" s="1"/>
  <c r="E434" i="26" a="1"/>
  <c r="E434" i="26" s="1"/>
  <c r="A435" i="26" a="1"/>
  <c r="A435" i="26" s="1"/>
  <c r="E435" i="26" a="1"/>
  <c r="E435" i="26" s="1"/>
  <c r="A436" i="26" a="1"/>
  <c r="A436" i="26" s="1"/>
  <c r="E436" i="26" a="1"/>
  <c r="E436" i="26" s="1"/>
  <c r="A437" i="26" a="1"/>
  <c r="A437" i="26" s="1"/>
  <c r="E437" i="26" a="1"/>
  <c r="E437" i="26" s="1"/>
  <c r="A438" i="26" a="1"/>
  <c r="A438" i="26" s="1"/>
  <c r="E438" i="26" a="1"/>
  <c r="E438" i="26" s="1"/>
  <c r="A439" i="26" a="1"/>
  <c r="A439" i="26" s="1"/>
  <c r="E439" i="26" a="1"/>
  <c r="E439" i="26" s="1"/>
  <c r="A440" i="26" a="1"/>
  <c r="A440" i="26" s="1"/>
  <c r="E440" i="26" a="1"/>
  <c r="E440" i="26" s="1"/>
  <c r="A441" i="26" a="1"/>
  <c r="A441" i="26" s="1"/>
  <c r="E441" i="26" a="1"/>
  <c r="E441" i="26" s="1"/>
  <c r="A442" i="26" a="1"/>
  <c r="A442" i="26" s="1"/>
  <c r="E442" i="26" a="1"/>
  <c r="E442" i="26" s="1"/>
  <c r="A443" i="26" a="1"/>
  <c r="A443" i="26" s="1"/>
  <c r="E443" i="26" a="1"/>
  <c r="E443" i="26" s="1"/>
  <c r="A444" i="26" a="1"/>
  <c r="A444" i="26" s="1"/>
  <c r="E444" i="26" a="1"/>
  <c r="E444" i="26" s="1"/>
  <c r="A445" i="26" a="1"/>
  <c r="A445" i="26" s="1"/>
  <c r="E445" i="26" a="1"/>
  <c r="E445" i="26" s="1"/>
  <c r="A446" i="26" a="1"/>
  <c r="A446" i="26" s="1"/>
  <c r="E446" i="26" a="1"/>
  <c r="E446" i="26" s="1"/>
  <c r="A447" i="26" a="1"/>
  <c r="A447" i="26" s="1"/>
  <c r="E447" i="26" a="1"/>
  <c r="E447" i="26" s="1"/>
  <c r="A448" i="26" a="1"/>
  <c r="A448" i="26" s="1"/>
  <c r="E448" i="26" a="1"/>
  <c r="E448" i="26" s="1"/>
  <c r="A449" i="26" a="1"/>
  <c r="A449" i="26" s="1"/>
  <c r="E449" i="26" a="1"/>
  <c r="E449" i="26" s="1"/>
  <c r="A450" i="26" a="1"/>
  <c r="A450" i="26" s="1"/>
  <c r="E450" i="26" a="1"/>
  <c r="E450" i="26" s="1"/>
  <c r="A451" i="26" a="1"/>
  <c r="A451" i="26" s="1"/>
  <c r="E451" i="26" a="1"/>
  <c r="E451" i="26" s="1"/>
  <c r="A452" i="26" a="1"/>
  <c r="A452" i="26" s="1"/>
  <c r="E452" i="26" a="1"/>
  <c r="E452" i="26" s="1"/>
  <c r="A453" i="26" a="1"/>
  <c r="A453" i="26" s="1"/>
  <c r="E453" i="26" a="1"/>
  <c r="E453" i="26" s="1"/>
  <c r="A454" i="26" a="1"/>
  <c r="A454" i="26" s="1"/>
  <c r="E454" i="26" a="1"/>
  <c r="E454" i="26" s="1"/>
  <c r="A455" i="26" a="1"/>
  <c r="A455" i="26" s="1"/>
  <c r="E455" i="26" a="1"/>
  <c r="E455" i="26" s="1"/>
  <c r="A456" i="26" a="1"/>
  <c r="A456" i="26" s="1"/>
  <c r="E456" i="26" a="1"/>
  <c r="E456" i="26" s="1"/>
  <c r="A457" i="26" a="1"/>
  <c r="A457" i="26" s="1"/>
  <c r="E457" i="26" a="1"/>
  <c r="E457" i="26" s="1"/>
  <c r="A458" i="26" a="1"/>
  <c r="A458" i="26" s="1"/>
  <c r="E458" i="26" a="1"/>
  <c r="E458" i="26" s="1"/>
  <c r="A459" i="26" a="1"/>
  <c r="A459" i="26" s="1"/>
  <c r="E459" i="26" a="1"/>
  <c r="E459" i="26" s="1"/>
  <c r="A460" i="26" a="1"/>
  <c r="A460" i="26" s="1"/>
  <c r="E460" i="26" a="1"/>
  <c r="E460" i="26" s="1"/>
  <c r="A461" i="26" a="1"/>
  <c r="A461" i="26" s="1"/>
  <c r="E461" i="26" a="1"/>
  <c r="E461" i="26" s="1"/>
  <c r="A462" i="26" a="1"/>
  <c r="A462" i="26" s="1"/>
  <c r="E462" i="26" a="1"/>
  <c r="E462" i="26" s="1"/>
  <c r="A463" i="26" a="1"/>
  <c r="A463" i="26" s="1"/>
  <c r="E463" i="26" a="1"/>
  <c r="E463" i="26" s="1"/>
  <c r="A464" i="26" a="1"/>
  <c r="A464" i="26" s="1"/>
  <c r="E464" i="26" a="1"/>
  <c r="E464" i="26" s="1"/>
  <c r="A465" i="26" a="1"/>
  <c r="A465" i="26" s="1"/>
  <c r="E465" i="26" a="1"/>
  <c r="E465" i="26" s="1"/>
  <c r="A466" i="26" a="1"/>
  <c r="A466" i="26" s="1"/>
  <c r="E466" i="26" a="1"/>
  <c r="E466" i="26" s="1"/>
  <c r="A467" i="26" a="1"/>
  <c r="A467" i="26" s="1"/>
  <c r="E467" i="26" a="1"/>
  <c r="E467" i="26" s="1"/>
  <c r="A468" i="26" a="1"/>
  <c r="A468" i="26" s="1"/>
  <c r="E468" i="26" a="1"/>
  <c r="E468" i="26" s="1"/>
  <c r="A469" i="26" a="1"/>
  <c r="A469" i="26" s="1"/>
  <c r="E469" i="26" a="1"/>
  <c r="E469" i="26" s="1"/>
  <c r="A470" i="26" a="1"/>
  <c r="A470" i="26" s="1"/>
  <c r="E470" i="26" a="1"/>
  <c r="E470" i="26" s="1"/>
  <c r="A471" i="26" a="1"/>
  <c r="A471" i="26" s="1"/>
  <c r="E471" i="26" a="1"/>
  <c r="E471" i="26" s="1"/>
  <c r="A472" i="26" a="1"/>
  <c r="A472" i="26" s="1"/>
  <c r="E472" i="26" a="1"/>
  <c r="E472" i="26" s="1"/>
  <c r="A473" i="26" a="1"/>
  <c r="A473" i="26" s="1"/>
  <c r="E473" i="26" a="1"/>
  <c r="E473" i="26" s="1"/>
  <c r="A474" i="26" a="1"/>
  <c r="A474" i="26" s="1"/>
  <c r="E474" i="26" a="1"/>
  <c r="E474" i="26" s="1"/>
  <c r="A475" i="26" a="1"/>
  <c r="A475" i="26" s="1"/>
  <c r="E475" i="26" a="1"/>
  <c r="E475" i="26" s="1"/>
  <c r="A476" i="26" a="1"/>
  <c r="A476" i="26" s="1"/>
  <c r="E476" i="26" a="1"/>
  <c r="E476" i="26" s="1"/>
  <c r="A477" i="26" a="1"/>
  <c r="A477" i="26" s="1"/>
  <c r="E477" i="26" a="1"/>
  <c r="E477" i="26" s="1"/>
  <c r="A478" i="26" a="1"/>
  <c r="A478" i="26" s="1"/>
  <c r="E478" i="26" a="1"/>
  <c r="E478" i="26" s="1"/>
  <c r="A479" i="26" a="1"/>
  <c r="A479" i="26" s="1"/>
  <c r="E479" i="26" a="1"/>
  <c r="E479" i="26" s="1"/>
  <c r="A480" i="26" a="1"/>
  <c r="A480" i="26" s="1"/>
  <c r="E480" i="26" a="1"/>
  <c r="E480" i="26" s="1"/>
  <c r="A481" i="26" a="1"/>
  <c r="A481" i="26" s="1"/>
  <c r="E481" i="26" a="1"/>
  <c r="E481" i="26" s="1"/>
  <c r="A482" i="26" a="1"/>
  <c r="A482" i="26" s="1"/>
  <c r="E482" i="26" a="1"/>
  <c r="E482" i="26" s="1"/>
  <c r="A483" i="26" a="1"/>
  <c r="A483" i="26" s="1"/>
  <c r="E483" i="26" a="1"/>
  <c r="E483" i="26" s="1"/>
  <c r="A484" i="26" a="1"/>
  <c r="A484" i="26" s="1"/>
  <c r="E484" i="26" a="1"/>
  <c r="E484" i="26" s="1"/>
  <c r="A485" i="26" a="1"/>
  <c r="A485" i="26" s="1"/>
  <c r="E485" i="26" a="1"/>
  <c r="E485" i="26" s="1"/>
  <c r="A486" i="26" a="1"/>
  <c r="A486" i="26" s="1"/>
  <c r="E486" i="26" a="1"/>
  <c r="E486" i="26" s="1"/>
  <c r="A487" i="26" a="1"/>
  <c r="A487" i="26" s="1"/>
  <c r="E487" i="26" a="1"/>
  <c r="E487" i="26" s="1"/>
  <c r="A488" i="26" a="1"/>
  <c r="A488" i="26" s="1"/>
  <c r="E488" i="26" a="1"/>
  <c r="E488" i="26" s="1"/>
  <c r="A489" i="26" a="1"/>
  <c r="A489" i="26" s="1"/>
  <c r="E489" i="26" a="1"/>
  <c r="E489" i="26" s="1"/>
  <c r="A490" i="26" a="1"/>
  <c r="A490" i="26" s="1"/>
  <c r="E490" i="26" a="1"/>
  <c r="E490" i="26" s="1"/>
  <c r="A491" i="26" a="1"/>
  <c r="A491" i="26" s="1"/>
  <c r="E491" i="26" a="1"/>
  <c r="E491" i="26" s="1"/>
  <c r="A492" i="26" a="1"/>
  <c r="A492" i="26" s="1"/>
  <c r="E492" i="26" a="1"/>
  <c r="E492" i="26" s="1"/>
  <c r="A493" i="26" a="1"/>
  <c r="A493" i="26" s="1"/>
  <c r="E493" i="26" a="1"/>
  <c r="E493" i="26" s="1"/>
  <c r="A494" i="26" a="1"/>
  <c r="A494" i="26" s="1"/>
  <c r="E494" i="26" a="1"/>
  <c r="E494" i="26" s="1"/>
  <c r="A495" i="26" a="1"/>
  <c r="A495" i="26" s="1"/>
  <c r="E495" i="26" a="1"/>
  <c r="E495" i="26" s="1"/>
  <c r="A496" i="26" a="1"/>
  <c r="A496" i="26" s="1"/>
  <c r="E496" i="26" a="1"/>
  <c r="E496" i="26" s="1"/>
  <c r="A497" i="26" a="1"/>
  <c r="A497" i="26" s="1"/>
  <c r="E497" i="26" a="1"/>
  <c r="E497" i="26" s="1"/>
  <c r="A498" i="26" a="1"/>
  <c r="A498" i="26" s="1"/>
  <c r="E498" i="26" a="1"/>
  <c r="E498" i="26" s="1"/>
  <c r="A499" i="26" a="1"/>
  <c r="A499" i="26" s="1"/>
  <c r="E499" i="26" a="1"/>
  <c r="E499" i="26" s="1"/>
  <c r="A500" i="26" a="1"/>
  <c r="A500" i="26" s="1"/>
  <c r="E500" i="26" a="1"/>
  <c r="E500" i="26" s="1"/>
  <c r="A501" i="26" a="1"/>
  <c r="A501" i="26" s="1"/>
  <c r="E501" i="26" a="1"/>
  <c r="E501" i="26" s="1"/>
  <c r="A502" i="26" a="1"/>
  <c r="A502" i="26" s="1"/>
  <c r="E502" i="26" a="1"/>
  <c r="E502" i="26" s="1"/>
  <c r="A503" i="26" a="1"/>
  <c r="A503" i="26" s="1"/>
  <c r="E503" i="26" a="1"/>
  <c r="E503" i="26" s="1"/>
  <c r="A504" i="26" a="1"/>
  <c r="A504" i="26" s="1"/>
  <c r="E504" i="26" a="1"/>
  <c r="E504" i="26" s="1"/>
  <c r="A505" i="26" a="1"/>
  <c r="A505" i="26" s="1"/>
  <c r="E505" i="26" a="1"/>
  <c r="E505" i="26" s="1"/>
  <c r="A506" i="26" a="1"/>
  <c r="A506" i="26" s="1"/>
  <c r="E506" i="26" a="1"/>
  <c r="E506" i="26" s="1"/>
  <c r="A507" i="26" a="1"/>
  <c r="A507" i="26" s="1"/>
  <c r="E507" i="26" a="1"/>
  <c r="E507" i="26" s="1"/>
  <c r="A508" i="26" a="1"/>
  <c r="A508" i="26" s="1"/>
  <c r="E508" i="26" a="1"/>
  <c r="E508" i="26" s="1"/>
  <c r="F121" i="26" a="1"/>
  <c r="F121" i="26" s="1"/>
  <c r="F125" i="26" a="1"/>
  <c r="F125" i="26" s="1"/>
  <c r="B129" i="26" a="1"/>
  <c r="B129" i="26" s="1"/>
  <c r="B131" i="26" a="1"/>
  <c r="B131" i="26" s="1"/>
  <c r="B133" i="26" a="1"/>
  <c r="B133" i="26" s="1"/>
  <c r="B135" i="26" a="1"/>
  <c r="B135" i="26" s="1"/>
  <c r="B137" i="26" a="1"/>
  <c r="B137" i="26" s="1"/>
  <c r="B139" i="26" a="1"/>
  <c r="B139" i="26" s="1"/>
  <c r="B141" i="26" a="1"/>
  <c r="B141" i="26" s="1"/>
  <c r="B143" i="26" a="1"/>
  <c r="B143" i="26" s="1"/>
  <c r="B145" i="26" a="1"/>
  <c r="B145" i="26" s="1"/>
  <c r="B147" i="26" a="1"/>
  <c r="B147" i="26" s="1"/>
  <c r="B149" i="26" a="1"/>
  <c r="B149" i="26" s="1"/>
  <c r="B151" i="26" a="1"/>
  <c r="B151" i="26" s="1"/>
  <c r="B153" i="26" a="1"/>
  <c r="B153" i="26" s="1"/>
  <c r="B155" i="26" a="1"/>
  <c r="B155" i="26" s="1"/>
  <c r="B157" i="26" a="1"/>
  <c r="B157" i="26" s="1"/>
  <c r="B159" i="26" a="1"/>
  <c r="B159" i="26" s="1"/>
  <c r="B161" i="26" a="1"/>
  <c r="B161" i="26" s="1"/>
  <c r="B163" i="26" a="1"/>
  <c r="B163" i="26" s="1"/>
  <c r="B165" i="26" a="1"/>
  <c r="B165" i="26" s="1"/>
  <c r="B167" i="26" a="1"/>
  <c r="B167" i="26" s="1"/>
  <c r="B169" i="26" a="1"/>
  <c r="B169" i="26" s="1"/>
  <c r="B171" i="26" a="1"/>
  <c r="B171" i="26" s="1"/>
  <c r="B173" i="26" a="1"/>
  <c r="B173" i="26" s="1"/>
  <c r="B175" i="26" a="1"/>
  <c r="B175" i="26" s="1"/>
  <c r="B177" i="26" a="1"/>
  <c r="B177" i="26" s="1"/>
  <c r="B179" i="26" a="1"/>
  <c r="B179" i="26" s="1"/>
  <c r="B181" i="26" a="1"/>
  <c r="B181" i="26" s="1"/>
  <c r="B183" i="26" a="1"/>
  <c r="B183" i="26" s="1"/>
  <c r="B185" i="26" a="1"/>
  <c r="B185" i="26" s="1"/>
  <c r="B187" i="26" a="1"/>
  <c r="B187" i="26" s="1"/>
  <c r="B189" i="26" a="1"/>
  <c r="B189" i="26" s="1"/>
  <c r="B191" i="26" a="1"/>
  <c r="B191" i="26" s="1"/>
  <c r="B193" i="26" a="1"/>
  <c r="B193" i="26" s="1"/>
  <c r="B195" i="26" a="1"/>
  <c r="B195" i="26" s="1"/>
  <c r="B197" i="26" a="1"/>
  <c r="B197" i="26" s="1"/>
  <c r="B199" i="26" a="1"/>
  <c r="B199" i="26" s="1"/>
  <c r="B201" i="26" a="1"/>
  <c r="B201" i="26" s="1"/>
  <c r="B203" i="26" a="1"/>
  <c r="B203" i="26" s="1"/>
  <c r="B205" i="26" a="1"/>
  <c r="B205" i="26" s="1"/>
  <c r="B207" i="26" a="1"/>
  <c r="B207" i="26" s="1"/>
  <c r="B209" i="26" a="1"/>
  <c r="B209" i="26" s="1"/>
  <c r="B211" i="26" a="1"/>
  <c r="B211" i="26" s="1"/>
  <c r="B213" i="26" a="1"/>
  <c r="B213" i="26" s="1"/>
  <c r="B215" i="26" a="1"/>
  <c r="B215" i="26" s="1"/>
  <c r="B217" i="26" a="1"/>
  <c r="B217" i="26" s="1"/>
  <c r="B219" i="26" a="1"/>
  <c r="B219" i="26" s="1"/>
  <c r="B221" i="26" a="1"/>
  <c r="B221" i="26" s="1"/>
  <c r="B223" i="26" a="1"/>
  <c r="B223" i="26" s="1"/>
  <c r="B225" i="26" a="1"/>
  <c r="B225" i="26" s="1"/>
  <c r="B227" i="26" a="1"/>
  <c r="B227" i="26" s="1"/>
  <c r="B229" i="26" a="1"/>
  <c r="B229" i="26" s="1"/>
  <c r="B231" i="26" a="1"/>
  <c r="B231" i="26" s="1"/>
  <c r="B233" i="26" a="1"/>
  <c r="B233" i="26" s="1"/>
  <c r="B235" i="26" a="1"/>
  <c r="B235" i="26" s="1"/>
  <c r="B237" i="26" a="1"/>
  <c r="B237" i="26" s="1"/>
  <c r="B239" i="26" a="1"/>
  <c r="B239" i="26" s="1"/>
  <c r="B241" i="26" a="1"/>
  <c r="B241" i="26" s="1"/>
  <c r="F242" i="26" a="1"/>
  <c r="F242" i="26" s="1"/>
  <c r="F243" i="26" a="1"/>
  <c r="F243" i="26" s="1"/>
  <c r="F244" i="26" a="1"/>
  <c r="F244" i="26" s="1"/>
  <c r="F245" i="26" a="1"/>
  <c r="F245" i="26" s="1"/>
  <c r="F246" i="26" a="1"/>
  <c r="F246" i="26" s="1"/>
  <c r="F247" i="26" a="1"/>
  <c r="F247" i="26" s="1"/>
  <c r="F248" i="26" a="1"/>
  <c r="F248" i="26" s="1"/>
  <c r="F249" i="26" a="1"/>
  <c r="F249" i="26" s="1"/>
  <c r="F250" i="26" a="1"/>
  <c r="F250" i="26" s="1"/>
  <c r="F251" i="26" a="1"/>
  <c r="F251" i="26" s="1"/>
  <c r="F252" i="26" a="1"/>
  <c r="F252" i="26" s="1"/>
  <c r="F253" i="26" a="1"/>
  <c r="F253" i="26" s="1"/>
  <c r="F254" i="26" a="1"/>
  <c r="F254" i="26" s="1"/>
  <c r="F255" i="26" a="1"/>
  <c r="F255" i="26" s="1"/>
  <c r="F256" i="26" a="1"/>
  <c r="F256" i="26" s="1"/>
  <c r="F257" i="26" a="1"/>
  <c r="F257" i="26" s="1"/>
  <c r="F258" i="26" a="1"/>
  <c r="F258" i="26" s="1"/>
  <c r="F259" i="26" a="1"/>
  <c r="F259" i="26" s="1"/>
  <c r="F260" i="26" a="1"/>
  <c r="F260" i="26" s="1"/>
  <c r="F261" i="26" a="1"/>
  <c r="F261" i="26" s="1"/>
  <c r="F262" i="26" a="1"/>
  <c r="F262" i="26" s="1"/>
  <c r="F263" i="26" a="1"/>
  <c r="F263" i="26" s="1"/>
  <c r="F264" i="26" a="1"/>
  <c r="F264" i="26" s="1"/>
  <c r="F265" i="26" a="1"/>
  <c r="F265" i="26" s="1"/>
  <c r="F266" i="26" a="1"/>
  <c r="F266" i="26" s="1"/>
  <c r="F267" i="26" a="1"/>
  <c r="F267" i="26" s="1"/>
  <c r="F268" i="26" a="1"/>
  <c r="F268" i="26" s="1"/>
  <c r="F269" i="26" a="1"/>
  <c r="F269" i="26" s="1"/>
  <c r="F270" i="26" a="1"/>
  <c r="F270" i="26" s="1"/>
  <c r="F271" i="26" a="1"/>
  <c r="F271" i="26" s="1"/>
  <c r="F272" i="26" a="1"/>
  <c r="F272" i="26" s="1"/>
  <c r="F273" i="26" a="1"/>
  <c r="F273" i="26" s="1"/>
  <c r="F274" i="26" a="1"/>
  <c r="F274" i="26" s="1"/>
  <c r="F275" i="26" a="1"/>
  <c r="F275" i="26" s="1"/>
  <c r="F276" i="26" a="1"/>
  <c r="F276" i="26" s="1"/>
  <c r="F277" i="26" a="1"/>
  <c r="F277" i="26" s="1"/>
  <c r="F278" i="26" a="1"/>
  <c r="F278" i="26" s="1"/>
  <c r="F279" i="26" a="1"/>
  <c r="F279" i="26" s="1"/>
  <c r="F280" i="26" a="1"/>
  <c r="F280" i="26" s="1"/>
  <c r="F281" i="26" a="1"/>
  <c r="F281" i="26" s="1"/>
  <c r="F282" i="26" a="1"/>
  <c r="F282" i="26" s="1"/>
  <c r="F283" i="26" a="1"/>
  <c r="F283" i="26" s="1"/>
  <c r="F284" i="26" a="1"/>
  <c r="F284" i="26" s="1"/>
  <c r="F285" i="26" a="1"/>
  <c r="F285" i="26" s="1"/>
  <c r="E286" i="26" a="1"/>
  <c r="E286" i="26" s="1"/>
  <c r="B287" i="26" a="1"/>
  <c r="B287" i="26" s="1"/>
  <c r="F287" i="26" a="1"/>
  <c r="F287" i="26" s="1"/>
  <c r="B288" i="26" a="1"/>
  <c r="B288" i="26" s="1"/>
  <c r="F288" i="26" a="1"/>
  <c r="F288" i="26" s="1"/>
  <c r="B289" i="26" a="1"/>
  <c r="B289" i="26" s="1"/>
  <c r="F289" i="26" a="1"/>
  <c r="F289" i="26" s="1"/>
  <c r="B290" i="26" a="1"/>
  <c r="B290" i="26" s="1"/>
  <c r="F290" i="26" a="1"/>
  <c r="F290" i="26" s="1"/>
  <c r="B291" i="26" a="1"/>
  <c r="B291" i="26" s="1"/>
  <c r="F291" i="26" a="1"/>
  <c r="F291" i="26" s="1"/>
  <c r="B292" i="26" a="1"/>
  <c r="B292" i="26" s="1"/>
  <c r="F292" i="26" a="1"/>
  <c r="F292" i="26" s="1"/>
  <c r="B293" i="26" a="1"/>
  <c r="B293" i="26" s="1"/>
  <c r="F293" i="26" a="1"/>
  <c r="F293" i="26" s="1"/>
  <c r="B294" i="26" a="1"/>
  <c r="B294" i="26" s="1"/>
  <c r="F294" i="26" a="1"/>
  <c r="F294" i="26" s="1"/>
  <c r="B295" i="26" a="1"/>
  <c r="B295" i="26" s="1"/>
  <c r="F295" i="26" a="1"/>
  <c r="F295" i="26" s="1"/>
  <c r="B296" i="26" a="1"/>
  <c r="B296" i="26" s="1"/>
  <c r="F296" i="26" a="1"/>
  <c r="F296" i="26" s="1"/>
  <c r="B297" i="26" a="1"/>
  <c r="B297" i="26" s="1"/>
  <c r="F297" i="26" a="1"/>
  <c r="F297" i="26" s="1"/>
  <c r="B298" i="26" a="1"/>
  <c r="B298" i="26" s="1"/>
  <c r="F298" i="26" a="1"/>
  <c r="F298" i="26" s="1"/>
  <c r="B299" i="26" a="1"/>
  <c r="B299" i="26" s="1"/>
  <c r="F299" i="26" a="1"/>
  <c r="F299" i="26" s="1"/>
  <c r="B300" i="26" a="1"/>
  <c r="B300" i="26" s="1"/>
  <c r="F300" i="26" a="1"/>
  <c r="F300" i="26" s="1"/>
  <c r="B301" i="26" a="1"/>
  <c r="B301" i="26" s="1"/>
  <c r="F301" i="26" a="1"/>
  <c r="F301" i="26" s="1"/>
  <c r="B302" i="26" a="1"/>
  <c r="B302" i="26" s="1"/>
  <c r="F302" i="26" a="1"/>
  <c r="F302" i="26" s="1"/>
  <c r="B303" i="26" a="1"/>
  <c r="B303" i="26" s="1"/>
  <c r="F303" i="26" a="1"/>
  <c r="F303" i="26" s="1"/>
  <c r="B304" i="26" a="1"/>
  <c r="B304" i="26" s="1"/>
  <c r="F304" i="26" a="1"/>
  <c r="F304" i="26" s="1"/>
  <c r="B305" i="26" a="1"/>
  <c r="B305" i="26" s="1"/>
  <c r="F305" i="26" a="1"/>
  <c r="F305" i="26" s="1"/>
  <c r="B306" i="26" a="1"/>
  <c r="B306" i="26" s="1"/>
  <c r="F306" i="26" a="1"/>
  <c r="F306" i="26" s="1"/>
  <c r="B307" i="26" a="1"/>
  <c r="B307" i="26" s="1"/>
  <c r="F307" i="26" a="1"/>
  <c r="F307" i="26" s="1"/>
  <c r="B308" i="26" a="1"/>
  <c r="B308" i="26" s="1"/>
  <c r="F308" i="26" a="1"/>
  <c r="F308" i="26" s="1"/>
  <c r="B309" i="26" a="1"/>
  <c r="B309" i="26" s="1"/>
  <c r="F309" i="26" a="1"/>
  <c r="F309" i="26" s="1"/>
  <c r="B310" i="26" a="1"/>
  <c r="B310" i="26" s="1"/>
  <c r="F310" i="26" a="1"/>
  <c r="F310" i="26" s="1"/>
  <c r="B311" i="26" a="1"/>
  <c r="B311" i="26" s="1"/>
  <c r="F311" i="26" a="1"/>
  <c r="F311" i="26" s="1"/>
  <c r="B312" i="26" a="1"/>
  <c r="B312" i="26" s="1"/>
  <c r="F312" i="26" a="1"/>
  <c r="F312" i="26" s="1"/>
  <c r="B313" i="26" a="1"/>
  <c r="B313" i="26" s="1"/>
  <c r="F313" i="26" a="1"/>
  <c r="F313" i="26" s="1"/>
  <c r="B314" i="26" a="1"/>
  <c r="B314" i="26" s="1"/>
  <c r="F314" i="26" a="1"/>
  <c r="F314" i="26" s="1"/>
  <c r="B315" i="26" a="1"/>
  <c r="B315" i="26" s="1"/>
  <c r="F315" i="26" a="1"/>
  <c r="F315" i="26" s="1"/>
  <c r="B316" i="26" a="1"/>
  <c r="B316" i="26" s="1"/>
  <c r="F316" i="26" a="1"/>
  <c r="F316" i="26" s="1"/>
  <c r="B317" i="26" a="1"/>
  <c r="B317" i="26" s="1"/>
  <c r="F317" i="26" a="1"/>
  <c r="F317" i="26" s="1"/>
  <c r="B318" i="26" a="1"/>
  <c r="B318" i="26" s="1"/>
  <c r="F318" i="26" a="1"/>
  <c r="F318" i="26" s="1"/>
  <c r="B319" i="26" a="1"/>
  <c r="B319" i="26" s="1"/>
  <c r="F319" i="26" a="1"/>
  <c r="F319" i="26" s="1"/>
  <c r="B320" i="26" a="1"/>
  <c r="B320" i="26" s="1"/>
  <c r="F320" i="26" a="1"/>
  <c r="F320" i="26" s="1"/>
  <c r="B321" i="26" a="1"/>
  <c r="B321" i="26" s="1"/>
  <c r="F321" i="26" a="1"/>
  <c r="F321" i="26" s="1"/>
  <c r="B322" i="26" a="1"/>
  <c r="B322" i="26" s="1"/>
  <c r="F322" i="26" a="1"/>
  <c r="F322" i="26" s="1"/>
  <c r="B323" i="26" a="1"/>
  <c r="B323" i="26" s="1"/>
  <c r="F323" i="26" a="1"/>
  <c r="F323" i="26" s="1"/>
  <c r="B324" i="26" a="1"/>
  <c r="B324" i="26" s="1"/>
  <c r="F324" i="26" a="1"/>
  <c r="F324" i="26" s="1"/>
  <c r="B325" i="26" a="1"/>
  <c r="B325" i="26" s="1"/>
  <c r="F325" i="26" a="1"/>
  <c r="F325" i="26" s="1"/>
  <c r="B326" i="26" a="1"/>
  <c r="B326" i="26" s="1"/>
  <c r="F326" i="26" a="1"/>
  <c r="F326" i="26" s="1"/>
  <c r="B327" i="26" a="1"/>
  <c r="B327" i="26" s="1"/>
  <c r="F327" i="26" a="1"/>
  <c r="F327" i="26" s="1"/>
  <c r="B328" i="26" a="1"/>
  <c r="B328" i="26" s="1"/>
  <c r="F328" i="26" a="1"/>
  <c r="F328" i="26" s="1"/>
  <c r="B329" i="26" a="1"/>
  <c r="B329" i="26" s="1"/>
  <c r="F329" i="26" a="1"/>
  <c r="F329" i="26" s="1"/>
  <c r="B330" i="26" a="1"/>
  <c r="B330" i="26" s="1"/>
  <c r="F330" i="26" a="1"/>
  <c r="F330" i="26" s="1"/>
  <c r="B331" i="26" a="1"/>
  <c r="B331" i="26" s="1"/>
  <c r="F331" i="26" a="1"/>
  <c r="F331" i="26" s="1"/>
  <c r="B332" i="26" a="1"/>
  <c r="B332" i="26" s="1"/>
  <c r="F332" i="26" a="1"/>
  <c r="F332" i="26" s="1"/>
  <c r="B333" i="26" a="1"/>
  <c r="B333" i="26" s="1"/>
  <c r="F333" i="26" a="1"/>
  <c r="F333" i="26" s="1"/>
  <c r="B334" i="26" a="1"/>
  <c r="B334" i="26" s="1"/>
  <c r="F334" i="26" a="1"/>
  <c r="F334" i="26" s="1"/>
  <c r="B335" i="26" a="1"/>
  <c r="B335" i="26" s="1"/>
  <c r="F335" i="26" a="1"/>
  <c r="F335" i="26" s="1"/>
  <c r="B336" i="26" a="1"/>
  <c r="B336" i="26" s="1"/>
  <c r="F336" i="26" a="1"/>
  <c r="F336" i="26" s="1"/>
  <c r="B337" i="26" a="1"/>
  <c r="B337" i="26" s="1"/>
  <c r="F337" i="26" a="1"/>
  <c r="F337" i="26" s="1"/>
  <c r="B338" i="26" a="1"/>
  <c r="B338" i="26" s="1"/>
  <c r="F338" i="26" a="1"/>
  <c r="F338" i="26" s="1"/>
  <c r="B339" i="26" a="1"/>
  <c r="B339" i="26" s="1"/>
  <c r="F339" i="26" a="1"/>
  <c r="F339" i="26" s="1"/>
  <c r="B340" i="26" a="1"/>
  <c r="B340" i="26" s="1"/>
  <c r="F340" i="26" a="1"/>
  <c r="F340" i="26" s="1"/>
  <c r="B341" i="26" a="1"/>
  <c r="B341" i="26" s="1"/>
  <c r="F341" i="26" a="1"/>
  <c r="F341" i="26" s="1"/>
  <c r="B342" i="26" a="1"/>
  <c r="B342" i="26" s="1"/>
  <c r="F342" i="26" a="1"/>
  <c r="F342" i="26" s="1"/>
  <c r="B343" i="26" a="1"/>
  <c r="B343" i="26" s="1"/>
  <c r="F343" i="26" a="1"/>
  <c r="F343" i="26" s="1"/>
  <c r="B344" i="26" a="1"/>
  <c r="B344" i="26" s="1"/>
  <c r="F344" i="26" a="1"/>
  <c r="F344" i="26" s="1"/>
  <c r="B345" i="26" a="1"/>
  <c r="B345" i="26" s="1"/>
  <c r="F345" i="26" a="1"/>
  <c r="F345" i="26" s="1"/>
  <c r="B346" i="26" a="1"/>
  <c r="B346" i="26" s="1"/>
  <c r="F346" i="26" a="1"/>
  <c r="F346" i="26" s="1"/>
  <c r="B347" i="26" a="1"/>
  <c r="B347" i="26" s="1"/>
  <c r="F347" i="26" a="1"/>
  <c r="F347" i="26" s="1"/>
  <c r="B348" i="26" a="1"/>
  <c r="B348" i="26" s="1"/>
  <c r="F348" i="26" a="1"/>
  <c r="F348" i="26" s="1"/>
  <c r="B349" i="26" a="1"/>
  <c r="B349" i="26" s="1"/>
  <c r="F349" i="26" a="1"/>
  <c r="F349" i="26" s="1"/>
  <c r="B350" i="26" a="1"/>
  <c r="B350" i="26" s="1"/>
  <c r="F350" i="26" a="1"/>
  <c r="F350" i="26" s="1"/>
  <c r="B351" i="26" a="1"/>
  <c r="B351" i="26" s="1"/>
  <c r="F351" i="26" a="1"/>
  <c r="F351" i="26" s="1"/>
  <c r="B352" i="26" a="1"/>
  <c r="B352" i="26" s="1"/>
  <c r="F352" i="26" a="1"/>
  <c r="F352" i="26" s="1"/>
  <c r="B353" i="26" a="1"/>
  <c r="B353" i="26" s="1"/>
  <c r="F353" i="26" a="1"/>
  <c r="F353" i="26" s="1"/>
  <c r="B354" i="26" a="1"/>
  <c r="B354" i="26" s="1"/>
  <c r="F354" i="26" a="1"/>
  <c r="F354" i="26" s="1"/>
  <c r="B355" i="26" a="1"/>
  <c r="B355" i="26" s="1"/>
  <c r="F355" i="26" a="1"/>
  <c r="F355" i="26" s="1"/>
  <c r="B356" i="26" a="1"/>
  <c r="B356" i="26" s="1"/>
  <c r="F356" i="26" a="1"/>
  <c r="F356" i="26" s="1"/>
  <c r="B357" i="26" a="1"/>
  <c r="B357" i="26" s="1"/>
  <c r="F357" i="26" a="1"/>
  <c r="F357" i="26" s="1"/>
  <c r="B358" i="26" a="1"/>
  <c r="B358" i="26" s="1"/>
  <c r="F358" i="26" a="1"/>
  <c r="F358" i="26" s="1"/>
  <c r="B359" i="26" a="1"/>
  <c r="B359" i="26" s="1"/>
  <c r="F359" i="26" a="1"/>
  <c r="F359" i="26" s="1"/>
  <c r="B360" i="26" a="1"/>
  <c r="B360" i="26" s="1"/>
  <c r="F360" i="26" a="1"/>
  <c r="F360" i="26" s="1"/>
  <c r="B361" i="26" a="1"/>
  <c r="B361" i="26" s="1"/>
  <c r="F361" i="26" a="1"/>
  <c r="F361" i="26" s="1"/>
  <c r="B362" i="26" a="1"/>
  <c r="B362" i="26" s="1"/>
  <c r="F362" i="26" a="1"/>
  <c r="F362" i="26" s="1"/>
  <c r="B363" i="26" a="1"/>
  <c r="B363" i="26" s="1"/>
  <c r="F363" i="26" a="1"/>
  <c r="F363" i="26" s="1"/>
  <c r="B364" i="26" a="1"/>
  <c r="B364" i="26" s="1"/>
  <c r="F364" i="26" a="1"/>
  <c r="F364" i="26" s="1"/>
  <c r="B365" i="26" a="1"/>
  <c r="B365" i="26" s="1"/>
  <c r="F365" i="26" a="1"/>
  <c r="F365" i="26" s="1"/>
  <c r="B366" i="26" a="1"/>
  <c r="B366" i="26" s="1"/>
  <c r="F366" i="26" a="1"/>
  <c r="F366" i="26" s="1"/>
  <c r="B367" i="26" a="1"/>
  <c r="B367" i="26" s="1"/>
  <c r="F367" i="26" a="1"/>
  <c r="F367" i="26" s="1"/>
  <c r="B368" i="26" a="1"/>
  <c r="B368" i="26" s="1"/>
  <c r="F368" i="26" a="1"/>
  <c r="F368" i="26" s="1"/>
  <c r="B369" i="26" a="1"/>
  <c r="B369" i="26" s="1"/>
  <c r="F369" i="26" a="1"/>
  <c r="F369" i="26" s="1"/>
  <c r="B370" i="26" a="1"/>
  <c r="B370" i="26" s="1"/>
  <c r="F370" i="26" a="1"/>
  <c r="F370" i="26" s="1"/>
  <c r="B371" i="26" a="1"/>
  <c r="B371" i="26" s="1"/>
  <c r="F371" i="26" a="1"/>
  <c r="F371" i="26" s="1"/>
  <c r="B372" i="26" a="1"/>
  <c r="B372" i="26" s="1"/>
  <c r="F372" i="26" a="1"/>
  <c r="F372" i="26" s="1"/>
  <c r="B373" i="26" a="1"/>
  <c r="B373" i="26" s="1"/>
  <c r="F373" i="26" a="1"/>
  <c r="F373" i="26" s="1"/>
  <c r="B374" i="26" a="1"/>
  <c r="B374" i="26" s="1"/>
  <c r="F374" i="26" a="1"/>
  <c r="F374" i="26" s="1"/>
  <c r="B375" i="26" a="1"/>
  <c r="B375" i="26" s="1"/>
  <c r="F375" i="26" a="1"/>
  <c r="F375" i="26" s="1"/>
  <c r="B376" i="26" a="1"/>
  <c r="B376" i="26" s="1"/>
  <c r="F376" i="26" a="1"/>
  <c r="F376" i="26" s="1"/>
  <c r="B377" i="26" a="1"/>
  <c r="B377" i="26" s="1"/>
  <c r="F377" i="26" a="1"/>
  <c r="F377" i="26" s="1"/>
  <c r="B378" i="26" a="1"/>
  <c r="B378" i="26" s="1"/>
  <c r="F378" i="26" a="1"/>
  <c r="F378" i="26" s="1"/>
  <c r="B379" i="26" a="1"/>
  <c r="B379" i="26" s="1"/>
  <c r="F379" i="26" a="1"/>
  <c r="F379" i="26" s="1"/>
  <c r="B380" i="26" a="1"/>
  <c r="B380" i="26" s="1"/>
  <c r="F380" i="26" a="1"/>
  <c r="F380" i="26" s="1"/>
  <c r="B381" i="26" a="1"/>
  <c r="B381" i="26" s="1"/>
  <c r="F381" i="26" a="1"/>
  <c r="F381" i="26" s="1"/>
  <c r="B382" i="26" a="1"/>
  <c r="B382" i="26" s="1"/>
  <c r="F382" i="26" a="1"/>
  <c r="F382" i="26" s="1"/>
  <c r="B383" i="26" a="1"/>
  <c r="B383" i="26" s="1"/>
  <c r="F383" i="26" a="1"/>
  <c r="F383" i="26" s="1"/>
  <c r="B384" i="26" a="1"/>
  <c r="B384" i="26" s="1"/>
  <c r="F384" i="26" a="1"/>
  <c r="F384" i="26" s="1"/>
  <c r="B385" i="26" a="1"/>
  <c r="B385" i="26" s="1"/>
  <c r="F385" i="26" a="1"/>
  <c r="F385" i="26" s="1"/>
  <c r="B386" i="26" a="1"/>
  <c r="B386" i="26" s="1"/>
  <c r="F386" i="26" a="1"/>
  <c r="F386" i="26" s="1"/>
  <c r="B387" i="26" a="1"/>
  <c r="B387" i="26" s="1"/>
  <c r="F387" i="26" a="1"/>
  <c r="F387" i="26" s="1"/>
  <c r="B388" i="26" a="1"/>
  <c r="B388" i="26" s="1"/>
  <c r="F388" i="26" a="1"/>
  <c r="F388" i="26" s="1"/>
  <c r="B389" i="26" a="1"/>
  <c r="B389" i="26" s="1"/>
  <c r="F389" i="26" a="1"/>
  <c r="F389" i="26" s="1"/>
  <c r="B390" i="26" a="1"/>
  <c r="B390" i="26" s="1"/>
  <c r="F390" i="26" a="1"/>
  <c r="F390" i="26" s="1"/>
  <c r="B391" i="26" a="1"/>
  <c r="B391" i="26" s="1"/>
  <c r="F391" i="26" a="1"/>
  <c r="F391" i="26" s="1"/>
  <c r="B392" i="26" a="1"/>
  <c r="B392" i="26" s="1"/>
  <c r="F392" i="26" a="1"/>
  <c r="F392" i="26" s="1"/>
  <c r="B393" i="26" a="1"/>
  <c r="B393" i="26" s="1"/>
  <c r="F393" i="26" a="1"/>
  <c r="F393" i="26" s="1"/>
  <c r="B394" i="26" a="1"/>
  <c r="B394" i="26" s="1"/>
  <c r="F394" i="26" a="1"/>
  <c r="F394" i="26" s="1"/>
  <c r="B395" i="26" a="1"/>
  <c r="B395" i="26" s="1"/>
  <c r="F395" i="26" a="1"/>
  <c r="F395" i="26" s="1"/>
  <c r="B396" i="26" a="1"/>
  <c r="B396" i="26" s="1"/>
  <c r="F396" i="26" a="1"/>
  <c r="F396" i="26" s="1"/>
  <c r="B397" i="26" a="1"/>
  <c r="B397" i="26" s="1"/>
  <c r="F397" i="26" a="1"/>
  <c r="F397" i="26" s="1"/>
  <c r="B398" i="26" a="1"/>
  <c r="B398" i="26" s="1"/>
  <c r="F398" i="26" a="1"/>
  <c r="F398" i="26" s="1"/>
  <c r="B399" i="26" a="1"/>
  <c r="B399" i="26" s="1"/>
  <c r="F399" i="26" a="1"/>
  <c r="F399" i="26" s="1"/>
  <c r="B400" i="26" a="1"/>
  <c r="B400" i="26" s="1"/>
  <c r="F400" i="26" a="1"/>
  <c r="F400" i="26" s="1"/>
  <c r="B401" i="26" a="1"/>
  <c r="B401" i="26" s="1"/>
  <c r="F401" i="26" a="1"/>
  <c r="F401" i="26" s="1"/>
  <c r="B402" i="26" a="1"/>
  <c r="B402" i="26" s="1"/>
  <c r="F402" i="26" a="1"/>
  <c r="F402" i="26" s="1"/>
  <c r="B403" i="26" a="1"/>
  <c r="B403" i="26" s="1"/>
  <c r="F403" i="26" a="1"/>
  <c r="F403" i="26" s="1"/>
  <c r="B404" i="26" a="1"/>
  <c r="B404" i="26" s="1"/>
  <c r="F404" i="26" a="1"/>
  <c r="F404" i="26" s="1"/>
  <c r="B405" i="26" a="1"/>
  <c r="B405" i="26" s="1"/>
  <c r="F405" i="26" a="1"/>
  <c r="F405" i="26" s="1"/>
  <c r="B406" i="26" a="1"/>
  <c r="B406" i="26" s="1"/>
  <c r="F406" i="26" a="1"/>
  <c r="F406" i="26" s="1"/>
  <c r="B407" i="26" a="1"/>
  <c r="B407" i="26" s="1"/>
  <c r="F407" i="26" a="1"/>
  <c r="F407" i="26" s="1"/>
  <c r="B408" i="26" a="1"/>
  <c r="B408" i="26" s="1"/>
  <c r="F408" i="26" a="1"/>
  <c r="F408" i="26" s="1"/>
  <c r="B409" i="26" a="1"/>
  <c r="B409" i="26" s="1"/>
  <c r="F409" i="26" a="1"/>
  <c r="F409" i="26" s="1"/>
  <c r="B410" i="26" a="1"/>
  <c r="B410" i="26" s="1"/>
  <c r="F410" i="26" a="1"/>
  <c r="F410" i="26" s="1"/>
  <c r="B411" i="26" a="1"/>
  <c r="B411" i="26" s="1"/>
  <c r="F411" i="26" a="1"/>
  <c r="F411" i="26" s="1"/>
  <c r="B412" i="26" a="1"/>
  <c r="B412" i="26" s="1"/>
  <c r="F412" i="26" a="1"/>
  <c r="F412" i="26" s="1"/>
  <c r="B413" i="26" a="1"/>
  <c r="B413" i="26" s="1"/>
  <c r="F413" i="26" a="1"/>
  <c r="F413" i="26" s="1"/>
  <c r="B414" i="26" a="1"/>
  <c r="B414" i="26" s="1"/>
  <c r="F414" i="26" a="1"/>
  <c r="F414" i="26" s="1"/>
  <c r="B415" i="26" a="1"/>
  <c r="B415" i="26" s="1"/>
  <c r="F415" i="26" a="1"/>
  <c r="F415" i="26" s="1"/>
  <c r="B416" i="26" a="1"/>
  <c r="B416" i="26" s="1"/>
  <c r="F416" i="26" a="1"/>
  <c r="F416" i="26" s="1"/>
  <c r="B417" i="26" a="1"/>
  <c r="B417" i="26" s="1"/>
  <c r="F417" i="26" a="1"/>
  <c r="F417" i="26" s="1"/>
  <c r="B418" i="26" a="1"/>
  <c r="B418" i="26" s="1"/>
  <c r="F418" i="26" a="1"/>
  <c r="F418" i="26" s="1"/>
  <c r="B419" i="26" a="1"/>
  <c r="B419" i="26" s="1"/>
  <c r="F419" i="26" a="1"/>
  <c r="F419" i="26" s="1"/>
  <c r="B420" i="26" a="1"/>
  <c r="B420" i="26" s="1"/>
  <c r="F420" i="26" a="1"/>
  <c r="F420" i="26" s="1"/>
  <c r="B421" i="26" a="1"/>
  <c r="B421" i="26" s="1"/>
  <c r="F421" i="26" a="1"/>
  <c r="F421" i="26" s="1"/>
  <c r="B422" i="26" a="1"/>
  <c r="B422" i="26" s="1"/>
  <c r="F422" i="26" a="1"/>
  <c r="F422" i="26" s="1"/>
  <c r="B423" i="26" a="1"/>
  <c r="B423" i="26" s="1"/>
  <c r="F423" i="26" a="1"/>
  <c r="F423" i="26" s="1"/>
  <c r="B424" i="26" a="1"/>
  <c r="B424" i="26" s="1"/>
  <c r="F424" i="26" a="1"/>
  <c r="F424" i="26" s="1"/>
  <c r="B425" i="26" a="1"/>
  <c r="B425" i="26" s="1"/>
  <c r="F425" i="26" a="1"/>
  <c r="F425" i="26" s="1"/>
  <c r="B426" i="26" a="1"/>
  <c r="B426" i="26" s="1"/>
  <c r="F426" i="26" a="1"/>
  <c r="F426" i="26" s="1"/>
  <c r="B427" i="26" a="1"/>
  <c r="B427" i="26" s="1"/>
  <c r="F427" i="26" a="1"/>
  <c r="F427" i="26" s="1"/>
  <c r="B428" i="26" a="1"/>
  <c r="B428" i="26" s="1"/>
  <c r="F428" i="26" a="1"/>
  <c r="F428" i="26" s="1"/>
  <c r="B429" i="26" a="1"/>
  <c r="B429" i="26" s="1"/>
  <c r="F429" i="26" a="1"/>
  <c r="F429" i="26" s="1"/>
  <c r="B430" i="26" a="1"/>
  <c r="B430" i="26" s="1"/>
  <c r="F430" i="26" a="1"/>
  <c r="F430" i="26" s="1"/>
  <c r="B431" i="26" a="1"/>
  <c r="B431" i="26" s="1"/>
  <c r="F431" i="26" a="1"/>
  <c r="F431" i="26" s="1"/>
  <c r="B432" i="26" a="1"/>
  <c r="B432" i="26" s="1"/>
  <c r="F432" i="26" a="1"/>
  <c r="F432" i="26" s="1"/>
  <c r="B433" i="26" a="1"/>
  <c r="B433" i="26" s="1"/>
  <c r="F433" i="26" a="1"/>
  <c r="F433" i="26" s="1"/>
  <c r="B434" i="26" a="1"/>
  <c r="B434" i="26" s="1"/>
  <c r="F434" i="26" a="1"/>
  <c r="F434" i="26" s="1"/>
  <c r="B435" i="26" a="1"/>
  <c r="B435" i="26" s="1"/>
  <c r="F435" i="26" a="1"/>
  <c r="F435" i="26" s="1"/>
  <c r="B436" i="26" a="1"/>
  <c r="B436" i="26" s="1"/>
  <c r="F436" i="26" a="1"/>
  <c r="F436" i="26" s="1"/>
  <c r="B437" i="26" a="1"/>
  <c r="B437" i="26" s="1"/>
  <c r="F437" i="26" a="1"/>
  <c r="F437" i="26" s="1"/>
  <c r="B438" i="26" a="1"/>
  <c r="B438" i="26" s="1"/>
  <c r="F438" i="26" a="1"/>
  <c r="F438" i="26" s="1"/>
  <c r="B439" i="26" a="1"/>
  <c r="B439" i="26" s="1"/>
  <c r="F439" i="26" a="1"/>
  <c r="F439" i="26" s="1"/>
  <c r="B440" i="26" a="1"/>
  <c r="B440" i="26" s="1"/>
  <c r="F440" i="26" a="1"/>
  <c r="F440" i="26" s="1"/>
  <c r="B441" i="26" a="1"/>
  <c r="B441" i="26" s="1"/>
  <c r="F441" i="26" a="1"/>
  <c r="F441" i="26" s="1"/>
  <c r="B442" i="26" a="1"/>
  <c r="B442" i="26" s="1"/>
  <c r="F442" i="26" a="1"/>
  <c r="F442" i="26" s="1"/>
  <c r="B443" i="26" a="1"/>
  <c r="B443" i="26" s="1"/>
  <c r="F443" i="26" a="1"/>
  <c r="F443" i="26" s="1"/>
  <c r="B444" i="26" a="1"/>
  <c r="B444" i="26" s="1"/>
  <c r="F444" i="26" a="1"/>
  <c r="F444" i="26" s="1"/>
  <c r="B445" i="26" a="1"/>
  <c r="B445" i="26" s="1"/>
  <c r="F445" i="26" a="1"/>
  <c r="F445" i="26" s="1"/>
  <c r="B446" i="26" a="1"/>
  <c r="B446" i="26" s="1"/>
  <c r="F446" i="26" a="1"/>
  <c r="F446" i="26" s="1"/>
  <c r="B447" i="26" a="1"/>
  <c r="B447" i="26" s="1"/>
  <c r="F447" i="26" a="1"/>
  <c r="F447" i="26" s="1"/>
  <c r="B448" i="26" a="1"/>
  <c r="B448" i="26" s="1"/>
  <c r="F448" i="26" a="1"/>
  <c r="F448" i="26" s="1"/>
  <c r="B449" i="26" a="1"/>
  <c r="B449" i="26" s="1"/>
  <c r="F449" i="26" a="1"/>
  <c r="F449" i="26" s="1"/>
  <c r="B450" i="26" a="1"/>
  <c r="B450" i="26" s="1"/>
  <c r="F450" i="26" a="1"/>
  <c r="F450" i="26" s="1"/>
  <c r="B451" i="26" a="1"/>
  <c r="B451" i="26" s="1"/>
  <c r="F451" i="26" a="1"/>
  <c r="F451" i="26" s="1"/>
  <c r="B452" i="26" a="1"/>
  <c r="B452" i="26" s="1"/>
  <c r="F452" i="26" a="1"/>
  <c r="F452" i="26" s="1"/>
  <c r="B453" i="26" a="1"/>
  <c r="B453" i="26" s="1"/>
  <c r="F453" i="26" a="1"/>
  <c r="F453" i="26" s="1"/>
  <c r="B454" i="26" a="1"/>
  <c r="B454" i="26" s="1"/>
  <c r="F454" i="26" a="1"/>
  <c r="F454" i="26" s="1"/>
  <c r="B455" i="26" a="1"/>
  <c r="B455" i="26" s="1"/>
  <c r="F455" i="26" a="1"/>
  <c r="F455" i="26" s="1"/>
  <c r="B456" i="26" a="1"/>
  <c r="B456" i="26" s="1"/>
  <c r="F456" i="26" a="1"/>
  <c r="F456" i="26" s="1"/>
  <c r="B457" i="26" a="1"/>
  <c r="B457" i="26" s="1"/>
  <c r="F457" i="26" a="1"/>
  <c r="F457" i="26" s="1"/>
  <c r="B458" i="26" a="1"/>
  <c r="B458" i="26" s="1"/>
  <c r="F458" i="26" a="1"/>
  <c r="F458" i="26" s="1"/>
  <c r="B459" i="26" a="1"/>
  <c r="B459" i="26" s="1"/>
  <c r="F459" i="26" a="1"/>
  <c r="F459" i="26" s="1"/>
  <c r="B460" i="26" a="1"/>
  <c r="B460" i="26" s="1"/>
  <c r="F460" i="26" a="1"/>
  <c r="F460" i="26" s="1"/>
  <c r="B461" i="26" a="1"/>
  <c r="B461" i="26" s="1"/>
  <c r="F461" i="26" a="1"/>
  <c r="F461" i="26" s="1"/>
  <c r="B462" i="26" a="1"/>
  <c r="B462" i="26" s="1"/>
  <c r="F462" i="26" a="1"/>
  <c r="F462" i="26" s="1"/>
  <c r="B463" i="26" a="1"/>
  <c r="B463" i="26" s="1"/>
  <c r="F463" i="26" a="1"/>
  <c r="F463" i="26" s="1"/>
  <c r="B464" i="26" a="1"/>
  <c r="B464" i="26" s="1"/>
  <c r="F464" i="26" a="1"/>
  <c r="F464" i="26" s="1"/>
  <c r="B465" i="26" a="1"/>
  <c r="B465" i="26" s="1"/>
  <c r="F465" i="26" a="1"/>
  <c r="F465" i="26" s="1"/>
  <c r="B466" i="26" a="1"/>
  <c r="B466" i="26" s="1"/>
  <c r="F466" i="26" a="1"/>
  <c r="F466" i="26" s="1"/>
  <c r="B467" i="26" a="1"/>
  <c r="B467" i="26" s="1"/>
  <c r="F467" i="26" a="1"/>
  <c r="F467" i="26" s="1"/>
  <c r="B468" i="26" a="1"/>
  <c r="B468" i="26" s="1"/>
  <c r="F468" i="26" a="1"/>
  <c r="F468" i="26" s="1"/>
  <c r="B469" i="26" a="1"/>
  <c r="B469" i="26" s="1"/>
  <c r="F469" i="26" a="1"/>
  <c r="F469" i="26" s="1"/>
  <c r="B470" i="26" a="1"/>
  <c r="B470" i="26" s="1"/>
  <c r="F470" i="26" a="1"/>
  <c r="F470" i="26" s="1"/>
  <c r="B471" i="26" a="1"/>
  <c r="B471" i="26" s="1"/>
  <c r="F471" i="26" a="1"/>
  <c r="F471" i="26" s="1"/>
  <c r="B472" i="26" a="1"/>
  <c r="B472" i="26" s="1"/>
  <c r="F472" i="26" a="1"/>
  <c r="F472" i="26" s="1"/>
  <c r="B473" i="26" a="1"/>
  <c r="B473" i="26" s="1"/>
  <c r="F473" i="26" a="1"/>
  <c r="F473" i="26" s="1"/>
  <c r="B474" i="26" a="1"/>
  <c r="B474" i="26" s="1"/>
  <c r="F474" i="26" a="1"/>
  <c r="F474" i="26" s="1"/>
  <c r="B475" i="26" a="1"/>
  <c r="B475" i="26" s="1"/>
  <c r="F475" i="26" a="1"/>
  <c r="F475" i="26" s="1"/>
  <c r="B476" i="26" a="1"/>
  <c r="B476" i="26" s="1"/>
  <c r="F476" i="26" a="1"/>
  <c r="F476" i="26" s="1"/>
  <c r="B477" i="26" a="1"/>
  <c r="B477" i="26" s="1"/>
  <c r="F477" i="26" a="1"/>
  <c r="F477" i="26" s="1"/>
  <c r="B478" i="26" a="1"/>
  <c r="B478" i="26" s="1"/>
  <c r="F478" i="26" a="1"/>
  <c r="F478" i="26" s="1"/>
  <c r="B479" i="26" a="1"/>
  <c r="B479" i="26" s="1"/>
  <c r="F479" i="26" a="1"/>
  <c r="F479" i="26" s="1"/>
  <c r="B480" i="26" a="1"/>
  <c r="B480" i="26" s="1"/>
  <c r="F480" i="26" a="1"/>
  <c r="F480" i="26" s="1"/>
  <c r="B481" i="26" a="1"/>
  <c r="B481" i="26" s="1"/>
  <c r="F481" i="26" a="1"/>
  <c r="F481" i="26" s="1"/>
  <c r="B482" i="26" a="1"/>
  <c r="B482" i="26" s="1"/>
  <c r="F482" i="26" a="1"/>
  <c r="F482" i="26" s="1"/>
  <c r="B483" i="26" a="1"/>
  <c r="B483" i="26" s="1"/>
  <c r="F483" i="26" a="1"/>
  <c r="F483" i="26" s="1"/>
  <c r="B484" i="26" a="1"/>
  <c r="B484" i="26" s="1"/>
  <c r="F484" i="26" a="1"/>
  <c r="F484" i="26" s="1"/>
  <c r="B485" i="26" a="1"/>
  <c r="B485" i="26" s="1"/>
  <c r="F485" i="26" a="1"/>
  <c r="F485" i="26" s="1"/>
  <c r="B486" i="26" a="1"/>
  <c r="B486" i="26" s="1"/>
  <c r="F486" i="26" a="1"/>
  <c r="F486" i="26" s="1"/>
  <c r="B487" i="26" a="1"/>
  <c r="B487" i="26" s="1"/>
  <c r="F487" i="26" a="1"/>
  <c r="F487" i="26" s="1"/>
  <c r="B488" i="26" a="1"/>
  <c r="B488" i="26" s="1"/>
  <c r="F488" i="26" a="1"/>
  <c r="F488" i="26" s="1"/>
  <c r="B489" i="26" a="1"/>
  <c r="B489" i="26" s="1"/>
  <c r="F489" i="26" a="1"/>
  <c r="F489" i="26" s="1"/>
  <c r="B490" i="26" a="1"/>
  <c r="B490" i="26" s="1"/>
  <c r="F490" i="26" a="1"/>
  <c r="F490" i="26" s="1"/>
  <c r="B491" i="26" a="1"/>
  <c r="B491" i="26" s="1"/>
  <c r="F491" i="26" a="1"/>
  <c r="F491" i="26" s="1"/>
  <c r="B492" i="26" a="1"/>
  <c r="B492" i="26" s="1"/>
  <c r="F492" i="26" a="1"/>
  <c r="F492" i="26" s="1"/>
  <c r="B493" i="26" a="1"/>
  <c r="B493" i="26" s="1"/>
  <c r="F493" i="26" a="1"/>
  <c r="F493" i="26" s="1"/>
  <c r="B494" i="26" a="1"/>
  <c r="B494" i="26" s="1"/>
  <c r="F494" i="26" a="1"/>
  <c r="F494" i="26" s="1"/>
  <c r="B495" i="26" a="1"/>
  <c r="B495" i="26" s="1"/>
  <c r="F495" i="26" a="1"/>
  <c r="F495" i="26" s="1"/>
  <c r="B496" i="26" a="1"/>
  <c r="B496" i="26" s="1"/>
  <c r="F496" i="26" a="1"/>
  <c r="F496" i="26" s="1"/>
  <c r="B497" i="26" a="1"/>
  <c r="B497" i="26" s="1"/>
  <c r="F497" i="26" a="1"/>
  <c r="F497" i="26" s="1"/>
  <c r="B498" i="26" a="1"/>
  <c r="B498" i="26" s="1"/>
  <c r="F498" i="26" a="1"/>
  <c r="F498" i="26" s="1"/>
  <c r="B499" i="26" a="1"/>
  <c r="B499" i="26" s="1"/>
  <c r="F499" i="26" a="1"/>
  <c r="F499" i="26" s="1"/>
  <c r="B500" i="26" a="1"/>
  <c r="B500" i="26" s="1"/>
  <c r="F500" i="26" a="1"/>
  <c r="F500" i="26" s="1"/>
  <c r="B501" i="26" a="1"/>
  <c r="B501" i="26" s="1"/>
  <c r="F501" i="26" a="1"/>
  <c r="F501" i="26" s="1"/>
  <c r="B502" i="26" a="1"/>
  <c r="B502" i="26" s="1"/>
  <c r="F502" i="26" a="1"/>
  <c r="F502" i="26" s="1"/>
  <c r="B503" i="26" a="1"/>
  <c r="B503" i="26" s="1"/>
  <c r="F503" i="26" a="1"/>
  <c r="F503" i="26" s="1"/>
  <c r="B504" i="26" a="1"/>
  <c r="B504" i="26" s="1"/>
  <c r="F504" i="26" a="1"/>
  <c r="F504" i="26" s="1"/>
  <c r="B505" i="26" a="1"/>
  <c r="B505" i="26" s="1"/>
  <c r="F505" i="26" a="1"/>
  <c r="F505" i="26" s="1"/>
  <c r="B506" i="26" a="1"/>
  <c r="B506" i="26" s="1"/>
  <c r="F506" i="26" a="1"/>
  <c r="F506" i="26" s="1"/>
  <c r="B507" i="26" a="1"/>
  <c r="B507" i="26" s="1"/>
  <c r="F507" i="26" a="1"/>
  <c r="F507" i="26" s="1"/>
  <c r="B508" i="26" a="1"/>
  <c r="B508" i="26" s="1"/>
  <c r="F508" i="26" a="1"/>
  <c r="F508" i="26" s="1"/>
  <c r="F122" i="26" a="1"/>
  <c r="F122" i="26" s="1"/>
  <c r="F126" i="26" a="1"/>
  <c r="F126" i="26" s="1"/>
  <c r="F129" i="26" a="1"/>
  <c r="F129" i="26" s="1"/>
  <c r="F131" i="26" a="1"/>
  <c r="F131" i="26" s="1"/>
  <c r="F133" i="26" a="1"/>
  <c r="F133" i="26" s="1"/>
  <c r="F135" i="26" a="1"/>
  <c r="F135" i="26" s="1"/>
  <c r="F137" i="26" a="1"/>
  <c r="F137" i="26" s="1"/>
  <c r="F139" i="26" a="1"/>
  <c r="F139" i="26" s="1"/>
  <c r="F141" i="26" a="1"/>
  <c r="F141" i="26" s="1"/>
  <c r="F143" i="26" a="1"/>
  <c r="F143" i="26" s="1"/>
  <c r="F145" i="26" a="1"/>
  <c r="F145" i="26" s="1"/>
  <c r="F147" i="26" a="1"/>
  <c r="F147" i="26" s="1"/>
  <c r="F149" i="26" a="1"/>
  <c r="F149" i="26" s="1"/>
  <c r="F151" i="26" a="1"/>
  <c r="F151" i="26" s="1"/>
  <c r="F153" i="26" a="1"/>
  <c r="F153" i="26" s="1"/>
  <c r="F155" i="26" a="1"/>
  <c r="F155" i="26" s="1"/>
  <c r="F157" i="26" a="1"/>
  <c r="F157" i="26" s="1"/>
  <c r="F159" i="26" a="1"/>
  <c r="F159" i="26" s="1"/>
  <c r="F161" i="26" a="1"/>
  <c r="F161" i="26" s="1"/>
  <c r="F163" i="26" a="1"/>
  <c r="F163" i="26" s="1"/>
  <c r="F165" i="26" a="1"/>
  <c r="F165" i="26" s="1"/>
  <c r="F167" i="26" a="1"/>
  <c r="F167" i="26" s="1"/>
  <c r="F169" i="26" a="1"/>
  <c r="F169" i="26" s="1"/>
  <c r="F171" i="26" a="1"/>
  <c r="F171" i="26" s="1"/>
  <c r="F173" i="26" a="1"/>
  <c r="F173" i="26" s="1"/>
  <c r="F175" i="26" a="1"/>
  <c r="F175" i="26" s="1"/>
  <c r="F177" i="26" a="1"/>
  <c r="F177" i="26" s="1"/>
  <c r="F179" i="26" a="1"/>
  <c r="F179" i="26" s="1"/>
  <c r="F181" i="26" a="1"/>
  <c r="F181" i="26" s="1"/>
  <c r="F183" i="26" a="1"/>
  <c r="F183" i="26" s="1"/>
  <c r="F185" i="26" a="1"/>
  <c r="F185" i="26" s="1"/>
  <c r="F187" i="26" a="1"/>
  <c r="F187" i="26" s="1"/>
  <c r="F189" i="26" a="1"/>
  <c r="F189" i="26" s="1"/>
  <c r="F191" i="26" a="1"/>
  <c r="F191" i="26" s="1"/>
  <c r="F193" i="26" a="1"/>
  <c r="F193" i="26" s="1"/>
  <c r="F195" i="26" a="1"/>
  <c r="F195" i="26" s="1"/>
  <c r="F197" i="26" a="1"/>
  <c r="F197" i="26" s="1"/>
  <c r="F199" i="26" a="1"/>
  <c r="F199" i="26" s="1"/>
  <c r="F201" i="26" a="1"/>
  <c r="F201" i="26" s="1"/>
  <c r="F203" i="26" a="1"/>
  <c r="F203" i="26" s="1"/>
  <c r="F205" i="26" a="1"/>
  <c r="F205" i="26" s="1"/>
  <c r="F207" i="26" a="1"/>
  <c r="F207" i="26" s="1"/>
  <c r="F209" i="26" a="1"/>
  <c r="F209" i="26" s="1"/>
  <c r="F211" i="26" a="1"/>
  <c r="F211" i="26" s="1"/>
  <c r="F213" i="26" a="1"/>
  <c r="F213" i="26" s="1"/>
  <c r="F215" i="26" a="1"/>
  <c r="F215" i="26" s="1"/>
  <c r="F217" i="26" a="1"/>
  <c r="F217" i="26" s="1"/>
  <c r="F219" i="26" a="1"/>
  <c r="F219" i="26" s="1"/>
  <c r="F221" i="26" a="1"/>
  <c r="F221" i="26" s="1"/>
  <c r="F223" i="26" a="1"/>
  <c r="F223" i="26" s="1"/>
  <c r="F225" i="26" a="1"/>
  <c r="F225" i="26" s="1"/>
  <c r="F227" i="26" a="1"/>
  <c r="F227" i="26" s="1"/>
  <c r="F229" i="26" a="1"/>
  <c r="F229" i="26" s="1"/>
  <c r="F231" i="26" a="1"/>
  <c r="F231" i="26" s="1"/>
  <c r="F233" i="26" a="1"/>
  <c r="F233" i="26" s="1"/>
  <c r="F235" i="26" a="1"/>
  <c r="F235" i="26" s="1"/>
  <c r="F237" i="26" a="1"/>
  <c r="F237" i="26" s="1"/>
  <c r="F239" i="26" a="1"/>
  <c r="F239" i="26" s="1"/>
  <c r="F241" i="26" a="1"/>
  <c r="F241" i="26" s="1"/>
  <c r="H242" i="26" a="1"/>
  <c r="H242" i="26" s="1"/>
  <c r="H243" i="26" a="1"/>
  <c r="H243" i="26" s="1"/>
  <c r="H244" i="26" a="1"/>
  <c r="H244" i="26" s="1"/>
  <c r="H245" i="26" a="1"/>
  <c r="H245" i="26" s="1"/>
  <c r="H246" i="26" a="1"/>
  <c r="H246" i="26" s="1"/>
  <c r="H247" i="26" a="1"/>
  <c r="H247" i="26" s="1"/>
  <c r="H248" i="26" a="1"/>
  <c r="H248" i="26" s="1"/>
  <c r="H249" i="26" a="1"/>
  <c r="H249" i="26" s="1"/>
  <c r="H250" i="26" a="1"/>
  <c r="H250" i="26" s="1"/>
  <c r="H251" i="26" a="1"/>
  <c r="H251" i="26" s="1"/>
  <c r="H252" i="26" a="1"/>
  <c r="H252" i="26" s="1"/>
  <c r="H253" i="26" a="1"/>
  <c r="H253" i="26" s="1"/>
  <c r="H254" i="26" a="1"/>
  <c r="H254" i="26" s="1"/>
  <c r="H255" i="26" a="1"/>
  <c r="H255" i="26" s="1"/>
  <c r="H256" i="26" a="1"/>
  <c r="H256" i="26" s="1"/>
  <c r="H257" i="26" a="1"/>
  <c r="H257" i="26" s="1"/>
  <c r="H258" i="26" a="1"/>
  <c r="H258" i="26" s="1"/>
  <c r="H259" i="26" a="1"/>
  <c r="H259" i="26" s="1"/>
  <c r="H260" i="26" a="1"/>
  <c r="H260" i="26" s="1"/>
  <c r="H261" i="26" a="1"/>
  <c r="H261" i="26" s="1"/>
  <c r="H262" i="26" a="1"/>
  <c r="H262" i="26" s="1"/>
  <c r="H263" i="26" a="1"/>
  <c r="H263" i="26" s="1"/>
  <c r="H264" i="26" a="1"/>
  <c r="H264" i="26" s="1"/>
  <c r="H265" i="26" a="1"/>
  <c r="H265" i="26" s="1"/>
  <c r="H266" i="26" a="1"/>
  <c r="H266" i="26" s="1"/>
  <c r="H267" i="26" a="1"/>
  <c r="H267" i="26" s="1"/>
  <c r="H268" i="26" a="1"/>
  <c r="H268" i="26" s="1"/>
  <c r="H269" i="26" a="1"/>
  <c r="H269" i="26" s="1"/>
  <c r="H270" i="26" a="1"/>
  <c r="H270" i="26" s="1"/>
  <c r="H271" i="26" a="1"/>
  <c r="H271" i="26" s="1"/>
  <c r="H272" i="26" a="1"/>
  <c r="H272" i="26" s="1"/>
  <c r="H273" i="26" a="1"/>
  <c r="H273" i="26" s="1"/>
  <c r="H274" i="26" a="1"/>
  <c r="H274" i="26" s="1"/>
  <c r="H275" i="26" a="1"/>
  <c r="H275" i="26" s="1"/>
  <c r="H276" i="26" a="1"/>
  <c r="H276" i="26" s="1"/>
  <c r="H277" i="26" a="1"/>
  <c r="H277" i="26" s="1"/>
  <c r="H278" i="26" a="1"/>
  <c r="H278" i="26" s="1"/>
  <c r="H279" i="26" a="1"/>
  <c r="H279" i="26" s="1"/>
  <c r="H280" i="26" a="1"/>
  <c r="H280" i="26" s="1"/>
  <c r="H281" i="26" a="1"/>
  <c r="H281" i="26" s="1"/>
  <c r="H282" i="26" a="1"/>
  <c r="H282" i="26" s="1"/>
  <c r="H283" i="26" a="1"/>
  <c r="H283" i="26" s="1"/>
  <c r="H284" i="26" a="1"/>
  <c r="H284" i="26" s="1"/>
  <c r="H285" i="26" a="1"/>
  <c r="H285" i="26" s="1"/>
  <c r="F286" i="26" a="1"/>
  <c r="F286" i="26" s="1"/>
  <c r="C287" i="26" a="1"/>
  <c r="C287" i="26" s="1"/>
  <c r="G287" i="26" a="1"/>
  <c r="G287" i="26" s="1"/>
  <c r="C288" i="26" a="1"/>
  <c r="C288" i="26" s="1"/>
  <c r="G288" i="26" a="1"/>
  <c r="G288" i="26" s="1"/>
  <c r="C289" i="26" a="1"/>
  <c r="C289" i="26" s="1"/>
  <c r="G289" i="26" a="1"/>
  <c r="G289" i="26" s="1"/>
  <c r="C290" i="26" a="1"/>
  <c r="C290" i="26" s="1"/>
  <c r="G290" i="26" a="1"/>
  <c r="G290" i="26" s="1"/>
  <c r="C291" i="26" a="1"/>
  <c r="C291" i="26" s="1"/>
  <c r="G291" i="26" a="1"/>
  <c r="G291" i="26" s="1"/>
  <c r="C292" i="26" a="1"/>
  <c r="C292" i="26" s="1"/>
  <c r="G292" i="26" a="1"/>
  <c r="G292" i="26" s="1"/>
  <c r="C293" i="26" a="1"/>
  <c r="C293" i="26" s="1"/>
  <c r="G293" i="26" a="1"/>
  <c r="G293" i="26" s="1"/>
  <c r="C294" i="26" a="1"/>
  <c r="C294" i="26" s="1"/>
  <c r="G294" i="26" a="1"/>
  <c r="G294" i="26" s="1"/>
  <c r="C295" i="26" a="1"/>
  <c r="C295" i="26" s="1"/>
  <c r="G295" i="26" a="1"/>
  <c r="G295" i="26" s="1"/>
  <c r="C296" i="26" a="1"/>
  <c r="C296" i="26" s="1"/>
  <c r="G296" i="26" a="1"/>
  <c r="G296" i="26" s="1"/>
  <c r="C297" i="26" a="1"/>
  <c r="C297" i="26" s="1"/>
  <c r="G297" i="26" a="1"/>
  <c r="G297" i="26" s="1"/>
  <c r="C298" i="26" a="1"/>
  <c r="C298" i="26" s="1"/>
  <c r="G298" i="26" a="1"/>
  <c r="G298" i="26" s="1"/>
  <c r="C299" i="26" a="1"/>
  <c r="C299" i="26" s="1"/>
  <c r="G299" i="26" a="1"/>
  <c r="G299" i="26" s="1"/>
  <c r="C300" i="26" a="1"/>
  <c r="C300" i="26" s="1"/>
  <c r="G300" i="26" a="1"/>
  <c r="G300" i="26" s="1"/>
  <c r="C301" i="26" a="1"/>
  <c r="C301" i="26" s="1"/>
  <c r="G301" i="26" a="1"/>
  <c r="G301" i="26" s="1"/>
  <c r="C302" i="26" a="1"/>
  <c r="C302" i="26" s="1"/>
  <c r="G302" i="26" a="1"/>
  <c r="G302" i="26" s="1"/>
  <c r="C303" i="26" a="1"/>
  <c r="C303" i="26" s="1"/>
  <c r="G303" i="26" a="1"/>
  <c r="G303" i="26" s="1"/>
  <c r="C304" i="26" a="1"/>
  <c r="C304" i="26" s="1"/>
  <c r="G304" i="26" a="1"/>
  <c r="G304" i="26" s="1"/>
  <c r="C305" i="26" a="1"/>
  <c r="C305" i="26" s="1"/>
  <c r="G305" i="26" a="1"/>
  <c r="G305" i="26" s="1"/>
  <c r="C306" i="26" a="1"/>
  <c r="C306" i="26" s="1"/>
  <c r="G306" i="26" a="1"/>
  <c r="G306" i="26" s="1"/>
  <c r="C307" i="26" a="1"/>
  <c r="C307" i="26" s="1"/>
  <c r="G307" i="26" a="1"/>
  <c r="G307" i="26" s="1"/>
  <c r="C308" i="26" a="1"/>
  <c r="C308" i="26" s="1"/>
  <c r="G308" i="26" a="1"/>
  <c r="G308" i="26" s="1"/>
  <c r="C309" i="26" a="1"/>
  <c r="C309" i="26" s="1"/>
  <c r="G309" i="26" a="1"/>
  <c r="G309" i="26" s="1"/>
  <c r="C310" i="26" a="1"/>
  <c r="C310" i="26" s="1"/>
  <c r="G310" i="26" a="1"/>
  <c r="G310" i="26" s="1"/>
  <c r="C311" i="26" a="1"/>
  <c r="C311" i="26" s="1"/>
  <c r="G311" i="26" a="1"/>
  <c r="G311" i="26" s="1"/>
  <c r="C312" i="26" a="1"/>
  <c r="C312" i="26" s="1"/>
  <c r="G312" i="26" a="1"/>
  <c r="G312" i="26" s="1"/>
  <c r="C313" i="26" a="1"/>
  <c r="C313" i="26" s="1"/>
  <c r="G313" i="26" a="1"/>
  <c r="G313" i="26" s="1"/>
  <c r="C314" i="26" a="1"/>
  <c r="C314" i="26" s="1"/>
  <c r="G314" i="26" a="1"/>
  <c r="G314" i="26" s="1"/>
  <c r="C315" i="26" a="1"/>
  <c r="C315" i="26" s="1"/>
  <c r="G315" i="26" a="1"/>
  <c r="G315" i="26" s="1"/>
  <c r="C316" i="26" a="1"/>
  <c r="C316" i="26" s="1"/>
  <c r="G316" i="26" a="1"/>
  <c r="G316" i="26" s="1"/>
  <c r="C317" i="26" a="1"/>
  <c r="C317" i="26" s="1"/>
  <c r="G317" i="26" a="1"/>
  <c r="G317" i="26" s="1"/>
  <c r="C318" i="26" a="1"/>
  <c r="C318" i="26" s="1"/>
  <c r="G318" i="26" a="1"/>
  <c r="G318" i="26" s="1"/>
  <c r="C319" i="26" a="1"/>
  <c r="C319" i="26" s="1"/>
  <c r="G319" i="26" a="1"/>
  <c r="G319" i="26" s="1"/>
  <c r="C320" i="26" a="1"/>
  <c r="C320" i="26" s="1"/>
  <c r="G320" i="26" a="1"/>
  <c r="G320" i="26" s="1"/>
  <c r="C321" i="26" a="1"/>
  <c r="C321" i="26" s="1"/>
  <c r="G321" i="26" a="1"/>
  <c r="G321" i="26" s="1"/>
  <c r="C322" i="26" a="1"/>
  <c r="C322" i="26" s="1"/>
  <c r="G322" i="26" a="1"/>
  <c r="G322" i="26" s="1"/>
  <c r="C323" i="26" a="1"/>
  <c r="C323" i="26" s="1"/>
  <c r="G323" i="26" a="1"/>
  <c r="G323" i="26" s="1"/>
  <c r="C324" i="26" a="1"/>
  <c r="C324" i="26" s="1"/>
  <c r="G324" i="26" a="1"/>
  <c r="G324" i="26" s="1"/>
  <c r="C325" i="26" a="1"/>
  <c r="C325" i="26" s="1"/>
  <c r="G325" i="26" a="1"/>
  <c r="G325" i="26" s="1"/>
  <c r="C326" i="26" a="1"/>
  <c r="C326" i="26" s="1"/>
  <c r="G326" i="26" a="1"/>
  <c r="G326" i="26" s="1"/>
  <c r="C327" i="26" a="1"/>
  <c r="C327" i="26" s="1"/>
  <c r="G327" i="26" a="1"/>
  <c r="G327" i="26" s="1"/>
  <c r="C328" i="26" a="1"/>
  <c r="C328" i="26" s="1"/>
  <c r="G328" i="26" a="1"/>
  <c r="G328" i="26" s="1"/>
  <c r="C329" i="26" a="1"/>
  <c r="C329" i="26" s="1"/>
  <c r="G329" i="26" a="1"/>
  <c r="G329" i="26" s="1"/>
  <c r="C330" i="26" a="1"/>
  <c r="C330" i="26" s="1"/>
  <c r="G330" i="26" a="1"/>
  <c r="G330" i="26" s="1"/>
  <c r="C331" i="26" a="1"/>
  <c r="C331" i="26" s="1"/>
  <c r="G331" i="26" a="1"/>
  <c r="G331" i="26" s="1"/>
  <c r="C332" i="26" a="1"/>
  <c r="C332" i="26" s="1"/>
  <c r="G332" i="26" a="1"/>
  <c r="G332" i="26" s="1"/>
  <c r="C333" i="26" a="1"/>
  <c r="C333" i="26" s="1"/>
  <c r="G333" i="26" a="1"/>
  <c r="G333" i="26" s="1"/>
  <c r="C334" i="26" a="1"/>
  <c r="C334" i="26" s="1"/>
  <c r="G334" i="26" a="1"/>
  <c r="G334" i="26" s="1"/>
  <c r="C335" i="26" a="1"/>
  <c r="C335" i="26" s="1"/>
  <c r="G335" i="26" a="1"/>
  <c r="G335" i="26" s="1"/>
  <c r="C336" i="26" a="1"/>
  <c r="C336" i="26" s="1"/>
  <c r="G336" i="26" a="1"/>
  <c r="G336" i="26" s="1"/>
  <c r="C337" i="26" a="1"/>
  <c r="C337" i="26" s="1"/>
  <c r="G337" i="26" a="1"/>
  <c r="G337" i="26" s="1"/>
  <c r="C338" i="26" a="1"/>
  <c r="C338" i="26" s="1"/>
  <c r="G338" i="26" a="1"/>
  <c r="G338" i="26" s="1"/>
  <c r="C339" i="26" a="1"/>
  <c r="C339" i="26" s="1"/>
  <c r="G339" i="26" a="1"/>
  <c r="G339" i="26" s="1"/>
  <c r="C340" i="26" a="1"/>
  <c r="C340" i="26" s="1"/>
  <c r="G340" i="26" a="1"/>
  <c r="G340" i="26" s="1"/>
  <c r="C341" i="26" a="1"/>
  <c r="C341" i="26" s="1"/>
  <c r="G341" i="26" a="1"/>
  <c r="G341" i="26" s="1"/>
  <c r="C342" i="26" a="1"/>
  <c r="C342" i="26" s="1"/>
  <c r="G342" i="26" a="1"/>
  <c r="G342" i="26" s="1"/>
  <c r="C343" i="26" a="1"/>
  <c r="C343" i="26" s="1"/>
  <c r="G343" i="26" a="1"/>
  <c r="G343" i="26" s="1"/>
  <c r="C344" i="26" a="1"/>
  <c r="C344" i="26" s="1"/>
  <c r="G344" i="26" a="1"/>
  <c r="G344" i="26" s="1"/>
  <c r="C345" i="26" a="1"/>
  <c r="C345" i="26" s="1"/>
  <c r="G345" i="26" a="1"/>
  <c r="G345" i="26" s="1"/>
  <c r="C346" i="26" a="1"/>
  <c r="C346" i="26" s="1"/>
  <c r="G346" i="26" a="1"/>
  <c r="G346" i="26" s="1"/>
  <c r="C347" i="26" a="1"/>
  <c r="C347" i="26" s="1"/>
  <c r="G347" i="26" a="1"/>
  <c r="G347" i="26" s="1"/>
  <c r="C348" i="26" a="1"/>
  <c r="C348" i="26" s="1"/>
  <c r="G348" i="26" a="1"/>
  <c r="G348" i="26" s="1"/>
  <c r="C349" i="26" a="1"/>
  <c r="C349" i="26" s="1"/>
  <c r="G349" i="26" a="1"/>
  <c r="G349" i="26" s="1"/>
  <c r="C350" i="26" a="1"/>
  <c r="C350" i="26" s="1"/>
  <c r="G350" i="26" a="1"/>
  <c r="G350" i="26" s="1"/>
  <c r="C351" i="26" a="1"/>
  <c r="C351" i="26" s="1"/>
  <c r="G351" i="26" a="1"/>
  <c r="G351" i="26" s="1"/>
  <c r="C352" i="26" a="1"/>
  <c r="C352" i="26" s="1"/>
  <c r="G352" i="26" a="1"/>
  <c r="G352" i="26" s="1"/>
  <c r="C353" i="26" a="1"/>
  <c r="C353" i="26" s="1"/>
  <c r="G353" i="26" a="1"/>
  <c r="G353" i="26" s="1"/>
  <c r="C354" i="26" a="1"/>
  <c r="C354" i="26" s="1"/>
  <c r="G354" i="26" a="1"/>
  <c r="G354" i="26" s="1"/>
  <c r="C355" i="26" a="1"/>
  <c r="C355" i="26" s="1"/>
  <c r="G355" i="26" a="1"/>
  <c r="G355" i="26" s="1"/>
  <c r="C356" i="26" a="1"/>
  <c r="C356" i="26" s="1"/>
  <c r="G356" i="26" a="1"/>
  <c r="G356" i="26" s="1"/>
  <c r="C357" i="26" a="1"/>
  <c r="C357" i="26" s="1"/>
  <c r="G357" i="26" a="1"/>
  <c r="G357" i="26" s="1"/>
  <c r="C358" i="26" a="1"/>
  <c r="C358" i="26" s="1"/>
  <c r="G358" i="26" a="1"/>
  <c r="G358" i="26" s="1"/>
  <c r="C359" i="26" a="1"/>
  <c r="C359" i="26" s="1"/>
  <c r="G359" i="26" a="1"/>
  <c r="G359" i="26" s="1"/>
  <c r="C360" i="26" a="1"/>
  <c r="C360" i="26" s="1"/>
  <c r="G360" i="26" a="1"/>
  <c r="G360" i="26" s="1"/>
  <c r="C361" i="26" a="1"/>
  <c r="C361" i="26" s="1"/>
  <c r="G361" i="26" a="1"/>
  <c r="G361" i="26" s="1"/>
  <c r="C362" i="26" a="1"/>
  <c r="C362" i="26" s="1"/>
  <c r="G362" i="26" a="1"/>
  <c r="G362" i="26" s="1"/>
  <c r="C363" i="26" a="1"/>
  <c r="C363" i="26" s="1"/>
  <c r="G363" i="26" a="1"/>
  <c r="G363" i="26" s="1"/>
  <c r="C364" i="26" a="1"/>
  <c r="C364" i="26" s="1"/>
  <c r="G364" i="26" a="1"/>
  <c r="G364" i="26" s="1"/>
  <c r="C365" i="26" a="1"/>
  <c r="C365" i="26" s="1"/>
  <c r="G365" i="26" a="1"/>
  <c r="G365" i="26" s="1"/>
  <c r="C366" i="26" a="1"/>
  <c r="C366" i="26" s="1"/>
  <c r="G366" i="26" a="1"/>
  <c r="G366" i="26" s="1"/>
  <c r="C367" i="26" a="1"/>
  <c r="C367" i="26" s="1"/>
  <c r="G367" i="26" a="1"/>
  <c r="G367" i="26" s="1"/>
  <c r="C368" i="26" a="1"/>
  <c r="C368" i="26" s="1"/>
  <c r="G368" i="26" a="1"/>
  <c r="G368" i="26" s="1"/>
  <c r="C369" i="26" a="1"/>
  <c r="C369" i="26" s="1"/>
  <c r="G369" i="26" a="1"/>
  <c r="G369" i="26" s="1"/>
  <c r="C370" i="26" a="1"/>
  <c r="C370" i="26" s="1"/>
  <c r="G370" i="26" a="1"/>
  <c r="G370" i="26" s="1"/>
  <c r="C371" i="26" a="1"/>
  <c r="C371" i="26" s="1"/>
  <c r="G371" i="26" a="1"/>
  <c r="G371" i="26" s="1"/>
  <c r="C372" i="26" a="1"/>
  <c r="C372" i="26" s="1"/>
  <c r="G372" i="26" a="1"/>
  <c r="G372" i="26" s="1"/>
  <c r="C373" i="26" a="1"/>
  <c r="C373" i="26" s="1"/>
  <c r="G373" i="26" a="1"/>
  <c r="G373" i="26" s="1"/>
  <c r="C374" i="26" a="1"/>
  <c r="C374" i="26" s="1"/>
  <c r="G374" i="26" a="1"/>
  <c r="G374" i="26" s="1"/>
  <c r="C375" i="26" a="1"/>
  <c r="C375" i="26" s="1"/>
  <c r="G375" i="26" a="1"/>
  <c r="G375" i="26" s="1"/>
  <c r="C376" i="26" a="1"/>
  <c r="C376" i="26" s="1"/>
  <c r="G376" i="26" a="1"/>
  <c r="G376" i="26" s="1"/>
  <c r="C377" i="26" a="1"/>
  <c r="C377" i="26" s="1"/>
  <c r="G377" i="26" a="1"/>
  <c r="G377" i="26" s="1"/>
  <c r="C378" i="26" a="1"/>
  <c r="C378" i="26" s="1"/>
  <c r="G378" i="26" a="1"/>
  <c r="G378" i="26" s="1"/>
  <c r="C379" i="26" a="1"/>
  <c r="C379" i="26" s="1"/>
  <c r="G379" i="26" a="1"/>
  <c r="G379" i="26" s="1"/>
  <c r="C380" i="26" a="1"/>
  <c r="C380" i="26" s="1"/>
  <c r="G380" i="26" a="1"/>
  <c r="G380" i="26" s="1"/>
  <c r="C381" i="26" a="1"/>
  <c r="C381" i="26" s="1"/>
  <c r="G381" i="26" a="1"/>
  <c r="G381" i="26" s="1"/>
  <c r="C382" i="26" a="1"/>
  <c r="C382" i="26" s="1"/>
  <c r="G382" i="26" a="1"/>
  <c r="G382" i="26" s="1"/>
  <c r="C383" i="26" a="1"/>
  <c r="C383" i="26" s="1"/>
  <c r="G383" i="26" a="1"/>
  <c r="G383" i="26" s="1"/>
  <c r="C384" i="26" a="1"/>
  <c r="C384" i="26" s="1"/>
  <c r="G384" i="26" a="1"/>
  <c r="G384" i="26" s="1"/>
  <c r="C385" i="26" a="1"/>
  <c r="C385" i="26" s="1"/>
  <c r="G385" i="26" a="1"/>
  <c r="G385" i="26" s="1"/>
  <c r="C386" i="26" a="1"/>
  <c r="C386" i="26" s="1"/>
  <c r="G386" i="26" a="1"/>
  <c r="G386" i="26" s="1"/>
  <c r="C387" i="26" a="1"/>
  <c r="C387" i="26" s="1"/>
  <c r="G387" i="26" a="1"/>
  <c r="G387" i="26" s="1"/>
  <c r="C388" i="26" a="1"/>
  <c r="C388" i="26" s="1"/>
  <c r="G388" i="26" a="1"/>
  <c r="G388" i="26" s="1"/>
  <c r="C389" i="26" a="1"/>
  <c r="C389" i="26" s="1"/>
  <c r="G389" i="26" a="1"/>
  <c r="G389" i="26" s="1"/>
  <c r="C390" i="26" a="1"/>
  <c r="C390" i="26" s="1"/>
  <c r="G390" i="26" a="1"/>
  <c r="G390" i="26" s="1"/>
  <c r="C391" i="26" a="1"/>
  <c r="C391" i="26" s="1"/>
  <c r="G391" i="26" a="1"/>
  <c r="G391" i="26" s="1"/>
  <c r="C392" i="26" a="1"/>
  <c r="C392" i="26" s="1"/>
  <c r="G392" i="26" a="1"/>
  <c r="G392" i="26" s="1"/>
  <c r="C393" i="26" a="1"/>
  <c r="C393" i="26" s="1"/>
  <c r="G393" i="26" a="1"/>
  <c r="G393" i="26" s="1"/>
  <c r="C394" i="26" a="1"/>
  <c r="C394" i="26" s="1"/>
  <c r="G394" i="26" a="1"/>
  <c r="G394" i="26" s="1"/>
  <c r="C395" i="26" a="1"/>
  <c r="C395" i="26" s="1"/>
  <c r="G395" i="26" a="1"/>
  <c r="G395" i="26" s="1"/>
  <c r="C396" i="26" a="1"/>
  <c r="C396" i="26" s="1"/>
  <c r="G396" i="26" a="1"/>
  <c r="G396" i="26" s="1"/>
  <c r="C397" i="26" a="1"/>
  <c r="C397" i="26" s="1"/>
  <c r="G397" i="26" a="1"/>
  <c r="G397" i="26" s="1"/>
  <c r="C398" i="26" a="1"/>
  <c r="C398" i="26" s="1"/>
  <c r="G398" i="26" a="1"/>
  <c r="G398" i="26" s="1"/>
  <c r="C399" i="26" a="1"/>
  <c r="C399" i="26" s="1"/>
  <c r="G399" i="26" a="1"/>
  <c r="G399" i="26" s="1"/>
  <c r="C400" i="26" a="1"/>
  <c r="C400" i="26" s="1"/>
  <c r="G400" i="26" a="1"/>
  <c r="G400" i="26" s="1"/>
  <c r="C401" i="26" a="1"/>
  <c r="C401" i="26" s="1"/>
  <c r="G401" i="26" a="1"/>
  <c r="G401" i="26" s="1"/>
  <c r="C402" i="26" a="1"/>
  <c r="C402" i="26" s="1"/>
  <c r="G402" i="26" a="1"/>
  <c r="G402" i="26" s="1"/>
  <c r="C403" i="26" a="1"/>
  <c r="C403" i="26" s="1"/>
  <c r="G403" i="26" a="1"/>
  <c r="G403" i="26" s="1"/>
  <c r="C404" i="26" a="1"/>
  <c r="C404" i="26" s="1"/>
  <c r="G404" i="26" a="1"/>
  <c r="G404" i="26" s="1"/>
  <c r="C405" i="26" a="1"/>
  <c r="C405" i="26" s="1"/>
  <c r="G405" i="26" a="1"/>
  <c r="G405" i="26" s="1"/>
  <c r="C406" i="26" a="1"/>
  <c r="C406" i="26" s="1"/>
  <c r="G406" i="26" a="1"/>
  <c r="G406" i="26" s="1"/>
  <c r="C407" i="26" a="1"/>
  <c r="C407" i="26" s="1"/>
  <c r="G407" i="26" a="1"/>
  <c r="G407" i="26" s="1"/>
  <c r="C408" i="26" a="1"/>
  <c r="C408" i="26" s="1"/>
  <c r="G408" i="26" a="1"/>
  <c r="G408" i="26" s="1"/>
  <c r="C409" i="26" a="1"/>
  <c r="C409" i="26" s="1"/>
  <c r="G409" i="26" a="1"/>
  <c r="G409" i="26" s="1"/>
  <c r="C410" i="26" a="1"/>
  <c r="C410" i="26" s="1"/>
  <c r="G410" i="26" a="1"/>
  <c r="G410" i="26" s="1"/>
  <c r="C411" i="26" a="1"/>
  <c r="C411" i="26" s="1"/>
  <c r="G411" i="26" a="1"/>
  <c r="G411" i="26" s="1"/>
  <c r="C412" i="26" a="1"/>
  <c r="C412" i="26" s="1"/>
  <c r="G412" i="26" a="1"/>
  <c r="G412" i="26" s="1"/>
  <c r="C413" i="26" a="1"/>
  <c r="C413" i="26" s="1"/>
  <c r="G413" i="26" a="1"/>
  <c r="G413" i="26" s="1"/>
  <c r="C414" i="26" a="1"/>
  <c r="C414" i="26" s="1"/>
  <c r="G414" i="26" a="1"/>
  <c r="G414" i="26" s="1"/>
  <c r="C415" i="26" a="1"/>
  <c r="C415" i="26" s="1"/>
  <c r="G415" i="26" a="1"/>
  <c r="G415" i="26" s="1"/>
  <c r="C416" i="26" a="1"/>
  <c r="C416" i="26" s="1"/>
  <c r="G416" i="26" a="1"/>
  <c r="G416" i="26" s="1"/>
  <c r="C417" i="26" a="1"/>
  <c r="C417" i="26" s="1"/>
  <c r="G417" i="26" a="1"/>
  <c r="G417" i="26" s="1"/>
  <c r="C418" i="26" a="1"/>
  <c r="C418" i="26" s="1"/>
  <c r="G418" i="26" a="1"/>
  <c r="G418" i="26" s="1"/>
  <c r="C419" i="26" a="1"/>
  <c r="C419" i="26" s="1"/>
  <c r="G419" i="26" a="1"/>
  <c r="G419" i="26" s="1"/>
  <c r="C420" i="26" a="1"/>
  <c r="C420" i="26" s="1"/>
  <c r="G420" i="26" a="1"/>
  <c r="G420" i="26" s="1"/>
  <c r="C421" i="26" a="1"/>
  <c r="C421" i="26" s="1"/>
  <c r="G421" i="26" a="1"/>
  <c r="G421" i="26" s="1"/>
  <c r="C422" i="26" a="1"/>
  <c r="C422" i="26" s="1"/>
  <c r="G422" i="26" a="1"/>
  <c r="G422" i="26" s="1"/>
  <c r="C423" i="26" a="1"/>
  <c r="C423" i="26" s="1"/>
  <c r="G423" i="26" a="1"/>
  <c r="G423" i="26" s="1"/>
  <c r="C424" i="26" a="1"/>
  <c r="C424" i="26" s="1"/>
  <c r="G424" i="26" a="1"/>
  <c r="G424" i="26" s="1"/>
  <c r="C425" i="26" a="1"/>
  <c r="C425" i="26" s="1"/>
  <c r="G425" i="26" a="1"/>
  <c r="G425" i="26" s="1"/>
  <c r="C426" i="26" a="1"/>
  <c r="C426" i="26" s="1"/>
  <c r="G426" i="26" a="1"/>
  <c r="G426" i="26" s="1"/>
  <c r="C427" i="26" a="1"/>
  <c r="C427" i="26" s="1"/>
  <c r="G427" i="26" a="1"/>
  <c r="G427" i="26" s="1"/>
  <c r="C428" i="26" a="1"/>
  <c r="C428" i="26" s="1"/>
  <c r="G428" i="26" a="1"/>
  <c r="G428" i="26" s="1"/>
  <c r="C429" i="26" a="1"/>
  <c r="C429" i="26" s="1"/>
  <c r="G429" i="26" a="1"/>
  <c r="G429" i="26" s="1"/>
  <c r="C430" i="26" a="1"/>
  <c r="C430" i="26" s="1"/>
  <c r="G430" i="26" a="1"/>
  <c r="G430" i="26" s="1"/>
  <c r="C431" i="26" a="1"/>
  <c r="C431" i="26" s="1"/>
  <c r="G431" i="26" a="1"/>
  <c r="G431" i="26" s="1"/>
  <c r="C432" i="26" a="1"/>
  <c r="C432" i="26" s="1"/>
  <c r="G432" i="26" a="1"/>
  <c r="G432" i="26" s="1"/>
  <c r="C433" i="26" a="1"/>
  <c r="C433" i="26" s="1"/>
  <c r="G433" i="26" a="1"/>
  <c r="G433" i="26" s="1"/>
  <c r="C434" i="26" a="1"/>
  <c r="C434" i="26" s="1"/>
  <c r="G434" i="26" a="1"/>
  <c r="G434" i="26" s="1"/>
  <c r="C435" i="26" a="1"/>
  <c r="C435" i="26" s="1"/>
  <c r="G435" i="26" a="1"/>
  <c r="G435" i="26" s="1"/>
  <c r="C436" i="26" a="1"/>
  <c r="C436" i="26" s="1"/>
  <c r="G436" i="26" a="1"/>
  <c r="G436" i="26" s="1"/>
  <c r="C437" i="26" a="1"/>
  <c r="C437" i="26" s="1"/>
  <c r="G437" i="26" a="1"/>
  <c r="G437" i="26" s="1"/>
  <c r="C438" i="26" a="1"/>
  <c r="C438" i="26" s="1"/>
  <c r="G438" i="26" a="1"/>
  <c r="G438" i="26" s="1"/>
  <c r="C439" i="26" a="1"/>
  <c r="C439" i="26" s="1"/>
  <c r="G439" i="26" a="1"/>
  <c r="G439" i="26" s="1"/>
  <c r="C440" i="26" a="1"/>
  <c r="C440" i="26" s="1"/>
  <c r="G440" i="26" a="1"/>
  <c r="G440" i="26" s="1"/>
  <c r="C441" i="26" a="1"/>
  <c r="C441" i="26" s="1"/>
  <c r="G441" i="26" a="1"/>
  <c r="G441" i="26" s="1"/>
  <c r="C442" i="26" a="1"/>
  <c r="C442" i="26" s="1"/>
  <c r="G442" i="26" a="1"/>
  <c r="G442" i="26" s="1"/>
  <c r="C443" i="26" a="1"/>
  <c r="C443" i="26" s="1"/>
  <c r="G443" i="26" a="1"/>
  <c r="G443" i="26" s="1"/>
  <c r="C444" i="26" a="1"/>
  <c r="C444" i="26" s="1"/>
  <c r="G444" i="26" a="1"/>
  <c r="G444" i="26" s="1"/>
  <c r="C445" i="26" a="1"/>
  <c r="C445" i="26" s="1"/>
  <c r="G445" i="26" a="1"/>
  <c r="G445" i="26" s="1"/>
  <c r="C446" i="26" a="1"/>
  <c r="C446" i="26" s="1"/>
  <c r="G446" i="26" a="1"/>
  <c r="G446" i="26" s="1"/>
  <c r="C447" i="26" a="1"/>
  <c r="C447" i="26" s="1"/>
  <c r="G447" i="26" a="1"/>
  <c r="G447" i="26" s="1"/>
  <c r="C448" i="26" a="1"/>
  <c r="C448" i="26" s="1"/>
  <c r="G448" i="26" a="1"/>
  <c r="G448" i="26" s="1"/>
  <c r="C449" i="26" a="1"/>
  <c r="C449" i="26" s="1"/>
  <c r="G449" i="26" a="1"/>
  <c r="G449" i="26" s="1"/>
  <c r="C450" i="26" a="1"/>
  <c r="C450" i="26" s="1"/>
  <c r="G450" i="26" a="1"/>
  <c r="G450" i="26" s="1"/>
  <c r="C451" i="26" a="1"/>
  <c r="C451" i="26" s="1"/>
  <c r="G451" i="26" a="1"/>
  <c r="G451" i="26" s="1"/>
  <c r="C452" i="26" a="1"/>
  <c r="C452" i="26" s="1"/>
  <c r="G452" i="26" a="1"/>
  <c r="G452" i="26" s="1"/>
  <c r="C453" i="26" a="1"/>
  <c r="C453" i="26" s="1"/>
  <c r="G453" i="26" a="1"/>
  <c r="G453" i="26" s="1"/>
  <c r="C454" i="26" a="1"/>
  <c r="C454" i="26" s="1"/>
  <c r="G454" i="26" a="1"/>
  <c r="G454" i="26" s="1"/>
  <c r="C455" i="26" a="1"/>
  <c r="C455" i="26" s="1"/>
  <c r="G455" i="26" a="1"/>
  <c r="G455" i="26" s="1"/>
  <c r="C456" i="26" a="1"/>
  <c r="C456" i="26" s="1"/>
  <c r="G456" i="26" a="1"/>
  <c r="G456" i="26" s="1"/>
  <c r="C457" i="26" a="1"/>
  <c r="C457" i="26" s="1"/>
  <c r="G457" i="26" a="1"/>
  <c r="G457" i="26" s="1"/>
  <c r="C458" i="26" a="1"/>
  <c r="C458" i="26" s="1"/>
  <c r="G458" i="26" a="1"/>
  <c r="G458" i="26" s="1"/>
  <c r="C459" i="26" a="1"/>
  <c r="C459" i="26" s="1"/>
  <c r="G459" i="26" a="1"/>
  <c r="G459" i="26" s="1"/>
  <c r="C460" i="26" a="1"/>
  <c r="C460" i="26" s="1"/>
  <c r="G460" i="26" a="1"/>
  <c r="G460" i="26" s="1"/>
  <c r="C461" i="26" a="1"/>
  <c r="C461" i="26" s="1"/>
  <c r="G461" i="26" a="1"/>
  <c r="G461" i="26" s="1"/>
  <c r="C462" i="26" a="1"/>
  <c r="C462" i="26" s="1"/>
  <c r="G462" i="26" a="1"/>
  <c r="G462" i="26" s="1"/>
  <c r="C463" i="26" a="1"/>
  <c r="C463" i="26" s="1"/>
  <c r="G463" i="26" a="1"/>
  <c r="G463" i="26" s="1"/>
  <c r="C464" i="26" a="1"/>
  <c r="C464" i="26" s="1"/>
  <c r="G464" i="26" a="1"/>
  <c r="G464" i="26" s="1"/>
  <c r="C465" i="26" a="1"/>
  <c r="C465" i="26" s="1"/>
  <c r="G465" i="26" a="1"/>
  <c r="G465" i="26" s="1"/>
  <c r="C466" i="26" a="1"/>
  <c r="C466" i="26" s="1"/>
  <c r="G466" i="26" a="1"/>
  <c r="G466" i="26" s="1"/>
  <c r="C467" i="26" a="1"/>
  <c r="C467" i="26" s="1"/>
  <c r="G467" i="26" a="1"/>
  <c r="G467" i="26" s="1"/>
  <c r="C468" i="26" a="1"/>
  <c r="C468" i="26" s="1"/>
  <c r="G468" i="26" a="1"/>
  <c r="G468" i="26" s="1"/>
  <c r="C469" i="26" a="1"/>
  <c r="C469" i="26" s="1"/>
  <c r="G469" i="26" a="1"/>
  <c r="G469" i="26" s="1"/>
  <c r="C470" i="26" a="1"/>
  <c r="C470" i="26" s="1"/>
  <c r="G470" i="26" a="1"/>
  <c r="G470" i="26" s="1"/>
  <c r="C471" i="26" a="1"/>
  <c r="C471" i="26" s="1"/>
  <c r="G471" i="26" a="1"/>
  <c r="G471" i="26" s="1"/>
  <c r="C472" i="26" a="1"/>
  <c r="C472" i="26" s="1"/>
  <c r="G472" i="26" a="1"/>
  <c r="G472" i="26" s="1"/>
  <c r="C473" i="26" a="1"/>
  <c r="C473" i="26" s="1"/>
  <c r="G473" i="26" a="1"/>
  <c r="G473" i="26" s="1"/>
  <c r="C474" i="26" a="1"/>
  <c r="C474" i="26" s="1"/>
  <c r="G474" i="26" a="1"/>
  <c r="G474" i="26" s="1"/>
  <c r="C475" i="26" a="1"/>
  <c r="C475" i="26" s="1"/>
  <c r="G475" i="26" a="1"/>
  <c r="G475" i="26" s="1"/>
  <c r="C476" i="26" a="1"/>
  <c r="C476" i="26" s="1"/>
  <c r="G476" i="26" a="1"/>
  <c r="G476" i="26" s="1"/>
  <c r="C477" i="26" a="1"/>
  <c r="C477" i="26" s="1"/>
  <c r="G477" i="26" a="1"/>
  <c r="G477" i="26" s="1"/>
  <c r="C478" i="26" a="1"/>
  <c r="C478" i="26" s="1"/>
  <c r="G478" i="26" a="1"/>
  <c r="G478" i="26" s="1"/>
  <c r="C479" i="26" a="1"/>
  <c r="C479" i="26" s="1"/>
  <c r="G479" i="26" a="1"/>
  <c r="G479" i="26" s="1"/>
  <c r="C480" i="26" a="1"/>
  <c r="C480" i="26" s="1"/>
  <c r="G480" i="26" a="1"/>
  <c r="G480" i="26" s="1"/>
  <c r="C481" i="26" a="1"/>
  <c r="C481" i="26" s="1"/>
  <c r="G481" i="26" a="1"/>
  <c r="G481" i="26" s="1"/>
  <c r="C482" i="26" a="1"/>
  <c r="C482" i="26" s="1"/>
  <c r="G482" i="26" a="1"/>
  <c r="G482" i="26" s="1"/>
  <c r="C483" i="26" a="1"/>
  <c r="C483" i="26" s="1"/>
  <c r="G483" i="26" a="1"/>
  <c r="G483" i="26" s="1"/>
  <c r="C484" i="26" a="1"/>
  <c r="C484" i="26" s="1"/>
  <c r="G484" i="26" a="1"/>
  <c r="G484" i="26" s="1"/>
  <c r="C485" i="26" a="1"/>
  <c r="C485" i="26" s="1"/>
  <c r="G485" i="26" a="1"/>
  <c r="G485" i="26" s="1"/>
  <c r="C486" i="26" a="1"/>
  <c r="C486" i="26" s="1"/>
  <c r="G486" i="26" a="1"/>
  <c r="G486" i="26" s="1"/>
  <c r="C487" i="26" a="1"/>
  <c r="C487" i="26" s="1"/>
  <c r="G487" i="26" a="1"/>
  <c r="G487" i="26" s="1"/>
  <c r="C488" i="26" a="1"/>
  <c r="C488" i="26" s="1"/>
  <c r="G488" i="26" a="1"/>
  <c r="G488" i="26" s="1"/>
  <c r="C489" i="26" a="1"/>
  <c r="C489" i="26" s="1"/>
  <c r="G489" i="26" a="1"/>
  <c r="G489" i="26" s="1"/>
  <c r="C490" i="26" a="1"/>
  <c r="C490" i="26" s="1"/>
  <c r="G490" i="26" a="1"/>
  <c r="G490" i="26" s="1"/>
  <c r="C491" i="26" a="1"/>
  <c r="C491" i="26" s="1"/>
  <c r="G491" i="26" a="1"/>
  <c r="G491" i="26" s="1"/>
  <c r="C492" i="26" a="1"/>
  <c r="C492" i="26" s="1"/>
  <c r="G492" i="26" a="1"/>
  <c r="G492" i="26" s="1"/>
  <c r="C493" i="26" a="1"/>
  <c r="C493" i="26" s="1"/>
  <c r="G493" i="26" a="1"/>
  <c r="G493" i="26" s="1"/>
  <c r="C494" i="26" a="1"/>
  <c r="C494" i="26" s="1"/>
  <c r="G494" i="26" a="1"/>
  <c r="G494" i="26" s="1"/>
  <c r="C495" i="26" a="1"/>
  <c r="C495" i="26" s="1"/>
  <c r="G495" i="26" a="1"/>
  <c r="G495" i="26" s="1"/>
  <c r="C496" i="26" a="1"/>
  <c r="C496" i="26" s="1"/>
  <c r="G496" i="26" a="1"/>
  <c r="G496" i="26" s="1"/>
  <c r="C497" i="26" a="1"/>
  <c r="C497" i="26" s="1"/>
  <c r="G497" i="26" a="1"/>
  <c r="G497" i="26" s="1"/>
  <c r="C498" i="26" a="1"/>
  <c r="C498" i="26" s="1"/>
  <c r="G498" i="26" a="1"/>
  <c r="G498" i="26" s="1"/>
  <c r="C499" i="26" a="1"/>
  <c r="C499" i="26" s="1"/>
  <c r="G499" i="26" a="1"/>
  <c r="G499" i="26" s="1"/>
  <c r="C500" i="26" a="1"/>
  <c r="C500" i="26" s="1"/>
  <c r="G500" i="26" a="1"/>
  <c r="G500" i="26" s="1"/>
  <c r="C501" i="26" a="1"/>
  <c r="C501" i="26" s="1"/>
  <c r="G501" i="26" a="1"/>
  <c r="G501" i="26" s="1"/>
  <c r="C502" i="26" a="1"/>
  <c r="C502" i="26" s="1"/>
  <c r="G502" i="26" a="1"/>
  <c r="G502" i="26" s="1"/>
  <c r="C503" i="26" a="1"/>
  <c r="C503" i="26" s="1"/>
  <c r="G503" i="26" a="1"/>
  <c r="G503" i="26" s="1"/>
  <c r="C504" i="26" a="1"/>
  <c r="C504" i="26" s="1"/>
  <c r="G504" i="26" a="1"/>
  <c r="G504" i="26" s="1"/>
  <c r="C505" i="26" a="1"/>
  <c r="C505" i="26" s="1"/>
  <c r="G505" i="26" a="1"/>
  <c r="G505" i="26" s="1"/>
  <c r="C506" i="26" a="1"/>
  <c r="C506" i="26" s="1"/>
  <c r="G506" i="26" a="1"/>
  <c r="G506" i="26" s="1"/>
  <c r="C507" i="26" a="1"/>
  <c r="C507" i="26" s="1"/>
  <c r="G507" i="26" a="1"/>
  <c r="G507" i="26" s="1"/>
  <c r="C508" i="26" a="1"/>
  <c r="C508" i="26" s="1"/>
  <c r="G508" i="26" a="1"/>
  <c r="G508" i="26" s="1"/>
  <c r="F123" i="26" a="1"/>
  <c r="F123" i="26" s="1"/>
  <c r="F127" i="26" a="1"/>
  <c r="F127" i="26" s="1"/>
  <c r="B130" i="26" a="1"/>
  <c r="B130" i="26" s="1"/>
  <c r="B132" i="26" a="1"/>
  <c r="B132" i="26" s="1"/>
  <c r="B134" i="26" a="1"/>
  <c r="B134" i="26" s="1"/>
  <c r="B136" i="26" a="1"/>
  <c r="B136" i="26" s="1"/>
  <c r="B138" i="26" a="1"/>
  <c r="B138" i="26" s="1"/>
  <c r="B140" i="26" a="1"/>
  <c r="B140" i="26" s="1"/>
  <c r="B142" i="26" a="1"/>
  <c r="B142" i="26" s="1"/>
  <c r="B144" i="26" a="1"/>
  <c r="B144" i="26" s="1"/>
  <c r="B146" i="26" a="1"/>
  <c r="B146" i="26" s="1"/>
  <c r="B148" i="26" a="1"/>
  <c r="B148" i="26" s="1"/>
  <c r="B150" i="26" a="1"/>
  <c r="B150" i="26" s="1"/>
  <c r="B152" i="26" a="1"/>
  <c r="B152" i="26" s="1"/>
  <c r="B154" i="26" a="1"/>
  <c r="B154" i="26" s="1"/>
  <c r="B156" i="26" a="1"/>
  <c r="B156" i="26" s="1"/>
  <c r="B158" i="26" a="1"/>
  <c r="B158" i="26" s="1"/>
  <c r="B160" i="26" a="1"/>
  <c r="B160" i="26" s="1"/>
  <c r="B162" i="26" a="1"/>
  <c r="B162" i="26" s="1"/>
  <c r="B164" i="26" a="1"/>
  <c r="B164" i="26" s="1"/>
  <c r="B166" i="26" a="1"/>
  <c r="B166" i="26" s="1"/>
  <c r="B168" i="26" a="1"/>
  <c r="B168" i="26" s="1"/>
  <c r="B170" i="26" a="1"/>
  <c r="B170" i="26" s="1"/>
  <c r="B172" i="26" a="1"/>
  <c r="B172" i="26" s="1"/>
  <c r="B174" i="26" a="1"/>
  <c r="B174" i="26" s="1"/>
  <c r="B176" i="26" a="1"/>
  <c r="B176" i="26" s="1"/>
  <c r="B178" i="26" a="1"/>
  <c r="B178" i="26" s="1"/>
  <c r="B180" i="26" a="1"/>
  <c r="B180" i="26" s="1"/>
  <c r="B182" i="26" a="1"/>
  <c r="B182" i="26" s="1"/>
  <c r="B184" i="26" a="1"/>
  <c r="B184" i="26" s="1"/>
  <c r="B186" i="26" a="1"/>
  <c r="B186" i="26" s="1"/>
  <c r="B188" i="26" a="1"/>
  <c r="B188" i="26" s="1"/>
  <c r="B190" i="26" a="1"/>
  <c r="B190" i="26" s="1"/>
  <c r="B192" i="26" a="1"/>
  <c r="B192" i="26" s="1"/>
  <c r="B194" i="26" a="1"/>
  <c r="B194" i="26" s="1"/>
  <c r="B196" i="26" a="1"/>
  <c r="B196" i="26" s="1"/>
  <c r="B198" i="26" a="1"/>
  <c r="B198" i="26" s="1"/>
  <c r="B200" i="26" a="1"/>
  <c r="B200" i="26" s="1"/>
  <c r="B202" i="26" a="1"/>
  <c r="B202" i="26" s="1"/>
  <c r="B204" i="26" a="1"/>
  <c r="B204" i="26" s="1"/>
  <c r="B206" i="26" a="1"/>
  <c r="B206" i="26" s="1"/>
  <c r="B208" i="26" a="1"/>
  <c r="B208" i="26" s="1"/>
  <c r="B210" i="26" a="1"/>
  <c r="B210" i="26" s="1"/>
  <c r="B212" i="26" a="1"/>
  <c r="B212" i="26" s="1"/>
  <c r="B214" i="26" a="1"/>
  <c r="B214" i="26" s="1"/>
  <c r="B216" i="26" a="1"/>
  <c r="B216" i="26" s="1"/>
  <c r="B218" i="26" a="1"/>
  <c r="B218" i="26" s="1"/>
  <c r="B220" i="26" a="1"/>
  <c r="B220" i="26" s="1"/>
  <c r="B222" i="26" a="1"/>
  <c r="B222" i="26" s="1"/>
  <c r="B224" i="26" a="1"/>
  <c r="B224" i="26" s="1"/>
  <c r="B226" i="26" a="1"/>
  <c r="B226" i="26" s="1"/>
  <c r="B228" i="26" a="1"/>
  <c r="B228" i="26" s="1"/>
  <c r="B230" i="26" a="1"/>
  <c r="B230" i="26" s="1"/>
  <c r="B232" i="26" a="1"/>
  <c r="B232" i="26" s="1"/>
  <c r="B234" i="26" a="1"/>
  <c r="B234" i="26" s="1"/>
  <c r="B236" i="26" a="1"/>
  <c r="B236" i="26" s="1"/>
  <c r="B238" i="26" a="1"/>
  <c r="B238" i="26" s="1"/>
  <c r="B240" i="26" a="1"/>
  <c r="B240" i="26" s="1"/>
  <c r="B242" i="26" a="1"/>
  <c r="B242" i="26" s="1"/>
  <c r="B243" i="26" a="1"/>
  <c r="B243" i="26" s="1"/>
  <c r="B244" i="26" a="1"/>
  <c r="B244" i="26" s="1"/>
  <c r="B245" i="26" a="1"/>
  <c r="B245" i="26" s="1"/>
  <c r="B246" i="26" a="1"/>
  <c r="B246" i="26" s="1"/>
  <c r="B247" i="26" a="1"/>
  <c r="B247" i="26" s="1"/>
  <c r="B248" i="26" a="1"/>
  <c r="B248" i="26" s="1"/>
  <c r="B249" i="26" a="1"/>
  <c r="B249" i="26" s="1"/>
  <c r="B250" i="26" a="1"/>
  <c r="B250" i="26" s="1"/>
  <c r="B251" i="26" a="1"/>
  <c r="B251" i="26" s="1"/>
  <c r="B252" i="26" a="1"/>
  <c r="B252" i="26" s="1"/>
  <c r="B253" i="26" a="1"/>
  <c r="B253" i="26" s="1"/>
  <c r="B254" i="26" a="1"/>
  <c r="B254" i="26" s="1"/>
  <c r="B255" i="26" a="1"/>
  <c r="B255" i="26" s="1"/>
  <c r="B256" i="26" a="1"/>
  <c r="B256" i="26" s="1"/>
  <c r="B257" i="26" a="1"/>
  <c r="B257" i="26" s="1"/>
  <c r="B258" i="26" a="1"/>
  <c r="B258" i="26" s="1"/>
  <c r="B259" i="26" a="1"/>
  <c r="B259" i="26" s="1"/>
  <c r="B260" i="26" a="1"/>
  <c r="B260" i="26" s="1"/>
  <c r="B261" i="26" a="1"/>
  <c r="B261" i="26" s="1"/>
  <c r="B262" i="26" a="1"/>
  <c r="B262" i="26" s="1"/>
  <c r="B263" i="26" a="1"/>
  <c r="B263" i="26" s="1"/>
  <c r="B264" i="26" a="1"/>
  <c r="B264" i="26" s="1"/>
  <c r="B265" i="26" a="1"/>
  <c r="B265" i="26" s="1"/>
  <c r="B266" i="26" a="1"/>
  <c r="B266" i="26" s="1"/>
  <c r="B267" i="26" a="1"/>
  <c r="B267" i="26" s="1"/>
  <c r="B268" i="26" a="1"/>
  <c r="B268" i="26" s="1"/>
  <c r="B269" i="26" a="1"/>
  <c r="B269" i="26" s="1"/>
  <c r="B270" i="26" a="1"/>
  <c r="B270" i="26" s="1"/>
  <c r="B271" i="26" a="1"/>
  <c r="B271" i="26" s="1"/>
  <c r="B272" i="26" a="1"/>
  <c r="B272" i="26" s="1"/>
  <c r="B273" i="26" a="1"/>
  <c r="B273" i="26" s="1"/>
  <c r="B274" i="26" a="1"/>
  <c r="B274" i="26" s="1"/>
  <c r="B275" i="26" a="1"/>
  <c r="B275" i="26" s="1"/>
  <c r="B276" i="26" a="1"/>
  <c r="B276" i="26" s="1"/>
  <c r="B277" i="26" a="1"/>
  <c r="B277" i="26" s="1"/>
  <c r="B278" i="26" a="1"/>
  <c r="B278" i="26" s="1"/>
  <c r="B279" i="26" a="1"/>
  <c r="B279" i="26" s="1"/>
  <c r="B280" i="26" a="1"/>
  <c r="B280" i="26" s="1"/>
  <c r="B281" i="26" a="1"/>
  <c r="B281" i="26" s="1"/>
  <c r="B282" i="26" a="1"/>
  <c r="B282" i="26" s="1"/>
  <c r="B283" i="26" a="1"/>
  <c r="B283" i="26" s="1"/>
  <c r="B284" i="26" a="1"/>
  <c r="B284" i="26" s="1"/>
  <c r="B285" i="26" a="1"/>
  <c r="B285" i="26" s="1"/>
  <c r="B286" i="26" a="1"/>
  <c r="B286" i="26" s="1"/>
  <c r="H286" i="26" a="1"/>
  <c r="H286" i="26" s="1"/>
  <c r="D287" i="26" a="1"/>
  <c r="D287" i="26" s="1"/>
  <c r="H287" i="26" a="1"/>
  <c r="H287" i="26" s="1"/>
  <c r="D288" i="26" a="1"/>
  <c r="D288" i="26" s="1"/>
  <c r="H288" i="26" a="1"/>
  <c r="H288" i="26" s="1"/>
  <c r="D289" i="26" a="1"/>
  <c r="D289" i="26" s="1"/>
  <c r="H289" i="26" a="1"/>
  <c r="H289" i="26" s="1"/>
  <c r="D290" i="26" a="1"/>
  <c r="D290" i="26" s="1"/>
  <c r="H290" i="26" a="1"/>
  <c r="H290" i="26" s="1"/>
  <c r="D291" i="26" a="1"/>
  <c r="D291" i="26" s="1"/>
  <c r="H291" i="26" a="1"/>
  <c r="H291" i="26" s="1"/>
  <c r="D292" i="26" a="1"/>
  <c r="D292" i="26" s="1"/>
  <c r="H292" i="26" a="1"/>
  <c r="H292" i="26" s="1"/>
  <c r="D293" i="26" a="1"/>
  <c r="D293" i="26" s="1"/>
  <c r="H293" i="26" a="1"/>
  <c r="H293" i="26" s="1"/>
  <c r="D294" i="26" a="1"/>
  <c r="D294" i="26" s="1"/>
  <c r="H294" i="26" a="1"/>
  <c r="H294" i="26" s="1"/>
  <c r="D295" i="26" a="1"/>
  <c r="D295" i="26" s="1"/>
  <c r="H295" i="26" a="1"/>
  <c r="H295" i="26" s="1"/>
  <c r="D296" i="26" a="1"/>
  <c r="D296" i="26" s="1"/>
  <c r="H296" i="26" a="1"/>
  <c r="H296" i="26" s="1"/>
  <c r="D297" i="26" a="1"/>
  <c r="D297" i="26" s="1"/>
  <c r="H297" i="26" a="1"/>
  <c r="H297" i="26" s="1"/>
  <c r="D298" i="26" a="1"/>
  <c r="D298" i="26" s="1"/>
  <c r="H298" i="26" a="1"/>
  <c r="H298" i="26" s="1"/>
  <c r="D299" i="26" a="1"/>
  <c r="D299" i="26" s="1"/>
  <c r="H299" i="26" a="1"/>
  <c r="H299" i="26" s="1"/>
  <c r="D300" i="26" a="1"/>
  <c r="D300" i="26" s="1"/>
  <c r="H300" i="26" a="1"/>
  <c r="H300" i="26" s="1"/>
  <c r="D301" i="26" a="1"/>
  <c r="D301" i="26" s="1"/>
  <c r="H301" i="26" a="1"/>
  <c r="H301" i="26" s="1"/>
  <c r="D302" i="26" a="1"/>
  <c r="D302" i="26" s="1"/>
  <c r="H302" i="26" a="1"/>
  <c r="H302" i="26" s="1"/>
  <c r="D303" i="26" a="1"/>
  <c r="D303" i="26" s="1"/>
  <c r="H303" i="26" a="1"/>
  <c r="H303" i="26" s="1"/>
  <c r="D304" i="26" a="1"/>
  <c r="D304" i="26" s="1"/>
  <c r="H304" i="26" a="1"/>
  <c r="H304" i="26" s="1"/>
  <c r="D305" i="26" a="1"/>
  <c r="D305" i="26" s="1"/>
  <c r="H305" i="26" a="1"/>
  <c r="H305" i="26" s="1"/>
  <c r="D306" i="26" a="1"/>
  <c r="D306" i="26" s="1"/>
  <c r="H306" i="26" a="1"/>
  <c r="H306" i="26" s="1"/>
  <c r="D307" i="26" a="1"/>
  <c r="D307" i="26" s="1"/>
  <c r="H307" i="26" a="1"/>
  <c r="H307" i="26" s="1"/>
  <c r="D308" i="26" a="1"/>
  <c r="D308" i="26" s="1"/>
  <c r="H308" i="26" a="1"/>
  <c r="H308" i="26" s="1"/>
  <c r="D309" i="26" a="1"/>
  <c r="D309" i="26" s="1"/>
  <c r="H309" i="26" a="1"/>
  <c r="H309" i="26" s="1"/>
  <c r="D310" i="26" a="1"/>
  <c r="D310" i="26" s="1"/>
  <c r="H310" i="26" a="1"/>
  <c r="H310" i="26" s="1"/>
  <c r="D311" i="26" a="1"/>
  <c r="D311" i="26" s="1"/>
  <c r="H311" i="26" a="1"/>
  <c r="H311" i="26" s="1"/>
  <c r="D312" i="26" a="1"/>
  <c r="D312" i="26" s="1"/>
  <c r="H312" i="26" a="1"/>
  <c r="H312" i="26" s="1"/>
  <c r="D313" i="26" a="1"/>
  <c r="D313" i="26" s="1"/>
  <c r="H313" i="26" a="1"/>
  <c r="H313" i="26" s="1"/>
  <c r="D314" i="26" a="1"/>
  <c r="D314" i="26" s="1"/>
  <c r="H314" i="26" a="1"/>
  <c r="H314" i="26" s="1"/>
  <c r="D315" i="26" a="1"/>
  <c r="D315" i="26" s="1"/>
  <c r="H315" i="26" a="1"/>
  <c r="H315" i="26" s="1"/>
  <c r="D316" i="26" a="1"/>
  <c r="D316" i="26" s="1"/>
  <c r="H316" i="26" a="1"/>
  <c r="H316" i="26" s="1"/>
  <c r="D317" i="26" a="1"/>
  <c r="D317" i="26" s="1"/>
  <c r="H317" i="26" a="1"/>
  <c r="H317" i="26" s="1"/>
  <c r="D318" i="26" a="1"/>
  <c r="D318" i="26" s="1"/>
  <c r="H318" i="26" a="1"/>
  <c r="H318" i="26" s="1"/>
  <c r="D319" i="26" a="1"/>
  <c r="D319" i="26" s="1"/>
  <c r="H319" i="26" a="1"/>
  <c r="H319" i="26" s="1"/>
  <c r="D320" i="26" a="1"/>
  <c r="D320" i="26" s="1"/>
  <c r="H320" i="26" a="1"/>
  <c r="H320" i="26" s="1"/>
  <c r="D321" i="26" a="1"/>
  <c r="D321" i="26" s="1"/>
  <c r="H321" i="26" a="1"/>
  <c r="H321" i="26" s="1"/>
  <c r="D322" i="26" a="1"/>
  <c r="D322" i="26" s="1"/>
  <c r="H322" i="26" a="1"/>
  <c r="H322" i="26" s="1"/>
  <c r="D323" i="26" a="1"/>
  <c r="D323" i="26" s="1"/>
  <c r="H323" i="26" a="1"/>
  <c r="H323" i="26" s="1"/>
  <c r="D324" i="26" a="1"/>
  <c r="D324" i="26" s="1"/>
  <c r="H324" i="26" a="1"/>
  <c r="H324" i="26" s="1"/>
  <c r="D325" i="26" a="1"/>
  <c r="D325" i="26" s="1"/>
  <c r="H325" i="26" a="1"/>
  <c r="H325" i="26" s="1"/>
  <c r="D326" i="26" a="1"/>
  <c r="D326" i="26" s="1"/>
  <c r="H326" i="26" a="1"/>
  <c r="H326" i="26" s="1"/>
  <c r="D327" i="26" a="1"/>
  <c r="D327" i="26" s="1"/>
  <c r="H327" i="26" a="1"/>
  <c r="H327" i="26" s="1"/>
  <c r="D328" i="26" a="1"/>
  <c r="D328" i="26" s="1"/>
  <c r="H328" i="26" a="1"/>
  <c r="H328" i="26" s="1"/>
  <c r="D329" i="26" a="1"/>
  <c r="D329" i="26" s="1"/>
  <c r="H329" i="26" a="1"/>
  <c r="H329" i="26" s="1"/>
  <c r="D330" i="26" a="1"/>
  <c r="D330" i="26" s="1"/>
  <c r="H330" i="26" a="1"/>
  <c r="H330" i="26" s="1"/>
  <c r="D331" i="26" a="1"/>
  <c r="D331" i="26" s="1"/>
  <c r="H331" i="26" a="1"/>
  <c r="H331" i="26" s="1"/>
  <c r="D332" i="26" a="1"/>
  <c r="D332" i="26" s="1"/>
  <c r="H332" i="26" a="1"/>
  <c r="H332" i="26" s="1"/>
  <c r="D333" i="26" a="1"/>
  <c r="D333" i="26" s="1"/>
  <c r="H333" i="26" a="1"/>
  <c r="H333" i="26" s="1"/>
  <c r="D334" i="26" a="1"/>
  <c r="D334" i="26" s="1"/>
  <c r="H334" i="26" a="1"/>
  <c r="H334" i="26" s="1"/>
  <c r="D335" i="26" a="1"/>
  <c r="D335" i="26" s="1"/>
  <c r="H335" i="26" a="1"/>
  <c r="H335" i="26" s="1"/>
  <c r="D336" i="26" a="1"/>
  <c r="D336" i="26" s="1"/>
  <c r="H336" i="26" a="1"/>
  <c r="H336" i="26" s="1"/>
  <c r="D337" i="26" a="1"/>
  <c r="D337" i="26" s="1"/>
  <c r="H337" i="26" a="1"/>
  <c r="H337" i="26" s="1"/>
  <c r="D338" i="26" a="1"/>
  <c r="D338" i="26" s="1"/>
  <c r="H338" i="26" a="1"/>
  <c r="H338" i="26" s="1"/>
  <c r="D339" i="26" a="1"/>
  <c r="D339" i="26" s="1"/>
  <c r="H339" i="26" a="1"/>
  <c r="H339" i="26" s="1"/>
  <c r="D340" i="26" a="1"/>
  <c r="D340" i="26" s="1"/>
  <c r="H340" i="26" a="1"/>
  <c r="H340" i="26" s="1"/>
  <c r="D341" i="26" a="1"/>
  <c r="D341" i="26" s="1"/>
  <c r="H341" i="26" a="1"/>
  <c r="H341" i="26" s="1"/>
  <c r="D342" i="26" a="1"/>
  <c r="D342" i="26" s="1"/>
  <c r="H342" i="26" a="1"/>
  <c r="H342" i="26" s="1"/>
  <c r="D343" i="26" a="1"/>
  <c r="D343" i="26" s="1"/>
  <c r="H343" i="26" a="1"/>
  <c r="H343" i="26" s="1"/>
  <c r="D344" i="26" a="1"/>
  <c r="D344" i="26" s="1"/>
  <c r="H344" i="26" a="1"/>
  <c r="H344" i="26" s="1"/>
  <c r="D345" i="26" a="1"/>
  <c r="D345" i="26" s="1"/>
  <c r="H345" i="26" a="1"/>
  <c r="H345" i="26" s="1"/>
  <c r="D346" i="26" a="1"/>
  <c r="D346" i="26" s="1"/>
  <c r="H346" i="26" a="1"/>
  <c r="H346" i="26" s="1"/>
  <c r="D347" i="26" a="1"/>
  <c r="D347" i="26" s="1"/>
  <c r="H347" i="26" a="1"/>
  <c r="H347" i="26" s="1"/>
  <c r="D348" i="26" a="1"/>
  <c r="D348" i="26" s="1"/>
  <c r="H348" i="26" a="1"/>
  <c r="H348" i="26" s="1"/>
  <c r="D349" i="26" a="1"/>
  <c r="D349" i="26" s="1"/>
  <c r="H349" i="26" a="1"/>
  <c r="H349" i="26" s="1"/>
  <c r="D350" i="26" a="1"/>
  <c r="D350" i="26" s="1"/>
  <c r="H350" i="26" a="1"/>
  <c r="H350" i="26" s="1"/>
  <c r="D351" i="26" a="1"/>
  <c r="D351" i="26" s="1"/>
  <c r="H351" i="26" a="1"/>
  <c r="H351" i="26" s="1"/>
  <c r="D352" i="26" a="1"/>
  <c r="D352" i="26" s="1"/>
  <c r="H352" i="26" a="1"/>
  <c r="H352" i="26" s="1"/>
  <c r="D353" i="26" a="1"/>
  <c r="D353" i="26" s="1"/>
  <c r="H353" i="26" a="1"/>
  <c r="H353" i="26" s="1"/>
  <c r="D354" i="26" a="1"/>
  <c r="D354" i="26" s="1"/>
  <c r="H354" i="26" a="1"/>
  <c r="H354" i="26" s="1"/>
  <c r="D355" i="26" a="1"/>
  <c r="D355" i="26" s="1"/>
  <c r="H355" i="26" a="1"/>
  <c r="H355" i="26" s="1"/>
  <c r="D356" i="26" a="1"/>
  <c r="D356" i="26" s="1"/>
  <c r="H356" i="26" a="1"/>
  <c r="H356" i="26" s="1"/>
  <c r="D357" i="26" a="1"/>
  <c r="D357" i="26" s="1"/>
  <c r="H357" i="26" a="1"/>
  <c r="H357" i="26" s="1"/>
  <c r="D358" i="26" a="1"/>
  <c r="D358" i="26" s="1"/>
  <c r="H358" i="26" a="1"/>
  <c r="H358" i="26" s="1"/>
  <c r="D359" i="26" a="1"/>
  <c r="D359" i="26" s="1"/>
  <c r="H359" i="26" a="1"/>
  <c r="H359" i="26" s="1"/>
  <c r="D360" i="26" a="1"/>
  <c r="D360" i="26" s="1"/>
  <c r="H360" i="26" a="1"/>
  <c r="H360" i="26" s="1"/>
  <c r="D361" i="26" a="1"/>
  <c r="D361" i="26" s="1"/>
  <c r="H361" i="26" a="1"/>
  <c r="H361" i="26" s="1"/>
  <c r="D362" i="26" a="1"/>
  <c r="D362" i="26" s="1"/>
  <c r="H362" i="26" a="1"/>
  <c r="H362" i="26" s="1"/>
  <c r="D363" i="26" a="1"/>
  <c r="D363" i="26" s="1"/>
  <c r="H363" i="26" a="1"/>
  <c r="H363" i="26" s="1"/>
  <c r="D364" i="26" a="1"/>
  <c r="D364" i="26" s="1"/>
  <c r="H364" i="26" a="1"/>
  <c r="H364" i="26" s="1"/>
  <c r="D365" i="26" a="1"/>
  <c r="D365" i="26" s="1"/>
  <c r="H365" i="26" a="1"/>
  <c r="H365" i="26" s="1"/>
  <c r="D366" i="26" a="1"/>
  <c r="D366" i="26" s="1"/>
  <c r="H366" i="26" a="1"/>
  <c r="H366" i="26" s="1"/>
  <c r="D367" i="26" a="1"/>
  <c r="D367" i="26" s="1"/>
  <c r="H367" i="26" a="1"/>
  <c r="H367" i="26" s="1"/>
  <c r="D368" i="26" a="1"/>
  <c r="D368" i="26" s="1"/>
  <c r="H368" i="26" a="1"/>
  <c r="H368" i="26" s="1"/>
  <c r="D369" i="26" a="1"/>
  <c r="D369" i="26" s="1"/>
  <c r="H369" i="26" a="1"/>
  <c r="H369" i="26" s="1"/>
  <c r="D370" i="26" a="1"/>
  <c r="D370" i="26" s="1"/>
  <c r="H370" i="26" a="1"/>
  <c r="H370" i="26" s="1"/>
  <c r="D371" i="26" a="1"/>
  <c r="D371" i="26" s="1"/>
  <c r="H371" i="26" a="1"/>
  <c r="H371" i="26" s="1"/>
  <c r="D372" i="26" a="1"/>
  <c r="D372" i="26" s="1"/>
  <c r="H372" i="26" a="1"/>
  <c r="H372" i="26" s="1"/>
  <c r="D373" i="26" a="1"/>
  <c r="D373" i="26" s="1"/>
  <c r="H373" i="26" a="1"/>
  <c r="H373" i="26" s="1"/>
  <c r="D374" i="26" a="1"/>
  <c r="D374" i="26" s="1"/>
  <c r="H374" i="26" a="1"/>
  <c r="H374" i="26" s="1"/>
  <c r="D375" i="26" a="1"/>
  <c r="D375" i="26" s="1"/>
  <c r="H375" i="26" a="1"/>
  <c r="H375" i="26" s="1"/>
  <c r="D376" i="26" a="1"/>
  <c r="D376" i="26" s="1"/>
  <c r="H376" i="26" a="1"/>
  <c r="H376" i="26" s="1"/>
  <c r="D377" i="26" a="1"/>
  <c r="D377" i="26" s="1"/>
  <c r="H377" i="26" a="1"/>
  <c r="H377" i="26" s="1"/>
  <c r="D378" i="26" a="1"/>
  <c r="D378" i="26" s="1"/>
  <c r="H378" i="26" a="1"/>
  <c r="H378" i="26" s="1"/>
  <c r="D379" i="26" a="1"/>
  <c r="D379" i="26" s="1"/>
  <c r="H379" i="26" a="1"/>
  <c r="H379" i="26" s="1"/>
  <c r="D380" i="26" a="1"/>
  <c r="D380" i="26" s="1"/>
  <c r="H380" i="26" a="1"/>
  <c r="H380" i="26" s="1"/>
  <c r="D381" i="26" a="1"/>
  <c r="D381" i="26" s="1"/>
  <c r="H381" i="26" a="1"/>
  <c r="H381" i="26" s="1"/>
  <c r="D382" i="26" a="1"/>
  <c r="D382" i="26" s="1"/>
  <c r="H382" i="26" a="1"/>
  <c r="H382" i="26" s="1"/>
  <c r="D383" i="26" a="1"/>
  <c r="D383" i="26" s="1"/>
  <c r="H383" i="26" a="1"/>
  <c r="H383" i="26" s="1"/>
  <c r="D384" i="26" a="1"/>
  <c r="D384" i="26" s="1"/>
  <c r="H384" i="26" a="1"/>
  <c r="H384" i="26" s="1"/>
  <c r="D385" i="26" a="1"/>
  <c r="D385" i="26" s="1"/>
  <c r="H385" i="26" a="1"/>
  <c r="H385" i="26" s="1"/>
  <c r="D386" i="26" a="1"/>
  <c r="D386" i="26" s="1"/>
  <c r="H386" i="26" a="1"/>
  <c r="H386" i="26" s="1"/>
  <c r="D387" i="26" a="1"/>
  <c r="D387" i="26" s="1"/>
  <c r="H387" i="26" a="1"/>
  <c r="H387" i="26" s="1"/>
  <c r="D388" i="26" a="1"/>
  <c r="D388" i="26" s="1"/>
  <c r="H388" i="26" a="1"/>
  <c r="H388" i="26" s="1"/>
  <c r="D389" i="26" a="1"/>
  <c r="D389" i="26" s="1"/>
  <c r="H389" i="26" a="1"/>
  <c r="H389" i="26" s="1"/>
  <c r="D390" i="26" a="1"/>
  <c r="D390" i="26" s="1"/>
  <c r="H390" i="26" a="1"/>
  <c r="H390" i="26" s="1"/>
  <c r="D391" i="26" a="1"/>
  <c r="D391" i="26" s="1"/>
  <c r="H391" i="26" a="1"/>
  <c r="H391" i="26" s="1"/>
  <c r="D392" i="26" a="1"/>
  <c r="D392" i="26" s="1"/>
  <c r="H392" i="26" a="1"/>
  <c r="H392" i="26" s="1"/>
  <c r="D393" i="26" a="1"/>
  <c r="D393" i="26" s="1"/>
  <c r="H393" i="26" a="1"/>
  <c r="H393" i="26" s="1"/>
  <c r="D394" i="26" a="1"/>
  <c r="D394" i="26" s="1"/>
  <c r="H394" i="26" a="1"/>
  <c r="H394" i="26" s="1"/>
  <c r="D395" i="26" a="1"/>
  <c r="D395" i="26" s="1"/>
  <c r="H395" i="26" a="1"/>
  <c r="H395" i="26" s="1"/>
  <c r="D396" i="26" a="1"/>
  <c r="D396" i="26" s="1"/>
  <c r="H396" i="26" a="1"/>
  <c r="H396" i="26" s="1"/>
  <c r="D397" i="26" a="1"/>
  <c r="D397" i="26" s="1"/>
  <c r="H397" i="26" a="1"/>
  <c r="H397" i="26" s="1"/>
  <c r="D398" i="26" a="1"/>
  <c r="D398" i="26" s="1"/>
  <c r="H398" i="26" a="1"/>
  <c r="H398" i="26" s="1"/>
  <c r="D399" i="26" a="1"/>
  <c r="D399" i="26" s="1"/>
  <c r="H399" i="26" a="1"/>
  <c r="H399" i="26" s="1"/>
  <c r="D400" i="26" a="1"/>
  <c r="D400" i="26" s="1"/>
  <c r="H400" i="26" a="1"/>
  <c r="H400" i="26" s="1"/>
  <c r="D401" i="26" a="1"/>
  <c r="D401" i="26" s="1"/>
  <c r="H401" i="26" a="1"/>
  <c r="H401" i="26" s="1"/>
  <c r="D402" i="26" a="1"/>
  <c r="D402" i="26" s="1"/>
  <c r="H402" i="26" a="1"/>
  <c r="H402" i="26" s="1"/>
  <c r="D403" i="26" a="1"/>
  <c r="D403" i="26" s="1"/>
  <c r="H403" i="26" a="1"/>
  <c r="H403" i="26" s="1"/>
  <c r="D404" i="26" a="1"/>
  <c r="D404" i="26" s="1"/>
  <c r="H404" i="26" a="1"/>
  <c r="H404" i="26" s="1"/>
  <c r="D405" i="26" a="1"/>
  <c r="D405" i="26" s="1"/>
  <c r="H405" i="26" a="1"/>
  <c r="H405" i="26" s="1"/>
  <c r="D406" i="26" a="1"/>
  <c r="D406" i="26" s="1"/>
  <c r="H406" i="26" a="1"/>
  <c r="H406" i="26" s="1"/>
  <c r="D407" i="26" a="1"/>
  <c r="D407" i="26" s="1"/>
  <c r="H407" i="26" a="1"/>
  <c r="H407" i="26" s="1"/>
  <c r="D408" i="26" a="1"/>
  <c r="D408" i="26" s="1"/>
  <c r="H408" i="26" a="1"/>
  <c r="H408" i="26" s="1"/>
  <c r="D409" i="26" a="1"/>
  <c r="D409" i="26" s="1"/>
  <c r="H409" i="26" a="1"/>
  <c r="H409" i="26" s="1"/>
  <c r="D410" i="26" a="1"/>
  <c r="D410" i="26" s="1"/>
  <c r="H410" i="26" a="1"/>
  <c r="H410" i="26" s="1"/>
  <c r="D411" i="26" a="1"/>
  <c r="D411" i="26" s="1"/>
  <c r="H411" i="26" a="1"/>
  <c r="H411" i="26" s="1"/>
  <c r="D412" i="26" a="1"/>
  <c r="D412" i="26" s="1"/>
  <c r="H412" i="26" a="1"/>
  <c r="H412" i="26" s="1"/>
  <c r="D413" i="26" a="1"/>
  <c r="D413" i="26" s="1"/>
  <c r="H413" i="26" a="1"/>
  <c r="H413" i="26" s="1"/>
  <c r="D414" i="26" a="1"/>
  <c r="D414" i="26" s="1"/>
  <c r="H414" i="26" a="1"/>
  <c r="H414" i="26" s="1"/>
  <c r="D415" i="26" a="1"/>
  <c r="D415" i="26" s="1"/>
  <c r="H415" i="26" a="1"/>
  <c r="H415" i="26" s="1"/>
  <c r="D416" i="26" a="1"/>
  <c r="D416" i="26" s="1"/>
  <c r="H416" i="26" a="1"/>
  <c r="H416" i="26" s="1"/>
  <c r="D417" i="26" a="1"/>
  <c r="D417" i="26" s="1"/>
  <c r="H417" i="26" a="1"/>
  <c r="H417" i="26" s="1"/>
  <c r="D418" i="26" a="1"/>
  <c r="D418" i="26" s="1"/>
  <c r="H418" i="26" a="1"/>
  <c r="H418" i="26" s="1"/>
  <c r="D419" i="26" a="1"/>
  <c r="D419" i="26" s="1"/>
  <c r="H419" i="26" a="1"/>
  <c r="H419" i="26" s="1"/>
  <c r="D420" i="26" a="1"/>
  <c r="D420" i="26" s="1"/>
  <c r="H420" i="26" a="1"/>
  <c r="H420" i="26" s="1"/>
  <c r="D421" i="26" a="1"/>
  <c r="D421" i="26" s="1"/>
  <c r="H421" i="26" a="1"/>
  <c r="H421" i="26" s="1"/>
  <c r="D422" i="26" a="1"/>
  <c r="D422" i="26" s="1"/>
  <c r="H422" i="26" a="1"/>
  <c r="H422" i="26" s="1"/>
  <c r="D423" i="26" a="1"/>
  <c r="D423" i="26" s="1"/>
  <c r="H423" i="26" a="1"/>
  <c r="H423" i="26" s="1"/>
  <c r="D424" i="26" a="1"/>
  <c r="D424" i="26" s="1"/>
  <c r="H424" i="26" a="1"/>
  <c r="H424" i="26" s="1"/>
  <c r="D425" i="26" a="1"/>
  <c r="D425" i="26" s="1"/>
  <c r="H425" i="26" a="1"/>
  <c r="H425" i="26" s="1"/>
  <c r="D426" i="26" a="1"/>
  <c r="D426" i="26" s="1"/>
  <c r="H426" i="26" a="1"/>
  <c r="H426" i="26" s="1"/>
  <c r="D427" i="26" a="1"/>
  <c r="D427" i="26" s="1"/>
  <c r="H427" i="26" a="1"/>
  <c r="H427" i="26" s="1"/>
  <c r="D428" i="26" a="1"/>
  <c r="D428" i="26" s="1"/>
  <c r="H428" i="26" a="1"/>
  <c r="H428" i="26" s="1"/>
  <c r="D429" i="26" a="1"/>
  <c r="D429" i="26" s="1"/>
  <c r="H429" i="26" a="1"/>
  <c r="H429" i="26" s="1"/>
  <c r="D430" i="26" a="1"/>
  <c r="D430" i="26" s="1"/>
  <c r="H430" i="26" a="1"/>
  <c r="H430" i="26" s="1"/>
  <c r="D431" i="26" a="1"/>
  <c r="D431" i="26" s="1"/>
  <c r="H431" i="26" a="1"/>
  <c r="H431" i="26" s="1"/>
  <c r="D432" i="26" a="1"/>
  <c r="D432" i="26" s="1"/>
  <c r="H432" i="26" a="1"/>
  <c r="H432" i="26" s="1"/>
  <c r="D433" i="26" a="1"/>
  <c r="D433" i="26" s="1"/>
  <c r="H433" i="26" a="1"/>
  <c r="H433" i="26" s="1"/>
  <c r="D434" i="26" a="1"/>
  <c r="D434" i="26" s="1"/>
  <c r="H434" i="26" a="1"/>
  <c r="H434" i="26" s="1"/>
  <c r="D435" i="26" a="1"/>
  <c r="D435" i="26" s="1"/>
  <c r="H435" i="26" a="1"/>
  <c r="H435" i="26" s="1"/>
  <c r="D436" i="26" a="1"/>
  <c r="D436" i="26" s="1"/>
  <c r="H436" i="26" a="1"/>
  <c r="H436" i="26" s="1"/>
  <c r="D437" i="26" a="1"/>
  <c r="D437" i="26" s="1"/>
  <c r="H437" i="26" a="1"/>
  <c r="H437" i="26" s="1"/>
  <c r="D438" i="26" a="1"/>
  <c r="D438" i="26" s="1"/>
  <c r="H438" i="26" a="1"/>
  <c r="H438" i="26" s="1"/>
  <c r="D439" i="26" a="1"/>
  <c r="D439" i="26" s="1"/>
  <c r="H439" i="26" a="1"/>
  <c r="H439" i="26" s="1"/>
  <c r="D440" i="26" a="1"/>
  <c r="D440" i="26" s="1"/>
  <c r="H440" i="26" a="1"/>
  <c r="H440" i="26" s="1"/>
  <c r="D441" i="26" a="1"/>
  <c r="D441" i="26" s="1"/>
  <c r="H441" i="26" a="1"/>
  <c r="H441" i="26" s="1"/>
  <c r="D442" i="26" a="1"/>
  <c r="D442" i="26" s="1"/>
  <c r="H442" i="26" a="1"/>
  <c r="H442" i="26" s="1"/>
  <c r="D443" i="26" a="1"/>
  <c r="D443" i="26" s="1"/>
  <c r="H443" i="26" a="1"/>
  <c r="H443" i="26" s="1"/>
  <c r="D444" i="26" a="1"/>
  <c r="D444" i="26" s="1"/>
  <c r="H444" i="26" a="1"/>
  <c r="H444" i="26" s="1"/>
  <c r="D445" i="26" a="1"/>
  <c r="D445" i="26" s="1"/>
  <c r="H445" i="26" a="1"/>
  <c r="H445" i="26" s="1"/>
  <c r="D446" i="26" a="1"/>
  <c r="D446" i="26" s="1"/>
  <c r="H446" i="26" a="1"/>
  <c r="H446" i="26" s="1"/>
  <c r="D447" i="26" a="1"/>
  <c r="D447" i="26" s="1"/>
  <c r="H447" i="26" a="1"/>
  <c r="H447" i="26" s="1"/>
  <c r="D448" i="26" a="1"/>
  <c r="D448" i="26" s="1"/>
  <c r="H448" i="26" a="1"/>
  <c r="H448" i="26" s="1"/>
  <c r="D449" i="26" a="1"/>
  <c r="D449" i="26" s="1"/>
  <c r="H449" i="26" a="1"/>
  <c r="H449" i="26" s="1"/>
  <c r="D450" i="26" a="1"/>
  <c r="D450" i="26" s="1"/>
  <c r="H450" i="26" a="1"/>
  <c r="H450" i="26" s="1"/>
  <c r="D451" i="26" a="1"/>
  <c r="D451" i="26" s="1"/>
  <c r="H451" i="26" a="1"/>
  <c r="H451" i="26" s="1"/>
  <c r="D452" i="26" a="1"/>
  <c r="D452" i="26" s="1"/>
  <c r="H452" i="26" a="1"/>
  <c r="H452" i="26" s="1"/>
  <c r="D453" i="26" a="1"/>
  <c r="D453" i="26" s="1"/>
  <c r="H453" i="26" a="1"/>
  <c r="H453" i="26" s="1"/>
  <c r="D454" i="26" a="1"/>
  <c r="D454" i="26" s="1"/>
  <c r="H454" i="26" a="1"/>
  <c r="H454" i="26" s="1"/>
  <c r="D455" i="26" a="1"/>
  <c r="D455" i="26" s="1"/>
  <c r="H455" i="26" a="1"/>
  <c r="H455" i="26" s="1"/>
  <c r="D456" i="26" a="1"/>
  <c r="D456" i="26" s="1"/>
  <c r="H456" i="26" a="1"/>
  <c r="H456" i="26" s="1"/>
  <c r="D457" i="26" a="1"/>
  <c r="D457" i="26" s="1"/>
  <c r="H457" i="26" a="1"/>
  <c r="H457" i="26" s="1"/>
  <c r="D458" i="26" a="1"/>
  <c r="D458" i="26" s="1"/>
  <c r="H458" i="26" a="1"/>
  <c r="H458" i="26" s="1"/>
  <c r="D459" i="26" a="1"/>
  <c r="D459" i="26" s="1"/>
  <c r="H459" i="26" a="1"/>
  <c r="H459" i="26" s="1"/>
  <c r="D460" i="26" a="1"/>
  <c r="D460" i="26" s="1"/>
  <c r="H460" i="26" a="1"/>
  <c r="H460" i="26" s="1"/>
  <c r="D461" i="26" a="1"/>
  <c r="D461" i="26" s="1"/>
  <c r="H461" i="26" a="1"/>
  <c r="H461" i="26" s="1"/>
  <c r="D462" i="26" a="1"/>
  <c r="D462" i="26" s="1"/>
  <c r="H462" i="26" a="1"/>
  <c r="H462" i="26" s="1"/>
  <c r="D463" i="26" a="1"/>
  <c r="D463" i="26" s="1"/>
  <c r="H463" i="26" a="1"/>
  <c r="H463" i="26" s="1"/>
  <c r="D464" i="26" a="1"/>
  <c r="D464" i="26" s="1"/>
  <c r="H464" i="26" a="1"/>
  <c r="H464" i="26" s="1"/>
  <c r="D465" i="26" a="1"/>
  <c r="D465" i="26" s="1"/>
  <c r="H465" i="26" a="1"/>
  <c r="H465" i="26" s="1"/>
  <c r="D466" i="26" a="1"/>
  <c r="D466" i="26" s="1"/>
  <c r="H466" i="26" a="1"/>
  <c r="H466" i="26" s="1"/>
  <c r="D467" i="26" a="1"/>
  <c r="D467" i="26" s="1"/>
  <c r="H467" i="26" a="1"/>
  <c r="H467" i="26" s="1"/>
  <c r="D468" i="26" a="1"/>
  <c r="D468" i="26" s="1"/>
  <c r="H468" i="26" a="1"/>
  <c r="H468" i="26" s="1"/>
  <c r="D469" i="26" a="1"/>
  <c r="D469" i="26" s="1"/>
  <c r="H469" i="26" a="1"/>
  <c r="H469" i="26" s="1"/>
  <c r="D470" i="26" a="1"/>
  <c r="D470" i="26" s="1"/>
  <c r="H470" i="26" a="1"/>
  <c r="H470" i="26" s="1"/>
  <c r="D471" i="26" a="1"/>
  <c r="D471" i="26" s="1"/>
  <c r="H471" i="26" a="1"/>
  <c r="H471" i="26" s="1"/>
  <c r="D472" i="26" a="1"/>
  <c r="D472" i="26" s="1"/>
  <c r="H472" i="26" a="1"/>
  <c r="H472" i="26" s="1"/>
  <c r="D473" i="26" a="1"/>
  <c r="D473" i="26" s="1"/>
  <c r="H473" i="26" a="1"/>
  <c r="H473" i="26" s="1"/>
  <c r="D474" i="26" a="1"/>
  <c r="D474" i="26" s="1"/>
  <c r="H474" i="26" a="1"/>
  <c r="H474" i="26" s="1"/>
  <c r="D475" i="26" a="1"/>
  <c r="D475" i="26" s="1"/>
  <c r="H475" i="26" a="1"/>
  <c r="H475" i="26" s="1"/>
  <c r="D476" i="26" a="1"/>
  <c r="D476" i="26" s="1"/>
  <c r="H476" i="26" a="1"/>
  <c r="H476" i="26" s="1"/>
  <c r="D477" i="26" a="1"/>
  <c r="D477" i="26" s="1"/>
  <c r="H477" i="26" a="1"/>
  <c r="H477" i="26" s="1"/>
  <c r="D478" i="26" a="1"/>
  <c r="D478" i="26" s="1"/>
  <c r="H478" i="26" a="1"/>
  <c r="H478" i="26" s="1"/>
  <c r="D479" i="26" a="1"/>
  <c r="D479" i="26" s="1"/>
  <c r="H479" i="26" a="1"/>
  <c r="H479" i="26" s="1"/>
  <c r="D480" i="26" a="1"/>
  <c r="D480" i="26" s="1"/>
  <c r="H480" i="26" a="1"/>
  <c r="H480" i="26" s="1"/>
  <c r="D481" i="26" a="1"/>
  <c r="D481" i="26" s="1"/>
  <c r="H481" i="26" a="1"/>
  <c r="H481" i="26" s="1"/>
  <c r="D482" i="26" a="1"/>
  <c r="D482" i="26" s="1"/>
  <c r="H482" i="26" a="1"/>
  <c r="H482" i="26" s="1"/>
  <c r="D483" i="26" a="1"/>
  <c r="D483" i="26" s="1"/>
  <c r="H483" i="26" a="1"/>
  <c r="H483" i="26" s="1"/>
  <c r="D484" i="26" a="1"/>
  <c r="D484" i="26" s="1"/>
  <c r="H484" i="26" a="1"/>
  <c r="H484" i="26" s="1"/>
  <c r="D485" i="26" a="1"/>
  <c r="D485" i="26" s="1"/>
  <c r="H485" i="26" a="1"/>
  <c r="H485" i="26" s="1"/>
  <c r="D486" i="26" a="1"/>
  <c r="D486" i="26" s="1"/>
  <c r="H486" i="26" a="1"/>
  <c r="H486" i="26" s="1"/>
  <c r="D487" i="26" a="1"/>
  <c r="D487" i="26" s="1"/>
  <c r="H487" i="26" a="1"/>
  <c r="H487" i="26" s="1"/>
  <c r="D488" i="26" a="1"/>
  <c r="D488" i="26" s="1"/>
  <c r="H488" i="26" a="1"/>
  <c r="H488" i="26" s="1"/>
  <c r="D489" i="26" a="1"/>
  <c r="D489" i="26" s="1"/>
  <c r="H489" i="26" a="1"/>
  <c r="H489" i="26" s="1"/>
  <c r="D490" i="26" a="1"/>
  <c r="D490" i="26" s="1"/>
  <c r="H490" i="26" a="1"/>
  <c r="H490" i="26" s="1"/>
  <c r="D491" i="26" a="1"/>
  <c r="D491" i="26" s="1"/>
  <c r="H491" i="26" a="1"/>
  <c r="H491" i="26" s="1"/>
  <c r="D492" i="26" a="1"/>
  <c r="D492" i="26" s="1"/>
  <c r="H492" i="26" a="1"/>
  <c r="H492" i="26" s="1"/>
  <c r="D493" i="26" a="1"/>
  <c r="D493" i="26" s="1"/>
  <c r="H493" i="26" a="1"/>
  <c r="H493" i="26" s="1"/>
  <c r="D494" i="26" a="1"/>
  <c r="D494" i="26" s="1"/>
  <c r="H494" i="26" a="1"/>
  <c r="H494" i="26" s="1"/>
  <c r="D495" i="26" a="1"/>
  <c r="D495" i="26" s="1"/>
  <c r="H495" i="26" a="1"/>
  <c r="H495" i="26" s="1"/>
  <c r="D496" i="26" a="1"/>
  <c r="D496" i="26" s="1"/>
  <c r="H496" i="26" a="1"/>
  <c r="H496" i="26" s="1"/>
  <c r="D497" i="26" a="1"/>
  <c r="D497" i="26" s="1"/>
  <c r="H497" i="26" a="1"/>
  <c r="H497" i="26" s="1"/>
  <c r="D498" i="26" a="1"/>
  <c r="D498" i="26" s="1"/>
  <c r="H498" i="26" a="1"/>
  <c r="H498" i="26" s="1"/>
  <c r="D499" i="26" a="1"/>
  <c r="D499" i="26" s="1"/>
  <c r="H499" i="26" a="1"/>
  <c r="H499" i="26" s="1"/>
  <c r="D500" i="26" a="1"/>
  <c r="D500" i="26" s="1"/>
  <c r="H500" i="26" a="1"/>
  <c r="H500" i="26" s="1"/>
  <c r="D501" i="26" a="1"/>
  <c r="D501" i="26" s="1"/>
  <c r="H501" i="26" a="1"/>
  <c r="H501" i="26" s="1"/>
  <c r="D502" i="26" a="1"/>
  <c r="D502" i="26" s="1"/>
  <c r="H502" i="26" a="1"/>
  <c r="H502" i="26" s="1"/>
  <c r="D503" i="26" a="1"/>
  <c r="D503" i="26" s="1"/>
  <c r="H503" i="26" a="1"/>
  <c r="H503" i="26" s="1"/>
  <c r="D504" i="26" a="1"/>
  <c r="D504" i="26" s="1"/>
  <c r="H504" i="26" a="1"/>
  <c r="H504" i="26" s="1"/>
  <c r="D505" i="26" a="1"/>
  <c r="D505" i="26" s="1"/>
  <c r="H505" i="26" a="1"/>
  <c r="H505" i="26" s="1"/>
  <c r="D506" i="26" a="1"/>
  <c r="D506" i="26" s="1"/>
  <c r="H506" i="26" a="1"/>
  <c r="H506" i="26" s="1"/>
  <c r="D507" i="26" a="1"/>
  <c r="D507" i="26" s="1"/>
  <c r="H507" i="26" a="1"/>
  <c r="H507" i="26" s="1"/>
  <c r="D508" i="26" a="1"/>
  <c r="D508" i="26" s="1"/>
  <c r="H508" i="26" a="1"/>
  <c r="H508" i="26" s="1"/>
  <c r="F9" i="26" a="1"/>
  <c r="F9" i="26" s="1"/>
  <c r="H18" i="26" a="1"/>
  <c r="H18" i="26" s="1"/>
  <c r="H16" i="26" a="1"/>
  <c r="H16" i="26" s="1"/>
  <c r="H14" i="26" a="1"/>
  <c r="H14" i="26" s="1"/>
  <c r="H12" i="26" a="1"/>
  <c r="H12" i="26" s="1"/>
  <c r="H10" i="26" a="1"/>
  <c r="H10" i="26" s="1"/>
  <c r="G19" i="26" a="1"/>
  <c r="G19" i="26" s="1"/>
  <c r="G17" i="26" a="1"/>
  <c r="G17" i="26" s="1"/>
  <c r="G15" i="26" a="1"/>
  <c r="G15" i="26" s="1"/>
  <c r="G13" i="26" a="1"/>
  <c r="G13" i="26" s="1"/>
  <c r="G11" i="26" a="1"/>
  <c r="G11" i="26" s="1"/>
  <c r="D9" i="26" a="1"/>
  <c r="D9" i="26" s="1"/>
  <c r="F18" i="26" a="1"/>
  <c r="F18" i="26" s="1"/>
  <c r="F16" i="26" a="1"/>
  <c r="F16" i="26" s="1"/>
  <c r="F14" i="26" a="1"/>
  <c r="F14" i="26" s="1"/>
  <c r="F12" i="26" a="1"/>
  <c r="F12" i="26" s="1"/>
  <c r="F10" i="26" a="1"/>
  <c r="F10" i="26" s="1"/>
  <c r="E19" i="26" a="1"/>
  <c r="E19" i="26" s="1"/>
  <c r="E17" i="26" a="1"/>
  <c r="E17" i="26" s="1"/>
  <c r="E15" i="26" a="1"/>
  <c r="E15" i="26" s="1"/>
  <c r="E13" i="26" a="1"/>
  <c r="E13" i="26" s="1"/>
  <c r="E11" i="26" a="1"/>
  <c r="E11" i="26" s="1"/>
  <c r="C9" i="26" a="1"/>
  <c r="C9" i="26" s="1"/>
  <c r="D18" i="26" a="1"/>
  <c r="D18" i="26" s="1"/>
  <c r="D16" i="26" a="1"/>
  <c r="D16" i="26" s="1"/>
  <c r="D14" i="26" a="1"/>
  <c r="D14" i="26" s="1"/>
  <c r="D12" i="26" a="1"/>
  <c r="D12" i="26" s="1"/>
  <c r="D10" i="26" a="1"/>
  <c r="D10" i="26" s="1"/>
  <c r="C19" i="26" a="1"/>
  <c r="C19" i="26" s="1"/>
  <c r="C17" i="26" a="1"/>
  <c r="C17" i="26" s="1"/>
  <c r="C15" i="26" a="1"/>
  <c r="C15" i="26" s="1"/>
  <c r="C13" i="26" a="1"/>
  <c r="C13" i="26" s="1"/>
  <c r="C11" i="26" a="1"/>
  <c r="C11" i="26" s="1"/>
  <c r="G9" i="26" a="1"/>
  <c r="G9" i="26" s="1"/>
  <c r="B18" i="26" a="1"/>
  <c r="B18" i="26" s="1"/>
  <c r="B16" i="26" a="1"/>
  <c r="B16" i="26" s="1"/>
  <c r="B14" i="26" a="1"/>
  <c r="B14" i="26" s="1"/>
  <c r="B12" i="26" a="1"/>
  <c r="B12" i="26" s="1"/>
  <c r="B10" i="26" a="1"/>
  <c r="B10" i="26" s="1"/>
  <c r="A19" i="26" a="1"/>
  <c r="A19" i="26" s="1"/>
  <c r="A17" i="26" a="1"/>
  <c r="A17" i="26" s="1"/>
  <c r="A15" i="26" a="1"/>
  <c r="A15" i="26" s="1"/>
  <c r="A13" i="26" a="1"/>
  <c r="A13" i="26" s="1"/>
  <c r="A11" i="26" a="1"/>
  <c r="A11" i="26" s="1"/>
  <c r="H19" i="26" a="1"/>
  <c r="H19" i="26" s="1"/>
  <c r="H17" i="26" a="1"/>
  <c r="H17" i="26" s="1"/>
  <c r="H15" i="26" a="1"/>
  <c r="H15" i="26" s="1"/>
  <c r="H13" i="26" a="1"/>
  <c r="H13" i="26" s="1"/>
  <c r="H11" i="26" a="1"/>
  <c r="H11" i="26" s="1"/>
  <c r="E9" i="26" a="1"/>
  <c r="E9" i="26" s="1"/>
  <c r="G18" i="26" a="1"/>
  <c r="G18" i="26" s="1"/>
  <c r="G16" i="26" a="1"/>
  <c r="G16" i="26" s="1"/>
  <c r="G14" i="26" a="1"/>
  <c r="G14" i="26" s="1"/>
  <c r="G12" i="26" a="1"/>
  <c r="G12" i="26" s="1"/>
  <c r="G10" i="26" a="1"/>
  <c r="G10" i="26" s="1"/>
  <c r="F19" i="26" a="1"/>
  <c r="F19" i="26" s="1"/>
  <c r="F17" i="26" a="1"/>
  <c r="F17" i="26" s="1"/>
  <c r="F15" i="26" a="1"/>
  <c r="F15" i="26" s="1"/>
  <c r="F13" i="26" a="1"/>
  <c r="F13" i="26" s="1"/>
  <c r="F11" i="26" a="1"/>
  <c r="F11" i="26" s="1"/>
  <c r="A9" i="26" a="1"/>
  <c r="A9" i="26" s="1"/>
  <c r="E18" i="26" a="1"/>
  <c r="E18" i="26" s="1"/>
  <c r="E16" i="26" a="1"/>
  <c r="E16" i="26" s="1"/>
  <c r="E14" i="26" a="1"/>
  <c r="E14" i="26" s="1"/>
  <c r="E12" i="26" a="1"/>
  <c r="E12" i="26" s="1"/>
  <c r="E10" i="26" a="1"/>
  <c r="E10" i="26" s="1"/>
  <c r="A10" i="26" a="1"/>
  <c r="A10" i="26" s="1"/>
  <c r="D19" i="26" a="1"/>
  <c r="D19" i="26" s="1"/>
  <c r="D17" i="26" a="1"/>
  <c r="D17" i="26" s="1"/>
  <c r="D15" i="26" a="1"/>
  <c r="D15" i="26" s="1"/>
  <c r="D13" i="26" a="1"/>
  <c r="D13" i="26" s="1"/>
  <c r="D11" i="26" a="1"/>
  <c r="D11" i="26" s="1"/>
  <c r="B9" i="26" a="1"/>
  <c r="B9" i="26" s="1"/>
  <c r="C18" i="26" a="1"/>
  <c r="C18" i="26" s="1"/>
  <c r="C16" i="26" a="1"/>
  <c r="C16" i="26" s="1"/>
  <c r="C14" i="26" a="1"/>
  <c r="C14" i="26" s="1"/>
  <c r="C12" i="26" a="1"/>
  <c r="C12" i="26" s="1"/>
  <c r="C10" i="26" a="1"/>
  <c r="C10" i="26" s="1"/>
  <c r="B19" i="26" a="1"/>
  <c r="B19" i="26" s="1"/>
  <c r="B17" i="26" a="1"/>
  <c r="B17" i="26" s="1"/>
  <c r="B15" i="26" a="1"/>
  <c r="B15" i="26" s="1"/>
  <c r="B13" i="26" a="1"/>
  <c r="B13" i="26" s="1"/>
  <c r="B11" i="26" a="1"/>
  <c r="B11" i="26" s="1"/>
  <c r="H9" i="26" a="1"/>
  <c r="H9" i="26" s="1"/>
  <c r="A18" i="26" a="1"/>
  <c r="A18" i="26" s="1"/>
  <c r="A16" i="26" a="1"/>
  <c r="A16" i="26" s="1"/>
  <c r="A14" i="26" a="1"/>
  <c r="A14" i="26" s="1"/>
  <c r="A12" i="26" a="1"/>
  <c r="A12" i="26" s="1"/>
  <c r="S5" i="25"/>
  <c r="C5" i="25"/>
  <c r="CW153" i="1"/>
  <c r="HN153" i="1"/>
  <c r="DJ153" i="1"/>
  <c r="CJ153" i="1"/>
  <c r="EE153" i="1"/>
  <c r="EA153" i="1"/>
  <c r="DZ153" i="1"/>
  <c r="CT153" i="1"/>
  <c r="GY153" i="1"/>
  <c r="HA153" i="1"/>
  <c r="AW153" i="1"/>
  <c r="CG153" i="1"/>
  <c r="GR153" i="1"/>
  <c r="GP153" i="1"/>
  <c r="EB153" i="1"/>
  <c r="CD153" i="1"/>
  <c r="GB153" i="1"/>
  <c r="FZ153" i="1"/>
  <c r="AV153" i="1"/>
  <c r="DP153" i="1"/>
  <c r="CY153" i="1"/>
  <c r="GK153" i="1"/>
  <c r="AI153" i="1"/>
  <c r="AY153" i="1"/>
  <c r="DM153" i="1"/>
  <c r="CZ153" i="1"/>
  <c r="CI153" i="1"/>
  <c r="EV153" i="1"/>
  <c r="FC153" i="1"/>
  <c r="FJ153" i="1"/>
  <c r="FE153" i="1"/>
  <c r="AK153" i="1"/>
  <c r="AX153" i="1"/>
  <c r="BQ153" i="1"/>
  <c r="BT153" i="1"/>
  <c r="BS153" i="1"/>
  <c r="FL153" i="1"/>
  <c r="GI153" i="1"/>
  <c r="FU153" i="1"/>
  <c r="DV153" i="1"/>
  <c r="DY153" i="1"/>
  <c r="AS153" i="1"/>
  <c r="BE153" i="1"/>
  <c r="AL153" i="1"/>
  <c r="AZ153" i="1"/>
  <c r="BC153" i="1"/>
  <c r="CX153" i="1"/>
  <c r="CH153" i="1"/>
  <c r="BR153" i="1"/>
  <c r="DQ153" i="1"/>
  <c r="CK153" i="1"/>
  <c r="BU153" i="1"/>
  <c r="DT153" i="1"/>
  <c r="DD153" i="1"/>
  <c r="BX153" i="1"/>
  <c r="DS153" i="1"/>
  <c r="DC153" i="1"/>
  <c r="CM153" i="1"/>
  <c r="BW153" i="1"/>
  <c r="HL153" i="1"/>
  <c r="GV153" i="1"/>
  <c r="FP153" i="1"/>
  <c r="EZ153" i="1"/>
  <c r="EJ153" i="1"/>
  <c r="HC153" i="1"/>
  <c r="GM153" i="1"/>
  <c r="FW153" i="1"/>
  <c r="EQ153" i="1"/>
  <c r="HJ153" i="1"/>
  <c r="GD153" i="1"/>
  <c r="FN153" i="1"/>
  <c r="EX153" i="1"/>
  <c r="EH153" i="1"/>
  <c r="HE153" i="1"/>
  <c r="GO153" i="1"/>
  <c r="FY153" i="1"/>
  <c r="FI153" i="1"/>
  <c r="HR153" i="1"/>
  <c r="HQ153" i="1"/>
  <c r="DX153" i="1"/>
  <c r="AQ153" i="1"/>
  <c r="AP153" i="1"/>
  <c r="BD153" i="1"/>
  <c r="BG153" i="1"/>
  <c r="BF153" i="1"/>
  <c r="DR153" i="1"/>
  <c r="CL153" i="1"/>
  <c r="BV153" i="1"/>
  <c r="DU153" i="1"/>
  <c r="DE153" i="1"/>
  <c r="BY153" i="1"/>
  <c r="BI153" i="1"/>
  <c r="DH153" i="1"/>
  <c r="CR153" i="1"/>
  <c r="BL153" i="1"/>
  <c r="DG153" i="1"/>
  <c r="CQ153" i="1"/>
  <c r="BK153" i="1"/>
  <c r="GZ153" i="1"/>
  <c r="GJ153" i="1"/>
  <c r="FD153" i="1"/>
  <c r="EN153" i="1"/>
  <c r="GQ153" i="1"/>
  <c r="GA153" i="1"/>
  <c r="FK153" i="1"/>
  <c r="EU153" i="1"/>
  <c r="EC153" i="1"/>
  <c r="GX153" i="1"/>
  <c r="GH153" i="1"/>
  <c r="FR153" i="1"/>
  <c r="FB153" i="1"/>
  <c r="EL153" i="1"/>
  <c r="HI153" i="1"/>
  <c r="GC153" i="1"/>
  <c r="FM153" i="1"/>
  <c r="EW153" i="1"/>
  <c r="DW153" i="1"/>
  <c r="HO153" i="1"/>
  <c r="HP153" i="1"/>
  <c r="AM153" i="1"/>
  <c r="BH153" i="1"/>
  <c r="AR153" i="1"/>
  <c r="AU153" i="1"/>
  <c r="AT153" i="1"/>
  <c r="DF153" i="1"/>
  <c r="CP153" i="1"/>
  <c r="BZ153" i="1"/>
  <c r="BJ153" i="1"/>
  <c r="DI153" i="1"/>
  <c r="CS153" i="1"/>
  <c r="CC153" i="1"/>
  <c r="BM153" i="1"/>
  <c r="DL153" i="1"/>
  <c r="CV153" i="1"/>
  <c r="CF153" i="1"/>
  <c r="BP153" i="1"/>
  <c r="DK153" i="1"/>
  <c r="CU153" i="1"/>
  <c r="CE153" i="1"/>
  <c r="HD153" i="1"/>
  <c r="GN153" i="1"/>
  <c r="FX153" i="1"/>
  <c r="FH153" i="1"/>
  <c r="ER153" i="1"/>
  <c r="HK153" i="1"/>
  <c r="GU153" i="1"/>
  <c r="GE153" i="1"/>
  <c r="FO153" i="1"/>
  <c r="EY153" i="1"/>
  <c r="EI153" i="1"/>
  <c r="HB153" i="1"/>
  <c r="GL153" i="1"/>
  <c r="FV153" i="1"/>
  <c r="EP153" i="1"/>
  <c r="HM153" i="1"/>
  <c r="GW153" i="1"/>
  <c r="FQ153" i="1"/>
  <c r="FA153" i="1"/>
  <c r="EK153" i="1"/>
  <c r="EB114" i="1"/>
  <c r="EJ114" i="1"/>
  <c r="EN114" i="1"/>
  <c r="ER114" i="1"/>
  <c r="EV114" i="1"/>
  <c r="EZ114" i="1"/>
  <c r="FD114" i="1"/>
  <c r="FH114" i="1"/>
  <c r="FL114" i="1"/>
  <c r="FP114" i="1"/>
  <c r="FX114" i="1"/>
  <c r="GB114" i="1"/>
  <c r="GJ114" i="1"/>
  <c r="GN114" i="1"/>
  <c r="GR114" i="1"/>
  <c r="GV114" i="1"/>
  <c r="GZ114" i="1"/>
  <c r="HD114" i="1"/>
  <c r="HH114" i="1"/>
  <c r="HL114" i="1"/>
  <c r="ED114" i="1"/>
  <c r="EH114" i="1"/>
  <c r="EL114" i="1"/>
  <c r="EP114" i="1"/>
  <c r="EX114" i="1"/>
  <c r="FB114" i="1"/>
  <c r="FJ114" i="1"/>
  <c r="FN114" i="1"/>
  <c r="FR114" i="1"/>
  <c r="FV114" i="1"/>
  <c r="FZ114" i="1"/>
  <c r="GD114" i="1"/>
  <c r="GH114" i="1"/>
  <c r="GL114" i="1"/>
  <c r="GP114" i="1"/>
  <c r="GX114" i="1"/>
  <c r="HB114" i="1"/>
  <c r="HJ114" i="1"/>
  <c r="EO114" i="1"/>
  <c r="EW114" i="1"/>
  <c r="FE114" i="1"/>
  <c r="FM114" i="1"/>
  <c r="FU114" i="1"/>
  <c r="GC114" i="1"/>
  <c r="GK114" i="1"/>
  <c r="HA114" i="1"/>
  <c r="HI114" i="1"/>
  <c r="EA114" i="1"/>
  <c r="EI114" i="1"/>
  <c r="EQ114" i="1"/>
  <c r="EY114" i="1"/>
  <c r="FO114" i="1"/>
  <c r="FW114" i="1"/>
  <c r="GE114" i="1"/>
  <c r="GM114" i="1"/>
  <c r="GU114" i="1"/>
  <c r="HC114" i="1"/>
  <c r="HK114" i="1"/>
  <c r="EC114" i="1"/>
  <c r="EK114" i="1"/>
  <c r="FA114" i="1"/>
  <c r="FI114" i="1"/>
  <c r="FQ114" i="1"/>
  <c r="FY114" i="1"/>
  <c r="GO114" i="1"/>
  <c r="GW114" i="1"/>
  <c r="HE114" i="1"/>
  <c r="HM114" i="1"/>
  <c r="EE114" i="1"/>
  <c r="EM114" i="1"/>
  <c r="EU114" i="1"/>
  <c r="FC114" i="1"/>
  <c r="FK114" i="1"/>
  <c r="GA114" i="1"/>
  <c r="GI114" i="1"/>
  <c r="GQ114" i="1"/>
  <c r="GY114" i="1"/>
  <c r="BK114" i="1"/>
  <c r="BS114" i="1"/>
  <c r="BW114" i="1"/>
  <c r="CE114" i="1"/>
  <c r="CI114" i="1"/>
  <c r="CM114" i="1"/>
  <c r="CQ114" i="1"/>
  <c r="CU114" i="1"/>
  <c r="CY114" i="1"/>
  <c r="DC114" i="1"/>
  <c r="DG114" i="1"/>
  <c r="DK114" i="1"/>
  <c r="DS114" i="1"/>
  <c r="BL114" i="1"/>
  <c r="BP114" i="1"/>
  <c r="BT114" i="1"/>
  <c r="BX114" i="1"/>
  <c r="CF114" i="1"/>
  <c r="CJ114" i="1"/>
  <c r="CR114" i="1"/>
  <c r="CV114" i="1"/>
  <c r="CZ114" i="1"/>
  <c r="DD114" i="1"/>
  <c r="DH114" i="1"/>
  <c r="DL114" i="1"/>
  <c r="DP114" i="1"/>
  <c r="DT114" i="1"/>
  <c r="BI114" i="1"/>
  <c r="BM114" i="1"/>
  <c r="BQ114" i="1"/>
  <c r="BU114" i="1"/>
  <c r="BY114" i="1"/>
  <c r="CC114" i="1"/>
  <c r="CG114" i="1"/>
  <c r="CK114" i="1"/>
  <c r="CS114" i="1"/>
  <c r="CW114" i="1"/>
  <c r="DE114" i="1"/>
  <c r="DI114" i="1"/>
  <c r="DM114" i="1"/>
  <c r="DQ114" i="1"/>
  <c r="DU114" i="1"/>
  <c r="BJ114" i="1"/>
  <c r="BR114" i="1"/>
  <c r="BV114" i="1"/>
  <c r="BZ114" i="1"/>
  <c r="CD114" i="1"/>
  <c r="CH114" i="1"/>
  <c r="CL114" i="1"/>
  <c r="CP114" i="1"/>
  <c r="CT114" i="1"/>
  <c r="CX114" i="1"/>
  <c r="DF114" i="1"/>
  <c r="DJ114" i="1"/>
  <c r="DR114" i="1"/>
  <c r="AS114" i="1"/>
  <c r="AW114" i="1"/>
  <c r="BE114" i="1"/>
  <c r="AT114" i="1"/>
  <c r="AX114" i="1"/>
  <c r="BF114" i="1"/>
  <c r="AU114" i="1"/>
  <c r="AY114" i="1"/>
  <c r="BC114" i="1"/>
  <c r="BG114" i="1"/>
  <c r="AR114" i="1"/>
  <c r="AV114" i="1"/>
  <c r="AZ114" i="1"/>
  <c r="BD114" i="1"/>
  <c r="BH114" i="1"/>
  <c r="AP114" i="1"/>
  <c r="AM114" i="1"/>
  <c r="AI114" i="1"/>
  <c r="AQ114" i="1"/>
  <c r="AL114" i="1"/>
  <c r="AK114" i="1"/>
  <c r="AJ114" i="1"/>
  <c r="EC115" i="1"/>
  <c r="EA115" i="1"/>
  <c r="EE115" i="1"/>
  <c r="EI115" i="1"/>
  <c r="ED115" i="1"/>
  <c r="EK115" i="1"/>
  <c r="EO115" i="1"/>
  <c r="EW115" i="1"/>
  <c r="FA115" i="1"/>
  <c r="FE115" i="1"/>
  <c r="FI115" i="1"/>
  <c r="FM115" i="1"/>
  <c r="FQ115" i="1"/>
  <c r="FU115" i="1"/>
  <c r="FY115" i="1"/>
  <c r="GC115" i="1"/>
  <c r="GK115" i="1"/>
  <c r="GO115" i="1"/>
  <c r="GW115" i="1"/>
  <c r="HA115" i="1"/>
  <c r="HE115" i="1"/>
  <c r="HI115" i="1"/>
  <c r="HM115" i="1"/>
  <c r="EL115" i="1"/>
  <c r="EP115" i="1"/>
  <c r="EX115" i="1"/>
  <c r="FB115" i="1"/>
  <c r="FJ115" i="1"/>
  <c r="FN115" i="1"/>
  <c r="FR115" i="1"/>
  <c r="FV115" i="1"/>
  <c r="FZ115" i="1"/>
  <c r="GD115" i="1"/>
  <c r="GH115" i="1"/>
  <c r="GL115" i="1"/>
  <c r="GP115" i="1"/>
  <c r="GX115" i="1"/>
  <c r="HB115" i="1"/>
  <c r="HJ115" i="1"/>
  <c r="EH115" i="1"/>
  <c r="EM115" i="1"/>
  <c r="EQ115" i="1"/>
  <c r="EU115" i="1"/>
  <c r="EY115" i="1"/>
  <c r="FC115" i="1"/>
  <c r="FK115" i="1"/>
  <c r="FO115" i="1"/>
  <c r="FW115" i="1"/>
  <c r="GA115" i="1"/>
  <c r="GE115" i="1"/>
  <c r="GI115" i="1"/>
  <c r="GM115" i="1"/>
  <c r="GQ115" i="1"/>
  <c r="GU115" i="1"/>
  <c r="GY115" i="1"/>
  <c r="HC115" i="1"/>
  <c r="HK115" i="1"/>
  <c r="EB115" i="1"/>
  <c r="EJ115" i="1"/>
  <c r="EN115" i="1"/>
  <c r="ER115" i="1"/>
  <c r="EV115" i="1"/>
  <c r="EZ115" i="1"/>
  <c r="FD115" i="1"/>
  <c r="FH115" i="1"/>
  <c r="FL115" i="1"/>
  <c r="FP115" i="1"/>
  <c r="FX115" i="1"/>
  <c r="GB115" i="1"/>
  <c r="GJ115" i="1"/>
  <c r="GN115" i="1"/>
  <c r="GR115" i="1"/>
  <c r="GV115" i="1"/>
  <c r="GZ115" i="1"/>
  <c r="HD115" i="1"/>
  <c r="HH115" i="1"/>
  <c r="HL115" i="1"/>
  <c r="BJ115" i="1"/>
  <c r="BR115" i="1"/>
  <c r="BV115" i="1"/>
  <c r="BZ115" i="1"/>
  <c r="CD115" i="1"/>
  <c r="CH115" i="1"/>
  <c r="CL115" i="1"/>
  <c r="CP115" i="1"/>
  <c r="CT115" i="1"/>
  <c r="CX115" i="1"/>
  <c r="DF115" i="1"/>
  <c r="DJ115" i="1"/>
  <c r="DR115" i="1"/>
  <c r="BK115" i="1"/>
  <c r="BS115" i="1"/>
  <c r="BW115" i="1"/>
  <c r="CE115" i="1"/>
  <c r="CI115" i="1"/>
  <c r="CM115" i="1"/>
  <c r="CQ115" i="1"/>
  <c r="CU115" i="1"/>
  <c r="CY115" i="1"/>
  <c r="DC115" i="1"/>
  <c r="DG115" i="1"/>
  <c r="DK115" i="1"/>
  <c r="DS115" i="1"/>
  <c r="BL115" i="1"/>
  <c r="BP115" i="1"/>
  <c r="BT115" i="1"/>
  <c r="BX115" i="1"/>
  <c r="CF115" i="1"/>
  <c r="CJ115" i="1"/>
  <c r="CR115" i="1"/>
  <c r="CV115" i="1"/>
  <c r="CZ115" i="1"/>
  <c r="DD115" i="1"/>
  <c r="DH115" i="1"/>
  <c r="DL115" i="1"/>
  <c r="DP115" i="1"/>
  <c r="DT115" i="1"/>
  <c r="BI115" i="1"/>
  <c r="BM115" i="1"/>
  <c r="BQ115" i="1"/>
  <c r="BU115" i="1"/>
  <c r="BY115" i="1"/>
  <c r="CC115" i="1"/>
  <c r="CG115" i="1"/>
  <c r="CK115" i="1"/>
  <c r="CS115" i="1"/>
  <c r="CW115" i="1"/>
  <c r="DE115" i="1"/>
  <c r="DI115" i="1"/>
  <c r="DM115" i="1"/>
  <c r="DQ115" i="1"/>
  <c r="DU115" i="1"/>
  <c r="AR115" i="1"/>
  <c r="AV115" i="1"/>
  <c r="AZ115" i="1"/>
  <c r="BD115" i="1"/>
  <c r="BH115" i="1"/>
  <c r="AS115" i="1"/>
  <c r="AW115" i="1"/>
  <c r="BE115" i="1"/>
  <c r="AT115" i="1"/>
  <c r="AX115" i="1"/>
  <c r="BF115" i="1"/>
  <c r="AU115" i="1"/>
  <c r="AY115" i="1"/>
  <c r="BC115" i="1"/>
  <c r="BG115" i="1"/>
  <c r="AJ115" i="1"/>
  <c r="AM115" i="1"/>
  <c r="AI115" i="1"/>
  <c r="AP115" i="1"/>
  <c r="AL115" i="1"/>
  <c r="AQ115" i="1"/>
  <c r="AK115" i="1"/>
  <c r="ED86" i="1"/>
  <c r="EH86" i="1"/>
  <c r="EL86" i="1"/>
  <c r="EP86" i="1"/>
  <c r="EX86" i="1"/>
  <c r="FB86" i="1"/>
  <c r="FJ86" i="1"/>
  <c r="FN86" i="1"/>
  <c r="FR86" i="1"/>
  <c r="FV86" i="1"/>
  <c r="FZ86" i="1"/>
  <c r="GD86" i="1"/>
  <c r="GH86" i="1"/>
  <c r="GL86" i="1"/>
  <c r="GP86" i="1"/>
  <c r="GX86" i="1"/>
  <c r="HB86" i="1"/>
  <c r="EA86" i="1"/>
  <c r="EE86" i="1"/>
  <c r="EI86" i="1"/>
  <c r="EM86" i="1"/>
  <c r="EQ86" i="1"/>
  <c r="EU86" i="1"/>
  <c r="EY86" i="1"/>
  <c r="FC86" i="1"/>
  <c r="FK86" i="1"/>
  <c r="FO86" i="1"/>
  <c r="FW86" i="1"/>
  <c r="GA86" i="1"/>
  <c r="GE86" i="1"/>
  <c r="GI86" i="1"/>
  <c r="GM86" i="1"/>
  <c r="GQ86" i="1"/>
  <c r="GU86" i="1"/>
  <c r="GY86" i="1"/>
  <c r="HC86" i="1"/>
  <c r="EB86" i="1"/>
  <c r="EJ86" i="1"/>
  <c r="EN86" i="1"/>
  <c r="ER86" i="1"/>
  <c r="EV86" i="1"/>
  <c r="EZ86" i="1"/>
  <c r="FD86" i="1"/>
  <c r="FH86" i="1"/>
  <c r="FL86" i="1"/>
  <c r="FP86" i="1"/>
  <c r="FX86" i="1"/>
  <c r="GB86" i="1"/>
  <c r="GJ86" i="1"/>
  <c r="GN86" i="1"/>
  <c r="GR86" i="1"/>
  <c r="GV86" i="1"/>
  <c r="GZ86" i="1"/>
  <c r="HD86" i="1"/>
  <c r="EC86" i="1"/>
  <c r="EK86" i="1"/>
  <c r="EO86" i="1"/>
  <c r="EW86" i="1"/>
  <c r="FA86" i="1"/>
  <c r="FE86" i="1"/>
  <c r="FI86" i="1"/>
  <c r="FM86" i="1"/>
  <c r="FQ86" i="1"/>
  <c r="FU86" i="1"/>
  <c r="FY86" i="1"/>
  <c r="GC86" i="1"/>
  <c r="GK86" i="1"/>
  <c r="GO86" i="1"/>
  <c r="GW86" i="1"/>
  <c r="HA86" i="1"/>
  <c r="HE86" i="1"/>
  <c r="HJ86" i="1"/>
  <c r="HK86" i="1"/>
  <c r="HH86" i="1"/>
  <c r="HL86" i="1"/>
  <c r="HI86" i="1"/>
  <c r="HM86" i="1"/>
  <c r="BL86" i="1"/>
  <c r="BP86" i="1"/>
  <c r="BT86" i="1"/>
  <c r="BX86" i="1"/>
  <c r="CF86" i="1"/>
  <c r="CJ86" i="1"/>
  <c r="CR86" i="1"/>
  <c r="CV86" i="1"/>
  <c r="CZ86" i="1"/>
  <c r="DD86" i="1"/>
  <c r="DH86" i="1"/>
  <c r="DL86" i="1"/>
  <c r="DP86" i="1"/>
  <c r="DT86" i="1"/>
  <c r="BI86" i="1"/>
  <c r="BM86" i="1"/>
  <c r="BQ86" i="1"/>
  <c r="BU86" i="1"/>
  <c r="BY86" i="1"/>
  <c r="CC86" i="1"/>
  <c r="CG86" i="1"/>
  <c r="CK86" i="1"/>
  <c r="CS86" i="1"/>
  <c r="CW86" i="1"/>
  <c r="DE86" i="1"/>
  <c r="DI86" i="1"/>
  <c r="DM86" i="1"/>
  <c r="DQ86" i="1"/>
  <c r="DU86" i="1"/>
  <c r="BJ86" i="1"/>
  <c r="BR86" i="1"/>
  <c r="BV86" i="1"/>
  <c r="BZ86" i="1"/>
  <c r="CD86" i="1"/>
  <c r="CH86" i="1"/>
  <c r="CL86" i="1"/>
  <c r="CP86" i="1"/>
  <c r="CT86" i="1"/>
  <c r="CX86" i="1"/>
  <c r="DF86" i="1"/>
  <c r="DJ86" i="1"/>
  <c r="DR86" i="1"/>
  <c r="BK86" i="1"/>
  <c r="BS86" i="1"/>
  <c r="BW86" i="1"/>
  <c r="CE86" i="1"/>
  <c r="CI86" i="1"/>
  <c r="CM86" i="1"/>
  <c r="CQ86" i="1"/>
  <c r="CU86" i="1"/>
  <c r="CY86" i="1"/>
  <c r="DC86" i="1"/>
  <c r="DG86" i="1"/>
  <c r="DK86" i="1"/>
  <c r="DS86" i="1"/>
  <c r="AS86" i="1"/>
  <c r="AW86" i="1"/>
  <c r="BE86" i="1"/>
  <c r="AT86" i="1"/>
  <c r="AX86" i="1"/>
  <c r="BF86" i="1"/>
  <c r="AM86" i="1"/>
  <c r="AK86" i="1"/>
  <c r="AI86" i="1"/>
  <c r="AU86" i="1"/>
  <c r="AY86" i="1"/>
  <c r="BC86" i="1"/>
  <c r="BG86" i="1"/>
  <c r="AP86" i="1"/>
  <c r="AR86" i="1"/>
  <c r="AV86" i="1"/>
  <c r="AZ86" i="1"/>
  <c r="BD86" i="1"/>
  <c r="BH86" i="1"/>
  <c r="AQ86" i="1"/>
  <c r="AL86" i="1"/>
  <c r="AJ86" i="1"/>
  <c r="EA99" i="1"/>
  <c r="EE99" i="1"/>
  <c r="EI99" i="1"/>
  <c r="EM99" i="1"/>
  <c r="EQ99" i="1"/>
  <c r="EU99" i="1"/>
  <c r="EY99" i="1"/>
  <c r="FC99" i="1"/>
  <c r="FK99" i="1"/>
  <c r="FO99" i="1"/>
  <c r="FW99" i="1"/>
  <c r="GA99" i="1"/>
  <c r="GE99" i="1"/>
  <c r="GI99" i="1"/>
  <c r="GM99" i="1"/>
  <c r="GQ99" i="1"/>
  <c r="GU99" i="1"/>
  <c r="GY99" i="1"/>
  <c r="HC99" i="1"/>
  <c r="HK99" i="1"/>
  <c r="EB99" i="1"/>
  <c r="EJ99" i="1"/>
  <c r="EN99" i="1"/>
  <c r="ER99" i="1"/>
  <c r="EV99" i="1"/>
  <c r="EZ99" i="1"/>
  <c r="FD99" i="1"/>
  <c r="FH99" i="1"/>
  <c r="FL99" i="1"/>
  <c r="FP99" i="1"/>
  <c r="FX99" i="1"/>
  <c r="GB99" i="1"/>
  <c r="GJ99" i="1"/>
  <c r="GN99" i="1"/>
  <c r="GR99" i="1"/>
  <c r="GV99" i="1"/>
  <c r="GZ99" i="1"/>
  <c r="HD99" i="1"/>
  <c r="HH99" i="1"/>
  <c r="HL99" i="1"/>
  <c r="EC99" i="1"/>
  <c r="EK99" i="1"/>
  <c r="EO99" i="1"/>
  <c r="EW99" i="1"/>
  <c r="FA99" i="1"/>
  <c r="FE99" i="1"/>
  <c r="FI99" i="1"/>
  <c r="FM99" i="1"/>
  <c r="FQ99" i="1"/>
  <c r="FU99" i="1"/>
  <c r="FY99" i="1"/>
  <c r="GC99" i="1"/>
  <c r="GK99" i="1"/>
  <c r="GO99" i="1"/>
  <c r="GW99" i="1"/>
  <c r="HA99" i="1"/>
  <c r="HE99" i="1"/>
  <c r="HI99" i="1"/>
  <c r="HM99" i="1"/>
  <c r="ED99" i="1"/>
  <c r="EH99" i="1"/>
  <c r="EL99" i="1"/>
  <c r="EP99" i="1"/>
  <c r="EX99" i="1"/>
  <c r="FB99" i="1"/>
  <c r="FJ99" i="1"/>
  <c r="FN99" i="1"/>
  <c r="FR99" i="1"/>
  <c r="FV99" i="1"/>
  <c r="FZ99" i="1"/>
  <c r="GD99" i="1"/>
  <c r="GH99" i="1"/>
  <c r="GL99" i="1"/>
  <c r="GP99" i="1"/>
  <c r="GX99" i="1"/>
  <c r="HB99" i="1"/>
  <c r="HJ99" i="1"/>
  <c r="BK99" i="1"/>
  <c r="BS99" i="1"/>
  <c r="BW99" i="1"/>
  <c r="CE99" i="1"/>
  <c r="CI99" i="1"/>
  <c r="CM99" i="1"/>
  <c r="CQ99" i="1"/>
  <c r="CU99" i="1"/>
  <c r="CY99" i="1"/>
  <c r="DC99" i="1"/>
  <c r="DG99" i="1"/>
  <c r="DK99" i="1"/>
  <c r="DS99" i="1"/>
  <c r="BL99" i="1"/>
  <c r="BP99" i="1"/>
  <c r="BT99" i="1"/>
  <c r="BX99" i="1"/>
  <c r="CF99" i="1"/>
  <c r="CJ99" i="1"/>
  <c r="CR99" i="1"/>
  <c r="CV99" i="1"/>
  <c r="CZ99" i="1"/>
  <c r="DD99" i="1"/>
  <c r="DH99" i="1"/>
  <c r="DL99" i="1"/>
  <c r="DP99" i="1"/>
  <c r="DT99" i="1"/>
  <c r="BI99" i="1"/>
  <c r="BM99" i="1"/>
  <c r="BQ99" i="1"/>
  <c r="BU99" i="1"/>
  <c r="BY99" i="1"/>
  <c r="CC99" i="1"/>
  <c r="CG99" i="1"/>
  <c r="CK99" i="1"/>
  <c r="CS99" i="1"/>
  <c r="CW99" i="1"/>
  <c r="DE99" i="1"/>
  <c r="DI99" i="1"/>
  <c r="DM99" i="1"/>
  <c r="DQ99" i="1"/>
  <c r="DU99" i="1"/>
  <c r="BJ99" i="1"/>
  <c r="BR99" i="1"/>
  <c r="BV99" i="1"/>
  <c r="BZ99" i="1"/>
  <c r="CD99" i="1"/>
  <c r="CH99" i="1"/>
  <c r="CL99" i="1"/>
  <c r="CP99" i="1"/>
  <c r="CT99" i="1"/>
  <c r="CX99" i="1"/>
  <c r="DF99" i="1"/>
  <c r="DJ99" i="1"/>
  <c r="DR99" i="1"/>
  <c r="AR99" i="1"/>
  <c r="AV99" i="1"/>
  <c r="AZ99" i="1"/>
  <c r="BD99" i="1"/>
  <c r="BH99" i="1"/>
  <c r="AP99" i="1"/>
  <c r="AL99" i="1"/>
  <c r="AJ99" i="1"/>
  <c r="AS99" i="1"/>
  <c r="AW99" i="1"/>
  <c r="BE99" i="1"/>
  <c r="AQ99" i="1"/>
  <c r="AT99" i="1"/>
  <c r="AX99" i="1"/>
  <c r="BF99" i="1"/>
  <c r="AM99" i="1"/>
  <c r="AK99" i="1"/>
  <c r="AI99" i="1"/>
  <c r="AU99" i="1"/>
  <c r="AY99" i="1"/>
  <c r="BC99" i="1"/>
  <c r="BG99" i="1"/>
  <c r="EA78" i="1"/>
  <c r="EE78" i="1"/>
  <c r="EI78" i="1"/>
  <c r="EM78" i="1"/>
  <c r="EQ78" i="1"/>
  <c r="EU78" i="1"/>
  <c r="EY78" i="1"/>
  <c r="FC78" i="1"/>
  <c r="FK78" i="1"/>
  <c r="FO78" i="1"/>
  <c r="FW78" i="1"/>
  <c r="GA78" i="1"/>
  <c r="GE78" i="1"/>
  <c r="GI78" i="1"/>
  <c r="GM78" i="1"/>
  <c r="GQ78" i="1"/>
  <c r="GU78" i="1"/>
  <c r="GY78" i="1"/>
  <c r="HC78" i="1"/>
  <c r="HK78" i="1"/>
  <c r="EB78" i="1"/>
  <c r="EJ78" i="1"/>
  <c r="EN78" i="1"/>
  <c r="ER78" i="1"/>
  <c r="EV78" i="1"/>
  <c r="EZ78" i="1"/>
  <c r="FD78" i="1"/>
  <c r="FH78" i="1"/>
  <c r="FL78" i="1"/>
  <c r="FP78" i="1"/>
  <c r="FX78" i="1"/>
  <c r="GB78" i="1"/>
  <c r="GJ78" i="1"/>
  <c r="GN78" i="1"/>
  <c r="GR78" i="1"/>
  <c r="GV78" i="1"/>
  <c r="GZ78" i="1"/>
  <c r="HD78" i="1"/>
  <c r="HH78" i="1"/>
  <c r="HL78" i="1"/>
  <c r="EC78" i="1"/>
  <c r="EK78" i="1"/>
  <c r="EO78" i="1"/>
  <c r="EW78" i="1"/>
  <c r="FA78" i="1"/>
  <c r="FE78" i="1"/>
  <c r="FI78" i="1"/>
  <c r="FM78" i="1"/>
  <c r="FQ78" i="1"/>
  <c r="FU78" i="1"/>
  <c r="FY78" i="1"/>
  <c r="GC78" i="1"/>
  <c r="GK78" i="1"/>
  <c r="GO78" i="1"/>
  <c r="GW78" i="1"/>
  <c r="HA78" i="1"/>
  <c r="HE78" i="1"/>
  <c r="HI78" i="1"/>
  <c r="HM78" i="1"/>
  <c r="ED78" i="1"/>
  <c r="EH78" i="1"/>
  <c r="EL78" i="1"/>
  <c r="EP78" i="1"/>
  <c r="EX78" i="1"/>
  <c r="FB78" i="1"/>
  <c r="FJ78" i="1"/>
  <c r="FN78" i="1"/>
  <c r="FR78" i="1"/>
  <c r="FV78" i="1"/>
  <c r="FZ78" i="1"/>
  <c r="GD78" i="1"/>
  <c r="GH78" i="1"/>
  <c r="GL78" i="1"/>
  <c r="GP78" i="1"/>
  <c r="GX78" i="1"/>
  <c r="HB78" i="1"/>
  <c r="HJ78" i="1"/>
  <c r="BK78" i="1"/>
  <c r="BS78" i="1"/>
  <c r="BW78" i="1"/>
  <c r="CE78" i="1"/>
  <c r="CI78" i="1"/>
  <c r="CM78" i="1"/>
  <c r="CQ78" i="1"/>
  <c r="CU78" i="1"/>
  <c r="CY78" i="1"/>
  <c r="DC78" i="1"/>
  <c r="DG78" i="1"/>
  <c r="DK78" i="1"/>
  <c r="DS78" i="1"/>
  <c r="BL78" i="1"/>
  <c r="BP78" i="1"/>
  <c r="BT78" i="1"/>
  <c r="BX78" i="1"/>
  <c r="CF78" i="1"/>
  <c r="CJ78" i="1"/>
  <c r="CR78" i="1"/>
  <c r="CV78" i="1"/>
  <c r="CZ78" i="1"/>
  <c r="DD78" i="1"/>
  <c r="DH78" i="1"/>
  <c r="DL78" i="1"/>
  <c r="DP78" i="1"/>
  <c r="DT78" i="1"/>
  <c r="BJ78" i="1"/>
  <c r="BR78" i="1"/>
  <c r="BV78" i="1"/>
  <c r="BZ78" i="1"/>
  <c r="CD78" i="1"/>
  <c r="CH78" i="1"/>
  <c r="CL78" i="1"/>
  <c r="CP78" i="1"/>
  <c r="CT78" i="1"/>
  <c r="CX78" i="1"/>
  <c r="DF78" i="1"/>
  <c r="DJ78" i="1"/>
  <c r="DR78" i="1"/>
  <c r="BQ78" i="1"/>
  <c r="CG78" i="1"/>
  <c r="CW78" i="1"/>
  <c r="DM78" i="1"/>
  <c r="BU78" i="1"/>
  <c r="CK78" i="1"/>
  <c r="DQ78" i="1"/>
  <c r="BI78" i="1"/>
  <c r="BY78" i="1"/>
  <c r="DE78" i="1"/>
  <c r="DU78" i="1"/>
  <c r="BM78" i="1"/>
  <c r="CC78" i="1"/>
  <c r="CS78" i="1"/>
  <c r="DI78" i="1"/>
  <c r="AS78" i="1"/>
  <c r="AW78" i="1"/>
  <c r="BE78" i="1"/>
  <c r="AT78" i="1"/>
  <c r="AX78" i="1"/>
  <c r="BF78" i="1"/>
  <c r="AM78" i="1"/>
  <c r="AK78" i="1"/>
  <c r="AI78" i="1"/>
  <c r="AU78" i="1"/>
  <c r="AY78" i="1"/>
  <c r="BC78" i="1"/>
  <c r="BG78" i="1"/>
  <c r="AP78" i="1"/>
  <c r="AR78" i="1"/>
  <c r="AV78" i="1"/>
  <c r="AZ78" i="1"/>
  <c r="BD78" i="1"/>
  <c r="BH78" i="1"/>
  <c r="AQ78" i="1"/>
  <c r="AL78" i="1"/>
  <c r="AJ78" i="1"/>
  <c r="EA73" i="1"/>
  <c r="EE73" i="1"/>
  <c r="EI73" i="1"/>
  <c r="EM73" i="1"/>
  <c r="EQ73" i="1"/>
  <c r="EU73" i="1"/>
  <c r="EY73" i="1"/>
  <c r="FC73" i="1"/>
  <c r="FK73" i="1"/>
  <c r="FO73" i="1"/>
  <c r="FW73" i="1"/>
  <c r="GA73" i="1"/>
  <c r="GE73" i="1"/>
  <c r="GI73" i="1"/>
  <c r="GM73" i="1"/>
  <c r="GQ73" i="1"/>
  <c r="GU73" i="1"/>
  <c r="GY73" i="1"/>
  <c r="HC73" i="1"/>
  <c r="HK73" i="1"/>
  <c r="EB73" i="1"/>
  <c r="EJ73" i="1"/>
  <c r="EN73" i="1"/>
  <c r="ER73" i="1"/>
  <c r="EV73" i="1"/>
  <c r="EZ73" i="1"/>
  <c r="FD73" i="1"/>
  <c r="FH73" i="1"/>
  <c r="FL73" i="1"/>
  <c r="FP73" i="1"/>
  <c r="FX73" i="1"/>
  <c r="GB73" i="1"/>
  <c r="GJ73" i="1"/>
  <c r="GN73" i="1"/>
  <c r="GR73" i="1"/>
  <c r="GV73" i="1"/>
  <c r="GZ73" i="1"/>
  <c r="HD73" i="1"/>
  <c r="HH73" i="1"/>
  <c r="HL73" i="1"/>
  <c r="EC73" i="1"/>
  <c r="EK73" i="1"/>
  <c r="EO73" i="1"/>
  <c r="EW73" i="1"/>
  <c r="FA73" i="1"/>
  <c r="FE73" i="1"/>
  <c r="FI73" i="1"/>
  <c r="FM73" i="1"/>
  <c r="FQ73" i="1"/>
  <c r="FU73" i="1"/>
  <c r="FY73" i="1"/>
  <c r="GC73" i="1"/>
  <c r="GK73" i="1"/>
  <c r="GO73" i="1"/>
  <c r="GW73" i="1"/>
  <c r="HA73" i="1"/>
  <c r="HE73" i="1"/>
  <c r="HI73" i="1"/>
  <c r="HM73" i="1"/>
  <c r="ED73" i="1"/>
  <c r="EH73" i="1"/>
  <c r="EL73" i="1"/>
  <c r="EP73" i="1"/>
  <c r="EX73" i="1"/>
  <c r="FB73" i="1"/>
  <c r="FJ73" i="1"/>
  <c r="FN73" i="1"/>
  <c r="FR73" i="1"/>
  <c r="FV73" i="1"/>
  <c r="FZ73" i="1"/>
  <c r="GD73" i="1"/>
  <c r="GH73" i="1"/>
  <c r="GL73" i="1"/>
  <c r="GP73" i="1"/>
  <c r="GX73" i="1"/>
  <c r="HB73" i="1"/>
  <c r="HJ73" i="1"/>
  <c r="BL73" i="1"/>
  <c r="BP73" i="1"/>
  <c r="BT73" i="1"/>
  <c r="BX73" i="1"/>
  <c r="CF73" i="1"/>
  <c r="CJ73" i="1"/>
  <c r="CR73" i="1"/>
  <c r="CV73" i="1"/>
  <c r="CZ73" i="1"/>
  <c r="DD73" i="1"/>
  <c r="DH73" i="1"/>
  <c r="DL73" i="1"/>
  <c r="DP73" i="1"/>
  <c r="DT73" i="1"/>
  <c r="BI73" i="1"/>
  <c r="BM73" i="1"/>
  <c r="BQ73" i="1"/>
  <c r="BU73" i="1"/>
  <c r="BY73" i="1"/>
  <c r="CC73" i="1"/>
  <c r="CG73" i="1"/>
  <c r="CK73" i="1"/>
  <c r="CS73" i="1"/>
  <c r="CW73" i="1"/>
  <c r="DE73" i="1"/>
  <c r="DI73" i="1"/>
  <c r="DM73" i="1"/>
  <c r="DQ73" i="1"/>
  <c r="DU73" i="1"/>
  <c r="BK73" i="1"/>
  <c r="BS73" i="1"/>
  <c r="BW73" i="1"/>
  <c r="CE73" i="1"/>
  <c r="CI73" i="1"/>
  <c r="CM73" i="1"/>
  <c r="CQ73" i="1"/>
  <c r="CU73" i="1"/>
  <c r="CY73" i="1"/>
  <c r="DC73" i="1"/>
  <c r="DG73" i="1"/>
  <c r="DK73" i="1"/>
  <c r="DS73" i="1"/>
  <c r="BV73" i="1"/>
  <c r="CL73" i="1"/>
  <c r="DR73" i="1"/>
  <c r="BJ73" i="1"/>
  <c r="BZ73" i="1"/>
  <c r="CP73" i="1"/>
  <c r="DF73" i="1"/>
  <c r="CD73" i="1"/>
  <c r="CT73" i="1"/>
  <c r="DJ73" i="1"/>
  <c r="BR73" i="1"/>
  <c r="CH73" i="1"/>
  <c r="CX73" i="1"/>
  <c r="AT73" i="1"/>
  <c r="AX73" i="1"/>
  <c r="BF73" i="1"/>
  <c r="AP73" i="1"/>
  <c r="AM73" i="1"/>
  <c r="AK73" i="1"/>
  <c r="AI73" i="1"/>
  <c r="AU73" i="1"/>
  <c r="AY73" i="1"/>
  <c r="BC73" i="1"/>
  <c r="BG73" i="1"/>
  <c r="AQ73" i="1"/>
  <c r="AR73" i="1"/>
  <c r="AV73" i="1"/>
  <c r="AZ73" i="1"/>
  <c r="BD73" i="1"/>
  <c r="BH73" i="1"/>
  <c r="AL73" i="1"/>
  <c r="AJ73" i="1"/>
  <c r="AS73" i="1"/>
  <c r="AW73" i="1"/>
  <c r="BE73" i="1"/>
  <c r="ED68" i="1"/>
  <c r="EH68" i="1"/>
  <c r="EL68" i="1"/>
  <c r="EP68" i="1"/>
  <c r="EX68" i="1"/>
  <c r="FB68" i="1"/>
  <c r="FJ68" i="1"/>
  <c r="FN68" i="1"/>
  <c r="FR68" i="1"/>
  <c r="EA68" i="1"/>
  <c r="EE68" i="1"/>
  <c r="EI68" i="1"/>
  <c r="EM68" i="1"/>
  <c r="EQ68" i="1"/>
  <c r="EU68" i="1"/>
  <c r="EY68" i="1"/>
  <c r="FC68" i="1"/>
  <c r="FK68" i="1"/>
  <c r="FO68" i="1"/>
  <c r="FW68" i="1"/>
  <c r="GA68" i="1"/>
  <c r="GE68" i="1"/>
  <c r="GI68" i="1"/>
  <c r="GM68" i="1"/>
  <c r="EB68" i="1"/>
  <c r="EJ68" i="1"/>
  <c r="EN68" i="1"/>
  <c r="ER68" i="1"/>
  <c r="EV68" i="1"/>
  <c r="EZ68" i="1"/>
  <c r="FD68" i="1"/>
  <c r="FH68" i="1"/>
  <c r="FL68" i="1"/>
  <c r="FP68" i="1"/>
  <c r="EC68" i="1"/>
  <c r="EK68" i="1"/>
  <c r="EO68" i="1"/>
  <c r="EW68" i="1"/>
  <c r="FA68" i="1"/>
  <c r="FE68" i="1"/>
  <c r="FI68" i="1"/>
  <c r="FM68" i="1"/>
  <c r="FQ68" i="1"/>
  <c r="FU68" i="1"/>
  <c r="FY68" i="1"/>
  <c r="GC68" i="1"/>
  <c r="GK68" i="1"/>
  <c r="FV68" i="1"/>
  <c r="GD68" i="1"/>
  <c r="GL68" i="1"/>
  <c r="GQ68" i="1"/>
  <c r="GU68" i="1"/>
  <c r="GY68" i="1"/>
  <c r="HC68" i="1"/>
  <c r="HK68" i="1"/>
  <c r="FX68" i="1"/>
  <c r="GN68" i="1"/>
  <c r="GR68" i="1"/>
  <c r="GV68" i="1"/>
  <c r="GZ68" i="1"/>
  <c r="HD68" i="1"/>
  <c r="HH68" i="1"/>
  <c r="HL68" i="1"/>
  <c r="FZ68" i="1"/>
  <c r="GH68" i="1"/>
  <c r="GO68" i="1"/>
  <c r="GW68" i="1"/>
  <c r="HA68" i="1"/>
  <c r="HE68" i="1"/>
  <c r="HI68" i="1"/>
  <c r="HM68" i="1"/>
  <c r="GB68" i="1"/>
  <c r="GJ68" i="1"/>
  <c r="GP68" i="1"/>
  <c r="GX68" i="1"/>
  <c r="HB68" i="1"/>
  <c r="HJ68" i="1"/>
  <c r="BI68" i="1"/>
  <c r="BM68" i="1"/>
  <c r="BQ68" i="1"/>
  <c r="BU68" i="1"/>
  <c r="BY68" i="1"/>
  <c r="CC68" i="1"/>
  <c r="CG68" i="1"/>
  <c r="CK68" i="1"/>
  <c r="CS68" i="1"/>
  <c r="CW68" i="1"/>
  <c r="DE68" i="1"/>
  <c r="DI68" i="1"/>
  <c r="DM68" i="1"/>
  <c r="DQ68" i="1"/>
  <c r="DU68" i="1"/>
  <c r="BJ68" i="1"/>
  <c r="BR68" i="1"/>
  <c r="BV68" i="1"/>
  <c r="BZ68" i="1"/>
  <c r="CD68" i="1"/>
  <c r="CH68" i="1"/>
  <c r="CL68" i="1"/>
  <c r="CP68" i="1"/>
  <c r="CT68" i="1"/>
  <c r="CX68" i="1"/>
  <c r="DF68" i="1"/>
  <c r="DJ68" i="1"/>
  <c r="DR68" i="1"/>
  <c r="BL68" i="1"/>
  <c r="BP68" i="1"/>
  <c r="BT68" i="1"/>
  <c r="BX68" i="1"/>
  <c r="CF68" i="1"/>
  <c r="CJ68" i="1"/>
  <c r="CR68" i="1"/>
  <c r="CV68" i="1"/>
  <c r="CZ68" i="1"/>
  <c r="DD68" i="1"/>
  <c r="DH68" i="1"/>
  <c r="DL68" i="1"/>
  <c r="DP68" i="1"/>
  <c r="DT68" i="1"/>
  <c r="BK68" i="1"/>
  <c r="CQ68" i="1"/>
  <c r="DG68" i="1"/>
  <c r="CE68" i="1"/>
  <c r="CU68" i="1"/>
  <c r="DK68" i="1"/>
  <c r="BS68" i="1"/>
  <c r="CI68" i="1"/>
  <c r="CY68" i="1"/>
  <c r="BW68" i="1"/>
  <c r="CM68" i="1"/>
  <c r="DC68" i="1"/>
  <c r="DS68" i="1"/>
  <c r="AU68" i="1"/>
  <c r="AY68" i="1"/>
  <c r="BC68" i="1"/>
  <c r="BG68" i="1"/>
  <c r="AR68" i="1"/>
  <c r="AV68" i="1"/>
  <c r="AZ68" i="1"/>
  <c r="BD68" i="1"/>
  <c r="BH68" i="1"/>
  <c r="AL68" i="1"/>
  <c r="AJ68" i="1"/>
  <c r="AS68" i="1"/>
  <c r="AW68" i="1"/>
  <c r="BE68" i="1"/>
  <c r="AP68" i="1"/>
  <c r="AT68" i="1"/>
  <c r="AX68" i="1"/>
  <c r="BF68" i="1"/>
  <c r="AQ68" i="1"/>
  <c r="AM68" i="1"/>
  <c r="AK68" i="1"/>
  <c r="AI68" i="1"/>
  <c r="EC76" i="1"/>
  <c r="EK76" i="1"/>
  <c r="EO76" i="1"/>
  <c r="EW76" i="1"/>
  <c r="FA76" i="1"/>
  <c r="FE76" i="1"/>
  <c r="FI76" i="1"/>
  <c r="FM76" i="1"/>
  <c r="FQ76" i="1"/>
  <c r="FU76" i="1"/>
  <c r="FY76" i="1"/>
  <c r="GC76" i="1"/>
  <c r="GK76" i="1"/>
  <c r="GO76" i="1"/>
  <c r="GW76" i="1"/>
  <c r="HA76" i="1"/>
  <c r="HE76" i="1"/>
  <c r="HI76" i="1"/>
  <c r="HM76" i="1"/>
  <c r="ED76" i="1"/>
  <c r="EH76" i="1"/>
  <c r="EL76" i="1"/>
  <c r="EP76" i="1"/>
  <c r="EX76" i="1"/>
  <c r="FB76" i="1"/>
  <c r="FJ76" i="1"/>
  <c r="FN76" i="1"/>
  <c r="FR76" i="1"/>
  <c r="FV76" i="1"/>
  <c r="FZ76" i="1"/>
  <c r="GD76" i="1"/>
  <c r="GH76" i="1"/>
  <c r="GL76" i="1"/>
  <c r="GP76" i="1"/>
  <c r="GX76" i="1"/>
  <c r="HB76" i="1"/>
  <c r="HJ76" i="1"/>
  <c r="EA76" i="1"/>
  <c r="EE76" i="1"/>
  <c r="EI76" i="1"/>
  <c r="EM76" i="1"/>
  <c r="EQ76" i="1"/>
  <c r="EU76" i="1"/>
  <c r="EY76" i="1"/>
  <c r="FC76" i="1"/>
  <c r="FK76" i="1"/>
  <c r="FO76" i="1"/>
  <c r="FW76" i="1"/>
  <c r="GA76" i="1"/>
  <c r="GE76" i="1"/>
  <c r="GI76" i="1"/>
  <c r="GM76" i="1"/>
  <c r="GQ76" i="1"/>
  <c r="GU76" i="1"/>
  <c r="GY76" i="1"/>
  <c r="HC76" i="1"/>
  <c r="HK76" i="1"/>
  <c r="EB76" i="1"/>
  <c r="EJ76" i="1"/>
  <c r="EN76" i="1"/>
  <c r="ER76" i="1"/>
  <c r="EV76" i="1"/>
  <c r="EZ76" i="1"/>
  <c r="FD76" i="1"/>
  <c r="FH76" i="1"/>
  <c r="FL76" i="1"/>
  <c r="FP76" i="1"/>
  <c r="FX76" i="1"/>
  <c r="GB76" i="1"/>
  <c r="GJ76" i="1"/>
  <c r="GN76" i="1"/>
  <c r="GR76" i="1"/>
  <c r="GV76" i="1"/>
  <c r="GZ76" i="1"/>
  <c r="HD76" i="1"/>
  <c r="HH76" i="1"/>
  <c r="HL76" i="1"/>
  <c r="BI76" i="1"/>
  <c r="BM76" i="1"/>
  <c r="BQ76" i="1"/>
  <c r="BU76" i="1"/>
  <c r="BY76" i="1"/>
  <c r="CC76" i="1"/>
  <c r="CG76" i="1"/>
  <c r="CK76" i="1"/>
  <c r="CS76" i="1"/>
  <c r="CW76" i="1"/>
  <c r="DE76" i="1"/>
  <c r="DI76" i="1"/>
  <c r="DM76" i="1"/>
  <c r="DQ76" i="1"/>
  <c r="DU76" i="1"/>
  <c r="BJ76" i="1"/>
  <c r="BR76" i="1"/>
  <c r="BV76" i="1"/>
  <c r="BZ76" i="1"/>
  <c r="CD76" i="1"/>
  <c r="CH76" i="1"/>
  <c r="CL76" i="1"/>
  <c r="CP76" i="1"/>
  <c r="CT76" i="1"/>
  <c r="CX76" i="1"/>
  <c r="DF76" i="1"/>
  <c r="DJ76" i="1"/>
  <c r="DR76" i="1"/>
  <c r="BL76" i="1"/>
  <c r="BP76" i="1"/>
  <c r="BT76" i="1"/>
  <c r="BX76" i="1"/>
  <c r="CF76" i="1"/>
  <c r="CJ76" i="1"/>
  <c r="CR76" i="1"/>
  <c r="CV76" i="1"/>
  <c r="CZ76" i="1"/>
  <c r="DD76" i="1"/>
  <c r="DH76" i="1"/>
  <c r="DL76" i="1"/>
  <c r="DP76" i="1"/>
  <c r="DT76" i="1"/>
  <c r="BS76" i="1"/>
  <c r="CI76" i="1"/>
  <c r="CY76" i="1"/>
  <c r="BW76" i="1"/>
  <c r="CM76" i="1"/>
  <c r="DC76" i="1"/>
  <c r="DS76" i="1"/>
  <c r="BK76" i="1"/>
  <c r="CQ76" i="1"/>
  <c r="DG76" i="1"/>
  <c r="CE76" i="1"/>
  <c r="CU76" i="1"/>
  <c r="DK76" i="1"/>
  <c r="AU76" i="1"/>
  <c r="AY76" i="1"/>
  <c r="BC76" i="1"/>
  <c r="BG76" i="1"/>
  <c r="AR76" i="1"/>
  <c r="AV76" i="1"/>
  <c r="AZ76" i="1"/>
  <c r="BD76" i="1"/>
  <c r="BH76" i="1"/>
  <c r="AL76" i="1"/>
  <c r="AJ76" i="1"/>
  <c r="AS76" i="1"/>
  <c r="AW76" i="1"/>
  <c r="BE76" i="1"/>
  <c r="AP76" i="1"/>
  <c r="AT76" i="1"/>
  <c r="AX76" i="1"/>
  <c r="BF76" i="1"/>
  <c r="AQ76" i="1"/>
  <c r="AM76" i="1"/>
  <c r="AK76" i="1"/>
  <c r="AI76" i="1"/>
  <c r="EA83" i="1"/>
  <c r="EE83" i="1"/>
  <c r="EI83" i="1"/>
  <c r="EM83" i="1"/>
  <c r="EQ83" i="1"/>
  <c r="EU83" i="1"/>
  <c r="EY83" i="1"/>
  <c r="FC83" i="1"/>
  <c r="FK83" i="1"/>
  <c r="FO83" i="1"/>
  <c r="FW83" i="1"/>
  <c r="GA83" i="1"/>
  <c r="GE83" i="1"/>
  <c r="GI83" i="1"/>
  <c r="GM83" i="1"/>
  <c r="GQ83" i="1"/>
  <c r="GU83" i="1"/>
  <c r="GY83" i="1"/>
  <c r="HC83" i="1"/>
  <c r="HK83" i="1"/>
  <c r="EB83" i="1"/>
  <c r="EJ83" i="1"/>
  <c r="EN83" i="1"/>
  <c r="ER83" i="1"/>
  <c r="EV83" i="1"/>
  <c r="EZ83" i="1"/>
  <c r="FD83" i="1"/>
  <c r="FH83" i="1"/>
  <c r="FL83" i="1"/>
  <c r="FP83" i="1"/>
  <c r="FX83" i="1"/>
  <c r="GB83" i="1"/>
  <c r="GJ83" i="1"/>
  <c r="GN83" i="1"/>
  <c r="GR83" i="1"/>
  <c r="GV83" i="1"/>
  <c r="GZ83" i="1"/>
  <c r="HD83" i="1"/>
  <c r="HH83" i="1"/>
  <c r="HL83" i="1"/>
  <c r="EC83" i="1"/>
  <c r="EK83" i="1"/>
  <c r="EO83" i="1"/>
  <c r="EW83" i="1"/>
  <c r="FA83" i="1"/>
  <c r="FE83" i="1"/>
  <c r="FI83" i="1"/>
  <c r="FM83" i="1"/>
  <c r="FQ83" i="1"/>
  <c r="FU83" i="1"/>
  <c r="FY83" i="1"/>
  <c r="GC83" i="1"/>
  <c r="GK83" i="1"/>
  <c r="GO83" i="1"/>
  <c r="GW83" i="1"/>
  <c r="HA83" i="1"/>
  <c r="HE83" i="1"/>
  <c r="HI83" i="1"/>
  <c r="HM83" i="1"/>
  <c r="ED83" i="1"/>
  <c r="EH83" i="1"/>
  <c r="EL83" i="1"/>
  <c r="EP83" i="1"/>
  <c r="EX83" i="1"/>
  <c r="FB83" i="1"/>
  <c r="FJ83" i="1"/>
  <c r="FN83" i="1"/>
  <c r="FR83" i="1"/>
  <c r="FV83" i="1"/>
  <c r="FZ83" i="1"/>
  <c r="GD83" i="1"/>
  <c r="GH83" i="1"/>
  <c r="GL83" i="1"/>
  <c r="GP83" i="1"/>
  <c r="GX83" i="1"/>
  <c r="HB83" i="1"/>
  <c r="HJ83" i="1"/>
  <c r="BJ83" i="1"/>
  <c r="BR83" i="1"/>
  <c r="BV83" i="1"/>
  <c r="BZ83" i="1"/>
  <c r="CD83" i="1"/>
  <c r="CH83" i="1"/>
  <c r="CL83" i="1"/>
  <c r="CP83" i="1"/>
  <c r="CT83" i="1"/>
  <c r="CX83" i="1"/>
  <c r="DF83" i="1"/>
  <c r="DJ83" i="1"/>
  <c r="DR83" i="1"/>
  <c r="BK83" i="1"/>
  <c r="BS83" i="1"/>
  <c r="BW83" i="1"/>
  <c r="CE83" i="1"/>
  <c r="CI83" i="1"/>
  <c r="CM83" i="1"/>
  <c r="CQ83" i="1"/>
  <c r="CU83" i="1"/>
  <c r="CY83" i="1"/>
  <c r="DC83" i="1"/>
  <c r="DG83" i="1"/>
  <c r="DK83" i="1"/>
  <c r="DS83" i="1"/>
  <c r="BI83" i="1"/>
  <c r="BM83" i="1"/>
  <c r="BQ83" i="1"/>
  <c r="BU83" i="1"/>
  <c r="BY83" i="1"/>
  <c r="CC83" i="1"/>
  <c r="CG83" i="1"/>
  <c r="CK83" i="1"/>
  <c r="CS83" i="1"/>
  <c r="CW83" i="1"/>
  <c r="DE83" i="1"/>
  <c r="DI83" i="1"/>
  <c r="DM83" i="1"/>
  <c r="DQ83" i="1"/>
  <c r="DU83" i="1"/>
  <c r="BL83" i="1"/>
  <c r="CR83" i="1"/>
  <c r="DH83" i="1"/>
  <c r="BP83" i="1"/>
  <c r="CF83" i="1"/>
  <c r="CV83" i="1"/>
  <c r="DL83" i="1"/>
  <c r="BT83" i="1"/>
  <c r="CJ83" i="1"/>
  <c r="CZ83" i="1"/>
  <c r="DP83" i="1"/>
  <c r="BX83" i="1"/>
  <c r="DD83" i="1"/>
  <c r="DT83" i="1"/>
  <c r="AR83" i="1"/>
  <c r="AV83" i="1"/>
  <c r="AZ83" i="1"/>
  <c r="BD83" i="1"/>
  <c r="BH83" i="1"/>
  <c r="AP83" i="1"/>
  <c r="AL83" i="1"/>
  <c r="AJ83" i="1"/>
  <c r="AS83" i="1"/>
  <c r="AW83" i="1"/>
  <c r="BE83" i="1"/>
  <c r="AQ83" i="1"/>
  <c r="AT83" i="1"/>
  <c r="AX83" i="1"/>
  <c r="BF83" i="1"/>
  <c r="AM83" i="1"/>
  <c r="AK83" i="1"/>
  <c r="AI83" i="1"/>
  <c r="AU83" i="1"/>
  <c r="AY83" i="1"/>
  <c r="BC83" i="1"/>
  <c r="BG83" i="1"/>
  <c r="EA65" i="1"/>
  <c r="EE65" i="1"/>
  <c r="EI65" i="1"/>
  <c r="EM65" i="1"/>
  <c r="EQ65" i="1"/>
  <c r="EU65" i="1"/>
  <c r="EY65" i="1"/>
  <c r="FC65" i="1"/>
  <c r="FK65" i="1"/>
  <c r="FO65" i="1"/>
  <c r="FW65" i="1"/>
  <c r="GA65" i="1"/>
  <c r="GE65" i="1"/>
  <c r="GI65" i="1"/>
  <c r="GM65" i="1"/>
  <c r="GQ65" i="1"/>
  <c r="GU65" i="1"/>
  <c r="GY65" i="1"/>
  <c r="HC65" i="1"/>
  <c r="HK65" i="1"/>
  <c r="EB65" i="1"/>
  <c r="EJ65" i="1"/>
  <c r="EN65" i="1"/>
  <c r="ER65" i="1"/>
  <c r="EV65" i="1"/>
  <c r="EZ65" i="1"/>
  <c r="FD65" i="1"/>
  <c r="FH65" i="1"/>
  <c r="FL65" i="1"/>
  <c r="FP65" i="1"/>
  <c r="FX65" i="1"/>
  <c r="GB65" i="1"/>
  <c r="GJ65" i="1"/>
  <c r="GN65" i="1"/>
  <c r="GR65" i="1"/>
  <c r="GV65" i="1"/>
  <c r="GZ65" i="1"/>
  <c r="HD65" i="1"/>
  <c r="HH65" i="1"/>
  <c r="HL65" i="1"/>
  <c r="EC65" i="1"/>
  <c r="EK65" i="1"/>
  <c r="EO65" i="1"/>
  <c r="EW65" i="1"/>
  <c r="FA65" i="1"/>
  <c r="FE65" i="1"/>
  <c r="FI65" i="1"/>
  <c r="FM65" i="1"/>
  <c r="FQ65" i="1"/>
  <c r="FU65" i="1"/>
  <c r="FY65" i="1"/>
  <c r="GC65" i="1"/>
  <c r="GK65" i="1"/>
  <c r="GO65" i="1"/>
  <c r="GW65" i="1"/>
  <c r="HA65" i="1"/>
  <c r="HE65" i="1"/>
  <c r="HI65" i="1"/>
  <c r="HM65" i="1"/>
  <c r="ED65" i="1"/>
  <c r="EH65" i="1"/>
  <c r="EL65" i="1"/>
  <c r="EP65" i="1"/>
  <c r="EX65" i="1"/>
  <c r="FB65" i="1"/>
  <c r="FJ65" i="1"/>
  <c r="FN65" i="1"/>
  <c r="FR65" i="1"/>
  <c r="FV65" i="1"/>
  <c r="FZ65" i="1"/>
  <c r="GD65" i="1"/>
  <c r="GH65" i="1"/>
  <c r="GL65" i="1"/>
  <c r="GP65" i="1"/>
  <c r="GX65" i="1"/>
  <c r="HB65" i="1"/>
  <c r="HJ65" i="1"/>
  <c r="BL65" i="1"/>
  <c r="BP65" i="1"/>
  <c r="BT65" i="1"/>
  <c r="BX65" i="1"/>
  <c r="CF65" i="1"/>
  <c r="CJ65" i="1"/>
  <c r="CR65" i="1"/>
  <c r="CV65" i="1"/>
  <c r="CZ65" i="1"/>
  <c r="DD65" i="1"/>
  <c r="DH65" i="1"/>
  <c r="DL65" i="1"/>
  <c r="DP65" i="1"/>
  <c r="DT65" i="1"/>
  <c r="BI65" i="1"/>
  <c r="BM65" i="1"/>
  <c r="BQ65" i="1"/>
  <c r="BU65" i="1"/>
  <c r="BY65" i="1"/>
  <c r="CC65" i="1"/>
  <c r="CG65" i="1"/>
  <c r="CK65" i="1"/>
  <c r="CS65" i="1"/>
  <c r="CW65" i="1"/>
  <c r="DE65" i="1"/>
  <c r="DI65" i="1"/>
  <c r="DM65" i="1"/>
  <c r="DQ65" i="1"/>
  <c r="DU65" i="1"/>
  <c r="BK65" i="1"/>
  <c r="BS65" i="1"/>
  <c r="BW65" i="1"/>
  <c r="CE65" i="1"/>
  <c r="CI65" i="1"/>
  <c r="CM65" i="1"/>
  <c r="CQ65" i="1"/>
  <c r="CU65" i="1"/>
  <c r="CY65" i="1"/>
  <c r="DC65" i="1"/>
  <c r="DG65" i="1"/>
  <c r="DK65" i="1"/>
  <c r="DS65" i="1"/>
  <c r="CD65" i="1"/>
  <c r="CT65" i="1"/>
  <c r="DJ65" i="1"/>
  <c r="BR65" i="1"/>
  <c r="CH65" i="1"/>
  <c r="CX65" i="1"/>
  <c r="BV65" i="1"/>
  <c r="CL65" i="1"/>
  <c r="DR65" i="1"/>
  <c r="BJ65" i="1"/>
  <c r="BZ65" i="1"/>
  <c r="CP65" i="1"/>
  <c r="DF65" i="1"/>
  <c r="AT65" i="1"/>
  <c r="AX65" i="1"/>
  <c r="BF65" i="1"/>
  <c r="AP65" i="1"/>
  <c r="AM65" i="1"/>
  <c r="AK65" i="1"/>
  <c r="AI65" i="1"/>
  <c r="AU65" i="1"/>
  <c r="AY65" i="1"/>
  <c r="BC65" i="1"/>
  <c r="BG65" i="1"/>
  <c r="AQ65" i="1"/>
  <c r="AR65" i="1"/>
  <c r="AV65" i="1"/>
  <c r="AZ65" i="1"/>
  <c r="BD65" i="1"/>
  <c r="BH65" i="1"/>
  <c r="AL65" i="1"/>
  <c r="AJ65" i="1"/>
  <c r="AS65" i="1"/>
  <c r="AW65" i="1"/>
  <c r="BE65" i="1"/>
  <c r="EB69" i="1"/>
  <c r="EJ69" i="1"/>
  <c r="EN69" i="1"/>
  <c r="ER69" i="1"/>
  <c r="EV69" i="1"/>
  <c r="EZ69" i="1"/>
  <c r="FD69" i="1"/>
  <c r="FH69" i="1"/>
  <c r="FL69" i="1"/>
  <c r="FP69" i="1"/>
  <c r="FX69" i="1"/>
  <c r="GB69" i="1"/>
  <c r="GJ69" i="1"/>
  <c r="GN69" i="1"/>
  <c r="GR69" i="1"/>
  <c r="GV69" i="1"/>
  <c r="GZ69" i="1"/>
  <c r="HD69" i="1"/>
  <c r="HH69" i="1"/>
  <c r="HL69" i="1"/>
  <c r="EC69" i="1"/>
  <c r="EK69" i="1"/>
  <c r="EO69" i="1"/>
  <c r="EW69" i="1"/>
  <c r="FA69" i="1"/>
  <c r="FE69" i="1"/>
  <c r="FI69" i="1"/>
  <c r="FM69" i="1"/>
  <c r="FQ69" i="1"/>
  <c r="FU69" i="1"/>
  <c r="FY69" i="1"/>
  <c r="GC69" i="1"/>
  <c r="GK69" i="1"/>
  <c r="GO69" i="1"/>
  <c r="GW69" i="1"/>
  <c r="HA69" i="1"/>
  <c r="HE69" i="1"/>
  <c r="HI69" i="1"/>
  <c r="HM69" i="1"/>
  <c r="ED69" i="1"/>
  <c r="EH69" i="1"/>
  <c r="EL69" i="1"/>
  <c r="EP69" i="1"/>
  <c r="EX69" i="1"/>
  <c r="FB69" i="1"/>
  <c r="FJ69" i="1"/>
  <c r="FN69" i="1"/>
  <c r="FR69" i="1"/>
  <c r="FV69" i="1"/>
  <c r="FZ69" i="1"/>
  <c r="GD69" i="1"/>
  <c r="GH69" i="1"/>
  <c r="GL69" i="1"/>
  <c r="GP69" i="1"/>
  <c r="GX69" i="1"/>
  <c r="HB69" i="1"/>
  <c r="HJ69" i="1"/>
  <c r="EA69" i="1"/>
  <c r="EE69" i="1"/>
  <c r="EI69" i="1"/>
  <c r="EM69" i="1"/>
  <c r="EQ69" i="1"/>
  <c r="EU69" i="1"/>
  <c r="EY69" i="1"/>
  <c r="FC69" i="1"/>
  <c r="FK69" i="1"/>
  <c r="FO69" i="1"/>
  <c r="FW69" i="1"/>
  <c r="GA69" i="1"/>
  <c r="GE69" i="1"/>
  <c r="GI69" i="1"/>
  <c r="GM69" i="1"/>
  <c r="GQ69" i="1"/>
  <c r="GU69" i="1"/>
  <c r="GY69" i="1"/>
  <c r="HC69" i="1"/>
  <c r="HK69" i="1"/>
  <c r="BL69" i="1"/>
  <c r="BP69" i="1"/>
  <c r="BT69" i="1"/>
  <c r="BX69" i="1"/>
  <c r="CF69" i="1"/>
  <c r="CJ69" i="1"/>
  <c r="CR69" i="1"/>
  <c r="CV69" i="1"/>
  <c r="CZ69" i="1"/>
  <c r="DD69" i="1"/>
  <c r="DH69" i="1"/>
  <c r="DL69" i="1"/>
  <c r="DP69" i="1"/>
  <c r="DT69" i="1"/>
  <c r="BI69" i="1"/>
  <c r="BM69" i="1"/>
  <c r="BQ69" i="1"/>
  <c r="BU69" i="1"/>
  <c r="BY69" i="1"/>
  <c r="CC69" i="1"/>
  <c r="CG69" i="1"/>
  <c r="CK69" i="1"/>
  <c r="CS69" i="1"/>
  <c r="CW69" i="1"/>
  <c r="DE69" i="1"/>
  <c r="DI69" i="1"/>
  <c r="DM69" i="1"/>
  <c r="DQ69" i="1"/>
  <c r="DU69" i="1"/>
  <c r="BK69" i="1"/>
  <c r="BS69" i="1"/>
  <c r="BW69" i="1"/>
  <c r="CE69" i="1"/>
  <c r="CI69" i="1"/>
  <c r="CM69" i="1"/>
  <c r="CQ69" i="1"/>
  <c r="CU69" i="1"/>
  <c r="CY69" i="1"/>
  <c r="DC69" i="1"/>
  <c r="DG69" i="1"/>
  <c r="DK69" i="1"/>
  <c r="DS69" i="1"/>
  <c r="BJ69" i="1"/>
  <c r="BZ69" i="1"/>
  <c r="CP69" i="1"/>
  <c r="DF69" i="1"/>
  <c r="CD69" i="1"/>
  <c r="CT69" i="1"/>
  <c r="DJ69" i="1"/>
  <c r="BR69" i="1"/>
  <c r="CH69" i="1"/>
  <c r="CX69" i="1"/>
  <c r="BV69" i="1"/>
  <c r="CL69" i="1"/>
  <c r="DR69" i="1"/>
  <c r="AT69" i="1"/>
  <c r="AX69" i="1"/>
  <c r="BF69" i="1"/>
  <c r="AP69" i="1"/>
  <c r="AM69" i="1"/>
  <c r="AK69" i="1"/>
  <c r="AI69" i="1"/>
  <c r="AU69" i="1"/>
  <c r="AY69" i="1"/>
  <c r="BC69" i="1"/>
  <c r="BG69" i="1"/>
  <c r="AQ69" i="1"/>
  <c r="AR69" i="1"/>
  <c r="AV69" i="1"/>
  <c r="AZ69" i="1"/>
  <c r="BD69" i="1"/>
  <c r="BH69" i="1"/>
  <c r="AL69" i="1"/>
  <c r="AJ69" i="1"/>
  <c r="AS69" i="1"/>
  <c r="AW69" i="1"/>
  <c r="BE69" i="1"/>
  <c r="EC67" i="1"/>
  <c r="EK67" i="1"/>
  <c r="EO67" i="1"/>
  <c r="EW67" i="1"/>
  <c r="FA67" i="1"/>
  <c r="FE67" i="1"/>
  <c r="FI67" i="1"/>
  <c r="FM67" i="1"/>
  <c r="FQ67" i="1"/>
  <c r="FU67" i="1"/>
  <c r="FY67" i="1"/>
  <c r="GC67" i="1"/>
  <c r="GK67" i="1"/>
  <c r="GO67" i="1"/>
  <c r="GW67" i="1"/>
  <c r="HA67" i="1"/>
  <c r="HE67" i="1"/>
  <c r="HI67" i="1"/>
  <c r="HM67" i="1"/>
  <c r="ED67" i="1"/>
  <c r="EH67" i="1"/>
  <c r="EL67" i="1"/>
  <c r="EP67" i="1"/>
  <c r="EX67" i="1"/>
  <c r="FB67" i="1"/>
  <c r="FJ67" i="1"/>
  <c r="FN67" i="1"/>
  <c r="FR67" i="1"/>
  <c r="FV67" i="1"/>
  <c r="FZ67" i="1"/>
  <c r="GD67" i="1"/>
  <c r="GH67" i="1"/>
  <c r="GL67" i="1"/>
  <c r="GP67" i="1"/>
  <c r="GX67" i="1"/>
  <c r="HB67" i="1"/>
  <c r="HJ67" i="1"/>
  <c r="EA67" i="1"/>
  <c r="EE67" i="1"/>
  <c r="EI67" i="1"/>
  <c r="EM67" i="1"/>
  <c r="EQ67" i="1"/>
  <c r="EU67" i="1"/>
  <c r="EY67" i="1"/>
  <c r="FC67" i="1"/>
  <c r="FK67" i="1"/>
  <c r="FO67" i="1"/>
  <c r="FW67" i="1"/>
  <c r="GA67" i="1"/>
  <c r="GE67" i="1"/>
  <c r="GI67" i="1"/>
  <c r="GM67" i="1"/>
  <c r="GQ67" i="1"/>
  <c r="GU67" i="1"/>
  <c r="GY67" i="1"/>
  <c r="HC67" i="1"/>
  <c r="HK67" i="1"/>
  <c r="EB67" i="1"/>
  <c r="EJ67" i="1"/>
  <c r="EN67" i="1"/>
  <c r="ER67" i="1"/>
  <c r="EV67" i="1"/>
  <c r="EZ67" i="1"/>
  <c r="FD67" i="1"/>
  <c r="FH67" i="1"/>
  <c r="FL67" i="1"/>
  <c r="FP67" i="1"/>
  <c r="FX67" i="1"/>
  <c r="GB67" i="1"/>
  <c r="GJ67" i="1"/>
  <c r="GN67" i="1"/>
  <c r="GR67" i="1"/>
  <c r="GV67" i="1"/>
  <c r="GZ67" i="1"/>
  <c r="HD67" i="1"/>
  <c r="HH67" i="1"/>
  <c r="HL67" i="1"/>
  <c r="BJ67" i="1"/>
  <c r="BR67" i="1"/>
  <c r="BV67" i="1"/>
  <c r="BZ67" i="1"/>
  <c r="CD67" i="1"/>
  <c r="CH67" i="1"/>
  <c r="CL67" i="1"/>
  <c r="CP67" i="1"/>
  <c r="CT67" i="1"/>
  <c r="CX67" i="1"/>
  <c r="DF67" i="1"/>
  <c r="DJ67" i="1"/>
  <c r="DR67" i="1"/>
  <c r="BK67" i="1"/>
  <c r="BS67" i="1"/>
  <c r="BW67" i="1"/>
  <c r="CE67" i="1"/>
  <c r="CI67" i="1"/>
  <c r="CM67" i="1"/>
  <c r="CQ67" i="1"/>
  <c r="CU67" i="1"/>
  <c r="CY67" i="1"/>
  <c r="DC67" i="1"/>
  <c r="DG67" i="1"/>
  <c r="DK67" i="1"/>
  <c r="DS67" i="1"/>
  <c r="BI67" i="1"/>
  <c r="BM67" i="1"/>
  <c r="BQ67" i="1"/>
  <c r="BU67" i="1"/>
  <c r="BY67" i="1"/>
  <c r="CC67" i="1"/>
  <c r="CG67" i="1"/>
  <c r="CK67" i="1"/>
  <c r="CS67" i="1"/>
  <c r="CW67" i="1"/>
  <c r="DE67" i="1"/>
  <c r="DI67" i="1"/>
  <c r="DM67" i="1"/>
  <c r="DQ67" i="1"/>
  <c r="DU67" i="1"/>
  <c r="BL67" i="1"/>
  <c r="CR67" i="1"/>
  <c r="DH67" i="1"/>
  <c r="BP67" i="1"/>
  <c r="CF67" i="1"/>
  <c r="CV67" i="1"/>
  <c r="DL67" i="1"/>
  <c r="BT67" i="1"/>
  <c r="CJ67" i="1"/>
  <c r="CZ67" i="1"/>
  <c r="DP67" i="1"/>
  <c r="BX67" i="1"/>
  <c r="DD67" i="1"/>
  <c r="DT67" i="1"/>
  <c r="AR67" i="1"/>
  <c r="AV67" i="1"/>
  <c r="AZ67" i="1"/>
  <c r="BD67" i="1"/>
  <c r="BH67" i="1"/>
  <c r="AP67" i="1"/>
  <c r="AL67" i="1"/>
  <c r="AJ67" i="1"/>
  <c r="AS67" i="1"/>
  <c r="AW67" i="1"/>
  <c r="BE67" i="1"/>
  <c r="AQ67" i="1"/>
  <c r="AT67" i="1"/>
  <c r="AX67" i="1"/>
  <c r="BF67" i="1"/>
  <c r="AM67" i="1"/>
  <c r="AK67" i="1"/>
  <c r="AI67" i="1"/>
  <c r="AU67" i="1"/>
  <c r="AY67" i="1"/>
  <c r="BC67" i="1"/>
  <c r="BG67" i="1"/>
  <c r="ED98" i="1"/>
  <c r="EH98" i="1"/>
  <c r="EL98" i="1"/>
  <c r="EP98" i="1"/>
  <c r="EX98" i="1"/>
  <c r="FB98" i="1"/>
  <c r="FJ98" i="1"/>
  <c r="FN98" i="1"/>
  <c r="FR98" i="1"/>
  <c r="FV98" i="1"/>
  <c r="FZ98" i="1"/>
  <c r="GD98" i="1"/>
  <c r="GH98" i="1"/>
  <c r="GL98" i="1"/>
  <c r="GP98" i="1"/>
  <c r="GX98" i="1"/>
  <c r="HB98" i="1"/>
  <c r="HJ98" i="1"/>
  <c r="EA98" i="1"/>
  <c r="EE98" i="1"/>
  <c r="EI98" i="1"/>
  <c r="EM98" i="1"/>
  <c r="EQ98" i="1"/>
  <c r="EU98" i="1"/>
  <c r="EY98" i="1"/>
  <c r="FC98" i="1"/>
  <c r="FK98" i="1"/>
  <c r="FO98" i="1"/>
  <c r="FW98" i="1"/>
  <c r="GA98" i="1"/>
  <c r="GE98" i="1"/>
  <c r="GI98" i="1"/>
  <c r="GM98" i="1"/>
  <c r="GQ98" i="1"/>
  <c r="GU98" i="1"/>
  <c r="GY98" i="1"/>
  <c r="HC98" i="1"/>
  <c r="HK98" i="1"/>
  <c r="EB98" i="1"/>
  <c r="EJ98" i="1"/>
  <c r="EN98" i="1"/>
  <c r="ER98" i="1"/>
  <c r="EV98" i="1"/>
  <c r="EZ98" i="1"/>
  <c r="FD98" i="1"/>
  <c r="FH98" i="1"/>
  <c r="FL98" i="1"/>
  <c r="FP98" i="1"/>
  <c r="FX98" i="1"/>
  <c r="GB98" i="1"/>
  <c r="GJ98" i="1"/>
  <c r="GN98" i="1"/>
  <c r="GR98" i="1"/>
  <c r="GV98" i="1"/>
  <c r="GZ98" i="1"/>
  <c r="HD98" i="1"/>
  <c r="HH98" i="1"/>
  <c r="HL98" i="1"/>
  <c r="EC98" i="1"/>
  <c r="EK98" i="1"/>
  <c r="EO98" i="1"/>
  <c r="EW98" i="1"/>
  <c r="FA98" i="1"/>
  <c r="FE98" i="1"/>
  <c r="FI98" i="1"/>
  <c r="FM98" i="1"/>
  <c r="FQ98" i="1"/>
  <c r="FU98" i="1"/>
  <c r="FY98" i="1"/>
  <c r="GC98" i="1"/>
  <c r="GK98" i="1"/>
  <c r="GO98" i="1"/>
  <c r="GW98" i="1"/>
  <c r="HA98" i="1"/>
  <c r="HE98" i="1"/>
  <c r="HI98" i="1"/>
  <c r="HM98" i="1"/>
  <c r="BL98" i="1"/>
  <c r="BP98" i="1"/>
  <c r="BT98" i="1"/>
  <c r="BX98" i="1"/>
  <c r="CF98" i="1"/>
  <c r="CJ98" i="1"/>
  <c r="CR98" i="1"/>
  <c r="CV98" i="1"/>
  <c r="CZ98" i="1"/>
  <c r="DD98" i="1"/>
  <c r="DH98" i="1"/>
  <c r="DL98" i="1"/>
  <c r="DP98" i="1"/>
  <c r="DT98" i="1"/>
  <c r="BI98" i="1"/>
  <c r="BM98" i="1"/>
  <c r="BQ98" i="1"/>
  <c r="BU98" i="1"/>
  <c r="BY98" i="1"/>
  <c r="CC98" i="1"/>
  <c r="CG98" i="1"/>
  <c r="CK98" i="1"/>
  <c r="CS98" i="1"/>
  <c r="CW98" i="1"/>
  <c r="DE98" i="1"/>
  <c r="DI98" i="1"/>
  <c r="DM98" i="1"/>
  <c r="DQ98" i="1"/>
  <c r="DU98" i="1"/>
  <c r="BJ98" i="1"/>
  <c r="BR98" i="1"/>
  <c r="BV98" i="1"/>
  <c r="BZ98" i="1"/>
  <c r="CD98" i="1"/>
  <c r="CH98" i="1"/>
  <c r="CL98" i="1"/>
  <c r="CP98" i="1"/>
  <c r="CT98" i="1"/>
  <c r="CX98" i="1"/>
  <c r="DF98" i="1"/>
  <c r="DJ98" i="1"/>
  <c r="DR98" i="1"/>
  <c r="BK98" i="1"/>
  <c r="BS98" i="1"/>
  <c r="BW98" i="1"/>
  <c r="CE98" i="1"/>
  <c r="CI98" i="1"/>
  <c r="CM98" i="1"/>
  <c r="CQ98" i="1"/>
  <c r="CU98" i="1"/>
  <c r="CY98" i="1"/>
  <c r="DC98" i="1"/>
  <c r="DG98" i="1"/>
  <c r="DK98" i="1"/>
  <c r="DS98" i="1"/>
  <c r="AS98" i="1"/>
  <c r="AW98" i="1"/>
  <c r="BE98" i="1"/>
  <c r="AT98" i="1"/>
  <c r="AX98" i="1"/>
  <c r="BF98" i="1"/>
  <c r="AM98" i="1"/>
  <c r="AK98" i="1"/>
  <c r="AI98" i="1"/>
  <c r="AU98" i="1"/>
  <c r="AY98" i="1"/>
  <c r="BC98" i="1"/>
  <c r="BG98" i="1"/>
  <c r="AP98" i="1"/>
  <c r="AR98" i="1"/>
  <c r="AV98" i="1"/>
  <c r="AZ98" i="1"/>
  <c r="BD98" i="1"/>
  <c r="BH98" i="1"/>
  <c r="AQ98" i="1"/>
  <c r="AL98" i="1"/>
  <c r="AJ98" i="1"/>
  <c r="EB79" i="1"/>
  <c r="EJ79" i="1"/>
  <c r="EN79" i="1"/>
  <c r="ER79" i="1"/>
  <c r="EV79" i="1"/>
  <c r="EZ79" i="1"/>
  <c r="FD79" i="1"/>
  <c r="FH79" i="1"/>
  <c r="FL79" i="1"/>
  <c r="FP79" i="1"/>
  <c r="EC79" i="1"/>
  <c r="EK79" i="1"/>
  <c r="EO79" i="1"/>
  <c r="EW79" i="1"/>
  <c r="FA79" i="1"/>
  <c r="FE79" i="1"/>
  <c r="FI79" i="1"/>
  <c r="ED79" i="1"/>
  <c r="EH79" i="1"/>
  <c r="EL79" i="1"/>
  <c r="EP79" i="1"/>
  <c r="EX79" i="1"/>
  <c r="FB79" i="1"/>
  <c r="FJ79" i="1"/>
  <c r="EA79" i="1"/>
  <c r="EE79" i="1"/>
  <c r="EI79" i="1"/>
  <c r="EM79" i="1"/>
  <c r="EQ79" i="1"/>
  <c r="EU79" i="1"/>
  <c r="EY79" i="1"/>
  <c r="FC79" i="1"/>
  <c r="FK79" i="1"/>
  <c r="FO79" i="1"/>
  <c r="FM79" i="1"/>
  <c r="FW79" i="1"/>
  <c r="GA79" i="1"/>
  <c r="GE79" i="1"/>
  <c r="GI79" i="1"/>
  <c r="GM79" i="1"/>
  <c r="GQ79" i="1"/>
  <c r="GU79" i="1"/>
  <c r="GY79" i="1"/>
  <c r="HC79" i="1"/>
  <c r="HK79" i="1"/>
  <c r="FN79" i="1"/>
  <c r="FX79" i="1"/>
  <c r="GB79" i="1"/>
  <c r="GJ79" i="1"/>
  <c r="GN79" i="1"/>
  <c r="GR79" i="1"/>
  <c r="GV79" i="1"/>
  <c r="GZ79" i="1"/>
  <c r="HD79" i="1"/>
  <c r="HH79" i="1"/>
  <c r="HL79" i="1"/>
  <c r="FQ79" i="1"/>
  <c r="FU79" i="1"/>
  <c r="FY79" i="1"/>
  <c r="GC79" i="1"/>
  <c r="GK79" i="1"/>
  <c r="GO79" i="1"/>
  <c r="GW79" i="1"/>
  <c r="HA79" i="1"/>
  <c r="HE79" i="1"/>
  <c r="HI79" i="1"/>
  <c r="HM79" i="1"/>
  <c r="FR79" i="1"/>
  <c r="FV79" i="1"/>
  <c r="FZ79" i="1"/>
  <c r="GD79" i="1"/>
  <c r="GH79" i="1"/>
  <c r="GL79" i="1"/>
  <c r="GP79" i="1"/>
  <c r="GX79" i="1"/>
  <c r="HB79" i="1"/>
  <c r="HJ79" i="1"/>
  <c r="BJ79" i="1"/>
  <c r="BR79" i="1"/>
  <c r="BV79" i="1"/>
  <c r="BZ79" i="1"/>
  <c r="CD79" i="1"/>
  <c r="CH79" i="1"/>
  <c r="CL79" i="1"/>
  <c r="CP79" i="1"/>
  <c r="CT79" i="1"/>
  <c r="CX79" i="1"/>
  <c r="DF79" i="1"/>
  <c r="DJ79" i="1"/>
  <c r="DR79" i="1"/>
  <c r="BK79" i="1"/>
  <c r="BS79" i="1"/>
  <c r="BW79" i="1"/>
  <c r="CE79" i="1"/>
  <c r="CI79" i="1"/>
  <c r="CM79" i="1"/>
  <c r="CQ79" i="1"/>
  <c r="CU79" i="1"/>
  <c r="CY79" i="1"/>
  <c r="DC79" i="1"/>
  <c r="DG79" i="1"/>
  <c r="DK79" i="1"/>
  <c r="DS79" i="1"/>
  <c r="BI79" i="1"/>
  <c r="BM79" i="1"/>
  <c r="BQ79" i="1"/>
  <c r="BU79" i="1"/>
  <c r="BY79" i="1"/>
  <c r="CC79" i="1"/>
  <c r="CG79" i="1"/>
  <c r="CK79" i="1"/>
  <c r="CS79" i="1"/>
  <c r="CW79" i="1"/>
  <c r="DE79" i="1"/>
  <c r="DI79" i="1"/>
  <c r="DM79" i="1"/>
  <c r="DQ79" i="1"/>
  <c r="DU79" i="1"/>
  <c r="BP79" i="1"/>
  <c r="CF79" i="1"/>
  <c r="CV79" i="1"/>
  <c r="DL79" i="1"/>
  <c r="BT79" i="1"/>
  <c r="CJ79" i="1"/>
  <c r="CZ79" i="1"/>
  <c r="DP79" i="1"/>
  <c r="BX79" i="1"/>
  <c r="DD79" i="1"/>
  <c r="DT79" i="1"/>
  <c r="BL79" i="1"/>
  <c r="CR79" i="1"/>
  <c r="DH79" i="1"/>
  <c r="AR79" i="1"/>
  <c r="AV79" i="1"/>
  <c r="AZ79" i="1"/>
  <c r="BD79" i="1"/>
  <c r="BH79" i="1"/>
  <c r="AP79" i="1"/>
  <c r="AL79" i="1"/>
  <c r="AJ79" i="1"/>
  <c r="AS79" i="1"/>
  <c r="AW79" i="1"/>
  <c r="BE79" i="1"/>
  <c r="AQ79" i="1"/>
  <c r="AT79" i="1"/>
  <c r="AX79" i="1"/>
  <c r="BF79" i="1"/>
  <c r="AM79" i="1"/>
  <c r="AK79" i="1"/>
  <c r="AI79" i="1"/>
  <c r="AU79" i="1"/>
  <c r="AY79" i="1"/>
  <c r="BC79" i="1"/>
  <c r="BG79" i="1"/>
  <c r="EC75" i="1"/>
  <c r="EK75" i="1"/>
  <c r="EO75" i="1"/>
  <c r="EW75" i="1"/>
  <c r="FA75" i="1"/>
  <c r="FE75" i="1"/>
  <c r="FI75" i="1"/>
  <c r="FM75" i="1"/>
  <c r="FQ75" i="1"/>
  <c r="FU75" i="1"/>
  <c r="FY75" i="1"/>
  <c r="GC75" i="1"/>
  <c r="GK75" i="1"/>
  <c r="ED75" i="1"/>
  <c r="EH75" i="1"/>
  <c r="EL75" i="1"/>
  <c r="EP75" i="1"/>
  <c r="EX75" i="1"/>
  <c r="FB75" i="1"/>
  <c r="FJ75" i="1"/>
  <c r="FN75" i="1"/>
  <c r="FR75" i="1"/>
  <c r="FV75" i="1"/>
  <c r="FZ75" i="1"/>
  <c r="GD75" i="1"/>
  <c r="GH75" i="1"/>
  <c r="EA75" i="1"/>
  <c r="EE75" i="1"/>
  <c r="EI75" i="1"/>
  <c r="EM75" i="1"/>
  <c r="EQ75" i="1"/>
  <c r="EU75" i="1"/>
  <c r="EY75" i="1"/>
  <c r="FC75" i="1"/>
  <c r="FK75" i="1"/>
  <c r="FO75" i="1"/>
  <c r="FW75" i="1"/>
  <c r="EB75" i="1"/>
  <c r="EJ75" i="1"/>
  <c r="EN75" i="1"/>
  <c r="ER75" i="1"/>
  <c r="EV75" i="1"/>
  <c r="EZ75" i="1"/>
  <c r="FD75" i="1"/>
  <c r="FH75" i="1"/>
  <c r="FL75" i="1"/>
  <c r="FP75" i="1"/>
  <c r="FX75" i="1"/>
  <c r="GB75" i="1"/>
  <c r="GJ75" i="1"/>
  <c r="GN75" i="1"/>
  <c r="GA75" i="1"/>
  <c r="GM75" i="1"/>
  <c r="GR75" i="1"/>
  <c r="GV75" i="1"/>
  <c r="GZ75" i="1"/>
  <c r="HD75" i="1"/>
  <c r="HH75" i="1"/>
  <c r="HL75" i="1"/>
  <c r="GE75" i="1"/>
  <c r="GO75" i="1"/>
  <c r="GW75" i="1"/>
  <c r="HA75" i="1"/>
  <c r="HE75" i="1"/>
  <c r="HI75" i="1"/>
  <c r="HM75" i="1"/>
  <c r="GI75" i="1"/>
  <c r="GP75" i="1"/>
  <c r="GX75" i="1"/>
  <c r="HB75" i="1"/>
  <c r="HJ75" i="1"/>
  <c r="GL75" i="1"/>
  <c r="GQ75" i="1"/>
  <c r="GU75" i="1"/>
  <c r="GY75" i="1"/>
  <c r="HC75" i="1"/>
  <c r="HK75" i="1"/>
  <c r="BJ75" i="1"/>
  <c r="BR75" i="1"/>
  <c r="BV75" i="1"/>
  <c r="BZ75" i="1"/>
  <c r="CD75" i="1"/>
  <c r="CH75" i="1"/>
  <c r="CL75" i="1"/>
  <c r="CP75" i="1"/>
  <c r="CT75" i="1"/>
  <c r="CX75" i="1"/>
  <c r="DF75" i="1"/>
  <c r="DJ75" i="1"/>
  <c r="DR75" i="1"/>
  <c r="BK75" i="1"/>
  <c r="BS75" i="1"/>
  <c r="BW75" i="1"/>
  <c r="CE75" i="1"/>
  <c r="CI75" i="1"/>
  <c r="CM75" i="1"/>
  <c r="CQ75" i="1"/>
  <c r="CU75" i="1"/>
  <c r="CY75" i="1"/>
  <c r="DC75" i="1"/>
  <c r="DG75" i="1"/>
  <c r="DK75" i="1"/>
  <c r="DS75" i="1"/>
  <c r="BI75" i="1"/>
  <c r="BM75" i="1"/>
  <c r="BQ75" i="1"/>
  <c r="BU75" i="1"/>
  <c r="BY75" i="1"/>
  <c r="CC75" i="1"/>
  <c r="CG75" i="1"/>
  <c r="CK75" i="1"/>
  <c r="CS75" i="1"/>
  <c r="CW75" i="1"/>
  <c r="DE75" i="1"/>
  <c r="DI75" i="1"/>
  <c r="DM75" i="1"/>
  <c r="DQ75" i="1"/>
  <c r="DU75" i="1"/>
  <c r="BT75" i="1"/>
  <c r="CJ75" i="1"/>
  <c r="CZ75" i="1"/>
  <c r="DP75" i="1"/>
  <c r="BX75" i="1"/>
  <c r="DD75" i="1"/>
  <c r="DT75" i="1"/>
  <c r="BL75" i="1"/>
  <c r="CR75" i="1"/>
  <c r="DH75" i="1"/>
  <c r="BP75" i="1"/>
  <c r="CF75" i="1"/>
  <c r="CV75" i="1"/>
  <c r="DL75" i="1"/>
  <c r="AR75" i="1"/>
  <c r="AV75" i="1"/>
  <c r="AZ75" i="1"/>
  <c r="BD75" i="1"/>
  <c r="BH75" i="1"/>
  <c r="AP75" i="1"/>
  <c r="AL75" i="1"/>
  <c r="AJ75" i="1"/>
  <c r="AS75" i="1"/>
  <c r="AW75" i="1"/>
  <c r="BE75" i="1"/>
  <c r="AQ75" i="1"/>
  <c r="AT75" i="1"/>
  <c r="AX75" i="1"/>
  <c r="BF75" i="1"/>
  <c r="AM75" i="1"/>
  <c r="AK75" i="1"/>
  <c r="AI75" i="1"/>
  <c r="AU75" i="1"/>
  <c r="AY75" i="1"/>
  <c r="BC75" i="1"/>
  <c r="BG75" i="1"/>
  <c r="EA29" i="1"/>
  <c r="EE29" i="1"/>
  <c r="EI29" i="1"/>
  <c r="EM29" i="1"/>
  <c r="EQ29" i="1"/>
  <c r="EU29" i="1"/>
  <c r="EY29" i="1"/>
  <c r="FC29" i="1"/>
  <c r="FK29" i="1"/>
  <c r="FO29" i="1"/>
  <c r="FW29" i="1"/>
  <c r="GA29" i="1"/>
  <c r="GE29" i="1"/>
  <c r="GI29" i="1"/>
  <c r="GM29" i="1"/>
  <c r="GQ29" i="1"/>
  <c r="GU29" i="1"/>
  <c r="GY29" i="1"/>
  <c r="HC29" i="1"/>
  <c r="HK29" i="1"/>
  <c r="EB29" i="1"/>
  <c r="EJ29" i="1"/>
  <c r="EN29" i="1"/>
  <c r="ER29" i="1"/>
  <c r="EV29" i="1"/>
  <c r="EZ29" i="1"/>
  <c r="FD29" i="1"/>
  <c r="FH29" i="1"/>
  <c r="FL29" i="1"/>
  <c r="FP29" i="1"/>
  <c r="FX29" i="1"/>
  <c r="GB29" i="1"/>
  <c r="GJ29" i="1"/>
  <c r="GN29" i="1"/>
  <c r="GR29" i="1"/>
  <c r="GV29" i="1"/>
  <c r="GZ29" i="1"/>
  <c r="HD29" i="1"/>
  <c r="HH29" i="1"/>
  <c r="HL29" i="1"/>
  <c r="EC29" i="1"/>
  <c r="EK29" i="1"/>
  <c r="EO29" i="1"/>
  <c r="EW29" i="1"/>
  <c r="FA29" i="1"/>
  <c r="FE29" i="1"/>
  <c r="FI29" i="1"/>
  <c r="FM29" i="1"/>
  <c r="FQ29" i="1"/>
  <c r="FU29" i="1"/>
  <c r="FY29" i="1"/>
  <c r="GC29" i="1"/>
  <c r="GK29" i="1"/>
  <c r="GO29" i="1"/>
  <c r="GW29" i="1"/>
  <c r="HA29" i="1"/>
  <c r="HE29" i="1"/>
  <c r="HI29" i="1"/>
  <c r="HM29" i="1"/>
  <c r="ED29" i="1"/>
  <c r="EH29" i="1"/>
  <c r="EL29" i="1"/>
  <c r="EP29" i="1"/>
  <c r="EX29" i="1"/>
  <c r="FB29" i="1"/>
  <c r="FJ29" i="1"/>
  <c r="FN29" i="1"/>
  <c r="FR29" i="1"/>
  <c r="FV29" i="1"/>
  <c r="FZ29" i="1"/>
  <c r="GD29" i="1"/>
  <c r="GH29" i="1"/>
  <c r="GL29" i="1"/>
  <c r="GP29" i="1"/>
  <c r="GX29" i="1"/>
  <c r="HB29" i="1"/>
  <c r="HJ29" i="1"/>
  <c r="BK29" i="1"/>
  <c r="BS29" i="1"/>
  <c r="BW29" i="1"/>
  <c r="CE29" i="1"/>
  <c r="CI29" i="1"/>
  <c r="CM29" i="1"/>
  <c r="CQ29" i="1"/>
  <c r="CU29" i="1"/>
  <c r="CY29" i="1"/>
  <c r="DC29" i="1"/>
  <c r="DG29" i="1"/>
  <c r="DK29" i="1"/>
  <c r="DS29" i="1"/>
  <c r="BL29" i="1"/>
  <c r="BP29" i="1"/>
  <c r="BT29" i="1"/>
  <c r="BX29" i="1"/>
  <c r="CF29" i="1"/>
  <c r="CJ29" i="1"/>
  <c r="CR29" i="1"/>
  <c r="CV29" i="1"/>
  <c r="CZ29" i="1"/>
  <c r="DD29" i="1"/>
  <c r="DH29" i="1"/>
  <c r="DL29" i="1"/>
  <c r="DP29" i="1"/>
  <c r="DT29" i="1"/>
  <c r="BI29" i="1"/>
  <c r="BM29" i="1"/>
  <c r="BQ29" i="1"/>
  <c r="BU29" i="1"/>
  <c r="BY29" i="1"/>
  <c r="CC29" i="1"/>
  <c r="CG29" i="1"/>
  <c r="CK29" i="1"/>
  <c r="CS29" i="1"/>
  <c r="CW29" i="1"/>
  <c r="DE29" i="1"/>
  <c r="DI29" i="1"/>
  <c r="DM29" i="1"/>
  <c r="DQ29" i="1"/>
  <c r="DU29" i="1"/>
  <c r="CD29" i="1"/>
  <c r="CT29" i="1"/>
  <c r="DJ29" i="1"/>
  <c r="BR29" i="1"/>
  <c r="CH29" i="1"/>
  <c r="CX29" i="1"/>
  <c r="BV29" i="1"/>
  <c r="CL29" i="1"/>
  <c r="DR29" i="1"/>
  <c r="BJ29" i="1"/>
  <c r="BZ29" i="1"/>
  <c r="CP29" i="1"/>
  <c r="DF29" i="1"/>
  <c r="AR29" i="1"/>
  <c r="AV29" i="1"/>
  <c r="AZ29" i="1"/>
  <c r="BD29" i="1"/>
  <c r="BH29" i="1"/>
  <c r="AP29" i="1"/>
  <c r="AI29" i="1"/>
  <c r="AS29" i="1"/>
  <c r="AW29" i="1"/>
  <c r="BE29" i="1"/>
  <c r="AQ29" i="1"/>
  <c r="AJ29" i="1"/>
  <c r="AT29" i="1"/>
  <c r="AX29" i="1"/>
  <c r="BF29" i="1"/>
  <c r="AL29" i="1"/>
  <c r="AK29" i="1"/>
  <c r="AU29" i="1"/>
  <c r="AY29" i="1"/>
  <c r="BC29" i="1"/>
  <c r="BG29" i="1"/>
  <c r="AM29" i="1"/>
  <c r="EC54" i="1"/>
  <c r="EK54" i="1"/>
  <c r="EO54" i="1"/>
  <c r="EW54" i="1"/>
  <c r="FA54" i="1"/>
  <c r="FE54" i="1"/>
  <c r="FI54" i="1"/>
  <c r="FM54" i="1"/>
  <c r="FQ54" i="1"/>
  <c r="FU54" i="1"/>
  <c r="FY54" i="1"/>
  <c r="GC54" i="1"/>
  <c r="GK54" i="1"/>
  <c r="GO54" i="1"/>
  <c r="GW54" i="1"/>
  <c r="HA54" i="1"/>
  <c r="HE54" i="1"/>
  <c r="HI54" i="1"/>
  <c r="HM54" i="1"/>
  <c r="ED54" i="1"/>
  <c r="EH54" i="1"/>
  <c r="EL54" i="1"/>
  <c r="EP54" i="1"/>
  <c r="EX54" i="1"/>
  <c r="FB54" i="1"/>
  <c r="FJ54" i="1"/>
  <c r="FN54" i="1"/>
  <c r="FR54" i="1"/>
  <c r="FV54" i="1"/>
  <c r="FZ54" i="1"/>
  <c r="GD54" i="1"/>
  <c r="GH54" i="1"/>
  <c r="GL54" i="1"/>
  <c r="GP54" i="1"/>
  <c r="GX54" i="1"/>
  <c r="HB54" i="1"/>
  <c r="HJ54" i="1"/>
  <c r="EA54" i="1"/>
  <c r="EE54" i="1"/>
  <c r="EI54" i="1"/>
  <c r="EM54" i="1"/>
  <c r="EQ54" i="1"/>
  <c r="EU54" i="1"/>
  <c r="EY54" i="1"/>
  <c r="FC54" i="1"/>
  <c r="FK54" i="1"/>
  <c r="FO54" i="1"/>
  <c r="FW54" i="1"/>
  <c r="GA54" i="1"/>
  <c r="GE54" i="1"/>
  <c r="GI54" i="1"/>
  <c r="GM54" i="1"/>
  <c r="GQ54" i="1"/>
  <c r="GU54" i="1"/>
  <c r="GY54" i="1"/>
  <c r="HC54" i="1"/>
  <c r="HK54" i="1"/>
  <c r="EB54" i="1"/>
  <c r="EJ54" i="1"/>
  <c r="EN54" i="1"/>
  <c r="ER54" i="1"/>
  <c r="EV54" i="1"/>
  <c r="EZ54" i="1"/>
  <c r="FD54" i="1"/>
  <c r="FH54" i="1"/>
  <c r="FL54" i="1"/>
  <c r="FP54" i="1"/>
  <c r="FX54" i="1"/>
  <c r="GB54" i="1"/>
  <c r="GJ54" i="1"/>
  <c r="GN54" i="1"/>
  <c r="GR54" i="1"/>
  <c r="GV54" i="1"/>
  <c r="GZ54" i="1"/>
  <c r="HD54" i="1"/>
  <c r="HH54" i="1"/>
  <c r="HL54" i="1"/>
  <c r="BJ54" i="1"/>
  <c r="BR54" i="1"/>
  <c r="BV54" i="1"/>
  <c r="BZ54" i="1"/>
  <c r="CD54" i="1"/>
  <c r="CH54" i="1"/>
  <c r="CL54" i="1"/>
  <c r="CP54" i="1"/>
  <c r="CT54" i="1"/>
  <c r="CX54" i="1"/>
  <c r="DF54" i="1"/>
  <c r="DJ54" i="1"/>
  <c r="DR54" i="1"/>
  <c r="BK54" i="1"/>
  <c r="BS54" i="1"/>
  <c r="BW54" i="1"/>
  <c r="CE54" i="1"/>
  <c r="CI54" i="1"/>
  <c r="CM54" i="1"/>
  <c r="CQ54" i="1"/>
  <c r="CU54" i="1"/>
  <c r="CY54" i="1"/>
  <c r="DC54" i="1"/>
  <c r="DG54" i="1"/>
  <c r="DK54" i="1"/>
  <c r="DS54" i="1"/>
  <c r="BL54" i="1"/>
  <c r="BP54" i="1"/>
  <c r="BT54" i="1"/>
  <c r="BX54" i="1"/>
  <c r="CF54" i="1"/>
  <c r="CJ54" i="1"/>
  <c r="CR54" i="1"/>
  <c r="CV54" i="1"/>
  <c r="CZ54" i="1"/>
  <c r="DD54" i="1"/>
  <c r="DH54" i="1"/>
  <c r="DL54" i="1"/>
  <c r="DP54" i="1"/>
  <c r="DT54" i="1"/>
  <c r="BQ54" i="1"/>
  <c r="CG54" i="1"/>
  <c r="CW54" i="1"/>
  <c r="DM54" i="1"/>
  <c r="AU54" i="1"/>
  <c r="AY54" i="1"/>
  <c r="BC54" i="1"/>
  <c r="BG54" i="1"/>
  <c r="AM54" i="1"/>
  <c r="BU54" i="1"/>
  <c r="CK54" i="1"/>
  <c r="DQ54" i="1"/>
  <c r="AR54" i="1"/>
  <c r="AV54" i="1"/>
  <c r="AZ54" i="1"/>
  <c r="BD54" i="1"/>
  <c r="BH54" i="1"/>
  <c r="AI54" i="1"/>
  <c r="BI54" i="1"/>
  <c r="BY54" i="1"/>
  <c r="DE54" i="1"/>
  <c r="DU54" i="1"/>
  <c r="AS54" i="1"/>
  <c r="AW54" i="1"/>
  <c r="BE54" i="1"/>
  <c r="AP54" i="1"/>
  <c r="AJ54" i="1"/>
  <c r="BM54" i="1"/>
  <c r="CC54" i="1"/>
  <c r="CS54" i="1"/>
  <c r="DI54" i="1"/>
  <c r="AT54" i="1"/>
  <c r="AX54" i="1"/>
  <c r="BF54" i="1"/>
  <c r="AQ54" i="1"/>
  <c r="AL54" i="1"/>
  <c r="AK54" i="1"/>
  <c r="ED41" i="1"/>
  <c r="EH41" i="1"/>
  <c r="EL41" i="1"/>
  <c r="EP41" i="1"/>
  <c r="EX41" i="1"/>
  <c r="FB41" i="1"/>
  <c r="FJ41" i="1"/>
  <c r="FN41" i="1"/>
  <c r="FR41" i="1"/>
  <c r="FV41" i="1"/>
  <c r="FZ41" i="1"/>
  <c r="GD41" i="1"/>
  <c r="GH41" i="1"/>
  <c r="EA41" i="1"/>
  <c r="EE41" i="1"/>
  <c r="EI41" i="1"/>
  <c r="EM41" i="1"/>
  <c r="EQ41" i="1"/>
  <c r="EU41" i="1"/>
  <c r="EY41" i="1"/>
  <c r="FC41" i="1"/>
  <c r="FK41" i="1"/>
  <c r="FO41" i="1"/>
  <c r="FW41" i="1"/>
  <c r="GA41" i="1"/>
  <c r="GE41" i="1"/>
  <c r="EB41" i="1"/>
  <c r="EJ41" i="1"/>
  <c r="EN41" i="1"/>
  <c r="ER41" i="1"/>
  <c r="EV41" i="1"/>
  <c r="EZ41" i="1"/>
  <c r="FD41" i="1"/>
  <c r="FH41" i="1"/>
  <c r="FL41" i="1"/>
  <c r="FP41" i="1"/>
  <c r="FX41" i="1"/>
  <c r="GB41" i="1"/>
  <c r="EC41" i="1"/>
  <c r="EK41" i="1"/>
  <c r="EO41" i="1"/>
  <c r="EW41" i="1"/>
  <c r="FA41" i="1"/>
  <c r="FE41" i="1"/>
  <c r="FI41" i="1"/>
  <c r="FM41" i="1"/>
  <c r="FQ41" i="1"/>
  <c r="FU41" i="1"/>
  <c r="FY41" i="1"/>
  <c r="GC41" i="1"/>
  <c r="GJ41" i="1"/>
  <c r="GN41" i="1"/>
  <c r="GR41" i="1"/>
  <c r="GV41" i="1"/>
  <c r="GZ41" i="1"/>
  <c r="HD41" i="1"/>
  <c r="HH41" i="1"/>
  <c r="HL41" i="1"/>
  <c r="GK41" i="1"/>
  <c r="GO41" i="1"/>
  <c r="GW41" i="1"/>
  <c r="HA41" i="1"/>
  <c r="HE41" i="1"/>
  <c r="HI41" i="1"/>
  <c r="HM41" i="1"/>
  <c r="GL41" i="1"/>
  <c r="GP41" i="1"/>
  <c r="GX41" i="1"/>
  <c r="HB41" i="1"/>
  <c r="HJ41" i="1"/>
  <c r="GI41" i="1"/>
  <c r="GM41" i="1"/>
  <c r="GQ41" i="1"/>
  <c r="GU41" i="1"/>
  <c r="GY41" i="1"/>
  <c r="HC41" i="1"/>
  <c r="HK41" i="1"/>
  <c r="BJ41" i="1"/>
  <c r="BR41" i="1"/>
  <c r="BV41" i="1"/>
  <c r="BZ41" i="1"/>
  <c r="CD41" i="1"/>
  <c r="CH41" i="1"/>
  <c r="CL41" i="1"/>
  <c r="CP41" i="1"/>
  <c r="CT41" i="1"/>
  <c r="CX41" i="1"/>
  <c r="DF41" i="1"/>
  <c r="DJ41" i="1"/>
  <c r="DR41" i="1"/>
  <c r="BK41" i="1"/>
  <c r="BS41" i="1"/>
  <c r="BW41" i="1"/>
  <c r="CE41" i="1"/>
  <c r="CI41" i="1"/>
  <c r="CM41" i="1"/>
  <c r="CQ41" i="1"/>
  <c r="CU41" i="1"/>
  <c r="CY41" i="1"/>
  <c r="DC41" i="1"/>
  <c r="DG41" i="1"/>
  <c r="DK41" i="1"/>
  <c r="DS41" i="1"/>
  <c r="BL41" i="1"/>
  <c r="BP41" i="1"/>
  <c r="BT41" i="1"/>
  <c r="BX41" i="1"/>
  <c r="CF41" i="1"/>
  <c r="CJ41" i="1"/>
  <c r="CR41" i="1"/>
  <c r="CV41" i="1"/>
  <c r="CZ41" i="1"/>
  <c r="DD41" i="1"/>
  <c r="DH41" i="1"/>
  <c r="DL41" i="1"/>
  <c r="DP41" i="1"/>
  <c r="DT41" i="1"/>
  <c r="BI41" i="1"/>
  <c r="BM41" i="1"/>
  <c r="BQ41" i="1"/>
  <c r="BU41" i="1"/>
  <c r="BY41" i="1"/>
  <c r="CC41" i="1"/>
  <c r="CG41" i="1"/>
  <c r="CK41" i="1"/>
  <c r="CS41" i="1"/>
  <c r="CW41" i="1"/>
  <c r="DE41" i="1"/>
  <c r="DI41" i="1"/>
  <c r="DM41" i="1"/>
  <c r="DQ41" i="1"/>
  <c r="DU41" i="1"/>
  <c r="AR41" i="1"/>
  <c r="AV41" i="1"/>
  <c r="AZ41" i="1"/>
  <c r="BD41" i="1"/>
  <c r="BH41" i="1"/>
  <c r="AP41" i="1"/>
  <c r="AI41" i="1"/>
  <c r="AS41" i="1"/>
  <c r="AW41" i="1"/>
  <c r="BE41" i="1"/>
  <c r="AQ41" i="1"/>
  <c r="AJ41" i="1"/>
  <c r="AT41" i="1"/>
  <c r="AX41" i="1"/>
  <c r="BF41" i="1"/>
  <c r="AL41" i="1"/>
  <c r="AK41" i="1"/>
  <c r="AU41" i="1"/>
  <c r="AY41" i="1"/>
  <c r="BC41" i="1"/>
  <c r="BG41" i="1"/>
  <c r="AM41" i="1"/>
  <c r="EA24" i="1"/>
  <c r="EE24" i="1"/>
  <c r="EI24" i="1"/>
  <c r="EM24" i="1"/>
  <c r="EQ24" i="1"/>
  <c r="EU24" i="1"/>
  <c r="EY24" i="1"/>
  <c r="FC24" i="1"/>
  <c r="FK24" i="1"/>
  <c r="FO24" i="1"/>
  <c r="FW24" i="1"/>
  <c r="GA24" i="1"/>
  <c r="GE24" i="1"/>
  <c r="GI24" i="1"/>
  <c r="GM24" i="1"/>
  <c r="GQ24" i="1"/>
  <c r="GU24" i="1"/>
  <c r="GY24" i="1"/>
  <c r="HC24" i="1"/>
  <c r="HK24" i="1"/>
  <c r="EB24" i="1"/>
  <c r="EJ24" i="1"/>
  <c r="EN24" i="1"/>
  <c r="ER24" i="1"/>
  <c r="EV24" i="1"/>
  <c r="EZ24" i="1"/>
  <c r="FD24" i="1"/>
  <c r="FH24" i="1"/>
  <c r="FL24" i="1"/>
  <c r="FP24" i="1"/>
  <c r="FX24" i="1"/>
  <c r="GB24" i="1"/>
  <c r="GJ24" i="1"/>
  <c r="GN24" i="1"/>
  <c r="GR24" i="1"/>
  <c r="GV24" i="1"/>
  <c r="GZ24" i="1"/>
  <c r="HD24" i="1"/>
  <c r="HH24" i="1"/>
  <c r="HL24" i="1"/>
  <c r="EC24" i="1"/>
  <c r="EK24" i="1"/>
  <c r="EO24" i="1"/>
  <c r="EW24" i="1"/>
  <c r="FA24" i="1"/>
  <c r="FE24" i="1"/>
  <c r="FI24" i="1"/>
  <c r="FM24" i="1"/>
  <c r="FQ24" i="1"/>
  <c r="FU24" i="1"/>
  <c r="FY24" i="1"/>
  <c r="GC24" i="1"/>
  <c r="GK24" i="1"/>
  <c r="GO24" i="1"/>
  <c r="GW24" i="1"/>
  <c r="HA24" i="1"/>
  <c r="HE24" i="1"/>
  <c r="HI24" i="1"/>
  <c r="HM24" i="1"/>
  <c r="ED24" i="1"/>
  <c r="EH24" i="1"/>
  <c r="EL24" i="1"/>
  <c r="EP24" i="1"/>
  <c r="EX24" i="1"/>
  <c r="FB24" i="1"/>
  <c r="FJ24" i="1"/>
  <c r="FN24" i="1"/>
  <c r="FR24" i="1"/>
  <c r="FV24" i="1"/>
  <c r="FZ24" i="1"/>
  <c r="GD24" i="1"/>
  <c r="GH24" i="1"/>
  <c r="GL24" i="1"/>
  <c r="GP24" i="1"/>
  <c r="GX24" i="1"/>
  <c r="HB24" i="1"/>
  <c r="HJ24" i="1"/>
  <c r="BL24" i="1"/>
  <c r="BP24" i="1"/>
  <c r="BT24" i="1"/>
  <c r="BX24" i="1"/>
  <c r="CF24" i="1"/>
  <c r="CJ24" i="1"/>
  <c r="CR24" i="1"/>
  <c r="CV24" i="1"/>
  <c r="CZ24" i="1"/>
  <c r="DD24" i="1"/>
  <c r="DH24" i="1"/>
  <c r="DL24" i="1"/>
  <c r="DP24" i="1"/>
  <c r="DT24" i="1"/>
  <c r="BI24" i="1"/>
  <c r="BM24" i="1"/>
  <c r="BQ24" i="1"/>
  <c r="BU24" i="1"/>
  <c r="BY24" i="1"/>
  <c r="CC24" i="1"/>
  <c r="CG24" i="1"/>
  <c r="CK24" i="1"/>
  <c r="CS24" i="1"/>
  <c r="CW24" i="1"/>
  <c r="DE24" i="1"/>
  <c r="DI24" i="1"/>
  <c r="DM24" i="1"/>
  <c r="DQ24" i="1"/>
  <c r="DU24" i="1"/>
  <c r="BJ24" i="1"/>
  <c r="BR24" i="1"/>
  <c r="BV24" i="1"/>
  <c r="BZ24" i="1"/>
  <c r="CD24" i="1"/>
  <c r="CH24" i="1"/>
  <c r="CL24" i="1"/>
  <c r="CP24" i="1"/>
  <c r="CT24" i="1"/>
  <c r="CX24" i="1"/>
  <c r="DF24" i="1"/>
  <c r="DJ24" i="1"/>
  <c r="DR24" i="1"/>
  <c r="BS24" i="1"/>
  <c r="CI24" i="1"/>
  <c r="CY24" i="1"/>
  <c r="BW24" i="1"/>
  <c r="CM24" i="1"/>
  <c r="DC24" i="1"/>
  <c r="DS24" i="1"/>
  <c r="BK24" i="1"/>
  <c r="CQ24" i="1"/>
  <c r="DG24" i="1"/>
  <c r="CE24" i="1"/>
  <c r="CU24" i="1"/>
  <c r="DK24" i="1"/>
  <c r="AS24" i="1"/>
  <c r="AW24" i="1"/>
  <c r="BE24" i="1"/>
  <c r="AJ24" i="1"/>
  <c r="AT24" i="1"/>
  <c r="AX24" i="1"/>
  <c r="BF24" i="1"/>
  <c r="AL24" i="1"/>
  <c r="AK24" i="1"/>
  <c r="AU24" i="1"/>
  <c r="AY24" i="1"/>
  <c r="BC24" i="1"/>
  <c r="BG24" i="1"/>
  <c r="AP24" i="1"/>
  <c r="AM24" i="1"/>
  <c r="AR24" i="1"/>
  <c r="AV24" i="1"/>
  <c r="AZ24" i="1"/>
  <c r="BD24" i="1"/>
  <c r="BH24" i="1"/>
  <c r="AQ24" i="1"/>
  <c r="AI24" i="1"/>
  <c r="EC63" i="1"/>
  <c r="EK63" i="1"/>
  <c r="EO63" i="1"/>
  <c r="EW63" i="1"/>
  <c r="FA63" i="1"/>
  <c r="FE63" i="1"/>
  <c r="FI63" i="1"/>
  <c r="FM63" i="1"/>
  <c r="FQ63" i="1"/>
  <c r="FU63" i="1"/>
  <c r="FY63" i="1"/>
  <c r="GC63" i="1"/>
  <c r="GK63" i="1"/>
  <c r="GO63" i="1"/>
  <c r="GW63" i="1"/>
  <c r="HA63" i="1"/>
  <c r="HE63" i="1"/>
  <c r="HI63" i="1"/>
  <c r="HM63" i="1"/>
  <c r="ED63" i="1"/>
  <c r="EH63" i="1"/>
  <c r="EL63" i="1"/>
  <c r="EP63" i="1"/>
  <c r="EX63" i="1"/>
  <c r="FB63" i="1"/>
  <c r="FJ63" i="1"/>
  <c r="FN63" i="1"/>
  <c r="FR63" i="1"/>
  <c r="FV63" i="1"/>
  <c r="FZ63" i="1"/>
  <c r="GD63" i="1"/>
  <c r="GH63" i="1"/>
  <c r="GL63" i="1"/>
  <c r="GP63" i="1"/>
  <c r="GX63" i="1"/>
  <c r="HB63" i="1"/>
  <c r="HJ63" i="1"/>
  <c r="EA63" i="1"/>
  <c r="EE63" i="1"/>
  <c r="EI63" i="1"/>
  <c r="EM63" i="1"/>
  <c r="EQ63" i="1"/>
  <c r="EU63" i="1"/>
  <c r="EY63" i="1"/>
  <c r="FC63" i="1"/>
  <c r="FK63" i="1"/>
  <c r="FO63" i="1"/>
  <c r="FW63" i="1"/>
  <c r="GA63" i="1"/>
  <c r="GE63" i="1"/>
  <c r="GI63" i="1"/>
  <c r="GM63" i="1"/>
  <c r="GQ63" i="1"/>
  <c r="GU63" i="1"/>
  <c r="GY63" i="1"/>
  <c r="HC63" i="1"/>
  <c r="HK63" i="1"/>
  <c r="EB63" i="1"/>
  <c r="EJ63" i="1"/>
  <c r="EN63" i="1"/>
  <c r="ER63" i="1"/>
  <c r="EV63" i="1"/>
  <c r="EZ63" i="1"/>
  <c r="FD63" i="1"/>
  <c r="FH63" i="1"/>
  <c r="FL63" i="1"/>
  <c r="FP63" i="1"/>
  <c r="FX63" i="1"/>
  <c r="GB63" i="1"/>
  <c r="GJ63" i="1"/>
  <c r="GN63" i="1"/>
  <c r="GR63" i="1"/>
  <c r="GV63" i="1"/>
  <c r="GZ63" i="1"/>
  <c r="HD63" i="1"/>
  <c r="HH63" i="1"/>
  <c r="HL63" i="1"/>
  <c r="BI63" i="1"/>
  <c r="BM63" i="1"/>
  <c r="BQ63" i="1"/>
  <c r="BU63" i="1"/>
  <c r="BY63" i="1"/>
  <c r="CC63" i="1"/>
  <c r="CG63" i="1"/>
  <c r="CK63" i="1"/>
  <c r="CS63" i="1"/>
  <c r="CW63" i="1"/>
  <c r="DE63" i="1"/>
  <c r="DI63" i="1"/>
  <c r="DM63" i="1"/>
  <c r="DQ63" i="1"/>
  <c r="DU63" i="1"/>
  <c r="BJ63" i="1"/>
  <c r="BR63" i="1"/>
  <c r="BV63" i="1"/>
  <c r="BZ63" i="1"/>
  <c r="CD63" i="1"/>
  <c r="CH63" i="1"/>
  <c r="CL63" i="1"/>
  <c r="CP63" i="1"/>
  <c r="CT63" i="1"/>
  <c r="CX63" i="1"/>
  <c r="DF63" i="1"/>
  <c r="DJ63" i="1"/>
  <c r="DR63" i="1"/>
  <c r="BK63" i="1"/>
  <c r="BS63" i="1"/>
  <c r="BW63" i="1"/>
  <c r="CE63" i="1"/>
  <c r="CI63" i="1"/>
  <c r="CM63" i="1"/>
  <c r="CQ63" i="1"/>
  <c r="CU63" i="1"/>
  <c r="CY63" i="1"/>
  <c r="DC63" i="1"/>
  <c r="DG63" i="1"/>
  <c r="DK63" i="1"/>
  <c r="DS63" i="1"/>
  <c r="BX63" i="1"/>
  <c r="DD63" i="1"/>
  <c r="DT63" i="1"/>
  <c r="AT63" i="1"/>
  <c r="AX63" i="1"/>
  <c r="BF63" i="1"/>
  <c r="AP63" i="1"/>
  <c r="AL63" i="1"/>
  <c r="AK63" i="1"/>
  <c r="BL63" i="1"/>
  <c r="CR63" i="1"/>
  <c r="DH63" i="1"/>
  <c r="AU63" i="1"/>
  <c r="AY63" i="1"/>
  <c r="BC63" i="1"/>
  <c r="BG63" i="1"/>
  <c r="AQ63" i="1"/>
  <c r="AM63" i="1"/>
  <c r="BP63" i="1"/>
  <c r="CF63" i="1"/>
  <c r="CV63" i="1"/>
  <c r="DL63" i="1"/>
  <c r="AR63" i="1"/>
  <c r="AV63" i="1"/>
  <c r="AZ63" i="1"/>
  <c r="BD63" i="1"/>
  <c r="BH63" i="1"/>
  <c r="AI63" i="1"/>
  <c r="BT63" i="1"/>
  <c r="CJ63" i="1"/>
  <c r="CZ63" i="1"/>
  <c r="DP63" i="1"/>
  <c r="AS63" i="1"/>
  <c r="AW63" i="1"/>
  <c r="BE63" i="1"/>
  <c r="AJ63" i="1"/>
  <c r="EB58" i="1"/>
  <c r="EJ58" i="1"/>
  <c r="EN58" i="1"/>
  <c r="ER58" i="1"/>
  <c r="EV58" i="1"/>
  <c r="EZ58" i="1"/>
  <c r="FD58" i="1"/>
  <c r="FH58" i="1"/>
  <c r="FL58" i="1"/>
  <c r="FP58" i="1"/>
  <c r="FX58" i="1"/>
  <c r="GB58" i="1"/>
  <c r="GJ58" i="1"/>
  <c r="GN58" i="1"/>
  <c r="GR58" i="1"/>
  <c r="GV58" i="1"/>
  <c r="GZ58" i="1"/>
  <c r="HD58" i="1"/>
  <c r="HH58" i="1"/>
  <c r="HL58" i="1"/>
  <c r="EC58" i="1"/>
  <c r="EK58" i="1"/>
  <c r="EO58" i="1"/>
  <c r="EW58" i="1"/>
  <c r="FA58" i="1"/>
  <c r="FE58" i="1"/>
  <c r="FI58" i="1"/>
  <c r="FM58" i="1"/>
  <c r="FQ58" i="1"/>
  <c r="FU58" i="1"/>
  <c r="FY58" i="1"/>
  <c r="GC58" i="1"/>
  <c r="GK58" i="1"/>
  <c r="GO58" i="1"/>
  <c r="GW58" i="1"/>
  <c r="HA58" i="1"/>
  <c r="HE58" i="1"/>
  <c r="HI58" i="1"/>
  <c r="HM58" i="1"/>
  <c r="ED58" i="1"/>
  <c r="EH58" i="1"/>
  <c r="EL58" i="1"/>
  <c r="EP58" i="1"/>
  <c r="EX58" i="1"/>
  <c r="FB58" i="1"/>
  <c r="FJ58" i="1"/>
  <c r="FN58" i="1"/>
  <c r="FR58" i="1"/>
  <c r="FV58" i="1"/>
  <c r="FZ58" i="1"/>
  <c r="GD58" i="1"/>
  <c r="GH58" i="1"/>
  <c r="GL58" i="1"/>
  <c r="GP58" i="1"/>
  <c r="GX58" i="1"/>
  <c r="HB58" i="1"/>
  <c r="HJ58" i="1"/>
  <c r="EA58" i="1"/>
  <c r="EE58" i="1"/>
  <c r="EI58" i="1"/>
  <c r="EM58" i="1"/>
  <c r="EQ58" i="1"/>
  <c r="EU58" i="1"/>
  <c r="EY58" i="1"/>
  <c r="FC58" i="1"/>
  <c r="FK58" i="1"/>
  <c r="FO58" i="1"/>
  <c r="FW58" i="1"/>
  <c r="GA58" i="1"/>
  <c r="GE58" i="1"/>
  <c r="GI58" i="1"/>
  <c r="GM58" i="1"/>
  <c r="GQ58" i="1"/>
  <c r="GU58" i="1"/>
  <c r="GY58" i="1"/>
  <c r="HC58" i="1"/>
  <c r="HK58" i="1"/>
  <c r="BJ58" i="1"/>
  <c r="BR58" i="1"/>
  <c r="BV58" i="1"/>
  <c r="BZ58" i="1"/>
  <c r="CD58" i="1"/>
  <c r="CH58" i="1"/>
  <c r="CL58" i="1"/>
  <c r="CP58" i="1"/>
  <c r="CT58" i="1"/>
  <c r="CX58" i="1"/>
  <c r="DF58" i="1"/>
  <c r="DJ58" i="1"/>
  <c r="DR58" i="1"/>
  <c r="BK58" i="1"/>
  <c r="BS58" i="1"/>
  <c r="BW58" i="1"/>
  <c r="CE58" i="1"/>
  <c r="CI58" i="1"/>
  <c r="CM58" i="1"/>
  <c r="CQ58" i="1"/>
  <c r="CU58" i="1"/>
  <c r="CY58" i="1"/>
  <c r="DC58" i="1"/>
  <c r="DG58" i="1"/>
  <c r="DK58" i="1"/>
  <c r="DS58" i="1"/>
  <c r="BL58" i="1"/>
  <c r="BP58" i="1"/>
  <c r="BT58" i="1"/>
  <c r="BX58" i="1"/>
  <c r="CF58" i="1"/>
  <c r="CJ58" i="1"/>
  <c r="CR58" i="1"/>
  <c r="CV58" i="1"/>
  <c r="CZ58" i="1"/>
  <c r="DD58" i="1"/>
  <c r="DH58" i="1"/>
  <c r="DL58" i="1"/>
  <c r="DP58" i="1"/>
  <c r="DT58" i="1"/>
  <c r="BM58" i="1"/>
  <c r="CC58" i="1"/>
  <c r="CS58" i="1"/>
  <c r="DI58" i="1"/>
  <c r="AU58" i="1"/>
  <c r="AY58" i="1"/>
  <c r="BC58" i="1"/>
  <c r="BG58" i="1"/>
  <c r="AM58" i="1"/>
  <c r="BQ58" i="1"/>
  <c r="CG58" i="1"/>
  <c r="CW58" i="1"/>
  <c r="DM58" i="1"/>
  <c r="AR58" i="1"/>
  <c r="AV58" i="1"/>
  <c r="AZ58" i="1"/>
  <c r="BD58" i="1"/>
  <c r="BH58" i="1"/>
  <c r="AI58" i="1"/>
  <c r="BU58" i="1"/>
  <c r="CK58" i="1"/>
  <c r="DQ58" i="1"/>
  <c r="AS58" i="1"/>
  <c r="AW58" i="1"/>
  <c r="BE58" i="1"/>
  <c r="AP58" i="1"/>
  <c r="AJ58" i="1"/>
  <c r="BI58" i="1"/>
  <c r="BY58" i="1"/>
  <c r="DE58" i="1"/>
  <c r="DU58" i="1"/>
  <c r="AT58" i="1"/>
  <c r="AX58" i="1"/>
  <c r="BF58" i="1"/>
  <c r="AQ58" i="1"/>
  <c r="AL58" i="1"/>
  <c r="AK58" i="1"/>
  <c r="EA14" i="1"/>
  <c r="EE14" i="1"/>
  <c r="EI14" i="1"/>
  <c r="EM14" i="1"/>
  <c r="EQ14" i="1"/>
  <c r="EU14" i="1"/>
  <c r="EY14" i="1"/>
  <c r="FC14" i="1"/>
  <c r="FK14" i="1"/>
  <c r="FO14" i="1"/>
  <c r="FW14" i="1"/>
  <c r="GA14" i="1"/>
  <c r="GE14" i="1"/>
  <c r="GI14" i="1"/>
  <c r="GM14" i="1"/>
  <c r="GQ14" i="1"/>
  <c r="GU14" i="1"/>
  <c r="GY14" i="1"/>
  <c r="HC14" i="1"/>
  <c r="HK14" i="1"/>
  <c r="EB14" i="1"/>
  <c r="EJ14" i="1"/>
  <c r="EN14" i="1"/>
  <c r="ER14" i="1"/>
  <c r="EV14" i="1"/>
  <c r="EZ14" i="1"/>
  <c r="FD14" i="1"/>
  <c r="FH14" i="1"/>
  <c r="FL14" i="1"/>
  <c r="FP14" i="1"/>
  <c r="FX14" i="1"/>
  <c r="GB14" i="1"/>
  <c r="GJ14" i="1"/>
  <c r="GN14" i="1"/>
  <c r="GR14" i="1"/>
  <c r="GV14" i="1"/>
  <c r="GZ14" i="1"/>
  <c r="HD14" i="1"/>
  <c r="HH14" i="1"/>
  <c r="HL14" i="1"/>
  <c r="EC14" i="1"/>
  <c r="EK14" i="1"/>
  <c r="EO14" i="1"/>
  <c r="EW14" i="1"/>
  <c r="FA14" i="1"/>
  <c r="FE14" i="1"/>
  <c r="FI14" i="1"/>
  <c r="FM14" i="1"/>
  <c r="FQ14" i="1"/>
  <c r="FU14" i="1"/>
  <c r="FY14" i="1"/>
  <c r="GC14" i="1"/>
  <c r="GK14" i="1"/>
  <c r="GO14" i="1"/>
  <c r="GW14" i="1"/>
  <c r="HA14" i="1"/>
  <c r="HE14" i="1"/>
  <c r="HI14" i="1"/>
  <c r="HM14" i="1"/>
  <c r="ED14" i="1"/>
  <c r="EH14" i="1"/>
  <c r="EL14" i="1"/>
  <c r="EP14" i="1"/>
  <c r="EX14" i="1"/>
  <c r="FB14" i="1"/>
  <c r="FJ14" i="1"/>
  <c r="FN14" i="1"/>
  <c r="FR14" i="1"/>
  <c r="FV14" i="1"/>
  <c r="FZ14" i="1"/>
  <c r="GD14" i="1"/>
  <c r="GH14" i="1"/>
  <c r="GL14" i="1"/>
  <c r="GP14" i="1"/>
  <c r="GX14" i="1"/>
  <c r="HB14" i="1"/>
  <c r="HJ14" i="1"/>
  <c r="BI14" i="1"/>
  <c r="BM14" i="1"/>
  <c r="BQ14" i="1"/>
  <c r="BU14" i="1"/>
  <c r="BY14" i="1"/>
  <c r="CC14" i="1"/>
  <c r="CG14" i="1"/>
  <c r="CK14" i="1"/>
  <c r="CS14" i="1"/>
  <c r="CW14" i="1"/>
  <c r="DE14" i="1"/>
  <c r="DI14" i="1"/>
  <c r="DM14" i="1"/>
  <c r="DQ14" i="1"/>
  <c r="DU14" i="1"/>
  <c r="BJ14" i="1"/>
  <c r="BR14" i="1"/>
  <c r="BV14" i="1"/>
  <c r="BZ14" i="1"/>
  <c r="CD14" i="1"/>
  <c r="CH14" i="1"/>
  <c r="CL14" i="1"/>
  <c r="CP14" i="1"/>
  <c r="CT14" i="1"/>
  <c r="CX14" i="1"/>
  <c r="DF14" i="1"/>
  <c r="DJ14" i="1"/>
  <c r="DR14" i="1"/>
  <c r="BK14" i="1"/>
  <c r="BS14" i="1"/>
  <c r="BW14" i="1"/>
  <c r="CE14" i="1"/>
  <c r="CI14" i="1"/>
  <c r="CM14" i="1"/>
  <c r="CQ14" i="1"/>
  <c r="CU14" i="1"/>
  <c r="CY14" i="1"/>
  <c r="DC14" i="1"/>
  <c r="DG14" i="1"/>
  <c r="DK14" i="1"/>
  <c r="DS14" i="1"/>
  <c r="BL14" i="1"/>
  <c r="BP14" i="1"/>
  <c r="BT14" i="1"/>
  <c r="BX14" i="1"/>
  <c r="CF14" i="1"/>
  <c r="CJ14" i="1"/>
  <c r="CR14" i="1"/>
  <c r="CV14" i="1"/>
  <c r="CZ14" i="1"/>
  <c r="DD14" i="1"/>
  <c r="DH14" i="1"/>
  <c r="DL14" i="1"/>
  <c r="DP14" i="1"/>
  <c r="DT14" i="1"/>
  <c r="AU14" i="1"/>
  <c r="AY14" i="1"/>
  <c r="BC14" i="1"/>
  <c r="BG14" i="1"/>
  <c r="AM14" i="1"/>
  <c r="AR14" i="1"/>
  <c r="AV14" i="1"/>
  <c r="AZ14" i="1"/>
  <c r="BD14" i="1"/>
  <c r="BH14" i="1"/>
  <c r="AI14" i="1"/>
  <c r="AS14" i="1"/>
  <c r="AW14" i="1"/>
  <c r="BE14" i="1"/>
  <c r="AP14" i="1"/>
  <c r="AJ14" i="1"/>
  <c r="AT14" i="1"/>
  <c r="AX14" i="1"/>
  <c r="BF14" i="1"/>
  <c r="AQ14" i="1"/>
  <c r="AL14" i="1"/>
  <c r="AK14" i="1"/>
  <c r="EB49" i="1"/>
  <c r="EJ49" i="1"/>
  <c r="EN49" i="1"/>
  <c r="ER49" i="1"/>
  <c r="EV49" i="1"/>
  <c r="EZ49" i="1"/>
  <c r="FD49" i="1"/>
  <c r="FH49" i="1"/>
  <c r="FL49" i="1"/>
  <c r="FP49" i="1"/>
  <c r="FX49" i="1"/>
  <c r="GB49" i="1"/>
  <c r="GJ49" i="1"/>
  <c r="GN49" i="1"/>
  <c r="GR49" i="1"/>
  <c r="GV49" i="1"/>
  <c r="GZ49" i="1"/>
  <c r="HD49" i="1"/>
  <c r="HH49" i="1"/>
  <c r="HL49" i="1"/>
  <c r="EC49" i="1"/>
  <c r="EK49" i="1"/>
  <c r="EO49" i="1"/>
  <c r="EW49" i="1"/>
  <c r="FA49" i="1"/>
  <c r="FE49" i="1"/>
  <c r="FI49" i="1"/>
  <c r="FM49" i="1"/>
  <c r="FQ49" i="1"/>
  <c r="FU49" i="1"/>
  <c r="FY49" i="1"/>
  <c r="GC49" i="1"/>
  <c r="GK49" i="1"/>
  <c r="GO49" i="1"/>
  <c r="GW49" i="1"/>
  <c r="HA49" i="1"/>
  <c r="HE49" i="1"/>
  <c r="HI49" i="1"/>
  <c r="HM49" i="1"/>
  <c r="ED49" i="1"/>
  <c r="EH49" i="1"/>
  <c r="EL49" i="1"/>
  <c r="EP49" i="1"/>
  <c r="EX49" i="1"/>
  <c r="FB49" i="1"/>
  <c r="FJ49" i="1"/>
  <c r="FN49" i="1"/>
  <c r="FR49" i="1"/>
  <c r="FV49" i="1"/>
  <c r="FZ49" i="1"/>
  <c r="GD49" i="1"/>
  <c r="GH49" i="1"/>
  <c r="GL49" i="1"/>
  <c r="GP49" i="1"/>
  <c r="GX49" i="1"/>
  <c r="HB49" i="1"/>
  <c r="HJ49" i="1"/>
  <c r="EA49" i="1"/>
  <c r="EE49" i="1"/>
  <c r="EI49" i="1"/>
  <c r="EM49" i="1"/>
  <c r="EQ49" i="1"/>
  <c r="EU49" i="1"/>
  <c r="EY49" i="1"/>
  <c r="FC49" i="1"/>
  <c r="FK49" i="1"/>
  <c r="FO49" i="1"/>
  <c r="FW49" i="1"/>
  <c r="GA49" i="1"/>
  <c r="GE49" i="1"/>
  <c r="GI49" i="1"/>
  <c r="GM49" i="1"/>
  <c r="GQ49" i="1"/>
  <c r="GU49" i="1"/>
  <c r="GY49" i="1"/>
  <c r="HC49" i="1"/>
  <c r="HK49" i="1"/>
  <c r="BJ49" i="1"/>
  <c r="BR49" i="1"/>
  <c r="BV49" i="1"/>
  <c r="BZ49" i="1"/>
  <c r="CD49" i="1"/>
  <c r="CH49" i="1"/>
  <c r="CL49" i="1"/>
  <c r="CP49" i="1"/>
  <c r="CT49" i="1"/>
  <c r="CX49" i="1"/>
  <c r="DF49" i="1"/>
  <c r="DJ49" i="1"/>
  <c r="DR49" i="1"/>
  <c r="BK49" i="1"/>
  <c r="BS49" i="1"/>
  <c r="BW49" i="1"/>
  <c r="CE49" i="1"/>
  <c r="CI49" i="1"/>
  <c r="CM49" i="1"/>
  <c r="CQ49" i="1"/>
  <c r="CU49" i="1"/>
  <c r="CY49" i="1"/>
  <c r="DC49" i="1"/>
  <c r="DG49" i="1"/>
  <c r="DK49" i="1"/>
  <c r="DS49" i="1"/>
  <c r="BL49" i="1"/>
  <c r="BP49" i="1"/>
  <c r="BT49" i="1"/>
  <c r="BX49" i="1"/>
  <c r="CF49" i="1"/>
  <c r="CJ49" i="1"/>
  <c r="CR49" i="1"/>
  <c r="CV49" i="1"/>
  <c r="CZ49" i="1"/>
  <c r="DD49" i="1"/>
  <c r="DH49" i="1"/>
  <c r="DL49" i="1"/>
  <c r="DP49" i="1"/>
  <c r="DT49" i="1"/>
  <c r="BI49" i="1"/>
  <c r="BM49" i="1"/>
  <c r="BQ49" i="1"/>
  <c r="BU49" i="1"/>
  <c r="BY49" i="1"/>
  <c r="CC49" i="1"/>
  <c r="CG49" i="1"/>
  <c r="CK49" i="1"/>
  <c r="CS49" i="1"/>
  <c r="CW49" i="1"/>
  <c r="DE49" i="1"/>
  <c r="DI49" i="1"/>
  <c r="DM49" i="1"/>
  <c r="DQ49" i="1"/>
  <c r="DU49" i="1"/>
  <c r="AR49" i="1"/>
  <c r="AV49" i="1"/>
  <c r="AZ49" i="1"/>
  <c r="BD49" i="1"/>
  <c r="BH49" i="1"/>
  <c r="AP49" i="1"/>
  <c r="AI49" i="1"/>
  <c r="AS49" i="1"/>
  <c r="AW49" i="1"/>
  <c r="BE49" i="1"/>
  <c r="AQ49" i="1"/>
  <c r="AJ49" i="1"/>
  <c r="AT49" i="1"/>
  <c r="AX49" i="1"/>
  <c r="BF49" i="1"/>
  <c r="AL49" i="1"/>
  <c r="AK49" i="1"/>
  <c r="AU49" i="1"/>
  <c r="AY49" i="1"/>
  <c r="BC49" i="1"/>
  <c r="BG49" i="1"/>
  <c r="AM49" i="1"/>
  <c r="ED16" i="1"/>
  <c r="EH16" i="1"/>
  <c r="EL16" i="1"/>
  <c r="EP16" i="1"/>
  <c r="EX16" i="1"/>
  <c r="FB16" i="1"/>
  <c r="FJ16" i="1"/>
  <c r="FN16" i="1"/>
  <c r="FR16" i="1"/>
  <c r="FV16" i="1"/>
  <c r="FZ16" i="1"/>
  <c r="GD16" i="1"/>
  <c r="GH16" i="1"/>
  <c r="GL16" i="1"/>
  <c r="GP16" i="1"/>
  <c r="GX16" i="1"/>
  <c r="HB16" i="1"/>
  <c r="HJ16" i="1"/>
  <c r="EA16" i="1"/>
  <c r="EE16" i="1"/>
  <c r="EI16" i="1"/>
  <c r="EM16" i="1"/>
  <c r="EQ16" i="1"/>
  <c r="EU16" i="1"/>
  <c r="EY16" i="1"/>
  <c r="FC16" i="1"/>
  <c r="FK16" i="1"/>
  <c r="FO16" i="1"/>
  <c r="FW16" i="1"/>
  <c r="GA16" i="1"/>
  <c r="GE16" i="1"/>
  <c r="GI16" i="1"/>
  <c r="GM16" i="1"/>
  <c r="GQ16" i="1"/>
  <c r="GU16" i="1"/>
  <c r="GY16" i="1"/>
  <c r="HC16" i="1"/>
  <c r="HK16" i="1"/>
  <c r="EB16" i="1"/>
  <c r="EJ16" i="1"/>
  <c r="EN16" i="1"/>
  <c r="ER16" i="1"/>
  <c r="EV16" i="1"/>
  <c r="EZ16" i="1"/>
  <c r="FD16" i="1"/>
  <c r="FH16" i="1"/>
  <c r="FL16" i="1"/>
  <c r="FP16" i="1"/>
  <c r="FX16" i="1"/>
  <c r="GB16" i="1"/>
  <c r="GJ16" i="1"/>
  <c r="GN16" i="1"/>
  <c r="GR16" i="1"/>
  <c r="GV16" i="1"/>
  <c r="GZ16" i="1"/>
  <c r="HD16" i="1"/>
  <c r="HH16" i="1"/>
  <c r="HL16" i="1"/>
  <c r="EC16" i="1"/>
  <c r="EK16" i="1"/>
  <c r="EO16" i="1"/>
  <c r="EW16" i="1"/>
  <c r="FA16" i="1"/>
  <c r="FE16" i="1"/>
  <c r="FI16" i="1"/>
  <c r="FM16" i="1"/>
  <c r="FQ16" i="1"/>
  <c r="FU16" i="1"/>
  <c r="FY16" i="1"/>
  <c r="GC16" i="1"/>
  <c r="GK16" i="1"/>
  <c r="GO16" i="1"/>
  <c r="GW16" i="1"/>
  <c r="HA16" i="1"/>
  <c r="HE16" i="1"/>
  <c r="HI16" i="1"/>
  <c r="HM16" i="1"/>
  <c r="BK16" i="1"/>
  <c r="BS16" i="1"/>
  <c r="BW16" i="1"/>
  <c r="CE16" i="1"/>
  <c r="CI16" i="1"/>
  <c r="CM16" i="1"/>
  <c r="CQ16" i="1"/>
  <c r="CU16" i="1"/>
  <c r="CY16" i="1"/>
  <c r="DC16" i="1"/>
  <c r="DG16" i="1"/>
  <c r="DK16" i="1"/>
  <c r="DS16" i="1"/>
  <c r="BL16" i="1"/>
  <c r="BP16" i="1"/>
  <c r="BT16" i="1"/>
  <c r="BX16" i="1"/>
  <c r="CF16" i="1"/>
  <c r="CJ16" i="1"/>
  <c r="CR16" i="1"/>
  <c r="CV16" i="1"/>
  <c r="CZ16" i="1"/>
  <c r="DD16" i="1"/>
  <c r="DH16" i="1"/>
  <c r="DL16" i="1"/>
  <c r="DP16" i="1"/>
  <c r="DT16" i="1"/>
  <c r="BI16" i="1"/>
  <c r="BM16" i="1"/>
  <c r="BQ16" i="1"/>
  <c r="BU16" i="1"/>
  <c r="BY16" i="1"/>
  <c r="CC16" i="1"/>
  <c r="CG16" i="1"/>
  <c r="CK16" i="1"/>
  <c r="CS16" i="1"/>
  <c r="CW16" i="1"/>
  <c r="DE16" i="1"/>
  <c r="DI16" i="1"/>
  <c r="DM16" i="1"/>
  <c r="DQ16" i="1"/>
  <c r="DU16" i="1"/>
  <c r="BJ16" i="1"/>
  <c r="BR16" i="1"/>
  <c r="BV16" i="1"/>
  <c r="BZ16" i="1"/>
  <c r="CD16" i="1"/>
  <c r="CH16" i="1"/>
  <c r="CL16" i="1"/>
  <c r="CP16" i="1"/>
  <c r="CT16" i="1"/>
  <c r="CX16" i="1"/>
  <c r="DF16" i="1"/>
  <c r="DJ16" i="1"/>
  <c r="DR16" i="1"/>
  <c r="AS16" i="1"/>
  <c r="AW16" i="1"/>
  <c r="BE16" i="1"/>
  <c r="AJ16" i="1"/>
  <c r="AT16" i="1"/>
  <c r="AX16" i="1"/>
  <c r="BF16" i="1"/>
  <c r="AL16" i="1"/>
  <c r="AK16" i="1"/>
  <c r="AU16" i="1"/>
  <c r="AY16" i="1"/>
  <c r="BC16" i="1"/>
  <c r="BG16" i="1"/>
  <c r="AP16" i="1"/>
  <c r="AM16" i="1"/>
  <c r="AR16" i="1"/>
  <c r="AV16" i="1"/>
  <c r="AZ16" i="1"/>
  <c r="BD16" i="1"/>
  <c r="BH16" i="1"/>
  <c r="AQ16" i="1"/>
  <c r="AI16" i="1"/>
  <c r="ED37" i="1"/>
  <c r="EH37" i="1"/>
  <c r="EL37" i="1"/>
  <c r="EP37" i="1"/>
  <c r="EX37" i="1"/>
  <c r="FB37" i="1"/>
  <c r="FJ37" i="1"/>
  <c r="FN37" i="1"/>
  <c r="FR37" i="1"/>
  <c r="FV37" i="1"/>
  <c r="FZ37" i="1"/>
  <c r="GD37" i="1"/>
  <c r="GH37" i="1"/>
  <c r="GL37" i="1"/>
  <c r="GP37" i="1"/>
  <c r="GX37" i="1"/>
  <c r="HB37" i="1"/>
  <c r="HJ37" i="1"/>
  <c r="EA37" i="1"/>
  <c r="EE37" i="1"/>
  <c r="EI37" i="1"/>
  <c r="EM37" i="1"/>
  <c r="EQ37" i="1"/>
  <c r="EU37" i="1"/>
  <c r="EY37" i="1"/>
  <c r="FC37" i="1"/>
  <c r="FK37" i="1"/>
  <c r="FO37" i="1"/>
  <c r="FW37" i="1"/>
  <c r="GA37" i="1"/>
  <c r="GE37" i="1"/>
  <c r="GI37" i="1"/>
  <c r="GM37" i="1"/>
  <c r="GQ37" i="1"/>
  <c r="GU37" i="1"/>
  <c r="GY37" i="1"/>
  <c r="HC37" i="1"/>
  <c r="HK37" i="1"/>
  <c r="EB37" i="1"/>
  <c r="EJ37" i="1"/>
  <c r="EN37" i="1"/>
  <c r="ER37" i="1"/>
  <c r="EV37" i="1"/>
  <c r="EZ37" i="1"/>
  <c r="FD37" i="1"/>
  <c r="FH37" i="1"/>
  <c r="FL37" i="1"/>
  <c r="FP37" i="1"/>
  <c r="FX37" i="1"/>
  <c r="GB37" i="1"/>
  <c r="GJ37" i="1"/>
  <c r="GN37" i="1"/>
  <c r="GR37" i="1"/>
  <c r="GV37" i="1"/>
  <c r="GZ37" i="1"/>
  <c r="HD37" i="1"/>
  <c r="HH37" i="1"/>
  <c r="HL37" i="1"/>
  <c r="EC37" i="1"/>
  <c r="EK37" i="1"/>
  <c r="EO37" i="1"/>
  <c r="EW37" i="1"/>
  <c r="FA37" i="1"/>
  <c r="FE37" i="1"/>
  <c r="FI37" i="1"/>
  <c r="FM37" i="1"/>
  <c r="FQ37" i="1"/>
  <c r="FU37" i="1"/>
  <c r="FY37" i="1"/>
  <c r="GC37" i="1"/>
  <c r="GK37" i="1"/>
  <c r="GO37" i="1"/>
  <c r="GW37" i="1"/>
  <c r="HA37" i="1"/>
  <c r="HE37" i="1"/>
  <c r="HI37" i="1"/>
  <c r="HM37" i="1"/>
  <c r="BK37" i="1"/>
  <c r="BS37" i="1"/>
  <c r="BW37" i="1"/>
  <c r="CE37" i="1"/>
  <c r="CI37" i="1"/>
  <c r="CM37" i="1"/>
  <c r="CQ37" i="1"/>
  <c r="CU37" i="1"/>
  <c r="CY37" i="1"/>
  <c r="DC37" i="1"/>
  <c r="DG37" i="1"/>
  <c r="DK37" i="1"/>
  <c r="DS37" i="1"/>
  <c r="BJ37" i="1"/>
  <c r="BP37" i="1"/>
  <c r="BU37" i="1"/>
  <c r="BZ37" i="1"/>
  <c r="CF37" i="1"/>
  <c r="CK37" i="1"/>
  <c r="CP37" i="1"/>
  <c r="CV37" i="1"/>
  <c r="DF37" i="1"/>
  <c r="DL37" i="1"/>
  <c r="DQ37" i="1"/>
  <c r="BL37" i="1"/>
  <c r="BQ37" i="1"/>
  <c r="BV37" i="1"/>
  <c r="CG37" i="1"/>
  <c r="CL37" i="1"/>
  <c r="CR37" i="1"/>
  <c r="CW37" i="1"/>
  <c r="DH37" i="1"/>
  <c r="DM37" i="1"/>
  <c r="DR37" i="1"/>
  <c r="BM37" i="1"/>
  <c r="BR37" i="1"/>
  <c r="BX37" i="1"/>
  <c r="CC37" i="1"/>
  <c r="CH37" i="1"/>
  <c r="CS37" i="1"/>
  <c r="CX37" i="1"/>
  <c r="DD37" i="1"/>
  <c r="DI37" i="1"/>
  <c r="DT37" i="1"/>
  <c r="BI37" i="1"/>
  <c r="BT37" i="1"/>
  <c r="BY37" i="1"/>
  <c r="CD37" i="1"/>
  <c r="CJ37" i="1"/>
  <c r="CT37" i="1"/>
  <c r="CZ37" i="1"/>
  <c r="DE37" i="1"/>
  <c r="DJ37" i="1"/>
  <c r="DP37" i="1"/>
  <c r="DU37" i="1"/>
  <c r="AR37" i="1"/>
  <c r="AV37" i="1"/>
  <c r="AZ37" i="1"/>
  <c r="BD37" i="1"/>
  <c r="BH37" i="1"/>
  <c r="AP37" i="1"/>
  <c r="AI37" i="1"/>
  <c r="AS37" i="1"/>
  <c r="AW37" i="1"/>
  <c r="BE37" i="1"/>
  <c r="AQ37" i="1"/>
  <c r="AJ37" i="1"/>
  <c r="AT37" i="1"/>
  <c r="AX37" i="1"/>
  <c r="BF37" i="1"/>
  <c r="AL37" i="1"/>
  <c r="AK37" i="1"/>
  <c r="AU37" i="1"/>
  <c r="AY37" i="1"/>
  <c r="BC37" i="1"/>
  <c r="BG37" i="1"/>
  <c r="AM37" i="1"/>
  <c r="EB21" i="1"/>
  <c r="EJ21" i="1"/>
  <c r="EN21" i="1"/>
  <c r="ER21" i="1"/>
  <c r="EV21" i="1"/>
  <c r="EZ21" i="1"/>
  <c r="FD21" i="1"/>
  <c r="FH21" i="1"/>
  <c r="FL21" i="1"/>
  <c r="FP21" i="1"/>
  <c r="FX21" i="1"/>
  <c r="GB21" i="1"/>
  <c r="GJ21" i="1"/>
  <c r="GN21" i="1"/>
  <c r="GR21" i="1"/>
  <c r="GV21" i="1"/>
  <c r="GZ21" i="1"/>
  <c r="HD21" i="1"/>
  <c r="HH21" i="1"/>
  <c r="HL21" i="1"/>
  <c r="EC21" i="1"/>
  <c r="EK21" i="1"/>
  <c r="EO21" i="1"/>
  <c r="EW21" i="1"/>
  <c r="FA21" i="1"/>
  <c r="FE21" i="1"/>
  <c r="FI21" i="1"/>
  <c r="FM21" i="1"/>
  <c r="FQ21" i="1"/>
  <c r="FU21" i="1"/>
  <c r="FY21" i="1"/>
  <c r="GC21" i="1"/>
  <c r="GK21" i="1"/>
  <c r="GO21" i="1"/>
  <c r="GW21" i="1"/>
  <c r="HA21" i="1"/>
  <c r="HE21" i="1"/>
  <c r="HI21" i="1"/>
  <c r="HM21" i="1"/>
  <c r="ED21" i="1"/>
  <c r="EH21" i="1"/>
  <c r="EL21" i="1"/>
  <c r="EP21" i="1"/>
  <c r="EX21" i="1"/>
  <c r="FB21" i="1"/>
  <c r="FJ21" i="1"/>
  <c r="FN21" i="1"/>
  <c r="FR21" i="1"/>
  <c r="FV21" i="1"/>
  <c r="FZ21" i="1"/>
  <c r="GD21" i="1"/>
  <c r="GH21" i="1"/>
  <c r="GL21" i="1"/>
  <c r="GP21" i="1"/>
  <c r="GX21" i="1"/>
  <c r="HB21" i="1"/>
  <c r="HJ21" i="1"/>
  <c r="EA21" i="1"/>
  <c r="EE21" i="1"/>
  <c r="EI21" i="1"/>
  <c r="EM21" i="1"/>
  <c r="EQ21" i="1"/>
  <c r="EU21" i="1"/>
  <c r="EY21" i="1"/>
  <c r="FC21" i="1"/>
  <c r="FK21" i="1"/>
  <c r="FO21" i="1"/>
  <c r="FW21" i="1"/>
  <c r="GA21" i="1"/>
  <c r="GE21" i="1"/>
  <c r="GI21" i="1"/>
  <c r="GM21" i="1"/>
  <c r="GQ21" i="1"/>
  <c r="GU21" i="1"/>
  <c r="GY21" i="1"/>
  <c r="HC21" i="1"/>
  <c r="HK21" i="1"/>
  <c r="BK21" i="1"/>
  <c r="BS21" i="1"/>
  <c r="BW21" i="1"/>
  <c r="CE21" i="1"/>
  <c r="CI21" i="1"/>
  <c r="CM21" i="1"/>
  <c r="CQ21" i="1"/>
  <c r="CU21" i="1"/>
  <c r="CY21" i="1"/>
  <c r="DC21" i="1"/>
  <c r="DG21" i="1"/>
  <c r="DK21" i="1"/>
  <c r="DS21" i="1"/>
  <c r="BL21" i="1"/>
  <c r="BP21" i="1"/>
  <c r="BT21" i="1"/>
  <c r="BX21" i="1"/>
  <c r="CF21" i="1"/>
  <c r="CJ21" i="1"/>
  <c r="CR21" i="1"/>
  <c r="CV21" i="1"/>
  <c r="CZ21" i="1"/>
  <c r="DD21" i="1"/>
  <c r="DH21" i="1"/>
  <c r="DL21" i="1"/>
  <c r="DP21" i="1"/>
  <c r="DT21" i="1"/>
  <c r="BI21" i="1"/>
  <c r="BM21" i="1"/>
  <c r="BQ21" i="1"/>
  <c r="BU21" i="1"/>
  <c r="BY21" i="1"/>
  <c r="CC21" i="1"/>
  <c r="CG21" i="1"/>
  <c r="CK21" i="1"/>
  <c r="CS21" i="1"/>
  <c r="CW21" i="1"/>
  <c r="DE21" i="1"/>
  <c r="DI21" i="1"/>
  <c r="DM21" i="1"/>
  <c r="DQ21" i="1"/>
  <c r="DU21" i="1"/>
  <c r="BV21" i="1"/>
  <c r="CL21" i="1"/>
  <c r="DR21" i="1"/>
  <c r="BJ21" i="1"/>
  <c r="BZ21" i="1"/>
  <c r="CP21" i="1"/>
  <c r="DF21" i="1"/>
  <c r="CD21" i="1"/>
  <c r="CT21" i="1"/>
  <c r="DJ21" i="1"/>
  <c r="BR21" i="1"/>
  <c r="CH21" i="1"/>
  <c r="CX21" i="1"/>
  <c r="AR21" i="1"/>
  <c r="AV21" i="1"/>
  <c r="AZ21" i="1"/>
  <c r="BD21" i="1"/>
  <c r="BH21" i="1"/>
  <c r="AP21" i="1"/>
  <c r="AI21" i="1"/>
  <c r="AS21" i="1"/>
  <c r="AW21" i="1"/>
  <c r="BE21" i="1"/>
  <c r="AQ21" i="1"/>
  <c r="AJ21" i="1"/>
  <c r="AT21" i="1"/>
  <c r="AX21" i="1"/>
  <c r="BF21" i="1"/>
  <c r="AL21" i="1"/>
  <c r="AK21" i="1"/>
  <c r="AU21" i="1"/>
  <c r="AY21" i="1"/>
  <c r="BC21" i="1"/>
  <c r="BG21" i="1"/>
  <c r="AM21" i="1"/>
  <c r="EA20" i="1"/>
  <c r="EE20" i="1"/>
  <c r="EI20" i="1"/>
  <c r="EM20" i="1"/>
  <c r="EQ20" i="1"/>
  <c r="EU20" i="1"/>
  <c r="EY20" i="1"/>
  <c r="FC20" i="1"/>
  <c r="FK20" i="1"/>
  <c r="FO20" i="1"/>
  <c r="FW20" i="1"/>
  <c r="GA20" i="1"/>
  <c r="GE20" i="1"/>
  <c r="GI20" i="1"/>
  <c r="GM20" i="1"/>
  <c r="GQ20" i="1"/>
  <c r="GU20" i="1"/>
  <c r="GY20" i="1"/>
  <c r="HC20" i="1"/>
  <c r="HK20" i="1"/>
  <c r="EB20" i="1"/>
  <c r="EJ20" i="1"/>
  <c r="EN20" i="1"/>
  <c r="ER20" i="1"/>
  <c r="EV20" i="1"/>
  <c r="EZ20" i="1"/>
  <c r="FD20" i="1"/>
  <c r="FH20" i="1"/>
  <c r="FL20" i="1"/>
  <c r="FP20" i="1"/>
  <c r="FX20" i="1"/>
  <c r="GB20" i="1"/>
  <c r="GJ20" i="1"/>
  <c r="GN20" i="1"/>
  <c r="GR20" i="1"/>
  <c r="GV20" i="1"/>
  <c r="GZ20" i="1"/>
  <c r="HD20" i="1"/>
  <c r="HH20" i="1"/>
  <c r="HL20" i="1"/>
  <c r="EC20" i="1"/>
  <c r="EK20" i="1"/>
  <c r="EO20" i="1"/>
  <c r="EW20" i="1"/>
  <c r="FA20" i="1"/>
  <c r="FE20" i="1"/>
  <c r="FI20" i="1"/>
  <c r="FM20" i="1"/>
  <c r="FQ20" i="1"/>
  <c r="FU20" i="1"/>
  <c r="FY20" i="1"/>
  <c r="GC20" i="1"/>
  <c r="GK20" i="1"/>
  <c r="GO20" i="1"/>
  <c r="GW20" i="1"/>
  <c r="HA20" i="1"/>
  <c r="HE20" i="1"/>
  <c r="HI20" i="1"/>
  <c r="HM20" i="1"/>
  <c r="ED20" i="1"/>
  <c r="EH20" i="1"/>
  <c r="EL20" i="1"/>
  <c r="EP20" i="1"/>
  <c r="EX20" i="1"/>
  <c r="FB20" i="1"/>
  <c r="FJ20" i="1"/>
  <c r="FN20" i="1"/>
  <c r="FR20" i="1"/>
  <c r="FV20" i="1"/>
  <c r="FZ20" i="1"/>
  <c r="GD20" i="1"/>
  <c r="GH20" i="1"/>
  <c r="GL20" i="1"/>
  <c r="GP20" i="1"/>
  <c r="GX20" i="1"/>
  <c r="HB20" i="1"/>
  <c r="HJ20" i="1"/>
  <c r="BL20" i="1"/>
  <c r="BP20" i="1"/>
  <c r="BT20" i="1"/>
  <c r="BX20" i="1"/>
  <c r="CF20" i="1"/>
  <c r="CJ20" i="1"/>
  <c r="CR20" i="1"/>
  <c r="CV20" i="1"/>
  <c r="CZ20" i="1"/>
  <c r="DD20" i="1"/>
  <c r="DH20" i="1"/>
  <c r="DL20" i="1"/>
  <c r="DP20" i="1"/>
  <c r="DT20" i="1"/>
  <c r="BI20" i="1"/>
  <c r="BM20" i="1"/>
  <c r="BQ20" i="1"/>
  <c r="BU20" i="1"/>
  <c r="BY20" i="1"/>
  <c r="CC20" i="1"/>
  <c r="CG20" i="1"/>
  <c r="CK20" i="1"/>
  <c r="CS20" i="1"/>
  <c r="CW20" i="1"/>
  <c r="DE20" i="1"/>
  <c r="DI20" i="1"/>
  <c r="DM20" i="1"/>
  <c r="DQ20" i="1"/>
  <c r="DU20" i="1"/>
  <c r="BJ20" i="1"/>
  <c r="BR20" i="1"/>
  <c r="BV20" i="1"/>
  <c r="BZ20" i="1"/>
  <c r="CD20" i="1"/>
  <c r="CH20" i="1"/>
  <c r="CL20" i="1"/>
  <c r="CP20" i="1"/>
  <c r="CT20" i="1"/>
  <c r="CX20" i="1"/>
  <c r="DF20" i="1"/>
  <c r="DJ20" i="1"/>
  <c r="DR20" i="1"/>
  <c r="BW20" i="1"/>
  <c r="CM20" i="1"/>
  <c r="DC20" i="1"/>
  <c r="DS20" i="1"/>
  <c r="BK20" i="1"/>
  <c r="CQ20" i="1"/>
  <c r="DG20" i="1"/>
  <c r="CE20" i="1"/>
  <c r="CU20" i="1"/>
  <c r="DK20" i="1"/>
  <c r="BS20" i="1"/>
  <c r="CI20" i="1"/>
  <c r="CY20" i="1"/>
  <c r="AS20" i="1"/>
  <c r="AW20" i="1"/>
  <c r="BE20" i="1"/>
  <c r="AJ20" i="1"/>
  <c r="AT20" i="1"/>
  <c r="AX20" i="1"/>
  <c r="BF20" i="1"/>
  <c r="AL20" i="1"/>
  <c r="AK20" i="1"/>
  <c r="AU20" i="1"/>
  <c r="AY20" i="1"/>
  <c r="BC20" i="1"/>
  <c r="BG20" i="1"/>
  <c r="AP20" i="1"/>
  <c r="AM20" i="1"/>
  <c r="AR20" i="1"/>
  <c r="AV20" i="1"/>
  <c r="AZ20" i="1"/>
  <c r="BD20" i="1"/>
  <c r="BH20" i="1"/>
  <c r="AQ20" i="1"/>
  <c r="AI20" i="1"/>
  <c r="EA61" i="1"/>
  <c r="EE61" i="1"/>
  <c r="EI61" i="1"/>
  <c r="EM61" i="1"/>
  <c r="EQ61" i="1"/>
  <c r="EU61" i="1"/>
  <c r="EY61" i="1"/>
  <c r="FC61" i="1"/>
  <c r="FK61" i="1"/>
  <c r="FO61" i="1"/>
  <c r="FW61" i="1"/>
  <c r="GA61" i="1"/>
  <c r="GE61" i="1"/>
  <c r="GI61" i="1"/>
  <c r="GM61" i="1"/>
  <c r="GQ61" i="1"/>
  <c r="GU61" i="1"/>
  <c r="GY61" i="1"/>
  <c r="HC61" i="1"/>
  <c r="HK61" i="1"/>
  <c r="EB61" i="1"/>
  <c r="EJ61" i="1"/>
  <c r="EN61" i="1"/>
  <c r="ER61" i="1"/>
  <c r="EV61" i="1"/>
  <c r="EZ61" i="1"/>
  <c r="FD61" i="1"/>
  <c r="FH61" i="1"/>
  <c r="FL61" i="1"/>
  <c r="FP61" i="1"/>
  <c r="FX61" i="1"/>
  <c r="GB61" i="1"/>
  <c r="GJ61" i="1"/>
  <c r="GN61" i="1"/>
  <c r="GR61" i="1"/>
  <c r="GV61" i="1"/>
  <c r="GZ61" i="1"/>
  <c r="HD61" i="1"/>
  <c r="HH61" i="1"/>
  <c r="HL61" i="1"/>
  <c r="EC61" i="1"/>
  <c r="EK61" i="1"/>
  <c r="EO61" i="1"/>
  <c r="EW61" i="1"/>
  <c r="FA61" i="1"/>
  <c r="FE61" i="1"/>
  <c r="FI61" i="1"/>
  <c r="FM61" i="1"/>
  <c r="FQ61" i="1"/>
  <c r="FU61" i="1"/>
  <c r="FY61" i="1"/>
  <c r="GC61" i="1"/>
  <c r="GK61" i="1"/>
  <c r="GO61" i="1"/>
  <c r="GW61" i="1"/>
  <c r="HA61" i="1"/>
  <c r="HE61" i="1"/>
  <c r="HI61" i="1"/>
  <c r="HM61" i="1"/>
  <c r="ED61" i="1"/>
  <c r="EH61" i="1"/>
  <c r="EL61" i="1"/>
  <c r="EP61" i="1"/>
  <c r="EX61" i="1"/>
  <c r="FB61" i="1"/>
  <c r="FJ61" i="1"/>
  <c r="FN61" i="1"/>
  <c r="FR61" i="1"/>
  <c r="FV61" i="1"/>
  <c r="FZ61" i="1"/>
  <c r="GD61" i="1"/>
  <c r="GH61" i="1"/>
  <c r="GL61" i="1"/>
  <c r="GP61" i="1"/>
  <c r="GX61" i="1"/>
  <c r="HB61" i="1"/>
  <c r="HJ61" i="1"/>
  <c r="BK61" i="1"/>
  <c r="BS61" i="1"/>
  <c r="BW61" i="1"/>
  <c r="CE61" i="1"/>
  <c r="CI61" i="1"/>
  <c r="CM61" i="1"/>
  <c r="CQ61" i="1"/>
  <c r="CU61" i="1"/>
  <c r="CY61" i="1"/>
  <c r="DC61" i="1"/>
  <c r="DG61" i="1"/>
  <c r="DK61" i="1"/>
  <c r="DS61" i="1"/>
  <c r="BL61" i="1"/>
  <c r="BP61" i="1"/>
  <c r="BT61" i="1"/>
  <c r="BX61" i="1"/>
  <c r="CF61" i="1"/>
  <c r="CJ61" i="1"/>
  <c r="CR61" i="1"/>
  <c r="CV61" i="1"/>
  <c r="CZ61" i="1"/>
  <c r="DD61" i="1"/>
  <c r="DH61" i="1"/>
  <c r="DL61" i="1"/>
  <c r="DP61" i="1"/>
  <c r="DT61" i="1"/>
  <c r="BI61" i="1"/>
  <c r="BM61" i="1"/>
  <c r="BQ61" i="1"/>
  <c r="BU61" i="1"/>
  <c r="BY61" i="1"/>
  <c r="CC61" i="1"/>
  <c r="CG61" i="1"/>
  <c r="CK61" i="1"/>
  <c r="CS61" i="1"/>
  <c r="CW61" i="1"/>
  <c r="DE61" i="1"/>
  <c r="DI61" i="1"/>
  <c r="DM61" i="1"/>
  <c r="DQ61" i="1"/>
  <c r="DU61" i="1"/>
  <c r="BJ61" i="1"/>
  <c r="BZ61" i="1"/>
  <c r="CP61" i="1"/>
  <c r="DF61" i="1"/>
  <c r="AR61" i="1"/>
  <c r="AV61" i="1"/>
  <c r="AZ61" i="1"/>
  <c r="BD61" i="1"/>
  <c r="BH61" i="1"/>
  <c r="AP61" i="1"/>
  <c r="AI61" i="1"/>
  <c r="CD61" i="1"/>
  <c r="CT61" i="1"/>
  <c r="DJ61" i="1"/>
  <c r="AS61" i="1"/>
  <c r="AW61" i="1"/>
  <c r="BE61" i="1"/>
  <c r="AQ61" i="1"/>
  <c r="AJ61" i="1"/>
  <c r="BR61" i="1"/>
  <c r="CH61" i="1"/>
  <c r="CX61" i="1"/>
  <c r="AT61" i="1"/>
  <c r="AX61" i="1"/>
  <c r="BF61" i="1"/>
  <c r="AL61" i="1"/>
  <c r="AK61" i="1"/>
  <c r="BV61" i="1"/>
  <c r="CL61" i="1"/>
  <c r="DR61" i="1"/>
  <c r="AU61" i="1"/>
  <c r="AY61" i="1"/>
  <c r="BC61" i="1"/>
  <c r="BG61" i="1"/>
  <c r="AM61" i="1"/>
  <c r="EA48" i="1"/>
  <c r="EE48" i="1"/>
  <c r="EI48" i="1"/>
  <c r="EM48" i="1"/>
  <c r="EQ48" i="1"/>
  <c r="EU48" i="1"/>
  <c r="EY48" i="1"/>
  <c r="FC48" i="1"/>
  <c r="FK48" i="1"/>
  <c r="FO48" i="1"/>
  <c r="FW48" i="1"/>
  <c r="GA48" i="1"/>
  <c r="GE48" i="1"/>
  <c r="GI48" i="1"/>
  <c r="GM48" i="1"/>
  <c r="GQ48" i="1"/>
  <c r="GU48" i="1"/>
  <c r="GY48" i="1"/>
  <c r="HC48" i="1"/>
  <c r="HK48" i="1"/>
  <c r="EB48" i="1"/>
  <c r="EJ48" i="1"/>
  <c r="EN48" i="1"/>
  <c r="ER48" i="1"/>
  <c r="EV48" i="1"/>
  <c r="EZ48" i="1"/>
  <c r="FD48" i="1"/>
  <c r="FH48" i="1"/>
  <c r="FL48" i="1"/>
  <c r="FP48" i="1"/>
  <c r="FX48" i="1"/>
  <c r="GB48" i="1"/>
  <c r="GJ48" i="1"/>
  <c r="GN48" i="1"/>
  <c r="GR48" i="1"/>
  <c r="GV48" i="1"/>
  <c r="GZ48" i="1"/>
  <c r="HD48" i="1"/>
  <c r="HH48" i="1"/>
  <c r="HL48" i="1"/>
  <c r="EC48" i="1"/>
  <c r="EK48" i="1"/>
  <c r="EO48" i="1"/>
  <c r="EW48" i="1"/>
  <c r="FA48" i="1"/>
  <c r="FE48" i="1"/>
  <c r="FI48" i="1"/>
  <c r="FM48" i="1"/>
  <c r="FQ48" i="1"/>
  <c r="FU48" i="1"/>
  <c r="FY48" i="1"/>
  <c r="GC48" i="1"/>
  <c r="GK48" i="1"/>
  <c r="GO48" i="1"/>
  <c r="GW48" i="1"/>
  <c r="HA48" i="1"/>
  <c r="HE48" i="1"/>
  <c r="HI48" i="1"/>
  <c r="HM48" i="1"/>
  <c r="ED48" i="1"/>
  <c r="EH48" i="1"/>
  <c r="EL48" i="1"/>
  <c r="EP48" i="1"/>
  <c r="EX48" i="1"/>
  <c r="FB48" i="1"/>
  <c r="FJ48" i="1"/>
  <c r="FN48" i="1"/>
  <c r="FR48" i="1"/>
  <c r="FV48" i="1"/>
  <c r="FZ48" i="1"/>
  <c r="GD48" i="1"/>
  <c r="GH48" i="1"/>
  <c r="GL48" i="1"/>
  <c r="GP48" i="1"/>
  <c r="GX48" i="1"/>
  <c r="HB48" i="1"/>
  <c r="HJ48" i="1"/>
  <c r="BK48" i="1"/>
  <c r="BS48" i="1"/>
  <c r="BW48" i="1"/>
  <c r="CE48" i="1"/>
  <c r="CI48" i="1"/>
  <c r="CM48" i="1"/>
  <c r="CQ48" i="1"/>
  <c r="CU48" i="1"/>
  <c r="CY48" i="1"/>
  <c r="DC48" i="1"/>
  <c r="DG48" i="1"/>
  <c r="DK48" i="1"/>
  <c r="DS48" i="1"/>
  <c r="BL48" i="1"/>
  <c r="BP48" i="1"/>
  <c r="BT48" i="1"/>
  <c r="BX48" i="1"/>
  <c r="CF48" i="1"/>
  <c r="CJ48" i="1"/>
  <c r="CR48" i="1"/>
  <c r="CV48" i="1"/>
  <c r="CZ48" i="1"/>
  <c r="DD48" i="1"/>
  <c r="DH48" i="1"/>
  <c r="DL48" i="1"/>
  <c r="DP48" i="1"/>
  <c r="DT48" i="1"/>
  <c r="BI48" i="1"/>
  <c r="BM48" i="1"/>
  <c r="BQ48" i="1"/>
  <c r="BU48" i="1"/>
  <c r="BY48" i="1"/>
  <c r="CC48" i="1"/>
  <c r="CG48" i="1"/>
  <c r="CK48" i="1"/>
  <c r="CS48" i="1"/>
  <c r="CW48" i="1"/>
  <c r="DE48" i="1"/>
  <c r="DI48" i="1"/>
  <c r="DM48" i="1"/>
  <c r="DQ48" i="1"/>
  <c r="DU48" i="1"/>
  <c r="BJ48" i="1"/>
  <c r="BR48" i="1"/>
  <c r="BV48" i="1"/>
  <c r="BZ48" i="1"/>
  <c r="CD48" i="1"/>
  <c r="CH48" i="1"/>
  <c r="CL48" i="1"/>
  <c r="CP48" i="1"/>
  <c r="CT48" i="1"/>
  <c r="CX48" i="1"/>
  <c r="DF48" i="1"/>
  <c r="DJ48" i="1"/>
  <c r="DR48" i="1"/>
  <c r="AS48" i="1"/>
  <c r="AW48" i="1"/>
  <c r="BE48" i="1"/>
  <c r="AJ48" i="1"/>
  <c r="AT48" i="1"/>
  <c r="AX48" i="1"/>
  <c r="BF48" i="1"/>
  <c r="AL48" i="1"/>
  <c r="AK48" i="1"/>
  <c r="AU48" i="1"/>
  <c r="AY48" i="1"/>
  <c r="BC48" i="1"/>
  <c r="BG48" i="1"/>
  <c r="AP48" i="1"/>
  <c r="AM48" i="1"/>
  <c r="AR48" i="1"/>
  <c r="AV48" i="1"/>
  <c r="AZ48" i="1"/>
  <c r="BD48" i="1"/>
  <c r="BH48" i="1"/>
  <c r="AQ48" i="1"/>
  <c r="AI48" i="1"/>
  <c r="ED9" i="1"/>
  <c r="EH9" i="1"/>
  <c r="EL9" i="1"/>
  <c r="EP9" i="1"/>
  <c r="EX9" i="1"/>
  <c r="FB9" i="1"/>
  <c r="FJ9" i="1"/>
  <c r="FN9" i="1"/>
  <c r="FR9" i="1"/>
  <c r="FV9" i="1"/>
  <c r="FZ9" i="1"/>
  <c r="GD9" i="1"/>
  <c r="GH9" i="1"/>
  <c r="GL9" i="1"/>
  <c r="GP9" i="1"/>
  <c r="GX9" i="1"/>
  <c r="HB9" i="1"/>
  <c r="HJ9" i="1"/>
  <c r="EA9" i="1"/>
  <c r="EE9" i="1"/>
  <c r="EI9" i="1"/>
  <c r="EM9" i="1"/>
  <c r="EQ9" i="1"/>
  <c r="EU9" i="1"/>
  <c r="EY9" i="1"/>
  <c r="FC9" i="1"/>
  <c r="FK9" i="1"/>
  <c r="FO9" i="1"/>
  <c r="FW9" i="1"/>
  <c r="GA9" i="1"/>
  <c r="GE9" i="1"/>
  <c r="GI9" i="1"/>
  <c r="GM9" i="1"/>
  <c r="GQ9" i="1"/>
  <c r="GU9" i="1"/>
  <c r="GY9" i="1"/>
  <c r="HC9" i="1"/>
  <c r="HK9" i="1"/>
  <c r="EB9" i="1"/>
  <c r="EJ9" i="1"/>
  <c r="EN9" i="1"/>
  <c r="ER9" i="1"/>
  <c r="EV9" i="1"/>
  <c r="EZ9" i="1"/>
  <c r="FD9" i="1"/>
  <c r="FH9" i="1"/>
  <c r="FL9" i="1"/>
  <c r="FP9" i="1"/>
  <c r="FX9" i="1"/>
  <c r="GB9" i="1"/>
  <c r="GJ9" i="1"/>
  <c r="GN9" i="1"/>
  <c r="GR9" i="1"/>
  <c r="GV9" i="1"/>
  <c r="GZ9" i="1"/>
  <c r="HD9" i="1"/>
  <c r="HH9" i="1"/>
  <c r="HL9" i="1"/>
  <c r="EC9" i="1"/>
  <c r="EK9" i="1"/>
  <c r="EO9" i="1"/>
  <c r="EW9" i="1"/>
  <c r="FA9" i="1"/>
  <c r="FE9" i="1"/>
  <c r="FI9" i="1"/>
  <c r="FM9" i="1"/>
  <c r="FQ9" i="1"/>
  <c r="FU9" i="1"/>
  <c r="FY9" i="1"/>
  <c r="GC9" i="1"/>
  <c r="GK9" i="1"/>
  <c r="GO9" i="1"/>
  <c r="GW9" i="1"/>
  <c r="HA9" i="1"/>
  <c r="HE9" i="1"/>
  <c r="HI9" i="1"/>
  <c r="HM9" i="1"/>
  <c r="BJ9" i="1"/>
  <c r="BR9" i="1"/>
  <c r="BV9" i="1"/>
  <c r="BZ9" i="1"/>
  <c r="CD9" i="1"/>
  <c r="CH9" i="1"/>
  <c r="CL9" i="1"/>
  <c r="CP9" i="1"/>
  <c r="CT9" i="1"/>
  <c r="CX9" i="1"/>
  <c r="DF9" i="1"/>
  <c r="DJ9" i="1"/>
  <c r="DR9" i="1"/>
  <c r="BK9" i="1"/>
  <c r="BS9" i="1"/>
  <c r="BW9" i="1"/>
  <c r="CE9" i="1"/>
  <c r="CI9" i="1"/>
  <c r="CM9" i="1"/>
  <c r="CQ9" i="1"/>
  <c r="CU9" i="1"/>
  <c r="CY9" i="1"/>
  <c r="DC9" i="1"/>
  <c r="DG9" i="1"/>
  <c r="DK9" i="1"/>
  <c r="DS9" i="1"/>
  <c r="BL9" i="1"/>
  <c r="BP9" i="1"/>
  <c r="BT9" i="1"/>
  <c r="BX9" i="1"/>
  <c r="CF9" i="1"/>
  <c r="CJ9" i="1"/>
  <c r="CR9" i="1"/>
  <c r="CV9" i="1"/>
  <c r="CZ9" i="1"/>
  <c r="DD9" i="1"/>
  <c r="DH9" i="1"/>
  <c r="DL9" i="1"/>
  <c r="DP9" i="1"/>
  <c r="DT9" i="1"/>
  <c r="BI9" i="1"/>
  <c r="BM9" i="1"/>
  <c r="BQ9" i="1"/>
  <c r="BU9" i="1"/>
  <c r="BY9" i="1"/>
  <c r="CC9" i="1"/>
  <c r="CG9" i="1"/>
  <c r="CK9" i="1"/>
  <c r="CS9" i="1"/>
  <c r="CW9" i="1"/>
  <c r="DE9" i="1"/>
  <c r="DI9" i="1"/>
  <c r="DM9" i="1"/>
  <c r="DQ9" i="1"/>
  <c r="DU9" i="1"/>
  <c r="AR9" i="1"/>
  <c r="AV9" i="1"/>
  <c r="AZ9" i="1"/>
  <c r="BD9" i="1"/>
  <c r="BH9" i="1"/>
  <c r="AP9" i="1"/>
  <c r="AI9" i="1"/>
  <c r="AS9" i="1"/>
  <c r="AW9" i="1"/>
  <c r="BE9" i="1"/>
  <c r="AQ9" i="1"/>
  <c r="AJ9" i="1"/>
  <c r="AT9" i="1"/>
  <c r="AX9" i="1"/>
  <c r="BF9" i="1"/>
  <c r="AL9" i="1"/>
  <c r="AK9" i="1"/>
  <c r="AU9" i="1"/>
  <c r="AY9" i="1"/>
  <c r="BC9" i="1"/>
  <c r="BG9" i="1"/>
  <c r="AM9" i="1"/>
  <c r="ED60" i="1"/>
  <c r="EH60" i="1"/>
  <c r="EL60" i="1"/>
  <c r="EP60" i="1"/>
  <c r="EX60" i="1"/>
  <c r="FB60" i="1"/>
  <c r="FJ60" i="1"/>
  <c r="FN60" i="1"/>
  <c r="FR60" i="1"/>
  <c r="FV60" i="1"/>
  <c r="FZ60" i="1"/>
  <c r="GD60" i="1"/>
  <c r="GH60" i="1"/>
  <c r="GL60" i="1"/>
  <c r="GP60" i="1"/>
  <c r="GX60" i="1"/>
  <c r="HB60" i="1"/>
  <c r="HJ60" i="1"/>
  <c r="EA60" i="1"/>
  <c r="EE60" i="1"/>
  <c r="EI60" i="1"/>
  <c r="EM60" i="1"/>
  <c r="EQ60" i="1"/>
  <c r="EU60" i="1"/>
  <c r="EY60" i="1"/>
  <c r="FC60" i="1"/>
  <c r="FK60" i="1"/>
  <c r="FO60" i="1"/>
  <c r="FW60" i="1"/>
  <c r="GA60" i="1"/>
  <c r="GE60" i="1"/>
  <c r="GI60" i="1"/>
  <c r="GM60" i="1"/>
  <c r="GQ60" i="1"/>
  <c r="GU60" i="1"/>
  <c r="GY60" i="1"/>
  <c r="HC60" i="1"/>
  <c r="HK60" i="1"/>
  <c r="EB60" i="1"/>
  <c r="EJ60" i="1"/>
  <c r="EN60" i="1"/>
  <c r="ER60" i="1"/>
  <c r="EV60" i="1"/>
  <c r="EZ60" i="1"/>
  <c r="FD60" i="1"/>
  <c r="FH60" i="1"/>
  <c r="FL60" i="1"/>
  <c r="FP60" i="1"/>
  <c r="FX60" i="1"/>
  <c r="GB60" i="1"/>
  <c r="GJ60" i="1"/>
  <c r="GN60" i="1"/>
  <c r="GR60" i="1"/>
  <c r="GV60" i="1"/>
  <c r="GZ60" i="1"/>
  <c r="HD60" i="1"/>
  <c r="HH60" i="1"/>
  <c r="HL60" i="1"/>
  <c r="EC60" i="1"/>
  <c r="EK60" i="1"/>
  <c r="EO60" i="1"/>
  <c r="EW60" i="1"/>
  <c r="FA60" i="1"/>
  <c r="FE60" i="1"/>
  <c r="FI60" i="1"/>
  <c r="FM60" i="1"/>
  <c r="FQ60" i="1"/>
  <c r="FU60" i="1"/>
  <c r="FY60" i="1"/>
  <c r="GC60" i="1"/>
  <c r="GK60" i="1"/>
  <c r="GO60" i="1"/>
  <c r="GW60" i="1"/>
  <c r="HA60" i="1"/>
  <c r="HE60" i="1"/>
  <c r="HI60" i="1"/>
  <c r="HM60" i="1"/>
  <c r="BL60" i="1"/>
  <c r="BP60" i="1"/>
  <c r="BT60" i="1"/>
  <c r="BX60" i="1"/>
  <c r="CF60" i="1"/>
  <c r="CJ60" i="1"/>
  <c r="CR60" i="1"/>
  <c r="CV60" i="1"/>
  <c r="CZ60" i="1"/>
  <c r="DD60" i="1"/>
  <c r="DH60" i="1"/>
  <c r="DL60" i="1"/>
  <c r="DP60" i="1"/>
  <c r="DT60" i="1"/>
  <c r="BI60" i="1"/>
  <c r="BM60" i="1"/>
  <c r="BQ60" i="1"/>
  <c r="BU60" i="1"/>
  <c r="BY60" i="1"/>
  <c r="CC60" i="1"/>
  <c r="CG60" i="1"/>
  <c r="CK60" i="1"/>
  <c r="CS60" i="1"/>
  <c r="CW60" i="1"/>
  <c r="DE60" i="1"/>
  <c r="DI60" i="1"/>
  <c r="DM60" i="1"/>
  <c r="DQ60" i="1"/>
  <c r="DU60" i="1"/>
  <c r="BJ60" i="1"/>
  <c r="BR60" i="1"/>
  <c r="BV60" i="1"/>
  <c r="BZ60" i="1"/>
  <c r="CD60" i="1"/>
  <c r="CH60" i="1"/>
  <c r="CL60" i="1"/>
  <c r="CP60" i="1"/>
  <c r="CT60" i="1"/>
  <c r="CX60" i="1"/>
  <c r="DF60" i="1"/>
  <c r="DJ60" i="1"/>
  <c r="DR60" i="1"/>
  <c r="BK60" i="1"/>
  <c r="CQ60" i="1"/>
  <c r="DG60" i="1"/>
  <c r="AS60" i="1"/>
  <c r="AW60" i="1"/>
  <c r="BE60" i="1"/>
  <c r="AJ60" i="1"/>
  <c r="CE60" i="1"/>
  <c r="CU60" i="1"/>
  <c r="DK60" i="1"/>
  <c r="AT60" i="1"/>
  <c r="AX60" i="1"/>
  <c r="BF60" i="1"/>
  <c r="AL60" i="1"/>
  <c r="AK60" i="1"/>
  <c r="BS60" i="1"/>
  <c r="CI60" i="1"/>
  <c r="CY60" i="1"/>
  <c r="AU60" i="1"/>
  <c r="AY60" i="1"/>
  <c r="BC60" i="1"/>
  <c r="BG60" i="1"/>
  <c r="AP60" i="1"/>
  <c r="AM60" i="1"/>
  <c r="BW60" i="1"/>
  <c r="CM60" i="1"/>
  <c r="DC60" i="1"/>
  <c r="DS60" i="1"/>
  <c r="AR60" i="1"/>
  <c r="AV60" i="1"/>
  <c r="AZ60" i="1"/>
  <c r="BD60" i="1"/>
  <c r="BH60" i="1"/>
  <c r="AQ60" i="1"/>
  <c r="AI60" i="1"/>
  <c r="EB15" i="1"/>
  <c r="EJ15" i="1"/>
  <c r="EN15" i="1"/>
  <c r="ER15" i="1"/>
  <c r="EV15" i="1"/>
  <c r="EZ15" i="1"/>
  <c r="FD15" i="1"/>
  <c r="FH15" i="1"/>
  <c r="FL15" i="1"/>
  <c r="FP15" i="1"/>
  <c r="EC15" i="1"/>
  <c r="EK15" i="1"/>
  <c r="EO15" i="1"/>
  <c r="EW15" i="1"/>
  <c r="FA15" i="1"/>
  <c r="FE15" i="1"/>
  <c r="FI15" i="1"/>
  <c r="FM15" i="1"/>
  <c r="FQ15" i="1"/>
  <c r="ED15" i="1"/>
  <c r="EH15" i="1"/>
  <c r="EL15" i="1"/>
  <c r="EP15" i="1"/>
  <c r="EX15" i="1"/>
  <c r="FB15" i="1"/>
  <c r="FJ15" i="1"/>
  <c r="FN15" i="1"/>
  <c r="EA15" i="1"/>
  <c r="EE15" i="1"/>
  <c r="EI15" i="1"/>
  <c r="EM15" i="1"/>
  <c r="EQ15" i="1"/>
  <c r="EU15" i="1"/>
  <c r="EY15" i="1"/>
  <c r="FC15" i="1"/>
  <c r="FK15" i="1"/>
  <c r="FO15" i="1"/>
  <c r="FU15" i="1"/>
  <c r="FY15" i="1"/>
  <c r="GC15" i="1"/>
  <c r="GK15" i="1"/>
  <c r="GO15" i="1"/>
  <c r="GW15" i="1"/>
  <c r="HA15" i="1"/>
  <c r="HE15" i="1"/>
  <c r="HI15" i="1"/>
  <c r="HM15" i="1"/>
  <c r="FV15" i="1"/>
  <c r="FZ15" i="1"/>
  <c r="GD15" i="1"/>
  <c r="GH15" i="1"/>
  <c r="GL15" i="1"/>
  <c r="GP15" i="1"/>
  <c r="GX15" i="1"/>
  <c r="HB15" i="1"/>
  <c r="HJ15" i="1"/>
  <c r="FR15" i="1"/>
  <c r="FW15" i="1"/>
  <c r="GA15" i="1"/>
  <c r="GE15" i="1"/>
  <c r="GI15" i="1"/>
  <c r="GM15" i="1"/>
  <c r="GQ15" i="1"/>
  <c r="GU15" i="1"/>
  <c r="GY15" i="1"/>
  <c r="HC15" i="1"/>
  <c r="HK15" i="1"/>
  <c r="FX15" i="1"/>
  <c r="GB15" i="1"/>
  <c r="GJ15" i="1"/>
  <c r="GN15" i="1"/>
  <c r="GR15" i="1"/>
  <c r="GV15" i="1"/>
  <c r="GZ15" i="1"/>
  <c r="HD15" i="1"/>
  <c r="HH15" i="1"/>
  <c r="HL15" i="1"/>
  <c r="BL15" i="1"/>
  <c r="BP15" i="1"/>
  <c r="BT15" i="1"/>
  <c r="BX15" i="1"/>
  <c r="CF15" i="1"/>
  <c r="CJ15" i="1"/>
  <c r="CR15" i="1"/>
  <c r="CV15" i="1"/>
  <c r="CZ15" i="1"/>
  <c r="DD15" i="1"/>
  <c r="DH15" i="1"/>
  <c r="DL15" i="1"/>
  <c r="DP15" i="1"/>
  <c r="DT15" i="1"/>
  <c r="BI15" i="1"/>
  <c r="BM15" i="1"/>
  <c r="BQ15" i="1"/>
  <c r="BU15" i="1"/>
  <c r="BY15" i="1"/>
  <c r="CC15" i="1"/>
  <c r="CG15" i="1"/>
  <c r="CK15" i="1"/>
  <c r="CS15" i="1"/>
  <c r="CW15" i="1"/>
  <c r="DE15" i="1"/>
  <c r="DI15" i="1"/>
  <c r="DM15" i="1"/>
  <c r="DQ15" i="1"/>
  <c r="DU15" i="1"/>
  <c r="BJ15" i="1"/>
  <c r="BR15" i="1"/>
  <c r="BV15" i="1"/>
  <c r="BZ15" i="1"/>
  <c r="CD15" i="1"/>
  <c r="CH15" i="1"/>
  <c r="CL15" i="1"/>
  <c r="CP15" i="1"/>
  <c r="CT15" i="1"/>
  <c r="CX15" i="1"/>
  <c r="DF15" i="1"/>
  <c r="DJ15" i="1"/>
  <c r="DR15" i="1"/>
  <c r="BK15" i="1"/>
  <c r="BS15" i="1"/>
  <c r="BW15" i="1"/>
  <c r="CE15" i="1"/>
  <c r="CI15" i="1"/>
  <c r="CM15" i="1"/>
  <c r="CQ15" i="1"/>
  <c r="CU15" i="1"/>
  <c r="CY15" i="1"/>
  <c r="DC15" i="1"/>
  <c r="DG15" i="1"/>
  <c r="DK15" i="1"/>
  <c r="DS15" i="1"/>
  <c r="AT15" i="1"/>
  <c r="AX15" i="1"/>
  <c r="BF15" i="1"/>
  <c r="AP15" i="1"/>
  <c r="AL15" i="1"/>
  <c r="AK15" i="1"/>
  <c r="AU15" i="1"/>
  <c r="AY15" i="1"/>
  <c r="BC15" i="1"/>
  <c r="BG15" i="1"/>
  <c r="AQ15" i="1"/>
  <c r="AM15" i="1"/>
  <c r="AR15" i="1"/>
  <c r="AV15" i="1"/>
  <c r="AZ15" i="1"/>
  <c r="BD15" i="1"/>
  <c r="BH15" i="1"/>
  <c r="AI15" i="1"/>
  <c r="AS15" i="1"/>
  <c r="AW15" i="1"/>
  <c r="BE15" i="1"/>
  <c r="AJ15" i="1"/>
  <c r="EC40" i="1"/>
  <c r="EK40" i="1"/>
  <c r="EO40" i="1"/>
  <c r="EW40" i="1"/>
  <c r="FA40" i="1"/>
  <c r="FE40" i="1"/>
  <c r="FI40" i="1"/>
  <c r="FM40" i="1"/>
  <c r="FQ40" i="1"/>
  <c r="FU40" i="1"/>
  <c r="FY40" i="1"/>
  <c r="GC40" i="1"/>
  <c r="GK40" i="1"/>
  <c r="GO40" i="1"/>
  <c r="GW40" i="1"/>
  <c r="HA40" i="1"/>
  <c r="HE40" i="1"/>
  <c r="HI40" i="1"/>
  <c r="HM40" i="1"/>
  <c r="ED40" i="1"/>
  <c r="EH40" i="1"/>
  <c r="EL40" i="1"/>
  <c r="EP40" i="1"/>
  <c r="EX40" i="1"/>
  <c r="FB40" i="1"/>
  <c r="FJ40" i="1"/>
  <c r="FN40" i="1"/>
  <c r="FR40" i="1"/>
  <c r="FV40" i="1"/>
  <c r="FZ40" i="1"/>
  <c r="GD40" i="1"/>
  <c r="GH40" i="1"/>
  <c r="GL40" i="1"/>
  <c r="GP40" i="1"/>
  <c r="GX40" i="1"/>
  <c r="HB40" i="1"/>
  <c r="HJ40" i="1"/>
  <c r="EA40" i="1"/>
  <c r="EE40" i="1"/>
  <c r="EI40" i="1"/>
  <c r="EM40" i="1"/>
  <c r="EQ40" i="1"/>
  <c r="EU40" i="1"/>
  <c r="EY40" i="1"/>
  <c r="FC40" i="1"/>
  <c r="FK40" i="1"/>
  <c r="FO40" i="1"/>
  <c r="FW40" i="1"/>
  <c r="GA40" i="1"/>
  <c r="GE40" i="1"/>
  <c r="GI40" i="1"/>
  <c r="GM40" i="1"/>
  <c r="GQ40" i="1"/>
  <c r="GU40" i="1"/>
  <c r="GY40" i="1"/>
  <c r="HC40" i="1"/>
  <c r="HK40" i="1"/>
  <c r="EB40" i="1"/>
  <c r="EJ40" i="1"/>
  <c r="EN40" i="1"/>
  <c r="ER40" i="1"/>
  <c r="EV40" i="1"/>
  <c r="EZ40" i="1"/>
  <c r="FD40" i="1"/>
  <c r="FH40" i="1"/>
  <c r="FL40" i="1"/>
  <c r="FP40" i="1"/>
  <c r="FX40" i="1"/>
  <c r="GB40" i="1"/>
  <c r="GJ40" i="1"/>
  <c r="GN40" i="1"/>
  <c r="GR40" i="1"/>
  <c r="GV40" i="1"/>
  <c r="GZ40" i="1"/>
  <c r="HD40" i="1"/>
  <c r="HH40" i="1"/>
  <c r="HL40" i="1"/>
  <c r="BK40" i="1"/>
  <c r="BS40" i="1"/>
  <c r="BW40" i="1"/>
  <c r="CE40" i="1"/>
  <c r="CI40" i="1"/>
  <c r="CM40" i="1"/>
  <c r="CQ40" i="1"/>
  <c r="CU40" i="1"/>
  <c r="CY40" i="1"/>
  <c r="DC40" i="1"/>
  <c r="DG40" i="1"/>
  <c r="DK40" i="1"/>
  <c r="DS40" i="1"/>
  <c r="BL40" i="1"/>
  <c r="BP40" i="1"/>
  <c r="BT40" i="1"/>
  <c r="BX40" i="1"/>
  <c r="CF40" i="1"/>
  <c r="CJ40" i="1"/>
  <c r="CR40" i="1"/>
  <c r="CV40" i="1"/>
  <c r="CZ40" i="1"/>
  <c r="DD40" i="1"/>
  <c r="DH40" i="1"/>
  <c r="DL40" i="1"/>
  <c r="DP40" i="1"/>
  <c r="DT40" i="1"/>
  <c r="BI40" i="1"/>
  <c r="BM40" i="1"/>
  <c r="BQ40" i="1"/>
  <c r="BU40" i="1"/>
  <c r="BY40" i="1"/>
  <c r="CC40" i="1"/>
  <c r="CG40" i="1"/>
  <c r="CK40" i="1"/>
  <c r="CS40" i="1"/>
  <c r="CW40" i="1"/>
  <c r="DE40" i="1"/>
  <c r="DI40" i="1"/>
  <c r="DM40" i="1"/>
  <c r="DQ40" i="1"/>
  <c r="DU40" i="1"/>
  <c r="BJ40" i="1"/>
  <c r="BR40" i="1"/>
  <c r="BV40" i="1"/>
  <c r="BZ40" i="1"/>
  <c r="CD40" i="1"/>
  <c r="CH40" i="1"/>
  <c r="CL40" i="1"/>
  <c r="CP40" i="1"/>
  <c r="CT40" i="1"/>
  <c r="CX40" i="1"/>
  <c r="DF40" i="1"/>
  <c r="DJ40" i="1"/>
  <c r="DR40" i="1"/>
  <c r="AS40" i="1"/>
  <c r="AW40" i="1"/>
  <c r="BE40" i="1"/>
  <c r="AJ40" i="1"/>
  <c r="AT40" i="1"/>
  <c r="AX40" i="1"/>
  <c r="BF40" i="1"/>
  <c r="AL40" i="1"/>
  <c r="AK40" i="1"/>
  <c r="AU40" i="1"/>
  <c r="AY40" i="1"/>
  <c r="BC40" i="1"/>
  <c r="BG40" i="1"/>
  <c r="AP40" i="1"/>
  <c r="AM40" i="1"/>
  <c r="AR40" i="1"/>
  <c r="AV40" i="1"/>
  <c r="AZ40" i="1"/>
  <c r="BD40" i="1"/>
  <c r="BH40" i="1"/>
  <c r="AQ40" i="1"/>
  <c r="AI40" i="1"/>
  <c r="EC36" i="1"/>
  <c r="EK36" i="1"/>
  <c r="EO36" i="1"/>
  <c r="EW36" i="1"/>
  <c r="FA36" i="1"/>
  <c r="FE36" i="1"/>
  <c r="FI36" i="1"/>
  <c r="FM36" i="1"/>
  <c r="FQ36" i="1"/>
  <c r="FU36" i="1"/>
  <c r="FY36" i="1"/>
  <c r="GC36" i="1"/>
  <c r="GK36" i="1"/>
  <c r="GO36" i="1"/>
  <c r="GW36" i="1"/>
  <c r="HA36" i="1"/>
  <c r="HE36" i="1"/>
  <c r="HI36" i="1"/>
  <c r="HM36" i="1"/>
  <c r="ED36" i="1"/>
  <c r="EH36" i="1"/>
  <c r="EL36" i="1"/>
  <c r="EP36" i="1"/>
  <c r="EX36" i="1"/>
  <c r="FB36" i="1"/>
  <c r="FJ36" i="1"/>
  <c r="FN36" i="1"/>
  <c r="FR36" i="1"/>
  <c r="FV36" i="1"/>
  <c r="FZ36" i="1"/>
  <c r="GD36" i="1"/>
  <c r="GH36" i="1"/>
  <c r="GL36" i="1"/>
  <c r="GP36" i="1"/>
  <c r="GX36" i="1"/>
  <c r="HB36" i="1"/>
  <c r="HJ36" i="1"/>
  <c r="EA36" i="1"/>
  <c r="EE36" i="1"/>
  <c r="EI36" i="1"/>
  <c r="EM36" i="1"/>
  <c r="EQ36" i="1"/>
  <c r="EU36" i="1"/>
  <c r="EY36" i="1"/>
  <c r="FC36" i="1"/>
  <c r="FK36" i="1"/>
  <c r="FO36" i="1"/>
  <c r="FW36" i="1"/>
  <c r="GA36" i="1"/>
  <c r="GE36" i="1"/>
  <c r="GI36" i="1"/>
  <c r="GM36" i="1"/>
  <c r="GQ36" i="1"/>
  <c r="GU36" i="1"/>
  <c r="GY36" i="1"/>
  <c r="HC36" i="1"/>
  <c r="HK36" i="1"/>
  <c r="EB36" i="1"/>
  <c r="EJ36" i="1"/>
  <c r="EN36" i="1"/>
  <c r="ER36" i="1"/>
  <c r="EV36" i="1"/>
  <c r="EZ36" i="1"/>
  <c r="FD36" i="1"/>
  <c r="FH36" i="1"/>
  <c r="FL36" i="1"/>
  <c r="FP36" i="1"/>
  <c r="FX36" i="1"/>
  <c r="GB36" i="1"/>
  <c r="GJ36" i="1"/>
  <c r="GN36" i="1"/>
  <c r="GR36" i="1"/>
  <c r="GV36" i="1"/>
  <c r="GZ36" i="1"/>
  <c r="HD36" i="1"/>
  <c r="HH36" i="1"/>
  <c r="HL36" i="1"/>
  <c r="BL36" i="1"/>
  <c r="BP36" i="1"/>
  <c r="BT36" i="1"/>
  <c r="BX36" i="1"/>
  <c r="CF36" i="1"/>
  <c r="CJ36" i="1"/>
  <c r="CR36" i="1"/>
  <c r="CV36" i="1"/>
  <c r="CZ36" i="1"/>
  <c r="DD36" i="1"/>
  <c r="DH36" i="1"/>
  <c r="DL36" i="1"/>
  <c r="DP36" i="1"/>
  <c r="DT36" i="1"/>
  <c r="BK36" i="1"/>
  <c r="BQ36" i="1"/>
  <c r="BV36" i="1"/>
  <c r="CG36" i="1"/>
  <c r="CL36" i="1"/>
  <c r="CQ36" i="1"/>
  <c r="CW36" i="1"/>
  <c r="DG36" i="1"/>
  <c r="DM36" i="1"/>
  <c r="DR36" i="1"/>
  <c r="BM36" i="1"/>
  <c r="BR36" i="1"/>
  <c r="BW36" i="1"/>
  <c r="CC36" i="1"/>
  <c r="CH36" i="1"/>
  <c r="CM36" i="1"/>
  <c r="CS36" i="1"/>
  <c r="CX36" i="1"/>
  <c r="DC36" i="1"/>
  <c r="DI36" i="1"/>
  <c r="DS36" i="1"/>
  <c r="BI36" i="1"/>
  <c r="BS36" i="1"/>
  <c r="BY36" i="1"/>
  <c r="CD36" i="1"/>
  <c r="CI36" i="1"/>
  <c r="CT36" i="1"/>
  <c r="CY36" i="1"/>
  <c r="DE36" i="1"/>
  <c r="DJ36" i="1"/>
  <c r="DU36" i="1"/>
  <c r="BJ36" i="1"/>
  <c r="BU36" i="1"/>
  <c r="BZ36" i="1"/>
  <c r="CE36" i="1"/>
  <c r="CK36" i="1"/>
  <c r="CP36" i="1"/>
  <c r="CU36" i="1"/>
  <c r="DF36" i="1"/>
  <c r="DK36" i="1"/>
  <c r="DQ36" i="1"/>
  <c r="AS36" i="1"/>
  <c r="AW36" i="1"/>
  <c r="BE36" i="1"/>
  <c r="AJ36" i="1"/>
  <c r="AT36" i="1"/>
  <c r="AX36" i="1"/>
  <c r="BF36" i="1"/>
  <c r="AL36" i="1"/>
  <c r="AK36" i="1"/>
  <c r="AU36" i="1"/>
  <c r="AY36" i="1"/>
  <c r="BC36" i="1"/>
  <c r="BG36" i="1"/>
  <c r="AP36" i="1"/>
  <c r="AM36" i="1"/>
  <c r="AR36" i="1"/>
  <c r="AV36" i="1"/>
  <c r="AZ36" i="1"/>
  <c r="BD36" i="1"/>
  <c r="BH36" i="1"/>
  <c r="AQ36" i="1"/>
  <c r="AI36" i="1"/>
  <c r="ED32" i="1"/>
  <c r="EH32" i="1"/>
  <c r="EL32" i="1"/>
  <c r="EP32" i="1"/>
  <c r="EX32" i="1"/>
  <c r="FB32" i="1"/>
  <c r="FJ32" i="1"/>
  <c r="FN32" i="1"/>
  <c r="FR32" i="1"/>
  <c r="FV32" i="1"/>
  <c r="FZ32" i="1"/>
  <c r="GD32" i="1"/>
  <c r="GH32" i="1"/>
  <c r="GL32" i="1"/>
  <c r="GP32" i="1"/>
  <c r="GX32" i="1"/>
  <c r="HB32" i="1"/>
  <c r="HJ32" i="1"/>
  <c r="EA32" i="1"/>
  <c r="EE32" i="1"/>
  <c r="EI32" i="1"/>
  <c r="EM32" i="1"/>
  <c r="EQ32" i="1"/>
  <c r="EU32" i="1"/>
  <c r="EY32" i="1"/>
  <c r="FC32" i="1"/>
  <c r="FK32" i="1"/>
  <c r="FO32" i="1"/>
  <c r="FW32" i="1"/>
  <c r="GA32" i="1"/>
  <c r="GE32" i="1"/>
  <c r="GI32" i="1"/>
  <c r="GM32" i="1"/>
  <c r="GQ32" i="1"/>
  <c r="GU32" i="1"/>
  <c r="GY32" i="1"/>
  <c r="HC32" i="1"/>
  <c r="HK32" i="1"/>
  <c r="EB32" i="1"/>
  <c r="EJ32" i="1"/>
  <c r="EN32" i="1"/>
  <c r="ER32" i="1"/>
  <c r="EV32" i="1"/>
  <c r="EZ32" i="1"/>
  <c r="FD32" i="1"/>
  <c r="FH32" i="1"/>
  <c r="FL32" i="1"/>
  <c r="FP32" i="1"/>
  <c r="FX32" i="1"/>
  <c r="GB32" i="1"/>
  <c r="GJ32" i="1"/>
  <c r="GN32" i="1"/>
  <c r="GR32" i="1"/>
  <c r="GV32" i="1"/>
  <c r="GZ32" i="1"/>
  <c r="HD32" i="1"/>
  <c r="HH32" i="1"/>
  <c r="HL32" i="1"/>
  <c r="EC32" i="1"/>
  <c r="EK32" i="1"/>
  <c r="EO32" i="1"/>
  <c r="EW32" i="1"/>
  <c r="FA32" i="1"/>
  <c r="FE32" i="1"/>
  <c r="FI32" i="1"/>
  <c r="FM32" i="1"/>
  <c r="FQ32" i="1"/>
  <c r="FU32" i="1"/>
  <c r="FY32" i="1"/>
  <c r="GC32" i="1"/>
  <c r="GK32" i="1"/>
  <c r="GO32" i="1"/>
  <c r="GW32" i="1"/>
  <c r="HA32" i="1"/>
  <c r="HE32" i="1"/>
  <c r="HI32" i="1"/>
  <c r="HM32" i="1"/>
  <c r="BL32" i="1"/>
  <c r="BP32" i="1"/>
  <c r="BT32" i="1"/>
  <c r="BX32" i="1"/>
  <c r="CF32" i="1"/>
  <c r="CJ32" i="1"/>
  <c r="CR32" i="1"/>
  <c r="CV32" i="1"/>
  <c r="CZ32" i="1"/>
  <c r="DD32" i="1"/>
  <c r="DH32" i="1"/>
  <c r="DL32" i="1"/>
  <c r="DP32" i="1"/>
  <c r="DT32" i="1"/>
  <c r="BI32" i="1"/>
  <c r="BM32" i="1"/>
  <c r="BQ32" i="1"/>
  <c r="BU32" i="1"/>
  <c r="BY32" i="1"/>
  <c r="CC32" i="1"/>
  <c r="CG32" i="1"/>
  <c r="CK32" i="1"/>
  <c r="CS32" i="1"/>
  <c r="CW32" i="1"/>
  <c r="DE32" i="1"/>
  <c r="DI32" i="1"/>
  <c r="DM32" i="1"/>
  <c r="DQ32" i="1"/>
  <c r="DU32" i="1"/>
  <c r="BJ32" i="1"/>
  <c r="BR32" i="1"/>
  <c r="BV32" i="1"/>
  <c r="BZ32" i="1"/>
  <c r="CD32" i="1"/>
  <c r="CH32" i="1"/>
  <c r="CL32" i="1"/>
  <c r="CP32" i="1"/>
  <c r="CT32" i="1"/>
  <c r="CX32" i="1"/>
  <c r="DF32" i="1"/>
  <c r="DJ32" i="1"/>
  <c r="DR32" i="1"/>
  <c r="BK32" i="1"/>
  <c r="CQ32" i="1"/>
  <c r="DG32" i="1"/>
  <c r="CE32" i="1"/>
  <c r="CU32" i="1"/>
  <c r="DK32" i="1"/>
  <c r="BS32" i="1"/>
  <c r="CI32" i="1"/>
  <c r="CY32" i="1"/>
  <c r="BW32" i="1"/>
  <c r="CM32" i="1"/>
  <c r="DC32" i="1"/>
  <c r="DS32" i="1"/>
  <c r="AS32" i="1"/>
  <c r="AW32" i="1"/>
  <c r="BE32" i="1"/>
  <c r="AJ32" i="1"/>
  <c r="AT32" i="1"/>
  <c r="AX32" i="1"/>
  <c r="BF32" i="1"/>
  <c r="AL32" i="1"/>
  <c r="AK32" i="1"/>
  <c r="AU32" i="1"/>
  <c r="AY32" i="1"/>
  <c r="BC32" i="1"/>
  <c r="BG32" i="1"/>
  <c r="AP32" i="1"/>
  <c r="AM32" i="1"/>
  <c r="AR32" i="1"/>
  <c r="AV32" i="1"/>
  <c r="AZ32" i="1"/>
  <c r="BD32" i="1"/>
  <c r="BH32" i="1"/>
  <c r="AQ32" i="1"/>
  <c r="AI32" i="1"/>
  <c r="EC59" i="1"/>
  <c r="EK59" i="1"/>
  <c r="EO59" i="1"/>
  <c r="EW59" i="1"/>
  <c r="FA59" i="1"/>
  <c r="FE59" i="1"/>
  <c r="FI59" i="1"/>
  <c r="FM59" i="1"/>
  <c r="FQ59" i="1"/>
  <c r="FU59" i="1"/>
  <c r="FY59" i="1"/>
  <c r="GC59" i="1"/>
  <c r="GK59" i="1"/>
  <c r="GO59" i="1"/>
  <c r="GW59" i="1"/>
  <c r="HA59" i="1"/>
  <c r="HE59" i="1"/>
  <c r="HI59" i="1"/>
  <c r="HM59" i="1"/>
  <c r="ED59" i="1"/>
  <c r="EH59" i="1"/>
  <c r="EL59" i="1"/>
  <c r="EP59" i="1"/>
  <c r="EX59" i="1"/>
  <c r="FB59" i="1"/>
  <c r="FJ59" i="1"/>
  <c r="FN59" i="1"/>
  <c r="FR59" i="1"/>
  <c r="FV59" i="1"/>
  <c r="FZ59" i="1"/>
  <c r="GD59" i="1"/>
  <c r="GH59" i="1"/>
  <c r="GL59" i="1"/>
  <c r="GP59" i="1"/>
  <c r="GX59" i="1"/>
  <c r="HB59" i="1"/>
  <c r="HJ59" i="1"/>
  <c r="EA59" i="1"/>
  <c r="EE59" i="1"/>
  <c r="EI59" i="1"/>
  <c r="EM59" i="1"/>
  <c r="EQ59" i="1"/>
  <c r="EU59" i="1"/>
  <c r="EY59" i="1"/>
  <c r="FC59" i="1"/>
  <c r="FK59" i="1"/>
  <c r="FO59" i="1"/>
  <c r="FW59" i="1"/>
  <c r="GA59" i="1"/>
  <c r="GE59" i="1"/>
  <c r="GI59" i="1"/>
  <c r="GM59" i="1"/>
  <c r="GQ59" i="1"/>
  <c r="GU59" i="1"/>
  <c r="GY59" i="1"/>
  <c r="HC59" i="1"/>
  <c r="HK59" i="1"/>
  <c r="EB59" i="1"/>
  <c r="EJ59" i="1"/>
  <c r="EN59" i="1"/>
  <c r="ER59" i="1"/>
  <c r="EV59" i="1"/>
  <c r="EZ59" i="1"/>
  <c r="FD59" i="1"/>
  <c r="FH59" i="1"/>
  <c r="FL59" i="1"/>
  <c r="FP59" i="1"/>
  <c r="FX59" i="1"/>
  <c r="GB59" i="1"/>
  <c r="GJ59" i="1"/>
  <c r="GN59" i="1"/>
  <c r="GR59" i="1"/>
  <c r="GV59" i="1"/>
  <c r="GZ59" i="1"/>
  <c r="HD59" i="1"/>
  <c r="HH59" i="1"/>
  <c r="HL59" i="1"/>
  <c r="BI59" i="1"/>
  <c r="BM59" i="1"/>
  <c r="BQ59" i="1"/>
  <c r="BU59" i="1"/>
  <c r="BY59" i="1"/>
  <c r="CC59" i="1"/>
  <c r="CG59" i="1"/>
  <c r="CK59" i="1"/>
  <c r="CS59" i="1"/>
  <c r="CW59" i="1"/>
  <c r="DE59" i="1"/>
  <c r="DI59" i="1"/>
  <c r="DM59" i="1"/>
  <c r="DQ59" i="1"/>
  <c r="DU59" i="1"/>
  <c r="BJ59" i="1"/>
  <c r="BR59" i="1"/>
  <c r="BV59" i="1"/>
  <c r="BZ59" i="1"/>
  <c r="CD59" i="1"/>
  <c r="CH59" i="1"/>
  <c r="CL59" i="1"/>
  <c r="CP59" i="1"/>
  <c r="CT59" i="1"/>
  <c r="CX59" i="1"/>
  <c r="DF59" i="1"/>
  <c r="DJ59" i="1"/>
  <c r="DR59" i="1"/>
  <c r="BK59" i="1"/>
  <c r="BS59" i="1"/>
  <c r="BW59" i="1"/>
  <c r="CE59" i="1"/>
  <c r="CI59" i="1"/>
  <c r="CM59" i="1"/>
  <c r="CQ59" i="1"/>
  <c r="CU59" i="1"/>
  <c r="CY59" i="1"/>
  <c r="DC59" i="1"/>
  <c r="DG59" i="1"/>
  <c r="DK59" i="1"/>
  <c r="DS59" i="1"/>
  <c r="BL59" i="1"/>
  <c r="CR59" i="1"/>
  <c r="DH59" i="1"/>
  <c r="AT59" i="1"/>
  <c r="AX59" i="1"/>
  <c r="BF59" i="1"/>
  <c r="AP59" i="1"/>
  <c r="AL59" i="1"/>
  <c r="AK59" i="1"/>
  <c r="BP59" i="1"/>
  <c r="CF59" i="1"/>
  <c r="CV59" i="1"/>
  <c r="DL59" i="1"/>
  <c r="AU59" i="1"/>
  <c r="AY59" i="1"/>
  <c r="BC59" i="1"/>
  <c r="BG59" i="1"/>
  <c r="AQ59" i="1"/>
  <c r="AM59" i="1"/>
  <c r="BT59" i="1"/>
  <c r="CJ59" i="1"/>
  <c r="CZ59" i="1"/>
  <c r="DP59" i="1"/>
  <c r="AR59" i="1"/>
  <c r="AV59" i="1"/>
  <c r="AZ59" i="1"/>
  <c r="BD59" i="1"/>
  <c r="BH59" i="1"/>
  <c r="AI59" i="1"/>
  <c r="BX59" i="1"/>
  <c r="DD59" i="1"/>
  <c r="DT59" i="1"/>
  <c r="AS59" i="1"/>
  <c r="AW59" i="1"/>
  <c r="BE59" i="1"/>
  <c r="AJ59" i="1"/>
  <c r="EB11" i="1"/>
  <c r="EJ11" i="1"/>
  <c r="EN11" i="1"/>
  <c r="ER11" i="1"/>
  <c r="EV11" i="1"/>
  <c r="EZ11" i="1"/>
  <c r="FD11" i="1"/>
  <c r="FH11" i="1"/>
  <c r="FL11" i="1"/>
  <c r="FP11" i="1"/>
  <c r="FX11" i="1"/>
  <c r="GB11" i="1"/>
  <c r="GJ11" i="1"/>
  <c r="GN11" i="1"/>
  <c r="EC11" i="1"/>
  <c r="EK11" i="1"/>
  <c r="EO11" i="1"/>
  <c r="EW11" i="1"/>
  <c r="FA11" i="1"/>
  <c r="FE11" i="1"/>
  <c r="FI11" i="1"/>
  <c r="FM11" i="1"/>
  <c r="FQ11" i="1"/>
  <c r="FU11" i="1"/>
  <c r="FY11" i="1"/>
  <c r="GC11" i="1"/>
  <c r="GK11" i="1"/>
  <c r="GO11" i="1"/>
  <c r="ED11" i="1"/>
  <c r="EH11" i="1"/>
  <c r="EL11" i="1"/>
  <c r="EP11" i="1"/>
  <c r="EX11" i="1"/>
  <c r="FB11" i="1"/>
  <c r="FJ11" i="1"/>
  <c r="FN11" i="1"/>
  <c r="FR11" i="1"/>
  <c r="FV11" i="1"/>
  <c r="FZ11" i="1"/>
  <c r="GD11" i="1"/>
  <c r="GH11" i="1"/>
  <c r="GL11" i="1"/>
  <c r="EA11" i="1"/>
  <c r="EE11" i="1"/>
  <c r="EI11" i="1"/>
  <c r="EM11" i="1"/>
  <c r="EQ11" i="1"/>
  <c r="EU11" i="1"/>
  <c r="EY11" i="1"/>
  <c r="FC11" i="1"/>
  <c r="FK11" i="1"/>
  <c r="FO11" i="1"/>
  <c r="FW11" i="1"/>
  <c r="GA11" i="1"/>
  <c r="GE11" i="1"/>
  <c r="GI11" i="1"/>
  <c r="GM11" i="1"/>
  <c r="GR11" i="1"/>
  <c r="GV11" i="1"/>
  <c r="GZ11" i="1"/>
  <c r="HD11" i="1"/>
  <c r="HH11" i="1"/>
  <c r="HL11" i="1"/>
  <c r="GW11" i="1"/>
  <c r="HA11" i="1"/>
  <c r="HE11" i="1"/>
  <c r="HI11" i="1"/>
  <c r="HM11" i="1"/>
  <c r="GP11" i="1"/>
  <c r="GX11" i="1"/>
  <c r="HB11" i="1"/>
  <c r="HJ11" i="1"/>
  <c r="GQ11" i="1"/>
  <c r="GU11" i="1"/>
  <c r="GY11" i="1"/>
  <c r="HC11" i="1"/>
  <c r="HK11" i="1"/>
  <c r="BL11" i="1"/>
  <c r="BP11" i="1"/>
  <c r="BT11" i="1"/>
  <c r="BX11" i="1"/>
  <c r="CF11" i="1"/>
  <c r="CJ11" i="1"/>
  <c r="CR11" i="1"/>
  <c r="CV11" i="1"/>
  <c r="CZ11" i="1"/>
  <c r="DD11" i="1"/>
  <c r="DH11" i="1"/>
  <c r="DL11" i="1"/>
  <c r="DP11" i="1"/>
  <c r="DT11" i="1"/>
  <c r="BI11" i="1"/>
  <c r="BM11" i="1"/>
  <c r="BQ11" i="1"/>
  <c r="BU11" i="1"/>
  <c r="BY11" i="1"/>
  <c r="CC11" i="1"/>
  <c r="CG11" i="1"/>
  <c r="CK11" i="1"/>
  <c r="CS11" i="1"/>
  <c r="CW11" i="1"/>
  <c r="DE11" i="1"/>
  <c r="DI11" i="1"/>
  <c r="DM11" i="1"/>
  <c r="DQ11" i="1"/>
  <c r="DU11" i="1"/>
  <c r="BJ11" i="1"/>
  <c r="BR11" i="1"/>
  <c r="BV11" i="1"/>
  <c r="BZ11" i="1"/>
  <c r="CD11" i="1"/>
  <c r="CH11" i="1"/>
  <c r="CL11" i="1"/>
  <c r="CP11" i="1"/>
  <c r="CT11" i="1"/>
  <c r="CX11" i="1"/>
  <c r="DF11" i="1"/>
  <c r="DJ11" i="1"/>
  <c r="DR11" i="1"/>
  <c r="BK11" i="1"/>
  <c r="BS11" i="1"/>
  <c r="BW11" i="1"/>
  <c r="CE11" i="1"/>
  <c r="CI11" i="1"/>
  <c r="CM11" i="1"/>
  <c r="CQ11" i="1"/>
  <c r="CU11" i="1"/>
  <c r="CY11" i="1"/>
  <c r="DC11" i="1"/>
  <c r="DG11" i="1"/>
  <c r="DK11" i="1"/>
  <c r="DS11" i="1"/>
  <c r="AT11" i="1"/>
  <c r="AX11" i="1"/>
  <c r="BF11" i="1"/>
  <c r="AP11" i="1"/>
  <c r="AL11" i="1"/>
  <c r="AK11" i="1"/>
  <c r="AU11" i="1"/>
  <c r="AY11" i="1"/>
  <c r="BC11" i="1"/>
  <c r="BG11" i="1"/>
  <c r="AQ11" i="1"/>
  <c r="AM11" i="1"/>
  <c r="AR11" i="1"/>
  <c r="AV11" i="1"/>
  <c r="AZ11" i="1"/>
  <c r="BD11" i="1"/>
  <c r="BH11" i="1"/>
  <c r="AI11" i="1"/>
  <c r="AS11" i="1"/>
  <c r="AW11" i="1"/>
  <c r="BE11" i="1"/>
  <c r="AJ11" i="1"/>
  <c r="HR98" i="1"/>
  <c r="HQ98" i="1"/>
  <c r="HP98" i="1"/>
  <c r="HO98" i="1"/>
  <c r="HN98" i="1"/>
  <c r="DZ98" i="1"/>
  <c r="DY98" i="1"/>
  <c r="DX98" i="1"/>
  <c r="DW98" i="1"/>
  <c r="DV98" i="1"/>
  <c r="HR79" i="1"/>
  <c r="HQ79" i="1"/>
  <c r="HP79" i="1"/>
  <c r="HO79" i="1"/>
  <c r="HN79" i="1"/>
  <c r="DZ79" i="1"/>
  <c r="DX79" i="1"/>
  <c r="DY79" i="1"/>
  <c r="DW79" i="1"/>
  <c r="DV79" i="1"/>
  <c r="HR69" i="1"/>
  <c r="HQ69" i="1"/>
  <c r="HP69" i="1"/>
  <c r="HO69" i="1"/>
  <c r="HN69" i="1"/>
  <c r="DZ69" i="1"/>
  <c r="DY69" i="1"/>
  <c r="DX69" i="1"/>
  <c r="DV69" i="1"/>
  <c r="DW69" i="1"/>
  <c r="HR114" i="1"/>
  <c r="HQ114" i="1"/>
  <c r="HP114" i="1"/>
  <c r="HO114" i="1"/>
  <c r="HN114" i="1"/>
  <c r="DZ114" i="1"/>
  <c r="DY114" i="1"/>
  <c r="DX114" i="1"/>
  <c r="DW114" i="1"/>
  <c r="DV114" i="1"/>
  <c r="HR73" i="1"/>
  <c r="HQ73" i="1"/>
  <c r="HP73" i="1"/>
  <c r="HO73" i="1"/>
  <c r="HN73" i="1"/>
  <c r="DZ73" i="1"/>
  <c r="DY73" i="1"/>
  <c r="DX73" i="1"/>
  <c r="DV73" i="1"/>
  <c r="DW73" i="1"/>
  <c r="HR75" i="1"/>
  <c r="HQ75" i="1"/>
  <c r="HP75" i="1"/>
  <c r="HO75" i="1"/>
  <c r="HN75" i="1"/>
  <c r="DZ75" i="1"/>
  <c r="DX75" i="1"/>
  <c r="DY75" i="1"/>
  <c r="DW75" i="1"/>
  <c r="DV75" i="1"/>
  <c r="HR86" i="1"/>
  <c r="HQ86" i="1"/>
  <c r="HP86" i="1"/>
  <c r="HO86" i="1"/>
  <c r="HN86" i="1"/>
  <c r="DZ86" i="1"/>
  <c r="DY86" i="1"/>
  <c r="DX86" i="1"/>
  <c r="DW86" i="1"/>
  <c r="DV86" i="1"/>
  <c r="HR99" i="1"/>
  <c r="HQ99" i="1"/>
  <c r="HP99" i="1"/>
  <c r="HO99" i="1"/>
  <c r="HN99" i="1"/>
  <c r="DZ99" i="1"/>
  <c r="DX99" i="1"/>
  <c r="DY99" i="1"/>
  <c r="DW99" i="1"/>
  <c r="DV99" i="1"/>
  <c r="HR78" i="1"/>
  <c r="HQ78" i="1"/>
  <c r="HP78" i="1"/>
  <c r="HO78" i="1"/>
  <c r="HN78" i="1"/>
  <c r="DZ78" i="1"/>
  <c r="DY78" i="1"/>
  <c r="DX78" i="1"/>
  <c r="DW78" i="1"/>
  <c r="DV78" i="1"/>
  <c r="HR115" i="1"/>
  <c r="HQ115" i="1"/>
  <c r="HP115" i="1"/>
  <c r="HO115" i="1"/>
  <c r="HN115" i="1"/>
  <c r="DZ115" i="1"/>
  <c r="DX115" i="1"/>
  <c r="DY115" i="1"/>
  <c r="DW115" i="1"/>
  <c r="DV115" i="1"/>
  <c r="HR76" i="1"/>
  <c r="HQ76" i="1"/>
  <c r="HP76" i="1"/>
  <c r="HO76" i="1"/>
  <c r="HN76" i="1"/>
  <c r="DZ76" i="1"/>
  <c r="DY76" i="1"/>
  <c r="DX76" i="1"/>
  <c r="DW76" i="1"/>
  <c r="DV76" i="1"/>
  <c r="HR83" i="1"/>
  <c r="HQ83" i="1"/>
  <c r="HP83" i="1"/>
  <c r="HO83" i="1"/>
  <c r="HN83" i="1"/>
  <c r="DZ83" i="1"/>
  <c r="DX83" i="1"/>
  <c r="DY83" i="1"/>
  <c r="DW83" i="1"/>
  <c r="DV83" i="1"/>
  <c r="HR15" i="1"/>
  <c r="HN15" i="1"/>
  <c r="HQ15" i="1"/>
  <c r="DZ15" i="1"/>
  <c r="HP15" i="1"/>
  <c r="HO15" i="1"/>
  <c r="DX15" i="1"/>
  <c r="DW15" i="1"/>
  <c r="DV15" i="1"/>
  <c r="DY15" i="1"/>
  <c r="HP41" i="1"/>
  <c r="HQ41" i="1"/>
  <c r="HO41" i="1"/>
  <c r="DX41" i="1"/>
  <c r="HR41" i="1"/>
  <c r="HN41" i="1"/>
  <c r="DZ41" i="1"/>
  <c r="DW41" i="1"/>
  <c r="DY41" i="1"/>
  <c r="DV41" i="1"/>
  <c r="HO32" i="1"/>
  <c r="HQ32" i="1"/>
  <c r="HR32" i="1"/>
  <c r="HP32" i="1"/>
  <c r="HN32" i="1"/>
  <c r="DX32" i="1"/>
  <c r="DW32" i="1"/>
  <c r="DZ32" i="1"/>
  <c r="DY32" i="1"/>
  <c r="DV32" i="1"/>
  <c r="HR67" i="1"/>
  <c r="HO67" i="1"/>
  <c r="DZ67" i="1"/>
  <c r="HP67" i="1"/>
  <c r="DW67" i="1"/>
  <c r="HQ67" i="1"/>
  <c r="HN67" i="1"/>
  <c r="DY67" i="1"/>
  <c r="DV67" i="1"/>
  <c r="DX67" i="1"/>
  <c r="HO48" i="1"/>
  <c r="HN48" i="1"/>
  <c r="HQ48" i="1"/>
  <c r="HP48" i="1"/>
  <c r="DX48" i="1"/>
  <c r="DW48" i="1"/>
  <c r="HR48" i="1"/>
  <c r="DY48" i="1"/>
  <c r="DV48" i="1"/>
  <c r="DZ48" i="1"/>
  <c r="HR11" i="1"/>
  <c r="HN11" i="1"/>
  <c r="DZ11" i="1"/>
  <c r="HQ11" i="1"/>
  <c r="HO11" i="1"/>
  <c r="HP11" i="1"/>
  <c r="DW11" i="1"/>
  <c r="DX11" i="1"/>
  <c r="DV11" i="1"/>
  <c r="DY11" i="1"/>
  <c r="HP37" i="1"/>
  <c r="DX37" i="1"/>
  <c r="HQ37" i="1"/>
  <c r="DZ37" i="1"/>
  <c r="HN37" i="1"/>
  <c r="HR37" i="1"/>
  <c r="HO37" i="1"/>
  <c r="DY37" i="1"/>
  <c r="DV37" i="1"/>
  <c r="DW37" i="1"/>
  <c r="HO36" i="1"/>
  <c r="HQ36" i="1"/>
  <c r="HR36" i="1"/>
  <c r="HP36" i="1"/>
  <c r="HN36" i="1"/>
  <c r="DZ36" i="1"/>
  <c r="DX36" i="1"/>
  <c r="DW36" i="1"/>
  <c r="DV36" i="1"/>
  <c r="DY36" i="1"/>
  <c r="HP61" i="1"/>
  <c r="DX61" i="1"/>
  <c r="HR61" i="1"/>
  <c r="DZ61" i="1"/>
  <c r="HQ61" i="1"/>
  <c r="HO61" i="1"/>
  <c r="DY61" i="1"/>
  <c r="DV61" i="1"/>
  <c r="DW61" i="1"/>
  <c r="HN61" i="1"/>
  <c r="HR59" i="1"/>
  <c r="DZ59" i="1"/>
  <c r="HQ59" i="1"/>
  <c r="HO59" i="1"/>
  <c r="DW59" i="1"/>
  <c r="HP59" i="1"/>
  <c r="HN59" i="1"/>
  <c r="DX59" i="1"/>
  <c r="DV59" i="1"/>
  <c r="DY59" i="1"/>
  <c r="HP65" i="1"/>
  <c r="HR65" i="1"/>
  <c r="DX65" i="1"/>
  <c r="HQ65" i="1"/>
  <c r="HO65" i="1"/>
  <c r="DZ65" i="1"/>
  <c r="HN65" i="1"/>
  <c r="DY65" i="1"/>
  <c r="DW65" i="1"/>
  <c r="DV65" i="1"/>
  <c r="HO60" i="1"/>
  <c r="HR60" i="1"/>
  <c r="HP60" i="1"/>
  <c r="HN60" i="1"/>
  <c r="HQ60" i="1"/>
  <c r="DZ60" i="1"/>
  <c r="DY60" i="1"/>
  <c r="DW60" i="1"/>
  <c r="DV60" i="1"/>
  <c r="DX60" i="1"/>
  <c r="HP29" i="1"/>
  <c r="DX29" i="1"/>
  <c r="HR29" i="1"/>
  <c r="DZ29" i="1"/>
  <c r="HN29" i="1"/>
  <c r="HO29" i="1"/>
  <c r="DY29" i="1"/>
  <c r="DV29" i="1"/>
  <c r="HQ29" i="1"/>
  <c r="DW29" i="1"/>
  <c r="HO40" i="1"/>
  <c r="HR40" i="1"/>
  <c r="HQ40" i="1"/>
  <c r="HN40" i="1"/>
  <c r="DY40" i="1"/>
  <c r="DW40" i="1"/>
  <c r="DZ40" i="1"/>
  <c r="DX40" i="1"/>
  <c r="HP40" i="1"/>
  <c r="DV40" i="1"/>
  <c r="HP21" i="1"/>
  <c r="DX21" i="1"/>
  <c r="HQ21" i="1"/>
  <c r="DZ21" i="1"/>
  <c r="HR21" i="1"/>
  <c r="HN21" i="1"/>
  <c r="HO21" i="1"/>
  <c r="DV21" i="1"/>
  <c r="DY21" i="1"/>
  <c r="DW21" i="1"/>
  <c r="HQ54" i="1"/>
  <c r="HR54" i="1"/>
  <c r="DY54" i="1"/>
  <c r="HO54" i="1"/>
  <c r="HN54" i="1"/>
  <c r="HP54" i="1"/>
  <c r="DV54" i="1"/>
  <c r="DZ54" i="1"/>
  <c r="DX54" i="1"/>
  <c r="DW54" i="1"/>
  <c r="HO16" i="1"/>
  <c r="HQ16" i="1"/>
  <c r="HN16" i="1"/>
  <c r="HR16" i="1"/>
  <c r="HP16" i="1"/>
  <c r="DX16" i="1"/>
  <c r="DW16" i="1"/>
  <c r="DY16" i="1"/>
  <c r="DZ16" i="1"/>
  <c r="DV16" i="1"/>
  <c r="HQ14" i="1"/>
  <c r="HO14" i="1"/>
  <c r="DY14" i="1"/>
  <c r="HR14" i="1"/>
  <c r="HN14" i="1"/>
  <c r="HP14" i="1"/>
  <c r="DV14" i="1"/>
  <c r="DZ14" i="1"/>
  <c r="DX14" i="1"/>
  <c r="DW14" i="1"/>
  <c r="HO24" i="1"/>
  <c r="HR24" i="1"/>
  <c r="HP24" i="1"/>
  <c r="HQ24" i="1"/>
  <c r="DY24" i="1"/>
  <c r="DW24" i="1"/>
  <c r="DZ24" i="1"/>
  <c r="DV24" i="1"/>
  <c r="HN24" i="1"/>
  <c r="DX24" i="1"/>
  <c r="HO68" i="1"/>
  <c r="HQ68" i="1"/>
  <c r="HN68" i="1"/>
  <c r="HR68" i="1"/>
  <c r="HP68" i="1"/>
  <c r="DZ68" i="1"/>
  <c r="DX68" i="1"/>
  <c r="DW68" i="1"/>
  <c r="DY68" i="1"/>
  <c r="DV68" i="1"/>
  <c r="HO20" i="1"/>
  <c r="HQ20" i="1"/>
  <c r="HR20" i="1"/>
  <c r="HP20" i="1"/>
  <c r="HN20" i="1"/>
  <c r="DZ20" i="1"/>
  <c r="DX20" i="1"/>
  <c r="DW20" i="1"/>
  <c r="DV20" i="1"/>
  <c r="DY20" i="1"/>
  <c r="HP49" i="1"/>
  <c r="HR49" i="1"/>
  <c r="DX49" i="1"/>
  <c r="HQ49" i="1"/>
  <c r="HO49" i="1"/>
  <c r="DZ49" i="1"/>
  <c r="HN49" i="1"/>
  <c r="DY49" i="1"/>
  <c r="DW49" i="1"/>
  <c r="DV49" i="1"/>
  <c r="HR63" i="1"/>
  <c r="HQ63" i="1"/>
  <c r="DZ63" i="1"/>
  <c r="HP63" i="1"/>
  <c r="HN63" i="1"/>
  <c r="DX63" i="1"/>
  <c r="DW63" i="1"/>
  <c r="DV63" i="1"/>
  <c r="HO63" i="1"/>
  <c r="DY63" i="1"/>
  <c r="HQ58" i="1"/>
  <c r="DY58" i="1"/>
  <c r="HP58" i="1"/>
  <c r="HN58" i="1"/>
  <c r="HR58" i="1"/>
  <c r="HO58" i="1"/>
  <c r="DX58" i="1"/>
  <c r="DV58" i="1"/>
  <c r="DZ58" i="1"/>
  <c r="DW58" i="1"/>
  <c r="HP9" i="1"/>
  <c r="HQ9" i="1"/>
  <c r="HO9" i="1"/>
  <c r="DX9" i="1"/>
  <c r="HR9" i="1"/>
  <c r="HN9" i="1"/>
  <c r="DZ9" i="1"/>
  <c r="DW9" i="1"/>
  <c r="DY9" i="1"/>
  <c r="DV9" i="1"/>
  <c r="HS3" i="1"/>
  <c r="E479" i="27" l="1" a="1"/>
  <c r="E479" i="27" s="1"/>
  <c r="F400" i="27" a="1"/>
  <c r="F400" i="27" s="1"/>
  <c r="F278" i="27" a="1"/>
  <c r="F278" i="27" s="1"/>
  <c r="B491" i="27" a="1"/>
  <c r="B491" i="27" s="1"/>
  <c r="F452" i="27" a="1"/>
  <c r="F452" i="27" s="1"/>
  <c r="A318" i="27" a="1"/>
  <c r="A318" i="27" s="1"/>
  <c r="B504" i="27" a="1"/>
  <c r="B504" i="27" s="1"/>
  <c r="B472" i="27" a="1"/>
  <c r="B472" i="27" s="1"/>
  <c r="A366" i="27" a="1"/>
  <c r="A366" i="27" s="1"/>
  <c r="B143" i="27" a="1"/>
  <c r="B143" i="27" s="1"/>
  <c r="E474" i="27" a="1"/>
  <c r="E474" i="27" s="1"/>
  <c r="F351" i="27" a="1"/>
  <c r="F351" i="27" s="1"/>
  <c r="D506" i="27" a="1"/>
  <c r="D506" i="27" s="1"/>
  <c r="G495" i="27" a="1"/>
  <c r="G495" i="27" s="1"/>
  <c r="D485" i="27" a="1"/>
  <c r="D485" i="27" s="1"/>
  <c r="D474" i="27" a="1"/>
  <c r="D474" i="27" s="1"/>
  <c r="A460" i="27" a="1"/>
  <c r="A460" i="27" s="1"/>
  <c r="A423" i="27" a="1"/>
  <c r="A423" i="27" s="1"/>
  <c r="A379" i="27" a="1"/>
  <c r="A379" i="27" s="1"/>
  <c r="H337" i="27" a="1"/>
  <c r="H337" i="27" s="1"/>
  <c r="D292" i="27" a="1"/>
  <c r="D292" i="27" s="1"/>
  <c r="G160" i="27" a="1"/>
  <c r="G160" i="27" s="1"/>
  <c r="A486" i="27" a="1"/>
  <c r="A486" i="27" s="1"/>
  <c r="F426" i="27" a="1"/>
  <c r="F426" i="27" s="1"/>
  <c r="A297" i="27" a="1"/>
  <c r="A297" i="27" s="1"/>
  <c r="H497" i="27" a="1"/>
  <c r="H497" i="27" s="1"/>
  <c r="F463" i="27" a="1"/>
  <c r="F463" i="27" s="1"/>
  <c r="H346" i="27" a="1"/>
  <c r="H346" i="27" s="1"/>
  <c r="H467" i="27" a="1"/>
  <c r="H467" i="27" s="1"/>
  <c r="H435" i="27" a="1"/>
  <c r="H435" i="27" s="1"/>
  <c r="H403" i="27" a="1"/>
  <c r="H403" i="27" s="1"/>
  <c r="H371" i="27" a="1"/>
  <c r="H371" i="27" s="1"/>
  <c r="G339" i="27" a="1"/>
  <c r="G339" i="27" s="1"/>
  <c r="D307" i="27" a="1"/>
  <c r="D307" i="27" s="1"/>
  <c r="H273" i="27" a="1"/>
  <c r="H273" i="27" s="1"/>
  <c r="C144" i="27" a="1"/>
  <c r="C144" i="27" s="1"/>
  <c r="B447" i="27" a="1"/>
  <c r="B447" i="27" s="1"/>
  <c r="B415" i="27" a="1"/>
  <c r="B415" i="27" s="1"/>
  <c r="B383" i="27" a="1"/>
  <c r="B383" i="27" s="1"/>
  <c r="B351" i="27" a="1"/>
  <c r="B351" i="27" s="1"/>
  <c r="B319" i="27" a="1"/>
  <c r="B319" i="27" s="1"/>
  <c r="G287" i="27" a="1"/>
  <c r="G287" i="27" s="1"/>
  <c r="A201" i="27" a="1"/>
  <c r="A201" i="27" s="1"/>
  <c r="D71" i="27" a="1"/>
  <c r="D71" i="27" s="1"/>
  <c r="G443" i="27" a="1"/>
  <c r="G443" i="27" s="1"/>
  <c r="D401" i="27" a="1"/>
  <c r="D401" i="27" s="1"/>
  <c r="G266" i="27" a="1"/>
  <c r="G266" i="27" s="1"/>
  <c r="E207" i="27" a="1"/>
  <c r="E207" i="27" s="1"/>
  <c r="F62" i="27" a="1"/>
  <c r="F62" i="27" s="1"/>
  <c r="E487" i="27" a="1"/>
  <c r="E487" i="27" s="1"/>
  <c r="F432" i="27" a="1"/>
  <c r="F432" i="27" s="1"/>
  <c r="F312" i="27" a="1"/>
  <c r="F312" i="27" s="1"/>
  <c r="B499" i="27" a="1"/>
  <c r="B499" i="27" s="1"/>
  <c r="B466" i="27" a="1"/>
  <c r="B466" i="27" s="1"/>
  <c r="D348" i="27" a="1"/>
  <c r="D348" i="27" s="1"/>
  <c r="A80" i="27" a="1"/>
  <c r="A80" i="27" s="1"/>
  <c r="B480" i="27" a="1"/>
  <c r="B480" i="27" s="1"/>
  <c r="A398" i="27" a="1"/>
  <c r="A398" i="27" s="1"/>
  <c r="C272" i="27" a="1"/>
  <c r="C272" i="27" s="1"/>
  <c r="B485" i="27" a="1"/>
  <c r="B485" i="27" s="1"/>
  <c r="A386" i="27" a="1"/>
  <c r="A386" i="27" s="1"/>
  <c r="B9" i="27" a="1"/>
  <c r="B9" i="27" s="1"/>
  <c r="D498" i="27" a="1"/>
  <c r="D498" i="27" s="1"/>
  <c r="G487" i="27" a="1"/>
  <c r="G487" i="27" s="1"/>
  <c r="D477" i="27" a="1"/>
  <c r="D477" i="27" s="1"/>
  <c r="F464" i="27" a="1"/>
  <c r="F464" i="27" s="1"/>
  <c r="F433" i="27" a="1"/>
  <c r="F433" i="27" s="1"/>
  <c r="A391" i="27" a="1"/>
  <c r="A391" i="27" s="1"/>
  <c r="H347" i="27" a="1"/>
  <c r="H347" i="27" s="1"/>
  <c r="H305" i="27" a="1"/>
  <c r="H305" i="27" s="1"/>
  <c r="B215" i="27" a="1"/>
  <c r="B215" i="27" s="1"/>
  <c r="A494" i="27" a="1"/>
  <c r="A494" i="27" s="1"/>
  <c r="B455" i="27" a="1"/>
  <c r="B455" i="27" s="1"/>
  <c r="D329" i="27" a="1"/>
  <c r="D329" i="27" s="1"/>
  <c r="H505" i="27" a="1"/>
  <c r="H505" i="27" s="1"/>
  <c r="H473" i="27" a="1"/>
  <c r="H473" i="27" s="1"/>
  <c r="F379" i="27" a="1"/>
  <c r="F379" i="27" s="1"/>
  <c r="B170" i="27" a="1"/>
  <c r="B170" i="27" s="1"/>
  <c r="H443" i="27" a="1"/>
  <c r="H443" i="27" s="1"/>
  <c r="H411" i="27" a="1"/>
  <c r="H411" i="27" s="1"/>
  <c r="H379" i="27" a="1"/>
  <c r="H379" i="27" s="1"/>
  <c r="G347" i="27" a="1"/>
  <c r="G347" i="27" s="1"/>
  <c r="F315" i="27" a="1"/>
  <c r="F315" i="27" s="1"/>
  <c r="H283" i="27" a="1"/>
  <c r="H283" i="27" s="1"/>
  <c r="E176" i="27" a="1"/>
  <c r="E176" i="27" s="1"/>
  <c r="E40" i="27" a="1"/>
  <c r="E40" i="27" s="1"/>
  <c r="B423" i="27" a="1"/>
  <c r="B423" i="27" s="1"/>
  <c r="B391" i="27" a="1"/>
  <c r="B391" i="27" s="1"/>
  <c r="B359" i="27" a="1"/>
  <c r="B359" i="27" s="1"/>
  <c r="H326" i="27" a="1"/>
  <c r="H326" i="27" s="1"/>
  <c r="F295" i="27" a="1"/>
  <c r="F295" i="27" s="1"/>
  <c r="F231" i="27" a="1"/>
  <c r="F231" i="27" s="1"/>
  <c r="D103" i="27" a="1"/>
  <c r="D103" i="27" s="1"/>
  <c r="G451" i="27" a="1"/>
  <c r="G451" i="27" s="1"/>
  <c r="D419" i="27" a="1"/>
  <c r="D419" i="27" s="1"/>
  <c r="A306" i="27" a="1"/>
  <c r="A306" i="27" s="1"/>
  <c r="F238" i="27" a="1"/>
  <c r="F238" i="27" s="1"/>
  <c r="A112" i="27" a="1"/>
  <c r="A112" i="27" s="1"/>
  <c r="H144" i="27" a="1"/>
  <c r="H144" i="27" s="1"/>
  <c r="E495" i="27" a="1"/>
  <c r="E495" i="27" s="1"/>
  <c r="B456" i="27" a="1"/>
  <c r="B456" i="27" s="1"/>
  <c r="D342" i="27" a="1"/>
  <c r="D342" i="27" s="1"/>
  <c r="E508" i="27" a="1"/>
  <c r="E508" i="27" s="1"/>
  <c r="B475" i="27" a="1"/>
  <c r="B475" i="27" s="1"/>
  <c r="F388" i="27" a="1"/>
  <c r="F388" i="27" s="1"/>
  <c r="B174" i="27" a="1"/>
  <c r="B174" i="27" s="1"/>
  <c r="B488" i="27" a="1"/>
  <c r="B488" i="27" s="1"/>
  <c r="A430" i="27" a="1"/>
  <c r="A430" i="27" s="1"/>
  <c r="B303" i="27" a="1"/>
  <c r="B303" i="27" s="1"/>
  <c r="B497" i="27" a="1"/>
  <c r="B497" i="27" s="1"/>
  <c r="F428" i="27" a="1"/>
  <c r="F428" i="27" s="1"/>
  <c r="H237" i="27" a="1"/>
  <c r="H237" i="27" s="1"/>
  <c r="D501" i="27" a="1"/>
  <c r="D501" i="27" s="1"/>
  <c r="D490" i="27" a="1"/>
  <c r="D490" i="27" s="1"/>
  <c r="G479" i="27" a="1"/>
  <c r="G479" i="27" s="1"/>
  <c r="D469" i="27" a="1"/>
  <c r="D469" i="27" s="1"/>
  <c r="A443" i="27" a="1"/>
  <c r="A443" i="27" s="1"/>
  <c r="F401" i="27" a="1"/>
  <c r="F401" i="27" s="1"/>
  <c r="H360" i="27" a="1"/>
  <c r="H360" i="27" s="1"/>
  <c r="G315" i="27" a="1"/>
  <c r="G315" i="27" s="1"/>
  <c r="D257" i="27" a="1"/>
  <c r="D257" i="27" s="1"/>
  <c r="A502" i="27" a="1"/>
  <c r="A502" i="27" s="1"/>
  <c r="A470" i="27" a="1"/>
  <c r="A470" i="27" s="1"/>
  <c r="B362" i="27" a="1"/>
  <c r="B362" i="27" s="1"/>
  <c r="E109" i="27" a="1"/>
  <c r="E109" i="27" s="1"/>
  <c r="H481" i="27" a="1"/>
  <c r="H481" i="27" s="1"/>
  <c r="F411" i="27" a="1"/>
  <c r="F411" i="27" s="1"/>
  <c r="F282" i="27" a="1"/>
  <c r="F282" i="27" s="1"/>
  <c r="H451" i="27" a="1"/>
  <c r="H451" i="27" s="1"/>
  <c r="H419" i="27" a="1"/>
  <c r="H419" i="27" s="1"/>
  <c r="H387" i="27" a="1"/>
  <c r="H387" i="27" s="1"/>
  <c r="A356" i="27" a="1"/>
  <c r="A356" i="27" s="1"/>
  <c r="D323" i="27" a="1"/>
  <c r="D323" i="27" s="1"/>
  <c r="H291" i="27" a="1"/>
  <c r="H291" i="27" s="1"/>
  <c r="F209" i="27" a="1"/>
  <c r="F209" i="27" s="1"/>
  <c r="A81" i="27" a="1"/>
  <c r="A81" i="27" s="1"/>
  <c r="B431" i="27" a="1"/>
  <c r="B431" i="27" s="1"/>
  <c r="B399" i="27" a="1"/>
  <c r="B399" i="27" s="1"/>
  <c r="B367" i="27" a="1"/>
  <c r="B367" i="27" s="1"/>
  <c r="B335" i="27" a="1"/>
  <c r="B335" i="27" s="1"/>
  <c r="H302" i="27" a="1"/>
  <c r="H302" i="27" s="1"/>
  <c r="F263" i="27" a="1"/>
  <c r="F263" i="27" s="1"/>
  <c r="C134" i="27" a="1"/>
  <c r="C134" i="27" s="1"/>
  <c r="G459" i="27" a="1"/>
  <c r="G459" i="27" s="1"/>
  <c r="G427" i="27" a="1"/>
  <c r="G427" i="27" s="1"/>
  <c r="E337" i="27" a="1"/>
  <c r="E337" i="27" s="1"/>
  <c r="F270" i="27" a="1"/>
  <c r="F270" i="27" s="1"/>
  <c r="D143" i="27" a="1"/>
  <c r="D143" i="27" s="1"/>
  <c r="A274" i="27" a="1"/>
  <c r="A274" i="27" s="1"/>
  <c r="B506" i="27" a="1"/>
  <c r="B506" i="27" s="1"/>
  <c r="B498" i="27" a="1"/>
  <c r="B498" i="27" s="1"/>
  <c r="B490" i="27" a="1"/>
  <c r="B490" i="27" s="1"/>
  <c r="B482" i="27" a="1"/>
  <c r="B482" i="27" s="1"/>
  <c r="B474" i="27" a="1"/>
  <c r="B474" i="27" s="1"/>
  <c r="E461" i="27" a="1"/>
  <c r="E461" i="27" s="1"/>
  <c r="A438" i="27" a="1"/>
  <c r="A438" i="27" s="1"/>
  <c r="A406" i="27" a="1"/>
  <c r="A406" i="27" s="1"/>
  <c r="A374" i="27" a="1"/>
  <c r="A374" i="27" s="1"/>
  <c r="B350" i="27" a="1"/>
  <c r="B350" i="27" s="1"/>
  <c r="F319" i="27" a="1"/>
  <c r="F319" i="27" s="1"/>
  <c r="G285" i="27" a="1"/>
  <c r="G285" i="27" s="1"/>
  <c r="E179" i="27" a="1"/>
  <c r="E179" i="27" s="1"/>
  <c r="E504" i="27" a="1"/>
  <c r="E504" i="27" s="1"/>
  <c r="E500" i="27" a="1"/>
  <c r="E500" i="27" s="1"/>
  <c r="E492" i="27" a="1"/>
  <c r="E492" i="27" s="1"/>
  <c r="E484" i="27" a="1"/>
  <c r="E484" i="27" s="1"/>
  <c r="E476" i="27" a="1"/>
  <c r="E476" i="27" s="1"/>
  <c r="E468" i="27" a="1"/>
  <c r="E468" i="27" s="1"/>
  <c r="E455" i="27" a="1"/>
  <c r="E455" i="27" s="1"/>
  <c r="A426" i="27" a="1"/>
  <c r="A426" i="27" s="1"/>
  <c r="A394" i="27" a="1"/>
  <c r="A394" i="27" s="1"/>
  <c r="H354" i="27" a="1"/>
  <c r="H354" i="27" s="1"/>
  <c r="H324" i="27" a="1"/>
  <c r="H324" i="27" s="1"/>
  <c r="H297" i="27" a="1"/>
  <c r="H297" i="27" s="1"/>
  <c r="A197" i="27" a="1"/>
  <c r="A197" i="27" s="1"/>
  <c r="D101" i="27" a="1"/>
  <c r="D101" i="27" s="1"/>
  <c r="E505" i="27" a="1"/>
  <c r="E505" i="27" s="1"/>
  <c r="E497" i="27" a="1"/>
  <c r="E497" i="27" s="1"/>
  <c r="E489" i="27" a="1"/>
  <c r="E489" i="27" s="1"/>
  <c r="E481" i="27" a="1"/>
  <c r="E481" i="27" s="1"/>
  <c r="E473" i="27" a="1"/>
  <c r="E473" i="27" s="1"/>
  <c r="E465" i="27" a="1"/>
  <c r="E465" i="27" s="1"/>
  <c r="F440" i="27" a="1"/>
  <c r="F440" i="27" s="1"/>
  <c r="F408" i="27" a="1"/>
  <c r="F408" i="27" s="1"/>
  <c r="F376" i="27" a="1"/>
  <c r="F376" i="27" s="1"/>
  <c r="D338" i="27" a="1"/>
  <c r="D338" i="27" s="1"/>
  <c r="E309" i="27" a="1"/>
  <c r="E309" i="27" s="1"/>
  <c r="B282" i="27" a="1"/>
  <c r="B282" i="27" s="1"/>
  <c r="E190" i="27" a="1"/>
  <c r="E190" i="27" s="1"/>
  <c r="C9" i="27" a="1"/>
  <c r="C9" i="27" s="1"/>
  <c r="E498" i="27" a="1"/>
  <c r="E498" i="27" s="1"/>
  <c r="B489" i="27" a="1"/>
  <c r="B489" i="27" s="1"/>
  <c r="B477" i="27" a="1"/>
  <c r="B477" i="27" s="1"/>
  <c r="E467" i="27" a="1"/>
  <c r="E467" i="27" s="1"/>
  <c r="F444" i="27" a="1"/>
  <c r="F444" i="27" s="1"/>
  <c r="F396" i="27" a="1"/>
  <c r="F396" i="27" s="1"/>
  <c r="B358" i="27" a="1"/>
  <c r="B358" i="27" s="1"/>
  <c r="D314" i="27" a="1"/>
  <c r="D314" i="27" s="1"/>
  <c r="C266" i="27" a="1"/>
  <c r="C266" i="27" s="1"/>
  <c r="F9" i="27" a="1"/>
  <c r="F9" i="27" s="1"/>
  <c r="D507" i="27" a="1"/>
  <c r="D507" i="27" s="1"/>
  <c r="D504" i="27" a="1"/>
  <c r="D504" i="27" s="1"/>
  <c r="G501" i="27" a="1"/>
  <c r="G501" i="27" s="1"/>
  <c r="D499" i="27" a="1"/>
  <c r="D499" i="27" s="1"/>
  <c r="D496" i="27" a="1"/>
  <c r="D496" i="27" s="1"/>
  <c r="G493" i="27" a="1"/>
  <c r="G493" i="27" s="1"/>
  <c r="D491" i="27" a="1"/>
  <c r="D491" i="27" s="1"/>
  <c r="D488" i="27" a="1"/>
  <c r="D488" i="27" s="1"/>
  <c r="G485" i="27" a="1"/>
  <c r="G485" i="27" s="1"/>
  <c r="D483" i="27" a="1"/>
  <c r="D483" i="27" s="1"/>
  <c r="D480" i="27" a="1"/>
  <c r="D480" i="27" s="1"/>
  <c r="G477" i="27" a="1"/>
  <c r="G477" i="27" s="1"/>
  <c r="D475" i="27" a="1"/>
  <c r="D475" i="27" s="1"/>
  <c r="D472" i="27" a="1"/>
  <c r="D472" i="27" s="1"/>
  <c r="G469" i="27" a="1"/>
  <c r="G469" i="27" s="1"/>
  <c r="F466" i="27" a="1"/>
  <c r="F466" i="27" s="1"/>
  <c r="F460" i="27" a="1"/>
  <c r="F460" i="27" s="1"/>
  <c r="A456" i="27" a="1"/>
  <c r="A456" i="27" s="1"/>
  <c r="A447" i="27" a="1"/>
  <c r="A447" i="27" s="1"/>
  <c r="A435" i="27" a="1"/>
  <c r="A435" i="27" s="1"/>
  <c r="F425" i="27" a="1"/>
  <c r="F425" i="27" s="1"/>
  <c r="A415" i="27" a="1"/>
  <c r="A415" i="27" s="1"/>
  <c r="A403" i="27" a="1"/>
  <c r="A403" i="27" s="1"/>
  <c r="F393" i="27" a="1"/>
  <c r="F393" i="27" s="1"/>
  <c r="A383" i="27" a="1"/>
  <c r="A383" i="27" s="1"/>
  <c r="A371" i="27" a="1"/>
  <c r="A371" i="27" s="1"/>
  <c r="E362" i="27" a="1"/>
  <c r="E362" i="27" s="1"/>
  <c r="H352" i="27" a="1"/>
  <c r="H352" i="27" s="1"/>
  <c r="H339" i="27" a="1"/>
  <c r="H339" i="27" s="1"/>
  <c r="H329" i="27" a="1"/>
  <c r="H329" i="27" s="1"/>
  <c r="H320" i="27" a="1"/>
  <c r="H320" i="27" s="1"/>
  <c r="E307" i="27" a="1"/>
  <c r="E307" i="27" s="1"/>
  <c r="D297" i="27" a="1"/>
  <c r="D297" i="27" s="1"/>
  <c r="E283" i="27" a="1"/>
  <c r="E283" i="27" s="1"/>
  <c r="E264" i="27" a="1"/>
  <c r="E264" i="27" s="1"/>
  <c r="H221" i="27" a="1"/>
  <c r="H221" i="27" s="1"/>
  <c r="E183" i="27" a="1"/>
  <c r="E183" i="27" s="1"/>
  <c r="D73" i="27" a="1"/>
  <c r="D73" i="27" s="1"/>
  <c r="A504" i="27" a="1"/>
  <c r="A504" i="27" s="1"/>
  <c r="A496" i="27" a="1"/>
  <c r="A496" i="27" s="1"/>
  <c r="A488" i="27" a="1"/>
  <c r="A488" i="27" s="1"/>
  <c r="A480" i="27" a="1"/>
  <c r="A480" i="27" s="1"/>
  <c r="A472" i="27" a="1"/>
  <c r="A472" i="27" s="1"/>
  <c r="B459" i="27" a="1"/>
  <c r="B459" i="27" s="1"/>
  <c r="F434" i="27" a="1"/>
  <c r="F434" i="27" s="1"/>
  <c r="F402" i="27" a="1"/>
  <c r="F402" i="27" s="1"/>
  <c r="F370" i="27" a="1"/>
  <c r="F370" i="27" s="1"/>
  <c r="D337" i="27" a="1"/>
  <c r="D337" i="27" s="1"/>
  <c r="E305" i="27" a="1"/>
  <c r="E305" i="27" s="1"/>
  <c r="G262" i="27" a="1"/>
  <c r="G262" i="27" s="1"/>
  <c r="C146" i="27" a="1"/>
  <c r="C146" i="27" s="1"/>
  <c r="H507" i="27" a="1"/>
  <c r="H507" i="27" s="1"/>
  <c r="H499" i="27" a="1"/>
  <c r="H499" i="27" s="1"/>
  <c r="H491" i="27" a="1"/>
  <c r="H491" i="27" s="1"/>
  <c r="H483" i="27" a="1"/>
  <c r="H483" i="27" s="1"/>
  <c r="H475" i="27" a="1"/>
  <c r="H475" i="27" s="1"/>
  <c r="F467" i="27" a="1"/>
  <c r="F467" i="27" s="1"/>
  <c r="F451" i="27" a="1"/>
  <c r="F451" i="27" s="1"/>
  <c r="F419" i="27" a="1"/>
  <c r="F419" i="27" s="1"/>
  <c r="F387" i="27" a="1"/>
  <c r="F387" i="27" s="1"/>
  <c r="F353" i="27" a="1"/>
  <c r="F353" i="27" s="1"/>
  <c r="G321" i="27" a="1"/>
  <c r="G321" i="27" s="1"/>
  <c r="G289" i="27" a="1"/>
  <c r="G289" i="27" s="1"/>
  <c r="E198" i="27" a="1"/>
  <c r="E198" i="27" s="1"/>
  <c r="D65" i="27" a="1"/>
  <c r="D65" i="27" s="1"/>
  <c r="H461" i="27" a="1"/>
  <c r="H461" i="27" s="1"/>
  <c r="H453" i="27" a="1"/>
  <c r="H453" i="27" s="1"/>
  <c r="H445" i="27" a="1"/>
  <c r="H445" i="27" s="1"/>
  <c r="H437" i="27" a="1"/>
  <c r="H437" i="27" s="1"/>
  <c r="H429" i="27" a="1"/>
  <c r="H429" i="27" s="1"/>
  <c r="H421" i="27" a="1"/>
  <c r="H421" i="27" s="1"/>
  <c r="H413" i="27" a="1"/>
  <c r="H413" i="27" s="1"/>
  <c r="H405" i="27" a="1"/>
  <c r="H405" i="27" s="1"/>
  <c r="H397" i="27" a="1"/>
  <c r="H397" i="27" s="1"/>
  <c r="H389" i="27" a="1"/>
  <c r="H389" i="27" s="1"/>
  <c r="H381" i="27" a="1"/>
  <c r="H381" i="27" s="1"/>
  <c r="H373" i="27" a="1"/>
  <c r="H373" i="27" s="1"/>
  <c r="H365" i="27" a="1"/>
  <c r="H365" i="27" s="1"/>
  <c r="A358" i="27" a="1"/>
  <c r="A358" i="27" s="1"/>
  <c r="A350" i="27" a="1"/>
  <c r="A350" i="27" s="1"/>
  <c r="G341" i="27" a="1"/>
  <c r="G341" i="27" s="1"/>
  <c r="G333" i="27" a="1"/>
  <c r="G333" i="27" s="1"/>
  <c r="F325" i="27" a="1"/>
  <c r="F325" i="27" s="1"/>
  <c r="D317" i="27" a="1"/>
  <c r="D317" i="27" s="1"/>
  <c r="D309" i="27" a="1"/>
  <c r="D309" i="27" s="1"/>
  <c r="H300" i="27" a="1"/>
  <c r="H300" i="27" s="1"/>
  <c r="F293" i="27" a="1"/>
  <c r="F293" i="27" s="1"/>
  <c r="F285" i="27" a="1"/>
  <c r="F285" i="27" s="1"/>
  <c r="D277" i="27" a="1"/>
  <c r="D277" i="27" s="1"/>
  <c r="F251" i="27" a="1"/>
  <c r="F251" i="27" s="1"/>
  <c r="F219" i="27" a="1"/>
  <c r="F219" i="27" s="1"/>
  <c r="E184" i="27" a="1"/>
  <c r="E184" i="27" s="1"/>
  <c r="C152" i="27" a="1"/>
  <c r="C152" i="27" s="1"/>
  <c r="H120" i="27" a="1"/>
  <c r="H120" i="27" s="1"/>
  <c r="A89" i="27" a="1"/>
  <c r="A89" i="27" s="1"/>
  <c r="A57" i="27" a="1"/>
  <c r="A57" i="27" s="1"/>
  <c r="B449" i="27" a="1"/>
  <c r="B449" i="27" s="1"/>
  <c r="B441" i="27" a="1"/>
  <c r="B441" i="27" s="1"/>
  <c r="B433" i="27" a="1"/>
  <c r="B433" i="27" s="1"/>
  <c r="B425" i="27" a="1"/>
  <c r="B425" i="27" s="1"/>
  <c r="B417" i="27" a="1"/>
  <c r="B417" i="27" s="1"/>
  <c r="B409" i="27" a="1"/>
  <c r="B409" i="27" s="1"/>
  <c r="B401" i="27" a="1"/>
  <c r="B401" i="27" s="1"/>
  <c r="B393" i="27" a="1"/>
  <c r="B393" i="27" s="1"/>
  <c r="B385" i="27" a="1"/>
  <c r="B385" i="27" s="1"/>
  <c r="B377" i="27" a="1"/>
  <c r="B377" i="27" s="1"/>
  <c r="B369" i="27" a="1"/>
  <c r="B369" i="27" s="1"/>
  <c r="B361" i="27" a="1"/>
  <c r="B361" i="27" s="1"/>
  <c r="B353" i="27" a="1"/>
  <c r="B353" i="27" s="1"/>
  <c r="B345" i="27" a="1"/>
  <c r="B345" i="27" s="1"/>
  <c r="B337" i="27" a="1"/>
  <c r="B337" i="27" s="1"/>
  <c r="B329" i="27" a="1"/>
  <c r="B329" i="27" s="1"/>
  <c r="B321" i="27" a="1"/>
  <c r="B321" i="27" s="1"/>
  <c r="H312" i="27" a="1"/>
  <c r="H312" i="27" s="1"/>
  <c r="H304" i="27" a="1"/>
  <c r="H304" i="27" s="1"/>
  <c r="B297" i="27" a="1"/>
  <c r="B297" i="27" s="1"/>
  <c r="A290" i="27" a="1"/>
  <c r="A290" i="27" s="1"/>
  <c r="A282" i="27" a="1"/>
  <c r="A282" i="27" s="1"/>
  <c r="G270" i="27" a="1"/>
  <c r="G270" i="27" s="1"/>
  <c r="G238" i="27" a="1"/>
  <c r="G238" i="27" s="1"/>
  <c r="F207" i="27" a="1"/>
  <c r="F207" i="27" s="1"/>
  <c r="B176" i="27" a="1"/>
  <c r="B176" i="27" s="1"/>
  <c r="C142" i="27" a="1"/>
  <c r="C142" i="27" s="1"/>
  <c r="C110" i="27" a="1"/>
  <c r="C110" i="27" s="1"/>
  <c r="D79" i="27" a="1"/>
  <c r="D79" i="27" s="1"/>
  <c r="F31" i="27" a="1"/>
  <c r="F31" i="27" s="1"/>
  <c r="G461" i="27" a="1"/>
  <c r="G461" i="27" s="1"/>
  <c r="G453" i="27" a="1"/>
  <c r="G453" i="27" s="1"/>
  <c r="G445" i="27" a="1"/>
  <c r="G445" i="27" s="1"/>
  <c r="G437" i="27" a="1"/>
  <c r="G437" i="27" s="1"/>
  <c r="G429" i="27" a="1"/>
  <c r="G429" i="27" s="1"/>
  <c r="G421" i="27" a="1"/>
  <c r="G421" i="27" s="1"/>
  <c r="D409" i="27" a="1"/>
  <c r="D409" i="27" s="1"/>
  <c r="D377" i="27" a="1"/>
  <c r="D377" i="27" s="1"/>
  <c r="E345" i="27" a="1"/>
  <c r="E345" i="27" s="1"/>
  <c r="F313" i="27" a="1"/>
  <c r="F313" i="27" s="1"/>
  <c r="D281" i="27" a="1"/>
  <c r="D281" i="27" s="1"/>
  <c r="B173" i="27" a="1"/>
  <c r="B173" i="27" s="1"/>
  <c r="H29" i="27" a="1"/>
  <c r="H29" i="27" s="1"/>
  <c r="F246" i="27" a="1"/>
  <c r="F246" i="27" s="1"/>
  <c r="F214" i="27" a="1"/>
  <c r="F214" i="27" s="1"/>
  <c r="D183" i="27" a="1"/>
  <c r="D183" i="27" s="1"/>
  <c r="D151" i="27" a="1"/>
  <c r="D151" i="27" s="1"/>
  <c r="A120" i="27" a="1"/>
  <c r="A120" i="27" s="1"/>
  <c r="F82" i="27" a="1"/>
  <c r="F82" i="27" s="1"/>
  <c r="E197" i="27" a="1"/>
  <c r="E197" i="27" s="1"/>
  <c r="E69" i="27" a="1"/>
  <c r="E69" i="27" s="1"/>
  <c r="C15" i="27" a="1"/>
  <c r="C15" i="27" s="1"/>
  <c r="G31" i="27" a="1"/>
  <c r="G31" i="27" s="1"/>
  <c r="F47" i="27" a="1"/>
  <c r="F47" i="27" s="1"/>
  <c r="G18" i="27" a="1"/>
  <c r="G18" i="27" s="1"/>
  <c r="E34" i="27" a="1"/>
  <c r="E34" i="27" s="1"/>
  <c r="H43" i="27" a="1"/>
  <c r="H43" i="27" s="1"/>
  <c r="D13" i="27" a="1"/>
  <c r="D13" i="27" s="1"/>
  <c r="B17" i="27" a="1"/>
  <c r="B17" i="27" s="1"/>
  <c r="H20" i="27" a="1"/>
  <c r="H20" i="27" s="1"/>
  <c r="F24" i="27" a="1"/>
  <c r="F24" i="27" s="1"/>
  <c r="H28" i="27" a="1"/>
  <c r="H28" i="27" s="1"/>
  <c r="D32" i="27" a="1"/>
  <c r="D32" i="27" s="1"/>
  <c r="D36" i="27" a="1"/>
  <c r="D36" i="27" s="1"/>
  <c r="D40" i="27" a="1"/>
  <c r="D40" i="27" s="1"/>
  <c r="D44" i="27" a="1"/>
  <c r="D44" i="27" s="1"/>
  <c r="G48" i="27" a="1"/>
  <c r="G48" i="27" s="1"/>
  <c r="G52" i="27" a="1"/>
  <c r="G52" i="27" s="1"/>
  <c r="B20" i="27" a="1"/>
  <c r="B20" i="27" s="1"/>
  <c r="H33" i="27" a="1"/>
  <c r="H33" i="27" s="1"/>
  <c r="H47" i="27" a="1"/>
  <c r="H47" i="27" s="1"/>
  <c r="B55" i="27" a="1"/>
  <c r="B55" i="27" s="1"/>
  <c r="B59" i="27" a="1"/>
  <c r="B59" i="27" s="1"/>
  <c r="B63" i="27" a="1"/>
  <c r="B63" i="27" s="1"/>
  <c r="B67" i="27" a="1"/>
  <c r="B67" i="27" s="1"/>
  <c r="B71" i="27" a="1"/>
  <c r="B71" i="27" s="1"/>
  <c r="B75" i="27" a="1"/>
  <c r="B75" i="27" s="1"/>
  <c r="B79" i="27" a="1"/>
  <c r="B79" i="27" s="1"/>
  <c r="B83" i="27" a="1"/>
  <c r="B83" i="27" s="1"/>
  <c r="B87" i="27" a="1"/>
  <c r="B87" i="27" s="1"/>
  <c r="B91" i="27" a="1"/>
  <c r="B91" i="27" s="1"/>
  <c r="B95" i="27" a="1"/>
  <c r="B95" i="27" s="1"/>
  <c r="B99" i="27" a="1"/>
  <c r="B99" i="27" s="1"/>
  <c r="B103" i="27" a="1"/>
  <c r="B103" i="27" s="1"/>
  <c r="B107" i="27" a="1"/>
  <c r="B107" i="27" s="1"/>
  <c r="B111" i="27" a="1"/>
  <c r="B111" i="27" s="1"/>
  <c r="B115" i="27" a="1"/>
  <c r="B115" i="27" s="1"/>
  <c r="B119" i="27" a="1"/>
  <c r="B119" i="27" s="1"/>
  <c r="B123" i="27" a="1"/>
  <c r="B123" i="27" s="1"/>
  <c r="A128" i="27" a="1"/>
  <c r="A128" i="27" s="1"/>
  <c r="A132" i="27" a="1"/>
  <c r="A132" i="27" s="1"/>
  <c r="A136" i="27" a="1"/>
  <c r="A136" i="27" s="1"/>
  <c r="A140" i="27" a="1"/>
  <c r="A140" i="27" s="1"/>
  <c r="A144" i="27" a="1"/>
  <c r="A144" i="27" s="1"/>
  <c r="D146" i="27" a="1"/>
  <c r="D146" i="27" s="1"/>
  <c r="D148" i="27" a="1"/>
  <c r="D148" i="27" s="1"/>
  <c r="D150" i="27" a="1"/>
  <c r="D150" i="27" s="1"/>
  <c r="D152" i="27" a="1"/>
  <c r="D152" i="27" s="1"/>
  <c r="D154" i="27" a="1"/>
  <c r="D154" i="27" s="1"/>
  <c r="D156" i="27" a="1"/>
  <c r="D156" i="27" s="1"/>
  <c r="D158" i="27" a="1"/>
  <c r="D158" i="27" s="1"/>
  <c r="D160" i="27" a="1"/>
  <c r="D160" i="27" s="1"/>
  <c r="D162" i="27" a="1"/>
  <c r="D162" i="27" s="1"/>
  <c r="D164" i="27" a="1"/>
  <c r="D164" i="27" s="1"/>
  <c r="D166" i="27" a="1"/>
  <c r="D166" i="27" s="1"/>
  <c r="D168" i="27" a="1"/>
  <c r="D168" i="27" s="1"/>
  <c r="H170" i="27" a="1"/>
  <c r="H170" i="27" s="1"/>
  <c r="H172" i="27" a="1"/>
  <c r="H172" i="27" s="1"/>
  <c r="H174" i="27" a="1"/>
  <c r="H174" i="27" s="1"/>
  <c r="H176" i="27" a="1"/>
  <c r="H176" i="27" s="1"/>
  <c r="H178" i="27" a="1"/>
  <c r="H178" i="27" s="1"/>
  <c r="H180" i="27" a="1"/>
  <c r="H180" i="27" s="1"/>
  <c r="H182" i="27" a="1"/>
  <c r="H182" i="27" s="1"/>
  <c r="H184" i="27" a="1"/>
  <c r="H184" i="27" s="1"/>
  <c r="H186" i="27" a="1"/>
  <c r="H186" i="27" s="1"/>
  <c r="F188" i="27" a="1"/>
  <c r="F188" i="27" s="1"/>
  <c r="F190" i="27" a="1"/>
  <c r="F190" i="27" s="1"/>
  <c r="F192" i="27" a="1"/>
  <c r="F192" i="27" s="1"/>
  <c r="F194" i="27" a="1"/>
  <c r="F194" i="27" s="1"/>
  <c r="F196" i="27" a="1"/>
  <c r="F196" i="27" s="1"/>
  <c r="F198" i="27" a="1"/>
  <c r="F198" i="27" s="1"/>
  <c r="F200" i="27" a="1"/>
  <c r="F200" i="27" s="1"/>
  <c r="F202" i="27" a="1"/>
  <c r="F202" i="27" s="1"/>
  <c r="F204" i="27" a="1"/>
  <c r="F204" i="27" s="1"/>
  <c r="H206" i="27" a="1"/>
  <c r="H206" i="27" s="1"/>
  <c r="E208" i="27" a="1"/>
  <c r="E208" i="27" s="1"/>
  <c r="F210" i="27" a="1"/>
  <c r="F210" i="27" s="1"/>
  <c r="B213" i="27" a="1"/>
  <c r="B213" i="27" s="1"/>
  <c r="C215" i="27" a="1"/>
  <c r="C215" i="27" s="1"/>
  <c r="C217" i="27" a="1"/>
  <c r="C217" i="27" s="1"/>
  <c r="C219" i="27" a="1"/>
  <c r="C219" i="27" s="1"/>
  <c r="E221" i="27" a="1"/>
  <c r="E221" i="27" s="1"/>
  <c r="C223" i="27" a="1"/>
  <c r="C223" i="27" s="1"/>
  <c r="E225" i="27" a="1"/>
  <c r="E225" i="27" s="1"/>
  <c r="C227" i="27" a="1"/>
  <c r="C227" i="27" s="1"/>
  <c r="E229" i="27" a="1"/>
  <c r="E229" i="27" s="1"/>
  <c r="C231" i="27" a="1"/>
  <c r="C231" i="27" s="1"/>
  <c r="E233" i="27" a="1"/>
  <c r="E233" i="27" s="1"/>
  <c r="C235" i="27" a="1"/>
  <c r="C235" i="27" s="1"/>
  <c r="E237" i="27" a="1"/>
  <c r="E237" i="27" s="1"/>
  <c r="C239" i="27" a="1"/>
  <c r="C239" i="27" s="1"/>
  <c r="E241" i="27" a="1"/>
  <c r="E241" i="27" s="1"/>
  <c r="C243" i="27" a="1"/>
  <c r="C243" i="27" s="1"/>
  <c r="E245" i="27" a="1"/>
  <c r="E245" i="27" s="1"/>
  <c r="C247" i="27" a="1"/>
  <c r="C247" i="27" s="1"/>
  <c r="E249" i="27" a="1"/>
  <c r="E249" i="27" s="1"/>
  <c r="C251" i="27" a="1"/>
  <c r="C251" i="27" s="1"/>
  <c r="E253" i="27" a="1"/>
  <c r="E253" i="27" s="1"/>
  <c r="C255" i="27" a="1"/>
  <c r="C255" i="27" s="1"/>
  <c r="E257" i="27" a="1"/>
  <c r="E257" i="27" s="1"/>
  <c r="C259" i="27" a="1"/>
  <c r="C259" i="27" s="1"/>
  <c r="E261" i="27" a="1"/>
  <c r="E261" i="27" s="1"/>
  <c r="C263" i="27" a="1"/>
  <c r="C263" i="27" s="1"/>
  <c r="E265" i="27" a="1"/>
  <c r="E265" i="27" s="1"/>
  <c r="C267" i="27" a="1"/>
  <c r="C267" i="27" s="1"/>
  <c r="E269" i="27" a="1"/>
  <c r="E269" i="27" s="1"/>
  <c r="C271" i="27" a="1"/>
  <c r="C271" i="27" s="1"/>
  <c r="E273" i="27" a="1"/>
  <c r="E273" i="27" s="1"/>
  <c r="C275" i="27" a="1"/>
  <c r="C275" i="27" s="1"/>
  <c r="E277" i="27" a="1"/>
  <c r="E277" i="27" s="1"/>
  <c r="E20" i="27" a="1"/>
  <c r="E20" i="27" s="1"/>
  <c r="A29" i="27" a="1"/>
  <c r="A29" i="27" s="1"/>
  <c r="B36" i="27" a="1"/>
  <c r="B36" i="27" s="1"/>
  <c r="G44" i="27" a="1"/>
  <c r="G44" i="27" s="1"/>
  <c r="A48" i="27" a="1"/>
  <c r="A48" i="27" s="1"/>
  <c r="A52" i="27" a="1"/>
  <c r="A52" i="27" s="1"/>
  <c r="H54" i="27" a="1"/>
  <c r="H54" i="27" s="1"/>
  <c r="H56" i="27" a="1"/>
  <c r="H56" i="27" s="1"/>
  <c r="H58" i="27" a="1"/>
  <c r="H58" i="27" s="1"/>
  <c r="H60" i="27" a="1"/>
  <c r="H60" i="27" s="1"/>
  <c r="H62" i="27" a="1"/>
  <c r="H62" i="27" s="1"/>
  <c r="H64" i="27" a="1"/>
  <c r="H64" i="27" s="1"/>
  <c r="H66" i="27" a="1"/>
  <c r="H66" i="27" s="1"/>
  <c r="H68" i="27" a="1"/>
  <c r="H68" i="27" s="1"/>
  <c r="H70" i="27" a="1"/>
  <c r="H70" i="27" s="1"/>
  <c r="H72" i="27" a="1"/>
  <c r="H72" i="27" s="1"/>
  <c r="H74" i="27" a="1"/>
  <c r="H74" i="27" s="1"/>
  <c r="H76" i="27" a="1"/>
  <c r="H76" i="27" s="1"/>
  <c r="H78" i="27" a="1"/>
  <c r="H78" i="27" s="1"/>
  <c r="H80" i="27" a="1"/>
  <c r="H80" i="27" s="1"/>
  <c r="H82" i="27" a="1"/>
  <c r="H82" i="27" s="1"/>
  <c r="H84" i="27" a="1"/>
  <c r="H84" i="27" s="1"/>
  <c r="H86" i="27" a="1"/>
  <c r="H86" i="27" s="1"/>
  <c r="H88" i="27" a="1"/>
  <c r="H88" i="27" s="1"/>
  <c r="H90" i="27" a="1"/>
  <c r="H90" i="27" s="1"/>
  <c r="H92" i="27" a="1"/>
  <c r="H92" i="27" s="1"/>
  <c r="H94" i="27" a="1"/>
  <c r="H94" i="27" s="1"/>
  <c r="H96" i="27" a="1"/>
  <c r="H96" i="27" s="1"/>
  <c r="H98" i="27" a="1"/>
  <c r="H98" i="27" s="1"/>
  <c r="H100" i="27" a="1"/>
  <c r="H100" i="27" s="1"/>
  <c r="H102" i="27" a="1"/>
  <c r="H102" i="27" s="1"/>
  <c r="H104" i="27" a="1"/>
  <c r="H104" i="27" s="1"/>
  <c r="H106" i="27" a="1"/>
  <c r="H106" i="27" s="1"/>
  <c r="A109" i="27" a="1"/>
  <c r="A109" i="27" s="1"/>
  <c r="H110" i="27" a="1"/>
  <c r="H110" i="27" s="1"/>
  <c r="A113" i="27" a="1"/>
  <c r="A113" i="27" s="1"/>
  <c r="H114" i="27" a="1"/>
  <c r="H114" i="27" s="1"/>
  <c r="A117" i="27" a="1"/>
  <c r="A117" i="27" s="1"/>
  <c r="H118" i="27" a="1"/>
  <c r="H118" i="27" s="1"/>
  <c r="A121" i="27" a="1"/>
  <c r="A121" i="27" s="1"/>
  <c r="H122" i="27" a="1"/>
  <c r="H122" i="27" s="1"/>
  <c r="A125" i="27" a="1"/>
  <c r="A125" i="27" s="1"/>
  <c r="C127" i="27" a="1"/>
  <c r="C127" i="27" s="1"/>
  <c r="C129" i="27" a="1"/>
  <c r="C129" i="27" s="1"/>
  <c r="C131" i="27" a="1"/>
  <c r="C131" i="27" s="1"/>
  <c r="C133" i="27" a="1"/>
  <c r="C133" i="27" s="1"/>
  <c r="C135" i="27" a="1"/>
  <c r="C135" i="27" s="1"/>
  <c r="C137" i="27" a="1"/>
  <c r="C137" i="27" s="1"/>
  <c r="C139" i="27" a="1"/>
  <c r="C139" i="27" s="1"/>
  <c r="C141" i="27" a="1"/>
  <c r="C141" i="27" s="1"/>
  <c r="C143" i="27" a="1"/>
  <c r="C143" i="27" s="1"/>
  <c r="C145" i="27" a="1"/>
  <c r="C145" i="27" s="1"/>
  <c r="C147" i="27" a="1"/>
  <c r="C147" i="27" s="1"/>
  <c r="C149" i="27" a="1"/>
  <c r="C149" i="27" s="1"/>
  <c r="C151" i="27" a="1"/>
  <c r="C151" i="27" s="1"/>
  <c r="C153" i="27" a="1"/>
  <c r="C153" i="27" s="1"/>
  <c r="C155" i="27" a="1"/>
  <c r="C155" i="27" s="1"/>
  <c r="C157" i="27" a="1"/>
  <c r="C157" i="27" s="1"/>
  <c r="C159" i="27" a="1"/>
  <c r="C159" i="27" s="1"/>
  <c r="C161" i="27" a="1"/>
  <c r="C161" i="27" s="1"/>
  <c r="C163" i="27" a="1"/>
  <c r="C163" i="27" s="1"/>
  <c r="C165" i="27" a="1"/>
  <c r="C165" i="27" s="1"/>
  <c r="C167" i="27" a="1"/>
  <c r="C167" i="27" s="1"/>
  <c r="C169" i="27" a="1"/>
  <c r="C169" i="27" s="1"/>
  <c r="A171" i="27" a="1"/>
  <c r="A171" i="27" s="1"/>
  <c r="A173" i="27" a="1"/>
  <c r="A173" i="27" s="1"/>
  <c r="A175" i="27" a="1"/>
  <c r="A175" i="27" s="1"/>
  <c r="A177" i="27" a="1"/>
  <c r="A177" i="27" s="1"/>
  <c r="A179" i="27" a="1"/>
  <c r="A179" i="27" s="1"/>
  <c r="A181" i="27" a="1"/>
  <c r="A181" i="27" s="1"/>
  <c r="A183" i="27" a="1"/>
  <c r="A183" i="27" s="1"/>
  <c r="A185" i="27" a="1"/>
  <c r="A185" i="27" s="1"/>
  <c r="A187" i="27" a="1"/>
  <c r="A187" i="27" s="1"/>
  <c r="B189" i="27" a="1"/>
  <c r="B189" i="27" s="1"/>
  <c r="B191" i="27" a="1"/>
  <c r="B191" i="27" s="1"/>
  <c r="B193" i="27" a="1"/>
  <c r="B193" i="27" s="1"/>
  <c r="B195" i="27" a="1"/>
  <c r="B195" i="27" s="1"/>
  <c r="B197" i="27" a="1"/>
  <c r="B197" i="27" s="1"/>
  <c r="B199" i="27" a="1"/>
  <c r="B199" i="27" s="1"/>
  <c r="B201" i="27" a="1"/>
  <c r="B201" i="27" s="1"/>
  <c r="B203" i="27" a="1"/>
  <c r="B203" i="27" s="1"/>
  <c r="B205" i="27" a="1"/>
  <c r="B205" i="27" s="1"/>
  <c r="D207" i="27" a="1"/>
  <c r="D207" i="27" s="1"/>
  <c r="D209" i="27" a="1"/>
  <c r="D209" i="27" s="1"/>
  <c r="B211" i="27" a="1"/>
  <c r="B211" i="27" s="1"/>
  <c r="C213" i="27" a="1"/>
  <c r="C213" i="27" s="1"/>
  <c r="A215" i="27" a="1"/>
  <c r="A215" i="27" s="1"/>
  <c r="A217" i="27" a="1"/>
  <c r="A217" i="27" s="1"/>
  <c r="A219" i="27" a="1"/>
  <c r="A219" i="27" s="1"/>
  <c r="G220" i="27" a="1"/>
  <c r="G220" i="27" s="1"/>
  <c r="A223" i="27" a="1"/>
  <c r="A223" i="27" s="1"/>
  <c r="G224" i="27" a="1"/>
  <c r="G224" i="27" s="1"/>
  <c r="A227" i="27" a="1"/>
  <c r="A227" i="27" s="1"/>
  <c r="G228" i="27" a="1"/>
  <c r="G228" i="27" s="1"/>
  <c r="A231" i="27" a="1"/>
  <c r="A231" i="27" s="1"/>
  <c r="G232" i="27" a="1"/>
  <c r="G232" i="27" s="1"/>
  <c r="A235" i="27" a="1"/>
  <c r="A235" i="27" s="1"/>
  <c r="G236" i="27" a="1"/>
  <c r="G236" i="27" s="1"/>
  <c r="A239" i="27" a="1"/>
  <c r="A239" i="27" s="1"/>
  <c r="G240" i="27" a="1"/>
  <c r="G240" i="27" s="1"/>
  <c r="A243" i="27" a="1"/>
  <c r="A243" i="27" s="1"/>
  <c r="G244" i="27" a="1"/>
  <c r="G244" i="27" s="1"/>
  <c r="A247" i="27" a="1"/>
  <c r="A247" i="27" s="1"/>
  <c r="G248" i="27" a="1"/>
  <c r="G248" i="27" s="1"/>
  <c r="A251" i="27" a="1"/>
  <c r="A251" i="27" s="1"/>
  <c r="G252" i="27" a="1"/>
  <c r="G252" i="27" s="1"/>
  <c r="A255" i="27" a="1"/>
  <c r="A255" i="27" s="1"/>
  <c r="G256" i="27" a="1"/>
  <c r="G256" i="27" s="1"/>
  <c r="A259" i="27" a="1"/>
  <c r="A259" i="27" s="1"/>
  <c r="G260" i="27" a="1"/>
  <c r="G260" i="27" s="1"/>
  <c r="A263" i="27" a="1"/>
  <c r="A263" i="27" s="1"/>
  <c r="G264" i="27" a="1"/>
  <c r="G264" i="27" s="1"/>
  <c r="A267" i="27" a="1"/>
  <c r="A267" i="27" s="1"/>
  <c r="G268" i="27" a="1"/>
  <c r="G268" i="27" s="1"/>
  <c r="A271" i="27" a="1"/>
  <c r="A271" i="27" s="1"/>
  <c r="A16" i="27" a="1"/>
  <c r="A16" i="27" s="1"/>
  <c r="G22" i="27" a="1"/>
  <c r="G22" i="27" s="1"/>
  <c r="A33" i="27" a="1"/>
  <c r="A33" i="27" s="1"/>
  <c r="B40" i="27" a="1"/>
  <c r="B40" i="27" s="1"/>
  <c r="H45" i="27" a="1"/>
  <c r="H45" i="27" s="1"/>
  <c r="E49" i="27" a="1"/>
  <c r="E49" i="27" s="1"/>
  <c r="E53" i="27" a="1"/>
  <c r="E53" i="27" s="1"/>
  <c r="C56" i="27" a="1"/>
  <c r="C56" i="27" s="1"/>
  <c r="C58" i="27" a="1"/>
  <c r="C58" i="27" s="1"/>
  <c r="C60" i="27" a="1"/>
  <c r="C60" i="27" s="1"/>
  <c r="C62" i="27" a="1"/>
  <c r="C62" i="27" s="1"/>
  <c r="C64" i="27" a="1"/>
  <c r="C64" i="27" s="1"/>
  <c r="C66" i="27" a="1"/>
  <c r="C66" i="27" s="1"/>
  <c r="C68" i="27" a="1"/>
  <c r="C68" i="27" s="1"/>
  <c r="C70" i="27" a="1"/>
  <c r="C70" i="27" s="1"/>
  <c r="C72" i="27" a="1"/>
  <c r="C72" i="27" s="1"/>
  <c r="C74" i="27" a="1"/>
  <c r="C74" i="27" s="1"/>
  <c r="C76" i="27" a="1"/>
  <c r="C76" i="27" s="1"/>
  <c r="B13" i="27" a="1"/>
  <c r="B13" i="27" s="1"/>
  <c r="E29" i="27" a="1"/>
  <c r="E29" i="27" s="1"/>
  <c r="A46" i="27" a="1"/>
  <c r="A46" i="27" s="1"/>
  <c r="F16" i="27" a="1"/>
  <c r="F16" i="27" s="1"/>
  <c r="C32" i="27" a="1"/>
  <c r="C32" i="27" s="1"/>
  <c r="D43" i="27" a="1"/>
  <c r="D43" i="27" s="1"/>
  <c r="E12" i="27" a="1"/>
  <c r="E12" i="27" s="1"/>
  <c r="G16" i="27" a="1"/>
  <c r="G16" i="27" s="1"/>
  <c r="D20" i="27" a="1"/>
  <c r="D20" i="27" s="1"/>
  <c r="C24" i="27" a="1"/>
  <c r="C24" i="27" s="1"/>
  <c r="A28" i="27" a="1"/>
  <c r="A28" i="27" s="1"/>
  <c r="A32" i="27" a="1"/>
  <c r="A32" i="27" s="1"/>
  <c r="A36" i="27" a="1"/>
  <c r="A36" i="27" s="1"/>
  <c r="A40" i="27" a="1"/>
  <c r="A40" i="27" s="1"/>
  <c r="A44" i="27" a="1"/>
  <c r="A44" i="27" s="1"/>
  <c r="B48" i="27" a="1"/>
  <c r="B48" i="27" s="1"/>
  <c r="B52" i="27" a="1"/>
  <c r="B52" i="27" s="1"/>
  <c r="E18" i="27" a="1"/>
  <c r="E18" i="27" s="1"/>
  <c r="B32" i="27" a="1"/>
  <c r="B32" i="27" s="1"/>
  <c r="C46" i="27" a="1"/>
  <c r="C46" i="27" s="1"/>
  <c r="G54" i="27" a="1"/>
  <c r="G54" i="27" s="1"/>
  <c r="G58" i="27" a="1"/>
  <c r="G58" i="27" s="1"/>
  <c r="G62" i="27" a="1"/>
  <c r="G62" i="27" s="1"/>
  <c r="G66" i="27" a="1"/>
  <c r="G66" i="27" s="1"/>
  <c r="G70" i="27" a="1"/>
  <c r="G70" i="27" s="1"/>
  <c r="G74" i="27" a="1"/>
  <c r="G74" i="27" s="1"/>
  <c r="G78" i="27" a="1"/>
  <c r="G78" i="27" s="1"/>
  <c r="G82" i="27" a="1"/>
  <c r="G82" i="27" s="1"/>
  <c r="G86" i="27" a="1"/>
  <c r="G86" i="27" s="1"/>
  <c r="G90" i="27" a="1"/>
  <c r="G90" i="27" s="1"/>
  <c r="G94" i="27" a="1"/>
  <c r="G94" i="27" s="1"/>
  <c r="G98" i="27" a="1"/>
  <c r="G98" i="27" s="1"/>
  <c r="G102" i="27" a="1"/>
  <c r="G102" i="27" s="1"/>
  <c r="G106" i="27" a="1"/>
  <c r="G106" i="27" s="1"/>
  <c r="G110" i="27" a="1"/>
  <c r="G110" i="27" s="1"/>
  <c r="G114" i="27" a="1"/>
  <c r="G114" i="27" s="1"/>
  <c r="G118" i="27" a="1"/>
  <c r="G118" i="27" s="1"/>
  <c r="G122" i="27" a="1"/>
  <c r="G122" i="27" s="1"/>
  <c r="F127" i="27" a="1"/>
  <c r="F127" i="27" s="1"/>
  <c r="F131" i="27" a="1"/>
  <c r="F131" i="27" s="1"/>
  <c r="F135" i="27" a="1"/>
  <c r="F135" i="27" s="1"/>
  <c r="F139" i="27" a="1"/>
  <c r="F139" i="27" s="1"/>
  <c r="F143" i="27" a="1"/>
  <c r="F143" i="27" s="1"/>
  <c r="A146" i="27" a="1"/>
  <c r="A146" i="27" s="1"/>
  <c r="A148" i="27" a="1"/>
  <c r="A148" i="27" s="1"/>
  <c r="A150" i="27" a="1"/>
  <c r="A150" i="27" s="1"/>
  <c r="A152" i="27" a="1"/>
  <c r="A152" i="27" s="1"/>
  <c r="A154" i="27" a="1"/>
  <c r="A154" i="27" s="1"/>
  <c r="A156" i="27" a="1"/>
  <c r="A156" i="27" s="1"/>
  <c r="A158" i="27" a="1"/>
  <c r="A158" i="27" s="1"/>
  <c r="A160" i="27" a="1"/>
  <c r="A160" i="27" s="1"/>
  <c r="A162" i="27" a="1"/>
  <c r="A162" i="27" s="1"/>
  <c r="A164" i="27" a="1"/>
  <c r="A164" i="27" s="1"/>
  <c r="A166" i="27" a="1"/>
  <c r="A166" i="27" s="1"/>
  <c r="A168" i="27" a="1"/>
  <c r="A168" i="27" s="1"/>
  <c r="C170" i="27" a="1"/>
  <c r="C170" i="27" s="1"/>
  <c r="C172" i="27" a="1"/>
  <c r="C172" i="27" s="1"/>
  <c r="C174" i="27" a="1"/>
  <c r="C174" i="27" s="1"/>
  <c r="C176" i="27" a="1"/>
  <c r="C176" i="27" s="1"/>
  <c r="C178" i="27" a="1"/>
  <c r="C178" i="27" s="1"/>
  <c r="C180" i="27" a="1"/>
  <c r="C180" i="27" s="1"/>
  <c r="C182" i="27" a="1"/>
  <c r="C182" i="27" s="1"/>
  <c r="C184" i="27" a="1"/>
  <c r="C184" i="27" s="1"/>
  <c r="C186" i="27" a="1"/>
  <c r="C186" i="27" s="1"/>
  <c r="C188" i="27" a="1"/>
  <c r="C188" i="27" s="1"/>
  <c r="C190" i="27" a="1"/>
  <c r="C190" i="27" s="1"/>
  <c r="C192" i="27" a="1"/>
  <c r="C192" i="27" s="1"/>
  <c r="C194" i="27" a="1"/>
  <c r="C194" i="27" s="1"/>
  <c r="C196" i="27" a="1"/>
  <c r="C196" i="27" s="1"/>
  <c r="C198" i="27" a="1"/>
  <c r="C198" i="27" s="1"/>
  <c r="C200" i="27" a="1"/>
  <c r="C200" i="27" s="1"/>
  <c r="C202" i="27" a="1"/>
  <c r="C202" i="27" s="1"/>
  <c r="C204" i="27" a="1"/>
  <c r="C204" i="27" s="1"/>
  <c r="D206" i="27" a="1"/>
  <c r="D206" i="27" s="1"/>
  <c r="B208" i="27" a="1"/>
  <c r="B208" i="27" s="1"/>
  <c r="B210" i="27" a="1"/>
  <c r="B210" i="27" s="1"/>
  <c r="G212" i="27" a="1"/>
  <c r="G212" i="27" s="1"/>
  <c r="H214" i="27" a="1"/>
  <c r="H214" i="27" s="1"/>
  <c r="H216" i="27" a="1"/>
  <c r="H216" i="27" s="1"/>
  <c r="H218" i="27" a="1"/>
  <c r="H218" i="27" s="1"/>
  <c r="F220" i="27" a="1"/>
  <c r="F220" i="27" s="1"/>
  <c r="H222" i="27" a="1"/>
  <c r="H222" i="27" s="1"/>
  <c r="F224" i="27" a="1"/>
  <c r="F224" i="27" s="1"/>
  <c r="H226" i="27" a="1"/>
  <c r="H226" i="27" s="1"/>
  <c r="F228" i="27" a="1"/>
  <c r="F228" i="27" s="1"/>
  <c r="H230" i="27" a="1"/>
  <c r="H230" i="27" s="1"/>
  <c r="F232" i="27" a="1"/>
  <c r="F232" i="27" s="1"/>
  <c r="H234" i="27" a="1"/>
  <c r="H234" i="27" s="1"/>
  <c r="F236" i="27" a="1"/>
  <c r="F236" i="27" s="1"/>
  <c r="H238" i="27" a="1"/>
  <c r="H238" i="27" s="1"/>
  <c r="F240" i="27" a="1"/>
  <c r="F240" i="27" s="1"/>
  <c r="H242" i="27" a="1"/>
  <c r="H242" i="27" s="1"/>
  <c r="F244" i="27" a="1"/>
  <c r="F244" i="27" s="1"/>
  <c r="H246" i="27" a="1"/>
  <c r="H246" i="27" s="1"/>
  <c r="F248" i="27" a="1"/>
  <c r="F248" i="27" s="1"/>
  <c r="H250" i="27" a="1"/>
  <c r="H250" i="27" s="1"/>
  <c r="F252" i="27" a="1"/>
  <c r="F252" i="27" s="1"/>
  <c r="H254" i="27" a="1"/>
  <c r="H254" i="27" s="1"/>
  <c r="F256" i="27" a="1"/>
  <c r="F256" i="27" s="1"/>
  <c r="H258" i="27" a="1"/>
  <c r="H258" i="27" s="1"/>
  <c r="F260" i="27" a="1"/>
  <c r="F260" i="27" s="1"/>
  <c r="H262" i="27" a="1"/>
  <c r="H262" i="27" s="1"/>
  <c r="F264" i="27" a="1"/>
  <c r="F264" i="27" s="1"/>
  <c r="H266" i="27" a="1"/>
  <c r="H266" i="27" s="1"/>
  <c r="F268" i="27" a="1"/>
  <c r="F268" i="27" s="1"/>
  <c r="H270" i="27" a="1"/>
  <c r="H270" i="27" s="1"/>
  <c r="F272" i="27" a="1"/>
  <c r="F272" i="27" s="1"/>
  <c r="H274" i="27" a="1"/>
  <c r="H274" i="27" s="1"/>
  <c r="F276" i="27" a="1"/>
  <c r="F276" i="27" s="1"/>
  <c r="C17" i="27" a="1"/>
  <c r="C17" i="27" s="1"/>
  <c r="D27" i="27" a="1"/>
  <c r="D27" i="27" s="1"/>
  <c r="C34" i="27" a="1"/>
  <c r="C34" i="27" s="1"/>
  <c r="D41" i="27" a="1"/>
  <c r="D41" i="27" s="1"/>
  <c r="D47" i="27" a="1"/>
  <c r="D47" i="27" s="1"/>
  <c r="D51" i="27" a="1"/>
  <c r="D51" i="27" s="1"/>
  <c r="E54" i="27" a="1"/>
  <c r="E54" i="27" s="1"/>
  <c r="E56" i="27" a="1"/>
  <c r="E56" i="27" s="1"/>
  <c r="E58" i="27" a="1"/>
  <c r="E58" i="27" s="1"/>
  <c r="E60" i="27" a="1"/>
  <c r="E60" i="27" s="1"/>
  <c r="E62" i="27" a="1"/>
  <c r="E62" i="27" s="1"/>
  <c r="E64" i="27" a="1"/>
  <c r="E64" i="27" s="1"/>
  <c r="E66" i="27" a="1"/>
  <c r="E66" i="27" s="1"/>
  <c r="E68" i="27" a="1"/>
  <c r="E68" i="27" s="1"/>
  <c r="E70" i="27" a="1"/>
  <c r="E70" i="27" s="1"/>
  <c r="E72" i="27" a="1"/>
  <c r="E72" i="27" s="1"/>
  <c r="E74" i="27" a="1"/>
  <c r="E74" i="27" s="1"/>
  <c r="E76" i="27" a="1"/>
  <c r="E76" i="27" s="1"/>
  <c r="E78" i="27" a="1"/>
  <c r="E78" i="27" s="1"/>
  <c r="E80" i="27" a="1"/>
  <c r="E80" i="27" s="1"/>
  <c r="E82" i="27" a="1"/>
  <c r="E82" i="27" s="1"/>
  <c r="E84" i="27" a="1"/>
  <c r="E84" i="27" s="1"/>
  <c r="E86" i="27" a="1"/>
  <c r="E86" i="27" s="1"/>
  <c r="E88" i="27" a="1"/>
  <c r="E88" i="27" s="1"/>
  <c r="E90" i="27" a="1"/>
  <c r="E90" i="27" s="1"/>
  <c r="E92" i="27" a="1"/>
  <c r="E92" i="27" s="1"/>
  <c r="E94" i="27" a="1"/>
  <c r="E94" i="27" s="1"/>
  <c r="E96" i="27" a="1"/>
  <c r="E96" i="27" s="1"/>
  <c r="E98" i="27" a="1"/>
  <c r="E98" i="27" s="1"/>
  <c r="E100" i="27" a="1"/>
  <c r="E100" i="27" s="1"/>
  <c r="E102" i="27" a="1"/>
  <c r="E102" i="27" s="1"/>
  <c r="E104" i="27" a="1"/>
  <c r="E104" i="27" s="1"/>
  <c r="E106" i="27" a="1"/>
  <c r="E106" i="27" s="1"/>
  <c r="F108" i="27" a="1"/>
  <c r="F108" i="27" s="1"/>
  <c r="B110" i="27" a="1"/>
  <c r="B110" i="27" s="1"/>
  <c r="F112" i="27" a="1"/>
  <c r="F112" i="27" s="1"/>
  <c r="B114" i="27" a="1"/>
  <c r="B114" i="27" s="1"/>
  <c r="F116" i="27" a="1"/>
  <c r="F116" i="27" s="1"/>
  <c r="B118" i="27" a="1"/>
  <c r="B118" i="27" s="1"/>
  <c r="F120" i="27" a="1"/>
  <c r="F120" i="27" s="1"/>
  <c r="B122" i="27" a="1"/>
  <c r="B122" i="27" s="1"/>
  <c r="F124" i="27" a="1"/>
  <c r="F124" i="27" s="1"/>
  <c r="E126" i="27" a="1"/>
  <c r="E126" i="27" s="1"/>
  <c r="E128" i="27" a="1"/>
  <c r="E128" i="27" s="1"/>
  <c r="E130" i="27" a="1"/>
  <c r="E130" i="27" s="1"/>
  <c r="E132" i="27" a="1"/>
  <c r="E132" i="27" s="1"/>
  <c r="E134" i="27" a="1"/>
  <c r="E134" i="27" s="1"/>
  <c r="E136" i="27" a="1"/>
  <c r="E136" i="27" s="1"/>
  <c r="E138" i="27" a="1"/>
  <c r="E138" i="27" s="1"/>
  <c r="E140" i="27" a="1"/>
  <c r="E140" i="27" s="1"/>
  <c r="E142" i="27" a="1"/>
  <c r="E142" i="27" s="1"/>
  <c r="E144" i="27" a="1"/>
  <c r="E144" i="27" s="1"/>
  <c r="E146" i="27" a="1"/>
  <c r="E146" i="27" s="1"/>
  <c r="E148" i="27" a="1"/>
  <c r="E148" i="27" s="1"/>
  <c r="E150" i="27" a="1"/>
  <c r="E150" i="27" s="1"/>
  <c r="E152" i="27" a="1"/>
  <c r="E152" i="27" s="1"/>
  <c r="E154" i="27" a="1"/>
  <c r="E154" i="27" s="1"/>
  <c r="E156" i="27" a="1"/>
  <c r="E156" i="27" s="1"/>
  <c r="E158" i="27" a="1"/>
  <c r="E158" i="27" s="1"/>
  <c r="E160" i="27" a="1"/>
  <c r="E160" i="27" s="1"/>
  <c r="E162" i="27" a="1"/>
  <c r="E162" i="27" s="1"/>
  <c r="E164" i="27" a="1"/>
  <c r="E164" i="27" s="1"/>
  <c r="E166" i="27" a="1"/>
  <c r="E166" i="27" s="1"/>
  <c r="E168" i="27" a="1"/>
  <c r="E168" i="27" s="1"/>
  <c r="F170" i="27" a="1"/>
  <c r="F170" i="27" s="1"/>
  <c r="F172" i="27" a="1"/>
  <c r="F172" i="27" s="1"/>
  <c r="F174" i="27" a="1"/>
  <c r="F174" i="27" s="1"/>
  <c r="F176" i="27" a="1"/>
  <c r="F176" i="27" s="1"/>
  <c r="F178" i="27" a="1"/>
  <c r="F178" i="27" s="1"/>
  <c r="F180" i="27" a="1"/>
  <c r="F180" i="27" s="1"/>
  <c r="F182" i="27" a="1"/>
  <c r="F182" i="27" s="1"/>
  <c r="F184" i="27" a="1"/>
  <c r="F184" i="27" s="1"/>
  <c r="F186" i="27" a="1"/>
  <c r="F186" i="27" s="1"/>
  <c r="G188" i="27" a="1"/>
  <c r="G188" i="27" s="1"/>
  <c r="G190" i="27" a="1"/>
  <c r="G190" i="27" s="1"/>
  <c r="G192" i="27" a="1"/>
  <c r="G192" i="27" s="1"/>
  <c r="G194" i="27" a="1"/>
  <c r="G194" i="27" s="1"/>
  <c r="G196" i="27" a="1"/>
  <c r="G196" i="27" s="1"/>
  <c r="G198" i="27" a="1"/>
  <c r="G198" i="27" s="1"/>
  <c r="G200" i="27" a="1"/>
  <c r="G200" i="27" s="1"/>
  <c r="G202" i="27" a="1"/>
  <c r="G202" i="27" s="1"/>
  <c r="G204" i="27" a="1"/>
  <c r="G204" i="27" s="1"/>
  <c r="A207" i="27" a="1"/>
  <c r="A207" i="27" s="1"/>
  <c r="F208" i="27" a="1"/>
  <c r="F208" i="27" s="1"/>
  <c r="G210" i="27" a="1"/>
  <c r="G210" i="27" s="1"/>
  <c r="H212" i="27" a="1"/>
  <c r="H212" i="27" s="1"/>
  <c r="E214" i="27" a="1"/>
  <c r="E214" i="27" s="1"/>
  <c r="E216" i="27" a="1"/>
  <c r="E216" i="27" s="1"/>
  <c r="E218" i="27" a="1"/>
  <c r="E218" i="27" s="1"/>
  <c r="C220" i="27" a="1"/>
  <c r="C220" i="27" s="1"/>
  <c r="E222" i="27" a="1"/>
  <c r="E222" i="27" s="1"/>
  <c r="C224" i="27" a="1"/>
  <c r="C224" i="27" s="1"/>
  <c r="E226" i="27" a="1"/>
  <c r="E226" i="27" s="1"/>
  <c r="C228" i="27" a="1"/>
  <c r="C228" i="27" s="1"/>
  <c r="E230" i="27" a="1"/>
  <c r="E230" i="27" s="1"/>
  <c r="C232" i="27" a="1"/>
  <c r="C232" i="27" s="1"/>
  <c r="E234" i="27" a="1"/>
  <c r="E234" i="27" s="1"/>
  <c r="C236" i="27" a="1"/>
  <c r="C236" i="27" s="1"/>
  <c r="E238" i="27" a="1"/>
  <c r="E238" i="27" s="1"/>
  <c r="C240" i="27" a="1"/>
  <c r="C240" i="27" s="1"/>
  <c r="E242" i="27" a="1"/>
  <c r="E242" i="27" s="1"/>
  <c r="C244" i="27" a="1"/>
  <c r="C244" i="27" s="1"/>
  <c r="E246" i="27" a="1"/>
  <c r="E246" i="27" s="1"/>
  <c r="C248" i="27" a="1"/>
  <c r="C248" i="27" s="1"/>
  <c r="E250" i="27" a="1"/>
  <c r="E250" i="27" s="1"/>
  <c r="C252" i="27" a="1"/>
  <c r="C252" i="27" s="1"/>
  <c r="E254" i="27" a="1"/>
  <c r="E254" i="27" s="1"/>
  <c r="C256" i="27" a="1"/>
  <c r="C256" i="27" s="1"/>
  <c r="E258" i="27" a="1"/>
  <c r="E258" i="27" s="1"/>
  <c r="C260" i="27" a="1"/>
  <c r="C260" i="27" s="1"/>
  <c r="E262" i="27" a="1"/>
  <c r="E262" i="27" s="1"/>
  <c r="C264" i="27" a="1"/>
  <c r="C264" i="27" s="1"/>
  <c r="E266" i="27" a="1"/>
  <c r="E266" i="27" s="1"/>
  <c r="C268" i="27" a="1"/>
  <c r="C268" i="27" s="1"/>
  <c r="E270" i="27" a="1"/>
  <c r="E270" i="27" s="1"/>
  <c r="D14" i="27" a="1"/>
  <c r="D14" i="27" s="1"/>
  <c r="A21" i="27" a="1"/>
  <c r="A21" i="27" s="1"/>
  <c r="G27" i="27" a="1"/>
  <c r="G27" i="27" s="1"/>
  <c r="C38" i="27" a="1"/>
  <c r="C38" i="27" s="1"/>
  <c r="A45" i="27" a="1"/>
  <c r="A45" i="27" s="1"/>
  <c r="H48" i="27" a="1"/>
  <c r="H48" i="27" s="1"/>
  <c r="H52" i="27" a="1"/>
  <c r="H52" i="27" s="1"/>
  <c r="F55" i="27" a="1"/>
  <c r="F55" i="27" s="1"/>
  <c r="F57" i="27" a="1"/>
  <c r="F57" i="27" s="1"/>
  <c r="F59" i="27" a="1"/>
  <c r="F59" i="27" s="1"/>
  <c r="F61" i="27" a="1"/>
  <c r="F61" i="27" s="1"/>
  <c r="F63" i="27" a="1"/>
  <c r="F63" i="27" s="1"/>
  <c r="F65" i="27" a="1"/>
  <c r="F65" i="27" s="1"/>
  <c r="F67" i="27" a="1"/>
  <c r="F67" i="27" s="1"/>
  <c r="F69" i="27" a="1"/>
  <c r="F69" i="27" s="1"/>
  <c r="F71" i="27" a="1"/>
  <c r="F71" i="27" s="1"/>
  <c r="F73" i="27" a="1"/>
  <c r="F73" i="27" s="1"/>
  <c r="F75" i="27" a="1"/>
  <c r="F75" i="27" s="1"/>
  <c r="F77" i="27" a="1"/>
  <c r="F77" i="27" s="1"/>
  <c r="F79" i="27" a="1"/>
  <c r="F79" i="27" s="1"/>
  <c r="F81" i="27" a="1"/>
  <c r="F81" i="27" s="1"/>
  <c r="F83" i="27" a="1"/>
  <c r="F83" i="27" s="1"/>
  <c r="F85" i="27" a="1"/>
  <c r="F85" i="27" s="1"/>
  <c r="F87" i="27" a="1"/>
  <c r="F87" i="27" s="1"/>
  <c r="F89" i="27" a="1"/>
  <c r="F89" i="27" s="1"/>
  <c r="F91" i="27" a="1"/>
  <c r="F91" i="27" s="1"/>
  <c r="F93" i="27" a="1"/>
  <c r="F93" i="27" s="1"/>
  <c r="F95" i="27" a="1"/>
  <c r="F95" i="27" s="1"/>
  <c r="F97" i="27" a="1"/>
  <c r="F97" i="27" s="1"/>
  <c r="F99" i="27" a="1"/>
  <c r="F99" i="27" s="1"/>
  <c r="F101" i="27" a="1"/>
  <c r="F101" i="27" s="1"/>
  <c r="F103" i="27" a="1"/>
  <c r="F103" i="27" s="1"/>
  <c r="F23" i="27" a="1"/>
  <c r="F23" i="27" s="1"/>
  <c r="G39" i="27" a="1"/>
  <c r="G39" i="27" s="1"/>
  <c r="H10" i="27" a="1"/>
  <c r="H10" i="27" s="1"/>
  <c r="D26" i="27" a="1"/>
  <c r="D26" i="27" s="1"/>
  <c r="B42" i="27" a="1"/>
  <c r="B42" i="27" s="1"/>
  <c r="C11" i="27" a="1"/>
  <c r="C11" i="27" s="1"/>
  <c r="B15" i="27" a="1"/>
  <c r="B15" i="27" s="1"/>
  <c r="H18" i="27" a="1"/>
  <c r="H18" i="27" s="1"/>
  <c r="F22" i="27" a="1"/>
  <c r="F22" i="27" s="1"/>
  <c r="H26" i="27" a="1"/>
  <c r="H26" i="27" s="1"/>
  <c r="F30" i="27" a="1"/>
  <c r="F30" i="27" s="1"/>
  <c r="F34" i="27" a="1"/>
  <c r="F34" i="27" s="1"/>
  <c r="F38" i="27" a="1"/>
  <c r="F38" i="27" s="1"/>
  <c r="F42" i="27" a="1"/>
  <c r="F42" i="27" s="1"/>
  <c r="F46" i="27" a="1"/>
  <c r="F46" i="27" s="1"/>
  <c r="G50" i="27" a="1"/>
  <c r="G50" i="27" s="1"/>
  <c r="H11" i="27" a="1"/>
  <c r="H11" i="27" s="1"/>
  <c r="A27" i="27" a="1"/>
  <c r="A27" i="27" s="1"/>
  <c r="G42" i="27" a="1"/>
  <c r="G42" i="27" s="1"/>
  <c r="H51" i="27" a="1"/>
  <c r="H51" i="27" s="1"/>
  <c r="B57" i="27" a="1"/>
  <c r="B57" i="27" s="1"/>
  <c r="B61" i="27" a="1"/>
  <c r="B61" i="27" s="1"/>
  <c r="B65" i="27" a="1"/>
  <c r="B65" i="27" s="1"/>
  <c r="B69" i="27" a="1"/>
  <c r="B69" i="27" s="1"/>
  <c r="B73" i="27" a="1"/>
  <c r="B73" i="27" s="1"/>
  <c r="B77" i="27" a="1"/>
  <c r="B77" i="27" s="1"/>
  <c r="B81" i="27" a="1"/>
  <c r="B81" i="27" s="1"/>
  <c r="B85" i="27" a="1"/>
  <c r="B85" i="27" s="1"/>
  <c r="B89" i="27" a="1"/>
  <c r="B89" i="27" s="1"/>
  <c r="B93" i="27" a="1"/>
  <c r="B93" i="27" s="1"/>
  <c r="B97" i="27" a="1"/>
  <c r="B97" i="27" s="1"/>
  <c r="B101" i="27" a="1"/>
  <c r="B101" i="27" s="1"/>
  <c r="B105" i="27" a="1"/>
  <c r="B105" i="27" s="1"/>
  <c r="F109" i="27" a="1"/>
  <c r="F109" i="27" s="1"/>
  <c r="F113" i="27" a="1"/>
  <c r="F113" i="27" s="1"/>
  <c r="F117" i="27" a="1"/>
  <c r="F117" i="27" s="1"/>
  <c r="F121" i="27" a="1"/>
  <c r="F121" i="27" s="1"/>
  <c r="G125" i="27" a="1"/>
  <c r="G125" i="27" s="1"/>
  <c r="A130" i="27" a="1"/>
  <c r="A130" i="27" s="1"/>
  <c r="A134" i="27" a="1"/>
  <c r="A134" i="27" s="1"/>
  <c r="A138" i="27" a="1"/>
  <c r="A138" i="27" s="1"/>
  <c r="A142" i="27" a="1"/>
  <c r="A142" i="27" s="1"/>
  <c r="F145" i="27" a="1"/>
  <c r="F145" i="27" s="1"/>
  <c r="F147" i="27" a="1"/>
  <c r="F147" i="27" s="1"/>
  <c r="F149" i="27" a="1"/>
  <c r="F149" i="27" s="1"/>
  <c r="F151" i="27" a="1"/>
  <c r="F151" i="27" s="1"/>
  <c r="F153" i="27" a="1"/>
  <c r="F153" i="27" s="1"/>
  <c r="F155" i="27" a="1"/>
  <c r="F155" i="27" s="1"/>
  <c r="F157" i="27" a="1"/>
  <c r="F157" i="27" s="1"/>
  <c r="F159" i="27" a="1"/>
  <c r="F159" i="27" s="1"/>
  <c r="F161" i="27" a="1"/>
  <c r="F161" i="27" s="1"/>
  <c r="F163" i="27" a="1"/>
  <c r="F163" i="27" s="1"/>
  <c r="F165" i="27" a="1"/>
  <c r="F165" i="27" s="1"/>
  <c r="F167" i="27" a="1"/>
  <c r="F167" i="27" s="1"/>
  <c r="H169" i="27" a="1"/>
  <c r="H169" i="27" s="1"/>
  <c r="H171" i="27" a="1"/>
  <c r="H171" i="27" s="1"/>
  <c r="H173" i="27" a="1"/>
  <c r="H173" i="27" s="1"/>
  <c r="H175" i="27" a="1"/>
  <c r="H175" i="27" s="1"/>
  <c r="H177" i="27" a="1"/>
  <c r="H177" i="27" s="1"/>
  <c r="H179" i="27" a="1"/>
  <c r="H179" i="27" s="1"/>
  <c r="H181" i="27" a="1"/>
  <c r="H181" i="27" s="1"/>
  <c r="H183" i="27" a="1"/>
  <c r="H183" i="27" s="1"/>
  <c r="H185" i="27" a="1"/>
  <c r="H185" i="27" s="1"/>
  <c r="H187" i="27" a="1"/>
  <c r="H187" i="27" s="1"/>
  <c r="H189" i="27" a="1"/>
  <c r="H189" i="27" s="1"/>
  <c r="H191" i="27" a="1"/>
  <c r="H191" i="27" s="1"/>
  <c r="H193" i="27" a="1"/>
  <c r="H193" i="27" s="1"/>
  <c r="H195" i="27" a="1"/>
  <c r="H195" i="27" s="1"/>
  <c r="H197" i="27" a="1"/>
  <c r="H197" i="27" s="1"/>
  <c r="H199" i="27" a="1"/>
  <c r="H199" i="27" s="1"/>
  <c r="H201" i="27" a="1"/>
  <c r="H201" i="27" s="1"/>
  <c r="H203" i="27" a="1"/>
  <c r="H203" i="27" s="1"/>
  <c r="A206" i="27" a="1"/>
  <c r="A206" i="27" s="1"/>
  <c r="G207" i="27" a="1"/>
  <c r="G207" i="27" s="1"/>
  <c r="G209" i="27" a="1"/>
  <c r="G209" i="27" s="1"/>
  <c r="A212" i="27" a="1"/>
  <c r="A212" i="27" s="1"/>
  <c r="D214" i="27" a="1"/>
  <c r="D214" i="27" s="1"/>
  <c r="D216" i="27" a="1"/>
  <c r="D216" i="27" s="1"/>
  <c r="D218" i="27" a="1"/>
  <c r="D218" i="27" s="1"/>
  <c r="B220" i="27" a="1"/>
  <c r="B220" i="27" s="1"/>
  <c r="D222" i="27" a="1"/>
  <c r="D222" i="27" s="1"/>
  <c r="B224" i="27" a="1"/>
  <c r="B224" i="27" s="1"/>
  <c r="D226" i="27" a="1"/>
  <c r="D226" i="27" s="1"/>
  <c r="B228" i="27" a="1"/>
  <c r="B228" i="27" s="1"/>
  <c r="D230" i="27" a="1"/>
  <c r="D230" i="27" s="1"/>
  <c r="B232" i="27" a="1"/>
  <c r="B232" i="27" s="1"/>
  <c r="D234" i="27" a="1"/>
  <c r="D234" i="27" s="1"/>
  <c r="B236" i="27" a="1"/>
  <c r="B236" i="27" s="1"/>
  <c r="D238" i="27" a="1"/>
  <c r="D238" i="27" s="1"/>
  <c r="B240" i="27" a="1"/>
  <c r="B240" i="27" s="1"/>
  <c r="D242" i="27" a="1"/>
  <c r="D242" i="27" s="1"/>
  <c r="B244" i="27" a="1"/>
  <c r="B244" i="27" s="1"/>
  <c r="D246" i="27" a="1"/>
  <c r="D246" i="27" s="1"/>
  <c r="B248" i="27" a="1"/>
  <c r="B248" i="27" s="1"/>
  <c r="D250" i="27" a="1"/>
  <c r="D250" i="27" s="1"/>
  <c r="B252" i="27" a="1"/>
  <c r="B252" i="27" s="1"/>
  <c r="D254" i="27" a="1"/>
  <c r="D254" i="27" s="1"/>
  <c r="B256" i="27" a="1"/>
  <c r="B256" i="27" s="1"/>
  <c r="D258" i="27" a="1"/>
  <c r="D258" i="27" s="1"/>
  <c r="B260" i="27" a="1"/>
  <c r="B260" i="27" s="1"/>
  <c r="D262" i="27" a="1"/>
  <c r="D262" i="27" s="1"/>
  <c r="B264" i="27" a="1"/>
  <c r="B264" i="27" s="1"/>
  <c r="D266" i="27" a="1"/>
  <c r="D266" i="27" s="1"/>
  <c r="B268" i="27" a="1"/>
  <c r="B268" i="27" s="1"/>
  <c r="D270" i="27" a="1"/>
  <c r="D270" i="27" s="1"/>
  <c r="B272" i="27" a="1"/>
  <c r="B272" i="27" s="1"/>
  <c r="D274" i="27" a="1"/>
  <c r="D274" i="27" s="1"/>
  <c r="B276" i="27" a="1"/>
  <c r="B276" i="27" s="1"/>
  <c r="F15" i="27" a="1"/>
  <c r="F15" i="27" s="1"/>
  <c r="F25" i="27" a="1"/>
  <c r="F25" i="27" s="1"/>
  <c r="E32" i="27" a="1"/>
  <c r="E32" i="27" s="1"/>
  <c r="F39" i="27" a="1"/>
  <c r="F39" i="27" s="1"/>
  <c r="E46" i="27" a="1"/>
  <c r="E46" i="27" s="1"/>
  <c r="A50" i="27" a="1"/>
  <c r="A50" i="27" s="1"/>
  <c r="A54" i="27" a="1"/>
  <c r="A54" i="27" s="1"/>
  <c r="H55" i="27" a="1"/>
  <c r="H55" i="27" s="1"/>
  <c r="H57" i="27" a="1"/>
  <c r="H57" i="27" s="1"/>
  <c r="H59" i="27" a="1"/>
  <c r="H59" i="27" s="1"/>
  <c r="H61" i="27" a="1"/>
  <c r="H61" i="27" s="1"/>
  <c r="H63" i="27" a="1"/>
  <c r="H63" i="27" s="1"/>
  <c r="H65" i="27" a="1"/>
  <c r="H65" i="27" s="1"/>
  <c r="H67" i="27" a="1"/>
  <c r="H67" i="27" s="1"/>
  <c r="H69" i="27" a="1"/>
  <c r="H69" i="27" s="1"/>
  <c r="H71" i="27" a="1"/>
  <c r="H71" i="27" s="1"/>
  <c r="H73" i="27" a="1"/>
  <c r="H73" i="27" s="1"/>
  <c r="H75" i="27" a="1"/>
  <c r="H75" i="27" s="1"/>
  <c r="H77" i="27" a="1"/>
  <c r="H77" i="27" s="1"/>
  <c r="H79" i="27" a="1"/>
  <c r="H79" i="27" s="1"/>
  <c r="H81" i="27" a="1"/>
  <c r="H81" i="27" s="1"/>
  <c r="H83" i="27" a="1"/>
  <c r="H83" i="27" s="1"/>
  <c r="H85" i="27" a="1"/>
  <c r="H85" i="27" s="1"/>
  <c r="H87" i="27" a="1"/>
  <c r="H87" i="27" s="1"/>
  <c r="H89" i="27" a="1"/>
  <c r="H89" i="27" s="1"/>
  <c r="H91" i="27" a="1"/>
  <c r="H91" i="27" s="1"/>
  <c r="H93" i="27" a="1"/>
  <c r="H93" i="27" s="1"/>
  <c r="H95" i="27" a="1"/>
  <c r="H95" i="27" s="1"/>
  <c r="H97" i="27" a="1"/>
  <c r="H97" i="27" s="1"/>
  <c r="H99" i="27" a="1"/>
  <c r="H99" i="27" s="1"/>
  <c r="H101" i="27" a="1"/>
  <c r="H101" i="27" s="1"/>
  <c r="H103" i="27" a="1"/>
  <c r="H103" i="27" s="1"/>
  <c r="H105" i="27" a="1"/>
  <c r="H105" i="27" s="1"/>
  <c r="C108" i="27" a="1"/>
  <c r="C108" i="27" s="1"/>
  <c r="G109" i="27" a="1"/>
  <c r="G109" i="27" s="1"/>
  <c r="C112" i="27" a="1"/>
  <c r="C112" i="27" s="1"/>
  <c r="G113" i="27" a="1"/>
  <c r="G113" i="27" s="1"/>
  <c r="C116" i="27" a="1"/>
  <c r="C116" i="27" s="1"/>
  <c r="G117" i="27" a="1"/>
  <c r="G117" i="27" s="1"/>
  <c r="C120" i="27" a="1"/>
  <c r="C120" i="27" s="1"/>
  <c r="G121" i="27" a="1"/>
  <c r="G121" i="27" s="1"/>
  <c r="C124" i="27" a="1"/>
  <c r="C124" i="27" s="1"/>
  <c r="H125" i="27" a="1"/>
  <c r="H125" i="27" s="1"/>
  <c r="B128" i="27" a="1"/>
  <c r="B128" i="27" s="1"/>
  <c r="B130" i="27" a="1"/>
  <c r="B130" i="27" s="1"/>
  <c r="B132" i="27" a="1"/>
  <c r="B132" i="27" s="1"/>
  <c r="B134" i="27" a="1"/>
  <c r="B134" i="27" s="1"/>
  <c r="B136" i="27" a="1"/>
  <c r="B136" i="27" s="1"/>
  <c r="B138" i="27" a="1"/>
  <c r="B138" i="27" s="1"/>
  <c r="B140" i="27" a="1"/>
  <c r="B140" i="27" s="1"/>
  <c r="B142" i="27" a="1"/>
  <c r="B142" i="27" s="1"/>
  <c r="B144" i="27" a="1"/>
  <c r="B144" i="27" s="1"/>
  <c r="B146" i="27" a="1"/>
  <c r="B146" i="27" s="1"/>
  <c r="B148" i="27" a="1"/>
  <c r="B148" i="27" s="1"/>
  <c r="B150" i="27" a="1"/>
  <c r="B150" i="27" s="1"/>
  <c r="B152" i="27" a="1"/>
  <c r="B152" i="27" s="1"/>
  <c r="B154" i="27" a="1"/>
  <c r="B154" i="27" s="1"/>
  <c r="B156" i="27" a="1"/>
  <c r="B156" i="27" s="1"/>
  <c r="B158" i="27" a="1"/>
  <c r="B158" i="27" s="1"/>
  <c r="B160" i="27" a="1"/>
  <c r="B160" i="27" s="1"/>
  <c r="B162" i="27" a="1"/>
  <c r="B162" i="27" s="1"/>
  <c r="B164" i="27" a="1"/>
  <c r="B164" i="27" s="1"/>
  <c r="B166" i="27" a="1"/>
  <c r="B166" i="27" s="1"/>
  <c r="B168" i="27" a="1"/>
  <c r="B168" i="27" s="1"/>
  <c r="A170" i="27" a="1"/>
  <c r="A170" i="27" s="1"/>
  <c r="A172" i="27" a="1"/>
  <c r="A172" i="27" s="1"/>
  <c r="A174" i="27" a="1"/>
  <c r="A174" i="27" s="1"/>
  <c r="A176" i="27" a="1"/>
  <c r="A176" i="27" s="1"/>
  <c r="A178" i="27" a="1"/>
  <c r="A178" i="27" s="1"/>
  <c r="A180" i="27" a="1"/>
  <c r="A180" i="27" s="1"/>
  <c r="A182" i="27" a="1"/>
  <c r="A182" i="27" s="1"/>
  <c r="A184" i="27" a="1"/>
  <c r="A184" i="27" s="1"/>
  <c r="A186" i="27" a="1"/>
  <c r="A186" i="27" s="1"/>
  <c r="A188" i="27" a="1"/>
  <c r="A188" i="27" s="1"/>
  <c r="A190" i="27" a="1"/>
  <c r="A190" i="27" s="1"/>
  <c r="A192" i="27" a="1"/>
  <c r="A192" i="27" s="1"/>
  <c r="A194" i="27" a="1"/>
  <c r="A194" i="27" s="1"/>
  <c r="A196" i="27" a="1"/>
  <c r="A196" i="27" s="1"/>
  <c r="A198" i="27" a="1"/>
  <c r="A198" i="27" s="1"/>
  <c r="A200" i="27" a="1"/>
  <c r="A200" i="27" s="1"/>
  <c r="A202" i="27" a="1"/>
  <c r="A202" i="27" s="1"/>
  <c r="A204" i="27" a="1"/>
  <c r="A204" i="27" s="1"/>
  <c r="E206" i="27" a="1"/>
  <c r="E206" i="27" s="1"/>
  <c r="C208" i="27" a="1"/>
  <c r="C208" i="27" s="1"/>
  <c r="C210" i="27" a="1"/>
  <c r="C210" i="27" s="1"/>
  <c r="D212" i="27" a="1"/>
  <c r="D212" i="27" s="1"/>
  <c r="B214" i="27" a="1"/>
  <c r="B214" i="27" s="1"/>
  <c r="B216" i="27" a="1"/>
  <c r="B216" i="27" s="1"/>
  <c r="B218" i="27" a="1"/>
  <c r="B218" i="27" s="1"/>
  <c r="H219" i="27" a="1"/>
  <c r="H219" i="27" s="1"/>
  <c r="F221" i="27" a="1"/>
  <c r="F221" i="27" s="1"/>
  <c r="H223" i="27" a="1"/>
  <c r="H223" i="27" s="1"/>
  <c r="F225" i="27" a="1"/>
  <c r="F225" i="27" s="1"/>
  <c r="H227" i="27" a="1"/>
  <c r="H227" i="27" s="1"/>
  <c r="F229" i="27" a="1"/>
  <c r="F229" i="27" s="1"/>
  <c r="H231" i="27" a="1"/>
  <c r="H231" i="27" s="1"/>
  <c r="F233" i="27" a="1"/>
  <c r="F233" i="27" s="1"/>
  <c r="H235" i="27" a="1"/>
  <c r="H235" i="27" s="1"/>
  <c r="F237" i="27" a="1"/>
  <c r="F237" i="27" s="1"/>
  <c r="H239" i="27" a="1"/>
  <c r="H239" i="27" s="1"/>
  <c r="F241" i="27" a="1"/>
  <c r="F241" i="27" s="1"/>
  <c r="H243" i="27" a="1"/>
  <c r="H243" i="27" s="1"/>
  <c r="F245" i="27" a="1"/>
  <c r="F245" i="27" s="1"/>
  <c r="H247" i="27" a="1"/>
  <c r="H247" i="27" s="1"/>
  <c r="F249" i="27" a="1"/>
  <c r="F249" i="27" s="1"/>
  <c r="H251" i="27" a="1"/>
  <c r="H251" i="27" s="1"/>
  <c r="F253" i="27" a="1"/>
  <c r="F253" i="27" s="1"/>
  <c r="H255" i="27" a="1"/>
  <c r="H255" i="27" s="1"/>
  <c r="F257" i="27" a="1"/>
  <c r="F257" i="27" s="1"/>
  <c r="H259" i="27" a="1"/>
  <c r="H259" i="27" s="1"/>
  <c r="F261" i="27" a="1"/>
  <c r="F261" i="27" s="1"/>
  <c r="H263" i="27" a="1"/>
  <c r="H263" i="27" s="1"/>
  <c r="F265" i="27" a="1"/>
  <c r="F265" i="27" s="1"/>
  <c r="H267" i="27" a="1"/>
  <c r="H267" i="27" s="1"/>
  <c r="F269" i="27" a="1"/>
  <c r="F269" i="27" s="1"/>
  <c r="F12" i="27" a="1"/>
  <c r="F12" i="27" s="1"/>
  <c r="C19" i="27" a="1"/>
  <c r="C19" i="27" s="1"/>
  <c r="B26" i="27" a="1"/>
  <c r="B26" i="27" s="1"/>
  <c r="E36" i="27" a="1"/>
  <c r="E36" i="27" s="1"/>
  <c r="F43" i="27" a="1"/>
  <c r="F43" i="27" s="1"/>
  <c r="E47" i="27" a="1"/>
  <c r="E47" i="27" s="1"/>
  <c r="E51" i="27" a="1"/>
  <c r="E51" i="27" s="1"/>
  <c r="C55" i="27" a="1"/>
  <c r="C55" i="27" s="1"/>
  <c r="C57" i="27" a="1"/>
  <c r="C57" i="27" s="1"/>
  <c r="C59" i="27" a="1"/>
  <c r="C59" i="27" s="1"/>
  <c r="C61" i="27" a="1"/>
  <c r="C61" i="27" s="1"/>
  <c r="C63" i="27" a="1"/>
  <c r="C63" i="27" s="1"/>
  <c r="C65" i="27" a="1"/>
  <c r="C65" i="27" s="1"/>
  <c r="C67" i="27" a="1"/>
  <c r="C67" i="27" s="1"/>
  <c r="C69" i="27" a="1"/>
  <c r="C69" i="27" s="1"/>
  <c r="C71" i="27" a="1"/>
  <c r="C71" i="27" s="1"/>
  <c r="C73" i="27" a="1"/>
  <c r="C73" i="27" s="1"/>
  <c r="C75" i="27" a="1"/>
  <c r="C75" i="27" s="1"/>
  <c r="A38" i="27" a="1"/>
  <c r="A38" i="27" s="1"/>
  <c r="E10" i="27" a="1"/>
  <c r="E10" i="27" s="1"/>
  <c r="A26" i="27" a="1"/>
  <c r="A26" i="27" s="1"/>
  <c r="G41" i="27" a="1"/>
  <c r="G41" i="27" s="1"/>
  <c r="C25" i="27" a="1"/>
  <c r="C25" i="27" s="1"/>
  <c r="G60" i="27" a="1"/>
  <c r="G60" i="27" s="1"/>
  <c r="G76" i="27" a="1"/>
  <c r="G76" i="27" s="1"/>
  <c r="G92" i="27" a="1"/>
  <c r="G92" i="27" s="1"/>
  <c r="C109" i="27" a="1"/>
  <c r="C109" i="27" s="1"/>
  <c r="C125" i="27" a="1"/>
  <c r="C125" i="27" s="1"/>
  <c r="F141" i="27" a="1"/>
  <c r="F141" i="27" s="1"/>
  <c r="H150" i="27" a="1"/>
  <c r="H150" i="27" s="1"/>
  <c r="H158" i="27" a="1"/>
  <c r="H158" i="27" s="1"/>
  <c r="H166" i="27" a="1"/>
  <c r="H166" i="27" s="1"/>
  <c r="C175" i="27" a="1"/>
  <c r="C175" i="27" s="1"/>
  <c r="C183" i="27" a="1"/>
  <c r="C183" i="27" s="1"/>
  <c r="D191" i="27" a="1"/>
  <c r="D191" i="27" s="1"/>
  <c r="D199" i="27" a="1"/>
  <c r="D199" i="27" s="1"/>
  <c r="C207" i="27" a="1"/>
  <c r="C207" i="27" s="1"/>
  <c r="F215" i="27" a="1"/>
  <c r="F215" i="27" s="1"/>
  <c r="G223" i="27" a="1"/>
  <c r="G223" i="27" s="1"/>
  <c r="G231" i="27" a="1"/>
  <c r="G231" i="27" s="1"/>
  <c r="G239" i="27" a="1"/>
  <c r="G239" i="27" s="1"/>
  <c r="G247" i="27" a="1"/>
  <c r="G247" i="27" s="1"/>
  <c r="G255" i="27" a="1"/>
  <c r="G255" i="27" s="1"/>
  <c r="G263" i="27" a="1"/>
  <c r="G263" i="27" s="1"/>
  <c r="G271" i="27" a="1"/>
  <c r="G271" i="27" s="1"/>
  <c r="D22" i="27" a="1"/>
  <c r="D22" i="27" s="1"/>
  <c r="D49" i="27" a="1"/>
  <c r="D49" i="27" s="1"/>
  <c r="E59" i="27" a="1"/>
  <c r="E59" i="27" s="1"/>
  <c r="E67" i="27" a="1"/>
  <c r="E67" i="27" s="1"/>
  <c r="E75" i="27" a="1"/>
  <c r="E75" i="27" s="1"/>
  <c r="E83" i="27" a="1"/>
  <c r="E83" i="27" s="1"/>
  <c r="E91" i="27" a="1"/>
  <c r="E91" i="27" s="1"/>
  <c r="E99" i="27" a="1"/>
  <c r="E99" i="27" s="1"/>
  <c r="E107" i="27" a="1"/>
  <c r="E107" i="27" s="1"/>
  <c r="E115" i="27" a="1"/>
  <c r="E115" i="27" s="1"/>
  <c r="E123" i="27" a="1"/>
  <c r="E123" i="27" s="1"/>
  <c r="G131" i="27" a="1"/>
  <c r="G131" i="27" s="1"/>
  <c r="G139" i="27" a="1"/>
  <c r="G139" i="27" s="1"/>
  <c r="G147" i="27" a="1"/>
  <c r="G147" i="27" s="1"/>
  <c r="G155" i="27" a="1"/>
  <c r="G155" i="27" s="1"/>
  <c r="G163" i="27" a="1"/>
  <c r="G163" i="27" s="1"/>
  <c r="F171" i="27" a="1"/>
  <c r="F171" i="27" s="1"/>
  <c r="F179" i="27" a="1"/>
  <c r="F179" i="27" s="1"/>
  <c r="F187" i="27" a="1"/>
  <c r="F187" i="27" s="1"/>
  <c r="E195" i="27" a="1"/>
  <c r="E195" i="27" s="1"/>
  <c r="E203" i="27" a="1"/>
  <c r="E203" i="27" s="1"/>
  <c r="F211" i="27" a="1"/>
  <c r="F211" i="27" s="1"/>
  <c r="D219" i="27" a="1"/>
  <c r="D219" i="27" s="1"/>
  <c r="D227" i="27" a="1"/>
  <c r="D227" i="27" s="1"/>
  <c r="D235" i="27" a="1"/>
  <c r="D235" i="27" s="1"/>
  <c r="D243" i="27" a="1"/>
  <c r="D243" i="27" s="1"/>
  <c r="D251" i="27" a="1"/>
  <c r="D251" i="27" s="1"/>
  <c r="D259" i="27" a="1"/>
  <c r="D259" i="27" s="1"/>
  <c r="D267" i="27" a="1"/>
  <c r="D267" i="27" s="1"/>
  <c r="D24" i="27" a="1"/>
  <c r="D24" i="27" s="1"/>
  <c r="H50" i="27" a="1"/>
  <c r="H50" i="27" s="1"/>
  <c r="F60" i="27" a="1"/>
  <c r="F60" i="27" s="1"/>
  <c r="F68" i="27" a="1"/>
  <c r="F68" i="27" s="1"/>
  <c r="F76" i="27" a="1"/>
  <c r="F76" i="27" s="1"/>
  <c r="C79" i="27" a="1"/>
  <c r="C79" i="27" s="1"/>
  <c r="C82" i="27" a="1"/>
  <c r="C82" i="27" s="1"/>
  <c r="F84" i="27" a="1"/>
  <c r="F84" i="27" s="1"/>
  <c r="C87" i="27" a="1"/>
  <c r="C87" i="27" s="1"/>
  <c r="C90" i="27" a="1"/>
  <c r="C90" i="27" s="1"/>
  <c r="F92" i="27" a="1"/>
  <c r="F92" i="27" s="1"/>
  <c r="C95" i="27" a="1"/>
  <c r="C95" i="27" s="1"/>
  <c r="C98" i="27" a="1"/>
  <c r="C98" i="27" s="1"/>
  <c r="F100" i="27" a="1"/>
  <c r="F100" i="27" s="1"/>
  <c r="C103" i="27" a="1"/>
  <c r="C103" i="27" s="1"/>
  <c r="F105" i="27" a="1"/>
  <c r="F105" i="27" s="1"/>
  <c r="F107" i="27" a="1"/>
  <c r="F107" i="27" s="1"/>
  <c r="B109" i="27" a="1"/>
  <c r="B109" i="27" s="1"/>
  <c r="F111" i="27" a="1"/>
  <c r="F111" i="27" s="1"/>
  <c r="B113" i="27" a="1"/>
  <c r="B113" i="27" s="1"/>
  <c r="F115" i="27" a="1"/>
  <c r="F115" i="27" s="1"/>
  <c r="B117" i="27" a="1"/>
  <c r="B117" i="27" s="1"/>
  <c r="F119" i="27" a="1"/>
  <c r="F119" i="27" s="1"/>
  <c r="B121" i="27" a="1"/>
  <c r="B121" i="27" s="1"/>
  <c r="F123" i="27" a="1"/>
  <c r="F123" i="27" s="1"/>
  <c r="B125" i="27" a="1"/>
  <c r="B125" i="27" s="1"/>
  <c r="A127" i="27" a="1"/>
  <c r="A127" i="27" s="1"/>
  <c r="A129" i="27" a="1"/>
  <c r="A129" i="27" s="1"/>
  <c r="A131" i="27" a="1"/>
  <c r="A131" i="27" s="1"/>
  <c r="A133" i="27" a="1"/>
  <c r="A133" i="27" s="1"/>
  <c r="A135" i="27" a="1"/>
  <c r="A135" i="27" s="1"/>
  <c r="A137" i="27" a="1"/>
  <c r="A137" i="27" s="1"/>
  <c r="A139" i="27" a="1"/>
  <c r="A139" i="27" s="1"/>
  <c r="A141" i="27" a="1"/>
  <c r="A141" i="27" s="1"/>
  <c r="A143" i="27" a="1"/>
  <c r="A143" i="27" s="1"/>
  <c r="A145" i="27" a="1"/>
  <c r="A145" i="27" s="1"/>
  <c r="A147" i="27" a="1"/>
  <c r="A147" i="27" s="1"/>
  <c r="A149" i="27" a="1"/>
  <c r="A149" i="27" s="1"/>
  <c r="A151" i="27" a="1"/>
  <c r="A151" i="27" s="1"/>
  <c r="A153" i="27" a="1"/>
  <c r="A153" i="27" s="1"/>
  <c r="A155" i="27" a="1"/>
  <c r="A155" i="27" s="1"/>
  <c r="A157" i="27" a="1"/>
  <c r="A157" i="27" s="1"/>
  <c r="A159" i="27" a="1"/>
  <c r="A159" i="27" s="1"/>
  <c r="A161" i="27" a="1"/>
  <c r="A161" i="27" s="1"/>
  <c r="A163" i="27" a="1"/>
  <c r="A163" i="27" s="1"/>
  <c r="A165" i="27" a="1"/>
  <c r="A165" i="27" s="1"/>
  <c r="A167" i="27" a="1"/>
  <c r="A167" i="27" s="1"/>
  <c r="A169" i="27" a="1"/>
  <c r="A169" i="27" s="1"/>
  <c r="G170" i="27" a="1"/>
  <c r="G170" i="27" s="1"/>
  <c r="G172" i="27" a="1"/>
  <c r="G172" i="27" s="1"/>
  <c r="G174" i="27" a="1"/>
  <c r="G174" i="27" s="1"/>
  <c r="G176" i="27" a="1"/>
  <c r="G176" i="27" s="1"/>
  <c r="G178" i="27" a="1"/>
  <c r="G178" i="27" s="1"/>
  <c r="G180" i="27" a="1"/>
  <c r="G180" i="27" s="1"/>
  <c r="G182" i="27" a="1"/>
  <c r="G182" i="27" s="1"/>
  <c r="G184" i="27" a="1"/>
  <c r="G184" i="27" s="1"/>
  <c r="G186" i="27" a="1"/>
  <c r="G186" i="27" s="1"/>
  <c r="H188" i="27" a="1"/>
  <c r="H188" i="27" s="1"/>
  <c r="H190" i="27" a="1"/>
  <c r="H190" i="27" s="1"/>
  <c r="H192" i="27" a="1"/>
  <c r="H192" i="27" s="1"/>
  <c r="H194" i="27" a="1"/>
  <c r="H194" i="27" s="1"/>
  <c r="H196" i="27" a="1"/>
  <c r="H196" i="27" s="1"/>
  <c r="H198" i="27" a="1"/>
  <c r="H198" i="27" s="1"/>
  <c r="H200" i="27" a="1"/>
  <c r="H200" i="27" s="1"/>
  <c r="H202" i="27" a="1"/>
  <c r="H202" i="27" s="1"/>
  <c r="H204" i="27" a="1"/>
  <c r="H204" i="27" s="1"/>
  <c r="F206" i="27" a="1"/>
  <c r="F206" i="27" s="1"/>
  <c r="B209" i="27" a="1"/>
  <c r="B209" i="27" s="1"/>
  <c r="H210" i="27" a="1"/>
  <c r="H210" i="27" s="1"/>
  <c r="E212" i="27" a="1"/>
  <c r="E212" i="27" s="1"/>
  <c r="C214" i="27" a="1"/>
  <c r="C214" i="27" s="1"/>
  <c r="C216" i="27" a="1"/>
  <c r="C216" i="27" s="1"/>
  <c r="C218" i="27" a="1"/>
  <c r="C218" i="27" s="1"/>
  <c r="D220" i="27" a="1"/>
  <c r="D220" i="27" s="1"/>
  <c r="B222" i="27" a="1"/>
  <c r="B222" i="27" s="1"/>
  <c r="D224" i="27" a="1"/>
  <c r="D224" i="27" s="1"/>
  <c r="B226" i="27" a="1"/>
  <c r="B226" i="27" s="1"/>
  <c r="D228" i="27" a="1"/>
  <c r="D228" i="27" s="1"/>
  <c r="B230" i="27" a="1"/>
  <c r="B230" i="27" s="1"/>
  <c r="D232" i="27" a="1"/>
  <c r="D232" i="27" s="1"/>
  <c r="B234" i="27" a="1"/>
  <c r="B234" i="27" s="1"/>
  <c r="D236" i="27" a="1"/>
  <c r="D236" i="27" s="1"/>
  <c r="B238" i="27" a="1"/>
  <c r="B238" i="27" s="1"/>
  <c r="D240" i="27" a="1"/>
  <c r="D240" i="27" s="1"/>
  <c r="B242" i="27" a="1"/>
  <c r="B242" i="27" s="1"/>
  <c r="D244" i="27" a="1"/>
  <c r="D244" i="27" s="1"/>
  <c r="B246" i="27" a="1"/>
  <c r="B246" i="27" s="1"/>
  <c r="D248" i="27" a="1"/>
  <c r="D248" i="27" s="1"/>
  <c r="B250" i="27" a="1"/>
  <c r="B250" i="27" s="1"/>
  <c r="D252" i="27" a="1"/>
  <c r="D252" i="27" s="1"/>
  <c r="B254" i="27" a="1"/>
  <c r="B254" i="27" s="1"/>
  <c r="D256" i="27" a="1"/>
  <c r="D256" i="27" s="1"/>
  <c r="B258" i="27" a="1"/>
  <c r="B258" i="27" s="1"/>
  <c r="D260" i="27" a="1"/>
  <c r="D260" i="27" s="1"/>
  <c r="B262" i="27" a="1"/>
  <c r="B262" i="27" s="1"/>
  <c r="D264" i="27" a="1"/>
  <c r="D264" i="27" s="1"/>
  <c r="B266" i="27" a="1"/>
  <c r="B266" i="27" s="1"/>
  <c r="D268" i="27" a="1"/>
  <c r="D268" i="27" s="1"/>
  <c r="B270" i="27" a="1"/>
  <c r="B270" i="27" s="1"/>
  <c r="D272" i="27" a="1"/>
  <c r="D272" i="27" s="1"/>
  <c r="B274" i="27" a="1"/>
  <c r="B274" i="27" s="1"/>
  <c r="D276" i="27" a="1"/>
  <c r="D276" i="27" s="1"/>
  <c r="D16" i="27" a="1"/>
  <c r="D16" i="27" s="1"/>
  <c r="D50" i="27" a="1"/>
  <c r="D50" i="27" s="1"/>
  <c r="A59" i="27" a="1"/>
  <c r="A59" i="27" s="1"/>
  <c r="A67" i="27" a="1"/>
  <c r="A67" i="27" s="1"/>
  <c r="A75" i="27" a="1"/>
  <c r="A75" i="27" s="1"/>
  <c r="A83" i="27" a="1"/>
  <c r="A83" i="27" s="1"/>
  <c r="A91" i="27" a="1"/>
  <c r="A91" i="27" s="1"/>
  <c r="A99" i="27" a="1"/>
  <c r="A99" i="27" s="1"/>
  <c r="A107" i="27" a="1"/>
  <c r="A107" i="27" s="1"/>
  <c r="G115" i="27" a="1"/>
  <c r="G115" i="27" s="1"/>
  <c r="A123" i="27" a="1"/>
  <c r="A123" i="27" s="1"/>
  <c r="G130" i="27" a="1"/>
  <c r="G130" i="27" s="1"/>
  <c r="G138" i="27" a="1"/>
  <c r="G138" i="27" s="1"/>
  <c r="G146" i="27" a="1"/>
  <c r="G146" i="27" s="1"/>
  <c r="G154" i="27" a="1"/>
  <c r="G154" i="27" s="1"/>
  <c r="G162" i="27" a="1"/>
  <c r="G162" i="27" s="1"/>
  <c r="E170" i="27" a="1"/>
  <c r="E170" i="27" s="1"/>
  <c r="E178" i="27" a="1"/>
  <c r="E178" i="27" s="1"/>
  <c r="E186" i="27" a="1"/>
  <c r="E186" i="27" s="1"/>
  <c r="G195" i="27" a="1"/>
  <c r="G195" i="27" s="1"/>
  <c r="G203" i="27" a="1"/>
  <c r="G203" i="27" s="1"/>
  <c r="E210" i="27" a="1"/>
  <c r="E210" i="27" s="1"/>
  <c r="B217" i="27" a="1"/>
  <c r="B217" i="27" s="1"/>
  <c r="H225" i="27" a="1"/>
  <c r="H225" i="27" s="1"/>
  <c r="A233" i="27" a="1"/>
  <c r="A233" i="27" s="1"/>
  <c r="H241" i="27" a="1"/>
  <c r="H241" i="27" s="1"/>
  <c r="A249" i="27" a="1"/>
  <c r="A249" i="27" s="1"/>
  <c r="H257" i="27" a="1"/>
  <c r="H257" i="27" s="1"/>
  <c r="A265" i="27" a="1"/>
  <c r="A265" i="27" s="1"/>
  <c r="F271" i="27" a="1"/>
  <c r="F271" i="27" s="1"/>
  <c r="B275" i="27" a="1"/>
  <c r="B275" i="27" s="1"/>
  <c r="G278" i="27" a="1"/>
  <c r="G278" i="27" s="1"/>
  <c r="A281" i="27" a="1"/>
  <c r="A281" i="27" s="1"/>
  <c r="G282" i="27" a="1"/>
  <c r="G282" i="27" s="1"/>
  <c r="A285" i="27" a="1"/>
  <c r="A285" i="27" s="1"/>
  <c r="G286" i="27" a="1"/>
  <c r="G286" i="27" s="1"/>
  <c r="A289" i="27" a="1"/>
  <c r="A289" i="27" s="1"/>
  <c r="G290" i="27" a="1"/>
  <c r="G290" i="27" s="1"/>
  <c r="A293" i="27" a="1"/>
  <c r="A293" i="27" s="1"/>
  <c r="E295" i="27" a="1"/>
  <c r="E295" i="27" s="1"/>
  <c r="E297" i="27" a="1"/>
  <c r="E297" i="27" s="1"/>
  <c r="G299" i="27" a="1"/>
  <c r="G299" i="27" s="1"/>
  <c r="E301" i="27" a="1"/>
  <c r="E301" i="27" s="1"/>
  <c r="C303" i="27" a="1"/>
  <c r="C303" i="27" s="1"/>
  <c r="C305" i="27" a="1"/>
  <c r="C305" i="27" s="1"/>
  <c r="C307" i="27" a="1"/>
  <c r="C307" i="27" s="1"/>
  <c r="C309" i="27" a="1"/>
  <c r="C309" i="27" s="1"/>
  <c r="C311" i="27" a="1"/>
  <c r="C311" i="27" s="1"/>
  <c r="C313" i="27" a="1"/>
  <c r="C313" i="27" s="1"/>
  <c r="A315" i="27" a="1"/>
  <c r="A315" i="27" s="1"/>
  <c r="C317" i="27" a="1"/>
  <c r="C317" i="27" s="1"/>
  <c r="A319" i="27" a="1"/>
  <c r="A319" i="27" s="1"/>
  <c r="A321" i="27" a="1"/>
  <c r="A321" i="27" s="1"/>
  <c r="C323" i="27" a="1"/>
  <c r="C323" i="27" s="1"/>
  <c r="A325" i="27" a="1"/>
  <c r="A325" i="27" s="1"/>
  <c r="C327" i="27" a="1"/>
  <c r="C327" i="27" s="1"/>
  <c r="A329" i="27" a="1"/>
  <c r="A329" i="27" s="1"/>
  <c r="A331" i="27" a="1"/>
  <c r="A331" i="27" s="1"/>
  <c r="A333" i="27" a="1"/>
  <c r="A333" i="27" s="1"/>
  <c r="A335" i="27" a="1"/>
  <c r="A335" i="27" s="1"/>
  <c r="A337" i="27" a="1"/>
  <c r="A337" i="27" s="1"/>
  <c r="A339" i="27" a="1"/>
  <c r="A339" i="27" s="1"/>
  <c r="A341" i="27" a="1"/>
  <c r="A341" i="27" s="1"/>
  <c r="A343" i="27" a="1"/>
  <c r="A343" i="27" s="1"/>
  <c r="A345" i="27" a="1"/>
  <c r="A345" i="27" s="1"/>
  <c r="A347" i="27" a="1"/>
  <c r="A347" i="27" s="1"/>
  <c r="A349" i="27" a="1"/>
  <c r="A349" i="27" s="1"/>
  <c r="A351" i="27" a="1"/>
  <c r="A351" i="27" s="1"/>
  <c r="A353" i="27" a="1"/>
  <c r="A353" i="27" s="1"/>
  <c r="A355" i="27" a="1"/>
  <c r="A355" i="27" s="1"/>
  <c r="A357" i="27" a="1"/>
  <c r="A357" i="27" s="1"/>
  <c r="A359" i="27" a="1"/>
  <c r="A359" i="27" s="1"/>
  <c r="A361" i="27" a="1"/>
  <c r="A361" i="27" s="1"/>
  <c r="A363" i="27" a="1"/>
  <c r="A363" i="27" s="1"/>
  <c r="A365" i="27" a="1"/>
  <c r="A365" i="27" s="1"/>
  <c r="G366" i="27" a="1"/>
  <c r="G366" i="27" s="1"/>
  <c r="G368" i="27" a="1"/>
  <c r="G368" i="27" s="1"/>
  <c r="G370" i="27" a="1"/>
  <c r="G370" i="27" s="1"/>
  <c r="G372" i="27" a="1"/>
  <c r="G372" i="27" s="1"/>
  <c r="G374" i="27" a="1"/>
  <c r="G374" i="27" s="1"/>
  <c r="G376" i="27" a="1"/>
  <c r="G376" i="27" s="1"/>
  <c r="G378" i="27" a="1"/>
  <c r="G378" i="27" s="1"/>
  <c r="G380" i="27" a="1"/>
  <c r="G380" i="27" s="1"/>
  <c r="G382" i="27" a="1"/>
  <c r="G382" i="27" s="1"/>
  <c r="G384" i="27" a="1"/>
  <c r="G384" i="27" s="1"/>
  <c r="G386" i="27" a="1"/>
  <c r="G386" i="27" s="1"/>
  <c r="G388" i="27" a="1"/>
  <c r="G388" i="27" s="1"/>
  <c r="G390" i="27" a="1"/>
  <c r="G390" i="27" s="1"/>
  <c r="G392" i="27" a="1"/>
  <c r="G392" i="27" s="1"/>
  <c r="G394" i="27" a="1"/>
  <c r="G394" i="27" s="1"/>
  <c r="G396" i="27" a="1"/>
  <c r="G396" i="27" s="1"/>
  <c r="G398" i="27" a="1"/>
  <c r="G398" i="27" s="1"/>
  <c r="G400" i="27" a="1"/>
  <c r="G400" i="27" s="1"/>
  <c r="G402" i="27" a="1"/>
  <c r="G402" i="27" s="1"/>
  <c r="G404" i="27" a="1"/>
  <c r="G404" i="27" s="1"/>
  <c r="G406" i="27" a="1"/>
  <c r="G406" i="27" s="1"/>
  <c r="G408" i="27" a="1"/>
  <c r="G408" i="27" s="1"/>
  <c r="G410" i="27" a="1"/>
  <c r="G410" i="27" s="1"/>
  <c r="E21" i="27" a="1"/>
  <c r="E21" i="27" s="1"/>
  <c r="C40" i="27" a="1"/>
  <c r="C40" i="27" s="1"/>
  <c r="C22" i="27" a="1"/>
  <c r="C22" i="27" s="1"/>
  <c r="G37" i="27" a="1"/>
  <c r="G37" i="27" s="1"/>
  <c r="B54" i="27" a="1"/>
  <c r="B54" i="27" s="1"/>
  <c r="G56" i="27" a="1"/>
  <c r="G56" i="27" s="1"/>
  <c r="G72" i="27" a="1"/>
  <c r="G72" i="27" s="1"/>
  <c r="G88" i="27" a="1"/>
  <c r="G88" i="27" s="1"/>
  <c r="G104" i="27" a="1"/>
  <c r="G104" i="27" s="1"/>
  <c r="C121" i="27" a="1"/>
  <c r="C121" i="27" s="1"/>
  <c r="F137" i="27" a="1"/>
  <c r="F137" i="27" s="1"/>
  <c r="H148" i="27" a="1"/>
  <c r="H148" i="27" s="1"/>
  <c r="H156" i="27" a="1"/>
  <c r="H156" i="27" s="1"/>
  <c r="H164" i="27" a="1"/>
  <c r="H164" i="27" s="1"/>
  <c r="C173" i="27" a="1"/>
  <c r="C173" i="27" s="1"/>
  <c r="C181" i="27" a="1"/>
  <c r="C181" i="27" s="1"/>
  <c r="D189" i="27" a="1"/>
  <c r="D189" i="27" s="1"/>
  <c r="D197" i="27" a="1"/>
  <c r="D197" i="27" s="1"/>
  <c r="E205" i="27" a="1"/>
  <c r="E205" i="27" s="1"/>
  <c r="F213" i="27" a="1"/>
  <c r="F213" i="27" s="1"/>
  <c r="A222" i="27" a="1"/>
  <c r="A222" i="27" s="1"/>
  <c r="A230" i="27" a="1"/>
  <c r="A230" i="27" s="1"/>
  <c r="A238" i="27" a="1"/>
  <c r="A238" i="27" s="1"/>
  <c r="A246" i="27" a="1"/>
  <c r="A246" i="27" s="1"/>
  <c r="A254" i="27" a="1"/>
  <c r="A254" i="27" s="1"/>
  <c r="A262" i="27" a="1"/>
  <c r="A262" i="27" s="1"/>
  <c r="A270" i="27" a="1"/>
  <c r="A270" i="27" s="1"/>
  <c r="F10" i="27" a="1"/>
  <c r="F10" i="27" s="1"/>
  <c r="F45" i="27" a="1"/>
  <c r="F45" i="27" s="1"/>
  <c r="E57" i="27" a="1"/>
  <c r="E57" i="27" s="1"/>
  <c r="E65" i="27" a="1"/>
  <c r="E65" i="27" s="1"/>
  <c r="E73" i="27" a="1"/>
  <c r="E73" i="27" s="1"/>
  <c r="E81" i="27" a="1"/>
  <c r="E81" i="27" s="1"/>
  <c r="E89" i="27" a="1"/>
  <c r="E89" i="27" s="1"/>
  <c r="E97" i="27" a="1"/>
  <c r="E97" i="27" s="1"/>
  <c r="E105" i="27" a="1"/>
  <c r="E105" i="27" s="1"/>
  <c r="D113" i="27" a="1"/>
  <c r="D113" i="27" s="1"/>
  <c r="D121" i="27" a="1"/>
  <c r="D121" i="27" s="1"/>
  <c r="G129" i="27" a="1"/>
  <c r="G129" i="27" s="1"/>
  <c r="G137" i="27" a="1"/>
  <c r="G137" i="27" s="1"/>
  <c r="G145" i="27" a="1"/>
  <c r="G145" i="27" s="1"/>
  <c r="G153" i="27" a="1"/>
  <c r="G153" i="27" s="1"/>
  <c r="G161" i="27" a="1"/>
  <c r="G161" i="27" s="1"/>
  <c r="F169" i="27" a="1"/>
  <c r="F169" i="27" s="1"/>
  <c r="F177" i="27" a="1"/>
  <c r="F177" i="27" s="1"/>
  <c r="F185" i="27" a="1"/>
  <c r="F185" i="27" s="1"/>
  <c r="E193" i="27" a="1"/>
  <c r="E193" i="27" s="1"/>
  <c r="E201" i="27" a="1"/>
  <c r="E201" i="27" s="1"/>
  <c r="H209" i="27" a="1"/>
  <c r="H209" i="27" s="1"/>
  <c r="G217" i="27" a="1"/>
  <c r="G217" i="27" s="1"/>
  <c r="B225" i="27" a="1"/>
  <c r="B225" i="27" s="1"/>
  <c r="B233" i="27" a="1"/>
  <c r="B233" i="27" s="1"/>
  <c r="B241" i="27" a="1"/>
  <c r="B241" i="27" s="1"/>
  <c r="B249" i="27" a="1"/>
  <c r="B249" i="27" s="1"/>
  <c r="B257" i="27" a="1"/>
  <c r="B257" i="27" s="1"/>
  <c r="B265" i="27" a="1"/>
  <c r="B265" i="27" s="1"/>
  <c r="G17" i="27" a="1"/>
  <c r="G17" i="27" s="1"/>
  <c r="G46" i="27" a="1"/>
  <c r="G46" i="27" s="1"/>
  <c r="F58" i="27" a="1"/>
  <c r="F58" i="27" s="1"/>
  <c r="F66" i="27" a="1"/>
  <c r="F66" i="27" s="1"/>
  <c r="F74" i="27" a="1"/>
  <c r="F74" i="27" s="1"/>
  <c r="F78" i="27" a="1"/>
  <c r="F78" i="27" s="1"/>
  <c r="C81" i="27" a="1"/>
  <c r="C81" i="27" s="1"/>
  <c r="C84" i="27" a="1"/>
  <c r="C84" i="27" s="1"/>
  <c r="F86" i="27" a="1"/>
  <c r="F86" i="27" s="1"/>
  <c r="C89" i="27" a="1"/>
  <c r="C89" i="27" s="1"/>
  <c r="C92" i="27" a="1"/>
  <c r="C92" i="27" s="1"/>
  <c r="F94" i="27" a="1"/>
  <c r="F94" i="27" s="1"/>
  <c r="C97" i="27" a="1"/>
  <c r="C97" i="27" s="1"/>
  <c r="C100" i="27" a="1"/>
  <c r="C100" i="27" s="1"/>
  <c r="F102" i="27" a="1"/>
  <c r="F102" i="27" s="1"/>
  <c r="C105" i="27" a="1"/>
  <c r="C105" i="27" s="1"/>
  <c r="C107" i="27" a="1"/>
  <c r="C107" i="27" s="1"/>
  <c r="G108" i="27" a="1"/>
  <c r="G108" i="27" s="1"/>
  <c r="C111" i="27" a="1"/>
  <c r="C111" i="27" s="1"/>
  <c r="G112" i="27" a="1"/>
  <c r="G112" i="27" s="1"/>
  <c r="C115" i="27" a="1"/>
  <c r="C115" i="27" s="1"/>
  <c r="G116" i="27" a="1"/>
  <c r="G116" i="27" s="1"/>
  <c r="C119" i="27" a="1"/>
  <c r="C119" i="27" s="1"/>
  <c r="G120" i="27" a="1"/>
  <c r="G120" i="27" s="1"/>
  <c r="C123" i="27" a="1"/>
  <c r="C123" i="27" s="1"/>
  <c r="G124" i="27" a="1"/>
  <c r="G124" i="27" s="1"/>
  <c r="F126" i="27" a="1"/>
  <c r="F126" i="27" s="1"/>
  <c r="F128" i="27" a="1"/>
  <c r="F128" i="27" s="1"/>
  <c r="F130" i="27" a="1"/>
  <c r="F130" i="27" s="1"/>
  <c r="F132" i="27" a="1"/>
  <c r="F132" i="27" s="1"/>
  <c r="F134" i="27" a="1"/>
  <c r="F134" i="27" s="1"/>
  <c r="F136" i="27" a="1"/>
  <c r="F136" i="27" s="1"/>
  <c r="F138" i="27" a="1"/>
  <c r="F138" i="27" s="1"/>
  <c r="F140" i="27" a="1"/>
  <c r="F140" i="27" s="1"/>
  <c r="F142" i="27" a="1"/>
  <c r="F142" i="27" s="1"/>
  <c r="F144" i="27" a="1"/>
  <c r="F144" i="27" s="1"/>
  <c r="F146" i="27" a="1"/>
  <c r="F146" i="27" s="1"/>
  <c r="F148" i="27" a="1"/>
  <c r="F148" i="27" s="1"/>
  <c r="F150" i="27" a="1"/>
  <c r="F150" i="27" s="1"/>
  <c r="F152" i="27" a="1"/>
  <c r="F152" i="27" s="1"/>
  <c r="F154" i="27" a="1"/>
  <c r="F154" i="27" s="1"/>
  <c r="F156" i="27" a="1"/>
  <c r="F156" i="27" s="1"/>
  <c r="F158" i="27" a="1"/>
  <c r="F158" i="27" s="1"/>
  <c r="F160" i="27" a="1"/>
  <c r="F160" i="27" s="1"/>
  <c r="F162" i="27" a="1"/>
  <c r="F162" i="27" s="1"/>
  <c r="F164" i="27" a="1"/>
  <c r="F164" i="27" s="1"/>
  <c r="F166" i="27" a="1"/>
  <c r="F166" i="27" s="1"/>
  <c r="F168" i="27" a="1"/>
  <c r="F168" i="27" s="1"/>
  <c r="D170" i="27" a="1"/>
  <c r="D170" i="27" s="1"/>
  <c r="D172" i="27" a="1"/>
  <c r="D172" i="27" s="1"/>
  <c r="D174" i="27" a="1"/>
  <c r="D174" i="27" s="1"/>
  <c r="D176" i="27" a="1"/>
  <c r="D176" i="27" s="1"/>
  <c r="D178" i="27" a="1"/>
  <c r="D178" i="27" s="1"/>
  <c r="D180" i="27" a="1"/>
  <c r="D180" i="27" s="1"/>
  <c r="D182" i="27" a="1"/>
  <c r="D182" i="27" s="1"/>
  <c r="D184" i="27" a="1"/>
  <c r="D184" i="27" s="1"/>
  <c r="D186" i="27" a="1"/>
  <c r="D186" i="27" s="1"/>
  <c r="D188" i="27" a="1"/>
  <c r="D188" i="27" s="1"/>
  <c r="D190" i="27" a="1"/>
  <c r="D190" i="27" s="1"/>
  <c r="D192" i="27" a="1"/>
  <c r="D192" i="27" s="1"/>
  <c r="D194" i="27" a="1"/>
  <c r="D194" i="27" s="1"/>
  <c r="D196" i="27" a="1"/>
  <c r="D196" i="27" s="1"/>
  <c r="D198" i="27" a="1"/>
  <c r="D198" i="27" s="1"/>
  <c r="D200" i="27" a="1"/>
  <c r="D200" i="27" s="1"/>
  <c r="D202" i="27" a="1"/>
  <c r="D202" i="27" s="1"/>
  <c r="D204" i="27" a="1"/>
  <c r="D204" i="27" s="1"/>
  <c r="B206" i="27" a="1"/>
  <c r="B206" i="27" s="1"/>
  <c r="G208" i="27" a="1"/>
  <c r="G208" i="27" s="1"/>
  <c r="D210" i="27" a="1"/>
  <c r="D210" i="27" s="1"/>
  <c r="B212" i="27" a="1"/>
  <c r="B212" i="27" s="1"/>
  <c r="H213" i="27" a="1"/>
  <c r="H213" i="27" s="1"/>
  <c r="H215" i="27" a="1"/>
  <c r="H215" i="27" s="1"/>
  <c r="H217" i="27" a="1"/>
  <c r="H217" i="27" s="1"/>
  <c r="A220" i="27" a="1"/>
  <c r="A220" i="27" s="1"/>
  <c r="G221" i="27" a="1"/>
  <c r="G221" i="27" s="1"/>
  <c r="A224" i="27" a="1"/>
  <c r="A224" i="27" s="1"/>
  <c r="G225" i="27" a="1"/>
  <c r="G225" i="27" s="1"/>
  <c r="A228" i="27" a="1"/>
  <c r="A228" i="27" s="1"/>
  <c r="G229" i="27" a="1"/>
  <c r="G229" i="27" s="1"/>
  <c r="A232" i="27" a="1"/>
  <c r="A232" i="27" s="1"/>
  <c r="G233" i="27" a="1"/>
  <c r="G233" i="27" s="1"/>
  <c r="A236" i="27" a="1"/>
  <c r="A236" i="27" s="1"/>
  <c r="G237" i="27" a="1"/>
  <c r="G237" i="27" s="1"/>
  <c r="A240" i="27" a="1"/>
  <c r="A240" i="27" s="1"/>
  <c r="G241" i="27" a="1"/>
  <c r="G241" i="27" s="1"/>
  <c r="A244" i="27" a="1"/>
  <c r="A244" i="27" s="1"/>
  <c r="G245" i="27" a="1"/>
  <c r="G245" i="27" s="1"/>
  <c r="A248" i="27" a="1"/>
  <c r="A248" i="27" s="1"/>
  <c r="G249" i="27" a="1"/>
  <c r="G249" i="27" s="1"/>
  <c r="A252" i="27" a="1"/>
  <c r="A252" i="27" s="1"/>
  <c r="G253" i="27" a="1"/>
  <c r="G253" i="27" s="1"/>
  <c r="A256" i="27" a="1"/>
  <c r="A256" i="27" s="1"/>
  <c r="G257" i="27" a="1"/>
  <c r="G257" i="27" s="1"/>
  <c r="A260" i="27" a="1"/>
  <c r="A260" i="27" s="1"/>
  <c r="G261" i="27" a="1"/>
  <c r="G261" i="27" s="1"/>
  <c r="A264" i="27" a="1"/>
  <c r="A264" i="27" s="1"/>
  <c r="G265" i="27" a="1"/>
  <c r="G265" i="27" s="1"/>
  <c r="A268" i="27" a="1"/>
  <c r="A268" i="27" s="1"/>
  <c r="G269" i="27" a="1"/>
  <c r="G269" i="27" s="1"/>
  <c r="A272" i="27" a="1"/>
  <c r="A272" i="27" s="1"/>
  <c r="G273" i="27" a="1"/>
  <c r="G273" i="27" s="1"/>
  <c r="A276" i="27" a="1"/>
  <c r="A276" i="27" s="1"/>
  <c r="G277" i="27" a="1"/>
  <c r="G277" i="27" s="1"/>
  <c r="B44" i="27" a="1"/>
  <c r="B44" i="27" s="1"/>
  <c r="D56" i="27" a="1"/>
  <c r="D56" i="27" s="1"/>
  <c r="D64" i="27" a="1"/>
  <c r="D64" i="27" s="1"/>
  <c r="D72" i="27" a="1"/>
  <c r="D72" i="27" s="1"/>
  <c r="D80" i="27" a="1"/>
  <c r="D80" i="27" s="1"/>
  <c r="D88" i="27" a="1"/>
  <c r="D88" i="27" s="1"/>
  <c r="D96" i="27" a="1"/>
  <c r="D96" i="27" s="1"/>
  <c r="D104" i="27" a="1"/>
  <c r="D104" i="27" s="1"/>
  <c r="C114" i="27" a="1"/>
  <c r="C114" i="27" s="1"/>
  <c r="E121" i="27" a="1"/>
  <c r="E121" i="27" s="1"/>
  <c r="B129" i="27" a="1"/>
  <c r="B129" i="27" s="1"/>
  <c r="B137" i="27" a="1"/>
  <c r="B137" i="27" s="1"/>
  <c r="B145" i="27" a="1"/>
  <c r="B145" i="27" s="1"/>
  <c r="B153" i="27" a="1"/>
  <c r="B153" i="27" s="1"/>
  <c r="B161" i="27" a="1"/>
  <c r="B161" i="27" s="1"/>
  <c r="B169" i="27" a="1"/>
  <c r="B169" i="27" s="1"/>
  <c r="B177" i="27" a="1"/>
  <c r="B177" i="27" s="1"/>
  <c r="B185" i="27" a="1"/>
  <c r="B185" i="27" s="1"/>
  <c r="B194" i="27" a="1"/>
  <c r="B194" i="27" s="1"/>
  <c r="B202" i="27" a="1"/>
  <c r="B202" i="27" s="1"/>
  <c r="H208" i="27" a="1"/>
  <c r="H208" i="27" s="1"/>
  <c r="E215" i="27" a="1"/>
  <c r="E215" i="27" s="1"/>
  <c r="C222" i="27" a="1"/>
  <c r="C222" i="27" s="1"/>
  <c r="B231" i="27" a="1"/>
  <c r="B231" i="27" s="1"/>
  <c r="C238" i="27" a="1"/>
  <c r="C238" i="27" s="1"/>
  <c r="B247" i="27" a="1"/>
  <c r="B247" i="27" s="1"/>
  <c r="C254" i="27" a="1"/>
  <c r="C254" i="27" s="1"/>
  <c r="B263" i="27" a="1"/>
  <c r="B263" i="27" s="1"/>
  <c r="C270" i="27" a="1"/>
  <c r="C270" i="27" s="1"/>
  <c r="C274" i="27" a="1"/>
  <c r="C274" i="27" s="1"/>
  <c r="C278" i="27" a="1"/>
  <c r="C278" i="27" s="1"/>
  <c r="E280" i="27" a="1"/>
  <c r="E280" i="27" s="1"/>
  <c r="C282" i="27" a="1"/>
  <c r="C282" i="27" s="1"/>
  <c r="E284" i="27" a="1"/>
  <c r="E284" i="27" s="1"/>
  <c r="C286" i="27" a="1"/>
  <c r="C286" i="27" s="1"/>
  <c r="E288" i="27" a="1"/>
  <c r="E288" i="27" s="1"/>
  <c r="C290" i="27" a="1"/>
  <c r="C290" i="27" s="1"/>
  <c r="E292" i="27" a="1"/>
  <c r="E292" i="27" s="1"/>
  <c r="F294" i="27" a="1"/>
  <c r="F294" i="27" s="1"/>
  <c r="F296" i="27" a="1"/>
  <c r="F296" i="27" s="1"/>
  <c r="H298" i="27" a="1"/>
  <c r="H298" i="27" s="1"/>
  <c r="B301" i="27" a="1"/>
  <c r="B301" i="27" s="1"/>
  <c r="G302" i="27" a="1"/>
  <c r="G302" i="27" s="1"/>
  <c r="G304" i="27" a="1"/>
  <c r="G304" i="27" s="1"/>
  <c r="G306" i="27" a="1"/>
  <c r="G306" i="27" s="1"/>
  <c r="G308" i="27" a="1"/>
  <c r="G308" i="27" s="1"/>
  <c r="G310" i="27" a="1"/>
  <c r="G310" i="27" s="1"/>
  <c r="G312" i="27" a="1"/>
  <c r="G312" i="27" s="1"/>
  <c r="E314" i="27" a="1"/>
  <c r="E314" i="27" s="1"/>
  <c r="G316" i="27" a="1"/>
  <c r="G316" i="27" s="1"/>
  <c r="E318" i="27" a="1"/>
  <c r="E318" i="27" s="1"/>
  <c r="C320" i="27" a="1"/>
  <c r="C320" i="27" s="1"/>
  <c r="G322" i="27" a="1"/>
  <c r="G322" i="27" s="1"/>
  <c r="E324" i="27" a="1"/>
  <c r="E324" i="27" s="1"/>
  <c r="G326" i="27" a="1"/>
  <c r="G326" i="27" s="1"/>
  <c r="E328" i="27" a="1"/>
  <c r="E328" i="27" s="1"/>
  <c r="E330" i="27" a="1"/>
  <c r="E330" i="27" s="1"/>
  <c r="E332" i="27" a="1"/>
  <c r="E332" i="27" s="1"/>
  <c r="E334" i="27" a="1"/>
  <c r="E334" i="27" s="1"/>
  <c r="E336" i="27" a="1"/>
  <c r="E336" i="27" s="1"/>
  <c r="E338" i="27" a="1"/>
  <c r="E338" i="27" s="1"/>
  <c r="E340" i="27" a="1"/>
  <c r="E340" i="27" s="1"/>
  <c r="E342" i="27" a="1"/>
  <c r="E342" i="27" s="1"/>
  <c r="E344" i="27" a="1"/>
  <c r="E344" i="27" s="1"/>
  <c r="E346" i="27" a="1"/>
  <c r="E346" i="27" s="1"/>
  <c r="E348" i="27" a="1"/>
  <c r="E348" i="27" s="1"/>
  <c r="C350" i="27" a="1"/>
  <c r="C350" i="27" s="1"/>
  <c r="C352" i="27" a="1"/>
  <c r="C352" i="27" s="1"/>
  <c r="C354" i="27" a="1"/>
  <c r="C354" i="27" s="1"/>
  <c r="C356" i="27" a="1"/>
  <c r="C356" i="27" s="1"/>
  <c r="C358" i="27" a="1"/>
  <c r="C358" i="27" s="1"/>
  <c r="C360" i="27" a="1"/>
  <c r="C360" i="27" s="1"/>
  <c r="C362" i="27" a="1"/>
  <c r="C362" i="27" s="1"/>
  <c r="C364" i="27" a="1"/>
  <c r="C364" i="27" s="1"/>
  <c r="D366" i="27" a="1"/>
  <c r="D366" i="27" s="1"/>
  <c r="D368" i="27" a="1"/>
  <c r="D368" i="27" s="1"/>
  <c r="D370" i="27" a="1"/>
  <c r="D370" i="27" s="1"/>
  <c r="D372" i="27" a="1"/>
  <c r="D372" i="27" s="1"/>
  <c r="D374" i="27" a="1"/>
  <c r="D374" i="27" s="1"/>
  <c r="D376" i="27" a="1"/>
  <c r="D376" i="27" s="1"/>
  <c r="D378" i="27" a="1"/>
  <c r="D378" i="27" s="1"/>
  <c r="D380" i="27" a="1"/>
  <c r="D380" i="27" s="1"/>
  <c r="D382" i="27" a="1"/>
  <c r="D382" i="27" s="1"/>
  <c r="D384" i="27" a="1"/>
  <c r="D384" i="27" s="1"/>
  <c r="D386" i="27" a="1"/>
  <c r="D386" i="27" s="1"/>
  <c r="D388" i="27" a="1"/>
  <c r="D388" i="27" s="1"/>
  <c r="D390" i="27" a="1"/>
  <c r="D390" i="27" s="1"/>
  <c r="D392" i="27" a="1"/>
  <c r="D392" i="27" s="1"/>
  <c r="D394" i="27" a="1"/>
  <c r="D394" i="27" s="1"/>
  <c r="D396" i="27" a="1"/>
  <c r="D396" i="27" s="1"/>
  <c r="D398" i="27" a="1"/>
  <c r="D398" i="27" s="1"/>
  <c r="D400" i="27" a="1"/>
  <c r="D400" i="27" s="1"/>
  <c r="D402" i="27" a="1"/>
  <c r="D402" i="27" s="1"/>
  <c r="D404" i="27" a="1"/>
  <c r="D404" i="27" s="1"/>
  <c r="D406" i="27" a="1"/>
  <c r="D406" i="27" s="1"/>
  <c r="D408" i="27" a="1"/>
  <c r="D408" i="27" s="1"/>
  <c r="D410" i="27" a="1"/>
  <c r="D410" i="27" s="1"/>
  <c r="D412" i="27" a="1"/>
  <c r="D412" i="27" s="1"/>
  <c r="D414" i="27" a="1"/>
  <c r="D414" i="27" s="1"/>
  <c r="D416" i="27" a="1"/>
  <c r="D416" i="27" s="1"/>
  <c r="D418" i="27" a="1"/>
  <c r="D418" i="27" s="1"/>
  <c r="D420" i="27" a="1"/>
  <c r="D420" i="27" s="1"/>
  <c r="B24" i="27" a="1"/>
  <c r="B24" i="27" s="1"/>
  <c r="D18" i="27" a="1"/>
  <c r="D18" i="27" s="1"/>
  <c r="G33" i="27" a="1"/>
  <c r="G33" i="27" s="1"/>
  <c r="B50" i="27" a="1"/>
  <c r="B50" i="27" s="1"/>
  <c r="E50" i="27" a="1"/>
  <c r="E50" i="27" s="1"/>
  <c r="G68" i="27" a="1"/>
  <c r="G68" i="27" s="1"/>
  <c r="G84" i="27" a="1"/>
  <c r="G84" i="27" s="1"/>
  <c r="G100" i="27" a="1"/>
  <c r="G100" i="27" s="1"/>
  <c r="C117" i="27" a="1"/>
  <c r="C117" i="27" s="1"/>
  <c r="F133" i="27" a="1"/>
  <c r="F133" i="27" s="1"/>
  <c r="H146" i="27" a="1"/>
  <c r="H146" i="27" s="1"/>
  <c r="H154" i="27" a="1"/>
  <c r="H154" i="27" s="1"/>
  <c r="H162" i="27" a="1"/>
  <c r="H162" i="27" s="1"/>
  <c r="C171" i="27" a="1"/>
  <c r="C171" i="27" s="1"/>
  <c r="C179" i="27" a="1"/>
  <c r="C179" i="27" s="1"/>
  <c r="C187" i="27" a="1"/>
  <c r="C187" i="27" s="1"/>
  <c r="D195" i="27" a="1"/>
  <c r="D195" i="27" s="1"/>
  <c r="D203" i="27" a="1"/>
  <c r="D203" i="27" s="1"/>
  <c r="E211" i="27" a="1"/>
  <c r="E211" i="27" s="1"/>
  <c r="G219" i="27" a="1"/>
  <c r="G219" i="27" s="1"/>
  <c r="G227" i="27" a="1"/>
  <c r="G227" i="27" s="1"/>
  <c r="G235" i="27" a="1"/>
  <c r="G235" i="27" s="1"/>
  <c r="G243" i="27" a="1"/>
  <c r="G243" i="27" s="1"/>
  <c r="G251" i="27" a="1"/>
  <c r="G251" i="27" s="1"/>
  <c r="G259" i="27" a="1"/>
  <c r="G259" i="27" s="1"/>
  <c r="G267" i="27" a="1"/>
  <c r="G267" i="27" s="1"/>
  <c r="G275" i="27" a="1"/>
  <c r="G275" i="27" s="1"/>
  <c r="H37" i="27" a="1"/>
  <c r="H37" i="27" s="1"/>
  <c r="E55" i="27" a="1"/>
  <c r="E55" i="27" s="1"/>
  <c r="E63" i="27" a="1"/>
  <c r="E63" i="27" s="1"/>
  <c r="E71" i="27" a="1"/>
  <c r="E71" i="27" s="1"/>
  <c r="E79" i="27" a="1"/>
  <c r="E79" i="27" s="1"/>
  <c r="E87" i="27" a="1"/>
  <c r="E87" i="27" s="1"/>
  <c r="E95" i="27" a="1"/>
  <c r="E95" i="27" s="1"/>
  <c r="E103" i="27" a="1"/>
  <c r="E103" i="27" s="1"/>
  <c r="E111" i="27" a="1"/>
  <c r="E111" i="27" s="1"/>
  <c r="E119" i="27" a="1"/>
  <c r="E119" i="27" s="1"/>
  <c r="G127" i="27" a="1"/>
  <c r="G127" i="27" s="1"/>
  <c r="G135" i="27" a="1"/>
  <c r="G135" i="27" s="1"/>
  <c r="G143" i="27" a="1"/>
  <c r="G143" i="27" s="1"/>
  <c r="G151" i="27" a="1"/>
  <c r="G151" i="27" s="1"/>
  <c r="G159" i="27" a="1"/>
  <c r="G159" i="27" s="1"/>
  <c r="G167" i="27" a="1"/>
  <c r="G167" i="27" s="1"/>
  <c r="F175" i="27" a="1"/>
  <c r="F175" i="27" s="1"/>
  <c r="F183" i="27" a="1"/>
  <c r="F183" i="27" s="1"/>
  <c r="E191" i="27" a="1"/>
  <c r="E191" i="27" s="1"/>
  <c r="E199" i="27" a="1"/>
  <c r="E199" i="27" s="1"/>
  <c r="H207" i="27" a="1"/>
  <c r="H207" i="27" s="1"/>
  <c r="G215" i="27" a="1"/>
  <c r="G215" i="27" s="1"/>
  <c r="D223" i="27" a="1"/>
  <c r="D223" i="27" s="1"/>
  <c r="D231" i="27" a="1"/>
  <c r="D231" i="27" s="1"/>
  <c r="D239" i="27" a="1"/>
  <c r="D239" i="27" s="1"/>
  <c r="D247" i="27" a="1"/>
  <c r="D247" i="27" s="1"/>
  <c r="D255" i="27" a="1"/>
  <c r="D255" i="27" s="1"/>
  <c r="D263" i="27" a="1"/>
  <c r="D263" i="27" s="1"/>
  <c r="A11" i="27" a="1"/>
  <c r="A11" i="27" s="1"/>
  <c r="H41" i="27" a="1"/>
  <c r="H41" i="27" s="1"/>
  <c r="F56" i="27" a="1"/>
  <c r="F56" i="27" s="1"/>
  <c r="F64" i="27" a="1"/>
  <c r="F64" i="27" s="1"/>
  <c r="F72" i="27" a="1"/>
  <c r="F72" i="27" s="1"/>
  <c r="C78" i="27" a="1"/>
  <c r="C78" i="27" s="1"/>
  <c r="F80" i="27" a="1"/>
  <c r="F80" i="27" s="1"/>
  <c r="C83" i="27" a="1"/>
  <c r="C83" i="27" s="1"/>
  <c r="C86" i="27" a="1"/>
  <c r="C86" i="27" s="1"/>
  <c r="F88" i="27" a="1"/>
  <c r="F88" i="27" s="1"/>
  <c r="C91" i="27" a="1"/>
  <c r="C91" i="27" s="1"/>
  <c r="C94" i="27" a="1"/>
  <c r="C94" i="27" s="1"/>
  <c r="F96" i="27" a="1"/>
  <c r="F96" i="27" s="1"/>
  <c r="C99" i="27" a="1"/>
  <c r="C99" i="27" s="1"/>
  <c r="C102" i="27" a="1"/>
  <c r="C102" i="27" s="1"/>
  <c r="F104" i="27" a="1"/>
  <c r="F104" i="27" s="1"/>
  <c r="F106" i="27" a="1"/>
  <c r="F106" i="27" s="1"/>
  <c r="D108" i="27" a="1"/>
  <c r="D108" i="27" s="1"/>
  <c r="E110" i="27" a="1"/>
  <c r="E110" i="27" s="1"/>
  <c r="D112" i="27" a="1"/>
  <c r="D112" i="27" s="1"/>
  <c r="E114" i="27" a="1"/>
  <c r="E114" i="27" s="1"/>
  <c r="D116" i="27" a="1"/>
  <c r="D116" i="27" s="1"/>
  <c r="E118" i="27" a="1"/>
  <c r="E118" i="27" s="1"/>
  <c r="D120" i="27" a="1"/>
  <c r="D120" i="27" s="1"/>
  <c r="E122" i="27" a="1"/>
  <c r="E122" i="27" s="1"/>
  <c r="D124" i="27" a="1"/>
  <c r="D124" i="27" s="1"/>
  <c r="C126" i="27" a="1"/>
  <c r="C126" i="27" s="1"/>
  <c r="H127" i="27" a="1"/>
  <c r="H127" i="27" s="1"/>
  <c r="H129" i="27" a="1"/>
  <c r="H129" i="27" s="1"/>
  <c r="H131" i="27" a="1"/>
  <c r="H131" i="27" s="1"/>
  <c r="H133" i="27" a="1"/>
  <c r="H133" i="27" s="1"/>
  <c r="H135" i="27" a="1"/>
  <c r="H135" i="27" s="1"/>
  <c r="H137" i="27" a="1"/>
  <c r="H137" i="27" s="1"/>
  <c r="H139" i="27" a="1"/>
  <c r="H139" i="27" s="1"/>
  <c r="H141" i="27" a="1"/>
  <c r="H141" i="27" s="1"/>
  <c r="H143" i="27" a="1"/>
  <c r="H143" i="27" s="1"/>
  <c r="H145" i="27" a="1"/>
  <c r="H145" i="27" s="1"/>
  <c r="H147" i="27" a="1"/>
  <c r="H147" i="27" s="1"/>
  <c r="H149" i="27" a="1"/>
  <c r="H149" i="27" s="1"/>
  <c r="H151" i="27" a="1"/>
  <c r="H151" i="27" s="1"/>
  <c r="H153" i="27" a="1"/>
  <c r="H153" i="27" s="1"/>
  <c r="H155" i="27" a="1"/>
  <c r="H155" i="27" s="1"/>
  <c r="H157" i="27" a="1"/>
  <c r="H157" i="27" s="1"/>
  <c r="H159" i="27" a="1"/>
  <c r="H159" i="27" s="1"/>
  <c r="H161" i="27" a="1"/>
  <c r="H161" i="27" s="1"/>
  <c r="H163" i="27" a="1"/>
  <c r="H163" i="27" s="1"/>
  <c r="H165" i="27" a="1"/>
  <c r="H165" i="27" s="1"/>
  <c r="H167" i="27" a="1"/>
  <c r="H167" i="27" s="1"/>
  <c r="G169" i="27" a="1"/>
  <c r="G169" i="27" s="1"/>
  <c r="G171" i="27" a="1"/>
  <c r="G171" i="27" s="1"/>
  <c r="G173" i="27" a="1"/>
  <c r="G173" i="27" s="1"/>
  <c r="G175" i="27" a="1"/>
  <c r="G175" i="27" s="1"/>
  <c r="G177" i="27" a="1"/>
  <c r="G177" i="27" s="1"/>
  <c r="G179" i="27" a="1"/>
  <c r="G179" i="27" s="1"/>
  <c r="G181" i="27" a="1"/>
  <c r="G181" i="27" s="1"/>
  <c r="G183" i="27" a="1"/>
  <c r="G183" i="27" s="1"/>
  <c r="G185" i="27" a="1"/>
  <c r="G185" i="27" s="1"/>
  <c r="G187" i="27" a="1"/>
  <c r="G187" i="27" s="1"/>
  <c r="F189" i="27" a="1"/>
  <c r="F189" i="27" s="1"/>
  <c r="F191" i="27" a="1"/>
  <c r="F191" i="27" s="1"/>
  <c r="F193" i="27" a="1"/>
  <c r="F193" i="27" s="1"/>
  <c r="F195" i="27" a="1"/>
  <c r="F195" i="27" s="1"/>
  <c r="F197" i="27" a="1"/>
  <c r="F197" i="27" s="1"/>
  <c r="F199" i="27" a="1"/>
  <c r="F199" i="27" s="1"/>
  <c r="F201" i="27" a="1"/>
  <c r="F201" i="27" s="1"/>
  <c r="F203" i="27" a="1"/>
  <c r="F203" i="27" s="1"/>
  <c r="G205" i="27" a="1"/>
  <c r="G205" i="27" s="1"/>
  <c r="A208" i="27" a="1"/>
  <c r="A208" i="27" s="1"/>
  <c r="A210" i="27" a="1"/>
  <c r="A210" i="27" s="1"/>
  <c r="G211" i="27" a="1"/>
  <c r="G211" i="27" s="1"/>
  <c r="D213" i="27" a="1"/>
  <c r="D213" i="27" s="1"/>
  <c r="D215" i="27" a="1"/>
  <c r="D215" i="27" s="1"/>
  <c r="D217" i="27" a="1"/>
  <c r="D217" i="27" s="1"/>
  <c r="E219" i="27" a="1"/>
  <c r="E219" i="27" s="1"/>
  <c r="C221" i="27" a="1"/>
  <c r="C221" i="27" s="1"/>
  <c r="E223" i="27" a="1"/>
  <c r="E223" i="27" s="1"/>
  <c r="C225" i="27" a="1"/>
  <c r="C225" i="27" s="1"/>
  <c r="E227" i="27" a="1"/>
  <c r="E227" i="27" s="1"/>
  <c r="C229" i="27" a="1"/>
  <c r="C229" i="27" s="1"/>
  <c r="E231" i="27" a="1"/>
  <c r="E231" i="27" s="1"/>
  <c r="C233" i="27" a="1"/>
  <c r="C233" i="27" s="1"/>
  <c r="E235" i="27" a="1"/>
  <c r="E235" i="27" s="1"/>
  <c r="C237" i="27" a="1"/>
  <c r="C237" i="27" s="1"/>
  <c r="E239" i="27" a="1"/>
  <c r="E239" i="27" s="1"/>
  <c r="C241" i="27" a="1"/>
  <c r="C241" i="27" s="1"/>
  <c r="E243" i="27" a="1"/>
  <c r="E243" i="27" s="1"/>
  <c r="C245" i="27" a="1"/>
  <c r="C245" i="27" s="1"/>
  <c r="E247" i="27" a="1"/>
  <c r="E247" i="27" s="1"/>
  <c r="C249" i="27" a="1"/>
  <c r="C249" i="27" s="1"/>
  <c r="E251" i="27" a="1"/>
  <c r="E251" i="27" s="1"/>
  <c r="C253" i="27" a="1"/>
  <c r="C253" i="27" s="1"/>
  <c r="E255" i="27" a="1"/>
  <c r="E255" i="27" s="1"/>
  <c r="C257" i="27" a="1"/>
  <c r="C257" i="27" s="1"/>
  <c r="E259" i="27" a="1"/>
  <c r="E259" i="27" s="1"/>
  <c r="C261" i="27" a="1"/>
  <c r="C261" i="27" s="1"/>
  <c r="E263" i="27" a="1"/>
  <c r="E263" i="27" s="1"/>
  <c r="C265" i="27" a="1"/>
  <c r="C265" i="27" s="1"/>
  <c r="E267" i="27" a="1"/>
  <c r="E267" i="27" s="1"/>
  <c r="C269" i="27" a="1"/>
  <c r="C269" i="27" s="1"/>
  <c r="E271" i="27" a="1"/>
  <c r="E271" i="27" s="1"/>
  <c r="C273" i="27" a="1"/>
  <c r="C273" i="27" s="1"/>
  <c r="E275" i="27" a="1"/>
  <c r="E275" i="27" s="1"/>
  <c r="C277" i="27" a="1"/>
  <c r="C277" i="27" s="1"/>
  <c r="A37" i="27" a="1"/>
  <c r="A37" i="27" s="1"/>
  <c r="A55" i="27" a="1"/>
  <c r="A55" i="27" s="1"/>
  <c r="A63" i="27" a="1"/>
  <c r="A63" i="27" s="1"/>
  <c r="A71" i="27" a="1"/>
  <c r="A71" i="27" s="1"/>
  <c r="A79" i="27" a="1"/>
  <c r="A79" i="27" s="1"/>
  <c r="A87" i="27" a="1"/>
  <c r="A87" i="27" s="1"/>
  <c r="A95" i="27" a="1"/>
  <c r="A95" i="27" s="1"/>
  <c r="A103" i="27" a="1"/>
  <c r="A103" i="27" s="1"/>
  <c r="H112" i="27" a="1"/>
  <c r="H112" i="27" s="1"/>
  <c r="B120" i="27" a="1"/>
  <c r="B120" i="27" s="1"/>
  <c r="E127" i="27" a="1"/>
  <c r="E127" i="27" s="1"/>
  <c r="E135" i="27" a="1"/>
  <c r="E135" i="27" s="1"/>
  <c r="E143" i="27" a="1"/>
  <c r="E143" i="27" s="1"/>
  <c r="E151" i="27" a="1"/>
  <c r="E151" i="27" s="1"/>
  <c r="E159" i="27" a="1"/>
  <c r="E159" i="27" s="1"/>
  <c r="E167" i="27" a="1"/>
  <c r="E167" i="27" s="1"/>
  <c r="E174" i="27" a="1"/>
  <c r="E174" i="27" s="1"/>
  <c r="E182" i="27" a="1"/>
  <c r="E182" i="27" s="1"/>
  <c r="E192" i="27" a="1"/>
  <c r="E192" i="27" s="1"/>
  <c r="E200" i="27" a="1"/>
  <c r="E200" i="27" s="1"/>
  <c r="B207" i="27" a="1"/>
  <c r="B207" i="27" s="1"/>
  <c r="A214" i="27" a="1"/>
  <c r="A214" i="27" s="1"/>
  <c r="E220" i="27" a="1"/>
  <c r="E220" i="27" s="1"/>
  <c r="D229" i="27" a="1"/>
  <c r="D229" i="27" s="1"/>
  <c r="E236" i="27" a="1"/>
  <c r="E236" i="27" s="1"/>
  <c r="D245" i="27" a="1"/>
  <c r="D245" i="27" s="1"/>
  <c r="E252" i="27" a="1"/>
  <c r="E252" i="27" s="1"/>
  <c r="D261" i="27" a="1"/>
  <c r="D261" i="27" s="1"/>
  <c r="E268" i="27" a="1"/>
  <c r="E268" i="27" s="1"/>
  <c r="D273" i="27" a="1"/>
  <c r="D273" i="27" s="1"/>
  <c r="H277" i="27" a="1"/>
  <c r="H277" i="27" s="1"/>
  <c r="F279" i="27" a="1"/>
  <c r="F279" i="27" s="1"/>
  <c r="H281" i="27" a="1"/>
  <c r="H281" i="27" s="1"/>
  <c r="F283" i="27" a="1"/>
  <c r="F283" i="27" s="1"/>
  <c r="H285" i="27" a="1"/>
  <c r="H285" i="27" s="1"/>
  <c r="F287" i="27" a="1"/>
  <c r="F287" i="27" s="1"/>
  <c r="H289" i="27" a="1"/>
  <c r="H289" i="27" s="1"/>
  <c r="F291" i="27" a="1"/>
  <c r="F291" i="27" s="1"/>
  <c r="B294" i="27" a="1"/>
  <c r="B294" i="27" s="1"/>
  <c r="C296" i="27" a="1"/>
  <c r="C296" i="27" s="1"/>
  <c r="D298" i="27" a="1"/>
  <c r="D298" i="27" s="1"/>
  <c r="F300" i="27" a="1"/>
  <c r="F300" i="27" s="1"/>
  <c r="D302" i="27" a="1"/>
  <c r="D302" i="27" s="1"/>
  <c r="D304" i="27" a="1"/>
  <c r="D304" i="27" s="1"/>
  <c r="D306" i="27" a="1"/>
  <c r="D306" i="27" s="1"/>
  <c r="D308" i="27" a="1"/>
  <c r="D308" i="27" s="1"/>
  <c r="D310" i="27" a="1"/>
  <c r="D310" i="27" s="1"/>
  <c r="D312" i="27" a="1"/>
  <c r="D312" i="27" s="1"/>
  <c r="B314" i="27" a="1"/>
  <c r="B314" i="27" s="1"/>
  <c r="H315" i="27" a="1"/>
  <c r="H315" i="27" s="1"/>
  <c r="B318" i="27" a="1"/>
  <c r="B318" i="27" s="1"/>
  <c r="G319" i="27" a="1"/>
  <c r="G319" i="27" s="1"/>
  <c r="H321" i="27" a="1"/>
  <c r="H321" i="27" s="1"/>
  <c r="B324" i="27" a="1"/>
  <c r="B324" i="27" s="1"/>
  <c r="H325" i="27" a="1"/>
  <c r="H325" i="27" s="1"/>
  <c r="B328" i="27" a="1"/>
  <c r="B328" i="27" s="1"/>
  <c r="A330" i="27" a="1"/>
  <c r="A330" i="27" s="1"/>
  <c r="A332" i="27" a="1"/>
  <c r="A332" i="27" s="1"/>
  <c r="A334" i="27" a="1"/>
  <c r="A334" i="27" s="1"/>
  <c r="A336" i="27" a="1"/>
  <c r="A336" i="27" s="1"/>
  <c r="A338" i="27" a="1"/>
  <c r="A338" i="27" s="1"/>
  <c r="A340" i="27" a="1"/>
  <c r="A340" i="27" s="1"/>
  <c r="A342" i="27" a="1"/>
  <c r="A342" i="27" s="1"/>
  <c r="A344" i="27" a="1"/>
  <c r="A344" i="27" s="1"/>
  <c r="A346" i="27" a="1"/>
  <c r="A346" i="27" s="1"/>
  <c r="A348" i="27" a="1"/>
  <c r="A348" i="27" s="1"/>
  <c r="G349" i="27" a="1"/>
  <c r="G349" i="27" s="1"/>
  <c r="G351" i="27" a="1"/>
  <c r="G351" i="27" s="1"/>
  <c r="G353" i="27" a="1"/>
  <c r="G353" i="27" s="1"/>
  <c r="G355" i="27" a="1"/>
  <c r="G355" i="27" s="1"/>
  <c r="G357" i="27" a="1"/>
  <c r="G357" i="27" s="1"/>
  <c r="G359" i="27" a="1"/>
  <c r="G359" i="27" s="1"/>
  <c r="G361" i="27" a="1"/>
  <c r="G361" i="27" s="1"/>
  <c r="G363" i="27" a="1"/>
  <c r="G363" i="27" s="1"/>
  <c r="G365" i="27" a="1"/>
  <c r="G365" i="27" s="1"/>
  <c r="G367" i="27" a="1"/>
  <c r="G367" i="27" s="1"/>
  <c r="G369" i="27" a="1"/>
  <c r="G369" i="27" s="1"/>
  <c r="G371" i="27" a="1"/>
  <c r="G371" i="27" s="1"/>
  <c r="G373" i="27" a="1"/>
  <c r="G373" i="27" s="1"/>
  <c r="G375" i="27" a="1"/>
  <c r="G375" i="27" s="1"/>
  <c r="G377" i="27" a="1"/>
  <c r="G377" i="27" s="1"/>
  <c r="G379" i="27" a="1"/>
  <c r="G379" i="27" s="1"/>
  <c r="G381" i="27" a="1"/>
  <c r="G381" i="27" s="1"/>
  <c r="G383" i="27" a="1"/>
  <c r="G383" i="27" s="1"/>
  <c r="G385" i="27" a="1"/>
  <c r="G385" i="27" s="1"/>
  <c r="G387" i="27" a="1"/>
  <c r="G387" i="27" s="1"/>
  <c r="G389" i="27" a="1"/>
  <c r="G389" i="27" s="1"/>
  <c r="G391" i="27" a="1"/>
  <c r="G391" i="27" s="1"/>
  <c r="G393" i="27" a="1"/>
  <c r="G393" i="27" s="1"/>
  <c r="G395" i="27" a="1"/>
  <c r="G395" i="27" s="1"/>
  <c r="G397" i="27" a="1"/>
  <c r="G397" i="27" s="1"/>
  <c r="G399" i="27" a="1"/>
  <c r="G399" i="27" s="1"/>
  <c r="G401" i="27" a="1"/>
  <c r="G401" i="27" s="1"/>
  <c r="G403" i="27" a="1"/>
  <c r="G403" i="27" s="1"/>
  <c r="G405" i="27" a="1"/>
  <c r="G405" i="27" s="1"/>
  <c r="G407" i="27" a="1"/>
  <c r="G407" i="27" s="1"/>
  <c r="G409" i="27" a="1"/>
  <c r="G409" i="27" s="1"/>
  <c r="G411" i="27" a="1"/>
  <c r="G411" i="27" s="1"/>
  <c r="G14" i="27" a="1"/>
  <c r="G14" i="27" s="1"/>
  <c r="G64" i="27" a="1"/>
  <c r="G64" i="27" s="1"/>
  <c r="F129" i="27" a="1"/>
  <c r="F129" i="27" s="1"/>
  <c r="H168" i="27" a="1"/>
  <c r="H168" i="27" s="1"/>
  <c r="D201" i="27" a="1"/>
  <c r="D201" i="27" s="1"/>
  <c r="A234" i="27" a="1"/>
  <c r="A234" i="27" s="1"/>
  <c r="A266" i="27" a="1"/>
  <c r="A266" i="27" s="1"/>
  <c r="E61" i="27" a="1"/>
  <c r="E61" i="27" s="1"/>
  <c r="E93" i="27" a="1"/>
  <c r="E93" i="27" s="1"/>
  <c r="D125" i="27" a="1"/>
  <c r="D125" i="27" s="1"/>
  <c r="G157" i="27" a="1"/>
  <c r="G157" i="27" s="1"/>
  <c r="E189" i="27" a="1"/>
  <c r="E189" i="27" s="1"/>
  <c r="B221" i="27" a="1"/>
  <c r="B221" i="27" s="1"/>
  <c r="B253" i="27" a="1"/>
  <c r="B253" i="27" s="1"/>
  <c r="F54" i="27" a="1"/>
  <c r="F54" i="27" s="1"/>
  <c r="C80" i="27" a="1"/>
  <c r="C80" i="27" s="1"/>
  <c r="F90" i="27" a="1"/>
  <c r="F90" i="27" s="1"/>
  <c r="C101" i="27" a="1"/>
  <c r="C101" i="27" s="1"/>
  <c r="H109" i="27" a="1"/>
  <c r="H109" i="27" s="1"/>
  <c r="H117" i="27" a="1"/>
  <c r="H117" i="27" s="1"/>
  <c r="E125" i="27" a="1"/>
  <c r="E125" i="27" s="1"/>
  <c r="D133" i="27" a="1"/>
  <c r="D133" i="27" s="1"/>
  <c r="D141" i="27" a="1"/>
  <c r="D141" i="27" s="1"/>
  <c r="D149" i="27" a="1"/>
  <c r="D149" i="27" s="1"/>
  <c r="D157" i="27" a="1"/>
  <c r="D157" i="27" s="1"/>
  <c r="D165" i="27" a="1"/>
  <c r="D165" i="27" s="1"/>
  <c r="D173" i="27" a="1"/>
  <c r="D173" i="27" s="1"/>
  <c r="D181" i="27" a="1"/>
  <c r="D181" i="27" s="1"/>
  <c r="C189" i="27" a="1"/>
  <c r="C189" i="27" s="1"/>
  <c r="C197" i="27" a="1"/>
  <c r="C197" i="27" s="1"/>
  <c r="C205" i="27" a="1"/>
  <c r="C205" i="27" s="1"/>
  <c r="A213" i="27" a="1"/>
  <c r="A213" i="27" s="1"/>
  <c r="H220" i="27" a="1"/>
  <c r="H220" i="27" s="1"/>
  <c r="H228" i="27" a="1"/>
  <c r="H228" i="27" s="1"/>
  <c r="H236" i="27" a="1"/>
  <c r="H236" i="27" s="1"/>
  <c r="H244" i="27" a="1"/>
  <c r="H244" i="27" s="1"/>
  <c r="H252" i="27" a="1"/>
  <c r="H252" i="27" s="1"/>
  <c r="H260" i="27" a="1"/>
  <c r="H260" i="27" s="1"/>
  <c r="H268" i="27" a="1"/>
  <c r="H268" i="27" s="1"/>
  <c r="H276" i="27" a="1"/>
  <c r="H276" i="27" s="1"/>
  <c r="D68" i="27" a="1"/>
  <c r="D68" i="27" s="1"/>
  <c r="D100" i="27" a="1"/>
  <c r="D100" i="27" s="1"/>
  <c r="C132" i="27" a="1"/>
  <c r="C132" i="27" s="1"/>
  <c r="C164" i="27" a="1"/>
  <c r="C164" i="27" s="1"/>
  <c r="A199" i="27" a="1"/>
  <c r="A199" i="27" s="1"/>
  <c r="F227" i="27" a="1"/>
  <c r="F227" i="27" s="1"/>
  <c r="F259" i="27" a="1"/>
  <c r="F259" i="27" s="1"/>
  <c r="B279" i="27" a="1"/>
  <c r="B279" i="27" s="1"/>
  <c r="B287" i="27" a="1"/>
  <c r="B287" i="27" s="1"/>
  <c r="H295" i="27" a="1"/>
  <c r="H295" i="27" s="1"/>
  <c r="A304" i="27" a="1"/>
  <c r="A304" i="27" s="1"/>
  <c r="A312" i="27" a="1"/>
  <c r="A312" i="27" s="1"/>
  <c r="D319" i="27" a="1"/>
  <c r="D319" i="27" s="1"/>
  <c r="F327" i="27" a="1"/>
  <c r="F327" i="27" s="1"/>
  <c r="E335" i="27" a="1"/>
  <c r="E335" i="27" s="1"/>
  <c r="E343" i="27" a="1"/>
  <c r="E343" i="27" s="1"/>
  <c r="D351" i="27" a="1"/>
  <c r="D351" i="27" s="1"/>
  <c r="D359" i="27" a="1"/>
  <c r="D359" i="27" s="1"/>
  <c r="D367" i="27" a="1"/>
  <c r="D367" i="27" s="1"/>
  <c r="D375" i="27" a="1"/>
  <c r="D375" i="27" s="1"/>
  <c r="D383" i="27" a="1"/>
  <c r="D383" i="27" s="1"/>
  <c r="D391" i="27" a="1"/>
  <c r="D391" i="27" s="1"/>
  <c r="D399" i="27" a="1"/>
  <c r="D399" i="27" s="1"/>
  <c r="D407" i="27" a="1"/>
  <c r="D407" i="27" s="1"/>
  <c r="D413" i="27" a="1"/>
  <c r="D413" i="27" s="1"/>
  <c r="G415" i="27" a="1"/>
  <c r="G415" i="27" s="1"/>
  <c r="G418" i="27" a="1"/>
  <c r="G418" i="27" s="1"/>
  <c r="D421" i="27" a="1"/>
  <c r="D421" i="27" s="1"/>
  <c r="D423" i="27" a="1"/>
  <c r="D423" i="27" s="1"/>
  <c r="D425" i="27" a="1"/>
  <c r="D425" i="27" s="1"/>
  <c r="D427" i="27" a="1"/>
  <c r="D427" i="27" s="1"/>
  <c r="D429" i="27" a="1"/>
  <c r="D429" i="27" s="1"/>
  <c r="D431" i="27" a="1"/>
  <c r="D431" i="27" s="1"/>
  <c r="D433" i="27" a="1"/>
  <c r="D433" i="27" s="1"/>
  <c r="D435" i="27" a="1"/>
  <c r="D435" i="27" s="1"/>
  <c r="D437" i="27" a="1"/>
  <c r="D437" i="27" s="1"/>
  <c r="D439" i="27" a="1"/>
  <c r="D439" i="27" s="1"/>
  <c r="D441" i="27" a="1"/>
  <c r="D441" i="27" s="1"/>
  <c r="D443" i="27" a="1"/>
  <c r="D443" i="27" s="1"/>
  <c r="D445" i="27" a="1"/>
  <c r="D445" i="27" s="1"/>
  <c r="D447" i="27" a="1"/>
  <c r="D447" i="27" s="1"/>
  <c r="D449" i="27" a="1"/>
  <c r="D449" i="27" s="1"/>
  <c r="D451" i="27" a="1"/>
  <c r="D451" i="27" s="1"/>
  <c r="D453" i="27" a="1"/>
  <c r="D453" i="27" s="1"/>
  <c r="D455" i="27" a="1"/>
  <c r="D455" i="27" s="1"/>
  <c r="D457" i="27" a="1"/>
  <c r="D457" i="27" s="1"/>
  <c r="D459" i="27" a="1"/>
  <c r="D459" i="27" s="1"/>
  <c r="D461" i="27" a="1"/>
  <c r="D461" i="27" s="1"/>
  <c r="D463" i="27" a="1"/>
  <c r="D463" i="27" s="1"/>
  <c r="D465" i="27" a="1"/>
  <c r="D465" i="27" s="1"/>
  <c r="D467" i="27" a="1"/>
  <c r="D467" i="27" s="1"/>
  <c r="G24" i="27" a="1"/>
  <c r="G24" i="27" s="1"/>
  <c r="A51" i="27" a="1"/>
  <c r="A51" i="27" s="1"/>
  <c r="A62" i="27" a="1"/>
  <c r="A62" i="27" s="1"/>
  <c r="A70" i="27" a="1"/>
  <c r="A70" i="27" s="1"/>
  <c r="A78" i="27" a="1"/>
  <c r="A78" i="27" s="1"/>
  <c r="A86" i="27" a="1"/>
  <c r="A86" i="27" s="1"/>
  <c r="A94" i="27" a="1"/>
  <c r="A94" i="27" s="1"/>
  <c r="A102" i="27" a="1"/>
  <c r="A102" i="27" s="1"/>
  <c r="H108" i="27" a="1"/>
  <c r="H108" i="27" s="1"/>
  <c r="B116" i="27" a="1"/>
  <c r="B116" i="27" s="1"/>
  <c r="H124" i="27" a="1"/>
  <c r="H124" i="27" s="1"/>
  <c r="G132" i="27" a="1"/>
  <c r="G132" i="27" s="1"/>
  <c r="G140" i="27" a="1"/>
  <c r="G140" i="27" s="1"/>
  <c r="G148" i="27" a="1"/>
  <c r="G148" i="27" s="1"/>
  <c r="G156" i="27" a="1"/>
  <c r="G156" i="27" s="1"/>
  <c r="G164" i="27" a="1"/>
  <c r="G164" i="27" s="1"/>
  <c r="E173" i="27" a="1"/>
  <c r="E173" i="27" s="1"/>
  <c r="E181" i="27" a="1"/>
  <c r="E181" i="27" s="1"/>
  <c r="G189" i="27" a="1"/>
  <c r="G189" i="27" s="1"/>
  <c r="G197" i="27" a="1"/>
  <c r="G197" i="27" s="1"/>
  <c r="H205" i="27" a="1"/>
  <c r="H205" i="27" s="1"/>
  <c r="F212" i="27" a="1"/>
  <c r="F212" i="27" s="1"/>
  <c r="A221" i="27" a="1"/>
  <c r="A221" i="27" s="1"/>
  <c r="H229" i="27" a="1"/>
  <c r="H229" i="27" s="1"/>
  <c r="A237" i="27" a="1"/>
  <c r="A237" i="27" s="1"/>
  <c r="H245" i="27" a="1"/>
  <c r="H245" i="27" s="1"/>
  <c r="A253" i="27" a="1"/>
  <c r="A253" i="27" s="1"/>
  <c r="H261" i="27" a="1"/>
  <c r="H261" i="27" s="1"/>
  <c r="A269" i="27" a="1"/>
  <c r="A269" i="27" s="1"/>
  <c r="F273" i="27" a="1"/>
  <c r="F273" i="27" s="1"/>
  <c r="B277" i="27" a="1"/>
  <c r="B277" i="27" s="1"/>
  <c r="C279" i="27" a="1"/>
  <c r="C279" i="27" s="1"/>
  <c r="E281" i="27" a="1"/>
  <c r="E281" i="27" s="1"/>
  <c r="C283" i="27" a="1"/>
  <c r="C283" i="27" s="1"/>
  <c r="E285" i="27" a="1"/>
  <c r="E285" i="27" s="1"/>
  <c r="C287" i="27" a="1"/>
  <c r="C287" i="27" s="1"/>
  <c r="E289" i="27" a="1"/>
  <c r="E289" i="27" s="1"/>
  <c r="C291" i="27" a="1"/>
  <c r="C291" i="27" s="1"/>
  <c r="E293" i="27" a="1"/>
  <c r="E293" i="27" s="1"/>
  <c r="B295" i="27" a="1"/>
  <c r="B295" i="27" s="1"/>
  <c r="G296" i="27" a="1"/>
  <c r="G296" i="27" s="1"/>
  <c r="E298" i="27" a="1"/>
  <c r="E298" i="27" s="1"/>
  <c r="G300" i="27" a="1"/>
  <c r="G300" i="27" s="1"/>
  <c r="E302" i="27" a="1"/>
  <c r="E302" i="27" s="1"/>
  <c r="E304" i="27" a="1"/>
  <c r="E304" i="27" s="1"/>
  <c r="E306" i="27" a="1"/>
  <c r="E306" i="27" s="1"/>
  <c r="E308" i="27" a="1"/>
  <c r="E308" i="27" s="1"/>
  <c r="E310" i="27" a="1"/>
  <c r="E310" i="27" s="1"/>
  <c r="E312" i="27" a="1"/>
  <c r="E312" i="27" s="1"/>
  <c r="F314" i="27" a="1"/>
  <c r="F314" i="27" s="1"/>
  <c r="D316" i="27" a="1"/>
  <c r="D316" i="27" s="1"/>
  <c r="F318" i="27" a="1"/>
  <c r="F318" i="27" s="1"/>
  <c r="F320" i="27" a="1"/>
  <c r="F320" i="27" s="1"/>
  <c r="D322" i="27" a="1"/>
  <c r="D322" i="27" s="1"/>
  <c r="F324" i="27" a="1"/>
  <c r="F324" i="27" s="1"/>
  <c r="D326" i="27" a="1"/>
  <c r="D326" i="27" s="1"/>
  <c r="F328" i="27" a="1"/>
  <c r="F328" i="27" s="1"/>
  <c r="F330" i="27" a="1"/>
  <c r="F330" i="27" s="1"/>
  <c r="F332" i="27" a="1"/>
  <c r="F332" i="27" s="1"/>
  <c r="F334" i="27" a="1"/>
  <c r="F334" i="27" s="1"/>
  <c r="F336" i="27" a="1"/>
  <c r="F336" i="27" s="1"/>
  <c r="F338" i="27" a="1"/>
  <c r="F338" i="27" s="1"/>
  <c r="F340" i="27" a="1"/>
  <c r="F340" i="27" s="1"/>
  <c r="F342" i="27" a="1"/>
  <c r="F342" i="27" s="1"/>
  <c r="F344" i="27" a="1"/>
  <c r="F344" i="27" s="1"/>
  <c r="F346" i="27" a="1"/>
  <c r="F346" i="27" s="1"/>
  <c r="F348" i="27" a="1"/>
  <c r="F348" i="27" s="1"/>
  <c r="F350" i="27" a="1"/>
  <c r="F350" i="27" s="1"/>
  <c r="F352" i="27" a="1"/>
  <c r="F352" i="27" s="1"/>
  <c r="F354" i="27" a="1"/>
  <c r="F354" i="27" s="1"/>
  <c r="F356" i="27" a="1"/>
  <c r="F356" i="27" s="1"/>
  <c r="F358" i="27" a="1"/>
  <c r="F358" i="27" s="1"/>
  <c r="F360" i="27" a="1"/>
  <c r="F360" i="27" s="1"/>
  <c r="F362" i="27" a="1"/>
  <c r="F362" i="27" s="1"/>
  <c r="F364" i="27" a="1"/>
  <c r="F364" i="27" s="1"/>
  <c r="E366" i="27" a="1"/>
  <c r="E366" i="27" s="1"/>
  <c r="E368" i="27" a="1"/>
  <c r="E368" i="27" s="1"/>
  <c r="E370" i="27" a="1"/>
  <c r="E370" i="27" s="1"/>
  <c r="E372" i="27" a="1"/>
  <c r="E372" i="27" s="1"/>
  <c r="E374" i="27" a="1"/>
  <c r="E374" i="27" s="1"/>
  <c r="E376" i="27" a="1"/>
  <c r="E376" i="27" s="1"/>
  <c r="E378" i="27" a="1"/>
  <c r="E378" i="27" s="1"/>
  <c r="E380" i="27" a="1"/>
  <c r="E380" i="27" s="1"/>
  <c r="E382" i="27" a="1"/>
  <c r="E382" i="27" s="1"/>
  <c r="E384" i="27" a="1"/>
  <c r="E384" i="27" s="1"/>
  <c r="E386" i="27" a="1"/>
  <c r="E386" i="27" s="1"/>
  <c r="E388" i="27" a="1"/>
  <c r="E388" i="27" s="1"/>
  <c r="E390" i="27" a="1"/>
  <c r="E390" i="27" s="1"/>
  <c r="E392" i="27" a="1"/>
  <c r="E392" i="27" s="1"/>
  <c r="E394" i="27" a="1"/>
  <c r="E394" i="27" s="1"/>
  <c r="E396" i="27" a="1"/>
  <c r="E396" i="27" s="1"/>
  <c r="E398" i="27" a="1"/>
  <c r="E398" i="27" s="1"/>
  <c r="E400" i="27" a="1"/>
  <c r="E400" i="27" s="1"/>
  <c r="E402" i="27" a="1"/>
  <c r="E402" i="27" s="1"/>
  <c r="E404" i="27" a="1"/>
  <c r="E404" i="27" s="1"/>
  <c r="E406" i="27" a="1"/>
  <c r="E406" i="27" s="1"/>
  <c r="E408" i="27" a="1"/>
  <c r="E408" i="27" s="1"/>
  <c r="E410" i="27" a="1"/>
  <c r="E410" i="27" s="1"/>
  <c r="E412" i="27" a="1"/>
  <c r="E412" i="27" s="1"/>
  <c r="E414" i="27" a="1"/>
  <c r="E414" i="27" s="1"/>
  <c r="E416" i="27" a="1"/>
  <c r="E416" i="27" s="1"/>
  <c r="E418" i="27" a="1"/>
  <c r="E418" i="27" s="1"/>
  <c r="E420" i="27" a="1"/>
  <c r="E420" i="27" s="1"/>
  <c r="E422" i="27" a="1"/>
  <c r="E422" i="27" s="1"/>
  <c r="E424" i="27" a="1"/>
  <c r="E424" i="27" s="1"/>
  <c r="E426" i="27" a="1"/>
  <c r="E426" i="27" s="1"/>
  <c r="E428" i="27" a="1"/>
  <c r="E428" i="27" s="1"/>
  <c r="E430" i="27" a="1"/>
  <c r="E430" i="27" s="1"/>
  <c r="E432" i="27" a="1"/>
  <c r="E432" i="27" s="1"/>
  <c r="E434" i="27" a="1"/>
  <c r="E434" i="27" s="1"/>
  <c r="E436" i="27" a="1"/>
  <c r="E436" i="27" s="1"/>
  <c r="E438" i="27" a="1"/>
  <c r="E438" i="27" s="1"/>
  <c r="E440" i="27" a="1"/>
  <c r="E440" i="27" s="1"/>
  <c r="E442" i="27" a="1"/>
  <c r="E442" i="27" s="1"/>
  <c r="E444" i="27" a="1"/>
  <c r="E444" i="27" s="1"/>
  <c r="E446" i="27" a="1"/>
  <c r="E446" i="27" s="1"/>
  <c r="E448" i="27" a="1"/>
  <c r="E448" i="27" s="1"/>
  <c r="E450" i="27" a="1"/>
  <c r="E450" i="27" s="1"/>
  <c r="E452" i="27" a="1"/>
  <c r="E452" i="27" s="1"/>
  <c r="D33" i="27" a="1"/>
  <c r="D33" i="27" s="1"/>
  <c r="D54" i="27" a="1"/>
  <c r="D54" i="27" s="1"/>
  <c r="D62" i="27" a="1"/>
  <c r="D62" i="27" s="1"/>
  <c r="D70" i="27" a="1"/>
  <c r="D70" i="27" s="1"/>
  <c r="D78" i="27" a="1"/>
  <c r="D78" i="27" s="1"/>
  <c r="D86" i="27" a="1"/>
  <c r="D86" i="27" s="1"/>
  <c r="D94" i="27" a="1"/>
  <c r="D94" i="27" s="1"/>
  <c r="D102" i="27" a="1"/>
  <c r="D102" i="27" s="1"/>
  <c r="F110" i="27" a="1"/>
  <c r="F110" i="27" s="1"/>
  <c r="D119" i="27" a="1"/>
  <c r="D119" i="27" s="1"/>
  <c r="G126" i="27" a="1"/>
  <c r="G126" i="27" s="1"/>
  <c r="G134" i="27" a="1"/>
  <c r="G134" i="27" s="1"/>
  <c r="G142" i="27" a="1"/>
  <c r="G142" i="27" s="1"/>
  <c r="G150" i="27" a="1"/>
  <c r="G150" i="27" s="1"/>
  <c r="G158" i="27" a="1"/>
  <c r="G158" i="27" s="1"/>
  <c r="G166" i="27" a="1"/>
  <c r="G166" i="27" s="1"/>
  <c r="B175" i="27" a="1"/>
  <c r="B175" i="27" s="1"/>
  <c r="B183" i="27" a="1"/>
  <c r="B183" i="27" s="1"/>
  <c r="B190" i="27" a="1"/>
  <c r="B190" i="27" s="1"/>
  <c r="B198" i="27" a="1"/>
  <c r="B198" i="27" s="1"/>
  <c r="C206" i="27" a="1"/>
  <c r="C206" i="27" s="1"/>
  <c r="A218" i="27" a="1"/>
  <c r="A218" i="27" s="1"/>
  <c r="A225" i="27" a="1"/>
  <c r="A225" i="27" s="1"/>
  <c r="H233" i="27" a="1"/>
  <c r="H233" i="27" s="1"/>
  <c r="A241" i="27" a="1"/>
  <c r="A241" i="27" s="1"/>
  <c r="H249" i="27" a="1"/>
  <c r="H249" i="27" s="1"/>
  <c r="A257" i="27" a="1"/>
  <c r="A257" i="27" s="1"/>
  <c r="H265" i="27" a="1"/>
  <c r="H265" i="27" s="1"/>
  <c r="A273" i="27" a="1"/>
  <c r="A273" i="27" s="1"/>
  <c r="E276" i="27" a="1"/>
  <c r="E276" i="27" s="1"/>
  <c r="D279" i="27" a="1"/>
  <c r="D279" i="27" s="1"/>
  <c r="B281" i="27" a="1"/>
  <c r="B281" i="27" s="1"/>
  <c r="D283" i="27" a="1"/>
  <c r="D283" i="27" s="1"/>
  <c r="B285" i="27" a="1"/>
  <c r="B285" i="27" s="1"/>
  <c r="D287" i="27" a="1"/>
  <c r="D287" i="27" s="1"/>
  <c r="B289" i="27" a="1"/>
  <c r="B289" i="27" s="1"/>
  <c r="D291" i="27" a="1"/>
  <c r="D291" i="27" s="1"/>
  <c r="B293" i="27" a="1"/>
  <c r="B293" i="27" s="1"/>
  <c r="H294" i="27" a="1"/>
  <c r="H294" i="27" s="1"/>
  <c r="H296" i="27" a="1"/>
  <c r="H296" i="27" s="1"/>
  <c r="F298" i="27" a="1"/>
  <c r="F298" i="27" s="1"/>
  <c r="D300" i="27" a="1"/>
  <c r="D300" i="27" s="1"/>
  <c r="A303" i="27" a="1"/>
  <c r="A303" i="27" s="1"/>
  <c r="A305" i="27" a="1"/>
  <c r="A305" i="27" s="1"/>
  <c r="A307" i="27" a="1"/>
  <c r="A307" i="27" s="1"/>
  <c r="A309" i="27" a="1"/>
  <c r="A309" i="27" s="1"/>
  <c r="A311" i="27" a="1"/>
  <c r="A311" i="27" s="1"/>
  <c r="A313" i="27" a="1"/>
  <c r="A313" i="27" s="1"/>
  <c r="C315" i="27" a="1"/>
  <c r="C315" i="27" s="1"/>
  <c r="A317" i="27" a="1"/>
  <c r="A317" i="27" s="1"/>
  <c r="C319" i="27" a="1"/>
  <c r="C319" i="27" s="1"/>
  <c r="C321" i="27" a="1"/>
  <c r="C321" i="27" s="1"/>
  <c r="A323" i="27" a="1"/>
  <c r="A323" i="27" s="1"/>
  <c r="C325" i="27" a="1"/>
  <c r="C325" i="27" s="1"/>
  <c r="A327" i="27" a="1"/>
  <c r="A327" i="27" s="1"/>
  <c r="C329" i="27" a="1"/>
  <c r="C329" i="27" s="1"/>
  <c r="C331" i="27" a="1"/>
  <c r="C331" i="27" s="1"/>
  <c r="C333" i="27" a="1"/>
  <c r="C333" i="27" s="1"/>
  <c r="C335" i="27" a="1"/>
  <c r="C335" i="27" s="1"/>
  <c r="C337" i="27" a="1"/>
  <c r="C337" i="27" s="1"/>
  <c r="C339" i="27" a="1"/>
  <c r="C339" i="27" s="1"/>
  <c r="C341" i="27" a="1"/>
  <c r="C341" i="27" s="1"/>
  <c r="C343" i="27" a="1"/>
  <c r="C343" i="27" s="1"/>
  <c r="C345" i="27" a="1"/>
  <c r="C345" i="27" s="1"/>
  <c r="C347" i="27" a="1"/>
  <c r="C347" i="27" s="1"/>
  <c r="C349" i="27" a="1"/>
  <c r="C349" i="27" s="1"/>
  <c r="C351" i="27" a="1"/>
  <c r="C351" i="27" s="1"/>
  <c r="C353" i="27" a="1"/>
  <c r="C353" i="27" s="1"/>
  <c r="C355" i="27" a="1"/>
  <c r="C355" i="27" s="1"/>
  <c r="C357" i="27" a="1"/>
  <c r="C357" i="27" s="1"/>
  <c r="C359" i="27" a="1"/>
  <c r="C359" i="27" s="1"/>
  <c r="C361" i="27" a="1"/>
  <c r="C361" i="27" s="1"/>
  <c r="C363" i="27" a="1"/>
  <c r="C363" i="27" s="1"/>
  <c r="C365" i="27" a="1"/>
  <c r="C365" i="27" s="1"/>
  <c r="C367" i="27" a="1"/>
  <c r="C367" i="27" s="1"/>
  <c r="C369" i="27" a="1"/>
  <c r="C369" i="27" s="1"/>
  <c r="C371" i="27" a="1"/>
  <c r="C371" i="27" s="1"/>
  <c r="C373" i="27" a="1"/>
  <c r="C373" i="27" s="1"/>
  <c r="C375" i="27" a="1"/>
  <c r="C375" i="27" s="1"/>
  <c r="C377" i="27" a="1"/>
  <c r="C377" i="27" s="1"/>
  <c r="C379" i="27" a="1"/>
  <c r="C379" i="27" s="1"/>
  <c r="C381" i="27" a="1"/>
  <c r="C381" i="27" s="1"/>
  <c r="C383" i="27" a="1"/>
  <c r="C383" i="27" s="1"/>
  <c r="C385" i="27" a="1"/>
  <c r="C385" i="27" s="1"/>
  <c r="C387" i="27" a="1"/>
  <c r="C387" i="27" s="1"/>
  <c r="C389" i="27" a="1"/>
  <c r="C389" i="27" s="1"/>
  <c r="C391" i="27" a="1"/>
  <c r="C391" i="27" s="1"/>
  <c r="C393" i="27" a="1"/>
  <c r="C393" i="27" s="1"/>
  <c r="C395" i="27" a="1"/>
  <c r="C395" i="27" s="1"/>
  <c r="C397" i="27" a="1"/>
  <c r="C397" i="27" s="1"/>
  <c r="C399" i="27" a="1"/>
  <c r="C399" i="27" s="1"/>
  <c r="C401" i="27" a="1"/>
  <c r="C401" i="27" s="1"/>
  <c r="C403" i="27" a="1"/>
  <c r="C403" i="27" s="1"/>
  <c r="C405" i="27" a="1"/>
  <c r="C405" i="27" s="1"/>
  <c r="C407" i="27" a="1"/>
  <c r="C407" i="27" s="1"/>
  <c r="C409" i="27" a="1"/>
  <c r="C409" i="27" s="1"/>
  <c r="C411" i="27" a="1"/>
  <c r="C411" i="27" s="1"/>
  <c r="C413" i="27" a="1"/>
  <c r="C413" i="27" s="1"/>
  <c r="C415" i="27" a="1"/>
  <c r="C415" i="27" s="1"/>
  <c r="C417" i="27" a="1"/>
  <c r="C417" i="27" s="1"/>
  <c r="C419" i="27" a="1"/>
  <c r="C419" i="27" s="1"/>
  <c r="C421" i="27" a="1"/>
  <c r="C421" i="27" s="1"/>
  <c r="C423" i="27" a="1"/>
  <c r="C423" i="27" s="1"/>
  <c r="C425" i="27" a="1"/>
  <c r="C425" i="27" s="1"/>
  <c r="C427" i="27" a="1"/>
  <c r="C427" i="27" s="1"/>
  <c r="C429" i="27" a="1"/>
  <c r="C429" i="27" s="1"/>
  <c r="C431" i="27" a="1"/>
  <c r="C431" i="27" s="1"/>
  <c r="C433" i="27" a="1"/>
  <c r="C433" i="27" s="1"/>
  <c r="C435" i="27" a="1"/>
  <c r="C435" i="27" s="1"/>
  <c r="C437" i="27" a="1"/>
  <c r="C437" i="27" s="1"/>
  <c r="C439" i="27" a="1"/>
  <c r="C439" i="27" s="1"/>
  <c r="C441" i="27" a="1"/>
  <c r="C441" i="27" s="1"/>
  <c r="C443" i="27" a="1"/>
  <c r="C443" i="27" s="1"/>
  <c r="C445" i="27" a="1"/>
  <c r="C445" i="27" s="1"/>
  <c r="C447" i="27" a="1"/>
  <c r="C447" i="27" s="1"/>
  <c r="C449" i="27" a="1"/>
  <c r="C449" i="27" s="1"/>
  <c r="C451" i="27" a="1"/>
  <c r="C451" i="27" s="1"/>
  <c r="C453" i="27" a="1"/>
  <c r="C453" i="27" s="1"/>
  <c r="C455" i="27" a="1"/>
  <c r="C455" i="27" s="1"/>
  <c r="C457" i="27" a="1"/>
  <c r="C457" i="27" s="1"/>
  <c r="C459" i="27" a="1"/>
  <c r="C459" i="27" s="1"/>
  <c r="C461" i="27" a="1"/>
  <c r="C461" i="27" s="1"/>
  <c r="C463" i="27" a="1"/>
  <c r="C463" i="27" s="1"/>
  <c r="C465" i="27" a="1"/>
  <c r="C465" i="27" s="1"/>
  <c r="C467" i="27" a="1"/>
  <c r="C467" i="27" s="1"/>
  <c r="A60" i="27" a="1"/>
  <c r="A60" i="27" s="1"/>
  <c r="A92" i="27" a="1"/>
  <c r="A92" i="27" s="1"/>
  <c r="F125" i="27" a="1"/>
  <c r="F125" i="27" s="1"/>
  <c r="E157" i="27" a="1"/>
  <c r="E157" i="27" s="1"/>
  <c r="B192" i="27" a="1"/>
  <c r="B192" i="27" s="1"/>
  <c r="D225" i="27" a="1"/>
  <c r="D225" i="27" s="1"/>
  <c r="H253" i="27" a="1"/>
  <c r="H253" i="27" s="1"/>
  <c r="H280" i="27" a="1"/>
  <c r="H280" i="27" s="1"/>
  <c r="A288" i="27" a="1"/>
  <c r="A288" i="27" s="1"/>
  <c r="A295" i="27" a="1"/>
  <c r="A295" i="27" s="1"/>
  <c r="B305" i="27" a="1"/>
  <c r="B305" i="27" s="1"/>
  <c r="B313" i="27" a="1"/>
  <c r="B313" i="27" s="1"/>
  <c r="B320" i="27" a="1"/>
  <c r="B320" i="27" s="1"/>
  <c r="H328" i="27" a="1"/>
  <c r="H328" i="27" s="1"/>
  <c r="H336" i="27" a="1"/>
  <c r="H336" i="27" s="1"/>
  <c r="H344" i="27" a="1"/>
  <c r="H344" i="27" s="1"/>
  <c r="B352" i="27" a="1"/>
  <c r="B352" i="27" s="1"/>
  <c r="B360" i="27" a="1"/>
  <c r="B360" i="27" s="1"/>
  <c r="A369" i="27" a="1"/>
  <c r="A369" i="27" s="1"/>
  <c r="A377" i="27" a="1"/>
  <c r="A377" i="27" s="1"/>
  <c r="A385" i="27" a="1"/>
  <c r="A385" i="27" s="1"/>
  <c r="A393" i="27" a="1"/>
  <c r="A393" i="27" s="1"/>
  <c r="A401" i="27" a="1"/>
  <c r="A401" i="27" s="1"/>
  <c r="A409" i="27" a="1"/>
  <c r="A409" i="27" s="1"/>
  <c r="A417" i="27" a="1"/>
  <c r="A417" i="27" s="1"/>
  <c r="A425" i="27" a="1"/>
  <c r="A425" i="27" s="1"/>
  <c r="A433" i="27" a="1"/>
  <c r="A433" i="27" s="1"/>
  <c r="A441" i="27" a="1"/>
  <c r="A441" i="27" s="1"/>
  <c r="A449" i="27" a="1"/>
  <c r="A449" i="27" s="1"/>
  <c r="A455" i="27" a="1"/>
  <c r="A455" i="27" s="1"/>
  <c r="A459" i="27" a="1"/>
  <c r="A459" i="27" s="1"/>
  <c r="A463" i="27" a="1"/>
  <c r="A463" i="27" s="1"/>
  <c r="A467" i="27" a="1"/>
  <c r="A467" i="27" s="1"/>
  <c r="C469" i="27" a="1"/>
  <c r="C469" i="27" s="1"/>
  <c r="C471" i="27" a="1"/>
  <c r="C471" i="27" s="1"/>
  <c r="C473" i="27" a="1"/>
  <c r="C473" i="27" s="1"/>
  <c r="C475" i="27" a="1"/>
  <c r="C475" i="27" s="1"/>
  <c r="C477" i="27" a="1"/>
  <c r="C477" i="27" s="1"/>
  <c r="C479" i="27" a="1"/>
  <c r="C479" i="27" s="1"/>
  <c r="C481" i="27" a="1"/>
  <c r="C481" i="27" s="1"/>
  <c r="C483" i="27" a="1"/>
  <c r="C483" i="27" s="1"/>
  <c r="C485" i="27" a="1"/>
  <c r="C485" i="27" s="1"/>
  <c r="C487" i="27" a="1"/>
  <c r="C487" i="27" s="1"/>
  <c r="C489" i="27" a="1"/>
  <c r="C489" i="27" s="1"/>
  <c r="C491" i="27" a="1"/>
  <c r="C491" i="27" s="1"/>
  <c r="C493" i="27" a="1"/>
  <c r="C493" i="27" s="1"/>
  <c r="C495" i="27" a="1"/>
  <c r="C495" i="27" s="1"/>
  <c r="C497" i="27" a="1"/>
  <c r="C497" i="27" s="1"/>
  <c r="C499" i="27" a="1"/>
  <c r="C499" i="27" s="1"/>
  <c r="C501" i="27" a="1"/>
  <c r="C501" i="27" s="1"/>
  <c r="C503" i="27" a="1"/>
  <c r="C503" i="27" s="1"/>
  <c r="C505" i="27" a="1"/>
  <c r="C505" i="27" s="1"/>
  <c r="C507" i="27" a="1"/>
  <c r="C507" i="27" s="1"/>
  <c r="D9" i="27" a="1"/>
  <c r="D9" i="27" s="1"/>
  <c r="A72" i="27" a="1"/>
  <c r="A72" i="27" s="1"/>
  <c r="A104" i="27" a="1"/>
  <c r="A104" i="27" s="1"/>
  <c r="E133" i="27" a="1"/>
  <c r="E133" i="27" s="1"/>
  <c r="E165" i="27" a="1"/>
  <c r="E165" i="27" s="1"/>
  <c r="G193" i="27" a="1"/>
  <c r="G193" i="27" s="1"/>
  <c r="B227" i="27" a="1"/>
  <c r="B227" i="27" s="1"/>
  <c r="F255" i="27" a="1"/>
  <c r="F255" i="27" s="1"/>
  <c r="E279" i="27" a="1"/>
  <c r="E279" i="27" s="1"/>
  <c r="D288" i="27" a="1"/>
  <c r="D288" i="27" s="1"/>
  <c r="D295" i="27" a="1"/>
  <c r="D295" i="27" s="1"/>
  <c r="H303" i="27" a="1"/>
  <c r="H303" i="27" s="1"/>
  <c r="H311" i="27" a="1"/>
  <c r="H311" i="27" s="1"/>
  <c r="E320" i="27" a="1"/>
  <c r="E320" i="27" s="1"/>
  <c r="E327" i="27" a="1"/>
  <c r="E327" i="27" s="1"/>
  <c r="D335" i="27" a="1"/>
  <c r="D335" i="27" s="1"/>
  <c r="D343" i="27" a="1"/>
  <c r="D343" i="27" s="1"/>
  <c r="E352" i="27" a="1"/>
  <c r="E352" i="27" s="1"/>
  <c r="E360" i="27" a="1"/>
  <c r="E360" i="27" s="1"/>
  <c r="A368" i="27" a="1"/>
  <c r="A368" i="27" s="1"/>
  <c r="A376" i="27" a="1"/>
  <c r="A376" i="27" s="1"/>
  <c r="A384" i="27" a="1"/>
  <c r="A384" i="27" s="1"/>
  <c r="A392" i="27" a="1"/>
  <c r="A392" i="27" s="1"/>
  <c r="A400" i="27" a="1"/>
  <c r="A400" i="27" s="1"/>
  <c r="A408" i="27" a="1"/>
  <c r="A408" i="27" s="1"/>
  <c r="A416" i="27" a="1"/>
  <c r="A416" i="27" s="1"/>
  <c r="A424" i="27" a="1"/>
  <c r="A424" i="27" s="1"/>
  <c r="A432" i="27" a="1"/>
  <c r="A432" i="27" s="1"/>
  <c r="A440" i="27" a="1"/>
  <c r="A440" i="27" s="1"/>
  <c r="A448" i="27" a="1"/>
  <c r="A448" i="27" s="1"/>
  <c r="E454" i="27" a="1"/>
  <c r="E454" i="27" s="1"/>
  <c r="E458" i="27" a="1"/>
  <c r="E458" i="27" s="1"/>
  <c r="E462" i="27" a="1"/>
  <c r="E462" i="27" s="1"/>
  <c r="E466" i="27" a="1"/>
  <c r="E466" i="27" s="1"/>
  <c r="F469" i="27" a="1"/>
  <c r="F469" i="27" s="1"/>
  <c r="F471" i="27" a="1"/>
  <c r="F471" i="27" s="1"/>
  <c r="F473" i="27" a="1"/>
  <c r="F473" i="27" s="1"/>
  <c r="F475" i="27" a="1"/>
  <c r="F475" i="27" s="1"/>
  <c r="F477" i="27" a="1"/>
  <c r="F477" i="27" s="1"/>
  <c r="F479" i="27" a="1"/>
  <c r="F479" i="27" s="1"/>
  <c r="F481" i="27" a="1"/>
  <c r="F481" i="27" s="1"/>
  <c r="F483" i="27" a="1"/>
  <c r="F483" i="27" s="1"/>
  <c r="F485" i="27" a="1"/>
  <c r="F485" i="27" s="1"/>
  <c r="F487" i="27" a="1"/>
  <c r="F487" i="27" s="1"/>
  <c r="F489" i="27" a="1"/>
  <c r="F489" i="27" s="1"/>
  <c r="F491" i="27" a="1"/>
  <c r="F491" i="27" s="1"/>
  <c r="F493" i="27" a="1"/>
  <c r="F493" i="27" s="1"/>
  <c r="F495" i="27" a="1"/>
  <c r="F495" i="27" s="1"/>
  <c r="F497" i="27" a="1"/>
  <c r="F497" i="27" s="1"/>
  <c r="F499" i="27" a="1"/>
  <c r="F499" i="27" s="1"/>
  <c r="F501" i="27" a="1"/>
  <c r="F501" i="27" s="1"/>
  <c r="F503" i="27" a="1"/>
  <c r="F503" i="27" s="1"/>
  <c r="F505" i="27" a="1"/>
  <c r="F505" i="27" s="1"/>
  <c r="F507" i="27" a="1"/>
  <c r="F507" i="27" s="1"/>
  <c r="E9" i="27" a="1"/>
  <c r="E9" i="27" s="1"/>
  <c r="A68" i="27" a="1"/>
  <c r="A68" i="27" s="1"/>
  <c r="A100" i="27" a="1"/>
  <c r="A100" i="27" s="1"/>
  <c r="F122" i="27" a="1"/>
  <c r="F122" i="27" s="1"/>
  <c r="C154" i="27" a="1"/>
  <c r="C154" i="27" s="1"/>
  <c r="F53" i="27" a="1"/>
  <c r="F53" i="27" s="1"/>
  <c r="A41" i="27" a="1"/>
  <c r="A41" i="27" s="1"/>
  <c r="C113" i="27" a="1"/>
  <c r="C113" i="27" s="1"/>
  <c r="H160" i="27" a="1"/>
  <c r="H160" i="27" s="1"/>
  <c r="D193" i="27" a="1"/>
  <c r="D193" i="27" s="1"/>
  <c r="A226" i="27" a="1"/>
  <c r="A226" i="27" s="1"/>
  <c r="A258" i="27" a="1"/>
  <c r="A258" i="27" s="1"/>
  <c r="D53" i="27" a="1"/>
  <c r="D53" i="27" s="1"/>
  <c r="E85" i="27" a="1"/>
  <c r="E85" i="27" s="1"/>
  <c r="D117" i="27" a="1"/>
  <c r="D117" i="27" s="1"/>
  <c r="G149" i="27" a="1"/>
  <c r="G149" i="27" s="1"/>
  <c r="F181" i="27" a="1"/>
  <c r="F181" i="27" s="1"/>
  <c r="G213" i="27" a="1"/>
  <c r="G213" i="27" s="1"/>
  <c r="B245" i="27" a="1"/>
  <c r="B245" i="27" s="1"/>
  <c r="G34" i="27" a="1"/>
  <c r="G34" i="27" s="1"/>
  <c r="C77" i="27" a="1"/>
  <c r="C77" i="27" s="1"/>
  <c r="C88" i="27" a="1"/>
  <c r="C88" i="27" s="1"/>
  <c r="F98" i="27" a="1"/>
  <c r="F98" i="27" s="1"/>
  <c r="A108" i="27" a="1"/>
  <c r="A108" i="27" s="1"/>
  <c r="A116" i="27" a="1"/>
  <c r="A116" i="27" s="1"/>
  <c r="A124" i="27" a="1"/>
  <c r="A124" i="27" s="1"/>
  <c r="D131" i="27" a="1"/>
  <c r="D131" i="27" s="1"/>
  <c r="D139" i="27" a="1"/>
  <c r="D139" i="27" s="1"/>
  <c r="D147" i="27" a="1"/>
  <c r="D147" i="27" s="1"/>
  <c r="D155" i="27" a="1"/>
  <c r="D155" i="27" s="1"/>
  <c r="D163" i="27" a="1"/>
  <c r="D163" i="27" s="1"/>
  <c r="D171" i="27" a="1"/>
  <c r="D171" i="27" s="1"/>
  <c r="D179" i="27" a="1"/>
  <c r="D179" i="27" s="1"/>
  <c r="D187" i="27" a="1"/>
  <c r="D187" i="27" s="1"/>
  <c r="C195" i="27" a="1"/>
  <c r="C195" i="27" s="1"/>
  <c r="C203" i="27" a="1"/>
  <c r="C203" i="27" s="1"/>
  <c r="C211" i="27" a="1"/>
  <c r="C211" i="27" s="1"/>
  <c r="F218" i="27" a="1"/>
  <c r="F218" i="27" s="1"/>
  <c r="F226" i="27" a="1"/>
  <c r="F226" i="27" s="1"/>
  <c r="F234" i="27" a="1"/>
  <c r="F234" i="27" s="1"/>
  <c r="F242" i="27" a="1"/>
  <c r="F242" i="27" s="1"/>
  <c r="F250" i="27" a="1"/>
  <c r="F250" i="27" s="1"/>
  <c r="F258" i="27" a="1"/>
  <c r="F258" i="27" s="1"/>
  <c r="F266" i="27" a="1"/>
  <c r="F266" i="27" s="1"/>
  <c r="F274" i="27" a="1"/>
  <c r="F274" i="27" s="1"/>
  <c r="D60" i="27" a="1"/>
  <c r="D60" i="27" s="1"/>
  <c r="D92" i="27" a="1"/>
  <c r="D92" i="27" s="1"/>
  <c r="A126" i="27" a="1"/>
  <c r="A126" i="27" s="1"/>
  <c r="C156" i="27" a="1"/>
  <c r="C156" i="27" s="1"/>
  <c r="A191" i="27" a="1"/>
  <c r="A191" i="27" s="1"/>
  <c r="G218" i="27" a="1"/>
  <c r="G218" i="27" s="1"/>
  <c r="G250" i="27" a="1"/>
  <c r="G250" i="27" s="1"/>
  <c r="A277" i="27" a="1"/>
  <c r="A277" i="27" s="1"/>
  <c r="D285" i="27" a="1"/>
  <c r="D285" i="27" s="1"/>
  <c r="D293" i="27" a="1"/>
  <c r="D293" i="27" s="1"/>
  <c r="A302" i="27" a="1"/>
  <c r="A302" i="27" s="1"/>
  <c r="A310" i="27" a="1"/>
  <c r="A310" i="27" s="1"/>
  <c r="F317" i="27" a="1"/>
  <c r="F317" i="27" s="1"/>
  <c r="D325" i="27" a="1"/>
  <c r="D325" i="27" s="1"/>
  <c r="E333" i="27" a="1"/>
  <c r="E333" i="27" s="1"/>
  <c r="E341" i="27" a="1"/>
  <c r="E341" i="27" s="1"/>
  <c r="D349" i="27" a="1"/>
  <c r="D349" i="27" s="1"/>
  <c r="D357" i="27" a="1"/>
  <c r="D357" i="27" s="1"/>
  <c r="D365" i="27" a="1"/>
  <c r="D365" i="27" s="1"/>
  <c r="D373" i="27" a="1"/>
  <c r="D373" i="27" s="1"/>
  <c r="D381" i="27" a="1"/>
  <c r="D381" i="27" s="1"/>
  <c r="D389" i="27" a="1"/>
  <c r="D389" i="27" s="1"/>
  <c r="D397" i="27" a="1"/>
  <c r="D397" i="27" s="1"/>
  <c r="D405" i="27" a="1"/>
  <c r="D405" i="27" s="1"/>
  <c r="G412" i="27" a="1"/>
  <c r="G412" i="27" s="1"/>
  <c r="D415" i="27" a="1"/>
  <c r="D415" i="27" s="1"/>
  <c r="G417" i="27" a="1"/>
  <c r="G417" i="27" s="1"/>
  <c r="G420" i="27" a="1"/>
  <c r="G420" i="27" s="1"/>
  <c r="G422" i="27" a="1"/>
  <c r="G422" i="27" s="1"/>
  <c r="G424" i="27" a="1"/>
  <c r="G424" i="27" s="1"/>
  <c r="G426" i="27" a="1"/>
  <c r="G426" i="27" s="1"/>
  <c r="G428" i="27" a="1"/>
  <c r="G428" i="27" s="1"/>
  <c r="G430" i="27" a="1"/>
  <c r="G430" i="27" s="1"/>
  <c r="G432" i="27" a="1"/>
  <c r="G432" i="27" s="1"/>
  <c r="G434" i="27" a="1"/>
  <c r="G434" i="27" s="1"/>
  <c r="G436" i="27" a="1"/>
  <c r="G436" i="27" s="1"/>
  <c r="G438" i="27" a="1"/>
  <c r="G438" i="27" s="1"/>
  <c r="G440" i="27" a="1"/>
  <c r="G440" i="27" s="1"/>
  <c r="G442" i="27" a="1"/>
  <c r="G442" i="27" s="1"/>
  <c r="G444" i="27" a="1"/>
  <c r="G444" i="27" s="1"/>
  <c r="G446" i="27" a="1"/>
  <c r="G446" i="27" s="1"/>
  <c r="G448" i="27" a="1"/>
  <c r="G448" i="27" s="1"/>
  <c r="G450" i="27" a="1"/>
  <c r="G450" i="27" s="1"/>
  <c r="G452" i="27" a="1"/>
  <c r="G452" i="27" s="1"/>
  <c r="G454" i="27" a="1"/>
  <c r="G454" i="27" s="1"/>
  <c r="G456" i="27" a="1"/>
  <c r="G456" i="27" s="1"/>
  <c r="G458" i="27" a="1"/>
  <c r="G458" i="27" s="1"/>
  <c r="G460" i="27" a="1"/>
  <c r="G460" i="27" s="1"/>
  <c r="G462" i="27" a="1"/>
  <c r="G462" i="27" s="1"/>
  <c r="G464" i="27" a="1"/>
  <c r="G464" i="27" s="1"/>
  <c r="G466" i="27" a="1"/>
  <c r="G466" i="27" s="1"/>
  <c r="B18" i="27" a="1"/>
  <c r="B18" i="27" s="1"/>
  <c r="D48" i="27" a="1"/>
  <c r="D48" i="27" s="1"/>
  <c r="D59" i="27" a="1"/>
  <c r="D59" i="27" s="1"/>
  <c r="D67" i="27" a="1"/>
  <c r="D67" i="27" s="1"/>
  <c r="D75" i="27" a="1"/>
  <c r="D75" i="27" s="1"/>
  <c r="D83" i="27" a="1"/>
  <c r="D83" i="27" s="1"/>
  <c r="D91" i="27" a="1"/>
  <c r="D91" i="27" s="1"/>
  <c r="D99" i="27" a="1"/>
  <c r="D99" i="27" s="1"/>
  <c r="D107" i="27" a="1"/>
  <c r="D107" i="27" s="1"/>
  <c r="F114" i="27" a="1"/>
  <c r="F114" i="27" s="1"/>
  <c r="D123" i="27" a="1"/>
  <c r="D123" i="27" s="1"/>
  <c r="B131" i="27" a="1"/>
  <c r="B131" i="27" s="1"/>
  <c r="B139" i="27" a="1"/>
  <c r="B139" i="27" s="1"/>
  <c r="B147" i="27" a="1"/>
  <c r="B147" i="27" s="1"/>
  <c r="B155" i="27" a="1"/>
  <c r="B155" i="27" s="1"/>
  <c r="B163" i="27" a="1"/>
  <c r="B163" i="27" s="1"/>
  <c r="B172" i="27" a="1"/>
  <c r="B172" i="27" s="1"/>
  <c r="B180" i="27" a="1"/>
  <c r="B180" i="27" s="1"/>
  <c r="B188" i="27" a="1"/>
  <c r="B188" i="27" s="1"/>
  <c r="B196" i="27" a="1"/>
  <c r="B196" i="27" s="1"/>
  <c r="B204" i="27" a="1"/>
  <c r="B204" i="27" s="1"/>
  <c r="A211" i="27" a="1"/>
  <c r="A211" i="27" s="1"/>
  <c r="B219" i="27" a="1"/>
  <c r="B219" i="27" s="1"/>
  <c r="C226" i="27" a="1"/>
  <c r="C226" i="27" s="1"/>
  <c r="B235" i="27" a="1"/>
  <c r="B235" i="27" s="1"/>
  <c r="C242" i="27" a="1"/>
  <c r="C242" i="27" s="1"/>
  <c r="B251" i="27" a="1"/>
  <c r="B251" i="27" s="1"/>
  <c r="C258" i="27" a="1"/>
  <c r="C258" i="27" s="1"/>
  <c r="B267" i="27" a="1"/>
  <c r="B267" i="27" s="1"/>
  <c r="G272" i="27" a="1"/>
  <c r="G272" i="27" s="1"/>
  <c r="C276" i="27" a="1"/>
  <c r="C276" i="27" s="1"/>
  <c r="H278" i="27" a="1"/>
  <c r="H278" i="27" s="1"/>
  <c r="F280" i="27" a="1"/>
  <c r="F280" i="27" s="1"/>
  <c r="H282" i="27" a="1"/>
  <c r="H282" i="27" s="1"/>
  <c r="F284" i="27" a="1"/>
  <c r="F284" i="27" s="1"/>
  <c r="H286" i="27" a="1"/>
  <c r="H286" i="27" s="1"/>
  <c r="F288" i="27" a="1"/>
  <c r="F288" i="27" s="1"/>
  <c r="H290" i="27" a="1"/>
  <c r="H290" i="27" s="1"/>
  <c r="F292" i="27" a="1"/>
  <c r="F292" i="27" s="1"/>
  <c r="G294" i="27" a="1"/>
  <c r="G294" i="27" s="1"/>
  <c r="D296" i="27" a="1"/>
  <c r="D296" i="27" s="1"/>
  <c r="B298" i="27" a="1"/>
  <c r="B298" i="27" s="1"/>
  <c r="H299" i="27" a="1"/>
  <c r="H299" i="27" s="1"/>
  <c r="B302" i="27" a="1"/>
  <c r="B302" i="27" s="1"/>
  <c r="B304" i="27" a="1"/>
  <c r="B304" i="27" s="1"/>
  <c r="B306" i="27" a="1"/>
  <c r="B306" i="27" s="1"/>
  <c r="B308" i="27" a="1"/>
  <c r="B308" i="27" s="1"/>
  <c r="B310" i="27" a="1"/>
  <c r="B310" i="27" s="1"/>
  <c r="B312" i="27" a="1"/>
  <c r="B312" i="27" s="1"/>
  <c r="C314" i="27" a="1"/>
  <c r="C314" i="27" s="1"/>
  <c r="A316" i="27" a="1"/>
  <c r="A316" i="27" s="1"/>
  <c r="C318" i="27" a="1"/>
  <c r="C318" i="27" s="1"/>
  <c r="H319" i="27" a="1"/>
  <c r="H319" i="27" s="1"/>
  <c r="A322" i="27" a="1"/>
  <c r="A322" i="27" s="1"/>
  <c r="C324" i="27" a="1"/>
  <c r="C324" i="27" s="1"/>
  <c r="A326" i="27" a="1"/>
  <c r="A326" i="27" s="1"/>
  <c r="C328" i="27" a="1"/>
  <c r="C328" i="27" s="1"/>
  <c r="B330" i="27" a="1"/>
  <c r="B330" i="27" s="1"/>
  <c r="B332" i="27" a="1"/>
  <c r="B332" i="27" s="1"/>
  <c r="B334" i="27" a="1"/>
  <c r="B334" i="27" s="1"/>
  <c r="B336" i="27" a="1"/>
  <c r="B336" i="27" s="1"/>
  <c r="B338" i="27" a="1"/>
  <c r="B338" i="27" s="1"/>
  <c r="B340" i="27" a="1"/>
  <c r="B340" i="27" s="1"/>
  <c r="B342" i="27" a="1"/>
  <c r="B342" i="27" s="1"/>
  <c r="B344" i="27" a="1"/>
  <c r="B344" i="27" s="1"/>
  <c r="B346" i="27" a="1"/>
  <c r="B346" i="27" s="1"/>
  <c r="B348" i="27" a="1"/>
  <c r="B348" i="27" s="1"/>
  <c r="H349" i="27" a="1"/>
  <c r="H349" i="27" s="1"/>
  <c r="H351" i="27" a="1"/>
  <c r="H351" i="27" s="1"/>
  <c r="H353" i="27" a="1"/>
  <c r="H353" i="27" s="1"/>
  <c r="H355" i="27" a="1"/>
  <c r="H355" i="27" s="1"/>
  <c r="H357" i="27" a="1"/>
  <c r="H357" i="27" s="1"/>
  <c r="H359" i="27" a="1"/>
  <c r="H359" i="27" s="1"/>
  <c r="H361" i="27" a="1"/>
  <c r="H361" i="27" s="1"/>
  <c r="H363" i="27" a="1"/>
  <c r="H363" i="27" s="1"/>
  <c r="B366" i="27" a="1"/>
  <c r="B366" i="27" s="1"/>
  <c r="B368" i="27" a="1"/>
  <c r="B368" i="27" s="1"/>
  <c r="B370" i="27" a="1"/>
  <c r="B370" i="27" s="1"/>
  <c r="B372" i="27" a="1"/>
  <c r="B372" i="27" s="1"/>
  <c r="B374" i="27" a="1"/>
  <c r="B374" i="27" s="1"/>
  <c r="B376" i="27" a="1"/>
  <c r="B376" i="27" s="1"/>
  <c r="B378" i="27" a="1"/>
  <c r="B378" i="27" s="1"/>
  <c r="B380" i="27" a="1"/>
  <c r="B380" i="27" s="1"/>
  <c r="B382" i="27" a="1"/>
  <c r="B382" i="27" s="1"/>
  <c r="B384" i="27" a="1"/>
  <c r="B384" i="27" s="1"/>
  <c r="B386" i="27" a="1"/>
  <c r="B386" i="27" s="1"/>
  <c r="B388" i="27" a="1"/>
  <c r="B388" i="27" s="1"/>
  <c r="B390" i="27" a="1"/>
  <c r="B390" i="27" s="1"/>
  <c r="B392" i="27" a="1"/>
  <c r="B392" i="27" s="1"/>
  <c r="B394" i="27" a="1"/>
  <c r="B394" i="27" s="1"/>
  <c r="B396" i="27" a="1"/>
  <c r="B396" i="27" s="1"/>
  <c r="B398" i="27" a="1"/>
  <c r="B398" i="27" s="1"/>
  <c r="B400" i="27" a="1"/>
  <c r="B400" i="27" s="1"/>
  <c r="B402" i="27" a="1"/>
  <c r="B402" i="27" s="1"/>
  <c r="B404" i="27" a="1"/>
  <c r="B404" i="27" s="1"/>
  <c r="B406" i="27" a="1"/>
  <c r="B406" i="27" s="1"/>
  <c r="B408" i="27" a="1"/>
  <c r="B408" i="27" s="1"/>
  <c r="B410" i="27" a="1"/>
  <c r="B410" i="27" s="1"/>
  <c r="B412" i="27" a="1"/>
  <c r="B412" i="27" s="1"/>
  <c r="B414" i="27" a="1"/>
  <c r="B414" i="27" s="1"/>
  <c r="B416" i="27" a="1"/>
  <c r="B416" i="27" s="1"/>
  <c r="B418" i="27" a="1"/>
  <c r="B418" i="27" s="1"/>
  <c r="B420" i="27" a="1"/>
  <c r="B420" i="27" s="1"/>
  <c r="B422" i="27" a="1"/>
  <c r="B422" i="27" s="1"/>
  <c r="B424" i="27" a="1"/>
  <c r="B424" i="27" s="1"/>
  <c r="B426" i="27" a="1"/>
  <c r="B426" i="27" s="1"/>
  <c r="B428" i="27" a="1"/>
  <c r="B428" i="27" s="1"/>
  <c r="B430" i="27" a="1"/>
  <c r="B430" i="27" s="1"/>
  <c r="B432" i="27" a="1"/>
  <c r="B432" i="27" s="1"/>
  <c r="B434" i="27" a="1"/>
  <c r="B434" i="27" s="1"/>
  <c r="B436" i="27" a="1"/>
  <c r="B436" i="27" s="1"/>
  <c r="B438" i="27" a="1"/>
  <c r="B438" i="27" s="1"/>
  <c r="B440" i="27" a="1"/>
  <c r="B440" i="27" s="1"/>
  <c r="B442" i="27" a="1"/>
  <c r="B442" i="27" s="1"/>
  <c r="B444" i="27" a="1"/>
  <c r="B444" i="27" s="1"/>
  <c r="B446" i="27" a="1"/>
  <c r="B446" i="27" s="1"/>
  <c r="B448" i="27" a="1"/>
  <c r="B448" i="27" s="1"/>
  <c r="B450" i="27" a="1"/>
  <c r="B450" i="27" s="1"/>
  <c r="B452" i="27" a="1"/>
  <c r="B452" i="27" s="1"/>
  <c r="E26" i="27" a="1"/>
  <c r="E26" i="27" s="1"/>
  <c r="A49" i="27" a="1"/>
  <c r="A49" i="27" s="1"/>
  <c r="A61" i="27" a="1"/>
  <c r="A61" i="27" s="1"/>
  <c r="A69" i="27" a="1"/>
  <c r="A69" i="27" s="1"/>
  <c r="A77" i="27" a="1"/>
  <c r="A77" i="27" s="1"/>
  <c r="A85" i="27" a="1"/>
  <c r="A85" i="27" s="1"/>
  <c r="A93" i="27" a="1"/>
  <c r="A93" i="27" s="1"/>
  <c r="A101" i="27" a="1"/>
  <c r="A101" i="27" s="1"/>
  <c r="G107" i="27" a="1"/>
  <c r="G107" i="27" s="1"/>
  <c r="A115" i="27" a="1"/>
  <c r="A115" i="27" s="1"/>
  <c r="G123" i="27" a="1"/>
  <c r="G123" i="27" s="1"/>
  <c r="B133" i="27" a="1"/>
  <c r="B133" i="27" s="1"/>
  <c r="B141" i="27" a="1"/>
  <c r="B141" i="27" s="1"/>
  <c r="B149" i="27" a="1"/>
  <c r="B149" i="27" s="1"/>
  <c r="B157" i="27" a="1"/>
  <c r="B157" i="27" s="1"/>
  <c r="B165" i="27" a="1"/>
  <c r="B165" i="27" s="1"/>
  <c r="E172" i="27" a="1"/>
  <c r="E172" i="27" s="1"/>
  <c r="E180" i="27" a="1"/>
  <c r="E180" i="27" s="1"/>
  <c r="E188" i="27" a="1"/>
  <c r="E188" i="27" s="1"/>
  <c r="E196" i="27" a="1"/>
  <c r="E196" i="27" s="1"/>
  <c r="E204" i="27" a="1"/>
  <c r="E204" i="27" s="1"/>
  <c r="G214" i="27" a="1"/>
  <c r="G214" i="27" s="1"/>
  <c r="B223" i="27" a="1"/>
  <c r="B223" i="27" s="1"/>
  <c r="C230" i="27" a="1"/>
  <c r="C230" i="27" s="1"/>
  <c r="B239" i="27" a="1"/>
  <c r="B239" i="27" s="1"/>
  <c r="C246" i="27" a="1"/>
  <c r="C246" i="27" s="1"/>
  <c r="B255" i="27" a="1"/>
  <c r="B255" i="27" s="1"/>
  <c r="C262" i="27" a="1"/>
  <c r="C262" i="27" s="1"/>
  <c r="B271" i="27" a="1"/>
  <c r="B271" i="27" s="1"/>
  <c r="F275" i="27" a="1"/>
  <c r="F275" i="27" s="1"/>
  <c r="A279" i="27" a="1"/>
  <c r="A279" i="27" s="1"/>
  <c r="G280" i="27" a="1"/>
  <c r="G280" i="27" s="1"/>
  <c r="A283" i="27" a="1"/>
  <c r="A283" i="27" s="1"/>
  <c r="G284" i="27" a="1"/>
  <c r="G284" i="27" s="1"/>
  <c r="A287" i="27" a="1"/>
  <c r="A287" i="27" s="1"/>
  <c r="G288" i="27" a="1"/>
  <c r="G288" i="27" s="1"/>
  <c r="A291" i="27" a="1"/>
  <c r="A291" i="27" s="1"/>
  <c r="G292" i="27" a="1"/>
  <c r="G292" i="27" s="1"/>
  <c r="D294" i="27" a="1"/>
  <c r="D294" i="27" s="1"/>
  <c r="E296" i="27" a="1"/>
  <c r="E296" i="27" s="1"/>
  <c r="C298" i="27" a="1"/>
  <c r="C298" i="27" s="1"/>
  <c r="A300" i="27" a="1"/>
  <c r="A300" i="27" s="1"/>
  <c r="C302" i="27" a="1"/>
  <c r="C302" i="27" s="1"/>
  <c r="C304" i="27" a="1"/>
  <c r="C304" i="27" s="1"/>
  <c r="C306" i="27" a="1"/>
  <c r="C306" i="27" s="1"/>
  <c r="C308" i="27" a="1"/>
  <c r="C308" i="27" s="1"/>
  <c r="C310" i="27" a="1"/>
  <c r="C310" i="27" s="1"/>
  <c r="C312" i="27" a="1"/>
  <c r="C312" i="27" s="1"/>
  <c r="G314" i="27" a="1"/>
  <c r="G314" i="27" s="1"/>
  <c r="E316" i="27" a="1"/>
  <c r="E316" i="27" s="1"/>
  <c r="G318" i="27" a="1"/>
  <c r="G318" i="27" s="1"/>
  <c r="G320" i="27" a="1"/>
  <c r="G320" i="27" s="1"/>
  <c r="E322" i="27" a="1"/>
  <c r="E322" i="27" s="1"/>
  <c r="G324" i="27" a="1"/>
  <c r="G324" i="27" s="1"/>
  <c r="E326" i="27" a="1"/>
  <c r="E326" i="27" s="1"/>
  <c r="G328" i="27" a="1"/>
  <c r="G328" i="27" s="1"/>
  <c r="G330" i="27" a="1"/>
  <c r="G330" i="27" s="1"/>
  <c r="G332" i="27" a="1"/>
  <c r="G332" i="27" s="1"/>
  <c r="G334" i="27" a="1"/>
  <c r="G334" i="27" s="1"/>
  <c r="G336" i="27" a="1"/>
  <c r="G336" i="27" s="1"/>
  <c r="G338" i="27" a="1"/>
  <c r="G338" i="27" s="1"/>
  <c r="G340" i="27" a="1"/>
  <c r="G340" i="27" s="1"/>
  <c r="G342" i="27" a="1"/>
  <c r="G342" i="27" s="1"/>
  <c r="G344" i="27" a="1"/>
  <c r="G344" i="27" s="1"/>
  <c r="G346" i="27" a="1"/>
  <c r="G346" i="27" s="1"/>
  <c r="G348" i="27" a="1"/>
  <c r="G348" i="27" s="1"/>
  <c r="G350" i="27" a="1"/>
  <c r="G350" i="27" s="1"/>
  <c r="G352" i="27" a="1"/>
  <c r="G352" i="27" s="1"/>
  <c r="G354" i="27" a="1"/>
  <c r="G354" i="27" s="1"/>
  <c r="G356" i="27" a="1"/>
  <c r="G356" i="27" s="1"/>
  <c r="G358" i="27" a="1"/>
  <c r="G358" i="27" s="1"/>
  <c r="G360" i="27" a="1"/>
  <c r="G360" i="27" s="1"/>
  <c r="G362" i="27" a="1"/>
  <c r="G362" i="27" s="1"/>
  <c r="G364" i="27" a="1"/>
  <c r="G364" i="27" s="1"/>
  <c r="H366" i="27" a="1"/>
  <c r="H366" i="27" s="1"/>
  <c r="H368" i="27" a="1"/>
  <c r="H368" i="27" s="1"/>
  <c r="H370" i="27" a="1"/>
  <c r="H370" i="27" s="1"/>
  <c r="H372" i="27" a="1"/>
  <c r="H372" i="27" s="1"/>
  <c r="H374" i="27" a="1"/>
  <c r="H374" i="27" s="1"/>
  <c r="H376" i="27" a="1"/>
  <c r="H376" i="27" s="1"/>
  <c r="H378" i="27" a="1"/>
  <c r="H378" i="27" s="1"/>
  <c r="H380" i="27" a="1"/>
  <c r="H380" i="27" s="1"/>
  <c r="H382" i="27" a="1"/>
  <c r="H382" i="27" s="1"/>
  <c r="H384" i="27" a="1"/>
  <c r="H384" i="27" s="1"/>
  <c r="H386" i="27" a="1"/>
  <c r="H386" i="27" s="1"/>
  <c r="H388" i="27" a="1"/>
  <c r="H388" i="27" s="1"/>
  <c r="H390" i="27" a="1"/>
  <c r="H390" i="27" s="1"/>
  <c r="H392" i="27" a="1"/>
  <c r="H392" i="27" s="1"/>
  <c r="H394" i="27" a="1"/>
  <c r="H394" i="27" s="1"/>
  <c r="H396" i="27" a="1"/>
  <c r="H396" i="27" s="1"/>
  <c r="H398" i="27" a="1"/>
  <c r="H398" i="27" s="1"/>
  <c r="H400" i="27" a="1"/>
  <c r="H400" i="27" s="1"/>
  <c r="H402" i="27" a="1"/>
  <c r="H402" i="27" s="1"/>
  <c r="H404" i="27" a="1"/>
  <c r="H404" i="27" s="1"/>
  <c r="H406" i="27" a="1"/>
  <c r="H406" i="27" s="1"/>
  <c r="H408" i="27" a="1"/>
  <c r="H408" i="27" s="1"/>
  <c r="H410" i="27" a="1"/>
  <c r="H410" i="27" s="1"/>
  <c r="H412" i="27" a="1"/>
  <c r="H412" i="27" s="1"/>
  <c r="H414" i="27" a="1"/>
  <c r="H414" i="27" s="1"/>
  <c r="H416" i="27" a="1"/>
  <c r="H416" i="27" s="1"/>
  <c r="H418" i="27" a="1"/>
  <c r="H418" i="27" s="1"/>
  <c r="H420" i="27" a="1"/>
  <c r="H420" i="27" s="1"/>
  <c r="H422" i="27" a="1"/>
  <c r="H422" i="27" s="1"/>
  <c r="H424" i="27" a="1"/>
  <c r="H424" i="27" s="1"/>
  <c r="H426" i="27" a="1"/>
  <c r="H426" i="27" s="1"/>
  <c r="H428" i="27" a="1"/>
  <c r="H428" i="27" s="1"/>
  <c r="H430" i="27" a="1"/>
  <c r="H430" i="27" s="1"/>
  <c r="H432" i="27" a="1"/>
  <c r="H432" i="27" s="1"/>
  <c r="H434" i="27" a="1"/>
  <c r="H434" i="27" s="1"/>
  <c r="H436" i="27" a="1"/>
  <c r="H436" i="27" s="1"/>
  <c r="H438" i="27" a="1"/>
  <c r="H438" i="27" s="1"/>
  <c r="H440" i="27" a="1"/>
  <c r="H440" i="27" s="1"/>
  <c r="H442" i="27" a="1"/>
  <c r="H442" i="27" s="1"/>
  <c r="H444" i="27" a="1"/>
  <c r="H444" i="27" s="1"/>
  <c r="H446" i="27" a="1"/>
  <c r="H446" i="27" s="1"/>
  <c r="H448" i="27" a="1"/>
  <c r="H448" i="27" s="1"/>
  <c r="H450" i="27" a="1"/>
  <c r="H450" i="27" s="1"/>
  <c r="H452" i="27" a="1"/>
  <c r="H452" i="27" s="1"/>
  <c r="H454" i="27" a="1"/>
  <c r="H454" i="27" s="1"/>
  <c r="H456" i="27" a="1"/>
  <c r="H456" i="27" s="1"/>
  <c r="H458" i="27" a="1"/>
  <c r="H458" i="27" s="1"/>
  <c r="H460" i="27" a="1"/>
  <c r="H460" i="27" s="1"/>
  <c r="H462" i="27" a="1"/>
  <c r="H462" i="27" s="1"/>
  <c r="H464" i="27" a="1"/>
  <c r="H464" i="27" s="1"/>
  <c r="H466" i="27" a="1"/>
  <c r="H466" i="27" s="1"/>
  <c r="C42" i="27" a="1"/>
  <c r="C42" i="27" s="1"/>
  <c r="D81" i="27" a="1"/>
  <c r="D81" i="27" s="1"/>
  <c r="G119" i="27" a="1"/>
  <c r="G119" i="27" s="1"/>
  <c r="B151" i="27" a="1"/>
  <c r="B151" i="27" s="1"/>
  <c r="B186" i="27" a="1"/>
  <c r="B186" i="27" s="1"/>
  <c r="H211" i="27" a="1"/>
  <c r="H211" i="27" s="1"/>
  <c r="G246" i="27" a="1"/>
  <c r="G246" i="27" s="1"/>
  <c r="G276" i="27" a="1"/>
  <c r="G276" i="27" s="1"/>
  <c r="B286" i="27" a="1"/>
  <c r="B286" i="27" s="1"/>
  <c r="C293" i="27" a="1"/>
  <c r="C293" i="27" s="1"/>
  <c r="E303" i="27" a="1"/>
  <c r="E303" i="27" s="1"/>
  <c r="E311" i="27" a="1"/>
  <c r="E311" i="27" s="1"/>
  <c r="D318" i="27" a="1"/>
  <c r="D318" i="27" s="1"/>
  <c r="B327" i="27" a="1"/>
  <c r="B327" i="27" s="1"/>
  <c r="H334" i="27" a="1"/>
  <c r="H334" i="27" s="1"/>
  <c r="H342" i="27" a="1"/>
  <c r="H342" i="27" s="1"/>
  <c r="E350" i="27" a="1"/>
  <c r="E350" i="27" s="1"/>
  <c r="E358" i="27" a="1"/>
  <c r="E358" i="27" s="1"/>
  <c r="F367" i="27" a="1"/>
  <c r="F367" i="27" s="1"/>
  <c r="F375" i="27" a="1"/>
  <c r="F375" i="27" s="1"/>
  <c r="F383" i="27" a="1"/>
  <c r="F383" i="27" s="1"/>
  <c r="F391" i="27" a="1"/>
  <c r="F391" i="27" s="1"/>
  <c r="F399" i="27" a="1"/>
  <c r="F399" i="27" s="1"/>
  <c r="F407" i="27" a="1"/>
  <c r="F407" i="27" s="1"/>
  <c r="F415" i="27" a="1"/>
  <c r="F415" i="27" s="1"/>
  <c r="F423" i="27" a="1"/>
  <c r="F423" i="27" s="1"/>
  <c r="F431" i="27" a="1"/>
  <c r="F431" i="27" s="1"/>
  <c r="F439" i="27" a="1"/>
  <c r="F439" i="27" s="1"/>
  <c r="F447" i="27" a="1"/>
  <c r="F447" i="27" s="1"/>
  <c r="F453" i="27" a="1"/>
  <c r="F453" i="27" s="1"/>
  <c r="F457" i="27" a="1"/>
  <c r="F457" i="27" s="1"/>
  <c r="F461" i="27" a="1"/>
  <c r="F461" i="27" s="1"/>
  <c r="F465" i="27" a="1"/>
  <c r="F465" i="27" s="1"/>
  <c r="H468" i="27" a="1"/>
  <c r="H468" i="27" s="1"/>
  <c r="H470" i="27" a="1"/>
  <c r="H470" i="27" s="1"/>
  <c r="H472" i="27" a="1"/>
  <c r="H472" i="27" s="1"/>
  <c r="H474" i="27" a="1"/>
  <c r="H474" i="27" s="1"/>
  <c r="H476" i="27" a="1"/>
  <c r="H476" i="27" s="1"/>
  <c r="H478" i="27" a="1"/>
  <c r="H478" i="27" s="1"/>
  <c r="H480" i="27" a="1"/>
  <c r="H480" i="27" s="1"/>
  <c r="H482" i="27" a="1"/>
  <c r="H482" i="27" s="1"/>
  <c r="H484" i="27" a="1"/>
  <c r="H484" i="27" s="1"/>
  <c r="H486" i="27" a="1"/>
  <c r="H486" i="27" s="1"/>
  <c r="H488" i="27" a="1"/>
  <c r="H488" i="27" s="1"/>
  <c r="H490" i="27" a="1"/>
  <c r="H490" i="27" s="1"/>
  <c r="H492" i="27" a="1"/>
  <c r="H492" i="27" s="1"/>
  <c r="H494" i="27" a="1"/>
  <c r="H494" i="27" s="1"/>
  <c r="H496" i="27" a="1"/>
  <c r="H496" i="27" s="1"/>
  <c r="H498" i="27" a="1"/>
  <c r="H498" i="27" s="1"/>
  <c r="H500" i="27" a="1"/>
  <c r="H500" i="27" s="1"/>
  <c r="H502" i="27" a="1"/>
  <c r="H502" i="27" s="1"/>
  <c r="H504" i="27" a="1"/>
  <c r="H504" i="27" s="1"/>
  <c r="H506" i="27" a="1"/>
  <c r="H506" i="27" s="1"/>
  <c r="H508" i="27" a="1"/>
  <c r="H508" i="27" s="1"/>
  <c r="D61" i="27" a="1"/>
  <c r="D61" i="27" s="1"/>
  <c r="D93" i="27" a="1"/>
  <c r="D93" i="27" s="1"/>
  <c r="B127" i="27" a="1"/>
  <c r="B127" i="27" s="1"/>
  <c r="B159" i="27" a="1"/>
  <c r="B159" i="27" s="1"/>
  <c r="E187" i="27" a="1"/>
  <c r="E187" i="27" s="1"/>
  <c r="E213" i="27" a="1"/>
  <c r="E213" i="27" s="1"/>
  <c r="E248" i="27" a="1"/>
  <c r="E248" i="27" s="1"/>
  <c r="F277" i="27" a="1"/>
  <c r="F277" i="27" s="1"/>
  <c r="F286" i="27" a="1"/>
  <c r="F286" i="27" s="1"/>
  <c r="G293" i="27" a="1"/>
  <c r="G293" i="27" s="1"/>
  <c r="E300" i="27" a="1"/>
  <c r="E300" i="27" s="1"/>
  <c r="F308" i="27" a="1"/>
  <c r="F308" i="27" s="1"/>
  <c r="H318" i="27" a="1"/>
  <c r="H318" i="27" s="1"/>
  <c r="G325" i="27" a="1"/>
  <c r="G325" i="27" s="1"/>
  <c r="D333" i="27" a="1"/>
  <c r="D333" i="27" s="1"/>
  <c r="D341" i="27" a="1"/>
  <c r="D341" i="27" s="1"/>
  <c r="H350" i="27" a="1"/>
  <c r="H350" i="27" s="1"/>
  <c r="H358" i="27" a="1"/>
  <c r="H358" i="27" s="1"/>
  <c r="F366" i="27" a="1"/>
  <c r="F366" i="27" s="1"/>
  <c r="F374" i="27" a="1"/>
  <c r="F374" i="27" s="1"/>
  <c r="F382" i="27" a="1"/>
  <c r="F382" i="27" s="1"/>
  <c r="F390" i="27" a="1"/>
  <c r="F390" i="27" s="1"/>
  <c r="F398" i="27" a="1"/>
  <c r="F398" i="27" s="1"/>
  <c r="F406" i="27" a="1"/>
  <c r="F406" i="27" s="1"/>
  <c r="F414" i="27" a="1"/>
  <c r="F414" i="27" s="1"/>
  <c r="F422" i="27" a="1"/>
  <c r="F422" i="27" s="1"/>
  <c r="F430" i="27" a="1"/>
  <c r="F430" i="27" s="1"/>
  <c r="F438" i="27" a="1"/>
  <c r="F438" i="27" s="1"/>
  <c r="F446" i="27" a="1"/>
  <c r="F446" i="27" s="1"/>
  <c r="B453" i="27" a="1"/>
  <c r="B453" i="27" s="1"/>
  <c r="B457" i="27" a="1"/>
  <c r="B457" i="27" s="1"/>
  <c r="B461" i="27" a="1"/>
  <c r="B461" i="27" s="1"/>
  <c r="B465" i="27" a="1"/>
  <c r="B465" i="27" s="1"/>
  <c r="A469" i="27" a="1"/>
  <c r="A469" i="27" s="1"/>
  <c r="A471" i="27" a="1"/>
  <c r="A471" i="27" s="1"/>
  <c r="A473" i="27" a="1"/>
  <c r="A473" i="27" s="1"/>
  <c r="A475" i="27" a="1"/>
  <c r="A475" i="27" s="1"/>
  <c r="A477" i="27" a="1"/>
  <c r="A477" i="27" s="1"/>
  <c r="A479" i="27" a="1"/>
  <c r="A479" i="27" s="1"/>
  <c r="A481" i="27" a="1"/>
  <c r="A481" i="27" s="1"/>
  <c r="A483" i="27" a="1"/>
  <c r="A483" i="27" s="1"/>
  <c r="A485" i="27" a="1"/>
  <c r="A485" i="27" s="1"/>
  <c r="A487" i="27" a="1"/>
  <c r="A487" i="27" s="1"/>
  <c r="A489" i="27" a="1"/>
  <c r="A489" i="27" s="1"/>
  <c r="A491" i="27" a="1"/>
  <c r="A491" i="27" s="1"/>
  <c r="A493" i="27" a="1"/>
  <c r="A493" i="27" s="1"/>
  <c r="A495" i="27" a="1"/>
  <c r="A495" i="27" s="1"/>
  <c r="A497" i="27" a="1"/>
  <c r="A497" i="27" s="1"/>
  <c r="A499" i="27" a="1"/>
  <c r="A499" i="27" s="1"/>
  <c r="A501" i="27" a="1"/>
  <c r="A501" i="27" s="1"/>
  <c r="A503" i="27" a="1"/>
  <c r="A503" i="27" s="1"/>
  <c r="A505" i="27" a="1"/>
  <c r="A505" i="27" s="1"/>
  <c r="A507" i="27" a="1"/>
  <c r="A507" i="27" s="1"/>
  <c r="H9" i="27" a="1"/>
  <c r="H9" i="27" s="1"/>
  <c r="D57" i="27" a="1"/>
  <c r="D57" i="27" s="1"/>
  <c r="D89" i="27" a="1"/>
  <c r="D89" i="27" s="1"/>
  <c r="H116" i="27" a="1"/>
  <c r="H116" i="27" s="1"/>
  <c r="E141" i="27" a="1"/>
  <c r="E141" i="27" s="1"/>
  <c r="B178" i="27" a="1"/>
  <c r="B178" i="27" s="1"/>
  <c r="D208" i="27" a="1"/>
  <c r="D208" i="27" s="1"/>
  <c r="B243" i="27" a="1"/>
  <c r="B243" i="27" s="1"/>
  <c r="D271" i="27" a="1"/>
  <c r="D271" i="27" s="1"/>
  <c r="G281" i="27" a="1"/>
  <c r="G281" i="27" s="1"/>
  <c r="F290" i="27" a="1"/>
  <c r="F290" i="27" s="1"/>
  <c r="A301" i="27" a="1"/>
  <c r="A301" i="27" s="1"/>
  <c r="B309" i="27" a="1"/>
  <c r="B309" i="27" s="1"/>
  <c r="E317" i="27" a="1"/>
  <c r="E317" i="27" s="1"/>
  <c r="C326" i="27" a="1"/>
  <c r="C326" i="27" s="1"/>
  <c r="H333" i="27" a="1"/>
  <c r="H333" i="27" s="1"/>
  <c r="H341" i="27" a="1"/>
  <c r="H341" i="27" s="1"/>
  <c r="F349" i="27" a="1"/>
  <c r="F349" i="27" s="1"/>
  <c r="F357" i="27" a="1"/>
  <c r="F357" i="27" s="1"/>
  <c r="F365" i="27" a="1"/>
  <c r="F365" i="27" s="1"/>
  <c r="F373" i="27" a="1"/>
  <c r="F373" i="27" s="1"/>
  <c r="F381" i="27" a="1"/>
  <c r="F381" i="27" s="1"/>
  <c r="F389" i="27" a="1"/>
  <c r="F389" i="27" s="1"/>
  <c r="F397" i="27" a="1"/>
  <c r="F397" i="27" s="1"/>
  <c r="F405" i="27" a="1"/>
  <c r="F405" i="27" s="1"/>
  <c r="F413" i="27" a="1"/>
  <c r="F413" i="27" s="1"/>
  <c r="F421" i="27" a="1"/>
  <c r="F421" i="27" s="1"/>
  <c r="F429" i="27" a="1"/>
  <c r="F429" i="27" s="1"/>
  <c r="F437" i="27" a="1"/>
  <c r="F437" i="27" s="1"/>
  <c r="F445" i="27" a="1"/>
  <c r="F445" i="27" s="1"/>
  <c r="A454" i="27" a="1"/>
  <c r="A454" i="27" s="1"/>
  <c r="A458" i="27" a="1"/>
  <c r="A458" i="27" s="1"/>
  <c r="A462" i="27" a="1"/>
  <c r="A462" i="27" s="1"/>
  <c r="A466" i="27" a="1"/>
  <c r="A466" i="27" s="1"/>
  <c r="G468" i="27" a="1"/>
  <c r="G468" i="27" s="1"/>
  <c r="G470" i="27" a="1"/>
  <c r="G470" i="27" s="1"/>
  <c r="G472" i="27" a="1"/>
  <c r="G472" i="27" s="1"/>
  <c r="G474" i="27" a="1"/>
  <c r="G474" i="27" s="1"/>
  <c r="G476" i="27" a="1"/>
  <c r="G476" i="27" s="1"/>
  <c r="G478" i="27" a="1"/>
  <c r="G478" i="27" s="1"/>
  <c r="G480" i="27" a="1"/>
  <c r="G480" i="27" s="1"/>
  <c r="G482" i="27" a="1"/>
  <c r="G482" i="27" s="1"/>
  <c r="G484" i="27" a="1"/>
  <c r="G484" i="27" s="1"/>
  <c r="G486" i="27" a="1"/>
  <c r="G486" i="27" s="1"/>
  <c r="G488" i="27" a="1"/>
  <c r="G488" i="27" s="1"/>
  <c r="G490" i="27" a="1"/>
  <c r="G490" i="27" s="1"/>
  <c r="G492" i="27" a="1"/>
  <c r="G492" i="27" s="1"/>
  <c r="G494" i="27" a="1"/>
  <c r="G494" i="27" s="1"/>
  <c r="G496" i="27" a="1"/>
  <c r="G496" i="27" s="1"/>
  <c r="G498" i="27" a="1"/>
  <c r="G498" i="27" s="1"/>
  <c r="G500" i="27" a="1"/>
  <c r="G500" i="27" s="1"/>
  <c r="G502" i="27" a="1"/>
  <c r="G502" i="27" s="1"/>
  <c r="G504" i="27" a="1"/>
  <c r="G504" i="27" s="1"/>
  <c r="G506" i="27" a="1"/>
  <c r="G506" i="27" s="1"/>
  <c r="G508" i="27" a="1"/>
  <c r="G508" i="27" s="1"/>
  <c r="G136" i="27" a="1"/>
  <c r="G136" i="27" s="1"/>
  <c r="D280" i="27" a="1"/>
  <c r="D280" i="27" s="1"/>
  <c r="H307" i="27" a="1"/>
  <c r="H307" i="27" s="1"/>
  <c r="D344" i="27" a="1"/>
  <c r="D344" i="27" s="1"/>
  <c r="A370" i="27" a="1"/>
  <c r="A370" i="27" s="1"/>
  <c r="A402" i="27" a="1"/>
  <c r="A402" i="27" s="1"/>
  <c r="A434" i="27" a="1"/>
  <c r="A434" i="27" s="1"/>
  <c r="E459" i="27" a="1"/>
  <c r="E459" i="27" s="1"/>
  <c r="E470" i="27" a="1"/>
  <c r="E470" i="27" s="1"/>
  <c r="E478" i="27" a="1"/>
  <c r="E478" i="27" s="1"/>
  <c r="E486" i="27" a="1"/>
  <c r="E486" i="27" s="1"/>
  <c r="E494" i="27" a="1"/>
  <c r="E494" i="27" s="1"/>
  <c r="E502" i="27" a="1"/>
  <c r="E502" i="27" s="1"/>
  <c r="D52" i="27" a="1"/>
  <c r="D52" i="27" s="1"/>
  <c r="G168" i="27" a="1"/>
  <c r="G168" i="27" s="1"/>
  <c r="G45" i="27" a="1"/>
  <c r="G45" i="27" s="1"/>
  <c r="G96" i="27" a="1"/>
  <c r="G96" i="27" s="1"/>
  <c r="H152" i="27" a="1"/>
  <c r="H152" i="27" s="1"/>
  <c r="C185" i="27" a="1"/>
  <c r="C185" i="27" s="1"/>
  <c r="F217" i="27" a="1"/>
  <c r="F217" i="27" s="1"/>
  <c r="A250" i="27" a="1"/>
  <c r="A250" i="27" s="1"/>
  <c r="G30" i="27" a="1"/>
  <c r="G30" i="27" s="1"/>
  <c r="E77" i="27" a="1"/>
  <c r="E77" i="27" s="1"/>
  <c r="D109" i="27" a="1"/>
  <c r="D109" i="27" s="1"/>
  <c r="G141" i="27" a="1"/>
  <c r="G141" i="27" s="1"/>
  <c r="F173" i="27" a="1"/>
  <c r="F173" i="27" s="1"/>
  <c r="F205" i="27" a="1"/>
  <c r="F205" i="27" s="1"/>
  <c r="B237" i="27" a="1"/>
  <c r="B237" i="27" s="1"/>
  <c r="B269" i="27" a="1"/>
  <c r="B269" i="27" s="1"/>
  <c r="F70" i="27" a="1"/>
  <c r="F70" i="27" s="1"/>
  <c r="C85" i="27" a="1"/>
  <c r="C85" i="27" s="1"/>
  <c r="C96" i="27" a="1"/>
  <c r="C96" i="27" s="1"/>
  <c r="C106" i="27" a="1"/>
  <c r="C106" i="27" s="1"/>
  <c r="H113" i="27" a="1"/>
  <c r="H113" i="27" s="1"/>
  <c r="H121" i="27" a="1"/>
  <c r="H121" i="27" s="1"/>
  <c r="D129" i="27" a="1"/>
  <c r="D129" i="27" s="1"/>
  <c r="D137" i="27" a="1"/>
  <c r="D137" i="27" s="1"/>
  <c r="D145" i="27" a="1"/>
  <c r="D145" i="27" s="1"/>
  <c r="D153" i="27" a="1"/>
  <c r="D153" i="27" s="1"/>
  <c r="D161" i="27" a="1"/>
  <c r="D161" i="27" s="1"/>
  <c r="D169" i="27" a="1"/>
  <c r="D169" i="27" s="1"/>
  <c r="D177" i="27" a="1"/>
  <c r="D177" i="27" s="1"/>
  <c r="D185" i="27" a="1"/>
  <c r="D185" i="27" s="1"/>
  <c r="C193" i="27" a="1"/>
  <c r="C193" i="27" s="1"/>
  <c r="C201" i="27" a="1"/>
  <c r="C201" i="27" s="1"/>
  <c r="E209" i="27" a="1"/>
  <c r="E209" i="27" s="1"/>
  <c r="F216" i="27" a="1"/>
  <c r="F216" i="27" s="1"/>
  <c r="H224" i="27" a="1"/>
  <c r="H224" i="27" s="1"/>
  <c r="H232" i="27" a="1"/>
  <c r="H232" i="27" s="1"/>
  <c r="H240" i="27" a="1"/>
  <c r="H240" i="27" s="1"/>
  <c r="H248" i="27" a="1"/>
  <c r="H248" i="27" s="1"/>
  <c r="H256" i="27" a="1"/>
  <c r="H256" i="27" s="1"/>
  <c r="H264" i="27" a="1"/>
  <c r="H264" i="27" s="1"/>
  <c r="H272" i="27" a="1"/>
  <c r="H272" i="27" s="1"/>
  <c r="A53" i="27" a="1"/>
  <c r="A53" i="27" s="1"/>
  <c r="D84" i="27" a="1"/>
  <c r="D84" i="27" s="1"/>
  <c r="F118" i="27" a="1"/>
  <c r="F118" i="27" s="1"/>
  <c r="C148" i="27" a="1"/>
  <c r="C148" i="27" s="1"/>
  <c r="B181" i="27" a="1"/>
  <c r="B181" i="27" s="1"/>
  <c r="C212" i="27" a="1"/>
  <c r="C212" i="27" s="1"/>
  <c r="F243" i="27" a="1"/>
  <c r="F243" i="27" s="1"/>
  <c r="E272" i="27" a="1"/>
  <c r="E272" i="27" s="1"/>
  <c r="B283" i="27" a="1"/>
  <c r="B283" i="27" s="1"/>
  <c r="B291" i="27" a="1"/>
  <c r="B291" i="27" s="1"/>
  <c r="C300" i="27" a="1"/>
  <c r="C300" i="27" s="1"/>
  <c r="A308" i="27" a="1"/>
  <c r="A308" i="27" s="1"/>
  <c r="D315" i="27" a="1"/>
  <c r="D315" i="27" s="1"/>
  <c r="F323" i="27" a="1"/>
  <c r="F323" i="27" s="1"/>
  <c r="E331" i="27" a="1"/>
  <c r="E331" i="27" s="1"/>
  <c r="E339" i="27" a="1"/>
  <c r="E339" i="27" s="1"/>
  <c r="E347" i="27" a="1"/>
  <c r="E347" i="27" s="1"/>
  <c r="D355" i="27" a="1"/>
  <c r="D355" i="27" s="1"/>
  <c r="D363" i="27" a="1"/>
  <c r="D363" i="27" s="1"/>
  <c r="D371" i="27" a="1"/>
  <c r="D371" i="27" s="1"/>
  <c r="D379" i="27" a="1"/>
  <c r="D379" i="27" s="1"/>
  <c r="D387" i="27" a="1"/>
  <c r="D387" i="27" s="1"/>
  <c r="D395" i="27" a="1"/>
  <c r="D395" i="27" s="1"/>
  <c r="D403" i="27" a="1"/>
  <c r="D403" i="27" s="1"/>
  <c r="D411" i="27" a="1"/>
  <c r="D411" i="27" s="1"/>
  <c r="G414" i="27" a="1"/>
  <c r="G414" i="27" s="1"/>
  <c r="D417" i="27" a="1"/>
  <c r="D417" i="27" s="1"/>
  <c r="G419" i="27" a="1"/>
  <c r="G419" i="27" s="1"/>
  <c r="D422" i="27" a="1"/>
  <c r="D422" i="27" s="1"/>
  <c r="D424" i="27" a="1"/>
  <c r="D424" i="27" s="1"/>
  <c r="D426" i="27" a="1"/>
  <c r="D426" i="27" s="1"/>
  <c r="D428" i="27" a="1"/>
  <c r="D428" i="27" s="1"/>
  <c r="D430" i="27" a="1"/>
  <c r="D430" i="27" s="1"/>
  <c r="D432" i="27" a="1"/>
  <c r="D432" i="27" s="1"/>
  <c r="D434" i="27" a="1"/>
  <c r="D434" i="27" s="1"/>
  <c r="D436" i="27" a="1"/>
  <c r="D436" i="27" s="1"/>
  <c r="D438" i="27" a="1"/>
  <c r="D438" i="27" s="1"/>
  <c r="D440" i="27" a="1"/>
  <c r="D440" i="27" s="1"/>
  <c r="D442" i="27" a="1"/>
  <c r="D442" i="27" s="1"/>
  <c r="D444" i="27" a="1"/>
  <c r="D444" i="27" s="1"/>
  <c r="D446" i="27" a="1"/>
  <c r="D446" i="27" s="1"/>
  <c r="D448" i="27" a="1"/>
  <c r="D448" i="27" s="1"/>
  <c r="D450" i="27" a="1"/>
  <c r="D450" i="27" s="1"/>
  <c r="D452" i="27" a="1"/>
  <c r="D452" i="27" s="1"/>
  <c r="D454" i="27" a="1"/>
  <c r="D454" i="27" s="1"/>
  <c r="D456" i="27" a="1"/>
  <c r="D456" i="27" s="1"/>
  <c r="D458" i="27" a="1"/>
  <c r="D458" i="27" s="1"/>
  <c r="D460" i="27" a="1"/>
  <c r="D460" i="27" s="1"/>
  <c r="D462" i="27" a="1"/>
  <c r="D462" i="27" s="1"/>
  <c r="D464" i="27" a="1"/>
  <c r="D464" i="27" s="1"/>
  <c r="D466" i="27" a="1"/>
  <c r="D466" i="27" s="1"/>
  <c r="D11" i="27" a="1"/>
  <c r="D11" i="27" s="1"/>
  <c r="G38" i="27" a="1"/>
  <c r="G38" i="27" s="1"/>
  <c r="A58" i="27" a="1"/>
  <c r="A58" i="27" s="1"/>
  <c r="A66" i="27" a="1"/>
  <c r="A66" i="27" s="1"/>
  <c r="A74" i="27" a="1"/>
  <c r="A74" i="27" s="1"/>
  <c r="A82" i="27" a="1"/>
  <c r="A82" i="27" s="1"/>
  <c r="A90" i="27" a="1"/>
  <c r="A90" i="27" s="1"/>
  <c r="A98" i="27" a="1"/>
  <c r="A98" i="27" s="1"/>
  <c r="A106" i="27" a="1"/>
  <c r="A106" i="27" s="1"/>
  <c r="G111" i="27" a="1"/>
  <c r="G111" i="27" s="1"/>
  <c r="A119" i="27" a="1"/>
  <c r="A119" i="27" s="1"/>
  <c r="E129" i="27" a="1"/>
  <c r="E129" i="27" s="1"/>
  <c r="E137" i="27" a="1"/>
  <c r="E137" i="27" s="1"/>
  <c r="E145" i="27" a="1"/>
  <c r="E145" i="27" s="1"/>
  <c r="E153" i="27" a="1"/>
  <c r="E153" i="27" s="1"/>
  <c r="E161" i="27" a="1"/>
  <c r="E161" i="27" s="1"/>
  <c r="E169" i="27" a="1"/>
  <c r="E169" i="27" s="1"/>
  <c r="E177" i="27" a="1"/>
  <c r="E177" i="27" s="1"/>
  <c r="E185" i="27" a="1"/>
  <c r="E185" i="27" s="1"/>
  <c r="E194" i="27" a="1"/>
  <c r="E194" i="27" s="1"/>
  <c r="E202" i="27" a="1"/>
  <c r="E202" i="27" s="1"/>
  <c r="C209" i="27" a="1"/>
  <c r="C209" i="27" s="1"/>
  <c r="E217" i="27" a="1"/>
  <c r="E217" i="27" s="1"/>
  <c r="E224" i="27" a="1"/>
  <c r="E224" i="27" s="1"/>
  <c r="D233" i="27" a="1"/>
  <c r="D233" i="27" s="1"/>
  <c r="E240" i="27" a="1"/>
  <c r="E240" i="27" s="1"/>
  <c r="D249" i="27" a="1"/>
  <c r="D249" i="27" s="1"/>
  <c r="E256" i="27" a="1"/>
  <c r="E256" i="27" s="1"/>
  <c r="D265" i="27" a="1"/>
  <c r="D265" i="27" s="1"/>
  <c r="H271" i="27" a="1"/>
  <c r="H271" i="27" s="1"/>
  <c r="D275" i="27" a="1"/>
  <c r="D275" i="27" s="1"/>
  <c r="D278" i="27" a="1"/>
  <c r="D278" i="27" s="1"/>
  <c r="B280" i="27" a="1"/>
  <c r="B280" i="27" s="1"/>
  <c r="D282" i="27" a="1"/>
  <c r="D282" i="27" s="1"/>
  <c r="B284" i="27" a="1"/>
  <c r="B284" i="27" s="1"/>
  <c r="D286" i="27" a="1"/>
  <c r="D286" i="27" s="1"/>
  <c r="B288" i="27" a="1"/>
  <c r="B288" i="27" s="1"/>
  <c r="D290" i="27" a="1"/>
  <c r="D290" i="27" s="1"/>
  <c r="B292" i="27" a="1"/>
  <c r="B292" i="27" s="1"/>
  <c r="C294" i="27" a="1"/>
  <c r="C294" i="27" s="1"/>
  <c r="A296" i="27" a="1"/>
  <c r="A296" i="27" s="1"/>
  <c r="F297" i="27" a="1"/>
  <c r="F297" i="27" s="1"/>
  <c r="D299" i="27" a="1"/>
  <c r="D299" i="27" s="1"/>
  <c r="F301" i="27" a="1"/>
  <c r="F301" i="27" s="1"/>
  <c r="F303" i="27" a="1"/>
  <c r="F303" i="27" s="1"/>
  <c r="F305" i="27" a="1"/>
  <c r="F305" i="27" s="1"/>
  <c r="F307" i="27" a="1"/>
  <c r="F307" i="27" s="1"/>
  <c r="F309" i="27" a="1"/>
  <c r="F309" i="27" s="1"/>
  <c r="F311" i="27" a="1"/>
  <c r="F311" i="27" s="1"/>
  <c r="G313" i="27" a="1"/>
  <c r="G313" i="27" s="1"/>
  <c r="E315" i="27" a="1"/>
  <c r="E315" i="27" s="1"/>
  <c r="G317" i="27" a="1"/>
  <c r="G317" i="27" s="1"/>
  <c r="E319" i="27" a="1"/>
  <c r="E319" i="27" s="1"/>
  <c r="E321" i="27" a="1"/>
  <c r="E321" i="27" s="1"/>
  <c r="G323" i="27" a="1"/>
  <c r="G323" i="27" s="1"/>
  <c r="E325" i="27" a="1"/>
  <c r="E325" i="27" s="1"/>
  <c r="G327" i="27" a="1"/>
  <c r="G327" i="27" s="1"/>
  <c r="F329" i="27" a="1"/>
  <c r="F329" i="27" s="1"/>
  <c r="F331" i="27" a="1"/>
  <c r="F331" i="27" s="1"/>
  <c r="F333" i="27" a="1"/>
  <c r="F333" i="27" s="1"/>
  <c r="F335" i="27" a="1"/>
  <c r="F335" i="27" s="1"/>
  <c r="F337" i="27" a="1"/>
  <c r="F337" i="27" s="1"/>
  <c r="F339" i="27" a="1"/>
  <c r="F339" i="27" s="1"/>
  <c r="F341" i="27" a="1"/>
  <c r="F341" i="27" s="1"/>
  <c r="F343" i="27" a="1"/>
  <c r="F343" i="27" s="1"/>
  <c r="F345" i="27" a="1"/>
  <c r="F345" i="27" s="1"/>
  <c r="F347" i="27" a="1"/>
  <c r="F347" i="27" s="1"/>
  <c r="E349" i="27" a="1"/>
  <c r="E349" i="27" s="1"/>
  <c r="E351" i="27" a="1"/>
  <c r="E351" i="27" s="1"/>
  <c r="E353" i="27" a="1"/>
  <c r="E353" i="27" s="1"/>
  <c r="E355" i="27" a="1"/>
  <c r="E355" i="27" s="1"/>
  <c r="E357" i="27" a="1"/>
  <c r="E357" i="27" s="1"/>
  <c r="E359" i="27" a="1"/>
  <c r="E359" i="27" s="1"/>
  <c r="E361" i="27" a="1"/>
  <c r="E361" i="27" s="1"/>
  <c r="E363" i="27" a="1"/>
  <c r="E363" i="27" s="1"/>
  <c r="E365" i="27" a="1"/>
  <c r="E365" i="27" s="1"/>
  <c r="E367" i="27" a="1"/>
  <c r="E367" i="27" s="1"/>
  <c r="E369" i="27" a="1"/>
  <c r="E369" i="27" s="1"/>
  <c r="E371" i="27" a="1"/>
  <c r="E371" i="27" s="1"/>
  <c r="E373" i="27" a="1"/>
  <c r="E373" i="27" s="1"/>
  <c r="E375" i="27" a="1"/>
  <c r="E375" i="27" s="1"/>
  <c r="E377" i="27" a="1"/>
  <c r="E377" i="27" s="1"/>
  <c r="E379" i="27" a="1"/>
  <c r="E379" i="27" s="1"/>
  <c r="E381" i="27" a="1"/>
  <c r="E381" i="27" s="1"/>
  <c r="E383" i="27" a="1"/>
  <c r="E383" i="27" s="1"/>
  <c r="E385" i="27" a="1"/>
  <c r="E385" i="27" s="1"/>
  <c r="E387" i="27" a="1"/>
  <c r="E387" i="27" s="1"/>
  <c r="E389" i="27" a="1"/>
  <c r="E389" i="27" s="1"/>
  <c r="E391" i="27" a="1"/>
  <c r="E391" i="27" s="1"/>
  <c r="E393" i="27" a="1"/>
  <c r="E393" i="27" s="1"/>
  <c r="E395" i="27" a="1"/>
  <c r="E395" i="27" s="1"/>
  <c r="E397" i="27" a="1"/>
  <c r="E397" i="27" s="1"/>
  <c r="E399" i="27" a="1"/>
  <c r="E399" i="27" s="1"/>
  <c r="E401" i="27" a="1"/>
  <c r="E401" i="27" s="1"/>
  <c r="E403" i="27" a="1"/>
  <c r="E403" i="27" s="1"/>
  <c r="E405" i="27" a="1"/>
  <c r="E405" i="27" s="1"/>
  <c r="E407" i="27" a="1"/>
  <c r="E407" i="27" s="1"/>
  <c r="E409" i="27" a="1"/>
  <c r="E409" i="27" s="1"/>
  <c r="E411" i="27" a="1"/>
  <c r="E411" i="27" s="1"/>
  <c r="E413" i="27" a="1"/>
  <c r="E413" i="27" s="1"/>
  <c r="E415" i="27" a="1"/>
  <c r="E415" i="27" s="1"/>
  <c r="E417" i="27" a="1"/>
  <c r="E417" i="27" s="1"/>
  <c r="E419" i="27" a="1"/>
  <c r="E419" i="27" s="1"/>
  <c r="E421" i="27" a="1"/>
  <c r="E421" i="27" s="1"/>
  <c r="E423" i="27" a="1"/>
  <c r="E423" i="27" s="1"/>
  <c r="E425" i="27" a="1"/>
  <c r="E425" i="27" s="1"/>
  <c r="E427" i="27" a="1"/>
  <c r="E427" i="27" s="1"/>
  <c r="E429" i="27" a="1"/>
  <c r="E429" i="27" s="1"/>
  <c r="E431" i="27" a="1"/>
  <c r="E431" i="27" s="1"/>
  <c r="E433" i="27" a="1"/>
  <c r="E433" i="27" s="1"/>
  <c r="E435" i="27" a="1"/>
  <c r="E435" i="27" s="1"/>
  <c r="E437" i="27" a="1"/>
  <c r="E437" i="27" s="1"/>
  <c r="E439" i="27" a="1"/>
  <c r="E439" i="27" s="1"/>
  <c r="E441" i="27" a="1"/>
  <c r="E441" i="27" s="1"/>
  <c r="E443" i="27" a="1"/>
  <c r="E443" i="27" s="1"/>
  <c r="E445" i="27" a="1"/>
  <c r="E445" i="27" s="1"/>
  <c r="E447" i="27" a="1"/>
  <c r="E447" i="27" s="1"/>
  <c r="E449" i="27" a="1"/>
  <c r="E449" i="27" s="1"/>
  <c r="E451" i="27" a="1"/>
  <c r="E451" i="27" s="1"/>
  <c r="G19" i="27" a="1"/>
  <c r="G19" i="27" s="1"/>
  <c r="B46" i="27" a="1"/>
  <c r="B46" i="27" s="1"/>
  <c r="D58" i="27" a="1"/>
  <c r="D58" i="27" s="1"/>
  <c r="D66" i="27" a="1"/>
  <c r="D66" i="27" s="1"/>
  <c r="D74" i="27" a="1"/>
  <c r="D74" i="27" s="1"/>
  <c r="D82" i="27" a="1"/>
  <c r="D82" i="27" s="1"/>
  <c r="D90" i="27" a="1"/>
  <c r="D90" i="27" s="1"/>
  <c r="D98" i="27" a="1"/>
  <c r="D98" i="27" s="1"/>
  <c r="D106" i="27" a="1"/>
  <c r="D106" i="27" s="1"/>
  <c r="E113" i="27" a="1"/>
  <c r="E113" i="27" s="1"/>
  <c r="C122" i="27" a="1"/>
  <c r="C122" i="27" s="1"/>
  <c r="E131" i="27" a="1"/>
  <c r="E131" i="27" s="1"/>
  <c r="E139" i="27" a="1"/>
  <c r="E139" i="27" s="1"/>
  <c r="E147" i="27" a="1"/>
  <c r="E147" i="27" s="1"/>
  <c r="E155" i="27" a="1"/>
  <c r="E155" i="27" s="1"/>
  <c r="E163" i="27" a="1"/>
  <c r="E163" i="27" s="1"/>
  <c r="B171" i="27" a="1"/>
  <c r="B171" i="27" s="1"/>
  <c r="B179" i="27" a="1"/>
  <c r="B179" i="27" s="1"/>
  <c r="B187" i="27" a="1"/>
  <c r="B187" i="27" s="1"/>
  <c r="A195" i="27" a="1"/>
  <c r="A195" i="27" s="1"/>
  <c r="A203" i="27" a="1"/>
  <c r="A203" i="27" s="1"/>
  <c r="D211" i="27" a="1"/>
  <c r="D211" i="27" s="1"/>
  <c r="D221" i="27" a="1"/>
  <c r="D221" i="27" s="1"/>
  <c r="E228" i="27" a="1"/>
  <c r="E228" i="27" s="1"/>
  <c r="D237" i="27" a="1"/>
  <c r="D237" i="27" s="1"/>
  <c r="E244" i="27" a="1"/>
  <c r="E244" i="27" s="1"/>
  <c r="D253" i="27" a="1"/>
  <c r="D253" i="27" s="1"/>
  <c r="E260" i="27" a="1"/>
  <c r="E260" i="27" s="1"/>
  <c r="D269" i="27" a="1"/>
  <c r="D269" i="27" s="1"/>
  <c r="G274" i="27" a="1"/>
  <c r="G274" i="27" s="1"/>
  <c r="E278" i="27" a="1"/>
  <c r="E278" i="27" s="1"/>
  <c r="C280" i="27" a="1"/>
  <c r="C280" i="27" s="1"/>
  <c r="E282" i="27" a="1"/>
  <c r="E282" i="27" s="1"/>
  <c r="C284" i="27" a="1"/>
  <c r="C284" i="27" s="1"/>
  <c r="E286" i="27" a="1"/>
  <c r="E286" i="27" s="1"/>
  <c r="C288" i="27" a="1"/>
  <c r="C288" i="27" s="1"/>
  <c r="E290" i="27" a="1"/>
  <c r="E290" i="27" s="1"/>
  <c r="C292" i="27" a="1"/>
  <c r="C292" i="27" s="1"/>
  <c r="A294" i="27" a="1"/>
  <c r="A294" i="27" s="1"/>
  <c r="G295" i="27" a="1"/>
  <c r="G295" i="27" s="1"/>
  <c r="G297" i="27" a="1"/>
  <c r="G297" i="27" s="1"/>
  <c r="E299" i="27" a="1"/>
  <c r="E299" i="27" s="1"/>
  <c r="G301" i="27" a="1"/>
  <c r="G301" i="27" s="1"/>
  <c r="G303" i="27" a="1"/>
  <c r="G303" i="27" s="1"/>
  <c r="G305" i="27" a="1"/>
  <c r="G305" i="27" s="1"/>
  <c r="G307" i="27" a="1"/>
  <c r="G307" i="27" s="1"/>
  <c r="G309" i="27" a="1"/>
  <c r="G309" i="27" s="1"/>
  <c r="G311" i="27" a="1"/>
  <c r="G311" i="27" s="1"/>
  <c r="H313" i="27" a="1"/>
  <c r="H313" i="27" s="1"/>
  <c r="B316" i="27" a="1"/>
  <c r="B316" i="27" s="1"/>
  <c r="H317" i="27" a="1"/>
  <c r="H317" i="27" s="1"/>
  <c r="D320" i="27" a="1"/>
  <c r="D320" i="27" s="1"/>
  <c r="B322" i="27" a="1"/>
  <c r="B322" i="27" s="1"/>
  <c r="H323" i="27" a="1"/>
  <c r="H323" i="27" s="1"/>
  <c r="B326" i="27" a="1"/>
  <c r="B326" i="27" s="1"/>
  <c r="H327" i="27" a="1"/>
  <c r="H327" i="27" s="1"/>
  <c r="C330" i="27" a="1"/>
  <c r="C330" i="27" s="1"/>
  <c r="C332" i="27" a="1"/>
  <c r="C332" i="27" s="1"/>
  <c r="C334" i="27" a="1"/>
  <c r="C334" i="27" s="1"/>
  <c r="C336" i="27" a="1"/>
  <c r="C336" i="27" s="1"/>
  <c r="C338" i="27" a="1"/>
  <c r="C338" i="27" s="1"/>
  <c r="C340" i="27" a="1"/>
  <c r="C340" i="27" s="1"/>
  <c r="C342" i="27" a="1"/>
  <c r="C342" i="27" s="1"/>
  <c r="C344" i="27" a="1"/>
  <c r="C344" i="27" s="1"/>
  <c r="C346" i="27" a="1"/>
  <c r="C346" i="27" s="1"/>
  <c r="C348" i="27" a="1"/>
  <c r="C348" i="27" s="1"/>
  <c r="D350" i="27" a="1"/>
  <c r="D350" i="27" s="1"/>
  <c r="D352" i="27" a="1"/>
  <c r="D352" i="27" s="1"/>
  <c r="D354" i="27" a="1"/>
  <c r="D354" i="27" s="1"/>
  <c r="D356" i="27" a="1"/>
  <c r="D356" i="27" s="1"/>
  <c r="D358" i="27" a="1"/>
  <c r="D358" i="27" s="1"/>
  <c r="D360" i="27" a="1"/>
  <c r="D360" i="27" s="1"/>
  <c r="D362" i="27" a="1"/>
  <c r="D362" i="27" s="1"/>
  <c r="D364" i="27" a="1"/>
  <c r="D364" i="27" s="1"/>
  <c r="C366" i="27" a="1"/>
  <c r="C366" i="27" s="1"/>
  <c r="C368" i="27" a="1"/>
  <c r="C368" i="27" s="1"/>
  <c r="C370" i="27" a="1"/>
  <c r="C370" i="27" s="1"/>
  <c r="C372" i="27" a="1"/>
  <c r="C372" i="27" s="1"/>
  <c r="C374" i="27" a="1"/>
  <c r="C374" i="27" s="1"/>
  <c r="C376" i="27" a="1"/>
  <c r="C376" i="27" s="1"/>
  <c r="C378" i="27" a="1"/>
  <c r="C378" i="27" s="1"/>
  <c r="C380" i="27" a="1"/>
  <c r="C380" i="27" s="1"/>
  <c r="C382" i="27" a="1"/>
  <c r="C382" i="27" s="1"/>
  <c r="C384" i="27" a="1"/>
  <c r="C384" i="27" s="1"/>
  <c r="C386" i="27" a="1"/>
  <c r="C386" i="27" s="1"/>
  <c r="C388" i="27" a="1"/>
  <c r="C388" i="27" s="1"/>
  <c r="C390" i="27" a="1"/>
  <c r="C390" i="27" s="1"/>
  <c r="C392" i="27" a="1"/>
  <c r="C392" i="27" s="1"/>
  <c r="C394" i="27" a="1"/>
  <c r="C394" i="27" s="1"/>
  <c r="C396" i="27" a="1"/>
  <c r="C396" i="27" s="1"/>
  <c r="C398" i="27" a="1"/>
  <c r="C398" i="27" s="1"/>
  <c r="C400" i="27" a="1"/>
  <c r="C400" i="27" s="1"/>
  <c r="C402" i="27" a="1"/>
  <c r="C402" i="27" s="1"/>
  <c r="C404" i="27" a="1"/>
  <c r="C404" i="27" s="1"/>
  <c r="C406" i="27" a="1"/>
  <c r="C406" i="27" s="1"/>
  <c r="C408" i="27" a="1"/>
  <c r="C408" i="27" s="1"/>
  <c r="C410" i="27" a="1"/>
  <c r="C410" i="27" s="1"/>
  <c r="C412" i="27" a="1"/>
  <c r="C412" i="27" s="1"/>
  <c r="C414" i="27" a="1"/>
  <c r="C414" i="27" s="1"/>
  <c r="C416" i="27" a="1"/>
  <c r="C416" i="27" s="1"/>
  <c r="C418" i="27" a="1"/>
  <c r="C418" i="27" s="1"/>
  <c r="C420" i="27" a="1"/>
  <c r="C420" i="27" s="1"/>
  <c r="C422" i="27" a="1"/>
  <c r="C422" i="27" s="1"/>
  <c r="C424" i="27" a="1"/>
  <c r="C424" i="27" s="1"/>
  <c r="C426" i="27" a="1"/>
  <c r="C426" i="27" s="1"/>
  <c r="C428" i="27" a="1"/>
  <c r="C428" i="27" s="1"/>
  <c r="C430" i="27" a="1"/>
  <c r="C430" i="27" s="1"/>
  <c r="C432" i="27" a="1"/>
  <c r="C432" i="27" s="1"/>
  <c r="C434" i="27" a="1"/>
  <c r="C434" i="27" s="1"/>
  <c r="C436" i="27" a="1"/>
  <c r="C436" i="27" s="1"/>
  <c r="C438" i="27" a="1"/>
  <c r="C438" i="27" s="1"/>
  <c r="C440" i="27" a="1"/>
  <c r="C440" i="27" s="1"/>
  <c r="C442" i="27" a="1"/>
  <c r="C442" i="27" s="1"/>
  <c r="C444" i="27" a="1"/>
  <c r="C444" i="27" s="1"/>
  <c r="C446" i="27" a="1"/>
  <c r="C446" i="27" s="1"/>
  <c r="C448" i="27" a="1"/>
  <c r="C448" i="27" s="1"/>
  <c r="C450" i="27" a="1"/>
  <c r="C450" i="27" s="1"/>
  <c r="C452" i="27" a="1"/>
  <c r="C452" i="27" s="1"/>
  <c r="C454" i="27" a="1"/>
  <c r="C454" i="27" s="1"/>
  <c r="C456" i="27" a="1"/>
  <c r="C456" i="27" s="1"/>
  <c r="C458" i="27" a="1"/>
  <c r="C458" i="27" s="1"/>
  <c r="C460" i="27" a="1"/>
  <c r="C460" i="27" s="1"/>
  <c r="C462" i="27" a="1"/>
  <c r="C462" i="27" s="1"/>
  <c r="C464" i="27" a="1"/>
  <c r="C464" i="27" s="1"/>
  <c r="C466" i="27" a="1"/>
  <c r="C466" i="27" s="1"/>
  <c r="H14" i="27" a="1"/>
  <c r="H14" i="27" s="1"/>
  <c r="A76" i="27" a="1"/>
  <c r="A76" i="27" s="1"/>
  <c r="B108" i="27" a="1"/>
  <c r="B108" i="27" s="1"/>
  <c r="G144" i="27" a="1"/>
  <c r="G144" i="27" s="1"/>
  <c r="E175" i="27" a="1"/>
  <c r="E175" i="27" s="1"/>
  <c r="A205" i="27" a="1"/>
  <c r="A205" i="27" s="1"/>
  <c r="F239" i="27" a="1"/>
  <c r="F239" i="27" s="1"/>
  <c r="B273" i="27" a="1"/>
  <c r="B273" i="27" s="1"/>
  <c r="D284" i="27" a="1"/>
  <c r="D284" i="27" s="1"/>
  <c r="E291" i="27" a="1"/>
  <c r="E291" i="27" s="1"/>
  <c r="H301" i="27" a="1"/>
  <c r="H301" i="27" s="1"/>
  <c r="H309" i="27" a="1"/>
  <c r="H309" i="27" s="1"/>
  <c r="F316" i="27" a="1"/>
  <c r="F316" i="27" s="1"/>
  <c r="E323" i="27" a="1"/>
  <c r="E323" i="27" s="1"/>
  <c r="H332" i="27" a="1"/>
  <c r="H332" i="27" s="1"/>
  <c r="H340" i="27" a="1"/>
  <c r="H340" i="27" s="1"/>
  <c r="H348" i="27" a="1"/>
  <c r="H348" i="27" s="1"/>
  <c r="H356" i="27" a="1"/>
  <c r="H356" i="27" s="1"/>
  <c r="H364" i="27" a="1"/>
  <c r="H364" i="27" s="1"/>
  <c r="A373" i="27" a="1"/>
  <c r="A373" i="27" s="1"/>
  <c r="A381" i="27" a="1"/>
  <c r="A381" i="27" s="1"/>
  <c r="A389" i="27" a="1"/>
  <c r="A389" i="27" s="1"/>
  <c r="A397" i="27" a="1"/>
  <c r="A397" i="27" s="1"/>
  <c r="A405" i="27" a="1"/>
  <c r="A405" i="27" s="1"/>
  <c r="A413" i="27" a="1"/>
  <c r="A413" i="27" s="1"/>
  <c r="A421" i="27" a="1"/>
  <c r="A421" i="27" s="1"/>
  <c r="A429" i="27" a="1"/>
  <c r="A429" i="27" s="1"/>
  <c r="A437" i="27" a="1"/>
  <c r="A437" i="27" s="1"/>
  <c r="A445" i="27" a="1"/>
  <c r="A445" i="27" s="1"/>
  <c r="A453" i="27" a="1"/>
  <c r="A453" i="27" s="1"/>
  <c r="A457" i="27" a="1"/>
  <c r="A457" i="27" s="1"/>
  <c r="A461" i="27" a="1"/>
  <c r="A461" i="27" s="1"/>
  <c r="A465" i="27" a="1"/>
  <c r="A465" i="27" s="1"/>
  <c r="C468" i="27" a="1"/>
  <c r="C468" i="27" s="1"/>
  <c r="C470" i="27" a="1"/>
  <c r="C470" i="27" s="1"/>
  <c r="C472" i="27" a="1"/>
  <c r="C472" i="27" s="1"/>
  <c r="C474" i="27" a="1"/>
  <c r="C474" i="27" s="1"/>
  <c r="C476" i="27" a="1"/>
  <c r="C476" i="27" s="1"/>
  <c r="C478" i="27" a="1"/>
  <c r="C478" i="27" s="1"/>
  <c r="C480" i="27" a="1"/>
  <c r="C480" i="27" s="1"/>
  <c r="C482" i="27" a="1"/>
  <c r="C482" i="27" s="1"/>
  <c r="C484" i="27" a="1"/>
  <c r="C484" i="27" s="1"/>
  <c r="C486" i="27" a="1"/>
  <c r="C486" i="27" s="1"/>
  <c r="C488" i="27" a="1"/>
  <c r="C488" i="27" s="1"/>
  <c r="C490" i="27" a="1"/>
  <c r="C490" i="27" s="1"/>
  <c r="C492" i="27" a="1"/>
  <c r="C492" i="27" s="1"/>
  <c r="C494" i="27" a="1"/>
  <c r="C494" i="27" s="1"/>
  <c r="C496" i="27" a="1"/>
  <c r="C496" i="27" s="1"/>
  <c r="C498" i="27" a="1"/>
  <c r="C498" i="27" s="1"/>
  <c r="C500" i="27" a="1"/>
  <c r="C500" i="27" s="1"/>
  <c r="C502" i="27" a="1"/>
  <c r="C502" i="27" s="1"/>
  <c r="C504" i="27" a="1"/>
  <c r="C504" i="27" s="1"/>
  <c r="C506" i="27" a="1"/>
  <c r="C506" i="27" s="1"/>
  <c r="C508" i="27" a="1"/>
  <c r="C508" i="27" s="1"/>
  <c r="A56" i="27" a="1"/>
  <c r="A56" i="27" s="1"/>
  <c r="A88" i="27" a="1"/>
  <c r="A88" i="27" s="1"/>
  <c r="D115" i="27" a="1"/>
  <c r="D115" i="27" s="1"/>
  <c r="G152" i="27" a="1"/>
  <c r="G152" i="27" s="1"/>
  <c r="B182" i="27" a="1"/>
  <c r="B182" i="27" s="1"/>
  <c r="G206" i="27" a="1"/>
  <c r="G206" i="27" s="1"/>
  <c r="D241" i="27" a="1"/>
  <c r="D241" i="27" s="1"/>
  <c r="H269" i="27" a="1"/>
  <c r="H269" i="27" s="1"/>
  <c r="H284" i="27" a="1"/>
  <c r="H284" i="27" s="1"/>
  <c r="A292" i="27" a="1"/>
  <c r="A292" i="27" s="1"/>
  <c r="G298" i="27" a="1"/>
  <c r="G298" i="27" s="1"/>
  <c r="B307" i="27" a="1"/>
  <c r="B307" i="27" s="1"/>
  <c r="B317" i="27" a="1"/>
  <c r="B317" i="27" s="1"/>
  <c r="A324" i="27" a="1"/>
  <c r="A324" i="27" s="1"/>
  <c r="D331" i="27" a="1"/>
  <c r="D331" i="27" s="1"/>
  <c r="D339" i="27" a="1"/>
  <c r="D339" i="27" s="1"/>
  <c r="D347" i="27" a="1"/>
  <c r="D347" i="27" s="1"/>
  <c r="F355" i="27" a="1"/>
  <c r="F355" i="27" s="1"/>
  <c r="F363" i="27" a="1"/>
  <c r="F363" i="27" s="1"/>
  <c r="A372" i="27" a="1"/>
  <c r="A372" i="27" s="1"/>
  <c r="A380" i="27" a="1"/>
  <c r="A380" i="27" s="1"/>
  <c r="A388" i="27" a="1"/>
  <c r="A388" i="27" s="1"/>
  <c r="A396" i="27" a="1"/>
  <c r="A396" i="27" s="1"/>
  <c r="A404" i="27" a="1"/>
  <c r="A404" i="27" s="1"/>
  <c r="A412" i="27" a="1"/>
  <c r="A412" i="27" s="1"/>
  <c r="A420" i="27" a="1"/>
  <c r="A420" i="27" s="1"/>
  <c r="A428" i="27" a="1"/>
  <c r="A428" i="27" s="1"/>
  <c r="A436" i="27" a="1"/>
  <c r="A436" i="27" s="1"/>
  <c r="A444" i="27" a="1"/>
  <c r="A444" i="27" s="1"/>
  <c r="A452" i="27" a="1"/>
  <c r="A452" i="27" s="1"/>
  <c r="E456" i="27" a="1"/>
  <c r="E456" i="27" s="1"/>
  <c r="E460" i="27" a="1"/>
  <c r="E460" i="27" s="1"/>
  <c r="E464" i="27" a="1"/>
  <c r="E464" i="27" s="1"/>
  <c r="F468" i="27" a="1"/>
  <c r="F468" i="27" s="1"/>
  <c r="F470" i="27" a="1"/>
  <c r="F470" i="27" s="1"/>
  <c r="F472" i="27" a="1"/>
  <c r="F472" i="27" s="1"/>
  <c r="F474" i="27" a="1"/>
  <c r="F474" i="27" s="1"/>
  <c r="F476" i="27" a="1"/>
  <c r="F476" i="27" s="1"/>
  <c r="F478" i="27" a="1"/>
  <c r="F478" i="27" s="1"/>
  <c r="F480" i="27" a="1"/>
  <c r="F480" i="27" s="1"/>
  <c r="F482" i="27" a="1"/>
  <c r="F482" i="27" s="1"/>
  <c r="F484" i="27" a="1"/>
  <c r="F484" i="27" s="1"/>
  <c r="F486" i="27" a="1"/>
  <c r="F486" i="27" s="1"/>
  <c r="F488" i="27" a="1"/>
  <c r="F488" i="27" s="1"/>
  <c r="F490" i="27" a="1"/>
  <c r="F490" i="27" s="1"/>
  <c r="F492" i="27" a="1"/>
  <c r="F492" i="27" s="1"/>
  <c r="F494" i="27" a="1"/>
  <c r="F494" i="27" s="1"/>
  <c r="F496" i="27" a="1"/>
  <c r="F496" i="27" s="1"/>
  <c r="F498" i="27" a="1"/>
  <c r="F498" i="27" s="1"/>
  <c r="F500" i="27" a="1"/>
  <c r="F500" i="27" s="1"/>
  <c r="F502" i="27" a="1"/>
  <c r="F502" i="27" s="1"/>
  <c r="F504" i="27" a="1"/>
  <c r="F504" i="27" s="1"/>
  <c r="F506" i="27" a="1"/>
  <c r="F506" i="27" s="1"/>
  <c r="F508" i="27" a="1"/>
  <c r="F508" i="27" s="1"/>
  <c r="B28" i="27" a="1"/>
  <c r="B28" i="27" s="1"/>
  <c r="A84" i="27" a="1"/>
  <c r="A84" i="27" s="1"/>
  <c r="A111" i="27" a="1"/>
  <c r="A111" i="27" s="1"/>
  <c r="B135" i="27" a="1"/>
  <c r="B135" i="27" s="1"/>
  <c r="B167" i="27" a="1"/>
  <c r="B167" i="27" s="1"/>
  <c r="E507" i="27" a="1"/>
  <c r="E507" i="27" s="1"/>
  <c r="E499" i="27" a="1"/>
  <c r="E499" i="27" s="1"/>
  <c r="E491" i="27" a="1"/>
  <c r="E491" i="27" s="1"/>
  <c r="E483" i="27" a="1"/>
  <c r="E483" i="27" s="1"/>
  <c r="E475" i="27" a="1"/>
  <c r="E475" i="27" s="1"/>
  <c r="B464" i="27" a="1"/>
  <c r="B464" i="27" s="1"/>
  <c r="F448" i="27" a="1"/>
  <c r="F448" i="27" s="1"/>
  <c r="F416" i="27" a="1"/>
  <c r="F416" i="27" s="1"/>
  <c r="F384" i="27" a="1"/>
  <c r="F384" i="27" s="1"/>
  <c r="E356" i="27" a="1"/>
  <c r="E356" i="27" s="1"/>
  <c r="F326" i="27" a="1"/>
  <c r="F326" i="27" s="1"/>
  <c r="H292" i="27" a="1"/>
  <c r="H292" i="27" s="1"/>
  <c r="G230" i="27" a="1"/>
  <c r="G230" i="27" s="1"/>
  <c r="A64" i="27" a="1"/>
  <c r="A64" i="27" s="1"/>
  <c r="B503" i="27" a="1"/>
  <c r="B503" i="27" s="1"/>
  <c r="B495" i="27" a="1"/>
  <c r="B495" i="27" s="1"/>
  <c r="B487" i="27" a="1"/>
  <c r="B487" i="27" s="1"/>
  <c r="B479" i="27" a="1"/>
  <c r="B479" i="27" s="1"/>
  <c r="B471" i="27" a="1"/>
  <c r="B471" i="27" s="1"/>
  <c r="B458" i="27" a="1"/>
  <c r="B458" i="27" s="1"/>
  <c r="F436" i="27" a="1"/>
  <c r="F436" i="27" s="1"/>
  <c r="F404" i="27" a="1"/>
  <c r="F404" i="27" s="1"/>
  <c r="F372" i="27" a="1"/>
  <c r="F372" i="27" s="1"/>
  <c r="D332" i="27" a="1"/>
  <c r="D332" i="27" s="1"/>
  <c r="F304" i="27" a="1"/>
  <c r="F304" i="27" s="1"/>
  <c r="F223" i="27" a="1"/>
  <c r="F223" i="27" s="1"/>
  <c r="B124" i="27" a="1"/>
  <c r="B124" i="27" s="1"/>
  <c r="B508" i="27" a="1"/>
  <c r="B508" i="27" s="1"/>
  <c r="B500" i="27" a="1"/>
  <c r="B500" i="27" s="1"/>
  <c r="B492" i="27" a="1"/>
  <c r="B492" i="27" s="1"/>
  <c r="B484" i="27" a="1"/>
  <c r="B484" i="27" s="1"/>
  <c r="B476" i="27" a="1"/>
  <c r="B476" i="27" s="1"/>
  <c r="B468" i="27" a="1"/>
  <c r="B468" i="27" s="1"/>
  <c r="A446" i="27" a="1"/>
  <c r="A446" i="27" s="1"/>
  <c r="A414" i="27" a="1"/>
  <c r="A414" i="27" s="1"/>
  <c r="A382" i="27" a="1"/>
  <c r="A382" i="27" s="1"/>
  <c r="D346" i="27" a="1"/>
  <c r="D346" i="27" s="1"/>
  <c r="C316" i="27" a="1"/>
  <c r="C316" i="27" s="1"/>
  <c r="C289" i="27" a="1"/>
  <c r="C289" i="27" s="1"/>
  <c r="G216" i="27" a="1"/>
  <c r="G216" i="27" s="1"/>
  <c r="A96" i="27" a="1"/>
  <c r="A96" i="27" s="1"/>
  <c r="B501" i="27" a="1"/>
  <c r="B501" i="27" s="1"/>
  <c r="E490" i="27" a="1"/>
  <c r="E490" i="27" s="1"/>
  <c r="B481" i="27" a="1"/>
  <c r="B481" i="27" s="1"/>
  <c r="B469" i="27" a="1"/>
  <c r="B469" i="27" s="1"/>
  <c r="A450" i="27" a="1"/>
  <c r="A450" i="27" s="1"/>
  <c r="F412" i="27" a="1"/>
  <c r="F412" i="27" s="1"/>
  <c r="E364" i="27" a="1"/>
  <c r="E364" i="27" s="1"/>
  <c r="D328" i="27" a="1"/>
  <c r="D328" i="27" s="1"/>
  <c r="E287" i="27" a="1"/>
  <c r="E287" i="27" s="1"/>
  <c r="D69" i="27" a="1"/>
  <c r="D69" i="27" s="1"/>
  <c r="G507" i="27" a="1"/>
  <c r="G507" i="27" s="1"/>
  <c r="D505" i="27" a="1"/>
  <c r="D505" i="27" s="1"/>
  <c r="D502" i="27" a="1"/>
  <c r="D502" i="27" s="1"/>
  <c r="G499" i="27" a="1"/>
  <c r="G499" i="27" s="1"/>
  <c r="D497" i="27" a="1"/>
  <c r="D497" i="27" s="1"/>
  <c r="D494" i="27" a="1"/>
  <c r="D494" i="27" s="1"/>
  <c r="G491" i="27" a="1"/>
  <c r="G491" i="27" s="1"/>
  <c r="D489" i="27" a="1"/>
  <c r="D489" i="27" s="1"/>
  <c r="D486" i="27" a="1"/>
  <c r="D486" i="27" s="1"/>
  <c r="G483" i="27" a="1"/>
  <c r="G483" i="27" s="1"/>
  <c r="D481" i="27" a="1"/>
  <c r="D481" i="27" s="1"/>
  <c r="D478" i="27" a="1"/>
  <c r="D478" i="27" s="1"/>
  <c r="G475" i="27" a="1"/>
  <c r="G475" i="27" s="1"/>
  <c r="D473" i="27" a="1"/>
  <c r="D473" i="27" s="1"/>
  <c r="D470" i="27" a="1"/>
  <c r="D470" i="27" s="1"/>
  <c r="A468" i="27" a="1"/>
  <c r="A468" i="27" s="1"/>
  <c r="F462" i="27" a="1"/>
  <c r="F462" i="27" s="1"/>
  <c r="F456" i="27" a="1"/>
  <c r="F456" i="27" s="1"/>
  <c r="F449" i="27" a="1"/>
  <c r="F449" i="27" s="1"/>
  <c r="A439" i="27" a="1"/>
  <c r="A439" i="27" s="1"/>
  <c r="A427" i="27" a="1"/>
  <c r="A427" i="27" s="1"/>
  <c r="F417" i="27" a="1"/>
  <c r="F417" i="27" s="1"/>
  <c r="A407" i="27" a="1"/>
  <c r="A407" i="27" s="1"/>
  <c r="A395" i="27" a="1"/>
  <c r="A395" i="27" s="1"/>
  <c r="F385" i="27" a="1"/>
  <c r="F385" i="27" s="1"/>
  <c r="A375" i="27" a="1"/>
  <c r="A375" i="27" s="1"/>
  <c r="B364" i="27" a="1"/>
  <c r="B364" i="27" s="1"/>
  <c r="E354" i="27" a="1"/>
  <c r="E354" i="27" s="1"/>
  <c r="H343" i="27" a="1"/>
  <c r="H343" i="27" s="1"/>
  <c r="H331" i="27" a="1"/>
  <c r="H331" i="27" s="1"/>
  <c r="F322" i="27" a="1"/>
  <c r="F322" i="27" s="1"/>
  <c r="F310" i="27" a="1"/>
  <c r="F310" i="27" s="1"/>
  <c r="C299" i="27" a="1"/>
  <c r="C299" i="27" s="1"/>
  <c r="C285" i="27" a="1"/>
  <c r="C285" i="27" s="1"/>
  <c r="A275" i="27" a="1"/>
  <c r="A275" i="27" s="1"/>
  <c r="A229" i="27" a="1"/>
  <c r="A229" i="27" s="1"/>
  <c r="A189" i="27" a="1"/>
  <c r="A189" i="27" s="1"/>
  <c r="D105" i="27" a="1"/>
  <c r="D105" i="27" s="1"/>
  <c r="A506" i="27" a="1"/>
  <c r="A506" i="27" s="1"/>
  <c r="A498" i="27" a="1"/>
  <c r="A498" i="27" s="1"/>
  <c r="A490" i="27" a="1"/>
  <c r="A490" i="27" s="1"/>
  <c r="A482" i="27" a="1"/>
  <c r="A482" i="27" s="1"/>
  <c r="A474" i="27" a="1"/>
  <c r="A474" i="27" s="1"/>
  <c r="B463" i="27" a="1"/>
  <c r="B463" i="27" s="1"/>
  <c r="F442" i="27" a="1"/>
  <c r="F442" i="27" s="1"/>
  <c r="F410" i="27" a="1"/>
  <c r="F410" i="27" s="1"/>
  <c r="F378" i="27" a="1"/>
  <c r="F378" i="27" s="1"/>
  <c r="D345" i="27" a="1"/>
  <c r="D345" i="27" s="1"/>
  <c r="E313" i="27" a="1"/>
  <c r="E313" i="27" s="1"/>
  <c r="C281" i="27" a="1"/>
  <c r="C281" i="27" s="1"/>
  <c r="E171" i="27" a="1"/>
  <c r="E171" i="27" s="1"/>
  <c r="A47" i="27" a="1"/>
  <c r="A47" i="27" s="1"/>
  <c r="H501" i="27" a="1"/>
  <c r="H501" i="27" s="1"/>
  <c r="H493" i="27" a="1"/>
  <c r="H493" i="27" s="1"/>
  <c r="H485" i="27" a="1"/>
  <c r="H485" i="27" s="1"/>
  <c r="H477" i="27" a="1"/>
  <c r="H477" i="27" s="1"/>
  <c r="H469" i="27" a="1"/>
  <c r="H469" i="27" s="1"/>
  <c r="F455" i="27" a="1"/>
  <c r="F455" i="27" s="1"/>
  <c r="F427" i="27" a="1"/>
  <c r="F427" i="27" s="1"/>
  <c r="F395" i="27" a="1"/>
  <c r="F395" i="27" s="1"/>
  <c r="F361" i="27" a="1"/>
  <c r="F361" i="27" s="1"/>
  <c r="H330" i="27" a="1"/>
  <c r="H330" i="27" s="1"/>
  <c r="B300" i="27" a="1"/>
  <c r="B300" i="27" s="1"/>
  <c r="E232" i="27" a="1"/>
  <c r="E232" i="27" s="1"/>
  <c r="D97" i="27" a="1"/>
  <c r="D97" i="27" s="1"/>
  <c r="H463" i="27" a="1"/>
  <c r="H463" i="27" s="1"/>
  <c r="H455" i="27" a="1"/>
  <c r="H455" i="27" s="1"/>
  <c r="H447" i="27" a="1"/>
  <c r="H447" i="27" s="1"/>
  <c r="H439" i="27" a="1"/>
  <c r="H439" i="27" s="1"/>
  <c r="H431" i="27" a="1"/>
  <c r="H431" i="27" s="1"/>
  <c r="H423" i="27" a="1"/>
  <c r="H423" i="27" s="1"/>
  <c r="H415" i="27" a="1"/>
  <c r="H415" i="27" s="1"/>
  <c r="H407" i="27" a="1"/>
  <c r="H407" i="27" s="1"/>
  <c r="H399" i="27" a="1"/>
  <c r="H399" i="27" s="1"/>
  <c r="H391" i="27" a="1"/>
  <c r="H391" i="27" s="1"/>
  <c r="H383" i="27" a="1"/>
  <c r="H383" i="27" s="1"/>
  <c r="H375" i="27" a="1"/>
  <c r="H375" i="27" s="1"/>
  <c r="H367" i="27" a="1"/>
  <c r="H367" i="27" s="1"/>
  <c r="A360" i="27" a="1"/>
  <c r="A360" i="27" s="1"/>
  <c r="A352" i="27" a="1"/>
  <c r="A352" i="27" s="1"/>
  <c r="G343" i="27" a="1"/>
  <c r="G343" i="27" s="1"/>
  <c r="G335" i="27" a="1"/>
  <c r="G335" i="27" s="1"/>
  <c r="D327" i="27" a="1"/>
  <c r="D327" i="27" s="1"/>
  <c r="A320" i="27" a="1"/>
  <c r="A320" i="27" s="1"/>
  <c r="D311" i="27" a="1"/>
  <c r="D311" i="27" s="1"/>
  <c r="D303" i="27" a="1"/>
  <c r="D303" i="27" s="1"/>
  <c r="C295" i="27" a="1"/>
  <c r="C295" i="27" s="1"/>
  <c r="H287" i="27" a="1"/>
  <c r="H287" i="27" s="1"/>
  <c r="H279" i="27" a="1"/>
  <c r="H279" i="27" s="1"/>
  <c r="G258" i="27" a="1"/>
  <c r="G258" i="27" s="1"/>
  <c r="G226" i="27" a="1"/>
  <c r="G226" i="27" s="1"/>
  <c r="G191" i="27" a="1"/>
  <c r="G191" i="27" s="1"/>
  <c r="C160" i="27" a="1"/>
  <c r="C160" i="27" s="1"/>
  <c r="C128" i="27" a="1"/>
  <c r="C128" i="27" s="1"/>
  <c r="A97" i="27" a="1"/>
  <c r="A97" i="27" s="1"/>
  <c r="A65" i="27" a="1"/>
  <c r="A65" i="27" s="1"/>
  <c r="B451" i="27" a="1"/>
  <c r="B451" i="27" s="1"/>
  <c r="B443" i="27" a="1"/>
  <c r="B443" i="27" s="1"/>
  <c r="B435" i="27" a="1"/>
  <c r="B435" i="27" s="1"/>
  <c r="B427" i="27" a="1"/>
  <c r="B427" i="27" s="1"/>
  <c r="B419" i="27" a="1"/>
  <c r="B419" i="27" s="1"/>
  <c r="B411" i="27" a="1"/>
  <c r="B411" i="27" s="1"/>
  <c r="B403" i="27" a="1"/>
  <c r="B403" i="27" s="1"/>
  <c r="B395" i="27" a="1"/>
  <c r="B395" i="27" s="1"/>
  <c r="B387" i="27" a="1"/>
  <c r="B387" i="27" s="1"/>
  <c r="B379" i="27" a="1"/>
  <c r="B379" i="27" s="1"/>
  <c r="B371" i="27" a="1"/>
  <c r="B371" i="27" s="1"/>
  <c r="B363" i="27" a="1"/>
  <c r="B363" i="27" s="1"/>
  <c r="B355" i="27" a="1"/>
  <c r="B355" i="27" s="1"/>
  <c r="B347" i="27" a="1"/>
  <c r="B347" i="27" s="1"/>
  <c r="B339" i="27" a="1"/>
  <c r="B339" i="27" s="1"/>
  <c r="B331" i="27" a="1"/>
  <c r="B331" i="27" s="1"/>
  <c r="H322" i="27" a="1"/>
  <c r="H322" i="27" s="1"/>
  <c r="B315" i="27" a="1"/>
  <c r="B315" i="27" s="1"/>
  <c r="H306" i="27" a="1"/>
  <c r="H306" i="27" s="1"/>
  <c r="A299" i="27" a="1"/>
  <c r="A299" i="27" s="1"/>
  <c r="G291" i="27" a="1"/>
  <c r="G291" i="27" s="1"/>
  <c r="G283" i="27" a="1"/>
  <c r="G283" i="27" s="1"/>
  <c r="E274" i="27" a="1"/>
  <c r="E274" i="27" s="1"/>
  <c r="F247" i="27" a="1"/>
  <c r="F247" i="27" s="1"/>
  <c r="A216" i="27" a="1"/>
  <c r="A216" i="27" s="1"/>
  <c r="B184" i="27" a="1"/>
  <c r="B184" i="27" s="1"/>
  <c r="C150" i="27" a="1"/>
  <c r="C150" i="27" s="1"/>
  <c r="E117" i="27" a="1"/>
  <c r="E117" i="27" s="1"/>
  <c r="D87" i="27" a="1"/>
  <c r="D87" i="27" s="1"/>
  <c r="D55" i="27" a="1"/>
  <c r="D55" i="27" s="1"/>
  <c r="G463" i="27" a="1"/>
  <c r="G463" i="27" s="1"/>
  <c r="G455" i="27" a="1"/>
  <c r="G455" i="27" s="1"/>
  <c r="G447" i="27" a="1"/>
  <c r="G447" i="27" s="1"/>
  <c r="G439" i="27" a="1"/>
  <c r="G439" i="27" s="1"/>
  <c r="G431" i="27" a="1"/>
  <c r="G431" i="27" s="1"/>
  <c r="G423" i="27" a="1"/>
  <c r="G423" i="27" s="1"/>
  <c r="G413" i="27" a="1"/>
  <c r="G413" i="27" s="1"/>
  <c r="D385" i="27" a="1"/>
  <c r="D385" i="27" s="1"/>
  <c r="D353" i="27" a="1"/>
  <c r="D353" i="27" s="1"/>
  <c r="D321" i="27" a="1"/>
  <c r="D321" i="27" s="1"/>
  <c r="D289" i="27" a="1"/>
  <c r="D289" i="27" s="1"/>
  <c r="D205" i="27" a="1"/>
  <c r="D205" i="27" s="1"/>
  <c r="D76" i="27" a="1"/>
  <c r="D76" i="27" s="1"/>
  <c r="F254" i="27" a="1"/>
  <c r="F254" i="27" s="1"/>
  <c r="F222" i="27" a="1"/>
  <c r="F222" i="27" s="1"/>
  <c r="C191" i="27" a="1"/>
  <c r="C191" i="27" s="1"/>
  <c r="D159" i="27" a="1"/>
  <c r="D159" i="27" s="1"/>
  <c r="D127" i="27" a="1"/>
  <c r="D127" i="27" s="1"/>
  <c r="C93" i="27" a="1"/>
  <c r="C93" i="27" s="1"/>
  <c r="B229" i="27" a="1"/>
  <c r="B229" i="27" s="1"/>
  <c r="E101" i="27" a="1"/>
  <c r="E101" i="27" s="1"/>
  <c r="A209" i="27" a="1"/>
  <c r="A209" i="27" s="1"/>
  <c r="C30" i="27" a="1"/>
  <c r="C30" i="27" s="1"/>
  <c r="B502" i="27" a="1"/>
  <c r="B502" i="27" s="1"/>
  <c r="B494" i="27" a="1"/>
  <c r="B494" i="27" s="1"/>
  <c r="B486" i="27" a="1"/>
  <c r="B486" i="27" s="1"/>
  <c r="B478" i="27" a="1"/>
  <c r="B478" i="27" s="1"/>
  <c r="B470" i="27" a="1"/>
  <c r="B470" i="27" s="1"/>
  <c r="E453" i="27" a="1"/>
  <c r="E453" i="27" s="1"/>
  <c r="A422" i="27" a="1"/>
  <c r="A422" i="27" s="1"/>
  <c r="A390" i="27" a="1"/>
  <c r="A390" i="27" s="1"/>
  <c r="H362" i="27" a="1"/>
  <c r="H362" i="27" s="1"/>
  <c r="D334" i="27" a="1"/>
  <c r="D334" i="27" s="1"/>
  <c r="F299" i="27" a="1"/>
  <c r="F299" i="27" s="1"/>
  <c r="B259" i="27" a="1"/>
  <c r="B259" i="27" s="1"/>
  <c r="D85" i="27" a="1"/>
  <c r="D85" i="27" s="1"/>
  <c r="B507" i="27" a="1"/>
  <c r="B507" i="27" s="1"/>
  <c r="E496" i="27" a="1"/>
  <c r="E496" i="27" s="1"/>
  <c r="E488" i="27" a="1"/>
  <c r="E488" i="27" s="1"/>
  <c r="E480" i="27" a="1"/>
  <c r="E480" i="27" s="1"/>
  <c r="E472" i="27" a="1"/>
  <c r="E472" i="27" s="1"/>
  <c r="E463" i="27" a="1"/>
  <c r="E463" i="27" s="1"/>
  <c r="A442" i="27" a="1"/>
  <c r="A442" i="27" s="1"/>
  <c r="A410" i="27" a="1"/>
  <c r="A410" i="27" s="1"/>
  <c r="A378" i="27" a="1"/>
  <c r="A378" i="27" s="1"/>
  <c r="D340" i="27" a="1"/>
  <c r="D340" i="27" s="1"/>
  <c r="B311" i="27" a="1"/>
  <c r="B311" i="27" s="1"/>
  <c r="H275" i="27" a="1"/>
  <c r="H275" i="27" s="1"/>
  <c r="E149" i="27" a="1"/>
  <c r="E149" i="27" s="1"/>
  <c r="G9" i="27" a="1"/>
  <c r="G9" i="27" s="1"/>
  <c r="E501" i="27" a="1"/>
  <c r="E501" i="27" s="1"/>
  <c r="E493" i="27" a="1"/>
  <c r="E493" i="27" s="1"/>
  <c r="E485" i="27" a="1"/>
  <c r="E485" i="27" s="1"/>
  <c r="E477" i="27" a="1"/>
  <c r="E477" i="27" s="1"/>
  <c r="E469" i="27" a="1"/>
  <c r="E469" i="27" s="1"/>
  <c r="E457" i="27" a="1"/>
  <c r="E457" i="27" s="1"/>
  <c r="F424" i="27" a="1"/>
  <c r="F424" i="27" s="1"/>
  <c r="F392" i="27" a="1"/>
  <c r="F392" i="27" s="1"/>
  <c r="F359" i="27" a="1"/>
  <c r="F359" i="27" s="1"/>
  <c r="B323" i="27" a="1"/>
  <c r="B323" i="27" s="1"/>
  <c r="B296" i="27" a="1"/>
  <c r="B296" i="27" s="1"/>
  <c r="A245" i="27" a="1"/>
  <c r="A245" i="27" s="1"/>
  <c r="C118" i="27" a="1"/>
  <c r="C118" i="27" s="1"/>
  <c r="B505" i="27" a="1"/>
  <c r="B505" i="27" s="1"/>
  <c r="B493" i="27" a="1"/>
  <c r="B493" i="27" s="1"/>
  <c r="E482" i="27" a="1"/>
  <c r="E482" i="27" s="1"/>
  <c r="B473" i="27" a="1"/>
  <c r="B473" i="27" s="1"/>
  <c r="B454" i="27" a="1"/>
  <c r="B454" i="27" s="1"/>
  <c r="A418" i="27" a="1"/>
  <c r="A418" i="27" s="1"/>
  <c r="F380" i="27" a="1"/>
  <c r="F380" i="27" s="1"/>
  <c r="D336" i="27" a="1"/>
  <c r="D336" i="27" s="1"/>
  <c r="E294" i="27" a="1"/>
  <c r="E294" i="27" s="1"/>
  <c r="C162" i="27" a="1"/>
  <c r="C162" i="27" s="1"/>
  <c r="D508" i="27" a="1"/>
  <c r="D508" i="27" s="1"/>
  <c r="G505" i="27" a="1"/>
  <c r="G505" i="27" s="1"/>
  <c r="D503" i="27" a="1"/>
  <c r="D503" i="27" s="1"/>
  <c r="D500" i="27" a="1"/>
  <c r="D500" i="27" s="1"/>
  <c r="G497" i="27" a="1"/>
  <c r="G497" i="27" s="1"/>
  <c r="D495" i="27" a="1"/>
  <c r="D495" i="27" s="1"/>
  <c r="D492" i="27" a="1"/>
  <c r="D492" i="27" s="1"/>
  <c r="G489" i="27" a="1"/>
  <c r="G489" i="27" s="1"/>
  <c r="D487" i="27" a="1"/>
  <c r="D487" i="27" s="1"/>
  <c r="D484" i="27" a="1"/>
  <c r="D484" i="27" s="1"/>
  <c r="G481" i="27" a="1"/>
  <c r="G481" i="27" s="1"/>
  <c r="D479" i="27" a="1"/>
  <c r="D479" i="27" s="1"/>
  <c r="D476" i="27" a="1"/>
  <c r="D476" i="27" s="1"/>
  <c r="G473" i="27" a="1"/>
  <c r="G473" i="27" s="1"/>
  <c r="D471" i="27" a="1"/>
  <c r="D471" i="27" s="1"/>
  <c r="D468" i="27" a="1"/>
  <c r="D468" i="27" s="1"/>
  <c r="A464" i="27" a="1"/>
  <c r="A464" i="27" s="1"/>
  <c r="F458" i="27" a="1"/>
  <c r="F458" i="27" s="1"/>
  <c r="A451" i="27" a="1"/>
  <c r="A451" i="27" s="1"/>
  <c r="F441" i="27" a="1"/>
  <c r="F441" i="27" s="1"/>
  <c r="A431" i="27" a="1"/>
  <c r="A431" i="27" s="1"/>
  <c r="A419" i="27" a="1"/>
  <c r="A419" i="27" s="1"/>
  <c r="F409" i="27" a="1"/>
  <c r="F409" i="27" s="1"/>
  <c r="A399" i="27" a="1"/>
  <c r="A399" i="27" s="1"/>
  <c r="A387" i="27" a="1"/>
  <c r="A387" i="27" s="1"/>
  <c r="F377" i="27" a="1"/>
  <c r="F377" i="27" s="1"/>
  <c r="A367" i="27" a="1"/>
  <c r="A367" i="27" s="1"/>
  <c r="B356" i="27" a="1"/>
  <c r="B356" i="27" s="1"/>
  <c r="H345" i="27" a="1"/>
  <c r="H345" i="27" s="1"/>
  <c r="H335" i="27" a="1"/>
  <c r="H335" i="27" s="1"/>
  <c r="D324" i="27" a="1"/>
  <c r="D324" i="27" s="1"/>
  <c r="A314" i="27" a="1"/>
  <c r="A314" i="27" s="1"/>
  <c r="F302" i="27" a="1"/>
  <c r="F302" i="27" s="1"/>
  <c r="H288" i="27" a="1"/>
  <c r="H288" i="27" s="1"/>
  <c r="B278" i="27" a="1"/>
  <c r="B278" i="27" s="1"/>
  <c r="C250" i="27" a="1"/>
  <c r="C250" i="27" s="1"/>
  <c r="G201" i="27" a="1"/>
  <c r="G201" i="27" s="1"/>
  <c r="G128" i="27" a="1"/>
  <c r="G128" i="27" s="1"/>
  <c r="A508" i="27" a="1"/>
  <c r="A508" i="27" s="1"/>
  <c r="A500" i="27" a="1"/>
  <c r="A500" i="27" s="1"/>
  <c r="A492" i="27" a="1"/>
  <c r="A492" i="27" s="1"/>
  <c r="A484" i="27" a="1"/>
  <c r="A484" i="27" s="1"/>
  <c r="A476" i="27" a="1"/>
  <c r="A476" i="27" s="1"/>
  <c r="B467" i="27" a="1"/>
  <c r="B467" i="27" s="1"/>
  <c r="F450" i="27" a="1"/>
  <c r="F450" i="27" s="1"/>
  <c r="F418" i="27" a="1"/>
  <c r="F418" i="27" s="1"/>
  <c r="F386" i="27" a="1"/>
  <c r="F386" i="27" s="1"/>
  <c r="B354" i="27" a="1"/>
  <c r="B354" i="27" s="1"/>
  <c r="C322" i="27" a="1"/>
  <c r="C322" i="27" s="1"/>
  <c r="B290" i="27" a="1"/>
  <c r="B290" i="27" s="1"/>
  <c r="B200" i="27" a="1"/>
  <c r="B200" i="27" s="1"/>
  <c r="D77" i="27" a="1"/>
  <c r="D77" i="27" s="1"/>
  <c r="H503" i="27" a="1"/>
  <c r="H503" i="27" s="1"/>
  <c r="H495" i="27" a="1"/>
  <c r="H495" i="27" s="1"/>
  <c r="H487" i="27" a="1"/>
  <c r="H487" i="27" s="1"/>
  <c r="H479" i="27" a="1"/>
  <c r="H479" i="27" s="1"/>
  <c r="H471" i="27" a="1"/>
  <c r="H471" i="27" s="1"/>
  <c r="F459" i="27" a="1"/>
  <c r="F459" i="27" s="1"/>
  <c r="F435" i="27" a="1"/>
  <c r="F435" i="27" s="1"/>
  <c r="F403" i="27" a="1"/>
  <c r="F403" i="27" s="1"/>
  <c r="F371" i="27" a="1"/>
  <c r="F371" i="27" s="1"/>
  <c r="H338" i="27" a="1"/>
  <c r="H338" i="27" s="1"/>
  <c r="F306" i="27" a="1"/>
  <c r="F306" i="27" s="1"/>
  <c r="A261" i="27" a="1"/>
  <c r="A261" i="27" s="1"/>
  <c r="C138" i="27" a="1"/>
  <c r="C138" i="27" s="1"/>
  <c r="H465" i="27" a="1"/>
  <c r="H465" i="27" s="1"/>
  <c r="H457" i="27" a="1"/>
  <c r="H457" i="27" s="1"/>
  <c r="H449" i="27" a="1"/>
  <c r="H449" i="27" s="1"/>
  <c r="H441" i="27" a="1"/>
  <c r="H441" i="27" s="1"/>
  <c r="H433" i="27" a="1"/>
  <c r="H433" i="27" s="1"/>
  <c r="H425" i="27" a="1"/>
  <c r="H425" i="27" s="1"/>
  <c r="H417" i="27" a="1"/>
  <c r="H417" i="27" s="1"/>
  <c r="H409" i="27" a="1"/>
  <c r="H409" i="27" s="1"/>
  <c r="H401" i="27" a="1"/>
  <c r="H401" i="27" s="1"/>
  <c r="H393" i="27" a="1"/>
  <c r="H393" i="27" s="1"/>
  <c r="H385" i="27" a="1"/>
  <c r="H385" i="27" s="1"/>
  <c r="H377" i="27" a="1"/>
  <c r="H377" i="27" s="1"/>
  <c r="H369" i="27" a="1"/>
  <c r="H369" i="27" s="1"/>
  <c r="A362" i="27" a="1"/>
  <c r="A362" i="27" s="1"/>
  <c r="A354" i="27" a="1"/>
  <c r="A354" i="27" s="1"/>
  <c r="G345" i="27" a="1"/>
  <c r="G345" i="27" s="1"/>
  <c r="G337" i="27" a="1"/>
  <c r="G337" i="27" s="1"/>
  <c r="G329" i="27" a="1"/>
  <c r="G329" i="27" s="1"/>
  <c r="F321" i="27" a="1"/>
  <c r="F321" i="27" s="1"/>
  <c r="D313" i="27" a="1"/>
  <c r="D313" i="27" s="1"/>
  <c r="D305" i="27" a="1"/>
  <c r="D305" i="27" s="1"/>
  <c r="C297" i="27" a="1"/>
  <c r="C297" i="27" s="1"/>
  <c r="F289" i="27" a="1"/>
  <c r="F289" i="27" s="1"/>
  <c r="F281" i="27" a="1"/>
  <c r="F281" i="27" s="1"/>
  <c r="F267" i="27" a="1"/>
  <c r="F267" i="27" s="1"/>
  <c r="F235" i="27" a="1"/>
  <c r="F235" i="27" s="1"/>
  <c r="G199" i="27" a="1"/>
  <c r="G199" i="27" s="1"/>
  <c r="C168" i="27" a="1"/>
  <c r="C168" i="27" s="1"/>
  <c r="C136" i="27" a="1"/>
  <c r="C136" i="27" s="1"/>
  <c r="A105" i="27" a="1"/>
  <c r="A105" i="27" s="1"/>
  <c r="A73" i="27" a="1"/>
  <c r="A73" i="27" s="1"/>
  <c r="A13" i="27" a="1"/>
  <c r="A13" i="27" s="1"/>
  <c r="B445" i="27" a="1"/>
  <c r="B445" i="27" s="1"/>
  <c r="B437" i="27" a="1"/>
  <c r="B437" i="27" s="1"/>
  <c r="B429" i="27" a="1"/>
  <c r="B429" i="27" s="1"/>
  <c r="B421" i="27" a="1"/>
  <c r="B421" i="27" s="1"/>
  <c r="B413" i="27" a="1"/>
  <c r="B413" i="27" s="1"/>
  <c r="B405" i="27" a="1"/>
  <c r="B405" i="27" s="1"/>
  <c r="B397" i="27" a="1"/>
  <c r="B397" i="27" s="1"/>
  <c r="B389" i="27" a="1"/>
  <c r="B389" i="27" s="1"/>
  <c r="B381" i="27" a="1"/>
  <c r="B381" i="27" s="1"/>
  <c r="B373" i="27" a="1"/>
  <c r="B373" i="27" s="1"/>
  <c r="B365" i="27" a="1"/>
  <c r="B365" i="27" s="1"/>
  <c r="B357" i="27" a="1"/>
  <c r="B357" i="27" s="1"/>
  <c r="B349" i="27" a="1"/>
  <c r="B349" i="27" s="1"/>
  <c r="B341" i="27" a="1"/>
  <c r="B341" i="27" s="1"/>
  <c r="B333" i="27" a="1"/>
  <c r="B333" i="27" s="1"/>
  <c r="B325" i="27" a="1"/>
  <c r="B325" i="27" s="1"/>
  <c r="H316" i="27" a="1"/>
  <c r="H316" i="27" s="1"/>
  <c r="H308" i="27" a="1"/>
  <c r="H308" i="27" s="1"/>
  <c r="C301" i="27" a="1"/>
  <c r="C301" i="27" s="1"/>
  <c r="H293" i="27" a="1"/>
  <c r="H293" i="27" s="1"/>
  <c r="A286" i="27" a="1"/>
  <c r="A286" i="27" s="1"/>
  <c r="A278" i="27" a="1"/>
  <c r="A278" i="27" s="1"/>
  <c r="G254" i="27" a="1"/>
  <c r="G254" i="27" s="1"/>
  <c r="G222" i="27" a="1"/>
  <c r="G222" i="27" s="1"/>
  <c r="A193" i="27" a="1"/>
  <c r="A193" i="27" s="1"/>
  <c r="C158" i="27" a="1"/>
  <c r="C158" i="27" s="1"/>
  <c r="D126" i="27" a="1"/>
  <c r="D126" i="27" s="1"/>
  <c r="D95" i="27" a="1"/>
  <c r="D95" i="27" s="1"/>
  <c r="D63" i="27" a="1"/>
  <c r="D63" i="27" s="1"/>
  <c r="G465" i="27" a="1"/>
  <c r="G465" i="27" s="1"/>
  <c r="G457" i="27" a="1"/>
  <c r="G457" i="27" s="1"/>
  <c r="G449" i="27" a="1"/>
  <c r="G449" i="27" s="1"/>
  <c r="G441" i="27" a="1"/>
  <c r="G441" i="27" s="1"/>
  <c r="G433" i="27" a="1"/>
  <c r="G433" i="27" s="1"/>
  <c r="G425" i="27" a="1"/>
  <c r="G425" i="27" s="1"/>
  <c r="G416" i="27" a="1"/>
  <c r="G416" i="27" s="1"/>
  <c r="D393" i="27" a="1"/>
  <c r="D393" i="27" s="1"/>
  <c r="D361" i="27" a="1"/>
  <c r="D361" i="27" s="1"/>
  <c r="E329" i="27" a="1"/>
  <c r="E329" i="27" s="1"/>
  <c r="A298" i="27" a="1"/>
  <c r="A298" i="27" s="1"/>
  <c r="G234" i="27" a="1"/>
  <c r="G234" i="27" s="1"/>
  <c r="D111" i="27" a="1"/>
  <c r="D111" i="27" s="1"/>
  <c r="F262" i="27" a="1"/>
  <c r="F262" i="27" s="1"/>
  <c r="F230" i="27" a="1"/>
  <c r="F230" i="27" s="1"/>
  <c r="C199" i="27" a="1"/>
  <c r="C199" i="27" s="1"/>
  <c r="D167" i="27" a="1"/>
  <c r="D167" i="27" s="1"/>
  <c r="D135" i="27" a="1"/>
  <c r="D135" i="27" s="1"/>
  <c r="C104" i="27" a="1"/>
  <c r="C104" i="27" s="1"/>
  <c r="B261" i="27" a="1"/>
  <c r="B261" i="27" s="1"/>
  <c r="G133" i="27" a="1"/>
  <c r="G133" i="27" s="1"/>
  <c r="A242" i="27" a="1"/>
  <c r="A242" i="27" s="1"/>
  <c r="G80" i="27" a="1"/>
  <c r="G80" i="27" s="1"/>
  <c r="E11" i="27" a="1"/>
  <c r="E11" i="27" s="1"/>
  <c r="D17" i="27" a="1"/>
  <c r="D17" i="27" s="1"/>
  <c r="G25" i="27" a="1"/>
  <c r="G25" i="27" s="1"/>
  <c r="A34" i="27" a="1"/>
  <c r="A34" i="27" s="1"/>
  <c r="A42" i="27" a="1"/>
  <c r="A42" i="27" s="1"/>
  <c r="F49" i="27" a="1"/>
  <c r="F49" i="27" s="1"/>
  <c r="H12" i="27" a="1"/>
  <c r="H12" i="27" s="1"/>
  <c r="G20" i="27" a="1"/>
  <c r="G20" i="27" s="1"/>
  <c r="G28" i="27" a="1"/>
  <c r="G28" i="27" s="1"/>
  <c r="C36" i="27" a="1"/>
  <c r="C36" i="27" s="1"/>
  <c r="E42" i="27" a="1"/>
  <c r="E42" i="27" s="1"/>
  <c r="C44" i="27" a="1"/>
  <c r="C44" i="27" s="1"/>
  <c r="G11" i="27" a="1"/>
  <c r="G11" i="27" s="1"/>
  <c r="H13" i="27" a="1"/>
  <c r="H13" i="27" s="1"/>
  <c r="E15" i="27" a="1"/>
  <c r="E15" i="27" s="1"/>
  <c r="F17" i="27" a="1"/>
  <c r="F17" i="27" s="1"/>
  <c r="F19" i="27" a="1"/>
  <c r="F19" i="27" s="1"/>
  <c r="D21" i="27" a="1"/>
  <c r="D21" i="27" s="1"/>
  <c r="B23" i="27" a="1"/>
  <c r="B23" i="27" s="1"/>
  <c r="B25" i="27" a="1"/>
  <c r="B25" i="27" s="1"/>
  <c r="C27" i="27" a="1"/>
  <c r="C27" i="27" s="1"/>
  <c r="D29" i="27" a="1"/>
  <c r="D29" i="27" s="1"/>
  <c r="B31" i="27" a="1"/>
  <c r="B31" i="27" s="1"/>
  <c r="H32" i="27" a="1"/>
  <c r="H32" i="27" s="1"/>
  <c r="B35" i="27" a="1"/>
  <c r="B35" i="27" s="1"/>
  <c r="H36" i="27" a="1"/>
  <c r="H36" i="27" s="1"/>
  <c r="B39" i="27" a="1"/>
  <c r="B39" i="27" s="1"/>
  <c r="H40" i="27" a="1"/>
  <c r="H40" i="27" s="1"/>
  <c r="B43" i="27" a="1"/>
  <c r="B43" i="27" s="1"/>
  <c r="H44" i="27" a="1"/>
  <c r="H44" i="27" s="1"/>
  <c r="B47" i="27" a="1"/>
  <c r="B47" i="27" s="1"/>
  <c r="B49" i="27" a="1"/>
  <c r="B49" i="27" s="1"/>
  <c r="B51" i="27" a="1"/>
  <c r="B51" i="27" s="1"/>
  <c r="B53" i="27" a="1"/>
  <c r="B53" i="27" s="1"/>
  <c r="E13" i="27" a="1"/>
  <c r="E13" i="27" s="1"/>
  <c r="H21" i="27" a="1"/>
  <c r="H21" i="27" s="1"/>
  <c r="E28" i="27" a="1"/>
  <c r="E28" i="27" s="1"/>
  <c r="F35" i="27" a="1"/>
  <c r="F35" i="27" s="1"/>
  <c r="E44" i="27" a="1"/>
  <c r="E44" i="27" s="1"/>
  <c r="E48" i="27" a="1"/>
  <c r="E48" i="27" s="1"/>
  <c r="E52" i="27" a="1"/>
  <c r="E52" i="27" s="1"/>
  <c r="G55" i="27" a="1"/>
  <c r="G55" i="27" s="1"/>
  <c r="G57" i="27" a="1"/>
  <c r="G57" i="27" s="1"/>
  <c r="G59" i="27" a="1"/>
  <c r="G59" i="27" s="1"/>
  <c r="G61" i="27" a="1"/>
  <c r="G61" i="27" s="1"/>
  <c r="G63" i="27" a="1"/>
  <c r="G63" i="27" s="1"/>
  <c r="G65" i="27" a="1"/>
  <c r="G65" i="27" s="1"/>
  <c r="G67" i="27" a="1"/>
  <c r="G67" i="27" s="1"/>
  <c r="G69" i="27" a="1"/>
  <c r="G69" i="27" s="1"/>
  <c r="G71" i="27" a="1"/>
  <c r="G71" i="27" s="1"/>
  <c r="G73" i="27" a="1"/>
  <c r="G73" i="27" s="1"/>
  <c r="G75" i="27" a="1"/>
  <c r="G75" i="27" s="1"/>
  <c r="G77" i="27" a="1"/>
  <c r="G77" i="27" s="1"/>
  <c r="G79" i="27" a="1"/>
  <c r="G79" i="27" s="1"/>
  <c r="G81" i="27" a="1"/>
  <c r="G81" i="27" s="1"/>
  <c r="G83" i="27" a="1"/>
  <c r="G83" i="27" s="1"/>
  <c r="G85" i="27" a="1"/>
  <c r="G85" i="27" s="1"/>
  <c r="G87" i="27" a="1"/>
  <c r="G87" i="27" s="1"/>
  <c r="G89" i="27" a="1"/>
  <c r="G89" i="27" s="1"/>
  <c r="G91" i="27" a="1"/>
  <c r="G91" i="27" s="1"/>
  <c r="G93" i="27" a="1"/>
  <c r="G93" i="27" s="1"/>
  <c r="G95" i="27" a="1"/>
  <c r="G95" i="27" s="1"/>
  <c r="G97" i="27" a="1"/>
  <c r="G97" i="27" s="1"/>
  <c r="G99" i="27" a="1"/>
  <c r="G99" i="27" s="1"/>
  <c r="G101" i="27" a="1"/>
  <c r="G101" i="27" s="1"/>
  <c r="G103" i="27" a="1"/>
  <c r="G103" i="27" s="1"/>
  <c r="G105" i="27" a="1"/>
  <c r="G105" i="27" s="1"/>
  <c r="H107" i="27" a="1"/>
  <c r="H107" i="27" s="1"/>
  <c r="A110" i="27" a="1"/>
  <c r="A110" i="27" s="1"/>
  <c r="H111" i="27" a="1"/>
  <c r="H111" i="27" s="1"/>
  <c r="A114" i="27" a="1"/>
  <c r="A114" i="27" s="1"/>
  <c r="H115" i="27" a="1"/>
  <c r="H115" i="27" s="1"/>
  <c r="A118" i="27" a="1"/>
  <c r="A118" i="27" s="1"/>
  <c r="H119" i="27" a="1"/>
  <c r="H119" i="27" s="1"/>
  <c r="A122" i="27" a="1"/>
  <c r="A122" i="27" s="1"/>
  <c r="H123" i="27" a="1"/>
  <c r="H123" i="27" s="1"/>
  <c r="B126" i="27" a="1"/>
  <c r="B126" i="27" s="1"/>
  <c r="D128" i="27" a="1"/>
  <c r="D128" i="27" s="1"/>
  <c r="D130" i="27" a="1"/>
  <c r="D130" i="27" s="1"/>
  <c r="D132" i="27" a="1"/>
  <c r="D132" i="27" s="1"/>
  <c r="D134" i="27" a="1"/>
  <c r="D134" i="27" s="1"/>
  <c r="D136" i="27" a="1"/>
  <c r="D136" i="27" s="1"/>
  <c r="D138" i="27" a="1"/>
  <c r="D138" i="27" s="1"/>
  <c r="D140" i="27" a="1"/>
  <c r="D140" i="27" s="1"/>
  <c r="D142" i="27" a="1"/>
  <c r="D142" i="27" s="1"/>
  <c r="D144" i="27" a="1"/>
  <c r="D144" i="27" s="1"/>
  <c r="B11" i="27" a="1"/>
  <c r="B11" i="27" s="1"/>
  <c r="D19" i="27" a="1"/>
  <c r="D19" i="27" s="1"/>
  <c r="H27" i="27" a="1"/>
  <c r="H27" i="27" s="1"/>
  <c r="G35" i="27" a="1"/>
  <c r="G35" i="27" s="1"/>
  <c r="G43" i="27" a="1"/>
  <c r="G43" i="27" s="1"/>
  <c r="F51" i="27" a="1"/>
  <c r="F51" i="27" s="1"/>
  <c r="F14" i="27" a="1"/>
  <c r="F14" i="27" s="1"/>
  <c r="E22" i="27" a="1"/>
  <c r="E22" i="27" s="1"/>
  <c r="E30" i="27" a="1"/>
  <c r="E30" i="27" s="1"/>
  <c r="E38" i="27" a="1"/>
  <c r="E38" i="27" s="1"/>
  <c r="A43" i="27" a="1"/>
  <c r="A43" i="27" s="1"/>
  <c r="B10" i="27" a="1"/>
  <c r="B10" i="27" s="1"/>
  <c r="B12" i="27" a="1"/>
  <c r="B12" i="27" s="1"/>
  <c r="C14" i="27" a="1"/>
  <c r="C14" i="27" s="1"/>
  <c r="C16" i="27" a="1"/>
  <c r="C16" i="27" s="1"/>
  <c r="A18" i="27" a="1"/>
  <c r="A18" i="27" s="1"/>
  <c r="A20" i="27" a="1"/>
  <c r="A20" i="27" s="1"/>
  <c r="G21" i="27" a="1"/>
  <c r="G21" i="27" s="1"/>
  <c r="H23" i="27" a="1"/>
  <c r="H23" i="27" s="1"/>
  <c r="E25" i="27" a="1"/>
  <c r="E25" i="27" s="1"/>
  <c r="F27" i="27" a="1"/>
  <c r="F27" i="27" s="1"/>
  <c r="G29" i="27" a="1"/>
  <c r="G29" i="27" s="1"/>
  <c r="E31" i="27" a="1"/>
  <c r="E31" i="27" s="1"/>
  <c r="C33" i="27" a="1"/>
  <c r="C33" i="27" s="1"/>
  <c r="E35" i="27" a="1"/>
  <c r="E35" i="27" s="1"/>
  <c r="C37" i="27" a="1"/>
  <c r="C37" i="27" s="1"/>
  <c r="E39" i="27" a="1"/>
  <c r="E39" i="27" s="1"/>
  <c r="C41" i="27" a="1"/>
  <c r="C41" i="27" s="1"/>
  <c r="E43" i="27" a="1"/>
  <c r="E43" i="27" s="1"/>
  <c r="C45" i="27" a="1"/>
  <c r="C45" i="27" s="1"/>
  <c r="G47" i="27" a="1"/>
  <c r="G47" i="27" s="1"/>
  <c r="G49" i="27" a="1"/>
  <c r="G49" i="27" s="1"/>
  <c r="G51" i="27" a="1"/>
  <c r="G51" i="27" s="1"/>
  <c r="G53" i="27" a="1"/>
  <c r="G53" i="27" s="1"/>
  <c r="H16" i="27" a="1"/>
  <c r="H16" i="27" s="1"/>
  <c r="E23" i="27" a="1"/>
  <c r="E23" i="27" s="1"/>
  <c r="D30" i="27" a="1"/>
  <c r="D30" i="27" s="1"/>
  <c r="D37" i="27" a="1"/>
  <c r="D37" i="27" s="1"/>
  <c r="D45" i="27" a="1"/>
  <c r="D45" i="27" s="1"/>
  <c r="H49" i="27" a="1"/>
  <c r="H49" i="27" s="1"/>
  <c r="H53" i="27" a="1"/>
  <c r="H53" i="27" s="1"/>
  <c r="B56" i="27" a="1"/>
  <c r="B56" i="27" s="1"/>
  <c r="B58" i="27" a="1"/>
  <c r="B58" i="27" s="1"/>
  <c r="B60" i="27" a="1"/>
  <c r="B60" i="27" s="1"/>
  <c r="B62" i="27" a="1"/>
  <c r="B62" i="27" s="1"/>
  <c r="B64" i="27" a="1"/>
  <c r="B64" i="27" s="1"/>
  <c r="B66" i="27" a="1"/>
  <c r="B66" i="27" s="1"/>
  <c r="B68" i="27" a="1"/>
  <c r="B68" i="27" s="1"/>
  <c r="B70" i="27" a="1"/>
  <c r="B70" i="27" s="1"/>
  <c r="B72" i="27" a="1"/>
  <c r="B72" i="27" s="1"/>
  <c r="B74" i="27" a="1"/>
  <c r="B74" i="27" s="1"/>
  <c r="B76" i="27" a="1"/>
  <c r="B76" i="27" s="1"/>
  <c r="B78" i="27" a="1"/>
  <c r="B78" i="27" s="1"/>
  <c r="B80" i="27" a="1"/>
  <c r="B80" i="27" s="1"/>
  <c r="B82" i="27" a="1"/>
  <c r="B82" i="27" s="1"/>
  <c r="B84" i="27" a="1"/>
  <c r="B84" i="27" s="1"/>
  <c r="B86" i="27" a="1"/>
  <c r="B86" i="27" s="1"/>
  <c r="B88" i="27" a="1"/>
  <c r="B88" i="27" s="1"/>
  <c r="B90" i="27" a="1"/>
  <c r="B90" i="27" s="1"/>
  <c r="B92" i="27" a="1"/>
  <c r="B92" i="27" s="1"/>
  <c r="B94" i="27" a="1"/>
  <c r="B94" i="27" s="1"/>
  <c r="B96" i="27" a="1"/>
  <c r="B96" i="27" s="1"/>
  <c r="B98" i="27" a="1"/>
  <c r="B98" i="27" s="1"/>
  <c r="B100" i="27" a="1"/>
  <c r="B100" i="27" s="1"/>
  <c r="B102" i="27" a="1"/>
  <c r="B102" i="27" s="1"/>
  <c r="B104" i="27" a="1"/>
  <c r="B104" i="27" s="1"/>
  <c r="B106" i="27" a="1"/>
  <c r="B106" i="27" s="1"/>
  <c r="E108" i="27" a="1"/>
  <c r="E108" i="27" s="1"/>
  <c r="D110" i="27" a="1"/>
  <c r="D110" i="27" s="1"/>
  <c r="E112" i="27" a="1"/>
  <c r="E112" i="27" s="1"/>
  <c r="D114" i="27" a="1"/>
  <c r="D114" i="27" s="1"/>
  <c r="E116" i="27" a="1"/>
  <c r="E116" i="27" s="1"/>
  <c r="D118" i="27" a="1"/>
  <c r="D118" i="27" s="1"/>
  <c r="E120" i="27" a="1"/>
  <c r="E120" i="27" s="1"/>
  <c r="D122" i="27" a="1"/>
  <c r="D122" i="27" s="1"/>
  <c r="E124" i="27" a="1"/>
  <c r="E124" i="27" s="1"/>
  <c r="H126" i="27" a="1"/>
  <c r="H126" i="27" s="1"/>
  <c r="H128" i="27" a="1"/>
  <c r="H128" i="27" s="1"/>
  <c r="H130" i="27" a="1"/>
  <c r="H130" i="27" s="1"/>
  <c r="H132" i="27" a="1"/>
  <c r="H132" i="27" s="1"/>
  <c r="H134" i="27" a="1"/>
  <c r="H134" i="27" s="1"/>
  <c r="H136" i="27" a="1"/>
  <c r="H136" i="27" s="1"/>
  <c r="H138" i="27" a="1"/>
  <c r="H138" i="27" s="1"/>
  <c r="H140" i="27" a="1"/>
  <c r="H140" i="27" s="1"/>
  <c r="H142" i="27" a="1"/>
  <c r="H142" i="27" s="1"/>
  <c r="H39" i="27" a="1"/>
  <c r="H39" i="27" s="1"/>
  <c r="B38" i="27" a="1"/>
  <c r="B38" i="27" s="1"/>
  <c r="H35" i="27" a="1"/>
  <c r="H35" i="27" s="1"/>
  <c r="B34" i="27" a="1"/>
  <c r="B34" i="27" s="1"/>
  <c r="H31" i="27" a="1"/>
  <c r="H31" i="27" s="1"/>
  <c r="B30" i="27" a="1"/>
  <c r="B30" i="27" s="1"/>
  <c r="D28" i="27" a="1"/>
  <c r="D28" i="27" s="1"/>
  <c r="H25" i="27" a="1"/>
  <c r="H25" i="27" s="1"/>
  <c r="G23" i="27" a="1"/>
  <c r="G23" i="27" s="1"/>
  <c r="B22" i="27" a="1"/>
  <c r="B22" i="27" s="1"/>
  <c r="C20" i="27" a="1"/>
  <c r="C20" i="27" s="1"/>
  <c r="C18" i="27" a="1"/>
  <c r="C18" i="27" s="1"/>
  <c r="H15" i="27" a="1"/>
  <c r="H15" i="27" s="1"/>
  <c r="B14" i="27" a="1"/>
  <c r="B14" i="27" s="1"/>
  <c r="D12" i="27" a="1"/>
  <c r="D12" i="27" s="1"/>
  <c r="D10" i="27" a="1"/>
  <c r="D10" i="27" s="1"/>
  <c r="C53" i="27" a="1"/>
  <c r="C53" i="27" s="1"/>
  <c r="C51" i="27" a="1"/>
  <c r="C51" i="27" s="1"/>
  <c r="C49" i="27" a="1"/>
  <c r="C49" i="27" s="1"/>
  <c r="C47" i="27" a="1"/>
  <c r="C47" i="27" s="1"/>
  <c r="E45" i="27" a="1"/>
  <c r="E45" i="27" s="1"/>
  <c r="C43" i="27" a="1"/>
  <c r="C43" i="27" s="1"/>
  <c r="E41" i="27" a="1"/>
  <c r="E41" i="27" s="1"/>
  <c r="C39" i="27" a="1"/>
  <c r="C39" i="27" s="1"/>
  <c r="E37" i="27" a="1"/>
  <c r="E37" i="27" s="1"/>
  <c r="C35" i="27" a="1"/>
  <c r="C35" i="27" s="1"/>
  <c r="E33" i="27" a="1"/>
  <c r="E33" i="27" s="1"/>
  <c r="C31" i="27" a="1"/>
  <c r="C31" i="27" s="1"/>
  <c r="B29" i="27" a="1"/>
  <c r="B29" i="27" s="1"/>
  <c r="B27" i="27" a="1"/>
  <c r="B27" i="27" s="1"/>
  <c r="D25" i="27" a="1"/>
  <c r="D25" i="27" s="1"/>
  <c r="C23" i="27" a="1"/>
  <c r="C23" i="27" s="1"/>
  <c r="B21" i="27" a="1"/>
  <c r="B21" i="27" s="1"/>
  <c r="A19" i="27" a="1"/>
  <c r="A19" i="27" s="1"/>
  <c r="E16" i="27" a="1"/>
  <c r="E16" i="27" s="1"/>
  <c r="E14" i="27" a="1"/>
  <c r="E14" i="27" s="1"/>
  <c r="G12" i="27" a="1"/>
  <c r="G12" i="27" s="1"/>
  <c r="G10" i="27" a="1"/>
  <c r="G10" i="27" s="1"/>
  <c r="F41" i="27" a="1"/>
  <c r="F41" i="27" s="1"/>
  <c r="D39" i="27" a="1"/>
  <c r="D39" i="27" s="1"/>
  <c r="F37" i="27" a="1"/>
  <c r="F37" i="27" s="1"/>
  <c r="D35" i="27" a="1"/>
  <c r="D35" i="27" s="1"/>
  <c r="F33" i="27" a="1"/>
  <c r="F33" i="27" s="1"/>
  <c r="D31" i="27" a="1"/>
  <c r="D31" i="27" s="1"/>
  <c r="F29" i="27" a="1"/>
  <c r="F29" i="27" s="1"/>
  <c r="E27" i="27" a="1"/>
  <c r="E27" i="27" s="1"/>
  <c r="A25" i="27" a="1"/>
  <c r="A25" i="27" s="1"/>
  <c r="D23" i="27" a="1"/>
  <c r="D23" i="27" s="1"/>
  <c r="F21" i="27" a="1"/>
  <c r="F21" i="27" s="1"/>
  <c r="E19" i="27" a="1"/>
  <c r="E19" i="27" s="1"/>
  <c r="E17" i="27" a="1"/>
  <c r="E17" i="27" s="1"/>
  <c r="D15" i="27" a="1"/>
  <c r="D15" i="27" s="1"/>
  <c r="G13" i="27" a="1"/>
  <c r="G13" i="27" s="1"/>
  <c r="A12" i="27" a="1"/>
  <c r="A12" i="27" s="1"/>
  <c r="A10" i="27" a="1"/>
  <c r="A10" i="27" s="1"/>
  <c r="F52" i="27" a="1"/>
  <c r="F52" i="27" s="1"/>
  <c r="F50" i="27" a="1"/>
  <c r="F50" i="27" s="1"/>
  <c r="F48" i="27" a="1"/>
  <c r="F48" i="27" s="1"/>
  <c r="H46" i="27" a="1"/>
  <c r="H46" i="27" s="1"/>
  <c r="B45" i="27" a="1"/>
  <c r="B45" i="27" s="1"/>
  <c r="H42" i="27" a="1"/>
  <c r="H42" i="27" s="1"/>
  <c r="B41" i="27" a="1"/>
  <c r="B41" i="27" s="1"/>
  <c r="H38" i="27" a="1"/>
  <c r="H38" i="27" s="1"/>
  <c r="B37" i="27" a="1"/>
  <c r="B37" i="27" s="1"/>
  <c r="H34" i="27" a="1"/>
  <c r="H34" i="27" s="1"/>
  <c r="B33" i="27" a="1"/>
  <c r="B33" i="27" s="1"/>
  <c r="H30" i="27" a="1"/>
  <c r="H30" i="27" s="1"/>
  <c r="F28" i="27" a="1"/>
  <c r="F28" i="27" s="1"/>
  <c r="F26" i="27" a="1"/>
  <c r="F26" i="27" s="1"/>
  <c r="H24" i="27" a="1"/>
  <c r="H24" i="27" s="1"/>
  <c r="H22" i="27" a="1"/>
  <c r="H22" i="27" s="1"/>
  <c r="F20" i="27" a="1"/>
  <c r="F20" i="27" s="1"/>
  <c r="F18" i="27" a="1"/>
  <c r="F18" i="27" s="1"/>
  <c r="B16" i="27" a="1"/>
  <c r="B16" i="27" s="1"/>
  <c r="A14" i="27" a="1"/>
  <c r="A14" i="27" s="1"/>
  <c r="C12" i="27" a="1"/>
  <c r="C12" i="27" s="1"/>
  <c r="C10" i="27" a="1"/>
  <c r="C10" i="27" s="1"/>
  <c r="G40" i="27" a="1"/>
  <c r="G40" i="27" s="1"/>
  <c r="A39" i="27" a="1"/>
  <c r="A39" i="27" s="1"/>
  <c r="G36" i="27" a="1"/>
  <c r="G36" i="27" s="1"/>
  <c r="A35" i="27" a="1"/>
  <c r="A35" i="27" s="1"/>
  <c r="G32" i="27" a="1"/>
  <c r="G32" i="27" s="1"/>
  <c r="A31" i="27" a="1"/>
  <c r="A31" i="27" s="1"/>
  <c r="C29" i="27" a="1"/>
  <c r="C29" i="27" s="1"/>
  <c r="G26" i="27" a="1"/>
  <c r="G26" i="27" s="1"/>
  <c r="E24" i="27" a="1"/>
  <c r="E24" i="27" s="1"/>
  <c r="A23" i="27" a="1"/>
  <c r="A23" i="27" s="1"/>
  <c r="C21" i="27" a="1"/>
  <c r="C21" i="27" s="1"/>
  <c r="B19" i="27" a="1"/>
  <c r="B19" i="27" s="1"/>
  <c r="A17" i="27" a="1"/>
  <c r="A17" i="27" s="1"/>
  <c r="A15" i="27" a="1"/>
  <c r="A15" i="27" s="1"/>
  <c r="C13" i="27" a="1"/>
  <c r="C13" i="27" s="1"/>
  <c r="F11" i="27" a="1"/>
  <c r="F11" i="27" s="1"/>
  <c r="C54" i="27" a="1"/>
  <c r="C54" i="27" s="1"/>
  <c r="C52" i="27" a="1"/>
  <c r="C52" i="27" s="1"/>
  <c r="C50" i="27" a="1"/>
  <c r="C50" i="27" s="1"/>
  <c r="C48" i="27" a="1"/>
  <c r="C48" i="27" s="1"/>
  <c r="D46" i="27" a="1"/>
  <c r="D46" i="27" s="1"/>
  <c r="F44" i="27" a="1"/>
  <c r="F44" i="27" s="1"/>
  <c r="D42" i="27" a="1"/>
  <c r="D42" i="27" s="1"/>
  <c r="F40" i="27" a="1"/>
  <c r="F40" i="27" s="1"/>
  <c r="D38" i="27" a="1"/>
  <c r="D38" i="27" s="1"/>
  <c r="F36" i="27" a="1"/>
  <c r="F36" i="27" s="1"/>
  <c r="D34" i="27" a="1"/>
  <c r="D34" i="27" s="1"/>
  <c r="F32" i="27" a="1"/>
  <c r="F32" i="27" s="1"/>
  <c r="A30" i="27" a="1"/>
  <c r="A30" i="27" s="1"/>
  <c r="C28" i="27" a="1"/>
  <c r="C28" i="27" s="1"/>
  <c r="C26" i="27" a="1"/>
  <c r="C26" i="27" s="1"/>
  <c r="A24" i="27" a="1"/>
  <c r="A24" i="27" s="1"/>
  <c r="A22" i="27" a="1"/>
  <c r="A22" i="27" s="1"/>
  <c r="H19" i="27" a="1"/>
  <c r="H19" i="27" s="1"/>
  <c r="H17" i="27" a="1"/>
  <c r="H17" i="27" s="1"/>
  <c r="G15" i="27" a="1"/>
  <c r="G15" i="27" s="1"/>
  <c r="F13" i="27" a="1"/>
  <c r="F13" i="27" s="1"/>
  <c r="I1" i="27"/>
  <c r="B247" i="25" a="1"/>
  <c r="B247" i="25" s="1"/>
  <c r="I511" i="25" a="1"/>
  <c r="I511" i="25" s="1"/>
  <c r="C448" i="25" a="1"/>
  <c r="C448" i="25" s="1"/>
  <c r="C444" i="25" a="1"/>
  <c r="C444" i="25" s="1"/>
  <c r="G420" i="25" a="1"/>
  <c r="G420" i="25" s="1"/>
  <c r="G412" i="25" a="1"/>
  <c r="G412" i="25" s="1"/>
  <c r="F475" i="25" a="1"/>
  <c r="F475" i="25" s="1"/>
  <c r="E371" i="25" a="1"/>
  <c r="E371" i="25" s="1"/>
  <c r="F471" i="25" a="1"/>
  <c r="F471" i="25" s="1"/>
  <c r="D363" i="25" a="1"/>
  <c r="D363" i="25" s="1"/>
  <c r="G505" i="25" a="1"/>
  <c r="G505" i="25" s="1"/>
  <c r="E490" i="25" a="1"/>
  <c r="E490" i="25" s="1"/>
  <c r="E474" i="25" a="1"/>
  <c r="E474" i="25" s="1"/>
  <c r="E458" i="25" a="1"/>
  <c r="E458" i="25" s="1"/>
  <c r="C441" i="25" a="1"/>
  <c r="C441" i="25" s="1"/>
  <c r="C409" i="25" a="1"/>
  <c r="C409" i="25" s="1"/>
  <c r="I376" i="25" a="1"/>
  <c r="I376" i="25" s="1"/>
  <c r="G331" i="25" a="1"/>
  <c r="G331" i="25" s="1"/>
  <c r="B203" i="25" a="1"/>
  <c r="B203" i="25" s="1"/>
  <c r="C295" i="25" a="1"/>
  <c r="C295" i="25" s="1"/>
  <c r="B324" i="25" a="1"/>
  <c r="B324" i="25" s="1"/>
  <c r="E341" i="25" a="1"/>
  <c r="E341" i="25" s="1"/>
  <c r="D357" i="25" a="1"/>
  <c r="D357" i="25" s="1"/>
  <c r="E373" i="25" a="1"/>
  <c r="E373" i="25" s="1"/>
  <c r="E389" i="25" a="1"/>
  <c r="E389" i="25" s="1"/>
  <c r="E405" i="25" a="1"/>
  <c r="E405" i="25" s="1"/>
  <c r="G422" i="25" a="1"/>
  <c r="G422" i="25" s="1"/>
  <c r="G438" i="25" a="1"/>
  <c r="G438" i="25" s="1"/>
  <c r="C449" i="25" a="1"/>
  <c r="C449" i="25" s="1"/>
  <c r="F456" i="25" a="1"/>
  <c r="F456" i="25" s="1"/>
  <c r="F464" i="25" a="1"/>
  <c r="F464" i="25" s="1"/>
  <c r="F472" i="25" a="1"/>
  <c r="F472" i="25" s="1"/>
  <c r="F480" i="25" a="1"/>
  <c r="F480" i="25" s="1"/>
  <c r="F488" i="25" a="1"/>
  <c r="F488" i="25" s="1"/>
  <c r="F496" i="25" a="1"/>
  <c r="F496" i="25" s="1"/>
  <c r="F504" i="25" a="1"/>
  <c r="F504" i="25" s="1"/>
  <c r="I509" i="25" a="1"/>
  <c r="I509" i="25" s="1"/>
  <c r="E245" i="25" a="1"/>
  <c r="E245" i="25" s="1"/>
  <c r="C331" i="25" a="1"/>
  <c r="C331" i="25" s="1"/>
  <c r="F206" i="25" a="1"/>
  <c r="F206" i="25" s="1"/>
  <c r="I295" i="25" a="1"/>
  <c r="I295" i="25" s="1"/>
  <c r="H324" i="25" a="1"/>
  <c r="H324" i="25" s="1"/>
  <c r="I341" i="25" a="1"/>
  <c r="I341" i="25" s="1"/>
  <c r="H357" i="25" a="1"/>
  <c r="H357" i="25" s="1"/>
  <c r="I374" i="25" a="1"/>
  <c r="I374" i="25" s="1"/>
  <c r="I390" i="25" a="1"/>
  <c r="I390" i="25" s="1"/>
  <c r="C407" i="25" a="1"/>
  <c r="C407" i="25" s="1"/>
  <c r="C423" i="25" a="1"/>
  <c r="C423" i="25" s="1"/>
  <c r="C439" i="25" a="1"/>
  <c r="C439" i="25" s="1"/>
  <c r="D449" i="25" a="1"/>
  <c r="D449" i="25" s="1"/>
  <c r="E457" i="25" a="1"/>
  <c r="E457" i="25" s="1"/>
  <c r="E465" i="25" a="1"/>
  <c r="E465" i="25" s="1"/>
  <c r="E473" i="25" a="1"/>
  <c r="E473" i="25" s="1"/>
  <c r="E481" i="25" a="1"/>
  <c r="E481" i="25" s="1"/>
  <c r="E489" i="25" a="1"/>
  <c r="E489" i="25" s="1"/>
  <c r="E497" i="25" a="1"/>
  <c r="E497" i="25" s="1"/>
  <c r="B505" i="25" a="1"/>
  <c r="B505" i="25" s="1"/>
  <c r="E510" i="25" a="1"/>
  <c r="E510" i="25" s="1"/>
  <c r="C266" i="25" a="1"/>
  <c r="C266" i="25" s="1"/>
  <c r="E335" i="25" a="1"/>
  <c r="E335" i="25" s="1"/>
  <c r="F510" i="25" a="1"/>
  <c r="F510" i="25" s="1"/>
  <c r="F497" i="25" a="1"/>
  <c r="F497" i="25" s="1"/>
  <c r="F481" i="25" a="1"/>
  <c r="F481" i="25" s="1"/>
  <c r="F465" i="25" a="1"/>
  <c r="F465" i="25" s="1"/>
  <c r="B450" i="25" a="1"/>
  <c r="B450" i="25" s="1"/>
  <c r="G424" i="25" a="1"/>
  <c r="G424" i="25" s="1"/>
  <c r="E391" i="25" a="1"/>
  <c r="E391" i="25" s="1"/>
  <c r="D359" i="25" a="1"/>
  <c r="D359" i="25" s="1"/>
  <c r="C226" i="25" a="1"/>
  <c r="C226" i="25" s="1"/>
  <c r="E504" i="25" a="1"/>
  <c r="E504" i="25" s="1"/>
  <c r="E488" i="25" a="1"/>
  <c r="E488" i="25" s="1"/>
  <c r="E472" i="25" a="1"/>
  <c r="E472" i="25" s="1"/>
  <c r="E456" i="25" a="1"/>
  <c r="E456" i="25" s="1"/>
  <c r="C437" i="25" a="1"/>
  <c r="C437" i="25" s="1"/>
  <c r="I404" i="25" a="1"/>
  <c r="I404" i="25" s="1"/>
  <c r="I372" i="25" a="1"/>
  <c r="I372" i="25" s="1"/>
  <c r="F321" i="25" a="1"/>
  <c r="F321" i="25" s="1"/>
  <c r="C13" i="25" a="1"/>
  <c r="C13" i="25" s="1"/>
  <c r="A13" i="25" a="1"/>
  <c r="A13" i="25" s="1"/>
  <c r="I510" i="25" a="1"/>
  <c r="I510" i="25" s="1"/>
  <c r="C508" i="25" a="1"/>
  <c r="C508" i="25" s="1"/>
  <c r="F505" i="25" a="1"/>
  <c r="F505" i="25" s="1"/>
  <c r="B502" i="25" a="1"/>
  <c r="B502" i="25" s="1"/>
  <c r="B498" i="25" a="1"/>
  <c r="B498" i="25" s="1"/>
  <c r="B494" i="25" a="1"/>
  <c r="B494" i="25" s="1"/>
  <c r="B490" i="25" a="1"/>
  <c r="B490" i="25" s="1"/>
  <c r="B486" i="25" a="1"/>
  <c r="B486" i="25" s="1"/>
  <c r="E387" i="25" a="1"/>
  <c r="E387" i="25" s="1"/>
  <c r="F499" i="25" a="1"/>
  <c r="F499" i="25" s="1"/>
  <c r="F463" i="25" a="1"/>
  <c r="F463" i="25" s="1"/>
  <c r="F459" i="25" a="1"/>
  <c r="F459" i="25" s="1"/>
  <c r="F503" i="25" a="1"/>
  <c r="F503" i="25" s="1"/>
  <c r="E395" i="25" a="1"/>
  <c r="E395" i="25" s="1"/>
  <c r="E502" i="25" a="1"/>
  <c r="E502" i="25" s="1"/>
  <c r="E482" i="25" a="1"/>
  <c r="E482" i="25" s="1"/>
  <c r="E462" i="25" a="1"/>
  <c r="E462" i="25" s="1"/>
  <c r="C433" i="25" a="1"/>
  <c r="C433" i="25" s="1"/>
  <c r="I392" i="25" a="1"/>
  <c r="I392" i="25" s="1"/>
  <c r="H347" i="25" a="1"/>
  <c r="H347" i="25" s="1"/>
  <c r="C234" i="25" a="1"/>
  <c r="C234" i="25" s="1"/>
  <c r="C311" i="25" a="1"/>
  <c r="C311" i="25" s="1"/>
  <c r="E337" i="25" a="1"/>
  <c r="E337" i="25" s="1"/>
  <c r="D361" i="25" a="1"/>
  <c r="D361" i="25" s="1"/>
  <c r="E381" i="25" a="1"/>
  <c r="E381" i="25" s="1"/>
  <c r="E401" i="25" a="1"/>
  <c r="E401" i="25" s="1"/>
  <c r="G426" i="25" a="1"/>
  <c r="G426" i="25" s="1"/>
  <c r="C445" i="25" a="1"/>
  <c r="C445" i="25" s="1"/>
  <c r="F454" i="25" a="1"/>
  <c r="F454" i="25" s="1"/>
  <c r="F466" i="25" a="1"/>
  <c r="F466" i="25" s="1"/>
  <c r="F476" i="25" a="1"/>
  <c r="F476" i="25" s="1"/>
  <c r="F486" i="25" a="1"/>
  <c r="F486" i="25" s="1"/>
  <c r="F498" i="25" a="1"/>
  <c r="F498" i="25" s="1"/>
  <c r="C507" i="25" a="1"/>
  <c r="C507" i="25" s="1"/>
  <c r="D219" i="25" a="1"/>
  <c r="D219" i="25" s="1"/>
  <c r="G339" i="25" a="1"/>
  <c r="G339" i="25" s="1"/>
  <c r="C258" i="25" a="1"/>
  <c r="C258" i="25" s="1"/>
  <c r="E318" i="25" a="1"/>
  <c r="E318" i="25" s="1"/>
  <c r="H345" i="25" a="1"/>
  <c r="H345" i="25" s="1"/>
  <c r="I366" i="25" a="1"/>
  <c r="I366" i="25" s="1"/>
  <c r="I386" i="25" a="1"/>
  <c r="I386" i="25" s="1"/>
  <c r="C411" i="25" a="1"/>
  <c r="C411" i="25" s="1"/>
  <c r="C431" i="25" a="1"/>
  <c r="C431" i="25" s="1"/>
  <c r="D447" i="25" a="1"/>
  <c r="D447" i="25" s="1"/>
  <c r="E459" i="25" a="1"/>
  <c r="E459" i="25" s="1"/>
  <c r="E469" i="25" a="1"/>
  <c r="E469" i="25" s="1"/>
  <c r="E479" i="25" a="1"/>
  <c r="E479" i="25" s="1"/>
  <c r="E491" i="25" a="1"/>
  <c r="E491" i="25" s="1"/>
  <c r="E501" i="25" a="1"/>
  <c r="E501" i="25" s="1"/>
  <c r="B509" i="25" a="1"/>
  <c r="B509" i="25" s="1"/>
  <c r="C299" i="25" a="1"/>
  <c r="C299" i="25" s="1"/>
  <c r="D351" i="25" a="1"/>
  <c r="D351" i="25" s="1"/>
  <c r="F501" i="25" a="1"/>
  <c r="F501" i="25" s="1"/>
  <c r="F477" i="25" a="1"/>
  <c r="F477" i="25" s="1"/>
  <c r="F457" i="25" a="1"/>
  <c r="F457" i="25" s="1"/>
  <c r="G432" i="25" a="1"/>
  <c r="G432" i="25" s="1"/>
  <c r="E383" i="25" a="1"/>
  <c r="E383" i="25" s="1"/>
  <c r="E327" i="25" a="1"/>
  <c r="E327" i="25" s="1"/>
  <c r="B507" i="25" a="1"/>
  <c r="B507" i="25" s="1"/>
  <c r="E484" i="25" a="1"/>
  <c r="E484" i="25" s="1"/>
  <c r="C509" i="25" a="1"/>
  <c r="C509" i="25" s="1"/>
  <c r="F467" i="25" a="1"/>
  <c r="F467" i="25" s="1"/>
  <c r="I335" i="25" a="1"/>
  <c r="I335" i="25" s="1"/>
  <c r="G436" i="25" a="1"/>
  <c r="G436" i="25" s="1"/>
  <c r="F487" i="25" a="1"/>
  <c r="F487" i="25" s="1"/>
  <c r="B271" i="25" a="1"/>
  <c r="B271" i="25" s="1"/>
  <c r="E498" i="25" a="1"/>
  <c r="E498" i="25" s="1"/>
  <c r="E478" i="25" a="1"/>
  <c r="E478" i="25" s="1"/>
  <c r="E454" i="25" a="1"/>
  <c r="E454" i="25" s="1"/>
  <c r="C425" i="25" a="1"/>
  <c r="C425" i="25" s="1"/>
  <c r="I384" i="25" a="1"/>
  <c r="I384" i="25" s="1"/>
  <c r="H308" i="25" a="1"/>
  <c r="H308" i="25" s="1"/>
  <c r="E253" i="25" a="1"/>
  <c r="E253" i="25" s="1"/>
  <c r="F317" i="25" a="1"/>
  <c r="F317" i="25" s="1"/>
  <c r="D345" i="25" a="1"/>
  <c r="D345" i="25" s="1"/>
  <c r="E365" i="25" a="1"/>
  <c r="E365" i="25" s="1"/>
  <c r="E385" i="25" a="1"/>
  <c r="E385" i="25" s="1"/>
  <c r="G410" i="25" a="1"/>
  <c r="G410" i="25" s="1"/>
  <c r="G430" i="25" a="1"/>
  <c r="G430" i="25" s="1"/>
  <c r="C447" i="25" a="1"/>
  <c r="C447" i="25" s="1"/>
  <c r="F458" i="25" a="1"/>
  <c r="F458" i="25" s="1"/>
  <c r="F468" i="25" a="1"/>
  <c r="F468" i="25" s="1"/>
  <c r="F478" i="25" a="1"/>
  <c r="F478" i="25" s="1"/>
  <c r="F490" i="25" a="1"/>
  <c r="F490" i="25" s="1"/>
  <c r="F500" i="25" a="1"/>
  <c r="F500" i="25" s="1"/>
  <c r="F508" i="25" a="1"/>
  <c r="F508" i="25" s="1"/>
  <c r="E285" i="25" a="1"/>
  <c r="E285" i="25" s="1"/>
  <c r="D347" i="25" a="1"/>
  <c r="D347" i="25" s="1"/>
  <c r="B279" i="25" a="1"/>
  <c r="B279" i="25" s="1"/>
  <c r="E329" i="25" a="1"/>
  <c r="E329" i="25" s="1"/>
  <c r="H349" i="25" a="1"/>
  <c r="H349" i="25" s="1"/>
  <c r="I370" i="25" a="1"/>
  <c r="I370" i="25" s="1"/>
  <c r="I394" i="25" a="1"/>
  <c r="I394" i="25" s="1"/>
  <c r="C415" i="25" a="1"/>
  <c r="C415" i="25" s="1"/>
  <c r="C435" i="25" a="1"/>
  <c r="C435" i="25" s="1"/>
  <c r="H451" i="25" a="1"/>
  <c r="H451" i="25" s="1"/>
  <c r="E461" i="25" a="1"/>
  <c r="E461" i="25" s="1"/>
  <c r="E471" i="25" a="1"/>
  <c r="E471" i="25" s="1"/>
  <c r="E483" i="25" a="1"/>
  <c r="E483" i="25" s="1"/>
  <c r="E493" i="25" a="1"/>
  <c r="E493" i="25" s="1"/>
  <c r="E503" i="25" a="1"/>
  <c r="E503" i="25" s="1"/>
  <c r="G511" i="25" a="1"/>
  <c r="G511" i="25" s="1"/>
  <c r="E314" i="25" a="1"/>
  <c r="E314" i="25" s="1"/>
  <c r="D355" i="25" a="1"/>
  <c r="D355" i="25" s="1"/>
  <c r="F493" i="25" a="1"/>
  <c r="F493" i="25" s="1"/>
  <c r="F473" i="25" a="1"/>
  <c r="F473" i="25" s="1"/>
  <c r="F453" i="25" a="1"/>
  <c r="F453" i="25" s="1"/>
  <c r="G416" i="25" a="1"/>
  <c r="G416" i="25" s="1"/>
  <c r="E375" i="25" a="1"/>
  <c r="E375" i="25" s="1"/>
  <c r="F301" i="25" a="1"/>
  <c r="F301" i="25" s="1"/>
  <c r="E500" i="25" a="1"/>
  <c r="E500" i="25" s="1"/>
  <c r="F479" i="25" a="1"/>
  <c r="F479" i="25" s="1"/>
  <c r="H351" i="25" a="1"/>
  <c r="H351" i="25" s="1"/>
  <c r="F506" i="25" a="1"/>
  <c r="F506" i="25" s="1"/>
  <c r="E403" i="25" a="1"/>
  <c r="E403" i="25" s="1"/>
  <c r="F455" i="25" a="1"/>
  <c r="F455" i="25" s="1"/>
  <c r="B511" i="25" a="1"/>
  <c r="B511" i="25" s="1"/>
  <c r="E494" i="25" a="1"/>
  <c r="E494" i="25" s="1"/>
  <c r="E470" i="25" a="1"/>
  <c r="E470" i="25" s="1"/>
  <c r="C450" i="25" a="1"/>
  <c r="C450" i="25" s="1"/>
  <c r="C417" i="25" a="1"/>
  <c r="C417" i="25" s="1"/>
  <c r="I368" i="25" a="1"/>
  <c r="I368" i="25" s="1"/>
  <c r="D107" i="25" a="1"/>
  <c r="D107" i="25" s="1"/>
  <c r="E277" i="25" a="1"/>
  <c r="E277" i="25" s="1"/>
  <c r="I328" i="25" a="1"/>
  <c r="I328" i="25" s="1"/>
  <c r="D349" i="25" a="1"/>
  <c r="D349" i="25" s="1"/>
  <c r="E369" i="25" a="1"/>
  <c r="E369" i="25" s="1"/>
  <c r="E393" i="25" a="1"/>
  <c r="E393" i="25" s="1"/>
  <c r="G414" i="25" a="1"/>
  <c r="G414" i="25" s="1"/>
  <c r="G434" i="25" a="1"/>
  <c r="G434" i="25" s="1"/>
  <c r="I450" i="25" a="1"/>
  <c r="I450" i="25" s="1"/>
  <c r="F460" i="25" a="1"/>
  <c r="F460" i="25" s="1"/>
  <c r="F470" i="25" a="1"/>
  <c r="F470" i="25" s="1"/>
  <c r="F482" i="25" a="1"/>
  <c r="F482" i="25" s="1"/>
  <c r="F492" i="25" a="1"/>
  <c r="F492" i="25" s="1"/>
  <c r="F502" i="25" a="1"/>
  <c r="F502" i="25" s="1"/>
  <c r="C511" i="25" a="1"/>
  <c r="C511" i="25" s="1"/>
  <c r="I307" i="25" a="1"/>
  <c r="I307" i="25" s="1"/>
  <c r="D163" i="25" a="1"/>
  <c r="D163" i="25" s="1"/>
  <c r="F305" i="25" a="1"/>
  <c r="F305" i="25" s="1"/>
  <c r="H333" i="25" a="1"/>
  <c r="H333" i="25" s="1"/>
  <c r="H353" i="25" a="1"/>
  <c r="H353" i="25" s="1"/>
  <c r="I378" i="25" a="1"/>
  <c r="I378" i="25" s="1"/>
  <c r="I398" i="25" a="1"/>
  <c r="I398" i="25" s="1"/>
  <c r="C419" i="25" a="1"/>
  <c r="C419" i="25" s="1"/>
  <c r="C443" i="25" a="1"/>
  <c r="C443" i="25" s="1"/>
  <c r="E453" i="25" a="1"/>
  <c r="E453" i="25" s="1"/>
  <c r="E463" i="25" a="1"/>
  <c r="E463" i="25" s="1"/>
  <c r="E475" i="25" a="1"/>
  <c r="E475" i="25" s="1"/>
  <c r="E485" i="25" a="1"/>
  <c r="E485" i="25" s="1"/>
  <c r="E495" i="25" a="1"/>
  <c r="E495" i="25" s="1"/>
  <c r="E506" i="25" a="1"/>
  <c r="E506" i="25" s="1"/>
  <c r="I512" i="25" a="1"/>
  <c r="I512" i="25" s="1"/>
  <c r="H320" i="25" a="1"/>
  <c r="H320" i="25" s="1"/>
  <c r="I507" i="25" a="1"/>
  <c r="I507" i="25" s="1"/>
  <c r="F489" i="25" a="1"/>
  <c r="F489" i="25" s="1"/>
  <c r="F469" i="25" a="1"/>
  <c r="F469" i="25" s="1"/>
  <c r="C446" i="25" a="1"/>
  <c r="C446" i="25" s="1"/>
  <c r="G408" i="25" a="1"/>
  <c r="G408" i="25" s="1"/>
  <c r="E367" i="25" a="1"/>
  <c r="E367" i="25" s="1"/>
  <c r="E512" i="25" a="1"/>
  <c r="E512" i="25" s="1"/>
  <c r="E496" i="25" a="1"/>
  <c r="E496" i="25" s="1"/>
  <c r="E476" i="25" a="1"/>
  <c r="E476" i="25" s="1"/>
  <c r="F452" i="25" a="1"/>
  <c r="F452" i="25" s="1"/>
  <c r="C421" i="25" a="1"/>
  <c r="C421" i="25" s="1"/>
  <c r="I380" i="25" a="1"/>
  <c r="I380" i="25" s="1"/>
  <c r="D290" i="25" a="1"/>
  <c r="D290" i="25" s="1"/>
  <c r="F126" i="25" a="1"/>
  <c r="F126" i="25" s="1"/>
  <c r="F511" i="25" a="1"/>
  <c r="F511" i="25" s="1"/>
  <c r="F507" i="25" a="1"/>
  <c r="F507" i="25" s="1"/>
  <c r="B504" i="25" a="1"/>
  <c r="B504" i="25" s="1"/>
  <c r="B499" i="25" a="1"/>
  <c r="B499" i="25" s="1"/>
  <c r="B493" i="25" a="1"/>
  <c r="B493" i="25" s="1"/>
  <c r="B488" i="25" a="1"/>
  <c r="B488" i="25" s="1"/>
  <c r="B483" i="25" a="1"/>
  <c r="B483" i="25" s="1"/>
  <c r="B479" i="25" a="1"/>
  <c r="B479" i="25" s="1"/>
  <c r="B475" i="25" a="1"/>
  <c r="B475" i="25" s="1"/>
  <c r="B471" i="25" a="1"/>
  <c r="B471" i="25" s="1"/>
  <c r="B467" i="25" a="1"/>
  <c r="B467" i="25" s="1"/>
  <c r="B463" i="25" a="1"/>
  <c r="B463" i="25" s="1"/>
  <c r="B459" i="25" a="1"/>
  <c r="B459" i="25" s="1"/>
  <c r="B455" i="25" a="1"/>
  <c r="B455" i="25" s="1"/>
  <c r="E451" i="25" a="1"/>
  <c r="E451" i="25" s="1"/>
  <c r="H447" i="25" a="1"/>
  <c r="H447" i="25" s="1"/>
  <c r="H443" i="25" a="1"/>
  <c r="H443" i="25" s="1"/>
  <c r="C436" i="25" a="1"/>
  <c r="C436" i="25" s="1"/>
  <c r="C428" i="25" a="1"/>
  <c r="C428" i="25" s="1"/>
  <c r="C420" i="25" a="1"/>
  <c r="C420" i="25" s="1"/>
  <c r="C412" i="25" a="1"/>
  <c r="C412" i="25" s="1"/>
  <c r="E404" i="25" a="1"/>
  <c r="E404" i="25" s="1"/>
  <c r="E396" i="25" a="1"/>
  <c r="E396" i="25" s="1"/>
  <c r="E388" i="25" a="1"/>
  <c r="E388" i="25" s="1"/>
  <c r="E380" i="25" a="1"/>
  <c r="E380" i="25" s="1"/>
  <c r="E372" i="25" a="1"/>
  <c r="E372" i="25" s="1"/>
  <c r="F364" i="25" a="1"/>
  <c r="F364" i="25" s="1"/>
  <c r="H356" i="25" a="1"/>
  <c r="H356" i="25" s="1"/>
  <c r="E379" i="25" a="1"/>
  <c r="E379" i="25" s="1"/>
  <c r="G428" i="25" a="1"/>
  <c r="G428" i="25" s="1"/>
  <c r="D446" i="25" a="1"/>
  <c r="D446" i="25" s="1"/>
  <c r="H304" i="25" a="1"/>
  <c r="H304" i="25" s="1"/>
  <c r="E397" i="25" a="1"/>
  <c r="E397" i="25" s="1"/>
  <c r="F462" i="25" a="1"/>
  <c r="F462" i="25" s="1"/>
  <c r="I505" i="25" a="1"/>
  <c r="I505" i="25" s="1"/>
  <c r="I311" i="25" a="1"/>
  <c r="I311" i="25" s="1"/>
  <c r="I402" i="25" a="1"/>
  <c r="I402" i="25" s="1"/>
  <c r="E467" i="25" a="1"/>
  <c r="E467" i="25" s="1"/>
  <c r="G507" i="25" a="1"/>
  <c r="G507" i="25" s="1"/>
  <c r="F485" i="25" a="1"/>
  <c r="F485" i="25" s="1"/>
  <c r="H343" i="25" a="1"/>
  <c r="H343" i="25" s="1"/>
  <c r="E468" i="25" a="1"/>
  <c r="E468" i="25" s="1"/>
  <c r="D444" i="25" a="1"/>
  <c r="D444" i="25" s="1"/>
  <c r="I388" i="25" a="1"/>
  <c r="I388" i="25" s="1"/>
  <c r="H188" i="25" a="1"/>
  <c r="H188" i="25" s="1"/>
  <c r="F13" i="25" a="1"/>
  <c r="F13" i="25" s="1"/>
  <c r="I508" i="25" a="1"/>
  <c r="I508" i="25" s="1"/>
  <c r="B503" i="25" a="1"/>
  <c r="B503" i="25" s="1"/>
  <c r="B496" i="25" a="1"/>
  <c r="B496" i="25" s="1"/>
  <c r="B489" i="25" a="1"/>
  <c r="B489" i="25" s="1"/>
  <c r="B482" i="25" a="1"/>
  <c r="B482" i="25" s="1"/>
  <c r="B477" i="25" a="1"/>
  <c r="B477" i="25" s="1"/>
  <c r="B472" i="25" a="1"/>
  <c r="B472" i="25" s="1"/>
  <c r="B466" i="25" a="1"/>
  <c r="B466" i="25" s="1"/>
  <c r="B461" i="25" a="1"/>
  <c r="B461" i="25" s="1"/>
  <c r="B456" i="25" a="1"/>
  <c r="B456" i="25" s="1"/>
  <c r="F450" i="25" a="1"/>
  <c r="F450" i="25" s="1"/>
  <c r="H445" i="25" a="1"/>
  <c r="H445" i="25" s="1"/>
  <c r="C438" i="25" a="1"/>
  <c r="C438" i="25" s="1"/>
  <c r="C426" i="25" a="1"/>
  <c r="C426" i="25" s="1"/>
  <c r="C416" i="25" a="1"/>
  <c r="C416" i="25" s="1"/>
  <c r="E406" i="25" a="1"/>
  <c r="E406" i="25" s="1"/>
  <c r="E394" i="25" a="1"/>
  <c r="E394" i="25" s="1"/>
  <c r="E384" i="25" a="1"/>
  <c r="E384" i="25" s="1"/>
  <c r="E374" i="25" a="1"/>
  <c r="E374" i="25" s="1"/>
  <c r="H362" i="25" a="1"/>
  <c r="H362" i="25" s="1"/>
  <c r="H352" i="25" a="1"/>
  <c r="H352" i="25" s="1"/>
  <c r="H344" i="25" a="1"/>
  <c r="H344" i="25" s="1"/>
  <c r="I336" i="25" a="1"/>
  <c r="I336" i="25" s="1"/>
  <c r="D323" i="25" a="1"/>
  <c r="D323" i="25" s="1"/>
  <c r="C307" i="25" a="1"/>
  <c r="C307" i="25" s="1"/>
  <c r="G288" i="25" a="1"/>
  <c r="G288" i="25" s="1"/>
  <c r="C250" i="25" a="1"/>
  <c r="C250" i="25" s="1"/>
  <c r="I177" i="25" a="1"/>
  <c r="I177" i="25" s="1"/>
  <c r="A21" i="25" a="1"/>
  <c r="A21" i="25" s="1"/>
  <c r="A35" i="25" a="1"/>
  <c r="A35" i="25" s="1"/>
  <c r="A52" i="25" a="1"/>
  <c r="A52" i="25" s="1"/>
  <c r="A66" i="25" a="1"/>
  <c r="A66" i="25" s="1"/>
  <c r="A85" i="25" a="1"/>
  <c r="A85" i="25" s="1"/>
  <c r="A101" i="25" a="1"/>
  <c r="A101" i="25" s="1"/>
  <c r="A117" i="25" a="1"/>
  <c r="A117" i="25" s="1"/>
  <c r="A133" i="25" a="1"/>
  <c r="A133" i="25" s="1"/>
  <c r="A154" i="25" a="1"/>
  <c r="A154" i="25" s="1"/>
  <c r="A177" i="25" a="1"/>
  <c r="A177" i="25" s="1"/>
  <c r="A193" i="25" a="1"/>
  <c r="A193" i="25" s="1"/>
  <c r="A209" i="25" a="1"/>
  <c r="A209" i="25" s="1"/>
  <c r="A225" i="25" a="1"/>
  <c r="A225" i="25" s="1"/>
  <c r="A241" i="25" a="1"/>
  <c r="A241" i="25" s="1"/>
  <c r="A257" i="25" a="1"/>
  <c r="A257" i="25" s="1"/>
  <c r="A273" i="25" a="1"/>
  <c r="A273" i="25" s="1"/>
  <c r="A15" i="25" a="1"/>
  <c r="A15" i="25" s="1"/>
  <c r="A32" i="25" a="1"/>
  <c r="A32" i="25" s="1"/>
  <c r="A46" i="25" a="1"/>
  <c r="A46" i="25" s="1"/>
  <c r="A60" i="25" a="1"/>
  <c r="A60" i="25" s="1"/>
  <c r="A73" i="25" a="1"/>
  <c r="A73" i="25" s="1"/>
  <c r="A92" i="25" a="1"/>
  <c r="A92" i="25" s="1"/>
  <c r="F495" i="25" a="1"/>
  <c r="F495" i="25" s="1"/>
  <c r="E508" i="25" a="1"/>
  <c r="E508" i="25" s="1"/>
  <c r="I400" i="25" a="1"/>
  <c r="I400" i="25" s="1"/>
  <c r="C333" i="25" a="1"/>
  <c r="C333" i="25" s="1"/>
  <c r="G418" i="25" a="1"/>
  <c r="G418" i="25" s="1"/>
  <c r="F474" i="25" a="1"/>
  <c r="F474" i="25" s="1"/>
  <c r="F512" i="25" a="1"/>
  <c r="F512" i="25" s="1"/>
  <c r="B338" i="25" a="1"/>
  <c r="B338" i="25" s="1"/>
  <c r="C427" i="25" a="1"/>
  <c r="C427" i="25" s="1"/>
  <c r="E477" i="25" a="1"/>
  <c r="E477" i="25" s="1"/>
  <c r="B184" i="25" a="1"/>
  <c r="B184" i="25" s="1"/>
  <c r="F461" i="25" a="1"/>
  <c r="F461" i="25" s="1"/>
  <c r="G509" i="25" a="1"/>
  <c r="G509" i="25" s="1"/>
  <c r="E464" i="25" a="1"/>
  <c r="E464" i="25" s="1"/>
  <c r="C429" i="25" a="1"/>
  <c r="C429" i="25" s="1"/>
  <c r="H363" i="25" a="1"/>
  <c r="H363" i="25" s="1"/>
  <c r="G13" i="25" a="1"/>
  <c r="G13" i="25" s="1"/>
  <c r="C512" i="25" a="1"/>
  <c r="C512" i="25" s="1"/>
  <c r="I506" i="25" a="1"/>
  <c r="I506" i="25" s="1"/>
  <c r="B501" i="25" a="1"/>
  <c r="B501" i="25" s="1"/>
  <c r="B495" i="25" a="1"/>
  <c r="B495" i="25" s="1"/>
  <c r="B487" i="25" a="1"/>
  <c r="B487" i="25" s="1"/>
  <c r="B481" i="25" a="1"/>
  <c r="B481" i="25" s="1"/>
  <c r="B476" i="25" a="1"/>
  <c r="B476" i="25" s="1"/>
  <c r="B470" i="25" a="1"/>
  <c r="B470" i="25" s="1"/>
  <c r="B465" i="25" a="1"/>
  <c r="B465" i="25" s="1"/>
  <c r="B460" i="25" a="1"/>
  <c r="B460" i="25" s="1"/>
  <c r="B454" i="25" a="1"/>
  <c r="B454" i="25" s="1"/>
  <c r="H449" i="25" a="1"/>
  <c r="H449" i="25" s="1"/>
  <c r="H444" i="25" a="1"/>
  <c r="H444" i="25" s="1"/>
  <c r="C434" i="25" a="1"/>
  <c r="C434" i="25" s="1"/>
  <c r="C424" i="25" a="1"/>
  <c r="C424" i="25" s="1"/>
  <c r="C414" i="25" a="1"/>
  <c r="C414" i="25" s="1"/>
  <c r="E402" i="25" a="1"/>
  <c r="E402" i="25" s="1"/>
  <c r="E392" i="25" a="1"/>
  <c r="E392" i="25" s="1"/>
  <c r="E382" i="25" a="1"/>
  <c r="E382" i="25" s="1"/>
  <c r="E370" i="25" a="1"/>
  <c r="E370" i="25" s="1"/>
  <c r="H360" i="25" a="1"/>
  <c r="H360" i="25" s="1"/>
  <c r="H350" i="25" a="1"/>
  <c r="H350" i="25" s="1"/>
  <c r="H342" i="25" a="1"/>
  <c r="H342" i="25" s="1"/>
  <c r="I334" i="25" a="1"/>
  <c r="I334" i="25" s="1"/>
  <c r="B320" i="25" a="1"/>
  <c r="B320" i="25" s="1"/>
  <c r="I303" i="25" a="1"/>
  <c r="I303" i="25" s="1"/>
  <c r="D282" i="25" a="1"/>
  <c r="D282" i="25" s="1"/>
  <c r="E237" i="25" a="1"/>
  <c r="E237" i="25" s="1"/>
  <c r="G133" i="25" a="1"/>
  <c r="G133" i="25" s="1"/>
  <c r="A24" i="25" a="1"/>
  <c r="A24" i="25" s="1"/>
  <c r="A38" i="25" a="1"/>
  <c r="A38" i="25" s="1"/>
  <c r="A55" i="25" a="1"/>
  <c r="A55" i="25" s="1"/>
  <c r="A72" i="25" a="1"/>
  <c r="A72" i="25" s="1"/>
  <c r="A88" i="25" a="1"/>
  <c r="A88" i="25" s="1"/>
  <c r="A104" i="25" a="1"/>
  <c r="A104" i="25" s="1"/>
  <c r="A120" i="25" a="1"/>
  <c r="A120" i="25" s="1"/>
  <c r="A138" i="25" a="1"/>
  <c r="A138" i="25" s="1"/>
  <c r="A161" i="25" a="1"/>
  <c r="A161" i="25" s="1"/>
  <c r="A180" i="25" a="1"/>
  <c r="A180" i="25" s="1"/>
  <c r="A196" i="25" a="1"/>
  <c r="A196" i="25" s="1"/>
  <c r="A212" i="25" a="1"/>
  <c r="A212" i="25" s="1"/>
  <c r="A228" i="25" a="1"/>
  <c r="A228" i="25" s="1"/>
  <c r="A244" i="25" a="1"/>
  <c r="A244" i="25" s="1"/>
  <c r="A260" i="25" a="1"/>
  <c r="A260" i="25" s="1"/>
  <c r="A276" i="25" a="1"/>
  <c r="A276" i="25" s="1"/>
  <c r="A18" i="25" a="1"/>
  <c r="A18" i="25" s="1"/>
  <c r="A36" i="25" a="1"/>
  <c r="A36" i="25" s="1"/>
  <c r="A49" i="25" a="1"/>
  <c r="A49" i="25" s="1"/>
  <c r="A63" i="25" a="1"/>
  <c r="A63" i="25" s="1"/>
  <c r="A77" i="25" a="1"/>
  <c r="A77" i="25" s="1"/>
  <c r="A95" i="25" a="1"/>
  <c r="A95" i="25" s="1"/>
  <c r="A111" i="25" a="1"/>
  <c r="A111" i="25" s="1"/>
  <c r="A127" i="25" a="1"/>
  <c r="A127" i="25" s="1"/>
  <c r="A142" i="25" a="1"/>
  <c r="A142" i="25" s="1"/>
  <c r="A158" i="25" a="1"/>
  <c r="A158" i="25" s="1"/>
  <c r="A174" i="25" a="1"/>
  <c r="A174" i="25" s="1"/>
  <c r="A194" i="25" a="1"/>
  <c r="A194" i="25" s="1"/>
  <c r="A210" i="25" a="1"/>
  <c r="A210" i="25" s="1"/>
  <c r="A226" i="25" a="1"/>
  <c r="A226" i="25" s="1"/>
  <c r="A242" i="25" a="1"/>
  <c r="A242" i="25" s="1"/>
  <c r="A258" i="25" a="1"/>
  <c r="A258" i="25" s="1"/>
  <c r="A44" i="25" a="1"/>
  <c r="A44" i="25" s="1"/>
  <c r="A71" i="25" a="1"/>
  <c r="A71" i="25" s="1"/>
  <c r="A109" i="25" a="1"/>
  <c r="A109" i="25" s="1"/>
  <c r="A140" i="25" a="1"/>
  <c r="A140" i="25" s="1"/>
  <c r="A166" i="25" a="1"/>
  <c r="A166" i="25" s="1"/>
  <c r="A198" i="25" a="1"/>
  <c r="A198" i="25" s="1"/>
  <c r="A230" i="25" a="1"/>
  <c r="A230" i="25" s="1"/>
  <c r="F491" i="25" a="1"/>
  <c r="F491" i="25" s="1"/>
  <c r="E486" i="25" a="1"/>
  <c r="E486" i="25" s="1"/>
  <c r="H359" i="25" a="1"/>
  <c r="H359" i="25" s="1"/>
  <c r="D353" i="25" a="1"/>
  <c r="D353" i="25" s="1"/>
  <c r="G442" i="25" a="1"/>
  <c r="G442" i="25" s="1"/>
  <c r="F484" i="25" a="1"/>
  <c r="F484" i="25" s="1"/>
  <c r="I326" i="25" a="1"/>
  <c r="I326" i="25" s="1"/>
  <c r="H361" i="25" a="1"/>
  <c r="H361" i="25" s="1"/>
  <c r="D445" i="25" a="1"/>
  <c r="D445" i="25" s="1"/>
  <c r="E487" i="25" a="1"/>
  <c r="E487" i="25" s="1"/>
  <c r="D343" i="25" a="1"/>
  <c r="D343" i="25" s="1"/>
  <c r="G440" i="25" a="1"/>
  <c r="G440" i="25" s="1"/>
  <c r="E492" i="25" a="1"/>
  <c r="E492" i="25" s="1"/>
  <c r="E460" i="25" a="1"/>
  <c r="E460" i="25" s="1"/>
  <c r="C413" i="25" a="1"/>
  <c r="C413" i="25" s="1"/>
  <c r="H355" i="25" a="1"/>
  <c r="H355" i="25" s="1"/>
  <c r="B13" i="25" a="1"/>
  <c r="B13" i="25" s="1"/>
  <c r="C510" i="25" a="1"/>
  <c r="C510" i="25" s="1"/>
  <c r="C506" i="25" a="1"/>
  <c r="C506" i="25" s="1"/>
  <c r="B500" i="25" a="1"/>
  <c r="B500" i="25" s="1"/>
  <c r="B492" i="25" a="1"/>
  <c r="B492" i="25" s="1"/>
  <c r="B485" i="25" a="1"/>
  <c r="B485" i="25" s="1"/>
  <c r="B480" i="25" a="1"/>
  <c r="B480" i="25" s="1"/>
  <c r="B474" i="25" a="1"/>
  <c r="B474" i="25" s="1"/>
  <c r="B469" i="25" a="1"/>
  <c r="B469" i="25" s="1"/>
  <c r="B464" i="25" a="1"/>
  <c r="B464" i="25" s="1"/>
  <c r="B458" i="25" a="1"/>
  <c r="B458" i="25" s="1"/>
  <c r="B453" i="25" a="1"/>
  <c r="B453" i="25" s="1"/>
  <c r="H448" i="25" a="1"/>
  <c r="H448" i="25" s="1"/>
  <c r="C442" i="25" a="1"/>
  <c r="C442" i="25" s="1"/>
  <c r="C432" i="25" a="1"/>
  <c r="C432" i="25" s="1"/>
  <c r="C422" i="25" a="1"/>
  <c r="C422" i="25" s="1"/>
  <c r="C410" i="25" a="1"/>
  <c r="C410" i="25" s="1"/>
  <c r="E400" i="25" a="1"/>
  <c r="E400" i="25" s="1"/>
  <c r="E390" i="25" a="1"/>
  <c r="E390" i="25" s="1"/>
  <c r="E378" i="25" a="1"/>
  <c r="E378" i="25" s="1"/>
  <c r="E368" i="25" a="1"/>
  <c r="E368" i="25" s="1"/>
  <c r="H358" i="25" a="1"/>
  <c r="H358" i="25" s="1"/>
  <c r="H348" i="25" a="1"/>
  <c r="H348" i="25" s="1"/>
  <c r="B341" i="25" a="1"/>
  <c r="B341" i="25" s="1"/>
  <c r="G332" i="25" a="1"/>
  <c r="G332" i="25" s="1"/>
  <c r="H316" i="25" a="1"/>
  <c r="H316" i="25" s="1"/>
  <c r="H300" i="25" a="1"/>
  <c r="H300" i="25" s="1"/>
  <c r="E269" i="25" a="1"/>
  <c r="E269" i="25" s="1"/>
  <c r="B231" i="25" a="1"/>
  <c r="B231" i="25" s="1"/>
  <c r="A14" i="25" a="1"/>
  <c r="A14" i="25" s="1"/>
  <c r="A28" i="25" a="1"/>
  <c r="A28" i="25" s="1"/>
  <c r="A42" i="25" a="1"/>
  <c r="A42" i="25" s="1"/>
  <c r="A59" i="25" a="1"/>
  <c r="A59" i="25" s="1"/>
  <c r="A76" i="25" a="1"/>
  <c r="A76" i="25" s="1"/>
  <c r="A91" i="25" a="1"/>
  <c r="A91" i="25" s="1"/>
  <c r="A107" i="25" a="1"/>
  <c r="A107" i="25" s="1"/>
  <c r="A123" i="25" a="1"/>
  <c r="A123" i="25" s="1"/>
  <c r="A145" i="25" a="1"/>
  <c r="A145" i="25" s="1"/>
  <c r="A164" i="25" a="1"/>
  <c r="A164" i="25" s="1"/>
  <c r="A187" i="25" a="1"/>
  <c r="A187" i="25" s="1"/>
  <c r="A203" i="25" a="1"/>
  <c r="A203" i="25" s="1"/>
  <c r="A219" i="25" a="1"/>
  <c r="A219" i="25" s="1"/>
  <c r="A235" i="25" a="1"/>
  <c r="A235" i="25" s="1"/>
  <c r="A251" i="25" a="1"/>
  <c r="A251" i="25" s="1"/>
  <c r="A267" i="25" a="1"/>
  <c r="A267" i="25" s="1"/>
  <c r="A283" i="25" a="1"/>
  <c r="A283" i="25" s="1"/>
  <c r="A25" i="25" a="1"/>
  <c r="A25" i="25" s="1"/>
  <c r="A39" i="25" a="1"/>
  <c r="A39" i="25" s="1"/>
  <c r="A53" i="25" a="1"/>
  <c r="A53" i="25" s="1"/>
  <c r="A67" i="25" a="1"/>
  <c r="A67" i="25" s="1"/>
  <c r="A82" i="25" a="1"/>
  <c r="A82" i="25" s="1"/>
  <c r="A98" i="25" a="1"/>
  <c r="A98" i="25" s="1"/>
  <c r="F483" i="25" a="1"/>
  <c r="F483" i="25" s="1"/>
  <c r="D315" i="25" a="1"/>
  <c r="D315" i="25" s="1"/>
  <c r="E466" i="25" a="1"/>
  <c r="E466" i="25" s="1"/>
  <c r="H155" i="25" a="1"/>
  <c r="H155" i="25" s="1"/>
  <c r="E377" i="25" a="1"/>
  <c r="E377" i="25" s="1"/>
  <c r="G452" i="25" a="1"/>
  <c r="G452" i="25" s="1"/>
  <c r="F494" i="25" a="1"/>
  <c r="F494" i="25" s="1"/>
  <c r="B239" i="25" a="1"/>
  <c r="B239" i="25" s="1"/>
  <c r="I382" i="25" a="1"/>
  <c r="I382" i="25" s="1"/>
  <c r="E455" i="25" a="1"/>
  <c r="E455" i="25" s="1"/>
  <c r="E499" i="25" a="1"/>
  <c r="E499" i="25" s="1"/>
  <c r="C505" i="25" a="1"/>
  <c r="C505" i="25" s="1"/>
  <c r="E399" i="25" a="1"/>
  <c r="E399" i="25" s="1"/>
  <c r="E480" i="25" a="1"/>
  <c r="E480" i="25" s="1"/>
  <c r="D448" i="25" a="1"/>
  <c r="D448" i="25" s="1"/>
  <c r="I396" i="25" a="1"/>
  <c r="I396" i="25" s="1"/>
  <c r="C340" i="25" a="1"/>
  <c r="C340" i="25" s="1"/>
  <c r="I13" i="25" a="1"/>
  <c r="I13" i="25" s="1"/>
  <c r="F509" i="25" a="1"/>
  <c r="F509" i="25" s="1"/>
  <c r="I504" i="25" a="1"/>
  <c r="I504" i="25" s="1"/>
  <c r="B497" i="25" a="1"/>
  <c r="B497" i="25" s="1"/>
  <c r="B491" i="25" a="1"/>
  <c r="B491" i="25" s="1"/>
  <c r="B484" i="25" a="1"/>
  <c r="B484" i="25" s="1"/>
  <c r="B478" i="25" a="1"/>
  <c r="B478" i="25" s="1"/>
  <c r="B473" i="25" a="1"/>
  <c r="B473" i="25" s="1"/>
  <c r="B468" i="25" a="1"/>
  <c r="B468" i="25" s="1"/>
  <c r="B462" i="25" a="1"/>
  <c r="B462" i="25" s="1"/>
  <c r="B457" i="25" a="1"/>
  <c r="B457" i="25" s="1"/>
  <c r="D452" i="25" a="1"/>
  <c r="D452" i="25" s="1"/>
  <c r="H446" i="25" a="1"/>
  <c r="H446" i="25" s="1"/>
  <c r="C440" i="25" a="1"/>
  <c r="C440" i="25" s="1"/>
  <c r="C430" i="25" a="1"/>
  <c r="C430" i="25" s="1"/>
  <c r="C418" i="25" a="1"/>
  <c r="C418" i="25" s="1"/>
  <c r="C408" i="25" a="1"/>
  <c r="C408" i="25" s="1"/>
  <c r="E398" i="25" a="1"/>
  <c r="E398" i="25" s="1"/>
  <c r="E386" i="25" a="1"/>
  <c r="E386" i="25" s="1"/>
  <c r="E376" i="25" a="1"/>
  <c r="E376" i="25" s="1"/>
  <c r="E366" i="25" a="1"/>
  <c r="E366" i="25" s="1"/>
  <c r="H354" i="25" a="1"/>
  <c r="H354" i="25" s="1"/>
  <c r="H346" i="25" a="1"/>
  <c r="H346" i="25" s="1"/>
  <c r="C339" i="25" a="1"/>
  <c r="C339" i="25" s="1"/>
  <c r="G330" i="25" a="1"/>
  <c r="G330" i="25" s="1"/>
  <c r="F313" i="25" a="1"/>
  <c r="F313" i="25" s="1"/>
  <c r="F297" i="25" a="1"/>
  <c r="F297" i="25" s="1"/>
  <c r="B263" i="25" a="1"/>
  <c r="B263" i="25" s="1"/>
  <c r="I212" i="25" a="1"/>
  <c r="I212" i="25" s="1"/>
  <c r="A17" i="25" a="1"/>
  <c r="A17" i="25" s="1"/>
  <c r="A31" i="25" a="1"/>
  <c r="A31" i="25" s="1"/>
  <c r="A48" i="25" a="1"/>
  <c r="A48" i="25" s="1"/>
  <c r="A62" i="25" a="1"/>
  <c r="A62" i="25" s="1"/>
  <c r="A79" i="25" a="1"/>
  <c r="A79" i="25" s="1"/>
  <c r="A94" i="25" a="1"/>
  <c r="A94" i="25" s="1"/>
  <c r="A110" i="25" a="1"/>
  <c r="A110" i="25" s="1"/>
  <c r="A126" i="25" a="1"/>
  <c r="A126" i="25" s="1"/>
  <c r="A148" i="25" a="1"/>
  <c r="A148" i="25" s="1"/>
  <c r="A170" i="25" a="1"/>
  <c r="A170" i="25" s="1"/>
  <c r="A190" i="25" a="1"/>
  <c r="A190" i="25" s="1"/>
  <c r="A206" i="25" a="1"/>
  <c r="A206" i="25" s="1"/>
  <c r="A222" i="25" a="1"/>
  <c r="A222" i="25" s="1"/>
  <c r="A238" i="25" a="1"/>
  <c r="A238" i="25" s="1"/>
  <c r="A254" i="25" a="1"/>
  <c r="A254" i="25" s="1"/>
  <c r="A270" i="25" a="1"/>
  <c r="A270" i="25" s="1"/>
  <c r="A286" i="25" a="1"/>
  <c r="A286" i="25" s="1"/>
  <c r="A29" i="25" a="1"/>
  <c r="A29" i="25" s="1"/>
  <c r="A43" i="25" a="1"/>
  <c r="A43" i="25" s="1"/>
  <c r="A56" i="25" a="1"/>
  <c r="A56" i="25" s="1"/>
  <c r="A70" i="25" a="1"/>
  <c r="A70" i="25" s="1"/>
  <c r="A89" i="25" a="1"/>
  <c r="A89" i="25" s="1"/>
  <c r="A105" i="25" a="1"/>
  <c r="A105" i="25" s="1"/>
  <c r="A121" i="25" a="1"/>
  <c r="A121" i="25" s="1"/>
  <c r="A136" i="25" a="1"/>
  <c r="A136" i="25" s="1"/>
  <c r="A152" i="25" a="1"/>
  <c r="A152" i="25" s="1"/>
  <c r="A168" i="25" a="1"/>
  <c r="A168" i="25" s="1"/>
  <c r="A184" i="25" a="1"/>
  <c r="A184" i="25" s="1"/>
  <c r="A200" i="25" a="1"/>
  <c r="A200" i="25" s="1"/>
  <c r="A216" i="25" a="1"/>
  <c r="A216" i="25" s="1"/>
  <c r="A232" i="25" a="1"/>
  <c r="A232" i="25" s="1"/>
  <c r="A248" i="25" a="1"/>
  <c r="A248" i="25" s="1"/>
  <c r="A22" i="25" a="1"/>
  <c r="A22" i="25" s="1"/>
  <c r="A57" i="25" a="1"/>
  <c r="A57" i="25" s="1"/>
  <c r="A96" i="25" a="1"/>
  <c r="A96" i="25" s="1"/>
  <c r="A128" i="25" a="1"/>
  <c r="A128" i="25" s="1"/>
  <c r="A153" i="25" a="1"/>
  <c r="A153" i="25" s="1"/>
  <c r="A178" i="25" a="1"/>
  <c r="A178" i="25" s="1"/>
  <c r="A211" i="25" a="1"/>
  <c r="A211" i="25" s="1"/>
  <c r="A114" i="25" a="1"/>
  <c r="A114" i="25" s="1"/>
  <c r="A149" i="25" a="1"/>
  <c r="A149" i="25" s="1"/>
  <c r="A181" i="25" a="1"/>
  <c r="A181" i="25" s="1"/>
  <c r="A213" i="25" a="1"/>
  <c r="A213" i="25" s="1"/>
  <c r="A245" i="25" a="1"/>
  <c r="A245" i="25" s="1"/>
  <c r="A50" i="25" a="1"/>
  <c r="A50" i="25" s="1"/>
  <c r="A115" i="25" a="1"/>
  <c r="A115" i="25" s="1"/>
  <c r="A172" i="25" a="1"/>
  <c r="A172" i="25" s="1"/>
  <c r="A236" i="25" a="1"/>
  <c r="A236" i="25" s="1"/>
  <c r="A266" i="25" a="1"/>
  <c r="A266" i="25" s="1"/>
  <c r="A291" i="25" a="1"/>
  <c r="A291" i="25" s="1"/>
  <c r="A307" i="25" a="1"/>
  <c r="A307" i="25" s="1"/>
  <c r="A30" i="25" a="1"/>
  <c r="A30" i="25" s="1"/>
  <c r="A65" i="25" a="1"/>
  <c r="A65" i="25" s="1"/>
  <c r="A97" i="25" a="1"/>
  <c r="A97" i="25" s="1"/>
  <c r="A129" i="25" a="1"/>
  <c r="A129" i="25" s="1"/>
  <c r="A160" i="25" a="1"/>
  <c r="A160" i="25" s="1"/>
  <c r="A186" i="25" a="1"/>
  <c r="A186" i="25" s="1"/>
  <c r="A218" i="25" a="1"/>
  <c r="A218" i="25" s="1"/>
  <c r="A250" i="25" a="1"/>
  <c r="A250" i="25" s="1"/>
  <c r="A284" i="25" a="1"/>
  <c r="A284" i="25" s="1"/>
  <c r="A301" i="25" a="1"/>
  <c r="A301" i="25" s="1"/>
  <c r="A315" i="25" a="1"/>
  <c r="A315" i="25" s="1"/>
  <c r="A323" i="25" a="1"/>
  <c r="A323" i="25" s="1"/>
  <c r="A331" i="25" a="1"/>
  <c r="A331" i="25" s="1"/>
  <c r="A339" i="25" a="1"/>
  <c r="A339" i="25" s="1"/>
  <c r="A347" i="25" a="1"/>
  <c r="A347" i="25" s="1"/>
  <c r="A355" i="25" a="1"/>
  <c r="A355" i="25" s="1"/>
  <c r="A363" i="25" a="1"/>
  <c r="A363" i="25" s="1"/>
  <c r="A371" i="25" a="1"/>
  <c r="A371" i="25" s="1"/>
  <c r="A19" i="25" a="1"/>
  <c r="A19" i="25" s="1"/>
  <c r="A47" i="25" a="1"/>
  <c r="A47" i="25" s="1"/>
  <c r="A80" i="25" a="1"/>
  <c r="A80" i="25" s="1"/>
  <c r="A112" i="25" a="1"/>
  <c r="A112" i="25" s="1"/>
  <c r="A137" i="25" a="1"/>
  <c r="A137" i="25" s="1"/>
  <c r="A162" i="25" a="1"/>
  <c r="A162" i="25" s="1"/>
  <c r="A188" i="25" a="1"/>
  <c r="A188" i="25" s="1"/>
  <c r="A220" i="25" a="1"/>
  <c r="A220" i="25" s="1"/>
  <c r="A20" i="25" a="1"/>
  <c r="A20" i="25" s="1"/>
  <c r="A176" i="25" a="1"/>
  <c r="A176" i="25" s="1"/>
  <c r="A272" i="25" a="1"/>
  <c r="A272" i="25" s="1"/>
  <c r="A308" i="25" a="1"/>
  <c r="A308" i="25" s="1"/>
  <c r="A391" i="25" a="1"/>
  <c r="A391" i="25" s="1"/>
  <c r="A407" i="25" a="1"/>
  <c r="A407" i="25" s="1"/>
  <c r="A423" i="25" a="1"/>
  <c r="A423" i="25" s="1"/>
  <c r="A439" i="25" a="1"/>
  <c r="A439" i="25" s="1"/>
  <c r="A455" i="25" a="1"/>
  <c r="A455" i="25" s="1"/>
  <c r="E14" i="25" a="1"/>
  <c r="E14" i="25" s="1"/>
  <c r="G16" i="25" a="1"/>
  <c r="G16" i="25" s="1"/>
  <c r="E18" i="25" a="1"/>
  <c r="E18" i="25" s="1"/>
  <c r="G20" i="25" a="1"/>
  <c r="G20" i="25" s="1"/>
  <c r="E22" i="25" a="1"/>
  <c r="E22" i="25" s="1"/>
  <c r="C24" i="25" a="1"/>
  <c r="C24" i="25" s="1"/>
  <c r="G26" i="25" a="1"/>
  <c r="G26" i="25" s="1"/>
  <c r="I28" i="25" a="1"/>
  <c r="I28" i="25" s="1"/>
  <c r="G30" i="25" a="1"/>
  <c r="G30" i="25" s="1"/>
  <c r="I32" i="25" a="1"/>
  <c r="I32" i="25" s="1"/>
  <c r="C35" i="25" a="1"/>
  <c r="C35" i="25" s="1"/>
  <c r="E37" i="25" a="1"/>
  <c r="E37" i="25" s="1"/>
  <c r="D39" i="25" a="1"/>
  <c r="D39" i="25" s="1"/>
  <c r="A124" i="25" a="1"/>
  <c r="A124" i="25" s="1"/>
  <c r="A155" i="25" a="1"/>
  <c r="A155" i="25" s="1"/>
  <c r="A191" i="25" a="1"/>
  <c r="A191" i="25" s="1"/>
  <c r="A223" i="25" a="1"/>
  <c r="A223" i="25" s="1"/>
  <c r="A255" i="25" a="1"/>
  <c r="A255" i="25" s="1"/>
  <c r="A64" i="25" a="1"/>
  <c r="A64" i="25" s="1"/>
  <c r="A134" i="25" a="1"/>
  <c r="A134" i="25" s="1"/>
  <c r="A185" i="25" a="1"/>
  <c r="A185" i="25" s="1"/>
  <c r="A243" i="25" a="1"/>
  <c r="A243" i="25" s="1"/>
  <c r="A271" i="25" a="1"/>
  <c r="A271" i="25" s="1"/>
  <c r="A294" i="25" a="1"/>
  <c r="A294" i="25" s="1"/>
  <c r="A310" i="25" a="1"/>
  <c r="A310" i="25" s="1"/>
  <c r="A45" i="25" a="1"/>
  <c r="A45" i="25" s="1"/>
  <c r="A78" i="25" a="1"/>
  <c r="A78" i="25" s="1"/>
  <c r="A103" i="25" a="1"/>
  <c r="A103" i="25" s="1"/>
  <c r="A135" i="25" a="1"/>
  <c r="A135" i="25" s="1"/>
  <c r="A167" i="25" a="1"/>
  <c r="A167" i="25" s="1"/>
  <c r="A192" i="25" a="1"/>
  <c r="A192" i="25" s="1"/>
  <c r="A224" i="25" a="1"/>
  <c r="A224" i="25" s="1"/>
  <c r="A256" i="25" a="1"/>
  <c r="A256" i="25" s="1"/>
  <c r="A288" i="25" a="1"/>
  <c r="A288" i="25" s="1"/>
  <c r="A304" i="25" a="1"/>
  <c r="A304" i="25" s="1"/>
  <c r="A317" i="25" a="1"/>
  <c r="A317" i="25" s="1"/>
  <c r="A325" i="25" a="1"/>
  <c r="A325" i="25" s="1"/>
  <c r="A333" i="25" a="1"/>
  <c r="A333" i="25" s="1"/>
  <c r="A341" i="25" a="1"/>
  <c r="A341" i="25" s="1"/>
  <c r="A349" i="25" a="1"/>
  <c r="A349" i="25" s="1"/>
  <c r="A357" i="25" a="1"/>
  <c r="A357" i="25" s="1"/>
  <c r="A365" i="25" a="1"/>
  <c r="A365" i="25" s="1"/>
  <c r="A373" i="25" a="1"/>
  <c r="A373" i="25" s="1"/>
  <c r="A26" i="25" a="1"/>
  <c r="A26" i="25" s="1"/>
  <c r="A61" i="25" a="1"/>
  <c r="A61" i="25" s="1"/>
  <c r="A86" i="25" a="1"/>
  <c r="A86" i="25" s="1"/>
  <c r="A118" i="25" a="1"/>
  <c r="A118" i="25" s="1"/>
  <c r="A143" i="25" a="1"/>
  <c r="A143" i="25" s="1"/>
  <c r="A169" i="25" a="1"/>
  <c r="A169" i="25" s="1"/>
  <c r="A195" i="25" a="1"/>
  <c r="A195" i="25" s="1"/>
  <c r="A227" i="25" a="1"/>
  <c r="A227" i="25" s="1"/>
  <c r="A75" i="25" a="1"/>
  <c r="A75" i="25" s="1"/>
  <c r="A202" i="25" a="1"/>
  <c r="A202" i="25" s="1"/>
  <c r="A281" i="25" a="1"/>
  <c r="A281" i="25" s="1"/>
  <c r="A380" i="25" a="1"/>
  <c r="A380" i="25" s="1"/>
  <c r="A396" i="25" a="1"/>
  <c r="A396" i="25" s="1"/>
  <c r="A412" i="25" a="1"/>
  <c r="A412" i="25" s="1"/>
  <c r="A428" i="25" a="1"/>
  <c r="A428" i="25" s="1"/>
  <c r="A444" i="25" a="1"/>
  <c r="A444" i="25" s="1"/>
  <c r="A460" i="25" a="1"/>
  <c r="A460" i="25" s="1"/>
  <c r="I14" i="25" a="1"/>
  <c r="I14" i="25" s="1"/>
  <c r="C17" i="25" a="1"/>
  <c r="C17" i="25" s="1"/>
  <c r="I18" i="25" a="1"/>
  <c r="I18" i="25" s="1"/>
  <c r="C21" i="25" a="1"/>
  <c r="C21" i="25" s="1"/>
  <c r="I22" i="25" a="1"/>
  <c r="I22" i="25" s="1"/>
  <c r="F24" i="25" a="1"/>
  <c r="F24" i="25" s="1"/>
  <c r="B27" i="25" a="1"/>
  <c r="B27" i="25" s="1"/>
  <c r="D29" i="25" a="1"/>
  <c r="D29" i="25" s="1"/>
  <c r="B31" i="25" a="1"/>
  <c r="B31" i="25" s="1"/>
  <c r="D33" i="25" a="1"/>
  <c r="D33" i="25" s="1"/>
  <c r="F35" i="25" a="1"/>
  <c r="F35" i="25" s="1"/>
  <c r="I37" i="25" a="1"/>
  <c r="I37" i="25" s="1"/>
  <c r="H39" i="25" a="1"/>
  <c r="H39" i="25" s="1"/>
  <c r="F41" i="25" a="1"/>
  <c r="F41" i="25" s="1"/>
  <c r="H43" i="25" a="1"/>
  <c r="H43" i="25" s="1"/>
  <c r="F45" i="25" a="1"/>
  <c r="F45" i="25" s="1"/>
  <c r="H47" i="25" a="1"/>
  <c r="H47" i="25" s="1"/>
  <c r="F49" i="25" a="1"/>
  <c r="F49" i="25" s="1"/>
  <c r="A106" i="25" a="1"/>
  <c r="A106" i="25" s="1"/>
  <c r="A208" i="25" a="1"/>
  <c r="A208" i="25" s="1"/>
  <c r="A274" i="25" a="1"/>
  <c r="A274" i="25" s="1"/>
  <c r="A303" i="25" a="1"/>
  <c r="A303" i="25" s="1"/>
  <c r="A322" i="25" a="1"/>
  <c r="A322" i="25" s="1"/>
  <c r="A338" i="25" a="1"/>
  <c r="A338" i="25" s="1"/>
  <c r="A354" i="25" a="1"/>
  <c r="A354" i="25" s="1"/>
  <c r="A370" i="25" a="1"/>
  <c r="A370" i="25" s="1"/>
  <c r="A386" i="25" a="1"/>
  <c r="A386" i="25" s="1"/>
  <c r="A402" i="25" a="1"/>
  <c r="A402" i="25" s="1"/>
  <c r="A418" i="25" a="1"/>
  <c r="A418" i="25" s="1"/>
  <c r="A434" i="25" a="1"/>
  <c r="A434" i="25" s="1"/>
  <c r="A450" i="25" a="1"/>
  <c r="A450" i="25" s="1"/>
  <c r="A466" i="25" a="1"/>
  <c r="A466" i="25" s="1"/>
  <c r="A475" i="25" a="1"/>
  <c r="A475" i="25" s="1"/>
  <c r="A483" i="25" a="1"/>
  <c r="A483" i="25" s="1"/>
  <c r="A491" i="25" a="1"/>
  <c r="A491" i="25" s="1"/>
  <c r="A499" i="25" a="1"/>
  <c r="A499" i="25" s="1"/>
  <c r="A507" i="25" a="1"/>
  <c r="A507" i="25" s="1"/>
  <c r="F14" i="25" a="1"/>
  <c r="F14" i="25" s="1"/>
  <c r="A130" i="25" a="1"/>
  <c r="A130" i="25" s="1"/>
  <c r="A165" i="25" a="1"/>
  <c r="A165" i="25" s="1"/>
  <c r="A197" i="25" a="1"/>
  <c r="A197" i="25" s="1"/>
  <c r="A229" i="25" a="1"/>
  <c r="A229" i="25" s="1"/>
  <c r="A261" i="25" a="1"/>
  <c r="A261" i="25" s="1"/>
  <c r="A83" i="25" a="1"/>
  <c r="A83" i="25" s="1"/>
  <c r="A146" i="25" a="1"/>
  <c r="A146" i="25" s="1"/>
  <c r="A204" i="25" a="1"/>
  <c r="A204" i="25" s="1"/>
  <c r="A249" i="25" a="1"/>
  <c r="A249" i="25" s="1"/>
  <c r="A275" i="25" a="1"/>
  <c r="A275" i="25" s="1"/>
  <c r="A297" i="25" a="1"/>
  <c r="A297" i="25" s="1"/>
  <c r="A16" i="25" a="1"/>
  <c r="A16" i="25" s="1"/>
  <c r="A51" i="25" a="1"/>
  <c r="A51" i="25" s="1"/>
  <c r="A84" i="25" a="1"/>
  <c r="A84" i="25" s="1"/>
  <c r="A116" i="25" a="1"/>
  <c r="A116" i="25" s="1"/>
  <c r="A141" i="25" a="1"/>
  <c r="A141" i="25" s="1"/>
  <c r="A173" i="25" a="1"/>
  <c r="A173" i="25" s="1"/>
  <c r="A199" i="25" a="1"/>
  <c r="A199" i="25" s="1"/>
  <c r="A231" i="25" a="1"/>
  <c r="A231" i="25" s="1"/>
  <c r="A263" i="25" a="1"/>
  <c r="A263" i="25" s="1"/>
  <c r="A295" i="25" a="1"/>
  <c r="A295" i="25" s="1"/>
  <c r="A311" i="25" a="1"/>
  <c r="A311" i="25" s="1"/>
  <c r="A319" i="25" a="1"/>
  <c r="A319" i="25" s="1"/>
  <c r="A327" i="25" a="1"/>
  <c r="A327" i="25" s="1"/>
  <c r="A335" i="25" a="1"/>
  <c r="A335" i="25" s="1"/>
  <c r="A343" i="25" a="1"/>
  <c r="A343" i="25" s="1"/>
  <c r="A351" i="25" a="1"/>
  <c r="A351" i="25" s="1"/>
  <c r="A359" i="25" a="1"/>
  <c r="A359" i="25" s="1"/>
  <c r="A367" i="25" a="1"/>
  <c r="A367" i="25" s="1"/>
  <c r="A375" i="25" a="1"/>
  <c r="A375" i="25" s="1"/>
  <c r="A33" i="25" a="1"/>
  <c r="A33" i="25" s="1"/>
  <c r="A68" i="25" a="1"/>
  <c r="A68" i="25" s="1"/>
  <c r="A93" i="25" a="1"/>
  <c r="A93" i="25" s="1"/>
  <c r="A125" i="25" a="1"/>
  <c r="A125" i="25" s="1"/>
  <c r="A150" i="25" a="1"/>
  <c r="A150" i="25" s="1"/>
  <c r="A175" i="25" a="1"/>
  <c r="A175" i="25" s="1"/>
  <c r="A201" i="25" a="1"/>
  <c r="A201" i="25" s="1"/>
  <c r="A233" i="25" a="1"/>
  <c r="A233" i="25" s="1"/>
  <c r="A100" i="25" a="1"/>
  <c r="A100" i="25" s="1"/>
  <c r="A252" i="25" a="1"/>
  <c r="A252" i="25" s="1"/>
  <c r="A289" i="25" a="1"/>
  <c r="A289" i="25" s="1"/>
  <c r="A383" i="25" a="1"/>
  <c r="A383" i="25" s="1"/>
  <c r="A399" i="25" a="1"/>
  <c r="A399" i="25" s="1"/>
  <c r="A415" i="25" a="1"/>
  <c r="A415" i="25" s="1"/>
  <c r="A431" i="25" a="1"/>
  <c r="A431" i="25" s="1"/>
  <c r="A447" i="25" a="1"/>
  <c r="A447" i="25" s="1"/>
  <c r="A463" i="25" a="1"/>
  <c r="A463" i="25" s="1"/>
  <c r="D15" i="25" a="1"/>
  <c r="D15" i="25" s="1"/>
  <c r="F17" i="25" a="1"/>
  <c r="F17" i="25" s="1"/>
  <c r="D19" i="25" a="1"/>
  <c r="D19" i="25" s="1"/>
  <c r="F21" i="25" a="1"/>
  <c r="F21" i="25" s="1"/>
  <c r="D23" i="25" a="1"/>
  <c r="D23" i="25" s="1"/>
  <c r="E25" i="25" a="1"/>
  <c r="E25" i="25" s="1"/>
  <c r="F27" i="25" a="1"/>
  <c r="F27" i="25" s="1"/>
  <c r="H29" i="25" a="1"/>
  <c r="H29" i="25" s="1"/>
  <c r="F31" i="25" a="1"/>
  <c r="F31" i="25" s="1"/>
  <c r="H33" i="25" a="1"/>
  <c r="H33" i="25" s="1"/>
  <c r="B36" i="25" a="1"/>
  <c r="B36" i="25" s="1"/>
  <c r="E38" i="25" a="1"/>
  <c r="E38" i="25" s="1"/>
  <c r="D40" i="25" a="1"/>
  <c r="D40" i="25" s="1"/>
  <c r="A108" i="25" a="1"/>
  <c r="A108" i="25" s="1"/>
  <c r="A139" i="25" a="1"/>
  <c r="A139" i="25" s="1"/>
  <c r="A171" i="25" a="1"/>
  <c r="A171" i="25" s="1"/>
  <c r="A207" i="25" a="1"/>
  <c r="A207" i="25" s="1"/>
  <c r="A239" i="25" a="1"/>
  <c r="A239" i="25" s="1"/>
  <c r="A37" i="25" a="1"/>
  <c r="A37" i="25" s="1"/>
  <c r="A102" i="25" a="1"/>
  <c r="A102" i="25" s="1"/>
  <c r="A159" i="25" a="1"/>
  <c r="A159" i="25" s="1"/>
  <c r="A217" i="25" a="1"/>
  <c r="A217" i="25" s="1"/>
  <c r="A262" i="25" a="1"/>
  <c r="A262" i="25" s="1"/>
  <c r="A279" i="25" a="1"/>
  <c r="A279" i="25" s="1"/>
  <c r="A300" i="25" a="1"/>
  <c r="A300" i="25" s="1"/>
  <c r="A23" i="25" a="1"/>
  <c r="A23" i="25" s="1"/>
  <c r="A58" i="25" a="1"/>
  <c r="A58" i="25" s="1"/>
  <c r="A90" i="25" a="1"/>
  <c r="A90" i="25" s="1"/>
  <c r="A122" i="25" a="1"/>
  <c r="A122" i="25" s="1"/>
  <c r="A147" i="25" a="1"/>
  <c r="A147" i="25" s="1"/>
  <c r="A179" i="25" a="1"/>
  <c r="A179" i="25" s="1"/>
  <c r="A205" i="25" a="1"/>
  <c r="A205" i="25" s="1"/>
  <c r="A237" i="25" a="1"/>
  <c r="A237" i="25" s="1"/>
  <c r="A280" i="25" a="1"/>
  <c r="A280" i="25" s="1"/>
  <c r="A298" i="25" a="1"/>
  <c r="A298" i="25" s="1"/>
  <c r="A313" i="25" a="1"/>
  <c r="A313" i="25" s="1"/>
  <c r="A321" i="25" a="1"/>
  <c r="A321" i="25" s="1"/>
  <c r="A329" i="25" a="1"/>
  <c r="A329" i="25" s="1"/>
  <c r="A337" i="25" a="1"/>
  <c r="A337" i="25" s="1"/>
  <c r="A345" i="25" a="1"/>
  <c r="A345" i="25" s="1"/>
  <c r="A353" i="25" a="1"/>
  <c r="A353" i="25" s="1"/>
  <c r="A361" i="25" a="1"/>
  <c r="A361" i="25" s="1"/>
  <c r="A369" i="25" a="1"/>
  <c r="A369" i="25" s="1"/>
  <c r="A377" i="25" a="1"/>
  <c r="A377" i="25" s="1"/>
  <c r="A40" i="25" a="1"/>
  <c r="A40" i="25" s="1"/>
  <c r="A74" i="25" a="1"/>
  <c r="A74" i="25" s="1"/>
  <c r="A99" i="25" a="1"/>
  <c r="A99" i="25" s="1"/>
  <c r="A131" i="25" a="1"/>
  <c r="A131" i="25" s="1"/>
  <c r="A156" i="25" a="1"/>
  <c r="A156" i="25" s="1"/>
  <c r="A182" i="25" a="1"/>
  <c r="A182" i="25" s="1"/>
  <c r="A214" i="25" a="1"/>
  <c r="A214" i="25" s="1"/>
  <c r="A246" i="25" a="1"/>
  <c r="A246" i="25" s="1"/>
  <c r="A151" i="25" a="1"/>
  <c r="A151" i="25" s="1"/>
  <c r="A264" i="25" a="1"/>
  <c r="A264" i="25" s="1"/>
  <c r="A302" i="25" a="1"/>
  <c r="A302" i="25" s="1"/>
  <c r="A388" i="25" a="1"/>
  <c r="A388" i="25" s="1"/>
  <c r="A404" i="25" a="1"/>
  <c r="A404" i="25" s="1"/>
  <c r="A420" i="25" a="1"/>
  <c r="A420" i="25" s="1"/>
  <c r="A436" i="25" a="1"/>
  <c r="A436" i="25" s="1"/>
  <c r="A452" i="25" a="1"/>
  <c r="A452" i="25" s="1"/>
  <c r="A468" i="25" a="1"/>
  <c r="A468" i="25" s="1"/>
  <c r="H15" i="25" a="1"/>
  <c r="H15" i="25" s="1"/>
  <c r="B18" i="25" a="1"/>
  <c r="B18" i="25" s="1"/>
  <c r="H19" i="25" a="1"/>
  <c r="H19" i="25" s="1"/>
  <c r="B22" i="25" a="1"/>
  <c r="B22" i="25" s="1"/>
  <c r="G23" i="25" a="1"/>
  <c r="G23" i="25" s="1"/>
  <c r="H25" i="25" a="1"/>
  <c r="H25" i="25" s="1"/>
  <c r="E28" i="25" a="1"/>
  <c r="E28" i="25" s="1"/>
  <c r="C30" i="25" a="1"/>
  <c r="C30" i="25" s="1"/>
  <c r="E32" i="25" a="1"/>
  <c r="E32" i="25" s="1"/>
  <c r="G34" i="25" a="1"/>
  <c r="G34" i="25" s="1"/>
  <c r="F36" i="25" a="1"/>
  <c r="F36" i="25" s="1"/>
  <c r="I38" i="25" a="1"/>
  <c r="I38" i="25" s="1"/>
  <c r="G40" i="25" a="1"/>
  <c r="G40" i="25" s="1"/>
  <c r="I42" i="25" a="1"/>
  <c r="I42" i="25" s="1"/>
  <c r="G44" i="25" a="1"/>
  <c r="G44" i="25" s="1"/>
  <c r="I46" i="25" a="1"/>
  <c r="I46" i="25" s="1"/>
  <c r="G48" i="25" a="1"/>
  <c r="G48" i="25" s="1"/>
  <c r="A54" i="25" a="1"/>
  <c r="A54" i="25" s="1"/>
  <c r="A157" i="25" a="1"/>
  <c r="A157" i="25" s="1"/>
  <c r="A253" i="25" a="1"/>
  <c r="A253" i="25" s="1"/>
  <c r="A290" i="25" a="1"/>
  <c r="A290" i="25" s="1"/>
  <c r="A314" i="25" a="1"/>
  <c r="A314" i="25" s="1"/>
  <c r="A330" i="25" a="1"/>
  <c r="A330" i="25" s="1"/>
  <c r="A346" i="25" a="1"/>
  <c r="A346" i="25" s="1"/>
  <c r="A362" i="25" a="1"/>
  <c r="A362" i="25" s="1"/>
  <c r="A378" i="25" a="1"/>
  <c r="A378" i="25" s="1"/>
  <c r="A394" i="25" a="1"/>
  <c r="A394" i="25" s="1"/>
  <c r="A410" i="25" a="1"/>
  <c r="A410" i="25" s="1"/>
  <c r="A426" i="25" a="1"/>
  <c r="A426" i="25" s="1"/>
  <c r="A442" i="25" a="1"/>
  <c r="A442" i="25" s="1"/>
  <c r="A458" i="25" a="1"/>
  <c r="A458" i="25" s="1"/>
  <c r="A471" i="25" a="1"/>
  <c r="A471" i="25" s="1"/>
  <c r="A479" i="25" a="1"/>
  <c r="A479" i="25" s="1"/>
  <c r="A487" i="25" a="1"/>
  <c r="A487" i="25" s="1"/>
  <c r="A495" i="25" a="1"/>
  <c r="A495" i="25" s="1"/>
  <c r="A503" i="25" a="1"/>
  <c r="A503" i="25" s="1"/>
  <c r="A511" i="25" a="1"/>
  <c r="A511" i="25" s="1"/>
  <c r="I15" i="25" a="1"/>
  <c r="I15" i="25" s="1"/>
  <c r="B42" i="25" a="1"/>
  <c r="B42" i="25" s="1"/>
  <c r="B46" i="25" a="1"/>
  <c r="B46" i="25" s="1"/>
  <c r="A27" i="25" a="1"/>
  <c r="A27" i="25" s="1"/>
  <c r="A234" i="25" a="1"/>
  <c r="A234" i="25" s="1"/>
  <c r="A309" i="25" a="1"/>
  <c r="A309" i="25" s="1"/>
  <c r="A342" i="25" a="1"/>
  <c r="A342" i="25" s="1"/>
  <c r="A374" i="25" a="1"/>
  <c r="A374" i="25" s="1"/>
  <c r="A405" i="25" a="1"/>
  <c r="A405" i="25" s="1"/>
  <c r="A437" i="25" a="1"/>
  <c r="A437" i="25" s="1"/>
  <c r="A469" i="25" a="1"/>
  <c r="A469" i="25" s="1"/>
  <c r="A485" i="25" a="1"/>
  <c r="A485" i="25" s="1"/>
  <c r="A501" i="25" a="1"/>
  <c r="A501" i="25" s="1"/>
  <c r="E15" i="25" a="1"/>
  <c r="E15" i="25" s="1"/>
  <c r="C18" i="25" a="1"/>
  <c r="C18" i="25" s="1"/>
  <c r="I19" i="25" a="1"/>
  <c r="I19" i="25" s="1"/>
  <c r="C22" i="25" a="1"/>
  <c r="C22" i="25" s="1"/>
  <c r="G24" i="25" a="1"/>
  <c r="G24" i="25" s="1"/>
  <c r="H26" i="25" a="1"/>
  <c r="H26" i="25" s="1"/>
  <c r="F28" i="25" a="1"/>
  <c r="F28" i="25" s="1"/>
  <c r="H30" i="25" a="1"/>
  <c r="H30" i="25" s="1"/>
  <c r="F32" i="25" a="1"/>
  <c r="F32" i="25" s="1"/>
  <c r="H34" i="25" a="1"/>
  <c r="H34" i="25" s="1"/>
  <c r="G36" i="25" a="1"/>
  <c r="G36" i="25" s="1"/>
  <c r="F38" i="25" a="1"/>
  <c r="F38" i="25" s="1"/>
  <c r="H40" i="25" a="1"/>
  <c r="H40" i="25" s="1"/>
  <c r="F42" i="25" a="1"/>
  <c r="F42" i="25" s="1"/>
  <c r="H44" i="25" a="1"/>
  <c r="H44" i="25" s="1"/>
  <c r="F46" i="25" a="1"/>
  <c r="F46" i="25" s="1"/>
  <c r="H48" i="25" a="1"/>
  <c r="H48" i="25" s="1"/>
  <c r="A87" i="25" a="1"/>
  <c r="A87" i="25" s="1"/>
  <c r="A285" i="25" a="1"/>
  <c r="A285" i="25" s="1"/>
  <c r="A403" i="25" a="1"/>
  <c r="A403" i="25" s="1"/>
  <c r="A435" i="25" a="1"/>
  <c r="A435" i="25" s="1"/>
  <c r="A467" i="25" a="1"/>
  <c r="A467" i="25" s="1"/>
  <c r="D17" i="25" a="1"/>
  <c r="D17" i="25" s="1"/>
  <c r="H21" i="25" a="1"/>
  <c r="H21" i="25" s="1"/>
  <c r="B26" i="25" a="1"/>
  <c r="B26" i="25" s="1"/>
  <c r="F29" i="25" a="1"/>
  <c r="F29" i="25" s="1"/>
  <c r="B33" i="25" a="1"/>
  <c r="B33" i="25" s="1"/>
  <c r="H36" i="25" a="1"/>
  <c r="H36" i="25" s="1"/>
  <c r="E41" i="25" a="1"/>
  <c r="E41" i="25" s="1"/>
  <c r="I44" i="25" a="1"/>
  <c r="I44" i="25" s="1"/>
  <c r="E49" i="25" a="1"/>
  <c r="E49" i="25" s="1"/>
  <c r="H51" i="25" a="1"/>
  <c r="H51" i="25" s="1"/>
  <c r="F53" i="25" a="1"/>
  <c r="F53" i="25" s="1"/>
  <c r="H55" i="25" a="1"/>
  <c r="H55" i="25" s="1"/>
  <c r="F57" i="25" a="1"/>
  <c r="F57" i="25" s="1"/>
  <c r="H59" i="25" a="1"/>
  <c r="H59" i="25" s="1"/>
  <c r="F61" i="25" a="1"/>
  <c r="F61" i="25" s="1"/>
  <c r="H63" i="25" a="1"/>
  <c r="H63" i="25" s="1"/>
  <c r="F65" i="25" a="1"/>
  <c r="F65" i="25" s="1"/>
  <c r="H67" i="25" a="1"/>
  <c r="H67" i="25" s="1"/>
  <c r="F69" i="25" a="1"/>
  <c r="F69" i="25" s="1"/>
  <c r="H71" i="25" a="1"/>
  <c r="H71" i="25" s="1"/>
  <c r="F73" i="25" a="1"/>
  <c r="F73" i="25" s="1"/>
  <c r="H75" i="25" a="1"/>
  <c r="H75" i="25" s="1"/>
  <c r="F77" i="25" a="1"/>
  <c r="F77" i="25" s="1"/>
  <c r="H79" i="25" a="1"/>
  <c r="H79" i="25" s="1"/>
  <c r="F81" i="25" a="1"/>
  <c r="F81" i="25" s="1"/>
  <c r="G83" i="25" a="1"/>
  <c r="G83" i="25" s="1"/>
  <c r="D85" i="25" a="1"/>
  <c r="D85" i="25" s="1"/>
  <c r="B87" i="25" a="1"/>
  <c r="B87" i="25" s="1"/>
  <c r="A269" i="25" a="1"/>
  <c r="A269" i="25" s="1"/>
  <c r="A328" i="25" a="1"/>
  <c r="A328" i="25" s="1"/>
  <c r="A360" i="25" a="1"/>
  <c r="A360" i="25" s="1"/>
  <c r="A393" i="25" a="1"/>
  <c r="A393" i="25" s="1"/>
  <c r="A425" i="25" a="1"/>
  <c r="A425" i="25" s="1"/>
  <c r="A457" i="25" a="1"/>
  <c r="A457" i="25" s="1"/>
  <c r="A480" i="25" a="1"/>
  <c r="A480" i="25" s="1"/>
  <c r="A496" i="25" a="1"/>
  <c r="A496" i="25" s="1"/>
  <c r="A512" i="25" a="1"/>
  <c r="A512" i="25" s="1"/>
  <c r="E17" i="25" a="1"/>
  <c r="E17" i="25" s="1"/>
  <c r="I21" i="25" a="1"/>
  <c r="I21" i="25" s="1"/>
  <c r="D25" i="25" a="1"/>
  <c r="D25" i="25" s="1"/>
  <c r="G29" i="25" a="1"/>
  <c r="G29" i="25" s="1"/>
  <c r="C33" i="25" a="1"/>
  <c r="C33" i="25" s="1"/>
  <c r="I36" i="25" a="1"/>
  <c r="I36" i="25" s="1"/>
  <c r="F40" i="25" a="1"/>
  <c r="F40" i="25" s="1"/>
  <c r="B45" i="25" a="1"/>
  <c r="B45" i="25" s="1"/>
  <c r="F48" i="25" a="1"/>
  <c r="F48" i="25" s="1"/>
  <c r="D52" i="25" a="1"/>
  <c r="D52" i="25" s="1"/>
  <c r="B54" i="25" a="1"/>
  <c r="B54" i="25" s="1"/>
  <c r="D56" i="25" a="1"/>
  <c r="D56" i="25" s="1"/>
  <c r="B58" i="25" a="1"/>
  <c r="B58" i="25" s="1"/>
  <c r="D60" i="25" a="1"/>
  <c r="D60" i="25" s="1"/>
  <c r="B62" i="25" a="1"/>
  <c r="B62" i="25" s="1"/>
  <c r="D64" i="25" a="1"/>
  <c r="D64" i="25" s="1"/>
  <c r="B66" i="25" a="1"/>
  <c r="B66" i="25" s="1"/>
  <c r="D68" i="25" a="1"/>
  <c r="D68" i="25" s="1"/>
  <c r="B70" i="25" a="1"/>
  <c r="B70" i="25" s="1"/>
  <c r="D72" i="25" a="1"/>
  <c r="D72" i="25" s="1"/>
  <c r="B74" i="25" a="1"/>
  <c r="B74" i="25" s="1"/>
  <c r="D76" i="25" a="1"/>
  <c r="D76" i="25" s="1"/>
  <c r="B78" i="25" a="1"/>
  <c r="B78" i="25" s="1"/>
  <c r="D80" i="25" a="1"/>
  <c r="D80" i="25" s="1"/>
  <c r="B82" i="25" a="1"/>
  <c r="B82" i="25" s="1"/>
  <c r="H83" i="25" a="1"/>
  <c r="H83" i="25" s="1"/>
  <c r="E85" i="25" a="1"/>
  <c r="E85" i="25" s="1"/>
  <c r="A259" i="25" a="1"/>
  <c r="A259" i="25" s="1"/>
  <c r="A411" i="25" a="1"/>
  <c r="A411" i="25" s="1"/>
  <c r="C14" i="25" a="1"/>
  <c r="C14" i="25" s="1"/>
  <c r="D21" i="25" a="1"/>
  <c r="D21" i="25" s="1"/>
  <c r="C28" i="25" a="1"/>
  <c r="C28" i="25" s="1"/>
  <c r="C37" i="25" a="1"/>
  <c r="C37" i="25" s="1"/>
  <c r="D46" i="25" a="1"/>
  <c r="D46" i="25" s="1"/>
  <c r="F51" i="25" a="1"/>
  <c r="F51" i="25" s="1"/>
  <c r="B55" i="25" a="1"/>
  <c r="B55" i="25" s="1"/>
  <c r="F59" i="25" a="1"/>
  <c r="F59" i="25" s="1"/>
  <c r="B63" i="25" a="1"/>
  <c r="B63" i="25" s="1"/>
  <c r="F67" i="25" a="1"/>
  <c r="F67" i="25" s="1"/>
  <c r="B71" i="25" a="1"/>
  <c r="B71" i="25" s="1"/>
  <c r="F75" i="25" a="1"/>
  <c r="F75" i="25" s="1"/>
  <c r="B79" i="25" a="1"/>
  <c r="B79" i="25" s="1"/>
  <c r="E83" i="25" a="1"/>
  <c r="E83" i="25" s="1"/>
  <c r="D88" i="25" a="1"/>
  <c r="D88" i="25" s="1"/>
  <c r="E90" i="25" a="1"/>
  <c r="E90" i="25" s="1"/>
  <c r="H92" i="25" a="1"/>
  <c r="H92" i="25" s="1"/>
  <c r="G94" i="25" a="1"/>
  <c r="G94" i="25" s="1"/>
  <c r="F96" i="25" a="1"/>
  <c r="F96" i="25" s="1"/>
  <c r="E98" i="25" a="1"/>
  <c r="E98" i="25" s="1"/>
  <c r="H100" i="25" a="1"/>
  <c r="H100" i="25" s="1"/>
  <c r="G102" i="25" a="1"/>
  <c r="G102" i="25" s="1"/>
  <c r="F104" i="25" a="1"/>
  <c r="F104" i="25" s="1"/>
  <c r="E106" i="25" a="1"/>
  <c r="E106" i="25" s="1"/>
  <c r="H108" i="25" a="1"/>
  <c r="H108" i="25" s="1"/>
  <c r="G110" i="25" a="1"/>
  <c r="G110" i="25" s="1"/>
  <c r="E112" i="25" a="1"/>
  <c r="E112" i="25" s="1"/>
  <c r="C114" i="25" a="1"/>
  <c r="C114" i="25" s="1"/>
  <c r="F116" i="25" a="1"/>
  <c r="F116" i="25" s="1"/>
  <c r="E118" i="25" a="1"/>
  <c r="E118" i="25" s="1"/>
  <c r="D120" i="25" a="1"/>
  <c r="D120" i="25" s="1"/>
  <c r="C122" i="25" a="1"/>
  <c r="C122" i="25" s="1"/>
  <c r="B124" i="25" a="1"/>
  <c r="B124" i="25" s="1"/>
  <c r="D126" i="25" a="1"/>
  <c r="D126" i="25" s="1"/>
  <c r="B128" i="25" a="1"/>
  <c r="B128" i="25" s="1"/>
  <c r="H129" i="25" a="1"/>
  <c r="H129" i="25" s="1"/>
  <c r="B132" i="25" a="1"/>
  <c r="B132" i="25" s="1"/>
  <c r="H133" i="25" a="1"/>
  <c r="H133" i="25" s="1"/>
  <c r="B136" i="25" a="1"/>
  <c r="B136" i="25" s="1"/>
  <c r="I137" i="25" a="1"/>
  <c r="I137" i="25" s="1"/>
  <c r="H139" i="25" a="1"/>
  <c r="H139" i="25" s="1"/>
  <c r="G141" i="25" a="1"/>
  <c r="G141" i="25" s="1"/>
  <c r="I143" i="25" a="1"/>
  <c r="I143" i="25" s="1"/>
  <c r="I145" i="25" a="1"/>
  <c r="I145" i="25" s="1"/>
  <c r="H147" i="25" a="1"/>
  <c r="H147" i="25" s="1"/>
  <c r="G149" i="25" a="1"/>
  <c r="G149" i="25" s="1"/>
  <c r="B152" i="25" a="1"/>
  <c r="B152" i="25" s="1"/>
  <c r="E43" i="25" a="1"/>
  <c r="E43" i="25" s="1"/>
  <c r="E47" i="25" a="1"/>
  <c r="E47" i="25" s="1"/>
  <c r="A81" i="25" a="1"/>
  <c r="A81" i="25" s="1"/>
  <c r="A265" i="25" a="1"/>
  <c r="A265" i="25" s="1"/>
  <c r="A318" i="25" a="1"/>
  <c r="A318" i="25" s="1"/>
  <c r="A350" i="25" a="1"/>
  <c r="A350" i="25" s="1"/>
  <c r="A381" i="25" a="1"/>
  <c r="A381" i="25" s="1"/>
  <c r="A413" i="25" a="1"/>
  <c r="A413" i="25" s="1"/>
  <c r="A445" i="25" a="1"/>
  <c r="A445" i="25" s="1"/>
  <c r="A473" i="25" a="1"/>
  <c r="A473" i="25" s="1"/>
  <c r="A489" i="25" a="1"/>
  <c r="A489" i="25" s="1"/>
  <c r="A505" i="25" a="1"/>
  <c r="A505" i="25" s="1"/>
  <c r="D16" i="25" a="1"/>
  <c r="D16" i="25" s="1"/>
  <c r="F18" i="25" a="1"/>
  <c r="F18" i="25" s="1"/>
  <c r="D20" i="25" a="1"/>
  <c r="D20" i="25" s="1"/>
  <c r="F22" i="25" a="1"/>
  <c r="F22" i="25" s="1"/>
  <c r="B25" i="25" a="1"/>
  <c r="B25" i="25" s="1"/>
  <c r="C27" i="25" a="1"/>
  <c r="C27" i="25" s="1"/>
  <c r="E29" i="25" a="1"/>
  <c r="E29" i="25" s="1"/>
  <c r="C31" i="25" a="1"/>
  <c r="C31" i="25" s="1"/>
  <c r="E33" i="25" a="1"/>
  <c r="E33" i="25" s="1"/>
  <c r="D35" i="25" a="1"/>
  <c r="D35" i="25" s="1"/>
  <c r="B37" i="25" a="1"/>
  <c r="B37" i="25" s="1"/>
  <c r="E39" i="25" a="1"/>
  <c r="E39" i="25" s="1"/>
  <c r="D41" i="25" a="1"/>
  <c r="D41" i="25" s="1"/>
  <c r="B43" i="25" a="1"/>
  <c r="B43" i="25" s="1"/>
  <c r="D45" i="25" a="1"/>
  <c r="D45" i="25" s="1"/>
  <c r="B47" i="25" a="1"/>
  <c r="B47" i="25" s="1"/>
  <c r="D49" i="25" a="1"/>
  <c r="D49" i="25" s="1"/>
  <c r="A189" i="25" a="1"/>
  <c r="A189" i="25" s="1"/>
  <c r="A299" i="25" a="1"/>
  <c r="A299" i="25" s="1"/>
  <c r="A408" i="25" a="1"/>
  <c r="A408" i="25" s="1"/>
  <c r="A440" i="25" a="1"/>
  <c r="A440" i="25" s="1"/>
  <c r="G14" i="25" a="1"/>
  <c r="G14" i="25" s="1"/>
  <c r="C19" i="25" a="1"/>
  <c r="C19" i="25" s="1"/>
  <c r="G22" i="25" a="1"/>
  <c r="G22" i="25" s="1"/>
  <c r="I26" i="25" a="1"/>
  <c r="I26" i="25" s="1"/>
  <c r="E30" i="25" a="1"/>
  <c r="E30" i="25" s="1"/>
  <c r="B34" i="25" a="1"/>
  <c r="B34" i="25" s="1"/>
  <c r="G37" i="25" a="1"/>
  <c r="G37" i="25" s="1"/>
  <c r="D42" i="25" a="1"/>
  <c r="D42" i="25" s="1"/>
  <c r="H45" i="25" a="1"/>
  <c r="H45" i="25" s="1"/>
  <c r="B50" i="25" a="1"/>
  <c r="B50" i="25" s="1"/>
  <c r="C52" i="25" a="1"/>
  <c r="C52" i="25" s="1"/>
  <c r="I53" i="25" a="1"/>
  <c r="I53" i="25" s="1"/>
  <c r="C56" i="25" a="1"/>
  <c r="C56" i="25" s="1"/>
  <c r="I57" i="25" a="1"/>
  <c r="I57" i="25" s="1"/>
  <c r="C60" i="25" a="1"/>
  <c r="C60" i="25" s="1"/>
  <c r="I61" i="25" a="1"/>
  <c r="I61" i="25" s="1"/>
  <c r="C64" i="25" a="1"/>
  <c r="C64" i="25" s="1"/>
  <c r="I65" i="25" a="1"/>
  <c r="I65" i="25" s="1"/>
  <c r="C68" i="25" a="1"/>
  <c r="C68" i="25" s="1"/>
  <c r="I69" i="25" a="1"/>
  <c r="I69" i="25" s="1"/>
  <c r="C72" i="25" a="1"/>
  <c r="C72" i="25" s="1"/>
  <c r="I73" i="25" a="1"/>
  <c r="I73" i="25" s="1"/>
  <c r="C76" i="25" a="1"/>
  <c r="C76" i="25" s="1"/>
  <c r="I77" i="25" a="1"/>
  <c r="I77" i="25" s="1"/>
  <c r="C80" i="25" a="1"/>
  <c r="C80" i="25" s="1"/>
  <c r="I81" i="25" a="1"/>
  <c r="I81" i="25" s="1"/>
  <c r="B84" i="25" a="1"/>
  <c r="B84" i="25" s="1"/>
  <c r="H85" i="25" a="1"/>
  <c r="H85" i="25" s="1"/>
  <c r="A41" i="25" a="1"/>
  <c r="A41" i="25" s="1"/>
  <c r="A287" i="25" a="1"/>
  <c r="A287" i="25" s="1"/>
  <c r="A336" i="25" a="1"/>
  <c r="A336" i="25" s="1"/>
  <c r="A368" i="25" a="1"/>
  <c r="A368" i="25" s="1"/>
  <c r="A398" i="25" a="1"/>
  <c r="A398" i="25" s="1"/>
  <c r="A430" i="25" a="1"/>
  <c r="A430" i="25" s="1"/>
  <c r="A462" i="25" a="1"/>
  <c r="A462" i="25" s="1"/>
  <c r="A484" i="25" a="1"/>
  <c r="A484" i="25" s="1"/>
  <c r="A500" i="25" a="1"/>
  <c r="A500" i="25" s="1"/>
  <c r="H14" i="25" a="1"/>
  <c r="H14" i="25" s="1"/>
  <c r="D18" i="25" a="1"/>
  <c r="D18" i="25" s="1"/>
  <c r="H22" i="25" a="1"/>
  <c r="H22" i="25" s="1"/>
  <c r="C26" i="25" a="1"/>
  <c r="C26" i="25" s="1"/>
  <c r="F30" i="25" a="1"/>
  <c r="F30" i="25" s="1"/>
  <c r="C34" i="25" a="1"/>
  <c r="C34" i="25" s="1"/>
  <c r="H37" i="25" a="1"/>
  <c r="H37" i="25" s="1"/>
  <c r="E42" i="25" a="1"/>
  <c r="E42" i="25" s="1"/>
  <c r="I45" i="25" a="1"/>
  <c r="I45" i="25" s="1"/>
  <c r="C50" i="25" a="1"/>
  <c r="C50" i="25" s="1"/>
  <c r="H52" i="25" a="1"/>
  <c r="H52" i="25" s="1"/>
  <c r="F54" i="25" a="1"/>
  <c r="F54" i="25" s="1"/>
  <c r="H56" i="25" a="1"/>
  <c r="H56" i="25" s="1"/>
  <c r="F58" i="25" a="1"/>
  <c r="F58" i="25" s="1"/>
  <c r="H60" i="25" a="1"/>
  <c r="H60" i="25" s="1"/>
  <c r="F62" i="25" a="1"/>
  <c r="F62" i="25" s="1"/>
  <c r="H64" i="25" a="1"/>
  <c r="H64" i="25" s="1"/>
  <c r="F66" i="25" a="1"/>
  <c r="F66" i="25" s="1"/>
  <c r="H68" i="25" a="1"/>
  <c r="H68" i="25" s="1"/>
  <c r="F70" i="25" a="1"/>
  <c r="F70" i="25" s="1"/>
  <c r="H72" i="25" a="1"/>
  <c r="H72" i="25" s="1"/>
  <c r="F74" i="25" a="1"/>
  <c r="F74" i="25" s="1"/>
  <c r="H76" i="25" a="1"/>
  <c r="H76" i="25" s="1"/>
  <c r="F78" i="25" a="1"/>
  <c r="F78" i="25" s="1"/>
  <c r="H80" i="25" a="1"/>
  <c r="H80" i="25" s="1"/>
  <c r="F82" i="25" a="1"/>
  <c r="F82" i="25" s="1"/>
  <c r="C84" i="25" a="1"/>
  <c r="C84" i="25" s="1"/>
  <c r="D86" i="25" a="1"/>
  <c r="D86" i="25" s="1"/>
  <c r="A292" i="25" a="1"/>
  <c r="A292" i="25" s="1"/>
  <c r="A432" i="25" a="1"/>
  <c r="A432" i="25" s="1"/>
  <c r="B16" i="25" a="1"/>
  <c r="B16" i="25" s="1"/>
  <c r="B23" i="25" a="1"/>
  <c r="B23" i="25" s="1"/>
  <c r="H31" i="25" a="1"/>
  <c r="H31" i="25" s="1"/>
  <c r="B39" i="25" a="1"/>
  <c r="B39" i="25" s="1"/>
  <c r="B48" i="25" a="1"/>
  <c r="B48" i="25" s="1"/>
  <c r="E52" i="25" a="1"/>
  <c r="E52" i="25" s="1"/>
  <c r="I55" i="25" a="1"/>
  <c r="I55" i="25" s="1"/>
  <c r="E60" i="25" a="1"/>
  <c r="E60" i="25" s="1"/>
  <c r="I63" i="25" a="1"/>
  <c r="I63" i="25" s="1"/>
  <c r="E68" i="25" a="1"/>
  <c r="E68" i="25" s="1"/>
  <c r="I71" i="25" a="1"/>
  <c r="I71" i="25" s="1"/>
  <c r="E76" i="25" a="1"/>
  <c r="E76" i="25" s="1"/>
  <c r="I79" i="25" a="1"/>
  <c r="I79" i="25" s="1"/>
  <c r="D84" i="25" a="1"/>
  <c r="D84" i="25" s="1"/>
  <c r="H88" i="25" a="1"/>
  <c r="H88" i="25" s="1"/>
  <c r="I90" i="25" a="1"/>
  <c r="I90" i="25" s="1"/>
  <c r="D93" i="25" a="1"/>
  <c r="D93" i="25" s="1"/>
  <c r="C95" i="25" a="1"/>
  <c r="C95" i="25" s="1"/>
  <c r="B97" i="25" a="1"/>
  <c r="B97" i="25" s="1"/>
  <c r="I98" i="25" a="1"/>
  <c r="I98" i="25" s="1"/>
  <c r="D101" i="25" a="1"/>
  <c r="D101" i="25" s="1"/>
  <c r="C103" i="25" a="1"/>
  <c r="C103" i="25" s="1"/>
  <c r="B105" i="25" a="1"/>
  <c r="B105" i="25" s="1"/>
  <c r="I106" i="25" a="1"/>
  <c r="I106" i="25" s="1"/>
  <c r="D109" i="25" a="1"/>
  <c r="D109" i="25" s="1"/>
  <c r="B111" i="25" a="1"/>
  <c r="B111" i="25" s="1"/>
  <c r="H112" i="25" a="1"/>
  <c r="H112" i="25" s="1"/>
  <c r="G114" i="25" a="1"/>
  <c r="G114" i="25" s="1"/>
  <c r="B117" i="25" a="1"/>
  <c r="B117" i="25" s="1"/>
  <c r="I118" i="25" a="1"/>
  <c r="I118" i="25" s="1"/>
  <c r="H120" i="25" a="1"/>
  <c r="H120" i="25" s="1"/>
  <c r="G122" i="25" a="1"/>
  <c r="G122" i="25" s="1"/>
  <c r="E124" i="25" a="1"/>
  <c r="E124" i="25" s="1"/>
  <c r="G126" i="25" a="1"/>
  <c r="G126" i="25" s="1"/>
  <c r="F128" i="25" a="1"/>
  <c r="F128" i="25" s="1"/>
  <c r="D130" i="25" a="1"/>
  <c r="D130" i="25" s="1"/>
  <c r="F132" i="25" a="1"/>
  <c r="F132" i="25" s="1"/>
  <c r="D134" i="25" a="1"/>
  <c r="D134" i="25" s="1"/>
  <c r="F136" i="25" a="1"/>
  <c r="F136" i="25" s="1"/>
  <c r="E138" i="25" a="1"/>
  <c r="E138" i="25" s="1"/>
  <c r="D140" i="25" a="1"/>
  <c r="D140" i="25" s="1"/>
  <c r="C142" i="25" a="1"/>
  <c r="C142" i="25" s="1"/>
  <c r="E144" i="25" a="1"/>
  <c r="E144" i="25" s="1"/>
  <c r="E146" i="25" a="1"/>
  <c r="E146" i="25" s="1"/>
  <c r="D148" i="25" a="1"/>
  <c r="D148" i="25" s="1"/>
  <c r="C150" i="25" a="1"/>
  <c r="C150" i="25" s="1"/>
  <c r="E152" i="25" a="1"/>
  <c r="E152" i="25" s="1"/>
  <c r="C154" i="25" a="1"/>
  <c r="C154" i="25" s="1"/>
  <c r="I155" i="25" a="1"/>
  <c r="I155" i="25" s="1"/>
  <c r="I157" i="25" a="1"/>
  <c r="I157" i="25" s="1"/>
  <c r="C160" i="25" a="1"/>
  <c r="C160" i="25" s="1"/>
  <c r="E162" i="25" a="1"/>
  <c r="E162" i="25" s="1"/>
  <c r="D164" i="25" a="1"/>
  <c r="D164" i="25" s="1"/>
  <c r="C166" i="25" a="1"/>
  <c r="C166" i="25" s="1"/>
  <c r="E168" i="25" a="1"/>
  <c r="E168" i="25" s="1"/>
  <c r="C170" i="25" a="1"/>
  <c r="C170" i="25" s="1"/>
  <c r="I171" i="25" a="1"/>
  <c r="I171" i="25" s="1"/>
  <c r="I173" i="25" a="1"/>
  <c r="I173" i="25" s="1"/>
  <c r="C176" i="25" a="1"/>
  <c r="C176" i="25" s="1"/>
  <c r="E178" i="25" a="1"/>
  <c r="E178" i="25" s="1"/>
  <c r="D180" i="25" a="1"/>
  <c r="D180" i="25" s="1"/>
  <c r="A293" i="25" a="1"/>
  <c r="A293" i="25" s="1"/>
  <c r="A364" i="25" a="1"/>
  <c r="A364" i="25" s="1"/>
  <c r="A433" i="25" a="1"/>
  <c r="A433" i="25" s="1"/>
  <c r="A482" i="25" a="1"/>
  <c r="A482" i="25" s="1"/>
  <c r="D14" i="25" a="1"/>
  <c r="D14" i="25" s="1"/>
  <c r="E21" i="25" a="1"/>
  <c r="E21" i="25" s="1"/>
  <c r="D28" i="25" a="1"/>
  <c r="D28" i="25" s="1"/>
  <c r="D37" i="25" a="1"/>
  <c r="D37" i="25" s="1"/>
  <c r="F44" i="25" a="1"/>
  <c r="F44" i="25" s="1"/>
  <c r="D44" i="25" a="1"/>
  <c r="D44" i="25" s="1"/>
  <c r="D48" i="25" a="1"/>
  <c r="D48" i="25" s="1"/>
  <c r="A132" i="25" a="1"/>
  <c r="A132" i="25" s="1"/>
  <c r="A282" i="25" a="1"/>
  <c r="A282" i="25" s="1"/>
  <c r="A326" i="25" a="1"/>
  <c r="A326" i="25" s="1"/>
  <c r="A358" i="25" a="1"/>
  <c r="A358" i="25" s="1"/>
  <c r="A389" i="25" a="1"/>
  <c r="A389" i="25" s="1"/>
  <c r="A421" i="25" a="1"/>
  <c r="A421" i="25" s="1"/>
  <c r="A453" i="25" a="1"/>
  <c r="A453" i="25" s="1"/>
  <c r="A477" i="25" a="1"/>
  <c r="A477" i="25" s="1"/>
  <c r="A493" i="25" a="1"/>
  <c r="A493" i="25" s="1"/>
  <c r="A509" i="25" a="1"/>
  <c r="A509" i="25" s="1"/>
  <c r="H16" i="25" a="1"/>
  <c r="H16" i="25" s="1"/>
  <c r="B19" i="25" a="1"/>
  <c r="B19" i="25" s="1"/>
  <c r="H20" i="25" a="1"/>
  <c r="H20" i="25" s="1"/>
  <c r="E23" i="25" a="1"/>
  <c r="E23" i="25" s="1"/>
  <c r="I25" i="25" a="1"/>
  <c r="I25" i="25" s="1"/>
  <c r="G27" i="25" a="1"/>
  <c r="G27" i="25" s="1"/>
  <c r="I29" i="25" a="1"/>
  <c r="I29" i="25" s="1"/>
  <c r="G31" i="25" a="1"/>
  <c r="G31" i="25" s="1"/>
  <c r="I33" i="25" a="1"/>
  <c r="I33" i="25" s="1"/>
  <c r="G35" i="25" a="1"/>
  <c r="G35" i="25" s="1"/>
  <c r="F37" i="25" a="1"/>
  <c r="F37" i="25" s="1"/>
  <c r="I39" i="25" a="1"/>
  <c r="I39" i="25" s="1"/>
  <c r="G41" i="25" a="1"/>
  <c r="G41" i="25" s="1"/>
  <c r="I43" i="25" a="1"/>
  <c r="I43" i="25" s="1"/>
  <c r="G45" i="25" a="1"/>
  <c r="G45" i="25" s="1"/>
  <c r="I47" i="25" a="1"/>
  <c r="I47" i="25" s="1"/>
  <c r="G49" i="25" a="1"/>
  <c r="G49" i="25" s="1"/>
  <c r="A240" i="25" a="1"/>
  <c r="A240" i="25" s="1"/>
  <c r="A387" i="25" a="1"/>
  <c r="A387" i="25" s="1"/>
  <c r="A419" i="25" a="1"/>
  <c r="A419" i="25" s="1"/>
  <c r="A451" i="25" a="1"/>
  <c r="A451" i="25" s="1"/>
  <c r="F15" i="25" a="1"/>
  <c r="F15" i="25" s="1"/>
  <c r="B20" i="25" a="1"/>
  <c r="B20" i="25" s="1"/>
  <c r="D24" i="25" a="1"/>
  <c r="D24" i="25" s="1"/>
  <c r="H27" i="25" a="1"/>
  <c r="H27" i="25" s="1"/>
  <c r="D31" i="25" a="1"/>
  <c r="D31" i="25" s="1"/>
  <c r="I34" i="25" a="1"/>
  <c r="I34" i="25" s="1"/>
  <c r="G38" i="25" a="1"/>
  <c r="G38" i="25" s="1"/>
  <c r="C43" i="25" a="1"/>
  <c r="C43" i="25" s="1"/>
  <c r="G46" i="25" a="1"/>
  <c r="G46" i="25" s="1"/>
  <c r="I50" i="25" a="1"/>
  <c r="I50" i="25" s="1"/>
  <c r="G52" i="25" a="1"/>
  <c r="G52" i="25" s="1"/>
  <c r="E54" i="25" a="1"/>
  <c r="E54" i="25" s="1"/>
  <c r="G56" i="25" a="1"/>
  <c r="G56" i="25" s="1"/>
  <c r="E58" i="25" a="1"/>
  <c r="E58" i="25" s="1"/>
  <c r="G60" i="25" a="1"/>
  <c r="G60" i="25" s="1"/>
  <c r="E62" i="25" a="1"/>
  <c r="E62" i="25" s="1"/>
  <c r="G64" i="25" a="1"/>
  <c r="G64" i="25" s="1"/>
  <c r="E66" i="25" a="1"/>
  <c r="E66" i="25" s="1"/>
  <c r="G68" i="25" a="1"/>
  <c r="G68" i="25" s="1"/>
  <c r="E70" i="25" a="1"/>
  <c r="E70" i="25" s="1"/>
  <c r="G72" i="25" a="1"/>
  <c r="G72" i="25" s="1"/>
  <c r="E74" i="25" a="1"/>
  <c r="E74" i="25" s="1"/>
  <c r="G76" i="25" a="1"/>
  <c r="G76" i="25" s="1"/>
  <c r="E78" i="25" a="1"/>
  <c r="E78" i="25" s="1"/>
  <c r="G80" i="25" a="1"/>
  <c r="G80" i="25" s="1"/>
  <c r="E82" i="25" a="1"/>
  <c r="E82" i="25" s="1"/>
  <c r="F84" i="25" a="1"/>
  <c r="F84" i="25" s="1"/>
  <c r="C86" i="25" a="1"/>
  <c r="C86" i="25" s="1"/>
  <c r="A144" i="25" a="1"/>
  <c r="A144" i="25" s="1"/>
  <c r="A312" i="25" a="1"/>
  <c r="A312" i="25" s="1"/>
  <c r="A344" i="25" a="1"/>
  <c r="A344" i="25" s="1"/>
  <c r="A376" i="25" a="1"/>
  <c r="A376" i="25" s="1"/>
  <c r="A409" i="25" a="1"/>
  <c r="A409" i="25" s="1"/>
  <c r="A441" i="25" a="1"/>
  <c r="A441" i="25" s="1"/>
  <c r="A472" i="25" a="1"/>
  <c r="A472" i="25" s="1"/>
  <c r="A488" i="25" a="1"/>
  <c r="A488" i="25" s="1"/>
  <c r="A504" i="25" a="1"/>
  <c r="A504" i="25" s="1"/>
  <c r="G15" i="25" a="1"/>
  <c r="G15" i="25" s="1"/>
  <c r="C20" i="25" a="1"/>
  <c r="C20" i="25" s="1"/>
  <c r="F23" i="25" a="1"/>
  <c r="F23" i="25" s="1"/>
  <c r="I27" i="25" a="1"/>
  <c r="I27" i="25" s="1"/>
  <c r="E31" i="25" a="1"/>
  <c r="E31" i="25" s="1"/>
  <c r="B35" i="25" a="1"/>
  <c r="B35" i="25" s="1"/>
  <c r="H38" i="25" a="1"/>
  <c r="H38" i="25" s="1"/>
  <c r="D43" i="25" a="1"/>
  <c r="D43" i="25" s="1"/>
  <c r="H46" i="25" a="1"/>
  <c r="H46" i="25" s="1"/>
  <c r="F50" i="25" a="1"/>
  <c r="F50" i="25" s="1"/>
  <c r="C53" i="25" a="1"/>
  <c r="C53" i="25" s="1"/>
  <c r="I54" i="25" a="1"/>
  <c r="I54" i="25" s="1"/>
  <c r="C57" i="25" a="1"/>
  <c r="C57" i="25" s="1"/>
  <c r="I58" i="25" a="1"/>
  <c r="I58" i="25" s="1"/>
  <c r="C61" i="25" a="1"/>
  <c r="C61" i="25" s="1"/>
  <c r="I62" i="25" a="1"/>
  <c r="I62" i="25" s="1"/>
  <c r="C65" i="25" a="1"/>
  <c r="C65" i="25" s="1"/>
  <c r="I66" i="25" a="1"/>
  <c r="I66" i="25" s="1"/>
  <c r="C69" i="25" a="1"/>
  <c r="C69" i="25" s="1"/>
  <c r="I70" i="25" a="1"/>
  <c r="I70" i="25" s="1"/>
  <c r="C73" i="25" a="1"/>
  <c r="C73" i="25" s="1"/>
  <c r="I74" i="25" a="1"/>
  <c r="I74" i="25" s="1"/>
  <c r="C77" i="25" a="1"/>
  <c r="C77" i="25" s="1"/>
  <c r="I78" i="25" a="1"/>
  <c r="I78" i="25" s="1"/>
  <c r="C81" i="25" a="1"/>
  <c r="C81" i="25" s="1"/>
  <c r="I82" i="25" a="1"/>
  <c r="I82" i="25" s="1"/>
  <c r="G84" i="25" a="1"/>
  <c r="G84" i="25" s="1"/>
  <c r="H86" i="25" a="1"/>
  <c r="H86" i="25" s="1"/>
  <c r="A379" i="25" a="1"/>
  <c r="A379" i="25" s="1"/>
  <c r="A443" i="25" a="1"/>
  <c r="A443" i="25" s="1"/>
  <c r="H17" i="25" a="1"/>
  <c r="H17" i="25" s="1"/>
  <c r="H24" i="25" a="1"/>
  <c r="H24" i="25" s="1"/>
  <c r="F33" i="25" a="1"/>
  <c r="F33" i="25" s="1"/>
  <c r="I40" i="25" a="1"/>
  <c r="I40" i="25" s="1"/>
  <c r="H49" i="25" a="1"/>
  <c r="H49" i="25" s="1"/>
  <c r="D53" i="25" a="1"/>
  <c r="D53" i="25" s="1"/>
  <c r="H57" i="25" a="1"/>
  <c r="H57" i="25" s="1"/>
  <c r="D61" i="25" a="1"/>
  <c r="D61" i="25" s="1"/>
  <c r="H65" i="25" a="1"/>
  <c r="H65" i="25" s="1"/>
  <c r="D69" i="25" a="1"/>
  <c r="D69" i="25" s="1"/>
  <c r="H73" i="25" a="1"/>
  <c r="H73" i="25" s="1"/>
  <c r="D77" i="25" a="1"/>
  <c r="D77" i="25" s="1"/>
  <c r="H81" i="25" a="1"/>
  <c r="H81" i="25" s="1"/>
  <c r="I85" i="25" a="1"/>
  <c r="I85" i="25" s="1"/>
  <c r="F89" i="25" a="1"/>
  <c r="F89" i="25" s="1"/>
  <c r="E91" i="25" a="1"/>
  <c r="E91" i="25" s="1"/>
  <c r="H93" i="25" a="1"/>
  <c r="H93" i="25" s="1"/>
  <c r="G95" i="25" a="1"/>
  <c r="G95" i="25" s="1"/>
  <c r="F97" i="25" a="1"/>
  <c r="F97" i="25" s="1"/>
  <c r="E99" i="25" a="1"/>
  <c r="E99" i="25" s="1"/>
  <c r="H101" i="25" a="1"/>
  <c r="H101" i="25" s="1"/>
  <c r="G103" i="25" a="1"/>
  <c r="G103" i="25" s="1"/>
  <c r="F105" i="25" a="1"/>
  <c r="F105" i="25" s="1"/>
  <c r="E107" i="25" a="1"/>
  <c r="E107" i="25" s="1"/>
  <c r="H109" i="25" a="1"/>
  <c r="H109" i="25" s="1"/>
  <c r="F111" i="25" a="1"/>
  <c r="F111" i="25" s="1"/>
  <c r="D113" i="25" a="1"/>
  <c r="D113" i="25" s="1"/>
  <c r="C115" i="25" a="1"/>
  <c r="C115" i="25" s="1"/>
  <c r="F117" i="25" a="1"/>
  <c r="F117" i="25" s="1"/>
  <c r="E119" i="25" a="1"/>
  <c r="E119" i="25" s="1"/>
  <c r="D121" i="25" a="1"/>
  <c r="D121" i="25" s="1"/>
  <c r="C123" i="25" a="1"/>
  <c r="C123" i="25" s="1"/>
  <c r="I124" i="25" a="1"/>
  <c r="I124" i="25" s="1"/>
  <c r="C127" i="25" a="1"/>
  <c r="C127" i="25" s="1"/>
  <c r="I128" i="25" a="1"/>
  <c r="I128" i="25" s="1"/>
  <c r="G130" i="25" a="1"/>
  <c r="G130" i="25" s="1"/>
  <c r="I132" i="25" a="1"/>
  <c r="I132" i="25" s="1"/>
  <c r="G134" i="25" a="1"/>
  <c r="G134" i="25" s="1"/>
  <c r="I136" i="25" a="1"/>
  <c r="I136" i="25" s="1"/>
  <c r="H138" i="25" a="1"/>
  <c r="H138" i="25" s="1"/>
  <c r="G140" i="25" a="1"/>
  <c r="G140" i="25" s="1"/>
  <c r="B143" i="25" a="1"/>
  <c r="B143" i="25" s="1"/>
  <c r="I144" i="25" a="1"/>
  <c r="I144" i="25" s="1"/>
  <c r="H146" i="25" a="1"/>
  <c r="H146" i="25" s="1"/>
  <c r="G148" i="25" a="1"/>
  <c r="G148" i="25" s="1"/>
  <c r="B151" i="25" a="1"/>
  <c r="B151" i="25" s="1"/>
  <c r="C41" i="25" a="1"/>
  <c r="C41" i="25" s="1"/>
  <c r="C45" i="25" a="1"/>
  <c r="C45" i="25" s="1"/>
  <c r="C49" i="25" a="1"/>
  <c r="C49" i="25" s="1"/>
  <c r="A183" i="25" a="1"/>
  <c r="A183" i="25" s="1"/>
  <c r="A296" i="25" a="1"/>
  <c r="A296" i="25" s="1"/>
  <c r="A334" i="25" a="1"/>
  <c r="A334" i="25" s="1"/>
  <c r="A366" i="25" a="1"/>
  <c r="A366" i="25" s="1"/>
  <c r="A397" i="25" a="1"/>
  <c r="A397" i="25" s="1"/>
  <c r="A429" i="25" a="1"/>
  <c r="A429" i="25" s="1"/>
  <c r="A461" i="25" a="1"/>
  <c r="A461" i="25" s="1"/>
  <c r="A481" i="25" a="1"/>
  <c r="A481" i="25" s="1"/>
  <c r="A497" i="25" a="1"/>
  <c r="A497" i="25" s="1"/>
  <c r="B14" i="25" a="1"/>
  <c r="B14" i="25" s="1"/>
  <c r="G17" i="25" a="1"/>
  <c r="G17" i="25" s="1"/>
  <c r="E19" i="25" a="1"/>
  <c r="E19" i="25" s="1"/>
  <c r="G21" i="25" a="1"/>
  <c r="G21" i="25" s="1"/>
  <c r="H23" i="25" a="1"/>
  <c r="H23" i="25" s="1"/>
  <c r="D26" i="25" a="1"/>
  <c r="D26" i="25" s="1"/>
  <c r="B28" i="25" a="1"/>
  <c r="B28" i="25" s="1"/>
  <c r="D30" i="25" a="1"/>
  <c r="D30" i="25" s="1"/>
  <c r="B32" i="25" a="1"/>
  <c r="B32" i="25" s="1"/>
  <c r="D34" i="25" a="1"/>
  <c r="D34" i="25" s="1"/>
  <c r="C36" i="25" a="1"/>
  <c r="C36" i="25" s="1"/>
  <c r="B38" i="25" a="1"/>
  <c r="B38" i="25" s="1"/>
  <c r="E40" i="25" a="1"/>
  <c r="E40" i="25" s="1"/>
  <c r="C42" i="25" a="1"/>
  <c r="C42" i="25" s="1"/>
  <c r="E44" i="25" a="1"/>
  <c r="E44" i="25" s="1"/>
  <c r="C46" i="25" a="1"/>
  <c r="C46" i="25" s="1"/>
  <c r="E48" i="25" a="1"/>
  <c r="E48" i="25" s="1"/>
  <c r="A34" i="25" a="1"/>
  <c r="A34" i="25" s="1"/>
  <c r="A268" i="25" a="1"/>
  <c r="A268" i="25" s="1"/>
  <c r="A392" i="25" a="1"/>
  <c r="A392" i="25" s="1"/>
  <c r="A424" i="25" a="1"/>
  <c r="A424" i="25" s="1"/>
  <c r="A456" i="25" a="1"/>
  <c r="A456" i="25" s="1"/>
  <c r="E16" i="25" a="1"/>
  <c r="E16" i="25" s="1"/>
  <c r="I20" i="25" a="1"/>
  <c r="I20" i="25" s="1"/>
  <c r="C25" i="25" a="1"/>
  <c r="C25" i="25" s="1"/>
  <c r="G28" i="25" a="1"/>
  <c r="G28" i="25" s="1"/>
  <c r="C32" i="25" a="1"/>
  <c r="C32" i="25" s="1"/>
  <c r="H35" i="25" a="1"/>
  <c r="H35" i="25" s="1"/>
  <c r="F39" i="25" a="1"/>
  <c r="F39" i="25" s="1"/>
  <c r="B44" i="25" a="1"/>
  <c r="B44" i="25" s="1"/>
  <c r="F47" i="25" a="1"/>
  <c r="F47" i="25" s="1"/>
  <c r="D51" i="25" a="1"/>
  <c r="D51" i="25" s="1"/>
  <c r="B53" i="25" a="1"/>
  <c r="B53" i="25" s="1"/>
  <c r="D55" i="25" a="1"/>
  <c r="D55" i="25" s="1"/>
  <c r="B57" i="25" a="1"/>
  <c r="B57" i="25" s="1"/>
  <c r="D59" i="25" a="1"/>
  <c r="D59" i="25" s="1"/>
  <c r="B61" i="25" a="1"/>
  <c r="B61" i="25" s="1"/>
  <c r="D63" i="25" a="1"/>
  <c r="D63" i="25" s="1"/>
  <c r="B65" i="25" a="1"/>
  <c r="B65" i="25" s="1"/>
  <c r="D67" i="25" a="1"/>
  <c r="D67" i="25" s="1"/>
  <c r="B69" i="25" a="1"/>
  <c r="B69" i="25" s="1"/>
  <c r="D71" i="25" a="1"/>
  <c r="D71" i="25" s="1"/>
  <c r="B73" i="25" a="1"/>
  <c r="B73" i="25" s="1"/>
  <c r="D75" i="25" a="1"/>
  <c r="D75" i="25" s="1"/>
  <c r="B77" i="25" a="1"/>
  <c r="B77" i="25" s="1"/>
  <c r="D79" i="25" a="1"/>
  <c r="D79" i="25" s="1"/>
  <c r="B81" i="25" a="1"/>
  <c r="B81" i="25" s="1"/>
  <c r="C83" i="25" a="1"/>
  <c r="C83" i="25" s="1"/>
  <c r="I84" i="25" a="1"/>
  <c r="I84" i="25" s="1"/>
  <c r="G86" i="25" a="1"/>
  <c r="G86" i="25" s="1"/>
  <c r="A247" i="25" a="1"/>
  <c r="A247" i="25" s="1"/>
  <c r="A320" i="25" a="1"/>
  <c r="A320" i="25" s="1"/>
  <c r="A352" i="25" a="1"/>
  <c r="A352" i="25" s="1"/>
  <c r="A382" i="25" a="1"/>
  <c r="A382" i="25" s="1"/>
  <c r="A414" i="25" a="1"/>
  <c r="A414" i="25" s="1"/>
  <c r="A446" i="25" a="1"/>
  <c r="A446" i="25" s="1"/>
  <c r="A476" i="25" a="1"/>
  <c r="A476" i="25" s="1"/>
  <c r="A492" i="25" a="1"/>
  <c r="A492" i="25" s="1"/>
  <c r="A508" i="25" a="1"/>
  <c r="A508" i="25" s="1"/>
  <c r="F16" i="25" a="1"/>
  <c r="F16" i="25" s="1"/>
  <c r="B21" i="25" a="1"/>
  <c r="B21" i="25" s="1"/>
  <c r="E24" i="25" a="1"/>
  <c r="E24" i="25" s="1"/>
  <c r="H28" i="25" a="1"/>
  <c r="H28" i="25" s="1"/>
  <c r="D32" i="25" a="1"/>
  <c r="D32" i="25" s="1"/>
  <c r="I35" i="25" a="1"/>
  <c r="I35" i="25" s="1"/>
  <c r="G39" i="25" a="1"/>
  <c r="G39" i="25" s="1"/>
  <c r="C44" i="25" a="1"/>
  <c r="C44" i="25" s="1"/>
  <c r="G47" i="25" a="1"/>
  <c r="G47" i="25" s="1"/>
  <c r="E51" i="25" a="1"/>
  <c r="E51" i="25" s="1"/>
  <c r="G53" i="25" a="1"/>
  <c r="G53" i="25" s="1"/>
  <c r="E55" i="25" a="1"/>
  <c r="E55" i="25" s="1"/>
  <c r="G57" i="25" a="1"/>
  <c r="G57" i="25" s="1"/>
  <c r="E59" i="25" a="1"/>
  <c r="E59" i="25" s="1"/>
  <c r="G61" i="25" a="1"/>
  <c r="G61" i="25" s="1"/>
  <c r="E63" i="25" a="1"/>
  <c r="E63" i="25" s="1"/>
  <c r="G65" i="25" a="1"/>
  <c r="G65" i="25" s="1"/>
  <c r="E67" i="25" a="1"/>
  <c r="E67" i="25" s="1"/>
  <c r="G69" i="25" a="1"/>
  <c r="G69" i="25" s="1"/>
  <c r="E71" i="25" a="1"/>
  <c r="E71" i="25" s="1"/>
  <c r="G73" i="25" a="1"/>
  <c r="G73" i="25" s="1"/>
  <c r="E75" i="25" a="1"/>
  <c r="E75" i="25" s="1"/>
  <c r="G77" i="25" a="1"/>
  <c r="G77" i="25" s="1"/>
  <c r="E79" i="25" a="1"/>
  <c r="E79" i="25" s="1"/>
  <c r="G81" i="25" a="1"/>
  <c r="G81" i="25" s="1"/>
  <c r="D83" i="25" a="1"/>
  <c r="D83" i="25" s="1"/>
  <c r="B85" i="25" a="1"/>
  <c r="B85" i="25" s="1"/>
  <c r="A163" i="25" a="1"/>
  <c r="A163" i="25" s="1"/>
  <c r="A400" i="25" a="1"/>
  <c r="A400" i="25" s="1"/>
  <c r="A464" i="25" a="1"/>
  <c r="A464" i="25" s="1"/>
  <c r="F19" i="25" a="1"/>
  <c r="F19" i="25" s="1"/>
  <c r="E26" i="25" a="1"/>
  <c r="E26" i="25" s="1"/>
  <c r="E35" i="25" a="1"/>
  <c r="E35" i="25" s="1"/>
  <c r="G42" i="25" a="1"/>
  <c r="G42" i="25" s="1"/>
  <c r="G50" i="25" a="1"/>
  <c r="G50" i="25" s="1"/>
  <c r="C54" i="25" a="1"/>
  <c r="C54" i="25" s="1"/>
  <c r="G58" i="25" a="1"/>
  <c r="G58" i="25" s="1"/>
  <c r="C62" i="25" a="1"/>
  <c r="C62" i="25" s="1"/>
  <c r="G66" i="25" a="1"/>
  <c r="G66" i="25" s="1"/>
  <c r="C70" i="25" a="1"/>
  <c r="C70" i="25" s="1"/>
  <c r="G74" i="25" a="1"/>
  <c r="G74" i="25" s="1"/>
  <c r="C78" i="25" a="1"/>
  <c r="C78" i="25" s="1"/>
  <c r="G82" i="25" a="1"/>
  <c r="G82" i="25" s="1"/>
  <c r="E87" i="25" a="1"/>
  <c r="E87" i="25" s="1"/>
  <c r="I89" i="25" a="1"/>
  <c r="I89" i="25" s="1"/>
  <c r="D92" i="25" a="1"/>
  <c r="D92" i="25" s="1"/>
  <c r="C94" i="25" a="1"/>
  <c r="C94" i="25" s="1"/>
  <c r="B96" i="25" a="1"/>
  <c r="B96" i="25" s="1"/>
  <c r="I97" i="25" a="1"/>
  <c r="I97" i="25" s="1"/>
  <c r="D100" i="25" a="1"/>
  <c r="D100" i="25" s="1"/>
  <c r="C102" i="25" a="1"/>
  <c r="C102" i="25" s="1"/>
  <c r="B104" i="25" a="1"/>
  <c r="B104" i="25" s="1"/>
  <c r="I105" i="25" a="1"/>
  <c r="I105" i="25" s="1"/>
  <c r="D108" i="25" a="1"/>
  <c r="D108" i="25" s="1"/>
  <c r="C110" i="25" a="1"/>
  <c r="C110" i="25" s="1"/>
  <c r="I111" i="25" a="1"/>
  <c r="I111" i="25" s="1"/>
  <c r="G113" i="25" a="1"/>
  <c r="G113" i="25" s="1"/>
  <c r="B116" i="25" a="1"/>
  <c r="B116" i="25" s="1"/>
  <c r="I117" i="25" a="1"/>
  <c r="I117" i="25" s="1"/>
  <c r="H119" i="25" a="1"/>
  <c r="H119" i="25" s="1"/>
  <c r="G121" i="25" a="1"/>
  <c r="G121" i="25" s="1"/>
  <c r="F123" i="25" a="1"/>
  <c r="F123" i="25" s="1"/>
  <c r="H125" i="25" a="1"/>
  <c r="H125" i="25" s="1"/>
  <c r="F127" i="25" a="1"/>
  <c r="F127" i="25" s="1"/>
  <c r="E129" i="25" a="1"/>
  <c r="E129" i="25" s="1"/>
  <c r="C131" i="25" a="1"/>
  <c r="C131" i="25" s="1"/>
  <c r="E133" i="25" a="1"/>
  <c r="E133" i="25" s="1"/>
  <c r="C135" i="25" a="1"/>
  <c r="C135" i="25" s="1"/>
  <c r="E137" i="25" a="1"/>
  <c r="E137" i="25" s="1"/>
  <c r="D139" i="25" a="1"/>
  <c r="D139" i="25" s="1"/>
  <c r="C141" i="25" a="1"/>
  <c r="C141" i="25" s="1"/>
  <c r="F143" i="25" a="1"/>
  <c r="F143" i="25" s="1"/>
  <c r="E145" i="25" a="1"/>
  <c r="E145" i="25" s="1"/>
  <c r="D147" i="25" a="1"/>
  <c r="D147" i="25" s="1"/>
  <c r="C149" i="25" a="1"/>
  <c r="C149" i="25" s="1"/>
  <c r="F151" i="25" a="1"/>
  <c r="F151" i="25" s="1"/>
  <c r="D153" i="25" a="1"/>
  <c r="D153" i="25" s="1"/>
  <c r="B155" i="25" a="1"/>
  <c r="B155" i="25" s="1"/>
  <c r="I156" i="25" a="1"/>
  <c r="I156" i="25" s="1"/>
  <c r="D159" i="25" a="1"/>
  <c r="D159" i="25" s="1"/>
  <c r="F161" i="25" a="1"/>
  <c r="F161" i="25" s="1"/>
  <c r="E163" i="25" a="1"/>
  <c r="E163" i="25" s="1"/>
  <c r="C165" i="25" a="1"/>
  <c r="C165" i="25" s="1"/>
  <c r="F167" i="25" a="1"/>
  <c r="F167" i="25" s="1"/>
  <c r="D169" i="25" a="1"/>
  <c r="D169" i="25" s="1"/>
  <c r="B171" i="25" a="1"/>
  <c r="B171" i="25" s="1"/>
  <c r="I172" i="25" a="1"/>
  <c r="I172" i="25" s="1"/>
  <c r="D175" i="25" a="1"/>
  <c r="D175" i="25" s="1"/>
  <c r="F177" i="25" a="1"/>
  <c r="F177" i="25" s="1"/>
  <c r="E179" i="25" a="1"/>
  <c r="E179" i="25" s="1"/>
  <c r="C181" i="25" a="1"/>
  <c r="C181" i="25" s="1"/>
  <c r="A332" i="25" a="1"/>
  <c r="A332" i="25" s="1"/>
  <c r="A401" i="25" a="1"/>
  <c r="A401" i="25" s="1"/>
  <c r="A465" i="25" a="1"/>
  <c r="A465" i="25" s="1"/>
  <c r="A498" i="25" a="1"/>
  <c r="A498" i="25" s="1"/>
  <c r="I17" i="25" a="1"/>
  <c r="I17" i="25" s="1"/>
  <c r="I24" i="25" a="1"/>
  <c r="I24" i="25" s="1"/>
  <c r="I31" i="25" a="1"/>
  <c r="I31" i="25" s="1"/>
  <c r="B41" i="25" a="1"/>
  <c r="B41" i="25" s="1"/>
  <c r="G153" i="25" a="1"/>
  <c r="G153" i="25" s="1"/>
  <c r="E157" i="25" a="1"/>
  <c r="E157" i="25" s="1"/>
  <c r="B162" i="25" a="1"/>
  <c r="B162" i="25" s="1"/>
  <c r="G165" i="25" a="1"/>
  <c r="G165" i="25" s="1"/>
  <c r="G169" i="25" a="1"/>
  <c r="G169" i="25" s="1"/>
  <c r="E173" i="25" a="1"/>
  <c r="E173" i="25" s="1"/>
  <c r="B178" i="25" a="1"/>
  <c r="B178" i="25" s="1"/>
  <c r="A69" i="25" a="1"/>
  <c r="A69" i="25" s="1"/>
  <c r="A422" i="25" a="1"/>
  <c r="A422" i="25" s="1"/>
  <c r="A506" i="25" a="1"/>
  <c r="A506" i="25" s="1"/>
  <c r="F26" i="25" a="1"/>
  <c r="F26" i="25" s="1"/>
  <c r="H42" i="25" a="1"/>
  <c r="H42" i="25" s="1"/>
  <c r="H50" i="25" a="1"/>
  <c r="H50" i="25" s="1"/>
  <c r="D54" i="25" a="1"/>
  <c r="D54" i="25" s="1"/>
  <c r="H58" i="25" a="1"/>
  <c r="H58" i="25" s="1"/>
  <c r="D62" i="25" a="1"/>
  <c r="D62" i="25" s="1"/>
  <c r="H66" i="25" a="1"/>
  <c r="H66" i="25" s="1"/>
  <c r="D70" i="25" a="1"/>
  <c r="D70" i="25" s="1"/>
  <c r="H74" i="25" a="1"/>
  <c r="H74" i="25" s="1"/>
  <c r="D78" i="25" a="1"/>
  <c r="D78" i="25" s="1"/>
  <c r="H82" i="25" a="1"/>
  <c r="H82" i="25" s="1"/>
  <c r="B86" i="25" a="1"/>
  <c r="B86" i="25" s="1"/>
  <c r="E88" i="25" a="1"/>
  <c r="E88" i="25" s="1"/>
  <c r="B91" i="25" a="1"/>
  <c r="B91" i="25" s="1"/>
  <c r="I92" i="25" a="1"/>
  <c r="I92" i="25" s="1"/>
  <c r="D95" i="25" a="1"/>
  <c r="D95" i="25" s="1"/>
  <c r="C97" i="25" a="1"/>
  <c r="C97" i="25" s="1"/>
  <c r="B99" i="25" a="1"/>
  <c r="B99" i="25" s="1"/>
  <c r="I100" i="25" a="1"/>
  <c r="I100" i="25" s="1"/>
  <c r="D103" i="25" a="1"/>
  <c r="D103" i="25" s="1"/>
  <c r="C105" i="25" a="1"/>
  <c r="C105" i="25" s="1"/>
  <c r="B107" i="25" a="1"/>
  <c r="B107" i="25" s="1"/>
  <c r="I108" i="25" a="1"/>
  <c r="I108" i="25" s="1"/>
  <c r="C111" i="25" a="1"/>
  <c r="C111" i="25" s="1"/>
  <c r="E113" i="25" a="1"/>
  <c r="E113" i="25" s="1"/>
  <c r="D115" i="25" a="1"/>
  <c r="D115" i="25" s="1"/>
  <c r="C117" i="25" a="1"/>
  <c r="C117" i="25" s="1"/>
  <c r="F119" i="25" a="1"/>
  <c r="F119" i="25" s="1"/>
  <c r="E121" i="25" a="1"/>
  <c r="E121" i="25" s="1"/>
  <c r="D123" i="25" a="1"/>
  <c r="D123" i="25" s="1"/>
  <c r="B125" i="25" a="1"/>
  <c r="B125" i="25" s="1"/>
  <c r="D127" i="25" a="1"/>
  <c r="D127" i="25" s="1"/>
  <c r="F129" i="25" a="1"/>
  <c r="F129" i="25" s="1"/>
  <c r="D131" i="25" a="1"/>
  <c r="D131" i="25" s="1"/>
  <c r="F133" i="25" a="1"/>
  <c r="F133" i="25" s="1"/>
  <c r="D135" i="25" a="1"/>
  <c r="D135" i="25" s="1"/>
  <c r="F137" i="25" a="1"/>
  <c r="F137" i="25" s="1"/>
  <c r="E139" i="25" a="1"/>
  <c r="E139" i="25" s="1"/>
  <c r="D141" i="25" a="1"/>
  <c r="D141" i="25" s="1"/>
  <c r="C143" i="25" a="1"/>
  <c r="C143" i="25" s="1"/>
  <c r="F145" i="25" a="1"/>
  <c r="F145" i="25" s="1"/>
  <c r="E147" i="25" a="1"/>
  <c r="E147" i="25" s="1"/>
  <c r="D149" i="25" a="1"/>
  <c r="D149" i="25" s="1"/>
  <c r="C151" i="25" a="1"/>
  <c r="C151" i="25" s="1"/>
  <c r="I152" i="25" a="1"/>
  <c r="I152" i="25" s="1"/>
  <c r="G154" i="25" a="1"/>
  <c r="G154" i="25" s="1"/>
  <c r="B157" i="25" a="1"/>
  <c r="B157" i="25" s="1"/>
  <c r="I158" i="25" a="1"/>
  <c r="I158" i="25" s="1"/>
  <c r="G160" i="25" a="1"/>
  <c r="G160" i="25" s="1"/>
  <c r="F162" i="25" a="1"/>
  <c r="F162" i="25" s="1"/>
  <c r="E164" i="25" a="1"/>
  <c r="E164" i="25" s="1"/>
  <c r="D166" i="25" a="1"/>
  <c r="D166" i="25" s="1"/>
  <c r="C168" i="25" a="1"/>
  <c r="C168" i="25" s="1"/>
  <c r="H169" i="25" a="1"/>
  <c r="H169" i="25" s="1"/>
  <c r="B172" i="25" a="1"/>
  <c r="B172" i="25" s="1"/>
  <c r="B174" i="25" a="1"/>
  <c r="B174" i="25" s="1"/>
  <c r="H175" i="25" a="1"/>
  <c r="H175" i="25" s="1"/>
  <c r="G177" i="25" a="1"/>
  <c r="G177" i="25" s="1"/>
  <c r="F179" i="25" a="1"/>
  <c r="F179" i="25" s="1"/>
  <c r="D181" i="25" a="1"/>
  <c r="D181" i="25" s="1"/>
  <c r="C183" i="25" a="1"/>
  <c r="C183" i="25" s="1"/>
  <c r="I184" i="25" a="1"/>
  <c r="I184" i="25" s="1"/>
  <c r="G186" i="25" a="1"/>
  <c r="G186" i="25" s="1"/>
  <c r="B189" i="25" a="1"/>
  <c r="B189" i="25" s="1"/>
  <c r="I190" i="25" a="1"/>
  <c r="I190" i="25" s="1"/>
  <c r="G192" i="25" a="1"/>
  <c r="G192" i="25" s="1"/>
  <c r="F194" i="25" a="1"/>
  <c r="F194" i="25" s="1"/>
  <c r="E196" i="25" a="1"/>
  <c r="E196" i="25" s="1"/>
  <c r="D198" i="25" a="1"/>
  <c r="D198" i="25" s="1"/>
  <c r="B200" i="25" a="1"/>
  <c r="B200" i="25" s="1"/>
  <c r="G201" i="25" a="1"/>
  <c r="G201" i="25" s="1"/>
  <c r="C203" i="25" a="1"/>
  <c r="C203" i="25" s="1"/>
  <c r="A277" i="25" a="1"/>
  <c r="A277" i="25" s="1"/>
  <c r="B15" i="25" a="1"/>
  <c r="B15" i="25" s="1"/>
  <c r="G32" i="25" a="1"/>
  <c r="G32" i="25" s="1"/>
  <c r="C47" i="25" a="1"/>
  <c r="C47" i="25" s="1"/>
  <c r="F55" i="25" a="1"/>
  <c r="F55" i="25" s="1"/>
  <c r="E64" i="25" a="1"/>
  <c r="E64" i="25" s="1"/>
  <c r="F71" i="25" a="1"/>
  <c r="F71" i="25" s="1"/>
  <c r="E80" i="25" a="1"/>
  <c r="E80" i="25" s="1"/>
  <c r="B88" i="25" a="1"/>
  <c r="B88" i="25" s="1"/>
  <c r="G91" i="25" a="1"/>
  <c r="G91" i="25" s="1"/>
  <c r="E95" i="25" a="1"/>
  <c r="E95" i="25" s="1"/>
  <c r="C99" i="25" a="1"/>
  <c r="C99" i="25" s="1"/>
  <c r="I102" i="25" a="1"/>
  <c r="I102" i="25" s="1"/>
  <c r="G107" i="25" a="1"/>
  <c r="G107" i="25" s="1"/>
  <c r="D111" i="25" a="1"/>
  <c r="D111" i="25" s="1"/>
  <c r="I114" i="25" a="1"/>
  <c r="I114" i="25" s="1"/>
  <c r="A324" i="25" a="1"/>
  <c r="A324" i="25" s="1"/>
  <c r="A449" i="25" a="1"/>
  <c r="A449" i="25" s="1"/>
  <c r="C15" i="25" a="1"/>
  <c r="C15" i="25" s="1"/>
  <c r="C29" i="25" a="1"/>
  <c r="C29" i="25" s="1"/>
  <c r="G43" i="25" a="1"/>
  <c r="G43" i="25" s="1"/>
  <c r="G55" i="25" a="1"/>
  <c r="G55" i="25" s="1"/>
  <c r="H62" i="25" a="1"/>
  <c r="H62" i="25" s="1"/>
  <c r="G71" i="25" a="1"/>
  <c r="G71" i="25" s="1"/>
  <c r="H78" i="25" a="1"/>
  <c r="H78" i="25" s="1"/>
  <c r="G85" i="25" a="1"/>
  <c r="G85" i="25" s="1"/>
  <c r="H89" i="25" a="1"/>
  <c r="H89" i="25" s="1"/>
  <c r="G93" i="25" a="1"/>
  <c r="G93" i="25" s="1"/>
  <c r="E97" i="25" a="1"/>
  <c r="E97" i="25" s="1"/>
  <c r="C101" i="25" a="1"/>
  <c r="C101" i="25" s="1"/>
  <c r="I104" i="25" a="1"/>
  <c r="I104" i="25" s="1"/>
  <c r="G109" i="25" a="1"/>
  <c r="G109" i="25" s="1"/>
  <c r="C113" i="25" a="1"/>
  <c r="C113" i="25" s="1"/>
  <c r="I116" i="25" a="1"/>
  <c r="I116" i="25" s="1"/>
  <c r="G120" i="25" a="1"/>
  <c r="G120" i="25" s="1"/>
  <c r="C126" i="25" a="1"/>
  <c r="C126" i="25" s="1"/>
  <c r="A416" i="25" a="1"/>
  <c r="A416" i="25" s="1"/>
  <c r="I23" i="25" a="1"/>
  <c r="I23" i="25" s="1"/>
  <c r="C38" i="25" a="1"/>
  <c r="C38" i="25" s="1"/>
  <c r="B51" i="25" a="1"/>
  <c r="B51" i="25" s="1"/>
  <c r="I59" i="25" a="1"/>
  <c r="I59" i="25" s="1"/>
  <c r="B67" i="25" a="1"/>
  <c r="B67" i="25" s="1"/>
  <c r="I75" i="25" a="1"/>
  <c r="I75" i="25" s="1"/>
  <c r="B83" i="25" a="1"/>
  <c r="B83" i="25" s="1"/>
  <c r="F88" i="25" a="1"/>
  <c r="F88" i="25" s="1"/>
  <c r="B92" i="25" a="1"/>
  <c r="B92" i="25" s="1"/>
  <c r="H96" i="25" a="1"/>
  <c r="H96" i="25" s="1"/>
  <c r="F100" i="25" a="1"/>
  <c r="F100" i="25" s="1"/>
  <c r="D104" i="25" a="1"/>
  <c r="D104" i="25" s="1"/>
  <c r="B108" i="25" a="1"/>
  <c r="B108" i="25" s="1"/>
  <c r="F113" i="25" a="1"/>
  <c r="F113" i="25" s="1"/>
  <c r="D117" i="25" a="1"/>
  <c r="D117" i="25" s="1"/>
  <c r="B121" i="25" a="1"/>
  <c r="B121" i="25" s="1"/>
  <c r="G124" i="25" a="1"/>
  <c r="G124" i="25" s="1"/>
  <c r="A417" i="25" a="1"/>
  <c r="A417" i="25" s="1"/>
  <c r="C51" i="25" a="1"/>
  <c r="C51" i="25" s="1"/>
  <c r="G79" i="25" a="1"/>
  <c r="G79" i="25" s="1"/>
  <c r="G101" i="25" a="1"/>
  <c r="G101" i="25" s="1"/>
  <c r="E116" i="25" a="1"/>
  <c r="E116" i="25" s="1"/>
  <c r="I123" i="25" a="1"/>
  <c r="I123" i="25" s="1"/>
  <c r="H128" i="25" a="1"/>
  <c r="H128" i="25" s="1"/>
  <c r="D133" i="25" a="1"/>
  <c r="D133" i="25" s="1"/>
  <c r="H136" i="25" a="1"/>
  <c r="H136" i="25" s="1"/>
  <c r="F141" i="25" a="1"/>
  <c r="F141" i="25" s="1"/>
  <c r="D145" i="25" a="1"/>
  <c r="D145" i="25" s="1"/>
  <c r="B149" i="25" a="1"/>
  <c r="B149" i="25" s="1"/>
  <c r="G152" i="25" a="1"/>
  <c r="G152" i="25" s="1"/>
  <c r="D157" i="25" a="1"/>
  <c r="D157" i="25" s="1"/>
  <c r="F154" i="25" a="1"/>
  <c r="F154" i="25" s="1"/>
  <c r="H158" i="25" a="1"/>
  <c r="H158" i="25" s="1"/>
  <c r="I162" i="25" a="1"/>
  <c r="I162" i="25" s="1"/>
  <c r="B167" i="25" a="1"/>
  <c r="B167" i="25" s="1"/>
  <c r="F170" i="25" a="1"/>
  <c r="F170" i="25" s="1"/>
  <c r="H174" i="25" a="1"/>
  <c r="H174" i="25" s="1"/>
  <c r="I178" i="25" a="1"/>
  <c r="I178" i="25" s="1"/>
  <c r="A316" i="25" a="1"/>
  <c r="A316" i="25" s="1"/>
  <c r="A454" i="25" a="1"/>
  <c r="A454" i="25" s="1"/>
  <c r="C16" i="25" a="1"/>
  <c r="C16" i="25" s="1"/>
  <c r="B30" i="25" a="1"/>
  <c r="B30" i="25" s="1"/>
  <c r="E46" i="25" a="1"/>
  <c r="E46" i="25" s="1"/>
  <c r="G51" i="25" a="1"/>
  <c r="G51" i="25" s="1"/>
  <c r="C55" i="25" a="1"/>
  <c r="C55" i="25" s="1"/>
  <c r="G59" i="25" a="1"/>
  <c r="G59" i="25" s="1"/>
  <c r="C63" i="25" a="1"/>
  <c r="C63" i="25" s="1"/>
  <c r="G67" i="25" a="1"/>
  <c r="G67" i="25" s="1"/>
  <c r="C71" i="25" a="1"/>
  <c r="C71" i="25" s="1"/>
  <c r="G75" i="25" a="1"/>
  <c r="G75" i="25" s="1"/>
  <c r="C79" i="25" a="1"/>
  <c r="C79" i="25" s="1"/>
  <c r="F83" i="25" a="1"/>
  <c r="F83" i="25" s="1"/>
  <c r="I86" i="25" a="1"/>
  <c r="I86" i="25" s="1"/>
  <c r="C89" i="25" a="1"/>
  <c r="C89" i="25" s="1"/>
  <c r="F91" i="25" a="1"/>
  <c r="F91" i="25" s="1"/>
  <c r="E93" i="25" a="1"/>
  <c r="E93" i="25" s="1"/>
  <c r="H95" i="25" a="1"/>
  <c r="H95" i="25" s="1"/>
  <c r="G97" i="25" a="1"/>
  <c r="G97" i="25" s="1"/>
  <c r="F99" i="25" a="1"/>
  <c r="F99" i="25" s="1"/>
  <c r="E101" i="25" a="1"/>
  <c r="E101" i="25" s="1"/>
  <c r="H103" i="25" a="1"/>
  <c r="H103" i="25" s="1"/>
  <c r="G105" i="25" a="1"/>
  <c r="G105" i="25" s="1"/>
  <c r="F107" i="25" a="1"/>
  <c r="F107" i="25" s="1"/>
  <c r="E109" i="25" a="1"/>
  <c r="E109" i="25" s="1"/>
  <c r="B112" i="25" a="1"/>
  <c r="B112" i="25" s="1"/>
  <c r="H113" i="25" a="1"/>
  <c r="H113" i="25" s="1"/>
  <c r="G115" i="25" a="1"/>
  <c r="G115" i="25" s="1"/>
  <c r="B118" i="25" a="1"/>
  <c r="B118" i="25" s="1"/>
  <c r="I119" i="25" a="1"/>
  <c r="I119" i="25" s="1"/>
  <c r="H121" i="25" a="1"/>
  <c r="H121" i="25" s="1"/>
  <c r="G123" i="25" a="1"/>
  <c r="G123" i="25" s="1"/>
  <c r="E125" i="25" a="1"/>
  <c r="E125" i="25" s="1"/>
  <c r="G127" i="25" a="1"/>
  <c r="G127" i="25" s="1"/>
  <c r="I129" i="25" a="1"/>
  <c r="I129" i="25" s="1"/>
  <c r="G131" i="25" a="1"/>
  <c r="G131" i="25" s="1"/>
  <c r="I133" i="25" a="1"/>
  <c r="I133" i="25" s="1"/>
  <c r="G135" i="25" a="1"/>
  <c r="G135" i="25" s="1"/>
  <c r="B138" i="25" a="1"/>
  <c r="B138" i="25" s="1"/>
  <c r="I139" i="25" a="1"/>
  <c r="I139" i="25" s="1"/>
  <c r="H141" i="25" a="1"/>
  <c r="H141" i="25" s="1"/>
  <c r="B144" i="25" a="1"/>
  <c r="B144" i="25" s="1"/>
  <c r="B146" i="25" a="1"/>
  <c r="B146" i="25" s="1"/>
  <c r="I147" i="25" a="1"/>
  <c r="I147" i="25" s="1"/>
  <c r="H149" i="25" a="1"/>
  <c r="H149" i="25" s="1"/>
  <c r="G151" i="25" a="1"/>
  <c r="G151" i="25" s="1"/>
  <c r="E153" i="25" a="1"/>
  <c r="E153" i="25" s="1"/>
  <c r="C155" i="25" a="1"/>
  <c r="C155" i="25" s="1"/>
  <c r="F157" i="25" a="1"/>
  <c r="F157" i="25" s="1"/>
  <c r="E159" i="25" a="1"/>
  <c r="E159" i="25" s="1"/>
  <c r="C161" i="25" a="1"/>
  <c r="C161" i="25" s="1"/>
  <c r="B163" i="25" a="1"/>
  <c r="B163" i="25" s="1"/>
  <c r="H164" i="25" a="1"/>
  <c r="H164" i="25" s="1"/>
  <c r="G166" i="25" a="1"/>
  <c r="G166" i="25" s="1"/>
  <c r="F168" i="25" a="1"/>
  <c r="F168" i="25" s="1"/>
  <c r="D170" i="25" a="1"/>
  <c r="D170" i="25" s="1"/>
  <c r="F172" i="25" a="1"/>
  <c r="F172" i="25" s="1"/>
  <c r="E174" i="25" a="1"/>
  <c r="E174" i="25" s="1"/>
  <c r="D176" i="25" a="1"/>
  <c r="D176" i="25" s="1"/>
  <c r="C178" i="25" a="1"/>
  <c r="C178" i="25" s="1"/>
  <c r="I179" i="25" a="1"/>
  <c r="I179" i="25" s="1"/>
  <c r="H181" i="25" a="1"/>
  <c r="H181" i="25" s="1"/>
  <c r="G183" i="25" a="1"/>
  <c r="G183" i="25" s="1"/>
  <c r="E185" i="25" a="1"/>
  <c r="E185" i="25" s="1"/>
  <c r="C187" i="25" a="1"/>
  <c r="C187" i="25" s="1"/>
  <c r="F189" i="25" a="1"/>
  <c r="F189" i="25" s="1"/>
  <c r="E191" i="25" a="1"/>
  <c r="E191" i="25" s="1"/>
  <c r="C193" i="25" a="1"/>
  <c r="C193" i="25" s="1"/>
  <c r="B195" i="25" a="1"/>
  <c r="B195" i="25" s="1"/>
  <c r="H196" i="25" a="1"/>
  <c r="H196" i="25" s="1"/>
  <c r="G198" i="25" a="1"/>
  <c r="G198" i="25" s="1"/>
  <c r="E200" i="25" a="1"/>
  <c r="E200" i="25" s="1"/>
  <c r="B202" i="25" a="1"/>
  <c r="B202" i="25" s="1"/>
  <c r="G203" i="25" a="1"/>
  <c r="G203" i="25" s="1"/>
  <c r="A384" i="25" a="1"/>
  <c r="A384" i="25" s="1"/>
  <c r="G18" i="25" a="1"/>
  <c r="G18" i="25" s="1"/>
  <c r="D36" i="25" a="1"/>
  <c r="D36" i="25" s="1"/>
  <c r="D50" i="25" a="1"/>
  <c r="D50" i="25" s="1"/>
  <c r="D57" i="25" a="1"/>
  <c r="D57" i="25" s="1"/>
  <c r="C66" i="25" a="1"/>
  <c r="C66" i="25" s="1"/>
  <c r="D73" i="25" a="1"/>
  <c r="D73" i="25" s="1"/>
  <c r="C82" i="25" a="1"/>
  <c r="C82" i="25" s="1"/>
  <c r="I88" i="25" a="1"/>
  <c r="I88" i="25" s="1"/>
  <c r="F92" i="25" a="1"/>
  <c r="F92" i="25" s="1"/>
  <c r="D96" i="25" a="1"/>
  <c r="D96" i="25" s="1"/>
  <c r="B100" i="25" a="1"/>
  <c r="B100" i="25" s="1"/>
  <c r="H104" i="25" a="1"/>
  <c r="H104" i="25" s="1"/>
  <c r="F108" i="25" a="1"/>
  <c r="F108" i="25" s="1"/>
  <c r="C112" i="25" a="1"/>
  <c r="C112" i="25" s="1"/>
  <c r="H115" i="25" a="1"/>
  <c r="H115" i="25" s="1"/>
  <c r="A356" i="25" a="1"/>
  <c r="A356" i="25" s="1"/>
  <c r="A470" i="25" a="1"/>
  <c r="A470" i="25" s="1"/>
  <c r="H18" i="25" a="1"/>
  <c r="H18" i="25" s="1"/>
  <c r="H32" i="25" a="1"/>
  <c r="H32" i="25" s="1"/>
  <c r="D47" i="25" a="1"/>
  <c r="D47" i="25" s="1"/>
  <c r="E57" i="25" a="1"/>
  <c r="E57" i="25" s="1"/>
  <c r="F64" i="25" a="1"/>
  <c r="F64" i="25" s="1"/>
  <c r="E73" i="25" a="1"/>
  <c r="E73" i="25" s="1"/>
  <c r="F80" i="25" a="1"/>
  <c r="F80" i="25" s="1"/>
  <c r="D87" i="25" a="1"/>
  <c r="D87" i="25" s="1"/>
  <c r="H90" i="25" a="1"/>
  <c r="H90" i="25" s="1"/>
  <c r="F94" i="25" a="1"/>
  <c r="F94" i="25" s="1"/>
  <c r="D98" i="25" a="1"/>
  <c r="D98" i="25" s="1"/>
  <c r="B102" i="25" a="1"/>
  <c r="B102" i="25" s="1"/>
  <c r="H106" i="25" a="1"/>
  <c r="H106" i="25" s="1"/>
  <c r="F110" i="25" a="1"/>
  <c r="F110" i="25" s="1"/>
  <c r="B114" i="25" a="1"/>
  <c r="B114" i="25" s="1"/>
  <c r="H117" i="25" a="1"/>
  <c r="H117" i="25" s="1"/>
  <c r="F122" i="25" a="1"/>
  <c r="F122" i="25" s="1"/>
  <c r="A215" i="25" a="1"/>
  <c r="A215" i="25" s="1"/>
  <c r="A459" i="25" a="1"/>
  <c r="A459" i="25" s="1"/>
  <c r="D27" i="25" a="1"/>
  <c r="D27" i="25" s="1"/>
  <c r="H41" i="25" a="1"/>
  <c r="H41" i="25" s="1"/>
  <c r="G54" i="25" a="1"/>
  <c r="G54" i="25" s="1"/>
  <c r="H61" i="25" a="1"/>
  <c r="H61" i="25" s="1"/>
  <c r="G70" i="25" a="1"/>
  <c r="G70" i="25" s="1"/>
  <c r="H77" i="25" a="1"/>
  <c r="H77" i="25" s="1"/>
  <c r="H84" i="25" a="1"/>
  <c r="H84" i="25" s="1"/>
  <c r="D89" i="25" a="1"/>
  <c r="D89" i="25" s="1"/>
  <c r="B93" i="25" a="1"/>
  <c r="B93" i="25" s="1"/>
  <c r="H97" i="25" a="1"/>
  <c r="H97" i="25" s="1"/>
  <c r="F101" i="25" a="1"/>
  <c r="F101" i="25" s="1"/>
  <c r="D105" i="25" a="1"/>
  <c r="D105" i="25" s="1"/>
  <c r="B109" i="25" a="1"/>
  <c r="B109" i="25" s="1"/>
  <c r="E114" i="25" a="1"/>
  <c r="E114" i="25" s="1"/>
  <c r="C118" i="25" a="1"/>
  <c r="C118" i="25" s="1"/>
  <c r="I121" i="25" a="1"/>
  <c r="I121" i="25" s="1"/>
  <c r="F125" i="25" a="1"/>
  <c r="F125" i="25" s="1"/>
  <c r="A494" i="25" a="1"/>
  <c r="A494" i="25" s="1"/>
  <c r="D58" i="25" a="1"/>
  <c r="D58" i="25" s="1"/>
  <c r="F86" i="25" a="1"/>
  <c r="F86" i="25" s="1"/>
  <c r="E105" i="25" a="1"/>
  <c r="E105" i="25" s="1"/>
  <c r="D118" i="25" a="1"/>
  <c r="D118" i="25" s="1"/>
  <c r="G125" i="25" a="1"/>
  <c r="G125" i="25" s="1"/>
  <c r="G129" i="25" a="1"/>
  <c r="G129" i="25" s="1"/>
  <c r="C134" i="25" a="1"/>
  <c r="C134" i="25" s="1"/>
  <c r="H137" i="25" a="1"/>
  <c r="H137" i="25" s="1"/>
  <c r="F142" i="25" a="1"/>
  <c r="F142" i="25" s="1"/>
  <c r="D146" i="25" a="1"/>
  <c r="D146" i="25" s="1"/>
  <c r="B150" i="25" a="1"/>
  <c r="B150" i="25" s="1"/>
  <c r="E154" i="25" a="1"/>
  <c r="E154" i="25" s="1"/>
  <c r="D158" i="25" a="1"/>
  <c r="D158" i="25" s="1"/>
  <c r="I161" i="25" a="1"/>
  <c r="I161" i="25" s="1"/>
  <c r="F166" i="25" a="1"/>
  <c r="F166" i="25" s="1"/>
  <c r="I170" i="25" a="1"/>
  <c r="I170" i="25" s="1"/>
  <c r="G174" i="25" a="1"/>
  <c r="G174" i="25" s="1"/>
  <c r="C180" i="25" a="1"/>
  <c r="C180" i="25" s="1"/>
  <c r="B183" i="25" a="1"/>
  <c r="B183" i="25" s="1"/>
  <c r="B186" i="25" a="1"/>
  <c r="B186" i="25" s="1"/>
  <c r="E188" i="25" a="1"/>
  <c r="E188" i="25" s="1"/>
  <c r="C192" i="25" a="1"/>
  <c r="C192" i="25" s="1"/>
  <c r="G194" i="25" a="1"/>
  <c r="G194" i="25" s="1"/>
  <c r="B197" i="25" a="1"/>
  <c r="B197" i="25" s="1"/>
  <c r="F199" i="25" a="1"/>
  <c r="F199" i="25" s="1"/>
  <c r="D203" i="25" a="1"/>
  <c r="D203" i="25" s="1"/>
  <c r="I205" i="25" a="1"/>
  <c r="I205" i="25" s="1"/>
  <c r="I207" i="25" a="1"/>
  <c r="I207" i="25" s="1"/>
  <c r="I209" i="25" a="1"/>
  <c r="I209" i="25" s="1"/>
  <c r="I211" i="25" a="1"/>
  <c r="I211" i="25" s="1"/>
  <c r="I213" i="25" a="1"/>
  <c r="I213" i="25" s="1"/>
  <c r="I215" i="25" a="1"/>
  <c r="I215" i="25" s="1"/>
  <c r="I217" i="25" a="1"/>
  <c r="I217" i="25" s="1"/>
  <c r="F155" i="25" a="1"/>
  <c r="F155" i="25" s="1"/>
  <c r="G159" i="25" a="1"/>
  <c r="G159" i="25" s="1"/>
  <c r="H163" i="25" a="1"/>
  <c r="H163" i="25" s="1"/>
  <c r="B168" i="25" a="1"/>
  <c r="B168" i="25" s="1"/>
  <c r="F171" i="25" a="1"/>
  <c r="F171" i="25" s="1"/>
  <c r="G175" i="25" a="1"/>
  <c r="G175" i="25" s="1"/>
  <c r="H179" i="25" a="1"/>
  <c r="H179" i="25" s="1"/>
  <c r="A348" i="25" a="1"/>
  <c r="A348" i="25" s="1"/>
  <c r="A474" i="25" a="1"/>
  <c r="A474" i="25" s="1"/>
  <c r="G19" i="25" a="1"/>
  <c r="G19" i="25" s="1"/>
  <c r="G33" i="25" a="1"/>
  <c r="G33" i="25" s="1"/>
  <c r="C48" i="25" a="1"/>
  <c r="C48" i="25" s="1"/>
  <c r="F52" i="25" a="1"/>
  <c r="F52" i="25" s="1"/>
  <c r="B56" i="25" a="1"/>
  <c r="B56" i="25" s="1"/>
  <c r="F60" i="25" a="1"/>
  <c r="F60" i="25" s="1"/>
  <c r="B64" i="25" a="1"/>
  <c r="B64" i="25" s="1"/>
  <c r="F68" i="25" a="1"/>
  <c r="F68" i="25" s="1"/>
  <c r="B72" i="25" a="1"/>
  <c r="B72" i="25" s="1"/>
  <c r="F76" i="25" a="1"/>
  <c r="F76" i="25" s="1"/>
  <c r="B80" i="25" a="1"/>
  <c r="B80" i="25" s="1"/>
  <c r="E84" i="25" a="1"/>
  <c r="E84" i="25" s="1"/>
  <c r="F87" i="25" a="1"/>
  <c r="F87" i="25" s="1"/>
  <c r="B90" i="25" a="1"/>
  <c r="B90" i="25" s="1"/>
  <c r="I91" i="25" a="1"/>
  <c r="I91" i="25" s="1"/>
  <c r="D94" i="25" a="1"/>
  <c r="D94" i="25" s="1"/>
  <c r="C96" i="25" a="1"/>
  <c r="C96" i="25" s="1"/>
  <c r="B98" i="25" a="1"/>
  <c r="B98" i="25" s="1"/>
  <c r="I99" i="25" a="1"/>
  <c r="I99" i="25" s="1"/>
  <c r="D102" i="25" a="1"/>
  <c r="D102" i="25" s="1"/>
  <c r="C104" i="25" a="1"/>
  <c r="C104" i="25" s="1"/>
  <c r="B106" i="25" a="1"/>
  <c r="B106" i="25" s="1"/>
  <c r="I107" i="25" a="1"/>
  <c r="I107" i="25" s="1"/>
  <c r="D110" i="25" a="1"/>
  <c r="D110" i="25" s="1"/>
  <c r="F112" i="25" a="1"/>
  <c r="F112" i="25" s="1"/>
  <c r="D114" i="25" a="1"/>
  <c r="D114" i="25" s="1"/>
  <c r="C116" i="25" a="1"/>
  <c r="C116" i="25" s="1"/>
  <c r="F118" i="25" a="1"/>
  <c r="F118" i="25" s="1"/>
  <c r="E120" i="25" a="1"/>
  <c r="E120" i="25" s="1"/>
  <c r="D122" i="25" a="1"/>
  <c r="D122" i="25" s="1"/>
  <c r="C124" i="25" a="1"/>
  <c r="C124" i="25" s="1"/>
  <c r="I125" i="25" a="1"/>
  <c r="I125" i="25" s="1"/>
  <c r="C128" i="25" a="1"/>
  <c r="C128" i="25" s="1"/>
  <c r="E130" i="25" a="1"/>
  <c r="E130" i="25" s="1"/>
  <c r="C132" i="25" a="1"/>
  <c r="C132" i="25" s="1"/>
  <c r="E134" i="25" a="1"/>
  <c r="E134" i="25" s="1"/>
  <c r="C136" i="25" a="1"/>
  <c r="C136" i="25" s="1"/>
  <c r="F138" i="25" a="1"/>
  <c r="F138" i="25" s="1"/>
  <c r="E140" i="25" a="1"/>
  <c r="E140" i="25" s="1"/>
  <c r="D142" i="25" a="1"/>
  <c r="D142" i="25" s="1"/>
  <c r="F144" i="25" a="1"/>
  <c r="F144" i="25" s="1"/>
  <c r="F146" i="25" a="1"/>
  <c r="F146" i="25" s="1"/>
  <c r="E148" i="25" a="1"/>
  <c r="E148" i="25" s="1"/>
  <c r="D150" i="25" a="1"/>
  <c r="D150" i="25" s="1"/>
  <c r="C152" i="25" a="1"/>
  <c r="C152" i="25" s="1"/>
  <c r="H153" i="25" a="1"/>
  <c r="H153" i="25" s="1"/>
  <c r="B156" i="25" a="1"/>
  <c r="B156" i="25" s="1"/>
  <c r="B158" i="25" a="1"/>
  <c r="B158" i="25" s="1"/>
  <c r="H159" i="25" a="1"/>
  <c r="H159" i="25" s="1"/>
  <c r="G161" i="25" a="1"/>
  <c r="G161" i="25" s="1"/>
  <c r="F163" i="25" a="1"/>
  <c r="F163" i="25" s="1"/>
  <c r="D165" i="25" a="1"/>
  <c r="D165" i="25" s="1"/>
  <c r="C167" i="25" a="1"/>
  <c r="C167" i="25" s="1"/>
  <c r="I168" i="25" a="1"/>
  <c r="I168" i="25" s="1"/>
  <c r="G170" i="25" a="1"/>
  <c r="G170" i="25" s="1"/>
  <c r="B173" i="25" a="1"/>
  <c r="B173" i="25" s="1"/>
  <c r="I174" i="25" a="1"/>
  <c r="I174" i="25" s="1"/>
  <c r="G176" i="25" a="1"/>
  <c r="G176" i="25" s="1"/>
  <c r="F178" i="25" a="1"/>
  <c r="F178" i="25" s="1"/>
  <c r="E180" i="25" a="1"/>
  <c r="E180" i="25" s="1"/>
  <c r="D182" i="25" a="1"/>
  <c r="D182" i="25" s="1"/>
  <c r="C184" i="25" a="1"/>
  <c r="C184" i="25" s="1"/>
  <c r="H185" i="25" a="1"/>
  <c r="H185" i="25" s="1"/>
  <c r="B188" i="25" a="1"/>
  <c r="B188" i="25" s="1"/>
  <c r="B190" i="25" a="1"/>
  <c r="B190" i="25" s="1"/>
  <c r="H191" i="25" a="1"/>
  <c r="H191" i="25" s="1"/>
  <c r="G193" i="25" a="1"/>
  <c r="G193" i="25" s="1"/>
  <c r="F195" i="25" a="1"/>
  <c r="F195" i="25" s="1"/>
  <c r="D197" i="25" a="1"/>
  <c r="D197" i="25" s="1"/>
  <c r="C199" i="25" a="1"/>
  <c r="C199" i="25" s="1"/>
  <c r="H200" i="25" a="1"/>
  <c r="H200" i="25" s="1"/>
  <c r="E202" i="25" a="1"/>
  <c r="E202" i="25" s="1"/>
  <c r="B204" i="25" a="1"/>
  <c r="B204" i="25" s="1"/>
  <c r="A427" i="25" a="1"/>
  <c r="A427" i="25" s="1"/>
  <c r="F25" i="25" a="1"/>
  <c r="F25" i="25" s="1"/>
  <c r="B40" i="25" a="1"/>
  <c r="B40" i="25" s="1"/>
  <c r="I51" i="25" a="1"/>
  <c r="I51" i="25" s="1"/>
  <c r="B59" i="25" a="1"/>
  <c r="B59" i="25" s="1"/>
  <c r="I67" i="25" a="1"/>
  <c r="I67" i="25" s="1"/>
  <c r="B75" i="25" a="1"/>
  <c r="B75" i="25" s="1"/>
  <c r="F85" i="25" a="1"/>
  <c r="F85" i="25" s="1"/>
  <c r="G89" i="25" a="1"/>
  <c r="G89" i="25" s="1"/>
  <c r="F93" i="25" a="1"/>
  <c r="F93" i="25" s="1"/>
  <c r="D97" i="25" a="1"/>
  <c r="D97" i="25" s="1"/>
  <c r="B101" i="25" a="1"/>
  <c r="B101" i="25" s="1"/>
  <c r="H105" i="25" a="1"/>
  <c r="H105" i="25" s="1"/>
  <c r="F109" i="25" a="1"/>
  <c r="F109" i="25" s="1"/>
  <c r="B113" i="25" a="1"/>
  <c r="B113" i="25" s="1"/>
  <c r="A119" i="25" a="1"/>
  <c r="A119" i="25" s="1"/>
  <c r="A385" i="25" a="1"/>
  <c r="A385" i="25" s="1"/>
  <c r="A486" i="25" a="1"/>
  <c r="A486" i="25" s="1"/>
  <c r="D22" i="25" a="1"/>
  <c r="D22" i="25" s="1"/>
  <c r="E36" i="25" a="1"/>
  <c r="E36" i="25" s="1"/>
  <c r="E50" i="25" a="1"/>
  <c r="E50" i="25" s="1"/>
  <c r="C59" i="25" a="1"/>
  <c r="C59" i="25" s="1"/>
  <c r="D66" i="25" a="1"/>
  <c r="D66" i="25" s="1"/>
  <c r="C75" i="25" a="1"/>
  <c r="C75" i="25" s="1"/>
  <c r="D82" i="25" a="1"/>
  <c r="D82" i="25" s="1"/>
  <c r="C88" i="25" a="1"/>
  <c r="C88" i="25" s="1"/>
  <c r="H91" i="25" a="1"/>
  <c r="H91" i="25" s="1"/>
  <c r="F95" i="25" a="1"/>
  <c r="F95" i="25" s="1"/>
  <c r="D99" i="25" a="1"/>
  <c r="D99" i="25" s="1"/>
  <c r="B103" i="25" a="1"/>
  <c r="B103" i="25" s="1"/>
  <c r="H107" i="25" a="1"/>
  <c r="H107" i="25" s="1"/>
  <c r="E111" i="25" a="1"/>
  <c r="E111" i="25" s="1"/>
  <c r="B115" i="25" a="1"/>
  <c r="B115" i="25" s="1"/>
  <c r="H118" i="25" a="1"/>
  <c r="H118" i="25" s="1"/>
  <c r="E123" i="25" a="1"/>
  <c r="E123" i="25" s="1"/>
  <c r="A305" i="25" a="1"/>
  <c r="A305" i="25" s="1"/>
  <c r="I16" i="25" a="1"/>
  <c r="I16" i="25" s="1"/>
  <c r="I30" i="25" a="1"/>
  <c r="I30" i="25" s="1"/>
  <c r="E45" i="25" a="1"/>
  <c r="E45" i="25" s="1"/>
  <c r="E56" i="25" a="1"/>
  <c r="E56" i="25" s="1"/>
  <c r="F63" i="25" a="1"/>
  <c r="F63" i="25" s="1"/>
  <c r="E72" i="25" a="1"/>
  <c r="E72" i="25" s="1"/>
  <c r="F79" i="25" a="1"/>
  <c r="F79" i="25" s="1"/>
  <c r="E86" i="25" a="1"/>
  <c r="E86" i="25" s="1"/>
  <c r="C90" i="25" a="1"/>
  <c r="C90" i="25" s="1"/>
  <c r="I93" i="25" a="1"/>
  <c r="I93" i="25" s="1"/>
  <c r="G98" i="25" a="1"/>
  <c r="G98" i="25" s="1"/>
  <c r="E102" i="25" a="1"/>
  <c r="E102" i="25" s="1"/>
  <c r="C106" i="25" a="1"/>
  <c r="C106" i="25" s="1"/>
  <c r="I109" i="25" a="1"/>
  <c r="I109" i="25" s="1"/>
  <c r="E115" i="25" a="1"/>
  <c r="E115" i="25" s="1"/>
  <c r="C119" i="25" a="1"/>
  <c r="C119" i="25" s="1"/>
  <c r="I122" i="25" a="1"/>
  <c r="I122" i="25" s="1"/>
  <c r="E126" i="25" a="1"/>
  <c r="E126" i="25" s="1"/>
  <c r="B24" i="25" a="1"/>
  <c r="B24" i="25" s="1"/>
  <c r="E65" i="25" a="1"/>
  <c r="E65" i="25" s="1"/>
  <c r="D90" i="25" a="1"/>
  <c r="D90" i="25" s="1"/>
  <c r="C109" i="25" a="1"/>
  <c r="C109" i="25" s="1"/>
  <c r="C120" i="25" a="1"/>
  <c r="C120" i="25" s="1"/>
  <c r="B127" i="25" a="1"/>
  <c r="B127" i="25" s="1"/>
  <c r="F131" i="25" a="1"/>
  <c r="F131" i="25" s="1"/>
  <c r="B135" i="25" a="1"/>
  <c r="B135" i="25" s="1"/>
  <c r="G138" i="25" a="1"/>
  <c r="G138" i="25" s="1"/>
  <c r="E143" i="25" a="1"/>
  <c r="E143" i="25" s="1"/>
  <c r="C147" i="25" a="1"/>
  <c r="C147" i="25" s="1"/>
  <c r="I150" i="25" a="1"/>
  <c r="I150" i="25" s="1"/>
  <c r="E155" i="25" a="1"/>
  <c r="E155" i="25" s="1"/>
  <c r="H152" i="25" a="1"/>
  <c r="H152" i="25" s="1"/>
  <c r="E156" i="25" a="1"/>
  <c r="E156" i="25" s="1"/>
  <c r="B161" i="25" a="1"/>
  <c r="B161" i="25" s="1"/>
  <c r="G164" i="25" a="1"/>
  <c r="G164" i="25" s="1"/>
  <c r="H168" i="25" a="1"/>
  <c r="H168" i="25" s="1"/>
  <c r="E172" i="25" a="1"/>
  <c r="E172" i="25" s="1"/>
  <c r="B177" i="25" a="1"/>
  <c r="B177" i="25" s="1"/>
  <c r="G180" i="25" a="1"/>
  <c r="G180" i="25" s="1"/>
  <c r="A390" i="25" a="1"/>
  <c r="A390" i="25" s="1"/>
  <c r="A490" i="25" a="1"/>
  <c r="A490" i="25" s="1"/>
  <c r="C23" i="25" a="1"/>
  <c r="C23" i="25" s="1"/>
  <c r="C39" i="25" a="1"/>
  <c r="C39" i="25" s="1"/>
  <c r="I49" i="25" a="1"/>
  <c r="I49" i="25" s="1"/>
  <c r="E53" i="25" a="1"/>
  <c r="E53" i="25" s="1"/>
  <c r="I56" i="25" a="1"/>
  <c r="I56" i="25" s="1"/>
  <c r="E61" i="25" a="1"/>
  <c r="E61" i="25" s="1"/>
  <c r="I64" i="25" a="1"/>
  <c r="I64" i="25" s="1"/>
  <c r="E69" i="25" a="1"/>
  <c r="E69" i="25" s="1"/>
  <c r="I72" i="25" a="1"/>
  <c r="I72" i="25" s="1"/>
  <c r="E77" i="25" a="1"/>
  <c r="E77" i="25" s="1"/>
  <c r="I80" i="25" a="1"/>
  <c r="I80" i="25" s="1"/>
  <c r="C85" i="25" a="1"/>
  <c r="C85" i="25" s="1"/>
  <c r="I87" i="25" a="1"/>
  <c r="I87" i="25" s="1"/>
  <c r="F90" i="25" a="1"/>
  <c r="F90" i="25" s="1"/>
  <c r="E92" i="25" a="1"/>
  <c r="E92" i="25" s="1"/>
  <c r="H94" i="25" a="1"/>
  <c r="H94" i="25" s="1"/>
  <c r="G96" i="25" a="1"/>
  <c r="G96" i="25" s="1"/>
  <c r="F98" i="25" a="1"/>
  <c r="F98" i="25" s="1"/>
  <c r="E100" i="25" a="1"/>
  <c r="E100" i="25" s="1"/>
  <c r="H102" i="25" a="1"/>
  <c r="H102" i="25" s="1"/>
  <c r="G104" i="25" a="1"/>
  <c r="G104" i="25" s="1"/>
  <c r="F106" i="25" a="1"/>
  <c r="F106" i="25" s="1"/>
  <c r="E108" i="25" a="1"/>
  <c r="E108" i="25" s="1"/>
  <c r="H110" i="25" a="1"/>
  <c r="H110" i="25" s="1"/>
  <c r="I112" i="25" a="1"/>
  <c r="I112" i="25" s="1"/>
  <c r="H114" i="25" a="1"/>
  <c r="H114" i="25" s="1"/>
  <c r="G116" i="25" a="1"/>
  <c r="G116" i="25" s="1"/>
  <c r="B119" i="25" a="1"/>
  <c r="B119" i="25" s="1"/>
  <c r="I120" i="25" a="1"/>
  <c r="I120" i="25" s="1"/>
  <c r="H122" i="25" a="1"/>
  <c r="H122" i="25" s="1"/>
  <c r="F124" i="25" a="1"/>
  <c r="F124" i="25" s="1"/>
  <c r="H126" i="25" a="1"/>
  <c r="H126" i="25" s="1"/>
  <c r="B129" i="25" a="1"/>
  <c r="B129" i="25" s="1"/>
  <c r="H130" i="25" a="1"/>
  <c r="H130" i="25" s="1"/>
  <c r="B133" i="25" a="1"/>
  <c r="B133" i="25" s="1"/>
  <c r="H134" i="25" a="1"/>
  <c r="H134" i="25" s="1"/>
  <c r="B137" i="25" a="1"/>
  <c r="B137" i="25" s="1"/>
  <c r="I138" i="25" a="1"/>
  <c r="I138" i="25" s="1"/>
  <c r="H140" i="25" a="1"/>
  <c r="H140" i="25" s="1"/>
  <c r="G142" i="25" a="1"/>
  <c r="G142" i="25" s="1"/>
  <c r="B145" i="25" a="1"/>
  <c r="B145" i="25" s="1"/>
  <c r="I146" i="25" a="1"/>
  <c r="I146" i="25" s="1"/>
  <c r="H148" i="25" a="1"/>
  <c r="H148" i="25" s="1"/>
  <c r="G150" i="25" a="1"/>
  <c r="G150" i="25" s="1"/>
  <c r="F152" i="25" a="1"/>
  <c r="F152" i="25" s="1"/>
  <c r="D154" i="25" a="1"/>
  <c r="D154" i="25" s="1"/>
  <c r="F156" i="25" a="1"/>
  <c r="F156" i="25" s="1"/>
  <c r="E158" i="25" a="1"/>
  <c r="E158" i="25" s="1"/>
  <c r="D160" i="25" a="1"/>
  <c r="D160" i="25" s="1"/>
  <c r="C162" i="25" a="1"/>
  <c r="C162" i="25" s="1"/>
  <c r="I163" i="25" a="1"/>
  <c r="I163" i="25" s="1"/>
  <c r="H165" i="25" a="1"/>
  <c r="H165" i="25" s="1"/>
  <c r="G167" i="25" a="1"/>
  <c r="G167" i="25" s="1"/>
  <c r="E169" i="25" a="1"/>
  <c r="E169" i="25" s="1"/>
  <c r="C171" i="25" a="1"/>
  <c r="C171" i="25" s="1"/>
  <c r="F173" i="25" a="1"/>
  <c r="F173" i="25" s="1"/>
  <c r="E175" i="25" a="1"/>
  <c r="E175" i="25" s="1"/>
  <c r="C177" i="25" a="1"/>
  <c r="C177" i="25" s="1"/>
  <c r="B179" i="25" a="1"/>
  <c r="B179" i="25" s="1"/>
  <c r="H180" i="25" a="1"/>
  <c r="H180" i="25" s="1"/>
  <c r="G182" i="25" a="1"/>
  <c r="G182" i="25" s="1"/>
  <c r="F184" i="25" a="1"/>
  <c r="F184" i="25" s="1"/>
  <c r="D186" i="25" a="1"/>
  <c r="D186" i="25" s="1"/>
  <c r="F188" i="25" a="1"/>
  <c r="F188" i="25" s="1"/>
  <c r="E190" i="25" a="1"/>
  <c r="E190" i="25" s="1"/>
  <c r="D192" i="25" a="1"/>
  <c r="D192" i="25" s="1"/>
  <c r="C194" i="25" a="1"/>
  <c r="C194" i="25" s="1"/>
  <c r="I195" i="25" a="1"/>
  <c r="I195" i="25" s="1"/>
  <c r="H197" i="25" a="1"/>
  <c r="H197" i="25" s="1"/>
  <c r="G199" i="25" a="1"/>
  <c r="G199" i="25" s="1"/>
  <c r="C201" i="25" a="1"/>
  <c r="C201" i="25" s="1"/>
  <c r="H202" i="25" a="1"/>
  <c r="H202" i="25" s="1"/>
  <c r="A113" i="25" a="1"/>
  <c r="A113" i="25" s="1"/>
  <c r="A448" i="25" a="1"/>
  <c r="A448" i="25" s="1"/>
  <c r="B29" i="25" a="1"/>
  <c r="B29" i="25" s="1"/>
  <c r="F43" i="25" a="1"/>
  <c r="F43" i="25" s="1"/>
  <c r="H53" i="25" a="1"/>
  <c r="H53" i="25" s="1"/>
  <c r="G62" i="25" a="1"/>
  <c r="G62" i="25" s="1"/>
  <c r="H69" i="25" a="1"/>
  <c r="H69" i="25" s="1"/>
  <c r="G78" i="25" a="1"/>
  <c r="G78" i="25" s="1"/>
  <c r="C87" i="25" a="1"/>
  <c r="C87" i="25" s="1"/>
  <c r="G90" i="25" a="1"/>
  <c r="G90" i="25" s="1"/>
  <c r="E94" i="25" a="1"/>
  <c r="E94" i="25" s="1"/>
  <c r="C98" i="25" a="1"/>
  <c r="C98" i="25" s="1"/>
  <c r="I101" i="25" a="1"/>
  <c r="I101" i="25" s="1"/>
  <c r="G106" i="25" a="1"/>
  <c r="G106" i="25" s="1"/>
  <c r="E110" i="25" a="1"/>
  <c r="E110" i="25" s="1"/>
  <c r="I113" i="25" a="1"/>
  <c r="I113" i="25" s="1"/>
  <c r="A278" i="25" a="1"/>
  <c r="A278" i="25" s="1"/>
  <c r="A406" i="25" a="1"/>
  <c r="A406" i="25" s="1"/>
  <c r="A502" i="25" a="1"/>
  <c r="A502" i="25" s="1"/>
  <c r="G25" i="25" a="1"/>
  <c r="G25" i="25" s="1"/>
  <c r="C40" i="25" a="1"/>
  <c r="C40" i="25" s="1"/>
  <c r="B52" i="25" a="1"/>
  <c r="B52" i="25" s="1"/>
  <c r="I60" i="25" a="1"/>
  <c r="I60" i="25" s="1"/>
  <c r="B68" i="25" a="1"/>
  <c r="B68" i="25" s="1"/>
  <c r="I76" i="25" a="1"/>
  <c r="I76" i="25" s="1"/>
  <c r="I83" i="25" a="1"/>
  <c r="I83" i="25" s="1"/>
  <c r="B89" i="25" a="1"/>
  <c r="B89" i="25" s="1"/>
  <c r="G92" i="25" a="1"/>
  <c r="G92" i="25" s="1"/>
  <c r="E96" i="25" a="1"/>
  <c r="E96" i="25" s="1"/>
  <c r="C100" i="25" a="1"/>
  <c r="C100" i="25" s="1"/>
  <c r="I103" i="25" a="1"/>
  <c r="I103" i="25" s="1"/>
  <c r="G108" i="25" a="1"/>
  <c r="G108" i="25" s="1"/>
  <c r="D112" i="25" a="1"/>
  <c r="D112" i="25" s="1"/>
  <c r="I115" i="25" a="1"/>
  <c r="I115" i="25" s="1"/>
  <c r="G119" i="25" a="1"/>
  <c r="G119" i="25" s="1"/>
  <c r="D125" i="25" a="1"/>
  <c r="D125" i="25" s="1"/>
  <c r="A395" i="25" a="1"/>
  <c r="A395" i="25" s="1"/>
  <c r="E20" i="25" a="1"/>
  <c r="E20" i="25" s="1"/>
  <c r="E34" i="25" a="1"/>
  <c r="E34" i="25" s="1"/>
  <c r="I48" i="25" a="1"/>
  <c r="I48" i="25" s="1"/>
  <c r="C58" i="25" a="1"/>
  <c r="C58" i="25" s="1"/>
  <c r="D65" i="25" a="1"/>
  <c r="D65" i="25" s="1"/>
  <c r="C74" i="25" a="1"/>
  <c r="C74" i="25" s="1"/>
  <c r="D81" i="25" a="1"/>
  <c r="D81" i="25" s="1"/>
  <c r="G87" i="25" a="1"/>
  <c r="G87" i="25" s="1"/>
  <c r="C91" i="25" a="1"/>
  <c r="C91" i="25" s="1"/>
  <c r="I94" i="25" a="1"/>
  <c r="I94" i="25" s="1"/>
  <c r="G99" i="25" a="1"/>
  <c r="G99" i="25" s="1"/>
  <c r="E103" i="25" a="1"/>
  <c r="E103" i="25" s="1"/>
  <c r="C107" i="25" a="1"/>
  <c r="C107" i="25" s="1"/>
  <c r="G111" i="25" a="1"/>
  <c r="G111" i="25" s="1"/>
  <c r="D116" i="25" a="1"/>
  <c r="D116" i="25" s="1"/>
  <c r="B120" i="25" a="1"/>
  <c r="B120" i="25" s="1"/>
  <c r="H123" i="25" a="1"/>
  <c r="H123" i="25" s="1"/>
  <c r="A306" i="25" a="1"/>
  <c r="A306" i="25" s="1"/>
  <c r="D38" i="25" a="1"/>
  <c r="D38" i="25" s="1"/>
  <c r="F72" i="25" a="1"/>
  <c r="F72" i="25" s="1"/>
  <c r="B94" i="25" a="1"/>
  <c r="B94" i="25" s="1"/>
  <c r="G112" i="25" a="1"/>
  <c r="G112" i="25" s="1"/>
  <c r="B122" i="25" a="1"/>
  <c r="B122" i="25" s="1"/>
  <c r="I127" i="25" a="1"/>
  <c r="I127" i="25" s="1"/>
  <c r="E132" i="25" a="1"/>
  <c r="E132" i="25" s="1"/>
  <c r="I135" i="25" a="1"/>
  <c r="I135" i="25" s="1"/>
  <c r="G139" i="25" a="1"/>
  <c r="G139" i="25" s="1"/>
  <c r="D144" i="25" a="1"/>
  <c r="D144" i="25" s="1"/>
  <c r="C148" i="25" a="1"/>
  <c r="C148" i="25" s="1"/>
  <c r="I151" i="25" a="1"/>
  <c r="I151" i="25" s="1"/>
  <c r="D156" i="25" a="1"/>
  <c r="D156" i="25" s="1"/>
  <c r="B160" i="25" a="1"/>
  <c r="B160" i="25" s="1"/>
  <c r="G163" i="25" a="1"/>
  <c r="G163" i="25" s="1"/>
  <c r="C169" i="25" a="1"/>
  <c r="C169" i="25" s="1"/>
  <c r="H172" i="25" a="1"/>
  <c r="H172" i="25" s="1"/>
  <c r="E177" i="25" a="1"/>
  <c r="E177" i="25" s="1"/>
  <c r="I181" i="25" a="1"/>
  <c r="I181" i="25" s="1"/>
  <c r="H184" i="25" a="1"/>
  <c r="H184" i="25" s="1"/>
  <c r="D187" i="25" a="1"/>
  <c r="D187" i="25" s="1"/>
  <c r="H189" i="25" a="1"/>
  <c r="H189" i="25" s="1"/>
  <c r="E193" i="25" a="1"/>
  <c r="E193" i="25" s="1"/>
  <c r="H195" i="25" a="1"/>
  <c r="H195" i="25" s="1"/>
  <c r="E198" i="25" a="1"/>
  <c r="E198" i="25" s="1"/>
  <c r="C202" i="25" a="1"/>
  <c r="C202" i="25" s="1"/>
  <c r="G204" i="25" a="1"/>
  <c r="G204" i="25" s="1"/>
  <c r="G206" i="25" a="1"/>
  <c r="G206" i="25" s="1"/>
  <c r="G208" i="25" a="1"/>
  <c r="G208" i="25" s="1"/>
  <c r="G210" i="25" a="1"/>
  <c r="G210" i="25" s="1"/>
  <c r="G212" i="25" a="1"/>
  <c r="G212" i="25" s="1"/>
  <c r="G214" i="25" a="1"/>
  <c r="G214" i="25" s="1"/>
  <c r="G216" i="25" a="1"/>
  <c r="G216" i="25" s="1"/>
  <c r="G218" i="25" a="1"/>
  <c r="G218" i="25" s="1"/>
  <c r="I160" i="25" a="1"/>
  <c r="I160" i="25" s="1"/>
  <c r="B170" i="25" a="1"/>
  <c r="B170" i="25" s="1"/>
  <c r="D179" i="25" a="1"/>
  <c r="D179" i="25" s="1"/>
  <c r="F185" i="25" a="1"/>
  <c r="F185" i="25" s="1"/>
  <c r="B191" i="25" a="1"/>
  <c r="B191" i="25" s="1"/>
  <c r="F196" i="25" a="1"/>
  <c r="F196" i="25" s="1"/>
  <c r="G202" i="25" a="1"/>
  <c r="G202" i="25" s="1"/>
  <c r="F207" i="25" a="1"/>
  <c r="F207" i="25" s="1"/>
  <c r="F211" i="25" a="1"/>
  <c r="F211" i="25" s="1"/>
  <c r="F215" i="25" a="1"/>
  <c r="F215" i="25" s="1"/>
  <c r="F219" i="25" a="1"/>
  <c r="F219" i="25" s="1"/>
  <c r="F221" i="25" a="1"/>
  <c r="F221" i="25" s="1"/>
  <c r="F223" i="25" a="1"/>
  <c r="F223" i="25" s="1"/>
  <c r="E27" i="25" a="1"/>
  <c r="E27" i="25" s="1"/>
  <c r="C67" i="25" a="1"/>
  <c r="C67" i="25" s="1"/>
  <c r="D91" i="25" a="1"/>
  <c r="D91" i="25" s="1"/>
  <c r="D106" i="25" a="1"/>
  <c r="D106" i="25" s="1"/>
  <c r="F120" i="25" a="1"/>
  <c r="F120" i="25" s="1"/>
  <c r="D128" i="25" a="1"/>
  <c r="D128" i="25" s="1"/>
  <c r="H131" i="25" a="1"/>
  <c r="H131" i="25" s="1"/>
  <c r="D136" i="25" a="1"/>
  <c r="D136" i="25" s="1"/>
  <c r="B140" i="25" a="1"/>
  <c r="B140" i="25" s="1"/>
  <c r="G143" i="25" a="1"/>
  <c r="G143" i="25" s="1"/>
  <c r="F148" i="25" a="1"/>
  <c r="F148" i="25" s="1"/>
  <c r="D152" i="25" a="1"/>
  <c r="D152" i="25" s="1"/>
  <c r="G155" i="25" a="1"/>
  <c r="G155" i="25" s="1"/>
  <c r="F159" i="25" a="1"/>
  <c r="F159" i="25" s="1"/>
  <c r="C163" i="25" a="1"/>
  <c r="C163" i="25" s="1"/>
  <c r="H166" i="25" a="1"/>
  <c r="H166" i="25" s="1"/>
  <c r="C172" i="25" a="1"/>
  <c r="C172" i="25" s="1"/>
  <c r="I175" i="25" a="1"/>
  <c r="I175" i="25" s="1"/>
  <c r="F180" i="25" a="1"/>
  <c r="F180" i="25" s="1"/>
  <c r="I183" i="25" a="1"/>
  <c r="I183" i="25" s="1"/>
  <c r="H186" i="25" a="1"/>
  <c r="H186" i="25" s="1"/>
  <c r="D189" i="25" a="1"/>
  <c r="D189" i="25" s="1"/>
  <c r="G191" i="25" a="1"/>
  <c r="G191" i="25" s="1"/>
  <c r="D194" i="25" a="1"/>
  <c r="D194" i="25" s="1"/>
  <c r="C197" i="25" a="1"/>
  <c r="C197" i="25" s="1"/>
  <c r="H199" i="25" a="1"/>
  <c r="H199" i="25" s="1"/>
  <c r="D202" i="25" a="1"/>
  <c r="D202" i="25" s="1"/>
  <c r="E204" i="25" a="1"/>
  <c r="E204" i="25" s="1"/>
  <c r="B206" i="25" a="1"/>
  <c r="B206" i="25" s="1"/>
  <c r="G207" i="25" a="1"/>
  <c r="G207" i="25" s="1"/>
  <c r="C209" i="25" a="1"/>
  <c r="C209" i="25" s="1"/>
  <c r="H210" i="25" a="1"/>
  <c r="H210" i="25" s="1"/>
  <c r="E212" i="25" a="1"/>
  <c r="E212" i="25" s="1"/>
  <c r="B214" i="25" a="1"/>
  <c r="B214" i="25" s="1"/>
  <c r="G215" i="25" a="1"/>
  <c r="G215" i="25" s="1"/>
  <c r="C217" i="25" a="1"/>
  <c r="C217" i="25" s="1"/>
  <c r="H218" i="25" a="1"/>
  <c r="H218" i="25" s="1"/>
  <c r="E220" i="25" a="1"/>
  <c r="E220" i="25" s="1"/>
  <c r="B222" i="25" a="1"/>
  <c r="B222" i="25" s="1"/>
  <c r="A221" i="25" a="1"/>
  <c r="A221" i="25" s="1"/>
  <c r="H70" i="25" a="1"/>
  <c r="H70" i="25" s="1"/>
  <c r="F115" i="25" a="1"/>
  <c r="F115" i="25" s="1"/>
  <c r="D132" i="25" a="1"/>
  <c r="D132" i="25" s="1"/>
  <c r="F139" i="25" a="1"/>
  <c r="F139" i="25" s="1"/>
  <c r="B147" i="25" a="1"/>
  <c r="B147" i="25" s="1"/>
  <c r="C158" i="25" a="1"/>
  <c r="C158" i="25" s="1"/>
  <c r="D167" i="25" a="1"/>
  <c r="D167" i="25" s="1"/>
  <c r="F174" i="25" a="1"/>
  <c r="F174" i="25" s="1"/>
  <c r="G181" i="25" a="1"/>
  <c r="G181" i="25" s="1"/>
  <c r="E186" i="25" a="1"/>
  <c r="E186" i="25" s="1"/>
  <c r="F191" i="25" a="1"/>
  <c r="F191" i="25" s="1"/>
  <c r="F197" i="25" a="1"/>
  <c r="F197" i="25" s="1"/>
  <c r="C204" i="25" a="1"/>
  <c r="C204" i="25" s="1"/>
  <c r="B209" i="25" a="1"/>
  <c r="B209" i="25" s="1"/>
  <c r="E215" i="25" a="1"/>
  <c r="E215" i="25" s="1"/>
  <c r="C220" i="25" a="1"/>
  <c r="C220" i="25" s="1"/>
  <c r="D224" i="25" a="1"/>
  <c r="D224" i="25" s="1"/>
  <c r="D226" i="25" a="1"/>
  <c r="D226" i="25" s="1"/>
  <c r="D228" i="25" a="1"/>
  <c r="D228" i="25" s="1"/>
  <c r="D230" i="25" a="1"/>
  <c r="D230" i="25" s="1"/>
  <c r="D232" i="25" a="1"/>
  <c r="D232" i="25" s="1"/>
  <c r="D234" i="25" a="1"/>
  <c r="D234" i="25" s="1"/>
  <c r="D236" i="25" a="1"/>
  <c r="D236" i="25" s="1"/>
  <c r="D238" i="25" a="1"/>
  <c r="D238" i="25" s="1"/>
  <c r="D240" i="25" a="1"/>
  <c r="D240" i="25" s="1"/>
  <c r="D242" i="25" a="1"/>
  <c r="D242" i="25" s="1"/>
  <c r="D244" i="25" a="1"/>
  <c r="D244" i="25" s="1"/>
  <c r="D246" i="25" a="1"/>
  <c r="D246" i="25" s="1"/>
  <c r="D248" i="25" a="1"/>
  <c r="D248" i="25" s="1"/>
  <c r="D250" i="25" a="1"/>
  <c r="D250" i="25" s="1"/>
  <c r="D252" i="25" a="1"/>
  <c r="D252" i="25" s="1"/>
  <c r="D254" i="25" a="1"/>
  <c r="D254" i="25" s="1"/>
  <c r="D256" i="25" a="1"/>
  <c r="D256" i="25" s="1"/>
  <c r="D258" i="25" a="1"/>
  <c r="D258" i="25" s="1"/>
  <c r="D260" i="25" a="1"/>
  <c r="D260" i="25" s="1"/>
  <c r="D262" i="25" a="1"/>
  <c r="D262" i="25" s="1"/>
  <c r="D264" i="25" a="1"/>
  <c r="D264" i="25" s="1"/>
  <c r="D266" i="25" a="1"/>
  <c r="D266" i="25" s="1"/>
  <c r="D268" i="25" a="1"/>
  <c r="D268" i="25" s="1"/>
  <c r="D270" i="25" a="1"/>
  <c r="D270" i="25" s="1"/>
  <c r="D272" i="25" a="1"/>
  <c r="D272" i="25" s="1"/>
  <c r="D274" i="25" a="1"/>
  <c r="D274" i="25" s="1"/>
  <c r="D276" i="25" a="1"/>
  <c r="D276" i="25" s="1"/>
  <c r="D278" i="25" a="1"/>
  <c r="D278" i="25" s="1"/>
  <c r="H280" i="25" a="1"/>
  <c r="H280" i="25" s="1"/>
  <c r="H282" i="25" a="1"/>
  <c r="H282" i="25" s="1"/>
  <c r="H284" i="25" a="1"/>
  <c r="H284" i="25" s="1"/>
  <c r="H286" i="25" a="1"/>
  <c r="H286" i="25" s="1"/>
  <c r="H288" i="25" a="1"/>
  <c r="H288" i="25" s="1"/>
  <c r="H290" i="25" a="1"/>
  <c r="H290" i="25" s="1"/>
  <c r="H292" i="25" a="1"/>
  <c r="H292" i="25" s="1"/>
  <c r="B17" i="25" a="1"/>
  <c r="B17" i="25" s="1"/>
  <c r="F103" i="25" a="1"/>
  <c r="F103" i="25" s="1"/>
  <c r="H124" i="25" a="1"/>
  <c r="H124" i="25" s="1"/>
  <c r="H132" i="25" a="1"/>
  <c r="H132" i="25" s="1"/>
  <c r="B142" i="25" a="1"/>
  <c r="B142" i="25" s="1"/>
  <c r="F149" i="25" a="1"/>
  <c r="F149" i="25" s="1"/>
  <c r="H156" i="25" a="1"/>
  <c r="H156" i="25" s="1"/>
  <c r="B166" i="25" a="1"/>
  <c r="B166" i="25" s="1"/>
  <c r="C175" i="25" a="1"/>
  <c r="C175" i="25" s="1"/>
  <c r="E183" i="25" a="1"/>
  <c r="E183" i="25" s="1"/>
  <c r="E189" i="25" a="1"/>
  <c r="E189" i="25" s="1"/>
  <c r="G196" i="25" a="1"/>
  <c r="G196" i="25" s="1"/>
  <c r="E201" i="25" a="1"/>
  <c r="E201" i="25" s="1"/>
  <c r="D205" i="25" a="1"/>
  <c r="D205" i="25" s="1"/>
  <c r="D209" i="25" a="1"/>
  <c r="D209" i="25" s="1"/>
  <c r="D213" i="25" a="1"/>
  <c r="D213" i="25" s="1"/>
  <c r="D217" i="25" a="1"/>
  <c r="D217" i="25" s="1"/>
  <c r="D221" i="25" a="1"/>
  <c r="D221" i="25" s="1"/>
  <c r="E224" i="25" a="1"/>
  <c r="E224" i="25" s="1"/>
  <c r="B226" i="25" a="1"/>
  <c r="B226" i="25" s="1"/>
  <c r="G227" i="25" a="1"/>
  <c r="G227" i="25" s="1"/>
  <c r="C229" i="25" a="1"/>
  <c r="C229" i="25" s="1"/>
  <c r="H230" i="25" a="1"/>
  <c r="H230" i="25" s="1"/>
  <c r="E232" i="25" a="1"/>
  <c r="E232" i="25" s="1"/>
  <c r="B234" i="25" a="1"/>
  <c r="B234" i="25" s="1"/>
  <c r="G235" i="25" a="1"/>
  <c r="G235" i="25" s="1"/>
  <c r="C237" i="25" a="1"/>
  <c r="C237" i="25" s="1"/>
  <c r="H238" i="25" a="1"/>
  <c r="H238" i="25" s="1"/>
  <c r="E240" i="25" a="1"/>
  <c r="E240" i="25" s="1"/>
  <c r="B242" i="25" a="1"/>
  <c r="B242" i="25" s="1"/>
  <c r="G243" i="25" a="1"/>
  <c r="G243" i="25" s="1"/>
  <c r="C245" i="25" a="1"/>
  <c r="C245" i="25" s="1"/>
  <c r="H246" i="25" a="1"/>
  <c r="H246" i="25" s="1"/>
  <c r="E248" i="25" a="1"/>
  <c r="E248" i="25" s="1"/>
  <c r="B250" i="25" a="1"/>
  <c r="B250" i="25" s="1"/>
  <c r="G251" i="25" a="1"/>
  <c r="G251" i="25" s="1"/>
  <c r="C253" i="25" a="1"/>
  <c r="C253" i="25" s="1"/>
  <c r="H254" i="25" a="1"/>
  <c r="H254" i="25" s="1"/>
  <c r="E256" i="25" a="1"/>
  <c r="E256" i="25" s="1"/>
  <c r="B258" i="25" a="1"/>
  <c r="B258" i="25" s="1"/>
  <c r="G259" i="25" a="1"/>
  <c r="G259" i="25" s="1"/>
  <c r="C261" i="25" a="1"/>
  <c r="C261" i="25" s="1"/>
  <c r="H262" i="25" a="1"/>
  <c r="H262" i="25" s="1"/>
  <c r="E264" i="25" a="1"/>
  <c r="E264" i="25" s="1"/>
  <c r="B266" i="25" a="1"/>
  <c r="B266" i="25" s="1"/>
  <c r="G267" i="25" a="1"/>
  <c r="G267" i="25" s="1"/>
  <c r="C269" i="25" a="1"/>
  <c r="C269" i="25" s="1"/>
  <c r="H270" i="25" a="1"/>
  <c r="H270" i="25" s="1"/>
  <c r="E272" i="25" a="1"/>
  <c r="E272" i="25" s="1"/>
  <c r="B274" i="25" a="1"/>
  <c r="B274" i="25" s="1"/>
  <c r="G275" i="25" a="1"/>
  <c r="G275" i="25" s="1"/>
  <c r="C277" i="25" a="1"/>
  <c r="C277" i="25" s="1"/>
  <c r="H278" i="25" a="1"/>
  <c r="H278" i="25" s="1"/>
  <c r="E280" i="25" a="1"/>
  <c r="E280" i="25" s="1"/>
  <c r="E282" i="25" a="1"/>
  <c r="E282" i="25" s="1"/>
  <c r="E284" i="25" a="1"/>
  <c r="E284" i="25" s="1"/>
  <c r="E286" i="25" a="1"/>
  <c r="E286" i="25" s="1"/>
  <c r="E288" i="25" a="1"/>
  <c r="E288" i="25" s="1"/>
  <c r="E290" i="25" a="1"/>
  <c r="E290" i="25" s="1"/>
  <c r="E292" i="25" a="1"/>
  <c r="E292" i="25" s="1"/>
  <c r="E294" i="25" a="1"/>
  <c r="E294" i="25" s="1"/>
  <c r="E296" i="25" a="1"/>
  <c r="E296" i="25" s="1"/>
  <c r="E298" i="25" a="1"/>
  <c r="E298" i="25" s="1"/>
  <c r="E300" i="25" a="1"/>
  <c r="E300" i="25" s="1"/>
  <c r="E302" i="25" a="1"/>
  <c r="E302" i="25" s="1"/>
  <c r="E304" i="25" a="1"/>
  <c r="E304" i="25" s="1"/>
  <c r="H162" i="25" a="1"/>
  <c r="H162" i="25" s="1"/>
  <c r="H171" i="25" a="1"/>
  <c r="H171" i="25" s="1"/>
  <c r="B181" i="25" a="1"/>
  <c r="B181" i="25" s="1"/>
  <c r="F186" i="25" a="1"/>
  <c r="F186" i="25" s="1"/>
  <c r="H192" i="25" a="1"/>
  <c r="H192" i="25" s="1"/>
  <c r="G197" i="25" a="1"/>
  <c r="G197" i="25" s="1"/>
  <c r="D204" i="25" a="1"/>
  <c r="D204" i="25" s="1"/>
  <c r="D208" i="25" a="1"/>
  <c r="D208" i="25" s="1"/>
  <c r="D212" i="25" a="1"/>
  <c r="D212" i="25" s="1"/>
  <c r="D216" i="25" a="1"/>
  <c r="D216" i="25" s="1"/>
  <c r="I219" i="25" a="1"/>
  <c r="I219" i="25" s="1"/>
  <c r="I221" i="25" a="1"/>
  <c r="I221" i="25" s="1"/>
  <c r="A340" i="25" a="1"/>
  <c r="A340" i="25" s="1"/>
  <c r="I41" i="25" a="1"/>
  <c r="I41" i="25" s="1"/>
  <c r="D74" i="25" a="1"/>
  <c r="D74" i="25" s="1"/>
  <c r="B95" i="25" a="1"/>
  <c r="B95" i="25" s="1"/>
  <c r="B110" i="25" a="1"/>
  <c r="B110" i="25" s="1"/>
  <c r="E122" i="25" a="1"/>
  <c r="E122" i="25" s="1"/>
  <c r="C129" i="25" a="1"/>
  <c r="C129" i="25" s="1"/>
  <c r="G132" i="25" a="1"/>
  <c r="G132" i="25" s="1"/>
  <c r="C137" i="25" a="1"/>
  <c r="C137" i="25" s="1"/>
  <c r="I140" i="25" a="1"/>
  <c r="I140" i="25" s="1"/>
  <c r="G144" i="25" a="1"/>
  <c r="G144" i="25" s="1"/>
  <c r="E149" i="25" a="1"/>
  <c r="E149" i="25" s="1"/>
  <c r="B153" i="25" a="1"/>
  <c r="B153" i="25" s="1"/>
  <c r="G156" i="25" a="1"/>
  <c r="G156" i="25" s="1"/>
  <c r="E160" i="25" a="1"/>
  <c r="E160" i="25" s="1"/>
  <c r="B164" i="25" a="1"/>
  <c r="B164" i="25" s="1"/>
  <c r="H167" i="25" a="1"/>
  <c r="H167" i="25" s="1"/>
  <c r="C173" i="25" a="1"/>
  <c r="C173" i="25" s="1"/>
  <c r="H176" i="25" a="1"/>
  <c r="H176" i="25" s="1"/>
  <c r="E181" i="25" a="1"/>
  <c r="E181" i="25" s="1"/>
  <c r="E184" i="25" a="1"/>
  <c r="E184" i="25" s="1"/>
  <c r="E187" i="25" a="1"/>
  <c r="E187" i="25" s="1"/>
  <c r="I189" i="25" a="1"/>
  <c r="I189" i="25" s="1"/>
  <c r="E192" i="25" a="1"/>
  <c r="E192" i="25" s="1"/>
  <c r="H194" i="25" a="1"/>
  <c r="H194" i="25" s="1"/>
  <c r="I197" i="25" a="1"/>
  <c r="I197" i="25" s="1"/>
  <c r="C200" i="25" a="1"/>
  <c r="C200" i="25" s="1"/>
  <c r="I202" i="25" a="1"/>
  <c r="I202" i="25" s="1"/>
  <c r="H204" i="25" a="1"/>
  <c r="H204" i="25" s="1"/>
  <c r="E206" i="25" a="1"/>
  <c r="E206" i="25" s="1"/>
  <c r="B208" i="25" a="1"/>
  <c r="B208" i="25" s="1"/>
  <c r="G209" i="25" a="1"/>
  <c r="G209" i="25" s="1"/>
  <c r="C211" i="25" a="1"/>
  <c r="C211" i="25" s="1"/>
  <c r="H212" i="25" a="1"/>
  <c r="H212" i="25" s="1"/>
  <c r="E214" i="25" a="1"/>
  <c r="E214" i="25" s="1"/>
  <c r="B216" i="25" a="1"/>
  <c r="B216" i="25" s="1"/>
  <c r="G217" i="25" a="1"/>
  <c r="G217" i="25" s="1"/>
  <c r="C219" i="25" a="1"/>
  <c r="C219" i="25" s="1"/>
  <c r="H220" i="25" a="1"/>
  <c r="H220" i="25" s="1"/>
  <c r="E222" i="25" a="1"/>
  <c r="E222" i="25" s="1"/>
  <c r="A478" i="25" a="1"/>
  <c r="A478" i="25" s="1"/>
  <c r="C93" i="25" a="1"/>
  <c r="C93" i="25" s="1"/>
  <c r="I126" i="25" a="1"/>
  <c r="I126" i="25" s="1"/>
  <c r="B134" i="25" a="1"/>
  <c r="B134" i="25" s="1"/>
  <c r="E141" i="25" a="1"/>
  <c r="E141" i="25" s="1"/>
  <c r="I148" i="25" a="1"/>
  <c r="I148" i="25" s="1"/>
  <c r="I159" i="25" a="1"/>
  <c r="I159" i="25" s="1"/>
  <c r="B169" i="25" a="1"/>
  <c r="B169" i="25" s="1"/>
  <c r="E176" i="25" a="1"/>
  <c r="E176" i="25" s="1"/>
  <c r="I182" i="25" a="1"/>
  <c r="I182" i="25" s="1"/>
  <c r="G187" i="25" a="1"/>
  <c r="G187" i="25" s="1"/>
  <c r="I193" i="25" a="1"/>
  <c r="I193" i="25" s="1"/>
  <c r="H198" i="25" a="1"/>
  <c r="H198" i="25" s="1"/>
  <c r="B205" i="25" a="1"/>
  <c r="B205" i="25" s="1"/>
  <c r="E211" i="25" a="1"/>
  <c r="E211" i="25" s="1"/>
  <c r="C216" i="25" a="1"/>
  <c r="C216" i="25" s="1"/>
  <c r="B221" i="25" a="1"/>
  <c r="B221" i="25" s="1"/>
  <c r="G224" i="25" a="1"/>
  <c r="G224" i="25" s="1"/>
  <c r="G226" i="25" a="1"/>
  <c r="G226" i="25" s="1"/>
  <c r="G228" i="25" a="1"/>
  <c r="G228" i="25" s="1"/>
  <c r="G230" i="25" a="1"/>
  <c r="G230" i="25" s="1"/>
  <c r="G232" i="25" a="1"/>
  <c r="G232" i="25" s="1"/>
  <c r="G234" i="25" a="1"/>
  <c r="G234" i="25" s="1"/>
  <c r="G236" i="25" a="1"/>
  <c r="G236" i="25" s="1"/>
  <c r="G238" i="25" a="1"/>
  <c r="G238" i="25" s="1"/>
  <c r="G240" i="25" a="1"/>
  <c r="G240" i="25" s="1"/>
  <c r="G242" i="25" a="1"/>
  <c r="G242" i="25" s="1"/>
  <c r="G244" i="25" a="1"/>
  <c r="G244" i="25" s="1"/>
  <c r="G246" i="25" a="1"/>
  <c r="G246" i="25" s="1"/>
  <c r="G248" i="25" a="1"/>
  <c r="G248" i="25" s="1"/>
  <c r="G250" i="25" a="1"/>
  <c r="G250" i="25" s="1"/>
  <c r="G252" i="25" a="1"/>
  <c r="G252" i="25" s="1"/>
  <c r="G254" i="25" a="1"/>
  <c r="G254" i="25" s="1"/>
  <c r="G256" i="25" a="1"/>
  <c r="G256" i="25" s="1"/>
  <c r="G258" i="25" a="1"/>
  <c r="G258" i="25" s="1"/>
  <c r="G260" i="25" a="1"/>
  <c r="G260" i="25" s="1"/>
  <c r="G262" i="25" a="1"/>
  <c r="G262" i="25" s="1"/>
  <c r="G264" i="25" a="1"/>
  <c r="G264" i="25" s="1"/>
  <c r="G266" i="25" a="1"/>
  <c r="G266" i="25" s="1"/>
  <c r="G268" i="25" a="1"/>
  <c r="G268" i="25" s="1"/>
  <c r="G270" i="25" a="1"/>
  <c r="G270" i="25" s="1"/>
  <c r="G272" i="25" a="1"/>
  <c r="G272" i="25" s="1"/>
  <c r="G274" i="25" a="1"/>
  <c r="G274" i="25" s="1"/>
  <c r="G276" i="25" a="1"/>
  <c r="G276" i="25" s="1"/>
  <c r="G278" i="25" a="1"/>
  <c r="G278" i="25" s="1"/>
  <c r="C281" i="25" a="1"/>
  <c r="C281" i="25" s="1"/>
  <c r="C283" i="25" a="1"/>
  <c r="C283" i="25" s="1"/>
  <c r="C285" i="25" a="1"/>
  <c r="C285" i="25" s="1"/>
  <c r="C287" i="25" a="1"/>
  <c r="C287" i="25" s="1"/>
  <c r="C289" i="25" a="1"/>
  <c r="C289" i="25" s="1"/>
  <c r="C291" i="25" a="1"/>
  <c r="C291" i="25" s="1"/>
  <c r="C293" i="25" a="1"/>
  <c r="C293" i="25" s="1"/>
  <c r="B76" i="25" a="1"/>
  <c r="B76" i="25" s="1"/>
  <c r="I110" i="25" a="1"/>
  <c r="I110" i="25" s="1"/>
  <c r="E127" i="25" a="1"/>
  <c r="E127" i="25" s="1"/>
  <c r="E136" i="25" a="1"/>
  <c r="E136" i="25" s="1"/>
  <c r="H143" i="25" a="1"/>
  <c r="H143" i="25" s="1"/>
  <c r="E151" i="25" a="1"/>
  <c r="E151" i="25" s="1"/>
  <c r="G158" i="25" a="1"/>
  <c r="G158" i="25" s="1"/>
  <c r="I167" i="25" a="1"/>
  <c r="I167" i="25" s="1"/>
  <c r="I176" i="25" a="1"/>
  <c r="I176" i="25" s="1"/>
  <c r="G185" i="25" a="1"/>
  <c r="G185" i="25" s="1"/>
  <c r="G190" i="25" a="1"/>
  <c r="G190" i="25" s="1"/>
  <c r="B198" i="25" a="1"/>
  <c r="B198" i="25" s="1"/>
  <c r="F202" i="25" a="1"/>
  <c r="F202" i="25" s="1"/>
  <c r="I206" i="25" a="1"/>
  <c r="I206" i="25" s="1"/>
  <c r="I210" i="25" a="1"/>
  <c r="I210" i="25" s="1"/>
  <c r="I214" i="25" a="1"/>
  <c r="I214" i="25" s="1"/>
  <c r="I218" i="25" a="1"/>
  <c r="I218" i="25" s="1"/>
  <c r="I222" i="25" a="1"/>
  <c r="I222" i="25" s="1"/>
  <c r="H224" i="25" a="1"/>
  <c r="H224" i="25" s="1"/>
  <c r="E226" i="25" a="1"/>
  <c r="E226" i="25" s="1"/>
  <c r="B228" i="25" a="1"/>
  <c r="B228" i="25" s="1"/>
  <c r="G229" i="25" a="1"/>
  <c r="G229" i="25" s="1"/>
  <c r="C231" i="25" a="1"/>
  <c r="C231" i="25" s="1"/>
  <c r="H232" i="25" a="1"/>
  <c r="H232" i="25" s="1"/>
  <c r="E234" i="25" a="1"/>
  <c r="E234" i="25" s="1"/>
  <c r="B236" i="25" a="1"/>
  <c r="B236" i="25" s="1"/>
  <c r="G237" i="25" a="1"/>
  <c r="G237" i="25" s="1"/>
  <c r="C239" i="25" a="1"/>
  <c r="C239" i="25" s="1"/>
  <c r="H240" i="25" a="1"/>
  <c r="H240" i="25" s="1"/>
  <c r="E242" i="25" a="1"/>
  <c r="E242" i="25" s="1"/>
  <c r="B244" i="25" a="1"/>
  <c r="B244" i="25" s="1"/>
  <c r="G245" i="25" a="1"/>
  <c r="G245" i="25" s="1"/>
  <c r="C247" i="25" a="1"/>
  <c r="C247" i="25" s="1"/>
  <c r="H248" i="25" a="1"/>
  <c r="H248" i="25" s="1"/>
  <c r="E250" i="25" a="1"/>
  <c r="E250" i="25" s="1"/>
  <c r="B252" i="25" a="1"/>
  <c r="B252" i="25" s="1"/>
  <c r="G253" i="25" a="1"/>
  <c r="G253" i="25" s="1"/>
  <c r="C255" i="25" a="1"/>
  <c r="C255" i="25" s="1"/>
  <c r="H256" i="25" a="1"/>
  <c r="H256" i="25" s="1"/>
  <c r="E258" i="25" a="1"/>
  <c r="E258" i="25" s="1"/>
  <c r="B260" i="25" a="1"/>
  <c r="B260" i="25" s="1"/>
  <c r="G261" i="25" a="1"/>
  <c r="G261" i="25" s="1"/>
  <c r="C263" i="25" a="1"/>
  <c r="C263" i="25" s="1"/>
  <c r="H264" i="25" a="1"/>
  <c r="H264" i="25" s="1"/>
  <c r="E266" i="25" a="1"/>
  <c r="E266" i="25" s="1"/>
  <c r="B268" i="25" a="1"/>
  <c r="B268" i="25" s="1"/>
  <c r="G269" i="25" a="1"/>
  <c r="G269" i="25" s="1"/>
  <c r="C271" i="25" a="1"/>
  <c r="C271" i="25" s="1"/>
  <c r="H272" i="25" a="1"/>
  <c r="H272" i="25" s="1"/>
  <c r="E274" i="25" a="1"/>
  <c r="E274" i="25" s="1"/>
  <c r="B276" i="25" a="1"/>
  <c r="B276" i="25" s="1"/>
  <c r="G277" i="25" a="1"/>
  <c r="G277" i="25" s="1"/>
  <c r="C279" i="25" a="1"/>
  <c r="C279" i="25" s="1"/>
  <c r="D281" i="25" a="1"/>
  <c r="D281" i="25" s="1"/>
  <c r="D283" i="25" a="1"/>
  <c r="D283" i="25" s="1"/>
  <c r="D285" i="25" a="1"/>
  <c r="D285" i="25" s="1"/>
  <c r="D287" i="25" a="1"/>
  <c r="D287" i="25" s="1"/>
  <c r="D289" i="25" a="1"/>
  <c r="D289" i="25" s="1"/>
  <c r="D291" i="25" a="1"/>
  <c r="D291" i="25" s="1"/>
  <c r="D293" i="25" a="1"/>
  <c r="D293" i="25" s="1"/>
  <c r="D295" i="25" a="1"/>
  <c r="D295" i="25" s="1"/>
  <c r="D297" i="25" a="1"/>
  <c r="D297" i="25" s="1"/>
  <c r="D299" i="25" a="1"/>
  <c r="D299" i="25" s="1"/>
  <c r="D301" i="25" a="1"/>
  <c r="D301" i="25" s="1"/>
  <c r="D303" i="25" a="1"/>
  <c r="D303" i="25" s="1"/>
  <c r="D305" i="25" a="1"/>
  <c r="D305" i="25" s="1"/>
  <c r="D307" i="25" a="1"/>
  <c r="D307" i="25" s="1"/>
  <c r="D309" i="25" a="1"/>
  <c r="D309" i="25" s="1"/>
  <c r="D311" i="25" a="1"/>
  <c r="D311" i="25" s="1"/>
  <c r="D313" i="25" a="1"/>
  <c r="D313" i="25" s="1"/>
  <c r="B315" i="25" a="1"/>
  <c r="B315" i="25" s="1"/>
  <c r="G317" i="25" a="1"/>
  <c r="G317" i="25" s="1"/>
  <c r="H319" i="25" a="1"/>
  <c r="H319" i="25" s="1"/>
  <c r="C322" i="25" a="1"/>
  <c r="C322" i="25" s="1"/>
  <c r="E324" i="25" a="1"/>
  <c r="E324" i="25" s="1"/>
  <c r="F326" i="25" a="1"/>
  <c r="F326" i="25" s="1"/>
  <c r="D329" i="25" a="1"/>
  <c r="D329" i="25" s="1"/>
  <c r="B331" i="25" a="1"/>
  <c r="B331" i="25" s="1"/>
  <c r="G333" i="25" a="1"/>
  <c r="G333" i="25" s="1"/>
  <c r="H335" i="25" a="1"/>
  <c r="H335" i="25" s="1"/>
  <c r="C338" i="25" a="1"/>
  <c r="C338" i="25" s="1"/>
  <c r="E340" i="25" a="1"/>
  <c r="E340" i="25" s="1"/>
  <c r="E89" i="25" a="1"/>
  <c r="E89" i="25" s="1"/>
  <c r="G117" i="25" a="1"/>
  <c r="G117" i="25" s="1"/>
  <c r="F165" i="25" a="1"/>
  <c r="F165" i="25" s="1"/>
  <c r="H173" i="25" a="1"/>
  <c r="H173" i="25" s="1"/>
  <c r="F182" i="25" a="1"/>
  <c r="F182" i="25" s="1"/>
  <c r="H187" i="25" a="1"/>
  <c r="H187" i="25" s="1"/>
  <c r="B194" i="25" a="1"/>
  <c r="B194" i="25" s="1"/>
  <c r="I198" i="25" a="1"/>
  <c r="I198" i="25" s="1"/>
  <c r="F205" i="25" a="1"/>
  <c r="F205" i="25" s="1"/>
  <c r="F209" i="25" a="1"/>
  <c r="F209" i="25" s="1"/>
  <c r="F213" i="25" a="1"/>
  <c r="F213" i="25" s="1"/>
  <c r="F217" i="25" a="1"/>
  <c r="F217" i="25" s="1"/>
  <c r="D220" i="25" a="1"/>
  <c r="D220" i="25" s="1"/>
  <c r="D222" i="25" a="1"/>
  <c r="D222" i="25" s="1"/>
  <c r="A438" i="25" a="1"/>
  <c r="A438" i="25" s="1"/>
  <c r="I52" i="25" a="1"/>
  <c r="I52" i="25" s="1"/>
  <c r="E81" i="25" a="1"/>
  <c r="E81" i="25" s="1"/>
  <c r="H98" i="25" a="1"/>
  <c r="H98" i="25" s="1"/>
  <c r="H116" i="25" a="1"/>
  <c r="H116" i="25" s="1"/>
  <c r="D124" i="25" a="1"/>
  <c r="D124" i="25" s="1"/>
  <c r="B130" i="25" a="1"/>
  <c r="B130" i="25" s="1"/>
  <c r="F134" i="25" a="1"/>
  <c r="F134" i="25" s="1"/>
  <c r="C138" i="25" a="1"/>
  <c r="C138" i="25" s="1"/>
  <c r="I141" i="25" a="1"/>
  <c r="I141" i="25" s="1"/>
  <c r="G145" i="25" a="1"/>
  <c r="G145" i="25" s="1"/>
  <c r="E150" i="25" a="1"/>
  <c r="E150" i="25" s="1"/>
  <c r="I153" i="25" a="1"/>
  <c r="I153" i="25" s="1"/>
  <c r="G157" i="25" a="1"/>
  <c r="G157" i="25" s="1"/>
  <c r="D161" i="25" a="1"/>
  <c r="D161" i="25" s="1"/>
  <c r="I164" i="25" a="1"/>
  <c r="I164" i="25" s="1"/>
  <c r="F169" i="25" a="1"/>
  <c r="F169" i="25" s="1"/>
  <c r="C174" i="25" a="1"/>
  <c r="C174" i="25" s="1"/>
  <c r="H177" i="25" a="1"/>
  <c r="H177" i="25" s="1"/>
  <c r="B182" i="25" a="1"/>
  <c r="B182" i="25" s="1"/>
  <c r="B185" i="25" a="1"/>
  <c r="B185" i="25" s="1"/>
  <c r="I187" i="25" a="1"/>
  <c r="I187" i="25" s="1"/>
  <c r="F190" i="25" a="1"/>
  <c r="F190" i="25" s="1"/>
  <c r="I192" i="25" a="1"/>
  <c r="I192" i="25" s="1"/>
  <c r="E195" i="25" a="1"/>
  <c r="E195" i="25" s="1"/>
  <c r="F198" i="25" a="1"/>
  <c r="F198" i="25" s="1"/>
  <c r="G200" i="25" a="1"/>
  <c r="G200" i="25" s="1"/>
  <c r="E203" i="25" a="1"/>
  <c r="E203" i="25" s="1"/>
  <c r="C205" i="25" a="1"/>
  <c r="C205" i="25" s="1"/>
  <c r="H206" i="25" a="1"/>
  <c r="H206" i="25" s="1"/>
  <c r="E208" i="25" a="1"/>
  <c r="E208" i="25" s="1"/>
  <c r="B210" i="25" a="1"/>
  <c r="B210" i="25" s="1"/>
  <c r="G211" i="25" a="1"/>
  <c r="G211" i="25" s="1"/>
  <c r="C213" i="25" a="1"/>
  <c r="C213" i="25" s="1"/>
  <c r="H214" i="25" a="1"/>
  <c r="H214" i="25" s="1"/>
  <c r="E216" i="25" a="1"/>
  <c r="E216" i="25" s="1"/>
  <c r="B218" i="25" a="1"/>
  <c r="B218" i="25" s="1"/>
  <c r="G219" i="25" a="1"/>
  <c r="G219" i="25" s="1"/>
  <c r="C221" i="25" a="1"/>
  <c r="C221" i="25" s="1"/>
  <c r="H222" i="25" a="1"/>
  <c r="H222" i="25" s="1"/>
  <c r="F34" i="25" a="1"/>
  <c r="F34" i="25" s="1"/>
  <c r="G100" i="25" a="1"/>
  <c r="G100" i="25" s="1"/>
  <c r="G128" i="25" a="1"/>
  <c r="G128" i="25" s="1"/>
  <c r="H135" i="25" a="1"/>
  <c r="H135" i="25" s="1"/>
  <c r="D143" i="25" a="1"/>
  <c r="D143" i="25" s="1"/>
  <c r="H150" i="25" a="1"/>
  <c r="H150" i="25" s="1"/>
  <c r="H161" i="25" a="1"/>
  <c r="H161" i="25" s="1"/>
  <c r="H170" i="25" a="1"/>
  <c r="H170" i="25" s="1"/>
  <c r="D178" i="25" a="1"/>
  <c r="D178" i="25" s="1"/>
  <c r="D184" i="25" a="1"/>
  <c r="D184" i="25" s="1"/>
  <c r="I188" i="25" a="1"/>
  <c r="I188" i="25" s="1"/>
  <c r="C195" i="25" a="1"/>
  <c r="C195" i="25" s="1"/>
  <c r="I199" i="25" a="1"/>
  <c r="I199" i="25" s="1"/>
  <c r="E207" i="25" a="1"/>
  <c r="E207" i="25" s="1"/>
  <c r="C212" i="25" a="1"/>
  <c r="C212" i="25" s="1"/>
  <c r="B217" i="25" a="1"/>
  <c r="B217" i="25" s="1"/>
  <c r="E223" i="25" a="1"/>
  <c r="E223" i="25" s="1"/>
  <c r="F225" i="25" a="1"/>
  <c r="F225" i="25" s="1"/>
  <c r="F227" i="25" a="1"/>
  <c r="F227" i="25" s="1"/>
  <c r="F229" i="25" a="1"/>
  <c r="F229" i="25" s="1"/>
  <c r="F231" i="25" a="1"/>
  <c r="F231" i="25" s="1"/>
  <c r="F233" i="25" a="1"/>
  <c r="F233" i="25" s="1"/>
  <c r="F235" i="25" a="1"/>
  <c r="F235" i="25" s="1"/>
  <c r="F237" i="25" a="1"/>
  <c r="F237" i="25" s="1"/>
  <c r="F239" i="25" a="1"/>
  <c r="F239" i="25" s="1"/>
  <c r="F241" i="25" a="1"/>
  <c r="F241" i="25" s="1"/>
  <c r="F243" i="25" a="1"/>
  <c r="F243" i="25" s="1"/>
  <c r="F245" i="25" a="1"/>
  <c r="F245" i="25" s="1"/>
  <c r="F247" i="25" a="1"/>
  <c r="F247" i="25" s="1"/>
  <c r="F249" i="25" a="1"/>
  <c r="F249" i="25" s="1"/>
  <c r="F251" i="25" a="1"/>
  <c r="F251" i="25" s="1"/>
  <c r="F253" i="25" a="1"/>
  <c r="F253" i="25" s="1"/>
  <c r="F255" i="25" a="1"/>
  <c r="F255" i="25" s="1"/>
  <c r="F257" i="25" a="1"/>
  <c r="F257" i="25" s="1"/>
  <c r="F259" i="25" a="1"/>
  <c r="F259" i="25" s="1"/>
  <c r="F261" i="25" a="1"/>
  <c r="F261" i="25" s="1"/>
  <c r="F263" i="25" a="1"/>
  <c r="F263" i="25" s="1"/>
  <c r="F265" i="25" a="1"/>
  <c r="F265" i="25" s="1"/>
  <c r="F267" i="25" a="1"/>
  <c r="F267" i="25" s="1"/>
  <c r="F269" i="25" a="1"/>
  <c r="F269" i="25" s="1"/>
  <c r="F271" i="25" a="1"/>
  <c r="F271" i="25" s="1"/>
  <c r="F273" i="25" a="1"/>
  <c r="F273" i="25" s="1"/>
  <c r="F275" i="25" a="1"/>
  <c r="F275" i="25" s="1"/>
  <c r="F277" i="25" a="1"/>
  <c r="F277" i="25" s="1"/>
  <c r="F279" i="25" a="1"/>
  <c r="F279" i="25" s="1"/>
  <c r="F281" i="25" a="1"/>
  <c r="F281" i="25" s="1"/>
  <c r="F283" i="25" a="1"/>
  <c r="F283" i="25" s="1"/>
  <c r="F285" i="25" a="1"/>
  <c r="F285" i="25" s="1"/>
  <c r="F287" i="25" a="1"/>
  <c r="F287" i="25" s="1"/>
  <c r="F289" i="25" a="1"/>
  <c r="F289" i="25" s="1"/>
  <c r="F291" i="25" a="1"/>
  <c r="F291" i="25" s="1"/>
  <c r="F293" i="25" a="1"/>
  <c r="F293" i="25" s="1"/>
  <c r="G88" i="25" a="1"/>
  <c r="G88" i="25" s="1"/>
  <c r="E117" i="25" a="1"/>
  <c r="E117" i="25" s="1"/>
  <c r="D129" i="25" a="1"/>
  <c r="D129" i="25" s="1"/>
  <c r="D138" i="25" a="1"/>
  <c r="D138" i="25" s="1"/>
  <c r="H145" i="25" a="1"/>
  <c r="H145" i="25" s="1"/>
  <c r="C153" i="25" a="1"/>
  <c r="C153" i="25" s="1"/>
  <c r="F160" i="25" a="1"/>
  <c r="F160" i="25" s="1"/>
  <c r="E171" i="25" a="1"/>
  <c r="E171" i="25" s="1"/>
  <c r="H178" i="25" a="1"/>
  <c r="H178" i="25" s="1"/>
  <c r="I186" i="25" a="1"/>
  <c r="I186" i="25" s="1"/>
  <c r="I191" i="25" a="1"/>
  <c r="I191" i="25" s="1"/>
  <c r="D199" i="25" a="1"/>
  <c r="D199" i="25" s="1"/>
  <c r="F203" i="25" a="1"/>
  <c r="F203" i="25" s="1"/>
  <c r="H207" i="25" a="1"/>
  <c r="H207" i="25" s="1"/>
  <c r="H211" i="25" a="1"/>
  <c r="H211" i="25" s="1"/>
  <c r="H215" i="25" a="1"/>
  <c r="H215" i="25" s="1"/>
  <c r="H219" i="25" a="1"/>
  <c r="H219" i="25" s="1"/>
  <c r="G223" i="25" a="1"/>
  <c r="G223" i="25" s="1"/>
  <c r="C225" i="25" a="1"/>
  <c r="C225" i="25" s="1"/>
  <c r="H226" i="25" a="1"/>
  <c r="H226" i="25" s="1"/>
  <c r="E228" i="25" a="1"/>
  <c r="E228" i="25" s="1"/>
  <c r="B230" i="25" a="1"/>
  <c r="B230" i="25" s="1"/>
  <c r="G231" i="25" a="1"/>
  <c r="G231" i="25" s="1"/>
  <c r="C233" i="25" a="1"/>
  <c r="C233" i="25" s="1"/>
  <c r="H234" i="25" a="1"/>
  <c r="H234" i="25" s="1"/>
  <c r="E236" i="25" a="1"/>
  <c r="E236" i="25" s="1"/>
  <c r="B238" i="25" a="1"/>
  <c r="B238" i="25" s="1"/>
  <c r="G239" i="25" a="1"/>
  <c r="G239" i="25" s="1"/>
  <c r="C241" i="25" a="1"/>
  <c r="C241" i="25" s="1"/>
  <c r="H242" i="25" a="1"/>
  <c r="H242" i="25" s="1"/>
  <c r="E244" i="25" a="1"/>
  <c r="E244" i="25" s="1"/>
  <c r="B246" i="25" a="1"/>
  <c r="B246" i="25" s="1"/>
  <c r="G247" i="25" a="1"/>
  <c r="G247" i="25" s="1"/>
  <c r="C249" i="25" a="1"/>
  <c r="C249" i="25" s="1"/>
  <c r="H250" i="25" a="1"/>
  <c r="H250" i="25" s="1"/>
  <c r="E252" i="25" a="1"/>
  <c r="E252" i="25" s="1"/>
  <c r="B254" i="25" a="1"/>
  <c r="B254" i="25" s="1"/>
  <c r="G255" i="25" a="1"/>
  <c r="G255" i="25" s="1"/>
  <c r="C257" i="25" a="1"/>
  <c r="C257" i="25" s="1"/>
  <c r="H258" i="25" a="1"/>
  <c r="H258" i="25" s="1"/>
  <c r="E260" i="25" a="1"/>
  <c r="E260" i="25" s="1"/>
  <c r="B262" i="25" a="1"/>
  <c r="B262" i="25" s="1"/>
  <c r="G263" i="25" a="1"/>
  <c r="G263" i="25" s="1"/>
  <c r="C265" i="25" a="1"/>
  <c r="C265" i="25" s="1"/>
  <c r="H266" i="25" a="1"/>
  <c r="H266" i="25" s="1"/>
  <c r="E268" i="25" a="1"/>
  <c r="E268" i="25" s="1"/>
  <c r="B270" i="25" a="1"/>
  <c r="B270" i="25" s="1"/>
  <c r="G271" i="25" a="1"/>
  <c r="G271" i="25" s="1"/>
  <c r="C273" i="25" a="1"/>
  <c r="C273" i="25" s="1"/>
  <c r="H274" i="25" a="1"/>
  <c r="H274" i="25" s="1"/>
  <c r="E276" i="25" a="1"/>
  <c r="E276" i="25" s="1"/>
  <c r="B278" i="25" a="1"/>
  <c r="B278" i="25" s="1"/>
  <c r="G279" i="25" a="1"/>
  <c r="G279" i="25" s="1"/>
  <c r="G281" i="25" a="1"/>
  <c r="G281" i="25" s="1"/>
  <c r="G283" i="25" a="1"/>
  <c r="G283" i="25" s="1"/>
  <c r="G285" i="25" a="1"/>
  <c r="G285" i="25" s="1"/>
  <c r="G287" i="25" a="1"/>
  <c r="G287" i="25" s="1"/>
  <c r="G289" i="25" a="1"/>
  <c r="G289" i="25" s="1"/>
  <c r="G291" i="25" a="1"/>
  <c r="G291" i="25" s="1"/>
  <c r="G293" i="25" a="1"/>
  <c r="G293" i="25" s="1"/>
  <c r="G295" i="25" a="1"/>
  <c r="G295" i="25" s="1"/>
  <c r="G297" i="25" a="1"/>
  <c r="G297" i="25" s="1"/>
  <c r="G299" i="25" a="1"/>
  <c r="G299" i="25" s="1"/>
  <c r="G301" i="25" a="1"/>
  <c r="G301" i="25" s="1"/>
  <c r="G303" i="25" a="1"/>
  <c r="G303" i="25" s="1"/>
  <c r="G305" i="25" a="1"/>
  <c r="G305" i="25" s="1"/>
  <c r="C159" i="25" a="1"/>
  <c r="C159" i="25" s="1"/>
  <c r="E167" i="25" a="1"/>
  <c r="E167" i="25" s="1"/>
  <c r="F176" i="25" a="1"/>
  <c r="F176" i="25" s="1"/>
  <c r="H183" i="25" a="1"/>
  <c r="H183" i="25" s="1"/>
  <c r="C189" i="25" a="1"/>
  <c r="C189" i="25" s="1"/>
  <c r="D195" i="25" a="1"/>
  <c r="D195" i="25" s="1"/>
  <c r="H201" i="25" a="1"/>
  <c r="H201" i="25" s="1"/>
  <c r="D206" i="25" a="1"/>
  <c r="D206" i="25" s="1"/>
  <c r="D210" i="25" a="1"/>
  <c r="D210" i="25" s="1"/>
  <c r="D214" i="25" a="1"/>
  <c r="D214" i="25" s="1"/>
  <c r="D218" i="25" a="1"/>
  <c r="D218" i="25" s="1"/>
  <c r="G220" i="25" a="1"/>
  <c r="G220" i="25" s="1"/>
  <c r="G222" i="25" a="1"/>
  <c r="G222" i="25" s="1"/>
  <c r="A510" i="25" a="1"/>
  <c r="A510" i="25" s="1"/>
  <c r="B60" i="25" a="1"/>
  <c r="B60" i="25" s="1"/>
  <c r="H87" i="25" a="1"/>
  <c r="H87" i="25" s="1"/>
  <c r="F102" i="25" a="1"/>
  <c r="F102" i="25" s="1"/>
  <c r="G118" i="25" a="1"/>
  <c r="G118" i="25" s="1"/>
  <c r="B126" i="25" a="1"/>
  <c r="B126" i="25" s="1"/>
  <c r="I130" i="25" a="1"/>
  <c r="I130" i="25" s="1"/>
  <c r="E135" i="25" a="1"/>
  <c r="E135" i="25" s="1"/>
  <c r="B139" i="25" a="1"/>
  <c r="B139" i="25" s="1"/>
  <c r="H142" i="25" a="1"/>
  <c r="H142" i="25" s="1"/>
  <c r="F147" i="25" a="1"/>
  <c r="F147" i="25" s="1"/>
  <c r="D151" i="25" a="1"/>
  <c r="D151" i="25" s="1"/>
  <c r="H154" i="25" a="1"/>
  <c r="H154" i="25" s="1"/>
  <c r="F158" i="25" a="1"/>
  <c r="F158" i="25" s="1"/>
  <c r="D162" i="25" a="1"/>
  <c r="D162" i="25" s="1"/>
  <c r="I165" i="25" a="1"/>
  <c r="I165" i="25" s="1"/>
  <c r="D171" i="25" a="1"/>
  <c r="D171" i="25" s="1"/>
  <c r="B175" i="25" a="1"/>
  <c r="B175" i="25" s="1"/>
  <c r="G178" i="25" a="1"/>
  <c r="G178" i="25" s="1"/>
  <c r="D183" i="25" a="1"/>
  <c r="D183" i="25" s="1"/>
  <c r="C186" i="25" a="1"/>
  <c r="C186" i="25" s="1"/>
  <c r="G188" i="25" a="1"/>
  <c r="G188" i="25" s="1"/>
  <c r="C191" i="25" a="1"/>
  <c r="C191" i="25" s="1"/>
  <c r="F193" i="25" a="1"/>
  <c r="F193" i="25" s="1"/>
  <c r="B196" i="25" a="1"/>
  <c r="B196" i="25" s="1"/>
  <c r="B199" i="25" a="1"/>
  <c r="B199" i="25" s="1"/>
  <c r="D201" i="25" a="1"/>
  <c r="D201" i="25" s="1"/>
  <c r="I203" i="25" a="1"/>
  <c r="I203" i="25" s="1"/>
  <c r="G205" i="25" a="1"/>
  <c r="G205" i="25" s="1"/>
  <c r="C207" i="25" a="1"/>
  <c r="C207" i="25" s="1"/>
  <c r="H208" i="25" a="1"/>
  <c r="H208" i="25" s="1"/>
  <c r="E210" i="25" a="1"/>
  <c r="E210" i="25" s="1"/>
  <c r="B212" i="25" a="1"/>
  <c r="B212" i="25" s="1"/>
  <c r="G213" i="25" a="1"/>
  <c r="G213" i="25" s="1"/>
  <c r="C215" i="25" a="1"/>
  <c r="C215" i="25" s="1"/>
  <c r="H216" i="25" a="1"/>
  <c r="H216" i="25" s="1"/>
  <c r="E218" i="25" a="1"/>
  <c r="E218" i="25" s="1"/>
  <c r="B220" i="25" a="1"/>
  <c r="B220" i="25" s="1"/>
  <c r="G221" i="25" a="1"/>
  <c r="G221" i="25" s="1"/>
  <c r="C223" i="25" a="1"/>
  <c r="C223" i="25" s="1"/>
  <c r="F56" i="25" a="1"/>
  <c r="F56" i="25" s="1"/>
  <c r="C108" i="25" a="1"/>
  <c r="C108" i="25" s="1"/>
  <c r="F130" i="25" a="1"/>
  <c r="F130" i="25" s="1"/>
  <c r="G137" i="25" a="1"/>
  <c r="G137" i="25" s="1"/>
  <c r="C145" i="25" a="1"/>
  <c r="C145" i="25" s="1"/>
  <c r="C156" i="25" a="1"/>
  <c r="C156" i="25" s="1"/>
  <c r="E165" i="25" a="1"/>
  <c r="E165" i="25" s="1"/>
  <c r="G172" i="25" a="1"/>
  <c r="G172" i="25" s="1"/>
  <c r="B180" i="25" a="1"/>
  <c r="B180" i="25" s="1"/>
  <c r="D185" i="25" a="1"/>
  <c r="D185" i="25" s="1"/>
  <c r="D190" i="25" a="1"/>
  <c r="D190" i="25" s="1"/>
  <c r="D196" i="25" a="1"/>
  <c r="D196" i="25" s="1"/>
  <c r="B201" i="25" a="1"/>
  <c r="B201" i="25" s="1"/>
  <c r="C208" i="25" a="1"/>
  <c r="C208" i="25" s="1"/>
  <c r="B213" i="25" a="1"/>
  <c r="B213" i="25" s="1"/>
  <c r="E219" i="25" a="1"/>
  <c r="E219" i="25" s="1"/>
  <c r="I223" i="25" a="1"/>
  <c r="I223" i="25" s="1"/>
  <c r="I225" i="25" a="1"/>
  <c r="I225" i="25" s="1"/>
  <c r="I227" i="25" a="1"/>
  <c r="I227" i="25" s="1"/>
  <c r="I229" i="25" a="1"/>
  <c r="I229" i="25" s="1"/>
  <c r="I231" i="25" a="1"/>
  <c r="I231" i="25" s="1"/>
  <c r="I233" i="25" a="1"/>
  <c r="I233" i="25" s="1"/>
  <c r="I235" i="25" a="1"/>
  <c r="I235" i="25" s="1"/>
  <c r="I237" i="25" a="1"/>
  <c r="I237" i="25" s="1"/>
  <c r="I239" i="25" a="1"/>
  <c r="I239" i="25" s="1"/>
  <c r="I241" i="25" a="1"/>
  <c r="I241" i="25" s="1"/>
  <c r="I243" i="25" a="1"/>
  <c r="I243" i="25" s="1"/>
  <c r="I245" i="25" a="1"/>
  <c r="I245" i="25" s="1"/>
  <c r="I247" i="25" a="1"/>
  <c r="I247" i="25" s="1"/>
  <c r="I249" i="25" a="1"/>
  <c r="I249" i="25" s="1"/>
  <c r="I251" i="25" a="1"/>
  <c r="I251" i="25" s="1"/>
  <c r="I253" i="25" a="1"/>
  <c r="I253" i="25" s="1"/>
  <c r="I255" i="25" a="1"/>
  <c r="I255" i="25" s="1"/>
  <c r="I257" i="25" a="1"/>
  <c r="I257" i="25" s="1"/>
  <c r="I259" i="25" a="1"/>
  <c r="I259" i="25" s="1"/>
  <c r="I261" i="25" a="1"/>
  <c r="I261" i="25" s="1"/>
  <c r="I263" i="25" a="1"/>
  <c r="I263" i="25" s="1"/>
  <c r="I265" i="25" a="1"/>
  <c r="I265" i="25" s="1"/>
  <c r="I267" i="25" a="1"/>
  <c r="I267" i="25" s="1"/>
  <c r="I269" i="25" a="1"/>
  <c r="I269" i="25" s="1"/>
  <c r="I271" i="25" a="1"/>
  <c r="I271" i="25" s="1"/>
  <c r="I273" i="25" a="1"/>
  <c r="I273" i="25" s="1"/>
  <c r="I275" i="25" a="1"/>
  <c r="I275" i="25" s="1"/>
  <c r="I277" i="25" a="1"/>
  <c r="I277" i="25" s="1"/>
  <c r="I279" i="25" a="1"/>
  <c r="I279" i="25" s="1"/>
  <c r="I281" i="25" a="1"/>
  <c r="I281" i="25" s="1"/>
  <c r="I283" i="25" a="1"/>
  <c r="I283" i="25" s="1"/>
  <c r="I285" i="25" a="1"/>
  <c r="I285" i="25" s="1"/>
  <c r="I287" i="25" a="1"/>
  <c r="I287" i="25" s="1"/>
  <c r="I289" i="25" a="1"/>
  <c r="I289" i="25" s="1"/>
  <c r="I291" i="25" a="1"/>
  <c r="I291" i="25" s="1"/>
  <c r="A372" i="25" a="1"/>
  <c r="A372" i="25" s="1"/>
  <c r="I95" i="25" a="1"/>
  <c r="I95" i="25" s="1"/>
  <c r="C121" i="25" a="1"/>
  <c r="C121" i="25" s="1"/>
  <c r="B131" i="25" a="1"/>
  <c r="B131" i="25" s="1"/>
  <c r="C140" i="25" a="1"/>
  <c r="C140" i="25" s="1"/>
  <c r="G147" i="25" a="1"/>
  <c r="G147" i="25" s="1"/>
  <c r="I154" i="25" a="1"/>
  <c r="I154" i="25" s="1"/>
  <c r="C164" i="25" a="1"/>
  <c r="C164" i="25" s="1"/>
  <c r="D173" i="25" a="1"/>
  <c r="D173" i="25" s="1"/>
  <c r="C182" i="25" a="1"/>
  <c r="C182" i="25" s="1"/>
  <c r="C188" i="25" a="1"/>
  <c r="C188" i="25" s="1"/>
  <c r="B193" i="25" a="1"/>
  <c r="B193" i="25" s="1"/>
  <c r="D200" i="25" a="1"/>
  <c r="D200" i="25" s="1"/>
  <c r="F204" i="25" a="1"/>
  <c r="F204" i="25" s="1"/>
  <c r="F208" i="25" a="1"/>
  <c r="F208" i="25" s="1"/>
  <c r="F212" i="25" a="1"/>
  <c r="F212" i="25" s="1"/>
  <c r="F216" i="25" a="1"/>
  <c r="F216" i="25" s="1"/>
  <c r="F220" i="25" a="1"/>
  <c r="F220" i="25" s="1"/>
  <c r="B224" i="25" a="1"/>
  <c r="B224" i="25" s="1"/>
  <c r="G225" i="25" a="1"/>
  <c r="G225" i="25" s="1"/>
  <c r="C227" i="25" a="1"/>
  <c r="C227" i="25" s="1"/>
  <c r="H228" i="25" a="1"/>
  <c r="H228" i="25" s="1"/>
  <c r="E230" i="25" a="1"/>
  <c r="E230" i="25" s="1"/>
  <c r="B232" i="25" a="1"/>
  <c r="B232" i="25" s="1"/>
  <c r="G233" i="25" a="1"/>
  <c r="G233" i="25" s="1"/>
  <c r="C235" i="25" a="1"/>
  <c r="C235" i="25" s="1"/>
  <c r="H236" i="25" a="1"/>
  <c r="H236" i="25" s="1"/>
  <c r="E238" i="25" a="1"/>
  <c r="E238" i="25" s="1"/>
  <c r="B240" i="25" a="1"/>
  <c r="B240" i="25" s="1"/>
  <c r="G241" i="25" a="1"/>
  <c r="G241" i="25" s="1"/>
  <c r="C243" i="25" a="1"/>
  <c r="C243" i="25" s="1"/>
  <c r="H244" i="25" a="1"/>
  <c r="H244" i="25" s="1"/>
  <c r="E246" i="25" a="1"/>
  <c r="E246" i="25" s="1"/>
  <c r="B248" i="25" a="1"/>
  <c r="B248" i="25" s="1"/>
  <c r="G249" i="25" a="1"/>
  <c r="G249" i="25" s="1"/>
  <c r="C251" i="25" a="1"/>
  <c r="C251" i="25" s="1"/>
  <c r="H252" i="25" a="1"/>
  <c r="H252" i="25" s="1"/>
  <c r="E254" i="25" a="1"/>
  <c r="E254" i="25" s="1"/>
  <c r="B256" i="25" a="1"/>
  <c r="B256" i="25" s="1"/>
  <c r="G257" i="25" a="1"/>
  <c r="G257" i="25" s="1"/>
  <c r="C259" i="25" a="1"/>
  <c r="C259" i="25" s="1"/>
  <c r="H260" i="25" a="1"/>
  <c r="H260" i="25" s="1"/>
  <c r="E262" i="25" a="1"/>
  <c r="E262" i="25" s="1"/>
  <c r="B264" i="25" a="1"/>
  <c r="B264" i="25" s="1"/>
  <c r="G265" i="25" a="1"/>
  <c r="G265" i="25" s="1"/>
  <c r="C267" i="25" a="1"/>
  <c r="C267" i="25" s="1"/>
  <c r="H268" i="25" a="1"/>
  <c r="H268" i="25" s="1"/>
  <c r="E270" i="25" a="1"/>
  <c r="E270" i="25" s="1"/>
  <c r="B272" i="25" a="1"/>
  <c r="B272" i="25" s="1"/>
  <c r="G273" i="25" a="1"/>
  <c r="G273" i="25" s="1"/>
  <c r="C275" i="25" a="1"/>
  <c r="C275" i="25" s="1"/>
  <c r="H276" i="25" a="1"/>
  <c r="H276" i="25" s="1"/>
  <c r="E278" i="25" a="1"/>
  <c r="E278" i="25" s="1"/>
  <c r="B280" i="25" a="1"/>
  <c r="B280" i="25" s="1"/>
  <c r="B282" i="25" a="1"/>
  <c r="B282" i="25" s="1"/>
  <c r="B284" i="25" a="1"/>
  <c r="B284" i="25" s="1"/>
  <c r="B286" i="25" a="1"/>
  <c r="B286" i="25" s="1"/>
  <c r="B288" i="25" a="1"/>
  <c r="B288" i="25" s="1"/>
  <c r="B290" i="25" a="1"/>
  <c r="B290" i="25" s="1"/>
  <c r="B292" i="25" a="1"/>
  <c r="B292" i="25" s="1"/>
  <c r="B294" i="25" a="1"/>
  <c r="B294" i="25" s="1"/>
  <c r="B296" i="25" a="1"/>
  <c r="B296" i="25" s="1"/>
  <c r="B298" i="25" a="1"/>
  <c r="B298" i="25" s="1"/>
  <c r="B300" i="25" a="1"/>
  <c r="B300" i="25" s="1"/>
  <c r="B302" i="25" a="1"/>
  <c r="B302" i="25" s="1"/>
  <c r="B304" i="25" a="1"/>
  <c r="B304" i="25" s="1"/>
  <c r="B306" i="25" a="1"/>
  <c r="B306" i="25" s="1"/>
  <c r="B308" i="25" a="1"/>
  <c r="B308" i="25" s="1"/>
  <c r="B310" i="25" a="1"/>
  <c r="B310" i="25" s="1"/>
  <c r="B312" i="25" a="1"/>
  <c r="B312" i="25" s="1"/>
  <c r="C314" i="25" a="1"/>
  <c r="C314" i="25" s="1"/>
  <c r="E316" i="25" a="1"/>
  <c r="E316" i="25" s="1"/>
  <c r="F318" i="25" a="1"/>
  <c r="F318" i="25" s="1"/>
  <c r="D321" i="25" a="1"/>
  <c r="D321" i="25" s="1"/>
  <c r="B323" i="25" a="1"/>
  <c r="B323" i="25" s="1"/>
  <c r="G325" i="25" a="1"/>
  <c r="G325" i="25" s="1"/>
  <c r="H327" i="25" a="1"/>
  <c r="H327" i="25" s="1"/>
  <c r="C330" i="25" a="1"/>
  <c r="C330" i="25" s="1"/>
  <c r="E332" i="25" a="1"/>
  <c r="E332" i="25" s="1"/>
  <c r="F334" i="25" a="1"/>
  <c r="F334" i="25" s="1"/>
  <c r="D337" i="25" a="1"/>
  <c r="D337" i="25" s="1"/>
  <c r="B339" i="25" a="1"/>
  <c r="B339" i="25" s="1"/>
  <c r="B49" i="25" a="1"/>
  <c r="B49" i="25" s="1"/>
  <c r="E104" i="25" a="1"/>
  <c r="E104" i="25" s="1"/>
  <c r="C125" i="25" a="1"/>
  <c r="C125" i="25" s="1"/>
  <c r="G307" i="25" a="1"/>
  <c r="G307" i="25" s="1"/>
  <c r="G311" i="25" a="1"/>
  <c r="G311" i="25" s="1"/>
  <c r="H315" i="25" a="1"/>
  <c r="H315" i="25" s="1"/>
  <c r="E320" i="25" a="1"/>
  <c r="E320" i="25" s="1"/>
  <c r="D325" i="25" a="1"/>
  <c r="D325" i="25" s="1"/>
  <c r="G329" i="25" a="1"/>
  <c r="G329" i="25" s="1"/>
  <c r="C334" i="25" a="1"/>
  <c r="C334" i="25" s="1"/>
  <c r="F338" i="25" a="1"/>
  <c r="F338" i="25" s="1"/>
  <c r="I96" i="25" a="1"/>
  <c r="I96" i="25" s="1"/>
  <c r="E131" i="25" a="1"/>
  <c r="E131" i="25" s="1"/>
  <c r="F140" i="25" a="1"/>
  <c r="F140" i="25" s="1"/>
  <c r="B148" i="25" a="1"/>
  <c r="B148" i="25" s="1"/>
  <c r="D155" i="25" a="1"/>
  <c r="D155" i="25" s="1"/>
  <c r="G162" i="25" a="1"/>
  <c r="G162" i="25" s="1"/>
  <c r="I169" i="25" a="1"/>
  <c r="I169" i="25" s="1"/>
  <c r="D177" i="25" a="1"/>
  <c r="D177" i="25" s="1"/>
  <c r="F183" i="25" a="1"/>
  <c r="F183" i="25" s="1"/>
  <c r="D188" i="25" a="1"/>
  <c r="D188" i="25" s="1"/>
  <c r="D193" i="25" a="1"/>
  <c r="D193" i="25" s="1"/>
  <c r="C198" i="25" a="1"/>
  <c r="C198" i="25" s="1"/>
  <c r="H203" i="25" a="1"/>
  <c r="H203" i="25" s="1"/>
  <c r="E209" i="25" a="1"/>
  <c r="E209" i="25" s="1"/>
  <c r="C214" i="25" a="1"/>
  <c r="C214" i="25" s="1"/>
  <c r="B219" i="25" a="1"/>
  <c r="B219" i="25" s="1"/>
  <c r="H223" i="25" a="1"/>
  <c r="H223" i="25" s="1"/>
  <c r="H225" i="25" a="1"/>
  <c r="H225" i="25" s="1"/>
  <c r="H227" i="25" a="1"/>
  <c r="H227" i="25" s="1"/>
  <c r="H229" i="25" a="1"/>
  <c r="H229" i="25" s="1"/>
  <c r="H231" i="25" a="1"/>
  <c r="H231" i="25" s="1"/>
  <c r="H233" i="25" a="1"/>
  <c r="H233" i="25" s="1"/>
  <c r="H235" i="25" a="1"/>
  <c r="H235" i="25" s="1"/>
  <c r="H237" i="25" a="1"/>
  <c r="H237" i="25" s="1"/>
  <c r="H239" i="25" a="1"/>
  <c r="H239" i="25" s="1"/>
  <c r="H241" i="25" a="1"/>
  <c r="H241" i="25" s="1"/>
  <c r="H243" i="25" a="1"/>
  <c r="H243" i="25" s="1"/>
  <c r="H245" i="25" a="1"/>
  <c r="H245" i="25" s="1"/>
  <c r="H247" i="25" a="1"/>
  <c r="H247" i="25" s="1"/>
  <c r="H249" i="25" a="1"/>
  <c r="H249" i="25" s="1"/>
  <c r="H251" i="25" a="1"/>
  <c r="H251" i="25" s="1"/>
  <c r="H253" i="25" a="1"/>
  <c r="H253" i="25" s="1"/>
  <c r="H255" i="25" a="1"/>
  <c r="H255" i="25" s="1"/>
  <c r="H257" i="25" a="1"/>
  <c r="H257" i="25" s="1"/>
  <c r="H259" i="25" a="1"/>
  <c r="H259" i="25" s="1"/>
  <c r="H261" i="25" a="1"/>
  <c r="H261" i="25" s="1"/>
  <c r="H263" i="25" a="1"/>
  <c r="H263" i="25" s="1"/>
  <c r="H265" i="25" a="1"/>
  <c r="H265" i="25" s="1"/>
  <c r="H267" i="25" a="1"/>
  <c r="H267" i="25" s="1"/>
  <c r="H269" i="25" a="1"/>
  <c r="H269" i="25" s="1"/>
  <c r="H271" i="25" a="1"/>
  <c r="H271" i="25" s="1"/>
  <c r="H273" i="25" a="1"/>
  <c r="H273" i="25" s="1"/>
  <c r="H275" i="25" a="1"/>
  <c r="H275" i="25" s="1"/>
  <c r="H277" i="25" a="1"/>
  <c r="H277" i="25" s="1"/>
  <c r="H279" i="25" a="1"/>
  <c r="H279" i="25" s="1"/>
  <c r="H281" i="25" a="1"/>
  <c r="H281" i="25" s="1"/>
  <c r="H283" i="25" a="1"/>
  <c r="H283" i="25" s="1"/>
  <c r="H285" i="25" a="1"/>
  <c r="H285" i="25" s="1"/>
  <c r="H287" i="25" a="1"/>
  <c r="H287" i="25" s="1"/>
  <c r="H289" i="25" a="1"/>
  <c r="H289" i="25" s="1"/>
  <c r="H291" i="25" a="1"/>
  <c r="H291" i="25" s="1"/>
  <c r="H293" i="25" a="1"/>
  <c r="H293" i="25" s="1"/>
  <c r="H295" i="25" a="1"/>
  <c r="H295" i="25" s="1"/>
  <c r="H297" i="25" a="1"/>
  <c r="H297" i="25" s="1"/>
  <c r="H299" i="25" a="1"/>
  <c r="H299" i="25" s="1"/>
  <c r="H301" i="25" a="1"/>
  <c r="H301" i="25" s="1"/>
  <c r="H303" i="25" a="1"/>
  <c r="H303" i="25" s="1"/>
  <c r="H305" i="25" a="1"/>
  <c r="H305" i="25" s="1"/>
  <c r="H307" i="25" a="1"/>
  <c r="H307" i="25" s="1"/>
  <c r="H309" i="25" a="1"/>
  <c r="H309" i="25" s="1"/>
  <c r="H311" i="25" a="1"/>
  <c r="H311" i="25" s="1"/>
  <c r="H313" i="25" a="1"/>
  <c r="H313" i="25" s="1"/>
  <c r="C316" i="25" a="1"/>
  <c r="C316" i="25" s="1"/>
  <c r="D318" i="25" a="1"/>
  <c r="D318" i="25" s="1"/>
  <c r="F320" i="25" a="1"/>
  <c r="F320" i="25" s="1"/>
  <c r="G322" i="25" a="1"/>
  <c r="G322" i="25" s="1"/>
  <c r="I324" i="25" a="1"/>
  <c r="I324" i="25" s="1"/>
  <c r="F135" i="25" a="1"/>
  <c r="F135" i="25" s="1"/>
  <c r="B165" i="25" a="1"/>
  <c r="B165" i="25" s="1"/>
  <c r="C190" i="25" a="1"/>
  <c r="C190" i="25" s="1"/>
  <c r="H213" i="25" a="1"/>
  <c r="H213" i="25" s="1"/>
  <c r="C228" i="25" a="1"/>
  <c r="C228" i="25" s="1"/>
  <c r="E239" i="25" a="1"/>
  <c r="E239" i="25" s="1"/>
  <c r="B249" i="25" a="1"/>
  <c r="B249" i="25" s="1"/>
  <c r="C260" i="25" a="1"/>
  <c r="C260" i="25" s="1"/>
  <c r="E271" i="25" a="1"/>
  <c r="E271" i="25" s="1"/>
  <c r="B281" i="25" a="1"/>
  <c r="B281" i="25" s="1"/>
  <c r="B289" i="25" a="1"/>
  <c r="B289" i="25" s="1"/>
  <c r="E295" i="25" a="1"/>
  <c r="E295" i="25" s="1"/>
  <c r="E299" i="25" a="1"/>
  <c r="E299" i="25" s="1"/>
  <c r="E303" i="25" a="1"/>
  <c r="E303" i="25" s="1"/>
  <c r="E307" i="25" a="1"/>
  <c r="E307" i="25" s="1"/>
  <c r="E311" i="25" a="1"/>
  <c r="E311" i="25" s="1"/>
  <c r="H314" i="25" a="1"/>
  <c r="H314" i="25" s="1"/>
  <c r="I317" i="25" a="1"/>
  <c r="I317" i="25" s="1"/>
  <c r="B321" i="25" a="1"/>
  <c r="B321" i="25" s="1"/>
  <c r="D324" i="25" a="1"/>
  <c r="D324" i="25" s="1"/>
  <c r="F327" i="25" a="1"/>
  <c r="F327" i="25" s="1"/>
  <c r="F329" i="25" a="1"/>
  <c r="F329" i="25" s="1"/>
  <c r="D332" i="25" a="1"/>
  <c r="D332" i="25" s="1"/>
  <c r="F335" i="25" a="1"/>
  <c r="F335" i="25" s="1"/>
  <c r="F337" i="25" a="1"/>
  <c r="F337" i="25" s="1"/>
  <c r="D340" i="25" a="1"/>
  <c r="D340" i="25" s="1"/>
  <c r="B342" i="25" a="1"/>
  <c r="B342" i="25" s="1"/>
  <c r="I343" i="25" a="1"/>
  <c r="I343" i="25" s="1"/>
  <c r="I345" i="25" a="1"/>
  <c r="I345" i="25" s="1"/>
  <c r="I347" i="25" a="1"/>
  <c r="I347" i="25" s="1"/>
  <c r="I349" i="25" a="1"/>
  <c r="I349" i="25" s="1"/>
  <c r="I351" i="25" a="1"/>
  <c r="I351" i="25" s="1"/>
  <c r="I353" i="25" a="1"/>
  <c r="I353" i="25" s="1"/>
  <c r="I355" i="25" a="1"/>
  <c r="I355" i="25" s="1"/>
  <c r="I357" i="25" a="1"/>
  <c r="I357" i="25" s="1"/>
  <c r="I359" i="25" a="1"/>
  <c r="I359" i="25" s="1"/>
  <c r="I361" i="25" a="1"/>
  <c r="I361" i="25" s="1"/>
  <c r="I363" i="25" a="1"/>
  <c r="I363" i="25" s="1"/>
  <c r="F365" i="25" a="1"/>
  <c r="F365" i="25" s="1"/>
  <c r="F367" i="25" a="1"/>
  <c r="F367" i="25" s="1"/>
  <c r="F369" i="25" a="1"/>
  <c r="F369" i="25" s="1"/>
  <c r="F371" i="25" a="1"/>
  <c r="F371" i="25" s="1"/>
  <c r="F373" i="25" a="1"/>
  <c r="F373" i="25" s="1"/>
  <c r="F375" i="25" a="1"/>
  <c r="F375" i="25" s="1"/>
  <c r="F377" i="25" a="1"/>
  <c r="F377" i="25" s="1"/>
  <c r="F379" i="25" a="1"/>
  <c r="F379" i="25" s="1"/>
  <c r="F381" i="25" a="1"/>
  <c r="F381" i="25" s="1"/>
  <c r="F383" i="25" a="1"/>
  <c r="F383" i="25" s="1"/>
  <c r="F385" i="25" a="1"/>
  <c r="F385" i="25" s="1"/>
  <c r="F387" i="25" a="1"/>
  <c r="F387" i="25" s="1"/>
  <c r="F389" i="25" a="1"/>
  <c r="F389" i="25" s="1"/>
  <c r="F391" i="25" a="1"/>
  <c r="F391" i="25" s="1"/>
  <c r="F393" i="25" a="1"/>
  <c r="F393" i="25" s="1"/>
  <c r="F395" i="25" a="1"/>
  <c r="F395" i="25" s="1"/>
  <c r="F397" i="25" a="1"/>
  <c r="F397" i="25" s="1"/>
  <c r="F399" i="25" a="1"/>
  <c r="F399" i="25" s="1"/>
  <c r="F401" i="25" a="1"/>
  <c r="F401" i="25" s="1"/>
  <c r="F403" i="25" a="1"/>
  <c r="F403" i="25" s="1"/>
  <c r="F405" i="25" a="1"/>
  <c r="F405" i="25" s="1"/>
  <c r="D407" i="25" a="1"/>
  <c r="D407" i="25" s="1"/>
  <c r="D409" i="25" a="1"/>
  <c r="D409" i="25" s="1"/>
  <c r="D411" i="25" a="1"/>
  <c r="D411" i="25" s="1"/>
  <c r="D413" i="25" a="1"/>
  <c r="D413" i="25" s="1"/>
  <c r="D415" i="25" a="1"/>
  <c r="D415" i="25" s="1"/>
  <c r="D417" i="25" a="1"/>
  <c r="D417" i="25" s="1"/>
  <c r="D419" i="25" a="1"/>
  <c r="D419" i="25" s="1"/>
  <c r="D421" i="25" a="1"/>
  <c r="D421" i="25" s="1"/>
  <c r="D423" i="25" a="1"/>
  <c r="D423" i="25" s="1"/>
  <c r="D425" i="25" a="1"/>
  <c r="D425" i="25" s="1"/>
  <c r="D427" i="25" a="1"/>
  <c r="D427" i="25" s="1"/>
  <c r="D429" i="25" a="1"/>
  <c r="D429" i="25" s="1"/>
  <c r="D431" i="25" a="1"/>
  <c r="D431" i="25" s="1"/>
  <c r="D433" i="25" a="1"/>
  <c r="D433" i="25" s="1"/>
  <c r="D435" i="25" a="1"/>
  <c r="D435" i="25" s="1"/>
  <c r="D437" i="25" a="1"/>
  <c r="D437" i="25" s="1"/>
  <c r="D439" i="25" a="1"/>
  <c r="D439" i="25" s="1"/>
  <c r="D441" i="25" a="1"/>
  <c r="D441" i="25" s="1"/>
  <c r="D443" i="25" a="1"/>
  <c r="D443" i="25" s="1"/>
  <c r="D137" i="25" a="1"/>
  <c r="D137" i="25" s="1"/>
  <c r="F181" i="25" a="1"/>
  <c r="F181" i="25" s="1"/>
  <c r="I204" i="25" a="1"/>
  <c r="I204" i="25" s="1"/>
  <c r="I220" i="25" a="1"/>
  <c r="I220" i="25" s="1"/>
  <c r="E233" i="25" a="1"/>
  <c r="E233" i="25" s="1"/>
  <c r="B243" i="25" a="1"/>
  <c r="B243" i="25" s="1"/>
  <c r="C254" i="25" a="1"/>
  <c r="C254" i="25" s="1"/>
  <c r="E265" i="25" a="1"/>
  <c r="E265" i="25" s="1"/>
  <c r="B275" i="25" a="1"/>
  <c r="B275" i="25" s="1"/>
  <c r="G284" i="25" a="1"/>
  <c r="G284" i="25" s="1"/>
  <c r="G292" i="25" a="1"/>
  <c r="G292" i="25" s="1"/>
  <c r="C297" i="25" a="1"/>
  <c r="C297" i="25" s="1"/>
  <c r="C301" i="25" a="1"/>
  <c r="C301" i="25" s="1"/>
  <c r="C305" i="25" a="1"/>
  <c r="C305" i="25" s="1"/>
  <c r="C309" i="25" a="1"/>
  <c r="C309" i="25" s="1"/>
  <c r="C313" i="25" a="1"/>
  <c r="C313" i="25" s="1"/>
  <c r="C317" i="25" a="1"/>
  <c r="C317" i="25" s="1"/>
  <c r="C321" i="25" a="1"/>
  <c r="C321" i="25" s="1"/>
  <c r="C325" i="25" a="1"/>
  <c r="C325" i="25" s="1"/>
  <c r="E308" i="25" a="1"/>
  <c r="E308" i="25" s="1"/>
  <c r="E312" i="25" a="1"/>
  <c r="E312" i="25" s="1"/>
  <c r="D317" i="25" a="1"/>
  <c r="D317" i="25" s="1"/>
  <c r="G321" i="25" a="1"/>
  <c r="G321" i="25" s="1"/>
  <c r="C326" i="25" a="1"/>
  <c r="C326" i="25" s="1"/>
  <c r="F330" i="25" a="1"/>
  <c r="F330" i="25" s="1"/>
  <c r="B335" i="25" a="1"/>
  <c r="B335" i="25" s="1"/>
  <c r="H339" i="25" a="1"/>
  <c r="H339" i="25" s="1"/>
  <c r="H111" i="25" a="1"/>
  <c r="H111" i="25" s="1"/>
  <c r="C133" i="25" a="1"/>
  <c r="C133" i="25" s="1"/>
  <c r="E142" i="25" a="1"/>
  <c r="E142" i="25" s="1"/>
  <c r="I149" i="25" a="1"/>
  <c r="I149" i="25" s="1"/>
  <c r="C157" i="25" a="1"/>
  <c r="C157" i="25" s="1"/>
  <c r="F164" i="25" a="1"/>
  <c r="F164" i="25" s="1"/>
  <c r="G171" i="25" a="1"/>
  <c r="G171" i="25" s="1"/>
  <c r="C179" i="25" a="1"/>
  <c r="C179" i="25" s="1"/>
  <c r="G184" i="25" a="1"/>
  <c r="G184" i="25" s="1"/>
  <c r="G189" i="25" a="1"/>
  <c r="G189" i="25" s="1"/>
  <c r="E194" i="25" a="1"/>
  <c r="E194" i="25" s="1"/>
  <c r="E199" i="25" a="1"/>
  <c r="E199" i="25" s="1"/>
  <c r="E205" i="25" a="1"/>
  <c r="E205" i="25" s="1"/>
  <c r="C210" i="25" a="1"/>
  <c r="C210" i="25" s="1"/>
  <c r="B215" i="25" a="1"/>
  <c r="B215" i="25" s="1"/>
  <c r="E221" i="25" a="1"/>
  <c r="E221" i="25" s="1"/>
  <c r="F224" i="25" a="1"/>
  <c r="F224" i="25" s="1"/>
  <c r="F226" i="25" a="1"/>
  <c r="F226" i="25" s="1"/>
  <c r="F228" i="25" a="1"/>
  <c r="F228" i="25" s="1"/>
  <c r="F230" i="25" a="1"/>
  <c r="F230" i="25" s="1"/>
  <c r="F232" i="25" a="1"/>
  <c r="F232" i="25" s="1"/>
  <c r="F234" i="25" a="1"/>
  <c r="F234" i="25" s="1"/>
  <c r="F236" i="25" a="1"/>
  <c r="F236" i="25" s="1"/>
  <c r="F238" i="25" a="1"/>
  <c r="F238" i="25" s="1"/>
  <c r="F240" i="25" a="1"/>
  <c r="F240" i="25" s="1"/>
  <c r="F242" i="25" a="1"/>
  <c r="F242" i="25" s="1"/>
  <c r="F244" i="25" a="1"/>
  <c r="F244" i="25" s="1"/>
  <c r="F246" i="25" a="1"/>
  <c r="F246" i="25" s="1"/>
  <c r="F248" i="25" a="1"/>
  <c r="F248" i="25" s="1"/>
  <c r="F250" i="25" a="1"/>
  <c r="F250" i="25" s="1"/>
  <c r="F252" i="25" a="1"/>
  <c r="F252" i="25" s="1"/>
  <c r="F254" i="25" a="1"/>
  <c r="F254" i="25" s="1"/>
  <c r="F256" i="25" a="1"/>
  <c r="F256" i="25" s="1"/>
  <c r="F258" i="25" a="1"/>
  <c r="F258" i="25" s="1"/>
  <c r="F260" i="25" a="1"/>
  <c r="F260" i="25" s="1"/>
  <c r="F262" i="25" a="1"/>
  <c r="F262" i="25" s="1"/>
  <c r="F264" i="25" a="1"/>
  <c r="F264" i="25" s="1"/>
  <c r="F266" i="25" a="1"/>
  <c r="F266" i="25" s="1"/>
  <c r="F268" i="25" a="1"/>
  <c r="F268" i="25" s="1"/>
  <c r="F270" i="25" a="1"/>
  <c r="F270" i="25" s="1"/>
  <c r="F272" i="25" a="1"/>
  <c r="F272" i="25" s="1"/>
  <c r="F274" i="25" a="1"/>
  <c r="F274" i="25" s="1"/>
  <c r="F276" i="25" a="1"/>
  <c r="F276" i="25" s="1"/>
  <c r="F278" i="25" a="1"/>
  <c r="F278" i="25" s="1"/>
  <c r="C280" i="25" a="1"/>
  <c r="C280" i="25" s="1"/>
  <c r="C282" i="25" a="1"/>
  <c r="C282" i="25" s="1"/>
  <c r="C284" i="25" a="1"/>
  <c r="C284" i="25" s="1"/>
  <c r="C286" i="25" a="1"/>
  <c r="C286" i="25" s="1"/>
  <c r="C288" i="25" a="1"/>
  <c r="C288" i="25" s="1"/>
  <c r="C290" i="25" a="1"/>
  <c r="C290" i="25" s="1"/>
  <c r="C292" i="25" a="1"/>
  <c r="C292" i="25" s="1"/>
  <c r="C294" i="25" a="1"/>
  <c r="C294" i="25" s="1"/>
  <c r="C296" i="25" a="1"/>
  <c r="C296" i="25" s="1"/>
  <c r="C298" i="25" a="1"/>
  <c r="C298" i="25" s="1"/>
  <c r="C300" i="25" a="1"/>
  <c r="C300" i="25" s="1"/>
  <c r="C302" i="25" a="1"/>
  <c r="C302" i="25" s="1"/>
  <c r="C304" i="25" a="1"/>
  <c r="C304" i="25" s="1"/>
  <c r="C306" i="25" a="1"/>
  <c r="C306" i="25" s="1"/>
  <c r="C308" i="25" a="1"/>
  <c r="C308" i="25" s="1"/>
  <c r="C310" i="25" a="1"/>
  <c r="C310" i="25" s="1"/>
  <c r="C312" i="25" a="1"/>
  <c r="C312" i="25" s="1"/>
  <c r="D314" i="25" a="1"/>
  <c r="D314" i="25" s="1"/>
  <c r="F316" i="25" a="1"/>
  <c r="F316" i="25" s="1"/>
  <c r="G318" i="25" a="1"/>
  <c r="G318" i="25" s="1"/>
  <c r="I320" i="25" a="1"/>
  <c r="I320" i="25" s="1"/>
  <c r="E323" i="25" a="1"/>
  <c r="E323" i="25" s="1"/>
  <c r="H325" i="25" a="1"/>
  <c r="H325" i="25" s="1"/>
  <c r="I142" i="25" a="1"/>
  <c r="I142" i="25" s="1"/>
  <c r="D172" i="25" a="1"/>
  <c r="D172" i="25" s="1"/>
  <c r="I194" i="25" a="1"/>
  <c r="I194" i="25" s="1"/>
  <c r="I216" i="25" a="1"/>
  <c r="I216" i="25" s="1"/>
  <c r="E231" i="25" a="1"/>
  <c r="E231" i="25" s="1"/>
  <c r="B241" i="25" a="1"/>
  <c r="B241" i="25" s="1"/>
  <c r="C252" i="25" a="1"/>
  <c r="C252" i="25" s="1"/>
  <c r="E263" i="25" a="1"/>
  <c r="E263" i="25" s="1"/>
  <c r="B273" i="25" a="1"/>
  <c r="B273" i="25" s="1"/>
  <c r="G282" i="25" a="1"/>
  <c r="G282" i="25" s="1"/>
  <c r="G290" i="25" a="1"/>
  <c r="G290" i="25" s="1"/>
  <c r="D296" i="25" a="1"/>
  <c r="D296" i="25" s="1"/>
  <c r="D300" i="25" a="1"/>
  <c r="D300" i="25" s="1"/>
  <c r="D304" i="25" a="1"/>
  <c r="D304" i="25" s="1"/>
  <c r="D308" i="25" a="1"/>
  <c r="D308" i="25" s="1"/>
  <c r="D312" i="25" a="1"/>
  <c r="D312" i="25" s="1"/>
  <c r="F315" i="25" a="1"/>
  <c r="F315" i="25" s="1"/>
  <c r="H318" i="25" a="1"/>
  <c r="H318" i="25" s="1"/>
  <c r="I321" i="25" a="1"/>
  <c r="I321" i="25" s="1"/>
  <c r="B325" i="25" a="1"/>
  <c r="B325" i="25" s="1"/>
  <c r="B328" i="25" a="1"/>
  <c r="B328" i="25" s="1"/>
  <c r="D330" i="25" a="1"/>
  <c r="D330" i="25" s="1"/>
  <c r="H332" i="25" a="1"/>
  <c r="H332" i="25" s="1"/>
  <c r="B336" i="25" a="1"/>
  <c r="B336" i="25" s="1"/>
  <c r="D338" i="25" a="1"/>
  <c r="D338" i="25" s="1"/>
  <c r="H340" i="25" a="1"/>
  <c r="H340" i="25" s="1"/>
  <c r="E342" i="25" a="1"/>
  <c r="E342" i="25" s="1"/>
  <c r="E344" i="25" a="1"/>
  <c r="E344" i="25" s="1"/>
  <c r="E346" i="25" a="1"/>
  <c r="E346" i="25" s="1"/>
  <c r="E348" i="25" a="1"/>
  <c r="E348" i="25" s="1"/>
  <c r="E350" i="25" a="1"/>
  <c r="E350" i="25" s="1"/>
  <c r="E352" i="25" a="1"/>
  <c r="E352" i="25" s="1"/>
  <c r="E354" i="25" a="1"/>
  <c r="E354" i="25" s="1"/>
  <c r="E356" i="25" a="1"/>
  <c r="E356" i="25" s="1"/>
  <c r="E358" i="25" a="1"/>
  <c r="E358" i="25" s="1"/>
  <c r="E360" i="25" a="1"/>
  <c r="E360" i="25" s="1"/>
  <c r="E362" i="25" a="1"/>
  <c r="E362" i="25" s="1"/>
  <c r="D364" i="25" a="1"/>
  <c r="D364" i="25" s="1"/>
  <c r="B366" i="25" a="1"/>
  <c r="B366" i="25" s="1"/>
  <c r="B368" i="25" a="1"/>
  <c r="B368" i="25" s="1"/>
  <c r="B370" i="25" a="1"/>
  <c r="B370" i="25" s="1"/>
  <c r="B372" i="25" a="1"/>
  <c r="B372" i="25" s="1"/>
  <c r="B374" i="25" a="1"/>
  <c r="B374" i="25" s="1"/>
  <c r="B376" i="25" a="1"/>
  <c r="B376" i="25" s="1"/>
  <c r="B378" i="25" a="1"/>
  <c r="B378" i="25" s="1"/>
  <c r="B380" i="25" a="1"/>
  <c r="B380" i="25" s="1"/>
  <c r="B382" i="25" a="1"/>
  <c r="B382" i="25" s="1"/>
  <c r="B384" i="25" a="1"/>
  <c r="B384" i="25" s="1"/>
  <c r="B386" i="25" a="1"/>
  <c r="B386" i="25" s="1"/>
  <c r="B388" i="25" a="1"/>
  <c r="B388" i="25" s="1"/>
  <c r="B390" i="25" a="1"/>
  <c r="B390" i="25" s="1"/>
  <c r="B392" i="25" a="1"/>
  <c r="B392" i="25" s="1"/>
  <c r="B394" i="25" a="1"/>
  <c r="B394" i="25" s="1"/>
  <c r="B396" i="25" a="1"/>
  <c r="B396" i="25" s="1"/>
  <c r="B398" i="25" a="1"/>
  <c r="B398" i="25" s="1"/>
  <c r="B400" i="25" a="1"/>
  <c r="B400" i="25" s="1"/>
  <c r="B402" i="25" a="1"/>
  <c r="B402" i="25" s="1"/>
  <c r="B404" i="25" a="1"/>
  <c r="B404" i="25" s="1"/>
  <c r="B406" i="25" a="1"/>
  <c r="B406" i="25" s="1"/>
  <c r="H407" i="25" a="1"/>
  <c r="H407" i="25" s="1"/>
  <c r="H409" i="25" a="1"/>
  <c r="H409" i="25" s="1"/>
  <c r="H411" i="25" a="1"/>
  <c r="H411" i="25" s="1"/>
  <c r="H413" i="25" a="1"/>
  <c r="H413" i="25" s="1"/>
  <c r="H415" i="25" a="1"/>
  <c r="H415" i="25" s="1"/>
  <c r="H417" i="25" a="1"/>
  <c r="H417" i="25" s="1"/>
  <c r="H419" i="25" a="1"/>
  <c r="H419" i="25" s="1"/>
  <c r="H421" i="25" a="1"/>
  <c r="H421" i="25" s="1"/>
  <c r="H423" i="25" a="1"/>
  <c r="H423" i="25" s="1"/>
  <c r="H425" i="25" a="1"/>
  <c r="H425" i="25" s="1"/>
  <c r="H427" i="25" a="1"/>
  <c r="H427" i="25" s="1"/>
  <c r="H429" i="25" a="1"/>
  <c r="H429" i="25" s="1"/>
  <c r="H431" i="25" a="1"/>
  <c r="H431" i="25" s="1"/>
  <c r="H433" i="25" a="1"/>
  <c r="H433" i="25" s="1"/>
  <c r="H435" i="25" a="1"/>
  <c r="H435" i="25" s="1"/>
  <c r="H437" i="25" a="1"/>
  <c r="H437" i="25" s="1"/>
  <c r="H439" i="25" a="1"/>
  <c r="H439" i="25" s="1"/>
  <c r="H441" i="25" a="1"/>
  <c r="H441" i="25" s="1"/>
  <c r="C92" i="25" a="1"/>
  <c r="C92" i="25" s="1"/>
  <c r="H144" i="25" a="1"/>
  <c r="H144" i="25" s="1"/>
  <c r="D191" i="25" a="1"/>
  <c r="D191" i="25" s="1"/>
  <c r="D211" i="25" a="1"/>
  <c r="D211" i="25" s="1"/>
  <c r="E225" i="25" a="1"/>
  <c r="E225" i="25" s="1"/>
  <c r="B235" i="25" a="1"/>
  <c r="B235" i="25" s="1"/>
  <c r="C246" i="25" a="1"/>
  <c r="C246" i="25" s="1"/>
  <c r="E257" i="25" a="1"/>
  <c r="E257" i="25" s="1"/>
  <c r="B267" i="25" a="1"/>
  <c r="B267" i="25" s="1"/>
  <c r="C278" i="25" a="1"/>
  <c r="C278" i="25" s="1"/>
  <c r="D286" i="25" a="1"/>
  <c r="D286" i="25" s="1"/>
  <c r="I293" i="25" a="1"/>
  <c r="I293" i="25" s="1"/>
  <c r="I297" i="25" a="1"/>
  <c r="I297" i="25" s="1"/>
  <c r="I301" i="25" a="1"/>
  <c r="I301" i="25" s="1"/>
  <c r="I305" i="25" a="1"/>
  <c r="I305" i="25" s="1"/>
  <c r="I309" i="25" a="1"/>
  <c r="I309" i="25" s="1"/>
  <c r="B314" i="25" a="1"/>
  <c r="B314" i="25" s="1"/>
  <c r="B318" i="25" a="1"/>
  <c r="B318" i="25" s="1"/>
  <c r="B322" i="25" a="1"/>
  <c r="B322" i="25" s="1"/>
  <c r="B326" i="25" a="1"/>
  <c r="B326" i="25" s="1"/>
  <c r="C328" i="25" a="1"/>
  <c r="C328" i="25" s="1"/>
  <c r="I330" i="25" a="1"/>
  <c r="I330" i="25" s="1"/>
  <c r="E333" i="25" a="1"/>
  <c r="E333" i="25" s="1"/>
  <c r="G335" i="25" a="1"/>
  <c r="G335" i="25" s="1"/>
  <c r="H337" i="25" a="1"/>
  <c r="H337" i="25" s="1"/>
  <c r="D341" i="25" a="1"/>
  <c r="D341" i="25" s="1"/>
  <c r="B343" i="25" a="1"/>
  <c r="B343" i="25" s="1"/>
  <c r="B345" i="25" a="1"/>
  <c r="B345" i="25" s="1"/>
  <c r="B347" i="25" a="1"/>
  <c r="B347" i="25" s="1"/>
  <c r="B349" i="25" a="1"/>
  <c r="B349" i="25" s="1"/>
  <c r="B351" i="25" a="1"/>
  <c r="B351" i="25" s="1"/>
  <c r="B353" i="25" a="1"/>
  <c r="B353" i="25" s="1"/>
  <c r="B355" i="25" a="1"/>
  <c r="B355" i="25" s="1"/>
  <c r="B357" i="25" a="1"/>
  <c r="B357" i="25" s="1"/>
  <c r="B359" i="25" a="1"/>
  <c r="B359" i="25" s="1"/>
  <c r="B361" i="25" a="1"/>
  <c r="B361" i="25" s="1"/>
  <c r="B363" i="25" a="1"/>
  <c r="B363" i="25" s="1"/>
  <c r="H364" i="25" a="1"/>
  <c r="H364" i="25" s="1"/>
  <c r="G366" i="25" a="1"/>
  <c r="G366" i="25" s="1"/>
  <c r="G368" i="25" a="1"/>
  <c r="G368" i="25" s="1"/>
  <c r="G370" i="25" a="1"/>
  <c r="G370" i="25" s="1"/>
  <c r="G372" i="25" a="1"/>
  <c r="G372" i="25" s="1"/>
  <c r="G374" i="25" a="1"/>
  <c r="G374" i="25" s="1"/>
  <c r="G376" i="25" a="1"/>
  <c r="G376" i="25" s="1"/>
  <c r="G378" i="25" a="1"/>
  <c r="G378" i="25" s="1"/>
  <c r="G380" i="25" a="1"/>
  <c r="G380" i="25" s="1"/>
  <c r="G309" i="25" a="1"/>
  <c r="G309" i="25" s="1"/>
  <c r="G313" i="25" a="1"/>
  <c r="G313" i="25" s="1"/>
  <c r="C318" i="25" a="1"/>
  <c r="C318" i="25" s="1"/>
  <c r="F322" i="25" a="1"/>
  <c r="F322" i="25" s="1"/>
  <c r="B327" i="25" a="1"/>
  <c r="B327" i="25" s="1"/>
  <c r="H331" i="25" a="1"/>
  <c r="H331" i="25" s="1"/>
  <c r="E336" i="25" a="1"/>
  <c r="E336" i="25" s="1"/>
  <c r="F20" i="25" a="1"/>
  <c r="F20" i="25" s="1"/>
  <c r="F121" i="25" a="1"/>
  <c r="F121" i="25" s="1"/>
  <c r="I134" i="25" a="1"/>
  <c r="I134" i="25" s="1"/>
  <c r="C144" i="25" a="1"/>
  <c r="C144" i="25" s="1"/>
  <c r="H151" i="25" a="1"/>
  <c r="H151" i="25" s="1"/>
  <c r="B159" i="25" a="1"/>
  <c r="B159" i="25" s="1"/>
  <c r="E166" i="25" a="1"/>
  <c r="E166" i="25" s="1"/>
  <c r="G173" i="25" a="1"/>
  <c r="G173" i="25" s="1"/>
  <c r="I180" i="25" a="1"/>
  <c r="I180" i="25" s="1"/>
  <c r="I185" i="25" a="1"/>
  <c r="I185" i="25" s="1"/>
  <c r="H190" i="25" a="1"/>
  <c r="H190" i="25" s="1"/>
  <c r="G195" i="25" a="1"/>
  <c r="G195" i="25" s="1"/>
  <c r="F200" i="25" a="1"/>
  <c r="F200" i="25" s="1"/>
  <c r="C206" i="25" a="1"/>
  <c r="C206" i="25" s="1"/>
  <c r="B211" i="25" a="1"/>
  <c r="B211" i="25" s="1"/>
  <c r="E217" i="25" a="1"/>
  <c r="E217" i="25" s="1"/>
  <c r="C222" i="25" a="1"/>
  <c r="C222" i="25" s="1"/>
  <c r="I224" i="25" a="1"/>
  <c r="I224" i="25" s="1"/>
  <c r="I226" i="25" a="1"/>
  <c r="I226" i="25" s="1"/>
  <c r="I228" i="25" a="1"/>
  <c r="I228" i="25" s="1"/>
  <c r="I230" i="25" a="1"/>
  <c r="I230" i="25" s="1"/>
  <c r="I232" i="25" a="1"/>
  <c r="I232" i="25" s="1"/>
  <c r="I234" i="25" a="1"/>
  <c r="I234" i="25" s="1"/>
  <c r="I236" i="25" a="1"/>
  <c r="I236" i="25" s="1"/>
  <c r="I238" i="25" a="1"/>
  <c r="I238" i="25" s="1"/>
  <c r="I240" i="25" a="1"/>
  <c r="I240" i="25" s="1"/>
  <c r="I242" i="25" a="1"/>
  <c r="I242" i="25" s="1"/>
  <c r="I244" i="25" a="1"/>
  <c r="I244" i="25" s="1"/>
  <c r="I246" i="25" a="1"/>
  <c r="I246" i="25" s="1"/>
  <c r="I248" i="25" a="1"/>
  <c r="I248" i="25" s="1"/>
  <c r="I250" i="25" a="1"/>
  <c r="I250" i="25" s="1"/>
  <c r="I252" i="25" a="1"/>
  <c r="I252" i="25" s="1"/>
  <c r="I254" i="25" a="1"/>
  <c r="I254" i="25" s="1"/>
  <c r="I256" i="25" a="1"/>
  <c r="I256" i="25" s="1"/>
  <c r="I258" i="25" a="1"/>
  <c r="I258" i="25" s="1"/>
  <c r="I260" i="25" a="1"/>
  <c r="I260" i="25" s="1"/>
  <c r="I262" i="25" a="1"/>
  <c r="I262" i="25" s="1"/>
  <c r="I264" i="25" a="1"/>
  <c r="I264" i="25" s="1"/>
  <c r="I266" i="25" a="1"/>
  <c r="I266" i="25" s="1"/>
  <c r="I268" i="25" a="1"/>
  <c r="I268" i="25" s="1"/>
  <c r="I270" i="25" a="1"/>
  <c r="I270" i="25" s="1"/>
  <c r="I272" i="25" a="1"/>
  <c r="I272" i="25" s="1"/>
  <c r="I274" i="25" a="1"/>
  <c r="I274" i="25" s="1"/>
  <c r="I276" i="25" a="1"/>
  <c r="I276" i="25" s="1"/>
  <c r="I278" i="25" a="1"/>
  <c r="I278" i="25" s="1"/>
  <c r="F280" i="25" a="1"/>
  <c r="F280" i="25" s="1"/>
  <c r="F282" i="25" a="1"/>
  <c r="F282" i="25" s="1"/>
  <c r="F284" i="25" a="1"/>
  <c r="F284" i="25" s="1"/>
  <c r="F286" i="25" a="1"/>
  <c r="F286" i="25" s="1"/>
  <c r="F288" i="25" a="1"/>
  <c r="F288" i="25" s="1"/>
  <c r="F290" i="25" a="1"/>
  <c r="F290" i="25" s="1"/>
  <c r="F292" i="25" a="1"/>
  <c r="F292" i="25" s="1"/>
  <c r="F294" i="25" a="1"/>
  <c r="F294" i="25" s="1"/>
  <c r="F296" i="25" a="1"/>
  <c r="F296" i="25" s="1"/>
  <c r="F298" i="25" a="1"/>
  <c r="F298" i="25" s="1"/>
  <c r="F300" i="25" a="1"/>
  <c r="F300" i="25" s="1"/>
  <c r="F302" i="25" a="1"/>
  <c r="F302" i="25" s="1"/>
  <c r="F304" i="25" a="1"/>
  <c r="F304" i="25" s="1"/>
  <c r="F306" i="25" a="1"/>
  <c r="F306" i="25" s="1"/>
  <c r="F308" i="25" a="1"/>
  <c r="F308" i="25" s="1"/>
  <c r="F310" i="25" a="1"/>
  <c r="F310" i="25" s="1"/>
  <c r="F312" i="25" a="1"/>
  <c r="F312" i="25" s="1"/>
  <c r="G314" i="25" a="1"/>
  <c r="G314" i="25" s="1"/>
  <c r="I316" i="25" a="1"/>
  <c r="I316" i="25" s="1"/>
  <c r="E319" i="25" a="1"/>
  <c r="E319" i="25" s="1"/>
  <c r="H321" i="25" a="1"/>
  <c r="H321" i="25" s="1"/>
  <c r="C324" i="25" a="1"/>
  <c r="C324" i="25" s="1"/>
  <c r="F114" i="25" a="1"/>
  <c r="F114" i="25" s="1"/>
  <c r="F150" i="25" a="1"/>
  <c r="F150" i="25" s="1"/>
  <c r="G179" i="25" a="1"/>
  <c r="G179" i="25" s="1"/>
  <c r="D207" i="25" a="1"/>
  <c r="D207" i="25" s="1"/>
  <c r="D223" i="25" a="1"/>
  <c r="D223" i="25" s="1"/>
  <c r="B233" i="25" a="1"/>
  <c r="B233" i="25" s="1"/>
  <c r="C244" i="25" a="1"/>
  <c r="C244" i="25" s="1"/>
  <c r="E255" i="25" a="1"/>
  <c r="E255" i="25" s="1"/>
  <c r="B265" i="25" a="1"/>
  <c r="B265" i="25" s="1"/>
  <c r="C276" i="25" a="1"/>
  <c r="C276" i="25" s="1"/>
  <c r="D284" i="25" a="1"/>
  <c r="D284" i="25" s="1"/>
  <c r="D292" i="25" a="1"/>
  <c r="D292" i="25" s="1"/>
  <c r="B297" i="25" a="1"/>
  <c r="B297" i="25" s="1"/>
  <c r="B301" i="25" a="1"/>
  <c r="B301" i="25" s="1"/>
  <c r="B305" i="25" a="1"/>
  <c r="B305" i="25" s="1"/>
  <c r="B309" i="25" a="1"/>
  <c r="B309" i="25" s="1"/>
  <c r="B313" i="25" a="1"/>
  <c r="B313" i="25" s="1"/>
  <c r="D316" i="25" a="1"/>
  <c r="D316" i="25" s="1"/>
  <c r="F319" i="25" a="1"/>
  <c r="F319" i="25" s="1"/>
  <c r="H322" i="25" a="1"/>
  <c r="H322" i="25" s="1"/>
  <c r="I325" i="25" a="1"/>
  <c r="I325" i="25" s="1"/>
  <c r="F328" i="25" a="1"/>
  <c r="F328" i="25" s="1"/>
  <c r="H330" i="25" a="1"/>
  <c r="H330" i="25" s="1"/>
  <c r="I333" i="25" a="1"/>
  <c r="I333" i="25" s="1"/>
  <c r="F336" i="25" a="1"/>
  <c r="F336" i="25" s="1"/>
  <c r="H338" i="25" a="1"/>
  <c r="H338" i="25" s="1"/>
  <c r="C341" i="25" a="1"/>
  <c r="C341" i="25" s="1"/>
  <c r="I342" i="25" a="1"/>
  <c r="I342" i="25" s="1"/>
  <c r="I344" i="25" a="1"/>
  <c r="I344" i="25" s="1"/>
  <c r="I346" i="25" a="1"/>
  <c r="I346" i="25" s="1"/>
  <c r="I348" i="25" a="1"/>
  <c r="I348" i="25" s="1"/>
  <c r="I350" i="25" a="1"/>
  <c r="I350" i="25" s="1"/>
  <c r="I352" i="25" a="1"/>
  <c r="I352" i="25" s="1"/>
  <c r="I354" i="25" a="1"/>
  <c r="I354" i="25" s="1"/>
  <c r="I356" i="25" a="1"/>
  <c r="I356" i="25" s="1"/>
  <c r="I358" i="25" a="1"/>
  <c r="I358" i="25" s="1"/>
  <c r="I360" i="25" a="1"/>
  <c r="I360" i="25" s="1"/>
  <c r="I362" i="25" a="1"/>
  <c r="I362" i="25" s="1"/>
  <c r="G364" i="25" a="1"/>
  <c r="G364" i="25" s="1"/>
  <c r="F366" i="25" a="1"/>
  <c r="F366" i="25" s="1"/>
  <c r="F368" i="25" a="1"/>
  <c r="F368" i="25" s="1"/>
  <c r="F370" i="25" a="1"/>
  <c r="F370" i="25" s="1"/>
  <c r="F372" i="25" a="1"/>
  <c r="F372" i="25" s="1"/>
  <c r="F374" i="25" a="1"/>
  <c r="F374" i="25" s="1"/>
  <c r="F376" i="25" a="1"/>
  <c r="F376" i="25" s="1"/>
  <c r="F378" i="25" a="1"/>
  <c r="F378" i="25" s="1"/>
  <c r="F380" i="25" a="1"/>
  <c r="F380" i="25" s="1"/>
  <c r="F382" i="25" a="1"/>
  <c r="F382" i="25" s="1"/>
  <c r="F384" i="25" a="1"/>
  <c r="F384" i="25" s="1"/>
  <c r="F386" i="25" a="1"/>
  <c r="F386" i="25" s="1"/>
  <c r="F388" i="25" a="1"/>
  <c r="F388" i="25" s="1"/>
  <c r="F390" i="25" a="1"/>
  <c r="F390" i="25" s="1"/>
  <c r="F392" i="25" a="1"/>
  <c r="F392" i="25" s="1"/>
  <c r="F394" i="25" a="1"/>
  <c r="F394" i="25" s="1"/>
  <c r="F396" i="25" a="1"/>
  <c r="F396" i="25" s="1"/>
  <c r="F398" i="25" a="1"/>
  <c r="F398" i="25" s="1"/>
  <c r="F400" i="25" a="1"/>
  <c r="F400" i="25" s="1"/>
  <c r="F402" i="25" a="1"/>
  <c r="F402" i="25" s="1"/>
  <c r="F404" i="25" a="1"/>
  <c r="F404" i="25" s="1"/>
  <c r="F406" i="25" a="1"/>
  <c r="F406" i="25" s="1"/>
  <c r="D408" i="25" a="1"/>
  <c r="D408" i="25" s="1"/>
  <c r="D410" i="25" a="1"/>
  <c r="D410" i="25" s="1"/>
  <c r="D412" i="25" a="1"/>
  <c r="D412" i="25" s="1"/>
  <c r="D414" i="25" a="1"/>
  <c r="D414" i="25" s="1"/>
  <c r="D416" i="25" a="1"/>
  <c r="D416" i="25" s="1"/>
  <c r="D418" i="25" a="1"/>
  <c r="D418" i="25" s="1"/>
  <c r="D420" i="25" a="1"/>
  <c r="D420" i="25" s="1"/>
  <c r="D422" i="25" a="1"/>
  <c r="D422" i="25" s="1"/>
  <c r="D424" i="25" a="1"/>
  <c r="D424" i="25" s="1"/>
  <c r="D426" i="25" a="1"/>
  <c r="D426" i="25" s="1"/>
  <c r="D428" i="25" a="1"/>
  <c r="D428" i="25" s="1"/>
  <c r="D430" i="25" a="1"/>
  <c r="D430" i="25" s="1"/>
  <c r="D432" i="25" a="1"/>
  <c r="D432" i="25" s="1"/>
  <c r="D434" i="25" a="1"/>
  <c r="D434" i="25" s="1"/>
  <c r="D436" i="25" a="1"/>
  <c r="D436" i="25" s="1"/>
  <c r="D438" i="25" a="1"/>
  <c r="D438" i="25" s="1"/>
  <c r="D440" i="25" a="1"/>
  <c r="D440" i="25" s="1"/>
  <c r="D442" i="25" a="1"/>
  <c r="D442" i="25" s="1"/>
  <c r="D119" i="25" a="1"/>
  <c r="D119" i="25" s="1"/>
  <c r="I166" i="25" a="1"/>
  <c r="I166" i="25" s="1"/>
  <c r="C196" i="25" a="1"/>
  <c r="C196" i="25" s="1"/>
  <c r="F214" i="25" a="1"/>
  <c r="F214" i="25" s="1"/>
  <c r="B227" i="25" a="1"/>
  <c r="B227" i="25" s="1"/>
  <c r="C238" i="25" a="1"/>
  <c r="C238" i="25" s="1"/>
  <c r="E249" i="25" a="1"/>
  <c r="E249" i="25" s="1"/>
  <c r="B259" i="25" a="1"/>
  <c r="B259" i="25" s="1"/>
  <c r="C270" i="25" a="1"/>
  <c r="C270" i="25" s="1"/>
  <c r="E281" i="25" a="1"/>
  <c r="E281" i="25" s="1"/>
  <c r="E289" i="25" a="1"/>
  <c r="E289" i="25" s="1"/>
  <c r="H294" i="25" a="1"/>
  <c r="H294" i="25" s="1"/>
  <c r="H298" i="25" a="1"/>
  <c r="H298" i="25" s="1"/>
  <c r="H302" i="25" a="1"/>
  <c r="H302" i="25" s="1"/>
  <c r="H306" i="25" a="1"/>
  <c r="H306" i="25" s="1"/>
  <c r="H310" i="25" a="1"/>
  <c r="H310" i="25" s="1"/>
  <c r="I314" i="25" a="1"/>
  <c r="I314" i="25" s="1"/>
  <c r="I318" i="25" a="1"/>
  <c r="I318" i="25" s="1"/>
  <c r="E306" i="25" a="1"/>
  <c r="E306" i="25" s="1"/>
  <c r="E310" i="25" a="1"/>
  <c r="E310" i="25" s="1"/>
  <c r="F314" i="25" a="1"/>
  <c r="F314" i="25" s="1"/>
  <c r="B319" i="25" a="1"/>
  <c r="B319" i="25" s="1"/>
  <c r="H323" i="25" a="1"/>
  <c r="H323" i="25" s="1"/>
  <c r="E328" i="25" a="1"/>
  <c r="E328" i="25" s="1"/>
  <c r="D333" i="25" a="1"/>
  <c r="D333" i="25" s="1"/>
  <c r="G337" i="25" a="1"/>
  <c r="G337" i="25" s="1"/>
  <c r="G63" i="25" a="1"/>
  <c r="G63" i="25" s="1"/>
  <c r="H127" i="25" a="1"/>
  <c r="H127" i="25" s="1"/>
  <c r="G136" i="25" a="1"/>
  <c r="G136" i="25" s="1"/>
  <c r="C146" i="25" a="1"/>
  <c r="C146" i="25" s="1"/>
  <c r="F153" i="25" a="1"/>
  <c r="F153" i="25" s="1"/>
  <c r="H160" i="25" a="1"/>
  <c r="H160" i="25" s="1"/>
  <c r="D168" i="25" a="1"/>
  <c r="D168" i="25" s="1"/>
  <c r="F175" i="25" a="1"/>
  <c r="F175" i="25" s="1"/>
  <c r="E182" i="25" a="1"/>
  <c r="E182" i="25" s="1"/>
  <c r="B187" i="25" a="1"/>
  <c r="B187" i="25" s="1"/>
  <c r="B192" i="25" a="1"/>
  <c r="B192" i="25" s="1"/>
  <c r="I196" i="25" a="1"/>
  <c r="I196" i="25" s="1"/>
  <c r="F201" i="25" a="1"/>
  <c r="F201" i="25" s="1"/>
  <c r="B207" i="25" a="1"/>
  <c r="B207" i="25" s="1"/>
  <c r="E213" i="25" a="1"/>
  <c r="E213" i="25" s="1"/>
  <c r="C218" i="25" a="1"/>
  <c r="C218" i="25" s="1"/>
  <c r="B223" i="25" a="1"/>
  <c r="B223" i="25" s="1"/>
  <c r="D225" i="25" a="1"/>
  <c r="D225" i="25" s="1"/>
  <c r="D227" i="25" a="1"/>
  <c r="D227" i="25" s="1"/>
  <c r="D229" i="25" a="1"/>
  <c r="D229" i="25" s="1"/>
  <c r="D231" i="25" a="1"/>
  <c r="D231" i="25" s="1"/>
  <c r="D233" i="25" a="1"/>
  <c r="D233" i="25" s="1"/>
  <c r="D235" i="25" a="1"/>
  <c r="D235" i="25" s="1"/>
  <c r="D237" i="25" a="1"/>
  <c r="D237" i="25" s="1"/>
  <c r="D239" i="25" a="1"/>
  <c r="D239" i="25" s="1"/>
  <c r="D241" i="25" a="1"/>
  <c r="D241" i="25" s="1"/>
  <c r="D243" i="25" a="1"/>
  <c r="D243" i="25" s="1"/>
  <c r="D245" i="25" a="1"/>
  <c r="D245" i="25" s="1"/>
  <c r="D247" i="25" a="1"/>
  <c r="D247" i="25" s="1"/>
  <c r="D249" i="25" a="1"/>
  <c r="D249" i="25" s="1"/>
  <c r="D251" i="25" a="1"/>
  <c r="D251" i="25" s="1"/>
  <c r="D253" i="25" a="1"/>
  <c r="D253" i="25" s="1"/>
  <c r="D255" i="25" a="1"/>
  <c r="D255" i="25" s="1"/>
  <c r="D257" i="25" a="1"/>
  <c r="D257" i="25" s="1"/>
  <c r="D259" i="25" a="1"/>
  <c r="D259" i="25" s="1"/>
  <c r="D261" i="25" a="1"/>
  <c r="D261" i="25" s="1"/>
  <c r="D263" i="25" a="1"/>
  <c r="D263" i="25" s="1"/>
  <c r="D265" i="25" a="1"/>
  <c r="D265" i="25" s="1"/>
  <c r="D267" i="25" a="1"/>
  <c r="D267" i="25" s="1"/>
  <c r="D269" i="25" a="1"/>
  <c r="D269" i="25" s="1"/>
  <c r="D271" i="25" a="1"/>
  <c r="D271" i="25" s="1"/>
  <c r="D273" i="25" a="1"/>
  <c r="D273" i="25" s="1"/>
  <c r="D275" i="25" a="1"/>
  <c r="D275" i="25" s="1"/>
  <c r="D277" i="25" a="1"/>
  <c r="D277" i="25" s="1"/>
  <c r="D279" i="25" a="1"/>
  <c r="D279" i="25" s="1"/>
  <c r="I280" i="25" a="1"/>
  <c r="I280" i="25" s="1"/>
  <c r="I282" i="25" a="1"/>
  <c r="I282" i="25" s="1"/>
  <c r="I284" i="25" a="1"/>
  <c r="I284" i="25" s="1"/>
  <c r="I286" i="25" a="1"/>
  <c r="I286" i="25" s="1"/>
  <c r="I288" i="25" a="1"/>
  <c r="I288" i="25" s="1"/>
  <c r="I290" i="25" a="1"/>
  <c r="I290" i="25" s="1"/>
  <c r="I292" i="25" a="1"/>
  <c r="I292" i="25" s="1"/>
  <c r="I294" i="25" a="1"/>
  <c r="I294" i="25" s="1"/>
  <c r="I296" i="25" a="1"/>
  <c r="I296" i="25" s="1"/>
  <c r="I298" i="25" a="1"/>
  <c r="I298" i="25" s="1"/>
  <c r="I300" i="25" a="1"/>
  <c r="I300" i="25" s="1"/>
  <c r="I302" i="25" a="1"/>
  <c r="I302" i="25" s="1"/>
  <c r="I304" i="25" a="1"/>
  <c r="I304" i="25" s="1"/>
  <c r="I306" i="25" a="1"/>
  <c r="I306" i="25" s="1"/>
  <c r="I308" i="25" a="1"/>
  <c r="I308" i="25" s="1"/>
  <c r="I310" i="25" a="1"/>
  <c r="I310" i="25" s="1"/>
  <c r="I312" i="25" a="1"/>
  <c r="I312" i="25" s="1"/>
  <c r="E315" i="25" a="1"/>
  <c r="E315" i="25" s="1"/>
  <c r="H317" i="25" a="1"/>
  <c r="H317" i="25" s="1"/>
  <c r="C320" i="25" a="1"/>
  <c r="C320" i="25" s="1"/>
  <c r="D322" i="25" a="1"/>
  <c r="D322" i="25" s="1"/>
  <c r="F324" i="25" a="1"/>
  <c r="F324" i="25" s="1"/>
  <c r="E128" i="25" a="1"/>
  <c r="E128" i="25" s="1"/>
  <c r="H157" i="25" a="1"/>
  <c r="H157" i="25" s="1"/>
  <c r="C185" i="25" a="1"/>
  <c r="C185" i="25" s="1"/>
  <c r="F210" i="25" a="1"/>
  <c r="F210" i="25" s="1"/>
  <c r="B225" i="25" a="1"/>
  <c r="B225" i="25" s="1"/>
  <c r="C236" i="25" a="1"/>
  <c r="C236" i="25" s="1"/>
  <c r="E247" i="25" a="1"/>
  <c r="E247" i="25" s="1"/>
  <c r="B257" i="25" a="1"/>
  <c r="B257" i="25" s="1"/>
  <c r="C268" i="25" a="1"/>
  <c r="C268" i="25" s="1"/>
  <c r="E279" i="25" a="1"/>
  <c r="E279" i="25" s="1"/>
  <c r="E287" i="25" a="1"/>
  <c r="E287" i="25" s="1"/>
  <c r="G294" i="25" a="1"/>
  <c r="G294" i="25" s="1"/>
  <c r="G298" i="25" a="1"/>
  <c r="G298" i="25" s="1"/>
  <c r="G302" i="25" a="1"/>
  <c r="G302" i="25" s="1"/>
  <c r="G306" i="25" a="1"/>
  <c r="G306" i="25" s="1"/>
  <c r="G310" i="25" a="1"/>
  <c r="G310" i="25" s="1"/>
  <c r="I313" i="25" a="1"/>
  <c r="I313" i="25" s="1"/>
  <c r="B317" i="25" a="1"/>
  <c r="B317" i="25" s="1"/>
  <c r="D320" i="25" a="1"/>
  <c r="D320" i="25" s="1"/>
  <c r="F323" i="25" a="1"/>
  <c r="F323" i="25" s="1"/>
  <c r="E326" i="25" a="1"/>
  <c r="E326" i="25" s="1"/>
  <c r="B329" i="25" a="1"/>
  <c r="B329" i="25" s="1"/>
  <c r="D331" i="25" a="1"/>
  <c r="D331" i="25" s="1"/>
  <c r="E334" i="25" a="1"/>
  <c r="E334" i="25" s="1"/>
  <c r="B337" i="25" a="1"/>
  <c r="B337" i="25" s="1"/>
  <c r="D339" i="25" a="1"/>
  <c r="D339" i="25" s="1"/>
  <c r="F341" i="25" a="1"/>
  <c r="F341" i="25" s="1"/>
  <c r="E343" i="25" a="1"/>
  <c r="E343" i="25" s="1"/>
  <c r="E345" i="25" a="1"/>
  <c r="E345" i="25" s="1"/>
  <c r="E347" i="25" a="1"/>
  <c r="E347" i="25" s="1"/>
  <c r="E349" i="25" a="1"/>
  <c r="E349" i="25" s="1"/>
  <c r="E351" i="25" a="1"/>
  <c r="E351" i="25" s="1"/>
  <c r="E353" i="25" a="1"/>
  <c r="E353" i="25" s="1"/>
  <c r="E355" i="25" a="1"/>
  <c r="E355" i="25" s="1"/>
  <c r="E357" i="25" a="1"/>
  <c r="E357" i="25" s="1"/>
  <c r="E359" i="25" a="1"/>
  <c r="E359" i="25" s="1"/>
  <c r="E361" i="25" a="1"/>
  <c r="E361" i="25" s="1"/>
  <c r="E363" i="25" a="1"/>
  <c r="E363" i="25" s="1"/>
  <c r="B365" i="25" a="1"/>
  <c r="B365" i="25" s="1"/>
  <c r="B367" i="25" a="1"/>
  <c r="B367" i="25" s="1"/>
  <c r="B369" i="25" a="1"/>
  <c r="B369" i="25" s="1"/>
  <c r="B371" i="25" a="1"/>
  <c r="B371" i="25" s="1"/>
  <c r="B373" i="25" a="1"/>
  <c r="B373" i="25" s="1"/>
  <c r="B375" i="25" a="1"/>
  <c r="B375" i="25" s="1"/>
  <c r="B377" i="25" a="1"/>
  <c r="B377" i="25" s="1"/>
  <c r="B379" i="25" a="1"/>
  <c r="B379" i="25" s="1"/>
  <c r="B381" i="25" a="1"/>
  <c r="B381" i="25" s="1"/>
  <c r="B383" i="25" a="1"/>
  <c r="B383" i="25" s="1"/>
  <c r="B385" i="25" a="1"/>
  <c r="B385" i="25" s="1"/>
  <c r="B387" i="25" a="1"/>
  <c r="B387" i="25" s="1"/>
  <c r="B389" i="25" a="1"/>
  <c r="B389" i="25" s="1"/>
  <c r="B391" i="25" a="1"/>
  <c r="B391" i="25" s="1"/>
  <c r="B393" i="25" a="1"/>
  <c r="B393" i="25" s="1"/>
  <c r="B395" i="25" a="1"/>
  <c r="B395" i="25" s="1"/>
  <c r="B397" i="25" a="1"/>
  <c r="B397" i="25" s="1"/>
  <c r="B399" i="25" a="1"/>
  <c r="B399" i="25" s="1"/>
  <c r="B401" i="25" a="1"/>
  <c r="B401" i="25" s="1"/>
  <c r="B403" i="25" a="1"/>
  <c r="B403" i="25" s="1"/>
  <c r="B405" i="25" a="1"/>
  <c r="B405" i="25" s="1"/>
  <c r="I406" i="25" a="1"/>
  <c r="I406" i="25" s="1"/>
  <c r="H408" i="25" a="1"/>
  <c r="H408" i="25" s="1"/>
  <c r="H410" i="25" a="1"/>
  <c r="H410" i="25" s="1"/>
  <c r="H412" i="25" a="1"/>
  <c r="H412" i="25" s="1"/>
  <c r="H414" i="25" a="1"/>
  <c r="H414" i="25" s="1"/>
  <c r="H416" i="25" a="1"/>
  <c r="H416" i="25" s="1"/>
  <c r="H418" i="25" a="1"/>
  <c r="H418" i="25" s="1"/>
  <c r="H420" i="25" a="1"/>
  <c r="H420" i="25" s="1"/>
  <c r="H422" i="25" a="1"/>
  <c r="H422" i="25" s="1"/>
  <c r="H424" i="25" a="1"/>
  <c r="H424" i="25" s="1"/>
  <c r="H426" i="25" a="1"/>
  <c r="H426" i="25" s="1"/>
  <c r="H428" i="25" a="1"/>
  <c r="H428" i="25" s="1"/>
  <c r="H430" i="25" a="1"/>
  <c r="H430" i="25" s="1"/>
  <c r="H432" i="25" a="1"/>
  <c r="H432" i="25" s="1"/>
  <c r="H434" i="25" a="1"/>
  <c r="H434" i="25" s="1"/>
  <c r="H436" i="25" a="1"/>
  <c r="H436" i="25" s="1"/>
  <c r="H438" i="25" a="1"/>
  <c r="H438" i="25" s="1"/>
  <c r="H440" i="25" a="1"/>
  <c r="H440" i="25" s="1"/>
  <c r="H442" i="25" a="1"/>
  <c r="H442" i="25" s="1"/>
  <c r="C130" i="25" a="1"/>
  <c r="C130" i="25" s="1"/>
  <c r="D174" i="25" a="1"/>
  <c r="D174" i="25" s="1"/>
  <c r="I200" i="25" a="1"/>
  <c r="I200" i="25" s="1"/>
  <c r="H217" i="25" a="1"/>
  <c r="H217" i="25" s="1"/>
  <c r="C230" i="25" a="1"/>
  <c r="C230" i="25" s="1"/>
  <c r="E241" i="25" a="1"/>
  <c r="E241" i="25" s="1"/>
  <c r="B251" i="25" a="1"/>
  <c r="B251" i="25" s="1"/>
  <c r="C262" i="25" a="1"/>
  <c r="C262" i="25" s="1"/>
  <c r="E273" i="25" a="1"/>
  <c r="E273" i="25" s="1"/>
  <c r="B283" i="25" a="1"/>
  <c r="B283" i="25" s="1"/>
  <c r="B291" i="25" a="1"/>
  <c r="B291" i="25" s="1"/>
  <c r="F295" i="25" a="1"/>
  <c r="F295" i="25" s="1"/>
  <c r="F299" i="25" a="1"/>
  <c r="F299" i="25" s="1"/>
  <c r="F303" i="25" a="1"/>
  <c r="F303" i="25" s="1"/>
  <c r="F307" i="25" a="1"/>
  <c r="F307" i="25" s="1"/>
  <c r="F311" i="25" a="1"/>
  <c r="F311" i="25" s="1"/>
  <c r="G315" i="25" a="1"/>
  <c r="G315" i="25" s="1"/>
  <c r="G319" i="25" a="1"/>
  <c r="G319" i="25" s="1"/>
  <c r="G323" i="25" a="1"/>
  <c r="G323" i="25" s="1"/>
  <c r="C327" i="25" a="1"/>
  <c r="C327" i="25" s="1"/>
  <c r="C329" i="25" a="1"/>
  <c r="C329" i="25" s="1"/>
  <c r="I331" i="25" a="1"/>
  <c r="I331" i="25" s="1"/>
  <c r="G334" i="25" a="1"/>
  <c r="G334" i="25" s="1"/>
  <c r="G336" i="25" a="1"/>
  <c r="G336" i="25" s="1"/>
  <c r="E339" i="25" a="1"/>
  <c r="E339" i="25" s="1"/>
  <c r="C342" i="25" a="1"/>
  <c r="C342" i="25" s="1"/>
  <c r="B344" i="25" a="1"/>
  <c r="B344" i="25" s="1"/>
  <c r="B346" i="25" a="1"/>
  <c r="B346" i="25" s="1"/>
  <c r="B348" i="25" a="1"/>
  <c r="B348" i="25" s="1"/>
  <c r="B350" i="25" a="1"/>
  <c r="B350" i="25" s="1"/>
  <c r="B352" i="25" a="1"/>
  <c r="B352" i="25" s="1"/>
  <c r="B354" i="25" a="1"/>
  <c r="B354" i="25" s="1"/>
  <c r="B356" i="25" a="1"/>
  <c r="B356" i="25" s="1"/>
  <c r="B358" i="25" a="1"/>
  <c r="B358" i="25" s="1"/>
  <c r="B360" i="25" a="1"/>
  <c r="B360" i="25" s="1"/>
  <c r="B362" i="25" a="1"/>
  <c r="B362" i="25" s="1"/>
  <c r="B364" i="25" a="1"/>
  <c r="B364" i="25" s="1"/>
  <c r="G365" i="25" a="1"/>
  <c r="G365" i="25" s="1"/>
  <c r="G367" i="25" a="1"/>
  <c r="G367" i="25" s="1"/>
  <c r="G369" i="25" a="1"/>
  <c r="G369" i="25" s="1"/>
  <c r="G371" i="25" a="1"/>
  <c r="G371" i="25" s="1"/>
  <c r="G373" i="25" a="1"/>
  <c r="G373" i="25" s="1"/>
  <c r="G375" i="25" a="1"/>
  <c r="G375" i="25" s="1"/>
  <c r="G377" i="25" a="1"/>
  <c r="G377" i="25" s="1"/>
  <c r="G326" i="25" a="1"/>
  <c r="G326" i="25" s="1"/>
  <c r="E331" i="25" a="1"/>
  <c r="E331" i="25" s="1"/>
  <c r="C336" i="25" a="1"/>
  <c r="C336" i="25" s="1"/>
  <c r="G341" i="25" a="1"/>
  <c r="G341" i="25" s="1"/>
  <c r="F345" i="25" a="1"/>
  <c r="F345" i="25" s="1"/>
  <c r="F349" i="25" a="1"/>
  <c r="F349" i="25" s="1"/>
  <c r="F353" i="25" a="1"/>
  <c r="F353" i="25" s="1"/>
  <c r="F357" i="25" a="1"/>
  <c r="F357" i="25" s="1"/>
  <c r="F361" i="25" a="1"/>
  <c r="F361" i="25" s="1"/>
  <c r="C365" i="25" a="1"/>
  <c r="C365" i="25" s="1"/>
  <c r="C369" i="25" a="1"/>
  <c r="C369" i="25" s="1"/>
  <c r="C373" i="25" a="1"/>
  <c r="C373" i="25" s="1"/>
  <c r="C377" i="25" a="1"/>
  <c r="C377" i="25" s="1"/>
  <c r="C380" i="25" a="1"/>
  <c r="C380" i="25" s="1"/>
  <c r="G382" i="25" a="1"/>
  <c r="G382" i="25" s="1"/>
  <c r="G384" i="25" a="1"/>
  <c r="G384" i="25" s="1"/>
  <c r="G386" i="25" a="1"/>
  <c r="G386" i="25" s="1"/>
  <c r="G388" i="25" a="1"/>
  <c r="G388" i="25" s="1"/>
  <c r="G390" i="25" a="1"/>
  <c r="G390" i="25" s="1"/>
  <c r="G392" i="25" a="1"/>
  <c r="G392" i="25" s="1"/>
  <c r="G394" i="25" a="1"/>
  <c r="G394" i="25" s="1"/>
  <c r="G396" i="25" a="1"/>
  <c r="G396" i="25" s="1"/>
  <c r="G398" i="25" a="1"/>
  <c r="G398" i="25" s="1"/>
  <c r="G400" i="25" a="1"/>
  <c r="G400" i="25" s="1"/>
  <c r="G402" i="25" a="1"/>
  <c r="G402" i="25" s="1"/>
  <c r="G404" i="25" a="1"/>
  <c r="G404" i="25" s="1"/>
  <c r="G406" i="25" a="1"/>
  <c r="G406" i="25" s="1"/>
  <c r="E408" i="25" a="1"/>
  <c r="E408" i="25" s="1"/>
  <c r="E410" i="25" a="1"/>
  <c r="E410" i="25" s="1"/>
  <c r="E412" i="25" a="1"/>
  <c r="E412" i="25" s="1"/>
  <c r="E414" i="25" a="1"/>
  <c r="E414" i="25" s="1"/>
  <c r="E416" i="25" a="1"/>
  <c r="E416" i="25" s="1"/>
  <c r="E418" i="25" a="1"/>
  <c r="E418" i="25" s="1"/>
  <c r="E420" i="25" a="1"/>
  <c r="E420" i="25" s="1"/>
  <c r="E422" i="25" a="1"/>
  <c r="E422" i="25" s="1"/>
  <c r="E424" i="25" a="1"/>
  <c r="E424" i="25" s="1"/>
  <c r="E426" i="25" a="1"/>
  <c r="E426" i="25" s="1"/>
  <c r="E428" i="25" a="1"/>
  <c r="E428" i="25" s="1"/>
  <c r="E430" i="25" a="1"/>
  <c r="E430" i="25" s="1"/>
  <c r="E432" i="25" a="1"/>
  <c r="E432" i="25" s="1"/>
  <c r="E434" i="25" a="1"/>
  <c r="E434" i="25" s="1"/>
  <c r="E436" i="25" a="1"/>
  <c r="E436" i="25" s="1"/>
  <c r="E438" i="25" a="1"/>
  <c r="E438" i="25" s="1"/>
  <c r="E440" i="25" a="1"/>
  <c r="E440" i="25" s="1"/>
  <c r="E442" i="25" a="1"/>
  <c r="E442" i="25" s="1"/>
  <c r="E444" i="25" a="1"/>
  <c r="E444" i="25" s="1"/>
  <c r="E446" i="25" a="1"/>
  <c r="E446" i="25" s="1"/>
  <c r="E448" i="25" a="1"/>
  <c r="E448" i="25" s="1"/>
  <c r="G450" i="25" a="1"/>
  <c r="G450" i="25" s="1"/>
  <c r="H452" i="25" a="1"/>
  <c r="H452" i="25" s="1"/>
  <c r="G454" i="25" a="1"/>
  <c r="G454" i="25" s="1"/>
  <c r="G456" i="25" a="1"/>
  <c r="G456" i="25" s="1"/>
  <c r="G458" i="25" a="1"/>
  <c r="G458" i="25" s="1"/>
  <c r="G460" i="25" a="1"/>
  <c r="G460" i="25" s="1"/>
  <c r="G462" i="25" a="1"/>
  <c r="G462" i="25" s="1"/>
  <c r="G464" i="25" a="1"/>
  <c r="G464" i="25" s="1"/>
  <c r="G466" i="25" a="1"/>
  <c r="G466" i="25" s="1"/>
  <c r="G468" i="25" a="1"/>
  <c r="G468" i="25" s="1"/>
  <c r="G470" i="25" a="1"/>
  <c r="G470" i="25" s="1"/>
  <c r="G472" i="25" a="1"/>
  <c r="G472" i="25" s="1"/>
  <c r="G474" i="25" a="1"/>
  <c r="G474" i="25" s="1"/>
  <c r="G476" i="25" a="1"/>
  <c r="G476" i="25" s="1"/>
  <c r="G478" i="25" a="1"/>
  <c r="G478" i="25" s="1"/>
  <c r="G480" i="25" a="1"/>
  <c r="G480" i="25" s="1"/>
  <c r="G482" i="25" a="1"/>
  <c r="G482" i="25" s="1"/>
  <c r="G484" i="25" a="1"/>
  <c r="G484" i="25" s="1"/>
  <c r="G486" i="25" a="1"/>
  <c r="G486" i="25" s="1"/>
  <c r="G488" i="25" a="1"/>
  <c r="G488" i="25" s="1"/>
  <c r="G490" i="25" a="1"/>
  <c r="G490" i="25" s="1"/>
  <c r="G492" i="25" a="1"/>
  <c r="G492" i="25" s="1"/>
  <c r="G494" i="25" a="1"/>
  <c r="G494" i="25" s="1"/>
  <c r="G496" i="25" a="1"/>
  <c r="G496" i="25" s="1"/>
  <c r="G498" i="25" a="1"/>
  <c r="G498" i="25" s="1"/>
  <c r="G500" i="25" a="1"/>
  <c r="G500" i="25" s="1"/>
  <c r="G502" i="25" a="1"/>
  <c r="G502" i="25" s="1"/>
  <c r="H54" i="25" a="1"/>
  <c r="H54" i="25" s="1"/>
  <c r="C139" i="25" a="1"/>
  <c r="C139" i="25" s="1"/>
  <c r="G168" i="25" a="1"/>
  <c r="G168" i="25" s="1"/>
  <c r="F192" i="25" a="1"/>
  <c r="F192" i="25" s="1"/>
  <c r="I208" i="25" a="1"/>
  <c r="I208" i="25" s="1"/>
  <c r="C224" i="25" a="1"/>
  <c r="C224" i="25" s="1"/>
  <c r="E235" i="25" a="1"/>
  <c r="E235" i="25" s="1"/>
  <c r="B245" i="25" a="1"/>
  <c r="B245" i="25" s="1"/>
  <c r="C256" i="25" a="1"/>
  <c r="C256" i="25" s="1"/>
  <c r="E267" i="25" a="1"/>
  <c r="E267" i="25" s="1"/>
  <c r="B277" i="25" a="1"/>
  <c r="B277" i="25" s="1"/>
  <c r="G286" i="25" a="1"/>
  <c r="G286" i="25" s="1"/>
  <c r="D294" i="25" a="1"/>
  <c r="D294" i="25" s="1"/>
  <c r="D298" i="25" a="1"/>
  <c r="D298" i="25" s="1"/>
  <c r="D302" i="25" a="1"/>
  <c r="D302" i="25" s="1"/>
  <c r="D306" i="25" a="1"/>
  <c r="D306" i="25" s="1"/>
  <c r="D310" i="25" a="1"/>
  <c r="D310" i="25" s="1"/>
  <c r="C315" i="25" a="1"/>
  <c r="C315" i="25" s="1"/>
  <c r="C319" i="25" a="1"/>
  <c r="C319" i="25" s="1"/>
  <c r="C323" i="25" a="1"/>
  <c r="C323" i="25" s="1"/>
  <c r="D326" i="25" a="1"/>
  <c r="D326" i="25" s="1"/>
  <c r="H328" i="25" a="1"/>
  <c r="H328" i="25" s="1"/>
  <c r="B332" i="25" a="1"/>
  <c r="B332" i="25" s="1"/>
  <c r="D334" i="25" a="1"/>
  <c r="D334" i="25" s="1"/>
  <c r="H336" i="25" a="1"/>
  <c r="H336" i="25" s="1"/>
  <c r="B340" i="25" a="1"/>
  <c r="B340" i="25" s="1"/>
  <c r="D342" i="25" a="1"/>
  <c r="D342" i="25" s="1"/>
  <c r="C344" i="25" a="1"/>
  <c r="C344" i="25" s="1"/>
  <c r="C346" i="25" a="1"/>
  <c r="C346" i="25" s="1"/>
  <c r="C348" i="25" a="1"/>
  <c r="C348" i="25" s="1"/>
  <c r="C350" i="25" a="1"/>
  <c r="C350" i="25" s="1"/>
  <c r="C352" i="25" a="1"/>
  <c r="C352" i="25" s="1"/>
  <c r="C354" i="25" a="1"/>
  <c r="C354" i="25" s="1"/>
  <c r="C356" i="25" a="1"/>
  <c r="C356" i="25" s="1"/>
  <c r="C358" i="25" a="1"/>
  <c r="C358" i="25" s="1"/>
  <c r="C360" i="25" a="1"/>
  <c r="C360" i="25" s="1"/>
  <c r="C362" i="25" a="1"/>
  <c r="C362" i="25" s="1"/>
  <c r="I364" i="25" a="1"/>
  <c r="I364" i="25" s="1"/>
  <c r="H366" i="25" a="1"/>
  <c r="H366" i="25" s="1"/>
  <c r="H368" i="25" a="1"/>
  <c r="H368" i="25" s="1"/>
  <c r="H370" i="25" a="1"/>
  <c r="H370" i="25" s="1"/>
  <c r="H372" i="25" a="1"/>
  <c r="H372" i="25" s="1"/>
  <c r="H374" i="25" a="1"/>
  <c r="H374" i="25" s="1"/>
  <c r="H376" i="25" a="1"/>
  <c r="H376" i="25" s="1"/>
  <c r="H378" i="25" a="1"/>
  <c r="H378" i="25" s="1"/>
  <c r="H380" i="25" a="1"/>
  <c r="H380" i="25" s="1"/>
  <c r="H382" i="25" a="1"/>
  <c r="H382" i="25" s="1"/>
  <c r="H384" i="25" a="1"/>
  <c r="H384" i="25" s="1"/>
  <c r="H386" i="25" a="1"/>
  <c r="H386" i="25" s="1"/>
  <c r="H388" i="25" a="1"/>
  <c r="H388" i="25" s="1"/>
  <c r="H390" i="25" a="1"/>
  <c r="H390" i="25" s="1"/>
  <c r="H392" i="25" a="1"/>
  <c r="H392" i="25" s="1"/>
  <c r="H394" i="25" a="1"/>
  <c r="H394" i="25" s="1"/>
  <c r="H396" i="25" a="1"/>
  <c r="H396" i="25" s="1"/>
  <c r="H398" i="25" a="1"/>
  <c r="H398" i="25" s="1"/>
  <c r="H400" i="25" a="1"/>
  <c r="H400" i="25" s="1"/>
  <c r="H402" i="25" a="1"/>
  <c r="H402" i="25" s="1"/>
  <c r="H404" i="25" a="1"/>
  <c r="H404" i="25" s="1"/>
  <c r="H406" i="25" a="1"/>
  <c r="H406" i="25" s="1"/>
  <c r="B409" i="25" a="1"/>
  <c r="B409" i="25" s="1"/>
  <c r="B411" i="25" a="1"/>
  <c r="B411" i="25" s="1"/>
  <c r="B413" i="25" a="1"/>
  <c r="B413" i="25" s="1"/>
  <c r="B415" i="25" a="1"/>
  <c r="B415" i="25" s="1"/>
  <c r="B417" i="25" a="1"/>
  <c r="B417" i="25" s="1"/>
  <c r="B419" i="25" a="1"/>
  <c r="B419" i="25" s="1"/>
  <c r="B421" i="25" a="1"/>
  <c r="B421" i="25" s="1"/>
  <c r="B423" i="25" a="1"/>
  <c r="B423" i="25" s="1"/>
  <c r="B425" i="25" a="1"/>
  <c r="B425" i="25" s="1"/>
  <c r="B427" i="25" a="1"/>
  <c r="B427" i="25" s="1"/>
  <c r="B429" i="25" a="1"/>
  <c r="B429" i="25" s="1"/>
  <c r="B431" i="25" a="1"/>
  <c r="B431" i="25" s="1"/>
  <c r="B433" i="25" a="1"/>
  <c r="B433" i="25" s="1"/>
  <c r="B435" i="25" a="1"/>
  <c r="B435" i="25" s="1"/>
  <c r="B437" i="25" a="1"/>
  <c r="B437" i="25" s="1"/>
  <c r="B439" i="25" a="1"/>
  <c r="B439" i="25" s="1"/>
  <c r="B441" i="25" a="1"/>
  <c r="B441" i="25" s="1"/>
  <c r="B443" i="25" a="1"/>
  <c r="B443" i="25" s="1"/>
  <c r="B445" i="25" a="1"/>
  <c r="B445" i="25" s="1"/>
  <c r="B447" i="25" a="1"/>
  <c r="B447" i="25" s="1"/>
  <c r="B449" i="25" a="1"/>
  <c r="B449" i="25" s="1"/>
  <c r="C451" i="25" a="1"/>
  <c r="C451" i="25" s="1"/>
  <c r="D453" i="25" a="1"/>
  <c r="D453" i="25" s="1"/>
  <c r="D455" i="25" a="1"/>
  <c r="D455" i="25" s="1"/>
  <c r="D457" i="25" a="1"/>
  <c r="D457" i="25" s="1"/>
  <c r="D459" i="25" a="1"/>
  <c r="D459" i="25" s="1"/>
  <c r="D461" i="25" a="1"/>
  <c r="D461" i="25" s="1"/>
  <c r="D463" i="25" a="1"/>
  <c r="D463" i="25" s="1"/>
  <c r="D465" i="25" a="1"/>
  <c r="D465" i="25" s="1"/>
  <c r="D467" i="25" a="1"/>
  <c r="D467" i="25" s="1"/>
  <c r="D469" i="25" a="1"/>
  <c r="D469" i="25" s="1"/>
  <c r="D471" i="25" a="1"/>
  <c r="D471" i="25" s="1"/>
  <c r="D473" i="25" a="1"/>
  <c r="D473" i="25" s="1"/>
  <c r="D475" i="25" a="1"/>
  <c r="D475" i="25" s="1"/>
  <c r="D477" i="25" a="1"/>
  <c r="D477" i="25" s="1"/>
  <c r="D479" i="25" a="1"/>
  <c r="D479" i="25" s="1"/>
  <c r="D481" i="25" a="1"/>
  <c r="D481" i="25" s="1"/>
  <c r="D483" i="25" a="1"/>
  <c r="D483" i="25" s="1"/>
  <c r="D485" i="25" a="1"/>
  <c r="D485" i="25" s="1"/>
  <c r="D487" i="25" a="1"/>
  <c r="D487" i="25" s="1"/>
  <c r="D489" i="25" a="1"/>
  <c r="D489" i="25" s="1"/>
  <c r="D491" i="25" a="1"/>
  <c r="D491" i="25" s="1"/>
  <c r="D493" i="25" a="1"/>
  <c r="D493" i="25" s="1"/>
  <c r="D495" i="25" a="1"/>
  <c r="D495" i="25" s="1"/>
  <c r="D497" i="25" a="1"/>
  <c r="D497" i="25" s="1"/>
  <c r="D499" i="25" a="1"/>
  <c r="D499" i="25" s="1"/>
  <c r="D501" i="25" a="1"/>
  <c r="D501" i="25" s="1"/>
  <c r="D503" i="25" a="1"/>
  <c r="D503" i="25" s="1"/>
  <c r="D505" i="25" a="1"/>
  <c r="D505" i="25" s="1"/>
  <c r="D507" i="25" a="1"/>
  <c r="D507" i="25" s="1"/>
  <c r="D509" i="25" a="1"/>
  <c r="D509" i="25" s="1"/>
  <c r="D511" i="25" a="1"/>
  <c r="D511" i="25" s="1"/>
  <c r="D13" i="25" a="1"/>
  <c r="D13" i="25" s="1"/>
  <c r="B512" i="25" a="1"/>
  <c r="B512" i="25" s="1"/>
  <c r="E509" i="25" a="1"/>
  <c r="E509" i="25" s="1"/>
  <c r="G506" i="25" a="1"/>
  <c r="G506" i="25" s="1"/>
  <c r="I503" i="25" a="1"/>
  <c r="I503" i="25" s="1"/>
  <c r="I499" i="25" a="1"/>
  <c r="I499" i="25" s="1"/>
  <c r="I495" i="25" a="1"/>
  <c r="I495" i="25" s="1"/>
  <c r="I491" i="25" a="1"/>
  <c r="I491" i="25" s="1"/>
  <c r="I487" i="25" a="1"/>
  <c r="I487" i="25" s="1"/>
  <c r="I483" i="25" a="1"/>
  <c r="I483" i="25" s="1"/>
  <c r="I479" i="25" a="1"/>
  <c r="I479" i="25" s="1"/>
  <c r="I475" i="25" a="1"/>
  <c r="I475" i="25" s="1"/>
  <c r="I471" i="25" a="1"/>
  <c r="I471" i="25" s="1"/>
  <c r="I467" i="25" a="1"/>
  <c r="I467" i="25" s="1"/>
  <c r="I463" i="25" a="1"/>
  <c r="I463" i="25" s="1"/>
  <c r="I459" i="25" a="1"/>
  <c r="I459" i="25" s="1"/>
  <c r="I455" i="25" a="1"/>
  <c r="I455" i="25" s="1"/>
  <c r="C452" i="25" a="1"/>
  <c r="C452" i="25" s="1"/>
  <c r="G448" i="25" a="1"/>
  <c r="G448" i="25" s="1"/>
  <c r="G444" i="25" a="1"/>
  <c r="G444" i="25" s="1"/>
  <c r="G437" i="25" a="1"/>
  <c r="G437" i="25" s="1"/>
  <c r="G429" i="25" a="1"/>
  <c r="G429" i="25" s="1"/>
  <c r="G421" i="25" a="1"/>
  <c r="G421" i="25" s="1"/>
  <c r="G413" i="25" a="1"/>
  <c r="G413" i="25" s="1"/>
  <c r="I405" i="25" a="1"/>
  <c r="I405" i="25" s="1"/>
  <c r="I397" i="25" a="1"/>
  <c r="I397" i="25" s="1"/>
  <c r="I389" i="25" a="1"/>
  <c r="I389" i="25" s="1"/>
  <c r="I381" i="25" a="1"/>
  <c r="I381" i="25" s="1"/>
  <c r="I373" i="25" a="1"/>
  <c r="I373" i="25" s="1"/>
  <c r="I365" i="25" a="1"/>
  <c r="I365" i="25" s="1"/>
  <c r="D358" i="25" a="1"/>
  <c r="D358" i="25" s="1"/>
  <c r="D350" i="25" a="1"/>
  <c r="D350" i="25" s="1"/>
  <c r="G340" i="25" a="1"/>
  <c r="G340" i="25" s="1"/>
  <c r="I327" i="25" a="1"/>
  <c r="I327" i="25" s="1"/>
  <c r="B316" i="25" a="1"/>
  <c r="B316" i="25" s="1"/>
  <c r="I299" i="25" a="1"/>
  <c r="I299" i="25" s="1"/>
  <c r="G280" i="25" a="1"/>
  <c r="G280" i="25" s="1"/>
  <c r="C242" i="25" a="1"/>
  <c r="C242" i="25" s="1"/>
  <c r="H193" i="25" a="1"/>
  <c r="H193" i="25" s="1"/>
  <c r="G327" i="25" a="1"/>
  <c r="G327" i="25" s="1"/>
  <c r="I332" i="25" a="1"/>
  <c r="I332" i="25" s="1"/>
  <c r="C337" i="25" a="1"/>
  <c r="C337" i="25" s="1"/>
  <c r="F342" i="25" a="1"/>
  <c r="F342" i="25" s="1"/>
  <c r="F346" i="25" a="1"/>
  <c r="F346" i="25" s="1"/>
  <c r="F350" i="25" a="1"/>
  <c r="F350" i="25" s="1"/>
  <c r="F354" i="25" a="1"/>
  <c r="F354" i="25" s="1"/>
  <c r="F358" i="25" a="1"/>
  <c r="F358" i="25" s="1"/>
  <c r="F362" i="25" a="1"/>
  <c r="F362" i="25" s="1"/>
  <c r="C366" i="25" a="1"/>
  <c r="C366" i="25" s="1"/>
  <c r="C370" i="25" a="1"/>
  <c r="C370" i="25" s="1"/>
  <c r="C374" i="25" a="1"/>
  <c r="C374" i="25" s="1"/>
  <c r="C378" i="25" a="1"/>
  <c r="C378" i="25" s="1"/>
  <c r="C381" i="25" a="1"/>
  <c r="C381" i="25" s="1"/>
  <c r="C383" i="25" a="1"/>
  <c r="C383" i="25" s="1"/>
  <c r="C385" i="25" a="1"/>
  <c r="C385" i="25" s="1"/>
  <c r="C387" i="25" a="1"/>
  <c r="C387" i="25" s="1"/>
  <c r="C389" i="25" a="1"/>
  <c r="C389" i="25" s="1"/>
  <c r="C391" i="25" a="1"/>
  <c r="C391" i="25" s="1"/>
  <c r="C393" i="25" a="1"/>
  <c r="C393" i="25" s="1"/>
  <c r="C395" i="25" a="1"/>
  <c r="C395" i="25" s="1"/>
  <c r="C397" i="25" a="1"/>
  <c r="C397" i="25" s="1"/>
  <c r="C399" i="25" a="1"/>
  <c r="C399" i="25" s="1"/>
  <c r="C401" i="25" a="1"/>
  <c r="C401" i="25" s="1"/>
  <c r="C403" i="25" a="1"/>
  <c r="C403" i="25" s="1"/>
  <c r="C405" i="25" a="1"/>
  <c r="C405" i="25" s="1"/>
  <c r="B407" i="25" a="1"/>
  <c r="B407" i="25" s="1"/>
  <c r="I408" i="25" a="1"/>
  <c r="I408" i="25" s="1"/>
  <c r="I410" i="25" a="1"/>
  <c r="I410" i="25" s="1"/>
  <c r="I412" i="25" a="1"/>
  <c r="I412" i="25" s="1"/>
  <c r="I414" i="25" a="1"/>
  <c r="I414" i="25" s="1"/>
  <c r="I416" i="25" a="1"/>
  <c r="I416" i="25" s="1"/>
  <c r="I418" i="25" a="1"/>
  <c r="I418" i="25" s="1"/>
  <c r="I420" i="25" a="1"/>
  <c r="I420" i="25" s="1"/>
  <c r="I422" i="25" a="1"/>
  <c r="I422" i="25" s="1"/>
  <c r="I424" i="25" a="1"/>
  <c r="I424" i="25" s="1"/>
  <c r="I426" i="25" a="1"/>
  <c r="I426" i="25" s="1"/>
  <c r="I428" i="25" a="1"/>
  <c r="I428" i="25" s="1"/>
  <c r="I430" i="25" a="1"/>
  <c r="I430" i="25" s="1"/>
  <c r="I432" i="25" a="1"/>
  <c r="I432" i="25" s="1"/>
  <c r="I434" i="25" a="1"/>
  <c r="I434" i="25" s="1"/>
  <c r="I436" i="25" a="1"/>
  <c r="I436" i="25" s="1"/>
  <c r="I438" i="25" a="1"/>
  <c r="I438" i="25" s="1"/>
  <c r="I440" i="25" a="1"/>
  <c r="I440" i="25" s="1"/>
  <c r="I442" i="25" a="1"/>
  <c r="I442" i="25" s="1"/>
  <c r="I444" i="25" a="1"/>
  <c r="I444" i="25" s="1"/>
  <c r="I446" i="25" a="1"/>
  <c r="I446" i="25" s="1"/>
  <c r="I448" i="25" a="1"/>
  <c r="I448" i="25" s="1"/>
  <c r="B451" i="25" a="1"/>
  <c r="B451" i="25" s="1"/>
  <c r="C453" i="25" a="1"/>
  <c r="C453" i="25" s="1"/>
  <c r="C455" i="25" a="1"/>
  <c r="C455" i="25" s="1"/>
  <c r="C457" i="25" a="1"/>
  <c r="C457" i="25" s="1"/>
  <c r="C459" i="25" a="1"/>
  <c r="C459" i="25" s="1"/>
  <c r="C461" i="25" a="1"/>
  <c r="C461" i="25" s="1"/>
  <c r="C463" i="25" a="1"/>
  <c r="C463" i="25" s="1"/>
  <c r="C465" i="25" a="1"/>
  <c r="C465" i="25" s="1"/>
  <c r="C467" i="25" a="1"/>
  <c r="C467" i="25" s="1"/>
  <c r="C469" i="25" a="1"/>
  <c r="C469" i="25" s="1"/>
  <c r="C471" i="25" a="1"/>
  <c r="C471" i="25" s="1"/>
  <c r="C473" i="25" a="1"/>
  <c r="C473" i="25" s="1"/>
  <c r="C475" i="25" a="1"/>
  <c r="C475" i="25" s="1"/>
  <c r="C477" i="25" a="1"/>
  <c r="C477" i="25" s="1"/>
  <c r="C479" i="25" a="1"/>
  <c r="C479" i="25" s="1"/>
  <c r="C481" i="25" a="1"/>
  <c r="C481" i="25" s="1"/>
  <c r="C483" i="25" a="1"/>
  <c r="C483" i="25" s="1"/>
  <c r="C485" i="25" a="1"/>
  <c r="C485" i="25" s="1"/>
  <c r="C487" i="25" a="1"/>
  <c r="C487" i="25" s="1"/>
  <c r="C489" i="25" a="1"/>
  <c r="C489" i="25" s="1"/>
  <c r="C491" i="25" a="1"/>
  <c r="C491" i="25" s="1"/>
  <c r="C493" i="25" a="1"/>
  <c r="C493" i="25" s="1"/>
  <c r="C495" i="25" a="1"/>
  <c r="C495" i="25" s="1"/>
  <c r="C497" i="25" a="1"/>
  <c r="C497" i="25" s="1"/>
  <c r="C499" i="25" a="1"/>
  <c r="C499" i="25" s="1"/>
  <c r="C501" i="25" a="1"/>
  <c r="C501" i="25" s="1"/>
  <c r="C503" i="25" a="1"/>
  <c r="C503" i="25" s="1"/>
  <c r="H99" i="25" a="1"/>
  <c r="H99" i="25" s="1"/>
  <c r="G146" i="25" a="1"/>
  <c r="G146" i="25" s="1"/>
  <c r="B176" i="25" a="1"/>
  <c r="B176" i="25" s="1"/>
  <c r="E197" i="25" a="1"/>
  <c r="E197" i="25" s="1"/>
  <c r="D215" i="25" a="1"/>
  <c r="D215" i="25" s="1"/>
  <c r="E227" i="25" a="1"/>
  <c r="E227" i="25" s="1"/>
  <c r="B237" i="25" a="1"/>
  <c r="B237" i="25" s="1"/>
  <c r="C248" i="25" a="1"/>
  <c r="C248" i="25" s="1"/>
  <c r="E259" i="25" a="1"/>
  <c r="E259" i="25" s="1"/>
  <c r="B269" i="25" a="1"/>
  <c r="B269" i="25" s="1"/>
  <c r="D280" i="25" a="1"/>
  <c r="D280" i="25" s="1"/>
  <c r="D288" i="25" a="1"/>
  <c r="D288" i="25" s="1"/>
  <c r="B295" i="25" a="1"/>
  <c r="B295" i="25" s="1"/>
  <c r="B299" i="25" a="1"/>
  <c r="B299" i="25" s="1"/>
  <c r="B303" i="25" a="1"/>
  <c r="B303" i="25" s="1"/>
  <c r="B307" i="25" a="1"/>
  <c r="B307" i="25" s="1"/>
  <c r="B311" i="25" a="1"/>
  <c r="B311" i="25" s="1"/>
  <c r="I315" i="25" a="1"/>
  <c r="I315" i="25" s="1"/>
  <c r="I319" i="25" a="1"/>
  <c r="I319" i="25" s="1"/>
  <c r="I323" i="25" a="1"/>
  <c r="I323" i="25" s="1"/>
  <c r="H326" i="25" a="1"/>
  <c r="H326" i="25" s="1"/>
  <c r="I329" i="25" a="1"/>
  <c r="I329" i="25" s="1"/>
  <c r="F332" i="25" a="1"/>
  <c r="F332" i="25" s="1"/>
  <c r="H334" i="25" a="1"/>
  <c r="H334" i="25" s="1"/>
  <c r="I337" i="25" a="1"/>
  <c r="I337" i="25" s="1"/>
  <c r="F340" i="25" a="1"/>
  <c r="F340" i="25" s="1"/>
  <c r="G342" i="25" a="1"/>
  <c r="G342" i="25" s="1"/>
  <c r="G344" i="25" a="1"/>
  <c r="G344" i="25" s="1"/>
  <c r="G346" i="25" a="1"/>
  <c r="G346" i="25" s="1"/>
  <c r="G348" i="25" a="1"/>
  <c r="G348" i="25" s="1"/>
  <c r="G350" i="25" a="1"/>
  <c r="G350" i="25" s="1"/>
  <c r="G352" i="25" a="1"/>
  <c r="G352" i="25" s="1"/>
  <c r="G354" i="25" a="1"/>
  <c r="G354" i="25" s="1"/>
  <c r="G356" i="25" a="1"/>
  <c r="G356" i="25" s="1"/>
  <c r="G358" i="25" a="1"/>
  <c r="G358" i="25" s="1"/>
  <c r="G360" i="25" a="1"/>
  <c r="G360" i="25" s="1"/>
  <c r="G362" i="25" a="1"/>
  <c r="G362" i="25" s="1"/>
  <c r="D365" i="25" a="1"/>
  <c r="D365" i="25" s="1"/>
  <c r="D367" i="25" a="1"/>
  <c r="D367" i="25" s="1"/>
  <c r="D369" i="25" a="1"/>
  <c r="D369" i="25" s="1"/>
  <c r="D371" i="25" a="1"/>
  <c r="D371" i="25" s="1"/>
  <c r="D373" i="25" a="1"/>
  <c r="D373" i="25" s="1"/>
  <c r="D375" i="25" a="1"/>
  <c r="D375" i="25" s="1"/>
  <c r="D377" i="25" a="1"/>
  <c r="D377" i="25" s="1"/>
  <c r="D379" i="25" a="1"/>
  <c r="D379" i="25" s="1"/>
  <c r="D381" i="25" a="1"/>
  <c r="D381" i="25" s="1"/>
  <c r="D383" i="25" a="1"/>
  <c r="D383" i="25" s="1"/>
  <c r="D385" i="25" a="1"/>
  <c r="D385" i="25" s="1"/>
  <c r="D387" i="25" a="1"/>
  <c r="D387" i="25" s="1"/>
  <c r="D389" i="25" a="1"/>
  <c r="D389" i="25" s="1"/>
  <c r="D391" i="25" a="1"/>
  <c r="D391" i="25" s="1"/>
  <c r="D393" i="25" a="1"/>
  <c r="D393" i="25" s="1"/>
  <c r="D395" i="25" a="1"/>
  <c r="D395" i="25" s="1"/>
  <c r="D397" i="25" a="1"/>
  <c r="D397" i="25" s="1"/>
  <c r="D399" i="25" a="1"/>
  <c r="D399" i="25" s="1"/>
  <c r="D401" i="25" a="1"/>
  <c r="D401" i="25" s="1"/>
  <c r="D403" i="25" a="1"/>
  <c r="D403" i="25" s="1"/>
  <c r="D405" i="25" a="1"/>
  <c r="D405" i="25" s="1"/>
  <c r="F407" i="25" a="1"/>
  <c r="F407" i="25" s="1"/>
  <c r="F409" i="25" a="1"/>
  <c r="F409" i="25" s="1"/>
  <c r="F411" i="25" a="1"/>
  <c r="F411" i="25" s="1"/>
  <c r="F413" i="25" a="1"/>
  <c r="F413" i="25" s="1"/>
  <c r="F415" i="25" a="1"/>
  <c r="F415" i="25" s="1"/>
  <c r="F417" i="25" a="1"/>
  <c r="F417" i="25" s="1"/>
  <c r="F419" i="25" a="1"/>
  <c r="F419" i="25" s="1"/>
  <c r="F421" i="25" a="1"/>
  <c r="F421" i="25" s="1"/>
  <c r="F423" i="25" a="1"/>
  <c r="F423" i="25" s="1"/>
  <c r="F425" i="25" a="1"/>
  <c r="F425" i="25" s="1"/>
  <c r="F427" i="25" a="1"/>
  <c r="F427" i="25" s="1"/>
  <c r="F429" i="25" a="1"/>
  <c r="F429" i="25" s="1"/>
  <c r="F431" i="25" a="1"/>
  <c r="F431" i="25" s="1"/>
  <c r="F433" i="25" a="1"/>
  <c r="F433" i="25" s="1"/>
  <c r="F435" i="25" a="1"/>
  <c r="F435" i="25" s="1"/>
  <c r="F437" i="25" a="1"/>
  <c r="F437" i="25" s="1"/>
  <c r="F439" i="25" a="1"/>
  <c r="F439" i="25" s="1"/>
  <c r="F441" i="25" a="1"/>
  <c r="F441" i="25" s="1"/>
  <c r="F443" i="25" a="1"/>
  <c r="F443" i="25" s="1"/>
  <c r="F445" i="25" a="1"/>
  <c r="F445" i="25" s="1"/>
  <c r="F447" i="25" a="1"/>
  <c r="F447" i="25" s="1"/>
  <c r="F449" i="25" a="1"/>
  <c r="F449" i="25" s="1"/>
  <c r="G451" i="25" a="1"/>
  <c r="G451" i="25" s="1"/>
  <c r="H453" i="25" a="1"/>
  <c r="H453" i="25" s="1"/>
  <c r="H455" i="25" a="1"/>
  <c r="H455" i="25" s="1"/>
  <c r="H457" i="25" a="1"/>
  <c r="H457" i="25" s="1"/>
  <c r="H459" i="25" a="1"/>
  <c r="H459" i="25" s="1"/>
  <c r="H461" i="25" a="1"/>
  <c r="H461" i="25" s="1"/>
  <c r="H463" i="25" a="1"/>
  <c r="H463" i="25" s="1"/>
  <c r="H465" i="25" a="1"/>
  <c r="H465" i="25" s="1"/>
  <c r="H467" i="25" a="1"/>
  <c r="H467" i="25" s="1"/>
  <c r="H469" i="25" a="1"/>
  <c r="H469" i="25" s="1"/>
  <c r="H471" i="25" a="1"/>
  <c r="H471" i="25" s="1"/>
  <c r="H473" i="25" a="1"/>
  <c r="H473" i="25" s="1"/>
  <c r="H475" i="25" a="1"/>
  <c r="H475" i="25" s="1"/>
  <c r="H477" i="25" a="1"/>
  <c r="H477" i="25" s="1"/>
  <c r="H479" i="25" a="1"/>
  <c r="H479" i="25" s="1"/>
  <c r="H481" i="25" a="1"/>
  <c r="H481" i="25" s="1"/>
  <c r="H483" i="25" a="1"/>
  <c r="H483" i="25" s="1"/>
  <c r="H485" i="25" a="1"/>
  <c r="H485" i="25" s="1"/>
  <c r="H487" i="25" a="1"/>
  <c r="H487" i="25" s="1"/>
  <c r="H489" i="25" a="1"/>
  <c r="H489" i="25" s="1"/>
  <c r="H491" i="25" a="1"/>
  <c r="H491" i="25" s="1"/>
  <c r="H493" i="25" a="1"/>
  <c r="H493" i="25" s="1"/>
  <c r="H495" i="25" a="1"/>
  <c r="H495" i="25" s="1"/>
  <c r="H497" i="25" a="1"/>
  <c r="H497" i="25" s="1"/>
  <c r="H499" i="25" a="1"/>
  <c r="H499" i="25" s="1"/>
  <c r="H501" i="25" a="1"/>
  <c r="H501" i="25" s="1"/>
  <c r="H503" i="25" a="1"/>
  <c r="H503" i="25" s="1"/>
  <c r="H505" i="25" a="1"/>
  <c r="H505" i="25" s="1"/>
  <c r="H507" i="25" a="1"/>
  <c r="H507" i="25" s="1"/>
  <c r="H509" i="25" a="1"/>
  <c r="H509" i="25" s="1"/>
  <c r="H511" i="25" a="1"/>
  <c r="H511" i="25" s="1"/>
  <c r="H13" i="25" a="1"/>
  <c r="H13" i="25" s="1"/>
  <c r="E511" i="25" a="1"/>
  <c r="E511" i="25" s="1"/>
  <c r="G508" i="25" a="1"/>
  <c r="G508" i="25" s="1"/>
  <c r="B506" i="25" a="1"/>
  <c r="B506" i="25" s="1"/>
  <c r="I502" i="25" a="1"/>
  <c r="I502" i="25" s="1"/>
  <c r="I498" i="25" a="1"/>
  <c r="I498" i="25" s="1"/>
  <c r="I494" i="25" a="1"/>
  <c r="I494" i="25" s="1"/>
  <c r="I490" i="25" a="1"/>
  <c r="I490" i="25" s="1"/>
  <c r="I486" i="25" a="1"/>
  <c r="I486" i="25" s="1"/>
  <c r="I482" i="25" a="1"/>
  <c r="I482" i="25" s="1"/>
  <c r="I478" i="25" a="1"/>
  <c r="I478" i="25" s="1"/>
  <c r="I474" i="25" a="1"/>
  <c r="I474" i="25" s="1"/>
  <c r="I470" i="25" a="1"/>
  <c r="I470" i="25" s="1"/>
  <c r="I466" i="25" a="1"/>
  <c r="I466" i="25" s="1"/>
  <c r="I462" i="25" a="1"/>
  <c r="I462" i="25" s="1"/>
  <c r="I458" i="25" a="1"/>
  <c r="I458" i="25" s="1"/>
  <c r="I454" i="25" a="1"/>
  <c r="I454" i="25" s="1"/>
  <c r="D451" i="25" a="1"/>
  <c r="D451" i="25" s="1"/>
  <c r="G447" i="25" a="1"/>
  <c r="G447" i="25" s="1"/>
  <c r="G443" i="25" a="1"/>
  <c r="G443" i="25" s="1"/>
  <c r="G435" i="25" a="1"/>
  <c r="G435" i="25" s="1"/>
  <c r="G427" i="25" a="1"/>
  <c r="G427" i="25" s="1"/>
  <c r="G419" i="25" a="1"/>
  <c r="G419" i="25" s="1"/>
  <c r="G411" i="25" a="1"/>
  <c r="G411" i="25" s="1"/>
  <c r="I403" i="25" a="1"/>
  <c r="I403" i="25" s="1"/>
  <c r="I395" i="25" a="1"/>
  <c r="I395" i="25" s="1"/>
  <c r="I387" i="25" a="1"/>
  <c r="I387" i="25" s="1"/>
  <c r="I379" i="25" a="1"/>
  <c r="I379" i="25" s="1"/>
  <c r="I371" i="25" a="1"/>
  <c r="I371" i="25" s="1"/>
  <c r="C364" i="25" a="1"/>
  <c r="C364" i="25" s="1"/>
  <c r="D356" i="25" a="1"/>
  <c r="D356" i="25" s="1"/>
  <c r="D348" i="25" a="1"/>
  <c r="D348" i="25" s="1"/>
  <c r="G338" i="25" a="1"/>
  <c r="G338" i="25" s="1"/>
  <c r="F325" i="25" a="1"/>
  <c r="F325" i="25" s="1"/>
  <c r="H312" i="25" a="1"/>
  <c r="H312" i="25" s="1"/>
  <c r="H296" i="25" a="1"/>
  <c r="H296" i="25" s="1"/>
  <c r="C274" i="25" a="1"/>
  <c r="C274" i="25" s="1"/>
  <c r="E229" i="25" a="1"/>
  <c r="E229" i="25" s="1"/>
  <c r="E170" i="25" a="1"/>
  <c r="E170" i="25" s="1"/>
  <c r="G328" i="25" a="1"/>
  <c r="G328" i="25" s="1"/>
  <c r="B334" i="25" a="1"/>
  <c r="B334" i="25" s="1"/>
  <c r="I338" i="25" a="1"/>
  <c r="I338" i="25" s="1"/>
  <c r="F343" i="25" a="1"/>
  <c r="F343" i="25" s="1"/>
  <c r="F347" i="25" a="1"/>
  <c r="F347" i="25" s="1"/>
  <c r="F351" i="25" a="1"/>
  <c r="F351" i="25" s="1"/>
  <c r="F355" i="25" a="1"/>
  <c r="F355" i="25" s="1"/>
  <c r="F359" i="25" a="1"/>
  <c r="F359" i="25" s="1"/>
  <c r="F363" i="25" a="1"/>
  <c r="F363" i="25" s="1"/>
  <c r="C367" i="25" a="1"/>
  <c r="C367" i="25" s="1"/>
  <c r="C371" i="25" a="1"/>
  <c r="C371" i="25" s="1"/>
  <c r="C375" i="25" a="1"/>
  <c r="C375" i="25" s="1"/>
  <c r="C379" i="25" a="1"/>
  <c r="C379" i="25" s="1"/>
  <c r="G381" i="25" a="1"/>
  <c r="G381" i="25" s="1"/>
  <c r="G383" i="25" a="1"/>
  <c r="G383" i="25" s="1"/>
  <c r="G385" i="25" a="1"/>
  <c r="G385" i="25" s="1"/>
  <c r="G387" i="25" a="1"/>
  <c r="G387" i="25" s="1"/>
  <c r="G389" i="25" a="1"/>
  <c r="G389" i="25" s="1"/>
  <c r="G391" i="25" a="1"/>
  <c r="G391" i="25" s="1"/>
  <c r="G393" i="25" a="1"/>
  <c r="G393" i="25" s="1"/>
  <c r="G395" i="25" a="1"/>
  <c r="G395" i="25" s="1"/>
  <c r="G397" i="25" a="1"/>
  <c r="G397" i="25" s="1"/>
  <c r="G399" i="25" a="1"/>
  <c r="G399" i="25" s="1"/>
  <c r="G401" i="25" a="1"/>
  <c r="G401" i="25" s="1"/>
  <c r="G403" i="25" a="1"/>
  <c r="G403" i="25" s="1"/>
  <c r="G405" i="25" a="1"/>
  <c r="G405" i="25" s="1"/>
  <c r="E407" i="25" a="1"/>
  <c r="E407" i="25" s="1"/>
  <c r="E409" i="25" a="1"/>
  <c r="E409" i="25" s="1"/>
  <c r="E411" i="25" a="1"/>
  <c r="E411" i="25" s="1"/>
  <c r="E413" i="25" a="1"/>
  <c r="E413" i="25" s="1"/>
  <c r="E415" i="25" a="1"/>
  <c r="E415" i="25" s="1"/>
  <c r="E417" i="25" a="1"/>
  <c r="E417" i="25" s="1"/>
  <c r="E419" i="25" a="1"/>
  <c r="E419" i="25" s="1"/>
  <c r="E421" i="25" a="1"/>
  <c r="E421" i="25" s="1"/>
  <c r="E423" i="25" a="1"/>
  <c r="E423" i="25" s="1"/>
  <c r="E425" i="25" a="1"/>
  <c r="E425" i="25" s="1"/>
  <c r="E427" i="25" a="1"/>
  <c r="E427" i="25" s="1"/>
  <c r="E429" i="25" a="1"/>
  <c r="E429" i="25" s="1"/>
  <c r="E431" i="25" a="1"/>
  <c r="E431" i="25" s="1"/>
  <c r="E433" i="25" a="1"/>
  <c r="E433" i="25" s="1"/>
  <c r="E435" i="25" a="1"/>
  <c r="E435" i="25" s="1"/>
  <c r="E437" i="25" a="1"/>
  <c r="E437" i="25" s="1"/>
  <c r="E439" i="25" a="1"/>
  <c r="E439" i="25" s="1"/>
  <c r="E441" i="25" a="1"/>
  <c r="E441" i="25" s="1"/>
  <c r="E443" i="25" a="1"/>
  <c r="E443" i="25" s="1"/>
  <c r="E445" i="25" a="1"/>
  <c r="E445" i="25" s="1"/>
  <c r="E447" i="25" a="1"/>
  <c r="E447" i="25" s="1"/>
  <c r="E449" i="25" a="1"/>
  <c r="E449" i="25" s="1"/>
  <c r="F451" i="25" a="1"/>
  <c r="F451" i="25" s="1"/>
  <c r="G453" i="25" a="1"/>
  <c r="G453" i="25" s="1"/>
  <c r="G455" i="25" a="1"/>
  <c r="G455" i="25" s="1"/>
  <c r="G457" i="25" a="1"/>
  <c r="G457" i="25" s="1"/>
  <c r="G459" i="25" a="1"/>
  <c r="G459" i="25" s="1"/>
  <c r="G461" i="25" a="1"/>
  <c r="G461" i="25" s="1"/>
  <c r="G463" i="25" a="1"/>
  <c r="G463" i="25" s="1"/>
  <c r="G465" i="25" a="1"/>
  <c r="G465" i="25" s="1"/>
  <c r="G467" i="25" a="1"/>
  <c r="G467" i="25" s="1"/>
  <c r="G469" i="25" a="1"/>
  <c r="G469" i="25" s="1"/>
  <c r="G471" i="25" a="1"/>
  <c r="G471" i="25" s="1"/>
  <c r="G473" i="25" a="1"/>
  <c r="G473" i="25" s="1"/>
  <c r="G475" i="25" a="1"/>
  <c r="G475" i="25" s="1"/>
  <c r="G477" i="25" a="1"/>
  <c r="G477" i="25" s="1"/>
  <c r="G479" i="25" a="1"/>
  <c r="G479" i="25" s="1"/>
  <c r="G481" i="25" a="1"/>
  <c r="G481" i="25" s="1"/>
  <c r="G483" i="25" a="1"/>
  <c r="G483" i="25" s="1"/>
  <c r="G485" i="25" a="1"/>
  <c r="G485" i="25" s="1"/>
  <c r="G487" i="25" a="1"/>
  <c r="G487" i="25" s="1"/>
  <c r="G489" i="25" a="1"/>
  <c r="G489" i="25" s="1"/>
  <c r="G491" i="25" a="1"/>
  <c r="G491" i="25" s="1"/>
  <c r="G493" i="25" a="1"/>
  <c r="G493" i="25" s="1"/>
  <c r="G495" i="25" a="1"/>
  <c r="G495" i="25" s="1"/>
  <c r="G497" i="25" a="1"/>
  <c r="G497" i="25" s="1"/>
  <c r="G499" i="25" a="1"/>
  <c r="G499" i="25" s="1"/>
  <c r="G501" i="25" a="1"/>
  <c r="G501" i="25" s="1"/>
  <c r="G503" i="25" a="1"/>
  <c r="G503" i="25" s="1"/>
  <c r="B123" i="25" a="1"/>
  <c r="B123" i="25" s="1"/>
  <c r="B154" i="25" a="1"/>
  <c r="B154" i="25" s="1"/>
  <c r="H182" i="25" a="1"/>
  <c r="H182" i="25" s="1"/>
  <c r="I201" i="25" a="1"/>
  <c r="I201" i="25" s="1"/>
  <c r="F218" i="25" a="1"/>
  <c r="F218" i="25" s="1"/>
  <c r="B229" i="25" a="1"/>
  <c r="B229" i="25" s="1"/>
  <c r="C240" i="25" a="1"/>
  <c r="C240" i="25" s="1"/>
  <c r="E251" i="25" a="1"/>
  <c r="E251" i="25" s="1"/>
  <c r="B261" i="25" a="1"/>
  <c r="B261" i="25" s="1"/>
  <c r="C272" i="25" a="1"/>
  <c r="C272" i="25" s="1"/>
  <c r="E283" i="25" a="1"/>
  <c r="E283" i="25" s="1"/>
  <c r="E291" i="25" a="1"/>
  <c r="E291" i="25" s="1"/>
  <c r="G296" i="25" a="1"/>
  <c r="G296" i="25" s="1"/>
  <c r="G300" i="25" a="1"/>
  <c r="G300" i="25" s="1"/>
  <c r="G304" i="25" a="1"/>
  <c r="G304" i="25" s="1"/>
  <c r="G308" i="25" a="1"/>
  <c r="G308" i="25" s="1"/>
  <c r="G312" i="25" a="1"/>
  <c r="G312" i="25" s="1"/>
  <c r="G316" i="25" a="1"/>
  <c r="G316" i="25" s="1"/>
  <c r="G320" i="25" a="1"/>
  <c r="G320" i="25" s="1"/>
  <c r="G324" i="25" a="1"/>
  <c r="G324" i="25" s="1"/>
  <c r="D327" i="25" a="1"/>
  <c r="D327" i="25" s="1"/>
  <c r="E330" i="25" a="1"/>
  <c r="E330" i="25" s="1"/>
  <c r="B333" i="25" a="1"/>
  <c r="B333" i="25" s="1"/>
  <c r="D335" i="25" a="1"/>
  <c r="D335" i="25" s="1"/>
  <c r="E338" i="25" a="1"/>
  <c r="E338" i="25" s="1"/>
  <c r="I340" i="25" a="1"/>
  <c r="I340" i="25" s="1"/>
  <c r="C343" i="25" a="1"/>
  <c r="C343" i="25" s="1"/>
  <c r="C345" i="25" a="1"/>
  <c r="C345" i="25" s="1"/>
  <c r="C347" i="25" a="1"/>
  <c r="C347" i="25" s="1"/>
  <c r="C349" i="25" a="1"/>
  <c r="C349" i="25" s="1"/>
  <c r="C351" i="25" a="1"/>
  <c r="C351" i="25" s="1"/>
  <c r="C353" i="25" a="1"/>
  <c r="C353" i="25" s="1"/>
  <c r="C355" i="25" a="1"/>
  <c r="C355" i="25" s="1"/>
  <c r="C357" i="25" a="1"/>
  <c r="C357" i="25" s="1"/>
  <c r="C359" i="25" a="1"/>
  <c r="C359" i="25" s="1"/>
  <c r="C361" i="25" a="1"/>
  <c r="C361" i="25" s="1"/>
  <c r="C363" i="25" a="1"/>
  <c r="C363" i="25" s="1"/>
  <c r="H365" i="25" a="1"/>
  <c r="H365" i="25" s="1"/>
  <c r="H367" i="25" a="1"/>
  <c r="H367" i="25" s="1"/>
  <c r="H369" i="25" a="1"/>
  <c r="H369" i="25" s="1"/>
  <c r="H371" i="25" a="1"/>
  <c r="H371" i="25" s="1"/>
  <c r="H373" i="25" a="1"/>
  <c r="H373" i="25" s="1"/>
  <c r="H375" i="25" a="1"/>
  <c r="H375" i="25" s="1"/>
  <c r="H377" i="25" a="1"/>
  <c r="H377" i="25" s="1"/>
  <c r="H379" i="25" a="1"/>
  <c r="H379" i="25" s="1"/>
  <c r="H381" i="25" a="1"/>
  <c r="H381" i="25" s="1"/>
  <c r="H383" i="25" a="1"/>
  <c r="H383" i="25" s="1"/>
  <c r="H385" i="25" a="1"/>
  <c r="H385" i="25" s="1"/>
  <c r="H387" i="25" a="1"/>
  <c r="H387" i="25" s="1"/>
  <c r="H389" i="25" a="1"/>
  <c r="H389" i="25" s="1"/>
  <c r="H391" i="25" a="1"/>
  <c r="H391" i="25" s="1"/>
  <c r="H393" i="25" a="1"/>
  <c r="H393" i="25" s="1"/>
  <c r="H395" i="25" a="1"/>
  <c r="H395" i="25" s="1"/>
  <c r="H397" i="25" a="1"/>
  <c r="H397" i="25" s="1"/>
  <c r="H399" i="25" a="1"/>
  <c r="H399" i="25" s="1"/>
  <c r="H401" i="25" a="1"/>
  <c r="H401" i="25" s="1"/>
  <c r="H403" i="25" a="1"/>
  <c r="H403" i="25" s="1"/>
  <c r="H405" i="25" a="1"/>
  <c r="H405" i="25" s="1"/>
  <c r="B408" i="25" a="1"/>
  <c r="B408" i="25" s="1"/>
  <c r="B410" i="25" a="1"/>
  <c r="B410" i="25" s="1"/>
  <c r="B412" i="25" a="1"/>
  <c r="B412" i="25" s="1"/>
  <c r="B414" i="25" a="1"/>
  <c r="B414" i="25" s="1"/>
  <c r="B416" i="25" a="1"/>
  <c r="B416" i="25" s="1"/>
  <c r="B418" i="25" a="1"/>
  <c r="B418" i="25" s="1"/>
  <c r="B420" i="25" a="1"/>
  <c r="B420" i="25" s="1"/>
  <c r="B422" i="25" a="1"/>
  <c r="B422" i="25" s="1"/>
  <c r="B424" i="25" a="1"/>
  <c r="B424" i="25" s="1"/>
  <c r="B426" i="25" a="1"/>
  <c r="B426" i="25" s="1"/>
  <c r="B428" i="25" a="1"/>
  <c r="B428" i="25" s="1"/>
  <c r="B430" i="25" a="1"/>
  <c r="B430" i="25" s="1"/>
  <c r="B432" i="25" a="1"/>
  <c r="B432" i="25" s="1"/>
  <c r="B434" i="25" a="1"/>
  <c r="B434" i="25" s="1"/>
  <c r="B436" i="25" a="1"/>
  <c r="B436" i="25" s="1"/>
  <c r="B438" i="25" a="1"/>
  <c r="B438" i="25" s="1"/>
  <c r="B440" i="25" a="1"/>
  <c r="B440" i="25" s="1"/>
  <c r="B442" i="25" a="1"/>
  <c r="B442" i="25" s="1"/>
  <c r="B444" i="25" a="1"/>
  <c r="B444" i="25" s="1"/>
  <c r="B446" i="25" a="1"/>
  <c r="B446" i="25" s="1"/>
  <c r="B448" i="25" a="1"/>
  <c r="B448" i="25" s="1"/>
  <c r="I449" i="25" a="1"/>
  <c r="I449" i="25" s="1"/>
  <c r="B452" i="25" a="1"/>
  <c r="B452" i="25" s="1"/>
  <c r="D454" i="25" a="1"/>
  <c r="D454" i="25" s="1"/>
  <c r="D456" i="25" a="1"/>
  <c r="D456" i="25" s="1"/>
  <c r="D458" i="25" a="1"/>
  <c r="D458" i="25" s="1"/>
  <c r="D460" i="25" a="1"/>
  <c r="D460" i="25" s="1"/>
  <c r="D462" i="25" a="1"/>
  <c r="D462" i="25" s="1"/>
  <c r="D464" i="25" a="1"/>
  <c r="D464" i="25" s="1"/>
  <c r="D466" i="25" a="1"/>
  <c r="D466" i="25" s="1"/>
  <c r="D468" i="25" a="1"/>
  <c r="D468" i="25" s="1"/>
  <c r="D470" i="25" a="1"/>
  <c r="D470" i="25" s="1"/>
  <c r="D472" i="25" a="1"/>
  <c r="D472" i="25" s="1"/>
  <c r="D474" i="25" a="1"/>
  <c r="D474" i="25" s="1"/>
  <c r="D476" i="25" a="1"/>
  <c r="D476" i="25" s="1"/>
  <c r="D478" i="25" a="1"/>
  <c r="D478" i="25" s="1"/>
  <c r="D480" i="25" a="1"/>
  <c r="D480" i="25" s="1"/>
  <c r="D482" i="25" a="1"/>
  <c r="D482" i="25" s="1"/>
  <c r="D484" i="25" a="1"/>
  <c r="D484" i="25" s="1"/>
  <c r="D486" i="25" a="1"/>
  <c r="D486" i="25" s="1"/>
  <c r="D488" i="25" a="1"/>
  <c r="D488" i="25" s="1"/>
  <c r="D490" i="25" a="1"/>
  <c r="D490" i="25" s="1"/>
  <c r="D492" i="25" a="1"/>
  <c r="D492" i="25" s="1"/>
  <c r="D494" i="25" a="1"/>
  <c r="D494" i="25" s="1"/>
  <c r="D496" i="25" a="1"/>
  <c r="D496" i="25" s="1"/>
  <c r="D498" i="25" a="1"/>
  <c r="D498" i="25" s="1"/>
  <c r="D500" i="25" a="1"/>
  <c r="D500" i="25" s="1"/>
  <c r="D502" i="25" a="1"/>
  <c r="D502" i="25" s="1"/>
  <c r="D504" i="25" a="1"/>
  <c r="D504" i="25" s="1"/>
  <c r="D506" i="25" a="1"/>
  <c r="D506" i="25" s="1"/>
  <c r="D508" i="25" a="1"/>
  <c r="D508" i="25" s="1"/>
  <c r="D510" i="25" a="1"/>
  <c r="D510" i="25" s="1"/>
  <c r="D512" i="25" a="1"/>
  <c r="D512" i="25" s="1"/>
  <c r="E13" i="25" a="1"/>
  <c r="E13" i="25" s="1"/>
  <c r="G510" i="25" a="1"/>
  <c r="G510" i="25" s="1"/>
  <c r="B508" i="25" a="1"/>
  <c r="B508" i="25" s="1"/>
  <c r="E505" i="25" a="1"/>
  <c r="E505" i="25" s="1"/>
  <c r="I501" i="25" a="1"/>
  <c r="I501" i="25" s="1"/>
  <c r="I497" i="25" a="1"/>
  <c r="I497" i="25" s="1"/>
  <c r="I493" i="25" a="1"/>
  <c r="I493" i="25" s="1"/>
  <c r="I489" i="25" a="1"/>
  <c r="I489" i="25" s="1"/>
  <c r="I485" i="25" a="1"/>
  <c r="I485" i="25" s="1"/>
  <c r="I481" i="25" a="1"/>
  <c r="I481" i="25" s="1"/>
  <c r="I477" i="25" a="1"/>
  <c r="I477" i="25" s="1"/>
  <c r="I473" i="25" a="1"/>
  <c r="I473" i="25" s="1"/>
  <c r="I469" i="25" a="1"/>
  <c r="I469" i="25" s="1"/>
  <c r="I465" i="25" a="1"/>
  <c r="I465" i="25" s="1"/>
  <c r="I461" i="25" a="1"/>
  <c r="I461" i="25" s="1"/>
  <c r="I457" i="25" a="1"/>
  <c r="I457" i="25" s="1"/>
  <c r="I453" i="25" a="1"/>
  <c r="I453" i="25" s="1"/>
  <c r="E450" i="25" a="1"/>
  <c r="E450" i="25" s="1"/>
  <c r="G446" i="25" a="1"/>
  <c r="G446" i="25" s="1"/>
  <c r="G441" i="25" a="1"/>
  <c r="G441" i="25" s="1"/>
  <c r="G433" i="25" a="1"/>
  <c r="G433" i="25" s="1"/>
  <c r="G425" i="25" a="1"/>
  <c r="G425" i="25" s="1"/>
  <c r="G417" i="25" a="1"/>
  <c r="G417" i="25" s="1"/>
  <c r="G409" i="25" a="1"/>
  <c r="G409" i="25" s="1"/>
  <c r="I401" i="25" a="1"/>
  <c r="I401" i="25" s="1"/>
  <c r="I393" i="25" a="1"/>
  <c r="I393" i="25" s="1"/>
  <c r="I385" i="25" a="1"/>
  <c r="I385" i="25" s="1"/>
  <c r="I377" i="25" a="1"/>
  <c r="I377" i="25" s="1"/>
  <c r="I369" i="25" a="1"/>
  <c r="I369" i="25" s="1"/>
  <c r="D362" i="25" a="1"/>
  <c r="D362" i="25" s="1"/>
  <c r="D354" i="25" a="1"/>
  <c r="D354" i="25" s="1"/>
  <c r="D346" i="25" a="1"/>
  <c r="D346" i="25" s="1"/>
  <c r="C332" i="25" a="1"/>
  <c r="C332" i="25" s="1"/>
  <c r="E322" i="25" a="1"/>
  <c r="E322" i="25" s="1"/>
  <c r="F309" i="25" a="1"/>
  <c r="F309" i="25" s="1"/>
  <c r="E293" i="25" a="1"/>
  <c r="E293" i="25" s="1"/>
  <c r="E261" i="25" a="1"/>
  <c r="E261" i="25" s="1"/>
  <c r="F222" i="25" a="1"/>
  <c r="F222" i="25" s="1"/>
  <c r="B141" i="25" a="1"/>
  <c r="B141" i="25" s="1"/>
  <c r="I322" i="25" a="1"/>
  <c r="I322" i="25" s="1"/>
  <c r="H329" i="25" a="1"/>
  <c r="H329" i="25" s="1"/>
  <c r="C335" i="25" a="1"/>
  <c r="C335" i="25" s="1"/>
  <c r="I339" i="25" a="1"/>
  <c r="I339" i="25" s="1"/>
  <c r="F344" i="25" a="1"/>
  <c r="F344" i="25" s="1"/>
  <c r="F348" i="25" a="1"/>
  <c r="F348" i="25" s="1"/>
  <c r="F352" i="25" a="1"/>
  <c r="F352" i="25" s="1"/>
  <c r="F356" i="25" a="1"/>
  <c r="F356" i="25" s="1"/>
  <c r="F360" i="25" a="1"/>
  <c r="F360" i="25" s="1"/>
  <c r="E364" i="25" a="1"/>
  <c r="E364" i="25" s="1"/>
  <c r="C368" i="25" a="1"/>
  <c r="C368" i="25" s="1"/>
  <c r="C372" i="25" a="1"/>
  <c r="C372" i="25" s="1"/>
  <c r="C376" i="25" a="1"/>
  <c r="C376" i="25" s="1"/>
  <c r="G379" i="25" a="1"/>
  <c r="G379" i="25" s="1"/>
  <c r="C382" i="25" a="1"/>
  <c r="C382" i="25" s="1"/>
  <c r="C384" i="25" a="1"/>
  <c r="C384" i="25" s="1"/>
  <c r="C386" i="25" a="1"/>
  <c r="C386" i="25" s="1"/>
  <c r="C388" i="25" a="1"/>
  <c r="C388" i="25" s="1"/>
  <c r="C390" i="25" a="1"/>
  <c r="C390" i="25" s="1"/>
  <c r="C392" i="25" a="1"/>
  <c r="C392" i="25" s="1"/>
  <c r="C394" i="25" a="1"/>
  <c r="C394" i="25" s="1"/>
  <c r="C396" i="25" a="1"/>
  <c r="C396" i="25" s="1"/>
  <c r="C398" i="25" a="1"/>
  <c r="C398" i="25" s="1"/>
  <c r="C400" i="25" a="1"/>
  <c r="C400" i="25" s="1"/>
  <c r="C402" i="25" a="1"/>
  <c r="C402" i="25" s="1"/>
  <c r="C404" i="25" a="1"/>
  <c r="C404" i="25" s="1"/>
  <c r="C406" i="25" a="1"/>
  <c r="C406" i="25" s="1"/>
  <c r="I407" i="25" a="1"/>
  <c r="I407" i="25" s="1"/>
  <c r="I409" i="25" a="1"/>
  <c r="I409" i="25" s="1"/>
  <c r="I411" i="25" a="1"/>
  <c r="I411" i="25" s="1"/>
  <c r="I413" i="25" a="1"/>
  <c r="I413" i="25" s="1"/>
  <c r="I415" i="25" a="1"/>
  <c r="I415" i="25" s="1"/>
  <c r="I417" i="25" a="1"/>
  <c r="I417" i="25" s="1"/>
  <c r="I419" i="25" a="1"/>
  <c r="I419" i="25" s="1"/>
  <c r="I421" i="25" a="1"/>
  <c r="I421" i="25" s="1"/>
  <c r="I423" i="25" a="1"/>
  <c r="I423" i="25" s="1"/>
  <c r="I425" i="25" a="1"/>
  <c r="I425" i="25" s="1"/>
  <c r="I427" i="25" a="1"/>
  <c r="I427" i="25" s="1"/>
  <c r="I429" i="25" a="1"/>
  <c r="I429" i="25" s="1"/>
  <c r="I431" i="25" a="1"/>
  <c r="I431" i="25" s="1"/>
  <c r="I433" i="25" a="1"/>
  <c r="I433" i="25" s="1"/>
  <c r="I435" i="25" a="1"/>
  <c r="I435" i="25" s="1"/>
  <c r="I437" i="25" a="1"/>
  <c r="I437" i="25" s="1"/>
  <c r="I439" i="25" a="1"/>
  <c r="I439" i="25" s="1"/>
  <c r="I441" i="25" a="1"/>
  <c r="I441" i="25" s="1"/>
  <c r="I443" i="25" a="1"/>
  <c r="I443" i="25" s="1"/>
  <c r="I445" i="25" a="1"/>
  <c r="I445" i="25" s="1"/>
  <c r="I447" i="25" a="1"/>
  <c r="I447" i="25" s="1"/>
  <c r="D450" i="25" a="1"/>
  <c r="D450" i="25" s="1"/>
  <c r="I451" i="25" a="1"/>
  <c r="I451" i="25" s="1"/>
  <c r="C454" i="25" a="1"/>
  <c r="C454" i="25" s="1"/>
  <c r="C456" i="25" a="1"/>
  <c r="C456" i="25" s="1"/>
  <c r="C458" i="25" a="1"/>
  <c r="C458" i="25" s="1"/>
  <c r="C460" i="25" a="1"/>
  <c r="C460" i="25" s="1"/>
  <c r="C462" i="25" a="1"/>
  <c r="C462" i="25" s="1"/>
  <c r="C464" i="25" a="1"/>
  <c r="C464" i="25" s="1"/>
  <c r="C466" i="25" a="1"/>
  <c r="C466" i="25" s="1"/>
  <c r="C468" i="25" a="1"/>
  <c r="C468" i="25" s="1"/>
  <c r="C470" i="25" a="1"/>
  <c r="C470" i="25" s="1"/>
  <c r="C472" i="25" a="1"/>
  <c r="C472" i="25" s="1"/>
  <c r="C474" i="25" a="1"/>
  <c r="C474" i="25" s="1"/>
  <c r="C476" i="25" a="1"/>
  <c r="C476" i="25" s="1"/>
  <c r="C478" i="25" a="1"/>
  <c r="C478" i="25" s="1"/>
  <c r="C480" i="25" a="1"/>
  <c r="C480" i="25" s="1"/>
  <c r="C482" i="25" a="1"/>
  <c r="C482" i="25" s="1"/>
  <c r="C484" i="25" a="1"/>
  <c r="C484" i="25" s="1"/>
  <c r="C486" i="25" a="1"/>
  <c r="C486" i="25" s="1"/>
  <c r="C488" i="25" a="1"/>
  <c r="C488" i="25" s="1"/>
  <c r="C490" i="25" a="1"/>
  <c r="C490" i="25" s="1"/>
  <c r="C492" i="25" a="1"/>
  <c r="C492" i="25" s="1"/>
  <c r="C494" i="25" a="1"/>
  <c r="C494" i="25" s="1"/>
  <c r="C496" i="25" a="1"/>
  <c r="C496" i="25" s="1"/>
  <c r="C498" i="25" a="1"/>
  <c r="C498" i="25" s="1"/>
  <c r="C500" i="25" a="1"/>
  <c r="C500" i="25" s="1"/>
  <c r="C502" i="25" a="1"/>
  <c r="C502" i="25" s="1"/>
  <c r="C504" i="25" a="1"/>
  <c r="C504" i="25" s="1"/>
  <c r="I131" i="25" a="1"/>
  <c r="I131" i="25" s="1"/>
  <c r="E161" i="25" a="1"/>
  <c r="E161" i="25" s="1"/>
  <c r="F187" i="25" a="1"/>
  <c r="F187" i="25" s="1"/>
  <c r="H205" i="25" a="1"/>
  <c r="H205" i="25" s="1"/>
  <c r="H221" i="25" a="1"/>
  <c r="H221" i="25" s="1"/>
  <c r="C232" i="25" a="1"/>
  <c r="C232" i="25" s="1"/>
  <c r="E243" i="25" a="1"/>
  <c r="E243" i="25" s="1"/>
  <c r="B253" i="25" a="1"/>
  <c r="B253" i="25" s="1"/>
  <c r="C264" i="25" a="1"/>
  <c r="C264" i="25" s="1"/>
  <c r="E275" i="25" a="1"/>
  <c r="E275" i="25" s="1"/>
  <c r="B285" i="25" a="1"/>
  <c r="B285" i="25" s="1"/>
  <c r="B293" i="25" a="1"/>
  <c r="B293" i="25" s="1"/>
  <c r="E297" i="25" a="1"/>
  <c r="E297" i="25" s="1"/>
  <c r="E301" i="25" a="1"/>
  <c r="E301" i="25" s="1"/>
  <c r="E305" i="25" a="1"/>
  <c r="E305" i="25" s="1"/>
  <c r="E309" i="25" a="1"/>
  <c r="E309" i="25" s="1"/>
  <c r="E313" i="25" a="1"/>
  <c r="E313" i="25" s="1"/>
  <c r="E317" i="25" a="1"/>
  <c r="E317" i="25" s="1"/>
  <c r="E321" i="25" a="1"/>
  <c r="E321" i="25" s="1"/>
  <c r="E325" i="25" a="1"/>
  <c r="E325" i="25" s="1"/>
  <c r="D328" i="25" a="1"/>
  <c r="D328" i="25" s="1"/>
  <c r="F331" i="25" a="1"/>
  <c r="F331" i="25" s="1"/>
  <c r="F333" i="25" a="1"/>
  <c r="F333" i="25" s="1"/>
  <c r="D336" i="25" a="1"/>
  <c r="D336" i="25" s="1"/>
  <c r="F339" i="25" a="1"/>
  <c r="F339" i="25" s="1"/>
  <c r="H341" i="25" a="1"/>
  <c r="H341" i="25" s="1"/>
  <c r="G343" i="25" a="1"/>
  <c r="G343" i="25" s="1"/>
  <c r="G345" i="25" a="1"/>
  <c r="G345" i="25" s="1"/>
  <c r="G347" i="25" a="1"/>
  <c r="G347" i="25" s="1"/>
  <c r="G349" i="25" a="1"/>
  <c r="G349" i="25" s="1"/>
  <c r="G351" i="25" a="1"/>
  <c r="G351" i="25" s="1"/>
  <c r="G353" i="25" a="1"/>
  <c r="G353" i="25" s="1"/>
  <c r="G355" i="25" a="1"/>
  <c r="G355" i="25" s="1"/>
  <c r="G357" i="25" a="1"/>
  <c r="G357" i="25" s="1"/>
  <c r="G359" i="25" a="1"/>
  <c r="G359" i="25" s="1"/>
  <c r="G361" i="25" a="1"/>
  <c r="G361" i="25" s="1"/>
  <c r="G363" i="25" a="1"/>
  <c r="G363" i="25" s="1"/>
  <c r="D366" i="25" a="1"/>
  <c r="D366" i="25" s="1"/>
  <c r="D368" i="25" a="1"/>
  <c r="D368" i="25" s="1"/>
  <c r="D370" i="25" a="1"/>
  <c r="D370" i="25" s="1"/>
  <c r="D372" i="25" a="1"/>
  <c r="D372" i="25" s="1"/>
  <c r="D374" i="25" a="1"/>
  <c r="D374" i="25" s="1"/>
  <c r="D376" i="25" a="1"/>
  <c r="D376" i="25" s="1"/>
  <c r="D378" i="25" a="1"/>
  <c r="D378" i="25" s="1"/>
  <c r="D380" i="25" a="1"/>
  <c r="D380" i="25" s="1"/>
  <c r="D382" i="25" a="1"/>
  <c r="D382" i="25" s="1"/>
  <c r="D384" i="25" a="1"/>
  <c r="D384" i="25" s="1"/>
  <c r="D386" i="25" a="1"/>
  <c r="D386" i="25" s="1"/>
  <c r="D388" i="25" a="1"/>
  <c r="D388" i="25" s="1"/>
  <c r="D390" i="25" a="1"/>
  <c r="D390" i="25" s="1"/>
  <c r="D392" i="25" a="1"/>
  <c r="D392" i="25" s="1"/>
  <c r="D394" i="25" a="1"/>
  <c r="D394" i="25" s="1"/>
  <c r="D396" i="25" a="1"/>
  <c r="D396" i="25" s="1"/>
  <c r="D398" i="25" a="1"/>
  <c r="D398" i="25" s="1"/>
  <c r="D400" i="25" a="1"/>
  <c r="D400" i="25" s="1"/>
  <c r="D402" i="25" a="1"/>
  <c r="D402" i="25" s="1"/>
  <c r="D404" i="25" a="1"/>
  <c r="D404" i="25" s="1"/>
  <c r="D406" i="25" a="1"/>
  <c r="D406" i="25" s="1"/>
  <c r="F408" i="25" a="1"/>
  <c r="F408" i="25" s="1"/>
  <c r="F410" i="25" a="1"/>
  <c r="F410" i="25" s="1"/>
  <c r="F412" i="25" a="1"/>
  <c r="F412" i="25" s="1"/>
  <c r="F414" i="25" a="1"/>
  <c r="F414" i="25" s="1"/>
  <c r="F416" i="25" a="1"/>
  <c r="F416" i="25" s="1"/>
  <c r="F418" i="25" a="1"/>
  <c r="F418" i="25" s="1"/>
  <c r="F420" i="25" a="1"/>
  <c r="F420" i="25" s="1"/>
  <c r="F422" i="25" a="1"/>
  <c r="F422" i="25" s="1"/>
  <c r="F424" i="25" a="1"/>
  <c r="F424" i="25" s="1"/>
  <c r="F426" i="25" a="1"/>
  <c r="F426" i="25" s="1"/>
  <c r="F428" i="25" a="1"/>
  <c r="F428" i="25" s="1"/>
  <c r="F430" i="25" a="1"/>
  <c r="F430" i="25" s="1"/>
  <c r="F432" i="25" a="1"/>
  <c r="F432" i="25" s="1"/>
  <c r="F434" i="25" a="1"/>
  <c r="F434" i="25" s="1"/>
  <c r="F436" i="25" a="1"/>
  <c r="F436" i="25" s="1"/>
  <c r="F438" i="25" a="1"/>
  <c r="F438" i="25" s="1"/>
  <c r="F440" i="25" a="1"/>
  <c r="F440" i="25" s="1"/>
  <c r="F442" i="25" a="1"/>
  <c r="F442" i="25" s="1"/>
  <c r="F444" i="25" a="1"/>
  <c r="F444" i="25" s="1"/>
  <c r="F446" i="25" a="1"/>
  <c r="F446" i="25" s="1"/>
  <c r="F448" i="25" a="1"/>
  <c r="F448" i="25" s="1"/>
  <c r="H450" i="25" a="1"/>
  <c r="H450" i="25" s="1"/>
  <c r="E452" i="25" a="1"/>
  <c r="E452" i="25" s="1"/>
  <c r="H454" i="25" a="1"/>
  <c r="H454" i="25" s="1"/>
  <c r="H456" i="25" a="1"/>
  <c r="H456" i="25" s="1"/>
  <c r="H458" i="25" a="1"/>
  <c r="H458" i="25" s="1"/>
  <c r="H460" i="25" a="1"/>
  <c r="H460" i="25" s="1"/>
  <c r="H462" i="25" a="1"/>
  <c r="H462" i="25" s="1"/>
  <c r="H464" i="25" a="1"/>
  <c r="H464" i="25" s="1"/>
  <c r="H466" i="25" a="1"/>
  <c r="H466" i="25" s="1"/>
  <c r="H468" i="25" a="1"/>
  <c r="H468" i="25" s="1"/>
  <c r="H470" i="25" a="1"/>
  <c r="H470" i="25" s="1"/>
  <c r="H472" i="25" a="1"/>
  <c r="H472" i="25" s="1"/>
  <c r="H474" i="25" a="1"/>
  <c r="H474" i="25" s="1"/>
  <c r="H476" i="25" a="1"/>
  <c r="H476" i="25" s="1"/>
  <c r="H478" i="25" a="1"/>
  <c r="H478" i="25" s="1"/>
  <c r="H480" i="25" a="1"/>
  <c r="H480" i="25" s="1"/>
  <c r="H482" i="25" a="1"/>
  <c r="H482" i="25" s="1"/>
  <c r="H484" i="25" a="1"/>
  <c r="H484" i="25" s="1"/>
  <c r="H486" i="25" a="1"/>
  <c r="H486" i="25" s="1"/>
  <c r="H488" i="25" a="1"/>
  <c r="H488" i="25" s="1"/>
  <c r="H490" i="25" a="1"/>
  <c r="H490" i="25" s="1"/>
  <c r="H492" i="25" a="1"/>
  <c r="H492" i="25" s="1"/>
  <c r="H494" i="25" a="1"/>
  <c r="H494" i="25" s="1"/>
  <c r="H496" i="25" a="1"/>
  <c r="H496" i="25" s="1"/>
  <c r="H498" i="25" a="1"/>
  <c r="H498" i="25" s="1"/>
  <c r="H500" i="25" a="1"/>
  <c r="H500" i="25" s="1"/>
  <c r="H502" i="25" a="1"/>
  <c r="H502" i="25" s="1"/>
  <c r="H504" i="25" a="1"/>
  <c r="H504" i="25" s="1"/>
  <c r="H506" i="25" a="1"/>
  <c r="H506" i="25" s="1"/>
  <c r="H508" i="25" a="1"/>
  <c r="H508" i="25" s="1"/>
  <c r="H510" i="25" a="1"/>
  <c r="H510" i="25" s="1"/>
  <c r="H512" i="25" a="1"/>
  <c r="H512" i="25" s="1"/>
  <c r="G512" i="25" a="1"/>
  <c r="G512" i="25" s="1"/>
  <c r="B510" i="25" a="1"/>
  <c r="B510" i="25" s="1"/>
  <c r="E507" i="25" a="1"/>
  <c r="E507" i="25" s="1"/>
  <c r="G504" i="25" a="1"/>
  <c r="G504" i="25" s="1"/>
  <c r="I500" i="25" a="1"/>
  <c r="I500" i="25" s="1"/>
  <c r="I496" i="25" a="1"/>
  <c r="I496" i="25" s="1"/>
  <c r="I492" i="25" a="1"/>
  <c r="I492" i="25" s="1"/>
  <c r="I488" i="25" a="1"/>
  <c r="I488" i="25" s="1"/>
  <c r="I484" i="25" a="1"/>
  <c r="I484" i="25" s="1"/>
  <c r="I480" i="25" a="1"/>
  <c r="I480" i="25" s="1"/>
  <c r="I476" i="25" a="1"/>
  <c r="I476" i="25" s="1"/>
  <c r="I472" i="25" a="1"/>
  <c r="I472" i="25" s="1"/>
  <c r="I468" i="25" a="1"/>
  <c r="I468" i="25" s="1"/>
  <c r="I464" i="25" a="1"/>
  <c r="I464" i="25" s="1"/>
  <c r="I460" i="25" a="1"/>
  <c r="I460" i="25" s="1"/>
  <c r="I456" i="25" a="1"/>
  <c r="I456" i="25" s="1"/>
  <c r="I452" i="25" a="1"/>
  <c r="I452" i="25" s="1"/>
  <c r="G449" i="25" a="1"/>
  <c r="G449" i="25" s="1"/>
  <c r="G445" i="25" a="1"/>
  <c r="G445" i="25" s="1"/>
  <c r="G439" i="25" a="1"/>
  <c r="G439" i="25" s="1"/>
  <c r="G431" i="25" a="1"/>
  <c r="G431" i="25" s="1"/>
  <c r="G423" i="25" a="1"/>
  <c r="G423" i="25" s="1"/>
  <c r="G415" i="25" a="1"/>
  <c r="G415" i="25" s="1"/>
  <c r="G407" i="25" a="1"/>
  <c r="G407" i="25" s="1"/>
  <c r="I399" i="25" a="1"/>
  <c r="I399" i="25" s="1"/>
  <c r="I391" i="25" a="1"/>
  <c r="I391" i="25" s="1"/>
  <c r="I383" i="25" a="1"/>
  <c r="I383" i="25" s="1"/>
  <c r="I375" i="25" a="1"/>
  <c r="I375" i="25" s="1"/>
  <c r="I367" i="25" a="1"/>
  <c r="I367" i="25" s="1"/>
  <c r="D360" i="25" a="1"/>
  <c r="D360" i="25" s="1"/>
  <c r="D352" i="25" a="1"/>
  <c r="D352" i="25" s="1"/>
  <c r="D344" i="25" a="1"/>
  <c r="D344" i="25" s="1"/>
  <c r="B330" i="25" a="1"/>
  <c r="B330" i="25" s="1"/>
  <c r="D319" i="25" a="1"/>
  <c r="D319" i="25" s="1"/>
  <c r="C303" i="25" a="1"/>
  <c r="C303" i="25" s="1"/>
  <c r="B287" i="25" a="1"/>
  <c r="B287" i="25" s="1"/>
  <c r="B255" i="25" a="1"/>
  <c r="B255" i="25" s="1"/>
  <c r="H209" i="25" a="1"/>
  <c r="H209" i="25" s="1"/>
  <c r="I68" i="25" a="1"/>
  <c r="I68" i="25" s="1"/>
  <c r="FT3" i="1"/>
  <c r="AR3" i="1"/>
  <c r="BV3" i="1"/>
  <c r="EK3" i="1"/>
  <c r="CR3" i="1"/>
  <c r="DY3" i="1"/>
  <c r="AB17" i="3" s="1"/>
  <c r="BJ3" i="1"/>
  <c r="ET3" i="1"/>
  <c r="BC3" i="1"/>
  <c r="GC3" i="1"/>
  <c r="GW3" i="1"/>
  <c r="CE3" i="1"/>
  <c r="DH3" i="1"/>
  <c r="AW3" i="1"/>
  <c r="FE3" i="1"/>
  <c r="BN3" i="1"/>
  <c r="FP3" i="1"/>
  <c r="HA3" i="1"/>
  <c r="GD3" i="1"/>
  <c r="GI3" i="1"/>
  <c r="BW3" i="1"/>
  <c r="AV3" i="1"/>
  <c r="AT3" i="1"/>
  <c r="DX3" i="1"/>
  <c r="AB16" i="3" s="1"/>
  <c r="GK3" i="8" s="1"/>
  <c r="DE3" i="1"/>
  <c r="CQ3" i="1"/>
  <c r="CK3" i="1"/>
  <c r="BL3" i="1"/>
  <c r="BB3" i="1"/>
  <c r="DB3" i="1"/>
  <c r="ES3" i="1"/>
  <c r="GS3" i="1"/>
  <c r="FO3" i="1"/>
  <c r="EN3" i="1"/>
  <c r="EL3" i="1"/>
  <c r="HP3" i="1"/>
  <c r="AA16" i="3" s="1"/>
  <c r="GP3" i="8" s="1"/>
  <c r="EJ3" i="1"/>
  <c r="CX3" i="1"/>
  <c r="BY3" i="1"/>
  <c r="AZ3" i="1"/>
  <c r="CZ3" i="1"/>
  <c r="EH3" i="1"/>
  <c r="GH3" i="1"/>
  <c r="AQ3" i="1"/>
  <c r="FA3" i="1"/>
  <c r="EY3" i="1"/>
  <c r="EM3" i="1"/>
  <c r="FJ3" i="1"/>
  <c r="BH3" i="1"/>
  <c r="CN3" i="1"/>
  <c r="BF3" i="1"/>
  <c r="CG3" i="1"/>
  <c r="HK3" i="1"/>
  <c r="DT3" i="1"/>
  <c r="GB3" i="1"/>
  <c r="HD3" i="1"/>
  <c r="GK3" i="1"/>
  <c r="AS3" i="1"/>
  <c r="BT3" i="1"/>
  <c r="FV3" i="1"/>
  <c r="EE3" i="1"/>
  <c r="AN3" i="1"/>
  <c r="HB3" i="1"/>
  <c r="CA3" i="1"/>
  <c r="DR3" i="1"/>
  <c r="FR3" i="1"/>
  <c r="HI3" i="1"/>
  <c r="AJ3" i="1"/>
  <c r="DG3" i="1"/>
  <c r="CU3" i="1"/>
  <c r="CF3" i="1"/>
  <c r="BR3" i="1"/>
  <c r="BP3" i="1"/>
  <c r="DP3" i="1"/>
  <c r="FG3" i="1"/>
  <c r="HG3" i="1"/>
  <c r="GP3" i="1"/>
  <c r="FQ3" i="1"/>
  <c r="FW3" i="1"/>
  <c r="BK3" i="1"/>
  <c r="AL3" i="1"/>
  <c r="BO3" i="1"/>
  <c r="DO3" i="1"/>
  <c r="FF3" i="1"/>
  <c r="HF3" i="1"/>
  <c r="EO3" i="1"/>
  <c r="HR3" i="1"/>
  <c r="AA18" i="3" s="1"/>
  <c r="GQ3" i="8" s="1"/>
  <c r="GZ3" i="1"/>
  <c r="FX3" i="1"/>
  <c r="BQ3" i="1"/>
  <c r="BX3" i="1"/>
  <c r="AY3" i="1"/>
  <c r="BM3" i="1"/>
  <c r="DM3" i="1"/>
  <c r="EU3" i="1"/>
  <c r="GU3" i="1"/>
  <c r="FB3" i="1"/>
  <c r="EA3" i="1"/>
  <c r="HQ3" i="1"/>
  <c r="AA17" i="3" s="1"/>
  <c r="GX3" i="1"/>
  <c r="GV3" i="1"/>
  <c r="CI3" i="1"/>
  <c r="EC3" i="1"/>
  <c r="DV3" i="1"/>
  <c r="AB14" i="3" s="1"/>
  <c r="GQ3" i="1"/>
  <c r="CD3" i="1"/>
  <c r="DF3" i="1"/>
  <c r="AI3" i="1"/>
  <c r="GT3" i="1"/>
  <c r="DC3" i="1"/>
  <c r="FD3" i="1"/>
  <c r="EI3" i="1"/>
  <c r="EV3" i="1"/>
  <c r="CS3" i="1"/>
  <c r="DZ3" i="1"/>
  <c r="AB18" i="3" s="1"/>
  <c r="HE3" i="1"/>
  <c r="DN3" i="1"/>
  <c r="EQ3" i="1"/>
  <c r="HM3" i="1"/>
  <c r="FC3" i="1"/>
  <c r="ED3" i="1"/>
  <c r="CV3" i="1"/>
  <c r="CT3" i="1"/>
  <c r="CH3" i="1"/>
  <c r="BS3" i="1"/>
  <c r="BE3" i="1"/>
  <c r="BD3" i="1"/>
  <c r="DL3" i="1"/>
  <c r="AK3" i="1"/>
  <c r="CJ3" i="1"/>
  <c r="CB3" i="1"/>
  <c r="DS3" i="1"/>
  <c r="FS3" i="1"/>
  <c r="HJ3" i="1"/>
  <c r="GN3" i="1"/>
  <c r="GL3" i="1"/>
  <c r="FZ3" i="1"/>
  <c r="EX3" i="1"/>
  <c r="DK3" i="1"/>
  <c r="AX3" i="1"/>
  <c r="CW3" i="1"/>
  <c r="BZ3" i="1"/>
  <c r="DQ3" i="1"/>
  <c r="FH3" i="1"/>
  <c r="HH3" i="1"/>
  <c r="EB3" i="1"/>
  <c r="GY3" i="1"/>
  <c r="GM3" i="1"/>
  <c r="FK3" i="1"/>
  <c r="BU3" i="1"/>
  <c r="CC3" i="1"/>
  <c r="EW3" i="1"/>
  <c r="GE3" i="1"/>
  <c r="BA3" i="1"/>
  <c r="DA3" i="1"/>
  <c r="ER3" i="1"/>
  <c r="GR3" i="1"/>
  <c r="BI3" i="1"/>
  <c r="BG3" i="1"/>
  <c r="AU3" i="1"/>
  <c r="DW3" i="1"/>
  <c r="AB15" i="3" s="1"/>
  <c r="GJ3" i="8" s="1"/>
  <c r="DD3" i="1"/>
  <c r="AP3" i="1"/>
  <c r="CP3" i="1"/>
  <c r="EG3" i="1"/>
  <c r="GG3" i="1"/>
  <c r="HC3" i="1"/>
  <c r="EP3" i="1"/>
  <c r="GO3" i="1"/>
  <c r="HN3" i="1"/>
  <c r="AA14" i="3" s="1"/>
  <c r="DI3" i="1"/>
  <c r="CL3" i="1"/>
  <c r="AO3" i="1"/>
  <c r="CO3" i="1"/>
  <c r="EF3" i="1"/>
  <c r="GF3" i="1"/>
  <c r="FI3" i="1"/>
  <c r="FN3" i="1"/>
  <c r="FL3" i="1"/>
  <c r="EZ3" i="1"/>
  <c r="GJ3" i="1"/>
  <c r="DJ3" i="1"/>
  <c r="CY3" i="1"/>
  <c r="AM3" i="1"/>
  <c r="CM3" i="1"/>
  <c r="DU3" i="1"/>
  <c r="FU3" i="1"/>
  <c r="HL3" i="1"/>
  <c r="GA3" i="1"/>
  <c r="FY3" i="1"/>
  <c r="FM3" i="1"/>
  <c r="HO3" i="1"/>
  <c r="AA15" i="3" s="1"/>
  <c r="GO3" i="8" s="1"/>
  <c r="G5" i="25" l="1"/>
  <c r="G6" i="25"/>
  <c r="BH37" i="11"/>
  <c r="GI3" i="8"/>
  <c r="BP37" i="11"/>
  <c r="GL3" i="8"/>
  <c r="BJ37" i="11"/>
  <c r="GR3" i="8"/>
  <c r="BF37" i="11"/>
  <c r="GN3" i="8"/>
  <c r="E5" i="25"/>
  <c r="E7" i="25"/>
  <c r="E6" i="25"/>
  <c r="I5" i="25"/>
  <c r="I6" i="25"/>
  <c r="I8" i="25"/>
  <c r="I7" i="25"/>
  <c r="T18" i="3"/>
  <c r="GD3" i="8"/>
  <c r="C10" i="3"/>
  <c r="AF19" i="11" s="1"/>
  <c r="J3" i="8"/>
  <c r="E17" i="3"/>
  <c r="BJ22" i="11" s="1"/>
  <c r="DR3" i="8"/>
  <c r="N13" i="3"/>
  <c r="AL31" i="11" s="1"/>
  <c r="EX3" i="8"/>
  <c r="O8" i="3"/>
  <c r="H31" i="11" s="1"/>
  <c r="BI3" i="8"/>
  <c r="E9" i="3"/>
  <c r="J22" i="11" s="1"/>
  <c r="DH3" i="8"/>
  <c r="O11" i="3"/>
  <c r="BM3" i="8"/>
  <c r="C17" i="3"/>
  <c r="BL19" i="11" s="1"/>
  <c r="R3" i="8"/>
  <c r="E10" i="3"/>
  <c r="AD22" i="11" s="1"/>
  <c r="DJ3" i="8"/>
  <c r="E15" i="3"/>
  <c r="BR22" i="11" s="1"/>
  <c r="DO3" i="8"/>
  <c r="N17" i="3"/>
  <c r="BJ31" i="11" s="1"/>
  <c r="FE3" i="8"/>
  <c r="H11" i="3"/>
  <c r="AP25" i="11" s="1"/>
  <c r="DZ3" i="8"/>
  <c r="F9" i="3"/>
  <c r="L22" i="11" s="1"/>
  <c r="U3" i="8"/>
  <c r="N18" i="3"/>
  <c r="BN31" i="11" s="1"/>
  <c r="FD3" i="8"/>
  <c r="U16" i="3"/>
  <c r="CP3" i="8"/>
  <c r="U8" i="3"/>
  <c r="H37" i="11" s="1"/>
  <c r="CI3" i="8"/>
  <c r="L17" i="3"/>
  <c r="BL28" i="11" s="1"/>
  <c r="BE3" i="8"/>
  <c r="H9" i="3"/>
  <c r="J25" i="11" s="1"/>
  <c r="DU3" i="8"/>
  <c r="T10" i="3"/>
  <c r="FW3" i="8"/>
  <c r="B14" i="3"/>
  <c r="BF19" i="11" s="1"/>
  <c r="DA3" i="8"/>
  <c r="C6" i="3"/>
  <c r="D19" i="11" s="1"/>
  <c r="F3" i="8"/>
  <c r="Q16" i="3"/>
  <c r="BV34" i="11" s="1"/>
  <c r="FP3" i="8"/>
  <c r="Q11" i="3"/>
  <c r="AP34" i="11" s="1"/>
  <c r="FM3" i="8"/>
  <c r="F8" i="3"/>
  <c r="H22" i="11" s="1"/>
  <c r="V3" i="8"/>
  <c r="Q17" i="3"/>
  <c r="BJ34" i="11" s="1"/>
  <c r="FR3" i="8"/>
  <c r="H13" i="3"/>
  <c r="DX3" i="8"/>
  <c r="I9" i="3"/>
  <c r="L25" i="11" s="1"/>
  <c r="AH3" i="8"/>
  <c r="T12" i="3"/>
  <c r="AH37" i="11" s="1"/>
  <c r="FY3" i="8"/>
  <c r="I15" i="3"/>
  <c r="BT25" i="11" s="1"/>
  <c r="AO3" i="8"/>
  <c r="C7" i="3"/>
  <c r="P19" i="11" s="1"/>
  <c r="G3" i="8"/>
  <c r="L13" i="3"/>
  <c r="AN28" i="11" s="1"/>
  <c r="AX3" i="8"/>
  <c r="K14" i="3"/>
  <c r="BF28" i="11" s="1"/>
  <c r="EN3" i="8"/>
  <c r="T8" i="3"/>
  <c r="FV3" i="8"/>
  <c r="L18" i="3"/>
  <c r="BP28" i="11" s="1"/>
  <c r="BD3" i="8"/>
  <c r="H15" i="3"/>
  <c r="EB3" i="8"/>
  <c r="C14" i="3"/>
  <c r="BH19" i="11" s="1"/>
  <c r="N3" i="8"/>
  <c r="F10" i="3"/>
  <c r="AF22" i="11" s="1"/>
  <c r="W3" i="8"/>
  <c r="Q13" i="3"/>
  <c r="FK3" i="8"/>
  <c r="I8" i="3"/>
  <c r="H25" i="11" s="1"/>
  <c r="AI3" i="8"/>
  <c r="N14" i="3"/>
  <c r="BF31" i="11" s="1"/>
  <c r="FA3" i="8"/>
  <c r="I13" i="3"/>
  <c r="AK3" i="8"/>
  <c r="L15" i="3"/>
  <c r="BT28" i="11" s="1"/>
  <c r="BB3" i="8"/>
  <c r="E12" i="3"/>
  <c r="AH22" i="11" s="1"/>
  <c r="DL3" i="8"/>
  <c r="B16" i="3"/>
  <c r="BV19" i="11" s="1"/>
  <c r="DC3" i="8"/>
  <c r="N15" i="3"/>
  <c r="BR31" i="11" s="1"/>
  <c r="FB3" i="8"/>
  <c r="H17" i="3"/>
  <c r="EE3" i="8"/>
  <c r="K11" i="3"/>
  <c r="AP28" i="11" s="1"/>
  <c r="EM3" i="8"/>
  <c r="R8" i="3"/>
  <c r="H34" i="11" s="1"/>
  <c r="BV3" i="8"/>
  <c r="H18" i="3"/>
  <c r="ED3" i="8"/>
  <c r="B13" i="3"/>
  <c r="AL19" i="11" s="1"/>
  <c r="CX3" i="8"/>
  <c r="U6" i="3"/>
  <c r="D37" i="11" s="1"/>
  <c r="CF3" i="8"/>
  <c r="T9" i="3"/>
  <c r="J37" i="11" s="1"/>
  <c r="FU3" i="8"/>
  <c r="C11" i="3"/>
  <c r="AR19" i="11" s="1"/>
  <c r="M3" i="8"/>
  <c r="F18" i="3"/>
  <c r="BP22" i="11" s="1"/>
  <c r="AD3" i="8"/>
  <c r="R13" i="3"/>
  <c r="BX3" i="8"/>
  <c r="L11" i="3"/>
  <c r="AR28" i="11" s="1"/>
  <c r="AZ3" i="8"/>
  <c r="Q18" i="3"/>
  <c r="BN34" i="11" s="1"/>
  <c r="FQ3" i="8"/>
  <c r="U14" i="3"/>
  <c r="CN3" i="8"/>
  <c r="U9" i="3"/>
  <c r="L37" i="11" s="1"/>
  <c r="CH3" i="8"/>
  <c r="Q6" i="3"/>
  <c r="B34" i="11" s="1"/>
  <c r="FF3" i="8"/>
  <c r="L12" i="3"/>
  <c r="AY3" i="8"/>
  <c r="F14" i="3"/>
  <c r="BH22" i="11" s="1"/>
  <c r="AA3" i="8"/>
  <c r="O18" i="3"/>
  <c r="BP31" i="11" s="1"/>
  <c r="BQ3" i="8"/>
  <c r="T17" i="3"/>
  <c r="GE3" i="8"/>
  <c r="H8" i="3"/>
  <c r="F25" i="11" s="1"/>
  <c r="DV3" i="8"/>
  <c r="R16" i="3"/>
  <c r="S16" i="3" s="1"/>
  <c r="CC3" i="8"/>
  <c r="B9" i="3"/>
  <c r="J19" i="11" s="1"/>
  <c r="CU3" i="8"/>
  <c r="E11" i="3"/>
  <c r="AP22" i="11" s="1"/>
  <c r="DM3" i="8"/>
  <c r="L9" i="3"/>
  <c r="AU3" i="8"/>
  <c r="U12" i="3"/>
  <c r="AJ37" i="11" s="1"/>
  <c r="CL3" i="8"/>
  <c r="K15" i="3"/>
  <c r="BR28" i="11" s="1"/>
  <c r="EO3" i="8"/>
  <c r="H12" i="3"/>
  <c r="AH25" i="11" s="1"/>
  <c r="DY3" i="8"/>
  <c r="L16" i="3"/>
  <c r="BX28" i="11" s="1"/>
  <c r="BC3" i="8"/>
  <c r="T14" i="3"/>
  <c r="GA3" i="8"/>
  <c r="T7" i="3"/>
  <c r="N37" i="11" s="1"/>
  <c r="FT3" i="8"/>
  <c r="I18" i="3"/>
  <c r="BP25" i="11" s="1"/>
  <c r="AQ3" i="8"/>
  <c r="N7" i="3"/>
  <c r="ET3" i="8"/>
  <c r="F16" i="3"/>
  <c r="BX22" i="11" s="1"/>
  <c r="AC3" i="8"/>
  <c r="B17" i="3"/>
  <c r="DE3" i="8"/>
  <c r="N11" i="3"/>
  <c r="AP31" i="11" s="1"/>
  <c r="EZ3" i="8"/>
  <c r="L8" i="3"/>
  <c r="H28" i="11" s="1"/>
  <c r="AV3" i="8"/>
  <c r="B18" i="3"/>
  <c r="BN19" i="11" s="1"/>
  <c r="DD3" i="8"/>
  <c r="E13" i="3"/>
  <c r="DK3" i="8"/>
  <c r="O9" i="3"/>
  <c r="L31" i="11" s="1"/>
  <c r="BH3" i="8"/>
  <c r="C18" i="3"/>
  <c r="BP19" i="11" s="1"/>
  <c r="Q3" i="8"/>
  <c r="N8" i="3"/>
  <c r="F31" i="11" s="1"/>
  <c r="EV3" i="8"/>
  <c r="H10" i="3"/>
  <c r="AD25" i="11" s="1"/>
  <c r="DW3" i="8"/>
  <c r="Q15" i="3"/>
  <c r="BR34" i="11" s="1"/>
  <c r="FO3" i="8"/>
  <c r="I7" i="3"/>
  <c r="P25" i="11" s="1"/>
  <c r="AG3" i="8"/>
  <c r="L6" i="3"/>
  <c r="D28" i="11" s="1"/>
  <c r="AS3" i="8"/>
  <c r="O10" i="3"/>
  <c r="BJ3" i="8"/>
  <c r="K18" i="3"/>
  <c r="EQ3" i="8"/>
  <c r="U17" i="3"/>
  <c r="CR3" i="8"/>
  <c r="U7" i="3"/>
  <c r="P37" i="11" s="1"/>
  <c r="CG3" i="8"/>
  <c r="K6" i="3"/>
  <c r="B28" i="11" s="1"/>
  <c r="EF3" i="8"/>
  <c r="O12" i="3"/>
  <c r="AJ31" i="11" s="1"/>
  <c r="BL3" i="8"/>
  <c r="N12" i="3"/>
  <c r="EY3" i="8"/>
  <c r="R14" i="3"/>
  <c r="BH34" i="11" s="1"/>
  <c r="CA3" i="8"/>
  <c r="I6" i="3"/>
  <c r="D25" i="11" s="1"/>
  <c r="AF3" i="8"/>
  <c r="F13" i="3"/>
  <c r="AN22" i="11" s="1"/>
  <c r="X3" i="8"/>
  <c r="I17" i="3"/>
  <c r="BL25" i="11" s="1"/>
  <c r="AR3" i="8"/>
  <c r="B7" i="3"/>
  <c r="N19" i="11" s="1"/>
  <c r="CT3" i="8"/>
  <c r="L10" i="3"/>
  <c r="AF28" i="11" s="1"/>
  <c r="AW3" i="8"/>
  <c r="E16" i="3"/>
  <c r="G16" i="3" s="1"/>
  <c r="DP3" i="8"/>
  <c r="T15" i="3"/>
  <c r="GB3" i="8"/>
  <c r="O7" i="3"/>
  <c r="P31" i="11" s="1"/>
  <c r="BG3" i="8"/>
  <c r="F15" i="3"/>
  <c r="BT22" i="11" s="1"/>
  <c r="AB3" i="8"/>
  <c r="R6" i="3"/>
  <c r="D34" i="11" s="1"/>
  <c r="BS3" i="8"/>
  <c r="E8" i="3"/>
  <c r="F22" i="11" s="1"/>
  <c r="DI3" i="8"/>
  <c r="O16" i="3"/>
  <c r="BX31" i="11" s="1"/>
  <c r="BP3" i="8"/>
  <c r="R11" i="3"/>
  <c r="AR34" i="11" s="1"/>
  <c r="BZ3" i="8"/>
  <c r="L14" i="3"/>
  <c r="M14" i="3" s="1"/>
  <c r="BA3" i="8"/>
  <c r="O6" i="3"/>
  <c r="D31" i="11" s="1"/>
  <c r="BF3" i="8"/>
  <c r="B6" i="3"/>
  <c r="B19" i="11" s="1"/>
  <c r="CS3" i="8"/>
  <c r="U10" i="3"/>
  <c r="AF37" i="11" s="1"/>
  <c r="CJ3" i="8"/>
  <c r="I14" i="3"/>
  <c r="BH25" i="11" s="1"/>
  <c r="AN3" i="8"/>
  <c r="E7" i="3"/>
  <c r="N22" i="11" s="1"/>
  <c r="DG3" i="8"/>
  <c r="I12" i="3"/>
  <c r="J12" i="3" s="1"/>
  <c r="AL3" i="8"/>
  <c r="K8" i="3"/>
  <c r="F28" i="11" s="1"/>
  <c r="EI3" i="8"/>
  <c r="U11" i="3"/>
  <c r="CM3" i="8"/>
  <c r="O17" i="3"/>
  <c r="BL31" i="11" s="1"/>
  <c r="BR3" i="8"/>
  <c r="K10" i="3"/>
  <c r="AD28" i="11" s="1"/>
  <c r="EJ3" i="8"/>
  <c r="C13" i="3"/>
  <c r="AN19" i="11" s="1"/>
  <c r="K3" i="8"/>
  <c r="C16" i="3"/>
  <c r="BX19" i="11" s="1"/>
  <c r="P3" i="8"/>
  <c r="U18" i="3"/>
  <c r="CQ3" i="8"/>
  <c r="O13" i="3"/>
  <c r="P13" i="3" s="1"/>
  <c r="BK3" i="8"/>
  <c r="E18" i="3"/>
  <c r="BN22" i="11" s="1"/>
  <c r="DQ3" i="8"/>
  <c r="B11" i="3"/>
  <c r="CZ3" i="8"/>
  <c r="R9" i="3"/>
  <c r="L34" i="11" s="1"/>
  <c r="BU3" i="8"/>
  <c r="E6" i="3"/>
  <c r="B22" i="11" s="1"/>
  <c r="DF3" i="8"/>
  <c r="R12" i="3"/>
  <c r="AJ34" i="11" s="1"/>
  <c r="BY3" i="8"/>
  <c r="O14" i="3"/>
  <c r="BN3" i="8"/>
  <c r="F6" i="3"/>
  <c r="D22" i="11" s="1"/>
  <c r="S3" i="8"/>
  <c r="T6" i="3"/>
  <c r="B37" i="11" s="1"/>
  <c r="FS3" i="8"/>
  <c r="F7" i="3"/>
  <c r="P22" i="11" s="1"/>
  <c r="T3" i="8"/>
  <c r="N9" i="3"/>
  <c r="P9" i="3" s="1"/>
  <c r="EU3" i="8"/>
  <c r="C15" i="3"/>
  <c r="BT19" i="11" s="1"/>
  <c r="O3" i="8"/>
  <c r="N6" i="3"/>
  <c r="B31" i="11" s="1"/>
  <c r="ES3" i="8"/>
  <c r="H14" i="3"/>
  <c r="EA3" i="8"/>
  <c r="C12" i="3"/>
  <c r="AJ19" i="11" s="1"/>
  <c r="L3" i="8"/>
  <c r="Q7" i="3"/>
  <c r="N34" i="11" s="1"/>
  <c r="FG3" i="8"/>
  <c r="B12" i="3"/>
  <c r="CY3" i="8"/>
  <c r="Q10" i="3"/>
  <c r="AD34" i="11" s="1"/>
  <c r="FJ3" i="8"/>
  <c r="N10" i="3"/>
  <c r="AD31" i="11" s="1"/>
  <c r="EW3" i="8"/>
  <c r="H16" i="3"/>
  <c r="BV25" i="11" s="1"/>
  <c r="EC3" i="8"/>
  <c r="T11" i="3"/>
  <c r="AP37" i="11" s="1"/>
  <c r="FZ3" i="8"/>
  <c r="R7" i="3"/>
  <c r="P34" i="11" s="1"/>
  <c r="BT3" i="8"/>
  <c r="K17" i="3"/>
  <c r="BJ28" i="11" s="1"/>
  <c r="ER3" i="8"/>
  <c r="K13" i="3"/>
  <c r="M13" i="3" s="1"/>
  <c r="EK3" i="8"/>
  <c r="C9" i="3"/>
  <c r="H3" i="8"/>
  <c r="I16" i="3"/>
  <c r="BX25" i="11" s="1"/>
  <c r="AP3" i="8"/>
  <c r="B8" i="3"/>
  <c r="F19" i="11" s="1"/>
  <c r="CV3" i="8"/>
  <c r="U13" i="3"/>
  <c r="AN37" i="11" s="1"/>
  <c r="CK3" i="8"/>
  <c r="E14" i="3"/>
  <c r="DN3" i="8"/>
  <c r="Q12" i="3"/>
  <c r="AH34" i="11" s="1"/>
  <c r="FL3" i="8"/>
  <c r="Q8" i="3"/>
  <c r="S8" i="3" s="1"/>
  <c r="FI3" i="8"/>
  <c r="Q14" i="3"/>
  <c r="FN3" i="8"/>
  <c r="H7" i="3"/>
  <c r="N25" i="11" s="1"/>
  <c r="DT3" i="8"/>
  <c r="I10" i="3"/>
  <c r="AF25" i="11" s="1"/>
  <c r="AJ3" i="8"/>
  <c r="K16" i="3"/>
  <c r="BV28" i="11" s="1"/>
  <c r="EP3" i="8"/>
  <c r="T13" i="3"/>
  <c r="V13" i="3" s="1"/>
  <c r="FX3" i="8"/>
  <c r="C8" i="3"/>
  <c r="H19" i="11" s="1"/>
  <c r="I3" i="8"/>
  <c r="Q9" i="3"/>
  <c r="J34" i="11" s="1"/>
  <c r="FH3" i="8"/>
  <c r="I11" i="3"/>
  <c r="AR25" i="11" s="1"/>
  <c r="AM3" i="8"/>
  <c r="R18" i="3"/>
  <c r="BP34" i="11" s="1"/>
  <c r="CD3" i="8"/>
  <c r="U15" i="3"/>
  <c r="CO3" i="8"/>
  <c r="B10" i="3"/>
  <c r="AD19" i="11" s="1"/>
  <c r="CW3" i="8"/>
  <c r="N16" i="3"/>
  <c r="BV31" i="11" s="1"/>
  <c r="CK31" i="11" s="1"/>
  <c r="FC3" i="8"/>
  <c r="T16" i="3"/>
  <c r="GC3" i="8"/>
  <c r="F17" i="3"/>
  <c r="BL22" i="11" s="1"/>
  <c r="AE3" i="8"/>
  <c r="H6" i="3"/>
  <c r="DS3" i="8"/>
  <c r="R10" i="3"/>
  <c r="AF34" i="11" s="1"/>
  <c r="BW3" i="8"/>
  <c r="B15" i="3"/>
  <c r="BR19" i="11" s="1"/>
  <c r="DB3" i="8"/>
  <c r="K7" i="3"/>
  <c r="N28" i="11" s="1"/>
  <c r="EG3" i="8"/>
  <c r="F12" i="3"/>
  <c r="AJ22" i="11" s="1"/>
  <c r="Y3" i="8"/>
  <c r="R15" i="3"/>
  <c r="BT34" i="11" s="1"/>
  <c r="CB3" i="8"/>
  <c r="L7" i="3"/>
  <c r="AT3" i="8"/>
  <c r="K9" i="3"/>
  <c r="J28" i="11" s="1"/>
  <c r="EH3" i="8"/>
  <c r="R17" i="3"/>
  <c r="BL34" i="11" s="1"/>
  <c r="CE3" i="8"/>
  <c r="F11" i="3"/>
  <c r="AR22" i="11" s="1"/>
  <c r="Z3" i="8"/>
  <c r="O15" i="3"/>
  <c r="BT31" i="11" s="1"/>
  <c r="BO3" i="8"/>
  <c r="K12" i="3"/>
  <c r="AH28" i="11" s="1"/>
  <c r="EL3" i="8"/>
  <c r="S12" i="3"/>
  <c r="AC17" i="3"/>
  <c r="GM3" i="8" s="1"/>
  <c r="AC16" i="3"/>
  <c r="AC15" i="3"/>
  <c r="BX37" i="11"/>
  <c r="BT37" i="11"/>
  <c r="V12" i="3"/>
  <c r="BR37" i="11"/>
  <c r="BL37" i="11"/>
  <c r="BV37" i="11"/>
  <c r="AB20" i="3"/>
  <c r="AC14" i="3"/>
  <c r="AA20" i="3"/>
  <c r="BN37" i="11"/>
  <c r="AC18" i="3"/>
  <c r="CE37" i="11" l="1"/>
  <c r="CC37" i="11"/>
  <c r="AC20" i="3"/>
  <c r="CG37" i="11"/>
  <c r="BX34" i="11"/>
  <c r="BX41" i="11" s="1"/>
  <c r="BA19" i="11"/>
  <c r="V17" i="3"/>
  <c r="S13" i="3"/>
  <c r="Y17" i="3"/>
  <c r="AN34" i="11"/>
  <c r="AU34" i="11" s="1"/>
  <c r="J9" i="3"/>
  <c r="J13" i="3"/>
  <c r="V8" i="3"/>
  <c r="D12" i="3"/>
  <c r="S6" i="3"/>
  <c r="BV22" i="11"/>
  <c r="CK22" i="11" s="1"/>
  <c r="H20" i="3"/>
  <c r="M7" i="3"/>
  <c r="P12" i="3"/>
  <c r="G13" i="3"/>
  <c r="AJ25" i="11"/>
  <c r="AY25" i="11" s="1"/>
  <c r="BH28" i="11"/>
  <c r="CC28" i="11" s="1"/>
  <c r="J31" i="11"/>
  <c r="Y31" i="11" s="1"/>
  <c r="CK19" i="11"/>
  <c r="F34" i="11"/>
  <c r="F40" i="11" s="1"/>
  <c r="AN31" i="11"/>
  <c r="BA31" i="11" s="1"/>
  <c r="G12" i="3"/>
  <c r="D8" i="3"/>
  <c r="G11" i="3"/>
  <c r="P16" i="3"/>
  <c r="D10" i="3"/>
  <c r="V18" i="3"/>
  <c r="V6" i="3"/>
  <c r="M17" i="3"/>
  <c r="P15" i="3"/>
  <c r="AA22" i="11"/>
  <c r="V15" i="3"/>
  <c r="J7" i="3"/>
  <c r="J10" i="3"/>
  <c r="N20" i="3"/>
  <c r="M9" i="3"/>
  <c r="M12" i="3"/>
  <c r="U37" i="11"/>
  <c r="J18" i="3"/>
  <c r="V10" i="3"/>
  <c r="P11" i="3"/>
  <c r="G17" i="3"/>
  <c r="D13" i="3"/>
  <c r="O20" i="3"/>
  <c r="G6" i="3"/>
  <c r="F37" i="11"/>
  <c r="G10" i="3"/>
  <c r="AD37" i="11"/>
  <c r="AW37" i="11" s="1"/>
  <c r="AL37" i="11"/>
  <c r="BA37" i="11" s="1"/>
  <c r="P18" i="3"/>
  <c r="V9" i="3"/>
  <c r="K20" i="3"/>
  <c r="AH31" i="11"/>
  <c r="AT31" i="11" s="1"/>
  <c r="M6" i="3"/>
  <c r="AR31" i="11"/>
  <c r="AR40" i="11" s="1"/>
  <c r="F20" i="3"/>
  <c r="P28" i="11"/>
  <c r="P40" i="11" s="1"/>
  <c r="N31" i="11"/>
  <c r="N41" i="11" s="1"/>
  <c r="AL28" i="11"/>
  <c r="AT28" i="11" s="1"/>
  <c r="G8" i="3"/>
  <c r="CG31" i="11"/>
  <c r="P7" i="3"/>
  <c r="L28" i="11"/>
  <c r="Y28" i="11" s="1"/>
  <c r="AN25" i="11"/>
  <c r="AU25" i="11" s="1"/>
  <c r="T20" i="3"/>
  <c r="P6" i="3"/>
  <c r="CI37" i="11"/>
  <c r="CK37" i="11"/>
  <c r="CA37" i="11"/>
  <c r="AU19" i="11"/>
  <c r="CI22" i="11"/>
  <c r="CK28" i="11"/>
  <c r="S10" i="3"/>
  <c r="AA19" i="11"/>
  <c r="S9" i="3"/>
  <c r="BT40" i="11"/>
  <c r="Y15" i="3"/>
  <c r="D14" i="3"/>
  <c r="S31" i="11"/>
  <c r="Y34" i="11"/>
  <c r="S18" i="3"/>
  <c r="CI34" i="11"/>
  <c r="M10" i="3"/>
  <c r="Y13" i="3"/>
  <c r="BN25" i="11"/>
  <c r="Q20" i="3"/>
  <c r="CE34" i="11"/>
  <c r="W28" i="11"/>
  <c r="G18" i="3"/>
  <c r="Y22" i="11"/>
  <c r="L20" i="3"/>
  <c r="CG19" i="11"/>
  <c r="M15" i="3"/>
  <c r="BZ37" i="11"/>
  <c r="R20" i="3"/>
  <c r="S15" i="3"/>
  <c r="B20" i="3"/>
  <c r="S17" i="3"/>
  <c r="Y10" i="3"/>
  <c r="M8" i="3"/>
  <c r="D7" i="3"/>
  <c r="V16" i="3"/>
  <c r="Y8" i="3"/>
  <c r="D15" i="3"/>
  <c r="CI28" i="11"/>
  <c r="CE31" i="11"/>
  <c r="J16" i="3"/>
  <c r="M11" i="3"/>
  <c r="M16" i="3"/>
  <c r="CG22" i="11"/>
  <c r="Y9" i="3"/>
  <c r="BT41" i="11"/>
  <c r="J11" i="3"/>
  <c r="Y18" i="3"/>
  <c r="Y6" i="3"/>
  <c r="J8" i="3"/>
  <c r="G15" i="3"/>
  <c r="Y11" i="3"/>
  <c r="I20" i="3"/>
  <c r="D18" i="3"/>
  <c r="E20" i="3"/>
  <c r="AA34" i="11"/>
  <c r="Y16" i="3"/>
  <c r="Y14" i="3"/>
  <c r="P8" i="3"/>
  <c r="P17" i="3"/>
  <c r="S7" i="3"/>
  <c r="BC28" i="11"/>
  <c r="BC22" i="11"/>
  <c r="C20" i="3"/>
  <c r="D16" i="3"/>
  <c r="Y12" i="3"/>
  <c r="G7" i="3"/>
  <c r="D6" i="3"/>
  <c r="G9" i="3"/>
  <c r="D9" i="3"/>
  <c r="L19" i="11"/>
  <c r="Y19" i="11" s="1"/>
  <c r="AF31" i="11"/>
  <c r="AW31" i="11" s="1"/>
  <c r="P10" i="3"/>
  <c r="AL22" i="11"/>
  <c r="BA22" i="11" s="1"/>
  <c r="B25" i="11"/>
  <c r="U25" i="11" s="1"/>
  <c r="J6" i="3"/>
  <c r="AL25" i="11"/>
  <c r="J17" i="3"/>
  <c r="BJ25" i="11"/>
  <c r="CE25" i="11" s="1"/>
  <c r="J15" i="3"/>
  <c r="BR25" i="11"/>
  <c r="CI25" i="11" s="1"/>
  <c r="BF34" i="11"/>
  <c r="CC34" i="11" s="1"/>
  <c r="S14" i="3"/>
  <c r="AL34" i="11"/>
  <c r="AH19" i="11"/>
  <c r="AY19" i="11" s="1"/>
  <c r="AP19" i="11"/>
  <c r="BC19" i="11" s="1"/>
  <c r="D11" i="3"/>
  <c r="BN28" i="11"/>
  <c r="CG28" i="11" s="1"/>
  <c r="M18" i="3"/>
  <c r="P14" i="3"/>
  <c r="BH31" i="11"/>
  <c r="BF22" i="11"/>
  <c r="CC22" i="11" s="1"/>
  <c r="G14" i="3"/>
  <c r="V14" i="3"/>
  <c r="S11" i="3"/>
  <c r="BJ19" i="11"/>
  <c r="CE19" i="11" s="1"/>
  <c r="D17" i="3"/>
  <c r="AA37" i="11"/>
  <c r="V7" i="3"/>
  <c r="Y7" i="3"/>
  <c r="V11" i="3"/>
  <c r="AR37" i="11"/>
  <c r="AJ28" i="11"/>
  <c r="AY28" i="11" s="1"/>
  <c r="U20" i="3"/>
  <c r="U28" i="11"/>
  <c r="AU22" i="11"/>
  <c r="S25" i="11"/>
  <c r="CA25" i="11"/>
  <c r="S22" i="11"/>
  <c r="BZ31" i="11"/>
  <c r="AW34" i="11"/>
  <c r="J14" i="3"/>
  <c r="BF25" i="11"/>
  <c r="CC25" i="11" s="1"/>
  <c r="BP40" i="11"/>
  <c r="CE22" i="11"/>
  <c r="S37" i="11"/>
  <c r="CA22" i="11"/>
  <c r="BC34" i="11"/>
  <c r="AW28" i="11"/>
  <c r="BL41" i="11"/>
  <c r="AY22" i="11"/>
  <c r="BC25" i="11"/>
  <c r="D40" i="11"/>
  <c r="D41" i="11"/>
  <c r="W22" i="11"/>
  <c r="AW19" i="11"/>
  <c r="U31" i="11"/>
  <c r="AW22" i="11"/>
  <c r="BL40" i="11"/>
  <c r="S34" i="11"/>
  <c r="Y25" i="11"/>
  <c r="J40" i="11"/>
  <c r="CE28" i="11"/>
  <c r="AY37" i="11"/>
  <c r="CK25" i="11"/>
  <c r="U22" i="11"/>
  <c r="R22" i="11"/>
  <c r="AW25" i="11"/>
  <c r="AD40" i="11"/>
  <c r="CG34" i="11"/>
  <c r="BP41" i="11"/>
  <c r="R19" i="11"/>
  <c r="U19" i="11"/>
  <c r="W19" i="11"/>
  <c r="R28" i="11"/>
  <c r="U34" i="11"/>
  <c r="CI19" i="11"/>
  <c r="CI31" i="11"/>
  <c r="CC19" i="11"/>
  <c r="CA19" i="11"/>
  <c r="Y37" i="11"/>
  <c r="W25" i="11"/>
  <c r="W31" i="11"/>
  <c r="H40" i="11"/>
  <c r="H41" i="11"/>
  <c r="AA25" i="11"/>
  <c r="AY34" i="11"/>
  <c r="BH41" i="11" l="1"/>
  <c r="BX40" i="11"/>
  <c r="CA34" i="11"/>
  <c r="W34" i="11"/>
  <c r="W40" i="11" s="1"/>
  <c r="CK34" i="11"/>
  <c r="CK41" i="11" s="1"/>
  <c r="R34" i="11"/>
  <c r="T34" i="11" s="1"/>
  <c r="BA34" i="11"/>
  <c r="CA28" i="11"/>
  <c r="P20" i="3"/>
  <c r="J41" i="11"/>
  <c r="R31" i="11"/>
  <c r="T31" i="11" s="1"/>
  <c r="BA28" i="11"/>
  <c r="AF41" i="11"/>
  <c r="BV41" i="11"/>
  <c r="BV40" i="11"/>
  <c r="AR41" i="11"/>
  <c r="BC31" i="11"/>
  <c r="BC40" i="11" s="1"/>
  <c r="F41" i="11"/>
  <c r="S28" i="11"/>
  <c r="T28" i="11" s="1"/>
  <c r="CB37" i="11"/>
  <c r="CD37" i="11" s="1"/>
  <c r="AY31" i="11"/>
  <c r="AY40" i="11" s="1"/>
  <c r="R37" i="11"/>
  <c r="T37" i="11" s="1"/>
  <c r="V37" i="11" s="1"/>
  <c r="W37" i="11"/>
  <c r="N40" i="11"/>
  <c r="AA31" i="11"/>
  <c r="V20" i="3"/>
  <c r="AH40" i="11"/>
  <c r="AN41" i="11"/>
  <c r="AN40" i="11"/>
  <c r="M20" i="3"/>
  <c r="AT37" i="11"/>
  <c r="P41" i="11"/>
  <c r="BA25" i="11"/>
  <c r="AA28" i="11"/>
  <c r="AD41" i="11"/>
  <c r="BZ28" i="11"/>
  <c r="CB28" i="11" s="1"/>
  <c r="CL28" i="11" s="1"/>
  <c r="S20" i="3"/>
  <c r="S19" i="11"/>
  <c r="W16" i="3"/>
  <c r="BN41" i="11"/>
  <c r="CG25" i="11"/>
  <c r="CG41" i="11" s="1"/>
  <c r="L41" i="11"/>
  <c r="AT19" i="11"/>
  <c r="AV19" i="11" s="1"/>
  <c r="BB19" i="11" s="1"/>
  <c r="AT34" i="11"/>
  <c r="AV34" i="11" s="1"/>
  <c r="AZ34" i="11" s="1"/>
  <c r="J20" i="3"/>
  <c r="G20" i="3"/>
  <c r="BN40" i="11"/>
  <c r="W10" i="3"/>
  <c r="L40" i="11"/>
  <c r="BZ34" i="11"/>
  <c r="AT25" i="11"/>
  <c r="AV25" i="11" s="1"/>
  <c r="AZ25" i="11" s="1"/>
  <c r="AP40" i="11"/>
  <c r="AP41" i="11"/>
  <c r="AH41" i="11"/>
  <c r="AD17" i="3"/>
  <c r="AL41" i="11"/>
  <c r="AD18" i="3"/>
  <c r="W9" i="3"/>
  <c r="W18" i="3"/>
  <c r="W6" i="3"/>
  <c r="BR40" i="11"/>
  <c r="AD16" i="3"/>
  <c r="W8" i="3"/>
  <c r="AF40" i="11"/>
  <c r="BZ22" i="11"/>
  <c r="CB22" i="11" s="1"/>
  <c r="CF22" i="11" s="1"/>
  <c r="AT22" i="11"/>
  <c r="AV22" i="11" s="1"/>
  <c r="AX22" i="11" s="1"/>
  <c r="W11" i="3"/>
  <c r="Y20" i="3"/>
  <c r="Q2" i="3" s="1"/>
  <c r="W15" i="3"/>
  <c r="AD15" i="3"/>
  <c r="BH40" i="11"/>
  <c r="B41" i="11"/>
  <c r="W7" i="3"/>
  <c r="AU31" i="11"/>
  <c r="AV31" i="11" s="1"/>
  <c r="R25" i="11"/>
  <c r="BR41" i="11"/>
  <c r="B40" i="11"/>
  <c r="BJ41" i="11"/>
  <c r="AD14" i="3"/>
  <c r="AL40" i="11"/>
  <c r="D20" i="3"/>
  <c r="W13" i="3"/>
  <c r="W12" i="3"/>
  <c r="CA31" i="11"/>
  <c r="CB31" i="11" s="1"/>
  <c r="CC31" i="11"/>
  <c r="CC40" i="11" s="1"/>
  <c r="CE41" i="11"/>
  <c r="Y40" i="11"/>
  <c r="BZ19" i="11"/>
  <c r="CB19" i="11" s="1"/>
  <c r="BJ40" i="11"/>
  <c r="AJ40" i="11"/>
  <c r="W17" i="3"/>
  <c r="T22" i="11"/>
  <c r="AB22" i="11" s="1"/>
  <c r="W14" i="3"/>
  <c r="AU28" i="11"/>
  <c r="AV28" i="11" s="1"/>
  <c r="BC37" i="11"/>
  <c r="AU37" i="11"/>
  <c r="AJ41" i="11"/>
  <c r="BF41" i="11"/>
  <c r="BF40" i="11"/>
  <c r="AW41" i="11"/>
  <c r="Y41" i="11"/>
  <c r="BZ25" i="11"/>
  <c r="CB25" i="11" s="1"/>
  <c r="CE40" i="11"/>
  <c r="AW40" i="11"/>
  <c r="CI41" i="11"/>
  <c r="CI40" i="11"/>
  <c r="U41" i="11"/>
  <c r="U40" i="11"/>
  <c r="CF37" i="11" l="1"/>
  <c r="CK40" i="11"/>
  <c r="CB34" i="11"/>
  <c r="CH34" i="11" s="1"/>
  <c r="BC41" i="11"/>
  <c r="R40" i="11"/>
  <c r="F43" i="11" s="1"/>
  <c r="W41" i="11"/>
  <c r="X34" i="11"/>
  <c r="AY41" i="11"/>
  <c r="Z12" i="3"/>
  <c r="Z18" i="3"/>
  <c r="Z15" i="3"/>
  <c r="Z14" i="3"/>
  <c r="Z16" i="3"/>
  <c r="Z17" i="3"/>
  <c r="BD31" i="11"/>
  <c r="CL37" i="11"/>
  <c r="CH37" i="11"/>
  <c r="CJ37" i="11"/>
  <c r="BB28" i="11"/>
  <c r="BA41" i="11"/>
  <c r="T25" i="11"/>
  <c r="AB25" i="11" s="1"/>
  <c r="S40" i="11"/>
  <c r="D43" i="11" s="1"/>
  <c r="AB31" i="11"/>
  <c r="BA40" i="11"/>
  <c r="AA41" i="11"/>
  <c r="CG40" i="11"/>
  <c r="AA40" i="11"/>
  <c r="AV37" i="11"/>
  <c r="AZ37" i="11" s="1"/>
  <c r="CC41" i="11"/>
  <c r="T19" i="11"/>
  <c r="AB19" i="11" s="1"/>
  <c r="R41" i="11"/>
  <c r="F44" i="11" s="1"/>
  <c r="X22" i="11"/>
  <c r="X31" i="11"/>
  <c r="V31" i="11"/>
  <c r="Z31" i="11"/>
  <c r="S41" i="11"/>
  <c r="L44" i="11" s="1"/>
  <c r="Z6" i="3"/>
  <c r="D3" i="8"/>
  <c r="CH25" i="11"/>
  <c r="S9" i="11"/>
  <c r="AT41" i="11"/>
  <c r="AH44" i="11" s="1"/>
  <c r="AD20" i="3"/>
  <c r="BZ9" i="11" s="1"/>
  <c r="BZ10" i="11" s="1"/>
  <c r="CA41" i="11"/>
  <c r="BL44" i="11" s="1"/>
  <c r="Z37" i="11"/>
  <c r="W20" i="3"/>
  <c r="Q1" i="3" s="1"/>
  <c r="AX25" i="11"/>
  <c r="Z8" i="3"/>
  <c r="Z10" i="3"/>
  <c r="Z7" i="3"/>
  <c r="AU9" i="11"/>
  <c r="BD25" i="11"/>
  <c r="Z11" i="3"/>
  <c r="Z13" i="3"/>
  <c r="Z9" i="3"/>
  <c r="S10" i="11"/>
  <c r="AT40" i="11"/>
  <c r="AH43" i="11" s="1"/>
  <c r="BB22" i="11"/>
  <c r="CA40" i="11"/>
  <c r="BH43" i="11" s="1"/>
  <c r="BB25" i="11"/>
  <c r="CJ31" i="11"/>
  <c r="CH31" i="11"/>
  <c r="CL31" i="11"/>
  <c r="CF31" i="11"/>
  <c r="CD31" i="11"/>
  <c r="AB37" i="11"/>
  <c r="X37" i="11"/>
  <c r="V22" i="11"/>
  <c r="Z22" i="11"/>
  <c r="BD22" i="11"/>
  <c r="AZ22" i="11"/>
  <c r="AX28" i="11"/>
  <c r="AU41" i="11"/>
  <c r="AF44" i="11" s="1"/>
  <c r="AU40" i="11"/>
  <c r="AZ28" i="11"/>
  <c r="BD28" i="11"/>
  <c r="AB34" i="11"/>
  <c r="Z34" i="11"/>
  <c r="BD19" i="11"/>
  <c r="AZ19" i="11"/>
  <c r="BB31" i="11"/>
  <c r="AX19" i="11"/>
  <c r="V34" i="11"/>
  <c r="BZ40" i="11"/>
  <c r="BN43" i="11" s="1"/>
  <c r="CF34" i="11"/>
  <c r="BZ41" i="11"/>
  <c r="BJ44" i="11" s="1"/>
  <c r="BB34" i="11"/>
  <c r="BD34" i="11"/>
  <c r="AX34" i="11"/>
  <c r="AZ31" i="11"/>
  <c r="AV40" i="11"/>
  <c r="AZ12" i="11" s="1"/>
  <c r="AX31" i="11"/>
  <c r="CJ28" i="11"/>
  <c r="V28" i="11"/>
  <c r="Z28" i="11"/>
  <c r="X28" i="11"/>
  <c r="AB28" i="11"/>
  <c r="CF25" i="11"/>
  <c r="CD25" i="11"/>
  <c r="CL25" i="11"/>
  <c r="CJ25" i="11"/>
  <c r="CH28" i="11"/>
  <c r="CD28" i="11"/>
  <c r="CF28" i="11"/>
  <c r="CL22" i="11"/>
  <c r="CD22" i="11"/>
  <c r="CH22" i="11"/>
  <c r="CJ22" i="11"/>
  <c r="CD19" i="11"/>
  <c r="CH19" i="11"/>
  <c r="CL19" i="11"/>
  <c r="CF19" i="11"/>
  <c r="CJ19" i="11"/>
  <c r="J43" i="11"/>
  <c r="CJ34" i="11" l="1"/>
  <c r="CL34" i="11"/>
  <c r="CD34" i="11"/>
  <c r="N43" i="11"/>
  <c r="B43" i="11"/>
  <c r="Z25" i="11"/>
  <c r="V19" i="11"/>
  <c r="L43" i="11"/>
  <c r="P43" i="11"/>
  <c r="P9" i="11"/>
  <c r="X16" i="3"/>
  <c r="X15" i="3"/>
  <c r="X18" i="3"/>
  <c r="X14" i="3"/>
  <c r="X17" i="3"/>
  <c r="X25" i="11"/>
  <c r="V25" i="11"/>
  <c r="BD37" i="11"/>
  <c r="H43" i="11"/>
  <c r="BB37" i="11"/>
  <c r="AX37" i="11"/>
  <c r="AV41" i="11"/>
  <c r="BC12" i="11" s="1"/>
  <c r="T41" i="11"/>
  <c r="AA12" i="11" s="1"/>
  <c r="T40" i="11"/>
  <c r="X12" i="11" s="1"/>
  <c r="X19" i="11"/>
  <c r="Z19" i="11"/>
  <c r="N44" i="11"/>
  <c r="B44" i="11"/>
  <c r="J44" i="11"/>
  <c r="AE16" i="3"/>
  <c r="AL44" i="11"/>
  <c r="AP44" i="11"/>
  <c r="X11" i="3"/>
  <c r="P44" i="11"/>
  <c r="H44" i="11"/>
  <c r="X9" i="3"/>
  <c r="AE18" i="3"/>
  <c r="BV9" i="11"/>
  <c r="X6" i="3"/>
  <c r="X13" i="3"/>
  <c r="AR9" i="11"/>
  <c r="D44" i="11"/>
  <c r="P10" i="11"/>
  <c r="C3" i="8"/>
  <c r="X10" i="3"/>
  <c r="X7" i="3"/>
  <c r="X12" i="3"/>
  <c r="X8" i="3"/>
  <c r="BX43" i="11"/>
  <c r="BL43" i="11"/>
  <c r="AE15" i="3"/>
  <c r="AE14" i="3"/>
  <c r="AE17" i="3"/>
  <c r="BX44" i="11"/>
  <c r="BT44" i="11"/>
  <c r="BP44" i="11"/>
  <c r="BH44" i="11"/>
  <c r="AJ44" i="11"/>
  <c r="AD44" i="11"/>
  <c r="AU10" i="11"/>
  <c r="AP43" i="11"/>
  <c r="AD43" i="11"/>
  <c r="AL43" i="11"/>
  <c r="BT43" i="11"/>
  <c r="BP43" i="11"/>
  <c r="BV44" i="11"/>
  <c r="BN44" i="11"/>
  <c r="BJ43" i="11"/>
  <c r="AF43" i="11"/>
  <c r="AN43" i="11"/>
  <c r="AJ43" i="11"/>
  <c r="AR43" i="11"/>
  <c r="AR44" i="11"/>
  <c r="AN44" i="11"/>
  <c r="BV43" i="11"/>
  <c r="AX43" i="11"/>
  <c r="BD43" i="11"/>
  <c r="CB40" i="11"/>
  <c r="CD12" i="11" s="1"/>
  <c r="AZ43" i="11"/>
  <c r="BF43" i="11"/>
  <c r="BR43" i="11"/>
  <c r="BR44" i="11"/>
  <c r="BB43" i="11"/>
  <c r="CB41" i="11"/>
  <c r="CG12" i="11" s="1"/>
  <c r="BF44" i="11"/>
  <c r="BV10" i="11" l="1"/>
  <c r="BD44" i="11"/>
  <c r="X43" i="11"/>
  <c r="AX44" i="11"/>
  <c r="BB44" i="11"/>
  <c r="AZ44" i="11"/>
  <c r="V43" i="11"/>
  <c r="AB43" i="11"/>
  <c r="Z43" i="11"/>
  <c r="AB44" i="11"/>
  <c r="Z44" i="11"/>
  <c r="X44" i="11"/>
  <c r="V44" i="11"/>
  <c r="AR10" i="11"/>
  <c r="CH43" i="11"/>
  <c r="CL43" i="11"/>
  <c r="CF43" i="11"/>
  <c r="CD43" i="11"/>
  <c r="CJ43" i="11"/>
  <c r="CF44" i="11"/>
  <c r="CD44" i="11"/>
  <c r="CH44" i="11"/>
  <c r="CL44" i="11"/>
  <c r="CJ44" i="11"/>
</calcChain>
</file>

<file path=xl/sharedStrings.xml><?xml version="1.0" encoding="utf-8"?>
<sst xmlns="http://schemas.openxmlformats.org/spreadsheetml/2006/main" count="1538" uniqueCount="453">
  <si>
    <t>Sex</t>
  </si>
  <si>
    <t>&lt; -3SD</t>
  </si>
  <si>
    <t>-3 SD</t>
  </si>
  <si>
    <t>&lt; -2 SD</t>
  </si>
  <si>
    <t>-2 SD</t>
  </si>
  <si>
    <t>+2 SD</t>
  </si>
  <si>
    <t>&gt; +2 SD</t>
  </si>
  <si>
    <t>Height</t>
  </si>
  <si>
    <t>Height (cm)</t>
  </si>
  <si>
    <r>
      <t xml:space="preserve">Age </t>
    </r>
    <r>
      <rPr>
        <b/>
        <vertAlign val="superscript"/>
        <sz val="10"/>
        <rFont val="Arial Narrow"/>
        <family val="2"/>
      </rPr>
      <t>2/</t>
    </r>
    <r>
      <rPr>
        <b/>
        <sz val="10"/>
        <rFont val="Arial Narrow"/>
        <family val="2"/>
      </rPr>
      <t xml:space="preserve"> (months) </t>
    </r>
  </si>
  <si>
    <t>Weight</t>
  </si>
  <si>
    <t>Severely Underweight</t>
  </si>
  <si>
    <t xml:space="preserve"> Underweight</t>
  </si>
  <si>
    <t>Normal</t>
  </si>
  <si>
    <t>Overweight</t>
  </si>
  <si>
    <t>From</t>
  </si>
  <si>
    <t>To</t>
  </si>
  <si>
    <t xml:space="preserve">Overweight 3/ </t>
  </si>
  <si>
    <t>Weight (kg)</t>
  </si>
  <si>
    <t>Weight for Age Status</t>
  </si>
  <si>
    <t>Height for Age Status</t>
  </si>
  <si>
    <t>Weight for Height (kg)</t>
  </si>
  <si>
    <t>Tall</t>
  </si>
  <si>
    <t>Length/Height (cm)</t>
  </si>
  <si>
    <t>Severely Stunted</t>
  </si>
  <si>
    <t>Stunted</t>
  </si>
  <si>
    <t>Severely Wasted</t>
  </si>
  <si>
    <t>Wasted</t>
  </si>
  <si>
    <t>Obese</t>
  </si>
  <si>
    <t>Length for Age</t>
  </si>
  <si>
    <t>Age in Months</t>
  </si>
  <si>
    <t>0-5  Months</t>
  </si>
  <si>
    <t>6-11 Months</t>
  </si>
  <si>
    <t>12-23 Months</t>
  </si>
  <si>
    <t>24-35 Months</t>
  </si>
  <si>
    <t>36-47 Months</t>
  </si>
  <si>
    <t>48-59 Months</t>
  </si>
  <si>
    <t>60-71 Months</t>
  </si>
  <si>
    <t>N</t>
  </si>
  <si>
    <t>OW</t>
  </si>
  <si>
    <t>SUW</t>
  </si>
  <si>
    <t>UW</t>
  </si>
  <si>
    <t>SS</t>
  </si>
  <si>
    <t>S</t>
  </si>
  <si>
    <t>T</t>
  </si>
  <si>
    <t>Ob</t>
  </si>
  <si>
    <t>SW</t>
  </si>
  <si>
    <t>W</t>
  </si>
  <si>
    <t>Weight for Age - Normal</t>
  </si>
  <si>
    <t>Weight for Age - Overweight</t>
  </si>
  <si>
    <t>Height for Age - Normal</t>
  </si>
  <si>
    <t>Weight for Age - Severely Underweight</t>
  </si>
  <si>
    <t>Weight for Age - Underweight</t>
  </si>
  <si>
    <t>Height for Age - Tall</t>
  </si>
  <si>
    <t>Height for Age - Stunted</t>
  </si>
  <si>
    <t>Height for Age - Severely Stunted</t>
  </si>
  <si>
    <t>0-5 Months</t>
  </si>
  <si>
    <t>Boys</t>
  </si>
  <si>
    <t>Girls</t>
  </si>
  <si>
    <t>Total</t>
  </si>
  <si>
    <t>Grand Total</t>
  </si>
  <si>
    <t>Prev</t>
  </si>
  <si>
    <t>&lt; -2SD</t>
  </si>
  <si>
    <t>-2SD</t>
  </si>
  <si>
    <t>+2SD</t>
  </si>
  <si>
    <t>&gt; +2SD</t>
  </si>
  <si>
    <t xml:space="preserve"> -3SD</t>
  </si>
  <si>
    <t xml:space="preserve"> +3SD</t>
  </si>
  <si>
    <t>&gt; +3SD</t>
  </si>
  <si>
    <t>Height for Age</t>
  </si>
  <si>
    <t>Weight for Length (kg)</t>
  </si>
  <si>
    <t>Weight for Length/Height (kg)</t>
  </si>
  <si>
    <t>Republic of the Philippines</t>
  </si>
  <si>
    <t>Department of Health</t>
  </si>
  <si>
    <t>NATIONAL NUTRITION COUNCIL</t>
  </si>
  <si>
    <t xml:space="preserve"> </t>
  </si>
  <si>
    <t>Age</t>
  </si>
  <si>
    <t>Total, by age group</t>
  </si>
  <si>
    <t>Length/Height for Age Status</t>
  </si>
  <si>
    <t>Weight for Length/Height Status</t>
  </si>
  <si>
    <t>Group</t>
  </si>
  <si>
    <t>Normal (N)</t>
  </si>
  <si>
    <t>Underweight (UW)</t>
  </si>
  <si>
    <t>Severely Underweight (SUW)</t>
  </si>
  <si>
    <t>Overweight (OW)</t>
  </si>
  <si>
    <t>TOTAL</t>
  </si>
  <si>
    <t xml:space="preserve">Stunted /Short (St) </t>
  </si>
  <si>
    <t>Severely Stunted (SSt)</t>
  </si>
  <si>
    <t>Tall (T)</t>
  </si>
  <si>
    <t>St</t>
  </si>
  <si>
    <t>SSt</t>
  </si>
  <si>
    <t>Wasted (W)</t>
  </si>
  <si>
    <t>Obese (Ob)</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</si>
  <si>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</si>
  <si>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</si>
  <si>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</si>
  <si>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</si>
  <si>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</si>
  <si>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</si>
  <si>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</si>
  <si>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</si>
  <si>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</si>
  <si>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</si>
  <si>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</si>
  <si>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</si>
  <si>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</si>
  <si>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</si>
  <si>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</si>
  <si>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</si>
  <si>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</si>
  <si>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</si>
  <si>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</si>
  <si>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</si>
  <si>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</si>
  <si>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</si>
  <si>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</si>
  <si>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</si>
  <si>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</si>
  <si>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</si>
  <si>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</si>
  <si>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(21</t>
  </si>
  <si>
    <t>(28)</t>
  </si>
  <si>
    <t>(29)</t>
  </si>
  <si>
    <t>(30)</t>
  </si>
  <si>
    <t>(31)</t>
  </si>
  <si>
    <t>(32)</t>
  </si>
  <si>
    <t>0-5</t>
  </si>
  <si>
    <t>months</t>
  </si>
  <si>
    <t>(R1)</t>
  </si>
  <si>
    <t>6-11</t>
  </si>
  <si>
    <t>(R2)</t>
  </si>
  <si>
    <t>12-23</t>
  </si>
  <si>
    <t>(R3)</t>
  </si>
  <si>
    <t>24-35</t>
  </si>
  <si>
    <t>(R4)</t>
  </si>
  <si>
    <t>36-47</t>
  </si>
  <si>
    <t>(R5)</t>
  </si>
  <si>
    <t>48-59</t>
  </si>
  <si>
    <t>(R6)</t>
  </si>
  <si>
    <t>60-71</t>
  </si>
  <si>
    <t>(R7)</t>
  </si>
  <si>
    <t>Total (R8)</t>
  </si>
  <si>
    <t>0-59 mos</t>
  </si>
  <si>
    <t>0-71 mos</t>
  </si>
  <si>
    <t>Note:  a) R1 means Row No. 1, R2 means Row 2, etc.     b)Total (R8) - refers to the sum of preschoolers by nutritional status and by age group     c) Prev (R9)- refers to the prevalence rate by sex, by nutritional status for age group 0- 59 months and 0- 71 months</t>
  </si>
  <si>
    <t xml:space="preserve">Name &amp; Signature of Barangay Captain, </t>
  </si>
  <si>
    <t>Date:</t>
  </si>
  <si>
    <t>BNC Chairperson</t>
  </si>
  <si>
    <t>Estimated Number of Preschoolers (0-59 months):</t>
  </si>
  <si>
    <t>0-59 Months</t>
  </si>
  <si>
    <t>0-71 Months</t>
  </si>
  <si>
    <t>Estimated Number of Preschoolers (0-71 months):</t>
  </si>
  <si>
    <r>
      <rPr>
        <i/>
        <sz val="8"/>
        <rFont val="Times New Roman"/>
        <family val="1"/>
      </rPr>
      <t>Revised February 2012</t>
    </r>
    <r>
      <rPr>
        <sz val="10"/>
        <rFont val="Times New Roman"/>
        <family val="1"/>
      </rPr>
      <t xml:space="preserve"> Page 1 of 3</t>
    </r>
  </si>
  <si>
    <r>
      <rPr>
        <i/>
        <sz val="8"/>
        <rFont val="Times New Roman"/>
        <family val="1"/>
      </rPr>
      <t>Revised February 2012</t>
    </r>
    <r>
      <rPr>
        <sz val="10"/>
        <rFont val="Times New Roman"/>
        <family val="1"/>
      </rPr>
      <t xml:space="preserve"> Page 2 of 3</t>
    </r>
  </si>
  <si>
    <r>
      <rPr>
        <i/>
        <sz val="8"/>
        <rFont val="Times New Roman"/>
        <family val="1"/>
      </rPr>
      <t>Revised February 2012</t>
    </r>
    <r>
      <rPr>
        <sz val="10"/>
        <rFont val="Times New Roman"/>
        <family val="1"/>
      </rPr>
      <t xml:space="preserve"> Page 3 of 3</t>
    </r>
  </si>
  <si>
    <t xml:space="preserve">Estimated Number of Preschoolers:            </t>
  </si>
  <si>
    <t xml:space="preserve">Actual Number of Preschoolers Weighed:  </t>
  </si>
  <si>
    <t xml:space="preserve">Percent OPT Plus Coverage:                     </t>
  </si>
  <si>
    <t xml:space="preserve">Number of Indigenous PS measured:          </t>
  </si>
  <si>
    <t>(33)</t>
  </si>
  <si>
    <t>(34)</t>
  </si>
  <si>
    <r>
      <t xml:space="preserve">          d) Prev (C22,24,26,28)- refers to the prevalence rate by total by age group      </t>
    </r>
    <r>
      <rPr>
        <b/>
        <i/>
        <sz val="9"/>
        <rFont val="Times New Roman"/>
        <family val="1"/>
      </rPr>
      <t>1/  0-59 months = 13.5 x Total Population      2/  0-71 months = 16.2 x Total Population</t>
    </r>
    <r>
      <rPr>
        <i/>
        <sz val="9"/>
        <rFont val="Times New Roman"/>
        <family val="1"/>
      </rPr>
      <t xml:space="preserve">      3/ Refers to previous year prevalence rate of the area</t>
    </r>
  </si>
  <si>
    <t>Use WEIGHT-FOR-LENGTH or WEIGHT-FOR-HEIGHT to correctly determine overweight and obesity</t>
  </si>
  <si>
    <t>Use WEIGHT-FOR-LENGTH for 0-23 months old preschool children and WEIGHT-FOR-HEIGHT for 24-60 months old preschool children.</t>
  </si>
  <si>
    <t xml:space="preserve">Name and Signature of Barangay Captain, </t>
  </si>
  <si>
    <t>Province:</t>
  </si>
  <si>
    <t>Region:</t>
  </si>
  <si>
    <t>0-59 months old</t>
  </si>
  <si>
    <t>0-71 months old</t>
  </si>
  <si>
    <t>0-71 mos. old</t>
  </si>
  <si>
    <t>Total Population of Barangay:</t>
  </si>
  <si>
    <t>Source:</t>
  </si>
  <si>
    <t xml:space="preserve">Prepared by: </t>
  </si>
  <si>
    <t>Checked:</t>
  </si>
  <si>
    <t>Approved:</t>
  </si>
  <si>
    <t xml:space="preserve">         Date:</t>
  </si>
  <si>
    <t>Prepared by:</t>
  </si>
  <si>
    <t>Weight for Height/Length - Overweight</t>
  </si>
  <si>
    <t>Weight for Height/Length - Obese</t>
  </si>
  <si>
    <t>Weight for Height/Length - Wasted</t>
  </si>
  <si>
    <t>Weight for  Height/Length - Normal</t>
  </si>
  <si>
    <t>Weight for Height/Length - Severely Wasted</t>
  </si>
  <si>
    <t>60 Months (Wt for L/H reference only)</t>
  </si>
  <si>
    <t>0-60 mos</t>
  </si>
  <si>
    <t>0-60 Months (Wt for L/H reference)</t>
  </si>
  <si>
    <t>IPsC 0-71 mos®</t>
  </si>
  <si>
    <t>IPsC 0-59 mos®</t>
  </si>
  <si>
    <t>60 Months (Wt for L/H refernce only)®</t>
  </si>
  <si>
    <t>No.</t>
  </si>
  <si>
    <t>Prev (%)</t>
  </si>
  <si>
    <t>Prev (%) (R9)</t>
  </si>
  <si>
    <t>Coverage (0-59):</t>
  </si>
  <si>
    <t>Coverage (0-71):</t>
  </si>
  <si>
    <t>0 - 59 Mos.</t>
  </si>
  <si>
    <t>0 - 71 Mos.</t>
  </si>
  <si>
    <t>INT</t>
  </si>
  <si>
    <t>(point only)</t>
  </si>
  <si>
    <t>Child's Name</t>
  </si>
  <si>
    <t>Name of Mother or Caregiver</t>
  </si>
  <si>
    <t>-National Nutrition Council-Nutrition Surveillance Division</t>
  </si>
  <si>
    <t>Instructions:</t>
  </si>
  <si>
    <t>a. Make sure that you fill each line completely, including the name, sex, date of birth, date of weighing/measuring, height and weight.</t>
  </si>
  <si>
    <t>c. If you entered a birthdate twice, it would turn pink to warn you that you have two entries with the same birthdate.  Please ignore if you have children</t>
  </si>
  <si>
    <t>born on the same date such as in the case of twins.</t>
  </si>
  <si>
    <t>0-71 mos.</t>
  </si>
  <si>
    <t>Indigenous Preschool Child?</t>
  </si>
  <si>
    <t>0-59 mos. old:</t>
  </si>
  <si>
    <t>Year:</t>
  </si>
  <si>
    <t>Number of Indigenous PS Measured:</t>
  </si>
  <si>
    <t>0 -59 mos. old:</t>
  </si>
  <si>
    <t>0-71 mos. Old:</t>
  </si>
  <si>
    <t>No. of IP Preschoolers</t>
  </si>
  <si>
    <t>0-59 mos.</t>
  </si>
  <si>
    <t>(Surname, First Name)</t>
  </si>
  <si>
    <t>Y/N</t>
  </si>
  <si>
    <t>M/F</t>
  </si>
  <si>
    <t xml:space="preserve">Date of Birth </t>
  </si>
  <si>
    <t>(MM/DD/YYYY)</t>
  </si>
  <si>
    <t>(kg)</t>
  </si>
  <si>
    <t>(cm)</t>
  </si>
  <si>
    <t>Date of Weighing/            Measurement</t>
  </si>
  <si>
    <t>ORANGE - OPT Report for submission to Municipality and Province (for the Municipal Nutrition Action Officer/OPT In-Charge, PHO/PNAO)</t>
  </si>
  <si>
    <r>
      <rPr>
        <u/>
        <sz val="11"/>
        <color theme="1"/>
        <rFont val="Calibri"/>
        <family val="2"/>
        <scheme val="minor"/>
      </rPr>
      <t>The worksheet tabs are color-coded, based on its purpose and primary users, as follow</t>
    </r>
    <r>
      <rPr>
        <sz val="11"/>
        <color theme="1"/>
        <rFont val="Calibri"/>
        <family val="2"/>
        <scheme val="minor"/>
      </rPr>
      <t>s:</t>
    </r>
  </si>
  <si>
    <t>BLUE - Instructions (for all users of this tool)</t>
  </si>
  <si>
    <t>You may email us at info@nnc.gov.ph or text us at 0918 5215166 or 0921 9660024 for your feedback or suggestions.</t>
  </si>
  <si>
    <r>
      <t xml:space="preserve">Prev. Rate UW &amp; SUW </t>
    </r>
    <r>
      <rPr>
        <vertAlign val="superscript"/>
        <sz val="9"/>
        <rFont val="Times New Roman"/>
        <family val="1"/>
      </rPr>
      <t xml:space="preserve">3/ </t>
    </r>
    <r>
      <rPr>
        <sz val="9"/>
        <rFont val="Times New Roman"/>
        <family val="1"/>
      </rPr>
      <t>(Previous Year)</t>
    </r>
  </si>
  <si>
    <t>Year/Period of Measurement (current OPT):</t>
  </si>
  <si>
    <r>
      <t>OPT Plus Form 1A.</t>
    </r>
    <r>
      <rPr>
        <b/>
        <sz val="10"/>
        <rFont val="Times New Roman"/>
        <family val="1"/>
      </rPr>
      <t xml:space="preserve">  </t>
    </r>
    <r>
      <rPr>
        <b/>
        <sz val="12"/>
        <rFont val="Times New Roman"/>
        <family val="1"/>
      </rPr>
      <t>Barangay Tally and Summary Sheet of Preschoolers with Weight &amp; Height Measurement by Age Group, Sex and Nutritional Status</t>
    </r>
  </si>
  <si>
    <t>Severely  Wasted (SW)</t>
  </si>
  <si>
    <t>0-60 mos. old</t>
  </si>
  <si>
    <t>0-60 mos.</t>
  </si>
  <si>
    <t>Indigenous groups (specify if applicable):</t>
  </si>
  <si>
    <r>
      <t xml:space="preserve">Prev. Rate St. &amp; SSt </t>
    </r>
    <r>
      <rPr>
        <vertAlign val="superscript"/>
        <sz val="10"/>
        <rFont val="Times New Roman"/>
        <family val="1"/>
      </rPr>
      <t xml:space="preserve">3/ </t>
    </r>
    <r>
      <rPr>
        <sz val="10"/>
        <rFont val="Times New Roman"/>
        <family val="1"/>
      </rPr>
      <t>(Previous Year):</t>
    </r>
  </si>
  <si>
    <t>0-60 months old</t>
  </si>
  <si>
    <t>0-60months old</t>
  </si>
  <si>
    <r>
      <t xml:space="preserve">Prevalence Rate W &amp; SW </t>
    </r>
    <r>
      <rPr>
        <vertAlign val="superscript"/>
        <sz val="10"/>
        <rFont val="Times New Roman"/>
        <family val="1"/>
      </rPr>
      <t xml:space="preserve">3/ </t>
    </r>
    <r>
      <rPr>
        <sz val="10"/>
        <rFont val="Times New Roman"/>
        <family val="1"/>
      </rPr>
      <t>(Previous Year):</t>
    </r>
  </si>
  <si>
    <t>No. of Preschoolers Weighed</t>
  </si>
  <si>
    <t>Child's Full Name</t>
  </si>
  <si>
    <t>Helper Column 1</t>
  </si>
  <si>
    <t>Helper Column 2</t>
  </si>
  <si>
    <t>Helper Column 3</t>
  </si>
  <si>
    <t># of Duplicates</t>
  </si>
  <si>
    <t>GREY - Summary and Export Sheets (for the aggregation of barangay data to the municipal level by the LGU's OPT data coordinator)</t>
  </si>
  <si>
    <t>b. If you enter the exact same name twice, the "name" field would be highlighted in yellow to signify that you have entered duplicate names. In the event duplicate names are entered and flagged, please verify and validate that these children are truly different; otherwise if you determine that these are duplicate entries, one name/entry will have to be deleted. Please ignore if by chance these are children with exactly similar names.</t>
  </si>
  <si>
    <t>Child No.</t>
  </si>
  <si>
    <t>Full Name of Child</t>
  </si>
  <si>
    <r>
      <rPr>
        <b/>
        <sz val="12"/>
        <color theme="0"/>
        <rFont val="Calibri"/>
        <family val="2"/>
        <scheme val="minor"/>
      </rPr>
      <t>NO DATA ENTRY REQUIRED</t>
    </r>
    <r>
      <rPr>
        <b/>
        <sz val="10"/>
        <color theme="0"/>
        <rFont val="Calibri"/>
        <family val="2"/>
        <scheme val="minor"/>
      </rPr>
      <t xml:space="preserve">                                                            </t>
    </r>
    <r>
      <rPr>
        <b/>
        <sz val="9"/>
        <color theme="0" tint="-0.14999847407452621"/>
        <rFont val="Calibri"/>
        <family val="2"/>
        <scheme val="minor"/>
      </rPr>
      <t>VALUES WILL BE AUTO-CALCULATED</t>
    </r>
  </si>
  <si>
    <r>
      <t>Reference (OA)</t>
    </r>
    <r>
      <rPr>
        <sz val="8"/>
        <color theme="1"/>
        <rFont val="Calibri"/>
        <family val="2"/>
      </rPr>
      <t>®</t>
    </r>
  </si>
  <si>
    <t>Indigenous PS</t>
  </si>
  <si>
    <t>YES/NO</t>
  </si>
  <si>
    <t>HEIGHT</t>
  </si>
  <si>
    <r>
      <t xml:space="preserve">WEIGHT     </t>
    </r>
    <r>
      <rPr>
        <sz val="12"/>
        <color theme="1"/>
        <rFont val="Calibri"/>
        <family val="2"/>
        <scheme val="minor"/>
      </rPr>
      <t xml:space="preserve">  </t>
    </r>
  </si>
  <si>
    <r>
      <rPr>
        <b/>
        <sz val="12"/>
        <color theme="1"/>
        <rFont val="Calibri"/>
        <family val="2"/>
        <scheme val="minor"/>
      </rPr>
      <t>STEP 1:</t>
    </r>
    <r>
      <rPr>
        <sz val="12"/>
        <color theme="1"/>
        <rFont val="Calibri"/>
        <family val="2"/>
        <scheme val="minor"/>
      </rPr>
      <t xml:space="preserve"> </t>
    </r>
  </si>
  <si>
    <r>
      <rPr>
        <b/>
        <sz val="12"/>
        <color theme="1"/>
        <rFont val="Calibri"/>
        <family val="2"/>
        <scheme val="minor"/>
      </rPr>
      <t>STEP 5:</t>
    </r>
    <r>
      <rPr>
        <sz val="12"/>
        <color theme="1"/>
        <rFont val="Calibri"/>
        <family val="2"/>
        <scheme val="minor"/>
      </rPr>
      <t xml:space="preserve"> </t>
    </r>
    <r>
      <rPr>
        <b/>
        <sz val="12"/>
        <color rgb="FFC00000"/>
        <rFont val="Calibri"/>
        <family val="2"/>
        <scheme val="minor"/>
      </rPr>
      <t/>
    </r>
  </si>
  <si>
    <t>WEIGHT</t>
  </si>
  <si>
    <r>
      <rPr>
        <b/>
        <sz val="12"/>
        <color theme="1"/>
        <rFont val="Calibri"/>
        <family val="2"/>
        <scheme val="minor"/>
      </rPr>
      <t>STEP 7:</t>
    </r>
    <r>
      <rPr>
        <sz val="12"/>
        <color theme="1"/>
        <rFont val="Calibri"/>
        <family val="2"/>
        <scheme val="minor"/>
      </rPr>
      <t/>
    </r>
  </si>
  <si>
    <r>
      <t xml:space="preserve">STEP 2: </t>
    </r>
    <r>
      <rPr>
        <b/>
        <sz val="12"/>
        <color rgb="FFC00000"/>
        <rFont val="Calibri"/>
        <family val="2"/>
        <scheme val="minor"/>
      </rPr>
      <t/>
    </r>
  </si>
  <si>
    <r>
      <rPr>
        <b/>
        <sz val="12"/>
        <color theme="1"/>
        <rFont val="Calibri"/>
        <family val="2"/>
        <scheme val="minor"/>
      </rPr>
      <t>STEP 3:</t>
    </r>
    <r>
      <rPr>
        <sz val="12"/>
        <color theme="1"/>
        <rFont val="Calibri"/>
        <family val="2"/>
        <scheme val="minor"/>
      </rPr>
      <t xml:space="preserve"> </t>
    </r>
    <r>
      <rPr>
        <b/>
        <sz val="12"/>
        <color rgb="FFC00000"/>
        <rFont val="Calibri"/>
        <family val="2"/>
        <scheme val="minor"/>
      </rPr>
      <t/>
    </r>
  </si>
  <si>
    <r>
      <rPr>
        <b/>
        <sz val="12"/>
        <color theme="1"/>
        <rFont val="Calibri"/>
        <family val="2"/>
        <scheme val="minor"/>
      </rPr>
      <t>STEP 4:</t>
    </r>
    <r>
      <rPr>
        <sz val="12"/>
        <color theme="1"/>
        <rFont val="Calibri"/>
        <family val="2"/>
        <scheme val="minor"/>
      </rPr>
      <t xml:space="preserve"> </t>
    </r>
    <r>
      <rPr>
        <b/>
        <sz val="12"/>
        <color rgb="FFC00000"/>
        <rFont val="Calibri"/>
        <family val="2"/>
        <scheme val="minor"/>
      </rPr>
      <t/>
    </r>
  </si>
  <si>
    <r>
      <rPr>
        <b/>
        <sz val="12"/>
        <color rgb="FFC00000"/>
        <rFont val="Calibri"/>
        <family val="2"/>
        <scheme val="minor"/>
      </rPr>
      <t xml:space="preserve">Delete Names and Details of Overaged Children: </t>
    </r>
    <r>
      <rPr>
        <sz val="12"/>
        <color theme="1"/>
        <rFont val="Calibri"/>
        <family val="2"/>
        <scheme val="minor"/>
      </rPr>
      <t>Under column J, check the age of each child in the list. Children older than 71 months should be removed from the list. These are the cells highlighted in red.</t>
    </r>
  </si>
  <si>
    <r>
      <rPr>
        <b/>
        <sz val="12"/>
        <color theme="1"/>
        <rFont val="Calibri"/>
        <family val="2"/>
        <scheme val="minor"/>
      </rPr>
      <t>STEP 6:</t>
    </r>
    <r>
      <rPr>
        <sz val="12"/>
        <color theme="1"/>
        <rFont val="Calibri"/>
        <family val="2"/>
        <scheme val="minor"/>
      </rPr>
      <t xml:space="preserve"> </t>
    </r>
    <r>
      <rPr>
        <b/>
        <sz val="12"/>
        <color rgb="FFC00000"/>
        <rFont val="Calibri"/>
        <family val="2"/>
        <scheme val="minor"/>
      </rPr>
      <t/>
    </r>
  </si>
  <si>
    <r>
      <rPr>
        <b/>
        <sz val="12"/>
        <color rgb="FFC00000"/>
        <rFont val="Calibri"/>
        <family val="2"/>
        <scheme val="minor"/>
      </rPr>
      <t>Add Names and Details of New Children:</t>
    </r>
    <r>
      <rPr>
        <sz val="12"/>
        <color theme="1"/>
        <rFont val="Calibri"/>
        <family val="2"/>
        <scheme val="minor"/>
      </rPr>
      <t xml:space="preserve"> At the end of the list, enter all the names of new children. This includes those who were born during the last 12 months or those who have moved from other areas and are now living in the barangay. Copy the list of new children and details from the handwritten list at the end of the BNS_Printout sheet filled in  by the BNS.</t>
    </r>
  </si>
  <si>
    <t>Follow these steps in using this worksheet to update and clean your masterlist.</t>
  </si>
  <si>
    <r>
      <rPr>
        <b/>
        <sz val="12"/>
        <color rgb="FFC00000"/>
        <rFont val="Calibri"/>
        <family val="2"/>
        <scheme val="minor"/>
      </rPr>
      <t>Delete Duplicate Names of Children:</t>
    </r>
    <r>
      <rPr>
        <sz val="12"/>
        <color theme="1"/>
        <rFont val="Calibri"/>
        <family val="2"/>
        <scheme val="minor"/>
      </rPr>
      <t xml:space="preserve"> Under column C, check if there are any names that are exactly the same. If you are sure the duplicate names belong to only one child, delete each of the duplicate name(s).</t>
    </r>
  </si>
  <si>
    <r>
      <t xml:space="preserve"> </t>
    </r>
    <r>
      <rPr>
        <b/>
        <sz val="11"/>
        <color theme="1"/>
        <rFont val="Calibri"/>
        <family val="2"/>
        <scheme val="minor"/>
      </rPr>
      <t xml:space="preserve">TO DELETE, </t>
    </r>
    <r>
      <rPr>
        <sz val="11"/>
        <color theme="1"/>
        <rFont val="Calibri"/>
        <family val="2"/>
        <scheme val="minor"/>
      </rPr>
      <t>p</t>
    </r>
    <r>
      <rPr>
        <b/>
        <sz val="11"/>
        <color theme="1"/>
        <rFont val="Calibri"/>
        <family val="2"/>
        <scheme val="minor"/>
      </rPr>
      <t>oint and click your mouse on the row number on the leftmost part of the worksheet, right-click, then select delete. Do this, as necessary, for all the duplicate names (highlighted in red).</t>
    </r>
  </si>
  <si>
    <r>
      <rPr>
        <b/>
        <sz val="12"/>
        <color rgb="FFC00000"/>
        <rFont val="Calibri"/>
        <family val="2"/>
        <scheme val="minor"/>
      </rPr>
      <t xml:space="preserve">Delete the Names of Children who no longer live in the barangay. In the printed masterlist, look for the </t>
    </r>
    <r>
      <rPr>
        <sz val="12"/>
        <color theme="1"/>
        <rFont val="Calibri"/>
        <family val="2"/>
        <scheme val="minor"/>
      </rPr>
      <t>names of that have been crossed out , and those who are known to have moved out of the barangay (those who cannot be located anymore with best efforts). Follow the same procedure described in Step # 3 when deleting names and details of non-resident children.</t>
    </r>
  </si>
  <si>
    <t>CY</t>
  </si>
  <si>
    <r>
      <rPr>
        <b/>
        <sz val="12"/>
        <color theme="1"/>
        <rFont val="Calibri"/>
        <family val="2"/>
        <scheme val="minor"/>
      </rPr>
      <t>Age in Months</t>
    </r>
    <r>
      <rPr>
        <sz val="12"/>
        <color theme="1"/>
        <rFont val="Calibri"/>
        <family val="2"/>
        <scheme val="minor"/>
      </rPr>
      <t xml:space="preserve">            </t>
    </r>
    <r>
      <rPr>
        <sz val="9"/>
        <color theme="1"/>
        <rFont val="Calibri"/>
        <family val="2"/>
        <scheme val="minor"/>
      </rPr>
      <t xml:space="preserve"> </t>
    </r>
    <r>
      <rPr>
        <i/>
        <sz val="9"/>
        <color theme="1"/>
        <rFont val="Calibri"/>
        <family val="2"/>
        <scheme val="minor"/>
      </rPr>
      <t>as of:</t>
    </r>
  </si>
  <si>
    <r>
      <rPr>
        <b/>
        <sz val="11"/>
        <color rgb="FFC00000"/>
        <rFont val="Calibri"/>
        <family val="2"/>
        <scheme val="minor"/>
      </rPr>
      <t>DATA ENTRY/ POPULATING THIS SHEET.</t>
    </r>
    <r>
      <rPr>
        <sz val="11"/>
        <color theme="1"/>
        <rFont val="Calibri"/>
        <family val="2"/>
        <scheme val="minor"/>
      </rPr>
      <t xml:space="preserve"> From the 'BNS_Printout' hard copy sheets filled up by the BNS/BHW after the OPT data collection, enter the weight and height measurements for each pre-listed child in the sheet. Add names of any new children at the end of the list.</t>
    </r>
  </si>
  <si>
    <t>CHECK FOR CELLS HIGHLIGHTED IN RED</t>
  </si>
  <si>
    <r>
      <t>Date of Birth</t>
    </r>
    <r>
      <rPr>
        <b/>
        <sz val="11"/>
        <color theme="0"/>
        <rFont val="Calibri"/>
        <family val="2"/>
        <scheme val="minor"/>
      </rPr>
      <t/>
    </r>
  </si>
  <si>
    <t>Rename the new Barangay OPT Tool file as "BarangayName_Year" (e.g. "Poblacion 2016").</t>
  </si>
  <si>
    <t>MM/DD/YYYY</t>
  </si>
  <si>
    <t>"YES" or "NO"</t>
  </si>
  <si>
    <t>"M" or "F"</t>
  </si>
  <si>
    <t>Address or Location of Residence</t>
  </si>
  <si>
    <t>Formula Criteria</t>
  </si>
  <si>
    <t>Address</t>
  </si>
  <si>
    <t>WFA_Stat</t>
  </si>
  <si>
    <t>HFA_Stat</t>
  </si>
  <si>
    <t>WFH_Stat</t>
  </si>
  <si>
    <t>WFA_Status</t>
  </si>
  <si>
    <t>HFA_Status</t>
  </si>
  <si>
    <t>Count</t>
  </si>
  <si>
    <t># Affected Children</t>
  </si>
  <si>
    <t>Full Name of Preschooler</t>
  </si>
  <si>
    <t>Weight for Age</t>
  </si>
  <si>
    <t>Nutritional Status</t>
  </si>
  <si>
    <t>Province</t>
  </si>
  <si>
    <t>Year/Period of Measurement</t>
  </si>
  <si>
    <t>House #, Street, Purok, or Landmarks</t>
  </si>
  <si>
    <t>Total Number of Children Affected/At-Risk:</t>
  </si>
  <si>
    <t>Name of Household Head/Mother or Caregiver</t>
  </si>
  <si>
    <t>LIST OF SEVERELY WASTED CHILDREN</t>
  </si>
  <si>
    <t>#SW</t>
  </si>
  <si>
    <t>#SS</t>
  </si>
  <si>
    <t>#SUW</t>
  </si>
  <si>
    <t xml:space="preserve">weight </t>
  </si>
  <si>
    <t>height</t>
  </si>
  <si>
    <t>LIST OF SEVERELY UNDERWEIGHT CHILDREN</t>
  </si>
  <si>
    <t>LIST OF SEVERELY STUNTED CHILDREN</t>
  </si>
  <si>
    <t>House #, Street, Purok, Landmarks or Description of Location</t>
  </si>
  <si>
    <t>RED - Generates a printable OPT Masterlist (for primary use by the BNS in updating and completing children's records in the barangay); also prints a list of severely malnourished children</t>
  </si>
  <si>
    <t>Child Seq.</t>
  </si>
  <si>
    <t>BMI for Age</t>
  </si>
  <si>
    <t>Severe Thinness</t>
  </si>
  <si>
    <t>Thin</t>
  </si>
  <si>
    <t>ht in m2</t>
  </si>
  <si>
    <t>BMI</t>
  </si>
  <si>
    <t>&gt;60 mos</t>
  </si>
  <si>
    <t>UW=</t>
  </si>
  <si>
    <t>SUW=</t>
  </si>
  <si>
    <t>OW=</t>
  </si>
  <si>
    <t>SSt=</t>
  </si>
  <si>
    <t>St=</t>
  </si>
  <si>
    <t>W=</t>
  </si>
  <si>
    <t>SW=</t>
  </si>
  <si>
    <t>Ob=</t>
  </si>
  <si>
    <t>Weight for Length/ Height</t>
  </si>
  <si>
    <t>No. of Severely Wasted Children:</t>
  </si>
  <si>
    <t>No. of Severely Stunted Children:</t>
  </si>
  <si>
    <t>Form 1B. List of Affected/At-risk Preschoolers 0-71 Months Old</t>
  </si>
  <si>
    <t xml:space="preserve">REFER TO THE PRINTED AND FILLED-UP BNS PRINTOUT SHEETS FOR THE FOLLOWING STEPS ON DATA </t>
  </si>
  <si>
    <r>
      <rPr>
        <b/>
        <sz val="12"/>
        <color rgb="FFC00000"/>
        <rFont val="Calibri"/>
        <family val="2"/>
        <scheme val="minor"/>
      </rPr>
      <t xml:space="preserve">EXPORT. </t>
    </r>
    <r>
      <rPr>
        <sz val="12"/>
        <color theme="1"/>
        <rFont val="Calibri"/>
        <family val="2"/>
        <scheme val="minor"/>
      </rPr>
      <t xml:space="preserve">Once you have completed cleaning and updating the list, copy the contents of this worksheet to a blank 'Nut_Status Tool' workssheet </t>
    </r>
    <r>
      <rPr>
        <b/>
        <sz val="12"/>
        <color theme="1"/>
        <rFont val="Calibri"/>
        <family val="2"/>
        <scheme val="minor"/>
      </rPr>
      <t xml:space="preserve">(COPY COLUMNS B to I ONLY).  </t>
    </r>
    <r>
      <rPr>
        <sz val="12"/>
        <color theme="1"/>
        <rFont val="Calibri"/>
        <family val="2"/>
        <scheme val="minor"/>
      </rPr>
      <t xml:space="preserve">Copy the contents of the following columns: Name of Mother or Caregiver, Child's Full Name, Indigenous Preschool Child (YES or NO), Sex, Date of Birth, Date of Weighing/Measurement, and the current weight and height of each child. </t>
    </r>
    <r>
      <rPr>
        <u/>
        <sz val="12"/>
        <color theme="1"/>
        <rFont val="Calibri"/>
        <family val="2"/>
        <scheme val="minor"/>
      </rPr>
      <t xml:space="preserve">Do not copy the 'Age in Months' column (column K). </t>
    </r>
    <r>
      <rPr>
        <sz val="12"/>
        <color theme="1"/>
        <rFont val="Calibri"/>
        <family val="2"/>
        <scheme val="minor"/>
      </rPr>
      <t xml:space="preserve">Then  paste the copied cells the blank 'Nut_Status Tool' worksheet, using a blank template/file of the Barangay OPT Tool. Always use "Paste-&gt;Values" when transferring data from one worksheet to another.                                                                                                                                                                                                                             </t>
    </r>
  </si>
  <si>
    <r>
      <rPr>
        <b/>
        <sz val="11"/>
        <color theme="1"/>
        <rFont val="Calibri"/>
        <family val="2"/>
        <scheme val="minor"/>
      </rPr>
      <t>PRINTABLE.</t>
    </r>
    <r>
      <rPr>
        <sz val="11"/>
        <color theme="1"/>
        <rFont val="Calibri"/>
        <family val="2"/>
        <scheme val="minor"/>
      </rPr>
      <t xml:space="preserve"> </t>
    </r>
    <r>
      <rPr>
        <sz val="12"/>
        <color theme="1"/>
        <rFont val="Calibri"/>
        <family val="2"/>
        <scheme val="minor"/>
      </rPr>
      <t>This sheet is a standard OPT Plus summary form (List of Affected/At-Risk Preschoolers 0-71 Months).  It is automatically populated from all the data entered in the OPT sheet and preformatted and ready for printing using long size paper   (8.5 in x 13 in). This worksheet provides the list of names of all children who are affected by under- or over-nutrition.</t>
    </r>
  </si>
  <si>
    <t>Note to Users of the e-OPT Tool for Barangay or Purok:</t>
  </si>
  <si>
    <t>Name and Signature of Midwife/Nurse/</t>
  </si>
  <si>
    <t>District/City Nutrition Program Coordinator</t>
  </si>
  <si>
    <t>Name and Signature of Barangay Nutrition Scholar</t>
  </si>
  <si>
    <t>60 months</t>
  </si>
  <si>
    <t>No. of Severely Underweight Children:</t>
  </si>
  <si>
    <t>Date of Follow-up</t>
  </si>
  <si>
    <r>
      <rPr>
        <b/>
        <sz val="12"/>
        <color theme="0"/>
        <rFont val="Calibri"/>
        <family val="2"/>
        <scheme val="minor"/>
      </rPr>
      <t>Actual</t>
    </r>
    <r>
      <rPr>
        <b/>
        <sz val="11"/>
        <color theme="0"/>
        <rFont val="Calibri"/>
        <family val="2"/>
        <scheme val="minor"/>
      </rPr>
      <t xml:space="preserve"> </t>
    </r>
    <r>
      <rPr>
        <b/>
        <sz val="12"/>
        <color theme="0"/>
        <rFont val="Calibri"/>
        <family val="2"/>
        <scheme val="minor"/>
      </rPr>
      <t>Date of Weighing</t>
    </r>
  </si>
  <si>
    <t>Total Population of</t>
  </si>
  <si>
    <t>Actual Date of Weighing</t>
  </si>
  <si>
    <t>IPsC 0-60 mos®</t>
  </si>
  <si>
    <t>Prevalence Rate UW &amp; SUW  (Current Year):</t>
  </si>
  <si>
    <t>Prevalence Rate St. &amp; SSt/  (Current Year):</t>
  </si>
  <si>
    <t>Prevalence Rate W &amp; SSW  (Current Year):</t>
  </si>
  <si>
    <t>IMPORTANT: Please fill up all cells in that are highlighted in GREEN. This will ensure that the headings in the succeeding worksheets and reports are labelled correctly.</t>
  </si>
  <si>
    <t>t</t>
  </si>
  <si>
    <r>
      <t>0-59 months old</t>
    </r>
    <r>
      <rPr>
        <vertAlign val="superscript"/>
        <sz val="8"/>
        <rFont val="Times New Roman"/>
        <family val="1"/>
      </rPr>
      <t>1/</t>
    </r>
  </si>
  <si>
    <r>
      <t>0-71 months old</t>
    </r>
    <r>
      <rPr>
        <vertAlign val="superscript"/>
        <sz val="8"/>
        <rFont val="Times New Roman"/>
        <family val="1"/>
      </rPr>
      <t>2/</t>
    </r>
  </si>
  <si>
    <r>
      <t>0-60 months old</t>
    </r>
    <r>
      <rPr>
        <vertAlign val="superscript"/>
        <sz val="8"/>
        <rFont val="Times New Roman"/>
        <family val="1"/>
      </rPr>
      <t>2/</t>
    </r>
  </si>
  <si>
    <t>e-OPT Tool for the Barangay or Purok</t>
  </si>
  <si>
    <t>This version was developed by Celestino F. Habito Jr., MD, MHN</t>
  </si>
  <si>
    <t>For a Maximum of 500 Children</t>
  </si>
  <si>
    <t>●</t>
  </si>
  <si>
    <r>
      <rPr>
        <b/>
        <sz val="11"/>
        <color theme="1"/>
        <rFont val="Calibri"/>
        <family val="2"/>
        <scheme val="minor"/>
      </rPr>
      <t xml:space="preserve">Creation of a Barangay Masterlist of Preschool Children. </t>
    </r>
    <r>
      <rPr>
        <sz val="11"/>
        <color theme="1"/>
        <rFont val="Calibri"/>
        <family val="2"/>
        <scheme val="minor"/>
      </rPr>
      <t xml:space="preserve">The BNS or other health workers can use this masterlist for </t>
    </r>
    <r>
      <rPr>
        <i/>
        <sz val="11"/>
        <color theme="1"/>
        <rFont val="Calibri"/>
        <family val="2"/>
        <scheme val="minor"/>
      </rPr>
      <t xml:space="preserve">Operation Timbang </t>
    </r>
    <r>
      <rPr>
        <sz val="11"/>
        <color theme="1"/>
        <rFont val="Calibri"/>
        <family val="2"/>
        <scheme val="minor"/>
      </rPr>
      <t>Plus</t>
    </r>
    <r>
      <rPr>
        <i/>
        <sz val="11"/>
        <color theme="1"/>
        <rFont val="Calibri"/>
        <family val="2"/>
        <scheme val="minor"/>
      </rPr>
      <t xml:space="preserve">, </t>
    </r>
    <r>
      <rPr>
        <sz val="11"/>
        <color theme="1"/>
        <rFont val="Calibri"/>
        <family val="2"/>
        <scheme val="minor"/>
      </rPr>
      <t>not just once, but every year. This masterlist can be printed, updated, and cleaned (i.e. double entries and overaged children can be removed from the list).</t>
    </r>
  </si>
  <si>
    <r>
      <rPr>
        <b/>
        <sz val="11"/>
        <color theme="1"/>
        <rFont val="Calibri"/>
        <family val="2"/>
        <scheme val="minor"/>
      </rPr>
      <t xml:space="preserve">Updatable Database. </t>
    </r>
    <r>
      <rPr>
        <sz val="11"/>
        <color theme="1"/>
        <rFont val="Calibri"/>
        <family val="2"/>
        <scheme val="minor"/>
      </rPr>
      <t>The need for repeated data entry of all the names of preschool children after every annual survey can be avoided, as the database can just be updated, exported, renamed, and saved into a new file every year, or as frequent as needed.</t>
    </r>
  </si>
  <si>
    <t>GREEN - Data Entry and Updating Worksheet (for the LGU's OPT data entry coordinator); Whether in tab colors or worksheets, the green color generally denotes 'data entry is needed'.</t>
  </si>
  <si>
    <t>1. 'The Nut_StatusTool' Sheet</t>
  </si>
  <si>
    <t>This is the worksheet with the green-colored tab. Please make sure to first fill in all information spaces that are highlighted in green. This will ensure that the summary tables and reports to be generated have complete information. The Nut_StatusTool sheet is where all data entry will be done in columns B through I. The data entered for each child will identify his/her nutritional status, provided all the required information are correctly entered.  Cells in columns K,L ,M and N are automatically generated and show the results of the child's age in  months and his/her nutritiional status. Please note that for each child, this require that all information in under columns C to J all completely and correctly entered. To ensure that the tool's calculation formulas are kept secure, the cells under columns K to N are locked and protected.  When using the batch entry technique (i.e. copying and pasting cells and data from another worksheet), it is best to always use "Paste -&gt; Values" to avoid errors in tranferring data from one worksheet to another.</t>
  </si>
  <si>
    <t>If you choose to enter data directly into the Nut_Status Tool worksheet, enter the children's profile e.g. address or description of the location of the child's home, name of mother or caregiver, child's full name, whether an indigenous child or not (YES/NO), sex, weight, height, birthday and the actual date of weighing. This sheet then automatically computes the weight for age, height for age, and weight for length/height of each child.</t>
  </si>
  <si>
    <t>Please note:</t>
  </si>
  <si>
    <t xml:space="preserve">2. 'Summary' Sheet </t>
  </si>
  <si>
    <t>This worksheet summarizes the sub-totals and total number of children, by nutritional status, by age group, by sex.</t>
  </si>
  <si>
    <t>a.</t>
  </si>
  <si>
    <t>Make sure that the sub-totals match with the data you have entered in the Nut_Status Tool Sheet.</t>
  </si>
  <si>
    <t>b.</t>
  </si>
  <si>
    <t>If any data entry is incomplete, it will not be included in the summary. (e.g. if the cell under the "Indigenous PS Child Column is left blank, or if a height measurement is left blank, there will be no status for Length/Height for Age &amp; Weight for Height/Length.)</t>
  </si>
  <si>
    <t>c.</t>
  </si>
  <si>
    <t>IMPORTANT: Please make sure to fill all required information in the cells that are shaded in green, particularly the total barangay population in the 'Summary' worksheet.</t>
  </si>
  <si>
    <t>3. 'BNS_Printout' Sheet</t>
  </si>
  <si>
    <r>
      <rPr>
        <b/>
        <sz val="11"/>
        <color theme="1"/>
        <rFont val="Calibri"/>
        <family val="2"/>
        <scheme val="minor"/>
      </rPr>
      <t>PRINTABLE.</t>
    </r>
    <r>
      <rPr>
        <sz val="11"/>
        <color theme="1"/>
        <rFont val="Calibri"/>
        <family val="2"/>
        <scheme val="minor"/>
      </rPr>
      <t xml:space="preserve"> This worksheet with the red-colored tab is locked (no further data entry or manipulation is needed), but it provides a ready-to-print list of all the children in the barangay. The information listed in this printout is similar to the OPT Form 1, but this printout already produces pre-populated list of children (provided that all names have already been previously entered into the Nut_Status Tool worksheet). This sheet automatically arranges children's names in the alphabetical order to help the BNS easily to locate the names of the children in the list as she goes around the barangay to get or update children's height and weight measurements. The printed list also facilitates the updating of the barangay's masterlist of 0-71 months old preschoolers by the BNS or BHW.The list is pre-formatted for printing in landscape view, using long size (8.5 in x 13 in) paper.</t>
    </r>
  </si>
  <si>
    <t>The following can be 'cleaned' or removed from the list:</t>
  </si>
  <si>
    <t>Names of overaged children (i.e. those who are older than 71 months)</t>
  </si>
  <si>
    <t>Children with duplicate names</t>
  </si>
  <si>
    <t>(duplicate names of children can be removed from the list if the health worker or encoder is certain that the duplicate names are from one child only).</t>
  </si>
  <si>
    <t>Names of children who have moved out of the barangay or those who cannot be located and ascertained that they no longer reside in the barangay</t>
  </si>
  <si>
    <t>Other discrepancies that have been verified or correctly validated</t>
  </si>
  <si>
    <t>After updating and cleaning the masterlist, this information in this worksheet can then be pasted into a blank file of the Barangay OPT Tool into a new 'Nut_Status Tool' worksheet for the subsequent year. To do this, copy the cells in this worksheet that are outlined by two thin red lines and paste this into a blank 'Nut_Status' worksheet. Make sure to paste the data into into the correct cells and under the appropriate headings in the blank tool.</t>
  </si>
  <si>
    <r>
      <rPr>
        <b/>
        <sz val="12"/>
        <color theme="1"/>
        <rFont val="Calibri"/>
        <family val="2"/>
        <scheme val="minor"/>
      </rPr>
      <t>Copy and Paste Columns A to K (from the row named 'Child Seq' up to 'Age in Months').</t>
    </r>
    <r>
      <rPr>
        <sz val="11"/>
        <color theme="1"/>
        <rFont val="Calibri"/>
        <family val="2"/>
        <scheme val="minor"/>
      </rPr>
      <t xml:space="preserve"> </t>
    </r>
    <r>
      <rPr>
        <i/>
        <sz val="11"/>
        <color theme="1"/>
        <rFont val="Calibri"/>
        <family val="2"/>
        <scheme val="minor"/>
      </rPr>
      <t>Tip:</t>
    </r>
    <r>
      <rPr>
        <sz val="11"/>
        <color theme="1"/>
        <rFont val="Calibri"/>
        <family val="2"/>
        <scheme val="minor"/>
      </rPr>
      <t xml:space="preserve"> these are the columns/cells that have borders in thin double red lines.</t>
    </r>
  </si>
  <si>
    <t>Delete the name of the overaged child(ren) and all of his/her details, by deleting the entire row, following the same procedure described above in Step # 3.</t>
  </si>
  <si>
    <t xml:space="preserve">Note - ensure that "YES" or "NO" (under Indigenous Preschool Child) and "M" or "F" (under sex) are written in ALL CAPS. Also, the date format should be in MM/DD/YYYY. These are the formats required by the Nut_Status Tool. </t>
  </si>
  <si>
    <t>5. 'OPT_Form1A' Sheet</t>
  </si>
  <si>
    <r>
      <rPr>
        <b/>
        <sz val="11"/>
        <color theme="1"/>
        <rFont val="Calibri"/>
        <family val="2"/>
        <scheme val="minor"/>
      </rPr>
      <t xml:space="preserve">PRINTABLE. </t>
    </r>
    <r>
      <rPr>
        <sz val="12"/>
        <color theme="1"/>
        <rFont val="Calibri"/>
        <family val="2"/>
        <scheme val="minor"/>
      </rPr>
      <t>This sheet is a standard OPT Plus summary form (Barangay Tally and Summary Sheet).  It is automatically populated from all the data entered in the Nut_StatusTool sheet and the table is preformatted and ready for printing using long size paper   (8.5 in x 13 in). The forms in this worksheet provide summary tables for the barangay on weight for age, height for age, and weight for length/height.</t>
    </r>
  </si>
  <si>
    <t>6. 'OPT_Form1B' sheet</t>
  </si>
  <si>
    <t>7. 'List_SUW' Sheet</t>
  </si>
  <si>
    <r>
      <rPr>
        <b/>
        <sz val="11"/>
        <color theme="1"/>
        <rFont val="Calibri"/>
        <family val="2"/>
        <scheme val="minor"/>
      </rPr>
      <t>PRINTABLE.</t>
    </r>
    <r>
      <rPr>
        <sz val="11"/>
        <color theme="1"/>
        <rFont val="Calibri"/>
        <family val="2"/>
        <scheme val="minor"/>
      </rPr>
      <t xml:space="preserve"> </t>
    </r>
    <r>
      <rPr>
        <sz val="12"/>
        <color theme="1"/>
        <rFont val="Calibri"/>
        <family val="2"/>
        <scheme val="minor"/>
      </rPr>
      <t>This sheet automatically generates a list of children who are classified as '</t>
    </r>
    <r>
      <rPr>
        <b/>
        <sz val="12"/>
        <color theme="1"/>
        <rFont val="Calibri"/>
        <family val="2"/>
        <scheme val="minor"/>
      </rPr>
      <t>severely underweight</t>
    </r>
    <r>
      <rPr>
        <sz val="12"/>
        <color theme="1"/>
        <rFont val="Calibri"/>
        <family val="2"/>
        <scheme val="minor"/>
      </rPr>
      <t>' in the Nut_Status Tool. It facilitates the identification and follow-up by health workers for children who need further intervention.</t>
    </r>
  </si>
  <si>
    <t>8. 'List_SStunted' Sheet</t>
  </si>
  <si>
    <r>
      <rPr>
        <b/>
        <sz val="11"/>
        <color theme="1"/>
        <rFont val="Calibri"/>
        <family val="2"/>
        <scheme val="minor"/>
      </rPr>
      <t>PRINTABLE.</t>
    </r>
    <r>
      <rPr>
        <sz val="11"/>
        <color theme="1"/>
        <rFont val="Calibri"/>
        <family val="2"/>
        <scheme val="minor"/>
      </rPr>
      <t xml:space="preserve"> </t>
    </r>
    <r>
      <rPr>
        <sz val="12"/>
        <color theme="1"/>
        <rFont val="Calibri"/>
        <family val="2"/>
        <scheme val="minor"/>
      </rPr>
      <t>This sheet automatically generates a list of children who are classified as '</t>
    </r>
    <r>
      <rPr>
        <b/>
        <sz val="12"/>
        <color theme="1"/>
        <rFont val="Calibri"/>
        <family val="2"/>
        <scheme val="minor"/>
      </rPr>
      <t>severely stunted</t>
    </r>
    <r>
      <rPr>
        <sz val="12"/>
        <color theme="1"/>
        <rFont val="Calibri"/>
        <family val="2"/>
        <scheme val="minor"/>
      </rPr>
      <t>' in the Nut_Status Tool. It facilitates the identification and follow-up by health workers for children who need further intervention.</t>
    </r>
  </si>
  <si>
    <t>9. 'List_SWasted' Sheet</t>
  </si>
  <si>
    <r>
      <rPr>
        <b/>
        <sz val="11"/>
        <color theme="1"/>
        <rFont val="Calibri"/>
        <family val="2"/>
        <scheme val="minor"/>
      </rPr>
      <t>PRINTABLE</t>
    </r>
    <r>
      <rPr>
        <sz val="11"/>
        <color theme="1"/>
        <rFont val="Calibri"/>
        <family val="2"/>
        <scheme val="minor"/>
      </rPr>
      <t xml:space="preserve">. </t>
    </r>
    <r>
      <rPr>
        <sz val="12"/>
        <color theme="1"/>
        <rFont val="Calibri"/>
        <family val="2"/>
        <scheme val="minor"/>
      </rPr>
      <t>This sheet automatically generates a list of children who are classified as '</t>
    </r>
    <r>
      <rPr>
        <b/>
        <sz val="12"/>
        <color theme="1"/>
        <rFont val="Calibri"/>
        <family val="2"/>
        <scheme val="minor"/>
      </rPr>
      <t>severely wasted</t>
    </r>
    <r>
      <rPr>
        <sz val="12"/>
        <color theme="1"/>
        <rFont val="Calibri"/>
        <family val="2"/>
        <scheme val="minor"/>
      </rPr>
      <t>' in the Nut_Status Tool. It facilitates the identification and follow-up by health workers for children who need further intervention.</t>
    </r>
  </si>
  <si>
    <t>10. 'Data - Export' Sheet</t>
  </si>
  <si>
    <t>This sheet is for the use by the Municipal/City Nutrition Office.  Its main purpose is for the aggregation of barangay-level data for consolidation to the municipal or city level. Using an acccompanying tool (the eOPT Tool for the City/Municipality) users can copy and paste the contents of this one line of numbers and to aggregate the data from different barangays to the municipal level and generate summaries and reports for various users.</t>
  </si>
  <si>
    <r>
      <rPr>
        <u/>
        <sz val="11"/>
        <color theme="1"/>
        <rFont val="Calibri"/>
        <family val="2"/>
        <scheme val="minor"/>
      </rPr>
      <t>On the other hand, new names can be added to the list.</t>
    </r>
    <r>
      <rPr>
        <sz val="11"/>
        <color theme="1"/>
        <rFont val="Calibri"/>
        <family val="2"/>
        <scheme val="minor"/>
      </rPr>
      <t xml:space="preserve"> For example, the names of children who were born during the past year or those who have recently moved into the barangay but have not yet been included in the list should also be entered at the end of the list to update the preschool children database of he barangay.</t>
    </r>
  </si>
  <si>
    <r>
      <t xml:space="preserve">e. This version has a maximum limit of </t>
    </r>
    <r>
      <rPr>
        <u/>
        <sz val="11"/>
        <color theme="1"/>
        <rFont val="Calibri"/>
        <family val="2"/>
        <scheme val="minor"/>
      </rPr>
      <t xml:space="preserve">500 entries (500 children) per barangay. </t>
    </r>
    <r>
      <rPr>
        <sz val="11"/>
        <color theme="1"/>
        <rFont val="Calibri"/>
        <family val="2"/>
        <scheme val="minor"/>
      </rPr>
      <t xml:space="preserve"> If you have more than 500 but less than 1000 preschoolers in your barangay, another version of the tool with a maximum capacity of 1000 children should be used. In extremely large barangays with more than 1000 preschool children, divide the barangay into puroks, and use either the 500- or 1000-children capacity of the eOPT Tool to enter data for each purok. If this is the case, and when you have already finished entering data for each purok, you should first consolidate the purok-level data to the barangay level using the 'e-OPT Tool for Large Barangays'. Then you can consolidate the barangay-level data to the municipal level using the 'eOPT Tool for the City/Municipality'.</t>
    </r>
  </si>
  <si>
    <t>This worksheet can also be used to print out an updated list of children at any time of the year. For example, if the health workers need to generate a list that shows the names of eligible children between 0 to 71 months old in September of a particular year, all that needs to be done is just to change the date in cell J1 (when this cell is empty, it is shaded in green, located at the upper right corner of the worksheet). For those children who have already "graduated" from the OPT on the date specified, this list will be automatically show a line crossing out their names and the age in months of these overaged children will be greyed out.</t>
  </si>
  <si>
    <t>In case there are double entries of names of children from previous surveys, this worksheet will also flag a reminder located on Row #8. Health workers should use this printed sheet to verify and validate the correctness of the entries in the masterlist, whenever doubtful entries or information are found.</t>
  </si>
  <si>
    <t>The tool has eleven (11) worksheets which can be seen at the bottom of the MS Excel screen. The woksheets are labelled as follows: Instructions, Nut_Status Tool, BNS_Printout, NewEntry&amp;Update, OPT_Form1A, OPT_Form1B, List_SUW,List_SStunted, List_SWasted, Summary, and Data-Export. Each worksheet is briefly described below.</t>
  </si>
  <si>
    <t>The content of this worksheet is the basis for the entire tool. All the results or printouts of the other worksheets are linked and are dependent on information written in the cells in this worksheet. For first-time data entry, users may directly enter data into this worksheet. When the children's data from the barangay or purok has been in the computerized form for more than a year already, users may use another option for data entry using worksheet # 5 (WS#4; 'EntryUpdateExport'), since data in WS#5 can be cleaned (e.g. overaged or duplicate entries can be deleted). The 'NewEntry&amp;Update' sheet allows deletion of rows in its worksheet protection. After the data has been cleaned in WS#5, the entries can then be copied and pasted into a new blank Nut_Status Tool worksheet and renamed as a new updated file for the current year.</t>
  </si>
  <si>
    <t>d. Under the 'Age in Months' column, if the computed age is greater than 71 months, this will be highlighted in red. Since children above 71 months are not included in the OPT Plus survey, this child's name should be removed from the list later when updating the list of 0-71 months children. Please note that deleting rows and children's details is not possible in this worksheet since the worksheet is password-protected. You can delete the entire row for that particular child in the 'NewEntry&amp;Update' worksheet later when updating the masterlist (please see description below). It is not urgent to delete the names of overage children in this worksheet, since the tool does not include children greater than 71 months in the final count of the consolidated results, and keeping the names and details of overaged children in the Nut_StatusTool sheet will not affect the final computation of the malnutrition prevalence in the barangay.</t>
  </si>
  <si>
    <t>4. 'NewEntry&amp;Update' Sheet</t>
  </si>
  <si>
    <t>The purpose of this worksheet is for data entry, updating, and cleaning of the masterlist of children in the barangay 0-71 months old. Please follow the steps outlined at the top of the worksheet. Users should first manually copy the selected columns from the BNS_Printout worksheet and paste the contents into the 'Cleaning&amp;Updating' worksheet.  Since the ability to delete rows is enabled in the 'NewEntry&amp;Update' sheet, users can remove any data and delete rows as needed (unlike in the other worksheets that are fully worksheet-protected).</t>
  </si>
  <si>
    <t>From the 'BNS_Printout' worksheet (red tab), starting from the first child on the list (row A11), select and highlight columns (A11 to K11). Then scroll down to include all rows that have names of children (alternative keyboard shortcut: SHIFT + Ctrl --&gt; Down Arrow Key). These cells are then be copied into this 'NewEntry&amp;Update'  sheet for data cleaning.</t>
  </si>
  <si>
    <t>Be careful in this step to ensure the contents of cells are copied correctly. Always use "Paste-&gt;Values" to avoid errors in the transfer of the data. Copy these columns into corresponding columns in the 'NewEntry&amp;Update' sheet.</t>
  </si>
  <si>
    <t>ENTRY INTO THE 'NewEntry&amp;Update' SHEET:</t>
  </si>
  <si>
    <t>CURRENT YEAR</t>
  </si>
  <si>
    <t>DO NOT COPY THIS COLUMN TO THE NUT_STATUS TOOL</t>
  </si>
  <si>
    <t>ADD NEW NAMES OF CHILDREN AT THE END OF THIS LIST</t>
  </si>
  <si>
    <t xml:space="preserve">FILL IN, UPDATE, OR MODIFY ANY CHILD INFORMATION, AS NEEDED. </t>
  </si>
  <si>
    <t>WHEN DELETING NAMES FROM THE LIST, ALWAYS SELECT AND HIGHLIGHT THE ENTIRE ROW. RIGHT CLICK YOUR MOUSE TO DELETE ROWS; DO NOT USE THE DELETE KEY ON THE KEYBOARD.</t>
  </si>
  <si>
    <r>
      <t xml:space="preserve">After you have finished data entry , updating, and cleaning the list, copy and paste the contents of the cells to a blank 'Nut_Status Tool' file. Make sure to copy </t>
    </r>
    <r>
      <rPr>
        <b/>
        <sz val="14"/>
        <color theme="1"/>
        <rFont val="Calibri"/>
        <family val="2"/>
        <scheme val="minor"/>
      </rPr>
      <t>COLUMNS B TO J ONLY.</t>
    </r>
  </si>
  <si>
    <t>Note: Please add the names and details of new or unlisted children at the end of this list.</t>
  </si>
  <si>
    <t>Street or Block#/Purok or Landmarks</t>
  </si>
  <si>
    <t>NOTE TO USERS: This worksheet enables you to update and clean the OPT Plus masterlist of children in your barangay. This worksheet is not for printing.</t>
  </si>
  <si>
    <r>
      <rPr>
        <b/>
        <sz val="11"/>
        <rFont val="Calibri"/>
        <family val="2"/>
        <scheme val="minor"/>
      </rPr>
      <t>AGE IN MONTHS</t>
    </r>
    <r>
      <rPr>
        <b/>
        <sz val="12"/>
        <rFont val="Calibri"/>
        <family val="2"/>
        <scheme val="minor"/>
      </rPr>
      <t xml:space="preserve">              as of:</t>
    </r>
  </si>
  <si>
    <t>Weight for Length/              Height Status</t>
  </si>
  <si>
    <t>Total # of names in the list</t>
  </si>
  <si>
    <t>Blank or Not?</t>
  </si>
  <si>
    <t># of Times Child's Name Repeated</t>
  </si>
  <si>
    <t>Dup Flag</t>
  </si>
  <si>
    <t>UNDER COLUMNS I &amp; J, ENTER THE CHILDREN'S WEIGHT AND HEIGHT MEASUREMENTS. TYPE IN THE DATA FROM THE LATEST OPT PLUS ACTIVITY</t>
  </si>
  <si>
    <t xml:space="preserve">ATTENTION: OVERAGED CHILD OR THE CHILD'S NAME HAS BEEN ENTERED MORE THAN ONCE. </t>
  </si>
  <si>
    <t>DELETE NAMES OF OVERAGED CHILDREN OR ANY DOUBLE ENTRIES AS THE FINAL STEP BEFORE COPYING THE CONTENTS OF THE WORKSHEET TO THE NUTSTATUS TOOL (ROWS SHADED IN RED).</t>
  </si>
  <si>
    <t>City or Municipality?</t>
  </si>
  <si>
    <t>Maximum of 500 Children</t>
  </si>
  <si>
    <t>CY 2015</t>
  </si>
  <si>
    <t>Estimated # 0-59 mos PS</t>
  </si>
  <si>
    <t xml:space="preserve">NOTE: The contents of cells B3 - GS3 are to be exported for consolidation to municipal-level data. The data in this entire row of cells should be copied and pasted into the accompanying tool called the "eOPT Tool for the City/Municipality." Before proceeding, make sure the total population of the barangay is shown in cell E3 above.                                                                                                    </t>
  </si>
  <si>
    <t>Shortcut Tip - To highlight the entire row of data, select cell B3 (the name of the Barangay). Then press on the keys 'Shift + Ctrl' --&gt; 'Right Arrow'. This will highliglight the entire row up that contains data up to to column GS. Copy the data in cells B3-GS3 by either 1) right clicking on your mouse, then select 'Copy' or by 2) pressing 'Ctrl +C'.</t>
  </si>
  <si>
    <t>Actual No. of PS</t>
  </si>
  <si>
    <t>Actual Indigenous PS Measured</t>
  </si>
  <si>
    <t>has valid WFA</t>
  </si>
  <si>
    <t>has valid HFA</t>
  </si>
  <si>
    <t>w/ weight</t>
  </si>
  <si>
    <t>w/height</t>
  </si>
  <si>
    <t>Tally of PS with measurements</t>
  </si>
  <si>
    <t>Tally of IP Preschoolers</t>
  </si>
  <si>
    <t>weight</t>
  </si>
  <si>
    <t>Total Population of Purok/Barangay</t>
  </si>
  <si>
    <t>Celestino F. Habito Jr. MD, MHN</t>
  </si>
  <si>
    <t>Version 5.0</t>
  </si>
  <si>
    <t>This version contains updates and new features that are designed to encourage wider use of the tool. This version was field-tested and developed by the FAO-UN (Manila), based on numerous users' feedback from selected LGUs in the provinces of Aklan and Capiz. Please send us your comments or suggestions so that we can continue to enhance its features.</t>
  </si>
  <si>
    <t>TIP: If doing batch entry (copy/pasting) from another worksheet file into columns B to J, always use "PASTE --&gt; VALUES" to avoid possible errors.</t>
  </si>
  <si>
    <r>
      <rPr>
        <b/>
        <sz val="14"/>
        <color theme="1"/>
        <rFont val="Calibri"/>
        <family val="2"/>
        <scheme val="minor"/>
      </rPr>
      <t>*</t>
    </r>
    <r>
      <rPr>
        <sz val="10"/>
        <color theme="1"/>
        <rFont val="Calibri"/>
        <family val="2"/>
        <scheme val="minor"/>
      </rPr>
      <t xml:space="preserve"> This file has a maximum of 500 child entries. For barangays with preschool children populations more than 500, use the 1000 children version of this tool. If you are using this file for a purok/sitio, consolidate OPT Plus data to the barangay level using the 'e-OPT Tool for Large Barangays'.</t>
    </r>
  </si>
  <si>
    <t>Note: For new children, just get thebirthdate. Leave this space blank.</t>
  </si>
  <si>
    <t>This tool is compatible with MS Excel 2007 to 2016. Before using the tool, please ensure that you are using an activated, licensed version of MS Excel, otherwise some features of the tool might not work properly.</t>
  </si>
  <si>
    <t>This tool was designed to facilitate recording and assessment of the nutritional status of pre-school children between the ages of 0 to 71 months. It was intended to help the Barangay Nutrition Scholars (BNS) and local government units (LGU) in conducting the annual Operation Timbang Plus (OPT Plus) activity. The tool enables faster and more accurate identification of the nutritional status of preschool children through its automatic calculation and lookup features. The tool also helps in the generation of summary tables and reports in both electronic and hard copy formats within a shorter time period (compared with the previous paper-and-pen processes), thus helping to ensure that timely nutrition information is available for local-level program planning, implementation, and monitoring and evaluation.</t>
  </si>
  <si>
    <r>
      <rPr>
        <b/>
        <sz val="11"/>
        <color theme="1"/>
        <rFont val="Calibri"/>
        <family val="2"/>
        <scheme val="minor"/>
      </rPr>
      <t>Nutritional Status Calculator.</t>
    </r>
    <r>
      <rPr>
        <sz val="11"/>
        <color theme="1"/>
        <rFont val="Calibri"/>
        <family val="2"/>
        <scheme val="minor"/>
      </rPr>
      <t xml:space="preserve"> It automates the calculation of a child's age in months and quickly determines his/her nutritional status. This is especiallly helpful when the BNS has to get the measurements of many children in the barangay.</t>
    </r>
  </si>
  <si>
    <t>Some key functions of this tool include the following:</t>
  </si>
  <si>
    <r>
      <t xml:space="preserve">Report Generator. </t>
    </r>
    <r>
      <rPr>
        <sz val="11"/>
        <color theme="1"/>
        <rFont val="Calibri"/>
        <family val="2"/>
        <scheme val="minor"/>
      </rPr>
      <t xml:space="preserve">The automatic links and formats allows pre-formatted reports -- both for submission purposes and for LGU discussion -- and significantly decreases the amount of time previously spent by health workers in preparing these reports using the old paper-and-pen method. It also avoids possible errors and discrepancies during the tabulation of summary results. </t>
    </r>
  </si>
  <si>
    <r>
      <t xml:space="preserve">Target List Generator. </t>
    </r>
    <r>
      <rPr>
        <sz val="11"/>
        <color theme="1"/>
        <rFont val="Calibri"/>
        <family val="2"/>
        <scheme val="minor"/>
      </rPr>
      <t>An important new feature of this tool is the ability to automatically produce lists of severely malnourished children, so that health workers can easily identify and locate them for referral, intervention, follow-up support and monitoring. Three separate lists can be generated: one each for children who are severely underweight, severely stunted, and severely wasted.</t>
    </r>
  </si>
  <si>
    <t>This version was made possible through the technical assistance from the Food and Agriculture Organization of the United Nations, with funding support from UNICEF.</t>
  </si>
  <si>
    <t>Expected Date of of the Next OPT Plus Activity or Follow-up:</t>
  </si>
  <si>
    <t>SPACE FOR THE OFFICIAL SEAL OF THE LGU</t>
  </si>
  <si>
    <t xml:space="preserve">The original 'BNS Tool' was developed in 2011 by the Nutrition Surveillance Division of the National Nutrition Council.                                                                                                                                                     </t>
  </si>
  <si>
    <t>Purok or Barangay?*</t>
  </si>
  <si>
    <t>Child Seq. (Previous OPT)</t>
  </si>
  <si>
    <t>House #, Street, Purok, Landmarks or Brief Description of Location</t>
  </si>
  <si>
    <t>(SURNAME, FIRST NAME)</t>
  </si>
  <si>
    <t>Street or Block#/Purok or Brief Description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</si>
</sst>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7">
    <numFmt numFmtId="164" formatCode="_(&quot;$&quot;* #,##0.00_);_(&quot;$&quot;* \(#,##0.00\);_(&quot;$&quot;* &quot;-&quot;??_);_(@_)"/>
    <numFmt numFmtId="165" formatCode="_(&quot;Php&quot;* #,##0.00_);_(&quot;Php&quot;* \(#,##0.00\);_(&quot;Php&quot;* &quot;-&quot;??_);_(@_)"/>
    <numFmt numFmtId="166" formatCode="0.0"/>
    <numFmt numFmtId="167" formatCode="0.0%"/>
    <numFmt numFmtId="168" formatCode="m/d/yyyy;@"/>
    <numFmt numFmtId="169" formatCode="[$-3409]mmmm\ dd\,\ yyyy;@"/>
    <numFmt numFmtId="170" formatCode="mm/dd/yyyy;@"/>
  </numFmts>
  <fonts count="101">
    <font>
      <sz val="11"/>
      <color theme="1"/>
      <name val="Calibri"/>
      <family val="2"/>
      <scheme val="minor"/>
    </font>
    <font>
      <sz val="10"/>
      <name val="Arial Narrow"/>
      <family val="2"/>
    </font>
    <font>
      <b/>
      <sz val="10"/>
      <name val="Arial Narrow"/>
      <family val="2"/>
    </font>
    <font>
      <b/>
      <vertAlign val="superscript"/>
      <sz val="10"/>
      <name val="Arial Narrow"/>
      <family val="2"/>
    </font>
    <font>
      <sz val="11"/>
      <name val="Arial Narrow"/>
      <family val="2"/>
    </font>
    <font>
      <sz val="11"/>
      <name val="Arial"/>
      <family val="2"/>
    </font>
    <font>
      <sz val="11"/>
      <color theme="1"/>
      <name val="Calibri"/>
      <family val="2"/>
      <scheme val="minor"/>
    </font>
    <font>
      <b/>
      <sz val="11"/>
      <color theme="0"/>
      <name val="Calibri"/>
      <family val="2"/>
      <scheme val="minor"/>
    </font>
    <font>
      <b/>
      <sz val="11"/>
      <color theme="1"/>
      <name val="Calibri"/>
      <family val="2"/>
      <scheme val="minor"/>
    </font>
    <font>
      <sz val="10"/>
      <color theme="1"/>
      <name val="Calibri"/>
      <family val="2"/>
      <scheme val="minor"/>
    </font>
    <font>
      <b/>
      <sz val="10"/>
      <color theme="0"/>
      <name val="Arial Narrow"/>
      <family val="2"/>
    </font>
    <font>
      <b/>
      <sz val="10"/>
      <color theme="0"/>
      <name val="Arial"/>
      <family val="2"/>
    </font>
    <font>
      <sz val="10"/>
      <name val="Calibri"/>
      <family val="2"/>
      <scheme val="minor"/>
    </font>
    <font>
      <sz val="10"/>
      <name val="Arial"/>
      <family val="2"/>
    </font>
    <font>
      <sz val="10"/>
      <name val="Times New Roman"/>
      <family val="1"/>
    </font>
    <font>
      <b/>
      <sz val="10"/>
      <name val="Times New Roman"/>
      <family val="1"/>
    </font>
    <font>
      <i/>
      <sz val="8"/>
      <name val="Times New Roman"/>
      <family val="1"/>
    </font>
    <font>
      <i/>
      <sz val="9"/>
      <name val="Times New Roman"/>
      <family val="1"/>
    </font>
    <font>
      <b/>
      <i/>
      <sz val="9"/>
      <name val="Times New Roman"/>
      <family val="1"/>
    </font>
    <font>
      <sz val="11"/>
      <color theme="0"/>
      <name val="Calibri"/>
      <family val="2"/>
      <scheme val="minor"/>
    </font>
    <font>
      <b/>
      <sz val="11"/>
      <name val="Calibri"/>
      <family val="2"/>
      <scheme val="minor"/>
    </font>
    <font>
      <u/>
      <sz val="11"/>
      <color theme="10"/>
      <name val="Calibri"/>
      <family val="2"/>
      <scheme val="minor"/>
    </font>
    <font>
      <u/>
      <sz val="11"/>
      <color theme="11"/>
      <name val="Calibri"/>
      <family val="2"/>
      <scheme val="minor"/>
    </font>
    <font>
      <i/>
      <sz val="11"/>
      <color theme="1"/>
      <name val="Calibri"/>
      <family val="2"/>
      <scheme val="minor"/>
    </font>
    <font>
      <sz val="16"/>
      <color theme="1"/>
      <name val="Calibri"/>
      <family val="2"/>
      <scheme val="minor"/>
    </font>
    <font>
      <sz val="36"/>
      <color theme="1"/>
      <name val="Calibri"/>
      <family val="2"/>
      <scheme val="minor"/>
    </font>
    <font>
      <i/>
      <sz val="10"/>
      <color theme="1"/>
      <name val="Calibri"/>
      <family val="2"/>
      <scheme val="minor"/>
    </font>
    <font>
      <b/>
      <sz val="9"/>
      <color theme="0"/>
      <name val="Arial Narrow"/>
      <family val="2"/>
    </font>
    <font>
      <b/>
      <sz val="10"/>
      <color theme="1"/>
      <name val="Calibri"/>
      <family val="2"/>
      <scheme val="minor"/>
    </font>
    <font>
      <b/>
      <sz val="12"/>
      <color theme="1"/>
      <name val="Calibri"/>
      <family val="2"/>
      <scheme val="minor"/>
    </font>
    <font>
      <sz val="9"/>
      <name val="Times New Roman"/>
      <family val="1"/>
    </font>
    <font>
      <b/>
      <sz val="12"/>
      <name val="Times New Roman"/>
      <family val="1"/>
    </font>
    <font>
      <vertAlign val="superscript"/>
      <sz val="10"/>
      <name val="Times New Roman"/>
      <family val="1"/>
    </font>
    <font>
      <sz val="8"/>
      <color theme="1"/>
      <name val="Calibri"/>
      <family val="2"/>
      <scheme val="minor"/>
    </font>
    <font>
      <sz val="9"/>
      <color theme="1"/>
      <name val="Calibri"/>
      <family val="2"/>
      <scheme val="minor"/>
    </font>
    <font>
      <b/>
      <sz val="9"/>
      <color theme="1"/>
      <name val="Calibri"/>
      <family val="2"/>
      <scheme val="minor"/>
    </font>
    <font>
      <b/>
      <sz val="14"/>
      <color theme="1"/>
      <name val="Calibri"/>
      <family val="2"/>
      <scheme val="minor"/>
    </font>
    <font>
      <u/>
      <sz val="11"/>
      <color theme="1"/>
      <name val="Calibri"/>
      <family val="2"/>
      <scheme val="minor"/>
    </font>
    <font>
      <sz val="12"/>
      <color theme="1"/>
      <name val="Calibri"/>
      <family val="2"/>
      <scheme val="minor"/>
    </font>
    <font>
      <vertAlign val="superscript"/>
      <sz val="9"/>
      <name val="Times New Roman"/>
      <family val="1"/>
    </font>
    <font>
      <b/>
      <sz val="8"/>
      <name val="Times New Roman"/>
      <family val="1"/>
    </font>
    <font>
      <b/>
      <sz val="9"/>
      <name val="Times New Roman"/>
      <family val="1"/>
    </font>
    <font>
      <b/>
      <sz val="11"/>
      <name val="Times New Roman"/>
      <family val="1"/>
    </font>
    <font>
      <sz val="9.5"/>
      <name val="Times New Roman"/>
      <family val="1"/>
    </font>
    <font>
      <u/>
      <sz val="12"/>
      <color theme="1"/>
      <name val="Calibri"/>
      <family val="2"/>
      <scheme val="minor"/>
    </font>
    <font>
      <b/>
      <sz val="13"/>
      <color theme="0"/>
      <name val="Calibri"/>
      <family val="2"/>
      <scheme val="minor"/>
    </font>
    <font>
      <sz val="12"/>
      <color theme="0"/>
      <name val="Calibri"/>
      <family val="2"/>
      <scheme val="minor"/>
    </font>
    <font>
      <sz val="14"/>
      <color theme="1"/>
      <name val="Calibri"/>
      <family val="2"/>
      <scheme val="minor"/>
    </font>
    <font>
      <sz val="7"/>
      <color theme="1"/>
      <name val="Calibri"/>
      <family val="2"/>
      <scheme val="minor"/>
    </font>
    <font>
      <b/>
      <sz val="10"/>
      <name val="Calibri"/>
      <family val="2"/>
      <scheme val="minor"/>
    </font>
    <font>
      <b/>
      <sz val="12"/>
      <name val="Calibri"/>
      <family val="2"/>
      <scheme val="minor"/>
    </font>
    <font>
      <sz val="12"/>
      <name val="Calibri"/>
      <family val="2"/>
      <scheme val="minor"/>
    </font>
    <font>
      <b/>
      <sz val="12"/>
      <color rgb="FFC00000"/>
      <name val="Calibri"/>
      <family val="2"/>
      <scheme val="minor"/>
    </font>
    <font>
      <b/>
      <sz val="14"/>
      <color theme="5" tint="-0.499984740745262"/>
      <name val="Calibri"/>
      <family val="2"/>
      <scheme val="minor"/>
    </font>
    <font>
      <b/>
      <sz val="10"/>
      <color theme="0"/>
      <name val="Calibri"/>
      <family val="2"/>
      <scheme val="minor"/>
    </font>
    <font>
      <b/>
      <sz val="12"/>
      <color theme="0"/>
      <name val="Calibri"/>
      <family val="2"/>
      <scheme val="minor"/>
    </font>
    <font>
      <b/>
      <sz val="9"/>
      <color theme="0" tint="-0.14999847407452621"/>
      <name val="Calibri"/>
      <family val="2"/>
      <scheme val="minor"/>
    </font>
    <font>
      <sz val="7"/>
      <color theme="0"/>
      <name val="Arial Narrow"/>
      <family val="2"/>
    </font>
    <font>
      <sz val="10"/>
      <color theme="0"/>
      <name val="Calibri"/>
      <family val="2"/>
      <scheme val="minor"/>
    </font>
    <font>
      <sz val="8"/>
      <color theme="0"/>
      <name val="Calibri"/>
      <family val="2"/>
      <scheme val="minor"/>
    </font>
    <font>
      <sz val="8"/>
      <color theme="1"/>
      <name val="Calibri"/>
      <family val="2"/>
    </font>
    <font>
      <b/>
      <sz val="11"/>
      <color rgb="FFC00000"/>
      <name val="Calibri"/>
      <family val="2"/>
      <scheme val="minor"/>
    </font>
    <font>
      <sz val="11"/>
      <color indexed="8"/>
      <name val="Calibri"/>
      <family val="2"/>
      <charset val="134"/>
    </font>
    <font>
      <sz val="7.5"/>
      <name val="Times New Roman"/>
      <family val="1"/>
    </font>
    <font>
      <sz val="7"/>
      <name val="Times New Roman"/>
      <family val="1"/>
    </font>
    <font>
      <b/>
      <sz val="11"/>
      <color rgb="FFFFFF00"/>
      <name val="Calibri"/>
      <family val="2"/>
      <scheme val="minor"/>
    </font>
    <font>
      <i/>
      <sz val="9"/>
      <color theme="1"/>
      <name val="Calibri"/>
      <family val="2"/>
      <scheme val="minor"/>
    </font>
    <font>
      <sz val="9"/>
      <color theme="0"/>
      <name val="Calibri"/>
      <family val="2"/>
      <scheme val="minor"/>
    </font>
    <font>
      <sz val="10"/>
      <color theme="1"/>
      <name val="Times New Roman"/>
      <family val="1"/>
    </font>
    <font>
      <b/>
      <sz val="11"/>
      <color theme="1"/>
      <name val="Times New Roman"/>
      <family val="1"/>
    </font>
    <font>
      <b/>
      <sz val="9"/>
      <color theme="1"/>
      <name val="Times New Roman"/>
      <family val="1"/>
    </font>
    <font>
      <i/>
      <sz val="8"/>
      <color theme="1"/>
      <name val="Times New Roman"/>
      <family val="1"/>
    </font>
    <font>
      <sz val="11"/>
      <name val="Calibri"/>
      <family val="2"/>
      <scheme val="minor"/>
    </font>
    <font>
      <b/>
      <sz val="10"/>
      <color theme="1"/>
      <name val="Times New Roman"/>
      <family val="1"/>
    </font>
    <font>
      <sz val="9"/>
      <name val="Calibri"/>
      <family val="2"/>
      <scheme val="minor"/>
    </font>
    <font>
      <b/>
      <sz val="12"/>
      <color theme="1"/>
      <name val="Times New Roman"/>
      <family val="1"/>
    </font>
    <font>
      <sz val="11"/>
      <color theme="1"/>
      <name val="Times New Roman"/>
      <family val="1"/>
    </font>
    <font>
      <sz val="8"/>
      <color theme="9" tint="-0.499984740745262"/>
      <name val="Arial"/>
      <family val="2"/>
    </font>
    <font>
      <b/>
      <sz val="14"/>
      <name val="Calibri"/>
      <family val="2"/>
      <scheme val="minor"/>
    </font>
    <font>
      <sz val="28"/>
      <color theme="1"/>
      <name val="Calibri"/>
      <family val="2"/>
      <scheme val="minor"/>
    </font>
    <font>
      <sz val="11.5"/>
      <name val="Calibri"/>
      <family val="2"/>
      <scheme val="minor"/>
    </font>
    <font>
      <sz val="11.5"/>
      <color theme="1"/>
      <name val="Calibri"/>
      <family val="2"/>
      <scheme val="minor"/>
    </font>
    <font>
      <sz val="8"/>
      <name val="Times New Roman"/>
      <family val="1"/>
    </font>
    <font>
      <sz val="9"/>
      <color theme="1"/>
      <name val="Times New Roman"/>
      <family val="1"/>
    </font>
    <font>
      <b/>
      <sz val="11"/>
      <color theme="1"/>
      <name val="Arial"/>
      <family val="2"/>
    </font>
    <font>
      <b/>
      <sz val="10"/>
      <color theme="1"/>
      <name val="Arial"/>
      <family val="2"/>
    </font>
    <font>
      <sz val="11"/>
      <name val="Times New Roman"/>
      <family val="1"/>
    </font>
    <font>
      <b/>
      <sz val="13"/>
      <color theme="1"/>
      <name val="Calibri"/>
      <family val="2"/>
      <scheme val="minor"/>
    </font>
    <font>
      <vertAlign val="superscript"/>
      <sz val="8"/>
      <name val="Times New Roman"/>
      <family val="1"/>
    </font>
    <font>
      <sz val="1"/>
      <color theme="0"/>
      <name val="Calibri"/>
      <family val="2"/>
      <scheme val="minor"/>
    </font>
    <font>
      <b/>
      <i/>
      <u/>
      <sz val="11"/>
      <color theme="1"/>
      <name val="Calibri"/>
      <family val="2"/>
      <scheme val="minor"/>
    </font>
    <font>
      <b/>
      <sz val="16"/>
      <color theme="3" tint="-0.249977111117893"/>
      <name val="Calibri"/>
      <family val="2"/>
      <scheme val="minor"/>
    </font>
    <font>
      <b/>
      <sz val="14"/>
      <color rgb="FFC00000"/>
      <name val="Calibri"/>
      <family val="2"/>
      <scheme val="minor"/>
    </font>
    <font>
      <b/>
      <sz val="14"/>
      <color rgb="FFC00000"/>
      <name val="Calibri"/>
      <family val="2"/>
    </font>
    <font>
      <b/>
      <sz val="16"/>
      <color rgb="FFC00000"/>
      <name val="Calibri"/>
      <family val="2"/>
      <scheme val="minor"/>
    </font>
    <font>
      <b/>
      <sz val="12"/>
      <color theme="1" tint="4.9989318521683403E-2"/>
      <name val="Calibri"/>
      <family val="2"/>
      <scheme val="minor"/>
    </font>
    <font>
      <b/>
      <sz val="18"/>
      <color theme="1"/>
      <name val="Calibri"/>
      <family val="2"/>
      <scheme val="minor"/>
    </font>
    <font>
      <b/>
      <sz val="16"/>
      <color theme="1"/>
      <name val="Arial"/>
      <family val="2"/>
    </font>
    <font>
      <b/>
      <sz val="9"/>
      <color theme="0"/>
      <name val="Calibri"/>
      <family val="2"/>
      <scheme val="minor"/>
    </font>
    <font>
      <b/>
      <i/>
      <sz val="12"/>
      <color theme="1"/>
      <name val="Calibri"/>
      <family val="2"/>
      <scheme val="minor"/>
    </font>
    <font>
      <b/>
      <sz val="7"/>
      <name val="Times New Roman"/>
      <family val="1"/>
    </font>
  </fonts>
  <fills count="42">
    <fill>
      <patternFill patternType="none"/>
    </fill>
    <fill>
      <patternFill patternType="gray125"/>
    </fill>
    <fill>
      <patternFill patternType="solid">
        <fgColor indexed="22"/>
        <bgColor indexed="64"/>
      </patternFill>
    </fill>
    <fill>
      <patternFill patternType="solid">
        <fgColor indexed="9"/>
        <bgColor indexed="64"/>
      </patternFill>
    </fill>
    <fill>
      <patternFill patternType="solid">
        <fgColor theme="1"/>
        <bgColor indexed="64"/>
      </patternFill>
    </fill>
    <fill>
      <patternFill patternType="solid">
        <fgColor theme="3"/>
        <bgColor indexed="64"/>
      </patternFill>
    </fill>
    <fill>
      <patternFill patternType="solid">
        <fgColor theme="5"/>
        <bgColor indexed="64"/>
      </patternFill>
    </fill>
    <fill>
      <patternFill patternType="solid">
        <fgColor theme="0" tint="-0.499984740745262"/>
        <bgColor indexed="64"/>
      </patternFill>
    </fill>
    <fill>
      <patternFill patternType="solid">
        <fgColor theme="5" tint="0.59999389629810485"/>
        <bgColor indexed="64"/>
      </patternFill>
    </fill>
    <fill>
      <patternFill patternType="solid">
        <fgColor theme="3" tint="0.59999389629810485"/>
        <bgColor indexed="64"/>
      </patternFill>
    </fill>
    <fill>
      <patternFill patternType="solid">
        <fgColor theme="0"/>
        <bgColor indexed="64"/>
      </patternFill>
    </fill>
    <fill>
      <patternFill patternType="solid">
        <fgColor theme="1" tint="4.9989318521683403E-2"/>
        <bgColor indexed="64"/>
      </patternFill>
    </fill>
    <fill>
      <patternFill patternType="solid">
        <fgColor theme="0" tint="-0.14999847407452621"/>
        <bgColor indexed="64"/>
      </patternFill>
    </fill>
    <fill>
      <patternFill patternType="solid">
        <fgColor theme="0" tint="-0.14996795556505021"/>
        <bgColor indexed="64"/>
      </patternFill>
    </fill>
    <fill>
      <patternFill patternType="solid">
        <fgColor rgb="FFFFFF00"/>
        <bgColor indexed="64"/>
      </patternFill>
    </fill>
    <fill>
      <patternFill patternType="solid">
        <fgColor theme="8" tint="0.39994506668294322"/>
        <bgColor indexed="64"/>
      </patternFill>
    </fill>
    <fill>
      <patternFill patternType="solid">
        <fgColor theme="0" tint="-4.9989318521683403E-2"/>
        <bgColor indexed="64"/>
      </patternFill>
    </fill>
    <fill>
      <patternFill patternType="solid">
        <fgColor rgb="FFFF0000"/>
        <bgColor indexed="64"/>
      </patternFill>
    </fill>
    <fill>
      <patternFill patternType="solid">
        <fgColor rgb="FFDDDDDD"/>
        <bgColor indexed="64"/>
      </patternFill>
    </fill>
    <fill>
      <patternFill patternType="solid">
        <fgColor rgb="FFEAEAEA"/>
        <bgColor indexed="64"/>
      </patternFill>
    </fill>
    <fill>
      <patternFill patternType="solid">
        <fgColor theme="4" tint="-0.249977111117893"/>
        <bgColor indexed="64"/>
      </patternFill>
    </fill>
    <fill>
      <patternFill patternType="solid">
        <fgColor theme="2" tint="-0.24994659260841701"/>
        <bgColor indexed="64"/>
      </patternFill>
    </fill>
    <fill>
      <patternFill patternType="solid">
        <fgColor theme="3" tint="-0.24994659260841701"/>
        <bgColor indexed="64"/>
      </patternFill>
    </fill>
    <fill>
      <patternFill patternType="solid">
        <fgColor rgb="FF00B050"/>
        <bgColor indexed="64"/>
      </patternFill>
    </fill>
    <fill>
      <patternFill patternType="solid">
        <fgColor rgb="FFFFC000"/>
        <bgColor indexed="64"/>
      </patternFill>
    </fill>
    <fill>
      <patternFill patternType="solid">
        <fgColor theme="0" tint="-0.249977111117893"/>
        <bgColor indexed="64"/>
      </patternFill>
    </fill>
    <fill>
      <patternFill patternType="lightGray">
        <bgColor theme="0" tint="-4.9989318521683403E-2"/>
      </patternFill>
    </fill>
    <fill>
      <patternFill patternType="solid">
        <fgColor theme="9" tint="0.79998168889431442"/>
        <bgColor indexed="64"/>
      </patternFill>
    </fill>
    <fill>
      <patternFill patternType="solid">
        <fgColor theme="8" tint="-0.24994659260841701"/>
        <bgColor indexed="64"/>
      </patternFill>
    </fill>
    <fill>
      <patternFill patternType="solid">
        <fgColor theme="2" tint="-0.499984740745262"/>
        <bgColor indexed="64"/>
      </patternFill>
    </fill>
    <fill>
      <patternFill patternType="solid">
        <fgColor theme="2" tint="-0.89996032593768116"/>
        <bgColor indexed="64"/>
      </patternFill>
    </fill>
    <fill>
      <patternFill patternType="solid">
        <fgColor theme="2" tint="-9.9948118533890809E-2"/>
        <bgColor indexed="64"/>
      </patternFill>
    </fill>
    <fill>
      <patternFill patternType="solid">
        <fgColor theme="9" tint="0.59996337778862885"/>
        <bgColor indexed="64"/>
      </patternFill>
    </fill>
    <fill>
      <patternFill patternType="solid">
        <fgColor theme="9" tint="0.59999389629810485"/>
        <bgColor indexed="64"/>
      </patternFill>
    </fill>
    <fill>
      <patternFill patternType="solid">
        <fgColor rgb="FF0070C0"/>
        <bgColor indexed="64"/>
      </patternFill>
    </fill>
    <fill>
      <patternFill patternType="solid">
        <fgColor theme="9" tint="0.39997558519241921"/>
        <bgColor indexed="64"/>
      </patternFill>
    </fill>
    <fill>
      <patternFill patternType="solid">
        <fgColor theme="9" tint="-0.499984740745262"/>
        <bgColor indexed="64"/>
      </patternFill>
    </fill>
    <fill>
      <patternFill patternType="solid">
        <fgColor theme="6" tint="0.39997558519241921"/>
        <bgColor indexed="64"/>
      </patternFill>
    </fill>
    <fill>
      <patternFill patternType="solid">
        <fgColor theme="6" tint="0.39994506668294322"/>
        <bgColor indexed="64"/>
      </patternFill>
    </fill>
    <fill>
      <patternFill patternType="solid">
        <fgColor theme="6" tint="-0.249977111117893"/>
        <bgColor indexed="64"/>
      </patternFill>
    </fill>
    <fill>
      <patternFill patternType="solid">
        <fgColor theme="6" tint="-0.499984740745262"/>
        <bgColor indexed="64"/>
      </patternFill>
    </fill>
    <fill>
      <patternFill patternType="solid">
        <fgColor theme="9" tint="-0.249977111117893"/>
        <bgColor indexed="64"/>
      </patternFill>
    </fill>
  </fills>
  <borders count="87">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style="thin">
        <color auto="1"/>
      </top>
      <bottom style="double">
        <color auto="1"/>
      </bottom>
      <diagonal/>
    </border>
    <border>
      <left style="thin">
        <color auto="1"/>
      </left>
      <right/>
      <top style="thin">
        <color auto="1"/>
      </top>
      <bottom style="thin">
        <color auto="1"/>
      </bottom>
      <diagonal/>
    </border>
    <border>
      <left/>
      <right style="thin">
        <color auto="1"/>
      </right>
      <top/>
      <bottom style="thin">
        <color auto="1"/>
      </bottom>
      <diagonal/>
    </border>
    <border>
      <left style="thin">
        <color auto="1"/>
      </left>
      <right/>
      <top/>
      <bottom style="thin">
        <color auto="1"/>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double">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bottom/>
      <diagonal/>
    </border>
    <border>
      <left style="thin">
        <color auto="1"/>
      </left>
      <right/>
      <top style="thin">
        <color auto="1"/>
      </top>
      <bottom/>
      <diagonal/>
    </border>
    <border>
      <left style="thin">
        <color auto="1"/>
      </left>
      <right/>
      <top style="hair">
        <color auto="1"/>
      </top>
      <bottom style="thin">
        <color auto="1"/>
      </bottom>
      <diagonal/>
    </border>
    <border>
      <left style="thin">
        <color auto="1"/>
      </left>
      <right/>
      <top/>
      <bottom style="hair">
        <color auto="1"/>
      </bottom>
      <diagonal/>
    </border>
    <border>
      <left/>
      <right style="thin">
        <color auto="1"/>
      </right>
      <top/>
      <bottom/>
      <diagonal/>
    </border>
    <border>
      <left/>
      <right style="thin">
        <color auto="1"/>
      </right>
      <top style="thin">
        <color auto="1"/>
      </top>
      <bottom/>
      <diagonal/>
    </border>
    <border>
      <left/>
      <right/>
      <top style="thin">
        <color auto="1"/>
      </top>
      <bottom/>
      <diagonal/>
    </border>
    <border>
      <left style="medium">
        <color auto="1"/>
      </left>
      <right style="thin">
        <color theme="0"/>
      </right>
      <top/>
      <bottom style="medium">
        <color auto="1"/>
      </bottom>
      <diagonal/>
    </border>
    <border>
      <left style="thin">
        <color theme="0"/>
      </left>
      <right style="thin">
        <color theme="0"/>
      </right>
      <top style="thin">
        <color theme="0"/>
      </top>
      <bottom style="thin">
        <color theme="0"/>
      </bottom>
      <diagonal/>
    </border>
    <border>
      <left style="thin">
        <color theme="0"/>
      </left>
      <right style="medium">
        <color auto="1"/>
      </right>
      <top style="thin">
        <color theme="0"/>
      </top>
      <bottom style="thin">
        <color theme="0"/>
      </bottom>
      <diagonal/>
    </border>
    <border>
      <left style="thin">
        <color theme="0"/>
      </left>
      <right style="thin">
        <color theme="0"/>
      </right>
      <top/>
      <bottom style="medium">
        <color auto="1"/>
      </bottom>
      <diagonal/>
    </border>
    <border>
      <left style="thin">
        <color theme="0"/>
      </left>
      <right/>
      <top/>
      <bottom style="medium">
        <color auto="1"/>
      </bottom>
      <diagonal/>
    </border>
    <border>
      <left style="thin">
        <color theme="0"/>
      </left>
      <right/>
      <top style="thin">
        <color theme="0"/>
      </top>
      <bottom style="thin">
        <color theme="0"/>
      </bottom>
      <diagonal/>
    </border>
    <border>
      <left style="thin">
        <color theme="0"/>
      </left>
      <right style="thin">
        <color theme="0"/>
      </right>
      <top/>
      <bottom style="thin">
        <color theme="0"/>
      </bottom>
      <diagonal/>
    </border>
    <border>
      <left style="thin">
        <color theme="0"/>
      </left>
      <right style="thin">
        <color theme="0"/>
      </right>
      <top style="thin">
        <color theme="0"/>
      </top>
      <bottom/>
      <diagonal/>
    </border>
    <border>
      <left/>
      <right style="thin">
        <color theme="0"/>
      </right>
      <top/>
      <bottom style="thin">
        <color theme="0"/>
      </bottom>
      <diagonal/>
    </border>
    <border>
      <left/>
      <right style="thin">
        <color theme="0"/>
      </right>
      <top style="thin">
        <color theme="0"/>
      </top>
      <bottom style="thin">
        <color theme="0"/>
      </bottom>
      <diagonal/>
    </border>
    <border>
      <left style="thin">
        <color theme="0"/>
      </left>
      <right style="thin">
        <color theme="0"/>
      </right>
      <top/>
      <bottom/>
      <diagonal/>
    </border>
    <border>
      <left style="thin">
        <color theme="0"/>
      </left>
      <right style="thin">
        <color theme="0"/>
      </right>
      <top/>
      <bottom style="thin">
        <color auto="1"/>
      </bottom>
      <diagonal/>
    </border>
    <border>
      <left/>
      <right style="thin">
        <color theme="0"/>
      </right>
      <top/>
      <bottom/>
      <diagonal/>
    </border>
    <border>
      <left style="thin">
        <color auto="1"/>
      </left>
      <right style="thin">
        <color theme="0"/>
      </right>
      <top style="thin">
        <color theme="0"/>
      </top>
      <bottom/>
      <diagonal/>
    </border>
    <border>
      <left style="thin">
        <color auto="1"/>
      </left>
      <right style="thin">
        <color theme="0"/>
      </right>
      <top style="thin">
        <color theme="0"/>
      </top>
      <bottom style="thin">
        <color theme="0"/>
      </bottom>
      <diagonal/>
    </border>
    <border>
      <left style="thin">
        <color auto="1"/>
      </left>
      <right/>
      <top style="thin">
        <color theme="0"/>
      </top>
      <bottom/>
      <diagonal/>
    </border>
    <border>
      <left style="thin">
        <color auto="1"/>
      </left>
      <right/>
      <top style="thin">
        <color theme="0"/>
      </top>
      <bottom style="thin">
        <color theme="0"/>
      </bottom>
      <diagonal/>
    </border>
    <border>
      <left/>
      <right/>
      <top style="thin">
        <color theme="0"/>
      </top>
      <bottom style="thin">
        <color theme="0"/>
      </bottom>
      <diagonal/>
    </border>
    <border>
      <left style="thin">
        <color theme="0"/>
      </left>
      <right style="medium">
        <color auto="1"/>
      </right>
      <top/>
      <bottom style="thin">
        <color theme="0"/>
      </bottom>
      <diagonal/>
    </border>
    <border>
      <left style="thin">
        <color theme="0"/>
      </left>
      <right/>
      <top/>
      <bottom style="thin">
        <color theme="0"/>
      </bottom>
      <diagonal/>
    </border>
    <border>
      <left/>
      <right/>
      <top/>
      <bottom style="medium">
        <color auto="1"/>
      </bottom>
      <diagonal/>
    </border>
    <border>
      <left style="thin">
        <color auto="1"/>
      </left>
      <right style="thin">
        <color auto="1"/>
      </right>
      <top/>
      <bottom style="thin">
        <color theme="0"/>
      </bottom>
      <diagonal/>
    </border>
    <border>
      <left style="medium">
        <color auto="1"/>
      </left>
      <right style="thin">
        <color auto="1"/>
      </right>
      <top style="thin">
        <color auto="1"/>
      </top>
      <bottom/>
      <diagonal/>
    </border>
    <border>
      <left style="medium">
        <color auto="1"/>
      </left>
      <right style="thin">
        <color auto="1"/>
      </right>
      <top/>
      <bottom/>
      <diagonal/>
    </border>
    <border>
      <left style="medium">
        <color auto="1"/>
      </left>
      <right style="thin">
        <color auto="1"/>
      </right>
      <top/>
      <bottom style="thin">
        <color auto="1"/>
      </bottom>
      <diagonal/>
    </border>
    <border>
      <left style="thin">
        <color auto="1"/>
      </left>
      <right style="thin">
        <color theme="0"/>
      </right>
      <top/>
      <bottom style="thin">
        <color theme="0"/>
      </bottom>
      <diagonal/>
    </border>
    <border>
      <left/>
      <right style="thin">
        <color auto="1"/>
      </right>
      <top/>
      <bottom style="thin">
        <color theme="0"/>
      </bottom>
      <diagonal/>
    </border>
    <border>
      <left style="thin">
        <color auto="1"/>
      </left>
      <right style="thin">
        <color theme="0"/>
      </right>
      <top/>
      <bottom/>
      <diagonal/>
    </border>
    <border>
      <left/>
      <right style="thin">
        <color auto="1"/>
      </right>
      <top style="thin">
        <color theme="0"/>
      </top>
      <bottom style="thin">
        <color theme="0"/>
      </bottom>
      <diagonal/>
    </border>
    <border>
      <left style="thin">
        <color auto="1"/>
      </left>
      <right style="thin">
        <color auto="1"/>
      </right>
      <top style="medium">
        <color auto="1"/>
      </top>
      <bottom style="thin">
        <color theme="0"/>
      </bottom>
      <diagonal/>
    </border>
    <border>
      <left style="thin">
        <color theme="0"/>
      </left>
      <right style="thin">
        <color auto="1"/>
      </right>
      <top/>
      <bottom style="thin">
        <color auto="1"/>
      </bottom>
      <diagonal/>
    </border>
    <border>
      <left style="thin">
        <color theme="0"/>
      </left>
      <right style="thin">
        <color theme="0"/>
      </right>
      <top style="thin">
        <color auto="1"/>
      </top>
      <bottom style="medium">
        <color auto="1"/>
      </bottom>
      <diagonal/>
    </border>
    <border>
      <left style="thin">
        <color theme="0"/>
      </left>
      <right/>
      <top style="thin">
        <color auto="1"/>
      </top>
      <bottom style="medium">
        <color auto="1"/>
      </bottom>
      <diagonal/>
    </border>
    <border>
      <left style="thin">
        <color theme="0"/>
      </left>
      <right/>
      <top/>
      <bottom style="thin">
        <color auto="1"/>
      </bottom>
      <diagonal/>
    </border>
    <border>
      <left style="thin">
        <color theme="0"/>
      </left>
      <right/>
      <top style="thin">
        <color theme="0"/>
      </top>
      <bottom/>
      <diagonal/>
    </border>
    <border>
      <left style="thin">
        <color theme="0"/>
      </left>
      <right style="thin">
        <color theme="0"/>
      </right>
      <top/>
      <bottom style="thin">
        <color theme="1"/>
      </bottom>
      <diagonal/>
    </border>
    <border>
      <left style="thin">
        <color auto="1"/>
      </left>
      <right style="double">
        <color auto="1"/>
      </right>
      <top style="thin">
        <color auto="1"/>
      </top>
      <bottom style="thin">
        <color auto="1"/>
      </bottom>
      <diagonal/>
    </border>
    <border>
      <left style="thin">
        <color auto="1"/>
      </left>
      <right style="double">
        <color auto="1"/>
      </right>
      <top/>
      <bottom style="thin">
        <color auto="1"/>
      </bottom>
      <diagonal/>
    </border>
    <border>
      <left/>
      <right style="thin">
        <color theme="0"/>
      </right>
      <top/>
      <bottom style="thin">
        <color auto="1"/>
      </bottom>
      <diagonal/>
    </border>
    <border>
      <left style="thin">
        <color theme="0"/>
      </left>
      <right style="double">
        <color auto="1"/>
      </right>
      <top/>
      <bottom/>
      <diagonal/>
    </border>
    <border>
      <left style="thin">
        <color theme="0"/>
      </left>
      <right style="double">
        <color auto="1"/>
      </right>
      <top/>
      <bottom style="thin">
        <color theme="1"/>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thin">
        <color theme="0"/>
      </left>
      <right/>
      <top/>
      <bottom/>
      <diagonal/>
    </border>
    <border>
      <left/>
      <right/>
      <top/>
      <bottom style="thin">
        <color theme="0" tint="-0.14996795556505021"/>
      </bottom>
      <diagonal/>
    </border>
    <border>
      <left style="thin">
        <color theme="0"/>
      </left>
      <right style="thin">
        <color theme="0"/>
      </right>
      <top style="thin">
        <color theme="0" tint="-0.14996795556505021"/>
      </top>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theme="0" tint="-0.14996795556505021"/>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0" tint="-0.14996795556505021"/>
      </left>
      <right/>
      <top style="thin">
        <color theme="0" tint="-0.14996795556505021"/>
      </top>
      <bottom/>
      <diagonal/>
    </border>
    <border>
      <left/>
      <right style="thin">
        <color theme="0" tint="-0.14996795556505021"/>
      </right>
      <top style="thin">
        <color theme="0" tint="-0.14996795556505021"/>
      </top>
      <bottom/>
      <diagonal/>
    </border>
    <border>
      <left style="thin">
        <color theme="0"/>
      </left>
      <right style="double">
        <color theme="0"/>
      </right>
      <top style="thin">
        <color theme="0"/>
      </top>
      <bottom/>
      <diagonal/>
    </border>
    <border>
      <left style="thin">
        <color theme="0"/>
      </left>
      <right style="double">
        <color theme="0"/>
      </right>
      <top/>
      <bottom/>
      <diagonal/>
    </border>
    <border>
      <left style="thin">
        <color theme="0"/>
      </left>
      <right style="double">
        <color theme="0"/>
      </right>
      <top/>
      <bottom style="thin">
        <color auto="1"/>
      </bottom>
      <diagonal/>
    </border>
    <border>
      <left style="thin">
        <color theme="0" tint="-0.14996795556505021"/>
      </left>
      <right/>
      <top style="thin">
        <color theme="0" tint="-0.14996795556505021"/>
      </top>
      <bottom style="thin">
        <color theme="0"/>
      </bottom>
      <diagonal/>
    </border>
    <border>
      <left/>
      <right style="thin">
        <color theme="0" tint="-0.14996795556505021"/>
      </right>
      <top style="thin">
        <color theme="0" tint="-0.14996795556505021"/>
      </top>
      <bottom style="thin">
        <color theme="0"/>
      </bottom>
      <diagonal/>
    </border>
    <border>
      <left style="thin">
        <color theme="1"/>
      </left>
      <right style="thin">
        <color theme="1"/>
      </right>
      <top style="thin">
        <color theme="1"/>
      </top>
      <bottom style="thin">
        <color auto="1"/>
      </bottom>
      <diagonal/>
    </border>
    <border>
      <left style="thin">
        <color theme="1"/>
      </left>
      <right style="thin">
        <color auto="1"/>
      </right>
      <top style="thin">
        <color theme="1"/>
      </top>
      <bottom style="thin">
        <color auto="1"/>
      </bottom>
      <diagonal/>
    </border>
    <border>
      <left style="thin">
        <color auto="1"/>
      </left>
      <right style="thin">
        <color auto="1"/>
      </right>
      <top style="thin">
        <color theme="1"/>
      </top>
      <bottom style="thin">
        <color auto="1"/>
      </bottom>
      <diagonal/>
    </border>
    <border>
      <left style="thin">
        <color auto="1"/>
      </left>
      <right style="thin">
        <color theme="1"/>
      </right>
      <top style="thin">
        <color theme="1"/>
      </top>
      <bottom style="thin">
        <color auto="1"/>
      </bottom>
      <diagonal/>
    </border>
    <border>
      <left style="thin">
        <color theme="1"/>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theme="1"/>
      </right>
      <top style="thin">
        <color theme="1"/>
      </top>
      <bottom style="thin">
        <color theme="1"/>
      </bottom>
      <diagonal/>
    </border>
  </borders>
  <cellStyleXfs count="9">
    <xf numFmtId="0" fontId="0" fillId="0" borderId="0"/>
    <xf numFmtId="165" fontId="6" fillId="0" borderId="0" applyFont="0" applyFill="0" applyBorder="0" applyAlignment="0" applyProtection="0"/>
    <xf numFmtId="9" fontId="6" fillId="0" borderId="0" applyFont="0" applyFill="0" applyBorder="0" applyAlignment="0" applyProtection="0"/>
    <xf numFmtId="0" fontId="13" fillId="0" borderId="0"/>
    <xf numFmtId="0" fontId="21" fillId="0" borderId="0" applyNumberFormat="0" applyFill="0" applyBorder="0" applyAlignment="0" applyProtection="0"/>
    <xf numFmtId="0" fontId="22" fillId="0" borderId="0" applyNumberFormat="0" applyFill="0" applyBorder="0" applyAlignment="0" applyProtection="0"/>
    <xf numFmtId="0" fontId="21" fillId="0" borderId="0" applyNumberFormat="0" applyFill="0" applyBorder="0" applyAlignment="0" applyProtection="0"/>
    <xf numFmtId="0" fontId="22" fillId="0" borderId="0" applyNumberFormat="0" applyFill="0" applyBorder="0" applyAlignment="0" applyProtection="0"/>
    <xf numFmtId="0" fontId="62" fillId="0" borderId="0">
      <alignment vertical="center"/>
    </xf>
  </cellStyleXfs>
  <cellXfs count="796">
    <xf numFmtId="0" fontId="0" fillId="0" borderId="0" xfId="0"/>
    <xf numFmtId="0" fontId="2" fillId="0" borderId="1" xfId="0" applyFont="1" applyBorder="1" applyAlignment="1">
      <alignment horizontal="center" vertical="center" wrapText="1"/>
    </xf>
    <xf numFmtId="0" fontId="2" fillId="0" borderId="3" xfId="0" quotePrefix="1" applyFont="1" applyBorder="1" applyAlignment="1">
      <alignment horizontal="center" vertical="center" wrapText="1"/>
    </xf>
    <xf numFmtId="0" fontId="2" fillId="0" borderId="4" xfId="0" applyFont="1" applyBorder="1" applyAlignment="1">
      <alignment horizontal="center" vertical="center" wrapText="1"/>
    </xf>
    <xf numFmtId="0" fontId="4" fillId="2" borderId="1" xfId="0" applyFont="1" applyFill="1" applyBorder="1" applyAlignment="1">
      <alignment horizontal="center" vertical="center" wrapText="1"/>
    </xf>
    <xf numFmtId="166" fontId="4" fillId="2" borderId="1" xfId="0" applyNumberFormat="1" applyFont="1" applyFill="1" applyBorder="1" applyAlignment="1">
      <alignment horizontal="center" vertical="center" wrapText="1"/>
    </xf>
    <xf numFmtId="166" fontId="4" fillId="2" borderId="2" xfId="0" quotePrefix="1" applyNumberFormat="1" applyFont="1" applyFill="1" applyBorder="1" applyAlignment="1">
      <alignment horizontal="center" vertical="center" wrapText="1"/>
    </xf>
    <xf numFmtId="0" fontId="4" fillId="0" borderId="1" xfId="0" applyFont="1" applyBorder="1" applyAlignment="1">
      <alignment horizontal="center" vertical="center" wrapText="1"/>
    </xf>
    <xf numFmtId="166" fontId="4" fillId="0" borderId="1" xfId="0" applyNumberFormat="1" applyFont="1" applyBorder="1" applyAlignment="1">
      <alignment horizontal="center" vertical="center" wrapText="1"/>
    </xf>
    <xf numFmtId="166" fontId="4" fillId="0" borderId="1" xfId="0" quotePrefix="1" applyNumberFormat="1" applyFont="1" applyBorder="1" applyAlignment="1">
      <alignment horizontal="center" vertical="center" wrapText="1"/>
    </xf>
    <xf numFmtId="0" fontId="4" fillId="0" borderId="1" xfId="0" applyFont="1" applyFill="1" applyBorder="1" applyAlignment="1">
      <alignment horizontal="center" vertical="center" wrapText="1"/>
    </xf>
    <xf numFmtId="166" fontId="4" fillId="0" borderId="1" xfId="0" applyNumberFormat="1" applyFont="1" applyFill="1" applyBorder="1" applyAlignment="1">
      <alignment horizontal="center" vertical="center" wrapText="1"/>
    </xf>
    <xf numFmtId="166" fontId="4" fillId="2" borderId="1" xfId="0" quotePrefix="1" applyNumberFormat="1" applyFont="1" applyFill="1" applyBorder="1" applyAlignment="1">
      <alignment horizontal="center" vertical="center" wrapText="1"/>
    </xf>
    <xf numFmtId="0" fontId="4" fillId="0" borderId="2" xfId="0" applyFont="1" applyFill="1" applyBorder="1" applyAlignment="1">
      <alignment horizontal="center" vertical="center" wrapText="1"/>
    </xf>
    <xf numFmtId="166" fontId="4" fillId="0" borderId="2" xfId="0" applyNumberFormat="1" applyFont="1" applyFill="1" applyBorder="1" applyAlignment="1">
      <alignment horizontal="center" vertical="center" wrapText="1"/>
    </xf>
    <xf numFmtId="166" fontId="5" fillId="2" borderId="1" xfId="0" applyNumberFormat="1" applyFont="1" applyFill="1" applyBorder="1" applyAlignment="1">
      <alignment horizontal="center" vertical="center" wrapText="1"/>
    </xf>
    <xf numFmtId="166" fontId="5" fillId="2" borderId="2" xfId="0" quotePrefix="1" applyNumberFormat="1" applyFont="1" applyFill="1" applyBorder="1" applyAlignment="1">
      <alignment horizontal="center" vertical="center" wrapText="1"/>
    </xf>
    <xf numFmtId="166" fontId="5" fillId="0" borderId="1" xfId="0" applyNumberFormat="1" applyFont="1" applyBorder="1" applyAlignment="1">
      <alignment horizontal="center" vertical="center" wrapText="1"/>
    </xf>
    <xf numFmtId="166" fontId="5" fillId="0" borderId="1" xfId="0" quotePrefix="1" applyNumberFormat="1" applyFont="1" applyBorder="1" applyAlignment="1">
      <alignment horizontal="center" vertical="center" wrapText="1"/>
    </xf>
    <xf numFmtId="166" fontId="5" fillId="2" borderId="1" xfId="0" quotePrefix="1" applyNumberFormat="1" applyFont="1" applyFill="1" applyBorder="1" applyAlignment="1">
      <alignment horizontal="center" vertical="center" wrapText="1"/>
    </xf>
    <xf numFmtId="166" fontId="5" fillId="0" borderId="2" xfId="0" applyNumberFormat="1" applyFont="1" applyBorder="1" applyAlignment="1">
      <alignment horizontal="center" vertical="center" wrapText="1"/>
    </xf>
    <xf numFmtId="166" fontId="5" fillId="3" borderId="1" xfId="0" applyNumberFormat="1" applyFont="1" applyFill="1" applyBorder="1" applyAlignment="1">
      <alignment horizontal="center" vertical="center" wrapText="1"/>
    </xf>
    <xf numFmtId="0" fontId="0" fillId="0" borderId="1" xfId="0" applyBorder="1"/>
    <xf numFmtId="166" fontId="0" fillId="0" borderId="0" xfId="0" applyNumberFormat="1"/>
    <xf numFmtId="166" fontId="0" fillId="0" borderId="1" xfId="0" applyNumberFormat="1" applyBorder="1"/>
    <xf numFmtId="0" fontId="0" fillId="0" borderId="1" xfId="0" applyBorder="1" applyAlignment="1">
      <alignment horizontal="center"/>
    </xf>
    <xf numFmtId="0" fontId="0" fillId="0" borderId="1" xfId="0" applyBorder="1" applyAlignment="1"/>
    <xf numFmtId="0" fontId="0" fillId="0" borderId="0" xfId="0" applyAlignment="1"/>
    <xf numFmtId="0" fontId="7" fillId="4" borderId="27" xfId="0" applyFont="1" applyFill="1" applyBorder="1" applyAlignment="1" applyProtection="1">
      <alignment horizontal="center"/>
      <protection hidden="1"/>
    </xf>
    <xf numFmtId="0" fontId="7" fillId="4" borderId="28" xfId="0" applyFont="1" applyFill="1" applyBorder="1" applyAlignment="1" applyProtection="1">
      <alignment horizontal="center"/>
      <protection hidden="1"/>
    </xf>
    <xf numFmtId="0" fontId="0" fillId="0" borderId="0" xfId="0" applyProtection="1">
      <protection hidden="1"/>
    </xf>
    <xf numFmtId="0" fontId="7" fillId="6" borderId="1" xfId="0" applyFont="1" applyFill="1" applyBorder="1" applyProtection="1">
      <protection hidden="1"/>
    </xf>
    <xf numFmtId="0" fontId="7" fillId="5" borderId="1" xfId="0" applyFont="1" applyFill="1" applyBorder="1" applyProtection="1">
      <protection hidden="1"/>
    </xf>
    <xf numFmtId="0" fontId="1" fillId="0" borderId="6" xfId="0" applyFont="1" applyBorder="1" applyAlignment="1" applyProtection="1">
      <alignment horizontal="center" vertical="center" wrapText="1"/>
      <protection hidden="1"/>
    </xf>
    <xf numFmtId="0" fontId="1" fillId="0" borderId="2" xfId="0" quotePrefix="1" applyFont="1" applyBorder="1" applyAlignment="1" applyProtection="1">
      <alignment horizontal="center" vertical="center" wrapText="1"/>
      <protection hidden="1"/>
    </xf>
    <xf numFmtId="0" fontId="1" fillId="0" borderId="2" xfId="0" applyFont="1" applyBorder="1" applyAlignment="1" applyProtection="1">
      <alignment horizontal="center" vertical="center" wrapText="1"/>
      <protection hidden="1"/>
    </xf>
    <xf numFmtId="0" fontId="0" fillId="0" borderId="2" xfId="0" applyBorder="1" applyAlignment="1" applyProtection="1">
      <alignment horizontal="center"/>
      <protection hidden="1"/>
    </xf>
    <xf numFmtId="0" fontId="0" fillId="0" borderId="7" xfId="0" applyBorder="1" applyAlignment="1" applyProtection="1">
      <alignment horizontal="center"/>
      <protection hidden="1"/>
    </xf>
    <xf numFmtId="14" fontId="0" fillId="0" borderId="0" xfId="0" applyNumberFormat="1" applyAlignment="1" applyProtection="1">
      <alignment horizontal="center"/>
      <protection hidden="1"/>
    </xf>
    <xf numFmtId="22" fontId="0" fillId="0" borderId="0" xfId="0" applyNumberFormat="1" applyProtection="1">
      <protection hidden="1"/>
    </xf>
    <xf numFmtId="0" fontId="0" fillId="0" borderId="1" xfId="0" applyFill="1" applyBorder="1" applyAlignment="1" applyProtection="1">
      <alignment horizontal="center"/>
      <protection hidden="1"/>
    </xf>
    <xf numFmtId="0" fontId="0" fillId="0" borderId="5" xfId="0" applyFill="1" applyBorder="1" applyAlignment="1" applyProtection="1">
      <alignment horizontal="center"/>
      <protection hidden="1"/>
    </xf>
    <xf numFmtId="0" fontId="7" fillId="7" borderId="1" xfId="0" applyFont="1" applyFill="1" applyBorder="1" applyAlignment="1" applyProtection="1">
      <alignment horizontal="center"/>
      <protection hidden="1"/>
    </xf>
    <xf numFmtId="0" fontId="7" fillId="7" borderId="5" xfId="0" applyFont="1" applyFill="1" applyBorder="1" applyAlignment="1" applyProtection="1">
      <alignment horizontal="center"/>
      <protection hidden="1"/>
    </xf>
    <xf numFmtId="0" fontId="0" fillId="0" borderId="0" xfId="0"/>
    <xf numFmtId="0" fontId="7" fillId="4" borderId="35" xfId="0" applyFont="1" applyFill="1" applyBorder="1" applyAlignment="1" applyProtection="1">
      <alignment horizontal="center"/>
      <protection hidden="1"/>
    </xf>
    <xf numFmtId="0" fontId="0" fillId="0" borderId="12" xfId="0" applyFill="1" applyBorder="1" applyAlignment="1"/>
    <xf numFmtId="0" fontId="14" fillId="0" borderId="0" xfId="3" applyFont="1"/>
    <xf numFmtId="0" fontId="14" fillId="0" borderId="0" xfId="3" applyFont="1" applyBorder="1"/>
    <xf numFmtId="0" fontId="14" fillId="0" borderId="16" xfId="3" applyFont="1" applyBorder="1"/>
    <xf numFmtId="0" fontId="15" fillId="0" borderId="0" xfId="3" applyFont="1" applyBorder="1" applyAlignment="1"/>
    <xf numFmtId="0" fontId="14" fillId="0" borderId="0" xfId="3" applyFont="1" applyBorder="1" applyAlignment="1">
      <alignment horizontal="center"/>
    </xf>
    <xf numFmtId="0" fontId="15" fillId="0" borderId="0" xfId="3" applyFont="1" applyBorder="1"/>
    <xf numFmtId="0" fontId="14" fillId="0" borderId="0" xfId="3" applyFont="1" applyBorder="1" applyAlignment="1">
      <alignment horizontal="right"/>
    </xf>
    <xf numFmtId="0" fontId="14" fillId="0" borderId="0" xfId="3" quotePrefix="1" applyFont="1" applyBorder="1"/>
    <xf numFmtId="0" fontId="14" fillId="0" borderId="0" xfId="3" applyFont="1" applyAlignment="1">
      <alignment horizontal="right"/>
    </xf>
    <xf numFmtId="0" fontId="14" fillId="0" borderId="0" xfId="3" applyFont="1" applyAlignment="1">
      <alignment horizontal="left"/>
    </xf>
    <xf numFmtId="0" fontId="14" fillId="0" borderId="0" xfId="3" applyFont="1" applyBorder="1" applyAlignment="1"/>
    <xf numFmtId="0" fontId="14" fillId="0" borderId="0" xfId="3" applyFont="1" applyBorder="1" applyAlignment="1">
      <alignment horizontal="left"/>
    </xf>
    <xf numFmtId="0" fontId="0" fillId="0" borderId="0" xfId="0" applyAlignment="1" applyProtection="1">
      <alignment horizontal="center"/>
      <protection hidden="1"/>
    </xf>
    <xf numFmtId="0" fontId="14" fillId="0" borderId="12" xfId="3" applyFont="1" applyBorder="1" applyAlignment="1" applyProtection="1">
      <alignment horizontal="center"/>
      <protection hidden="1"/>
    </xf>
    <xf numFmtId="0" fontId="14" fillId="0" borderId="17" xfId="3" applyFont="1" applyBorder="1" applyProtection="1">
      <protection hidden="1"/>
    </xf>
    <xf numFmtId="0" fontId="14" fillId="0" borderId="21" xfId="3" applyFont="1" applyBorder="1" applyProtection="1">
      <protection hidden="1"/>
    </xf>
    <xf numFmtId="0" fontId="14" fillId="0" borderId="18" xfId="3" applyFont="1" applyBorder="1" applyProtection="1">
      <protection hidden="1"/>
    </xf>
    <xf numFmtId="0" fontId="14" fillId="0" borderId="22" xfId="3" applyFont="1" applyBorder="1" applyProtection="1">
      <protection hidden="1"/>
    </xf>
    <xf numFmtId="0" fontId="14" fillId="0" borderId="0" xfId="3" applyFont="1" applyBorder="1" applyProtection="1">
      <protection hidden="1"/>
    </xf>
    <xf numFmtId="0" fontId="14" fillId="0" borderId="23" xfId="3" applyFont="1" applyBorder="1" applyProtection="1">
      <protection hidden="1"/>
    </xf>
    <xf numFmtId="0" fontId="14" fillId="0" borderId="0" xfId="3" applyFont="1" applyProtection="1">
      <protection hidden="1"/>
    </xf>
    <xf numFmtId="0" fontId="14" fillId="0" borderId="6" xfId="3" applyFont="1" applyBorder="1" applyProtection="1">
      <protection hidden="1"/>
    </xf>
    <xf numFmtId="0" fontId="14" fillId="0" borderId="2" xfId="3" applyFont="1" applyBorder="1" applyAlignment="1" applyProtection="1">
      <alignment horizontal="center"/>
      <protection hidden="1"/>
    </xf>
    <xf numFmtId="0" fontId="14" fillId="0" borderId="16" xfId="3" applyFont="1" applyBorder="1" applyAlignment="1" applyProtection="1">
      <alignment horizontal="center"/>
      <protection hidden="1"/>
    </xf>
    <xf numFmtId="0" fontId="14" fillId="0" borderId="16" xfId="3" applyFont="1" applyBorder="1" applyProtection="1">
      <protection hidden="1"/>
    </xf>
    <xf numFmtId="16" fontId="14" fillId="0" borderId="12" xfId="3" quotePrefix="1" applyNumberFormat="1" applyFont="1" applyBorder="1" applyAlignment="1" applyProtection="1">
      <alignment horizontal="center"/>
      <protection hidden="1"/>
    </xf>
    <xf numFmtId="16" fontId="14" fillId="0" borderId="17" xfId="3" quotePrefix="1" applyNumberFormat="1" applyFont="1" applyBorder="1" applyAlignment="1" applyProtection="1">
      <alignment horizontal="center"/>
      <protection hidden="1"/>
    </xf>
    <xf numFmtId="16" fontId="14" fillId="0" borderId="21" xfId="3" quotePrefix="1" applyNumberFormat="1" applyFont="1" applyBorder="1" applyAlignment="1" applyProtection="1">
      <alignment horizontal="center"/>
      <protection hidden="1"/>
    </xf>
    <xf numFmtId="0" fontId="14" fillId="0" borderId="3" xfId="3" quotePrefix="1" applyFont="1" applyBorder="1" applyAlignment="1" applyProtection="1">
      <alignment horizontal="center"/>
      <protection hidden="1"/>
    </xf>
    <xf numFmtId="0" fontId="14" fillId="0" borderId="18" xfId="3" quotePrefix="1" applyFont="1" applyBorder="1" applyAlignment="1" applyProtection="1">
      <alignment horizontal="center"/>
      <protection hidden="1"/>
    </xf>
    <xf numFmtId="0" fontId="14" fillId="0" borderId="17" xfId="3" quotePrefix="1" applyFont="1" applyBorder="1" applyAlignment="1" applyProtection="1">
      <alignment horizontal="center"/>
      <protection hidden="1"/>
    </xf>
    <xf numFmtId="0" fontId="14" fillId="0" borderId="21" xfId="3" quotePrefix="1" applyFont="1" applyBorder="1" applyAlignment="1" applyProtection="1">
      <alignment horizontal="center"/>
      <protection hidden="1"/>
    </xf>
    <xf numFmtId="0" fontId="14" fillId="0" borderId="18" xfId="3" applyFont="1" applyBorder="1" applyAlignment="1" applyProtection="1">
      <alignment horizontal="center"/>
      <protection hidden="1"/>
    </xf>
    <xf numFmtId="0" fontId="14" fillId="0" borderId="23" xfId="3" applyFont="1" applyBorder="1" applyAlignment="1" applyProtection="1">
      <alignment horizontal="center"/>
      <protection hidden="1"/>
    </xf>
    <xf numFmtId="0" fontId="14" fillId="0" borderId="0" xfId="3" applyFont="1" applyBorder="1" applyAlignment="1" applyProtection="1">
      <alignment horizontal="center"/>
      <protection hidden="1"/>
    </xf>
    <xf numFmtId="0" fontId="14" fillId="0" borderId="19" xfId="3" applyFont="1" applyBorder="1" applyAlignment="1" applyProtection="1">
      <alignment horizontal="center"/>
      <protection hidden="1"/>
    </xf>
    <xf numFmtId="0" fontId="14" fillId="0" borderId="20" xfId="3" applyFont="1" applyBorder="1" applyAlignment="1" applyProtection="1">
      <alignment horizontal="center"/>
      <protection hidden="1"/>
    </xf>
    <xf numFmtId="0" fontId="20" fillId="8" borderId="1" xfId="0" applyFont="1" applyFill="1" applyBorder="1" applyProtection="1">
      <protection hidden="1"/>
    </xf>
    <xf numFmtId="0" fontId="20" fillId="8" borderId="1" xfId="0" applyFont="1" applyFill="1" applyBorder="1" applyAlignment="1" applyProtection="1">
      <alignment horizontal="center"/>
      <protection hidden="1"/>
    </xf>
    <xf numFmtId="0" fontId="7" fillId="6" borderId="5" xfId="0" applyFont="1" applyFill="1" applyBorder="1" applyProtection="1">
      <protection hidden="1"/>
    </xf>
    <xf numFmtId="0" fontId="7" fillId="6" borderId="5" xfId="0" applyFont="1" applyFill="1" applyBorder="1" applyAlignment="1" applyProtection="1">
      <alignment horizontal="center"/>
      <protection hidden="1"/>
    </xf>
    <xf numFmtId="0" fontId="7" fillId="5" borderId="15" xfId="0" applyFont="1" applyFill="1" applyBorder="1" applyProtection="1">
      <protection hidden="1"/>
    </xf>
    <xf numFmtId="0" fontId="7" fillId="5" borderId="15" xfId="0" applyFont="1" applyFill="1" applyBorder="1" applyAlignment="1" applyProtection="1">
      <alignment horizontal="center"/>
      <protection hidden="1"/>
    </xf>
    <xf numFmtId="0" fontId="7" fillId="5" borderId="5" xfId="0" applyFont="1" applyFill="1" applyBorder="1" applyProtection="1">
      <protection hidden="1"/>
    </xf>
    <xf numFmtId="0" fontId="7" fillId="5" borderId="5" xfId="0" applyFont="1" applyFill="1" applyBorder="1" applyAlignment="1" applyProtection="1">
      <alignment horizontal="center"/>
      <protection hidden="1"/>
    </xf>
    <xf numFmtId="0" fontId="20" fillId="9" borderId="1" xfId="0" applyFont="1" applyFill="1" applyBorder="1" applyProtection="1">
      <protection hidden="1"/>
    </xf>
    <xf numFmtId="0" fontId="20" fillId="9" borderId="1" xfId="0" applyFont="1" applyFill="1" applyBorder="1" applyAlignment="1" applyProtection="1">
      <alignment horizontal="center"/>
      <protection hidden="1"/>
    </xf>
    <xf numFmtId="0" fontId="19" fillId="0" borderId="0" xfId="0" applyFont="1" applyFill="1" applyAlignment="1" applyProtection="1">
      <alignment horizontal="center"/>
      <protection hidden="1"/>
    </xf>
    <xf numFmtId="0" fontId="19" fillId="4" borderId="21" xfId="0" applyFont="1" applyFill="1" applyBorder="1" applyProtection="1">
      <protection hidden="1"/>
    </xf>
    <xf numFmtId="0" fontId="19" fillId="4" borderId="50" xfId="0" applyFont="1" applyFill="1" applyBorder="1" applyProtection="1">
      <protection hidden="1"/>
    </xf>
    <xf numFmtId="0" fontId="19" fillId="4" borderId="51" xfId="0" applyFont="1" applyFill="1" applyBorder="1" applyProtection="1">
      <protection hidden="1"/>
    </xf>
    <xf numFmtId="0" fontId="19" fillId="4" borderId="49" xfId="0" applyFont="1" applyFill="1" applyBorder="1" applyProtection="1">
      <protection hidden="1"/>
    </xf>
    <xf numFmtId="0" fontId="7" fillId="4" borderId="45" xfId="0" applyFont="1" applyFill="1" applyBorder="1" applyAlignment="1" applyProtection="1">
      <alignment horizontal="center" vertical="center" wrapText="1"/>
      <protection hidden="1"/>
    </xf>
    <xf numFmtId="0" fontId="8" fillId="10" borderId="1" xfId="0" applyFont="1" applyFill="1" applyBorder="1" applyAlignment="1" applyProtection="1">
      <alignment horizontal="center" vertical="center" wrapText="1"/>
      <protection hidden="1"/>
    </xf>
    <xf numFmtId="0" fontId="0" fillId="10" borderId="46" xfId="0" applyFill="1" applyBorder="1" applyAlignment="1" applyProtection="1">
      <alignment vertical="center" wrapText="1"/>
      <protection hidden="1"/>
    </xf>
    <xf numFmtId="0" fontId="0" fillId="10" borderId="3" xfId="0" applyFill="1" applyBorder="1" applyAlignment="1" applyProtection="1">
      <alignment vertical="center" wrapText="1"/>
      <protection hidden="1"/>
    </xf>
    <xf numFmtId="0" fontId="0" fillId="10" borderId="47" xfId="0" applyFill="1" applyBorder="1" applyAlignment="1" applyProtection="1">
      <alignment horizontal="center"/>
      <protection hidden="1"/>
    </xf>
    <xf numFmtId="0" fontId="0" fillId="10" borderId="12" xfId="0" applyFill="1" applyBorder="1" applyAlignment="1" applyProtection="1">
      <alignment horizontal="center"/>
      <protection hidden="1"/>
    </xf>
    <xf numFmtId="0" fontId="0" fillId="10" borderId="0" xfId="0" applyFill="1" applyProtection="1">
      <protection hidden="1"/>
    </xf>
    <xf numFmtId="0" fontId="7" fillId="7" borderId="47" xfId="0" applyFont="1" applyFill="1" applyBorder="1" applyAlignment="1" applyProtection="1">
      <alignment horizontal="center"/>
      <protection hidden="1"/>
    </xf>
    <xf numFmtId="0" fontId="7" fillId="7" borderId="12" xfId="0" applyFont="1" applyFill="1" applyBorder="1" applyAlignment="1" applyProtection="1">
      <alignment horizontal="center"/>
      <protection hidden="1"/>
    </xf>
    <xf numFmtId="0" fontId="7" fillId="7" borderId="48" xfId="0" applyFont="1" applyFill="1" applyBorder="1" applyAlignment="1" applyProtection="1">
      <alignment horizontal="center"/>
      <protection hidden="1"/>
    </xf>
    <xf numFmtId="0" fontId="7" fillId="7" borderId="2" xfId="0" applyFont="1" applyFill="1" applyBorder="1" applyAlignment="1" applyProtection="1">
      <alignment horizontal="center"/>
      <protection hidden="1"/>
    </xf>
    <xf numFmtId="0" fontId="0" fillId="0" borderId="0" xfId="0" applyAlignment="1" applyProtection="1">
      <alignment horizontal="center" wrapText="1"/>
      <protection hidden="1"/>
    </xf>
    <xf numFmtId="0" fontId="19" fillId="4" borderId="54" xfId="0" applyFont="1" applyFill="1" applyBorder="1" applyAlignment="1" applyProtection="1">
      <alignment horizontal="center"/>
      <protection hidden="1"/>
    </xf>
    <xf numFmtId="0" fontId="7" fillId="4" borderId="55" xfId="0" applyFont="1" applyFill="1" applyBorder="1" applyAlignment="1" applyProtection="1">
      <alignment horizontal="center"/>
      <protection hidden="1"/>
    </xf>
    <xf numFmtId="0" fontId="7" fillId="4" borderId="57" xfId="0" applyFont="1" applyFill="1" applyBorder="1" applyAlignment="1" applyProtection="1">
      <alignment horizontal="center"/>
      <protection hidden="1"/>
    </xf>
    <xf numFmtId="0" fontId="14" fillId="0" borderId="0" xfId="3" applyFont="1" applyAlignment="1" applyProtection="1">
      <alignment horizontal="center"/>
      <protection hidden="1"/>
    </xf>
    <xf numFmtId="0" fontId="14" fillId="0" borderId="22" xfId="3" applyFont="1" applyBorder="1" applyAlignment="1" applyProtection="1">
      <alignment horizontal="center"/>
      <protection hidden="1"/>
    </xf>
    <xf numFmtId="0" fontId="15" fillId="0" borderId="0" xfId="3" applyFont="1" applyBorder="1" applyAlignment="1" applyProtection="1">
      <protection hidden="1"/>
    </xf>
    <xf numFmtId="0" fontId="14" fillId="0" borderId="0" xfId="3" applyFont="1" applyAlignment="1"/>
    <xf numFmtId="0" fontId="14" fillId="0" borderId="22" xfId="3" applyFont="1" applyBorder="1" applyAlignment="1" applyProtection="1">
      <protection hidden="1"/>
    </xf>
    <xf numFmtId="0" fontId="15" fillId="0" borderId="0" xfId="3" applyFont="1" applyBorder="1" applyAlignment="1" applyProtection="1">
      <alignment horizontal="center"/>
      <protection hidden="1"/>
    </xf>
    <xf numFmtId="0" fontId="15" fillId="0" borderId="21" xfId="3" applyFont="1" applyFill="1" applyBorder="1" applyAlignment="1" applyProtection="1">
      <alignment horizontal="center"/>
      <protection hidden="1"/>
    </xf>
    <xf numFmtId="167" fontId="15" fillId="0" borderId="3" xfId="2" applyNumberFormat="1" applyFont="1" applyFill="1" applyBorder="1" applyAlignment="1" applyProtection="1">
      <alignment horizontal="center"/>
      <protection hidden="1"/>
    </xf>
    <xf numFmtId="167" fontId="15" fillId="0" borderId="12" xfId="2" applyNumberFormat="1" applyFont="1" applyFill="1" applyBorder="1" applyAlignment="1" applyProtection="1">
      <alignment horizontal="center"/>
      <protection hidden="1"/>
    </xf>
    <xf numFmtId="166" fontId="15" fillId="0" borderId="12" xfId="2" applyNumberFormat="1" applyFont="1" applyFill="1" applyBorder="1" applyAlignment="1" applyProtection="1">
      <alignment horizontal="center"/>
      <protection hidden="1"/>
    </xf>
    <xf numFmtId="0" fontId="15" fillId="0" borderId="6" xfId="3" applyFont="1" applyFill="1" applyBorder="1" applyAlignment="1" applyProtection="1">
      <alignment horizontal="center"/>
      <protection hidden="1"/>
    </xf>
    <xf numFmtId="167" fontId="15" fillId="0" borderId="2" xfId="2" applyNumberFormat="1" applyFont="1" applyFill="1" applyBorder="1" applyAlignment="1" applyProtection="1">
      <alignment horizontal="center"/>
      <protection hidden="1"/>
    </xf>
    <xf numFmtId="0" fontId="15" fillId="0" borderId="22" xfId="3" applyFont="1" applyFill="1" applyBorder="1" applyAlignment="1" applyProtection="1">
      <alignment horizontal="center"/>
      <protection hidden="1"/>
    </xf>
    <xf numFmtId="0" fontId="14" fillId="0" borderId="3" xfId="3" applyFont="1" applyFill="1" applyBorder="1" applyProtection="1">
      <protection hidden="1"/>
    </xf>
    <xf numFmtId="0" fontId="15" fillId="0" borderId="1" xfId="3" applyFont="1" applyFill="1" applyBorder="1" applyAlignment="1" applyProtection="1">
      <alignment horizontal="center"/>
      <protection hidden="1"/>
    </xf>
    <xf numFmtId="0" fontId="15" fillId="0" borderId="15" xfId="3" applyFont="1" applyFill="1" applyBorder="1" applyAlignment="1" applyProtection="1">
      <alignment horizontal="center"/>
      <protection hidden="1"/>
    </xf>
    <xf numFmtId="166" fontId="15" fillId="0" borderId="2" xfId="2" applyNumberFormat="1" applyFont="1" applyFill="1" applyBorder="1" applyAlignment="1" applyProtection="1">
      <alignment horizontal="center"/>
      <protection hidden="1"/>
    </xf>
    <xf numFmtId="166" fontId="15" fillId="0" borderId="2" xfId="3" applyNumberFormat="1" applyFont="1" applyFill="1" applyBorder="1" applyAlignment="1" applyProtection="1">
      <alignment horizontal="center"/>
      <protection hidden="1"/>
    </xf>
    <xf numFmtId="166" fontId="15" fillId="0" borderId="12" xfId="2" applyNumberFormat="1" applyFont="1" applyFill="1" applyBorder="1" applyAlignment="1" applyProtection="1">
      <protection hidden="1"/>
    </xf>
    <xf numFmtId="166" fontId="15" fillId="0" borderId="2" xfId="2" applyNumberFormat="1" applyFont="1" applyFill="1" applyBorder="1" applyAlignment="1" applyProtection="1">
      <protection hidden="1"/>
    </xf>
    <xf numFmtId="166" fontId="15" fillId="0" borderId="7" xfId="2" applyNumberFormat="1" applyFont="1" applyFill="1" applyBorder="1" applyAlignment="1" applyProtection="1">
      <alignment horizontal="center"/>
      <protection hidden="1"/>
    </xf>
    <xf numFmtId="0" fontId="0" fillId="0" borderId="0" xfId="0" applyAlignment="1" applyProtection="1">
      <alignment horizontal="center" vertical="center"/>
      <protection hidden="1"/>
    </xf>
    <xf numFmtId="0" fontId="0" fillId="10" borderId="0" xfId="0" applyFill="1"/>
    <xf numFmtId="0" fontId="8" fillId="15" borderId="3" xfId="0" applyFont="1" applyFill="1" applyBorder="1" applyAlignment="1">
      <alignment horizontal="center"/>
    </xf>
    <xf numFmtId="0" fontId="8" fillId="15" borderId="0" xfId="0" applyFont="1" applyFill="1" applyAlignment="1">
      <alignment horizontal="center"/>
    </xf>
    <xf numFmtId="167" fontId="7" fillId="4" borderId="29" xfId="2" applyNumberFormat="1" applyFont="1" applyFill="1" applyBorder="1" applyAlignment="1" applyProtection="1">
      <alignment horizontal="center"/>
      <protection hidden="1"/>
    </xf>
    <xf numFmtId="167" fontId="7" fillId="4" borderId="25" xfId="2" applyNumberFormat="1" applyFont="1" applyFill="1" applyBorder="1" applyAlignment="1" applyProtection="1">
      <alignment horizontal="center"/>
      <protection hidden="1"/>
    </xf>
    <xf numFmtId="167" fontId="7" fillId="4" borderId="41" xfId="2" applyNumberFormat="1" applyFont="1" applyFill="1" applyBorder="1" applyAlignment="1" applyProtection="1">
      <alignment horizontal="center"/>
      <protection hidden="1"/>
    </xf>
    <xf numFmtId="167" fontId="7" fillId="4" borderId="26" xfId="0" applyNumberFormat="1" applyFont="1" applyFill="1" applyBorder="1" applyProtection="1">
      <protection hidden="1"/>
    </xf>
    <xf numFmtId="167" fontId="19" fillId="4" borderId="52" xfId="2" applyNumberFormat="1" applyFont="1" applyFill="1" applyBorder="1" applyAlignment="1" applyProtection="1">
      <alignment horizontal="center"/>
      <protection hidden="1"/>
    </xf>
    <xf numFmtId="167" fontId="19" fillId="4" borderId="21" xfId="2" applyNumberFormat="1" applyFont="1" applyFill="1" applyBorder="1" applyAlignment="1" applyProtection="1">
      <alignment horizontal="center"/>
      <protection hidden="1"/>
    </xf>
    <xf numFmtId="167" fontId="19" fillId="4" borderId="33" xfId="2" applyNumberFormat="1" applyFont="1" applyFill="1" applyBorder="1" applyAlignment="1" applyProtection="1">
      <alignment horizontal="center"/>
      <protection hidden="1"/>
    </xf>
    <xf numFmtId="167" fontId="19" fillId="4" borderId="50" xfId="2" applyNumberFormat="1" applyFont="1" applyFill="1" applyBorder="1" applyAlignment="1" applyProtection="1">
      <alignment horizontal="center"/>
      <protection hidden="1"/>
    </xf>
    <xf numFmtId="167" fontId="31" fillId="0" borderId="16" xfId="2" applyNumberFormat="1" applyFont="1" applyBorder="1" applyAlignment="1" applyProtection="1">
      <alignment horizontal="center"/>
      <protection hidden="1"/>
    </xf>
    <xf numFmtId="167" fontId="31" fillId="0" borderId="16" xfId="2" applyNumberFormat="1" applyFont="1" applyBorder="1" applyProtection="1">
      <protection hidden="1"/>
    </xf>
    <xf numFmtId="0" fontId="28" fillId="10" borderId="3" xfId="0" applyNumberFormat="1" applyFont="1" applyFill="1" applyBorder="1" applyAlignment="1" applyProtection="1">
      <alignment horizontal="center" vertical="center" wrapText="1"/>
      <protection hidden="1"/>
    </xf>
    <xf numFmtId="0" fontId="15" fillId="0" borderId="16" xfId="3" applyFont="1" applyBorder="1" applyAlignment="1" applyProtection="1">
      <alignment horizontal="center"/>
      <protection hidden="1"/>
    </xf>
    <xf numFmtId="0" fontId="30" fillId="0" borderId="16" xfId="3" applyFont="1" applyBorder="1" applyAlignment="1">
      <alignment horizontal="center"/>
    </xf>
    <xf numFmtId="0" fontId="15" fillId="0" borderId="16" xfId="3" applyFont="1" applyBorder="1" applyAlignment="1" applyProtection="1">
      <alignment horizontal="left"/>
      <protection locked="0"/>
    </xf>
    <xf numFmtId="0" fontId="14" fillId="0" borderId="0" xfId="3" applyFont="1" applyAlignment="1">
      <alignment horizontal="right"/>
    </xf>
    <xf numFmtId="0" fontId="14" fillId="0" borderId="0" xfId="3" applyFont="1" applyBorder="1" applyAlignment="1">
      <alignment horizontal="right"/>
    </xf>
    <xf numFmtId="167" fontId="15" fillId="0" borderId="16" xfId="3" applyNumberFormat="1" applyFont="1" applyBorder="1" applyAlignment="1" applyProtection="1">
      <alignment horizontal="center"/>
      <protection hidden="1"/>
    </xf>
    <xf numFmtId="0" fontId="30" fillId="0" borderId="0" xfId="3" applyFont="1" applyAlignment="1"/>
    <xf numFmtId="0" fontId="30" fillId="0" borderId="0" xfId="3" applyFont="1" applyBorder="1" applyAlignment="1" applyProtection="1">
      <protection locked="0"/>
    </xf>
    <xf numFmtId="0" fontId="14" fillId="0" borderId="16" xfId="3" applyFont="1" applyBorder="1" applyProtection="1">
      <protection locked="0"/>
    </xf>
    <xf numFmtId="9" fontId="30" fillId="0" borderId="0" xfId="3" applyNumberFormat="1" applyFont="1" applyBorder="1" applyAlignment="1" applyProtection="1">
      <protection locked="0"/>
    </xf>
    <xf numFmtId="0" fontId="14" fillId="0" borderId="7" xfId="3" applyFont="1" applyBorder="1" applyProtection="1">
      <protection hidden="1"/>
    </xf>
    <xf numFmtId="0" fontId="43" fillId="0" borderId="0" xfId="3" applyFont="1"/>
    <xf numFmtId="0" fontId="14" fillId="0" borderId="0" xfId="3" applyFont="1" applyBorder="1" applyProtection="1"/>
    <xf numFmtId="0" fontId="0" fillId="17" borderId="0" xfId="0" applyFill="1"/>
    <xf numFmtId="0" fontId="0" fillId="13" borderId="0" xfId="0" applyFill="1"/>
    <xf numFmtId="0" fontId="0" fillId="18" borderId="0" xfId="0" applyFill="1"/>
    <xf numFmtId="0" fontId="0" fillId="19" borderId="0" xfId="0" applyFill="1" applyBorder="1" applyProtection="1">
      <protection hidden="1"/>
    </xf>
    <xf numFmtId="0" fontId="0" fillId="19" borderId="0" xfId="0" applyFill="1" applyBorder="1"/>
    <xf numFmtId="0" fontId="0" fillId="19" borderId="0" xfId="0" applyFill="1" applyProtection="1">
      <protection hidden="1"/>
    </xf>
    <xf numFmtId="0" fontId="0" fillId="18" borderId="0" xfId="0" applyFill="1" applyBorder="1"/>
    <xf numFmtId="0" fontId="0" fillId="19" borderId="0" xfId="0" applyFill="1"/>
    <xf numFmtId="0" fontId="0" fillId="22" borderId="0" xfId="0" applyFill="1"/>
    <xf numFmtId="0" fontId="0" fillId="23" borderId="0" xfId="0" applyFill="1"/>
    <xf numFmtId="0" fontId="0" fillId="24" borderId="0" xfId="0" applyFill="1"/>
    <xf numFmtId="0" fontId="0" fillId="0" borderId="1" xfId="0" applyBorder="1" applyAlignment="1">
      <alignment horizontal="center" wrapText="1"/>
    </xf>
    <xf numFmtId="0" fontId="38" fillId="27" borderId="0" xfId="0" applyFont="1" applyFill="1" applyAlignment="1" applyProtection="1">
      <protection hidden="1"/>
    </xf>
    <xf numFmtId="0" fontId="38" fillId="27" borderId="0" xfId="0" applyFont="1" applyFill="1" applyProtection="1">
      <protection hidden="1"/>
    </xf>
    <xf numFmtId="167" fontId="15" fillId="0" borderId="16" xfId="2" applyNumberFormat="1" applyFont="1" applyBorder="1" applyProtection="1">
      <protection hidden="1"/>
    </xf>
    <xf numFmtId="167" fontId="15" fillId="0" borderId="16" xfId="2" applyNumberFormat="1" applyFont="1" applyBorder="1" applyAlignment="1" applyProtection="1">
      <alignment horizontal="center"/>
      <protection hidden="1"/>
    </xf>
    <xf numFmtId="0" fontId="0" fillId="10" borderId="0" xfId="0" applyFill="1" applyAlignment="1">
      <alignment vertical="top" wrapText="1"/>
    </xf>
    <xf numFmtId="0" fontId="29" fillId="27" borderId="0" xfId="0" applyFont="1" applyFill="1" applyAlignment="1" applyProtection="1">
      <protection hidden="1"/>
    </xf>
    <xf numFmtId="0" fontId="0" fillId="0" borderId="1" xfId="0" applyBorder="1" applyAlignment="1" applyProtection="1">
      <alignment horizontal="center"/>
      <protection hidden="1"/>
    </xf>
    <xf numFmtId="0" fontId="0" fillId="0" borderId="1" xfId="0" applyBorder="1" applyAlignment="1" applyProtection="1">
      <alignment horizontal="center" vertical="center"/>
      <protection hidden="1"/>
    </xf>
    <xf numFmtId="0" fontId="0" fillId="10" borderId="0" xfId="0" applyFill="1" applyAlignment="1">
      <alignment horizontal="center" wrapText="1"/>
    </xf>
    <xf numFmtId="0" fontId="20" fillId="8" borderId="5" xfId="0" applyFont="1" applyFill="1" applyBorder="1" applyProtection="1">
      <protection hidden="1"/>
    </xf>
    <xf numFmtId="0" fontId="20" fillId="8" borderId="14" xfId="0" applyFont="1" applyFill="1" applyBorder="1" applyProtection="1">
      <protection hidden="1"/>
    </xf>
    <xf numFmtId="0" fontId="20" fillId="8" borderId="15" xfId="0" applyFont="1" applyFill="1" applyBorder="1" applyProtection="1">
      <protection hidden="1"/>
    </xf>
    <xf numFmtId="0" fontId="57" fillId="4" borderId="33" xfId="0" applyFont="1" applyFill="1" applyBorder="1" applyAlignment="1" applyProtection="1">
      <alignment horizontal="center" vertical="center" wrapText="1"/>
      <protection hidden="1"/>
    </xf>
    <xf numFmtId="0" fontId="51" fillId="0" borderId="1" xfId="0" applyFont="1" applyBorder="1" applyAlignment="1" applyProtection="1">
      <alignment horizontal="center" vertical="center"/>
      <protection hidden="1"/>
    </xf>
    <xf numFmtId="0" fontId="38" fillId="10" borderId="1" xfId="0" applyFont="1" applyFill="1" applyBorder="1" applyAlignment="1" applyProtection="1">
      <alignment horizontal="center" vertical="center"/>
      <protection locked="0"/>
    </xf>
    <xf numFmtId="170" fontId="38" fillId="10" borderId="1" xfId="0" applyNumberFormat="1" applyFont="1" applyFill="1" applyBorder="1" applyAlignment="1" applyProtection="1">
      <alignment horizontal="center" vertical="center"/>
      <protection locked="0"/>
    </xf>
    <xf numFmtId="0" fontId="38" fillId="0" borderId="1" xfId="0" applyFont="1" applyBorder="1" applyAlignment="1" applyProtection="1">
      <alignment horizontal="center" vertical="center"/>
      <protection hidden="1"/>
    </xf>
    <xf numFmtId="0" fontId="51" fillId="0" borderId="0" xfId="0" applyFont="1" applyFill="1" applyAlignment="1" applyProtection="1">
      <alignment vertical="center"/>
      <protection hidden="1"/>
    </xf>
    <xf numFmtId="0" fontId="51" fillId="8" borderId="1" xfId="0" applyFont="1" applyFill="1" applyBorder="1" applyAlignment="1" applyProtection="1">
      <alignment vertical="center"/>
      <protection hidden="1"/>
    </xf>
    <xf numFmtId="0" fontId="51" fillId="9" borderId="1" xfId="0" applyFont="1" applyFill="1" applyBorder="1" applyAlignment="1" applyProtection="1">
      <alignment vertical="center"/>
      <protection hidden="1"/>
    </xf>
    <xf numFmtId="0" fontId="38" fillId="0" borderId="0" xfId="0" applyFont="1" applyAlignment="1" applyProtection="1">
      <alignment vertical="center"/>
      <protection hidden="1"/>
    </xf>
    <xf numFmtId="14" fontId="38" fillId="0" borderId="0" xfId="0" applyNumberFormat="1" applyFont="1" applyAlignment="1" applyProtection="1">
      <alignment vertical="center"/>
      <protection hidden="1"/>
    </xf>
    <xf numFmtId="0" fontId="38" fillId="0" borderId="0" xfId="0" applyFont="1" applyAlignment="1" applyProtection="1">
      <alignment horizontal="center" vertical="center"/>
      <protection hidden="1"/>
    </xf>
    <xf numFmtId="1" fontId="38" fillId="0" borderId="0" xfId="0" applyNumberFormat="1" applyFont="1" applyAlignment="1" applyProtection="1">
      <alignment vertical="center"/>
      <protection hidden="1"/>
    </xf>
    <xf numFmtId="0" fontId="38" fillId="10" borderId="1" xfId="0" applyFont="1" applyFill="1" applyBorder="1" applyAlignment="1" applyProtection="1">
      <alignment horizontal="left" vertical="center"/>
      <protection locked="0"/>
    </xf>
    <xf numFmtId="0" fontId="51" fillId="31" borderId="2" xfId="0" applyFont="1" applyFill="1" applyBorder="1" applyAlignment="1" applyProtection="1">
      <alignment horizontal="center" vertical="center"/>
      <protection hidden="1"/>
    </xf>
    <xf numFmtId="0" fontId="57" fillId="4" borderId="25" xfId="0" applyFont="1" applyFill="1" applyBorder="1" applyAlignment="1" applyProtection="1">
      <alignment horizontal="center" vertical="center" wrapText="1"/>
      <protection hidden="1"/>
    </xf>
    <xf numFmtId="0" fontId="33" fillId="0" borderId="0" xfId="0" applyFont="1" applyAlignment="1" applyProtection="1">
      <alignment horizontal="center" vertical="center" wrapText="1"/>
      <protection hidden="1"/>
    </xf>
    <xf numFmtId="0" fontId="38" fillId="27" borderId="0" xfId="0" applyFont="1" applyFill="1" applyAlignment="1" applyProtection="1">
      <alignment horizontal="left"/>
      <protection hidden="1"/>
    </xf>
    <xf numFmtId="0" fontId="52" fillId="10" borderId="0" xfId="0" applyFont="1" applyFill="1"/>
    <xf numFmtId="0" fontId="29" fillId="10" borderId="3" xfId="0" applyNumberFormat="1" applyFont="1" applyFill="1" applyBorder="1" applyAlignment="1" applyProtection="1">
      <alignment horizontal="center" vertical="center" wrapText="1"/>
      <protection hidden="1"/>
    </xf>
    <xf numFmtId="0" fontId="29" fillId="10" borderId="18" xfId="0" applyNumberFormat="1" applyFont="1" applyFill="1" applyBorder="1" applyAlignment="1" applyProtection="1">
      <alignment horizontal="center" vertical="center" wrapText="1"/>
      <protection hidden="1"/>
    </xf>
    <xf numFmtId="166" fontId="38" fillId="10" borderId="60" xfId="0" applyNumberFormat="1" applyFont="1" applyFill="1" applyBorder="1" applyAlignment="1" applyProtection="1">
      <alignment horizontal="center" vertical="center"/>
      <protection locked="0"/>
    </xf>
    <xf numFmtId="0" fontId="38" fillId="0" borderId="15" xfId="0" applyFont="1" applyBorder="1" applyAlignment="1" applyProtection="1">
      <alignment horizontal="center" vertical="center"/>
      <protection hidden="1"/>
    </xf>
    <xf numFmtId="0" fontId="51" fillId="31" borderId="61" xfId="0" applyFont="1" applyFill="1" applyBorder="1" applyAlignment="1" applyProtection="1">
      <alignment horizontal="center" vertical="center"/>
      <protection hidden="1"/>
    </xf>
    <xf numFmtId="0" fontId="0" fillId="27" borderId="0" xfId="0" applyFill="1"/>
    <xf numFmtId="0" fontId="38" fillId="10" borderId="0" xfId="0" applyFont="1" applyFill="1" applyBorder="1" applyAlignment="1" applyProtection="1">
      <alignment vertical="top" wrapText="1"/>
      <protection hidden="1"/>
    </xf>
    <xf numFmtId="0" fontId="38" fillId="10" borderId="0" xfId="0" applyFont="1" applyFill="1" applyProtection="1">
      <protection hidden="1"/>
    </xf>
    <xf numFmtId="0" fontId="38" fillId="10" borderId="0" xfId="0" applyFont="1" applyFill="1" applyBorder="1" applyAlignment="1" applyProtection="1">
      <alignment horizontal="left" vertical="top" wrapText="1"/>
      <protection hidden="1"/>
    </xf>
    <xf numFmtId="1" fontId="29" fillId="31" borderId="15" xfId="0" applyNumberFormat="1" applyFont="1" applyFill="1" applyBorder="1" applyAlignment="1" applyProtection="1">
      <alignment horizontal="center" vertical="center"/>
      <protection hidden="1"/>
    </xf>
    <xf numFmtId="15" fontId="42" fillId="0" borderId="16" xfId="3" applyNumberFormat="1" applyFont="1" applyBorder="1" applyAlignment="1" applyProtection="1">
      <alignment horizontal="right"/>
      <protection hidden="1"/>
    </xf>
    <xf numFmtId="0" fontId="31" fillId="0" borderId="0" xfId="3" applyFont="1" applyAlignment="1">
      <alignment horizontal="right"/>
    </xf>
    <xf numFmtId="9" fontId="64" fillId="0" borderId="0" xfId="3" applyNumberFormat="1" applyFont="1" applyBorder="1" applyAlignment="1" applyProtection="1">
      <protection locked="0"/>
    </xf>
    <xf numFmtId="0" fontId="64" fillId="0" borderId="0" xfId="3" applyFont="1" applyBorder="1" applyAlignment="1" applyProtection="1">
      <protection locked="0"/>
    </xf>
    <xf numFmtId="0" fontId="63" fillId="0" borderId="0" xfId="3" applyFont="1"/>
    <xf numFmtId="1" fontId="65" fillId="4" borderId="35" xfId="2" applyNumberFormat="1" applyFont="1" applyFill="1" applyBorder="1" applyAlignment="1" applyProtection="1">
      <alignment horizontal="center"/>
      <protection hidden="1"/>
    </xf>
    <xf numFmtId="0" fontId="31" fillId="0" borderId="14" xfId="3" applyNumberFormat="1" applyFont="1" applyBorder="1" applyAlignment="1" applyProtection="1">
      <alignment horizontal="left"/>
      <protection hidden="1"/>
    </xf>
    <xf numFmtId="0" fontId="10" fillId="4" borderId="33" xfId="0" applyFont="1" applyFill="1" applyBorder="1" applyAlignment="1" applyProtection="1">
      <alignment horizontal="center" vertical="center" wrapText="1"/>
      <protection hidden="1"/>
    </xf>
    <xf numFmtId="0" fontId="10" fillId="4" borderId="25" xfId="0" applyFont="1" applyFill="1" applyBorder="1" applyAlignment="1" applyProtection="1">
      <alignment horizontal="center" vertical="center" wrapText="1"/>
      <protection hidden="1"/>
    </xf>
    <xf numFmtId="0" fontId="38" fillId="21" borderId="0" xfId="0" applyFont="1" applyFill="1" applyAlignment="1" applyProtection="1">
      <alignment vertical="center"/>
      <protection hidden="1"/>
    </xf>
    <xf numFmtId="0" fontId="10" fillId="4" borderId="29" xfId="0" applyFont="1" applyFill="1" applyBorder="1" applyAlignment="1" applyProtection="1">
      <alignment horizontal="center" vertical="center" wrapText="1"/>
      <protection hidden="1"/>
    </xf>
    <xf numFmtId="0" fontId="27" fillId="4" borderId="25" xfId="0" applyFont="1" applyFill="1" applyBorder="1" applyAlignment="1" applyProtection="1">
      <alignment horizontal="center" vertical="center" wrapText="1"/>
      <protection hidden="1"/>
    </xf>
    <xf numFmtId="0" fontId="7" fillId="6" borderId="1" xfId="0" applyFont="1" applyFill="1" applyBorder="1" applyAlignment="1" applyProtection="1">
      <alignment horizontal="center"/>
      <protection hidden="1"/>
    </xf>
    <xf numFmtId="0" fontId="7" fillId="5" borderId="1" xfId="0" applyFont="1" applyFill="1" applyBorder="1" applyAlignment="1" applyProtection="1">
      <alignment horizontal="center"/>
      <protection hidden="1"/>
    </xf>
    <xf numFmtId="0" fontId="14" fillId="0" borderId="7" xfId="3" applyFont="1" applyBorder="1" applyAlignment="1" applyProtection="1">
      <alignment horizontal="center"/>
      <protection hidden="1"/>
    </xf>
    <xf numFmtId="0" fontId="14" fillId="0" borderId="6" xfId="3" applyFont="1" applyBorder="1" applyAlignment="1" applyProtection="1">
      <alignment horizontal="center"/>
      <protection hidden="1"/>
    </xf>
    <xf numFmtId="0" fontId="14" fillId="0" borderId="17" xfId="3" applyFont="1" applyBorder="1" applyAlignment="1" applyProtection="1">
      <alignment horizontal="center"/>
      <protection hidden="1"/>
    </xf>
    <xf numFmtId="0" fontId="14" fillId="0" borderId="21" xfId="3" applyFont="1" applyBorder="1" applyAlignment="1" applyProtection="1">
      <alignment horizontal="center"/>
      <protection hidden="1"/>
    </xf>
    <xf numFmtId="0" fontId="15" fillId="0" borderId="3" xfId="3" applyFont="1" applyFill="1" applyBorder="1" applyAlignment="1" applyProtection="1">
      <alignment horizontal="center"/>
      <protection hidden="1"/>
    </xf>
    <xf numFmtId="0" fontId="15" fillId="0" borderId="12" xfId="3" applyFont="1" applyFill="1" applyBorder="1" applyAlignment="1" applyProtection="1">
      <alignment horizontal="center"/>
      <protection hidden="1"/>
    </xf>
    <xf numFmtId="0" fontId="15" fillId="0" borderId="2" xfId="3" applyFont="1" applyFill="1" applyBorder="1" applyAlignment="1" applyProtection="1">
      <alignment horizontal="center"/>
      <protection hidden="1"/>
    </xf>
    <xf numFmtId="0" fontId="15" fillId="0" borderId="3" xfId="3" applyFont="1" applyBorder="1" applyAlignment="1" applyProtection="1">
      <alignment horizontal="center"/>
      <protection hidden="1"/>
    </xf>
    <xf numFmtId="0" fontId="15" fillId="0" borderId="14" xfId="3" applyFont="1" applyBorder="1" applyAlignment="1" applyProtection="1">
      <protection hidden="1"/>
    </xf>
    <xf numFmtId="0" fontId="15" fillId="0" borderId="15" xfId="3" applyFont="1" applyBorder="1" applyAlignment="1" applyProtection="1">
      <protection hidden="1"/>
    </xf>
    <xf numFmtId="0" fontId="15" fillId="0" borderId="12" xfId="3" applyFont="1" applyBorder="1" applyAlignment="1" applyProtection="1">
      <alignment horizontal="center"/>
      <protection hidden="1"/>
    </xf>
    <xf numFmtId="0" fontId="15" fillId="0" borderId="5" xfId="3" applyFont="1" applyFill="1" applyBorder="1" applyAlignment="1" applyProtection="1">
      <alignment horizontal="center"/>
      <protection hidden="1"/>
    </xf>
    <xf numFmtId="0" fontId="40" fillId="0" borderId="1" xfId="3" applyFont="1" applyFill="1" applyBorder="1" applyAlignment="1" applyProtection="1">
      <alignment horizontal="center"/>
      <protection hidden="1"/>
    </xf>
    <xf numFmtId="0" fontId="15" fillId="0" borderId="2" xfId="3" quotePrefix="1" applyFont="1" applyBorder="1" applyAlignment="1" applyProtection="1">
      <alignment horizontal="center"/>
      <protection hidden="1"/>
    </xf>
    <xf numFmtId="0" fontId="15" fillId="0" borderId="1" xfId="3" quotePrefix="1" applyFont="1" applyFill="1" applyBorder="1" applyAlignment="1" applyProtection="1">
      <alignment horizontal="center"/>
      <protection hidden="1"/>
    </xf>
    <xf numFmtId="0" fontId="15" fillId="0" borderId="15" xfId="3" quotePrefix="1" applyFont="1" applyFill="1" applyBorder="1" applyAlignment="1" applyProtection="1">
      <alignment horizontal="center"/>
      <protection hidden="1"/>
    </xf>
    <xf numFmtId="0" fontId="15" fillId="0" borderId="2" xfId="3" quotePrefix="1" applyFont="1" applyFill="1" applyBorder="1" applyAlignment="1" applyProtection="1">
      <alignment horizontal="center"/>
      <protection hidden="1"/>
    </xf>
    <xf numFmtId="0" fontId="15" fillId="0" borderId="6" xfId="3" quotePrefix="1" applyFont="1" applyBorder="1" applyAlignment="1" applyProtection="1">
      <alignment horizontal="center"/>
      <protection hidden="1"/>
    </xf>
    <xf numFmtId="0" fontId="15" fillId="0" borderId="1" xfId="3" quotePrefix="1" applyFont="1" applyBorder="1" applyAlignment="1" applyProtection="1">
      <alignment horizontal="center"/>
      <protection hidden="1"/>
    </xf>
    <xf numFmtId="0" fontId="15" fillId="0" borderId="7" xfId="3" quotePrefix="1" applyFont="1" applyFill="1" applyBorder="1" applyAlignment="1" applyProtection="1">
      <alignment horizontal="center"/>
      <protection hidden="1"/>
    </xf>
    <xf numFmtId="0" fontId="17" fillId="0" borderId="0" xfId="3" applyFont="1" applyBorder="1" applyProtection="1">
      <protection hidden="1"/>
    </xf>
    <xf numFmtId="0" fontId="15" fillId="0" borderId="0" xfId="3" applyFont="1" applyBorder="1" applyProtection="1">
      <protection hidden="1"/>
    </xf>
    <xf numFmtId="0" fontId="8" fillId="0" borderId="0" xfId="0" applyFont="1" applyBorder="1" applyAlignment="1" applyProtection="1">
      <alignment vertical="center" wrapText="1"/>
      <protection hidden="1"/>
    </xf>
    <xf numFmtId="0" fontId="0" fillId="0" borderId="0" xfId="0" applyAlignment="1" applyProtection="1">
      <alignment vertical="center" wrapText="1"/>
      <protection hidden="1"/>
    </xf>
    <xf numFmtId="0" fontId="0" fillId="0" borderId="5" xfId="0" applyBorder="1" applyAlignment="1" applyProtection="1">
      <alignment horizontal="center"/>
      <protection hidden="1"/>
    </xf>
    <xf numFmtId="0" fontId="7" fillId="4" borderId="34" xfId="0" applyFont="1" applyFill="1" applyBorder="1" applyAlignment="1" applyProtection="1">
      <alignment horizontal="center"/>
      <protection hidden="1"/>
    </xf>
    <xf numFmtId="0" fontId="7" fillId="4" borderId="36" xfId="0" applyFont="1" applyFill="1" applyBorder="1" applyAlignment="1" applyProtection="1">
      <alignment horizontal="center"/>
      <protection hidden="1"/>
    </xf>
    <xf numFmtId="0" fontId="7" fillId="4" borderId="30" xfId="0" applyFont="1" applyFill="1" applyBorder="1" applyAlignment="1" applyProtection="1">
      <alignment horizontal="center"/>
      <protection hidden="1"/>
    </xf>
    <xf numFmtId="0" fontId="7" fillId="4" borderId="42" xfId="0" applyFont="1" applyFill="1" applyBorder="1" applyAlignment="1" applyProtection="1">
      <alignment horizontal="center"/>
      <protection hidden="1"/>
    </xf>
    <xf numFmtId="0" fontId="0" fillId="0" borderId="11" xfId="0" applyFill="1" applyBorder="1" applyProtection="1">
      <protection hidden="1"/>
    </xf>
    <xf numFmtId="0" fontId="0" fillId="0" borderId="0" xfId="0" applyFill="1" applyProtection="1">
      <protection hidden="1"/>
    </xf>
    <xf numFmtId="0" fontId="7" fillId="7" borderId="11" xfId="0" applyFont="1" applyFill="1" applyBorder="1" applyProtection="1">
      <protection hidden="1"/>
    </xf>
    <xf numFmtId="0" fontId="0" fillId="7" borderId="0" xfId="0" applyFill="1" applyProtection="1">
      <protection hidden="1"/>
    </xf>
    <xf numFmtId="0" fontId="7" fillId="4" borderId="24" xfId="0" applyFont="1" applyFill="1" applyBorder="1" applyProtection="1">
      <protection hidden="1"/>
    </xf>
    <xf numFmtId="15" fontId="42" fillId="0" borderId="0" xfId="3" applyNumberFormat="1" applyFont="1" applyBorder="1" applyAlignment="1" applyProtection="1">
      <alignment horizontal="right"/>
    </xf>
    <xf numFmtId="0" fontId="14" fillId="0" borderId="0" xfId="3" applyFont="1" applyBorder="1" applyAlignment="1" applyProtection="1">
      <alignment horizontal="right"/>
      <protection hidden="1"/>
    </xf>
    <xf numFmtId="0" fontId="30" fillId="0" borderId="0" xfId="3" applyFont="1" applyProtection="1">
      <protection hidden="1"/>
    </xf>
    <xf numFmtId="0" fontId="14" fillId="0" borderId="0" xfId="3" quotePrefix="1" applyFont="1" applyBorder="1" applyProtection="1">
      <protection hidden="1"/>
    </xf>
    <xf numFmtId="0" fontId="14" fillId="0" borderId="0" xfId="3" applyFont="1" applyAlignment="1" applyProtection="1">
      <alignment horizontal="right"/>
      <protection hidden="1"/>
    </xf>
    <xf numFmtId="0" fontId="14" fillId="0" borderId="0" xfId="3" applyFont="1" applyBorder="1" applyAlignment="1" applyProtection="1">
      <alignment horizontal="left"/>
      <protection hidden="1"/>
    </xf>
    <xf numFmtId="0" fontId="0" fillId="27" borderId="0" xfId="0" applyFont="1" applyFill="1" applyAlignment="1" applyProtection="1">
      <alignment vertical="top" wrapText="1"/>
      <protection hidden="1"/>
    </xf>
    <xf numFmtId="0" fontId="29" fillId="26" borderId="7" xfId="0" applyFont="1" applyFill="1" applyBorder="1" applyAlignment="1">
      <alignment horizontal="left" vertical="top" wrapText="1"/>
    </xf>
    <xf numFmtId="166" fontId="51" fillId="0" borderId="1" xfId="0" applyNumberFormat="1" applyFont="1" applyBorder="1" applyAlignment="1" applyProtection="1">
      <alignment horizontal="center" vertical="center"/>
      <protection locked="0"/>
    </xf>
    <xf numFmtId="166" fontId="51" fillId="0" borderId="2" xfId="0" applyNumberFormat="1" applyFont="1" applyBorder="1" applyAlignment="1" applyProtection="1">
      <alignment horizontal="center" vertical="center"/>
      <protection locked="0"/>
    </xf>
    <xf numFmtId="0" fontId="38" fillId="27" borderId="0" xfId="0" applyFont="1" applyFill="1" applyAlignment="1" applyProtection="1">
      <alignment wrapText="1"/>
      <protection hidden="1"/>
    </xf>
    <xf numFmtId="0" fontId="67" fillId="28" borderId="36" xfId="0" applyFont="1" applyFill="1" applyBorder="1" applyAlignment="1" applyProtection="1">
      <alignment horizontal="center" vertical="center" wrapText="1"/>
      <protection hidden="1"/>
    </xf>
    <xf numFmtId="0" fontId="67" fillId="28" borderId="34" xfId="0" applyFont="1" applyFill="1" applyBorder="1" applyAlignment="1" applyProtection="1">
      <alignment horizontal="center" vertical="center"/>
      <protection hidden="1"/>
    </xf>
    <xf numFmtId="166" fontId="0" fillId="0" borderId="1" xfId="0" applyNumberFormat="1" applyBorder="1" applyAlignment="1" applyProtection="1">
      <alignment horizontal="center" vertical="center"/>
      <protection hidden="1"/>
    </xf>
    <xf numFmtId="166" fontId="0" fillId="10" borderId="1" xfId="0" applyNumberFormat="1" applyFont="1" applyFill="1" applyBorder="1" applyAlignment="1" applyProtection="1">
      <alignment horizontal="center" vertical="center"/>
      <protection hidden="1"/>
    </xf>
    <xf numFmtId="1" fontId="50" fillId="31" borderId="22" xfId="0" applyNumberFormat="1" applyFont="1" applyFill="1" applyBorder="1" applyAlignment="1" applyProtection="1">
      <alignment horizontal="center" vertical="center" wrapText="1"/>
      <protection hidden="1"/>
    </xf>
    <xf numFmtId="0" fontId="12" fillId="21" borderId="12" xfId="0" applyFont="1" applyFill="1" applyBorder="1" applyAlignment="1" applyProtection="1">
      <alignment horizontal="center" vertical="center" wrapText="1"/>
      <protection hidden="1"/>
    </xf>
    <xf numFmtId="0" fontId="38" fillId="17" borderId="16" xfId="0" applyFont="1" applyFill="1" applyBorder="1" applyAlignment="1" applyProtection="1">
      <alignment horizontal="center"/>
      <protection hidden="1"/>
    </xf>
    <xf numFmtId="166" fontId="38" fillId="10" borderId="1" xfId="0" applyNumberFormat="1" applyFont="1" applyFill="1" applyBorder="1" applyAlignment="1" applyProtection="1">
      <alignment horizontal="center" vertical="center"/>
      <protection locked="0"/>
    </xf>
    <xf numFmtId="0" fontId="58" fillId="28" borderId="34" xfId="0" applyFont="1" applyFill="1" applyBorder="1" applyAlignment="1" applyProtection="1">
      <alignment horizontal="center" vertical="center"/>
      <protection hidden="1"/>
    </xf>
    <xf numFmtId="0" fontId="59" fillId="28" borderId="35" xfId="0" applyNumberFormat="1" applyFont="1" applyFill="1" applyBorder="1" applyAlignment="1" applyProtection="1">
      <alignment horizontal="center" vertical="center" wrapText="1"/>
      <protection hidden="1"/>
    </xf>
    <xf numFmtId="166" fontId="58" fillId="28" borderId="34" xfId="0" applyNumberFormat="1" applyFont="1" applyFill="1" applyBorder="1" applyAlignment="1" applyProtection="1">
      <alignment horizontal="center" vertical="center" wrapText="1"/>
      <protection hidden="1"/>
    </xf>
    <xf numFmtId="1" fontId="0" fillId="0" borderId="0" xfId="0" applyNumberFormat="1"/>
    <xf numFmtId="0" fontId="0" fillId="27" borderId="1" xfId="0" applyFill="1" applyBorder="1"/>
    <xf numFmtId="0" fontId="0" fillId="33" borderId="0" xfId="0" applyFill="1" applyProtection="1">
      <protection hidden="1"/>
    </xf>
    <xf numFmtId="0" fontId="0" fillId="0" borderId="0" xfId="0" applyAlignment="1">
      <alignment horizontal="right"/>
    </xf>
    <xf numFmtId="0" fontId="72" fillId="0" borderId="1" xfId="0" applyFont="1" applyBorder="1" applyAlignment="1" applyProtection="1">
      <alignment horizontal="left" vertical="center"/>
      <protection locked="0"/>
    </xf>
    <xf numFmtId="0" fontId="9" fillId="0" borderId="1" xfId="0" applyFont="1" applyBorder="1" applyAlignment="1" applyProtection="1">
      <alignment horizontal="left" vertical="center"/>
      <protection hidden="1"/>
    </xf>
    <xf numFmtId="0" fontId="72" fillId="21" borderId="12" xfId="0" applyFont="1" applyFill="1" applyBorder="1" applyAlignment="1" applyProtection="1">
      <alignment horizontal="center" vertical="center"/>
      <protection locked="0"/>
    </xf>
    <xf numFmtId="0" fontId="72" fillId="21" borderId="12" xfId="0" applyNumberFormat="1" applyFont="1" applyFill="1" applyBorder="1" applyAlignment="1" applyProtection="1">
      <alignment horizontal="center" vertical="center" wrapText="1"/>
      <protection hidden="1"/>
    </xf>
    <xf numFmtId="0" fontId="0" fillId="0" borderId="1" xfId="0" applyFill="1" applyBorder="1"/>
    <xf numFmtId="0" fontId="74" fillId="21" borderId="12" xfId="0" applyFont="1" applyFill="1" applyBorder="1" applyAlignment="1" applyProtection="1">
      <alignment horizontal="center" vertical="center" wrapText="1"/>
      <protection hidden="1"/>
    </xf>
    <xf numFmtId="0" fontId="38" fillId="10" borderId="1" xfId="0" applyFont="1" applyFill="1" applyBorder="1" applyAlignment="1" applyProtection="1">
      <alignment horizontal="center" vertical="center" wrapText="1"/>
      <protection hidden="1"/>
    </xf>
    <xf numFmtId="0" fontId="9" fillId="10" borderId="0" xfId="0" applyFont="1" applyFill="1"/>
    <xf numFmtId="0" fontId="38" fillId="10" borderId="0" xfId="0" applyFont="1" applyFill="1" applyAlignment="1">
      <alignment vertical="top" wrapText="1"/>
    </xf>
    <xf numFmtId="0" fontId="2" fillId="0" borderId="1" xfId="0" applyFont="1" applyBorder="1" applyAlignment="1">
      <alignment horizontal="center" vertical="center" wrapText="1"/>
    </xf>
    <xf numFmtId="0" fontId="10" fillId="34" borderId="1" xfId="0" applyFont="1" applyFill="1" applyBorder="1" applyAlignment="1" applyProtection="1">
      <alignment horizontal="center" vertical="center" wrapText="1"/>
      <protection hidden="1"/>
    </xf>
    <xf numFmtId="0" fontId="2" fillId="35" borderId="1" xfId="0" applyFont="1" applyFill="1" applyBorder="1" applyAlignment="1" applyProtection="1">
      <alignment horizontal="center" vertical="center" wrapText="1"/>
      <protection hidden="1"/>
    </xf>
    <xf numFmtId="167" fontId="7" fillId="4" borderId="56" xfId="0" applyNumberFormat="1" applyFont="1" applyFill="1" applyBorder="1" applyProtection="1">
      <protection hidden="1"/>
    </xf>
    <xf numFmtId="167" fontId="7" fillId="4" borderId="31" xfId="2" applyNumberFormat="1" applyFont="1" applyFill="1" applyBorder="1" applyAlignment="1" applyProtection="1">
      <alignment horizontal="center"/>
      <protection hidden="1"/>
    </xf>
    <xf numFmtId="0" fontId="0" fillId="27" borderId="5" xfId="0" applyFill="1" applyBorder="1" applyAlignment="1"/>
    <xf numFmtId="0" fontId="0" fillId="0" borderId="15" xfId="0" applyBorder="1" applyAlignment="1"/>
    <xf numFmtId="0" fontId="33" fillId="25" borderId="0" xfId="0" applyFont="1" applyFill="1" applyAlignment="1">
      <alignment horizontal="center"/>
    </xf>
    <xf numFmtId="0" fontId="33" fillId="0" borderId="0" xfId="0" applyFont="1" applyAlignment="1">
      <alignment horizontal="center"/>
    </xf>
    <xf numFmtId="2" fontId="0" fillId="0" borderId="0" xfId="0" applyNumberFormat="1"/>
    <xf numFmtId="0" fontId="77" fillId="12" borderId="65" xfId="0" applyFont="1" applyFill="1" applyBorder="1" applyAlignment="1" applyProtection="1">
      <alignment horizontal="left" vertical="center" wrapText="1"/>
      <protection hidden="1"/>
    </xf>
    <xf numFmtId="0" fontId="0" fillId="0" borderId="0" xfId="0" applyAlignment="1" applyProtection="1">
      <alignment horizontal="left"/>
      <protection hidden="1"/>
    </xf>
    <xf numFmtId="0" fontId="0" fillId="10" borderId="0" xfId="0" applyFill="1" applyAlignment="1" applyProtection="1">
      <alignment horizontal="right"/>
      <protection hidden="1"/>
    </xf>
    <xf numFmtId="0" fontId="71" fillId="10" borderId="0" xfId="0" applyFont="1" applyFill="1" applyAlignment="1" applyProtection="1">
      <alignment horizontal="left"/>
      <protection hidden="1"/>
    </xf>
    <xf numFmtId="0" fontId="8" fillId="10" borderId="0" xfId="0" applyFont="1" applyFill="1" applyAlignment="1" applyProtection="1">
      <alignment horizontal="right"/>
      <protection hidden="1"/>
    </xf>
    <xf numFmtId="0" fontId="68" fillId="10" borderId="0" xfId="0" applyFont="1" applyFill="1" applyAlignment="1" applyProtection="1">
      <alignment horizontal="right"/>
      <protection hidden="1"/>
    </xf>
    <xf numFmtId="0" fontId="0" fillId="10" borderId="0" xfId="0" applyFill="1" applyBorder="1" applyAlignment="1" applyProtection="1">
      <alignment horizontal="left"/>
      <protection hidden="1"/>
    </xf>
    <xf numFmtId="0" fontId="69" fillId="10" borderId="3" xfId="0" applyFont="1" applyFill="1" applyBorder="1" applyAlignment="1" applyProtection="1">
      <alignment horizontal="center" wrapText="1"/>
      <protection hidden="1"/>
    </xf>
    <xf numFmtId="0" fontId="0" fillId="0" borderId="1" xfId="0" applyBorder="1" applyAlignment="1" applyProtection="1">
      <alignment horizontal="left" vertical="center"/>
      <protection hidden="1"/>
    </xf>
    <xf numFmtId="0" fontId="0" fillId="10" borderId="0" xfId="0" applyFill="1" applyAlignment="1" applyProtection="1">
      <alignment horizontal="left"/>
      <protection hidden="1"/>
    </xf>
    <xf numFmtId="0" fontId="29" fillId="0" borderId="16" xfId="0" applyFont="1" applyBorder="1" applyAlignment="1" applyProtection="1">
      <alignment horizontal="center"/>
      <protection hidden="1"/>
    </xf>
    <xf numFmtId="0" fontId="76" fillId="10" borderId="0" xfId="0" applyFont="1" applyFill="1" applyAlignment="1" applyProtection="1">
      <alignment horizontal="right"/>
      <protection hidden="1"/>
    </xf>
    <xf numFmtId="0" fontId="70" fillId="10" borderId="0" xfId="0" applyFont="1" applyFill="1" applyBorder="1" applyAlignment="1" applyProtection="1">
      <alignment horizontal="right"/>
      <protection hidden="1"/>
    </xf>
    <xf numFmtId="0" fontId="68" fillId="10" borderId="0" xfId="0" applyFont="1" applyFill="1" applyAlignment="1" applyProtection="1">
      <alignment horizontal="left"/>
      <protection hidden="1"/>
    </xf>
    <xf numFmtId="0" fontId="0" fillId="10" borderId="0" xfId="0" applyFill="1" applyBorder="1" applyAlignment="1" applyProtection="1">
      <alignment horizontal="center"/>
      <protection hidden="1"/>
    </xf>
    <xf numFmtId="0" fontId="0" fillId="0" borderId="1" xfId="0" applyBorder="1" applyProtection="1">
      <protection hidden="1"/>
    </xf>
    <xf numFmtId="0" fontId="9" fillId="0" borderId="0" xfId="0" applyFont="1" applyProtection="1">
      <protection hidden="1"/>
    </xf>
    <xf numFmtId="166" fontId="0" fillId="0" borderId="0" xfId="0" applyNumberFormat="1" applyAlignment="1" applyProtection="1">
      <alignment horizontal="center"/>
      <protection hidden="1"/>
    </xf>
    <xf numFmtId="0" fontId="12" fillId="0" borderId="1" xfId="0" applyFont="1" applyBorder="1" applyAlignment="1" applyProtection="1">
      <alignment vertical="center"/>
      <protection locked="0"/>
    </xf>
    <xf numFmtId="0" fontId="0" fillId="27" borderId="0" xfId="0" applyFill="1" applyAlignment="1"/>
    <xf numFmtId="0" fontId="38" fillId="27" borderId="0" xfId="0" applyFont="1" applyFill="1" applyBorder="1" applyAlignment="1" applyProtection="1">
      <alignment vertical="top" wrapText="1"/>
      <protection hidden="1"/>
    </xf>
    <xf numFmtId="0" fontId="0" fillId="0" borderId="0" xfId="0" applyProtection="1">
      <protection locked="0"/>
    </xf>
    <xf numFmtId="0" fontId="59" fillId="28" borderId="34" xfId="0" applyNumberFormat="1" applyFont="1" applyFill="1" applyBorder="1" applyAlignment="1" applyProtection="1">
      <alignment horizontal="center" vertical="center" wrapText="1"/>
      <protection hidden="1"/>
    </xf>
    <xf numFmtId="0" fontId="59" fillId="28" borderId="66" xfId="0" applyFont="1" applyFill="1" applyBorder="1" applyAlignment="1" applyProtection="1">
      <alignment horizontal="center" vertical="center" wrapText="1"/>
      <protection hidden="1"/>
    </xf>
    <xf numFmtId="0" fontId="14" fillId="0" borderId="23" xfId="3" applyFont="1" applyBorder="1" applyAlignment="1"/>
    <xf numFmtId="0" fontId="82" fillId="0" borderId="0" xfId="3" applyFont="1" applyAlignment="1">
      <alignment horizontal="right"/>
    </xf>
    <xf numFmtId="0" fontId="82" fillId="0" borderId="0" xfId="3" applyFont="1" applyBorder="1" applyAlignment="1">
      <alignment horizontal="right"/>
    </xf>
    <xf numFmtId="0" fontId="14" fillId="0" borderId="0" xfId="3" applyFont="1" applyAlignment="1" applyProtection="1">
      <alignment vertical="top" wrapText="1"/>
      <protection hidden="1"/>
    </xf>
    <xf numFmtId="0" fontId="30" fillId="0" borderId="23" xfId="3" applyFont="1" applyBorder="1" applyAlignment="1"/>
    <xf numFmtId="0" fontId="82" fillId="0" borderId="0" xfId="3" applyFont="1" applyBorder="1" applyAlignment="1" applyProtection="1">
      <alignment horizontal="right"/>
      <protection hidden="1"/>
    </xf>
    <xf numFmtId="0" fontId="82" fillId="0" borderId="0" xfId="3" applyFont="1" applyAlignment="1" applyProtection="1">
      <alignment horizontal="right"/>
      <protection hidden="1"/>
    </xf>
    <xf numFmtId="0" fontId="73" fillId="10" borderId="1" xfId="0" applyFont="1" applyFill="1" applyBorder="1" applyAlignment="1" applyProtection="1">
      <alignment horizontal="center" vertical="center" wrapText="1"/>
      <protection hidden="1"/>
    </xf>
    <xf numFmtId="0" fontId="7" fillId="11" borderId="31" xfId="0" applyFont="1" applyFill="1" applyBorder="1" applyAlignment="1" applyProtection="1">
      <alignment horizontal="center"/>
      <protection hidden="1"/>
    </xf>
    <xf numFmtId="0" fontId="7" fillId="6" borderId="22" xfId="0" applyFont="1" applyFill="1" applyBorder="1" applyAlignment="1">
      <alignment horizontal="center"/>
    </xf>
    <xf numFmtId="0" fontId="7" fillId="6" borderId="3" xfId="0" applyFont="1" applyFill="1" applyBorder="1" applyAlignment="1">
      <alignment horizontal="center"/>
    </xf>
    <xf numFmtId="0" fontId="7" fillId="5" borderId="3" xfId="0" applyFont="1" applyFill="1" applyBorder="1" applyAlignment="1">
      <alignment horizontal="center"/>
    </xf>
    <xf numFmtId="0" fontId="7" fillId="6" borderId="3" xfId="0" applyFont="1" applyFill="1" applyBorder="1" applyAlignment="1" applyProtection="1">
      <alignment horizontal="center"/>
      <protection hidden="1"/>
    </xf>
    <xf numFmtId="0" fontId="33" fillId="0" borderId="1" xfId="0" applyFont="1" applyBorder="1" applyAlignment="1" applyProtection="1">
      <alignment horizontal="center" wrapText="1"/>
      <protection hidden="1"/>
    </xf>
    <xf numFmtId="0" fontId="48" fillId="10" borderId="2" xfId="0" applyFont="1" applyFill="1" applyBorder="1" applyAlignment="1" applyProtection="1">
      <alignment horizontal="center" vertical="center" wrapText="1"/>
      <protection hidden="1"/>
    </xf>
    <xf numFmtId="0" fontId="73" fillId="10" borderId="3" xfId="0" applyFont="1" applyFill="1" applyBorder="1" applyAlignment="1" applyProtection="1">
      <alignment horizontal="center" wrapText="1"/>
      <protection hidden="1"/>
    </xf>
    <xf numFmtId="0" fontId="9" fillId="10" borderId="0" xfId="0" applyFont="1" applyFill="1" applyAlignment="1" applyProtection="1">
      <alignment horizontal="right"/>
      <protection hidden="1"/>
    </xf>
    <xf numFmtId="0" fontId="28" fillId="10" borderId="0" xfId="0" applyFont="1" applyFill="1" applyAlignment="1" applyProtection="1">
      <alignment horizontal="right"/>
      <protection hidden="1"/>
    </xf>
    <xf numFmtId="0" fontId="9" fillId="10" borderId="0" xfId="0" applyFont="1" applyFill="1" applyProtection="1">
      <protection hidden="1"/>
    </xf>
    <xf numFmtId="0" fontId="9" fillId="0" borderId="1" xfId="0" applyFont="1" applyBorder="1" applyAlignment="1" applyProtection="1">
      <alignment horizontal="center" vertical="center"/>
      <protection hidden="1"/>
    </xf>
    <xf numFmtId="0" fontId="80" fillId="21" borderId="0" xfId="0" applyFont="1" applyFill="1" applyAlignment="1" applyProtection="1">
      <alignment vertical="center"/>
      <protection hidden="1"/>
    </xf>
    <xf numFmtId="0" fontId="81" fillId="21" borderId="0" xfId="0" applyFont="1" applyFill="1" applyAlignment="1" applyProtection="1">
      <alignment vertical="center"/>
      <protection hidden="1"/>
    </xf>
    <xf numFmtId="0" fontId="15" fillId="0" borderId="16" xfId="3" applyFont="1" applyBorder="1" applyAlignment="1" applyProtection="1">
      <alignment horizontal="center"/>
      <protection hidden="1"/>
    </xf>
    <xf numFmtId="0" fontId="15" fillId="0" borderId="14" xfId="3" applyFont="1" applyBorder="1" applyAlignment="1" applyProtection="1">
      <alignment horizontal="center"/>
      <protection hidden="1"/>
    </xf>
    <xf numFmtId="0" fontId="9" fillId="13" borderId="67" xfId="0" applyFont="1" applyFill="1" applyBorder="1" applyAlignment="1" applyProtection="1">
      <alignment vertical="center"/>
      <protection hidden="1"/>
    </xf>
    <xf numFmtId="0" fontId="81" fillId="13" borderId="0" xfId="0" applyFont="1" applyFill="1" applyAlignment="1" applyProtection="1">
      <alignment vertical="center"/>
      <protection hidden="1"/>
    </xf>
    <xf numFmtId="0" fontId="29" fillId="13" borderId="0" xfId="0" applyFont="1" applyFill="1" applyAlignment="1">
      <alignment horizontal="right" vertical="center"/>
    </xf>
    <xf numFmtId="0" fontId="85" fillId="12" borderId="65" xfId="0" applyNumberFormat="1" applyFont="1" applyFill="1" applyBorder="1" applyAlignment="1" applyProtection="1">
      <alignment horizontal="right" vertical="center" wrapText="1"/>
      <protection hidden="1"/>
    </xf>
    <xf numFmtId="0" fontId="85" fillId="12" borderId="65" xfId="0" applyFont="1" applyFill="1" applyBorder="1" applyAlignment="1" applyProtection="1">
      <alignment horizontal="right" vertical="center" wrapText="1"/>
      <protection locked="0"/>
    </xf>
    <xf numFmtId="0" fontId="31" fillId="0" borderId="0" xfId="3" applyFont="1"/>
    <xf numFmtId="166" fontId="58" fillId="28" borderId="77" xfId="0" applyNumberFormat="1" applyFont="1" applyFill="1" applyBorder="1" applyAlignment="1" applyProtection="1">
      <alignment horizontal="center" vertical="center" wrapText="1"/>
      <protection hidden="1"/>
    </xf>
    <xf numFmtId="0" fontId="82" fillId="0" borderId="0" xfId="3" applyFont="1"/>
    <xf numFmtId="0" fontId="82" fillId="0" borderId="23" xfId="3" applyFont="1" applyBorder="1" applyAlignment="1"/>
    <xf numFmtId="0" fontId="69" fillId="10" borderId="0" xfId="0" applyFont="1" applyFill="1" applyAlignment="1" applyProtection="1">
      <alignment horizontal="left"/>
      <protection hidden="1"/>
    </xf>
    <xf numFmtId="0" fontId="0" fillId="10" borderId="14" xfId="0" applyFill="1" applyBorder="1" applyAlignment="1" applyProtection="1">
      <alignment horizontal="center"/>
      <protection hidden="1"/>
    </xf>
    <xf numFmtId="0" fontId="0" fillId="10" borderId="16" xfId="0" applyFill="1" applyBorder="1" applyAlignment="1" applyProtection="1">
      <alignment horizontal="center"/>
      <protection hidden="1"/>
    </xf>
    <xf numFmtId="0" fontId="64" fillId="0" borderId="0" xfId="3" applyFont="1" applyProtection="1">
      <protection hidden="1"/>
    </xf>
    <xf numFmtId="0" fontId="8" fillId="15" borderId="1" xfId="0" applyFont="1" applyFill="1" applyBorder="1" applyAlignment="1">
      <alignment horizontal="center"/>
    </xf>
    <xf numFmtId="0" fontId="45" fillId="20" borderId="0" xfId="0" applyFont="1" applyFill="1" applyAlignment="1" applyProtection="1">
      <alignment vertical="top" wrapText="1"/>
      <protection hidden="1"/>
    </xf>
    <xf numFmtId="0" fontId="87" fillId="20" borderId="0" xfId="0" applyFont="1" applyFill="1" applyAlignment="1" applyProtection="1">
      <alignment horizontal="center" vertical="top" wrapText="1"/>
      <protection hidden="1"/>
    </xf>
    <xf numFmtId="0" fontId="87" fillId="20" borderId="0" xfId="0" applyFont="1" applyFill="1" applyAlignment="1" applyProtection="1">
      <alignment vertical="top" wrapText="1"/>
      <protection hidden="1"/>
    </xf>
    <xf numFmtId="0" fontId="46" fillId="20" borderId="0" xfId="0" applyFont="1" applyFill="1" applyBorder="1" applyAlignment="1" applyProtection="1">
      <alignment vertical="center" wrapText="1"/>
      <protection hidden="1"/>
    </xf>
    <xf numFmtId="0" fontId="71" fillId="10" borderId="0" xfId="0" applyFont="1" applyFill="1" applyAlignment="1" applyProtection="1">
      <alignment horizontal="left"/>
      <protection hidden="1"/>
    </xf>
    <xf numFmtId="0" fontId="69" fillId="10" borderId="0" xfId="0" applyFont="1" applyFill="1" applyAlignment="1" applyProtection="1">
      <alignment horizontal="right"/>
      <protection hidden="1"/>
    </xf>
    <xf numFmtId="167" fontId="15" fillId="0" borderId="14" xfId="3" applyNumberFormat="1" applyFont="1" applyBorder="1" applyAlignment="1" applyProtection="1">
      <alignment horizontal="center"/>
      <protection hidden="1"/>
    </xf>
    <xf numFmtId="0" fontId="69" fillId="10" borderId="16" xfId="0" applyFont="1" applyFill="1" applyBorder="1" applyAlignment="1" applyProtection="1">
      <alignment horizontal="center"/>
      <protection hidden="1"/>
    </xf>
    <xf numFmtId="0" fontId="76" fillId="10" borderId="16" xfId="0" applyFont="1" applyFill="1" applyBorder="1" applyAlignment="1" applyProtection="1">
      <alignment horizontal="center"/>
      <protection hidden="1"/>
    </xf>
    <xf numFmtId="0" fontId="76" fillId="10" borderId="14" xfId="0" applyFont="1" applyFill="1" applyBorder="1" applyAlignment="1" applyProtection="1">
      <alignment horizontal="center"/>
      <protection hidden="1"/>
    </xf>
    <xf numFmtId="0" fontId="0" fillId="10" borderId="0" xfId="0" applyFill="1" applyAlignment="1">
      <alignment horizontal="left" vertical="top" wrapText="1"/>
    </xf>
    <xf numFmtId="0" fontId="79" fillId="10" borderId="0" xfId="0" applyFont="1" applyFill="1" applyAlignment="1">
      <alignment horizontal="center" vertical="center"/>
    </xf>
    <xf numFmtId="0" fontId="0" fillId="27" borderId="0" xfId="0" applyFill="1" applyAlignment="1" applyProtection="1">
      <alignment horizontal="left" vertical="top" wrapText="1"/>
      <protection hidden="1"/>
    </xf>
    <xf numFmtId="0" fontId="38" fillId="27" borderId="0" xfId="0" applyFont="1" applyFill="1" applyAlignment="1" applyProtection="1">
      <alignment horizontal="center" vertical="top" wrapText="1"/>
      <protection hidden="1"/>
    </xf>
    <xf numFmtId="0" fontId="38" fillId="27" borderId="0" xfId="0" applyFont="1" applyFill="1" applyBorder="1" applyAlignment="1" applyProtection="1">
      <alignment horizontal="left" vertical="top" wrapText="1"/>
      <protection hidden="1"/>
    </xf>
    <xf numFmtId="0" fontId="0" fillId="10" borderId="0" xfId="0" applyFill="1" applyAlignment="1">
      <alignment wrapText="1"/>
    </xf>
    <xf numFmtId="0" fontId="0" fillId="10" borderId="0" xfId="0" applyFill="1" applyAlignment="1">
      <alignment horizontal="left" wrapText="1"/>
    </xf>
    <xf numFmtId="0" fontId="29" fillId="27" borderId="0" xfId="0" applyFont="1" applyFill="1" applyAlignment="1"/>
    <xf numFmtId="0" fontId="0" fillId="27" borderId="0" xfId="0" applyFill="1" applyAlignment="1">
      <alignment vertical="top" wrapText="1"/>
    </xf>
    <xf numFmtId="0" fontId="9" fillId="0" borderId="0" xfId="0" applyFont="1" applyAlignment="1" applyProtection="1">
      <alignment horizontal="left"/>
      <protection hidden="1"/>
    </xf>
    <xf numFmtId="0" fontId="9" fillId="0" borderId="0" xfId="0" applyFont="1" applyAlignment="1" applyProtection="1">
      <alignment horizontal="center"/>
      <protection hidden="1"/>
    </xf>
    <xf numFmtId="0" fontId="29" fillId="0" borderId="0" xfId="0" applyFont="1" applyBorder="1" applyAlignment="1" applyProtection="1">
      <alignment horizontal="center"/>
      <protection hidden="1"/>
    </xf>
    <xf numFmtId="0" fontId="0" fillId="27" borderId="5" xfId="0" applyFill="1" applyBorder="1"/>
    <xf numFmtId="0" fontId="0" fillId="27" borderId="15" xfId="0" applyFill="1" applyBorder="1"/>
    <xf numFmtId="0" fontId="26" fillId="10" borderId="0" xfId="0" applyFont="1" applyFill="1" applyAlignment="1">
      <alignment horizontal="center"/>
    </xf>
    <xf numFmtId="0" fontId="0" fillId="10" borderId="0" xfId="0" applyFill="1" applyAlignment="1">
      <alignment horizontal="right" vertical="center" wrapText="1"/>
    </xf>
    <xf numFmtId="0" fontId="8" fillId="10" borderId="0" xfId="0" applyFont="1" applyFill="1" applyAlignment="1">
      <alignment horizontal="left" vertical="top" wrapText="1"/>
    </xf>
    <xf numFmtId="0" fontId="0" fillId="10" borderId="0" xfId="0" applyFill="1" applyAlignment="1">
      <alignment horizontal="right"/>
    </xf>
    <xf numFmtId="0" fontId="38" fillId="10" borderId="0" xfId="0" applyFont="1" applyFill="1" applyAlignment="1">
      <alignment wrapText="1"/>
    </xf>
    <xf numFmtId="0" fontId="0" fillId="10" borderId="0" xfId="0" applyFill="1" applyAlignment="1">
      <alignment horizontal="center" vertical="top" wrapText="1"/>
    </xf>
    <xf numFmtId="0" fontId="38" fillId="0" borderId="0" xfId="0" applyFont="1"/>
    <xf numFmtId="0" fontId="33" fillId="0" borderId="2" xfId="0" applyFont="1" applyBorder="1" applyAlignment="1">
      <alignment horizontal="center" wrapText="1"/>
    </xf>
    <xf numFmtId="0" fontId="78" fillId="21" borderId="12" xfId="0" applyFont="1" applyFill="1" applyBorder="1" applyAlignment="1">
      <alignment horizontal="center" vertical="center"/>
    </xf>
    <xf numFmtId="0" fontId="93" fillId="27" borderId="0" xfId="0" applyFont="1" applyFill="1" applyAlignment="1" applyProtection="1">
      <alignment horizontal="right" vertical="top" wrapText="1"/>
      <protection hidden="1"/>
    </xf>
    <xf numFmtId="0" fontId="93" fillId="27" borderId="0" xfId="0" applyFont="1" applyFill="1" applyAlignment="1" applyProtection="1">
      <alignment horizontal="right" vertical="center" wrapText="1"/>
      <protection hidden="1"/>
    </xf>
    <xf numFmtId="0" fontId="48" fillId="10" borderId="12" xfId="0" applyFont="1" applyFill="1" applyBorder="1" applyAlignment="1" applyProtection="1">
      <alignment horizontal="center" vertical="center" wrapText="1"/>
      <protection hidden="1"/>
    </xf>
    <xf numFmtId="0" fontId="34" fillId="10" borderId="12" xfId="0" applyFont="1" applyFill="1" applyBorder="1" applyAlignment="1" applyProtection="1">
      <alignment horizontal="center" vertical="center" wrapText="1"/>
      <protection hidden="1"/>
    </xf>
    <xf numFmtId="0" fontId="34" fillId="10" borderId="12" xfId="0" applyFont="1" applyFill="1" applyBorder="1" applyAlignment="1" applyProtection="1">
      <alignment horizontal="center" vertical="center"/>
      <protection hidden="1"/>
    </xf>
    <xf numFmtId="0" fontId="34" fillId="10" borderId="12" xfId="0" applyNumberFormat="1" applyFont="1" applyFill="1" applyBorder="1" applyAlignment="1" applyProtection="1">
      <alignment horizontal="center" vertical="center" wrapText="1"/>
      <protection hidden="1"/>
    </xf>
    <xf numFmtId="0" fontId="0" fillId="10" borderId="12" xfId="0" applyNumberFormat="1" applyFont="1" applyFill="1" applyBorder="1" applyAlignment="1" applyProtection="1">
      <alignment horizontal="center" vertical="center" wrapText="1"/>
      <protection hidden="1"/>
    </xf>
    <xf numFmtId="0" fontId="0" fillId="10" borderId="17" xfId="0" applyNumberFormat="1" applyFont="1" applyFill="1" applyBorder="1" applyAlignment="1" applyProtection="1">
      <alignment horizontal="center" vertical="center" wrapText="1"/>
      <protection hidden="1"/>
    </xf>
    <xf numFmtId="0" fontId="0" fillId="0" borderId="81" xfId="0" applyBorder="1" applyAlignment="1" applyProtection="1">
      <alignment horizontal="center" vertical="center"/>
      <protection hidden="1"/>
    </xf>
    <xf numFmtId="0" fontId="9" fillId="0" borderId="82" xfId="0" applyFont="1" applyBorder="1" applyAlignment="1" applyProtection="1">
      <alignment horizontal="left" vertical="center"/>
      <protection hidden="1"/>
    </xf>
    <xf numFmtId="0" fontId="0" fillId="0" borderId="82" xfId="0" applyFont="1" applyBorder="1" applyAlignment="1" applyProtection="1">
      <alignment horizontal="left" vertical="center"/>
      <protection hidden="1"/>
    </xf>
    <xf numFmtId="0" fontId="0" fillId="0" borderId="82" xfId="0" applyBorder="1" applyAlignment="1" applyProtection="1">
      <alignment horizontal="center" vertical="center"/>
      <protection hidden="1"/>
    </xf>
    <xf numFmtId="0" fontId="0" fillId="0" borderId="82" xfId="0" applyFont="1" applyBorder="1" applyAlignment="1" applyProtection="1">
      <alignment horizontal="center" vertical="center"/>
      <protection hidden="1"/>
    </xf>
    <xf numFmtId="170" fontId="0" fillId="0" borderId="82" xfId="0" applyNumberFormat="1" applyFont="1" applyBorder="1" applyAlignment="1" applyProtection="1">
      <alignment horizontal="center" vertical="center"/>
      <protection hidden="1"/>
    </xf>
    <xf numFmtId="166" fontId="0" fillId="0" borderId="82" xfId="0" applyNumberFormat="1" applyBorder="1" applyAlignment="1" applyProtection="1">
      <alignment horizontal="center" vertical="center"/>
      <protection hidden="1"/>
    </xf>
    <xf numFmtId="166" fontId="0" fillId="10" borderId="82" xfId="0" applyNumberFormat="1" applyFont="1" applyFill="1" applyBorder="1" applyAlignment="1" applyProtection="1">
      <alignment horizontal="center" vertical="center"/>
      <protection hidden="1"/>
    </xf>
    <xf numFmtId="0" fontId="48" fillId="16" borderId="3" xfId="0" applyFont="1" applyFill="1" applyBorder="1" applyAlignment="1" applyProtection="1">
      <alignment horizontal="center" vertical="center" wrapText="1"/>
      <protection hidden="1"/>
    </xf>
    <xf numFmtId="1" fontId="9" fillId="10" borderId="83" xfId="0" applyNumberFormat="1" applyFont="1" applyFill="1" applyBorder="1" applyAlignment="1" applyProtection="1">
      <alignment horizontal="center" vertical="center"/>
      <protection hidden="1"/>
    </xf>
    <xf numFmtId="170" fontId="95" fillId="10" borderId="3" xfId="0" applyNumberFormat="1" applyFont="1" applyFill="1" applyBorder="1" applyAlignment="1" applyProtection="1">
      <alignment horizontal="center" vertical="center" wrapText="1"/>
      <protection hidden="1"/>
    </xf>
    <xf numFmtId="1" fontId="38" fillId="31" borderId="85" xfId="0" applyNumberFormat="1" applyFont="1" applyFill="1" applyBorder="1" applyAlignment="1" applyProtection="1">
      <alignment horizontal="center" vertical="center"/>
      <protection locked="0" hidden="1"/>
    </xf>
    <xf numFmtId="170" fontId="9" fillId="0" borderId="82" xfId="0" applyNumberFormat="1" applyFont="1" applyBorder="1" applyAlignment="1" applyProtection="1">
      <alignment horizontal="left" vertical="center"/>
      <protection hidden="1"/>
    </xf>
    <xf numFmtId="0" fontId="15" fillId="0" borderId="14" xfId="3" applyFont="1" applyBorder="1" applyAlignment="1" applyProtection="1">
      <alignment horizontal="center"/>
      <protection hidden="1"/>
    </xf>
    <xf numFmtId="0" fontId="15" fillId="0" borderId="16" xfId="3" applyFont="1" applyBorder="1" applyAlignment="1" applyProtection="1">
      <alignment horizontal="center"/>
      <protection hidden="1"/>
    </xf>
    <xf numFmtId="0" fontId="76" fillId="10" borderId="0" xfId="0" applyFont="1" applyFill="1" applyAlignment="1" applyProtection="1">
      <alignment horizontal="right"/>
      <protection hidden="1"/>
    </xf>
    <xf numFmtId="0" fontId="42" fillId="0" borderId="0" xfId="3" applyFont="1" applyBorder="1" applyAlignment="1" applyProtection="1">
      <alignment horizontal="center"/>
      <protection hidden="1"/>
    </xf>
    <xf numFmtId="0" fontId="6" fillId="0" borderId="0" xfId="0" applyFont="1" applyAlignment="1">
      <alignment horizontal="center"/>
    </xf>
    <xf numFmtId="170" fontId="52" fillId="31" borderId="12" xfId="0" applyNumberFormat="1" applyFont="1" applyFill="1" applyBorder="1" applyAlignment="1" applyProtection="1">
      <alignment horizontal="center" vertical="center" wrapText="1"/>
      <protection hidden="1"/>
    </xf>
    <xf numFmtId="170" fontId="0" fillId="0" borderId="0" xfId="0" applyNumberFormat="1"/>
    <xf numFmtId="0" fontId="0" fillId="10" borderId="84" xfId="0" applyFill="1" applyBorder="1" applyAlignment="1" applyProtection="1">
      <alignment horizontal="center" vertical="center"/>
      <protection locked="0" hidden="1"/>
    </xf>
    <xf numFmtId="0" fontId="38" fillId="10" borderId="80" xfId="0" applyFont="1" applyFill="1" applyBorder="1" applyAlignment="1" applyProtection="1">
      <alignment horizontal="left" vertical="center"/>
      <protection locked="0" hidden="1"/>
    </xf>
    <xf numFmtId="0" fontId="38" fillId="10" borderId="80" xfId="0" applyFont="1" applyFill="1" applyBorder="1" applyAlignment="1" applyProtection="1">
      <alignment horizontal="center" vertical="center"/>
      <protection locked="0" hidden="1"/>
    </xf>
    <xf numFmtId="170" fontId="38" fillId="10" borderId="80" xfId="0" applyNumberFormat="1" applyFont="1" applyFill="1" applyBorder="1" applyAlignment="1" applyProtection="1">
      <alignment horizontal="center" vertical="center"/>
      <protection locked="0" hidden="1"/>
    </xf>
    <xf numFmtId="0" fontId="96" fillId="12" borderId="65" xfId="0" applyFont="1" applyFill="1" applyBorder="1" applyAlignment="1" applyProtection="1">
      <alignment horizontal="center" vertical="center" wrapText="1"/>
      <protection locked="0"/>
    </xf>
    <xf numFmtId="0" fontId="97" fillId="12" borderId="65" xfId="0" applyFont="1" applyFill="1" applyBorder="1" applyAlignment="1" applyProtection="1">
      <alignment horizontal="right" vertical="center" wrapText="1"/>
      <protection hidden="1"/>
    </xf>
    <xf numFmtId="0" fontId="53" fillId="12" borderId="65" xfId="0" applyFont="1" applyFill="1" applyBorder="1" applyAlignment="1" applyProtection="1">
      <alignment horizontal="left" vertical="center" wrapText="1"/>
      <protection locked="0"/>
    </xf>
    <xf numFmtId="0" fontId="53" fillId="13" borderId="65" xfId="0" applyFont="1" applyFill="1" applyBorder="1" applyAlignment="1" applyProtection="1">
      <alignment horizontal="left" vertical="center"/>
      <protection locked="0"/>
    </xf>
    <xf numFmtId="0" fontId="29" fillId="13" borderId="14" xfId="0" applyFont="1" applyFill="1" applyBorder="1" applyProtection="1">
      <protection hidden="1"/>
    </xf>
    <xf numFmtId="0" fontId="38" fillId="10" borderId="16" xfId="0" applyFont="1" applyFill="1" applyBorder="1" applyProtection="1">
      <protection hidden="1"/>
    </xf>
    <xf numFmtId="0" fontId="38" fillId="10" borderId="16" xfId="0" applyFont="1" applyFill="1" applyBorder="1" applyAlignment="1" applyProtection="1">
      <protection hidden="1"/>
    </xf>
    <xf numFmtId="0" fontId="38" fillId="10" borderId="14" xfId="0" applyFont="1" applyFill="1" applyBorder="1" applyProtection="1">
      <protection hidden="1"/>
    </xf>
    <xf numFmtId="0" fontId="38" fillId="10" borderId="16" xfId="0" applyFont="1" applyFill="1" applyBorder="1" applyAlignment="1" applyProtection="1">
      <alignment horizontal="center"/>
      <protection hidden="1"/>
    </xf>
    <xf numFmtId="167" fontId="15" fillId="0" borderId="14" xfId="3" applyNumberFormat="1" applyFont="1" applyBorder="1" applyAlignment="1" applyProtection="1">
      <alignment horizontal="center"/>
      <protection locked="0"/>
    </xf>
    <xf numFmtId="167" fontId="15" fillId="0" borderId="16" xfId="3" applyNumberFormat="1" applyFont="1" applyBorder="1" applyAlignment="1" applyProtection="1">
      <alignment horizontal="center"/>
      <protection locked="0"/>
    </xf>
    <xf numFmtId="167" fontId="41" fillId="0" borderId="14" xfId="3" applyNumberFormat="1" applyFont="1" applyBorder="1" applyAlignment="1" applyProtection="1">
      <protection locked="0"/>
    </xf>
    <xf numFmtId="167" fontId="41" fillId="0" borderId="16" xfId="3" applyNumberFormat="1" applyFont="1" applyBorder="1" applyProtection="1">
      <protection locked="0"/>
    </xf>
    <xf numFmtId="0" fontId="34" fillId="0" borderId="0" xfId="0" applyFont="1" applyAlignment="1" applyProtection="1">
      <protection locked="0"/>
    </xf>
    <xf numFmtId="0" fontId="34" fillId="0" borderId="0" xfId="0" applyFont="1" applyAlignment="1" applyProtection="1">
      <alignment wrapText="1"/>
      <protection locked="0"/>
    </xf>
    <xf numFmtId="0" fontId="38" fillId="10" borderId="86" xfId="0" applyFont="1" applyFill="1" applyBorder="1" applyAlignment="1" applyProtection="1">
      <alignment horizontal="left" vertical="center"/>
      <protection locked="0" hidden="1"/>
    </xf>
    <xf numFmtId="0" fontId="38" fillId="10" borderId="86" xfId="0" applyFont="1" applyFill="1" applyBorder="1" applyAlignment="1" applyProtection="1">
      <alignment horizontal="center" vertical="center"/>
      <protection locked="0" hidden="1"/>
    </xf>
    <xf numFmtId="170" fontId="38" fillId="10" borderId="86" xfId="0" applyNumberFormat="1" applyFont="1" applyFill="1" applyBorder="1" applyAlignment="1" applyProtection="1">
      <alignment horizontal="center" vertical="center"/>
      <protection locked="0" hidden="1"/>
    </xf>
    <xf numFmtId="166" fontId="38" fillId="10" borderId="86" xfId="0" applyNumberFormat="1" applyFont="1" applyFill="1" applyBorder="1" applyAlignment="1" applyProtection="1">
      <alignment horizontal="center" vertical="center"/>
      <protection locked="0" hidden="1"/>
    </xf>
    <xf numFmtId="0" fontId="38" fillId="27" borderId="16" xfId="0" applyFont="1" applyFill="1" applyBorder="1" applyAlignment="1" applyProtection="1">
      <alignment vertical="center"/>
      <protection hidden="1"/>
    </xf>
    <xf numFmtId="0" fontId="29" fillId="13" borderId="0" xfId="0" applyFont="1" applyFill="1" applyAlignment="1" applyProtection="1">
      <alignment horizontal="right" vertical="center"/>
      <protection locked="0"/>
    </xf>
    <xf numFmtId="0" fontId="53" fillId="12" borderId="65" xfId="0" applyFont="1" applyFill="1" applyBorder="1" applyAlignment="1" applyProtection="1">
      <alignment horizontal="left" vertical="center"/>
      <protection locked="0"/>
    </xf>
    <xf numFmtId="0" fontId="30" fillId="0" borderId="0" xfId="3" applyFont="1" applyBorder="1" applyAlignment="1" applyProtection="1">
      <protection hidden="1"/>
    </xf>
    <xf numFmtId="0" fontId="0" fillId="0" borderId="1" xfId="0" applyBorder="1" applyAlignment="1">
      <alignment horizontal="center"/>
    </xf>
    <xf numFmtId="0" fontId="0" fillId="0" borderId="1" xfId="0" applyBorder="1" applyAlignment="1" applyProtection="1">
      <alignment horizontal="center"/>
      <protection hidden="1"/>
    </xf>
    <xf numFmtId="0" fontId="0" fillId="37" borderId="1" xfId="0" applyFill="1" applyBorder="1"/>
    <xf numFmtId="0" fontId="0" fillId="38" borderId="1" xfId="0" applyFill="1" applyBorder="1" applyProtection="1">
      <protection hidden="1"/>
    </xf>
    <xf numFmtId="0" fontId="0" fillId="38" borderId="1" xfId="0" applyFill="1" applyBorder="1"/>
    <xf numFmtId="0" fontId="0" fillId="41" borderId="1" xfId="0" applyFill="1" applyBorder="1" applyAlignment="1">
      <alignment horizontal="center"/>
    </xf>
    <xf numFmtId="0" fontId="0" fillId="39" borderId="1" xfId="0" applyFill="1" applyBorder="1" applyAlignment="1">
      <alignment horizontal="center"/>
    </xf>
    <xf numFmtId="0" fontId="0" fillId="10" borderId="1" xfId="0" applyFill="1" applyBorder="1" applyProtection="1">
      <protection hidden="1"/>
    </xf>
    <xf numFmtId="0" fontId="19" fillId="10" borderId="0" xfId="0" applyFont="1" applyFill="1"/>
    <xf numFmtId="0" fontId="89" fillId="10" borderId="0" xfId="0" applyFont="1" applyFill="1" applyAlignment="1">
      <alignment horizontal="center"/>
    </xf>
    <xf numFmtId="0" fontId="79" fillId="10" borderId="0" xfId="0" applyFont="1" applyFill="1" applyAlignment="1">
      <alignment horizontal="center" vertical="center"/>
    </xf>
    <xf numFmtId="0" fontId="24" fillId="10" borderId="0" xfId="0" applyFont="1" applyFill="1" applyAlignment="1">
      <alignment horizontal="center" vertical="center"/>
    </xf>
    <xf numFmtId="0" fontId="25" fillId="10" borderId="0" xfId="0" applyFont="1" applyFill="1" applyAlignment="1">
      <alignment horizontal="center" vertical="center"/>
    </xf>
    <xf numFmtId="0" fontId="8" fillId="10" borderId="0" xfId="0" applyFont="1" applyFill="1"/>
    <xf numFmtId="0" fontId="8" fillId="0" borderId="0" xfId="0" applyFont="1"/>
    <xf numFmtId="0" fontId="19" fillId="10" borderId="0" xfId="0" applyFont="1" applyFill="1" applyAlignment="1">
      <alignment vertical="center"/>
    </xf>
    <xf numFmtId="0" fontId="0" fillId="10" borderId="0" xfId="0" applyFill="1" applyAlignment="1">
      <alignment horizontal="center" vertical="center"/>
    </xf>
    <xf numFmtId="3" fontId="7" fillId="4" borderId="25" xfId="0" applyNumberFormat="1" applyFont="1" applyFill="1" applyBorder="1" applyAlignment="1" applyProtection="1">
      <alignment horizontal="center"/>
      <protection hidden="1"/>
    </xf>
    <xf numFmtId="3" fontId="7" fillId="4" borderId="33" xfId="0" applyNumberFormat="1" applyFont="1" applyFill="1" applyBorder="1" applyAlignment="1" applyProtection="1">
      <alignment horizontal="center"/>
      <protection hidden="1"/>
    </xf>
    <xf numFmtId="3" fontId="7" fillId="4" borderId="31" xfId="0" applyNumberFormat="1" applyFont="1" applyFill="1" applyBorder="1" applyAlignment="1" applyProtection="1">
      <alignment horizontal="center"/>
      <protection hidden="1"/>
    </xf>
    <xf numFmtId="3" fontId="7" fillId="4" borderId="37" xfId="0" applyNumberFormat="1" applyFont="1" applyFill="1" applyBorder="1" applyAlignment="1" applyProtection="1">
      <alignment horizontal="center"/>
      <protection hidden="1"/>
    </xf>
    <xf numFmtId="3" fontId="7" fillId="4" borderId="39" xfId="0" applyNumberFormat="1" applyFont="1" applyFill="1" applyBorder="1" applyAlignment="1" applyProtection="1">
      <alignment horizontal="center"/>
      <protection hidden="1"/>
    </xf>
    <xf numFmtId="3" fontId="7" fillId="4" borderId="38" xfId="0" applyNumberFormat="1" applyFont="1" applyFill="1" applyBorder="1" applyAlignment="1" applyProtection="1">
      <alignment horizontal="center"/>
      <protection hidden="1"/>
    </xf>
    <xf numFmtId="3" fontId="7" fillId="4" borderId="40" xfId="0" applyNumberFormat="1" applyFont="1" applyFill="1" applyBorder="1" applyAlignment="1" applyProtection="1">
      <alignment horizontal="center"/>
      <protection hidden="1"/>
    </xf>
    <xf numFmtId="3" fontId="7" fillId="4" borderId="17" xfId="0" applyNumberFormat="1" applyFont="1" applyFill="1" applyBorder="1" applyAlignment="1" applyProtection="1">
      <alignment horizontal="center"/>
      <protection hidden="1"/>
    </xf>
    <xf numFmtId="3" fontId="0" fillId="10" borderId="1" xfId="0" applyNumberFormat="1" applyFill="1" applyBorder="1" applyAlignment="1" applyProtection="1">
      <alignment horizontal="center"/>
      <protection hidden="1"/>
    </xf>
    <xf numFmtId="3" fontId="0" fillId="10" borderId="5" xfId="0" applyNumberFormat="1" applyFill="1" applyBorder="1" applyAlignment="1" applyProtection="1">
      <alignment horizontal="center"/>
      <protection hidden="1"/>
    </xf>
    <xf numFmtId="3" fontId="19" fillId="4" borderId="38" xfId="0" applyNumberFormat="1" applyFont="1" applyFill="1" applyBorder="1" applyAlignment="1" applyProtection="1">
      <alignment horizontal="center"/>
      <protection hidden="1"/>
    </xf>
    <xf numFmtId="3" fontId="19" fillId="4" borderId="51" xfId="0" applyNumberFormat="1" applyFont="1" applyFill="1" applyBorder="1" applyAlignment="1" applyProtection="1">
      <alignment horizontal="center"/>
      <protection hidden="1"/>
    </xf>
    <xf numFmtId="3" fontId="19" fillId="4" borderId="25" xfId="0" applyNumberFormat="1" applyFont="1" applyFill="1" applyBorder="1" applyAlignment="1" applyProtection="1">
      <alignment horizontal="center"/>
      <protection hidden="1"/>
    </xf>
    <xf numFmtId="3" fontId="19" fillId="4" borderId="49" xfId="0" applyNumberFormat="1" applyFont="1" applyFill="1" applyBorder="1" applyAlignment="1" applyProtection="1">
      <alignment horizontal="center"/>
      <protection hidden="1"/>
    </xf>
    <xf numFmtId="0" fontId="8" fillId="10" borderId="0" xfId="0" applyFont="1" applyFill="1" applyBorder="1" applyAlignment="1" applyProtection="1">
      <protection hidden="1"/>
    </xf>
    <xf numFmtId="0" fontId="0" fillId="10" borderId="0" xfId="0" applyFill="1" applyAlignment="1" applyProtection="1">
      <protection hidden="1"/>
    </xf>
    <xf numFmtId="10" fontId="8" fillId="10" borderId="0" xfId="0" applyNumberFormat="1" applyFont="1" applyFill="1" applyAlignment="1" applyProtection="1">
      <protection hidden="1"/>
    </xf>
    <xf numFmtId="0" fontId="0" fillId="10" borderId="0" xfId="0" applyFill="1" applyAlignment="1" applyProtection="1">
      <alignment horizontal="left"/>
      <protection hidden="1"/>
    </xf>
    <xf numFmtId="10" fontId="0" fillId="10" borderId="0" xfId="2" applyNumberFormat="1" applyFont="1" applyFill="1" applyAlignment="1" applyProtection="1">
      <alignment horizontal="right"/>
      <protection hidden="1"/>
    </xf>
    <xf numFmtId="0" fontId="47" fillId="10" borderId="44" xfId="0" applyFont="1" applyFill="1" applyBorder="1" applyAlignment="1" applyProtection="1">
      <alignment horizontal="center" vertical="center"/>
      <protection hidden="1"/>
    </xf>
    <xf numFmtId="0" fontId="8" fillId="10" borderId="16" xfId="0" applyNumberFormat="1" applyFont="1" applyFill="1" applyBorder="1" applyAlignment="1" applyProtection="1">
      <alignment horizontal="center"/>
      <protection hidden="1"/>
    </xf>
    <xf numFmtId="0" fontId="29" fillId="10" borderId="3" xfId="0" applyFont="1" applyFill="1" applyBorder="1" applyAlignment="1" applyProtection="1">
      <alignment horizontal="center" vertical="center" wrapText="1"/>
      <protection hidden="1"/>
    </xf>
    <xf numFmtId="0" fontId="35" fillId="10" borderId="3" xfId="0" applyFont="1" applyFill="1" applyBorder="1" applyAlignment="1" applyProtection="1">
      <alignment horizontal="center" vertical="center" wrapText="1"/>
      <protection hidden="1"/>
    </xf>
    <xf numFmtId="0" fontId="29" fillId="26" borderId="16" xfId="0" applyFont="1" applyFill="1" applyBorder="1" applyAlignment="1" applyProtection="1">
      <alignment horizontal="left" vertical="top" wrapText="1"/>
      <protection hidden="1"/>
    </xf>
    <xf numFmtId="0" fontId="29" fillId="26" borderId="6" xfId="0" applyFont="1" applyFill="1" applyBorder="1" applyAlignment="1" applyProtection="1">
      <alignment horizontal="center" vertical="top" wrapText="1"/>
      <protection hidden="1"/>
    </xf>
    <xf numFmtId="3" fontId="15" fillId="0" borderId="16" xfId="3" applyNumberFormat="1" applyFont="1" applyBorder="1" applyAlignment="1" applyProtection="1">
      <alignment horizontal="center"/>
      <protection hidden="1"/>
    </xf>
    <xf numFmtId="0" fontId="0" fillId="10" borderId="0" xfId="0" applyFill="1" applyAlignment="1">
      <alignment horizontal="left" vertical="top" wrapText="1"/>
    </xf>
    <xf numFmtId="0" fontId="0" fillId="10" borderId="0" xfId="0" applyFill="1" applyAlignment="1">
      <alignment horizontal="left" wrapText="1"/>
    </xf>
    <xf numFmtId="0" fontId="90" fillId="10" borderId="0" xfId="0" applyFont="1" applyFill="1" applyBorder="1" applyAlignment="1">
      <alignment horizontal="left" vertical="top" wrapText="1"/>
    </xf>
    <xf numFmtId="0" fontId="0" fillId="10" borderId="0" xfId="0" applyFill="1" applyBorder="1" applyAlignment="1">
      <alignment horizontal="left" vertical="top" wrapText="1"/>
    </xf>
    <xf numFmtId="0" fontId="0" fillId="10" borderId="0" xfId="0" applyFill="1" applyAlignment="1">
      <alignment wrapText="1"/>
    </xf>
    <xf numFmtId="0" fontId="0" fillId="0" borderId="0" xfId="0" applyAlignment="1">
      <alignment wrapText="1"/>
    </xf>
    <xf numFmtId="0" fontId="26" fillId="10" borderId="0" xfId="0" applyFont="1" applyFill="1" applyAlignment="1">
      <alignment horizontal="center" wrapText="1"/>
    </xf>
    <xf numFmtId="0" fontId="26" fillId="10" borderId="0" xfId="0" applyFont="1" applyFill="1" applyAlignment="1">
      <alignment horizontal="center" vertical="top"/>
    </xf>
    <xf numFmtId="0" fontId="79" fillId="10" borderId="0" xfId="0" applyFont="1" applyFill="1" applyAlignment="1">
      <alignment horizontal="center" vertical="center"/>
    </xf>
    <xf numFmtId="0" fontId="0" fillId="0" borderId="0" xfId="0" applyAlignment="1">
      <alignment horizontal="center" vertical="center"/>
    </xf>
    <xf numFmtId="0" fontId="47" fillId="0" borderId="0" xfId="0" applyFont="1" applyAlignment="1">
      <alignment horizontal="center" vertical="center"/>
    </xf>
    <xf numFmtId="0" fontId="52" fillId="10" borderId="0" xfId="0" applyFont="1" applyFill="1" applyAlignment="1">
      <alignment horizontal="center" vertical="center"/>
    </xf>
    <xf numFmtId="0" fontId="19" fillId="10" borderId="0" xfId="0" applyFont="1" applyFill="1" applyAlignment="1" applyProtection="1">
      <alignment vertical="center"/>
      <protection locked="0"/>
    </xf>
    <xf numFmtId="0" fontId="0" fillId="0" borderId="0" xfId="0" applyAlignment="1" applyProtection="1">
      <protection locked="0"/>
    </xf>
    <xf numFmtId="169" fontId="29" fillId="10" borderId="0" xfId="0" applyNumberFormat="1" applyFont="1" applyFill="1" applyAlignment="1">
      <alignment horizontal="center"/>
    </xf>
    <xf numFmtId="0" fontId="29" fillId="0" borderId="0" xfId="0" applyFont="1" applyAlignment="1"/>
    <xf numFmtId="0" fontId="0" fillId="0" borderId="0" xfId="0" applyAlignment="1"/>
    <xf numFmtId="0" fontId="38" fillId="10" borderId="0" xfId="0" applyFont="1" applyFill="1" applyAlignment="1">
      <alignment horizontal="left"/>
    </xf>
    <xf numFmtId="0" fontId="38" fillId="10" borderId="0" xfId="0" applyFont="1" applyFill="1" applyAlignment="1">
      <alignment horizontal="left" wrapText="1"/>
    </xf>
    <xf numFmtId="0" fontId="0" fillId="0" borderId="0" xfId="0" applyAlignment="1">
      <alignment horizontal="left" vertical="top" wrapText="1"/>
    </xf>
    <xf numFmtId="0" fontId="8" fillId="10" borderId="0" xfId="0" applyFont="1" applyFill="1" applyAlignment="1">
      <alignment horizontal="left" vertical="top" wrapText="1"/>
    </xf>
    <xf numFmtId="0" fontId="99" fillId="10" borderId="0" xfId="0" applyFont="1" applyFill="1" applyAlignment="1">
      <alignment horizontal="left" vertical="top" wrapText="1"/>
    </xf>
    <xf numFmtId="0" fontId="52" fillId="10" borderId="0" xfId="0" applyFont="1" applyFill="1" applyAlignment="1">
      <alignment horizontal="left" vertical="top" wrapText="1"/>
    </xf>
    <xf numFmtId="0" fontId="37" fillId="10" borderId="0" xfId="0" applyFont="1" applyFill="1" applyAlignment="1">
      <alignment horizontal="left" vertical="top" wrapText="1"/>
    </xf>
    <xf numFmtId="0" fontId="38" fillId="27" borderId="0" xfId="0" applyFont="1" applyFill="1" applyAlignment="1" applyProtection="1">
      <alignment horizontal="left" vertical="top" wrapText="1"/>
      <protection hidden="1"/>
    </xf>
    <xf numFmtId="0" fontId="0" fillId="27" borderId="0" xfId="0" applyFill="1" applyAlignment="1" applyProtection="1">
      <alignment horizontal="left" vertical="top" wrapText="1"/>
      <protection hidden="1"/>
    </xf>
    <xf numFmtId="0" fontId="44" fillId="10" borderId="0" xfId="0" applyFont="1" applyFill="1" applyAlignment="1" applyProtection="1">
      <alignment horizontal="left" vertical="center"/>
      <protection hidden="1"/>
    </xf>
    <xf numFmtId="0" fontId="38" fillId="10" borderId="0" xfId="0" applyFont="1" applyFill="1" applyAlignment="1" applyProtection="1">
      <alignment horizontal="left" vertical="center"/>
      <protection hidden="1"/>
    </xf>
    <xf numFmtId="0" fontId="0" fillId="27" borderId="0" xfId="0" applyFill="1" applyAlignment="1">
      <alignment horizontal="left" vertical="top" wrapText="1"/>
    </xf>
    <xf numFmtId="0" fontId="0" fillId="27" borderId="0" xfId="0" applyFont="1" applyFill="1" applyAlignment="1" applyProtection="1">
      <alignment horizontal="left" vertical="top" wrapText="1"/>
      <protection hidden="1"/>
    </xf>
    <xf numFmtId="0" fontId="29" fillId="27" borderId="0" xfId="0" applyFont="1" applyFill="1" applyAlignment="1"/>
    <xf numFmtId="0" fontId="29" fillId="27" borderId="0" xfId="0" applyFont="1" applyFill="1" applyAlignment="1" applyProtection="1">
      <alignment horizontal="left"/>
      <protection hidden="1"/>
    </xf>
    <xf numFmtId="0" fontId="52" fillId="10" borderId="0" xfId="0" applyFont="1" applyFill="1" applyAlignment="1">
      <alignment horizontal="left"/>
    </xf>
    <xf numFmtId="0" fontId="0" fillId="10" borderId="0" xfId="0" applyFont="1" applyFill="1" applyAlignment="1">
      <alignment horizontal="left" vertical="top" wrapText="1"/>
    </xf>
    <xf numFmtId="0" fontId="38" fillId="27" borderId="0" xfId="0" applyFont="1" applyFill="1" applyBorder="1" applyAlignment="1" applyProtection="1">
      <alignment horizontal="left" vertical="top" wrapText="1"/>
      <protection hidden="1"/>
    </xf>
    <xf numFmtId="0" fontId="38" fillId="27" borderId="0" xfId="0" applyFont="1" applyFill="1" applyAlignment="1">
      <alignment wrapText="1"/>
    </xf>
    <xf numFmtId="16" fontId="7" fillId="5" borderId="1" xfId="0" applyNumberFormat="1" applyFont="1" applyFill="1" applyBorder="1" applyAlignment="1" applyProtection="1">
      <alignment horizontal="center"/>
      <protection hidden="1"/>
    </xf>
    <xf numFmtId="0" fontId="7" fillId="5" borderId="1" xfId="0" applyFont="1" applyFill="1" applyBorder="1" applyAlignment="1" applyProtection="1">
      <alignment horizontal="center"/>
      <protection hidden="1"/>
    </xf>
    <xf numFmtId="16" fontId="7" fillId="6" borderId="1" xfId="0" applyNumberFormat="1" applyFont="1" applyFill="1" applyBorder="1" applyAlignment="1" applyProtection="1">
      <alignment horizontal="center"/>
      <protection hidden="1"/>
    </xf>
    <xf numFmtId="0" fontId="7" fillId="6" borderId="1" xfId="0" applyFont="1" applyFill="1" applyBorder="1" applyAlignment="1" applyProtection="1">
      <alignment horizontal="center"/>
      <protection hidden="1"/>
    </xf>
    <xf numFmtId="0" fontId="10" fillId="4" borderId="25" xfId="0" applyFont="1" applyFill="1" applyBorder="1" applyAlignment="1" applyProtection="1">
      <alignment horizontal="center" vertical="center" wrapText="1"/>
      <protection hidden="1"/>
    </xf>
    <xf numFmtId="0" fontId="20" fillId="8" borderId="5" xfId="0" applyFont="1" applyFill="1" applyBorder="1" applyAlignment="1" applyProtection="1">
      <alignment horizontal="center" wrapText="1"/>
      <protection hidden="1"/>
    </xf>
    <xf numFmtId="0" fontId="20" fillId="8" borderId="14" xfId="0" applyFont="1" applyFill="1" applyBorder="1" applyAlignment="1" applyProtection="1">
      <alignment horizontal="center" wrapText="1"/>
      <protection hidden="1"/>
    </xf>
    <xf numFmtId="0" fontId="20" fillId="8" borderId="15" xfId="0" applyFont="1" applyFill="1" applyBorder="1" applyAlignment="1" applyProtection="1">
      <alignment horizontal="center" wrapText="1"/>
      <protection hidden="1"/>
    </xf>
    <xf numFmtId="0" fontId="0" fillId="0" borderId="1" xfId="0" applyBorder="1" applyAlignment="1" applyProtection="1">
      <alignment horizontal="center"/>
      <protection hidden="1"/>
    </xf>
    <xf numFmtId="0" fontId="0" fillId="0" borderId="1" xfId="0" applyBorder="1" applyAlignment="1" applyProtection="1">
      <alignment horizontal="center" wrapText="1"/>
      <protection hidden="1"/>
    </xf>
    <xf numFmtId="0" fontId="48" fillId="0" borderId="0" xfId="0" applyFont="1" applyAlignment="1" applyProtection="1">
      <alignment horizontal="center"/>
      <protection hidden="1"/>
    </xf>
    <xf numFmtId="0" fontId="20" fillId="9" borderId="1" xfId="0" applyFont="1" applyFill="1" applyBorder="1" applyAlignment="1" applyProtection="1">
      <alignment horizontal="center" wrapText="1"/>
      <protection hidden="1"/>
    </xf>
    <xf numFmtId="0" fontId="34" fillId="0" borderId="1" xfId="0" applyFont="1" applyBorder="1" applyAlignment="1" applyProtection="1">
      <alignment horizontal="center" wrapText="1"/>
      <protection hidden="1"/>
    </xf>
    <xf numFmtId="166" fontId="11" fillId="4" borderId="25" xfId="0" applyNumberFormat="1" applyFont="1" applyFill="1" applyBorder="1" applyAlignment="1" applyProtection="1">
      <alignment horizontal="center" vertical="center" wrapText="1"/>
      <protection hidden="1"/>
    </xf>
    <xf numFmtId="166" fontId="11" fillId="4" borderId="31" xfId="0" applyNumberFormat="1" applyFont="1" applyFill="1" applyBorder="1" applyAlignment="1" applyProtection="1">
      <alignment horizontal="center" vertical="center" wrapText="1"/>
      <protection hidden="1"/>
    </xf>
    <xf numFmtId="0" fontId="7" fillId="30" borderId="63" xfId="0" applyFont="1" applyFill="1" applyBorder="1" applyAlignment="1" applyProtection="1">
      <alignment horizontal="center" vertical="center" wrapText="1"/>
      <protection hidden="1"/>
    </xf>
    <xf numFmtId="0" fontId="7" fillId="30" borderId="64" xfId="0" applyFont="1" applyFill="1" applyBorder="1" applyAlignment="1" applyProtection="1">
      <alignment horizontal="center" vertical="center" wrapText="1"/>
      <protection hidden="1"/>
    </xf>
    <xf numFmtId="0" fontId="55" fillId="28" borderId="34" xfId="0" applyFont="1" applyFill="1" applyBorder="1" applyAlignment="1" applyProtection="1">
      <alignment horizontal="center" vertical="center"/>
      <protection hidden="1"/>
    </xf>
    <xf numFmtId="0" fontId="53" fillId="12" borderId="71" xfId="0" applyFont="1" applyFill="1" applyBorder="1" applyAlignment="1" applyProtection="1">
      <alignment horizontal="left" vertical="center" wrapText="1"/>
      <protection locked="0"/>
    </xf>
    <xf numFmtId="0" fontId="53" fillId="12" borderId="72" xfId="0" applyFont="1" applyFill="1" applyBorder="1" applyAlignment="1" applyProtection="1">
      <alignment horizontal="left" vertical="center" wrapText="1"/>
      <protection locked="0"/>
    </xf>
    <xf numFmtId="0" fontId="84" fillId="12" borderId="73" xfId="0" applyFont="1" applyFill="1" applyBorder="1" applyAlignment="1" applyProtection="1">
      <alignment horizontal="right" vertical="center"/>
      <protection locked="0"/>
    </xf>
    <xf numFmtId="0" fontId="84" fillId="12" borderId="74" xfId="0" applyFont="1" applyFill="1" applyBorder="1" applyAlignment="1" applyProtection="1">
      <alignment horizontal="right" vertical="center"/>
      <protection locked="0"/>
    </xf>
    <xf numFmtId="0" fontId="7" fillId="28" borderId="34" xfId="0" applyNumberFormat="1" applyFont="1" applyFill="1" applyBorder="1" applyAlignment="1" applyProtection="1">
      <alignment horizontal="center" vertical="center" wrapText="1"/>
      <protection hidden="1"/>
    </xf>
    <xf numFmtId="0" fontId="55" fillId="28" borderId="34" xfId="0" applyNumberFormat="1" applyFont="1" applyFill="1" applyBorder="1" applyAlignment="1" applyProtection="1">
      <alignment horizontal="center" vertical="center" wrapText="1"/>
      <protection hidden="1"/>
    </xf>
    <xf numFmtId="0" fontId="0" fillId="0" borderId="34" xfId="0" applyBorder="1" applyAlignment="1">
      <alignment horizontal="center" vertical="center" wrapText="1"/>
    </xf>
    <xf numFmtId="0" fontId="54" fillId="28" borderId="34" xfId="0" applyFont="1" applyFill="1" applyBorder="1" applyAlignment="1" applyProtection="1">
      <alignment horizontal="center" vertical="center" wrapText="1"/>
      <protection hidden="1"/>
    </xf>
    <xf numFmtId="0" fontId="27" fillId="4" borderId="25" xfId="0" applyFont="1" applyFill="1" applyBorder="1" applyAlignment="1" applyProtection="1">
      <alignment horizontal="center" vertical="center" wrapText="1"/>
      <protection hidden="1"/>
    </xf>
    <xf numFmtId="0" fontId="10" fillId="4" borderId="29" xfId="0" applyFont="1" applyFill="1" applyBorder="1" applyAlignment="1" applyProtection="1">
      <alignment horizontal="center" vertical="center" wrapText="1"/>
      <protection hidden="1"/>
    </xf>
    <xf numFmtId="0" fontId="9" fillId="32" borderId="67" xfId="0" applyFont="1" applyFill="1" applyBorder="1" applyAlignment="1" applyProtection="1">
      <alignment horizontal="left" vertical="center" wrapText="1"/>
      <protection hidden="1"/>
    </xf>
    <xf numFmtId="0" fontId="0" fillId="0" borderId="67" xfId="0" applyBorder="1" applyAlignment="1">
      <alignment horizontal="left" vertical="center" wrapText="1"/>
    </xf>
    <xf numFmtId="166" fontId="55" fillId="28" borderId="25" xfId="0" applyNumberFormat="1" applyFont="1" applyFill="1" applyBorder="1" applyAlignment="1" applyProtection="1">
      <alignment horizontal="center" vertical="center" wrapText="1"/>
      <protection hidden="1"/>
    </xf>
    <xf numFmtId="166" fontId="55" fillId="28" borderId="31" xfId="0" applyNumberFormat="1" applyFont="1" applyFill="1" applyBorder="1" applyAlignment="1" applyProtection="1">
      <alignment horizontal="center" vertical="center" wrapText="1"/>
      <protection hidden="1"/>
    </xf>
    <xf numFmtId="0" fontId="53" fillId="13" borderId="78" xfId="0" applyFont="1" applyFill="1" applyBorder="1" applyAlignment="1" applyProtection="1">
      <alignment horizontal="left" vertical="center"/>
      <protection locked="0"/>
    </xf>
    <xf numFmtId="0" fontId="53" fillId="13" borderId="79" xfId="0" applyFont="1" applyFill="1" applyBorder="1" applyAlignment="1" applyProtection="1">
      <alignment horizontal="left" vertical="center"/>
      <protection locked="0"/>
    </xf>
    <xf numFmtId="0" fontId="10" fillId="4" borderId="33" xfId="0" applyFont="1" applyFill="1" applyBorder="1" applyAlignment="1" applyProtection="1">
      <alignment horizontal="center" vertical="center" wrapText="1"/>
      <protection hidden="1"/>
    </xf>
    <xf numFmtId="0" fontId="7" fillId="28" borderId="30" xfId="0" applyFont="1" applyFill="1" applyBorder="1" applyAlignment="1" applyProtection="1">
      <alignment horizontal="center" vertical="center" wrapText="1"/>
      <protection hidden="1"/>
    </xf>
    <xf numFmtId="0" fontId="7" fillId="28" borderId="25" xfId="0" applyFont="1" applyFill="1" applyBorder="1" applyAlignment="1" applyProtection="1">
      <alignment horizontal="center" vertical="center" wrapText="1"/>
      <protection hidden="1"/>
    </xf>
    <xf numFmtId="0" fontId="7" fillId="28" borderId="58" xfId="0" applyFont="1" applyFill="1" applyBorder="1" applyAlignment="1" applyProtection="1">
      <alignment horizontal="center" vertical="center" wrapText="1"/>
      <protection hidden="1"/>
    </xf>
    <xf numFmtId="0" fontId="55" fillId="28" borderId="68" xfId="0" applyFont="1" applyFill="1" applyBorder="1" applyAlignment="1" applyProtection="1">
      <alignment horizontal="center" vertical="center" wrapText="1"/>
      <protection hidden="1"/>
    </xf>
    <xf numFmtId="0" fontId="55" fillId="28" borderId="34" xfId="0" applyFont="1" applyFill="1" applyBorder="1" applyAlignment="1" applyProtection="1">
      <alignment horizontal="center" vertical="center" wrapText="1"/>
      <protection hidden="1"/>
    </xf>
    <xf numFmtId="0" fontId="55" fillId="28" borderId="68" xfId="0" applyFont="1" applyFill="1" applyBorder="1" applyAlignment="1" applyProtection="1">
      <alignment horizontal="center" vertical="center"/>
      <protection hidden="1"/>
    </xf>
    <xf numFmtId="0" fontId="9" fillId="13" borderId="67" xfId="0" applyFont="1" applyFill="1" applyBorder="1" applyAlignment="1" applyProtection="1">
      <alignment horizontal="center" vertical="center" wrapText="1"/>
      <protection hidden="1"/>
    </xf>
    <xf numFmtId="0" fontId="55" fillId="28" borderId="75" xfId="0" applyFont="1" applyFill="1" applyBorder="1" applyAlignment="1" applyProtection="1">
      <alignment horizontal="center" vertical="center"/>
      <protection hidden="1"/>
    </xf>
    <xf numFmtId="0" fontId="55" fillId="28" borderId="76" xfId="0" applyFont="1" applyFill="1" applyBorder="1" applyAlignment="1" applyProtection="1">
      <alignment horizontal="center" vertical="center"/>
      <protection hidden="1"/>
    </xf>
    <xf numFmtId="0" fontId="54" fillId="29" borderId="36" xfId="0" applyFont="1" applyFill="1" applyBorder="1" applyAlignment="1" applyProtection="1">
      <alignment horizontal="center" vertical="center" wrapText="1"/>
      <protection hidden="1"/>
    </xf>
    <xf numFmtId="0" fontId="28" fillId="29" borderId="34" xfId="0" applyFont="1" applyFill="1" applyBorder="1" applyAlignment="1" applyProtection="1">
      <alignment horizontal="center" vertical="center" wrapText="1"/>
      <protection hidden="1"/>
    </xf>
    <xf numFmtId="166" fontId="7" fillId="30" borderId="36" xfId="0" applyNumberFormat="1" applyFont="1" applyFill="1" applyBorder="1" applyAlignment="1" applyProtection="1">
      <alignment horizontal="center" vertical="center" wrapText="1"/>
      <protection hidden="1"/>
    </xf>
    <xf numFmtId="0" fontId="0" fillId="30" borderId="62" xfId="0" applyFont="1" applyFill="1" applyBorder="1" applyAlignment="1" applyProtection="1">
      <alignment horizontal="center" vertical="center" wrapText="1"/>
      <protection hidden="1"/>
    </xf>
    <xf numFmtId="0" fontId="7" fillId="30" borderId="34" xfId="0" applyFont="1" applyFill="1" applyBorder="1" applyAlignment="1" applyProtection="1">
      <alignment horizontal="center" vertical="center" wrapText="1"/>
      <protection hidden="1"/>
    </xf>
    <xf numFmtId="0" fontId="7" fillId="30" borderId="59" xfId="0" applyFont="1" applyFill="1" applyBorder="1" applyAlignment="1" applyProtection="1">
      <alignment horizontal="center" vertical="center" wrapText="1"/>
      <protection hidden="1"/>
    </xf>
    <xf numFmtId="0" fontId="0" fillId="10" borderId="0" xfId="0" applyFill="1" applyBorder="1" applyAlignment="1" applyProtection="1">
      <alignment horizontal="center"/>
      <protection hidden="1"/>
    </xf>
    <xf numFmtId="3" fontId="8" fillId="10" borderId="0" xfId="0" applyNumberFormat="1" applyFont="1" applyFill="1" applyBorder="1" applyAlignment="1" applyProtection="1">
      <alignment horizontal="center"/>
      <protection locked="0"/>
    </xf>
    <xf numFmtId="0" fontId="0" fillId="10" borderId="0" xfId="0" applyFill="1" applyAlignment="1" applyProtection="1">
      <alignment horizontal="left"/>
      <protection hidden="1"/>
    </xf>
    <xf numFmtId="0" fontId="0" fillId="10" borderId="0" xfId="0" applyFill="1" applyAlignment="1" applyProtection="1">
      <alignment horizontal="center"/>
      <protection hidden="1"/>
    </xf>
    <xf numFmtId="3" fontId="0" fillId="10" borderId="16" xfId="0" applyNumberFormat="1" applyFill="1" applyBorder="1" applyAlignment="1" applyProtection="1">
      <alignment horizontal="center"/>
      <protection hidden="1"/>
    </xf>
    <xf numFmtId="1" fontId="0" fillId="10" borderId="14" xfId="0" applyNumberFormat="1" applyFill="1" applyBorder="1" applyAlignment="1" applyProtection="1">
      <alignment horizontal="center"/>
      <protection hidden="1"/>
    </xf>
    <xf numFmtId="3" fontId="29" fillId="10" borderId="44" xfId="0" applyNumberFormat="1" applyFont="1" applyFill="1" applyBorder="1" applyAlignment="1" applyProtection="1">
      <alignment horizontal="center"/>
      <protection hidden="1"/>
    </xf>
    <xf numFmtId="167" fontId="8" fillId="10" borderId="16" xfId="2" applyNumberFormat="1" applyFont="1" applyFill="1" applyBorder="1" applyAlignment="1" applyProtection="1">
      <alignment horizontal="center"/>
      <protection hidden="1"/>
    </xf>
    <xf numFmtId="0" fontId="0" fillId="0" borderId="10" xfId="0" applyBorder="1" applyAlignment="1" applyProtection="1">
      <alignment horizontal="center"/>
      <protection hidden="1"/>
    </xf>
    <xf numFmtId="0" fontId="0" fillId="0" borderId="11" xfId="0" applyBorder="1" applyAlignment="1" applyProtection="1">
      <alignment horizontal="center"/>
      <protection hidden="1"/>
    </xf>
    <xf numFmtId="0" fontId="8" fillId="10" borderId="16" xfId="0" applyFont="1" applyFill="1" applyBorder="1" applyAlignment="1" applyProtection="1">
      <alignment horizontal="center"/>
      <protection hidden="1"/>
    </xf>
    <xf numFmtId="0" fontId="8" fillId="10" borderId="0" xfId="0" applyFont="1" applyFill="1" applyBorder="1" applyAlignment="1" applyProtection="1">
      <alignment horizontal="center"/>
      <protection hidden="1"/>
    </xf>
    <xf numFmtId="0" fontId="0" fillId="0" borderId="8" xfId="0" applyBorder="1" applyAlignment="1" applyProtection="1">
      <alignment horizontal="center" vertical="center"/>
      <protection hidden="1"/>
    </xf>
    <xf numFmtId="0" fontId="0" fillId="10" borderId="44" xfId="0" applyFill="1" applyBorder="1" applyAlignment="1" applyProtection="1">
      <alignment horizontal="left"/>
      <protection hidden="1"/>
    </xf>
    <xf numFmtId="0" fontId="8" fillId="10" borderId="23" xfId="0" applyFont="1" applyFill="1" applyBorder="1" applyAlignment="1" applyProtection="1">
      <alignment horizontal="center"/>
      <protection hidden="1"/>
    </xf>
    <xf numFmtId="0" fontId="0" fillId="10" borderId="0" xfId="0" applyFill="1" applyAlignment="1" applyProtection="1">
      <alignment horizontal="right"/>
      <protection hidden="1"/>
    </xf>
    <xf numFmtId="167" fontId="8" fillId="10" borderId="14" xfId="0" applyNumberFormat="1" applyFont="1" applyFill="1" applyBorder="1" applyAlignment="1" applyProtection="1">
      <alignment horizontal="center"/>
      <protection hidden="1"/>
    </xf>
    <xf numFmtId="10" fontId="0" fillId="10" borderId="0" xfId="0" applyNumberFormat="1" applyFont="1" applyFill="1" applyAlignment="1" applyProtection="1">
      <alignment horizontal="right"/>
      <protection hidden="1"/>
    </xf>
    <xf numFmtId="0" fontId="0" fillId="10" borderId="0" xfId="0" applyFill="1" applyBorder="1" applyAlignment="1" applyProtection="1">
      <alignment horizontal="right"/>
      <protection hidden="1"/>
    </xf>
    <xf numFmtId="0" fontId="8" fillId="10" borderId="9" xfId="0" applyFont="1" applyFill="1" applyBorder="1" applyAlignment="1" applyProtection="1">
      <alignment horizontal="center" vertical="center" wrapText="1"/>
      <protection hidden="1"/>
    </xf>
    <xf numFmtId="0" fontId="8" fillId="10" borderId="69" xfId="0" applyFont="1" applyFill="1" applyBorder="1" applyAlignment="1" applyProtection="1">
      <alignment horizontal="center" vertical="center" wrapText="1"/>
      <protection hidden="1"/>
    </xf>
    <xf numFmtId="0" fontId="8" fillId="10" borderId="70" xfId="0" applyFont="1" applyFill="1" applyBorder="1" applyAlignment="1" applyProtection="1">
      <alignment horizontal="center" vertical="center" wrapText="1"/>
      <protection hidden="1"/>
    </xf>
    <xf numFmtId="0" fontId="7" fillId="4" borderId="53" xfId="0" applyFont="1" applyFill="1" applyBorder="1" applyAlignment="1" applyProtection="1">
      <alignment horizontal="center" vertical="center" wrapText="1"/>
      <protection hidden="1"/>
    </xf>
    <xf numFmtId="0" fontId="7" fillId="4" borderId="30" xfId="0" applyFont="1" applyFill="1" applyBorder="1" applyAlignment="1" applyProtection="1">
      <alignment horizontal="center" vertical="center"/>
      <protection hidden="1"/>
    </xf>
    <xf numFmtId="0" fontId="7" fillId="4" borderId="43" xfId="0" applyFont="1" applyFill="1" applyBorder="1" applyAlignment="1" applyProtection="1">
      <alignment horizontal="center" vertical="center"/>
      <protection hidden="1"/>
    </xf>
    <xf numFmtId="0" fontId="7" fillId="4" borderId="32" xfId="0" applyFont="1" applyFill="1" applyBorder="1" applyAlignment="1" applyProtection="1">
      <alignment horizontal="center" vertical="center"/>
      <protection hidden="1"/>
    </xf>
    <xf numFmtId="0" fontId="0" fillId="0" borderId="2" xfId="0" applyBorder="1" applyAlignment="1" applyProtection="1">
      <alignment horizontal="center" vertical="center"/>
      <protection hidden="1"/>
    </xf>
    <xf numFmtId="0" fontId="0" fillId="0" borderId="9" xfId="0" applyBorder="1" applyAlignment="1" applyProtection="1">
      <alignment horizontal="center" vertical="center"/>
      <protection hidden="1"/>
    </xf>
    <xf numFmtId="0" fontId="28" fillId="10" borderId="44" xfId="0" applyFont="1" applyFill="1" applyBorder="1" applyAlignment="1" applyProtection="1">
      <alignment horizontal="center" wrapText="1"/>
      <protection hidden="1"/>
    </xf>
    <xf numFmtId="0" fontId="35" fillId="10" borderId="44" xfId="0" applyFont="1" applyFill="1" applyBorder="1" applyAlignment="1" applyProtection="1">
      <alignment horizontal="right" vertical="center" wrapText="1"/>
      <protection hidden="1"/>
    </xf>
    <xf numFmtId="0" fontId="29" fillId="26" borderId="16" xfId="0" applyFont="1" applyFill="1" applyBorder="1" applyAlignment="1" applyProtection="1">
      <alignment horizontal="right" vertical="top" wrapText="1"/>
      <protection hidden="1"/>
    </xf>
    <xf numFmtId="0" fontId="28" fillId="16" borderId="5" xfId="0" applyFont="1" applyFill="1" applyBorder="1" applyAlignment="1" applyProtection="1">
      <alignment horizontal="center" vertical="center" wrapText="1"/>
      <protection hidden="1"/>
    </xf>
    <xf numFmtId="0" fontId="28" fillId="16" borderId="14" xfId="0" applyFont="1" applyFill="1" applyBorder="1" applyAlignment="1" applyProtection="1">
      <alignment horizontal="center" vertical="center" wrapText="1"/>
      <protection hidden="1"/>
    </xf>
    <xf numFmtId="0" fontId="28" fillId="16" borderId="15" xfId="0" applyFont="1" applyFill="1" applyBorder="1" applyAlignment="1" applyProtection="1">
      <alignment horizontal="center" vertical="center" wrapText="1"/>
      <protection hidden="1"/>
    </xf>
    <xf numFmtId="0" fontId="28" fillId="10" borderId="1" xfId="0" applyFont="1" applyFill="1" applyBorder="1" applyAlignment="1" applyProtection="1">
      <alignment horizontal="center" vertical="center" wrapText="1"/>
      <protection hidden="1"/>
    </xf>
    <xf numFmtId="0" fontId="28" fillId="10" borderId="3" xfId="0" applyFont="1" applyFill="1" applyBorder="1" applyAlignment="1" applyProtection="1">
      <alignment horizontal="center" vertical="center" wrapText="1"/>
      <protection hidden="1"/>
    </xf>
    <xf numFmtId="170" fontId="91" fillId="10" borderId="2" xfId="0" applyNumberFormat="1" applyFont="1" applyFill="1" applyBorder="1" applyAlignment="1" applyProtection="1">
      <alignment horizontal="center" vertical="center"/>
      <protection locked="0"/>
    </xf>
    <xf numFmtId="0" fontId="28" fillId="10" borderId="18" xfId="0" applyFont="1" applyFill="1" applyBorder="1" applyAlignment="1">
      <alignment horizontal="right" vertical="center" wrapText="1"/>
    </xf>
    <xf numFmtId="0" fontId="28" fillId="10" borderId="7" xfId="0" applyFont="1" applyFill="1" applyBorder="1" applyAlignment="1">
      <alignment horizontal="right" vertical="center" wrapText="1"/>
    </xf>
    <xf numFmtId="0" fontId="92" fillId="10" borderId="23" xfId="0" applyFont="1" applyFill="1" applyBorder="1" applyAlignment="1" applyProtection="1">
      <alignment horizontal="left" vertical="center"/>
      <protection hidden="1"/>
    </xf>
    <xf numFmtId="0" fontId="92" fillId="10" borderId="16" xfId="0" applyFont="1" applyFill="1" applyBorder="1" applyAlignment="1" applyProtection="1">
      <alignment horizontal="left" vertical="center"/>
      <protection hidden="1"/>
    </xf>
    <xf numFmtId="0" fontId="8" fillId="10" borderId="23" xfId="0" applyFont="1" applyFill="1" applyBorder="1" applyAlignment="1" applyProtection="1">
      <alignment horizontal="right" vertical="center"/>
      <protection hidden="1"/>
    </xf>
    <xf numFmtId="0" fontId="8" fillId="10" borderId="16" xfId="0" applyFont="1" applyFill="1" applyBorder="1" applyAlignment="1" applyProtection="1">
      <alignment horizontal="right" vertical="center"/>
      <protection hidden="1"/>
    </xf>
    <xf numFmtId="0" fontId="8" fillId="0" borderId="23" xfId="0" applyFont="1" applyBorder="1" applyAlignment="1" applyProtection="1">
      <alignment horizontal="right" vertical="center" wrapText="1"/>
      <protection hidden="1"/>
    </xf>
    <xf numFmtId="0" fontId="8" fillId="0" borderId="16" xfId="0" applyFont="1" applyBorder="1" applyAlignment="1" applyProtection="1">
      <alignment horizontal="right" vertical="center" wrapText="1"/>
      <protection hidden="1"/>
    </xf>
    <xf numFmtId="0" fontId="8" fillId="10" borderId="23" xfId="0" applyNumberFormat="1" applyFont="1" applyFill="1" applyBorder="1" applyAlignment="1" applyProtection="1">
      <alignment horizontal="right" vertical="center"/>
      <protection hidden="1"/>
    </xf>
    <xf numFmtId="0" fontId="8" fillId="10" borderId="16" xfId="0" applyNumberFormat="1" applyFont="1" applyFill="1" applyBorder="1" applyAlignment="1" applyProtection="1">
      <alignment horizontal="right" vertical="center"/>
      <protection hidden="1"/>
    </xf>
    <xf numFmtId="0" fontId="94" fillId="10" borderId="22" xfId="0" applyNumberFormat="1" applyFont="1" applyFill="1" applyBorder="1" applyAlignment="1" applyProtection="1">
      <alignment horizontal="left" vertical="center" wrapText="1"/>
      <protection hidden="1"/>
    </xf>
    <xf numFmtId="0" fontId="94" fillId="10" borderId="6" xfId="0" applyNumberFormat="1" applyFont="1" applyFill="1" applyBorder="1" applyAlignment="1" applyProtection="1">
      <alignment horizontal="left" vertical="center" wrapText="1"/>
      <protection hidden="1"/>
    </xf>
    <xf numFmtId="0" fontId="35" fillId="0" borderId="3" xfId="0" applyFont="1" applyBorder="1" applyAlignment="1">
      <alignment horizontal="center" wrapText="1"/>
    </xf>
    <xf numFmtId="0" fontId="29" fillId="26" borderId="16" xfId="0" applyFont="1" applyFill="1" applyBorder="1" applyAlignment="1" applyProtection="1">
      <alignment horizontal="center" vertical="top" wrapText="1"/>
      <protection hidden="1"/>
    </xf>
    <xf numFmtId="0" fontId="36" fillId="27" borderId="0" xfId="0" applyFont="1" applyFill="1" applyAlignment="1" applyProtection="1">
      <alignment horizontal="left" vertical="center" wrapText="1"/>
      <protection hidden="1"/>
    </xf>
    <xf numFmtId="0" fontId="92" fillId="27" borderId="0" xfId="0" applyFont="1" applyFill="1" applyAlignment="1" applyProtection="1">
      <alignment horizontal="left" vertical="top" wrapText="1"/>
      <protection hidden="1"/>
    </xf>
    <xf numFmtId="0" fontId="92" fillId="27" borderId="0" xfId="0" applyFont="1" applyFill="1" applyAlignment="1" applyProtection="1">
      <alignment horizontal="left" vertical="center"/>
      <protection hidden="1"/>
    </xf>
    <xf numFmtId="0" fontId="92" fillId="27" borderId="0" xfId="0" applyFont="1" applyFill="1" applyAlignment="1" applyProtection="1">
      <alignment horizontal="left" vertical="center" wrapText="1"/>
      <protection hidden="1"/>
    </xf>
    <xf numFmtId="0" fontId="28" fillId="27" borderId="0" xfId="0" applyFont="1" applyFill="1" applyAlignment="1" applyProtection="1">
      <alignment horizontal="left" vertical="center" wrapText="1"/>
      <protection hidden="1"/>
    </xf>
    <xf numFmtId="0" fontId="47" fillId="27" borderId="0" xfId="0" applyFont="1" applyFill="1" applyAlignment="1" applyProtection="1">
      <alignment horizontal="left" vertical="center"/>
      <protection hidden="1"/>
    </xf>
    <xf numFmtId="0" fontId="9" fillId="27" borderId="16" xfId="0" applyFont="1" applyFill="1" applyBorder="1" applyAlignment="1" applyProtection="1">
      <alignment horizontal="left" vertical="center"/>
      <protection hidden="1"/>
    </xf>
    <xf numFmtId="0" fontId="78" fillId="21" borderId="3" xfId="0" applyNumberFormat="1" applyFont="1" applyFill="1" applyBorder="1" applyAlignment="1" applyProtection="1">
      <alignment horizontal="center" vertical="center" wrapText="1"/>
      <protection hidden="1"/>
    </xf>
    <xf numFmtId="0" fontId="78" fillId="21" borderId="12" xfId="0" applyNumberFormat="1" applyFont="1" applyFill="1" applyBorder="1" applyAlignment="1" applyProtection="1">
      <alignment horizontal="center" vertical="center" wrapText="1"/>
      <protection hidden="1"/>
    </xf>
    <xf numFmtId="0" fontId="78" fillId="21" borderId="1" xfId="0" applyFont="1" applyFill="1" applyBorder="1" applyAlignment="1" applyProtection="1">
      <alignment horizontal="center" vertical="center"/>
      <protection hidden="1"/>
    </xf>
    <xf numFmtId="0" fontId="20" fillId="21" borderId="3" xfId="0" applyFont="1" applyFill="1" applyBorder="1" applyAlignment="1" applyProtection="1">
      <alignment horizontal="center" vertical="center" wrapText="1"/>
      <protection hidden="1"/>
    </xf>
    <xf numFmtId="0" fontId="20" fillId="21" borderId="12" xfId="0" applyFont="1" applyFill="1" applyBorder="1" applyAlignment="1" applyProtection="1">
      <alignment horizontal="center" vertical="center" wrapText="1"/>
      <protection hidden="1"/>
    </xf>
    <xf numFmtId="0" fontId="20" fillId="21" borderId="2" xfId="0" applyFont="1" applyFill="1" applyBorder="1" applyAlignment="1" applyProtection="1">
      <alignment horizontal="center" vertical="center" wrapText="1"/>
      <protection hidden="1"/>
    </xf>
    <xf numFmtId="0" fontId="78" fillId="21" borderId="3" xfId="0" applyFont="1" applyFill="1" applyBorder="1" applyAlignment="1" applyProtection="1">
      <alignment horizontal="center" vertical="center" wrapText="1"/>
      <protection hidden="1"/>
    </xf>
    <xf numFmtId="0" fontId="78" fillId="21" borderId="12" xfId="0" applyFont="1" applyFill="1" applyBorder="1" applyAlignment="1" applyProtection="1">
      <alignment horizontal="center" vertical="center" wrapText="1"/>
      <protection hidden="1"/>
    </xf>
    <xf numFmtId="0" fontId="78" fillId="21" borderId="3" xfId="0" applyFont="1" applyFill="1" applyBorder="1" applyAlignment="1" applyProtection="1">
      <alignment horizontal="center" vertical="center" wrapText="1"/>
      <protection locked="0"/>
    </xf>
    <xf numFmtId="0" fontId="78" fillId="21" borderId="12" xfId="0" applyFont="1" applyFill="1" applyBorder="1" applyAlignment="1" applyProtection="1">
      <alignment horizontal="center" vertical="center" wrapText="1"/>
      <protection locked="0"/>
    </xf>
    <xf numFmtId="0" fontId="49" fillId="21" borderId="3" xfId="0" applyFont="1" applyFill="1" applyBorder="1" applyAlignment="1" applyProtection="1">
      <alignment horizontal="center" vertical="center" wrapText="1"/>
      <protection locked="0"/>
    </xf>
    <xf numFmtId="0" fontId="49" fillId="21" borderId="12" xfId="0" applyFont="1" applyFill="1" applyBorder="1" applyAlignment="1" applyProtection="1">
      <alignment horizontal="center" vertical="center" wrapText="1"/>
      <protection locked="0"/>
    </xf>
    <xf numFmtId="0" fontId="30" fillId="0" borderId="16" xfId="3" applyFont="1" applyBorder="1" applyAlignment="1" applyProtection="1">
      <alignment horizontal="left"/>
      <protection hidden="1"/>
    </xf>
    <xf numFmtId="0" fontId="82" fillId="0" borderId="0" xfId="3" applyFont="1" applyAlignment="1">
      <alignment horizontal="left"/>
    </xf>
    <xf numFmtId="3" fontId="15" fillId="0" borderId="16" xfId="3" applyNumberFormat="1" applyFont="1" applyBorder="1" applyAlignment="1" applyProtection="1">
      <alignment horizontal="center"/>
      <protection hidden="1"/>
    </xf>
    <xf numFmtId="0" fontId="31" fillId="0" borderId="16" xfId="3" applyNumberFormat="1" applyFont="1" applyBorder="1" applyAlignment="1" applyProtection="1">
      <alignment horizontal="left"/>
      <protection hidden="1"/>
    </xf>
    <xf numFmtId="0" fontId="86" fillId="0" borderId="0" xfId="3" applyFont="1" applyBorder="1" applyAlignment="1">
      <alignment horizontal="left"/>
    </xf>
    <xf numFmtId="0" fontId="82" fillId="0" borderId="0" xfId="3" applyFont="1" applyAlignment="1">
      <alignment horizontal="right"/>
    </xf>
    <xf numFmtId="0" fontId="30" fillId="0" borderId="16" xfId="3" applyFont="1" applyBorder="1" applyAlignment="1" applyProtection="1">
      <alignment horizontal="left"/>
      <protection locked="0"/>
    </xf>
    <xf numFmtId="0" fontId="14" fillId="0" borderId="0" xfId="3" applyFont="1" applyAlignment="1">
      <alignment horizontal="right"/>
    </xf>
    <xf numFmtId="0" fontId="14" fillId="0" borderId="0" xfId="3" applyFont="1" applyBorder="1" applyAlignment="1">
      <alignment horizontal="right"/>
    </xf>
    <xf numFmtId="0" fontId="30" fillId="0" borderId="0" xfId="3" applyFont="1" applyAlignment="1" applyProtection="1">
      <alignment horizontal="left"/>
      <protection hidden="1"/>
    </xf>
    <xf numFmtId="0" fontId="15" fillId="0" borderId="16" xfId="3" applyFont="1" applyBorder="1" applyAlignment="1" applyProtection="1">
      <alignment horizontal="left"/>
      <protection hidden="1"/>
    </xf>
    <xf numFmtId="0" fontId="30" fillId="0" borderId="0" xfId="3" applyFont="1" applyBorder="1" applyAlignment="1">
      <alignment horizontal="left"/>
    </xf>
    <xf numFmtId="0" fontId="15" fillId="0" borderId="16" xfId="3" applyFont="1" applyBorder="1" applyAlignment="1" applyProtection="1">
      <alignment horizontal="left"/>
    </xf>
    <xf numFmtId="0" fontId="14" fillId="0" borderId="0" xfId="3" applyFont="1" applyAlignment="1">
      <alignment horizontal="left"/>
    </xf>
    <xf numFmtId="0" fontId="14" fillId="0" borderId="0" xfId="3" applyFont="1" applyAlignment="1" applyProtection="1">
      <alignment horizontal="left"/>
      <protection hidden="1"/>
    </xf>
    <xf numFmtId="0" fontId="82" fillId="0" borderId="0" xfId="3" applyFont="1" applyAlignment="1" applyProtection="1">
      <alignment horizontal="right"/>
      <protection hidden="1"/>
    </xf>
    <xf numFmtId="0" fontId="30" fillId="0" borderId="0" xfId="3" applyFont="1" applyAlignment="1">
      <alignment horizontal="left"/>
    </xf>
    <xf numFmtId="0" fontId="31" fillId="0" borderId="5" xfId="3" applyFont="1" applyBorder="1" applyAlignment="1" applyProtection="1">
      <alignment horizontal="center"/>
      <protection hidden="1"/>
    </xf>
    <xf numFmtId="0" fontId="31" fillId="0" borderId="14" xfId="3" applyFont="1" applyBorder="1" applyAlignment="1" applyProtection="1">
      <alignment horizontal="center"/>
      <protection hidden="1"/>
    </xf>
    <xf numFmtId="0" fontId="31" fillId="0" borderId="15" xfId="3" applyFont="1" applyBorder="1" applyAlignment="1" applyProtection="1">
      <alignment horizontal="center"/>
      <protection hidden="1"/>
    </xf>
    <xf numFmtId="0" fontId="14" fillId="0" borderId="17" xfId="3" applyFont="1" applyBorder="1" applyAlignment="1" applyProtection="1">
      <alignment horizontal="center"/>
      <protection hidden="1"/>
    </xf>
    <xf numFmtId="0" fontId="14" fillId="0" borderId="21" xfId="3" applyFont="1" applyBorder="1" applyAlignment="1" applyProtection="1">
      <alignment horizontal="center"/>
      <protection hidden="1"/>
    </xf>
    <xf numFmtId="0" fontId="15" fillId="0" borderId="7" xfId="3" applyFont="1" applyBorder="1" applyAlignment="1" applyProtection="1">
      <alignment horizontal="center"/>
      <protection hidden="1"/>
    </xf>
    <xf numFmtId="0" fontId="15" fillId="0" borderId="6" xfId="3" applyFont="1" applyBorder="1" applyAlignment="1" applyProtection="1">
      <alignment horizontal="center"/>
      <protection hidden="1"/>
    </xf>
    <xf numFmtId="0" fontId="15" fillId="0" borderId="5" xfId="3" applyFont="1" applyBorder="1" applyAlignment="1" applyProtection="1">
      <alignment horizontal="center"/>
      <protection hidden="1"/>
    </xf>
    <xf numFmtId="0" fontId="15" fillId="0" borderId="15" xfId="3" applyFont="1" applyBorder="1" applyAlignment="1" applyProtection="1">
      <alignment horizontal="center"/>
      <protection hidden="1"/>
    </xf>
    <xf numFmtId="0" fontId="42" fillId="0" borderId="16" xfId="3" applyFont="1" applyBorder="1" applyAlignment="1" applyProtection="1">
      <alignment horizontal="center"/>
      <protection hidden="1"/>
    </xf>
    <xf numFmtId="0" fontId="31" fillId="0" borderId="1" xfId="3" applyFont="1" applyBorder="1" applyAlignment="1" applyProtection="1">
      <alignment horizontal="center"/>
      <protection hidden="1"/>
    </xf>
    <xf numFmtId="0" fontId="14" fillId="0" borderId="3" xfId="3" applyFont="1" applyFill="1" applyBorder="1" applyAlignment="1" applyProtection="1">
      <alignment horizontal="center"/>
      <protection hidden="1"/>
    </xf>
    <xf numFmtId="0" fontId="14" fillId="0" borderId="12" xfId="3" applyFont="1" applyFill="1" applyBorder="1" applyAlignment="1" applyProtection="1">
      <alignment horizontal="center"/>
      <protection hidden="1"/>
    </xf>
    <xf numFmtId="0" fontId="14" fillId="0" borderId="2" xfId="3" applyFont="1" applyFill="1" applyBorder="1" applyAlignment="1" applyProtection="1">
      <alignment horizontal="center"/>
      <protection hidden="1"/>
    </xf>
    <xf numFmtId="0" fontId="15" fillId="0" borderId="3" xfId="3" applyFont="1" applyFill="1" applyBorder="1" applyAlignment="1" applyProtection="1">
      <alignment horizontal="center"/>
      <protection hidden="1"/>
    </xf>
    <xf numFmtId="0" fontId="15" fillId="0" borderId="12" xfId="3" applyFont="1" applyFill="1" applyBorder="1" applyAlignment="1" applyProtection="1">
      <alignment horizontal="center"/>
      <protection hidden="1"/>
    </xf>
    <xf numFmtId="0" fontId="15" fillId="0" borderId="2" xfId="3" applyFont="1" applyFill="1" applyBorder="1" applyAlignment="1" applyProtection="1">
      <alignment horizontal="center"/>
      <protection hidden="1"/>
    </xf>
    <xf numFmtId="166" fontId="14" fillId="0" borderId="5" xfId="2" applyNumberFormat="1" applyFont="1" applyBorder="1" applyAlignment="1" applyProtection="1">
      <alignment horizontal="center"/>
      <protection hidden="1"/>
    </xf>
    <xf numFmtId="166" fontId="14" fillId="0" borderId="15" xfId="2" applyNumberFormat="1" applyFont="1" applyBorder="1" applyAlignment="1" applyProtection="1">
      <alignment horizontal="center"/>
      <protection hidden="1"/>
    </xf>
    <xf numFmtId="166" fontId="14" fillId="0" borderId="7" xfId="2" applyNumberFormat="1" applyFont="1" applyBorder="1" applyAlignment="1" applyProtection="1">
      <alignment horizontal="center"/>
      <protection hidden="1"/>
    </xf>
    <xf numFmtId="166" fontId="14" fillId="0" borderId="6" xfId="2" applyNumberFormat="1" applyFont="1" applyBorder="1" applyAlignment="1" applyProtection="1">
      <alignment horizontal="center"/>
      <protection hidden="1"/>
    </xf>
    <xf numFmtId="0" fontId="14" fillId="0" borderId="5" xfId="3" applyFont="1" applyBorder="1" applyAlignment="1" applyProtection="1">
      <alignment horizontal="center"/>
      <protection hidden="1"/>
    </xf>
    <xf numFmtId="0" fontId="14" fillId="0" borderId="15" xfId="3" applyFont="1" applyBorder="1" applyAlignment="1" applyProtection="1">
      <alignment horizontal="center"/>
      <protection hidden="1"/>
    </xf>
    <xf numFmtId="0" fontId="14" fillId="0" borderId="7" xfId="3" applyFont="1" applyBorder="1" applyAlignment="1" applyProtection="1">
      <alignment horizontal="center"/>
      <protection hidden="1"/>
    </xf>
    <xf numFmtId="0" fontId="14" fillId="0" borderId="6" xfId="3" applyFont="1" applyBorder="1" applyAlignment="1" applyProtection="1">
      <alignment horizontal="center"/>
      <protection hidden="1"/>
    </xf>
    <xf numFmtId="168" fontId="82" fillId="0" borderId="16" xfId="3" applyNumberFormat="1" applyFont="1" applyBorder="1" applyAlignment="1" applyProtection="1">
      <alignment horizontal="center"/>
      <protection hidden="1"/>
    </xf>
    <xf numFmtId="0" fontId="14" fillId="0" borderId="16" xfId="3" applyFont="1" applyBorder="1" applyAlignment="1" applyProtection="1">
      <alignment horizontal="center"/>
      <protection hidden="1"/>
    </xf>
    <xf numFmtId="0" fontId="82" fillId="0" borderId="0" xfId="3" applyFont="1" applyBorder="1" applyAlignment="1">
      <alignment horizontal="center"/>
    </xf>
    <xf numFmtId="0" fontId="15" fillId="0" borderId="14" xfId="3" applyFont="1" applyBorder="1" applyAlignment="1" applyProtection="1">
      <alignment horizontal="center"/>
      <protection hidden="1"/>
    </xf>
    <xf numFmtId="0" fontId="15" fillId="0" borderId="14" xfId="3" applyFont="1" applyFill="1" applyBorder="1" applyAlignment="1" applyProtection="1">
      <alignment horizontal="center"/>
      <protection hidden="1"/>
    </xf>
    <xf numFmtId="0" fontId="15" fillId="0" borderId="15" xfId="3" applyFont="1" applyFill="1" applyBorder="1" applyAlignment="1" applyProtection="1">
      <alignment horizontal="center"/>
      <protection hidden="1"/>
    </xf>
    <xf numFmtId="0" fontId="15" fillId="0" borderId="5" xfId="3" applyFont="1" applyFill="1" applyBorder="1" applyAlignment="1" applyProtection="1">
      <alignment horizontal="center"/>
      <protection hidden="1"/>
    </xf>
    <xf numFmtId="0" fontId="14" fillId="0" borderId="16" xfId="3" applyFont="1" applyBorder="1" applyAlignment="1" applyProtection="1">
      <alignment horizontal="center"/>
      <protection locked="0"/>
    </xf>
    <xf numFmtId="168" fontId="82" fillId="0" borderId="16" xfId="3" applyNumberFormat="1" applyFont="1" applyBorder="1" applyAlignment="1" applyProtection="1">
      <alignment horizontal="center"/>
      <protection locked="0"/>
    </xf>
    <xf numFmtId="0" fontId="82" fillId="0" borderId="0" xfId="3" applyFont="1" applyBorder="1" applyAlignment="1" applyProtection="1">
      <alignment horizontal="center"/>
      <protection hidden="1"/>
    </xf>
    <xf numFmtId="0" fontId="82" fillId="0" borderId="23" xfId="3" applyFont="1" applyBorder="1" applyAlignment="1">
      <alignment horizontal="left"/>
    </xf>
    <xf numFmtId="0" fontId="15" fillId="0" borderId="16" xfId="3" applyFont="1" applyBorder="1" applyAlignment="1" applyProtection="1">
      <alignment horizontal="center"/>
      <protection hidden="1"/>
    </xf>
    <xf numFmtId="0" fontId="41" fillId="0" borderId="7" xfId="3" applyFont="1" applyBorder="1" applyAlignment="1" applyProtection="1">
      <alignment horizontal="center"/>
      <protection hidden="1"/>
    </xf>
    <xf numFmtId="0" fontId="41" fillId="0" borderId="16" xfId="3" applyFont="1" applyBorder="1" applyAlignment="1" applyProtection="1">
      <alignment horizontal="center"/>
      <protection hidden="1"/>
    </xf>
    <xf numFmtId="0" fontId="41" fillId="0" borderId="6" xfId="3" applyFont="1" applyBorder="1" applyAlignment="1" applyProtection="1">
      <alignment horizontal="center"/>
      <protection hidden="1"/>
    </xf>
    <xf numFmtId="0" fontId="15" fillId="0" borderId="1" xfId="3" applyFont="1" applyFill="1" applyBorder="1" applyAlignment="1" applyProtection="1">
      <alignment horizontal="center"/>
      <protection hidden="1"/>
    </xf>
    <xf numFmtId="0" fontId="42" fillId="0" borderId="14" xfId="3" applyFont="1" applyBorder="1" applyAlignment="1" applyProtection="1">
      <alignment horizontal="center"/>
      <protection hidden="1"/>
    </xf>
    <xf numFmtId="0" fontId="100" fillId="0" borderId="7" xfId="3" applyFont="1" applyBorder="1" applyAlignment="1" applyProtection="1">
      <alignment horizontal="center"/>
      <protection hidden="1"/>
    </xf>
    <xf numFmtId="0" fontId="100" fillId="0" borderId="16" xfId="3" applyFont="1" applyBorder="1" applyAlignment="1" applyProtection="1">
      <alignment horizontal="center"/>
      <protection hidden="1"/>
    </xf>
    <xf numFmtId="0" fontId="100" fillId="0" borderId="6" xfId="3" applyFont="1" applyBorder="1" applyAlignment="1" applyProtection="1">
      <alignment horizontal="center"/>
      <protection hidden="1"/>
    </xf>
    <xf numFmtId="0" fontId="63" fillId="0" borderId="0" xfId="3" applyFont="1" applyAlignment="1">
      <alignment horizontal="left"/>
    </xf>
    <xf numFmtId="0" fontId="15" fillId="0" borderId="16" xfId="3" applyFont="1" applyBorder="1" applyAlignment="1" applyProtection="1">
      <alignment horizontal="left"/>
      <protection locked="0"/>
    </xf>
    <xf numFmtId="0" fontId="14" fillId="0" borderId="0" xfId="3" applyFont="1" applyAlignment="1">
      <alignment horizontal="center"/>
    </xf>
    <xf numFmtId="0" fontId="15" fillId="0" borderId="0" xfId="3" applyFont="1" applyAlignment="1">
      <alignment horizontal="center"/>
    </xf>
    <xf numFmtId="0" fontId="43" fillId="0" borderId="0" xfId="3" applyFont="1" applyAlignment="1">
      <alignment horizontal="left"/>
    </xf>
    <xf numFmtId="0" fontId="82" fillId="0" borderId="0" xfId="3" applyFont="1" applyAlignment="1">
      <alignment horizontal="center"/>
    </xf>
    <xf numFmtId="0" fontId="68" fillId="10" borderId="0" xfId="0" applyFont="1" applyFill="1" applyAlignment="1" applyProtection="1">
      <alignment horizontal="center"/>
      <protection hidden="1"/>
    </xf>
    <xf numFmtId="0" fontId="69" fillId="10" borderId="0" xfId="0" applyFont="1" applyFill="1" applyAlignment="1" applyProtection="1">
      <alignment horizontal="left"/>
      <protection hidden="1"/>
    </xf>
    <xf numFmtId="0" fontId="73" fillId="10" borderId="1" xfId="0" applyFont="1" applyFill="1" applyBorder="1" applyAlignment="1" applyProtection="1">
      <alignment horizontal="center"/>
      <protection hidden="1"/>
    </xf>
    <xf numFmtId="0" fontId="73" fillId="10" borderId="1" xfId="0" applyFont="1" applyFill="1" applyBorder="1" applyAlignment="1" applyProtection="1">
      <alignment horizontal="center" vertical="center" wrapText="1"/>
      <protection hidden="1"/>
    </xf>
    <xf numFmtId="0" fontId="83" fillId="10" borderId="0" xfId="0" applyFont="1" applyFill="1" applyAlignment="1" applyProtection="1">
      <alignment horizontal="right"/>
      <protection hidden="1"/>
    </xf>
    <xf numFmtId="0" fontId="76" fillId="10" borderId="0" xfId="0" applyFont="1" applyFill="1" applyAlignment="1" applyProtection="1">
      <alignment horizontal="right"/>
      <protection hidden="1"/>
    </xf>
    <xf numFmtId="0" fontId="71" fillId="10" borderId="0" xfId="0" applyFont="1" applyFill="1" applyAlignment="1" applyProtection="1">
      <alignment horizontal="left"/>
      <protection hidden="1"/>
    </xf>
    <xf numFmtId="0" fontId="0" fillId="10" borderId="16" xfId="0" applyFill="1" applyBorder="1" applyAlignment="1" applyProtection="1">
      <alignment horizontal="center"/>
      <protection hidden="1"/>
    </xf>
    <xf numFmtId="0" fontId="0" fillId="27" borderId="5" xfId="0" applyFill="1" applyBorder="1" applyAlignment="1"/>
    <xf numFmtId="0" fontId="0" fillId="0" borderId="15" xfId="0" applyBorder="1" applyAlignment="1"/>
    <xf numFmtId="0" fontId="69" fillId="10" borderId="0" xfId="0" applyFont="1" applyFill="1" applyAlignment="1" applyProtection="1">
      <alignment horizontal="right"/>
      <protection hidden="1"/>
    </xf>
    <xf numFmtId="0" fontId="0" fillId="10" borderId="14" xfId="0" applyFill="1" applyBorder="1" applyAlignment="1" applyProtection="1">
      <alignment horizontal="center"/>
      <protection hidden="1"/>
    </xf>
    <xf numFmtId="0" fontId="70" fillId="10" borderId="3" xfId="0" applyFont="1" applyFill="1" applyBorder="1" applyAlignment="1" applyProtection="1">
      <alignment horizontal="center" vertical="center" wrapText="1"/>
      <protection hidden="1"/>
    </xf>
    <xf numFmtId="0" fontId="70" fillId="10" borderId="2" xfId="0" applyFont="1" applyFill="1" applyBorder="1" applyAlignment="1" applyProtection="1">
      <alignment horizontal="center" vertical="center" wrapText="1"/>
      <protection hidden="1"/>
    </xf>
    <xf numFmtId="0" fontId="73" fillId="10" borderId="3" xfId="0" applyFont="1" applyFill="1" applyBorder="1" applyAlignment="1" applyProtection="1">
      <alignment horizontal="center" vertical="center" wrapText="1"/>
      <protection hidden="1"/>
    </xf>
    <xf numFmtId="0" fontId="73" fillId="10" borderId="2" xfId="0" applyFont="1" applyFill="1" applyBorder="1" applyAlignment="1" applyProtection="1">
      <alignment horizontal="center" vertical="center" wrapText="1"/>
      <protection hidden="1"/>
    </xf>
    <xf numFmtId="0" fontId="73" fillId="0" borderId="5" xfId="0" applyFont="1" applyBorder="1" applyAlignment="1" applyProtection="1">
      <alignment horizontal="center"/>
      <protection hidden="1"/>
    </xf>
    <xf numFmtId="0" fontId="73" fillId="0" borderId="14" xfId="0" applyFont="1" applyBorder="1" applyAlignment="1" applyProtection="1">
      <alignment horizontal="center"/>
      <protection hidden="1"/>
    </xf>
    <xf numFmtId="0" fontId="73" fillId="0" borderId="15" xfId="0" applyFont="1" applyBorder="1" applyAlignment="1" applyProtection="1">
      <alignment horizontal="center"/>
      <protection hidden="1"/>
    </xf>
    <xf numFmtId="0" fontId="75" fillId="10" borderId="16" xfId="0" applyFont="1" applyFill="1" applyBorder="1" applyAlignment="1" applyProtection="1">
      <alignment horizontal="right"/>
      <protection hidden="1"/>
    </xf>
    <xf numFmtId="0" fontId="73" fillId="0" borderId="18" xfId="0" applyFont="1" applyBorder="1" applyAlignment="1" applyProtection="1">
      <alignment horizontal="center" vertical="center" wrapText="1"/>
      <protection hidden="1"/>
    </xf>
    <xf numFmtId="0" fontId="73" fillId="0" borderId="7" xfId="0" applyFont="1" applyBorder="1" applyAlignment="1" applyProtection="1">
      <alignment horizontal="center" vertical="center" wrapText="1"/>
      <protection hidden="1"/>
    </xf>
    <xf numFmtId="0" fontId="98" fillId="40" borderId="1" xfId="0" applyFont="1" applyFill="1" applyBorder="1" applyAlignment="1">
      <alignment horizontal="center"/>
    </xf>
    <xf numFmtId="0" fontId="59" fillId="36" borderId="1" xfId="0" applyFont="1" applyFill="1" applyBorder="1" applyAlignment="1">
      <alignment horizontal="center" wrapText="1"/>
    </xf>
    <xf numFmtId="16" fontId="7" fillId="6" borderId="1" xfId="0" applyNumberFormat="1" applyFont="1" applyFill="1" applyBorder="1" applyAlignment="1">
      <alignment horizontal="center"/>
    </xf>
    <xf numFmtId="0" fontId="7" fillId="6" borderId="1" xfId="0" applyFont="1" applyFill="1" applyBorder="1" applyAlignment="1">
      <alignment horizontal="center"/>
    </xf>
    <xf numFmtId="0" fontId="46" fillId="20" borderId="0" xfId="0" applyFont="1" applyFill="1" applyBorder="1" applyAlignment="1" applyProtection="1">
      <alignment horizontal="left" vertical="center" wrapText="1"/>
      <protection hidden="1"/>
    </xf>
    <xf numFmtId="0" fontId="7" fillId="6" borderId="5" xfId="0" applyFont="1" applyFill="1" applyBorder="1" applyAlignment="1" applyProtection="1">
      <alignment horizontal="center" vertical="center"/>
      <protection hidden="1"/>
    </xf>
    <xf numFmtId="0" fontId="7" fillId="6" borderId="14" xfId="0" applyFont="1" applyFill="1" applyBorder="1" applyAlignment="1" applyProtection="1">
      <alignment horizontal="center" vertical="center"/>
      <protection hidden="1"/>
    </xf>
    <xf numFmtId="0" fontId="7" fillId="6" borderId="15" xfId="0" applyFont="1" applyFill="1" applyBorder="1" applyAlignment="1" applyProtection="1">
      <alignment horizontal="center" vertical="center"/>
      <protection hidden="1"/>
    </xf>
    <xf numFmtId="0" fontId="7" fillId="5" borderId="5" xfId="0" applyFont="1" applyFill="1" applyBorder="1" applyAlignment="1">
      <alignment horizontal="center"/>
    </xf>
    <xf numFmtId="0" fontId="7" fillId="5" borderId="14" xfId="0" applyFont="1" applyFill="1" applyBorder="1" applyAlignment="1">
      <alignment horizontal="center"/>
    </xf>
    <xf numFmtId="0" fontId="7" fillId="5" borderId="15" xfId="0" applyFont="1" applyFill="1" applyBorder="1" applyAlignment="1">
      <alignment horizontal="center"/>
    </xf>
    <xf numFmtId="16" fontId="7" fillId="5" borderId="5" xfId="0" applyNumberFormat="1" applyFont="1" applyFill="1" applyBorder="1" applyAlignment="1">
      <alignment horizontal="center"/>
    </xf>
    <xf numFmtId="16" fontId="7" fillId="5" borderId="14" xfId="0" applyNumberFormat="1" applyFont="1" applyFill="1" applyBorder="1" applyAlignment="1">
      <alignment horizontal="center"/>
    </xf>
    <xf numFmtId="16" fontId="7" fillId="5" borderId="15" xfId="0" applyNumberFormat="1" applyFont="1" applyFill="1" applyBorder="1" applyAlignment="1">
      <alignment horizontal="center"/>
    </xf>
    <xf numFmtId="0" fontId="8" fillId="14" borderId="5" xfId="0" applyFont="1" applyFill="1" applyBorder="1" applyAlignment="1">
      <alignment horizontal="center"/>
    </xf>
    <xf numFmtId="0" fontId="8" fillId="14" borderId="14" xfId="0" applyFont="1" applyFill="1" applyBorder="1" applyAlignment="1">
      <alignment horizontal="center"/>
    </xf>
    <xf numFmtId="0" fontId="8" fillId="14" borderId="15" xfId="0" applyFont="1" applyFill="1" applyBorder="1" applyAlignment="1">
      <alignment horizontal="center"/>
    </xf>
    <xf numFmtId="16" fontId="7" fillId="5" borderId="1" xfId="0" applyNumberFormat="1" applyFont="1" applyFill="1" applyBorder="1" applyAlignment="1">
      <alignment horizontal="center"/>
    </xf>
    <xf numFmtId="0" fontId="7" fillId="5" borderId="1" xfId="0" applyFont="1" applyFill="1" applyBorder="1" applyAlignment="1">
      <alignment horizontal="center"/>
    </xf>
    <xf numFmtId="16" fontId="7" fillId="6" borderId="5" xfId="0" applyNumberFormat="1" applyFont="1" applyFill="1" applyBorder="1" applyAlignment="1">
      <alignment horizontal="center"/>
    </xf>
    <xf numFmtId="16" fontId="7" fillId="6" borderId="14" xfId="0" applyNumberFormat="1" applyFont="1" applyFill="1" applyBorder="1" applyAlignment="1">
      <alignment horizontal="center"/>
    </xf>
    <xf numFmtId="16" fontId="7" fillId="6" borderId="15" xfId="0" applyNumberFormat="1" applyFont="1" applyFill="1" applyBorder="1" applyAlignment="1">
      <alignment horizontal="center"/>
    </xf>
    <xf numFmtId="0" fontId="7" fillId="11" borderId="36" xfId="0" applyFont="1" applyFill="1" applyBorder="1" applyAlignment="1">
      <alignment horizontal="center" vertical="center"/>
    </xf>
    <xf numFmtId="0" fontId="7" fillId="11" borderId="25" xfId="0" applyFont="1" applyFill="1" applyBorder="1" applyAlignment="1" applyProtection="1">
      <alignment horizontal="center"/>
      <protection hidden="1"/>
    </xf>
    <xf numFmtId="0" fontId="45" fillId="20" borderId="0" xfId="0" applyFont="1" applyFill="1" applyAlignment="1" applyProtection="1">
      <alignment horizontal="left" vertical="top" wrapText="1"/>
      <protection hidden="1"/>
    </xf>
    <xf numFmtId="0" fontId="7" fillId="4" borderId="25" xfId="0" applyFont="1" applyFill="1" applyBorder="1" applyAlignment="1">
      <alignment horizontal="center" vertical="center" wrapText="1"/>
    </xf>
    <xf numFmtId="0" fontId="7" fillId="4" borderId="31" xfId="0" applyFont="1" applyFill="1" applyBorder="1" applyAlignment="1">
      <alignment horizontal="center" vertical="center" wrapText="1"/>
    </xf>
    <xf numFmtId="0" fontId="7" fillId="6" borderId="15" xfId="0" applyFont="1" applyFill="1" applyBorder="1" applyAlignment="1">
      <alignment horizontal="center"/>
    </xf>
    <xf numFmtId="0" fontId="0" fillId="0" borderId="3" xfId="0" applyBorder="1" applyAlignment="1">
      <alignment horizontal="center" wrapText="1"/>
    </xf>
    <xf numFmtId="0" fontId="0" fillId="0" borderId="2" xfId="0" applyBorder="1" applyAlignment="1">
      <alignment horizontal="center" wrapText="1"/>
    </xf>
    <xf numFmtId="0" fontId="2" fillId="35" borderId="5" xfId="0" applyFont="1" applyFill="1" applyBorder="1" applyAlignment="1" applyProtection="1">
      <alignment horizontal="center" vertical="center" wrapText="1"/>
      <protection hidden="1"/>
    </xf>
    <xf numFmtId="0" fontId="2" fillId="35" borderId="14" xfId="0" applyFont="1" applyFill="1" applyBorder="1" applyAlignment="1" applyProtection="1">
      <alignment horizontal="center" vertical="center" wrapText="1"/>
      <protection hidden="1"/>
    </xf>
    <xf numFmtId="0" fontId="2" fillId="35" borderId="15" xfId="0" applyFont="1" applyFill="1" applyBorder="1" applyAlignment="1" applyProtection="1">
      <alignment horizontal="center" vertical="center" wrapText="1"/>
      <protection hidden="1"/>
    </xf>
    <xf numFmtId="0" fontId="2" fillId="0" borderId="1" xfId="0" applyFont="1" applyBorder="1" applyAlignment="1">
      <alignment horizontal="center" vertical="center" wrapText="1"/>
    </xf>
    <xf numFmtId="0" fontId="0" fillId="0" borderId="1" xfId="0" applyBorder="1" applyAlignment="1">
      <alignment horizontal="center"/>
    </xf>
    <xf numFmtId="0" fontId="0" fillId="0" borderId="3" xfId="0" applyBorder="1" applyAlignment="1">
      <alignment horizontal="center"/>
    </xf>
    <xf numFmtId="0" fontId="0" fillId="0" borderId="2" xfId="0" applyBorder="1" applyAlignment="1">
      <alignment horizontal="center"/>
    </xf>
    <xf numFmtId="0" fontId="10" fillId="34" borderId="1" xfId="0" applyFont="1" applyFill="1" applyBorder="1" applyAlignment="1" applyProtection="1">
      <alignment horizontal="center" vertical="center" wrapText="1"/>
      <protection hidden="1"/>
    </xf>
    <xf numFmtId="0" fontId="0" fillId="0" borderId="1" xfId="0" applyBorder="1" applyAlignment="1">
      <alignment horizontal="center" wrapText="1"/>
    </xf>
    <xf numFmtId="0" fontId="2" fillId="0" borderId="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3" xfId="0" applyFont="1" applyBorder="1" applyAlignment="1">
      <alignment horizontal="center" vertical="center" wrapText="1"/>
    </xf>
    <xf numFmtId="0" fontId="2" fillId="0" borderId="13" xfId="0" applyFont="1" applyBorder="1" applyAlignment="1">
      <alignment horizontal="center" vertical="center" wrapText="1"/>
    </xf>
    <xf numFmtId="0" fontId="2" fillId="0" borderId="3" xfId="0" quotePrefix="1" applyFont="1" applyBorder="1" applyAlignment="1">
      <alignment horizontal="center" vertical="center" wrapText="1"/>
    </xf>
    <xf numFmtId="0" fontId="2" fillId="0" borderId="13" xfId="0" quotePrefix="1" applyFont="1" applyBorder="1" applyAlignment="1">
      <alignment horizontal="center" vertical="center" wrapText="1"/>
    </xf>
    <xf numFmtId="164" fontId="2" fillId="0" borderId="3" xfId="1" applyNumberFormat="1" applyFont="1" applyBorder="1" applyAlignment="1">
      <alignment horizontal="center" vertical="center" wrapText="1"/>
    </xf>
    <xf numFmtId="164" fontId="2" fillId="0" borderId="12" xfId="1" applyNumberFormat="1" applyFont="1" applyBorder="1" applyAlignment="1">
      <alignment horizontal="center" vertical="center" wrapText="1"/>
    </xf>
    <xf numFmtId="164" fontId="2" fillId="0" borderId="13" xfId="1" applyNumberFormat="1" applyFont="1" applyBorder="1" applyAlignment="1">
      <alignment horizontal="center" vertical="center" wrapText="1"/>
    </xf>
  </cellXfs>
  <cellStyles count="9">
    <cellStyle name="Currency" xfId="1" builtinId="4"/>
    <cellStyle name="Excel Built-in Normal" xfId="8"/>
    <cellStyle name="Followed Hyperlink" xfId="5" builtinId="9" hidden="1"/>
    <cellStyle name="Followed Hyperlink" xfId="7" builtinId="9" hidden="1"/>
    <cellStyle name="Hyperlink" xfId="4" builtinId="8" hidden="1"/>
    <cellStyle name="Hyperlink" xfId="6" builtinId="8" hidden="1"/>
    <cellStyle name="Normal" xfId="0" builtinId="0"/>
    <cellStyle name="Normal 2" xfId="3"/>
    <cellStyle name="Percent" xfId="2" builtinId="5"/>
  </cellStyles>
  <dxfs count="189">
    <dxf>
      <font>
        <b val="0"/>
        <i val="0"/>
      </font>
      <fill>
        <patternFill>
          <bgColor rgb="FFFF0000"/>
        </patternFill>
      </fill>
    </dxf>
    <dxf>
      <border>
        <left/>
        <right style="thin">
          <color auto="1"/>
        </right>
        <top style="thin">
          <color auto="1"/>
        </top>
        <bottom style="thin">
          <color auto="1"/>
        </bottom>
        <vertical/>
        <horizontal/>
      </border>
    </dxf>
    <dxf>
      <font>
        <color theme="0"/>
      </font>
    </dxf>
    <dxf>
      <font>
        <b val="0"/>
        <i val="0"/>
      </font>
      <border>
        <left style="thin">
          <color auto="1"/>
        </left>
        <right style="thin">
          <color auto="1"/>
        </right>
        <top style="thin">
          <color auto="1"/>
        </top>
        <bottom style="thin">
          <color auto="1"/>
        </bottom>
        <vertical/>
        <horizontal/>
      </border>
    </dxf>
    <dxf>
      <font>
        <color theme="0"/>
      </font>
      <fill>
        <patternFill>
          <bgColor theme="0"/>
        </patternFill>
      </fill>
    </dxf>
    <dxf>
      <border>
        <left style="thin">
          <color auto="1"/>
        </left>
        <right style="thin">
          <color auto="1"/>
        </right>
        <top style="thin">
          <color auto="1"/>
        </top>
        <bottom style="thin">
          <color auto="1"/>
        </bottom>
        <vertical/>
        <horizontal/>
      </border>
    </dxf>
    <dxf>
      <border>
        <left/>
        <right style="thin">
          <color auto="1"/>
        </right>
        <top style="thin">
          <color auto="1"/>
        </top>
        <bottom style="thin">
          <color auto="1"/>
        </bottom>
        <vertical/>
        <horizontal/>
      </border>
    </dxf>
    <dxf>
      <font>
        <color theme="0"/>
      </font>
    </dxf>
    <dxf>
      <font>
        <b val="0"/>
        <i val="0"/>
      </font>
      <border>
        <left style="thin">
          <color auto="1"/>
        </left>
        <right style="thin">
          <color auto="1"/>
        </right>
        <top/>
        <bottom style="thin">
          <color auto="1"/>
        </bottom>
        <vertical/>
        <horizontal/>
      </border>
    </dxf>
    <dxf>
      <font>
        <color theme="0"/>
      </font>
      <fill>
        <patternFill>
          <bgColor theme="0"/>
        </patternFill>
      </fill>
    </dxf>
    <dxf>
      <border>
        <bottom style="thin">
          <color auto="1"/>
        </bottom>
        <vertical/>
        <horizontal/>
      </border>
    </dxf>
    <dxf>
      <border>
        <left/>
        <right style="thin">
          <color auto="1"/>
        </right>
        <top style="thin">
          <color auto="1"/>
        </top>
        <bottom style="thin">
          <color auto="1"/>
        </bottom>
        <vertical/>
        <horizontal/>
      </border>
    </dxf>
    <dxf>
      <font>
        <color theme="0"/>
      </font>
    </dxf>
    <dxf>
      <font>
        <b val="0"/>
        <i val="0"/>
      </font>
      <border>
        <left style="thin">
          <color auto="1"/>
        </left>
        <right style="thin">
          <color auto="1"/>
        </right>
        <top style="thin">
          <color auto="1"/>
        </top>
        <bottom style="thin">
          <color auto="1"/>
        </bottom>
        <vertical/>
        <horizontal/>
      </border>
    </dxf>
    <dxf>
      <font>
        <color theme="0"/>
      </font>
      <fill>
        <patternFill>
          <bgColor theme="0"/>
        </patternFill>
      </fill>
    </dxf>
    <dxf>
      <border>
        <left style="thin">
          <color auto="1"/>
        </left>
        <right style="thin">
          <color auto="1"/>
        </right>
        <top style="thin">
          <color auto="1"/>
        </top>
        <bottom style="thin">
          <color auto="1"/>
        </bottom>
        <vertical/>
        <horizontal/>
      </border>
    </dxf>
    <dxf>
      <font>
        <color theme="1"/>
      </font>
      <border>
        <left style="thin">
          <color auto="1"/>
        </left>
        <right style="thin">
          <color auto="1"/>
        </right>
        <top/>
        <bottom style="thin">
          <color auto="1"/>
        </bottom>
        <vertical/>
        <horizontal/>
      </border>
    </dxf>
    <dxf>
      <font>
        <color theme="0"/>
      </font>
      <fill>
        <patternFill>
          <bgColor theme="0"/>
        </patternFill>
      </fill>
      <border>
        <left/>
        <right/>
        <top/>
        <bottom/>
        <vertical/>
        <horizontal/>
      </border>
    </dxf>
    <dxf>
      <font>
        <color theme="0"/>
      </font>
      <fill>
        <patternFill>
          <bgColor theme="0"/>
        </patternFill>
      </fill>
      <border>
        <left style="thin">
          <color auto="1"/>
        </left>
        <right style="thin">
          <color auto="1"/>
        </right>
        <top style="thin">
          <color auto="1"/>
        </top>
        <bottom style="thin">
          <color auto="1"/>
        </bottom>
      </border>
    </dxf>
    <dxf>
      <font>
        <color theme="1"/>
      </font>
      <border>
        <left style="thin">
          <color auto="1"/>
        </left>
        <right style="thin">
          <color auto="1"/>
        </right>
        <top/>
        <bottom style="thin">
          <color auto="1"/>
        </bottom>
        <vertical/>
        <horizontal/>
      </border>
    </dxf>
    <dxf>
      <font>
        <color theme="0"/>
      </font>
      <fill>
        <patternFill>
          <bgColor theme="0"/>
        </patternFill>
      </fill>
      <border>
        <left/>
        <right/>
        <top/>
        <bottom/>
        <vertical/>
        <horizontal/>
      </border>
    </dxf>
    <dxf>
      <fill>
        <patternFill patternType="solid">
          <bgColor rgb="FFFFFF00"/>
        </patternFill>
      </fill>
    </dxf>
    <dxf>
      <font>
        <b val="0"/>
        <i val="0"/>
      </font>
      <fill>
        <patternFill patternType="solid">
          <bgColor rgb="FFFF0000"/>
        </patternFill>
      </fill>
    </dxf>
    <dxf>
      <fill>
        <patternFill patternType="solid">
          <bgColor rgb="FFFFC000"/>
        </patternFill>
      </fill>
    </dxf>
    <dxf>
      <fill>
        <patternFill patternType="solid">
          <bgColor rgb="FFFFC000"/>
        </patternFill>
      </fill>
    </dxf>
    <dxf>
      <font>
        <color theme="1"/>
      </font>
      <border>
        <left style="thin">
          <color auto="1"/>
        </left>
        <right style="thin">
          <color auto="1"/>
        </right>
        <top style="thin">
          <color auto="1"/>
        </top>
        <bottom style="thin">
          <color auto="1"/>
        </bottom>
      </border>
    </dxf>
    <dxf>
      <font>
        <color theme="1"/>
      </font>
      <border>
        <left style="thin">
          <color auto="1"/>
        </left>
        <right style="thin">
          <color auto="1"/>
        </right>
        <top/>
        <bottom style="thin">
          <color auto="1"/>
        </bottom>
        <vertical/>
        <horizontal/>
      </border>
    </dxf>
    <dxf>
      <font>
        <color theme="0"/>
      </font>
      <fill>
        <patternFill>
          <bgColor theme="0"/>
        </patternFill>
      </fill>
      <border>
        <left/>
        <right/>
        <top/>
        <bottom/>
        <vertical/>
        <horizontal/>
      </border>
    </dxf>
    <dxf>
      <fill>
        <patternFill patternType="solid">
          <bgColor rgb="FFFFFF00"/>
        </patternFill>
      </fill>
    </dxf>
    <dxf>
      <font>
        <b val="0"/>
        <i val="0"/>
      </font>
      <fill>
        <patternFill patternType="solid">
          <bgColor rgb="FFFF0000"/>
        </patternFill>
      </fill>
    </dxf>
    <dxf>
      <font>
        <color theme="1"/>
      </font>
      <border>
        <left style="thin">
          <color auto="1"/>
        </left>
        <right style="thin">
          <color auto="1"/>
        </right>
        <top style="thin">
          <color auto="1"/>
        </top>
        <bottom style="thin">
          <color auto="1"/>
        </bottom>
      </border>
    </dxf>
    <dxf>
      <font>
        <color theme="1"/>
      </font>
      <border>
        <left style="thin">
          <color auto="1"/>
        </left>
        <right style="thin">
          <color auto="1"/>
        </right>
        <top/>
        <bottom style="thin">
          <color auto="1"/>
        </bottom>
        <vertical/>
        <horizontal/>
      </border>
    </dxf>
    <dxf>
      <font>
        <color theme="0"/>
      </font>
      <fill>
        <patternFill>
          <bgColor theme="0"/>
        </patternFill>
      </fill>
      <border>
        <left/>
        <right/>
        <top/>
        <bottom/>
        <vertical/>
        <horizontal/>
      </border>
    </dxf>
    <dxf>
      <fill>
        <patternFill patternType="solid">
          <bgColor rgb="FFFFFF00"/>
        </patternFill>
      </fill>
    </dxf>
    <dxf>
      <font>
        <b val="0"/>
        <i val="0"/>
      </font>
      <fill>
        <patternFill patternType="solid">
          <bgColor rgb="FFFF0000"/>
        </patternFill>
      </fill>
    </dxf>
    <dxf>
      <font>
        <color theme="1"/>
      </font>
      <fill>
        <patternFill>
          <bgColor rgb="FFFFC000"/>
        </patternFill>
      </fill>
    </dxf>
    <dxf>
      <font>
        <color theme="1"/>
      </font>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vertical/>
        <horizontal/>
      </border>
    </dxf>
    <dxf>
      <font>
        <color theme="0"/>
      </font>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theme="0" tint="-0.24994659260841701"/>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ont>
        <b/>
        <i val="0"/>
        <strike val="0"/>
      </font>
      <fill>
        <patternFill patternType="solid">
          <bgColor rgb="FFFF0000"/>
        </patternFill>
      </fill>
    </dxf>
    <dxf>
      <fill>
        <patternFill>
          <bgColor rgb="FFFFFF99"/>
        </patternFill>
      </fill>
    </dxf>
    <dxf>
      <fill>
        <patternFill>
          <bgColor rgb="FFFFC000"/>
        </patternFill>
      </fill>
    </dxf>
    <dxf>
      <fill>
        <patternFill>
          <bgColor rgb="FFFF0000"/>
        </patternFill>
      </fill>
    </dxf>
    <dxf>
      <fill>
        <patternFill>
          <bgColor theme="6" tint="0.39994506668294322"/>
        </patternFill>
      </fill>
    </dxf>
    <dxf>
      <fill>
        <patternFill>
          <bgColor rgb="FFFF0000"/>
        </patternFill>
      </fill>
    </dxf>
    <dxf>
      <fill>
        <patternFill patternType="lightHorizontal">
          <bgColor rgb="FFFF0000"/>
        </patternFill>
      </fill>
    </dxf>
    <dxf>
      <fill>
        <patternFill>
          <bgColor rgb="FFFFFF99"/>
        </patternFill>
      </fill>
    </dxf>
    <dxf>
      <fill>
        <patternFill>
          <bgColor theme="6" tint="0.39994506668294322"/>
        </patternFill>
      </fill>
    </dxf>
    <dxf>
      <fill>
        <patternFill>
          <bgColor rgb="FFFF0000"/>
        </patternFill>
      </fill>
    </dxf>
    <dxf>
      <fill>
        <patternFill>
          <bgColor rgb="FFFF0000"/>
        </patternFill>
      </fill>
    </dxf>
    <dxf>
      <font>
        <b/>
        <i val="0"/>
        <color theme="1"/>
      </font>
      <fill>
        <patternFill>
          <bgColor rgb="FFFFC000"/>
        </patternFill>
      </fill>
    </dxf>
    <dxf>
      <fill>
        <patternFill>
          <bgColor rgb="FFFF0000"/>
        </patternFill>
      </fill>
    </dxf>
    <dxf>
      <fill>
        <patternFill patternType="lightHorizontal">
          <bgColor rgb="FFFF0000"/>
        </patternFill>
      </fill>
    </dxf>
    <dxf>
      <fill>
        <patternFill>
          <bgColor rgb="FFFFFF99"/>
        </patternFill>
      </fill>
    </dxf>
    <dxf>
      <fill>
        <patternFill>
          <bgColor theme="6" tint="0.39994506668294322"/>
        </patternFill>
      </fill>
    </dxf>
    <dxf>
      <fill>
        <patternFill>
          <bgColor rgb="FFFF0000"/>
        </patternFill>
      </fill>
    </dxf>
    <dxf>
      <fill>
        <patternFill>
          <bgColor rgb="FFFF0000"/>
        </patternFill>
      </fill>
    </dxf>
    <dxf>
      <fill>
        <patternFill>
          <bgColor rgb="FFFFC000"/>
        </patternFill>
      </fill>
    </dxf>
    <dxf>
      <fill>
        <patternFill>
          <bgColor rgb="FFFFFF99"/>
        </patternFill>
      </fill>
    </dxf>
    <dxf>
      <fill>
        <patternFill>
          <bgColor theme="6" tint="0.39994506668294322"/>
        </patternFill>
      </fill>
    </dxf>
    <dxf>
      <fill>
        <patternFill>
          <bgColor rgb="FFFF0000"/>
        </patternFill>
      </fill>
    </dxf>
    <dxf>
      <fill>
        <patternFill>
          <bgColor rgb="FFFF0000"/>
        </patternFill>
      </fill>
    </dxf>
    <dxf>
      <fill>
        <patternFill>
          <bgColor rgb="FFFFFF99"/>
        </patternFill>
      </fill>
    </dxf>
    <dxf>
      <fill>
        <patternFill>
          <bgColor theme="6" tint="0.39994506668294322"/>
        </patternFill>
      </fill>
    </dxf>
    <dxf>
      <fill>
        <patternFill>
          <bgColor rgb="FFFF0000"/>
        </patternFill>
      </fill>
    </dxf>
    <dxf>
      <fill>
        <patternFill>
          <bgColor rgb="FFFF0000"/>
        </patternFill>
      </fill>
    </dxf>
    <dxf>
      <fill>
        <patternFill>
          <bgColor rgb="FFFFFF99"/>
        </patternFill>
      </fill>
    </dxf>
    <dxf>
      <fill>
        <patternFill>
          <bgColor theme="6" tint="0.39994506668294322"/>
        </patternFill>
      </fill>
    </dxf>
    <dxf>
      <fill>
        <patternFill>
          <bgColor rgb="FFFF0000"/>
        </patternFill>
      </fill>
    </dxf>
    <dxf>
      <fill>
        <patternFill>
          <bgColor rgb="FFFF0000"/>
        </patternFill>
      </fill>
    </dxf>
    <dxf>
      <fill>
        <patternFill>
          <bgColor rgb="FFFFFF99"/>
        </patternFill>
      </fill>
    </dxf>
    <dxf>
      <fill>
        <patternFill>
          <bgColor rgb="FFFF0000"/>
        </patternFill>
      </fill>
    </dxf>
    <dxf>
      <font>
        <color theme="1"/>
      </font>
      <numFmt numFmtId="171" formatCode="_(* #,##0_);_(* \(#,##0\);_(* &quot;-&quot;_);_(@_)"/>
      <fill>
        <patternFill>
          <bgColor theme="6" tint="0.39994506668294322"/>
        </patternFill>
      </fill>
    </dxf>
    <dxf>
      <fill>
        <patternFill>
          <bgColor theme="6" tint="0.39994506668294322"/>
        </patternFill>
      </fill>
    </dxf>
    <dxf>
      <font>
        <strike/>
      </font>
      <fill>
        <patternFill>
          <bgColor rgb="FFFF0000"/>
        </patternFill>
      </fill>
    </dxf>
    <dxf>
      <fill>
        <patternFill>
          <bgColor rgb="FFFFFF99"/>
        </patternFill>
      </fill>
    </dxf>
    <dxf>
      <fill>
        <patternFill>
          <bgColor theme="6" tint="0.39994506668294322"/>
        </patternFill>
      </fill>
    </dxf>
    <dxf>
      <fill>
        <patternFill>
          <bgColor theme="6" tint="0.39994506668294322"/>
        </patternFill>
      </fill>
    </dxf>
    <dxf>
      <fill>
        <patternFill>
          <bgColor rgb="FFFF0000"/>
        </patternFill>
      </fill>
    </dxf>
    <dxf>
      <fill>
        <patternFill>
          <bgColor rgb="FFFF0000"/>
        </patternFill>
      </fill>
    </dxf>
    <dxf>
      <fill>
        <patternFill>
          <bgColor rgb="FFFFFF99"/>
        </patternFill>
      </fill>
    </dxf>
    <dxf>
      <fill>
        <patternFill>
          <bgColor theme="6" tint="0.39994506668294322"/>
        </patternFill>
      </fill>
    </dxf>
    <dxf>
      <fill>
        <patternFill>
          <bgColor rgb="FFFF0000"/>
        </patternFill>
      </fill>
    </dxf>
    <dxf>
      <fill>
        <patternFill>
          <bgColor rgb="FFFF0000"/>
        </patternFill>
      </fill>
    </dxf>
    <dxf>
      <font>
        <color theme="6" tint="0.39994506668294322"/>
      </font>
      <fill>
        <patternFill>
          <bgColor theme="6" tint="0.39994506668294322"/>
        </patternFill>
      </fill>
    </dxf>
    <dxf>
      <fill>
        <patternFill>
          <bgColor rgb="FFFF0000"/>
        </patternFill>
      </fill>
    </dxf>
    <dxf>
      <fill>
        <patternFill>
          <bgColor rgb="FFFF0000"/>
        </patternFill>
      </fill>
    </dxf>
    <dxf>
      <font>
        <b/>
        <i val="0"/>
      </font>
      <fill>
        <patternFill>
          <bgColor theme="5" tint="0.59996337778862885"/>
        </patternFill>
      </fill>
    </dxf>
    <dxf>
      <font>
        <color theme="0"/>
      </font>
      <fill>
        <patternFill>
          <bgColor theme="0"/>
        </patternFill>
      </fill>
    </dxf>
    <dxf>
      <font>
        <b/>
        <i val="0"/>
        <color theme="1"/>
      </font>
      <fill>
        <patternFill patternType="gray125"/>
      </fill>
    </dxf>
    <dxf>
      <fill>
        <patternFill>
          <bgColor theme="0" tint="-0.14996795556505021"/>
        </patternFill>
      </fill>
    </dxf>
    <dxf>
      <fill>
        <patternFill>
          <fgColor theme="0"/>
          <bgColor theme="0"/>
        </patternFill>
      </fill>
    </dxf>
    <dxf>
      <font>
        <color theme="0" tint="-0.14996795556505021"/>
      </font>
      <fill>
        <patternFill>
          <bgColor theme="0" tint="-0.14996795556505021"/>
        </patternFill>
      </fill>
      <border>
        <left/>
        <right/>
        <top style="thin">
          <color auto="1"/>
        </top>
        <vertical/>
        <horizontal/>
      </border>
    </dxf>
    <dxf>
      <fill>
        <patternFill>
          <bgColor theme="0" tint="-0.14996795556505021"/>
        </patternFill>
      </fill>
    </dxf>
    <dxf>
      <fill>
        <patternFill>
          <bgColor theme="0" tint="-0.14996795556505021"/>
        </patternFill>
      </fill>
    </dxf>
    <dxf>
      <fill>
        <patternFill>
          <bgColor rgb="FF00B050"/>
        </patternFill>
      </fill>
    </dxf>
    <dxf>
      <fill>
        <patternFill patternType="solid">
          <bgColor theme="0"/>
        </patternFill>
      </fill>
    </dxf>
    <dxf>
      <font>
        <b/>
        <i val="0"/>
      </font>
      <fill>
        <patternFill>
          <bgColor theme="0" tint="-0.14996795556505021"/>
        </patternFill>
      </fill>
    </dxf>
    <dxf>
      <font>
        <b/>
        <i val="0"/>
      </font>
      <fill>
        <patternFill>
          <bgColor theme="2" tint="-9.9948118533890809E-2"/>
        </patternFill>
      </fill>
    </dxf>
    <dxf>
      <font>
        <color theme="0"/>
      </font>
      <fill>
        <patternFill>
          <bgColor theme="0"/>
        </patternFill>
      </fill>
    </dxf>
    <dxf>
      <font>
        <color theme="0"/>
      </font>
      <fill>
        <patternFill patternType="solid">
          <bgColor theme="0"/>
        </patternFill>
      </fill>
    </dxf>
    <dxf>
      <font>
        <color theme="0"/>
      </font>
    </dxf>
    <dxf>
      <font>
        <b val="0"/>
        <i val="0"/>
      </font>
      <fill>
        <patternFill patternType="gray0625"/>
      </fill>
    </dxf>
    <dxf>
      <font>
        <b/>
        <i val="0"/>
      </font>
      <fill>
        <patternFill patternType="gray125"/>
      </fill>
    </dxf>
    <dxf>
      <fill>
        <patternFill patternType="lightHorizontal"/>
      </fill>
    </dxf>
    <dxf>
      <font>
        <b/>
        <i val="0"/>
        <color theme="5" tint="-0.24994659260841701"/>
      </font>
      <fill>
        <patternFill patternType="gray125">
          <bgColor theme="0"/>
        </patternFill>
      </fill>
    </dxf>
    <dxf>
      <font>
        <b/>
        <i val="0"/>
        <color theme="5" tint="-0.24994659260841701"/>
      </font>
      <fill>
        <patternFill patternType="gray125"/>
      </fill>
    </dxf>
    <dxf>
      <font>
        <b val="0"/>
        <i val="0"/>
        <color theme="1"/>
      </font>
      <fill>
        <patternFill patternType="gray0625">
          <bgColor theme="0"/>
        </patternFill>
      </fill>
    </dxf>
    <dxf>
      <fill>
        <patternFill patternType="lightHorizontal"/>
      </fill>
    </dxf>
    <dxf>
      <font>
        <b val="0"/>
        <i val="0"/>
      </font>
    </dxf>
    <dxf>
      <font>
        <b/>
        <i val="0"/>
      </font>
      <fill>
        <patternFill patternType="lightGray"/>
      </fill>
    </dxf>
    <dxf>
      <font>
        <color theme="0"/>
      </font>
      <fill>
        <patternFill>
          <bgColor theme="0"/>
        </patternFill>
      </fill>
    </dxf>
    <dxf>
      <font>
        <strike/>
      </font>
      <fill>
        <patternFill patternType="solid"/>
      </fill>
    </dxf>
    <dxf>
      <font>
        <color theme="0"/>
      </font>
      <fill>
        <patternFill patternType="solid">
          <bgColor theme="0"/>
        </patternFill>
      </fill>
    </dxf>
    <dxf>
      <font>
        <b/>
        <i val="0"/>
      </font>
      <fill>
        <patternFill>
          <bgColor theme="5" tint="0.59996337778862885"/>
        </patternFill>
      </fill>
    </dxf>
    <dxf>
      <font>
        <color theme="1"/>
      </font>
      <border>
        <left/>
        <right/>
        <top/>
        <bottom style="thin">
          <color auto="1"/>
        </bottom>
        <vertical/>
        <horizontal/>
      </border>
    </dxf>
    <dxf>
      <font>
        <color theme="0"/>
      </font>
      <fill>
        <patternFill>
          <bgColor theme="0"/>
        </patternFill>
      </fill>
      <border>
        <left/>
        <right/>
        <top/>
        <bottom/>
        <vertical/>
        <horizontal/>
      </border>
    </dxf>
    <dxf>
      <fill>
        <patternFill>
          <bgColor rgb="FF00B050"/>
        </patternFill>
      </fill>
    </dxf>
    <dxf>
      <fill>
        <patternFill>
          <bgColor theme="0" tint="-0.14996795556505021"/>
        </patternFill>
      </fill>
    </dxf>
    <dxf>
      <fill>
        <patternFill>
          <bgColor theme="0" tint="-0.14996795556505021"/>
        </patternFill>
      </fill>
      <border>
        <left/>
        <right/>
        <top/>
        <vertical/>
        <horizontal/>
      </border>
    </dxf>
    <dxf>
      <fill>
        <patternFill>
          <bgColor theme="0" tint="-0.14996795556505021"/>
        </patternFill>
      </fill>
      <border>
        <left/>
        <right/>
        <top/>
        <bottom style="thin">
          <color auto="1"/>
        </bottom>
      </border>
    </dxf>
    <dxf>
      <font>
        <b/>
        <i val="0"/>
        <color theme="1"/>
      </font>
      <border>
        <left/>
        <right/>
        <top/>
        <bottom style="thin">
          <color auto="1"/>
        </bottom>
        <vertical/>
        <horizontal/>
      </border>
    </dxf>
    <dxf>
      <fill>
        <patternFill>
          <bgColor theme="0" tint="-0.14996795556505021"/>
        </patternFill>
      </fill>
    </dxf>
    <dxf>
      <fill>
        <patternFill>
          <bgColor rgb="FFFF0000"/>
        </patternFill>
      </fill>
    </dxf>
    <dxf>
      <font>
        <b/>
        <i val="0"/>
      </font>
      <fill>
        <patternFill>
          <bgColor rgb="FFFFFF00"/>
        </patternFill>
      </fill>
    </dxf>
    <dxf>
      <fill>
        <patternFill>
          <bgColor theme="0"/>
        </patternFill>
      </fill>
    </dxf>
    <dxf>
      <font>
        <color theme="1"/>
      </font>
      <fill>
        <patternFill>
          <bgColor rgb="FFFFC000"/>
        </patternFill>
      </fill>
    </dxf>
    <dxf>
      <fill>
        <patternFill>
          <bgColor rgb="FFFF0000"/>
        </patternFill>
      </fill>
    </dxf>
    <dxf>
      <fill>
        <patternFill>
          <bgColor rgb="FFFFC000"/>
        </patternFill>
      </fill>
    </dxf>
    <dxf>
      <fill>
        <patternFill>
          <bgColor theme="0"/>
        </patternFill>
      </fill>
    </dxf>
    <dxf>
      <fill>
        <patternFill>
          <bgColor theme="0" tint="-0.14996795556505021"/>
        </patternFill>
      </fill>
    </dxf>
    <dxf>
      <fill>
        <patternFill>
          <bgColor rgb="FF00B050"/>
        </patternFill>
      </fill>
    </dxf>
    <dxf>
      <font>
        <b/>
        <i val="0"/>
        <color rgb="FFC00000"/>
      </font>
    </dxf>
    <dxf>
      <font>
        <b/>
        <i val="0"/>
        <color rgb="FFC00000"/>
      </font>
    </dxf>
    <dxf>
      <font>
        <b/>
        <i val="0"/>
      </font>
      <fill>
        <patternFill>
          <bgColor rgb="FFFF0000"/>
        </patternFill>
      </fill>
    </dxf>
    <dxf>
      <font>
        <b val="0"/>
        <i val="0"/>
      </font>
      <fill>
        <patternFill>
          <bgColor theme="5" tint="0.79998168889431442"/>
        </patternFill>
      </fill>
    </dxf>
    <dxf>
      <fill>
        <patternFill>
          <bgColor rgb="FFFFC000"/>
        </patternFill>
      </fill>
    </dxf>
    <dxf>
      <font>
        <b/>
        <i val="0"/>
        <color theme="1"/>
      </font>
      <fill>
        <patternFill>
          <bgColor theme="0"/>
        </patternFill>
      </fill>
    </dxf>
    <dxf>
      <fill>
        <patternFill>
          <bgColor rgb="FFFF0000"/>
        </patternFill>
      </fill>
    </dxf>
    <dxf>
      <font>
        <color theme="0"/>
      </font>
      <fill>
        <patternFill>
          <bgColor theme="0"/>
        </patternFill>
      </fill>
    </dxf>
    <dxf>
      <font>
        <color theme="1"/>
      </font>
    </dxf>
    <dxf>
      <font>
        <color theme="0"/>
      </font>
    </dxf>
    <dxf>
      <font>
        <color theme="1"/>
      </font>
    </dxf>
    <dxf>
      <fill>
        <patternFill>
          <bgColor rgb="FFFF0000"/>
        </patternFill>
      </fill>
    </dxf>
    <dxf>
      <fill>
        <patternFill>
          <bgColor rgb="FFFFC000"/>
        </patternFill>
      </fill>
    </dxf>
    <dxf>
      <fill>
        <patternFill>
          <bgColor rgb="FFFFC000"/>
        </patternFill>
      </fill>
    </dxf>
    <dxf>
      <fill>
        <patternFill>
          <bgColor theme="0"/>
        </patternFill>
      </fill>
    </dxf>
    <dxf>
      <fill>
        <patternFill>
          <bgColor rgb="FFFF0000"/>
        </patternFill>
      </fill>
    </dxf>
    <dxf>
      <fill>
        <patternFill>
          <bgColor rgb="FFFF0000"/>
        </patternFill>
      </fill>
    </dxf>
    <dxf>
      <fill>
        <patternFill>
          <bgColor rgb="FFFFC000"/>
        </patternFill>
      </fill>
    </dxf>
    <dxf>
      <fill>
        <patternFill>
          <bgColor theme="0"/>
        </patternFill>
      </fill>
    </dxf>
    <dxf>
      <font>
        <b/>
        <i val="0"/>
      </font>
      <fill>
        <patternFill>
          <bgColor theme="5" tint="0.59996337778862885"/>
        </patternFill>
      </fill>
    </dxf>
    <dxf>
      <fill>
        <patternFill>
          <bgColor rgb="FF00B050"/>
        </patternFill>
      </fill>
    </dxf>
    <dxf>
      <font>
        <b/>
        <i val="0"/>
      </font>
      <fill>
        <patternFill>
          <bgColor rgb="FFFFFF00"/>
        </patternFill>
      </fill>
    </dxf>
    <dxf>
      <font>
        <b/>
        <i val="0"/>
      </font>
      <fill>
        <patternFill>
          <bgColor rgb="FF00FF00"/>
        </patternFill>
      </fill>
    </dxf>
    <dxf>
      <font>
        <b/>
        <i val="0"/>
      </font>
      <fill>
        <patternFill>
          <bgColor rgb="FFFF0000"/>
        </patternFill>
      </fill>
    </dxf>
    <dxf>
      <fill>
        <patternFill patternType="lightGrid">
          <bgColor theme="1"/>
        </patternFill>
      </fill>
    </dxf>
    <dxf>
      <font>
        <b/>
        <i val="0"/>
      </font>
      <fill>
        <patternFill>
          <bgColor rgb="FFFF0000"/>
        </patternFill>
      </fill>
    </dxf>
    <dxf>
      <font>
        <b/>
        <i val="0"/>
      </font>
      <fill>
        <patternFill>
          <bgColor rgb="FFFFFF00"/>
        </patternFill>
      </fill>
    </dxf>
    <dxf>
      <font>
        <b/>
        <i val="0"/>
      </font>
      <fill>
        <patternFill>
          <bgColor rgb="FFFFC000"/>
        </patternFill>
      </fill>
    </dxf>
    <dxf>
      <font>
        <b/>
        <i val="0"/>
      </font>
      <fill>
        <patternFill>
          <bgColor rgb="FFFFC000"/>
        </patternFill>
      </fill>
    </dxf>
    <dxf>
      <font>
        <b/>
        <i val="0"/>
      </font>
      <fill>
        <patternFill>
          <bgColor theme="7" tint="0.39994506668294322"/>
        </patternFill>
      </fill>
    </dxf>
    <dxf>
      <fill>
        <patternFill patternType="solid">
          <bgColor theme="1"/>
        </patternFill>
      </fill>
    </dxf>
    <dxf>
      <font>
        <b/>
        <i val="0"/>
      </font>
      <fill>
        <patternFill>
          <bgColor rgb="FF00FF00"/>
        </patternFill>
      </fill>
    </dxf>
    <dxf>
      <font>
        <b/>
        <i val="0"/>
      </font>
      <fill>
        <patternFill>
          <bgColor rgb="FFFFC000"/>
        </patternFill>
      </fill>
    </dxf>
    <dxf>
      <font>
        <b/>
        <i val="0"/>
        <color theme="1"/>
      </font>
      <fill>
        <patternFill>
          <bgColor rgb="FFFFFF00"/>
        </patternFill>
      </fill>
    </dxf>
    <dxf>
      <font>
        <b/>
        <i val="0"/>
      </font>
      <fill>
        <patternFill>
          <bgColor rgb="FFFF0000"/>
        </patternFill>
      </fill>
    </dxf>
    <dxf>
      <fill>
        <patternFill>
          <bgColor theme="1"/>
        </patternFill>
      </fill>
    </dxf>
  </dxfs>
  <tableStyles count="0" defaultTableStyle="TableStyleMedium9" defaultPivotStyle="PivotStyleLight16"/>
  <colors>
    <mruColors>
      <color rgb="FFE6FF8C"/>
      <color rgb="FFFFDF9F"/>
      <color rgb="FFFFFF66"/>
      <color rgb="FFF0FF97"/>
      <color rgb="FFFAFF96"/>
      <color rgb="FFF3FD99"/>
      <color rgb="FFF4FDA1"/>
      <color rgb="FFFFFFCC"/>
      <color rgb="FFF8FEA4"/>
      <color rgb="FFF5FE7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vmlDrawing1.v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vmlDrawing2.v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vmlDrawing3.v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_rels/vmlDrawing4.v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3.jpe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261311</xdr:colOff>
      <xdr:row>0</xdr:row>
      <xdr:rowOff>47009</xdr:rowOff>
    </xdr:from>
    <xdr:to>
      <xdr:col>2</xdr:col>
      <xdr:colOff>592408</xdr:colOff>
      <xdr:row>8</xdr:row>
      <xdr:rowOff>22967</xdr:rowOff>
    </xdr:to>
    <xdr:pic>
      <xdr:nvPicPr>
        <xdr:cNvPr id="4" name="Picture 3">
          <a:extLst>
            <a:ext uri="{FF2B5EF4-FFF2-40B4-BE49-F238E27FC236}">
              <a16:creationId xmlns:a16="http://schemas.microsoft.com/office/drawing/2014/main" id="{4D8D183F-595C-44EF-B347-D8FB0F1ED7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61311" y="47009"/>
          <a:ext cx="1539146" cy="150925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8" tint="-0.249977111117893"/>
  </sheetPr>
  <dimension ref="A1:S205"/>
  <sheetViews>
    <sheetView zoomScale="82" zoomScaleNormal="82" workbookViewId="0">
      <selection activeCell="O1" sqref="O1:Q8"/>
    </sheetView>
  </sheetViews>
  <sheetFormatPr defaultColWidth="0" defaultRowHeight="15"/>
  <cols>
    <col min="1" max="15" width="9.140625" customWidth="1"/>
    <col min="16" max="16" width="12.7109375" customWidth="1"/>
    <col min="17" max="18" width="9.140625" customWidth="1"/>
    <col min="19" max="19" width="14.7109375" customWidth="1"/>
    <col min="20" max="16384" width="9.140625" hidden="1"/>
  </cols>
  <sheetData>
    <row r="1" spans="1:19" ht="15" customHeight="1">
      <c r="A1" s="468"/>
      <c r="B1" s="468"/>
      <c r="C1" s="468"/>
      <c r="D1" s="509" t="s">
        <v>344</v>
      </c>
      <c r="E1" s="509"/>
      <c r="F1" s="509"/>
      <c r="G1" s="509"/>
      <c r="H1" s="509"/>
      <c r="I1" s="509"/>
      <c r="J1" s="509"/>
      <c r="K1" s="509"/>
      <c r="L1" s="509"/>
      <c r="M1" s="509"/>
      <c r="N1" s="509"/>
      <c r="O1" s="513" t="s">
        <v>446</v>
      </c>
      <c r="P1" s="514"/>
      <c r="Q1" s="514"/>
      <c r="R1" s="467"/>
      <c r="S1" s="467" t="s">
        <v>345</v>
      </c>
    </row>
    <row r="2" spans="1:19" ht="15" customHeight="1">
      <c r="A2" s="468"/>
      <c r="B2" s="468"/>
      <c r="C2" s="468"/>
      <c r="D2" s="509"/>
      <c r="E2" s="509"/>
      <c r="F2" s="509"/>
      <c r="G2" s="509"/>
      <c r="H2" s="509"/>
      <c r="I2" s="509"/>
      <c r="J2" s="509"/>
      <c r="K2" s="509"/>
      <c r="L2" s="509"/>
      <c r="M2" s="509"/>
      <c r="N2" s="509"/>
      <c r="O2" s="514"/>
      <c r="P2" s="514"/>
      <c r="Q2" s="514"/>
      <c r="R2" s="473"/>
      <c r="S2" s="473"/>
    </row>
    <row r="3" spans="1:19" ht="15" customHeight="1">
      <c r="A3" s="468"/>
      <c r="B3" s="468"/>
      <c r="C3" s="468"/>
      <c r="D3" s="509"/>
      <c r="E3" s="509"/>
      <c r="F3" s="509"/>
      <c r="G3" s="509"/>
      <c r="H3" s="509"/>
      <c r="I3" s="509"/>
      <c r="J3" s="509"/>
      <c r="K3" s="509"/>
      <c r="L3" s="509"/>
      <c r="M3" s="509"/>
      <c r="N3" s="509"/>
      <c r="O3" s="514"/>
      <c r="P3" s="514"/>
      <c r="Q3" s="514"/>
      <c r="R3" s="473"/>
      <c r="S3" s="473"/>
    </row>
    <row r="4" spans="1:19" ht="15" customHeight="1">
      <c r="A4" s="468"/>
      <c r="B4" s="468"/>
      <c r="C4" s="468"/>
      <c r="D4" s="510"/>
      <c r="E4" s="510"/>
      <c r="F4" s="510"/>
      <c r="G4" s="510"/>
      <c r="H4" s="510"/>
      <c r="I4" s="510"/>
      <c r="J4" s="510"/>
      <c r="K4" s="510"/>
      <c r="L4" s="510"/>
      <c r="M4" s="510"/>
      <c r="N4" s="510"/>
      <c r="O4" s="514"/>
      <c r="P4" s="514"/>
      <c r="Q4" s="514"/>
      <c r="R4" s="473"/>
      <c r="S4" s="473"/>
    </row>
    <row r="5" spans="1:19" ht="16.5" customHeight="1">
      <c r="A5" s="381"/>
      <c r="B5" s="381"/>
      <c r="C5" s="381"/>
      <c r="D5" s="468"/>
      <c r="E5" s="468"/>
      <c r="F5" s="512" t="s">
        <v>346</v>
      </c>
      <c r="G5" s="512"/>
      <c r="H5" s="512"/>
      <c r="I5" s="512"/>
      <c r="J5" s="512"/>
      <c r="K5" s="512"/>
      <c r="L5" s="510"/>
      <c r="M5" s="468"/>
      <c r="N5" s="468"/>
      <c r="O5" s="514"/>
      <c r="P5" s="514"/>
      <c r="Q5" s="514"/>
      <c r="R5" s="473"/>
      <c r="S5" s="473"/>
    </row>
    <row r="6" spans="1:19" ht="16.5" customHeight="1">
      <c r="A6" s="381"/>
      <c r="B6" s="381"/>
      <c r="C6" s="381"/>
      <c r="D6" s="468"/>
      <c r="E6" s="474"/>
      <c r="F6" s="511" t="s">
        <v>433</v>
      </c>
      <c r="G6" s="511"/>
      <c r="H6" s="511"/>
      <c r="I6" s="511"/>
      <c r="J6" s="511"/>
      <c r="K6" s="511"/>
      <c r="L6" s="511"/>
      <c r="M6" s="474"/>
      <c r="N6" s="474"/>
      <c r="O6" s="514"/>
      <c r="P6" s="514"/>
      <c r="Q6" s="514"/>
      <c r="R6" s="473"/>
      <c r="S6" s="473"/>
    </row>
    <row r="7" spans="1:19" ht="15" customHeight="1">
      <c r="A7" s="469"/>
      <c r="B7" s="470"/>
      <c r="C7" s="470"/>
      <c r="D7" s="474"/>
      <c r="E7" s="474"/>
      <c r="F7" s="511"/>
      <c r="G7" s="511"/>
      <c r="H7" s="511"/>
      <c r="I7" s="511"/>
      <c r="J7" s="511"/>
      <c r="K7" s="511"/>
      <c r="L7" s="511"/>
      <c r="M7" s="474"/>
      <c r="N7" s="474"/>
      <c r="O7" s="514"/>
      <c r="P7" s="514"/>
      <c r="Q7" s="514"/>
      <c r="R7" s="473"/>
      <c r="S7" s="473"/>
    </row>
    <row r="8" spans="1:19" ht="15" customHeight="1">
      <c r="A8" s="470"/>
      <c r="B8" s="470"/>
      <c r="C8" s="470"/>
      <c r="D8" s="470"/>
      <c r="E8" s="470"/>
      <c r="F8" s="470"/>
      <c r="G8" s="470"/>
      <c r="H8" s="470"/>
      <c r="I8" s="470"/>
      <c r="J8" s="470"/>
      <c r="K8" s="470"/>
      <c r="L8" s="470"/>
      <c r="M8" s="470"/>
      <c r="N8" s="470"/>
      <c r="O8" s="514"/>
      <c r="P8" s="514"/>
      <c r="Q8" s="514"/>
      <c r="R8" s="473"/>
      <c r="S8" s="473"/>
    </row>
    <row r="9" spans="1:19" ht="15" customHeight="1">
      <c r="A9" s="507" t="s">
        <v>447</v>
      </c>
      <c r="B9" s="507"/>
      <c r="C9" s="507"/>
      <c r="D9" s="507"/>
      <c r="E9" s="507"/>
      <c r="F9" s="507"/>
      <c r="G9" s="507"/>
      <c r="H9" s="507"/>
      <c r="I9" s="507"/>
      <c r="J9" s="507"/>
      <c r="K9" s="507"/>
      <c r="L9" s="507"/>
      <c r="M9" s="507"/>
      <c r="N9" s="507"/>
      <c r="O9" s="507"/>
      <c r="P9" s="507"/>
      <c r="Q9" s="507"/>
      <c r="R9" s="507"/>
      <c r="S9" s="136"/>
    </row>
    <row r="10" spans="1:19">
      <c r="A10" s="508" t="s">
        <v>444</v>
      </c>
      <c r="B10" s="508"/>
      <c r="C10" s="508"/>
      <c r="D10" s="508"/>
      <c r="E10" s="508"/>
      <c r="F10" s="508"/>
      <c r="G10" s="508"/>
      <c r="H10" s="508"/>
      <c r="I10" s="508"/>
      <c r="J10" s="508"/>
      <c r="K10" s="508"/>
      <c r="L10" s="508"/>
      <c r="M10" s="508"/>
      <c r="N10" s="508"/>
      <c r="O10" s="508"/>
      <c r="P10" s="508"/>
      <c r="Q10" s="508"/>
      <c r="R10" s="508"/>
      <c r="S10" s="136"/>
    </row>
    <row r="11" spans="1:19">
      <c r="A11" s="394"/>
      <c r="B11" s="394"/>
      <c r="C11" s="394"/>
      <c r="D11" s="394"/>
      <c r="E11" s="394"/>
      <c r="F11" s="394"/>
      <c r="G11" s="394"/>
      <c r="H11" s="394"/>
      <c r="I11" s="394"/>
      <c r="J11" s="394"/>
      <c r="K11" s="394"/>
      <c r="L11" s="394"/>
      <c r="M11" s="394"/>
      <c r="N11" s="394"/>
      <c r="O11" s="394"/>
      <c r="P11" s="394"/>
      <c r="Q11" s="394"/>
      <c r="R11" s="394"/>
      <c r="S11" s="136"/>
    </row>
    <row r="12" spans="1:19" ht="15.75">
      <c r="A12" s="515">
        <v>42767</v>
      </c>
      <c r="B12" s="516"/>
      <c r="C12" s="516"/>
      <c r="D12" s="516"/>
      <c r="E12" s="516"/>
      <c r="F12" s="516"/>
      <c r="G12" s="516"/>
      <c r="H12" s="516"/>
      <c r="I12" s="516"/>
      <c r="J12" s="516"/>
      <c r="K12" s="516"/>
      <c r="L12" s="516"/>
      <c r="M12" s="516"/>
      <c r="N12" s="516"/>
      <c r="O12" s="516"/>
      <c r="P12" s="516"/>
      <c r="Q12" s="517"/>
      <c r="R12" s="136"/>
      <c r="S12" s="136"/>
    </row>
    <row r="13" spans="1:19">
      <c r="A13" s="136" t="s">
        <v>325</v>
      </c>
      <c r="B13" s="136"/>
      <c r="C13" s="136"/>
      <c r="D13" s="136"/>
      <c r="E13" s="136"/>
      <c r="F13" s="136"/>
      <c r="G13" s="136"/>
      <c r="H13" s="136"/>
      <c r="I13" s="136"/>
      <c r="J13" s="136"/>
      <c r="K13" s="136"/>
      <c r="L13" s="136"/>
      <c r="M13" s="136"/>
      <c r="N13" s="136"/>
      <c r="O13" s="136"/>
      <c r="P13" s="136"/>
      <c r="Q13" s="136"/>
      <c r="R13" s="136"/>
      <c r="S13" s="136"/>
    </row>
    <row r="14" spans="1:19">
      <c r="A14" s="44"/>
      <c r="B14" s="136"/>
      <c r="C14" s="136"/>
      <c r="D14" s="136"/>
      <c r="E14" s="136"/>
      <c r="F14" s="136"/>
      <c r="G14" s="136"/>
      <c r="H14" s="136"/>
      <c r="I14" s="136"/>
      <c r="J14" s="136"/>
      <c r="K14" s="136"/>
      <c r="L14" s="136"/>
      <c r="M14" s="136"/>
      <c r="N14" s="136"/>
      <c r="O14" s="136"/>
      <c r="P14" s="136"/>
      <c r="Q14" s="136"/>
      <c r="R14" s="136"/>
      <c r="S14" s="136"/>
    </row>
    <row r="15" spans="1:19">
      <c r="A15" s="505" t="s">
        <v>438</v>
      </c>
      <c r="B15" s="505"/>
      <c r="C15" s="505"/>
      <c r="D15" s="505"/>
      <c r="E15" s="505"/>
      <c r="F15" s="505"/>
      <c r="G15" s="505"/>
      <c r="H15" s="505"/>
      <c r="I15" s="505"/>
      <c r="J15" s="505"/>
      <c r="K15" s="505"/>
      <c r="L15" s="505"/>
      <c r="M15" s="505"/>
      <c r="N15" s="505"/>
      <c r="O15" s="505"/>
      <c r="P15" s="505"/>
      <c r="Q15" s="505"/>
      <c r="R15" s="505"/>
      <c r="S15" s="136"/>
    </row>
    <row r="16" spans="1:19" ht="15" customHeight="1">
      <c r="A16" s="505"/>
      <c r="B16" s="505"/>
      <c r="C16" s="505"/>
      <c r="D16" s="505"/>
      <c r="E16" s="505"/>
      <c r="F16" s="505"/>
      <c r="G16" s="505"/>
      <c r="H16" s="505"/>
      <c r="I16" s="505"/>
      <c r="J16" s="505"/>
      <c r="K16" s="505"/>
      <c r="L16" s="505"/>
      <c r="M16" s="505"/>
      <c r="N16" s="505"/>
      <c r="O16" s="505"/>
      <c r="P16" s="505"/>
      <c r="Q16" s="505"/>
      <c r="R16" s="505"/>
      <c r="S16" s="136"/>
    </row>
    <row r="17" spans="1:19" s="44" customFormat="1" ht="15" customHeight="1">
      <c r="A17" s="136"/>
      <c r="B17" s="136"/>
      <c r="C17" s="136"/>
      <c r="D17" s="136"/>
      <c r="E17" s="136"/>
      <c r="F17" s="136"/>
      <c r="G17" s="136"/>
      <c r="H17" s="136"/>
      <c r="I17" s="136"/>
      <c r="J17" s="136"/>
      <c r="K17" s="136"/>
      <c r="L17" s="136"/>
      <c r="M17" s="136"/>
      <c r="N17" s="136"/>
      <c r="O17" s="136"/>
      <c r="P17" s="136"/>
      <c r="Q17" s="136"/>
      <c r="R17" s="136"/>
      <c r="S17" s="136"/>
    </row>
    <row r="18" spans="1:19">
      <c r="A18" s="501" t="s">
        <v>439</v>
      </c>
      <c r="B18" s="501"/>
      <c r="C18" s="501"/>
      <c r="D18" s="501"/>
      <c r="E18" s="501"/>
      <c r="F18" s="501"/>
      <c r="G18" s="501"/>
      <c r="H18" s="501"/>
      <c r="I18" s="501"/>
      <c r="J18" s="501"/>
      <c r="K18" s="501"/>
      <c r="L18" s="501"/>
      <c r="M18" s="501"/>
      <c r="N18" s="501"/>
      <c r="O18" s="501"/>
      <c r="P18" s="501"/>
      <c r="Q18" s="501"/>
      <c r="R18" s="501"/>
      <c r="S18" s="136"/>
    </row>
    <row r="19" spans="1:19">
      <c r="A19" s="501"/>
      <c r="B19" s="501"/>
      <c r="C19" s="501"/>
      <c r="D19" s="501"/>
      <c r="E19" s="501"/>
      <c r="F19" s="501"/>
      <c r="G19" s="501"/>
      <c r="H19" s="501"/>
      <c r="I19" s="501"/>
      <c r="J19" s="501"/>
      <c r="K19" s="501"/>
      <c r="L19" s="501"/>
      <c r="M19" s="501"/>
      <c r="N19" s="501"/>
      <c r="O19" s="501"/>
      <c r="P19" s="501"/>
      <c r="Q19" s="501"/>
      <c r="R19" s="501"/>
      <c r="S19" s="136"/>
    </row>
    <row r="20" spans="1:19">
      <c r="A20" s="501"/>
      <c r="B20" s="501"/>
      <c r="C20" s="501"/>
      <c r="D20" s="501"/>
      <c r="E20" s="501"/>
      <c r="F20" s="501"/>
      <c r="G20" s="501"/>
      <c r="H20" s="501"/>
      <c r="I20" s="501"/>
      <c r="J20" s="501"/>
      <c r="K20" s="501"/>
      <c r="L20" s="501"/>
      <c r="M20" s="501"/>
      <c r="N20" s="501"/>
      <c r="O20" s="501"/>
      <c r="P20" s="501"/>
      <c r="Q20" s="501"/>
      <c r="R20" s="501"/>
      <c r="S20" s="136"/>
    </row>
    <row r="21" spans="1:19" s="44" customFormat="1">
      <c r="A21" s="520"/>
      <c r="B21" s="520"/>
      <c r="C21" s="520"/>
      <c r="D21" s="520"/>
      <c r="E21" s="520"/>
      <c r="F21" s="520"/>
      <c r="G21" s="520"/>
      <c r="H21" s="520"/>
      <c r="I21" s="520"/>
      <c r="J21" s="520"/>
      <c r="K21" s="520"/>
      <c r="L21" s="520"/>
      <c r="M21" s="520"/>
      <c r="N21" s="520"/>
      <c r="O21" s="520"/>
      <c r="P21" s="520"/>
      <c r="Q21" s="520"/>
      <c r="R21" s="520"/>
      <c r="S21" s="136"/>
    </row>
    <row r="22" spans="1:19" s="44" customFormat="1">
      <c r="A22" s="520"/>
      <c r="B22" s="520"/>
      <c r="C22" s="520"/>
      <c r="D22" s="520"/>
      <c r="E22" s="520"/>
      <c r="F22" s="520"/>
      <c r="G22" s="520"/>
      <c r="H22" s="520"/>
      <c r="I22" s="520"/>
      <c r="J22" s="520"/>
      <c r="K22" s="520"/>
      <c r="L22" s="520"/>
      <c r="M22" s="520"/>
      <c r="N22" s="520"/>
      <c r="O22" s="520"/>
      <c r="P22" s="520"/>
      <c r="Q22" s="520"/>
      <c r="R22" s="520"/>
      <c r="S22" s="136"/>
    </row>
    <row r="23" spans="1:19">
      <c r="A23" s="380"/>
      <c r="B23" s="380"/>
      <c r="C23" s="380"/>
      <c r="D23" s="380"/>
      <c r="E23" s="380"/>
      <c r="F23" s="380"/>
      <c r="G23" s="380"/>
      <c r="H23" s="380"/>
      <c r="I23" s="380"/>
      <c r="J23" s="380"/>
      <c r="K23" s="380"/>
      <c r="L23" s="380"/>
      <c r="M23" s="380"/>
      <c r="N23" s="380"/>
      <c r="O23" s="380"/>
      <c r="P23" s="380"/>
      <c r="Q23" s="136"/>
      <c r="R23" s="136"/>
      <c r="S23" s="136"/>
    </row>
    <row r="24" spans="1:19" ht="15.75">
      <c r="A24" s="522" t="s">
        <v>441</v>
      </c>
      <c r="B24" s="522"/>
      <c r="C24" s="522"/>
      <c r="D24" s="522"/>
      <c r="E24" s="522"/>
      <c r="F24" s="522"/>
      <c r="G24" s="522"/>
      <c r="H24" s="522"/>
      <c r="I24" s="380"/>
      <c r="J24" s="380"/>
      <c r="K24" s="380"/>
      <c r="L24" s="380"/>
      <c r="M24" s="380"/>
      <c r="N24" s="380"/>
      <c r="O24" s="380"/>
      <c r="P24" s="380"/>
      <c r="Q24" s="136"/>
      <c r="R24" s="136"/>
      <c r="S24" s="136"/>
    </row>
    <row r="25" spans="1:19" ht="15" customHeight="1">
      <c r="A25" s="395" t="s">
        <v>347</v>
      </c>
      <c r="B25" s="501" t="s">
        <v>440</v>
      </c>
      <c r="C25" s="501"/>
      <c r="D25" s="501"/>
      <c r="E25" s="501"/>
      <c r="F25" s="501"/>
      <c r="G25" s="501"/>
      <c r="H25" s="501"/>
      <c r="I25" s="501"/>
      <c r="J25" s="501"/>
      <c r="K25" s="501"/>
      <c r="L25" s="501"/>
      <c r="M25" s="501"/>
      <c r="N25" s="501"/>
      <c r="O25" s="501"/>
      <c r="P25" s="501"/>
      <c r="Q25" s="517"/>
      <c r="R25" s="136"/>
      <c r="S25" s="136"/>
    </row>
    <row r="26" spans="1:19" ht="15" customHeight="1">
      <c r="A26" s="395"/>
      <c r="B26" s="501"/>
      <c r="C26" s="501"/>
      <c r="D26" s="501"/>
      <c r="E26" s="501"/>
      <c r="F26" s="501"/>
      <c r="G26" s="501"/>
      <c r="H26" s="501"/>
      <c r="I26" s="501"/>
      <c r="J26" s="501"/>
      <c r="K26" s="501"/>
      <c r="L26" s="501"/>
      <c r="M26" s="501"/>
      <c r="N26" s="501"/>
      <c r="O26" s="501"/>
      <c r="P26" s="501"/>
      <c r="Q26" s="517"/>
      <c r="R26" s="136"/>
      <c r="S26" s="136"/>
    </row>
    <row r="27" spans="1:19">
      <c r="A27" s="395" t="s">
        <v>347</v>
      </c>
      <c r="B27" s="501" t="s">
        <v>348</v>
      </c>
      <c r="C27" s="501"/>
      <c r="D27" s="501"/>
      <c r="E27" s="501"/>
      <c r="F27" s="501"/>
      <c r="G27" s="501"/>
      <c r="H27" s="501"/>
      <c r="I27" s="501"/>
      <c r="J27" s="501"/>
      <c r="K27" s="501"/>
      <c r="L27" s="501"/>
      <c r="M27" s="501"/>
      <c r="N27" s="501"/>
      <c r="O27" s="501"/>
      <c r="P27" s="501"/>
      <c r="Q27" s="517"/>
      <c r="R27" s="136"/>
      <c r="S27" s="136"/>
    </row>
    <row r="28" spans="1:19" ht="15" customHeight="1">
      <c r="A28" s="395"/>
      <c r="B28" s="501"/>
      <c r="C28" s="501"/>
      <c r="D28" s="501"/>
      <c r="E28" s="501"/>
      <c r="F28" s="501"/>
      <c r="G28" s="501"/>
      <c r="H28" s="501"/>
      <c r="I28" s="501"/>
      <c r="J28" s="501"/>
      <c r="K28" s="501"/>
      <c r="L28" s="501"/>
      <c r="M28" s="501"/>
      <c r="N28" s="501"/>
      <c r="O28" s="501"/>
      <c r="P28" s="501"/>
      <c r="Q28" s="517"/>
      <c r="R28" s="136"/>
      <c r="S28" s="136"/>
    </row>
    <row r="29" spans="1:19">
      <c r="A29" s="395" t="s">
        <v>347</v>
      </c>
      <c r="B29" s="501" t="s">
        <v>349</v>
      </c>
      <c r="C29" s="501"/>
      <c r="D29" s="501"/>
      <c r="E29" s="501"/>
      <c r="F29" s="501"/>
      <c r="G29" s="501"/>
      <c r="H29" s="501"/>
      <c r="I29" s="501"/>
      <c r="J29" s="501"/>
      <c r="K29" s="501"/>
      <c r="L29" s="501"/>
      <c r="M29" s="501"/>
      <c r="N29" s="501"/>
      <c r="O29" s="501"/>
      <c r="P29" s="501"/>
      <c r="Q29" s="517"/>
      <c r="R29" s="136"/>
      <c r="S29" s="136"/>
    </row>
    <row r="30" spans="1:19">
      <c r="A30" s="395"/>
      <c r="B30" s="501"/>
      <c r="C30" s="501"/>
      <c r="D30" s="501"/>
      <c r="E30" s="501"/>
      <c r="F30" s="501"/>
      <c r="G30" s="501"/>
      <c r="H30" s="501"/>
      <c r="I30" s="501"/>
      <c r="J30" s="501"/>
      <c r="K30" s="501"/>
      <c r="L30" s="501"/>
      <c r="M30" s="501"/>
      <c r="N30" s="501"/>
      <c r="O30" s="501"/>
      <c r="P30" s="501"/>
      <c r="Q30" s="517"/>
      <c r="R30" s="136"/>
      <c r="S30" s="136"/>
    </row>
    <row r="31" spans="1:19" ht="15" customHeight="1">
      <c r="A31" s="395" t="s">
        <v>347</v>
      </c>
      <c r="B31" s="521" t="s">
        <v>442</v>
      </c>
      <c r="C31" s="521"/>
      <c r="D31" s="521"/>
      <c r="E31" s="521"/>
      <c r="F31" s="521"/>
      <c r="G31" s="521"/>
      <c r="H31" s="521"/>
      <c r="I31" s="521"/>
      <c r="J31" s="521"/>
      <c r="K31" s="521"/>
      <c r="L31" s="521"/>
      <c r="M31" s="521"/>
      <c r="N31" s="521"/>
      <c r="O31" s="521"/>
      <c r="P31" s="521"/>
      <c r="Q31" s="517"/>
      <c r="R31" s="136"/>
      <c r="S31" s="136"/>
    </row>
    <row r="32" spans="1:19">
      <c r="A32" s="380"/>
      <c r="B32" s="521"/>
      <c r="C32" s="521"/>
      <c r="D32" s="521"/>
      <c r="E32" s="521"/>
      <c r="F32" s="521"/>
      <c r="G32" s="521"/>
      <c r="H32" s="521"/>
      <c r="I32" s="521"/>
      <c r="J32" s="521"/>
      <c r="K32" s="521"/>
      <c r="L32" s="521"/>
      <c r="M32" s="521"/>
      <c r="N32" s="521"/>
      <c r="O32" s="521"/>
      <c r="P32" s="521"/>
      <c r="Q32" s="517"/>
      <c r="R32" s="136"/>
      <c r="S32" s="136"/>
    </row>
    <row r="33" spans="1:19">
      <c r="A33" s="380"/>
      <c r="B33" s="521"/>
      <c r="C33" s="521"/>
      <c r="D33" s="521"/>
      <c r="E33" s="521"/>
      <c r="F33" s="521"/>
      <c r="G33" s="521"/>
      <c r="H33" s="521"/>
      <c r="I33" s="521"/>
      <c r="J33" s="521"/>
      <c r="K33" s="521"/>
      <c r="L33" s="521"/>
      <c r="M33" s="521"/>
      <c r="N33" s="521"/>
      <c r="O33" s="521"/>
      <c r="P33" s="521"/>
      <c r="Q33" s="517"/>
      <c r="R33" s="136"/>
      <c r="S33" s="136"/>
    </row>
    <row r="34" spans="1:19" ht="15" customHeight="1">
      <c r="A34" s="395" t="s">
        <v>347</v>
      </c>
      <c r="B34" s="521" t="s">
        <v>443</v>
      </c>
      <c r="C34" s="521"/>
      <c r="D34" s="521"/>
      <c r="E34" s="521"/>
      <c r="F34" s="521"/>
      <c r="G34" s="521"/>
      <c r="H34" s="521"/>
      <c r="I34" s="521"/>
      <c r="J34" s="521"/>
      <c r="K34" s="521"/>
      <c r="L34" s="521"/>
      <c r="M34" s="521"/>
      <c r="N34" s="521"/>
      <c r="O34" s="521"/>
      <c r="P34" s="521"/>
      <c r="Q34" s="517"/>
      <c r="R34" s="136"/>
      <c r="S34" s="136"/>
    </row>
    <row r="35" spans="1:19" ht="15" customHeight="1">
      <c r="A35" s="395"/>
      <c r="B35" s="521"/>
      <c r="C35" s="521"/>
      <c r="D35" s="521"/>
      <c r="E35" s="521"/>
      <c r="F35" s="521"/>
      <c r="G35" s="521"/>
      <c r="H35" s="521"/>
      <c r="I35" s="521"/>
      <c r="J35" s="521"/>
      <c r="K35" s="521"/>
      <c r="L35" s="521"/>
      <c r="M35" s="521"/>
      <c r="N35" s="521"/>
      <c r="O35" s="521"/>
      <c r="P35" s="521"/>
      <c r="Q35" s="517"/>
      <c r="R35" s="136"/>
      <c r="S35" s="136"/>
    </row>
    <row r="36" spans="1:19" ht="15" customHeight="1">
      <c r="A36" s="380"/>
      <c r="B36" s="521"/>
      <c r="C36" s="521"/>
      <c r="D36" s="521"/>
      <c r="E36" s="521"/>
      <c r="F36" s="521"/>
      <c r="G36" s="521"/>
      <c r="H36" s="521"/>
      <c r="I36" s="521"/>
      <c r="J36" s="521"/>
      <c r="K36" s="521"/>
      <c r="L36" s="521"/>
      <c r="M36" s="521"/>
      <c r="N36" s="521"/>
      <c r="O36" s="521"/>
      <c r="P36" s="521"/>
      <c r="Q36" s="517"/>
      <c r="R36" s="136"/>
      <c r="S36" s="136"/>
    </row>
    <row r="37" spans="1:19">
      <c r="A37" s="380"/>
      <c r="B37" s="396"/>
      <c r="C37" s="396"/>
      <c r="D37" s="396"/>
      <c r="E37" s="396"/>
      <c r="F37" s="396"/>
      <c r="G37" s="396"/>
      <c r="H37" s="396"/>
      <c r="I37" s="396"/>
      <c r="J37" s="396"/>
      <c r="K37" s="396"/>
      <c r="L37" s="396"/>
      <c r="M37" s="396"/>
      <c r="N37" s="396"/>
      <c r="O37" s="396"/>
      <c r="P37" s="396"/>
      <c r="Q37" s="136"/>
      <c r="R37" s="136"/>
      <c r="S37" s="136"/>
    </row>
    <row r="38" spans="1:19">
      <c r="A38" s="501" t="s">
        <v>434</v>
      </c>
      <c r="B38" s="501"/>
      <c r="C38" s="501"/>
      <c r="D38" s="501"/>
      <c r="E38" s="501"/>
      <c r="F38" s="501"/>
      <c r="G38" s="501"/>
      <c r="H38" s="501"/>
      <c r="I38" s="501"/>
      <c r="J38" s="501"/>
      <c r="K38" s="501"/>
      <c r="L38" s="501"/>
      <c r="M38" s="501"/>
      <c r="N38" s="501"/>
      <c r="O38" s="501"/>
      <c r="P38" s="501"/>
      <c r="Q38" s="501"/>
      <c r="R38" s="136"/>
      <c r="S38" s="136"/>
    </row>
    <row r="39" spans="1:19">
      <c r="A39" s="501"/>
      <c r="B39" s="501"/>
      <c r="C39" s="501"/>
      <c r="D39" s="501"/>
      <c r="E39" s="501"/>
      <c r="F39" s="501"/>
      <c r="G39" s="501"/>
      <c r="H39" s="501"/>
      <c r="I39" s="501"/>
      <c r="J39" s="501"/>
      <c r="K39" s="501"/>
      <c r="L39" s="501"/>
      <c r="M39" s="501"/>
      <c r="N39" s="501"/>
      <c r="O39" s="501"/>
      <c r="P39" s="501"/>
      <c r="Q39" s="501"/>
      <c r="R39" s="136"/>
      <c r="S39" s="136"/>
    </row>
    <row r="40" spans="1:19" s="44" customFormat="1">
      <c r="A40" s="520"/>
      <c r="B40" s="520"/>
      <c r="C40" s="520"/>
      <c r="D40" s="520"/>
      <c r="E40" s="520"/>
      <c r="F40" s="520"/>
      <c r="G40" s="520"/>
      <c r="H40" s="520"/>
      <c r="I40" s="520"/>
      <c r="J40" s="520"/>
      <c r="K40" s="520"/>
      <c r="L40" s="520"/>
      <c r="M40" s="520"/>
      <c r="N40" s="520"/>
      <c r="O40" s="520"/>
      <c r="P40" s="520"/>
      <c r="Q40" s="520"/>
      <c r="R40" s="136"/>
      <c r="S40" s="136"/>
    </row>
    <row r="41" spans="1:19" ht="15" customHeight="1">
      <c r="A41" s="380"/>
      <c r="B41" s="380"/>
      <c r="C41" s="380"/>
      <c r="D41" s="380"/>
      <c r="E41" s="380"/>
      <c r="F41" s="380"/>
      <c r="G41" s="380"/>
      <c r="H41" s="380"/>
      <c r="I41" s="380"/>
      <c r="J41" s="380"/>
      <c r="K41" s="380"/>
      <c r="L41" s="380"/>
      <c r="M41" s="380"/>
      <c r="N41" s="380"/>
      <c r="O41" s="380"/>
      <c r="P41" s="380"/>
      <c r="Q41" s="136"/>
      <c r="R41" s="136"/>
      <c r="S41" s="136"/>
    </row>
    <row r="42" spans="1:19">
      <c r="A42" s="501" t="s">
        <v>224</v>
      </c>
      <c r="B42" s="501"/>
      <c r="C42" s="501"/>
      <c r="D42" s="501"/>
      <c r="E42" s="501"/>
      <c r="F42" s="501"/>
      <c r="G42" s="501"/>
      <c r="H42" s="501"/>
      <c r="I42" s="501"/>
      <c r="J42" s="501"/>
      <c r="K42" s="501"/>
      <c r="L42" s="501"/>
      <c r="M42" s="501"/>
      <c r="N42" s="501"/>
      <c r="O42" s="501"/>
      <c r="P42" s="501"/>
      <c r="Q42" s="136"/>
      <c r="R42" s="136"/>
      <c r="S42" s="136"/>
    </row>
    <row r="43" spans="1:19">
      <c r="A43" s="380"/>
      <c r="B43" s="380"/>
      <c r="C43" s="380"/>
      <c r="D43" s="380"/>
      <c r="E43" s="380"/>
      <c r="F43" s="380"/>
      <c r="G43" s="380"/>
      <c r="H43" s="380"/>
      <c r="I43" s="380"/>
      <c r="J43" s="380"/>
      <c r="K43" s="380"/>
      <c r="L43" s="380"/>
      <c r="M43" s="380"/>
      <c r="N43" s="380"/>
      <c r="O43" s="380"/>
      <c r="P43" s="380"/>
      <c r="Q43" s="136"/>
      <c r="R43" s="136"/>
      <c r="S43" s="136"/>
    </row>
    <row r="44" spans="1:19">
      <c r="A44" s="501" t="s">
        <v>199</v>
      </c>
      <c r="B44" s="501"/>
      <c r="C44" s="501"/>
      <c r="D44" s="501"/>
      <c r="E44" s="501"/>
      <c r="F44" s="501"/>
      <c r="G44" s="501"/>
      <c r="H44" s="501"/>
      <c r="I44" s="501"/>
      <c r="J44" s="501"/>
      <c r="K44" s="501"/>
      <c r="L44" s="501"/>
      <c r="M44" s="501"/>
      <c r="N44" s="501"/>
      <c r="O44" s="501"/>
      <c r="P44" s="501"/>
      <c r="Q44" s="136"/>
      <c r="R44" s="136"/>
      <c r="S44" s="136"/>
    </row>
    <row r="45" spans="1:19">
      <c r="A45" s="136"/>
      <c r="B45" s="136"/>
      <c r="C45" s="136"/>
      <c r="D45" s="136"/>
      <c r="E45" s="136"/>
      <c r="F45" s="136"/>
      <c r="G45" s="136"/>
      <c r="H45" s="136"/>
      <c r="I45" s="136"/>
      <c r="J45" s="136"/>
      <c r="K45" s="136"/>
      <c r="L45" s="136"/>
      <c r="M45" s="136"/>
      <c r="N45" s="136"/>
      <c r="O45" s="136"/>
      <c r="P45" s="136"/>
      <c r="Q45" s="136"/>
      <c r="R45" s="136"/>
      <c r="S45" s="136"/>
    </row>
    <row r="46" spans="1:19" ht="15.75">
      <c r="A46" s="204" t="s">
        <v>200</v>
      </c>
      <c r="B46" s="136"/>
      <c r="C46" s="136"/>
      <c r="D46" s="136"/>
      <c r="E46" s="136"/>
      <c r="F46" s="136"/>
      <c r="G46" s="136"/>
      <c r="H46" s="136"/>
      <c r="I46" s="136"/>
      <c r="J46" s="136"/>
      <c r="K46" s="136"/>
      <c r="L46" s="136"/>
      <c r="M46" s="136"/>
      <c r="N46" s="136"/>
      <c r="O46" s="136"/>
      <c r="P46" s="136"/>
      <c r="Q46" s="136"/>
      <c r="R46" s="136"/>
      <c r="S46" s="136"/>
    </row>
    <row r="47" spans="1:19">
      <c r="A47" s="136"/>
      <c r="B47" s="136"/>
      <c r="C47" s="136"/>
      <c r="D47" s="136"/>
      <c r="E47" s="136"/>
      <c r="F47" s="136"/>
      <c r="G47" s="136"/>
      <c r="H47" s="136"/>
      <c r="I47" s="136"/>
      <c r="J47" s="136"/>
      <c r="K47" s="136"/>
      <c r="L47" s="136"/>
      <c r="M47" s="136"/>
      <c r="N47" s="136"/>
      <c r="O47" s="136"/>
      <c r="P47" s="136"/>
      <c r="Q47" s="136"/>
      <c r="R47" s="136"/>
      <c r="S47" s="136"/>
    </row>
    <row r="48" spans="1:19">
      <c r="A48" s="501" t="s">
        <v>390</v>
      </c>
      <c r="B48" s="501"/>
      <c r="C48" s="501"/>
      <c r="D48" s="501"/>
      <c r="E48" s="501"/>
      <c r="F48" s="501"/>
      <c r="G48" s="501"/>
      <c r="H48" s="501"/>
      <c r="I48" s="501"/>
      <c r="J48" s="501"/>
      <c r="K48" s="501"/>
      <c r="L48" s="501"/>
      <c r="M48" s="501"/>
      <c r="N48" s="501"/>
      <c r="O48" s="501"/>
      <c r="P48" s="501"/>
      <c r="Q48" s="501"/>
      <c r="R48" s="501"/>
      <c r="S48" s="136"/>
    </row>
    <row r="49" spans="1:19">
      <c r="A49" s="501"/>
      <c r="B49" s="501"/>
      <c r="C49" s="501"/>
      <c r="D49" s="501"/>
      <c r="E49" s="501"/>
      <c r="F49" s="501"/>
      <c r="G49" s="501"/>
      <c r="H49" s="501"/>
      <c r="I49" s="501"/>
      <c r="J49" s="501"/>
      <c r="K49" s="501"/>
      <c r="L49" s="501"/>
      <c r="M49" s="501"/>
      <c r="N49" s="501"/>
      <c r="O49" s="501"/>
      <c r="P49" s="501"/>
      <c r="Q49" s="501"/>
      <c r="R49" s="501"/>
      <c r="S49" s="136"/>
    </row>
    <row r="50" spans="1:19">
      <c r="A50" s="136"/>
      <c r="B50" s="136"/>
      <c r="C50" s="136"/>
      <c r="D50" s="136"/>
      <c r="E50" s="136"/>
      <c r="F50" s="136"/>
      <c r="G50" s="136"/>
      <c r="H50" s="136"/>
      <c r="I50" s="136"/>
      <c r="J50" s="136"/>
      <c r="K50" s="136"/>
      <c r="L50" s="136"/>
      <c r="M50" s="136"/>
      <c r="N50" s="136"/>
      <c r="O50" s="136"/>
      <c r="P50" s="136"/>
      <c r="Q50" s="136"/>
      <c r="R50" s="136"/>
      <c r="S50" s="136"/>
    </row>
    <row r="51" spans="1:19">
      <c r="A51" s="136" t="s">
        <v>222</v>
      </c>
      <c r="B51" s="136"/>
      <c r="C51" s="136"/>
      <c r="D51" s="136"/>
      <c r="E51" s="136"/>
      <c r="F51" s="136"/>
      <c r="G51" s="136"/>
      <c r="H51" s="136"/>
      <c r="I51" s="136"/>
      <c r="J51" s="136"/>
      <c r="K51" s="136"/>
      <c r="L51" s="136"/>
      <c r="M51" s="136"/>
      <c r="N51" s="136"/>
      <c r="O51" s="136"/>
      <c r="P51" s="136"/>
      <c r="Q51" s="136"/>
      <c r="R51" s="136"/>
      <c r="S51" s="136"/>
    </row>
    <row r="52" spans="1:19" ht="15" customHeight="1">
      <c r="A52" s="171"/>
      <c r="B52" s="296" t="s">
        <v>223</v>
      </c>
      <c r="C52" s="136"/>
      <c r="D52" s="136"/>
      <c r="E52" s="136"/>
      <c r="F52" s="136"/>
      <c r="G52" s="136"/>
      <c r="H52" s="136"/>
      <c r="I52" s="136"/>
      <c r="J52" s="136"/>
      <c r="K52" s="136"/>
      <c r="L52" s="136"/>
      <c r="M52" s="136"/>
      <c r="N52" s="136"/>
      <c r="O52" s="136"/>
      <c r="P52" s="136"/>
      <c r="Q52" s="136"/>
      <c r="R52" s="136"/>
      <c r="S52" s="136"/>
    </row>
    <row r="53" spans="1:19">
      <c r="A53" s="172"/>
      <c r="B53" s="296" t="s">
        <v>350</v>
      </c>
      <c r="C53" s="136"/>
      <c r="D53" s="136"/>
      <c r="E53" s="136"/>
      <c r="F53" s="136"/>
      <c r="G53" s="136"/>
      <c r="H53" s="136"/>
      <c r="I53" s="136"/>
      <c r="J53" s="136"/>
      <c r="K53" s="136"/>
      <c r="L53" s="136"/>
      <c r="M53" s="136"/>
      <c r="N53" s="136"/>
      <c r="O53" s="136"/>
      <c r="P53" s="136"/>
      <c r="Q53" s="136"/>
      <c r="R53" s="136"/>
      <c r="S53" s="136"/>
    </row>
    <row r="54" spans="1:19">
      <c r="A54" s="173"/>
      <c r="B54" s="296" t="s">
        <v>221</v>
      </c>
      <c r="C54" s="136"/>
      <c r="D54" s="136"/>
      <c r="E54" s="136"/>
      <c r="F54" s="136"/>
      <c r="G54" s="136"/>
      <c r="H54" s="136"/>
      <c r="I54" s="136"/>
      <c r="J54" s="136"/>
      <c r="K54" s="136"/>
      <c r="L54" s="136"/>
      <c r="M54" s="136"/>
      <c r="N54" s="136"/>
      <c r="O54" s="136"/>
      <c r="P54" s="136"/>
      <c r="Q54" s="136"/>
      <c r="R54" s="136"/>
      <c r="S54" s="136"/>
    </row>
    <row r="55" spans="1:19">
      <c r="A55" s="163"/>
      <c r="B55" s="296" t="s">
        <v>302</v>
      </c>
      <c r="C55" s="136"/>
      <c r="D55" s="136"/>
      <c r="E55" s="136"/>
      <c r="F55" s="136"/>
      <c r="G55" s="136"/>
      <c r="H55" s="136"/>
      <c r="I55" s="136"/>
      <c r="J55" s="136"/>
      <c r="K55" s="136"/>
      <c r="L55" s="136"/>
      <c r="M55" s="136"/>
      <c r="N55" s="136"/>
      <c r="O55" s="136"/>
      <c r="P55" s="136"/>
      <c r="Q55" s="136"/>
      <c r="R55" s="136"/>
      <c r="S55" s="136"/>
    </row>
    <row r="56" spans="1:19">
      <c r="A56" s="164"/>
      <c r="B56" s="296" t="s">
        <v>242</v>
      </c>
      <c r="C56" s="136"/>
      <c r="D56" s="136"/>
      <c r="E56" s="136"/>
      <c r="F56" s="136"/>
      <c r="G56" s="136"/>
      <c r="H56" s="136"/>
      <c r="I56" s="136"/>
      <c r="J56" s="136"/>
      <c r="K56" s="136"/>
      <c r="L56" s="136"/>
      <c r="M56" s="136"/>
      <c r="N56" s="136"/>
      <c r="O56" s="136"/>
      <c r="P56" s="136"/>
      <c r="Q56" s="136"/>
      <c r="R56" s="136"/>
      <c r="S56" s="136"/>
    </row>
    <row r="57" spans="1:19">
      <c r="A57" s="136"/>
      <c r="B57" s="136"/>
      <c r="C57" s="136"/>
      <c r="D57" s="136"/>
      <c r="E57" s="136"/>
      <c r="F57" s="136"/>
      <c r="G57" s="136"/>
      <c r="H57" s="136"/>
      <c r="I57" s="136"/>
      <c r="J57" s="136"/>
      <c r="K57" s="136"/>
      <c r="L57" s="136"/>
      <c r="M57" s="136"/>
      <c r="N57" s="136"/>
      <c r="O57" s="136"/>
      <c r="P57" s="136"/>
      <c r="Q57" s="136"/>
      <c r="R57" s="136"/>
      <c r="S57" s="136"/>
    </row>
    <row r="58" spans="1:19" ht="15" customHeight="1">
      <c r="A58" s="204" t="s">
        <v>351</v>
      </c>
      <c r="B58" s="136"/>
      <c r="C58" s="136"/>
      <c r="D58" s="136"/>
      <c r="E58" s="136"/>
      <c r="F58" s="136"/>
      <c r="G58" s="136"/>
      <c r="H58" s="136"/>
      <c r="I58" s="136"/>
      <c r="J58" s="136"/>
      <c r="K58" s="136"/>
      <c r="L58" s="136"/>
      <c r="M58" s="136"/>
      <c r="N58" s="136"/>
      <c r="O58" s="136"/>
      <c r="P58" s="136"/>
      <c r="Q58" s="136"/>
      <c r="R58" s="136"/>
      <c r="S58" s="136"/>
    </row>
    <row r="59" spans="1:19">
      <c r="A59" s="501" t="s">
        <v>352</v>
      </c>
      <c r="B59" s="501"/>
      <c r="C59" s="501"/>
      <c r="D59" s="501"/>
      <c r="E59" s="501"/>
      <c r="F59" s="501"/>
      <c r="G59" s="501"/>
      <c r="H59" s="501"/>
      <c r="I59" s="501"/>
      <c r="J59" s="501"/>
      <c r="K59" s="501"/>
      <c r="L59" s="501"/>
      <c r="M59" s="501"/>
      <c r="N59" s="501"/>
      <c r="O59" s="501"/>
      <c r="P59" s="501"/>
      <c r="Q59" s="501"/>
      <c r="R59" s="501"/>
      <c r="S59" s="136"/>
    </row>
    <row r="60" spans="1:19">
      <c r="A60" s="501"/>
      <c r="B60" s="501"/>
      <c r="C60" s="501"/>
      <c r="D60" s="501"/>
      <c r="E60" s="501"/>
      <c r="F60" s="501"/>
      <c r="G60" s="501"/>
      <c r="H60" s="501"/>
      <c r="I60" s="501"/>
      <c r="J60" s="501"/>
      <c r="K60" s="501"/>
      <c r="L60" s="501"/>
      <c r="M60" s="501"/>
      <c r="N60" s="501"/>
      <c r="O60" s="501"/>
      <c r="P60" s="501"/>
      <c r="Q60" s="501"/>
      <c r="R60" s="501"/>
      <c r="S60" s="136"/>
    </row>
    <row r="61" spans="1:19">
      <c r="A61" s="501"/>
      <c r="B61" s="501"/>
      <c r="C61" s="501"/>
      <c r="D61" s="501"/>
      <c r="E61" s="501"/>
      <c r="F61" s="501"/>
      <c r="G61" s="501"/>
      <c r="H61" s="501"/>
      <c r="I61" s="501"/>
      <c r="J61" s="501"/>
      <c r="K61" s="501"/>
      <c r="L61" s="501"/>
      <c r="M61" s="501"/>
      <c r="N61" s="501"/>
      <c r="O61" s="501"/>
      <c r="P61" s="501"/>
      <c r="Q61" s="501"/>
      <c r="R61" s="501"/>
      <c r="S61" s="136"/>
    </row>
    <row r="62" spans="1:19">
      <c r="A62" s="501"/>
      <c r="B62" s="501"/>
      <c r="C62" s="501"/>
      <c r="D62" s="501"/>
      <c r="E62" s="501"/>
      <c r="F62" s="501"/>
      <c r="G62" s="501"/>
      <c r="H62" s="501"/>
      <c r="I62" s="501"/>
      <c r="J62" s="501"/>
      <c r="K62" s="501"/>
      <c r="L62" s="501"/>
      <c r="M62" s="501"/>
      <c r="N62" s="501"/>
      <c r="O62" s="501"/>
      <c r="P62" s="501"/>
      <c r="Q62" s="501"/>
      <c r="R62" s="501"/>
      <c r="S62" s="136"/>
    </row>
    <row r="63" spans="1:19">
      <c r="A63" s="501"/>
      <c r="B63" s="501"/>
      <c r="C63" s="501"/>
      <c r="D63" s="501"/>
      <c r="E63" s="501"/>
      <c r="F63" s="501"/>
      <c r="G63" s="501"/>
      <c r="H63" s="501"/>
      <c r="I63" s="501"/>
      <c r="J63" s="501"/>
      <c r="K63" s="501"/>
      <c r="L63" s="501"/>
      <c r="M63" s="501"/>
      <c r="N63" s="501"/>
      <c r="O63" s="501"/>
      <c r="P63" s="501"/>
      <c r="Q63" s="501"/>
      <c r="R63" s="501"/>
      <c r="S63" s="136"/>
    </row>
    <row r="64" spans="1:19" ht="15.75" customHeight="1">
      <c r="A64" s="501"/>
      <c r="B64" s="501"/>
      <c r="C64" s="501"/>
      <c r="D64" s="501"/>
      <c r="E64" s="501"/>
      <c r="F64" s="501"/>
      <c r="G64" s="501"/>
      <c r="H64" s="501"/>
      <c r="I64" s="501"/>
      <c r="J64" s="501"/>
      <c r="K64" s="501"/>
      <c r="L64" s="501"/>
      <c r="M64" s="501"/>
      <c r="N64" s="501"/>
      <c r="O64" s="501"/>
      <c r="P64" s="501"/>
      <c r="Q64" s="501"/>
      <c r="R64" s="501"/>
      <c r="S64" s="136"/>
    </row>
    <row r="65" spans="1:19" ht="15" customHeight="1">
      <c r="A65" s="380"/>
      <c r="B65" s="380"/>
      <c r="C65" s="380"/>
      <c r="D65" s="380"/>
      <c r="E65" s="380"/>
      <c r="F65" s="380"/>
      <c r="G65" s="380"/>
      <c r="H65" s="380"/>
      <c r="I65" s="380"/>
      <c r="J65" s="380"/>
      <c r="K65" s="380"/>
      <c r="L65" s="380"/>
      <c r="M65" s="380"/>
      <c r="N65" s="380"/>
      <c r="O65" s="380"/>
      <c r="P65" s="380"/>
      <c r="Q65" s="380"/>
      <c r="R65" s="380"/>
      <c r="S65" s="136"/>
    </row>
    <row r="66" spans="1:19">
      <c r="A66" s="501" t="s">
        <v>391</v>
      </c>
      <c r="B66" s="501"/>
      <c r="C66" s="501"/>
      <c r="D66" s="501"/>
      <c r="E66" s="501"/>
      <c r="F66" s="501"/>
      <c r="G66" s="501"/>
      <c r="H66" s="501"/>
      <c r="I66" s="501"/>
      <c r="J66" s="501"/>
      <c r="K66" s="501"/>
      <c r="L66" s="501"/>
      <c r="M66" s="501"/>
      <c r="N66" s="501"/>
      <c r="O66" s="501"/>
      <c r="P66" s="501"/>
      <c r="Q66" s="501"/>
      <c r="R66" s="501"/>
      <c r="S66" s="136"/>
    </row>
    <row r="67" spans="1:19">
      <c r="A67" s="501"/>
      <c r="B67" s="501"/>
      <c r="C67" s="501"/>
      <c r="D67" s="501"/>
      <c r="E67" s="501"/>
      <c r="F67" s="501"/>
      <c r="G67" s="501"/>
      <c r="H67" s="501"/>
      <c r="I67" s="501"/>
      <c r="J67" s="501"/>
      <c r="K67" s="501"/>
      <c r="L67" s="501"/>
      <c r="M67" s="501"/>
      <c r="N67" s="501"/>
      <c r="O67" s="501"/>
      <c r="P67" s="501"/>
      <c r="Q67" s="501"/>
      <c r="R67" s="501"/>
      <c r="S67" s="136"/>
    </row>
    <row r="68" spans="1:19" ht="15" customHeight="1">
      <c r="A68" s="501"/>
      <c r="B68" s="501"/>
      <c r="C68" s="501"/>
      <c r="D68" s="501"/>
      <c r="E68" s="501"/>
      <c r="F68" s="501"/>
      <c r="G68" s="501"/>
      <c r="H68" s="501"/>
      <c r="I68" s="501"/>
      <c r="J68" s="501"/>
      <c r="K68" s="501"/>
      <c r="L68" s="501"/>
      <c r="M68" s="501"/>
      <c r="N68" s="501"/>
      <c r="O68" s="501"/>
      <c r="P68" s="501"/>
      <c r="Q68" s="501"/>
      <c r="R68" s="501"/>
      <c r="S68" s="136"/>
    </row>
    <row r="69" spans="1:19">
      <c r="A69" s="501"/>
      <c r="B69" s="501"/>
      <c r="C69" s="501"/>
      <c r="D69" s="501"/>
      <c r="E69" s="501"/>
      <c r="F69" s="501"/>
      <c r="G69" s="501"/>
      <c r="H69" s="501"/>
      <c r="I69" s="501"/>
      <c r="J69" s="501"/>
      <c r="K69" s="501"/>
      <c r="L69" s="501"/>
      <c r="M69" s="501"/>
      <c r="N69" s="501"/>
      <c r="O69" s="501"/>
      <c r="P69" s="501"/>
      <c r="Q69" s="501"/>
      <c r="R69" s="501"/>
      <c r="S69" s="136"/>
    </row>
    <row r="70" spans="1:19">
      <c r="A70" s="501"/>
      <c r="B70" s="501"/>
      <c r="C70" s="501"/>
      <c r="D70" s="501"/>
      <c r="E70" s="501"/>
      <c r="F70" s="501"/>
      <c r="G70" s="501"/>
      <c r="H70" s="501"/>
      <c r="I70" s="501"/>
      <c r="J70" s="501"/>
      <c r="K70" s="501"/>
      <c r="L70" s="501"/>
      <c r="M70" s="501"/>
      <c r="N70" s="501"/>
      <c r="O70" s="501"/>
      <c r="P70" s="501"/>
      <c r="Q70" s="501"/>
      <c r="R70" s="501"/>
      <c r="S70" s="136"/>
    </row>
    <row r="71" spans="1:19">
      <c r="A71" s="380"/>
      <c r="B71" s="380"/>
      <c r="C71" s="380"/>
      <c r="D71" s="380"/>
      <c r="E71" s="380"/>
      <c r="F71" s="380"/>
      <c r="G71" s="380"/>
      <c r="H71" s="380"/>
      <c r="I71" s="380"/>
      <c r="J71" s="380"/>
      <c r="K71" s="380"/>
      <c r="L71" s="380"/>
      <c r="M71" s="380"/>
      <c r="N71" s="380"/>
      <c r="O71" s="380"/>
      <c r="P71" s="380"/>
      <c r="Q71" s="136"/>
      <c r="R71" s="136"/>
      <c r="S71" s="136"/>
    </row>
    <row r="72" spans="1:19">
      <c r="A72" s="501" t="s">
        <v>353</v>
      </c>
      <c r="B72" s="501"/>
      <c r="C72" s="501"/>
      <c r="D72" s="501"/>
      <c r="E72" s="501"/>
      <c r="F72" s="501"/>
      <c r="G72" s="501"/>
      <c r="H72" s="501"/>
      <c r="I72" s="501"/>
      <c r="J72" s="501"/>
      <c r="K72" s="501"/>
      <c r="L72" s="501"/>
      <c r="M72" s="501"/>
      <c r="N72" s="501"/>
      <c r="O72" s="501"/>
      <c r="P72" s="501"/>
      <c r="Q72" s="501"/>
      <c r="R72" s="501"/>
      <c r="S72" s="136"/>
    </row>
    <row r="73" spans="1:19">
      <c r="A73" s="501"/>
      <c r="B73" s="501"/>
      <c r="C73" s="501"/>
      <c r="D73" s="501"/>
      <c r="E73" s="501"/>
      <c r="F73" s="501"/>
      <c r="G73" s="501"/>
      <c r="H73" s="501"/>
      <c r="I73" s="501"/>
      <c r="J73" s="501"/>
      <c r="K73" s="501"/>
      <c r="L73" s="501"/>
      <c r="M73" s="501"/>
      <c r="N73" s="501"/>
      <c r="O73" s="501"/>
      <c r="P73" s="501"/>
      <c r="Q73" s="501"/>
      <c r="R73" s="501"/>
      <c r="S73" s="136"/>
    </row>
    <row r="74" spans="1:19">
      <c r="A74" s="501"/>
      <c r="B74" s="501"/>
      <c r="C74" s="501"/>
      <c r="D74" s="501"/>
      <c r="E74" s="501"/>
      <c r="F74" s="501"/>
      <c r="G74" s="501"/>
      <c r="H74" s="501"/>
      <c r="I74" s="501"/>
      <c r="J74" s="501"/>
      <c r="K74" s="501"/>
      <c r="L74" s="501"/>
      <c r="M74" s="501"/>
      <c r="N74" s="501"/>
      <c r="O74" s="501"/>
      <c r="P74" s="501"/>
      <c r="Q74" s="501"/>
      <c r="R74" s="501"/>
      <c r="S74" s="136"/>
    </row>
    <row r="75" spans="1:19" ht="15" customHeight="1">
      <c r="A75" s="380"/>
      <c r="B75" s="503" t="s">
        <v>354</v>
      </c>
      <c r="C75" s="504"/>
      <c r="D75" s="380"/>
      <c r="E75" s="380"/>
      <c r="F75" s="380"/>
      <c r="G75" s="380"/>
      <c r="H75" s="380"/>
      <c r="I75" s="380"/>
      <c r="J75" s="380"/>
      <c r="K75" s="380"/>
      <c r="L75" s="380"/>
      <c r="M75" s="380"/>
      <c r="N75" s="380"/>
      <c r="O75" s="380"/>
      <c r="P75" s="380"/>
      <c r="Q75" s="380"/>
      <c r="R75" s="380"/>
      <c r="S75" s="136"/>
    </row>
    <row r="76" spans="1:19">
      <c r="A76" s="136"/>
      <c r="B76" s="136" t="s">
        <v>201</v>
      </c>
      <c r="C76" s="136"/>
      <c r="D76" s="136"/>
      <c r="E76" s="136"/>
      <c r="F76" s="136"/>
      <c r="G76" s="136"/>
      <c r="H76" s="136"/>
      <c r="I76" s="136"/>
      <c r="J76" s="136"/>
      <c r="K76" s="136"/>
      <c r="L76" s="136"/>
      <c r="M76" s="136"/>
      <c r="N76" s="136"/>
      <c r="O76" s="136"/>
      <c r="P76" s="136"/>
      <c r="Q76" s="136"/>
      <c r="R76" s="136"/>
      <c r="S76" s="136"/>
    </row>
    <row r="77" spans="1:19">
      <c r="A77" s="136"/>
      <c r="B77" s="136"/>
      <c r="C77" s="136"/>
      <c r="D77" s="136"/>
      <c r="E77" s="136"/>
      <c r="F77" s="136"/>
      <c r="G77" s="136"/>
      <c r="H77" s="136"/>
      <c r="I77" s="136"/>
      <c r="J77" s="136"/>
      <c r="K77" s="136"/>
      <c r="L77" s="136"/>
      <c r="M77" s="136"/>
      <c r="N77" s="136"/>
      <c r="O77" s="136"/>
      <c r="P77" s="136"/>
      <c r="Q77" s="136"/>
      <c r="R77" s="136"/>
      <c r="S77" s="136"/>
    </row>
    <row r="78" spans="1:19">
      <c r="A78" s="136"/>
      <c r="B78" s="505" t="s">
        <v>243</v>
      </c>
      <c r="C78" s="506"/>
      <c r="D78" s="506"/>
      <c r="E78" s="506"/>
      <c r="F78" s="506"/>
      <c r="G78" s="506"/>
      <c r="H78" s="506"/>
      <c r="I78" s="506"/>
      <c r="J78" s="506"/>
      <c r="K78" s="506"/>
      <c r="L78" s="506"/>
      <c r="M78" s="506"/>
      <c r="N78" s="506"/>
      <c r="O78" s="506"/>
      <c r="P78" s="506"/>
      <c r="Q78" s="136"/>
      <c r="R78" s="136"/>
      <c r="S78" s="136"/>
    </row>
    <row r="79" spans="1:19">
      <c r="A79" s="136"/>
      <c r="B79" s="506"/>
      <c r="C79" s="506"/>
      <c r="D79" s="506"/>
      <c r="E79" s="506"/>
      <c r="F79" s="506"/>
      <c r="G79" s="506"/>
      <c r="H79" s="506"/>
      <c r="I79" s="506"/>
      <c r="J79" s="506"/>
      <c r="K79" s="506"/>
      <c r="L79" s="506"/>
      <c r="M79" s="506"/>
      <c r="N79" s="506"/>
      <c r="O79" s="506"/>
      <c r="P79" s="506"/>
      <c r="Q79" s="136"/>
      <c r="R79" s="136"/>
      <c r="S79" s="136"/>
    </row>
    <row r="80" spans="1:19" ht="15" customHeight="1">
      <c r="A80" s="136"/>
      <c r="B80" s="506"/>
      <c r="C80" s="506"/>
      <c r="D80" s="506"/>
      <c r="E80" s="506"/>
      <c r="F80" s="506"/>
      <c r="G80" s="506"/>
      <c r="H80" s="506"/>
      <c r="I80" s="506"/>
      <c r="J80" s="506"/>
      <c r="K80" s="506"/>
      <c r="L80" s="506"/>
      <c r="M80" s="506"/>
      <c r="N80" s="506"/>
      <c r="O80" s="506"/>
      <c r="P80" s="506"/>
      <c r="Q80" s="136"/>
      <c r="R80" s="136"/>
      <c r="S80" s="136"/>
    </row>
    <row r="81" spans="1:19">
      <c r="A81" s="136"/>
      <c r="B81" s="385"/>
      <c r="C81" s="385"/>
      <c r="D81" s="385"/>
      <c r="E81" s="385"/>
      <c r="F81" s="385"/>
      <c r="G81" s="385"/>
      <c r="H81" s="385"/>
      <c r="I81" s="385"/>
      <c r="J81" s="385"/>
      <c r="K81" s="385"/>
      <c r="L81" s="385"/>
      <c r="M81" s="385"/>
      <c r="N81" s="385"/>
      <c r="O81" s="385"/>
      <c r="P81" s="385"/>
      <c r="Q81" s="136"/>
      <c r="R81" s="136"/>
      <c r="S81" s="136"/>
    </row>
    <row r="82" spans="1:19">
      <c r="A82" s="136"/>
      <c r="B82" s="136" t="s">
        <v>202</v>
      </c>
      <c r="C82" s="136"/>
      <c r="D82" s="136"/>
      <c r="E82" s="136"/>
      <c r="F82" s="136"/>
      <c r="G82" s="136"/>
      <c r="H82" s="136"/>
      <c r="I82" s="136"/>
      <c r="J82" s="136"/>
      <c r="K82" s="136"/>
      <c r="L82" s="136"/>
      <c r="M82" s="136"/>
      <c r="N82" s="136"/>
      <c r="O82" s="136"/>
      <c r="P82" s="136"/>
      <c r="Q82" s="136"/>
      <c r="R82" s="136"/>
      <c r="S82" s="136"/>
    </row>
    <row r="83" spans="1:19">
      <c r="A83" s="136"/>
      <c r="B83" s="136" t="s">
        <v>203</v>
      </c>
      <c r="C83" s="136"/>
      <c r="D83" s="136"/>
      <c r="E83" s="136"/>
      <c r="F83" s="136"/>
      <c r="G83" s="136"/>
      <c r="H83" s="136"/>
      <c r="I83" s="136"/>
      <c r="J83" s="136"/>
      <c r="K83" s="136"/>
      <c r="L83" s="136"/>
      <c r="M83" s="136"/>
      <c r="N83" s="136"/>
      <c r="O83" s="136"/>
      <c r="P83" s="136"/>
      <c r="Q83" s="136"/>
      <c r="R83" s="136"/>
      <c r="S83" s="136"/>
    </row>
    <row r="84" spans="1:19">
      <c r="A84" s="136"/>
      <c r="B84" s="136"/>
      <c r="C84" s="136"/>
      <c r="D84" s="136"/>
      <c r="E84" s="136"/>
      <c r="F84" s="136"/>
      <c r="G84" s="136"/>
      <c r="H84" s="136"/>
      <c r="I84" s="136"/>
      <c r="J84" s="136"/>
      <c r="K84" s="136"/>
      <c r="L84" s="136"/>
      <c r="M84" s="136"/>
      <c r="N84" s="136"/>
      <c r="O84" s="136"/>
      <c r="P84" s="136"/>
      <c r="Q84" s="136"/>
      <c r="R84" s="136"/>
      <c r="S84" s="136"/>
    </row>
    <row r="85" spans="1:19" ht="15" customHeight="1">
      <c r="A85" s="136"/>
      <c r="B85" s="502" t="s">
        <v>392</v>
      </c>
      <c r="C85" s="502"/>
      <c r="D85" s="502"/>
      <c r="E85" s="502"/>
      <c r="F85" s="502"/>
      <c r="G85" s="502"/>
      <c r="H85" s="502"/>
      <c r="I85" s="502"/>
      <c r="J85" s="502"/>
      <c r="K85" s="502"/>
      <c r="L85" s="502"/>
      <c r="M85" s="502"/>
      <c r="N85" s="502"/>
      <c r="O85" s="502"/>
      <c r="P85" s="502"/>
      <c r="Q85" s="502"/>
      <c r="R85" s="502"/>
      <c r="S85" s="136"/>
    </row>
    <row r="86" spans="1:19" ht="15" customHeight="1">
      <c r="A86" s="136"/>
      <c r="B86" s="502"/>
      <c r="C86" s="502"/>
      <c r="D86" s="502"/>
      <c r="E86" s="502"/>
      <c r="F86" s="502"/>
      <c r="G86" s="502"/>
      <c r="H86" s="502"/>
      <c r="I86" s="502"/>
      <c r="J86" s="502"/>
      <c r="K86" s="502"/>
      <c r="L86" s="502"/>
      <c r="M86" s="502"/>
      <c r="N86" s="502"/>
      <c r="O86" s="502"/>
      <c r="P86" s="502"/>
      <c r="Q86" s="502"/>
      <c r="R86" s="502"/>
      <c r="S86" s="136"/>
    </row>
    <row r="87" spans="1:19">
      <c r="A87" s="136"/>
      <c r="B87" s="502"/>
      <c r="C87" s="502"/>
      <c r="D87" s="502"/>
      <c r="E87" s="502"/>
      <c r="F87" s="502"/>
      <c r="G87" s="502"/>
      <c r="H87" s="502"/>
      <c r="I87" s="502"/>
      <c r="J87" s="502"/>
      <c r="K87" s="502"/>
      <c r="L87" s="502"/>
      <c r="M87" s="502"/>
      <c r="N87" s="502"/>
      <c r="O87" s="502"/>
      <c r="P87" s="502"/>
      <c r="Q87" s="502"/>
      <c r="R87" s="502"/>
      <c r="S87" s="136"/>
    </row>
    <row r="88" spans="1:19">
      <c r="A88" s="136"/>
      <c r="B88" s="502"/>
      <c r="C88" s="502"/>
      <c r="D88" s="502"/>
      <c r="E88" s="502"/>
      <c r="F88" s="502"/>
      <c r="G88" s="502"/>
      <c r="H88" s="502"/>
      <c r="I88" s="502"/>
      <c r="J88" s="502"/>
      <c r="K88" s="502"/>
      <c r="L88" s="502"/>
      <c r="M88" s="502"/>
      <c r="N88" s="502"/>
      <c r="O88" s="502"/>
      <c r="P88" s="502"/>
      <c r="Q88" s="502"/>
      <c r="R88" s="502"/>
      <c r="S88" s="136"/>
    </row>
    <row r="89" spans="1:19" s="44" customFormat="1">
      <c r="A89" s="136"/>
      <c r="B89" s="502"/>
      <c r="C89" s="502"/>
      <c r="D89" s="502"/>
      <c r="E89" s="502"/>
      <c r="F89" s="502"/>
      <c r="G89" s="502"/>
      <c r="H89" s="502"/>
      <c r="I89" s="502"/>
      <c r="J89" s="502"/>
      <c r="K89" s="502"/>
      <c r="L89" s="502"/>
      <c r="M89" s="502"/>
      <c r="N89" s="502"/>
      <c r="O89" s="502"/>
      <c r="P89" s="502"/>
      <c r="Q89" s="502"/>
      <c r="R89" s="502"/>
      <c r="S89" s="136"/>
    </row>
    <row r="90" spans="1:19" s="44" customFormat="1">
      <c r="A90" s="136"/>
      <c r="B90" s="502"/>
      <c r="C90" s="502"/>
      <c r="D90" s="502"/>
      <c r="E90" s="502"/>
      <c r="F90" s="502"/>
      <c r="G90" s="502"/>
      <c r="H90" s="502"/>
      <c r="I90" s="502"/>
      <c r="J90" s="502"/>
      <c r="K90" s="502"/>
      <c r="L90" s="502"/>
      <c r="M90" s="502"/>
      <c r="N90" s="502"/>
      <c r="O90" s="502"/>
      <c r="P90" s="502"/>
      <c r="Q90" s="502"/>
      <c r="R90" s="502"/>
      <c r="S90" s="136"/>
    </row>
    <row r="91" spans="1:19" s="44" customFormat="1">
      <c r="A91" s="136"/>
      <c r="B91" s="386"/>
      <c r="C91" s="386"/>
      <c r="D91" s="386"/>
      <c r="E91" s="386"/>
      <c r="F91" s="386"/>
      <c r="G91" s="386"/>
      <c r="H91" s="386"/>
      <c r="I91" s="386"/>
      <c r="J91" s="386"/>
      <c r="K91" s="386"/>
      <c r="L91" s="386"/>
      <c r="M91" s="386"/>
      <c r="N91" s="386"/>
      <c r="O91" s="386"/>
      <c r="P91" s="386"/>
      <c r="Q91" s="136"/>
      <c r="R91" s="136"/>
      <c r="S91" s="136"/>
    </row>
    <row r="92" spans="1:19" ht="15" customHeight="1">
      <c r="A92" s="136"/>
      <c r="B92" s="502" t="s">
        <v>387</v>
      </c>
      <c r="C92" s="502"/>
      <c r="D92" s="502"/>
      <c r="E92" s="502"/>
      <c r="F92" s="502"/>
      <c r="G92" s="502"/>
      <c r="H92" s="502"/>
      <c r="I92" s="502"/>
      <c r="J92" s="502"/>
      <c r="K92" s="502"/>
      <c r="L92" s="502"/>
      <c r="M92" s="502"/>
      <c r="N92" s="502"/>
      <c r="O92" s="502"/>
      <c r="P92" s="502"/>
      <c r="Q92" s="502"/>
      <c r="R92" s="502"/>
      <c r="S92" s="136"/>
    </row>
    <row r="93" spans="1:19">
      <c r="A93" s="136"/>
      <c r="B93" s="502"/>
      <c r="C93" s="502"/>
      <c r="D93" s="502"/>
      <c r="E93" s="502"/>
      <c r="F93" s="502"/>
      <c r="G93" s="502"/>
      <c r="H93" s="502"/>
      <c r="I93" s="502"/>
      <c r="J93" s="502"/>
      <c r="K93" s="502"/>
      <c r="L93" s="502"/>
      <c r="M93" s="502"/>
      <c r="N93" s="502"/>
      <c r="O93" s="502"/>
      <c r="P93" s="502"/>
      <c r="Q93" s="502"/>
      <c r="R93" s="502"/>
      <c r="S93" s="136"/>
    </row>
    <row r="94" spans="1:19">
      <c r="A94" s="136"/>
      <c r="B94" s="502"/>
      <c r="C94" s="502"/>
      <c r="D94" s="502"/>
      <c r="E94" s="502"/>
      <c r="F94" s="502"/>
      <c r="G94" s="502"/>
      <c r="H94" s="502"/>
      <c r="I94" s="502"/>
      <c r="J94" s="502"/>
      <c r="K94" s="502"/>
      <c r="L94" s="502"/>
      <c r="M94" s="502"/>
      <c r="N94" s="502"/>
      <c r="O94" s="502"/>
      <c r="P94" s="502"/>
      <c r="Q94" s="502"/>
      <c r="R94" s="502"/>
      <c r="S94" s="136"/>
    </row>
    <row r="95" spans="1:19" s="44" customFormat="1">
      <c r="A95" s="136"/>
      <c r="B95" s="502"/>
      <c r="C95" s="502"/>
      <c r="D95" s="502"/>
      <c r="E95" s="502"/>
      <c r="F95" s="502"/>
      <c r="G95" s="502"/>
      <c r="H95" s="502"/>
      <c r="I95" s="502"/>
      <c r="J95" s="502"/>
      <c r="K95" s="502"/>
      <c r="L95" s="502"/>
      <c r="M95" s="502"/>
      <c r="N95" s="502"/>
      <c r="O95" s="502"/>
      <c r="P95" s="502"/>
      <c r="Q95" s="502"/>
      <c r="R95" s="502"/>
      <c r="S95" s="136"/>
    </row>
    <row r="96" spans="1:19" s="44" customFormat="1">
      <c r="A96" s="136"/>
      <c r="B96" s="502"/>
      <c r="C96" s="502"/>
      <c r="D96" s="502"/>
      <c r="E96" s="502"/>
      <c r="F96" s="502"/>
      <c r="G96" s="502"/>
      <c r="H96" s="502"/>
      <c r="I96" s="502"/>
      <c r="J96" s="502"/>
      <c r="K96" s="502"/>
      <c r="L96" s="502"/>
      <c r="M96" s="502"/>
      <c r="N96" s="502"/>
      <c r="O96" s="502"/>
      <c r="P96" s="502"/>
      <c r="Q96" s="502"/>
      <c r="R96" s="502"/>
      <c r="S96" s="136"/>
    </row>
    <row r="97" spans="1:19" ht="15" customHeight="1">
      <c r="A97" s="136"/>
      <c r="B97" s="385"/>
      <c r="C97" s="385"/>
      <c r="D97" s="385"/>
      <c r="E97" s="385"/>
      <c r="F97" s="385"/>
      <c r="G97" s="385"/>
      <c r="H97" s="385"/>
      <c r="I97" s="385"/>
      <c r="J97" s="385"/>
      <c r="K97" s="385"/>
      <c r="L97" s="385"/>
      <c r="M97" s="385"/>
      <c r="N97" s="385"/>
      <c r="O97" s="385"/>
      <c r="P97" s="385"/>
      <c r="Q97" s="136"/>
      <c r="R97" s="136"/>
      <c r="S97" s="136"/>
    </row>
    <row r="98" spans="1:19" ht="15.75">
      <c r="A98" s="204" t="s">
        <v>355</v>
      </c>
      <c r="B98" s="136"/>
      <c r="C98" s="136"/>
      <c r="D98" s="136"/>
      <c r="E98" s="136"/>
      <c r="F98" s="136"/>
      <c r="G98" s="136"/>
      <c r="H98" s="136"/>
      <c r="I98" s="136"/>
      <c r="J98" s="136"/>
      <c r="K98" s="136"/>
      <c r="L98" s="136"/>
      <c r="M98" s="136"/>
      <c r="N98" s="136"/>
      <c r="O98" s="136"/>
      <c r="P98" s="136"/>
      <c r="Q98" s="136"/>
      <c r="R98" s="136"/>
      <c r="S98" s="136"/>
    </row>
    <row r="99" spans="1:19" ht="15" customHeight="1">
      <c r="A99" s="44"/>
      <c r="B99" s="518" t="s">
        <v>356</v>
      </c>
      <c r="C99" s="518"/>
      <c r="D99" s="518"/>
      <c r="E99" s="518"/>
      <c r="F99" s="518"/>
      <c r="G99" s="518"/>
      <c r="H99" s="518"/>
      <c r="I99" s="518"/>
      <c r="J99" s="518"/>
      <c r="K99" s="518"/>
      <c r="L99" s="518"/>
      <c r="M99" s="518"/>
      <c r="N99" s="518"/>
      <c r="O99" s="518"/>
      <c r="P99" s="518"/>
      <c r="Q99" s="518"/>
      <c r="R99" s="518"/>
      <c r="S99" s="136"/>
    </row>
    <row r="100" spans="1:19" ht="15" customHeight="1">
      <c r="A100" s="397" t="s">
        <v>357</v>
      </c>
      <c r="B100" s="518" t="s">
        <v>358</v>
      </c>
      <c r="C100" s="518"/>
      <c r="D100" s="518"/>
      <c r="E100" s="518"/>
      <c r="F100" s="518"/>
      <c r="G100" s="518"/>
      <c r="H100" s="518"/>
      <c r="I100" s="518"/>
      <c r="J100" s="518"/>
      <c r="K100" s="518"/>
      <c r="L100" s="518"/>
      <c r="M100" s="518"/>
      <c r="N100" s="518"/>
      <c r="O100" s="518"/>
      <c r="P100" s="518"/>
      <c r="Q100" s="518"/>
      <c r="R100" s="518"/>
      <c r="S100" s="136"/>
    </row>
    <row r="101" spans="1:19" ht="15" customHeight="1">
      <c r="A101" s="397" t="s">
        <v>359</v>
      </c>
      <c r="B101" s="519" t="s">
        <v>360</v>
      </c>
      <c r="C101" s="519"/>
      <c r="D101" s="519"/>
      <c r="E101" s="519"/>
      <c r="F101" s="519"/>
      <c r="G101" s="519"/>
      <c r="H101" s="519"/>
      <c r="I101" s="519"/>
      <c r="J101" s="519"/>
      <c r="K101" s="519"/>
      <c r="L101" s="519"/>
      <c r="M101" s="519"/>
      <c r="N101" s="519"/>
      <c r="O101" s="519"/>
      <c r="P101" s="519"/>
      <c r="Q101" s="519"/>
      <c r="R101" s="398"/>
      <c r="S101" s="136"/>
    </row>
    <row r="102" spans="1:19" ht="15" customHeight="1">
      <c r="A102" s="397"/>
      <c r="B102" s="519"/>
      <c r="C102" s="519"/>
      <c r="D102" s="519"/>
      <c r="E102" s="519"/>
      <c r="F102" s="519"/>
      <c r="G102" s="519"/>
      <c r="H102" s="519"/>
      <c r="I102" s="519"/>
      <c r="J102" s="519"/>
      <c r="K102" s="519"/>
      <c r="L102" s="519"/>
      <c r="M102" s="519"/>
      <c r="N102" s="519"/>
      <c r="O102" s="519"/>
      <c r="P102" s="519"/>
      <c r="Q102" s="519"/>
      <c r="R102" s="398"/>
      <c r="S102" s="136"/>
    </row>
    <row r="103" spans="1:19" ht="15" customHeight="1">
      <c r="A103" s="397" t="s">
        <v>361</v>
      </c>
      <c r="B103" s="518" t="s">
        <v>362</v>
      </c>
      <c r="C103" s="518"/>
      <c r="D103" s="518"/>
      <c r="E103" s="518"/>
      <c r="F103" s="518"/>
      <c r="G103" s="518"/>
      <c r="H103" s="518"/>
      <c r="I103" s="518"/>
      <c r="J103" s="518"/>
      <c r="K103" s="518"/>
      <c r="L103" s="518"/>
      <c r="M103" s="518"/>
      <c r="N103" s="518"/>
      <c r="O103" s="518"/>
      <c r="P103" s="518"/>
      <c r="Q103" s="518"/>
      <c r="R103" s="518"/>
      <c r="S103" s="136"/>
    </row>
    <row r="104" spans="1:19" ht="15" customHeight="1">
      <c r="A104" s="136"/>
      <c r="B104" s="183"/>
      <c r="C104" s="183"/>
      <c r="D104" s="183"/>
      <c r="E104" s="183"/>
      <c r="F104" s="183"/>
      <c r="G104" s="183"/>
      <c r="H104" s="183"/>
      <c r="I104" s="183"/>
      <c r="J104" s="183"/>
      <c r="K104" s="183"/>
      <c r="L104" s="183"/>
      <c r="M104" s="183"/>
      <c r="N104" s="183"/>
      <c r="O104" s="183"/>
      <c r="P104" s="183"/>
      <c r="Q104" s="136"/>
      <c r="R104" s="136"/>
      <c r="S104" s="136"/>
    </row>
    <row r="105" spans="1:19" ht="15" customHeight="1">
      <c r="A105" s="204" t="s">
        <v>363</v>
      </c>
      <c r="B105" s="136"/>
      <c r="C105" s="136"/>
      <c r="D105" s="136"/>
      <c r="E105" s="136"/>
      <c r="F105" s="136"/>
      <c r="G105" s="136"/>
      <c r="H105" s="136"/>
      <c r="I105" s="136"/>
      <c r="J105" s="136"/>
      <c r="K105" s="136"/>
      <c r="L105" s="136"/>
      <c r="M105" s="136"/>
      <c r="N105" s="136"/>
      <c r="O105" s="136"/>
      <c r="P105" s="136"/>
      <c r="Q105" s="136"/>
      <c r="R105" s="136"/>
      <c r="S105" s="136"/>
    </row>
    <row r="106" spans="1:19" ht="15" customHeight="1">
      <c r="A106" s="501" t="s">
        <v>364</v>
      </c>
      <c r="B106" s="501"/>
      <c r="C106" s="501"/>
      <c r="D106" s="501"/>
      <c r="E106" s="501"/>
      <c r="F106" s="501"/>
      <c r="G106" s="501"/>
      <c r="H106" s="501"/>
      <c r="I106" s="501"/>
      <c r="J106" s="501"/>
      <c r="K106" s="501"/>
      <c r="L106" s="501"/>
      <c r="M106" s="501"/>
      <c r="N106" s="501"/>
      <c r="O106" s="501"/>
      <c r="P106" s="501"/>
      <c r="Q106" s="501"/>
      <c r="R106" s="501"/>
      <c r="S106" s="136"/>
    </row>
    <row r="107" spans="1:19" ht="15" customHeight="1">
      <c r="A107" s="501"/>
      <c r="B107" s="501"/>
      <c r="C107" s="501"/>
      <c r="D107" s="501"/>
      <c r="E107" s="501"/>
      <c r="F107" s="501"/>
      <c r="G107" s="501"/>
      <c r="H107" s="501"/>
      <c r="I107" s="501"/>
      <c r="J107" s="501"/>
      <c r="K107" s="501"/>
      <c r="L107" s="501"/>
      <c r="M107" s="501"/>
      <c r="N107" s="501"/>
      <c r="O107" s="501"/>
      <c r="P107" s="501"/>
      <c r="Q107" s="501"/>
      <c r="R107" s="501"/>
      <c r="S107" s="136"/>
    </row>
    <row r="108" spans="1:19" ht="15" customHeight="1">
      <c r="A108" s="501"/>
      <c r="B108" s="501"/>
      <c r="C108" s="501"/>
      <c r="D108" s="501"/>
      <c r="E108" s="501"/>
      <c r="F108" s="501"/>
      <c r="G108" s="501"/>
      <c r="H108" s="501"/>
      <c r="I108" s="501"/>
      <c r="J108" s="501"/>
      <c r="K108" s="501"/>
      <c r="L108" s="501"/>
      <c r="M108" s="501"/>
      <c r="N108" s="501"/>
      <c r="O108" s="501"/>
      <c r="P108" s="501"/>
      <c r="Q108" s="501"/>
      <c r="R108" s="501"/>
      <c r="S108" s="136"/>
    </row>
    <row r="109" spans="1:19" ht="15" customHeight="1">
      <c r="A109" s="501"/>
      <c r="B109" s="501"/>
      <c r="C109" s="501"/>
      <c r="D109" s="501"/>
      <c r="E109" s="501"/>
      <c r="F109" s="501"/>
      <c r="G109" s="501"/>
      <c r="H109" s="501"/>
      <c r="I109" s="501"/>
      <c r="J109" s="501"/>
      <c r="K109" s="501"/>
      <c r="L109" s="501"/>
      <c r="M109" s="501"/>
      <c r="N109" s="501"/>
      <c r="O109" s="501"/>
      <c r="P109" s="501"/>
      <c r="Q109" s="501"/>
      <c r="R109" s="501"/>
      <c r="S109" s="136"/>
    </row>
    <row r="110" spans="1:19" ht="15" customHeight="1">
      <c r="A110" s="501"/>
      <c r="B110" s="501"/>
      <c r="C110" s="501"/>
      <c r="D110" s="501"/>
      <c r="E110" s="501"/>
      <c r="F110" s="501"/>
      <c r="G110" s="501"/>
      <c r="H110" s="501"/>
      <c r="I110" s="501"/>
      <c r="J110" s="501"/>
      <c r="K110" s="501"/>
      <c r="L110" s="501"/>
      <c r="M110" s="501"/>
      <c r="N110" s="501"/>
      <c r="O110" s="501"/>
      <c r="P110" s="501"/>
      <c r="Q110" s="501"/>
      <c r="R110" s="501"/>
      <c r="S110" s="136"/>
    </row>
    <row r="111" spans="1:19" ht="15" customHeight="1">
      <c r="A111" s="380"/>
      <c r="B111" s="380"/>
      <c r="C111" s="380"/>
      <c r="D111" s="380"/>
      <c r="E111" s="380"/>
      <c r="F111" s="380"/>
      <c r="G111" s="380"/>
      <c r="H111" s="380"/>
      <c r="I111" s="380"/>
      <c r="J111" s="380"/>
      <c r="K111" s="380"/>
      <c r="L111" s="380"/>
      <c r="M111" s="380"/>
      <c r="N111" s="380"/>
      <c r="O111" s="380"/>
      <c r="P111" s="380"/>
      <c r="Q111" s="136"/>
      <c r="R111" s="136"/>
      <c r="S111" s="136"/>
    </row>
    <row r="112" spans="1:19" ht="15" customHeight="1">
      <c r="A112" s="501" t="s">
        <v>388</v>
      </c>
      <c r="B112" s="501"/>
      <c r="C112" s="501"/>
      <c r="D112" s="501"/>
      <c r="E112" s="501"/>
      <c r="F112" s="501"/>
      <c r="G112" s="501"/>
      <c r="H112" s="501"/>
      <c r="I112" s="501"/>
      <c r="J112" s="501"/>
      <c r="K112" s="501"/>
      <c r="L112" s="501"/>
      <c r="M112" s="501"/>
      <c r="N112" s="501"/>
      <c r="O112" s="501"/>
      <c r="P112" s="501"/>
      <c r="Q112" s="501"/>
      <c r="R112" s="501"/>
      <c r="S112" s="136"/>
    </row>
    <row r="113" spans="1:19" ht="15" customHeight="1">
      <c r="A113" s="501"/>
      <c r="B113" s="501"/>
      <c r="C113" s="501"/>
      <c r="D113" s="501"/>
      <c r="E113" s="501"/>
      <c r="F113" s="501"/>
      <c r="G113" s="501"/>
      <c r="H113" s="501"/>
      <c r="I113" s="501"/>
      <c r="J113" s="501"/>
      <c r="K113" s="501"/>
      <c r="L113" s="501"/>
      <c r="M113" s="501"/>
      <c r="N113" s="501"/>
      <c r="O113" s="501"/>
      <c r="P113" s="501"/>
      <c r="Q113" s="501"/>
      <c r="R113" s="501"/>
      <c r="S113" s="136"/>
    </row>
    <row r="114" spans="1:19" ht="15" customHeight="1">
      <c r="A114" s="501"/>
      <c r="B114" s="501"/>
      <c r="C114" s="501"/>
      <c r="D114" s="501"/>
      <c r="E114" s="501"/>
      <c r="F114" s="501"/>
      <c r="G114" s="501"/>
      <c r="H114" s="501"/>
      <c r="I114" s="501"/>
      <c r="J114" s="501"/>
      <c r="K114" s="501"/>
      <c r="L114" s="501"/>
      <c r="M114" s="501"/>
      <c r="N114" s="501"/>
      <c r="O114" s="501"/>
      <c r="P114" s="501"/>
      <c r="Q114" s="501"/>
      <c r="R114" s="501"/>
      <c r="S114" s="136"/>
    </row>
    <row r="115" spans="1:19" ht="22.5" customHeight="1">
      <c r="A115" s="501"/>
      <c r="B115" s="501"/>
      <c r="C115" s="501"/>
      <c r="D115" s="501"/>
      <c r="E115" s="501"/>
      <c r="F115" s="501"/>
      <c r="G115" s="501"/>
      <c r="H115" s="501"/>
      <c r="I115" s="501"/>
      <c r="J115" s="501"/>
      <c r="K115" s="501"/>
      <c r="L115" s="501"/>
      <c r="M115" s="501"/>
      <c r="N115" s="501"/>
      <c r="O115" s="501"/>
      <c r="P115" s="501"/>
      <c r="Q115" s="501"/>
      <c r="R115" s="501"/>
      <c r="S115" s="136"/>
    </row>
    <row r="116" spans="1:19">
      <c r="A116" s="501" t="s">
        <v>389</v>
      </c>
      <c r="B116" s="501"/>
      <c r="C116" s="501"/>
      <c r="D116" s="501"/>
      <c r="E116" s="501"/>
      <c r="F116" s="501"/>
      <c r="G116" s="501"/>
      <c r="H116" s="501"/>
      <c r="I116" s="501"/>
      <c r="J116" s="501"/>
      <c r="K116" s="501"/>
      <c r="L116" s="501"/>
      <c r="M116" s="501"/>
      <c r="N116" s="501"/>
      <c r="O116" s="501"/>
      <c r="P116" s="501"/>
      <c r="Q116" s="136"/>
      <c r="R116" s="136"/>
      <c r="S116" s="136"/>
    </row>
    <row r="117" spans="1:19">
      <c r="A117" s="501"/>
      <c r="B117" s="501"/>
      <c r="C117" s="501"/>
      <c r="D117" s="501"/>
      <c r="E117" s="501"/>
      <c r="F117" s="501"/>
      <c r="G117" s="501"/>
      <c r="H117" s="501"/>
      <c r="I117" s="501"/>
      <c r="J117" s="501"/>
      <c r="K117" s="501"/>
      <c r="L117" s="501"/>
      <c r="M117" s="501"/>
      <c r="N117" s="501"/>
      <c r="O117" s="501"/>
      <c r="P117" s="501"/>
      <c r="Q117" s="136"/>
      <c r="R117" s="136"/>
      <c r="S117" s="136"/>
    </row>
    <row r="118" spans="1:19" ht="15.75" customHeight="1">
      <c r="A118" s="380"/>
      <c r="B118" s="380"/>
      <c r="C118" s="380"/>
      <c r="D118" s="380"/>
      <c r="E118" s="380"/>
      <c r="F118" s="380"/>
      <c r="G118" s="380"/>
      <c r="H118" s="380"/>
      <c r="I118" s="380"/>
      <c r="J118" s="380"/>
      <c r="K118" s="380"/>
      <c r="L118" s="380"/>
      <c r="M118" s="380"/>
      <c r="N118" s="380"/>
      <c r="O118" s="380"/>
      <c r="P118" s="380"/>
      <c r="Q118" s="136"/>
      <c r="R118" s="136"/>
      <c r="S118" s="136"/>
    </row>
    <row r="119" spans="1:19" ht="15.75" customHeight="1">
      <c r="A119" s="523" t="s">
        <v>393</v>
      </c>
      <c r="B119" s="523"/>
      <c r="C119" s="523"/>
      <c r="D119" s="523"/>
      <c r="E119" s="517"/>
      <c r="F119" s="517"/>
      <c r="G119" s="517"/>
      <c r="H119" s="517"/>
      <c r="I119" s="517"/>
      <c r="J119" s="517"/>
      <c r="K119" s="136"/>
      <c r="L119" s="136"/>
      <c r="M119" s="136"/>
      <c r="N119" s="136"/>
      <c r="O119" s="136"/>
      <c r="P119" s="136"/>
      <c r="Q119" s="136"/>
      <c r="R119" s="136"/>
      <c r="S119" s="136"/>
    </row>
    <row r="120" spans="1:19" ht="15" customHeight="1">
      <c r="A120" s="501" t="s">
        <v>394</v>
      </c>
      <c r="B120" s="501"/>
      <c r="C120" s="501"/>
      <c r="D120" s="501"/>
      <c r="E120" s="501"/>
      <c r="F120" s="501"/>
      <c r="G120" s="501"/>
      <c r="H120" s="501"/>
      <c r="I120" s="501"/>
      <c r="J120" s="501"/>
      <c r="K120" s="501"/>
      <c r="L120" s="501"/>
      <c r="M120" s="501"/>
      <c r="N120" s="501"/>
      <c r="O120" s="501"/>
      <c r="P120" s="501"/>
      <c r="Q120" s="501"/>
      <c r="R120" s="501"/>
      <c r="S120" s="179"/>
    </row>
    <row r="121" spans="1:19">
      <c r="A121" s="501"/>
      <c r="B121" s="501"/>
      <c r="C121" s="501"/>
      <c r="D121" s="501"/>
      <c r="E121" s="501"/>
      <c r="F121" s="501"/>
      <c r="G121" s="501"/>
      <c r="H121" s="501"/>
      <c r="I121" s="501"/>
      <c r="J121" s="501"/>
      <c r="K121" s="501"/>
      <c r="L121" s="501"/>
      <c r="M121" s="501"/>
      <c r="N121" s="501"/>
      <c r="O121" s="501"/>
      <c r="P121" s="501"/>
      <c r="Q121" s="501"/>
      <c r="R121" s="501"/>
      <c r="S121" s="179"/>
    </row>
    <row r="122" spans="1:19" ht="15" customHeight="1">
      <c r="A122" s="501"/>
      <c r="B122" s="501"/>
      <c r="C122" s="501"/>
      <c r="D122" s="501"/>
      <c r="E122" s="501"/>
      <c r="F122" s="501"/>
      <c r="G122" s="501"/>
      <c r="H122" s="501"/>
      <c r="I122" s="501"/>
      <c r="J122" s="501"/>
      <c r="K122" s="501"/>
      <c r="L122" s="501"/>
      <c r="M122" s="501"/>
      <c r="N122" s="501"/>
      <c r="O122" s="501"/>
      <c r="P122" s="501"/>
      <c r="Q122" s="501"/>
      <c r="R122" s="501"/>
      <c r="S122" s="179"/>
    </row>
    <row r="123" spans="1:19" ht="15" customHeight="1">
      <c r="A123" s="179"/>
      <c r="B123" s="179"/>
      <c r="C123" s="179"/>
      <c r="D123" s="179"/>
      <c r="E123" s="179"/>
      <c r="F123" s="179"/>
      <c r="G123" s="179"/>
      <c r="H123" s="179"/>
      <c r="I123" s="179"/>
      <c r="J123" s="179"/>
      <c r="K123" s="179"/>
      <c r="L123" s="179"/>
      <c r="M123" s="179"/>
      <c r="N123" s="179"/>
      <c r="O123" s="179"/>
      <c r="P123" s="179"/>
      <c r="Q123" s="179"/>
      <c r="R123" s="179"/>
      <c r="S123" s="136"/>
    </row>
    <row r="124" spans="1:19" ht="15" customHeight="1">
      <c r="A124" s="44"/>
      <c r="B124" s="524" t="s">
        <v>365</v>
      </c>
      <c r="C124" s="501"/>
      <c r="D124" s="501"/>
      <c r="E124" s="501"/>
      <c r="F124" s="501"/>
      <c r="G124" s="501"/>
      <c r="H124" s="501"/>
      <c r="I124" s="501"/>
      <c r="J124" s="179"/>
      <c r="K124" s="179"/>
      <c r="L124" s="179"/>
      <c r="M124" s="179"/>
      <c r="N124" s="179"/>
      <c r="O124" s="179"/>
      <c r="P124" s="179"/>
      <c r="Q124" s="179"/>
      <c r="R124" s="179"/>
      <c r="S124" s="136"/>
    </row>
    <row r="125" spans="1:19" ht="15.75" customHeight="1">
      <c r="A125" s="395" t="s">
        <v>347</v>
      </c>
      <c r="B125" s="501" t="s">
        <v>366</v>
      </c>
      <c r="C125" s="501"/>
      <c r="D125" s="501"/>
      <c r="E125" s="501"/>
      <c r="F125" s="501"/>
      <c r="G125" s="501"/>
      <c r="H125" s="501"/>
      <c r="I125" s="501"/>
      <c r="J125" s="501"/>
      <c r="K125" s="501"/>
      <c r="L125" s="501"/>
      <c r="M125" s="501"/>
      <c r="N125" s="179"/>
      <c r="O125" s="179"/>
      <c r="P125" s="179"/>
      <c r="Q125" s="179"/>
      <c r="R125" s="179"/>
      <c r="S125" s="136"/>
    </row>
    <row r="126" spans="1:19" ht="15" customHeight="1">
      <c r="A126" s="395" t="s">
        <v>347</v>
      </c>
      <c r="B126" s="501" t="s">
        <v>367</v>
      </c>
      <c r="C126" s="501"/>
      <c r="D126" s="501"/>
      <c r="E126" s="534" t="s">
        <v>368</v>
      </c>
      <c r="F126" s="534"/>
      <c r="G126" s="534"/>
      <c r="H126" s="534"/>
      <c r="I126" s="534"/>
      <c r="J126" s="534"/>
      <c r="K126" s="534"/>
      <c r="L126" s="534"/>
      <c r="M126" s="534"/>
      <c r="N126" s="534"/>
      <c r="O126" s="534"/>
      <c r="P126" s="534"/>
      <c r="Q126" s="534"/>
      <c r="R126" s="534"/>
      <c r="S126" s="534"/>
    </row>
    <row r="127" spans="1:19" ht="15" customHeight="1">
      <c r="A127" s="395" t="s">
        <v>347</v>
      </c>
      <c r="B127" s="501" t="s">
        <v>369</v>
      </c>
      <c r="C127" s="501"/>
      <c r="D127" s="501"/>
      <c r="E127" s="501"/>
      <c r="F127" s="501"/>
      <c r="G127" s="501"/>
      <c r="H127" s="501"/>
      <c r="I127" s="501"/>
      <c r="J127" s="501"/>
      <c r="K127" s="501"/>
      <c r="L127" s="501"/>
      <c r="M127" s="501"/>
      <c r="N127" s="501"/>
      <c r="O127" s="501"/>
      <c r="P127" s="501"/>
      <c r="Q127" s="501"/>
      <c r="R127" s="501"/>
      <c r="S127" s="136"/>
    </row>
    <row r="128" spans="1:19" ht="15" customHeight="1">
      <c r="A128" s="395" t="s">
        <v>347</v>
      </c>
      <c r="B128" s="501" t="s">
        <v>370</v>
      </c>
      <c r="C128" s="501"/>
      <c r="D128" s="501"/>
      <c r="E128" s="501"/>
      <c r="F128" s="501"/>
      <c r="G128" s="501"/>
      <c r="H128" s="501"/>
      <c r="I128" s="501"/>
      <c r="J128" s="399"/>
      <c r="K128" s="399"/>
      <c r="L128" s="399"/>
      <c r="M128" s="399"/>
      <c r="N128" s="179"/>
      <c r="O128" s="179"/>
      <c r="P128" s="179"/>
      <c r="Q128" s="179"/>
      <c r="R128" s="179"/>
      <c r="S128" s="136"/>
    </row>
    <row r="129" spans="1:19">
      <c r="A129" s="395"/>
      <c r="B129" s="380"/>
      <c r="C129" s="380"/>
      <c r="D129" s="380"/>
      <c r="E129" s="380"/>
      <c r="F129" s="380"/>
      <c r="G129" s="380"/>
      <c r="H129" s="380"/>
      <c r="I129" s="380"/>
      <c r="J129" s="399"/>
      <c r="K129" s="399"/>
      <c r="L129" s="399"/>
      <c r="M129" s="399"/>
      <c r="N129" s="179"/>
      <c r="O129" s="179"/>
      <c r="P129" s="179"/>
      <c r="Q129" s="179"/>
      <c r="R129" s="179"/>
      <c r="S129" s="136"/>
    </row>
    <row r="130" spans="1:19" ht="15" customHeight="1">
      <c r="A130" s="395"/>
      <c r="B130" s="501" t="s">
        <v>386</v>
      </c>
      <c r="C130" s="501"/>
      <c r="D130" s="501"/>
      <c r="E130" s="501"/>
      <c r="F130" s="501"/>
      <c r="G130" s="501"/>
      <c r="H130" s="501"/>
      <c r="I130" s="501"/>
      <c r="J130" s="501"/>
      <c r="K130" s="501"/>
      <c r="L130" s="501"/>
      <c r="M130" s="501"/>
      <c r="N130" s="501"/>
      <c r="O130" s="501"/>
      <c r="P130" s="501"/>
      <c r="Q130" s="501"/>
      <c r="R130" s="501"/>
      <c r="S130" s="136"/>
    </row>
    <row r="131" spans="1:19">
      <c r="A131" s="395"/>
      <c r="B131" s="501"/>
      <c r="C131" s="501"/>
      <c r="D131" s="501"/>
      <c r="E131" s="501"/>
      <c r="F131" s="501"/>
      <c r="G131" s="501"/>
      <c r="H131" s="501"/>
      <c r="I131" s="501"/>
      <c r="J131" s="501"/>
      <c r="K131" s="501"/>
      <c r="L131" s="501"/>
      <c r="M131" s="501"/>
      <c r="N131" s="501"/>
      <c r="O131" s="501"/>
      <c r="P131" s="501"/>
      <c r="Q131" s="501"/>
      <c r="R131" s="501"/>
      <c r="S131" s="136"/>
    </row>
    <row r="132" spans="1:19">
      <c r="A132" s="395"/>
      <c r="B132" s="399"/>
      <c r="C132" s="399"/>
      <c r="D132" s="399"/>
      <c r="E132" s="399"/>
      <c r="F132" s="399"/>
      <c r="G132" s="399"/>
      <c r="H132" s="399"/>
      <c r="I132" s="399"/>
      <c r="J132" s="399"/>
      <c r="K132" s="399"/>
      <c r="L132" s="399"/>
      <c r="M132" s="399"/>
      <c r="N132" s="179"/>
      <c r="O132" s="179"/>
      <c r="P132" s="179"/>
      <c r="Q132" s="179"/>
      <c r="R132" s="179"/>
      <c r="S132" s="136"/>
    </row>
    <row r="133" spans="1:19" ht="15" customHeight="1">
      <c r="A133" s="136"/>
      <c r="B133" s="501" t="s">
        <v>371</v>
      </c>
      <c r="C133" s="501"/>
      <c r="D133" s="501"/>
      <c r="E133" s="501"/>
      <c r="F133" s="501"/>
      <c r="G133" s="501"/>
      <c r="H133" s="501"/>
      <c r="I133" s="501"/>
      <c r="J133" s="501"/>
      <c r="K133" s="501"/>
      <c r="L133" s="501"/>
      <c r="M133" s="501"/>
      <c r="N133" s="501"/>
      <c r="O133" s="501"/>
      <c r="P133" s="501"/>
      <c r="Q133" s="501"/>
      <c r="R133" s="501"/>
      <c r="S133" s="179"/>
    </row>
    <row r="134" spans="1:19">
      <c r="A134" s="136"/>
      <c r="B134" s="501"/>
      <c r="C134" s="501"/>
      <c r="D134" s="501"/>
      <c r="E134" s="501"/>
      <c r="F134" s="501"/>
      <c r="G134" s="501"/>
      <c r="H134" s="501"/>
      <c r="I134" s="501"/>
      <c r="J134" s="501"/>
      <c r="K134" s="501"/>
      <c r="L134" s="501"/>
      <c r="M134" s="501"/>
      <c r="N134" s="501"/>
      <c r="O134" s="501"/>
      <c r="P134" s="501"/>
      <c r="Q134" s="501"/>
      <c r="R134" s="501"/>
      <c r="S134" s="179"/>
    </row>
    <row r="135" spans="1:19">
      <c r="A135" s="44"/>
      <c r="B135" s="501"/>
      <c r="C135" s="501"/>
      <c r="D135" s="501"/>
      <c r="E135" s="501"/>
      <c r="F135" s="501"/>
      <c r="G135" s="501"/>
      <c r="H135" s="501"/>
      <c r="I135" s="501"/>
      <c r="J135" s="501"/>
      <c r="K135" s="501"/>
      <c r="L135" s="501"/>
      <c r="M135" s="501"/>
      <c r="N135" s="501"/>
      <c r="O135" s="501"/>
      <c r="P135" s="501"/>
      <c r="Q135" s="501"/>
      <c r="R135" s="501"/>
      <c r="S135" s="179"/>
    </row>
    <row r="136" spans="1:19">
      <c r="A136" s="380"/>
      <c r="B136" s="380"/>
      <c r="C136" s="380"/>
      <c r="D136" s="380"/>
      <c r="E136" s="380"/>
      <c r="F136" s="380"/>
      <c r="G136" s="380"/>
      <c r="H136" s="380"/>
      <c r="I136" s="380"/>
      <c r="J136" s="380"/>
      <c r="K136" s="380"/>
      <c r="L136" s="380"/>
      <c r="M136" s="380"/>
      <c r="N136" s="380"/>
      <c r="O136" s="380"/>
      <c r="P136" s="380"/>
      <c r="Q136" s="136"/>
      <c r="R136" s="136"/>
      <c r="S136" s="136"/>
    </row>
    <row r="137" spans="1:19" ht="15.75" customHeight="1">
      <c r="A137" s="527" t="s">
        <v>262</v>
      </c>
      <c r="B137" s="528"/>
      <c r="C137" s="528"/>
      <c r="D137" s="528"/>
      <c r="E137" s="528"/>
      <c r="F137" s="528"/>
      <c r="G137" s="528"/>
      <c r="H137" s="528"/>
      <c r="I137" s="528"/>
      <c r="J137" s="528"/>
      <c r="K137" s="136"/>
      <c r="L137" s="136"/>
      <c r="M137" s="136"/>
      <c r="N137" s="136"/>
      <c r="O137" s="136"/>
      <c r="P137" s="136"/>
      <c r="Q137" s="136"/>
      <c r="R137" s="136"/>
      <c r="S137" s="136"/>
    </row>
    <row r="138" spans="1:19" ht="15.75" customHeight="1">
      <c r="A138" s="175" t="s">
        <v>252</v>
      </c>
      <c r="B138" s="525" t="s">
        <v>395</v>
      </c>
      <c r="C138" s="525"/>
      <c r="D138" s="525"/>
      <c r="E138" s="525"/>
      <c r="F138" s="525"/>
      <c r="G138" s="525"/>
      <c r="H138" s="525"/>
      <c r="I138" s="525"/>
      <c r="J138" s="525"/>
      <c r="K138" s="525"/>
      <c r="L138" s="525"/>
      <c r="M138" s="525"/>
      <c r="N138" s="525"/>
      <c r="O138" s="525"/>
      <c r="P138" s="525"/>
      <c r="Q138" s="210"/>
      <c r="R138" s="210"/>
      <c r="S138" s="136"/>
    </row>
    <row r="139" spans="1:19" ht="15.75" customHeight="1">
      <c r="A139" s="203"/>
      <c r="B139" s="525"/>
      <c r="C139" s="525"/>
      <c r="D139" s="525"/>
      <c r="E139" s="525"/>
      <c r="F139" s="525"/>
      <c r="G139" s="525"/>
      <c r="H139" s="525"/>
      <c r="I139" s="525"/>
      <c r="J139" s="525"/>
      <c r="K139" s="525"/>
      <c r="L139" s="525"/>
      <c r="M139" s="525"/>
      <c r="N139" s="525"/>
      <c r="O139" s="525"/>
      <c r="P139" s="525"/>
      <c r="Q139" s="210"/>
      <c r="R139" s="210"/>
      <c r="S139" s="136"/>
    </row>
    <row r="140" spans="1:19" ht="15.75">
      <c r="A140" s="203"/>
      <c r="B140" s="525"/>
      <c r="C140" s="525"/>
      <c r="D140" s="525"/>
      <c r="E140" s="525"/>
      <c r="F140" s="525"/>
      <c r="G140" s="525"/>
      <c r="H140" s="525"/>
      <c r="I140" s="525"/>
      <c r="J140" s="525"/>
      <c r="K140" s="525"/>
      <c r="L140" s="525"/>
      <c r="M140" s="525"/>
      <c r="N140" s="525"/>
      <c r="O140" s="525"/>
      <c r="P140" s="525"/>
      <c r="Q140" s="210"/>
      <c r="R140" s="210"/>
      <c r="S140" s="136"/>
    </row>
    <row r="141" spans="1:19" ht="15.75">
      <c r="A141" s="175"/>
      <c r="B141" s="526" t="s">
        <v>372</v>
      </c>
      <c r="C141" s="530"/>
      <c r="D141" s="530"/>
      <c r="E141" s="530"/>
      <c r="F141" s="530"/>
      <c r="G141" s="530"/>
      <c r="H141" s="530"/>
      <c r="I141" s="530"/>
      <c r="J141" s="530"/>
      <c r="K141" s="530"/>
      <c r="L141" s="530"/>
      <c r="M141" s="530"/>
      <c r="N141" s="530"/>
      <c r="O141" s="530"/>
      <c r="P141" s="530"/>
      <c r="Q141" s="210"/>
      <c r="R141" s="210"/>
      <c r="S141" s="136"/>
    </row>
    <row r="142" spans="1:19" ht="15.75">
      <c r="A142" s="175"/>
      <c r="B142" s="529"/>
      <c r="C142" s="529"/>
      <c r="D142" s="529"/>
      <c r="E142" s="529"/>
      <c r="F142" s="529"/>
      <c r="G142" s="529"/>
      <c r="H142" s="529"/>
      <c r="I142" s="529"/>
      <c r="J142" s="529"/>
      <c r="K142" s="529"/>
      <c r="L142" s="529"/>
      <c r="M142" s="529"/>
      <c r="N142" s="529"/>
      <c r="O142" s="529"/>
      <c r="P142" s="529"/>
      <c r="Q142" s="210"/>
      <c r="R142" s="210"/>
      <c r="S142" s="136"/>
    </row>
    <row r="143" spans="1:19" ht="15.75">
      <c r="A143" s="175"/>
      <c r="B143" s="530" t="s">
        <v>396</v>
      </c>
      <c r="C143" s="530"/>
      <c r="D143" s="530"/>
      <c r="E143" s="530"/>
      <c r="F143" s="530"/>
      <c r="G143" s="530"/>
      <c r="H143" s="530"/>
      <c r="I143" s="530"/>
      <c r="J143" s="530"/>
      <c r="K143" s="530"/>
      <c r="L143" s="530"/>
      <c r="M143" s="530"/>
      <c r="N143" s="530"/>
      <c r="O143" s="530"/>
      <c r="P143" s="530"/>
      <c r="Q143" s="210"/>
      <c r="R143" s="210"/>
      <c r="S143" s="136"/>
    </row>
    <row r="144" spans="1:19" ht="15.75" customHeight="1">
      <c r="A144" s="175"/>
      <c r="B144" s="530"/>
      <c r="C144" s="530"/>
      <c r="D144" s="530"/>
      <c r="E144" s="530"/>
      <c r="F144" s="530"/>
      <c r="G144" s="530"/>
      <c r="H144" s="530"/>
      <c r="I144" s="530"/>
      <c r="J144" s="530"/>
      <c r="K144" s="530"/>
      <c r="L144" s="530"/>
      <c r="M144" s="530"/>
      <c r="N144" s="530"/>
      <c r="O144" s="530"/>
      <c r="P144" s="530"/>
      <c r="Q144" s="210"/>
      <c r="R144" s="210"/>
      <c r="S144" s="136"/>
    </row>
    <row r="145" spans="1:19" ht="15.75">
      <c r="A145" s="180" t="s">
        <v>322</v>
      </c>
      <c r="B145" s="327"/>
      <c r="C145" s="327"/>
      <c r="D145" s="327"/>
      <c r="E145" s="327"/>
      <c r="F145" s="327"/>
      <c r="G145" s="327"/>
      <c r="H145" s="327"/>
      <c r="I145" s="327"/>
      <c r="J145" s="327"/>
      <c r="K145" s="327"/>
      <c r="L145" s="327"/>
      <c r="M145" s="327"/>
      <c r="N145" s="327"/>
      <c r="O145" s="327"/>
      <c r="P145" s="327"/>
      <c r="Q145" s="210"/>
      <c r="R145" s="210"/>
      <c r="S145" s="136"/>
    </row>
    <row r="146" spans="1:19" ht="15.75">
      <c r="A146" s="531" t="s">
        <v>397</v>
      </c>
      <c r="B146" s="531"/>
      <c r="C146" s="531"/>
      <c r="D146" s="531"/>
      <c r="E146" s="531"/>
      <c r="F146" s="531"/>
      <c r="G146" s="531"/>
      <c r="H146" s="531"/>
      <c r="I146" s="531"/>
      <c r="J146" s="531"/>
      <c r="K146" s="531"/>
      <c r="L146" s="531"/>
      <c r="M146" s="531"/>
      <c r="N146" s="531"/>
      <c r="O146" s="531"/>
      <c r="P146" s="531"/>
      <c r="Q146" s="210"/>
      <c r="R146" s="210"/>
      <c r="S146" s="136"/>
    </row>
    <row r="147" spans="1:19" ht="15.75">
      <c r="A147" s="387"/>
      <c r="B147" s="387"/>
      <c r="C147" s="387"/>
      <c r="D147" s="387"/>
      <c r="E147" s="387"/>
      <c r="F147" s="387"/>
      <c r="G147" s="387"/>
      <c r="H147" s="387"/>
      <c r="I147" s="387"/>
      <c r="J147" s="387"/>
      <c r="K147" s="387"/>
      <c r="L147" s="387"/>
      <c r="M147" s="387"/>
      <c r="N147" s="387"/>
      <c r="O147" s="387"/>
      <c r="P147" s="387"/>
      <c r="Q147" s="210"/>
      <c r="R147" s="210"/>
      <c r="S147" s="136"/>
    </row>
    <row r="148" spans="1:19" ht="15.75">
      <c r="A148" s="180" t="s">
        <v>256</v>
      </c>
      <c r="B148" s="530" t="s">
        <v>268</v>
      </c>
      <c r="C148" s="530"/>
      <c r="D148" s="530"/>
      <c r="E148" s="530"/>
      <c r="F148" s="530"/>
      <c r="G148" s="530"/>
      <c r="H148" s="530"/>
      <c r="I148" s="530"/>
      <c r="J148" s="530"/>
      <c r="K148" s="530"/>
      <c r="L148" s="530"/>
      <c r="M148" s="530"/>
      <c r="N148" s="530"/>
      <c r="O148" s="530"/>
      <c r="P148" s="530"/>
      <c r="Q148" s="210"/>
      <c r="R148" s="210"/>
      <c r="S148" s="136"/>
    </row>
    <row r="149" spans="1:19" ht="15.75" customHeight="1">
      <c r="A149" s="175"/>
      <c r="B149" s="530"/>
      <c r="C149" s="530"/>
      <c r="D149" s="530"/>
      <c r="E149" s="530"/>
      <c r="F149" s="530"/>
      <c r="G149" s="530"/>
      <c r="H149" s="530"/>
      <c r="I149" s="530"/>
      <c r="J149" s="530"/>
      <c r="K149" s="530"/>
      <c r="L149" s="530"/>
      <c r="M149" s="530"/>
      <c r="N149" s="530"/>
      <c r="O149" s="530"/>
      <c r="P149" s="530"/>
      <c r="Q149" s="210"/>
      <c r="R149" s="210"/>
      <c r="S149" s="136"/>
    </row>
    <row r="150" spans="1:19" ht="15.75" customHeight="1">
      <c r="A150" s="175"/>
      <c r="B150" s="388"/>
      <c r="C150" s="388"/>
      <c r="D150" s="388"/>
      <c r="E150" s="388"/>
      <c r="F150" s="388"/>
      <c r="G150" s="388"/>
      <c r="H150" s="388"/>
      <c r="I150" s="388"/>
      <c r="J150" s="388"/>
      <c r="K150" s="388"/>
      <c r="L150" s="388"/>
      <c r="M150" s="388"/>
      <c r="N150" s="388"/>
      <c r="O150" s="388"/>
      <c r="P150" s="388"/>
      <c r="Q150" s="210"/>
      <c r="R150" s="210"/>
      <c r="S150" s="136"/>
    </row>
    <row r="151" spans="1:19" ht="15.75">
      <c r="A151" s="532" t="s">
        <v>269</v>
      </c>
      <c r="B151" s="532"/>
      <c r="C151" s="532"/>
      <c r="D151" s="532"/>
      <c r="E151" s="532"/>
      <c r="F151" s="532"/>
      <c r="G151" s="532"/>
      <c r="H151" s="269"/>
      <c r="I151" s="269"/>
      <c r="J151" s="269"/>
      <c r="K151" s="269"/>
      <c r="L151" s="269"/>
      <c r="M151" s="269"/>
      <c r="N151" s="269"/>
      <c r="O151" s="269"/>
      <c r="P151" s="269"/>
      <c r="Q151" s="210"/>
      <c r="R151" s="210"/>
      <c r="S151" s="136"/>
    </row>
    <row r="152" spans="1:19" ht="15.75">
      <c r="A152" s="176" t="s">
        <v>257</v>
      </c>
      <c r="B152" s="525" t="s">
        <v>263</v>
      </c>
      <c r="C152" s="525"/>
      <c r="D152" s="525"/>
      <c r="E152" s="525"/>
      <c r="F152" s="525"/>
      <c r="G152" s="525"/>
      <c r="H152" s="525"/>
      <c r="I152" s="525"/>
      <c r="J152" s="525"/>
      <c r="K152" s="525"/>
      <c r="L152" s="525"/>
      <c r="M152" s="525"/>
      <c r="N152" s="525"/>
      <c r="O152" s="525"/>
      <c r="P152" s="525"/>
      <c r="Q152" s="210"/>
      <c r="R152" s="210"/>
      <c r="S152" s="136"/>
    </row>
    <row r="153" spans="1:19" ht="15.75">
      <c r="A153" s="176"/>
      <c r="B153" s="525"/>
      <c r="C153" s="525"/>
      <c r="D153" s="525"/>
      <c r="E153" s="525"/>
      <c r="F153" s="525"/>
      <c r="G153" s="525"/>
      <c r="H153" s="525"/>
      <c r="I153" s="525"/>
      <c r="J153" s="525"/>
      <c r="K153" s="525"/>
      <c r="L153" s="525"/>
      <c r="M153" s="525"/>
      <c r="N153" s="525"/>
      <c r="O153" s="525"/>
      <c r="P153" s="525"/>
      <c r="Q153" s="210"/>
      <c r="R153" s="210"/>
      <c r="S153" s="136"/>
    </row>
    <row r="154" spans="1:19" ht="15.75">
      <c r="A154" s="176"/>
      <c r="B154" s="526" t="s">
        <v>264</v>
      </c>
      <c r="C154" s="526"/>
      <c r="D154" s="526"/>
      <c r="E154" s="526"/>
      <c r="F154" s="526"/>
      <c r="G154" s="526"/>
      <c r="H154" s="526"/>
      <c r="I154" s="526"/>
      <c r="J154" s="526"/>
      <c r="K154" s="526"/>
      <c r="L154" s="526"/>
      <c r="M154" s="526"/>
      <c r="N154" s="526"/>
      <c r="O154" s="526"/>
      <c r="P154" s="526"/>
      <c r="Q154" s="210"/>
      <c r="R154" s="210"/>
      <c r="S154" s="136"/>
    </row>
    <row r="155" spans="1:19" ht="15.75">
      <c r="A155" s="176"/>
      <c r="B155" s="526"/>
      <c r="C155" s="526"/>
      <c r="D155" s="526"/>
      <c r="E155" s="526"/>
      <c r="F155" s="526"/>
      <c r="G155" s="526"/>
      <c r="H155" s="526"/>
      <c r="I155" s="526"/>
      <c r="J155" s="526"/>
      <c r="K155" s="526"/>
      <c r="L155" s="526"/>
      <c r="M155" s="526"/>
      <c r="N155" s="526"/>
      <c r="O155" s="526"/>
      <c r="P155" s="526"/>
      <c r="Q155" s="210"/>
      <c r="R155" s="210"/>
      <c r="S155" s="136"/>
    </row>
    <row r="156" spans="1:19" ht="15.75">
      <c r="A156" s="176"/>
      <c r="B156" s="382"/>
      <c r="C156" s="382"/>
      <c r="D156" s="382"/>
      <c r="E156" s="382"/>
      <c r="F156" s="382"/>
      <c r="G156" s="382"/>
      <c r="H156" s="382"/>
      <c r="I156" s="382"/>
      <c r="J156" s="382"/>
      <c r="K156" s="382"/>
      <c r="L156" s="382"/>
      <c r="M156" s="382"/>
      <c r="N156" s="382"/>
      <c r="O156" s="382"/>
      <c r="P156" s="382"/>
      <c r="Q156" s="210"/>
      <c r="R156" s="210"/>
      <c r="S156" s="136"/>
    </row>
    <row r="157" spans="1:19" ht="15.75">
      <c r="A157" s="175" t="s">
        <v>258</v>
      </c>
      <c r="B157" s="525" t="s">
        <v>259</v>
      </c>
      <c r="C157" s="525"/>
      <c r="D157" s="525"/>
      <c r="E157" s="525"/>
      <c r="F157" s="525"/>
      <c r="G157" s="525"/>
      <c r="H157" s="525"/>
      <c r="I157" s="525"/>
      <c r="J157" s="525"/>
      <c r="K157" s="525"/>
      <c r="L157" s="525"/>
      <c r="M157" s="525"/>
      <c r="N157" s="525"/>
      <c r="O157" s="525"/>
      <c r="P157" s="525"/>
      <c r="Q157" s="210"/>
      <c r="R157" s="210"/>
      <c r="S157" s="136"/>
    </row>
    <row r="158" spans="1:19" ht="15.75">
      <c r="A158" s="175"/>
      <c r="B158" s="525"/>
      <c r="C158" s="525"/>
      <c r="D158" s="525"/>
      <c r="E158" s="525"/>
      <c r="F158" s="525"/>
      <c r="G158" s="525"/>
      <c r="H158" s="525"/>
      <c r="I158" s="525"/>
      <c r="J158" s="525"/>
      <c r="K158" s="525"/>
      <c r="L158" s="525"/>
      <c r="M158" s="525"/>
      <c r="N158" s="525"/>
      <c r="O158" s="525"/>
      <c r="P158" s="525"/>
      <c r="Q158" s="210"/>
      <c r="R158" s="210"/>
      <c r="S158" s="136"/>
    </row>
    <row r="159" spans="1:19" ht="15.75">
      <c r="A159" s="176"/>
      <c r="B159" s="525" t="s">
        <v>373</v>
      </c>
      <c r="C159" s="525"/>
      <c r="D159" s="525"/>
      <c r="E159" s="525"/>
      <c r="F159" s="525"/>
      <c r="G159" s="525"/>
      <c r="H159" s="525"/>
      <c r="I159" s="525"/>
      <c r="J159" s="525"/>
      <c r="K159" s="525"/>
      <c r="L159" s="525"/>
      <c r="M159" s="525"/>
      <c r="N159" s="525"/>
      <c r="O159" s="525"/>
      <c r="P159" s="525"/>
      <c r="Q159" s="210"/>
      <c r="R159" s="210"/>
      <c r="S159" s="136"/>
    </row>
    <row r="160" spans="1:19" ht="15" customHeight="1">
      <c r="A160" s="176"/>
      <c r="B160" s="383"/>
      <c r="C160" s="383"/>
      <c r="D160" s="383"/>
      <c r="E160" s="383"/>
      <c r="F160" s="383"/>
      <c r="G160" s="383"/>
      <c r="H160" s="383"/>
      <c r="I160" s="383"/>
      <c r="J160" s="383"/>
      <c r="K160" s="383"/>
      <c r="L160" s="383"/>
      <c r="M160" s="383"/>
      <c r="N160" s="383"/>
      <c r="O160" s="383"/>
      <c r="P160" s="383"/>
      <c r="Q160" s="210"/>
      <c r="R160" s="210"/>
      <c r="S160" s="136"/>
    </row>
    <row r="161" spans="1:19" ht="15" customHeight="1">
      <c r="A161" s="176" t="s">
        <v>253</v>
      </c>
      <c r="B161" s="525" t="s">
        <v>265</v>
      </c>
      <c r="C161" s="525"/>
      <c r="D161" s="525"/>
      <c r="E161" s="525"/>
      <c r="F161" s="525"/>
      <c r="G161" s="525"/>
      <c r="H161" s="525"/>
      <c r="I161" s="525"/>
      <c r="J161" s="525"/>
      <c r="K161" s="525"/>
      <c r="L161" s="525"/>
      <c r="M161" s="525"/>
      <c r="N161" s="525"/>
      <c r="O161" s="525"/>
      <c r="P161" s="525"/>
      <c r="Q161" s="210"/>
      <c r="R161" s="210"/>
      <c r="S161" s="136"/>
    </row>
    <row r="162" spans="1:19" ht="15" customHeight="1">
      <c r="A162" s="176"/>
      <c r="B162" s="525"/>
      <c r="C162" s="525"/>
      <c r="D162" s="525"/>
      <c r="E162" s="525"/>
      <c r="F162" s="525"/>
      <c r="G162" s="525"/>
      <c r="H162" s="525"/>
      <c r="I162" s="525"/>
      <c r="J162" s="525"/>
      <c r="K162" s="525"/>
      <c r="L162" s="525"/>
      <c r="M162" s="525"/>
      <c r="N162" s="525"/>
      <c r="O162" s="525"/>
      <c r="P162" s="525"/>
      <c r="Q162" s="210"/>
      <c r="R162" s="210"/>
      <c r="S162" s="136"/>
    </row>
    <row r="163" spans="1:19" ht="15" customHeight="1">
      <c r="A163" s="176"/>
      <c r="B163" s="525"/>
      <c r="C163" s="525"/>
      <c r="D163" s="525"/>
      <c r="E163" s="525"/>
      <c r="F163" s="525"/>
      <c r="G163" s="525"/>
      <c r="H163" s="525"/>
      <c r="I163" s="525"/>
      <c r="J163" s="525"/>
      <c r="K163" s="525"/>
      <c r="L163" s="525"/>
      <c r="M163" s="525"/>
      <c r="N163" s="525"/>
      <c r="O163" s="525"/>
      <c r="P163" s="525"/>
      <c r="Q163" s="210"/>
      <c r="R163" s="210"/>
      <c r="S163" s="136"/>
    </row>
    <row r="164" spans="1:19" ht="15" customHeight="1">
      <c r="A164" s="176"/>
      <c r="B164" s="529"/>
      <c r="C164" s="529"/>
      <c r="D164" s="529"/>
      <c r="E164" s="529"/>
      <c r="F164" s="529"/>
      <c r="G164" s="529"/>
      <c r="H164" s="529"/>
      <c r="I164" s="529"/>
      <c r="J164" s="529"/>
      <c r="K164" s="529"/>
      <c r="L164" s="529"/>
      <c r="M164" s="529"/>
      <c r="N164" s="529"/>
      <c r="O164" s="529"/>
      <c r="P164" s="529"/>
      <c r="Q164" s="210"/>
      <c r="R164" s="210"/>
      <c r="S164" s="136"/>
    </row>
    <row r="165" spans="1:19" ht="15" customHeight="1">
      <c r="A165" s="176" t="s">
        <v>260</v>
      </c>
      <c r="B165" s="525" t="s">
        <v>261</v>
      </c>
      <c r="C165" s="525"/>
      <c r="D165" s="525"/>
      <c r="E165" s="525"/>
      <c r="F165" s="525"/>
      <c r="G165" s="525"/>
      <c r="H165" s="525"/>
      <c r="I165" s="525"/>
      <c r="J165" s="525"/>
      <c r="K165" s="525"/>
      <c r="L165" s="525"/>
      <c r="M165" s="525"/>
      <c r="N165" s="525"/>
      <c r="O165" s="525"/>
      <c r="P165" s="525"/>
      <c r="Q165" s="210"/>
      <c r="R165" s="210"/>
      <c r="S165" s="136"/>
    </row>
    <row r="166" spans="1:19" ht="15" customHeight="1">
      <c r="A166" s="176"/>
      <c r="B166" s="525"/>
      <c r="C166" s="525"/>
      <c r="D166" s="525"/>
      <c r="E166" s="525"/>
      <c r="F166" s="525"/>
      <c r="G166" s="525"/>
      <c r="H166" s="525"/>
      <c r="I166" s="525"/>
      <c r="J166" s="525"/>
      <c r="K166" s="525"/>
      <c r="L166" s="525"/>
      <c r="M166" s="525"/>
      <c r="N166" s="525"/>
      <c r="O166" s="525"/>
      <c r="P166" s="525"/>
      <c r="Q166" s="210"/>
      <c r="R166" s="210"/>
      <c r="S166" s="136"/>
    </row>
    <row r="167" spans="1:19" ht="15" customHeight="1">
      <c r="A167" s="176"/>
      <c r="B167" s="525"/>
      <c r="C167" s="525"/>
      <c r="D167" s="525"/>
      <c r="E167" s="525"/>
      <c r="F167" s="525"/>
      <c r="G167" s="525"/>
      <c r="H167" s="525"/>
      <c r="I167" s="525"/>
      <c r="J167" s="525"/>
      <c r="K167" s="525"/>
      <c r="L167" s="525"/>
      <c r="M167" s="525"/>
      <c r="N167" s="525"/>
      <c r="O167" s="525"/>
      <c r="P167" s="525"/>
      <c r="Q167" s="210"/>
      <c r="R167" s="210"/>
      <c r="S167" s="136"/>
    </row>
    <row r="168" spans="1:19" ht="25.5" customHeight="1">
      <c r="A168" s="176"/>
      <c r="B168" s="529"/>
      <c r="C168" s="529"/>
      <c r="D168" s="529"/>
      <c r="E168" s="529"/>
      <c r="F168" s="529"/>
      <c r="G168" s="529"/>
      <c r="H168" s="529"/>
      <c r="I168" s="529"/>
      <c r="J168" s="529"/>
      <c r="K168" s="529"/>
      <c r="L168" s="529"/>
      <c r="M168" s="529"/>
      <c r="N168" s="529"/>
      <c r="O168" s="529"/>
      <c r="P168" s="529"/>
      <c r="Q168" s="210"/>
      <c r="R168" s="210"/>
      <c r="S168" s="136"/>
    </row>
    <row r="169" spans="1:19" ht="15" customHeight="1">
      <c r="A169" s="176" t="s">
        <v>255</v>
      </c>
      <c r="B169" s="535" t="s">
        <v>323</v>
      </c>
      <c r="C169" s="535"/>
      <c r="D169" s="535"/>
      <c r="E169" s="535"/>
      <c r="F169" s="535"/>
      <c r="G169" s="535"/>
      <c r="H169" s="535"/>
      <c r="I169" s="535"/>
      <c r="J169" s="535"/>
      <c r="K169" s="535"/>
      <c r="L169" s="535"/>
      <c r="M169" s="535"/>
      <c r="N169" s="535"/>
      <c r="O169" s="535"/>
      <c r="P169" s="535"/>
      <c r="Q169" s="328"/>
      <c r="R169" s="328"/>
      <c r="S169" s="211"/>
    </row>
    <row r="170" spans="1:19" ht="15" customHeight="1">
      <c r="A170" s="176"/>
      <c r="B170" s="535"/>
      <c r="C170" s="535"/>
      <c r="D170" s="535"/>
      <c r="E170" s="535"/>
      <c r="F170" s="535"/>
      <c r="G170" s="535"/>
      <c r="H170" s="535"/>
      <c r="I170" s="535"/>
      <c r="J170" s="535"/>
      <c r="K170" s="535"/>
      <c r="L170" s="535"/>
      <c r="M170" s="535"/>
      <c r="N170" s="535"/>
      <c r="O170" s="535"/>
      <c r="P170" s="535"/>
      <c r="Q170" s="328"/>
      <c r="R170" s="328"/>
      <c r="S170" s="211"/>
    </row>
    <row r="171" spans="1:19" ht="15" customHeight="1">
      <c r="A171" s="176"/>
      <c r="B171" s="535"/>
      <c r="C171" s="535"/>
      <c r="D171" s="535"/>
      <c r="E171" s="535"/>
      <c r="F171" s="535"/>
      <c r="G171" s="535"/>
      <c r="H171" s="535"/>
      <c r="I171" s="535"/>
      <c r="J171" s="535"/>
      <c r="K171" s="535"/>
      <c r="L171" s="535"/>
      <c r="M171" s="535"/>
      <c r="N171" s="535"/>
      <c r="O171" s="535"/>
      <c r="P171" s="535"/>
      <c r="Q171" s="328"/>
      <c r="R171" s="328"/>
      <c r="S171" s="211"/>
    </row>
    <row r="172" spans="1:19" ht="15" customHeight="1">
      <c r="A172" s="176"/>
      <c r="B172" s="535"/>
      <c r="C172" s="535"/>
      <c r="D172" s="535"/>
      <c r="E172" s="535"/>
      <c r="F172" s="535"/>
      <c r="G172" s="535"/>
      <c r="H172" s="535"/>
      <c r="I172" s="535"/>
      <c r="J172" s="535"/>
      <c r="K172" s="535"/>
      <c r="L172" s="535"/>
      <c r="M172" s="535"/>
      <c r="N172" s="535"/>
      <c r="O172" s="535"/>
      <c r="P172" s="535"/>
      <c r="Q172" s="328"/>
      <c r="R172" s="328"/>
      <c r="S172" s="211"/>
    </row>
    <row r="173" spans="1:19" ht="15" customHeight="1">
      <c r="A173" s="176"/>
      <c r="B173" s="529"/>
      <c r="C173" s="529"/>
      <c r="D173" s="529"/>
      <c r="E173" s="529"/>
      <c r="F173" s="529"/>
      <c r="G173" s="529"/>
      <c r="H173" s="529"/>
      <c r="I173" s="529"/>
      <c r="J173" s="529"/>
      <c r="K173" s="529"/>
      <c r="L173" s="529"/>
      <c r="M173" s="529"/>
      <c r="N173" s="529"/>
      <c r="O173" s="529"/>
      <c r="P173" s="529"/>
      <c r="Q173" s="328"/>
      <c r="R173" s="328"/>
      <c r="S173" s="211"/>
    </row>
    <row r="174" spans="1:19" ht="15" customHeight="1">
      <c r="A174" s="176"/>
      <c r="B174" s="384"/>
      <c r="C174" s="384"/>
      <c r="D174" s="384"/>
      <c r="E174" s="384"/>
      <c r="F174" s="384"/>
      <c r="G174" s="384"/>
      <c r="H174" s="384"/>
      <c r="I174" s="384"/>
      <c r="J174" s="384"/>
      <c r="K174" s="384"/>
      <c r="L174" s="384"/>
      <c r="M174" s="384"/>
      <c r="N174" s="384"/>
      <c r="O174" s="384"/>
      <c r="P174" s="384"/>
      <c r="Q174" s="328"/>
      <c r="R174" s="328"/>
      <c r="S174" s="211"/>
    </row>
    <row r="175" spans="1:19" ht="15" customHeight="1">
      <c r="A175" s="176"/>
      <c r="B175" s="535" t="s">
        <v>374</v>
      </c>
      <c r="C175" s="535"/>
      <c r="D175" s="535"/>
      <c r="E175" s="535"/>
      <c r="F175" s="535"/>
      <c r="G175" s="535"/>
      <c r="H175" s="535"/>
      <c r="I175" s="535"/>
      <c r="J175" s="535"/>
      <c r="K175" s="535"/>
      <c r="L175" s="535"/>
      <c r="M175" s="535"/>
      <c r="N175" s="535"/>
      <c r="O175" s="535"/>
      <c r="P175" s="535"/>
      <c r="Q175" s="328"/>
      <c r="R175" s="328"/>
      <c r="S175" s="211"/>
    </row>
    <row r="176" spans="1:19" ht="15" customHeight="1">
      <c r="A176" s="176"/>
      <c r="B176" s="529"/>
      <c r="C176" s="529"/>
      <c r="D176" s="529"/>
      <c r="E176" s="529"/>
      <c r="F176" s="529"/>
      <c r="G176" s="529"/>
      <c r="H176" s="529"/>
      <c r="I176" s="529"/>
      <c r="J176" s="529"/>
      <c r="K176" s="529"/>
      <c r="L176" s="529"/>
      <c r="M176" s="529"/>
      <c r="N176" s="529"/>
      <c r="O176" s="529"/>
      <c r="P176" s="529"/>
      <c r="Q176" s="328"/>
      <c r="R176" s="328"/>
      <c r="S176" s="211"/>
    </row>
    <row r="177" spans="1:19" ht="15" customHeight="1">
      <c r="A177" s="176"/>
      <c r="B177" s="529"/>
      <c r="C177" s="529"/>
      <c r="D177" s="529"/>
      <c r="E177" s="529"/>
      <c r="F177" s="529"/>
      <c r="G177" s="529"/>
      <c r="H177" s="529"/>
      <c r="I177" s="529"/>
      <c r="J177" s="529"/>
      <c r="K177" s="529"/>
      <c r="L177" s="529"/>
      <c r="M177" s="529"/>
      <c r="N177" s="529"/>
      <c r="O177" s="529"/>
      <c r="P177" s="529"/>
      <c r="Q177" s="328"/>
      <c r="R177" s="328"/>
      <c r="S177" s="211"/>
    </row>
    <row r="178" spans="1:19" ht="15" customHeight="1">
      <c r="A178" s="273"/>
      <c r="B178" s="536" t="s">
        <v>271</v>
      </c>
      <c r="C178" s="536"/>
      <c r="D178" s="536"/>
      <c r="E178" s="536"/>
      <c r="F178" s="536"/>
      <c r="G178" s="536"/>
      <c r="H178" s="536"/>
      <c r="I178" s="536"/>
      <c r="J178" s="536"/>
      <c r="K178" s="536"/>
      <c r="L178" s="536"/>
      <c r="M178" s="536"/>
      <c r="N178" s="536"/>
      <c r="O178" s="536"/>
      <c r="P178" s="536"/>
      <c r="Q178" s="328"/>
      <c r="R178" s="328"/>
      <c r="S178" s="211"/>
    </row>
    <row r="179" spans="1:19" ht="15" customHeight="1">
      <c r="A179" s="212"/>
      <c r="B179" s="213"/>
      <c r="C179" s="213"/>
      <c r="D179" s="213"/>
      <c r="E179" s="213"/>
      <c r="F179" s="213"/>
      <c r="G179" s="213"/>
      <c r="H179" s="213"/>
      <c r="I179" s="213"/>
      <c r="J179" s="213"/>
      <c r="K179" s="213"/>
      <c r="L179" s="213"/>
      <c r="M179" s="213"/>
      <c r="N179" s="213"/>
      <c r="O179" s="213"/>
      <c r="P179" s="213"/>
      <c r="Q179" s="211"/>
      <c r="R179" s="211"/>
      <c r="S179" s="211"/>
    </row>
    <row r="180" spans="1:19" ht="21" customHeight="1">
      <c r="A180" s="204" t="s">
        <v>375</v>
      </c>
      <c r="B180" s="136"/>
      <c r="C180" s="136"/>
      <c r="D180" s="136"/>
      <c r="E180" s="136"/>
      <c r="F180" s="136"/>
      <c r="G180" s="136"/>
      <c r="H180" s="136"/>
      <c r="I180" s="136"/>
      <c r="J180" s="136"/>
      <c r="K180" s="136"/>
      <c r="L180" s="136"/>
      <c r="M180" s="136"/>
      <c r="N180" s="136"/>
      <c r="O180" s="136"/>
      <c r="P180" s="136"/>
      <c r="Q180" s="136"/>
      <c r="R180" s="136"/>
      <c r="S180" s="136"/>
    </row>
    <row r="181" spans="1:19" ht="15" customHeight="1">
      <c r="A181" s="501" t="s">
        <v>376</v>
      </c>
      <c r="B181" s="501"/>
      <c r="C181" s="501"/>
      <c r="D181" s="501"/>
      <c r="E181" s="501"/>
      <c r="F181" s="501"/>
      <c r="G181" s="501"/>
      <c r="H181" s="501"/>
      <c r="I181" s="501"/>
      <c r="J181" s="501"/>
      <c r="K181" s="501"/>
      <c r="L181" s="501"/>
      <c r="M181" s="501"/>
      <c r="N181" s="501"/>
      <c r="O181" s="501"/>
      <c r="P181" s="501"/>
      <c r="Q181" s="501"/>
      <c r="R181" s="501"/>
      <c r="S181" s="136"/>
    </row>
    <row r="182" spans="1:19">
      <c r="A182" s="501"/>
      <c r="B182" s="501"/>
      <c r="C182" s="501"/>
      <c r="D182" s="501"/>
      <c r="E182" s="501"/>
      <c r="F182" s="501"/>
      <c r="G182" s="501"/>
      <c r="H182" s="501"/>
      <c r="I182" s="501"/>
      <c r="J182" s="501"/>
      <c r="K182" s="501"/>
      <c r="L182" s="501"/>
      <c r="M182" s="501"/>
      <c r="N182" s="501"/>
      <c r="O182" s="501"/>
      <c r="P182" s="501"/>
      <c r="Q182" s="501"/>
      <c r="R182" s="501"/>
      <c r="S182" s="136"/>
    </row>
    <row r="183" spans="1:19">
      <c r="A183" s="501"/>
      <c r="B183" s="501"/>
      <c r="C183" s="501"/>
      <c r="D183" s="501"/>
      <c r="E183" s="501"/>
      <c r="F183" s="501"/>
      <c r="G183" s="501"/>
      <c r="H183" s="501"/>
      <c r="I183" s="501"/>
      <c r="J183" s="501"/>
      <c r="K183" s="501"/>
      <c r="L183" s="501"/>
      <c r="M183" s="501"/>
      <c r="N183" s="501"/>
      <c r="O183" s="501"/>
      <c r="P183" s="501"/>
      <c r="Q183" s="501"/>
      <c r="R183" s="501"/>
      <c r="S183" s="136"/>
    </row>
    <row r="184" spans="1:19">
      <c r="A184" s="380"/>
      <c r="B184" s="380"/>
      <c r="C184" s="380"/>
      <c r="D184" s="380"/>
      <c r="E184" s="380"/>
      <c r="F184" s="380"/>
      <c r="G184" s="380"/>
      <c r="H184" s="380"/>
      <c r="I184" s="380"/>
      <c r="J184" s="380"/>
      <c r="K184" s="380"/>
      <c r="L184" s="380"/>
      <c r="M184" s="380"/>
      <c r="N184" s="380"/>
      <c r="O184" s="380"/>
      <c r="P184" s="380"/>
      <c r="Q184" s="136"/>
      <c r="R184" s="136"/>
      <c r="S184" s="136"/>
    </row>
    <row r="185" spans="1:19" ht="15.75">
      <c r="A185" s="204" t="s">
        <v>377</v>
      </c>
      <c r="B185" s="380"/>
      <c r="C185" s="380"/>
      <c r="D185" s="380"/>
      <c r="E185" s="380"/>
      <c r="F185" s="380"/>
      <c r="G185" s="380"/>
      <c r="H185" s="380"/>
      <c r="I185" s="380"/>
      <c r="J185" s="380"/>
      <c r="K185" s="380"/>
      <c r="L185" s="380"/>
      <c r="M185" s="380"/>
      <c r="N185" s="380"/>
      <c r="O185" s="380"/>
      <c r="P185" s="380"/>
      <c r="Q185" s="136"/>
      <c r="R185" s="136"/>
      <c r="S185" s="136"/>
    </row>
    <row r="186" spans="1:19">
      <c r="A186" s="501" t="s">
        <v>324</v>
      </c>
      <c r="B186" s="501"/>
      <c r="C186" s="501"/>
      <c r="D186" s="501"/>
      <c r="E186" s="501"/>
      <c r="F186" s="501"/>
      <c r="G186" s="501"/>
      <c r="H186" s="501"/>
      <c r="I186" s="501"/>
      <c r="J186" s="501"/>
      <c r="K186" s="501"/>
      <c r="L186" s="501"/>
      <c r="M186" s="501"/>
      <c r="N186" s="501"/>
      <c r="O186" s="501"/>
      <c r="P186" s="501"/>
      <c r="Q186" s="501"/>
      <c r="R186" s="501"/>
      <c r="S186" s="136"/>
    </row>
    <row r="187" spans="1:19">
      <c r="A187" s="501"/>
      <c r="B187" s="501"/>
      <c r="C187" s="501"/>
      <c r="D187" s="501"/>
      <c r="E187" s="501"/>
      <c r="F187" s="501"/>
      <c r="G187" s="501"/>
      <c r="H187" s="501"/>
      <c r="I187" s="501"/>
      <c r="J187" s="501"/>
      <c r="K187" s="501"/>
      <c r="L187" s="501"/>
      <c r="M187" s="501"/>
      <c r="N187" s="501"/>
      <c r="O187" s="501"/>
      <c r="P187" s="501"/>
      <c r="Q187" s="501"/>
      <c r="R187" s="501"/>
      <c r="S187" s="136"/>
    </row>
    <row r="188" spans="1:19">
      <c r="A188" s="501"/>
      <c r="B188" s="501"/>
      <c r="C188" s="501"/>
      <c r="D188" s="501"/>
      <c r="E188" s="501"/>
      <c r="F188" s="501"/>
      <c r="G188" s="501"/>
      <c r="H188" s="501"/>
      <c r="I188" s="501"/>
      <c r="J188" s="501"/>
      <c r="K188" s="501"/>
      <c r="L188" s="501"/>
      <c r="M188" s="501"/>
      <c r="N188" s="501"/>
      <c r="O188" s="501"/>
      <c r="P188" s="501"/>
      <c r="Q188" s="501"/>
      <c r="R188" s="501"/>
      <c r="S188" s="136"/>
    </row>
    <row r="189" spans="1:19" ht="30" customHeight="1">
      <c r="A189" s="380"/>
      <c r="B189" s="380"/>
      <c r="C189" s="380"/>
      <c r="D189" s="380"/>
      <c r="E189" s="380"/>
      <c r="F189" s="380"/>
      <c r="G189" s="380"/>
      <c r="H189" s="380"/>
      <c r="I189" s="380"/>
      <c r="J189" s="380"/>
      <c r="K189" s="380"/>
      <c r="L189" s="380"/>
      <c r="M189" s="380"/>
      <c r="N189" s="380"/>
      <c r="O189" s="380"/>
      <c r="P189" s="380"/>
      <c r="Q189" s="380"/>
      <c r="R189" s="380"/>
      <c r="S189" s="136"/>
    </row>
    <row r="190" spans="1:19" ht="19.5" customHeight="1">
      <c r="A190" s="523" t="s">
        <v>378</v>
      </c>
      <c r="B190" s="523"/>
      <c r="C190" s="523"/>
      <c r="D190" s="297"/>
      <c r="E190" s="297"/>
      <c r="F190" s="297"/>
      <c r="G190" s="297"/>
      <c r="H190" s="297"/>
      <c r="I190" s="297"/>
      <c r="J190" s="297"/>
      <c r="K190" s="297"/>
      <c r="L190" s="297"/>
      <c r="M190" s="297"/>
      <c r="N190" s="297"/>
      <c r="O190" s="297"/>
      <c r="P190" s="297"/>
      <c r="Q190" s="136"/>
      <c r="R190" s="136"/>
      <c r="S190" s="136"/>
    </row>
    <row r="191" spans="1:19" ht="17.25" customHeight="1">
      <c r="A191" s="501" t="s">
        <v>379</v>
      </c>
      <c r="B191" s="501"/>
      <c r="C191" s="501"/>
      <c r="D191" s="501"/>
      <c r="E191" s="501"/>
      <c r="F191" s="501"/>
      <c r="G191" s="501"/>
      <c r="H191" s="501"/>
      <c r="I191" s="501"/>
      <c r="J191" s="501"/>
      <c r="K191" s="501"/>
      <c r="L191" s="501"/>
      <c r="M191" s="501"/>
      <c r="N191" s="501"/>
      <c r="O191" s="501"/>
      <c r="P191" s="501"/>
      <c r="Q191" s="501"/>
      <c r="R191" s="501"/>
      <c r="S191" s="136"/>
    </row>
    <row r="192" spans="1:19">
      <c r="A192" s="501"/>
      <c r="B192" s="501"/>
      <c r="C192" s="501"/>
      <c r="D192" s="501"/>
      <c r="E192" s="501"/>
      <c r="F192" s="501"/>
      <c r="G192" s="501"/>
      <c r="H192" s="501"/>
      <c r="I192" s="501"/>
      <c r="J192" s="501"/>
      <c r="K192" s="501"/>
      <c r="L192" s="501"/>
      <c r="M192" s="501"/>
      <c r="N192" s="501"/>
      <c r="O192" s="501"/>
      <c r="P192" s="501"/>
      <c r="Q192" s="501"/>
      <c r="R192" s="501"/>
      <c r="S192" s="136"/>
    </row>
    <row r="193" spans="1:19">
      <c r="A193" s="179"/>
      <c r="B193" s="179"/>
      <c r="C193" s="179"/>
      <c r="D193" s="179"/>
      <c r="E193" s="179"/>
      <c r="F193" s="179"/>
      <c r="G193" s="179"/>
      <c r="H193" s="179"/>
      <c r="I193" s="179"/>
      <c r="J193" s="179"/>
      <c r="K193" s="179"/>
      <c r="L193" s="179"/>
      <c r="M193" s="179"/>
      <c r="N193" s="179"/>
      <c r="O193" s="179"/>
      <c r="P193" s="179"/>
      <c r="Q193" s="136"/>
      <c r="R193" s="136"/>
      <c r="S193" s="136"/>
    </row>
    <row r="194" spans="1:19" ht="15.75">
      <c r="A194" s="523" t="s">
        <v>380</v>
      </c>
      <c r="B194" s="523"/>
      <c r="C194" s="523"/>
      <c r="D194" s="523"/>
      <c r="E194" s="523"/>
      <c r="F194" s="179"/>
      <c r="G194" s="179"/>
      <c r="H194" s="179"/>
      <c r="I194" s="179"/>
      <c r="J194" s="179"/>
      <c r="K194" s="179"/>
      <c r="L194" s="179"/>
      <c r="M194" s="179"/>
      <c r="N194" s="179"/>
      <c r="O194" s="179"/>
      <c r="P194" s="179"/>
      <c r="Q194" s="136"/>
      <c r="R194" s="136"/>
      <c r="S194" s="136"/>
    </row>
    <row r="195" spans="1:19">
      <c r="A195" s="501" t="s">
        <v>381</v>
      </c>
      <c r="B195" s="501"/>
      <c r="C195" s="501"/>
      <c r="D195" s="501"/>
      <c r="E195" s="501"/>
      <c r="F195" s="501"/>
      <c r="G195" s="501"/>
      <c r="H195" s="501"/>
      <c r="I195" s="501"/>
      <c r="J195" s="501"/>
      <c r="K195" s="501"/>
      <c r="L195" s="501"/>
      <c r="M195" s="501"/>
      <c r="N195" s="501"/>
      <c r="O195" s="501"/>
      <c r="P195" s="501"/>
      <c r="Q195" s="501"/>
      <c r="R195" s="501"/>
      <c r="S195" s="136"/>
    </row>
    <row r="196" spans="1:19">
      <c r="A196" s="501"/>
      <c r="B196" s="501"/>
      <c r="C196" s="501"/>
      <c r="D196" s="501"/>
      <c r="E196" s="501"/>
      <c r="F196" s="501"/>
      <c r="G196" s="501"/>
      <c r="H196" s="501"/>
      <c r="I196" s="501"/>
      <c r="J196" s="501"/>
      <c r="K196" s="501"/>
      <c r="L196" s="501"/>
      <c r="M196" s="501"/>
      <c r="N196" s="501"/>
      <c r="O196" s="501"/>
      <c r="P196" s="501"/>
      <c r="Q196" s="501"/>
      <c r="R196" s="501"/>
      <c r="S196" s="136"/>
    </row>
    <row r="197" spans="1:19">
      <c r="A197" s="179"/>
      <c r="B197" s="179"/>
      <c r="C197" s="179"/>
      <c r="D197" s="179"/>
      <c r="E197" s="179"/>
      <c r="F197" s="179"/>
      <c r="G197" s="179"/>
      <c r="H197" s="179"/>
      <c r="I197" s="179"/>
      <c r="J197" s="179"/>
      <c r="K197" s="179"/>
      <c r="L197" s="179"/>
      <c r="M197" s="179"/>
      <c r="N197" s="179"/>
      <c r="O197" s="179"/>
      <c r="P197" s="179"/>
      <c r="Q197" s="136"/>
      <c r="R197" s="136"/>
      <c r="S197" s="136"/>
    </row>
    <row r="198" spans="1:19" ht="15.75">
      <c r="A198" s="523" t="s">
        <v>382</v>
      </c>
      <c r="B198" s="523"/>
      <c r="C198" s="523"/>
      <c r="D198" s="523"/>
      <c r="E198" s="523"/>
      <c r="F198" s="179"/>
      <c r="G198" s="179"/>
      <c r="H198" s="179"/>
      <c r="I198" s="179"/>
      <c r="J198" s="179"/>
      <c r="K198" s="179"/>
      <c r="L198" s="179"/>
      <c r="M198" s="179"/>
      <c r="N198" s="179"/>
      <c r="O198" s="179"/>
      <c r="P198" s="179"/>
      <c r="Q198" s="136"/>
      <c r="R198" s="136"/>
      <c r="S198" s="136"/>
    </row>
    <row r="199" spans="1:19">
      <c r="A199" s="501" t="s">
        <v>383</v>
      </c>
      <c r="B199" s="501"/>
      <c r="C199" s="501"/>
      <c r="D199" s="501"/>
      <c r="E199" s="501"/>
      <c r="F199" s="501"/>
      <c r="G199" s="501"/>
      <c r="H199" s="501"/>
      <c r="I199" s="501"/>
      <c r="J199" s="501"/>
      <c r="K199" s="501"/>
      <c r="L199" s="501"/>
      <c r="M199" s="501"/>
      <c r="N199" s="501"/>
      <c r="O199" s="501"/>
      <c r="P199" s="501"/>
      <c r="Q199" s="501"/>
      <c r="R199" s="501"/>
      <c r="S199" s="136"/>
    </row>
    <row r="200" spans="1:19">
      <c r="A200" s="501"/>
      <c r="B200" s="501"/>
      <c r="C200" s="501"/>
      <c r="D200" s="501"/>
      <c r="E200" s="501"/>
      <c r="F200" s="501"/>
      <c r="G200" s="501"/>
      <c r="H200" s="501"/>
      <c r="I200" s="501"/>
      <c r="J200" s="501"/>
      <c r="K200" s="501"/>
      <c r="L200" s="501"/>
      <c r="M200" s="501"/>
      <c r="N200" s="501"/>
      <c r="O200" s="501"/>
      <c r="P200" s="501"/>
      <c r="Q200" s="501"/>
      <c r="R200" s="501"/>
      <c r="S200" s="136"/>
    </row>
    <row r="201" spans="1:19">
      <c r="A201" s="179"/>
      <c r="B201" s="179"/>
      <c r="C201" s="179"/>
      <c r="D201" s="179"/>
      <c r="E201" s="179"/>
      <c r="F201" s="179"/>
      <c r="G201" s="179"/>
      <c r="H201" s="179"/>
      <c r="I201" s="179"/>
      <c r="J201" s="179"/>
      <c r="K201" s="179"/>
      <c r="L201" s="179"/>
      <c r="M201" s="179"/>
      <c r="N201" s="179"/>
      <c r="O201" s="179"/>
      <c r="P201" s="179"/>
      <c r="Q201" s="136"/>
      <c r="R201" s="136"/>
      <c r="S201" s="136"/>
    </row>
    <row r="202" spans="1:19" ht="15.75">
      <c r="A202" s="533" t="s">
        <v>384</v>
      </c>
      <c r="B202" s="533"/>
      <c r="C202" s="533"/>
      <c r="D202" s="533"/>
      <c r="E202" s="136"/>
      <c r="F202" s="136"/>
      <c r="G202" s="136"/>
      <c r="H202" s="136"/>
      <c r="I202" s="136"/>
      <c r="J202" s="136"/>
      <c r="K202" s="136"/>
      <c r="L202" s="136"/>
      <c r="M202" s="136"/>
      <c r="N202" s="136"/>
      <c r="O202" s="136"/>
      <c r="P202" s="136"/>
      <c r="Q202" s="136"/>
      <c r="R202" s="136"/>
      <c r="S202" s="136"/>
    </row>
    <row r="203" spans="1:19">
      <c r="A203" s="519" t="s">
        <v>385</v>
      </c>
      <c r="B203" s="519"/>
      <c r="C203" s="519"/>
      <c r="D203" s="519"/>
      <c r="E203" s="519"/>
      <c r="F203" s="519"/>
      <c r="G203" s="519"/>
      <c r="H203" s="519"/>
      <c r="I203" s="519"/>
      <c r="J203" s="519"/>
      <c r="K203" s="519"/>
      <c r="L203" s="519"/>
      <c r="M203" s="519"/>
      <c r="N203" s="519"/>
      <c r="O203" s="519"/>
      <c r="P203" s="519"/>
      <c r="Q203" s="519"/>
      <c r="R203" s="519"/>
      <c r="S203" s="136"/>
    </row>
    <row r="204" spans="1:19">
      <c r="A204" s="519"/>
      <c r="B204" s="519"/>
      <c r="C204" s="519"/>
      <c r="D204" s="519"/>
      <c r="E204" s="519"/>
      <c r="F204" s="519"/>
      <c r="G204" s="519"/>
      <c r="H204" s="519"/>
      <c r="I204" s="519"/>
      <c r="J204" s="519"/>
      <c r="K204" s="519"/>
      <c r="L204" s="519"/>
      <c r="M204" s="519"/>
      <c r="N204" s="519"/>
      <c r="O204" s="519"/>
      <c r="P204" s="519"/>
      <c r="Q204" s="519"/>
      <c r="R204" s="519"/>
      <c r="S204" s="136"/>
    </row>
    <row r="205" spans="1:19">
      <c r="A205" s="519"/>
      <c r="B205" s="519"/>
      <c r="C205" s="519"/>
      <c r="D205" s="519"/>
      <c r="E205" s="519"/>
      <c r="F205" s="519"/>
      <c r="G205" s="519"/>
      <c r="H205" s="519"/>
      <c r="I205" s="519"/>
      <c r="J205" s="519"/>
      <c r="K205" s="519"/>
      <c r="L205" s="519"/>
      <c r="M205" s="519"/>
      <c r="N205" s="519"/>
      <c r="O205" s="519"/>
      <c r="P205" s="519"/>
      <c r="Q205" s="519"/>
      <c r="R205" s="519"/>
      <c r="S205" s="136"/>
    </row>
  </sheetData>
  <sheetProtection password="B081" sheet="1" objects="1" scenarios="1" formatColumns="0" formatRows="0" selectLockedCells="1"/>
  <mergeCells count="69">
    <mergeCell ref="A198:E198"/>
    <mergeCell ref="A199:R200"/>
    <mergeCell ref="A202:D202"/>
    <mergeCell ref="A203:R205"/>
    <mergeCell ref="E126:S126"/>
    <mergeCell ref="A186:R188"/>
    <mergeCell ref="A190:C190"/>
    <mergeCell ref="A191:R192"/>
    <mergeCell ref="A194:E194"/>
    <mergeCell ref="A195:R196"/>
    <mergeCell ref="B165:P168"/>
    <mergeCell ref="B169:P173"/>
    <mergeCell ref="B175:P177"/>
    <mergeCell ref="B178:P178"/>
    <mergeCell ref="A181:R183"/>
    <mergeCell ref="B152:P153"/>
    <mergeCell ref="B161:P164"/>
    <mergeCell ref="B141:P142"/>
    <mergeCell ref="B143:P144"/>
    <mergeCell ref="A146:P146"/>
    <mergeCell ref="B148:P149"/>
    <mergeCell ref="A151:G151"/>
    <mergeCell ref="B124:I124"/>
    <mergeCell ref="B125:M125"/>
    <mergeCell ref="B126:D126"/>
    <mergeCell ref="B157:P158"/>
    <mergeCell ref="B159:P159"/>
    <mergeCell ref="B154:P155"/>
    <mergeCell ref="B138:P140"/>
    <mergeCell ref="B127:R127"/>
    <mergeCell ref="B128:I128"/>
    <mergeCell ref="B130:R131"/>
    <mergeCell ref="B133:R135"/>
    <mergeCell ref="A137:J137"/>
    <mergeCell ref="A106:R110"/>
    <mergeCell ref="A112:R115"/>
    <mergeCell ref="A116:P117"/>
    <mergeCell ref="A119:J119"/>
    <mergeCell ref="A120:R122"/>
    <mergeCell ref="A12:Q12"/>
    <mergeCell ref="B99:R99"/>
    <mergeCell ref="B100:R100"/>
    <mergeCell ref="B101:Q102"/>
    <mergeCell ref="B103:R103"/>
    <mergeCell ref="B92:R96"/>
    <mergeCell ref="A38:Q40"/>
    <mergeCell ref="A15:R16"/>
    <mergeCell ref="A18:R22"/>
    <mergeCell ref="B27:Q28"/>
    <mergeCell ref="B29:Q30"/>
    <mergeCell ref="B31:Q33"/>
    <mergeCell ref="B34:Q36"/>
    <mergeCell ref="B25:Q26"/>
    <mergeCell ref="A24:H24"/>
    <mergeCell ref="A42:P42"/>
    <mergeCell ref="A9:R9"/>
    <mergeCell ref="A10:R10"/>
    <mergeCell ref="D1:N4"/>
    <mergeCell ref="F6:L7"/>
    <mergeCell ref="F5:L5"/>
    <mergeCell ref="O1:Q8"/>
    <mergeCell ref="A44:P44"/>
    <mergeCell ref="A48:R49"/>
    <mergeCell ref="A59:R64"/>
    <mergeCell ref="B85:R90"/>
    <mergeCell ref="A66:R70"/>
    <mergeCell ref="A72:R74"/>
    <mergeCell ref="B75:C75"/>
    <mergeCell ref="B78:P80"/>
  </mergeCells>
  <pageMargins left="0.7" right="0.7" top="0.75" bottom="0.75" header="0.3" footer="0.3"/>
  <pageSetup paperSize="9"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rgb="FF00B050"/>
  </sheetPr>
  <dimension ref="A1:IZ506"/>
  <sheetViews>
    <sheetView showGridLines="0" tabSelected="1" zoomScale="62" zoomScaleNormal="62" workbookViewId="0">
      <pane xSplit="14" ySplit="6" topLeftCell="O7" activePane="bottomRight" state="frozen"/>
      <selection pane="topRight" activeCell="O1" sqref="O1"/>
      <selection pane="bottomLeft" activeCell="A7" sqref="A7"/>
      <selection pane="bottomRight" activeCell="B7" sqref="B7:J506"/>
    </sheetView>
  </sheetViews>
  <sheetFormatPr defaultColWidth="0" defaultRowHeight="18" customHeight="1" zeroHeight="1"/>
  <cols>
    <col min="1" max="1" width="10.7109375" customWidth="1"/>
    <col min="2" max="3" width="28.7109375" customWidth="1"/>
    <col min="4" max="4" width="32.7109375" customWidth="1"/>
    <col min="5" max="5" width="10.7109375" customWidth="1"/>
    <col min="6" max="6" width="9.7109375" customWidth="1"/>
    <col min="7" max="7" width="13.28515625" customWidth="1"/>
    <col min="8" max="8" width="12.42578125" customWidth="1"/>
    <col min="9" max="10" width="10.7109375" customWidth="1"/>
    <col min="11" max="14" width="13.7109375" customWidth="1"/>
    <col min="15" max="15" width="9.140625" hidden="1" customWidth="1"/>
    <col min="16" max="34" width="9.7109375" hidden="1" customWidth="1"/>
    <col min="35" max="226" width="4.42578125" hidden="1" customWidth="1"/>
    <col min="227" max="227" width="6.140625" hidden="1" customWidth="1"/>
    <col min="228" max="228" width="7.28515625" hidden="1" customWidth="1"/>
    <col min="229" max="229" width="4.42578125" hidden="1" customWidth="1"/>
    <col min="230" max="230" width="16.85546875" hidden="1" customWidth="1"/>
    <col min="231" max="231" width="17" hidden="1" customWidth="1"/>
    <col min="232" max="232" width="16.140625" hidden="1" customWidth="1"/>
    <col min="233" max="233" width="11.140625" hidden="1" customWidth="1"/>
    <col min="234" max="234" width="11" hidden="1" customWidth="1"/>
    <col min="235" max="235" width="7.5703125" hidden="1" customWidth="1"/>
    <col min="236" max="236" width="4.42578125" hidden="1" customWidth="1"/>
    <col min="237" max="237" width="12.140625" hidden="1" customWidth="1"/>
    <col min="238" max="238" width="9.5703125" hidden="1" customWidth="1"/>
    <col min="239" max="239" width="10" hidden="1" customWidth="1"/>
    <col min="240" max="240" width="9.42578125" hidden="1" customWidth="1"/>
    <col min="241" max="242" width="8.140625" hidden="1" customWidth="1"/>
    <col min="243" max="243" width="9.140625" hidden="1" customWidth="1"/>
    <col min="244" max="244" width="13.7109375" hidden="1" customWidth="1"/>
    <col min="245" max="245" width="13.140625" hidden="1" customWidth="1"/>
    <col min="246" max="260" width="10.7109375" hidden="1" customWidth="1"/>
    <col min="261" max="16384" width="4.42578125" hidden="1"/>
  </cols>
  <sheetData>
    <row r="1" spans="1:249" ht="35.1" customHeight="1">
      <c r="A1" s="352" t="s">
        <v>339</v>
      </c>
      <c r="B1" s="352"/>
      <c r="C1" s="353"/>
      <c r="D1" s="353"/>
      <c r="E1" s="353"/>
      <c r="F1" s="353"/>
      <c r="G1" s="353"/>
      <c r="H1" s="353"/>
      <c r="I1" s="353"/>
      <c r="J1" s="353"/>
      <c r="K1" s="353"/>
      <c r="L1" s="436" t="s">
        <v>207</v>
      </c>
      <c r="M1" s="435"/>
      <c r="N1" s="357"/>
      <c r="O1" s="353"/>
      <c r="P1" s="353"/>
      <c r="Q1" s="353"/>
      <c r="R1" s="353"/>
      <c r="S1" s="353"/>
      <c r="T1" s="353"/>
      <c r="U1" s="353"/>
      <c r="V1" s="353"/>
      <c r="W1" s="353"/>
      <c r="X1" s="353"/>
      <c r="Y1" s="353"/>
      <c r="Z1" s="353"/>
      <c r="AA1" s="353"/>
      <c r="AB1" s="353"/>
      <c r="AC1" s="353"/>
      <c r="AD1" s="353"/>
      <c r="AE1" s="353"/>
      <c r="AF1" s="353"/>
      <c r="AG1" s="353"/>
      <c r="AH1" s="353"/>
      <c r="AI1" s="353"/>
      <c r="AJ1" s="353"/>
      <c r="AK1" s="353"/>
      <c r="AL1" s="353"/>
      <c r="AM1" s="353"/>
      <c r="AN1" s="353"/>
      <c r="AO1" s="353"/>
      <c r="AP1" s="353"/>
      <c r="AQ1" s="353"/>
      <c r="AR1" s="353"/>
      <c r="AS1" s="353"/>
      <c r="AT1" s="353"/>
      <c r="AU1" s="353"/>
      <c r="AV1" s="353"/>
      <c r="AW1" s="353"/>
      <c r="AX1" s="353"/>
      <c r="AY1" s="353"/>
      <c r="AZ1" s="353"/>
      <c r="BA1" s="353"/>
      <c r="BB1" s="353"/>
      <c r="BC1" s="353"/>
      <c r="BD1" s="353"/>
      <c r="BE1" s="353"/>
      <c r="BF1" s="353"/>
      <c r="BG1" s="353"/>
      <c r="BH1" s="353"/>
      <c r="BI1" s="353"/>
      <c r="BJ1" s="353"/>
      <c r="BK1" s="353"/>
      <c r="BL1" s="353"/>
      <c r="BM1" s="353"/>
      <c r="BN1" s="353"/>
      <c r="BO1" s="353"/>
      <c r="BP1" s="353"/>
      <c r="BQ1" s="353"/>
      <c r="BR1" s="353"/>
      <c r="BS1" s="353"/>
      <c r="BT1" s="353"/>
      <c r="BU1" s="353"/>
      <c r="BV1" s="353"/>
      <c r="BW1" s="353"/>
      <c r="BX1" s="353"/>
      <c r="BY1" s="353"/>
      <c r="BZ1" s="353"/>
      <c r="CA1" s="353"/>
      <c r="CB1" s="353"/>
      <c r="CC1" s="353"/>
      <c r="CD1" s="353"/>
      <c r="CE1" s="353"/>
      <c r="CF1" s="353"/>
      <c r="CG1" s="353"/>
      <c r="CH1" s="353"/>
      <c r="CI1" s="353"/>
      <c r="CJ1" s="353"/>
      <c r="CK1" s="353"/>
      <c r="CL1" s="353"/>
      <c r="CM1" s="353"/>
      <c r="CN1" s="353"/>
      <c r="CO1" s="353"/>
      <c r="CP1" s="353"/>
      <c r="CQ1" s="353"/>
      <c r="CR1" s="353"/>
      <c r="CS1" s="353"/>
      <c r="CT1" s="353"/>
      <c r="CU1" s="353"/>
      <c r="CV1" s="353"/>
      <c r="CW1" s="353"/>
      <c r="CX1" s="353"/>
      <c r="CY1" s="353"/>
      <c r="CZ1" s="353"/>
      <c r="DA1" s="353"/>
      <c r="DB1" s="353"/>
      <c r="DC1" s="353"/>
      <c r="DD1" s="353"/>
      <c r="DE1" s="353"/>
      <c r="DF1" s="353"/>
      <c r="DG1" s="353"/>
      <c r="DH1" s="353"/>
      <c r="DI1" s="353"/>
      <c r="DJ1" s="353"/>
      <c r="DK1" s="353"/>
      <c r="DL1" s="353"/>
      <c r="DM1" s="353"/>
      <c r="DN1" s="353"/>
      <c r="DO1" s="353"/>
      <c r="DP1" s="353"/>
      <c r="DQ1" s="353"/>
      <c r="DR1" s="353"/>
      <c r="DS1" s="353"/>
      <c r="DT1" s="353"/>
      <c r="DU1" s="353"/>
      <c r="DV1" s="353"/>
      <c r="DW1" s="353"/>
      <c r="DX1" s="353"/>
      <c r="DY1" s="353"/>
      <c r="DZ1" s="353"/>
      <c r="EA1" s="353"/>
      <c r="EB1" s="353"/>
      <c r="EC1" s="353"/>
      <c r="ED1" s="353"/>
      <c r="EE1" s="353"/>
      <c r="EF1" s="353"/>
      <c r="EG1" s="353"/>
      <c r="EH1" s="353"/>
      <c r="EI1" s="353"/>
      <c r="EJ1" s="353"/>
      <c r="EK1" s="353"/>
      <c r="EL1" s="353"/>
      <c r="EM1" s="353"/>
      <c r="EN1" s="353"/>
      <c r="EO1" s="353"/>
      <c r="EP1" s="353"/>
      <c r="EQ1" s="353"/>
      <c r="ER1" s="353"/>
      <c r="ES1" s="353"/>
      <c r="ET1" s="353"/>
      <c r="EU1" s="353"/>
      <c r="EV1" s="353"/>
      <c r="EW1" s="353"/>
      <c r="EX1" s="353"/>
      <c r="EY1" s="353"/>
      <c r="EZ1" s="353"/>
      <c r="FA1" s="353"/>
      <c r="FB1" s="353"/>
      <c r="FC1" s="353"/>
      <c r="FD1" s="353"/>
      <c r="FE1" s="353"/>
      <c r="FF1" s="353"/>
      <c r="FG1" s="353"/>
      <c r="FH1" s="353"/>
      <c r="FI1" s="353"/>
      <c r="FJ1" s="353"/>
      <c r="FK1" s="353"/>
      <c r="FL1" s="353"/>
      <c r="FM1" s="353"/>
      <c r="FN1" s="353"/>
      <c r="FO1" s="353"/>
      <c r="FP1" s="353"/>
      <c r="FQ1" s="353"/>
      <c r="FR1" s="353"/>
      <c r="FS1" s="353"/>
      <c r="FT1" s="353"/>
      <c r="FU1" s="353"/>
      <c r="FV1" s="353"/>
      <c r="FW1" s="353"/>
      <c r="FX1" s="353"/>
      <c r="FY1" s="353"/>
      <c r="FZ1" s="353"/>
      <c r="GA1" s="353"/>
      <c r="GB1" s="353"/>
      <c r="GC1" s="353"/>
      <c r="GD1" s="353"/>
      <c r="GE1" s="353"/>
      <c r="GF1" s="353"/>
      <c r="GG1" s="353"/>
      <c r="GH1" s="353"/>
      <c r="GI1" s="353"/>
      <c r="GJ1" s="353"/>
      <c r="GK1" s="353"/>
      <c r="GL1" s="353"/>
      <c r="GM1" s="353"/>
      <c r="GN1" s="353"/>
      <c r="GO1" s="353"/>
      <c r="GP1" s="353"/>
      <c r="GQ1" s="353"/>
      <c r="GR1" s="353"/>
      <c r="GS1" s="353"/>
      <c r="GT1" s="353"/>
      <c r="GU1" s="353"/>
      <c r="GV1" s="353"/>
      <c r="GW1" s="353"/>
      <c r="GX1" s="353"/>
      <c r="GY1" s="353"/>
      <c r="GZ1" s="353"/>
      <c r="HA1" s="353"/>
      <c r="HB1" s="353"/>
      <c r="HC1" s="353"/>
      <c r="HD1" s="353"/>
      <c r="HE1" s="353"/>
      <c r="HF1" s="353"/>
      <c r="HG1" s="353"/>
      <c r="HH1" s="353"/>
      <c r="HI1" s="353"/>
      <c r="HJ1" s="353"/>
      <c r="HK1" s="353"/>
      <c r="HL1" s="353"/>
      <c r="HM1" s="353"/>
      <c r="HN1" s="353"/>
      <c r="HO1" s="353"/>
      <c r="HP1" s="353"/>
      <c r="HQ1" s="353"/>
      <c r="HR1" s="353"/>
      <c r="HS1" s="353"/>
      <c r="HT1" s="353"/>
      <c r="HU1" s="353"/>
      <c r="HV1" s="353"/>
      <c r="HW1" s="353"/>
      <c r="HX1" s="353"/>
      <c r="HY1" s="353"/>
      <c r="HZ1" s="353"/>
      <c r="IA1" s="353"/>
      <c r="IB1" s="353"/>
      <c r="IC1" s="30"/>
      <c r="ID1" s="30"/>
      <c r="IE1" s="30"/>
      <c r="IF1" s="44"/>
    </row>
    <row r="2" spans="1:249" ht="39.950000000000003" customHeight="1">
      <c r="A2" s="565" t="s">
        <v>436</v>
      </c>
      <c r="B2" s="565"/>
      <c r="C2" s="565"/>
      <c r="D2" s="565"/>
      <c r="E2" s="565"/>
      <c r="F2" s="565"/>
      <c r="G2" s="566"/>
      <c r="H2" s="578" t="s">
        <v>435</v>
      </c>
      <c r="I2" s="578"/>
      <c r="J2" s="578"/>
      <c r="K2" s="578"/>
      <c r="L2" s="578"/>
      <c r="M2" s="578"/>
      <c r="N2" s="356"/>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4"/>
      <c r="AN2" s="224"/>
      <c r="AO2" s="224"/>
      <c r="AP2" s="224"/>
      <c r="AQ2" s="224"/>
      <c r="AR2" s="224"/>
      <c r="AS2" s="224"/>
      <c r="AT2" s="224"/>
      <c r="AU2" s="224"/>
      <c r="AV2" s="224"/>
      <c r="AW2" s="224"/>
      <c r="AX2" s="224"/>
      <c r="AY2" s="224"/>
      <c r="AZ2" s="224"/>
      <c r="BA2" s="224"/>
      <c r="BB2" s="224"/>
      <c r="BC2" s="224"/>
      <c r="BD2" s="224"/>
      <c r="BE2" s="224"/>
      <c r="BF2" s="224"/>
      <c r="BG2" s="224"/>
      <c r="BH2" s="224"/>
      <c r="BI2" s="224"/>
      <c r="BJ2" s="224"/>
      <c r="BK2" s="224"/>
      <c r="BL2" s="224"/>
      <c r="BM2" s="224"/>
      <c r="BN2" s="224"/>
      <c r="BO2" s="224"/>
      <c r="BP2" s="224"/>
      <c r="BQ2" s="224"/>
      <c r="BR2" s="224"/>
      <c r="BS2" s="224"/>
      <c r="BT2" s="224"/>
      <c r="BU2" s="224"/>
      <c r="BV2" s="224"/>
      <c r="BW2" s="224"/>
      <c r="BX2" s="224"/>
      <c r="BY2" s="224"/>
      <c r="BZ2" s="224"/>
      <c r="CA2" s="224"/>
      <c r="CB2" s="224"/>
      <c r="CC2" s="224"/>
      <c r="CD2" s="224"/>
      <c r="CE2" s="224"/>
      <c r="CF2" s="224"/>
      <c r="CG2" s="224"/>
      <c r="CH2" s="224"/>
      <c r="CI2" s="224"/>
      <c r="CJ2" s="224"/>
      <c r="CK2" s="224"/>
      <c r="CL2" s="224"/>
      <c r="CM2" s="224"/>
      <c r="CN2" s="224"/>
      <c r="CO2" s="224"/>
      <c r="CP2" s="224"/>
      <c r="CQ2" s="224"/>
      <c r="CR2" s="224"/>
      <c r="CS2" s="224"/>
      <c r="CT2" s="224"/>
      <c r="CU2" s="224"/>
      <c r="CV2" s="224"/>
      <c r="CW2" s="224"/>
      <c r="CX2" s="224"/>
      <c r="CY2" s="224"/>
      <c r="CZ2" s="224"/>
      <c r="DA2" s="224"/>
      <c r="DB2" s="224"/>
      <c r="DC2" s="224"/>
      <c r="DD2" s="224"/>
      <c r="DE2" s="224"/>
      <c r="DF2" s="224"/>
      <c r="DG2" s="224"/>
      <c r="DH2" s="224"/>
      <c r="DI2" s="224"/>
      <c r="DJ2" s="224"/>
      <c r="DK2" s="224"/>
      <c r="DL2" s="224"/>
      <c r="DM2" s="224"/>
      <c r="DN2" s="224"/>
      <c r="DO2" s="224"/>
      <c r="DP2" s="224"/>
      <c r="DQ2" s="224"/>
      <c r="DR2" s="224"/>
      <c r="DS2" s="224"/>
      <c r="DT2" s="224"/>
      <c r="DU2" s="224"/>
      <c r="DV2" s="224"/>
      <c r="DW2" s="224"/>
      <c r="DX2" s="224"/>
      <c r="DY2" s="224"/>
      <c r="DZ2" s="224"/>
      <c r="EA2" s="224"/>
      <c r="EB2" s="224"/>
      <c r="EC2" s="224"/>
      <c r="ED2" s="224"/>
      <c r="EE2" s="224"/>
      <c r="EF2" s="224"/>
      <c r="EG2" s="224"/>
      <c r="EH2" s="224"/>
      <c r="EI2" s="224"/>
      <c r="EJ2" s="224"/>
      <c r="EK2" s="224"/>
      <c r="EL2" s="224"/>
      <c r="EM2" s="224"/>
      <c r="EN2" s="224"/>
      <c r="EO2" s="224"/>
      <c r="EP2" s="224"/>
      <c r="EQ2" s="224"/>
      <c r="ER2" s="224"/>
      <c r="ES2" s="224"/>
      <c r="ET2" s="224"/>
      <c r="EU2" s="224"/>
      <c r="EV2" s="224"/>
      <c r="EW2" s="224"/>
      <c r="EX2" s="224"/>
      <c r="EY2" s="224"/>
      <c r="EZ2" s="224"/>
      <c r="FA2" s="224"/>
      <c r="FB2" s="224"/>
      <c r="FC2" s="224"/>
      <c r="FD2" s="224"/>
      <c r="FE2" s="224"/>
      <c r="FF2" s="224"/>
      <c r="FG2" s="224"/>
      <c r="FH2" s="224"/>
      <c r="FI2" s="224"/>
      <c r="FJ2" s="224"/>
      <c r="FK2" s="224"/>
      <c r="FL2" s="224"/>
      <c r="FM2" s="224"/>
      <c r="FN2" s="224"/>
      <c r="FO2" s="224"/>
      <c r="FP2" s="224"/>
      <c r="FQ2" s="224"/>
      <c r="FR2" s="224"/>
      <c r="FS2" s="224"/>
      <c r="FT2" s="224"/>
      <c r="FU2" s="224"/>
      <c r="FV2" s="224"/>
      <c r="FW2" s="224"/>
      <c r="FX2" s="224"/>
      <c r="FY2" s="224"/>
      <c r="FZ2" s="224"/>
      <c r="GA2" s="224"/>
      <c r="GB2" s="224"/>
      <c r="GC2" s="224"/>
      <c r="GD2" s="224"/>
      <c r="GE2" s="224"/>
      <c r="GF2" s="224"/>
      <c r="GG2" s="224"/>
      <c r="GH2" s="224"/>
      <c r="GI2" s="224"/>
      <c r="GJ2" s="224"/>
      <c r="GK2" s="224"/>
      <c r="GL2" s="224"/>
      <c r="GM2" s="224"/>
      <c r="GN2" s="224"/>
      <c r="GO2" s="224"/>
      <c r="GP2" s="224"/>
      <c r="GQ2" s="224"/>
      <c r="GR2" s="224"/>
      <c r="GS2" s="224"/>
      <c r="GT2" s="224"/>
      <c r="GU2" s="224"/>
      <c r="GV2" s="224"/>
      <c r="GW2" s="224"/>
      <c r="GX2" s="224"/>
      <c r="GY2" s="224"/>
      <c r="GZ2" s="224"/>
      <c r="HA2" s="224"/>
      <c r="HB2" s="224"/>
      <c r="HC2" s="224"/>
      <c r="HD2" s="224"/>
      <c r="HE2" s="224"/>
      <c r="HF2" s="224"/>
      <c r="HG2" s="224"/>
      <c r="HH2" s="224"/>
      <c r="HI2" s="224"/>
      <c r="HJ2" s="224"/>
      <c r="HK2" s="224"/>
      <c r="HL2" s="224"/>
      <c r="HM2" s="224"/>
      <c r="HN2" s="224"/>
      <c r="HO2" s="224"/>
      <c r="HP2" s="224"/>
      <c r="HQ2" s="224"/>
      <c r="HR2" s="224"/>
      <c r="HS2" s="224"/>
      <c r="HT2" s="224"/>
      <c r="HU2" s="224"/>
      <c r="HV2" s="224"/>
      <c r="HW2" s="224"/>
      <c r="HX2" s="224"/>
      <c r="HY2" s="224"/>
      <c r="HZ2" s="550" t="s">
        <v>8</v>
      </c>
      <c r="IA2" s="224"/>
      <c r="IB2" s="224"/>
      <c r="IC2" s="30"/>
      <c r="ID2" s="30"/>
      <c r="IE2" s="30"/>
      <c r="IF2" s="30"/>
    </row>
    <row r="3" spans="1:249" ht="27" customHeight="1">
      <c r="A3" s="308" t="s">
        <v>417</v>
      </c>
      <c r="B3" s="455" t="s">
        <v>448</v>
      </c>
      <c r="C3" s="456"/>
      <c r="D3" s="358" t="str">
        <f>IF($B$3="Purok:","Name of Barangay:","")</f>
        <v/>
      </c>
      <c r="E3" s="555"/>
      <c r="F3" s="556"/>
      <c r="G3" s="557" t="s">
        <v>416</v>
      </c>
      <c r="H3" s="558"/>
      <c r="I3" s="569"/>
      <c r="J3" s="570"/>
      <c r="K3" s="359" t="s">
        <v>165</v>
      </c>
      <c r="L3" s="437"/>
      <c r="M3" s="360" t="s">
        <v>166</v>
      </c>
      <c r="N3" s="438"/>
      <c r="O3" s="571" t="s">
        <v>18</v>
      </c>
      <c r="P3" s="541"/>
      <c r="Q3" s="541"/>
      <c r="R3" s="541"/>
      <c r="S3" s="541"/>
      <c r="T3" s="541"/>
      <c r="U3" s="541" t="s">
        <v>23</v>
      </c>
      <c r="V3" s="541"/>
      <c r="W3" s="541"/>
      <c r="X3" s="541"/>
      <c r="Y3" s="541"/>
      <c r="Z3" s="541"/>
      <c r="AA3" s="541" t="s">
        <v>71</v>
      </c>
      <c r="AB3" s="541"/>
      <c r="AC3" s="541"/>
      <c r="AD3" s="541"/>
      <c r="AE3" s="541"/>
      <c r="AF3" s="541"/>
      <c r="AG3" s="541"/>
      <c r="AH3" s="564"/>
      <c r="AI3" s="31">
        <f t="shared" ref="AI3:BN3" si="0">SUM(AI7:AI506)</f>
        <v>0</v>
      </c>
      <c r="AJ3" s="31">
        <f t="shared" si="0"/>
        <v>0</v>
      </c>
      <c r="AK3" s="31">
        <f t="shared" si="0"/>
        <v>0</v>
      </c>
      <c r="AL3" s="31">
        <f t="shared" si="0"/>
        <v>0</v>
      </c>
      <c r="AM3" s="31">
        <f t="shared" si="0"/>
        <v>0</v>
      </c>
      <c r="AN3" s="31">
        <f t="shared" si="0"/>
        <v>0</v>
      </c>
      <c r="AO3" s="31">
        <f t="shared" si="0"/>
        <v>0</v>
      </c>
      <c r="AP3" s="31">
        <f t="shared" si="0"/>
        <v>0</v>
      </c>
      <c r="AQ3" s="31">
        <f t="shared" si="0"/>
        <v>0</v>
      </c>
      <c r="AR3" s="31">
        <f t="shared" si="0"/>
        <v>0</v>
      </c>
      <c r="AS3" s="31">
        <f t="shared" si="0"/>
        <v>0</v>
      </c>
      <c r="AT3" s="31">
        <f t="shared" si="0"/>
        <v>0</v>
      </c>
      <c r="AU3" s="31">
        <f t="shared" si="0"/>
        <v>0</v>
      </c>
      <c r="AV3" s="31">
        <f t="shared" si="0"/>
        <v>0</v>
      </c>
      <c r="AW3" s="31">
        <f t="shared" si="0"/>
        <v>0</v>
      </c>
      <c r="AX3" s="31">
        <f t="shared" si="0"/>
        <v>0</v>
      </c>
      <c r="AY3" s="31">
        <f t="shared" si="0"/>
        <v>0</v>
      </c>
      <c r="AZ3" s="31">
        <f t="shared" si="0"/>
        <v>0</v>
      </c>
      <c r="BA3" s="31">
        <f t="shared" si="0"/>
        <v>0</v>
      </c>
      <c r="BB3" s="31">
        <f t="shared" si="0"/>
        <v>0</v>
      </c>
      <c r="BC3" s="31">
        <f t="shared" si="0"/>
        <v>0</v>
      </c>
      <c r="BD3" s="31">
        <f t="shared" si="0"/>
        <v>0</v>
      </c>
      <c r="BE3" s="31">
        <f t="shared" si="0"/>
        <v>0</v>
      </c>
      <c r="BF3" s="31">
        <f t="shared" si="0"/>
        <v>0</v>
      </c>
      <c r="BG3" s="31">
        <f t="shared" si="0"/>
        <v>0</v>
      </c>
      <c r="BH3" s="31">
        <f t="shared" si="0"/>
        <v>0</v>
      </c>
      <c r="BI3" s="31">
        <f t="shared" si="0"/>
        <v>0</v>
      </c>
      <c r="BJ3" s="31">
        <f t="shared" si="0"/>
        <v>0</v>
      </c>
      <c r="BK3" s="31">
        <f t="shared" si="0"/>
        <v>0</v>
      </c>
      <c r="BL3" s="31">
        <f t="shared" si="0"/>
        <v>0</v>
      </c>
      <c r="BM3" s="31">
        <f t="shared" si="0"/>
        <v>0</v>
      </c>
      <c r="BN3" s="31">
        <f t="shared" si="0"/>
        <v>0</v>
      </c>
      <c r="BO3" s="31">
        <f t="shared" ref="BO3:CT3" si="1">SUM(BO7:BO506)</f>
        <v>0</v>
      </c>
      <c r="BP3" s="31">
        <f t="shared" si="1"/>
        <v>0</v>
      </c>
      <c r="BQ3" s="31">
        <f t="shared" si="1"/>
        <v>0</v>
      </c>
      <c r="BR3" s="31">
        <f t="shared" si="1"/>
        <v>0</v>
      </c>
      <c r="BS3" s="31">
        <f t="shared" si="1"/>
        <v>0</v>
      </c>
      <c r="BT3" s="31">
        <f t="shared" si="1"/>
        <v>0</v>
      </c>
      <c r="BU3" s="31">
        <f t="shared" si="1"/>
        <v>0</v>
      </c>
      <c r="BV3" s="31">
        <f t="shared" si="1"/>
        <v>0</v>
      </c>
      <c r="BW3" s="31">
        <f t="shared" si="1"/>
        <v>0</v>
      </c>
      <c r="BX3" s="31">
        <f t="shared" si="1"/>
        <v>0</v>
      </c>
      <c r="BY3" s="31">
        <f t="shared" si="1"/>
        <v>0</v>
      </c>
      <c r="BZ3" s="31">
        <f t="shared" si="1"/>
        <v>0</v>
      </c>
      <c r="CA3" s="31">
        <f t="shared" si="1"/>
        <v>0</v>
      </c>
      <c r="CB3" s="31">
        <f t="shared" si="1"/>
        <v>0</v>
      </c>
      <c r="CC3" s="31">
        <f t="shared" si="1"/>
        <v>0</v>
      </c>
      <c r="CD3" s="31">
        <f t="shared" si="1"/>
        <v>0</v>
      </c>
      <c r="CE3" s="31">
        <f t="shared" si="1"/>
        <v>0</v>
      </c>
      <c r="CF3" s="31">
        <f t="shared" si="1"/>
        <v>0</v>
      </c>
      <c r="CG3" s="31">
        <f t="shared" si="1"/>
        <v>0</v>
      </c>
      <c r="CH3" s="31">
        <f t="shared" si="1"/>
        <v>0</v>
      </c>
      <c r="CI3" s="31">
        <f t="shared" si="1"/>
        <v>0</v>
      </c>
      <c r="CJ3" s="31">
        <f t="shared" si="1"/>
        <v>0</v>
      </c>
      <c r="CK3" s="31">
        <f t="shared" si="1"/>
        <v>0</v>
      </c>
      <c r="CL3" s="31">
        <f t="shared" si="1"/>
        <v>0</v>
      </c>
      <c r="CM3" s="31">
        <f t="shared" si="1"/>
        <v>0</v>
      </c>
      <c r="CN3" s="31">
        <f t="shared" si="1"/>
        <v>0</v>
      </c>
      <c r="CO3" s="31">
        <f t="shared" si="1"/>
        <v>0</v>
      </c>
      <c r="CP3" s="31">
        <f t="shared" si="1"/>
        <v>0</v>
      </c>
      <c r="CQ3" s="31">
        <f t="shared" si="1"/>
        <v>0</v>
      </c>
      <c r="CR3" s="31">
        <f t="shared" si="1"/>
        <v>0</v>
      </c>
      <c r="CS3" s="31">
        <f t="shared" si="1"/>
        <v>0</v>
      </c>
      <c r="CT3" s="31">
        <f t="shared" si="1"/>
        <v>0</v>
      </c>
      <c r="CU3" s="31">
        <f t="shared" ref="CU3:DZ3" si="2">SUM(CU7:CU506)</f>
        <v>0</v>
      </c>
      <c r="CV3" s="31">
        <f t="shared" si="2"/>
        <v>0</v>
      </c>
      <c r="CW3" s="31">
        <f t="shared" si="2"/>
        <v>0</v>
      </c>
      <c r="CX3" s="31">
        <f t="shared" si="2"/>
        <v>0</v>
      </c>
      <c r="CY3" s="31">
        <f t="shared" si="2"/>
        <v>0</v>
      </c>
      <c r="CZ3" s="31">
        <f t="shared" si="2"/>
        <v>0</v>
      </c>
      <c r="DA3" s="31">
        <f t="shared" si="2"/>
        <v>0</v>
      </c>
      <c r="DB3" s="31">
        <f t="shared" si="2"/>
        <v>0</v>
      </c>
      <c r="DC3" s="31">
        <f t="shared" si="2"/>
        <v>0</v>
      </c>
      <c r="DD3" s="31">
        <f t="shared" si="2"/>
        <v>0</v>
      </c>
      <c r="DE3" s="31">
        <f t="shared" si="2"/>
        <v>0</v>
      </c>
      <c r="DF3" s="31">
        <f t="shared" si="2"/>
        <v>0</v>
      </c>
      <c r="DG3" s="31">
        <f t="shared" si="2"/>
        <v>0</v>
      </c>
      <c r="DH3" s="31">
        <f t="shared" si="2"/>
        <v>0</v>
      </c>
      <c r="DI3" s="31">
        <f t="shared" si="2"/>
        <v>0</v>
      </c>
      <c r="DJ3" s="31">
        <f t="shared" si="2"/>
        <v>0</v>
      </c>
      <c r="DK3" s="31">
        <f t="shared" si="2"/>
        <v>0</v>
      </c>
      <c r="DL3" s="31">
        <f t="shared" si="2"/>
        <v>0</v>
      </c>
      <c r="DM3" s="31">
        <f t="shared" si="2"/>
        <v>0</v>
      </c>
      <c r="DN3" s="31">
        <f t="shared" si="2"/>
        <v>0</v>
      </c>
      <c r="DO3" s="31">
        <f t="shared" si="2"/>
        <v>0</v>
      </c>
      <c r="DP3" s="31">
        <f t="shared" si="2"/>
        <v>0</v>
      </c>
      <c r="DQ3" s="31">
        <f t="shared" si="2"/>
        <v>0</v>
      </c>
      <c r="DR3" s="31">
        <f t="shared" si="2"/>
        <v>0</v>
      </c>
      <c r="DS3" s="31">
        <f t="shared" si="2"/>
        <v>0</v>
      </c>
      <c r="DT3" s="31">
        <f t="shared" si="2"/>
        <v>0</v>
      </c>
      <c r="DU3" s="86">
        <f t="shared" si="2"/>
        <v>0</v>
      </c>
      <c r="DV3" s="84">
        <f t="shared" si="2"/>
        <v>0</v>
      </c>
      <c r="DW3" s="84">
        <f t="shared" si="2"/>
        <v>0</v>
      </c>
      <c r="DX3" s="84">
        <f t="shared" si="2"/>
        <v>0</v>
      </c>
      <c r="DY3" s="84">
        <f t="shared" si="2"/>
        <v>0</v>
      </c>
      <c r="DZ3" s="84">
        <f t="shared" si="2"/>
        <v>0</v>
      </c>
      <c r="EA3" s="88">
        <f t="shared" ref="EA3:FF3" si="3">SUM(EA7:EA506)</f>
        <v>0</v>
      </c>
      <c r="EB3" s="32">
        <f t="shared" si="3"/>
        <v>0</v>
      </c>
      <c r="EC3" s="32">
        <f t="shared" si="3"/>
        <v>0</v>
      </c>
      <c r="ED3" s="32">
        <f t="shared" si="3"/>
        <v>0</v>
      </c>
      <c r="EE3" s="32">
        <f t="shared" si="3"/>
        <v>0</v>
      </c>
      <c r="EF3" s="32">
        <f t="shared" si="3"/>
        <v>0</v>
      </c>
      <c r="EG3" s="32">
        <f t="shared" si="3"/>
        <v>0</v>
      </c>
      <c r="EH3" s="32">
        <f t="shared" si="3"/>
        <v>0</v>
      </c>
      <c r="EI3" s="32">
        <f t="shared" si="3"/>
        <v>0</v>
      </c>
      <c r="EJ3" s="32">
        <f t="shared" si="3"/>
        <v>0</v>
      </c>
      <c r="EK3" s="32">
        <f t="shared" si="3"/>
        <v>0</v>
      </c>
      <c r="EL3" s="32">
        <f t="shared" si="3"/>
        <v>0</v>
      </c>
      <c r="EM3" s="32">
        <f t="shared" si="3"/>
        <v>0</v>
      </c>
      <c r="EN3" s="32">
        <f t="shared" si="3"/>
        <v>0</v>
      </c>
      <c r="EO3" s="32">
        <f t="shared" si="3"/>
        <v>0</v>
      </c>
      <c r="EP3" s="32">
        <f t="shared" si="3"/>
        <v>0</v>
      </c>
      <c r="EQ3" s="32">
        <f t="shared" si="3"/>
        <v>0</v>
      </c>
      <c r="ER3" s="32">
        <f t="shared" si="3"/>
        <v>0</v>
      </c>
      <c r="ES3" s="32">
        <f t="shared" si="3"/>
        <v>0</v>
      </c>
      <c r="ET3" s="32">
        <f t="shared" si="3"/>
        <v>0</v>
      </c>
      <c r="EU3" s="32">
        <f t="shared" si="3"/>
        <v>0</v>
      </c>
      <c r="EV3" s="32">
        <f t="shared" si="3"/>
        <v>0</v>
      </c>
      <c r="EW3" s="32">
        <f t="shared" si="3"/>
        <v>0</v>
      </c>
      <c r="EX3" s="32">
        <f t="shared" si="3"/>
        <v>0</v>
      </c>
      <c r="EY3" s="32">
        <f t="shared" si="3"/>
        <v>0</v>
      </c>
      <c r="EZ3" s="32">
        <f t="shared" si="3"/>
        <v>0</v>
      </c>
      <c r="FA3" s="32">
        <f t="shared" si="3"/>
        <v>0</v>
      </c>
      <c r="FB3" s="32">
        <f t="shared" si="3"/>
        <v>0</v>
      </c>
      <c r="FC3" s="32">
        <f t="shared" si="3"/>
        <v>0</v>
      </c>
      <c r="FD3" s="32">
        <f t="shared" si="3"/>
        <v>0</v>
      </c>
      <c r="FE3" s="32">
        <f t="shared" si="3"/>
        <v>0</v>
      </c>
      <c r="FF3" s="32">
        <f t="shared" si="3"/>
        <v>0</v>
      </c>
      <c r="FG3" s="32">
        <f t="shared" ref="FG3:GL3" si="4">SUM(FG7:FG506)</f>
        <v>0</v>
      </c>
      <c r="FH3" s="32">
        <f t="shared" si="4"/>
        <v>0</v>
      </c>
      <c r="FI3" s="32">
        <f t="shared" si="4"/>
        <v>0</v>
      </c>
      <c r="FJ3" s="32">
        <f t="shared" si="4"/>
        <v>0</v>
      </c>
      <c r="FK3" s="32">
        <f t="shared" si="4"/>
        <v>0</v>
      </c>
      <c r="FL3" s="32">
        <f t="shared" si="4"/>
        <v>0</v>
      </c>
      <c r="FM3" s="32">
        <f t="shared" si="4"/>
        <v>0</v>
      </c>
      <c r="FN3" s="32">
        <f t="shared" si="4"/>
        <v>0</v>
      </c>
      <c r="FO3" s="32">
        <f t="shared" si="4"/>
        <v>0</v>
      </c>
      <c r="FP3" s="32">
        <f t="shared" si="4"/>
        <v>0</v>
      </c>
      <c r="FQ3" s="32">
        <f t="shared" si="4"/>
        <v>0</v>
      </c>
      <c r="FR3" s="32">
        <f t="shared" si="4"/>
        <v>0</v>
      </c>
      <c r="FS3" s="32">
        <f t="shared" si="4"/>
        <v>0</v>
      </c>
      <c r="FT3" s="32">
        <f t="shared" si="4"/>
        <v>0</v>
      </c>
      <c r="FU3" s="32">
        <f t="shared" si="4"/>
        <v>0</v>
      </c>
      <c r="FV3" s="32">
        <f t="shared" si="4"/>
        <v>0</v>
      </c>
      <c r="FW3" s="32">
        <f t="shared" si="4"/>
        <v>0</v>
      </c>
      <c r="FX3" s="32">
        <f t="shared" si="4"/>
        <v>0</v>
      </c>
      <c r="FY3" s="32">
        <f t="shared" si="4"/>
        <v>0</v>
      </c>
      <c r="FZ3" s="32">
        <f t="shared" si="4"/>
        <v>0</v>
      </c>
      <c r="GA3" s="32">
        <f t="shared" si="4"/>
        <v>0</v>
      </c>
      <c r="GB3" s="32">
        <f t="shared" si="4"/>
        <v>0</v>
      </c>
      <c r="GC3" s="32">
        <f t="shared" si="4"/>
        <v>0</v>
      </c>
      <c r="GD3" s="32">
        <f t="shared" si="4"/>
        <v>0</v>
      </c>
      <c r="GE3" s="32">
        <f t="shared" si="4"/>
        <v>0</v>
      </c>
      <c r="GF3" s="32">
        <f t="shared" si="4"/>
        <v>0</v>
      </c>
      <c r="GG3" s="32">
        <f t="shared" si="4"/>
        <v>0</v>
      </c>
      <c r="GH3" s="32">
        <f t="shared" si="4"/>
        <v>0</v>
      </c>
      <c r="GI3" s="32">
        <f t="shared" si="4"/>
        <v>0</v>
      </c>
      <c r="GJ3" s="32">
        <f t="shared" si="4"/>
        <v>0</v>
      </c>
      <c r="GK3" s="32">
        <f t="shared" si="4"/>
        <v>0</v>
      </c>
      <c r="GL3" s="32">
        <f t="shared" si="4"/>
        <v>0</v>
      </c>
      <c r="GM3" s="32">
        <f t="shared" ref="GM3:HS3" si="5">SUM(GM7:GM506)</f>
        <v>0</v>
      </c>
      <c r="GN3" s="32">
        <f t="shared" si="5"/>
        <v>0</v>
      </c>
      <c r="GO3" s="32">
        <f t="shared" si="5"/>
        <v>0</v>
      </c>
      <c r="GP3" s="32">
        <f t="shared" si="5"/>
        <v>0</v>
      </c>
      <c r="GQ3" s="32">
        <f t="shared" si="5"/>
        <v>0</v>
      </c>
      <c r="GR3" s="32">
        <f t="shared" si="5"/>
        <v>0</v>
      </c>
      <c r="GS3" s="32">
        <f t="shared" si="5"/>
        <v>0</v>
      </c>
      <c r="GT3" s="32">
        <f t="shared" si="5"/>
        <v>0</v>
      </c>
      <c r="GU3" s="32">
        <f t="shared" si="5"/>
        <v>0</v>
      </c>
      <c r="GV3" s="32">
        <f t="shared" si="5"/>
        <v>0</v>
      </c>
      <c r="GW3" s="32">
        <f t="shared" si="5"/>
        <v>0</v>
      </c>
      <c r="GX3" s="32">
        <f t="shared" si="5"/>
        <v>0</v>
      </c>
      <c r="GY3" s="32">
        <f t="shared" si="5"/>
        <v>0</v>
      </c>
      <c r="GZ3" s="32">
        <f t="shared" si="5"/>
        <v>0</v>
      </c>
      <c r="HA3" s="32">
        <f t="shared" si="5"/>
        <v>0</v>
      </c>
      <c r="HB3" s="32">
        <f t="shared" si="5"/>
        <v>0</v>
      </c>
      <c r="HC3" s="32">
        <f t="shared" si="5"/>
        <v>0</v>
      </c>
      <c r="HD3" s="32">
        <f t="shared" si="5"/>
        <v>0</v>
      </c>
      <c r="HE3" s="32">
        <f t="shared" si="5"/>
        <v>0</v>
      </c>
      <c r="HF3" s="32">
        <f t="shared" si="5"/>
        <v>0</v>
      </c>
      <c r="HG3" s="32">
        <f t="shared" si="5"/>
        <v>0</v>
      </c>
      <c r="HH3" s="32">
        <f t="shared" si="5"/>
        <v>0</v>
      </c>
      <c r="HI3" s="32">
        <f t="shared" si="5"/>
        <v>0</v>
      </c>
      <c r="HJ3" s="32">
        <f t="shared" si="5"/>
        <v>0</v>
      </c>
      <c r="HK3" s="32">
        <f t="shared" si="5"/>
        <v>0</v>
      </c>
      <c r="HL3" s="32">
        <f t="shared" si="5"/>
        <v>0</v>
      </c>
      <c r="HM3" s="90">
        <f t="shared" si="5"/>
        <v>0</v>
      </c>
      <c r="HN3" s="92">
        <f t="shared" si="5"/>
        <v>0</v>
      </c>
      <c r="HO3" s="92">
        <f t="shared" si="5"/>
        <v>0</v>
      </c>
      <c r="HP3" s="92">
        <f t="shared" si="5"/>
        <v>0</v>
      </c>
      <c r="HQ3" s="92">
        <f t="shared" si="5"/>
        <v>0</v>
      </c>
      <c r="HR3" s="92">
        <f t="shared" si="5"/>
        <v>0</v>
      </c>
      <c r="HS3" s="30">
        <f t="shared" si="5"/>
        <v>0</v>
      </c>
      <c r="HT3" s="30"/>
      <c r="HU3" s="30"/>
      <c r="HV3" s="59"/>
      <c r="HW3" s="59"/>
      <c r="HX3" s="59"/>
      <c r="HY3" s="30"/>
      <c r="HZ3" s="550"/>
      <c r="IA3" s="30"/>
      <c r="IB3" s="30"/>
      <c r="IC3" s="30"/>
      <c r="ID3" s="30"/>
      <c r="IE3" s="30"/>
      <c r="IF3" s="30"/>
    </row>
    <row r="4" spans="1:249" ht="30" customHeight="1">
      <c r="A4" s="572" t="s">
        <v>303</v>
      </c>
      <c r="B4" s="575" t="s">
        <v>275</v>
      </c>
      <c r="C4" s="575" t="s">
        <v>198</v>
      </c>
      <c r="D4" s="577" t="s">
        <v>245</v>
      </c>
      <c r="E4" s="562" t="s">
        <v>205</v>
      </c>
      <c r="F4" s="554" t="s">
        <v>0</v>
      </c>
      <c r="G4" s="560" t="s">
        <v>270</v>
      </c>
      <c r="H4" s="559" t="s">
        <v>332</v>
      </c>
      <c r="I4" s="567" t="s">
        <v>10</v>
      </c>
      <c r="J4" s="579" t="s">
        <v>7</v>
      </c>
      <c r="K4" s="581" t="s">
        <v>246</v>
      </c>
      <c r="L4" s="582"/>
      <c r="M4" s="582"/>
      <c r="N4" s="582"/>
      <c r="O4" s="222"/>
      <c r="P4" s="223"/>
      <c r="Q4" s="223"/>
      <c r="R4" s="223"/>
      <c r="S4" s="223"/>
      <c r="T4" s="223"/>
      <c r="U4" s="223"/>
      <c r="V4" s="223"/>
      <c r="W4" s="223"/>
      <c r="X4" s="223"/>
      <c r="Y4" s="223"/>
      <c r="Z4" s="223"/>
      <c r="AA4" s="223"/>
      <c r="AB4" s="223"/>
      <c r="AC4" s="223"/>
      <c r="AD4" s="223"/>
      <c r="AE4" s="223"/>
      <c r="AF4" s="223"/>
      <c r="AG4" s="223"/>
      <c r="AH4" s="225"/>
      <c r="AI4" s="31"/>
      <c r="AJ4" s="31"/>
      <c r="AK4" s="31"/>
      <c r="AL4" s="31"/>
      <c r="AM4" s="31"/>
      <c r="AN4" s="31"/>
      <c r="AO4" s="31"/>
      <c r="AP4" s="31"/>
      <c r="AQ4" s="31"/>
      <c r="AR4" s="31"/>
      <c r="AS4" s="31"/>
      <c r="AT4" s="31"/>
      <c r="AU4" s="31"/>
      <c r="AV4" s="31"/>
      <c r="AW4" s="31"/>
      <c r="AX4" s="31"/>
      <c r="AY4" s="31"/>
      <c r="AZ4" s="31"/>
      <c r="BA4" s="31"/>
      <c r="BB4" s="31"/>
      <c r="BC4" s="31"/>
      <c r="BD4" s="31"/>
      <c r="BE4" s="31"/>
      <c r="BF4" s="31"/>
      <c r="BG4" s="31"/>
      <c r="BH4" s="31"/>
      <c r="BI4" s="31"/>
      <c r="BJ4" s="31"/>
      <c r="BK4" s="31"/>
      <c r="BL4" s="31"/>
      <c r="BM4" s="31"/>
      <c r="BN4" s="31"/>
      <c r="BO4" s="31"/>
      <c r="BP4" s="31"/>
      <c r="BQ4" s="31"/>
      <c r="BR4" s="31"/>
      <c r="BS4" s="31"/>
      <c r="BT4" s="31"/>
      <c r="BU4" s="31"/>
      <c r="BV4" s="31"/>
      <c r="BW4" s="31"/>
      <c r="BX4" s="31"/>
      <c r="BY4" s="31"/>
      <c r="BZ4" s="31"/>
      <c r="CA4" s="31"/>
      <c r="CB4" s="31"/>
      <c r="CC4" s="31"/>
      <c r="CD4" s="31"/>
      <c r="CE4" s="31"/>
      <c r="CF4" s="31"/>
      <c r="CG4" s="31"/>
      <c r="CH4" s="31"/>
      <c r="CI4" s="31"/>
      <c r="CJ4" s="31"/>
      <c r="CK4" s="31"/>
      <c r="CL4" s="31"/>
      <c r="CM4" s="31"/>
      <c r="CN4" s="31"/>
      <c r="CO4" s="31"/>
      <c r="CP4" s="31"/>
      <c r="CQ4" s="31"/>
      <c r="CR4" s="31"/>
      <c r="CS4" s="31"/>
      <c r="CT4" s="31"/>
      <c r="CU4" s="31"/>
      <c r="CV4" s="31"/>
      <c r="CW4" s="31"/>
      <c r="CX4" s="31"/>
      <c r="CY4" s="31"/>
      <c r="CZ4" s="31"/>
      <c r="DA4" s="31"/>
      <c r="DB4" s="31"/>
      <c r="DC4" s="31"/>
      <c r="DD4" s="31"/>
      <c r="DE4" s="31"/>
      <c r="DF4" s="31"/>
      <c r="DG4" s="31"/>
      <c r="DH4" s="31"/>
      <c r="DI4" s="31"/>
      <c r="DJ4" s="31"/>
      <c r="DK4" s="31"/>
      <c r="DL4" s="31"/>
      <c r="DM4" s="31"/>
      <c r="DN4" s="31"/>
      <c r="DO4" s="31"/>
      <c r="DP4" s="31"/>
      <c r="DQ4" s="31"/>
      <c r="DR4" s="31"/>
      <c r="DS4" s="31"/>
      <c r="DT4" s="31"/>
      <c r="DU4" s="86"/>
      <c r="DV4" s="184"/>
      <c r="DW4" s="185"/>
      <c r="DX4" s="185"/>
      <c r="DY4" s="185"/>
      <c r="DZ4" s="186"/>
      <c r="EA4" s="88"/>
      <c r="EB4" s="32"/>
      <c r="EC4" s="32"/>
      <c r="ED4" s="32"/>
      <c r="EE4" s="32"/>
      <c r="EF4" s="32"/>
      <c r="EG4" s="32"/>
      <c r="EH4" s="32"/>
      <c r="EI4" s="32"/>
      <c r="EJ4" s="32"/>
      <c r="EK4" s="32"/>
      <c r="EL4" s="32"/>
      <c r="EM4" s="32"/>
      <c r="EN4" s="32"/>
      <c r="EO4" s="32"/>
      <c r="EP4" s="32"/>
      <c r="EQ4" s="32"/>
      <c r="ER4" s="32"/>
      <c r="ES4" s="32"/>
      <c r="ET4" s="32"/>
      <c r="EU4" s="32"/>
      <c r="EV4" s="32"/>
      <c r="EW4" s="32"/>
      <c r="EX4" s="32"/>
      <c r="EY4" s="32"/>
      <c r="EZ4" s="32"/>
      <c r="FA4" s="32"/>
      <c r="FB4" s="32"/>
      <c r="FC4" s="32"/>
      <c r="FD4" s="32"/>
      <c r="FE4" s="32"/>
      <c r="FF4" s="32"/>
      <c r="FG4" s="32"/>
      <c r="FH4" s="32"/>
      <c r="FI4" s="32"/>
      <c r="FJ4" s="32"/>
      <c r="FK4" s="32"/>
      <c r="FL4" s="32"/>
      <c r="FM4" s="32"/>
      <c r="FN4" s="32"/>
      <c r="FO4" s="32"/>
      <c r="FP4" s="32"/>
      <c r="FQ4" s="32"/>
      <c r="FR4" s="32"/>
      <c r="FS4" s="32"/>
      <c r="FT4" s="32"/>
      <c r="FU4" s="32"/>
      <c r="FV4" s="32"/>
      <c r="FW4" s="32"/>
      <c r="FX4" s="32"/>
      <c r="FY4" s="32"/>
      <c r="FZ4" s="32"/>
      <c r="GA4" s="32"/>
      <c r="GB4" s="32"/>
      <c r="GC4" s="32"/>
      <c r="GD4" s="32"/>
      <c r="GE4" s="32"/>
      <c r="GF4" s="32"/>
      <c r="GG4" s="32"/>
      <c r="GH4" s="32"/>
      <c r="GI4" s="32"/>
      <c r="GJ4" s="32"/>
      <c r="GK4" s="32"/>
      <c r="GL4" s="32"/>
      <c r="GM4" s="32"/>
      <c r="GN4" s="32"/>
      <c r="GO4" s="32"/>
      <c r="GP4" s="32"/>
      <c r="GQ4" s="32"/>
      <c r="GR4" s="32"/>
      <c r="GS4" s="32"/>
      <c r="GT4" s="32"/>
      <c r="GU4" s="32"/>
      <c r="GV4" s="32"/>
      <c r="GW4" s="32"/>
      <c r="GX4" s="32"/>
      <c r="GY4" s="32"/>
      <c r="GZ4" s="32"/>
      <c r="HA4" s="32"/>
      <c r="HB4" s="32"/>
      <c r="HC4" s="32"/>
      <c r="HD4" s="32"/>
      <c r="HE4" s="32"/>
      <c r="HF4" s="32"/>
      <c r="HG4" s="32"/>
      <c r="HH4" s="32"/>
      <c r="HI4" s="32"/>
      <c r="HJ4" s="32"/>
      <c r="HK4" s="32"/>
      <c r="HL4" s="32"/>
      <c r="HM4" s="90"/>
      <c r="HN4" s="92"/>
      <c r="HO4" s="92"/>
      <c r="HP4" s="92"/>
      <c r="HQ4" s="92"/>
      <c r="HR4" s="92"/>
      <c r="HS4" s="30"/>
      <c r="HT4" s="30"/>
      <c r="HU4" s="30"/>
      <c r="HV4" s="547" t="s">
        <v>248</v>
      </c>
      <c r="HW4" s="547"/>
      <c r="HX4" s="547"/>
      <c r="HY4" s="30"/>
      <c r="HZ4" s="550"/>
      <c r="IA4" s="30"/>
      <c r="IB4" s="30"/>
      <c r="IC4" s="549" t="s">
        <v>284</v>
      </c>
      <c r="ID4" s="323"/>
      <c r="IE4" s="323"/>
      <c r="IF4" s="323"/>
      <c r="IG4" s="22"/>
      <c r="IH4" s="22"/>
      <c r="II4" s="22"/>
      <c r="IJ4" s="22"/>
      <c r="IK4" s="22"/>
      <c r="IL4" s="545" t="s">
        <v>422</v>
      </c>
      <c r="IM4" s="545"/>
      <c r="IN4" s="546" t="s">
        <v>423</v>
      </c>
      <c r="IO4" s="546"/>
    </row>
    <row r="5" spans="1:249" ht="20.100000000000001" customHeight="1">
      <c r="A5" s="573"/>
      <c r="B5" s="576"/>
      <c r="C5" s="576"/>
      <c r="D5" s="554"/>
      <c r="E5" s="562"/>
      <c r="F5" s="554"/>
      <c r="G5" s="561"/>
      <c r="H5" s="559"/>
      <c r="I5" s="568"/>
      <c r="J5" s="580"/>
      <c r="K5" s="583" t="s">
        <v>30</v>
      </c>
      <c r="L5" s="585" t="s">
        <v>19</v>
      </c>
      <c r="M5" s="585" t="s">
        <v>20</v>
      </c>
      <c r="N5" s="552" t="s">
        <v>408</v>
      </c>
      <c r="O5" s="187" t="s">
        <v>11</v>
      </c>
      <c r="P5" s="563" t="s">
        <v>12</v>
      </c>
      <c r="Q5" s="563"/>
      <c r="R5" s="563" t="s">
        <v>13</v>
      </c>
      <c r="S5" s="563"/>
      <c r="T5" s="226" t="s">
        <v>14</v>
      </c>
      <c r="U5" s="201" t="s">
        <v>24</v>
      </c>
      <c r="V5" s="563" t="s">
        <v>25</v>
      </c>
      <c r="W5" s="563"/>
      <c r="X5" s="563" t="s">
        <v>13</v>
      </c>
      <c r="Y5" s="563"/>
      <c r="Z5" s="223" t="s">
        <v>22</v>
      </c>
      <c r="AA5" s="201" t="s">
        <v>26</v>
      </c>
      <c r="AB5" s="541" t="s">
        <v>27</v>
      </c>
      <c r="AC5" s="541"/>
      <c r="AD5" s="541" t="s">
        <v>13</v>
      </c>
      <c r="AE5" s="541"/>
      <c r="AF5" s="541" t="s">
        <v>14</v>
      </c>
      <c r="AG5" s="541"/>
      <c r="AH5" s="225" t="s">
        <v>28</v>
      </c>
      <c r="AI5" s="540" t="s">
        <v>31</v>
      </c>
      <c r="AJ5" s="540"/>
      <c r="AK5" s="540"/>
      <c r="AL5" s="540"/>
      <c r="AM5" s="540"/>
      <c r="AN5" s="540"/>
      <c r="AO5" s="540"/>
      <c r="AP5" s="540"/>
      <c r="AQ5" s="540"/>
      <c r="AR5" s="540"/>
      <c r="AS5" s="540"/>
      <c r="AT5" s="540"/>
      <c r="AU5" s="540"/>
      <c r="AV5" s="539" t="s">
        <v>32</v>
      </c>
      <c r="AW5" s="540"/>
      <c r="AX5" s="540"/>
      <c r="AY5" s="540"/>
      <c r="AZ5" s="540"/>
      <c r="BA5" s="540"/>
      <c r="BB5" s="540"/>
      <c r="BC5" s="540"/>
      <c r="BD5" s="540"/>
      <c r="BE5" s="540"/>
      <c r="BF5" s="540"/>
      <c r="BG5" s="540"/>
      <c r="BH5" s="540"/>
      <c r="BI5" s="539" t="s">
        <v>33</v>
      </c>
      <c r="BJ5" s="540"/>
      <c r="BK5" s="540"/>
      <c r="BL5" s="540"/>
      <c r="BM5" s="540"/>
      <c r="BN5" s="540"/>
      <c r="BO5" s="540"/>
      <c r="BP5" s="540"/>
      <c r="BQ5" s="540"/>
      <c r="BR5" s="540"/>
      <c r="BS5" s="540"/>
      <c r="BT5" s="540"/>
      <c r="BU5" s="540"/>
      <c r="BV5" s="539" t="s">
        <v>34</v>
      </c>
      <c r="BW5" s="540"/>
      <c r="BX5" s="540"/>
      <c r="BY5" s="540"/>
      <c r="BZ5" s="540"/>
      <c r="CA5" s="540"/>
      <c r="CB5" s="540"/>
      <c r="CC5" s="540"/>
      <c r="CD5" s="540"/>
      <c r="CE5" s="540"/>
      <c r="CF5" s="540"/>
      <c r="CG5" s="540"/>
      <c r="CH5" s="540"/>
      <c r="CI5" s="539" t="s">
        <v>35</v>
      </c>
      <c r="CJ5" s="540"/>
      <c r="CK5" s="540"/>
      <c r="CL5" s="540"/>
      <c r="CM5" s="540"/>
      <c r="CN5" s="540"/>
      <c r="CO5" s="540"/>
      <c r="CP5" s="540"/>
      <c r="CQ5" s="540"/>
      <c r="CR5" s="540"/>
      <c r="CS5" s="540"/>
      <c r="CT5" s="540"/>
      <c r="CU5" s="540"/>
      <c r="CV5" s="539" t="s">
        <v>36</v>
      </c>
      <c r="CW5" s="540"/>
      <c r="CX5" s="540"/>
      <c r="CY5" s="540"/>
      <c r="CZ5" s="540"/>
      <c r="DA5" s="540"/>
      <c r="DB5" s="540"/>
      <c r="DC5" s="540"/>
      <c r="DD5" s="540"/>
      <c r="DE5" s="540"/>
      <c r="DF5" s="540"/>
      <c r="DG5" s="540"/>
      <c r="DH5" s="540"/>
      <c r="DI5" s="539" t="s">
        <v>37</v>
      </c>
      <c r="DJ5" s="540"/>
      <c r="DK5" s="540"/>
      <c r="DL5" s="540"/>
      <c r="DM5" s="540"/>
      <c r="DN5" s="540"/>
      <c r="DO5" s="540"/>
      <c r="DP5" s="540"/>
      <c r="DQ5" s="540"/>
      <c r="DR5" s="540"/>
      <c r="DS5" s="540"/>
      <c r="DT5" s="540"/>
      <c r="DU5" s="540"/>
      <c r="DV5" s="542" t="s">
        <v>187</v>
      </c>
      <c r="DW5" s="543"/>
      <c r="DX5" s="543"/>
      <c r="DY5" s="543"/>
      <c r="DZ5" s="544"/>
      <c r="EA5" s="538" t="s">
        <v>31</v>
      </c>
      <c r="EB5" s="538"/>
      <c r="EC5" s="538"/>
      <c r="ED5" s="538"/>
      <c r="EE5" s="538"/>
      <c r="EF5" s="538"/>
      <c r="EG5" s="538"/>
      <c r="EH5" s="538"/>
      <c r="EI5" s="538"/>
      <c r="EJ5" s="538"/>
      <c r="EK5" s="538"/>
      <c r="EL5" s="538"/>
      <c r="EM5" s="538"/>
      <c r="EN5" s="537" t="s">
        <v>32</v>
      </c>
      <c r="EO5" s="538"/>
      <c r="EP5" s="538"/>
      <c r="EQ5" s="538"/>
      <c r="ER5" s="538"/>
      <c r="ES5" s="538"/>
      <c r="ET5" s="538"/>
      <c r="EU5" s="538"/>
      <c r="EV5" s="538"/>
      <c r="EW5" s="538"/>
      <c r="EX5" s="538"/>
      <c r="EY5" s="538"/>
      <c r="EZ5" s="538"/>
      <c r="FA5" s="537" t="s">
        <v>33</v>
      </c>
      <c r="FB5" s="538"/>
      <c r="FC5" s="538"/>
      <c r="FD5" s="538"/>
      <c r="FE5" s="538"/>
      <c r="FF5" s="538"/>
      <c r="FG5" s="538"/>
      <c r="FH5" s="538"/>
      <c r="FI5" s="538"/>
      <c r="FJ5" s="538"/>
      <c r="FK5" s="538"/>
      <c r="FL5" s="538"/>
      <c r="FM5" s="538"/>
      <c r="FN5" s="537" t="s">
        <v>34</v>
      </c>
      <c r="FO5" s="538"/>
      <c r="FP5" s="538"/>
      <c r="FQ5" s="538"/>
      <c r="FR5" s="538"/>
      <c r="FS5" s="538"/>
      <c r="FT5" s="538"/>
      <c r="FU5" s="538"/>
      <c r="FV5" s="538"/>
      <c r="FW5" s="538"/>
      <c r="FX5" s="538"/>
      <c r="FY5" s="538"/>
      <c r="FZ5" s="538"/>
      <c r="GA5" s="537" t="s">
        <v>35</v>
      </c>
      <c r="GB5" s="538"/>
      <c r="GC5" s="538"/>
      <c r="GD5" s="538"/>
      <c r="GE5" s="538"/>
      <c r="GF5" s="538"/>
      <c r="GG5" s="538"/>
      <c r="GH5" s="538"/>
      <c r="GI5" s="538"/>
      <c r="GJ5" s="538"/>
      <c r="GK5" s="538"/>
      <c r="GL5" s="538"/>
      <c r="GM5" s="538"/>
      <c r="GN5" s="537" t="s">
        <v>36</v>
      </c>
      <c r="GO5" s="538"/>
      <c r="GP5" s="538"/>
      <c r="GQ5" s="538"/>
      <c r="GR5" s="538"/>
      <c r="GS5" s="538"/>
      <c r="GT5" s="538"/>
      <c r="GU5" s="538"/>
      <c r="GV5" s="538"/>
      <c r="GW5" s="538"/>
      <c r="GX5" s="538"/>
      <c r="GY5" s="538"/>
      <c r="GZ5" s="538"/>
      <c r="HA5" s="537" t="s">
        <v>37</v>
      </c>
      <c r="HB5" s="538"/>
      <c r="HC5" s="538"/>
      <c r="HD5" s="538"/>
      <c r="HE5" s="538"/>
      <c r="HF5" s="538"/>
      <c r="HG5" s="538"/>
      <c r="HH5" s="538"/>
      <c r="HI5" s="538"/>
      <c r="HJ5" s="538"/>
      <c r="HK5" s="538"/>
      <c r="HL5" s="538"/>
      <c r="HM5" s="538"/>
      <c r="HN5" s="548" t="s">
        <v>187</v>
      </c>
      <c r="HO5" s="548"/>
      <c r="HP5" s="548"/>
      <c r="HQ5" s="548"/>
      <c r="HR5" s="548"/>
      <c r="HS5" s="38">
        <f ca="1">TODAY()</f>
        <v>43055</v>
      </c>
      <c r="HT5" s="39">
        <v>38353</v>
      </c>
      <c r="HU5" s="30"/>
      <c r="HV5" s="110" t="s">
        <v>186</v>
      </c>
      <c r="HW5" s="110" t="s">
        <v>335</v>
      </c>
      <c r="HX5" s="110" t="s">
        <v>185</v>
      </c>
      <c r="HY5" s="202" t="s">
        <v>247</v>
      </c>
      <c r="HZ5" s="551"/>
      <c r="IA5" s="135" t="s">
        <v>195</v>
      </c>
      <c r="IB5" s="30"/>
      <c r="IC5" s="549"/>
      <c r="ID5" s="459" t="s">
        <v>294</v>
      </c>
      <c r="IE5" s="459" t="s">
        <v>295</v>
      </c>
      <c r="IF5" s="459" t="s">
        <v>296</v>
      </c>
      <c r="IG5" s="459" t="s">
        <v>307</v>
      </c>
      <c r="IH5" s="459" t="s">
        <v>308</v>
      </c>
      <c r="II5" s="323" t="s">
        <v>309</v>
      </c>
      <c r="IJ5" s="323" t="s">
        <v>424</v>
      </c>
      <c r="IK5" s="323" t="s">
        <v>425</v>
      </c>
      <c r="IL5" s="458" t="s">
        <v>426</v>
      </c>
      <c r="IM5" s="458" t="s">
        <v>427</v>
      </c>
      <c r="IN5" s="458" t="s">
        <v>426</v>
      </c>
      <c r="IO5" s="458" t="s">
        <v>427</v>
      </c>
    </row>
    <row r="6" spans="1:249" ht="24.95" customHeight="1">
      <c r="A6" s="574"/>
      <c r="B6" s="331" t="s">
        <v>405</v>
      </c>
      <c r="C6" s="282" t="s">
        <v>213</v>
      </c>
      <c r="D6" s="282" t="s">
        <v>213</v>
      </c>
      <c r="E6" s="274" t="s">
        <v>249</v>
      </c>
      <c r="F6" s="275" t="s">
        <v>215</v>
      </c>
      <c r="G6" s="283" t="s">
        <v>217</v>
      </c>
      <c r="H6" s="330" t="s">
        <v>217</v>
      </c>
      <c r="I6" s="284" t="s">
        <v>218</v>
      </c>
      <c r="J6" s="362" t="s">
        <v>219</v>
      </c>
      <c r="K6" s="584"/>
      <c r="L6" s="586"/>
      <c r="M6" s="586"/>
      <c r="N6" s="553"/>
      <c r="O6" s="33" t="s">
        <v>1</v>
      </c>
      <c r="P6" s="34" t="s">
        <v>2</v>
      </c>
      <c r="Q6" s="34" t="s">
        <v>3</v>
      </c>
      <c r="R6" s="34" t="s">
        <v>4</v>
      </c>
      <c r="S6" s="34" t="s">
        <v>5</v>
      </c>
      <c r="T6" s="34" t="s">
        <v>6</v>
      </c>
      <c r="U6" s="35" t="s">
        <v>1</v>
      </c>
      <c r="V6" s="34" t="s">
        <v>2</v>
      </c>
      <c r="W6" s="34" t="s">
        <v>3</v>
      </c>
      <c r="X6" s="34" t="s">
        <v>4</v>
      </c>
      <c r="Y6" s="34" t="s">
        <v>5</v>
      </c>
      <c r="Z6" s="34" t="s">
        <v>6</v>
      </c>
      <c r="AA6" s="36" t="s">
        <v>1</v>
      </c>
      <c r="AB6" s="36" t="s">
        <v>66</v>
      </c>
      <c r="AC6" s="36" t="s">
        <v>62</v>
      </c>
      <c r="AD6" s="36" t="s">
        <v>63</v>
      </c>
      <c r="AE6" s="36" t="s">
        <v>64</v>
      </c>
      <c r="AF6" s="36" t="s">
        <v>65</v>
      </c>
      <c r="AG6" s="36" t="s">
        <v>67</v>
      </c>
      <c r="AH6" s="37" t="s">
        <v>68</v>
      </c>
      <c r="AI6" s="227" t="s">
        <v>38</v>
      </c>
      <c r="AJ6" s="227" t="s">
        <v>39</v>
      </c>
      <c r="AK6" s="227" t="s">
        <v>40</v>
      </c>
      <c r="AL6" s="227" t="s">
        <v>41</v>
      </c>
      <c r="AM6" s="227" t="s">
        <v>38</v>
      </c>
      <c r="AN6" s="227" t="s">
        <v>42</v>
      </c>
      <c r="AO6" s="227" t="s">
        <v>43</v>
      </c>
      <c r="AP6" s="227" t="s">
        <v>44</v>
      </c>
      <c r="AQ6" s="227" t="s">
        <v>38</v>
      </c>
      <c r="AR6" s="227" t="s">
        <v>39</v>
      </c>
      <c r="AS6" s="227" t="s">
        <v>45</v>
      </c>
      <c r="AT6" s="227" t="s">
        <v>46</v>
      </c>
      <c r="AU6" s="227" t="s">
        <v>47</v>
      </c>
      <c r="AV6" s="227" t="s">
        <v>38</v>
      </c>
      <c r="AW6" s="227" t="s">
        <v>39</v>
      </c>
      <c r="AX6" s="227" t="s">
        <v>40</v>
      </c>
      <c r="AY6" s="227" t="s">
        <v>41</v>
      </c>
      <c r="AZ6" s="227" t="s">
        <v>38</v>
      </c>
      <c r="BA6" s="227" t="s">
        <v>42</v>
      </c>
      <c r="BB6" s="227" t="s">
        <v>43</v>
      </c>
      <c r="BC6" s="227" t="s">
        <v>44</v>
      </c>
      <c r="BD6" s="227" t="s">
        <v>38</v>
      </c>
      <c r="BE6" s="227" t="s">
        <v>39</v>
      </c>
      <c r="BF6" s="227" t="s">
        <v>45</v>
      </c>
      <c r="BG6" s="227" t="s">
        <v>46</v>
      </c>
      <c r="BH6" s="227" t="s">
        <v>47</v>
      </c>
      <c r="BI6" s="227" t="s">
        <v>38</v>
      </c>
      <c r="BJ6" s="227" t="s">
        <v>39</v>
      </c>
      <c r="BK6" s="227" t="s">
        <v>40</v>
      </c>
      <c r="BL6" s="227" t="s">
        <v>41</v>
      </c>
      <c r="BM6" s="227" t="s">
        <v>38</v>
      </c>
      <c r="BN6" s="227" t="s">
        <v>42</v>
      </c>
      <c r="BO6" s="227" t="s">
        <v>43</v>
      </c>
      <c r="BP6" s="227" t="s">
        <v>44</v>
      </c>
      <c r="BQ6" s="227" t="s">
        <v>38</v>
      </c>
      <c r="BR6" s="227" t="s">
        <v>39</v>
      </c>
      <c r="BS6" s="227" t="s">
        <v>45</v>
      </c>
      <c r="BT6" s="227" t="s">
        <v>46</v>
      </c>
      <c r="BU6" s="227" t="s">
        <v>47</v>
      </c>
      <c r="BV6" s="227" t="s">
        <v>38</v>
      </c>
      <c r="BW6" s="227" t="s">
        <v>39</v>
      </c>
      <c r="BX6" s="227" t="s">
        <v>40</v>
      </c>
      <c r="BY6" s="227" t="s">
        <v>41</v>
      </c>
      <c r="BZ6" s="227" t="s">
        <v>38</v>
      </c>
      <c r="CA6" s="227" t="s">
        <v>42</v>
      </c>
      <c r="CB6" s="227" t="s">
        <v>43</v>
      </c>
      <c r="CC6" s="227" t="s">
        <v>44</v>
      </c>
      <c r="CD6" s="227" t="s">
        <v>38</v>
      </c>
      <c r="CE6" s="227" t="s">
        <v>39</v>
      </c>
      <c r="CF6" s="227" t="s">
        <v>45</v>
      </c>
      <c r="CG6" s="227" t="s">
        <v>46</v>
      </c>
      <c r="CH6" s="227" t="s">
        <v>47</v>
      </c>
      <c r="CI6" s="227" t="s">
        <v>38</v>
      </c>
      <c r="CJ6" s="227" t="s">
        <v>39</v>
      </c>
      <c r="CK6" s="227" t="s">
        <v>40</v>
      </c>
      <c r="CL6" s="227" t="s">
        <v>41</v>
      </c>
      <c r="CM6" s="227" t="s">
        <v>38</v>
      </c>
      <c r="CN6" s="227" t="s">
        <v>42</v>
      </c>
      <c r="CO6" s="227" t="s">
        <v>43</v>
      </c>
      <c r="CP6" s="227" t="s">
        <v>44</v>
      </c>
      <c r="CQ6" s="227" t="s">
        <v>38</v>
      </c>
      <c r="CR6" s="227" t="s">
        <v>39</v>
      </c>
      <c r="CS6" s="227" t="s">
        <v>45</v>
      </c>
      <c r="CT6" s="227" t="s">
        <v>46</v>
      </c>
      <c r="CU6" s="227" t="s">
        <v>47</v>
      </c>
      <c r="CV6" s="227" t="s">
        <v>38</v>
      </c>
      <c r="CW6" s="227" t="s">
        <v>39</v>
      </c>
      <c r="CX6" s="227" t="s">
        <v>40</v>
      </c>
      <c r="CY6" s="227" t="s">
        <v>41</v>
      </c>
      <c r="CZ6" s="227" t="s">
        <v>38</v>
      </c>
      <c r="DA6" s="227" t="s">
        <v>42</v>
      </c>
      <c r="DB6" s="227" t="s">
        <v>43</v>
      </c>
      <c r="DC6" s="227" t="s">
        <v>44</v>
      </c>
      <c r="DD6" s="227" t="s">
        <v>38</v>
      </c>
      <c r="DE6" s="227" t="s">
        <v>39</v>
      </c>
      <c r="DF6" s="227" t="s">
        <v>45</v>
      </c>
      <c r="DG6" s="227" t="s">
        <v>46</v>
      </c>
      <c r="DH6" s="227" t="s">
        <v>47</v>
      </c>
      <c r="DI6" s="227" t="s">
        <v>38</v>
      </c>
      <c r="DJ6" s="227" t="s">
        <v>39</v>
      </c>
      <c r="DK6" s="227" t="s">
        <v>40</v>
      </c>
      <c r="DL6" s="227" t="s">
        <v>41</v>
      </c>
      <c r="DM6" s="227" t="s">
        <v>38</v>
      </c>
      <c r="DN6" s="227" t="s">
        <v>42</v>
      </c>
      <c r="DO6" s="227" t="s">
        <v>43</v>
      </c>
      <c r="DP6" s="227" t="s">
        <v>44</v>
      </c>
      <c r="DQ6" s="227" t="s">
        <v>38</v>
      </c>
      <c r="DR6" s="227" t="s">
        <v>39</v>
      </c>
      <c r="DS6" s="227" t="s">
        <v>45</v>
      </c>
      <c r="DT6" s="227" t="s">
        <v>46</v>
      </c>
      <c r="DU6" s="87" t="s">
        <v>47</v>
      </c>
      <c r="DV6" s="85" t="s">
        <v>38</v>
      </c>
      <c r="DW6" s="85" t="s">
        <v>39</v>
      </c>
      <c r="DX6" s="85" t="s">
        <v>45</v>
      </c>
      <c r="DY6" s="85" t="s">
        <v>47</v>
      </c>
      <c r="DZ6" s="85" t="s">
        <v>46</v>
      </c>
      <c r="EA6" s="89" t="s">
        <v>38</v>
      </c>
      <c r="EB6" s="228" t="s">
        <v>39</v>
      </c>
      <c r="EC6" s="228" t="s">
        <v>40</v>
      </c>
      <c r="ED6" s="228" t="s">
        <v>41</v>
      </c>
      <c r="EE6" s="228" t="s">
        <v>38</v>
      </c>
      <c r="EF6" s="228" t="s">
        <v>42</v>
      </c>
      <c r="EG6" s="228" t="s">
        <v>43</v>
      </c>
      <c r="EH6" s="228" t="s">
        <v>44</v>
      </c>
      <c r="EI6" s="228" t="s">
        <v>38</v>
      </c>
      <c r="EJ6" s="228" t="s">
        <v>39</v>
      </c>
      <c r="EK6" s="228" t="s">
        <v>45</v>
      </c>
      <c r="EL6" s="228" t="s">
        <v>46</v>
      </c>
      <c r="EM6" s="228" t="s">
        <v>47</v>
      </c>
      <c r="EN6" s="228" t="s">
        <v>38</v>
      </c>
      <c r="EO6" s="228" t="s">
        <v>39</v>
      </c>
      <c r="EP6" s="228" t="s">
        <v>40</v>
      </c>
      <c r="EQ6" s="228" t="s">
        <v>41</v>
      </c>
      <c r="ER6" s="228" t="s">
        <v>38</v>
      </c>
      <c r="ES6" s="228" t="s">
        <v>42</v>
      </c>
      <c r="ET6" s="228" t="s">
        <v>43</v>
      </c>
      <c r="EU6" s="228" t="s">
        <v>44</v>
      </c>
      <c r="EV6" s="228" t="s">
        <v>38</v>
      </c>
      <c r="EW6" s="228" t="s">
        <v>39</v>
      </c>
      <c r="EX6" s="228" t="s">
        <v>45</v>
      </c>
      <c r="EY6" s="228" t="s">
        <v>46</v>
      </c>
      <c r="EZ6" s="228" t="s">
        <v>47</v>
      </c>
      <c r="FA6" s="228" t="s">
        <v>38</v>
      </c>
      <c r="FB6" s="228" t="s">
        <v>39</v>
      </c>
      <c r="FC6" s="228" t="s">
        <v>40</v>
      </c>
      <c r="FD6" s="228" t="s">
        <v>41</v>
      </c>
      <c r="FE6" s="228" t="s">
        <v>38</v>
      </c>
      <c r="FF6" s="228" t="s">
        <v>42</v>
      </c>
      <c r="FG6" s="228" t="s">
        <v>43</v>
      </c>
      <c r="FH6" s="228" t="s">
        <v>44</v>
      </c>
      <c r="FI6" s="228" t="s">
        <v>38</v>
      </c>
      <c r="FJ6" s="228" t="s">
        <v>39</v>
      </c>
      <c r="FK6" s="228" t="s">
        <v>45</v>
      </c>
      <c r="FL6" s="228" t="s">
        <v>46</v>
      </c>
      <c r="FM6" s="228" t="s">
        <v>47</v>
      </c>
      <c r="FN6" s="228" t="s">
        <v>38</v>
      </c>
      <c r="FO6" s="228" t="s">
        <v>39</v>
      </c>
      <c r="FP6" s="228" t="s">
        <v>40</v>
      </c>
      <c r="FQ6" s="228" t="s">
        <v>41</v>
      </c>
      <c r="FR6" s="228" t="s">
        <v>38</v>
      </c>
      <c r="FS6" s="228" t="s">
        <v>42</v>
      </c>
      <c r="FT6" s="228" t="s">
        <v>43</v>
      </c>
      <c r="FU6" s="228" t="s">
        <v>44</v>
      </c>
      <c r="FV6" s="228" t="s">
        <v>38</v>
      </c>
      <c r="FW6" s="228" t="s">
        <v>39</v>
      </c>
      <c r="FX6" s="228" t="s">
        <v>45</v>
      </c>
      <c r="FY6" s="228" t="s">
        <v>46</v>
      </c>
      <c r="FZ6" s="228" t="s">
        <v>47</v>
      </c>
      <c r="GA6" s="228" t="s">
        <v>38</v>
      </c>
      <c r="GB6" s="228" t="s">
        <v>39</v>
      </c>
      <c r="GC6" s="228" t="s">
        <v>40</v>
      </c>
      <c r="GD6" s="228" t="s">
        <v>41</v>
      </c>
      <c r="GE6" s="228" t="s">
        <v>38</v>
      </c>
      <c r="GF6" s="228" t="s">
        <v>42</v>
      </c>
      <c r="GG6" s="228" t="s">
        <v>43</v>
      </c>
      <c r="GH6" s="228" t="s">
        <v>44</v>
      </c>
      <c r="GI6" s="228" t="s">
        <v>38</v>
      </c>
      <c r="GJ6" s="228" t="s">
        <v>39</v>
      </c>
      <c r="GK6" s="228" t="s">
        <v>45</v>
      </c>
      <c r="GL6" s="228" t="s">
        <v>46</v>
      </c>
      <c r="GM6" s="228" t="s">
        <v>47</v>
      </c>
      <c r="GN6" s="228" t="s">
        <v>38</v>
      </c>
      <c r="GO6" s="228" t="s">
        <v>39</v>
      </c>
      <c r="GP6" s="228" t="s">
        <v>40</v>
      </c>
      <c r="GQ6" s="228" t="s">
        <v>41</v>
      </c>
      <c r="GR6" s="228" t="s">
        <v>38</v>
      </c>
      <c r="GS6" s="228" t="s">
        <v>42</v>
      </c>
      <c r="GT6" s="228" t="s">
        <v>43</v>
      </c>
      <c r="GU6" s="228" t="s">
        <v>44</v>
      </c>
      <c r="GV6" s="228" t="s">
        <v>38</v>
      </c>
      <c r="GW6" s="228" t="s">
        <v>39</v>
      </c>
      <c r="GX6" s="228" t="s">
        <v>45</v>
      </c>
      <c r="GY6" s="228" t="s">
        <v>46</v>
      </c>
      <c r="GZ6" s="228" t="s">
        <v>47</v>
      </c>
      <c r="HA6" s="228" t="s">
        <v>38</v>
      </c>
      <c r="HB6" s="228" t="s">
        <v>39</v>
      </c>
      <c r="HC6" s="228" t="s">
        <v>40</v>
      </c>
      <c r="HD6" s="228" t="s">
        <v>41</v>
      </c>
      <c r="HE6" s="228" t="s">
        <v>38</v>
      </c>
      <c r="HF6" s="228" t="s">
        <v>42</v>
      </c>
      <c r="HG6" s="228" t="s">
        <v>43</v>
      </c>
      <c r="HH6" s="228" t="s">
        <v>44</v>
      </c>
      <c r="HI6" s="228" t="s">
        <v>38</v>
      </c>
      <c r="HJ6" s="228" t="s">
        <v>39</v>
      </c>
      <c r="HK6" s="228" t="s">
        <v>45</v>
      </c>
      <c r="HL6" s="228" t="s">
        <v>46</v>
      </c>
      <c r="HM6" s="91" t="s">
        <v>47</v>
      </c>
      <c r="HN6" s="93" t="s">
        <v>38</v>
      </c>
      <c r="HO6" s="93" t="s">
        <v>39</v>
      </c>
      <c r="HP6" s="93" t="s">
        <v>45</v>
      </c>
      <c r="HQ6" s="93" t="s">
        <v>47</v>
      </c>
      <c r="HR6" s="93" t="s">
        <v>46</v>
      </c>
      <c r="HS6" s="30"/>
      <c r="HT6" s="30"/>
      <c r="HU6" s="30"/>
      <c r="HV6" s="59">
        <f>SUM(HV7:HV506)</f>
        <v>0</v>
      </c>
      <c r="HW6" s="59">
        <f>SUM(HW7:HW506)</f>
        <v>0</v>
      </c>
      <c r="HX6" s="59">
        <f>COUNTIF(E7:E506,"YES")</f>
        <v>0</v>
      </c>
      <c r="HY6" s="30"/>
      <c r="HZ6" s="30">
        <f t="shared" ref="HZ6:HZ69" si="6">IFERROR(IF(OR(IA6&lt;=2,IA6&lt;2.01),INT(J6),IF(OR(IA6&lt;=7,IA6&lt;7.01),INT(J6)+0.5,INT(J6)+1)),0)</f>
        <v>0</v>
      </c>
      <c r="IA6" s="59" t="s">
        <v>196</v>
      </c>
      <c r="IB6" s="30"/>
      <c r="IC6" s="461">
        <f>COUNTIF(IC7:IC506,1)</f>
        <v>0</v>
      </c>
      <c r="ID6" s="461">
        <f>COUNTIF(ID7:ID506,1)</f>
        <v>0</v>
      </c>
      <c r="IE6" s="461">
        <f>COUNTIF(IE7:IE506,1)</f>
        <v>0</v>
      </c>
      <c r="IF6" s="461">
        <f>COUNTIF(IF7:IF506,1)</f>
        <v>0</v>
      </c>
      <c r="IG6" s="462"/>
      <c r="IH6" s="462"/>
      <c r="II6" s="462">
        <f>COUNTIF(II7:II506,1)</f>
        <v>0</v>
      </c>
      <c r="IJ6" s="460"/>
      <c r="IK6" s="460"/>
      <c r="IL6" s="460">
        <f>COUNTIF(IL7:IL506,1)</f>
        <v>0</v>
      </c>
      <c r="IM6" s="460">
        <f t="shared" ref="IM6:IO6" si="7">COUNTIF(IM7:IM506,1)</f>
        <v>0</v>
      </c>
      <c r="IN6" s="460">
        <f t="shared" si="7"/>
        <v>0</v>
      </c>
      <c r="IO6" s="460">
        <f t="shared" si="7"/>
        <v>0</v>
      </c>
    </row>
    <row r="7" spans="1:249" ht="18" customHeight="1">
      <c r="A7" s="188">
        <v>1</v>
      </c>
      <c r="B7" s="326"/>
      <c r="C7" s="289"/>
      <c r="D7" s="199"/>
      <c r="E7" s="189"/>
      <c r="F7" s="189"/>
      <c r="G7" s="190"/>
      <c r="H7" s="190"/>
      <c r="I7" s="271"/>
      <c r="J7" s="207"/>
      <c r="K7" s="214" t="str">
        <f>IF(G7="","",IF(H7="","",IFERROR(DATEDIF(G7,H7,"m"),"Date Error")))</f>
        <v/>
      </c>
      <c r="L7" s="200" t="str">
        <f>IF(O7="","",IF(I7&lt;P7,"SUW",IF(I7&gt;=P7,IF(I7&lt;R7,"UW",IF(I7&gt;=R7,IF(I7&lt;=S7,"N",IF(I7&gt;S7,"OW","ERR")))))))</f>
        <v/>
      </c>
      <c r="M7" s="200" t="str">
        <f>IF(U7="","",IF(J7&lt;V7,"SSt",IF(J7&gt;=V7,IF(J7&lt;X7,"St",IF(J7&gt;=X7,IF(J7&lt;=Y7,"N",IF(J7&gt;Y7,"T","ERR")))))))</f>
        <v/>
      </c>
      <c r="N7" s="209" t="str">
        <f t="shared" ref="N7:N70" si="8">IF(HY7="","",IF(AA7="","",IF(AND(K7&lt;=60,I7&lt;AB7),"SW",IF(AND(K7&lt;=60,I7&gt;=AB7,I7&lt;AD7),"W",IF(AND(K7&lt;=60,I7&gt;=AD7,I7&lt;=AE7),"N",IF(AND(K7&lt;=60,I7&gt;AE7,I7&lt;=AG7),"OW",IF(AND(K7&lt;=60,I7&gt;AG7),"Ob",IF(AND(K7&gt;60,IH7&lt;AB7),"SW",IF(AND(K7&gt;60,IH7&gt;=AB7,IH7&lt;AD7),"W",IF(AND(K7&gt;60,IH7&gt;=AD7,IH7&lt;=AE7),"N",IF(AND(K7&gt;60,IH7&gt;AE7,IH7&lt;=AG7),"OW",IF(AND(K7&gt;60,IH7&gt;AG7),"Ob"))))))))))))</f>
        <v/>
      </c>
      <c r="O7" s="208" t="str">
        <f>IFERROR(IF(D7="","",IF(K7="","",IF(I7="","",IF(F7="F",VLOOKUP(K7,F!A:G,2,0),IF(F7="M",VLOOKUP(K7,M!A:G,2,0),""))))),0)</f>
        <v/>
      </c>
      <c r="P7" s="191" t="str">
        <f>IFERROR(IF(D7="","",IF(K7="","",IF(I7="","",IF(F7="F",VLOOKUP(K7,F!A:G,3,0),IF(F7="M",VLOOKUP(K7,M!A:G,3,0),""))))),0)</f>
        <v/>
      </c>
      <c r="Q7" s="191" t="str">
        <f>IFERROR(IF(D7="","",IF(K7="","",IF(I7="","",IF(F7="F",VLOOKUP(K7,F!A:G,4,0),IF(F7="M",VLOOKUP(K7,M!A:G,4,0),""))))),0)</f>
        <v/>
      </c>
      <c r="R7" s="191" t="str">
        <f>IFERROR(IF(D7="","",IF(K7="","",IF(I7="","",IF(F7="F",VLOOKUP(K7,F!A:G,5,0),IF(F7="M",VLOOKUP(K7,M!A:G,5,0),""))))),0)</f>
        <v/>
      </c>
      <c r="S7" s="191" t="str">
        <f>IFERROR(IF(D7="","",IF(K7="","",IF(I7="","",IF(F7="F",VLOOKUP(K7,F!A:G,6,0),IF(F7="M",VLOOKUP(K7,M!A:G,6,0),""))))),0)</f>
        <v/>
      </c>
      <c r="T7" s="191" t="str">
        <f>IFERROR(IF(D7="","",IF(K7="","",IF(I7="","",IF(F7="F",VLOOKUP(K7,F!A:G,7,0),IF(F7="M",VLOOKUP(K7,M!A:G,7,0),""))))),0)</f>
        <v/>
      </c>
      <c r="U7" s="191" t="str">
        <f>IFERROR(IF(D7="","",IF(K7="","",IF(J7="","",IF(F7="F",VLOOKUP(K7,F!A:M,8,0),IF(F7="M",VLOOKUP(K7,M!A:M,8,0),""))))),0)</f>
        <v/>
      </c>
      <c r="V7" s="191" t="str">
        <f>IFERROR(IF(D7="","",IF(K7="","",IF(J7="","",IF(F7="F",VLOOKUP(K7,F!A:M,9,0),IF(F7="M",VLOOKUP(K7,M!A:M,9,0),""))))),0)</f>
        <v/>
      </c>
      <c r="W7" s="191" t="str">
        <f>IFERROR(IF(D7="","",IF(K7="","",IF(J7="","",IF(F7="F",VLOOKUP(K7,F!A:M,10,0),IF(F7="M",VLOOKUP(K7,M!A:M,10,0),""))))),0)</f>
        <v/>
      </c>
      <c r="X7" s="191" t="str">
        <f>IFERROR(IF(D7="","",IF(K7="","",IF(J7="","",IF(F7="F",VLOOKUP(K7,F!A:M,11,0),IF(F7="M",VLOOKUP(K7,M!A:M,11,0),""))))),0)</f>
        <v/>
      </c>
      <c r="Y7" s="191" t="str">
        <f>IFERROR(IF(D7="","",IF(K7="","",IF(J7="","",IF(F7="F",VLOOKUP(K7,F!A:M,12,0),IF(F7="M",VLOOKUP(K7,M!A:M,12,0),""))))),0)</f>
        <v/>
      </c>
      <c r="Z7" s="191" t="str">
        <f>IFERROR(IF(D7="","",IF(K7="","",IF(J7="","",IF(F7="F",VLOOKUP(K7,F!A:M,13,0),IF(F7="M",VLOOKUP(K7,M!A:M,13,0),""))))),0)</f>
        <v/>
      </c>
      <c r="AA7" s="191" t="str">
        <f>IFERROR(IF(D7="","",IF(F7="","",IF(J7="","",IF(K7="","",IF(AND(K7&gt;23,K7&lt;=60),IF(F7="F",VLOOKUP(MROUND(HZ7,0.5),'F-Weight for Length'!K:S,2,0),VLOOKUP(MROUND(HZ7,0.5),'M-Weight for Length'!K:S,2,0)),IF(K7&gt;60,IF(F7="F",VLOOKUP(K7,'F-Weight for Length'!U:AC,2,0),VLOOKUP(K7,'M-Weight for Length'!U:AC,2,0)),IF(F7="F",VLOOKUP(MROUND(HZ7,0.5),'F-Weight for Length'!A:I,2,0),VLOOKUP(MROUND(HZ7,0.5),'M-Weight for Length'!A:I,2,0)))))))),0)</f>
        <v/>
      </c>
      <c r="AB7" s="191" t="str">
        <f>IFERROR(IF(D7="","",IF(F7="","",IF(J7="","",IF(K7="","",IF(AND(K7&gt;23,K7&lt;=60),IF(F7="F",VLOOKUP(MROUND(HZ7,0.5),'F-Weight for Length'!K:S,3,0),VLOOKUP(MROUND(HZ7,0.5),'M-Weight for Length'!K:S,3,0)),IF(K7&gt;60,IF(F7="F",VLOOKUP(K7,'F-Weight for Length'!U:AC,3,0),VLOOKUP(K7,'M-Weight for Length'!U:AC,3,0)),IF(F7="F",VLOOKUP(MROUND(HZ7,0.5),'F-Weight for Length'!A:I,3,0),VLOOKUP(MROUND(HZ7,0.5),'M-Weight for Length'!A:I,3,0)))))))),0)</f>
        <v/>
      </c>
      <c r="AC7" s="191" t="str">
        <f>IFERROR(IF(D7="","",IF(F7="","",IF(J7="","",IF(K7="","",IF(AND(K7&gt;23,K7&lt;=60),IF(F7="F",VLOOKUP(MROUND(HZ7,0.5),'F-Weight for Length'!K:S,4,0),VLOOKUP(MROUND(HZ7,0.5),'M-Weight for Length'!K:S,4,0)),IF(K7&gt;60,IF(F7="F",VLOOKUP(K7,'F-Weight for Length'!U:AC,4,0),VLOOKUP(K7,'M-Weight for Length'!U:AC,4,0)),IF(F7="F",VLOOKUP(MROUND(HZ7,0.5),'F-Weight for Length'!A:I,4,0),VLOOKUP(MROUND(HZ7,0.5),'M-Weight for Length'!A:I,4,0)))))))),0)</f>
        <v/>
      </c>
      <c r="AD7" s="191" t="str">
        <f>IFERROR(IF(D7="","",IF(F7="","",IF(J7="","",IF(K7="","",IF(AND(K7&gt;23,K7&lt;=60),IF(F7="F",VLOOKUP(MROUND(HZ7,0.5),'F-Weight for Length'!K:S,5,0),VLOOKUP(MROUND(HZ7,0.5),'M-Weight for Length'!K:S,5,0)),IF(K7&gt;60,IF(F7="F",VLOOKUP(K7,'F-Weight for Length'!U:AC,5,0),VLOOKUP(K7,'M-Weight for Length'!U:AC,5,0)),IF(F7="F",VLOOKUP(MROUND(HZ7,0.5),'F-Weight for Length'!A:I,5,0),VLOOKUP(MROUND(HZ7,0.5),'M-Weight for Length'!A:I,5,0)))))))),0)</f>
        <v/>
      </c>
      <c r="AE7" s="191" t="str">
        <f>IFERROR(IF(D7="","",IF(F7="","",IF(J7="","",IF(K7="","",IF(AND(K7&gt;23,K7&lt;=60),IF(F7="F",VLOOKUP(MROUND(HZ7,0.5),'F-Weight for Length'!K:S,6,0),VLOOKUP(MROUND(HZ7,0.5),'M-Weight for Length'!K:S,6,0)),IF(K7&gt;60,IF(F7="F",VLOOKUP(K7,'F-Weight for Length'!U:AC,6,0),VLOOKUP(K7,'M-Weight for Length'!U:AC,6,0)),IF(F7="F",VLOOKUP(MROUND(HZ7,0.5),'F-Weight for Length'!A:I,6,0),VLOOKUP(MROUND(HZ7,0.5),'M-Weight for Length'!A:I,6,0)))))))),0)</f>
        <v/>
      </c>
      <c r="AF7" s="191" t="str">
        <f>IFERROR(IF(D7="","",IF(F7="","",IF(J7="","",IF(K7="","",IF(AND(K7&gt;23,K7&lt;=60),IF(F7="F",VLOOKUP(MROUND(HZ7,0.5),'F-Weight for Length'!K:S,7,0),VLOOKUP(MROUND(HZ7,0.5),'M-Weight for Length'!K:S,7,0)),IF(K7&gt;60,IF(F7="F",VLOOKUP(K7,'F-Weight for Length'!U:AC,7,0),VLOOKUP(K7,'M-Weight for Length'!U:AC,7,0)),IF(F7="F",VLOOKUP(MROUND(HZ7,0.5),'F-Weight for Length'!A:I,7,0),VLOOKUP(MROUND(HZ7,0.5),'M-Weight for Length'!A:I,7,0)))))))),0)</f>
        <v/>
      </c>
      <c r="AG7" s="191" t="str">
        <f>IFERROR(IF(D7="","",IF(F7="","",IF(J7="","",IF(K7="","",IF(AND(K7&gt;23,K7&lt;=60),IF(F7="F",VLOOKUP(MROUND(HZ7,0.5),'F-Weight for Length'!K:S,8,0),VLOOKUP(MROUND(HZ7,0.5),'M-Weight for Length'!K:S,8,0)),IF(K7&gt;60,IF(F7="F",VLOOKUP(K7,'F-Weight for Length'!U:AC,8,0),VLOOKUP(K7,'M-Weight for Length'!U:AC,8,0)),IF(F7="F",VLOOKUP(MROUND(HZ7,0.5),'F-Weight for Length'!A:I,8,0),VLOOKUP(MROUND(HZ7,0.5),'M-Weight for Length'!A:I,8,0)))))))),0)</f>
        <v/>
      </c>
      <c r="AH7" s="191" t="str">
        <f>IFERROR(IF(D7="","",IF(F7="","",IF(J7="","",IF(K7="","",IF(AND(K7&gt;23,K7&lt;=60),IF(F7="F",VLOOKUP(MROUND(HZ7,0.5),'F-Weight for Length'!K:S,9,0),VLOOKUP(MROUND(HZ7,0.5),'M-Weight for Length'!K:S,9,0)),IF(K7&gt;60,IF(F7="F",VLOOKUP(K7,'F-Weight for Length'!U:AC,9,0),VLOOKUP(K7,'M-Weight for Length'!U:AC,9,0)),IF(F7="F",VLOOKUP(MROUND(HZ7,0.5),'F-Weight for Length'!A:I,9,0),VLOOKUP(MROUND(HZ7,0.5),'M-Weight for Length'!A:I,9,0)))))))),0)</f>
        <v/>
      </c>
      <c r="AI7" s="192">
        <f>IF($HS7=1,IF(F7="F",IF($L7="N",IF($K7&lt;=5,1,0),0),0),0)</f>
        <v>0</v>
      </c>
      <c r="AJ7" s="192">
        <f>IF($HS7=1,IF(F7="F",IF($L7="OW",IF($K7&lt;=5,1,0),0),0),0)</f>
        <v>0</v>
      </c>
      <c r="AK7" s="192">
        <f>IF($HS7=1,IF(F7="F",IF($L7="SUW",IF($K7&lt;=5,1,0),0),0),0)</f>
        <v>0</v>
      </c>
      <c r="AL7" s="192">
        <f>IF($HS7=1,IF(F7="F",IF($L7="UW",IF($K7&lt;=5,1,0),0),0),0)</f>
        <v>0</v>
      </c>
      <c r="AM7" s="192">
        <f>IF($HS7=1,IF(F7="F",IF($M7="N",IF($K7&lt;=5,1,0),0),0),0)</f>
        <v>0</v>
      </c>
      <c r="AN7" s="192">
        <f>IF($HS7=1,IF(F7="F",IF($M7="SSt",IF($K7&lt;=5,1,0),0),0),0)</f>
        <v>0</v>
      </c>
      <c r="AO7" s="192">
        <f>IF($HS7=1,IF(F7="F",IF($M7="St",IF($K7&lt;=5,1,0),0),0),0)</f>
        <v>0</v>
      </c>
      <c r="AP7" s="192">
        <f>IF($HS7=1,IF(F7="F",IF($M7="T",IF($K7&lt;=5,1,0),0),0),0)</f>
        <v>0</v>
      </c>
      <c r="AQ7" s="192">
        <f>IF($HS7=1,IF(F7="F",IF($N7="N",IF($K7&lt;=5,1,0),0),0),0)</f>
        <v>0</v>
      </c>
      <c r="AR7" s="192">
        <f>IF($HS7=1,IF(F7="F",IF($N7="OW",IF($K7&lt;=5,1,0),0),0),0)</f>
        <v>0</v>
      </c>
      <c r="AS7" s="192">
        <f>IF($HS7=1,IF(F7="F",IF($N7="Ob",IF($K7&lt;=5,1,0),0),0),0)</f>
        <v>0</v>
      </c>
      <c r="AT7" s="192">
        <f>IF($HS7=1,IF(F7="F",IF($N7="SW",IF($K7&lt;=5,1,0),0),0),0)</f>
        <v>0</v>
      </c>
      <c r="AU7" s="192">
        <f>IF($HS7=1,IF(F7="F",IF($N7="W",IF($K7&lt;=5,1,0),0),0),0)</f>
        <v>0</v>
      </c>
      <c r="AV7" s="192">
        <f>IF($HS7=1,IF(F7="F",IF($L7="N",IF($K7&gt;5,IF($K7&lt;=11,1,0),0),0),0),0)</f>
        <v>0</v>
      </c>
      <c r="AW7" s="192">
        <f>IF($HS7=1,IF(F7="F",IF($L7="OW",IF($K7&gt;5,IF($K7&lt;=11,1,0),0),0),0),0)</f>
        <v>0</v>
      </c>
      <c r="AX7" s="192">
        <f>IF($HS7=1,IF(F7="F",IF($L7="SUW",IF($K7&gt;5,IF($K7&lt;=11,1,0),0),0),0),0)</f>
        <v>0</v>
      </c>
      <c r="AY7" s="192">
        <f>IF($HS7=1,IF(F7="F",IF($L7="UW",IF($K7&gt;5,IF($K7&lt;=11,1,0),0),0),0),0)</f>
        <v>0</v>
      </c>
      <c r="AZ7" s="192">
        <f>IF($HS7=1,IF(F7="F",IF($M7="N",IF($K7&gt;5,IF($K7&lt;=11,1,0),0),0),0),0)</f>
        <v>0</v>
      </c>
      <c r="BA7" s="192">
        <f>IF($HS7=1,IF(F7="F",IF($M7="SSt",IF($K7&gt;5,IF($K7&lt;=11,1,0),0),0),0),0)</f>
        <v>0</v>
      </c>
      <c r="BB7" s="192">
        <f>IF($HS7=1,IF(F7="F",IF($M7="St",IF($K7&gt;5,IF($K7&lt;=11,1,0),0),0),0),0)</f>
        <v>0</v>
      </c>
      <c r="BC7" s="192">
        <f>IF($HS7=1,IF(F7="F",IF($M7="T",IF($K7&gt;5,IF($K7&lt;=11,1,0),0),0),0),0)</f>
        <v>0</v>
      </c>
      <c r="BD7" s="192">
        <f>IF($HS7=1,IF(F7="F",IF($N7="N",IF($K7&gt;5,IF($K7&lt;=11,1,0),0),0),0),0)</f>
        <v>0</v>
      </c>
      <c r="BE7" s="192">
        <f>IF($HS7=1,IF(F7="F",IF($N7="OW",IF($K7&gt;5,IF($K7&lt;=11,1,0),0),0),0),0)</f>
        <v>0</v>
      </c>
      <c r="BF7" s="192">
        <f>IF($HS7=1,IF(F7="F",IF($N7="Ob",IF($K7&gt;5,IF($K7&lt;=11,1,0),0),0),0),0)</f>
        <v>0</v>
      </c>
      <c r="BG7" s="192">
        <f>IF($HS7=1,IF(F7="F",IF($N7="SW",IF($K7&gt;5,IF($K7&lt;=11,1,0),0),0),0),0)</f>
        <v>0</v>
      </c>
      <c r="BH7" s="192">
        <f>IF($HS7=1,IF(F7="F",IF($N7="W",IF($K7&gt;5,IF($K7&lt;=11,1,0),0),0),0),0)</f>
        <v>0</v>
      </c>
      <c r="BI7" s="192">
        <f>IF($HS7=1,IF(F7="F",IF($L7="N",IF($K7&gt;11,IF($K7&lt;=23,1,0),0),0),0),0)</f>
        <v>0</v>
      </c>
      <c r="BJ7" s="192">
        <f>IF($HS7=1,IF(F7="F",IF($L7="OW",IF($K7&gt;11,IF($K7&lt;=23,1,0),0),0),0),0)</f>
        <v>0</v>
      </c>
      <c r="BK7" s="192">
        <f>IF($HS7=1,IF(F7="F",IF($L7="SUW",IF($K7&gt;11,IF($K7&lt;=23,1,0),0),0),0),0)</f>
        <v>0</v>
      </c>
      <c r="BL7" s="192">
        <f>IF($HS7=1,IF(F7="F",IF($L7="UW",IF($K7&gt;11,IF($K7&lt;=23,1,0),0),0),0),0)</f>
        <v>0</v>
      </c>
      <c r="BM7" s="192">
        <f>IF($HS7=1,IF(F7="F",IF($M7="N",IF($K7&gt;11,IF($K7&lt;=23,1,0),0),0),0),0)</f>
        <v>0</v>
      </c>
      <c r="BN7" s="192">
        <f>IF($HS7=1,IF(F7="F",IF($M7="SSt",IF($K7&gt;11,IF($K7&lt;=23,1,0),0),0),0),0)</f>
        <v>0</v>
      </c>
      <c r="BO7" s="192">
        <f>IF($HS7=1,IF(F7="F",IF($M7="St",IF($K7&gt;11,IF($K7&lt;=23,1,0),0),0),0),0)</f>
        <v>0</v>
      </c>
      <c r="BP7" s="192">
        <f>IF($HS7=1,IF(F7="F",IF($M7="T",IF($K7&gt;11,IF($K7&lt;=23,1,0),0),0),0),0)</f>
        <v>0</v>
      </c>
      <c r="BQ7" s="192">
        <f>IF($HS7=1,IF(F7="F",IF($N7="N",IF($K7&gt;11,IF($K7&lt;=23,1,0),0),0),0),0)</f>
        <v>0</v>
      </c>
      <c r="BR7" s="192">
        <f>IF($HS7=1,IF(F7="F",IF($N7="OW",IF($K7&gt;11,IF($K7&lt;=23,1,0),0),0),0),0)</f>
        <v>0</v>
      </c>
      <c r="BS7" s="192">
        <f>IF($HS7=1,IF(F7="F",IF($N7="Ob",IF($K7&gt;11,IF($K7&lt;=23,1,0),0),0),0),0)</f>
        <v>0</v>
      </c>
      <c r="BT7" s="192">
        <f>IF($HS7=1,IF(F7="F",IF($N7="SW",IF($K7&gt;11,IF($K7&lt;=23,1,0),0),0),0),0)</f>
        <v>0</v>
      </c>
      <c r="BU7" s="192">
        <f>IF($HS7=1,IF(F7="F",IF($N7="W",IF($K7&gt;11,IF($K7&lt;=23,1,0),0),0),0),0)</f>
        <v>0</v>
      </c>
      <c r="BV7" s="192">
        <f>IF($HS7=1,IF(F7="F",IF($L7="N",IF($K7&gt;=24,IF($K7&lt;=35,1,0),0),0),0),0)</f>
        <v>0</v>
      </c>
      <c r="BW7" s="192">
        <f>IF($HS7=1,IF(F7="F",IF($L7="OW",IF($K7&gt;=24,IF($K7&lt;=35,1,0),0),0),0),0)</f>
        <v>0</v>
      </c>
      <c r="BX7" s="192">
        <f>IF($HS7=1,IF(F7="F",IF($L7="SUW",IF($K7&gt;=24,IF($K7&lt;=35,1,0),0),0),0),0)</f>
        <v>0</v>
      </c>
      <c r="BY7" s="192">
        <f>IF($HS7=1,IF(F7="F",IF($L7="UW",IF($K7&gt;=24,IF($K7&lt;=35,1,0),0),0),0),0)</f>
        <v>0</v>
      </c>
      <c r="BZ7" s="192">
        <f>IF($HS7=1,IF(F7="F",IF($M7="N",IF($K7&gt;=24,IF($K7&lt;=35,1,0),0),0),0),0)</f>
        <v>0</v>
      </c>
      <c r="CA7" s="192">
        <f>IF($HS7=1,IF(F7="F",IF($M7="SSt",IF($K7&gt;=24,IF($K7&lt;=35,1,0),0),0),0),0)</f>
        <v>0</v>
      </c>
      <c r="CB7" s="192">
        <f>IF($HS7=1,IF(F7="F",IF($M7="St",IF($K7&gt;=24,IF($K7&lt;=35,1,0),0),0),0),0)</f>
        <v>0</v>
      </c>
      <c r="CC7" s="192">
        <f>IF($HS7=1,IF(F7="F",IF($M7="T",IF($K7&gt;=24,IF($K7&lt;=35,1,0),0),0),0),0)</f>
        <v>0</v>
      </c>
      <c r="CD7" s="192">
        <f>IF($HS7=1,IF(F7="F",IF($N7="N",IF($K7&gt;=24,IF($K7&lt;=35,1,0),0),0),0),0)</f>
        <v>0</v>
      </c>
      <c r="CE7" s="192">
        <f>IF($HS7=1,IF(F7="F",IF($N7="OW",IF($K7&gt;=24,IF($K7&lt;=35,1,0),0),0),0),0)</f>
        <v>0</v>
      </c>
      <c r="CF7" s="192">
        <f>IF($HS7=1,IF(F7="F",IF($N7="Ob",IF($K7&gt;=24,IF($K7&lt;=35,1,0),0),0),0),0)</f>
        <v>0</v>
      </c>
      <c r="CG7" s="192">
        <f>IF($HS7=1,IF(F7="F",IF($N7="SW",IF($K7&gt;=24,IF($K7&lt;=35,1,0),0),0),0),0)</f>
        <v>0</v>
      </c>
      <c r="CH7" s="192">
        <f>IF($HS7=1,IF(F7="F",IF($N7="W",IF($K7&gt;=24,IF($K7&lt;=35,1,0),0),0),0),0)</f>
        <v>0</v>
      </c>
      <c r="CI7" s="192">
        <f>IF($HS7=1,IF(F7="F",IF($L7="N",IF($K7&gt;=36,IF($K7&lt;=47,1,0),0),0),0),0)</f>
        <v>0</v>
      </c>
      <c r="CJ7" s="192">
        <f>IF($HS7=1,IF(F7="F",IF($L7="OW",IF($K7&gt;=36,IF($K7&lt;=47,1,0),0),0),0),0)</f>
        <v>0</v>
      </c>
      <c r="CK7" s="192">
        <f>IF($HS7=1,IF(F7="F",IF($L7="SUW",IF($K7&gt;=36,IF($K7&lt;=47,1,0),0),0),0),0)</f>
        <v>0</v>
      </c>
      <c r="CL7" s="192">
        <f>IF($HS7=1,IF(F7="F",IF($L7="UW",IF($K7&gt;=36,IF($K7&lt;=47,1,0),0),0),0),0)</f>
        <v>0</v>
      </c>
      <c r="CM7" s="192">
        <f>IF($HS7=1,IF(F7="F",IF($M7="N",IF($K7&gt;=36,IF($K7&lt;=47,1,0),0),0),0),0)</f>
        <v>0</v>
      </c>
      <c r="CN7" s="192">
        <f>IF($HS7=1,IF(F7="F",IF($M7="SSt",IF($K7&gt;=36,IF($K7&lt;=47,1,0),0),0),0),0)</f>
        <v>0</v>
      </c>
      <c r="CO7" s="192">
        <f>IF($HS7=1,IF(F7="F",IF($M7="St",IF($K7&gt;=36,IF($K7&lt;=47,1,0),0),0),0),0)</f>
        <v>0</v>
      </c>
      <c r="CP7" s="192">
        <f>IF($HS7=1,IF(F7="F",IF($M7="T",IF($K7&gt;=36,IF($K7&lt;=47,1,0),0),0),0),0)</f>
        <v>0</v>
      </c>
      <c r="CQ7" s="192">
        <f>IF($HS7=1,IF(F7="F",IF($N7="N",IF($K7&gt;=36,IF($K7&lt;=47,1,0),0),0),0),0)</f>
        <v>0</v>
      </c>
      <c r="CR7" s="192">
        <f>IF($HS7=1,IF(F7="F",IF($N7="OW",IF($K7&gt;=36,IF($K7&lt;=47,1,0),0),0),0),0)</f>
        <v>0</v>
      </c>
      <c r="CS7" s="192">
        <f>IF($HS7=1,IF(F7="F",IF($N7="Ob",IF($K7&gt;=36,IF($K7&lt;=47,1,0),0),0),0),0)</f>
        <v>0</v>
      </c>
      <c r="CT7" s="192">
        <f>IF($HS7=1,IF(F7="F",IF($N7="SW",IF($K7&gt;=36,IF($K7&lt;=47,1,0),0),0),0),0)</f>
        <v>0</v>
      </c>
      <c r="CU7" s="192">
        <f>IF($HS7=1,IF(F7="F",IF($N7="W",IF($K7&gt;=36,IF($K7&lt;=47,1,0),0),0),0),0)</f>
        <v>0</v>
      </c>
      <c r="CV7" s="192">
        <f>IF($HS7=1,IF(F7="F",IF($L7="N",IF($K7&gt;=48,IF($K7&lt;=59,1,0),0),0),0),0)</f>
        <v>0</v>
      </c>
      <c r="CW7" s="192">
        <f>IF($HS7=1,IF(F7="F",IF($L7="OW",IF($K7&gt;=48,IF($K7&lt;=59,1,0),0),0),0),0)</f>
        <v>0</v>
      </c>
      <c r="CX7" s="192">
        <f>IF($HS7=1,IF(F7="F",IF($L7="SUW",IF($K7&gt;=48,IF($K7&lt;=59,1,0),0),0),0),0)</f>
        <v>0</v>
      </c>
      <c r="CY7" s="192">
        <f>IF($HS7=1,IF(F7="F",IF($L7="UW",IF($K7&gt;=48,IF($K7&lt;=59,1,0),0),0),0),0)</f>
        <v>0</v>
      </c>
      <c r="CZ7" s="192">
        <f>IF($HS7=1,IF(F7="F",IF($M7="N",IF($K7&gt;=48,IF($K7&lt;=59,1,0),0),0),0),0)</f>
        <v>0</v>
      </c>
      <c r="DA7" s="192">
        <f>IF($HS7=1,IF(F7="F",IF($M7="SSt",IF($K7&gt;=48,IF($K7&lt;=59,1,0),0),0),0),0)</f>
        <v>0</v>
      </c>
      <c r="DB7" s="192">
        <f>IF($HS7=1,IF(F7="F",IF($M7="St",IF($K7&gt;=48,IF($K7&lt;=59,1,0),0),0),0),0)</f>
        <v>0</v>
      </c>
      <c r="DC7" s="192">
        <f>IF($HS7=1,IF(F7="F",IF($M7="T",IF($K7&gt;=48,IF($K7&lt;=59,1,0),0),0),0),0)</f>
        <v>0</v>
      </c>
      <c r="DD7" s="192">
        <f>IF($HS7=1,IF(F7="F",IF($N7="N",IF($K7&gt;=48,IF($K7&lt;=59,1,0),0),0),0),0)</f>
        <v>0</v>
      </c>
      <c r="DE7" s="192">
        <f>IF($HS7=1,IF(F7="F",IF($N7="OW",IF($K7&gt;=48,IF($K7&lt;=59,1,0),0),0),0),0)</f>
        <v>0</v>
      </c>
      <c r="DF7" s="192">
        <f>IF($HS7=1,IF(F7="F",IF($N7="Ob",IF($K7&gt;=48,IF($K7&lt;=59,1,0),0),0),0),0)</f>
        <v>0</v>
      </c>
      <c r="DG7" s="192">
        <f>IF($HS7=1,IF(F7="F",IF($N7="SW",IF($K7&gt;=48,IF($K7&lt;=59,1,0),0),0),0),0)</f>
        <v>0</v>
      </c>
      <c r="DH7" s="192">
        <f>IF($HS7=1,IF(F7="F",IF($N7="W",IF($K7&gt;=48,IF($K7&lt;=59,1,0),0),0),0),0)</f>
        <v>0</v>
      </c>
      <c r="DI7" s="192">
        <f>IF($HS7=1,IF(F7="F",IF($L7="N",IF($K7&gt;=60,IF($K7&lt;=71,1,0),0),0),0),0)</f>
        <v>0</v>
      </c>
      <c r="DJ7" s="192">
        <f>IF($HS7=1,IF(F7="F",IF($L7="OW",IF($K7&gt;=60,IF($K7&lt;=71,1,0),0),0),0),0)</f>
        <v>0</v>
      </c>
      <c r="DK7" s="192">
        <f>IF($HS7=1,IF(F7="F",IF($L7="SUW",IF($K7&gt;=60,IF($K7&lt;=71,1,0),0),0),0),0)</f>
        <v>0</v>
      </c>
      <c r="DL7" s="192">
        <f>IF($HS7=1,IF(F7="F",IF($L7="UW",IF($K7&gt;=60,IF($K7&lt;=71,1,0),0),0),0),0)</f>
        <v>0</v>
      </c>
      <c r="DM7" s="192">
        <f>IF($HS7=1,IF(F7="F",IF($M7="N",IF($K7&gt;=60,IF($K7&lt;=71,1,0),0),0),0),0)</f>
        <v>0</v>
      </c>
      <c r="DN7" s="192">
        <f>IF($HS7=1,IF(F7="F",IF($M7="SSt",IF($K7&gt;=60,IF($K7&lt;=71,1,0),0),0),0),0)</f>
        <v>0</v>
      </c>
      <c r="DO7" s="192">
        <f>IF($HS7=1,IF(F7="F",IF($M7="St",IF($K7&gt;=60,IF($K7&lt;=71,1,0),0),0),0),0)</f>
        <v>0</v>
      </c>
      <c r="DP7" s="192">
        <f>IF($HS7=1,IF(F7="F",IF($M7="T",IF($K7&gt;=60,IF($K7&lt;=71,1,0),0),0),0),0)</f>
        <v>0</v>
      </c>
      <c r="DQ7" s="192">
        <f>IF($HS7=1,IF(F7="F",IF($N7="N",IF($K7&gt;=60,IF($K7&lt;=71,1,0),0),0),0),0)</f>
        <v>0</v>
      </c>
      <c r="DR7" s="192">
        <f>IF($HS7=1,IF(F7="F",IF($N7="OW",IF($K7&gt;=60,IF($K7&lt;=71,1,0),0),0),0),0)</f>
        <v>0</v>
      </c>
      <c r="DS7" s="192">
        <f>IF($HS7=1,IF(F7="F",IF($N7="Ob",IF($K7&gt;=60,IF($K7&lt;=71,1,0),0),0),0),0)</f>
        <v>0</v>
      </c>
      <c r="DT7" s="192">
        <f>IF($HS7=1,IF(F7="F",IF($N7="SW",IF($K7&gt;=60,IF($K7&lt;=71,1,0),0),0),0),0)</f>
        <v>0</v>
      </c>
      <c r="DU7" s="192">
        <f>IF($HS7=1,IF(F7="F",IF($N7="W",IF($K7&gt;=60,IF($K7&lt;=71,1,0),0),0),0),0)</f>
        <v>0</v>
      </c>
      <c r="DV7" s="193">
        <f>IF($HS7=1,IF(F7="F",IF($N7="N",IF($K7=60,1,0),0),0),0)</f>
        <v>0</v>
      </c>
      <c r="DW7" s="193">
        <f>IF($HS7=1,IF(F7="F",IF($N7="OW",IF($K7=60,1,0),0),0),0)</f>
        <v>0</v>
      </c>
      <c r="DX7" s="193">
        <f>IF($HS7=1,IF(F7="F",IF($N7="Ob",IF($K7=60,1,0),0),0),0)</f>
        <v>0</v>
      </c>
      <c r="DY7" s="193">
        <f>IF($HS7=1,IF(F7="F",IF($N7="W",IF($K7=60,1,0),0),0),0)</f>
        <v>0</v>
      </c>
      <c r="DZ7" s="193">
        <f>IF($HS7=1,IF(F7="F",IF($N7="SW",IF($K7=60,1,0),0),0),0)</f>
        <v>0</v>
      </c>
      <c r="EA7" s="192">
        <f>IF($HS7=1,IF(F7="M",IF($L7="N",IF($K7&lt;=5,1,0),0),0),0)</f>
        <v>0</v>
      </c>
      <c r="EB7" s="192">
        <f>IF($HS7=1,IF(F7="M",IF($L7="OW",IF($K7&lt;=5,1,0),0),0),0)</f>
        <v>0</v>
      </c>
      <c r="EC7" s="192">
        <f>IF($HS7=1,IF(F7="M",IF($L7="SUW",IF($K7&lt;=5,1,0),0),0),0)</f>
        <v>0</v>
      </c>
      <c r="ED7" s="192">
        <f>IF($HS7=1,IF(F7="M",IF($L7="UW",IF($K7&lt;=5,1,0),0),0),0)</f>
        <v>0</v>
      </c>
      <c r="EE7" s="192">
        <f>IF($HS7=1,IF(F7="M",IF($M7="N",IF($K7&lt;=5,1,0),0),0),0)</f>
        <v>0</v>
      </c>
      <c r="EF7" s="192">
        <f>IF($HS7=1,IF(F7="M",IF($M7="SSt",IF($K7&lt;=5,1,0),0),0),0)</f>
        <v>0</v>
      </c>
      <c r="EG7" s="192">
        <f>IF($HS7=1,IF(F7="M",IF($M7="St",IF($K7&lt;=5,1,0),0),0),0)</f>
        <v>0</v>
      </c>
      <c r="EH7" s="192">
        <f>IF($HS7=1,IF(F7="M",IF($M7="T",IF($K7&lt;=5,1,0),0),0),0)</f>
        <v>0</v>
      </c>
      <c r="EI7" s="192">
        <f>IF($HS7=1,IF(F7="M",IF($N7="N",IF($K7&lt;=5,1,0),0),0),0)</f>
        <v>0</v>
      </c>
      <c r="EJ7" s="192">
        <f>IF($HS7=1,IF(F7="M",IF($N7="OW",IF($K7&lt;=5,1,0),0),0),0)</f>
        <v>0</v>
      </c>
      <c r="EK7" s="192">
        <f>IF($HS7=1,IF(F7="M",IF($N7="Ob",IF($K7&lt;=5,1,0),0),0),0)</f>
        <v>0</v>
      </c>
      <c r="EL7" s="192">
        <f>IF($HS7=1,IF(F7="M",IF($N7="SW",IF($K7&lt;=5,1,0),0),0),0)</f>
        <v>0</v>
      </c>
      <c r="EM7" s="192">
        <f>IF($HS7=1,IF(F7="M",IF($N7="W",IF($K7&lt;=5,1,0),0),0),0)</f>
        <v>0</v>
      </c>
      <c r="EN7" s="192">
        <f>IF($HS7=1,IF(F7="M",IF($L7="N",IF($K7&gt;5,IF($K7&lt;=11,1,0),0),0),0),0)</f>
        <v>0</v>
      </c>
      <c r="EO7" s="192">
        <f>IF($HS7=1,IF(F7="M",IF($L7="OW",IF($K7&gt;5,IF($K7&lt;=11,1,0),0),0),0),0)</f>
        <v>0</v>
      </c>
      <c r="EP7" s="192">
        <f>IF($HS7=1,IF(F7="M",IF($L7="SUW",IF($K7&gt;5,IF($K7&lt;=11,1,0),0),0),0),0)</f>
        <v>0</v>
      </c>
      <c r="EQ7" s="192">
        <f>IF($HS7=1,IF(F7="M",IF($L7="UW",IF($K7&gt;5,IF($K7&lt;=11,1,0),0),0),0),0)</f>
        <v>0</v>
      </c>
      <c r="ER7" s="192">
        <f>IF($HS7=1,IF(F7="M",IF($M7="N",IF($K7&gt;5,IF($K7&lt;=11,1,0),0),0),0),0)</f>
        <v>0</v>
      </c>
      <c r="ES7" s="192">
        <f>IF($HS7=1,IF(F7="M",IF($M7="SSt",IF($K7&gt;5,IF($K7&lt;=11,1,0),0),0),0),0)</f>
        <v>0</v>
      </c>
      <c r="ET7" s="192">
        <f>IF($HS7=1,IF(F7="M",IF($M7="St",IF($K7&gt;5,IF($K7&lt;=11,1,0),0),0),0),0)</f>
        <v>0</v>
      </c>
      <c r="EU7" s="192">
        <f>IF($HS7=1,IF(F7="M",IF($M7="T",IF($K7&gt;5,IF($K7&lt;=11,1,0),0),0),0),0)</f>
        <v>0</v>
      </c>
      <c r="EV7" s="192">
        <f>IF($HS7=1,IF(F7="M",IF($N7="N",IF($K7&gt;5,IF($K7&lt;=11,1,0),0),0),0),0)</f>
        <v>0</v>
      </c>
      <c r="EW7" s="192">
        <f>IF($HS7=1,IF(F7="M",IF($N7="OW",IF($K7&gt;5,IF($K7&lt;=11,1,0),0),0),0),0)</f>
        <v>0</v>
      </c>
      <c r="EX7" s="192">
        <f>IF($HS7=1,IF(F7="M",IF($N7="Ob",IF($K7&gt;5,IF($K7&lt;=11,1,0),0),0),0),0)</f>
        <v>0</v>
      </c>
      <c r="EY7" s="192">
        <f>IF($HS7=1,IF(F7="M",IF($N7="SW",IF($K7&gt;5,IF($K7&lt;=11,1,0),0),0),0),0)</f>
        <v>0</v>
      </c>
      <c r="EZ7" s="192">
        <f>IF($HS7=1,IF(F7="M",IF($N7="W",IF($K7&gt;5,IF($K7&lt;=11,1,0),0),0),0),0)</f>
        <v>0</v>
      </c>
      <c r="FA7" s="192">
        <f>IF($HS7=1,IF(F7="M",IF($L7="N",IF($K7&gt;11,IF($K7&lt;=23,1,0),0),0),0),0)</f>
        <v>0</v>
      </c>
      <c r="FB7" s="192">
        <f>IF($HS7=1,IF(F7="M",IF($L7="OW",IF($K7&gt;11,IF($K7&lt;=23,1,0),0),0),0),0)</f>
        <v>0</v>
      </c>
      <c r="FC7" s="192">
        <f>IF($HS7=1,IF(F7="M",IF($L7="SUW",IF($K7&gt;11,IF($K7&lt;=23,1,0),0),0),0),0)</f>
        <v>0</v>
      </c>
      <c r="FD7" s="192">
        <f>IF($HS7=1,IF(F7="M",IF($L7="UW",IF($K7&gt;11,IF($K7&lt;=23,1,0),0),0),0),0)</f>
        <v>0</v>
      </c>
      <c r="FE7" s="192">
        <f>IF($HS7=1,IF(F7="M",IF($M7="N",IF($K7&gt;11,IF($K7&lt;=23,1,0),0),0),0),0)</f>
        <v>0</v>
      </c>
      <c r="FF7" s="192">
        <f>IF($HS7=1,IF(F7="M",IF($M7="SSt",IF($K7&gt;11,IF($K7&lt;=23,1,0),0),0),0),0)</f>
        <v>0</v>
      </c>
      <c r="FG7" s="192">
        <f>IF($HS7=1,IF(F7="M",IF($M7="St",IF($K7&gt;11,IF($K7&lt;=23,1,0),0),0),0),0)</f>
        <v>0</v>
      </c>
      <c r="FH7" s="192">
        <f>IF($HS7=1,IF(F7="M",IF($M7="T",IF($K7&gt;11,IF($K7&lt;=23,1,0),0),0),0),0)</f>
        <v>0</v>
      </c>
      <c r="FI7" s="192">
        <f>IF($HS7=1,IF(F7="M",IF($N7="N",IF($K7&gt;11,IF($K7&lt;=23,1,0),0),0),0),0)</f>
        <v>0</v>
      </c>
      <c r="FJ7" s="192">
        <f>IF($HS7=1,IF(F7="M",IF($N7="OW",IF($K7&gt;11,IF($K7&lt;=23,1,0),0),0),0),0)</f>
        <v>0</v>
      </c>
      <c r="FK7" s="192">
        <f>IF($HS7=1,IF(F7="M",IF($N7="Ob",IF($K7&gt;11,IF($K7&lt;=23,1,0),0),0),0),0)</f>
        <v>0</v>
      </c>
      <c r="FL7" s="192">
        <f>IF($HS7=1,IF(F7="M",IF($N7="SW",IF($K7&gt;11,IF($K7&lt;=23,1,0),0),0),0),0)</f>
        <v>0</v>
      </c>
      <c r="FM7" s="192">
        <f>IF($HS7=1,IF(F7="M",IF($N7="W",IF($K7&gt;11,IF($K7&lt;=23,1,0),0),0),0),0)</f>
        <v>0</v>
      </c>
      <c r="FN7" s="192">
        <f>IF($HS7=1,IF(F7="M",IF($L7="N",IF($K7&gt;=24,IF($K7&lt;=35,1,0),0),0),0),0)</f>
        <v>0</v>
      </c>
      <c r="FO7" s="192">
        <f>IF($HS7=1,IF(F7="M",IF($L7="OW",IF($K7&gt;=24,IF($K7&lt;=35,1,0),0),0),0),0)</f>
        <v>0</v>
      </c>
      <c r="FP7" s="192">
        <f>IF($HS7=1,IF(F7="M",IF($L7="SUW",IF($K7&gt;=24,IF($K7&lt;=35,1,0),0),0),0),0)</f>
        <v>0</v>
      </c>
      <c r="FQ7" s="192">
        <f>IF($HS7=1,IF(F7="M",IF($L7="UW",IF($K7&gt;=24,IF($K7&lt;=35,1,0),0),0),0),0)</f>
        <v>0</v>
      </c>
      <c r="FR7" s="192">
        <f>IF($HS7=1,IF(F7="M",IF($M7="N",IF($K7&gt;=24,IF($K7&lt;=35,1,0),0),0),0),0)</f>
        <v>0</v>
      </c>
      <c r="FS7" s="192">
        <f>IF($HS7=1,IF(F7="M",IF($M7="SSt",IF($K7&gt;=24,IF($K7&lt;=35,1,0),0),0),0),0)</f>
        <v>0</v>
      </c>
      <c r="FT7" s="192">
        <f>IF($HS7=1,IF(F7="M",IF($M7="St",IF($K7&gt;=24,IF($K7&lt;=35,1,0),0),0),0),0)</f>
        <v>0</v>
      </c>
      <c r="FU7" s="192">
        <f>IF($HS7=1,IF(F7="M",IF($M7="T",IF($K7&gt;=24,IF($K7&lt;=35,1,0),0),0),0),0)</f>
        <v>0</v>
      </c>
      <c r="FV7" s="192">
        <f>IF($HS7=1,IF(F7="M",IF($N7="N",IF($K7&gt;=24,IF($K7&lt;=35,1,0),0),0),0),0)</f>
        <v>0</v>
      </c>
      <c r="FW7" s="192">
        <f>IF($HS7=1,IF(F7="M",IF($N7="OW",IF($K7&gt;=24,IF($K7&lt;=35,1,0),0),0),0),0)</f>
        <v>0</v>
      </c>
      <c r="FX7" s="192">
        <f>IF($HS7=1,IF(F7="M",IF($N7="Ob",IF($K7&gt;=24,IF($K7&lt;=35,1,0),0),0),0),0)</f>
        <v>0</v>
      </c>
      <c r="FY7" s="192">
        <f>IF($HS7=1,IF(F7="M",IF($N7="SW",IF($K7&gt;=24,IF($K7&lt;=35,1,0),0),0),0),0)</f>
        <v>0</v>
      </c>
      <c r="FZ7" s="192">
        <f>IF($HS7=1,IF(F7="M",IF($N7="W",IF($K7&gt;=24,IF($K7&lt;=35,1,0),0),0),0),0)</f>
        <v>0</v>
      </c>
      <c r="GA7" s="192">
        <f>IF($HS7=1,IF(F7="M",IF($L7="N",IF($K7&gt;=36,IF($K7&lt;=47,1,0),0),0),0),0)</f>
        <v>0</v>
      </c>
      <c r="GB7" s="192">
        <f>IF($HS7=1,IF(F7="M",IF($L7="OW",IF($K7&gt;=36,IF($K7&lt;=47,1,0),0),0),0),0)</f>
        <v>0</v>
      </c>
      <c r="GC7" s="192">
        <f>IF($HS7=1,IF(F7="M",IF($L7="SUW",IF($K7&gt;=36,IF($K7&lt;=47,1,0),0),0),0),0)</f>
        <v>0</v>
      </c>
      <c r="GD7" s="192">
        <f>IF($HS7=1,IF(F7="M",IF($L7="UW",IF($K7&gt;=36,IF($K7&lt;=47,1,0),0),0),0),0)</f>
        <v>0</v>
      </c>
      <c r="GE7" s="192">
        <f>IF($HS7=1,IF(F7="M",IF($M7="N",IF($K7&gt;=36,IF($K7&lt;=47,1,0),0),0),0),0)</f>
        <v>0</v>
      </c>
      <c r="GF7" s="192">
        <f>IF($HS7=1,IF(F7="M",IF($M7="SSt",IF($K7&gt;=36,IF($K7&lt;=47,1,0),0),0),0),0)</f>
        <v>0</v>
      </c>
      <c r="GG7" s="192">
        <f>IF($HS7=1,IF(F7="M",IF($M7="St",IF($K7&gt;=36,IF($K7&lt;=47,1,0),0),0),0),0)</f>
        <v>0</v>
      </c>
      <c r="GH7" s="192">
        <f>IF($HS7=1,IF(F7="M",IF($M7="T",IF($K7&gt;=36,IF($K7&lt;=47,1,0),0),0),0),0)</f>
        <v>0</v>
      </c>
      <c r="GI7" s="192">
        <f>IF($HS7=1,IF(F7="M",IF($N7="N",IF($K7&gt;=36,IF($K7&lt;=47,1,0),0),0),0),0)</f>
        <v>0</v>
      </c>
      <c r="GJ7" s="192">
        <f>IF($HS7=1,IF(F7="M",IF($N7="OW",IF($K7&gt;=36,IF($K7&lt;=47,1,0),0),0),0),0)</f>
        <v>0</v>
      </c>
      <c r="GK7" s="192">
        <f>IF($HS7=1,IF(F7="M",IF($N7="Ob",IF($K7&gt;=36,IF($K7&lt;=47,1,0),0),0),0),0)</f>
        <v>0</v>
      </c>
      <c r="GL7" s="192">
        <f>IF($HS7=1,IF(F7="M",IF($N7="SW",IF($K7&gt;=36,IF($K7&lt;=47,1,0),0),0),0),0)</f>
        <v>0</v>
      </c>
      <c r="GM7" s="192">
        <f>IF($HS7=1,IF(F7="M",IF($N7="W",IF($K7&gt;=36,IF($K7&lt;=47,1,0),0),0),0),0)</f>
        <v>0</v>
      </c>
      <c r="GN7" s="192">
        <f>IF($HS7=1,IF(F7="M",IF($L7="N",IF($K7&gt;=48,IF($K7&lt;=59,1,0),0),0),0),0)</f>
        <v>0</v>
      </c>
      <c r="GO7" s="192">
        <f>IF($HS7=1,IF(F7="M",IF($L7="OW",IF($K7&gt;=48,IF($K7&lt;=59,1,0),0),0),0),0)</f>
        <v>0</v>
      </c>
      <c r="GP7" s="192">
        <f>IF($HS7=1,IF(F7="M",IF($L7="SUW",IF($K7&gt;=48,IF($K7&lt;=59,1,0),0),0),0),0)</f>
        <v>0</v>
      </c>
      <c r="GQ7" s="192">
        <f>IF($HS7=1,IF(F7="M",IF($L7="UW",IF($K7&gt;=48,IF($K7&lt;=59,1,0),0),0),0),0)</f>
        <v>0</v>
      </c>
      <c r="GR7" s="192">
        <f>IF($HS7=1,IF(F7="M",IF($M7="N",IF($K7&gt;=48,IF($K7&lt;=59,1,0),0),0),0),0)</f>
        <v>0</v>
      </c>
      <c r="GS7" s="192">
        <f>IF($HS7=1,IF(F7="M",IF($M7="SSt",IF($K7&gt;=48,IF($K7&lt;=59,1,0),0),0),0),0)</f>
        <v>0</v>
      </c>
      <c r="GT7" s="192">
        <f>IF($HS7=1,IF(F7="M",IF($M7="St",IF($K7&gt;=48,IF($K7&lt;=59,1,0),0),0),0),0)</f>
        <v>0</v>
      </c>
      <c r="GU7" s="192">
        <f>IF($HS7=1,IF(F7="M",IF($M7="T",IF($K7&gt;=48,IF($K7&lt;=59,1,0),0),0),0),0)</f>
        <v>0</v>
      </c>
      <c r="GV7" s="192">
        <f>IF($HS7=1,IF(F7="M",IF($N7="N",IF($K7&gt;=48,IF($K7&lt;=59,1,0),0),0),0),0)</f>
        <v>0</v>
      </c>
      <c r="GW7" s="192">
        <f>IF($HS7=1,IF(F7="M",IF($N7="OW",IF($K7&gt;=48,IF($K7&lt;=59,1,0),0),0),0),0)</f>
        <v>0</v>
      </c>
      <c r="GX7" s="192">
        <f>IF($HS7=1,IF(F7="M",IF($N7="Ob",IF($K7&gt;=48,IF($K7&lt;=59,1,0),0),0),0),0)</f>
        <v>0</v>
      </c>
      <c r="GY7" s="192">
        <f>IF($HS7=1,IF(F7="M",IF($N7="SW",IF($K7&gt;=48,IF($K7&lt;=59,1,0),0),0),0),0)</f>
        <v>0</v>
      </c>
      <c r="GZ7" s="192">
        <f>IF($HS7=1,IF(F7="M",IF($N7="W",IF($K7&gt;=48,IF($K7&lt;=59,1,0),0),0),0),0)</f>
        <v>0</v>
      </c>
      <c r="HA7" s="192">
        <f>IF($HS7=1,IF(F7="M",IF($L7="N",IF($K7&gt;=60,IF($K7&lt;=71,1,0),0),0),0),0)</f>
        <v>0</v>
      </c>
      <c r="HB7" s="192">
        <f>IF($HS7=1,IF(F7="M",IF($L7="OW",IF($K7&gt;=60,IF($K7&lt;=71,1,0),0),0),0),0)</f>
        <v>0</v>
      </c>
      <c r="HC7" s="192">
        <f>IF($HS7=1,IF(F7="M",IF($L7="SUW",IF($K7&gt;=60,IF($K7&lt;=71,1,0),0),0),0),0)</f>
        <v>0</v>
      </c>
      <c r="HD7" s="192">
        <f>IF($HS7=1,IF(F7="M",IF($L7="UW",IF($K7&gt;=60,IF($K7&lt;=71,1,0),0),0),0),0)</f>
        <v>0</v>
      </c>
      <c r="HE7" s="192">
        <f>IF($HS7=1,IF(F7="M",IF($M7="N",IF($K7&gt;=60,IF($K7&lt;=71,1,0),0),0),0),0)</f>
        <v>0</v>
      </c>
      <c r="HF7" s="192" t="s">
        <v>340</v>
      </c>
      <c r="HG7" s="192">
        <f>IF($HS7=1,IF(F7="M",IF($M7="St",IF($K7&gt;=60,IF($K7&lt;=71,1,0),0),0),0),0)</f>
        <v>0</v>
      </c>
      <c r="HH7" s="192">
        <f>IF($HS7=1,IF(F7="M",IF($M7="T",IF($K7&gt;=60,IF($K7&lt;=71,1,0),0),0),0),0)</f>
        <v>0</v>
      </c>
      <c r="HI7" s="192">
        <f>IF($HS7=1,IF(F7="M",IF($N7="N",IF($K7=60,1,0),0),0),0)</f>
        <v>0</v>
      </c>
      <c r="HJ7" s="192">
        <f>IF($HS7=1,IF(F7="M",IF($N7="OW",IF($K7=60,1,0),0),0),0)</f>
        <v>0</v>
      </c>
      <c r="HK7" s="192">
        <f>IF($HS7=1,IF(F7="M",IF($N7="Ob",IF($K7=60,1,0),0),0),0)</f>
        <v>0</v>
      </c>
      <c r="HL7" s="192">
        <f>IF($HS7=1,IF(F7="M",IF($N7="SW",IF($K7=60,1,0),0),0),0)</f>
        <v>0</v>
      </c>
      <c r="HM7" s="192">
        <f>IF($HS7=1,IF(F7="M",IF($N7="W",IF($K7=60,1,0),0),0),0)</f>
        <v>0</v>
      </c>
      <c r="HN7" s="194">
        <f>IF($HS7=1,IF(F7="M",IF($N7="N",IF($K7=60,1,0),0),0),0)</f>
        <v>0</v>
      </c>
      <c r="HO7" s="194">
        <f>IF($HS7=1,IF(F7="M",IF($N7="OW",IF($K7=60,1,0),0),0),0)</f>
        <v>0</v>
      </c>
      <c r="HP7" s="194">
        <f>IF($HS7=1,IF(F7="M",IF($N7="Ob",IF($K7=60,1,0),0),0),0)</f>
        <v>0</v>
      </c>
      <c r="HQ7" s="194">
        <f>IF($HS7=1,IF(F7="M",IF($N7="W",IF($K7=60,1,0),0),0),0)</f>
        <v>0</v>
      </c>
      <c r="HR7" s="194">
        <f>IF($HS7=1,IF(F7="M",IF($N7="SW",IF($K7=60,1,0),0),0),0)</f>
        <v>0</v>
      </c>
      <c r="HS7" s="195" t="str">
        <f t="shared" ref="HS7:HS70" si="9">IF(L7="","",IF(M7="","",IF(N7="","",1)))</f>
        <v/>
      </c>
      <c r="HT7" s="196">
        <f t="shared" ref="HT7:HT38" si="10">IF(H7="",$HS$4,H7)</f>
        <v>0</v>
      </c>
      <c r="HU7" s="196">
        <f t="shared" ref="HU7:HU38" si="11">IF(G7="",$HT$4,G7)</f>
        <v>0</v>
      </c>
      <c r="HV7" s="197" t="str">
        <f t="shared" ref="HV7:HV70" si="12">IF(K7&lt;=59,COUNTIF(E7,"YES"),"")</f>
        <v/>
      </c>
      <c r="HW7" s="197" t="str">
        <f>IF(K7&lt;=60,COUNTIF(E7,"YES"),"")</f>
        <v/>
      </c>
      <c r="HX7" s="197" t="str">
        <f>IF(K7&lt;=71,COUNTIF(E7,"YES"),"")</f>
        <v/>
      </c>
      <c r="HY7" s="195" t="str">
        <f t="shared" ref="HY7:HY70" si="13">IF(D7="","",IF(E7="","",IF(F7="","",IF(G7="","",IF(H7="","",IF(J7="","",IF(K7="","",1)))))))</f>
        <v/>
      </c>
      <c r="HZ7" s="30">
        <f t="shared" si="6"/>
        <v>0</v>
      </c>
      <c r="IA7" s="198">
        <f t="shared" ref="IA7:IA70" si="14">((J7-INT(J7))*10)</f>
        <v>0</v>
      </c>
      <c r="IB7" s="195"/>
      <c r="IC7" s="195">
        <f>IF(OR(L7="SUW",L7="UW",L7="OW",M7="SSt",M7="St",N7="SW",N7="W",N7="OW",N7="Ob"),1,0)</f>
        <v>0</v>
      </c>
      <c r="ID7" s="195">
        <f t="shared" ref="ID7:ID70" si="15">IF(AND(D7&lt;&gt;"",N7="SW"),1,0)</f>
        <v>0</v>
      </c>
      <c r="IE7" s="195">
        <f>IF(AND(D7&lt;&gt;"",M7="SSt"),1,0)</f>
        <v>0</v>
      </c>
      <c r="IF7" s="195">
        <f t="shared" ref="IF7:IF70" si="16">IF(AND(D7&lt;&gt;"",L7="SUW"),1,0)</f>
        <v>0</v>
      </c>
      <c r="IG7" s="307">
        <f t="shared" ref="IG7:IG70" si="17">(J7/100)*(J7/100)</f>
        <v>0</v>
      </c>
      <c r="IH7" s="307">
        <f t="shared" ref="IH7:IH70" si="18">IFERROR(IF(K7&gt;60,I7/IG7,0),0)</f>
        <v>0</v>
      </c>
      <c r="II7">
        <f t="shared" ref="II7:II70" si="19">IF(K7="",0,IF(K7&gt;60,1,0))</f>
        <v>0</v>
      </c>
      <c r="IJ7">
        <f>IF(OR(L7="N",L7="UW",L7="SUW",L7="OW"),1,0)</f>
        <v>0</v>
      </c>
      <c r="IK7">
        <f>IF(OR(M7="N",M7="St",M7="SSt",M7="T"),1,0)</f>
        <v>0</v>
      </c>
      <c r="IL7">
        <f>IF(AND(I7&lt;&gt;"",IJ7=1),1,0)</f>
        <v>0</v>
      </c>
      <c r="IM7">
        <f>IF(AND(J7&lt;&gt;"",IK7=1),1,0)</f>
        <v>0</v>
      </c>
      <c r="IN7">
        <f>IF(AND(E7="YES",IL7=1),1,0)</f>
        <v>0</v>
      </c>
      <c r="IO7">
        <f>IF(AND(E7="YES",IM7=1),1,0)</f>
        <v>0</v>
      </c>
    </row>
    <row r="8" spans="1:249" ht="18" customHeight="1">
      <c r="A8" s="188">
        <v>2</v>
      </c>
      <c r="B8" s="326"/>
      <c r="C8" s="289"/>
      <c r="D8" s="199"/>
      <c r="E8" s="189"/>
      <c r="F8" s="189"/>
      <c r="G8" s="190"/>
      <c r="H8" s="190"/>
      <c r="I8" s="272"/>
      <c r="J8" s="207"/>
      <c r="K8" s="214" t="str">
        <f t="shared" ref="K8:K71" si="20">IF(G8="","",IF(H8="","",IFERROR(DATEDIF(G8,H8,"m"),"Date Error")))</f>
        <v/>
      </c>
      <c r="L8" s="200" t="str">
        <f t="shared" ref="L8:L71" si="21">IF(O8="","",IF(I8&lt;P8,"SUW",IF(I8&gt;=P8,IF(I8&lt;R8,"UW",IF(I8&gt;=R8,IF(I8&lt;=S8,"N",IF(I8&gt;S8,"OW","ERR")))))))</f>
        <v/>
      </c>
      <c r="M8" s="200" t="str">
        <f t="shared" ref="M8:M71" si="22">IF(U8="","",IF(J8&lt;V8,"SSt",IF(J8&gt;=V8,IF(J8&lt;X8,"St",IF(J8&gt;=X8,IF(J8&lt;=Y8,"N",IF(J8&gt;Y8,"T","ERR")))))))</f>
        <v/>
      </c>
      <c r="N8" s="209" t="str">
        <f t="shared" si="8"/>
        <v/>
      </c>
      <c r="O8" s="208" t="str">
        <f>IFERROR(IF(D8="","",IF(K8="","",IF(I8="","",IF(F8="F",VLOOKUP(K8,F!A:G,2,0),IF(F8="M",VLOOKUP(K8,M!A:G,2,0),""))))),0)</f>
        <v/>
      </c>
      <c r="P8" s="191" t="str">
        <f>IFERROR(IF(D8="","",IF(K8="","",IF(I8="","",IF(F8="F",VLOOKUP(K8,F!A:G,3,0),IF(F8="M",VLOOKUP(K8,M!A:G,3,0),""))))),0)</f>
        <v/>
      </c>
      <c r="Q8" s="191" t="str">
        <f>IFERROR(IF(D8="","",IF(K8="","",IF(I8="","",IF(F8="F",VLOOKUP(K8,F!A:G,4,0),IF(F8="M",VLOOKUP(K8,M!A:G,4,0),""))))),0)</f>
        <v/>
      </c>
      <c r="R8" s="191" t="str">
        <f>IFERROR(IF(D8="","",IF(K8="","",IF(I8="","",IF(F8="F",VLOOKUP(K8,F!A:G,5,0),IF(F8="M",VLOOKUP(K8,M!A:G,5,0),""))))),0)</f>
        <v/>
      </c>
      <c r="S8" s="191" t="str">
        <f>IFERROR(IF(D8="","",IF(K8="","",IF(I8="","",IF(F8="F",VLOOKUP(K8,F!A:G,6,0),IF(F8="M",VLOOKUP(K8,M!A:G,6,0),""))))),0)</f>
        <v/>
      </c>
      <c r="T8" s="191" t="str">
        <f>IFERROR(IF(D8="","",IF(K8="","",IF(I8="","",IF(F8="F",VLOOKUP(K8,F!A:G,7,0),IF(F8="M",VLOOKUP(K8,M!A:G,7,0),""))))),0)</f>
        <v/>
      </c>
      <c r="U8" s="191" t="str">
        <f>IFERROR(IF(D8="","",IF(K8="","",IF(J8="","",IF(F8="F",VLOOKUP(K8,F!A:M,8,0),IF(F8="M",VLOOKUP(K8,M!A:M,8,0),""))))),0)</f>
        <v/>
      </c>
      <c r="V8" s="191" t="str">
        <f>IFERROR(IF(D8="","",IF(K8="","",IF(J8="","",IF(F8="F",VLOOKUP(K8,F!A:M,9,0),IF(F8="M",VLOOKUP(K8,M!A:M,9,0),""))))),0)</f>
        <v/>
      </c>
      <c r="W8" s="191" t="str">
        <f>IFERROR(IF(D8="","",IF(K8="","",IF(J8="","",IF(F8="F",VLOOKUP(K8,F!A:M,10,0),IF(F8="M",VLOOKUP(K8,M!A:M,10,0),""))))),0)</f>
        <v/>
      </c>
      <c r="X8" s="191" t="str">
        <f>IFERROR(IF(D8="","",IF(K8="","",IF(J8="","",IF(F8="F",VLOOKUP(K8,F!A:M,11,0),IF(F8="M",VLOOKUP(K8,M!A:M,11,0),""))))),0)</f>
        <v/>
      </c>
      <c r="Y8" s="191" t="str">
        <f>IFERROR(IF(D8="","",IF(K8="","",IF(J8="","",IF(F8="F",VLOOKUP(K8,F!A:M,12,0),IF(F8="M",VLOOKUP(K8,M!A:M,12,0),""))))),0)</f>
        <v/>
      </c>
      <c r="Z8" s="191" t="str">
        <f>IFERROR(IF(D8="","",IF(K8="","",IF(J8="","",IF(F8="F",VLOOKUP(K8,F!A:M,13,0),IF(F8="M",VLOOKUP(K8,M!A:M,13,0),""))))),0)</f>
        <v/>
      </c>
      <c r="AA8" s="191" t="str">
        <f>IFERROR(IF(D8="","",IF(F8="","",IF(J8="","",IF(K8="","",IF(AND(K8&gt;23,K8&lt;=60),IF(F8="F",VLOOKUP(MROUND(HZ8,0.5),'F-Weight for Length'!K:S,2,0),VLOOKUP(MROUND(HZ8,0.5),'M-Weight for Length'!K:S,2,0)),IF(K8&gt;60,IF(F8="F",VLOOKUP(K8,'F-Weight for Length'!U:AC,2,0),VLOOKUP(K8,'M-Weight for Length'!U:AC,2,0)),IF(F8="F",VLOOKUP(MROUND(HZ8,0.5),'F-Weight for Length'!A:I,2,0),VLOOKUP(MROUND(HZ8,0.5),'M-Weight for Length'!A:I,2,0)))))))),0)</f>
        <v/>
      </c>
      <c r="AB8" s="191" t="str">
        <f>IFERROR(IF(D8="","",IF(F8="","",IF(J8="","",IF(K8="","",IF(AND(K8&gt;23,K8&lt;=60),IF(F8="F",VLOOKUP(MROUND(HZ8,0.5),'F-Weight for Length'!K:S,3,0),VLOOKUP(MROUND(HZ8,0.5),'M-Weight for Length'!K:S,3,0)),IF(K8&gt;60,IF(F8="F",VLOOKUP(K8,'F-Weight for Length'!U:AC,3,0),VLOOKUP(K8,'M-Weight for Length'!U:AC,3,0)),IF(F8="F",VLOOKUP(MROUND(HZ8,0.5),'F-Weight for Length'!A:I,3,0),VLOOKUP(MROUND(HZ8,0.5),'M-Weight for Length'!A:I,3,0)))))))),0)</f>
        <v/>
      </c>
      <c r="AC8" s="191" t="str">
        <f>IFERROR(IF(D8="","",IF(F8="","",IF(J8="","",IF(K8="","",IF(AND(K8&gt;23,K8&lt;=60),IF(F8="F",VLOOKUP(MROUND(HZ8,0.5),'F-Weight for Length'!K:S,4,0),VLOOKUP(MROUND(HZ8,0.5),'M-Weight for Length'!K:S,4,0)),IF(K8&gt;60,IF(F8="F",VLOOKUP(K8,'F-Weight for Length'!U:AC,4,0),VLOOKUP(K8,'M-Weight for Length'!U:AC,4,0)),IF(F8="F",VLOOKUP(MROUND(HZ8,0.5),'F-Weight for Length'!A:I,4,0),VLOOKUP(MROUND(HZ8,0.5),'M-Weight for Length'!A:I,4,0)))))))),0)</f>
        <v/>
      </c>
      <c r="AD8" s="191" t="str">
        <f>IFERROR(IF(D8="","",IF(F8="","",IF(J8="","",IF(K8="","",IF(AND(K8&gt;23,K8&lt;=60),IF(F8="F",VLOOKUP(MROUND(HZ8,0.5),'F-Weight for Length'!K:S,5,0),VLOOKUP(MROUND(HZ8,0.5),'M-Weight for Length'!K:S,5,0)),IF(K8&gt;60,IF(F8="F",VLOOKUP(K8,'F-Weight for Length'!U:AC,5,0),VLOOKUP(K8,'M-Weight for Length'!U:AC,5,0)),IF(F8="F",VLOOKUP(MROUND(HZ8,0.5),'F-Weight for Length'!A:I,5,0),VLOOKUP(MROUND(HZ8,0.5),'M-Weight for Length'!A:I,5,0)))))))),0)</f>
        <v/>
      </c>
      <c r="AE8" s="191" t="str">
        <f>IFERROR(IF(D8="","",IF(F8="","",IF(J8="","",IF(K8="","",IF(AND(K8&gt;23,K8&lt;=60),IF(F8="F",VLOOKUP(MROUND(HZ8,0.5),'F-Weight for Length'!K:S,6,0),VLOOKUP(MROUND(HZ8,0.5),'M-Weight for Length'!K:S,6,0)),IF(K8&gt;60,IF(F8="F",VLOOKUP(K8,'F-Weight for Length'!U:AC,6,0),VLOOKUP(K8,'M-Weight for Length'!U:AC,6,0)),IF(F8="F",VLOOKUP(MROUND(HZ8,0.5),'F-Weight for Length'!A:I,6,0),VLOOKUP(MROUND(HZ8,0.5),'M-Weight for Length'!A:I,6,0)))))))),0)</f>
        <v/>
      </c>
      <c r="AF8" s="191" t="str">
        <f>IFERROR(IF(D8="","",IF(F8="","",IF(J8="","",IF(K8="","",IF(AND(K8&gt;23,K8&lt;=60),IF(F8="F",VLOOKUP(MROUND(HZ8,0.5),'F-Weight for Length'!K:S,7,0),VLOOKUP(MROUND(HZ8,0.5),'M-Weight for Length'!K:S,7,0)),IF(K8&gt;60,IF(F8="F",VLOOKUP(K8,'F-Weight for Length'!U:AC,7,0),VLOOKUP(K8,'M-Weight for Length'!U:AC,7,0)),IF(F8="F",VLOOKUP(MROUND(HZ8,0.5),'F-Weight for Length'!A:I,7,0),VLOOKUP(MROUND(HZ8,0.5),'M-Weight for Length'!A:I,7,0)))))))),0)</f>
        <v/>
      </c>
      <c r="AG8" s="191" t="str">
        <f>IFERROR(IF(D8="","",IF(F8="","",IF(J8="","",IF(K8="","",IF(AND(K8&gt;23,K8&lt;=60),IF(F8="F",VLOOKUP(MROUND(HZ8,0.5),'F-Weight for Length'!K:S,8,0),VLOOKUP(MROUND(HZ8,0.5),'M-Weight for Length'!K:S,8,0)),IF(K8&gt;60,IF(F8="F",VLOOKUP(K8,'F-Weight for Length'!U:AC,8,0),VLOOKUP(K8,'M-Weight for Length'!U:AC,8,0)),IF(F8="F",VLOOKUP(MROUND(HZ8,0.5),'F-Weight for Length'!A:I,8,0),VLOOKUP(MROUND(HZ8,0.5),'M-Weight for Length'!A:I,8,0)))))))),0)</f>
        <v/>
      </c>
      <c r="AH8" s="191" t="str">
        <f>IFERROR(IF(D8="","",IF(F8="","",IF(J8="","",IF(K8="","",IF(AND(K8&gt;23,K8&lt;=60),IF(F8="F",VLOOKUP(MROUND(HZ8,0.5),'F-Weight for Length'!K:S,9,0),VLOOKUP(MROUND(HZ8,0.5),'M-Weight for Length'!K:S,9,0)),IF(K8&gt;60,IF(F8="F",VLOOKUP(K8,'F-Weight for Length'!U:AC,9,0),VLOOKUP(K8,'M-Weight for Length'!U:AC,9,0)),IF(F8="F",VLOOKUP(MROUND(HZ8,0.5),'F-Weight for Length'!A:I,9,0),VLOOKUP(MROUND(HZ8,0.5),'M-Weight for Length'!A:I,9,0)))))))),0)</f>
        <v/>
      </c>
      <c r="AI8" s="192">
        <f t="shared" ref="AI8:AI71" si="23">IF($HS8=1,IF(F8="F",IF($L8="N",IF($K8&lt;=5,1,0),0),0),0)</f>
        <v>0</v>
      </c>
      <c r="AJ8" s="192">
        <f t="shared" ref="AJ8:AJ71" si="24">IF($HS8=1,IF(F8="F",IF($L8="OW",IF($K8&lt;=5,1,0),0),0),0)</f>
        <v>0</v>
      </c>
      <c r="AK8" s="192">
        <f t="shared" ref="AK8:AK71" si="25">IF($HS8=1,IF(F8="F",IF($L8="SUW",IF($K8&lt;=5,1,0),0),0),0)</f>
        <v>0</v>
      </c>
      <c r="AL8" s="192">
        <f t="shared" ref="AL8:AL71" si="26">IF($HS8=1,IF(F8="F",IF($L8="UW",IF($K8&lt;=5,1,0),0),0),0)</f>
        <v>0</v>
      </c>
      <c r="AM8" s="192">
        <f t="shared" ref="AM8:AM71" si="27">IF($HS8=1,IF(F8="F",IF($M8="N",IF($K8&lt;=5,1,0),0),0),0)</f>
        <v>0</v>
      </c>
      <c r="AN8" s="192">
        <f t="shared" ref="AN8:AN71" si="28">IF($HS8=1,IF(F8="F",IF($M8="SSt",IF($K8&lt;=5,1,0),0),0),0)</f>
        <v>0</v>
      </c>
      <c r="AO8" s="192">
        <f t="shared" ref="AO8:AO71" si="29">IF($HS8=1,IF(F8="F",IF($M8="St",IF($K8&lt;=5,1,0),0),0),0)</f>
        <v>0</v>
      </c>
      <c r="AP8" s="192">
        <f t="shared" ref="AP8:AP71" si="30">IF($HS8=1,IF(F8="F",IF($M8="T",IF($K8&lt;=5,1,0),0),0),0)</f>
        <v>0</v>
      </c>
      <c r="AQ8" s="192">
        <f t="shared" ref="AQ8:AQ71" si="31">IF($HS8=1,IF(F8="F",IF($N8="N",IF($K8&lt;=5,1,0),0),0),0)</f>
        <v>0</v>
      </c>
      <c r="AR8" s="192">
        <f t="shared" ref="AR8:AR71" si="32">IF($HS8=1,IF(F8="F",IF($N8="OW",IF($K8&lt;=5,1,0),0),0),0)</f>
        <v>0</v>
      </c>
      <c r="AS8" s="192">
        <f t="shared" ref="AS8:AS71" si="33">IF($HS8=1,IF(F8="F",IF($N8="Ob",IF($K8&lt;=5,1,0),0),0),0)</f>
        <v>0</v>
      </c>
      <c r="AT8" s="192">
        <f t="shared" ref="AT8:AT71" si="34">IF($HS8=1,IF(F8="F",IF($N8="SW",IF($K8&lt;=5,1,0),0),0),0)</f>
        <v>0</v>
      </c>
      <c r="AU8" s="192">
        <f t="shared" ref="AU8:AU71" si="35">IF($HS8=1,IF(F8="F",IF($N8="W",IF($K8&lt;=5,1,0),0),0),0)</f>
        <v>0</v>
      </c>
      <c r="AV8" s="192">
        <f t="shared" ref="AV8:AV71" si="36">IF($HS8=1,IF(F8="F",IF($L8="N",IF($K8&gt;5,IF($K8&lt;=11,1,0),0),0),0),0)</f>
        <v>0</v>
      </c>
      <c r="AW8" s="192">
        <f t="shared" ref="AW8:AW71" si="37">IF($HS8=1,IF(F8="F",IF($L8="OW",IF($K8&gt;5,IF($K8&lt;=11,1,0),0),0),0),0)</f>
        <v>0</v>
      </c>
      <c r="AX8" s="192">
        <f t="shared" ref="AX8:AX71" si="38">IF($HS8=1,IF(F8="F",IF($L8="SUW",IF($K8&gt;5,IF($K8&lt;=11,1,0),0),0),0),0)</f>
        <v>0</v>
      </c>
      <c r="AY8" s="192">
        <f t="shared" ref="AY8:AY71" si="39">IF($HS8=1,IF(F8="F",IF($L8="UW",IF($K8&gt;5,IF($K8&lt;=11,1,0),0),0),0),0)</f>
        <v>0</v>
      </c>
      <c r="AZ8" s="192">
        <f t="shared" ref="AZ8:AZ71" si="40">IF($HS8=1,IF(F8="F",IF($M8="N",IF($K8&gt;5,IF($K8&lt;=11,1,0),0),0),0),0)</f>
        <v>0</v>
      </c>
      <c r="BA8" s="192">
        <f t="shared" ref="BA8:BA71" si="41">IF($HS8=1,IF(F8="F",IF($M8="SSt",IF($K8&gt;5,IF($K8&lt;=11,1,0),0),0),0),0)</f>
        <v>0</v>
      </c>
      <c r="BB8" s="192">
        <f t="shared" ref="BB8:BB71" si="42">IF($HS8=1,IF(F8="F",IF($M8="St",IF($K8&gt;5,IF($K8&lt;=11,1,0),0),0),0),0)</f>
        <v>0</v>
      </c>
      <c r="BC8" s="192">
        <f t="shared" ref="BC8:BC71" si="43">IF($HS8=1,IF(F8="F",IF($M8="T",IF($K8&gt;5,IF($K8&lt;=11,1,0),0),0),0),0)</f>
        <v>0</v>
      </c>
      <c r="BD8" s="192">
        <f t="shared" ref="BD8:BD71" si="44">IF($HS8=1,IF(F8="F",IF($N8="N",IF($K8&gt;5,IF($K8&lt;=11,1,0),0),0),0),0)</f>
        <v>0</v>
      </c>
      <c r="BE8" s="192">
        <f t="shared" ref="BE8:BE71" si="45">IF($HS8=1,IF(F8="F",IF($N8="OW",IF($K8&gt;5,IF($K8&lt;=11,1,0),0),0),0),0)</f>
        <v>0</v>
      </c>
      <c r="BF8" s="192">
        <f t="shared" ref="BF8:BF71" si="46">IF($HS8=1,IF(F8="F",IF($N8="Ob",IF($K8&gt;5,IF($K8&lt;=11,1,0),0),0),0),0)</f>
        <v>0</v>
      </c>
      <c r="BG8" s="192">
        <f t="shared" ref="BG8:BG71" si="47">IF($HS8=1,IF(F8="F",IF($N8="SW",IF($K8&gt;5,IF($K8&lt;=11,1,0),0),0),0),0)</f>
        <v>0</v>
      </c>
      <c r="BH8" s="192">
        <f t="shared" ref="BH8:BH71" si="48">IF($HS8=1,IF(F8="F",IF($N8="W",IF($K8&gt;5,IF($K8&lt;=11,1,0),0),0),0),0)</f>
        <v>0</v>
      </c>
      <c r="BI8" s="192">
        <f t="shared" ref="BI8:BI71" si="49">IF($HS8=1,IF(F8="F",IF($L8="N",IF($K8&gt;11,IF($K8&lt;=23,1,0),0),0),0),0)</f>
        <v>0</v>
      </c>
      <c r="BJ8" s="192">
        <f t="shared" ref="BJ8:BJ71" si="50">IF($HS8=1,IF(F8="F",IF($L8="OW",IF($K8&gt;11,IF($K8&lt;=23,1,0),0),0),0),0)</f>
        <v>0</v>
      </c>
      <c r="BK8" s="192">
        <f t="shared" ref="BK8:BK71" si="51">IF($HS8=1,IF(F8="F",IF($L8="SUW",IF($K8&gt;11,IF($K8&lt;=23,1,0),0),0),0),0)</f>
        <v>0</v>
      </c>
      <c r="BL8" s="192">
        <f t="shared" ref="BL8:BL71" si="52">IF($HS8=1,IF(F8="F",IF($L8="UW",IF($K8&gt;11,IF($K8&lt;=23,1,0),0),0),0),0)</f>
        <v>0</v>
      </c>
      <c r="BM8" s="192">
        <f t="shared" ref="BM8:BM71" si="53">IF($HS8=1,IF(F8="F",IF($M8="N",IF($K8&gt;11,IF($K8&lt;=23,1,0),0),0),0),0)</f>
        <v>0</v>
      </c>
      <c r="BN8" s="192">
        <f t="shared" ref="BN8:BN71" si="54">IF($HS8=1,IF(F8="F",IF($M8="SSt",IF($K8&gt;11,IF($K8&lt;=23,1,0),0),0),0),0)</f>
        <v>0</v>
      </c>
      <c r="BO8" s="192">
        <f t="shared" ref="BO8:BO71" si="55">IF($HS8=1,IF(F8="F",IF($M8="St",IF($K8&gt;11,IF($K8&lt;=23,1,0),0),0),0),0)</f>
        <v>0</v>
      </c>
      <c r="BP8" s="192">
        <f t="shared" ref="BP8:BP71" si="56">IF($HS8=1,IF(F8="F",IF($M8="T",IF($K8&gt;11,IF($K8&lt;=23,1,0),0),0),0),0)</f>
        <v>0</v>
      </c>
      <c r="BQ8" s="192">
        <f t="shared" ref="BQ8:BQ71" si="57">IF($HS8=1,IF(F8="F",IF($N8="N",IF($K8&gt;11,IF($K8&lt;=23,1,0),0),0),0),0)</f>
        <v>0</v>
      </c>
      <c r="BR8" s="192">
        <f t="shared" ref="BR8:BR71" si="58">IF($HS8=1,IF(F8="F",IF($N8="OW",IF($K8&gt;11,IF($K8&lt;=23,1,0),0),0),0),0)</f>
        <v>0</v>
      </c>
      <c r="BS8" s="192">
        <f t="shared" ref="BS8:BS71" si="59">IF($HS8=1,IF(F8="F",IF($N8="Ob",IF($K8&gt;11,IF($K8&lt;=23,1,0),0),0),0),0)</f>
        <v>0</v>
      </c>
      <c r="BT8" s="192">
        <f t="shared" ref="BT8:BT71" si="60">IF($HS8=1,IF(F8="F",IF($N8="SW",IF($K8&gt;11,IF($K8&lt;=23,1,0),0),0),0),0)</f>
        <v>0</v>
      </c>
      <c r="BU8" s="192">
        <f t="shared" ref="BU8:BU71" si="61">IF($HS8=1,IF(F8="F",IF($N8="W",IF($K8&gt;11,IF($K8&lt;=23,1,0),0),0),0),0)</f>
        <v>0</v>
      </c>
      <c r="BV8" s="192">
        <f t="shared" ref="BV8:BV71" si="62">IF($HS8=1,IF(F8="F",IF($L8="N",IF($K8&gt;=24,IF($K8&lt;=35,1,0),0),0),0),0)</f>
        <v>0</v>
      </c>
      <c r="BW8" s="192">
        <f t="shared" ref="BW8:BW71" si="63">IF($HS8=1,IF(F8="F",IF($L8="OW",IF($K8&gt;=24,IF($K8&lt;=35,1,0),0),0),0),0)</f>
        <v>0</v>
      </c>
      <c r="BX8" s="192">
        <f t="shared" ref="BX8:BX71" si="64">IF($HS8=1,IF(F8="F",IF($L8="SUW",IF($K8&gt;=24,IF($K8&lt;=35,1,0),0),0),0),0)</f>
        <v>0</v>
      </c>
      <c r="BY8" s="192">
        <f t="shared" ref="BY8:BY71" si="65">IF($HS8=1,IF(F8="F",IF($L8="UW",IF($K8&gt;=24,IF($K8&lt;=35,1,0),0),0),0),0)</f>
        <v>0</v>
      </c>
      <c r="BZ8" s="192">
        <f t="shared" ref="BZ8:BZ71" si="66">IF($HS8=1,IF(F8="F",IF($M8="N",IF($K8&gt;=24,IF($K8&lt;=35,1,0),0),0),0),0)</f>
        <v>0</v>
      </c>
      <c r="CA8" s="192">
        <f t="shared" ref="CA8:CA71" si="67">IF($HS8=1,IF(F8="F",IF($M8="SSt",IF($K8&gt;=24,IF($K8&lt;=35,1,0),0),0),0),0)</f>
        <v>0</v>
      </c>
      <c r="CB8" s="192">
        <f t="shared" ref="CB8:CB71" si="68">IF($HS8=1,IF(F8="F",IF($M8="St",IF($K8&gt;=24,IF($K8&lt;=35,1,0),0),0),0),0)</f>
        <v>0</v>
      </c>
      <c r="CC8" s="192">
        <f t="shared" ref="CC8:CC71" si="69">IF($HS8=1,IF(F8="F",IF($M8="T",IF($K8&gt;=24,IF($K8&lt;=35,1,0),0),0),0),0)</f>
        <v>0</v>
      </c>
      <c r="CD8" s="192">
        <f t="shared" ref="CD8:CD71" si="70">IF($HS8=1,IF(F8="F",IF($N8="N",IF($K8&gt;=24,IF($K8&lt;=35,1,0),0),0),0),0)</f>
        <v>0</v>
      </c>
      <c r="CE8" s="192">
        <f t="shared" ref="CE8:CE71" si="71">IF($HS8=1,IF(F8="F",IF($N8="OW",IF($K8&gt;=24,IF($K8&lt;=35,1,0),0),0),0),0)</f>
        <v>0</v>
      </c>
      <c r="CF8" s="192">
        <f t="shared" ref="CF8:CF71" si="72">IF($HS8=1,IF(F8="F",IF($N8="Ob",IF($K8&gt;=24,IF($K8&lt;=35,1,0),0),0),0),0)</f>
        <v>0</v>
      </c>
      <c r="CG8" s="192">
        <f t="shared" ref="CG8:CG71" si="73">IF($HS8=1,IF(F8="F",IF($N8="SW",IF($K8&gt;=24,IF($K8&lt;=35,1,0),0),0),0),0)</f>
        <v>0</v>
      </c>
      <c r="CH8" s="192">
        <f t="shared" ref="CH8:CH71" si="74">IF($HS8=1,IF(F8="F",IF($N8="W",IF($K8&gt;=24,IF($K8&lt;=35,1,0),0),0),0),0)</f>
        <v>0</v>
      </c>
      <c r="CI8" s="192">
        <f t="shared" ref="CI8:CI71" si="75">IF($HS8=1,IF(F8="F",IF($L8="N",IF($K8&gt;=36,IF($K8&lt;=47,1,0),0),0),0),0)</f>
        <v>0</v>
      </c>
      <c r="CJ8" s="192">
        <f t="shared" ref="CJ8:CJ71" si="76">IF($HS8=1,IF(F8="F",IF($L8="OW",IF($K8&gt;=36,IF($K8&lt;=47,1,0),0),0),0),0)</f>
        <v>0</v>
      </c>
      <c r="CK8" s="192">
        <f t="shared" ref="CK8:CK71" si="77">IF($HS8=1,IF(F8="F",IF($L8="SUW",IF($K8&gt;=36,IF($K8&lt;=47,1,0),0),0),0),0)</f>
        <v>0</v>
      </c>
      <c r="CL8" s="192">
        <f t="shared" ref="CL8:CL71" si="78">IF($HS8=1,IF(F8="F",IF($L8="UW",IF($K8&gt;=36,IF($K8&lt;=47,1,0),0),0),0),0)</f>
        <v>0</v>
      </c>
      <c r="CM8" s="192">
        <f t="shared" ref="CM8:CM71" si="79">IF($HS8=1,IF(F8="F",IF($M8="N",IF($K8&gt;=36,IF($K8&lt;=47,1,0),0),0),0),0)</f>
        <v>0</v>
      </c>
      <c r="CN8" s="192">
        <f t="shared" ref="CN8:CN71" si="80">IF($HS8=1,IF(F8="F",IF($M8="SSt",IF($K8&gt;=36,IF($K8&lt;=47,1,0),0),0),0),0)</f>
        <v>0</v>
      </c>
      <c r="CO8" s="192">
        <f t="shared" ref="CO8:CO71" si="81">IF($HS8=1,IF(F8="F",IF($M8="St",IF($K8&gt;=36,IF($K8&lt;=47,1,0),0),0),0),0)</f>
        <v>0</v>
      </c>
      <c r="CP8" s="192">
        <f t="shared" ref="CP8:CP71" si="82">IF($HS8=1,IF(F8="F",IF($M8="T",IF($K8&gt;=36,IF($K8&lt;=47,1,0),0),0),0),0)</f>
        <v>0</v>
      </c>
      <c r="CQ8" s="192">
        <f t="shared" ref="CQ8:CQ71" si="83">IF($HS8=1,IF(F8="F",IF($N8="N",IF($K8&gt;=36,IF($K8&lt;=47,1,0),0),0),0),0)</f>
        <v>0</v>
      </c>
      <c r="CR8" s="192">
        <f t="shared" ref="CR8:CR71" si="84">IF($HS8=1,IF(F8="F",IF($N8="OW",IF($K8&gt;=36,IF($K8&lt;=47,1,0),0),0),0),0)</f>
        <v>0</v>
      </c>
      <c r="CS8" s="192">
        <f t="shared" ref="CS8:CS71" si="85">IF($HS8=1,IF(F8="F",IF($N8="Ob",IF($K8&gt;=36,IF($K8&lt;=47,1,0),0),0),0),0)</f>
        <v>0</v>
      </c>
      <c r="CT8" s="192">
        <f t="shared" ref="CT8:CT71" si="86">IF($HS8=1,IF(F8="F",IF($N8="SW",IF($K8&gt;=36,IF($K8&lt;=47,1,0),0),0),0),0)</f>
        <v>0</v>
      </c>
      <c r="CU8" s="192">
        <f t="shared" ref="CU8:CU71" si="87">IF($HS8=1,IF(F8="F",IF($N8="W",IF($K8&gt;=36,IF($K8&lt;=47,1,0),0),0),0),0)</f>
        <v>0</v>
      </c>
      <c r="CV8" s="192">
        <f t="shared" ref="CV8:CV71" si="88">IF($HS8=1,IF(F8="F",IF($L8="N",IF($K8&gt;=48,IF($K8&lt;=59,1,0),0),0),0),0)</f>
        <v>0</v>
      </c>
      <c r="CW8" s="192">
        <f t="shared" ref="CW8:CW71" si="89">IF($HS8=1,IF(F8="F",IF($L8="OW",IF($K8&gt;=48,IF($K8&lt;=59,1,0),0),0),0),0)</f>
        <v>0</v>
      </c>
      <c r="CX8" s="192">
        <f t="shared" ref="CX8:CX71" si="90">IF($HS8=1,IF(F8="F",IF($L8="SUW",IF($K8&gt;=48,IF($K8&lt;=59,1,0),0),0),0),0)</f>
        <v>0</v>
      </c>
      <c r="CY8" s="192">
        <f t="shared" ref="CY8:CY71" si="91">IF($HS8=1,IF(F8="F",IF($L8="UW",IF($K8&gt;=48,IF($K8&lt;=59,1,0),0),0),0),0)</f>
        <v>0</v>
      </c>
      <c r="CZ8" s="192">
        <f t="shared" ref="CZ8:CZ71" si="92">IF($HS8=1,IF(F8="F",IF($M8="N",IF($K8&gt;=48,IF($K8&lt;=59,1,0),0),0),0),0)</f>
        <v>0</v>
      </c>
      <c r="DA8" s="192">
        <f t="shared" ref="DA8:DA71" si="93">IF($HS8=1,IF(F8="F",IF($M8="SSt",IF($K8&gt;=48,IF($K8&lt;=59,1,0),0),0),0),0)</f>
        <v>0</v>
      </c>
      <c r="DB8" s="192">
        <f t="shared" ref="DB8:DB71" si="94">IF($HS8=1,IF(F8="F",IF($M8="St",IF($K8&gt;=48,IF($K8&lt;=59,1,0),0),0),0),0)</f>
        <v>0</v>
      </c>
      <c r="DC8" s="192">
        <f t="shared" ref="DC8:DC71" si="95">IF($HS8=1,IF(F8="F",IF($M8="T",IF($K8&gt;=48,IF($K8&lt;=59,1,0),0),0),0),0)</f>
        <v>0</v>
      </c>
      <c r="DD8" s="192">
        <f t="shared" ref="DD8:DD71" si="96">IF($HS8=1,IF(F8="F",IF($N8="N",IF($K8&gt;=48,IF($K8&lt;=59,1,0),0),0),0),0)</f>
        <v>0</v>
      </c>
      <c r="DE8" s="192">
        <f t="shared" ref="DE8:DE71" si="97">IF($HS8=1,IF(F8="F",IF($N8="OW",IF($K8&gt;=48,IF($K8&lt;=59,1,0),0),0),0),0)</f>
        <v>0</v>
      </c>
      <c r="DF8" s="192">
        <f t="shared" ref="DF8:DF71" si="98">IF($HS8=1,IF(F8="F",IF($N8="Ob",IF($K8&gt;=48,IF($K8&lt;=59,1,0),0),0),0),0)</f>
        <v>0</v>
      </c>
      <c r="DG8" s="192">
        <f t="shared" ref="DG8:DG71" si="99">IF($HS8=1,IF(F8="F",IF($N8="SW",IF($K8&gt;=48,IF($K8&lt;=59,1,0),0),0),0),0)</f>
        <v>0</v>
      </c>
      <c r="DH8" s="192">
        <f t="shared" ref="DH8:DH71" si="100">IF($HS8=1,IF(F8="F",IF($N8="W",IF($K8&gt;=48,IF($K8&lt;=59,1,0),0),0),0),0)</f>
        <v>0</v>
      </c>
      <c r="DI8" s="192">
        <f t="shared" ref="DI8:DI71" si="101">IF($HS8=1,IF(F8="F",IF($L8="N",IF($K8&gt;=60,IF($K8&lt;=71,1,0),0),0),0),0)</f>
        <v>0</v>
      </c>
      <c r="DJ8" s="192">
        <f t="shared" ref="DJ8:DJ71" si="102">IF($HS8=1,IF(F8="F",IF($L8="OW",IF($K8&gt;=60,IF($K8&lt;=71,1,0),0),0),0),0)</f>
        <v>0</v>
      </c>
      <c r="DK8" s="192">
        <f t="shared" ref="DK8:DK71" si="103">IF($HS8=1,IF(F8="F",IF($L8="SUW",IF($K8&gt;=60,IF($K8&lt;=71,1,0),0),0),0),0)</f>
        <v>0</v>
      </c>
      <c r="DL8" s="192">
        <f t="shared" ref="DL8:DL71" si="104">IF($HS8=1,IF(F8="F",IF($L8="UW",IF($K8&gt;=60,IF($K8&lt;=71,1,0),0),0),0),0)</f>
        <v>0</v>
      </c>
      <c r="DM8" s="192">
        <f t="shared" ref="DM8:DM71" si="105">IF($HS8=1,IF(F8="F",IF($M8="N",IF($K8&gt;=60,IF($K8&lt;=71,1,0),0),0),0),0)</f>
        <v>0</v>
      </c>
      <c r="DN8" s="192">
        <f t="shared" ref="DN8:DN71" si="106">IF($HS8=1,IF(F8="F",IF($M8="SSt",IF($K8&gt;=60,IF($K8&lt;=71,1,0),0),0),0),0)</f>
        <v>0</v>
      </c>
      <c r="DO8" s="192">
        <f t="shared" ref="DO8:DO71" si="107">IF($HS8=1,IF(F8="F",IF($M8="St",IF($K8&gt;=60,IF($K8&lt;=71,1,0),0),0),0),0)</f>
        <v>0</v>
      </c>
      <c r="DP8" s="192">
        <f t="shared" ref="DP8:DP71" si="108">IF($HS8=1,IF(F8="F",IF($M8="T",IF($K8&gt;=60,IF($K8&lt;=71,1,0),0),0),0),0)</f>
        <v>0</v>
      </c>
      <c r="DQ8" s="192">
        <f t="shared" ref="DQ8:DQ71" si="109">IF($HS8=1,IF(F8="F",IF($N8="N",IF($K8&gt;=60,IF($K8&lt;=71,1,0),0),0),0),0)</f>
        <v>0</v>
      </c>
      <c r="DR8" s="192">
        <f t="shared" ref="DR8:DR71" si="110">IF($HS8=1,IF(F8="F",IF($N8="OW",IF($K8&gt;=60,IF($K8&lt;=71,1,0),0),0),0),0)</f>
        <v>0</v>
      </c>
      <c r="DS8" s="192">
        <f t="shared" ref="DS8:DS71" si="111">IF($HS8=1,IF(F8="F",IF($N8="Ob",IF($K8&gt;=60,IF($K8&lt;=71,1,0),0),0),0),0)</f>
        <v>0</v>
      </c>
      <c r="DT8" s="192">
        <f t="shared" ref="DT8:DT71" si="112">IF($HS8=1,IF(F8="F",IF($N8="SW",IF($K8&gt;=60,IF($K8&lt;=71,1,0),0),0),0),0)</f>
        <v>0</v>
      </c>
      <c r="DU8" s="192">
        <f t="shared" ref="DU8:DU71" si="113">IF($HS8=1,IF(F8="F",IF($N8="W",IF($K8&gt;=60,IF($K8&lt;=71,1,0),0),0),0),0)</f>
        <v>0</v>
      </c>
      <c r="DV8" s="193">
        <f t="shared" ref="DV8:DV71" si="114">IF($HS8=1,IF(F8="F",IF($N8="N",IF($K8=60,1,0),0),0),0)</f>
        <v>0</v>
      </c>
      <c r="DW8" s="193">
        <f t="shared" ref="DW8:DW71" si="115">IF($HS8=1,IF(F8="F",IF($N8="OW",IF($K8=60,1,0),0),0),0)</f>
        <v>0</v>
      </c>
      <c r="DX8" s="193">
        <f t="shared" ref="DX8:DX71" si="116">IF($HS8=1,IF(F8="F",IF($N8="Ob",IF($K8=60,1,0),0),0),0)</f>
        <v>0</v>
      </c>
      <c r="DY8" s="193">
        <f t="shared" ref="DY8:DY71" si="117">IF($HS8=1,IF(F8="F",IF($N8="W",IF($K8=60,1,0),0),0),0)</f>
        <v>0</v>
      </c>
      <c r="DZ8" s="193">
        <f t="shared" ref="DZ8:DZ71" si="118">IF($HS8=1,IF(F8="F",IF($N8="SW",IF($K8=60,1,0),0),0),0)</f>
        <v>0</v>
      </c>
      <c r="EA8" s="192">
        <f t="shared" ref="EA8:EA71" si="119">IF($HS8=1,IF(F8="M",IF($L8="N",IF($K8&lt;=5,1,0),0),0),0)</f>
        <v>0</v>
      </c>
      <c r="EB8" s="192">
        <f t="shared" ref="EB8:EB71" si="120">IF($HS8=1,IF(F8="M",IF($L8="OW",IF($K8&lt;=5,1,0),0),0),0)</f>
        <v>0</v>
      </c>
      <c r="EC8" s="192">
        <f t="shared" ref="EC8:EC71" si="121">IF($HS8=1,IF(F8="M",IF($L8="SUW",IF($K8&lt;=5,1,0),0),0),0)</f>
        <v>0</v>
      </c>
      <c r="ED8" s="192">
        <f t="shared" ref="ED8:ED71" si="122">IF($HS8=1,IF(F8="M",IF($L8="UW",IF($K8&lt;=5,1,0),0),0),0)</f>
        <v>0</v>
      </c>
      <c r="EE8" s="192">
        <f t="shared" ref="EE8:EE71" si="123">IF($HS8=1,IF(F8="M",IF($M8="N",IF($K8&lt;=5,1,0),0),0),0)</f>
        <v>0</v>
      </c>
      <c r="EF8" s="192">
        <f t="shared" ref="EF8:EF71" si="124">IF($HS8=1,IF(F8="M",IF($M8="SSt",IF($K8&lt;=5,1,0),0),0),0)</f>
        <v>0</v>
      </c>
      <c r="EG8" s="192">
        <f t="shared" ref="EG8:EG71" si="125">IF($HS8=1,IF(F8="M",IF($M8="St",IF($K8&lt;=5,1,0),0),0),0)</f>
        <v>0</v>
      </c>
      <c r="EH8" s="192">
        <f t="shared" ref="EH8:EH71" si="126">IF($HS8=1,IF(F8="M",IF($M8="T",IF($K8&lt;=5,1,0),0),0),0)</f>
        <v>0</v>
      </c>
      <c r="EI8" s="192">
        <f t="shared" ref="EI8:EI71" si="127">IF($HS8=1,IF(F8="M",IF($N8="N",IF($K8&lt;=5,1,0),0),0),0)</f>
        <v>0</v>
      </c>
      <c r="EJ8" s="192">
        <f t="shared" ref="EJ8:EJ71" si="128">IF($HS8=1,IF(F8="M",IF($N8="OW",IF($K8&lt;=5,1,0),0),0),0)</f>
        <v>0</v>
      </c>
      <c r="EK8" s="192">
        <f t="shared" ref="EK8:EK71" si="129">IF($HS8=1,IF(F8="M",IF($N8="Ob",IF($K8&lt;=5,1,0),0),0),0)</f>
        <v>0</v>
      </c>
      <c r="EL8" s="192">
        <f t="shared" ref="EL8:EL71" si="130">IF($HS8=1,IF(F8="M",IF($N8="SW",IF($K8&lt;=5,1,0),0),0),0)</f>
        <v>0</v>
      </c>
      <c r="EM8" s="192">
        <f t="shared" ref="EM8:EM71" si="131">IF($HS8=1,IF(F8="M",IF($N8="W",IF($K8&lt;=5,1,0),0),0),0)</f>
        <v>0</v>
      </c>
      <c r="EN8" s="192">
        <f t="shared" ref="EN8:EN71" si="132">IF($HS8=1,IF(F8="M",IF($L8="N",IF($K8&gt;5,IF($K8&lt;=11,1,0),0),0),0),0)</f>
        <v>0</v>
      </c>
      <c r="EO8" s="192">
        <f t="shared" ref="EO8:EO71" si="133">IF($HS8=1,IF(F8="M",IF($L8="OW",IF($K8&gt;5,IF($K8&lt;=11,1,0),0),0),0),0)</f>
        <v>0</v>
      </c>
      <c r="EP8" s="192">
        <f t="shared" ref="EP8:EP71" si="134">IF($HS8=1,IF(F8="M",IF($L8="SUW",IF($K8&gt;5,IF($K8&lt;=11,1,0),0),0),0),0)</f>
        <v>0</v>
      </c>
      <c r="EQ8" s="192">
        <f t="shared" ref="EQ8:EQ71" si="135">IF($HS8=1,IF(F8="M",IF($L8="UW",IF($K8&gt;5,IF($K8&lt;=11,1,0),0),0),0),0)</f>
        <v>0</v>
      </c>
      <c r="ER8" s="192">
        <f t="shared" ref="ER8:ER71" si="136">IF($HS8=1,IF(F8="M",IF($M8="N",IF($K8&gt;5,IF($K8&lt;=11,1,0),0),0),0),0)</f>
        <v>0</v>
      </c>
      <c r="ES8" s="192">
        <f t="shared" ref="ES8:ES71" si="137">IF($HS8=1,IF(F8="M",IF($M8="SSt",IF($K8&gt;5,IF($K8&lt;=11,1,0),0),0),0),0)</f>
        <v>0</v>
      </c>
      <c r="ET8" s="192">
        <f t="shared" ref="ET8:ET71" si="138">IF($HS8=1,IF(F8="M",IF($M8="St",IF($K8&gt;5,IF($K8&lt;=11,1,0),0),0),0),0)</f>
        <v>0</v>
      </c>
      <c r="EU8" s="192">
        <f t="shared" ref="EU8:EU71" si="139">IF($HS8=1,IF(F8="M",IF($M8="T",IF($K8&gt;5,IF($K8&lt;=11,1,0),0),0),0),0)</f>
        <v>0</v>
      </c>
      <c r="EV8" s="192">
        <f t="shared" ref="EV8:EV71" si="140">IF($HS8=1,IF(F8="M",IF($N8="N",IF($K8&gt;5,IF($K8&lt;=11,1,0),0),0),0),0)</f>
        <v>0</v>
      </c>
      <c r="EW8" s="192">
        <f t="shared" ref="EW8:EW71" si="141">IF($HS8=1,IF(F8="M",IF($N8="OW",IF($K8&gt;5,IF($K8&lt;=11,1,0),0),0),0),0)</f>
        <v>0</v>
      </c>
      <c r="EX8" s="192">
        <f t="shared" ref="EX8:EX71" si="142">IF($HS8=1,IF(F8="M",IF($N8="Ob",IF($K8&gt;5,IF($K8&lt;=11,1,0),0),0),0),0)</f>
        <v>0</v>
      </c>
      <c r="EY8" s="192">
        <f t="shared" ref="EY8:EY71" si="143">IF($HS8=1,IF(F8="M",IF($N8="SW",IF($K8&gt;5,IF($K8&lt;=11,1,0),0),0),0),0)</f>
        <v>0</v>
      </c>
      <c r="EZ8" s="192">
        <f t="shared" ref="EZ8:EZ71" si="144">IF($HS8=1,IF(F8="M",IF($N8="W",IF($K8&gt;5,IF($K8&lt;=11,1,0),0),0),0),0)</f>
        <v>0</v>
      </c>
      <c r="FA8" s="192">
        <f t="shared" ref="FA8:FA71" si="145">IF($HS8=1,IF(F8="M",IF($L8="N",IF($K8&gt;11,IF($K8&lt;=23,1,0),0),0),0),0)</f>
        <v>0</v>
      </c>
      <c r="FB8" s="192">
        <f t="shared" ref="FB8:FB71" si="146">IF($HS8=1,IF(F8="M",IF($L8="OW",IF($K8&gt;11,IF($K8&lt;=23,1,0),0),0),0),0)</f>
        <v>0</v>
      </c>
      <c r="FC8" s="192">
        <f t="shared" ref="FC8:FC71" si="147">IF($HS8=1,IF(F8="M",IF($L8="SUW",IF($K8&gt;11,IF($K8&lt;=23,1,0),0),0),0),0)</f>
        <v>0</v>
      </c>
      <c r="FD8" s="192">
        <f t="shared" ref="FD8:FD71" si="148">IF($HS8=1,IF(F8="M",IF($L8="UW",IF($K8&gt;11,IF($K8&lt;=23,1,0),0),0),0),0)</f>
        <v>0</v>
      </c>
      <c r="FE8" s="192">
        <f t="shared" ref="FE8:FE71" si="149">IF($HS8=1,IF(F8="M",IF($M8="N",IF($K8&gt;11,IF($K8&lt;=23,1,0),0),0),0),0)</f>
        <v>0</v>
      </c>
      <c r="FF8" s="192">
        <f t="shared" ref="FF8:FF71" si="150">IF($HS8=1,IF(F8="M",IF($M8="SSt",IF($K8&gt;11,IF($K8&lt;=23,1,0),0),0),0),0)</f>
        <v>0</v>
      </c>
      <c r="FG8" s="192">
        <f t="shared" ref="FG8:FG71" si="151">IF($HS8=1,IF(F8="M",IF($M8="St",IF($K8&gt;11,IF($K8&lt;=23,1,0),0),0),0),0)</f>
        <v>0</v>
      </c>
      <c r="FH8" s="192">
        <f t="shared" ref="FH8:FH71" si="152">IF($HS8=1,IF(F8="M",IF($M8="T",IF($K8&gt;11,IF($K8&lt;=23,1,0),0),0),0),0)</f>
        <v>0</v>
      </c>
      <c r="FI8" s="192">
        <f t="shared" ref="FI8:FI71" si="153">IF($HS8=1,IF(F8="M",IF($N8="N",IF($K8&gt;11,IF($K8&lt;=23,1,0),0),0),0),0)</f>
        <v>0</v>
      </c>
      <c r="FJ8" s="192">
        <f t="shared" ref="FJ8:FJ71" si="154">IF($HS8=1,IF(F8="M",IF($N8="OW",IF($K8&gt;11,IF($K8&lt;=23,1,0),0),0),0),0)</f>
        <v>0</v>
      </c>
      <c r="FK8" s="192">
        <f t="shared" ref="FK8:FK71" si="155">IF($HS8=1,IF(F8="M",IF($N8="Ob",IF($K8&gt;11,IF($K8&lt;=23,1,0),0),0),0),0)</f>
        <v>0</v>
      </c>
      <c r="FL8" s="192">
        <f t="shared" ref="FL8:FL71" si="156">IF($HS8=1,IF(F8="M",IF($N8="SW",IF($K8&gt;11,IF($K8&lt;=23,1,0),0),0),0),0)</f>
        <v>0</v>
      </c>
      <c r="FM8" s="192">
        <f t="shared" ref="FM8:FM71" si="157">IF($HS8=1,IF(F8="M",IF($N8="W",IF($K8&gt;11,IF($K8&lt;=23,1,0),0),0),0),0)</f>
        <v>0</v>
      </c>
      <c r="FN8" s="192">
        <f t="shared" ref="FN8:FN71" si="158">IF($HS8=1,IF(F8="M",IF($L8="N",IF($K8&gt;=24,IF($K8&lt;=35,1,0),0),0),0),0)</f>
        <v>0</v>
      </c>
      <c r="FO8" s="192">
        <f t="shared" ref="FO8:FO71" si="159">IF($HS8=1,IF(F8="M",IF($L8="OW",IF($K8&gt;=24,IF($K8&lt;=35,1,0),0),0),0),0)</f>
        <v>0</v>
      </c>
      <c r="FP8" s="192">
        <f t="shared" ref="FP8:FP71" si="160">IF($HS8=1,IF(F8="M",IF($L8="SUW",IF($K8&gt;=24,IF($K8&lt;=35,1,0),0),0),0),0)</f>
        <v>0</v>
      </c>
      <c r="FQ8" s="192">
        <f t="shared" ref="FQ8:FQ71" si="161">IF($HS8=1,IF(F8="M",IF($L8="UW",IF($K8&gt;=24,IF($K8&lt;=35,1,0),0),0),0),0)</f>
        <v>0</v>
      </c>
      <c r="FR8" s="192">
        <f t="shared" ref="FR8:FR71" si="162">IF($HS8=1,IF(F8="M",IF($M8="N",IF($K8&gt;=24,IF($K8&lt;=35,1,0),0),0),0),0)</f>
        <v>0</v>
      </c>
      <c r="FS8" s="192">
        <f t="shared" ref="FS8:FS71" si="163">IF($HS8=1,IF(F8="M",IF($M8="SSt",IF($K8&gt;=24,IF($K8&lt;=35,1,0),0),0),0),0)</f>
        <v>0</v>
      </c>
      <c r="FT8" s="192">
        <f t="shared" ref="FT8:FT71" si="164">IF($HS8=1,IF(F8="M",IF($M8="St",IF($K8&gt;=24,IF($K8&lt;=35,1,0),0),0),0),0)</f>
        <v>0</v>
      </c>
      <c r="FU8" s="192">
        <f t="shared" ref="FU8:FU71" si="165">IF($HS8=1,IF(F8="M",IF($M8="T",IF($K8&gt;=24,IF($K8&lt;=35,1,0),0),0),0),0)</f>
        <v>0</v>
      </c>
      <c r="FV8" s="192">
        <f t="shared" ref="FV8:FV71" si="166">IF($HS8=1,IF(F8="M",IF($N8="N",IF($K8&gt;=24,IF($K8&lt;=35,1,0),0),0),0),0)</f>
        <v>0</v>
      </c>
      <c r="FW8" s="192">
        <f t="shared" ref="FW8:FW71" si="167">IF($HS8=1,IF(F8="M",IF($N8="OW",IF($K8&gt;=24,IF($K8&lt;=35,1,0),0),0),0),0)</f>
        <v>0</v>
      </c>
      <c r="FX8" s="192">
        <f t="shared" ref="FX8:FX71" si="168">IF($HS8=1,IF(F8="M",IF($N8="Ob",IF($K8&gt;=24,IF($K8&lt;=35,1,0),0),0),0),0)</f>
        <v>0</v>
      </c>
      <c r="FY8" s="192">
        <f t="shared" ref="FY8:FY71" si="169">IF($HS8=1,IF(F8="M",IF($N8="SW",IF($K8&gt;=24,IF($K8&lt;=35,1,0),0),0),0),0)</f>
        <v>0</v>
      </c>
      <c r="FZ8" s="192">
        <f t="shared" ref="FZ8:FZ71" si="170">IF($HS8=1,IF(F8="M",IF($N8="W",IF($K8&gt;=24,IF($K8&lt;=35,1,0),0),0),0),0)</f>
        <v>0</v>
      </c>
      <c r="GA8" s="192">
        <f t="shared" ref="GA8:GA71" si="171">IF($HS8=1,IF(F8="M",IF($L8="N",IF($K8&gt;=36,IF($K8&lt;=47,1,0),0),0),0),0)</f>
        <v>0</v>
      </c>
      <c r="GB8" s="192">
        <f t="shared" ref="GB8:GB71" si="172">IF($HS8=1,IF(F8="M",IF($L8="OW",IF($K8&gt;=36,IF($K8&lt;=47,1,0),0),0),0),0)</f>
        <v>0</v>
      </c>
      <c r="GC8" s="192">
        <f t="shared" ref="GC8:GC71" si="173">IF($HS8=1,IF(F8="M",IF($L8="SUW",IF($K8&gt;=36,IF($K8&lt;=47,1,0),0),0),0),0)</f>
        <v>0</v>
      </c>
      <c r="GD8" s="192">
        <f t="shared" ref="GD8:GD71" si="174">IF($HS8=1,IF(F8="M",IF($L8="UW",IF($K8&gt;=36,IF($K8&lt;=47,1,0),0),0),0),0)</f>
        <v>0</v>
      </c>
      <c r="GE8" s="192">
        <f t="shared" ref="GE8:GE71" si="175">IF($HS8=1,IF(F8="M",IF($M8="N",IF($K8&gt;=36,IF($K8&lt;=47,1,0),0),0),0),0)</f>
        <v>0</v>
      </c>
      <c r="GF8" s="192">
        <f t="shared" ref="GF8:GF71" si="176">IF($HS8=1,IF(F8="M",IF($M8="SSt",IF($K8&gt;=36,IF($K8&lt;=47,1,0),0),0),0),0)</f>
        <v>0</v>
      </c>
      <c r="GG8" s="192">
        <f t="shared" ref="GG8:GG71" si="177">IF($HS8=1,IF(F8="M",IF($M8="St",IF($K8&gt;=36,IF($K8&lt;=47,1,0),0),0),0),0)</f>
        <v>0</v>
      </c>
      <c r="GH8" s="192">
        <f t="shared" ref="GH8:GH71" si="178">IF($HS8=1,IF(F8="M",IF($M8="T",IF($K8&gt;=36,IF($K8&lt;=47,1,0),0),0),0),0)</f>
        <v>0</v>
      </c>
      <c r="GI8" s="192">
        <f t="shared" ref="GI8:GI71" si="179">IF($HS8=1,IF(F8="M",IF($N8="N",IF($K8&gt;=36,IF($K8&lt;=47,1,0),0),0),0),0)</f>
        <v>0</v>
      </c>
      <c r="GJ8" s="192">
        <f t="shared" ref="GJ8:GJ71" si="180">IF($HS8=1,IF(F8="M",IF($N8="OW",IF($K8&gt;=36,IF($K8&lt;=47,1,0),0),0),0),0)</f>
        <v>0</v>
      </c>
      <c r="GK8" s="192">
        <f t="shared" ref="GK8:GK71" si="181">IF($HS8=1,IF(F8="M",IF($N8="Ob",IF($K8&gt;=36,IF($K8&lt;=47,1,0),0),0),0),0)</f>
        <v>0</v>
      </c>
      <c r="GL8" s="192">
        <f t="shared" ref="GL8:GL71" si="182">IF($HS8=1,IF(F8="M",IF($N8="SW",IF($K8&gt;=36,IF($K8&lt;=47,1,0),0),0),0),0)</f>
        <v>0</v>
      </c>
      <c r="GM8" s="192">
        <f t="shared" ref="GM8:GM71" si="183">IF($HS8=1,IF(F8="M",IF($N8="W",IF($K8&gt;=36,IF($K8&lt;=47,1,0),0),0),0),0)</f>
        <v>0</v>
      </c>
      <c r="GN8" s="192">
        <f t="shared" ref="GN8:GN71" si="184">IF($HS8=1,IF(F8="M",IF($L8="N",IF($K8&gt;=48,IF($K8&lt;=59,1,0),0),0),0),0)</f>
        <v>0</v>
      </c>
      <c r="GO8" s="192">
        <f t="shared" ref="GO8:GO71" si="185">IF($HS8=1,IF(F8="M",IF($L8="OW",IF($K8&gt;=48,IF($K8&lt;=59,1,0),0),0),0),0)</f>
        <v>0</v>
      </c>
      <c r="GP8" s="192">
        <f t="shared" ref="GP8:GP71" si="186">IF($HS8=1,IF(F8="M",IF($L8="SUW",IF($K8&gt;=48,IF($K8&lt;=59,1,0),0),0),0),0)</f>
        <v>0</v>
      </c>
      <c r="GQ8" s="192">
        <f t="shared" ref="GQ8:GQ71" si="187">IF($HS8=1,IF(F8="M",IF($L8="UW",IF($K8&gt;=48,IF($K8&lt;=59,1,0),0),0),0),0)</f>
        <v>0</v>
      </c>
      <c r="GR8" s="192">
        <f t="shared" ref="GR8:GR71" si="188">IF($HS8=1,IF(F8="M",IF($M8="N",IF($K8&gt;=48,IF($K8&lt;=59,1,0),0),0),0),0)</f>
        <v>0</v>
      </c>
      <c r="GS8" s="192">
        <f t="shared" ref="GS8:GS71" si="189">IF($HS8=1,IF(F8="M",IF($M8="SSt",IF($K8&gt;=48,IF($K8&lt;=59,1,0),0),0),0),0)</f>
        <v>0</v>
      </c>
      <c r="GT8" s="192">
        <f t="shared" ref="GT8:GT71" si="190">IF($HS8=1,IF(F8="M",IF($M8="St",IF($K8&gt;=48,IF($K8&lt;=59,1,0),0),0),0),0)</f>
        <v>0</v>
      </c>
      <c r="GU8" s="192">
        <f t="shared" ref="GU8:GU71" si="191">IF($HS8=1,IF(F8="M",IF($M8="T",IF($K8&gt;=48,IF($K8&lt;=59,1,0),0),0),0),0)</f>
        <v>0</v>
      </c>
      <c r="GV8" s="192">
        <f t="shared" ref="GV8:GV71" si="192">IF($HS8=1,IF(F8="M",IF($N8="N",IF($K8&gt;=48,IF($K8&lt;=59,1,0),0),0),0),0)</f>
        <v>0</v>
      </c>
      <c r="GW8" s="192">
        <f t="shared" ref="GW8:GW71" si="193">IF($HS8=1,IF(F8="M",IF($N8="OW",IF($K8&gt;=48,IF($K8&lt;=59,1,0),0),0),0),0)</f>
        <v>0</v>
      </c>
      <c r="GX8" s="192">
        <f t="shared" ref="GX8:GX71" si="194">IF($HS8=1,IF(F8="M",IF($N8="Ob",IF($K8&gt;=48,IF($K8&lt;=59,1,0),0),0),0),0)</f>
        <v>0</v>
      </c>
      <c r="GY8" s="192">
        <f t="shared" ref="GY8:GY71" si="195">IF($HS8=1,IF(F8="M",IF($N8="SW",IF($K8&gt;=48,IF($K8&lt;=59,1,0),0),0),0),0)</f>
        <v>0</v>
      </c>
      <c r="GZ8" s="192">
        <f t="shared" ref="GZ8:GZ71" si="196">IF($HS8=1,IF(F8="M",IF($N8="W",IF($K8&gt;=48,IF($K8&lt;=59,1,0),0),0),0),0)</f>
        <v>0</v>
      </c>
      <c r="HA8" s="192">
        <f t="shared" ref="HA8:HA71" si="197">IF($HS8=1,IF(F8="M",IF($L8="N",IF($K8&gt;=60,IF($K8&lt;=71,1,0),0),0),0),0)</f>
        <v>0</v>
      </c>
      <c r="HB8" s="192">
        <f t="shared" ref="HB8:HB71" si="198">IF($HS8=1,IF(F8="M",IF($L8="OW",IF($K8&gt;=60,IF($K8&lt;=71,1,0),0),0),0),0)</f>
        <v>0</v>
      </c>
      <c r="HC8" s="192">
        <f t="shared" ref="HC8:HC71" si="199">IF($HS8=1,IF(F8="M",IF($L8="SUW",IF($K8&gt;=60,IF($K8&lt;=71,1,0),0),0),0),0)</f>
        <v>0</v>
      </c>
      <c r="HD8" s="192">
        <f t="shared" ref="HD8:HD71" si="200">IF($HS8=1,IF(F8="M",IF($L8="UW",IF($K8&gt;=60,IF($K8&lt;=71,1,0),0),0),0),0)</f>
        <v>0</v>
      </c>
      <c r="HE8" s="192">
        <f t="shared" ref="HE8:HE71" si="201">IF($HS8=1,IF(F8="M",IF($M8="N",IF($K8&gt;=60,IF($K8&lt;=71,1,0),0),0),0),0)</f>
        <v>0</v>
      </c>
      <c r="HF8" s="192">
        <f t="shared" ref="HF8:HF71" si="202">IF($HS8=1,IF(F8="M",IF($M8="SSt",IF($K8&gt;=60,IF($K8&lt;=71,1,0),0),0),0),0)</f>
        <v>0</v>
      </c>
      <c r="HG8" s="192">
        <f t="shared" ref="HG8:HG71" si="203">IF($HS8=1,IF(F8="M",IF($M8="St",IF($K8&gt;=60,IF($K8&lt;=71,1,0),0),0),0),0)</f>
        <v>0</v>
      </c>
      <c r="HH8" s="192">
        <f t="shared" ref="HH8:HH71" si="204">IF($HS8=1,IF(F8="M",IF($M8="T",IF($K8&gt;=60,IF($K8&lt;=71,1,0),0),0),0),0)</f>
        <v>0</v>
      </c>
      <c r="HI8" s="192">
        <f t="shared" ref="HI8:HI71" si="205">IF($HS8=1,IF(F8="M",IF($N8="N",IF($K8&gt;=60,IF($K8&lt;=71,1,0),0),0),0),0)</f>
        <v>0</v>
      </c>
      <c r="HJ8" s="192">
        <f t="shared" ref="HJ8:HJ71" si="206">IF($HS8=1,IF(F8="M",IF($N8="OW",IF($K8&gt;=60,IF($K8&lt;=71,1,0),0),0),0),0)</f>
        <v>0</v>
      </c>
      <c r="HK8" s="192">
        <f t="shared" ref="HK8:HK71" si="207">IF($HS8=1,IF(F8="M",IF($N8="Ob",IF($K8&gt;=60,IF($K8&lt;=71,1,0),0),0),0),0)</f>
        <v>0</v>
      </c>
      <c r="HL8" s="192">
        <f t="shared" ref="HL8:HL71" si="208">IF($HS8=1,IF(F8="M",IF($N8="SW",IF($K8&gt;=60,IF($K8&lt;=71,1,0),0),0),0),0)</f>
        <v>0</v>
      </c>
      <c r="HM8" s="192">
        <f t="shared" ref="HM8:HM71" si="209">IF($HS8=1,IF(F8="M",IF($N8="W",IF($K8&gt;=60,IF($K8&lt;=71,1,0),0),0),0),0)</f>
        <v>0</v>
      </c>
      <c r="HN8" s="194">
        <f t="shared" ref="HN8:HN71" si="210">IF($HS8=1,IF(F8="M",IF($N8="N",IF($K8=60,1,0),0),0),0)</f>
        <v>0</v>
      </c>
      <c r="HO8" s="194">
        <f t="shared" ref="HO8:HO71" si="211">IF($HS8=1,IF(F8="M",IF($N8="OW",IF($K8=60,1,0),0),0),0)</f>
        <v>0</v>
      </c>
      <c r="HP8" s="194">
        <f t="shared" ref="HP8:HP71" si="212">IF($HS8=1,IF(F8="M",IF($N8="Ob",IF($K8=60,1,0),0),0),0)</f>
        <v>0</v>
      </c>
      <c r="HQ8" s="194">
        <f t="shared" ref="HQ8:HQ71" si="213">IF($HS8=1,IF(F8="M",IF($N8="W",IF($K8=60,1,0),0),0),0)</f>
        <v>0</v>
      </c>
      <c r="HR8" s="194">
        <f t="shared" ref="HR8:HR71" si="214">IF($HS8=1,IF(F8="M",IF($N8="SW",IF($K8=60,1,0),0),0),0)</f>
        <v>0</v>
      </c>
      <c r="HS8" s="195" t="str">
        <f t="shared" si="9"/>
        <v/>
      </c>
      <c r="HT8" s="196">
        <f t="shared" si="10"/>
        <v>0</v>
      </c>
      <c r="HU8" s="196">
        <f t="shared" si="11"/>
        <v>0</v>
      </c>
      <c r="HV8" s="197" t="str">
        <f t="shared" si="12"/>
        <v/>
      </c>
      <c r="HW8" s="197" t="str">
        <f t="shared" ref="HW8:HW71" si="215">IF(K8&lt;=60,COUNTIF(E8,"YES"),"")</f>
        <v/>
      </c>
      <c r="HX8" s="197" t="str">
        <f t="shared" ref="HX8:HX71" si="216">IF(K8&lt;=71,COUNTIF(E8,"YES"),"")</f>
        <v/>
      </c>
      <c r="HY8" s="195" t="str">
        <f t="shared" si="13"/>
        <v/>
      </c>
      <c r="HZ8" s="30">
        <f t="shared" si="6"/>
        <v>0</v>
      </c>
      <c r="IA8" s="198">
        <f t="shared" si="14"/>
        <v>0</v>
      </c>
      <c r="IB8" s="195"/>
      <c r="IC8" s="195">
        <f t="shared" ref="IC8:IC71" si="217">IF(OR(L8="SUW",L8="UW",L8="OW",M8="SSt",M8="St",N8="SW",N8="W",N8="OW",N8="Ob"),1,0)</f>
        <v>0</v>
      </c>
      <c r="ID8" s="195">
        <f t="shared" si="15"/>
        <v>0</v>
      </c>
      <c r="IE8" s="195">
        <f t="shared" ref="IE8:IE71" si="218">IF(AND(D8&lt;&gt;"",M8="SSt"),1,0)</f>
        <v>0</v>
      </c>
      <c r="IF8" s="195">
        <f t="shared" si="16"/>
        <v>0</v>
      </c>
      <c r="IG8" s="307">
        <f t="shared" si="17"/>
        <v>0</v>
      </c>
      <c r="IH8" s="307">
        <f t="shared" si="18"/>
        <v>0</v>
      </c>
      <c r="II8" s="44">
        <f t="shared" si="19"/>
        <v>0</v>
      </c>
      <c r="IJ8" s="44">
        <f t="shared" ref="IJ8:IJ71" si="219">IF(OR(L8="N",L8="UW",L8="SUW",L8="OW"),1,0)</f>
        <v>0</v>
      </c>
      <c r="IK8" s="44">
        <f t="shared" ref="IK8:IK71" si="220">IF(OR(M8="N",M8="St",M8="SSt",M8="T"),1,0)</f>
        <v>0</v>
      </c>
      <c r="IL8" s="44">
        <f t="shared" ref="IL8:IL71" si="221">IF(AND(I8&lt;&gt;"",IJ8=1),1,0)</f>
        <v>0</v>
      </c>
      <c r="IM8" s="44">
        <f t="shared" ref="IM8:IM71" si="222">IF(AND(J8&lt;&gt;"",IK8=1),1,0)</f>
        <v>0</v>
      </c>
      <c r="IN8" s="44">
        <f t="shared" ref="IN8:IN71" si="223">IF(AND(E8="YES",IL8=1),1,0)</f>
        <v>0</v>
      </c>
      <c r="IO8" s="44">
        <f t="shared" ref="IO8:IO71" si="224">IF(AND(E8="YES",IM8=1),1,0)</f>
        <v>0</v>
      </c>
    </row>
    <row r="9" spans="1:249" ht="18" customHeight="1">
      <c r="A9" s="188">
        <v>3</v>
      </c>
      <c r="B9" s="326"/>
      <c r="C9" s="289"/>
      <c r="D9" s="199"/>
      <c r="E9" s="189"/>
      <c r="F9" s="189"/>
      <c r="G9" s="190"/>
      <c r="H9" s="190"/>
      <c r="I9" s="272"/>
      <c r="J9" s="207"/>
      <c r="K9" s="214" t="str">
        <f t="shared" si="20"/>
        <v/>
      </c>
      <c r="L9" s="200" t="str">
        <f t="shared" si="21"/>
        <v/>
      </c>
      <c r="M9" s="200" t="str">
        <f t="shared" si="22"/>
        <v/>
      </c>
      <c r="N9" s="209" t="str">
        <f t="shared" si="8"/>
        <v/>
      </c>
      <c r="O9" s="208" t="str">
        <f>IFERROR(IF(D9="","",IF(K9="","",IF(I9="","",IF(F9="F",VLOOKUP(K9,F!A:G,2,0),IF(F9="M",VLOOKUP(K9,M!A:G,2,0),""))))),0)</f>
        <v/>
      </c>
      <c r="P9" s="191" t="str">
        <f>IFERROR(IF(D9="","",IF(K9="","",IF(I9="","",IF(F9="F",VLOOKUP(K9,F!A:G,3,0),IF(F9="M",VLOOKUP(K9,M!A:G,3,0),""))))),0)</f>
        <v/>
      </c>
      <c r="Q9" s="191" t="str">
        <f>IFERROR(IF(D9="","",IF(K9="","",IF(I9="","",IF(F9="F",VLOOKUP(K9,F!A:G,4,0),IF(F9="M",VLOOKUP(K9,M!A:G,4,0),""))))),0)</f>
        <v/>
      </c>
      <c r="R9" s="191" t="str">
        <f>IFERROR(IF(D9="","",IF(K9="","",IF(I9="","",IF(F9="F",VLOOKUP(K9,F!A:G,5,0),IF(F9="M",VLOOKUP(K9,M!A:G,5,0),""))))),0)</f>
        <v/>
      </c>
      <c r="S9" s="191" t="str">
        <f>IFERROR(IF(D9="","",IF(K9="","",IF(I9="","",IF(F9="F",VLOOKUP(K9,F!A:G,6,0),IF(F9="M",VLOOKUP(K9,M!A:G,6,0),""))))),0)</f>
        <v/>
      </c>
      <c r="T9" s="191" t="str">
        <f>IFERROR(IF(D9="","",IF(K9="","",IF(I9="","",IF(F9="F",VLOOKUP(K9,F!A:G,7,0),IF(F9="M",VLOOKUP(K9,M!A:G,7,0),""))))),0)</f>
        <v/>
      </c>
      <c r="U9" s="191" t="str">
        <f>IFERROR(IF(D9="","",IF(K9="","",IF(J9="","",IF(F9="F",VLOOKUP(K9,F!A:M,8,0),IF(F9="M",VLOOKUP(K9,M!A:M,8,0),""))))),0)</f>
        <v/>
      </c>
      <c r="V9" s="191" t="str">
        <f>IFERROR(IF(D9="","",IF(K9="","",IF(J9="","",IF(F9="F",VLOOKUP(K9,F!A:M,9,0),IF(F9="M",VLOOKUP(K9,M!A:M,9,0),""))))),0)</f>
        <v/>
      </c>
      <c r="W9" s="191" t="str">
        <f>IFERROR(IF(D9="","",IF(K9="","",IF(J9="","",IF(F9="F",VLOOKUP(K9,F!A:M,10,0),IF(F9="M",VLOOKUP(K9,M!A:M,10,0),""))))),0)</f>
        <v/>
      </c>
      <c r="X9" s="191" t="str">
        <f>IFERROR(IF(D9="","",IF(K9="","",IF(J9="","",IF(F9="F",VLOOKUP(K9,F!A:M,11,0),IF(F9="M",VLOOKUP(K9,M!A:M,11,0),""))))),0)</f>
        <v/>
      </c>
      <c r="Y9" s="191" t="str">
        <f>IFERROR(IF(D9="","",IF(K9="","",IF(J9="","",IF(F9="F",VLOOKUP(K9,F!A:M,12,0),IF(F9="M",VLOOKUP(K9,M!A:M,12,0),""))))),0)</f>
        <v/>
      </c>
      <c r="Z9" s="191" t="str">
        <f>IFERROR(IF(D9="","",IF(K9="","",IF(J9="","",IF(F9="F",VLOOKUP(K9,F!A:M,13,0),IF(F9="M",VLOOKUP(K9,M!A:M,13,0),""))))),0)</f>
        <v/>
      </c>
      <c r="AA9" s="191" t="str">
        <f>IFERROR(IF(D9="","",IF(F9="","",IF(J9="","",IF(K9="","",IF(AND(K9&gt;23,K9&lt;=60),IF(F9="F",VLOOKUP(MROUND(HZ9,0.5),'F-Weight for Length'!K:S,2,0),VLOOKUP(MROUND(HZ9,0.5),'M-Weight for Length'!K:S,2,0)),IF(K9&gt;60,IF(F9="F",VLOOKUP(K9,'F-Weight for Length'!U:AC,2,0),VLOOKUP(K9,'M-Weight for Length'!U:AC,2,0)),IF(F9="F",VLOOKUP(MROUND(HZ9,0.5),'F-Weight for Length'!A:I,2,0),VLOOKUP(MROUND(HZ9,0.5),'M-Weight for Length'!A:I,2,0)))))))),0)</f>
        <v/>
      </c>
      <c r="AB9" s="191" t="str">
        <f>IFERROR(IF(D9="","",IF(F9="","",IF(J9="","",IF(K9="","",IF(AND(K9&gt;23,K9&lt;=60),IF(F9="F",VLOOKUP(MROUND(HZ9,0.5),'F-Weight for Length'!K:S,3,0),VLOOKUP(MROUND(HZ9,0.5),'M-Weight for Length'!K:S,3,0)),IF(K9&gt;60,IF(F9="F",VLOOKUP(K9,'F-Weight for Length'!U:AC,3,0),VLOOKUP(K9,'M-Weight for Length'!U:AC,3,0)),IF(F9="F",VLOOKUP(MROUND(HZ9,0.5),'F-Weight for Length'!A:I,3,0),VLOOKUP(MROUND(HZ9,0.5),'M-Weight for Length'!A:I,3,0)))))))),0)</f>
        <v/>
      </c>
      <c r="AC9" s="191" t="str">
        <f>IFERROR(IF(D9="","",IF(F9="","",IF(J9="","",IF(K9="","",IF(AND(K9&gt;23,K9&lt;=60),IF(F9="F",VLOOKUP(MROUND(HZ9,0.5),'F-Weight for Length'!K:S,4,0),VLOOKUP(MROUND(HZ9,0.5),'M-Weight for Length'!K:S,4,0)),IF(K9&gt;60,IF(F9="F",VLOOKUP(K9,'F-Weight for Length'!U:AC,4,0),VLOOKUP(K9,'M-Weight for Length'!U:AC,4,0)),IF(F9="F",VLOOKUP(MROUND(HZ9,0.5),'F-Weight for Length'!A:I,4,0),VLOOKUP(MROUND(HZ9,0.5),'M-Weight for Length'!A:I,4,0)))))))),0)</f>
        <v/>
      </c>
      <c r="AD9" s="191" t="str">
        <f>IFERROR(IF(D9="","",IF(F9="","",IF(J9="","",IF(K9="","",IF(AND(K9&gt;23,K9&lt;=60),IF(F9="F",VLOOKUP(MROUND(HZ9,0.5),'F-Weight for Length'!K:S,5,0),VLOOKUP(MROUND(HZ9,0.5),'M-Weight for Length'!K:S,5,0)),IF(K9&gt;60,IF(F9="F",VLOOKUP(K9,'F-Weight for Length'!U:AC,5,0),VLOOKUP(K9,'M-Weight for Length'!U:AC,5,0)),IF(F9="F",VLOOKUP(MROUND(HZ9,0.5),'F-Weight for Length'!A:I,5,0),VLOOKUP(MROUND(HZ9,0.5),'M-Weight for Length'!A:I,5,0)))))))),0)</f>
        <v/>
      </c>
      <c r="AE9" s="191" t="str">
        <f>IFERROR(IF(D9="","",IF(F9="","",IF(J9="","",IF(K9="","",IF(AND(K9&gt;23,K9&lt;=60),IF(F9="F",VLOOKUP(MROUND(HZ9,0.5),'F-Weight for Length'!K:S,6,0),VLOOKUP(MROUND(HZ9,0.5),'M-Weight for Length'!K:S,6,0)),IF(K9&gt;60,IF(F9="F",VLOOKUP(K9,'F-Weight for Length'!U:AC,6,0),VLOOKUP(K9,'M-Weight for Length'!U:AC,6,0)),IF(F9="F",VLOOKUP(MROUND(HZ9,0.5),'F-Weight for Length'!A:I,6,0),VLOOKUP(MROUND(HZ9,0.5),'M-Weight for Length'!A:I,6,0)))))))),0)</f>
        <v/>
      </c>
      <c r="AF9" s="191" t="str">
        <f>IFERROR(IF(D9="","",IF(F9="","",IF(J9="","",IF(K9="","",IF(AND(K9&gt;23,K9&lt;=60),IF(F9="F",VLOOKUP(MROUND(HZ9,0.5),'F-Weight for Length'!K:S,7,0),VLOOKUP(MROUND(HZ9,0.5),'M-Weight for Length'!K:S,7,0)),IF(K9&gt;60,IF(F9="F",VLOOKUP(K9,'F-Weight for Length'!U:AC,7,0),VLOOKUP(K9,'M-Weight for Length'!U:AC,7,0)),IF(F9="F",VLOOKUP(MROUND(HZ9,0.5),'F-Weight for Length'!A:I,7,0),VLOOKUP(MROUND(HZ9,0.5),'M-Weight for Length'!A:I,7,0)))))))),0)</f>
        <v/>
      </c>
      <c r="AG9" s="191" t="str">
        <f>IFERROR(IF(D9="","",IF(F9="","",IF(J9="","",IF(K9="","",IF(AND(K9&gt;23,K9&lt;=60),IF(F9="F",VLOOKUP(MROUND(HZ9,0.5),'F-Weight for Length'!K:S,8,0),VLOOKUP(MROUND(HZ9,0.5),'M-Weight for Length'!K:S,8,0)),IF(K9&gt;60,IF(F9="F",VLOOKUP(K9,'F-Weight for Length'!U:AC,8,0),VLOOKUP(K9,'M-Weight for Length'!U:AC,8,0)),IF(F9="F",VLOOKUP(MROUND(HZ9,0.5),'F-Weight for Length'!A:I,8,0),VLOOKUP(MROUND(HZ9,0.5),'M-Weight for Length'!A:I,8,0)))))))),0)</f>
        <v/>
      </c>
      <c r="AH9" s="191" t="str">
        <f>IFERROR(IF(D9="","",IF(F9="","",IF(J9="","",IF(K9="","",IF(AND(K9&gt;23,K9&lt;=60),IF(F9="F",VLOOKUP(MROUND(HZ9,0.5),'F-Weight for Length'!K:S,9,0),VLOOKUP(MROUND(HZ9,0.5),'M-Weight for Length'!K:S,9,0)),IF(K9&gt;60,IF(F9="F",VLOOKUP(K9,'F-Weight for Length'!U:AC,9,0),VLOOKUP(K9,'M-Weight for Length'!U:AC,9,0)),IF(F9="F",VLOOKUP(MROUND(HZ9,0.5),'F-Weight for Length'!A:I,9,0),VLOOKUP(MROUND(HZ9,0.5),'M-Weight for Length'!A:I,9,0)))))))),0)</f>
        <v/>
      </c>
      <c r="AI9" s="192">
        <f t="shared" si="23"/>
        <v>0</v>
      </c>
      <c r="AJ9" s="192">
        <f t="shared" si="24"/>
        <v>0</v>
      </c>
      <c r="AK9" s="192">
        <f t="shared" si="25"/>
        <v>0</v>
      </c>
      <c r="AL9" s="192">
        <f t="shared" si="26"/>
        <v>0</v>
      </c>
      <c r="AM9" s="192">
        <f t="shared" si="27"/>
        <v>0</v>
      </c>
      <c r="AN9" s="192">
        <f t="shared" si="28"/>
        <v>0</v>
      </c>
      <c r="AO9" s="192">
        <f t="shared" si="29"/>
        <v>0</v>
      </c>
      <c r="AP9" s="192">
        <f t="shared" si="30"/>
        <v>0</v>
      </c>
      <c r="AQ9" s="192">
        <f t="shared" si="31"/>
        <v>0</v>
      </c>
      <c r="AR9" s="192">
        <f t="shared" si="32"/>
        <v>0</v>
      </c>
      <c r="AS9" s="192">
        <f t="shared" si="33"/>
        <v>0</v>
      </c>
      <c r="AT9" s="192">
        <f t="shared" si="34"/>
        <v>0</v>
      </c>
      <c r="AU9" s="192">
        <f t="shared" si="35"/>
        <v>0</v>
      </c>
      <c r="AV9" s="192">
        <f t="shared" si="36"/>
        <v>0</v>
      </c>
      <c r="AW9" s="192">
        <f t="shared" si="37"/>
        <v>0</v>
      </c>
      <c r="AX9" s="192">
        <f t="shared" si="38"/>
        <v>0</v>
      </c>
      <c r="AY9" s="192">
        <f t="shared" si="39"/>
        <v>0</v>
      </c>
      <c r="AZ9" s="192">
        <f t="shared" si="40"/>
        <v>0</v>
      </c>
      <c r="BA9" s="192">
        <f t="shared" si="41"/>
        <v>0</v>
      </c>
      <c r="BB9" s="192">
        <f t="shared" si="42"/>
        <v>0</v>
      </c>
      <c r="BC9" s="192">
        <f t="shared" si="43"/>
        <v>0</v>
      </c>
      <c r="BD9" s="192">
        <f t="shared" si="44"/>
        <v>0</v>
      </c>
      <c r="BE9" s="192">
        <f t="shared" si="45"/>
        <v>0</v>
      </c>
      <c r="BF9" s="192">
        <f t="shared" si="46"/>
        <v>0</v>
      </c>
      <c r="BG9" s="192">
        <f t="shared" si="47"/>
        <v>0</v>
      </c>
      <c r="BH9" s="192">
        <f t="shared" si="48"/>
        <v>0</v>
      </c>
      <c r="BI9" s="192">
        <f t="shared" si="49"/>
        <v>0</v>
      </c>
      <c r="BJ9" s="192">
        <f t="shared" si="50"/>
        <v>0</v>
      </c>
      <c r="BK9" s="192">
        <f t="shared" si="51"/>
        <v>0</v>
      </c>
      <c r="BL9" s="192">
        <f t="shared" si="52"/>
        <v>0</v>
      </c>
      <c r="BM9" s="192">
        <f t="shared" si="53"/>
        <v>0</v>
      </c>
      <c r="BN9" s="192">
        <f t="shared" si="54"/>
        <v>0</v>
      </c>
      <c r="BO9" s="192">
        <f t="shared" si="55"/>
        <v>0</v>
      </c>
      <c r="BP9" s="192">
        <f t="shared" si="56"/>
        <v>0</v>
      </c>
      <c r="BQ9" s="192">
        <f t="shared" si="57"/>
        <v>0</v>
      </c>
      <c r="BR9" s="192">
        <f t="shared" si="58"/>
        <v>0</v>
      </c>
      <c r="BS9" s="192">
        <f t="shared" si="59"/>
        <v>0</v>
      </c>
      <c r="BT9" s="192">
        <f t="shared" si="60"/>
        <v>0</v>
      </c>
      <c r="BU9" s="192">
        <f t="shared" si="61"/>
        <v>0</v>
      </c>
      <c r="BV9" s="192">
        <f t="shared" si="62"/>
        <v>0</v>
      </c>
      <c r="BW9" s="192">
        <f t="shared" si="63"/>
        <v>0</v>
      </c>
      <c r="BX9" s="192">
        <f t="shared" si="64"/>
        <v>0</v>
      </c>
      <c r="BY9" s="192">
        <f t="shared" si="65"/>
        <v>0</v>
      </c>
      <c r="BZ9" s="192">
        <f t="shared" si="66"/>
        <v>0</v>
      </c>
      <c r="CA9" s="192">
        <f t="shared" si="67"/>
        <v>0</v>
      </c>
      <c r="CB9" s="192">
        <f t="shared" si="68"/>
        <v>0</v>
      </c>
      <c r="CC9" s="192">
        <f t="shared" si="69"/>
        <v>0</v>
      </c>
      <c r="CD9" s="192">
        <f t="shared" si="70"/>
        <v>0</v>
      </c>
      <c r="CE9" s="192">
        <f t="shared" si="71"/>
        <v>0</v>
      </c>
      <c r="CF9" s="192">
        <f t="shared" si="72"/>
        <v>0</v>
      </c>
      <c r="CG9" s="192">
        <f t="shared" si="73"/>
        <v>0</v>
      </c>
      <c r="CH9" s="192">
        <f t="shared" si="74"/>
        <v>0</v>
      </c>
      <c r="CI9" s="192">
        <f t="shared" si="75"/>
        <v>0</v>
      </c>
      <c r="CJ9" s="192">
        <f t="shared" si="76"/>
        <v>0</v>
      </c>
      <c r="CK9" s="192">
        <f t="shared" si="77"/>
        <v>0</v>
      </c>
      <c r="CL9" s="192">
        <f t="shared" si="78"/>
        <v>0</v>
      </c>
      <c r="CM9" s="192">
        <f t="shared" si="79"/>
        <v>0</v>
      </c>
      <c r="CN9" s="192">
        <f t="shared" si="80"/>
        <v>0</v>
      </c>
      <c r="CO9" s="192">
        <f t="shared" si="81"/>
        <v>0</v>
      </c>
      <c r="CP9" s="192">
        <f t="shared" si="82"/>
        <v>0</v>
      </c>
      <c r="CQ9" s="192">
        <f t="shared" si="83"/>
        <v>0</v>
      </c>
      <c r="CR9" s="192">
        <f t="shared" si="84"/>
        <v>0</v>
      </c>
      <c r="CS9" s="192">
        <f t="shared" si="85"/>
        <v>0</v>
      </c>
      <c r="CT9" s="192">
        <f t="shared" si="86"/>
        <v>0</v>
      </c>
      <c r="CU9" s="192">
        <f t="shared" si="87"/>
        <v>0</v>
      </c>
      <c r="CV9" s="192">
        <f t="shared" si="88"/>
        <v>0</v>
      </c>
      <c r="CW9" s="192">
        <f t="shared" si="89"/>
        <v>0</v>
      </c>
      <c r="CX9" s="192">
        <f t="shared" si="90"/>
        <v>0</v>
      </c>
      <c r="CY9" s="192">
        <f t="shared" si="91"/>
        <v>0</v>
      </c>
      <c r="CZ9" s="192">
        <f t="shared" si="92"/>
        <v>0</v>
      </c>
      <c r="DA9" s="192">
        <f t="shared" si="93"/>
        <v>0</v>
      </c>
      <c r="DB9" s="192">
        <f t="shared" si="94"/>
        <v>0</v>
      </c>
      <c r="DC9" s="192">
        <f t="shared" si="95"/>
        <v>0</v>
      </c>
      <c r="DD9" s="192">
        <f t="shared" si="96"/>
        <v>0</v>
      </c>
      <c r="DE9" s="192">
        <f t="shared" si="97"/>
        <v>0</v>
      </c>
      <c r="DF9" s="192">
        <f t="shared" si="98"/>
        <v>0</v>
      </c>
      <c r="DG9" s="192">
        <f t="shared" si="99"/>
        <v>0</v>
      </c>
      <c r="DH9" s="192">
        <f t="shared" si="100"/>
        <v>0</v>
      </c>
      <c r="DI9" s="192">
        <f t="shared" si="101"/>
        <v>0</v>
      </c>
      <c r="DJ9" s="192">
        <f t="shared" si="102"/>
        <v>0</v>
      </c>
      <c r="DK9" s="192">
        <f t="shared" si="103"/>
        <v>0</v>
      </c>
      <c r="DL9" s="192">
        <f t="shared" si="104"/>
        <v>0</v>
      </c>
      <c r="DM9" s="192">
        <f t="shared" si="105"/>
        <v>0</v>
      </c>
      <c r="DN9" s="192">
        <f t="shared" si="106"/>
        <v>0</v>
      </c>
      <c r="DO9" s="192">
        <f t="shared" si="107"/>
        <v>0</v>
      </c>
      <c r="DP9" s="192">
        <f t="shared" si="108"/>
        <v>0</v>
      </c>
      <c r="DQ9" s="192">
        <f t="shared" si="109"/>
        <v>0</v>
      </c>
      <c r="DR9" s="192">
        <f t="shared" si="110"/>
        <v>0</v>
      </c>
      <c r="DS9" s="192">
        <f t="shared" si="111"/>
        <v>0</v>
      </c>
      <c r="DT9" s="192">
        <f t="shared" si="112"/>
        <v>0</v>
      </c>
      <c r="DU9" s="192">
        <f t="shared" si="113"/>
        <v>0</v>
      </c>
      <c r="DV9" s="193">
        <f t="shared" si="114"/>
        <v>0</v>
      </c>
      <c r="DW9" s="193">
        <f t="shared" si="115"/>
        <v>0</v>
      </c>
      <c r="DX9" s="193">
        <f t="shared" si="116"/>
        <v>0</v>
      </c>
      <c r="DY9" s="193">
        <f t="shared" si="117"/>
        <v>0</v>
      </c>
      <c r="DZ9" s="193">
        <f t="shared" si="118"/>
        <v>0</v>
      </c>
      <c r="EA9" s="192">
        <f t="shared" si="119"/>
        <v>0</v>
      </c>
      <c r="EB9" s="192">
        <f t="shared" si="120"/>
        <v>0</v>
      </c>
      <c r="EC9" s="192">
        <f t="shared" si="121"/>
        <v>0</v>
      </c>
      <c r="ED9" s="192">
        <f t="shared" si="122"/>
        <v>0</v>
      </c>
      <c r="EE9" s="192">
        <f t="shared" si="123"/>
        <v>0</v>
      </c>
      <c r="EF9" s="192">
        <f t="shared" si="124"/>
        <v>0</v>
      </c>
      <c r="EG9" s="192">
        <f t="shared" si="125"/>
        <v>0</v>
      </c>
      <c r="EH9" s="192">
        <f t="shared" si="126"/>
        <v>0</v>
      </c>
      <c r="EI9" s="192">
        <f t="shared" si="127"/>
        <v>0</v>
      </c>
      <c r="EJ9" s="192">
        <f t="shared" si="128"/>
        <v>0</v>
      </c>
      <c r="EK9" s="192">
        <f t="shared" si="129"/>
        <v>0</v>
      </c>
      <c r="EL9" s="192">
        <f t="shared" si="130"/>
        <v>0</v>
      </c>
      <c r="EM9" s="192">
        <f t="shared" si="131"/>
        <v>0</v>
      </c>
      <c r="EN9" s="192">
        <f t="shared" si="132"/>
        <v>0</v>
      </c>
      <c r="EO9" s="192">
        <f t="shared" si="133"/>
        <v>0</v>
      </c>
      <c r="EP9" s="192">
        <f t="shared" si="134"/>
        <v>0</v>
      </c>
      <c r="EQ9" s="192">
        <f t="shared" si="135"/>
        <v>0</v>
      </c>
      <c r="ER9" s="192">
        <f t="shared" si="136"/>
        <v>0</v>
      </c>
      <c r="ES9" s="192">
        <f t="shared" si="137"/>
        <v>0</v>
      </c>
      <c r="ET9" s="192">
        <f t="shared" si="138"/>
        <v>0</v>
      </c>
      <c r="EU9" s="192">
        <f t="shared" si="139"/>
        <v>0</v>
      </c>
      <c r="EV9" s="192">
        <f t="shared" si="140"/>
        <v>0</v>
      </c>
      <c r="EW9" s="192">
        <f t="shared" si="141"/>
        <v>0</v>
      </c>
      <c r="EX9" s="192">
        <f t="shared" si="142"/>
        <v>0</v>
      </c>
      <c r="EY9" s="192">
        <f t="shared" si="143"/>
        <v>0</v>
      </c>
      <c r="EZ9" s="192">
        <f t="shared" si="144"/>
        <v>0</v>
      </c>
      <c r="FA9" s="192">
        <f t="shared" si="145"/>
        <v>0</v>
      </c>
      <c r="FB9" s="192">
        <f t="shared" si="146"/>
        <v>0</v>
      </c>
      <c r="FC9" s="192">
        <f t="shared" si="147"/>
        <v>0</v>
      </c>
      <c r="FD9" s="192">
        <f t="shared" si="148"/>
        <v>0</v>
      </c>
      <c r="FE9" s="192">
        <f t="shared" si="149"/>
        <v>0</v>
      </c>
      <c r="FF9" s="192">
        <f t="shared" si="150"/>
        <v>0</v>
      </c>
      <c r="FG9" s="192">
        <f t="shared" si="151"/>
        <v>0</v>
      </c>
      <c r="FH9" s="192">
        <f t="shared" si="152"/>
        <v>0</v>
      </c>
      <c r="FI9" s="192">
        <f t="shared" si="153"/>
        <v>0</v>
      </c>
      <c r="FJ9" s="192">
        <f t="shared" si="154"/>
        <v>0</v>
      </c>
      <c r="FK9" s="192">
        <f t="shared" si="155"/>
        <v>0</v>
      </c>
      <c r="FL9" s="192">
        <f t="shared" si="156"/>
        <v>0</v>
      </c>
      <c r="FM9" s="192">
        <f t="shared" si="157"/>
        <v>0</v>
      </c>
      <c r="FN9" s="192">
        <f t="shared" si="158"/>
        <v>0</v>
      </c>
      <c r="FO9" s="192">
        <f t="shared" si="159"/>
        <v>0</v>
      </c>
      <c r="FP9" s="192">
        <f t="shared" si="160"/>
        <v>0</v>
      </c>
      <c r="FQ9" s="192">
        <f t="shared" si="161"/>
        <v>0</v>
      </c>
      <c r="FR9" s="192">
        <f t="shared" si="162"/>
        <v>0</v>
      </c>
      <c r="FS9" s="192">
        <f t="shared" si="163"/>
        <v>0</v>
      </c>
      <c r="FT9" s="192">
        <f t="shared" si="164"/>
        <v>0</v>
      </c>
      <c r="FU9" s="192">
        <f t="shared" si="165"/>
        <v>0</v>
      </c>
      <c r="FV9" s="192">
        <f t="shared" si="166"/>
        <v>0</v>
      </c>
      <c r="FW9" s="192">
        <f t="shared" si="167"/>
        <v>0</v>
      </c>
      <c r="FX9" s="192">
        <f t="shared" si="168"/>
        <v>0</v>
      </c>
      <c r="FY9" s="192">
        <f t="shared" si="169"/>
        <v>0</v>
      </c>
      <c r="FZ9" s="192">
        <f t="shared" si="170"/>
        <v>0</v>
      </c>
      <c r="GA9" s="192">
        <f t="shared" si="171"/>
        <v>0</v>
      </c>
      <c r="GB9" s="192">
        <f t="shared" si="172"/>
        <v>0</v>
      </c>
      <c r="GC9" s="192">
        <f t="shared" si="173"/>
        <v>0</v>
      </c>
      <c r="GD9" s="192">
        <f t="shared" si="174"/>
        <v>0</v>
      </c>
      <c r="GE9" s="192">
        <f t="shared" si="175"/>
        <v>0</v>
      </c>
      <c r="GF9" s="192">
        <f t="shared" si="176"/>
        <v>0</v>
      </c>
      <c r="GG9" s="192">
        <f t="shared" si="177"/>
        <v>0</v>
      </c>
      <c r="GH9" s="192">
        <f t="shared" si="178"/>
        <v>0</v>
      </c>
      <c r="GI9" s="192">
        <f t="shared" si="179"/>
        <v>0</v>
      </c>
      <c r="GJ9" s="192">
        <f t="shared" si="180"/>
        <v>0</v>
      </c>
      <c r="GK9" s="192">
        <f t="shared" si="181"/>
        <v>0</v>
      </c>
      <c r="GL9" s="192">
        <f t="shared" si="182"/>
        <v>0</v>
      </c>
      <c r="GM9" s="192">
        <f t="shared" si="183"/>
        <v>0</v>
      </c>
      <c r="GN9" s="192">
        <f t="shared" si="184"/>
        <v>0</v>
      </c>
      <c r="GO9" s="192">
        <f t="shared" si="185"/>
        <v>0</v>
      </c>
      <c r="GP9" s="192">
        <f t="shared" si="186"/>
        <v>0</v>
      </c>
      <c r="GQ9" s="192">
        <f t="shared" si="187"/>
        <v>0</v>
      </c>
      <c r="GR9" s="192">
        <f t="shared" si="188"/>
        <v>0</v>
      </c>
      <c r="GS9" s="192">
        <f t="shared" si="189"/>
        <v>0</v>
      </c>
      <c r="GT9" s="192">
        <f t="shared" si="190"/>
        <v>0</v>
      </c>
      <c r="GU9" s="192">
        <f t="shared" si="191"/>
        <v>0</v>
      </c>
      <c r="GV9" s="192">
        <f t="shared" si="192"/>
        <v>0</v>
      </c>
      <c r="GW9" s="192">
        <f t="shared" si="193"/>
        <v>0</v>
      </c>
      <c r="GX9" s="192">
        <f t="shared" si="194"/>
        <v>0</v>
      </c>
      <c r="GY9" s="192">
        <f t="shared" si="195"/>
        <v>0</v>
      </c>
      <c r="GZ9" s="192">
        <f t="shared" si="196"/>
        <v>0</v>
      </c>
      <c r="HA9" s="192">
        <f t="shared" si="197"/>
        <v>0</v>
      </c>
      <c r="HB9" s="192">
        <f t="shared" si="198"/>
        <v>0</v>
      </c>
      <c r="HC9" s="192">
        <f t="shared" si="199"/>
        <v>0</v>
      </c>
      <c r="HD9" s="192">
        <f t="shared" si="200"/>
        <v>0</v>
      </c>
      <c r="HE9" s="192">
        <f t="shared" si="201"/>
        <v>0</v>
      </c>
      <c r="HF9" s="192">
        <f t="shared" si="202"/>
        <v>0</v>
      </c>
      <c r="HG9" s="192">
        <f t="shared" si="203"/>
        <v>0</v>
      </c>
      <c r="HH9" s="192">
        <f t="shared" si="204"/>
        <v>0</v>
      </c>
      <c r="HI9" s="192">
        <f t="shared" si="205"/>
        <v>0</v>
      </c>
      <c r="HJ9" s="192">
        <f t="shared" si="206"/>
        <v>0</v>
      </c>
      <c r="HK9" s="192">
        <f t="shared" si="207"/>
        <v>0</v>
      </c>
      <c r="HL9" s="192">
        <f t="shared" si="208"/>
        <v>0</v>
      </c>
      <c r="HM9" s="192">
        <f t="shared" si="209"/>
        <v>0</v>
      </c>
      <c r="HN9" s="194">
        <f t="shared" si="210"/>
        <v>0</v>
      </c>
      <c r="HO9" s="194">
        <f t="shared" si="211"/>
        <v>0</v>
      </c>
      <c r="HP9" s="194">
        <f t="shared" si="212"/>
        <v>0</v>
      </c>
      <c r="HQ9" s="194">
        <f t="shared" si="213"/>
        <v>0</v>
      </c>
      <c r="HR9" s="194">
        <f t="shared" si="214"/>
        <v>0</v>
      </c>
      <c r="HS9" s="195" t="str">
        <f t="shared" si="9"/>
        <v/>
      </c>
      <c r="HT9" s="196">
        <f t="shared" si="10"/>
        <v>0</v>
      </c>
      <c r="HU9" s="196">
        <f t="shared" si="11"/>
        <v>0</v>
      </c>
      <c r="HV9" s="197" t="str">
        <f t="shared" si="12"/>
        <v/>
      </c>
      <c r="HW9" s="197" t="str">
        <f t="shared" si="215"/>
        <v/>
      </c>
      <c r="HX9" s="197" t="str">
        <f t="shared" si="216"/>
        <v/>
      </c>
      <c r="HY9" s="195" t="str">
        <f t="shared" si="13"/>
        <v/>
      </c>
      <c r="HZ9" s="30">
        <f t="shared" si="6"/>
        <v>0</v>
      </c>
      <c r="IA9" s="198">
        <f t="shared" si="14"/>
        <v>0</v>
      </c>
      <c r="IB9" s="195"/>
      <c r="IC9" s="195">
        <f t="shared" si="217"/>
        <v>0</v>
      </c>
      <c r="ID9" s="195">
        <f t="shared" si="15"/>
        <v>0</v>
      </c>
      <c r="IE9" s="195">
        <f t="shared" si="218"/>
        <v>0</v>
      </c>
      <c r="IF9" s="195">
        <f t="shared" si="16"/>
        <v>0</v>
      </c>
      <c r="IG9" s="307">
        <f t="shared" si="17"/>
        <v>0</v>
      </c>
      <c r="IH9" s="307">
        <f t="shared" si="18"/>
        <v>0</v>
      </c>
      <c r="II9" s="44">
        <f t="shared" si="19"/>
        <v>0</v>
      </c>
      <c r="IJ9" s="44">
        <f t="shared" si="219"/>
        <v>0</v>
      </c>
      <c r="IK9" s="44">
        <f t="shared" si="220"/>
        <v>0</v>
      </c>
      <c r="IL9" s="44">
        <f t="shared" si="221"/>
        <v>0</v>
      </c>
      <c r="IM9" s="44">
        <f t="shared" si="222"/>
        <v>0</v>
      </c>
      <c r="IN9" s="44">
        <f t="shared" si="223"/>
        <v>0</v>
      </c>
      <c r="IO9" s="44">
        <f t="shared" si="224"/>
        <v>0</v>
      </c>
    </row>
    <row r="10" spans="1:249" ht="18" customHeight="1">
      <c r="A10" s="188">
        <v>4</v>
      </c>
      <c r="B10" s="326"/>
      <c r="C10" s="289"/>
      <c r="D10" s="199"/>
      <c r="E10" s="189"/>
      <c r="F10" s="189"/>
      <c r="G10" s="190"/>
      <c r="H10" s="190"/>
      <c r="I10" s="272"/>
      <c r="J10" s="207"/>
      <c r="K10" s="214" t="str">
        <f t="shared" si="20"/>
        <v/>
      </c>
      <c r="L10" s="200" t="str">
        <f t="shared" si="21"/>
        <v/>
      </c>
      <c r="M10" s="200" t="str">
        <f t="shared" si="22"/>
        <v/>
      </c>
      <c r="N10" s="209" t="str">
        <f t="shared" si="8"/>
        <v/>
      </c>
      <c r="O10" s="208" t="str">
        <f>IFERROR(IF(D10="","",IF(K10="","",IF(I10="","",IF(F10="F",VLOOKUP(K10,F!A:G,2,0),IF(F10="M",VLOOKUP(K10,M!A:G,2,0),""))))),0)</f>
        <v/>
      </c>
      <c r="P10" s="191" t="str">
        <f>IFERROR(IF(D10="","",IF(K10="","",IF(I10="","",IF(F10="F",VLOOKUP(K10,F!A:G,3,0),IF(F10="M",VLOOKUP(K10,M!A:G,3,0),""))))),0)</f>
        <v/>
      </c>
      <c r="Q10" s="191" t="str">
        <f>IFERROR(IF(D10="","",IF(K10="","",IF(I10="","",IF(F10="F",VLOOKUP(K10,F!A:G,4,0),IF(F10="M",VLOOKUP(K10,M!A:G,4,0),""))))),0)</f>
        <v/>
      </c>
      <c r="R10" s="191" t="str">
        <f>IFERROR(IF(D10="","",IF(K10="","",IF(I10="","",IF(F10="F",VLOOKUP(K10,F!A:G,5,0),IF(F10="M",VLOOKUP(K10,M!A:G,5,0),""))))),0)</f>
        <v/>
      </c>
      <c r="S10" s="191" t="str">
        <f>IFERROR(IF(D10="","",IF(K10="","",IF(I10="","",IF(F10="F",VLOOKUP(K10,F!A:G,6,0),IF(F10="M",VLOOKUP(K10,M!A:G,6,0),""))))),0)</f>
        <v/>
      </c>
      <c r="T10" s="191" t="str">
        <f>IFERROR(IF(D10="","",IF(K10="","",IF(I10="","",IF(F10="F",VLOOKUP(K10,F!A:G,7,0),IF(F10="M",VLOOKUP(K10,M!A:G,7,0),""))))),0)</f>
        <v/>
      </c>
      <c r="U10" s="191" t="str">
        <f>IFERROR(IF(D10="","",IF(K10="","",IF(J10="","",IF(F10="F",VLOOKUP(K10,F!A:M,8,0),IF(F10="M",VLOOKUP(K10,M!A:M,8,0),""))))),0)</f>
        <v/>
      </c>
      <c r="V10" s="191" t="str">
        <f>IFERROR(IF(D10="","",IF(K10="","",IF(J10="","",IF(F10="F",VLOOKUP(K10,F!A:M,9,0),IF(F10="M",VLOOKUP(K10,M!A:M,9,0),""))))),0)</f>
        <v/>
      </c>
      <c r="W10" s="191" t="str">
        <f>IFERROR(IF(D10="","",IF(K10="","",IF(J10="","",IF(F10="F",VLOOKUP(K10,F!A:M,10,0),IF(F10="M",VLOOKUP(K10,M!A:M,10,0),""))))),0)</f>
        <v/>
      </c>
      <c r="X10" s="191" t="str">
        <f>IFERROR(IF(D10="","",IF(K10="","",IF(J10="","",IF(F10="F",VLOOKUP(K10,F!A:M,11,0),IF(F10="M",VLOOKUP(K10,M!A:M,11,0),""))))),0)</f>
        <v/>
      </c>
      <c r="Y10" s="191" t="str">
        <f>IFERROR(IF(D10="","",IF(K10="","",IF(J10="","",IF(F10="F",VLOOKUP(K10,F!A:M,12,0),IF(F10="M",VLOOKUP(K10,M!A:M,12,0),""))))),0)</f>
        <v/>
      </c>
      <c r="Z10" s="191" t="str">
        <f>IFERROR(IF(D10="","",IF(K10="","",IF(J10="","",IF(F10="F",VLOOKUP(K10,F!A:M,13,0),IF(F10="M",VLOOKUP(K10,M!A:M,13,0),""))))),0)</f>
        <v/>
      </c>
      <c r="AA10" s="191" t="str">
        <f>IFERROR(IF(D10="","",IF(F10="","",IF(J10="","",IF(K10="","",IF(AND(K10&gt;23,K10&lt;=60),IF(F10="F",VLOOKUP(MROUND(HZ10,0.5),'F-Weight for Length'!K:S,2,0),VLOOKUP(MROUND(HZ10,0.5),'M-Weight for Length'!K:S,2,0)),IF(K10&gt;60,IF(F10="F",VLOOKUP(K10,'F-Weight for Length'!U:AC,2,0),VLOOKUP(K10,'M-Weight for Length'!U:AC,2,0)),IF(F10="F",VLOOKUP(MROUND(HZ10,0.5),'F-Weight for Length'!A:I,2,0),VLOOKUP(MROUND(HZ10,0.5),'M-Weight for Length'!A:I,2,0)))))))),0)</f>
        <v/>
      </c>
      <c r="AB10" s="191" t="str">
        <f>IFERROR(IF(D10="","",IF(F10="","",IF(J10="","",IF(K10="","",IF(AND(K10&gt;23,K10&lt;=60),IF(F10="F",VLOOKUP(MROUND(HZ10,0.5),'F-Weight for Length'!K:S,3,0),VLOOKUP(MROUND(HZ10,0.5),'M-Weight for Length'!K:S,3,0)),IF(K10&gt;60,IF(F10="F",VLOOKUP(K10,'F-Weight for Length'!U:AC,3,0),VLOOKUP(K10,'M-Weight for Length'!U:AC,3,0)),IF(F10="F",VLOOKUP(MROUND(HZ10,0.5),'F-Weight for Length'!A:I,3,0),VLOOKUP(MROUND(HZ10,0.5),'M-Weight for Length'!A:I,3,0)))))))),0)</f>
        <v/>
      </c>
      <c r="AC10" s="191" t="str">
        <f>IFERROR(IF(D10="","",IF(F10="","",IF(J10="","",IF(K10="","",IF(AND(K10&gt;23,K10&lt;=60),IF(F10="F",VLOOKUP(MROUND(HZ10,0.5),'F-Weight for Length'!K:S,4,0),VLOOKUP(MROUND(HZ10,0.5),'M-Weight for Length'!K:S,4,0)),IF(K10&gt;60,IF(F10="F",VLOOKUP(K10,'F-Weight for Length'!U:AC,4,0),VLOOKUP(K10,'M-Weight for Length'!U:AC,4,0)),IF(F10="F",VLOOKUP(MROUND(HZ10,0.5),'F-Weight for Length'!A:I,4,0),VLOOKUP(MROUND(HZ10,0.5),'M-Weight for Length'!A:I,4,0)))))))),0)</f>
        <v/>
      </c>
      <c r="AD10" s="191" t="str">
        <f>IFERROR(IF(D10="","",IF(F10="","",IF(J10="","",IF(K10="","",IF(AND(K10&gt;23,K10&lt;=60),IF(F10="F",VLOOKUP(MROUND(HZ10,0.5),'F-Weight for Length'!K:S,5,0),VLOOKUP(MROUND(HZ10,0.5),'M-Weight for Length'!K:S,5,0)),IF(K10&gt;60,IF(F10="F",VLOOKUP(K10,'F-Weight for Length'!U:AC,5,0),VLOOKUP(K10,'M-Weight for Length'!U:AC,5,0)),IF(F10="F",VLOOKUP(MROUND(HZ10,0.5),'F-Weight for Length'!A:I,5,0),VLOOKUP(MROUND(HZ10,0.5),'M-Weight for Length'!A:I,5,0)))))))),0)</f>
        <v/>
      </c>
      <c r="AE10" s="191" t="str">
        <f>IFERROR(IF(D10="","",IF(F10="","",IF(J10="","",IF(K10="","",IF(AND(K10&gt;23,K10&lt;=60),IF(F10="F",VLOOKUP(MROUND(HZ10,0.5),'F-Weight for Length'!K:S,6,0),VLOOKUP(MROUND(HZ10,0.5),'M-Weight for Length'!K:S,6,0)),IF(K10&gt;60,IF(F10="F",VLOOKUP(K10,'F-Weight for Length'!U:AC,6,0),VLOOKUP(K10,'M-Weight for Length'!U:AC,6,0)),IF(F10="F",VLOOKUP(MROUND(HZ10,0.5),'F-Weight for Length'!A:I,6,0),VLOOKUP(MROUND(HZ10,0.5),'M-Weight for Length'!A:I,6,0)))))))),0)</f>
        <v/>
      </c>
      <c r="AF10" s="191" t="str">
        <f>IFERROR(IF(D10="","",IF(F10="","",IF(J10="","",IF(K10="","",IF(AND(K10&gt;23,K10&lt;=60),IF(F10="F",VLOOKUP(MROUND(HZ10,0.5),'F-Weight for Length'!K:S,7,0),VLOOKUP(MROUND(HZ10,0.5),'M-Weight for Length'!K:S,7,0)),IF(K10&gt;60,IF(F10="F",VLOOKUP(K10,'F-Weight for Length'!U:AC,7,0),VLOOKUP(K10,'M-Weight for Length'!U:AC,7,0)),IF(F10="F",VLOOKUP(MROUND(HZ10,0.5),'F-Weight for Length'!A:I,7,0),VLOOKUP(MROUND(HZ10,0.5),'M-Weight for Length'!A:I,7,0)))))))),0)</f>
        <v/>
      </c>
      <c r="AG10" s="191" t="str">
        <f>IFERROR(IF(D10="","",IF(F10="","",IF(J10="","",IF(K10="","",IF(AND(K10&gt;23,K10&lt;=60),IF(F10="F",VLOOKUP(MROUND(HZ10,0.5),'F-Weight for Length'!K:S,8,0),VLOOKUP(MROUND(HZ10,0.5),'M-Weight for Length'!K:S,8,0)),IF(K10&gt;60,IF(F10="F",VLOOKUP(K10,'F-Weight for Length'!U:AC,8,0),VLOOKUP(K10,'M-Weight for Length'!U:AC,8,0)),IF(F10="F",VLOOKUP(MROUND(HZ10,0.5),'F-Weight for Length'!A:I,8,0),VLOOKUP(MROUND(HZ10,0.5),'M-Weight for Length'!A:I,8,0)))))))),0)</f>
        <v/>
      </c>
      <c r="AH10" s="191" t="str">
        <f>IFERROR(IF(D10="","",IF(F10="","",IF(J10="","",IF(K10="","",IF(AND(K10&gt;23,K10&lt;=60),IF(F10="F",VLOOKUP(MROUND(HZ10,0.5),'F-Weight for Length'!K:S,9,0),VLOOKUP(MROUND(HZ10,0.5),'M-Weight for Length'!K:S,9,0)),IF(K10&gt;60,IF(F10="F",VLOOKUP(K10,'F-Weight for Length'!U:AC,9,0),VLOOKUP(K10,'M-Weight for Length'!U:AC,9,0)),IF(F10="F",VLOOKUP(MROUND(HZ10,0.5),'F-Weight for Length'!A:I,9,0),VLOOKUP(MROUND(HZ10,0.5),'M-Weight for Length'!A:I,9,0)))))))),0)</f>
        <v/>
      </c>
      <c r="AI10" s="192">
        <f t="shared" si="23"/>
        <v>0</v>
      </c>
      <c r="AJ10" s="192">
        <f t="shared" si="24"/>
        <v>0</v>
      </c>
      <c r="AK10" s="192">
        <f t="shared" si="25"/>
        <v>0</v>
      </c>
      <c r="AL10" s="192">
        <f t="shared" si="26"/>
        <v>0</v>
      </c>
      <c r="AM10" s="192">
        <f t="shared" si="27"/>
        <v>0</v>
      </c>
      <c r="AN10" s="192">
        <f t="shared" si="28"/>
        <v>0</v>
      </c>
      <c r="AO10" s="192">
        <f t="shared" si="29"/>
        <v>0</v>
      </c>
      <c r="AP10" s="192">
        <f t="shared" si="30"/>
        <v>0</v>
      </c>
      <c r="AQ10" s="192">
        <f t="shared" si="31"/>
        <v>0</v>
      </c>
      <c r="AR10" s="192">
        <f t="shared" si="32"/>
        <v>0</v>
      </c>
      <c r="AS10" s="192">
        <f t="shared" si="33"/>
        <v>0</v>
      </c>
      <c r="AT10" s="192">
        <f t="shared" si="34"/>
        <v>0</v>
      </c>
      <c r="AU10" s="192">
        <f t="shared" si="35"/>
        <v>0</v>
      </c>
      <c r="AV10" s="192">
        <f t="shared" si="36"/>
        <v>0</v>
      </c>
      <c r="AW10" s="192">
        <f t="shared" si="37"/>
        <v>0</v>
      </c>
      <c r="AX10" s="192">
        <f t="shared" si="38"/>
        <v>0</v>
      </c>
      <c r="AY10" s="192">
        <f t="shared" si="39"/>
        <v>0</v>
      </c>
      <c r="AZ10" s="192">
        <f t="shared" si="40"/>
        <v>0</v>
      </c>
      <c r="BA10" s="192">
        <f t="shared" si="41"/>
        <v>0</v>
      </c>
      <c r="BB10" s="192">
        <f t="shared" si="42"/>
        <v>0</v>
      </c>
      <c r="BC10" s="192">
        <f t="shared" si="43"/>
        <v>0</v>
      </c>
      <c r="BD10" s="192">
        <f t="shared" si="44"/>
        <v>0</v>
      </c>
      <c r="BE10" s="192">
        <f t="shared" si="45"/>
        <v>0</v>
      </c>
      <c r="BF10" s="192">
        <f t="shared" si="46"/>
        <v>0</v>
      </c>
      <c r="BG10" s="192">
        <f t="shared" si="47"/>
        <v>0</v>
      </c>
      <c r="BH10" s="192">
        <f t="shared" si="48"/>
        <v>0</v>
      </c>
      <c r="BI10" s="192">
        <f t="shared" si="49"/>
        <v>0</v>
      </c>
      <c r="BJ10" s="192">
        <f t="shared" si="50"/>
        <v>0</v>
      </c>
      <c r="BK10" s="192">
        <f t="shared" si="51"/>
        <v>0</v>
      </c>
      <c r="BL10" s="192">
        <f t="shared" si="52"/>
        <v>0</v>
      </c>
      <c r="BM10" s="192">
        <f t="shared" si="53"/>
        <v>0</v>
      </c>
      <c r="BN10" s="192">
        <f t="shared" si="54"/>
        <v>0</v>
      </c>
      <c r="BO10" s="192">
        <f t="shared" si="55"/>
        <v>0</v>
      </c>
      <c r="BP10" s="192">
        <f t="shared" si="56"/>
        <v>0</v>
      </c>
      <c r="BQ10" s="192">
        <f t="shared" si="57"/>
        <v>0</v>
      </c>
      <c r="BR10" s="192">
        <f t="shared" si="58"/>
        <v>0</v>
      </c>
      <c r="BS10" s="192">
        <f t="shared" si="59"/>
        <v>0</v>
      </c>
      <c r="BT10" s="192">
        <f t="shared" si="60"/>
        <v>0</v>
      </c>
      <c r="BU10" s="192">
        <f t="shared" si="61"/>
        <v>0</v>
      </c>
      <c r="BV10" s="192">
        <f t="shared" si="62"/>
        <v>0</v>
      </c>
      <c r="BW10" s="192">
        <f t="shared" si="63"/>
        <v>0</v>
      </c>
      <c r="BX10" s="192">
        <f t="shared" si="64"/>
        <v>0</v>
      </c>
      <c r="BY10" s="192">
        <f t="shared" si="65"/>
        <v>0</v>
      </c>
      <c r="BZ10" s="192">
        <f t="shared" si="66"/>
        <v>0</v>
      </c>
      <c r="CA10" s="192">
        <f t="shared" si="67"/>
        <v>0</v>
      </c>
      <c r="CB10" s="192">
        <f t="shared" si="68"/>
        <v>0</v>
      </c>
      <c r="CC10" s="192">
        <f t="shared" si="69"/>
        <v>0</v>
      </c>
      <c r="CD10" s="192">
        <f t="shared" si="70"/>
        <v>0</v>
      </c>
      <c r="CE10" s="192">
        <f t="shared" si="71"/>
        <v>0</v>
      </c>
      <c r="CF10" s="192">
        <f t="shared" si="72"/>
        <v>0</v>
      </c>
      <c r="CG10" s="192">
        <f t="shared" si="73"/>
        <v>0</v>
      </c>
      <c r="CH10" s="192">
        <f t="shared" si="74"/>
        <v>0</v>
      </c>
      <c r="CI10" s="192">
        <f t="shared" si="75"/>
        <v>0</v>
      </c>
      <c r="CJ10" s="192">
        <f t="shared" si="76"/>
        <v>0</v>
      </c>
      <c r="CK10" s="192">
        <f t="shared" si="77"/>
        <v>0</v>
      </c>
      <c r="CL10" s="192">
        <f t="shared" si="78"/>
        <v>0</v>
      </c>
      <c r="CM10" s="192">
        <f t="shared" si="79"/>
        <v>0</v>
      </c>
      <c r="CN10" s="192">
        <f t="shared" si="80"/>
        <v>0</v>
      </c>
      <c r="CO10" s="192">
        <f t="shared" si="81"/>
        <v>0</v>
      </c>
      <c r="CP10" s="192">
        <f t="shared" si="82"/>
        <v>0</v>
      </c>
      <c r="CQ10" s="192">
        <f t="shared" si="83"/>
        <v>0</v>
      </c>
      <c r="CR10" s="192">
        <f t="shared" si="84"/>
        <v>0</v>
      </c>
      <c r="CS10" s="192">
        <f t="shared" si="85"/>
        <v>0</v>
      </c>
      <c r="CT10" s="192">
        <f t="shared" si="86"/>
        <v>0</v>
      </c>
      <c r="CU10" s="192">
        <f t="shared" si="87"/>
        <v>0</v>
      </c>
      <c r="CV10" s="192">
        <f t="shared" si="88"/>
        <v>0</v>
      </c>
      <c r="CW10" s="192">
        <f t="shared" si="89"/>
        <v>0</v>
      </c>
      <c r="CX10" s="192">
        <f t="shared" si="90"/>
        <v>0</v>
      </c>
      <c r="CY10" s="192">
        <f t="shared" si="91"/>
        <v>0</v>
      </c>
      <c r="CZ10" s="192">
        <f t="shared" si="92"/>
        <v>0</v>
      </c>
      <c r="DA10" s="192">
        <f t="shared" si="93"/>
        <v>0</v>
      </c>
      <c r="DB10" s="192">
        <f t="shared" si="94"/>
        <v>0</v>
      </c>
      <c r="DC10" s="192">
        <f t="shared" si="95"/>
        <v>0</v>
      </c>
      <c r="DD10" s="192">
        <f t="shared" si="96"/>
        <v>0</v>
      </c>
      <c r="DE10" s="192">
        <f t="shared" si="97"/>
        <v>0</v>
      </c>
      <c r="DF10" s="192">
        <f t="shared" si="98"/>
        <v>0</v>
      </c>
      <c r="DG10" s="192">
        <f t="shared" si="99"/>
        <v>0</v>
      </c>
      <c r="DH10" s="192">
        <f t="shared" si="100"/>
        <v>0</v>
      </c>
      <c r="DI10" s="192">
        <f t="shared" si="101"/>
        <v>0</v>
      </c>
      <c r="DJ10" s="192">
        <f t="shared" si="102"/>
        <v>0</v>
      </c>
      <c r="DK10" s="192">
        <f t="shared" si="103"/>
        <v>0</v>
      </c>
      <c r="DL10" s="192">
        <f t="shared" si="104"/>
        <v>0</v>
      </c>
      <c r="DM10" s="192">
        <f t="shared" si="105"/>
        <v>0</v>
      </c>
      <c r="DN10" s="192">
        <f t="shared" si="106"/>
        <v>0</v>
      </c>
      <c r="DO10" s="192">
        <f t="shared" si="107"/>
        <v>0</v>
      </c>
      <c r="DP10" s="192">
        <f t="shared" si="108"/>
        <v>0</v>
      </c>
      <c r="DQ10" s="192">
        <f t="shared" si="109"/>
        <v>0</v>
      </c>
      <c r="DR10" s="192">
        <f t="shared" si="110"/>
        <v>0</v>
      </c>
      <c r="DS10" s="192">
        <f t="shared" si="111"/>
        <v>0</v>
      </c>
      <c r="DT10" s="192">
        <f t="shared" si="112"/>
        <v>0</v>
      </c>
      <c r="DU10" s="192">
        <f t="shared" si="113"/>
        <v>0</v>
      </c>
      <c r="DV10" s="193">
        <f t="shared" si="114"/>
        <v>0</v>
      </c>
      <c r="DW10" s="193">
        <f t="shared" si="115"/>
        <v>0</v>
      </c>
      <c r="DX10" s="193">
        <f t="shared" si="116"/>
        <v>0</v>
      </c>
      <c r="DY10" s="193">
        <f t="shared" si="117"/>
        <v>0</v>
      </c>
      <c r="DZ10" s="193">
        <f t="shared" si="118"/>
        <v>0</v>
      </c>
      <c r="EA10" s="192">
        <f t="shared" si="119"/>
        <v>0</v>
      </c>
      <c r="EB10" s="192">
        <f t="shared" si="120"/>
        <v>0</v>
      </c>
      <c r="EC10" s="192">
        <f t="shared" si="121"/>
        <v>0</v>
      </c>
      <c r="ED10" s="192">
        <f t="shared" si="122"/>
        <v>0</v>
      </c>
      <c r="EE10" s="192">
        <f t="shared" si="123"/>
        <v>0</v>
      </c>
      <c r="EF10" s="192">
        <f t="shared" si="124"/>
        <v>0</v>
      </c>
      <c r="EG10" s="192">
        <f t="shared" si="125"/>
        <v>0</v>
      </c>
      <c r="EH10" s="192">
        <f t="shared" si="126"/>
        <v>0</v>
      </c>
      <c r="EI10" s="192">
        <f t="shared" si="127"/>
        <v>0</v>
      </c>
      <c r="EJ10" s="192">
        <f t="shared" si="128"/>
        <v>0</v>
      </c>
      <c r="EK10" s="192">
        <f t="shared" si="129"/>
        <v>0</v>
      </c>
      <c r="EL10" s="192">
        <f t="shared" si="130"/>
        <v>0</v>
      </c>
      <c r="EM10" s="192">
        <f t="shared" si="131"/>
        <v>0</v>
      </c>
      <c r="EN10" s="192">
        <f t="shared" si="132"/>
        <v>0</v>
      </c>
      <c r="EO10" s="192">
        <f t="shared" si="133"/>
        <v>0</v>
      </c>
      <c r="EP10" s="192">
        <f t="shared" si="134"/>
        <v>0</v>
      </c>
      <c r="EQ10" s="192">
        <f t="shared" si="135"/>
        <v>0</v>
      </c>
      <c r="ER10" s="192">
        <f t="shared" si="136"/>
        <v>0</v>
      </c>
      <c r="ES10" s="192">
        <f t="shared" si="137"/>
        <v>0</v>
      </c>
      <c r="ET10" s="192">
        <f t="shared" si="138"/>
        <v>0</v>
      </c>
      <c r="EU10" s="192">
        <f t="shared" si="139"/>
        <v>0</v>
      </c>
      <c r="EV10" s="192">
        <f t="shared" si="140"/>
        <v>0</v>
      </c>
      <c r="EW10" s="192">
        <f t="shared" si="141"/>
        <v>0</v>
      </c>
      <c r="EX10" s="192">
        <f t="shared" si="142"/>
        <v>0</v>
      </c>
      <c r="EY10" s="192">
        <f t="shared" si="143"/>
        <v>0</v>
      </c>
      <c r="EZ10" s="192">
        <f t="shared" si="144"/>
        <v>0</v>
      </c>
      <c r="FA10" s="192">
        <f t="shared" si="145"/>
        <v>0</v>
      </c>
      <c r="FB10" s="192">
        <f t="shared" si="146"/>
        <v>0</v>
      </c>
      <c r="FC10" s="192">
        <f t="shared" si="147"/>
        <v>0</v>
      </c>
      <c r="FD10" s="192">
        <f t="shared" si="148"/>
        <v>0</v>
      </c>
      <c r="FE10" s="192">
        <f t="shared" si="149"/>
        <v>0</v>
      </c>
      <c r="FF10" s="192">
        <f t="shared" si="150"/>
        <v>0</v>
      </c>
      <c r="FG10" s="192">
        <f t="shared" si="151"/>
        <v>0</v>
      </c>
      <c r="FH10" s="192">
        <f t="shared" si="152"/>
        <v>0</v>
      </c>
      <c r="FI10" s="192">
        <f t="shared" si="153"/>
        <v>0</v>
      </c>
      <c r="FJ10" s="192">
        <f t="shared" si="154"/>
        <v>0</v>
      </c>
      <c r="FK10" s="192">
        <f t="shared" si="155"/>
        <v>0</v>
      </c>
      <c r="FL10" s="192">
        <f t="shared" si="156"/>
        <v>0</v>
      </c>
      <c r="FM10" s="192">
        <f t="shared" si="157"/>
        <v>0</v>
      </c>
      <c r="FN10" s="192">
        <f t="shared" si="158"/>
        <v>0</v>
      </c>
      <c r="FO10" s="192">
        <f t="shared" si="159"/>
        <v>0</v>
      </c>
      <c r="FP10" s="192">
        <f t="shared" si="160"/>
        <v>0</v>
      </c>
      <c r="FQ10" s="192">
        <f t="shared" si="161"/>
        <v>0</v>
      </c>
      <c r="FR10" s="192">
        <f t="shared" si="162"/>
        <v>0</v>
      </c>
      <c r="FS10" s="192">
        <f t="shared" si="163"/>
        <v>0</v>
      </c>
      <c r="FT10" s="192">
        <f t="shared" si="164"/>
        <v>0</v>
      </c>
      <c r="FU10" s="192">
        <f t="shared" si="165"/>
        <v>0</v>
      </c>
      <c r="FV10" s="192">
        <f t="shared" si="166"/>
        <v>0</v>
      </c>
      <c r="FW10" s="192">
        <f t="shared" si="167"/>
        <v>0</v>
      </c>
      <c r="FX10" s="192">
        <f t="shared" si="168"/>
        <v>0</v>
      </c>
      <c r="FY10" s="192">
        <f t="shared" si="169"/>
        <v>0</v>
      </c>
      <c r="FZ10" s="192">
        <f t="shared" si="170"/>
        <v>0</v>
      </c>
      <c r="GA10" s="192">
        <f t="shared" si="171"/>
        <v>0</v>
      </c>
      <c r="GB10" s="192">
        <f t="shared" si="172"/>
        <v>0</v>
      </c>
      <c r="GC10" s="192">
        <f t="shared" si="173"/>
        <v>0</v>
      </c>
      <c r="GD10" s="192">
        <f t="shared" si="174"/>
        <v>0</v>
      </c>
      <c r="GE10" s="192">
        <f t="shared" si="175"/>
        <v>0</v>
      </c>
      <c r="GF10" s="192">
        <f t="shared" si="176"/>
        <v>0</v>
      </c>
      <c r="GG10" s="192">
        <f t="shared" si="177"/>
        <v>0</v>
      </c>
      <c r="GH10" s="192">
        <f t="shared" si="178"/>
        <v>0</v>
      </c>
      <c r="GI10" s="192">
        <f t="shared" si="179"/>
        <v>0</v>
      </c>
      <c r="GJ10" s="192">
        <f t="shared" si="180"/>
        <v>0</v>
      </c>
      <c r="GK10" s="192">
        <f t="shared" si="181"/>
        <v>0</v>
      </c>
      <c r="GL10" s="192">
        <f t="shared" si="182"/>
        <v>0</v>
      </c>
      <c r="GM10" s="192">
        <f t="shared" si="183"/>
        <v>0</v>
      </c>
      <c r="GN10" s="192">
        <f t="shared" si="184"/>
        <v>0</v>
      </c>
      <c r="GO10" s="192">
        <f t="shared" si="185"/>
        <v>0</v>
      </c>
      <c r="GP10" s="192">
        <f t="shared" si="186"/>
        <v>0</v>
      </c>
      <c r="GQ10" s="192">
        <f t="shared" si="187"/>
        <v>0</v>
      </c>
      <c r="GR10" s="192">
        <f t="shared" si="188"/>
        <v>0</v>
      </c>
      <c r="GS10" s="192">
        <f t="shared" si="189"/>
        <v>0</v>
      </c>
      <c r="GT10" s="192">
        <f t="shared" si="190"/>
        <v>0</v>
      </c>
      <c r="GU10" s="192">
        <f t="shared" si="191"/>
        <v>0</v>
      </c>
      <c r="GV10" s="192">
        <f t="shared" si="192"/>
        <v>0</v>
      </c>
      <c r="GW10" s="192">
        <f t="shared" si="193"/>
        <v>0</v>
      </c>
      <c r="GX10" s="192">
        <f t="shared" si="194"/>
        <v>0</v>
      </c>
      <c r="GY10" s="192">
        <f t="shared" si="195"/>
        <v>0</v>
      </c>
      <c r="GZ10" s="192">
        <f t="shared" si="196"/>
        <v>0</v>
      </c>
      <c r="HA10" s="192">
        <f t="shared" si="197"/>
        <v>0</v>
      </c>
      <c r="HB10" s="192">
        <f t="shared" si="198"/>
        <v>0</v>
      </c>
      <c r="HC10" s="192">
        <f t="shared" si="199"/>
        <v>0</v>
      </c>
      <c r="HD10" s="192">
        <f t="shared" si="200"/>
        <v>0</v>
      </c>
      <c r="HE10" s="192">
        <f t="shared" si="201"/>
        <v>0</v>
      </c>
      <c r="HF10" s="192">
        <f t="shared" si="202"/>
        <v>0</v>
      </c>
      <c r="HG10" s="192">
        <f t="shared" si="203"/>
        <v>0</v>
      </c>
      <c r="HH10" s="192">
        <f t="shared" si="204"/>
        <v>0</v>
      </c>
      <c r="HI10" s="192">
        <f t="shared" si="205"/>
        <v>0</v>
      </c>
      <c r="HJ10" s="192">
        <f t="shared" si="206"/>
        <v>0</v>
      </c>
      <c r="HK10" s="192">
        <f t="shared" si="207"/>
        <v>0</v>
      </c>
      <c r="HL10" s="192">
        <f t="shared" si="208"/>
        <v>0</v>
      </c>
      <c r="HM10" s="192">
        <f t="shared" si="209"/>
        <v>0</v>
      </c>
      <c r="HN10" s="194">
        <f t="shared" si="210"/>
        <v>0</v>
      </c>
      <c r="HO10" s="194">
        <f t="shared" si="211"/>
        <v>0</v>
      </c>
      <c r="HP10" s="194">
        <f t="shared" si="212"/>
        <v>0</v>
      </c>
      <c r="HQ10" s="194">
        <f t="shared" si="213"/>
        <v>0</v>
      </c>
      <c r="HR10" s="194">
        <f t="shared" si="214"/>
        <v>0</v>
      </c>
      <c r="HS10" s="195" t="str">
        <f t="shared" si="9"/>
        <v/>
      </c>
      <c r="HT10" s="196">
        <f t="shared" si="10"/>
        <v>0</v>
      </c>
      <c r="HU10" s="196">
        <f t="shared" si="11"/>
        <v>0</v>
      </c>
      <c r="HV10" s="197" t="str">
        <f t="shared" si="12"/>
        <v/>
      </c>
      <c r="HW10" s="197" t="str">
        <f t="shared" si="215"/>
        <v/>
      </c>
      <c r="HX10" s="197" t="str">
        <f t="shared" si="216"/>
        <v/>
      </c>
      <c r="HY10" s="195" t="str">
        <f t="shared" si="13"/>
        <v/>
      </c>
      <c r="HZ10" s="30">
        <f t="shared" si="6"/>
        <v>0</v>
      </c>
      <c r="IA10" s="198">
        <f t="shared" si="14"/>
        <v>0</v>
      </c>
      <c r="IB10" s="195"/>
      <c r="IC10" s="195">
        <f t="shared" si="217"/>
        <v>0</v>
      </c>
      <c r="ID10" s="195">
        <f t="shared" si="15"/>
        <v>0</v>
      </c>
      <c r="IE10" s="195">
        <f t="shared" si="218"/>
        <v>0</v>
      </c>
      <c r="IF10" s="195">
        <f t="shared" si="16"/>
        <v>0</v>
      </c>
      <c r="IG10" s="307">
        <f t="shared" si="17"/>
        <v>0</v>
      </c>
      <c r="IH10" s="307">
        <f t="shared" si="18"/>
        <v>0</v>
      </c>
      <c r="II10" s="44">
        <f t="shared" si="19"/>
        <v>0</v>
      </c>
      <c r="IJ10" s="44">
        <f t="shared" si="219"/>
        <v>0</v>
      </c>
      <c r="IK10" s="44">
        <f t="shared" si="220"/>
        <v>0</v>
      </c>
      <c r="IL10" s="44">
        <f t="shared" si="221"/>
        <v>0</v>
      </c>
      <c r="IM10" s="44">
        <f t="shared" si="222"/>
        <v>0</v>
      </c>
      <c r="IN10" s="44">
        <f t="shared" si="223"/>
        <v>0</v>
      </c>
      <c r="IO10" s="44">
        <f t="shared" si="224"/>
        <v>0</v>
      </c>
    </row>
    <row r="11" spans="1:249" ht="18" customHeight="1">
      <c r="A11" s="188">
        <v>5</v>
      </c>
      <c r="B11" s="326"/>
      <c r="C11" s="289"/>
      <c r="D11" s="199"/>
      <c r="E11" s="189"/>
      <c r="F11" s="189"/>
      <c r="G11" s="190"/>
      <c r="H11" s="190"/>
      <c r="I11" s="272"/>
      <c r="J11" s="207"/>
      <c r="K11" s="214" t="str">
        <f t="shared" si="20"/>
        <v/>
      </c>
      <c r="L11" s="200" t="str">
        <f t="shared" si="21"/>
        <v/>
      </c>
      <c r="M11" s="200" t="str">
        <f t="shared" si="22"/>
        <v/>
      </c>
      <c r="N11" s="209" t="str">
        <f t="shared" si="8"/>
        <v/>
      </c>
      <c r="O11" s="208" t="str">
        <f>IFERROR(IF(D11="","",IF(K11="","",IF(I11="","",IF(F11="F",VLOOKUP(K11,F!A:G,2,0),IF(F11="M",VLOOKUP(K11,M!A:G,2,0),""))))),0)</f>
        <v/>
      </c>
      <c r="P11" s="191" t="str">
        <f>IFERROR(IF(D11="","",IF(K11="","",IF(I11="","",IF(F11="F",VLOOKUP(K11,F!A:G,3,0),IF(F11="M",VLOOKUP(K11,M!A:G,3,0),""))))),0)</f>
        <v/>
      </c>
      <c r="Q11" s="191" t="str">
        <f>IFERROR(IF(D11="","",IF(K11="","",IF(I11="","",IF(F11="F",VLOOKUP(K11,F!A:G,4,0),IF(F11="M",VLOOKUP(K11,M!A:G,4,0),""))))),0)</f>
        <v/>
      </c>
      <c r="R11" s="191" t="str">
        <f>IFERROR(IF(D11="","",IF(K11="","",IF(I11="","",IF(F11="F",VLOOKUP(K11,F!A:G,5,0),IF(F11="M",VLOOKUP(K11,M!A:G,5,0),""))))),0)</f>
        <v/>
      </c>
      <c r="S11" s="191" t="str">
        <f>IFERROR(IF(D11="","",IF(K11="","",IF(I11="","",IF(F11="F",VLOOKUP(K11,F!A:G,6,0),IF(F11="M",VLOOKUP(K11,M!A:G,6,0),""))))),0)</f>
        <v/>
      </c>
      <c r="T11" s="191" t="str">
        <f>IFERROR(IF(D11="","",IF(K11="","",IF(I11="","",IF(F11="F",VLOOKUP(K11,F!A:G,7,0),IF(F11="M",VLOOKUP(K11,M!A:G,7,0),""))))),0)</f>
        <v/>
      </c>
      <c r="U11" s="191" t="str">
        <f>IFERROR(IF(D11="","",IF(K11="","",IF(J11="","",IF(F11="F",VLOOKUP(K11,F!A:M,8,0),IF(F11="M",VLOOKUP(K11,M!A:M,8,0),""))))),0)</f>
        <v/>
      </c>
      <c r="V11" s="191" t="str">
        <f>IFERROR(IF(D11="","",IF(K11="","",IF(J11="","",IF(F11="F",VLOOKUP(K11,F!A:M,9,0),IF(F11="M",VLOOKUP(K11,M!A:M,9,0),""))))),0)</f>
        <v/>
      </c>
      <c r="W11" s="191" t="str">
        <f>IFERROR(IF(D11="","",IF(K11="","",IF(J11="","",IF(F11="F",VLOOKUP(K11,F!A:M,10,0),IF(F11="M",VLOOKUP(K11,M!A:M,10,0),""))))),0)</f>
        <v/>
      </c>
      <c r="X11" s="191" t="str">
        <f>IFERROR(IF(D11="","",IF(K11="","",IF(J11="","",IF(F11="F",VLOOKUP(K11,F!A:M,11,0),IF(F11="M",VLOOKUP(K11,M!A:M,11,0),""))))),0)</f>
        <v/>
      </c>
      <c r="Y11" s="191" t="str">
        <f>IFERROR(IF(D11="","",IF(K11="","",IF(J11="","",IF(F11="F",VLOOKUP(K11,F!A:M,12,0),IF(F11="M",VLOOKUP(K11,M!A:M,12,0),""))))),0)</f>
        <v/>
      </c>
      <c r="Z11" s="191" t="str">
        <f>IFERROR(IF(D11="","",IF(K11="","",IF(J11="","",IF(F11="F",VLOOKUP(K11,F!A:M,13,0),IF(F11="M",VLOOKUP(K11,M!A:M,13,0),""))))),0)</f>
        <v/>
      </c>
      <c r="AA11" s="191" t="str">
        <f>IFERROR(IF(D11="","",IF(F11="","",IF(J11="","",IF(K11="","",IF(AND(K11&gt;23,K11&lt;=60),IF(F11="F",VLOOKUP(MROUND(HZ11,0.5),'F-Weight for Length'!K:S,2,0),VLOOKUP(MROUND(HZ11,0.5),'M-Weight for Length'!K:S,2,0)),IF(K11&gt;60,IF(F11="F",VLOOKUP(K11,'F-Weight for Length'!U:AC,2,0),VLOOKUP(K11,'M-Weight for Length'!U:AC,2,0)),IF(F11="F",VLOOKUP(MROUND(HZ11,0.5),'F-Weight for Length'!A:I,2,0),VLOOKUP(MROUND(HZ11,0.5),'M-Weight for Length'!A:I,2,0)))))))),0)</f>
        <v/>
      </c>
      <c r="AB11" s="191" t="str">
        <f>IFERROR(IF(D11="","",IF(F11="","",IF(J11="","",IF(K11="","",IF(AND(K11&gt;23,K11&lt;=60),IF(F11="F",VLOOKUP(MROUND(HZ11,0.5),'F-Weight for Length'!K:S,3,0),VLOOKUP(MROUND(HZ11,0.5),'M-Weight for Length'!K:S,3,0)),IF(K11&gt;60,IF(F11="F",VLOOKUP(K11,'F-Weight for Length'!U:AC,3,0),VLOOKUP(K11,'M-Weight for Length'!U:AC,3,0)),IF(F11="F",VLOOKUP(MROUND(HZ11,0.5),'F-Weight for Length'!A:I,3,0),VLOOKUP(MROUND(HZ11,0.5),'M-Weight for Length'!A:I,3,0)))))))),0)</f>
        <v/>
      </c>
      <c r="AC11" s="191" t="str">
        <f>IFERROR(IF(D11="","",IF(F11="","",IF(J11="","",IF(K11="","",IF(AND(K11&gt;23,K11&lt;=60),IF(F11="F",VLOOKUP(MROUND(HZ11,0.5),'F-Weight for Length'!K:S,4,0),VLOOKUP(MROUND(HZ11,0.5),'M-Weight for Length'!K:S,4,0)),IF(K11&gt;60,IF(F11="F",VLOOKUP(K11,'F-Weight for Length'!U:AC,4,0),VLOOKUP(K11,'M-Weight for Length'!U:AC,4,0)),IF(F11="F",VLOOKUP(MROUND(HZ11,0.5),'F-Weight for Length'!A:I,4,0),VLOOKUP(MROUND(HZ11,0.5),'M-Weight for Length'!A:I,4,0)))))))),0)</f>
        <v/>
      </c>
      <c r="AD11" s="191" t="str">
        <f>IFERROR(IF(D11="","",IF(F11="","",IF(J11="","",IF(K11="","",IF(AND(K11&gt;23,K11&lt;=60),IF(F11="F",VLOOKUP(MROUND(HZ11,0.5),'F-Weight for Length'!K:S,5,0),VLOOKUP(MROUND(HZ11,0.5),'M-Weight for Length'!K:S,5,0)),IF(K11&gt;60,IF(F11="F",VLOOKUP(K11,'F-Weight for Length'!U:AC,5,0),VLOOKUP(K11,'M-Weight for Length'!U:AC,5,0)),IF(F11="F",VLOOKUP(MROUND(HZ11,0.5),'F-Weight for Length'!A:I,5,0),VLOOKUP(MROUND(HZ11,0.5),'M-Weight for Length'!A:I,5,0)))))))),0)</f>
        <v/>
      </c>
      <c r="AE11" s="191" t="str">
        <f>IFERROR(IF(D11="","",IF(F11="","",IF(J11="","",IF(K11="","",IF(AND(K11&gt;23,K11&lt;=60),IF(F11="F",VLOOKUP(MROUND(HZ11,0.5),'F-Weight for Length'!K:S,6,0),VLOOKUP(MROUND(HZ11,0.5),'M-Weight for Length'!K:S,6,0)),IF(K11&gt;60,IF(F11="F",VLOOKUP(K11,'F-Weight for Length'!U:AC,6,0),VLOOKUP(K11,'M-Weight for Length'!U:AC,6,0)),IF(F11="F",VLOOKUP(MROUND(HZ11,0.5),'F-Weight for Length'!A:I,6,0),VLOOKUP(MROUND(HZ11,0.5),'M-Weight for Length'!A:I,6,0)))))))),0)</f>
        <v/>
      </c>
      <c r="AF11" s="191" t="str">
        <f>IFERROR(IF(D11="","",IF(F11="","",IF(J11="","",IF(K11="","",IF(AND(K11&gt;23,K11&lt;=60),IF(F11="F",VLOOKUP(MROUND(HZ11,0.5),'F-Weight for Length'!K:S,7,0),VLOOKUP(MROUND(HZ11,0.5),'M-Weight for Length'!K:S,7,0)),IF(K11&gt;60,IF(F11="F",VLOOKUP(K11,'F-Weight for Length'!U:AC,7,0),VLOOKUP(K11,'M-Weight for Length'!U:AC,7,0)),IF(F11="F",VLOOKUP(MROUND(HZ11,0.5),'F-Weight for Length'!A:I,7,0),VLOOKUP(MROUND(HZ11,0.5),'M-Weight for Length'!A:I,7,0)))))))),0)</f>
        <v/>
      </c>
      <c r="AG11" s="191" t="str">
        <f>IFERROR(IF(D11="","",IF(F11="","",IF(J11="","",IF(K11="","",IF(AND(K11&gt;23,K11&lt;=60),IF(F11="F",VLOOKUP(MROUND(HZ11,0.5),'F-Weight for Length'!K:S,8,0),VLOOKUP(MROUND(HZ11,0.5),'M-Weight for Length'!K:S,8,0)),IF(K11&gt;60,IF(F11="F",VLOOKUP(K11,'F-Weight for Length'!U:AC,8,0),VLOOKUP(K11,'M-Weight for Length'!U:AC,8,0)),IF(F11="F",VLOOKUP(MROUND(HZ11,0.5),'F-Weight for Length'!A:I,8,0),VLOOKUP(MROUND(HZ11,0.5),'M-Weight for Length'!A:I,8,0)))))))),0)</f>
        <v/>
      </c>
      <c r="AH11" s="191" t="str">
        <f>IFERROR(IF(D11="","",IF(F11="","",IF(J11="","",IF(K11="","",IF(AND(K11&gt;23,K11&lt;=60),IF(F11="F",VLOOKUP(MROUND(HZ11,0.5),'F-Weight for Length'!K:S,9,0),VLOOKUP(MROUND(HZ11,0.5),'M-Weight for Length'!K:S,9,0)),IF(K11&gt;60,IF(F11="F",VLOOKUP(K11,'F-Weight for Length'!U:AC,9,0),VLOOKUP(K11,'M-Weight for Length'!U:AC,9,0)),IF(F11="F",VLOOKUP(MROUND(HZ11,0.5),'F-Weight for Length'!A:I,9,0),VLOOKUP(MROUND(HZ11,0.5),'M-Weight for Length'!A:I,9,0)))))))),0)</f>
        <v/>
      </c>
      <c r="AI11" s="192">
        <f t="shared" si="23"/>
        <v>0</v>
      </c>
      <c r="AJ11" s="192">
        <f t="shared" si="24"/>
        <v>0</v>
      </c>
      <c r="AK11" s="192">
        <f t="shared" si="25"/>
        <v>0</v>
      </c>
      <c r="AL11" s="192">
        <f t="shared" si="26"/>
        <v>0</v>
      </c>
      <c r="AM11" s="192">
        <f t="shared" si="27"/>
        <v>0</v>
      </c>
      <c r="AN11" s="192">
        <f t="shared" si="28"/>
        <v>0</v>
      </c>
      <c r="AO11" s="192">
        <f t="shared" si="29"/>
        <v>0</v>
      </c>
      <c r="AP11" s="192">
        <f t="shared" si="30"/>
        <v>0</v>
      </c>
      <c r="AQ11" s="192">
        <f t="shared" si="31"/>
        <v>0</v>
      </c>
      <c r="AR11" s="192">
        <f t="shared" si="32"/>
        <v>0</v>
      </c>
      <c r="AS11" s="192">
        <f t="shared" si="33"/>
        <v>0</v>
      </c>
      <c r="AT11" s="192">
        <f t="shared" si="34"/>
        <v>0</v>
      </c>
      <c r="AU11" s="192">
        <f t="shared" si="35"/>
        <v>0</v>
      </c>
      <c r="AV11" s="192">
        <f t="shared" si="36"/>
        <v>0</v>
      </c>
      <c r="AW11" s="192">
        <f t="shared" si="37"/>
        <v>0</v>
      </c>
      <c r="AX11" s="192">
        <f t="shared" si="38"/>
        <v>0</v>
      </c>
      <c r="AY11" s="192">
        <f t="shared" si="39"/>
        <v>0</v>
      </c>
      <c r="AZ11" s="192">
        <f t="shared" si="40"/>
        <v>0</v>
      </c>
      <c r="BA11" s="192">
        <f t="shared" si="41"/>
        <v>0</v>
      </c>
      <c r="BB11" s="192">
        <f t="shared" si="42"/>
        <v>0</v>
      </c>
      <c r="BC11" s="192">
        <f t="shared" si="43"/>
        <v>0</v>
      </c>
      <c r="BD11" s="192">
        <f t="shared" si="44"/>
        <v>0</v>
      </c>
      <c r="BE11" s="192">
        <f t="shared" si="45"/>
        <v>0</v>
      </c>
      <c r="BF11" s="192">
        <f t="shared" si="46"/>
        <v>0</v>
      </c>
      <c r="BG11" s="192">
        <f t="shared" si="47"/>
        <v>0</v>
      </c>
      <c r="BH11" s="192">
        <f t="shared" si="48"/>
        <v>0</v>
      </c>
      <c r="BI11" s="192">
        <f t="shared" si="49"/>
        <v>0</v>
      </c>
      <c r="BJ11" s="192">
        <f t="shared" si="50"/>
        <v>0</v>
      </c>
      <c r="BK11" s="192">
        <f t="shared" si="51"/>
        <v>0</v>
      </c>
      <c r="BL11" s="192">
        <f t="shared" si="52"/>
        <v>0</v>
      </c>
      <c r="BM11" s="192">
        <f t="shared" si="53"/>
        <v>0</v>
      </c>
      <c r="BN11" s="192">
        <f t="shared" si="54"/>
        <v>0</v>
      </c>
      <c r="BO11" s="192">
        <f t="shared" si="55"/>
        <v>0</v>
      </c>
      <c r="BP11" s="192">
        <f t="shared" si="56"/>
        <v>0</v>
      </c>
      <c r="BQ11" s="192">
        <f t="shared" si="57"/>
        <v>0</v>
      </c>
      <c r="BR11" s="192">
        <f t="shared" si="58"/>
        <v>0</v>
      </c>
      <c r="BS11" s="192">
        <f t="shared" si="59"/>
        <v>0</v>
      </c>
      <c r="BT11" s="192">
        <f t="shared" si="60"/>
        <v>0</v>
      </c>
      <c r="BU11" s="192">
        <f t="shared" si="61"/>
        <v>0</v>
      </c>
      <c r="BV11" s="192">
        <f t="shared" si="62"/>
        <v>0</v>
      </c>
      <c r="BW11" s="192">
        <f t="shared" si="63"/>
        <v>0</v>
      </c>
      <c r="BX11" s="192">
        <f t="shared" si="64"/>
        <v>0</v>
      </c>
      <c r="BY11" s="192">
        <f t="shared" si="65"/>
        <v>0</v>
      </c>
      <c r="BZ11" s="192">
        <f t="shared" si="66"/>
        <v>0</v>
      </c>
      <c r="CA11" s="192">
        <f t="shared" si="67"/>
        <v>0</v>
      </c>
      <c r="CB11" s="192">
        <f t="shared" si="68"/>
        <v>0</v>
      </c>
      <c r="CC11" s="192">
        <f t="shared" si="69"/>
        <v>0</v>
      </c>
      <c r="CD11" s="192">
        <f t="shared" si="70"/>
        <v>0</v>
      </c>
      <c r="CE11" s="192">
        <f t="shared" si="71"/>
        <v>0</v>
      </c>
      <c r="CF11" s="192">
        <f t="shared" si="72"/>
        <v>0</v>
      </c>
      <c r="CG11" s="192">
        <f t="shared" si="73"/>
        <v>0</v>
      </c>
      <c r="CH11" s="192">
        <f t="shared" si="74"/>
        <v>0</v>
      </c>
      <c r="CI11" s="192">
        <f t="shared" si="75"/>
        <v>0</v>
      </c>
      <c r="CJ11" s="192">
        <f t="shared" si="76"/>
        <v>0</v>
      </c>
      <c r="CK11" s="192">
        <f t="shared" si="77"/>
        <v>0</v>
      </c>
      <c r="CL11" s="192">
        <f t="shared" si="78"/>
        <v>0</v>
      </c>
      <c r="CM11" s="192">
        <f t="shared" si="79"/>
        <v>0</v>
      </c>
      <c r="CN11" s="192">
        <f t="shared" si="80"/>
        <v>0</v>
      </c>
      <c r="CO11" s="192">
        <f t="shared" si="81"/>
        <v>0</v>
      </c>
      <c r="CP11" s="192">
        <f t="shared" si="82"/>
        <v>0</v>
      </c>
      <c r="CQ11" s="192">
        <f t="shared" si="83"/>
        <v>0</v>
      </c>
      <c r="CR11" s="192">
        <f t="shared" si="84"/>
        <v>0</v>
      </c>
      <c r="CS11" s="192">
        <f t="shared" si="85"/>
        <v>0</v>
      </c>
      <c r="CT11" s="192">
        <f t="shared" si="86"/>
        <v>0</v>
      </c>
      <c r="CU11" s="192">
        <f t="shared" si="87"/>
        <v>0</v>
      </c>
      <c r="CV11" s="192">
        <f t="shared" si="88"/>
        <v>0</v>
      </c>
      <c r="CW11" s="192">
        <f t="shared" si="89"/>
        <v>0</v>
      </c>
      <c r="CX11" s="192">
        <f t="shared" si="90"/>
        <v>0</v>
      </c>
      <c r="CY11" s="192">
        <f t="shared" si="91"/>
        <v>0</v>
      </c>
      <c r="CZ11" s="192">
        <f t="shared" si="92"/>
        <v>0</v>
      </c>
      <c r="DA11" s="192">
        <f t="shared" si="93"/>
        <v>0</v>
      </c>
      <c r="DB11" s="192">
        <f t="shared" si="94"/>
        <v>0</v>
      </c>
      <c r="DC11" s="192">
        <f t="shared" si="95"/>
        <v>0</v>
      </c>
      <c r="DD11" s="192">
        <f t="shared" si="96"/>
        <v>0</v>
      </c>
      <c r="DE11" s="192">
        <f t="shared" si="97"/>
        <v>0</v>
      </c>
      <c r="DF11" s="192">
        <f t="shared" si="98"/>
        <v>0</v>
      </c>
      <c r="DG11" s="192">
        <f t="shared" si="99"/>
        <v>0</v>
      </c>
      <c r="DH11" s="192">
        <f t="shared" si="100"/>
        <v>0</v>
      </c>
      <c r="DI11" s="192">
        <f t="shared" si="101"/>
        <v>0</v>
      </c>
      <c r="DJ11" s="192">
        <f t="shared" si="102"/>
        <v>0</v>
      </c>
      <c r="DK11" s="192">
        <f t="shared" si="103"/>
        <v>0</v>
      </c>
      <c r="DL11" s="192">
        <f t="shared" si="104"/>
        <v>0</v>
      </c>
      <c r="DM11" s="192">
        <f t="shared" si="105"/>
        <v>0</v>
      </c>
      <c r="DN11" s="192">
        <f t="shared" si="106"/>
        <v>0</v>
      </c>
      <c r="DO11" s="192">
        <f t="shared" si="107"/>
        <v>0</v>
      </c>
      <c r="DP11" s="192">
        <f t="shared" si="108"/>
        <v>0</v>
      </c>
      <c r="DQ11" s="192">
        <f t="shared" si="109"/>
        <v>0</v>
      </c>
      <c r="DR11" s="192">
        <f t="shared" si="110"/>
        <v>0</v>
      </c>
      <c r="DS11" s="192">
        <f t="shared" si="111"/>
        <v>0</v>
      </c>
      <c r="DT11" s="192">
        <f t="shared" si="112"/>
        <v>0</v>
      </c>
      <c r="DU11" s="192">
        <f t="shared" si="113"/>
        <v>0</v>
      </c>
      <c r="DV11" s="193">
        <f t="shared" si="114"/>
        <v>0</v>
      </c>
      <c r="DW11" s="193">
        <f t="shared" si="115"/>
        <v>0</v>
      </c>
      <c r="DX11" s="193">
        <f t="shared" si="116"/>
        <v>0</v>
      </c>
      <c r="DY11" s="193">
        <f t="shared" si="117"/>
        <v>0</v>
      </c>
      <c r="DZ11" s="193">
        <f t="shared" si="118"/>
        <v>0</v>
      </c>
      <c r="EA11" s="192">
        <f t="shared" si="119"/>
        <v>0</v>
      </c>
      <c r="EB11" s="192">
        <f t="shared" si="120"/>
        <v>0</v>
      </c>
      <c r="EC11" s="192">
        <f t="shared" si="121"/>
        <v>0</v>
      </c>
      <c r="ED11" s="192">
        <f t="shared" si="122"/>
        <v>0</v>
      </c>
      <c r="EE11" s="192">
        <f t="shared" si="123"/>
        <v>0</v>
      </c>
      <c r="EF11" s="192">
        <f t="shared" si="124"/>
        <v>0</v>
      </c>
      <c r="EG11" s="192">
        <f t="shared" si="125"/>
        <v>0</v>
      </c>
      <c r="EH11" s="192">
        <f t="shared" si="126"/>
        <v>0</v>
      </c>
      <c r="EI11" s="192">
        <f t="shared" si="127"/>
        <v>0</v>
      </c>
      <c r="EJ11" s="192">
        <f t="shared" si="128"/>
        <v>0</v>
      </c>
      <c r="EK11" s="192">
        <f t="shared" si="129"/>
        <v>0</v>
      </c>
      <c r="EL11" s="192">
        <f t="shared" si="130"/>
        <v>0</v>
      </c>
      <c r="EM11" s="192">
        <f t="shared" si="131"/>
        <v>0</v>
      </c>
      <c r="EN11" s="192">
        <f t="shared" si="132"/>
        <v>0</v>
      </c>
      <c r="EO11" s="192">
        <f t="shared" si="133"/>
        <v>0</v>
      </c>
      <c r="EP11" s="192">
        <f t="shared" si="134"/>
        <v>0</v>
      </c>
      <c r="EQ11" s="192">
        <f t="shared" si="135"/>
        <v>0</v>
      </c>
      <c r="ER11" s="192">
        <f t="shared" si="136"/>
        <v>0</v>
      </c>
      <c r="ES11" s="192">
        <f t="shared" si="137"/>
        <v>0</v>
      </c>
      <c r="ET11" s="192">
        <f t="shared" si="138"/>
        <v>0</v>
      </c>
      <c r="EU11" s="192">
        <f t="shared" si="139"/>
        <v>0</v>
      </c>
      <c r="EV11" s="192">
        <f t="shared" si="140"/>
        <v>0</v>
      </c>
      <c r="EW11" s="192">
        <f t="shared" si="141"/>
        <v>0</v>
      </c>
      <c r="EX11" s="192">
        <f t="shared" si="142"/>
        <v>0</v>
      </c>
      <c r="EY11" s="192">
        <f t="shared" si="143"/>
        <v>0</v>
      </c>
      <c r="EZ11" s="192">
        <f t="shared" si="144"/>
        <v>0</v>
      </c>
      <c r="FA11" s="192">
        <f t="shared" si="145"/>
        <v>0</v>
      </c>
      <c r="FB11" s="192">
        <f t="shared" si="146"/>
        <v>0</v>
      </c>
      <c r="FC11" s="192">
        <f t="shared" si="147"/>
        <v>0</v>
      </c>
      <c r="FD11" s="192">
        <f t="shared" si="148"/>
        <v>0</v>
      </c>
      <c r="FE11" s="192">
        <f t="shared" si="149"/>
        <v>0</v>
      </c>
      <c r="FF11" s="192">
        <f t="shared" si="150"/>
        <v>0</v>
      </c>
      <c r="FG11" s="192">
        <f t="shared" si="151"/>
        <v>0</v>
      </c>
      <c r="FH11" s="192">
        <f t="shared" si="152"/>
        <v>0</v>
      </c>
      <c r="FI11" s="192">
        <f t="shared" si="153"/>
        <v>0</v>
      </c>
      <c r="FJ11" s="192">
        <f t="shared" si="154"/>
        <v>0</v>
      </c>
      <c r="FK11" s="192">
        <f t="shared" si="155"/>
        <v>0</v>
      </c>
      <c r="FL11" s="192">
        <f t="shared" si="156"/>
        <v>0</v>
      </c>
      <c r="FM11" s="192">
        <f t="shared" si="157"/>
        <v>0</v>
      </c>
      <c r="FN11" s="192">
        <f t="shared" si="158"/>
        <v>0</v>
      </c>
      <c r="FO11" s="192">
        <f t="shared" si="159"/>
        <v>0</v>
      </c>
      <c r="FP11" s="192">
        <f t="shared" si="160"/>
        <v>0</v>
      </c>
      <c r="FQ11" s="192">
        <f t="shared" si="161"/>
        <v>0</v>
      </c>
      <c r="FR11" s="192">
        <f t="shared" si="162"/>
        <v>0</v>
      </c>
      <c r="FS11" s="192">
        <f t="shared" si="163"/>
        <v>0</v>
      </c>
      <c r="FT11" s="192">
        <f t="shared" si="164"/>
        <v>0</v>
      </c>
      <c r="FU11" s="192">
        <f t="shared" si="165"/>
        <v>0</v>
      </c>
      <c r="FV11" s="192">
        <f t="shared" si="166"/>
        <v>0</v>
      </c>
      <c r="FW11" s="192">
        <f t="shared" si="167"/>
        <v>0</v>
      </c>
      <c r="FX11" s="192">
        <f t="shared" si="168"/>
        <v>0</v>
      </c>
      <c r="FY11" s="192">
        <f t="shared" si="169"/>
        <v>0</v>
      </c>
      <c r="FZ11" s="192">
        <f t="shared" si="170"/>
        <v>0</v>
      </c>
      <c r="GA11" s="192">
        <f t="shared" si="171"/>
        <v>0</v>
      </c>
      <c r="GB11" s="192">
        <f t="shared" si="172"/>
        <v>0</v>
      </c>
      <c r="GC11" s="192">
        <f t="shared" si="173"/>
        <v>0</v>
      </c>
      <c r="GD11" s="192">
        <f t="shared" si="174"/>
        <v>0</v>
      </c>
      <c r="GE11" s="192">
        <f t="shared" si="175"/>
        <v>0</v>
      </c>
      <c r="GF11" s="192">
        <f t="shared" si="176"/>
        <v>0</v>
      </c>
      <c r="GG11" s="192">
        <f t="shared" si="177"/>
        <v>0</v>
      </c>
      <c r="GH11" s="192">
        <f t="shared" si="178"/>
        <v>0</v>
      </c>
      <c r="GI11" s="192">
        <f t="shared" si="179"/>
        <v>0</v>
      </c>
      <c r="GJ11" s="192">
        <f t="shared" si="180"/>
        <v>0</v>
      </c>
      <c r="GK11" s="192">
        <f t="shared" si="181"/>
        <v>0</v>
      </c>
      <c r="GL11" s="192">
        <f t="shared" si="182"/>
        <v>0</v>
      </c>
      <c r="GM11" s="192">
        <f t="shared" si="183"/>
        <v>0</v>
      </c>
      <c r="GN11" s="192">
        <f t="shared" si="184"/>
        <v>0</v>
      </c>
      <c r="GO11" s="192">
        <f t="shared" si="185"/>
        <v>0</v>
      </c>
      <c r="GP11" s="192">
        <f t="shared" si="186"/>
        <v>0</v>
      </c>
      <c r="GQ11" s="192">
        <f t="shared" si="187"/>
        <v>0</v>
      </c>
      <c r="GR11" s="192">
        <f t="shared" si="188"/>
        <v>0</v>
      </c>
      <c r="GS11" s="192">
        <f t="shared" si="189"/>
        <v>0</v>
      </c>
      <c r="GT11" s="192">
        <f t="shared" si="190"/>
        <v>0</v>
      </c>
      <c r="GU11" s="192">
        <f t="shared" si="191"/>
        <v>0</v>
      </c>
      <c r="GV11" s="192">
        <f t="shared" si="192"/>
        <v>0</v>
      </c>
      <c r="GW11" s="192">
        <f t="shared" si="193"/>
        <v>0</v>
      </c>
      <c r="GX11" s="192">
        <f t="shared" si="194"/>
        <v>0</v>
      </c>
      <c r="GY11" s="192">
        <f t="shared" si="195"/>
        <v>0</v>
      </c>
      <c r="GZ11" s="192">
        <f t="shared" si="196"/>
        <v>0</v>
      </c>
      <c r="HA11" s="192">
        <f t="shared" si="197"/>
        <v>0</v>
      </c>
      <c r="HB11" s="192">
        <f t="shared" si="198"/>
        <v>0</v>
      </c>
      <c r="HC11" s="192">
        <f t="shared" si="199"/>
        <v>0</v>
      </c>
      <c r="HD11" s="192">
        <f t="shared" si="200"/>
        <v>0</v>
      </c>
      <c r="HE11" s="192">
        <f t="shared" si="201"/>
        <v>0</v>
      </c>
      <c r="HF11" s="192">
        <f t="shared" si="202"/>
        <v>0</v>
      </c>
      <c r="HG11" s="192">
        <f t="shared" si="203"/>
        <v>0</v>
      </c>
      <c r="HH11" s="192">
        <f t="shared" si="204"/>
        <v>0</v>
      </c>
      <c r="HI11" s="192">
        <f t="shared" si="205"/>
        <v>0</v>
      </c>
      <c r="HJ11" s="192">
        <f t="shared" si="206"/>
        <v>0</v>
      </c>
      <c r="HK11" s="192">
        <f t="shared" si="207"/>
        <v>0</v>
      </c>
      <c r="HL11" s="192">
        <f t="shared" si="208"/>
        <v>0</v>
      </c>
      <c r="HM11" s="192">
        <f t="shared" si="209"/>
        <v>0</v>
      </c>
      <c r="HN11" s="194">
        <f t="shared" si="210"/>
        <v>0</v>
      </c>
      <c r="HO11" s="194">
        <f t="shared" si="211"/>
        <v>0</v>
      </c>
      <c r="HP11" s="194">
        <f t="shared" si="212"/>
        <v>0</v>
      </c>
      <c r="HQ11" s="194">
        <f t="shared" si="213"/>
        <v>0</v>
      </c>
      <c r="HR11" s="194">
        <f t="shared" si="214"/>
        <v>0</v>
      </c>
      <c r="HS11" s="195" t="str">
        <f t="shared" si="9"/>
        <v/>
      </c>
      <c r="HT11" s="196">
        <f t="shared" si="10"/>
        <v>0</v>
      </c>
      <c r="HU11" s="196">
        <f t="shared" si="11"/>
        <v>0</v>
      </c>
      <c r="HV11" s="197" t="str">
        <f t="shared" si="12"/>
        <v/>
      </c>
      <c r="HW11" s="197" t="str">
        <f t="shared" si="215"/>
        <v/>
      </c>
      <c r="HX11" s="197" t="str">
        <f t="shared" si="216"/>
        <v/>
      </c>
      <c r="HY11" s="195" t="str">
        <f t="shared" si="13"/>
        <v/>
      </c>
      <c r="HZ11" s="30">
        <f t="shared" si="6"/>
        <v>0</v>
      </c>
      <c r="IA11" s="198">
        <f t="shared" si="14"/>
        <v>0</v>
      </c>
      <c r="IB11" s="195"/>
      <c r="IC11" s="195">
        <f t="shared" si="217"/>
        <v>0</v>
      </c>
      <c r="ID11" s="195">
        <f t="shared" si="15"/>
        <v>0</v>
      </c>
      <c r="IE11" s="195">
        <f t="shared" si="218"/>
        <v>0</v>
      </c>
      <c r="IF11" s="195">
        <f t="shared" si="16"/>
        <v>0</v>
      </c>
      <c r="IG11" s="307">
        <f t="shared" si="17"/>
        <v>0</v>
      </c>
      <c r="IH11" s="307">
        <f t="shared" si="18"/>
        <v>0</v>
      </c>
      <c r="II11" s="44">
        <f t="shared" si="19"/>
        <v>0</v>
      </c>
      <c r="IJ11" s="44">
        <f t="shared" si="219"/>
        <v>0</v>
      </c>
      <c r="IK11" s="44">
        <f t="shared" si="220"/>
        <v>0</v>
      </c>
      <c r="IL11" s="44">
        <f t="shared" si="221"/>
        <v>0</v>
      </c>
      <c r="IM11" s="44">
        <f t="shared" si="222"/>
        <v>0</v>
      </c>
      <c r="IN11" s="44">
        <f t="shared" si="223"/>
        <v>0</v>
      </c>
      <c r="IO11" s="44">
        <f t="shared" si="224"/>
        <v>0</v>
      </c>
    </row>
    <row r="12" spans="1:249" ht="18" customHeight="1">
      <c r="A12" s="188">
        <v>6</v>
      </c>
      <c r="B12" s="326"/>
      <c r="C12" s="289"/>
      <c r="D12" s="199"/>
      <c r="E12" s="189"/>
      <c r="F12" s="189"/>
      <c r="G12" s="190"/>
      <c r="H12" s="190"/>
      <c r="I12" s="272"/>
      <c r="J12" s="207"/>
      <c r="K12" s="214" t="str">
        <f t="shared" si="20"/>
        <v/>
      </c>
      <c r="L12" s="200" t="str">
        <f t="shared" si="21"/>
        <v/>
      </c>
      <c r="M12" s="200" t="str">
        <f t="shared" si="22"/>
        <v/>
      </c>
      <c r="N12" s="209" t="str">
        <f t="shared" si="8"/>
        <v/>
      </c>
      <c r="O12" s="208" t="str">
        <f>IFERROR(IF(D12="","",IF(K12="","",IF(I12="","",IF(F12="F",VLOOKUP(K12,F!A:G,2,0),IF(F12="M",VLOOKUP(K12,M!A:G,2,0),""))))),0)</f>
        <v/>
      </c>
      <c r="P12" s="191" t="str">
        <f>IFERROR(IF(D12="","",IF(K12="","",IF(I12="","",IF(F12="F",VLOOKUP(K12,F!A:G,3,0),IF(F12="M",VLOOKUP(K12,M!A:G,3,0),""))))),0)</f>
        <v/>
      </c>
      <c r="Q12" s="191" t="str">
        <f>IFERROR(IF(D12="","",IF(K12="","",IF(I12="","",IF(F12="F",VLOOKUP(K12,F!A:G,4,0),IF(F12="M",VLOOKUP(K12,M!A:G,4,0),""))))),0)</f>
        <v/>
      </c>
      <c r="R12" s="191" t="str">
        <f>IFERROR(IF(D12="","",IF(K12="","",IF(I12="","",IF(F12="F",VLOOKUP(K12,F!A:G,5,0),IF(F12="M",VLOOKUP(K12,M!A:G,5,0),""))))),0)</f>
        <v/>
      </c>
      <c r="S12" s="191" t="str">
        <f>IFERROR(IF(D12="","",IF(K12="","",IF(I12="","",IF(F12="F",VLOOKUP(K12,F!A:G,6,0),IF(F12="M",VLOOKUP(K12,M!A:G,6,0),""))))),0)</f>
        <v/>
      </c>
      <c r="T12" s="191" t="str">
        <f>IFERROR(IF(D12="","",IF(K12="","",IF(I12="","",IF(F12="F",VLOOKUP(K12,F!A:G,7,0),IF(F12="M",VLOOKUP(K12,M!A:G,7,0),""))))),0)</f>
        <v/>
      </c>
      <c r="U12" s="191" t="str">
        <f>IFERROR(IF(D12="","",IF(K12="","",IF(J12="","",IF(F12="F",VLOOKUP(K12,F!A:M,8,0),IF(F12="M",VLOOKUP(K12,M!A:M,8,0),""))))),0)</f>
        <v/>
      </c>
      <c r="V12" s="191" t="str">
        <f>IFERROR(IF(D12="","",IF(K12="","",IF(J12="","",IF(F12="F",VLOOKUP(K12,F!A:M,9,0),IF(F12="M",VLOOKUP(K12,M!A:M,9,0),""))))),0)</f>
        <v/>
      </c>
      <c r="W12" s="191" t="str">
        <f>IFERROR(IF(D12="","",IF(K12="","",IF(J12="","",IF(F12="F",VLOOKUP(K12,F!A:M,10,0),IF(F12="M",VLOOKUP(K12,M!A:M,10,0),""))))),0)</f>
        <v/>
      </c>
      <c r="X12" s="191" t="str">
        <f>IFERROR(IF(D12="","",IF(K12="","",IF(J12="","",IF(F12="F",VLOOKUP(K12,F!A:M,11,0),IF(F12="M",VLOOKUP(K12,M!A:M,11,0),""))))),0)</f>
        <v/>
      </c>
      <c r="Y12" s="191" t="str">
        <f>IFERROR(IF(D12="","",IF(K12="","",IF(J12="","",IF(F12="F",VLOOKUP(K12,F!A:M,12,0),IF(F12="M",VLOOKUP(K12,M!A:M,12,0),""))))),0)</f>
        <v/>
      </c>
      <c r="Z12" s="191" t="str">
        <f>IFERROR(IF(D12="","",IF(K12="","",IF(J12="","",IF(F12="F",VLOOKUP(K12,F!A:M,13,0),IF(F12="M",VLOOKUP(K12,M!A:M,13,0),""))))),0)</f>
        <v/>
      </c>
      <c r="AA12" s="191" t="str">
        <f>IFERROR(IF(D12="","",IF(F12="","",IF(J12="","",IF(K12="","",IF(AND(K12&gt;23,K12&lt;=60),IF(F12="F",VLOOKUP(MROUND(HZ12,0.5),'F-Weight for Length'!K:S,2,0),VLOOKUP(MROUND(HZ12,0.5),'M-Weight for Length'!K:S,2,0)),IF(K12&gt;60,IF(F12="F",VLOOKUP(K12,'F-Weight for Length'!U:AC,2,0),VLOOKUP(K12,'M-Weight for Length'!U:AC,2,0)),IF(F12="F",VLOOKUP(MROUND(HZ12,0.5),'F-Weight for Length'!A:I,2,0),VLOOKUP(MROUND(HZ12,0.5),'M-Weight for Length'!A:I,2,0)))))))),0)</f>
        <v/>
      </c>
      <c r="AB12" s="191" t="str">
        <f>IFERROR(IF(D12="","",IF(F12="","",IF(J12="","",IF(K12="","",IF(AND(K12&gt;23,K12&lt;=60),IF(F12="F",VLOOKUP(MROUND(HZ12,0.5),'F-Weight for Length'!K:S,3,0),VLOOKUP(MROUND(HZ12,0.5),'M-Weight for Length'!K:S,3,0)),IF(K12&gt;60,IF(F12="F",VLOOKUP(K12,'F-Weight for Length'!U:AC,3,0),VLOOKUP(K12,'M-Weight for Length'!U:AC,3,0)),IF(F12="F",VLOOKUP(MROUND(HZ12,0.5),'F-Weight for Length'!A:I,3,0),VLOOKUP(MROUND(HZ12,0.5),'M-Weight for Length'!A:I,3,0)))))))),0)</f>
        <v/>
      </c>
      <c r="AC12" s="191" t="str">
        <f>IFERROR(IF(D12="","",IF(F12="","",IF(J12="","",IF(K12="","",IF(AND(K12&gt;23,K12&lt;=60),IF(F12="F",VLOOKUP(MROUND(HZ12,0.5),'F-Weight for Length'!K:S,4,0),VLOOKUP(MROUND(HZ12,0.5),'M-Weight for Length'!K:S,4,0)),IF(K12&gt;60,IF(F12="F",VLOOKUP(K12,'F-Weight for Length'!U:AC,4,0),VLOOKUP(K12,'M-Weight for Length'!U:AC,4,0)),IF(F12="F",VLOOKUP(MROUND(HZ12,0.5),'F-Weight for Length'!A:I,4,0),VLOOKUP(MROUND(HZ12,0.5),'M-Weight for Length'!A:I,4,0)))))))),0)</f>
        <v/>
      </c>
      <c r="AD12" s="191" t="str">
        <f>IFERROR(IF(D12="","",IF(F12="","",IF(J12="","",IF(K12="","",IF(AND(K12&gt;23,K12&lt;=60),IF(F12="F",VLOOKUP(MROUND(HZ12,0.5),'F-Weight for Length'!K:S,5,0),VLOOKUP(MROUND(HZ12,0.5),'M-Weight for Length'!K:S,5,0)),IF(K12&gt;60,IF(F12="F",VLOOKUP(K12,'F-Weight for Length'!U:AC,5,0),VLOOKUP(K12,'M-Weight for Length'!U:AC,5,0)),IF(F12="F",VLOOKUP(MROUND(HZ12,0.5),'F-Weight for Length'!A:I,5,0),VLOOKUP(MROUND(HZ12,0.5),'M-Weight for Length'!A:I,5,0)))))))),0)</f>
        <v/>
      </c>
      <c r="AE12" s="191" t="str">
        <f>IFERROR(IF(D12="","",IF(F12="","",IF(J12="","",IF(K12="","",IF(AND(K12&gt;23,K12&lt;=60),IF(F12="F",VLOOKUP(MROUND(HZ12,0.5),'F-Weight for Length'!K:S,6,0),VLOOKUP(MROUND(HZ12,0.5),'M-Weight for Length'!K:S,6,0)),IF(K12&gt;60,IF(F12="F",VLOOKUP(K12,'F-Weight for Length'!U:AC,6,0),VLOOKUP(K12,'M-Weight for Length'!U:AC,6,0)),IF(F12="F",VLOOKUP(MROUND(HZ12,0.5),'F-Weight for Length'!A:I,6,0),VLOOKUP(MROUND(HZ12,0.5),'M-Weight for Length'!A:I,6,0)))))))),0)</f>
        <v/>
      </c>
      <c r="AF12" s="191" t="str">
        <f>IFERROR(IF(D12="","",IF(F12="","",IF(J12="","",IF(K12="","",IF(AND(K12&gt;23,K12&lt;=60),IF(F12="F",VLOOKUP(MROUND(HZ12,0.5),'F-Weight for Length'!K:S,7,0),VLOOKUP(MROUND(HZ12,0.5),'M-Weight for Length'!K:S,7,0)),IF(K12&gt;60,IF(F12="F",VLOOKUP(K12,'F-Weight for Length'!U:AC,7,0),VLOOKUP(K12,'M-Weight for Length'!U:AC,7,0)),IF(F12="F",VLOOKUP(MROUND(HZ12,0.5),'F-Weight for Length'!A:I,7,0),VLOOKUP(MROUND(HZ12,0.5),'M-Weight for Length'!A:I,7,0)))))))),0)</f>
        <v/>
      </c>
      <c r="AG12" s="191" t="str">
        <f>IFERROR(IF(D12="","",IF(F12="","",IF(J12="","",IF(K12="","",IF(AND(K12&gt;23,K12&lt;=60),IF(F12="F",VLOOKUP(MROUND(HZ12,0.5),'F-Weight for Length'!K:S,8,0),VLOOKUP(MROUND(HZ12,0.5),'M-Weight for Length'!K:S,8,0)),IF(K12&gt;60,IF(F12="F",VLOOKUP(K12,'F-Weight for Length'!U:AC,8,0),VLOOKUP(K12,'M-Weight for Length'!U:AC,8,0)),IF(F12="F",VLOOKUP(MROUND(HZ12,0.5),'F-Weight for Length'!A:I,8,0),VLOOKUP(MROUND(HZ12,0.5),'M-Weight for Length'!A:I,8,0)))))))),0)</f>
        <v/>
      </c>
      <c r="AH12" s="191" t="str">
        <f>IFERROR(IF(D12="","",IF(F12="","",IF(J12="","",IF(K12="","",IF(AND(K12&gt;23,K12&lt;=60),IF(F12="F",VLOOKUP(MROUND(HZ12,0.5),'F-Weight for Length'!K:S,9,0),VLOOKUP(MROUND(HZ12,0.5),'M-Weight for Length'!K:S,9,0)),IF(K12&gt;60,IF(F12="F",VLOOKUP(K12,'F-Weight for Length'!U:AC,9,0),VLOOKUP(K12,'M-Weight for Length'!U:AC,9,0)),IF(F12="F",VLOOKUP(MROUND(HZ12,0.5),'F-Weight for Length'!A:I,9,0),VLOOKUP(MROUND(HZ12,0.5),'M-Weight for Length'!A:I,9,0)))))))),0)</f>
        <v/>
      </c>
      <c r="AI12" s="192">
        <f t="shared" si="23"/>
        <v>0</v>
      </c>
      <c r="AJ12" s="192">
        <f t="shared" si="24"/>
        <v>0</v>
      </c>
      <c r="AK12" s="192">
        <f t="shared" si="25"/>
        <v>0</v>
      </c>
      <c r="AL12" s="192">
        <f t="shared" si="26"/>
        <v>0</v>
      </c>
      <c r="AM12" s="192">
        <f t="shared" si="27"/>
        <v>0</v>
      </c>
      <c r="AN12" s="192">
        <f t="shared" si="28"/>
        <v>0</v>
      </c>
      <c r="AO12" s="192">
        <f t="shared" si="29"/>
        <v>0</v>
      </c>
      <c r="AP12" s="192">
        <f t="shared" si="30"/>
        <v>0</v>
      </c>
      <c r="AQ12" s="192">
        <f t="shared" si="31"/>
        <v>0</v>
      </c>
      <c r="AR12" s="192">
        <f t="shared" si="32"/>
        <v>0</v>
      </c>
      <c r="AS12" s="192">
        <f t="shared" si="33"/>
        <v>0</v>
      </c>
      <c r="AT12" s="192">
        <f t="shared" si="34"/>
        <v>0</v>
      </c>
      <c r="AU12" s="192">
        <f t="shared" si="35"/>
        <v>0</v>
      </c>
      <c r="AV12" s="192">
        <f t="shared" si="36"/>
        <v>0</v>
      </c>
      <c r="AW12" s="192">
        <f t="shared" si="37"/>
        <v>0</v>
      </c>
      <c r="AX12" s="192">
        <f t="shared" si="38"/>
        <v>0</v>
      </c>
      <c r="AY12" s="192">
        <f t="shared" si="39"/>
        <v>0</v>
      </c>
      <c r="AZ12" s="192">
        <f t="shared" si="40"/>
        <v>0</v>
      </c>
      <c r="BA12" s="192">
        <f t="shared" si="41"/>
        <v>0</v>
      </c>
      <c r="BB12" s="192">
        <f t="shared" si="42"/>
        <v>0</v>
      </c>
      <c r="BC12" s="192">
        <f t="shared" si="43"/>
        <v>0</v>
      </c>
      <c r="BD12" s="192">
        <f t="shared" si="44"/>
        <v>0</v>
      </c>
      <c r="BE12" s="192">
        <f t="shared" si="45"/>
        <v>0</v>
      </c>
      <c r="BF12" s="192">
        <f t="shared" si="46"/>
        <v>0</v>
      </c>
      <c r="BG12" s="192">
        <f t="shared" si="47"/>
        <v>0</v>
      </c>
      <c r="BH12" s="192">
        <f t="shared" si="48"/>
        <v>0</v>
      </c>
      <c r="BI12" s="192">
        <f t="shared" si="49"/>
        <v>0</v>
      </c>
      <c r="BJ12" s="192">
        <f t="shared" si="50"/>
        <v>0</v>
      </c>
      <c r="BK12" s="192">
        <f t="shared" si="51"/>
        <v>0</v>
      </c>
      <c r="BL12" s="192">
        <f t="shared" si="52"/>
        <v>0</v>
      </c>
      <c r="BM12" s="192">
        <f t="shared" si="53"/>
        <v>0</v>
      </c>
      <c r="BN12" s="192">
        <f t="shared" si="54"/>
        <v>0</v>
      </c>
      <c r="BO12" s="192">
        <f t="shared" si="55"/>
        <v>0</v>
      </c>
      <c r="BP12" s="192">
        <f t="shared" si="56"/>
        <v>0</v>
      </c>
      <c r="BQ12" s="192">
        <f t="shared" si="57"/>
        <v>0</v>
      </c>
      <c r="BR12" s="192">
        <f t="shared" si="58"/>
        <v>0</v>
      </c>
      <c r="BS12" s="192">
        <f t="shared" si="59"/>
        <v>0</v>
      </c>
      <c r="BT12" s="192">
        <f t="shared" si="60"/>
        <v>0</v>
      </c>
      <c r="BU12" s="192">
        <f t="shared" si="61"/>
        <v>0</v>
      </c>
      <c r="BV12" s="192">
        <f t="shared" si="62"/>
        <v>0</v>
      </c>
      <c r="BW12" s="192">
        <f t="shared" si="63"/>
        <v>0</v>
      </c>
      <c r="BX12" s="192">
        <f t="shared" si="64"/>
        <v>0</v>
      </c>
      <c r="BY12" s="192">
        <f t="shared" si="65"/>
        <v>0</v>
      </c>
      <c r="BZ12" s="192">
        <f t="shared" si="66"/>
        <v>0</v>
      </c>
      <c r="CA12" s="192">
        <f t="shared" si="67"/>
        <v>0</v>
      </c>
      <c r="CB12" s="192">
        <f t="shared" si="68"/>
        <v>0</v>
      </c>
      <c r="CC12" s="192">
        <f t="shared" si="69"/>
        <v>0</v>
      </c>
      <c r="CD12" s="192">
        <f t="shared" si="70"/>
        <v>0</v>
      </c>
      <c r="CE12" s="192">
        <f t="shared" si="71"/>
        <v>0</v>
      </c>
      <c r="CF12" s="192">
        <f t="shared" si="72"/>
        <v>0</v>
      </c>
      <c r="CG12" s="192">
        <f t="shared" si="73"/>
        <v>0</v>
      </c>
      <c r="CH12" s="192">
        <f t="shared" si="74"/>
        <v>0</v>
      </c>
      <c r="CI12" s="192">
        <f t="shared" si="75"/>
        <v>0</v>
      </c>
      <c r="CJ12" s="192">
        <f t="shared" si="76"/>
        <v>0</v>
      </c>
      <c r="CK12" s="192">
        <f t="shared" si="77"/>
        <v>0</v>
      </c>
      <c r="CL12" s="192">
        <f t="shared" si="78"/>
        <v>0</v>
      </c>
      <c r="CM12" s="192">
        <f t="shared" si="79"/>
        <v>0</v>
      </c>
      <c r="CN12" s="192">
        <f t="shared" si="80"/>
        <v>0</v>
      </c>
      <c r="CO12" s="192">
        <f t="shared" si="81"/>
        <v>0</v>
      </c>
      <c r="CP12" s="192">
        <f t="shared" si="82"/>
        <v>0</v>
      </c>
      <c r="CQ12" s="192">
        <f t="shared" si="83"/>
        <v>0</v>
      </c>
      <c r="CR12" s="192">
        <f t="shared" si="84"/>
        <v>0</v>
      </c>
      <c r="CS12" s="192">
        <f t="shared" si="85"/>
        <v>0</v>
      </c>
      <c r="CT12" s="192">
        <f t="shared" si="86"/>
        <v>0</v>
      </c>
      <c r="CU12" s="192">
        <f t="shared" si="87"/>
        <v>0</v>
      </c>
      <c r="CV12" s="192">
        <f t="shared" si="88"/>
        <v>0</v>
      </c>
      <c r="CW12" s="192">
        <f t="shared" si="89"/>
        <v>0</v>
      </c>
      <c r="CX12" s="192">
        <f t="shared" si="90"/>
        <v>0</v>
      </c>
      <c r="CY12" s="192">
        <f t="shared" si="91"/>
        <v>0</v>
      </c>
      <c r="CZ12" s="192">
        <f t="shared" si="92"/>
        <v>0</v>
      </c>
      <c r="DA12" s="192">
        <f t="shared" si="93"/>
        <v>0</v>
      </c>
      <c r="DB12" s="192">
        <f t="shared" si="94"/>
        <v>0</v>
      </c>
      <c r="DC12" s="192">
        <f t="shared" si="95"/>
        <v>0</v>
      </c>
      <c r="DD12" s="192">
        <f t="shared" si="96"/>
        <v>0</v>
      </c>
      <c r="DE12" s="192">
        <f t="shared" si="97"/>
        <v>0</v>
      </c>
      <c r="DF12" s="192">
        <f t="shared" si="98"/>
        <v>0</v>
      </c>
      <c r="DG12" s="192">
        <f t="shared" si="99"/>
        <v>0</v>
      </c>
      <c r="DH12" s="192">
        <f t="shared" si="100"/>
        <v>0</v>
      </c>
      <c r="DI12" s="192">
        <f t="shared" si="101"/>
        <v>0</v>
      </c>
      <c r="DJ12" s="192">
        <f t="shared" si="102"/>
        <v>0</v>
      </c>
      <c r="DK12" s="192">
        <f t="shared" si="103"/>
        <v>0</v>
      </c>
      <c r="DL12" s="192">
        <f t="shared" si="104"/>
        <v>0</v>
      </c>
      <c r="DM12" s="192">
        <f t="shared" si="105"/>
        <v>0</v>
      </c>
      <c r="DN12" s="192">
        <f t="shared" si="106"/>
        <v>0</v>
      </c>
      <c r="DO12" s="192">
        <f t="shared" si="107"/>
        <v>0</v>
      </c>
      <c r="DP12" s="192">
        <f t="shared" si="108"/>
        <v>0</v>
      </c>
      <c r="DQ12" s="192">
        <f t="shared" si="109"/>
        <v>0</v>
      </c>
      <c r="DR12" s="192">
        <f t="shared" si="110"/>
        <v>0</v>
      </c>
      <c r="DS12" s="192">
        <f t="shared" si="111"/>
        <v>0</v>
      </c>
      <c r="DT12" s="192">
        <f t="shared" si="112"/>
        <v>0</v>
      </c>
      <c r="DU12" s="192">
        <f t="shared" si="113"/>
        <v>0</v>
      </c>
      <c r="DV12" s="193">
        <f t="shared" si="114"/>
        <v>0</v>
      </c>
      <c r="DW12" s="193">
        <f t="shared" si="115"/>
        <v>0</v>
      </c>
      <c r="DX12" s="193">
        <f t="shared" si="116"/>
        <v>0</v>
      </c>
      <c r="DY12" s="193">
        <f t="shared" si="117"/>
        <v>0</v>
      </c>
      <c r="DZ12" s="193">
        <f t="shared" si="118"/>
        <v>0</v>
      </c>
      <c r="EA12" s="192">
        <f t="shared" si="119"/>
        <v>0</v>
      </c>
      <c r="EB12" s="192">
        <f t="shared" si="120"/>
        <v>0</v>
      </c>
      <c r="EC12" s="192">
        <f t="shared" si="121"/>
        <v>0</v>
      </c>
      <c r="ED12" s="192">
        <f t="shared" si="122"/>
        <v>0</v>
      </c>
      <c r="EE12" s="192">
        <f t="shared" si="123"/>
        <v>0</v>
      </c>
      <c r="EF12" s="192">
        <f t="shared" si="124"/>
        <v>0</v>
      </c>
      <c r="EG12" s="192">
        <f t="shared" si="125"/>
        <v>0</v>
      </c>
      <c r="EH12" s="192">
        <f t="shared" si="126"/>
        <v>0</v>
      </c>
      <c r="EI12" s="192">
        <f t="shared" si="127"/>
        <v>0</v>
      </c>
      <c r="EJ12" s="192">
        <f t="shared" si="128"/>
        <v>0</v>
      </c>
      <c r="EK12" s="192">
        <f t="shared" si="129"/>
        <v>0</v>
      </c>
      <c r="EL12" s="192">
        <f t="shared" si="130"/>
        <v>0</v>
      </c>
      <c r="EM12" s="192">
        <f t="shared" si="131"/>
        <v>0</v>
      </c>
      <c r="EN12" s="192">
        <f t="shared" si="132"/>
        <v>0</v>
      </c>
      <c r="EO12" s="192">
        <f t="shared" si="133"/>
        <v>0</v>
      </c>
      <c r="EP12" s="192">
        <f t="shared" si="134"/>
        <v>0</v>
      </c>
      <c r="EQ12" s="192">
        <f t="shared" si="135"/>
        <v>0</v>
      </c>
      <c r="ER12" s="192">
        <f t="shared" si="136"/>
        <v>0</v>
      </c>
      <c r="ES12" s="192">
        <f t="shared" si="137"/>
        <v>0</v>
      </c>
      <c r="ET12" s="192">
        <f t="shared" si="138"/>
        <v>0</v>
      </c>
      <c r="EU12" s="192">
        <f t="shared" si="139"/>
        <v>0</v>
      </c>
      <c r="EV12" s="192">
        <f t="shared" si="140"/>
        <v>0</v>
      </c>
      <c r="EW12" s="192">
        <f t="shared" si="141"/>
        <v>0</v>
      </c>
      <c r="EX12" s="192">
        <f t="shared" si="142"/>
        <v>0</v>
      </c>
      <c r="EY12" s="192">
        <f t="shared" si="143"/>
        <v>0</v>
      </c>
      <c r="EZ12" s="192">
        <f t="shared" si="144"/>
        <v>0</v>
      </c>
      <c r="FA12" s="192">
        <f t="shared" si="145"/>
        <v>0</v>
      </c>
      <c r="FB12" s="192">
        <f t="shared" si="146"/>
        <v>0</v>
      </c>
      <c r="FC12" s="192">
        <f t="shared" si="147"/>
        <v>0</v>
      </c>
      <c r="FD12" s="192">
        <f t="shared" si="148"/>
        <v>0</v>
      </c>
      <c r="FE12" s="192">
        <f t="shared" si="149"/>
        <v>0</v>
      </c>
      <c r="FF12" s="192">
        <f t="shared" si="150"/>
        <v>0</v>
      </c>
      <c r="FG12" s="192">
        <f t="shared" si="151"/>
        <v>0</v>
      </c>
      <c r="FH12" s="192">
        <f t="shared" si="152"/>
        <v>0</v>
      </c>
      <c r="FI12" s="192">
        <f t="shared" si="153"/>
        <v>0</v>
      </c>
      <c r="FJ12" s="192">
        <f t="shared" si="154"/>
        <v>0</v>
      </c>
      <c r="FK12" s="192">
        <f t="shared" si="155"/>
        <v>0</v>
      </c>
      <c r="FL12" s="192">
        <f t="shared" si="156"/>
        <v>0</v>
      </c>
      <c r="FM12" s="192">
        <f t="shared" si="157"/>
        <v>0</v>
      </c>
      <c r="FN12" s="192">
        <f t="shared" si="158"/>
        <v>0</v>
      </c>
      <c r="FO12" s="192">
        <f t="shared" si="159"/>
        <v>0</v>
      </c>
      <c r="FP12" s="192">
        <f t="shared" si="160"/>
        <v>0</v>
      </c>
      <c r="FQ12" s="192">
        <f t="shared" si="161"/>
        <v>0</v>
      </c>
      <c r="FR12" s="192">
        <f t="shared" si="162"/>
        <v>0</v>
      </c>
      <c r="FS12" s="192">
        <f t="shared" si="163"/>
        <v>0</v>
      </c>
      <c r="FT12" s="192">
        <f t="shared" si="164"/>
        <v>0</v>
      </c>
      <c r="FU12" s="192">
        <f t="shared" si="165"/>
        <v>0</v>
      </c>
      <c r="FV12" s="192">
        <f t="shared" si="166"/>
        <v>0</v>
      </c>
      <c r="FW12" s="192">
        <f t="shared" si="167"/>
        <v>0</v>
      </c>
      <c r="FX12" s="192">
        <f t="shared" si="168"/>
        <v>0</v>
      </c>
      <c r="FY12" s="192">
        <f t="shared" si="169"/>
        <v>0</v>
      </c>
      <c r="FZ12" s="192">
        <f t="shared" si="170"/>
        <v>0</v>
      </c>
      <c r="GA12" s="192">
        <f t="shared" si="171"/>
        <v>0</v>
      </c>
      <c r="GB12" s="192">
        <f t="shared" si="172"/>
        <v>0</v>
      </c>
      <c r="GC12" s="192">
        <f t="shared" si="173"/>
        <v>0</v>
      </c>
      <c r="GD12" s="192">
        <f t="shared" si="174"/>
        <v>0</v>
      </c>
      <c r="GE12" s="192">
        <f t="shared" si="175"/>
        <v>0</v>
      </c>
      <c r="GF12" s="192">
        <f t="shared" si="176"/>
        <v>0</v>
      </c>
      <c r="GG12" s="192">
        <f t="shared" si="177"/>
        <v>0</v>
      </c>
      <c r="GH12" s="192">
        <f t="shared" si="178"/>
        <v>0</v>
      </c>
      <c r="GI12" s="192">
        <f t="shared" si="179"/>
        <v>0</v>
      </c>
      <c r="GJ12" s="192">
        <f t="shared" si="180"/>
        <v>0</v>
      </c>
      <c r="GK12" s="192">
        <f t="shared" si="181"/>
        <v>0</v>
      </c>
      <c r="GL12" s="192">
        <f t="shared" si="182"/>
        <v>0</v>
      </c>
      <c r="GM12" s="192">
        <f t="shared" si="183"/>
        <v>0</v>
      </c>
      <c r="GN12" s="192">
        <f t="shared" si="184"/>
        <v>0</v>
      </c>
      <c r="GO12" s="192">
        <f t="shared" si="185"/>
        <v>0</v>
      </c>
      <c r="GP12" s="192">
        <f t="shared" si="186"/>
        <v>0</v>
      </c>
      <c r="GQ12" s="192">
        <f t="shared" si="187"/>
        <v>0</v>
      </c>
      <c r="GR12" s="192">
        <f t="shared" si="188"/>
        <v>0</v>
      </c>
      <c r="GS12" s="192">
        <f t="shared" si="189"/>
        <v>0</v>
      </c>
      <c r="GT12" s="192">
        <f t="shared" si="190"/>
        <v>0</v>
      </c>
      <c r="GU12" s="192">
        <f t="shared" si="191"/>
        <v>0</v>
      </c>
      <c r="GV12" s="192">
        <f t="shared" si="192"/>
        <v>0</v>
      </c>
      <c r="GW12" s="192">
        <f t="shared" si="193"/>
        <v>0</v>
      </c>
      <c r="GX12" s="192">
        <f t="shared" si="194"/>
        <v>0</v>
      </c>
      <c r="GY12" s="192">
        <f t="shared" si="195"/>
        <v>0</v>
      </c>
      <c r="GZ12" s="192">
        <f t="shared" si="196"/>
        <v>0</v>
      </c>
      <c r="HA12" s="192">
        <f t="shared" si="197"/>
        <v>0</v>
      </c>
      <c r="HB12" s="192">
        <f t="shared" si="198"/>
        <v>0</v>
      </c>
      <c r="HC12" s="192">
        <f t="shared" si="199"/>
        <v>0</v>
      </c>
      <c r="HD12" s="192">
        <f t="shared" si="200"/>
        <v>0</v>
      </c>
      <c r="HE12" s="192">
        <f t="shared" si="201"/>
        <v>0</v>
      </c>
      <c r="HF12" s="192">
        <f t="shared" si="202"/>
        <v>0</v>
      </c>
      <c r="HG12" s="192">
        <f t="shared" si="203"/>
        <v>0</v>
      </c>
      <c r="HH12" s="192">
        <f t="shared" si="204"/>
        <v>0</v>
      </c>
      <c r="HI12" s="192">
        <f t="shared" si="205"/>
        <v>0</v>
      </c>
      <c r="HJ12" s="192">
        <f t="shared" si="206"/>
        <v>0</v>
      </c>
      <c r="HK12" s="192">
        <f t="shared" si="207"/>
        <v>0</v>
      </c>
      <c r="HL12" s="192">
        <f t="shared" si="208"/>
        <v>0</v>
      </c>
      <c r="HM12" s="192">
        <f t="shared" si="209"/>
        <v>0</v>
      </c>
      <c r="HN12" s="194">
        <f t="shared" si="210"/>
        <v>0</v>
      </c>
      <c r="HO12" s="194">
        <f t="shared" si="211"/>
        <v>0</v>
      </c>
      <c r="HP12" s="194">
        <f t="shared" si="212"/>
        <v>0</v>
      </c>
      <c r="HQ12" s="194">
        <f t="shared" si="213"/>
        <v>0</v>
      </c>
      <c r="HR12" s="194">
        <f t="shared" si="214"/>
        <v>0</v>
      </c>
      <c r="HS12" s="195" t="str">
        <f t="shared" si="9"/>
        <v/>
      </c>
      <c r="HT12" s="196">
        <f t="shared" si="10"/>
        <v>0</v>
      </c>
      <c r="HU12" s="196">
        <f t="shared" si="11"/>
        <v>0</v>
      </c>
      <c r="HV12" s="197" t="str">
        <f t="shared" si="12"/>
        <v/>
      </c>
      <c r="HW12" s="197" t="str">
        <f t="shared" si="215"/>
        <v/>
      </c>
      <c r="HX12" s="197" t="str">
        <f t="shared" si="216"/>
        <v/>
      </c>
      <c r="HY12" s="195" t="str">
        <f t="shared" si="13"/>
        <v/>
      </c>
      <c r="HZ12" s="30">
        <f t="shared" si="6"/>
        <v>0</v>
      </c>
      <c r="IA12" s="198">
        <f t="shared" si="14"/>
        <v>0</v>
      </c>
      <c r="IB12" s="195"/>
      <c r="IC12" s="195">
        <f t="shared" si="217"/>
        <v>0</v>
      </c>
      <c r="ID12" s="195">
        <f t="shared" si="15"/>
        <v>0</v>
      </c>
      <c r="IE12" s="195">
        <f t="shared" si="218"/>
        <v>0</v>
      </c>
      <c r="IF12" s="195">
        <f t="shared" si="16"/>
        <v>0</v>
      </c>
      <c r="IG12" s="307">
        <f t="shared" si="17"/>
        <v>0</v>
      </c>
      <c r="IH12" s="307">
        <f t="shared" si="18"/>
        <v>0</v>
      </c>
      <c r="II12" s="44">
        <f t="shared" si="19"/>
        <v>0</v>
      </c>
      <c r="IJ12" s="44">
        <f t="shared" si="219"/>
        <v>0</v>
      </c>
      <c r="IK12" s="44">
        <f t="shared" si="220"/>
        <v>0</v>
      </c>
      <c r="IL12" s="44">
        <f t="shared" si="221"/>
        <v>0</v>
      </c>
      <c r="IM12" s="44">
        <f t="shared" si="222"/>
        <v>0</v>
      </c>
      <c r="IN12" s="44">
        <f t="shared" si="223"/>
        <v>0</v>
      </c>
      <c r="IO12" s="44">
        <f t="shared" si="224"/>
        <v>0</v>
      </c>
    </row>
    <row r="13" spans="1:249" ht="18" customHeight="1">
      <c r="A13" s="188">
        <v>7</v>
      </c>
      <c r="B13" s="326"/>
      <c r="C13" s="289"/>
      <c r="D13" s="199"/>
      <c r="E13" s="189"/>
      <c r="F13" s="189"/>
      <c r="G13" s="190"/>
      <c r="H13" s="190"/>
      <c r="I13" s="272"/>
      <c r="J13" s="207"/>
      <c r="K13" s="214" t="str">
        <f t="shared" si="20"/>
        <v/>
      </c>
      <c r="L13" s="200" t="str">
        <f t="shared" si="21"/>
        <v/>
      </c>
      <c r="M13" s="200" t="str">
        <f t="shared" si="22"/>
        <v/>
      </c>
      <c r="N13" s="209" t="str">
        <f t="shared" si="8"/>
        <v/>
      </c>
      <c r="O13" s="208" t="str">
        <f>IFERROR(IF(D13="","",IF(K13="","",IF(I13="","",IF(F13="F",VLOOKUP(K13,F!A:G,2,0),IF(F13="M",VLOOKUP(K13,M!A:G,2,0),""))))),0)</f>
        <v/>
      </c>
      <c r="P13" s="191" t="str">
        <f>IFERROR(IF(D13="","",IF(K13="","",IF(I13="","",IF(F13="F",VLOOKUP(K13,F!A:G,3,0),IF(F13="M",VLOOKUP(K13,M!A:G,3,0),""))))),0)</f>
        <v/>
      </c>
      <c r="Q13" s="191" t="str">
        <f>IFERROR(IF(D13="","",IF(K13="","",IF(I13="","",IF(F13="F",VLOOKUP(K13,F!A:G,4,0),IF(F13="M",VLOOKUP(K13,M!A:G,4,0),""))))),0)</f>
        <v/>
      </c>
      <c r="R13" s="191" t="str">
        <f>IFERROR(IF(D13="","",IF(K13="","",IF(I13="","",IF(F13="F",VLOOKUP(K13,F!A:G,5,0),IF(F13="M",VLOOKUP(K13,M!A:G,5,0),""))))),0)</f>
        <v/>
      </c>
      <c r="S13" s="191" t="str">
        <f>IFERROR(IF(D13="","",IF(K13="","",IF(I13="","",IF(F13="F",VLOOKUP(K13,F!A:G,6,0),IF(F13="M",VLOOKUP(K13,M!A:G,6,0),""))))),0)</f>
        <v/>
      </c>
      <c r="T13" s="191" t="str">
        <f>IFERROR(IF(D13="","",IF(K13="","",IF(I13="","",IF(F13="F",VLOOKUP(K13,F!A:G,7,0),IF(F13="M",VLOOKUP(K13,M!A:G,7,0),""))))),0)</f>
        <v/>
      </c>
      <c r="U13" s="191" t="str">
        <f>IFERROR(IF(D13="","",IF(K13="","",IF(J13="","",IF(F13="F",VLOOKUP(K13,F!A:M,8,0),IF(F13="M",VLOOKUP(K13,M!A:M,8,0),""))))),0)</f>
        <v/>
      </c>
      <c r="V13" s="191" t="str">
        <f>IFERROR(IF(D13="","",IF(K13="","",IF(J13="","",IF(F13="F",VLOOKUP(K13,F!A:M,9,0),IF(F13="M",VLOOKUP(K13,M!A:M,9,0),""))))),0)</f>
        <v/>
      </c>
      <c r="W13" s="191" t="str">
        <f>IFERROR(IF(D13="","",IF(K13="","",IF(J13="","",IF(F13="F",VLOOKUP(K13,F!A:M,10,0),IF(F13="M",VLOOKUP(K13,M!A:M,10,0),""))))),0)</f>
        <v/>
      </c>
      <c r="X13" s="191" t="str">
        <f>IFERROR(IF(D13="","",IF(K13="","",IF(J13="","",IF(F13="F",VLOOKUP(K13,F!A:M,11,0),IF(F13="M",VLOOKUP(K13,M!A:M,11,0),""))))),0)</f>
        <v/>
      </c>
      <c r="Y13" s="191" t="str">
        <f>IFERROR(IF(D13="","",IF(K13="","",IF(J13="","",IF(F13="F",VLOOKUP(K13,F!A:M,12,0),IF(F13="M",VLOOKUP(K13,M!A:M,12,0),""))))),0)</f>
        <v/>
      </c>
      <c r="Z13" s="191" t="str">
        <f>IFERROR(IF(D13="","",IF(K13="","",IF(J13="","",IF(F13="F",VLOOKUP(K13,F!A:M,13,0),IF(F13="M",VLOOKUP(K13,M!A:M,13,0),""))))),0)</f>
        <v/>
      </c>
      <c r="AA13" s="191" t="str">
        <f>IFERROR(IF(D13="","",IF(F13="","",IF(J13="","",IF(K13="","",IF(AND(K13&gt;23,K13&lt;=60),IF(F13="F",VLOOKUP(MROUND(HZ13,0.5),'F-Weight for Length'!K:S,2,0),VLOOKUP(MROUND(HZ13,0.5),'M-Weight for Length'!K:S,2,0)),IF(K13&gt;60,IF(F13="F",VLOOKUP(K13,'F-Weight for Length'!U:AC,2,0),VLOOKUP(K13,'M-Weight for Length'!U:AC,2,0)),IF(F13="F",VLOOKUP(MROUND(HZ13,0.5),'F-Weight for Length'!A:I,2,0),VLOOKUP(MROUND(HZ13,0.5),'M-Weight for Length'!A:I,2,0)))))))),0)</f>
        <v/>
      </c>
      <c r="AB13" s="191" t="str">
        <f>IFERROR(IF(D13="","",IF(F13="","",IF(J13="","",IF(K13="","",IF(AND(K13&gt;23,K13&lt;=60),IF(F13="F",VLOOKUP(MROUND(HZ13,0.5),'F-Weight for Length'!K:S,3,0),VLOOKUP(MROUND(HZ13,0.5),'M-Weight for Length'!K:S,3,0)),IF(K13&gt;60,IF(F13="F",VLOOKUP(K13,'F-Weight for Length'!U:AC,3,0),VLOOKUP(K13,'M-Weight for Length'!U:AC,3,0)),IF(F13="F",VLOOKUP(MROUND(HZ13,0.5),'F-Weight for Length'!A:I,3,0),VLOOKUP(MROUND(HZ13,0.5),'M-Weight for Length'!A:I,3,0)))))))),0)</f>
        <v/>
      </c>
      <c r="AC13" s="191" t="str">
        <f>IFERROR(IF(D13="","",IF(F13="","",IF(J13="","",IF(K13="","",IF(AND(K13&gt;23,K13&lt;=60),IF(F13="F",VLOOKUP(MROUND(HZ13,0.5),'F-Weight for Length'!K:S,4,0),VLOOKUP(MROUND(HZ13,0.5),'M-Weight for Length'!K:S,4,0)),IF(K13&gt;60,IF(F13="F",VLOOKUP(K13,'F-Weight for Length'!U:AC,4,0),VLOOKUP(K13,'M-Weight for Length'!U:AC,4,0)),IF(F13="F",VLOOKUP(MROUND(HZ13,0.5),'F-Weight for Length'!A:I,4,0),VLOOKUP(MROUND(HZ13,0.5),'M-Weight for Length'!A:I,4,0)))))))),0)</f>
        <v/>
      </c>
      <c r="AD13" s="191" t="str">
        <f>IFERROR(IF(D13="","",IF(F13="","",IF(J13="","",IF(K13="","",IF(AND(K13&gt;23,K13&lt;=60),IF(F13="F",VLOOKUP(MROUND(HZ13,0.5),'F-Weight for Length'!K:S,5,0),VLOOKUP(MROUND(HZ13,0.5),'M-Weight for Length'!K:S,5,0)),IF(K13&gt;60,IF(F13="F",VLOOKUP(K13,'F-Weight for Length'!U:AC,5,0),VLOOKUP(K13,'M-Weight for Length'!U:AC,5,0)),IF(F13="F",VLOOKUP(MROUND(HZ13,0.5),'F-Weight for Length'!A:I,5,0),VLOOKUP(MROUND(HZ13,0.5),'M-Weight for Length'!A:I,5,0)))))))),0)</f>
        <v/>
      </c>
      <c r="AE13" s="191" t="str">
        <f>IFERROR(IF(D13="","",IF(F13="","",IF(J13="","",IF(K13="","",IF(AND(K13&gt;23,K13&lt;=60),IF(F13="F",VLOOKUP(MROUND(HZ13,0.5),'F-Weight for Length'!K:S,6,0),VLOOKUP(MROUND(HZ13,0.5),'M-Weight for Length'!K:S,6,0)),IF(K13&gt;60,IF(F13="F",VLOOKUP(K13,'F-Weight for Length'!U:AC,6,0),VLOOKUP(K13,'M-Weight for Length'!U:AC,6,0)),IF(F13="F",VLOOKUP(MROUND(HZ13,0.5),'F-Weight for Length'!A:I,6,0),VLOOKUP(MROUND(HZ13,0.5),'M-Weight for Length'!A:I,6,0)))))))),0)</f>
        <v/>
      </c>
      <c r="AF13" s="191" t="str">
        <f>IFERROR(IF(D13="","",IF(F13="","",IF(J13="","",IF(K13="","",IF(AND(K13&gt;23,K13&lt;=60),IF(F13="F",VLOOKUP(MROUND(HZ13,0.5),'F-Weight for Length'!K:S,7,0),VLOOKUP(MROUND(HZ13,0.5),'M-Weight for Length'!K:S,7,0)),IF(K13&gt;60,IF(F13="F",VLOOKUP(K13,'F-Weight for Length'!U:AC,7,0),VLOOKUP(K13,'M-Weight for Length'!U:AC,7,0)),IF(F13="F",VLOOKUP(MROUND(HZ13,0.5),'F-Weight for Length'!A:I,7,0),VLOOKUP(MROUND(HZ13,0.5),'M-Weight for Length'!A:I,7,0)))))))),0)</f>
        <v/>
      </c>
      <c r="AG13" s="191" t="str">
        <f>IFERROR(IF(D13="","",IF(F13="","",IF(J13="","",IF(K13="","",IF(AND(K13&gt;23,K13&lt;=60),IF(F13="F",VLOOKUP(MROUND(HZ13,0.5),'F-Weight for Length'!K:S,8,0),VLOOKUP(MROUND(HZ13,0.5),'M-Weight for Length'!K:S,8,0)),IF(K13&gt;60,IF(F13="F",VLOOKUP(K13,'F-Weight for Length'!U:AC,8,0),VLOOKUP(K13,'M-Weight for Length'!U:AC,8,0)),IF(F13="F",VLOOKUP(MROUND(HZ13,0.5),'F-Weight for Length'!A:I,8,0),VLOOKUP(MROUND(HZ13,0.5),'M-Weight for Length'!A:I,8,0)))))))),0)</f>
        <v/>
      </c>
      <c r="AH13" s="191" t="str">
        <f>IFERROR(IF(D13="","",IF(F13="","",IF(J13="","",IF(K13="","",IF(AND(K13&gt;23,K13&lt;=60),IF(F13="F",VLOOKUP(MROUND(HZ13,0.5),'F-Weight for Length'!K:S,9,0),VLOOKUP(MROUND(HZ13,0.5),'M-Weight for Length'!K:S,9,0)),IF(K13&gt;60,IF(F13="F",VLOOKUP(K13,'F-Weight for Length'!U:AC,9,0),VLOOKUP(K13,'M-Weight for Length'!U:AC,9,0)),IF(F13="F",VLOOKUP(MROUND(HZ13,0.5),'F-Weight for Length'!A:I,9,0),VLOOKUP(MROUND(HZ13,0.5),'M-Weight for Length'!A:I,9,0)))))))),0)</f>
        <v/>
      </c>
      <c r="AI13" s="192">
        <f t="shared" si="23"/>
        <v>0</v>
      </c>
      <c r="AJ13" s="192">
        <f t="shared" si="24"/>
        <v>0</v>
      </c>
      <c r="AK13" s="192">
        <f t="shared" si="25"/>
        <v>0</v>
      </c>
      <c r="AL13" s="192">
        <f t="shared" si="26"/>
        <v>0</v>
      </c>
      <c r="AM13" s="192">
        <f t="shared" si="27"/>
        <v>0</v>
      </c>
      <c r="AN13" s="192">
        <f t="shared" si="28"/>
        <v>0</v>
      </c>
      <c r="AO13" s="192">
        <f t="shared" si="29"/>
        <v>0</v>
      </c>
      <c r="AP13" s="192">
        <f t="shared" si="30"/>
        <v>0</v>
      </c>
      <c r="AQ13" s="192">
        <f t="shared" si="31"/>
        <v>0</v>
      </c>
      <c r="AR13" s="192">
        <f t="shared" si="32"/>
        <v>0</v>
      </c>
      <c r="AS13" s="192">
        <f t="shared" si="33"/>
        <v>0</v>
      </c>
      <c r="AT13" s="192">
        <f t="shared" si="34"/>
        <v>0</v>
      </c>
      <c r="AU13" s="192">
        <f t="shared" si="35"/>
        <v>0</v>
      </c>
      <c r="AV13" s="192">
        <f t="shared" si="36"/>
        <v>0</v>
      </c>
      <c r="AW13" s="192">
        <f t="shared" si="37"/>
        <v>0</v>
      </c>
      <c r="AX13" s="192">
        <f t="shared" si="38"/>
        <v>0</v>
      </c>
      <c r="AY13" s="192">
        <f t="shared" si="39"/>
        <v>0</v>
      </c>
      <c r="AZ13" s="192">
        <f t="shared" si="40"/>
        <v>0</v>
      </c>
      <c r="BA13" s="192">
        <f t="shared" si="41"/>
        <v>0</v>
      </c>
      <c r="BB13" s="192">
        <f t="shared" si="42"/>
        <v>0</v>
      </c>
      <c r="BC13" s="192">
        <f t="shared" si="43"/>
        <v>0</v>
      </c>
      <c r="BD13" s="192">
        <f t="shared" si="44"/>
        <v>0</v>
      </c>
      <c r="BE13" s="192">
        <f t="shared" si="45"/>
        <v>0</v>
      </c>
      <c r="BF13" s="192">
        <f t="shared" si="46"/>
        <v>0</v>
      </c>
      <c r="BG13" s="192">
        <f t="shared" si="47"/>
        <v>0</v>
      </c>
      <c r="BH13" s="192">
        <f t="shared" si="48"/>
        <v>0</v>
      </c>
      <c r="BI13" s="192">
        <f t="shared" si="49"/>
        <v>0</v>
      </c>
      <c r="BJ13" s="192">
        <f t="shared" si="50"/>
        <v>0</v>
      </c>
      <c r="BK13" s="192">
        <f t="shared" si="51"/>
        <v>0</v>
      </c>
      <c r="BL13" s="192">
        <f t="shared" si="52"/>
        <v>0</v>
      </c>
      <c r="BM13" s="192">
        <f t="shared" si="53"/>
        <v>0</v>
      </c>
      <c r="BN13" s="192">
        <f t="shared" si="54"/>
        <v>0</v>
      </c>
      <c r="BO13" s="192">
        <f t="shared" si="55"/>
        <v>0</v>
      </c>
      <c r="BP13" s="192">
        <f t="shared" si="56"/>
        <v>0</v>
      </c>
      <c r="BQ13" s="192">
        <f t="shared" si="57"/>
        <v>0</v>
      </c>
      <c r="BR13" s="192">
        <f t="shared" si="58"/>
        <v>0</v>
      </c>
      <c r="BS13" s="192">
        <f t="shared" si="59"/>
        <v>0</v>
      </c>
      <c r="BT13" s="192">
        <f t="shared" si="60"/>
        <v>0</v>
      </c>
      <c r="BU13" s="192">
        <f t="shared" si="61"/>
        <v>0</v>
      </c>
      <c r="BV13" s="192">
        <f t="shared" si="62"/>
        <v>0</v>
      </c>
      <c r="BW13" s="192">
        <f t="shared" si="63"/>
        <v>0</v>
      </c>
      <c r="BX13" s="192">
        <f t="shared" si="64"/>
        <v>0</v>
      </c>
      <c r="BY13" s="192">
        <f t="shared" si="65"/>
        <v>0</v>
      </c>
      <c r="BZ13" s="192">
        <f t="shared" si="66"/>
        <v>0</v>
      </c>
      <c r="CA13" s="192">
        <f t="shared" si="67"/>
        <v>0</v>
      </c>
      <c r="CB13" s="192">
        <f t="shared" si="68"/>
        <v>0</v>
      </c>
      <c r="CC13" s="192">
        <f t="shared" si="69"/>
        <v>0</v>
      </c>
      <c r="CD13" s="192">
        <f t="shared" si="70"/>
        <v>0</v>
      </c>
      <c r="CE13" s="192">
        <f t="shared" si="71"/>
        <v>0</v>
      </c>
      <c r="CF13" s="192">
        <f t="shared" si="72"/>
        <v>0</v>
      </c>
      <c r="CG13" s="192">
        <f t="shared" si="73"/>
        <v>0</v>
      </c>
      <c r="CH13" s="192">
        <f t="shared" si="74"/>
        <v>0</v>
      </c>
      <c r="CI13" s="192">
        <f t="shared" si="75"/>
        <v>0</v>
      </c>
      <c r="CJ13" s="192">
        <f t="shared" si="76"/>
        <v>0</v>
      </c>
      <c r="CK13" s="192">
        <f t="shared" si="77"/>
        <v>0</v>
      </c>
      <c r="CL13" s="192">
        <f t="shared" si="78"/>
        <v>0</v>
      </c>
      <c r="CM13" s="192">
        <f t="shared" si="79"/>
        <v>0</v>
      </c>
      <c r="CN13" s="192">
        <f t="shared" si="80"/>
        <v>0</v>
      </c>
      <c r="CO13" s="192">
        <f t="shared" si="81"/>
        <v>0</v>
      </c>
      <c r="CP13" s="192">
        <f t="shared" si="82"/>
        <v>0</v>
      </c>
      <c r="CQ13" s="192">
        <f t="shared" si="83"/>
        <v>0</v>
      </c>
      <c r="CR13" s="192">
        <f t="shared" si="84"/>
        <v>0</v>
      </c>
      <c r="CS13" s="192">
        <f t="shared" si="85"/>
        <v>0</v>
      </c>
      <c r="CT13" s="192">
        <f t="shared" si="86"/>
        <v>0</v>
      </c>
      <c r="CU13" s="192">
        <f t="shared" si="87"/>
        <v>0</v>
      </c>
      <c r="CV13" s="192">
        <f t="shared" si="88"/>
        <v>0</v>
      </c>
      <c r="CW13" s="192">
        <f t="shared" si="89"/>
        <v>0</v>
      </c>
      <c r="CX13" s="192">
        <f t="shared" si="90"/>
        <v>0</v>
      </c>
      <c r="CY13" s="192">
        <f t="shared" si="91"/>
        <v>0</v>
      </c>
      <c r="CZ13" s="192">
        <f t="shared" si="92"/>
        <v>0</v>
      </c>
      <c r="DA13" s="192">
        <f t="shared" si="93"/>
        <v>0</v>
      </c>
      <c r="DB13" s="192">
        <f t="shared" si="94"/>
        <v>0</v>
      </c>
      <c r="DC13" s="192">
        <f t="shared" si="95"/>
        <v>0</v>
      </c>
      <c r="DD13" s="192">
        <f t="shared" si="96"/>
        <v>0</v>
      </c>
      <c r="DE13" s="192">
        <f t="shared" si="97"/>
        <v>0</v>
      </c>
      <c r="DF13" s="192">
        <f t="shared" si="98"/>
        <v>0</v>
      </c>
      <c r="DG13" s="192">
        <f t="shared" si="99"/>
        <v>0</v>
      </c>
      <c r="DH13" s="192">
        <f t="shared" si="100"/>
        <v>0</v>
      </c>
      <c r="DI13" s="192">
        <f t="shared" si="101"/>
        <v>0</v>
      </c>
      <c r="DJ13" s="192">
        <f t="shared" si="102"/>
        <v>0</v>
      </c>
      <c r="DK13" s="192">
        <f t="shared" si="103"/>
        <v>0</v>
      </c>
      <c r="DL13" s="192">
        <f t="shared" si="104"/>
        <v>0</v>
      </c>
      <c r="DM13" s="192">
        <f t="shared" si="105"/>
        <v>0</v>
      </c>
      <c r="DN13" s="192">
        <f t="shared" si="106"/>
        <v>0</v>
      </c>
      <c r="DO13" s="192">
        <f t="shared" si="107"/>
        <v>0</v>
      </c>
      <c r="DP13" s="192">
        <f t="shared" si="108"/>
        <v>0</v>
      </c>
      <c r="DQ13" s="192">
        <f t="shared" si="109"/>
        <v>0</v>
      </c>
      <c r="DR13" s="192">
        <f t="shared" si="110"/>
        <v>0</v>
      </c>
      <c r="DS13" s="192">
        <f t="shared" si="111"/>
        <v>0</v>
      </c>
      <c r="DT13" s="192">
        <f t="shared" si="112"/>
        <v>0</v>
      </c>
      <c r="DU13" s="192">
        <f t="shared" si="113"/>
        <v>0</v>
      </c>
      <c r="DV13" s="193">
        <f t="shared" si="114"/>
        <v>0</v>
      </c>
      <c r="DW13" s="193">
        <f t="shared" si="115"/>
        <v>0</v>
      </c>
      <c r="DX13" s="193">
        <f t="shared" si="116"/>
        <v>0</v>
      </c>
      <c r="DY13" s="193">
        <f t="shared" si="117"/>
        <v>0</v>
      </c>
      <c r="DZ13" s="193">
        <f t="shared" si="118"/>
        <v>0</v>
      </c>
      <c r="EA13" s="192">
        <f t="shared" si="119"/>
        <v>0</v>
      </c>
      <c r="EB13" s="192">
        <f t="shared" si="120"/>
        <v>0</v>
      </c>
      <c r="EC13" s="192">
        <f t="shared" si="121"/>
        <v>0</v>
      </c>
      <c r="ED13" s="192">
        <f t="shared" si="122"/>
        <v>0</v>
      </c>
      <c r="EE13" s="192">
        <f t="shared" si="123"/>
        <v>0</v>
      </c>
      <c r="EF13" s="192">
        <f t="shared" si="124"/>
        <v>0</v>
      </c>
      <c r="EG13" s="192">
        <f t="shared" si="125"/>
        <v>0</v>
      </c>
      <c r="EH13" s="192">
        <f t="shared" si="126"/>
        <v>0</v>
      </c>
      <c r="EI13" s="192">
        <f t="shared" si="127"/>
        <v>0</v>
      </c>
      <c r="EJ13" s="192">
        <f t="shared" si="128"/>
        <v>0</v>
      </c>
      <c r="EK13" s="192">
        <f t="shared" si="129"/>
        <v>0</v>
      </c>
      <c r="EL13" s="192">
        <f t="shared" si="130"/>
        <v>0</v>
      </c>
      <c r="EM13" s="192">
        <f t="shared" si="131"/>
        <v>0</v>
      </c>
      <c r="EN13" s="192">
        <f t="shared" si="132"/>
        <v>0</v>
      </c>
      <c r="EO13" s="192">
        <f t="shared" si="133"/>
        <v>0</v>
      </c>
      <c r="EP13" s="192">
        <f t="shared" si="134"/>
        <v>0</v>
      </c>
      <c r="EQ13" s="192">
        <f t="shared" si="135"/>
        <v>0</v>
      </c>
      <c r="ER13" s="192">
        <f t="shared" si="136"/>
        <v>0</v>
      </c>
      <c r="ES13" s="192">
        <f t="shared" si="137"/>
        <v>0</v>
      </c>
      <c r="ET13" s="192">
        <f t="shared" si="138"/>
        <v>0</v>
      </c>
      <c r="EU13" s="192">
        <f t="shared" si="139"/>
        <v>0</v>
      </c>
      <c r="EV13" s="192">
        <f t="shared" si="140"/>
        <v>0</v>
      </c>
      <c r="EW13" s="192">
        <f t="shared" si="141"/>
        <v>0</v>
      </c>
      <c r="EX13" s="192">
        <f t="shared" si="142"/>
        <v>0</v>
      </c>
      <c r="EY13" s="192">
        <f t="shared" si="143"/>
        <v>0</v>
      </c>
      <c r="EZ13" s="192">
        <f t="shared" si="144"/>
        <v>0</v>
      </c>
      <c r="FA13" s="192">
        <f t="shared" si="145"/>
        <v>0</v>
      </c>
      <c r="FB13" s="192">
        <f t="shared" si="146"/>
        <v>0</v>
      </c>
      <c r="FC13" s="192">
        <f t="shared" si="147"/>
        <v>0</v>
      </c>
      <c r="FD13" s="192">
        <f t="shared" si="148"/>
        <v>0</v>
      </c>
      <c r="FE13" s="192">
        <f t="shared" si="149"/>
        <v>0</v>
      </c>
      <c r="FF13" s="192">
        <f t="shared" si="150"/>
        <v>0</v>
      </c>
      <c r="FG13" s="192">
        <f t="shared" si="151"/>
        <v>0</v>
      </c>
      <c r="FH13" s="192">
        <f t="shared" si="152"/>
        <v>0</v>
      </c>
      <c r="FI13" s="192">
        <f t="shared" si="153"/>
        <v>0</v>
      </c>
      <c r="FJ13" s="192">
        <f t="shared" si="154"/>
        <v>0</v>
      </c>
      <c r="FK13" s="192">
        <f t="shared" si="155"/>
        <v>0</v>
      </c>
      <c r="FL13" s="192">
        <f t="shared" si="156"/>
        <v>0</v>
      </c>
      <c r="FM13" s="192">
        <f t="shared" si="157"/>
        <v>0</v>
      </c>
      <c r="FN13" s="192">
        <f t="shared" si="158"/>
        <v>0</v>
      </c>
      <c r="FO13" s="192">
        <f t="shared" si="159"/>
        <v>0</v>
      </c>
      <c r="FP13" s="192">
        <f t="shared" si="160"/>
        <v>0</v>
      </c>
      <c r="FQ13" s="192">
        <f t="shared" si="161"/>
        <v>0</v>
      </c>
      <c r="FR13" s="192">
        <f t="shared" si="162"/>
        <v>0</v>
      </c>
      <c r="FS13" s="192">
        <f t="shared" si="163"/>
        <v>0</v>
      </c>
      <c r="FT13" s="192">
        <f t="shared" si="164"/>
        <v>0</v>
      </c>
      <c r="FU13" s="192">
        <f t="shared" si="165"/>
        <v>0</v>
      </c>
      <c r="FV13" s="192">
        <f t="shared" si="166"/>
        <v>0</v>
      </c>
      <c r="FW13" s="192">
        <f t="shared" si="167"/>
        <v>0</v>
      </c>
      <c r="FX13" s="192">
        <f t="shared" si="168"/>
        <v>0</v>
      </c>
      <c r="FY13" s="192">
        <f t="shared" si="169"/>
        <v>0</v>
      </c>
      <c r="FZ13" s="192">
        <f t="shared" si="170"/>
        <v>0</v>
      </c>
      <c r="GA13" s="192">
        <f t="shared" si="171"/>
        <v>0</v>
      </c>
      <c r="GB13" s="192">
        <f t="shared" si="172"/>
        <v>0</v>
      </c>
      <c r="GC13" s="192">
        <f t="shared" si="173"/>
        <v>0</v>
      </c>
      <c r="GD13" s="192">
        <f t="shared" si="174"/>
        <v>0</v>
      </c>
      <c r="GE13" s="192">
        <f t="shared" si="175"/>
        <v>0</v>
      </c>
      <c r="GF13" s="192">
        <f t="shared" si="176"/>
        <v>0</v>
      </c>
      <c r="GG13" s="192">
        <f t="shared" si="177"/>
        <v>0</v>
      </c>
      <c r="GH13" s="192">
        <f t="shared" si="178"/>
        <v>0</v>
      </c>
      <c r="GI13" s="192">
        <f t="shared" si="179"/>
        <v>0</v>
      </c>
      <c r="GJ13" s="192">
        <f t="shared" si="180"/>
        <v>0</v>
      </c>
      <c r="GK13" s="192">
        <f t="shared" si="181"/>
        <v>0</v>
      </c>
      <c r="GL13" s="192">
        <f t="shared" si="182"/>
        <v>0</v>
      </c>
      <c r="GM13" s="192">
        <f t="shared" si="183"/>
        <v>0</v>
      </c>
      <c r="GN13" s="192">
        <f t="shared" si="184"/>
        <v>0</v>
      </c>
      <c r="GO13" s="192">
        <f t="shared" si="185"/>
        <v>0</v>
      </c>
      <c r="GP13" s="192">
        <f t="shared" si="186"/>
        <v>0</v>
      </c>
      <c r="GQ13" s="192">
        <f t="shared" si="187"/>
        <v>0</v>
      </c>
      <c r="GR13" s="192">
        <f t="shared" si="188"/>
        <v>0</v>
      </c>
      <c r="GS13" s="192">
        <f t="shared" si="189"/>
        <v>0</v>
      </c>
      <c r="GT13" s="192">
        <f t="shared" si="190"/>
        <v>0</v>
      </c>
      <c r="GU13" s="192">
        <f t="shared" si="191"/>
        <v>0</v>
      </c>
      <c r="GV13" s="192">
        <f t="shared" si="192"/>
        <v>0</v>
      </c>
      <c r="GW13" s="192">
        <f t="shared" si="193"/>
        <v>0</v>
      </c>
      <c r="GX13" s="192">
        <f t="shared" si="194"/>
        <v>0</v>
      </c>
      <c r="GY13" s="192">
        <f t="shared" si="195"/>
        <v>0</v>
      </c>
      <c r="GZ13" s="192">
        <f t="shared" si="196"/>
        <v>0</v>
      </c>
      <c r="HA13" s="192">
        <f t="shared" si="197"/>
        <v>0</v>
      </c>
      <c r="HB13" s="192">
        <f t="shared" si="198"/>
        <v>0</v>
      </c>
      <c r="HC13" s="192">
        <f t="shared" si="199"/>
        <v>0</v>
      </c>
      <c r="HD13" s="192">
        <f t="shared" si="200"/>
        <v>0</v>
      </c>
      <c r="HE13" s="192">
        <f t="shared" si="201"/>
        <v>0</v>
      </c>
      <c r="HF13" s="192">
        <f t="shared" si="202"/>
        <v>0</v>
      </c>
      <c r="HG13" s="192">
        <f t="shared" si="203"/>
        <v>0</v>
      </c>
      <c r="HH13" s="192">
        <f t="shared" si="204"/>
        <v>0</v>
      </c>
      <c r="HI13" s="192">
        <f t="shared" si="205"/>
        <v>0</v>
      </c>
      <c r="HJ13" s="192">
        <f t="shared" si="206"/>
        <v>0</v>
      </c>
      <c r="HK13" s="192">
        <f t="shared" si="207"/>
        <v>0</v>
      </c>
      <c r="HL13" s="192">
        <f t="shared" si="208"/>
        <v>0</v>
      </c>
      <c r="HM13" s="192">
        <f t="shared" si="209"/>
        <v>0</v>
      </c>
      <c r="HN13" s="194">
        <f t="shared" si="210"/>
        <v>0</v>
      </c>
      <c r="HO13" s="194">
        <f t="shared" si="211"/>
        <v>0</v>
      </c>
      <c r="HP13" s="194">
        <f t="shared" si="212"/>
        <v>0</v>
      </c>
      <c r="HQ13" s="194">
        <f t="shared" si="213"/>
        <v>0</v>
      </c>
      <c r="HR13" s="194">
        <f t="shared" si="214"/>
        <v>0</v>
      </c>
      <c r="HS13" s="195" t="str">
        <f t="shared" si="9"/>
        <v/>
      </c>
      <c r="HT13" s="196">
        <f t="shared" si="10"/>
        <v>0</v>
      </c>
      <c r="HU13" s="196">
        <f t="shared" si="11"/>
        <v>0</v>
      </c>
      <c r="HV13" s="197" t="str">
        <f t="shared" si="12"/>
        <v/>
      </c>
      <c r="HW13" s="197" t="str">
        <f t="shared" si="215"/>
        <v/>
      </c>
      <c r="HX13" s="197" t="str">
        <f t="shared" si="216"/>
        <v/>
      </c>
      <c r="HY13" s="195" t="str">
        <f t="shared" si="13"/>
        <v/>
      </c>
      <c r="HZ13" s="30">
        <f t="shared" si="6"/>
        <v>0</v>
      </c>
      <c r="IA13" s="198">
        <f t="shared" si="14"/>
        <v>0</v>
      </c>
      <c r="IB13" s="195"/>
      <c r="IC13" s="195">
        <f t="shared" si="217"/>
        <v>0</v>
      </c>
      <c r="ID13" s="195">
        <f t="shared" si="15"/>
        <v>0</v>
      </c>
      <c r="IE13" s="195">
        <f t="shared" si="218"/>
        <v>0</v>
      </c>
      <c r="IF13" s="195">
        <f t="shared" si="16"/>
        <v>0</v>
      </c>
      <c r="IG13" s="307">
        <f t="shared" si="17"/>
        <v>0</v>
      </c>
      <c r="IH13" s="307">
        <f t="shared" si="18"/>
        <v>0</v>
      </c>
      <c r="II13" s="44">
        <f t="shared" si="19"/>
        <v>0</v>
      </c>
      <c r="IJ13" s="44">
        <f t="shared" si="219"/>
        <v>0</v>
      </c>
      <c r="IK13" s="44">
        <f t="shared" si="220"/>
        <v>0</v>
      </c>
      <c r="IL13" s="44">
        <f t="shared" si="221"/>
        <v>0</v>
      </c>
      <c r="IM13" s="44">
        <f t="shared" si="222"/>
        <v>0</v>
      </c>
      <c r="IN13" s="44">
        <f t="shared" si="223"/>
        <v>0</v>
      </c>
      <c r="IO13" s="44">
        <f t="shared" si="224"/>
        <v>0</v>
      </c>
    </row>
    <row r="14" spans="1:249" ht="18" customHeight="1">
      <c r="A14" s="188">
        <v>8</v>
      </c>
      <c r="B14" s="326"/>
      <c r="C14" s="289"/>
      <c r="D14" s="199"/>
      <c r="E14" s="189"/>
      <c r="F14" s="189"/>
      <c r="G14" s="190"/>
      <c r="H14" s="190"/>
      <c r="I14" s="272"/>
      <c r="J14" s="207"/>
      <c r="K14" s="214" t="str">
        <f t="shared" si="20"/>
        <v/>
      </c>
      <c r="L14" s="200" t="str">
        <f t="shared" si="21"/>
        <v/>
      </c>
      <c r="M14" s="200" t="str">
        <f t="shared" si="22"/>
        <v/>
      </c>
      <c r="N14" s="209" t="str">
        <f t="shared" si="8"/>
        <v/>
      </c>
      <c r="O14" s="208" t="str">
        <f>IFERROR(IF(D14="","",IF(K14="","",IF(I14="","",IF(F14="F",VLOOKUP(K14,F!A:G,2,0),IF(F14="M",VLOOKUP(K14,M!A:G,2,0),""))))),0)</f>
        <v/>
      </c>
      <c r="P14" s="191" t="str">
        <f>IFERROR(IF(D14="","",IF(K14="","",IF(I14="","",IF(F14="F",VLOOKUP(K14,F!A:G,3,0),IF(F14="M",VLOOKUP(K14,M!A:G,3,0),""))))),0)</f>
        <v/>
      </c>
      <c r="Q14" s="191" t="str">
        <f>IFERROR(IF(D14="","",IF(K14="","",IF(I14="","",IF(F14="F",VLOOKUP(K14,F!A:G,4,0),IF(F14="M",VLOOKUP(K14,M!A:G,4,0),""))))),0)</f>
        <v/>
      </c>
      <c r="R14" s="191" t="str">
        <f>IFERROR(IF(D14="","",IF(K14="","",IF(I14="","",IF(F14="F",VLOOKUP(K14,F!A:G,5,0),IF(F14="M",VLOOKUP(K14,M!A:G,5,0),""))))),0)</f>
        <v/>
      </c>
      <c r="S14" s="191" t="str">
        <f>IFERROR(IF(D14="","",IF(K14="","",IF(I14="","",IF(F14="F",VLOOKUP(K14,F!A:G,6,0),IF(F14="M",VLOOKUP(K14,M!A:G,6,0),""))))),0)</f>
        <v/>
      </c>
      <c r="T14" s="191" t="str">
        <f>IFERROR(IF(D14="","",IF(K14="","",IF(I14="","",IF(F14="F",VLOOKUP(K14,F!A:G,7,0),IF(F14="M",VLOOKUP(K14,M!A:G,7,0),""))))),0)</f>
        <v/>
      </c>
      <c r="U14" s="191" t="str">
        <f>IFERROR(IF(D14="","",IF(K14="","",IF(J14="","",IF(F14="F",VLOOKUP(K14,F!A:M,8,0),IF(F14="M",VLOOKUP(K14,M!A:M,8,0),""))))),0)</f>
        <v/>
      </c>
      <c r="V14" s="191" t="str">
        <f>IFERROR(IF(D14="","",IF(K14="","",IF(J14="","",IF(F14="F",VLOOKUP(K14,F!A:M,9,0),IF(F14="M",VLOOKUP(K14,M!A:M,9,0),""))))),0)</f>
        <v/>
      </c>
      <c r="W14" s="191" t="str">
        <f>IFERROR(IF(D14="","",IF(K14="","",IF(J14="","",IF(F14="F",VLOOKUP(K14,F!A:M,10,0),IF(F14="M",VLOOKUP(K14,M!A:M,10,0),""))))),0)</f>
        <v/>
      </c>
      <c r="X14" s="191" t="str">
        <f>IFERROR(IF(D14="","",IF(K14="","",IF(J14="","",IF(F14="F",VLOOKUP(K14,F!A:M,11,0),IF(F14="M",VLOOKUP(K14,M!A:M,11,0),""))))),0)</f>
        <v/>
      </c>
      <c r="Y14" s="191" t="str">
        <f>IFERROR(IF(D14="","",IF(K14="","",IF(J14="","",IF(F14="F",VLOOKUP(K14,F!A:M,12,0),IF(F14="M",VLOOKUP(K14,M!A:M,12,0),""))))),0)</f>
        <v/>
      </c>
      <c r="Z14" s="191" t="str">
        <f>IFERROR(IF(D14="","",IF(K14="","",IF(J14="","",IF(F14="F",VLOOKUP(K14,F!A:M,13,0),IF(F14="M",VLOOKUP(K14,M!A:M,13,0),""))))),0)</f>
        <v/>
      </c>
      <c r="AA14" s="191" t="str">
        <f>IFERROR(IF(D14="","",IF(F14="","",IF(J14="","",IF(K14="","",IF(AND(K14&gt;23,K14&lt;=60),IF(F14="F",VLOOKUP(MROUND(HZ14,0.5),'F-Weight for Length'!K:S,2,0),VLOOKUP(MROUND(HZ14,0.5),'M-Weight for Length'!K:S,2,0)),IF(K14&gt;60,IF(F14="F",VLOOKUP(K14,'F-Weight for Length'!U:AC,2,0),VLOOKUP(K14,'M-Weight for Length'!U:AC,2,0)),IF(F14="F",VLOOKUP(MROUND(HZ14,0.5),'F-Weight for Length'!A:I,2,0),VLOOKUP(MROUND(HZ14,0.5),'M-Weight for Length'!A:I,2,0)))))))),0)</f>
        <v/>
      </c>
      <c r="AB14" s="191" t="str">
        <f>IFERROR(IF(D14="","",IF(F14="","",IF(J14="","",IF(K14="","",IF(AND(K14&gt;23,K14&lt;=60),IF(F14="F",VLOOKUP(MROUND(HZ14,0.5),'F-Weight for Length'!K:S,3,0),VLOOKUP(MROUND(HZ14,0.5),'M-Weight for Length'!K:S,3,0)),IF(K14&gt;60,IF(F14="F",VLOOKUP(K14,'F-Weight for Length'!U:AC,3,0),VLOOKUP(K14,'M-Weight for Length'!U:AC,3,0)),IF(F14="F",VLOOKUP(MROUND(HZ14,0.5),'F-Weight for Length'!A:I,3,0),VLOOKUP(MROUND(HZ14,0.5),'M-Weight for Length'!A:I,3,0)))))))),0)</f>
        <v/>
      </c>
      <c r="AC14" s="191" t="str">
        <f>IFERROR(IF(D14="","",IF(F14="","",IF(J14="","",IF(K14="","",IF(AND(K14&gt;23,K14&lt;=60),IF(F14="F",VLOOKUP(MROUND(HZ14,0.5),'F-Weight for Length'!K:S,4,0),VLOOKUP(MROUND(HZ14,0.5),'M-Weight for Length'!K:S,4,0)),IF(K14&gt;60,IF(F14="F",VLOOKUP(K14,'F-Weight for Length'!U:AC,4,0),VLOOKUP(K14,'M-Weight for Length'!U:AC,4,0)),IF(F14="F",VLOOKUP(MROUND(HZ14,0.5),'F-Weight for Length'!A:I,4,0),VLOOKUP(MROUND(HZ14,0.5),'M-Weight for Length'!A:I,4,0)))))))),0)</f>
        <v/>
      </c>
      <c r="AD14" s="191" t="str">
        <f>IFERROR(IF(D14="","",IF(F14="","",IF(J14="","",IF(K14="","",IF(AND(K14&gt;23,K14&lt;=60),IF(F14="F",VLOOKUP(MROUND(HZ14,0.5),'F-Weight for Length'!K:S,5,0),VLOOKUP(MROUND(HZ14,0.5),'M-Weight for Length'!K:S,5,0)),IF(K14&gt;60,IF(F14="F",VLOOKUP(K14,'F-Weight for Length'!U:AC,5,0),VLOOKUP(K14,'M-Weight for Length'!U:AC,5,0)),IF(F14="F",VLOOKUP(MROUND(HZ14,0.5),'F-Weight for Length'!A:I,5,0),VLOOKUP(MROUND(HZ14,0.5),'M-Weight for Length'!A:I,5,0)))))))),0)</f>
        <v/>
      </c>
      <c r="AE14" s="191" t="str">
        <f>IFERROR(IF(D14="","",IF(F14="","",IF(J14="","",IF(K14="","",IF(AND(K14&gt;23,K14&lt;=60),IF(F14="F",VLOOKUP(MROUND(HZ14,0.5),'F-Weight for Length'!K:S,6,0),VLOOKUP(MROUND(HZ14,0.5),'M-Weight for Length'!K:S,6,0)),IF(K14&gt;60,IF(F14="F",VLOOKUP(K14,'F-Weight for Length'!U:AC,6,0),VLOOKUP(K14,'M-Weight for Length'!U:AC,6,0)),IF(F14="F",VLOOKUP(MROUND(HZ14,0.5),'F-Weight for Length'!A:I,6,0),VLOOKUP(MROUND(HZ14,0.5),'M-Weight for Length'!A:I,6,0)))))))),0)</f>
        <v/>
      </c>
      <c r="AF14" s="191" t="str">
        <f>IFERROR(IF(D14="","",IF(F14="","",IF(J14="","",IF(K14="","",IF(AND(K14&gt;23,K14&lt;=60),IF(F14="F",VLOOKUP(MROUND(HZ14,0.5),'F-Weight for Length'!K:S,7,0),VLOOKUP(MROUND(HZ14,0.5),'M-Weight for Length'!K:S,7,0)),IF(K14&gt;60,IF(F14="F",VLOOKUP(K14,'F-Weight for Length'!U:AC,7,0),VLOOKUP(K14,'M-Weight for Length'!U:AC,7,0)),IF(F14="F",VLOOKUP(MROUND(HZ14,0.5),'F-Weight for Length'!A:I,7,0),VLOOKUP(MROUND(HZ14,0.5),'M-Weight for Length'!A:I,7,0)))))))),0)</f>
        <v/>
      </c>
      <c r="AG14" s="191" t="str">
        <f>IFERROR(IF(D14="","",IF(F14="","",IF(J14="","",IF(K14="","",IF(AND(K14&gt;23,K14&lt;=60),IF(F14="F",VLOOKUP(MROUND(HZ14,0.5),'F-Weight for Length'!K:S,8,0),VLOOKUP(MROUND(HZ14,0.5),'M-Weight for Length'!K:S,8,0)),IF(K14&gt;60,IF(F14="F",VLOOKUP(K14,'F-Weight for Length'!U:AC,8,0),VLOOKUP(K14,'M-Weight for Length'!U:AC,8,0)),IF(F14="F",VLOOKUP(MROUND(HZ14,0.5),'F-Weight for Length'!A:I,8,0),VLOOKUP(MROUND(HZ14,0.5),'M-Weight for Length'!A:I,8,0)))))))),0)</f>
        <v/>
      </c>
      <c r="AH14" s="191" t="str">
        <f>IFERROR(IF(D14="","",IF(F14="","",IF(J14="","",IF(K14="","",IF(AND(K14&gt;23,K14&lt;=60),IF(F14="F",VLOOKUP(MROUND(HZ14,0.5),'F-Weight for Length'!K:S,9,0),VLOOKUP(MROUND(HZ14,0.5),'M-Weight for Length'!K:S,9,0)),IF(K14&gt;60,IF(F14="F",VLOOKUP(K14,'F-Weight for Length'!U:AC,9,0),VLOOKUP(K14,'M-Weight for Length'!U:AC,9,0)),IF(F14="F",VLOOKUP(MROUND(HZ14,0.5),'F-Weight for Length'!A:I,9,0),VLOOKUP(MROUND(HZ14,0.5),'M-Weight for Length'!A:I,9,0)))))))),0)</f>
        <v/>
      </c>
      <c r="AI14" s="192">
        <f t="shared" si="23"/>
        <v>0</v>
      </c>
      <c r="AJ14" s="192">
        <f t="shared" si="24"/>
        <v>0</v>
      </c>
      <c r="AK14" s="192">
        <f t="shared" si="25"/>
        <v>0</v>
      </c>
      <c r="AL14" s="192">
        <f t="shared" si="26"/>
        <v>0</v>
      </c>
      <c r="AM14" s="192">
        <f t="shared" si="27"/>
        <v>0</v>
      </c>
      <c r="AN14" s="192">
        <f t="shared" si="28"/>
        <v>0</v>
      </c>
      <c r="AO14" s="192">
        <f t="shared" si="29"/>
        <v>0</v>
      </c>
      <c r="AP14" s="192">
        <f t="shared" si="30"/>
        <v>0</v>
      </c>
      <c r="AQ14" s="192">
        <f t="shared" si="31"/>
        <v>0</v>
      </c>
      <c r="AR14" s="192">
        <f t="shared" si="32"/>
        <v>0</v>
      </c>
      <c r="AS14" s="192">
        <f t="shared" si="33"/>
        <v>0</v>
      </c>
      <c r="AT14" s="192">
        <f t="shared" si="34"/>
        <v>0</v>
      </c>
      <c r="AU14" s="192">
        <f t="shared" si="35"/>
        <v>0</v>
      </c>
      <c r="AV14" s="192">
        <f t="shared" si="36"/>
        <v>0</v>
      </c>
      <c r="AW14" s="192">
        <f t="shared" si="37"/>
        <v>0</v>
      </c>
      <c r="AX14" s="192">
        <f t="shared" si="38"/>
        <v>0</v>
      </c>
      <c r="AY14" s="192">
        <f t="shared" si="39"/>
        <v>0</v>
      </c>
      <c r="AZ14" s="192">
        <f t="shared" si="40"/>
        <v>0</v>
      </c>
      <c r="BA14" s="192">
        <f t="shared" si="41"/>
        <v>0</v>
      </c>
      <c r="BB14" s="192">
        <f t="shared" si="42"/>
        <v>0</v>
      </c>
      <c r="BC14" s="192">
        <f t="shared" si="43"/>
        <v>0</v>
      </c>
      <c r="BD14" s="192">
        <f t="shared" si="44"/>
        <v>0</v>
      </c>
      <c r="BE14" s="192">
        <f t="shared" si="45"/>
        <v>0</v>
      </c>
      <c r="BF14" s="192">
        <f t="shared" si="46"/>
        <v>0</v>
      </c>
      <c r="BG14" s="192">
        <f t="shared" si="47"/>
        <v>0</v>
      </c>
      <c r="BH14" s="192">
        <f t="shared" si="48"/>
        <v>0</v>
      </c>
      <c r="BI14" s="192">
        <f t="shared" si="49"/>
        <v>0</v>
      </c>
      <c r="BJ14" s="192">
        <f t="shared" si="50"/>
        <v>0</v>
      </c>
      <c r="BK14" s="192">
        <f t="shared" si="51"/>
        <v>0</v>
      </c>
      <c r="BL14" s="192">
        <f t="shared" si="52"/>
        <v>0</v>
      </c>
      <c r="BM14" s="192">
        <f t="shared" si="53"/>
        <v>0</v>
      </c>
      <c r="BN14" s="192">
        <f t="shared" si="54"/>
        <v>0</v>
      </c>
      <c r="BO14" s="192">
        <f t="shared" si="55"/>
        <v>0</v>
      </c>
      <c r="BP14" s="192">
        <f t="shared" si="56"/>
        <v>0</v>
      </c>
      <c r="BQ14" s="192">
        <f t="shared" si="57"/>
        <v>0</v>
      </c>
      <c r="BR14" s="192">
        <f t="shared" si="58"/>
        <v>0</v>
      </c>
      <c r="BS14" s="192">
        <f t="shared" si="59"/>
        <v>0</v>
      </c>
      <c r="BT14" s="192">
        <f t="shared" si="60"/>
        <v>0</v>
      </c>
      <c r="BU14" s="192">
        <f t="shared" si="61"/>
        <v>0</v>
      </c>
      <c r="BV14" s="192">
        <f t="shared" si="62"/>
        <v>0</v>
      </c>
      <c r="BW14" s="192">
        <f t="shared" si="63"/>
        <v>0</v>
      </c>
      <c r="BX14" s="192">
        <f t="shared" si="64"/>
        <v>0</v>
      </c>
      <c r="BY14" s="192">
        <f t="shared" si="65"/>
        <v>0</v>
      </c>
      <c r="BZ14" s="192">
        <f t="shared" si="66"/>
        <v>0</v>
      </c>
      <c r="CA14" s="192">
        <f t="shared" si="67"/>
        <v>0</v>
      </c>
      <c r="CB14" s="192">
        <f t="shared" si="68"/>
        <v>0</v>
      </c>
      <c r="CC14" s="192">
        <f t="shared" si="69"/>
        <v>0</v>
      </c>
      <c r="CD14" s="192">
        <f t="shared" si="70"/>
        <v>0</v>
      </c>
      <c r="CE14" s="192">
        <f t="shared" si="71"/>
        <v>0</v>
      </c>
      <c r="CF14" s="192">
        <f t="shared" si="72"/>
        <v>0</v>
      </c>
      <c r="CG14" s="192">
        <f t="shared" si="73"/>
        <v>0</v>
      </c>
      <c r="CH14" s="192">
        <f t="shared" si="74"/>
        <v>0</v>
      </c>
      <c r="CI14" s="192">
        <f t="shared" si="75"/>
        <v>0</v>
      </c>
      <c r="CJ14" s="192">
        <f t="shared" si="76"/>
        <v>0</v>
      </c>
      <c r="CK14" s="192">
        <f t="shared" si="77"/>
        <v>0</v>
      </c>
      <c r="CL14" s="192">
        <f t="shared" si="78"/>
        <v>0</v>
      </c>
      <c r="CM14" s="192">
        <f t="shared" si="79"/>
        <v>0</v>
      </c>
      <c r="CN14" s="192">
        <f t="shared" si="80"/>
        <v>0</v>
      </c>
      <c r="CO14" s="192">
        <f t="shared" si="81"/>
        <v>0</v>
      </c>
      <c r="CP14" s="192">
        <f t="shared" si="82"/>
        <v>0</v>
      </c>
      <c r="CQ14" s="192">
        <f t="shared" si="83"/>
        <v>0</v>
      </c>
      <c r="CR14" s="192">
        <f t="shared" si="84"/>
        <v>0</v>
      </c>
      <c r="CS14" s="192">
        <f t="shared" si="85"/>
        <v>0</v>
      </c>
      <c r="CT14" s="192">
        <f t="shared" si="86"/>
        <v>0</v>
      </c>
      <c r="CU14" s="192">
        <f t="shared" si="87"/>
        <v>0</v>
      </c>
      <c r="CV14" s="192">
        <f t="shared" si="88"/>
        <v>0</v>
      </c>
      <c r="CW14" s="192">
        <f t="shared" si="89"/>
        <v>0</v>
      </c>
      <c r="CX14" s="192">
        <f t="shared" si="90"/>
        <v>0</v>
      </c>
      <c r="CY14" s="192">
        <f t="shared" si="91"/>
        <v>0</v>
      </c>
      <c r="CZ14" s="192">
        <f t="shared" si="92"/>
        <v>0</v>
      </c>
      <c r="DA14" s="192">
        <f t="shared" si="93"/>
        <v>0</v>
      </c>
      <c r="DB14" s="192">
        <f t="shared" si="94"/>
        <v>0</v>
      </c>
      <c r="DC14" s="192">
        <f t="shared" si="95"/>
        <v>0</v>
      </c>
      <c r="DD14" s="192">
        <f t="shared" si="96"/>
        <v>0</v>
      </c>
      <c r="DE14" s="192">
        <f t="shared" si="97"/>
        <v>0</v>
      </c>
      <c r="DF14" s="192">
        <f t="shared" si="98"/>
        <v>0</v>
      </c>
      <c r="DG14" s="192">
        <f t="shared" si="99"/>
        <v>0</v>
      </c>
      <c r="DH14" s="192">
        <f t="shared" si="100"/>
        <v>0</v>
      </c>
      <c r="DI14" s="192">
        <f t="shared" si="101"/>
        <v>0</v>
      </c>
      <c r="DJ14" s="192">
        <f t="shared" si="102"/>
        <v>0</v>
      </c>
      <c r="DK14" s="192">
        <f t="shared" si="103"/>
        <v>0</v>
      </c>
      <c r="DL14" s="192">
        <f t="shared" si="104"/>
        <v>0</v>
      </c>
      <c r="DM14" s="192">
        <f t="shared" si="105"/>
        <v>0</v>
      </c>
      <c r="DN14" s="192">
        <f t="shared" si="106"/>
        <v>0</v>
      </c>
      <c r="DO14" s="192">
        <f t="shared" si="107"/>
        <v>0</v>
      </c>
      <c r="DP14" s="192">
        <f t="shared" si="108"/>
        <v>0</v>
      </c>
      <c r="DQ14" s="192">
        <f t="shared" si="109"/>
        <v>0</v>
      </c>
      <c r="DR14" s="192">
        <f t="shared" si="110"/>
        <v>0</v>
      </c>
      <c r="DS14" s="192">
        <f t="shared" si="111"/>
        <v>0</v>
      </c>
      <c r="DT14" s="192">
        <f t="shared" si="112"/>
        <v>0</v>
      </c>
      <c r="DU14" s="192">
        <f t="shared" si="113"/>
        <v>0</v>
      </c>
      <c r="DV14" s="193">
        <f t="shared" si="114"/>
        <v>0</v>
      </c>
      <c r="DW14" s="193">
        <f t="shared" si="115"/>
        <v>0</v>
      </c>
      <c r="DX14" s="193">
        <f t="shared" si="116"/>
        <v>0</v>
      </c>
      <c r="DY14" s="193">
        <f t="shared" si="117"/>
        <v>0</v>
      </c>
      <c r="DZ14" s="193">
        <f t="shared" si="118"/>
        <v>0</v>
      </c>
      <c r="EA14" s="192">
        <f t="shared" si="119"/>
        <v>0</v>
      </c>
      <c r="EB14" s="192">
        <f t="shared" si="120"/>
        <v>0</v>
      </c>
      <c r="EC14" s="192">
        <f t="shared" si="121"/>
        <v>0</v>
      </c>
      <c r="ED14" s="192">
        <f t="shared" si="122"/>
        <v>0</v>
      </c>
      <c r="EE14" s="192">
        <f t="shared" si="123"/>
        <v>0</v>
      </c>
      <c r="EF14" s="192">
        <f t="shared" si="124"/>
        <v>0</v>
      </c>
      <c r="EG14" s="192">
        <f t="shared" si="125"/>
        <v>0</v>
      </c>
      <c r="EH14" s="192">
        <f t="shared" si="126"/>
        <v>0</v>
      </c>
      <c r="EI14" s="192">
        <f t="shared" si="127"/>
        <v>0</v>
      </c>
      <c r="EJ14" s="192">
        <f t="shared" si="128"/>
        <v>0</v>
      </c>
      <c r="EK14" s="192">
        <f t="shared" si="129"/>
        <v>0</v>
      </c>
      <c r="EL14" s="192">
        <f t="shared" si="130"/>
        <v>0</v>
      </c>
      <c r="EM14" s="192">
        <f t="shared" si="131"/>
        <v>0</v>
      </c>
      <c r="EN14" s="192">
        <f t="shared" si="132"/>
        <v>0</v>
      </c>
      <c r="EO14" s="192">
        <f t="shared" si="133"/>
        <v>0</v>
      </c>
      <c r="EP14" s="192">
        <f t="shared" si="134"/>
        <v>0</v>
      </c>
      <c r="EQ14" s="192">
        <f t="shared" si="135"/>
        <v>0</v>
      </c>
      <c r="ER14" s="192">
        <f t="shared" si="136"/>
        <v>0</v>
      </c>
      <c r="ES14" s="192">
        <f t="shared" si="137"/>
        <v>0</v>
      </c>
      <c r="ET14" s="192">
        <f t="shared" si="138"/>
        <v>0</v>
      </c>
      <c r="EU14" s="192">
        <f t="shared" si="139"/>
        <v>0</v>
      </c>
      <c r="EV14" s="192">
        <f t="shared" si="140"/>
        <v>0</v>
      </c>
      <c r="EW14" s="192">
        <f t="shared" si="141"/>
        <v>0</v>
      </c>
      <c r="EX14" s="192">
        <f t="shared" si="142"/>
        <v>0</v>
      </c>
      <c r="EY14" s="192">
        <f t="shared" si="143"/>
        <v>0</v>
      </c>
      <c r="EZ14" s="192">
        <f t="shared" si="144"/>
        <v>0</v>
      </c>
      <c r="FA14" s="192">
        <f t="shared" si="145"/>
        <v>0</v>
      </c>
      <c r="FB14" s="192">
        <f t="shared" si="146"/>
        <v>0</v>
      </c>
      <c r="FC14" s="192">
        <f t="shared" si="147"/>
        <v>0</v>
      </c>
      <c r="FD14" s="192">
        <f t="shared" si="148"/>
        <v>0</v>
      </c>
      <c r="FE14" s="192">
        <f t="shared" si="149"/>
        <v>0</v>
      </c>
      <c r="FF14" s="192">
        <f t="shared" si="150"/>
        <v>0</v>
      </c>
      <c r="FG14" s="192">
        <f t="shared" si="151"/>
        <v>0</v>
      </c>
      <c r="FH14" s="192">
        <f t="shared" si="152"/>
        <v>0</v>
      </c>
      <c r="FI14" s="192">
        <f t="shared" si="153"/>
        <v>0</v>
      </c>
      <c r="FJ14" s="192">
        <f t="shared" si="154"/>
        <v>0</v>
      </c>
      <c r="FK14" s="192">
        <f t="shared" si="155"/>
        <v>0</v>
      </c>
      <c r="FL14" s="192">
        <f t="shared" si="156"/>
        <v>0</v>
      </c>
      <c r="FM14" s="192">
        <f t="shared" si="157"/>
        <v>0</v>
      </c>
      <c r="FN14" s="192">
        <f t="shared" si="158"/>
        <v>0</v>
      </c>
      <c r="FO14" s="192">
        <f t="shared" si="159"/>
        <v>0</v>
      </c>
      <c r="FP14" s="192">
        <f t="shared" si="160"/>
        <v>0</v>
      </c>
      <c r="FQ14" s="192">
        <f t="shared" si="161"/>
        <v>0</v>
      </c>
      <c r="FR14" s="192">
        <f t="shared" si="162"/>
        <v>0</v>
      </c>
      <c r="FS14" s="192">
        <f t="shared" si="163"/>
        <v>0</v>
      </c>
      <c r="FT14" s="192">
        <f t="shared" si="164"/>
        <v>0</v>
      </c>
      <c r="FU14" s="192">
        <f t="shared" si="165"/>
        <v>0</v>
      </c>
      <c r="FV14" s="192">
        <f t="shared" si="166"/>
        <v>0</v>
      </c>
      <c r="FW14" s="192">
        <f t="shared" si="167"/>
        <v>0</v>
      </c>
      <c r="FX14" s="192">
        <f t="shared" si="168"/>
        <v>0</v>
      </c>
      <c r="FY14" s="192">
        <f t="shared" si="169"/>
        <v>0</v>
      </c>
      <c r="FZ14" s="192">
        <f t="shared" si="170"/>
        <v>0</v>
      </c>
      <c r="GA14" s="192">
        <f t="shared" si="171"/>
        <v>0</v>
      </c>
      <c r="GB14" s="192">
        <f t="shared" si="172"/>
        <v>0</v>
      </c>
      <c r="GC14" s="192">
        <f t="shared" si="173"/>
        <v>0</v>
      </c>
      <c r="GD14" s="192">
        <f t="shared" si="174"/>
        <v>0</v>
      </c>
      <c r="GE14" s="192">
        <f t="shared" si="175"/>
        <v>0</v>
      </c>
      <c r="GF14" s="192">
        <f t="shared" si="176"/>
        <v>0</v>
      </c>
      <c r="GG14" s="192">
        <f t="shared" si="177"/>
        <v>0</v>
      </c>
      <c r="GH14" s="192">
        <f t="shared" si="178"/>
        <v>0</v>
      </c>
      <c r="GI14" s="192">
        <f t="shared" si="179"/>
        <v>0</v>
      </c>
      <c r="GJ14" s="192">
        <f t="shared" si="180"/>
        <v>0</v>
      </c>
      <c r="GK14" s="192">
        <f t="shared" si="181"/>
        <v>0</v>
      </c>
      <c r="GL14" s="192">
        <f t="shared" si="182"/>
        <v>0</v>
      </c>
      <c r="GM14" s="192">
        <f t="shared" si="183"/>
        <v>0</v>
      </c>
      <c r="GN14" s="192">
        <f t="shared" si="184"/>
        <v>0</v>
      </c>
      <c r="GO14" s="192">
        <f t="shared" si="185"/>
        <v>0</v>
      </c>
      <c r="GP14" s="192">
        <f t="shared" si="186"/>
        <v>0</v>
      </c>
      <c r="GQ14" s="192">
        <f t="shared" si="187"/>
        <v>0</v>
      </c>
      <c r="GR14" s="192">
        <f t="shared" si="188"/>
        <v>0</v>
      </c>
      <c r="GS14" s="192">
        <f t="shared" si="189"/>
        <v>0</v>
      </c>
      <c r="GT14" s="192">
        <f t="shared" si="190"/>
        <v>0</v>
      </c>
      <c r="GU14" s="192">
        <f t="shared" si="191"/>
        <v>0</v>
      </c>
      <c r="GV14" s="192">
        <f t="shared" si="192"/>
        <v>0</v>
      </c>
      <c r="GW14" s="192">
        <f t="shared" si="193"/>
        <v>0</v>
      </c>
      <c r="GX14" s="192">
        <f t="shared" si="194"/>
        <v>0</v>
      </c>
      <c r="GY14" s="192">
        <f t="shared" si="195"/>
        <v>0</v>
      </c>
      <c r="GZ14" s="192">
        <f t="shared" si="196"/>
        <v>0</v>
      </c>
      <c r="HA14" s="192">
        <f t="shared" si="197"/>
        <v>0</v>
      </c>
      <c r="HB14" s="192">
        <f t="shared" si="198"/>
        <v>0</v>
      </c>
      <c r="HC14" s="192">
        <f t="shared" si="199"/>
        <v>0</v>
      </c>
      <c r="HD14" s="192">
        <f t="shared" si="200"/>
        <v>0</v>
      </c>
      <c r="HE14" s="192">
        <f t="shared" si="201"/>
        <v>0</v>
      </c>
      <c r="HF14" s="192">
        <f t="shared" si="202"/>
        <v>0</v>
      </c>
      <c r="HG14" s="192">
        <f t="shared" si="203"/>
        <v>0</v>
      </c>
      <c r="HH14" s="192">
        <f t="shared" si="204"/>
        <v>0</v>
      </c>
      <c r="HI14" s="192">
        <f t="shared" si="205"/>
        <v>0</v>
      </c>
      <c r="HJ14" s="192">
        <f t="shared" si="206"/>
        <v>0</v>
      </c>
      <c r="HK14" s="192">
        <f t="shared" si="207"/>
        <v>0</v>
      </c>
      <c r="HL14" s="192">
        <f t="shared" si="208"/>
        <v>0</v>
      </c>
      <c r="HM14" s="192">
        <f t="shared" si="209"/>
        <v>0</v>
      </c>
      <c r="HN14" s="194">
        <f t="shared" si="210"/>
        <v>0</v>
      </c>
      <c r="HO14" s="194">
        <f t="shared" si="211"/>
        <v>0</v>
      </c>
      <c r="HP14" s="194">
        <f t="shared" si="212"/>
        <v>0</v>
      </c>
      <c r="HQ14" s="194">
        <f t="shared" si="213"/>
        <v>0</v>
      </c>
      <c r="HR14" s="194">
        <f t="shared" si="214"/>
        <v>0</v>
      </c>
      <c r="HS14" s="195" t="str">
        <f t="shared" si="9"/>
        <v/>
      </c>
      <c r="HT14" s="196">
        <f t="shared" si="10"/>
        <v>0</v>
      </c>
      <c r="HU14" s="196">
        <f t="shared" si="11"/>
        <v>0</v>
      </c>
      <c r="HV14" s="197" t="str">
        <f t="shared" si="12"/>
        <v/>
      </c>
      <c r="HW14" s="197" t="str">
        <f t="shared" si="215"/>
        <v/>
      </c>
      <c r="HX14" s="197" t="str">
        <f t="shared" si="216"/>
        <v/>
      </c>
      <c r="HY14" s="195" t="str">
        <f t="shared" si="13"/>
        <v/>
      </c>
      <c r="HZ14" s="30">
        <f t="shared" si="6"/>
        <v>0</v>
      </c>
      <c r="IA14" s="198">
        <f t="shared" si="14"/>
        <v>0</v>
      </c>
      <c r="IB14" s="195"/>
      <c r="IC14" s="195">
        <f t="shared" si="217"/>
        <v>0</v>
      </c>
      <c r="ID14" s="195">
        <f t="shared" si="15"/>
        <v>0</v>
      </c>
      <c r="IE14" s="195">
        <f t="shared" si="218"/>
        <v>0</v>
      </c>
      <c r="IF14" s="195">
        <f t="shared" si="16"/>
        <v>0</v>
      </c>
      <c r="IG14" s="307">
        <f t="shared" si="17"/>
        <v>0</v>
      </c>
      <c r="IH14" s="307">
        <f t="shared" si="18"/>
        <v>0</v>
      </c>
      <c r="II14" s="44">
        <f t="shared" si="19"/>
        <v>0</v>
      </c>
      <c r="IJ14" s="44">
        <f t="shared" si="219"/>
        <v>0</v>
      </c>
      <c r="IK14" s="44">
        <f t="shared" si="220"/>
        <v>0</v>
      </c>
      <c r="IL14" s="44">
        <f t="shared" si="221"/>
        <v>0</v>
      </c>
      <c r="IM14" s="44">
        <f t="shared" si="222"/>
        <v>0</v>
      </c>
      <c r="IN14" s="44">
        <f t="shared" si="223"/>
        <v>0</v>
      </c>
      <c r="IO14" s="44">
        <f t="shared" si="224"/>
        <v>0</v>
      </c>
    </row>
    <row r="15" spans="1:249" ht="18" customHeight="1">
      <c r="A15" s="188">
        <v>9</v>
      </c>
      <c r="B15" s="326"/>
      <c r="C15" s="289"/>
      <c r="D15" s="199"/>
      <c r="E15" s="189"/>
      <c r="F15" s="189"/>
      <c r="G15" s="190"/>
      <c r="H15" s="190"/>
      <c r="I15" s="272"/>
      <c r="J15" s="207"/>
      <c r="K15" s="214" t="str">
        <f t="shared" si="20"/>
        <v/>
      </c>
      <c r="L15" s="200" t="str">
        <f t="shared" si="21"/>
        <v/>
      </c>
      <c r="M15" s="200" t="str">
        <f t="shared" si="22"/>
        <v/>
      </c>
      <c r="N15" s="209" t="str">
        <f t="shared" si="8"/>
        <v/>
      </c>
      <c r="O15" s="208" t="str">
        <f>IFERROR(IF(D15="","",IF(K15="","",IF(I15="","",IF(F15="F",VLOOKUP(K15,F!A:G,2,0),IF(F15="M",VLOOKUP(K15,M!A:G,2,0),""))))),0)</f>
        <v/>
      </c>
      <c r="P15" s="191" t="str">
        <f>IFERROR(IF(D15="","",IF(K15="","",IF(I15="","",IF(F15="F",VLOOKUP(K15,F!A:G,3,0),IF(F15="M",VLOOKUP(K15,M!A:G,3,0),""))))),0)</f>
        <v/>
      </c>
      <c r="Q15" s="191" t="str">
        <f>IFERROR(IF(D15="","",IF(K15="","",IF(I15="","",IF(F15="F",VLOOKUP(K15,F!A:G,4,0),IF(F15="M",VLOOKUP(K15,M!A:G,4,0),""))))),0)</f>
        <v/>
      </c>
      <c r="R15" s="191" t="str">
        <f>IFERROR(IF(D15="","",IF(K15="","",IF(I15="","",IF(F15="F",VLOOKUP(K15,F!A:G,5,0),IF(F15="M",VLOOKUP(K15,M!A:G,5,0),""))))),0)</f>
        <v/>
      </c>
      <c r="S15" s="191" t="str">
        <f>IFERROR(IF(D15="","",IF(K15="","",IF(I15="","",IF(F15="F",VLOOKUP(K15,F!A:G,6,0),IF(F15="M",VLOOKUP(K15,M!A:G,6,0),""))))),0)</f>
        <v/>
      </c>
      <c r="T15" s="191" t="str">
        <f>IFERROR(IF(D15="","",IF(K15="","",IF(I15="","",IF(F15="F",VLOOKUP(K15,F!A:G,7,0),IF(F15="M",VLOOKUP(K15,M!A:G,7,0),""))))),0)</f>
        <v/>
      </c>
      <c r="U15" s="191" t="str">
        <f>IFERROR(IF(D15="","",IF(K15="","",IF(J15="","",IF(F15="F",VLOOKUP(K15,F!A:M,8,0),IF(F15="M",VLOOKUP(K15,M!A:M,8,0),""))))),0)</f>
        <v/>
      </c>
      <c r="V15" s="191" t="str">
        <f>IFERROR(IF(D15="","",IF(K15="","",IF(J15="","",IF(F15="F",VLOOKUP(K15,F!A:M,9,0),IF(F15="M",VLOOKUP(K15,M!A:M,9,0),""))))),0)</f>
        <v/>
      </c>
      <c r="W15" s="191" t="str">
        <f>IFERROR(IF(D15="","",IF(K15="","",IF(J15="","",IF(F15="F",VLOOKUP(K15,F!A:M,10,0),IF(F15="M",VLOOKUP(K15,M!A:M,10,0),""))))),0)</f>
        <v/>
      </c>
      <c r="X15" s="191" t="str">
        <f>IFERROR(IF(D15="","",IF(K15="","",IF(J15="","",IF(F15="F",VLOOKUP(K15,F!A:M,11,0),IF(F15="M",VLOOKUP(K15,M!A:M,11,0),""))))),0)</f>
        <v/>
      </c>
      <c r="Y15" s="191" t="str">
        <f>IFERROR(IF(D15="","",IF(K15="","",IF(J15="","",IF(F15="F",VLOOKUP(K15,F!A:M,12,0),IF(F15="M",VLOOKUP(K15,M!A:M,12,0),""))))),0)</f>
        <v/>
      </c>
      <c r="Z15" s="191" t="str">
        <f>IFERROR(IF(D15="","",IF(K15="","",IF(J15="","",IF(F15="F",VLOOKUP(K15,F!A:M,13,0),IF(F15="M",VLOOKUP(K15,M!A:M,13,0),""))))),0)</f>
        <v/>
      </c>
      <c r="AA15" s="191" t="str">
        <f>IFERROR(IF(D15="","",IF(F15="","",IF(J15="","",IF(K15="","",IF(AND(K15&gt;23,K15&lt;=60),IF(F15="F",VLOOKUP(MROUND(HZ15,0.5),'F-Weight for Length'!K:S,2,0),VLOOKUP(MROUND(HZ15,0.5),'M-Weight for Length'!K:S,2,0)),IF(K15&gt;60,IF(F15="F",VLOOKUP(K15,'F-Weight for Length'!U:AC,2,0),VLOOKUP(K15,'M-Weight for Length'!U:AC,2,0)),IF(F15="F",VLOOKUP(MROUND(HZ15,0.5),'F-Weight for Length'!A:I,2,0),VLOOKUP(MROUND(HZ15,0.5),'M-Weight for Length'!A:I,2,0)))))))),0)</f>
        <v/>
      </c>
      <c r="AB15" s="191" t="str">
        <f>IFERROR(IF(D15="","",IF(F15="","",IF(J15="","",IF(K15="","",IF(AND(K15&gt;23,K15&lt;=60),IF(F15="F",VLOOKUP(MROUND(HZ15,0.5),'F-Weight for Length'!K:S,3,0),VLOOKUP(MROUND(HZ15,0.5),'M-Weight for Length'!K:S,3,0)),IF(K15&gt;60,IF(F15="F",VLOOKUP(K15,'F-Weight for Length'!U:AC,3,0),VLOOKUP(K15,'M-Weight for Length'!U:AC,3,0)),IF(F15="F",VLOOKUP(MROUND(HZ15,0.5),'F-Weight for Length'!A:I,3,0),VLOOKUP(MROUND(HZ15,0.5),'M-Weight for Length'!A:I,3,0)))))))),0)</f>
        <v/>
      </c>
      <c r="AC15" s="191" t="str">
        <f>IFERROR(IF(D15="","",IF(F15="","",IF(J15="","",IF(K15="","",IF(AND(K15&gt;23,K15&lt;=60),IF(F15="F",VLOOKUP(MROUND(HZ15,0.5),'F-Weight for Length'!K:S,4,0),VLOOKUP(MROUND(HZ15,0.5),'M-Weight for Length'!K:S,4,0)),IF(K15&gt;60,IF(F15="F",VLOOKUP(K15,'F-Weight for Length'!U:AC,4,0),VLOOKUP(K15,'M-Weight for Length'!U:AC,4,0)),IF(F15="F",VLOOKUP(MROUND(HZ15,0.5),'F-Weight for Length'!A:I,4,0),VLOOKUP(MROUND(HZ15,0.5),'M-Weight for Length'!A:I,4,0)))))))),0)</f>
        <v/>
      </c>
      <c r="AD15" s="191" t="str">
        <f>IFERROR(IF(D15="","",IF(F15="","",IF(J15="","",IF(K15="","",IF(AND(K15&gt;23,K15&lt;=60),IF(F15="F",VLOOKUP(MROUND(HZ15,0.5),'F-Weight for Length'!K:S,5,0),VLOOKUP(MROUND(HZ15,0.5),'M-Weight for Length'!K:S,5,0)),IF(K15&gt;60,IF(F15="F",VLOOKUP(K15,'F-Weight for Length'!U:AC,5,0),VLOOKUP(K15,'M-Weight for Length'!U:AC,5,0)),IF(F15="F",VLOOKUP(MROUND(HZ15,0.5),'F-Weight for Length'!A:I,5,0),VLOOKUP(MROUND(HZ15,0.5),'M-Weight for Length'!A:I,5,0)))))))),0)</f>
        <v/>
      </c>
      <c r="AE15" s="191" t="str">
        <f>IFERROR(IF(D15="","",IF(F15="","",IF(J15="","",IF(K15="","",IF(AND(K15&gt;23,K15&lt;=60),IF(F15="F",VLOOKUP(MROUND(HZ15,0.5),'F-Weight for Length'!K:S,6,0),VLOOKUP(MROUND(HZ15,0.5),'M-Weight for Length'!K:S,6,0)),IF(K15&gt;60,IF(F15="F",VLOOKUP(K15,'F-Weight for Length'!U:AC,6,0),VLOOKUP(K15,'M-Weight for Length'!U:AC,6,0)),IF(F15="F",VLOOKUP(MROUND(HZ15,0.5),'F-Weight for Length'!A:I,6,0),VLOOKUP(MROUND(HZ15,0.5),'M-Weight for Length'!A:I,6,0)))))))),0)</f>
        <v/>
      </c>
      <c r="AF15" s="191" t="str">
        <f>IFERROR(IF(D15="","",IF(F15="","",IF(J15="","",IF(K15="","",IF(AND(K15&gt;23,K15&lt;=60),IF(F15="F",VLOOKUP(MROUND(HZ15,0.5),'F-Weight for Length'!K:S,7,0),VLOOKUP(MROUND(HZ15,0.5),'M-Weight for Length'!K:S,7,0)),IF(K15&gt;60,IF(F15="F",VLOOKUP(K15,'F-Weight for Length'!U:AC,7,0),VLOOKUP(K15,'M-Weight for Length'!U:AC,7,0)),IF(F15="F",VLOOKUP(MROUND(HZ15,0.5),'F-Weight for Length'!A:I,7,0),VLOOKUP(MROUND(HZ15,0.5),'M-Weight for Length'!A:I,7,0)))))))),0)</f>
        <v/>
      </c>
      <c r="AG15" s="191" t="str">
        <f>IFERROR(IF(D15="","",IF(F15="","",IF(J15="","",IF(K15="","",IF(AND(K15&gt;23,K15&lt;=60),IF(F15="F",VLOOKUP(MROUND(HZ15,0.5),'F-Weight for Length'!K:S,8,0),VLOOKUP(MROUND(HZ15,0.5),'M-Weight for Length'!K:S,8,0)),IF(K15&gt;60,IF(F15="F",VLOOKUP(K15,'F-Weight for Length'!U:AC,8,0),VLOOKUP(K15,'M-Weight for Length'!U:AC,8,0)),IF(F15="F",VLOOKUP(MROUND(HZ15,0.5),'F-Weight for Length'!A:I,8,0),VLOOKUP(MROUND(HZ15,0.5),'M-Weight for Length'!A:I,8,0)))))))),0)</f>
        <v/>
      </c>
      <c r="AH15" s="191" t="str">
        <f>IFERROR(IF(D15="","",IF(F15="","",IF(J15="","",IF(K15="","",IF(AND(K15&gt;23,K15&lt;=60),IF(F15="F",VLOOKUP(MROUND(HZ15,0.5),'F-Weight for Length'!K:S,9,0),VLOOKUP(MROUND(HZ15,0.5),'M-Weight for Length'!K:S,9,0)),IF(K15&gt;60,IF(F15="F",VLOOKUP(K15,'F-Weight for Length'!U:AC,9,0),VLOOKUP(K15,'M-Weight for Length'!U:AC,9,0)),IF(F15="F",VLOOKUP(MROUND(HZ15,0.5),'F-Weight for Length'!A:I,9,0),VLOOKUP(MROUND(HZ15,0.5),'M-Weight for Length'!A:I,9,0)))))))),0)</f>
        <v/>
      </c>
      <c r="AI15" s="192">
        <f t="shared" si="23"/>
        <v>0</v>
      </c>
      <c r="AJ15" s="192">
        <f t="shared" si="24"/>
        <v>0</v>
      </c>
      <c r="AK15" s="192">
        <f t="shared" si="25"/>
        <v>0</v>
      </c>
      <c r="AL15" s="192">
        <f t="shared" si="26"/>
        <v>0</v>
      </c>
      <c r="AM15" s="192">
        <f t="shared" si="27"/>
        <v>0</v>
      </c>
      <c r="AN15" s="192">
        <f t="shared" si="28"/>
        <v>0</v>
      </c>
      <c r="AO15" s="192">
        <f t="shared" si="29"/>
        <v>0</v>
      </c>
      <c r="AP15" s="192">
        <f t="shared" si="30"/>
        <v>0</v>
      </c>
      <c r="AQ15" s="192">
        <f t="shared" si="31"/>
        <v>0</v>
      </c>
      <c r="AR15" s="192">
        <f t="shared" si="32"/>
        <v>0</v>
      </c>
      <c r="AS15" s="192">
        <f t="shared" si="33"/>
        <v>0</v>
      </c>
      <c r="AT15" s="192">
        <f t="shared" si="34"/>
        <v>0</v>
      </c>
      <c r="AU15" s="192">
        <f t="shared" si="35"/>
        <v>0</v>
      </c>
      <c r="AV15" s="192">
        <f t="shared" si="36"/>
        <v>0</v>
      </c>
      <c r="AW15" s="192">
        <f t="shared" si="37"/>
        <v>0</v>
      </c>
      <c r="AX15" s="192">
        <f t="shared" si="38"/>
        <v>0</v>
      </c>
      <c r="AY15" s="192">
        <f t="shared" si="39"/>
        <v>0</v>
      </c>
      <c r="AZ15" s="192">
        <f t="shared" si="40"/>
        <v>0</v>
      </c>
      <c r="BA15" s="192">
        <f t="shared" si="41"/>
        <v>0</v>
      </c>
      <c r="BB15" s="192">
        <f t="shared" si="42"/>
        <v>0</v>
      </c>
      <c r="BC15" s="192">
        <f t="shared" si="43"/>
        <v>0</v>
      </c>
      <c r="BD15" s="192">
        <f t="shared" si="44"/>
        <v>0</v>
      </c>
      <c r="BE15" s="192">
        <f t="shared" si="45"/>
        <v>0</v>
      </c>
      <c r="BF15" s="192">
        <f t="shared" si="46"/>
        <v>0</v>
      </c>
      <c r="BG15" s="192">
        <f t="shared" si="47"/>
        <v>0</v>
      </c>
      <c r="BH15" s="192">
        <f t="shared" si="48"/>
        <v>0</v>
      </c>
      <c r="BI15" s="192">
        <f t="shared" si="49"/>
        <v>0</v>
      </c>
      <c r="BJ15" s="192">
        <f t="shared" si="50"/>
        <v>0</v>
      </c>
      <c r="BK15" s="192">
        <f t="shared" si="51"/>
        <v>0</v>
      </c>
      <c r="BL15" s="192">
        <f t="shared" si="52"/>
        <v>0</v>
      </c>
      <c r="BM15" s="192">
        <f t="shared" si="53"/>
        <v>0</v>
      </c>
      <c r="BN15" s="192">
        <f t="shared" si="54"/>
        <v>0</v>
      </c>
      <c r="BO15" s="192">
        <f t="shared" si="55"/>
        <v>0</v>
      </c>
      <c r="BP15" s="192">
        <f t="shared" si="56"/>
        <v>0</v>
      </c>
      <c r="BQ15" s="192">
        <f t="shared" si="57"/>
        <v>0</v>
      </c>
      <c r="BR15" s="192">
        <f t="shared" si="58"/>
        <v>0</v>
      </c>
      <c r="BS15" s="192">
        <f t="shared" si="59"/>
        <v>0</v>
      </c>
      <c r="BT15" s="192">
        <f t="shared" si="60"/>
        <v>0</v>
      </c>
      <c r="BU15" s="192">
        <f t="shared" si="61"/>
        <v>0</v>
      </c>
      <c r="BV15" s="192">
        <f t="shared" si="62"/>
        <v>0</v>
      </c>
      <c r="BW15" s="192">
        <f t="shared" si="63"/>
        <v>0</v>
      </c>
      <c r="BX15" s="192">
        <f t="shared" si="64"/>
        <v>0</v>
      </c>
      <c r="BY15" s="192">
        <f t="shared" si="65"/>
        <v>0</v>
      </c>
      <c r="BZ15" s="192">
        <f t="shared" si="66"/>
        <v>0</v>
      </c>
      <c r="CA15" s="192">
        <f t="shared" si="67"/>
        <v>0</v>
      </c>
      <c r="CB15" s="192">
        <f t="shared" si="68"/>
        <v>0</v>
      </c>
      <c r="CC15" s="192">
        <f t="shared" si="69"/>
        <v>0</v>
      </c>
      <c r="CD15" s="192">
        <f t="shared" si="70"/>
        <v>0</v>
      </c>
      <c r="CE15" s="192">
        <f t="shared" si="71"/>
        <v>0</v>
      </c>
      <c r="CF15" s="192">
        <f t="shared" si="72"/>
        <v>0</v>
      </c>
      <c r="CG15" s="192">
        <f t="shared" si="73"/>
        <v>0</v>
      </c>
      <c r="CH15" s="192">
        <f t="shared" si="74"/>
        <v>0</v>
      </c>
      <c r="CI15" s="192">
        <f t="shared" si="75"/>
        <v>0</v>
      </c>
      <c r="CJ15" s="192">
        <f t="shared" si="76"/>
        <v>0</v>
      </c>
      <c r="CK15" s="192">
        <f t="shared" si="77"/>
        <v>0</v>
      </c>
      <c r="CL15" s="192">
        <f t="shared" si="78"/>
        <v>0</v>
      </c>
      <c r="CM15" s="192">
        <f t="shared" si="79"/>
        <v>0</v>
      </c>
      <c r="CN15" s="192">
        <f t="shared" si="80"/>
        <v>0</v>
      </c>
      <c r="CO15" s="192">
        <f t="shared" si="81"/>
        <v>0</v>
      </c>
      <c r="CP15" s="192">
        <f t="shared" si="82"/>
        <v>0</v>
      </c>
      <c r="CQ15" s="192">
        <f t="shared" si="83"/>
        <v>0</v>
      </c>
      <c r="CR15" s="192">
        <f t="shared" si="84"/>
        <v>0</v>
      </c>
      <c r="CS15" s="192">
        <f t="shared" si="85"/>
        <v>0</v>
      </c>
      <c r="CT15" s="192">
        <f t="shared" si="86"/>
        <v>0</v>
      </c>
      <c r="CU15" s="192">
        <f t="shared" si="87"/>
        <v>0</v>
      </c>
      <c r="CV15" s="192">
        <f t="shared" si="88"/>
        <v>0</v>
      </c>
      <c r="CW15" s="192">
        <f t="shared" si="89"/>
        <v>0</v>
      </c>
      <c r="CX15" s="192">
        <f t="shared" si="90"/>
        <v>0</v>
      </c>
      <c r="CY15" s="192">
        <f t="shared" si="91"/>
        <v>0</v>
      </c>
      <c r="CZ15" s="192">
        <f t="shared" si="92"/>
        <v>0</v>
      </c>
      <c r="DA15" s="192">
        <f t="shared" si="93"/>
        <v>0</v>
      </c>
      <c r="DB15" s="192">
        <f t="shared" si="94"/>
        <v>0</v>
      </c>
      <c r="DC15" s="192">
        <f t="shared" si="95"/>
        <v>0</v>
      </c>
      <c r="DD15" s="192">
        <f t="shared" si="96"/>
        <v>0</v>
      </c>
      <c r="DE15" s="192">
        <f t="shared" si="97"/>
        <v>0</v>
      </c>
      <c r="DF15" s="192">
        <f t="shared" si="98"/>
        <v>0</v>
      </c>
      <c r="DG15" s="192">
        <f t="shared" si="99"/>
        <v>0</v>
      </c>
      <c r="DH15" s="192">
        <f t="shared" si="100"/>
        <v>0</v>
      </c>
      <c r="DI15" s="192">
        <f t="shared" si="101"/>
        <v>0</v>
      </c>
      <c r="DJ15" s="192">
        <f t="shared" si="102"/>
        <v>0</v>
      </c>
      <c r="DK15" s="192">
        <f t="shared" si="103"/>
        <v>0</v>
      </c>
      <c r="DL15" s="192">
        <f t="shared" si="104"/>
        <v>0</v>
      </c>
      <c r="DM15" s="192">
        <f t="shared" si="105"/>
        <v>0</v>
      </c>
      <c r="DN15" s="192">
        <f t="shared" si="106"/>
        <v>0</v>
      </c>
      <c r="DO15" s="192">
        <f t="shared" si="107"/>
        <v>0</v>
      </c>
      <c r="DP15" s="192">
        <f t="shared" si="108"/>
        <v>0</v>
      </c>
      <c r="DQ15" s="192">
        <f t="shared" si="109"/>
        <v>0</v>
      </c>
      <c r="DR15" s="192">
        <f t="shared" si="110"/>
        <v>0</v>
      </c>
      <c r="DS15" s="192">
        <f t="shared" si="111"/>
        <v>0</v>
      </c>
      <c r="DT15" s="192">
        <f t="shared" si="112"/>
        <v>0</v>
      </c>
      <c r="DU15" s="192">
        <f t="shared" si="113"/>
        <v>0</v>
      </c>
      <c r="DV15" s="193">
        <f t="shared" si="114"/>
        <v>0</v>
      </c>
      <c r="DW15" s="193">
        <f t="shared" si="115"/>
        <v>0</v>
      </c>
      <c r="DX15" s="193">
        <f t="shared" si="116"/>
        <v>0</v>
      </c>
      <c r="DY15" s="193">
        <f t="shared" si="117"/>
        <v>0</v>
      </c>
      <c r="DZ15" s="193">
        <f t="shared" si="118"/>
        <v>0</v>
      </c>
      <c r="EA15" s="192">
        <f t="shared" si="119"/>
        <v>0</v>
      </c>
      <c r="EB15" s="192">
        <f t="shared" si="120"/>
        <v>0</v>
      </c>
      <c r="EC15" s="192">
        <f t="shared" si="121"/>
        <v>0</v>
      </c>
      <c r="ED15" s="192">
        <f t="shared" si="122"/>
        <v>0</v>
      </c>
      <c r="EE15" s="192">
        <f t="shared" si="123"/>
        <v>0</v>
      </c>
      <c r="EF15" s="192">
        <f t="shared" si="124"/>
        <v>0</v>
      </c>
      <c r="EG15" s="192">
        <f t="shared" si="125"/>
        <v>0</v>
      </c>
      <c r="EH15" s="192">
        <f t="shared" si="126"/>
        <v>0</v>
      </c>
      <c r="EI15" s="192">
        <f t="shared" si="127"/>
        <v>0</v>
      </c>
      <c r="EJ15" s="192">
        <f t="shared" si="128"/>
        <v>0</v>
      </c>
      <c r="EK15" s="192">
        <f t="shared" si="129"/>
        <v>0</v>
      </c>
      <c r="EL15" s="192">
        <f t="shared" si="130"/>
        <v>0</v>
      </c>
      <c r="EM15" s="192">
        <f t="shared" si="131"/>
        <v>0</v>
      </c>
      <c r="EN15" s="192">
        <f t="shared" si="132"/>
        <v>0</v>
      </c>
      <c r="EO15" s="192">
        <f t="shared" si="133"/>
        <v>0</v>
      </c>
      <c r="EP15" s="192">
        <f t="shared" si="134"/>
        <v>0</v>
      </c>
      <c r="EQ15" s="192">
        <f t="shared" si="135"/>
        <v>0</v>
      </c>
      <c r="ER15" s="192">
        <f t="shared" si="136"/>
        <v>0</v>
      </c>
      <c r="ES15" s="192">
        <f t="shared" si="137"/>
        <v>0</v>
      </c>
      <c r="ET15" s="192">
        <f t="shared" si="138"/>
        <v>0</v>
      </c>
      <c r="EU15" s="192">
        <f t="shared" si="139"/>
        <v>0</v>
      </c>
      <c r="EV15" s="192">
        <f t="shared" si="140"/>
        <v>0</v>
      </c>
      <c r="EW15" s="192">
        <f t="shared" si="141"/>
        <v>0</v>
      </c>
      <c r="EX15" s="192">
        <f t="shared" si="142"/>
        <v>0</v>
      </c>
      <c r="EY15" s="192">
        <f t="shared" si="143"/>
        <v>0</v>
      </c>
      <c r="EZ15" s="192">
        <f t="shared" si="144"/>
        <v>0</v>
      </c>
      <c r="FA15" s="192">
        <f t="shared" si="145"/>
        <v>0</v>
      </c>
      <c r="FB15" s="192">
        <f t="shared" si="146"/>
        <v>0</v>
      </c>
      <c r="FC15" s="192">
        <f t="shared" si="147"/>
        <v>0</v>
      </c>
      <c r="FD15" s="192">
        <f t="shared" si="148"/>
        <v>0</v>
      </c>
      <c r="FE15" s="192">
        <f t="shared" si="149"/>
        <v>0</v>
      </c>
      <c r="FF15" s="192">
        <f t="shared" si="150"/>
        <v>0</v>
      </c>
      <c r="FG15" s="192">
        <f t="shared" si="151"/>
        <v>0</v>
      </c>
      <c r="FH15" s="192">
        <f t="shared" si="152"/>
        <v>0</v>
      </c>
      <c r="FI15" s="192">
        <f t="shared" si="153"/>
        <v>0</v>
      </c>
      <c r="FJ15" s="192">
        <f t="shared" si="154"/>
        <v>0</v>
      </c>
      <c r="FK15" s="192">
        <f t="shared" si="155"/>
        <v>0</v>
      </c>
      <c r="FL15" s="192">
        <f t="shared" si="156"/>
        <v>0</v>
      </c>
      <c r="FM15" s="192">
        <f t="shared" si="157"/>
        <v>0</v>
      </c>
      <c r="FN15" s="192">
        <f t="shared" si="158"/>
        <v>0</v>
      </c>
      <c r="FO15" s="192">
        <f t="shared" si="159"/>
        <v>0</v>
      </c>
      <c r="FP15" s="192">
        <f t="shared" si="160"/>
        <v>0</v>
      </c>
      <c r="FQ15" s="192">
        <f t="shared" si="161"/>
        <v>0</v>
      </c>
      <c r="FR15" s="192">
        <f t="shared" si="162"/>
        <v>0</v>
      </c>
      <c r="FS15" s="192">
        <f t="shared" si="163"/>
        <v>0</v>
      </c>
      <c r="FT15" s="192">
        <f t="shared" si="164"/>
        <v>0</v>
      </c>
      <c r="FU15" s="192">
        <f t="shared" si="165"/>
        <v>0</v>
      </c>
      <c r="FV15" s="192">
        <f t="shared" si="166"/>
        <v>0</v>
      </c>
      <c r="FW15" s="192">
        <f t="shared" si="167"/>
        <v>0</v>
      </c>
      <c r="FX15" s="192">
        <f t="shared" si="168"/>
        <v>0</v>
      </c>
      <c r="FY15" s="192">
        <f t="shared" si="169"/>
        <v>0</v>
      </c>
      <c r="FZ15" s="192">
        <f t="shared" si="170"/>
        <v>0</v>
      </c>
      <c r="GA15" s="192">
        <f t="shared" si="171"/>
        <v>0</v>
      </c>
      <c r="GB15" s="192">
        <f t="shared" si="172"/>
        <v>0</v>
      </c>
      <c r="GC15" s="192">
        <f t="shared" si="173"/>
        <v>0</v>
      </c>
      <c r="GD15" s="192">
        <f t="shared" si="174"/>
        <v>0</v>
      </c>
      <c r="GE15" s="192">
        <f t="shared" si="175"/>
        <v>0</v>
      </c>
      <c r="GF15" s="192">
        <f t="shared" si="176"/>
        <v>0</v>
      </c>
      <c r="GG15" s="192">
        <f t="shared" si="177"/>
        <v>0</v>
      </c>
      <c r="GH15" s="192">
        <f t="shared" si="178"/>
        <v>0</v>
      </c>
      <c r="GI15" s="192">
        <f t="shared" si="179"/>
        <v>0</v>
      </c>
      <c r="GJ15" s="192">
        <f t="shared" si="180"/>
        <v>0</v>
      </c>
      <c r="GK15" s="192">
        <f t="shared" si="181"/>
        <v>0</v>
      </c>
      <c r="GL15" s="192">
        <f t="shared" si="182"/>
        <v>0</v>
      </c>
      <c r="GM15" s="192">
        <f t="shared" si="183"/>
        <v>0</v>
      </c>
      <c r="GN15" s="192">
        <f t="shared" si="184"/>
        <v>0</v>
      </c>
      <c r="GO15" s="192">
        <f t="shared" si="185"/>
        <v>0</v>
      </c>
      <c r="GP15" s="192">
        <f t="shared" si="186"/>
        <v>0</v>
      </c>
      <c r="GQ15" s="192">
        <f t="shared" si="187"/>
        <v>0</v>
      </c>
      <c r="GR15" s="192">
        <f t="shared" si="188"/>
        <v>0</v>
      </c>
      <c r="GS15" s="192">
        <f t="shared" si="189"/>
        <v>0</v>
      </c>
      <c r="GT15" s="192">
        <f t="shared" si="190"/>
        <v>0</v>
      </c>
      <c r="GU15" s="192">
        <f t="shared" si="191"/>
        <v>0</v>
      </c>
      <c r="GV15" s="192">
        <f t="shared" si="192"/>
        <v>0</v>
      </c>
      <c r="GW15" s="192">
        <f t="shared" si="193"/>
        <v>0</v>
      </c>
      <c r="GX15" s="192">
        <f t="shared" si="194"/>
        <v>0</v>
      </c>
      <c r="GY15" s="192">
        <f t="shared" si="195"/>
        <v>0</v>
      </c>
      <c r="GZ15" s="192">
        <f t="shared" si="196"/>
        <v>0</v>
      </c>
      <c r="HA15" s="192">
        <f t="shared" si="197"/>
        <v>0</v>
      </c>
      <c r="HB15" s="192">
        <f t="shared" si="198"/>
        <v>0</v>
      </c>
      <c r="HC15" s="192">
        <f t="shared" si="199"/>
        <v>0</v>
      </c>
      <c r="HD15" s="192">
        <f t="shared" si="200"/>
        <v>0</v>
      </c>
      <c r="HE15" s="192">
        <f t="shared" si="201"/>
        <v>0</v>
      </c>
      <c r="HF15" s="192">
        <f t="shared" si="202"/>
        <v>0</v>
      </c>
      <c r="HG15" s="192">
        <f t="shared" si="203"/>
        <v>0</v>
      </c>
      <c r="HH15" s="192">
        <f t="shared" si="204"/>
        <v>0</v>
      </c>
      <c r="HI15" s="192">
        <f t="shared" si="205"/>
        <v>0</v>
      </c>
      <c r="HJ15" s="192">
        <f t="shared" si="206"/>
        <v>0</v>
      </c>
      <c r="HK15" s="192">
        <f t="shared" si="207"/>
        <v>0</v>
      </c>
      <c r="HL15" s="192">
        <f t="shared" si="208"/>
        <v>0</v>
      </c>
      <c r="HM15" s="192">
        <f t="shared" si="209"/>
        <v>0</v>
      </c>
      <c r="HN15" s="194">
        <f t="shared" si="210"/>
        <v>0</v>
      </c>
      <c r="HO15" s="194">
        <f t="shared" si="211"/>
        <v>0</v>
      </c>
      <c r="HP15" s="194">
        <f t="shared" si="212"/>
        <v>0</v>
      </c>
      <c r="HQ15" s="194">
        <f t="shared" si="213"/>
        <v>0</v>
      </c>
      <c r="HR15" s="194">
        <f t="shared" si="214"/>
        <v>0</v>
      </c>
      <c r="HS15" s="195" t="str">
        <f t="shared" si="9"/>
        <v/>
      </c>
      <c r="HT15" s="196">
        <f t="shared" si="10"/>
        <v>0</v>
      </c>
      <c r="HU15" s="196">
        <f t="shared" si="11"/>
        <v>0</v>
      </c>
      <c r="HV15" s="197" t="str">
        <f t="shared" si="12"/>
        <v/>
      </c>
      <c r="HW15" s="197" t="str">
        <f t="shared" si="215"/>
        <v/>
      </c>
      <c r="HX15" s="197" t="str">
        <f t="shared" si="216"/>
        <v/>
      </c>
      <c r="HY15" s="195" t="str">
        <f t="shared" si="13"/>
        <v/>
      </c>
      <c r="HZ15" s="30">
        <f t="shared" si="6"/>
        <v>0</v>
      </c>
      <c r="IA15" s="198">
        <f t="shared" si="14"/>
        <v>0</v>
      </c>
      <c r="IB15" s="195"/>
      <c r="IC15" s="195">
        <f t="shared" si="217"/>
        <v>0</v>
      </c>
      <c r="ID15" s="195">
        <f t="shared" si="15"/>
        <v>0</v>
      </c>
      <c r="IE15" s="195">
        <f t="shared" si="218"/>
        <v>0</v>
      </c>
      <c r="IF15" s="195">
        <f t="shared" si="16"/>
        <v>0</v>
      </c>
      <c r="IG15" s="307">
        <f t="shared" si="17"/>
        <v>0</v>
      </c>
      <c r="IH15" s="307">
        <f t="shared" si="18"/>
        <v>0</v>
      </c>
      <c r="II15" s="44">
        <f t="shared" si="19"/>
        <v>0</v>
      </c>
      <c r="IJ15" s="44">
        <f t="shared" si="219"/>
        <v>0</v>
      </c>
      <c r="IK15" s="44">
        <f t="shared" si="220"/>
        <v>0</v>
      </c>
      <c r="IL15" s="44">
        <f t="shared" si="221"/>
        <v>0</v>
      </c>
      <c r="IM15" s="44">
        <f t="shared" si="222"/>
        <v>0</v>
      </c>
      <c r="IN15" s="44">
        <f t="shared" si="223"/>
        <v>0</v>
      </c>
      <c r="IO15" s="44">
        <f t="shared" si="224"/>
        <v>0</v>
      </c>
    </row>
    <row r="16" spans="1:249" ht="18" customHeight="1">
      <c r="A16" s="188">
        <v>10</v>
      </c>
      <c r="B16" s="326"/>
      <c r="C16" s="289"/>
      <c r="D16" s="199"/>
      <c r="E16" s="189"/>
      <c r="F16" s="189"/>
      <c r="G16" s="190"/>
      <c r="H16" s="190"/>
      <c r="I16" s="272"/>
      <c r="J16" s="207"/>
      <c r="K16" s="214" t="str">
        <f t="shared" si="20"/>
        <v/>
      </c>
      <c r="L16" s="200" t="str">
        <f t="shared" si="21"/>
        <v/>
      </c>
      <c r="M16" s="200" t="str">
        <f t="shared" si="22"/>
        <v/>
      </c>
      <c r="N16" s="209" t="str">
        <f t="shared" si="8"/>
        <v/>
      </c>
      <c r="O16" s="208" t="str">
        <f>IFERROR(IF(D16="","",IF(K16="","",IF(I16="","",IF(F16="F",VLOOKUP(K16,F!A:G,2,0),IF(F16="M",VLOOKUP(K16,M!A:G,2,0),""))))),0)</f>
        <v/>
      </c>
      <c r="P16" s="191" t="str">
        <f>IFERROR(IF(D16="","",IF(K16="","",IF(I16="","",IF(F16="F",VLOOKUP(K16,F!A:G,3,0),IF(F16="M",VLOOKUP(K16,M!A:G,3,0),""))))),0)</f>
        <v/>
      </c>
      <c r="Q16" s="191" t="str">
        <f>IFERROR(IF(D16="","",IF(K16="","",IF(I16="","",IF(F16="F",VLOOKUP(K16,F!A:G,4,0),IF(F16="M",VLOOKUP(K16,M!A:G,4,0),""))))),0)</f>
        <v/>
      </c>
      <c r="R16" s="191" t="str">
        <f>IFERROR(IF(D16="","",IF(K16="","",IF(I16="","",IF(F16="F",VLOOKUP(K16,F!A:G,5,0),IF(F16="M",VLOOKUP(K16,M!A:G,5,0),""))))),0)</f>
        <v/>
      </c>
      <c r="S16" s="191" t="str">
        <f>IFERROR(IF(D16="","",IF(K16="","",IF(I16="","",IF(F16="F",VLOOKUP(K16,F!A:G,6,0),IF(F16="M",VLOOKUP(K16,M!A:G,6,0),""))))),0)</f>
        <v/>
      </c>
      <c r="T16" s="191" t="str">
        <f>IFERROR(IF(D16="","",IF(K16="","",IF(I16="","",IF(F16="F",VLOOKUP(K16,F!A:G,7,0),IF(F16="M",VLOOKUP(K16,M!A:G,7,0),""))))),0)</f>
        <v/>
      </c>
      <c r="U16" s="191" t="str">
        <f>IFERROR(IF(D16="","",IF(K16="","",IF(J16="","",IF(F16="F",VLOOKUP(K16,F!A:M,8,0),IF(F16="M",VLOOKUP(K16,M!A:M,8,0),""))))),0)</f>
        <v/>
      </c>
      <c r="V16" s="191" t="str">
        <f>IFERROR(IF(D16="","",IF(K16="","",IF(J16="","",IF(F16="F",VLOOKUP(K16,F!A:M,9,0),IF(F16="M",VLOOKUP(K16,M!A:M,9,0),""))))),0)</f>
        <v/>
      </c>
      <c r="W16" s="191" t="str">
        <f>IFERROR(IF(D16="","",IF(K16="","",IF(J16="","",IF(F16="F",VLOOKUP(K16,F!A:M,10,0),IF(F16="M",VLOOKUP(K16,M!A:M,10,0),""))))),0)</f>
        <v/>
      </c>
      <c r="X16" s="191" t="str">
        <f>IFERROR(IF(D16="","",IF(K16="","",IF(J16="","",IF(F16="F",VLOOKUP(K16,F!A:M,11,0),IF(F16="M",VLOOKUP(K16,M!A:M,11,0),""))))),0)</f>
        <v/>
      </c>
      <c r="Y16" s="191" t="str">
        <f>IFERROR(IF(D16="","",IF(K16="","",IF(J16="","",IF(F16="F",VLOOKUP(K16,F!A:M,12,0),IF(F16="M",VLOOKUP(K16,M!A:M,12,0),""))))),0)</f>
        <v/>
      </c>
      <c r="Z16" s="191" t="str">
        <f>IFERROR(IF(D16="","",IF(K16="","",IF(J16="","",IF(F16="F",VLOOKUP(K16,F!A:M,13,0),IF(F16="M",VLOOKUP(K16,M!A:M,13,0),""))))),0)</f>
        <v/>
      </c>
      <c r="AA16" s="191" t="str">
        <f>IFERROR(IF(D16="","",IF(F16="","",IF(J16="","",IF(K16="","",IF(AND(K16&gt;23,K16&lt;=60),IF(F16="F",VLOOKUP(MROUND(HZ16,0.5),'F-Weight for Length'!K:S,2,0),VLOOKUP(MROUND(HZ16,0.5),'M-Weight for Length'!K:S,2,0)),IF(K16&gt;60,IF(F16="F",VLOOKUP(K16,'F-Weight for Length'!U:AC,2,0),VLOOKUP(K16,'M-Weight for Length'!U:AC,2,0)),IF(F16="F",VLOOKUP(MROUND(HZ16,0.5),'F-Weight for Length'!A:I,2,0),VLOOKUP(MROUND(HZ16,0.5),'M-Weight for Length'!A:I,2,0)))))))),0)</f>
        <v/>
      </c>
      <c r="AB16" s="191" t="str">
        <f>IFERROR(IF(D16="","",IF(F16="","",IF(J16="","",IF(K16="","",IF(AND(K16&gt;23,K16&lt;=60),IF(F16="F",VLOOKUP(MROUND(HZ16,0.5),'F-Weight for Length'!K:S,3,0),VLOOKUP(MROUND(HZ16,0.5),'M-Weight for Length'!K:S,3,0)),IF(K16&gt;60,IF(F16="F",VLOOKUP(K16,'F-Weight for Length'!U:AC,3,0),VLOOKUP(K16,'M-Weight for Length'!U:AC,3,0)),IF(F16="F",VLOOKUP(MROUND(HZ16,0.5),'F-Weight for Length'!A:I,3,0),VLOOKUP(MROUND(HZ16,0.5),'M-Weight for Length'!A:I,3,0)))))))),0)</f>
        <v/>
      </c>
      <c r="AC16" s="191" t="str">
        <f>IFERROR(IF(D16="","",IF(F16="","",IF(J16="","",IF(K16="","",IF(AND(K16&gt;23,K16&lt;=60),IF(F16="F",VLOOKUP(MROUND(HZ16,0.5),'F-Weight for Length'!K:S,4,0),VLOOKUP(MROUND(HZ16,0.5),'M-Weight for Length'!K:S,4,0)),IF(K16&gt;60,IF(F16="F",VLOOKUP(K16,'F-Weight for Length'!U:AC,4,0),VLOOKUP(K16,'M-Weight for Length'!U:AC,4,0)),IF(F16="F",VLOOKUP(MROUND(HZ16,0.5),'F-Weight for Length'!A:I,4,0),VLOOKUP(MROUND(HZ16,0.5),'M-Weight for Length'!A:I,4,0)))))))),0)</f>
        <v/>
      </c>
      <c r="AD16" s="191" t="str">
        <f>IFERROR(IF(D16="","",IF(F16="","",IF(J16="","",IF(K16="","",IF(AND(K16&gt;23,K16&lt;=60),IF(F16="F",VLOOKUP(MROUND(HZ16,0.5),'F-Weight for Length'!K:S,5,0),VLOOKUP(MROUND(HZ16,0.5),'M-Weight for Length'!K:S,5,0)),IF(K16&gt;60,IF(F16="F",VLOOKUP(K16,'F-Weight for Length'!U:AC,5,0),VLOOKUP(K16,'M-Weight for Length'!U:AC,5,0)),IF(F16="F",VLOOKUP(MROUND(HZ16,0.5),'F-Weight for Length'!A:I,5,0),VLOOKUP(MROUND(HZ16,0.5),'M-Weight for Length'!A:I,5,0)))))))),0)</f>
        <v/>
      </c>
      <c r="AE16" s="191" t="str">
        <f>IFERROR(IF(D16="","",IF(F16="","",IF(J16="","",IF(K16="","",IF(AND(K16&gt;23,K16&lt;=60),IF(F16="F",VLOOKUP(MROUND(HZ16,0.5),'F-Weight for Length'!K:S,6,0),VLOOKUP(MROUND(HZ16,0.5),'M-Weight for Length'!K:S,6,0)),IF(K16&gt;60,IF(F16="F",VLOOKUP(K16,'F-Weight for Length'!U:AC,6,0),VLOOKUP(K16,'M-Weight for Length'!U:AC,6,0)),IF(F16="F",VLOOKUP(MROUND(HZ16,0.5),'F-Weight for Length'!A:I,6,0),VLOOKUP(MROUND(HZ16,0.5),'M-Weight for Length'!A:I,6,0)))))))),0)</f>
        <v/>
      </c>
      <c r="AF16" s="191" t="str">
        <f>IFERROR(IF(D16="","",IF(F16="","",IF(J16="","",IF(K16="","",IF(AND(K16&gt;23,K16&lt;=60),IF(F16="F",VLOOKUP(MROUND(HZ16,0.5),'F-Weight for Length'!K:S,7,0),VLOOKUP(MROUND(HZ16,0.5),'M-Weight for Length'!K:S,7,0)),IF(K16&gt;60,IF(F16="F",VLOOKUP(K16,'F-Weight for Length'!U:AC,7,0),VLOOKUP(K16,'M-Weight for Length'!U:AC,7,0)),IF(F16="F",VLOOKUP(MROUND(HZ16,0.5),'F-Weight for Length'!A:I,7,0),VLOOKUP(MROUND(HZ16,0.5),'M-Weight for Length'!A:I,7,0)))))))),0)</f>
        <v/>
      </c>
      <c r="AG16" s="191" t="str">
        <f>IFERROR(IF(D16="","",IF(F16="","",IF(J16="","",IF(K16="","",IF(AND(K16&gt;23,K16&lt;=60),IF(F16="F",VLOOKUP(MROUND(HZ16,0.5),'F-Weight for Length'!K:S,8,0),VLOOKUP(MROUND(HZ16,0.5),'M-Weight for Length'!K:S,8,0)),IF(K16&gt;60,IF(F16="F",VLOOKUP(K16,'F-Weight for Length'!U:AC,8,0),VLOOKUP(K16,'M-Weight for Length'!U:AC,8,0)),IF(F16="F",VLOOKUP(MROUND(HZ16,0.5),'F-Weight for Length'!A:I,8,0),VLOOKUP(MROUND(HZ16,0.5),'M-Weight for Length'!A:I,8,0)))))))),0)</f>
        <v/>
      </c>
      <c r="AH16" s="191" t="str">
        <f>IFERROR(IF(D16="","",IF(F16="","",IF(J16="","",IF(K16="","",IF(AND(K16&gt;23,K16&lt;=60),IF(F16="F",VLOOKUP(MROUND(HZ16,0.5),'F-Weight for Length'!K:S,9,0),VLOOKUP(MROUND(HZ16,0.5),'M-Weight for Length'!K:S,9,0)),IF(K16&gt;60,IF(F16="F",VLOOKUP(K16,'F-Weight for Length'!U:AC,9,0),VLOOKUP(K16,'M-Weight for Length'!U:AC,9,0)),IF(F16="F",VLOOKUP(MROUND(HZ16,0.5),'F-Weight for Length'!A:I,9,0),VLOOKUP(MROUND(HZ16,0.5),'M-Weight for Length'!A:I,9,0)))))))),0)</f>
        <v/>
      </c>
      <c r="AI16" s="192">
        <f t="shared" si="23"/>
        <v>0</v>
      </c>
      <c r="AJ16" s="192">
        <f t="shared" si="24"/>
        <v>0</v>
      </c>
      <c r="AK16" s="192">
        <f t="shared" si="25"/>
        <v>0</v>
      </c>
      <c r="AL16" s="192">
        <f t="shared" si="26"/>
        <v>0</v>
      </c>
      <c r="AM16" s="192">
        <f t="shared" si="27"/>
        <v>0</v>
      </c>
      <c r="AN16" s="192">
        <f t="shared" si="28"/>
        <v>0</v>
      </c>
      <c r="AO16" s="192">
        <f t="shared" si="29"/>
        <v>0</v>
      </c>
      <c r="AP16" s="192">
        <f t="shared" si="30"/>
        <v>0</v>
      </c>
      <c r="AQ16" s="192">
        <f t="shared" si="31"/>
        <v>0</v>
      </c>
      <c r="AR16" s="192">
        <f t="shared" si="32"/>
        <v>0</v>
      </c>
      <c r="AS16" s="192">
        <f t="shared" si="33"/>
        <v>0</v>
      </c>
      <c r="AT16" s="192">
        <f t="shared" si="34"/>
        <v>0</v>
      </c>
      <c r="AU16" s="192">
        <f t="shared" si="35"/>
        <v>0</v>
      </c>
      <c r="AV16" s="192">
        <f t="shared" si="36"/>
        <v>0</v>
      </c>
      <c r="AW16" s="192">
        <f t="shared" si="37"/>
        <v>0</v>
      </c>
      <c r="AX16" s="192">
        <f t="shared" si="38"/>
        <v>0</v>
      </c>
      <c r="AY16" s="192">
        <f t="shared" si="39"/>
        <v>0</v>
      </c>
      <c r="AZ16" s="192">
        <f t="shared" si="40"/>
        <v>0</v>
      </c>
      <c r="BA16" s="192">
        <f t="shared" si="41"/>
        <v>0</v>
      </c>
      <c r="BB16" s="192">
        <f t="shared" si="42"/>
        <v>0</v>
      </c>
      <c r="BC16" s="192">
        <f t="shared" si="43"/>
        <v>0</v>
      </c>
      <c r="BD16" s="192">
        <f t="shared" si="44"/>
        <v>0</v>
      </c>
      <c r="BE16" s="192">
        <f t="shared" si="45"/>
        <v>0</v>
      </c>
      <c r="BF16" s="192">
        <f t="shared" si="46"/>
        <v>0</v>
      </c>
      <c r="BG16" s="192">
        <f t="shared" si="47"/>
        <v>0</v>
      </c>
      <c r="BH16" s="192">
        <f t="shared" si="48"/>
        <v>0</v>
      </c>
      <c r="BI16" s="192">
        <f t="shared" si="49"/>
        <v>0</v>
      </c>
      <c r="BJ16" s="192">
        <f t="shared" si="50"/>
        <v>0</v>
      </c>
      <c r="BK16" s="192">
        <f t="shared" si="51"/>
        <v>0</v>
      </c>
      <c r="BL16" s="192">
        <f t="shared" si="52"/>
        <v>0</v>
      </c>
      <c r="BM16" s="192">
        <f t="shared" si="53"/>
        <v>0</v>
      </c>
      <c r="BN16" s="192">
        <f t="shared" si="54"/>
        <v>0</v>
      </c>
      <c r="BO16" s="192">
        <f t="shared" si="55"/>
        <v>0</v>
      </c>
      <c r="BP16" s="192">
        <f t="shared" si="56"/>
        <v>0</v>
      </c>
      <c r="BQ16" s="192">
        <f t="shared" si="57"/>
        <v>0</v>
      </c>
      <c r="BR16" s="192">
        <f t="shared" si="58"/>
        <v>0</v>
      </c>
      <c r="BS16" s="192">
        <f t="shared" si="59"/>
        <v>0</v>
      </c>
      <c r="BT16" s="192">
        <f t="shared" si="60"/>
        <v>0</v>
      </c>
      <c r="BU16" s="192">
        <f t="shared" si="61"/>
        <v>0</v>
      </c>
      <c r="BV16" s="192">
        <f t="shared" si="62"/>
        <v>0</v>
      </c>
      <c r="BW16" s="192">
        <f t="shared" si="63"/>
        <v>0</v>
      </c>
      <c r="BX16" s="192">
        <f t="shared" si="64"/>
        <v>0</v>
      </c>
      <c r="BY16" s="192">
        <f t="shared" si="65"/>
        <v>0</v>
      </c>
      <c r="BZ16" s="192">
        <f t="shared" si="66"/>
        <v>0</v>
      </c>
      <c r="CA16" s="192">
        <f t="shared" si="67"/>
        <v>0</v>
      </c>
      <c r="CB16" s="192">
        <f t="shared" si="68"/>
        <v>0</v>
      </c>
      <c r="CC16" s="192">
        <f t="shared" si="69"/>
        <v>0</v>
      </c>
      <c r="CD16" s="192">
        <f t="shared" si="70"/>
        <v>0</v>
      </c>
      <c r="CE16" s="192">
        <f t="shared" si="71"/>
        <v>0</v>
      </c>
      <c r="CF16" s="192">
        <f t="shared" si="72"/>
        <v>0</v>
      </c>
      <c r="CG16" s="192">
        <f t="shared" si="73"/>
        <v>0</v>
      </c>
      <c r="CH16" s="192">
        <f t="shared" si="74"/>
        <v>0</v>
      </c>
      <c r="CI16" s="192">
        <f t="shared" si="75"/>
        <v>0</v>
      </c>
      <c r="CJ16" s="192">
        <f t="shared" si="76"/>
        <v>0</v>
      </c>
      <c r="CK16" s="192">
        <f t="shared" si="77"/>
        <v>0</v>
      </c>
      <c r="CL16" s="192">
        <f t="shared" si="78"/>
        <v>0</v>
      </c>
      <c r="CM16" s="192">
        <f t="shared" si="79"/>
        <v>0</v>
      </c>
      <c r="CN16" s="192">
        <f t="shared" si="80"/>
        <v>0</v>
      </c>
      <c r="CO16" s="192">
        <f t="shared" si="81"/>
        <v>0</v>
      </c>
      <c r="CP16" s="192">
        <f t="shared" si="82"/>
        <v>0</v>
      </c>
      <c r="CQ16" s="192">
        <f t="shared" si="83"/>
        <v>0</v>
      </c>
      <c r="CR16" s="192">
        <f t="shared" si="84"/>
        <v>0</v>
      </c>
      <c r="CS16" s="192">
        <f t="shared" si="85"/>
        <v>0</v>
      </c>
      <c r="CT16" s="192">
        <f t="shared" si="86"/>
        <v>0</v>
      </c>
      <c r="CU16" s="192">
        <f t="shared" si="87"/>
        <v>0</v>
      </c>
      <c r="CV16" s="192">
        <f t="shared" si="88"/>
        <v>0</v>
      </c>
      <c r="CW16" s="192">
        <f t="shared" si="89"/>
        <v>0</v>
      </c>
      <c r="CX16" s="192">
        <f t="shared" si="90"/>
        <v>0</v>
      </c>
      <c r="CY16" s="192">
        <f t="shared" si="91"/>
        <v>0</v>
      </c>
      <c r="CZ16" s="192">
        <f t="shared" si="92"/>
        <v>0</v>
      </c>
      <c r="DA16" s="192">
        <f t="shared" si="93"/>
        <v>0</v>
      </c>
      <c r="DB16" s="192">
        <f t="shared" si="94"/>
        <v>0</v>
      </c>
      <c r="DC16" s="192">
        <f t="shared" si="95"/>
        <v>0</v>
      </c>
      <c r="DD16" s="192">
        <f t="shared" si="96"/>
        <v>0</v>
      </c>
      <c r="DE16" s="192">
        <f t="shared" si="97"/>
        <v>0</v>
      </c>
      <c r="DF16" s="192">
        <f t="shared" si="98"/>
        <v>0</v>
      </c>
      <c r="DG16" s="192">
        <f t="shared" si="99"/>
        <v>0</v>
      </c>
      <c r="DH16" s="192">
        <f t="shared" si="100"/>
        <v>0</v>
      </c>
      <c r="DI16" s="192">
        <f t="shared" si="101"/>
        <v>0</v>
      </c>
      <c r="DJ16" s="192">
        <f t="shared" si="102"/>
        <v>0</v>
      </c>
      <c r="DK16" s="192">
        <f t="shared" si="103"/>
        <v>0</v>
      </c>
      <c r="DL16" s="192">
        <f t="shared" si="104"/>
        <v>0</v>
      </c>
      <c r="DM16" s="192">
        <f t="shared" si="105"/>
        <v>0</v>
      </c>
      <c r="DN16" s="192">
        <f t="shared" si="106"/>
        <v>0</v>
      </c>
      <c r="DO16" s="192">
        <f t="shared" si="107"/>
        <v>0</v>
      </c>
      <c r="DP16" s="192">
        <f t="shared" si="108"/>
        <v>0</v>
      </c>
      <c r="DQ16" s="192">
        <f t="shared" si="109"/>
        <v>0</v>
      </c>
      <c r="DR16" s="192">
        <f t="shared" si="110"/>
        <v>0</v>
      </c>
      <c r="DS16" s="192">
        <f t="shared" si="111"/>
        <v>0</v>
      </c>
      <c r="DT16" s="192">
        <f t="shared" si="112"/>
        <v>0</v>
      </c>
      <c r="DU16" s="192">
        <f t="shared" si="113"/>
        <v>0</v>
      </c>
      <c r="DV16" s="193">
        <f t="shared" si="114"/>
        <v>0</v>
      </c>
      <c r="DW16" s="193">
        <f t="shared" si="115"/>
        <v>0</v>
      </c>
      <c r="DX16" s="193">
        <f t="shared" si="116"/>
        <v>0</v>
      </c>
      <c r="DY16" s="193">
        <f t="shared" si="117"/>
        <v>0</v>
      </c>
      <c r="DZ16" s="193">
        <f t="shared" si="118"/>
        <v>0</v>
      </c>
      <c r="EA16" s="192">
        <f t="shared" si="119"/>
        <v>0</v>
      </c>
      <c r="EB16" s="192">
        <f t="shared" si="120"/>
        <v>0</v>
      </c>
      <c r="EC16" s="192">
        <f t="shared" si="121"/>
        <v>0</v>
      </c>
      <c r="ED16" s="192">
        <f t="shared" si="122"/>
        <v>0</v>
      </c>
      <c r="EE16" s="192">
        <f t="shared" si="123"/>
        <v>0</v>
      </c>
      <c r="EF16" s="192">
        <f t="shared" si="124"/>
        <v>0</v>
      </c>
      <c r="EG16" s="192">
        <f t="shared" si="125"/>
        <v>0</v>
      </c>
      <c r="EH16" s="192">
        <f t="shared" si="126"/>
        <v>0</v>
      </c>
      <c r="EI16" s="192">
        <f t="shared" si="127"/>
        <v>0</v>
      </c>
      <c r="EJ16" s="192">
        <f t="shared" si="128"/>
        <v>0</v>
      </c>
      <c r="EK16" s="192">
        <f t="shared" si="129"/>
        <v>0</v>
      </c>
      <c r="EL16" s="192">
        <f t="shared" si="130"/>
        <v>0</v>
      </c>
      <c r="EM16" s="192">
        <f t="shared" si="131"/>
        <v>0</v>
      </c>
      <c r="EN16" s="192">
        <f t="shared" si="132"/>
        <v>0</v>
      </c>
      <c r="EO16" s="192">
        <f t="shared" si="133"/>
        <v>0</v>
      </c>
      <c r="EP16" s="192">
        <f t="shared" si="134"/>
        <v>0</v>
      </c>
      <c r="EQ16" s="192">
        <f t="shared" si="135"/>
        <v>0</v>
      </c>
      <c r="ER16" s="192">
        <f t="shared" si="136"/>
        <v>0</v>
      </c>
      <c r="ES16" s="192">
        <f t="shared" si="137"/>
        <v>0</v>
      </c>
      <c r="ET16" s="192">
        <f t="shared" si="138"/>
        <v>0</v>
      </c>
      <c r="EU16" s="192">
        <f t="shared" si="139"/>
        <v>0</v>
      </c>
      <c r="EV16" s="192">
        <f t="shared" si="140"/>
        <v>0</v>
      </c>
      <c r="EW16" s="192">
        <f t="shared" si="141"/>
        <v>0</v>
      </c>
      <c r="EX16" s="192">
        <f t="shared" si="142"/>
        <v>0</v>
      </c>
      <c r="EY16" s="192">
        <f t="shared" si="143"/>
        <v>0</v>
      </c>
      <c r="EZ16" s="192">
        <f t="shared" si="144"/>
        <v>0</v>
      </c>
      <c r="FA16" s="192">
        <f t="shared" si="145"/>
        <v>0</v>
      </c>
      <c r="FB16" s="192">
        <f t="shared" si="146"/>
        <v>0</v>
      </c>
      <c r="FC16" s="192">
        <f t="shared" si="147"/>
        <v>0</v>
      </c>
      <c r="FD16" s="192">
        <f t="shared" si="148"/>
        <v>0</v>
      </c>
      <c r="FE16" s="192">
        <f t="shared" si="149"/>
        <v>0</v>
      </c>
      <c r="FF16" s="192">
        <f t="shared" si="150"/>
        <v>0</v>
      </c>
      <c r="FG16" s="192">
        <f t="shared" si="151"/>
        <v>0</v>
      </c>
      <c r="FH16" s="192">
        <f t="shared" si="152"/>
        <v>0</v>
      </c>
      <c r="FI16" s="192">
        <f t="shared" si="153"/>
        <v>0</v>
      </c>
      <c r="FJ16" s="192">
        <f t="shared" si="154"/>
        <v>0</v>
      </c>
      <c r="FK16" s="192">
        <f t="shared" si="155"/>
        <v>0</v>
      </c>
      <c r="FL16" s="192">
        <f t="shared" si="156"/>
        <v>0</v>
      </c>
      <c r="FM16" s="192">
        <f t="shared" si="157"/>
        <v>0</v>
      </c>
      <c r="FN16" s="192">
        <f t="shared" si="158"/>
        <v>0</v>
      </c>
      <c r="FO16" s="192">
        <f t="shared" si="159"/>
        <v>0</v>
      </c>
      <c r="FP16" s="192">
        <f t="shared" si="160"/>
        <v>0</v>
      </c>
      <c r="FQ16" s="192">
        <f t="shared" si="161"/>
        <v>0</v>
      </c>
      <c r="FR16" s="192">
        <f t="shared" si="162"/>
        <v>0</v>
      </c>
      <c r="FS16" s="192">
        <f t="shared" si="163"/>
        <v>0</v>
      </c>
      <c r="FT16" s="192">
        <f t="shared" si="164"/>
        <v>0</v>
      </c>
      <c r="FU16" s="192">
        <f t="shared" si="165"/>
        <v>0</v>
      </c>
      <c r="FV16" s="192">
        <f t="shared" si="166"/>
        <v>0</v>
      </c>
      <c r="FW16" s="192">
        <f t="shared" si="167"/>
        <v>0</v>
      </c>
      <c r="FX16" s="192">
        <f t="shared" si="168"/>
        <v>0</v>
      </c>
      <c r="FY16" s="192">
        <f t="shared" si="169"/>
        <v>0</v>
      </c>
      <c r="FZ16" s="192">
        <f t="shared" si="170"/>
        <v>0</v>
      </c>
      <c r="GA16" s="192">
        <f t="shared" si="171"/>
        <v>0</v>
      </c>
      <c r="GB16" s="192">
        <f t="shared" si="172"/>
        <v>0</v>
      </c>
      <c r="GC16" s="192">
        <f t="shared" si="173"/>
        <v>0</v>
      </c>
      <c r="GD16" s="192">
        <f t="shared" si="174"/>
        <v>0</v>
      </c>
      <c r="GE16" s="192">
        <f t="shared" si="175"/>
        <v>0</v>
      </c>
      <c r="GF16" s="192">
        <f t="shared" si="176"/>
        <v>0</v>
      </c>
      <c r="GG16" s="192">
        <f t="shared" si="177"/>
        <v>0</v>
      </c>
      <c r="GH16" s="192">
        <f t="shared" si="178"/>
        <v>0</v>
      </c>
      <c r="GI16" s="192">
        <f t="shared" si="179"/>
        <v>0</v>
      </c>
      <c r="GJ16" s="192">
        <f t="shared" si="180"/>
        <v>0</v>
      </c>
      <c r="GK16" s="192">
        <f t="shared" si="181"/>
        <v>0</v>
      </c>
      <c r="GL16" s="192">
        <f t="shared" si="182"/>
        <v>0</v>
      </c>
      <c r="GM16" s="192">
        <f t="shared" si="183"/>
        <v>0</v>
      </c>
      <c r="GN16" s="192">
        <f t="shared" si="184"/>
        <v>0</v>
      </c>
      <c r="GO16" s="192">
        <f t="shared" si="185"/>
        <v>0</v>
      </c>
      <c r="GP16" s="192">
        <f t="shared" si="186"/>
        <v>0</v>
      </c>
      <c r="GQ16" s="192">
        <f t="shared" si="187"/>
        <v>0</v>
      </c>
      <c r="GR16" s="192">
        <f t="shared" si="188"/>
        <v>0</v>
      </c>
      <c r="GS16" s="192">
        <f t="shared" si="189"/>
        <v>0</v>
      </c>
      <c r="GT16" s="192">
        <f t="shared" si="190"/>
        <v>0</v>
      </c>
      <c r="GU16" s="192">
        <f t="shared" si="191"/>
        <v>0</v>
      </c>
      <c r="GV16" s="192">
        <f t="shared" si="192"/>
        <v>0</v>
      </c>
      <c r="GW16" s="192">
        <f t="shared" si="193"/>
        <v>0</v>
      </c>
      <c r="GX16" s="192">
        <f t="shared" si="194"/>
        <v>0</v>
      </c>
      <c r="GY16" s="192">
        <f t="shared" si="195"/>
        <v>0</v>
      </c>
      <c r="GZ16" s="192">
        <f t="shared" si="196"/>
        <v>0</v>
      </c>
      <c r="HA16" s="192">
        <f t="shared" si="197"/>
        <v>0</v>
      </c>
      <c r="HB16" s="192">
        <f t="shared" si="198"/>
        <v>0</v>
      </c>
      <c r="HC16" s="192">
        <f t="shared" si="199"/>
        <v>0</v>
      </c>
      <c r="HD16" s="192">
        <f t="shared" si="200"/>
        <v>0</v>
      </c>
      <c r="HE16" s="192">
        <f t="shared" si="201"/>
        <v>0</v>
      </c>
      <c r="HF16" s="192">
        <f t="shared" si="202"/>
        <v>0</v>
      </c>
      <c r="HG16" s="192">
        <f t="shared" si="203"/>
        <v>0</v>
      </c>
      <c r="HH16" s="192">
        <f t="shared" si="204"/>
        <v>0</v>
      </c>
      <c r="HI16" s="192">
        <f t="shared" si="205"/>
        <v>0</v>
      </c>
      <c r="HJ16" s="192">
        <f t="shared" si="206"/>
        <v>0</v>
      </c>
      <c r="HK16" s="192">
        <f t="shared" si="207"/>
        <v>0</v>
      </c>
      <c r="HL16" s="192">
        <f t="shared" si="208"/>
        <v>0</v>
      </c>
      <c r="HM16" s="192">
        <f t="shared" si="209"/>
        <v>0</v>
      </c>
      <c r="HN16" s="194">
        <f t="shared" si="210"/>
        <v>0</v>
      </c>
      <c r="HO16" s="194">
        <f t="shared" si="211"/>
        <v>0</v>
      </c>
      <c r="HP16" s="194">
        <f t="shared" si="212"/>
        <v>0</v>
      </c>
      <c r="HQ16" s="194">
        <f t="shared" si="213"/>
        <v>0</v>
      </c>
      <c r="HR16" s="194">
        <f t="shared" si="214"/>
        <v>0</v>
      </c>
      <c r="HS16" s="195" t="str">
        <f t="shared" si="9"/>
        <v/>
      </c>
      <c r="HT16" s="196">
        <f t="shared" si="10"/>
        <v>0</v>
      </c>
      <c r="HU16" s="196">
        <f t="shared" si="11"/>
        <v>0</v>
      </c>
      <c r="HV16" s="197" t="str">
        <f t="shared" si="12"/>
        <v/>
      </c>
      <c r="HW16" s="197" t="str">
        <f t="shared" si="215"/>
        <v/>
      </c>
      <c r="HX16" s="197" t="str">
        <f t="shared" si="216"/>
        <v/>
      </c>
      <c r="HY16" s="195" t="str">
        <f t="shared" si="13"/>
        <v/>
      </c>
      <c r="HZ16" s="30">
        <f t="shared" si="6"/>
        <v>0</v>
      </c>
      <c r="IA16" s="198">
        <f t="shared" si="14"/>
        <v>0</v>
      </c>
      <c r="IB16" s="195"/>
      <c r="IC16" s="195">
        <f t="shared" si="217"/>
        <v>0</v>
      </c>
      <c r="ID16" s="195">
        <f t="shared" si="15"/>
        <v>0</v>
      </c>
      <c r="IE16" s="195">
        <f t="shared" si="218"/>
        <v>0</v>
      </c>
      <c r="IF16" s="195">
        <f t="shared" si="16"/>
        <v>0</v>
      </c>
      <c r="IG16" s="307">
        <f t="shared" si="17"/>
        <v>0</v>
      </c>
      <c r="IH16" s="307">
        <f t="shared" si="18"/>
        <v>0</v>
      </c>
      <c r="II16" s="44">
        <f t="shared" si="19"/>
        <v>0</v>
      </c>
      <c r="IJ16" s="44">
        <f t="shared" si="219"/>
        <v>0</v>
      </c>
      <c r="IK16" s="44">
        <f t="shared" si="220"/>
        <v>0</v>
      </c>
      <c r="IL16" s="44">
        <f t="shared" si="221"/>
        <v>0</v>
      </c>
      <c r="IM16" s="44">
        <f t="shared" si="222"/>
        <v>0</v>
      </c>
      <c r="IN16" s="44">
        <f t="shared" si="223"/>
        <v>0</v>
      </c>
      <c r="IO16" s="44">
        <f t="shared" si="224"/>
        <v>0</v>
      </c>
    </row>
    <row r="17" spans="1:249" ht="18" customHeight="1">
      <c r="A17" s="188">
        <v>11</v>
      </c>
      <c r="B17" s="326"/>
      <c r="C17" s="289"/>
      <c r="D17" s="199"/>
      <c r="E17" s="189"/>
      <c r="F17" s="189"/>
      <c r="G17" s="190"/>
      <c r="H17" s="190"/>
      <c r="I17" s="272"/>
      <c r="J17" s="207"/>
      <c r="K17" s="214" t="str">
        <f t="shared" si="20"/>
        <v/>
      </c>
      <c r="L17" s="200" t="str">
        <f t="shared" si="21"/>
        <v/>
      </c>
      <c r="M17" s="200" t="str">
        <f t="shared" si="22"/>
        <v/>
      </c>
      <c r="N17" s="209" t="str">
        <f t="shared" si="8"/>
        <v/>
      </c>
      <c r="O17" s="208" t="str">
        <f>IFERROR(IF(D17="","",IF(K17="","",IF(I17="","",IF(F17="F",VLOOKUP(K17,F!A:G,2,0),IF(F17="M",VLOOKUP(K17,M!A:G,2,0),""))))),0)</f>
        <v/>
      </c>
      <c r="P17" s="191" t="str">
        <f>IFERROR(IF(D17="","",IF(K17="","",IF(I17="","",IF(F17="F",VLOOKUP(K17,F!A:G,3,0),IF(F17="M",VLOOKUP(K17,M!A:G,3,0),""))))),0)</f>
        <v/>
      </c>
      <c r="Q17" s="191" t="str">
        <f>IFERROR(IF(D17="","",IF(K17="","",IF(I17="","",IF(F17="F",VLOOKUP(K17,F!A:G,4,0),IF(F17="M",VLOOKUP(K17,M!A:G,4,0),""))))),0)</f>
        <v/>
      </c>
      <c r="R17" s="191" t="str">
        <f>IFERROR(IF(D17="","",IF(K17="","",IF(I17="","",IF(F17="F",VLOOKUP(K17,F!A:G,5,0),IF(F17="M",VLOOKUP(K17,M!A:G,5,0),""))))),0)</f>
        <v/>
      </c>
      <c r="S17" s="191" t="str">
        <f>IFERROR(IF(D17="","",IF(K17="","",IF(I17="","",IF(F17="F",VLOOKUP(K17,F!A:G,6,0),IF(F17="M",VLOOKUP(K17,M!A:G,6,0),""))))),0)</f>
        <v/>
      </c>
      <c r="T17" s="191" t="str">
        <f>IFERROR(IF(D17="","",IF(K17="","",IF(I17="","",IF(F17="F",VLOOKUP(K17,F!A:G,7,0),IF(F17="M",VLOOKUP(K17,M!A:G,7,0),""))))),0)</f>
        <v/>
      </c>
      <c r="U17" s="191" t="str">
        <f>IFERROR(IF(D17="","",IF(K17="","",IF(J17="","",IF(F17="F",VLOOKUP(K17,F!A:M,8,0),IF(F17="M",VLOOKUP(K17,M!A:M,8,0),""))))),0)</f>
        <v/>
      </c>
      <c r="V17" s="191" t="str">
        <f>IFERROR(IF(D17="","",IF(K17="","",IF(J17="","",IF(F17="F",VLOOKUP(K17,F!A:M,9,0),IF(F17="M",VLOOKUP(K17,M!A:M,9,0),""))))),0)</f>
        <v/>
      </c>
      <c r="W17" s="191" t="str">
        <f>IFERROR(IF(D17="","",IF(K17="","",IF(J17="","",IF(F17="F",VLOOKUP(K17,F!A:M,10,0),IF(F17="M",VLOOKUP(K17,M!A:M,10,0),""))))),0)</f>
        <v/>
      </c>
      <c r="X17" s="191" t="str">
        <f>IFERROR(IF(D17="","",IF(K17="","",IF(J17="","",IF(F17="F",VLOOKUP(K17,F!A:M,11,0),IF(F17="M",VLOOKUP(K17,M!A:M,11,0),""))))),0)</f>
        <v/>
      </c>
      <c r="Y17" s="191" t="str">
        <f>IFERROR(IF(D17="","",IF(K17="","",IF(J17="","",IF(F17="F",VLOOKUP(K17,F!A:M,12,0),IF(F17="M",VLOOKUP(K17,M!A:M,12,0),""))))),0)</f>
        <v/>
      </c>
      <c r="Z17" s="191" t="str">
        <f>IFERROR(IF(D17="","",IF(K17="","",IF(J17="","",IF(F17="F",VLOOKUP(K17,F!A:M,13,0),IF(F17="M",VLOOKUP(K17,M!A:M,13,0),""))))),0)</f>
        <v/>
      </c>
      <c r="AA17" s="191" t="str">
        <f>IFERROR(IF(D17="","",IF(F17="","",IF(J17="","",IF(K17="","",IF(AND(K17&gt;23,K17&lt;=60),IF(F17="F",VLOOKUP(MROUND(HZ17,0.5),'F-Weight for Length'!K:S,2,0),VLOOKUP(MROUND(HZ17,0.5),'M-Weight for Length'!K:S,2,0)),IF(K17&gt;60,IF(F17="F",VLOOKUP(K17,'F-Weight for Length'!U:AC,2,0),VLOOKUP(K17,'M-Weight for Length'!U:AC,2,0)),IF(F17="F",VLOOKUP(MROUND(HZ17,0.5),'F-Weight for Length'!A:I,2,0),VLOOKUP(MROUND(HZ17,0.5),'M-Weight for Length'!A:I,2,0)))))))),0)</f>
        <v/>
      </c>
      <c r="AB17" s="191" t="str">
        <f>IFERROR(IF(D17="","",IF(F17="","",IF(J17="","",IF(K17="","",IF(AND(K17&gt;23,K17&lt;=60),IF(F17="F",VLOOKUP(MROUND(HZ17,0.5),'F-Weight for Length'!K:S,3,0),VLOOKUP(MROUND(HZ17,0.5),'M-Weight for Length'!K:S,3,0)),IF(K17&gt;60,IF(F17="F",VLOOKUP(K17,'F-Weight for Length'!U:AC,3,0),VLOOKUP(K17,'M-Weight for Length'!U:AC,3,0)),IF(F17="F",VLOOKUP(MROUND(HZ17,0.5),'F-Weight for Length'!A:I,3,0),VLOOKUP(MROUND(HZ17,0.5),'M-Weight for Length'!A:I,3,0)))))))),0)</f>
        <v/>
      </c>
      <c r="AC17" s="191" t="str">
        <f>IFERROR(IF(D17="","",IF(F17="","",IF(J17="","",IF(K17="","",IF(AND(K17&gt;23,K17&lt;=60),IF(F17="F",VLOOKUP(MROUND(HZ17,0.5),'F-Weight for Length'!K:S,4,0),VLOOKUP(MROUND(HZ17,0.5),'M-Weight for Length'!K:S,4,0)),IF(K17&gt;60,IF(F17="F",VLOOKUP(K17,'F-Weight for Length'!U:AC,4,0),VLOOKUP(K17,'M-Weight for Length'!U:AC,4,0)),IF(F17="F",VLOOKUP(MROUND(HZ17,0.5),'F-Weight for Length'!A:I,4,0),VLOOKUP(MROUND(HZ17,0.5),'M-Weight for Length'!A:I,4,0)))))))),0)</f>
        <v/>
      </c>
      <c r="AD17" s="191" t="str">
        <f>IFERROR(IF(D17="","",IF(F17="","",IF(J17="","",IF(K17="","",IF(AND(K17&gt;23,K17&lt;=60),IF(F17="F",VLOOKUP(MROUND(HZ17,0.5),'F-Weight for Length'!K:S,5,0),VLOOKUP(MROUND(HZ17,0.5),'M-Weight for Length'!K:S,5,0)),IF(K17&gt;60,IF(F17="F",VLOOKUP(K17,'F-Weight for Length'!U:AC,5,0),VLOOKUP(K17,'M-Weight for Length'!U:AC,5,0)),IF(F17="F",VLOOKUP(MROUND(HZ17,0.5),'F-Weight for Length'!A:I,5,0),VLOOKUP(MROUND(HZ17,0.5),'M-Weight for Length'!A:I,5,0)))))))),0)</f>
        <v/>
      </c>
      <c r="AE17" s="191" t="str">
        <f>IFERROR(IF(D17="","",IF(F17="","",IF(J17="","",IF(K17="","",IF(AND(K17&gt;23,K17&lt;=60),IF(F17="F",VLOOKUP(MROUND(HZ17,0.5),'F-Weight for Length'!K:S,6,0),VLOOKUP(MROUND(HZ17,0.5),'M-Weight for Length'!K:S,6,0)),IF(K17&gt;60,IF(F17="F",VLOOKUP(K17,'F-Weight for Length'!U:AC,6,0),VLOOKUP(K17,'M-Weight for Length'!U:AC,6,0)),IF(F17="F",VLOOKUP(MROUND(HZ17,0.5),'F-Weight for Length'!A:I,6,0),VLOOKUP(MROUND(HZ17,0.5),'M-Weight for Length'!A:I,6,0)))))))),0)</f>
        <v/>
      </c>
      <c r="AF17" s="191" t="str">
        <f>IFERROR(IF(D17="","",IF(F17="","",IF(J17="","",IF(K17="","",IF(AND(K17&gt;23,K17&lt;=60),IF(F17="F",VLOOKUP(MROUND(HZ17,0.5),'F-Weight for Length'!K:S,7,0),VLOOKUP(MROUND(HZ17,0.5),'M-Weight for Length'!K:S,7,0)),IF(K17&gt;60,IF(F17="F",VLOOKUP(K17,'F-Weight for Length'!U:AC,7,0),VLOOKUP(K17,'M-Weight for Length'!U:AC,7,0)),IF(F17="F",VLOOKUP(MROUND(HZ17,0.5),'F-Weight for Length'!A:I,7,0),VLOOKUP(MROUND(HZ17,0.5),'M-Weight for Length'!A:I,7,0)))))))),0)</f>
        <v/>
      </c>
      <c r="AG17" s="191" t="str">
        <f>IFERROR(IF(D17="","",IF(F17="","",IF(J17="","",IF(K17="","",IF(AND(K17&gt;23,K17&lt;=60),IF(F17="F",VLOOKUP(MROUND(HZ17,0.5),'F-Weight for Length'!K:S,8,0),VLOOKUP(MROUND(HZ17,0.5),'M-Weight for Length'!K:S,8,0)),IF(K17&gt;60,IF(F17="F",VLOOKUP(K17,'F-Weight for Length'!U:AC,8,0),VLOOKUP(K17,'M-Weight for Length'!U:AC,8,0)),IF(F17="F",VLOOKUP(MROUND(HZ17,0.5),'F-Weight for Length'!A:I,8,0),VLOOKUP(MROUND(HZ17,0.5),'M-Weight for Length'!A:I,8,0)))))))),0)</f>
        <v/>
      </c>
      <c r="AH17" s="191" t="str">
        <f>IFERROR(IF(D17="","",IF(F17="","",IF(J17="","",IF(K17="","",IF(AND(K17&gt;23,K17&lt;=60),IF(F17="F",VLOOKUP(MROUND(HZ17,0.5),'F-Weight for Length'!K:S,9,0),VLOOKUP(MROUND(HZ17,0.5),'M-Weight for Length'!K:S,9,0)),IF(K17&gt;60,IF(F17="F",VLOOKUP(K17,'F-Weight for Length'!U:AC,9,0),VLOOKUP(K17,'M-Weight for Length'!U:AC,9,0)),IF(F17="F",VLOOKUP(MROUND(HZ17,0.5),'F-Weight for Length'!A:I,9,0),VLOOKUP(MROUND(HZ17,0.5),'M-Weight for Length'!A:I,9,0)))))))),0)</f>
        <v/>
      </c>
      <c r="AI17" s="192">
        <f t="shared" si="23"/>
        <v>0</v>
      </c>
      <c r="AJ17" s="192">
        <f t="shared" si="24"/>
        <v>0</v>
      </c>
      <c r="AK17" s="192">
        <f t="shared" si="25"/>
        <v>0</v>
      </c>
      <c r="AL17" s="192">
        <f t="shared" si="26"/>
        <v>0</v>
      </c>
      <c r="AM17" s="192">
        <f t="shared" si="27"/>
        <v>0</v>
      </c>
      <c r="AN17" s="192">
        <f t="shared" si="28"/>
        <v>0</v>
      </c>
      <c r="AO17" s="192">
        <f t="shared" si="29"/>
        <v>0</v>
      </c>
      <c r="AP17" s="192">
        <f t="shared" si="30"/>
        <v>0</v>
      </c>
      <c r="AQ17" s="192">
        <f t="shared" si="31"/>
        <v>0</v>
      </c>
      <c r="AR17" s="192">
        <f t="shared" si="32"/>
        <v>0</v>
      </c>
      <c r="AS17" s="192">
        <f t="shared" si="33"/>
        <v>0</v>
      </c>
      <c r="AT17" s="192">
        <f t="shared" si="34"/>
        <v>0</v>
      </c>
      <c r="AU17" s="192">
        <f t="shared" si="35"/>
        <v>0</v>
      </c>
      <c r="AV17" s="192">
        <f t="shared" si="36"/>
        <v>0</v>
      </c>
      <c r="AW17" s="192">
        <f t="shared" si="37"/>
        <v>0</v>
      </c>
      <c r="AX17" s="192">
        <f t="shared" si="38"/>
        <v>0</v>
      </c>
      <c r="AY17" s="192">
        <f t="shared" si="39"/>
        <v>0</v>
      </c>
      <c r="AZ17" s="192">
        <f t="shared" si="40"/>
        <v>0</v>
      </c>
      <c r="BA17" s="192">
        <f t="shared" si="41"/>
        <v>0</v>
      </c>
      <c r="BB17" s="192">
        <f t="shared" si="42"/>
        <v>0</v>
      </c>
      <c r="BC17" s="192">
        <f t="shared" si="43"/>
        <v>0</v>
      </c>
      <c r="BD17" s="192">
        <f t="shared" si="44"/>
        <v>0</v>
      </c>
      <c r="BE17" s="192">
        <f t="shared" si="45"/>
        <v>0</v>
      </c>
      <c r="BF17" s="192">
        <f t="shared" si="46"/>
        <v>0</v>
      </c>
      <c r="BG17" s="192">
        <f t="shared" si="47"/>
        <v>0</v>
      </c>
      <c r="BH17" s="192">
        <f t="shared" si="48"/>
        <v>0</v>
      </c>
      <c r="BI17" s="192">
        <f t="shared" si="49"/>
        <v>0</v>
      </c>
      <c r="BJ17" s="192">
        <f t="shared" si="50"/>
        <v>0</v>
      </c>
      <c r="BK17" s="192">
        <f t="shared" si="51"/>
        <v>0</v>
      </c>
      <c r="BL17" s="192">
        <f t="shared" si="52"/>
        <v>0</v>
      </c>
      <c r="BM17" s="192">
        <f t="shared" si="53"/>
        <v>0</v>
      </c>
      <c r="BN17" s="192">
        <f t="shared" si="54"/>
        <v>0</v>
      </c>
      <c r="BO17" s="192">
        <f t="shared" si="55"/>
        <v>0</v>
      </c>
      <c r="BP17" s="192">
        <f t="shared" si="56"/>
        <v>0</v>
      </c>
      <c r="BQ17" s="192">
        <f t="shared" si="57"/>
        <v>0</v>
      </c>
      <c r="BR17" s="192">
        <f t="shared" si="58"/>
        <v>0</v>
      </c>
      <c r="BS17" s="192">
        <f t="shared" si="59"/>
        <v>0</v>
      </c>
      <c r="BT17" s="192">
        <f t="shared" si="60"/>
        <v>0</v>
      </c>
      <c r="BU17" s="192">
        <f t="shared" si="61"/>
        <v>0</v>
      </c>
      <c r="BV17" s="192">
        <f t="shared" si="62"/>
        <v>0</v>
      </c>
      <c r="BW17" s="192">
        <f t="shared" si="63"/>
        <v>0</v>
      </c>
      <c r="BX17" s="192">
        <f t="shared" si="64"/>
        <v>0</v>
      </c>
      <c r="BY17" s="192">
        <f t="shared" si="65"/>
        <v>0</v>
      </c>
      <c r="BZ17" s="192">
        <f t="shared" si="66"/>
        <v>0</v>
      </c>
      <c r="CA17" s="192">
        <f t="shared" si="67"/>
        <v>0</v>
      </c>
      <c r="CB17" s="192">
        <f t="shared" si="68"/>
        <v>0</v>
      </c>
      <c r="CC17" s="192">
        <f t="shared" si="69"/>
        <v>0</v>
      </c>
      <c r="CD17" s="192">
        <f t="shared" si="70"/>
        <v>0</v>
      </c>
      <c r="CE17" s="192">
        <f t="shared" si="71"/>
        <v>0</v>
      </c>
      <c r="CF17" s="192">
        <f t="shared" si="72"/>
        <v>0</v>
      </c>
      <c r="CG17" s="192">
        <f t="shared" si="73"/>
        <v>0</v>
      </c>
      <c r="CH17" s="192">
        <f t="shared" si="74"/>
        <v>0</v>
      </c>
      <c r="CI17" s="192">
        <f t="shared" si="75"/>
        <v>0</v>
      </c>
      <c r="CJ17" s="192">
        <f t="shared" si="76"/>
        <v>0</v>
      </c>
      <c r="CK17" s="192">
        <f t="shared" si="77"/>
        <v>0</v>
      </c>
      <c r="CL17" s="192">
        <f t="shared" si="78"/>
        <v>0</v>
      </c>
      <c r="CM17" s="192">
        <f t="shared" si="79"/>
        <v>0</v>
      </c>
      <c r="CN17" s="192">
        <f t="shared" si="80"/>
        <v>0</v>
      </c>
      <c r="CO17" s="192">
        <f t="shared" si="81"/>
        <v>0</v>
      </c>
      <c r="CP17" s="192">
        <f t="shared" si="82"/>
        <v>0</v>
      </c>
      <c r="CQ17" s="192">
        <f t="shared" si="83"/>
        <v>0</v>
      </c>
      <c r="CR17" s="192">
        <f t="shared" si="84"/>
        <v>0</v>
      </c>
      <c r="CS17" s="192">
        <f t="shared" si="85"/>
        <v>0</v>
      </c>
      <c r="CT17" s="192">
        <f t="shared" si="86"/>
        <v>0</v>
      </c>
      <c r="CU17" s="192">
        <f t="shared" si="87"/>
        <v>0</v>
      </c>
      <c r="CV17" s="192">
        <f t="shared" si="88"/>
        <v>0</v>
      </c>
      <c r="CW17" s="192">
        <f t="shared" si="89"/>
        <v>0</v>
      </c>
      <c r="CX17" s="192">
        <f t="shared" si="90"/>
        <v>0</v>
      </c>
      <c r="CY17" s="192">
        <f t="shared" si="91"/>
        <v>0</v>
      </c>
      <c r="CZ17" s="192">
        <f t="shared" si="92"/>
        <v>0</v>
      </c>
      <c r="DA17" s="192">
        <f t="shared" si="93"/>
        <v>0</v>
      </c>
      <c r="DB17" s="192">
        <f t="shared" si="94"/>
        <v>0</v>
      </c>
      <c r="DC17" s="192">
        <f t="shared" si="95"/>
        <v>0</v>
      </c>
      <c r="DD17" s="192">
        <f t="shared" si="96"/>
        <v>0</v>
      </c>
      <c r="DE17" s="192">
        <f t="shared" si="97"/>
        <v>0</v>
      </c>
      <c r="DF17" s="192">
        <f t="shared" si="98"/>
        <v>0</v>
      </c>
      <c r="DG17" s="192">
        <f t="shared" si="99"/>
        <v>0</v>
      </c>
      <c r="DH17" s="192">
        <f t="shared" si="100"/>
        <v>0</v>
      </c>
      <c r="DI17" s="192">
        <f t="shared" si="101"/>
        <v>0</v>
      </c>
      <c r="DJ17" s="192">
        <f t="shared" si="102"/>
        <v>0</v>
      </c>
      <c r="DK17" s="192">
        <f t="shared" si="103"/>
        <v>0</v>
      </c>
      <c r="DL17" s="192">
        <f t="shared" si="104"/>
        <v>0</v>
      </c>
      <c r="DM17" s="192">
        <f t="shared" si="105"/>
        <v>0</v>
      </c>
      <c r="DN17" s="192">
        <f t="shared" si="106"/>
        <v>0</v>
      </c>
      <c r="DO17" s="192">
        <f t="shared" si="107"/>
        <v>0</v>
      </c>
      <c r="DP17" s="192">
        <f t="shared" si="108"/>
        <v>0</v>
      </c>
      <c r="DQ17" s="192">
        <f t="shared" si="109"/>
        <v>0</v>
      </c>
      <c r="DR17" s="192">
        <f t="shared" si="110"/>
        <v>0</v>
      </c>
      <c r="DS17" s="192">
        <f t="shared" si="111"/>
        <v>0</v>
      </c>
      <c r="DT17" s="192">
        <f t="shared" si="112"/>
        <v>0</v>
      </c>
      <c r="DU17" s="192">
        <f t="shared" si="113"/>
        <v>0</v>
      </c>
      <c r="DV17" s="193">
        <f t="shared" si="114"/>
        <v>0</v>
      </c>
      <c r="DW17" s="193">
        <f t="shared" si="115"/>
        <v>0</v>
      </c>
      <c r="DX17" s="193">
        <f t="shared" si="116"/>
        <v>0</v>
      </c>
      <c r="DY17" s="193">
        <f t="shared" si="117"/>
        <v>0</v>
      </c>
      <c r="DZ17" s="193">
        <f t="shared" si="118"/>
        <v>0</v>
      </c>
      <c r="EA17" s="192">
        <f t="shared" si="119"/>
        <v>0</v>
      </c>
      <c r="EB17" s="192">
        <f t="shared" si="120"/>
        <v>0</v>
      </c>
      <c r="EC17" s="192">
        <f t="shared" si="121"/>
        <v>0</v>
      </c>
      <c r="ED17" s="192">
        <f t="shared" si="122"/>
        <v>0</v>
      </c>
      <c r="EE17" s="192">
        <f t="shared" si="123"/>
        <v>0</v>
      </c>
      <c r="EF17" s="192">
        <f t="shared" si="124"/>
        <v>0</v>
      </c>
      <c r="EG17" s="192">
        <f t="shared" si="125"/>
        <v>0</v>
      </c>
      <c r="EH17" s="192">
        <f t="shared" si="126"/>
        <v>0</v>
      </c>
      <c r="EI17" s="192">
        <f t="shared" si="127"/>
        <v>0</v>
      </c>
      <c r="EJ17" s="192">
        <f t="shared" si="128"/>
        <v>0</v>
      </c>
      <c r="EK17" s="192">
        <f t="shared" si="129"/>
        <v>0</v>
      </c>
      <c r="EL17" s="192">
        <f t="shared" si="130"/>
        <v>0</v>
      </c>
      <c r="EM17" s="192">
        <f t="shared" si="131"/>
        <v>0</v>
      </c>
      <c r="EN17" s="192">
        <f t="shared" si="132"/>
        <v>0</v>
      </c>
      <c r="EO17" s="192">
        <f t="shared" si="133"/>
        <v>0</v>
      </c>
      <c r="EP17" s="192">
        <f t="shared" si="134"/>
        <v>0</v>
      </c>
      <c r="EQ17" s="192">
        <f t="shared" si="135"/>
        <v>0</v>
      </c>
      <c r="ER17" s="192">
        <f t="shared" si="136"/>
        <v>0</v>
      </c>
      <c r="ES17" s="192">
        <f t="shared" si="137"/>
        <v>0</v>
      </c>
      <c r="ET17" s="192">
        <f t="shared" si="138"/>
        <v>0</v>
      </c>
      <c r="EU17" s="192">
        <f t="shared" si="139"/>
        <v>0</v>
      </c>
      <c r="EV17" s="192">
        <f t="shared" si="140"/>
        <v>0</v>
      </c>
      <c r="EW17" s="192">
        <f t="shared" si="141"/>
        <v>0</v>
      </c>
      <c r="EX17" s="192">
        <f t="shared" si="142"/>
        <v>0</v>
      </c>
      <c r="EY17" s="192">
        <f t="shared" si="143"/>
        <v>0</v>
      </c>
      <c r="EZ17" s="192">
        <f t="shared" si="144"/>
        <v>0</v>
      </c>
      <c r="FA17" s="192">
        <f t="shared" si="145"/>
        <v>0</v>
      </c>
      <c r="FB17" s="192">
        <f t="shared" si="146"/>
        <v>0</v>
      </c>
      <c r="FC17" s="192">
        <f t="shared" si="147"/>
        <v>0</v>
      </c>
      <c r="FD17" s="192">
        <f t="shared" si="148"/>
        <v>0</v>
      </c>
      <c r="FE17" s="192">
        <f t="shared" si="149"/>
        <v>0</v>
      </c>
      <c r="FF17" s="192">
        <f t="shared" si="150"/>
        <v>0</v>
      </c>
      <c r="FG17" s="192">
        <f t="shared" si="151"/>
        <v>0</v>
      </c>
      <c r="FH17" s="192">
        <f t="shared" si="152"/>
        <v>0</v>
      </c>
      <c r="FI17" s="192">
        <f t="shared" si="153"/>
        <v>0</v>
      </c>
      <c r="FJ17" s="192">
        <f t="shared" si="154"/>
        <v>0</v>
      </c>
      <c r="FK17" s="192">
        <f t="shared" si="155"/>
        <v>0</v>
      </c>
      <c r="FL17" s="192">
        <f t="shared" si="156"/>
        <v>0</v>
      </c>
      <c r="FM17" s="192">
        <f t="shared" si="157"/>
        <v>0</v>
      </c>
      <c r="FN17" s="192">
        <f t="shared" si="158"/>
        <v>0</v>
      </c>
      <c r="FO17" s="192">
        <f t="shared" si="159"/>
        <v>0</v>
      </c>
      <c r="FP17" s="192">
        <f t="shared" si="160"/>
        <v>0</v>
      </c>
      <c r="FQ17" s="192">
        <f t="shared" si="161"/>
        <v>0</v>
      </c>
      <c r="FR17" s="192">
        <f t="shared" si="162"/>
        <v>0</v>
      </c>
      <c r="FS17" s="192">
        <f t="shared" si="163"/>
        <v>0</v>
      </c>
      <c r="FT17" s="192">
        <f t="shared" si="164"/>
        <v>0</v>
      </c>
      <c r="FU17" s="192">
        <f t="shared" si="165"/>
        <v>0</v>
      </c>
      <c r="FV17" s="192">
        <f t="shared" si="166"/>
        <v>0</v>
      </c>
      <c r="FW17" s="192">
        <f t="shared" si="167"/>
        <v>0</v>
      </c>
      <c r="FX17" s="192">
        <f t="shared" si="168"/>
        <v>0</v>
      </c>
      <c r="FY17" s="192">
        <f t="shared" si="169"/>
        <v>0</v>
      </c>
      <c r="FZ17" s="192">
        <f t="shared" si="170"/>
        <v>0</v>
      </c>
      <c r="GA17" s="192">
        <f t="shared" si="171"/>
        <v>0</v>
      </c>
      <c r="GB17" s="192">
        <f t="shared" si="172"/>
        <v>0</v>
      </c>
      <c r="GC17" s="192">
        <f t="shared" si="173"/>
        <v>0</v>
      </c>
      <c r="GD17" s="192">
        <f t="shared" si="174"/>
        <v>0</v>
      </c>
      <c r="GE17" s="192">
        <f t="shared" si="175"/>
        <v>0</v>
      </c>
      <c r="GF17" s="192">
        <f t="shared" si="176"/>
        <v>0</v>
      </c>
      <c r="GG17" s="192">
        <f t="shared" si="177"/>
        <v>0</v>
      </c>
      <c r="GH17" s="192">
        <f t="shared" si="178"/>
        <v>0</v>
      </c>
      <c r="GI17" s="192">
        <f t="shared" si="179"/>
        <v>0</v>
      </c>
      <c r="GJ17" s="192">
        <f t="shared" si="180"/>
        <v>0</v>
      </c>
      <c r="GK17" s="192">
        <f t="shared" si="181"/>
        <v>0</v>
      </c>
      <c r="GL17" s="192">
        <f t="shared" si="182"/>
        <v>0</v>
      </c>
      <c r="GM17" s="192">
        <f t="shared" si="183"/>
        <v>0</v>
      </c>
      <c r="GN17" s="192">
        <f t="shared" si="184"/>
        <v>0</v>
      </c>
      <c r="GO17" s="192">
        <f t="shared" si="185"/>
        <v>0</v>
      </c>
      <c r="GP17" s="192">
        <f t="shared" si="186"/>
        <v>0</v>
      </c>
      <c r="GQ17" s="192">
        <f t="shared" si="187"/>
        <v>0</v>
      </c>
      <c r="GR17" s="192">
        <f t="shared" si="188"/>
        <v>0</v>
      </c>
      <c r="GS17" s="192">
        <f t="shared" si="189"/>
        <v>0</v>
      </c>
      <c r="GT17" s="192">
        <f t="shared" si="190"/>
        <v>0</v>
      </c>
      <c r="GU17" s="192">
        <f t="shared" si="191"/>
        <v>0</v>
      </c>
      <c r="GV17" s="192">
        <f t="shared" si="192"/>
        <v>0</v>
      </c>
      <c r="GW17" s="192">
        <f t="shared" si="193"/>
        <v>0</v>
      </c>
      <c r="GX17" s="192">
        <f t="shared" si="194"/>
        <v>0</v>
      </c>
      <c r="GY17" s="192">
        <f t="shared" si="195"/>
        <v>0</v>
      </c>
      <c r="GZ17" s="192">
        <f t="shared" si="196"/>
        <v>0</v>
      </c>
      <c r="HA17" s="192">
        <f t="shared" si="197"/>
        <v>0</v>
      </c>
      <c r="HB17" s="192">
        <f t="shared" si="198"/>
        <v>0</v>
      </c>
      <c r="HC17" s="192">
        <f t="shared" si="199"/>
        <v>0</v>
      </c>
      <c r="HD17" s="192">
        <f t="shared" si="200"/>
        <v>0</v>
      </c>
      <c r="HE17" s="192">
        <f t="shared" si="201"/>
        <v>0</v>
      </c>
      <c r="HF17" s="192">
        <f t="shared" si="202"/>
        <v>0</v>
      </c>
      <c r="HG17" s="192">
        <f t="shared" si="203"/>
        <v>0</v>
      </c>
      <c r="HH17" s="192">
        <f t="shared" si="204"/>
        <v>0</v>
      </c>
      <c r="HI17" s="192">
        <f t="shared" si="205"/>
        <v>0</v>
      </c>
      <c r="HJ17" s="192">
        <f t="shared" si="206"/>
        <v>0</v>
      </c>
      <c r="HK17" s="192">
        <f t="shared" si="207"/>
        <v>0</v>
      </c>
      <c r="HL17" s="192">
        <f t="shared" si="208"/>
        <v>0</v>
      </c>
      <c r="HM17" s="192">
        <f t="shared" si="209"/>
        <v>0</v>
      </c>
      <c r="HN17" s="194">
        <f t="shared" si="210"/>
        <v>0</v>
      </c>
      <c r="HO17" s="194">
        <f t="shared" si="211"/>
        <v>0</v>
      </c>
      <c r="HP17" s="194">
        <f t="shared" si="212"/>
        <v>0</v>
      </c>
      <c r="HQ17" s="194">
        <f t="shared" si="213"/>
        <v>0</v>
      </c>
      <c r="HR17" s="194">
        <f t="shared" si="214"/>
        <v>0</v>
      </c>
      <c r="HS17" s="195" t="str">
        <f t="shared" si="9"/>
        <v/>
      </c>
      <c r="HT17" s="196">
        <f t="shared" si="10"/>
        <v>0</v>
      </c>
      <c r="HU17" s="196">
        <f t="shared" si="11"/>
        <v>0</v>
      </c>
      <c r="HV17" s="197" t="str">
        <f t="shared" si="12"/>
        <v/>
      </c>
      <c r="HW17" s="197" t="str">
        <f t="shared" si="215"/>
        <v/>
      </c>
      <c r="HX17" s="197" t="str">
        <f t="shared" si="216"/>
        <v/>
      </c>
      <c r="HY17" s="195" t="str">
        <f t="shared" si="13"/>
        <v/>
      </c>
      <c r="HZ17" s="30">
        <f t="shared" si="6"/>
        <v>0</v>
      </c>
      <c r="IA17" s="198">
        <f t="shared" si="14"/>
        <v>0</v>
      </c>
      <c r="IB17" s="195"/>
      <c r="IC17" s="195">
        <f t="shared" si="217"/>
        <v>0</v>
      </c>
      <c r="ID17" s="195">
        <f t="shared" si="15"/>
        <v>0</v>
      </c>
      <c r="IE17" s="195">
        <f t="shared" si="218"/>
        <v>0</v>
      </c>
      <c r="IF17" s="195">
        <f t="shared" si="16"/>
        <v>0</v>
      </c>
      <c r="IG17" s="307">
        <f t="shared" si="17"/>
        <v>0</v>
      </c>
      <c r="IH17" s="307">
        <f t="shared" si="18"/>
        <v>0</v>
      </c>
      <c r="II17" s="44">
        <f t="shared" si="19"/>
        <v>0</v>
      </c>
      <c r="IJ17" s="44">
        <f t="shared" si="219"/>
        <v>0</v>
      </c>
      <c r="IK17" s="44">
        <f t="shared" si="220"/>
        <v>0</v>
      </c>
      <c r="IL17" s="44">
        <f t="shared" si="221"/>
        <v>0</v>
      </c>
      <c r="IM17" s="44">
        <f t="shared" si="222"/>
        <v>0</v>
      </c>
      <c r="IN17" s="44">
        <f t="shared" si="223"/>
        <v>0</v>
      </c>
      <c r="IO17" s="44">
        <f t="shared" si="224"/>
        <v>0</v>
      </c>
    </row>
    <row r="18" spans="1:249" ht="18" customHeight="1">
      <c r="A18" s="188">
        <v>12</v>
      </c>
      <c r="B18" s="326"/>
      <c r="C18" s="289"/>
      <c r="D18" s="199"/>
      <c r="E18" s="189"/>
      <c r="F18" s="189"/>
      <c r="G18" s="190"/>
      <c r="H18" s="190"/>
      <c r="I18" s="272"/>
      <c r="J18" s="207"/>
      <c r="K18" s="214" t="str">
        <f t="shared" si="20"/>
        <v/>
      </c>
      <c r="L18" s="200" t="str">
        <f t="shared" si="21"/>
        <v/>
      </c>
      <c r="M18" s="200" t="str">
        <f t="shared" si="22"/>
        <v/>
      </c>
      <c r="N18" s="209" t="str">
        <f t="shared" si="8"/>
        <v/>
      </c>
      <c r="O18" s="208" t="str">
        <f>IFERROR(IF(D18="","",IF(K18="","",IF(I18="","",IF(F18="F",VLOOKUP(K18,F!A:G,2,0),IF(F18="M",VLOOKUP(K18,M!A:G,2,0),""))))),0)</f>
        <v/>
      </c>
      <c r="P18" s="191" t="str">
        <f>IFERROR(IF(D18="","",IF(K18="","",IF(I18="","",IF(F18="F",VLOOKUP(K18,F!A:G,3,0),IF(F18="M",VLOOKUP(K18,M!A:G,3,0),""))))),0)</f>
        <v/>
      </c>
      <c r="Q18" s="191" t="str">
        <f>IFERROR(IF(D18="","",IF(K18="","",IF(I18="","",IF(F18="F",VLOOKUP(K18,F!A:G,4,0),IF(F18="M",VLOOKUP(K18,M!A:G,4,0),""))))),0)</f>
        <v/>
      </c>
      <c r="R18" s="191" t="str">
        <f>IFERROR(IF(D18="","",IF(K18="","",IF(I18="","",IF(F18="F",VLOOKUP(K18,F!A:G,5,0),IF(F18="M",VLOOKUP(K18,M!A:G,5,0),""))))),0)</f>
        <v/>
      </c>
      <c r="S18" s="191" t="str">
        <f>IFERROR(IF(D18="","",IF(K18="","",IF(I18="","",IF(F18="F",VLOOKUP(K18,F!A:G,6,0),IF(F18="M",VLOOKUP(K18,M!A:G,6,0),""))))),0)</f>
        <v/>
      </c>
      <c r="T18" s="191" t="str">
        <f>IFERROR(IF(D18="","",IF(K18="","",IF(I18="","",IF(F18="F",VLOOKUP(K18,F!A:G,7,0),IF(F18="M",VLOOKUP(K18,M!A:G,7,0),""))))),0)</f>
        <v/>
      </c>
      <c r="U18" s="191" t="str">
        <f>IFERROR(IF(D18="","",IF(K18="","",IF(J18="","",IF(F18="F",VLOOKUP(K18,F!A:M,8,0),IF(F18="M",VLOOKUP(K18,M!A:M,8,0),""))))),0)</f>
        <v/>
      </c>
      <c r="V18" s="191" t="str">
        <f>IFERROR(IF(D18="","",IF(K18="","",IF(J18="","",IF(F18="F",VLOOKUP(K18,F!A:M,9,0),IF(F18="M",VLOOKUP(K18,M!A:M,9,0),""))))),0)</f>
        <v/>
      </c>
      <c r="W18" s="191" t="str">
        <f>IFERROR(IF(D18="","",IF(K18="","",IF(J18="","",IF(F18="F",VLOOKUP(K18,F!A:M,10,0),IF(F18="M",VLOOKUP(K18,M!A:M,10,0),""))))),0)</f>
        <v/>
      </c>
      <c r="X18" s="191" t="str">
        <f>IFERROR(IF(D18="","",IF(K18="","",IF(J18="","",IF(F18="F",VLOOKUP(K18,F!A:M,11,0),IF(F18="M",VLOOKUP(K18,M!A:M,11,0),""))))),0)</f>
        <v/>
      </c>
      <c r="Y18" s="191" t="str">
        <f>IFERROR(IF(D18="","",IF(K18="","",IF(J18="","",IF(F18="F",VLOOKUP(K18,F!A:M,12,0),IF(F18="M",VLOOKUP(K18,M!A:M,12,0),""))))),0)</f>
        <v/>
      </c>
      <c r="Z18" s="191" t="str">
        <f>IFERROR(IF(D18="","",IF(K18="","",IF(J18="","",IF(F18="F",VLOOKUP(K18,F!A:M,13,0),IF(F18="M",VLOOKUP(K18,M!A:M,13,0),""))))),0)</f>
        <v/>
      </c>
      <c r="AA18" s="191" t="str">
        <f>IFERROR(IF(D18="","",IF(F18="","",IF(J18="","",IF(K18="","",IF(AND(K18&gt;23,K18&lt;=60),IF(F18="F",VLOOKUP(MROUND(HZ18,0.5),'F-Weight for Length'!K:S,2,0),VLOOKUP(MROUND(HZ18,0.5),'M-Weight for Length'!K:S,2,0)),IF(K18&gt;60,IF(F18="F",VLOOKUP(K18,'F-Weight for Length'!U:AC,2,0),VLOOKUP(K18,'M-Weight for Length'!U:AC,2,0)),IF(F18="F",VLOOKUP(MROUND(HZ18,0.5),'F-Weight for Length'!A:I,2,0),VLOOKUP(MROUND(HZ18,0.5),'M-Weight for Length'!A:I,2,0)))))))),0)</f>
        <v/>
      </c>
      <c r="AB18" s="191" t="str">
        <f>IFERROR(IF(D18="","",IF(F18="","",IF(J18="","",IF(K18="","",IF(AND(K18&gt;23,K18&lt;=60),IF(F18="F",VLOOKUP(MROUND(HZ18,0.5),'F-Weight for Length'!K:S,3,0),VLOOKUP(MROUND(HZ18,0.5),'M-Weight for Length'!K:S,3,0)),IF(K18&gt;60,IF(F18="F",VLOOKUP(K18,'F-Weight for Length'!U:AC,3,0),VLOOKUP(K18,'M-Weight for Length'!U:AC,3,0)),IF(F18="F",VLOOKUP(MROUND(HZ18,0.5),'F-Weight for Length'!A:I,3,0),VLOOKUP(MROUND(HZ18,0.5),'M-Weight for Length'!A:I,3,0)))))))),0)</f>
        <v/>
      </c>
      <c r="AC18" s="191" t="str">
        <f>IFERROR(IF(D18="","",IF(F18="","",IF(J18="","",IF(K18="","",IF(AND(K18&gt;23,K18&lt;=60),IF(F18="F",VLOOKUP(MROUND(HZ18,0.5),'F-Weight for Length'!K:S,4,0),VLOOKUP(MROUND(HZ18,0.5),'M-Weight for Length'!K:S,4,0)),IF(K18&gt;60,IF(F18="F",VLOOKUP(K18,'F-Weight for Length'!U:AC,4,0),VLOOKUP(K18,'M-Weight for Length'!U:AC,4,0)),IF(F18="F",VLOOKUP(MROUND(HZ18,0.5),'F-Weight for Length'!A:I,4,0),VLOOKUP(MROUND(HZ18,0.5),'M-Weight for Length'!A:I,4,0)))))))),0)</f>
        <v/>
      </c>
      <c r="AD18" s="191" t="str">
        <f>IFERROR(IF(D18="","",IF(F18="","",IF(J18="","",IF(K18="","",IF(AND(K18&gt;23,K18&lt;=60),IF(F18="F",VLOOKUP(MROUND(HZ18,0.5),'F-Weight for Length'!K:S,5,0),VLOOKUP(MROUND(HZ18,0.5),'M-Weight for Length'!K:S,5,0)),IF(K18&gt;60,IF(F18="F",VLOOKUP(K18,'F-Weight for Length'!U:AC,5,0),VLOOKUP(K18,'M-Weight for Length'!U:AC,5,0)),IF(F18="F",VLOOKUP(MROUND(HZ18,0.5),'F-Weight for Length'!A:I,5,0),VLOOKUP(MROUND(HZ18,0.5),'M-Weight for Length'!A:I,5,0)))))))),0)</f>
        <v/>
      </c>
      <c r="AE18" s="191" t="str">
        <f>IFERROR(IF(D18="","",IF(F18="","",IF(J18="","",IF(K18="","",IF(AND(K18&gt;23,K18&lt;=60),IF(F18="F",VLOOKUP(MROUND(HZ18,0.5),'F-Weight for Length'!K:S,6,0),VLOOKUP(MROUND(HZ18,0.5),'M-Weight for Length'!K:S,6,0)),IF(K18&gt;60,IF(F18="F",VLOOKUP(K18,'F-Weight for Length'!U:AC,6,0),VLOOKUP(K18,'M-Weight for Length'!U:AC,6,0)),IF(F18="F",VLOOKUP(MROUND(HZ18,0.5),'F-Weight for Length'!A:I,6,0),VLOOKUP(MROUND(HZ18,0.5),'M-Weight for Length'!A:I,6,0)))))))),0)</f>
        <v/>
      </c>
      <c r="AF18" s="191" t="str">
        <f>IFERROR(IF(D18="","",IF(F18="","",IF(J18="","",IF(K18="","",IF(AND(K18&gt;23,K18&lt;=60),IF(F18="F",VLOOKUP(MROUND(HZ18,0.5),'F-Weight for Length'!K:S,7,0),VLOOKUP(MROUND(HZ18,0.5),'M-Weight for Length'!K:S,7,0)),IF(K18&gt;60,IF(F18="F",VLOOKUP(K18,'F-Weight for Length'!U:AC,7,0),VLOOKUP(K18,'M-Weight for Length'!U:AC,7,0)),IF(F18="F",VLOOKUP(MROUND(HZ18,0.5),'F-Weight for Length'!A:I,7,0),VLOOKUP(MROUND(HZ18,0.5),'M-Weight for Length'!A:I,7,0)))))))),0)</f>
        <v/>
      </c>
      <c r="AG18" s="191" t="str">
        <f>IFERROR(IF(D18="","",IF(F18="","",IF(J18="","",IF(K18="","",IF(AND(K18&gt;23,K18&lt;=60),IF(F18="F",VLOOKUP(MROUND(HZ18,0.5),'F-Weight for Length'!K:S,8,0),VLOOKUP(MROUND(HZ18,0.5),'M-Weight for Length'!K:S,8,0)),IF(K18&gt;60,IF(F18="F",VLOOKUP(K18,'F-Weight for Length'!U:AC,8,0),VLOOKUP(K18,'M-Weight for Length'!U:AC,8,0)),IF(F18="F",VLOOKUP(MROUND(HZ18,0.5),'F-Weight for Length'!A:I,8,0),VLOOKUP(MROUND(HZ18,0.5),'M-Weight for Length'!A:I,8,0)))))))),0)</f>
        <v/>
      </c>
      <c r="AH18" s="191" t="str">
        <f>IFERROR(IF(D18="","",IF(F18="","",IF(J18="","",IF(K18="","",IF(AND(K18&gt;23,K18&lt;=60),IF(F18="F",VLOOKUP(MROUND(HZ18,0.5),'F-Weight for Length'!K:S,9,0),VLOOKUP(MROUND(HZ18,0.5),'M-Weight for Length'!K:S,9,0)),IF(K18&gt;60,IF(F18="F",VLOOKUP(K18,'F-Weight for Length'!U:AC,9,0),VLOOKUP(K18,'M-Weight for Length'!U:AC,9,0)),IF(F18="F",VLOOKUP(MROUND(HZ18,0.5),'F-Weight for Length'!A:I,9,0),VLOOKUP(MROUND(HZ18,0.5),'M-Weight for Length'!A:I,9,0)))))))),0)</f>
        <v/>
      </c>
      <c r="AI18" s="192">
        <f t="shared" si="23"/>
        <v>0</v>
      </c>
      <c r="AJ18" s="192">
        <f t="shared" si="24"/>
        <v>0</v>
      </c>
      <c r="AK18" s="192">
        <f t="shared" si="25"/>
        <v>0</v>
      </c>
      <c r="AL18" s="192">
        <f t="shared" si="26"/>
        <v>0</v>
      </c>
      <c r="AM18" s="192">
        <f t="shared" si="27"/>
        <v>0</v>
      </c>
      <c r="AN18" s="192">
        <f t="shared" si="28"/>
        <v>0</v>
      </c>
      <c r="AO18" s="192">
        <f t="shared" si="29"/>
        <v>0</v>
      </c>
      <c r="AP18" s="192">
        <f t="shared" si="30"/>
        <v>0</v>
      </c>
      <c r="AQ18" s="192">
        <f t="shared" si="31"/>
        <v>0</v>
      </c>
      <c r="AR18" s="192">
        <f t="shared" si="32"/>
        <v>0</v>
      </c>
      <c r="AS18" s="192">
        <f t="shared" si="33"/>
        <v>0</v>
      </c>
      <c r="AT18" s="192">
        <f t="shared" si="34"/>
        <v>0</v>
      </c>
      <c r="AU18" s="192">
        <f t="shared" si="35"/>
        <v>0</v>
      </c>
      <c r="AV18" s="192">
        <f t="shared" si="36"/>
        <v>0</v>
      </c>
      <c r="AW18" s="192">
        <f t="shared" si="37"/>
        <v>0</v>
      </c>
      <c r="AX18" s="192">
        <f t="shared" si="38"/>
        <v>0</v>
      </c>
      <c r="AY18" s="192">
        <f t="shared" si="39"/>
        <v>0</v>
      </c>
      <c r="AZ18" s="192">
        <f t="shared" si="40"/>
        <v>0</v>
      </c>
      <c r="BA18" s="192">
        <f t="shared" si="41"/>
        <v>0</v>
      </c>
      <c r="BB18" s="192">
        <f t="shared" si="42"/>
        <v>0</v>
      </c>
      <c r="BC18" s="192">
        <f t="shared" si="43"/>
        <v>0</v>
      </c>
      <c r="BD18" s="192">
        <f t="shared" si="44"/>
        <v>0</v>
      </c>
      <c r="BE18" s="192">
        <f t="shared" si="45"/>
        <v>0</v>
      </c>
      <c r="BF18" s="192">
        <f t="shared" si="46"/>
        <v>0</v>
      </c>
      <c r="BG18" s="192">
        <f t="shared" si="47"/>
        <v>0</v>
      </c>
      <c r="BH18" s="192">
        <f t="shared" si="48"/>
        <v>0</v>
      </c>
      <c r="BI18" s="192">
        <f t="shared" si="49"/>
        <v>0</v>
      </c>
      <c r="BJ18" s="192">
        <f t="shared" si="50"/>
        <v>0</v>
      </c>
      <c r="BK18" s="192">
        <f t="shared" si="51"/>
        <v>0</v>
      </c>
      <c r="BL18" s="192">
        <f t="shared" si="52"/>
        <v>0</v>
      </c>
      <c r="BM18" s="192">
        <f t="shared" si="53"/>
        <v>0</v>
      </c>
      <c r="BN18" s="192">
        <f t="shared" si="54"/>
        <v>0</v>
      </c>
      <c r="BO18" s="192">
        <f t="shared" si="55"/>
        <v>0</v>
      </c>
      <c r="BP18" s="192">
        <f t="shared" si="56"/>
        <v>0</v>
      </c>
      <c r="BQ18" s="192">
        <f t="shared" si="57"/>
        <v>0</v>
      </c>
      <c r="BR18" s="192">
        <f t="shared" si="58"/>
        <v>0</v>
      </c>
      <c r="BS18" s="192">
        <f t="shared" si="59"/>
        <v>0</v>
      </c>
      <c r="BT18" s="192">
        <f t="shared" si="60"/>
        <v>0</v>
      </c>
      <c r="BU18" s="192">
        <f t="shared" si="61"/>
        <v>0</v>
      </c>
      <c r="BV18" s="192">
        <f t="shared" si="62"/>
        <v>0</v>
      </c>
      <c r="BW18" s="192">
        <f t="shared" si="63"/>
        <v>0</v>
      </c>
      <c r="BX18" s="192">
        <f t="shared" si="64"/>
        <v>0</v>
      </c>
      <c r="BY18" s="192">
        <f t="shared" si="65"/>
        <v>0</v>
      </c>
      <c r="BZ18" s="192">
        <f t="shared" si="66"/>
        <v>0</v>
      </c>
      <c r="CA18" s="192">
        <f t="shared" si="67"/>
        <v>0</v>
      </c>
      <c r="CB18" s="192">
        <f t="shared" si="68"/>
        <v>0</v>
      </c>
      <c r="CC18" s="192">
        <f t="shared" si="69"/>
        <v>0</v>
      </c>
      <c r="CD18" s="192">
        <f t="shared" si="70"/>
        <v>0</v>
      </c>
      <c r="CE18" s="192">
        <f t="shared" si="71"/>
        <v>0</v>
      </c>
      <c r="CF18" s="192">
        <f t="shared" si="72"/>
        <v>0</v>
      </c>
      <c r="CG18" s="192">
        <f t="shared" si="73"/>
        <v>0</v>
      </c>
      <c r="CH18" s="192">
        <f t="shared" si="74"/>
        <v>0</v>
      </c>
      <c r="CI18" s="192">
        <f t="shared" si="75"/>
        <v>0</v>
      </c>
      <c r="CJ18" s="192">
        <f t="shared" si="76"/>
        <v>0</v>
      </c>
      <c r="CK18" s="192">
        <f t="shared" si="77"/>
        <v>0</v>
      </c>
      <c r="CL18" s="192">
        <f t="shared" si="78"/>
        <v>0</v>
      </c>
      <c r="CM18" s="192">
        <f t="shared" si="79"/>
        <v>0</v>
      </c>
      <c r="CN18" s="192">
        <f t="shared" si="80"/>
        <v>0</v>
      </c>
      <c r="CO18" s="192">
        <f t="shared" si="81"/>
        <v>0</v>
      </c>
      <c r="CP18" s="192">
        <f t="shared" si="82"/>
        <v>0</v>
      </c>
      <c r="CQ18" s="192">
        <f t="shared" si="83"/>
        <v>0</v>
      </c>
      <c r="CR18" s="192">
        <f t="shared" si="84"/>
        <v>0</v>
      </c>
      <c r="CS18" s="192">
        <f t="shared" si="85"/>
        <v>0</v>
      </c>
      <c r="CT18" s="192">
        <f t="shared" si="86"/>
        <v>0</v>
      </c>
      <c r="CU18" s="192">
        <f t="shared" si="87"/>
        <v>0</v>
      </c>
      <c r="CV18" s="192">
        <f t="shared" si="88"/>
        <v>0</v>
      </c>
      <c r="CW18" s="192">
        <f t="shared" si="89"/>
        <v>0</v>
      </c>
      <c r="CX18" s="192">
        <f t="shared" si="90"/>
        <v>0</v>
      </c>
      <c r="CY18" s="192">
        <f t="shared" si="91"/>
        <v>0</v>
      </c>
      <c r="CZ18" s="192">
        <f t="shared" si="92"/>
        <v>0</v>
      </c>
      <c r="DA18" s="192">
        <f t="shared" si="93"/>
        <v>0</v>
      </c>
      <c r="DB18" s="192">
        <f t="shared" si="94"/>
        <v>0</v>
      </c>
      <c r="DC18" s="192">
        <f t="shared" si="95"/>
        <v>0</v>
      </c>
      <c r="DD18" s="192">
        <f t="shared" si="96"/>
        <v>0</v>
      </c>
      <c r="DE18" s="192">
        <f t="shared" si="97"/>
        <v>0</v>
      </c>
      <c r="DF18" s="192">
        <f t="shared" si="98"/>
        <v>0</v>
      </c>
      <c r="DG18" s="192">
        <f t="shared" si="99"/>
        <v>0</v>
      </c>
      <c r="DH18" s="192">
        <f t="shared" si="100"/>
        <v>0</v>
      </c>
      <c r="DI18" s="192">
        <f t="shared" si="101"/>
        <v>0</v>
      </c>
      <c r="DJ18" s="192">
        <f t="shared" si="102"/>
        <v>0</v>
      </c>
      <c r="DK18" s="192">
        <f t="shared" si="103"/>
        <v>0</v>
      </c>
      <c r="DL18" s="192">
        <f t="shared" si="104"/>
        <v>0</v>
      </c>
      <c r="DM18" s="192">
        <f t="shared" si="105"/>
        <v>0</v>
      </c>
      <c r="DN18" s="192">
        <f t="shared" si="106"/>
        <v>0</v>
      </c>
      <c r="DO18" s="192">
        <f t="shared" si="107"/>
        <v>0</v>
      </c>
      <c r="DP18" s="192">
        <f t="shared" si="108"/>
        <v>0</v>
      </c>
      <c r="DQ18" s="192">
        <f t="shared" si="109"/>
        <v>0</v>
      </c>
      <c r="DR18" s="192">
        <f t="shared" si="110"/>
        <v>0</v>
      </c>
      <c r="DS18" s="192">
        <f t="shared" si="111"/>
        <v>0</v>
      </c>
      <c r="DT18" s="192">
        <f t="shared" si="112"/>
        <v>0</v>
      </c>
      <c r="DU18" s="192">
        <f t="shared" si="113"/>
        <v>0</v>
      </c>
      <c r="DV18" s="193">
        <f t="shared" si="114"/>
        <v>0</v>
      </c>
      <c r="DW18" s="193">
        <f t="shared" si="115"/>
        <v>0</v>
      </c>
      <c r="DX18" s="193">
        <f t="shared" si="116"/>
        <v>0</v>
      </c>
      <c r="DY18" s="193">
        <f t="shared" si="117"/>
        <v>0</v>
      </c>
      <c r="DZ18" s="193">
        <f t="shared" si="118"/>
        <v>0</v>
      </c>
      <c r="EA18" s="192">
        <f t="shared" si="119"/>
        <v>0</v>
      </c>
      <c r="EB18" s="192">
        <f t="shared" si="120"/>
        <v>0</v>
      </c>
      <c r="EC18" s="192">
        <f t="shared" si="121"/>
        <v>0</v>
      </c>
      <c r="ED18" s="192">
        <f t="shared" si="122"/>
        <v>0</v>
      </c>
      <c r="EE18" s="192">
        <f t="shared" si="123"/>
        <v>0</v>
      </c>
      <c r="EF18" s="192">
        <f t="shared" si="124"/>
        <v>0</v>
      </c>
      <c r="EG18" s="192">
        <f t="shared" si="125"/>
        <v>0</v>
      </c>
      <c r="EH18" s="192">
        <f t="shared" si="126"/>
        <v>0</v>
      </c>
      <c r="EI18" s="192">
        <f t="shared" si="127"/>
        <v>0</v>
      </c>
      <c r="EJ18" s="192">
        <f t="shared" si="128"/>
        <v>0</v>
      </c>
      <c r="EK18" s="192">
        <f t="shared" si="129"/>
        <v>0</v>
      </c>
      <c r="EL18" s="192">
        <f t="shared" si="130"/>
        <v>0</v>
      </c>
      <c r="EM18" s="192">
        <f t="shared" si="131"/>
        <v>0</v>
      </c>
      <c r="EN18" s="192">
        <f t="shared" si="132"/>
        <v>0</v>
      </c>
      <c r="EO18" s="192">
        <f t="shared" si="133"/>
        <v>0</v>
      </c>
      <c r="EP18" s="192">
        <f t="shared" si="134"/>
        <v>0</v>
      </c>
      <c r="EQ18" s="192">
        <f t="shared" si="135"/>
        <v>0</v>
      </c>
      <c r="ER18" s="192">
        <f t="shared" si="136"/>
        <v>0</v>
      </c>
      <c r="ES18" s="192">
        <f t="shared" si="137"/>
        <v>0</v>
      </c>
      <c r="ET18" s="192">
        <f t="shared" si="138"/>
        <v>0</v>
      </c>
      <c r="EU18" s="192">
        <f t="shared" si="139"/>
        <v>0</v>
      </c>
      <c r="EV18" s="192">
        <f t="shared" si="140"/>
        <v>0</v>
      </c>
      <c r="EW18" s="192">
        <f t="shared" si="141"/>
        <v>0</v>
      </c>
      <c r="EX18" s="192">
        <f t="shared" si="142"/>
        <v>0</v>
      </c>
      <c r="EY18" s="192">
        <f t="shared" si="143"/>
        <v>0</v>
      </c>
      <c r="EZ18" s="192">
        <f t="shared" si="144"/>
        <v>0</v>
      </c>
      <c r="FA18" s="192">
        <f t="shared" si="145"/>
        <v>0</v>
      </c>
      <c r="FB18" s="192">
        <f t="shared" si="146"/>
        <v>0</v>
      </c>
      <c r="FC18" s="192">
        <f t="shared" si="147"/>
        <v>0</v>
      </c>
      <c r="FD18" s="192">
        <f t="shared" si="148"/>
        <v>0</v>
      </c>
      <c r="FE18" s="192">
        <f t="shared" si="149"/>
        <v>0</v>
      </c>
      <c r="FF18" s="192">
        <f t="shared" si="150"/>
        <v>0</v>
      </c>
      <c r="FG18" s="192">
        <f t="shared" si="151"/>
        <v>0</v>
      </c>
      <c r="FH18" s="192">
        <f t="shared" si="152"/>
        <v>0</v>
      </c>
      <c r="FI18" s="192">
        <f t="shared" si="153"/>
        <v>0</v>
      </c>
      <c r="FJ18" s="192">
        <f t="shared" si="154"/>
        <v>0</v>
      </c>
      <c r="FK18" s="192">
        <f t="shared" si="155"/>
        <v>0</v>
      </c>
      <c r="FL18" s="192">
        <f t="shared" si="156"/>
        <v>0</v>
      </c>
      <c r="FM18" s="192">
        <f t="shared" si="157"/>
        <v>0</v>
      </c>
      <c r="FN18" s="192">
        <f t="shared" si="158"/>
        <v>0</v>
      </c>
      <c r="FO18" s="192">
        <f t="shared" si="159"/>
        <v>0</v>
      </c>
      <c r="FP18" s="192">
        <f t="shared" si="160"/>
        <v>0</v>
      </c>
      <c r="FQ18" s="192">
        <f t="shared" si="161"/>
        <v>0</v>
      </c>
      <c r="FR18" s="192">
        <f t="shared" si="162"/>
        <v>0</v>
      </c>
      <c r="FS18" s="192">
        <f t="shared" si="163"/>
        <v>0</v>
      </c>
      <c r="FT18" s="192">
        <f t="shared" si="164"/>
        <v>0</v>
      </c>
      <c r="FU18" s="192">
        <f t="shared" si="165"/>
        <v>0</v>
      </c>
      <c r="FV18" s="192">
        <f t="shared" si="166"/>
        <v>0</v>
      </c>
      <c r="FW18" s="192">
        <f t="shared" si="167"/>
        <v>0</v>
      </c>
      <c r="FX18" s="192">
        <f t="shared" si="168"/>
        <v>0</v>
      </c>
      <c r="FY18" s="192">
        <f t="shared" si="169"/>
        <v>0</v>
      </c>
      <c r="FZ18" s="192">
        <f t="shared" si="170"/>
        <v>0</v>
      </c>
      <c r="GA18" s="192">
        <f t="shared" si="171"/>
        <v>0</v>
      </c>
      <c r="GB18" s="192">
        <f t="shared" si="172"/>
        <v>0</v>
      </c>
      <c r="GC18" s="192">
        <f t="shared" si="173"/>
        <v>0</v>
      </c>
      <c r="GD18" s="192">
        <f t="shared" si="174"/>
        <v>0</v>
      </c>
      <c r="GE18" s="192">
        <f t="shared" si="175"/>
        <v>0</v>
      </c>
      <c r="GF18" s="192">
        <f t="shared" si="176"/>
        <v>0</v>
      </c>
      <c r="GG18" s="192">
        <f t="shared" si="177"/>
        <v>0</v>
      </c>
      <c r="GH18" s="192">
        <f t="shared" si="178"/>
        <v>0</v>
      </c>
      <c r="GI18" s="192">
        <f t="shared" si="179"/>
        <v>0</v>
      </c>
      <c r="GJ18" s="192">
        <f t="shared" si="180"/>
        <v>0</v>
      </c>
      <c r="GK18" s="192">
        <f t="shared" si="181"/>
        <v>0</v>
      </c>
      <c r="GL18" s="192">
        <f t="shared" si="182"/>
        <v>0</v>
      </c>
      <c r="GM18" s="192">
        <f t="shared" si="183"/>
        <v>0</v>
      </c>
      <c r="GN18" s="192">
        <f t="shared" si="184"/>
        <v>0</v>
      </c>
      <c r="GO18" s="192">
        <f t="shared" si="185"/>
        <v>0</v>
      </c>
      <c r="GP18" s="192">
        <f t="shared" si="186"/>
        <v>0</v>
      </c>
      <c r="GQ18" s="192">
        <f t="shared" si="187"/>
        <v>0</v>
      </c>
      <c r="GR18" s="192">
        <f t="shared" si="188"/>
        <v>0</v>
      </c>
      <c r="GS18" s="192">
        <f t="shared" si="189"/>
        <v>0</v>
      </c>
      <c r="GT18" s="192">
        <f t="shared" si="190"/>
        <v>0</v>
      </c>
      <c r="GU18" s="192">
        <f t="shared" si="191"/>
        <v>0</v>
      </c>
      <c r="GV18" s="192">
        <f t="shared" si="192"/>
        <v>0</v>
      </c>
      <c r="GW18" s="192">
        <f t="shared" si="193"/>
        <v>0</v>
      </c>
      <c r="GX18" s="192">
        <f t="shared" si="194"/>
        <v>0</v>
      </c>
      <c r="GY18" s="192">
        <f t="shared" si="195"/>
        <v>0</v>
      </c>
      <c r="GZ18" s="192">
        <f t="shared" si="196"/>
        <v>0</v>
      </c>
      <c r="HA18" s="192">
        <f t="shared" si="197"/>
        <v>0</v>
      </c>
      <c r="HB18" s="192">
        <f t="shared" si="198"/>
        <v>0</v>
      </c>
      <c r="HC18" s="192">
        <f t="shared" si="199"/>
        <v>0</v>
      </c>
      <c r="HD18" s="192">
        <f t="shared" si="200"/>
        <v>0</v>
      </c>
      <c r="HE18" s="192">
        <f t="shared" si="201"/>
        <v>0</v>
      </c>
      <c r="HF18" s="192">
        <f t="shared" si="202"/>
        <v>0</v>
      </c>
      <c r="HG18" s="192">
        <f t="shared" si="203"/>
        <v>0</v>
      </c>
      <c r="HH18" s="192">
        <f t="shared" si="204"/>
        <v>0</v>
      </c>
      <c r="HI18" s="192">
        <f t="shared" si="205"/>
        <v>0</v>
      </c>
      <c r="HJ18" s="192">
        <f t="shared" si="206"/>
        <v>0</v>
      </c>
      <c r="HK18" s="192">
        <f t="shared" si="207"/>
        <v>0</v>
      </c>
      <c r="HL18" s="192">
        <f t="shared" si="208"/>
        <v>0</v>
      </c>
      <c r="HM18" s="192">
        <f t="shared" si="209"/>
        <v>0</v>
      </c>
      <c r="HN18" s="194">
        <f t="shared" si="210"/>
        <v>0</v>
      </c>
      <c r="HO18" s="194">
        <f t="shared" si="211"/>
        <v>0</v>
      </c>
      <c r="HP18" s="194">
        <f t="shared" si="212"/>
        <v>0</v>
      </c>
      <c r="HQ18" s="194">
        <f t="shared" si="213"/>
        <v>0</v>
      </c>
      <c r="HR18" s="194">
        <f t="shared" si="214"/>
        <v>0</v>
      </c>
      <c r="HS18" s="195" t="str">
        <f t="shared" si="9"/>
        <v/>
      </c>
      <c r="HT18" s="196">
        <f t="shared" si="10"/>
        <v>0</v>
      </c>
      <c r="HU18" s="196">
        <f t="shared" si="11"/>
        <v>0</v>
      </c>
      <c r="HV18" s="197" t="str">
        <f t="shared" si="12"/>
        <v/>
      </c>
      <c r="HW18" s="197" t="str">
        <f t="shared" si="215"/>
        <v/>
      </c>
      <c r="HX18" s="197" t="str">
        <f t="shared" si="216"/>
        <v/>
      </c>
      <c r="HY18" s="195" t="str">
        <f t="shared" si="13"/>
        <v/>
      </c>
      <c r="HZ18" s="30">
        <f t="shared" si="6"/>
        <v>0</v>
      </c>
      <c r="IA18" s="198">
        <f t="shared" si="14"/>
        <v>0</v>
      </c>
      <c r="IB18" s="195"/>
      <c r="IC18" s="195">
        <f t="shared" si="217"/>
        <v>0</v>
      </c>
      <c r="ID18" s="195">
        <f t="shared" si="15"/>
        <v>0</v>
      </c>
      <c r="IE18" s="195">
        <f t="shared" si="218"/>
        <v>0</v>
      </c>
      <c r="IF18" s="195">
        <f t="shared" si="16"/>
        <v>0</v>
      </c>
      <c r="IG18" s="307">
        <f t="shared" si="17"/>
        <v>0</v>
      </c>
      <c r="IH18" s="307">
        <f t="shared" si="18"/>
        <v>0</v>
      </c>
      <c r="II18" s="44">
        <f t="shared" si="19"/>
        <v>0</v>
      </c>
      <c r="IJ18" s="44">
        <f t="shared" si="219"/>
        <v>0</v>
      </c>
      <c r="IK18" s="44">
        <f t="shared" si="220"/>
        <v>0</v>
      </c>
      <c r="IL18" s="44">
        <f t="shared" si="221"/>
        <v>0</v>
      </c>
      <c r="IM18" s="44">
        <f t="shared" si="222"/>
        <v>0</v>
      </c>
      <c r="IN18" s="44">
        <f t="shared" si="223"/>
        <v>0</v>
      </c>
      <c r="IO18" s="44">
        <f t="shared" si="224"/>
        <v>0</v>
      </c>
    </row>
    <row r="19" spans="1:249" ht="18" customHeight="1">
      <c r="A19" s="188">
        <v>13</v>
      </c>
      <c r="B19" s="326"/>
      <c r="C19" s="289"/>
      <c r="D19" s="199"/>
      <c r="E19" s="189"/>
      <c r="F19" s="189"/>
      <c r="G19" s="190"/>
      <c r="H19" s="190"/>
      <c r="I19" s="272"/>
      <c r="J19" s="207"/>
      <c r="K19" s="214" t="str">
        <f t="shared" si="20"/>
        <v/>
      </c>
      <c r="L19" s="200" t="str">
        <f t="shared" si="21"/>
        <v/>
      </c>
      <c r="M19" s="200" t="str">
        <f t="shared" si="22"/>
        <v/>
      </c>
      <c r="N19" s="209" t="str">
        <f t="shared" si="8"/>
        <v/>
      </c>
      <c r="O19" s="208" t="str">
        <f>IFERROR(IF(D19="","",IF(K19="","",IF(I19="","",IF(F19="F",VLOOKUP(K19,F!A:G,2,0),IF(F19="M",VLOOKUP(K19,M!A:G,2,0),""))))),0)</f>
        <v/>
      </c>
      <c r="P19" s="191" t="str">
        <f>IFERROR(IF(D19="","",IF(K19="","",IF(I19="","",IF(F19="F",VLOOKUP(K19,F!A:G,3,0),IF(F19="M",VLOOKUP(K19,M!A:G,3,0),""))))),0)</f>
        <v/>
      </c>
      <c r="Q19" s="191" t="str">
        <f>IFERROR(IF(D19="","",IF(K19="","",IF(I19="","",IF(F19="F",VLOOKUP(K19,F!A:G,4,0),IF(F19="M",VLOOKUP(K19,M!A:G,4,0),""))))),0)</f>
        <v/>
      </c>
      <c r="R19" s="191" t="str">
        <f>IFERROR(IF(D19="","",IF(K19="","",IF(I19="","",IF(F19="F",VLOOKUP(K19,F!A:G,5,0),IF(F19="M",VLOOKUP(K19,M!A:G,5,0),""))))),0)</f>
        <v/>
      </c>
      <c r="S19" s="191" t="str">
        <f>IFERROR(IF(D19="","",IF(K19="","",IF(I19="","",IF(F19="F",VLOOKUP(K19,F!A:G,6,0),IF(F19="M",VLOOKUP(K19,M!A:G,6,0),""))))),0)</f>
        <v/>
      </c>
      <c r="T19" s="191" t="str">
        <f>IFERROR(IF(D19="","",IF(K19="","",IF(I19="","",IF(F19="F",VLOOKUP(K19,F!A:G,7,0),IF(F19="M",VLOOKUP(K19,M!A:G,7,0),""))))),0)</f>
        <v/>
      </c>
      <c r="U19" s="191" t="str">
        <f>IFERROR(IF(D19="","",IF(K19="","",IF(J19="","",IF(F19="F",VLOOKUP(K19,F!A:M,8,0),IF(F19="M",VLOOKUP(K19,M!A:M,8,0),""))))),0)</f>
        <v/>
      </c>
      <c r="V19" s="191" t="str">
        <f>IFERROR(IF(D19="","",IF(K19="","",IF(J19="","",IF(F19="F",VLOOKUP(K19,F!A:M,9,0),IF(F19="M",VLOOKUP(K19,M!A:M,9,0),""))))),0)</f>
        <v/>
      </c>
      <c r="W19" s="191" t="str">
        <f>IFERROR(IF(D19="","",IF(K19="","",IF(J19="","",IF(F19="F",VLOOKUP(K19,F!A:M,10,0),IF(F19="M",VLOOKUP(K19,M!A:M,10,0),""))))),0)</f>
        <v/>
      </c>
      <c r="X19" s="191" t="str">
        <f>IFERROR(IF(D19="","",IF(K19="","",IF(J19="","",IF(F19="F",VLOOKUP(K19,F!A:M,11,0),IF(F19="M",VLOOKUP(K19,M!A:M,11,0),""))))),0)</f>
        <v/>
      </c>
      <c r="Y19" s="191" t="str">
        <f>IFERROR(IF(D19="","",IF(K19="","",IF(J19="","",IF(F19="F",VLOOKUP(K19,F!A:M,12,0),IF(F19="M",VLOOKUP(K19,M!A:M,12,0),""))))),0)</f>
        <v/>
      </c>
      <c r="Z19" s="191" t="str">
        <f>IFERROR(IF(D19="","",IF(K19="","",IF(J19="","",IF(F19="F",VLOOKUP(K19,F!A:M,13,0),IF(F19="M",VLOOKUP(K19,M!A:M,13,0),""))))),0)</f>
        <v/>
      </c>
      <c r="AA19" s="191" t="str">
        <f>IFERROR(IF(D19="","",IF(F19="","",IF(J19="","",IF(K19="","",IF(AND(K19&gt;23,K19&lt;=60),IF(F19="F",VLOOKUP(MROUND(HZ19,0.5),'F-Weight for Length'!K:S,2,0),VLOOKUP(MROUND(HZ19,0.5),'M-Weight for Length'!K:S,2,0)),IF(K19&gt;60,IF(F19="F",VLOOKUP(K19,'F-Weight for Length'!U:AC,2,0),VLOOKUP(K19,'M-Weight for Length'!U:AC,2,0)),IF(F19="F",VLOOKUP(MROUND(HZ19,0.5),'F-Weight for Length'!A:I,2,0),VLOOKUP(MROUND(HZ19,0.5),'M-Weight for Length'!A:I,2,0)))))))),0)</f>
        <v/>
      </c>
      <c r="AB19" s="191" t="str">
        <f>IFERROR(IF(D19="","",IF(F19="","",IF(J19="","",IF(K19="","",IF(AND(K19&gt;23,K19&lt;=60),IF(F19="F",VLOOKUP(MROUND(HZ19,0.5),'F-Weight for Length'!K:S,3,0),VLOOKUP(MROUND(HZ19,0.5),'M-Weight for Length'!K:S,3,0)),IF(K19&gt;60,IF(F19="F",VLOOKUP(K19,'F-Weight for Length'!U:AC,3,0),VLOOKUP(K19,'M-Weight for Length'!U:AC,3,0)),IF(F19="F",VLOOKUP(MROUND(HZ19,0.5),'F-Weight for Length'!A:I,3,0),VLOOKUP(MROUND(HZ19,0.5),'M-Weight for Length'!A:I,3,0)))))))),0)</f>
        <v/>
      </c>
      <c r="AC19" s="191" t="str">
        <f>IFERROR(IF(D19="","",IF(F19="","",IF(J19="","",IF(K19="","",IF(AND(K19&gt;23,K19&lt;=60),IF(F19="F",VLOOKUP(MROUND(HZ19,0.5),'F-Weight for Length'!K:S,4,0),VLOOKUP(MROUND(HZ19,0.5),'M-Weight for Length'!K:S,4,0)),IF(K19&gt;60,IF(F19="F",VLOOKUP(K19,'F-Weight for Length'!U:AC,4,0),VLOOKUP(K19,'M-Weight for Length'!U:AC,4,0)),IF(F19="F",VLOOKUP(MROUND(HZ19,0.5),'F-Weight for Length'!A:I,4,0),VLOOKUP(MROUND(HZ19,0.5),'M-Weight for Length'!A:I,4,0)))))))),0)</f>
        <v/>
      </c>
      <c r="AD19" s="191" t="str">
        <f>IFERROR(IF(D19="","",IF(F19="","",IF(J19="","",IF(K19="","",IF(AND(K19&gt;23,K19&lt;=60),IF(F19="F",VLOOKUP(MROUND(HZ19,0.5),'F-Weight for Length'!K:S,5,0),VLOOKUP(MROUND(HZ19,0.5),'M-Weight for Length'!K:S,5,0)),IF(K19&gt;60,IF(F19="F",VLOOKUP(K19,'F-Weight for Length'!U:AC,5,0),VLOOKUP(K19,'M-Weight for Length'!U:AC,5,0)),IF(F19="F",VLOOKUP(MROUND(HZ19,0.5),'F-Weight for Length'!A:I,5,0),VLOOKUP(MROUND(HZ19,0.5),'M-Weight for Length'!A:I,5,0)))))))),0)</f>
        <v/>
      </c>
      <c r="AE19" s="191" t="str">
        <f>IFERROR(IF(D19="","",IF(F19="","",IF(J19="","",IF(K19="","",IF(AND(K19&gt;23,K19&lt;=60),IF(F19="F",VLOOKUP(MROUND(HZ19,0.5),'F-Weight for Length'!K:S,6,0),VLOOKUP(MROUND(HZ19,0.5),'M-Weight for Length'!K:S,6,0)),IF(K19&gt;60,IF(F19="F",VLOOKUP(K19,'F-Weight for Length'!U:AC,6,0),VLOOKUP(K19,'M-Weight for Length'!U:AC,6,0)),IF(F19="F",VLOOKUP(MROUND(HZ19,0.5),'F-Weight for Length'!A:I,6,0),VLOOKUP(MROUND(HZ19,0.5),'M-Weight for Length'!A:I,6,0)))))))),0)</f>
        <v/>
      </c>
      <c r="AF19" s="191" t="str">
        <f>IFERROR(IF(D19="","",IF(F19="","",IF(J19="","",IF(K19="","",IF(AND(K19&gt;23,K19&lt;=60),IF(F19="F",VLOOKUP(MROUND(HZ19,0.5),'F-Weight for Length'!K:S,7,0),VLOOKUP(MROUND(HZ19,0.5),'M-Weight for Length'!K:S,7,0)),IF(K19&gt;60,IF(F19="F",VLOOKUP(K19,'F-Weight for Length'!U:AC,7,0),VLOOKUP(K19,'M-Weight for Length'!U:AC,7,0)),IF(F19="F",VLOOKUP(MROUND(HZ19,0.5),'F-Weight for Length'!A:I,7,0),VLOOKUP(MROUND(HZ19,0.5),'M-Weight for Length'!A:I,7,0)))))))),0)</f>
        <v/>
      </c>
      <c r="AG19" s="191" t="str">
        <f>IFERROR(IF(D19="","",IF(F19="","",IF(J19="","",IF(K19="","",IF(AND(K19&gt;23,K19&lt;=60),IF(F19="F",VLOOKUP(MROUND(HZ19,0.5),'F-Weight for Length'!K:S,8,0),VLOOKUP(MROUND(HZ19,0.5),'M-Weight for Length'!K:S,8,0)),IF(K19&gt;60,IF(F19="F",VLOOKUP(K19,'F-Weight for Length'!U:AC,8,0),VLOOKUP(K19,'M-Weight for Length'!U:AC,8,0)),IF(F19="F",VLOOKUP(MROUND(HZ19,0.5),'F-Weight for Length'!A:I,8,0),VLOOKUP(MROUND(HZ19,0.5),'M-Weight for Length'!A:I,8,0)))))))),0)</f>
        <v/>
      </c>
      <c r="AH19" s="191" t="str">
        <f>IFERROR(IF(D19="","",IF(F19="","",IF(J19="","",IF(K19="","",IF(AND(K19&gt;23,K19&lt;=60),IF(F19="F",VLOOKUP(MROUND(HZ19,0.5),'F-Weight for Length'!K:S,9,0),VLOOKUP(MROUND(HZ19,0.5),'M-Weight for Length'!K:S,9,0)),IF(K19&gt;60,IF(F19="F",VLOOKUP(K19,'F-Weight for Length'!U:AC,9,0),VLOOKUP(K19,'M-Weight for Length'!U:AC,9,0)),IF(F19="F",VLOOKUP(MROUND(HZ19,0.5),'F-Weight for Length'!A:I,9,0),VLOOKUP(MROUND(HZ19,0.5),'M-Weight for Length'!A:I,9,0)))))))),0)</f>
        <v/>
      </c>
      <c r="AI19" s="192">
        <f t="shared" si="23"/>
        <v>0</v>
      </c>
      <c r="AJ19" s="192">
        <f t="shared" si="24"/>
        <v>0</v>
      </c>
      <c r="AK19" s="192">
        <f t="shared" si="25"/>
        <v>0</v>
      </c>
      <c r="AL19" s="192">
        <f t="shared" si="26"/>
        <v>0</v>
      </c>
      <c r="AM19" s="192">
        <f t="shared" si="27"/>
        <v>0</v>
      </c>
      <c r="AN19" s="192">
        <f t="shared" si="28"/>
        <v>0</v>
      </c>
      <c r="AO19" s="192">
        <f t="shared" si="29"/>
        <v>0</v>
      </c>
      <c r="AP19" s="192">
        <f t="shared" si="30"/>
        <v>0</v>
      </c>
      <c r="AQ19" s="192">
        <f t="shared" si="31"/>
        <v>0</v>
      </c>
      <c r="AR19" s="192">
        <f t="shared" si="32"/>
        <v>0</v>
      </c>
      <c r="AS19" s="192">
        <f t="shared" si="33"/>
        <v>0</v>
      </c>
      <c r="AT19" s="192">
        <f t="shared" si="34"/>
        <v>0</v>
      </c>
      <c r="AU19" s="192">
        <f t="shared" si="35"/>
        <v>0</v>
      </c>
      <c r="AV19" s="192">
        <f t="shared" si="36"/>
        <v>0</v>
      </c>
      <c r="AW19" s="192">
        <f t="shared" si="37"/>
        <v>0</v>
      </c>
      <c r="AX19" s="192">
        <f t="shared" si="38"/>
        <v>0</v>
      </c>
      <c r="AY19" s="192">
        <f t="shared" si="39"/>
        <v>0</v>
      </c>
      <c r="AZ19" s="192">
        <f t="shared" si="40"/>
        <v>0</v>
      </c>
      <c r="BA19" s="192">
        <f t="shared" si="41"/>
        <v>0</v>
      </c>
      <c r="BB19" s="192">
        <f t="shared" si="42"/>
        <v>0</v>
      </c>
      <c r="BC19" s="192">
        <f t="shared" si="43"/>
        <v>0</v>
      </c>
      <c r="BD19" s="192">
        <f t="shared" si="44"/>
        <v>0</v>
      </c>
      <c r="BE19" s="192">
        <f t="shared" si="45"/>
        <v>0</v>
      </c>
      <c r="BF19" s="192">
        <f t="shared" si="46"/>
        <v>0</v>
      </c>
      <c r="BG19" s="192">
        <f t="shared" si="47"/>
        <v>0</v>
      </c>
      <c r="BH19" s="192">
        <f t="shared" si="48"/>
        <v>0</v>
      </c>
      <c r="BI19" s="192">
        <f t="shared" si="49"/>
        <v>0</v>
      </c>
      <c r="BJ19" s="192">
        <f t="shared" si="50"/>
        <v>0</v>
      </c>
      <c r="BK19" s="192">
        <f t="shared" si="51"/>
        <v>0</v>
      </c>
      <c r="BL19" s="192">
        <f t="shared" si="52"/>
        <v>0</v>
      </c>
      <c r="BM19" s="192">
        <f t="shared" si="53"/>
        <v>0</v>
      </c>
      <c r="BN19" s="192">
        <f t="shared" si="54"/>
        <v>0</v>
      </c>
      <c r="BO19" s="192">
        <f t="shared" si="55"/>
        <v>0</v>
      </c>
      <c r="BP19" s="192">
        <f t="shared" si="56"/>
        <v>0</v>
      </c>
      <c r="BQ19" s="192">
        <f t="shared" si="57"/>
        <v>0</v>
      </c>
      <c r="BR19" s="192">
        <f t="shared" si="58"/>
        <v>0</v>
      </c>
      <c r="BS19" s="192">
        <f t="shared" si="59"/>
        <v>0</v>
      </c>
      <c r="BT19" s="192">
        <f t="shared" si="60"/>
        <v>0</v>
      </c>
      <c r="BU19" s="192">
        <f t="shared" si="61"/>
        <v>0</v>
      </c>
      <c r="BV19" s="192">
        <f t="shared" si="62"/>
        <v>0</v>
      </c>
      <c r="BW19" s="192">
        <f t="shared" si="63"/>
        <v>0</v>
      </c>
      <c r="BX19" s="192">
        <f t="shared" si="64"/>
        <v>0</v>
      </c>
      <c r="BY19" s="192">
        <f t="shared" si="65"/>
        <v>0</v>
      </c>
      <c r="BZ19" s="192">
        <f t="shared" si="66"/>
        <v>0</v>
      </c>
      <c r="CA19" s="192">
        <f t="shared" si="67"/>
        <v>0</v>
      </c>
      <c r="CB19" s="192">
        <f t="shared" si="68"/>
        <v>0</v>
      </c>
      <c r="CC19" s="192">
        <f t="shared" si="69"/>
        <v>0</v>
      </c>
      <c r="CD19" s="192">
        <f t="shared" si="70"/>
        <v>0</v>
      </c>
      <c r="CE19" s="192">
        <f t="shared" si="71"/>
        <v>0</v>
      </c>
      <c r="CF19" s="192">
        <f t="shared" si="72"/>
        <v>0</v>
      </c>
      <c r="CG19" s="192">
        <f t="shared" si="73"/>
        <v>0</v>
      </c>
      <c r="CH19" s="192">
        <f t="shared" si="74"/>
        <v>0</v>
      </c>
      <c r="CI19" s="192">
        <f t="shared" si="75"/>
        <v>0</v>
      </c>
      <c r="CJ19" s="192">
        <f t="shared" si="76"/>
        <v>0</v>
      </c>
      <c r="CK19" s="192">
        <f t="shared" si="77"/>
        <v>0</v>
      </c>
      <c r="CL19" s="192">
        <f t="shared" si="78"/>
        <v>0</v>
      </c>
      <c r="CM19" s="192">
        <f t="shared" si="79"/>
        <v>0</v>
      </c>
      <c r="CN19" s="192">
        <f t="shared" si="80"/>
        <v>0</v>
      </c>
      <c r="CO19" s="192">
        <f t="shared" si="81"/>
        <v>0</v>
      </c>
      <c r="CP19" s="192">
        <f t="shared" si="82"/>
        <v>0</v>
      </c>
      <c r="CQ19" s="192">
        <f t="shared" si="83"/>
        <v>0</v>
      </c>
      <c r="CR19" s="192">
        <f t="shared" si="84"/>
        <v>0</v>
      </c>
      <c r="CS19" s="192">
        <f t="shared" si="85"/>
        <v>0</v>
      </c>
      <c r="CT19" s="192">
        <f t="shared" si="86"/>
        <v>0</v>
      </c>
      <c r="CU19" s="192">
        <f t="shared" si="87"/>
        <v>0</v>
      </c>
      <c r="CV19" s="192">
        <f t="shared" si="88"/>
        <v>0</v>
      </c>
      <c r="CW19" s="192">
        <f t="shared" si="89"/>
        <v>0</v>
      </c>
      <c r="CX19" s="192">
        <f t="shared" si="90"/>
        <v>0</v>
      </c>
      <c r="CY19" s="192">
        <f t="shared" si="91"/>
        <v>0</v>
      </c>
      <c r="CZ19" s="192">
        <f t="shared" si="92"/>
        <v>0</v>
      </c>
      <c r="DA19" s="192">
        <f t="shared" si="93"/>
        <v>0</v>
      </c>
      <c r="DB19" s="192">
        <f t="shared" si="94"/>
        <v>0</v>
      </c>
      <c r="DC19" s="192">
        <f t="shared" si="95"/>
        <v>0</v>
      </c>
      <c r="DD19" s="192">
        <f t="shared" si="96"/>
        <v>0</v>
      </c>
      <c r="DE19" s="192">
        <f t="shared" si="97"/>
        <v>0</v>
      </c>
      <c r="DF19" s="192">
        <f t="shared" si="98"/>
        <v>0</v>
      </c>
      <c r="DG19" s="192">
        <f t="shared" si="99"/>
        <v>0</v>
      </c>
      <c r="DH19" s="192">
        <f t="shared" si="100"/>
        <v>0</v>
      </c>
      <c r="DI19" s="192">
        <f t="shared" si="101"/>
        <v>0</v>
      </c>
      <c r="DJ19" s="192">
        <f t="shared" si="102"/>
        <v>0</v>
      </c>
      <c r="DK19" s="192">
        <f t="shared" si="103"/>
        <v>0</v>
      </c>
      <c r="DL19" s="192">
        <f t="shared" si="104"/>
        <v>0</v>
      </c>
      <c r="DM19" s="192">
        <f t="shared" si="105"/>
        <v>0</v>
      </c>
      <c r="DN19" s="192">
        <f t="shared" si="106"/>
        <v>0</v>
      </c>
      <c r="DO19" s="192">
        <f t="shared" si="107"/>
        <v>0</v>
      </c>
      <c r="DP19" s="192">
        <f t="shared" si="108"/>
        <v>0</v>
      </c>
      <c r="DQ19" s="192">
        <f t="shared" si="109"/>
        <v>0</v>
      </c>
      <c r="DR19" s="192">
        <f t="shared" si="110"/>
        <v>0</v>
      </c>
      <c r="DS19" s="192">
        <f t="shared" si="111"/>
        <v>0</v>
      </c>
      <c r="DT19" s="192">
        <f t="shared" si="112"/>
        <v>0</v>
      </c>
      <c r="DU19" s="192">
        <f t="shared" si="113"/>
        <v>0</v>
      </c>
      <c r="DV19" s="193">
        <f t="shared" si="114"/>
        <v>0</v>
      </c>
      <c r="DW19" s="193">
        <f t="shared" si="115"/>
        <v>0</v>
      </c>
      <c r="DX19" s="193">
        <f t="shared" si="116"/>
        <v>0</v>
      </c>
      <c r="DY19" s="193">
        <f t="shared" si="117"/>
        <v>0</v>
      </c>
      <c r="DZ19" s="193">
        <f t="shared" si="118"/>
        <v>0</v>
      </c>
      <c r="EA19" s="192">
        <f t="shared" si="119"/>
        <v>0</v>
      </c>
      <c r="EB19" s="192">
        <f t="shared" si="120"/>
        <v>0</v>
      </c>
      <c r="EC19" s="192">
        <f t="shared" si="121"/>
        <v>0</v>
      </c>
      <c r="ED19" s="192">
        <f t="shared" si="122"/>
        <v>0</v>
      </c>
      <c r="EE19" s="192">
        <f t="shared" si="123"/>
        <v>0</v>
      </c>
      <c r="EF19" s="192">
        <f t="shared" si="124"/>
        <v>0</v>
      </c>
      <c r="EG19" s="192">
        <f t="shared" si="125"/>
        <v>0</v>
      </c>
      <c r="EH19" s="192">
        <f t="shared" si="126"/>
        <v>0</v>
      </c>
      <c r="EI19" s="192">
        <f t="shared" si="127"/>
        <v>0</v>
      </c>
      <c r="EJ19" s="192">
        <f t="shared" si="128"/>
        <v>0</v>
      </c>
      <c r="EK19" s="192">
        <f t="shared" si="129"/>
        <v>0</v>
      </c>
      <c r="EL19" s="192">
        <f t="shared" si="130"/>
        <v>0</v>
      </c>
      <c r="EM19" s="192">
        <f t="shared" si="131"/>
        <v>0</v>
      </c>
      <c r="EN19" s="192">
        <f t="shared" si="132"/>
        <v>0</v>
      </c>
      <c r="EO19" s="192">
        <f t="shared" si="133"/>
        <v>0</v>
      </c>
      <c r="EP19" s="192">
        <f t="shared" si="134"/>
        <v>0</v>
      </c>
      <c r="EQ19" s="192">
        <f t="shared" si="135"/>
        <v>0</v>
      </c>
      <c r="ER19" s="192">
        <f t="shared" si="136"/>
        <v>0</v>
      </c>
      <c r="ES19" s="192">
        <f t="shared" si="137"/>
        <v>0</v>
      </c>
      <c r="ET19" s="192">
        <f t="shared" si="138"/>
        <v>0</v>
      </c>
      <c r="EU19" s="192">
        <f t="shared" si="139"/>
        <v>0</v>
      </c>
      <c r="EV19" s="192">
        <f t="shared" si="140"/>
        <v>0</v>
      </c>
      <c r="EW19" s="192">
        <f t="shared" si="141"/>
        <v>0</v>
      </c>
      <c r="EX19" s="192">
        <f t="shared" si="142"/>
        <v>0</v>
      </c>
      <c r="EY19" s="192">
        <f t="shared" si="143"/>
        <v>0</v>
      </c>
      <c r="EZ19" s="192">
        <f t="shared" si="144"/>
        <v>0</v>
      </c>
      <c r="FA19" s="192">
        <f t="shared" si="145"/>
        <v>0</v>
      </c>
      <c r="FB19" s="192">
        <f t="shared" si="146"/>
        <v>0</v>
      </c>
      <c r="FC19" s="192">
        <f t="shared" si="147"/>
        <v>0</v>
      </c>
      <c r="FD19" s="192">
        <f t="shared" si="148"/>
        <v>0</v>
      </c>
      <c r="FE19" s="192">
        <f t="shared" si="149"/>
        <v>0</v>
      </c>
      <c r="FF19" s="192">
        <f t="shared" si="150"/>
        <v>0</v>
      </c>
      <c r="FG19" s="192">
        <f t="shared" si="151"/>
        <v>0</v>
      </c>
      <c r="FH19" s="192">
        <f t="shared" si="152"/>
        <v>0</v>
      </c>
      <c r="FI19" s="192">
        <f t="shared" si="153"/>
        <v>0</v>
      </c>
      <c r="FJ19" s="192">
        <f t="shared" si="154"/>
        <v>0</v>
      </c>
      <c r="FK19" s="192">
        <f t="shared" si="155"/>
        <v>0</v>
      </c>
      <c r="FL19" s="192">
        <f t="shared" si="156"/>
        <v>0</v>
      </c>
      <c r="FM19" s="192">
        <f t="shared" si="157"/>
        <v>0</v>
      </c>
      <c r="FN19" s="192">
        <f t="shared" si="158"/>
        <v>0</v>
      </c>
      <c r="FO19" s="192">
        <f t="shared" si="159"/>
        <v>0</v>
      </c>
      <c r="FP19" s="192">
        <f t="shared" si="160"/>
        <v>0</v>
      </c>
      <c r="FQ19" s="192">
        <f t="shared" si="161"/>
        <v>0</v>
      </c>
      <c r="FR19" s="192">
        <f t="shared" si="162"/>
        <v>0</v>
      </c>
      <c r="FS19" s="192">
        <f t="shared" si="163"/>
        <v>0</v>
      </c>
      <c r="FT19" s="192">
        <f t="shared" si="164"/>
        <v>0</v>
      </c>
      <c r="FU19" s="192">
        <f t="shared" si="165"/>
        <v>0</v>
      </c>
      <c r="FV19" s="192">
        <f t="shared" si="166"/>
        <v>0</v>
      </c>
      <c r="FW19" s="192">
        <f t="shared" si="167"/>
        <v>0</v>
      </c>
      <c r="FX19" s="192">
        <f t="shared" si="168"/>
        <v>0</v>
      </c>
      <c r="FY19" s="192">
        <f t="shared" si="169"/>
        <v>0</v>
      </c>
      <c r="FZ19" s="192">
        <f t="shared" si="170"/>
        <v>0</v>
      </c>
      <c r="GA19" s="192">
        <f t="shared" si="171"/>
        <v>0</v>
      </c>
      <c r="GB19" s="192">
        <f t="shared" si="172"/>
        <v>0</v>
      </c>
      <c r="GC19" s="192">
        <f t="shared" si="173"/>
        <v>0</v>
      </c>
      <c r="GD19" s="192">
        <f t="shared" si="174"/>
        <v>0</v>
      </c>
      <c r="GE19" s="192">
        <f t="shared" si="175"/>
        <v>0</v>
      </c>
      <c r="GF19" s="192">
        <f t="shared" si="176"/>
        <v>0</v>
      </c>
      <c r="GG19" s="192">
        <f t="shared" si="177"/>
        <v>0</v>
      </c>
      <c r="GH19" s="192">
        <f t="shared" si="178"/>
        <v>0</v>
      </c>
      <c r="GI19" s="192">
        <f t="shared" si="179"/>
        <v>0</v>
      </c>
      <c r="GJ19" s="192">
        <f t="shared" si="180"/>
        <v>0</v>
      </c>
      <c r="GK19" s="192">
        <f t="shared" si="181"/>
        <v>0</v>
      </c>
      <c r="GL19" s="192">
        <f t="shared" si="182"/>
        <v>0</v>
      </c>
      <c r="GM19" s="192">
        <f t="shared" si="183"/>
        <v>0</v>
      </c>
      <c r="GN19" s="192">
        <f t="shared" si="184"/>
        <v>0</v>
      </c>
      <c r="GO19" s="192">
        <f t="shared" si="185"/>
        <v>0</v>
      </c>
      <c r="GP19" s="192">
        <f t="shared" si="186"/>
        <v>0</v>
      </c>
      <c r="GQ19" s="192">
        <f t="shared" si="187"/>
        <v>0</v>
      </c>
      <c r="GR19" s="192">
        <f t="shared" si="188"/>
        <v>0</v>
      </c>
      <c r="GS19" s="192">
        <f t="shared" si="189"/>
        <v>0</v>
      </c>
      <c r="GT19" s="192">
        <f t="shared" si="190"/>
        <v>0</v>
      </c>
      <c r="GU19" s="192">
        <f t="shared" si="191"/>
        <v>0</v>
      </c>
      <c r="GV19" s="192">
        <f t="shared" si="192"/>
        <v>0</v>
      </c>
      <c r="GW19" s="192">
        <f t="shared" si="193"/>
        <v>0</v>
      </c>
      <c r="GX19" s="192">
        <f t="shared" si="194"/>
        <v>0</v>
      </c>
      <c r="GY19" s="192">
        <f t="shared" si="195"/>
        <v>0</v>
      </c>
      <c r="GZ19" s="192">
        <f t="shared" si="196"/>
        <v>0</v>
      </c>
      <c r="HA19" s="192">
        <f t="shared" si="197"/>
        <v>0</v>
      </c>
      <c r="HB19" s="192">
        <f t="shared" si="198"/>
        <v>0</v>
      </c>
      <c r="HC19" s="192">
        <f t="shared" si="199"/>
        <v>0</v>
      </c>
      <c r="HD19" s="192">
        <f t="shared" si="200"/>
        <v>0</v>
      </c>
      <c r="HE19" s="192">
        <f t="shared" si="201"/>
        <v>0</v>
      </c>
      <c r="HF19" s="192">
        <f t="shared" si="202"/>
        <v>0</v>
      </c>
      <c r="HG19" s="192">
        <f t="shared" si="203"/>
        <v>0</v>
      </c>
      <c r="HH19" s="192">
        <f t="shared" si="204"/>
        <v>0</v>
      </c>
      <c r="HI19" s="192">
        <f t="shared" si="205"/>
        <v>0</v>
      </c>
      <c r="HJ19" s="192">
        <f t="shared" si="206"/>
        <v>0</v>
      </c>
      <c r="HK19" s="192">
        <f t="shared" si="207"/>
        <v>0</v>
      </c>
      <c r="HL19" s="192">
        <f t="shared" si="208"/>
        <v>0</v>
      </c>
      <c r="HM19" s="192">
        <f t="shared" si="209"/>
        <v>0</v>
      </c>
      <c r="HN19" s="194">
        <f t="shared" si="210"/>
        <v>0</v>
      </c>
      <c r="HO19" s="194">
        <f t="shared" si="211"/>
        <v>0</v>
      </c>
      <c r="HP19" s="194">
        <f t="shared" si="212"/>
        <v>0</v>
      </c>
      <c r="HQ19" s="194">
        <f t="shared" si="213"/>
        <v>0</v>
      </c>
      <c r="HR19" s="194">
        <f t="shared" si="214"/>
        <v>0</v>
      </c>
      <c r="HS19" s="195" t="str">
        <f t="shared" si="9"/>
        <v/>
      </c>
      <c r="HT19" s="196">
        <f t="shared" si="10"/>
        <v>0</v>
      </c>
      <c r="HU19" s="196">
        <f t="shared" si="11"/>
        <v>0</v>
      </c>
      <c r="HV19" s="197" t="str">
        <f t="shared" si="12"/>
        <v/>
      </c>
      <c r="HW19" s="197" t="str">
        <f t="shared" si="215"/>
        <v/>
      </c>
      <c r="HX19" s="197" t="str">
        <f t="shared" si="216"/>
        <v/>
      </c>
      <c r="HY19" s="195" t="str">
        <f t="shared" si="13"/>
        <v/>
      </c>
      <c r="HZ19" s="30">
        <f t="shared" si="6"/>
        <v>0</v>
      </c>
      <c r="IA19" s="198">
        <f t="shared" si="14"/>
        <v>0</v>
      </c>
      <c r="IB19" s="195"/>
      <c r="IC19" s="195">
        <f t="shared" si="217"/>
        <v>0</v>
      </c>
      <c r="ID19" s="195">
        <f t="shared" si="15"/>
        <v>0</v>
      </c>
      <c r="IE19" s="195">
        <f t="shared" si="218"/>
        <v>0</v>
      </c>
      <c r="IF19" s="195">
        <f t="shared" si="16"/>
        <v>0</v>
      </c>
      <c r="IG19" s="307">
        <f t="shared" si="17"/>
        <v>0</v>
      </c>
      <c r="IH19" s="307">
        <f t="shared" si="18"/>
        <v>0</v>
      </c>
      <c r="II19" s="44">
        <f t="shared" si="19"/>
        <v>0</v>
      </c>
      <c r="IJ19" s="44">
        <f t="shared" si="219"/>
        <v>0</v>
      </c>
      <c r="IK19" s="44">
        <f t="shared" si="220"/>
        <v>0</v>
      </c>
      <c r="IL19" s="44">
        <f t="shared" si="221"/>
        <v>0</v>
      </c>
      <c r="IM19" s="44">
        <f t="shared" si="222"/>
        <v>0</v>
      </c>
      <c r="IN19" s="44">
        <f t="shared" si="223"/>
        <v>0</v>
      </c>
      <c r="IO19" s="44">
        <f t="shared" si="224"/>
        <v>0</v>
      </c>
    </row>
    <row r="20" spans="1:249" ht="18" customHeight="1">
      <c r="A20" s="188">
        <v>14</v>
      </c>
      <c r="B20" s="326"/>
      <c r="C20" s="289"/>
      <c r="D20" s="199"/>
      <c r="E20" s="189"/>
      <c r="F20" s="189"/>
      <c r="G20" s="190"/>
      <c r="H20" s="190"/>
      <c r="I20" s="272"/>
      <c r="J20" s="207"/>
      <c r="K20" s="214" t="str">
        <f t="shared" si="20"/>
        <v/>
      </c>
      <c r="L20" s="200" t="str">
        <f t="shared" si="21"/>
        <v/>
      </c>
      <c r="M20" s="200" t="str">
        <f t="shared" si="22"/>
        <v/>
      </c>
      <c r="N20" s="209" t="str">
        <f t="shared" si="8"/>
        <v/>
      </c>
      <c r="O20" s="208" t="str">
        <f>IFERROR(IF(D20="","",IF(K20="","",IF(I20="","",IF(F20="F",VLOOKUP(K20,F!A:G,2,0),IF(F20="M",VLOOKUP(K20,M!A:G,2,0),""))))),0)</f>
        <v/>
      </c>
      <c r="P20" s="191" t="str">
        <f>IFERROR(IF(D20="","",IF(K20="","",IF(I20="","",IF(F20="F",VLOOKUP(K20,F!A:G,3,0),IF(F20="M",VLOOKUP(K20,M!A:G,3,0),""))))),0)</f>
        <v/>
      </c>
      <c r="Q20" s="191" t="str">
        <f>IFERROR(IF(D20="","",IF(K20="","",IF(I20="","",IF(F20="F",VLOOKUP(K20,F!A:G,4,0),IF(F20="M",VLOOKUP(K20,M!A:G,4,0),""))))),0)</f>
        <v/>
      </c>
      <c r="R20" s="191" t="str">
        <f>IFERROR(IF(D20="","",IF(K20="","",IF(I20="","",IF(F20="F",VLOOKUP(K20,F!A:G,5,0),IF(F20="M",VLOOKUP(K20,M!A:G,5,0),""))))),0)</f>
        <v/>
      </c>
      <c r="S20" s="191" t="str">
        <f>IFERROR(IF(D20="","",IF(K20="","",IF(I20="","",IF(F20="F",VLOOKUP(K20,F!A:G,6,0),IF(F20="M",VLOOKUP(K20,M!A:G,6,0),""))))),0)</f>
        <v/>
      </c>
      <c r="T20" s="191" t="str">
        <f>IFERROR(IF(D20="","",IF(K20="","",IF(I20="","",IF(F20="F",VLOOKUP(K20,F!A:G,7,0),IF(F20="M",VLOOKUP(K20,M!A:G,7,0),""))))),0)</f>
        <v/>
      </c>
      <c r="U20" s="191" t="str">
        <f>IFERROR(IF(D20="","",IF(K20="","",IF(J20="","",IF(F20="F",VLOOKUP(K20,F!A:M,8,0),IF(F20="M",VLOOKUP(K20,M!A:M,8,0),""))))),0)</f>
        <v/>
      </c>
      <c r="V20" s="191" t="str">
        <f>IFERROR(IF(D20="","",IF(K20="","",IF(J20="","",IF(F20="F",VLOOKUP(K20,F!A:M,9,0),IF(F20="M",VLOOKUP(K20,M!A:M,9,0),""))))),0)</f>
        <v/>
      </c>
      <c r="W20" s="191" t="str">
        <f>IFERROR(IF(D20="","",IF(K20="","",IF(J20="","",IF(F20="F",VLOOKUP(K20,F!A:M,10,0),IF(F20="M",VLOOKUP(K20,M!A:M,10,0),""))))),0)</f>
        <v/>
      </c>
      <c r="X20" s="191" t="str">
        <f>IFERROR(IF(D20="","",IF(K20="","",IF(J20="","",IF(F20="F",VLOOKUP(K20,F!A:M,11,0),IF(F20="M",VLOOKUP(K20,M!A:M,11,0),""))))),0)</f>
        <v/>
      </c>
      <c r="Y20" s="191" t="str">
        <f>IFERROR(IF(D20="","",IF(K20="","",IF(J20="","",IF(F20="F",VLOOKUP(K20,F!A:M,12,0),IF(F20="M",VLOOKUP(K20,M!A:M,12,0),""))))),0)</f>
        <v/>
      </c>
      <c r="Z20" s="191" t="str">
        <f>IFERROR(IF(D20="","",IF(K20="","",IF(J20="","",IF(F20="F",VLOOKUP(K20,F!A:M,13,0),IF(F20="M",VLOOKUP(K20,M!A:M,13,0),""))))),0)</f>
        <v/>
      </c>
      <c r="AA20" s="191" t="str">
        <f>IFERROR(IF(D20="","",IF(F20="","",IF(J20="","",IF(K20="","",IF(AND(K20&gt;23,K20&lt;=60),IF(F20="F",VLOOKUP(MROUND(HZ20,0.5),'F-Weight for Length'!K:S,2,0),VLOOKUP(MROUND(HZ20,0.5),'M-Weight for Length'!K:S,2,0)),IF(K20&gt;60,IF(F20="F",VLOOKUP(K20,'F-Weight for Length'!U:AC,2,0),VLOOKUP(K20,'M-Weight for Length'!U:AC,2,0)),IF(F20="F",VLOOKUP(MROUND(HZ20,0.5),'F-Weight for Length'!A:I,2,0),VLOOKUP(MROUND(HZ20,0.5),'M-Weight for Length'!A:I,2,0)))))))),0)</f>
        <v/>
      </c>
      <c r="AB20" s="191" t="str">
        <f>IFERROR(IF(D20="","",IF(F20="","",IF(J20="","",IF(K20="","",IF(AND(K20&gt;23,K20&lt;=60),IF(F20="F",VLOOKUP(MROUND(HZ20,0.5),'F-Weight for Length'!K:S,3,0),VLOOKUP(MROUND(HZ20,0.5),'M-Weight for Length'!K:S,3,0)),IF(K20&gt;60,IF(F20="F",VLOOKUP(K20,'F-Weight for Length'!U:AC,3,0),VLOOKUP(K20,'M-Weight for Length'!U:AC,3,0)),IF(F20="F",VLOOKUP(MROUND(HZ20,0.5),'F-Weight for Length'!A:I,3,0),VLOOKUP(MROUND(HZ20,0.5),'M-Weight for Length'!A:I,3,0)))))))),0)</f>
        <v/>
      </c>
      <c r="AC20" s="191" t="str">
        <f>IFERROR(IF(D20="","",IF(F20="","",IF(J20="","",IF(K20="","",IF(AND(K20&gt;23,K20&lt;=60),IF(F20="F",VLOOKUP(MROUND(HZ20,0.5),'F-Weight for Length'!K:S,4,0),VLOOKUP(MROUND(HZ20,0.5),'M-Weight for Length'!K:S,4,0)),IF(K20&gt;60,IF(F20="F",VLOOKUP(K20,'F-Weight for Length'!U:AC,4,0),VLOOKUP(K20,'M-Weight for Length'!U:AC,4,0)),IF(F20="F",VLOOKUP(MROUND(HZ20,0.5),'F-Weight for Length'!A:I,4,0),VLOOKUP(MROUND(HZ20,0.5),'M-Weight for Length'!A:I,4,0)))))))),0)</f>
        <v/>
      </c>
      <c r="AD20" s="191" t="str">
        <f>IFERROR(IF(D20="","",IF(F20="","",IF(J20="","",IF(K20="","",IF(AND(K20&gt;23,K20&lt;=60),IF(F20="F",VLOOKUP(MROUND(HZ20,0.5),'F-Weight for Length'!K:S,5,0),VLOOKUP(MROUND(HZ20,0.5),'M-Weight for Length'!K:S,5,0)),IF(K20&gt;60,IF(F20="F",VLOOKUP(K20,'F-Weight for Length'!U:AC,5,0),VLOOKUP(K20,'M-Weight for Length'!U:AC,5,0)),IF(F20="F",VLOOKUP(MROUND(HZ20,0.5),'F-Weight for Length'!A:I,5,0),VLOOKUP(MROUND(HZ20,0.5),'M-Weight for Length'!A:I,5,0)))))))),0)</f>
        <v/>
      </c>
      <c r="AE20" s="191" t="str">
        <f>IFERROR(IF(D20="","",IF(F20="","",IF(J20="","",IF(K20="","",IF(AND(K20&gt;23,K20&lt;=60),IF(F20="F",VLOOKUP(MROUND(HZ20,0.5),'F-Weight for Length'!K:S,6,0),VLOOKUP(MROUND(HZ20,0.5),'M-Weight for Length'!K:S,6,0)),IF(K20&gt;60,IF(F20="F",VLOOKUP(K20,'F-Weight for Length'!U:AC,6,0),VLOOKUP(K20,'M-Weight for Length'!U:AC,6,0)),IF(F20="F",VLOOKUP(MROUND(HZ20,0.5),'F-Weight for Length'!A:I,6,0),VLOOKUP(MROUND(HZ20,0.5),'M-Weight for Length'!A:I,6,0)))))))),0)</f>
        <v/>
      </c>
      <c r="AF20" s="191" t="str">
        <f>IFERROR(IF(D20="","",IF(F20="","",IF(J20="","",IF(K20="","",IF(AND(K20&gt;23,K20&lt;=60),IF(F20="F",VLOOKUP(MROUND(HZ20,0.5),'F-Weight for Length'!K:S,7,0),VLOOKUP(MROUND(HZ20,0.5),'M-Weight for Length'!K:S,7,0)),IF(K20&gt;60,IF(F20="F",VLOOKUP(K20,'F-Weight for Length'!U:AC,7,0),VLOOKUP(K20,'M-Weight for Length'!U:AC,7,0)),IF(F20="F",VLOOKUP(MROUND(HZ20,0.5),'F-Weight for Length'!A:I,7,0),VLOOKUP(MROUND(HZ20,0.5),'M-Weight for Length'!A:I,7,0)))))))),0)</f>
        <v/>
      </c>
      <c r="AG20" s="191" t="str">
        <f>IFERROR(IF(D20="","",IF(F20="","",IF(J20="","",IF(K20="","",IF(AND(K20&gt;23,K20&lt;=60),IF(F20="F",VLOOKUP(MROUND(HZ20,0.5),'F-Weight for Length'!K:S,8,0),VLOOKUP(MROUND(HZ20,0.5),'M-Weight for Length'!K:S,8,0)),IF(K20&gt;60,IF(F20="F",VLOOKUP(K20,'F-Weight for Length'!U:AC,8,0),VLOOKUP(K20,'M-Weight for Length'!U:AC,8,0)),IF(F20="F",VLOOKUP(MROUND(HZ20,0.5),'F-Weight for Length'!A:I,8,0),VLOOKUP(MROUND(HZ20,0.5),'M-Weight for Length'!A:I,8,0)))))))),0)</f>
        <v/>
      </c>
      <c r="AH20" s="191" t="str">
        <f>IFERROR(IF(D20="","",IF(F20="","",IF(J20="","",IF(K20="","",IF(AND(K20&gt;23,K20&lt;=60),IF(F20="F",VLOOKUP(MROUND(HZ20,0.5),'F-Weight for Length'!K:S,9,0),VLOOKUP(MROUND(HZ20,0.5),'M-Weight for Length'!K:S,9,0)),IF(K20&gt;60,IF(F20="F",VLOOKUP(K20,'F-Weight for Length'!U:AC,9,0),VLOOKUP(K20,'M-Weight for Length'!U:AC,9,0)),IF(F20="F",VLOOKUP(MROUND(HZ20,0.5),'F-Weight for Length'!A:I,9,0),VLOOKUP(MROUND(HZ20,0.5),'M-Weight for Length'!A:I,9,0)))))))),0)</f>
        <v/>
      </c>
      <c r="AI20" s="192">
        <f t="shared" si="23"/>
        <v>0</v>
      </c>
      <c r="AJ20" s="192">
        <f t="shared" si="24"/>
        <v>0</v>
      </c>
      <c r="AK20" s="192">
        <f t="shared" si="25"/>
        <v>0</v>
      </c>
      <c r="AL20" s="192">
        <f t="shared" si="26"/>
        <v>0</v>
      </c>
      <c r="AM20" s="192">
        <f t="shared" si="27"/>
        <v>0</v>
      </c>
      <c r="AN20" s="192">
        <f t="shared" si="28"/>
        <v>0</v>
      </c>
      <c r="AO20" s="192">
        <f t="shared" si="29"/>
        <v>0</v>
      </c>
      <c r="AP20" s="192">
        <f t="shared" si="30"/>
        <v>0</v>
      </c>
      <c r="AQ20" s="192">
        <f t="shared" si="31"/>
        <v>0</v>
      </c>
      <c r="AR20" s="192">
        <f t="shared" si="32"/>
        <v>0</v>
      </c>
      <c r="AS20" s="192">
        <f t="shared" si="33"/>
        <v>0</v>
      </c>
      <c r="AT20" s="192">
        <f t="shared" si="34"/>
        <v>0</v>
      </c>
      <c r="AU20" s="192">
        <f t="shared" si="35"/>
        <v>0</v>
      </c>
      <c r="AV20" s="192">
        <f t="shared" si="36"/>
        <v>0</v>
      </c>
      <c r="AW20" s="192">
        <f t="shared" si="37"/>
        <v>0</v>
      </c>
      <c r="AX20" s="192">
        <f t="shared" si="38"/>
        <v>0</v>
      </c>
      <c r="AY20" s="192">
        <f t="shared" si="39"/>
        <v>0</v>
      </c>
      <c r="AZ20" s="192">
        <f t="shared" si="40"/>
        <v>0</v>
      </c>
      <c r="BA20" s="192">
        <f t="shared" si="41"/>
        <v>0</v>
      </c>
      <c r="BB20" s="192">
        <f t="shared" si="42"/>
        <v>0</v>
      </c>
      <c r="BC20" s="192">
        <f t="shared" si="43"/>
        <v>0</v>
      </c>
      <c r="BD20" s="192">
        <f t="shared" si="44"/>
        <v>0</v>
      </c>
      <c r="BE20" s="192">
        <f t="shared" si="45"/>
        <v>0</v>
      </c>
      <c r="BF20" s="192">
        <f t="shared" si="46"/>
        <v>0</v>
      </c>
      <c r="BG20" s="192">
        <f t="shared" si="47"/>
        <v>0</v>
      </c>
      <c r="BH20" s="192">
        <f t="shared" si="48"/>
        <v>0</v>
      </c>
      <c r="BI20" s="192">
        <f t="shared" si="49"/>
        <v>0</v>
      </c>
      <c r="BJ20" s="192">
        <f t="shared" si="50"/>
        <v>0</v>
      </c>
      <c r="BK20" s="192">
        <f t="shared" si="51"/>
        <v>0</v>
      </c>
      <c r="BL20" s="192">
        <f t="shared" si="52"/>
        <v>0</v>
      </c>
      <c r="BM20" s="192">
        <f t="shared" si="53"/>
        <v>0</v>
      </c>
      <c r="BN20" s="192">
        <f t="shared" si="54"/>
        <v>0</v>
      </c>
      <c r="BO20" s="192">
        <f t="shared" si="55"/>
        <v>0</v>
      </c>
      <c r="BP20" s="192">
        <f t="shared" si="56"/>
        <v>0</v>
      </c>
      <c r="BQ20" s="192">
        <f t="shared" si="57"/>
        <v>0</v>
      </c>
      <c r="BR20" s="192">
        <f t="shared" si="58"/>
        <v>0</v>
      </c>
      <c r="BS20" s="192">
        <f t="shared" si="59"/>
        <v>0</v>
      </c>
      <c r="BT20" s="192">
        <f t="shared" si="60"/>
        <v>0</v>
      </c>
      <c r="BU20" s="192">
        <f t="shared" si="61"/>
        <v>0</v>
      </c>
      <c r="BV20" s="192">
        <f t="shared" si="62"/>
        <v>0</v>
      </c>
      <c r="BW20" s="192">
        <f t="shared" si="63"/>
        <v>0</v>
      </c>
      <c r="BX20" s="192">
        <f t="shared" si="64"/>
        <v>0</v>
      </c>
      <c r="BY20" s="192">
        <f t="shared" si="65"/>
        <v>0</v>
      </c>
      <c r="BZ20" s="192">
        <f t="shared" si="66"/>
        <v>0</v>
      </c>
      <c r="CA20" s="192">
        <f t="shared" si="67"/>
        <v>0</v>
      </c>
      <c r="CB20" s="192">
        <f t="shared" si="68"/>
        <v>0</v>
      </c>
      <c r="CC20" s="192">
        <f t="shared" si="69"/>
        <v>0</v>
      </c>
      <c r="CD20" s="192">
        <f t="shared" si="70"/>
        <v>0</v>
      </c>
      <c r="CE20" s="192">
        <f t="shared" si="71"/>
        <v>0</v>
      </c>
      <c r="CF20" s="192">
        <f t="shared" si="72"/>
        <v>0</v>
      </c>
      <c r="CG20" s="192">
        <f t="shared" si="73"/>
        <v>0</v>
      </c>
      <c r="CH20" s="192">
        <f t="shared" si="74"/>
        <v>0</v>
      </c>
      <c r="CI20" s="192">
        <f t="shared" si="75"/>
        <v>0</v>
      </c>
      <c r="CJ20" s="192">
        <f t="shared" si="76"/>
        <v>0</v>
      </c>
      <c r="CK20" s="192">
        <f t="shared" si="77"/>
        <v>0</v>
      </c>
      <c r="CL20" s="192">
        <f t="shared" si="78"/>
        <v>0</v>
      </c>
      <c r="CM20" s="192">
        <f t="shared" si="79"/>
        <v>0</v>
      </c>
      <c r="CN20" s="192">
        <f t="shared" si="80"/>
        <v>0</v>
      </c>
      <c r="CO20" s="192">
        <f t="shared" si="81"/>
        <v>0</v>
      </c>
      <c r="CP20" s="192">
        <f t="shared" si="82"/>
        <v>0</v>
      </c>
      <c r="CQ20" s="192">
        <f t="shared" si="83"/>
        <v>0</v>
      </c>
      <c r="CR20" s="192">
        <f t="shared" si="84"/>
        <v>0</v>
      </c>
      <c r="CS20" s="192">
        <f t="shared" si="85"/>
        <v>0</v>
      </c>
      <c r="CT20" s="192">
        <f t="shared" si="86"/>
        <v>0</v>
      </c>
      <c r="CU20" s="192">
        <f t="shared" si="87"/>
        <v>0</v>
      </c>
      <c r="CV20" s="192">
        <f t="shared" si="88"/>
        <v>0</v>
      </c>
      <c r="CW20" s="192">
        <f t="shared" si="89"/>
        <v>0</v>
      </c>
      <c r="CX20" s="192">
        <f t="shared" si="90"/>
        <v>0</v>
      </c>
      <c r="CY20" s="192">
        <f t="shared" si="91"/>
        <v>0</v>
      </c>
      <c r="CZ20" s="192">
        <f t="shared" si="92"/>
        <v>0</v>
      </c>
      <c r="DA20" s="192">
        <f t="shared" si="93"/>
        <v>0</v>
      </c>
      <c r="DB20" s="192">
        <f t="shared" si="94"/>
        <v>0</v>
      </c>
      <c r="DC20" s="192">
        <f t="shared" si="95"/>
        <v>0</v>
      </c>
      <c r="DD20" s="192">
        <f t="shared" si="96"/>
        <v>0</v>
      </c>
      <c r="DE20" s="192">
        <f t="shared" si="97"/>
        <v>0</v>
      </c>
      <c r="DF20" s="192">
        <f t="shared" si="98"/>
        <v>0</v>
      </c>
      <c r="DG20" s="192">
        <f t="shared" si="99"/>
        <v>0</v>
      </c>
      <c r="DH20" s="192">
        <f t="shared" si="100"/>
        <v>0</v>
      </c>
      <c r="DI20" s="192">
        <f t="shared" si="101"/>
        <v>0</v>
      </c>
      <c r="DJ20" s="192">
        <f t="shared" si="102"/>
        <v>0</v>
      </c>
      <c r="DK20" s="192">
        <f t="shared" si="103"/>
        <v>0</v>
      </c>
      <c r="DL20" s="192">
        <f t="shared" si="104"/>
        <v>0</v>
      </c>
      <c r="DM20" s="192">
        <f t="shared" si="105"/>
        <v>0</v>
      </c>
      <c r="DN20" s="192">
        <f t="shared" si="106"/>
        <v>0</v>
      </c>
      <c r="DO20" s="192">
        <f t="shared" si="107"/>
        <v>0</v>
      </c>
      <c r="DP20" s="192">
        <f t="shared" si="108"/>
        <v>0</v>
      </c>
      <c r="DQ20" s="192">
        <f t="shared" si="109"/>
        <v>0</v>
      </c>
      <c r="DR20" s="192">
        <f t="shared" si="110"/>
        <v>0</v>
      </c>
      <c r="DS20" s="192">
        <f t="shared" si="111"/>
        <v>0</v>
      </c>
      <c r="DT20" s="192">
        <f t="shared" si="112"/>
        <v>0</v>
      </c>
      <c r="DU20" s="192">
        <f t="shared" si="113"/>
        <v>0</v>
      </c>
      <c r="DV20" s="193">
        <f t="shared" si="114"/>
        <v>0</v>
      </c>
      <c r="DW20" s="193">
        <f t="shared" si="115"/>
        <v>0</v>
      </c>
      <c r="DX20" s="193">
        <f t="shared" si="116"/>
        <v>0</v>
      </c>
      <c r="DY20" s="193">
        <f t="shared" si="117"/>
        <v>0</v>
      </c>
      <c r="DZ20" s="193">
        <f t="shared" si="118"/>
        <v>0</v>
      </c>
      <c r="EA20" s="192">
        <f t="shared" si="119"/>
        <v>0</v>
      </c>
      <c r="EB20" s="192">
        <f t="shared" si="120"/>
        <v>0</v>
      </c>
      <c r="EC20" s="192">
        <f t="shared" si="121"/>
        <v>0</v>
      </c>
      <c r="ED20" s="192">
        <f t="shared" si="122"/>
        <v>0</v>
      </c>
      <c r="EE20" s="192">
        <f t="shared" si="123"/>
        <v>0</v>
      </c>
      <c r="EF20" s="192">
        <f t="shared" si="124"/>
        <v>0</v>
      </c>
      <c r="EG20" s="192">
        <f t="shared" si="125"/>
        <v>0</v>
      </c>
      <c r="EH20" s="192">
        <f t="shared" si="126"/>
        <v>0</v>
      </c>
      <c r="EI20" s="192">
        <f t="shared" si="127"/>
        <v>0</v>
      </c>
      <c r="EJ20" s="192">
        <f t="shared" si="128"/>
        <v>0</v>
      </c>
      <c r="EK20" s="192">
        <f t="shared" si="129"/>
        <v>0</v>
      </c>
      <c r="EL20" s="192">
        <f t="shared" si="130"/>
        <v>0</v>
      </c>
      <c r="EM20" s="192">
        <f t="shared" si="131"/>
        <v>0</v>
      </c>
      <c r="EN20" s="192">
        <f t="shared" si="132"/>
        <v>0</v>
      </c>
      <c r="EO20" s="192">
        <f t="shared" si="133"/>
        <v>0</v>
      </c>
      <c r="EP20" s="192">
        <f t="shared" si="134"/>
        <v>0</v>
      </c>
      <c r="EQ20" s="192">
        <f t="shared" si="135"/>
        <v>0</v>
      </c>
      <c r="ER20" s="192">
        <f t="shared" si="136"/>
        <v>0</v>
      </c>
      <c r="ES20" s="192">
        <f t="shared" si="137"/>
        <v>0</v>
      </c>
      <c r="ET20" s="192">
        <f t="shared" si="138"/>
        <v>0</v>
      </c>
      <c r="EU20" s="192">
        <f t="shared" si="139"/>
        <v>0</v>
      </c>
      <c r="EV20" s="192">
        <f t="shared" si="140"/>
        <v>0</v>
      </c>
      <c r="EW20" s="192">
        <f t="shared" si="141"/>
        <v>0</v>
      </c>
      <c r="EX20" s="192">
        <f t="shared" si="142"/>
        <v>0</v>
      </c>
      <c r="EY20" s="192">
        <f t="shared" si="143"/>
        <v>0</v>
      </c>
      <c r="EZ20" s="192">
        <f t="shared" si="144"/>
        <v>0</v>
      </c>
      <c r="FA20" s="192">
        <f t="shared" si="145"/>
        <v>0</v>
      </c>
      <c r="FB20" s="192">
        <f t="shared" si="146"/>
        <v>0</v>
      </c>
      <c r="FC20" s="192">
        <f t="shared" si="147"/>
        <v>0</v>
      </c>
      <c r="FD20" s="192">
        <f t="shared" si="148"/>
        <v>0</v>
      </c>
      <c r="FE20" s="192">
        <f t="shared" si="149"/>
        <v>0</v>
      </c>
      <c r="FF20" s="192">
        <f t="shared" si="150"/>
        <v>0</v>
      </c>
      <c r="FG20" s="192">
        <f t="shared" si="151"/>
        <v>0</v>
      </c>
      <c r="FH20" s="192">
        <f t="shared" si="152"/>
        <v>0</v>
      </c>
      <c r="FI20" s="192">
        <f t="shared" si="153"/>
        <v>0</v>
      </c>
      <c r="FJ20" s="192">
        <f t="shared" si="154"/>
        <v>0</v>
      </c>
      <c r="FK20" s="192">
        <f t="shared" si="155"/>
        <v>0</v>
      </c>
      <c r="FL20" s="192">
        <f t="shared" si="156"/>
        <v>0</v>
      </c>
      <c r="FM20" s="192">
        <f t="shared" si="157"/>
        <v>0</v>
      </c>
      <c r="FN20" s="192">
        <f t="shared" si="158"/>
        <v>0</v>
      </c>
      <c r="FO20" s="192">
        <f t="shared" si="159"/>
        <v>0</v>
      </c>
      <c r="FP20" s="192">
        <f t="shared" si="160"/>
        <v>0</v>
      </c>
      <c r="FQ20" s="192">
        <f t="shared" si="161"/>
        <v>0</v>
      </c>
      <c r="FR20" s="192">
        <f t="shared" si="162"/>
        <v>0</v>
      </c>
      <c r="FS20" s="192">
        <f t="shared" si="163"/>
        <v>0</v>
      </c>
      <c r="FT20" s="192">
        <f t="shared" si="164"/>
        <v>0</v>
      </c>
      <c r="FU20" s="192">
        <f t="shared" si="165"/>
        <v>0</v>
      </c>
      <c r="FV20" s="192">
        <f t="shared" si="166"/>
        <v>0</v>
      </c>
      <c r="FW20" s="192">
        <f t="shared" si="167"/>
        <v>0</v>
      </c>
      <c r="FX20" s="192">
        <f t="shared" si="168"/>
        <v>0</v>
      </c>
      <c r="FY20" s="192">
        <f t="shared" si="169"/>
        <v>0</v>
      </c>
      <c r="FZ20" s="192">
        <f t="shared" si="170"/>
        <v>0</v>
      </c>
      <c r="GA20" s="192">
        <f t="shared" si="171"/>
        <v>0</v>
      </c>
      <c r="GB20" s="192">
        <f t="shared" si="172"/>
        <v>0</v>
      </c>
      <c r="GC20" s="192">
        <f t="shared" si="173"/>
        <v>0</v>
      </c>
      <c r="GD20" s="192">
        <f t="shared" si="174"/>
        <v>0</v>
      </c>
      <c r="GE20" s="192">
        <f t="shared" si="175"/>
        <v>0</v>
      </c>
      <c r="GF20" s="192">
        <f t="shared" si="176"/>
        <v>0</v>
      </c>
      <c r="GG20" s="192">
        <f t="shared" si="177"/>
        <v>0</v>
      </c>
      <c r="GH20" s="192">
        <f t="shared" si="178"/>
        <v>0</v>
      </c>
      <c r="GI20" s="192">
        <f t="shared" si="179"/>
        <v>0</v>
      </c>
      <c r="GJ20" s="192">
        <f t="shared" si="180"/>
        <v>0</v>
      </c>
      <c r="GK20" s="192">
        <f t="shared" si="181"/>
        <v>0</v>
      </c>
      <c r="GL20" s="192">
        <f t="shared" si="182"/>
        <v>0</v>
      </c>
      <c r="GM20" s="192">
        <f t="shared" si="183"/>
        <v>0</v>
      </c>
      <c r="GN20" s="192">
        <f t="shared" si="184"/>
        <v>0</v>
      </c>
      <c r="GO20" s="192">
        <f t="shared" si="185"/>
        <v>0</v>
      </c>
      <c r="GP20" s="192">
        <f t="shared" si="186"/>
        <v>0</v>
      </c>
      <c r="GQ20" s="192">
        <f t="shared" si="187"/>
        <v>0</v>
      </c>
      <c r="GR20" s="192">
        <f t="shared" si="188"/>
        <v>0</v>
      </c>
      <c r="GS20" s="192">
        <f t="shared" si="189"/>
        <v>0</v>
      </c>
      <c r="GT20" s="192">
        <f t="shared" si="190"/>
        <v>0</v>
      </c>
      <c r="GU20" s="192">
        <f t="shared" si="191"/>
        <v>0</v>
      </c>
      <c r="GV20" s="192">
        <f t="shared" si="192"/>
        <v>0</v>
      </c>
      <c r="GW20" s="192">
        <f t="shared" si="193"/>
        <v>0</v>
      </c>
      <c r="GX20" s="192">
        <f t="shared" si="194"/>
        <v>0</v>
      </c>
      <c r="GY20" s="192">
        <f t="shared" si="195"/>
        <v>0</v>
      </c>
      <c r="GZ20" s="192">
        <f t="shared" si="196"/>
        <v>0</v>
      </c>
      <c r="HA20" s="192">
        <f t="shared" si="197"/>
        <v>0</v>
      </c>
      <c r="HB20" s="192">
        <f t="shared" si="198"/>
        <v>0</v>
      </c>
      <c r="HC20" s="192">
        <f t="shared" si="199"/>
        <v>0</v>
      </c>
      <c r="HD20" s="192">
        <f t="shared" si="200"/>
        <v>0</v>
      </c>
      <c r="HE20" s="192">
        <f t="shared" si="201"/>
        <v>0</v>
      </c>
      <c r="HF20" s="192">
        <f t="shared" si="202"/>
        <v>0</v>
      </c>
      <c r="HG20" s="192">
        <f t="shared" si="203"/>
        <v>0</v>
      </c>
      <c r="HH20" s="192">
        <f t="shared" si="204"/>
        <v>0</v>
      </c>
      <c r="HI20" s="192">
        <f t="shared" si="205"/>
        <v>0</v>
      </c>
      <c r="HJ20" s="192">
        <f t="shared" si="206"/>
        <v>0</v>
      </c>
      <c r="HK20" s="192">
        <f t="shared" si="207"/>
        <v>0</v>
      </c>
      <c r="HL20" s="192">
        <f t="shared" si="208"/>
        <v>0</v>
      </c>
      <c r="HM20" s="192">
        <f t="shared" si="209"/>
        <v>0</v>
      </c>
      <c r="HN20" s="194">
        <f t="shared" si="210"/>
        <v>0</v>
      </c>
      <c r="HO20" s="194">
        <f t="shared" si="211"/>
        <v>0</v>
      </c>
      <c r="HP20" s="194">
        <f t="shared" si="212"/>
        <v>0</v>
      </c>
      <c r="HQ20" s="194">
        <f t="shared" si="213"/>
        <v>0</v>
      </c>
      <c r="HR20" s="194">
        <f t="shared" si="214"/>
        <v>0</v>
      </c>
      <c r="HS20" s="195" t="str">
        <f t="shared" si="9"/>
        <v/>
      </c>
      <c r="HT20" s="196">
        <f t="shared" si="10"/>
        <v>0</v>
      </c>
      <c r="HU20" s="196">
        <f t="shared" si="11"/>
        <v>0</v>
      </c>
      <c r="HV20" s="197" t="str">
        <f t="shared" si="12"/>
        <v/>
      </c>
      <c r="HW20" s="197" t="str">
        <f t="shared" si="215"/>
        <v/>
      </c>
      <c r="HX20" s="197" t="str">
        <f t="shared" si="216"/>
        <v/>
      </c>
      <c r="HY20" s="195" t="str">
        <f t="shared" si="13"/>
        <v/>
      </c>
      <c r="HZ20" s="30">
        <f t="shared" si="6"/>
        <v>0</v>
      </c>
      <c r="IA20" s="198">
        <f t="shared" si="14"/>
        <v>0</v>
      </c>
      <c r="IB20" s="195"/>
      <c r="IC20" s="195">
        <f t="shared" si="217"/>
        <v>0</v>
      </c>
      <c r="ID20" s="195">
        <f t="shared" si="15"/>
        <v>0</v>
      </c>
      <c r="IE20" s="195">
        <f t="shared" si="218"/>
        <v>0</v>
      </c>
      <c r="IF20" s="195">
        <f t="shared" si="16"/>
        <v>0</v>
      </c>
      <c r="IG20" s="307">
        <f t="shared" si="17"/>
        <v>0</v>
      </c>
      <c r="IH20" s="307">
        <f t="shared" si="18"/>
        <v>0</v>
      </c>
      <c r="II20" s="44">
        <f t="shared" si="19"/>
        <v>0</v>
      </c>
      <c r="IJ20" s="44">
        <f t="shared" si="219"/>
        <v>0</v>
      </c>
      <c r="IK20" s="44">
        <f t="shared" si="220"/>
        <v>0</v>
      </c>
      <c r="IL20" s="44">
        <f t="shared" si="221"/>
        <v>0</v>
      </c>
      <c r="IM20" s="44">
        <f t="shared" si="222"/>
        <v>0</v>
      </c>
      <c r="IN20" s="44">
        <f t="shared" si="223"/>
        <v>0</v>
      </c>
      <c r="IO20" s="44">
        <f t="shared" si="224"/>
        <v>0</v>
      </c>
    </row>
    <row r="21" spans="1:249" ht="18" customHeight="1">
      <c r="A21" s="188">
        <v>15</v>
      </c>
      <c r="B21" s="326"/>
      <c r="C21" s="289"/>
      <c r="D21" s="199"/>
      <c r="E21" s="189"/>
      <c r="F21" s="189"/>
      <c r="G21" s="190"/>
      <c r="H21" s="190"/>
      <c r="I21" s="272"/>
      <c r="J21" s="207"/>
      <c r="K21" s="214" t="str">
        <f t="shared" si="20"/>
        <v/>
      </c>
      <c r="L21" s="200" t="str">
        <f t="shared" si="21"/>
        <v/>
      </c>
      <c r="M21" s="200" t="str">
        <f t="shared" si="22"/>
        <v/>
      </c>
      <c r="N21" s="209" t="str">
        <f t="shared" si="8"/>
        <v/>
      </c>
      <c r="O21" s="208" t="str">
        <f>IFERROR(IF(D21="","",IF(K21="","",IF(I21="","",IF(F21="F",VLOOKUP(K21,F!A:G,2,0),IF(F21="M",VLOOKUP(K21,M!A:G,2,0),""))))),0)</f>
        <v/>
      </c>
      <c r="P21" s="191" t="str">
        <f>IFERROR(IF(D21="","",IF(K21="","",IF(I21="","",IF(F21="F",VLOOKUP(K21,F!A:G,3,0),IF(F21="M",VLOOKUP(K21,M!A:G,3,0),""))))),0)</f>
        <v/>
      </c>
      <c r="Q21" s="191" t="str">
        <f>IFERROR(IF(D21="","",IF(K21="","",IF(I21="","",IF(F21="F",VLOOKUP(K21,F!A:G,4,0),IF(F21="M",VLOOKUP(K21,M!A:G,4,0),""))))),0)</f>
        <v/>
      </c>
      <c r="R21" s="191" t="str">
        <f>IFERROR(IF(D21="","",IF(K21="","",IF(I21="","",IF(F21="F",VLOOKUP(K21,F!A:G,5,0),IF(F21="M",VLOOKUP(K21,M!A:G,5,0),""))))),0)</f>
        <v/>
      </c>
      <c r="S21" s="191" t="str">
        <f>IFERROR(IF(D21="","",IF(K21="","",IF(I21="","",IF(F21="F",VLOOKUP(K21,F!A:G,6,0),IF(F21="M",VLOOKUP(K21,M!A:G,6,0),""))))),0)</f>
        <v/>
      </c>
      <c r="T21" s="191" t="str">
        <f>IFERROR(IF(D21="","",IF(K21="","",IF(I21="","",IF(F21="F",VLOOKUP(K21,F!A:G,7,0),IF(F21="M",VLOOKUP(K21,M!A:G,7,0),""))))),0)</f>
        <v/>
      </c>
      <c r="U21" s="191" t="str">
        <f>IFERROR(IF(D21="","",IF(K21="","",IF(J21="","",IF(F21="F",VLOOKUP(K21,F!A:M,8,0),IF(F21="M",VLOOKUP(K21,M!A:M,8,0),""))))),0)</f>
        <v/>
      </c>
      <c r="V21" s="191" t="str">
        <f>IFERROR(IF(D21="","",IF(K21="","",IF(J21="","",IF(F21="F",VLOOKUP(K21,F!A:M,9,0),IF(F21="M",VLOOKUP(K21,M!A:M,9,0),""))))),0)</f>
        <v/>
      </c>
      <c r="W21" s="191" t="str">
        <f>IFERROR(IF(D21="","",IF(K21="","",IF(J21="","",IF(F21="F",VLOOKUP(K21,F!A:M,10,0),IF(F21="M",VLOOKUP(K21,M!A:M,10,0),""))))),0)</f>
        <v/>
      </c>
      <c r="X21" s="191" t="str">
        <f>IFERROR(IF(D21="","",IF(K21="","",IF(J21="","",IF(F21="F",VLOOKUP(K21,F!A:M,11,0),IF(F21="M",VLOOKUP(K21,M!A:M,11,0),""))))),0)</f>
        <v/>
      </c>
      <c r="Y21" s="191" t="str">
        <f>IFERROR(IF(D21="","",IF(K21="","",IF(J21="","",IF(F21="F",VLOOKUP(K21,F!A:M,12,0),IF(F21="M",VLOOKUP(K21,M!A:M,12,0),""))))),0)</f>
        <v/>
      </c>
      <c r="Z21" s="191" t="str">
        <f>IFERROR(IF(D21="","",IF(K21="","",IF(J21="","",IF(F21="F",VLOOKUP(K21,F!A:M,13,0),IF(F21="M",VLOOKUP(K21,M!A:M,13,0),""))))),0)</f>
        <v/>
      </c>
      <c r="AA21" s="191" t="str">
        <f>IFERROR(IF(D21="","",IF(F21="","",IF(J21="","",IF(K21="","",IF(AND(K21&gt;23,K21&lt;=60),IF(F21="F",VLOOKUP(MROUND(HZ21,0.5),'F-Weight for Length'!K:S,2,0),VLOOKUP(MROUND(HZ21,0.5),'M-Weight for Length'!K:S,2,0)),IF(K21&gt;60,IF(F21="F",VLOOKUP(K21,'F-Weight for Length'!U:AC,2,0),VLOOKUP(K21,'M-Weight for Length'!U:AC,2,0)),IF(F21="F",VLOOKUP(MROUND(HZ21,0.5),'F-Weight for Length'!A:I,2,0),VLOOKUP(MROUND(HZ21,0.5),'M-Weight for Length'!A:I,2,0)))))))),0)</f>
        <v/>
      </c>
      <c r="AB21" s="191" t="str">
        <f>IFERROR(IF(D21="","",IF(F21="","",IF(J21="","",IF(K21="","",IF(AND(K21&gt;23,K21&lt;=60),IF(F21="F",VLOOKUP(MROUND(HZ21,0.5),'F-Weight for Length'!K:S,3,0),VLOOKUP(MROUND(HZ21,0.5),'M-Weight for Length'!K:S,3,0)),IF(K21&gt;60,IF(F21="F",VLOOKUP(K21,'F-Weight for Length'!U:AC,3,0),VLOOKUP(K21,'M-Weight for Length'!U:AC,3,0)),IF(F21="F",VLOOKUP(MROUND(HZ21,0.5),'F-Weight for Length'!A:I,3,0),VLOOKUP(MROUND(HZ21,0.5),'M-Weight for Length'!A:I,3,0)))))))),0)</f>
        <v/>
      </c>
      <c r="AC21" s="191" t="str">
        <f>IFERROR(IF(D21="","",IF(F21="","",IF(J21="","",IF(K21="","",IF(AND(K21&gt;23,K21&lt;=60),IF(F21="F",VLOOKUP(MROUND(HZ21,0.5),'F-Weight for Length'!K:S,4,0),VLOOKUP(MROUND(HZ21,0.5),'M-Weight for Length'!K:S,4,0)),IF(K21&gt;60,IF(F21="F",VLOOKUP(K21,'F-Weight for Length'!U:AC,4,0),VLOOKUP(K21,'M-Weight for Length'!U:AC,4,0)),IF(F21="F",VLOOKUP(MROUND(HZ21,0.5),'F-Weight for Length'!A:I,4,0),VLOOKUP(MROUND(HZ21,0.5),'M-Weight for Length'!A:I,4,0)))))))),0)</f>
        <v/>
      </c>
      <c r="AD21" s="191" t="str">
        <f>IFERROR(IF(D21="","",IF(F21="","",IF(J21="","",IF(K21="","",IF(AND(K21&gt;23,K21&lt;=60),IF(F21="F",VLOOKUP(MROUND(HZ21,0.5),'F-Weight for Length'!K:S,5,0),VLOOKUP(MROUND(HZ21,0.5),'M-Weight for Length'!K:S,5,0)),IF(K21&gt;60,IF(F21="F",VLOOKUP(K21,'F-Weight for Length'!U:AC,5,0),VLOOKUP(K21,'M-Weight for Length'!U:AC,5,0)),IF(F21="F",VLOOKUP(MROUND(HZ21,0.5),'F-Weight for Length'!A:I,5,0),VLOOKUP(MROUND(HZ21,0.5),'M-Weight for Length'!A:I,5,0)))))))),0)</f>
        <v/>
      </c>
      <c r="AE21" s="191" t="str">
        <f>IFERROR(IF(D21="","",IF(F21="","",IF(J21="","",IF(K21="","",IF(AND(K21&gt;23,K21&lt;=60),IF(F21="F",VLOOKUP(MROUND(HZ21,0.5),'F-Weight for Length'!K:S,6,0),VLOOKUP(MROUND(HZ21,0.5),'M-Weight for Length'!K:S,6,0)),IF(K21&gt;60,IF(F21="F",VLOOKUP(K21,'F-Weight for Length'!U:AC,6,0),VLOOKUP(K21,'M-Weight for Length'!U:AC,6,0)),IF(F21="F",VLOOKUP(MROUND(HZ21,0.5),'F-Weight for Length'!A:I,6,0),VLOOKUP(MROUND(HZ21,0.5),'M-Weight for Length'!A:I,6,0)))))))),0)</f>
        <v/>
      </c>
      <c r="AF21" s="191" t="str">
        <f>IFERROR(IF(D21="","",IF(F21="","",IF(J21="","",IF(K21="","",IF(AND(K21&gt;23,K21&lt;=60),IF(F21="F",VLOOKUP(MROUND(HZ21,0.5),'F-Weight for Length'!K:S,7,0),VLOOKUP(MROUND(HZ21,0.5),'M-Weight for Length'!K:S,7,0)),IF(K21&gt;60,IF(F21="F",VLOOKUP(K21,'F-Weight for Length'!U:AC,7,0),VLOOKUP(K21,'M-Weight for Length'!U:AC,7,0)),IF(F21="F",VLOOKUP(MROUND(HZ21,0.5),'F-Weight for Length'!A:I,7,0),VLOOKUP(MROUND(HZ21,0.5),'M-Weight for Length'!A:I,7,0)))))))),0)</f>
        <v/>
      </c>
      <c r="AG21" s="191" t="str">
        <f>IFERROR(IF(D21="","",IF(F21="","",IF(J21="","",IF(K21="","",IF(AND(K21&gt;23,K21&lt;=60),IF(F21="F",VLOOKUP(MROUND(HZ21,0.5),'F-Weight for Length'!K:S,8,0),VLOOKUP(MROUND(HZ21,0.5),'M-Weight for Length'!K:S,8,0)),IF(K21&gt;60,IF(F21="F",VLOOKUP(K21,'F-Weight for Length'!U:AC,8,0),VLOOKUP(K21,'M-Weight for Length'!U:AC,8,0)),IF(F21="F",VLOOKUP(MROUND(HZ21,0.5),'F-Weight for Length'!A:I,8,0),VLOOKUP(MROUND(HZ21,0.5),'M-Weight for Length'!A:I,8,0)))))))),0)</f>
        <v/>
      </c>
      <c r="AH21" s="191" t="str">
        <f>IFERROR(IF(D21="","",IF(F21="","",IF(J21="","",IF(K21="","",IF(AND(K21&gt;23,K21&lt;=60),IF(F21="F",VLOOKUP(MROUND(HZ21,0.5),'F-Weight for Length'!K:S,9,0),VLOOKUP(MROUND(HZ21,0.5),'M-Weight for Length'!K:S,9,0)),IF(K21&gt;60,IF(F21="F",VLOOKUP(K21,'F-Weight for Length'!U:AC,9,0),VLOOKUP(K21,'M-Weight for Length'!U:AC,9,0)),IF(F21="F",VLOOKUP(MROUND(HZ21,0.5),'F-Weight for Length'!A:I,9,0),VLOOKUP(MROUND(HZ21,0.5),'M-Weight for Length'!A:I,9,0)))))))),0)</f>
        <v/>
      </c>
      <c r="AI21" s="192">
        <f t="shared" si="23"/>
        <v>0</v>
      </c>
      <c r="AJ21" s="192">
        <f t="shared" si="24"/>
        <v>0</v>
      </c>
      <c r="AK21" s="192">
        <f t="shared" si="25"/>
        <v>0</v>
      </c>
      <c r="AL21" s="192">
        <f t="shared" si="26"/>
        <v>0</v>
      </c>
      <c r="AM21" s="192">
        <f t="shared" si="27"/>
        <v>0</v>
      </c>
      <c r="AN21" s="192">
        <f t="shared" si="28"/>
        <v>0</v>
      </c>
      <c r="AO21" s="192">
        <f t="shared" si="29"/>
        <v>0</v>
      </c>
      <c r="AP21" s="192">
        <f t="shared" si="30"/>
        <v>0</v>
      </c>
      <c r="AQ21" s="192">
        <f t="shared" si="31"/>
        <v>0</v>
      </c>
      <c r="AR21" s="192">
        <f t="shared" si="32"/>
        <v>0</v>
      </c>
      <c r="AS21" s="192">
        <f t="shared" si="33"/>
        <v>0</v>
      </c>
      <c r="AT21" s="192">
        <f t="shared" si="34"/>
        <v>0</v>
      </c>
      <c r="AU21" s="192">
        <f t="shared" si="35"/>
        <v>0</v>
      </c>
      <c r="AV21" s="192">
        <f t="shared" si="36"/>
        <v>0</v>
      </c>
      <c r="AW21" s="192">
        <f t="shared" si="37"/>
        <v>0</v>
      </c>
      <c r="AX21" s="192">
        <f t="shared" si="38"/>
        <v>0</v>
      </c>
      <c r="AY21" s="192">
        <f t="shared" si="39"/>
        <v>0</v>
      </c>
      <c r="AZ21" s="192">
        <f t="shared" si="40"/>
        <v>0</v>
      </c>
      <c r="BA21" s="192">
        <f t="shared" si="41"/>
        <v>0</v>
      </c>
      <c r="BB21" s="192">
        <f t="shared" si="42"/>
        <v>0</v>
      </c>
      <c r="BC21" s="192">
        <f t="shared" si="43"/>
        <v>0</v>
      </c>
      <c r="BD21" s="192">
        <f t="shared" si="44"/>
        <v>0</v>
      </c>
      <c r="BE21" s="192">
        <f t="shared" si="45"/>
        <v>0</v>
      </c>
      <c r="BF21" s="192">
        <f t="shared" si="46"/>
        <v>0</v>
      </c>
      <c r="BG21" s="192">
        <f t="shared" si="47"/>
        <v>0</v>
      </c>
      <c r="BH21" s="192">
        <f t="shared" si="48"/>
        <v>0</v>
      </c>
      <c r="BI21" s="192">
        <f t="shared" si="49"/>
        <v>0</v>
      </c>
      <c r="BJ21" s="192">
        <f t="shared" si="50"/>
        <v>0</v>
      </c>
      <c r="BK21" s="192">
        <f t="shared" si="51"/>
        <v>0</v>
      </c>
      <c r="BL21" s="192">
        <f t="shared" si="52"/>
        <v>0</v>
      </c>
      <c r="BM21" s="192">
        <f t="shared" si="53"/>
        <v>0</v>
      </c>
      <c r="BN21" s="192">
        <f t="shared" si="54"/>
        <v>0</v>
      </c>
      <c r="BO21" s="192">
        <f t="shared" si="55"/>
        <v>0</v>
      </c>
      <c r="BP21" s="192">
        <f t="shared" si="56"/>
        <v>0</v>
      </c>
      <c r="BQ21" s="192">
        <f t="shared" si="57"/>
        <v>0</v>
      </c>
      <c r="BR21" s="192">
        <f t="shared" si="58"/>
        <v>0</v>
      </c>
      <c r="BS21" s="192">
        <f t="shared" si="59"/>
        <v>0</v>
      </c>
      <c r="BT21" s="192">
        <f t="shared" si="60"/>
        <v>0</v>
      </c>
      <c r="BU21" s="192">
        <f t="shared" si="61"/>
        <v>0</v>
      </c>
      <c r="BV21" s="192">
        <f t="shared" si="62"/>
        <v>0</v>
      </c>
      <c r="BW21" s="192">
        <f t="shared" si="63"/>
        <v>0</v>
      </c>
      <c r="BX21" s="192">
        <f t="shared" si="64"/>
        <v>0</v>
      </c>
      <c r="BY21" s="192">
        <f t="shared" si="65"/>
        <v>0</v>
      </c>
      <c r="BZ21" s="192">
        <f t="shared" si="66"/>
        <v>0</v>
      </c>
      <c r="CA21" s="192">
        <f t="shared" si="67"/>
        <v>0</v>
      </c>
      <c r="CB21" s="192">
        <f t="shared" si="68"/>
        <v>0</v>
      </c>
      <c r="CC21" s="192">
        <f t="shared" si="69"/>
        <v>0</v>
      </c>
      <c r="CD21" s="192">
        <f t="shared" si="70"/>
        <v>0</v>
      </c>
      <c r="CE21" s="192">
        <f t="shared" si="71"/>
        <v>0</v>
      </c>
      <c r="CF21" s="192">
        <f t="shared" si="72"/>
        <v>0</v>
      </c>
      <c r="CG21" s="192">
        <f t="shared" si="73"/>
        <v>0</v>
      </c>
      <c r="CH21" s="192">
        <f t="shared" si="74"/>
        <v>0</v>
      </c>
      <c r="CI21" s="192">
        <f t="shared" si="75"/>
        <v>0</v>
      </c>
      <c r="CJ21" s="192">
        <f t="shared" si="76"/>
        <v>0</v>
      </c>
      <c r="CK21" s="192">
        <f t="shared" si="77"/>
        <v>0</v>
      </c>
      <c r="CL21" s="192">
        <f t="shared" si="78"/>
        <v>0</v>
      </c>
      <c r="CM21" s="192">
        <f t="shared" si="79"/>
        <v>0</v>
      </c>
      <c r="CN21" s="192">
        <f t="shared" si="80"/>
        <v>0</v>
      </c>
      <c r="CO21" s="192">
        <f t="shared" si="81"/>
        <v>0</v>
      </c>
      <c r="CP21" s="192">
        <f t="shared" si="82"/>
        <v>0</v>
      </c>
      <c r="CQ21" s="192">
        <f t="shared" si="83"/>
        <v>0</v>
      </c>
      <c r="CR21" s="192">
        <f t="shared" si="84"/>
        <v>0</v>
      </c>
      <c r="CS21" s="192">
        <f t="shared" si="85"/>
        <v>0</v>
      </c>
      <c r="CT21" s="192">
        <f t="shared" si="86"/>
        <v>0</v>
      </c>
      <c r="CU21" s="192">
        <f t="shared" si="87"/>
        <v>0</v>
      </c>
      <c r="CV21" s="192">
        <f t="shared" si="88"/>
        <v>0</v>
      </c>
      <c r="CW21" s="192">
        <f t="shared" si="89"/>
        <v>0</v>
      </c>
      <c r="CX21" s="192">
        <f t="shared" si="90"/>
        <v>0</v>
      </c>
      <c r="CY21" s="192">
        <f t="shared" si="91"/>
        <v>0</v>
      </c>
      <c r="CZ21" s="192">
        <f t="shared" si="92"/>
        <v>0</v>
      </c>
      <c r="DA21" s="192">
        <f t="shared" si="93"/>
        <v>0</v>
      </c>
      <c r="DB21" s="192">
        <f t="shared" si="94"/>
        <v>0</v>
      </c>
      <c r="DC21" s="192">
        <f t="shared" si="95"/>
        <v>0</v>
      </c>
      <c r="DD21" s="192">
        <f t="shared" si="96"/>
        <v>0</v>
      </c>
      <c r="DE21" s="192">
        <f t="shared" si="97"/>
        <v>0</v>
      </c>
      <c r="DF21" s="192">
        <f t="shared" si="98"/>
        <v>0</v>
      </c>
      <c r="DG21" s="192">
        <f t="shared" si="99"/>
        <v>0</v>
      </c>
      <c r="DH21" s="192">
        <f t="shared" si="100"/>
        <v>0</v>
      </c>
      <c r="DI21" s="192">
        <f t="shared" si="101"/>
        <v>0</v>
      </c>
      <c r="DJ21" s="192">
        <f t="shared" si="102"/>
        <v>0</v>
      </c>
      <c r="DK21" s="192">
        <f t="shared" si="103"/>
        <v>0</v>
      </c>
      <c r="DL21" s="192">
        <f t="shared" si="104"/>
        <v>0</v>
      </c>
      <c r="DM21" s="192">
        <f t="shared" si="105"/>
        <v>0</v>
      </c>
      <c r="DN21" s="192">
        <f t="shared" si="106"/>
        <v>0</v>
      </c>
      <c r="DO21" s="192">
        <f t="shared" si="107"/>
        <v>0</v>
      </c>
      <c r="DP21" s="192">
        <f t="shared" si="108"/>
        <v>0</v>
      </c>
      <c r="DQ21" s="192">
        <f t="shared" si="109"/>
        <v>0</v>
      </c>
      <c r="DR21" s="192">
        <f t="shared" si="110"/>
        <v>0</v>
      </c>
      <c r="DS21" s="192">
        <f t="shared" si="111"/>
        <v>0</v>
      </c>
      <c r="DT21" s="192">
        <f t="shared" si="112"/>
        <v>0</v>
      </c>
      <c r="DU21" s="192">
        <f t="shared" si="113"/>
        <v>0</v>
      </c>
      <c r="DV21" s="193">
        <f t="shared" si="114"/>
        <v>0</v>
      </c>
      <c r="DW21" s="193">
        <f t="shared" si="115"/>
        <v>0</v>
      </c>
      <c r="DX21" s="193">
        <f t="shared" si="116"/>
        <v>0</v>
      </c>
      <c r="DY21" s="193">
        <f t="shared" si="117"/>
        <v>0</v>
      </c>
      <c r="DZ21" s="193">
        <f t="shared" si="118"/>
        <v>0</v>
      </c>
      <c r="EA21" s="192">
        <f t="shared" si="119"/>
        <v>0</v>
      </c>
      <c r="EB21" s="192">
        <f t="shared" si="120"/>
        <v>0</v>
      </c>
      <c r="EC21" s="192">
        <f t="shared" si="121"/>
        <v>0</v>
      </c>
      <c r="ED21" s="192">
        <f t="shared" si="122"/>
        <v>0</v>
      </c>
      <c r="EE21" s="192">
        <f t="shared" si="123"/>
        <v>0</v>
      </c>
      <c r="EF21" s="192">
        <f t="shared" si="124"/>
        <v>0</v>
      </c>
      <c r="EG21" s="192">
        <f t="shared" si="125"/>
        <v>0</v>
      </c>
      <c r="EH21" s="192">
        <f t="shared" si="126"/>
        <v>0</v>
      </c>
      <c r="EI21" s="192">
        <f t="shared" si="127"/>
        <v>0</v>
      </c>
      <c r="EJ21" s="192">
        <f t="shared" si="128"/>
        <v>0</v>
      </c>
      <c r="EK21" s="192">
        <f t="shared" si="129"/>
        <v>0</v>
      </c>
      <c r="EL21" s="192">
        <f t="shared" si="130"/>
        <v>0</v>
      </c>
      <c r="EM21" s="192">
        <f t="shared" si="131"/>
        <v>0</v>
      </c>
      <c r="EN21" s="192">
        <f t="shared" si="132"/>
        <v>0</v>
      </c>
      <c r="EO21" s="192">
        <f t="shared" si="133"/>
        <v>0</v>
      </c>
      <c r="EP21" s="192">
        <f t="shared" si="134"/>
        <v>0</v>
      </c>
      <c r="EQ21" s="192">
        <f t="shared" si="135"/>
        <v>0</v>
      </c>
      <c r="ER21" s="192">
        <f t="shared" si="136"/>
        <v>0</v>
      </c>
      <c r="ES21" s="192">
        <f t="shared" si="137"/>
        <v>0</v>
      </c>
      <c r="ET21" s="192">
        <f t="shared" si="138"/>
        <v>0</v>
      </c>
      <c r="EU21" s="192">
        <f t="shared" si="139"/>
        <v>0</v>
      </c>
      <c r="EV21" s="192">
        <f t="shared" si="140"/>
        <v>0</v>
      </c>
      <c r="EW21" s="192">
        <f t="shared" si="141"/>
        <v>0</v>
      </c>
      <c r="EX21" s="192">
        <f t="shared" si="142"/>
        <v>0</v>
      </c>
      <c r="EY21" s="192">
        <f t="shared" si="143"/>
        <v>0</v>
      </c>
      <c r="EZ21" s="192">
        <f t="shared" si="144"/>
        <v>0</v>
      </c>
      <c r="FA21" s="192">
        <f t="shared" si="145"/>
        <v>0</v>
      </c>
      <c r="FB21" s="192">
        <f t="shared" si="146"/>
        <v>0</v>
      </c>
      <c r="FC21" s="192">
        <f t="shared" si="147"/>
        <v>0</v>
      </c>
      <c r="FD21" s="192">
        <f t="shared" si="148"/>
        <v>0</v>
      </c>
      <c r="FE21" s="192">
        <f t="shared" si="149"/>
        <v>0</v>
      </c>
      <c r="FF21" s="192">
        <f t="shared" si="150"/>
        <v>0</v>
      </c>
      <c r="FG21" s="192">
        <f t="shared" si="151"/>
        <v>0</v>
      </c>
      <c r="FH21" s="192">
        <f t="shared" si="152"/>
        <v>0</v>
      </c>
      <c r="FI21" s="192">
        <f t="shared" si="153"/>
        <v>0</v>
      </c>
      <c r="FJ21" s="192">
        <f t="shared" si="154"/>
        <v>0</v>
      </c>
      <c r="FK21" s="192">
        <f t="shared" si="155"/>
        <v>0</v>
      </c>
      <c r="FL21" s="192">
        <f t="shared" si="156"/>
        <v>0</v>
      </c>
      <c r="FM21" s="192">
        <f t="shared" si="157"/>
        <v>0</v>
      </c>
      <c r="FN21" s="192">
        <f t="shared" si="158"/>
        <v>0</v>
      </c>
      <c r="FO21" s="192">
        <f t="shared" si="159"/>
        <v>0</v>
      </c>
      <c r="FP21" s="192">
        <f t="shared" si="160"/>
        <v>0</v>
      </c>
      <c r="FQ21" s="192">
        <f t="shared" si="161"/>
        <v>0</v>
      </c>
      <c r="FR21" s="192">
        <f t="shared" si="162"/>
        <v>0</v>
      </c>
      <c r="FS21" s="192">
        <f t="shared" si="163"/>
        <v>0</v>
      </c>
      <c r="FT21" s="192">
        <f t="shared" si="164"/>
        <v>0</v>
      </c>
      <c r="FU21" s="192">
        <f t="shared" si="165"/>
        <v>0</v>
      </c>
      <c r="FV21" s="192">
        <f t="shared" si="166"/>
        <v>0</v>
      </c>
      <c r="FW21" s="192">
        <f t="shared" si="167"/>
        <v>0</v>
      </c>
      <c r="FX21" s="192">
        <f t="shared" si="168"/>
        <v>0</v>
      </c>
      <c r="FY21" s="192">
        <f t="shared" si="169"/>
        <v>0</v>
      </c>
      <c r="FZ21" s="192">
        <f t="shared" si="170"/>
        <v>0</v>
      </c>
      <c r="GA21" s="192">
        <f t="shared" si="171"/>
        <v>0</v>
      </c>
      <c r="GB21" s="192">
        <f t="shared" si="172"/>
        <v>0</v>
      </c>
      <c r="GC21" s="192">
        <f t="shared" si="173"/>
        <v>0</v>
      </c>
      <c r="GD21" s="192">
        <f t="shared" si="174"/>
        <v>0</v>
      </c>
      <c r="GE21" s="192">
        <f t="shared" si="175"/>
        <v>0</v>
      </c>
      <c r="GF21" s="192">
        <f t="shared" si="176"/>
        <v>0</v>
      </c>
      <c r="GG21" s="192">
        <f t="shared" si="177"/>
        <v>0</v>
      </c>
      <c r="GH21" s="192">
        <f t="shared" si="178"/>
        <v>0</v>
      </c>
      <c r="GI21" s="192">
        <f t="shared" si="179"/>
        <v>0</v>
      </c>
      <c r="GJ21" s="192">
        <f t="shared" si="180"/>
        <v>0</v>
      </c>
      <c r="GK21" s="192">
        <f t="shared" si="181"/>
        <v>0</v>
      </c>
      <c r="GL21" s="192">
        <f t="shared" si="182"/>
        <v>0</v>
      </c>
      <c r="GM21" s="192">
        <f t="shared" si="183"/>
        <v>0</v>
      </c>
      <c r="GN21" s="192">
        <f t="shared" si="184"/>
        <v>0</v>
      </c>
      <c r="GO21" s="192">
        <f t="shared" si="185"/>
        <v>0</v>
      </c>
      <c r="GP21" s="192">
        <f t="shared" si="186"/>
        <v>0</v>
      </c>
      <c r="GQ21" s="192">
        <f t="shared" si="187"/>
        <v>0</v>
      </c>
      <c r="GR21" s="192">
        <f t="shared" si="188"/>
        <v>0</v>
      </c>
      <c r="GS21" s="192">
        <f t="shared" si="189"/>
        <v>0</v>
      </c>
      <c r="GT21" s="192">
        <f t="shared" si="190"/>
        <v>0</v>
      </c>
      <c r="GU21" s="192">
        <f t="shared" si="191"/>
        <v>0</v>
      </c>
      <c r="GV21" s="192">
        <f t="shared" si="192"/>
        <v>0</v>
      </c>
      <c r="GW21" s="192">
        <f t="shared" si="193"/>
        <v>0</v>
      </c>
      <c r="GX21" s="192">
        <f t="shared" si="194"/>
        <v>0</v>
      </c>
      <c r="GY21" s="192">
        <f t="shared" si="195"/>
        <v>0</v>
      </c>
      <c r="GZ21" s="192">
        <f t="shared" si="196"/>
        <v>0</v>
      </c>
      <c r="HA21" s="192">
        <f t="shared" si="197"/>
        <v>0</v>
      </c>
      <c r="HB21" s="192">
        <f t="shared" si="198"/>
        <v>0</v>
      </c>
      <c r="HC21" s="192">
        <f t="shared" si="199"/>
        <v>0</v>
      </c>
      <c r="HD21" s="192">
        <f t="shared" si="200"/>
        <v>0</v>
      </c>
      <c r="HE21" s="192">
        <f t="shared" si="201"/>
        <v>0</v>
      </c>
      <c r="HF21" s="192">
        <f t="shared" si="202"/>
        <v>0</v>
      </c>
      <c r="HG21" s="192">
        <f t="shared" si="203"/>
        <v>0</v>
      </c>
      <c r="HH21" s="192">
        <f t="shared" si="204"/>
        <v>0</v>
      </c>
      <c r="HI21" s="192">
        <f t="shared" si="205"/>
        <v>0</v>
      </c>
      <c r="HJ21" s="192">
        <f t="shared" si="206"/>
        <v>0</v>
      </c>
      <c r="HK21" s="192">
        <f t="shared" si="207"/>
        <v>0</v>
      </c>
      <c r="HL21" s="192">
        <f t="shared" si="208"/>
        <v>0</v>
      </c>
      <c r="HM21" s="192">
        <f t="shared" si="209"/>
        <v>0</v>
      </c>
      <c r="HN21" s="194">
        <f t="shared" si="210"/>
        <v>0</v>
      </c>
      <c r="HO21" s="194">
        <f t="shared" si="211"/>
        <v>0</v>
      </c>
      <c r="HP21" s="194">
        <f t="shared" si="212"/>
        <v>0</v>
      </c>
      <c r="HQ21" s="194">
        <f t="shared" si="213"/>
        <v>0</v>
      </c>
      <c r="HR21" s="194">
        <f t="shared" si="214"/>
        <v>0</v>
      </c>
      <c r="HS21" s="195" t="str">
        <f t="shared" si="9"/>
        <v/>
      </c>
      <c r="HT21" s="196">
        <f t="shared" si="10"/>
        <v>0</v>
      </c>
      <c r="HU21" s="196">
        <f t="shared" si="11"/>
        <v>0</v>
      </c>
      <c r="HV21" s="197" t="str">
        <f t="shared" si="12"/>
        <v/>
      </c>
      <c r="HW21" s="197" t="str">
        <f t="shared" si="215"/>
        <v/>
      </c>
      <c r="HX21" s="197" t="str">
        <f t="shared" si="216"/>
        <v/>
      </c>
      <c r="HY21" s="195" t="str">
        <f t="shared" si="13"/>
        <v/>
      </c>
      <c r="HZ21" s="30">
        <f t="shared" si="6"/>
        <v>0</v>
      </c>
      <c r="IA21" s="198">
        <f t="shared" si="14"/>
        <v>0</v>
      </c>
      <c r="IB21" s="195"/>
      <c r="IC21" s="195">
        <f t="shared" si="217"/>
        <v>0</v>
      </c>
      <c r="ID21" s="195">
        <f t="shared" si="15"/>
        <v>0</v>
      </c>
      <c r="IE21" s="195">
        <f t="shared" si="218"/>
        <v>0</v>
      </c>
      <c r="IF21" s="195">
        <f t="shared" si="16"/>
        <v>0</v>
      </c>
      <c r="IG21" s="307">
        <f t="shared" si="17"/>
        <v>0</v>
      </c>
      <c r="IH21" s="307">
        <f t="shared" si="18"/>
        <v>0</v>
      </c>
      <c r="II21" s="44">
        <f t="shared" si="19"/>
        <v>0</v>
      </c>
      <c r="IJ21" s="44">
        <f t="shared" si="219"/>
        <v>0</v>
      </c>
      <c r="IK21" s="44">
        <f t="shared" si="220"/>
        <v>0</v>
      </c>
      <c r="IL21" s="44">
        <f t="shared" si="221"/>
        <v>0</v>
      </c>
      <c r="IM21" s="44">
        <f t="shared" si="222"/>
        <v>0</v>
      </c>
      <c r="IN21" s="44">
        <f t="shared" si="223"/>
        <v>0</v>
      </c>
      <c r="IO21" s="44">
        <f t="shared" si="224"/>
        <v>0</v>
      </c>
    </row>
    <row r="22" spans="1:249" ht="18" customHeight="1">
      <c r="A22" s="188">
        <v>16</v>
      </c>
      <c r="B22" s="326"/>
      <c r="C22" s="289"/>
      <c r="D22" s="199"/>
      <c r="E22" s="189"/>
      <c r="F22" s="189"/>
      <c r="G22" s="190"/>
      <c r="H22" s="190"/>
      <c r="I22" s="272"/>
      <c r="J22" s="207"/>
      <c r="K22" s="214" t="str">
        <f t="shared" si="20"/>
        <v/>
      </c>
      <c r="L22" s="200" t="str">
        <f t="shared" si="21"/>
        <v/>
      </c>
      <c r="M22" s="200" t="str">
        <f t="shared" si="22"/>
        <v/>
      </c>
      <c r="N22" s="209" t="str">
        <f t="shared" si="8"/>
        <v/>
      </c>
      <c r="O22" s="208" t="str">
        <f>IFERROR(IF(D22="","",IF(K22="","",IF(I22="","",IF(F22="F",VLOOKUP(K22,F!A:G,2,0),IF(F22="M",VLOOKUP(K22,M!A:G,2,0),""))))),0)</f>
        <v/>
      </c>
      <c r="P22" s="191" t="str">
        <f>IFERROR(IF(D22="","",IF(K22="","",IF(I22="","",IF(F22="F",VLOOKUP(K22,F!A:G,3,0),IF(F22="M",VLOOKUP(K22,M!A:G,3,0),""))))),0)</f>
        <v/>
      </c>
      <c r="Q22" s="191" t="str">
        <f>IFERROR(IF(D22="","",IF(K22="","",IF(I22="","",IF(F22="F",VLOOKUP(K22,F!A:G,4,0),IF(F22="M",VLOOKUP(K22,M!A:G,4,0),""))))),0)</f>
        <v/>
      </c>
      <c r="R22" s="191" t="str">
        <f>IFERROR(IF(D22="","",IF(K22="","",IF(I22="","",IF(F22="F",VLOOKUP(K22,F!A:G,5,0),IF(F22="M",VLOOKUP(K22,M!A:G,5,0),""))))),0)</f>
        <v/>
      </c>
      <c r="S22" s="191" t="str">
        <f>IFERROR(IF(D22="","",IF(K22="","",IF(I22="","",IF(F22="F",VLOOKUP(K22,F!A:G,6,0),IF(F22="M",VLOOKUP(K22,M!A:G,6,0),""))))),0)</f>
        <v/>
      </c>
      <c r="T22" s="191" t="str">
        <f>IFERROR(IF(D22="","",IF(K22="","",IF(I22="","",IF(F22="F",VLOOKUP(K22,F!A:G,7,0),IF(F22="M",VLOOKUP(K22,M!A:G,7,0),""))))),0)</f>
        <v/>
      </c>
      <c r="U22" s="191" t="str">
        <f>IFERROR(IF(D22="","",IF(K22="","",IF(J22="","",IF(F22="F",VLOOKUP(K22,F!A:M,8,0),IF(F22="M",VLOOKUP(K22,M!A:M,8,0),""))))),0)</f>
        <v/>
      </c>
      <c r="V22" s="191" t="str">
        <f>IFERROR(IF(D22="","",IF(K22="","",IF(J22="","",IF(F22="F",VLOOKUP(K22,F!A:M,9,0),IF(F22="M",VLOOKUP(K22,M!A:M,9,0),""))))),0)</f>
        <v/>
      </c>
      <c r="W22" s="191" t="str">
        <f>IFERROR(IF(D22="","",IF(K22="","",IF(J22="","",IF(F22="F",VLOOKUP(K22,F!A:M,10,0),IF(F22="M",VLOOKUP(K22,M!A:M,10,0),""))))),0)</f>
        <v/>
      </c>
      <c r="X22" s="191" t="str">
        <f>IFERROR(IF(D22="","",IF(K22="","",IF(J22="","",IF(F22="F",VLOOKUP(K22,F!A:M,11,0),IF(F22="M",VLOOKUP(K22,M!A:M,11,0),""))))),0)</f>
        <v/>
      </c>
      <c r="Y22" s="191" t="str">
        <f>IFERROR(IF(D22="","",IF(K22="","",IF(J22="","",IF(F22="F",VLOOKUP(K22,F!A:M,12,0),IF(F22="M",VLOOKUP(K22,M!A:M,12,0),""))))),0)</f>
        <v/>
      </c>
      <c r="Z22" s="191" t="str">
        <f>IFERROR(IF(D22="","",IF(K22="","",IF(J22="","",IF(F22="F",VLOOKUP(K22,F!A:M,13,0),IF(F22="M",VLOOKUP(K22,M!A:M,13,0),""))))),0)</f>
        <v/>
      </c>
      <c r="AA22" s="191" t="str">
        <f>IFERROR(IF(D22="","",IF(F22="","",IF(J22="","",IF(K22="","",IF(AND(K22&gt;23,K22&lt;=60),IF(F22="F",VLOOKUP(MROUND(HZ22,0.5),'F-Weight for Length'!K:S,2,0),VLOOKUP(MROUND(HZ22,0.5),'M-Weight for Length'!K:S,2,0)),IF(K22&gt;60,IF(F22="F",VLOOKUP(K22,'F-Weight for Length'!U:AC,2,0),VLOOKUP(K22,'M-Weight for Length'!U:AC,2,0)),IF(F22="F",VLOOKUP(MROUND(HZ22,0.5),'F-Weight for Length'!A:I,2,0),VLOOKUP(MROUND(HZ22,0.5),'M-Weight for Length'!A:I,2,0)))))))),0)</f>
        <v/>
      </c>
      <c r="AB22" s="191" t="str">
        <f>IFERROR(IF(D22="","",IF(F22="","",IF(J22="","",IF(K22="","",IF(AND(K22&gt;23,K22&lt;=60),IF(F22="F",VLOOKUP(MROUND(HZ22,0.5),'F-Weight for Length'!K:S,3,0),VLOOKUP(MROUND(HZ22,0.5),'M-Weight for Length'!K:S,3,0)),IF(K22&gt;60,IF(F22="F",VLOOKUP(K22,'F-Weight for Length'!U:AC,3,0),VLOOKUP(K22,'M-Weight for Length'!U:AC,3,0)),IF(F22="F",VLOOKUP(MROUND(HZ22,0.5),'F-Weight for Length'!A:I,3,0),VLOOKUP(MROUND(HZ22,0.5),'M-Weight for Length'!A:I,3,0)))))))),0)</f>
        <v/>
      </c>
      <c r="AC22" s="191" t="str">
        <f>IFERROR(IF(D22="","",IF(F22="","",IF(J22="","",IF(K22="","",IF(AND(K22&gt;23,K22&lt;=60),IF(F22="F",VLOOKUP(MROUND(HZ22,0.5),'F-Weight for Length'!K:S,4,0),VLOOKUP(MROUND(HZ22,0.5),'M-Weight for Length'!K:S,4,0)),IF(K22&gt;60,IF(F22="F",VLOOKUP(K22,'F-Weight for Length'!U:AC,4,0),VLOOKUP(K22,'M-Weight for Length'!U:AC,4,0)),IF(F22="F",VLOOKUP(MROUND(HZ22,0.5),'F-Weight for Length'!A:I,4,0),VLOOKUP(MROUND(HZ22,0.5),'M-Weight for Length'!A:I,4,0)))))))),0)</f>
        <v/>
      </c>
      <c r="AD22" s="191" t="str">
        <f>IFERROR(IF(D22="","",IF(F22="","",IF(J22="","",IF(K22="","",IF(AND(K22&gt;23,K22&lt;=60),IF(F22="F",VLOOKUP(MROUND(HZ22,0.5),'F-Weight for Length'!K:S,5,0),VLOOKUP(MROUND(HZ22,0.5),'M-Weight for Length'!K:S,5,0)),IF(K22&gt;60,IF(F22="F",VLOOKUP(K22,'F-Weight for Length'!U:AC,5,0),VLOOKUP(K22,'M-Weight for Length'!U:AC,5,0)),IF(F22="F",VLOOKUP(MROUND(HZ22,0.5),'F-Weight for Length'!A:I,5,0),VLOOKUP(MROUND(HZ22,0.5),'M-Weight for Length'!A:I,5,0)))))))),0)</f>
        <v/>
      </c>
      <c r="AE22" s="191" t="str">
        <f>IFERROR(IF(D22="","",IF(F22="","",IF(J22="","",IF(K22="","",IF(AND(K22&gt;23,K22&lt;=60),IF(F22="F",VLOOKUP(MROUND(HZ22,0.5),'F-Weight for Length'!K:S,6,0),VLOOKUP(MROUND(HZ22,0.5),'M-Weight for Length'!K:S,6,0)),IF(K22&gt;60,IF(F22="F",VLOOKUP(K22,'F-Weight for Length'!U:AC,6,0),VLOOKUP(K22,'M-Weight for Length'!U:AC,6,0)),IF(F22="F",VLOOKUP(MROUND(HZ22,0.5),'F-Weight for Length'!A:I,6,0),VLOOKUP(MROUND(HZ22,0.5),'M-Weight for Length'!A:I,6,0)))))))),0)</f>
        <v/>
      </c>
      <c r="AF22" s="191" t="str">
        <f>IFERROR(IF(D22="","",IF(F22="","",IF(J22="","",IF(K22="","",IF(AND(K22&gt;23,K22&lt;=60),IF(F22="F",VLOOKUP(MROUND(HZ22,0.5),'F-Weight for Length'!K:S,7,0),VLOOKUP(MROUND(HZ22,0.5),'M-Weight for Length'!K:S,7,0)),IF(K22&gt;60,IF(F22="F",VLOOKUP(K22,'F-Weight for Length'!U:AC,7,0),VLOOKUP(K22,'M-Weight for Length'!U:AC,7,0)),IF(F22="F",VLOOKUP(MROUND(HZ22,0.5),'F-Weight for Length'!A:I,7,0),VLOOKUP(MROUND(HZ22,0.5),'M-Weight for Length'!A:I,7,0)))))))),0)</f>
        <v/>
      </c>
      <c r="AG22" s="191" t="str">
        <f>IFERROR(IF(D22="","",IF(F22="","",IF(J22="","",IF(K22="","",IF(AND(K22&gt;23,K22&lt;=60),IF(F22="F",VLOOKUP(MROUND(HZ22,0.5),'F-Weight for Length'!K:S,8,0),VLOOKUP(MROUND(HZ22,0.5),'M-Weight for Length'!K:S,8,0)),IF(K22&gt;60,IF(F22="F",VLOOKUP(K22,'F-Weight for Length'!U:AC,8,0),VLOOKUP(K22,'M-Weight for Length'!U:AC,8,0)),IF(F22="F",VLOOKUP(MROUND(HZ22,0.5),'F-Weight for Length'!A:I,8,0),VLOOKUP(MROUND(HZ22,0.5),'M-Weight for Length'!A:I,8,0)))))))),0)</f>
        <v/>
      </c>
      <c r="AH22" s="191" t="str">
        <f>IFERROR(IF(D22="","",IF(F22="","",IF(J22="","",IF(K22="","",IF(AND(K22&gt;23,K22&lt;=60),IF(F22="F",VLOOKUP(MROUND(HZ22,0.5),'F-Weight for Length'!K:S,9,0),VLOOKUP(MROUND(HZ22,0.5),'M-Weight for Length'!K:S,9,0)),IF(K22&gt;60,IF(F22="F",VLOOKUP(K22,'F-Weight for Length'!U:AC,9,0),VLOOKUP(K22,'M-Weight for Length'!U:AC,9,0)),IF(F22="F",VLOOKUP(MROUND(HZ22,0.5),'F-Weight for Length'!A:I,9,0),VLOOKUP(MROUND(HZ22,0.5),'M-Weight for Length'!A:I,9,0)))))))),0)</f>
        <v/>
      </c>
      <c r="AI22" s="192">
        <f t="shared" si="23"/>
        <v>0</v>
      </c>
      <c r="AJ22" s="192">
        <f t="shared" si="24"/>
        <v>0</v>
      </c>
      <c r="AK22" s="192">
        <f t="shared" si="25"/>
        <v>0</v>
      </c>
      <c r="AL22" s="192">
        <f t="shared" si="26"/>
        <v>0</v>
      </c>
      <c r="AM22" s="192">
        <f t="shared" si="27"/>
        <v>0</v>
      </c>
      <c r="AN22" s="192">
        <f t="shared" si="28"/>
        <v>0</v>
      </c>
      <c r="AO22" s="192">
        <f t="shared" si="29"/>
        <v>0</v>
      </c>
      <c r="AP22" s="192">
        <f t="shared" si="30"/>
        <v>0</v>
      </c>
      <c r="AQ22" s="192">
        <f t="shared" si="31"/>
        <v>0</v>
      </c>
      <c r="AR22" s="192">
        <f t="shared" si="32"/>
        <v>0</v>
      </c>
      <c r="AS22" s="192">
        <f t="shared" si="33"/>
        <v>0</v>
      </c>
      <c r="AT22" s="192">
        <f t="shared" si="34"/>
        <v>0</v>
      </c>
      <c r="AU22" s="192">
        <f t="shared" si="35"/>
        <v>0</v>
      </c>
      <c r="AV22" s="192">
        <f t="shared" si="36"/>
        <v>0</v>
      </c>
      <c r="AW22" s="192">
        <f t="shared" si="37"/>
        <v>0</v>
      </c>
      <c r="AX22" s="192">
        <f t="shared" si="38"/>
        <v>0</v>
      </c>
      <c r="AY22" s="192">
        <f t="shared" si="39"/>
        <v>0</v>
      </c>
      <c r="AZ22" s="192">
        <f t="shared" si="40"/>
        <v>0</v>
      </c>
      <c r="BA22" s="192">
        <f t="shared" si="41"/>
        <v>0</v>
      </c>
      <c r="BB22" s="192">
        <f t="shared" si="42"/>
        <v>0</v>
      </c>
      <c r="BC22" s="192">
        <f t="shared" si="43"/>
        <v>0</v>
      </c>
      <c r="BD22" s="192">
        <f t="shared" si="44"/>
        <v>0</v>
      </c>
      <c r="BE22" s="192">
        <f t="shared" si="45"/>
        <v>0</v>
      </c>
      <c r="BF22" s="192">
        <f t="shared" si="46"/>
        <v>0</v>
      </c>
      <c r="BG22" s="192">
        <f t="shared" si="47"/>
        <v>0</v>
      </c>
      <c r="BH22" s="192">
        <f t="shared" si="48"/>
        <v>0</v>
      </c>
      <c r="BI22" s="192">
        <f t="shared" si="49"/>
        <v>0</v>
      </c>
      <c r="BJ22" s="192">
        <f t="shared" si="50"/>
        <v>0</v>
      </c>
      <c r="BK22" s="192">
        <f t="shared" si="51"/>
        <v>0</v>
      </c>
      <c r="BL22" s="192">
        <f t="shared" si="52"/>
        <v>0</v>
      </c>
      <c r="BM22" s="192">
        <f t="shared" si="53"/>
        <v>0</v>
      </c>
      <c r="BN22" s="192">
        <f t="shared" si="54"/>
        <v>0</v>
      </c>
      <c r="BO22" s="192">
        <f t="shared" si="55"/>
        <v>0</v>
      </c>
      <c r="BP22" s="192">
        <f t="shared" si="56"/>
        <v>0</v>
      </c>
      <c r="BQ22" s="192">
        <f t="shared" si="57"/>
        <v>0</v>
      </c>
      <c r="BR22" s="192">
        <f t="shared" si="58"/>
        <v>0</v>
      </c>
      <c r="BS22" s="192">
        <f t="shared" si="59"/>
        <v>0</v>
      </c>
      <c r="BT22" s="192">
        <f t="shared" si="60"/>
        <v>0</v>
      </c>
      <c r="BU22" s="192">
        <f t="shared" si="61"/>
        <v>0</v>
      </c>
      <c r="BV22" s="192">
        <f t="shared" si="62"/>
        <v>0</v>
      </c>
      <c r="BW22" s="192">
        <f t="shared" si="63"/>
        <v>0</v>
      </c>
      <c r="BX22" s="192">
        <f t="shared" si="64"/>
        <v>0</v>
      </c>
      <c r="BY22" s="192">
        <f t="shared" si="65"/>
        <v>0</v>
      </c>
      <c r="BZ22" s="192">
        <f t="shared" si="66"/>
        <v>0</v>
      </c>
      <c r="CA22" s="192">
        <f t="shared" si="67"/>
        <v>0</v>
      </c>
      <c r="CB22" s="192">
        <f t="shared" si="68"/>
        <v>0</v>
      </c>
      <c r="CC22" s="192">
        <f t="shared" si="69"/>
        <v>0</v>
      </c>
      <c r="CD22" s="192">
        <f t="shared" si="70"/>
        <v>0</v>
      </c>
      <c r="CE22" s="192">
        <f t="shared" si="71"/>
        <v>0</v>
      </c>
      <c r="CF22" s="192">
        <f t="shared" si="72"/>
        <v>0</v>
      </c>
      <c r="CG22" s="192">
        <f t="shared" si="73"/>
        <v>0</v>
      </c>
      <c r="CH22" s="192">
        <f t="shared" si="74"/>
        <v>0</v>
      </c>
      <c r="CI22" s="192">
        <f t="shared" si="75"/>
        <v>0</v>
      </c>
      <c r="CJ22" s="192">
        <f t="shared" si="76"/>
        <v>0</v>
      </c>
      <c r="CK22" s="192">
        <f t="shared" si="77"/>
        <v>0</v>
      </c>
      <c r="CL22" s="192">
        <f t="shared" si="78"/>
        <v>0</v>
      </c>
      <c r="CM22" s="192">
        <f t="shared" si="79"/>
        <v>0</v>
      </c>
      <c r="CN22" s="192">
        <f t="shared" si="80"/>
        <v>0</v>
      </c>
      <c r="CO22" s="192">
        <f t="shared" si="81"/>
        <v>0</v>
      </c>
      <c r="CP22" s="192">
        <f t="shared" si="82"/>
        <v>0</v>
      </c>
      <c r="CQ22" s="192">
        <f t="shared" si="83"/>
        <v>0</v>
      </c>
      <c r="CR22" s="192">
        <f t="shared" si="84"/>
        <v>0</v>
      </c>
      <c r="CS22" s="192">
        <f t="shared" si="85"/>
        <v>0</v>
      </c>
      <c r="CT22" s="192">
        <f t="shared" si="86"/>
        <v>0</v>
      </c>
      <c r="CU22" s="192">
        <f t="shared" si="87"/>
        <v>0</v>
      </c>
      <c r="CV22" s="192">
        <f t="shared" si="88"/>
        <v>0</v>
      </c>
      <c r="CW22" s="192">
        <f t="shared" si="89"/>
        <v>0</v>
      </c>
      <c r="CX22" s="192">
        <f t="shared" si="90"/>
        <v>0</v>
      </c>
      <c r="CY22" s="192">
        <f t="shared" si="91"/>
        <v>0</v>
      </c>
      <c r="CZ22" s="192">
        <f t="shared" si="92"/>
        <v>0</v>
      </c>
      <c r="DA22" s="192">
        <f t="shared" si="93"/>
        <v>0</v>
      </c>
      <c r="DB22" s="192">
        <f t="shared" si="94"/>
        <v>0</v>
      </c>
      <c r="DC22" s="192">
        <f t="shared" si="95"/>
        <v>0</v>
      </c>
      <c r="DD22" s="192">
        <f t="shared" si="96"/>
        <v>0</v>
      </c>
      <c r="DE22" s="192">
        <f t="shared" si="97"/>
        <v>0</v>
      </c>
      <c r="DF22" s="192">
        <f t="shared" si="98"/>
        <v>0</v>
      </c>
      <c r="DG22" s="192">
        <f t="shared" si="99"/>
        <v>0</v>
      </c>
      <c r="DH22" s="192">
        <f t="shared" si="100"/>
        <v>0</v>
      </c>
      <c r="DI22" s="192">
        <f t="shared" si="101"/>
        <v>0</v>
      </c>
      <c r="DJ22" s="192">
        <f t="shared" si="102"/>
        <v>0</v>
      </c>
      <c r="DK22" s="192">
        <f t="shared" si="103"/>
        <v>0</v>
      </c>
      <c r="DL22" s="192">
        <f t="shared" si="104"/>
        <v>0</v>
      </c>
      <c r="DM22" s="192">
        <f t="shared" si="105"/>
        <v>0</v>
      </c>
      <c r="DN22" s="192">
        <f t="shared" si="106"/>
        <v>0</v>
      </c>
      <c r="DO22" s="192">
        <f t="shared" si="107"/>
        <v>0</v>
      </c>
      <c r="DP22" s="192">
        <f t="shared" si="108"/>
        <v>0</v>
      </c>
      <c r="DQ22" s="192">
        <f t="shared" si="109"/>
        <v>0</v>
      </c>
      <c r="DR22" s="192">
        <f t="shared" si="110"/>
        <v>0</v>
      </c>
      <c r="DS22" s="192">
        <f t="shared" si="111"/>
        <v>0</v>
      </c>
      <c r="DT22" s="192">
        <f t="shared" si="112"/>
        <v>0</v>
      </c>
      <c r="DU22" s="192">
        <f t="shared" si="113"/>
        <v>0</v>
      </c>
      <c r="DV22" s="193">
        <f t="shared" si="114"/>
        <v>0</v>
      </c>
      <c r="DW22" s="193">
        <f t="shared" si="115"/>
        <v>0</v>
      </c>
      <c r="DX22" s="193">
        <f t="shared" si="116"/>
        <v>0</v>
      </c>
      <c r="DY22" s="193">
        <f t="shared" si="117"/>
        <v>0</v>
      </c>
      <c r="DZ22" s="193">
        <f t="shared" si="118"/>
        <v>0</v>
      </c>
      <c r="EA22" s="192">
        <f t="shared" si="119"/>
        <v>0</v>
      </c>
      <c r="EB22" s="192">
        <f t="shared" si="120"/>
        <v>0</v>
      </c>
      <c r="EC22" s="192">
        <f t="shared" si="121"/>
        <v>0</v>
      </c>
      <c r="ED22" s="192">
        <f t="shared" si="122"/>
        <v>0</v>
      </c>
      <c r="EE22" s="192">
        <f t="shared" si="123"/>
        <v>0</v>
      </c>
      <c r="EF22" s="192">
        <f t="shared" si="124"/>
        <v>0</v>
      </c>
      <c r="EG22" s="192">
        <f t="shared" si="125"/>
        <v>0</v>
      </c>
      <c r="EH22" s="192">
        <f t="shared" si="126"/>
        <v>0</v>
      </c>
      <c r="EI22" s="192">
        <f t="shared" si="127"/>
        <v>0</v>
      </c>
      <c r="EJ22" s="192">
        <f t="shared" si="128"/>
        <v>0</v>
      </c>
      <c r="EK22" s="192">
        <f t="shared" si="129"/>
        <v>0</v>
      </c>
      <c r="EL22" s="192">
        <f t="shared" si="130"/>
        <v>0</v>
      </c>
      <c r="EM22" s="192">
        <f t="shared" si="131"/>
        <v>0</v>
      </c>
      <c r="EN22" s="192">
        <f t="shared" si="132"/>
        <v>0</v>
      </c>
      <c r="EO22" s="192">
        <f t="shared" si="133"/>
        <v>0</v>
      </c>
      <c r="EP22" s="192">
        <f t="shared" si="134"/>
        <v>0</v>
      </c>
      <c r="EQ22" s="192">
        <f t="shared" si="135"/>
        <v>0</v>
      </c>
      <c r="ER22" s="192">
        <f t="shared" si="136"/>
        <v>0</v>
      </c>
      <c r="ES22" s="192">
        <f t="shared" si="137"/>
        <v>0</v>
      </c>
      <c r="ET22" s="192">
        <f t="shared" si="138"/>
        <v>0</v>
      </c>
      <c r="EU22" s="192">
        <f t="shared" si="139"/>
        <v>0</v>
      </c>
      <c r="EV22" s="192">
        <f t="shared" si="140"/>
        <v>0</v>
      </c>
      <c r="EW22" s="192">
        <f t="shared" si="141"/>
        <v>0</v>
      </c>
      <c r="EX22" s="192">
        <f t="shared" si="142"/>
        <v>0</v>
      </c>
      <c r="EY22" s="192">
        <f t="shared" si="143"/>
        <v>0</v>
      </c>
      <c r="EZ22" s="192">
        <f t="shared" si="144"/>
        <v>0</v>
      </c>
      <c r="FA22" s="192">
        <f t="shared" si="145"/>
        <v>0</v>
      </c>
      <c r="FB22" s="192">
        <f t="shared" si="146"/>
        <v>0</v>
      </c>
      <c r="FC22" s="192">
        <f t="shared" si="147"/>
        <v>0</v>
      </c>
      <c r="FD22" s="192">
        <f t="shared" si="148"/>
        <v>0</v>
      </c>
      <c r="FE22" s="192">
        <f t="shared" si="149"/>
        <v>0</v>
      </c>
      <c r="FF22" s="192">
        <f t="shared" si="150"/>
        <v>0</v>
      </c>
      <c r="FG22" s="192">
        <f t="shared" si="151"/>
        <v>0</v>
      </c>
      <c r="FH22" s="192">
        <f t="shared" si="152"/>
        <v>0</v>
      </c>
      <c r="FI22" s="192">
        <f t="shared" si="153"/>
        <v>0</v>
      </c>
      <c r="FJ22" s="192">
        <f t="shared" si="154"/>
        <v>0</v>
      </c>
      <c r="FK22" s="192">
        <f t="shared" si="155"/>
        <v>0</v>
      </c>
      <c r="FL22" s="192">
        <f t="shared" si="156"/>
        <v>0</v>
      </c>
      <c r="FM22" s="192">
        <f t="shared" si="157"/>
        <v>0</v>
      </c>
      <c r="FN22" s="192">
        <f t="shared" si="158"/>
        <v>0</v>
      </c>
      <c r="FO22" s="192">
        <f t="shared" si="159"/>
        <v>0</v>
      </c>
      <c r="FP22" s="192">
        <f t="shared" si="160"/>
        <v>0</v>
      </c>
      <c r="FQ22" s="192">
        <f t="shared" si="161"/>
        <v>0</v>
      </c>
      <c r="FR22" s="192">
        <f t="shared" si="162"/>
        <v>0</v>
      </c>
      <c r="FS22" s="192">
        <f t="shared" si="163"/>
        <v>0</v>
      </c>
      <c r="FT22" s="192">
        <f t="shared" si="164"/>
        <v>0</v>
      </c>
      <c r="FU22" s="192">
        <f t="shared" si="165"/>
        <v>0</v>
      </c>
      <c r="FV22" s="192">
        <f t="shared" si="166"/>
        <v>0</v>
      </c>
      <c r="FW22" s="192">
        <f t="shared" si="167"/>
        <v>0</v>
      </c>
      <c r="FX22" s="192">
        <f t="shared" si="168"/>
        <v>0</v>
      </c>
      <c r="FY22" s="192">
        <f t="shared" si="169"/>
        <v>0</v>
      </c>
      <c r="FZ22" s="192">
        <f t="shared" si="170"/>
        <v>0</v>
      </c>
      <c r="GA22" s="192">
        <f t="shared" si="171"/>
        <v>0</v>
      </c>
      <c r="GB22" s="192">
        <f t="shared" si="172"/>
        <v>0</v>
      </c>
      <c r="GC22" s="192">
        <f t="shared" si="173"/>
        <v>0</v>
      </c>
      <c r="GD22" s="192">
        <f t="shared" si="174"/>
        <v>0</v>
      </c>
      <c r="GE22" s="192">
        <f t="shared" si="175"/>
        <v>0</v>
      </c>
      <c r="GF22" s="192">
        <f t="shared" si="176"/>
        <v>0</v>
      </c>
      <c r="GG22" s="192">
        <f t="shared" si="177"/>
        <v>0</v>
      </c>
      <c r="GH22" s="192">
        <f t="shared" si="178"/>
        <v>0</v>
      </c>
      <c r="GI22" s="192">
        <f t="shared" si="179"/>
        <v>0</v>
      </c>
      <c r="GJ22" s="192">
        <f t="shared" si="180"/>
        <v>0</v>
      </c>
      <c r="GK22" s="192">
        <f t="shared" si="181"/>
        <v>0</v>
      </c>
      <c r="GL22" s="192">
        <f t="shared" si="182"/>
        <v>0</v>
      </c>
      <c r="GM22" s="192">
        <f t="shared" si="183"/>
        <v>0</v>
      </c>
      <c r="GN22" s="192">
        <f t="shared" si="184"/>
        <v>0</v>
      </c>
      <c r="GO22" s="192">
        <f t="shared" si="185"/>
        <v>0</v>
      </c>
      <c r="GP22" s="192">
        <f t="shared" si="186"/>
        <v>0</v>
      </c>
      <c r="GQ22" s="192">
        <f t="shared" si="187"/>
        <v>0</v>
      </c>
      <c r="GR22" s="192">
        <f t="shared" si="188"/>
        <v>0</v>
      </c>
      <c r="GS22" s="192">
        <f t="shared" si="189"/>
        <v>0</v>
      </c>
      <c r="GT22" s="192">
        <f t="shared" si="190"/>
        <v>0</v>
      </c>
      <c r="GU22" s="192">
        <f t="shared" si="191"/>
        <v>0</v>
      </c>
      <c r="GV22" s="192">
        <f t="shared" si="192"/>
        <v>0</v>
      </c>
      <c r="GW22" s="192">
        <f t="shared" si="193"/>
        <v>0</v>
      </c>
      <c r="GX22" s="192">
        <f t="shared" si="194"/>
        <v>0</v>
      </c>
      <c r="GY22" s="192">
        <f t="shared" si="195"/>
        <v>0</v>
      </c>
      <c r="GZ22" s="192">
        <f t="shared" si="196"/>
        <v>0</v>
      </c>
      <c r="HA22" s="192">
        <f t="shared" si="197"/>
        <v>0</v>
      </c>
      <c r="HB22" s="192">
        <f t="shared" si="198"/>
        <v>0</v>
      </c>
      <c r="HC22" s="192">
        <f t="shared" si="199"/>
        <v>0</v>
      </c>
      <c r="HD22" s="192">
        <f t="shared" si="200"/>
        <v>0</v>
      </c>
      <c r="HE22" s="192">
        <f t="shared" si="201"/>
        <v>0</v>
      </c>
      <c r="HF22" s="192">
        <f t="shared" si="202"/>
        <v>0</v>
      </c>
      <c r="HG22" s="192">
        <f t="shared" si="203"/>
        <v>0</v>
      </c>
      <c r="HH22" s="192">
        <f t="shared" si="204"/>
        <v>0</v>
      </c>
      <c r="HI22" s="192">
        <f t="shared" si="205"/>
        <v>0</v>
      </c>
      <c r="HJ22" s="192">
        <f t="shared" si="206"/>
        <v>0</v>
      </c>
      <c r="HK22" s="192">
        <f t="shared" si="207"/>
        <v>0</v>
      </c>
      <c r="HL22" s="192">
        <f t="shared" si="208"/>
        <v>0</v>
      </c>
      <c r="HM22" s="192">
        <f t="shared" si="209"/>
        <v>0</v>
      </c>
      <c r="HN22" s="194">
        <f t="shared" si="210"/>
        <v>0</v>
      </c>
      <c r="HO22" s="194">
        <f t="shared" si="211"/>
        <v>0</v>
      </c>
      <c r="HP22" s="194">
        <f t="shared" si="212"/>
        <v>0</v>
      </c>
      <c r="HQ22" s="194">
        <f t="shared" si="213"/>
        <v>0</v>
      </c>
      <c r="HR22" s="194">
        <f t="shared" si="214"/>
        <v>0</v>
      </c>
      <c r="HS22" s="195" t="str">
        <f t="shared" si="9"/>
        <v/>
      </c>
      <c r="HT22" s="196">
        <f t="shared" si="10"/>
        <v>0</v>
      </c>
      <c r="HU22" s="196">
        <f t="shared" si="11"/>
        <v>0</v>
      </c>
      <c r="HV22" s="197" t="str">
        <f t="shared" si="12"/>
        <v/>
      </c>
      <c r="HW22" s="197" t="str">
        <f t="shared" si="215"/>
        <v/>
      </c>
      <c r="HX22" s="197" t="str">
        <f t="shared" si="216"/>
        <v/>
      </c>
      <c r="HY22" s="195" t="str">
        <f t="shared" si="13"/>
        <v/>
      </c>
      <c r="HZ22" s="30">
        <f t="shared" si="6"/>
        <v>0</v>
      </c>
      <c r="IA22" s="198">
        <f t="shared" si="14"/>
        <v>0</v>
      </c>
      <c r="IB22" s="195"/>
      <c r="IC22" s="195">
        <f t="shared" si="217"/>
        <v>0</v>
      </c>
      <c r="ID22" s="195">
        <f t="shared" si="15"/>
        <v>0</v>
      </c>
      <c r="IE22" s="195">
        <f t="shared" si="218"/>
        <v>0</v>
      </c>
      <c r="IF22" s="195">
        <f t="shared" si="16"/>
        <v>0</v>
      </c>
      <c r="IG22" s="307">
        <f t="shared" si="17"/>
        <v>0</v>
      </c>
      <c r="IH22" s="307">
        <f t="shared" si="18"/>
        <v>0</v>
      </c>
      <c r="II22" s="44">
        <f t="shared" si="19"/>
        <v>0</v>
      </c>
      <c r="IJ22" s="44">
        <f t="shared" si="219"/>
        <v>0</v>
      </c>
      <c r="IK22" s="44">
        <f t="shared" si="220"/>
        <v>0</v>
      </c>
      <c r="IL22" s="44">
        <f t="shared" si="221"/>
        <v>0</v>
      </c>
      <c r="IM22" s="44">
        <f t="shared" si="222"/>
        <v>0</v>
      </c>
      <c r="IN22" s="44">
        <f t="shared" si="223"/>
        <v>0</v>
      </c>
      <c r="IO22" s="44">
        <f t="shared" si="224"/>
        <v>0</v>
      </c>
    </row>
    <row r="23" spans="1:249" ht="18" customHeight="1">
      <c r="A23" s="188">
        <v>17</v>
      </c>
      <c r="B23" s="326"/>
      <c r="C23" s="289"/>
      <c r="D23" s="199"/>
      <c r="E23" s="189"/>
      <c r="F23" s="189"/>
      <c r="G23" s="190"/>
      <c r="H23" s="190"/>
      <c r="I23" s="272"/>
      <c r="J23" s="207"/>
      <c r="K23" s="214" t="str">
        <f t="shared" si="20"/>
        <v/>
      </c>
      <c r="L23" s="200" t="str">
        <f t="shared" si="21"/>
        <v/>
      </c>
      <c r="M23" s="200" t="str">
        <f t="shared" si="22"/>
        <v/>
      </c>
      <c r="N23" s="209" t="str">
        <f t="shared" si="8"/>
        <v/>
      </c>
      <c r="O23" s="208" t="str">
        <f>IFERROR(IF(D23="","",IF(K23="","",IF(I23="","",IF(F23="F",VLOOKUP(K23,F!A:G,2,0),IF(F23="M",VLOOKUP(K23,M!A:G,2,0),""))))),0)</f>
        <v/>
      </c>
      <c r="P23" s="191" t="str">
        <f>IFERROR(IF(D23="","",IF(K23="","",IF(I23="","",IF(F23="F",VLOOKUP(K23,F!A:G,3,0),IF(F23="M",VLOOKUP(K23,M!A:G,3,0),""))))),0)</f>
        <v/>
      </c>
      <c r="Q23" s="191" t="str">
        <f>IFERROR(IF(D23="","",IF(K23="","",IF(I23="","",IF(F23="F",VLOOKUP(K23,F!A:G,4,0),IF(F23="M",VLOOKUP(K23,M!A:G,4,0),""))))),0)</f>
        <v/>
      </c>
      <c r="R23" s="191" t="str">
        <f>IFERROR(IF(D23="","",IF(K23="","",IF(I23="","",IF(F23="F",VLOOKUP(K23,F!A:G,5,0),IF(F23="M",VLOOKUP(K23,M!A:G,5,0),""))))),0)</f>
        <v/>
      </c>
      <c r="S23" s="191" t="str">
        <f>IFERROR(IF(D23="","",IF(K23="","",IF(I23="","",IF(F23="F",VLOOKUP(K23,F!A:G,6,0),IF(F23="M",VLOOKUP(K23,M!A:G,6,0),""))))),0)</f>
        <v/>
      </c>
      <c r="T23" s="191" t="str">
        <f>IFERROR(IF(D23="","",IF(K23="","",IF(I23="","",IF(F23="F",VLOOKUP(K23,F!A:G,7,0),IF(F23="M",VLOOKUP(K23,M!A:G,7,0),""))))),0)</f>
        <v/>
      </c>
      <c r="U23" s="191" t="str">
        <f>IFERROR(IF(D23="","",IF(K23="","",IF(J23="","",IF(F23="F",VLOOKUP(K23,F!A:M,8,0),IF(F23="M",VLOOKUP(K23,M!A:M,8,0),""))))),0)</f>
        <v/>
      </c>
      <c r="V23" s="191" t="str">
        <f>IFERROR(IF(D23="","",IF(K23="","",IF(J23="","",IF(F23="F",VLOOKUP(K23,F!A:M,9,0),IF(F23="M",VLOOKUP(K23,M!A:M,9,0),""))))),0)</f>
        <v/>
      </c>
      <c r="W23" s="191" t="str">
        <f>IFERROR(IF(D23="","",IF(K23="","",IF(J23="","",IF(F23="F",VLOOKUP(K23,F!A:M,10,0),IF(F23="M",VLOOKUP(K23,M!A:M,10,0),""))))),0)</f>
        <v/>
      </c>
      <c r="X23" s="191" t="str">
        <f>IFERROR(IF(D23="","",IF(K23="","",IF(J23="","",IF(F23="F",VLOOKUP(K23,F!A:M,11,0),IF(F23="M",VLOOKUP(K23,M!A:M,11,0),""))))),0)</f>
        <v/>
      </c>
      <c r="Y23" s="191" t="str">
        <f>IFERROR(IF(D23="","",IF(K23="","",IF(J23="","",IF(F23="F",VLOOKUP(K23,F!A:M,12,0),IF(F23="M",VLOOKUP(K23,M!A:M,12,0),""))))),0)</f>
        <v/>
      </c>
      <c r="Z23" s="191" t="str">
        <f>IFERROR(IF(D23="","",IF(K23="","",IF(J23="","",IF(F23="F",VLOOKUP(K23,F!A:M,13,0),IF(F23="M",VLOOKUP(K23,M!A:M,13,0),""))))),0)</f>
        <v/>
      </c>
      <c r="AA23" s="191" t="str">
        <f>IFERROR(IF(D23="","",IF(F23="","",IF(J23="","",IF(K23="","",IF(AND(K23&gt;23,K23&lt;=60),IF(F23="F",VLOOKUP(MROUND(HZ23,0.5),'F-Weight for Length'!K:S,2,0),VLOOKUP(MROUND(HZ23,0.5),'M-Weight for Length'!K:S,2,0)),IF(K23&gt;60,IF(F23="F",VLOOKUP(K23,'F-Weight for Length'!U:AC,2,0),VLOOKUP(K23,'M-Weight for Length'!U:AC,2,0)),IF(F23="F",VLOOKUP(MROUND(HZ23,0.5),'F-Weight for Length'!A:I,2,0),VLOOKUP(MROUND(HZ23,0.5),'M-Weight for Length'!A:I,2,0)))))))),0)</f>
        <v/>
      </c>
      <c r="AB23" s="191" t="str">
        <f>IFERROR(IF(D23="","",IF(F23="","",IF(J23="","",IF(K23="","",IF(AND(K23&gt;23,K23&lt;=60),IF(F23="F",VLOOKUP(MROUND(HZ23,0.5),'F-Weight for Length'!K:S,3,0),VLOOKUP(MROUND(HZ23,0.5),'M-Weight for Length'!K:S,3,0)),IF(K23&gt;60,IF(F23="F",VLOOKUP(K23,'F-Weight for Length'!U:AC,3,0),VLOOKUP(K23,'M-Weight for Length'!U:AC,3,0)),IF(F23="F",VLOOKUP(MROUND(HZ23,0.5),'F-Weight for Length'!A:I,3,0),VLOOKUP(MROUND(HZ23,0.5),'M-Weight for Length'!A:I,3,0)))))))),0)</f>
        <v/>
      </c>
      <c r="AC23" s="191" t="str">
        <f>IFERROR(IF(D23="","",IF(F23="","",IF(J23="","",IF(K23="","",IF(AND(K23&gt;23,K23&lt;=60),IF(F23="F",VLOOKUP(MROUND(HZ23,0.5),'F-Weight for Length'!K:S,4,0),VLOOKUP(MROUND(HZ23,0.5),'M-Weight for Length'!K:S,4,0)),IF(K23&gt;60,IF(F23="F",VLOOKUP(K23,'F-Weight for Length'!U:AC,4,0),VLOOKUP(K23,'M-Weight for Length'!U:AC,4,0)),IF(F23="F",VLOOKUP(MROUND(HZ23,0.5),'F-Weight for Length'!A:I,4,0),VLOOKUP(MROUND(HZ23,0.5),'M-Weight for Length'!A:I,4,0)))))))),0)</f>
        <v/>
      </c>
      <c r="AD23" s="191" t="str">
        <f>IFERROR(IF(D23="","",IF(F23="","",IF(J23="","",IF(K23="","",IF(AND(K23&gt;23,K23&lt;=60),IF(F23="F",VLOOKUP(MROUND(HZ23,0.5),'F-Weight for Length'!K:S,5,0),VLOOKUP(MROUND(HZ23,0.5),'M-Weight for Length'!K:S,5,0)),IF(K23&gt;60,IF(F23="F",VLOOKUP(K23,'F-Weight for Length'!U:AC,5,0),VLOOKUP(K23,'M-Weight for Length'!U:AC,5,0)),IF(F23="F",VLOOKUP(MROUND(HZ23,0.5),'F-Weight for Length'!A:I,5,0),VLOOKUP(MROUND(HZ23,0.5),'M-Weight for Length'!A:I,5,0)))))))),0)</f>
        <v/>
      </c>
      <c r="AE23" s="191" t="str">
        <f>IFERROR(IF(D23="","",IF(F23="","",IF(J23="","",IF(K23="","",IF(AND(K23&gt;23,K23&lt;=60),IF(F23="F",VLOOKUP(MROUND(HZ23,0.5),'F-Weight for Length'!K:S,6,0),VLOOKUP(MROUND(HZ23,0.5),'M-Weight for Length'!K:S,6,0)),IF(K23&gt;60,IF(F23="F",VLOOKUP(K23,'F-Weight for Length'!U:AC,6,0),VLOOKUP(K23,'M-Weight for Length'!U:AC,6,0)),IF(F23="F",VLOOKUP(MROUND(HZ23,0.5),'F-Weight for Length'!A:I,6,0),VLOOKUP(MROUND(HZ23,0.5),'M-Weight for Length'!A:I,6,0)))))))),0)</f>
        <v/>
      </c>
      <c r="AF23" s="191" t="str">
        <f>IFERROR(IF(D23="","",IF(F23="","",IF(J23="","",IF(K23="","",IF(AND(K23&gt;23,K23&lt;=60),IF(F23="F",VLOOKUP(MROUND(HZ23,0.5),'F-Weight for Length'!K:S,7,0),VLOOKUP(MROUND(HZ23,0.5),'M-Weight for Length'!K:S,7,0)),IF(K23&gt;60,IF(F23="F",VLOOKUP(K23,'F-Weight for Length'!U:AC,7,0),VLOOKUP(K23,'M-Weight for Length'!U:AC,7,0)),IF(F23="F",VLOOKUP(MROUND(HZ23,0.5),'F-Weight for Length'!A:I,7,0),VLOOKUP(MROUND(HZ23,0.5),'M-Weight for Length'!A:I,7,0)))))))),0)</f>
        <v/>
      </c>
      <c r="AG23" s="191" t="str">
        <f>IFERROR(IF(D23="","",IF(F23="","",IF(J23="","",IF(K23="","",IF(AND(K23&gt;23,K23&lt;=60),IF(F23="F",VLOOKUP(MROUND(HZ23,0.5),'F-Weight for Length'!K:S,8,0),VLOOKUP(MROUND(HZ23,0.5),'M-Weight for Length'!K:S,8,0)),IF(K23&gt;60,IF(F23="F",VLOOKUP(K23,'F-Weight for Length'!U:AC,8,0),VLOOKUP(K23,'M-Weight for Length'!U:AC,8,0)),IF(F23="F",VLOOKUP(MROUND(HZ23,0.5),'F-Weight for Length'!A:I,8,0),VLOOKUP(MROUND(HZ23,0.5),'M-Weight for Length'!A:I,8,0)))))))),0)</f>
        <v/>
      </c>
      <c r="AH23" s="191" t="str">
        <f>IFERROR(IF(D23="","",IF(F23="","",IF(J23="","",IF(K23="","",IF(AND(K23&gt;23,K23&lt;=60),IF(F23="F",VLOOKUP(MROUND(HZ23,0.5),'F-Weight for Length'!K:S,9,0),VLOOKUP(MROUND(HZ23,0.5),'M-Weight for Length'!K:S,9,0)),IF(K23&gt;60,IF(F23="F",VLOOKUP(K23,'F-Weight for Length'!U:AC,9,0),VLOOKUP(K23,'M-Weight for Length'!U:AC,9,0)),IF(F23="F",VLOOKUP(MROUND(HZ23,0.5),'F-Weight for Length'!A:I,9,0),VLOOKUP(MROUND(HZ23,0.5),'M-Weight for Length'!A:I,9,0)))))))),0)</f>
        <v/>
      </c>
      <c r="AI23" s="192">
        <f t="shared" si="23"/>
        <v>0</v>
      </c>
      <c r="AJ23" s="192">
        <f t="shared" si="24"/>
        <v>0</v>
      </c>
      <c r="AK23" s="192">
        <f t="shared" si="25"/>
        <v>0</v>
      </c>
      <c r="AL23" s="192">
        <f t="shared" si="26"/>
        <v>0</v>
      </c>
      <c r="AM23" s="192">
        <f t="shared" si="27"/>
        <v>0</v>
      </c>
      <c r="AN23" s="192">
        <f t="shared" si="28"/>
        <v>0</v>
      </c>
      <c r="AO23" s="192">
        <f t="shared" si="29"/>
        <v>0</v>
      </c>
      <c r="AP23" s="192">
        <f t="shared" si="30"/>
        <v>0</v>
      </c>
      <c r="AQ23" s="192">
        <f t="shared" si="31"/>
        <v>0</v>
      </c>
      <c r="AR23" s="192">
        <f t="shared" si="32"/>
        <v>0</v>
      </c>
      <c r="AS23" s="192">
        <f t="shared" si="33"/>
        <v>0</v>
      </c>
      <c r="AT23" s="192">
        <f t="shared" si="34"/>
        <v>0</v>
      </c>
      <c r="AU23" s="192">
        <f t="shared" si="35"/>
        <v>0</v>
      </c>
      <c r="AV23" s="192">
        <f t="shared" si="36"/>
        <v>0</v>
      </c>
      <c r="AW23" s="192">
        <f t="shared" si="37"/>
        <v>0</v>
      </c>
      <c r="AX23" s="192">
        <f t="shared" si="38"/>
        <v>0</v>
      </c>
      <c r="AY23" s="192">
        <f t="shared" si="39"/>
        <v>0</v>
      </c>
      <c r="AZ23" s="192">
        <f t="shared" si="40"/>
        <v>0</v>
      </c>
      <c r="BA23" s="192">
        <f t="shared" si="41"/>
        <v>0</v>
      </c>
      <c r="BB23" s="192">
        <f t="shared" si="42"/>
        <v>0</v>
      </c>
      <c r="BC23" s="192">
        <f t="shared" si="43"/>
        <v>0</v>
      </c>
      <c r="BD23" s="192">
        <f t="shared" si="44"/>
        <v>0</v>
      </c>
      <c r="BE23" s="192">
        <f t="shared" si="45"/>
        <v>0</v>
      </c>
      <c r="BF23" s="192">
        <f t="shared" si="46"/>
        <v>0</v>
      </c>
      <c r="BG23" s="192">
        <f t="shared" si="47"/>
        <v>0</v>
      </c>
      <c r="BH23" s="192">
        <f t="shared" si="48"/>
        <v>0</v>
      </c>
      <c r="BI23" s="192">
        <f t="shared" si="49"/>
        <v>0</v>
      </c>
      <c r="BJ23" s="192">
        <f t="shared" si="50"/>
        <v>0</v>
      </c>
      <c r="BK23" s="192">
        <f t="shared" si="51"/>
        <v>0</v>
      </c>
      <c r="BL23" s="192">
        <f t="shared" si="52"/>
        <v>0</v>
      </c>
      <c r="BM23" s="192">
        <f t="shared" si="53"/>
        <v>0</v>
      </c>
      <c r="BN23" s="192">
        <f t="shared" si="54"/>
        <v>0</v>
      </c>
      <c r="BO23" s="192">
        <f t="shared" si="55"/>
        <v>0</v>
      </c>
      <c r="BP23" s="192">
        <f t="shared" si="56"/>
        <v>0</v>
      </c>
      <c r="BQ23" s="192">
        <f t="shared" si="57"/>
        <v>0</v>
      </c>
      <c r="BR23" s="192">
        <f t="shared" si="58"/>
        <v>0</v>
      </c>
      <c r="BS23" s="192">
        <f t="shared" si="59"/>
        <v>0</v>
      </c>
      <c r="BT23" s="192">
        <f t="shared" si="60"/>
        <v>0</v>
      </c>
      <c r="BU23" s="192">
        <f t="shared" si="61"/>
        <v>0</v>
      </c>
      <c r="BV23" s="192">
        <f t="shared" si="62"/>
        <v>0</v>
      </c>
      <c r="BW23" s="192">
        <f t="shared" si="63"/>
        <v>0</v>
      </c>
      <c r="BX23" s="192">
        <f t="shared" si="64"/>
        <v>0</v>
      </c>
      <c r="BY23" s="192">
        <f t="shared" si="65"/>
        <v>0</v>
      </c>
      <c r="BZ23" s="192">
        <f t="shared" si="66"/>
        <v>0</v>
      </c>
      <c r="CA23" s="192">
        <f t="shared" si="67"/>
        <v>0</v>
      </c>
      <c r="CB23" s="192">
        <f t="shared" si="68"/>
        <v>0</v>
      </c>
      <c r="CC23" s="192">
        <f t="shared" si="69"/>
        <v>0</v>
      </c>
      <c r="CD23" s="192">
        <f t="shared" si="70"/>
        <v>0</v>
      </c>
      <c r="CE23" s="192">
        <f t="shared" si="71"/>
        <v>0</v>
      </c>
      <c r="CF23" s="192">
        <f t="shared" si="72"/>
        <v>0</v>
      </c>
      <c r="CG23" s="192">
        <f t="shared" si="73"/>
        <v>0</v>
      </c>
      <c r="CH23" s="192">
        <f t="shared" si="74"/>
        <v>0</v>
      </c>
      <c r="CI23" s="192">
        <f t="shared" si="75"/>
        <v>0</v>
      </c>
      <c r="CJ23" s="192">
        <f t="shared" si="76"/>
        <v>0</v>
      </c>
      <c r="CK23" s="192">
        <f t="shared" si="77"/>
        <v>0</v>
      </c>
      <c r="CL23" s="192">
        <f t="shared" si="78"/>
        <v>0</v>
      </c>
      <c r="CM23" s="192">
        <f t="shared" si="79"/>
        <v>0</v>
      </c>
      <c r="CN23" s="192">
        <f t="shared" si="80"/>
        <v>0</v>
      </c>
      <c r="CO23" s="192">
        <f t="shared" si="81"/>
        <v>0</v>
      </c>
      <c r="CP23" s="192">
        <f t="shared" si="82"/>
        <v>0</v>
      </c>
      <c r="CQ23" s="192">
        <f t="shared" si="83"/>
        <v>0</v>
      </c>
      <c r="CR23" s="192">
        <f t="shared" si="84"/>
        <v>0</v>
      </c>
      <c r="CS23" s="192">
        <f t="shared" si="85"/>
        <v>0</v>
      </c>
      <c r="CT23" s="192">
        <f t="shared" si="86"/>
        <v>0</v>
      </c>
      <c r="CU23" s="192">
        <f t="shared" si="87"/>
        <v>0</v>
      </c>
      <c r="CV23" s="192">
        <f t="shared" si="88"/>
        <v>0</v>
      </c>
      <c r="CW23" s="192">
        <f t="shared" si="89"/>
        <v>0</v>
      </c>
      <c r="CX23" s="192">
        <f t="shared" si="90"/>
        <v>0</v>
      </c>
      <c r="CY23" s="192">
        <f t="shared" si="91"/>
        <v>0</v>
      </c>
      <c r="CZ23" s="192">
        <f t="shared" si="92"/>
        <v>0</v>
      </c>
      <c r="DA23" s="192">
        <f t="shared" si="93"/>
        <v>0</v>
      </c>
      <c r="DB23" s="192">
        <f t="shared" si="94"/>
        <v>0</v>
      </c>
      <c r="DC23" s="192">
        <f t="shared" si="95"/>
        <v>0</v>
      </c>
      <c r="DD23" s="192">
        <f t="shared" si="96"/>
        <v>0</v>
      </c>
      <c r="DE23" s="192">
        <f t="shared" si="97"/>
        <v>0</v>
      </c>
      <c r="DF23" s="192">
        <f t="shared" si="98"/>
        <v>0</v>
      </c>
      <c r="DG23" s="192">
        <f t="shared" si="99"/>
        <v>0</v>
      </c>
      <c r="DH23" s="192">
        <f t="shared" si="100"/>
        <v>0</v>
      </c>
      <c r="DI23" s="192">
        <f t="shared" si="101"/>
        <v>0</v>
      </c>
      <c r="DJ23" s="192">
        <f t="shared" si="102"/>
        <v>0</v>
      </c>
      <c r="DK23" s="192">
        <f t="shared" si="103"/>
        <v>0</v>
      </c>
      <c r="DL23" s="192">
        <f t="shared" si="104"/>
        <v>0</v>
      </c>
      <c r="DM23" s="192">
        <f t="shared" si="105"/>
        <v>0</v>
      </c>
      <c r="DN23" s="192">
        <f t="shared" si="106"/>
        <v>0</v>
      </c>
      <c r="DO23" s="192">
        <f t="shared" si="107"/>
        <v>0</v>
      </c>
      <c r="DP23" s="192">
        <f t="shared" si="108"/>
        <v>0</v>
      </c>
      <c r="DQ23" s="192">
        <f t="shared" si="109"/>
        <v>0</v>
      </c>
      <c r="DR23" s="192">
        <f t="shared" si="110"/>
        <v>0</v>
      </c>
      <c r="DS23" s="192">
        <f t="shared" si="111"/>
        <v>0</v>
      </c>
      <c r="DT23" s="192">
        <f t="shared" si="112"/>
        <v>0</v>
      </c>
      <c r="DU23" s="192">
        <f t="shared" si="113"/>
        <v>0</v>
      </c>
      <c r="DV23" s="193">
        <f t="shared" si="114"/>
        <v>0</v>
      </c>
      <c r="DW23" s="193">
        <f t="shared" si="115"/>
        <v>0</v>
      </c>
      <c r="DX23" s="193">
        <f t="shared" si="116"/>
        <v>0</v>
      </c>
      <c r="DY23" s="193">
        <f t="shared" si="117"/>
        <v>0</v>
      </c>
      <c r="DZ23" s="193">
        <f t="shared" si="118"/>
        <v>0</v>
      </c>
      <c r="EA23" s="192">
        <f t="shared" si="119"/>
        <v>0</v>
      </c>
      <c r="EB23" s="192">
        <f t="shared" si="120"/>
        <v>0</v>
      </c>
      <c r="EC23" s="192">
        <f t="shared" si="121"/>
        <v>0</v>
      </c>
      <c r="ED23" s="192">
        <f t="shared" si="122"/>
        <v>0</v>
      </c>
      <c r="EE23" s="192">
        <f t="shared" si="123"/>
        <v>0</v>
      </c>
      <c r="EF23" s="192">
        <f t="shared" si="124"/>
        <v>0</v>
      </c>
      <c r="EG23" s="192">
        <f t="shared" si="125"/>
        <v>0</v>
      </c>
      <c r="EH23" s="192">
        <f t="shared" si="126"/>
        <v>0</v>
      </c>
      <c r="EI23" s="192">
        <f t="shared" si="127"/>
        <v>0</v>
      </c>
      <c r="EJ23" s="192">
        <f t="shared" si="128"/>
        <v>0</v>
      </c>
      <c r="EK23" s="192">
        <f t="shared" si="129"/>
        <v>0</v>
      </c>
      <c r="EL23" s="192">
        <f t="shared" si="130"/>
        <v>0</v>
      </c>
      <c r="EM23" s="192">
        <f t="shared" si="131"/>
        <v>0</v>
      </c>
      <c r="EN23" s="192">
        <f t="shared" si="132"/>
        <v>0</v>
      </c>
      <c r="EO23" s="192">
        <f t="shared" si="133"/>
        <v>0</v>
      </c>
      <c r="EP23" s="192">
        <f t="shared" si="134"/>
        <v>0</v>
      </c>
      <c r="EQ23" s="192">
        <f t="shared" si="135"/>
        <v>0</v>
      </c>
      <c r="ER23" s="192">
        <f t="shared" si="136"/>
        <v>0</v>
      </c>
      <c r="ES23" s="192">
        <f t="shared" si="137"/>
        <v>0</v>
      </c>
      <c r="ET23" s="192">
        <f t="shared" si="138"/>
        <v>0</v>
      </c>
      <c r="EU23" s="192">
        <f t="shared" si="139"/>
        <v>0</v>
      </c>
      <c r="EV23" s="192">
        <f t="shared" si="140"/>
        <v>0</v>
      </c>
      <c r="EW23" s="192">
        <f t="shared" si="141"/>
        <v>0</v>
      </c>
      <c r="EX23" s="192">
        <f t="shared" si="142"/>
        <v>0</v>
      </c>
      <c r="EY23" s="192">
        <f t="shared" si="143"/>
        <v>0</v>
      </c>
      <c r="EZ23" s="192">
        <f t="shared" si="144"/>
        <v>0</v>
      </c>
      <c r="FA23" s="192">
        <f t="shared" si="145"/>
        <v>0</v>
      </c>
      <c r="FB23" s="192">
        <f t="shared" si="146"/>
        <v>0</v>
      </c>
      <c r="FC23" s="192">
        <f t="shared" si="147"/>
        <v>0</v>
      </c>
      <c r="FD23" s="192">
        <f t="shared" si="148"/>
        <v>0</v>
      </c>
      <c r="FE23" s="192">
        <f t="shared" si="149"/>
        <v>0</v>
      </c>
      <c r="FF23" s="192">
        <f t="shared" si="150"/>
        <v>0</v>
      </c>
      <c r="FG23" s="192">
        <f t="shared" si="151"/>
        <v>0</v>
      </c>
      <c r="FH23" s="192">
        <f t="shared" si="152"/>
        <v>0</v>
      </c>
      <c r="FI23" s="192">
        <f t="shared" si="153"/>
        <v>0</v>
      </c>
      <c r="FJ23" s="192">
        <f t="shared" si="154"/>
        <v>0</v>
      </c>
      <c r="FK23" s="192">
        <f t="shared" si="155"/>
        <v>0</v>
      </c>
      <c r="FL23" s="192">
        <f t="shared" si="156"/>
        <v>0</v>
      </c>
      <c r="FM23" s="192">
        <f t="shared" si="157"/>
        <v>0</v>
      </c>
      <c r="FN23" s="192">
        <f t="shared" si="158"/>
        <v>0</v>
      </c>
      <c r="FO23" s="192">
        <f t="shared" si="159"/>
        <v>0</v>
      </c>
      <c r="FP23" s="192">
        <f t="shared" si="160"/>
        <v>0</v>
      </c>
      <c r="FQ23" s="192">
        <f t="shared" si="161"/>
        <v>0</v>
      </c>
      <c r="FR23" s="192">
        <f t="shared" si="162"/>
        <v>0</v>
      </c>
      <c r="FS23" s="192">
        <f t="shared" si="163"/>
        <v>0</v>
      </c>
      <c r="FT23" s="192">
        <f t="shared" si="164"/>
        <v>0</v>
      </c>
      <c r="FU23" s="192">
        <f t="shared" si="165"/>
        <v>0</v>
      </c>
      <c r="FV23" s="192">
        <f t="shared" si="166"/>
        <v>0</v>
      </c>
      <c r="FW23" s="192">
        <f t="shared" si="167"/>
        <v>0</v>
      </c>
      <c r="FX23" s="192">
        <f t="shared" si="168"/>
        <v>0</v>
      </c>
      <c r="FY23" s="192">
        <f t="shared" si="169"/>
        <v>0</v>
      </c>
      <c r="FZ23" s="192">
        <f t="shared" si="170"/>
        <v>0</v>
      </c>
      <c r="GA23" s="192">
        <f t="shared" si="171"/>
        <v>0</v>
      </c>
      <c r="GB23" s="192">
        <f t="shared" si="172"/>
        <v>0</v>
      </c>
      <c r="GC23" s="192">
        <f t="shared" si="173"/>
        <v>0</v>
      </c>
      <c r="GD23" s="192">
        <f t="shared" si="174"/>
        <v>0</v>
      </c>
      <c r="GE23" s="192">
        <f t="shared" si="175"/>
        <v>0</v>
      </c>
      <c r="GF23" s="192">
        <f t="shared" si="176"/>
        <v>0</v>
      </c>
      <c r="GG23" s="192">
        <f t="shared" si="177"/>
        <v>0</v>
      </c>
      <c r="GH23" s="192">
        <f t="shared" si="178"/>
        <v>0</v>
      </c>
      <c r="GI23" s="192">
        <f t="shared" si="179"/>
        <v>0</v>
      </c>
      <c r="GJ23" s="192">
        <f t="shared" si="180"/>
        <v>0</v>
      </c>
      <c r="GK23" s="192">
        <f t="shared" si="181"/>
        <v>0</v>
      </c>
      <c r="GL23" s="192">
        <f t="shared" si="182"/>
        <v>0</v>
      </c>
      <c r="GM23" s="192">
        <f t="shared" si="183"/>
        <v>0</v>
      </c>
      <c r="GN23" s="192">
        <f t="shared" si="184"/>
        <v>0</v>
      </c>
      <c r="GO23" s="192">
        <f t="shared" si="185"/>
        <v>0</v>
      </c>
      <c r="GP23" s="192">
        <f t="shared" si="186"/>
        <v>0</v>
      </c>
      <c r="GQ23" s="192">
        <f t="shared" si="187"/>
        <v>0</v>
      </c>
      <c r="GR23" s="192">
        <f t="shared" si="188"/>
        <v>0</v>
      </c>
      <c r="GS23" s="192">
        <f t="shared" si="189"/>
        <v>0</v>
      </c>
      <c r="GT23" s="192">
        <f t="shared" si="190"/>
        <v>0</v>
      </c>
      <c r="GU23" s="192">
        <f t="shared" si="191"/>
        <v>0</v>
      </c>
      <c r="GV23" s="192">
        <f t="shared" si="192"/>
        <v>0</v>
      </c>
      <c r="GW23" s="192">
        <f t="shared" si="193"/>
        <v>0</v>
      </c>
      <c r="GX23" s="192">
        <f t="shared" si="194"/>
        <v>0</v>
      </c>
      <c r="GY23" s="192">
        <f t="shared" si="195"/>
        <v>0</v>
      </c>
      <c r="GZ23" s="192">
        <f t="shared" si="196"/>
        <v>0</v>
      </c>
      <c r="HA23" s="192">
        <f t="shared" si="197"/>
        <v>0</v>
      </c>
      <c r="HB23" s="192">
        <f t="shared" si="198"/>
        <v>0</v>
      </c>
      <c r="HC23" s="192">
        <f t="shared" si="199"/>
        <v>0</v>
      </c>
      <c r="HD23" s="192">
        <f t="shared" si="200"/>
        <v>0</v>
      </c>
      <c r="HE23" s="192">
        <f t="shared" si="201"/>
        <v>0</v>
      </c>
      <c r="HF23" s="192">
        <f t="shared" si="202"/>
        <v>0</v>
      </c>
      <c r="HG23" s="192">
        <f t="shared" si="203"/>
        <v>0</v>
      </c>
      <c r="HH23" s="192">
        <f t="shared" si="204"/>
        <v>0</v>
      </c>
      <c r="HI23" s="192">
        <f t="shared" si="205"/>
        <v>0</v>
      </c>
      <c r="HJ23" s="192">
        <f t="shared" si="206"/>
        <v>0</v>
      </c>
      <c r="HK23" s="192">
        <f t="shared" si="207"/>
        <v>0</v>
      </c>
      <c r="HL23" s="192">
        <f t="shared" si="208"/>
        <v>0</v>
      </c>
      <c r="HM23" s="192">
        <f t="shared" si="209"/>
        <v>0</v>
      </c>
      <c r="HN23" s="194">
        <f t="shared" si="210"/>
        <v>0</v>
      </c>
      <c r="HO23" s="194">
        <f t="shared" si="211"/>
        <v>0</v>
      </c>
      <c r="HP23" s="194">
        <f t="shared" si="212"/>
        <v>0</v>
      </c>
      <c r="HQ23" s="194">
        <f t="shared" si="213"/>
        <v>0</v>
      </c>
      <c r="HR23" s="194">
        <f t="shared" si="214"/>
        <v>0</v>
      </c>
      <c r="HS23" s="195" t="str">
        <f t="shared" si="9"/>
        <v/>
      </c>
      <c r="HT23" s="196">
        <f t="shared" si="10"/>
        <v>0</v>
      </c>
      <c r="HU23" s="196">
        <f t="shared" si="11"/>
        <v>0</v>
      </c>
      <c r="HV23" s="197" t="str">
        <f t="shared" si="12"/>
        <v/>
      </c>
      <c r="HW23" s="197" t="str">
        <f t="shared" si="215"/>
        <v/>
      </c>
      <c r="HX23" s="197" t="str">
        <f t="shared" si="216"/>
        <v/>
      </c>
      <c r="HY23" s="195" t="str">
        <f t="shared" si="13"/>
        <v/>
      </c>
      <c r="HZ23" s="30">
        <f t="shared" si="6"/>
        <v>0</v>
      </c>
      <c r="IA23" s="198">
        <f t="shared" si="14"/>
        <v>0</v>
      </c>
      <c r="IB23" s="195"/>
      <c r="IC23" s="195">
        <f t="shared" si="217"/>
        <v>0</v>
      </c>
      <c r="ID23" s="195">
        <f t="shared" si="15"/>
        <v>0</v>
      </c>
      <c r="IE23" s="195">
        <f t="shared" si="218"/>
        <v>0</v>
      </c>
      <c r="IF23" s="195">
        <f t="shared" si="16"/>
        <v>0</v>
      </c>
      <c r="IG23" s="307">
        <f t="shared" si="17"/>
        <v>0</v>
      </c>
      <c r="IH23" s="307">
        <f t="shared" si="18"/>
        <v>0</v>
      </c>
      <c r="II23" s="44">
        <f t="shared" si="19"/>
        <v>0</v>
      </c>
      <c r="IJ23" s="44">
        <f t="shared" si="219"/>
        <v>0</v>
      </c>
      <c r="IK23" s="44">
        <f t="shared" si="220"/>
        <v>0</v>
      </c>
      <c r="IL23" s="44">
        <f t="shared" si="221"/>
        <v>0</v>
      </c>
      <c r="IM23" s="44">
        <f t="shared" si="222"/>
        <v>0</v>
      </c>
      <c r="IN23" s="44">
        <f t="shared" si="223"/>
        <v>0</v>
      </c>
      <c r="IO23" s="44">
        <f t="shared" si="224"/>
        <v>0</v>
      </c>
    </row>
    <row r="24" spans="1:249" ht="18" customHeight="1">
      <c r="A24" s="188">
        <v>18</v>
      </c>
      <c r="B24" s="326"/>
      <c r="C24" s="289"/>
      <c r="D24" s="199"/>
      <c r="E24" s="189"/>
      <c r="F24" s="189"/>
      <c r="G24" s="190"/>
      <c r="H24" s="190"/>
      <c r="I24" s="272"/>
      <c r="J24" s="207"/>
      <c r="K24" s="214" t="str">
        <f t="shared" si="20"/>
        <v/>
      </c>
      <c r="L24" s="200" t="str">
        <f t="shared" si="21"/>
        <v/>
      </c>
      <c r="M24" s="200" t="str">
        <f t="shared" si="22"/>
        <v/>
      </c>
      <c r="N24" s="209" t="str">
        <f t="shared" si="8"/>
        <v/>
      </c>
      <c r="O24" s="208" t="str">
        <f>IFERROR(IF(D24="","",IF(K24="","",IF(I24="","",IF(F24="F",VLOOKUP(K24,F!A:G,2,0),IF(F24="M",VLOOKUP(K24,M!A:G,2,0),""))))),0)</f>
        <v/>
      </c>
      <c r="P24" s="191" t="str">
        <f>IFERROR(IF(D24="","",IF(K24="","",IF(I24="","",IF(F24="F",VLOOKUP(K24,F!A:G,3,0),IF(F24="M",VLOOKUP(K24,M!A:G,3,0),""))))),0)</f>
        <v/>
      </c>
      <c r="Q24" s="191" t="str">
        <f>IFERROR(IF(D24="","",IF(K24="","",IF(I24="","",IF(F24="F",VLOOKUP(K24,F!A:G,4,0),IF(F24="M",VLOOKUP(K24,M!A:G,4,0),""))))),0)</f>
        <v/>
      </c>
      <c r="R24" s="191" t="str">
        <f>IFERROR(IF(D24="","",IF(K24="","",IF(I24="","",IF(F24="F",VLOOKUP(K24,F!A:G,5,0),IF(F24="M",VLOOKUP(K24,M!A:G,5,0),""))))),0)</f>
        <v/>
      </c>
      <c r="S24" s="191" t="str">
        <f>IFERROR(IF(D24="","",IF(K24="","",IF(I24="","",IF(F24="F",VLOOKUP(K24,F!A:G,6,0),IF(F24="M",VLOOKUP(K24,M!A:G,6,0),""))))),0)</f>
        <v/>
      </c>
      <c r="T24" s="191" t="str">
        <f>IFERROR(IF(D24="","",IF(K24="","",IF(I24="","",IF(F24="F",VLOOKUP(K24,F!A:G,7,0),IF(F24="M",VLOOKUP(K24,M!A:G,7,0),""))))),0)</f>
        <v/>
      </c>
      <c r="U24" s="191" t="str">
        <f>IFERROR(IF(D24="","",IF(K24="","",IF(J24="","",IF(F24="F",VLOOKUP(K24,F!A:M,8,0),IF(F24="M",VLOOKUP(K24,M!A:M,8,0),""))))),0)</f>
        <v/>
      </c>
      <c r="V24" s="191" t="str">
        <f>IFERROR(IF(D24="","",IF(K24="","",IF(J24="","",IF(F24="F",VLOOKUP(K24,F!A:M,9,0),IF(F24="M",VLOOKUP(K24,M!A:M,9,0),""))))),0)</f>
        <v/>
      </c>
      <c r="W24" s="191" t="str">
        <f>IFERROR(IF(D24="","",IF(K24="","",IF(J24="","",IF(F24="F",VLOOKUP(K24,F!A:M,10,0),IF(F24="M",VLOOKUP(K24,M!A:M,10,0),""))))),0)</f>
        <v/>
      </c>
      <c r="X24" s="191" t="str">
        <f>IFERROR(IF(D24="","",IF(K24="","",IF(J24="","",IF(F24="F",VLOOKUP(K24,F!A:M,11,0),IF(F24="M",VLOOKUP(K24,M!A:M,11,0),""))))),0)</f>
        <v/>
      </c>
      <c r="Y24" s="191" t="str">
        <f>IFERROR(IF(D24="","",IF(K24="","",IF(J24="","",IF(F24="F",VLOOKUP(K24,F!A:M,12,0),IF(F24="M",VLOOKUP(K24,M!A:M,12,0),""))))),0)</f>
        <v/>
      </c>
      <c r="Z24" s="191" t="str">
        <f>IFERROR(IF(D24="","",IF(K24="","",IF(J24="","",IF(F24="F",VLOOKUP(K24,F!A:M,13,0),IF(F24="M",VLOOKUP(K24,M!A:M,13,0),""))))),0)</f>
        <v/>
      </c>
      <c r="AA24" s="191" t="str">
        <f>IFERROR(IF(D24="","",IF(F24="","",IF(J24="","",IF(K24="","",IF(AND(K24&gt;23,K24&lt;=60),IF(F24="F",VLOOKUP(MROUND(HZ24,0.5),'F-Weight for Length'!K:S,2,0),VLOOKUP(MROUND(HZ24,0.5),'M-Weight for Length'!K:S,2,0)),IF(K24&gt;60,IF(F24="F",VLOOKUP(K24,'F-Weight for Length'!U:AC,2,0),VLOOKUP(K24,'M-Weight for Length'!U:AC,2,0)),IF(F24="F",VLOOKUP(MROUND(HZ24,0.5),'F-Weight for Length'!A:I,2,0),VLOOKUP(MROUND(HZ24,0.5),'M-Weight for Length'!A:I,2,0)))))))),0)</f>
        <v/>
      </c>
      <c r="AB24" s="191" t="str">
        <f>IFERROR(IF(D24="","",IF(F24="","",IF(J24="","",IF(K24="","",IF(AND(K24&gt;23,K24&lt;=60),IF(F24="F",VLOOKUP(MROUND(HZ24,0.5),'F-Weight for Length'!K:S,3,0),VLOOKUP(MROUND(HZ24,0.5),'M-Weight for Length'!K:S,3,0)),IF(K24&gt;60,IF(F24="F",VLOOKUP(K24,'F-Weight for Length'!U:AC,3,0),VLOOKUP(K24,'M-Weight for Length'!U:AC,3,0)),IF(F24="F",VLOOKUP(MROUND(HZ24,0.5),'F-Weight for Length'!A:I,3,0),VLOOKUP(MROUND(HZ24,0.5),'M-Weight for Length'!A:I,3,0)))))))),0)</f>
        <v/>
      </c>
      <c r="AC24" s="191" t="str">
        <f>IFERROR(IF(D24="","",IF(F24="","",IF(J24="","",IF(K24="","",IF(AND(K24&gt;23,K24&lt;=60),IF(F24="F",VLOOKUP(MROUND(HZ24,0.5),'F-Weight for Length'!K:S,4,0),VLOOKUP(MROUND(HZ24,0.5),'M-Weight for Length'!K:S,4,0)),IF(K24&gt;60,IF(F24="F",VLOOKUP(K24,'F-Weight for Length'!U:AC,4,0),VLOOKUP(K24,'M-Weight for Length'!U:AC,4,0)),IF(F24="F",VLOOKUP(MROUND(HZ24,0.5),'F-Weight for Length'!A:I,4,0),VLOOKUP(MROUND(HZ24,0.5),'M-Weight for Length'!A:I,4,0)))))))),0)</f>
        <v/>
      </c>
      <c r="AD24" s="191" t="str">
        <f>IFERROR(IF(D24="","",IF(F24="","",IF(J24="","",IF(K24="","",IF(AND(K24&gt;23,K24&lt;=60),IF(F24="F",VLOOKUP(MROUND(HZ24,0.5),'F-Weight for Length'!K:S,5,0),VLOOKUP(MROUND(HZ24,0.5),'M-Weight for Length'!K:S,5,0)),IF(K24&gt;60,IF(F24="F",VLOOKUP(K24,'F-Weight for Length'!U:AC,5,0),VLOOKUP(K24,'M-Weight for Length'!U:AC,5,0)),IF(F24="F",VLOOKUP(MROUND(HZ24,0.5),'F-Weight for Length'!A:I,5,0),VLOOKUP(MROUND(HZ24,0.5),'M-Weight for Length'!A:I,5,0)))))))),0)</f>
        <v/>
      </c>
      <c r="AE24" s="191" t="str">
        <f>IFERROR(IF(D24="","",IF(F24="","",IF(J24="","",IF(K24="","",IF(AND(K24&gt;23,K24&lt;=60),IF(F24="F",VLOOKUP(MROUND(HZ24,0.5),'F-Weight for Length'!K:S,6,0),VLOOKUP(MROUND(HZ24,0.5),'M-Weight for Length'!K:S,6,0)),IF(K24&gt;60,IF(F24="F",VLOOKUP(K24,'F-Weight for Length'!U:AC,6,0),VLOOKUP(K24,'M-Weight for Length'!U:AC,6,0)),IF(F24="F",VLOOKUP(MROUND(HZ24,0.5),'F-Weight for Length'!A:I,6,0),VLOOKUP(MROUND(HZ24,0.5),'M-Weight for Length'!A:I,6,0)))))))),0)</f>
        <v/>
      </c>
      <c r="AF24" s="191" t="str">
        <f>IFERROR(IF(D24="","",IF(F24="","",IF(J24="","",IF(K24="","",IF(AND(K24&gt;23,K24&lt;=60),IF(F24="F",VLOOKUP(MROUND(HZ24,0.5),'F-Weight for Length'!K:S,7,0),VLOOKUP(MROUND(HZ24,0.5),'M-Weight for Length'!K:S,7,0)),IF(K24&gt;60,IF(F24="F",VLOOKUP(K24,'F-Weight for Length'!U:AC,7,0),VLOOKUP(K24,'M-Weight for Length'!U:AC,7,0)),IF(F24="F",VLOOKUP(MROUND(HZ24,0.5),'F-Weight for Length'!A:I,7,0),VLOOKUP(MROUND(HZ24,0.5),'M-Weight for Length'!A:I,7,0)))))))),0)</f>
        <v/>
      </c>
      <c r="AG24" s="191" t="str">
        <f>IFERROR(IF(D24="","",IF(F24="","",IF(J24="","",IF(K24="","",IF(AND(K24&gt;23,K24&lt;=60),IF(F24="F",VLOOKUP(MROUND(HZ24,0.5),'F-Weight for Length'!K:S,8,0),VLOOKUP(MROUND(HZ24,0.5),'M-Weight for Length'!K:S,8,0)),IF(K24&gt;60,IF(F24="F",VLOOKUP(K24,'F-Weight for Length'!U:AC,8,0),VLOOKUP(K24,'M-Weight for Length'!U:AC,8,0)),IF(F24="F",VLOOKUP(MROUND(HZ24,0.5),'F-Weight for Length'!A:I,8,0),VLOOKUP(MROUND(HZ24,0.5),'M-Weight for Length'!A:I,8,0)))))))),0)</f>
        <v/>
      </c>
      <c r="AH24" s="191" t="str">
        <f>IFERROR(IF(D24="","",IF(F24="","",IF(J24="","",IF(K24="","",IF(AND(K24&gt;23,K24&lt;=60),IF(F24="F",VLOOKUP(MROUND(HZ24,0.5),'F-Weight for Length'!K:S,9,0),VLOOKUP(MROUND(HZ24,0.5),'M-Weight for Length'!K:S,9,0)),IF(K24&gt;60,IF(F24="F",VLOOKUP(K24,'F-Weight for Length'!U:AC,9,0),VLOOKUP(K24,'M-Weight for Length'!U:AC,9,0)),IF(F24="F",VLOOKUP(MROUND(HZ24,0.5),'F-Weight for Length'!A:I,9,0),VLOOKUP(MROUND(HZ24,0.5),'M-Weight for Length'!A:I,9,0)))))))),0)</f>
        <v/>
      </c>
      <c r="AI24" s="192">
        <f t="shared" si="23"/>
        <v>0</v>
      </c>
      <c r="AJ24" s="192">
        <f t="shared" si="24"/>
        <v>0</v>
      </c>
      <c r="AK24" s="192">
        <f t="shared" si="25"/>
        <v>0</v>
      </c>
      <c r="AL24" s="192">
        <f t="shared" si="26"/>
        <v>0</v>
      </c>
      <c r="AM24" s="192">
        <f t="shared" si="27"/>
        <v>0</v>
      </c>
      <c r="AN24" s="192">
        <f t="shared" si="28"/>
        <v>0</v>
      </c>
      <c r="AO24" s="192">
        <f t="shared" si="29"/>
        <v>0</v>
      </c>
      <c r="AP24" s="192">
        <f t="shared" si="30"/>
        <v>0</v>
      </c>
      <c r="AQ24" s="192">
        <f t="shared" si="31"/>
        <v>0</v>
      </c>
      <c r="AR24" s="192">
        <f t="shared" si="32"/>
        <v>0</v>
      </c>
      <c r="AS24" s="192">
        <f t="shared" si="33"/>
        <v>0</v>
      </c>
      <c r="AT24" s="192">
        <f t="shared" si="34"/>
        <v>0</v>
      </c>
      <c r="AU24" s="192">
        <f t="shared" si="35"/>
        <v>0</v>
      </c>
      <c r="AV24" s="192">
        <f t="shared" si="36"/>
        <v>0</v>
      </c>
      <c r="AW24" s="192">
        <f t="shared" si="37"/>
        <v>0</v>
      </c>
      <c r="AX24" s="192">
        <f t="shared" si="38"/>
        <v>0</v>
      </c>
      <c r="AY24" s="192">
        <f t="shared" si="39"/>
        <v>0</v>
      </c>
      <c r="AZ24" s="192">
        <f t="shared" si="40"/>
        <v>0</v>
      </c>
      <c r="BA24" s="192">
        <f t="shared" si="41"/>
        <v>0</v>
      </c>
      <c r="BB24" s="192">
        <f t="shared" si="42"/>
        <v>0</v>
      </c>
      <c r="BC24" s="192">
        <f t="shared" si="43"/>
        <v>0</v>
      </c>
      <c r="BD24" s="192">
        <f t="shared" si="44"/>
        <v>0</v>
      </c>
      <c r="BE24" s="192">
        <f t="shared" si="45"/>
        <v>0</v>
      </c>
      <c r="BF24" s="192">
        <f t="shared" si="46"/>
        <v>0</v>
      </c>
      <c r="BG24" s="192">
        <f t="shared" si="47"/>
        <v>0</v>
      </c>
      <c r="BH24" s="192">
        <f t="shared" si="48"/>
        <v>0</v>
      </c>
      <c r="BI24" s="192">
        <f t="shared" si="49"/>
        <v>0</v>
      </c>
      <c r="BJ24" s="192">
        <f t="shared" si="50"/>
        <v>0</v>
      </c>
      <c r="BK24" s="192">
        <f t="shared" si="51"/>
        <v>0</v>
      </c>
      <c r="BL24" s="192">
        <f t="shared" si="52"/>
        <v>0</v>
      </c>
      <c r="BM24" s="192">
        <f t="shared" si="53"/>
        <v>0</v>
      </c>
      <c r="BN24" s="192">
        <f t="shared" si="54"/>
        <v>0</v>
      </c>
      <c r="BO24" s="192">
        <f t="shared" si="55"/>
        <v>0</v>
      </c>
      <c r="BP24" s="192">
        <f t="shared" si="56"/>
        <v>0</v>
      </c>
      <c r="BQ24" s="192">
        <f t="shared" si="57"/>
        <v>0</v>
      </c>
      <c r="BR24" s="192">
        <f t="shared" si="58"/>
        <v>0</v>
      </c>
      <c r="BS24" s="192">
        <f t="shared" si="59"/>
        <v>0</v>
      </c>
      <c r="BT24" s="192">
        <f t="shared" si="60"/>
        <v>0</v>
      </c>
      <c r="BU24" s="192">
        <f t="shared" si="61"/>
        <v>0</v>
      </c>
      <c r="BV24" s="192">
        <f t="shared" si="62"/>
        <v>0</v>
      </c>
      <c r="BW24" s="192">
        <f t="shared" si="63"/>
        <v>0</v>
      </c>
      <c r="BX24" s="192">
        <f t="shared" si="64"/>
        <v>0</v>
      </c>
      <c r="BY24" s="192">
        <f t="shared" si="65"/>
        <v>0</v>
      </c>
      <c r="BZ24" s="192">
        <f t="shared" si="66"/>
        <v>0</v>
      </c>
      <c r="CA24" s="192">
        <f t="shared" si="67"/>
        <v>0</v>
      </c>
      <c r="CB24" s="192">
        <f t="shared" si="68"/>
        <v>0</v>
      </c>
      <c r="CC24" s="192">
        <f t="shared" si="69"/>
        <v>0</v>
      </c>
      <c r="CD24" s="192">
        <f t="shared" si="70"/>
        <v>0</v>
      </c>
      <c r="CE24" s="192">
        <f t="shared" si="71"/>
        <v>0</v>
      </c>
      <c r="CF24" s="192">
        <f t="shared" si="72"/>
        <v>0</v>
      </c>
      <c r="CG24" s="192">
        <f t="shared" si="73"/>
        <v>0</v>
      </c>
      <c r="CH24" s="192">
        <f t="shared" si="74"/>
        <v>0</v>
      </c>
      <c r="CI24" s="192">
        <f t="shared" si="75"/>
        <v>0</v>
      </c>
      <c r="CJ24" s="192">
        <f t="shared" si="76"/>
        <v>0</v>
      </c>
      <c r="CK24" s="192">
        <f t="shared" si="77"/>
        <v>0</v>
      </c>
      <c r="CL24" s="192">
        <f t="shared" si="78"/>
        <v>0</v>
      </c>
      <c r="CM24" s="192">
        <f t="shared" si="79"/>
        <v>0</v>
      </c>
      <c r="CN24" s="192">
        <f t="shared" si="80"/>
        <v>0</v>
      </c>
      <c r="CO24" s="192">
        <f t="shared" si="81"/>
        <v>0</v>
      </c>
      <c r="CP24" s="192">
        <f t="shared" si="82"/>
        <v>0</v>
      </c>
      <c r="CQ24" s="192">
        <f t="shared" si="83"/>
        <v>0</v>
      </c>
      <c r="CR24" s="192">
        <f t="shared" si="84"/>
        <v>0</v>
      </c>
      <c r="CS24" s="192">
        <f t="shared" si="85"/>
        <v>0</v>
      </c>
      <c r="CT24" s="192">
        <f t="shared" si="86"/>
        <v>0</v>
      </c>
      <c r="CU24" s="192">
        <f t="shared" si="87"/>
        <v>0</v>
      </c>
      <c r="CV24" s="192">
        <f t="shared" si="88"/>
        <v>0</v>
      </c>
      <c r="CW24" s="192">
        <f t="shared" si="89"/>
        <v>0</v>
      </c>
      <c r="CX24" s="192">
        <f t="shared" si="90"/>
        <v>0</v>
      </c>
      <c r="CY24" s="192">
        <f t="shared" si="91"/>
        <v>0</v>
      </c>
      <c r="CZ24" s="192">
        <f t="shared" si="92"/>
        <v>0</v>
      </c>
      <c r="DA24" s="192">
        <f t="shared" si="93"/>
        <v>0</v>
      </c>
      <c r="DB24" s="192">
        <f t="shared" si="94"/>
        <v>0</v>
      </c>
      <c r="DC24" s="192">
        <f t="shared" si="95"/>
        <v>0</v>
      </c>
      <c r="DD24" s="192">
        <f t="shared" si="96"/>
        <v>0</v>
      </c>
      <c r="DE24" s="192">
        <f t="shared" si="97"/>
        <v>0</v>
      </c>
      <c r="DF24" s="192">
        <f t="shared" si="98"/>
        <v>0</v>
      </c>
      <c r="DG24" s="192">
        <f t="shared" si="99"/>
        <v>0</v>
      </c>
      <c r="DH24" s="192">
        <f t="shared" si="100"/>
        <v>0</v>
      </c>
      <c r="DI24" s="192">
        <f t="shared" si="101"/>
        <v>0</v>
      </c>
      <c r="DJ24" s="192">
        <f t="shared" si="102"/>
        <v>0</v>
      </c>
      <c r="DK24" s="192">
        <f t="shared" si="103"/>
        <v>0</v>
      </c>
      <c r="DL24" s="192">
        <f t="shared" si="104"/>
        <v>0</v>
      </c>
      <c r="DM24" s="192">
        <f t="shared" si="105"/>
        <v>0</v>
      </c>
      <c r="DN24" s="192">
        <f t="shared" si="106"/>
        <v>0</v>
      </c>
      <c r="DO24" s="192">
        <f t="shared" si="107"/>
        <v>0</v>
      </c>
      <c r="DP24" s="192">
        <f t="shared" si="108"/>
        <v>0</v>
      </c>
      <c r="DQ24" s="192">
        <f t="shared" si="109"/>
        <v>0</v>
      </c>
      <c r="DR24" s="192">
        <f t="shared" si="110"/>
        <v>0</v>
      </c>
      <c r="DS24" s="192">
        <f t="shared" si="111"/>
        <v>0</v>
      </c>
      <c r="DT24" s="192">
        <f t="shared" si="112"/>
        <v>0</v>
      </c>
      <c r="DU24" s="192">
        <f t="shared" si="113"/>
        <v>0</v>
      </c>
      <c r="DV24" s="193">
        <f t="shared" si="114"/>
        <v>0</v>
      </c>
      <c r="DW24" s="193">
        <f t="shared" si="115"/>
        <v>0</v>
      </c>
      <c r="DX24" s="193">
        <f t="shared" si="116"/>
        <v>0</v>
      </c>
      <c r="DY24" s="193">
        <f t="shared" si="117"/>
        <v>0</v>
      </c>
      <c r="DZ24" s="193">
        <f t="shared" si="118"/>
        <v>0</v>
      </c>
      <c r="EA24" s="192">
        <f t="shared" si="119"/>
        <v>0</v>
      </c>
      <c r="EB24" s="192">
        <f t="shared" si="120"/>
        <v>0</v>
      </c>
      <c r="EC24" s="192">
        <f t="shared" si="121"/>
        <v>0</v>
      </c>
      <c r="ED24" s="192">
        <f t="shared" si="122"/>
        <v>0</v>
      </c>
      <c r="EE24" s="192">
        <f t="shared" si="123"/>
        <v>0</v>
      </c>
      <c r="EF24" s="192">
        <f t="shared" si="124"/>
        <v>0</v>
      </c>
      <c r="EG24" s="192">
        <f t="shared" si="125"/>
        <v>0</v>
      </c>
      <c r="EH24" s="192">
        <f t="shared" si="126"/>
        <v>0</v>
      </c>
      <c r="EI24" s="192">
        <f t="shared" si="127"/>
        <v>0</v>
      </c>
      <c r="EJ24" s="192">
        <f t="shared" si="128"/>
        <v>0</v>
      </c>
      <c r="EK24" s="192">
        <f t="shared" si="129"/>
        <v>0</v>
      </c>
      <c r="EL24" s="192">
        <f t="shared" si="130"/>
        <v>0</v>
      </c>
      <c r="EM24" s="192">
        <f t="shared" si="131"/>
        <v>0</v>
      </c>
      <c r="EN24" s="192">
        <f t="shared" si="132"/>
        <v>0</v>
      </c>
      <c r="EO24" s="192">
        <f t="shared" si="133"/>
        <v>0</v>
      </c>
      <c r="EP24" s="192">
        <f t="shared" si="134"/>
        <v>0</v>
      </c>
      <c r="EQ24" s="192">
        <f t="shared" si="135"/>
        <v>0</v>
      </c>
      <c r="ER24" s="192">
        <f t="shared" si="136"/>
        <v>0</v>
      </c>
      <c r="ES24" s="192">
        <f t="shared" si="137"/>
        <v>0</v>
      </c>
      <c r="ET24" s="192">
        <f t="shared" si="138"/>
        <v>0</v>
      </c>
      <c r="EU24" s="192">
        <f t="shared" si="139"/>
        <v>0</v>
      </c>
      <c r="EV24" s="192">
        <f t="shared" si="140"/>
        <v>0</v>
      </c>
      <c r="EW24" s="192">
        <f t="shared" si="141"/>
        <v>0</v>
      </c>
      <c r="EX24" s="192">
        <f t="shared" si="142"/>
        <v>0</v>
      </c>
      <c r="EY24" s="192">
        <f t="shared" si="143"/>
        <v>0</v>
      </c>
      <c r="EZ24" s="192">
        <f t="shared" si="144"/>
        <v>0</v>
      </c>
      <c r="FA24" s="192">
        <f t="shared" si="145"/>
        <v>0</v>
      </c>
      <c r="FB24" s="192">
        <f t="shared" si="146"/>
        <v>0</v>
      </c>
      <c r="FC24" s="192">
        <f t="shared" si="147"/>
        <v>0</v>
      </c>
      <c r="FD24" s="192">
        <f t="shared" si="148"/>
        <v>0</v>
      </c>
      <c r="FE24" s="192">
        <f t="shared" si="149"/>
        <v>0</v>
      </c>
      <c r="FF24" s="192">
        <f t="shared" si="150"/>
        <v>0</v>
      </c>
      <c r="FG24" s="192">
        <f t="shared" si="151"/>
        <v>0</v>
      </c>
      <c r="FH24" s="192">
        <f t="shared" si="152"/>
        <v>0</v>
      </c>
      <c r="FI24" s="192">
        <f t="shared" si="153"/>
        <v>0</v>
      </c>
      <c r="FJ24" s="192">
        <f t="shared" si="154"/>
        <v>0</v>
      </c>
      <c r="FK24" s="192">
        <f t="shared" si="155"/>
        <v>0</v>
      </c>
      <c r="FL24" s="192">
        <f t="shared" si="156"/>
        <v>0</v>
      </c>
      <c r="FM24" s="192">
        <f t="shared" si="157"/>
        <v>0</v>
      </c>
      <c r="FN24" s="192">
        <f t="shared" si="158"/>
        <v>0</v>
      </c>
      <c r="FO24" s="192">
        <f t="shared" si="159"/>
        <v>0</v>
      </c>
      <c r="FP24" s="192">
        <f t="shared" si="160"/>
        <v>0</v>
      </c>
      <c r="FQ24" s="192">
        <f t="shared" si="161"/>
        <v>0</v>
      </c>
      <c r="FR24" s="192">
        <f t="shared" si="162"/>
        <v>0</v>
      </c>
      <c r="FS24" s="192">
        <f t="shared" si="163"/>
        <v>0</v>
      </c>
      <c r="FT24" s="192">
        <f t="shared" si="164"/>
        <v>0</v>
      </c>
      <c r="FU24" s="192">
        <f t="shared" si="165"/>
        <v>0</v>
      </c>
      <c r="FV24" s="192">
        <f t="shared" si="166"/>
        <v>0</v>
      </c>
      <c r="FW24" s="192">
        <f t="shared" si="167"/>
        <v>0</v>
      </c>
      <c r="FX24" s="192">
        <f t="shared" si="168"/>
        <v>0</v>
      </c>
      <c r="FY24" s="192">
        <f t="shared" si="169"/>
        <v>0</v>
      </c>
      <c r="FZ24" s="192">
        <f t="shared" si="170"/>
        <v>0</v>
      </c>
      <c r="GA24" s="192">
        <f t="shared" si="171"/>
        <v>0</v>
      </c>
      <c r="GB24" s="192">
        <f t="shared" si="172"/>
        <v>0</v>
      </c>
      <c r="GC24" s="192">
        <f t="shared" si="173"/>
        <v>0</v>
      </c>
      <c r="GD24" s="192">
        <f t="shared" si="174"/>
        <v>0</v>
      </c>
      <c r="GE24" s="192">
        <f t="shared" si="175"/>
        <v>0</v>
      </c>
      <c r="GF24" s="192">
        <f t="shared" si="176"/>
        <v>0</v>
      </c>
      <c r="GG24" s="192">
        <f t="shared" si="177"/>
        <v>0</v>
      </c>
      <c r="GH24" s="192">
        <f t="shared" si="178"/>
        <v>0</v>
      </c>
      <c r="GI24" s="192">
        <f t="shared" si="179"/>
        <v>0</v>
      </c>
      <c r="GJ24" s="192">
        <f t="shared" si="180"/>
        <v>0</v>
      </c>
      <c r="GK24" s="192">
        <f t="shared" si="181"/>
        <v>0</v>
      </c>
      <c r="GL24" s="192">
        <f t="shared" si="182"/>
        <v>0</v>
      </c>
      <c r="GM24" s="192">
        <f t="shared" si="183"/>
        <v>0</v>
      </c>
      <c r="GN24" s="192">
        <f t="shared" si="184"/>
        <v>0</v>
      </c>
      <c r="GO24" s="192">
        <f t="shared" si="185"/>
        <v>0</v>
      </c>
      <c r="GP24" s="192">
        <f t="shared" si="186"/>
        <v>0</v>
      </c>
      <c r="GQ24" s="192">
        <f t="shared" si="187"/>
        <v>0</v>
      </c>
      <c r="GR24" s="192">
        <f t="shared" si="188"/>
        <v>0</v>
      </c>
      <c r="GS24" s="192">
        <f t="shared" si="189"/>
        <v>0</v>
      </c>
      <c r="GT24" s="192">
        <f t="shared" si="190"/>
        <v>0</v>
      </c>
      <c r="GU24" s="192">
        <f t="shared" si="191"/>
        <v>0</v>
      </c>
      <c r="GV24" s="192">
        <f t="shared" si="192"/>
        <v>0</v>
      </c>
      <c r="GW24" s="192">
        <f t="shared" si="193"/>
        <v>0</v>
      </c>
      <c r="GX24" s="192">
        <f t="shared" si="194"/>
        <v>0</v>
      </c>
      <c r="GY24" s="192">
        <f t="shared" si="195"/>
        <v>0</v>
      </c>
      <c r="GZ24" s="192">
        <f t="shared" si="196"/>
        <v>0</v>
      </c>
      <c r="HA24" s="192">
        <f t="shared" si="197"/>
        <v>0</v>
      </c>
      <c r="HB24" s="192">
        <f t="shared" si="198"/>
        <v>0</v>
      </c>
      <c r="HC24" s="192">
        <f t="shared" si="199"/>
        <v>0</v>
      </c>
      <c r="HD24" s="192">
        <f t="shared" si="200"/>
        <v>0</v>
      </c>
      <c r="HE24" s="192">
        <f t="shared" si="201"/>
        <v>0</v>
      </c>
      <c r="HF24" s="192">
        <f t="shared" si="202"/>
        <v>0</v>
      </c>
      <c r="HG24" s="192">
        <f t="shared" si="203"/>
        <v>0</v>
      </c>
      <c r="HH24" s="192">
        <f t="shared" si="204"/>
        <v>0</v>
      </c>
      <c r="HI24" s="192">
        <f t="shared" si="205"/>
        <v>0</v>
      </c>
      <c r="HJ24" s="192">
        <f t="shared" si="206"/>
        <v>0</v>
      </c>
      <c r="HK24" s="192">
        <f t="shared" si="207"/>
        <v>0</v>
      </c>
      <c r="HL24" s="192">
        <f t="shared" si="208"/>
        <v>0</v>
      </c>
      <c r="HM24" s="192">
        <f t="shared" si="209"/>
        <v>0</v>
      </c>
      <c r="HN24" s="194">
        <f t="shared" si="210"/>
        <v>0</v>
      </c>
      <c r="HO24" s="194">
        <f t="shared" si="211"/>
        <v>0</v>
      </c>
      <c r="HP24" s="194">
        <f t="shared" si="212"/>
        <v>0</v>
      </c>
      <c r="HQ24" s="194">
        <f t="shared" si="213"/>
        <v>0</v>
      </c>
      <c r="HR24" s="194">
        <f t="shared" si="214"/>
        <v>0</v>
      </c>
      <c r="HS24" s="195" t="str">
        <f t="shared" si="9"/>
        <v/>
      </c>
      <c r="HT24" s="196">
        <f t="shared" si="10"/>
        <v>0</v>
      </c>
      <c r="HU24" s="196">
        <f t="shared" si="11"/>
        <v>0</v>
      </c>
      <c r="HV24" s="197" t="str">
        <f t="shared" si="12"/>
        <v/>
      </c>
      <c r="HW24" s="197" t="str">
        <f t="shared" si="215"/>
        <v/>
      </c>
      <c r="HX24" s="197" t="str">
        <f t="shared" si="216"/>
        <v/>
      </c>
      <c r="HY24" s="195" t="str">
        <f t="shared" si="13"/>
        <v/>
      </c>
      <c r="HZ24" s="30">
        <f t="shared" si="6"/>
        <v>0</v>
      </c>
      <c r="IA24" s="198">
        <f t="shared" si="14"/>
        <v>0</v>
      </c>
      <c r="IB24" s="195"/>
      <c r="IC24" s="195">
        <f t="shared" si="217"/>
        <v>0</v>
      </c>
      <c r="ID24" s="195">
        <f t="shared" si="15"/>
        <v>0</v>
      </c>
      <c r="IE24" s="195">
        <f t="shared" si="218"/>
        <v>0</v>
      </c>
      <c r="IF24" s="195">
        <f t="shared" si="16"/>
        <v>0</v>
      </c>
      <c r="IG24" s="307">
        <f t="shared" si="17"/>
        <v>0</v>
      </c>
      <c r="IH24" s="307">
        <f t="shared" si="18"/>
        <v>0</v>
      </c>
      <c r="II24" s="44">
        <f t="shared" si="19"/>
        <v>0</v>
      </c>
      <c r="IJ24" s="44">
        <f t="shared" si="219"/>
        <v>0</v>
      </c>
      <c r="IK24" s="44">
        <f t="shared" si="220"/>
        <v>0</v>
      </c>
      <c r="IL24" s="44">
        <f t="shared" si="221"/>
        <v>0</v>
      </c>
      <c r="IM24" s="44">
        <f t="shared" si="222"/>
        <v>0</v>
      </c>
      <c r="IN24" s="44">
        <f t="shared" si="223"/>
        <v>0</v>
      </c>
      <c r="IO24" s="44">
        <f t="shared" si="224"/>
        <v>0</v>
      </c>
    </row>
    <row r="25" spans="1:249" ht="18" customHeight="1">
      <c r="A25" s="188">
        <v>19</v>
      </c>
      <c r="B25" s="326"/>
      <c r="C25" s="289"/>
      <c r="D25" s="199"/>
      <c r="E25" s="189"/>
      <c r="F25" s="189"/>
      <c r="G25" s="190"/>
      <c r="H25" s="190"/>
      <c r="I25" s="272"/>
      <c r="J25" s="207"/>
      <c r="K25" s="214" t="str">
        <f t="shared" si="20"/>
        <v/>
      </c>
      <c r="L25" s="200" t="str">
        <f t="shared" si="21"/>
        <v/>
      </c>
      <c r="M25" s="200" t="str">
        <f t="shared" si="22"/>
        <v/>
      </c>
      <c r="N25" s="209" t="str">
        <f t="shared" si="8"/>
        <v/>
      </c>
      <c r="O25" s="208" t="str">
        <f>IFERROR(IF(D25="","",IF(K25="","",IF(I25="","",IF(F25="F",VLOOKUP(K25,F!A:G,2,0),IF(F25="M",VLOOKUP(K25,M!A:G,2,0),""))))),0)</f>
        <v/>
      </c>
      <c r="P25" s="191" t="str">
        <f>IFERROR(IF(D25="","",IF(K25="","",IF(I25="","",IF(F25="F",VLOOKUP(K25,F!A:G,3,0),IF(F25="M",VLOOKUP(K25,M!A:G,3,0),""))))),0)</f>
        <v/>
      </c>
      <c r="Q25" s="191" t="str">
        <f>IFERROR(IF(D25="","",IF(K25="","",IF(I25="","",IF(F25="F",VLOOKUP(K25,F!A:G,4,0),IF(F25="M",VLOOKUP(K25,M!A:G,4,0),""))))),0)</f>
        <v/>
      </c>
      <c r="R25" s="191" t="str">
        <f>IFERROR(IF(D25="","",IF(K25="","",IF(I25="","",IF(F25="F",VLOOKUP(K25,F!A:G,5,0),IF(F25="M",VLOOKUP(K25,M!A:G,5,0),""))))),0)</f>
        <v/>
      </c>
      <c r="S25" s="191" t="str">
        <f>IFERROR(IF(D25="","",IF(K25="","",IF(I25="","",IF(F25="F",VLOOKUP(K25,F!A:G,6,0),IF(F25="M",VLOOKUP(K25,M!A:G,6,0),""))))),0)</f>
        <v/>
      </c>
      <c r="T25" s="191" t="str">
        <f>IFERROR(IF(D25="","",IF(K25="","",IF(I25="","",IF(F25="F",VLOOKUP(K25,F!A:G,7,0),IF(F25="M",VLOOKUP(K25,M!A:G,7,0),""))))),0)</f>
        <v/>
      </c>
      <c r="U25" s="191" t="str">
        <f>IFERROR(IF(D25="","",IF(K25="","",IF(J25="","",IF(F25="F",VLOOKUP(K25,F!A:M,8,0),IF(F25="M",VLOOKUP(K25,M!A:M,8,0),""))))),0)</f>
        <v/>
      </c>
      <c r="V25" s="191" t="str">
        <f>IFERROR(IF(D25="","",IF(K25="","",IF(J25="","",IF(F25="F",VLOOKUP(K25,F!A:M,9,0),IF(F25="M",VLOOKUP(K25,M!A:M,9,0),""))))),0)</f>
        <v/>
      </c>
      <c r="W25" s="191" t="str">
        <f>IFERROR(IF(D25="","",IF(K25="","",IF(J25="","",IF(F25="F",VLOOKUP(K25,F!A:M,10,0),IF(F25="M",VLOOKUP(K25,M!A:M,10,0),""))))),0)</f>
        <v/>
      </c>
      <c r="X25" s="191" t="str">
        <f>IFERROR(IF(D25="","",IF(K25="","",IF(J25="","",IF(F25="F",VLOOKUP(K25,F!A:M,11,0),IF(F25="M",VLOOKUP(K25,M!A:M,11,0),""))))),0)</f>
        <v/>
      </c>
      <c r="Y25" s="191" t="str">
        <f>IFERROR(IF(D25="","",IF(K25="","",IF(J25="","",IF(F25="F",VLOOKUP(K25,F!A:M,12,0),IF(F25="M",VLOOKUP(K25,M!A:M,12,0),""))))),0)</f>
        <v/>
      </c>
      <c r="Z25" s="191" t="str">
        <f>IFERROR(IF(D25="","",IF(K25="","",IF(J25="","",IF(F25="F",VLOOKUP(K25,F!A:M,13,0),IF(F25="M",VLOOKUP(K25,M!A:M,13,0),""))))),0)</f>
        <v/>
      </c>
      <c r="AA25" s="191" t="str">
        <f>IFERROR(IF(D25="","",IF(F25="","",IF(J25="","",IF(K25="","",IF(AND(K25&gt;23,K25&lt;=60),IF(F25="F",VLOOKUP(MROUND(HZ25,0.5),'F-Weight for Length'!K:S,2,0),VLOOKUP(MROUND(HZ25,0.5),'M-Weight for Length'!K:S,2,0)),IF(K25&gt;60,IF(F25="F",VLOOKUP(K25,'F-Weight for Length'!U:AC,2,0),VLOOKUP(K25,'M-Weight for Length'!U:AC,2,0)),IF(F25="F",VLOOKUP(MROUND(HZ25,0.5),'F-Weight for Length'!A:I,2,0),VLOOKUP(MROUND(HZ25,0.5),'M-Weight for Length'!A:I,2,0)))))))),0)</f>
        <v/>
      </c>
      <c r="AB25" s="191" t="str">
        <f>IFERROR(IF(D25="","",IF(F25="","",IF(J25="","",IF(K25="","",IF(AND(K25&gt;23,K25&lt;=60),IF(F25="F",VLOOKUP(MROUND(HZ25,0.5),'F-Weight for Length'!K:S,3,0),VLOOKUP(MROUND(HZ25,0.5),'M-Weight for Length'!K:S,3,0)),IF(K25&gt;60,IF(F25="F",VLOOKUP(K25,'F-Weight for Length'!U:AC,3,0),VLOOKUP(K25,'M-Weight for Length'!U:AC,3,0)),IF(F25="F",VLOOKUP(MROUND(HZ25,0.5),'F-Weight for Length'!A:I,3,0),VLOOKUP(MROUND(HZ25,0.5),'M-Weight for Length'!A:I,3,0)))))))),0)</f>
        <v/>
      </c>
      <c r="AC25" s="191" t="str">
        <f>IFERROR(IF(D25="","",IF(F25="","",IF(J25="","",IF(K25="","",IF(AND(K25&gt;23,K25&lt;=60),IF(F25="F",VLOOKUP(MROUND(HZ25,0.5),'F-Weight for Length'!K:S,4,0),VLOOKUP(MROUND(HZ25,0.5),'M-Weight for Length'!K:S,4,0)),IF(K25&gt;60,IF(F25="F",VLOOKUP(K25,'F-Weight for Length'!U:AC,4,0),VLOOKUP(K25,'M-Weight for Length'!U:AC,4,0)),IF(F25="F",VLOOKUP(MROUND(HZ25,0.5),'F-Weight for Length'!A:I,4,0),VLOOKUP(MROUND(HZ25,0.5),'M-Weight for Length'!A:I,4,0)))))))),0)</f>
        <v/>
      </c>
      <c r="AD25" s="191" t="str">
        <f>IFERROR(IF(D25="","",IF(F25="","",IF(J25="","",IF(K25="","",IF(AND(K25&gt;23,K25&lt;=60),IF(F25="F",VLOOKUP(MROUND(HZ25,0.5),'F-Weight for Length'!K:S,5,0),VLOOKUP(MROUND(HZ25,0.5),'M-Weight for Length'!K:S,5,0)),IF(K25&gt;60,IF(F25="F",VLOOKUP(K25,'F-Weight for Length'!U:AC,5,0),VLOOKUP(K25,'M-Weight for Length'!U:AC,5,0)),IF(F25="F",VLOOKUP(MROUND(HZ25,0.5),'F-Weight for Length'!A:I,5,0),VLOOKUP(MROUND(HZ25,0.5),'M-Weight for Length'!A:I,5,0)))))))),0)</f>
        <v/>
      </c>
      <c r="AE25" s="191" t="str">
        <f>IFERROR(IF(D25="","",IF(F25="","",IF(J25="","",IF(K25="","",IF(AND(K25&gt;23,K25&lt;=60),IF(F25="F",VLOOKUP(MROUND(HZ25,0.5),'F-Weight for Length'!K:S,6,0),VLOOKUP(MROUND(HZ25,0.5),'M-Weight for Length'!K:S,6,0)),IF(K25&gt;60,IF(F25="F",VLOOKUP(K25,'F-Weight for Length'!U:AC,6,0),VLOOKUP(K25,'M-Weight for Length'!U:AC,6,0)),IF(F25="F",VLOOKUP(MROUND(HZ25,0.5),'F-Weight for Length'!A:I,6,0),VLOOKUP(MROUND(HZ25,0.5),'M-Weight for Length'!A:I,6,0)))))))),0)</f>
        <v/>
      </c>
      <c r="AF25" s="191" t="str">
        <f>IFERROR(IF(D25="","",IF(F25="","",IF(J25="","",IF(K25="","",IF(AND(K25&gt;23,K25&lt;=60),IF(F25="F",VLOOKUP(MROUND(HZ25,0.5),'F-Weight for Length'!K:S,7,0),VLOOKUP(MROUND(HZ25,0.5),'M-Weight for Length'!K:S,7,0)),IF(K25&gt;60,IF(F25="F",VLOOKUP(K25,'F-Weight for Length'!U:AC,7,0),VLOOKUP(K25,'M-Weight for Length'!U:AC,7,0)),IF(F25="F",VLOOKUP(MROUND(HZ25,0.5),'F-Weight for Length'!A:I,7,0),VLOOKUP(MROUND(HZ25,0.5),'M-Weight for Length'!A:I,7,0)))))))),0)</f>
        <v/>
      </c>
      <c r="AG25" s="191" t="str">
        <f>IFERROR(IF(D25="","",IF(F25="","",IF(J25="","",IF(K25="","",IF(AND(K25&gt;23,K25&lt;=60),IF(F25="F",VLOOKUP(MROUND(HZ25,0.5),'F-Weight for Length'!K:S,8,0),VLOOKUP(MROUND(HZ25,0.5),'M-Weight for Length'!K:S,8,0)),IF(K25&gt;60,IF(F25="F",VLOOKUP(K25,'F-Weight for Length'!U:AC,8,0),VLOOKUP(K25,'M-Weight for Length'!U:AC,8,0)),IF(F25="F",VLOOKUP(MROUND(HZ25,0.5),'F-Weight for Length'!A:I,8,0),VLOOKUP(MROUND(HZ25,0.5),'M-Weight for Length'!A:I,8,0)))))))),0)</f>
        <v/>
      </c>
      <c r="AH25" s="191" t="str">
        <f>IFERROR(IF(D25="","",IF(F25="","",IF(J25="","",IF(K25="","",IF(AND(K25&gt;23,K25&lt;=60),IF(F25="F",VLOOKUP(MROUND(HZ25,0.5),'F-Weight for Length'!K:S,9,0),VLOOKUP(MROUND(HZ25,0.5),'M-Weight for Length'!K:S,9,0)),IF(K25&gt;60,IF(F25="F",VLOOKUP(K25,'F-Weight for Length'!U:AC,9,0),VLOOKUP(K25,'M-Weight for Length'!U:AC,9,0)),IF(F25="F",VLOOKUP(MROUND(HZ25,0.5),'F-Weight for Length'!A:I,9,0),VLOOKUP(MROUND(HZ25,0.5),'M-Weight for Length'!A:I,9,0)))))))),0)</f>
        <v/>
      </c>
      <c r="AI25" s="192">
        <f t="shared" si="23"/>
        <v>0</v>
      </c>
      <c r="AJ25" s="192">
        <f t="shared" si="24"/>
        <v>0</v>
      </c>
      <c r="AK25" s="192">
        <f t="shared" si="25"/>
        <v>0</v>
      </c>
      <c r="AL25" s="192">
        <f t="shared" si="26"/>
        <v>0</v>
      </c>
      <c r="AM25" s="192">
        <f t="shared" si="27"/>
        <v>0</v>
      </c>
      <c r="AN25" s="192">
        <f t="shared" si="28"/>
        <v>0</v>
      </c>
      <c r="AO25" s="192">
        <f t="shared" si="29"/>
        <v>0</v>
      </c>
      <c r="AP25" s="192">
        <f t="shared" si="30"/>
        <v>0</v>
      </c>
      <c r="AQ25" s="192">
        <f t="shared" si="31"/>
        <v>0</v>
      </c>
      <c r="AR25" s="192">
        <f t="shared" si="32"/>
        <v>0</v>
      </c>
      <c r="AS25" s="192">
        <f t="shared" si="33"/>
        <v>0</v>
      </c>
      <c r="AT25" s="192">
        <f t="shared" si="34"/>
        <v>0</v>
      </c>
      <c r="AU25" s="192">
        <f t="shared" si="35"/>
        <v>0</v>
      </c>
      <c r="AV25" s="192">
        <f t="shared" si="36"/>
        <v>0</v>
      </c>
      <c r="AW25" s="192">
        <f t="shared" si="37"/>
        <v>0</v>
      </c>
      <c r="AX25" s="192">
        <f t="shared" si="38"/>
        <v>0</v>
      </c>
      <c r="AY25" s="192">
        <f t="shared" si="39"/>
        <v>0</v>
      </c>
      <c r="AZ25" s="192">
        <f t="shared" si="40"/>
        <v>0</v>
      </c>
      <c r="BA25" s="192">
        <f t="shared" si="41"/>
        <v>0</v>
      </c>
      <c r="BB25" s="192">
        <f t="shared" si="42"/>
        <v>0</v>
      </c>
      <c r="BC25" s="192">
        <f t="shared" si="43"/>
        <v>0</v>
      </c>
      <c r="BD25" s="192">
        <f t="shared" si="44"/>
        <v>0</v>
      </c>
      <c r="BE25" s="192">
        <f t="shared" si="45"/>
        <v>0</v>
      </c>
      <c r="BF25" s="192">
        <f t="shared" si="46"/>
        <v>0</v>
      </c>
      <c r="BG25" s="192">
        <f t="shared" si="47"/>
        <v>0</v>
      </c>
      <c r="BH25" s="192">
        <f t="shared" si="48"/>
        <v>0</v>
      </c>
      <c r="BI25" s="192">
        <f t="shared" si="49"/>
        <v>0</v>
      </c>
      <c r="BJ25" s="192">
        <f t="shared" si="50"/>
        <v>0</v>
      </c>
      <c r="BK25" s="192">
        <f t="shared" si="51"/>
        <v>0</v>
      </c>
      <c r="BL25" s="192">
        <f t="shared" si="52"/>
        <v>0</v>
      </c>
      <c r="BM25" s="192">
        <f t="shared" si="53"/>
        <v>0</v>
      </c>
      <c r="BN25" s="192">
        <f t="shared" si="54"/>
        <v>0</v>
      </c>
      <c r="BO25" s="192">
        <f t="shared" si="55"/>
        <v>0</v>
      </c>
      <c r="BP25" s="192">
        <f t="shared" si="56"/>
        <v>0</v>
      </c>
      <c r="BQ25" s="192">
        <f t="shared" si="57"/>
        <v>0</v>
      </c>
      <c r="BR25" s="192">
        <f t="shared" si="58"/>
        <v>0</v>
      </c>
      <c r="BS25" s="192">
        <f t="shared" si="59"/>
        <v>0</v>
      </c>
      <c r="BT25" s="192">
        <f t="shared" si="60"/>
        <v>0</v>
      </c>
      <c r="BU25" s="192">
        <f t="shared" si="61"/>
        <v>0</v>
      </c>
      <c r="BV25" s="192">
        <f t="shared" si="62"/>
        <v>0</v>
      </c>
      <c r="BW25" s="192">
        <f t="shared" si="63"/>
        <v>0</v>
      </c>
      <c r="BX25" s="192">
        <f t="shared" si="64"/>
        <v>0</v>
      </c>
      <c r="BY25" s="192">
        <f t="shared" si="65"/>
        <v>0</v>
      </c>
      <c r="BZ25" s="192">
        <f t="shared" si="66"/>
        <v>0</v>
      </c>
      <c r="CA25" s="192">
        <f t="shared" si="67"/>
        <v>0</v>
      </c>
      <c r="CB25" s="192">
        <f t="shared" si="68"/>
        <v>0</v>
      </c>
      <c r="CC25" s="192">
        <f t="shared" si="69"/>
        <v>0</v>
      </c>
      <c r="CD25" s="192">
        <f t="shared" si="70"/>
        <v>0</v>
      </c>
      <c r="CE25" s="192">
        <f t="shared" si="71"/>
        <v>0</v>
      </c>
      <c r="CF25" s="192">
        <f t="shared" si="72"/>
        <v>0</v>
      </c>
      <c r="CG25" s="192">
        <f t="shared" si="73"/>
        <v>0</v>
      </c>
      <c r="CH25" s="192">
        <f t="shared" si="74"/>
        <v>0</v>
      </c>
      <c r="CI25" s="192">
        <f t="shared" si="75"/>
        <v>0</v>
      </c>
      <c r="CJ25" s="192">
        <f t="shared" si="76"/>
        <v>0</v>
      </c>
      <c r="CK25" s="192">
        <f t="shared" si="77"/>
        <v>0</v>
      </c>
      <c r="CL25" s="192">
        <f t="shared" si="78"/>
        <v>0</v>
      </c>
      <c r="CM25" s="192">
        <f t="shared" si="79"/>
        <v>0</v>
      </c>
      <c r="CN25" s="192">
        <f t="shared" si="80"/>
        <v>0</v>
      </c>
      <c r="CO25" s="192">
        <f t="shared" si="81"/>
        <v>0</v>
      </c>
      <c r="CP25" s="192">
        <f t="shared" si="82"/>
        <v>0</v>
      </c>
      <c r="CQ25" s="192">
        <f t="shared" si="83"/>
        <v>0</v>
      </c>
      <c r="CR25" s="192">
        <f t="shared" si="84"/>
        <v>0</v>
      </c>
      <c r="CS25" s="192">
        <f t="shared" si="85"/>
        <v>0</v>
      </c>
      <c r="CT25" s="192">
        <f t="shared" si="86"/>
        <v>0</v>
      </c>
      <c r="CU25" s="192">
        <f t="shared" si="87"/>
        <v>0</v>
      </c>
      <c r="CV25" s="192">
        <f t="shared" si="88"/>
        <v>0</v>
      </c>
      <c r="CW25" s="192">
        <f t="shared" si="89"/>
        <v>0</v>
      </c>
      <c r="CX25" s="192">
        <f t="shared" si="90"/>
        <v>0</v>
      </c>
      <c r="CY25" s="192">
        <f t="shared" si="91"/>
        <v>0</v>
      </c>
      <c r="CZ25" s="192">
        <f t="shared" si="92"/>
        <v>0</v>
      </c>
      <c r="DA25" s="192">
        <f t="shared" si="93"/>
        <v>0</v>
      </c>
      <c r="DB25" s="192">
        <f t="shared" si="94"/>
        <v>0</v>
      </c>
      <c r="DC25" s="192">
        <f t="shared" si="95"/>
        <v>0</v>
      </c>
      <c r="DD25" s="192">
        <f t="shared" si="96"/>
        <v>0</v>
      </c>
      <c r="DE25" s="192">
        <f t="shared" si="97"/>
        <v>0</v>
      </c>
      <c r="DF25" s="192">
        <f t="shared" si="98"/>
        <v>0</v>
      </c>
      <c r="DG25" s="192">
        <f t="shared" si="99"/>
        <v>0</v>
      </c>
      <c r="DH25" s="192">
        <f t="shared" si="100"/>
        <v>0</v>
      </c>
      <c r="DI25" s="192">
        <f t="shared" si="101"/>
        <v>0</v>
      </c>
      <c r="DJ25" s="192">
        <f t="shared" si="102"/>
        <v>0</v>
      </c>
      <c r="DK25" s="192">
        <f t="shared" si="103"/>
        <v>0</v>
      </c>
      <c r="DL25" s="192">
        <f t="shared" si="104"/>
        <v>0</v>
      </c>
      <c r="DM25" s="192">
        <f t="shared" si="105"/>
        <v>0</v>
      </c>
      <c r="DN25" s="192">
        <f t="shared" si="106"/>
        <v>0</v>
      </c>
      <c r="DO25" s="192">
        <f t="shared" si="107"/>
        <v>0</v>
      </c>
      <c r="DP25" s="192">
        <f t="shared" si="108"/>
        <v>0</v>
      </c>
      <c r="DQ25" s="192">
        <f t="shared" si="109"/>
        <v>0</v>
      </c>
      <c r="DR25" s="192">
        <f t="shared" si="110"/>
        <v>0</v>
      </c>
      <c r="DS25" s="192">
        <f t="shared" si="111"/>
        <v>0</v>
      </c>
      <c r="DT25" s="192">
        <f t="shared" si="112"/>
        <v>0</v>
      </c>
      <c r="DU25" s="192">
        <f t="shared" si="113"/>
        <v>0</v>
      </c>
      <c r="DV25" s="193">
        <f t="shared" si="114"/>
        <v>0</v>
      </c>
      <c r="DW25" s="193">
        <f t="shared" si="115"/>
        <v>0</v>
      </c>
      <c r="DX25" s="193">
        <f t="shared" si="116"/>
        <v>0</v>
      </c>
      <c r="DY25" s="193">
        <f t="shared" si="117"/>
        <v>0</v>
      </c>
      <c r="DZ25" s="193">
        <f t="shared" si="118"/>
        <v>0</v>
      </c>
      <c r="EA25" s="192">
        <f t="shared" si="119"/>
        <v>0</v>
      </c>
      <c r="EB25" s="192">
        <f t="shared" si="120"/>
        <v>0</v>
      </c>
      <c r="EC25" s="192">
        <f t="shared" si="121"/>
        <v>0</v>
      </c>
      <c r="ED25" s="192">
        <f t="shared" si="122"/>
        <v>0</v>
      </c>
      <c r="EE25" s="192">
        <f t="shared" si="123"/>
        <v>0</v>
      </c>
      <c r="EF25" s="192">
        <f t="shared" si="124"/>
        <v>0</v>
      </c>
      <c r="EG25" s="192">
        <f t="shared" si="125"/>
        <v>0</v>
      </c>
      <c r="EH25" s="192">
        <f t="shared" si="126"/>
        <v>0</v>
      </c>
      <c r="EI25" s="192">
        <f t="shared" si="127"/>
        <v>0</v>
      </c>
      <c r="EJ25" s="192">
        <f t="shared" si="128"/>
        <v>0</v>
      </c>
      <c r="EK25" s="192">
        <f t="shared" si="129"/>
        <v>0</v>
      </c>
      <c r="EL25" s="192">
        <f t="shared" si="130"/>
        <v>0</v>
      </c>
      <c r="EM25" s="192">
        <f t="shared" si="131"/>
        <v>0</v>
      </c>
      <c r="EN25" s="192">
        <f t="shared" si="132"/>
        <v>0</v>
      </c>
      <c r="EO25" s="192">
        <f t="shared" si="133"/>
        <v>0</v>
      </c>
      <c r="EP25" s="192">
        <f t="shared" si="134"/>
        <v>0</v>
      </c>
      <c r="EQ25" s="192">
        <f t="shared" si="135"/>
        <v>0</v>
      </c>
      <c r="ER25" s="192">
        <f t="shared" si="136"/>
        <v>0</v>
      </c>
      <c r="ES25" s="192">
        <f t="shared" si="137"/>
        <v>0</v>
      </c>
      <c r="ET25" s="192">
        <f t="shared" si="138"/>
        <v>0</v>
      </c>
      <c r="EU25" s="192">
        <f t="shared" si="139"/>
        <v>0</v>
      </c>
      <c r="EV25" s="192">
        <f t="shared" si="140"/>
        <v>0</v>
      </c>
      <c r="EW25" s="192">
        <f t="shared" si="141"/>
        <v>0</v>
      </c>
      <c r="EX25" s="192">
        <f t="shared" si="142"/>
        <v>0</v>
      </c>
      <c r="EY25" s="192">
        <f t="shared" si="143"/>
        <v>0</v>
      </c>
      <c r="EZ25" s="192">
        <f t="shared" si="144"/>
        <v>0</v>
      </c>
      <c r="FA25" s="192">
        <f t="shared" si="145"/>
        <v>0</v>
      </c>
      <c r="FB25" s="192">
        <f t="shared" si="146"/>
        <v>0</v>
      </c>
      <c r="FC25" s="192">
        <f t="shared" si="147"/>
        <v>0</v>
      </c>
      <c r="FD25" s="192">
        <f t="shared" si="148"/>
        <v>0</v>
      </c>
      <c r="FE25" s="192">
        <f t="shared" si="149"/>
        <v>0</v>
      </c>
      <c r="FF25" s="192">
        <f t="shared" si="150"/>
        <v>0</v>
      </c>
      <c r="FG25" s="192">
        <f t="shared" si="151"/>
        <v>0</v>
      </c>
      <c r="FH25" s="192">
        <f t="shared" si="152"/>
        <v>0</v>
      </c>
      <c r="FI25" s="192">
        <f t="shared" si="153"/>
        <v>0</v>
      </c>
      <c r="FJ25" s="192">
        <f t="shared" si="154"/>
        <v>0</v>
      </c>
      <c r="FK25" s="192">
        <f t="shared" si="155"/>
        <v>0</v>
      </c>
      <c r="FL25" s="192">
        <f t="shared" si="156"/>
        <v>0</v>
      </c>
      <c r="FM25" s="192">
        <f t="shared" si="157"/>
        <v>0</v>
      </c>
      <c r="FN25" s="192">
        <f t="shared" si="158"/>
        <v>0</v>
      </c>
      <c r="FO25" s="192">
        <f t="shared" si="159"/>
        <v>0</v>
      </c>
      <c r="FP25" s="192">
        <f t="shared" si="160"/>
        <v>0</v>
      </c>
      <c r="FQ25" s="192">
        <f t="shared" si="161"/>
        <v>0</v>
      </c>
      <c r="FR25" s="192">
        <f t="shared" si="162"/>
        <v>0</v>
      </c>
      <c r="FS25" s="192">
        <f t="shared" si="163"/>
        <v>0</v>
      </c>
      <c r="FT25" s="192">
        <f t="shared" si="164"/>
        <v>0</v>
      </c>
      <c r="FU25" s="192">
        <f t="shared" si="165"/>
        <v>0</v>
      </c>
      <c r="FV25" s="192">
        <f t="shared" si="166"/>
        <v>0</v>
      </c>
      <c r="FW25" s="192">
        <f t="shared" si="167"/>
        <v>0</v>
      </c>
      <c r="FX25" s="192">
        <f t="shared" si="168"/>
        <v>0</v>
      </c>
      <c r="FY25" s="192">
        <f t="shared" si="169"/>
        <v>0</v>
      </c>
      <c r="FZ25" s="192">
        <f t="shared" si="170"/>
        <v>0</v>
      </c>
      <c r="GA25" s="192">
        <f t="shared" si="171"/>
        <v>0</v>
      </c>
      <c r="GB25" s="192">
        <f t="shared" si="172"/>
        <v>0</v>
      </c>
      <c r="GC25" s="192">
        <f t="shared" si="173"/>
        <v>0</v>
      </c>
      <c r="GD25" s="192">
        <f t="shared" si="174"/>
        <v>0</v>
      </c>
      <c r="GE25" s="192">
        <f t="shared" si="175"/>
        <v>0</v>
      </c>
      <c r="GF25" s="192">
        <f t="shared" si="176"/>
        <v>0</v>
      </c>
      <c r="GG25" s="192">
        <f t="shared" si="177"/>
        <v>0</v>
      </c>
      <c r="GH25" s="192">
        <f t="shared" si="178"/>
        <v>0</v>
      </c>
      <c r="GI25" s="192">
        <f t="shared" si="179"/>
        <v>0</v>
      </c>
      <c r="GJ25" s="192">
        <f t="shared" si="180"/>
        <v>0</v>
      </c>
      <c r="GK25" s="192">
        <f t="shared" si="181"/>
        <v>0</v>
      </c>
      <c r="GL25" s="192">
        <f t="shared" si="182"/>
        <v>0</v>
      </c>
      <c r="GM25" s="192">
        <f t="shared" si="183"/>
        <v>0</v>
      </c>
      <c r="GN25" s="192">
        <f t="shared" si="184"/>
        <v>0</v>
      </c>
      <c r="GO25" s="192">
        <f t="shared" si="185"/>
        <v>0</v>
      </c>
      <c r="GP25" s="192">
        <f t="shared" si="186"/>
        <v>0</v>
      </c>
      <c r="GQ25" s="192">
        <f t="shared" si="187"/>
        <v>0</v>
      </c>
      <c r="GR25" s="192">
        <f t="shared" si="188"/>
        <v>0</v>
      </c>
      <c r="GS25" s="192">
        <f t="shared" si="189"/>
        <v>0</v>
      </c>
      <c r="GT25" s="192">
        <f t="shared" si="190"/>
        <v>0</v>
      </c>
      <c r="GU25" s="192">
        <f t="shared" si="191"/>
        <v>0</v>
      </c>
      <c r="GV25" s="192">
        <f t="shared" si="192"/>
        <v>0</v>
      </c>
      <c r="GW25" s="192">
        <f t="shared" si="193"/>
        <v>0</v>
      </c>
      <c r="GX25" s="192">
        <f t="shared" si="194"/>
        <v>0</v>
      </c>
      <c r="GY25" s="192">
        <f t="shared" si="195"/>
        <v>0</v>
      </c>
      <c r="GZ25" s="192">
        <f t="shared" si="196"/>
        <v>0</v>
      </c>
      <c r="HA25" s="192">
        <f t="shared" si="197"/>
        <v>0</v>
      </c>
      <c r="HB25" s="192">
        <f t="shared" si="198"/>
        <v>0</v>
      </c>
      <c r="HC25" s="192">
        <f t="shared" si="199"/>
        <v>0</v>
      </c>
      <c r="HD25" s="192">
        <f t="shared" si="200"/>
        <v>0</v>
      </c>
      <c r="HE25" s="192">
        <f t="shared" si="201"/>
        <v>0</v>
      </c>
      <c r="HF25" s="192">
        <f t="shared" si="202"/>
        <v>0</v>
      </c>
      <c r="HG25" s="192">
        <f t="shared" si="203"/>
        <v>0</v>
      </c>
      <c r="HH25" s="192">
        <f t="shared" si="204"/>
        <v>0</v>
      </c>
      <c r="HI25" s="192">
        <f t="shared" si="205"/>
        <v>0</v>
      </c>
      <c r="HJ25" s="192">
        <f t="shared" si="206"/>
        <v>0</v>
      </c>
      <c r="HK25" s="192">
        <f t="shared" si="207"/>
        <v>0</v>
      </c>
      <c r="HL25" s="192">
        <f t="shared" si="208"/>
        <v>0</v>
      </c>
      <c r="HM25" s="192">
        <f t="shared" si="209"/>
        <v>0</v>
      </c>
      <c r="HN25" s="194">
        <f t="shared" si="210"/>
        <v>0</v>
      </c>
      <c r="HO25" s="194">
        <f t="shared" si="211"/>
        <v>0</v>
      </c>
      <c r="HP25" s="194">
        <f t="shared" si="212"/>
        <v>0</v>
      </c>
      <c r="HQ25" s="194">
        <f t="shared" si="213"/>
        <v>0</v>
      </c>
      <c r="HR25" s="194">
        <f t="shared" si="214"/>
        <v>0</v>
      </c>
      <c r="HS25" s="195" t="str">
        <f t="shared" si="9"/>
        <v/>
      </c>
      <c r="HT25" s="196">
        <f t="shared" si="10"/>
        <v>0</v>
      </c>
      <c r="HU25" s="196">
        <f t="shared" si="11"/>
        <v>0</v>
      </c>
      <c r="HV25" s="197" t="str">
        <f t="shared" si="12"/>
        <v/>
      </c>
      <c r="HW25" s="197" t="str">
        <f t="shared" si="215"/>
        <v/>
      </c>
      <c r="HX25" s="197" t="str">
        <f t="shared" si="216"/>
        <v/>
      </c>
      <c r="HY25" s="195" t="str">
        <f t="shared" si="13"/>
        <v/>
      </c>
      <c r="HZ25" s="30">
        <f t="shared" si="6"/>
        <v>0</v>
      </c>
      <c r="IA25" s="198">
        <f t="shared" si="14"/>
        <v>0</v>
      </c>
      <c r="IB25" s="195"/>
      <c r="IC25" s="195">
        <f t="shared" si="217"/>
        <v>0</v>
      </c>
      <c r="ID25" s="195">
        <f t="shared" si="15"/>
        <v>0</v>
      </c>
      <c r="IE25" s="195">
        <f t="shared" si="218"/>
        <v>0</v>
      </c>
      <c r="IF25" s="195">
        <f t="shared" si="16"/>
        <v>0</v>
      </c>
      <c r="IG25" s="307">
        <f t="shared" si="17"/>
        <v>0</v>
      </c>
      <c r="IH25" s="307">
        <f t="shared" si="18"/>
        <v>0</v>
      </c>
      <c r="II25" s="44">
        <f t="shared" si="19"/>
        <v>0</v>
      </c>
      <c r="IJ25" s="44">
        <f t="shared" si="219"/>
        <v>0</v>
      </c>
      <c r="IK25" s="44">
        <f t="shared" si="220"/>
        <v>0</v>
      </c>
      <c r="IL25" s="44">
        <f t="shared" si="221"/>
        <v>0</v>
      </c>
      <c r="IM25" s="44">
        <f t="shared" si="222"/>
        <v>0</v>
      </c>
      <c r="IN25" s="44">
        <f t="shared" si="223"/>
        <v>0</v>
      </c>
      <c r="IO25" s="44">
        <f t="shared" si="224"/>
        <v>0</v>
      </c>
    </row>
    <row r="26" spans="1:249" ht="18" customHeight="1">
      <c r="A26" s="188">
        <v>20</v>
      </c>
      <c r="B26" s="326"/>
      <c r="C26" s="289"/>
      <c r="D26" s="199"/>
      <c r="E26" s="189"/>
      <c r="F26" s="189"/>
      <c r="G26" s="190"/>
      <c r="H26" s="190"/>
      <c r="I26" s="272"/>
      <c r="J26" s="207"/>
      <c r="K26" s="214" t="str">
        <f t="shared" si="20"/>
        <v/>
      </c>
      <c r="L26" s="200" t="str">
        <f t="shared" si="21"/>
        <v/>
      </c>
      <c r="M26" s="200" t="str">
        <f t="shared" si="22"/>
        <v/>
      </c>
      <c r="N26" s="209" t="str">
        <f t="shared" si="8"/>
        <v/>
      </c>
      <c r="O26" s="208" t="str">
        <f>IFERROR(IF(D26="","",IF(K26="","",IF(I26="","",IF(F26="F",VLOOKUP(K26,F!A:G,2,0),IF(F26="M",VLOOKUP(K26,M!A:G,2,0),""))))),0)</f>
        <v/>
      </c>
      <c r="P26" s="191" t="str">
        <f>IFERROR(IF(D26="","",IF(K26="","",IF(I26="","",IF(F26="F",VLOOKUP(K26,F!A:G,3,0),IF(F26="M",VLOOKUP(K26,M!A:G,3,0),""))))),0)</f>
        <v/>
      </c>
      <c r="Q26" s="191" t="str">
        <f>IFERROR(IF(D26="","",IF(K26="","",IF(I26="","",IF(F26="F",VLOOKUP(K26,F!A:G,4,0),IF(F26="M",VLOOKUP(K26,M!A:G,4,0),""))))),0)</f>
        <v/>
      </c>
      <c r="R26" s="191" t="str">
        <f>IFERROR(IF(D26="","",IF(K26="","",IF(I26="","",IF(F26="F",VLOOKUP(K26,F!A:G,5,0),IF(F26="M",VLOOKUP(K26,M!A:G,5,0),""))))),0)</f>
        <v/>
      </c>
      <c r="S26" s="191" t="str">
        <f>IFERROR(IF(D26="","",IF(K26="","",IF(I26="","",IF(F26="F",VLOOKUP(K26,F!A:G,6,0),IF(F26="M",VLOOKUP(K26,M!A:G,6,0),""))))),0)</f>
        <v/>
      </c>
      <c r="T26" s="191" t="str">
        <f>IFERROR(IF(D26="","",IF(K26="","",IF(I26="","",IF(F26="F",VLOOKUP(K26,F!A:G,7,0),IF(F26="M",VLOOKUP(K26,M!A:G,7,0),""))))),0)</f>
        <v/>
      </c>
      <c r="U26" s="191" t="str">
        <f>IFERROR(IF(D26="","",IF(K26="","",IF(J26="","",IF(F26="F",VLOOKUP(K26,F!A:M,8,0),IF(F26="M",VLOOKUP(K26,M!A:M,8,0),""))))),0)</f>
        <v/>
      </c>
      <c r="V26" s="191" t="str">
        <f>IFERROR(IF(D26="","",IF(K26="","",IF(J26="","",IF(F26="F",VLOOKUP(K26,F!A:M,9,0),IF(F26="M",VLOOKUP(K26,M!A:M,9,0),""))))),0)</f>
        <v/>
      </c>
      <c r="W26" s="191" t="str">
        <f>IFERROR(IF(D26="","",IF(K26="","",IF(J26="","",IF(F26="F",VLOOKUP(K26,F!A:M,10,0),IF(F26="M",VLOOKUP(K26,M!A:M,10,0),""))))),0)</f>
        <v/>
      </c>
      <c r="X26" s="191" t="str">
        <f>IFERROR(IF(D26="","",IF(K26="","",IF(J26="","",IF(F26="F",VLOOKUP(K26,F!A:M,11,0),IF(F26="M",VLOOKUP(K26,M!A:M,11,0),""))))),0)</f>
        <v/>
      </c>
      <c r="Y26" s="191" t="str">
        <f>IFERROR(IF(D26="","",IF(K26="","",IF(J26="","",IF(F26="F",VLOOKUP(K26,F!A:M,12,0),IF(F26="M",VLOOKUP(K26,M!A:M,12,0),""))))),0)</f>
        <v/>
      </c>
      <c r="Z26" s="191" t="str">
        <f>IFERROR(IF(D26="","",IF(K26="","",IF(J26="","",IF(F26="F",VLOOKUP(K26,F!A:M,13,0),IF(F26="M",VLOOKUP(K26,M!A:M,13,0),""))))),0)</f>
        <v/>
      </c>
      <c r="AA26" s="191" t="str">
        <f>IFERROR(IF(D26="","",IF(F26="","",IF(J26="","",IF(K26="","",IF(AND(K26&gt;23,K26&lt;=60),IF(F26="F",VLOOKUP(MROUND(HZ26,0.5),'F-Weight for Length'!K:S,2,0),VLOOKUP(MROUND(HZ26,0.5),'M-Weight for Length'!K:S,2,0)),IF(K26&gt;60,IF(F26="F",VLOOKUP(K26,'F-Weight for Length'!U:AC,2,0),VLOOKUP(K26,'M-Weight for Length'!U:AC,2,0)),IF(F26="F",VLOOKUP(MROUND(HZ26,0.5),'F-Weight for Length'!A:I,2,0),VLOOKUP(MROUND(HZ26,0.5),'M-Weight for Length'!A:I,2,0)))))))),0)</f>
        <v/>
      </c>
      <c r="AB26" s="191" t="str">
        <f>IFERROR(IF(D26="","",IF(F26="","",IF(J26="","",IF(K26="","",IF(AND(K26&gt;23,K26&lt;=60),IF(F26="F",VLOOKUP(MROUND(HZ26,0.5),'F-Weight for Length'!K:S,3,0),VLOOKUP(MROUND(HZ26,0.5),'M-Weight for Length'!K:S,3,0)),IF(K26&gt;60,IF(F26="F",VLOOKUP(K26,'F-Weight for Length'!U:AC,3,0),VLOOKUP(K26,'M-Weight for Length'!U:AC,3,0)),IF(F26="F",VLOOKUP(MROUND(HZ26,0.5),'F-Weight for Length'!A:I,3,0),VLOOKUP(MROUND(HZ26,0.5),'M-Weight for Length'!A:I,3,0)))))))),0)</f>
        <v/>
      </c>
      <c r="AC26" s="191" t="str">
        <f>IFERROR(IF(D26="","",IF(F26="","",IF(J26="","",IF(K26="","",IF(AND(K26&gt;23,K26&lt;=60),IF(F26="F",VLOOKUP(MROUND(HZ26,0.5),'F-Weight for Length'!K:S,4,0),VLOOKUP(MROUND(HZ26,0.5),'M-Weight for Length'!K:S,4,0)),IF(K26&gt;60,IF(F26="F",VLOOKUP(K26,'F-Weight for Length'!U:AC,4,0),VLOOKUP(K26,'M-Weight for Length'!U:AC,4,0)),IF(F26="F",VLOOKUP(MROUND(HZ26,0.5),'F-Weight for Length'!A:I,4,0),VLOOKUP(MROUND(HZ26,0.5),'M-Weight for Length'!A:I,4,0)))))))),0)</f>
        <v/>
      </c>
      <c r="AD26" s="191" t="str">
        <f>IFERROR(IF(D26="","",IF(F26="","",IF(J26="","",IF(K26="","",IF(AND(K26&gt;23,K26&lt;=60),IF(F26="F",VLOOKUP(MROUND(HZ26,0.5),'F-Weight for Length'!K:S,5,0),VLOOKUP(MROUND(HZ26,0.5),'M-Weight for Length'!K:S,5,0)),IF(K26&gt;60,IF(F26="F",VLOOKUP(K26,'F-Weight for Length'!U:AC,5,0),VLOOKUP(K26,'M-Weight for Length'!U:AC,5,0)),IF(F26="F",VLOOKUP(MROUND(HZ26,0.5),'F-Weight for Length'!A:I,5,0),VLOOKUP(MROUND(HZ26,0.5),'M-Weight for Length'!A:I,5,0)))))))),0)</f>
        <v/>
      </c>
      <c r="AE26" s="191" t="str">
        <f>IFERROR(IF(D26="","",IF(F26="","",IF(J26="","",IF(K26="","",IF(AND(K26&gt;23,K26&lt;=60),IF(F26="F",VLOOKUP(MROUND(HZ26,0.5),'F-Weight for Length'!K:S,6,0),VLOOKUP(MROUND(HZ26,0.5),'M-Weight for Length'!K:S,6,0)),IF(K26&gt;60,IF(F26="F",VLOOKUP(K26,'F-Weight for Length'!U:AC,6,0),VLOOKUP(K26,'M-Weight for Length'!U:AC,6,0)),IF(F26="F",VLOOKUP(MROUND(HZ26,0.5),'F-Weight for Length'!A:I,6,0),VLOOKUP(MROUND(HZ26,0.5),'M-Weight for Length'!A:I,6,0)))))))),0)</f>
        <v/>
      </c>
      <c r="AF26" s="191" t="str">
        <f>IFERROR(IF(D26="","",IF(F26="","",IF(J26="","",IF(K26="","",IF(AND(K26&gt;23,K26&lt;=60),IF(F26="F",VLOOKUP(MROUND(HZ26,0.5),'F-Weight for Length'!K:S,7,0),VLOOKUP(MROUND(HZ26,0.5),'M-Weight for Length'!K:S,7,0)),IF(K26&gt;60,IF(F26="F",VLOOKUP(K26,'F-Weight for Length'!U:AC,7,0),VLOOKUP(K26,'M-Weight for Length'!U:AC,7,0)),IF(F26="F",VLOOKUP(MROUND(HZ26,0.5),'F-Weight for Length'!A:I,7,0),VLOOKUP(MROUND(HZ26,0.5),'M-Weight for Length'!A:I,7,0)))))))),0)</f>
        <v/>
      </c>
      <c r="AG26" s="191" t="str">
        <f>IFERROR(IF(D26="","",IF(F26="","",IF(J26="","",IF(K26="","",IF(AND(K26&gt;23,K26&lt;=60),IF(F26="F",VLOOKUP(MROUND(HZ26,0.5),'F-Weight for Length'!K:S,8,0),VLOOKUP(MROUND(HZ26,0.5),'M-Weight for Length'!K:S,8,0)),IF(K26&gt;60,IF(F26="F",VLOOKUP(K26,'F-Weight for Length'!U:AC,8,0),VLOOKUP(K26,'M-Weight for Length'!U:AC,8,0)),IF(F26="F",VLOOKUP(MROUND(HZ26,0.5),'F-Weight for Length'!A:I,8,0),VLOOKUP(MROUND(HZ26,0.5),'M-Weight for Length'!A:I,8,0)))))))),0)</f>
        <v/>
      </c>
      <c r="AH26" s="191" t="str">
        <f>IFERROR(IF(D26="","",IF(F26="","",IF(J26="","",IF(K26="","",IF(AND(K26&gt;23,K26&lt;=60),IF(F26="F",VLOOKUP(MROUND(HZ26,0.5),'F-Weight for Length'!K:S,9,0),VLOOKUP(MROUND(HZ26,0.5),'M-Weight for Length'!K:S,9,0)),IF(K26&gt;60,IF(F26="F",VLOOKUP(K26,'F-Weight for Length'!U:AC,9,0),VLOOKUP(K26,'M-Weight for Length'!U:AC,9,0)),IF(F26="F",VLOOKUP(MROUND(HZ26,0.5),'F-Weight for Length'!A:I,9,0),VLOOKUP(MROUND(HZ26,0.5),'M-Weight for Length'!A:I,9,0)))))))),0)</f>
        <v/>
      </c>
      <c r="AI26" s="192">
        <f t="shared" si="23"/>
        <v>0</v>
      </c>
      <c r="AJ26" s="192">
        <f t="shared" si="24"/>
        <v>0</v>
      </c>
      <c r="AK26" s="192">
        <f t="shared" si="25"/>
        <v>0</v>
      </c>
      <c r="AL26" s="192">
        <f t="shared" si="26"/>
        <v>0</v>
      </c>
      <c r="AM26" s="192">
        <f t="shared" si="27"/>
        <v>0</v>
      </c>
      <c r="AN26" s="192">
        <f t="shared" si="28"/>
        <v>0</v>
      </c>
      <c r="AO26" s="192">
        <f t="shared" si="29"/>
        <v>0</v>
      </c>
      <c r="AP26" s="192">
        <f t="shared" si="30"/>
        <v>0</v>
      </c>
      <c r="AQ26" s="192">
        <f t="shared" si="31"/>
        <v>0</v>
      </c>
      <c r="AR26" s="192">
        <f t="shared" si="32"/>
        <v>0</v>
      </c>
      <c r="AS26" s="192">
        <f t="shared" si="33"/>
        <v>0</v>
      </c>
      <c r="AT26" s="192">
        <f t="shared" si="34"/>
        <v>0</v>
      </c>
      <c r="AU26" s="192">
        <f t="shared" si="35"/>
        <v>0</v>
      </c>
      <c r="AV26" s="192">
        <f t="shared" si="36"/>
        <v>0</v>
      </c>
      <c r="AW26" s="192">
        <f t="shared" si="37"/>
        <v>0</v>
      </c>
      <c r="AX26" s="192">
        <f t="shared" si="38"/>
        <v>0</v>
      </c>
      <c r="AY26" s="192">
        <f t="shared" si="39"/>
        <v>0</v>
      </c>
      <c r="AZ26" s="192">
        <f t="shared" si="40"/>
        <v>0</v>
      </c>
      <c r="BA26" s="192">
        <f t="shared" si="41"/>
        <v>0</v>
      </c>
      <c r="BB26" s="192">
        <f t="shared" si="42"/>
        <v>0</v>
      </c>
      <c r="BC26" s="192">
        <f t="shared" si="43"/>
        <v>0</v>
      </c>
      <c r="BD26" s="192">
        <f t="shared" si="44"/>
        <v>0</v>
      </c>
      <c r="BE26" s="192">
        <f t="shared" si="45"/>
        <v>0</v>
      </c>
      <c r="BF26" s="192">
        <f t="shared" si="46"/>
        <v>0</v>
      </c>
      <c r="BG26" s="192">
        <f t="shared" si="47"/>
        <v>0</v>
      </c>
      <c r="BH26" s="192">
        <f t="shared" si="48"/>
        <v>0</v>
      </c>
      <c r="BI26" s="192">
        <f t="shared" si="49"/>
        <v>0</v>
      </c>
      <c r="BJ26" s="192">
        <f t="shared" si="50"/>
        <v>0</v>
      </c>
      <c r="BK26" s="192">
        <f t="shared" si="51"/>
        <v>0</v>
      </c>
      <c r="BL26" s="192">
        <f t="shared" si="52"/>
        <v>0</v>
      </c>
      <c r="BM26" s="192">
        <f t="shared" si="53"/>
        <v>0</v>
      </c>
      <c r="BN26" s="192">
        <f t="shared" si="54"/>
        <v>0</v>
      </c>
      <c r="BO26" s="192">
        <f t="shared" si="55"/>
        <v>0</v>
      </c>
      <c r="BP26" s="192">
        <f t="shared" si="56"/>
        <v>0</v>
      </c>
      <c r="BQ26" s="192">
        <f t="shared" si="57"/>
        <v>0</v>
      </c>
      <c r="BR26" s="192">
        <f t="shared" si="58"/>
        <v>0</v>
      </c>
      <c r="BS26" s="192">
        <f t="shared" si="59"/>
        <v>0</v>
      </c>
      <c r="BT26" s="192">
        <f t="shared" si="60"/>
        <v>0</v>
      </c>
      <c r="BU26" s="192">
        <f t="shared" si="61"/>
        <v>0</v>
      </c>
      <c r="BV26" s="192">
        <f t="shared" si="62"/>
        <v>0</v>
      </c>
      <c r="BW26" s="192">
        <f t="shared" si="63"/>
        <v>0</v>
      </c>
      <c r="BX26" s="192">
        <f t="shared" si="64"/>
        <v>0</v>
      </c>
      <c r="BY26" s="192">
        <f t="shared" si="65"/>
        <v>0</v>
      </c>
      <c r="BZ26" s="192">
        <f t="shared" si="66"/>
        <v>0</v>
      </c>
      <c r="CA26" s="192">
        <f t="shared" si="67"/>
        <v>0</v>
      </c>
      <c r="CB26" s="192">
        <f t="shared" si="68"/>
        <v>0</v>
      </c>
      <c r="CC26" s="192">
        <f t="shared" si="69"/>
        <v>0</v>
      </c>
      <c r="CD26" s="192">
        <f t="shared" si="70"/>
        <v>0</v>
      </c>
      <c r="CE26" s="192">
        <f t="shared" si="71"/>
        <v>0</v>
      </c>
      <c r="CF26" s="192">
        <f t="shared" si="72"/>
        <v>0</v>
      </c>
      <c r="CG26" s="192">
        <f t="shared" si="73"/>
        <v>0</v>
      </c>
      <c r="CH26" s="192">
        <f t="shared" si="74"/>
        <v>0</v>
      </c>
      <c r="CI26" s="192">
        <f t="shared" si="75"/>
        <v>0</v>
      </c>
      <c r="CJ26" s="192">
        <f t="shared" si="76"/>
        <v>0</v>
      </c>
      <c r="CK26" s="192">
        <f t="shared" si="77"/>
        <v>0</v>
      </c>
      <c r="CL26" s="192">
        <f t="shared" si="78"/>
        <v>0</v>
      </c>
      <c r="CM26" s="192">
        <f t="shared" si="79"/>
        <v>0</v>
      </c>
      <c r="CN26" s="192">
        <f t="shared" si="80"/>
        <v>0</v>
      </c>
      <c r="CO26" s="192">
        <f t="shared" si="81"/>
        <v>0</v>
      </c>
      <c r="CP26" s="192">
        <f t="shared" si="82"/>
        <v>0</v>
      </c>
      <c r="CQ26" s="192">
        <f t="shared" si="83"/>
        <v>0</v>
      </c>
      <c r="CR26" s="192">
        <f t="shared" si="84"/>
        <v>0</v>
      </c>
      <c r="CS26" s="192">
        <f t="shared" si="85"/>
        <v>0</v>
      </c>
      <c r="CT26" s="192">
        <f t="shared" si="86"/>
        <v>0</v>
      </c>
      <c r="CU26" s="192">
        <f t="shared" si="87"/>
        <v>0</v>
      </c>
      <c r="CV26" s="192">
        <f t="shared" si="88"/>
        <v>0</v>
      </c>
      <c r="CW26" s="192">
        <f t="shared" si="89"/>
        <v>0</v>
      </c>
      <c r="CX26" s="192">
        <f t="shared" si="90"/>
        <v>0</v>
      </c>
      <c r="CY26" s="192">
        <f t="shared" si="91"/>
        <v>0</v>
      </c>
      <c r="CZ26" s="192">
        <f t="shared" si="92"/>
        <v>0</v>
      </c>
      <c r="DA26" s="192">
        <f t="shared" si="93"/>
        <v>0</v>
      </c>
      <c r="DB26" s="192">
        <f t="shared" si="94"/>
        <v>0</v>
      </c>
      <c r="DC26" s="192">
        <f t="shared" si="95"/>
        <v>0</v>
      </c>
      <c r="DD26" s="192">
        <f t="shared" si="96"/>
        <v>0</v>
      </c>
      <c r="DE26" s="192">
        <f t="shared" si="97"/>
        <v>0</v>
      </c>
      <c r="DF26" s="192">
        <f t="shared" si="98"/>
        <v>0</v>
      </c>
      <c r="DG26" s="192">
        <f t="shared" si="99"/>
        <v>0</v>
      </c>
      <c r="DH26" s="192">
        <f t="shared" si="100"/>
        <v>0</v>
      </c>
      <c r="DI26" s="192">
        <f t="shared" si="101"/>
        <v>0</v>
      </c>
      <c r="DJ26" s="192">
        <f t="shared" si="102"/>
        <v>0</v>
      </c>
      <c r="DK26" s="192">
        <f t="shared" si="103"/>
        <v>0</v>
      </c>
      <c r="DL26" s="192">
        <f t="shared" si="104"/>
        <v>0</v>
      </c>
      <c r="DM26" s="192">
        <f t="shared" si="105"/>
        <v>0</v>
      </c>
      <c r="DN26" s="192">
        <f t="shared" si="106"/>
        <v>0</v>
      </c>
      <c r="DO26" s="192">
        <f t="shared" si="107"/>
        <v>0</v>
      </c>
      <c r="DP26" s="192">
        <f t="shared" si="108"/>
        <v>0</v>
      </c>
      <c r="DQ26" s="192">
        <f t="shared" si="109"/>
        <v>0</v>
      </c>
      <c r="DR26" s="192">
        <f t="shared" si="110"/>
        <v>0</v>
      </c>
      <c r="DS26" s="192">
        <f t="shared" si="111"/>
        <v>0</v>
      </c>
      <c r="DT26" s="192">
        <f t="shared" si="112"/>
        <v>0</v>
      </c>
      <c r="DU26" s="192">
        <f t="shared" si="113"/>
        <v>0</v>
      </c>
      <c r="DV26" s="193">
        <f t="shared" si="114"/>
        <v>0</v>
      </c>
      <c r="DW26" s="193">
        <f t="shared" si="115"/>
        <v>0</v>
      </c>
      <c r="DX26" s="193">
        <f t="shared" si="116"/>
        <v>0</v>
      </c>
      <c r="DY26" s="193">
        <f t="shared" si="117"/>
        <v>0</v>
      </c>
      <c r="DZ26" s="193">
        <f t="shared" si="118"/>
        <v>0</v>
      </c>
      <c r="EA26" s="192">
        <f t="shared" si="119"/>
        <v>0</v>
      </c>
      <c r="EB26" s="192">
        <f t="shared" si="120"/>
        <v>0</v>
      </c>
      <c r="EC26" s="192">
        <f t="shared" si="121"/>
        <v>0</v>
      </c>
      <c r="ED26" s="192">
        <f t="shared" si="122"/>
        <v>0</v>
      </c>
      <c r="EE26" s="192">
        <f t="shared" si="123"/>
        <v>0</v>
      </c>
      <c r="EF26" s="192">
        <f t="shared" si="124"/>
        <v>0</v>
      </c>
      <c r="EG26" s="192">
        <f t="shared" si="125"/>
        <v>0</v>
      </c>
      <c r="EH26" s="192">
        <f t="shared" si="126"/>
        <v>0</v>
      </c>
      <c r="EI26" s="192">
        <f t="shared" si="127"/>
        <v>0</v>
      </c>
      <c r="EJ26" s="192">
        <f t="shared" si="128"/>
        <v>0</v>
      </c>
      <c r="EK26" s="192">
        <f t="shared" si="129"/>
        <v>0</v>
      </c>
      <c r="EL26" s="192">
        <f t="shared" si="130"/>
        <v>0</v>
      </c>
      <c r="EM26" s="192">
        <f t="shared" si="131"/>
        <v>0</v>
      </c>
      <c r="EN26" s="192">
        <f t="shared" si="132"/>
        <v>0</v>
      </c>
      <c r="EO26" s="192">
        <f t="shared" si="133"/>
        <v>0</v>
      </c>
      <c r="EP26" s="192">
        <f t="shared" si="134"/>
        <v>0</v>
      </c>
      <c r="EQ26" s="192">
        <f t="shared" si="135"/>
        <v>0</v>
      </c>
      <c r="ER26" s="192">
        <f t="shared" si="136"/>
        <v>0</v>
      </c>
      <c r="ES26" s="192">
        <f t="shared" si="137"/>
        <v>0</v>
      </c>
      <c r="ET26" s="192">
        <f t="shared" si="138"/>
        <v>0</v>
      </c>
      <c r="EU26" s="192">
        <f t="shared" si="139"/>
        <v>0</v>
      </c>
      <c r="EV26" s="192">
        <f t="shared" si="140"/>
        <v>0</v>
      </c>
      <c r="EW26" s="192">
        <f t="shared" si="141"/>
        <v>0</v>
      </c>
      <c r="EX26" s="192">
        <f t="shared" si="142"/>
        <v>0</v>
      </c>
      <c r="EY26" s="192">
        <f t="shared" si="143"/>
        <v>0</v>
      </c>
      <c r="EZ26" s="192">
        <f t="shared" si="144"/>
        <v>0</v>
      </c>
      <c r="FA26" s="192">
        <f t="shared" si="145"/>
        <v>0</v>
      </c>
      <c r="FB26" s="192">
        <f t="shared" si="146"/>
        <v>0</v>
      </c>
      <c r="FC26" s="192">
        <f t="shared" si="147"/>
        <v>0</v>
      </c>
      <c r="FD26" s="192">
        <f t="shared" si="148"/>
        <v>0</v>
      </c>
      <c r="FE26" s="192">
        <f t="shared" si="149"/>
        <v>0</v>
      </c>
      <c r="FF26" s="192">
        <f t="shared" si="150"/>
        <v>0</v>
      </c>
      <c r="FG26" s="192">
        <f t="shared" si="151"/>
        <v>0</v>
      </c>
      <c r="FH26" s="192">
        <f t="shared" si="152"/>
        <v>0</v>
      </c>
      <c r="FI26" s="192">
        <f t="shared" si="153"/>
        <v>0</v>
      </c>
      <c r="FJ26" s="192">
        <f t="shared" si="154"/>
        <v>0</v>
      </c>
      <c r="FK26" s="192">
        <f t="shared" si="155"/>
        <v>0</v>
      </c>
      <c r="FL26" s="192">
        <f t="shared" si="156"/>
        <v>0</v>
      </c>
      <c r="FM26" s="192">
        <f t="shared" si="157"/>
        <v>0</v>
      </c>
      <c r="FN26" s="192">
        <f t="shared" si="158"/>
        <v>0</v>
      </c>
      <c r="FO26" s="192">
        <f t="shared" si="159"/>
        <v>0</v>
      </c>
      <c r="FP26" s="192">
        <f t="shared" si="160"/>
        <v>0</v>
      </c>
      <c r="FQ26" s="192">
        <f t="shared" si="161"/>
        <v>0</v>
      </c>
      <c r="FR26" s="192">
        <f t="shared" si="162"/>
        <v>0</v>
      </c>
      <c r="FS26" s="192">
        <f t="shared" si="163"/>
        <v>0</v>
      </c>
      <c r="FT26" s="192">
        <f t="shared" si="164"/>
        <v>0</v>
      </c>
      <c r="FU26" s="192">
        <f t="shared" si="165"/>
        <v>0</v>
      </c>
      <c r="FV26" s="192">
        <f t="shared" si="166"/>
        <v>0</v>
      </c>
      <c r="FW26" s="192">
        <f t="shared" si="167"/>
        <v>0</v>
      </c>
      <c r="FX26" s="192">
        <f t="shared" si="168"/>
        <v>0</v>
      </c>
      <c r="FY26" s="192">
        <f t="shared" si="169"/>
        <v>0</v>
      </c>
      <c r="FZ26" s="192">
        <f t="shared" si="170"/>
        <v>0</v>
      </c>
      <c r="GA26" s="192">
        <f t="shared" si="171"/>
        <v>0</v>
      </c>
      <c r="GB26" s="192">
        <f t="shared" si="172"/>
        <v>0</v>
      </c>
      <c r="GC26" s="192">
        <f t="shared" si="173"/>
        <v>0</v>
      </c>
      <c r="GD26" s="192">
        <f t="shared" si="174"/>
        <v>0</v>
      </c>
      <c r="GE26" s="192">
        <f t="shared" si="175"/>
        <v>0</v>
      </c>
      <c r="GF26" s="192">
        <f t="shared" si="176"/>
        <v>0</v>
      </c>
      <c r="GG26" s="192">
        <f t="shared" si="177"/>
        <v>0</v>
      </c>
      <c r="GH26" s="192">
        <f t="shared" si="178"/>
        <v>0</v>
      </c>
      <c r="GI26" s="192">
        <f t="shared" si="179"/>
        <v>0</v>
      </c>
      <c r="GJ26" s="192">
        <f t="shared" si="180"/>
        <v>0</v>
      </c>
      <c r="GK26" s="192">
        <f t="shared" si="181"/>
        <v>0</v>
      </c>
      <c r="GL26" s="192">
        <f t="shared" si="182"/>
        <v>0</v>
      </c>
      <c r="GM26" s="192">
        <f t="shared" si="183"/>
        <v>0</v>
      </c>
      <c r="GN26" s="192">
        <f t="shared" si="184"/>
        <v>0</v>
      </c>
      <c r="GO26" s="192">
        <f t="shared" si="185"/>
        <v>0</v>
      </c>
      <c r="GP26" s="192">
        <f t="shared" si="186"/>
        <v>0</v>
      </c>
      <c r="GQ26" s="192">
        <f t="shared" si="187"/>
        <v>0</v>
      </c>
      <c r="GR26" s="192">
        <f t="shared" si="188"/>
        <v>0</v>
      </c>
      <c r="GS26" s="192">
        <f t="shared" si="189"/>
        <v>0</v>
      </c>
      <c r="GT26" s="192">
        <f t="shared" si="190"/>
        <v>0</v>
      </c>
      <c r="GU26" s="192">
        <f t="shared" si="191"/>
        <v>0</v>
      </c>
      <c r="GV26" s="192">
        <f t="shared" si="192"/>
        <v>0</v>
      </c>
      <c r="GW26" s="192">
        <f t="shared" si="193"/>
        <v>0</v>
      </c>
      <c r="GX26" s="192">
        <f t="shared" si="194"/>
        <v>0</v>
      </c>
      <c r="GY26" s="192">
        <f t="shared" si="195"/>
        <v>0</v>
      </c>
      <c r="GZ26" s="192">
        <f t="shared" si="196"/>
        <v>0</v>
      </c>
      <c r="HA26" s="192">
        <f t="shared" si="197"/>
        <v>0</v>
      </c>
      <c r="HB26" s="192">
        <f t="shared" si="198"/>
        <v>0</v>
      </c>
      <c r="HC26" s="192">
        <f t="shared" si="199"/>
        <v>0</v>
      </c>
      <c r="HD26" s="192">
        <f t="shared" si="200"/>
        <v>0</v>
      </c>
      <c r="HE26" s="192">
        <f t="shared" si="201"/>
        <v>0</v>
      </c>
      <c r="HF26" s="192">
        <f t="shared" si="202"/>
        <v>0</v>
      </c>
      <c r="HG26" s="192">
        <f t="shared" si="203"/>
        <v>0</v>
      </c>
      <c r="HH26" s="192">
        <f t="shared" si="204"/>
        <v>0</v>
      </c>
      <c r="HI26" s="192">
        <f t="shared" si="205"/>
        <v>0</v>
      </c>
      <c r="HJ26" s="192">
        <f t="shared" si="206"/>
        <v>0</v>
      </c>
      <c r="HK26" s="192">
        <f t="shared" si="207"/>
        <v>0</v>
      </c>
      <c r="HL26" s="192">
        <f t="shared" si="208"/>
        <v>0</v>
      </c>
      <c r="HM26" s="192">
        <f t="shared" si="209"/>
        <v>0</v>
      </c>
      <c r="HN26" s="194">
        <f t="shared" si="210"/>
        <v>0</v>
      </c>
      <c r="HO26" s="194">
        <f t="shared" si="211"/>
        <v>0</v>
      </c>
      <c r="HP26" s="194">
        <f t="shared" si="212"/>
        <v>0</v>
      </c>
      <c r="HQ26" s="194">
        <f t="shared" si="213"/>
        <v>0</v>
      </c>
      <c r="HR26" s="194">
        <f t="shared" si="214"/>
        <v>0</v>
      </c>
      <c r="HS26" s="195" t="str">
        <f t="shared" si="9"/>
        <v/>
      </c>
      <c r="HT26" s="196">
        <f t="shared" si="10"/>
        <v>0</v>
      </c>
      <c r="HU26" s="196">
        <f t="shared" si="11"/>
        <v>0</v>
      </c>
      <c r="HV26" s="197" t="str">
        <f t="shared" si="12"/>
        <v/>
      </c>
      <c r="HW26" s="197" t="str">
        <f t="shared" si="215"/>
        <v/>
      </c>
      <c r="HX26" s="197" t="str">
        <f t="shared" si="216"/>
        <v/>
      </c>
      <c r="HY26" s="195" t="str">
        <f t="shared" si="13"/>
        <v/>
      </c>
      <c r="HZ26" s="30">
        <f t="shared" si="6"/>
        <v>0</v>
      </c>
      <c r="IA26" s="198">
        <f t="shared" si="14"/>
        <v>0</v>
      </c>
      <c r="IB26" s="195"/>
      <c r="IC26" s="195">
        <f t="shared" si="217"/>
        <v>0</v>
      </c>
      <c r="ID26" s="195">
        <f t="shared" si="15"/>
        <v>0</v>
      </c>
      <c r="IE26" s="195">
        <f t="shared" si="218"/>
        <v>0</v>
      </c>
      <c r="IF26" s="195">
        <f t="shared" si="16"/>
        <v>0</v>
      </c>
      <c r="IG26" s="307">
        <f t="shared" si="17"/>
        <v>0</v>
      </c>
      <c r="IH26" s="307">
        <f t="shared" si="18"/>
        <v>0</v>
      </c>
      <c r="II26" s="44">
        <f t="shared" si="19"/>
        <v>0</v>
      </c>
      <c r="IJ26" s="44">
        <f t="shared" si="219"/>
        <v>0</v>
      </c>
      <c r="IK26" s="44">
        <f t="shared" si="220"/>
        <v>0</v>
      </c>
      <c r="IL26" s="44">
        <f t="shared" si="221"/>
        <v>0</v>
      </c>
      <c r="IM26" s="44">
        <f t="shared" si="222"/>
        <v>0</v>
      </c>
      <c r="IN26" s="44">
        <f t="shared" si="223"/>
        <v>0</v>
      </c>
      <c r="IO26" s="44">
        <f t="shared" si="224"/>
        <v>0</v>
      </c>
    </row>
    <row r="27" spans="1:249" ht="18" customHeight="1">
      <c r="A27" s="188">
        <v>21</v>
      </c>
      <c r="B27" s="326"/>
      <c r="C27" s="289"/>
      <c r="D27" s="199"/>
      <c r="E27" s="189"/>
      <c r="F27" s="189"/>
      <c r="G27" s="190"/>
      <c r="H27" s="190"/>
      <c r="I27" s="272"/>
      <c r="J27" s="207"/>
      <c r="K27" s="214" t="str">
        <f t="shared" si="20"/>
        <v/>
      </c>
      <c r="L27" s="200" t="str">
        <f t="shared" si="21"/>
        <v/>
      </c>
      <c r="M27" s="200" t="str">
        <f t="shared" si="22"/>
        <v/>
      </c>
      <c r="N27" s="209" t="str">
        <f t="shared" si="8"/>
        <v/>
      </c>
      <c r="O27" s="208" t="str">
        <f>IFERROR(IF(D27="","",IF(K27="","",IF(I27="","",IF(F27="F",VLOOKUP(K27,F!A:G,2,0),IF(F27="M",VLOOKUP(K27,M!A:G,2,0),""))))),0)</f>
        <v/>
      </c>
      <c r="P27" s="191" t="str">
        <f>IFERROR(IF(D27="","",IF(K27="","",IF(I27="","",IF(F27="F",VLOOKUP(K27,F!A:G,3,0),IF(F27="M",VLOOKUP(K27,M!A:G,3,0),""))))),0)</f>
        <v/>
      </c>
      <c r="Q27" s="191" t="str">
        <f>IFERROR(IF(D27="","",IF(K27="","",IF(I27="","",IF(F27="F",VLOOKUP(K27,F!A:G,4,0),IF(F27="M",VLOOKUP(K27,M!A:G,4,0),""))))),0)</f>
        <v/>
      </c>
      <c r="R27" s="191" t="str">
        <f>IFERROR(IF(D27="","",IF(K27="","",IF(I27="","",IF(F27="F",VLOOKUP(K27,F!A:G,5,0),IF(F27="M",VLOOKUP(K27,M!A:G,5,0),""))))),0)</f>
        <v/>
      </c>
      <c r="S27" s="191" t="str">
        <f>IFERROR(IF(D27="","",IF(K27="","",IF(I27="","",IF(F27="F",VLOOKUP(K27,F!A:G,6,0),IF(F27="M",VLOOKUP(K27,M!A:G,6,0),""))))),0)</f>
        <v/>
      </c>
      <c r="T27" s="191" t="str">
        <f>IFERROR(IF(D27="","",IF(K27="","",IF(I27="","",IF(F27="F",VLOOKUP(K27,F!A:G,7,0),IF(F27="M",VLOOKUP(K27,M!A:G,7,0),""))))),0)</f>
        <v/>
      </c>
      <c r="U27" s="191" t="str">
        <f>IFERROR(IF(D27="","",IF(K27="","",IF(J27="","",IF(F27="F",VLOOKUP(K27,F!A:M,8,0),IF(F27="M",VLOOKUP(K27,M!A:M,8,0),""))))),0)</f>
        <v/>
      </c>
      <c r="V27" s="191" t="str">
        <f>IFERROR(IF(D27="","",IF(K27="","",IF(J27="","",IF(F27="F",VLOOKUP(K27,F!A:M,9,0),IF(F27="M",VLOOKUP(K27,M!A:M,9,0),""))))),0)</f>
        <v/>
      </c>
      <c r="W27" s="191" t="str">
        <f>IFERROR(IF(D27="","",IF(K27="","",IF(J27="","",IF(F27="F",VLOOKUP(K27,F!A:M,10,0),IF(F27="M",VLOOKUP(K27,M!A:M,10,0),""))))),0)</f>
        <v/>
      </c>
      <c r="X27" s="191" t="str">
        <f>IFERROR(IF(D27="","",IF(K27="","",IF(J27="","",IF(F27="F",VLOOKUP(K27,F!A:M,11,0),IF(F27="M",VLOOKUP(K27,M!A:M,11,0),""))))),0)</f>
        <v/>
      </c>
      <c r="Y27" s="191" t="str">
        <f>IFERROR(IF(D27="","",IF(K27="","",IF(J27="","",IF(F27="F",VLOOKUP(K27,F!A:M,12,0),IF(F27="M",VLOOKUP(K27,M!A:M,12,0),""))))),0)</f>
        <v/>
      </c>
      <c r="Z27" s="191" t="str">
        <f>IFERROR(IF(D27="","",IF(K27="","",IF(J27="","",IF(F27="F",VLOOKUP(K27,F!A:M,13,0),IF(F27="M",VLOOKUP(K27,M!A:M,13,0),""))))),0)</f>
        <v/>
      </c>
      <c r="AA27" s="191" t="str">
        <f>IFERROR(IF(D27="","",IF(F27="","",IF(J27="","",IF(K27="","",IF(AND(K27&gt;23,K27&lt;=60),IF(F27="F",VLOOKUP(MROUND(HZ27,0.5),'F-Weight for Length'!K:S,2,0),VLOOKUP(MROUND(HZ27,0.5),'M-Weight for Length'!K:S,2,0)),IF(K27&gt;60,IF(F27="F",VLOOKUP(K27,'F-Weight for Length'!U:AC,2,0),VLOOKUP(K27,'M-Weight for Length'!U:AC,2,0)),IF(F27="F",VLOOKUP(MROUND(HZ27,0.5),'F-Weight for Length'!A:I,2,0),VLOOKUP(MROUND(HZ27,0.5),'M-Weight for Length'!A:I,2,0)))))))),0)</f>
        <v/>
      </c>
      <c r="AB27" s="191" t="str">
        <f>IFERROR(IF(D27="","",IF(F27="","",IF(J27="","",IF(K27="","",IF(AND(K27&gt;23,K27&lt;=60),IF(F27="F",VLOOKUP(MROUND(HZ27,0.5),'F-Weight for Length'!K:S,3,0),VLOOKUP(MROUND(HZ27,0.5),'M-Weight for Length'!K:S,3,0)),IF(K27&gt;60,IF(F27="F",VLOOKUP(K27,'F-Weight for Length'!U:AC,3,0),VLOOKUP(K27,'M-Weight for Length'!U:AC,3,0)),IF(F27="F",VLOOKUP(MROUND(HZ27,0.5),'F-Weight for Length'!A:I,3,0),VLOOKUP(MROUND(HZ27,0.5),'M-Weight for Length'!A:I,3,0)))))))),0)</f>
        <v/>
      </c>
      <c r="AC27" s="191" t="str">
        <f>IFERROR(IF(D27="","",IF(F27="","",IF(J27="","",IF(K27="","",IF(AND(K27&gt;23,K27&lt;=60),IF(F27="F",VLOOKUP(MROUND(HZ27,0.5),'F-Weight for Length'!K:S,4,0),VLOOKUP(MROUND(HZ27,0.5),'M-Weight for Length'!K:S,4,0)),IF(K27&gt;60,IF(F27="F",VLOOKUP(K27,'F-Weight for Length'!U:AC,4,0),VLOOKUP(K27,'M-Weight for Length'!U:AC,4,0)),IF(F27="F",VLOOKUP(MROUND(HZ27,0.5),'F-Weight for Length'!A:I,4,0),VLOOKUP(MROUND(HZ27,0.5),'M-Weight for Length'!A:I,4,0)))))))),0)</f>
        <v/>
      </c>
      <c r="AD27" s="191" t="str">
        <f>IFERROR(IF(D27="","",IF(F27="","",IF(J27="","",IF(K27="","",IF(AND(K27&gt;23,K27&lt;=60),IF(F27="F",VLOOKUP(MROUND(HZ27,0.5),'F-Weight for Length'!K:S,5,0),VLOOKUP(MROUND(HZ27,0.5),'M-Weight for Length'!K:S,5,0)),IF(K27&gt;60,IF(F27="F",VLOOKUP(K27,'F-Weight for Length'!U:AC,5,0),VLOOKUP(K27,'M-Weight for Length'!U:AC,5,0)),IF(F27="F",VLOOKUP(MROUND(HZ27,0.5),'F-Weight for Length'!A:I,5,0),VLOOKUP(MROUND(HZ27,0.5),'M-Weight for Length'!A:I,5,0)))))))),0)</f>
        <v/>
      </c>
      <c r="AE27" s="191" t="str">
        <f>IFERROR(IF(D27="","",IF(F27="","",IF(J27="","",IF(K27="","",IF(AND(K27&gt;23,K27&lt;=60),IF(F27="F",VLOOKUP(MROUND(HZ27,0.5),'F-Weight for Length'!K:S,6,0),VLOOKUP(MROUND(HZ27,0.5),'M-Weight for Length'!K:S,6,0)),IF(K27&gt;60,IF(F27="F",VLOOKUP(K27,'F-Weight for Length'!U:AC,6,0),VLOOKUP(K27,'M-Weight for Length'!U:AC,6,0)),IF(F27="F",VLOOKUP(MROUND(HZ27,0.5),'F-Weight for Length'!A:I,6,0),VLOOKUP(MROUND(HZ27,0.5),'M-Weight for Length'!A:I,6,0)))))))),0)</f>
        <v/>
      </c>
      <c r="AF27" s="191" t="str">
        <f>IFERROR(IF(D27="","",IF(F27="","",IF(J27="","",IF(K27="","",IF(AND(K27&gt;23,K27&lt;=60),IF(F27="F",VLOOKUP(MROUND(HZ27,0.5),'F-Weight for Length'!K:S,7,0),VLOOKUP(MROUND(HZ27,0.5),'M-Weight for Length'!K:S,7,0)),IF(K27&gt;60,IF(F27="F",VLOOKUP(K27,'F-Weight for Length'!U:AC,7,0),VLOOKUP(K27,'M-Weight for Length'!U:AC,7,0)),IF(F27="F",VLOOKUP(MROUND(HZ27,0.5),'F-Weight for Length'!A:I,7,0),VLOOKUP(MROUND(HZ27,0.5),'M-Weight for Length'!A:I,7,0)))))))),0)</f>
        <v/>
      </c>
      <c r="AG27" s="191" t="str">
        <f>IFERROR(IF(D27="","",IF(F27="","",IF(J27="","",IF(K27="","",IF(AND(K27&gt;23,K27&lt;=60),IF(F27="F",VLOOKUP(MROUND(HZ27,0.5),'F-Weight for Length'!K:S,8,0),VLOOKUP(MROUND(HZ27,0.5),'M-Weight for Length'!K:S,8,0)),IF(K27&gt;60,IF(F27="F",VLOOKUP(K27,'F-Weight for Length'!U:AC,8,0),VLOOKUP(K27,'M-Weight for Length'!U:AC,8,0)),IF(F27="F",VLOOKUP(MROUND(HZ27,0.5),'F-Weight for Length'!A:I,8,0),VLOOKUP(MROUND(HZ27,0.5),'M-Weight for Length'!A:I,8,0)))))))),0)</f>
        <v/>
      </c>
      <c r="AH27" s="191" t="str">
        <f>IFERROR(IF(D27="","",IF(F27="","",IF(J27="","",IF(K27="","",IF(AND(K27&gt;23,K27&lt;=60),IF(F27="F",VLOOKUP(MROUND(HZ27,0.5),'F-Weight for Length'!K:S,9,0),VLOOKUP(MROUND(HZ27,0.5),'M-Weight for Length'!K:S,9,0)),IF(K27&gt;60,IF(F27="F",VLOOKUP(K27,'F-Weight for Length'!U:AC,9,0),VLOOKUP(K27,'M-Weight for Length'!U:AC,9,0)),IF(F27="F",VLOOKUP(MROUND(HZ27,0.5),'F-Weight for Length'!A:I,9,0),VLOOKUP(MROUND(HZ27,0.5),'M-Weight for Length'!A:I,9,0)))))))),0)</f>
        <v/>
      </c>
      <c r="AI27" s="192">
        <f t="shared" si="23"/>
        <v>0</v>
      </c>
      <c r="AJ27" s="192">
        <f t="shared" si="24"/>
        <v>0</v>
      </c>
      <c r="AK27" s="192">
        <f t="shared" si="25"/>
        <v>0</v>
      </c>
      <c r="AL27" s="192">
        <f t="shared" si="26"/>
        <v>0</v>
      </c>
      <c r="AM27" s="192">
        <f t="shared" si="27"/>
        <v>0</v>
      </c>
      <c r="AN27" s="192">
        <f t="shared" si="28"/>
        <v>0</v>
      </c>
      <c r="AO27" s="192">
        <f t="shared" si="29"/>
        <v>0</v>
      </c>
      <c r="AP27" s="192">
        <f t="shared" si="30"/>
        <v>0</v>
      </c>
      <c r="AQ27" s="192">
        <f t="shared" si="31"/>
        <v>0</v>
      </c>
      <c r="AR27" s="192">
        <f t="shared" si="32"/>
        <v>0</v>
      </c>
      <c r="AS27" s="192">
        <f t="shared" si="33"/>
        <v>0</v>
      </c>
      <c r="AT27" s="192">
        <f t="shared" si="34"/>
        <v>0</v>
      </c>
      <c r="AU27" s="192">
        <f t="shared" si="35"/>
        <v>0</v>
      </c>
      <c r="AV27" s="192">
        <f t="shared" si="36"/>
        <v>0</v>
      </c>
      <c r="AW27" s="192">
        <f t="shared" si="37"/>
        <v>0</v>
      </c>
      <c r="AX27" s="192">
        <f t="shared" si="38"/>
        <v>0</v>
      </c>
      <c r="AY27" s="192">
        <f t="shared" si="39"/>
        <v>0</v>
      </c>
      <c r="AZ27" s="192">
        <f t="shared" si="40"/>
        <v>0</v>
      </c>
      <c r="BA27" s="192">
        <f t="shared" si="41"/>
        <v>0</v>
      </c>
      <c r="BB27" s="192">
        <f t="shared" si="42"/>
        <v>0</v>
      </c>
      <c r="BC27" s="192">
        <f t="shared" si="43"/>
        <v>0</v>
      </c>
      <c r="BD27" s="192">
        <f t="shared" si="44"/>
        <v>0</v>
      </c>
      <c r="BE27" s="192">
        <f t="shared" si="45"/>
        <v>0</v>
      </c>
      <c r="BF27" s="192">
        <f t="shared" si="46"/>
        <v>0</v>
      </c>
      <c r="BG27" s="192">
        <f t="shared" si="47"/>
        <v>0</v>
      </c>
      <c r="BH27" s="192">
        <f t="shared" si="48"/>
        <v>0</v>
      </c>
      <c r="BI27" s="192">
        <f t="shared" si="49"/>
        <v>0</v>
      </c>
      <c r="BJ27" s="192">
        <f t="shared" si="50"/>
        <v>0</v>
      </c>
      <c r="BK27" s="192">
        <f t="shared" si="51"/>
        <v>0</v>
      </c>
      <c r="BL27" s="192">
        <f t="shared" si="52"/>
        <v>0</v>
      </c>
      <c r="BM27" s="192">
        <f t="shared" si="53"/>
        <v>0</v>
      </c>
      <c r="BN27" s="192">
        <f t="shared" si="54"/>
        <v>0</v>
      </c>
      <c r="BO27" s="192">
        <f t="shared" si="55"/>
        <v>0</v>
      </c>
      <c r="BP27" s="192">
        <f t="shared" si="56"/>
        <v>0</v>
      </c>
      <c r="BQ27" s="192">
        <f t="shared" si="57"/>
        <v>0</v>
      </c>
      <c r="BR27" s="192">
        <f t="shared" si="58"/>
        <v>0</v>
      </c>
      <c r="BS27" s="192">
        <f t="shared" si="59"/>
        <v>0</v>
      </c>
      <c r="BT27" s="192">
        <f t="shared" si="60"/>
        <v>0</v>
      </c>
      <c r="BU27" s="192">
        <f t="shared" si="61"/>
        <v>0</v>
      </c>
      <c r="BV27" s="192">
        <f t="shared" si="62"/>
        <v>0</v>
      </c>
      <c r="BW27" s="192">
        <f t="shared" si="63"/>
        <v>0</v>
      </c>
      <c r="BX27" s="192">
        <f t="shared" si="64"/>
        <v>0</v>
      </c>
      <c r="BY27" s="192">
        <f t="shared" si="65"/>
        <v>0</v>
      </c>
      <c r="BZ27" s="192">
        <f t="shared" si="66"/>
        <v>0</v>
      </c>
      <c r="CA27" s="192">
        <f t="shared" si="67"/>
        <v>0</v>
      </c>
      <c r="CB27" s="192">
        <f t="shared" si="68"/>
        <v>0</v>
      </c>
      <c r="CC27" s="192">
        <f t="shared" si="69"/>
        <v>0</v>
      </c>
      <c r="CD27" s="192">
        <f t="shared" si="70"/>
        <v>0</v>
      </c>
      <c r="CE27" s="192">
        <f t="shared" si="71"/>
        <v>0</v>
      </c>
      <c r="CF27" s="192">
        <f t="shared" si="72"/>
        <v>0</v>
      </c>
      <c r="CG27" s="192">
        <f t="shared" si="73"/>
        <v>0</v>
      </c>
      <c r="CH27" s="192">
        <f t="shared" si="74"/>
        <v>0</v>
      </c>
      <c r="CI27" s="192">
        <f t="shared" si="75"/>
        <v>0</v>
      </c>
      <c r="CJ27" s="192">
        <f t="shared" si="76"/>
        <v>0</v>
      </c>
      <c r="CK27" s="192">
        <f t="shared" si="77"/>
        <v>0</v>
      </c>
      <c r="CL27" s="192">
        <f t="shared" si="78"/>
        <v>0</v>
      </c>
      <c r="CM27" s="192">
        <f t="shared" si="79"/>
        <v>0</v>
      </c>
      <c r="CN27" s="192">
        <f t="shared" si="80"/>
        <v>0</v>
      </c>
      <c r="CO27" s="192">
        <f t="shared" si="81"/>
        <v>0</v>
      </c>
      <c r="CP27" s="192">
        <f t="shared" si="82"/>
        <v>0</v>
      </c>
      <c r="CQ27" s="192">
        <f t="shared" si="83"/>
        <v>0</v>
      </c>
      <c r="CR27" s="192">
        <f t="shared" si="84"/>
        <v>0</v>
      </c>
      <c r="CS27" s="192">
        <f t="shared" si="85"/>
        <v>0</v>
      </c>
      <c r="CT27" s="192">
        <f t="shared" si="86"/>
        <v>0</v>
      </c>
      <c r="CU27" s="192">
        <f t="shared" si="87"/>
        <v>0</v>
      </c>
      <c r="CV27" s="192">
        <f t="shared" si="88"/>
        <v>0</v>
      </c>
      <c r="CW27" s="192">
        <f t="shared" si="89"/>
        <v>0</v>
      </c>
      <c r="CX27" s="192">
        <f t="shared" si="90"/>
        <v>0</v>
      </c>
      <c r="CY27" s="192">
        <f t="shared" si="91"/>
        <v>0</v>
      </c>
      <c r="CZ27" s="192">
        <f t="shared" si="92"/>
        <v>0</v>
      </c>
      <c r="DA27" s="192">
        <f t="shared" si="93"/>
        <v>0</v>
      </c>
      <c r="DB27" s="192">
        <f t="shared" si="94"/>
        <v>0</v>
      </c>
      <c r="DC27" s="192">
        <f t="shared" si="95"/>
        <v>0</v>
      </c>
      <c r="DD27" s="192">
        <f t="shared" si="96"/>
        <v>0</v>
      </c>
      <c r="DE27" s="192">
        <f t="shared" si="97"/>
        <v>0</v>
      </c>
      <c r="DF27" s="192">
        <f t="shared" si="98"/>
        <v>0</v>
      </c>
      <c r="DG27" s="192">
        <f t="shared" si="99"/>
        <v>0</v>
      </c>
      <c r="DH27" s="192">
        <f t="shared" si="100"/>
        <v>0</v>
      </c>
      <c r="DI27" s="192">
        <f t="shared" si="101"/>
        <v>0</v>
      </c>
      <c r="DJ27" s="192">
        <f t="shared" si="102"/>
        <v>0</v>
      </c>
      <c r="DK27" s="192">
        <f t="shared" si="103"/>
        <v>0</v>
      </c>
      <c r="DL27" s="192">
        <f t="shared" si="104"/>
        <v>0</v>
      </c>
      <c r="DM27" s="192">
        <f t="shared" si="105"/>
        <v>0</v>
      </c>
      <c r="DN27" s="192">
        <f t="shared" si="106"/>
        <v>0</v>
      </c>
      <c r="DO27" s="192">
        <f t="shared" si="107"/>
        <v>0</v>
      </c>
      <c r="DP27" s="192">
        <f t="shared" si="108"/>
        <v>0</v>
      </c>
      <c r="DQ27" s="192">
        <f t="shared" si="109"/>
        <v>0</v>
      </c>
      <c r="DR27" s="192">
        <f t="shared" si="110"/>
        <v>0</v>
      </c>
      <c r="DS27" s="192">
        <f t="shared" si="111"/>
        <v>0</v>
      </c>
      <c r="DT27" s="192">
        <f t="shared" si="112"/>
        <v>0</v>
      </c>
      <c r="DU27" s="192">
        <f t="shared" si="113"/>
        <v>0</v>
      </c>
      <c r="DV27" s="193">
        <f t="shared" si="114"/>
        <v>0</v>
      </c>
      <c r="DW27" s="193">
        <f t="shared" si="115"/>
        <v>0</v>
      </c>
      <c r="DX27" s="193">
        <f t="shared" si="116"/>
        <v>0</v>
      </c>
      <c r="DY27" s="193">
        <f t="shared" si="117"/>
        <v>0</v>
      </c>
      <c r="DZ27" s="193">
        <f t="shared" si="118"/>
        <v>0</v>
      </c>
      <c r="EA27" s="192">
        <f t="shared" si="119"/>
        <v>0</v>
      </c>
      <c r="EB27" s="192">
        <f t="shared" si="120"/>
        <v>0</v>
      </c>
      <c r="EC27" s="192">
        <f t="shared" si="121"/>
        <v>0</v>
      </c>
      <c r="ED27" s="192">
        <f t="shared" si="122"/>
        <v>0</v>
      </c>
      <c r="EE27" s="192">
        <f t="shared" si="123"/>
        <v>0</v>
      </c>
      <c r="EF27" s="192">
        <f t="shared" si="124"/>
        <v>0</v>
      </c>
      <c r="EG27" s="192">
        <f t="shared" si="125"/>
        <v>0</v>
      </c>
      <c r="EH27" s="192">
        <f t="shared" si="126"/>
        <v>0</v>
      </c>
      <c r="EI27" s="192">
        <f t="shared" si="127"/>
        <v>0</v>
      </c>
      <c r="EJ27" s="192">
        <f t="shared" si="128"/>
        <v>0</v>
      </c>
      <c r="EK27" s="192">
        <f t="shared" si="129"/>
        <v>0</v>
      </c>
      <c r="EL27" s="192">
        <f t="shared" si="130"/>
        <v>0</v>
      </c>
      <c r="EM27" s="192">
        <f t="shared" si="131"/>
        <v>0</v>
      </c>
      <c r="EN27" s="192">
        <f t="shared" si="132"/>
        <v>0</v>
      </c>
      <c r="EO27" s="192">
        <f t="shared" si="133"/>
        <v>0</v>
      </c>
      <c r="EP27" s="192">
        <f t="shared" si="134"/>
        <v>0</v>
      </c>
      <c r="EQ27" s="192">
        <f t="shared" si="135"/>
        <v>0</v>
      </c>
      <c r="ER27" s="192">
        <f t="shared" si="136"/>
        <v>0</v>
      </c>
      <c r="ES27" s="192">
        <f t="shared" si="137"/>
        <v>0</v>
      </c>
      <c r="ET27" s="192">
        <f t="shared" si="138"/>
        <v>0</v>
      </c>
      <c r="EU27" s="192">
        <f t="shared" si="139"/>
        <v>0</v>
      </c>
      <c r="EV27" s="192">
        <f t="shared" si="140"/>
        <v>0</v>
      </c>
      <c r="EW27" s="192">
        <f t="shared" si="141"/>
        <v>0</v>
      </c>
      <c r="EX27" s="192">
        <f t="shared" si="142"/>
        <v>0</v>
      </c>
      <c r="EY27" s="192">
        <f t="shared" si="143"/>
        <v>0</v>
      </c>
      <c r="EZ27" s="192">
        <f t="shared" si="144"/>
        <v>0</v>
      </c>
      <c r="FA27" s="192">
        <f t="shared" si="145"/>
        <v>0</v>
      </c>
      <c r="FB27" s="192">
        <f t="shared" si="146"/>
        <v>0</v>
      </c>
      <c r="FC27" s="192">
        <f t="shared" si="147"/>
        <v>0</v>
      </c>
      <c r="FD27" s="192">
        <f t="shared" si="148"/>
        <v>0</v>
      </c>
      <c r="FE27" s="192">
        <f t="shared" si="149"/>
        <v>0</v>
      </c>
      <c r="FF27" s="192">
        <f t="shared" si="150"/>
        <v>0</v>
      </c>
      <c r="FG27" s="192">
        <f t="shared" si="151"/>
        <v>0</v>
      </c>
      <c r="FH27" s="192">
        <f t="shared" si="152"/>
        <v>0</v>
      </c>
      <c r="FI27" s="192">
        <f t="shared" si="153"/>
        <v>0</v>
      </c>
      <c r="FJ27" s="192">
        <f t="shared" si="154"/>
        <v>0</v>
      </c>
      <c r="FK27" s="192">
        <f t="shared" si="155"/>
        <v>0</v>
      </c>
      <c r="FL27" s="192">
        <f t="shared" si="156"/>
        <v>0</v>
      </c>
      <c r="FM27" s="192">
        <f t="shared" si="157"/>
        <v>0</v>
      </c>
      <c r="FN27" s="192">
        <f t="shared" si="158"/>
        <v>0</v>
      </c>
      <c r="FO27" s="192">
        <f t="shared" si="159"/>
        <v>0</v>
      </c>
      <c r="FP27" s="192">
        <f t="shared" si="160"/>
        <v>0</v>
      </c>
      <c r="FQ27" s="192">
        <f t="shared" si="161"/>
        <v>0</v>
      </c>
      <c r="FR27" s="192">
        <f t="shared" si="162"/>
        <v>0</v>
      </c>
      <c r="FS27" s="192">
        <f t="shared" si="163"/>
        <v>0</v>
      </c>
      <c r="FT27" s="192">
        <f t="shared" si="164"/>
        <v>0</v>
      </c>
      <c r="FU27" s="192">
        <f t="shared" si="165"/>
        <v>0</v>
      </c>
      <c r="FV27" s="192">
        <f t="shared" si="166"/>
        <v>0</v>
      </c>
      <c r="FW27" s="192">
        <f t="shared" si="167"/>
        <v>0</v>
      </c>
      <c r="FX27" s="192">
        <f t="shared" si="168"/>
        <v>0</v>
      </c>
      <c r="FY27" s="192">
        <f t="shared" si="169"/>
        <v>0</v>
      </c>
      <c r="FZ27" s="192">
        <f t="shared" si="170"/>
        <v>0</v>
      </c>
      <c r="GA27" s="192">
        <f t="shared" si="171"/>
        <v>0</v>
      </c>
      <c r="GB27" s="192">
        <f t="shared" si="172"/>
        <v>0</v>
      </c>
      <c r="GC27" s="192">
        <f t="shared" si="173"/>
        <v>0</v>
      </c>
      <c r="GD27" s="192">
        <f t="shared" si="174"/>
        <v>0</v>
      </c>
      <c r="GE27" s="192">
        <f t="shared" si="175"/>
        <v>0</v>
      </c>
      <c r="GF27" s="192">
        <f t="shared" si="176"/>
        <v>0</v>
      </c>
      <c r="GG27" s="192">
        <f t="shared" si="177"/>
        <v>0</v>
      </c>
      <c r="GH27" s="192">
        <f t="shared" si="178"/>
        <v>0</v>
      </c>
      <c r="GI27" s="192">
        <f t="shared" si="179"/>
        <v>0</v>
      </c>
      <c r="GJ27" s="192">
        <f t="shared" si="180"/>
        <v>0</v>
      </c>
      <c r="GK27" s="192">
        <f t="shared" si="181"/>
        <v>0</v>
      </c>
      <c r="GL27" s="192">
        <f t="shared" si="182"/>
        <v>0</v>
      </c>
      <c r="GM27" s="192">
        <f t="shared" si="183"/>
        <v>0</v>
      </c>
      <c r="GN27" s="192">
        <f t="shared" si="184"/>
        <v>0</v>
      </c>
      <c r="GO27" s="192">
        <f t="shared" si="185"/>
        <v>0</v>
      </c>
      <c r="GP27" s="192">
        <f t="shared" si="186"/>
        <v>0</v>
      </c>
      <c r="GQ27" s="192">
        <f t="shared" si="187"/>
        <v>0</v>
      </c>
      <c r="GR27" s="192">
        <f t="shared" si="188"/>
        <v>0</v>
      </c>
      <c r="GS27" s="192">
        <f t="shared" si="189"/>
        <v>0</v>
      </c>
      <c r="GT27" s="192">
        <f t="shared" si="190"/>
        <v>0</v>
      </c>
      <c r="GU27" s="192">
        <f t="shared" si="191"/>
        <v>0</v>
      </c>
      <c r="GV27" s="192">
        <f t="shared" si="192"/>
        <v>0</v>
      </c>
      <c r="GW27" s="192">
        <f t="shared" si="193"/>
        <v>0</v>
      </c>
      <c r="GX27" s="192">
        <f t="shared" si="194"/>
        <v>0</v>
      </c>
      <c r="GY27" s="192">
        <f t="shared" si="195"/>
        <v>0</v>
      </c>
      <c r="GZ27" s="192">
        <f t="shared" si="196"/>
        <v>0</v>
      </c>
      <c r="HA27" s="192">
        <f t="shared" si="197"/>
        <v>0</v>
      </c>
      <c r="HB27" s="192">
        <f t="shared" si="198"/>
        <v>0</v>
      </c>
      <c r="HC27" s="192">
        <f t="shared" si="199"/>
        <v>0</v>
      </c>
      <c r="HD27" s="192">
        <f t="shared" si="200"/>
        <v>0</v>
      </c>
      <c r="HE27" s="192">
        <f t="shared" si="201"/>
        <v>0</v>
      </c>
      <c r="HF27" s="192">
        <f t="shared" si="202"/>
        <v>0</v>
      </c>
      <c r="HG27" s="192">
        <f t="shared" si="203"/>
        <v>0</v>
      </c>
      <c r="HH27" s="192">
        <f t="shared" si="204"/>
        <v>0</v>
      </c>
      <c r="HI27" s="192">
        <f t="shared" si="205"/>
        <v>0</v>
      </c>
      <c r="HJ27" s="192">
        <f t="shared" si="206"/>
        <v>0</v>
      </c>
      <c r="HK27" s="192">
        <f t="shared" si="207"/>
        <v>0</v>
      </c>
      <c r="HL27" s="192">
        <f t="shared" si="208"/>
        <v>0</v>
      </c>
      <c r="HM27" s="192">
        <f t="shared" si="209"/>
        <v>0</v>
      </c>
      <c r="HN27" s="194">
        <f t="shared" si="210"/>
        <v>0</v>
      </c>
      <c r="HO27" s="194">
        <f t="shared" si="211"/>
        <v>0</v>
      </c>
      <c r="HP27" s="194">
        <f t="shared" si="212"/>
        <v>0</v>
      </c>
      <c r="HQ27" s="194">
        <f t="shared" si="213"/>
        <v>0</v>
      </c>
      <c r="HR27" s="194">
        <f t="shared" si="214"/>
        <v>0</v>
      </c>
      <c r="HS27" s="195" t="str">
        <f t="shared" si="9"/>
        <v/>
      </c>
      <c r="HT27" s="196">
        <f t="shared" si="10"/>
        <v>0</v>
      </c>
      <c r="HU27" s="196">
        <f t="shared" si="11"/>
        <v>0</v>
      </c>
      <c r="HV27" s="197" t="str">
        <f t="shared" si="12"/>
        <v/>
      </c>
      <c r="HW27" s="197" t="str">
        <f t="shared" si="215"/>
        <v/>
      </c>
      <c r="HX27" s="197" t="str">
        <f t="shared" si="216"/>
        <v/>
      </c>
      <c r="HY27" s="195" t="str">
        <f t="shared" si="13"/>
        <v/>
      </c>
      <c r="HZ27" s="30">
        <f t="shared" si="6"/>
        <v>0</v>
      </c>
      <c r="IA27" s="198">
        <f t="shared" si="14"/>
        <v>0</v>
      </c>
      <c r="IB27" s="195"/>
      <c r="IC27" s="195">
        <f t="shared" si="217"/>
        <v>0</v>
      </c>
      <c r="ID27" s="195">
        <f t="shared" si="15"/>
        <v>0</v>
      </c>
      <c r="IE27" s="195">
        <f t="shared" si="218"/>
        <v>0</v>
      </c>
      <c r="IF27" s="195">
        <f t="shared" si="16"/>
        <v>0</v>
      </c>
      <c r="IG27" s="307">
        <f t="shared" si="17"/>
        <v>0</v>
      </c>
      <c r="IH27" s="307">
        <f t="shared" si="18"/>
        <v>0</v>
      </c>
      <c r="II27" s="44">
        <f t="shared" si="19"/>
        <v>0</v>
      </c>
      <c r="IJ27" s="44">
        <f t="shared" si="219"/>
        <v>0</v>
      </c>
      <c r="IK27" s="44">
        <f t="shared" si="220"/>
        <v>0</v>
      </c>
      <c r="IL27" s="44">
        <f t="shared" si="221"/>
        <v>0</v>
      </c>
      <c r="IM27" s="44">
        <f t="shared" si="222"/>
        <v>0</v>
      </c>
      <c r="IN27" s="44">
        <f t="shared" si="223"/>
        <v>0</v>
      </c>
      <c r="IO27" s="44">
        <f t="shared" si="224"/>
        <v>0</v>
      </c>
    </row>
    <row r="28" spans="1:249" ht="18" customHeight="1">
      <c r="A28" s="188">
        <v>22</v>
      </c>
      <c r="B28" s="326"/>
      <c r="C28" s="289"/>
      <c r="D28" s="199"/>
      <c r="E28" s="189"/>
      <c r="F28" s="189"/>
      <c r="G28" s="190"/>
      <c r="H28" s="190"/>
      <c r="I28" s="272"/>
      <c r="J28" s="207"/>
      <c r="K28" s="214" t="str">
        <f t="shared" si="20"/>
        <v/>
      </c>
      <c r="L28" s="200" t="str">
        <f t="shared" si="21"/>
        <v/>
      </c>
      <c r="M28" s="200" t="str">
        <f t="shared" si="22"/>
        <v/>
      </c>
      <c r="N28" s="209" t="str">
        <f t="shared" si="8"/>
        <v/>
      </c>
      <c r="O28" s="208" t="str">
        <f>IFERROR(IF(D28="","",IF(K28="","",IF(I28="","",IF(F28="F",VLOOKUP(K28,F!A:G,2,0),IF(F28="M",VLOOKUP(K28,M!A:G,2,0),""))))),0)</f>
        <v/>
      </c>
      <c r="P28" s="191" t="str">
        <f>IFERROR(IF(D28="","",IF(K28="","",IF(I28="","",IF(F28="F",VLOOKUP(K28,F!A:G,3,0),IF(F28="M",VLOOKUP(K28,M!A:G,3,0),""))))),0)</f>
        <v/>
      </c>
      <c r="Q28" s="191" t="str">
        <f>IFERROR(IF(D28="","",IF(K28="","",IF(I28="","",IF(F28="F",VLOOKUP(K28,F!A:G,4,0),IF(F28="M",VLOOKUP(K28,M!A:G,4,0),""))))),0)</f>
        <v/>
      </c>
      <c r="R28" s="191" t="str">
        <f>IFERROR(IF(D28="","",IF(K28="","",IF(I28="","",IF(F28="F",VLOOKUP(K28,F!A:G,5,0),IF(F28="M",VLOOKUP(K28,M!A:G,5,0),""))))),0)</f>
        <v/>
      </c>
      <c r="S28" s="191" t="str">
        <f>IFERROR(IF(D28="","",IF(K28="","",IF(I28="","",IF(F28="F",VLOOKUP(K28,F!A:G,6,0),IF(F28="M",VLOOKUP(K28,M!A:G,6,0),""))))),0)</f>
        <v/>
      </c>
      <c r="T28" s="191" t="str">
        <f>IFERROR(IF(D28="","",IF(K28="","",IF(I28="","",IF(F28="F",VLOOKUP(K28,F!A:G,7,0),IF(F28="M",VLOOKUP(K28,M!A:G,7,0),""))))),0)</f>
        <v/>
      </c>
      <c r="U28" s="191" t="str">
        <f>IFERROR(IF(D28="","",IF(K28="","",IF(J28="","",IF(F28="F",VLOOKUP(K28,F!A:M,8,0),IF(F28="M",VLOOKUP(K28,M!A:M,8,0),""))))),0)</f>
        <v/>
      </c>
      <c r="V28" s="191" t="str">
        <f>IFERROR(IF(D28="","",IF(K28="","",IF(J28="","",IF(F28="F",VLOOKUP(K28,F!A:M,9,0),IF(F28="M",VLOOKUP(K28,M!A:M,9,0),""))))),0)</f>
        <v/>
      </c>
      <c r="W28" s="191" t="str">
        <f>IFERROR(IF(D28="","",IF(K28="","",IF(J28="","",IF(F28="F",VLOOKUP(K28,F!A:M,10,0),IF(F28="M",VLOOKUP(K28,M!A:M,10,0),""))))),0)</f>
        <v/>
      </c>
      <c r="X28" s="191" t="str">
        <f>IFERROR(IF(D28="","",IF(K28="","",IF(J28="","",IF(F28="F",VLOOKUP(K28,F!A:M,11,0),IF(F28="M",VLOOKUP(K28,M!A:M,11,0),""))))),0)</f>
        <v/>
      </c>
      <c r="Y28" s="191" t="str">
        <f>IFERROR(IF(D28="","",IF(K28="","",IF(J28="","",IF(F28="F",VLOOKUP(K28,F!A:M,12,0),IF(F28="M",VLOOKUP(K28,M!A:M,12,0),""))))),0)</f>
        <v/>
      </c>
      <c r="Z28" s="191" t="str">
        <f>IFERROR(IF(D28="","",IF(K28="","",IF(J28="","",IF(F28="F",VLOOKUP(K28,F!A:M,13,0),IF(F28="M",VLOOKUP(K28,M!A:M,13,0),""))))),0)</f>
        <v/>
      </c>
      <c r="AA28" s="191" t="str">
        <f>IFERROR(IF(D28="","",IF(F28="","",IF(J28="","",IF(K28="","",IF(AND(K28&gt;23,K28&lt;=60),IF(F28="F",VLOOKUP(MROUND(HZ28,0.5),'F-Weight for Length'!K:S,2,0),VLOOKUP(MROUND(HZ28,0.5),'M-Weight for Length'!K:S,2,0)),IF(K28&gt;60,IF(F28="F",VLOOKUP(K28,'F-Weight for Length'!U:AC,2,0),VLOOKUP(K28,'M-Weight for Length'!U:AC,2,0)),IF(F28="F",VLOOKUP(MROUND(HZ28,0.5),'F-Weight for Length'!A:I,2,0),VLOOKUP(MROUND(HZ28,0.5),'M-Weight for Length'!A:I,2,0)))))))),0)</f>
        <v/>
      </c>
      <c r="AB28" s="191" t="str">
        <f>IFERROR(IF(D28="","",IF(F28="","",IF(J28="","",IF(K28="","",IF(AND(K28&gt;23,K28&lt;=60),IF(F28="F",VLOOKUP(MROUND(HZ28,0.5),'F-Weight for Length'!K:S,3,0),VLOOKUP(MROUND(HZ28,0.5),'M-Weight for Length'!K:S,3,0)),IF(K28&gt;60,IF(F28="F",VLOOKUP(K28,'F-Weight for Length'!U:AC,3,0),VLOOKUP(K28,'M-Weight for Length'!U:AC,3,0)),IF(F28="F",VLOOKUP(MROUND(HZ28,0.5),'F-Weight for Length'!A:I,3,0),VLOOKUP(MROUND(HZ28,0.5),'M-Weight for Length'!A:I,3,0)))))))),0)</f>
        <v/>
      </c>
      <c r="AC28" s="191" t="str">
        <f>IFERROR(IF(D28="","",IF(F28="","",IF(J28="","",IF(K28="","",IF(AND(K28&gt;23,K28&lt;=60),IF(F28="F",VLOOKUP(MROUND(HZ28,0.5),'F-Weight for Length'!K:S,4,0),VLOOKUP(MROUND(HZ28,0.5),'M-Weight for Length'!K:S,4,0)),IF(K28&gt;60,IF(F28="F",VLOOKUP(K28,'F-Weight for Length'!U:AC,4,0),VLOOKUP(K28,'M-Weight for Length'!U:AC,4,0)),IF(F28="F",VLOOKUP(MROUND(HZ28,0.5),'F-Weight for Length'!A:I,4,0),VLOOKUP(MROUND(HZ28,0.5),'M-Weight for Length'!A:I,4,0)))))))),0)</f>
        <v/>
      </c>
      <c r="AD28" s="191" t="str">
        <f>IFERROR(IF(D28="","",IF(F28="","",IF(J28="","",IF(K28="","",IF(AND(K28&gt;23,K28&lt;=60),IF(F28="F",VLOOKUP(MROUND(HZ28,0.5),'F-Weight for Length'!K:S,5,0),VLOOKUP(MROUND(HZ28,0.5),'M-Weight for Length'!K:S,5,0)),IF(K28&gt;60,IF(F28="F",VLOOKUP(K28,'F-Weight for Length'!U:AC,5,0),VLOOKUP(K28,'M-Weight for Length'!U:AC,5,0)),IF(F28="F",VLOOKUP(MROUND(HZ28,0.5),'F-Weight for Length'!A:I,5,0),VLOOKUP(MROUND(HZ28,0.5),'M-Weight for Length'!A:I,5,0)))))))),0)</f>
        <v/>
      </c>
      <c r="AE28" s="191" t="str">
        <f>IFERROR(IF(D28="","",IF(F28="","",IF(J28="","",IF(K28="","",IF(AND(K28&gt;23,K28&lt;=60),IF(F28="F",VLOOKUP(MROUND(HZ28,0.5),'F-Weight for Length'!K:S,6,0),VLOOKUP(MROUND(HZ28,0.5),'M-Weight for Length'!K:S,6,0)),IF(K28&gt;60,IF(F28="F",VLOOKUP(K28,'F-Weight for Length'!U:AC,6,0),VLOOKUP(K28,'M-Weight for Length'!U:AC,6,0)),IF(F28="F",VLOOKUP(MROUND(HZ28,0.5),'F-Weight for Length'!A:I,6,0),VLOOKUP(MROUND(HZ28,0.5),'M-Weight for Length'!A:I,6,0)))))))),0)</f>
        <v/>
      </c>
      <c r="AF28" s="191" t="str">
        <f>IFERROR(IF(D28="","",IF(F28="","",IF(J28="","",IF(K28="","",IF(AND(K28&gt;23,K28&lt;=60),IF(F28="F",VLOOKUP(MROUND(HZ28,0.5),'F-Weight for Length'!K:S,7,0),VLOOKUP(MROUND(HZ28,0.5),'M-Weight for Length'!K:S,7,0)),IF(K28&gt;60,IF(F28="F",VLOOKUP(K28,'F-Weight for Length'!U:AC,7,0),VLOOKUP(K28,'M-Weight for Length'!U:AC,7,0)),IF(F28="F",VLOOKUP(MROUND(HZ28,0.5),'F-Weight for Length'!A:I,7,0),VLOOKUP(MROUND(HZ28,0.5),'M-Weight for Length'!A:I,7,0)))))))),0)</f>
        <v/>
      </c>
      <c r="AG28" s="191" t="str">
        <f>IFERROR(IF(D28="","",IF(F28="","",IF(J28="","",IF(K28="","",IF(AND(K28&gt;23,K28&lt;=60),IF(F28="F",VLOOKUP(MROUND(HZ28,0.5),'F-Weight for Length'!K:S,8,0),VLOOKUP(MROUND(HZ28,0.5),'M-Weight for Length'!K:S,8,0)),IF(K28&gt;60,IF(F28="F",VLOOKUP(K28,'F-Weight for Length'!U:AC,8,0),VLOOKUP(K28,'M-Weight for Length'!U:AC,8,0)),IF(F28="F",VLOOKUP(MROUND(HZ28,0.5),'F-Weight for Length'!A:I,8,0),VLOOKUP(MROUND(HZ28,0.5),'M-Weight for Length'!A:I,8,0)))))))),0)</f>
        <v/>
      </c>
      <c r="AH28" s="191" t="str">
        <f>IFERROR(IF(D28="","",IF(F28="","",IF(J28="","",IF(K28="","",IF(AND(K28&gt;23,K28&lt;=60),IF(F28="F",VLOOKUP(MROUND(HZ28,0.5),'F-Weight for Length'!K:S,9,0),VLOOKUP(MROUND(HZ28,0.5),'M-Weight for Length'!K:S,9,0)),IF(K28&gt;60,IF(F28="F",VLOOKUP(K28,'F-Weight for Length'!U:AC,9,0),VLOOKUP(K28,'M-Weight for Length'!U:AC,9,0)),IF(F28="F",VLOOKUP(MROUND(HZ28,0.5),'F-Weight for Length'!A:I,9,0),VLOOKUP(MROUND(HZ28,0.5),'M-Weight for Length'!A:I,9,0)))))))),0)</f>
        <v/>
      </c>
      <c r="AI28" s="192">
        <f t="shared" si="23"/>
        <v>0</v>
      </c>
      <c r="AJ28" s="192">
        <f t="shared" si="24"/>
        <v>0</v>
      </c>
      <c r="AK28" s="192">
        <f t="shared" si="25"/>
        <v>0</v>
      </c>
      <c r="AL28" s="192">
        <f t="shared" si="26"/>
        <v>0</v>
      </c>
      <c r="AM28" s="192">
        <f t="shared" si="27"/>
        <v>0</v>
      </c>
      <c r="AN28" s="192">
        <f t="shared" si="28"/>
        <v>0</v>
      </c>
      <c r="AO28" s="192">
        <f t="shared" si="29"/>
        <v>0</v>
      </c>
      <c r="AP28" s="192">
        <f t="shared" si="30"/>
        <v>0</v>
      </c>
      <c r="AQ28" s="192">
        <f t="shared" si="31"/>
        <v>0</v>
      </c>
      <c r="AR28" s="192">
        <f t="shared" si="32"/>
        <v>0</v>
      </c>
      <c r="AS28" s="192">
        <f t="shared" si="33"/>
        <v>0</v>
      </c>
      <c r="AT28" s="192">
        <f t="shared" si="34"/>
        <v>0</v>
      </c>
      <c r="AU28" s="192">
        <f t="shared" si="35"/>
        <v>0</v>
      </c>
      <c r="AV28" s="192">
        <f t="shared" si="36"/>
        <v>0</v>
      </c>
      <c r="AW28" s="192">
        <f t="shared" si="37"/>
        <v>0</v>
      </c>
      <c r="AX28" s="192">
        <f t="shared" si="38"/>
        <v>0</v>
      </c>
      <c r="AY28" s="192">
        <f t="shared" si="39"/>
        <v>0</v>
      </c>
      <c r="AZ28" s="192">
        <f t="shared" si="40"/>
        <v>0</v>
      </c>
      <c r="BA28" s="192">
        <f t="shared" si="41"/>
        <v>0</v>
      </c>
      <c r="BB28" s="192">
        <f t="shared" si="42"/>
        <v>0</v>
      </c>
      <c r="BC28" s="192">
        <f t="shared" si="43"/>
        <v>0</v>
      </c>
      <c r="BD28" s="192">
        <f t="shared" si="44"/>
        <v>0</v>
      </c>
      <c r="BE28" s="192">
        <f t="shared" si="45"/>
        <v>0</v>
      </c>
      <c r="BF28" s="192">
        <f t="shared" si="46"/>
        <v>0</v>
      </c>
      <c r="BG28" s="192">
        <f t="shared" si="47"/>
        <v>0</v>
      </c>
      <c r="BH28" s="192">
        <f t="shared" si="48"/>
        <v>0</v>
      </c>
      <c r="BI28" s="192">
        <f t="shared" si="49"/>
        <v>0</v>
      </c>
      <c r="BJ28" s="192">
        <f t="shared" si="50"/>
        <v>0</v>
      </c>
      <c r="BK28" s="192">
        <f t="shared" si="51"/>
        <v>0</v>
      </c>
      <c r="BL28" s="192">
        <f t="shared" si="52"/>
        <v>0</v>
      </c>
      <c r="BM28" s="192">
        <f t="shared" si="53"/>
        <v>0</v>
      </c>
      <c r="BN28" s="192">
        <f t="shared" si="54"/>
        <v>0</v>
      </c>
      <c r="BO28" s="192">
        <f t="shared" si="55"/>
        <v>0</v>
      </c>
      <c r="BP28" s="192">
        <f t="shared" si="56"/>
        <v>0</v>
      </c>
      <c r="BQ28" s="192">
        <f t="shared" si="57"/>
        <v>0</v>
      </c>
      <c r="BR28" s="192">
        <f t="shared" si="58"/>
        <v>0</v>
      </c>
      <c r="BS28" s="192">
        <f t="shared" si="59"/>
        <v>0</v>
      </c>
      <c r="BT28" s="192">
        <f t="shared" si="60"/>
        <v>0</v>
      </c>
      <c r="BU28" s="192">
        <f t="shared" si="61"/>
        <v>0</v>
      </c>
      <c r="BV28" s="192">
        <f t="shared" si="62"/>
        <v>0</v>
      </c>
      <c r="BW28" s="192">
        <f t="shared" si="63"/>
        <v>0</v>
      </c>
      <c r="BX28" s="192">
        <f t="shared" si="64"/>
        <v>0</v>
      </c>
      <c r="BY28" s="192">
        <f t="shared" si="65"/>
        <v>0</v>
      </c>
      <c r="BZ28" s="192">
        <f t="shared" si="66"/>
        <v>0</v>
      </c>
      <c r="CA28" s="192">
        <f t="shared" si="67"/>
        <v>0</v>
      </c>
      <c r="CB28" s="192">
        <f t="shared" si="68"/>
        <v>0</v>
      </c>
      <c r="CC28" s="192">
        <f t="shared" si="69"/>
        <v>0</v>
      </c>
      <c r="CD28" s="192">
        <f t="shared" si="70"/>
        <v>0</v>
      </c>
      <c r="CE28" s="192">
        <f t="shared" si="71"/>
        <v>0</v>
      </c>
      <c r="CF28" s="192">
        <f t="shared" si="72"/>
        <v>0</v>
      </c>
      <c r="CG28" s="192">
        <f t="shared" si="73"/>
        <v>0</v>
      </c>
      <c r="CH28" s="192">
        <f t="shared" si="74"/>
        <v>0</v>
      </c>
      <c r="CI28" s="192">
        <f t="shared" si="75"/>
        <v>0</v>
      </c>
      <c r="CJ28" s="192">
        <f t="shared" si="76"/>
        <v>0</v>
      </c>
      <c r="CK28" s="192">
        <f t="shared" si="77"/>
        <v>0</v>
      </c>
      <c r="CL28" s="192">
        <f t="shared" si="78"/>
        <v>0</v>
      </c>
      <c r="CM28" s="192">
        <f t="shared" si="79"/>
        <v>0</v>
      </c>
      <c r="CN28" s="192">
        <f t="shared" si="80"/>
        <v>0</v>
      </c>
      <c r="CO28" s="192">
        <f t="shared" si="81"/>
        <v>0</v>
      </c>
      <c r="CP28" s="192">
        <f t="shared" si="82"/>
        <v>0</v>
      </c>
      <c r="CQ28" s="192">
        <f t="shared" si="83"/>
        <v>0</v>
      </c>
      <c r="CR28" s="192">
        <f t="shared" si="84"/>
        <v>0</v>
      </c>
      <c r="CS28" s="192">
        <f t="shared" si="85"/>
        <v>0</v>
      </c>
      <c r="CT28" s="192">
        <f t="shared" si="86"/>
        <v>0</v>
      </c>
      <c r="CU28" s="192">
        <f t="shared" si="87"/>
        <v>0</v>
      </c>
      <c r="CV28" s="192">
        <f t="shared" si="88"/>
        <v>0</v>
      </c>
      <c r="CW28" s="192">
        <f t="shared" si="89"/>
        <v>0</v>
      </c>
      <c r="CX28" s="192">
        <f t="shared" si="90"/>
        <v>0</v>
      </c>
      <c r="CY28" s="192">
        <f t="shared" si="91"/>
        <v>0</v>
      </c>
      <c r="CZ28" s="192">
        <f t="shared" si="92"/>
        <v>0</v>
      </c>
      <c r="DA28" s="192">
        <f t="shared" si="93"/>
        <v>0</v>
      </c>
      <c r="DB28" s="192">
        <f t="shared" si="94"/>
        <v>0</v>
      </c>
      <c r="DC28" s="192">
        <f t="shared" si="95"/>
        <v>0</v>
      </c>
      <c r="DD28" s="192">
        <f t="shared" si="96"/>
        <v>0</v>
      </c>
      <c r="DE28" s="192">
        <f t="shared" si="97"/>
        <v>0</v>
      </c>
      <c r="DF28" s="192">
        <f t="shared" si="98"/>
        <v>0</v>
      </c>
      <c r="DG28" s="192">
        <f t="shared" si="99"/>
        <v>0</v>
      </c>
      <c r="DH28" s="192">
        <f t="shared" si="100"/>
        <v>0</v>
      </c>
      <c r="DI28" s="192">
        <f t="shared" si="101"/>
        <v>0</v>
      </c>
      <c r="DJ28" s="192">
        <f t="shared" si="102"/>
        <v>0</v>
      </c>
      <c r="DK28" s="192">
        <f t="shared" si="103"/>
        <v>0</v>
      </c>
      <c r="DL28" s="192">
        <f t="shared" si="104"/>
        <v>0</v>
      </c>
      <c r="DM28" s="192">
        <f t="shared" si="105"/>
        <v>0</v>
      </c>
      <c r="DN28" s="192">
        <f t="shared" si="106"/>
        <v>0</v>
      </c>
      <c r="DO28" s="192">
        <f t="shared" si="107"/>
        <v>0</v>
      </c>
      <c r="DP28" s="192">
        <f t="shared" si="108"/>
        <v>0</v>
      </c>
      <c r="DQ28" s="192">
        <f t="shared" si="109"/>
        <v>0</v>
      </c>
      <c r="DR28" s="192">
        <f t="shared" si="110"/>
        <v>0</v>
      </c>
      <c r="DS28" s="192">
        <f t="shared" si="111"/>
        <v>0</v>
      </c>
      <c r="DT28" s="192">
        <f t="shared" si="112"/>
        <v>0</v>
      </c>
      <c r="DU28" s="192">
        <f t="shared" si="113"/>
        <v>0</v>
      </c>
      <c r="DV28" s="193">
        <f t="shared" si="114"/>
        <v>0</v>
      </c>
      <c r="DW28" s="193">
        <f t="shared" si="115"/>
        <v>0</v>
      </c>
      <c r="DX28" s="193">
        <f t="shared" si="116"/>
        <v>0</v>
      </c>
      <c r="DY28" s="193">
        <f t="shared" si="117"/>
        <v>0</v>
      </c>
      <c r="DZ28" s="193">
        <f t="shared" si="118"/>
        <v>0</v>
      </c>
      <c r="EA28" s="192">
        <f t="shared" si="119"/>
        <v>0</v>
      </c>
      <c r="EB28" s="192">
        <f t="shared" si="120"/>
        <v>0</v>
      </c>
      <c r="EC28" s="192">
        <f t="shared" si="121"/>
        <v>0</v>
      </c>
      <c r="ED28" s="192">
        <f t="shared" si="122"/>
        <v>0</v>
      </c>
      <c r="EE28" s="192">
        <f t="shared" si="123"/>
        <v>0</v>
      </c>
      <c r="EF28" s="192">
        <f t="shared" si="124"/>
        <v>0</v>
      </c>
      <c r="EG28" s="192">
        <f t="shared" si="125"/>
        <v>0</v>
      </c>
      <c r="EH28" s="192">
        <f t="shared" si="126"/>
        <v>0</v>
      </c>
      <c r="EI28" s="192">
        <f t="shared" si="127"/>
        <v>0</v>
      </c>
      <c r="EJ28" s="192">
        <f t="shared" si="128"/>
        <v>0</v>
      </c>
      <c r="EK28" s="192">
        <f t="shared" si="129"/>
        <v>0</v>
      </c>
      <c r="EL28" s="192">
        <f t="shared" si="130"/>
        <v>0</v>
      </c>
      <c r="EM28" s="192">
        <f t="shared" si="131"/>
        <v>0</v>
      </c>
      <c r="EN28" s="192">
        <f t="shared" si="132"/>
        <v>0</v>
      </c>
      <c r="EO28" s="192">
        <f t="shared" si="133"/>
        <v>0</v>
      </c>
      <c r="EP28" s="192">
        <f t="shared" si="134"/>
        <v>0</v>
      </c>
      <c r="EQ28" s="192">
        <f t="shared" si="135"/>
        <v>0</v>
      </c>
      <c r="ER28" s="192">
        <f t="shared" si="136"/>
        <v>0</v>
      </c>
      <c r="ES28" s="192">
        <f t="shared" si="137"/>
        <v>0</v>
      </c>
      <c r="ET28" s="192">
        <f t="shared" si="138"/>
        <v>0</v>
      </c>
      <c r="EU28" s="192">
        <f t="shared" si="139"/>
        <v>0</v>
      </c>
      <c r="EV28" s="192">
        <f t="shared" si="140"/>
        <v>0</v>
      </c>
      <c r="EW28" s="192">
        <f t="shared" si="141"/>
        <v>0</v>
      </c>
      <c r="EX28" s="192">
        <f t="shared" si="142"/>
        <v>0</v>
      </c>
      <c r="EY28" s="192">
        <f t="shared" si="143"/>
        <v>0</v>
      </c>
      <c r="EZ28" s="192">
        <f t="shared" si="144"/>
        <v>0</v>
      </c>
      <c r="FA28" s="192">
        <f t="shared" si="145"/>
        <v>0</v>
      </c>
      <c r="FB28" s="192">
        <f t="shared" si="146"/>
        <v>0</v>
      </c>
      <c r="FC28" s="192">
        <f t="shared" si="147"/>
        <v>0</v>
      </c>
      <c r="FD28" s="192">
        <f t="shared" si="148"/>
        <v>0</v>
      </c>
      <c r="FE28" s="192">
        <f t="shared" si="149"/>
        <v>0</v>
      </c>
      <c r="FF28" s="192">
        <f t="shared" si="150"/>
        <v>0</v>
      </c>
      <c r="FG28" s="192">
        <f t="shared" si="151"/>
        <v>0</v>
      </c>
      <c r="FH28" s="192">
        <f t="shared" si="152"/>
        <v>0</v>
      </c>
      <c r="FI28" s="192">
        <f t="shared" si="153"/>
        <v>0</v>
      </c>
      <c r="FJ28" s="192">
        <f t="shared" si="154"/>
        <v>0</v>
      </c>
      <c r="FK28" s="192">
        <f t="shared" si="155"/>
        <v>0</v>
      </c>
      <c r="FL28" s="192">
        <f t="shared" si="156"/>
        <v>0</v>
      </c>
      <c r="FM28" s="192">
        <f t="shared" si="157"/>
        <v>0</v>
      </c>
      <c r="FN28" s="192">
        <f t="shared" si="158"/>
        <v>0</v>
      </c>
      <c r="FO28" s="192">
        <f t="shared" si="159"/>
        <v>0</v>
      </c>
      <c r="FP28" s="192">
        <f t="shared" si="160"/>
        <v>0</v>
      </c>
      <c r="FQ28" s="192">
        <f t="shared" si="161"/>
        <v>0</v>
      </c>
      <c r="FR28" s="192">
        <f t="shared" si="162"/>
        <v>0</v>
      </c>
      <c r="FS28" s="192">
        <f t="shared" si="163"/>
        <v>0</v>
      </c>
      <c r="FT28" s="192">
        <f t="shared" si="164"/>
        <v>0</v>
      </c>
      <c r="FU28" s="192">
        <f t="shared" si="165"/>
        <v>0</v>
      </c>
      <c r="FV28" s="192">
        <f t="shared" si="166"/>
        <v>0</v>
      </c>
      <c r="FW28" s="192">
        <f t="shared" si="167"/>
        <v>0</v>
      </c>
      <c r="FX28" s="192">
        <f t="shared" si="168"/>
        <v>0</v>
      </c>
      <c r="FY28" s="192">
        <f t="shared" si="169"/>
        <v>0</v>
      </c>
      <c r="FZ28" s="192">
        <f t="shared" si="170"/>
        <v>0</v>
      </c>
      <c r="GA28" s="192">
        <f t="shared" si="171"/>
        <v>0</v>
      </c>
      <c r="GB28" s="192">
        <f t="shared" si="172"/>
        <v>0</v>
      </c>
      <c r="GC28" s="192">
        <f t="shared" si="173"/>
        <v>0</v>
      </c>
      <c r="GD28" s="192">
        <f t="shared" si="174"/>
        <v>0</v>
      </c>
      <c r="GE28" s="192">
        <f t="shared" si="175"/>
        <v>0</v>
      </c>
      <c r="GF28" s="192">
        <f t="shared" si="176"/>
        <v>0</v>
      </c>
      <c r="GG28" s="192">
        <f t="shared" si="177"/>
        <v>0</v>
      </c>
      <c r="GH28" s="192">
        <f t="shared" si="178"/>
        <v>0</v>
      </c>
      <c r="GI28" s="192">
        <f t="shared" si="179"/>
        <v>0</v>
      </c>
      <c r="GJ28" s="192">
        <f t="shared" si="180"/>
        <v>0</v>
      </c>
      <c r="GK28" s="192">
        <f t="shared" si="181"/>
        <v>0</v>
      </c>
      <c r="GL28" s="192">
        <f t="shared" si="182"/>
        <v>0</v>
      </c>
      <c r="GM28" s="192">
        <f t="shared" si="183"/>
        <v>0</v>
      </c>
      <c r="GN28" s="192">
        <f t="shared" si="184"/>
        <v>0</v>
      </c>
      <c r="GO28" s="192">
        <f t="shared" si="185"/>
        <v>0</v>
      </c>
      <c r="GP28" s="192">
        <f t="shared" si="186"/>
        <v>0</v>
      </c>
      <c r="GQ28" s="192">
        <f t="shared" si="187"/>
        <v>0</v>
      </c>
      <c r="GR28" s="192">
        <f t="shared" si="188"/>
        <v>0</v>
      </c>
      <c r="GS28" s="192">
        <f t="shared" si="189"/>
        <v>0</v>
      </c>
      <c r="GT28" s="192">
        <f t="shared" si="190"/>
        <v>0</v>
      </c>
      <c r="GU28" s="192">
        <f t="shared" si="191"/>
        <v>0</v>
      </c>
      <c r="GV28" s="192">
        <f t="shared" si="192"/>
        <v>0</v>
      </c>
      <c r="GW28" s="192">
        <f t="shared" si="193"/>
        <v>0</v>
      </c>
      <c r="GX28" s="192">
        <f t="shared" si="194"/>
        <v>0</v>
      </c>
      <c r="GY28" s="192">
        <f t="shared" si="195"/>
        <v>0</v>
      </c>
      <c r="GZ28" s="192">
        <f t="shared" si="196"/>
        <v>0</v>
      </c>
      <c r="HA28" s="192">
        <f t="shared" si="197"/>
        <v>0</v>
      </c>
      <c r="HB28" s="192">
        <f t="shared" si="198"/>
        <v>0</v>
      </c>
      <c r="HC28" s="192">
        <f t="shared" si="199"/>
        <v>0</v>
      </c>
      <c r="HD28" s="192">
        <f t="shared" si="200"/>
        <v>0</v>
      </c>
      <c r="HE28" s="192">
        <f t="shared" si="201"/>
        <v>0</v>
      </c>
      <c r="HF28" s="192">
        <f t="shared" si="202"/>
        <v>0</v>
      </c>
      <c r="HG28" s="192">
        <f t="shared" si="203"/>
        <v>0</v>
      </c>
      <c r="HH28" s="192">
        <f t="shared" si="204"/>
        <v>0</v>
      </c>
      <c r="HI28" s="192">
        <f t="shared" si="205"/>
        <v>0</v>
      </c>
      <c r="HJ28" s="192">
        <f t="shared" si="206"/>
        <v>0</v>
      </c>
      <c r="HK28" s="192">
        <f t="shared" si="207"/>
        <v>0</v>
      </c>
      <c r="HL28" s="192">
        <f t="shared" si="208"/>
        <v>0</v>
      </c>
      <c r="HM28" s="192">
        <f t="shared" si="209"/>
        <v>0</v>
      </c>
      <c r="HN28" s="194">
        <f t="shared" si="210"/>
        <v>0</v>
      </c>
      <c r="HO28" s="194">
        <f t="shared" si="211"/>
        <v>0</v>
      </c>
      <c r="HP28" s="194">
        <f t="shared" si="212"/>
        <v>0</v>
      </c>
      <c r="HQ28" s="194">
        <f t="shared" si="213"/>
        <v>0</v>
      </c>
      <c r="HR28" s="194">
        <f t="shared" si="214"/>
        <v>0</v>
      </c>
      <c r="HS28" s="195" t="str">
        <f t="shared" si="9"/>
        <v/>
      </c>
      <c r="HT28" s="196">
        <f t="shared" si="10"/>
        <v>0</v>
      </c>
      <c r="HU28" s="196">
        <f t="shared" si="11"/>
        <v>0</v>
      </c>
      <c r="HV28" s="197" t="str">
        <f t="shared" si="12"/>
        <v/>
      </c>
      <c r="HW28" s="197" t="str">
        <f t="shared" si="215"/>
        <v/>
      </c>
      <c r="HX28" s="197" t="str">
        <f t="shared" si="216"/>
        <v/>
      </c>
      <c r="HY28" s="195" t="str">
        <f t="shared" si="13"/>
        <v/>
      </c>
      <c r="HZ28" s="30">
        <f t="shared" si="6"/>
        <v>0</v>
      </c>
      <c r="IA28" s="198">
        <f t="shared" si="14"/>
        <v>0</v>
      </c>
      <c r="IB28" s="195"/>
      <c r="IC28" s="195">
        <f t="shared" si="217"/>
        <v>0</v>
      </c>
      <c r="ID28" s="195">
        <f t="shared" si="15"/>
        <v>0</v>
      </c>
      <c r="IE28" s="195">
        <f t="shared" si="218"/>
        <v>0</v>
      </c>
      <c r="IF28" s="195">
        <f t="shared" si="16"/>
        <v>0</v>
      </c>
      <c r="IG28" s="307">
        <f t="shared" si="17"/>
        <v>0</v>
      </c>
      <c r="IH28" s="307">
        <f t="shared" si="18"/>
        <v>0</v>
      </c>
      <c r="II28" s="44">
        <f t="shared" si="19"/>
        <v>0</v>
      </c>
      <c r="IJ28" s="44">
        <f t="shared" si="219"/>
        <v>0</v>
      </c>
      <c r="IK28" s="44">
        <f t="shared" si="220"/>
        <v>0</v>
      </c>
      <c r="IL28" s="44">
        <f t="shared" si="221"/>
        <v>0</v>
      </c>
      <c r="IM28" s="44">
        <f t="shared" si="222"/>
        <v>0</v>
      </c>
      <c r="IN28" s="44">
        <f t="shared" si="223"/>
        <v>0</v>
      </c>
      <c r="IO28" s="44">
        <f t="shared" si="224"/>
        <v>0</v>
      </c>
    </row>
    <row r="29" spans="1:249" ht="18" customHeight="1">
      <c r="A29" s="188">
        <v>23</v>
      </c>
      <c r="B29" s="326"/>
      <c r="C29" s="289"/>
      <c r="D29" s="199"/>
      <c r="E29" s="189"/>
      <c r="F29" s="189"/>
      <c r="G29" s="190"/>
      <c r="H29" s="190"/>
      <c r="I29" s="272"/>
      <c r="J29" s="207"/>
      <c r="K29" s="214" t="str">
        <f t="shared" si="20"/>
        <v/>
      </c>
      <c r="L29" s="200" t="str">
        <f t="shared" si="21"/>
        <v/>
      </c>
      <c r="M29" s="200" t="str">
        <f t="shared" si="22"/>
        <v/>
      </c>
      <c r="N29" s="209" t="str">
        <f t="shared" si="8"/>
        <v/>
      </c>
      <c r="O29" s="208" t="str">
        <f>IFERROR(IF(D29="","",IF(K29="","",IF(I29="","",IF(F29="F",VLOOKUP(K29,F!A:G,2,0),IF(F29="M",VLOOKUP(K29,M!A:G,2,0),""))))),0)</f>
        <v/>
      </c>
      <c r="P29" s="191" t="str">
        <f>IFERROR(IF(D29="","",IF(K29="","",IF(I29="","",IF(F29="F",VLOOKUP(K29,F!A:G,3,0),IF(F29="M",VLOOKUP(K29,M!A:G,3,0),""))))),0)</f>
        <v/>
      </c>
      <c r="Q29" s="191" t="str">
        <f>IFERROR(IF(D29="","",IF(K29="","",IF(I29="","",IF(F29="F",VLOOKUP(K29,F!A:G,4,0),IF(F29="M",VLOOKUP(K29,M!A:G,4,0),""))))),0)</f>
        <v/>
      </c>
      <c r="R29" s="191" t="str">
        <f>IFERROR(IF(D29="","",IF(K29="","",IF(I29="","",IF(F29="F",VLOOKUP(K29,F!A:G,5,0),IF(F29="M",VLOOKUP(K29,M!A:G,5,0),""))))),0)</f>
        <v/>
      </c>
      <c r="S29" s="191" t="str">
        <f>IFERROR(IF(D29="","",IF(K29="","",IF(I29="","",IF(F29="F",VLOOKUP(K29,F!A:G,6,0),IF(F29="M",VLOOKUP(K29,M!A:G,6,0),""))))),0)</f>
        <v/>
      </c>
      <c r="T29" s="191" t="str">
        <f>IFERROR(IF(D29="","",IF(K29="","",IF(I29="","",IF(F29="F",VLOOKUP(K29,F!A:G,7,0),IF(F29="M",VLOOKUP(K29,M!A:G,7,0),""))))),0)</f>
        <v/>
      </c>
      <c r="U29" s="191" t="str">
        <f>IFERROR(IF(D29="","",IF(K29="","",IF(J29="","",IF(F29="F",VLOOKUP(K29,F!A:M,8,0),IF(F29="M",VLOOKUP(K29,M!A:M,8,0),""))))),0)</f>
        <v/>
      </c>
      <c r="V29" s="191" t="str">
        <f>IFERROR(IF(D29="","",IF(K29="","",IF(J29="","",IF(F29="F",VLOOKUP(K29,F!A:M,9,0),IF(F29="M",VLOOKUP(K29,M!A:M,9,0),""))))),0)</f>
        <v/>
      </c>
      <c r="W29" s="191" t="str">
        <f>IFERROR(IF(D29="","",IF(K29="","",IF(J29="","",IF(F29="F",VLOOKUP(K29,F!A:M,10,0),IF(F29="M",VLOOKUP(K29,M!A:M,10,0),""))))),0)</f>
        <v/>
      </c>
      <c r="X29" s="191" t="str">
        <f>IFERROR(IF(D29="","",IF(K29="","",IF(J29="","",IF(F29="F",VLOOKUP(K29,F!A:M,11,0),IF(F29="M",VLOOKUP(K29,M!A:M,11,0),""))))),0)</f>
        <v/>
      </c>
      <c r="Y29" s="191" t="str">
        <f>IFERROR(IF(D29="","",IF(K29="","",IF(J29="","",IF(F29="F",VLOOKUP(K29,F!A:M,12,0),IF(F29="M",VLOOKUP(K29,M!A:M,12,0),""))))),0)</f>
        <v/>
      </c>
      <c r="Z29" s="191" t="str">
        <f>IFERROR(IF(D29="","",IF(K29="","",IF(J29="","",IF(F29="F",VLOOKUP(K29,F!A:M,13,0),IF(F29="M",VLOOKUP(K29,M!A:M,13,0),""))))),0)</f>
        <v/>
      </c>
      <c r="AA29" s="191" t="str">
        <f>IFERROR(IF(D29="","",IF(F29="","",IF(J29="","",IF(K29="","",IF(AND(K29&gt;23,K29&lt;=60),IF(F29="F",VLOOKUP(MROUND(HZ29,0.5),'F-Weight for Length'!K:S,2,0),VLOOKUP(MROUND(HZ29,0.5),'M-Weight for Length'!K:S,2,0)),IF(K29&gt;60,IF(F29="F",VLOOKUP(K29,'F-Weight for Length'!U:AC,2,0),VLOOKUP(K29,'M-Weight for Length'!U:AC,2,0)),IF(F29="F",VLOOKUP(MROUND(HZ29,0.5),'F-Weight for Length'!A:I,2,0),VLOOKUP(MROUND(HZ29,0.5),'M-Weight for Length'!A:I,2,0)))))))),0)</f>
        <v/>
      </c>
      <c r="AB29" s="191" t="str">
        <f>IFERROR(IF(D29="","",IF(F29="","",IF(J29="","",IF(K29="","",IF(AND(K29&gt;23,K29&lt;=60),IF(F29="F",VLOOKUP(MROUND(HZ29,0.5),'F-Weight for Length'!K:S,3,0),VLOOKUP(MROUND(HZ29,0.5),'M-Weight for Length'!K:S,3,0)),IF(K29&gt;60,IF(F29="F",VLOOKUP(K29,'F-Weight for Length'!U:AC,3,0),VLOOKUP(K29,'M-Weight for Length'!U:AC,3,0)),IF(F29="F",VLOOKUP(MROUND(HZ29,0.5),'F-Weight for Length'!A:I,3,0),VLOOKUP(MROUND(HZ29,0.5),'M-Weight for Length'!A:I,3,0)))))))),0)</f>
        <v/>
      </c>
      <c r="AC29" s="191" t="str">
        <f>IFERROR(IF(D29="","",IF(F29="","",IF(J29="","",IF(K29="","",IF(AND(K29&gt;23,K29&lt;=60),IF(F29="F",VLOOKUP(MROUND(HZ29,0.5),'F-Weight for Length'!K:S,4,0),VLOOKUP(MROUND(HZ29,0.5),'M-Weight for Length'!K:S,4,0)),IF(K29&gt;60,IF(F29="F",VLOOKUP(K29,'F-Weight for Length'!U:AC,4,0),VLOOKUP(K29,'M-Weight for Length'!U:AC,4,0)),IF(F29="F",VLOOKUP(MROUND(HZ29,0.5),'F-Weight for Length'!A:I,4,0),VLOOKUP(MROUND(HZ29,0.5),'M-Weight for Length'!A:I,4,0)))))))),0)</f>
        <v/>
      </c>
      <c r="AD29" s="191" t="str">
        <f>IFERROR(IF(D29="","",IF(F29="","",IF(J29="","",IF(K29="","",IF(AND(K29&gt;23,K29&lt;=60),IF(F29="F",VLOOKUP(MROUND(HZ29,0.5),'F-Weight for Length'!K:S,5,0),VLOOKUP(MROUND(HZ29,0.5),'M-Weight for Length'!K:S,5,0)),IF(K29&gt;60,IF(F29="F",VLOOKUP(K29,'F-Weight for Length'!U:AC,5,0),VLOOKUP(K29,'M-Weight for Length'!U:AC,5,0)),IF(F29="F",VLOOKUP(MROUND(HZ29,0.5),'F-Weight for Length'!A:I,5,0),VLOOKUP(MROUND(HZ29,0.5),'M-Weight for Length'!A:I,5,0)))))))),0)</f>
        <v/>
      </c>
      <c r="AE29" s="191" t="str">
        <f>IFERROR(IF(D29="","",IF(F29="","",IF(J29="","",IF(K29="","",IF(AND(K29&gt;23,K29&lt;=60),IF(F29="F",VLOOKUP(MROUND(HZ29,0.5),'F-Weight for Length'!K:S,6,0),VLOOKUP(MROUND(HZ29,0.5),'M-Weight for Length'!K:S,6,0)),IF(K29&gt;60,IF(F29="F",VLOOKUP(K29,'F-Weight for Length'!U:AC,6,0),VLOOKUP(K29,'M-Weight for Length'!U:AC,6,0)),IF(F29="F",VLOOKUP(MROUND(HZ29,0.5),'F-Weight for Length'!A:I,6,0),VLOOKUP(MROUND(HZ29,0.5),'M-Weight for Length'!A:I,6,0)))))))),0)</f>
        <v/>
      </c>
      <c r="AF29" s="191" t="str">
        <f>IFERROR(IF(D29="","",IF(F29="","",IF(J29="","",IF(K29="","",IF(AND(K29&gt;23,K29&lt;=60),IF(F29="F",VLOOKUP(MROUND(HZ29,0.5),'F-Weight for Length'!K:S,7,0),VLOOKUP(MROUND(HZ29,0.5),'M-Weight for Length'!K:S,7,0)),IF(K29&gt;60,IF(F29="F",VLOOKUP(K29,'F-Weight for Length'!U:AC,7,0),VLOOKUP(K29,'M-Weight for Length'!U:AC,7,0)),IF(F29="F",VLOOKUP(MROUND(HZ29,0.5),'F-Weight for Length'!A:I,7,0),VLOOKUP(MROUND(HZ29,0.5),'M-Weight for Length'!A:I,7,0)))))))),0)</f>
        <v/>
      </c>
      <c r="AG29" s="191" t="str">
        <f>IFERROR(IF(D29="","",IF(F29="","",IF(J29="","",IF(K29="","",IF(AND(K29&gt;23,K29&lt;=60),IF(F29="F",VLOOKUP(MROUND(HZ29,0.5),'F-Weight for Length'!K:S,8,0),VLOOKUP(MROUND(HZ29,0.5),'M-Weight for Length'!K:S,8,0)),IF(K29&gt;60,IF(F29="F",VLOOKUP(K29,'F-Weight for Length'!U:AC,8,0),VLOOKUP(K29,'M-Weight for Length'!U:AC,8,0)),IF(F29="F",VLOOKUP(MROUND(HZ29,0.5),'F-Weight for Length'!A:I,8,0),VLOOKUP(MROUND(HZ29,0.5),'M-Weight for Length'!A:I,8,0)))))))),0)</f>
        <v/>
      </c>
      <c r="AH29" s="191" t="str">
        <f>IFERROR(IF(D29="","",IF(F29="","",IF(J29="","",IF(K29="","",IF(AND(K29&gt;23,K29&lt;=60),IF(F29="F",VLOOKUP(MROUND(HZ29,0.5),'F-Weight for Length'!K:S,9,0),VLOOKUP(MROUND(HZ29,0.5),'M-Weight for Length'!K:S,9,0)),IF(K29&gt;60,IF(F29="F",VLOOKUP(K29,'F-Weight for Length'!U:AC,9,0),VLOOKUP(K29,'M-Weight for Length'!U:AC,9,0)),IF(F29="F",VLOOKUP(MROUND(HZ29,0.5),'F-Weight for Length'!A:I,9,0),VLOOKUP(MROUND(HZ29,0.5),'M-Weight for Length'!A:I,9,0)))))))),0)</f>
        <v/>
      </c>
      <c r="AI29" s="192">
        <f t="shared" si="23"/>
        <v>0</v>
      </c>
      <c r="AJ29" s="192">
        <f t="shared" si="24"/>
        <v>0</v>
      </c>
      <c r="AK29" s="192">
        <f t="shared" si="25"/>
        <v>0</v>
      </c>
      <c r="AL29" s="192">
        <f t="shared" si="26"/>
        <v>0</v>
      </c>
      <c r="AM29" s="192">
        <f t="shared" si="27"/>
        <v>0</v>
      </c>
      <c r="AN29" s="192">
        <f t="shared" si="28"/>
        <v>0</v>
      </c>
      <c r="AO29" s="192">
        <f t="shared" si="29"/>
        <v>0</v>
      </c>
      <c r="AP29" s="192">
        <f t="shared" si="30"/>
        <v>0</v>
      </c>
      <c r="AQ29" s="192">
        <f t="shared" si="31"/>
        <v>0</v>
      </c>
      <c r="AR29" s="192">
        <f t="shared" si="32"/>
        <v>0</v>
      </c>
      <c r="AS29" s="192">
        <f t="shared" si="33"/>
        <v>0</v>
      </c>
      <c r="AT29" s="192">
        <f t="shared" si="34"/>
        <v>0</v>
      </c>
      <c r="AU29" s="192">
        <f t="shared" si="35"/>
        <v>0</v>
      </c>
      <c r="AV29" s="192">
        <f t="shared" si="36"/>
        <v>0</v>
      </c>
      <c r="AW29" s="192">
        <f t="shared" si="37"/>
        <v>0</v>
      </c>
      <c r="AX29" s="192">
        <f t="shared" si="38"/>
        <v>0</v>
      </c>
      <c r="AY29" s="192">
        <f t="shared" si="39"/>
        <v>0</v>
      </c>
      <c r="AZ29" s="192">
        <f t="shared" si="40"/>
        <v>0</v>
      </c>
      <c r="BA29" s="192">
        <f t="shared" si="41"/>
        <v>0</v>
      </c>
      <c r="BB29" s="192">
        <f t="shared" si="42"/>
        <v>0</v>
      </c>
      <c r="BC29" s="192">
        <f t="shared" si="43"/>
        <v>0</v>
      </c>
      <c r="BD29" s="192">
        <f t="shared" si="44"/>
        <v>0</v>
      </c>
      <c r="BE29" s="192">
        <f t="shared" si="45"/>
        <v>0</v>
      </c>
      <c r="BF29" s="192">
        <f t="shared" si="46"/>
        <v>0</v>
      </c>
      <c r="BG29" s="192">
        <f t="shared" si="47"/>
        <v>0</v>
      </c>
      <c r="BH29" s="192">
        <f t="shared" si="48"/>
        <v>0</v>
      </c>
      <c r="BI29" s="192">
        <f t="shared" si="49"/>
        <v>0</v>
      </c>
      <c r="BJ29" s="192">
        <f t="shared" si="50"/>
        <v>0</v>
      </c>
      <c r="BK29" s="192">
        <f t="shared" si="51"/>
        <v>0</v>
      </c>
      <c r="BL29" s="192">
        <f t="shared" si="52"/>
        <v>0</v>
      </c>
      <c r="BM29" s="192">
        <f t="shared" si="53"/>
        <v>0</v>
      </c>
      <c r="BN29" s="192">
        <f t="shared" si="54"/>
        <v>0</v>
      </c>
      <c r="BO29" s="192">
        <f t="shared" si="55"/>
        <v>0</v>
      </c>
      <c r="BP29" s="192">
        <f t="shared" si="56"/>
        <v>0</v>
      </c>
      <c r="BQ29" s="192">
        <f t="shared" si="57"/>
        <v>0</v>
      </c>
      <c r="BR29" s="192">
        <f t="shared" si="58"/>
        <v>0</v>
      </c>
      <c r="BS29" s="192">
        <f t="shared" si="59"/>
        <v>0</v>
      </c>
      <c r="BT29" s="192">
        <f t="shared" si="60"/>
        <v>0</v>
      </c>
      <c r="BU29" s="192">
        <f t="shared" si="61"/>
        <v>0</v>
      </c>
      <c r="BV29" s="192">
        <f t="shared" si="62"/>
        <v>0</v>
      </c>
      <c r="BW29" s="192">
        <f t="shared" si="63"/>
        <v>0</v>
      </c>
      <c r="BX29" s="192">
        <f t="shared" si="64"/>
        <v>0</v>
      </c>
      <c r="BY29" s="192">
        <f t="shared" si="65"/>
        <v>0</v>
      </c>
      <c r="BZ29" s="192">
        <f t="shared" si="66"/>
        <v>0</v>
      </c>
      <c r="CA29" s="192">
        <f t="shared" si="67"/>
        <v>0</v>
      </c>
      <c r="CB29" s="192">
        <f t="shared" si="68"/>
        <v>0</v>
      </c>
      <c r="CC29" s="192">
        <f t="shared" si="69"/>
        <v>0</v>
      </c>
      <c r="CD29" s="192">
        <f t="shared" si="70"/>
        <v>0</v>
      </c>
      <c r="CE29" s="192">
        <f t="shared" si="71"/>
        <v>0</v>
      </c>
      <c r="CF29" s="192">
        <f t="shared" si="72"/>
        <v>0</v>
      </c>
      <c r="CG29" s="192">
        <f t="shared" si="73"/>
        <v>0</v>
      </c>
      <c r="CH29" s="192">
        <f t="shared" si="74"/>
        <v>0</v>
      </c>
      <c r="CI29" s="192">
        <f t="shared" si="75"/>
        <v>0</v>
      </c>
      <c r="CJ29" s="192">
        <f t="shared" si="76"/>
        <v>0</v>
      </c>
      <c r="CK29" s="192">
        <f t="shared" si="77"/>
        <v>0</v>
      </c>
      <c r="CL29" s="192">
        <f t="shared" si="78"/>
        <v>0</v>
      </c>
      <c r="CM29" s="192">
        <f t="shared" si="79"/>
        <v>0</v>
      </c>
      <c r="CN29" s="192">
        <f t="shared" si="80"/>
        <v>0</v>
      </c>
      <c r="CO29" s="192">
        <f t="shared" si="81"/>
        <v>0</v>
      </c>
      <c r="CP29" s="192">
        <f t="shared" si="82"/>
        <v>0</v>
      </c>
      <c r="CQ29" s="192">
        <f t="shared" si="83"/>
        <v>0</v>
      </c>
      <c r="CR29" s="192">
        <f t="shared" si="84"/>
        <v>0</v>
      </c>
      <c r="CS29" s="192">
        <f t="shared" si="85"/>
        <v>0</v>
      </c>
      <c r="CT29" s="192">
        <f t="shared" si="86"/>
        <v>0</v>
      </c>
      <c r="CU29" s="192">
        <f t="shared" si="87"/>
        <v>0</v>
      </c>
      <c r="CV29" s="192">
        <f t="shared" si="88"/>
        <v>0</v>
      </c>
      <c r="CW29" s="192">
        <f t="shared" si="89"/>
        <v>0</v>
      </c>
      <c r="CX29" s="192">
        <f t="shared" si="90"/>
        <v>0</v>
      </c>
      <c r="CY29" s="192">
        <f t="shared" si="91"/>
        <v>0</v>
      </c>
      <c r="CZ29" s="192">
        <f t="shared" si="92"/>
        <v>0</v>
      </c>
      <c r="DA29" s="192">
        <f t="shared" si="93"/>
        <v>0</v>
      </c>
      <c r="DB29" s="192">
        <f t="shared" si="94"/>
        <v>0</v>
      </c>
      <c r="DC29" s="192">
        <f t="shared" si="95"/>
        <v>0</v>
      </c>
      <c r="DD29" s="192">
        <f t="shared" si="96"/>
        <v>0</v>
      </c>
      <c r="DE29" s="192">
        <f t="shared" si="97"/>
        <v>0</v>
      </c>
      <c r="DF29" s="192">
        <f t="shared" si="98"/>
        <v>0</v>
      </c>
      <c r="DG29" s="192">
        <f t="shared" si="99"/>
        <v>0</v>
      </c>
      <c r="DH29" s="192">
        <f t="shared" si="100"/>
        <v>0</v>
      </c>
      <c r="DI29" s="192">
        <f t="shared" si="101"/>
        <v>0</v>
      </c>
      <c r="DJ29" s="192">
        <f t="shared" si="102"/>
        <v>0</v>
      </c>
      <c r="DK29" s="192">
        <f t="shared" si="103"/>
        <v>0</v>
      </c>
      <c r="DL29" s="192">
        <f t="shared" si="104"/>
        <v>0</v>
      </c>
      <c r="DM29" s="192">
        <f t="shared" si="105"/>
        <v>0</v>
      </c>
      <c r="DN29" s="192">
        <f t="shared" si="106"/>
        <v>0</v>
      </c>
      <c r="DO29" s="192">
        <f t="shared" si="107"/>
        <v>0</v>
      </c>
      <c r="DP29" s="192">
        <f t="shared" si="108"/>
        <v>0</v>
      </c>
      <c r="DQ29" s="192">
        <f t="shared" si="109"/>
        <v>0</v>
      </c>
      <c r="DR29" s="192">
        <f t="shared" si="110"/>
        <v>0</v>
      </c>
      <c r="DS29" s="192">
        <f t="shared" si="111"/>
        <v>0</v>
      </c>
      <c r="DT29" s="192">
        <f t="shared" si="112"/>
        <v>0</v>
      </c>
      <c r="DU29" s="192">
        <f t="shared" si="113"/>
        <v>0</v>
      </c>
      <c r="DV29" s="193">
        <f t="shared" si="114"/>
        <v>0</v>
      </c>
      <c r="DW29" s="193">
        <f t="shared" si="115"/>
        <v>0</v>
      </c>
      <c r="DX29" s="193">
        <f t="shared" si="116"/>
        <v>0</v>
      </c>
      <c r="DY29" s="193">
        <f t="shared" si="117"/>
        <v>0</v>
      </c>
      <c r="DZ29" s="193">
        <f t="shared" si="118"/>
        <v>0</v>
      </c>
      <c r="EA29" s="192">
        <f t="shared" si="119"/>
        <v>0</v>
      </c>
      <c r="EB29" s="192">
        <f t="shared" si="120"/>
        <v>0</v>
      </c>
      <c r="EC29" s="192">
        <f t="shared" si="121"/>
        <v>0</v>
      </c>
      <c r="ED29" s="192">
        <f t="shared" si="122"/>
        <v>0</v>
      </c>
      <c r="EE29" s="192">
        <f t="shared" si="123"/>
        <v>0</v>
      </c>
      <c r="EF29" s="192">
        <f t="shared" si="124"/>
        <v>0</v>
      </c>
      <c r="EG29" s="192">
        <f t="shared" si="125"/>
        <v>0</v>
      </c>
      <c r="EH29" s="192">
        <f t="shared" si="126"/>
        <v>0</v>
      </c>
      <c r="EI29" s="192">
        <f t="shared" si="127"/>
        <v>0</v>
      </c>
      <c r="EJ29" s="192">
        <f t="shared" si="128"/>
        <v>0</v>
      </c>
      <c r="EK29" s="192">
        <f t="shared" si="129"/>
        <v>0</v>
      </c>
      <c r="EL29" s="192">
        <f t="shared" si="130"/>
        <v>0</v>
      </c>
      <c r="EM29" s="192">
        <f t="shared" si="131"/>
        <v>0</v>
      </c>
      <c r="EN29" s="192">
        <f t="shared" si="132"/>
        <v>0</v>
      </c>
      <c r="EO29" s="192">
        <f t="shared" si="133"/>
        <v>0</v>
      </c>
      <c r="EP29" s="192">
        <f t="shared" si="134"/>
        <v>0</v>
      </c>
      <c r="EQ29" s="192">
        <f t="shared" si="135"/>
        <v>0</v>
      </c>
      <c r="ER29" s="192">
        <f t="shared" si="136"/>
        <v>0</v>
      </c>
      <c r="ES29" s="192">
        <f t="shared" si="137"/>
        <v>0</v>
      </c>
      <c r="ET29" s="192">
        <f t="shared" si="138"/>
        <v>0</v>
      </c>
      <c r="EU29" s="192">
        <f t="shared" si="139"/>
        <v>0</v>
      </c>
      <c r="EV29" s="192">
        <f t="shared" si="140"/>
        <v>0</v>
      </c>
      <c r="EW29" s="192">
        <f t="shared" si="141"/>
        <v>0</v>
      </c>
      <c r="EX29" s="192">
        <f t="shared" si="142"/>
        <v>0</v>
      </c>
      <c r="EY29" s="192">
        <f t="shared" si="143"/>
        <v>0</v>
      </c>
      <c r="EZ29" s="192">
        <f t="shared" si="144"/>
        <v>0</v>
      </c>
      <c r="FA29" s="192">
        <f t="shared" si="145"/>
        <v>0</v>
      </c>
      <c r="FB29" s="192">
        <f t="shared" si="146"/>
        <v>0</v>
      </c>
      <c r="FC29" s="192">
        <f t="shared" si="147"/>
        <v>0</v>
      </c>
      <c r="FD29" s="192">
        <f t="shared" si="148"/>
        <v>0</v>
      </c>
      <c r="FE29" s="192">
        <f t="shared" si="149"/>
        <v>0</v>
      </c>
      <c r="FF29" s="192">
        <f t="shared" si="150"/>
        <v>0</v>
      </c>
      <c r="FG29" s="192">
        <f t="shared" si="151"/>
        <v>0</v>
      </c>
      <c r="FH29" s="192">
        <f t="shared" si="152"/>
        <v>0</v>
      </c>
      <c r="FI29" s="192">
        <f t="shared" si="153"/>
        <v>0</v>
      </c>
      <c r="FJ29" s="192">
        <f t="shared" si="154"/>
        <v>0</v>
      </c>
      <c r="FK29" s="192">
        <f t="shared" si="155"/>
        <v>0</v>
      </c>
      <c r="FL29" s="192">
        <f t="shared" si="156"/>
        <v>0</v>
      </c>
      <c r="FM29" s="192">
        <f t="shared" si="157"/>
        <v>0</v>
      </c>
      <c r="FN29" s="192">
        <f t="shared" si="158"/>
        <v>0</v>
      </c>
      <c r="FO29" s="192">
        <f t="shared" si="159"/>
        <v>0</v>
      </c>
      <c r="FP29" s="192">
        <f t="shared" si="160"/>
        <v>0</v>
      </c>
      <c r="FQ29" s="192">
        <f t="shared" si="161"/>
        <v>0</v>
      </c>
      <c r="FR29" s="192">
        <f t="shared" si="162"/>
        <v>0</v>
      </c>
      <c r="FS29" s="192">
        <f t="shared" si="163"/>
        <v>0</v>
      </c>
      <c r="FT29" s="192">
        <f t="shared" si="164"/>
        <v>0</v>
      </c>
      <c r="FU29" s="192">
        <f t="shared" si="165"/>
        <v>0</v>
      </c>
      <c r="FV29" s="192">
        <f t="shared" si="166"/>
        <v>0</v>
      </c>
      <c r="FW29" s="192">
        <f t="shared" si="167"/>
        <v>0</v>
      </c>
      <c r="FX29" s="192">
        <f t="shared" si="168"/>
        <v>0</v>
      </c>
      <c r="FY29" s="192">
        <f t="shared" si="169"/>
        <v>0</v>
      </c>
      <c r="FZ29" s="192">
        <f t="shared" si="170"/>
        <v>0</v>
      </c>
      <c r="GA29" s="192">
        <f t="shared" si="171"/>
        <v>0</v>
      </c>
      <c r="GB29" s="192">
        <f t="shared" si="172"/>
        <v>0</v>
      </c>
      <c r="GC29" s="192">
        <f t="shared" si="173"/>
        <v>0</v>
      </c>
      <c r="GD29" s="192">
        <f t="shared" si="174"/>
        <v>0</v>
      </c>
      <c r="GE29" s="192">
        <f t="shared" si="175"/>
        <v>0</v>
      </c>
      <c r="GF29" s="192">
        <f t="shared" si="176"/>
        <v>0</v>
      </c>
      <c r="GG29" s="192">
        <f t="shared" si="177"/>
        <v>0</v>
      </c>
      <c r="GH29" s="192">
        <f t="shared" si="178"/>
        <v>0</v>
      </c>
      <c r="GI29" s="192">
        <f t="shared" si="179"/>
        <v>0</v>
      </c>
      <c r="GJ29" s="192">
        <f t="shared" si="180"/>
        <v>0</v>
      </c>
      <c r="GK29" s="192">
        <f t="shared" si="181"/>
        <v>0</v>
      </c>
      <c r="GL29" s="192">
        <f t="shared" si="182"/>
        <v>0</v>
      </c>
      <c r="GM29" s="192">
        <f t="shared" si="183"/>
        <v>0</v>
      </c>
      <c r="GN29" s="192">
        <f t="shared" si="184"/>
        <v>0</v>
      </c>
      <c r="GO29" s="192">
        <f t="shared" si="185"/>
        <v>0</v>
      </c>
      <c r="GP29" s="192">
        <f t="shared" si="186"/>
        <v>0</v>
      </c>
      <c r="GQ29" s="192">
        <f t="shared" si="187"/>
        <v>0</v>
      </c>
      <c r="GR29" s="192">
        <f t="shared" si="188"/>
        <v>0</v>
      </c>
      <c r="GS29" s="192">
        <f t="shared" si="189"/>
        <v>0</v>
      </c>
      <c r="GT29" s="192">
        <f t="shared" si="190"/>
        <v>0</v>
      </c>
      <c r="GU29" s="192">
        <f t="shared" si="191"/>
        <v>0</v>
      </c>
      <c r="GV29" s="192">
        <f t="shared" si="192"/>
        <v>0</v>
      </c>
      <c r="GW29" s="192">
        <f t="shared" si="193"/>
        <v>0</v>
      </c>
      <c r="GX29" s="192">
        <f t="shared" si="194"/>
        <v>0</v>
      </c>
      <c r="GY29" s="192">
        <f t="shared" si="195"/>
        <v>0</v>
      </c>
      <c r="GZ29" s="192">
        <f t="shared" si="196"/>
        <v>0</v>
      </c>
      <c r="HA29" s="192">
        <f t="shared" si="197"/>
        <v>0</v>
      </c>
      <c r="HB29" s="192">
        <f t="shared" si="198"/>
        <v>0</v>
      </c>
      <c r="HC29" s="192">
        <f t="shared" si="199"/>
        <v>0</v>
      </c>
      <c r="HD29" s="192">
        <f t="shared" si="200"/>
        <v>0</v>
      </c>
      <c r="HE29" s="192">
        <f t="shared" si="201"/>
        <v>0</v>
      </c>
      <c r="HF29" s="192">
        <f t="shared" si="202"/>
        <v>0</v>
      </c>
      <c r="HG29" s="192">
        <f t="shared" si="203"/>
        <v>0</v>
      </c>
      <c r="HH29" s="192">
        <f t="shared" si="204"/>
        <v>0</v>
      </c>
      <c r="HI29" s="192">
        <f t="shared" si="205"/>
        <v>0</v>
      </c>
      <c r="HJ29" s="192">
        <f t="shared" si="206"/>
        <v>0</v>
      </c>
      <c r="HK29" s="192">
        <f t="shared" si="207"/>
        <v>0</v>
      </c>
      <c r="HL29" s="192">
        <f t="shared" si="208"/>
        <v>0</v>
      </c>
      <c r="HM29" s="192">
        <f t="shared" si="209"/>
        <v>0</v>
      </c>
      <c r="HN29" s="194">
        <f t="shared" si="210"/>
        <v>0</v>
      </c>
      <c r="HO29" s="194">
        <f t="shared" si="211"/>
        <v>0</v>
      </c>
      <c r="HP29" s="194">
        <f t="shared" si="212"/>
        <v>0</v>
      </c>
      <c r="HQ29" s="194">
        <f t="shared" si="213"/>
        <v>0</v>
      </c>
      <c r="HR29" s="194">
        <f t="shared" si="214"/>
        <v>0</v>
      </c>
      <c r="HS29" s="195" t="str">
        <f t="shared" si="9"/>
        <v/>
      </c>
      <c r="HT29" s="196">
        <f t="shared" si="10"/>
        <v>0</v>
      </c>
      <c r="HU29" s="196">
        <f t="shared" si="11"/>
        <v>0</v>
      </c>
      <c r="HV29" s="197" t="str">
        <f t="shared" si="12"/>
        <v/>
      </c>
      <c r="HW29" s="197" t="str">
        <f t="shared" si="215"/>
        <v/>
      </c>
      <c r="HX29" s="197" t="str">
        <f t="shared" si="216"/>
        <v/>
      </c>
      <c r="HY29" s="195" t="str">
        <f t="shared" si="13"/>
        <v/>
      </c>
      <c r="HZ29" s="30">
        <f t="shared" si="6"/>
        <v>0</v>
      </c>
      <c r="IA29" s="198">
        <f t="shared" si="14"/>
        <v>0</v>
      </c>
      <c r="IB29" s="195"/>
      <c r="IC29" s="195">
        <f t="shared" si="217"/>
        <v>0</v>
      </c>
      <c r="ID29" s="195">
        <f t="shared" si="15"/>
        <v>0</v>
      </c>
      <c r="IE29" s="195">
        <f t="shared" si="218"/>
        <v>0</v>
      </c>
      <c r="IF29" s="195">
        <f t="shared" si="16"/>
        <v>0</v>
      </c>
      <c r="IG29" s="307">
        <f t="shared" si="17"/>
        <v>0</v>
      </c>
      <c r="IH29" s="307">
        <f t="shared" si="18"/>
        <v>0</v>
      </c>
      <c r="II29" s="44">
        <f t="shared" si="19"/>
        <v>0</v>
      </c>
      <c r="IJ29" s="44">
        <f t="shared" si="219"/>
        <v>0</v>
      </c>
      <c r="IK29" s="44">
        <f t="shared" si="220"/>
        <v>0</v>
      </c>
      <c r="IL29" s="44">
        <f t="shared" si="221"/>
        <v>0</v>
      </c>
      <c r="IM29" s="44">
        <f t="shared" si="222"/>
        <v>0</v>
      </c>
      <c r="IN29" s="44">
        <f t="shared" si="223"/>
        <v>0</v>
      </c>
      <c r="IO29" s="44">
        <f t="shared" si="224"/>
        <v>0</v>
      </c>
    </row>
    <row r="30" spans="1:249" ht="18" customHeight="1">
      <c r="A30" s="188">
        <v>24</v>
      </c>
      <c r="B30" s="326"/>
      <c r="C30" s="289"/>
      <c r="D30" s="199"/>
      <c r="E30" s="189"/>
      <c r="F30" s="189"/>
      <c r="G30" s="190"/>
      <c r="H30" s="190"/>
      <c r="I30" s="272"/>
      <c r="J30" s="207"/>
      <c r="K30" s="214" t="str">
        <f t="shared" si="20"/>
        <v/>
      </c>
      <c r="L30" s="200" t="str">
        <f t="shared" si="21"/>
        <v/>
      </c>
      <c r="M30" s="200" t="str">
        <f t="shared" si="22"/>
        <v/>
      </c>
      <c r="N30" s="209" t="str">
        <f t="shared" si="8"/>
        <v/>
      </c>
      <c r="O30" s="208" t="str">
        <f>IFERROR(IF(D30="","",IF(K30="","",IF(I30="","",IF(F30="F",VLOOKUP(K30,F!A:G,2,0),IF(F30="M",VLOOKUP(K30,M!A:G,2,0),""))))),0)</f>
        <v/>
      </c>
      <c r="P30" s="191" t="str">
        <f>IFERROR(IF(D30="","",IF(K30="","",IF(I30="","",IF(F30="F",VLOOKUP(K30,F!A:G,3,0),IF(F30="M",VLOOKUP(K30,M!A:G,3,0),""))))),0)</f>
        <v/>
      </c>
      <c r="Q30" s="191" t="str">
        <f>IFERROR(IF(D30="","",IF(K30="","",IF(I30="","",IF(F30="F",VLOOKUP(K30,F!A:G,4,0),IF(F30="M",VLOOKUP(K30,M!A:G,4,0),""))))),0)</f>
        <v/>
      </c>
      <c r="R30" s="191" t="str">
        <f>IFERROR(IF(D30="","",IF(K30="","",IF(I30="","",IF(F30="F",VLOOKUP(K30,F!A:G,5,0),IF(F30="M",VLOOKUP(K30,M!A:G,5,0),""))))),0)</f>
        <v/>
      </c>
      <c r="S30" s="191" t="str">
        <f>IFERROR(IF(D30="","",IF(K30="","",IF(I30="","",IF(F30="F",VLOOKUP(K30,F!A:G,6,0),IF(F30="M",VLOOKUP(K30,M!A:G,6,0),""))))),0)</f>
        <v/>
      </c>
      <c r="T30" s="191" t="str">
        <f>IFERROR(IF(D30="","",IF(K30="","",IF(I30="","",IF(F30="F",VLOOKUP(K30,F!A:G,7,0),IF(F30="M",VLOOKUP(K30,M!A:G,7,0),""))))),0)</f>
        <v/>
      </c>
      <c r="U30" s="191" t="str">
        <f>IFERROR(IF(D30="","",IF(K30="","",IF(J30="","",IF(F30="F",VLOOKUP(K30,F!A:M,8,0),IF(F30="M",VLOOKUP(K30,M!A:M,8,0),""))))),0)</f>
        <v/>
      </c>
      <c r="V30" s="191" t="str">
        <f>IFERROR(IF(D30="","",IF(K30="","",IF(J30="","",IF(F30="F",VLOOKUP(K30,F!A:M,9,0),IF(F30="M",VLOOKUP(K30,M!A:M,9,0),""))))),0)</f>
        <v/>
      </c>
      <c r="W30" s="191" t="str">
        <f>IFERROR(IF(D30="","",IF(K30="","",IF(J30="","",IF(F30="F",VLOOKUP(K30,F!A:M,10,0),IF(F30="M",VLOOKUP(K30,M!A:M,10,0),""))))),0)</f>
        <v/>
      </c>
      <c r="X30" s="191" t="str">
        <f>IFERROR(IF(D30="","",IF(K30="","",IF(J30="","",IF(F30="F",VLOOKUP(K30,F!A:M,11,0),IF(F30="M",VLOOKUP(K30,M!A:M,11,0),""))))),0)</f>
        <v/>
      </c>
      <c r="Y30" s="191" t="str">
        <f>IFERROR(IF(D30="","",IF(K30="","",IF(J30="","",IF(F30="F",VLOOKUP(K30,F!A:M,12,0),IF(F30="M",VLOOKUP(K30,M!A:M,12,0),""))))),0)</f>
        <v/>
      </c>
      <c r="Z30" s="191" t="str">
        <f>IFERROR(IF(D30="","",IF(K30="","",IF(J30="","",IF(F30="F",VLOOKUP(K30,F!A:M,13,0),IF(F30="M",VLOOKUP(K30,M!A:M,13,0),""))))),0)</f>
        <v/>
      </c>
      <c r="AA30" s="191" t="str">
        <f>IFERROR(IF(D30="","",IF(F30="","",IF(J30="","",IF(K30="","",IF(AND(K30&gt;23,K30&lt;=60),IF(F30="F",VLOOKUP(MROUND(HZ30,0.5),'F-Weight for Length'!K:S,2,0),VLOOKUP(MROUND(HZ30,0.5),'M-Weight for Length'!K:S,2,0)),IF(K30&gt;60,IF(F30="F",VLOOKUP(K30,'F-Weight for Length'!U:AC,2,0),VLOOKUP(K30,'M-Weight for Length'!U:AC,2,0)),IF(F30="F",VLOOKUP(MROUND(HZ30,0.5),'F-Weight for Length'!A:I,2,0),VLOOKUP(MROUND(HZ30,0.5),'M-Weight for Length'!A:I,2,0)))))))),0)</f>
        <v/>
      </c>
      <c r="AB30" s="191" t="str">
        <f>IFERROR(IF(D30="","",IF(F30="","",IF(J30="","",IF(K30="","",IF(AND(K30&gt;23,K30&lt;=60),IF(F30="F",VLOOKUP(MROUND(HZ30,0.5),'F-Weight for Length'!K:S,3,0),VLOOKUP(MROUND(HZ30,0.5),'M-Weight for Length'!K:S,3,0)),IF(K30&gt;60,IF(F30="F",VLOOKUP(K30,'F-Weight for Length'!U:AC,3,0),VLOOKUP(K30,'M-Weight for Length'!U:AC,3,0)),IF(F30="F",VLOOKUP(MROUND(HZ30,0.5),'F-Weight for Length'!A:I,3,0),VLOOKUP(MROUND(HZ30,0.5),'M-Weight for Length'!A:I,3,0)))))))),0)</f>
        <v/>
      </c>
      <c r="AC30" s="191" t="str">
        <f>IFERROR(IF(D30="","",IF(F30="","",IF(J30="","",IF(K30="","",IF(AND(K30&gt;23,K30&lt;=60),IF(F30="F",VLOOKUP(MROUND(HZ30,0.5),'F-Weight for Length'!K:S,4,0),VLOOKUP(MROUND(HZ30,0.5),'M-Weight for Length'!K:S,4,0)),IF(K30&gt;60,IF(F30="F",VLOOKUP(K30,'F-Weight for Length'!U:AC,4,0),VLOOKUP(K30,'M-Weight for Length'!U:AC,4,0)),IF(F30="F",VLOOKUP(MROUND(HZ30,0.5),'F-Weight for Length'!A:I,4,0),VLOOKUP(MROUND(HZ30,0.5),'M-Weight for Length'!A:I,4,0)))))))),0)</f>
        <v/>
      </c>
      <c r="AD30" s="191" t="str">
        <f>IFERROR(IF(D30="","",IF(F30="","",IF(J30="","",IF(K30="","",IF(AND(K30&gt;23,K30&lt;=60),IF(F30="F",VLOOKUP(MROUND(HZ30,0.5),'F-Weight for Length'!K:S,5,0),VLOOKUP(MROUND(HZ30,0.5),'M-Weight for Length'!K:S,5,0)),IF(K30&gt;60,IF(F30="F",VLOOKUP(K30,'F-Weight for Length'!U:AC,5,0),VLOOKUP(K30,'M-Weight for Length'!U:AC,5,0)),IF(F30="F",VLOOKUP(MROUND(HZ30,0.5),'F-Weight for Length'!A:I,5,0),VLOOKUP(MROUND(HZ30,0.5),'M-Weight for Length'!A:I,5,0)))))))),0)</f>
        <v/>
      </c>
      <c r="AE30" s="191" t="str">
        <f>IFERROR(IF(D30="","",IF(F30="","",IF(J30="","",IF(K30="","",IF(AND(K30&gt;23,K30&lt;=60),IF(F30="F",VLOOKUP(MROUND(HZ30,0.5),'F-Weight for Length'!K:S,6,0),VLOOKUP(MROUND(HZ30,0.5),'M-Weight for Length'!K:S,6,0)),IF(K30&gt;60,IF(F30="F",VLOOKUP(K30,'F-Weight for Length'!U:AC,6,0),VLOOKUP(K30,'M-Weight for Length'!U:AC,6,0)),IF(F30="F",VLOOKUP(MROUND(HZ30,0.5),'F-Weight for Length'!A:I,6,0),VLOOKUP(MROUND(HZ30,0.5),'M-Weight for Length'!A:I,6,0)))))))),0)</f>
        <v/>
      </c>
      <c r="AF30" s="191" t="str">
        <f>IFERROR(IF(D30="","",IF(F30="","",IF(J30="","",IF(K30="","",IF(AND(K30&gt;23,K30&lt;=60),IF(F30="F",VLOOKUP(MROUND(HZ30,0.5),'F-Weight for Length'!K:S,7,0),VLOOKUP(MROUND(HZ30,0.5),'M-Weight for Length'!K:S,7,0)),IF(K30&gt;60,IF(F30="F",VLOOKUP(K30,'F-Weight for Length'!U:AC,7,0),VLOOKUP(K30,'M-Weight for Length'!U:AC,7,0)),IF(F30="F",VLOOKUP(MROUND(HZ30,0.5),'F-Weight for Length'!A:I,7,0),VLOOKUP(MROUND(HZ30,0.5),'M-Weight for Length'!A:I,7,0)))))))),0)</f>
        <v/>
      </c>
      <c r="AG30" s="191" t="str">
        <f>IFERROR(IF(D30="","",IF(F30="","",IF(J30="","",IF(K30="","",IF(AND(K30&gt;23,K30&lt;=60),IF(F30="F",VLOOKUP(MROUND(HZ30,0.5),'F-Weight for Length'!K:S,8,0),VLOOKUP(MROUND(HZ30,0.5),'M-Weight for Length'!K:S,8,0)),IF(K30&gt;60,IF(F30="F",VLOOKUP(K30,'F-Weight for Length'!U:AC,8,0),VLOOKUP(K30,'M-Weight for Length'!U:AC,8,0)),IF(F30="F",VLOOKUP(MROUND(HZ30,0.5),'F-Weight for Length'!A:I,8,0),VLOOKUP(MROUND(HZ30,0.5),'M-Weight for Length'!A:I,8,0)))))))),0)</f>
        <v/>
      </c>
      <c r="AH30" s="191" t="str">
        <f>IFERROR(IF(D30="","",IF(F30="","",IF(J30="","",IF(K30="","",IF(AND(K30&gt;23,K30&lt;=60),IF(F30="F",VLOOKUP(MROUND(HZ30,0.5),'F-Weight for Length'!K:S,9,0),VLOOKUP(MROUND(HZ30,0.5),'M-Weight for Length'!K:S,9,0)),IF(K30&gt;60,IF(F30="F",VLOOKUP(K30,'F-Weight for Length'!U:AC,9,0),VLOOKUP(K30,'M-Weight for Length'!U:AC,9,0)),IF(F30="F",VLOOKUP(MROUND(HZ30,0.5),'F-Weight for Length'!A:I,9,0),VLOOKUP(MROUND(HZ30,0.5),'M-Weight for Length'!A:I,9,0)))))))),0)</f>
        <v/>
      </c>
      <c r="AI30" s="192">
        <f t="shared" si="23"/>
        <v>0</v>
      </c>
      <c r="AJ30" s="192">
        <f t="shared" si="24"/>
        <v>0</v>
      </c>
      <c r="AK30" s="192">
        <f t="shared" si="25"/>
        <v>0</v>
      </c>
      <c r="AL30" s="192">
        <f t="shared" si="26"/>
        <v>0</v>
      </c>
      <c r="AM30" s="192">
        <f t="shared" si="27"/>
        <v>0</v>
      </c>
      <c r="AN30" s="192">
        <f t="shared" si="28"/>
        <v>0</v>
      </c>
      <c r="AO30" s="192">
        <f t="shared" si="29"/>
        <v>0</v>
      </c>
      <c r="AP30" s="192">
        <f t="shared" si="30"/>
        <v>0</v>
      </c>
      <c r="AQ30" s="192">
        <f t="shared" si="31"/>
        <v>0</v>
      </c>
      <c r="AR30" s="192">
        <f t="shared" si="32"/>
        <v>0</v>
      </c>
      <c r="AS30" s="192">
        <f t="shared" si="33"/>
        <v>0</v>
      </c>
      <c r="AT30" s="192">
        <f t="shared" si="34"/>
        <v>0</v>
      </c>
      <c r="AU30" s="192">
        <f t="shared" si="35"/>
        <v>0</v>
      </c>
      <c r="AV30" s="192">
        <f t="shared" si="36"/>
        <v>0</v>
      </c>
      <c r="AW30" s="192">
        <f t="shared" si="37"/>
        <v>0</v>
      </c>
      <c r="AX30" s="192">
        <f t="shared" si="38"/>
        <v>0</v>
      </c>
      <c r="AY30" s="192">
        <f t="shared" si="39"/>
        <v>0</v>
      </c>
      <c r="AZ30" s="192">
        <f t="shared" si="40"/>
        <v>0</v>
      </c>
      <c r="BA30" s="192">
        <f t="shared" si="41"/>
        <v>0</v>
      </c>
      <c r="BB30" s="192">
        <f t="shared" si="42"/>
        <v>0</v>
      </c>
      <c r="BC30" s="192">
        <f t="shared" si="43"/>
        <v>0</v>
      </c>
      <c r="BD30" s="192">
        <f t="shared" si="44"/>
        <v>0</v>
      </c>
      <c r="BE30" s="192">
        <f t="shared" si="45"/>
        <v>0</v>
      </c>
      <c r="BF30" s="192">
        <f t="shared" si="46"/>
        <v>0</v>
      </c>
      <c r="BG30" s="192">
        <f t="shared" si="47"/>
        <v>0</v>
      </c>
      <c r="BH30" s="192">
        <f t="shared" si="48"/>
        <v>0</v>
      </c>
      <c r="BI30" s="192">
        <f t="shared" si="49"/>
        <v>0</v>
      </c>
      <c r="BJ30" s="192">
        <f t="shared" si="50"/>
        <v>0</v>
      </c>
      <c r="BK30" s="192">
        <f t="shared" si="51"/>
        <v>0</v>
      </c>
      <c r="BL30" s="192">
        <f t="shared" si="52"/>
        <v>0</v>
      </c>
      <c r="BM30" s="192">
        <f t="shared" si="53"/>
        <v>0</v>
      </c>
      <c r="BN30" s="192">
        <f t="shared" si="54"/>
        <v>0</v>
      </c>
      <c r="BO30" s="192">
        <f t="shared" si="55"/>
        <v>0</v>
      </c>
      <c r="BP30" s="192">
        <f t="shared" si="56"/>
        <v>0</v>
      </c>
      <c r="BQ30" s="192">
        <f t="shared" si="57"/>
        <v>0</v>
      </c>
      <c r="BR30" s="192">
        <f t="shared" si="58"/>
        <v>0</v>
      </c>
      <c r="BS30" s="192">
        <f t="shared" si="59"/>
        <v>0</v>
      </c>
      <c r="BT30" s="192">
        <f t="shared" si="60"/>
        <v>0</v>
      </c>
      <c r="BU30" s="192">
        <f t="shared" si="61"/>
        <v>0</v>
      </c>
      <c r="BV30" s="192">
        <f t="shared" si="62"/>
        <v>0</v>
      </c>
      <c r="BW30" s="192">
        <f t="shared" si="63"/>
        <v>0</v>
      </c>
      <c r="BX30" s="192">
        <f t="shared" si="64"/>
        <v>0</v>
      </c>
      <c r="BY30" s="192">
        <f t="shared" si="65"/>
        <v>0</v>
      </c>
      <c r="BZ30" s="192">
        <f t="shared" si="66"/>
        <v>0</v>
      </c>
      <c r="CA30" s="192">
        <f t="shared" si="67"/>
        <v>0</v>
      </c>
      <c r="CB30" s="192">
        <f t="shared" si="68"/>
        <v>0</v>
      </c>
      <c r="CC30" s="192">
        <f t="shared" si="69"/>
        <v>0</v>
      </c>
      <c r="CD30" s="192">
        <f t="shared" si="70"/>
        <v>0</v>
      </c>
      <c r="CE30" s="192">
        <f t="shared" si="71"/>
        <v>0</v>
      </c>
      <c r="CF30" s="192">
        <f t="shared" si="72"/>
        <v>0</v>
      </c>
      <c r="CG30" s="192">
        <f t="shared" si="73"/>
        <v>0</v>
      </c>
      <c r="CH30" s="192">
        <f t="shared" si="74"/>
        <v>0</v>
      </c>
      <c r="CI30" s="192">
        <f t="shared" si="75"/>
        <v>0</v>
      </c>
      <c r="CJ30" s="192">
        <f t="shared" si="76"/>
        <v>0</v>
      </c>
      <c r="CK30" s="192">
        <f t="shared" si="77"/>
        <v>0</v>
      </c>
      <c r="CL30" s="192">
        <f t="shared" si="78"/>
        <v>0</v>
      </c>
      <c r="CM30" s="192">
        <f t="shared" si="79"/>
        <v>0</v>
      </c>
      <c r="CN30" s="192">
        <f t="shared" si="80"/>
        <v>0</v>
      </c>
      <c r="CO30" s="192">
        <f t="shared" si="81"/>
        <v>0</v>
      </c>
      <c r="CP30" s="192">
        <f t="shared" si="82"/>
        <v>0</v>
      </c>
      <c r="CQ30" s="192">
        <f t="shared" si="83"/>
        <v>0</v>
      </c>
      <c r="CR30" s="192">
        <f t="shared" si="84"/>
        <v>0</v>
      </c>
      <c r="CS30" s="192">
        <f t="shared" si="85"/>
        <v>0</v>
      </c>
      <c r="CT30" s="192">
        <f t="shared" si="86"/>
        <v>0</v>
      </c>
      <c r="CU30" s="192">
        <f t="shared" si="87"/>
        <v>0</v>
      </c>
      <c r="CV30" s="192">
        <f t="shared" si="88"/>
        <v>0</v>
      </c>
      <c r="CW30" s="192">
        <f t="shared" si="89"/>
        <v>0</v>
      </c>
      <c r="CX30" s="192">
        <f t="shared" si="90"/>
        <v>0</v>
      </c>
      <c r="CY30" s="192">
        <f t="shared" si="91"/>
        <v>0</v>
      </c>
      <c r="CZ30" s="192">
        <f t="shared" si="92"/>
        <v>0</v>
      </c>
      <c r="DA30" s="192">
        <f t="shared" si="93"/>
        <v>0</v>
      </c>
      <c r="DB30" s="192">
        <f t="shared" si="94"/>
        <v>0</v>
      </c>
      <c r="DC30" s="192">
        <f t="shared" si="95"/>
        <v>0</v>
      </c>
      <c r="DD30" s="192">
        <f t="shared" si="96"/>
        <v>0</v>
      </c>
      <c r="DE30" s="192">
        <f t="shared" si="97"/>
        <v>0</v>
      </c>
      <c r="DF30" s="192">
        <f t="shared" si="98"/>
        <v>0</v>
      </c>
      <c r="DG30" s="192">
        <f t="shared" si="99"/>
        <v>0</v>
      </c>
      <c r="DH30" s="192">
        <f t="shared" si="100"/>
        <v>0</v>
      </c>
      <c r="DI30" s="192">
        <f t="shared" si="101"/>
        <v>0</v>
      </c>
      <c r="DJ30" s="192">
        <f t="shared" si="102"/>
        <v>0</v>
      </c>
      <c r="DK30" s="192">
        <f t="shared" si="103"/>
        <v>0</v>
      </c>
      <c r="DL30" s="192">
        <f t="shared" si="104"/>
        <v>0</v>
      </c>
      <c r="DM30" s="192">
        <f t="shared" si="105"/>
        <v>0</v>
      </c>
      <c r="DN30" s="192">
        <f t="shared" si="106"/>
        <v>0</v>
      </c>
      <c r="DO30" s="192">
        <f t="shared" si="107"/>
        <v>0</v>
      </c>
      <c r="DP30" s="192">
        <f t="shared" si="108"/>
        <v>0</v>
      </c>
      <c r="DQ30" s="192">
        <f t="shared" si="109"/>
        <v>0</v>
      </c>
      <c r="DR30" s="192">
        <f t="shared" si="110"/>
        <v>0</v>
      </c>
      <c r="DS30" s="192">
        <f t="shared" si="111"/>
        <v>0</v>
      </c>
      <c r="DT30" s="192">
        <f t="shared" si="112"/>
        <v>0</v>
      </c>
      <c r="DU30" s="192">
        <f t="shared" si="113"/>
        <v>0</v>
      </c>
      <c r="DV30" s="193">
        <f t="shared" si="114"/>
        <v>0</v>
      </c>
      <c r="DW30" s="193">
        <f t="shared" si="115"/>
        <v>0</v>
      </c>
      <c r="DX30" s="193">
        <f t="shared" si="116"/>
        <v>0</v>
      </c>
      <c r="DY30" s="193">
        <f t="shared" si="117"/>
        <v>0</v>
      </c>
      <c r="DZ30" s="193">
        <f t="shared" si="118"/>
        <v>0</v>
      </c>
      <c r="EA30" s="192">
        <f t="shared" si="119"/>
        <v>0</v>
      </c>
      <c r="EB30" s="192">
        <f t="shared" si="120"/>
        <v>0</v>
      </c>
      <c r="EC30" s="192">
        <f t="shared" si="121"/>
        <v>0</v>
      </c>
      <c r="ED30" s="192">
        <f t="shared" si="122"/>
        <v>0</v>
      </c>
      <c r="EE30" s="192">
        <f t="shared" si="123"/>
        <v>0</v>
      </c>
      <c r="EF30" s="192">
        <f t="shared" si="124"/>
        <v>0</v>
      </c>
      <c r="EG30" s="192">
        <f t="shared" si="125"/>
        <v>0</v>
      </c>
      <c r="EH30" s="192">
        <f t="shared" si="126"/>
        <v>0</v>
      </c>
      <c r="EI30" s="192">
        <f t="shared" si="127"/>
        <v>0</v>
      </c>
      <c r="EJ30" s="192">
        <f t="shared" si="128"/>
        <v>0</v>
      </c>
      <c r="EK30" s="192">
        <f t="shared" si="129"/>
        <v>0</v>
      </c>
      <c r="EL30" s="192">
        <f t="shared" si="130"/>
        <v>0</v>
      </c>
      <c r="EM30" s="192">
        <f t="shared" si="131"/>
        <v>0</v>
      </c>
      <c r="EN30" s="192">
        <f t="shared" si="132"/>
        <v>0</v>
      </c>
      <c r="EO30" s="192">
        <f t="shared" si="133"/>
        <v>0</v>
      </c>
      <c r="EP30" s="192">
        <f t="shared" si="134"/>
        <v>0</v>
      </c>
      <c r="EQ30" s="192">
        <f t="shared" si="135"/>
        <v>0</v>
      </c>
      <c r="ER30" s="192">
        <f t="shared" si="136"/>
        <v>0</v>
      </c>
      <c r="ES30" s="192">
        <f t="shared" si="137"/>
        <v>0</v>
      </c>
      <c r="ET30" s="192">
        <f t="shared" si="138"/>
        <v>0</v>
      </c>
      <c r="EU30" s="192">
        <f t="shared" si="139"/>
        <v>0</v>
      </c>
      <c r="EV30" s="192">
        <f t="shared" si="140"/>
        <v>0</v>
      </c>
      <c r="EW30" s="192">
        <f t="shared" si="141"/>
        <v>0</v>
      </c>
      <c r="EX30" s="192">
        <f t="shared" si="142"/>
        <v>0</v>
      </c>
      <c r="EY30" s="192">
        <f t="shared" si="143"/>
        <v>0</v>
      </c>
      <c r="EZ30" s="192">
        <f t="shared" si="144"/>
        <v>0</v>
      </c>
      <c r="FA30" s="192">
        <f t="shared" si="145"/>
        <v>0</v>
      </c>
      <c r="FB30" s="192">
        <f t="shared" si="146"/>
        <v>0</v>
      </c>
      <c r="FC30" s="192">
        <f t="shared" si="147"/>
        <v>0</v>
      </c>
      <c r="FD30" s="192">
        <f t="shared" si="148"/>
        <v>0</v>
      </c>
      <c r="FE30" s="192">
        <f t="shared" si="149"/>
        <v>0</v>
      </c>
      <c r="FF30" s="192">
        <f t="shared" si="150"/>
        <v>0</v>
      </c>
      <c r="FG30" s="192">
        <f t="shared" si="151"/>
        <v>0</v>
      </c>
      <c r="FH30" s="192">
        <f t="shared" si="152"/>
        <v>0</v>
      </c>
      <c r="FI30" s="192">
        <f t="shared" si="153"/>
        <v>0</v>
      </c>
      <c r="FJ30" s="192">
        <f t="shared" si="154"/>
        <v>0</v>
      </c>
      <c r="FK30" s="192">
        <f t="shared" si="155"/>
        <v>0</v>
      </c>
      <c r="FL30" s="192">
        <f t="shared" si="156"/>
        <v>0</v>
      </c>
      <c r="FM30" s="192">
        <f t="shared" si="157"/>
        <v>0</v>
      </c>
      <c r="FN30" s="192">
        <f t="shared" si="158"/>
        <v>0</v>
      </c>
      <c r="FO30" s="192">
        <f t="shared" si="159"/>
        <v>0</v>
      </c>
      <c r="FP30" s="192">
        <f t="shared" si="160"/>
        <v>0</v>
      </c>
      <c r="FQ30" s="192">
        <f t="shared" si="161"/>
        <v>0</v>
      </c>
      <c r="FR30" s="192">
        <f t="shared" si="162"/>
        <v>0</v>
      </c>
      <c r="FS30" s="192">
        <f t="shared" si="163"/>
        <v>0</v>
      </c>
      <c r="FT30" s="192">
        <f t="shared" si="164"/>
        <v>0</v>
      </c>
      <c r="FU30" s="192">
        <f t="shared" si="165"/>
        <v>0</v>
      </c>
      <c r="FV30" s="192">
        <f t="shared" si="166"/>
        <v>0</v>
      </c>
      <c r="FW30" s="192">
        <f t="shared" si="167"/>
        <v>0</v>
      </c>
      <c r="FX30" s="192">
        <f t="shared" si="168"/>
        <v>0</v>
      </c>
      <c r="FY30" s="192">
        <f t="shared" si="169"/>
        <v>0</v>
      </c>
      <c r="FZ30" s="192">
        <f t="shared" si="170"/>
        <v>0</v>
      </c>
      <c r="GA30" s="192">
        <f t="shared" si="171"/>
        <v>0</v>
      </c>
      <c r="GB30" s="192">
        <f t="shared" si="172"/>
        <v>0</v>
      </c>
      <c r="GC30" s="192">
        <f t="shared" si="173"/>
        <v>0</v>
      </c>
      <c r="GD30" s="192">
        <f t="shared" si="174"/>
        <v>0</v>
      </c>
      <c r="GE30" s="192">
        <f t="shared" si="175"/>
        <v>0</v>
      </c>
      <c r="GF30" s="192">
        <f t="shared" si="176"/>
        <v>0</v>
      </c>
      <c r="GG30" s="192">
        <f t="shared" si="177"/>
        <v>0</v>
      </c>
      <c r="GH30" s="192">
        <f t="shared" si="178"/>
        <v>0</v>
      </c>
      <c r="GI30" s="192">
        <f t="shared" si="179"/>
        <v>0</v>
      </c>
      <c r="GJ30" s="192">
        <f t="shared" si="180"/>
        <v>0</v>
      </c>
      <c r="GK30" s="192">
        <f t="shared" si="181"/>
        <v>0</v>
      </c>
      <c r="GL30" s="192">
        <f t="shared" si="182"/>
        <v>0</v>
      </c>
      <c r="GM30" s="192">
        <f t="shared" si="183"/>
        <v>0</v>
      </c>
      <c r="GN30" s="192">
        <f t="shared" si="184"/>
        <v>0</v>
      </c>
      <c r="GO30" s="192">
        <f t="shared" si="185"/>
        <v>0</v>
      </c>
      <c r="GP30" s="192">
        <f t="shared" si="186"/>
        <v>0</v>
      </c>
      <c r="GQ30" s="192">
        <f t="shared" si="187"/>
        <v>0</v>
      </c>
      <c r="GR30" s="192">
        <f t="shared" si="188"/>
        <v>0</v>
      </c>
      <c r="GS30" s="192">
        <f t="shared" si="189"/>
        <v>0</v>
      </c>
      <c r="GT30" s="192">
        <f t="shared" si="190"/>
        <v>0</v>
      </c>
      <c r="GU30" s="192">
        <f t="shared" si="191"/>
        <v>0</v>
      </c>
      <c r="GV30" s="192">
        <f t="shared" si="192"/>
        <v>0</v>
      </c>
      <c r="GW30" s="192">
        <f t="shared" si="193"/>
        <v>0</v>
      </c>
      <c r="GX30" s="192">
        <f t="shared" si="194"/>
        <v>0</v>
      </c>
      <c r="GY30" s="192">
        <f t="shared" si="195"/>
        <v>0</v>
      </c>
      <c r="GZ30" s="192">
        <f t="shared" si="196"/>
        <v>0</v>
      </c>
      <c r="HA30" s="192">
        <f t="shared" si="197"/>
        <v>0</v>
      </c>
      <c r="HB30" s="192">
        <f t="shared" si="198"/>
        <v>0</v>
      </c>
      <c r="HC30" s="192">
        <f t="shared" si="199"/>
        <v>0</v>
      </c>
      <c r="HD30" s="192">
        <f t="shared" si="200"/>
        <v>0</v>
      </c>
      <c r="HE30" s="192">
        <f t="shared" si="201"/>
        <v>0</v>
      </c>
      <c r="HF30" s="192">
        <f t="shared" si="202"/>
        <v>0</v>
      </c>
      <c r="HG30" s="192">
        <f t="shared" si="203"/>
        <v>0</v>
      </c>
      <c r="HH30" s="192">
        <f t="shared" si="204"/>
        <v>0</v>
      </c>
      <c r="HI30" s="192">
        <f t="shared" si="205"/>
        <v>0</v>
      </c>
      <c r="HJ30" s="192">
        <f t="shared" si="206"/>
        <v>0</v>
      </c>
      <c r="HK30" s="192">
        <f t="shared" si="207"/>
        <v>0</v>
      </c>
      <c r="HL30" s="192">
        <f t="shared" si="208"/>
        <v>0</v>
      </c>
      <c r="HM30" s="192">
        <f t="shared" si="209"/>
        <v>0</v>
      </c>
      <c r="HN30" s="194">
        <f t="shared" si="210"/>
        <v>0</v>
      </c>
      <c r="HO30" s="194">
        <f t="shared" si="211"/>
        <v>0</v>
      </c>
      <c r="HP30" s="194">
        <f t="shared" si="212"/>
        <v>0</v>
      </c>
      <c r="HQ30" s="194">
        <f t="shared" si="213"/>
        <v>0</v>
      </c>
      <c r="HR30" s="194">
        <f t="shared" si="214"/>
        <v>0</v>
      </c>
      <c r="HS30" s="195" t="str">
        <f t="shared" si="9"/>
        <v/>
      </c>
      <c r="HT30" s="196">
        <f t="shared" si="10"/>
        <v>0</v>
      </c>
      <c r="HU30" s="196">
        <f t="shared" si="11"/>
        <v>0</v>
      </c>
      <c r="HV30" s="197" t="str">
        <f t="shared" si="12"/>
        <v/>
      </c>
      <c r="HW30" s="197" t="str">
        <f t="shared" si="215"/>
        <v/>
      </c>
      <c r="HX30" s="197" t="str">
        <f t="shared" si="216"/>
        <v/>
      </c>
      <c r="HY30" s="195" t="str">
        <f t="shared" si="13"/>
        <v/>
      </c>
      <c r="HZ30" s="30">
        <f t="shared" si="6"/>
        <v>0</v>
      </c>
      <c r="IA30" s="198">
        <f t="shared" si="14"/>
        <v>0</v>
      </c>
      <c r="IB30" s="195"/>
      <c r="IC30" s="195">
        <f t="shared" si="217"/>
        <v>0</v>
      </c>
      <c r="ID30" s="195">
        <f t="shared" si="15"/>
        <v>0</v>
      </c>
      <c r="IE30" s="195">
        <f t="shared" si="218"/>
        <v>0</v>
      </c>
      <c r="IF30" s="195">
        <f t="shared" si="16"/>
        <v>0</v>
      </c>
      <c r="IG30" s="307">
        <f t="shared" si="17"/>
        <v>0</v>
      </c>
      <c r="IH30" s="307">
        <f t="shared" si="18"/>
        <v>0</v>
      </c>
      <c r="II30" s="44">
        <f t="shared" si="19"/>
        <v>0</v>
      </c>
      <c r="IJ30" s="44">
        <f t="shared" si="219"/>
        <v>0</v>
      </c>
      <c r="IK30" s="44">
        <f t="shared" si="220"/>
        <v>0</v>
      </c>
      <c r="IL30" s="44">
        <f t="shared" si="221"/>
        <v>0</v>
      </c>
      <c r="IM30" s="44">
        <f t="shared" si="222"/>
        <v>0</v>
      </c>
      <c r="IN30" s="44">
        <f t="shared" si="223"/>
        <v>0</v>
      </c>
      <c r="IO30" s="44">
        <f t="shared" si="224"/>
        <v>0</v>
      </c>
    </row>
    <row r="31" spans="1:249" ht="18" customHeight="1">
      <c r="A31" s="188">
        <v>25</v>
      </c>
      <c r="B31" s="326"/>
      <c r="C31" s="289"/>
      <c r="D31" s="199"/>
      <c r="E31" s="189"/>
      <c r="F31" s="189"/>
      <c r="G31" s="190"/>
      <c r="H31" s="190"/>
      <c r="I31" s="272"/>
      <c r="J31" s="207"/>
      <c r="K31" s="214" t="str">
        <f t="shared" si="20"/>
        <v/>
      </c>
      <c r="L31" s="200" t="str">
        <f t="shared" si="21"/>
        <v/>
      </c>
      <c r="M31" s="200" t="str">
        <f t="shared" si="22"/>
        <v/>
      </c>
      <c r="N31" s="209" t="str">
        <f t="shared" si="8"/>
        <v/>
      </c>
      <c r="O31" s="208" t="str">
        <f>IFERROR(IF(D31="","",IF(K31="","",IF(I31="","",IF(F31="F",VLOOKUP(K31,F!A:G,2,0),IF(F31="M",VLOOKUP(K31,M!A:G,2,0),""))))),0)</f>
        <v/>
      </c>
      <c r="P31" s="191" t="str">
        <f>IFERROR(IF(D31="","",IF(K31="","",IF(I31="","",IF(F31="F",VLOOKUP(K31,F!A:G,3,0),IF(F31="M",VLOOKUP(K31,M!A:G,3,0),""))))),0)</f>
        <v/>
      </c>
      <c r="Q31" s="191" t="str">
        <f>IFERROR(IF(D31="","",IF(K31="","",IF(I31="","",IF(F31="F",VLOOKUP(K31,F!A:G,4,0),IF(F31="M",VLOOKUP(K31,M!A:G,4,0),""))))),0)</f>
        <v/>
      </c>
      <c r="R31" s="191" t="str">
        <f>IFERROR(IF(D31="","",IF(K31="","",IF(I31="","",IF(F31="F",VLOOKUP(K31,F!A:G,5,0),IF(F31="M",VLOOKUP(K31,M!A:G,5,0),""))))),0)</f>
        <v/>
      </c>
      <c r="S31" s="191" t="str">
        <f>IFERROR(IF(D31="","",IF(K31="","",IF(I31="","",IF(F31="F",VLOOKUP(K31,F!A:G,6,0),IF(F31="M",VLOOKUP(K31,M!A:G,6,0),""))))),0)</f>
        <v/>
      </c>
      <c r="T31" s="191" t="str">
        <f>IFERROR(IF(D31="","",IF(K31="","",IF(I31="","",IF(F31="F",VLOOKUP(K31,F!A:G,7,0),IF(F31="M",VLOOKUP(K31,M!A:G,7,0),""))))),0)</f>
        <v/>
      </c>
      <c r="U31" s="191" t="str">
        <f>IFERROR(IF(D31="","",IF(K31="","",IF(J31="","",IF(F31="F",VLOOKUP(K31,F!A:M,8,0),IF(F31="M",VLOOKUP(K31,M!A:M,8,0),""))))),0)</f>
        <v/>
      </c>
      <c r="V31" s="191" t="str">
        <f>IFERROR(IF(D31="","",IF(K31="","",IF(J31="","",IF(F31="F",VLOOKUP(K31,F!A:M,9,0),IF(F31="M",VLOOKUP(K31,M!A:M,9,0),""))))),0)</f>
        <v/>
      </c>
      <c r="W31" s="191" t="str">
        <f>IFERROR(IF(D31="","",IF(K31="","",IF(J31="","",IF(F31="F",VLOOKUP(K31,F!A:M,10,0),IF(F31="M",VLOOKUP(K31,M!A:M,10,0),""))))),0)</f>
        <v/>
      </c>
      <c r="X31" s="191" t="str">
        <f>IFERROR(IF(D31="","",IF(K31="","",IF(J31="","",IF(F31="F",VLOOKUP(K31,F!A:M,11,0),IF(F31="M",VLOOKUP(K31,M!A:M,11,0),""))))),0)</f>
        <v/>
      </c>
      <c r="Y31" s="191" t="str">
        <f>IFERROR(IF(D31="","",IF(K31="","",IF(J31="","",IF(F31="F",VLOOKUP(K31,F!A:M,12,0),IF(F31="M",VLOOKUP(K31,M!A:M,12,0),""))))),0)</f>
        <v/>
      </c>
      <c r="Z31" s="191" t="str">
        <f>IFERROR(IF(D31="","",IF(K31="","",IF(J31="","",IF(F31="F",VLOOKUP(K31,F!A:M,13,0),IF(F31="M",VLOOKUP(K31,M!A:M,13,0),""))))),0)</f>
        <v/>
      </c>
      <c r="AA31" s="191" t="str">
        <f>IFERROR(IF(D31="","",IF(F31="","",IF(J31="","",IF(K31="","",IF(AND(K31&gt;23,K31&lt;=60),IF(F31="F",VLOOKUP(MROUND(HZ31,0.5),'F-Weight for Length'!K:S,2,0),VLOOKUP(MROUND(HZ31,0.5),'M-Weight for Length'!K:S,2,0)),IF(K31&gt;60,IF(F31="F",VLOOKUP(K31,'F-Weight for Length'!U:AC,2,0),VLOOKUP(K31,'M-Weight for Length'!U:AC,2,0)),IF(F31="F",VLOOKUP(MROUND(HZ31,0.5),'F-Weight for Length'!A:I,2,0),VLOOKUP(MROUND(HZ31,0.5),'M-Weight for Length'!A:I,2,0)))))))),0)</f>
        <v/>
      </c>
      <c r="AB31" s="191" t="str">
        <f>IFERROR(IF(D31="","",IF(F31="","",IF(J31="","",IF(K31="","",IF(AND(K31&gt;23,K31&lt;=60),IF(F31="F",VLOOKUP(MROUND(HZ31,0.5),'F-Weight for Length'!K:S,3,0),VLOOKUP(MROUND(HZ31,0.5),'M-Weight for Length'!K:S,3,0)),IF(K31&gt;60,IF(F31="F",VLOOKUP(K31,'F-Weight for Length'!U:AC,3,0),VLOOKUP(K31,'M-Weight for Length'!U:AC,3,0)),IF(F31="F",VLOOKUP(MROUND(HZ31,0.5),'F-Weight for Length'!A:I,3,0),VLOOKUP(MROUND(HZ31,0.5),'M-Weight for Length'!A:I,3,0)))))))),0)</f>
        <v/>
      </c>
      <c r="AC31" s="191" t="str">
        <f>IFERROR(IF(D31="","",IF(F31="","",IF(J31="","",IF(K31="","",IF(AND(K31&gt;23,K31&lt;=60),IF(F31="F",VLOOKUP(MROUND(HZ31,0.5),'F-Weight for Length'!K:S,4,0),VLOOKUP(MROUND(HZ31,0.5),'M-Weight for Length'!K:S,4,0)),IF(K31&gt;60,IF(F31="F",VLOOKUP(K31,'F-Weight for Length'!U:AC,4,0),VLOOKUP(K31,'M-Weight for Length'!U:AC,4,0)),IF(F31="F",VLOOKUP(MROUND(HZ31,0.5),'F-Weight for Length'!A:I,4,0),VLOOKUP(MROUND(HZ31,0.5),'M-Weight for Length'!A:I,4,0)))))))),0)</f>
        <v/>
      </c>
      <c r="AD31" s="191" t="str">
        <f>IFERROR(IF(D31="","",IF(F31="","",IF(J31="","",IF(K31="","",IF(AND(K31&gt;23,K31&lt;=60),IF(F31="F",VLOOKUP(MROUND(HZ31,0.5),'F-Weight for Length'!K:S,5,0),VLOOKUP(MROUND(HZ31,0.5),'M-Weight for Length'!K:S,5,0)),IF(K31&gt;60,IF(F31="F",VLOOKUP(K31,'F-Weight for Length'!U:AC,5,0),VLOOKUP(K31,'M-Weight for Length'!U:AC,5,0)),IF(F31="F",VLOOKUP(MROUND(HZ31,0.5),'F-Weight for Length'!A:I,5,0),VLOOKUP(MROUND(HZ31,0.5),'M-Weight for Length'!A:I,5,0)))))))),0)</f>
        <v/>
      </c>
      <c r="AE31" s="191" t="str">
        <f>IFERROR(IF(D31="","",IF(F31="","",IF(J31="","",IF(K31="","",IF(AND(K31&gt;23,K31&lt;=60),IF(F31="F",VLOOKUP(MROUND(HZ31,0.5),'F-Weight for Length'!K:S,6,0),VLOOKUP(MROUND(HZ31,0.5),'M-Weight for Length'!K:S,6,0)),IF(K31&gt;60,IF(F31="F",VLOOKUP(K31,'F-Weight for Length'!U:AC,6,0),VLOOKUP(K31,'M-Weight for Length'!U:AC,6,0)),IF(F31="F",VLOOKUP(MROUND(HZ31,0.5),'F-Weight for Length'!A:I,6,0),VLOOKUP(MROUND(HZ31,0.5),'M-Weight for Length'!A:I,6,0)))))))),0)</f>
        <v/>
      </c>
      <c r="AF31" s="191" t="str">
        <f>IFERROR(IF(D31="","",IF(F31="","",IF(J31="","",IF(K31="","",IF(AND(K31&gt;23,K31&lt;=60),IF(F31="F",VLOOKUP(MROUND(HZ31,0.5),'F-Weight for Length'!K:S,7,0),VLOOKUP(MROUND(HZ31,0.5),'M-Weight for Length'!K:S,7,0)),IF(K31&gt;60,IF(F31="F",VLOOKUP(K31,'F-Weight for Length'!U:AC,7,0),VLOOKUP(K31,'M-Weight for Length'!U:AC,7,0)),IF(F31="F",VLOOKUP(MROUND(HZ31,0.5),'F-Weight for Length'!A:I,7,0),VLOOKUP(MROUND(HZ31,0.5),'M-Weight for Length'!A:I,7,0)))))))),0)</f>
        <v/>
      </c>
      <c r="AG31" s="191" t="str">
        <f>IFERROR(IF(D31="","",IF(F31="","",IF(J31="","",IF(K31="","",IF(AND(K31&gt;23,K31&lt;=60),IF(F31="F",VLOOKUP(MROUND(HZ31,0.5),'F-Weight for Length'!K:S,8,0),VLOOKUP(MROUND(HZ31,0.5),'M-Weight for Length'!K:S,8,0)),IF(K31&gt;60,IF(F31="F",VLOOKUP(K31,'F-Weight for Length'!U:AC,8,0),VLOOKUP(K31,'M-Weight for Length'!U:AC,8,0)),IF(F31="F",VLOOKUP(MROUND(HZ31,0.5),'F-Weight for Length'!A:I,8,0),VLOOKUP(MROUND(HZ31,0.5),'M-Weight for Length'!A:I,8,0)))))))),0)</f>
        <v/>
      </c>
      <c r="AH31" s="191" t="str">
        <f>IFERROR(IF(D31="","",IF(F31="","",IF(J31="","",IF(K31="","",IF(AND(K31&gt;23,K31&lt;=60),IF(F31="F",VLOOKUP(MROUND(HZ31,0.5),'F-Weight for Length'!K:S,9,0),VLOOKUP(MROUND(HZ31,0.5),'M-Weight for Length'!K:S,9,0)),IF(K31&gt;60,IF(F31="F",VLOOKUP(K31,'F-Weight for Length'!U:AC,9,0),VLOOKUP(K31,'M-Weight for Length'!U:AC,9,0)),IF(F31="F",VLOOKUP(MROUND(HZ31,0.5),'F-Weight for Length'!A:I,9,0),VLOOKUP(MROUND(HZ31,0.5),'M-Weight for Length'!A:I,9,0)))))))),0)</f>
        <v/>
      </c>
      <c r="AI31" s="192">
        <f t="shared" si="23"/>
        <v>0</v>
      </c>
      <c r="AJ31" s="192">
        <f t="shared" si="24"/>
        <v>0</v>
      </c>
      <c r="AK31" s="192">
        <f t="shared" si="25"/>
        <v>0</v>
      </c>
      <c r="AL31" s="192">
        <f t="shared" si="26"/>
        <v>0</v>
      </c>
      <c r="AM31" s="192">
        <f t="shared" si="27"/>
        <v>0</v>
      </c>
      <c r="AN31" s="192">
        <f t="shared" si="28"/>
        <v>0</v>
      </c>
      <c r="AO31" s="192">
        <f t="shared" si="29"/>
        <v>0</v>
      </c>
      <c r="AP31" s="192">
        <f t="shared" si="30"/>
        <v>0</v>
      </c>
      <c r="AQ31" s="192">
        <f t="shared" si="31"/>
        <v>0</v>
      </c>
      <c r="AR31" s="192">
        <f t="shared" si="32"/>
        <v>0</v>
      </c>
      <c r="AS31" s="192">
        <f t="shared" si="33"/>
        <v>0</v>
      </c>
      <c r="AT31" s="192">
        <f t="shared" si="34"/>
        <v>0</v>
      </c>
      <c r="AU31" s="192">
        <f t="shared" si="35"/>
        <v>0</v>
      </c>
      <c r="AV31" s="192">
        <f t="shared" si="36"/>
        <v>0</v>
      </c>
      <c r="AW31" s="192">
        <f t="shared" si="37"/>
        <v>0</v>
      </c>
      <c r="AX31" s="192">
        <f t="shared" si="38"/>
        <v>0</v>
      </c>
      <c r="AY31" s="192">
        <f t="shared" si="39"/>
        <v>0</v>
      </c>
      <c r="AZ31" s="192">
        <f t="shared" si="40"/>
        <v>0</v>
      </c>
      <c r="BA31" s="192">
        <f t="shared" si="41"/>
        <v>0</v>
      </c>
      <c r="BB31" s="192">
        <f t="shared" si="42"/>
        <v>0</v>
      </c>
      <c r="BC31" s="192">
        <f t="shared" si="43"/>
        <v>0</v>
      </c>
      <c r="BD31" s="192">
        <f t="shared" si="44"/>
        <v>0</v>
      </c>
      <c r="BE31" s="192">
        <f t="shared" si="45"/>
        <v>0</v>
      </c>
      <c r="BF31" s="192">
        <f t="shared" si="46"/>
        <v>0</v>
      </c>
      <c r="BG31" s="192">
        <f t="shared" si="47"/>
        <v>0</v>
      </c>
      <c r="BH31" s="192">
        <f t="shared" si="48"/>
        <v>0</v>
      </c>
      <c r="BI31" s="192">
        <f t="shared" si="49"/>
        <v>0</v>
      </c>
      <c r="BJ31" s="192">
        <f t="shared" si="50"/>
        <v>0</v>
      </c>
      <c r="BK31" s="192">
        <f t="shared" si="51"/>
        <v>0</v>
      </c>
      <c r="BL31" s="192">
        <f t="shared" si="52"/>
        <v>0</v>
      </c>
      <c r="BM31" s="192">
        <f t="shared" si="53"/>
        <v>0</v>
      </c>
      <c r="BN31" s="192">
        <f t="shared" si="54"/>
        <v>0</v>
      </c>
      <c r="BO31" s="192">
        <f t="shared" si="55"/>
        <v>0</v>
      </c>
      <c r="BP31" s="192">
        <f t="shared" si="56"/>
        <v>0</v>
      </c>
      <c r="BQ31" s="192">
        <f t="shared" si="57"/>
        <v>0</v>
      </c>
      <c r="BR31" s="192">
        <f t="shared" si="58"/>
        <v>0</v>
      </c>
      <c r="BS31" s="192">
        <f t="shared" si="59"/>
        <v>0</v>
      </c>
      <c r="BT31" s="192">
        <f t="shared" si="60"/>
        <v>0</v>
      </c>
      <c r="BU31" s="192">
        <f t="shared" si="61"/>
        <v>0</v>
      </c>
      <c r="BV31" s="192">
        <f t="shared" si="62"/>
        <v>0</v>
      </c>
      <c r="BW31" s="192">
        <f t="shared" si="63"/>
        <v>0</v>
      </c>
      <c r="BX31" s="192">
        <f t="shared" si="64"/>
        <v>0</v>
      </c>
      <c r="BY31" s="192">
        <f t="shared" si="65"/>
        <v>0</v>
      </c>
      <c r="BZ31" s="192">
        <f t="shared" si="66"/>
        <v>0</v>
      </c>
      <c r="CA31" s="192">
        <f t="shared" si="67"/>
        <v>0</v>
      </c>
      <c r="CB31" s="192">
        <f t="shared" si="68"/>
        <v>0</v>
      </c>
      <c r="CC31" s="192">
        <f t="shared" si="69"/>
        <v>0</v>
      </c>
      <c r="CD31" s="192">
        <f t="shared" si="70"/>
        <v>0</v>
      </c>
      <c r="CE31" s="192">
        <f t="shared" si="71"/>
        <v>0</v>
      </c>
      <c r="CF31" s="192">
        <f t="shared" si="72"/>
        <v>0</v>
      </c>
      <c r="CG31" s="192">
        <f t="shared" si="73"/>
        <v>0</v>
      </c>
      <c r="CH31" s="192">
        <f t="shared" si="74"/>
        <v>0</v>
      </c>
      <c r="CI31" s="192">
        <f t="shared" si="75"/>
        <v>0</v>
      </c>
      <c r="CJ31" s="192">
        <f t="shared" si="76"/>
        <v>0</v>
      </c>
      <c r="CK31" s="192">
        <f t="shared" si="77"/>
        <v>0</v>
      </c>
      <c r="CL31" s="192">
        <f t="shared" si="78"/>
        <v>0</v>
      </c>
      <c r="CM31" s="192">
        <f t="shared" si="79"/>
        <v>0</v>
      </c>
      <c r="CN31" s="192">
        <f t="shared" si="80"/>
        <v>0</v>
      </c>
      <c r="CO31" s="192">
        <f t="shared" si="81"/>
        <v>0</v>
      </c>
      <c r="CP31" s="192">
        <f t="shared" si="82"/>
        <v>0</v>
      </c>
      <c r="CQ31" s="192">
        <f t="shared" si="83"/>
        <v>0</v>
      </c>
      <c r="CR31" s="192">
        <f t="shared" si="84"/>
        <v>0</v>
      </c>
      <c r="CS31" s="192">
        <f t="shared" si="85"/>
        <v>0</v>
      </c>
      <c r="CT31" s="192">
        <f t="shared" si="86"/>
        <v>0</v>
      </c>
      <c r="CU31" s="192">
        <f t="shared" si="87"/>
        <v>0</v>
      </c>
      <c r="CV31" s="192">
        <f t="shared" si="88"/>
        <v>0</v>
      </c>
      <c r="CW31" s="192">
        <f t="shared" si="89"/>
        <v>0</v>
      </c>
      <c r="CX31" s="192">
        <f t="shared" si="90"/>
        <v>0</v>
      </c>
      <c r="CY31" s="192">
        <f t="shared" si="91"/>
        <v>0</v>
      </c>
      <c r="CZ31" s="192">
        <f t="shared" si="92"/>
        <v>0</v>
      </c>
      <c r="DA31" s="192">
        <f t="shared" si="93"/>
        <v>0</v>
      </c>
      <c r="DB31" s="192">
        <f t="shared" si="94"/>
        <v>0</v>
      </c>
      <c r="DC31" s="192">
        <f t="shared" si="95"/>
        <v>0</v>
      </c>
      <c r="DD31" s="192">
        <f t="shared" si="96"/>
        <v>0</v>
      </c>
      <c r="DE31" s="192">
        <f t="shared" si="97"/>
        <v>0</v>
      </c>
      <c r="DF31" s="192">
        <f t="shared" si="98"/>
        <v>0</v>
      </c>
      <c r="DG31" s="192">
        <f t="shared" si="99"/>
        <v>0</v>
      </c>
      <c r="DH31" s="192">
        <f t="shared" si="100"/>
        <v>0</v>
      </c>
      <c r="DI31" s="192">
        <f t="shared" si="101"/>
        <v>0</v>
      </c>
      <c r="DJ31" s="192">
        <f t="shared" si="102"/>
        <v>0</v>
      </c>
      <c r="DK31" s="192">
        <f t="shared" si="103"/>
        <v>0</v>
      </c>
      <c r="DL31" s="192">
        <f t="shared" si="104"/>
        <v>0</v>
      </c>
      <c r="DM31" s="192">
        <f t="shared" si="105"/>
        <v>0</v>
      </c>
      <c r="DN31" s="192">
        <f t="shared" si="106"/>
        <v>0</v>
      </c>
      <c r="DO31" s="192">
        <f t="shared" si="107"/>
        <v>0</v>
      </c>
      <c r="DP31" s="192">
        <f t="shared" si="108"/>
        <v>0</v>
      </c>
      <c r="DQ31" s="192">
        <f t="shared" si="109"/>
        <v>0</v>
      </c>
      <c r="DR31" s="192">
        <f t="shared" si="110"/>
        <v>0</v>
      </c>
      <c r="DS31" s="192">
        <f t="shared" si="111"/>
        <v>0</v>
      </c>
      <c r="DT31" s="192">
        <f t="shared" si="112"/>
        <v>0</v>
      </c>
      <c r="DU31" s="192">
        <f t="shared" si="113"/>
        <v>0</v>
      </c>
      <c r="DV31" s="193">
        <f t="shared" si="114"/>
        <v>0</v>
      </c>
      <c r="DW31" s="193">
        <f t="shared" si="115"/>
        <v>0</v>
      </c>
      <c r="DX31" s="193">
        <f t="shared" si="116"/>
        <v>0</v>
      </c>
      <c r="DY31" s="193">
        <f t="shared" si="117"/>
        <v>0</v>
      </c>
      <c r="DZ31" s="193">
        <f t="shared" si="118"/>
        <v>0</v>
      </c>
      <c r="EA31" s="192">
        <f t="shared" si="119"/>
        <v>0</v>
      </c>
      <c r="EB31" s="192">
        <f t="shared" si="120"/>
        <v>0</v>
      </c>
      <c r="EC31" s="192">
        <f t="shared" si="121"/>
        <v>0</v>
      </c>
      <c r="ED31" s="192">
        <f t="shared" si="122"/>
        <v>0</v>
      </c>
      <c r="EE31" s="192">
        <f t="shared" si="123"/>
        <v>0</v>
      </c>
      <c r="EF31" s="192">
        <f t="shared" si="124"/>
        <v>0</v>
      </c>
      <c r="EG31" s="192">
        <f t="shared" si="125"/>
        <v>0</v>
      </c>
      <c r="EH31" s="192">
        <f t="shared" si="126"/>
        <v>0</v>
      </c>
      <c r="EI31" s="192">
        <f t="shared" si="127"/>
        <v>0</v>
      </c>
      <c r="EJ31" s="192">
        <f t="shared" si="128"/>
        <v>0</v>
      </c>
      <c r="EK31" s="192">
        <f t="shared" si="129"/>
        <v>0</v>
      </c>
      <c r="EL31" s="192">
        <f t="shared" si="130"/>
        <v>0</v>
      </c>
      <c r="EM31" s="192">
        <f t="shared" si="131"/>
        <v>0</v>
      </c>
      <c r="EN31" s="192">
        <f t="shared" si="132"/>
        <v>0</v>
      </c>
      <c r="EO31" s="192">
        <f t="shared" si="133"/>
        <v>0</v>
      </c>
      <c r="EP31" s="192">
        <f t="shared" si="134"/>
        <v>0</v>
      </c>
      <c r="EQ31" s="192">
        <f t="shared" si="135"/>
        <v>0</v>
      </c>
      <c r="ER31" s="192">
        <f t="shared" si="136"/>
        <v>0</v>
      </c>
      <c r="ES31" s="192">
        <f t="shared" si="137"/>
        <v>0</v>
      </c>
      <c r="ET31" s="192">
        <f t="shared" si="138"/>
        <v>0</v>
      </c>
      <c r="EU31" s="192">
        <f t="shared" si="139"/>
        <v>0</v>
      </c>
      <c r="EV31" s="192">
        <f t="shared" si="140"/>
        <v>0</v>
      </c>
      <c r="EW31" s="192">
        <f t="shared" si="141"/>
        <v>0</v>
      </c>
      <c r="EX31" s="192">
        <f t="shared" si="142"/>
        <v>0</v>
      </c>
      <c r="EY31" s="192">
        <f t="shared" si="143"/>
        <v>0</v>
      </c>
      <c r="EZ31" s="192">
        <f t="shared" si="144"/>
        <v>0</v>
      </c>
      <c r="FA31" s="192">
        <f t="shared" si="145"/>
        <v>0</v>
      </c>
      <c r="FB31" s="192">
        <f t="shared" si="146"/>
        <v>0</v>
      </c>
      <c r="FC31" s="192">
        <f t="shared" si="147"/>
        <v>0</v>
      </c>
      <c r="FD31" s="192">
        <f t="shared" si="148"/>
        <v>0</v>
      </c>
      <c r="FE31" s="192">
        <f t="shared" si="149"/>
        <v>0</v>
      </c>
      <c r="FF31" s="192">
        <f t="shared" si="150"/>
        <v>0</v>
      </c>
      <c r="FG31" s="192">
        <f t="shared" si="151"/>
        <v>0</v>
      </c>
      <c r="FH31" s="192">
        <f t="shared" si="152"/>
        <v>0</v>
      </c>
      <c r="FI31" s="192">
        <f t="shared" si="153"/>
        <v>0</v>
      </c>
      <c r="FJ31" s="192">
        <f t="shared" si="154"/>
        <v>0</v>
      </c>
      <c r="FK31" s="192">
        <f t="shared" si="155"/>
        <v>0</v>
      </c>
      <c r="FL31" s="192">
        <f t="shared" si="156"/>
        <v>0</v>
      </c>
      <c r="FM31" s="192">
        <f t="shared" si="157"/>
        <v>0</v>
      </c>
      <c r="FN31" s="192">
        <f t="shared" si="158"/>
        <v>0</v>
      </c>
      <c r="FO31" s="192">
        <f t="shared" si="159"/>
        <v>0</v>
      </c>
      <c r="FP31" s="192">
        <f t="shared" si="160"/>
        <v>0</v>
      </c>
      <c r="FQ31" s="192">
        <f t="shared" si="161"/>
        <v>0</v>
      </c>
      <c r="FR31" s="192">
        <f t="shared" si="162"/>
        <v>0</v>
      </c>
      <c r="FS31" s="192">
        <f t="shared" si="163"/>
        <v>0</v>
      </c>
      <c r="FT31" s="192">
        <f t="shared" si="164"/>
        <v>0</v>
      </c>
      <c r="FU31" s="192">
        <f t="shared" si="165"/>
        <v>0</v>
      </c>
      <c r="FV31" s="192">
        <f t="shared" si="166"/>
        <v>0</v>
      </c>
      <c r="FW31" s="192">
        <f t="shared" si="167"/>
        <v>0</v>
      </c>
      <c r="FX31" s="192">
        <f t="shared" si="168"/>
        <v>0</v>
      </c>
      <c r="FY31" s="192">
        <f t="shared" si="169"/>
        <v>0</v>
      </c>
      <c r="FZ31" s="192">
        <f t="shared" si="170"/>
        <v>0</v>
      </c>
      <c r="GA31" s="192">
        <f t="shared" si="171"/>
        <v>0</v>
      </c>
      <c r="GB31" s="192">
        <f t="shared" si="172"/>
        <v>0</v>
      </c>
      <c r="GC31" s="192">
        <f t="shared" si="173"/>
        <v>0</v>
      </c>
      <c r="GD31" s="192">
        <f t="shared" si="174"/>
        <v>0</v>
      </c>
      <c r="GE31" s="192">
        <f t="shared" si="175"/>
        <v>0</v>
      </c>
      <c r="GF31" s="192">
        <f t="shared" si="176"/>
        <v>0</v>
      </c>
      <c r="GG31" s="192">
        <f t="shared" si="177"/>
        <v>0</v>
      </c>
      <c r="GH31" s="192">
        <f t="shared" si="178"/>
        <v>0</v>
      </c>
      <c r="GI31" s="192">
        <f t="shared" si="179"/>
        <v>0</v>
      </c>
      <c r="GJ31" s="192">
        <f t="shared" si="180"/>
        <v>0</v>
      </c>
      <c r="GK31" s="192">
        <f t="shared" si="181"/>
        <v>0</v>
      </c>
      <c r="GL31" s="192">
        <f t="shared" si="182"/>
        <v>0</v>
      </c>
      <c r="GM31" s="192">
        <f t="shared" si="183"/>
        <v>0</v>
      </c>
      <c r="GN31" s="192">
        <f t="shared" si="184"/>
        <v>0</v>
      </c>
      <c r="GO31" s="192">
        <f t="shared" si="185"/>
        <v>0</v>
      </c>
      <c r="GP31" s="192">
        <f t="shared" si="186"/>
        <v>0</v>
      </c>
      <c r="GQ31" s="192">
        <f t="shared" si="187"/>
        <v>0</v>
      </c>
      <c r="GR31" s="192">
        <f t="shared" si="188"/>
        <v>0</v>
      </c>
      <c r="GS31" s="192">
        <f t="shared" si="189"/>
        <v>0</v>
      </c>
      <c r="GT31" s="192">
        <f t="shared" si="190"/>
        <v>0</v>
      </c>
      <c r="GU31" s="192">
        <f t="shared" si="191"/>
        <v>0</v>
      </c>
      <c r="GV31" s="192">
        <f t="shared" si="192"/>
        <v>0</v>
      </c>
      <c r="GW31" s="192">
        <f t="shared" si="193"/>
        <v>0</v>
      </c>
      <c r="GX31" s="192">
        <f t="shared" si="194"/>
        <v>0</v>
      </c>
      <c r="GY31" s="192">
        <f t="shared" si="195"/>
        <v>0</v>
      </c>
      <c r="GZ31" s="192">
        <f t="shared" si="196"/>
        <v>0</v>
      </c>
      <c r="HA31" s="192">
        <f t="shared" si="197"/>
        <v>0</v>
      </c>
      <c r="HB31" s="192">
        <f t="shared" si="198"/>
        <v>0</v>
      </c>
      <c r="HC31" s="192">
        <f t="shared" si="199"/>
        <v>0</v>
      </c>
      <c r="HD31" s="192">
        <f t="shared" si="200"/>
        <v>0</v>
      </c>
      <c r="HE31" s="192">
        <f t="shared" si="201"/>
        <v>0</v>
      </c>
      <c r="HF31" s="192">
        <f t="shared" si="202"/>
        <v>0</v>
      </c>
      <c r="HG31" s="192">
        <f t="shared" si="203"/>
        <v>0</v>
      </c>
      <c r="HH31" s="192">
        <f t="shared" si="204"/>
        <v>0</v>
      </c>
      <c r="HI31" s="192">
        <f t="shared" si="205"/>
        <v>0</v>
      </c>
      <c r="HJ31" s="192">
        <f t="shared" si="206"/>
        <v>0</v>
      </c>
      <c r="HK31" s="192">
        <f t="shared" si="207"/>
        <v>0</v>
      </c>
      <c r="HL31" s="192">
        <f t="shared" si="208"/>
        <v>0</v>
      </c>
      <c r="HM31" s="192">
        <f t="shared" si="209"/>
        <v>0</v>
      </c>
      <c r="HN31" s="194">
        <f t="shared" si="210"/>
        <v>0</v>
      </c>
      <c r="HO31" s="194">
        <f t="shared" si="211"/>
        <v>0</v>
      </c>
      <c r="HP31" s="194">
        <f t="shared" si="212"/>
        <v>0</v>
      </c>
      <c r="HQ31" s="194">
        <f t="shared" si="213"/>
        <v>0</v>
      </c>
      <c r="HR31" s="194">
        <f t="shared" si="214"/>
        <v>0</v>
      </c>
      <c r="HS31" s="195" t="str">
        <f t="shared" si="9"/>
        <v/>
      </c>
      <c r="HT31" s="196">
        <f t="shared" si="10"/>
        <v>0</v>
      </c>
      <c r="HU31" s="196">
        <f t="shared" si="11"/>
        <v>0</v>
      </c>
      <c r="HV31" s="197" t="str">
        <f t="shared" si="12"/>
        <v/>
      </c>
      <c r="HW31" s="197" t="str">
        <f t="shared" si="215"/>
        <v/>
      </c>
      <c r="HX31" s="197" t="str">
        <f t="shared" si="216"/>
        <v/>
      </c>
      <c r="HY31" s="195" t="str">
        <f t="shared" si="13"/>
        <v/>
      </c>
      <c r="HZ31" s="30">
        <f t="shared" si="6"/>
        <v>0</v>
      </c>
      <c r="IA31" s="198">
        <f t="shared" si="14"/>
        <v>0</v>
      </c>
      <c r="IB31" s="195"/>
      <c r="IC31" s="195">
        <f t="shared" si="217"/>
        <v>0</v>
      </c>
      <c r="ID31" s="195">
        <f t="shared" si="15"/>
        <v>0</v>
      </c>
      <c r="IE31" s="195">
        <f t="shared" si="218"/>
        <v>0</v>
      </c>
      <c r="IF31" s="195">
        <f t="shared" si="16"/>
        <v>0</v>
      </c>
      <c r="IG31" s="307">
        <f t="shared" si="17"/>
        <v>0</v>
      </c>
      <c r="IH31" s="307">
        <f t="shared" si="18"/>
        <v>0</v>
      </c>
      <c r="II31" s="44">
        <f t="shared" si="19"/>
        <v>0</v>
      </c>
      <c r="IJ31" s="44">
        <f t="shared" si="219"/>
        <v>0</v>
      </c>
      <c r="IK31" s="44">
        <f t="shared" si="220"/>
        <v>0</v>
      </c>
      <c r="IL31" s="44">
        <f t="shared" si="221"/>
        <v>0</v>
      </c>
      <c r="IM31" s="44">
        <f t="shared" si="222"/>
        <v>0</v>
      </c>
      <c r="IN31" s="44">
        <f t="shared" si="223"/>
        <v>0</v>
      </c>
      <c r="IO31" s="44">
        <f t="shared" si="224"/>
        <v>0</v>
      </c>
    </row>
    <row r="32" spans="1:249" ht="18" customHeight="1">
      <c r="A32" s="188">
        <v>26</v>
      </c>
      <c r="B32" s="326"/>
      <c r="C32" s="289"/>
      <c r="D32" s="199"/>
      <c r="E32" s="189"/>
      <c r="F32" s="189"/>
      <c r="G32" s="190"/>
      <c r="H32" s="190"/>
      <c r="I32" s="272"/>
      <c r="J32" s="207"/>
      <c r="K32" s="214" t="str">
        <f t="shared" si="20"/>
        <v/>
      </c>
      <c r="L32" s="200" t="str">
        <f t="shared" si="21"/>
        <v/>
      </c>
      <c r="M32" s="200" t="str">
        <f t="shared" si="22"/>
        <v/>
      </c>
      <c r="N32" s="209" t="str">
        <f t="shared" si="8"/>
        <v/>
      </c>
      <c r="O32" s="208" t="str">
        <f>IFERROR(IF(D32="","",IF(K32="","",IF(I32="","",IF(F32="F",VLOOKUP(K32,F!A:G,2,0),IF(F32="M",VLOOKUP(K32,M!A:G,2,0),""))))),0)</f>
        <v/>
      </c>
      <c r="P32" s="191" t="str">
        <f>IFERROR(IF(D32="","",IF(K32="","",IF(I32="","",IF(F32="F",VLOOKUP(K32,F!A:G,3,0),IF(F32="M",VLOOKUP(K32,M!A:G,3,0),""))))),0)</f>
        <v/>
      </c>
      <c r="Q32" s="191" t="str">
        <f>IFERROR(IF(D32="","",IF(K32="","",IF(I32="","",IF(F32="F",VLOOKUP(K32,F!A:G,4,0),IF(F32="M",VLOOKUP(K32,M!A:G,4,0),""))))),0)</f>
        <v/>
      </c>
      <c r="R32" s="191" t="str">
        <f>IFERROR(IF(D32="","",IF(K32="","",IF(I32="","",IF(F32="F",VLOOKUP(K32,F!A:G,5,0),IF(F32="M",VLOOKUP(K32,M!A:G,5,0),""))))),0)</f>
        <v/>
      </c>
      <c r="S32" s="191" t="str">
        <f>IFERROR(IF(D32="","",IF(K32="","",IF(I32="","",IF(F32="F",VLOOKUP(K32,F!A:G,6,0),IF(F32="M",VLOOKUP(K32,M!A:G,6,0),""))))),0)</f>
        <v/>
      </c>
      <c r="T32" s="191" t="str">
        <f>IFERROR(IF(D32="","",IF(K32="","",IF(I32="","",IF(F32="F",VLOOKUP(K32,F!A:G,7,0),IF(F32="M",VLOOKUP(K32,M!A:G,7,0),""))))),0)</f>
        <v/>
      </c>
      <c r="U32" s="191" t="str">
        <f>IFERROR(IF(D32="","",IF(K32="","",IF(J32="","",IF(F32="F",VLOOKUP(K32,F!A:M,8,0),IF(F32="M",VLOOKUP(K32,M!A:M,8,0),""))))),0)</f>
        <v/>
      </c>
      <c r="V32" s="191" t="str">
        <f>IFERROR(IF(D32="","",IF(K32="","",IF(J32="","",IF(F32="F",VLOOKUP(K32,F!A:M,9,0),IF(F32="M",VLOOKUP(K32,M!A:M,9,0),""))))),0)</f>
        <v/>
      </c>
      <c r="W32" s="191" t="str">
        <f>IFERROR(IF(D32="","",IF(K32="","",IF(J32="","",IF(F32="F",VLOOKUP(K32,F!A:M,10,0),IF(F32="M",VLOOKUP(K32,M!A:M,10,0),""))))),0)</f>
        <v/>
      </c>
      <c r="X32" s="191" t="str">
        <f>IFERROR(IF(D32="","",IF(K32="","",IF(J32="","",IF(F32="F",VLOOKUP(K32,F!A:M,11,0),IF(F32="M",VLOOKUP(K32,M!A:M,11,0),""))))),0)</f>
        <v/>
      </c>
      <c r="Y32" s="191" t="str">
        <f>IFERROR(IF(D32="","",IF(K32="","",IF(J32="","",IF(F32="F",VLOOKUP(K32,F!A:M,12,0),IF(F32="M",VLOOKUP(K32,M!A:M,12,0),""))))),0)</f>
        <v/>
      </c>
      <c r="Z32" s="191" t="str">
        <f>IFERROR(IF(D32="","",IF(K32="","",IF(J32="","",IF(F32="F",VLOOKUP(K32,F!A:M,13,0),IF(F32="M",VLOOKUP(K32,M!A:M,13,0),""))))),0)</f>
        <v/>
      </c>
      <c r="AA32" s="191" t="str">
        <f>IFERROR(IF(D32="","",IF(F32="","",IF(J32="","",IF(K32="","",IF(AND(K32&gt;23,K32&lt;=60),IF(F32="F",VLOOKUP(MROUND(HZ32,0.5),'F-Weight for Length'!K:S,2,0),VLOOKUP(MROUND(HZ32,0.5),'M-Weight for Length'!K:S,2,0)),IF(K32&gt;60,IF(F32="F",VLOOKUP(K32,'F-Weight for Length'!U:AC,2,0),VLOOKUP(K32,'M-Weight for Length'!U:AC,2,0)),IF(F32="F",VLOOKUP(MROUND(HZ32,0.5),'F-Weight for Length'!A:I,2,0),VLOOKUP(MROUND(HZ32,0.5),'M-Weight for Length'!A:I,2,0)))))))),0)</f>
        <v/>
      </c>
      <c r="AB32" s="191" t="str">
        <f>IFERROR(IF(D32="","",IF(F32="","",IF(J32="","",IF(K32="","",IF(AND(K32&gt;23,K32&lt;=60),IF(F32="F",VLOOKUP(MROUND(HZ32,0.5),'F-Weight for Length'!K:S,3,0),VLOOKUP(MROUND(HZ32,0.5),'M-Weight for Length'!K:S,3,0)),IF(K32&gt;60,IF(F32="F",VLOOKUP(K32,'F-Weight for Length'!U:AC,3,0),VLOOKUP(K32,'M-Weight for Length'!U:AC,3,0)),IF(F32="F",VLOOKUP(MROUND(HZ32,0.5),'F-Weight for Length'!A:I,3,0),VLOOKUP(MROUND(HZ32,0.5),'M-Weight for Length'!A:I,3,0)))))))),0)</f>
        <v/>
      </c>
      <c r="AC32" s="191" t="str">
        <f>IFERROR(IF(D32="","",IF(F32="","",IF(J32="","",IF(K32="","",IF(AND(K32&gt;23,K32&lt;=60),IF(F32="F",VLOOKUP(MROUND(HZ32,0.5),'F-Weight for Length'!K:S,4,0),VLOOKUP(MROUND(HZ32,0.5),'M-Weight for Length'!K:S,4,0)),IF(K32&gt;60,IF(F32="F",VLOOKUP(K32,'F-Weight for Length'!U:AC,4,0),VLOOKUP(K32,'M-Weight for Length'!U:AC,4,0)),IF(F32="F",VLOOKUP(MROUND(HZ32,0.5),'F-Weight for Length'!A:I,4,0),VLOOKUP(MROUND(HZ32,0.5),'M-Weight for Length'!A:I,4,0)))))))),0)</f>
        <v/>
      </c>
      <c r="AD32" s="191" t="str">
        <f>IFERROR(IF(D32="","",IF(F32="","",IF(J32="","",IF(K32="","",IF(AND(K32&gt;23,K32&lt;=60),IF(F32="F",VLOOKUP(MROUND(HZ32,0.5),'F-Weight for Length'!K:S,5,0),VLOOKUP(MROUND(HZ32,0.5),'M-Weight for Length'!K:S,5,0)),IF(K32&gt;60,IF(F32="F",VLOOKUP(K32,'F-Weight for Length'!U:AC,5,0),VLOOKUP(K32,'M-Weight for Length'!U:AC,5,0)),IF(F32="F",VLOOKUP(MROUND(HZ32,0.5),'F-Weight for Length'!A:I,5,0),VLOOKUP(MROUND(HZ32,0.5),'M-Weight for Length'!A:I,5,0)))))))),0)</f>
        <v/>
      </c>
      <c r="AE32" s="191" t="str">
        <f>IFERROR(IF(D32="","",IF(F32="","",IF(J32="","",IF(K32="","",IF(AND(K32&gt;23,K32&lt;=60),IF(F32="F",VLOOKUP(MROUND(HZ32,0.5),'F-Weight for Length'!K:S,6,0),VLOOKUP(MROUND(HZ32,0.5),'M-Weight for Length'!K:S,6,0)),IF(K32&gt;60,IF(F32="F",VLOOKUP(K32,'F-Weight for Length'!U:AC,6,0),VLOOKUP(K32,'M-Weight for Length'!U:AC,6,0)),IF(F32="F",VLOOKUP(MROUND(HZ32,0.5),'F-Weight for Length'!A:I,6,0),VLOOKUP(MROUND(HZ32,0.5),'M-Weight for Length'!A:I,6,0)))))))),0)</f>
        <v/>
      </c>
      <c r="AF32" s="191" t="str">
        <f>IFERROR(IF(D32="","",IF(F32="","",IF(J32="","",IF(K32="","",IF(AND(K32&gt;23,K32&lt;=60),IF(F32="F",VLOOKUP(MROUND(HZ32,0.5),'F-Weight for Length'!K:S,7,0),VLOOKUP(MROUND(HZ32,0.5),'M-Weight for Length'!K:S,7,0)),IF(K32&gt;60,IF(F32="F",VLOOKUP(K32,'F-Weight for Length'!U:AC,7,0),VLOOKUP(K32,'M-Weight for Length'!U:AC,7,0)),IF(F32="F",VLOOKUP(MROUND(HZ32,0.5),'F-Weight for Length'!A:I,7,0),VLOOKUP(MROUND(HZ32,0.5),'M-Weight for Length'!A:I,7,0)))))))),0)</f>
        <v/>
      </c>
      <c r="AG32" s="191" t="str">
        <f>IFERROR(IF(D32="","",IF(F32="","",IF(J32="","",IF(K32="","",IF(AND(K32&gt;23,K32&lt;=60),IF(F32="F",VLOOKUP(MROUND(HZ32,0.5),'F-Weight for Length'!K:S,8,0),VLOOKUP(MROUND(HZ32,0.5),'M-Weight for Length'!K:S,8,0)),IF(K32&gt;60,IF(F32="F",VLOOKUP(K32,'F-Weight for Length'!U:AC,8,0),VLOOKUP(K32,'M-Weight for Length'!U:AC,8,0)),IF(F32="F",VLOOKUP(MROUND(HZ32,0.5),'F-Weight for Length'!A:I,8,0),VLOOKUP(MROUND(HZ32,0.5),'M-Weight for Length'!A:I,8,0)))))))),0)</f>
        <v/>
      </c>
      <c r="AH32" s="191" t="str">
        <f>IFERROR(IF(D32="","",IF(F32="","",IF(J32="","",IF(K32="","",IF(AND(K32&gt;23,K32&lt;=60),IF(F32="F",VLOOKUP(MROUND(HZ32,0.5),'F-Weight for Length'!K:S,9,0),VLOOKUP(MROUND(HZ32,0.5),'M-Weight for Length'!K:S,9,0)),IF(K32&gt;60,IF(F32="F",VLOOKUP(K32,'F-Weight for Length'!U:AC,9,0),VLOOKUP(K32,'M-Weight for Length'!U:AC,9,0)),IF(F32="F",VLOOKUP(MROUND(HZ32,0.5),'F-Weight for Length'!A:I,9,0),VLOOKUP(MROUND(HZ32,0.5),'M-Weight for Length'!A:I,9,0)))))))),0)</f>
        <v/>
      </c>
      <c r="AI32" s="192">
        <f t="shared" si="23"/>
        <v>0</v>
      </c>
      <c r="AJ32" s="192">
        <f t="shared" si="24"/>
        <v>0</v>
      </c>
      <c r="AK32" s="192">
        <f t="shared" si="25"/>
        <v>0</v>
      </c>
      <c r="AL32" s="192">
        <f t="shared" si="26"/>
        <v>0</v>
      </c>
      <c r="AM32" s="192">
        <f t="shared" si="27"/>
        <v>0</v>
      </c>
      <c r="AN32" s="192">
        <f t="shared" si="28"/>
        <v>0</v>
      </c>
      <c r="AO32" s="192">
        <f t="shared" si="29"/>
        <v>0</v>
      </c>
      <c r="AP32" s="192">
        <f t="shared" si="30"/>
        <v>0</v>
      </c>
      <c r="AQ32" s="192">
        <f t="shared" si="31"/>
        <v>0</v>
      </c>
      <c r="AR32" s="192">
        <f t="shared" si="32"/>
        <v>0</v>
      </c>
      <c r="AS32" s="192">
        <f t="shared" si="33"/>
        <v>0</v>
      </c>
      <c r="AT32" s="192">
        <f t="shared" si="34"/>
        <v>0</v>
      </c>
      <c r="AU32" s="192">
        <f t="shared" si="35"/>
        <v>0</v>
      </c>
      <c r="AV32" s="192">
        <f t="shared" si="36"/>
        <v>0</v>
      </c>
      <c r="AW32" s="192">
        <f t="shared" si="37"/>
        <v>0</v>
      </c>
      <c r="AX32" s="192">
        <f t="shared" si="38"/>
        <v>0</v>
      </c>
      <c r="AY32" s="192">
        <f t="shared" si="39"/>
        <v>0</v>
      </c>
      <c r="AZ32" s="192">
        <f t="shared" si="40"/>
        <v>0</v>
      </c>
      <c r="BA32" s="192">
        <f t="shared" si="41"/>
        <v>0</v>
      </c>
      <c r="BB32" s="192">
        <f t="shared" si="42"/>
        <v>0</v>
      </c>
      <c r="BC32" s="192">
        <f t="shared" si="43"/>
        <v>0</v>
      </c>
      <c r="BD32" s="192">
        <f t="shared" si="44"/>
        <v>0</v>
      </c>
      <c r="BE32" s="192">
        <f t="shared" si="45"/>
        <v>0</v>
      </c>
      <c r="BF32" s="192">
        <f t="shared" si="46"/>
        <v>0</v>
      </c>
      <c r="BG32" s="192">
        <f t="shared" si="47"/>
        <v>0</v>
      </c>
      <c r="BH32" s="192">
        <f t="shared" si="48"/>
        <v>0</v>
      </c>
      <c r="BI32" s="192">
        <f t="shared" si="49"/>
        <v>0</v>
      </c>
      <c r="BJ32" s="192">
        <f t="shared" si="50"/>
        <v>0</v>
      </c>
      <c r="BK32" s="192">
        <f t="shared" si="51"/>
        <v>0</v>
      </c>
      <c r="BL32" s="192">
        <f t="shared" si="52"/>
        <v>0</v>
      </c>
      <c r="BM32" s="192">
        <f t="shared" si="53"/>
        <v>0</v>
      </c>
      <c r="BN32" s="192">
        <f t="shared" si="54"/>
        <v>0</v>
      </c>
      <c r="BO32" s="192">
        <f t="shared" si="55"/>
        <v>0</v>
      </c>
      <c r="BP32" s="192">
        <f t="shared" si="56"/>
        <v>0</v>
      </c>
      <c r="BQ32" s="192">
        <f t="shared" si="57"/>
        <v>0</v>
      </c>
      <c r="BR32" s="192">
        <f t="shared" si="58"/>
        <v>0</v>
      </c>
      <c r="BS32" s="192">
        <f t="shared" si="59"/>
        <v>0</v>
      </c>
      <c r="BT32" s="192">
        <f t="shared" si="60"/>
        <v>0</v>
      </c>
      <c r="BU32" s="192">
        <f t="shared" si="61"/>
        <v>0</v>
      </c>
      <c r="BV32" s="192">
        <f t="shared" si="62"/>
        <v>0</v>
      </c>
      <c r="BW32" s="192">
        <f t="shared" si="63"/>
        <v>0</v>
      </c>
      <c r="BX32" s="192">
        <f t="shared" si="64"/>
        <v>0</v>
      </c>
      <c r="BY32" s="192">
        <f t="shared" si="65"/>
        <v>0</v>
      </c>
      <c r="BZ32" s="192">
        <f t="shared" si="66"/>
        <v>0</v>
      </c>
      <c r="CA32" s="192">
        <f t="shared" si="67"/>
        <v>0</v>
      </c>
      <c r="CB32" s="192">
        <f t="shared" si="68"/>
        <v>0</v>
      </c>
      <c r="CC32" s="192">
        <f t="shared" si="69"/>
        <v>0</v>
      </c>
      <c r="CD32" s="192">
        <f t="shared" si="70"/>
        <v>0</v>
      </c>
      <c r="CE32" s="192">
        <f t="shared" si="71"/>
        <v>0</v>
      </c>
      <c r="CF32" s="192">
        <f t="shared" si="72"/>
        <v>0</v>
      </c>
      <c r="CG32" s="192">
        <f t="shared" si="73"/>
        <v>0</v>
      </c>
      <c r="CH32" s="192">
        <f t="shared" si="74"/>
        <v>0</v>
      </c>
      <c r="CI32" s="192">
        <f t="shared" si="75"/>
        <v>0</v>
      </c>
      <c r="CJ32" s="192">
        <f t="shared" si="76"/>
        <v>0</v>
      </c>
      <c r="CK32" s="192">
        <f t="shared" si="77"/>
        <v>0</v>
      </c>
      <c r="CL32" s="192">
        <f t="shared" si="78"/>
        <v>0</v>
      </c>
      <c r="CM32" s="192">
        <f t="shared" si="79"/>
        <v>0</v>
      </c>
      <c r="CN32" s="192">
        <f t="shared" si="80"/>
        <v>0</v>
      </c>
      <c r="CO32" s="192">
        <f t="shared" si="81"/>
        <v>0</v>
      </c>
      <c r="CP32" s="192">
        <f t="shared" si="82"/>
        <v>0</v>
      </c>
      <c r="CQ32" s="192">
        <f t="shared" si="83"/>
        <v>0</v>
      </c>
      <c r="CR32" s="192">
        <f t="shared" si="84"/>
        <v>0</v>
      </c>
      <c r="CS32" s="192">
        <f t="shared" si="85"/>
        <v>0</v>
      </c>
      <c r="CT32" s="192">
        <f t="shared" si="86"/>
        <v>0</v>
      </c>
      <c r="CU32" s="192">
        <f t="shared" si="87"/>
        <v>0</v>
      </c>
      <c r="CV32" s="192">
        <f t="shared" si="88"/>
        <v>0</v>
      </c>
      <c r="CW32" s="192">
        <f t="shared" si="89"/>
        <v>0</v>
      </c>
      <c r="CX32" s="192">
        <f t="shared" si="90"/>
        <v>0</v>
      </c>
      <c r="CY32" s="192">
        <f t="shared" si="91"/>
        <v>0</v>
      </c>
      <c r="CZ32" s="192">
        <f t="shared" si="92"/>
        <v>0</v>
      </c>
      <c r="DA32" s="192">
        <f t="shared" si="93"/>
        <v>0</v>
      </c>
      <c r="DB32" s="192">
        <f t="shared" si="94"/>
        <v>0</v>
      </c>
      <c r="DC32" s="192">
        <f t="shared" si="95"/>
        <v>0</v>
      </c>
      <c r="DD32" s="192">
        <f t="shared" si="96"/>
        <v>0</v>
      </c>
      <c r="DE32" s="192">
        <f t="shared" si="97"/>
        <v>0</v>
      </c>
      <c r="DF32" s="192">
        <f t="shared" si="98"/>
        <v>0</v>
      </c>
      <c r="DG32" s="192">
        <f t="shared" si="99"/>
        <v>0</v>
      </c>
      <c r="DH32" s="192">
        <f t="shared" si="100"/>
        <v>0</v>
      </c>
      <c r="DI32" s="192">
        <f t="shared" si="101"/>
        <v>0</v>
      </c>
      <c r="DJ32" s="192">
        <f t="shared" si="102"/>
        <v>0</v>
      </c>
      <c r="DK32" s="192">
        <f t="shared" si="103"/>
        <v>0</v>
      </c>
      <c r="DL32" s="192">
        <f t="shared" si="104"/>
        <v>0</v>
      </c>
      <c r="DM32" s="192">
        <f t="shared" si="105"/>
        <v>0</v>
      </c>
      <c r="DN32" s="192">
        <f t="shared" si="106"/>
        <v>0</v>
      </c>
      <c r="DO32" s="192">
        <f t="shared" si="107"/>
        <v>0</v>
      </c>
      <c r="DP32" s="192">
        <f t="shared" si="108"/>
        <v>0</v>
      </c>
      <c r="DQ32" s="192">
        <f t="shared" si="109"/>
        <v>0</v>
      </c>
      <c r="DR32" s="192">
        <f t="shared" si="110"/>
        <v>0</v>
      </c>
      <c r="DS32" s="192">
        <f t="shared" si="111"/>
        <v>0</v>
      </c>
      <c r="DT32" s="192">
        <f t="shared" si="112"/>
        <v>0</v>
      </c>
      <c r="DU32" s="192">
        <f t="shared" si="113"/>
        <v>0</v>
      </c>
      <c r="DV32" s="193">
        <f t="shared" si="114"/>
        <v>0</v>
      </c>
      <c r="DW32" s="193">
        <f t="shared" si="115"/>
        <v>0</v>
      </c>
      <c r="DX32" s="193">
        <f t="shared" si="116"/>
        <v>0</v>
      </c>
      <c r="DY32" s="193">
        <f t="shared" si="117"/>
        <v>0</v>
      </c>
      <c r="DZ32" s="193">
        <f t="shared" si="118"/>
        <v>0</v>
      </c>
      <c r="EA32" s="192">
        <f t="shared" si="119"/>
        <v>0</v>
      </c>
      <c r="EB32" s="192">
        <f t="shared" si="120"/>
        <v>0</v>
      </c>
      <c r="EC32" s="192">
        <f t="shared" si="121"/>
        <v>0</v>
      </c>
      <c r="ED32" s="192">
        <f t="shared" si="122"/>
        <v>0</v>
      </c>
      <c r="EE32" s="192">
        <f t="shared" si="123"/>
        <v>0</v>
      </c>
      <c r="EF32" s="192">
        <f t="shared" si="124"/>
        <v>0</v>
      </c>
      <c r="EG32" s="192">
        <f t="shared" si="125"/>
        <v>0</v>
      </c>
      <c r="EH32" s="192">
        <f t="shared" si="126"/>
        <v>0</v>
      </c>
      <c r="EI32" s="192">
        <f t="shared" si="127"/>
        <v>0</v>
      </c>
      <c r="EJ32" s="192">
        <f t="shared" si="128"/>
        <v>0</v>
      </c>
      <c r="EK32" s="192">
        <f t="shared" si="129"/>
        <v>0</v>
      </c>
      <c r="EL32" s="192">
        <f t="shared" si="130"/>
        <v>0</v>
      </c>
      <c r="EM32" s="192">
        <f t="shared" si="131"/>
        <v>0</v>
      </c>
      <c r="EN32" s="192">
        <f t="shared" si="132"/>
        <v>0</v>
      </c>
      <c r="EO32" s="192">
        <f t="shared" si="133"/>
        <v>0</v>
      </c>
      <c r="EP32" s="192">
        <f t="shared" si="134"/>
        <v>0</v>
      </c>
      <c r="EQ32" s="192">
        <f t="shared" si="135"/>
        <v>0</v>
      </c>
      <c r="ER32" s="192">
        <f t="shared" si="136"/>
        <v>0</v>
      </c>
      <c r="ES32" s="192">
        <f t="shared" si="137"/>
        <v>0</v>
      </c>
      <c r="ET32" s="192">
        <f t="shared" si="138"/>
        <v>0</v>
      </c>
      <c r="EU32" s="192">
        <f t="shared" si="139"/>
        <v>0</v>
      </c>
      <c r="EV32" s="192">
        <f t="shared" si="140"/>
        <v>0</v>
      </c>
      <c r="EW32" s="192">
        <f t="shared" si="141"/>
        <v>0</v>
      </c>
      <c r="EX32" s="192">
        <f t="shared" si="142"/>
        <v>0</v>
      </c>
      <c r="EY32" s="192">
        <f t="shared" si="143"/>
        <v>0</v>
      </c>
      <c r="EZ32" s="192">
        <f t="shared" si="144"/>
        <v>0</v>
      </c>
      <c r="FA32" s="192">
        <f t="shared" si="145"/>
        <v>0</v>
      </c>
      <c r="FB32" s="192">
        <f t="shared" si="146"/>
        <v>0</v>
      </c>
      <c r="FC32" s="192">
        <f t="shared" si="147"/>
        <v>0</v>
      </c>
      <c r="FD32" s="192">
        <f t="shared" si="148"/>
        <v>0</v>
      </c>
      <c r="FE32" s="192">
        <f t="shared" si="149"/>
        <v>0</v>
      </c>
      <c r="FF32" s="192">
        <f t="shared" si="150"/>
        <v>0</v>
      </c>
      <c r="FG32" s="192">
        <f t="shared" si="151"/>
        <v>0</v>
      </c>
      <c r="FH32" s="192">
        <f t="shared" si="152"/>
        <v>0</v>
      </c>
      <c r="FI32" s="192">
        <f t="shared" si="153"/>
        <v>0</v>
      </c>
      <c r="FJ32" s="192">
        <f t="shared" si="154"/>
        <v>0</v>
      </c>
      <c r="FK32" s="192">
        <f t="shared" si="155"/>
        <v>0</v>
      </c>
      <c r="FL32" s="192">
        <f t="shared" si="156"/>
        <v>0</v>
      </c>
      <c r="FM32" s="192">
        <f t="shared" si="157"/>
        <v>0</v>
      </c>
      <c r="FN32" s="192">
        <f t="shared" si="158"/>
        <v>0</v>
      </c>
      <c r="FO32" s="192">
        <f t="shared" si="159"/>
        <v>0</v>
      </c>
      <c r="FP32" s="192">
        <f t="shared" si="160"/>
        <v>0</v>
      </c>
      <c r="FQ32" s="192">
        <f t="shared" si="161"/>
        <v>0</v>
      </c>
      <c r="FR32" s="192">
        <f t="shared" si="162"/>
        <v>0</v>
      </c>
      <c r="FS32" s="192">
        <f t="shared" si="163"/>
        <v>0</v>
      </c>
      <c r="FT32" s="192">
        <f t="shared" si="164"/>
        <v>0</v>
      </c>
      <c r="FU32" s="192">
        <f t="shared" si="165"/>
        <v>0</v>
      </c>
      <c r="FV32" s="192">
        <f t="shared" si="166"/>
        <v>0</v>
      </c>
      <c r="FW32" s="192">
        <f t="shared" si="167"/>
        <v>0</v>
      </c>
      <c r="FX32" s="192">
        <f t="shared" si="168"/>
        <v>0</v>
      </c>
      <c r="FY32" s="192">
        <f t="shared" si="169"/>
        <v>0</v>
      </c>
      <c r="FZ32" s="192">
        <f t="shared" si="170"/>
        <v>0</v>
      </c>
      <c r="GA32" s="192">
        <f t="shared" si="171"/>
        <v>0</v>
      </c>
      <c r="GB32" s="192">
        <f t="shared" si="172"/>
        <v>0</v>
      </c>
      <c r="GC32" s="192">
        <f t="shared" si="173"/>
        <v>0</v>
      </c>
      <c r="GD32" s="192">
        <f t="shared" si="174"/>
        <v>0</v>
      </c>
      <c r="GE32" s="192">
        <f t="shared" si="175"/>
        <v>0</v>
      </c>
      <c r="GF32" s="192">
        <f t="shared" si="176"/>
        <v>0</v>
      </c>
      <c r="GG32" s="192">
        <f t="shared" si="177"/>
        <v>0</v>
      </c>
      <c r="GH32" s="192">
        <f t="shared" si="178"/>
        <v>0</v>
      </c>
      <c r="GI32" s="192">
        <f t="shared" si="179"/>
        <v>0</v>
      </c>
      <c r="GJ32" s="192">
        <f t="shared" si="180"/>
        <v>0</v>
      </c>
      <c r="GK32" s="192">
        <f t="shared" si="181"/>
        <v>0</v>
      </c>
      <c r="GL32" s="192">
        <f t="shared" si="182"/>
        <v>0</v>
      </c>
      <c r="GM32" s="192">
        <f t="shared" si="183"/>
        <v>0</v>
      </c>
      <c r="GN32" s="192">
        <f t="shared" si="184"/>
        <v>0</v>
      </c>
      <c r="GO32" s="192">
        <f t="shared" si="185"/>
        <v>0</v>
      </c>
      <c r="GP32" s="192">
        <f t="shared" si="186"/>
        <v>0</v>
      </c>
      <c r="GQ32" s="192">
        <f t="shared" si="187"/>
        <v>0</v>
      </c>
      <c r="GR32" s="192">
        <f t="shared" si="188"/>
        <v>0</v>
      </c>
      <c r="GS32" s="192">
        <f t="shared" si="189"/>
        <v>0</v>
      </c>
      <c r="GT32" s="192">
        <f t="shared" si="190"/>
        <v>0</v>
      </c>
      <c r="GU32" s="192">
        <f t="shared" si="191"/>
        <v>0</v>
      </c>
      <c r="GV32" s="192">
        <f t="shared" si="192"/>
        <v>0</v>
      </c>
      <c r="GW32" s="192">
        <f t="shared" si="193"/>
        <v>0</v>
      </c>
      <c r="GX32" s="192">
        <f t="shared" si="194"/>
        <v>0</v>
      </c>
      <c r="GY32" s="192">
        <f t="shared" si="195"/>
        <v>0</v>
      </c>
      <c r="GZ32" s="192">
        <f t="shared" si="196"/>
        <v>0</v>
      </c>
      <c r="HA32" s="192">
        <f t="shared" si="197"/>
        <v>0</v>
      </c>
      <c r="HB32" s="192">
        <f t="shared" si="198"/>
        <v>0</v>
      </c>
      <c r="HC32" s="192">
        <f t="shared" si="199"/>
        <v>0</v>
      </c>
      <c r="HD32" s="192">
        <f t="shared" si="200"/>
        <v>0</v>
      </c>
      <c r="HE32" s="192">
        <f t="shared" si="201"/>
        <v>0</v>
      </c>
      <c r="HF32" s="192">
        <f t="shared" si="202"/>
        <v>0</v>
      </c>
      <c r="HG32" s="192">
        <f t="shared" si="203"/>
        <v>0</v>
      </c>
      <c r="HH32" s="192">
        <f t="shared" si="204"/>
        <v>0</v>
      </c>
      <c r="HI32" s="192">
        <f t="shared" si="205"/>
        <v>0</v>
      </c>
      <c r="HJ32" s="192">
        <f t="shared" si="206"/>
        <v>0</v>
      </c>
      <c r="HK32" s="192">
        <f t="shared" si="207"/>
        <v>0</v>
      </c>
      <c r="HL32" s="192">
        <f t="shared" si="208"/>
        <v>0</v>
      </c>
      <c r="HM32" s="192">
        <f t="shared" si="209"/>
        <v>0</v>
      </c>
      <c r="HN32" s="194">
        <f t="shared" si="210"/>
        <v>0</v>
      </c>
      <c r="HO32" s="194">
        <f t="shared" si="211"/>
        <v>0</v>
      </c>
      <c r="HP32" s="194">
        <f t="shared" si="212"/>
        <v>0</v>
      </c>
      <c r="HQ32" s="194">
        <f t="shared" si="213"/>
        <v>0</v>
      </c>
      <c r="HR32" s="194">
        <f t="shared" si="214"/>
        <v>0</v>
      </c>
      <c r="HS32" s="195" t="str">
        <f t="shared" si="9"/>
        <v/>
      </c>
      <c r="HT32" s="196">
        <f t="shared" si="10"/>
        <v>0</v>
      </c>
      <c r="HU32" s="196">
        <f t="shared" si="11"/>
        <v>0</v>
      </c>
      <c r="HV32" s="197" t="str">
        <f t="shared" si="12"/>
        <v/>
      </c>
      <c r="HW32" s="197" t="str">
        <f t="shared" si="215"/>
        <v/>
      </c>
      <c r="HX32" s="197" t="str">
        <f t="shared" si="216"/>
        <v/>
      </c>
      <c r="HY32" s="195" t="str">
        <f t="shared" si="13"/>
        <v/>
      </c>
      <c r="HZ32" s="30">
        <f t="shared" si="6"/>
        <v>0</v>
      </c>
      <c r="IA32" s="198">
        <f t="shared" si="14"/>
        <v>0</v>
      </c>
      <c r="IB32" s="195"/>
      <c r="IC32" s="195">
        <f t="shared" si="217"/>
        <v>0</v>
      </c>
      <c r="ID32" s="195">
        <f t="shared" si="15"/>
        <v>0</v>
      </c>
      <c r="IE32" s="195">
        <f t="shared" si="218"/>
        <v>0</v>
      </c>
      <c r="IF32" s="195">
        <f t="shared" si="16"/>
        <v>0</v>
      </c>
      <c r="IG32" s="307">
        <f t="shared" si="17"/>
        <v>0</v>
      </c>
      <c r="IH32" s="307">
        <f t="shared" si="18"/>
        <v>0</v>
      </c>
      <c r="II32" s="44">
        <f t="shared" si="19"/>
        <v>0</v>
      </c>
      <c r="IJ32" s="44">
        <f t="shared" si="219"/>
        <v>0</v>
      </c>
      <c r="IK32" s="44">
        <f t="shared" si="220"/>
        <v>0</v>
      </c>
      <c r="IL32" s="44">
        <f t="shared" si="221"/>
        <v>0</v>
      </c>
      <c r="IM32" s="44">
        <f t="shared" si="222"/>
        <v>0</v>
      </c>
      <c r="IN32" s="44">
        <f t="shared" si="223"/>
        <v>0</v>
      </c>
      <c r="IO32" s="44">
        <f t="shared" si="224"/>
        <v>0</v>
      </c>
    </row>
    <row r="33" spans="1:249" ht="18" customHeight="1">
      <c r="A33" s="188">
        <v>27</v>
      </c>
      <c r="B33" s="326"/>
      <c r="C33" s="289"/>
      <c r="D33" s="199"/>
      <c r="E33" s="189"/>
      <c r="F33" s="189"/>
      <c r="G33" s="190"/>
      <c r="H33" s="190"/>
      <c r="I33" s="272"/>
      <c r="J33" s="207"/>
      <c r="K33" s="214" t="str">
        <f t="shared" si="20"/>
        <v/>
      </c>
      <c r="L33" s="200" t="str">
        <f t="shared" si="21"/>
        <v/>
      </c>
      <c r="M33" s="200" t="str">
        <f t="shared" si="22"/>
        <v/>
      </c>
      <c r="N33" s="209" t="str">
        <f t="shared" si="8"/>
        <v/>
      </c>
      <c r="O33" s="208" t="str">
        <f>IFERROR(IF(D33="","",IF(K33="","",IF(I33="","",IF(F33="F",VLOOKUP(K33,F!A:G,2,0),IF(F33="M",VLOOKUP(K33,M!A:G,2,0),""))))),0)</f>
        <v/>
      </c>
      <c r="P33" s="191" t="str">
        <f>IFERROR(IF(D33="","",IF(K33="","",IF(I33="","",IF(F33="F",VLOOKUP(K33,F!A:G,3,0),IF(F33="M",VLOOKUP(K33,M!A:G,3,0),""))))),0)</f>
        <v/>
      </c>
      <c r="Q33" s="191" t="str">
        <f>IFERROR(IF(D33="","",IF(K33="","",IF(I33="","",IF(F33="F",VLOOKUP(K33,F!A:G,4,0),IF(F33="M",VLOOKUP(K33,M!A:G,4,0),""))))),0)</f>
        <v/>
      </c>
      <c r="R33" s="191" t="str">
        <f>IFERROR(IF(D33="","",IF(K33="","",IF(I33="","",IF(F33="F",VLOOKUP(K33,F!A:G,5,0),IF(F33="M",VLOOKUP(K33,M!A:G,5,0),""))))),0)</f>
        <v/>
      </c>
      <c r="S33" s="191" t="str">
        <f>IFERROR(IF(D33="","",IF(K33="","",IF(I33="","",IF(F33="F",VLOOKUP(K33,F!A:G,6,0),IF(F33="M",VLOOKUP(K33,M!A:G,6,0),""))))),0)</f>
        <v/>
      </c>
      <c r="T33" s="191" t="str">
        <f>IFERROR(IF(D33="","",IF(K33="","",IF(I33="","",IF(F33="F",VLOOKUP(K33,F!A:G,7,0),IF(F33="M",VLOOKUP(K33,M!A:G,7,0),""))))),0)</f>
        <v/>
      </c>
      <c r="U33" s="191" t="str">
        <f>IFERROR(IF(D33="","",IF(K33="","",IF(J33="","",IF(F33="F",VLOOKUP(K33,F!A:M,8,0),IF(F33="M",VLOOKUP(K33,M!A:M,8,0),""))))),0)</f>
        <v/>
      </c>
      <c r="V33" s="191" t="str">
        <f>IFERROR(IF(D33="","",IF(K33="","",IF(J33="","",IF(F33="F",VLOOKUP(K33,F!A:M,9,0),IF(F33="M",VLOOKUP(K33,M!A:M,9,0),""))))),0)</f>
        <v/>
      </c>
      <c r="W33" s="191" t="str">
        <f>IFERROR(IF(D33="","",IF(K33="","",IF(J33="","",IF(F33="F",VLOOKUP(K33,F!A:M,10,0),IF(F33="M",VLOOKUP(K33,M!A:M,10,0),""))))),0)</f>
        <v/>
      </c>
      <c r="X33" s="191" t="str">
        <f>IFERROR(IF(D33="","",IF(K33="","",IF(J33="","",IF(F33="F",VLOOKUP(K33,F!A:M,11,0),IF(F33="M",VLOOKUP(K33,M!A:M,11,0),""))))),0)</f>
        <v/>
      </c>
      <c r="Y33" s="191" t="str">
        <f>IFERROR(IF(D33="","",IF(K33="","",IF(J33="","",IF(F33="F",VLOOKUP(K33,F!A:M,12,0),IF(F33="M",VLOOKUP(K33,M!A:M,12,0),""))))),0)</f>
        <v/>
      </c>
      <c r="Z33" s="191" t="str">
        <f>IFERROR(IF(D33="","",IF(K33="","",IF(J33="","",IF(F33="F",VLOOKUP(K33,F!A:M,13,0),IF(F33="M",VLOOKUP(K33,M!A:M,13,0),""))))),0)</f>
        <v/>
      </c>
      <c r="AA33" s="191" t="str">
        <f>IFERROR(IF(D33="","",IF(F33="","",IF(J33="","",IF(K33="","",IF(AND(K33&gt;23,K33&lt;=60),IF(F33="F",VLOOKUP(MROUND(HZ33,0.5),'F-Weight for Length'!K:S,2,0),VLOOKUP(MROUND(HZ33,0.5),'M-Weight for Length'!K:S,2,0)),IF(K33&gt;60,IF(F33="F",VLOOKUP(K33,'F-Weight for Length'!U:AC,2,0),VLOOKUP(K33,'M-Weight for Length'!U:AC,2,0)),IF(F33="F",VLOOKUP(MROUND(HZ33,0.5),'F-Weight for Length'!A:I,2,0),VLOOKUP(MROUND(HZ33,0.5),'M-Weight for Length'!A:I,2,0)))))))),0)</f>
        <v/>
      </c>
      <c r="AB33" s="191" t="str">
        <f>IFERROR(IF(D33="","",IF(F33="","",IF(J33="","",IF(K33="","",IF(AND(K33&gt;23,K33&lt;=60),IF(F33="F",VLOOKUP(MROUND(HZ33,0.5),'F-Weight for Length'!K:S,3,0),VLOOKUP(MROUND(HZ33,0.5),'M-Weight for Length'!K:S,3,0)),IF(K33&gt;60,IF(F33="F",VLOOKUP(K33,'F-Weight for Length'!U:AC,3,0),VLOOKUP(K33,'M-Weight for Length'!U:AC,3,0)),IF(F33="F",VLOOKUP(MROUND(HZ33,0.5),'F-Weight for Length'!A:I,3,0),VLOOKUP(MROUND(HZ33,0.5),'M-Weight for Length'!A:I,3,0)))))))),0)</f>
        <v/>
      </c>
      <c r="AC33" s="191" t="str">
        <f>IFERROR(IF(D33="","",IF(F33="","",IF(J33="","",IF(K33="","",IF(AND(K33&gt;23,K33&lt;=60),IF(F33="F",VLOOKUP(MROUND(HZ33,0.5),'F-Weight for Length'!K:S,4,0),VLOOKUP(MROUND(HZ33,0.5),'M-Weight for Length'!K:S,4,0)),IF(K33&gt;60,IF(F33="F",VLOOKUP(K33,'F-Weight for Length'!U:AC,4,0),VLOOKUP(K33,'M-Weight for Length'!U:AC,4,0)),IF(F33="F",VLOOKUP(MROUND(HZ33,0.5),'F-Weight for Length'!A:I,4,0),VLOOKUP(MROUND(HZ33,0.5),'M-Weight for Length'!A:I,4,0)))))))),0)</f>
        <v/>
      </c>
      <c r="AD33" s="191" t="str">
        <f>IFERROR(IF(D33="","",IF(F33="","",IF(J33="","",IF(K33="","",IF(AND(K33&gt;23,K33&lt;=60),IF(F33="F",VLOOKUP(MROUND(HZ33,0.5),'F-Weight for Length'!K:S,5,0),VLOOKUP(MROUND(HZ33,0.5),'M-Weight for Length'!K:S,5,0)),IF(K33&gt;60,IF(F33="F",VLOOKUP(K33,'F-Weight for Length'!U:AC,5,0),VLOOKUP(K33,'M-Weight for Length'!U:AC,5,0)),IF(F33="F",VLOOKUP(MROUND(HZ33,0.5),'F-Weight for Length'!A:I,5,0),VLOOKUP(MROUND(HZ33,0.5),'M-Weight for Length'!A:I,5,0)))))))),0)</f>
        <v/>
      </c>
      <c r="AE33" s="191" t="str">
        <f>IFERROR(IF(D33="","",IF(F33="","",IF(J33="","",IF(K33="","",IF(AND(K33&gt;23,K33&lt;=60),IF(F33="F",VLOOKUP(MROUND(HZ33,0.5),'F-Weight for Length'!K:S,6,0),VLOOKUP(MROUND(HZ33,0.5),'M-Weight for Length'!K:S,6,0)),IF(K33&gt;60,IF(F33="F",VLOOKUP(K33,'F-Weight for Length'!U:AC,6,0),VLOOKUP(K33,'M-Weight for Length'!U:AC,6,0)),IF(F33="F",VLOOKUP(MROUND(HZ33,0.5),'F-Weight for Length'!A:I,6,0),VLOOKUP(MROUND(HZ33,0.5),'M-Weight for Length'!A:I,6,0)))))))),0)</f>
        <v/>
      </c>
      <c r="AF33" s="191" t="str">
        <f>IFERROR(IF(D33="","",IF(F33="","",IF(J33="","",IF(K33="","",IF(AND(K33&gt;23,K33&lt;=60),IF(F33="F",VLOOKUP(MROUND(HZ33,0.5),'F-Weight for Length'!K:S,7,0),VLOOKUP(MROUND(HZ33,0.5),'M-Weight for Length'!K:S,7,0)),IF(K33&gt;60,IF(F33="F",VLOOKUP(K33,'F-Weight for Length'!U:AC,7,0),VLOOKUP(K33,'M-Weight for Length'!U:AC,7,0)),IF(F33="F",VLOOKUP(MROUND(HZ33,0.5),'F-Weight for Length'!A:I,7,0),VLOOKUP(MROUND(HZ33,0.5),'M-Weight for Length'!A:I,7,0)))))))),0)</f>
        <v/>
      </c>
      <c r="AG33" s="191" t="str">
        <f>IFERROR(IF(D33="","",IF(F33="","",IF(J33="","",IF(K33="","",IF(AND(K33&gt;23,K33&lt;=60),IF(F33="F",VLOOKUP(MROUND(HZ33,0.5),'F-Weight for Length'!K:S,8,0),VLOOKUP(MROUND(HZ33,0.5),'M-Weight for Length'!K:S,8,0)),IF(K33&gt;60,IF(F33="F",VLOOKUP(K33,'F-Weight for Length'!U:AC,8,0),VLOOKUP(K33,'M-Weight for Length'!U:AC,8,0)),IF(F33="F",VLOOKUP(MROUND(HZ33,0.5),'F-Weight for Length'!A:I,8,0),VLOOKUP(MROUND(HZ33,0.5),'M-Weight for Length'!A:I,8,0)))))))),0)</f>
        <v/>
      </c>
      <c r="AH33" s="191" t="str">
        <f>IFERROR(IF(D33="","",IF(F33="","",IF(J33="","",IF(K33="","",IF(AND(K33&gt;23,K33&lt;=60),IF(F33="F",VLOOKUP(MROUND(HZ33,0.5),'F-Weight for Length'!K:S,9,0),VLOOKUP(MROUND(HZ33,0.5),'M-Weight for Length'!K:S,9,0)),IF(K33&gt;60,IF(F33="F",VLOOKUP(K33,'F-Weight for Length'!U:AC,9,0),VLOOKUP(K33,'M-Weight for Length'!U:AC,9,0)),IF(F33="F",VLOOKUP(MROUND(HZ33,0.5),'F-Weight for Length'!A:I,9,0),VLOOKUP(MROUND(HZ33,0.5),'M-Weight for Length'!A:I,9,0)))))))),0)</f>
        <v/>
      </c>
      <c r="AI33" s="192">
        <f t="shared" si="23"/>
        <v>0</v>
      </c>
      <c r="AJ33" s="192">
        <f t="shared" si="24"/>
        <v>0</v>
      </c>
      <c r="AK33" s="192">
        <f t="shared" si="25"/>
        <v>0</v>
      </c>
      <c r="AL33" s="192">
        <f t="shared" si="26"/>
        <v>0</v>
      </c>
      <c r="AM33" s="192">
        <f t="shared" si="27"/>
        <v>0</v>
      </c>
      <c r="AN33" s="192">
        <f t="shared" si="28"/>
        <v>0</v>
      </c>
      <c r="AO33" s="192">
        <f t="shared" si="29"/>
        <v>0</v>
      </c>
      <c r="AP33" s="192">
        <f t="shared" si="30"/>
        <v>0</v>
      </c>
      <c r="AQ33" s="192">
        <f t="shared" si="31"/>
        <v>0</v>
      </c>
      <c r="AR33" s="192">
        <f t="shared" si="32"/>
        <v>0</v>
      </c>
      <c r="AS33" s="192">
        <f t="shared" si="33"/>
        <v>0</v>
      </c>
      <c r="AT33" s="192">
        <f t="shared" si="34"/>
        <v>0</v>
      </c>
      <c r="AU33" s="192">
        <f t="shared" si="35"/>
        <v>0</v>
      </c>
      <c r="AV33" s="192">
        <f t="shared" si="36"/>
        <v>0</v>
      </c>
      <c r="AW33" s="192">
        <f t="shared" si="37"/>
        <v>0</v>
      </c>
      <c r="AX33" s="192">
        <f t="shared" si="38"/>
        <v>0</v>
      </c>
      <c r="AY33" s="192">
        <f t="shared" si="39"/>
        <v>0</v>
      </c>
      <c r="AZ33" s="192">
        <f t="shared" si="40"/>
        <v>0</v>
      </c>
      <c r="BA33" s="192">
        <f t="shared" si="41"/>
        <v>0</v>
      </c>
      <c r="BB33" s="192">
        <f t="shared" si="42"/>
        <v>0</v>
      </c>
      <c r="BC33" s="192">
        <f t="shared" si="43"/>
        <v>0</v>
      </c>
      <c r="BD33" s="192">
        <f t="shared" si="44"/>
        <v>0</v>
      </c>
      <c r="BE33" s="192">
        <f t="shared" si="45"/>
        <v>0</v>
      </c>
      <c r="BF33" s="192">
        <f t="shared" si="46"/>
        <v>0</v>
      </c>
      <c r="BG33" s="192">
        <f t="shared" si="47"/>
        <v>0</v>
      </c>
      <c r="BH33" s="192">
        <f t="shared" si="48"/>
        <v>0</v>
      </c>
      <c r="BI33" s="192">
        <f t="shared" si="49"/>
        <v>0</v>
      </c>
      <c r="BJ33" s="192">
        <f t="shared" si="50"/>
        <v>0</v>
      </c>
      <c r="BK33" s="192">
        <f t="shared" si="51"/>
        <v>0</v>
      </c>
      <c r="BL33" s="192">
        <f t="shared" si="52"/>
        <v>0</v>
      </c>
      <c r="BM33" s="192">
        <f t="shared" si="53"/>
        <v>0</v>
      </c>
      <c r="BN33" s="192">
        <f t="shared" si="54"/>
        <v>0</v>
      </c>
      <c r="BO33" s="192">
        <f t="shared" si="55"/>
        <v>0</v>
      </c>
      <c r="BP33" s="192">
        <f t="shared" si="56"/>
        <v>0</v>
      </c>
      <c r="BQ33" s="192">
        <f t="shared" si="57"/>
        <v>0</v>
      </c>
      <c r="BR33" s="192">
        <f t="shared" si="58"/>
        <v>0</v>
      </c>
      <c r="BS33" s="192">
        <f t="shared" si="59"/>
        <v>0</v>
      </c>
      <c r="BT33" s="192">
        <f t="shared" si="60"/>
        <v>0</v>
      </c>
      <c r="BU33" s="192">
        <f t="shared" si="61"/>
        <v>0</v>
      </c>
      <c r="BV33" s="192">
        <f t="shared" si="62"/>
        <v>0</v>
      </c>
      <c r="BW33" s="192">
        <f t="shared" si="63"/>
        <v>0</v>
      </c>
      <c r="BX33" s="192">
        <f t="shared" si="64"/>
        <v>0</v>
      </c>
      <c r="BY33" s="192">
        <f t="shared" si="65"/>
        <v>0</v>
      </c>
      <c r="BZ33" s="192">
        <f t="shared" si="66"/>
        <v>0</v>
      </c>
      <c r="CA33" s="192">
        <f t="shared" si="67"/>
        <v>0</v>
      </c>
      <c r="CB33" s="192">
        <f t="shared" si="68"/>
        <v>0</v>
      </c>
      <c r="CC33" s="192">
        <f t="shared" si="69"/>
        <v>0</v>
      </c>
      <c r="CD33" s="192">
        <f t="shared" si="70"/>
        <v>0</v>
      </c>
      <c r="CE33" s="192">
        <f t="shared" si="71"/>
        <v>0</v>
      </c>
      <c r="CF33" s="192">
        <f t="shared" si="72"/>
        <v>0</v>
      </c>
      <c r="CG33" s="192">
        <f t="shared" si="73"/>
        <v>0</v>
      </c>
      <c r="CH33" s="192">
        <f t="shared" si="74"/>
        <v>0</v>
      </c>
      <c r="CI33" s="192">
        <f t="shared" si="75"/>
        <v>0</v>
      </c>
      <c r="CJ33" s="192">
        <f t="shared" si="76"/>
        <v>0</v>
      </c>
      <c r="CK33" s="192">
        <f t="shared" si="77"/>
        <v>0</v>
      </c>
      <c r="CL33" s="192">
        <f t="shared" si="78"/>
        <v>0</v>
      </c>
      <c r="CM33" s="192">
        <f t="shared" si="79"/>
        <v>0</v>
      </c>
      <c r="CN33" s="192">
        <f t="shared" si="80"/>
        <v>0</v>
      </c>
      <c r="CO33" s="192">
        <f t="shared" si="81"/>
        <v>0</v>
      </c>
      <c r="CP33" s="192">
        <f t="shared" si="82"/>
        <v>0</v>
      </c>
      <c r="CQ33" s="192">
        <f t="shared" si="83"/>
        <v>0</v>
      </c>
      <c r="CR33" s="192">
        <f t="shared" si="84"/>
        <v>0</v>
      </c>
      <c r="CS33" s="192">
        <f t="shared" si="85"/>
        <v>0</v>
      </c>
      <c r="CT33" s="192">
        <f t="shared" si="86"/>
        <v>0</v>
      </c>
      <c r="CU33" s="192">
        <f t="shared" si="87"/>
        <v>0</v>
      </c>
      <c r="CV33" s="192">
        <f t="shared" si="88"/>
        <v>0</v>
      </c>
      <c r="CW33" s="192">
        <f t="shared" si="89"/>
        <v>0</v>
      </c>
      <c r="CX33" s="192">
        <f t="shared" si="90"/>
        <v>0</v>
      </c>
      <c r="CY33" s="192">
        <f t="shared" si="91"/>
        <v>0</v>
      </c>
      <c r="CZ33" s="192">
        <f t="shared" si="92"/>
        <v>0</v>
      </c>
      <c r="DA33" s="192">
        <f t="shared" si="93"/>
        <v>0</v>
      </c>
      <c r="DB33" s="192">
        <f t="shared" si="94"/>
        <v>0</v>
      </c>
      <c r="DC33" s="192">
        <f t="shared" si="95"/>
        <v>0</v>
      </c>
      <c r="DD33" s="192">
        <f t="shared" si="96"/>
        <v>0</v>
      </c>
      <c r="DE33" s="192">
        <f t="shared" si="97"/>
        <v>0</v>
      </c>
      <c r="DF33" s="192">
        <f t="shared" si="98"/>
        <v>0</v>
      </c>
      <c r="DG33" s="192">
        <f t="shared" si="99"/>
        <v>0</v>
      </c>
      <c r="DH33" s="192">
        <f t="shared" si="100"/>
        <v>0</v>
      </c>
      <c r="DI33" s="192">
        <f t="shared" si="101"/>
        <v>0</v>
      </c>
      <c r="DJ33" s="192">
        <f t="shared" si="102"/>
        <v>0</v>
      </c>
      <c r="DK33" s="192">
        <f t="shared" si="103"/>
        <v>0</v>
      </c>
      <c r="DL33" s="192">
        <f t="shared" si="104"/>
        <v>0</v>
      </c>
      <c r="DM33" s="192">
        <f t="shared" si="105"/>
        <v>0</v>
      </c>
      <c r="DN33" s="192">
        <f t="shared" si="106"/>
        <v>0</v>
      </c>
      <c r="DO33" s="192">
        <f t="shared" si="107"/>
        <v>0</v>
      </c>
      <c r="DP33" s="192">
        <f t="shared" si="108"/>
        <v>0</v>
      </c>
      <c r="DQ33" s="192">
        <f t="shared" si="109"/>
        <v>0</v>
      </c>
      <c r="DR33" s="192">
        <f t="shared" si="110"/>
        <v>0</v>
      </c>
      <c r="DS33" s="192">
        <f t="shared" si="111"/>
        <v>0</v>
      </c>
      <c r="DT33" s="192">
        <f t="shared" si="112"/>
        <v>0</v>
      </c>
      <c r="DU33" s="192">
        <f t="shared" si="113"/>
        <v>0</v>
      </c>
      <c r="DV33" s="193">
        <f t="shared" si="114"/>
        <v>0</v>
      </c>
      <c r="DW33" s="193">
        <f t="shared" si="115"/>
        <v>0</v>
      </c>
      <c r="DX33" s="193">
        <f t="shared" si="116"/>
        <v>0</v>
      </c>
      <c r="DY33" s="193">
        <f t="shared" si="117"/>
        <v>0</v>
      </c>
      <c r="DZ33" s="193">
        <f t="shared" si="118"/>
        <v>0</v>
      </c>
      <c r="EA33" s="192">
        <f t="shared" si="119"/>
        <v>0</v>
      </c>
      <c r="EB33" s="192">
        <f t="shared" si="120"/>
        <v>0</v>
      </c>
      <c r="EC33" s="192">
        <f t="shared" si="121"/>
        <v>0</v>
      </c>
      <c r="ED33" s="192">
        <f t="shared" si="122"/>
        <v>0</v>
      </c>
      <c r="EE33" s="192">
        <f t="shared" si="123"/>
        <v>0</v>
      </c>
      <c r="EF33" s="192">
        <f t="shared" si="124"/>
        <v>0</v>
      </c>
      <c r="EG33" s="192">
        <f t="shared" si="125"/>
        <v>0</v>
      </c>
      <c r="EH33" s="192">
        <f t="shared" si="126"/>
        <v>0</v>
      </c>
      <c r="EI33" s="192">
        <f t="shared" si="127"/>
        <v>0</v>
      </c>
      <c r="EJ33" s="192">
        <f t="shared" si="128"/>
        <v>0</v>
      </c>
      <c r="EK33" s="192">
        <f t="shared" si="129"/>
        <v>0</v>
      </c>
      <c r="EL33" s="192">
        <f t="shared" si="130"/>
        <v>0</v>
      </c>
      <c r="EM33" s="192">
        <f t="shared" si="131"/>
        <v>0</v>
      </c>
      <c r="EN33" s="192">
        <f t="shared" si="132"/>
        <v>0</v>
      </c>
      <c r="EO33" s="192">
        <f t="shared" si="133"/>
        <v>0</v>
      </c>
      <c r="EP33" s="192">
        <f t="shared" si="134"/>
        <v>0</v>
      </c>
      <c r="EQ33" s="192">
        <f t="shared" si="135"/>
        <v>0</v>
      </c>
      <c r="ER33" s="192">
        <f t="shared" si="136"/>
        <v>0</v>
      </c>
      <c r="ES33" s="192">
        <f t="shared" si="137"/>
        <v>0</v>
      </c>
      <c r="ET33" s="192">
        <f t="shared" si="138"/>
        <v>0</v>
      </c>
      <c r="EU33" s="192">
        <f t="shared" si="139"/>
        <v>0</v>
      </c>
      <c r="EV33" s="192">
        <f t="shared" si="140"/>
        <v>0</v>
      </c>
      <c r="EW33" s="192">
        <f t="shared" si="141"/>
        <v>0</v>
      </c>
      <c r="EX33" s="192">
        <f t="shared" si="142"/>
        <v>0</v>
      </c>
      <c r="EY33" s="192">
        <f t="shared" si="143"/>
        <v>0</v>
      </c>
      <c r="EZ33" s="192">
        <f t="shared" si="144"/>
        <v>0</v>
      </c>
      <c r="FA33" s="192">
        <f t="shared" si="145"/>
        <v>0</v>
      </c>
      <c r="FB33" s="192">
        <f t="shared" si="146"/>
        <v>0</v>
      </c>
      <c r="FC33" s="192">
        <f t="shared" si="147"/>
        <v>0</v>
      </c>
      <c r="FD33" s="192">
        <f t="shared" si="148"/>
        <v>0</v>
      </c>
      <c r="FE33" s="192">
        <f t="shared" si="149"/>
        <v>0</v>
      </c>
      <c r="FF33" s="192">
        <f t="shared" si="150"/>
        <v>0</v>
      </c>
      <c r="FG33" s="192">
        <f t="shared" si="151"/>
        <v>0</v>
      </c>
      <c r="FH33" s="192">
        <f t="shared" si="152"/>
        <v>0</v>
      </c>
      <c r="FI33" s="192">
        <f t="shared" si="153"/>
        <v>0</v>
      </c>
      <c r="FJ33" s="192">
        <f t="shared" si="154"/>
        <v>0</v>
      </c>
      <c r="FK33" s="192">
        <f t="shared" si="155"/>
        <v>0</v>
      </c>
      <c r="FL33" s="192">
        <f t="shared" si="156"/>
        <v>0</v>
      </c>
      <c r="FM33" s="192">
        <f t="shared" si="157"/>
        <v>0</v>
      </c>
      <c r="FN33" s="192">
        <f t="shared" si="158"/>
        <v>0</v>
      </c>
      <c r="FO33" s="192">
        <f t="shared" si="159"/>
        <v>0</v>
      </c>
      <c r="FP33" s="192">
        <f t="shared" si="160"/>
        <v>0</v>
      </c>
      <c r="FQ33" s="192">
        <f t="shared" si="161"/>
        <v>0</v>
      </c>
      <c r="FR33" s="192">
        <f t="shared" si="162"/>
        <v>0</v>
      </c>
      <c r="FS33" s="192">
        <f t="shared" si="163"/>
        <v>0</v>
      </c>
      <c r="FT33" s="192">
        <f t="shared" si="164"/>
        <v>0</v>
      </c>
      <c r="FU33" s="192">
        <f t="shared" si="165"/>
        <v>0</v>
      </c>
      <c r="FV33" s="192">
        <f t="shared" si="166"/>
        <v>0</v>
      </c>
      <c r="FW33" s="192">
        <f t="shared" si="167"/>
        <v>0</v>
      </c>
      <c r="FX33" s="192">
        <f t="shared" si="168"/>
        <v>0</v>
      </c>
      <c r="FY33" s="192">
        <f t="shared" si="169"/>
        <v>0</v>
      </c>
      <c r="FZ33" s="192">
        <f t="shared" si="170"/>
        <v>0</v>
      </c>
      <c r="GA33" s="192">
        <f t="shared" si="171"/>
        <v>0</v>
      </c>
      <c r="GB33" s="192">
        <f t="shared" si="172"/>
        <v>0</v>
      </c>
      <c r="GC33" s="192">
        <f t="shared" si="173"/>
        <v>0</v>
      </c>
      <c r="GD33" s="192">
        <f t="shared" si="174"/>
        <v>0</v>
      </c>
      <c r="GE33" s="192">
        <f t="shared" si="175"/>
        <v>0</v>
      </c>
      <c r="GF33" s="192">
        <f t="shared" si="176"/>
        <v>0</v>
      </c>
      <c r="GG33" s="192">
        <f t="shared" si="177"/>
        <v>0</v>
      </c>
      <c r="GH33" s="192">
        <f t="shared" si="178"/>
        <v>0</v>
      </c>
      <c r="GI33" s="192">
        <f t="shared" si="179"/>
        <v>0</v>
      </c>
      <c r="GJ33" s="192">
        <f t="shared" si="180"/>
        <v>0</v>
      </c>
      <c r="GK33" s="192">
        <f t="shared" si="181"/>
        <v>0</v>
      </c>
      <c r="GL33" s="192">
        <f t="shared" si="182"/>
        <v>0</v>
      </c>
      <c r="GM33" s="192">
        <f t="shared" si="183"/>
        <v>0</v>
      </c>
      <c r="GN33" s="192">
        <f t="shared" si="184"/>
        <v>0</v>
      </c>
      <c r="GO33" s="192">
        <f t="shared" si="185"/>
        <v>0</v>
      </c>
      <c r="GP33" s="192">
        <f t="shared" si="186"/>
        <v>0</v>
      </c>
      <c r="GQ33" s="192">
        <f t="shared" si="187"/>
        <v>0</v>
      </c>
      <c r="GR33" s="192">
        <f t="shared" si="188"/>
        <v>0</v>
      </c>
      <c r="GS33" s="192">
        <f t="shared" si="189"/>
        <v>0</v>
      </c>
      <c r="GT33" s="192">
        <f t="shared" si="190"/>
        <v>0</v>
      </c>
      <c r="GU33" s="192">
        <f t="shared" si="191"/>
        <v>0</v>
      </c>
      <c r="GV33" s="192">
        <f t="shared" si="192"/>
        <v>0</v>
      </c>
      <c r="GW33" s="192">
        <f t="shared" si="193"/>
        <v>0</v>
      </c>
      <c r="GX33" s="192">
        <f t="shared" si="194"/>
        <v>0</v>
      </c>
      <c r="GY33" s="192">
        <f t="shared" si="195"/>
        <v>0</v>
      </c>
      <c r="GZ33" s="192">
        <f t="shared" si="196"/>
        <v>0</v>
      </c>
      <c r="HA33" s="192">
        <f t="shared" si="197"/>
        <v>0</v>
      </c>
      <c r="HB33" s="192">
        <f t="shared" si="198"/>
        <v>0</v>
      </c>
      <c r="HC33" s="192">
        <f t="shared" si="199"/>
        <v>0</v>
      </c>
      <c r="HD33" s="192">
        <f t="shared" si="200"/>
        <v>0</v>
      </c>
      <c r="HE33" s="192">
        <f t="shared" si="201"/>
        <v>0</v>
      </c>
      <c r="HF33" s="192">
        <f t="shared" si="202"/>
        <v>0</v>
      </c>
      <c r="HG33" s="192">
        <f t="shared" si="203"/>
        <v>0</v>
      </c>
      <c r="HH33" s="192">
        <f t="shared" si="204"/>
        <v>0</v>
      </c>
      <c r="HI33" s="192">
        <f t="shared" si="205"/>
        <v>0</v>
      </c>
      <c r="HJ33" s="192">
        <f t="shared" si="206"/>
        <v>0</v>
      </c>
      <c r="HK33" s="192">
        <f t="shared" si="207"/>
        <v>0</v>
      </c>
      <c r="HL33" s="192">
        <f t="shared" si="208"/>
        <v>0</v>
      </c>
      <c r="HM33" s="192">
        <f t="shared" si="209"/>
        <v>0</v>
      </c>
      <c r="HN33" s="194">
        <f t="shared" si="210"/>
        <v>0</v>
      </c>
      <c r="HO33" s="194">
        <f t="shared" si="211"/>
        <v>0</v>
      </c>
      <c r="HP33" s="194">
        <f t="shared" si="212"/>
        <v>0</v>
      </c>
      <c r="HQ33" s="194">
        <f t="shared" si="213"/>
        <v>0</v>
      </c>
      <c r="HR33" s="194">
        <f t="shared" si="214"/>
        <v>0</v>
      </c>
      <c r="HS33" s="195" t="str">
        <f t="shared" si="9"/>
        <v/>
      </c>
      <c r="HT33" s="196">
        <f t="shared" si="10"/>
        <v>0</v>
      </c>
      <c r="HU33" s="196">
        <f t="shared" si="11"/>
        <v>0</v>
      </c>
      <c r="HV33" s="197" t="str">
        <f t="shared" si="12"/>
        <v/>
      </c>
      <c r="HW33" s="197" t="str">
        <f t="shared" si="215"/>
        <v/>
      </c>
      <c r="HX33" s="197" t="str">
        <f t="shared" si="216"/>
        <v/>
      </c>
      <c r="HY33" s="195" t="str">
        <f t="shared" si="13"/>
        <v/>
      </c>
      <c r="HZ33" s="30">
        <f t="shared" si="6"/>
        <v>0</v>
      </c>
      <c r="IA33" s="198">
        <f t="shared" si="14"/>
        <v>0</v>
      </c>
      <c r="IB33" s="195"/>
      <c r="IC33" s="195">
        <f t="shared" si="217"/>
        <v>0</v>
      </c>
      <c r="ID33" s="195">
        <f t="shared" si="15"/>
        <v>0</v>
      </c>
      <c r="IE33" s="195">
        <f t="shared" si="218"/>
        <v>0</v>
      </c>
      <c r="IF33" s="195">
        <f t="shared" si="16"/>
        <v>0</v>
      </c>
      <c r="IG33" s="307">
        <f t="shared" si="17"/>
        <v>0</v>
      </c>
      <c r="IH33" s="307">
        <f t="shared" si="18"/>
        <v>0</v>
      </c>
      <c r="II33" s="44">
        <f t="shared" si="19"/>
        <v>0</v>
      </c>
      <c r="IJ33" s="44">
        <f t="shared" si="219"/>
        <v>0</v>
      </c>
      <c r="IK33" s="44">
        <f t="shared" si="220"/>
        <v>0</v>
      </c>
      <c r="IL33" s="44">
        <f t="shared" si="221"/>
        <v>0</v>
      </c>
      <c r="IM33" s="44">
        <f t="shared" si="222"/>
        <v>0</v>
      </c>
      <c r="IN33" s="44">
        <f t="shared" si="223"/>
        <v>0</v>
      </c>
      <c r="IO33" s="44">
        <f t="shared" si="224"/>
        <v>0</v>
      </c>
    </row>
    <row r="34" spans="1:249" ht="18" customHeight="1">
      <c r="A34" s="188">
        <v>28</v>
      </c>
      <c r="B34" s="326"/>
      <c r="C34" s="289"/>
      <c r="D34" s="199"/>
      <c r="E34" s="189"/>
      <c r="F34" s="189"/>
      <c r="G34" s="190"/>
      <c r="H34" s="190"/>
      <c r="I34" s="272"/>
      <c r="J34" s="207"/>
      <c r="K34" s="214" t="str">
        <f t="shared" si="20"/>
        <v/>
      </c>
      <c r="L34" s="200" t="str">
        <f t="shared" si="21"/>
        <v/>
      </c>
      <c r="M34" s="200" t="str">
        <f t="shared" si="22"/>
        <v/>
      </c>
      <c r="N34" s="209" t="str">
        <f t="shared" si="8"/>
        <v/>
      </c>
      <c r="O34" s="208" t="str">
        <f>IFERROR(IF(D34="","",IF(K34="","",IF(I34="","",IF(F34="F",VLOOKUP(K34,F!A:G,2,0),IF(F34="M",VLOOKUP(K34,M!A:G,2,0),""))))),0)</f>
        <v/>
      </c>
      <c r="P34" s="191" t="str">
        <f>IFERROR(IF(D34="","",IF(K34="","",IF(I34="","",IF(F34="F",VLOOKUP(K34,F!A:G,3,0),IF(F34="M",VLOOKUP(K34,M!A:G,3,0),""))))),0)</f>
        <v/>
      </c>
      <c r="Q34" s="191" t="str">
        <f>IFERROR(IF(D34="","",IF(K34="","",IF(I34="","",IF(F34="F",VLOOKUP(K34,F!A:G,4,0),IF(F34="M",VLOOKUP(K34,M!A:G,4,0),""))))),0)</f>
        <v/>
      </c>
      <c r="R34" s="191" t="str">
        <f>IFERROR(IF(D34="","",IF(K34="","",IF(I34="","",IF(F34="F",VLOOKUP(K34,F!A:G,5,0),IF(F34="M",VLOOKUP(K34,M!A:G,5,0),""))))),0)</f>
        <v/>
      </c>
      <c r="S34" s="191" t="str">
        <f>IFERROR(IF(D34="","",IF(K34="","",IF(I34="","",IF(F34="F",VLOOKUP(K34,F!A:G,6,0),IF(F34="M",VLOOKUP(K34,M!A:G,6,0),""))))),0)</f>
        <v/>
      </c>
      <c r="T34" s="191" t="str">
        <f>IFERROR(IF(D34="","",IF(K34="","",IF(I34="","",IF(F34="F",VLOOKUP(K34,F!A:G,7,0),IF(F34="M",VLOOKUP(K34,M!A:G,7,0),""))))),0)</f>
        <v/>
      </c>
      <c r="U34" s="191" t="str">
        <f>IFERROR(IF(D34="","",IF(K34="","",IF(J34="","",IF(F34="F",VLOOKUP(K34,F!A:M,8,0),IF(F34="M",VLOOKUP(K34,M!A:M,8,0),""))))),0)</f>
        <v/>
      </c>
      <c r="V34" s="191" t="str">
        <f>IFERROR(IF(D34="","",IF(K34="","",IF(J34="","",IF(F34="F",VLOOKUP(K34,F!A:M,9,0),IF(F34="M",VLOOKUP(K34,M!A:M,9,0),""))))),0)</f>
        <v/>
      </c>
      <c r="W34" s="191" t="str">
        <f>IFERROR(IF(D34="","",IF(K34="","",IF(J34="","",IF(F34="F",VLOOKUP(K34,F!A:M,10,0),IF(F34="M",VLOOKUP(K34,M!A:M,10,0),""))))),0)</f>
        <v/>
      </c>
      <c r="X34" s="191" t="str">
        <f>IFERROR(IF(D34="","",IF(K34="","",IF(J34="","",IF(F34="F",VLOOKUP(K34,F!A:M,11,0),IF(F34="M",VLOOKUP(K34,M!A:M,11,0),""))))),0)</f>
        <v/>
      </c>
      <c r="Y34" s="191" t="str">
        <f>IFERROR(IF(D34="","",IF(K34="","",IF(J34="","",IF(F34="F",VLOOKUP(K34,F!A:M,12,0),IF(F34="M",VLOOKUP(K34,M!A:M,12,0),""))))),0)</f>
        <v/>
      </c>
      <c r="Z34" s="191" t="str">
        <f>IFERROR(IF(D34="","",IF(K34="","",IF(J34="","",IF(F34="F",VLOOKUP(K34,F!A:M,13,0),IF(F34="M",VLOOKUP(K34,M!A:M,13,0),""))))),0)</f>
        <v/>
      </c>
      <c r="AA34" s="191" t="str">
        <f>IFERROR(IF(D34="","",IF(F34="","",IF(J34="","",IF(K34="","",IF(AND(K34&gt;23,K34&lt;=60),IF(F34="F",VLOOKUP(MROUND(HZ34,0.5),'F-Weight for Length'!K:S,2,0),VLOOKUP(MROUND(HZ34,0.5),'M-Weight for Length'!K:S,2,0)),IF(K34&gt;60,IF(F34="F",VLOOKUP(K34,'F-Weight for Length'!U:AC,2,0),VLOOKUP(K34,'M-Weight for Length'!U:AC,2,0)),IF(F34="F",VLOOKUP(MROUND(HZ34,0.5),'F-Weight for Length'!A:I,2,0),VLOOKUP(MROUND(HZ34,0.5),'M-Weight for Length'!A:I,2,0)))))))),0)</f>
        <v/>
      </c>
      <c r="AB34" s="191" t="str">
        <f>IFERROR(IF(D34="","",IF(F34="","",IF(J34="","",IF(K34="","",IF(AND(K34&gt;23,K34&lt;=60),IF(F34="F",VLOOKUP(MROUND(HZ34,0.5),'F-Weight for Length'!K:S,3,0),VLOOKUP(MROUND(HZ34,0.5),'M-Weight for Length'!K:S,3,0)),IF(K34&gt;60,IF(F34="F",VLOOKUP(K34,'F-Weight for Length'!U:AC,3,0),VLOOKUP(K34,'M-Weight for Length'!U:AC,3,0)),IF(F34="F",VLOOKUP(MROUND(HZ34,0.5),'F-Weight for Length'!A:I,3,0),VLOOKUP(MROUND(HZ34,0.5),'M-Weight for Length'!A:I,3,0)))))))),0)</f>
        <v/>
      </c>
      <c r="AC34" s="191" t="str">
        <f>IFERROR(IF(D34="","",IF(F34="","",IF(J34="","",IF(K34="","",IF(AND(K34&gt;23,K34&lt;=60),IF(F34="F",VLOOKUP(MROUND(HZ34,0.5),'F-Weight for Length'!K:S,4,0),VLOOKUP(MROUND(HZ34,0.5),'M-Weight for Length'!K:S,4,0)),IF(K34&gt;60,IF(F34="F",VLOOKUP(K34,'F-Weight for Length'!U:AC,4,0),VLOOKUP(K34,'M-Weight for Length'!U:AC,4,0)),IF(F34="F",VLOOKUP(MROUND(HZ34,0.5),'F-Weight for Length'!A:I,4,0),VLOOKUP(MROUND(HZ34,0.5),'M-Weight for Length'!A:I,4,0)))))))),0)</f>
        <v/>
      </c>
      <c r="AD34" s="191" t="str">
        <f>IFERROR(IF(D34="","",IF(F34="","",IF(J34="","",IF(K34="","",IF(AND(K34&gt;23,K34&lt;=60),IF(F34="F",VLOOKUP(MROUND(HZ34,0.5),'F-Weight for Length'!K:S,5,0),VLOOKUP(MROUND(HZ34,0.5),'M-Weight for Length'!K:S,5,0)),IF(K34&gt;60,IF(F34="F",VLOOKUP(K34,'F-Weight for Length'!U:AC,5,0),VLOOKUP(K34,'M-Weight for Length'!U:AC,5,0)),IF(F34="F",VLOOKUP(MROUND(HZ34,0.5),'F-Weight for Length'!A:I,5,0),VLOOKUP(MROUND(HZ34,0.5),'M-Weight for Length'!A:I,5,0)))))))),0)</f>
        <v/>
      </c>
      <c r="AE34" s="191" t="str">
        <f>IFERROR(IF(D34="","",IF(F34="","",IF(J34="","",IF(K34="","",IF(AND(K34&gt;23,K34&lt;=60),IF(F34="F",VLOOKUP(MROUND(HZ34,0.5),'F-Weight for Length'!K:S,6,0),VLOOKUP(MROUND(HZ34,0.5),'M-Weight for Length'!K:S,6,0)),IF(K34&gt;60,IF(F34="F",VLOOKUP(K34,'F-Weight for Length'!U:AC,6,0),VLOOKUP(K34,'M-Weight for Length'!U:AC,6,0)),IF(F34="F",VLOOKUP(MROUND(HZ34,0.5),'F-Weight for Length'!A:I,6,0),VLOOKUP(MROUND(HZ34,0.5),'M-Weight for Length'!A:I,6,0)))))))),0)</f>
        <v/>
      </c>
      <c r="AF34" s="191" t="str">
        <f>IFERROR(IF(D34="","",IF(F34="","",IF(J34="","",IF(K34="","",IF(AND(K34&gt;23,K34&lt;=60),IF(F34="F",VLOOKUP(MROUND(HZ34,0.5),'F-Weight for Length'!K:S,7,0),VLOOKUP(MROUND(HZ34,0.5),'M-Weight for Length'!K:S,7,0)),IF(K34&gt;60,IF(F34="F",VLOOKUP(K34,'F-Weight for Length'!U:AC,7,0),VLOOKUP(K34,'M-Weight for Length'!U:AC,7,0)),IF(F34="F",VLOOKUP(MROUND(HZ34,0.5),'F-Weight for Length'!A:I,7,0),VLOOKUP(MROUND(HZ34,0.5),'M-Weight for Length'!A:I,7,0)))))))),0)</f>
        <v/>
      </c>
      <c r="AG34" s="191" t="str">
        <f>IFERROR(IF(D34="","",IF(F34="","",IF(J34="","",IF(K34="","",IF(AND(K34&gt;23,K34&lt;=60),IF(F34="F",VLOOKUP(MROUND(HZ34,0.5),'F-Weight for Length'!K:S,8,0),VLOOKUP(MROUND(HZ34,0.5),'M-Weight for Length'!K:S,8,0)),IF(K34&gt;60,IF(F34="F",VLOOKUP(K34,'F-Weight for Length'!U:AC,8,0),VLOOKUP(K34,'M-Weight for Length'!U:AC,8,0)),IF(F34="F",VLOOKUP(MROUND(HZ34,0.5),'F-Weight for Length'!A:I,8,0),VLOOKUP(MROUND(HZ34,0.5),'M-Weight for Length'!A:I,8,0)))))))),0)</f>
        <v/>
      </c>
      <c r="AH34" s="191" t="str">
        <f>IFERROR(IF(D34="","",IF(F34="","",IF(J34="","",IF(K34="","",IF(AND(K34&gt;23,K34&lt;=60),IF(F34="F",VLOOKUP(MROUND(HZ34,0.5),'F-Weight for Length'!K:S,9,0),VLOOKUP(MROUND(HZ34,0.5),'M-Weight for Length'!K:S,9,0)),IF(K34&gt;60,IF(F34="F",VLOOKUP(K34,'F-Weight for Length'!U:AC,9,0),VLOOKUP(K34,'M-Weight for Length'!U:AC,9,0)),IF(F34="F",VLOOKUP(MROUND(HZ34,0.5),'F-Weight for Length'!A:I,9,0),VLOOKUP(MROUND(HZ34,0.5),'M-Weight for Length'!A:I,9,0)))))))),0)</f>
        <v/>
      </c>
      <c r="AI34" s="192">
        <f t="shared" si="23"/>
        <v>0</v>
      </c>
      <c r="AJ34" s="192">
        <f t="shared" si="24"/>
        <v>0</v>
      </c>
      <c r="AK34" s="192">
        <f t="shared" si="25"/>
        <v>0</v>
      </c>
      <c r="AL34" s="192">
        <f t="shared" si="26"/>
        <v>0</v>
      </c>
      <c r="AM34" s="192">
        <f t="shared" si="27"/>
        <v>0</v>
      </c>
      <c r="AN34" s="192">
        <f t="shared" si="28"/>
        <v>0</v>
      </c>
      <c r="AO34" s="192">
        <f t="shared" si="29"/>
        <v>0</v>
      </c>
      <c r="AP34" s="192">
        <f t="shared" si="30"/>
        <v>0</v>
      </c>
      <c r="AQ34" s="192">
        <f t="shared" si="31"/>
        <v>0</v>
      </c>
      <c r="AR34" s="192">
        <f t="shared" si="32"/>
        <v>0</v>
      </c>
      <c r="AS34" s="192">
        <f t="shared" si="33"/>
        <v>0</v>
      </c>
      <c r="AT34" s="192">
        <f t="shared" si="34"/>
        <v>0</v>
      </c>
      <c r="AU34" s="192">
        <f t="shared" si="35"/>
        <v>0</v>
      </c>
      <c r="AV34" s="192">
        <f t="shared" si="36"/>
        <v>0</v>
      </c>
      <c r="AW34" s="192">
        <f t="shared" si="37"/>
        <v>0</v>
      </c>
      <c r="AX34" s="192">
        <f t="shared" si="38"/>
        <v>0</v>
      </c>
      <c r="AY34" s="192">
        <f t="shared" si="39"/>
        <v>0</v>
      </c>
      <c r="AZ34" s="192">
        <f t="shared" si="40"/>
        <v>0</v>
      </c>
      <c r="BA34" s="192">
        <f t="shared" si="41"/>
        <v>0</v>
      </c>
      <c r="BB34" s="192">
        <f t="shared" si="42"/>
        <v>0</v>
      </c>
      <c r="BC34" s="192">
        <f t="shared" si="43"/>
        <v>0</v>
      </c>
      <c r="BD34" s="192">
        <f t="shared" si="44"/>
        <v>0</v>
      </c>
      <c r="BE34" s="192">
        <f t="shared" si="45"/>
        <v>0</v>
      </c>
      <c r="BF34" s="192">
        <f t="shared" si="46"/>
        <v>0</v>
      </c>
      <c r="BG34" s="192">
        <f t="shared" si="47"/>
        <v>0</v>
      </c>
      <c r="BH34" s="192">
        <f t="shared" si="48"/>
        <v>0</v>
      </c>
      <c r="BI34" s="192">
        <f t="shared" si="49"/>
        <v>0</v>
      </c>
      <c r="BJ34" s="192">
        <f t="shared" si="50"/>
        <v>0</v>
      </c>
      <c r="BK34" s="192">
        <f t="shared" si="51"/>
        <v>0</v>
      </c>
      <c r="BL34" s="192">
        <f t="shared" si="52"/>
        <v>0</v>
      </c>
      <c r="BM34" s="192">
        <f t="shared" si="53"/>
        <v>0</v>
      </c>
      <c r="BN34" s="192">
        <f t="shared" si="54"/>
        <v>0</v>
      </c>
      <c r="BO34" s="192">
        <f t="shared" si="55"/>
        <v>0</v>
      </c>
      <c r="BP34" s="192">
        <f t="shared" si="56"/>
        <v>0</v>
      </c>
      <c r="BQ34" s="192">
        <f t="shared" si="57"/>
        <v>0</v>
      </c>
      <c r="BR34" s="192">
        <f t="shared" si="58"/>
        <v>0</v>
      </c>
      <c r="BS34" s="192">
        <f t="shared" si="59"/>
        <v>0</v>
      </c>
      <c r="BT34" s="192">
        <f t="shared" si="60"/>
        <v>0</v>
      </c>
      <c r="BU34" s="192">
        <f t="shared" si="61"/>
        <v>0</v>
      </c>
      <c r="BV34" s="192">
        <f t="shared" si="62"/>
        <v>0</v>
      </c>
      <c r="BW34" s="192">
        <f t="shared" si="63"/>
        <v>0</v>
      </c>
      <c r="BX34" s="192">
        <f t="shared" si="64"/>
        <v>0</v>
      </c>
      <c r="BY34" s="192">
        <f t="shared" si="65"/>
        <v>0</v>
      </c>
      <c r="BZ34" s="192">
        <f t="shared" si="66"/>
        <v>0</v>
      </c>
      <c r="CA34" s="192">
        <f t="shared" si="67"/>
        <v>0</v>
      </c>
      <c r="CB34" s="192">
        <f t="shared" si="68"/>
        <v>0</v>
      </c>
      <c r="CC34" s="192">
        <f t="shared" si="69"/>
        <v>0</v>
      </c>
      <c r="CD34" s="192">
        <f t="shared" si="70"/>
        <v>0</v>
      </c>
      <c r="CE34" s="192">
        <f t="shared" si="71"/>
        <v>0</v>
      </c>
      <c r="CF34" s="192">
        <f t="shared" si="72"/>
        <v>0</v>
      </c>
      <c r="CG34" s="192">
        <f t="shared" si="73"/>
        <v>0</v>
      </c>
      <c r="CH34" s="192">
        <f t="shared" si="74"/>
        <v>0</v>
      </c>
      <c r="CI34" s="192">
        <f t="shared" si="75"/>
        <v>0</v>
      </c>
      <c r="CJ34" s="192">
        <f t="shared" si="76"/>
        <v>0</v>
      </c>
      <c r="CK34" s="192">
        <f t="shared" si="77"/>
        <v>0</v>
      </c>
      <c r="CL34" s="192">
        <f t="shared" si="78"/>
        <v>0</v>
      </c>
      <c r="CM34" s="192">
        <f t="shared" si="79"/>
        <v>0</v>
      </c>
      <c r="CN34" s="192">
        <f t="shared" si="80"/>
        <v>0</v>
      </c>
      <c r="CO34" s="192">
        <f t="shared" si="81"/>
        <v>0</v>
      </c>
      <c r="CP34" s="192">
        <f t="shared" si="82"/>
        <v>0</v>
      </c>
      <c r="CQ34" s="192">
        <f t="shared" si="83"/>
        <v>0</v>
      </c>
      <c r="CR34" s="192">
        <f t="shared" si="84"/>
        <v>0</v>
      </c>
      <c r="CS34" s="192">
        <f t="shared" si="85"/>
        <v>0</v>
      </c>
      <c r="CT34" s="192">
        <f t="shared" si="86"/>
        <v>0</v>
      </c>
      <c r="CU34" s="192">
        <f t="shared" si="87"/>
        <v>0</v>
      </c>
      <c r="CV34" s="192">
        <f t="shared" si="88"/>
        <v>0</v>
      </c>
      <c r="CW34" s="192">
        <f t="shared" si="89"/>
        <v>0</v>
      </c>
      <c r="CX34" s="192">
        <f t="shared" si="90"/>
        <v>0</v>
      </c>
      <c r="CY34" s="192">
        <f t="shared" si="91"/>
        <v>0</v>
      </c>
      <c r="CZ34" s="192">
        <f t="shared" si="92"/>
        <v>0</v>
      </c>
      <c r="DA34" s="192">
        <f t="shared" si="93"/>
        <v>0</v>
      </c>
      <c r="DB34" s="192">
        <f t="shared" si="94"/>
        <v>0</v>
      </c>
      <c r="DC34" s="192">
        <f t="shared" si="95"/>
        <v>0</v>
      </c>
      <c r="DD34" s="192">
        <f t="shared" si="96"/>
        <v>0</v>
      </c>
      <c r="DE34" s="192">
        <f t="shared" si="97"/>
        <v>0</v>
      </c>
      <c r="DF34" s="192">
        <f t="shared" si="98"/>
        <v>0</v>
      </c>
      <c r="DG34" s="192">
        <f t="shared" si="99"/>
        <v>0</v>
      </c>
      <c r="DH34" s="192">
        <f t="shared" si="100"/>
        <v>0</v>
      </c>
      <c r="DI34" s="192">
        <f t="shared" si="101"/>
        <v>0</v>
      </c>
      <c r="DJ34" s="192">
        <f t="shared" si="102"/>
        <v>0</v>
      </c>
      <c r="DK34" s="192">
        <f t="shared" si="103"/>
        <v>0</v>
      </c>
      <c r="DL34" s="192">
        <f t="shared" si="104"/>
        <v>0</v>
      </c>
      <c r="DM34" s="192">
        <f t="shared" si="105"/>
        <v>0</v>
      </c>
      <c r="DN34" s="192">
        <f t="shared" si="106"/>
        <v>0</v>
      </c>
      <c r="DO34" s="192">
        <f t="shared" si="107"/>
        <v>0</v>
      </c>
      <c r="DP34" s="192">
        <f t="shared" si="108"/>
        <v>0</v>
      </c>
      <c r="DQ34" s="192">
        <f t="shared" si="109"/>
        <v>0</v>
      </c>
      <c r="DR34" s="192">
        <f t="shared" si="110"/>
        <v>0</v>
      </c>
      <c r="DS34" s="192">
        <f t="shared" si="111"/>
        <v>0</v>
      </c>
      <c r="DT34" s="192">
        <f t="shared" si="112"/>
        <v>0</v>
      </c>
      <c r="DU34" s="192">
        <f t="shared" si="113"/>
        <v>0</v>
      </c>
      <c r="DV34" s="193">
        <f t="shared" si="114"/>
        <v>0</v>
      </c>
      <c r="DW34" s="193">
        <f t="shared" si="115"/>
        <v>0</v>
      </c>
      <c r="DX34" s="193">
        <f t="shared" si="116"/>
        <v>0</v>
      </c>
      <c r="DY34" s="193">
        <f t="shared" si="117"/>
        <v>0</v>
      </c>
      <c r="DZ34" s="193">
        <f t="shared" si="118"/>
        <v>0</v>
      </c>
      <c r="EA34" s="192">
        <f t="shared" si="119"/>
        <v>0</v>
      </c>
      <c r="EB34" s="192">
        <f t="shared" si="120"/>
        <v>0</v>
      </c>
      <c r="EC34" s="192">
        <f t="shared" si="121"/>
        <v>0</v>
      </c>
      <c r="ED34" s="192">
        <f t="shared" si="122"/>
        <v>0</v>
      </c>
      <c r="EE34" s="192">
        <f t="shared" si="123"/>
        <v>0</v>
      </c>
      <c r="EF34" s="192">
        <f t="shared" si="124"/>
        <v>0</v>
      </c>
      <c r="EG34" s="192">
        <f t="shared" si="125"/>
        <v>0</v>
      </c>
      <c r="EH34" s="192">
        <f t="shared" si="126"/>
        <v>0</v>
      </c>
      <c r="EI34" s="192">
        <f t="shared" si="127"/>
        <v>0</v>
      </c>
      <c r="EJ34" s="192">
        <f t="shared" si="128"/>
        <v>0</v>
      </c>
      <c r="EK34" s="192">
        <f t="shared" si="129"/>
        <v>0</v>
      </c>
      <c r="EL34" s="192">
        <f t="shared" si="130"/>
        <v>0</v>
      </c>
      <c r="EM34" s="192">
        <f t="shared" si="131"/>
        <v>0</v>
      </c>
      <c r="EN34" s="192">
        <f t="shared" si="132"/>
        <v>0</v>
      </c>
      <c r="EO34" s="192">
        <f t="shared" si="133"/>
        <v>0</v>
      </c>
      <c r="EP34" s="192">
        <f t="shared" si="134"/>
        <v>0</v>
      </c>
      <c r="EQ34" s="192">
        <f t="shared" si="135"/>
        <v>0</v>
      </c>
      <c r="ER34" s="192">
        <f t="shared" si="136"/>
        <v>0</v>
      </c>
      <c r="ES34" s="192">
        <f t="shared" si="137"/>
        <v>0</v>
      </c>
      <c r="ET34" s="192">
        <f t="shared" si="138"/>
        <v>0</v>
      </c>
      <c r="EU34" s="192">
        <f t="shared" si="139"/>
        <v>0</v>
      </c>
      <c r="EV34" s="192">
        <f t="shared" si="140"/>
        <v>0</v>
      </c>
      <c r="EW34" s="192">
        <f t="shared" si="141"/>
        <v>0</v>
      </c>
      <c r="EX34" s="192">
        <f t="shared" si="142"/>
        <v>0</v>
      </c>
      <c r="EY34" s="192">
        <f t="shared" si="143"/>
        <v>0</v>
      </c>
      <c r="EZ34" s="192">
        <f t="shared" si="144"/>
        <v>0</v>
      </c>
      <c r="FA34" s="192">
        <f t="shared" si="145"/>
        <v>0</v>
      </c>
      <c r="FB34" s="192">
        <f t="shared" si="146"/>
        <v>0</v>
      </c>
      <c r="FC34" s="192">
        <f t="shared" si="147"/>
        <v>0</v>
      </c>
      <c r="FD34" s="192">
        <f t="shared" si="148"/>
        <v>0</v>
      </c>
      <c r="FE34" s="192">
        <f t="shared" si="149"/>
        <v>0</v>
      </c>
      <c r="FF34" s="192">
        <f t="shared" si="150"/>
        <v>0</v>
      </c>
      <c r="FG34" s="192">
        <f t="shared" si="151"/>
        <v>0</v>
      </c>
      <c r="FH34" s="192">
        <f t="shared" si="152"/>
        <v>0</v>
      </c>
      <c r="FI34" s="192">
        <f t="shared" si="153"/>
        <v>0</v>
      </c>
      <c r="FJ34" s="192">
        <f t="shared" si="154"/>
        <v>0</v>
      </c>
      <c r="FK34" s="192">
        <f t="shared" si="155"/>
        <v>0</v>
      </c>
      <c r="FL34" s="192">
        <f t="shared" si="156"/>
        <v>0</v>
      </c>
      <c r="FM34" s="192">
        <f t="shared" si="157"/>
        <v>0</v>
      </c>
      <c r="FN34" s="192">
        <f t="shared" si="158"/>
        <v>0</v>
      </c>
      <c r="FO34" s="192">
        <f t="shared" si="159"/>
        <v>0</v>
      </c>
      <c r="FP34" s="192">
        <f t="shared" si="160"/>
        <v>0</v>
      </c>
      <c r="FQ34" s="192">
        <f t="shared" si="161"/>
        <v>0</v>
      </c>
      <c r="FR34" s="192">
        <f t="shared" si="162"/>
        <v>0</v>
      </c>
      <c r="FS34" s="192">
        <f t="shared" si="163"/>
        <v>0</v>
      </c>
      <c r="FT34" s="192">
        <f t="shared" si="164"/>
        <v>0</v>
      </c>
      <c r="FU34" s="192">
        <f t="shared" si="165"/>
        <v>0</v>
      </c>
      <c r="FV34" s="192">
        <f t="shared" si="166"/>
        <v>0</v>
      </c>
      <c r="FW34" s="192">
        <f t="shared" si="167"/>
        <v>0</v>
      </c>
      <c r="FX34" s="192">
        <f t="shared" si="168"/>
        <v>0</v>
      </c>
      <c r="FY34" s="192">
        <f t="shared" si="169"/>
        <v>0</v>
      </c>
      <c r="FZ34" s="192">
        <f t="shared" si="170"/>
        <v>0</v>
      </c>
      <c r="GA34" s="192">
        <f t="shared" si="171"/>
        <v>0</v>
      </c>
      <c r="GB34" s="192">
        <f t="shared" si="172"/>
        <v>0</v>
      </c>
      <c r="GC34" s="192">
        <f t="shared" si="173"/>
        <v>0</v>
      </c>
      <c r="GD34" s="192">
        <f t="shared" si="174"/>
        <v>0</v>
      </c>
      <c r="GE34" s="192">
        <f t="shared" si="175"/>
        <v>0</v>
      </c>
      <c r="GF34" s="192">
        <f t="shared" si="176"/>
        <v>0</v>
      </c>
      <c r="GG34" s="192">
        <f t="shared" si="177"/>
        <v>0</v>
      </c>
      <c r="GH34" s="192">
        <f t="shared" si="178"/>
        <v>0</v>
      </c>
      <c r="GI34" s="192">
        <f t="shared" si="179"/>
        <v>0</v>
      </c>
      <c r="GJ34" s="192">
        <f t="shared" si="180"/>
        <v>0</v>
      </c>
      <c r="GK34" s="192">
        <f t="shared" si="181"/>
        <v>0</v>
      </c>
      <c r="GL34" s="192">
        <f t="shared" si="182"/>
        <v>0</v>
      </c>
      <c r="GM34" s="192">
        <f t="shared" si="183"/>
        <v>0</v>
      </c>
      <c r="GN34" s="192">
        <f t="shared" si="184"/>
        <v>0</v>
      </c>
      <c r="GO34" s="192">
        <f t="shared" si="185"/>
        <v>0</v>
      </c>
      <c r="GP34" s="192">
        <f t="shared" si="186"/>
        <v>0</v>
      </c>
      <c r="GQ34" s="192">
        <f t="shared" si="187"/>
        <v>0</v>
      </c>
      <c r="GR34" s="192">
        <f t="shared" si="188"/>
        <v>0</v>
      </c>
      <c r="GS34" s="192">
        <f t="shared" si="189"/>
        <v>0</v>
      </c>
      <c r="GT34" s="192">
        <f t="shared" si="190"/>
        <v>0</v>
      </c>
      <c r="GU34" s="192">
        <f t="shared" si="191"/>
        <v>0</v>
      </c>
      <c r="GV34" s="192">
        <f t="shared" si="192"/>
        <v>0</v>
      </c>
      <c r="GW34" s="192">
        <f t="shared" si="193"/>
        <v>0</v>
      </c>
      <c r="GX34" s="192">
        <f t="shared" si="194"/>
        <v>0</v>
      </c>
      <c r="GY34" s="192">
        <f t="shared" si="195"/>
        <v>0</v>
      </c>
      <c r="GZ34" s="192">
        <f t="shared" si="196"/>
        <v>0</v>
      </c>
      <c r="HA34" s="192">
        <f t="shared" si="197"/>
        <v>0</v>
      </c>
      <c r="HB34" s="192">
        <f t="shared" si="198"/>
        <v>0</v>
      </c>
      <c r="HC34" s="192">
        <f t="shared" si="199"/>
        <v>0</v>
      </c>
      <c r="HD34" s="192">
        <f t="shared" si="200"/>
        <v>0</v>
      </c>
      <c r="HE34" s="192">
        <f t="shared" si="201"/>
        <v>0</v>
      </c>
      <c r="HF34" s="192">
        <f t="shared" si="202"/>
        <v>0</v>
      </c>
      <c r="HG34" s="192">
        <f t="shared" si="203"/>
        <v>0</v>
      </c>
      <c r="HH34" s="192">
        <f t="shared" si="204"/>
        <v>0</v>
      </c>
      <c r="HI34" s="192">
        <f t="shared" si="205"/>
        <v>0</v>
      </c>
      <c r="HJ34" s="192">
        <f t="shared" si="206"/>
        <v>0</v>
      </c>
      <c r="HK34" s="192">
        <f t="shared" si="207"/>
        <v>0</v>
      </c>
      <c r="HL34" s="192">
        <f t="shared" si="208"/>
        <v>0</v>
      </c>
      <c r="HM34" s="192">
        <f t="shared" si="209"/>
        <v>0</v>
      </c>
      <c r="HN34" s="194">
        <f t="shared" si="210"/>
        <v>0</v>
      </c>
      <c r="HO34" s="194">
        <f t="shared" si="211"/>
        <v>0</v>
      </c>
      <c r="HP34" s="194">
        <f t="shared" si="212"/>
        <v>0</v>
      </c>
      <c r="HQ34" s="194">
        <f t="shared" si="213"/>
        <v>0</v>
      </c>
      <c r="HR34" s="194">
        <f t="shared" si="214"/>
        <v>0</v>
      </c>
      <c r="HS34" s="195" t="str">
        <f t="shared" si="9"/>
        <v/>
      </c>
      <c r="HT34" s="196">
        <f t="shared" si="10"/>
        <v>0</v>
      </c>
      <c r="HU34" s="196">
        <f t="shared" si="11"/>
        <v>0</v>
      </c>
      <c r="HV34" s="197" t="str">
        <f t="shared" si="12"/>
        <v/>
      </c>
      <c r="HW34" s="197" t="str">
        <f t="shared" si="215"/>
        <v/>
      </c>
      <c r="HX34" s="197" t="str">
        <f t="shared" si="216"/>
        <v/>
      </c>
      <c r="HY34" s="195" t="str">
        <f t="shared" si="13"/>
        <v/>
      </c>
      <c r="HZ34" s="30">
        <f t="shared" si="6"/>
        <v>0</v>
      </c>
      <c r="IA34" s="198">
        <f t="shared" si="14"/>
        <v>0</v>
      </c>
      <c r="IB34" s="195"/>
      <c r="IC34" s="195">
        <f t="shared" si="217"/>
        <v>0</v>
      </c>
      <c r="ID34" s="195">
        <f t="shared" si="15"/>
        <v>0</v>
      </c>
      <c r="IE34" s="195">
        <f t="shared" si="218"/>
        <v>0</v>
      </c>
      <c r="IF34" s="195">
        <f t="shared" si="16"/>
        <v>0</v>
      </c>
      <c r="IG34" s="307">
        <f t="shared" si="17"/>
        <v>0</v>
      </c>
      <c r="IH34" s="307">
        <f t="shared" si="18"/>
        <v>0</v>
      </c>
      <c r="II34" s="44">
        <f t="shared" si="19"/>
        <v>0</v>
      </c>
      <c r="IJ34" s="44">
        <f t="shared" si="219"/>
        <v>0</v>
      </c>
      <c r="IK34" s="44">
        <f t="shared" si="220"/>
        <v>0</v>
      </c>
      <c r="IL34" s="44">
        <f t="shared" si="221"/>
        <v>0</v>
      </c>
      <c r="IM34" s="44">
        <f t="shared" si="222"/>
        <v>0</v>
      </c>
      <c r="IN34" s="44">
        <f t="shared" si="223"/>
        <v>0</v>
      </c>
      <c r="IO34" s="44">
        <f t="shared" si="224"/>
        <v>0</v>
      </c>
    </row>
    <row r="35" spans="1:249" ht="18" customHeight="1">
      <c r="A35" s="188">
        <v>29</v>
      </c>
      <c r="B35" s="326"/>
      <c r="C35" s="289"/>
      <c r="D35" s="199"/>
      <c r="E35" s="189"/>
      <c r="F35" s="189"/>
      <c r="G35" s="190"/>
      <c r="H35" s="190"/>
      <c r="I35" s="272"/>
      <c r="J35" s="207"/>
      <c r="K35" s="214" t="str">
        <f t="shared" si="20"/>
        <v/>
      </c>
      <c r="L35" s="200" t="str">
        <f t="shared" si="21"/>
        <v/>
      </c>
      <c r="M35" s="200" t="str">
        <f t="shared" si="22"/>
        <v/>
      </c>
      <c r="N35" s="209" t="str">
        <f t="shared" si="8"/>
        <v/>
      </c>
      <c r="O35" s="208" t="str">
        <f>IFERROR(IF(D35="","",IF(K35="","",IF(I35="","",IF(F35="F",VLOOKUP(K35,F!A:G,2,0),IF(F35="M",VLOOKUP(K35,M!A:G,2,0),""))))),0)</f>
        <v/>
      </c>
      <c r="P35" s="191" t="str">
        <f>IFERROR(IF(D35="","",IF(K35="","",IF(I35="","",IF(F35="F",VLOOKUP(K35,F!A:G,3,0),IF(F35="M",VLOOKUP(K35,M!A:G,3,0),""))))),0)</f>
        <v/>
      </c>
      <c r="Q35" s="191" t="str">
        <f>IFERROR(IF(D35="","",IF(K35="","",IF(I35="","",IF(F35="F",VLOOKUP(K35,F!A:G,4,0),IF(F35="M",VLOOKUP(K35,M!A:G,4,0),""))))),0)</f>
        <v/>
      </c>
      <c r="R35" s="191" t="str">
        <f>IFERROR(IF(D35="","",IF(K35="","",IF(I35="","",IF(F35="F",VLOOKUP(K35,F!A:G,5,0),IF(F35="M",VLOOKUP(K35,M!A:G,5,0),""))))),0)</f>
        <v/>
      </c>
      <c r="S35" s="191" t="str">
        <f>IFERROR(IF(D35="","",IF(K35="","",IF(I35="","",IF(F35="F",VLOOKUP(K35,F!A:G,6,0),IF(F35="M",VLOOKUP(K35,M!A:G,6,0),""))))),0)</f>
        <v/>
      </c>
      <c r="T35" s="191" t="str">
        <f>IFERROR(IF(D35="","",IF(K35="","",IF(I35="","",IF(F35="F",VLOOKUP(K35,F!A:G,7,0),IF(F35="M",VLOOKUP(K35,M!A:G,7,0),""))))),0)</f>
        <v/>
      </c>
      <c r="U35" s="191" t="str">
        <f>IFERROR(IF(D35="","",IF(K35="","",IF(J35="","",IF(F35="F",VLOOKUP(K35,F!A:M,8,0),IF(F35="M",VLOOKUP(K35,M!A:M,8,0),""))))),0)</f>
        <v/>
      </c>
      <c r="V35" s="191" t="str">
        <f>IFERROR(IF(D35="","",IF(K35="","",IF(J35="","",IF(F35="F",VLOOKUP(K35,F!A:M,9,0),IF(F35="M",VLOOKUP(K35,M!A:M,9,0),""))))),0)</f>
        <v/>
      </c>
      <c r="W35" s="191" t="str">
        <f>IFERROR(IF(D35="","",IF(K35="","",IF(J35="","",IF(F35="F",VLOOKUP(K35,F!A:M,10,0),IF(F35="M",VLOOKUP(K35,M!A:M,10,0),""))))),0)</f>
        <v/>
      </c>
      <c r="X35" s="191" t="str">
        <f>IFERROR(IF(D35="","",IF(K35="","",IF(J35="","",IF(F35="F",VLOOKUP(K35,F!A:M,11,0),IF(F35="M",VLOOKUP(K35,M!A:M,11,0),""))))),0)</f>
        <v/>
      </c>
      <c r="Y35" s="191" t="str">
        <f>IFERROR(IF(D35="","",IF(K35="","",IF(J35="","",IF(F35="F",VLOOKUP(K35,F!A:M,12,0),IF(F35="M",VLOOKUP(K35,M!A:M,12,0),""))))),0)</f>
        <v/>
      </c>
      <c r="Z35" s="191" t="str">
        <f>IFERROR(IF(D35="","",IF(K35="","",IF(J35="","",IF(F35="F",VLOOKUP(K35,F!A:M,13,0),IF(F35="M",VLOOKUP(K35,M!A:M,13,0),""))))),0)</f>
        <v/>
      </c>
      <c r="AA35" s="191" t="str">
        <f>IFERROR(IF(D35="","",IF(F35="","",IF(J35="","",IF(K35="","",IF(AND(K35&gt;23,K35&lt;=60),IF(F35="F",VLOOKUP(MROUND(HZ35,0.5),'F-Weight for Length'!K:S,2,0),VLOOKUP(MROUND(HZ35,0.5),'M-Weight for Length'!K:S,2,0)),IF(K35&gt;60,IF(F35="F",VLOOKUP(K35,'F-Weight for Length'!U:AC,2,0),VLOOKUP(K35,'M-Weight for Length'!U:AC,2,0)),IF(F35="F",VLOOKUP(MROUND(HZ35,0.5),'F-Weight for Length'!A:I,2,0),VLOOKUP(MROUND(HZ35,0.5),'M-Weight for Length'!A:I,2,0)))))))),0)</f>
        <v/>
      </c>
      <c r="AB35" s="191" t="str">
        <f>IFERROR(IF(D35="","",IF(F35="","",IF(J35="","",IF(K35="","",IF(AND(K35&gt;23,K35&lt;=60),IF(F35="F",VLOOKUP(MROUND(HZ35,0.5),'F-Weight for Length'!K:S,3,0),VLOOKUP(MROUND(HZ35,0.5),'M-Weight for Length'!K:S,3,0)),IF(K35&gt;60,IF(F35="F",VLOOKUP(K35,'F-Weight for Length'!U:AC,3,0),VLOOKUP(K35,'M-Weight for Length'!U:AC,3,0)),IF(F35="F",VLOOKUP(MROUND(HZ35,0.5),'F-Weight for Length'!A:I,3,0),VLOOKUP(MROUND(HZ35,0.5),'M-Weight for Length'!A:I,3,0)))))))),0)</f>
        <v/>
      </c>
      <c r="AC35" s="191" t="str">
        <f>IFERROR(IF(D35="","",IF(F35="","",IF(J35="","",IF(K35="","",IF(AND(K35&gt;23,K35&lt;=60),IF(F35="F",VLOOKUP(MROUND(HZ35,0.5),'F-Weight for Length'!K:S,4,0),VLOOKUP(MROUND(HZ35,0.5),'M-Weight for Length'!K:S,4,0)),IF(K35&gt;60,IF(F35="F",VLOOKUP(K35,'F-Weight for Length'!U:AC,4,0),VLOOKUP(K35,'M-Weight for Length'!U:AC,4,0)),IF(F35="F",VLOOKUP(MROUND(HZ35,0.5),'F-Weight for Length'!A:I,4,0),VLOOKUP(MROUND(HZ35,0.5),'M-Weight for Length'!A:I,4,0)))))))),0)</f>
        <v/>
      </c>
      <c r="AD35" s="191" t="str">
        <f>IFERROR(IF(D35="","",IF(F35="","",IF(J35="","",IF(K35="","",IF(AND(K35&gt;23,K35&lt;=60),IF(F35="F",VLOOKUP(MROUND(HZ35,0.5),'F-Weight for Length'!K:S,5,0),VLOOKUP(MROUND(HZ35,0.5),'M-Weight for Length'!K:S,5,0)),IF(K35&gt;60,IF(F35="F",VLOOKUP(K35,'F-Weight for Length'!U:AC,5,0),VLOOKUP(K35,'M-Weight for Length'!U:AC,5,0)),IF(F35="F",VLOOKUP(MROUND(HZ35,0.5),'F-Weight for Length'!A:I,5,0),VLOOKUP(MROUND(HZ35,0.5),'M-Weight for Length'!A:I,5,0)))))))),0)</f>
        <v/>
      </c>
      <c r="AE35" s="191" t="str">
        <f>IFERROR(IF(D35="","",IF(F35="","",IF(J35="","",IF(K35="","",IF(AND(K35&gt;23,K35&lt;=60),IF(F35="F",VLOOKUP(MROUND(HZ35,0.5),'F-Weight for Length'!K:S,6,0),VLOOKUP(MROUND(HZ35,0.5),'M-Weight for Length'!K:S,6,0)),IF(K35&gt;60,IF(F35="F",VLOOKUP(K35,'F-Weight for Length'!U:AC,6,0),VLOOKUP(K35,'M-Weight for Length'!U:AC,6,0)),IF(F35="F",VLOOKUP(MROUND(HZ35,0.5),'F-Weight for Length'!A:I,6,0),VLOOKUP(MROUND(HZ35,0.5),'M-Weight for Length'!A:I,6,0)))))))),0)</f>
        <v/>
      </c>
      <c r="AF35" s="191" t="str">
        <f>IFERROR(IF(D35="","",IF(F35="","",IF(J35="","",IF(K35="","",IF(AND(K35&gt;23,K35&lt;=60),IF(F35="F",VLOOKUP(MROUND(HZ35,0.5),'F-Weight for Length'!K:S,7,0),VLOOKUP(MROUND(HZ35,0.5),'M-Weight for Length'!K:S,7,0)),IF(K35&gt;60,IF(F35="F",VLOOKUP(K35,'F-Weight for Length'!U:AC,7,0),VLOOKUP(K35,'M-Weight for Length'!U:AC,7,0)),IF(F35="F",VLOOKUP(MROUND(HZ35,0.5),'F-Weight for Length'!A:I,7,0),VLOOKUP(MROUND(HZ35,0.5),'M-Weight for Length'!A:I,7,0)))))))),0)</f>
        <v/>
      </c>
      <c r="AG35" s="191" t="str">
        <f>IFERROR(IF(D35="","",IF(F35="","",IF(J35="","",IF(K35="","",IF(AND(K35&gt;23,K35&lt;=60),IF(F35="F",VLOOKUP(MROUND(HZ35,0.5),'F-Weight for Length'!K:S,8,0),VLOOKUP(MROUND(HZ35,0.5),'M-Weight for Length'!K:S,8,0)),IF(K35&gt;60,IF(F35="F",VLOOKUP(K35,'F-Weight for Length'!U:AC,8,0),VLOOKUP(K35,'M-Weight for Length'!U:AC,8,0)),IF(F35="F",VLOOKUP(MROUND(HZ35,0.5),'F-Weight for Length'!A:I,8,0),VLOOKUP(MROUND(HZ35,0.5),'M-Weight for Length'!A:I,8,0)))))))),0)</f>
        <v/>
      </c>
      <c r="AH35" s="191" t="str">
        <f>IFERROR(IF(D35="","",IF(F35="","",IF(J35="","",IF(K35="","",IF(AND(K35&gt;23,K35&lt;=60),IF(F35="F",VLOOKUP(MROUND(HZ35,0.5),'F-Weight for Length'!K:S,9,0),VLOOKUP(MROUND(HZ35,0.5),'M-Weight for Length'!K:S,9,0)),IF(K35&gt;60,IF(F35="F",VLOOKUP(K35,'F-Weight for Length'!U:AC,9,0),VLOOKUP(K35,'M-Weight for Length'!U:AC,9,0)),IF(F35="F",VLOOKUP(MROUND(HZ35,0.5),'F-Weight for Length'!A:I,9,0),VLOOKUP(MROUND(HZ35,0.5),'M-Weight for Length'!A:I,9,0)))))))),0)</f>
        <v/>
      </c>
      <c r="AI35" s="192">
        <f t="shared" si="23"/>
        <v>0</v>
      </c>
      <c r="AJ35" s="192">
        <f t="shared" si="24"/>
        <v>0</v>
      </c>
      <c r="AK35" s="192">
        <f t="shared" si="25"/>
        <v>0</v>
      </c>
      <c r="AL35" s="192">
        <f t="shared" si="26"/>
        <v>0</v>
      </c>
      <c r="AM35" s="192">
        <f t="shared" si="27"/>
        <v>0</v>
      </c>
      <c r="AN35" s="192">
        <f t="shared" si="28"/>
        <v>0</v>
      </c>
      <c r="AO35" s="192">
        <f t="shared" si="29"/>
        <v>0</v>
      </c>
      <c r="AP35" s="192">
        <f t="shared" si="30"/>
        <v>0</v>
      </c>
      <c r="AQ35" s="192">
        <f t="shared" si="31"/>
        <v>0</v>
      </c>
      <c r="AR35" s="192">
        <f t="shared" si="32"/>
        <v>0</v>
      </c>
      <c r="AS35" s="192">
        <f t="shared" si="33"/>
        <v>0</v>
      </c>
      <c r="AT35" s="192">
        <f t="shared" si="34"/>
        <v>0</v>
      </c>
      <c r="AU35" s="192">
        <f t="shared" si="35"/>
        <v>0</v>
      </c>
      <c r="AV35" s="192">
        <f t="shared" si="36"/>
        <v>0</v>
      </c>
      <c r="AW35" s="192">
        <f t="shared" si="37"/>
        <v>0</v>
      </c>
      <c r="AX35" s="192">
        <f t="shared" si="38"/>
        <v>0</v>
      </c>
      <c r="AY35" s="192">
        <f t="shared" si="39"/>
        <v>0</v>
      </c>
      <c r="AZ35" s="192">
        <f t="shared" si="40"/>
        <v>0</v>
      </c>
      <c r="BA35" s="192">
        <f t="shared" si="41"/>
        <v>0</v>
      </c>
      <c r="BB35" s="192">
        <f t="shared" si="42"/>
        <v>0</v>
      </c>
      <c r="BC35" s="192">
        <f t="shared" si="43"/>
        <v>0</v>
      </c>
      <c r="BD35" s="192">
        <f t="shared" si="44"/>
        <v>0</v>
      </c>
      <c r="BE35" s="192">
        <f t="shared" si="45"/>
        <v>0</v>
      </c>
      <c r="BF35" s="192">
        <f t="shared" si="46"/>
        <v>0</v>
      </c>
      <c r="BG35" s="192">
        <f t="shared" si="47"/>
        <v>0</v>
      </c>
      <c r="BH35" s="192">
        <f t="shared" si="48"/>
        <v>0</v>
      </c>
      <c r="BI35" s="192">
        <f t="shared" si="49"/>
        <v>0</v>
      </c>
      <c r="BJ35" s="192">
        <f t="shared" si="50"/>
        <v>0</v>
      </c>
      <c r="BK35" s="192">
        <f t="shared" si="51"/>
        <v>0</v>
      </c>
      <c r="BL35" s="192">
        <f t="shared" si="52"/>
        <v>0</v>
      </c>
      <c r="BM35" s="192">
        <f t="shared" si="53"/>
        <v>0</v>
      </c>
      <c r="BN35" s="192">
        <f t="shared" si="54"/>
        <v>0</v>
      </c>
      <c r="BO35" s="192">
        <f t="shared" si="55"/>
        <v>0</v>
      </c>
      <c r="BP35" s="192">
        <f t="shared" si="56"/>
        <v>0</v>
      </c>
      <c r="BQ35" s="192">
        <f t="shared" si="57"/>
        <v>0</v>
      </c>
      <c r="BR35" s="192">
        <f t="shared" si="58"/>
        <v>0</v>
      </c>
      <c r="BS35" s="192">
        <f t="shared" si="59"/>
        <v>0</v>
      </c>
      <c r="BT35" s="192">
        <f t="shared" si="60"/>
        <v>0</v>
      </c>
      <c r="BU35" s="192">
        <f t="shared" si="61"/>
        <v>0</v>
      </c>
      <c r="BV35" s="192">
        <f t="shared" si="62"/>
        <v>0</v>
      </c>
      <c r="BW35" s="192">
        <f t="shared" si="63"/>
        <v>0</v>
      </c>
      <c r="BX35" s="192">
        <f t="shared" si="64"/>
        <v>0</v>
      </c>
      <c r="BY35" s="192">
        <f t="shared" si="65"/>
        <v>0</v>
      </c>
      <c r="BZ35" s="192">
        <f t="shared" si="66"/>
        <v>0</v>
      </c>
      <c r="CA35" s="192">
        <f t="shared" si="67"/>
        <v>0</v>
      </c>
      <c r="CB35" s="192">
        <f t="shared" si="68"/>
        <v>0</v>
      </c>
      <c r="CC35" s="192">
        <f t="shared" si="69"/>
        <v>0</v>
      </c>
      <c r="CD35" s="192">
        <f t="shared" si="70"/>
        <v>0</v>
      </c>
      <c r="CE35" s="192">
        <f t="shared" si="71"/>
        <v>0</v>
      </c>
      <c r="CF35" s="192">
        <f t="shared" si="72"/>
        <v>0</v>
      </c>
      <c r="CG35" s="192">
        <f t="shared" si="73"/>
        <v>0</v>
      </c>
      <c r="CH35" s="192">
        <f t="shared" si="74"/>
        <v>0</v>
      </c>
      <c r="CI35" s="192">
        <f t="shared" si="75"/>
        <v>0</v>
      </c>
      <c r="CJ35" s="192">
        <f t="shared" si="76"/>
        <v>0</v>
      </c>
      <c r="CK35" s="192">
        <f t="shared" si="77"/>
        <v>0</v>
      </c>
      <c r="CL35" s="192">
        <f t="shared" si="78"/>
        <v>0</v>
      </c>
      <c r="CM35" s="192">
        <f t="shared" si="79"/>
        <v>0</v>
      </c>
      <c r="CN35" s="192">
        <f t="shared" si="80"/>
        <v>0</v>
      </c>
      <c r="CO35" s="192">
        <f t="shared" si="81"/>
        <v>0</v>
      </c>
      <c r="CP35" s="192">
        <f t="shared" si="82"/>
        <v>0</v>
      </c>
      <c r="CQ35" s="192">
        <f t="shared" si="83"/>
        <v>0</v>
      </c>
      <c r="CR35" s="192">
        <f t="shared" si="84"/>
        <v>0</v>
      </c>
      <c r="CS35" s="192">
        <f t="shared" si="85"/>
        <v>0</v>
      </c>
      <c r="CT35" s="192">
        <f t="shared" si="86"/>
        <v>0</v>
      </c>
      <c r="CU35" s="192">
        <f t="shared" si="87"/>
        <v>0</v>
      </c>
      <c r="CV35" s="192">
        <f t="shared" si="88"/>
        <v>0</v>
      </c>
      <c r="CW35" s="192">
        <f t="shared" si="89"/>
        <v>0</v>
      </c>
      <c r="CX35" s="192">
        <f t="shared" si="90"/>
        <v>0</v>
      </c>
      <c r="CY35" s="192">
        <f t="shared" si="91"/>
        <v>0</v>
      </c>
      <c r="CZ35" s="192">
        <f t="shared" si="92"/>
        <v>0</v>
      </c>
      <c r="DA35" s="192">
        <f t="shared" si="93"/>
        <v>0</v>
      </c>
      <c r="DB35" s="192">
        <f t="shared" si="94"/>
        <v>0</v>
      </c>
      <c r="DC35" s="192">
        <f t="shared" si="95"/>
        <v>0</v>
      </c>
      <c r="DD35" s="192">
        <f t="shared" si="96"/>
        <v>0</v>
      </c>
      <c r="DE35" s="192">
        <f t="shared" si="97"/>
        <v>0</v>
      </c>
      <c r="DF35" s="192">
        <f t="shared" si="98"/>
        <v>0</v>
      </c>
      <c r="DG35" s="192">
        <f t="shared" si="99"/>
        <v>0</v>
      </c>
      <c r="DH35" s="192">
        <f t="shared" si="100"/>
        <v>0</v>
      </c>
      <c r="DI35" s="192">
        <f t="shared" si="101"/>
        <v>0</v>
      </c>
      <c r="DJ35" s="192">
        <f t="shared" si="102"/>
        <v>0</v>
      </c>
      <c r="DK35" s="192">
        <f t="shared" si="103"/>
        <v>0</v>
      </c>
      <c r="DL35" s="192">
        <f t="shared" si="104"/>
        <v>0</v>
      </c>
      <c r="DM35" s="192">
        <f t="shared" si="105"/>
        <v>0</v>
      </c>
      <c r="DN35" s="192">
        <f t="shared" si="106"/>
        <v>0</v>
      </c>
      <c r="DO35" s="192">
        <f t="shared" si="107"/>
        <v>0</v>
      </c>
      <c r="DP35" s="192">
        <f t="shared" si="108"/>
        <v>0</v>
      </c>
      <c r="DQ35" s="192">
        <f t="shared" si="109"/>
        <v>0</v>
      </c>
      <c r="DR35" s="192">
        <f t="shared" si="110"/>
        <v>0</v>
      </c>
      <c r="DS35" s="192">
        <f t="shared" si="111"/>
        <v>0</v>
      </c>
      <c r="DT35" s="192">
        <f t="shared" si="112"/>
        <v>0</v>
      </c>
      <c r="DU35" s="192">
        <f t="shared" si="113"/>
        <v>0</v>
      </c>
      <c r="DV35" s="193">
        <f t="shared" si="114"/>
        <v>0</v>
      </c>
      <c r="DW35" s="193">
        <f t="shared" si="115"/>
        <v>0</v>
      </c>
      <c r="DX35" s="193">
        <f t="shared" si="116"/>
        <v>0</v>
      </c>
      <c r="DY35" s="193">
        <f t="shared" si="117"/>
        <v>0</v>
      </c>
      <c r="DZ35" s="193">
        <f t="shared" si="118"/>
        <v>0</v>
      </c>
      <c r="EA35" s="192">
        <f t="shared" si="119"/>
        <v>0</v>
      </c>
      <c r="EB35" s="192">
        <f t="shared" si="120"/>
        <v>0</v>
      </c>
      <c r="EC35" s="192">
        <f t="shared" si="121"/>
        <v>0</v>
      </c>
      <c r="ED35" s="192">
        <f t="shared" si="122"/>
        <v>0</v>
      </c>
      <c r="EE35" s="192">
        <f t="shared" si="123"/>
        <v>0</v>
      </c>
      <c r="EF35" s="192">
        <f t="shared" si="124"/>
        <v>0</v>
      </c>
      <c r="EG35" s="192">
        <f t="shared" si="125"/>
        <v>0</v>
      </c>
      <c r="EH35" s="192">
        <f t="shared" si="126"/>
        <v>0</v>
      </c>
      <c r="EI35" s="192">
        <f t="shared" si="127"/>
        <v>0</v>
      </c>
      <c r="EJ35" s="192">
        <f t="shared" si="128"/>
        <v>0</v>
      </c>
      <c r="EK35" s="192">
        <f t="shared" si="129"/>
        <v>0</v>
      </c>
      <c r="EL35" s="192">
        <f t="shared" si="130"/>
        <v>0</v>
      </c>
      <c r="EM35" s="192">
        <f t="shared" si="131"/>
        <v>0</v>
      </c>
      <c r="EN35" s="192">
        <f t="shared" si="132"/>
        <v>0</v>
      </c>
      <c r="EO35" s="192">
        <f t="shared" si="133"/>
        <v>0</v>
      </c>
      <c r="EP35" s="192">
        <f t="shared" si="134"/>
        <v>0</v>
      </c>
      <c r="EQ35" s="192">
        <f t="shared" si="135"/>
        <v>0</v>
      </c>
      <c r="ER35" s="192">
        <f t="shared" si="136"/>
        <v>0</v>
      </c>
      <c r="ES35" s="192">
        <f t="shared" si="137"/>
        <v>0</v>
      </c>
      <c r="ET35" s="192">
        <f t="shared" si="138"/>
        <v>0</v>
      </c>
      <c r="EU35" s="192">
        <f t="shared" si="139"/>
        <v>0</v>
      </c>
      <c r="EV35" s="192">
        <f t="shared" si="140"/>
        <v>0</v>
      </c>
      <c r="EW35" s="192">
        <f t="shared" si="141"/>
        <v>0</v>
      </c>
      <c r="EX35" s="192">
        <f t="shared" si="142"/>
        <v>0</v>
      </c>
      <c r="EY35" s="192">
        <f t="shared" si="143"/>
        <v>0</v>
      </c>
      <c r="EZ35" s="192">
        <f t="shared" si="144"/>
        <v>0</v>
      </c>
      <c r="FA35" s="192">
        <f t="shared" si="145"/>
        <v>0</v>
      </c>
      <c r="FB35" s="192">
        <f t="shared" si="146"/>
        <v>0</v>
      </c>
      <c r="FC35" s="192">
        <f t="shared" si="147"/>
        <v>0</v>
      </c>
      <c r="FD35" s="192">
        <f t="shared" si="148"/>
        <v>0</v>
      </c>
      <c r="FE35" s="192">
        <f t="shared" si="149"/>
        <v>0</v>
      </c>
      <c r="FF35" s="192">
        <f t="shared" si="150"/>
        <v>0</v>
      </c>
      <c r="FG35" s="192">
        <f t="shared" si="151"/>
        <v>0</v>
      </c>
      <c r="FH35" s="192">
        <f t="shared" si="152"/>
        <v>0</v>
      </c>
      <c r="FI35" s="192">
        <f t="shared" si="153"/>
        <v>0</v>
      </c>
      <c r="FJ35" s="192">
        <f t="shared" si="154"/>
        <v>0</v>
      </c>
      <c r="FK35" s="192">
        <f t="shared" si="155"/>
        <v>0</v>
      </c>
      <c r="FL35" s="192">
        <f t="shared" si="156"/>
        <v>0</v>
      </c>
      <c r="FM35" s="192">
        <f t="shared" si="157"/>
        <v>0</v>
      </c>
      <c r="FN35" s="192">
        <f t="shared" si="158"/>
        <v>0</v>
      </c>
      <c r="FO35" s="192">
        <f t="shared" si="159"/>
        <v>0</v>
      </c>
      <c r="FP35" s="192">
        <f t="shared" si="160"/>
        <v>0</v>
      </c>
      <c r="FQ35" s="192">
        <f t="shared" si="161"/>
        <v>0</v>
      </c>
      <c r="FR35" s="192">
        <f t="shared" si="162"/>
        <v>0</v>
      </c>
      <c r="FS35" s="192">
        <f t="shared" si="163"/>
        <v>0</v>
      </c>
      <c r="FT35" s="192">
        <f t="shared" si="164"/>
        <v>0</v>
      </c>
      <c r="FU35" s="192">
        <f t="shared" si="165"/>
        <v>0</v>
      </c>
      <c r="FV35" s="192">
        <f t="shared" si="166"/>
        <v>0</v>
      </c>
      <c r="FW35" s="192">
        <f t="shared" si="167"/>
        <v>0</v>
      </c>
      <c r="FX35" s="192">
        <f t="shared" si="168"/>
        <v>0</v>
      </c>
      <c r="FY35" s="192">
        <f t="shared" si="169"/>
        <v>0</v>
      </c>
      <c r="FZ35" s="192">
        <f t="shared" si="170"/>
        <v>0</v>
      </c>
      <c r="GA35" s="192">
        <f t="shared" si="171"/>
        <v>0</v>
      </c>
      <c r="GB35" s="192">
        <f t="shared" si="172"/>
        <v>0</v>
      </c>
      <c r="GC35" s="192">
        <f t="shared" si="173"/>
        <v>0</v>
      </c>
      <c r="GD35" s="192">
        <f t="shared" si="174"/>
        <v>0</v>
      </c>
      <c r="GE35" s="192">
        <f t="shared" si="175"/>
        <v>0</v>
      </c>
      <c r="GF35" s="192">
        <f t="shared" si="176"/>
        <v>0</v>
      </c>
      <c r="GG35" s="192">
        <f t="shared" si="177"/>
        <v>0</v>
      </c>
      <c r="GH35" s="192">
        <f t="shared" si="178"/>
        <v>0</v>
      </c>
      <c r="GI35" s="192">
        <f t="shared" si="179"/>
        <v>0</v>
      </c>
      <c r="GJ35" s="192">
        <f t="shared" si="180"/>
        <v>0</v>
      </c>
      <c r="GK35" s="192">
        <f t="shared" si="181"/>
        <v>0</v>
      </c>
      <c r="GL35" s="192">
        <f t="shared" si="182"/>
        <v>0</v>
      </c>
      <c r="GM35" s="192">
        <f t="shared" si="183"/>
        <v>0</v>
      </c>
      <c r="GN35" s="192">
        <f t="shared" si="184"/>
        <v>0</v>
      </c>
      <c r="GO35" s="192">
        <f t="shared" si="185"/>
        <v>0</v>
      </c>
      <c r="GP35" s="192">
        <f t="shared" si="186"/>
        <v>0</v>
      </c>
      <c r="GQ35" s="192">
        <f t="shared" si="187"/>
        <v>0</v>
      </c>
      <c r="GR35" s="192">
        <f t="shared" si="188"/>
        <v>0</v>
      </c>
      <c r="GS35" s="192">
        <f t="shared" si="189"/>
        <v>0</v>
      </c>
      <c r="GT35" s="192">
        <f t="shared" si="190"/>
        <v>0</v>
      </c>
      <c r="GU35" s="192">
        <f t="shared" si="191"/>
        <v>0</v>
      </c>
      <c r="GV35" s="192">
        <f t="shared" si="192"/>
        <v>0</v>
      </c>
      <c r="GW35" s="192">
        <f t="shared" si="193"/>
        <v>0</v>
      </c>
      <c r="GX35" s="192">
        <f t="shared" si="194"/>
        <v>0</v>
      </c>
      <c r="GY35" s="192">
        <f t="shared" si="195"/>
        <v>0</v>
      </c>
      <c r="GZ35" s="192">
        <f t="shared" si="196"/>
        <v>0</v>
      </c>
      <c r="HA35" s="192">
        <f t="shared" si="197"/>
        <v>0</v>
      </c>
      <c r="HB35" s="192">
        <f t="shared" si="198"/>
        <v>0</v>
      </c>
      <c r="HC35" s="192">
        <f t="shared" si="199"/>
        <v>0</v>
      </c>
      <c r="HD35" s="192">
        <f t="shared" si="200"/>
        <v>0</v>
      </c>
      <c r="HE35" s="192">
        <f t="shared" si="201"/>
        <v>0</v>
      </c>
      <c r="HF35" s="192">
        <f t="shared" si="202"/>
        <v>0</v>
      </c>
      <c r="HG35" s="192">
        <f t="shared" si="203"/>
        <v>0</v>
      </c>
      <c r="HH35" s="192">
        <f t="shared" si="204"/>
        <v>0</v>
      </c>
      <c r="HI35" s="192">
        <f t="shared" si="205"/>
        <v>0</v>
      </c>
      <c r="HJ35" s="192">
        <f t="shared" si="206"/>
        <v>0</v>
      </c>
      <c r="HK35" s="192">
        <f t="shared" si="207"/>
        <v>0</v>
      </c>
      <c r="HL35" s="192">
        <f t="shared" si="208"/>
        <v>0</v>
      </c>
      <c r="HM35" s="192">
        <f t="shared" si="209"/>
        <v>0</v>
      </c>
      <c r="HN35" s="194">
        <f t="shared" si="210"/>
        <v>0</v>
      </c>
      <c r="HO35" s="194">
        <f t="shared" si="211"/>
        <v>0</v>
      </c>
      <c r="HP35" s="194">
        <f t="shared" si="212"/>
        <v>0</v>
      </c>
      <c r="HQ35" s="194">
        <f t="shared" si="213"/>
        <v>0</v>
      </c>
      <c r="HR35" s="194">
        <f t="shared" si="214"/>
        <v>0</v>
      </c>
      <c r="HS35" s="195" t="str">
        <f t="shared" si="9"/>
        <v/>
      </c>
      <c r="HT35" s="196">
        <f t="shared" si="10"/>
        <v>0</v>
      </c>
      <c r="HU35" s="196">
        <f t="shared" si="11"/>
        <v>0</v>
      </c>
      <c r="HV35" s="197" t="str">
        <f t="shared" si="12"/>
        <v/>
      </c>
      <c r="HW35" s="197" t="str">
        <f t="shared" si="215"/>
        <v/>
      </c>
      <c r="HX35" s="197" t="str">
        <f t="shared" si="216"/>
        <v/>
      </c>
      <c r="HY35" s="195" t="str">
        <f t="shared" si="13"/>
        <v/>
      </c>
      <c r="HZ35" s="30">
        <f t="shared" si="6"/>
        <v>0</v>
      </c>
      <c r="IA35" s="198">
        <f t="shared" si="14"/>
        <v>0</v>
      </c>
      <c r="IB35" s="195"/>
      <c r="IC35" s="195">
        <f t="shared" si="217"/>
        <v>0</v>
      </c>
      <c r="ID35" s="195">
        <f t="shared" si="15"/>
        <v>0</v>
      </c>
      <c r="IE35" s="195">
        <f t="shared" si="218"/>
        <v>0</v>
      </c>
      <c r="IF35" s="195">
        <f t="shared" si="16"/>
        <v>0</v>
      </c>
      <c r="IG35" s="307">
        <f t="shared" si="17"/>
        <v>0</v>
      </c>
      <c r="IH35" s="307">
        <f t="shared" si="18"/>
        <v>0</v>
      </c>
      <c r="II35" s="44">
        <f t="shared" si="19"/>
        <v>0</v>
      </c>
      <c r="IJ35" s="44">
        <f t="shared" si="219"/>
        <v>0</v>
      </c>
      <c r="IK35" s="44">
        <f t="shared" si="220"/>
        <v>0</v>
      </c>
      <c r="IL35" s="44">
        <f t="shared" si="221"/>
        <v>0</v>
      </c>
      <c r="IM35" s="44">
        <f t="shared" si="222"/>
        <v>0</v>
      </c>
      <c r="IN35" s="44">
        <f t="shared" si="223"/>
        <v>0</v>
      </c>
      <c r="IO35" s="44">
        <f t="shared" si="224"/>
        <v>0</v>
      </c>
    </row>
    <row r="36" spans="1:249" ht="18" customHeight="1">
      <c r="A36" s="188">
        <v>30</v>
      </c>
      <c r="B36" s="326"/>
      <c r="C36" s="289"/>
      <c r="D36" s="199"/>
      <c r="E36" s="189"/>
      <c r="F36" s="189"/>
      <c r="G36" s="190"/>
      <c r="H36" s="190"/>
      <c r="I36" s="272"/>
      <c r="J36" s="207"/>
      <c r="K36" s="214" t="str">
        <f t="shared" si="20"/>
        <v/>
      </c>
      <c r="L36" s="200" t="str">
        <f t="shared" si="21"/>
        <v/>
      </c>
      <c r="M36" s="200" t="str">
        <f t="shared" si="22"/>
        <v/>
      </c>
      <c r="N36" s="209" t="str">
        <f t="shared" si="8"/>
        <v/>
      </c>
      <c r="O36" s="208" t="str">
        <f>IFERROR(IF(D36="","",IF(K36="","",IF(I36="","",IF(F36="F",VLOOKUP(K36,F!A:G,2,0),IF(F36="M",VLOOKUP(K36,M!A:G,2,0),""))))),0)</f>
        <v/>
      </c>
      <c r="P36" s="191" t="str">
        <f>IFERROR(IF(D36="","",IF(K36="","",IF(I36="","",IF(F36="F",VLOOKUP(K36,F!A:G,3,0),IF(F36="M",VLOOKUP(K36,M!A:G,3,0),""))))),0)</f>
        <v/>
      </c>
      <c r="Q36" s="191" t="str">
        <f>IFERROR(IF(D36="","",IF(K36="","",IF(I36="","",IF(F36="F",VLOOKUP(K36,F!A:G,4,0),IF(F36="M",VLOOKUP(K36,M!A:G,4,0),""))))),0)</f>
        <v/>
      </c>
      <c r="R36" s="191" t="str">
        <f>IFERROR(IF(D36="","",IF(K36="","",IF(I36="","",IF(F36="F",VLOOKUP(K36,F!A:G,5,0),IF(F36="M",VLOOKUP(K36,M!A:G,5,0),""))))),0)</f>
        <v/>
      </c>
      <c r="S36" s="191" t="str">
        <f>IFERROR(IF(D36="","",IF(K36="","",IF(I36="","",IF(F36="F",VLOOKUP(K36,F!A:G,6,0),IF(F36="M",VLOOKUP(K36,M!A:G,6,0),""))))),0)</f>
        <v/>
      </c>
      <c r="T36" s="191" t="str">
        <f>IFERROR(IF(D36="","",IF(K36="","",IF(I36="","",IF(F36="F",VLOOKUP(K36,F!A:G,7,0),IF(F36="M",VLOOKUP(K36,M!A:G,7,0),""))))),0)</f>
        <v/>
      </c>
      <c r="U36" s="191" t="str">
        <f>IFERROR(IF(D36="","",IF(K36="","",IF(J36="","",IF(F36="F",VLOOKUP(K36,F!A:M,8,0),IF(F36="M",VLOOKUP(K36,M!A:M,8,0),""))))),0)</f>
        <v/>
      </c>
      <c r="V36" s="191" t="str">
        <f>IFERROR(IF(D36="","",IF(K36="","",IF(J36="","",IF(F36="F",VLOOKUP(K36,F!A:M,9,0),IF(F36="M",VLOOKUP(K36,M!A:M,9,0),""))))),0)</f>
        <v/>
      </c>
      <c r="W36" s="191" t="str">
        <f>IFERROR(IF(D36="","",IF(K36="","",IF(J36="","",IF(F36="F",VLOOKUP(K36,F!A:M,10,0),IF(F36="M",VLOOKUP(K36,M!A:M,10,0),""))))),0)</f>
        <v/>
      </c>
      <c r="X36" s="191" t="str">
        <f>IFERROR(IF(D36="","",IF(K36="","",IF(J36="","",IF(F36="F",VLOOKUP(K36,F!A:M,11,0),IF(F36="M",VLOOKUP(K36,M!A:M,11,0),""))))),0)</f>
        <v/>
      </c>
      <c r="Y36" s="191" t="str">
        <f>IFERROR(IF(D36="","",IF(K36="","",IF(J36="","",IF(F36="F",VLOOKUP(K36,F!A:M,12,0),IF(F36="M",VLOOKUP(K36,M!A:M,12,0),""))))),0)</f>
        <v/>
      </c>
      <c r="Z36" s="191" t="str">
        <f>IFERROR(IF(D36="","",IF(K36="","",IF(J36="","",IF(F36="F",VLOOKUP(K36,F!A:M,13,0),IF(F36="M",VLOOKUP(K36,M!A:M,13,0),""))))),0)</f>
        <v/>
      </c>
      <c r="AA36" s="191" t="str">
        <f>IFERROR(IF(D36="","",IF(F36="","",IF(J36="","",IF(K36="","",IF(AND(K36&gt;23,K36&lt;=60),IF(F36="F",VLOOKUP(MROUND(HZ36,0.5),'F-Weight for Length'!K:S,2,0),VLOOKUP(MROUND(HZ36,0.5),'M-Weight for Length'!K:S,2,0)),IF(K36&gt;60,IF(F36="F",VLOOKUP(K36,'F-Weight for Length'!U:AC,2,0),VLOOKUP(K36,'M-Weight for Length'!U:AC,2,0)),IF(F36="F",VLOOKUP(MROUND(HZ36,0.5),'F-Weight for Length'!A:I,2,0),VLOOKUP(MROUND(HZ36,0.5),'M-Weight for Length'!A:I,2,0)))))))),0)</f>
        <v/>
      </c>
      <c r="AB36" s="191" t="str">
        <f>IFERROR(IF(D36="","",IF(F36="","",IF(J36="","",IF(K36="","",IF(AND(K36&gt;23,K36&lt;=60),IF(F36="F",VLOOKUP(MROUND(HZ36,0.5),'F-Weight for Length'!K:S,3,0),VLOOKUP(MROUND(HZ36,0.5),'M-Weight for Length'!K:S,3,0)),IF(K36&gt;60,IF(F36="F",VLOOKUP(K36,'F-Weight for Length'!U:AC,3,0),VLOOKUP(K36,'M-Weight for Length'!U:AC,3,0)),IF(F36="F",VLOOKUP(MROUND(HZ36,0.5),'F-Weight for Length'!A:I,3,0),VLOOKUP(MROUND(HZ36,0.5),'M-Weight for Length'!A:I,3,0)))))))),0)</f>
        <v/>
      </c>
      <c r="AC36" s="191" t="str">
        <f>IFERROR(IF(D36="","",IF(F36="","",IF(J36="","",IF(K36="","",IF(AND(K36&gt;23,K36&lt;=60),IF(F36="F",VLOOKUP(MROUND(HZ36,0.5),'F-Weight for Length'!K:S,4,0),VLOOKUP(MROUND(HZ36,0.5),'M-Weight for Length'!K:S,4,0)),IF(K36&gt;60,IF(F36="F",VLOOKUP(K36,'F-Weight for Length'!U:AC,4,0),VLOOKUP(K36,'M-Weight for Length'!U:AC,4,0)),IF(F36="F",VLOOKUP(MROUND(HZ36,0.5),'F-Weight for Length'!A:I,4,0),VLOOKUP(MROUND(HZ36,0.5),'M-Weight for Length'!A:I,4,0)))))))),0)</f>
        <v/>
      </c>
      <c r="AD36" s="191" t="str">
        <f>IFERROR(IF(D36="","",IF(F36="","",IF(J36="","",IF(K36="","",IF(AND(K36&gt;23,K36&lt;=60),IF(F36="F",VLOOKUP(MROUND(HZ36,0.5),'F-Weight for Length'!K:S,5,0),VLOOKUP(MROUND(HZ36,0.5),'M-Weight for Length'!K:S,5,0)),IF(K36&gt;60,IF(F36="F",VLOOKUP(K36,'F-Weight for Length'!U:AC,5,0),VLOOKUP(K36,'M-Weight for Length'!U:AC,5,0)),IF(F36="F",VLOOKUP(MROUND(HZ36,0.5),'F-Weight for Length'!A:I,5,0),VLOOKUP(MROUND(HZ36,0.5),'M-Weight for Length'!A:I,5,0)))))))),0)</f>
        <v/>
      </c>
      <c r="AE36" s="191" t="str">
        <f>IFERROR(IF(D36="","",IF(F36="","",IF(J36="","",IF(K36="","",IF(AND(K36&gt;23,K36&lt;=60),IF(F36="F",VLOOKUP(MROUND(HZ36,0.5),'F-Weight for Length'!K:S,6,0),VLOOKUP(MROUND(HZ36,0.5),'M-Weight for Length'!K:S,6,0)),IF(K36&gt;60,IF(F36="F",VLOOKUP(K36,'F-Weight for Length'!U:AC,6,0),VLOOKUP(K36,'M-Weight for Length'!U:AC,6,0)),IF(F36="F",VLOOKUP(MROUND(HZ36,0.5),'F-Weight for Length'!A:I,6,0),VLOOKUP(MROUND(HZ36,0.5),'M-Weight for Length'!A:I,6,0)))))))),0)</f>
        <v/>
      </c>
      <c r="AF36" s="191" t="str">
        <f>IFERROR(IF(D36="","",IF(F36="","",IF(J36="","",IF(K36="","",IF(AND(K36&gt;23,K36&lt;=60),IF(F36="F",VLOOKUP(MROUND(HZ36,0.5),'F-Weight for Length'!K:S,7,0),VLOOKUP(MROUND(HZ36,0.5),'M-Weight for Length'!K:S,7,0)),IF(K36&gt;60,IF(F36="F",VLOOKUP(K36,'F-Weight for Length'!U:AC,7,0),VLOOKUP(K36,'M-Weight for Length'!U:AC,7,0)),IF(F36="F",VLOOKUP(MROUND(HZ36,0.5),'F-Weight for Length'!A:I,7,0),VLOOKUP(MROUND(HZ36,0.5),'M-Weight for Length'!A:I,7,0)))))))),0)</f>
        <v/>
      </c>
      <c r="AG36" s="191" t="str">
        <f>IFERROR(IF(D36="","",IF(F36="","",IF(J36="","",IF(K36="","",IF(AND(K36&gt;23,K36&lt;=60),IF(F36="F",VLOOKUP(MROUND(HZ36,0.5),'F-Weight for Length'!K:S,8,0),VLOOKUP(MROUND(HZ36,0.5),'M-Weight for Length'!K:S,8,0)),IF(K36&gt;60,IF(F36="F",VLOOKUP(K36,'F-Weight for Length'!U:AC,8,0),VLOOKUP(K36,'M-Weight for Length'!U:AC,8,0)),IF(F36="F",VLOOKUP(MROUND(HZ36,0.5),'F-Weight for Length'!A:I,8,0),VLOOKUP(MROUND(HZ36,0.5),'M-Weight for Length'!A:I,8,0)))))))),0)</f>
        <v/>
      </c>
      <c r="AH36" s="191" t="str">
        <f>IFERROR(IF(D36="","",IF(F36="","",IF(J36="","",IF(K36="","",IF(AND(K36&gt;23,K36&lt;=60),IF(F36="F",VLOOKUP(MROUND(HZ36,0.5),'F-Weight for Length'!K:S,9,0),VLOOKUP(MROUND(HZ36,0.5),'M-Weight for Length'!K:S,9,0)),IF(K36&gt;60,IF(F36="F",VLOOKUP(K36,'F-Weight for Length'!U:AC,9,0),VLOOKUP(K36,'M-Weight for Length'!U:AC,9,0)),IF(F36="F",VLOOKUP(MROUND(HZ36,0.5),'F-Weight for Length'!A:I,9,0),VLOOKUP(MROUND(HZ36,0.5),'M-Weight for Length'!A:I,9,0)))))))),0)</f>
        <v/>
      </c>
      <c r="AI36" s="192">
        <f t="shared" si="23"/>
        <v>0</v>
      </c>
      <c r="AJ36" s="192">
        <f t="shared" si="24"/>
        <v>0</v>
      </c>
      <c r="AK36" s="192">
        <f t="shared" si="25"/>
        <v>0</v>
      </c>
      <c r="AL36" s="192">
        <f t="shared" si="26"/>
        <v>0</v>
      </c>
      <c r="AM36" s="192">
        <f t="shared" si="27"/>
        <v>0</v>
      </c>
      <c r="AN36" s="192">
        <f t="shared" si="28"/>
        <v>0</v>
      </c>
      <c r="AO36" s="192">
        <f t="shared" si="29"/>
        <v>0</v>
      </c>
      <c r="AP36" s="192">
        <f t="shared" si="30"/>
        <v>0</v>
      </c>
      <c r="AQ36" s="192">
        <f t="shared" si="31"/>
        <v>0</v>
      </c>
      <c r="AR36" s="192">
        <f t="shared" si="32"/>
        <v>0</v>
      </c>
      <c r="AS36" s="192">
        <f t="shared" si="33"/>
        <v>0</v>
      </c>
      <c r="AT36" s="192">
        <f t="shared" si="34"/>
        <v>0</v>
      </c>
      <c r="AU36" s="192">
        <f t="shared" si="35"/>
        <v>0</v>
      </c>
      <c r="AV36" s="192">
        <f t="shared" si="36"/>
        <v>0</v>
      </c>
      <c r="AW36" s="192">
        <f t="shared" si="37"/>
        <v>0</v>
      </c>
      <c r="AX36" s="192">
        <f t="shared" si="38"/>
        <v>0</v>
      </c>
      <c r="AY36" s="192">
        <f t="shared" si="39"/>
        <v>0</v>
      </c>
      <c r="AZ36" s="192">
        <f t="shared" si="40"/>
        <v>0</v>
      </c>
      <c r="BA36" s="192">
        <f t="shared" si="41"/>
        <v>0</v>
      </c>
      <c r="BB36" s="192">
        <f t="shared" si="42"/>
        <v>0</v>
      </c>
      <c r="BC36" s="192">
        <f t="shared" si="43"/>
        <v>0</v>
      </c>
      <c r="BD36" s="192">
        <f t="shared" si="44"/>
        <v>0</v>
      </c>
      <c r="BE36" s="192">
        <f t="shared" si="45"/>
        <v>0</v>
      </c>
      <c r="BF36" s="192">
        <f t="shared" si="46"/>
        <v>0</v>
      </c>
      <c r="BG36" s="192">
        <f t="shared" si="47"/>
        <v>0</v>
      </c>
      <c r="BH36" s="192">
        <f t="shared" si="48"/>
        <v>0</v>
      </c>
      <c r="BI36" s="192">
        <f t="shared" si="49"/>
        <v>0</v>
      </c>
      <c r="BJ36" s="192">
        <f t="shared" si="50"/>
        <v>0</v>
      </c>
      <c r="BK36" s="192">
        <f t="shared" si="51"/>
        <v>0</v>
      </c>
      <c r="BL36" s="192">
        <f t="shared" si="52"/>
        <v>0</v>
      </c>
      <c r="BM36" s="192">
        <f t="shared" si="53"/>
        <v>0</v>
      </c>
      <c r="BN36" s="192">
        <f t="shared" si="54"/>
        <v>0</v>
      </c>
      <c r="BO36" s="192">
        <f t="shared" si="55"/>
        <v>0</v>
      </c>
      <c r="BP36" s="192">
        <f t="shared" si="56"/>
        <v>0</v>
      </c>
      <c r="BQ36" s="192">
        <f t="shared" si="57"/>
        <v>0</v>
      </c>
      <c r="BR36" s="192">
        <f t="shared" si="58"/>
        <v>0</v>
      </c>
      <c r="BS36" s="192">
        <f t="shared" si="59"/>
        <v>0</v>
      </c>
      <c r="BT36" s="192">
        <f t="shared" si="60"/>
        <v>0</v>
      </c>
      <c r="BU36" s="192">
        <f t="shared" si="61"/>
        <v>0</v>
      </c>
      <c r="BV36" s="192">
        <f t="shared" si="62"/>
        <v>0</v>
      </c>
      <c r="BW36" s="192">
        <f t="shared" si="63"/>
        <v>0</v>
      </c>
      <c r="BX36" s="192">
        <f t="shared" si="64"/>
        <v>0</v>
      </c>
      <c r="BY36" s="192">
        <f t="shared" si="65"/>
        <v>0</v>
      </c>
      <c r="BZ36" s="192">
        <f t="shared" si="66"/>
        <v>0</v>
      </c>
      <c r="CA36" s="192">
        <f t="shared" si="67"/>
        <v>0</v>
      </c>
      <c r="CB36" s="192">
        <f t="shared" si="68"/>
        <v>0</v>
      </c>
      <c r="CC36" s="192">
        <f t="shared" si="69"/>
        <v>0</v>
      </c>
      <c r="CD36" s="192">
        <f t="shared" si="70"/>
        <v>0</v>
      </c>
      <c r="CE36" s="192">
        <f t="shared" si="71"/>
        <v>0</v>
      </c>
      <c r="CF36" s="192">
        <f t="shared" si="72"/>
        <v>0</v>
      </c>
      <c r="CG36" s="192">
        <f t="shared" si="73"/>
        <v>0</v>
      </c>
      <c r="CH36" s="192">
        <f t="shared" si="74"/>
        <v>0</v>
      </c>
      <c r="CI36" s="192">
        <f t="shared" si="75"/>
        <v>0</v>
      </c>
      <c r="CJ36" s="192">
        <f t="shared" si="76"/>
        <v>0</v>
      </c>
      <c r="CK36" s="192">
        <f t="shared" si="77"/>
        <v>0</v>
      </c>
      <c r="CL36" s="192">
        <f t="shared" si="78"/>
        <v>0</v>
      </c>
      <c r="CM36" s="192">
        <f t="shared" si="79"/>
        <v>0</v>
      </c>
      <c r="CN36" s="192">
        <f t="shared" si="80"/>
        <v>0</v>
      </c>
      <c r="CO36" s="192">
        <f t="shared" si="81"/>
        <v>0</v>
      </c>
      <c r="CP36" s="192">
        <f t="shared" si="82"/>
        <v>0</v>
      </c>
      <c r="CQ36" s="192">
        <f t="shared" si="83"/>
        <v>0</v>
      </c>
      <c r="CR36" s="192">
        <f t="shared" si="84"/>
        <v>0</v>
      </c>
      <c r="CS36" s="192">
        <f t="shared" si="85"/>
        <v>0</v>
      </c>
      <c r="CT36" s="192">
        <f t="shared" si="86"/>
        <v>0</v>
      </c>
      <c r="CU36" s="192">
        <f t="shared" si="87"/>
        <v>0</v>
      </c>
      <c r="CV36" s="192">
        <f t="shared" si="88"/>
        <v>0</v>
      </c>
      <c r="CW36" s="192">
        <f t="shared" si="89"/>
        <v>0</v>
      </c>
      <c r="CX36" s="192">
        <f t="shared" si="90"/>
        <v>0</v>
      </c>
      <c r="CY36" s="192">
        <f t="shared" si="91"/>
        <v>0</v>
      </c>
      <c r="CZ36" s="192">
        <f t="shared" si="92"/>
        <v>0</v>
      </c>
      <c r="DA36" s="192">
        <f t="shared" si="93"/>
        <v>0</v>
      </c>
      <c r="DB36" s="192">
        <f t="shared" si="94"/>
        <v>0</v>
      </c>
      <c r="DC36" s="192">
        <f t="shared" si="95"/>
        <v>0</v>
      </c>
      <c r="DD36" s="192">
        <f t="shared" si="96"/>
        <v>0</v>
      </c>
      <c r="DE36" s="192">
        <f t="shared" si="97"/>
        <v>0</v>
      </c>
      <c r="DF36" s="192">
        <f t="shared" si="98"/>
        <v>0</v>
      </c>
      <c r="DG36" s="192">
        <f t="shared" si="99"/>
        <v>0</v>
      </c>
      <c r="DH36" s="192">
        <f t="shared" si="100"/>
        <v>0</v>
      </c>
      <c r="DI36" s="192">
        <f t="shared" si="101"/>
        <v>0</v>
      </c>
      <c r="DJ36" s="192">
        <f t="shared" si="102"/>
        <v>0</v>
      </c>
      <c r="DK36" s="192">
        <f t="shared" si="103"/>
        <v>0</v>
      </c>
      <c r="DL36" s="192">
        <f t="shared" si="104"/>
        <v>0</v>
      </c>
      <c r="DM36" s="192">
        <f t="shared" si="105"/>
        <v>0</v>
      </c>
      <c r="DN36" s="192">
        <f t="shared" si="106"/>
        <v>0</v>
      </c>
      <c r="DO36" s="192">
        <f t="shared" si="107"/>
        <v>0</v>
      </c>
      <c r="DP36" s="192">
        <f t="shared" si="108"/>
        <v>0</v>
      </c>
      <c r="DQ36" s="192">
        <f t="shared" si="109"/>
        <v>0</v>
      </c>
      <c r="DR36" s="192">
        <f t="shared" si="110"/>
        <v>0</v>
      </c>
      <c r="DS36" s="192">
        <f t="shared" si="111"/>
        <v>0</v>
      </c>
      <c r="DT36" s="192">
        <f t="shared" si="112"/>
        <v>0</v>
      </c>
      <c r="DU36" s="192">
        <f t="shared" si="113"/>
        <v>0</v>
      </c>
      <c r="DV36" s="193">
        <f t="shared" si="114"/>
        <v>0</v>
      </c>
      <c r="DW36" s="193">
        <f t="shared" si="115"/>
        <v>0</v>
      </c>
      <c r="DX36" s="193">
        <f t="shared" si="116"/>
        <v>0</v>
      </c>
      <c r="DY36" s="193">
        <f t="shared" si="117"/>
        <v>0</v>
      </c>
      <c r="DZ36" s="193">
        <f t="shared" si="118"/>
        <v>0</v>
      </c>
      <c r="EA36" s="192">
        <f t="shared" si="119"/>
        <v>0</v>
      </c>
      <c r="EB36" s="192">
        <f t="shared" si="120"/>
        <v>0</v>
      </c>
      <c r="EC36" s="192">
        <f t="shared" si="121"/>
        <v>0</v>
      </c>
      <c r="ED36" s="192">
        <f t="shared" si="122"/>
        <v>0</v>
      </c>
      <c r="EE36" s="192">
        <f t="shared" si="123"/>
        <v>0</v>
      </c>
      <c r="EF36" s="192">
        <f t="shared" si="124"/>
        <v>0</v>
      </c>
      <c r="EG36" s="192">
        <f t="shared" si="125"/>
        <v>0</v>
      </c>
      <c r="EH36" s="192">
        <f t="shared" si="126"/>
        <v>0</v>
      </c>
      <c r="EI36" s="192">
        <f t="shared" si="127"/>
        <v>0</v>
      </c>
      <c r="EJ36" s="192">
        <f t="shared" si="128"/>
        <v>0</v>
      </c>
      <c r="EK36" s="192">
        <f t="shared" si="129"/>
        <v>0</v>
      </c>
      <c r="EL36" s="192">
        <f t="shared" si="130"/>
        <v>0</v>
      </c>
      <c r="EM36" s="192">
        <f t="shared" si="131"/>
        <v>0</v>
      </c>
      <c r="EN36" s="192">
        <f t="shared" si="132"/>
        <v>0</v>
      </c>
      <c r="EO36" s="192">
        <f t="shared" si="133"/>
        <v>0</v>
      </c>
      <c r="EP36" s="192">
        <f t="shared" si="134"/>
        <v>0</v>
      </c>
      <c r="EQ36" s="192">
        <f t="shared" si="135"/>
        <v>0</v>
      </c>
      <c r="ER36" s="192">
        <f t="shared" si="136"/>
        <v>0</v>
      </c>
      <c r="ES36" s="192">
        <f t="shared" si="137"/>
        <v>0</v>
      </c>
      <c r="ET36" s="192">
        <f t="shared" si="138"/>
        <v>0</v>
      </c>
      <c r="EU36" s="192">
        <f t="shared" si="139"/>
        <v>0</v>
      </c>
      <c r="EV36" s="192">
        <f t="shared" si="140"/>
        <v>0</v>
      </c>
      <c r="EW36" s="192">
        <f t="shared" si="141"/>
        <v>0</v>
      </c>
      <c r="EX36" s="192">
        <f t="shared" si="142"/>
        <v>0</v>
      </c>
      <c r="EY36" s="192">
        <f t="shared" si="143"/>
        <v>0</v>
      </c>
      <c r="EZ36" s="192">
        <f t="shared" si="144"/>
        <v>0</v>
      </c>
      <c r="FA36" s="192">
        <f t="shared" si="145"/>
        <v>0</v>
      </c>
      <c r="FB36" s="192">
        <f t="shared" si="146"/>
        <v>0</v>
      </c>
      <c r="FC36" s="192">
        <f t="shared" si="147"/>
        <v>0</v>
      </c>
      <c r="FD36" s="192">
        <f t="shared" si="148"/>
        <v>0</v>
      </c>
      <c r="FE36" s="192">
        <f t="shared" si="149"/>
        <v>0</v>
      </c>
      <c r="FF36" s="192">
        <f t="shared" si="150"/>
        <v>0</v>
      </c>
      <c r="FG36" s="192">
        <f t="shared" si="151"/>
        <v>0</v>
      </c>
      <c r="FH36" s="192">
        <f t="shared" si="152"/>
        <v>0</v>
      </c>
      <c r="FI36" s="192">
        <f t="shared" si="153"/>
        <v>0</v>
      </c>
      <c r="FJ36" s="192">
        <f t="shared" si="154"/>
        <v>0</v>
      </c>
      <c r="FK36" s="192">
        <f t="shared" si="155"/>
        <v>0</v>
      </c>
      <c r="FL36" s="192">
        <f t="shared" si="156"/>
        <v>0</v>
      </c>
      <c r="FM36" s="192">
        <f t="shared" si="157"/>
        <v>0</v>
      </c>
      <c r="FN36" s="192">
        <f t="shared" si="158"/>
        <v>0</v>
      </c>
      <c r="FO36" s="192">
        <f t="shared" si="159"/>
        <v>0</v>
      </c>
      <c r="FP36" s="192">
        <f t="shared" si="160"/>
        <v>0</v>
      </c>
      <c r="FQ36" s="192">
        <f t="shared" si="161"/>
        <v>0</v>
      </c>
      <c r="FR36" s="192">
        <f t="shared" si="162"/>
        <v>0</v>
      </c>
      <c r="FS36" s="192">
        <f t="shared" si="163"/>
        <v>0</v>
      </c>
      <c r="FT36" s="192">
        <f t="shared" si="164"/>
        <v>0</v>
      </c>
      <c r="FU36" s="192">
        <f t="shared" si="165"/>
        <v>0</v>
      </c>
      <c r="FV36" s="192">
        <f t="shared" si="166"/>
        <v>0</v>
      </c>
      <c r="FW36" s="192">
        <f t="shared" si="167"/>
        <v>0</v>
      </c>
      <c r="FX36" s="192">
        <f t="shared" si="168"/>
        <v>0</v>
      </c>
      <c r="FY36" s="192">
        <f t="shared" si="169"/>
        <v>0</v>
      </c>
      <c r="FZ36" s="192">
        <f t="shared" si="170"/>
        <v>0</v>
      </c>
      <c r="GA36" s="192">
        <f t="shared" si="171"/>
        <v>0</v>
      </c>
      <c r="GB36" s="192">
        <f t="shared" si="172"/>
        <v>0</v>
      </c>
      <c r="GC36" s="192">
        <f t="shared" si="173"/>
        <v>0</v>
      </c>
      <c r="GD36" s="192">
        <f t="shared" si="174"/>
        <v>0</v>
      </c>
      <c r="GE36" s="192">
        <f t="shared" si="175"/>
        <v>0</v>
      </c>
      <c r="GF36" s="192">
        <f t="shared" si="176"/>
        <v>0</v>
      </c>
      <c r="GG36" s="192">
        <f t="shared" si="177"/>
        <v>0</v>
      </c>
      <c r="GH36" s="192">
        <f t="shared" si="178"/>
        <v>0</v>
      </c>
      <c r="GI36" s="192">
        <f t="shared" si="179"/>
        <v>0</v>
      </c>
      <c r="GJ36" s="192">
        <f t="shared" si="180"/>
        <v>0</v>
      </c>
      <c r="GK36" s="192">
        <f t="shared" si="181"/>
        <v>0</v>
      </c>
      <c r="GL36" s="192">
        <f t="shared" si="182"/>
        <v>0</v>
      </c>
      <c r="GM36" s="192">
        <f t="shared" si="183"/>
        <v>0</v>
      </c>
      <c r="GN36" s="192">
        <f t="shared" si="184"/>
        <v>0</v>
      </c>
      <c r="GO36" s="192">
        <f t="shared" si="185"/>
        <v>0</v>
      </c>
      <c r="GP36" s="192">
        <f t="shared" si="186"/>
        <v>0</v>
      </c>
      <c r="GQ36" s="192">
        <f t="shared" si="187"/>
        <v>0</v>
      </c>
      <c r="GR36" s="192">
        <f t="shared" si="188"/>
        <v>0</v>
      </c>
      <c r="GS36" s="192">
        <f t="shared" si="189"/>
        <v>0</v>
      </c>
      <c r="GT36" s="192">
        <f t="shared" si="190"/>
        <v>0</v>
      </c>
      <c r="GU36" s="192">
        <f t="shared" si="191"/>
        <v>0</v>
      </c>
      <c r="GV36" s="192">
        <f t="shared" si="192"/>
        <v>0</v>
      </c>
      <c r="GW36" s="192">
        <f t="shared" si="193"/>
        <v>0</v>
      </c>
      <c r="GX36" s="192">
        <f t="shared" si="194"/>
        <v>0</v>
      </c>
      <c r="GY36" s="192">
        <f t="shared" si="195"/>
        <v>0</v>
      </c>
      <c r="GZ36" s="192">
        <f t="shared" si="196"/>
        <v>0</v>
      </c>
      <c r="HA36" s="192">
        <f t="shared" si="197"/>
        <v>0</v>
      </c>
      <c r="HB36" s="192">
        <f t="shared" si="198"/>
        <v>0</v>
      </c>
      <c r="HC36" s="192">
        <f t="shared" si="199"/>
        <v>0</v>
      </c>
      <c r="HD36" s="192">
        <f t="shared" si="200"/>
        <v>0</v>
      </c>
      <c r="HE36" s="192">
        <f t="shared" si="201"/>
        <v>0</v>
      </c>
      <c r="HF36" s="192">
        <f t="shared" si="202"/>
        <v>0</v>
      </c>
      <c r="HG36" s="192">
        <f t="shared" si="203"/>
        <v>0</v>
      </c>
      <c r="HH36" s="192">
        <f t="shared" si="204"/>
        <v>0</v>
      </c>
      <c r="HI36" s="192">
        <f t="shared" si="205"/>
        <v>0</v>
      </c>
      <c r="HJ36" s="192">
        <f t="shared" si="206"/>
        <v>0</v>
      </c>
      <c r="HK36" s="192">
        <f t="shared" si="207"/>
        <v>0</v>
      </c>
      <c r="HL36" s="192">
        <f t="shared" si="208"/>
        <v>0</v>
      </c>
      <c r="HM36" s="192">
        <f t="shared" si="209"/>
        <v>0</v>
      </c>
      <c r="HN36" s="194">
        <f t="shared" si="210"/>
        <v>0</v>
      </c>
      <c r="HO36" s="194">
        <f t="shared" si="211"/>
        <v>0</v>
      </c>
      <c r="HP36" s="194">
        <f t="shared" si="212"/>
        <v>0</v>
      </c>
      <c r="HQ36" s="194">
        <f t="shared" si="213"/>
        <v>0</v>
      </c>
      <c r="HR36" s="194">
        <f t="shared" si="214"/>
        <v>0</v>
      </c>
      <c r="HS36" s="195" t="str">
        <f t="shared" si="9"/>
        <v/>
      </c>
      <c r="HT36" s="196">
        <f t="shared" si="10"/>
        <v>0</v>
      </c>
      <c r="HU36" s="196">
        <f t="shared" si="11"/>
        <v>0</v>
      </c>
      <c r="HV36" s="197" t="str">
        <f t="shared" si="12"/>
        <v/>
      </c>
      <c r="HW36" s="197" t="str">
        <f t="shared" si="215"/>
        <v/>
      </c>
      <c r="HX36" s="197" t="str">
        <f t="shared" si="216"/>
        <v/>
      </c>
      <c r="HY36" s="195" t="str">
        <f t="shared" si="13"/>
        <v/>
      </c>
      <c r="HZ36" s="30">
        <f t="shared" si="6"/>
        <v>0</v>
      </c>
      <c r="IA36" s="198">
        <f t="shared" si="14"/>
        <v>0</v>
      </c>
      <c r="IB36" s="195"/>
      <c r="IC36" s="195">
        <f t="shared" si="217"/>
        <v>0</v>
      </c>
      <c r="ID36" s="195">
        <f t="shared" si="15"/>
        <v>0</v>
      </c>
      <c r="IE36" s="195">
        <f t="shared" si="218"/>
        <v>0</v>
      </c>
      <c r="IF36" s="195">
        <f t="shared" si="16"/>
        <v>0</v>
      </c>
      <c r="IG36" s="307">
        <f t="shared" si="17"/>
        <v>0</v>
      </c>
      <c r="IH36" s="307">
        <f t="shared" si="18"/>
        <v>0</v>
      </c>
      <c r="II36" s="44">
        <f t="shared" si="19"/>
        <v>0</v>
      </c>
      <c r="IJ36" s="44">
        <f t="shared" si="219"/>
        <v>0</v>
      </c>
      <c r="IK36" s="44">
        <f t="shared" si="220"/>
        <v>0</v>
      </c>
      <c r="IL36" s="44">
        <f t="shared" si="221"/>
        <v>0</v>
      </c>
      <c r="IM36" s="44">
        <f t="shared" si="222"/>
        <v>0</v>
      </c>
      <c r="IN36" s="44">
        <f t="shared" si="223"/>
        <v>0</v>
      </c>
      <c r="IO36" s="44">
        <f t="shared" si="224"/>
        <v>0</v>
      </c>
    </row>
    <row r="37" spans="1:249" ht="18" customHeight="1">
      <c r="A37" s="188">
        <v>31</v>
      </c>
      <c r="B37" s="326"/>
      <c r="C37" s="289"/>
      <c r="D37" s="199"/>
      <c r="E37" s="189"/>
      <c r="F37" s="189"/>
      <c r="G37" s="190"/>
      <c r="H37" s="190"/>
      <c r="I37" s="272"/>
      <c r="J37" s="207"/>
      <c r="K37" s="214" t="str">
        <f t="shared" si="20"/>
        <v/>
      </c>
      <c r="L37" s="200" t="str">
        <f t="shared" si="21"/>
        <v/>
      </c>
      <c r="M37" s="200" t="str">
        <f t="shared" si="22"/>
        <v/>
      </c>
      <c r="N37" s="209" t="str">
        <f t="shared" si="8"/>
        <v/>
      </c>
      <c r="O37" s="208" t="str">
        <f>IFERROR(IF(D37="","",IF(K37="","",IF(I37="","",IF(F37="F",VLOOKUP(K37,F!A:G,2,0),IF(F37="M",VLOOKUP(K37,M!A:G,2,0),""))))),0)</f>
        <v/>
      </c>
      <c r="P37" s="191" t="str">
        <f>IFERROR(IF(D37="","",IF(K37="","",IF(I37="","",IF(F37="F",VLOOKUP(K37,F!A:G,3,0),IF(F37="M",VLOOKUP(K37,M!A:G,3,0),""))))),0)</f>
        <v/>
      </c>
      <c r="Q37" s="191" t="str">
        <f>IFERROR(IF(D37="","",IF(K37="","",IF(I37="","",IF(F37="F",VLOOKUP(K37,F!A:G,4,0),IF(F37="M",VLOOKUP(K37,M!A:G,4,0),""))))),0)</f>
        <v/>
      </c>
      <c r="R37" s="191" t="str">
        <f>IFERROR(IF(D37="","",IF(K37="","",IF(I37="","",IF(F37="F",VLOOKUP(K37,F!A:G,5,0),IF(F37="M",VLOOKUP(K37,M!A:G,5,0),""))))),0)</f>
        <v/>
      </c>
      <c r="S37" s="191" t="str">
        <f>IFERROR(IF(D37="","",IF(K37="","",IF(I37="","",IF(F37="F",VLOOKUP(K37,F!A:G,6,0),IF(F37="M",VLOOKUP(K37,M!A:G,6,0),""))))),0)</f>
        <v/>
      </c>
      <c r="T37" s="191" t="str">
        <f>IFERROR(IF(D37="","",IF(K37="","",IF(I37="","",IF(F37="F",VLOOKUP(K37,F!A:G,7,0),IF(F37="M",VLOOKUP(K37,M!A:G,7,0),""))))),0)</f>
        <v/>
      </c>
      <c r="U37" s="191" t="str">
        <f>IFERROR(IF(D37="","",IF(K37="","",IF(J37="","",IF(F37="F",VLOOKUP(K37,F!A:M,8,0),IF(F37="M",VLOOKUP(K37,M!A:M,8,0),""))))),0)</f>
        <v/>
      </c>
      <c r="V37" s="191" t="str">
        <f>IFERROR(IF(D37="","",IF(K37="","",IF(J37="","",IF(F37="F",VLOOKUP(K37,F!A:M,9,0),IF(F37="M",VLOOKUP(K37,M!A:M,9,0),""))))),0)</f>
        <v/>
      </c>
      <c r="W37" s="191" t="str">
        <f>IFERROR(IF(D37="","",IF(K37="","",IF(J37="","",IF(F37="F",VLOOKUP(K37,F!A:M,10,0),IF(F37="M",VLOOKUP(K37,M!A:M,10,0),""))))),0)</f>
        <v/>
      </c>
      <c r="X37" s="191" t="str">
        <f>IFERROR(IF(D37="","",IF(K37="","",IF(J37="","",IF(F37="F",VLOOKUP(K37,F!A:M,11,0),IF(F37="M",VLOOKUP(K37,M!A:M,11,0),""))))),0)</f>
        <v/>
      </c>
      <c r="Y37" s="191" t="str">
        <f>IFERROR(IF(D37="","",IF(K37="","",IF(J37="","",IF(F37="F",VLOOKUP(K37,F!A:M,12,0),IF(F37="M",VLOOKUP(K37,M!A:M,12,0),""))))),0)</f>
        <v/>
      </c>
      <c r="Z37" s="191" t="str">
        <f>IFERROR(IF(D37="","",IF(K37="","",IF(J37="","",IF(F37="F",VLOOKUP(K37,F!A:M,13,0),IF(F37="M",VLOOKUP(K37,M!A:M,13,0),""))))),0)</f>
        <v/>
      </c>
      <c r="AA37" s="191" t="str">
        <f>IFERROR(IF(D37="","",IF(F37="","",IF(J37="","",IF(K37="","",IF(AND(K37&gt;23,K37&lt;=60),IF(F37="F",VLOOKUP(MROUND(HZ37,0.5),'F-Weight for Length'!K:S,2,0),VLOOKUP(MROUND(HZ37,0.5),'M-Weight for Length'!K:S,2,0)),IF(K37&gt;60,IF(F37="F",VLOOKUP(K37,'F-Weight for Length'!U:AC,2,0),VLOOKUP(K37,'M-Weight for Length'!U:AC,2,0)),IF(F37="F",VLOOKUP(MROUND(HZ37,0.5),'F-Weight for Length'!A:I,2,0),VLOOKUP(MROUND(HZ37,0.5),'M-Weight for Length'!A:I,2,0)))))))),0)</f>
        <v/>
      </c>
      <c r="AB37" s="191" t="str">
        <f>IFERROR(IF(D37="","",IF(F37="","",IF(J37="","",IF(K37="","",IF(AND(K37&gt;23,K37&lt;=60),IF(F37="F",VLOOKUP(MROUND(HZ37,0.5),'F-Weight for Length'!K:S,3,0),VLOOKUP(MROUND(HZ37,0.5),'M-Weight for Length'!K:S,3,0)),IF(K37&gt;60,IF(F37="F",VLOOKUP(K37,'F-Weight for Length'!U:AC,3,0),VLOOKUP(K37,'M-Weight for Length'!U:AC,3,0)),IF(F37="F",VLOOKUP(MROUND(HZ37,0.5),'F-Weight for Length'!A:I,3,0),VLOOKUP(MROUND(HZ37,0.5),'M-Weight for Length'!A:I,3,0)))))))),0)</f>
        <v/>
      </c>
      <c r="AC37" s="191" t="str">
        <f>IFERROR(IF(D37="","",IF(F37="","",IF(J37="","",IF(K37="","",IF(AND(K37&gt;23,K37&lt;=60),IF(F37="F",VLOOKUP(MROUND(HZ37,0.5),'F-Weight for Length'!K:S,4,0),VLOOKUP(MROUND(HZ37,0.5),'M-Weight for Length'!K:S,4,0)),IF(K37&gt;60,IF(F37="F",VLOOKUP(K37,'F-Weight for Length'!U:AC,4,0),VLOOKUP(K37,'M-Weight for Length'!U:AC,4,0)),IF(F37="F",VLOOKUP(MROUND(HZ37,0.5),'F-Weight for Length'!A:I,4,0),VLOOKUP(MROUND(HZ37,0.5),'M-Weight for Length'!A:I,4,0)))))))),0)</f>
        <v/>
      </c>
      <c r="AD37" s="191" t="str">
        <f>IFERROR(IF(D37="","",IF(F37="","",IF(J37="","",IF(K37="","",IF(AND(K37&gt;23,K37&lt;=60),IF(F37="F",VLOOKUP(MROUND(HZ37,0.5),'F-Weight for Length'!K:S,5,0),VLOOKUP(MROUND(HZ37,0.5),'M-Weight for Length'!K:S,5,0)),IF(K37&gt;60,IF(F37="F",VLOOKUP(K37,'F-Weight for Length'!U:AC,5,0),VLOOKUP(K37,'M-Weight for Length'!U:AC,5,0)),IF(F37="F",VLOOKUP(MROUND(HZ37,0.5),'F-Weight for Length'!A:I,5,0),VLOOKUP(MROUND(HZ37,0.5),'M-Weight for Length'!A:I,5,0)))))))),0)</f>
        <v/>
      </c>
      <c r="AE37" s="191" t="str">
        <f>IFERROR(IF(D37="","",IF(F37="","",IF(J37="","",IF(K37="","",IF(AND(K37&gt;23,K37&lt;=60),IF(F37="F",VLOOKUP(MROUND(HZ37,0.5),'F-Weight for Length'!K:S,6,0),VLOOKUP(MROUND(HZ37,0.5),'M-Weight for Length'!K:S,6,0)),IF(K37&gt;60,IF(F37="F",VLOOKUP(K37,'F-Weight for Length'!U:AC,6,0),VLOOKUP(K37,'M-Weight for Length'!U:AC,6,0)),IF(F37="F",VLOOKUP(MROUND(HZ37,0.5),'F-Weight for Length'!A:I,6,0),VLOOKUP(MROUND(HZ37,0.5),'M-Weight for Length'!A:I,6,0)))))))),0)</f>
        <v/>
      </c>
      <c r="AF37" s="191" t="str">
        <f>IFERROR(IF(D37="","",IF(F37="","",IF(J37="","",IF(K37="","",IF(AND(K37&gt;23,K37&lt;=60),IF(F37="F",VLOOKUP(MROUND(HZ37,0.5),'F-Weight for Length'!K:S,7,0),VLOOKUP(MROUND(HZ37,0.5),'M-Weight for Length'!K:S,7,0)),IF(K37&gt;60,IF(F37="F",VLOOKUP(K37,'F-Weight for Length'!U:AC,7,0),VLOOKUP(K37,'M-Weight for Length'!U:AC,7,0)),IF(F37="F",VLOOKUP(MROUND(HZ37,0.5),'F-Weight for Length'!A:I,7,0),VLOOKUP(MROUND(HZ37,0.5),'M-Weight for Length'!A:I,7,0)))))))),0)</f>
        <v/>
      </c>
      <c r="AG37" s="191" t="str">
        <f>IFERROR(IF(D37="","",IF(F37="","",IF(J37="","",IF(K37="","",IF(AND(K37&gt;23,K37&lt;=60),IF(F37="F",VLOOKUP(MROUND(HZ37,0.5),'F-Weight for Length'!K:S,8,0),VLOOKUP(MROUND(HZ37,0.5),'M-Weight for Length'!K:S,8,0)),IF(K37&gt;60,IF(F37="F",VLOOKUP(K37,'F-Weight for Length'!U:AC,8,0),VLOOKUP(K37,'M-Weight for Length'!U:AC,8,0)),IF(F37="F",VLOOKUP(MROUND(HZ37,0.5),'F-Weight for Length'!A:I,8,0),VLOOKUP(MROUND(HZ37,0.5),'M-Weight for Length'!A:I,8,0)))))))),0)</f>
        <v/>
      </c>
      <c r="AH37" s="191" t="str">
        <f>IFERROR(IF(D37="","",IF(F37="","",IF(J37="","",IF(K37="","",IF(AND(K37&gt;23,K37&lt;=60),IF(F37="F",VLOOKUP(MROUND(HZ37,0.5),'F-Weight for Length'!K:S,9,0),VLOOKUP(MROUND(HZ37,0.5),'M-Weight for Length'!K:S,9,0)),IF(K37&gt;60,IF(F37="F",VLOOKUP(K37,'F-Weight for Length'!U:AC,9,0),VLOOKUP(K37,'M-Weight for Length'!U:AC,9,0)),IF(F37="F",VLOOKUP(MROUND(HZ37,0.5),'F-Weight for Length'!A:I,9,0),VLOOKUP(MROUND(HZ37,0.5),'M-Weight for Length'!A:I,9,0)))))))),0)</f>
        <v/>
      </c>
      <c r="AI37" s="192">
        <f t="shared" si="23"/>
        <v>0</v>
      </c>
      <c r="AJ37" s="192">
        <f t="shared" si="24"/>
        <v>0</v>
      </c>
      <c r="AK37" s="192">
        <f t="shared" si="25"/>
        <v>0</v>
      </c>
      <c r="AL37" s="192">
        <f t="shared" si="26"/>
        <v>0</v>
      </c>
      <c r="AM37" s="192">
        <f t="shared" si="27"/>
        <v>0</v>
      </c>
      <c r="AN37" s="192">
        <f t="shared" si="28"/>
        <v>0</v>
      </c>
      <c r="AO37" s="192">
        <f t="shared" si="29"/>
        <v>0</v>
      </c>
      <c r="AP37" s="192">
        <f t="shared" si="30"/>
        <v>0</v>
      </c>
      <c r="AQ37" s="192">
        <f t="shared" si="31"/>
        <v>0</v>
      </c>
      <c r="AR37" s="192">
        <f t="shared" si="32"/>
        <v>0</v>
      </c>
      <c r="AS37" s="192">
        <f t="shared" si="33"/>
        <v>0</v>
      </c>
      <c r="AT37" s="192">
        <f t="shared" si="34"/>
        <v>0</v>
      </c>
      <c r="AU37" s="192">
        <f t="shared" si="35"/>
        <v>0</v>
      </c>
      <c r="AV37" s="192">
        <f t="shared" si="36"/>
        <v>0</v>
      </c>
      <c r="AW37" s="192">
        <f t="shared" si="37"/>
        <v>0</v>
      </c>
      <c r="AX37" s="192">
        <f t="shared" si="38"/>
        <v>0</v>
      </c>
      <c r="AY37" s="192">
        <f t="shared" si="39"/>
        <v>0</v>
      </c>
      <c r="AZ37" s="192">
        <f t="shared" si="40"/>
        <v>0</v>
      </c>
      <c r="BA37" s="192">
        <f t="shared" si="41"/>
        <v>0</v>
      </c>
      <c r="BB37" s="192">
        <f t="shared" si="42"/>
        <v>0</v>
      </c>
      <c r="BC37" s="192">
        <f t="shared" si="43"/>
        <v>0</v>
      </c>
      <c r="BD37" s="192">
        <f t="shared" si="44"/>
        <v>0</v>
      </c>
      <c r="BE37" s="192">
        <f t="shared" si="45"/>
        <v>0</v>
      </c>
      <c r="BF37" s="192">
        <f t="shared" si="46"/>
        <v>0</v>
      </c>
      <c r="BG37" s="192">
        <f t="shared" si="47"/>
        <v>0</v>
      </c>
      <c r="BH37" s="192">
        <f t="shared" si="48"/>
        <v>0</v>
      </c>
      <c r="BI37" s="192">
        <f t="shared" si="49"/>
        <v>0</v>
      </c>
      <c r="BJ37" s="192">
        <f t="shared" si="50"/>
        <v>0</v>
      </c>
      <c r="BK37" s="192">
        <f t="shared" si="51"/>
        <v>0</v>
      </c>
      <c r="BL37" s="192">
        <f t="shared" si="52"/>
        <v>0</v>
      </c>
      <c r="BM37" s="192">
        <f t="shared" si="53"/>
        <v>0</v>
      </c>
      <c r="BN37" s="192">
        <f t="shared" si="54"/>
        <v>0</v>
      </c>
      <c r="BO37" s="192">
        <f t="shared" si="55"/>
        <v>0</v>
      </c>
      <c r="BP37" s="192">
        <f t="shared" si="56"/>
        <v>0</v>
      </c>
      <c r="BQ37" s="192">
        <f t="shared" si="57"/>
        <v>0</v>
      </c>
      <c r="BR37" s="192">
        <f t="shared" si="58"/>
        <v>0</v>
      </c>
      <c r="BS37" s="192">
        <f t="shared" si="59"/>
        <v>0</v>
      </c>
      <c r="BT37" s="192">
        <f t="shared" si="60"/>
        <v>0</v>
      </c>
      <c r="BU37" s="192">
        <f t="shared" si="61"/>
        <v>0</v>
      </c>
      <c r="BV37" s="192">
        <f t="shared" si="62"/>
        <v>0</v>
      </c>
      <c r="BW37" s="192">
        <f t="shared" si="63"/>
        <v>0</v>
      </c>
      <c r="BX37" s="192">
        <f t="shared" si="64"/>
        <v>0</v>
      </c>
      <c r="BY37" s="192">
        <f t="shared" si="65"/>
        <v>0</v>
      </c>
      <c r="BZ37" s="192">
        <f t="shared" si="66"/>
        <v>0</v>
      </c>
      <c r="CA37" s="192">
        <f t="shared" si="67"/>
        <v>0</v>
      </c>
      <c r="CB37" s="192">
        <f t="shared" si="68"/>
        <v>0</v>
      </c>
      <c r="CC37" s="192">
        <f t="shared" si="69"/>
        <v>0</v>
      </c>
      <c r="CD37" s="192">
        <f t="shared" si="70"/>
        <v>0</v>
      </c>
      <c r="CE37" s="192">
        <f t="shared" si="71"/>
        <v>0</v>
      </c>
      <c r="CF37" s="192">
        <f t="shared" si="72"/>
        <v>0</v>
      </c>
      <c r="CG37" s="192">
        <f t="shared" si="73"/>
        <v>0</v>
      </c>
      <c r="CH37" s="192">
        <f t="shared" si="74"/>
        <v>0</v>
      </c>
      <c r="CI37" s="192">
        <f t="shared" si="75"/>
        <v>0</v>
      </c>
      <c r="CJ37" s="192">
        <f t="shared" si="76"/>
        <v>0</v>
      </c>
      <c r="CK37" s="192">
        <f t="shared" si="77"/>
        <v>0</v>
      </c>
      <c r="CL37" s="192">
        <f t="shared" si="78"/>
        <v>0</v>
      </c>
      <c r="CM37" s="192">
        <f t="shared" si="79"/>
        <v>0</v>
      </c>
      <c r="CN37" s="192">
        <f t="shared" si="80"/>
        <v>0</v>
      </c>
      <c r="CO37" s="192">
        <f t="shared" si="81"/>
        <v>0</v>
      </c>
      <c r="CP37" s="192">
        <f t="shared" si="82"/>
        <v>0</v>
      </c>
      <c r="CQ37" s="192">
        <f t="shared" si="83"/>
        <v>0</v>
      </c>
      <c r="CR37" s="192">
        <f t="shared" si="84"/>
        <v>0</v>
      </c>
      <c r="CS37" s="192">
        <f t="shared" si="85"/>
        <v>0</v>
      </c>
      <c r="CT37" s="192">
        <f t="shared" si="86"/>
        <v>0</v>
      </c>
      <c r="CU37" s="192">
        <f t="shared" si="87"/>
        <v>0</v>
      </c>
      <c r="CV37" s="192">
        <f t="shared" si="88"/>
        <v>0</v>
      </c>
      <c r="CW37" s="192">
        <f t="shared" si="89"/>
        <v>0</v>
      </c>
      <c r="CX37" s="192">
        <f t="shared" si="90"/>
        <v>0</v>
      </c>
      <c r="CY37" s="192">
        <f t="shared" si="91"/>
        <v>0</v>
      </c>
      <c r="CZ37" s="192">
        <f t="shared" si="92"/>
        <v>0</v>
      </c>
      <c r="DA37" s="192">
        <f t="shared" si="93"/>
        <v>0</v>
      </c>
      <c r="DB37" s="192">
        <f t="shared" si="94"/>
        <v>0</v>
      </c>
      <c r="DC37" s="192">
        <f t="shared" si="95"/>
        <v>0</v>
      </c>
      <c r="DD37" s="192">
        <f t="shared" si="96"/>
        <v>0</v>
      </c>
      <c r="DE37" s="192">
        <f t="shared" si="97"/>
        <v>0</v>
      </c>
      <c r="DF37" s="192">
        <f t="shared" si="98"/>
        <v>0</v>
      </c>
      <c r="DG37" s="192">
        <f t="shared" si="99"/>
        <v>0</v>
      </c>
      <c r="DH37" s="192">
        <f t="shared" si="100"/>
        <v>0</v>
      </c>
      <c r="DI37" s="192">
        <f t="shared" si="101"/>
        <v>0</v>
      </c>
      <c r="DJ37" s="192">
        <f t="shared" si="102"/>
        <v>0</v>
      </c>
      <c r="DK37" s="192">
        <f t="shared" si="103"/>
        <v>0</v>
      </c>
      <c r="DL37" s="192">
        <f t="shared" si="104"/>
        <v>0</v>
      </c>
      <c r="DM37" s="192">
        <f t="shared" si="105"/>
        <v>0</v>
      </c>
      <c r="DN37" s="192">
        <f t="shared" si="106"/>
        <v>0</v>
      </c>
      <c r="DO37" s="192">
        <f t="shared" si="107"/>
        <v>0</v>
      </c>
      <c r="DP37" s="192">
        <f t="shared" si="108"/>
        <v>0</v>
      </c>
      <c r="DQ37" s="192">
        <f t="shared" si="109"/>
        <v>0</v>
      </c>
      <c r="DR37" s="192">
        <f t="shared" si="110"/>
        <v>0</v>
      </c>
      <c r="DS37" s="192">
        <f t="shared" si="111"/>
        <v>0</v>
      </c>
      <c r="DT37" s="192">
        <f t="shared" si="112"/>
        <v>0</v>
      </c>
      <c r="DU37" s="192">
        <f t="shared" si="113"/>
        <v>0</v>
      </c>
      <c r="DV37" s="193">
        <f t="shared" si="114"/>
        <v>0</v>
      </c>
      <c r="DW37" s="193">
        <f t="shared" si="115"/>
        <v>0</v>
      </c>
      <c r="DX37" s="193">
        <f t="shared" si="116"/>
        <v>0</v>
      </c>
      <c r="DY37" s="193">
        <f t="shared" si="117"/>
        <v>0</v>
      </c>
      <c r="DZ37" s="193">
        <f t="shared" si="118"/>
        <v>0</v>
      </c>
      <c r="EA37" s="192">
        <f t="shared" si="119"/>
        <v>0</v>
      </c>
      <c r="EB37" s="192">
        <f t="shared" si="120"/>
        <v>0</v>
      </c>
      <c r="EC37" s="192">
        <f t="shared" si="121"/>
        <v>0</v>
      </c>
      <c r="ED37" s="192">
        <f t="shared" si="122"/>
        <v>0</v>
      </c>
      <c r="EE37" s="192">
        <f t="shared" si="123"/>
        <v>0</v>
      </c>
      <c r="EF37" s="192">
        <f t="shared" si="124"/>
        <v>0</v>
      </c>
      <c r="EG37" s="192">
        <f t="shared" si="125"/>
        <v>0</v>
      </c>
      <c r="EH37" s="192">
        <f t="shared" si="126"/>
        <v>0</v>
      </c>
      <c r="EI37" s="192">
        <f t="shared" si="127"/>
        <v>0</v>
      </c>
      <c r="EJ37" s="192">
        <f t="shared" si="128"/>
        <v>0</v>
      </c>
      <c r="EK37" s="192">
        <f t="shared" si="129"/>
        <v>0</v>
      </c>
      <c r="EL37" s="192">
        <f t="shared" si="130"/>
        <v>0</v>
      </c>
      <c r="EM37" s="192">
        <f t="shared" si="131"/>
        <v>0</v>
      </c>
      <c r="EN37" s="192">
        <f t="shared" si="132"/>
        <v>0</v>
      </c>
      <c r="EO37" s="192">
        <f t="shared" si="133"/>
        <v>0</v>
      </c>
      <c r="EP37" s="192">
        <f t="shared" si="134"/>
        <v>0</v>
      </c>
      <c r="EQ37" s="192">
        <f t="shared" si="135"/>
        <v>0</v>
      </c>
      <c r="ER37" s="192">
        <f t="shared" si="136"/>
        <v>0</v>
      </c>
      <c r="ES37" s="192">
        <f t="shared" si="137"/>
        <v>0</v>
      </c>
      <c r="ET37" s="192">
        <f t="shared" si="138"/>
        <v>0</v>
      </c>
      <c r="EU37" s="192">
        <f t="shared" si="139"/>
        <v>0</v>
      </c>
      <c r="EV37" s="192">
        <f t="shared" si="140"/>
        <v>0</v>
      </c>
      <c r="EW37" s="192">
        <f t="shared" si="141"/>
        <v>0</v>
      </c>
      <c r="EX37" s="192">
        <f t="shared" si="142"/>
        <v>0</v>
      </c>
      <c r="EY37" s="192">
        <f t="shared" si="143"/>
        <v>0</v>
      </c>
      <c r="EZ37" s="192">
        <f t="shared" si="144"/>
        <v>0</v>
      </c>
      <c r="FA37" s="192">
        <f t="shared" si="145"/>
        <v>0</v>
      </c>
      <c r="FB37" s="192">
        <f t="shared" si="146"/>
        <v>0</v>
      </c>
      <c r="FC37" s="192">
        <f t="shared" si="147"/>
        <v>0</v>
      </c>
      <c r="FD37" s="192">
        <f t="shared" si="148"/>
        <v>0</v>
      </c>
      <c r="FE37" s="192">
        <f t="shared" si="149"/>
        <v>0</v>
      </c>
      <c r="FF37" s="192">
        <f t="shared" si="150"/>
        <v>0</v>
      </c>
      <c r="FG37" s="192">
        <f t="shared" si="151"/>
        <v>0</v>
      </c>
      <c r="FH37" s="192">
        <f t="shared" si="152"/>
        <v>0</v>
      </c>
      <c r="FI37" s="192">
        <f t="shared" si="153"/>
        <v>0</v>
      </c>
      <c r="FJ37" s="192">
        <f t="shared" si="154"/>
        <v>0</v>
      </c>
      <c r="FK37" s="192">
        <f t="shared" si="155"/>
        <v>0</v>
      </c>
      <c r="FL37" s="192">
        <f t="shared" si="156"/>
        <v>0</v>
      </c>
      <c r="FM37" s="192">
        <f t="shared" si="157"/>
        <v>0</v>
      </c>
      <c r="FN37" s="192">
        <f t="shared" si="158"/>
        <v>0</v>
      </c>
      <c r="FO37" s="192">
        <f t="shared" si="159"/>
        <v>0</v>
      </c>
      <c r="FP37" s="192">
        <f t="shared" si="160"/>
        <v>0</v>
      </c>
      <c r="FQ37" s="192">
        <f t="shared" si="161"/>
        <v>0</v>
      </c>
      <c r="FR37" s="192">
        <f t="shared" si="162"/>
        <v>0</v>
      </c>
      <c r="FS37" s="192">
        <f t="shared" si="163"/>
        <v>0</v>
      </c>
      <c r="FT37" s="192">
        <f t="shared" si="164"/>
        <v>0</v>
      </c>
      <c r="FU37" s="192">
        <f t="shared" si="165"/>
        <v>0</v>
      </c>
      <c r="FV37" s="192">
        <f t="shared" si="166"/>
        <v>0</v>
      </c>
      <c r="FW37" s="192">
        <f t="shared" si="167"/>
        <v>0</v>
      </c>
      <c r="FX37" s="192">
        <f t="shared" si="168"/>
        <v>0</v>
      </c>
      <c r="FY37" s="192">
        <f t="shared" si="169"/>
        <v>0</v>
      </c>
      <c r="FZ37" s="192">
        <f t="shared" si="170"/>
        <v>0</v>
      </c>
      <c r="GA37" s="192">
        <f t="shared" si="171"/>
        <v>0</v>
      </c>
      <c r="GB37" s="192">
        <f t="shared" si="172"/>
        <v>0</v>
      </c>
      <c r="GC37" s="192">
        <f t="shared" si="173"/>
        <v>0</v>
      </c>
      <c r="GD37" s="192">
        <f t="shared" si="174"/>
        <v>0</v>
      </c>
      <c r="GE37" s="192">
        <f t="shared" si="175"/>
        <v>0</v>
      </c>
      <c r="GF37" s="192">
        <f t="shared" si="176"/>
        <v>0</v>
      </c>
      <c r="GG37" s="192">
        <f t="shared" si="177"/>
        <v>0</v>
      </c>
      <c r="GH37" s="192">
        <f t="shared" si="178"/>
        <v>0</v>
      </c>
      <c r="GI37" s="192">
        <f t="shared" si="179"/>
        <v>0</v>
      </c>
      <c r="GJ37" s="192">
        <f t="shared" si="180"/>
        <v>0</v>
      </c>
      <c r="GK37" s="192">
        <f t="shared" si="181"/>
        <v>0</v>
      </c>
      <c r="GL37" s="192">
        <f t="shared" si="182"/>
        <v>0</v>
      </c>
      <c r="GM37" s="192">
        <f t="shared" si="183"/>
        <v>0</v>
      </c>
      <c r="GN37" s="192">
        <f t="shared" si="184"/>
        <v>0</v>
      </c>
      <c r="GO37" s="192">
        <f t="shared" si="185"/>
        <v>0</v>
      </c>
      <c r="GP37" s="192">
        <f t="shared" si="186"/>
        <v>0</v>
      </c>
      <c r="GQ37" s="192">
        <f t="shared" si="187"/>
        <v>0</v>
      </c>
      <c r="GR37" s="192">
        <f t="shared" si="188"/>
        <v>0</v>
      </c>
      <c r="GS37" s="192">
        <f t="shared" si="189"/>
        <v>0</v>
      </c>
      <c r="GT37" s="192">
        <f t="shared" si="190"/>
        <v>0</v>
      </c>
      <c r="GU37" s="192">
        <f t="shared" si="191"/>
        <v>0</v>
      </c>
      <c r="GV37" s="192">
        <f t="shared" si="192"/>
        <v>0</v>
      </c>
      <c r="GW37" s="192">
        <f t="shared" si="193"/>
        <v>0</v>
      </c>
      <c r="GX37" s="192">
        <f t="shared" si="194"/>
        <v>0</v>
      </c>
      <c r="GY37" s="192">
        <f t="shared" si="195"/>
        <v>0</v>
      </c>
      <c r="GZ37" s="192">
        <f t="shared" si="196"/>
        <v>0</v>
      </c>
      <c r="HA37" s="192">
        <f t="shared" si="197"/>
        <v>0</v>
      </c>
      <c r="HB37" s="192">
        <f t="shared" si="198"/>
        <v>0</v>
      </c>
      <c r="HC37" s="192">
        <f t="shared" si="199"/>
        <v>0</v>
      </c>
      <c r="HD37" s="192">
        <f t="shared" si="200"/>
        <v>0</v>
      </c>
      <c r="HE37" s="192">
        <f t="shared" si="201"/>
        <v>0</v>
      </c>
      <c r="HF37" s="192">
        <f t="shared" si="202"/>
        <v>0</v>
      </c>
      <c r="HG37" s="192">
        <f t="shared" si="203"/>
        <v>0</v>
      </c>
      <c r="HH37" s="192">
        <f t="shared" si="204"/>
        <v>0</v>
      </c>
      <c r="HI37" s="192">
        <f t="shared" si="205"/>
        <v>0</v>
      </c>
      <c r="HJ37" s="192">
        <f t="shared" si="206"/>
        <v>0</v>
      </c>
      <c r="HK37" s="192">
        <f t="shared" si="207"/>
        <v>0</v>
      </c>
      <c r="HL37" s="192">
        <f t="shared" si="208"/>
        <v>0</v>
      </c>
      <c r="HM37" s="192">
        <f t="shared" si="209"/>
        <v>0</v>
      </c>
      <c r="HN37" s="194">
        <f t="shared" si="210"/>
        <v>0</v>
      </c>
      <c r="HO37" s="194">
        <f t="shared" si="211"/>
        <v>0</v>
      </c>
      <c r="HP37" s="194">
        <f t="shared" si="212"/>
        <v>0</v>
      </c>
      <c r="HQ37" s="194">
        <f t="shared" si="213"/>
        <v>0</v>
      </c>
      <c r="HR37" s="194">
        <f t="shared" si="214"/>
        <v>0</v>
      </c>
      <c r="HS37" s="195" t="str">
        <f t="shared" si="9"/>
        <v/>
      </c>
      <c r="HT37" s="196">
        <f t="shared" si="10"/>
        <v>0</v>
      </c>
      <c r="HU37" s="196">
        <f t="shared" si="11"/>
        <v>0</v>
      </c>
      <c r="HV37" s="197" t="str">
        <f t="shared" si="12"/>
        <v/>
      </c>
      <c r="HW37" s="197" t="str">
        <f t="shared" si="215"/>
        <v/>
      </c>
      <c r="HX37" s="197" t="str">
        <f t="shared" si="216"/>
        <v/>
      </c>
      <c r="HY37" s="195" t="str">
        <f t="shared" si="13"/>
        <v/>
      </c>
      <c r="HZ37" s="30">
        <f t="shared" si="6"/>
        <v>0</v>
      </c>
      <c r="IA37" s="198">
        <f t="shared" si="14"/>
        <v>0</v>
      </c>
      <c r="IB37" s="195"/>
      <c r="IC37" s="195">
        <f t="shared" si="217"/>
        <v>0</v>
      </c>
      <c r="ID37" s="195">
        <f t="shared" si="15"/>
        <v>0</v>
      </c>
      <c r="IE37" s="195">
        <f t="shared" si="218"/>
        <v>0</v>
      </c>
      <c r="IF37" s="195">
        <f t="shared" si="16"/>
        <v>0</v>
      </c>
      <c r="IG37" s="307">
        <f t="shared" si="17"/>
        <v>0</v>
      </c>
      <c r="IH37" s="307">
        <f t="shared" si="18"/>
        <v>0</v>
      </c>
      <c r="II37" s="44">
        <f t="shared" si="19"/>
        <v>0</v>
      </c>
      <c r="IJ37" s="44">
        <f t="shared" si="219"/>
        <v>0</v>
      </c>
      <c r="IK37" s="44">
        <f t="shared" si="220"/>
        <v>0</v>
      </c>
      <c r="IL37" s="44">
        <f t="shared" si="221"/>
        <v>0</v>
      </c>
      <c r="IM37" s="44">
        <f t="shared" si="222"/>
        <v>0</v>
      </c>
      <c r="IN37" s="44">
        <f t="shared" si="223"/>
        <v>0</v>
      </c>
      <c r="IO37" s="44">
        <f t="shared" si="224"/>
        <v>0</v>
      </c>
    </row>
    <row r="38" spans="1:249" ht="18" customHeight="1">
      <c r="A38" s="188">
        <v>32</v>
      </c>
      <c r="B38" s="326"/>
      <c r="C38" s="289"/>
      <c r="D38" s="199"/>
      <c r="E38" s="189"/>
      <c r="F38" s="189"/>
      <c r="G38" s="190"/>
      <c r="H38" s="190"/>
      <c r="I38" s="272"/>
      <c r="J38" s="207"/>
      <c r="K38" s="214" t="str">
        <f t="shared" si="20"/>
        <v/>
      </c>
      <c r="L38" s="200" t="str">
        <f t="shared" si="21"/>
        <v/>
      </c>
      <c r="M38" s="200" t="str">
        <f t="shared" si="22"/>
        <v/>
      </c>
      <c r="N38" s="209" t="str">
        <f t="shared" si="8"/>
        <v/>
      </c>
      <c r="O38" s="208" t="str">
        <f>IFERROR(IF(D38="","",IF(K38="","",IF(I38="","",IF(F38="F",VLOOKUP(K38,F!A:G,2,0),IF(F38="M",VLOOKUP(K38,M!A:G,2,0),""))))),0)</f>
        <v/>
      </c>
      <c r="P38" s="191" t="str">
        <f>IFERROR(IF(D38="","",IF(K38="","",IF(I38="","",IF(F38="F",VLOOKUP(K38,F!A:G,3,0),IF(F38="M",VLOOKUP(K38,M!A:G,3,0),""))))),0)</f>
        <v/>
      </c>
      <c r="Q38" s="191" t="str">
        <f>IFERROR(IF(D38="","",IF(K38="","",IF(I38="","",IF(F38="F",VLOOKUP(K38,F!A:G,4,0),IF(F38="M",VLOOKUP(K38,M!A:G,4,0),""))))),0)</f>
        <v/>
      </c>
      <c r="R38" s="191" t="str">
        <f>IFERROR(IF(D38="","",IF(K38="","",IF(I38="","",IF(F38="F",VLOOKUP(K38,F!A:G,5,0),IF(F38="M",VLOOKUP(K38,M!A:G,5,0),""))))),0)</f>
        <v/>
      </c>
      <c r="S38" s="191" t="str">
        <f>IFERROR(IF(D38="","",IF(K38="","",IF(I38="","",IF(F38="F",VLOOKUP(K38,F!A:G,6,0),IF(F38="M",VLOOKUP(K38,M!A:G,6,0),""))))),0)</f>
        <v/>
      </c>
      <c r="T38" s="191" t="str">
        <f>IFERROR(IF(D38="","",IF(K38="","",IF(I38="","",IF(F38="F",VLOOKUP(K38,F!A:G,7,0),IF(F38="M",VLOOKUP(K38,M!A:G,7,0),""))))),0)</f>
        <v/>
      </c>
      <c r="U38" s="191" t="str">
        <f>IFERROR(IF(D38="","",IF(K38="","",IF(J38="","",IF(F38="F",VLOOKUP(K38,F!A:M,8,0),IF(F38="M",VLOOKUP(K38,M!A:M,8,0),""))))),0)</f>
        <v/>
      </c>
      <c r="V38" s="191" t="str">
        <f>IFERROR(IF(D38="","",IF(K38="","",IF(J38="","",IF(F38="F",VLOOKUP(K38,F!A:M,9,0),IF(F38="M",VLOOKUP(K38,M!A:M,9,0),""))))),0)</f>
        <v/>
      </c>
      <c r="W38" s="191" t="str">
        <f>IFERROR(IF(D38="","",IF(K38="","",IF(J38="","",IF(F38="F",VLOOKUP(K38,F!A:M,10,0),IF(F38="M",VLOOKUP(K38,M!A:M,10,0),""))))),0)</f>
        <v/>
      </c>
      <c r="X38" s="191" t="str">
        <f>IFERROR(IF(D38="","",IF(K38="","",IF(J38="","",IF(F38="F",VLOOKUP(K38,F!A:M,11,0),IF(F38="M",VLOOKUP(K38,M!A:M,11,0),""))))),0)</f>
        <v/>
      </c>
      <c r="Y38" s="191" t="str">
        <f>IFERROR(IF(D38="","",IF(K38="","",IF(J38="","",IF(F38="F",VLOOKUP(K38,F!A:M,12,0),IF(F38="M",VLOOKUP(K38,M!A:M,12,0),""))))),0)</f>
        <v/>
      </c>
      <c r="Z38" s="191" t="str">
        <f>IFERROR(IF(D38="","",IF(K38="","",IF(J38="","",IF(F38="F",VLOOKUP(K38,F!A:M,13,0),IF(F38="M",VLOOKUP(K38,M!A:M,13,0),""))))),0)</f>
        <v/>
      </c>
      <c r="AA38" s="191" t="str">
        <f>IFERROR(IF(D38="","",IF(F38="","",IF(J38="","",IF(K38="","",IF(AND(K38&gt;23,K38&lt;=60),IF(F38="F",VLOOKUP(MROUND(HZ38,0.5),'F-Weight for Length'!K:S,2,0),VLOOKUP(MROUND(HZ38,0.5),'M-Weight for Length'!K:S,2,0)),IF(K38&gt;60,IF(F38="F",VLOOKUP(K38,'F-Weight for Length'!U:AC,2,0),VLOOKUP(K38,'M-Weight for Length'!U:AC,2,0)),IF(F38="F",VLOOKUP(MROUND(HZ38,0.5),'F-Weight for Length'!A:I,2,0),VLOOKUP(MROUND(HZ38,0.5),'M-Weight for Length'!A:I,2,0)))))))),0)</f>
        <v/>
      </c>
      <c r="AB38" s="191" t="str">
        <f>IFERROR(IF(D38="","",IF(F38="","",IF(J38="","",IF(K38="","",IF(AND(K38&gt;23,K38&lt;=60),IF(F38="F",VLOOKUP(MROUND(HZ38,0.5),'F-Weight for Length'!K:S,3,0),VLOOKUP(MROUND(HZ38,0.5),'M-Weight for Length'!K:S,3,0)),IF(K38&gt;60,IF(F38="F",VLOOKUP(K38,'F-Weight for Length'!U:AC,3,0),VLOOKUP(K38,'M-Weight for Length'!U:AC,3,0)),IF(F38="F",VLOOKUP(MROUND(HZ38,0.5),'F-Weight for Length'!A:I,3,0),VLOOKUP(MROUND(HZ38,0.5),'M-Weight for Length'!A:I,3,0)))))))),0)</f>
        <v/>
      </c>
      <c r="AC38" s="191" t="str">
        <f>IFERROR(IF(D38="","",IF(F38="","",IF(J38="","",IF(K38="","",IF(AND(K38&gt;23,K38&lt;=60),IF(F38="F",VLOOKUP(MROUND(HZ38,0.5),'F-Weight for Length'!K:S,4,0),VLOOKUP(MROUND(HZ38,0.5),'M-Weight for Length'!K:S,4,0)),IF(K38&gt;60,IF(F38="F",VLOOKUP(K38,'F-Weight for Length'!U:AC,4,0),VLOOKUP(K38,'M-Weight for Length'!U:AC,4,0)),IF(F38="F",VLOOKUP(MROUND(HZ38,0.5),'F-Weight for Length'!A:I,4,0),VLOOKUP(MROUND(HZ38,0.5),'M-Weight for Length'!A:I,4,0)))))))),0)</f>
        <v/>
      </c>
      <c r="AD38" s="191" t="str">
        <f>IFERROR(IF(D38="","",IF(F38="","",IF(J38="","",IF(K38="","",IF(AND(K38&gt;23,K38&lt;=60),IF(F38="F",VLOOKUP(MROUND(HZ38,0.5),'F-Weight for Length'!K:S,5,0),VLOOKUP(MROUND(HZ38,0.5),'M-Weight for Length'!K:S,5,0)),IF(K38&gt;60,IF(F38="F",VLOOKUP(K38,'F-Weight for Length'!U:AC,5,0),VLOOKUP(K38,'M-Weight for Length'!U:AC,5,0)),IF(F38="F",VLOOKUP(MROUND(HZ38,0.5),'F-Weight for Length'!A:I,5,0),VLOOKUP(MROUND(HZ38,0.5),'M-Weight for Length'!A:I,5,0)))))))),0)</f>
        <v/>
      </c>
      <c r="AE38" s="191" t="str">
        <f>IFERROR(IF(D38="","",IF(F38="","",IF(J38="","",IF(K38="","",IF(AND(K38&gt;23,K38&lt;=60),IF(F38="F",VLOOKUP(MROUND(HZ38,0.5),'F-Weight for Length'!K:S,6,0),VLOOKUP(MROUND(HZ38,0.5),'M-Weight for Length'!K:S,6,0)),IF(K38&gt;60,IF(F38="F",VLOOKUP(K38,'F-Weight for Length'!U:AC,6,0),VLOOKUP(K38,'M-Weight for Length'!U:AC,6,0)),IF(F38="F",VLOOKUP(MROUND(HZ38,0.5),'F-Weight for Length'!A:I,6,0),VLOOKUP(MROUND(HZ38,0.5),'M-Weight for Length'!A:I,6,0)))))))),0)</f>
        <v/>
      </c>
      <c r="AF38" s="191" t="str">
        <f>IFERROR(IF(D38="","",IF(F38="","",IF(J38="","",IF(K38="","",IF(AND(K38&gt;23,K38&lt;=60),IF(F38="F",VLOOKUP(MROUND(HZ38,0.5),'F-Weight for Length'!K:S,7,0),VLOOKUP(MROUND(HZ38,0.5),'M-Weight for Length'!K:S,7,0)),IF(K38&gt;60,IF(F38="F",VLOOKUP(K38,'F-Weight for Length'!U:AC,7,0),VLOOKUP(K38,'M-Weight for Length'!U:AC,7,0)),IF(F38="F",VLOOKUP(MROUND(HZ38,0.5),'F-Weight for Length'!A:I,7,0),VLOOKUP(MROUND(HZ38,0.5),'M-Weight for Length'!A:I,7,0)))))))),0)</f>
        <v/>
      </c>
      <c r="AG38" s="191" t="str">
        <f>IFERROR(IF(D38="","",IF(F38="","",IF(J38="","",IF(K38="","",IF(AND(K38&gt;23,K38&lt;=60),IF(F38="F",VLOOKUP(MROUND(HZ38,0.5),'F-Weight for Length'!K:S,8,0),VLOOKUP(MROUND(HZ38,0.5),'M-Weight for Length'!K:S,8,0)),IF(K38&gt;60,IF(F38="F",VLOOKUP(K38,'F-Weight for Length'!U:AC,8,0),VLOOKUP(K38,'M-Weight for Length'!U:AC,8,0)),IF(F38="F",VLOOKUP(MROUND(HZ38,0.5),'F-Weight for Length'!A:I,8,0),VLOOKUP(MROUND(HZ38,0.5),'M-Weight for Length'!A:I,8,0)))))))),0)</f>
        <v/>
      </c>
      <c r="AH38" s="191" t="str">
        <f>IFERROR(IF(D38="","",IF(F38="","",IF(J38="","",IF(K38="","",IF(AND(K38&gt;23,K38&lt;=60),IF(F38="F",VLOOKUP(MROUND(HZ38,0.5),'F-Weight for Length'!K:S,9,0),VLOOKUP(MROUND(HZ38,0.5),'M-Weight for Length'!K:S,9,0)),IF(K38&gt;60,IF(F38="F",VLOOKUP(K38,'F-Weight for Length'!U:AC,9,0),VLOOKUP(K38,'M-Weight for Length'!U:AC,9,0)),IF(F38="F",VLOOKUP(MROUND(HZ38,0.5),'F-Weight for Length'!A:I,9,0),VLOOKUP(MROUND(HZ38,0.5),'M-Weight for Length'!A:I,9,0)))))))),0)</f>
        <v/>
      </c>
      <c r="AI38" s="192">
        <f t="shared" si="23"/>
        <v>0</v>
      </c>
      <c r="AJ38" s="192">
        <f t="shared" si="24"/>
        <v>0</v>
      </c>
      <c r="AK38" s="192">
        <f t="shared" si="25"/>
        <v>0</v>
      </c>
      <c r="AL38" s="192">
        <f t="shared" si="26"/>
        <v>0</v>
      </c>
      <c r="AM38" s="192">
        <f t="shared" si="27"/>
        <v>0</v>
      </c>
      <c r="AN38" s="192">
        <f t="shared" si="28"/>
        <v>0</v>
      </c>
      <c r="AO38" s="192">
        <f t="shared" si="29"/>
        <v>0</v>
      </c>
      <c r="AP38" s="192">
        <f t="shared" si="30"/>
        <v>0</v>
      </c>
      <c r="AQ38" s="192">
        <f t="shared" si="31"/>
        <v>0</v>
      </c>
      <c r="AR38" s="192">
        <f t="shared" si="32"/>
        <v>0</v>
      </c>
      <c r="AS38" s="192">
        <f t="shared" si="33"/>
        <v>0</v>
      </c>
      <c r="AT38" s="192">
        <f t="shared" si="34"/>
        <v>0</v>
      </c>
      <c r="AU38" s="192">
        <f t="shared" si="35"/>
        <v>0</v>
      </c>
      <c r="AV38" s="192">
        <f t="shared" si="36"/>
        <v>0</v>
      </c>
      <c r="AW38" s="192">
        <f t="shared" si="37"/>
        <v>0</v>
      </c>
      <c r="AX38" s="192">
        <f t="shared" si="38"/>
        <v>0</v>
      </c>
      <c r="AY38" s="192">
        <f t="shared" si="39"/>
        <v>0</v>
      </c>
      <c r="AZ38" s="192">
        <f t="shared" si="40"/>
        <v>0</v>
      </c>
      <c r="BA38" s="192">
        <f t="shared" si="41"/>
        <v>0</v>
      </c>
      <c r="BB38" s="192">
        <f t="shared" si="42"/>
        <v>0</v>
      </c>
      <c r="BC38" s="192">
        <f t="shared" si="43"/>
        <v>0</v>
      </c>
      <c r="BD38" s="192">
        <f t="shared" si="44"/>
        <v>0</v>
      </c>
      <c r="BE38" s="192">
        <f t="shared" si="45"/>
        <v>0</v>
      </c>
      <c r="BF38" s="192">
        <f t="shared" si="46"/>
        <v>0</v>
      </c>
      <c r="BG38" s="192">
        <f t="shared" si="47"/>
        <v>0</v>
      </c>
      <c r="BH38" s="192">
        <f t="shared" si="48"/>
        <v>0</v>
      </c>
      <c r="BI38" s="192">
        <f t="shared" si="49"/>
        <v>0</v>
      </c>
      <c r="BJ38" s="192">
        <f t="shared" si="50"/>
        <v>0</v>
      </c>
      <c r="BK38" s="192">
        <f t="shared" si="51"/>
        <v>0</v>
      </c>
      <c r="BL38" s="192">
        <f t="shared" si="52"/>
        <v>0</v>
      </c>
      <c r="BM38" s="192">
        <f t="shared" si="53"/>
        <v>0</v>
      </c>
      <c r="BN38" s="192">
        <f t="shared" si="54"/>
        <v>0</v>
      </c>
      <c r="BO38" s="192">
        <f t="shared" si="55"/>
        <v>0</v>
      </c>
      <c r="BP38" s="192">
        <f t="shared" si="56"/>
        <v>0</v>
      </c>
      <c r="BQ38" s="192">
        <f t="shared" si="57"/>
        <v>0</v>
      </c>
      <c r="BR38" s="192">
        <f t="shared" si="58"/>
        <v>0</v>
      </c>
      <c r="BS38" s="192">
        <f t="shared" si="59"/>
        <v>0</v>
      </c>
      <c r="BT38" s="192">
        <f t="shared" si="60"/>
        <v>0</v>
      </c>
      <c r="BU38" s="192">
        <f t="shared" si="61"/>
        <v>0</v>
      </c>
      <c r="BV38" s="192">
        <f t="shared" si="62"/>
        <v>0</v>
      </c>
      <c r="BW38" s="192">
        <f t="shared" si="63"/>
        <v>0</v>
      </c>
      <c r="BX38" s="192">
        <f t="shared" si="64"/>
        <v>0</v>
      </c>
      <c r="BY38" s="192">
        <f t="shared" si="65"/>
        <v>0</v>
      </c>
      <c r="BZ38" s="192">
        <f t="shared" si="66"/>
        <v>0</v>
      </c>
      <c r="CA38" s="192">
        <f t="shared" si="67"/>
        <v>0</v>
      </c>
      <c r="CB38" s="192">
        <f t="shared" si="68"/>
        <v>0</v>
      </c>
      <c r="CC38" s="192">
        <f t="shared" si="69"/>
        <v>0</v>
      </c>
      <c r="CD38" s="192">
        <f t="shared" si="70"/>
        <v>0</v>
      </c>
      <c r="CE38" s="192">
        <f t="shared" si="71"/>
        <v>0</v>
      </c>
      <c r="CF38" s="192">
        <f t="shared" si="72"/>
        <v>0</v>
      </c>
      <c r="CG38" s="192">
        <f t="shared" si="73"/>
        <v>0</v>
      </c>
      <c r="CH38" s="192">
        <f t="shared" si="74"/>
        <v>0</v>
      </c>
      <c r="CI38" s="192">
        <f t="shared" si="75"/>
        <v>0</v>
      </c>
      <c r="CJ38" s="192">
        <f t="shared" si="76"/>
        <v>0</v>
      </c>
      <c r="CK38" s="192">
        <f t="shared" si="77"/>
        <v>0</v>
      </c>
      <c r="CL38" s="192">
        <f t="shared" si="78"/>
        <v>0</v>
      </c>
      <c r="CM38" s="192">
        <f t="shared" si="79"/>
        <v>0</v>
      </c>
      <c r="CN38" s="192">
        <f t="shared" si="80"/>
        <v>0</v>
      </c>
      <c r="CO38" s="192">
        <f t="shared" si="81"/>
        <v>0</v>
      </c>
      <c r="CP38" s="192">
        <f t="shared" si="82"/>
        <v>0</v>
      </c>
      <c r="CQ38" s="192">
        <f t="shared" si="83"/>
        <v>0</v>
      </c>
      <c r="CR38" s="192">
        <f t="shared" si="84"/>
        <v>0</v>
      </c>
      <c r="CS38" s="192">
        <f t="shared" si="85"/>
        <v>0</v>
      </c>
      <c r="CT38" s="192">
        <f t="shared" si="86"/>
        <v>0</v>
      </c>
      <c r="CU38" s="192">
        <f t="shared" si="87"/>
        <v>0</v>
      </c>
      <c r="CV38" s="192">
        <f t="shared" si="88"/>
        <v>0</v>
      </c>
      <c r="CW38" s="192">
        <f t="shared" si="89"/>
        <v>0</v>
      </c>
      <c r="CX38" s="192">
        <f t="shared" si="90"/>
        <v>0</v>
      </c>
      <c r="CY38" s="192">
        <f t="shared" si="91"/>
        <v>0</v>
      </c>
      <c r="CZ38" s="192">
        <f t="shared" si="92"/>
        <v>0</v>
      </c>
      <c r="DA38" s="192">
        <f t="shared" si="93"/>
        <v>0</v>
      </c>
      <c r="DB38" s="192">
        <f t="shared" si="94"/>
        <v>0</v>
      </c>
      <c r="DC38" s="192">
        <f t="shared" si="95"/>
        <v>0</v>
      </c>
      <c r="DD38" s="192">
        <f t="shared" si="96"/>
        <v>0</v>
      </c>
      <c r="DE38" s="192">
        <f t="shared" si="97"/>
        <v>0</v>
      </c>
      <c r="DF38" s="192">
        <f t="shared" si="98"/>
        <v>0</v>
      </c>
      <c r="DG38" s="192">
        <f t="shared" si="99"/>
        <v>0</v>
      </c>
      <c r="DH38" s="192">
        <f t="shared" si="100"/>
        <v>0</v>
      </c>
      <c r="DI38" s="192">
        <f t="shared" si="101"/>
        <v>0</v>
      </c>
      <c r="DJ38" s="192">
        <f t="shared" si="102"/>
        <v>0</v>
      </c>
      <c r="DK38" s="192">
        <f t="shared" si="103"/>
        <v>0</v>
      </c>
      <c r="DL38" s="192">
        <f t="shared" si="104"/>
        <v>0</v>
      </c>
      <c r="DM38" s="192">
        <f t="shared" si="105"/>
        <v>0</v>
      </c>
      <c r="DN38" s="192">
        <f t="shared" si="106"/>
        <v>0</v>
      </c>
      <c r="DO38" s="192">
        <f t="shared" si="107"/>
        <v>0</v>
      </c>
      <c r="DP38" s="192">
        <f t="shared" si="108"/>
        <v>0</v>
      </c>
      <c r="DQ38" s="192">
        <f t="shared" si="109"/>
        <v>0</v>
      </c>
      <c r="DR38" s="192">
        <f t="shared" si="110"/>
        <v>0</v>
      </c>
      <c r="DS38" s="192">
        <f t="shared" si="111"/>
        <v>0</v>
      </c>
      <c r="DT38" s="192">
        <f t="shared" si="112"/>
        <v>0</v>
      </c>
      <c r="DU38" s="192">
        <f t="shared" si="113"/>
        <v>0</v>
      </c>
      <c r="DV38" s="193">
        <f t="shared" si="114"/>
        <v>0</v>
      </c>
      <c r="DW38" s="193">
        <f t="shared" si="115"/>
        <v>0</v>
      </c>
      <c r="DX38" s="193">
        <f t="shared" si="116"/>
        <v>0</v>
      </c>
      <c r="DY38" s="193">
        <f t="shared" si="117"/>
        <v>0</v>
      </c>
      <c r="DZ38" s="193">
        <f t="shared" si="118"/>
        <v>0</v>
      </c>
      <c r="EA38" s="192">
        <f t="shared" si="119"/>
        <v>0</v>
      </c>
      <c r="EB38" s="192">
        <f t="shared" si="120"/>
        <v>0</v>
      </c>
      <c r="EC38" s="192">
        <f t="shared" si="121"/>
        <v>0</v>
      </c>
      <c r="ED38" s="192">
        <f t="shared" si="122"/>
        <v>0</v>
      </c>
      <c r="EE38" s="192">
        <f t="shared" si="123"/>
        <v>0</v>
      </c>
      <c r="EF38" s="192">
        <f t="shared" si="124"/>
        <v>0</v>
      </c>
      <c r="EG38" s="192">
        <f t="shared" si="125"/>
        <v>0</v>
      </c>
      <c r="EH38" s="192">
        <f t="shared" si="126"/>
        <v>0</v>
      </c>
      <c r="EI38" s="192">
        <f t="shared" si="127"/>
        <v>0</v>
      </c>
      <c r="EJ38" s="192">
        <f t="shared" si="128"/>
        <v>0</v>
      </c>
      <c r="EK38" s="192">
        <f t="shared" si="129"/>
        <v>0</v>
      </c>
      <c r="EL38" s="192">
        <f t="shared" si="130"/>
        <v>0</v>
      </c>
      <c r="EM38" s="192">
        <f t="shared" si="131"/>
        <v>0</v>
      </c>
      <c r="EN38" s="192">
        <f t="shared" si="132"/>
        <v>0</v>
      </c>
      <c r="EO38" s="192">
        <f t="shared" si="133"/>
        <v>0</v>
      </c>
      <c r="EP38" s="192">
        <f t="shared" si="134"/>
        <v>0</v>
      </c>
      <c r="EQ38" s="192">
        <f t="shared" si="135"/>
        <v>0</v>
      </c>
      <c r="ER38" s="192">
        <f t="shared" si="136"/>
        <v>0</v>
      </c>
      <c r="ES38" s="192">
        <f t="shared" si="137"/>
        <v>0</v>
      </c>
      <c r="ET38" s="192">
        <f t="shared" si="138"/>
        <v>0</v>
      </c>
      <c r="EU38" s="192">
        <f t="shared" si="139"/>
        <v>0</v>
      </c>
      <c r="EV38" s="192">
        <f t="shared" si="140"/>
        <v>0</v>
      </c>
      <c r="EW38" s="192">
        <f t="shared" si="141"/>
        <v>0</v>
      </c>
      <c r="EX38" s="192">
        <f t="shared" si="142"/>
        <v>0</v>
      </c>
      <c r="EY38" s="192">
        <f t="shared" si="143"/>
        <v>0</v>
      </c>
      <c r="EZ38" s="192">
        <f t="shared" si="144"/>
        <v>0</v>
      </c>
      <c r="FA38" s="192">
        <f t="shared" si="145"/>
        <v>0</v>
      </c>
      <c r="FB38" s="192">
        <f t="shared" si="146"/>
        <v>0</v>
      </c>
      <c r="FC38" s="192">
        <f t="shared" si="147"/>
        <v>0</v>
      </c>
      <c r="FD38" s="192">
        <f t="shared" si="148"/>
        <v>0</v>
      </c>
      <c r="FE38" s="192">
        <f t="shared" si="149"/>
        <v>0</v>
      </c>
      <c r="FF38" s="192">
        <f t="shared" si="150"/>
        <v>0</v>
      </c>
      <c r="FG38" s="192">
        <f t="shared" si="151"/>
        <v>0</v>
      </c>
      <c r="FH38" s="192">
        <f t="shared" si="152"/>
        <v>0</v>
      </c>
      <c r="FI38" s="192">
        <f t="shared" si="153"/>
        <v>0</v>
      </c>
      <c r="FJ38" s="192">
        <f t="shared" si="154"/>
        <v>0</v>
      </c>
      <c r="FK38" s="192">
        <f t="shared" si="155"/>
        <v>0</v>
      </c>
      <c r="FL38" s="192">
        <f t="shared" si="156"/>
        <v>0</v>
      </c>
      <c r="FM38" s="192">
        <f t="shared" si="157"/>
        <v>0</v>
      </c>
      <c r="FN38" s="192">
        <f t="shared" si="158"/>
        <v>0</v>
      </c>
      <c r="FO38" s="192">
        <f t="shared" si="159"/>
        <v>0</v>
      </c>
      <c r="FP38" s="192">
        <f t="shared" si="160"/>
        <v>0</v>
      </c>
      <c r="FQ38" s="192">
        <f t="shared" si="161"/>
        <v>0</v>
      </c>
      <c r="FR38" s="192">
        <f t="shared" si="162"/>
        <v>0</v>
      </c>
      <c r="FS38" s="192">
        <f t="shared" si="163"/>
        <v>0</v>
      </c>
      <c r="FT38" s="192">
        <f t="shared" si="164"/>
        <v>0</v>
      </c>
      <c r="FU38" s="192">
        <f t="shared" si="165"/>
        <v>0</v>
      </c>
      <c r="FV38" s="192">
        <f t="shared" si="166"/>
        <v>0</v>
      </c>
      <c r="FW38" s="192">
        <f t="shared" si="167"/>
        <v>0</v>
      </c>
      <c r="FX38" s="192">
        <f t="shared" si="168"/>
        <v>0</v>
      </c>
      <c r="FY38" s="192">
        <f t="shared" si="169"/>
        <v>0</v>
      </c>
      <c r="FZ38" s="192">
        <f t="shared" si="170"/>
        <v>0</v>
      </c>
      <c r="GA38" s="192">
        <f t="shared" si="171"/>
        <v>0</v>
      </c>
      <c r="GB38" s="192">
        <f t="shared" si="172"/>
        <v>0</v>
      </c>
      <c r="GC38" s="192">
        <f t="shared" si="173"/>
        <v>0</v>
      </c>
      <c r="GD38" s="192">
        <f t="shared" si="174"/>
        <v>0</v>
      </c>
      <c r="GE38" s="192">
        <f t="shared" si="175"/>
        <v>0</v>
      </c>
      <c r="GF38" s="192">
        <f t="shared" si="176"/>
        <v>0</v>
      </c>
      <c r="GG38" s="192">
        <f t="shared" si="177"/>
        <v>0</v>
      </c>
      <c r="GH38" s="192">
        <f t="shared" si="178"/>
        <v>0</v>
      </c>
      <c r="GI38" s="192">
        <f t="shared" si="179"/>
        <v>0</v>
      </c>
      <c r="GJ38" s="192">
        <f t="shared" si="180"/>
        <v>0</v>
      </c>
      <c r="GK38" s="192">
        <f t="shared" si="181"/>
        <v>0</v>
      </c>
      <c r="GL38" s="192">
        <f t="shared" si="182"/>
        <v>0</v>
      </c>
      <c r="GM38" s="192">
        <f t="shared" si="183"/>
        <v>0</v>
      </c>
      <c r="GN38" s="192">
        <f t="shared" si="184"/>
        <v>0</v>
      </c>
      <c r="GO38" s="192">
        <f t="shared" si="185"/>
        <v>0</v>
      </c>
      <c r="GP38" s="192">
        <f t="shared" si="186"/>
        <v>0</v>
      </c>
      <c r="GQ38" s="192">
        <f t="shared" si="187"/>
        <v>0</v>
      </c>
      <c r="GR38" s="192">
        <f t="shared" si="188"/>
        <v>0</v>
      </c>
      <c r="GS38" s="192">
        <f t="shared" si="189"/>
        <v>0</v>
      </c>
      <c r="GT38" s="192">
        <f t="shared" si="190"/>
        <v>0</v>
      </c>
      <c r="GU38" s="192">
        <f t="shared" si="191"/>
        <v>0</v>
      </c>
      <c r="GV38" s="192">
        <f t="shared" si="192"/>
        <v>0</v>
      </c>
      <c r="GW38" s="192">
        <f t="shared" si="193"/>
        <v>0</v>
      </c>
      <c r="GX38" s="192">
        <f t="shared" si="194"/>
        <v>0</v>
      </c>
      <c r="GY38" s="192">
        <f t="shared" si="195"/>
        <v>0</v>
      </c>
      <c r="GZ38" s="192">
        <f t="shared" si="196"/>
        <v>0</v>
      </c>
      <c r="HA38" s="192">
        <f t="shared" si="197"/>
        <v>0</v>
      </c>
      <c r="HB38" s="192">
        <f t="shared" si="198"/>
        <v>0</v>
      </c>
      <c r="HC38" s="192">
        <f t="shared" si="199"/>
        <v>0</v>
      </c>
      <c r="HD38" s="192">
        <f t="shared" si="200"/>
        <v>0</v>
      </c>
      <c r="HE38" s="192">
        <f t="shared" si="201"/>
        <v>0</v>
      </c>
      <c r="HF38" s="192">
        <f t="shared" si="202"/>
        <v>0</v>
      </c>
      <c r="HG38" s="192">
        <f t="shared" si="203"/>
        <v>0</v>
      </c>
      <c r="HH38" s="192">
        <f t="shared" si="204"/>
        <v>0</v>
      </c>
      <c r="HI38" s="192">
        <f t="shared" si="205"/>
        <v>0</v>
      </c>
      <c r="HJ38" s="192">
        <f t="shared" si="206"/>
        <v>0</v>
      </c>
      <c r="HK38" s="192">
        <f t="shared" si="207"/>
        <v>0</v>
      </c>
      <c r="HL38" s="192">
        <f t="shared" si="208"/>
        <v>0</v>
      </c>
      <c r="HM38" s="192">
        <f t="shared" si="209"/>
        <v>0</v>
      </c>
      <c r="HN38" s="194">
        <f t="shared" si="210"/>
        <v>0</v>
      </c>
      <c r="HO38" s="194">
        <f t="shared" si="211"/>
        <v>0</v>
      </c>
      <c r="HP38" s="194">
        <f t="shared" si="212"/>
        <v>0</v>
      </c>
      <c r="HQ38" s="194">
        <f t="shared" si="213"/>
        <v>0</v>
      </c>
      <c r="HR38" s="194">
        <f t="shared" si="214"/>
        <v>0</v>
      </c>
      <c r="HS38" s="195" t="str">
        <f t="shared" si="9"/>
        <v/>
      </c>
      <c r="HT38" s="196">
        <f t="shared" si="10"/>
        <v>0</v>
      </c>
      <c r="HU38" s="196">
        <f t="shared" si="11"/>
        <v>0</v>
      </c>
      <c r="HV38" s="197" t="str">
        <f t="shared" si="12"/>
        <v/>
      </c>
      <c r="HW38" s="197" t="str">
        <f t="shared" si="215"/>
        <v/>
      </c>
      <c r="HX38" s="197" t="str">
        <f t="shared" si="216"/>
        <v/>
      </c>
      <c r="HY38" s="195" t="str">
        <f t="shared" si="13"/>
        <v/>
      </c>
      <c r="HZ38" s="30">
        <f t="shared" si="6"/>
        <v>0</v>
      </c>
      <c r="IA38" s="198">
        <f t="shared" si="14"/>
        <v>0</v>
      </c>
      <c r="IB38" s="195"/>
      <c r="IC38" s="195">
        <f t="shared" si="217"/>
        <v>0</v>
      </c>
      <c r="ID38" s="195">
        <f t="shared" si="15"/>
        <v>0</v>
      </c>
      <c r="IE38" s="195">
        <f t="shared" si="218"/>
        <v>0</v>
      </c>
      <c r="IF38" s="195">
        <f t="shared" si="16"/>
        <v>0</v>
      </c>
      <c r="IG38" s="307">
        <f t="shared" si="17"/>
        <v>0</v>
      </c>
      <c r="IH38" s="307">
        <f t="shared" si="18"/>
        <v>0</v>
      </c>
      <c r="II38" s="44">
        <f t="shared" si="19"/>
        <v>0</v>
      </c>
      <c r="IJ38" s="44">
        <f t="shared" si="219"/>
        <v>0</v>
      </c>
      <c r="IK38" s="44">
        <f t="shared" si="220"/>
        <v>0</v>
      </c>
      <c r="IL38" s="44">
        <f t="shared" si="221"/>
        <v>0</v>
      </c>
      <c r="IM38" s="44">
        <f t="shared" si="222"/>
        <v>0</v>
      </c>
      <c r="IN38" s="44">
        <f t="shared" si="223"/>
        <v>0</v>
      </c>
      <c r="IO38" s="44">
        <f t="shared" si="224"/>
        <v>0</v>
      </c>
    </row>
    <row r="39" spans="1:249" ht="18" customHeight="1">
      <c r="A39" s="188">
        <v>33</v>
      </c>
      <c r="B39" s="326"/>
      <c r="C39" s="289"/>
      <c r="D39" s="199"/>
      <c r="E39" s="189"/>
      <c r="F39" s="189"/>
      <c r="G39" s="190"/>
      <c r="H39" s="190"/>
      <c r="I39" s="272"/>
      <c r="J39" s="207"/>
      <c r="K39" s="214" t="str">
        <f t="shared" si="20"/>
        <v/>
      </c>
      <c r="L39" s="200" t="str">
        <f t="shared" si="21"/>
        <v/>
      </c>
      <c r="M39" s="200" t="str">
        <f t="shared" si="22"/>
        <v/>
      </c>
      <c r="N39" s="209" t="str">
        <f t="shared" si="8"/>
        <v/>
      </c>
      <c r="O39" s="208" t="str">
        <f>IFERROR(IF(D39="","",IF(K39="","",IF(I39="","",IF(F39="F",VLOOKUP(K39,F!A:G,2,0),IF(F39="M",VLOOKUP(K39,M!A:G,2,0),""))))),0)</f>
        <v/>
      </c>
      <c r="P39" s="191" t="str">
        <f>IFERROR(IF(D39="","",IF(K39="","",IF(I39="","",IF(F39="F",VLOOKUP(K39,F!A:G,3,0),IF(F39="M",VLOOKUP(K39,M!A:G,3,0),""))))),0)</f>
        <v/>
      </c>
      <c r="Q39" s="191" t="str">
        <f>IFERROR(IF(D39="","",IF(K39="","",IF(I39="","",IF(F39="F",VLOOKUP(K39,F!A:G,4,0),IF(F39="M",VLOOKUP(K39,M!A:G,4,0),""))))),0)</f>
        <v/>
      </c>
      <c r="R39" s="191" t="str">
        <f>IFERROR(IF(D39="","",IF(K39="","",IF(I39="","",IF(F39="F",VLOOKUP(K39,F!A:G,5,0),IF(F39="M",VLOOKUP(K39,M!A:G,5,0),""))))),0)</f>
        <v/>
      </c>
      <c r="S39" s="191" t="str">
        <f>IFERROR(IF(D39="","",IF(K39="","",IF(I39="","",IF(F39="F",VLOOKUP(K39,F!A:G,6,0),IF(F39="M",VLOOKUP(K39,M!A:G,6,0),""))))),0)</f>
        <v/>
      </c>
      <c r="T39" s="191" t="str">
        <f>IFERROR(IF(D39="","",IF(K39="","",IF(I39="","",IF(F39="F",VLOOKUP(K39,F!A:G,7,0),IF(F39="M",VLOOKUP(K39,M!A:G,7,0),""))))),0)</f>
        <v/>
      </c>
      <c r="U39" s="191" t="str">
        <f>IFERROR(IF(D39="","",IF(K39="","",IF(J39="","",IF(F39="F",VLOOKUP(K39,F!A:M,8,0),IF(F39="M",VLOOKUP(K39,M!A:M,8,0),""))))),0)</f>
        <v/>
      </c>
      <c r="V39" s="191" t="str">
        <f>IFERROR(IF(D39="","",IF(K39="","",IF(J39="","",IF(F39="F",VLOOKUP(K39,F!A:M,9,0),IF(F39="M",VLOOKUP(K39,M!A:M,9,0),""))))),0)</f>
        <v/>
      </c>
      <c r="W39" s="191" t="str">
        <f>IFERROR(IF(D39="","",IF(K39="","",IF(J39="","",IF(F39="F",VLOOKUP(K39,F!A:M,10,0),IF(F39="M",VLOOKUP(K39,M!A:M,10,0),""))))),0)</f>
        <v/>
      </c>
      <c r="X39" s="191" t="str">
        <f>IFERROR(IF(D39="","",IF(K39="","",IF(J39="","",IF(F39="F",VLOOKUP(K39,F!A:M,11,0),IF(F39="M",VLOOKUP(K39,M!A:M,11,0),""))))),0)</f>
        <v/>
      </c>
      <c r="Y39" s="191" t="str">
        <f>IFERROR(IF(D39="","",IF(K39="","",IF(J39="","",IF(F39="F",VLOOKUP(K39,F!A:M,12,0),IF(F39="M",VLOOKUP(K39,M!A:M,12,0),""))))),0)</f>
        <v/>
      </c>
      <c r="Z39" s="191" t="str">
        <f>IFERROR(IF(D39="","",IF(K39="","",IF(J39="","",IF(F39="F",VLOOKUP(K39,F!A:M,13,0),IF(F39="M",VLOOKUP(K39,M!A:M,13,0),""))))),0)</f>
        <v/>
      </c>
      <c r="AA39" s="191" t="str">
        <f>IFERROR(IF(D39="","",IF(F39="","",IF(J39="","",IF(K39="","",IF(AND(K39&gt;23,K39&lt;=60),IF(F39="F",VLOOKUP(MROUND(HZ39,0.5),'F-Weight for Length'!K:S,2,0),VLOOKUP(MROUND(HZ39,0.5),'M-Weight for Length'!K:S,2,0)),IF(K39&gt;60,IF(F39="F",VLOOKUP(K39,'F-Weight for Length'!U:AC,2,0),VLOOKUP(K39,'M-Weight for Length'!U:AC,2,0)),IF(F39="F",VLOOKUP(MROUND(HZ39,0.5),'F-Weight for Length'!A:I,2,0),VLOOKUP(MROUND(HZ39,0.5),'M-Weight for Length'!A:I,2,0)))))))),0)</f>
        <v/>
      </c>
      <c r="AB39" s="191" t="str">
        <f>IFERROR(IF(D39="","",IF(F39="","",IF(J39="","",IF(K39="","",IF(AND(K39&gt;23,K39&lt;=60),IF(F39="F",VLOOKUP(MROUND(HZ39,0.5),'F-Weight for Length'!K:S,3,0),VLOOKUP(MROUND(HZ39,0.5),'M-Weight for Length'!K:S,3,0)),IF(K39&gt;60,IF(F39="F",VLOOKUP(K39,'F-Weight for Length'!U:AC,3,0),VLOOKUP(K39,'M-Weight for Length'!U:AC,3,0)),IF(F39="F",VLOOKUP(MROUND(HZ39,0.5),'F-Weight for Length'!A:I,3,0),VLOOKUP(MROUND(HZ39,0.5),'M-Weight for Length'!A:I,3,0)))))))),0)</f>
        <v/>
      </c>
      <c r="AC39" s="191" t="str">
        <f>IFERROR(IF(D39="","",IF(F39="","",IF(J39="","",IF(K39="","",IF(AND(K39&gt;23,K39&lt;=60),IF(F39="F",VLOOKUP(MROUND(HZ39,0.5),'F-Weight for Length'!K:S,4,0),VLOOKUP(MROUND(HZ39,0.5),'M-Weight for Length'!K:S,4,0)),IF(K39&gt;60,IF(F39="F",VLOOKUP(K39,'F-Weight for Length'!U:AC,4,0),VLOOKUP(K39,'M-Weight for Length'!U:AC,4,0)),IF(F39="F",VLOOKUP(MROUND(HZ39,0.5),'F-Weight for Length'!A:I,4,0),VLOOKUP(MROUND(HZ39,0.5),'M-Weight for Length'!A:I,4,0)))))))),0)</f>
        <v/>
      </c>
      <c r="AD39" s="191" t="str">
        <f>IFERROR(IF(D39="","",IF(F39="","",IF(J39="","",IF(K39="","",IF(AND(K39&gt;23,K39&lt;=60),IF(F39="F",VLOOKUP(MROUND(HZ39,0.5),'F-Weight for Length'!K:S,5,0),VLOOKUP(MROUND(HZ39,0.5),'M-Weight for Length'!K:S,5,0)),IF(K39&gt;60,IF(F39="F",VLOOKUP(K39,'F-Weight for Length'!U:AC,5,0),VLOOKUP(K39,'M-Weight for Length'!U:AC,5,0)),IF(F39="F",VLOOKUP(MROUND(HZ39,0.5),'F-Weight for Length'!A:I,5,0),VLOOKUP(MROUND(HZ39,0.5),'M-Weight for Length'!A:I,5,0)))))))),0)</f>
        <v/>
      </c>
      <c r="AE39" s="191" t="str">
        <f>IFERROR(IF(D39="","",IF(F39="","",IF(J39="","",IF(K39="","",IF(AND(K39&gt;23,K39&lt;=60),IF(F39="F",VLOOKUP(MROUND(HZ39,0.5),'F-Weight for Length'!K:S,6,0),VLOOKUP(MROUND(HZ39,0.5),'M-Weight for Length'!K:S,6,0)),IF(K39&gt;60,IF(F39="F",VLOOKUP(K39,'F-Weight for Length'!U:AC,6,0),VLOOKUP(K39,'M-Weight for Length'!U:AC,6,0)),IF(F39="F",VLOOKUP(MROUND(HZ39,0.5),'F-Weight for Length'!A:I,6,0),VLOOKUP(MROUND(HZ39,0.5),'M-Weight for Length'!A:I,6,0)))))))),0)</f>
        <v/>
      </c>
      <c r="AF39" s="191" t="str">
        <f>IFERROR(IF(D39="","",IF(F39="","",IF(J39="","",IF(K39="","",IF(AND(K39&gt;23,K39&lt;=60),IF(F39="F",VLOOKUP(MROUND(HZ39,0.5),'F-Weight for Length'!K:S,7,0),VLOOKUP(MROUND(HZ39,0.5),'M-Weight for Length'!K:S,7,0)),IF(K39&gt;60,IF(F39="F",VLOOKUP(K39,'F-Weight for Length'!U:AC,7,0),VLOOKUP(K39,'M-Weight for Length'!U:AC,7,0)),IF(F39="F",VLOOKUP(MROUND(HZ39,0.5),'F-Weight for Length'!A:I,7,0),VLOOKUP(MROUND(HZ39,0.5),'M-Weight for Length'!A:I,7,0)))))))),0)</f>
        <v/>
      </c>
      <c r="AG39" s="191" t="str">
        <f>IFERROR(IF(D39="","",IF(F39="","",IF(J39="","",IF(K39="","",IF(AND(K39&gt;23,K39&lt;=60),IF(F39="F",VLOOKUP(MROUND(HZ39,0.5),'F-Weight for Length'!K:S,8,0),VLOOKUP(MROUND(HZ39,0.5),'M-Weight for Length'!K:S,8,0)),IF(K39&gt;60,IF(F39="F",VLOOKUP(K39,'F-Weight for Length'!U:AC,8,0),VLOOKUP(K39,'M-Weight for Length'!U:AC,8,0)),IF(F39="F",VLOOKUP(MROUND(HZ39,0.5),'F-Weight for Length'!A:I,8,0),VLOOKUP(MROUND(HZ39,0.5),'M-Weight for Length'!A:I,8,0)))))))),0)</f>
        <v/>
      </c>
      <c r="AH39" s="191" t="str">
        <f>IFERROR(IF(D39="","",IF(F39="","",IF(J39="","",IF(K39="","",IF(AND(K39&gt;23,K39&lt;=60),IF(F39="F",VLOOKUP(MROUND(HZ39,0.5),'F-Weight for Length'!K:S,9,0),VLOOKUP(MROUND(HZ39,0.5),'M-Weight for Length'!K:S,9,0)),IF(K39&gt;60,IF(F39="F",VLOOKUP(K39,'F-Weight for Length'!U:AC,9,0),VLOOKUP(K39,'M-Weight for Length'!U:AC,9,0)),IF(F39="F",VLOOKUP(MROUND(HZ39,0.5),'F-Weight for Length'!A:I,9,0),VLOOKUP(MROUND(HZ39,0.5),'M-Weight for Length'!A:I,9,0)))))))),0)</f>
        <v/>
      </c>
      <c r="AI39" s="192">
        <f t="shared" si="23"/>
        <v>0</v>
      </c>
      <c r="AJ39" s="192">
        <f t="shared" si="24"/>
        <v>0</v>
      </c>
      <c r="AK39" s="192">
        <f t="shared" si="25"/>
        <v>0</v>
      </c>
      <c r="AL39" s="192">
        <f t="shared" si="26"/>
        <v>0</v>
      </c>
      <c r="AM39" s="192">
        <f t="shared" si="27"/>
        <v>0</v>
      </c>
      <c r="AN39" s="192">
        <f t="shared" si="28"/>
        <v>0</v>
      </c>
      <c r="AO39" s="192">
        <f t="shared" si="29"/>
        <v>0</v>
      </c>
      <c r="AP39" s="192">
        <f t="shared" si="30"/>
        <v>0</v>
      </c>
      <c r="AQ39" s="192">
        <f t="shared" si="31"/>
        <v>0</v>
      </c>
      <c r="AR39" s="192">
        <f t="shared" si="32"/>
        <v>0</v>
      </c>
      <c r="AS39" s="192">
        <f t="shared" si="33"/>
        <v>0</v>
      </c>
      <c r="AT39" s="192">
        <f t="shared" si="34"/>
        <v>0</v>
      </c>
      <c r="AU39" s="192">
        <f t="shared" si="35"/>
        <v>0</v>
      </c>
      <c r="AV39" s="192">
        <f t="shared" si="36"/>
        <v>0</v>
      </c>
      <c r="AW39" s="192">
        <f t="shared" si="37"/>
        <v>0</v>
      </c>
      <c r="AX39" s="192">
        <f t="shared" si="38"/>
        <v>0</v>
      </c>
      <c r="AY39" s="192">
        <f t="shared" si="39"/>
        <v>0</v>
      </c>
      <c r="AZ39" s="192">
        <f t="shared" si="40"/>
        <v>0</v>
      </c>
      <c r="BA39" s="192">
        <f t="shared" si="41"/>
        <v>0</v>
      </c>
      <c r="BB39" s="192">
        <f t="shared" si="42"/>
        <v>0</v>
      </c>
      <c r="BC39" s="192">
        <f t="shared" si="43"/>
        <v>0</v>
      </c>
      <c r="BD39" s="192">
        <f t="shared" si="44"/>
        <v>0</v>
      </c>
      <c r="BE39" s="192">
        <f t="shared" si="45"/>
        <v>0</v>
      </c>
      <c r="BF39" s="192">
        <f t="shared" si="46"/>
        <v>0</v>
      </c>
      <c r="BG39" s="192">
        <f t="shared" si="47"/>
        <v>0</v>
      </c>
      <c r="BH39" s="192">
        <f t="shared" si="48"/>
        <v>0</v>
      </c>
      <c r="BI39" s="192">
        <f t="shared" si="49"/>
        <v>0</v>
      </c>
      <c r="BJ39" s="192">
        <f t="shared" si="50"/>
        <v>0</v>
      </c>
      <c r="BK39" s="192">
        <f t="shared" si="51"/>
        <v>0</v>
      </c>
      <c r="BL39" s="192">
        <f t="shared" si="52"/>
        <v>0</v>
      </c>
      <c r="BM39" s="192">
        <f t="shared" si="53"/>
        <v>0</v>
      </c>
      <c r="BN39" s="192">
        <f t="shared" si="54"/>
        <v>0</v>
      </c>
      <c r="BO39" s="192">
        <f t="shared" si="55"/>
        <v>0</v>
      </c>
      <c r="BP39" s="192">
        <f t="shared" si="56"/>
        <v>0</v>
      </c>
      <c r="BQ39" s="192">
        <f t="shared" si="57"/>
        <v>0</v>
      </c>
      <c r="BR39" s="192">
        <f t="shared" si="58"/>
        <v>0</v>
      </c>
      <c r="BS39" s="192">
        <f t="shared" si="59"/>
        <v>0</v>
      </c>
      <c r="BT39" s="192">
        <f t="shared" si="60"/>
        <v>0</v>
      </c>
      <c r="BU39" s="192">
        <f t="shared" si="61"/>
        <v>0</v>
      </c>
      <c r="BV39" s="192">
        <f t="shared" si="62"/>
        <v>0</v>
      </c>
      <c r="BW39" s="192">
        <f t="shared" si="63"/>
        <v>0</v>
      </c>
      <c r="BX39" s="192">
        <f t="shared" si="64"/>
        <v>0</v>
      </c>
      <c r="BY39" s="192">
        <f t="shared" si="65"/>
        <v>0</v>
      </c>
      <c r="BZ39" s="192">
        <f t="shared" si="66"/>
        <v>0</v>
      </c>
      <c r="CA39" s="192">
        <f t="shared" si="67"/>
        <v>0</v>
      </c>
      <c r="CB39" s="192">
        <f t="shared" si="68"/>
        <v>0</v>
      </c>
      <c r="CC39" s="192">
        <f t="shared" si="69"/>
        <v>0</v>
      </c>
      <c r="CD39" s="192">
        <f t="shared" si="70"/>
        <v>0</v>
      </c>
      <c r="CE39" s="192">
        <f t="shared" si="71"/>
        <v>0</v>
      </c>
      <c r="CF39" s="192">
        <f t="shared" si="72"/>
        <v>0</v>
      </c>
      <c r="CG39" s="192">
        <f t="shared" si="73"/>
        <v>0</v>
      </c>
      <c r="CH39" s="192">
        <f t="shared" si="74"/>
        <v>0</v>
      </c>
      <c r="CI39" s="192">
        <f t="shared" si="75"/>
        <v>0</v>
      </c>
      <c r="CJ39" s="192">
        <f t="shared" si="76"/>
        <v>0</v>
      </c>
      <c r="CK39" s="192">
        <f t="shared" si="77"/>
        <v>0</v>
      </c>
      <c r="CL39" s="192">
        <f t="shared" si="78"/>
        <v>0</v>
      </c>
      <c r="CM39" s="192">
        <f t="shared" si="79"/>
        <v>0</v>
      </c>
      <c r="CN39" s="192">
        <f t="shared" si="80"/>
        <v>0</v>
      </c>
      <c r="CO39" s="192">
        <f t="shared" si="81"/>
        <v>0</v>
      </c>
      <c r="CP39" s="192">
        <f t="shared" si="82"/>
        <v>0</v>
      </c>
      <c r="CQ39" s="192">
        <f t="shared" si="83"/>
        <v>0</v>
      </c>
      <c r="CR39" s="192">
        <f t="shared" si="84"/>
        <v>0</v>
      </c>
      <c r="CS39" s="192">
        <f t="shared" si="85"/>
        <v>0</v>
      </c>
      <c r="CT39" s="192">
        <f t="shared" si="86"/>
        <v>0</v>
      </c>
      <c r="CU39" s="192">
        <f t="shared" si="87"/>
        <v>0</v>
      </c>
      <c r="CV39" s="192">
        <f t="shared" si="88"/>
        <v>0</v>
      </c>
      <c r="CW39" s="192">
        <f t="shared" si="89"/>
        <v>0</v>
      </c>
      <c r="CX39" s="192">
        <f t="shared" si="90"/>
        <v>0</v>
      </c>
      <c r="CY39" s="192">
        <f t="shared" si="91"/>
        <v>0</v>
      </c>
      <c r="CZ39" s="192">
        <f t="shared" si="92"/>
        <v>0</v>
      </c>
      <c r="DA39" s="192">
        <f t="shared" si="93"/>
        <v>0</v>
      </c>
      <c r="DB39" s="192">
        <f t="shared" si="94"/>
        <v>0</v>
      </c>
      <c r="DC39" s="192">
        <f t="shared" si="95"/>
        <v>0</v>
      </c>
      <c r="DD39" s="192">
        <f t="shared" si="96"/>
        <v>0</v>
      </c>
      <c r="DE39" s="192">
        <f t="shared" si="97"/>
        <v>0</v>
      </c>
      <c r="DF39" s="192">
        <f t="shared" si="98"/>
        <v>0</v>
      </c>
      <c r="DG39" s="192">
        <f t="shared" si="99"/>
        <v>0</v>
      </c>
      <c r="DH39" s="192">
        <f t="shared" si="100"/>
        <v>0</v>
      </c>
      <c r="DI39" s="192">
        <f t="shared" si="101"/>
        <v>0</v>
      </c>
      <c r="DJ39" s="192">
        <f t="shared" si="102"/>
        <v>0</v>
      </c>
      <c r="DK39" s="192">
        <f t="shared" si="103"/>
        <v>0</v>
      </c>
      <c r="DL39" s="192">
        <f t="shared" si="104"/>
        <v>0</v>
      </c>
      <c r="DM39" s="192">
        <f t="shared" si="105"/>
        <v>0</v>
      </c>
      <c r="DN39" s="192">
        <f t="shared" si="106"/>
        <v>0</v>
      </c>
      <c r="DO39" s="192">
        <f t="shared" si="107"/>
        <v>0</v>
      </c>
      <c r="DP39" s="192">
        <f t="shared" si="108"/>
        <v>0</v>
      </c>
      <c r="DQ39" s="192">
        <f t="shared" si="109"/>
        <v>0</v>
      </c>
      <c r="DR39" s="192">
        <f t="shared" si="110"/>
        <v>0</v>
      </c>
      <c r="DS39" s="192">
        <f t="shared" si="111"/>
        <v>0</v>
      </c>
      <c r="DT39" s="192">
        <f t="shared" si="112"/>
        <v>0</v>
      </c>
      <c r="DU39" s="192">
        <f t="shared" si="113"/>
        <v>0</v>
      </c>
      <c r="DV39" s="193">
        <f t="shared" si="114"/>
        <v>0</v>
      </c>
      <c r="DW39" s="193">
        <f t="shared" si="115"/>
        <v>0</v>
      </c>
      <c r="DX39" s="193">
        <f t="shared" si="116"/>
        <v>0</v>
      </c>
      <c r="DY39" s="193">
        <f t="shared" si="117"/>
        <v>0</v>
      </c>
      <c r="DZ39" s="193">
        <f t="shared" si="118"/>
        <v>0</v>
      </c>
      <c r="EA39" s="192">
        <f t="shared" si="119"/>
        <v>0</v>
      </c>
      <c r="EB39" s="192">
        <f t="shared" si="120"/>
        <v>0</v>
      </c>
      <c r="EC39" s="192">
        <f t="shared" si="121"/>
        <v>0</v>
      </c>
      <c r="ED39" s="192">
        <f t="shared" si="122"/>
        <v>0</v>
      </c>
      <c r="EE39" s="192">
        <f t="shared" si="123"/>
        <v>0</v>
      </c>
      <c r="EF39" s="192">
        <f t="shared" si="124"/>
        <v>0</v>
      </c>
      <c r="EG39" s="192">
        <f t="shared" si="125"/>
        <v>0</v>
      </c>
      <c r="EH39" s="192">
        <f t="shared" si="126"/>
        <v>0</v>
      </c>
      <c r="EI39" s="192">
        <f t="shared" si="127"/>
        <v>0</v>
      </c>
      <c r="EJ39" s="192">
        <f t="shared" si="128"/>
        <v>0</v>
      </c>
      <c r="EK39" s="192">
        <f t="shared" si="129"/>
        <v>0</v>
      </c>
      <c r="EL39" s="192">
        <f t="shared" si="130"/>
        <v>0</v>
      </c>
      <c r="EM39" s="192">
        <f t="shared" si="131"/>
        <v>0</v>
      </c>
      <c r="EN39" s="192">
        <f t="shared" si="132"/>
        <v>0</v>
      </c>
      <c r="EO39" s="192">
        <f t="shared" si="133"/>
        <v>0</v>
      </c>
      <c r="EP39" s="192">
        <f t="shared" si="134"/>
        <v>0</v>
      </c>
      <c r="EQ39" s="192">
        <f t="shared" si="135"/>
        <v>0</v>
      </c>
      <c r="ER39" s="192">
        <f t="shared" si="136"/>
        <v>0</v>
      </c>
      <c r="ES39" s="192">
        <f t="shared" si="137"/>
        <v>0</v>
      </c>
      <c r="ET39" s="192">
        <f t="shared" si="138"/>
        <v>0</v>
      </c>
      <c r="EU39" s="192">
        <f t="shared" si="139"/>
        <v>0</v>
      </c>
      <c r="EV39" s="192">
        <f t="shared" si="140"/>
        <v>0</v>
      </c>
      <c r="EW39" s="192">
        <f t="shared" si="141"/>
        <v>0</v>
      </c>
      <c r="EX39" s="192">
        <f t="shared" si="142"/>
        <v>0</v>
      </c>
      <c r="EY39" s="192">
        <f t="shared" si="143"/>
        <v>0</v>
      </c>
      <c r="EZ39" s="192">
        <f t="shared" si="144"/>
        <v>0</v>
      </c>
      <c r="FA39" s="192">
        <f t="shared" si="145"/>
        <v>0</v>
      </c>
      <c r="FB39" s="192">
        <f t="shared" si="146"/>
        <v>0</v>
      </c>
      <c r="FC39" s="192">
        <f t="shared" si="147"/>
        <v>0</v>
      </c>
      <c r="FD39" s="192">
        <f t="shared" si="148"/>
        <v>0</v>
      </c>
      <c r="FE39" s="192">
        <f t="shared" si="149"/>
        <v>0</v>
      </c>
      <c r="FF39" s="192">
        <f t="shared" si="150"/>
        <v>0</v>
      </c>
      <c r="FG39" s="192">
        <f t="shared" si="151"/>
        <v>0</v>
      </c>
      <c r="FH39" s="192">
        <f t="shared" si="152"/>
        <v>0</v>
      </c>
      <c r="FI39" s="192">
        <f t="shared" si="153"/>
        <v>0</v>
      </c>
      <c r="FJ39" s="192">
        <f t="shared" si="154"/>
        <v>0</v>
      </c>
      <c r="FK39" s="192">
        <f t="shared" si="155"/>
        <v>0</v>
      </c>
      <c r="FL39" s="192">
        <f t="shared" si="156"/>
        <v>0</v>
      </c>
      <c r="FM39" s="192">
        <f t="shared" si="157"/>
        <v>0</v>
      </c>
      <c r="FN39" s="192">
        <f t="shared" si="158"/>
        <v>0</v>
      </c>
      <c r="FO39" s="192">
        <f t="shared" si="159"/>
        <v>0</v>
      </c>
      <c r="FP39" s="192">
        <f t="shared" si="160"/>
        <v>0</v>
      </c>
      <c r="FQ39" s="192">
        <f t="shared" si="161"/>
        <v>0</v>
      </c>
      <c r="FR39" s="192">
        <f t="shared" si="162"/>
        <v>0</v>
      </c>
      <c r="FS39" s="192">
        <f t="shared" si="163"/>
        <v>0</v>
      </c>
      <c r="FT39" s="192">
        <f t="shared" si="164"/>
        <v>0</v>
      </c>
      <c r="FU39" s="192">
        <f t="shared" si="165"/>
        <v>0</v>
      </c>
      <c r="FV39" s="192">
        <f t="shared" si="166"/>
        <v>0</v>
      </c>
      <c r="FW39" s="192">
        <f t="shared" si="167"/>
        <v>0</v>
      </c>
      <c r="FX39" s="192">
        <f t="shared" si="168"/>
        <v>0</v>
      </c>
      <c r="FY39" s="192">
        <f t="shared" si="169"/>
        <v>0</v>
      </c>
      <c r="FZ39" s="192">
        <f t="shared" si="170"/>
        <v>0</v>
      </c>
      <c r="GA39" s="192">
        <f t="shared" si="171"/>
        <v>0</v>
      </c>
      <c r="GB39" s="192">
        <f t="shared" si="172"/>
        <v>0</v>
      </c>
      <c r="GC39" s="192">
        <f t="shared" si="173"/>
        <v>0</v>
      </c>
      <c r="GD39" s="192">
        <f t="shared" si="174"/>
        <v>0</v>
      </c>
      <c r="GE39" s="192">
        <f t="shared" si="175"/>
        <v>0</v>
      </c>
      <c r="GF39" s="192">
        <f t="shared" si="176"/>
        <v>0</v>
      </c>
      <c r="GG39" s="192">
        <f t="shared" si="177"/>
        <v>0</v>
      </c>
      <c r="GH39" s="192">
        <f t="shared" si="178"/>
        <v>0</v>
      </c>
      <c r="GI39" s="192">
        <f t="shared" si="179"/>
        <v>0</v>
      </c>
      <c r="GJ39" s="192">
        <f t="shared" si="180"/>
        <v>0</v>
      </c>
      <c r="GK39" s="192">
        <f t="shared" si="181"/>
        <v>0</v>
      </c>
      <c r="GL39" s="192">
        <f t="shared" si="182"/>
        <v>0</v>
      </c>
      <c r="GM39" s="192">
        <f t="shared" si="183"/>
        <v>0</v>
      </c>
      <c r="GN39" s="192">
        <f t="shared" si="184"/>
        <v>0</v>
      </c>
      <c r="GO39" s="192">
        <f t="shared" si="185"/>
        <v>0</v>
      </c>
      <c r="GP39" s="192">
        <f t="shared" si="186"/>
        <v>0</v>
      </c>
      <c r="GQ39" s="192">
        <f t="shared" si="187"/>
        <v>0</v>
      </c>
      <c r="GR39" s="192">
        <f t="shared" si="188"/>
        <v>0</v>
      </c>
      <c r="GS39" s="192">
        <f t="shared" si="189"/>
        <v>0</v>
      </c>
      <c r="GT39" s="192">
        <f t="shared" si="190"/>
        <v>0</v>
      </c>
      <c r="GU39" s="192">
        <f t="shared" si="191"/>
        <v>0</v>
      </c>
      <c r="GV39" s="192">
        <f t="shared" si="192"/>
        <v>0</v>
      </c>
      <c r="GW39" s="192">
        <f t="shared" si="193"/>
        <v>0</v>
      </c>
      <c r="GX39" s="192">
        <f t="shared" si="194"/>
        <v>0</v>
      </c>
      <c r="GY39" s="192">
        <f t="shared" si="195"/>
        <v>0</v>
      </c>
      <c r="GZ39" s="192">
        <f t="shared" si="196"/>
        <v>0</v>
      </c>
      <c r="HA39" s="192">
        <f t="shared" si="197"/>
        <v>0</v>
      </c>
      <c r="HB39" s="192">
        <f t="shared" si="198"/>
        <v>0</v>
      </c>
      <c r="HC39" s="192">
        <f t="shared" si="199"/>
        <v>0</v>
      </c>
      <c r="HD39" s="192">
        <f t="shared" si="200"/>
        <v>0</v>
      </c>
      <c r="HE39" s="192">
        <f t="shared" si="201"/>
        <v>0</v>
      </c>
      <c r="HF39" s="192">
        <f t="shared" si="202"/>
        <v>0</v>
      </c>
      <c r="HG39" s="192">
        <f t="shared" si="203"/>
        <v>0</v>
      </c>
      <c r="HH39" s="192">
        <f t="shared" si="204"/>
        <v>0</v>
      </c>
      <c r="HI39" s="192">
        <f t="shared" si="205"/>
        <v>0</v>
      </c>
      <c r="HJ39" s="192">
        <f t="shared" si="206"/>
        <v>0</v>
      </c>
      <c r="HK39" s="192">
        <f t="shared" si="207"/>
        <v>0</v>
      </c>
      <c r="HL39" s="192">
        <f t="shared" si="208"/>
        <v>0</v>
      </c>
      <c r="HM39" s="192">
        <f t="shared" si="209"/>
        <v>0</v>
      </c>
      <c r="HN39" s="194">
        <f t="shared" si="210"/>
        <v>0</v>
      </c>
      <c r="HO39" s="194">
        <f t="shared" si="211"/>
        <v>0</v>
      </c>
      <c r="HP39" s="194">
        <f t="shared" si="212"/>
        <v>0</v>
      </c>
      <c r="HQ39" s="194">
        <f t="shared" si="213"/>
        <v>0</v>
      </c>
      <c r="HR39" s="194">
        <f t="shared" si="214"/>
        <v>0</v>
      </c>
      <c r="HS39" s="195" t="str">
        <f t="shared" si="9"/>
        <v/>
      </c>
      <c r="HT39" s="196">
        <f t="shared" ref="HT39:HT70" si="225">IF(H39="",$HS$4,H39)</f>
        <v>0</v>
      </c>
      <c r="HU39" s="196">
        <f t="shared" ref="HU39:HU70" si="226">IF(G39="",$HT$4,G39)</f>
        <v>0</v>
      </c>
      <c r="HV39" s="197" t="str">
        <f t="shared" si="12"/>
        <v/>
      </c>
      <c r="HW39" s="197" t="str">
        <f t="shared" si="215"/>
        <v/>
      </c>
      <c r="HX39" s="197" t="str">
        <f t="shared" si="216"/>
        <v/>
      </c>
      <c r="HY39" s="195" t="str">
        <f t="shared" si="13"/>
        <v/>
      </c>
      <c r="HZ39" s="30">
        <f t="shared" si="6"/>
        <v>0</v>
      </c>
      <c r="IA39" s="198">
        <f t="shared" si="14"/>
        <v>0</v>
      </c>
      <c r="IB39" s="195"/>
      <c r="IC39" s="195">
        <f t="shared" si="217"/>
        <v>0</v>
      </c>
      <c r="ID39" s="195">
        <f t="shared" si="15"/>
        <v>0</v>
      </c>
      <c r="IE39" s="195">
        <f t="shared" si="218"/>
        <v>0</v>
      </c>
      <c r="IF39" s="195">
        <f t="shared" si="16"/>
        <v>0</v>
      </c>
      <c r="IG39" s="307">
        <f t="shared" si="17"/>
        <v>0</v>
      </c>
      <c r="IH39" s="307">
        <f t="shared" si="18"/>
        <v>0</v>
      </c>
      <c r="II39" s="44">
        <f t="shared" si="19"/>
        <v>0</v>
      </c>
      <c r="IJ39" s="44">
        <f t="shared" si="219"/>
        <v>0</v>
      </c>
      <c r="IK39" s="44">
        <f t="shared" si="220"/>
        <v>0</v>
      </c>
      <c r="IL39" s="44">
        <f t="shared" si="221"/>
        <v>0</v>
      </c>
      <c r="IM39" s="44">
        <f t="shared" si="222"/>
        <v>0</v>
      </c>
      <c r="IN39" s="44">
        <f t="shared" si="223"/>
        <v>0</v>
      </c>
      <c r="IO39" s="44">
        <f t="shared" si="224"/>
        <v>0</v>
      </c>
    </row>
    <row r="40" spans="1:249" ht="18" customHeight="1">
      <c r="A40" s="188">
        <v>34</v>
      </c>
      <c r="B40" s="326"/>
      <c r="C40" s="289"/>
      <c r="D40" s="199"/>
      <c r="E40" s="189"/>
      <c r="F40" s="189"/>
      <c r="G40" s="190"/>
      <c r="H40" s="190"/>
      <c r="I40" s="272"/>
      <c r="J40" s="207"/>
      <c r="K40" s="214" t="str">
        <f t="shared" si="20"/>
        <v/>
      </c>
      <c r="L40" s="200" t="str">
        <f t="shared" si="21"/>
        <v/>
      </c>
      <c r="M40" s="200" t="str">
        <f t="shared" si="22"/>
        <v/>
      </c>
      <c r="N40" s="209" t="str">
        <f t="shared" si="8"/>
        <v/>
      </c>
      <c r="O40" s="208" t="str">
        <f>IFERROR(IF(D40="","",IF(K40="","",IF(I40="","",IF(F40="F",VLOOKUP(K40,F!A:G,2,0),IF(F40="M",VLOOKUP(K40,M!A:G,2,0),""))))),0)</f>
        <v/>
      </c>
      <c r="P40" s="191" t="str">
        <f>IFERROR(IF(D40="","",IF(K40="","",IF(I40="","",IF(F40="F",VLOOKUP(K40,F!A:G,3,0),IF(F40="M",VLOOKUP(K40,M!A:G,3,0),""))))),0)</f>
        <v/>
      </c>
      <c r="Q40" s="191" t="str">
        <f>IFERROR(IF(D40="","",IF(K40="","",IF(I40="","",IF(F40="F",VLOOKUP(K40,F!A:G,4,0),IF(F40="M",VLOOKUP(K40,M!A:G,4,0),""))))),0)</f>
        <v/>
      </c>
      <c r="R40" s="191" t="str">
        <f>IFERROR(IF(D40="","",IF(K40="","",IF(I40="","",IF(F40="F",VLOOKUP(K40,F!A:G,5,0),IF(F40="M",VLOOKUP(K40,M!A:G,5,0),""))))),0)</f>
        <v/>
      </c>
      <c r="S40" s="191" t="str">
        <f>IFERROR(IF(D40="","",IF(K40="","",IF(I40="","",IF(F40="F",VLOOKUP(K40,F!A:G,6,0),IF(F40="M",VLOOKUP(K40,M!A:G,6,0),""))))),0)</f>
        <v/>
      </c>
      <c r="T40" s="191" t="str">
        <f>IFERROR(IF(D40="","",IF(K40="","",IF(I40="","",IF(F40="F",VLOOKUP(K40,F!A:G,7,0),IF(F40="M",VLOOKUP(K40,M!A:G,7,0),""))))),0)</f>
        <v/>
      </c>
      <c r="U40" s="191" t="str">
        <f>IFERROR(IF(D40="","",IF(K40="","",IF(J40="","",IF(F40="F",VLOOKUP(K40,F!A:M,8,0),IF(F40="M",VLOOKUP(K40,M!A:M,8,0),""))))),0)</f>
        <v/>
      </c>
      <c r="V40" s="191" t="str">
        <f>IFERROR(IF(D40="","",IF(K40="","",IF(J40="","",IF(F40="F",VLOOKUP(K40,F!A:M,9,0),IF(F40="M",VLOOKUP(K40,M!A:M,9,0),""))))),0)</f>
        <v/>
      </c>
      <c r="W40" s="191" t="str">
        <f>IFERROR(IF(D40="","",IF(K40="","",IF(J40="","",IF(F40="F",VLOOKUP(K40,F!A:M,10,0),IF(F40="M",VLOOKUP(K40,M!A:M,10,0),""))))),0)</f>
        <v/>
      </c>
      <c r="X40" s="191" t="str">
        <f>IFERROR(IF(D40="","",IF(K40="","",IF(J40="","",IF(F40="F",VLOOKUP(K40,F!A:M,11,0),IF(F40="M",VLOOKUP(K40,M!A:M,11,0),""))))),0)</f>
        <v/>
      </c>
      <c r="Y40" s="191" t="str">
        <f>IFERROR(IF(D40="","",IF(K40="","",IF(J40="","",IF(F40="F",VLOOKUP(K40,F!A:M,12,0),IF(F40="M",VLOOKUP(K40,M!A:M,12,0),""))))),0)</f>
        <v/>
      </c>
      <c r="Z40" s="191" t="str">
        <f>IFERROR(IF(D40="","",IF(K40="","",IF(J40="","",IF(F40="F",VLOOKUP(K40,F!A:M,13,0),IF(F40="M",VLOOKUP(K40,M!A:M,13,0),""))))),0)</f>
        <v/>
      </c>
      <c r="AA40" s="191" t="str">
        <f>IFERROR(IF(D40="","",IF(F40="","",IF(J40="","",IF(K40="","",IF(AND(K40&gt;23,K40&lt;=60),IF(F40="F",VLOOKUP(MROUND(HZ40,0.5),'F-Weight for Length'!K:S,2,0),VLOOKUP(MROUND(HZ40,0.5),'M-Weight for Length'!K:S,2,0)),IF(K40&gt;60,IF(F40="F",VLOOKUP(K40,'F-Weight for Length'!U:AC,2,0),VLOOKUP(K40,'M-Weight for Length'!U:AC,2,0)),IF(F40="F",VLOOKUP(MROUND(HZ40,0.5),'F-Weight for Length'!A:I,2,0),VLOOKUP(MROUND(HZ40,0.5),'M-Weight for Length'!A:I,2,0)))))))),0)</f>
        <v/>
      </c>
      <c r="AB40" s="191" t="str">
        <f>IFERROR(IF(D40="","",IF(F40="","",IF(J40="","",IF(K40="","",IF(AND(K40&gt;23,K40&lt;=60),IF(F40="F",VLOOKUP(MROUND(HZ40,0.5),'F-Weight for Length'!K:S,3,0),VLOOKUP(MROUND(HZ40,0.5),'M-Weight for Length'!K:S,3,0)),IF(K40&gt;60,IF(F40="F",VLOOKUP(K40,'F-Weight for Length'!U:AC,3,0),VLOOKUP(K40,'M-Weight for Length'!U:AC,3,0)),IF(F40="F",VLOOKUP(MROUND(HZ40,0.5),'F-Weight for Length'!A:I,3,0),VLOOKUP(MROUND(HZ40,0.5),'M-Weight for Length'!A:I,3,0)))))))),0)</f>
        <v/>
      </c>
      <c r="AC40" s="191" t="str">
        <f>IFERROR(IF(D40="","",IF(F40="","",IF(J40="","",IF(K40="","",IF(AND(K40&gt;23,K40&lt;=60),IF(F40="F",VLOOKUP(MROUND(HZ40,0.5),'F-Weight for Length'!K:S,4,0),VLOOKUP(MROUND(HZ40,0.5),'M-Weight for Length'!K:S,4,0)),IF(K40&gt;60,IF(F40="F",VLOOKUP(K40,'F-Weight for Length'!U:AC,4,0),VLOOKUP(K40,'M-Weight for Length'!U:AC,4,0)),IF(F40="F",VLOOKUP(MROUND(HZ40,0.5),'F-Weight for Length'!A:I,4,0),VLOOKUP(MROUND(HZ40,0.5),'M-Weight for Length'!A:I,4,0)))))))),0)</f>
        <v/>
      </c>
      <c r="AD40" s="191" t="str">
        <f>IFERROR(IF(D40="","",IF(F40="","",IF(J40="","",IF(K40="","",IF(AND(K40&gt;23,K40&lt;=60),IF(F40="F",VLOOKUP(MROUND(HZ40,0.5),'F-Weight for Length'!K:S,5,0),VLOOKUP(MROUND(HZ40,0.5),'M-Weight for Length'!K:S,5,0)),IF(K40&gt;60,IF(F40="F",VLOOKUP(K40,'F-Weight for Length'!U:AC,5,0),VLOOKUP(K40,'M-Weight for Length'!U:AC,5,0)),IF(F40="F",VLOOKUP(MROUND(HZ40,0.5),'F-Weight for Length'!A:I,5,0),VLOOKUP(MROUND(HZ40,0.5),'M-Weight for Length'!A:I,5,0)))))))),0)</f>
        <v/>
      </c>
      <c r="AE40" s="191" t="str">
        <f>IFERROR(IF(D40="","",IF(F40="","",IF(J40="","",IF(K40="","",IF(AND(K40&gt;23,K40&lt;=60),IF(F40="F",VLOOKUP(MROUND(HZ40,0.5),'F-Weight for Length'!K:S,6,0),VLOOKUP(MROUND(HZ40,0.5),'M-Weight for Length'!K:S,6,0)),IF(K40&gt;60,IF(F40="F",VLOOKUP(K40,'F-Weight for Length'!U:AC,6,0),VLOOKUP(K40,'M-Weight for Length'!U:AC,6,0)),IF(F40="F",VLOOKUP(MROUND(HZ40,0.5),'F-Weight for Length'!A:I,6,0),VLOOKUP(MROUND(HZ40,0.5),'M-Weight for Length'!A:I,6,0)))))))),0)</f>
        <v/>
      </c>
      <c r="AF40" s="191" t="str">
        <f>IFERROR(IF(D40="","",IF(F40="","",IF(J40="","",IF(K40="","",IF(AND(K40&gt;23,K40&lt;=60),IF(F40="F",VLOOKUP(MROUND(HZ40,0.5),'F-Weight for Length'!K:S,7,0),VLOOKUP(MROUND(HZ40,0.5),'M-Weight for Length'!K:S,7,0)),IF(K40&gt;60,IF(F40="F",VLOOKUP(K40,'F-Weight for Length'!U:AC,7,0),VLOOKUP(K40,'M-Weight for Length'!U:AC,7,0)),IF(F40="F",VLOOKUP(MROUND(HZ40,0.5),'F-Weight for Length'!A:I,7,0),VLOOKUP(MROUND(HZ40,0.5),'M-Weight for Length'!A:I,7,0)))))))),0)</f>
        <v/>
      </c>
      <c r="AG40" s="191" t="str">
        <f>IFERROR(IF(D40="","",IF(F40="","",IF(J40="","",IF(K40="","",IF(AND(K40&gt;23,K40&lt;=60),IF(F40="F",VLOOKUP(MROUND(HZ40,0.5),'F-Weight for Length'!K:S,8,0),VLOOKUP(MROUND(HZ40,0.5),'M-Weight for Length'!K:S,8,0)),IF(K40&gt;60,IF(F40="F",VLOOKUP(K40,'F-Weight for Length'!U:AC,8,0),VLOOKUP(K40,'M-Weight for Length'!U:AC,8,0)),IF(F40="F",VLOOKUP(MROUND(HZ40,0.5),'F-Weight for Length'!A:I,8,0),VLOOKUP(MROUND(HZ40,0.5),'M-Weight for Length'!A:I,8,0)))))))),0)</f>
        <v/>
      </c>
      <c r="AH40" s="191" t="str">
        <f>IFERROR(IF(D40="","",IF(F40="","",IF(J40="","",IF(K40="","",IF(AND(K40&gt;23,K40&lt;=60),IF(F40="F",VLOOKUP(MROUND(HZ40,0.5),'F-Weight for Length'!K:S,9,0),VLOOKUP(MROUND(HZ40,0.5),'M-Weight for Length'!K:S,9,0)),IF(K40&gt;60,IF(F40="F",VLOOKUP(K40,'F-Weight for Length'!U:AC,9,0),VLOOKUP(K40,'M-Weight for Length'!U:AC,9,0)),IF(F40="F",VLOOKUP(MROUND(HZ40,0.5),'F-Weight for Length'!A:I,9,0),VLOOKUP(MROUND(HZ40,0.5),'M-Weight for Length'!A:I,9,0)))))))),0)</f>
        <v/>
      </c>
      <c r="AI40" s="192">
        <f t="shared" si="23"/>
        <v>0</v>
      </c>
      <c r="AJ40" s="192">
        <f t="shared" si="24"/>
        <v>0</v>
      </c>
      <c r="AK40" s="192">
        <f t="shared" si="25"/>
        <v>0</v>
      </c>
      <c r="AL40" s="192">
        <f t="shared" si="26"/>
        <v>0</v>
      </c>
      <c r="AM40" s="192">
        <f t="shared" si="27"/>
        <v>0</v>
      </c>
      <c r="AN40" s="192">
        <f t="shared" si="28"/>
        <v>0</v>
      </c>
      <c r="AO40" s="192">
        <f t="shared" si="29"/>
        <v>0</v>
      </c>
      <c r="AP40" s="192">
        <f t="shared" si="30"/>
        <v>0</v>
      </c>
      <c r="AQ40" s="192">
        <f t="shared" si="31"/>
        <v>0</v>
      </c>
      <c r="AR40" s="192">
        <f t="shared" si="32"/>
        <v>0</v>
      </c>
      <c r="AS40" s="192">
        <f t="shared" si="33"/>
        <v>0</v>
      </c>
      <c r="AT40" s="192">
        <f t="shared" si="34"/>
        <v>0</v>
      </c>
      <c r="AU40" s="192">
        <f t="shared" si="35"/>
        <v>0</v>
      </c>
      <c r="AV40" s="192">
        <f t="shared" si="36"/>
        <v>0</v>
      </c>
      <c r="AW40" s="192">
        <f t="shared" si="37"/>
        <v>0</v>
      </c>
      <c r="AX40" s="192">
        <f t="shared" si="38"/>
        <v>0</v>
      </c>
      <c r="AY40" s="192">
        <f t="shared" si="39"/>
        <v>0</v>
      </c>
      <c r="AZ40" s="192">
        <f t="shared" si="40"/>
        <v>0</v>
      </c>
      <c r="BA40" s="192">
        <f t="shared" si="41"/>
        <v>0</v>
      </c>
      <c r="BB40" s="192">
        <f t="shared" si="42"/>
        <v>0</v>
      </c>
      <c r="BC40" s="192">
        <f t="shared" si="43"/>
        <v>0</v>
      </c>
      <c r="BD40" s="192">
        <f t="shared" si="44"/>
        <v>0</v>
      </c>
      <c r="BE40" s="192">
        <f t="shared" si="45"/>
        <v>0</v>
      </c>
      <c r="BF40" s="192">
        <f t="shared" si="46"/>
        <v>0</v>
      </c>
      <c r="BG40" s="192">
        <f t="shared" si="47"/>
        <v>0</v>
      </c>
      <c r="BH40" s="192">
        <f t="shared" si="48"/>
        <v>0</v>
      </c>
      <c r="BI40" s="192">
        <f t="shared" si="49"/>
        <v>0</v>
      </c>
      <c r="BJ40" s="192">
        <f t="shared" si="50"/>
        <v>0</v>
      </c>
      <c r="BK40" s="192">
        <f t="shared" si="51"/>
        <v>0</v>
      </c>
      <c r="BL40" s="192">
        <f t="shared" si="52"/>
        <v>0</v>
      </c>
      <c r="BM40" s="192">
        <f t="shared" si="53"/>
        <v>0</v>
      </c>
      <c r="BN40" s="192">
        <f t="shared" si="54"/>
        <v>0</v>
      </c>
      <c r="BO40" s="192">
        <f t="shared" si="55"/>
        <v>0</v>
      </c>
      <c r="BP40" s="192">
        <f t="shared" si="56"/>
        <v>0</v>
      </c>
      <c r="BQ40" s="192">
        <f t="shared" si="57"/>
        <v>0</v>
      </c>
      <c r="BR40" s="192">
        <f t="shared" si="58"/>
        <v>0</v>
      </c>
      <c r="BS40" s="192">
        <f t="shared" si="59"/>
        <v>0</v>
      </c>
      <c r="BT40" s="192">
        <f t="shared" si="60"/>
        <v>0</v>
      </c>
      <c r="BU40" s="192">
        <f t="shared" si="61"/>
        <v>0</v>
      </c>
      <c r="BV40" s="192">
        <f t="shared" si="62"/>
        <v>0</v>
      </c>
      <c r="BW40" s="192">
        <f t="shared" si="63"/>
        <v>0</v>
      </c>
      <c r="BX40" s="192">
        <f t="shared" si="64"/>
        <v>0</v>
      </c>
      <c r="BY40" s="192">
        <f t="shared" si="65"/>
        <v>0</v>
      </c>
      <c r="BZ40" s="192">
        <f t="shared" si="66"/>
        <v>0</v>
      </c>
      <c r="CA40" s="192">
        <f t="shared" si="67"/>
        <v>0</v>
      </c>
      <c r="CB40" s="192">
        <f t="shared" si="68"/>
        <v>0</v>
      </c>
      <c r="CC40" s="192">
        <f t="shared" si="69"/>
        <v>0</v>
      </c>
      <c r="CD40" s="192">
        <f t="shared" si="70"/>
        <v>0</v>
      </c>
      <c r="CE40" s="192">
        <f t="shared" si="71"/>
        <v>0</v>
      </c>
      <c r="CF40" s="192">
        <f t="shared" si="72"/>
        <v>0</v>
      </c>
      <c r="CG40" s="192">
        <f t="shared" si="73"/>
        <v>0</v>
      </c>
      <c r="CH40" s="192">
        <f t="shared" si="74"/>
        <v>0</v>
      </c>
      <c r="CI40" s="192">
        <f t="shared" si="75"/>
        <v>0</v>
      </c>
      <c r="CJ40" s="192">
        <f t="shared" si="76"/>
        <v>0</v>
      </c>
      <c r="CK40" s="192">
        <f t="shared" si="77"/>
        <v>0</v>
      </c>
      <c r="CL40" s="192">
        <f t="shared" si="78"/>
        <v>0</v>
      </c>
      <c r="CM40" s="192">
        <f t="shared" si="79"/>
        <v>0</v>
      </c>
      <c r="CN40" s="192">
        <f t="shared" si="80"/>
        <v>0</v>
      </c>
      <c r="CO40" s="192">
        <f t="shared" si="81"/>
        <v>0</v>
      </c>
      <c r="CP40" s="192">
        <f t="shared" si="82"/>
        <v>0</v>
      </c>
      <c r="CQ40" s="192">
        <f t="shared" si="83"/>
        <v>0</v>
      </c>
      <c r="CR40" s="192">
        <f t="shared" si="84"/>
        <v>0</v>
      </c>
      <c r="CS40" s="192">
        <f t="shared" si="85"/>
        <v>0</v>
      </c>
      <c r="CT40" s="192">
        <f t="shared" si="86"/>
        <v>0</v>
      </c>
      <c r="CU40" s="192">
        <f t="shared" si="87"/>
        <v>0</v>
      </c>
      <c r="CV40" s="192">
        <f t="shared" si="88"/>
        <v>0</v>
      </c>
      <c r="CW40" s="192">
        <f t="shared" si="89"/>
        <v>0</v>
      </c>
      <c r="CX40" s="192">
        <f t="shared" si="90"/>
        <v>0</v>
      </c>
      <c r="CY40" s="192">
        <f t="shared" si="91"/>
        <v>0</v>
      </c>
      <c r="CZ40" s="192">
        <f t="shared" si="92"/>
        <v>0</v>
      </c>
      <c r="DA40" s="192">
        <f t="shared" si="93"/>
        <v>0</v>
      </c>
      <c r="DB40" s="192">
        <f t="shared" si="94"/>
        <v>0</v>
      </c>
      <c r="DC40" s="192">
        <f t="shared" si="95"/>
        <v>0</v>
      </c>
      <c r="DD40" s="192">
        <f t="shared" si="96"/>
        <v>0</v>
      </c>
      <c r="DE40" s="192">
        <f t="shared" si="97"/>
        <v>0</v>
      </c>
      <c r="DF40" s="192">
        <f t="shared" si="98"/>
        <v>0</v>
      </c>
      <c r="DG40" s="192">
        <f t="shared" si="99"/>
        <v>0</v>
      </c>
      <c r="DH40" s="192">
        <f t="shared" si="100"/>
        <v>0</v>
      </c>
      <c r="DI40" s="192">
        <f t="shared" si="101"/>
        <v>0</v>
      </c>
      <c r="DJ40" s="192">
        <f t="shared" si="102"/>
        <v>0</v>
      </c>
      <c r="DK40" s="192">
        <f t="shared" si="103"/>
        <v>0</v>
      </c>
      <c r="DL40" s="192">
        <f t="shared" si="104"/>
        <v>0</v>
      </c>
      <c r="DM40" s="192">
        <f t="shared" si="105"/>
        <v>0</v>
      </c>
      <c r="DN40" s="192">
        <f t="shared" si="106"/>
        <v>0</v>
      </c>
      <c r="DO40" s="192">
        <f t="shared" si="107"/>
        <v>0</v>
      </c>
      <c r="DP40" s="192">
        <f t="shared" si="108"/>
        <v>0</v>
      </c>
      <c r="DQ40" s="192">
        <f t="shared" si="109"/>
        <v>0</v>
      </c>
      <c r="DR40" s="192">
        <f t="shared" si="110"/>
        <v>0</v>
      </c>
      <c r="DS40" s="192">
        <f t="shared" si="111"/>
        <v>0</v>
      </c>
      <c r="DT40" s="192">
        <f t="shared" si="112"/>
        <v>0</v>
      </c>
      <c r="DU40" s="192">
        <f t="shared" si="113"/>
        <v>0</v>
      </c>
      <c r="DV40" s="193">
        <f t="shared" si="114"/>
        <v>0</v>
      </c>
      <c r="DW40" s="193">
        <f t="shared" si="115"/>
        <v>0</v>
      </c>
      <c r="DX40" s="193">
        <f t="shared" si="116"/>
        <v>0</v>
      </c>
      <c r="DY40" s="193">
        <f t="shared" si="117"/>
        <v>0</v>
      </c>
      <c r="DZ40" s="193">
        <f t="shared" si="118"/>
        <v>0</v>
      </c>
      <c r="EA40" s="192">
        <f t="shared" si="119"/>
        <v>0</v>
      </c>
      <c r="EB40" s="192">
        <f t="shared" si="120"/>
        <v>0</v>
      </c>
      <c r="EC40" s="192">
        <f t="shared" si="121"/>
        <v>0</v>
      </c>
      <c r="ED40" s="192">
        <f t="shared" si="122"/>
        <v>0</v>
      </c>
      <c r="EE40" s="192">
        <f t="shared" si="123"/>
        <v>0</v>
      </c>
      <c r="EF40" s="192">
        <f t="shared" si="124"/>
        <v>0</v>
      </c>
      <c r="EG40" s="192">
        <f t="shared" si="125"/>
        <v>0</v>
      </c>
      <c r="EH40" s="192">
        <f t="shared" si="126"/>
        <v>0</v>
      </c>
      <c r="EI40" s="192">
        <f t="shared" si="127"/>
        <v>0</v>
      </c>
      <c r="EJ40" s="192">
        <f t="shared" si="128"/>
        <v>0</v>
      </c>
      <c r="EK40" s="192">
        <f t="shared" si="129"/>
        <v>0</v>
      </c>
      <c r="EL40" s="192">
        <f t="shared" si="130"/>
        <v>0</v>
      </c>
      <c r="EM40" s="192">
        <f t="shared" si="131"/>
        <v>0</v>
      </c>
      <c r="EN40" s="192">
        <f t="shared" si="132"/>
        <v>0</v>
      </c>
      <c r="EO40" s="192">
        <f t="shared" si="133"/>
        <v>0</v>
      </c>
      <c r="EP40" s="192">
        <f t="shared" si="134"/>
        <v>0</v>
      </c>
      <c r="EQ40" s="192">
        <f t="shared" si="135"/>
        <v>0</v>
      </c>
      <c r="ER40" s="192">
        <f t="shared" si="136"/>
        <v>0</v>
      </c>
      <c r="ES40" s="192">
        <f t="shared" si="137"/>
        <v>0</v>
      </c>
      <c r="ET40" s="192">
        <f t="shared" si="138"/>
        <v>0</v>
      </c>
      <c r="EU40" s="192">
        <f t="shared" si="139"/>
        <v>0</v>
      </c>
      <c r="EV40" s="192">
        <f t="shared" si="140"/>
        <v>0</v>
      </c>
      <c r="EW40" s="192">
        <f t="shared" si="141"/>
        <v>0</v>
      </c>
      <c r="EX40" s="192">
        <f t="shared" si="142"/>
        <v>0</v>
      </c>
      <c r="EY40" s="192">
        <f t="shared" si="143"/>
        <v>0</v>
      </c>
      <c r="EZ40" s="192">
        <f t="shared" si="144"/>
        <v>0</v>
      </c>
      <c r="FA40" s="192">
        <f t="shared" si="145"/>
        <v>0</v>
      </c>
      <c r="FB40" s="192">
        <f t="shared" si="146"/>
        <v>0</v>
      </c>
      <c r="FC40" s="192">
        <f t="shared" si="147"/>
        <v>0</v>
      </c>
      <c r="FD40" s="192">
        <f t="shared" si="148"/>
        <v>0</v>
      </c>
      <c r="FE40" s="192">
        <f t="shared" si="149"/>
        <v>0</v>
      </c>
      <c r="FF40" s="192">
        <f t="shared" si="150"/>
        <v>0</v>
      </c>
      <c r="FG40" s="192">
        <f t="shared" si="151"/>
        <v>0</v>
      </c>
      <c r="FH40" s="192">
        <f t="shared" si="152"/>
        <v>0</v>
      </c>
      <c r="FI40" s="192">
        <f t="shared" si="153"/>
        <v>0</v>
      </c>
      <c r="FJ40" s="192">
        <f t="shared" si="154"/>
        <v>0</v>
      </c>
      <c r="FK40" s="192">
        <f t="shared" si="155"/>
        <v>0</v>
      </c>
      <c r="FL40" s="192">
        <f t="shared" si="156"/>
        <v>0</v>
      </c>
      <c r="FM40" s="192">
        <f t="shared" si="157"/>
        <v>0</v>
      </c>
      <c r="FN40" s="192">
        <f t="shared" si="158"/>
        <v>0</v>
      </c>
      <c r="FO40" s="192">
        <f t="shared" si="159"/>
        <v>0</v>
      </c>
      <c r="FP40" s="192">
        <f t="shared" si="160"/>
        <v>0</v>
      </c>
      <c r="FQ40" s="192">
        <f t="shared" si="161"/>
        <v>0</v>
      </c>
      <c r="FR40" s="192">
        <f t="shared" si="162"/>
        <v>0</v>
      </c>
      <c r="FS40" s="192">
        <f t="shared" si="163"/>
        <v>0</v>
      </c>
      <c r="FT40" s="192">
        <f t="shared" si="164"/>
        <v>0</v>
      </c>
      <c r="FU40" s="192">
        <f t="shared" si="165"/>
        <v>0</v>
      </c>
      <c r="FV40" s="192">
        <f t="shared" si="166"/>
        <v>0</v>
      </c>
      <c r="FW40" s="192">
        <f t="shared" si="167"/>
        <v>0</v>
      </c>
      <c r="FX40" s="192">
        <f t="shared" si="168"/>
        <v>0</v>
      </c>
      <c r="FY40" s="192">
        <f t="shared" si="169"/>
        <v>0</v>
      </c>
      <c r="FZ40" s="192">
        <f t="shared" si="170"/>
        <v>0</v>
      </c>
      <c r="GA40" s="192">
        <f t="shared" si="171"/>
        <v>0</v>
      </c>
      <c r="GB40" s="192">
        <f t="shared" si="172"/>
        <v>0</v>
      </c>
      <c r="GC40" s="192">
        <f t="shared" si="173"/>
        <v>0</v>
      </c>
      <c r="GD40" s="192">
        <f t="shared" si="174"/>
        <v>0</v>
      </c>
      <c r="GE40" s="192">
        <f t="shared" si="175"/>
        <v>0</v>
      </c>
      <c r="GF40" s="192">
        <f t="shared" si="176"/>
        <v>0</v>
      </c>
      <c r="GG40" s="192">
        <f t="shared" si="177"/>
        <v>0</v>
      </c>
      <c r="GH40" s="192">
        <f t="shared" si="178"/>
        <v>0</v>
      </c>
      <c r="GI40" s="192">
        <f t="shared" si="179"/>
        <v>0</v>
      </c>
      <c r="GJ40" s="192">
        <f t="shared" si="180"/>
        <v>0</v>
      </c>
      <c r="GK40" s="192">
        <f t="shared" si="181"/>
        <v>0</v>
      </c>
      <c r="GL40" s="192">
        <f t="shared" si="182"/>
        <v>0</v>
      </c>
      <c r="GM40" s="192">
        <f t="shared" si="183"/>
        <v>0</v>
      </c>
      <c r="GN40" s="192">
        <f t="shared" si="184"/>
        <v>0</v>
      </c>
      <c r="GO40" s="192">
        <f t="shared" si="185"/>
        <v>0</v>
      </c>
      <c r="GP40" s="192">
        <f t="shared" si="186"/>
        <v>0</v>
      </c>
      <c r="GQ40" s="192">
        <f t="shared" si="187"/>
        <v>0</v>
      </c>
      <c r="GR40" s="192">
        <f t="shared" si="188"/>
        <v>0</v>
      </c>
      <c r="GS40" s="192">
        <f t="shared" si="189"/>
        <v>0</v>
      </c>
      <c r="GT40" s="192">
        <f t="shared" si="190"/>
        <v>0</v>
      </c>
      <c r="GU40" s="192">
        <f t="shared" si="191"/>
        <v>0</v>
      </c>
      <c r="GV40" s="192">
        <f t="shared" si="192"/>
        <v>0</v>
      </c>
      <c r="GW40" s="192">
        <f t="shared" si="193"/>
        <v>0</v>
      </c>
      <c r="GX40" s="192">
        <f t="shared" si="194"/>
        <v>0</v>
      </c>
      <c r="GY40" s="192">
        <f t="shared" si="195"/>
        <v>0</v>
      </c>
      <c r="GZ40" s="192">
        <f t="shared" si="196"/>
        <v>0</v>
      </c>
      <c r="HA40" s="192">
        <f t="shared" si="197"/>
        <v>0</v>
      </c>
      <c r="HB40" s="192">
        <f t="shared" si="198"/>
        <v>0</v>
      </c>
      <c r="HC40" s="192">
        <f t="shared" si="199"/>
        <v>0</v>
      </c>
      <c r="HD40" s="192">
        <f t="shared" si="200"/>
        <v>0</v>
      </c>
      <c r="HE40" s="192">
        <f t="shared" si="201"/>
        <v>0</v>
      </c>
      <c r="HF40" s="192">
        <f t="shared" si="202"/>
        <v>0</v>
      </c>
      <c r="HG40" s="192">
        <f t="shared" si="203"/>
        <v>0</v>
      </c>
      <c r="HH40" s="192">
        <f t="shared" si="204"/>
        <v>0</v>
      </c>
      <c r="HI40" s="192">
        <f t="shared" si="205"/>
        <v>0</v>
      </c>
      <c r="HJ40" s="192">
        <f t="shared" si="206"/>
        <v>0</v>
      </c>
      <c r="HK40" s="192">
        <f t="shared" si="207"/>
        <v>0</v>
      </c>
      <c r="HL40" s="192">
        <f t="shared" si="208"/>
        <v>0</v>
      </c>
      <c r="HM40" s="192">
        <f t="shared" si="209"/>
        <v>0</v>
      </c>
      <c r="HN40" s="194">
        <f t="shared" si="210"/>
        <v>0</v>
      </c>
      <c r="HO40" s="194">
        <f t="shared" si="211"/>
        <v>0</v>
      </c>
      <c r="HP40" s="194">
        <f t="shared" si="212"/>
        <v>0</v>
      </c>
      <c r="HQ40" s="194">
        <f t="shared" si="213"/>
        <v>0</v>
      </c>
      <c r="HR40" s="194">
        <f t="shared" si="214"/>
        <v>0</v>
      </c>
      <c r="HS40" s="195" t="str">
        <f t="shared" si="9"/>
        <v/>
      </c>
      <c r="HT40" s="196">
        <f t="shared" si="225"/>
        <v>0</v>
      </c>
      <c r="HU40" s="196">
        <f t="shared" si="226"/>
        <v>0</v>
      </c>
      <c r="HV40" s="197" t="str">
        <f t="shared" si="12"/>
        <v/>
      </c>
      <c r="HW40" s="197" t="str">
        <f t="shared" si="215"/>
        <v/>
      </c>
      <c r="HX40" s="197" t="str">
        <f t="shared" si="216"/>
        <v/>
      </c>
      <c r="HY40" s="195" t="str">
        <f t="shared" si="13"/>
        <v/>
      </c>
      <c r="HZ40" s="30">
        <f t="shared" si="6"/>
        <v>0</v>
      </c>
      <c r="IA40" s="198">
        <f t="shared" si="14"/>
        <v>0</v>
      </c>
      <c r="IB40" s="195"/>
      <c r="IC40" s="195">
        <f t="shared" si="217"/>
        <v>0</v>
      </c>
      <c r="ID40" s="195">
        <f t="shared" si="15"/>
        <v>0</v>
      </c>
      <c r="IE40" s="195">
        <f t="shared" si="218"/>
        <v>0</v>
      </c>
      <c r="IF40" s="195">
        <f t="shared" si="16"/>
        <v>0</v>
      </c>
      <c r="IG40" s="307">
        <f t="shared" si="17"/>
        <v>0</v>
      </c>
      <c r="IH40" s="307">
        <f t="shared" si="18"/>
        <v>0</v>
      </c>
      <c r="II40" s="44">
        <f t="shared" si="19"/>
        <v>0</v>
      </c>
      <c r="IJ40" s="44">
        <f t="shared" si="219"/>
        <v>0</v>
      </c>
      <c r="IK40" s="44">
        <f t="shared" si="220"/>
        <v>0</v>
      </c>
      <c r="IL40" s="44">
        <f t="shared" si="221"/>
        <v>0</v>
      </c>
      <c r="IM40" s="44">
        <f t="shared" si="222"/>
        <v>0</v>
      </c>
      <c r="IN40" s="44">
        <f t="shared" si="223"/>
        <v>0</v>
      </c>
      <c r="IO40" s="44">
        <f t="shared" si="224"/>
        <v>0</v>
      </c>
    </row>
    <row r="41" spans="1:249" ht="18" customHeight="1">
      <c r="A41" s="188">
        <v>35</v>
      </c>
      <c r="B41" s="326"/>
      <c r="C41" s="289"/>
      <c r="D41" s="199"/>
      <c r="E41" s="189"/>
      <c r="F41" s="189"/>
      <c r="G41" s="190"/>
      <c r="H41" s="190"/>
      <c r="I41" s="272"/>
      <c r="J41" s="207"/>
      <c r="K41" s="214" t="str">
        <f t="shared" si="20"/>
        <v/>
      </c>
      <c r="L41" s="200" t="str">
        <f t="shared" si="21"/>
        <v/>
      </c>
      <c r="M41" s="200" t="str">
        <f t="shared" si="22"/>
        <v/>
      </c>
      <c r="N41" s="209" t="str">
        <f t="shared" si="8"/>
        <v/>
      </c>
      <c r="O41" s="208" t="str">
        <f>IFERROR(IF(D41="","",IF(K41="","",IF(I41="","",IF(F41="F",VLOOKUP(K41,F!A:G,2,0),IF(F41="M",VLOOKUP(K41,M!A:G,2,0),""))))),0)</f>
        <v/>
      </c>
      <c r="P41" s="191" t="str">
        <f>IFERROR(IF(D41="","",IF(K41="","",IF(I41="","",IF(F41="F",VLOOKUP(K41,F!A:G,3,0),IF(F41="M",VLOOKUP(K41,M!A:G,3,0),""))))),0)</f>
        <v/>
      </c>
      <c r="Q41" s="191" t="str">
        <f>IFERROR(IF(D41="","",IF(K41="","",IF(I41="","",IF(F41="F",VLOOKUP(K41,F!A:G,4,0),IF(F41="M",VLOOKUP(K41,M!A:G,4,0),""))))),0)</f>
        <v/>
      </c>
      <c r="R41" s="191" t="str">
        <f>IFERROR(IF(D41="","",IF(K41="","",IF(I41="","",IF(F41="F",VLOOKUP(K41,F!A:G,5,0),IF(F41="M",VLOOKUP(K41,M!A:G,5,0),""))))),0)</f>
        <v/>
      </c>
      <c r="S41" s="191" t="str">
        <f>IFERROR(IF(D41="","",IF(K41="","",IF(I41="","",IF(F41="F",VLOOKUP(K41,F!A:G,6,0),IF(F41="M",VLOOKUP(K41,M!A:G,6,0),""))))),0)</f>
        <v/>
      </c>
      <c r="T41" s="191" t="str">
        <f>IFERROR(IF(D41="","",IF(K41="","",IF(I41="","",IF(F41="F",VLOOKUP(K41,F!A:G,7,0),IF(F41="M",VLOOKUP(K41,M!A:G,7,0),""))))),0)</f>
        <v/>
      </c>
      <c r="U41" s="191" t="str">
        <f>IFERROR(IF(D41="","",IF(K41="","",IF(J41="","",IF(F41="F",VLOOKUP(K41,F!A:M,8,0),IF(F41="M",VLOOKUP(K41,M!A:M,8,0),""))))),0)</f>
        <v/>
      </c>
      <c r="V41" s="191" t="str">
        <f>IFERROR(IF(D41="","",IF(K41="","",IF(J41="","",IF(F41="F",VLOOKUP(K41,F!A:M,9,0),IF(F41="M",VLOOKUP(K41,M!A:M,9,0),""))))),0)</f>
        <v/>
      </c>
      <c r="W41" s="191" t="str">
        <f>IFERROR(IF(D41="","",IF(K41="","",IF(J41="","",IF(F41="F",VLOOKUP(K41,F!A:M,10,0),IF(F41="M",VLOOKUP(K41,M!A:M,10,0),""))))),0)</f>
        <v/>
      </c>
      <c r="X41" s="191" t="str">
        <f>IFERROR(IF(D41="","",IF(K41="","",IF(J41="","",IF(F41="F",VLOOKUP(K41,F!A:M,11,0),IF(F41="M",VLOOKUP(K41,M!A:M,11,0),""))))),0)</f>
        <v/>
      </c>
      <c r="Y41" s="191" t="str">
        <f>IFERROR(IF(D41="","",IF(K41="","",IF(J41="","",IF(F41="F",VLOOKUP(K41,F!A:M,12,0),IF(F41="M",VLOOKUP(K41,M!A:M,12,0),""))))),0)</f>
        <v/>
      </c>
      <c r="Z41" s="191" t="str">
        <f>IFERROR(IF(D41="","",IF(K41="","",IF(J41="","",IF(F41="F",VLOOKUP(K41,F!A:M,13,0),IF(F41="M",VLOOKUP(K41,M!A:M,13,0),""))))),0)</f>
        <v/>
      </c>
      <c r="AA41" s="191" t="str">
        <f>IFERROR(IF(D41="","",IF(F41="","",IF(J41="","",IF(K41="","",IF(AND(K41&gt;23,K41&lt;=60),IF(F41="F",VLOOKUP(MROUND(HZ41,0.5),'F-Weight for Length'!K:S,2,0),VLOOKUP(MROUND(HZ41,0.5),'M-Weight for Length'!K:S,2,0)),IF(K41&gt;60,IF(F41="F",VLOOKUP(K41,'F-Weight for Length'!U:AC,2,0),VLOOKUP(K41,'M-Weight for Length'!U:AC,2,0)),IF(F41="F",VLOOKUP(MROUND(HZ41,0.5),'F-Weight for Length'!A:I,2,0),VLOOKUP(MROUND(HZ41,0.5),'M-Weight for Length'!A:I,2,0)))))))),0)</f>
        <v/>
      </c>
      <c r="AB41" s="191" t="str">
        <f>IFERROR(IF(D41="","",IF(F41="","",IF(J41="","",IF(K41="","",IF(AND(K41&gt;23,K41&lt;=60),IF(F41="F",VLOOKUP(MROUND(HZ41,0.5),'F-Weight for Length'!K:S,3,0),VLOOKUP(MROUND(HZ41,0.5),'M-Weight for Length'!K:S,3,0)),IF(K41&gt;60,IF(F41="F",VLOOKUP(K41,'F-Weight for Length'!U:AC,3,0),VLOOKUP(K41,'M-Weight for Length'!U:AC,3,0)),IF(F41="F",VLOOKUP(MROUND(HZ41,0.5),'F-Weight for Length'!A:I,3,0),VLOOKUP(MROUND(HZ41,0.5),'M-Weight for Length'!A:I,3,0)))))))),0)</f>
        <v/>
      </c>
      <c r="AC41" s="191" t="str">
        <f>IFERROR(IF(D41="","",IF(F41="","",IF(J41="","",IF(K41="","",IF(AND(K41&gt;23,K41&lt;=60),IF(F41="F",VLOOKUP(MROUND(HZ41,0.5),'F-Weight for Length'!K:S,4,0),VLOOKUP(MROUND(HZ41,0.5),'M-Weight for Length'!K:S,4,0)),IF(K41&gt;60,IF(F41="F",VLOOKUP(K41,'F-Weight for Length'!U:AC,4,0),VLOOKUP(K41,'M-Weight for Length'!U:AC,4,0)),IF(F41="F",VLOOKUP(MROUND(HZ41,0.5),'F-Weight for Length'!A:I,4,0),VLOOKUP(MROUND(HZ41,0.5),'M-Weight for Length'!A:I,4,0)))))))),0)</f>
        <v/>
      </c>
      <c r="AD41" s="191" t="str">
        <f>IFERROR(IF(D41="","",IF(F41="","",IF(J41="","",IF(K41="","",IF(AND(K41&gt;23,K41&lt;=60),IF(F41="F",VLOOKUP(MROUND(HZ41,0.5),'F-Weight for Length'!K:S,5,0),VLOOKUP(MROUND(HZ41,0.5),'M-Weight for Length'!K:S,5,0)),IF(K41&gt;60,IF(F41="F",VLOOKUP(K41,'F-Weight for Length'!U:AC,5,0),VLOOKUP(K41,'M-Weight for Length'!U:AC,5,0)),IF(F41="F",VLOOKUP(MROUND(HZ41,0.5),'F-Weight for Length'!A:I,5,0),VLOOKUP(MROUND(HZ41,0.5),'M-Weight for Length'!A:I,5,0)))))))),0)</f>
        <v/>
      </c>
      <c r="AE41" s="191" t="str">
        <f>IFERROR(IF(D41="","",IF(F41="","",IF(J41="","",IF(K41="","",IF(AND(K41&gt;23,K41&lt;=60),IF(F41="F",VLOOKUP(MROUND(HZ41,0.5),'F-Weight for Length'!K:S,6,0),VLOOKUP(MROUND(HZ41,0.5),'M-Weight for Length'!K:S,6,0)),IF(K41&gt;60,IF(F41="F",VLOOKUP(K41,'F-Weight for Length'!U:AC,6,0),VLOOKUP(K41,'M-Weight for Length'!U:AC,6,0)),IF(F41="F",VLOOKUP(MROUND(HZ41,0.5),'F-Weight for Length'!A:I,6,0),VLOOKUP(MROUND(HZ41,0.5),'M-Weight for Length'!A:I,6,0)))))))),0)</f>
        <v/>
      </c>
      <c r="AF41" s="191" t="str">
        <f>IFERROR(IF(D41="","",IF(F41="","",IF(J41="","",IF(K41="","",IF(AND(K41&gt;23,K41&lt;=60),IF(F41="F",VLOOKUP(MROUND(HZ41,0.5),'F-Weight for Length'!K:S,7,0),VLOOKUP(MROUND(HZ41,0.5),'M-Weight for Length'!K:S,7,0)),IF(K41&gt;60,IF(F41="F",VLOOKUP(K41,'F-Weight for Length'!U:AC,7,0),VLOOKUP(K41,'M-Weight for Length'!U:AC,7,0)),IF(F41="F",VLOOKUP(MROUND(HZ41,0.5),'F-Weight for Length'!A:I,7,0),VLOOKUP(MROUND(HZ41,0.5),'M-Weight for Length'!A:I,7,0)))))))),0)</f>
        <v/>
      </c>
      <c r="AG41" s="191" t="str">
        <f>IFERROR(IF(D41="","",IF(F41="","",IF(J41="","",IF(K41="","",IF(AND(K41&gt;23,K41&lt;=60),IF(F41="F",VLOOKUP(MROUND(HZ41,0.5),'F-Weight for Length'!K:S,8,0),VLOOKUP(MROUND(HZ41,0.5),'M-Weight for Length'!K:S,8,0)),IF(K41&gt;60,IF(F41="F",VLOOKUP(K41,'F-Weight for Length'!U:AC,8,0),VLOOKUP(K41,'M-Weight for Length'!U:AC,8,0)),IF(F41="F",VLOOKUP(MROUND(HZ41,0.5),'F-Weight for Length'!A:I,8,0),VLOOKUP(MROUND(HZ41,0.5),'M-Weight for Length'!A:I,8,0)))))))),0)</f>
        <v/>
      </c>
      <c r="AH41" s="191" t="str">
        <f>IFERROR(IF(D41="","",IF(F41="","",IF(J41="","",IF(K41="","",IF(AND(K41&gt;23,K41&lt;=60),IF(F41="F",VLOOKUP(MROUND(HZ41,0.5),'F-Weight for Length'!K:S,9,0),VLOOKUP(MROUND(HZ41,0.5),'M-Weight for Length'!K:S,9,0)),IF(K41&gt;60,IF(F41="F",VLOOKUP(K41,'F-Weight for Length'!U:AC,9,0),VLOOKUP(K41,'M-Weight for Length'!U:AC,9,0)),IF(F41="F",VLOOKUP(MROUND(HZ41,0.5),'F-Weight for Length'!A:I,9,0),VLOOKUP(MROUND(HZ41,0.5),'M-Weight for Length'!A:I,9,0)))))))),0)</f>
        <v/>
      </c>
      <c r="AI41" s="192">
        <f t="shared" si="23"/>
        <v>0</v>
      </c>
      <c r="AJ41" s="192">
        <f t="shared" si="24"/>
        <v>0</v>
      </c>
      <c r="AK41" s="192">
        <f t="shared" si="25"/>
        <v>0</v>
      </c>
      <c r="AL41" s="192">
        <f t="shared" si="26"/>
        <v>0</v>
      </c>
      <c r="AM41" s="192">
        <f t="shared" si="27"/>
        <v>0</v>
      </c>
      <c r="AN41" s="192">
        <f t="shared" si="28"/>
        <v>0</v>
      </c>
      <c r="AO41" s="192">
        <f t="shared" si="29"/>
        <v>0</v>
      </c>
      <c r="AP41" s="192">
        <f t="shared" si="30"/>
        <v>0</v>
      </c>
      <c r="AQ41" s="192">
        <f t="shared" si="31"/>
        <v>0</v>
      </c>
      <c r="AR41" s="192">
        <f t="shared" si="32"/>
        <v>0</v>
      </c>
      <c r="AS41" s="192">
        <f t="shared" si="33"/>
        <v>0</v>
      </c>
      <c r="AT41" s="192">
        <f t="shared" si="34"/>
        <v>0</v>
      </c>
      <c r="AU41" s="192">
        <f t="shared" si="35"/>
        <v>0</v>
      </c>
      <c r="AV41" s="192">
        <f t="shared" si="36"/>
        <v>0</v>
      </c>
      <c r="AW41" s="192">
        <f t="shared" si="37"/>
        <v>0</v>
      </c>
      <c r="AX41" s="192">
        <f t="shared" si="38"/>
        <v>0</v>
      </c>
      <c r="AY41" s="192">
        <f t="shared" si="39"/>
        <v>0</v>
      </c>
      <c r="AZ41" s="192">
        <f t="shared" si="40"/>
        <v>0</v>
      </c>
      <c r="BA41" s="192">
        <f t="shared" si="41"/>
        <v>0</v>
      </c>
      <c r="BB41" s="192">
        <f t="shared" si="42"/>
        <v>0</v>
      </c>
      <c r="BC41" s="192">
        <f t="shared" si="43"/>
        <v>0</v>
      </c>
      <c r="BD41" s="192">
        <f t="shared" si="44"/>
        <v>0</v>
      </c>
      <c r="BE41" s="192">
        <f t="shared" si="45"/>
        <v>0</v>
      </c>
      <c r="BF41" s="192">
        <f t="shared" si="46"/>
        <v>0</v>
      </c>
      <c r="BG41" s="192">
        <f t="shared" si="47"/>
        <v>0</v>
      </c>
      <c r="BH41" s="192">
        <f t="shared" si="48"/>
        <v>0</v>
      </c>
      <c r="BI41" s="192">
        <f t="shared" si="49"/>
        <v>0</v>
      </c>
      <c r="BJ41" s="192">
        <f t="shared" si="50"/>
        <v>0</v>
      </c>
      <c r="BK41" s="192">
        <f t="shared" si="51"/>
        <v>0</v>
      </c>
      <c r="BL41" s="192">
        <f t="shared" si="52"/>
        <v>0</v>
      </c>
      <c r="BM41" s="192">
        <f t="shared" si="53"/>
        <v>0</v>
      </c>
      <c r="BN41" s="192">
        <f t="shared" si="54"/>
        <v>0</v>
      </c>
      <c r="BO41" s="192">
        <f t="shared" si="55"/>
        <v>0</v>
      </c>
      <c r="BP41" s="192">
        <f t="shared" si="56"/>
        <v>0</v>
      </c>
      <c r="BQ41" s="192">
        <f t="shared" si="57"/>
        <v>0</v>
      </c>
      <c r="BR41" s="192">
        <f t="shared" si="58"/>
        <v>0</v>
      </c>
      <c r="BS41" s="192">
        <f t="shared" si="59"/>
        <v>0</v>
      </c>
      <c r="BT41" s="192">
        <f t="shared" si="60"/>
        <v>0</v>
      </c>
      <c r="BU41" s="192">
        <f t="shared" si="61"/>
        <v>0</v>
      </c>
      <c r="BV41" s="192">
        <f t="shared" si="62"/>
        <v>0</v>
      </c>
      <c r="BW41" s="192">
        <f t="shared" si="63"/>
        <v>0</v>
      </c>
      <c r="BX41" s="192">
        <f t="shared" si="64"/>
        <v>0</v>
      </c>
      <c r="BY41" s="192">
        <f t="shared" si="65"/>
        <v>0</v>
      </c>
      <c r="BZ41" s="192">
        <f t="shared" si="66"/>
        <v>0</v>
      </c>
      <c r="CA41" s="192">
        <f t="shared" si="67"/>
        <v>0</v>
      </c>
      <c r="CB41" s="192">
        <f t="shared" si="68"/>
        <v>0</v>
      </c>
      <c r="CC41" s="192">
        <f t="shared" si="69"/>
        <v>0</v>
      </c>
      <c r="CD41" s="192">
        <f t="shared" si="70"/>
        <v>0</v>
      </c>
      <c r="CE41" s="192">
        <f t="shared" si="71"/>
        <v>0</v>
      </c>
      <c r="CF41" s="192">
        <f t="shared" si="72"/>
        <v>0</v>
      </c>
      <c r="CG41" s="192">
        <f t="shared" si="73"/>
        <v>0</v>
      </c>
      <c r="CH41" s="192">
        <f t="shared" si="74"/>
        <v>0</v>
      </c>
      <c r="CI41" s="192">
        <f t="shared" si="75"/>
        <v>0</v>
      </c>
      <c r="CJ41" s="192">
        <f t="shared" si="76"/>
        <v>0</v>
      </c>
      <c r="CK41" s="192">
        <f t="shared" si="77"/>
        <v>0</v>
      </c>
      <c r="CL41" s="192">
        <f t="shared" si="78"/>
        <v>0</v>
      </c>
      <c r="CM41" s="192">
        <f t="shared" si="79"/>
        <v>0</v>
      </c>
      <c r="CN41" s="192">
        <f t="shared" si="80"/>
        <v>0</v>
      </c>
      <c r="CO41" s="192">
        <f t="shared" si="81"/>
        <v>0</v>
      </c>
      <c r="CP41" s="192">
        <f t="shared" si="82"/>
        <v>0</v>
      </c>
      <c r="CQ41" s="192">
        <f t="shared" si="83"/>
        <v>0</v>
      </c>
      <c r="CR41" s="192">
        <f t="shared" si="84"/>
        <v>0</v>
      </c>
      <c r="CS41" s="192">
        <f t="shared" si="85"/>
        <v>0</v>
      </c>
      <c r="CT41" s="192">
        <f t="shared" si="86"/>
        <v>0</v>
      </c>
      <c r="CU41" s="192">
        <f t="shared" si="87"/>
        <v>0</v>
      </c>
      <c r="CV41" s="192">
        <f t="shared" si="88"/>
        <v>0</v>
      </c>
      <c r="CW41" s="192">
        <f t="shared" si="89"/>
        <v>0</v>
      </c>
      <c r="CX41" s="192">
        <f t="shared" si="90"/>
        <v>0</v>
      </c>
      <c r="CY41" s="192">
        <f t="shared" si="91"/>
        <v>0</v>
      </c>
      <c r="CZ41" s="192">
        <f t="shared" si="92"/>
        <v>0</v>
      </c>
      <c r="DA41" s="192">
        <f t="shared" si="93"/>
        <v>0</v>
      </c>
      <c r="DB41" s="192">
        <f t="shared" si="94"/>
        <v>0</v>
      </c>
      <c r="DC41" s="192">
        <f t="shared" si="95"/>
        <v>0</v>
      </c>
      <c r="DD41" s="192">
        <f t="shared" si="96"/>
        <v>0</v>
      </c>
      <c r="DE41" s="192">
        <f t="shared" si="97"/>
        <v>0</v>
      </c>
      <c r="DF41" s="192">
        <f t="shared" si="98"/>
        <v>0</v>
      </c>
      <c r="DG41" s="192">
        <f t="shared" si="99"/>
        <v>0</v>
      </c>
      <c r="DH41" s="192">
        <f t="shared" si="100"/>
        <v>0</v>
      </c>
      <c r="DI41" s="192">
        <f t="shared" si="101"/>
        <v>0</v>
      </c>
      <c r="DJ41" s="192">
        <f t="shared" si="102"/>
        <v>0</v>
      </c>
      <c r="DK41" s="192">
        <f t="shared" si="103"/>
        <v>0</v>
      </c>
      <c r="DL41" s="192">
        <f t="shared" si="104"/>
        <v>0</v>
      </c>
      <c r="DM41" s="192">
        <f t="shared" si="105"/>
        <v>0</v>
      </c>
      <c r="DN41" s="192">
        <f t="shared" si="106"/>
        <v>0</v>
      </c>
      <c r="DO41" s="192">
        <f t="shared" si="107"/>
        <v>0</v>
      </c>
      <c r="DP41" s="192">
        <f t="shared" si="108"/>
        <v>0</v>
      </c>
      <c r="DQ41" s="192">
        <f t="shared" si="109"/>
        <v>0</v>
      </c>
      <c r="DR41" s="192">
        <f t="shared" si="110"/>
        <v>0</v>
      </c>
      <c r="DS41" s="192">
        <f t="shared" si="111"/>
        <v>0</v>
      </c>
      <c r="DT41" s="192">
        <f t="shared" si="112"/>
        <v>0</v>
      </c>
      <c r="DU41" s="192">
        <f t="shared" si="113"/>
        <v>0</v>
      </c>
      <c r="DV41" s="193">
        <f t="shared" si="114"/>
        <v>0</v>
      </c>
      <c r="DW41" s="193">
        <f t="shared" si="115"/>
        <v>0</v>
      </c>
      <c r="DX41" s="193">
        <f t="shared" si="116"/>
        <v>0</v>
      </c>
      <c r="DY41" s="193">
        <f t="shared" si="117"/>
        <v>0</v>
      </c>
      <c r="DZ41" s="193">
        <f t="shared" si="118"/>
        <v>0</v>
      </c>
      <c r="EA41" s="192">
        <f t="shared" si="119"/>
        <v>0</v>
      </c>
      <c r="EB41" s="192">
        <f t="shared" si="120"/>
        <v>0</v>
      </c>
      <c r="EC41" s="192">
        <f t="shared" si="121"/>
        <v>0</v>
      </c>
      <c r="ED41" s="192">
        <f t="shared" si="122"/>
        <v>0</v>
      </c>
      <c r="EE41" s="192">
        <f t="shared" si="123"/>
        <v>0</v>
      </c>
      <c r="EF41" s="192">
        <f t="shared" si="124"/>
        <v>0</v>
      </c>
      <c r="EG41" s="192">
        <f t="shared" si="125"/>
        <v>0</v>
      </c>
      <c r="EH41" s="192">
        <f t="shared" si="126"/>
        <v>0</v>
      </c>
      <c r="EI41" s="192">
        <f t="shared" si="127"/>
        <v>0</v>
      </c>
      <c r="EJ41" s="192">
        <f t="shared" si="128"/>
        <v>0</v>
      </c>
      <c r="EK41" s="192">
        <f t="shared" si="129"/>
        <v>0</v>
      </c>
      <c r="EL41" s="192">
        <f t="shared" si="130"/>
        <v>0</v>
      </c>
      <c r="EM41" s="192">
        <f t="shared" si="131"/>
        <v>0</v>
      </c>
      <c r="EN41" s="192">
        <f t="shared" si="132"/>
        <v>0</v>
      </c>
      <c r="EO41" s="192">
        <f t="shared" si="133"/>
        <v>0</v>
      </c>
      <c r="EP41" s="192">
        <f t="shared" si="134"/>
        <v>0</v>
      </c>
      <c r="EQ41" s="192">
        <f t="shared" si="135"/>
        <v>0</v>
      </c>
      <c r="ER41" s="192">
        <f t="shared" si="136"/>
        <v>0</v>
      </c>
      <c r="ES41" s="192">
        <f t="shared" si="137"/>
        <v>0</v>
      </c>
      <c r="ET41" s="192">
        <f t="shared" si="138"/>
        <v>0</v>
      </c>
      <c r="EU41" s="192">
        <f t="shared" si="139"/>
        <v>0</v>
      </c>
      <c r="EV41" s="192">
        <f t="shared" si="140"/>
        <v>0</v>
      </c>
      <c r="EW41" s="192">
        <f t="shared" si="141"/>
        <v>0</v>
      </c>
      <c r="EX41" s="192">
        <f t="shared" si="142"/>
        <v>0</v>
      </c>
      <c r="EY41" s="192">
        <f t="shared" si="143"/>
        <v>0</v>
      </c>
      <c r="EZ41" s="192">
        <f t="shared" si="144"/>
        <v>0</v>
      </c>
      <c r="FA41" s="192">
        <f t="shared" si="145"/>
        <v>0</v>
      </c>
      <c r="FB41" s="192">
        <f t="shared" si="146"/>
        <v>0</v>
      </c>
      <c r="FC41" s="192">
        <f t="shared" si="147"/>
        <v>0</v>
      </c>
      <c r="FD41" s="192">
        <f t="shared" si="148"/>
        <v>0</v>
      </c>
      <c r="FE41" s="192">
        <f t="shared" si="149"/>
        <v>0</v>
      </c>
      <c r="FF41" s="192">
        <f t="shared" si="150"/>
        <v>0</v>
      </c>
      <c r="FG41" s="192">
        <f t="shared" si="151"/>
        <v>0</v>
      </c>
      <c r="FH41" s="192">
        <f t="shared" si="152"/>
        <v>0</v>
      </c>
      <c r="FI41" s="192">
        <f t="shared" si="153"/>
        <v>0</v>
      </c>
      <c r="FJ41" s="192">
        <f t="shared" si="154"/>
        <v>0</v>
      </c>
      <c r="FK41" s="192">
        <f t="shared" si="155"/>
        <v>0</v>
      </c>
      <c r="FL41" s="192">
        <f t="shared" si="156"/>
        <v>0</v>
      </c>
      <c r="FM41" s="192">
        <f t="shared" si="157"/>
        <v>0</v>
      </c>
      <c r="FN41" s="192">
        <f t="shared" si="158"/>
        <v>0</v>
      </c>
      <c r="FO41" s="192">
        <f t="shared" si="159"/>
        <v>0</v>
      </c>
      <c r="FP41" s="192">
        <f t="shared" si="160"/>
        <v>0</v>
      </c>
      <c r="FQ41" s="192">
        <f t="shared" si="161"/>
        <v>0</v>
      </c>
      <c r="FR41" s="192">
        <f t="shared" si="162"/>
        <v>0</v>
      </c>
      <c r="FS41" s="192">
        <f t="shared" si="163"/>
        <v>0</v>
      </c>
      <c r="FT41" s="192">
        <f t="shared" si="164"/>
        <v>0</v>
      </c>
      <c r="FU41" s="192">
        <f t="shared" si="165"/>
        <v>0</v>
      </c>
      <c r="FV41" s="192">
        <f t="shared" si="166"/>
        <v>0</v>
      </c>
      <c r="FW41" s="192">
        <f t="shared" si="167"/>
        <v>0</v>
      </c>
      <c r="FX41" s="192">
        <f t="shared" si="168"/>
        <v>0</v>
      </c>
      <c r="FY41" s="192">
        <f t="shared" si="169"/>
        <v>0</v>
      </c>
      <c r="FZ41" s="192">
        <f t="shared" si="170"/>
        <v>0</v>
      </c>
      <c r="GA41" s="192">
        <f t="shared" si="171"/>
        <v>0</v>
      </c>
      <c r="GB41" s="192">
        <f t="shared" si="172"/>
        <v>0</v>
      </c>
      <c r="GC41" s="192">
        <f t="shared" si="173"/>
        <v>0</v>
      </c>
      <c r="GD41" s="192">
        <f t="shared" si="174"/>
        <v>0</v>
      </c>
      <c r="GE41" s="192">
        <f t="shared" si="175"/>
        <v>0</v>
      </c>
      <c r="GF41" s="192">
        <f t="shared" si="176"/>
        <v>0</v>
      </c>
      <c r="GG41" s="192">
        <f t="shared" si="177"/>
        <v>0</v>
      </c>
      <c r="GH41" s="192">
        <f t="shared" si="178"/>
        <v>0</v>
      </c>
      <c r="GI41" s="192">
        <f t="shared" si="179"/>
        <v>0</v>
      </c>
      <c r="GJ41" s="192">
        <f t="shared" si="180"/>
        <v>0</v>
      </c>
      <c r="GK41" s="192">
        <f t="shared" si="181"/>
        <v>0</v>
      </c>
      <c r="GL41" s="192">
        <f t="shared" si="182"/>
        <v>0</v>
      </c>
      <c r="GM41" s="192">
        <f t="shared" si="183"/>
        <v>0</v>
      </c>
      <c r="GN41" s="192">
        <f t="shared" si="184"/>
        <v>0</v>
      </c>
      <c r="GO41" s="192">
        <f t="shared" si="185"/>
        <v>0</v>
      </c>
      <c r="GP41" s="192">
        <f t="shared" si="186"/>
        <v>0</v>
      </c>
      <c r="GQ41" s="192">
        <f t="shared" si="187"/>
        <v>0</v>
      </c>
      <c r="GR41" s="192">
        <f t="shared" si="188"/>
        <v>0</v>
      </c>
      <c r="GS41" s="192">
        <f t="shared" si="189"/>
        <v>0</v>
      </c>
      <c r="GT41" s="192">
        <f t="shared" si="190"/>
        <v>0</v>
      </c>
      <c r="GU41" s="192">
        <f t="shared" si="191"/>
        <v>0</v>
      </c>
      <c r="GV41" s="192">
        <f t="shared" si="192"/>
        <v>0</v>
      </c>
      <c r="GW41" s="192">
        <f t="shared" si="193"/>
        <v>0</v>
      </c>
      <c r="GX41" s="192">
        <f t="shared" si="194"/>
        <v>0</v>
      </c>
      <c r="GY41" s="192">
        <f t="shared" si="195"/>
        <v>0</v>
      </c>
      <c r="GZ41" s="192">
        <f t="shared" si="196"/>
        <v>0</v>
      </c>
      <c r="HA41" s="192">
        <f t="shared" si="197"/>
        <v>0</v>
      </c>
      <c r="HB41" s="192">
        <f t="shared" si="198"/>
        <v>0</v>
      </c>
      <c r="HC41" s="192">
        <f t="shared" si="199"/>
        <v>0</v>
      </c>
      <c r="HD41" s="192">
        <f t="shared" si="200"/>
        <v>0</v>
      </c>
      <c r="HE41" s="192">
        <f t="shared" si="201"/>
        <v>0</v>
      </c>
      <c r="HF41" s="192">
        <f t="shared" si="202"/>
        <v>0</v>
      </c>
      <c r="HG41" s="192">
        <f t="shared" si="203"/>
        <v>0</v>
      </c>
      <c r="HH41" s="192">
        <f t="shared" si="204"/>
        <v>0</v>
      </c>
      <c r="HI41" s="192">
        <f t="shared" si="205"/>
        <v>0</v>
      </c>
      <c r="HJ41" s="192">
        <f t="shared" si="206"/>
        <v>0</v>
      </c>
      <c r="HK41" s="192">
        <f t="shared" si="207"/>
        <v>0</v>
      </c>
      <c r="HL41" s="192">
        <f t="shared" si="208"/>
        <v>0</v>
      </c>
      <c r="HM41" s="192">
        <f t="shared" si="209"/>
        <v>0</v>
      </c>
      <c r="HN41" s="194">
        <f t="shared" si="210"/>
        <v>0</v>
      </c>
      <c r="HO41" s="194">
        <f t="shared" si="211"/>
        <v>0</v>
      </c>
      <c r="HP41" s="194">
        <f t="shared" si="212"/>
        <v>0</v>
      </c>
      <c r="HQ41" s="194">
        <f t="shared" si="213"/>
        <v>0</v>
      </c>
      <c r="HR41" s="194">
        <f t="shared" si="214"/>
        <v>0</v>
      </c>
      <c r="HS41" s="195" t="str">
        <f t="shared" si="9"/>
        <v/>
      </c>
      <c r="HT41" s="196">
        <f t="shared" si="225"/>
        <v>0</v>
      </c>
      <c r="HU41" s="196">
        <f t="shared" si="226"/>
        <v>0</v>
      </c>
      <c r="HV41" s="197" t="str">
        <f t="shared" si="12"/>
        <v/>
      </c>
      <c r="HW41" s="197" t="str">
        <f t="shared" si="215"/>
        <v/>
      </c>
      <c r="HX41" s="197" t="str">
        <f t="shared" si="216"/>
        <v/>
      </c>
      <c r="HY41" s="195" t="str">
        <f t="shared" si="13"/>
        <v/>
      </c>
      <c r="HZ41" s="30">
        <f t="shared" si="6"/>
        <v>0</v>
      </c>
      <c r="IA41" s="198">
        <f t="shared" si="14"/>
        <v>0</v>
      </c>
      <c r="IB41" s="195"/>
      <c r="IC41" s="195">
        <f t="shared" si="217"/>
        <v>0</v>
      </c>
      <c r="ID41" s="195">
        <f t="shared" si="15"/>
        <v>0</v>
      </c>
      <c r="IE41" s="195">
        <f t="shared" si="218"/>
        <v>0</v>
      </c>
      <c r="IF41" s="195">
        <f t="shared" si="16"/>
        <v>0</v>
      </c>
      <c r="IG41" s="307">
        <f t="shared" si="17"/>
        <v>0</v>
      </c>
      <c r="IH41" s="307">
        <f t="shared" si="18"/>
        <v>0</v>
      </c>
      <c r="II41" s="44">
        <f t="shared" si="19"/>
        <v>0</v>
      </c>
      <c r="IJ41" s="44">
        <f t="shared" si="219"/>
        <v>0</v>
      </c>
      <c r="IK41" s="44">
        <f t="shared" si="220"/>
        <v>0</v>
      </c>
      <c r="IL41" s="44">
        <f t="shared" si="221"/>
        <v>0</v>
      </c>
      <c r="IM41" s="44">
        <f t="shared" si="222"/>
        <v>0</v>
      </c>
      <c r="IN41" s="44">
        <f t="shared" si="223"/>
        <v>0</v>
      </c>
      <c r="IO41" s="44">
        <f t="shared" si="224"/>
        <v>0</v>
      </c>
    </row>
    <row r="42" spans="1:249" ht="18" customHeight="1">
      <c r="A42" s="188">
        <v>36</v>
      </c>
      <c r="B42" s="326"/>
      <c r="C42" s="289"/>
      <c r="D42" s="199"/>
      <c r="E42" s="189"/>
      <c r="F42" s="189"/>
      <c r="G42" s="190"/>
      <c r="H42" s="190"/>
      <c r="I42" s="272"/>
      <c r="J42" s="207"/>
      <c r="K42" s="214" t="str">
        <f t="shared" si="20"/>
        <v/>
      </c>
      <c r="L42" s="200" t="str">
        <f t="shared" si="21"/>
        <v/>
      </c>
      <c r="M42" s="200" t="str">
        <f t="shared" si="22"/>
        <v/>
      </c>
      <c r="N42" s="209" t="str">
        <f t="shared" si="8"/>
        <v/>
      </c>
      <c r="O42" s="208" t="str">
        <f>IFERROR(IF(D42="","",IF(K42="","",IF(I42="","",IF(F42="F",VLOOKUP(K42,F!A:G,2,0),IF(F42="M",VLOOKUP(K42,M!A:G,2,0),""))))),0)</f>
        <v/>
      </c>
      <c r="P42" s="191" t="str">
        <f>IFERROR(IF(D42="","",IF(K42="","",IF(I42="","",IF(F42="F",VLOOKUP(K42,F!A:G,3,0),IF(F42="M",VLOOKUP(K42,M!A:G,3,0),""))))),0)</f>
        <v/>
      </c>
      <c r="Q42" s="191" t="str">
        <f>IFERROR(IF(D42="","",IF(K42="","",IF(I42="","",IF(F42="F",VLOOKUP(K42,F!A:G,4,0),IF(F42="M",VLOOKUP(K42,M!A:G,4,0),""))))),0)</f>
        <v/>
      </c>
      <c r="R42" s="191" t="str">
        <f>IFERROR(IF(D42="","",IF(K42="","",IF(I42="","",IF(F42="F",VLOOKUP(K42,F!A:G,5,0),IF(F42="M",VLOOKUP(K42,M!A:G,5,0),""))))),0)</f>
        <v/>
      </c>
      <c r="S42" s="191" t="str">
        <f>IFERROR(IF(D42="","",IF(K42="","",IF(I42="","",IF(F42="F",VLOOKUP(K42,F!A:G,6,0),IF(F42="M",VLOOKUP(K42,M!A:G,6,0),""))))),0)</f>
        <v/>
      </c>
      <c r="T42" s="191" t="str">
        <f>IFERROR(IF(D42="","",IF(K42="","",IF(I42="","",IF(F42="F",VLOOKUP(K42,F!A:G,7,0),IF(F42="M",VLOOKUP(K42,M!A:G,7,0),""))))),0)</f>
        <v/>
      </c>
      <c r="U42" s="191" t="str">
        <f>IFERROR(IF(D42="","",IF(K42="","",IF(J42="","",IF(F42="F",VLOOKUP(K42,F!A:M,8,0),IF(F42="M",VLOOKUP(K42,M!A:M,8,0),""))))),0)</f>
        <v/>
      </c>
      <c r="V42" s="191" t="str">
        <f>IFERROR(IF(D42="","",IF(K42="","",IF(J42="","",IF(F42="F",VLOOKUP(K42,F!A:M,9,0),IF(F42="M",VLOOKUP(K42,M!A:M,9,0),""))))),0)</f>
        <v/>
      </c>
      <c r="W42" s="191" t="str">
        <f>IFERROR(IF(D42="","",IF(K42="","",IF(J42="","",IF(F42="F",VLOOKUP(K42,F!A:M,10,0),IF(F42="M",VLOOKUP(K42,M!A:M,10,0),""))))),0)</f>
        <v/>
      </c>
      <c r="X42" s="191" t="str">
        <f>IFERROR(IF(D42="","",IF(K42="","",IF(J42="","",IF(F42="F",VLOOKUP(K42,F!A:M,11,0),IF(F42="M",VLOOKUP(K42,M!A:M,11,0),""))))),0)</f>
        <v/>
      </c>
      <c r="Y42" s="191" t="str">
        <f>IFERROR(IF(D42="","",IF(K42="","",IF(J42="","",IF(F42="F",VLOOKUP(K42,F!A:M,12,0),IF(F42="M",VLOOKUP(K42,M!A:M,12,0),""))))),0)</f>
        <v/>
      </c>
      <c r="Z42" s="191" t="str">
        <f>IFERROR(IF(D42="","",IF(K42="","",IF(J42="","",IF(F42="F",VLOOKUP(K42,F!A:M,13,0),IF(F42="M",VLOOKUP(K42,M!A:M,13,0),""))))),0)</f>
        <v/>
      </c>
      <c r="AA42" s="191" t="str">
        <f>IFERROR(IF(D42="","",IF(F42="","",IF(J42="","",IF(K42="","",IF(AND(K42&gt;23,K42&lt;=60),IF(F42="F",VLOOKUP(MROUND(HZ42,0.5),'F-Weight for Length'!K:S,2,0),VLOOKUP(MROUND(HZ42,0.5),'M-Weight for Length'!K:S,2,0)),IF(K42&gt;60,IF(F42="F",VLOOKUP(K42,'F-Weight for Length'!U:AC,2,0),VLOOKUP(K42,'M-Weight for Length'!U:AC,2,0)),IF(F42="F",VLOOKUP(MROUND(HZ42,0.5),'F-Weight for Length'!A:I,2,0),VLOOKUP(MROUND(HZ42,0.5),'M-Weight for Length'!A:I,2,0)))))))),0)</f>
        <v/>
      </c>
      <c r="AB42" s="191" t="str">
        <f>IFERROR(IF(D42="","",IF(F42="","",IF(J42="","",IF(K42="","",IF(AND(K42&gt;23,K42&lt;=60),IF(F42="F",VLOOKUP(MROUND(HZ42,0.5),'F-Weight for Length'!K:S,3,0),VLOOKUP(MROUND(HZ42,0.5),'M-Weight for Length'!K:S,3,0)),IF(K42&gt;60,IF(F42="F",VLOOKUP(K42,'F-Weight for Length'!U:AC,3,0),VLOOKUP(K42,'M-Weight for Length'!U:AC,3,0)),IF(F42="F",VLOOKUP(MROUND(HZ42,0.5),'F-Weight for Length'!A:I,3,0),VLOOKUP(MROUND(HZ42,0.5),'M-Weight for Length'!A:I,3,0)))))))),0)</f>
        <v/>
      </c>
      <c r="AC42" s="191" t="str">
        <f>IFERROR(IF(D42="","",IF(F42="","",IF(J42="","",IF(K42="","",IF(AND(K42&gt;23,K42&lt;=60),IF(F42="F",VLOOKUP(MROUND(HZ42,0.5),'F-Weight for Length'!K:S,4,0),VLOOKUP(MROUND(HZ42,0.5),'M-Weight for Length'!K:S,4,0)),IF(K42&gt;60,IF(F42="F",VLOOKUP(K42,'F-Weight for Length'!U:AC,4,0),VLOOKUP(K42,'M-Weight for Length'!U:AC,4,0)),IF(F42="F",VLOOKUP(MROUND(HZ42,0.5),'F-Weight for Length'!A:I,4,0),VLOOKUP(MROUND(HZ42,0.5),'M-Weight for Length'!A:I,4,0)))))))),0)</f>
        <v/>
      </c>
      <c r="AD42" s="191" t="str">
        <f>IFERROR(IF(D42="","",IF(F42="","",IF(J42="","",IF(K42="","",IF(AND(K42&gt;23,K42&lt;=60),IF(F42="F",VLOOKUP(MROUND(HZ42,0.5),'F-Weight for Length'!K:S,5,0),VLOOKUP(MROUND(HZ42,0.5),'M-Weight for Length'!K:S,5,0)),IF(K42&gt;60,IF(F42="F",VLOOKUP(K42,'F-Weight for Length'!U:AC,5,0),VLOOKUP(K42,'M-Weight for Length'!U:AC,5,0)),IF(F42="F",VLOOKUP(MROUND(HZ42,0.5),'F-Weight for Length'!A:I,5,0),VLOOKUP(MROUND(HZ42,0.5),'M-Weight for Length'!A:I,5,0)))))))),0)</f>
        <v/>
      </c>
      <c r="AE42" s="191" t="str">
        <f>IFERROR(IF(D42="","",IF(F42="","",IF(J42="","",IF(K42="","",IF(AND(K42&gt;23,K42&lt;=60),IF(F42="F",VLOOKUP(MROUND(HZ42,0.5),'F-Weight for Length'!K:S,6,0),VLOOKUP(MROUND(HZ42,0.5),'M-Weight for Length'!K:S,6,0)),IF(K42&gt;60,IF(F42="F",VLOOKUP(K42,'F-Weight for Length'!U:AC,6,0),VLOOKUP(K42,'M-Weight for Length'!U:AC,6,0)),IF(F42="F",VLOOKUP(MROUND(HZ42,0.5),'F-Weight for Length'!A:I,6,0),VLOOKUP(MROUND(HZ42,0.5),'M-Weight for Length'!A:I,6,0)))))))),0)</f>
        <v/>
      </c>
      <c r="AF42" s="191" t="str">
        <f>IFERROR(IF(D42="","",IF(F42="","",IF(J42="","",IF(K42="","",IF(AND(K42&gt;23,K42&lt;=60),IF(F42="F",VLOOKUP(MROUND(HZ42,0.5),'F-Weight for Length'!K:S,7,0),VLOOKUP(MROUND(HZ42,0.5),'M-Weight for Length'!K:S,7,0)),IF(K42&gt;60,IF(F42="F",VLOOKUP(K42,'F-Weight for Length'!U:AC,7,0),VLOOKUP(K42,'M-Weight for Length'!U:AC,7,0)),IF(F42="F",VLOOKUP(MROUND(HZ42,0.5),'F-Weight for Length'!A:I,7,0),VLOOKUP(MROUND(HZ42,0.5),'M-Weight for Length'!A:I,7,0)))))))),0)</f>
        <v/>
      </c>
      <c r="AG42" s="191" t="str">
        <f>IFERROR(IF(D42="","",IF(F42="","",IF(J42="","",IF(K42="","",IF(AND(K42&gt;23,K42&lt;=60),IF(F42="F",VLOOKUP(MROUND(HZ42,0.5),'F-Weight for Length'!K:S,8,0),VLOOKUP(MROUND(HZ42,0.5),'M-Weight for Length'!K:S,8,0)),IF(K42&gt;60,IF(F42="F",VLOOKUP(K42,'F-Weight for Length'!U:AC,8,0),VLOOKUP(K42,'M-Weight for Length'!U:AC,8,0)),IF(F42="F",VLOOKUP(MROUND(HZ42,0.5),'F-Weight for Length'!A:I,8,0),VLOOKUP(MROUND(HZ42,0.5),'M-Weight for Length'!A:I,8,0)))))))),0)</f>
        <v/>
      </c>
      <c r="AH42" s="191" t="str">
        <f>IFERROR(IF(D42="","",IF(F42="","",IF(J42="","",IF(K42="","",IF(AND(K42&gt;23,K42&lt;=60),IF(F42="F",VLOOKUP(MROUND(HZ42,0.5),'F-Weight for Length'!K:S,9,0),VLOOKUP(MROUND(HZ42,0.5),'M-Weight for Length'!K:S,9,0)),IF(K42&gt;60,IF(F42="F",VLOOKUP(K42,'F-Weight for Length'!U:AC,9,0),VLOOKUP(K42,'M-Weight for Length'!U:AC,9,0)),IF(F42="F",VLOOKUP(MROUND(HZ42,0.5),'F-Weight for Length'!A:I,9,0),VLOOKUP(MROUND(HZ42,0.5),'M-Weight for Length'!A:I,9,0)))))))),0)</f>
        <v/>
      </c>
      <c r="AI42" s="192">
        <f t="shared" si="23"/>
        <v>0</v>
      </c>
      <c r="AJ42" s="192">
        <f t="shared" si="24"/>
        <v>0</v>
      </c>
      <c r="AK42" s="192">
        <f t="shared" si="25"/>
        <v>0</v>
      </c>
      <c r="AL42" s="192">
        <f t="shared" si="26"/>
        <v>0</v>
      </c>
      <c r="AM42" s="192">
        <f t="shared" si="27"/>
        <v>0</v>
      </c>
      <c r="AN42" s="192">
        <f t="shared" si="28"/>
        <v>0</v>
      </c>
      <c r="AO42" s="192">
        <f t="shared" si="29"/>
        <v>0</v>
      </c>
      <c r="AP42" s="192">
        <f t="shared" si="30"/>
        <v>0</v>
      </c>
      <c r="AQ42" s="192">
        <f t="shared" si="31"/>
        <v>0</v>
      </c>
      <c r="AR42" s="192">
        <f t="shared" si="32"/>
        <v>0</v>
      </c>
      <c r="AS42" s="192">
        <f t="shared" si="33"/>
        <v>0</v>
      </c>
      <c r="AT42" s="192">
        <f t="shared" si="34"/>
        <v>0</v>
      </c>
      <c r="AU42" s="192">
        <f t="shared" si="35"/>
        <v>0</v>
      </c>
      <c r="AV42" s="192">
        <f t="shared" si="36"/>
        <v>0</v>
      </c>
      <c r="AW42" s="192">
        <f t="shared" si="37"/>
        <v>0</v>
      </c>
      <c r="AX42" s="192">
        <f t="shared" si="38"/>
        <v>0</v>
      </c>
      <c r="AY42" s="192">
        <f t="shared" si="39"/>
        <v>0</v>
      </c>
      <c r="AZ42" s="192">
        <f t="shared" si="40"/>
        <v>0</v>
      </c>
      <c r="BA42" s="192">
        <f t="shared" si="41"/>
        <v>0</v>
      </c>
      <c r="BB42" s="192">
        <f t="shared" si="42"/>
        <v>0</v>
      </c>
      <c r="BC42" s="192">
        <f t="shared" si="43"/>
        <v>0</v>
      </c>
      <c r="BD42" s="192">
        <f t="shared" si="44"/>
        <v>0</v>
      </c>
      <c r="BE42" s="192">
        <f t="shared" si="45"/>
        <v>0</v>
      </c>
      <c r="BF42" s="192">
        <f t="shared" si="46"/>
        <v>0</v>
      </c>
      <c r="BG42" s="192">
        <f t="shared" si="47"/>
        <v>0</v>
      </c>
      <c r="BH42" s="192">
        <f t="shared" si="48"/>
        <v>0</v>
      </c>
      <c r="BI42" s="192">
        <f t="shared" si="49"/>
        <v>0</v>
      </c>
      <c r="BJ42" s="192">
        <f t="shared" si="50"/>
        <v>0</v>
      </c>
      <c r="BK42" s="192">
        <f t="shared" si="51"/>
        <v>0</v>
      </c>
      <c r="BL42" s="192">
        <f t="shared" si="52"/>
        <v>0</v>
      </c>
      <c r="BM42" s="192">
        <f t="shared" si="53"/>
        <v>0</v>
      </c>
      <c r="BN42" s="192">
        <f t="shared" si="54"/>
        <v>0</v>
      </c>
      <c r="BO42" s="192">
        <f t="shared" si="55"/>
        <v>0</v>
      </c>
      <c r="BP42" s="192">
        <f t="shared" si="56"/>
        <v>0</v>
      </c>
      <c r="BQ42" s="192">
        <f t="shared" si="57"/>
        <v>0</v>
      </c>
      <c r="BR42" s="192">
        <f t="shared" si="58"/>
        <v>0</v>
      </c>
      <c r="BS42" s="192">
        <f t="shared" si="59"/>
        <v>0</v>
      </c>
      <c r="BT42" s="192">
        <f t="shared" si="60"/>
        <v>0</v>
      </c>
      <c r="BU42" s="192">
        <f t="shared" si="61"/>
        <v>0</v>
      </c>
      <c r="BV42" s="192">
        <f t="shared" si="62"/>
        <v>0</v>
      </c>
      <c r="BW42" s="192">
        <f t="shared" si="63"/>
        <v>0</v>
      </c>
      <c r="BX42" s="192">
        <f t="shared" si="64"/>
        <v>0</v>
      </c>
      <c r="BY42" s="192">
        <f t="shared" si="65"/>
        <v>0</v>
      </c>
      <c r="BZ42" s="192">
        <f t="shared" si="66"/>
        <v>0</v>
      </c>
      <c r="CA42" s="192">
        <f t="shared" si="67"/>
        <v>0</v>
      </c>
      <c r="CB42" s="192">
        <f t="shared" si="68"/>
        <v>0</v>
      </c>
      <c r="CC42" s="192">
        <f t="shared" si="69"/>
        <v>0</v>
      </c>
      <c r="CD42" s="192">
        <f t="shared" si="70"/>
        <v>0</v>
      </c>
      <c r="CE42" s="192">
        <f t="shared" si="71"/>
        <v>0</v>
      </c>
      <c r="CF42" s="192">
        <f t="shared" si="72"/>
        <v>0</v>
      </c>
      <c r="CG42" s="192">
        <f t="shared" si="73"/>
        <v>0</v>
      </c>
      <c r="CH42" s="192">
        <f t="shared" si="74"/>
        <v>0</v>
      </c>
      <c r="CI42" s="192">
        <f t="shared" si="75"/>
        <v>0</v>
      </c>
      <c r="CJ42" s="192">
        <f t="shared" si="76"/>
        <v>0</v>
      </c>
      <c r="CK42" s="192">
        <f t="shared" si="77"/>
        <v>0</v>
      </c>
      <c r="CL42" s="192">
        <f t="shared" si="78"/>
        <v>0</v>
      </c>
      <c r="CM42" s="192">
        <f t="shared" si="79"/>
        <v>0</v>
      </c>
      <c r="CN42" s="192">
        <f t="shared" si="80"/>
        <v>0</v>
      </c>
      <c r="CO42" s="192">
        <f t="shared" si="81"/>
        <v>0</v>
      </c>
      <c r="CP42" s="192">
        <f t="shared" si="82"/>
        <v>0</v>
      </c>
      <c r="CQ42" s="192">
        <f t="shared" si="83"/>
        <v>0</v>
      </c>
      <c r="CR42" s="192">
        <f t="shared" si="84"/>
        <v>0</v>
      </c>
      <c r="CS42" s="192">
        <f t="shared" si="85"/>
        <v>0</v>
      </c>
      <c r="CT42" s="192">
        <f t="shared" si="86"/>
        <v>0</v>
      </c>
      <c r="CU42" s="192">
        <f t="shared" si="87"/>
        <v>0</v>
      </c>
      <c r="CV42" s="192">
        <f t="shared" si="88"/>
        <v>0</v>
      </c>
      <c r="CW42" s="192">
        <f t="shared" si="89"/>
        <v>0</v>
      </c>
      <c r="CX42" s="192">
        <f t="shared" si="90"/>
        <v>0</v>
      </c>
      <c r="CY42" s="192">
        <f t="shared" si="91"/>
        <v>0</v>
      </c>
      <c r="CZ42" s="192">
        <f t="shared" si="92"/>
        <v>0</v>
      </c>
      <c r="DA42" s="192">
        <f t="shared" si="93"/>
        <v>0</v>
      </c>
      <c r="DB42" s="192">
        <f t="shared" si="94"/>
        <v>0</v>
      </c>
      <c r="DC42" s="192">
        <f t="shared" si="95"/>
        <v>0</v>
      </c>
      <c r="DD42" s="192">
        <f t="shared" si="96"/>
        <v>0</v>
      </c>
      <c r="DE42" s="192">
        <f t="shared" si="97"/>
        <v>0</v>
      </c>
      <c r="DF42" s="192">
        <f t="shared" si="98"/>
        <v>0</v>
      </c>
      <c r="DG42" s="192">
        <f t="shared" si="99"/>
        <v>0</v>
      </c>
      <c r="DH42" s="192">
        <f t="shared" si="100"/>
        <v>0</v>
      </c>
      <c r="DI42" s="192">
        <f t="shared" si="101"/>
        <v>0</v>
      </c>
      <c r="DJ42" s="192">
        <f t="shared" si="102"/>
        <v>0</v>
      </c>
      <c r="DK42" s="192">
        <f t="shared" si="103"/>
        <v>0</v>
      </c>
      <c r="DL42" s="192">
        <f t="shared" si="104"/>
        <v>0</v>
      </c>
      <c r="DM42" s="192">
        <f t="shared" si="105"/>
        <v>0</v>
      </c>
      <c r="DN42" s="192">
        <f t="shared" si="106"/>
        <v>0</v>
      </c>
      <c r="DO42" s="192">
        <f t="shared" si="107"/>
        <v>0</v>
      </c>
      <c r="DP42" s="192">
        <f t="shared" si="108"/>
        <v>0</v>
      </c>
      <c r="DQ42" s="192">
        <f t="shared" si="109"/>
        <v>0</v>
      </c>
      <c r="DR42" s="192">
        <f t="shared" si="110"/>
        <v>0</v>
      </c>
      <c r="DS42" s="192">
        <f t="shared" si="111"/>
        <v>0</v>
      </c>
      <c r="DT42" s="192">
        <f t="shared" si="112"/>
        <v>0</v>
      </c>
      <c r="DU42" s="192">
        <f t="shared" si="113"/>
        <v>0</v>
      </c>
      <c r="DV42" s="193">
        <f t="shared" si="114"/>
        <v>0</v>
      </c>
      <c r="DW42" s="193">
        <f t="shared" si="115"/>
        <v>0</v>
      </c>
      <c r="DX42" s="193">
        <f t="shared" si="116"/>
        <v>0</v>
      </c>
      <c r="DY42" s="193">
        <f t="shared" si="117"/>
        <v>0</v>
      </c>
      <c r="DZ42" s="193">
        <f t="shared" si="118"/>
        <v>0</v>
      </c>
      <c r="EA42" s="192">
        <f t="shared" si="119"/>
        <v>0</v>
      </c>
      <c r="EB42" s="192">
        <f t="shared" si="120"/>
        <v>0</v>
      </c>
      <c r="EC42" s="192">
        <f t="shared" si="121"/>
        <v>0</v>
      </c>
      <c r="ED42" s="192">
        <f t="shared" si="122"/>
        <v>0</v>
      </c>
      <c r="EE42" s="192">
        <f t="shared" si="123"/>
        <v>0</v>
      </c>
      <c r="EF42" s="192">
        <f t="shared" si="124"/>
        <v>0</v>
      </c>
      <c r="EG42" s="192">
        <f t="shared" si="125"/>
        <v>0</v>
      </c>
      <c r="EH42" s="192">
        <f t="shared" si="126"/>
        <v>0</v>
      </c>
      <c r="EI42" s="192">
        <f t="shared" si="127"/>
        <v>0</v>
      </c>
      <c r="EJ42" s="192">
        <f t="shared" si="128"/>
        <v>0</v>
      </c>
      <c r="EK42" s="192">
        <f t="shared" si="129"/>
        <v>0</v>
      </c>
      <c r="EL42" s="192">
        <f t="shared" si="130"/>
        <v>0</v>
      </c>
      <c r="EM42" s="192">
        <f t="shared" si="131"/>
        <v>0</v>
      </c>
      <c r="EN42" s="192">
        <f t="shared" si="132"/>
        <v>0</v>
      </c>
      <c r="EO42" s="192">
        <f t="shared" si="133"/>
        <v>0</v>
      </c>
      <c r="EP42" s="192">
        <f t="shared" si="134"/>
        <v>0</v>
      </c>
      <c r="EQ42" s="192">
        <f t="shared" si="135"/>
        <v>0</v>
      </c>
      <c r="ER42" s="192">
        <f t="shared" si="136"/>
        <v>0</v>
      </c>
      <c r="ES42" s="192">
        <f t="shared" si="137"/>
        <v>0</v>
      </c>
      <c r="ET42" s="192">
        <f t="shared" si="138"/>
        <v>0</v>
      </c>
      <c r="EU42" s="192">
        <f t="shared" si="139"/>
        <v>0</v>
      </c>
      <c r="EV42" s="192">
        <f t="shared" si="140"/>
        <v>0</v>
      </c>
      <c r="EW42" s="192">
        <f t="shared" si="141"/>
        <v>0</v>
      </c>
      <c r="EX42" s="192">
        <f t="shared" si="142"/>
        <v>0</v>
      </c>
      <c r="EY42" s="192">
        <f t="shared" si="143"/>
        <v>0</v>
      </c>
      <c r="EZ42" s="192">
        <f t="shared" si="144"/>
        <v>0</v>
      </c>
      <c r="FA42" s="192">
        <f t="shared" si="145"/>
        <v>0</v>
      </c>
      <c r="FB42" s="192">
        <f t="shared" si="146"/>
        <v>0</v>
      </c>
      <c r="FC42" s="192">
        <f t="shared" si="147"/>
        <v>0</v>
      </c>
      <c r="FD42" s="192">
        <f t="shared" si="148"/>
        <v>0</v>
      </c>
      <c r="FE42" s="192">
        <f t="shared" si="149"/>
        <v>0</v>
      </c>
      <c r="FF42" s="192">
        <f t="shared" si="150"/>
        <v>0</v>
      </c>
      <c r="FG42" s="192">
        <f t="shared" si="151"/>
        <v>0</v>
      </c>
      <c r="FH42" s="192">
        <f t="shared" si="152"/>
        <v>0</v>
      </c>
      <c r="FI42" s="192">
        <f t="shared" si="153"/>
        <v>0</v>
      </c>
      <c r="FJ42" s="192">
        <f t="shared" si="154"/>
        <v>0</v>
      </c>
      <c r="FK42" s="192">
        <f t="shared" si="155"/>
        <v>0</v>
      </c>
      <c r="FL42" s="192">
        <f t="shared" si="156"/>
        <v>0</v>
      </c>
      <c r="FM42" s="192">
        <f t="shared" si="157"/>
        <v>0</v>
      </c>
      <c r="FN42" s="192">
        <f t="shared" si="158"/>
        <v>0</v>
      </c>
      <c r="FO42" s="192">
        <f t="shared" si="159"/>
        <v>0</v>
      </c>
      <c r="FP42" s="192">
        <f t="shared" si="160"/>
        <v>0</v>
      </c>
      <c r="FQ42" s="192">
        <f t="shared" si="161"/>
        <v>0</v>
      </c>
      <c r="FR42" s="192">
        <f t="shared" si="162"/>
        <v>0</v>
      </c>
      <c r="FS42" s="192">
        <f t="shared" si="163"/>
        <v>0</v>
      </c>
      <c r="FT42" s="192">
        <f t="shared" si="164"/>
        <v>0</v>
      </c>
      <c r="FU42" s="192">
        <f t="shared" si="165"/>
        <v>0</v>
      </c>
      <c r="FV42" s="192">
        <f t="shared" si="166"/>
        <v>0</v>
      </c>
      <c r="FW42" s="192">
        <f t="shared" si="167"/>
        <v>0</v>
      </c>
      <c r="FX42" s="192">
        <f t="shared" si="168"/>
        <v>0</v>
      </c>
      <c r="FY42" s="192">
        <f t="shared" si="169"/>
        <v>0</v>
      </c>
      <c r="FZ42" s="192">
        <f t="shared" si="170"/>
        <v>0</v>
      </c>
      <c r="GA42" s="192">
        <f t="shared" si="171"/>
        <v>0</v>
      </c>
      <c r="GB42" s="192">
        <f t="shared" si="172"/>
        <v>0</v>
      </c>
      <c r="GC42" s="192">
        <f t="shared" si="173"/>
        <v>0</v>
      </c>
      <c r="GD42" s="192">
        <f t="shared" si="174"/>
        <v>0</v>
      </c>
      <c r="GE42" s="192">
        <f t="shared" si="175"/>
        <v>0</v>
      </c>
      <c r="GF42" s="192">
        <f t="shared" si="176"/>
        <v>0</v>
      </c>
      <c r="GG42" s="192">
        <f t="shared" si="177"/>
        <v>0</v>
      </c>
      <c r="GH42" s="192">
        <f t="shared" si="178"/>
        <v>0</v>
      </c>
      <c r="GI42" s="192">
        <f t="shared" si="179"/>
        <v>0</v>
      </c>
      <c r="GJ42" s="192">
        <f t="shared" si="180"/>
        <v>0</v>
      </c>
      <c r="GK42" s="192">
        <f t="shared" si="181"/>
        <v>0</v>
      </c>
      <c r="GL42" s="192">
        <f t="shared" si="182"/>
        <v>0</v>
      </c>
      <c r="GM42" s="192">
        <f t="shared" si="183"/>
        <v>0</v>
      </c>
      <c r="GN42" s="192">
        <f t="shared" si="184"/>
        <v>0</v>
      </c>
      <c r="GO42" s="192">
        <f t="shared" si="185"/>
        <v>0</v>
      </c>
      <c r="GP42" s="192">
        <f t="shared" si="186"/>
        <v>0</v>
      </c>
      <c r="GQ42" s="192">
        <f t="shared" si="187"/>
        <v>0</v>
      </c>
      <c r="GR42" s="192">
        <f t="shared" si="188"/>
        <v>0</v>
      </c>
      <c r="GS42" s="192">
        <f t="shared" si="189"/>
        <v>0</v>
      </c>
      <c r="GT42" s="192">
        <f t="shared" si="190"/>
        <v>0</v>
      </c>
      <c r="GU42" s="192">
        <f t="shared" si="191"/>
        <v>0</v>
      </c>
      <c r="GV42" s="192">
        <f t="shared" si="192"/>
        <v>0</v>
      </c>
      <c r="GW42" s="192">
        <f t="shared" si="193"/>
        <v>0</v>
      </c>
      <c r="GX42" s="192">
        <f t="shared" si="194"/>
        <v>0</v>
      </c>
      <c r="GY42" s="192">
        <f t="shared" si="195"/>
        <v>0</v>
      </c>
      <c r="GZ42" s="192">
        <f t="shared" si="196"/>
        <v>0</v>
      </c>
      <c r="HA42" s="192">
        <f t="shared" si="197"/>
        <v>0</v>
      </c>
      <c r="HB42" s="192">
        <f t="shared" si="198"/>
        <v>0</v>
      </c>
      <c r="HC42" s="192">
        <f t="shared" si="199"/>
        <v>0</v>
      </c>
      <c r="HD42" s="192">
        <f t="shared" si="200"/>
        <v>0</v>
      </c>
      <c r="HE42" s="192">
        <f t="shared" si="201"/>
        <v>0</v>
      </c>
      <c r="HF42" s="192">
        <f t="shared" si="202"/>
        <v>0</v>
      </c>
      <c r="HG42" s="192">
        <f t="shared" si="203"/>
        <v>0</v>
      </c>
      <c r="HH42" s="192">
        <f t="shared" si="204"/>
        <v>0</v>
      </c>
      <c r="HI42" s="192">
        <f t="shared" si="205"/>
        <v>0</v>
      </c>
      <c r="HJ42" s="192">
        <f t="shared" si="206"/>
        <v>0</v>
      </c>
      <c r="HK42" s="192">
        <f t="shared" si="207"/>
        <v>0</v>
      </c>
      <c r="HL42" s="192">
        <f t="shared" si="208"/>
        <v>0</v>
      </c>
      <c r="HM42" s="192">
        <f t="shared" si="209"/>
        <v>0</v>
      </c>
      <c r="HN42" s="194">
        <f t="shared" si="210"/>
        <v>0</v>
      </c>
      <c r="HO42" s="194">
        <f t="shared" si="211"/>
        <v>0</v>
      </c>
      <c r="HP42" s="194">
        <f t="shared" si="212"/>
        <v>0</v>
      </c>
      <c r="HQ42" s="194">
        <f t="shared" si="213"/>
        <v>0</v>
      </c>
      <c r="HR42" s="194">
        <f t="shared" si="214"/>
        <v>0</v>
      </c>
      <c r="HS42" s="195" t="str">
        <f t="shared" si="9"/>
        <v/>
      </c>
      <c r="HT42" s="196">
        <f t="shared" si="225"/>
        <v>0</v>
      </c>
      <c r="HU42" s="196">
        <f t="shared" si="226"/>
        <v>0</v>
      </c>
      <c r="HV42" s="197" t="str">
        <f t="shared" si="12"/>
        <v/>
      </c>
      <c r="HW42" s="197" t="str">
        <f t="shared" si="215"/>
        <v/>
      </c>
      <c r="HX42" s="197" t="str">
        <f t="shared" si="216"/>
        <v/>
      </c>
      <c r="HY42" s="195" t="str">
        <f t="shared" si="13"/>
        <v/>
      </c>
      <c r="HZ42" s="30">
        <f t="shared" si="6"/>
        <v>0</v>
      </c>
      <c r="IA42" s="198">
        <f t="shared" si="14"/>
        <v>0</v>
      </c>
      <c r="IB42" s="195"/>
      <c r="IC42" s="195">
        <f t="shared" si="217"/>
        <v>0</v>
      </c>
      <c r="ID42" s="195">
        <f t="shared" si="15"/>
        <v>0</v>
      </c>
      <c r="IE42" s="195">
        <f t="shared" si="218"/>
        <v>0</v>
      </c>
      <c r="IF42" s="195">
        <f t="shared" si="16"/>
        <v>0</v>
      </c>
      <c r="IG42" s="307">
        <f t="shared" si="17"/>
        <v>0</v>
      </c>
      <c r="IH42" s="307">
        <f t="shared" si="18"/>
        <v>0</v>
      </c>
      <c r="II42" s="44">
        <f t="shared" si="19"/>
        <v>0</v>
      </c>
      <c r="IJ42" s="44">
        <f t="shared" si="219"/>
        <v>0</v>
      </c>
      <c r="IK42" s="44">
        <f t="shared" si="220"/>
        <v>0</v>
      </c>
      <c r="IL42" s="44">
        <f t="shared" si="221"/>
        <v>0</v>
      </c>
      <c r="IM42" s="44">
        <f t="shared" si="222"/>
        <v>0</v>
      </c>
      <c r="IN42" s="44">
        <f t="shared" si="223"/>
        <v>0</v>
      </c>
      <c r="IO42" s="44">
        <f t="shared" si="224"/>
        <v>0</v>
      </c>
    </row>
    <row r="43" spans="1:249" ht="18" customHeight="1">
      <c r="A43" s="188">
        <v>37</v>
      </c>
      <c r="B43" s="326"/>
      <c r="C43" s="289"/>
      <c r="D43" s="199"/>
      <c r="E43" s="189"/>
      <c r="F43" s="189"/>
      <c r="G43" s="190"/>
      <c r="H43" s="190"/>
      <c r="I43" s="272"/>
      <c r="J43" s="207"/>
      <c r="K43" s="214" t="str">
        <f t="shared" si="20"/>
        <v/>
      </c>
      <c r="L43" s="200" t="str">
        <f t="shared" si="21"/>
        <v/>
      </c>
      <c r="M43" s="200" t="str">
        <f t="shared" si="22"/>
        <v/>
      </c>
      <c r="N43" s="209" t="str">
        <f t="shared" si="8"/>
        <v/>
      </c>
      <c r="O43" s="208" t="str">
        <f>IFERROR(IF(D43="","",IF(K43="","",IF(I43="","",IF(F43="F",VLOOKUP(K43,F!A:G,2,0),IF(F43="M",VLOOKUP(K43,M!A:G,2,0),""))))),0)</f>
        <v/>
      </c>
      <c r="P43" s="191" t="str">
        <f>IFERROR(IF(D43="","",IF(K43="","",IF(I43="","",IF(F43="F",VLOOKUP(K43,F!A:G,3,0),IF(F43="M",VLOOKUP(K43,M!A:G,3,0),""))))),0)</f>
        <v/>
      </c>
      <c r="Q43" s="191" t="str">
        <f>IFERROR(IF(D43="","",IF(K43="","",IF(I43="","",IF(F43="F",VLOOKUP(K43,F!A:G,4,0),IF(F43="M",VLOOKUP(K43,M!A:G,4,0),""))))),0)</f>
        <v/>
      </c>
      <c r="R43" s="191" t="str">
        <f>IFERROR(IF(D43="","",IF(K43="","",IF(I43="","",IF(F43="F",VLOOKUP(K43,F!A:G,5,0),IF(F43="M",VLOOKUP(K43,M!A:G,5,0),""))))),0)</f>
        <v/>
      </c>
      <c r="S43" s="191" t="str">
        <f>IFERROR(IF(D43="","",IF(K43="","",IF(I43="","",IF(F43="F",VLOOKUP(K43,F!A:G,6,0),IF(F43="M",VLOOKUP(K43,M!A:G,6,0),""))))),0)</f>
        <v/>
      </c>
      <c r="T43" s="191" t="str">
        <f>IFERROR(IF(D43="","",IF(K43="","",IF(I43="","",IF(F43="F",VLOOKUP(K43,F!A:G,7,0),IF(F43="M",VLOOKUP(K43,M!A:G,7,0),""))))),0)</f>
        <v/>
      </c>
      <c r="U43" s="191" t="str">
        <f>IFERROR(IF(D43="","",IF(K43="","",IF(J43="","",IF(F43="F",VLOOKUP(K43,F!A:M,8,0),IF(F43="M",VLOOKUP(K43,M!A:M,8,0),""))))),0)</f>
        <v/>
      </c>
      <c r="V43" s="191" t="str">
        <f>IFERROR(IF(D43="","",IF(K43="","",IF(J43="","",IF(F43="F",VLOOKUP(K43,F!A:M,9,0),IF(F43="M",VLOOKUP(K43,M!A:M,9,0),""))))),0)</f>
        <v/>
      </c>
      <c r="W43" s="191" t="str">
        <f>IFERROR(IF(D43="","",IF(K43="","",IF(J43="","",IF(F43="F",VLOOKUP(K43,F!A:M,10,0),IF(F43="M",VLOOKUP(K43,M!A:M,10,0),""))))),0)</f>
        <v/>
      </c>
      <c r="X43" s="191" t="str">
        <f>IFERROR(IF(D43="","",IF(K43="","",IF(J43="","",IF(F43="F",VLOOKUP(K43,F!A:M,11,0),IF(F43="M",VLOOKUP(K43,M!A:M,11,0),""))))),0)</f>
        <v/>
      </c>
      <c r="Y43" s="191" t="str">
        <f>IFERROR(IF(D43="","",IF(K43="","",IF(J43="","",IF(F43="F",VLOOKUP(K43,F!A:M,12,0),IF(F43="M",VLOOKUP(K43,M!A:M,12,0),""))))),0)</f>
        <v/>
      </c>
      <c r="Z43" s="191" t="str">
        <f>IFERROR(IF(D43="","",IF(K43="","",IF(J43="","",IF(F43="F",VLOOKUP(K43,F!A:M,13,0),IF(F43="M",VLOOKUP(K43,M!A:M,13,0),""))))),0)</f>
        <v/>
      </c>
      <c r="AA43" s="191" t="str">
        <f>IFERROR(IF(D43="","",IF(F43="","",IF(J43="","",IF(K43="","",IF(AND(K43&gt;23,K43&lt;=60),IF(F43="F",VLOOKUP(MROUND(HZ43,0.5),'F-Weight for Length'!K:S,2,0),VLOOKUP(MROUND(HZ43,0.5),'M-Weight for Length'!K:S,2,0)),IF(K43&gt;60,IF(F43="F",VLOOKUP(K43,'F-Weight for Length'!U:AC,2,0),VLOOKUP(K43,'M-Weight for Length'!U:AC,2,0)),IF(F43="F",VLOOKUP(MROUND(HZ43,0.5),'F-Weight for Length'!A:I,2,0),VLOOKUP(MROUND(HZ43,0.5),'M-Weight for Length'!A:I,2,0)))))))),0)</f>
        <v/>
      </c>
      <c r="AB43" s="191" t="str">
        <f>IFERROR(IF(D43="","",IF(F43="","",IF(J43="","",IF(K43="","",IF(AND(K43&gt;23,K43&lt;=60),IF(F43="F",VLOOKUP(MROUND(HZ43,0.5),'F-Weight for Length'!K:S,3,0),VLOOKUP(MROUND(HZ43,0.5),'M-Weight for Length'!K:S,3,0)),IF(K43&gt;60,IF(F43="F",VLOOKUP(K43,'F-Weight for Length'!U:AC,3,0),VLOOKUP(K43,'M-Weight for Length'!U:AC,3,0)),IF(F43="F",VLOOKUP(MROUND(HZ43,0.5),'F-Weight for Length'!A:I,3,0),VLOOKUP(MROUND(HZ43,0.5),'M-Weight for Length'!A:I,3,0)))))))),0)</f>
        <v/>
      </c>
      <c r="AC43" s="191" t="str">
        <f>IFERROR(IF(D43="","",IF(F43="","",IF(J43="","",IF(K43="","",IF(AND(K43&gt;23,K43&lt;=60),IF(F43="F",VLOOKUP(MROUND(HZ43,0.5),'F-Weight for Length'!K:S,4,0),VLOOKUP(MROUND(HZ43,0.5),'M-Weight for Length'!K:S,4,0)),IF(K43&gt;60,IF(F43="F",VLOOKUP(K43,'F-Weight for Length'!U:AC,4,0),VLOOKUP(K43,'M-Weight for Length'!U:AC,4,0)),IF(F43="F",VLOOKUP(MROUND(HZ43,0.5),'F-Weight for Length'!A:I,4,0),VLOOKUP(MROUND(HZ43,0.5),'M-Weight for Length'!A:I,4,0)))))))),0)</f>
        <v/>
      </c>
      <c r="AD43" s="191" t="str">
        <f>IFERROR(IF(D43="","",IF(F43="","",IF(J43="","",IF(K43="","",IF(AND(K43&gt;23,K43&lt;=60),IF(F43="F",VLOOKUP(MROUND(HZ43,0.5),'F-Weight for Length'!K:S,5,0),VLOOKUP(MROUND(HZ43,0.5),'M-Weight for Length'!K:S,5,0)),IF(K43&gt;60,IF(F43="F",VLOOKUP(K43,'F-Weight for Length'!U:AC,5,0),VLOOKUP(K43,'M-Weight for Length'!U:AC,5,0)),IF(F43="F",VLOOKUP(MROUND(HZ43,0.5),'F-Weight for Length'!A:I,5,0),VLOOKUP(MROUND(HZ43,0.5),'M-Weight for Length'!A:I,5,0)))))))),0)</f>
        <v/>
      </c>
      <c r="AE43" s="191" t="str">
        <f>IFERROR(IF(D43="","",IF(F43="","",IF(J43="","",IF(K43="","",IF(AND(K43&gt;23,K43&lt;=60),IF(F43="F",VLOOKUP(MROUND(HZ43,0.5),'F-Weight for Length'!K:S,6,0),VLOOKUP(MROUND(HZ43,0.5),'M-Weight for Length'!K:S,6,0)),IF(K43&gt;60,IF(F43="F",VLOOKUP(K43,'F-Weight for Length'!U:AC,6,0),VLOOKUP(K43,'M-Weight for Length'!U:AC,6,0)),IF(F43="F",VLOOKUP(MROUND(HZ43,0.5),'F-Weight for Length'!A:I,6,0),VLOOKUP(MROUND(HZ43,0.5),'M-Weight for Length'!A:I,6,0)))))))),0)</f>
        <v/>
      </c>
      <c r="AF43" s="191" t="str">
        <f>IFERROR(IF(D43="","",IF(F43="","",IF(J43="","",IF(K43="","",IF(AND(K43&gt;23,K43&lt;=60),IF(F43="F",VLOOKUP(MROUND(HZ43,0.5),'F-Weight for Length'!K:S,7,0),VLOOKUP(MROUND(HZ43,0.5),'M-Weight for Length'!K:S,7,0)),IF(K43&gt;60,IF(F43="F",VLOOKUP(K43,'F-Weight for Length'!U:AC,7,0),VLOOKUP(K43,'M-Weight for Length'!U:AC,7,0)),IF(F43="F",VLOOKUP(MROUND(HZ43,0.5),'F-Weight for Length'!A:I,7,0),VLOOKUP(MROUND(HZ43,0.5),'M-Weight for Length'!A:I,7,0)))))))),0)</f>
        <v/>
      </c>
      <c r="AG43" s="191" t="str">
        <f>IFERROR(IF(D43="","",IF(F43="","",IF(J43="","",IF(K43="","",IF(AND(K43&gt;23,K43&lt;=60),IF(F43="F",VLOOKUP(MROUND(HZ43,0.5),'F-Weight for Length'!K:S,8,0),VLOOKUP(MROUND(HZ43,0.5),'M-Weight for Length'!K:S,8,0)),IF(K43&gt;60,IF(F43="F",VLOOKUP(K43,'F-Weight for Length'!U:AC,8,0),VLOOKUP(K43,'M-Weight for Length'!U:AC,8,0)),IF(F43="F",VLOOKUP(MROUND(HZ43,0.5),'F-Weight for Length'!A:I,8,0),VLOOKUP(MROUND(HZ43,0.5),'M-Weight for Length'!A:I,8,0)))))))),0)</f>
        <v/>
      </c>
      <c r="AH43" s="191" t="str">
        <f>IFERROR(IF(D43="","",IF(F43="","",IF(J43="","",IF(K43="","",IF(AND(K43&gt;23,K43&lt;=60),IF(F43="F",VLOOKUP(MROUND(HZ43,0.5),'F-Weight for Length'!K:S,9,0),VLOOKUP(MROUND(HZ43,0.5),'M-Weight for Length'!K:S,9,0)),IF(K43&gt;60,IF(F43="F",VLOOKUP(K43,'F-Weight for Length'!U:AC,9,0),VLOOKUP(K43,'M-Weight for Length'!U:AC,9,0)),IF(F43="F",VLOOKUP(MROUND(HZ43,0.5),'F-Weight for Length'!A:I,9,0),VLOOKUP(MROUND(HZ43,0.5),'M-Weight for Length'!A:I,9,0)))))))),0)</f>
        <v/>
      </c>
      <c r="AI43" s="192">
        <f t="shared" si="23"/>
        <v>0</v>
      </c>
      <c r="AJ43" s="192">
        <f t="shared" si="24"/>
        <v>0</v>
      </c>
      <c r="AK43" s="192">
        <f t="shared" si="25"/>
        <v>0</v>
      </c>
      <c r="AL43" s="192">
        <f t="shared" si="26"/>
        <v>0</v>
      </c>
      <c r="AM43" s="192">
        <f t="shared" si="27"/>
        <v>0</v>
      </c>
      <c r="AN43" s="192">
        <f t="shared" si="28"/>
        <v>0</v>
      </c>
      <c r="AO43" s="192">
        <f t="shared" si="29"/>
        <v>0</v>
      </c>
      <c r="AP43" s="192">
        <f t="shared" si="30"/>
        <v>0</v>
      </c>
      <c r="AQ43" s="192">
        <f t="shared" si="31"/>
        <v>0</v>
      </c>
      <c r="AR43" s="192">
        <f t="shared" si="32"/>
        <v>0</v>
      </c>
      <c r="AS43" s="192">
        <f t="shared" si="33"/>
        <v>0</v>
      </c>
      <c r="AT43" s="192">
        <f t="shared" si="34"/>
        <v>0</v>
      </c>
      <c r="AU43" s="192">
        <f t="shared" si="35"/>
        <v>0</v>
      </c>
      <c r="AV43" s="192">
        <f t="shared" si="36"/>
        <v>0</v>
      </c>
      <c r="AW43" s="192">
        <f t="shared" si="37"/>
        <v>0</v>
      </c>
      <c r="AX43" s="192">
        <f t="shared" si="38"/>
        <v>0</v>
      </c>
      <c r="AY43" s="192">
        <f t="shared" si="39"/>
        <v>0</v>
      </c>
      <c r="AZ43" s="192">
        <f t="shared" si="40"/>
        <v>0</v>
      </c>
      <c r="BA43" s="192">
        <f t="shared" si="41"/>
        <v>0</v>
      </c>
      <c r="BB43" s="192">
        <f t="shared" si="42"/>
        <v>0</v>
      </c>
      <c r="BC43" s="192">
        <f t="shared" si="43"/>
        <v>0</v>
      </c>
      <c r="BD43" s="192">
        <f t="shared" si="44"/>
        <v>0</v>
      </c>
      <c r="BE43" s="192">
        <f t="shared" si="45"/>
        <v>0</v>
      </c>
      <c r="BF43" s="192">
        <f t="shared" si="46"/>
        <v>0</v>
      </c>
      <c r="BG43" s="192">
        <f t="shared" si="47"/>
        <v>0</v>
      </c>
      <c r="BH43" s="192">
        <f t="shared" si="48"/>
        <v>0</v>
      </c>
      <c r="BI43" s="192">
        <f t="shared" si="49"/>
        <v>0</v>
      </c>
      <c r="BJ43" s="192">
        <f t="shared" si="50"/>
        <v>0</v>
      </c>
      <c r="BK43" s="192">
        <f t="shared" si="51"/>
        <v>0</v>
      </c>
      <c r="BL43" s="192">
        <f t="shared" si="52"/>
        <v>0</v>
      </c>
      <c r="BM43" s="192">
        <f t="shared" si="53"/>
        <v>0</v>
      </c>
      <c r="BN43" s="192">
        <f t="shared" si="54"/>
        <v>0</v>
      </c>
      <c r="BO43" s="192">
        <f t="shared" si="55"/>
        <v>0</v>
      </c>
      <c r="BP43" s="192">
        <f t="shared" si="56"/>
        <v>0</v>
      </c>
      <c r="BQ43" s="192">
        <f t="shared" si="57"/>
        <v>0</v>
      </c>
      <c r="BR43" s="192">
        <f t="shared" si="58"/>
        <v>0</v>
      </c>
      <c r="BS43" s="192">
        <f t="shared" si="59"/>
        <v>0</v>
      </c>
      <c r="BT43" s="192">
        <f t="shared" si="60"/>
        <v>0</v>
      </c>
      <c r="BU43" s="192">
        <f t="shared" si="61"/>
        <v>0</v>
      </c>
      <c r="BV43" s="192">
        <f t="shared" si="62"/>
        <v>0</v>
      </c>
      <c r="BW43" s="192">
        <f t="shared" si="63"/>
        <v>0</v>
      </c>
      <c r="BX43" s="192">
        <f t="shared" si="64"/>
        <v>0</v>
      </c>
      <c r="BY43" s="192">
        <f t="shared" si="65"/>
        <v>0</v>
      </c>
      <c r="BZ43" s="192">
        <f t="shared" si="66"/>
        <v>0</v>
      </c>
      <c r="CA43" s="192">
        <f t="shared" si="67"/>
        <v>0</v>
      </c>
      <c r="CB43" s="192">
        <f t="shared" si="68"/>
        <v>0</v>
      </c>
      <c r="CC43" s="192">
        <f t="shared" si="69"/>
        <v>0</v>
      </c>
      <c r="CD43" s="192">
        <f t="shared" si="70"/>
        <v>0</v>
      </c>
      <c r="CE43" s="192">
        <f t="shared" si="71"/>
        <v>0</v>
      </c>
      <c r="CF43" s="192">
        <f t="shared" si="72"/>
        <v>0</v>
      </c>
      <c r="CG43" s="192">
        <f t="shared" si="73"/>
        <v>0</v>
      </c>
      <c r="CH43" s="192">
        <f t="shared" si="74"/>
        <v>0</v>
      </c>
      <c r="CI43" s="192">
        <f t="shared" si="75"/>
        <v>0</v>
      </c>
      <c r="CJ43" s="192">
        <f t="shared" si="76"/>
        <v>0</v>
      </c>
      <c r="CK43" s="192">
        <f t="shared" si="77"/>
        <v>0</v>
      </c>
      <c r="CL43" s="192">
        <f t="shared" si="78"/>
        <v>0</v>
      </c>
      <c r="CM43" s="192">
        <f t="shared" si="79"/>
        <v>0</v>
      </c>
      <c r="CN43" s="192">
        <f t="shared" si="80"/>
        <v>0</v>
      </c>
      <c r="CO43" s="192">
        <f t="shared" si="81"/>
        <v>0</v>
      </c>
      <c r="CP43" s="192">
        <f t="shared" si="82"/>
        <v>0</v>
      </c>
      <c r="CQ43" s="192">
        <f t="shared" si="83"/>
        <v>0</v>
      </c>
      <c r="CR43" s="192">
        <f t="shared" si="84"/>
        <v>0</v>
      </c>
      <c r="CS43" s="192">
        <f t="shared" si="85"/>
        <v>0</v>
      </c>
      <c r="CT43" s="192">
        <f t="shared" si="86"/>
        <v>0</v>
      </c>
      <c r="CU43" s="192">
        <f t="shared" si="87"/>
        <v>0</v>
      </c>
      <c r="CV43" s="192">
        <f t="shared" si="88"/>
        <v>0</v>
      </c>
      <c r="CW43" s="192">
        <f t="shared" si="89"/>
        <v>0</v>
      </c>
      <c r="CX43" s="192">
        <f t="shared" si="90"/>
        <v>0</v>
      </c>
      <c r="CY43" s="192">
        <f t="shared" si="91"/>
        <v>0</v>
      </c>
      <c r="CZ43" s="192">
        <f t="shared" si="92"/>
        <v>0</v>
      </c>
      <c r="DA43" s="192">
        <f t="shared" si="93"/>
        <v>0</v>
      </c>
      <c r="DB43" s="192">
        <f t="shared" si="94"/>
        <v>0</v>
      </c>
      <c r="DC43" s="192">
        <f t="shared" si="95"/>
        <v>0</v>
      </c>
      <c r="DD43" s="192">
        <f t="shared" si="96"/>
        <v>0</v>
      </c>
      <c r="DE43" s="192">
        <f t="shared" si="97"/>
        <v>0</v>
      </c>
      <c r="DF43" s="192">
        <f t="shared" si="98"/>
        <v>0</v>
      </c>
      <c r="DG43" s="192">
        <f t="shared" si="99"/>
        <v>0</v>
      </c>
      <c r="DH43" s="192">
        <f t="shared" si="100"/>
        <v>0</v>
      </c>
      <c r="DI43" s="192">
        <f t="shared" si="101"/>
        <v>0</v>
      </c>
      <c r="DJ43" s="192">
        <f t="shared" si="102"/>
        <v>0</v>
      </c>
      <c r="DK43" s="192">
        <f t="shared" si="103"/>
        <v>0</v>
      </c>
      <c r="DL43" s="192">
        <f t="shared" si="104"/>
        <v>0</v>
      </c>
      <c r="DM43" s="192">
        <f t="shared" si="105"/>
        <v>0</v>
      </c>
      <c r="DN43" s="192">
        <f t="shared" si="106"/>
        <v>0</v>
      </c>
      <c r="DO43" s="192">
        <f t="shared" si="107"/>
        <v>0</v>
      </c>
      <c r="DP43" s="192">
        <f t="shared" si="108"/>
        <v>0</v>
      </c>
      <c r="DQ43" s="192">
        <f t="shared" si="109"/>
        <v>0</v>
      </c>
      <c r="DR43" s="192">
        <f t="shared" si="110"/>
        <v>0</v>
      </c>
      <c r="DS43" s="192">
        <f t="shared" si="111"/>
        <v>0</v>
      </c>
      <c r="DT43" s="192">
        <f t="shared" si="112"/>
        <v>0</v>
      </c>
      <c r="DU43" s="192">
        <f t="shared" si="113"/>
        <v>0</v>
      </c>
      <c r="DV43" s="193">
        <f t="shared" si="114"/>
        <v>0</v>
      </c>
      <c r="DW43" s="193">
        <f t="shared" si="115"/>
        <v>0</v>
      </c>
      <c r="DX43" s="193">
        <f t="shared" si="116"/>
        <v>0</v>
      </c>
      <c r="DY43" s="193">
        <f t="shared" si="117"/>
        <v>0</v>
      </c>
      <c r="DZ43" s="193">
        <f t="shared" si="118"/>
        <v>0</v>
      </c>
      <c r="EA43" s="192">
        <f t="shared" si="119"/>
        <v>0</v>
      </c>
      <c r="EB43" s="192">
        <f t="shared" si="120"/>
        <v>0</v>
      </c>
      <c r="EC43" s="192">
        <f t="shared" si="121"/>
        <v>0</v>
      </c>
      <c r="ED43" s="192">
        <f t="shared" si="122"/>
        <v>0</v>
      </c>
      <c r="EE43" s="192">
        <f t="shared" si="123"/>
        <v>0</v>
      </c>
      <c r="EF43" s="192">
        <f t="shared" si="124"/>
        <v>0</v>
      </c>
      <c r="EG43" s="192">
        <f t="shared" si="125"/>
        <v>0</v>
      </c>
      <c r="EH43" s="192">
        <f t="shared" si="126"/>
        <v>0</v>
      </c>
      <c r="EI43" s="192">
        <f t="shared" si="127"/>
        <v>0</v>
      </c>
      <c r="EJ43" s="192">
        <f t="shared" si="128"/>
        <v>0</v>
      </c>
      <c r="EK43" s="192">
        <f t="shared" si="129"/>
        <v>0</v>
      </c>
      <c r="EL43" s="192">
        <f t="shared" si="130"/>
        <v>0</v>
      </c>
      <c r="EM43" s="192">
        <f t="shared" si="131"/>
        <v>0</v>
      </c>
      <c r="EN43" s="192">
        <f t="shared" si="132"/>
        <v>0</v>
      </c>
      <c r="EO43" s="192">
        <f t="shared" si="133"/>
        <v>0</v>
      </c>
      <c r="EP43" s="192">
        <f t="shared" si="134"/>
        <v>0</v>
      </c>
      <c r="EQ43" s="192">
        <f t="shared" si="135"/>
        <v>0</v>
      </c>
      <c r="ER43" s="192">
        <f t="shared" si="136"/>
        <v>0</v>
      </c>
      <c r="ES43" s="192">
        <f t="shared" si="137"/>
        <v>0</v>
      </c>
      <c r="ET43" s="192">
        <f t="shared" si="138"/>
        <v>0</v>
      </c>
      <c r="EU43" s="192">
        <f t="shared" si="139"/>
        <v>0</v>
      </c>
      <c r="EV43" s="192">
        <f t="shared" si="140"/>
        <v>0</v>
      </c>
      <c r="EW43" s="192">
        <f t="shared" si="141"/>
        <v>0</v>
      </c>
      <c r="EX43" s="192">
        <f t="shared" si="142"/>
        <v>0</v>
      </c>
      <c r="EY43" s="192">
        <f t="shared" si="143"/>
        <v>0</v>
      </c>
      <c r="EZ43" s="192">
        <f t="shared" si="144"/>
        <v>0</v>
      </c>
      <c r="FA43" s="192">
        <f t="shared" si="145"/>
        <v>0</v>
      </c>
      <c r="FB43" s="192">
        <f t="shared" si="146"/>
        <v>0</v>
      </c>
      <c r="FC43" s="192">
        <f t="shared" si="147"/>
        <v>0</v>
      </c>
      <c r="FD43" s="192">
        <f t="shared" si="148"/>
        <v>0</v>
      </c>
      <c r="FE43" s="192">
        <f t="shared" si="149"/>
        <v>0</v>
      </c>
      <c r="FF43" s="192">
        <f t="shared" si="150"/>
        <v>0</v>
      </c>
      <c r="FG43" s="192">
        <f t="shared" si="151"/>
        <v>0</v>
      </c>
      <c r="FH43" s="192">
        <f t="shared" si="152"/>
        <v>0</v>
      </c>
      <c r="FI43" s="192">
        <f t="shared" si="153"/>
        <v>0</v>
      </c>
      <c r="FJ43" s="192">
        <f t="shared" si="154"/>
        <v>0</v>
      </c>
      <c r="FK43" s="192">
        <f t="shared" si="155"/>
        <v>0</v>
      </c>
      <c r="FL43" s="192">
        <f t="shared" si="156"/>
        <v>0</v>
      </c>
      <c r="FM43" s="192">
        <f t="shared" si="157"/>
        <v>0</v>
      </c>
      <c r="FN43" s="192">
        <f t="shared" si="158"/>
        <v>0</v>
      </c>
      <c r="FO43" s="192">
        <f t="shared" si="159"/>
        <v>0</v>
      </c>
      <c r="FP43" s="192">
        <f t="shared" si="160"/>
        <v>0</v>
      </c>
      <c r="FQ43" s="192">
        <f t="shared" si="161"/>
        <v>0</v>
      </c>
      <c r="FR43" s="192">
        <f t="shared" si="162"/>
        <v>0</v>
      </c>
      <c r="FS43" s="192">
        <f t="shared" si="163"/>
        <v>0</v>
      </c>
      <c r="FT43" s="192">
        <f t="shared" si="164"/>
        <v>0</v>
      </c>
      <c r="FU43" s="192">
        <f t="shared" si="165"/>
        <v>0</v>
      </c>
      <c r="FV43" s="192">
        <f t="shared" si="166"/>
        <v>0</v>
      </c>
      <c r="FW43" s="192">
        <f t="shared" si="167"/>
        <v>0</v>
      </c>
      <c r="FX43" s="192">
        <f t="shared" si="168"/>
        <v>0</v>
      </c>
      <c r="FY43" s="192">
        <f t="shared" si="169"/>
        <v>0</v>
      </c>
      <c r="FZ43" s="192">
        <f t="shared" si="170"/>
        <v>0</v>
      </c>
      <c r="GA43" s="192">
        <f t="shared" si="171"/>
        <v>0</v>
      </c>
      <c r="GB43" s="192">
        <f t="shared" si="172"/>
        <v>0</v>
      </c>
      <c r="GC43" s="192">
        <f t="shared" si="173"/>
        <v>0</v>
      </c>
      <c r="GD43" s="192">
        <f t="shared" si="174"/>
        <v>0</v>
      </c>
      <c r="GE43" s="192">
        <f t="shared" si="175"/>
        <v>0</v>
      </c>
      <c r="GF43" s="192">
        <f t="shared" si="176"/>
        <v>0</v>
      </c>
      <c r="GG43" s="192">
        <f t="shared" si="177"/>
        <v>0</v>
      </c>
      <c r="GH43" s="192">
        <f t="shared" si="178"/>
        <v>0</v>
      </c>
      <c r="GI43" s="192">
        <f t="shared" si="179"/>
        <v>0</v>
      </c>
      <c r="GJ43" s="192">
        <f t="shared" si="180"/>
        <v>0</v>
      </c>
      <c r="GK43" s="192">
        <f t="shared" si="181"/>
        <v>0</v>
      </c>
      <c r="GL43" s="192">
        <f t="shared" si="182"/>
        <v>0</v>
      </c>
      <c r="GM43" s="192">
        <f t="shared" si="183"/>
        <v>0</v>
      </c>
      <c r="GN43" s="192">
        <f t="shared" si="184"/>
        <v>0</v>
      </c>
      <c r="GO43" s="192">
        <f t="shared" si="185"/>
        <v>0</v>
      </c>
      <c r="GP43" s="192">
        <f t="shared" si="186"/>
        <v>0</v>
      </c>
      <c r="GQ43" s="192">
        <f t="shared" si="187"/>
        <v>0</v>
      </c>
      <c r="GR43" s="192">
        <f t="shared" si="188"/>
        <v>0</v>
      </c>
      <c r="GS43" s="192">
        <f t="shared" si="189"/>
        <v>0</v>
      </c>
      <c r="GT43" s="192">
        <f t="shared" si="190"/>
        <v>0</v>
      </c>
      <c r="GU43" s="192">
        <f t="shared" si="191"/>
        <v>0</v>
      </c>
      <c r="GV43" s="192">
        <f t="shared" si="192"/>
        <v>0</v>
      </c>
      <c r="GW43" s="192">
        <f t="shared" si="193"/>
        <v>0</v>
      </c>
      <c r="GX43" s="192">
        <f t="shared" si="194"/>
        <v>0</v>
      </c>
      <c r="GY43" s="192">
        <f t="shared" si="195"/>
        <v>0</v>
      </c>
      <c r="GZ43" s="192">
        <f t="shared" si="196"/>
        <v>0</v>
      </c>
      <c r="HA43" s="192">
        <f t="shared" si="197"/>
        <v>0</v>
      </c>
      <c r="HB43" s="192">
        <f t="shared" si="198"/>
        <v>0</v>
      </c>
      <c r="HC43" s="192">
        <f t="shared" si="199"/>
        <v>0</v>
      </c>
      <c r="HD43" s="192">
        <f t="shared" si="200"/>
        <v>0</v>
      </c>
      <c r="HE43" s="192">
        <f t="shared" si="201"/>
        <v>0</v>
      </c>
      <c r="HF43" s="192">
        <f t="shared" si="202"/>
        <v>0</v>
      </c>
      <c r="HG43" s="192">
        <f t="shared" si="203"/>
        <v>0</v>
      </c>
      <c r="HH43" s="192">
        <f t="shared" si="204"/>
        <v>0</v>
      </c>
      <c r="HI43" s="192">
        <f t="shared" si="205"/>
        <v>0</v>
      </c>
      <c r="HJ43" s="192">
        <f t="shared" si="206"/>
        <v>0</v>
      </c>
      <c r="HK43" s="192">
        <f t="shared" si="207"/>
        <v>0</v>
      </c>
      <c r="HL43" s="192">
        <f t="shared" si="208"/>
        <v>0</v>
      </c>
      <c r="HM43" s="192">
        <f t="shared" si="209"/>
        <v>0</v>
      </c>
      <c r="HN43" s="194">
        <f t="shared" si="210"/>
        <v>0</v>
      </c>
      <c r="HO43" s="194">
        <f t="shared" si="211"/>
        <v>0</v>
      </c>
      <c r="HP43" s="194">
        <f t="shared" si="212"/>
        <v>0</v>
      </c>
      <c r="HQ43" s="194">
        <f t="shared" si="213"/>
        <v>0</v>
      </c>
      <c r="HR43" s="194">
        <f t="shared" si="214"/>
        <v>0</v>
      </c>
      <c r="HS43" s="195" t="str">
        <f t="shared" si="9"/>
        <v/>
      </c>
      <c r="HT43" s="196">
        <f t="shared" si="225"/>
        <v>0</v>
      </c>
      <c r="HU43" s="196">
        <f t="shared" si="226"/>
        <v>0</v>
      </c>
      <c r="HV43" s="197" t="str">
        <f t="shared" si="12"/>
        <v/>
      </c>
      <c r="HW43" s="197" t="str">
        <f t="shared" si="215"/>
        <v/>
      </c>
      <c r="HX43" s="197" t="str">
        <f t="shared" si="216"/>
        <v/>
      </c>
      <c r="HY43" s="195" t="str">
        <f t="shared" si="13"/>
        <v/>
      </c>
      <c r="HZ43" s="30">
        <f t="shared" si="6"/>
        <v>0</v>
      </c>
      <c r="IA43" s="198">
        <f t="shared" si="14"/>
        <v>0</v>
      </c>
      <c r="IB43" s="195"/>
      <c r="IC43" s="195">
        <f t="shared" si="217"/>
        <v>0</v>
      </c>
      <c r="ID43" s="195">
        <f t="shared" si="15"/>
        <v>0</v>
      </c>
      <c r="IE43" s="195">
        <f t="shared" si="218"/>
        <v>0</v>
      </c>
      <c r="IF43" s="195">
        <f t="shared" si="16"/>
        <v>0</v>
      </c>
      <c r="IG43" s="307">
        <f t="shared" si="17"/>
        <v>0</v>
      </c>
      <c r="IH43" s="307">
        <f t="shared" si="18"/>
        <v>0</v>
      </c>
      <c r="II43" s="44">
        <f t="shared" si="19"/>
        <v>0</v>
      </c>
      <c r="IJ43" s="44">
        <f t="shared" si="219"/>
        <v>0</v>
      </c>
      <c r="IK43" s="44">
        <f t="shared" si="220"/>
        <v>0</v>
      </c>
      <c r="IL43" s="44">
        <f t="shared" si="221"/>
        <v>0</v>
      </c>
      <c r="IM43" s="44">
        <f t="shared" si="222"/>
        <v>0</v>
      </c>
      <c r="IN43" s="44">
        <f t="shared" si="223"/>
        <v>0</v>
      </c>
      <c r="IO43" s="44">
        <f t="shared" si="224"/>
        <v>0</v>
      </c>
    </row>
    <row r="44" spans="1:249" ht="18" customHeight="1">
      <c r="A44" s="188">
        <v>38</v>
      </c>
      <c r="B44" s="326"/>
      <c r="C44" s="289"/>
      <c r="D44" s="199"/>
      <c r="E44" s="189"/>
      <c r="F44" s="189"/>
      <c r="G44" s="190"/>
      <c r="H44" s="190"/>
      <c r="I44" s="272"/>
      <c r="J44" s="207"/>
      <c r="K44" s="214" t="str">
        <f t="shared" si="20"/>
        <v/>
      </c>
      <c r="L44" s="200" t="str">
        <f t="shared" si="21"/>
        <v/>
      </c>
      <c r="M44" s="200" t="str">
        <f t="shared" si="22"/>
        <v/>
      </c>
      <c r="N44" s="209" t="str">
        <f t="shared" si="8"/>
        <v/>
      </c>
      <c r="O44" s="208" t="str">
        <f>IFERROR(IF(D44="","",IF(K44="","",IF(I44="","",IF(F44="F",VLOOKUP(K44,F!A:G,2,0),IF(F44="M",VLOOKUP(K44,M!A:G,2,0),""))))),0)</f>
        <v/>
      </c>
      <c r="P44" s="191" t="str">
        <f>IFERROR(IF(D44="","",IF(K44="","",IF(I44="","",IF(F44="F",VLOOKUP(K44,F!A:G,3,0),IF(F44="M",VLOOKUP(K44,M!A:G,3,0),""))))),0)</f>
        <v/>
      </c>
      <c r="Q44" s="191" t="str">
        <f>IFERROR(IF(D44="","",IF(K44="","",IF(I44="","",IF(F44="F",VLOOKUP(K44,F!A:G,4,0),IF(F44="M",VLOOKUP(K44,M!A:G,4,0),""))))),0)</f>
        <v/>
      </c>
      <c r="R44" s="191" t="str">
        <f>IFERROR(IF(D44="","",IF(K44="","",IF(I44="","",IF(F44="F",VLOOKUP(K44,F!A:G,5,0),IF(F44="M",VLOOKUP(K44,M!A:G,5,0),""))))),0)</f>
        <v/>
      </c>
      <c r="S44" s="191" t="str">
        <f>IFERROR(IF(D44="","",IF(K44="","",IF(I44="","",IF(F44="F",VLOOKUP(K44,F!A:G,6,0),IF(F44="M",VLOOKUP(K44,M!A:G,6,0),""))))),0)</f>
        <v/>
      </c>
      <c r="T44" s="191" t="str">
        <f>IFERROR(IF(D44="","",IF(K44="","",IF(I44="","",IF(F44="F",VLOOKUP(K44,F!A:G,7,0),IF(F44="M",VLOOKUP(K44,M!A:G,7,0),""))))),0)</f>
        <v/>
      </c>
      <c r="U44" s="191" t="str">
        <f>IFERROR(IF(D44="","",IF(K44="","",IF(J44="","",IF(F44="F",VLOOKUP(K44,F!A:M,8,0),IF(F44="M",VLOOKUP(K44,M!A:M,8,0),""))))),0)</f>
        <v/>
      </c>
      <c r="V44" s="191" t="str">
        <f>IFERROR(IF(D44="","",IF(K44="","",IF(J44="","",IF(F44="F",VLOOKUP(K44,F!A:M,9,0),IF(F44="M",VLOOKUP(K44,M!A:M,9,0),""))))),0)</f>
        <v/>
      </c>
      <c r="W44" s="191" t="str">
        <f>IFERROR(IF(D44="","",IF(K44="","",IF(J44="","",IF(F44="F",VLOOKUP(K44,F!A:M,10,0),IF(F44="M",VLOOKUP(K44,M!A:M,10,0),""))))),0)</f>
        <v/>
      </c>
      <c r="X44" s="191" t="str">
        <f>IFERROR(IF(D44="","",IF(K44="","",IF(J44="","",IF(F44="F",VLOOKUP(K44,F!A:M,11,0),IF(F44="M",VLOOKUP(K44,M!A:M,11,0),""))))),0)</f>
        <v/>
      </c>
      <c r="Y44" s="191" t="str">
        <f>IFERROR(IF(D44="","",IF(K44="","",IF(J44="","",IF(F44="F",VLOOKUP(K44,F!A:M,12,0),IF(F44="M",VLOOKUP(K44,M!A:M,12,0),""))))),0)</f>
        <v/>
      </c>
      <c r="Z44" s="191" t="str">
        <f>IFERROR(IF(D44="","",IF(K44="","",IF(J44="","",IF(F44="F",VLOOKUP(K44,F!A:M,13,0),IF(F44="M",VLOOKUP(K44,M!A:M,13,0),""))))),0)</f>
        <v/>
      </c>
      <c r="AA44" s="191" t="str">
        <f>IFERROR(IF(D44="","",IF(F44="","",IF(J44="","",IF(K44="","",IF(AND(K44&gt;23,K44&lt;=60),IF(F44="F",VLOOKUP(MROUND(HZ44,0.5),'F-Weight for Length'!K:S,2,0),VLOOKUP(MROUND(HZ44,0.5),'M-Weight for Length'!K:S,2,0)),IF(K44&gt;60,IF(F44="F",VLOOKUP(K44,'F-Weight for Length'!U:AC,2,0),VLOOKUP(K44,'M-Weight for Length'!U:AC,2,0)),IF(F44="F",VLOOKUP(MROUND(HZ44,0.5),'F-Weight for Length'!A:I,2,0),VLOOKUP(MROUND(HZ44,0.5),'M-Weight for Length'!A:I,2,0)))))))),0)</f>
        <v/>
      </c>
      <c r="AB44" s="191" t="str">
        <f>IFERROR(IF(D44="","",IF(F44="","",IF(J44="","",IF(K44="","",IF(AND(K44&gt;23,K44&lt;=60),IF(F44="F",VLOOKUP(MROUND(HZ44,0.5),'F-Weight for Length'!K:S,3,0),VLOOKUP(MROUND(HZ44,0.5),'M-Weight for Length'!K:S,3,0)),IF(K44&gt;60,IF(F44="F",VLOOKUP(K44,'F-Weight for Length'!U:AC,3,0),VLOOKUP(K44,'M-Weight for Length'!U:AC,3,0)),IF(F44="F",VLOOKUP(MROUND(HZ44,0.5),'F-Weight for Length'!A:I,3,0),VLOOKUP(MROUND(HZ44,0.5),'M-Weight for Length'!A:I,3,0)))))))),0)</f>
        <v/>
      </c>
      <c r="AC44" s="191" t="str">
        <f>IFERROR(IF(D44="","",IF(F44="","",IF(J44="","",IF(K44="","",IF(AND(K44&gt;23,K44&lt;=60),IF(F44="F",VLOOKUP(MROUND(HZ44,0.5),'F-Weight for Length'!K:S,4,0),VLOOKUP(MROUND(HZ44,0.5),'M-Weight for Length'!K:S,4,0)),IF(K44&gt;60,IF(F44="F",VLOOKUP(K44,'F-Weight for Length'!U:AC,4,0),VLOOKUP(K44,'M-Weight for Length'!U:AC,4,0)),IF(F44="F",VLOOKUP(MROUND(HZ44,0.5),'F-Weight for Length'!A:I,4,0),VLOOKUP(MROUND(HZ44,0.5),'M-Weight for Length'!A:I,4,0)))))))),0)</f>
        <v/>
      </c>
      <c r="AD44" s="191" t="str">
        <f>IFERROR(IF(D44="","",IF(F44="","",IF(J44="","",IF(K44="","",IF(AND(K44&gt;23,K44&lt;=60),IF(F44="F",VLOOKUP(MROUND(HZ44,0.5),'F-Weight for Length'!K:S,5,0),VLOOKUP(MROUND(HZ44,0.5),'M-Weight for Length'!K:S,5,0)),IF(K44&gt;60,IF(F44="F",VLOOKUP(K44,'F-Weight for Length'!U:AC,5,0),VLOOKUP(K44,'M-Weight for Length'!U:AC,5,0)),IF(F44="F",VLOOKUP(MROUND(HZ44,0.5),'F-Weight for Length'!A:I,5,0),VLOOKUP(MROUND(HZ44,0.5),'M-Weight for Length'!A:I,5,0)))))))),0)</f>
        <v/>
      </c>
      <c r="AE44" s="191" t="str">
        <f>IFERROR(IF(D44="","",IF(F44="","",IF(J44="","",IF(K44="","",IF(AND(K44&gt;23,K44&lt;=60),IF(F44="F",VLOOKUP(MROUND(HZ44,0.5),'F-Weight for Length'!K:S,6,0),VLOOKUP(MROUND(HZ44,0.5),'M-Weight for Length'!K:S,6,0)),IF(K44&gt;60,IF(F44="F",VLOOKUP(K44,'F-Weight for Length'!U:AC,6,0),VLOOKUP(K44,'M-Weight for Length'!U:AC,6,0)),IF(F44="F",VLOOKUP(MROUND(HZ44,0.5),'F-Weight for Length'!A:I,6,0),VLOOKUP(MROUND(HZ44,0.5),'M-Weight for Length'!A:I,6,0)))))))),0)</f>
        <v/>
      </c>
      <c r="AF44" s="191" t="str">
        <f>IFERROR(IF(D44="","",IF(F44="","",IF(J44="","",IF(K44="","",IF(AND(K44&gt;23,K44&lt;=60),IF(F44="F",VLOOKUP(MROUND(HZ44,0.5),'F-Weight for Length'!K:S,7,0),VLOOKUP(MROUND(HZ44,0.5),'M-Weight for Length'!K:S,7,0)),IF(K44&gt;60,IF(F44="F",VLOOKUP(K44,'F-Weight for Length'!U:AC,7,0),VLOOKUP(K44,'M-Weight for Length'!U:AC,7,0)),IF(F44="F",VLOOKUP(MROUND(HZ44,0.5),'F-Weight for Length'!A:I,7,0),VLOOKUP(MROUND(HZ44,0.5),'M-Weight for Length'!A:I,7,0)))))))),0)</f>
        <v/>
      </c>
      <c r="AG44" s="191" t="str">
        <f>IFERROR(IF(D44="","",IF(F44="","",IF(J44="","",IF(K44="","",IF(AND(K44&gt;23,K44&lt;=60),IF(F44="F",VLOOKUP(MROUND(HZ44,0.5),'F-Weight for Length'!K:S,8,0),VLOOKUP(MROUND(HZ44,0.5),'M-Weight for Length'!K:S,8,0)),IF(K44&gt;60,IF(F44="F",VLOOKUP(K44,'F-Weight for Length'!U:AC,8,0),VLOOKUP(K44,'M-Weight for Length'!U:AC,8,0)),IF(F44="F",VLOOKUP(MROUND(HZ44,0.5),'F-Weight for Length'!A:I,8,0),VLOOKUP(MROUND(HZ44,0.5),'M-Weight for Length'!A:I,8,0)))))))),0)</f>
        <v/>
      </c>
      <c r="AH44" s="191" t="str">
        <f>IFERROR(IF(D44="","",IF(F44="","",IF(J44="","",IF(K44="","",IF(AND(K44&gt;23,K44&lt;=60),IF(F44="F",VLOOKUP(MROUND(HZ44,0.5),'F-Weight for Length'!K:S,9,0),VLOOKUP(MROUND(HZ44,0.5),'M-Weight for Length'!K:S,9,0)),IF(K44&gt;60,IF(F44="F",VLOOKUP(K44,'F-Weight for Length'!U:AC,9,0),VLOOKUP(K44,'M-Weight for Length'!U:AC,9,0)),IF(F44="F",VLOOKUP(MROUND(HZ44,0.5),'F-Weight for Length'!A:I,9,0),VLOOKUP(MROUND(HZ44,0.5),'M-Weight for Length'!A:I,9,0)))))))),0)</f>
        <v/>
      </c>
      <c r="AI44" s="192">
        <f t="shared" si="23"/>
        <v>0</v>
      </c>
      <c r="AJ44" s="192">
        <f t="shared" si="24"/>
        <v>0</v>
      </c>
      <c r="AK44" s="192">
        <f t="shared" si="25"/>
        <v>0</v>
      </c>
      <c r="AL44" s="192">
        <f t="shared" si="26"/>
        <v>0</v>
      </c>
      <c r="AM44" s="192">
        <f t="shared" si="27"/>
        <v>0</v>
      </c>
      <c r="AN44" s="192">
        <f t="shared" si="28"/>
        <v>0</v>
      </c>
      <c r="AO44" s="192">
        <f t="shared" si="29"/>
        <v>0</v>
      </c>
      <c r="AP44" s="192">
        <f t="shared" si="30"/>
        <v>0</v>
      </c>
      <c r="AQ44" s="192">
        <f t="shared" si="31"/>
        <v>0</v>
      </c>
      <c r="AR44" s="192">
        <f t="shared" si="32"/>
        <v>0</v>
      </c>
      <c r="AS44" s="192">
        <f t="shared" si="33"/>
        <v>0</v>
      </c>
      <c r="AT44" s="192">
        <f t="shared" si="34"/>
        <v>0</v>
      </c>
      <c r="AU44" s="192">
        <f t="shared" si="35"/>
        <v>0</v>
      </c>
      <c r="AV44" s="192">
        <f t="shared" si="36"/>
        <v>0</v>
      </c>
      <c r="AW44" s="192">
        <f t="shared" si="37"/>
        <v>0</v>
      </c>
      <c r="AX44" s="192">
        <f t="shared" si="38"/>
        <v>0</v>
      </c>
      <c r="AY44" s="192">
        <f t="shared" si="39"/>
        <v>0</v>
      </c>
      <c r="AZ44" s="192">
        <f t="shared" si="40"/>
        <v>0</v>
      </c>
      <c r="BA44" s="192">
        <f t="shared" si="41"/>
        <v>0</v>
      </c>
      <c r="BB44" s="192">
        <f t="shared" si="42"/>
        <v>0</v>
      </c>
      <c r="BC44" s="192">
        <f t="shared" si="43"/>
        <v>0</v>
      </c>
      <c r="BD44" s="192">
        <f t="shared" si="44"/>
        <v>0</v>
      </c>
      <c r="BE44" s="192">
        <f t="shared" si="45"/>
        <v>0</v>
      </c>
      <c r="BF44" s="192">
        <f t="shared" si="46"/>
        <v>0</v>
      </c>
      <c r="BG44" s="192">
        <f t="shared" si="47"/>
        <v>0</v>
      </c>
      <c r="BH44" s="192">
        <f t="shared" si="48"/>
        <v>0</v>
      </c>
      <c r="BI44" s="192">
        <f t="shared" si="49"/>
        <v>0</v>
      </c>
      <c r="BJ44" s="192">
        <f t="shared" si="50"/>
        <v>0</v>
      </c>
      <c r="BK44" s="192">
        <f t="shared" si="51"/>
        <v>0</v>
      </c>
      <c r="BL44" s="192">
        <f t="shared" si="52"/>
        <v>0</v>
      </c>
      <c r="BM44" s="192">
        <f t="shared" si="53"/>
        <v>0</v>
      </c>
      <c r="BN44" s="192">
        <f t="shared" si="54"/>
        <v>0</v>
      </c>
      <c r="BO44" s="192">
        <f t="shared" si="55"/>
        <v>0</v>
      </c>
      <c r="BP44" s="192">
        <f t="shared" si="56"/>
        <v>0</v>
      </c>
      <c r="BQ44" s="192">
        <f t="shared" si="57"/>
        <v>0</v>
      </c>
      <c r="BR44" s="192">
        <f t="shared" si="58"/>
        <v>0</v>
      </c>
      <c r="BS44" s="192">
        <f t="shared" si="59"/>
        <v>0</v>
      </c>
      <c r="BT44" s="192">
        <f t="shared" si="60"/>
        <v>0</v>
      </c>
      <c r="BU44" s="192">
        <f t="shared" si="61"/>
        <v>0</v>
      </c>
      <c r="BV44" s="192">
        <f t="shared" si="62"/>
        <v>0</v>
      </c>
      <c r="BW44" s="192">
        <f t="shared" si="63"/>
        <v>0</v>
      </c>
      <c r="BX44" s="192">
        <f t="shared" si="64"/>
        <v>0</v>
      </c>
      <c r="BY44" s="192">
        <f t="shared" si="65"/>
        <v>0</v>
      </c>
      <c r="BZ44" s="192">
        <f t="shared" si="66"/>
        <v>0</v>
      </c>
      <c r="CA44" s="192">
        <f t="shared" si="67"/>
        <v>0</v>
      </c>
      <c r="CB44" s="192">
        <f t="shared" si="68"/>
        <v>0</v>
      </c>
      <c r="CC44" s="192">
        <f t="shared" si="69"/>
        <v>0</v>
      </c>
      <c r="CD44" s="192">
        <f t="shared" si="70"/>
        <v>0</v>
      </c>
      <c r="CE44" s="192">
        <f t="shared" si="71"/>
        <v>0</v>
      </c>
      <c r="CF44" s="192">
        <f t="shared" si="72"/>
        <v>0</v>
      </c>
      <c r="CG44" s="192">
        <f t="shared" si="73"/>
        <v>0</v>
      </c>
      <c r="CH44" s="192">
        <f t="shared" si="74"/>
        <v>0</v>
      </c>
      <c r="CI44" s="192">
        <f t="shared" si="75"/>
        <v>0</v>
      </c>
      <c r="CJ44" s="192">
        <f t="shared" si="76"/>
        <v>0</v>
      </c>
      <c r="CK44" s="192">
        <f t="shared" si="77"/>
        <v>0</v>
      </c>
      <c r="CL44" s="192">
        <f t="shared" si="78"/>
        <v>0</v>
      </c>
      <c r="CM44" s="192">
        <f t="shared" si="79"/>
        <v>0</v>
      </c>
      <c r="CN44" s="192">
        <f t="shared" si="80"/>
        <v>0</v>
      </c>
      <c r="CO44" s="192">
        <f t="shared" si="81"/>
        <v>0</v>
      </c>
      <c r="CP44" s="192">
        <f t="shared" si="82"/>
        <v>0</v>
      </c>
      <c r="CQ44" s="192">
        <f t="shared" si="83"/>
        <v>0</v>
      </c>
      <c r="CR44" s="192">
        <f t="shared" si="84"/>
        <v>0</v>
      </c>
      <c r="CS44" s="192">
        <f t="shared" si="85"/>
        <v>0</v>
      </c>
      <c r="CT44" s="192">
        <f t="shared" si="86"/>
        <v>0</v>
      </c>
      <c r="CU44" s="192">
        <f t="shared" si="87"/>
        <v>0</v>
      </c>
      <c r="CV44" s="192">
        <f t="shared" si="88"/>
        <v>0</v>
      </c>
      <c r="CW44" s="192">
        <f t="shared" si="89"/>
        <v>0</v>
      </c>
      <c r="CX44" s="192">
        <f t="shared" si="90"/>
        <v>0</v>
      </c>
      <c r="CY44" s="192">
        <f t="shared" si="91"/>
        <v>0</v>
      </c>
      <c r="CZ44" s="192">
        <f t="shared" si="92"/>
        <v>0</v>
      </c>
      <c r="DA44" s="192">
        <f t="shared" si="93"/>
        <v>0</v>
      </c>
      <c r="DB44" s="192">
        <f t="shared" si="94"/>
        <v>0</v>
      </c>
      <c r="DC44" s="192">
        <f t="shared" si="95"/>
        <v>0</v>
      </c>
      <c r="DD44" s="192">
        <f t="shared" si="96"/>
        <v>0</v>
      </c>
      <c r="DE44" s="192">
        <f t="shared" si="97"/>
        <v>0</v>
      </c>
      <c r="DF44" s="192">
        <f t="shared" si="98"/>
        <v>0</v>
      </c>
      <c r="DG44" s="192">
        <f t="shared" si="99"/>
        <v>0</v>
      </c>
      <c r="DH44" s="192">
        <f t="shared" si="100"/>
        <v>0</v>
      </c>
      <c r="DI44" s="192">
        <f t="shared" si="101"/>
        <v>0</v>
      </c>
      <c r="DJ44" s="192">
        <f t="shared" si="102"/>
        <v>0</v>
      </c>
      <c r="DK44" s="192">
        <f t="shared" si="103"/>
        <v>0</v>
      </c>
      <c r="DL44" s="192">
        <f t="shared" si="104"/>
        <v>0</v>
      </c>
      <c r="DM44" s="192">
        <f t="shared" si="105"/>
        <v>0</v>
      </c>
      <c r="DN44" s="192">
        <f t="shared" si="106"/>
        <v>0</v>
      </c>
      <c r="DO44" s="192">
        <f t="shared" si="107"/>
        <v>0</v>
      </c>
      <c r="DP44" s="192">
        <f t="shared" si="108"/>
        <v>0</v>
      </c>
      <c r="DQ44" s="192">
        <f t="shared" si="109"/>
        <v>0</v>
      </c>
      <c r="DR44" s="192">
        <f t="shared" si="110"/>
        <v>0</v>
      </c>
      <c r="DS44" s="192">
        <f t="shared" si="111"/>
        <v>0</v>
      </c>
      <c r="DT44" s="192">
        <f t="shared" si="112"/>
        <v>0</v>
      </c>
      <c r="DU44" s="192">
        <f t="shared" si="113"/>
        <v>0</v>
      </c>
      <c r="DV44" s="193">
        <f t="shared" si="114"/>
        <v>0</v>
      </c>
      <c r="DW44" s="193">
        <f t="shared" si="115"/>
        <v>0</v>
      </c>
      <c r="DX44" s="193">
        <f t="shared" si="116"/>
        <v>0</v>
      </c>
      <c r="DY44" s="193">
        <f t="shared" si="117"/>
        <v>0</v>
      </c>
      <c r="DZ44" s="193">
        <f t="shared" si="118"/>
        <v>0</v>
      </c>
      <c r="EA44" s="192">
        <f t="shared" si="119"/>
        <v>0</v>
      </c>
      <c r="EB44" s="192">
        <f t="shared" si="120"/>
        <v>0</v>
      </c>
      <c r="EC44" s="192">
        <f t="shared" si="121"/>
        <v>0</v>
      </c>
      <c r="ED44" s="192">
        <f t="shared" si="122"/>
        <v>0</v>
      </c>
      <c r="EE44" s="192">
        <f t="shared" si="123"/>
        <v>0</v>
      </c>
      <c r="EF44" s="192">
        <f t="shared" si="124"/>
        <v>0</v>
      </c>
      <c r="EG44" s="192">
        <f t="shared" si="125"/>
        <v>0</v>
      </c>
      <c r="EH44" s="192">
        <f t="shared" si="126"/>
        <v>0</v>
      </c>
      <c r="EI44" s="192">
        <f t="shared" si="127"/>
        <v>0</v>
      </c>
      <c r="EJ44" s="192">
        <f t="shared" si="128"/>
        <v>0</v>
      </c>
      <c r="EK44" s="192">
        <f t="shared" si="129"/>
        <v>0</v>
      </c>
      <c r="EL44" s="192">
        <f t="shared" si="130"/>
        <v>0</v>
      </c>
      <c r="EM44" s="192">
        <f t="shared" si="131"/>
        <v>0</v>
      </c>
      <c r="EN44" s="192">
        <f t="shared" si="132"/>
        <v>0</v>
      </c>
      <c r="EO44" s="192">
        <f t="shared" si="133"/>
        <v>0</v>
      </c>
      <c r="EP44" s="192">
        <f t="shared" si="134"/>
        <v>0</v>
      </c>
      <c r="EQ44" s="192">
        <f t="shared" si="135"/>
        <v>0</v>
      </c>
      <c r="ER44" s="192">
        <f t="shared" si="136"/>
        <v>0</v>
      </c>
      <c r="ES44" s="192">
        <f t="shared" si="137"/>
        <v>0</v>
      </c>
      <c r="ET44" s="192">
        <f t="shared" si="138"/>
        <v>0</v>
      </c>
      <c r="EU44" s="192">
        <f t="shared" si="139"/>
        <v>0</v>
      </c>
      <c r="EV44" s="192">
        <f t="shared" si="140"/>
        <v>0</v>
      </c>
      <c r="EW44" s="192">
        <f t="shared" si="141"/>
        <v>0</v>
      </c>
      <c r="EX44" s="192">
        <f t="shared" si="142"/>
        <v>0</v>
      </c>
      <c r="EY44" s="192">
        <f t="shared" si="143"/>
        <v>0</v>
      </c>
      <c r="EZ44" s="192">
        <f t="shared" si="144"/>
        <v>0</v>
      </c>
      <c r="FA44" s="192">
        <f t="shared" si="145"/>
        <v>0</v>
      </c>
      <c r="FB44" s="192">
        <f t="shared" si="146"/>
        <v>0</v>
      </c>
      <c r="FC44" s="192">
        <f t="shared" si="147"/>
        <v>0</v>
      </c>
      <c r="FD44" s="192">
        <f t="shared" si="148"/>
        <v>0</v>
      </c>
      <c r="FE44" s="192">
        <f t="shared" si="149"/>
        <v>0</v>
      </c>
      <c r="FF44" s="192">
        <f t="shared" si="150"/>
        <v>0</v>
      </c>
      <c r="FG44" s="192">
        <f t="shared" si="151"/>
        <v>0</v>
      </c>
      <c r="FH44" s="192">
        <f t="shared" si="152"/>
        <v>0</v>
      </c>
      <c r="FI44" s="192">
        <f t="shared" si="153"/>
        <v>0</v>
      </c>
      <c r="FJ44" s="192">
        <f t="shared" si="154"/>
        <v>0</v>
      </c>
      <c r="FK44" s="192">
        <f t="shared" si="155"/>
        <v>0</v>
      </c>
      <c r="FL44" s="192">
        <f t="shared" si="156"/>
        <v>0</v>
      </c>
      <c r="FM44" s="192">
        <f t="shared" si="157"/>
        <v>0</v>
      </c>
      <c r="FN44" s="192">
        <f t="shared" si="158"/>
        <v>0</v>
      </c>
      <c r="FO44" s="192">
        <f t="shared" si="159"/>
        <v>0</v>
      </c>
      <c r="FP44" s="192">
        <f t="shared" si="160"/>
        <v>0</v>
      </c>
      <c r="FQ44" s="192">
        <f t="shared" si="161"/>
        <v>0</v>
      </c>
      <c r="FR44" s="192">
        <f t="shared" si="162"/>
        <v>0</v>
      </c>
      <c r="FS44" s="192">
        <f t="shared" si="163"/>
        <v>0</v>
      </c>
      <c r="FT44" s="192">
        <f t="shared" si="164"/>
        <v>0</v>
      </c>
      <c r="FU44" s="192">
        <f t="shared" si="165"/>
        <v>0</v>
      </c>
      <c r="FV44" s="192">
        <f t="shared" si="166"/>
        <v>0</v>
      </c>
      <c r="FW44" s="192">
        <f t="shared" si="167"/>
        <v>0</v>
      </c>
      <c r="FX44" s="192">
        <f t="shared" si="168"/>
        <v>0</v>
      </c>
      <c r="FY44" s="192">
        <f t="shared" si="169"/>
        <v>0</v>
      </c>
      <c r="FZ44" s="192">
        <f t="shared" si="170"/>
        <v>0</v>
      </c>
      <c r="GA44" s="192">
        <f t="shared" si="171"/>
        <v>0</v>
      </c>
      <c r="GB44" s="192">
        <f t="shared" si="172"/>
        <v>0</v>
      </c>
      <c r="GC44" s="192">
        <f t="shared" si="173"/>
        <v>0</v>
      </c>
      <c r="GD44" s="192">
        <f t="shared" si="174"/>
        <v>0</v>
      </c>
      <c r="GE44" s="192">
        <f t="shared" si="175"/>
        <v>0</v>
      </c>
      <c r="GF44" s="192">
        <f t="shared" si="176"/>
        <v>0</v>
      </c>
      <c r="GG44" s="192">
        <f t="shared" si="177"/>
        <v>0</v>
      </c>
      <c r="GH44" s="192">
        <f t="shared" si="178"/>
        <v>0</v>
      </c>
      <c r="GI44" s="192">
        <f t="shared" si="179"/>
        <v>0</v>
      </c>
      <c r="GJ44" s="192">
        <f t="shared" si="180"/>
        <v>0</v>
      </c>
      <c r="GK44" s="192">
        <f t="shared" si="181"/>
        <v>0</v>
      </c>
      <c r="GL44" s="192">
        <f t="shared" si="182"/>
        <v>0</v>
      </c>
      <c r="GM44" s="192">
        <f t="shared" si="183"/>
        <v>0</v>
      </c>
      <c r="GN44" s="192">
        <f t="shared" si="184"/>
        <v>0</v>
      </c>
      <c r="GO44" s="192">
        <f t="shared" si="185"/>
        <v>0</v>
      </c>
      <c r="GP44" s="192">
        <f t="shared" si="186"/>
        <v>0</v>
      </c>
      <c r="GQ44" s="192">
        <f t="shared" si="187"/>
        <v>0</v>
      </c>
      <c r="GR44" s="192">
        <f t="shared" si="188"/>
        <v>0</v>
      </c>
      <c r="GS44" s="192">
        <f t="shared" si="189"/>
        <v>0</v>
      </c>
      <c r="GT44" s="192">
        <f t="shared" si="190"/>
        <v>0</v>
      </c>
      <c r="GU44" s="192">
        <f t="shared" si="191"/>
        <v>0</v>
      </c>
      <c r="GV44" s="192">
        <f t="shared" si="192"/>
        <v>0</v>
      </c>
      <c r="GW44" s="192">
        <f t="shared" si="193"/>
        <v>0</v>
      </c>
      <c r="GX44" s="192">
        <f t="shared" si="194"/>
        <v>0</v>
      </c>
      <c r="GY44" s="192">
        <f t="shared" si="195"/>
        <v>0</v>
      </c>
      <c r="GZ44" s="192">
        <f t="shared" si="196"/>
        <v>0</v>
      </c>
      <c r="HA44" s="192">
        <f t="shared" si="197"/>
        <v>0</v>
      </c>
      <c r="HB44" s="192">
        <f t="shared" si="198"/>
        <v>0</v>
      </c>
      <c r="HC44" s="192">
        <f t="shared" si="199"/>
        <v>0</v>
      </c>
      <c r="HD44" s="192">
        <f t="shared" si="200"/>
        <v>0</v>
      </c>
      <c r="HE44" s="192">
        <f t="shared" si="201"/>
        <v>0</v>
      </c>
      <c r="HF44" s="192">
        <f t="shared" si="202"/>
        <v>0</v>
      </c>
      <c r="HG44" s="192">
        <f t="shared" si="203"/>
        <v>0</v>
      </c>
      <c r="HH44" s="192">
        <f t="shared" si="204"/>
        <v>0</v>
      </c>
      <c r="HI44" s="192">
        <f t="shared" si="205"/>
        <v>0</v>
      </c>
      <c r="HJ44" s="192">
        <f t="shared" si="206"/>
        <v>0</v>
      </c>
      <c r="HK44" s="192">
        <f t="shared" si="207"/>
        <v>0</v>
      </c>
      <c r="HL44" s="192">
        <f t="shared" si="208"/>
        <v>0</v>
      </c>
      <c r="HM44" s="192">
        <f t="shared" si="209"/>
        <v>0</v>
      </c>
      <c r="HN44" s="194">
        <f t="shared" si="210"/>
        <v>0</v>
      </c>
      <c r="HO44" s="194">
        <f t="shared" si="211"/>
        <v>0</v>
      </c>
      <c r="HP44" s="194">
        <f t="shared" si="212"/>
        <v>0</v>
      </c>
      <c r="HQ44" s="194">
        <f t="shared" si="213"/>
        <v>0</v>
      </c>
      <c r="HR44" s="194">
        <f t="shared" si="214"/>
        <v>0</v>
      </c>
      <c r="HS44" s="195" t="str">
        <f t="shared" si="9"/>
        <v/>
      </c>
      <c r="HT44" s="196">
        <f t="shared" si="225"/>
        <v>0</v>
      </c>
      <c r="HU44" s="196">
        <f t="shared" si="226"/>
        <v>0</v>
      </c>
      <c r="HV44" s="197" t="str">
        <f t="shared" si="12"/>
        <v/>
      </c>
      <c r="HW44" s="197" t="str">
        <f t="shared" si="215"/>
        <v/>
      </c>
      <c r="HX44" s="197" t="str">
        <f t="shared" si="216"/>
        <v/>
      </c>
      <c r="HY44" s="195" t="str">
        <f t="shared" si="13"/>
        <v/>
      </c>
      <c r="HZ44" s="30">
        <f t="shared" si="6"/>
        <v>0</v>
      </c>
      <c r="IA44" s="198">
        <f t="shared" si="14"/>
        <v>0</v>
      </c>
      <c r="IB44" s="195"/>
      <c r="IC44" s="195">
        <f t="shared" si="217"/>
        <v>0</v>
      </c>
      <c r="ID44" s="195">
        <f t="shared" si="15"/>
        <v>0</v>
      </c>
      <c r="IE44" s="195">
        <f t="shared" si="218"/>
        <v>0</v>
      </c>
      <c r="IF44" s="195">
        <f t="shared" si="16"/>
        <v>0</v>
      </c>
      <c r="IG44" s="307">
        <f t="shared" si="17"/>
        <v>0</v>
      </c>
      <c r="IH44" s="307">
        <f t="shared" si="18"/>
        <v>0</v>
      </c>
      <c r="II44" s="44">
        <f t="shared" si="19"/>
        <v>0</v>
      </c>
      <c r="IJ44" s="44">
        <f t="shared" si="219"/>
        <v>0</v>
      </c>
      <c r="IK44" s="44">
        <f t="shared" si="220"/>
        <v>0</v>
      </c>
      <c r="IL44" s="44">
        <f t="shared" si="221"/>
        <v>0</v>
      </c>
      <c r="IM44" s="44">
        <f t="shared" si="222"/>
        <v>0</v>
      </c>
      <c r="IN44" s="44">
        <f t="shared" si="223"/>
        <v>0</v>
      </c>
      <c r="IO44" s="44">
        <f t="shared" si="224"/>
        <v>0</v>
      </c>
    </row>
    <row r="45" spans="1:249" ht="18" customHeight="1">
      <c r="A45" s="188">
        <v>39</v>
      </c>
      <c r="B45" s="326"/>
      <c r="C45" s="289"/>
      <c r="D45" s="199"/>
      <c r="E45" s="189"/>
      <c r="F45" s="189"/>
      <c r="G45" s="190"/>
      <c r="H45" s="190"/>
      <c r="I45" s="272"/>
      <c r="J45" s="207"/>
      <c r="K45" s="214" t="str">
        <f t="shared" si="20"/>
        <v/>
      </c>
      <c r="L45" s="200" t="str">
        <f t="shared" si="21"/>
        <v/>
      </c>
      <c r="M45" s="200" t="str">
        <f t="shared" si="22"/>
        <v/>
      </c>
      <c r="N45" s="209" t="str">
        <f t="shared" si="8"/>
        <v/>
      </c>
      <c r="O45" s="208" t="str">
        <f>IFERROR(IF(D45="","",IF(K45="","",IF(I45="","",IF(F45="F",VLOOKUP(K45,F!A:G,2,0),IF(F45="M",VLOOKUP(K45,M!A:G,2,0),""))))),0)</f>
        <v/>
      </c>
      <c r="P45" s="191" t="str">
        <f>IFERROR(IF(D45="","",IF(K45="","",IF(I45="","",IF(F45="F",VLOOKUP(K45,F!A:G,3,0),IF(F45="M",VLOOKUP(K45,M!A:G,3,0),""))))),0)</f>
        <v/>
      </c>
      <c r="Q45" s="191" t="str">
        <f>IFERROR(IF(D45="","",IF(K45="","",IF(I45="","",IF(F45="F",VLOOKUP(K45,F!A:G,4,0),IF(F45="M",VLOOKUP(K45,M!A:G,4,0),""))))),0)</f>
        <v/>
      </c>
      <c r="R45" s="191" t="str">
        <f>IFERROR(IF(D45="","",IF(K45="","",IF(I45="","",IF(F45="F",VLOOKUP(K45,F!A:G,5,0),IF(F45="M",VLOOKUP(K45,M!A:G,5,0),""))))),0)</f>
        <v/>
      </c>
      <c r="S45" s="191" t="str">
        <f>IFERROR(IF(D45="","",IF(K45="","",IF(I45="","",IF(F45="F",VLOOKUP(K45,F!A:G,6,0),IF(F45="M",VLOOKUP(K45,M!A:G,6,0),""))))),0)</f>
        <v/>
      </c>
      <c r="T45" s="191" t="str">
        <f>IFERROR(IF(D45="","",IF(K45="","",IF(I45="","",IF(F45="F",VLOOKUP(K45,F!A:G,7,0),IF(F45="M",VLOOKUP(K45,M!A:G,7,0),""))))),0)</f>
        <v/>
      </c>
      <c r="U45" s="191" t="str">
        <f>IFERROR(IF(D45="","",IF(K45="","",IF(J45="","",IF(F45="F",VLOOKUP(K45,F!A:M,8,0),IF(F45="M",VLOOKUP(K45,M!A:M,8,0),""))))),0)</f>
        <v/>
      </c>
      <c r="V45" s="191" t="str">
        <f>IFERROR(IF(D45="","",IF(K45="","",IF(J45="","",IF(F45="F",VLOOKUP(K45,F!A:M,9,0),IF(F45="M",VLOOKUP(K45,M!A:M,9,0),""))))),0)</f>
        <v/>
      </c>
      <c r="W45" s="191" t="str">
        <f>IFERROR(IF(D45="","",IF(K45="","",IF(J45="","",IF(F45="F",VLOOKUP(K45,F!A:M,10,0),IF(F45="M",VLOOKUP(K45,M!A:M,10,0),""))))),0)</f>
        <v/>
      </c>
      <c r="X45" s="191" t="str">
        <f>IFERROR(IF(D45="","",IF(K45="","",IF(J45="","",IF(F45="F",VLOOKUP(K45,F!A:M,11,0),IF(F45="M",VLOOKUP(K45,M!A:M,11,0),""))))),0)</f>
        <v/>
      </c>
      <c r="Y45" s="191" t="str">
        <f>IFERROR(IF(D45="","",IF(K45="","",IF(J45="","",IF(F45="F",VLOOKUP(K45,F!A:M,12,0),IF(F45="M",VLOOKUP(K45,M!A:M,12,0),""))))),0)</f>
        <v/>
      </c>
      <c r="Z45" s="191" t="str">
        <f>IFERROR(IF(D45="","",IF(K45="","",IF(J45="","",IF(F45="F",VLOOKUP(K45,F!A:M,13,0),IF(F45="M",VLOOKUP(K45,M!A:M,13,0),""))))),0)</f>
        <v/>
      </c>
      <c r="AA45" s="191" t="str">
        <f>IFERROR(IF(D45="","",IF(F45="","",IF(J45="","",IF(K45="","",IF(AND(K45&gt;23,K45&lt;=60),IF(F45="F",VLOOKUP(MROUND(HZ45,0.5),'F-Weight for Length'!K:S,2,0),VLOOKUP(MROUND(HZ45,0.5),'M-Weight for Length'!K:S,2,0)),IF(K45&gt;60,IF(F45="F",VLOOKUP(K45,'F-Weight for Length'!U:AC,2,0),VLOOKUP(K45,'M-Weight for Length'!U:AC,2,0)),IF(F45="F",VLOOKUP(MROUND(HZ45,0.5),'F-Weight for Length'!A:I,2,0),VLOOKUP(MROUND(HZ45,0.5),'M-Weight for Length'!A:I,2,0)))))))),0)</f>
        <v/>
      </c>
      <c r="AB45" s="191" t="str">
        <f>IFERROR(IF(D45="","",IF(F45="","",IF(J45="","",IF(K45="","",IF(AND(K45&gt;23,K45&lt;=60),IF(F45="F",VLOOKUP(MROUND(HZ45,0.5),'F-Weight for Length'!K:S,3,0),VLOOKUP(MROUND(HZ45,0.5),'M-Weight for Length'!K:S,3,0)),IF(K45&gt;60,IF(F45="F",VLOOKUP(K45,'F-Weight for Length'!U:AC,3,0),VLOOKUP(K45,'M-Weight for Length'!U:AC,3,0)),IF(F45="F",VLOOKUP(MROUND(HZ45,0.5),'F-Weight for Length'!A:I,3,0),VLOOKUP(MROUND(HZ45,0.5),'M-Weight for Length'!A:I,3,0)))))))),0)</f>
        <v/>
      </c>
      <c r="AC45" s="191" t="str">
        <f>IFERROR(IF(D45="","",IF(F45="","",IF(J45="","",IF(K45="","",IF(AND(K45&gt;23,K45&lt;=60),IF(F45="F",VLOOKUP(MROUND(HZ45,0.5),'F-Weight for Length'!K:S,4,0),VLOOKUP(MROUND(HZ45,0.5),'M-Weight for Length'!K:S,4,0)),IF(K45&gt;60,IF(F45="F",VLOOKUP(K45,'F-Weight for Length'!U:AC,4,0),VLOOKUP(K45,'M-Weight for Length'!U:AC,4,0)),IF(F45="F",VLOOKUP(MROUND(HZ45,0.5),'F-Weight for Length'!A:I,4,0),VLOOKUP(MROUND(HZ45,0.5),'M-Weight for Length'!A:I,4,0)))))))),0)</f>
        <v/>
      </c>
      <c r="AD45" s="191" t="str">
        <f>IFERROR(IF(D45="","",IF(F45="","",IF(J45="","",IF(K45="","",IF(AND(K45&gt;23,K45&lt;=60),IF(F45="F",VLOOKUP(MROUND(HZ45,0.5),'F-Weight for Length'!K:S,5,0),VLOOKUP(MROUND(HZ45,0.5),'M-Weight for Length'!K:S,5,0)),IF(K45&gt;60,IF(F45="F",VLOOKUP(K45,'F-Weight for Length'!U:AC,5,0),VLOOKUP(K45,'M-Weight for Length'!U:AC,5,0)),IF(F45="F",VLOOKUP(MROUND(HZ45,0.5),'F-Weight for Length'!A:I,5,0),VLOOKUP(MROUND(HZ45,0.5),'M-Weight for Length'!A:I,5,0)))))))),0)</f>
        <v/>
      </c>
      <c r="AE45" s="191" t="str">
        <f>IFERROR(IF(D45="","",IF(F45="","",IF(J45="","",IF(K45="","",IF(AND(K45&gt;23,K45&lt;=60),IF(F45="F",VLOOKUP(MROUND(HZ45,0.5),'F-Weight for Length'!K:S,6,0),VLOOKUP(MROUND(HZ45,0.5),'M-Weight for Length'!K:S,6,0)),IF(K45&gt;60,IF(F45="F",VLOOKUP(K45,'F-Weight for Length'!U:AC,6,0),VLOOKUP(K45,'M-Weight for Length'!U:AC,6,0)),IF(F45="F",VLOOKUP(MROUND(HZ45,0.5),'F-Weight for Length'!A:I,6,0),VLOOKUP(MROUND(HZ45,0.5),'M-Weight for Length'!A:I,6,0)))))))),0)</f>
        <v/>
      </c>
      <c r="AF45" s="191" t="str">
        <f>IFERROR(IF(D45="","",IF(F45="","",IF(J45="","",IF(K45="","",IF(AND(K45&gt;23,K45&lt;=60),IF(F45="F",VLOOKUP(MROUND(HZ45,0.5),'F-Weight for Length'!K:S,7,0),VLOOKUP(MROUND(HZ45,0.5),'M-Weight for Length'!K:S,7,0)),IF(K45&gt;60,IF(F45="F",VLOOKUP(K45,'F-Weight for Length'!U:AC,7,0),VLOOKUP(K45,'M-Weight for Length'!U:AC,7,0)),IF(F45="F",VLOOKUP(MROUND(HZ45,0.5),'F-Weight for Length'!A:I,7,0),VLOOKUP(MROUND(HZ45,0.5),'M-Weight for Length'!A:I,7,0)))))))),0)</f>
        <v/>
      </c>
      <c r="AG45" s="191" t="str">
        <f>IFERROR(IF(D45="","",IF(F45="","",IF(J45="","",IF(K45="","",IF(AND(K45&gt;23,K45&lt;=60),IF(F45="F",VLOOKUP(MROUND(HZ45,0.5),'F-Weight for Length'!K:S,8,0),VLOOKUP(MROUND(HZ45,0.5),'M-Weight for Length'!K:S,8,0)),IF(K45&gt;60,IF(F45="F",VLOOKUP(K45,'F-Weight for Length'!U:AC,8,0),VLOOKUP(K45,'M-Weight for Length'!U:AC,8,0)),IF(F45="F",VLOOKUP(MROUND(HZ45,0.5),'F-Weight for Length'!A:I,8,0),VLOOKUP(MROUND(HZ45,0.5),'M-Weight for Length'!A:I,8,0)))))))),0)</f>
        <v/>
      </c>
      <c r="AH45" s="191" t="str">
        <f>IFERROR(IF(D45="","",IF(F45="","",IF(J45="","",IF(K45="","",IF(AND(K45&gt;23,K45&lt;=60),IF(F45="F",VLOOKUP(MROUND(HZ45,0.5),'F-Weight for Length'!K:S,9,0),VLOOKUP(MROUND(HZ45,0.5),'M-Weight for Length'!K:S,9,0)),IF(K45&gt;60,IF(F45="F",VLOOKUP(K45,'F-Weight for Length'!U:AC,9,0),VLOOKUP(K45,'M-Weight for Length'!U:AC,9,0)),IF(F45="F",VLOOKUP(MROUND(HZ45,0.5),'F-Weight for Length'!A:I,9,0),VLOOKUP(MROUND(HZ45,0.5),'M-Weight for Length'!A:I,9,0)))))))),0)</f>
        <v/>
      </c>
      <c r="AI45" s="192">
        <f t="shared" si="23"/>
        <v>0</v>
      </c>
      <c r="AJ45" s="192">
        <f t="shared" si="24"/>
        <v>0</v>
      </c>
      <c r="AK45" s="192">
        <f t="shared" si="25"/>
        <v>0</v>
      </c>
      <c r="AL45" s="192">
        <f t="shared" si="26"/>
        <v>0</v>
      </c>
      <c r="AM45" s="192">
        <f t="shared" si="27"/>
        <v>0</v>
      </c>
      <c r="AN45" s="192">
        <f t="shared" si="28"/>
        <v>0</v>
      </c>
      <c r="AO45" s="192">
        <f t="shared" si="29"/>
        <v>0</v>
      </c>
      <c r="AP45" s="192">
        <f t="shared" si="30"/>
        <v>0</v>
      </c>
      <c r="AQ45" s="192">
        <f t="shared" si="31"/>
        <v>0</v>
      </c>
      <c r="AR45" s="192">
        <f t="shared" si="32"/>
        <v>0</v>
      </c>
      <c r="AS45" s="192">
        <f t="shared" si="33"/>
        <v>0</v>
      </c>
      <c r="AT45" s="192">
        <f t="shared" si="34"/>
        <v>0</v>
      </c>
      <c r="AU45" s="192">
        <f t="shared" si="35"/>
        <v>0</v>
      </c>
      <c r="AV45" s="192">
        <f t="shared" si="36"/>
        <v>0</v>
      </c>
      <c r="AW45" s="192">
        <f t="shared" si="37"/>
        <v>0</v>
      </c>
      <c r="AX45" s="192">
        <f t="shared" si="38"/>
        <v>0</v>
      </c>
      <c r="AY45" s="192">
        <f t="shared" si="39"/>
        <v>0</v>
      </c>
      <c r="AZ45" s="192">
        <f t="shared" si="40"/>
        <v>0</v>
      </c>
      <c r="BA45" s="192">
        <f t="shared" si="41"/>
        <v>0</v>
      </c>
      <c r="BB45" s="192">
        <f t="shared" si="42"/>
        <v>0</v>
      </c>
      <c r="BC45" s="192">
        <f t="shared" si="43"/>
        <v>0</v>
      </c>
      <c r="BD45" s="192">
        <f t="shared" si="44"/>
        <v>0</v>
      </c>
      <c r="BE45" s="192">
        <f t="shared" si="45"/>
        <v>0</v>
      </c>
      <c r="BF45" s="192">
        <f t="shared" si="46"/>
        <v>0</v>
      </c>
      <c r="BG45" s="192">
        <f t="shared" si="47"/>
        <v>0</v>
      </c>
      <c r="BH45" s="192">
        <f t="shared" si="48"/>
        <v>0</v>
      </c>
      <c r="BI45" s="192">
        <f t="shared" si="49"/>
        <v>0</v>
      </c>
      <c r="BJ45" s="192">
        <f t="shared" si="50"/>
        <v>0</v>
      </c>
      <c r="BK45" s="192">
        <f t="shared" si="51"/>
        <v>0</v>
      </c>
      <c r="BL45" s="192">
        <f t="shared" si="52"/>
        <v>0</v>
      </c>
      <c r="BM45" s="192">
        <f t="shared" si="53"/>
        <v>0</v>
      </c>
      <c r="BN45" s="192">
        <f t="shared" si="54"/>
        <v>0</v>
      </c>
      <c r="BO45" s="192">
        <f t="shared" si="55"/>
        <v>0</v>
      </c>
      <c r="BP45" s="192">
        <f t="shared" si="56"/>
        <v>0</v>
      </c>
      <c r="BQ45" s="192">
        <f t="shared" si="57"/>
        <v>0</v>
      </c>
      <c r="BR45" s="192">
        <f t="shared" si="58"/>
        <v>0</v>
      </c>
      <c r="BS45" s="192">
        <f t="shared" si="59"/>
        <v>0</v>
      </c>
      <c r="BT45" s="192">
        <f t="shared" si="60"/>
        <v>0</v>
      </c>
      <c r="BU45" s="192">
        <f t="shared" si="61"/>
        <v>0</v>
      </c>
      <c r="BV45" s="192">
        <f t="shared" si="62"/>
        <v>0</v>
      </c>
      <c r="BW45" s="192">
        <f t="shared" si="63"/>
        <v>0</v>
      </c>
      <c r="BX45" s="192">
        <f t="shared" si="64"/>
        <v>0</v>
      </c>
      <c r="BY45" s="192">
        <f t="shared" si="65"/>
        <v>0</v>
      </c>
      <c r="BZ45" s="192">
        <f t="shared" si="66"/>
        <v>0</v>
      </c>
      <c r="CA45" s="192">
        <f t="shared" si="67"/>
        <v>0</v>
      </c>
      <c r="CB45" s="192">
        <f t="shared" si="68"/>
        <v>0</v>
      </c>
      <c r="CC45" s="192">
        <f t="shared" si="69"/>
        <v>0</v>
      </c>
      <c r="CD45" s="192">
        <f t="shared" si="70"/>
        <v>0</v>
      </c>
      <c r="CE45" s="192">
        <f t="shared" si="71"/>
        <v>0</v>
      </c>
      <c r="CF45" s="192">
        <f t="shared" si="72"/>
        <v>0</v>
      </c>
      <c r="CG45" s="192">
        <f t="shared" si="73"/>
        <v>0</v>
      </c>
      <c r="CH45" s="192">
        <f t="shared" si="74"/>
        <v>0</v>
      </c>
      <c r="CI45" s="192">
        <f t="shared" si="75"/>
        <v>0</v>
      </c>
      <c r="CJ45" s="192">
        <f t="shared" si="76"/>
        <v>0</v>
      </c>
      <c r="CK45" s="192">
        <f t="shared" si="77"/>
        <v>0</v>
      </c>
      <c r="CL45" s="192">
        <f t="shared" si="78"/>
        <v>0</v>
      </c>
      <c r="CM45" s="192">
        <f t="shared" si="79"/>
        <v>0</v>
      </c>
      <c r="CN45" s="192">
        <f t="shared" si="80"/>
        <v>0</v>
      </c>
      <c r="CO45" s="192">
        <f t="shared" si="81"/>
        <v>0</v>
      </c>
      <c r="CP45" s="192">
        <f t="shared" si="82"/>
        <v>0</v>
      </c>
      <c r="CQ45" s="192">
        <f t="shared" si="83"/>
        <v>0</v>
      </c>
      <c r="CR45" s="192">
        <f t="shared" si="84"/>
        <v>0</v>
      </c>
      <c r="CS45" s="192">
        <f t="shared" si="85"/>
        <v>0</v>
      </c>
      <c r="CT45" s="192">
        <f t="shared" si="86"/>
        <v>0</v>
      </c>
      <c r="CU45" s="192">
        <f t="shared" si="87"/>
        <v>0</v>
      </c>
      <c r="CV45" s="192">
        <f t="shared" si="88"/>
        <v>0</v>
      </c>
      <c r="CW45" s="192">
        <f t="shared" si="89"/>
        <v>0</v>
      </c>
      <c r="CX45" s="192">
        <f t="shared" si="90"/>
        <v>0</v>
      </c>
      <c r="CY45" s="192">
        <f t="shared" si="91"/>
        <v>0</v>
      </c>
      <c r="CZ45" s="192">
        <f t="shared" si="92"/>
        <v>0</v>
      </c>
      <c r="DA45" s="192">
        <f t="shared" si="93"/>
        <v>0</v>
      </c>
      <c r="DB45" s="192">
        <f t="shared" si="94"/>
        <v>0</v>
      </c>
      <c r="DC45" s="192">
        <f t="shared" si="95"/>
        <v>0</v>
      </c>
      <c r="DD45" s="192">
        <f t="shared" si="96"/>
        <v>0</v>
      </c>
      <c r="DE45" s="192">
        <f t="shared" si="97"/>
        <v>0</v>
      </c>
      <c r="DF45" s="192">
        <f t="shared" si="98"/>
        <v>0</v>
      </c>
      <c r="DG45" s="192">
        <f t="shared" si="99"/>
        <v>0</v>
      </c>
      <c r="DH45" s="192">
        <f t="shared" si="100"/>
        <v>0</v>
      </c>
      <c r="DI45" s="192">
        <f t="shared" si="101"/>
        <v>0</v>
      </c>
      <c r="DJ45" s="192">
        <f t="shared" si="102"/>
        <v>0</v>
      </c>
      <c r="DK45" s="192">
        <f t="shared" si="103"/>
        <v>0</v>
      </c>
      <c r="DL45" s="192">
        <f t="shared" si="104"/>
        <v>0</v>
      </c>
      <c r="DM45" s="192">
        <f t="shared" si="105"/>
        <v>0</v>
      </c>
      <c r="DN45" s="192">
        <f t="shared" si="106"/>
        <v>0</v>
      </c>
      <c r="DO45" s="192">
        <f t="shared" si="107"/>
        <v>0</v>
      </c>
      <c r="DP45" s="192">
        <f t="shared" si="108"/>
        <v>0</v>
      </c>
      <c r="DQ45" s="192">
        <f t="shared" si="109"/>
        <v>0</v>
      </c>
      <c r="DR45" s="192">
        <f t="shared" si="110"/>
        <v>0</v>
      </c>
      <c r="DS45" s="192">
        <f t="shared" si="111"/>
        <v>0</v>
      </c>
      <c r="DT45" s="192">
        <f t="shared" si="112"/>
        <v>0</v>
      </c>
      <c r="DU45" s="192">
        <f t="shared" si="113"/>
        <v>0</v>
      </c>
      <c r="DV45" s="193">
        <f t="shared" si="114"/>
        <v>0</v>
      </c>
      <c r="DW45" s="193">
        <f t="shared" si="115"/>
        <v>0</v>
      </c>
      <c r="DX45" s="193">
        <f t="shared" si="116"/>
        <v>0</v>
      </c>
      <c r="DY45" s="193">
        <f t="shared" si="117"/>
        <v>0</v>
      </c>
      <c r="DZ45" s="193">
        <f t="shared" si="118"/>
        <v>0</v>
      </c>
      <c r="EA45" s="192">
        <f t="shared" si="119"/>
        <v>0</v>
      </c>
      <c r="EB45" s="192">
        <f t="shared" si="120"/>
        <v>0</v>
      </c>
      <c r="EC45" s="192">
        <f t="shared" si="121"/>
        <v>0</v>
      </c>
      <c r="ED45" s="192">
        <f t="shared" si="122"/>
        <v>0</v>
      </c>
      <c r="EE45" s="192">
        <f t="shared" si="123"/>
        <v>0</v>
      </c>
      <c r="EF45" s="192">
        <f t="shared" si="124"/>
        <v>0</v>
      </c>
      <c r="EG45" s="192">
        <f t="shared" si="125"/>
        <v>0</v>
      </c>
      <c r="EH45" s="192">
        <f t="shared" si="126"/>
        <v>0</v>
      </c>
      <c r="EI45" s="192">
        <f t="shared" si="127"/>
        <v>0</v>
      </c>
      <c r="EJ45" s="192">
        <f t="shared" si="128"/>
        <v>0</v>
      </c>
      <c r="EK45" s="192">
        <f t="shared" si="129"/>
        <v>0</v>
      </c>
      <c r="EL45" s="192">
        <f t="shared" si="130"/>
        <v>0</v>
      </c>
      <c r="EM45" s="192">
        <f t="shared" si="131"/>
        <v>0</v>
      </c>
      <c r="EN45" s="192">
        <f t="shared" si="132"/>
        <v>0</v>
      </c>
      <c r="EO45" s="192">
        <f t="shared" si="133"/>
        <v>0</v>
      </c>
      <c r="EP45" s="192">
        <f t="shared" si="134"/>
        <v>0</v>
      </c>
      <c r="EQ45" s="192">
        <f t="shared" si="135"/>
        <v>0</v>
      </c>
      <c r="ER45" s="192">
        <f t="shared" si="136"/>
        <v>0</v>
      </c>
      <c r="ES45" s="192">
        <f t="shared" si="137"/>
        <v>0</v>
      </c>
      <c r="ET45" s="192">
        <f t="shared" si="138"/>
        <v>0</v>
      </c>
      <c r="EU45" s="192">
        <f t="shared" si="139"/>
        <v>0</v>
      </c>
      <c r="EV45" s="192">
        <f t="shared" si="140"/>
        <v>0</v>
      </c>
      <c r="EW45" s="192">
        <f t="shared" si="141"/>
        <v>0</v>
      </c>
      <c r="EX45" s="192">
        <f t="shared" si="142"/>
        <v>0</v>
      </c>
      <c r="EY45" s="192">
        <f t="shared" si="143"/>
        <v>0</v>
      </c>
      <c r="EZ45" s="192">
        <f t="shared" si="144"/>
        <v>0</v>
      </c>
      <c r="FA45" s="192">
        <f t="shared" si="145"/>
        <v>0</v>
      </c>
      <c r="FB45" s="192">
        <f t="shared" si="146"/>
        <v>0</v>
      </c>
      <c r="FC45" s="192">
        <f t="shared" si="147"/>
        <v>0</v>
      </c>
      <c r="FD45" s="192">
        <f t="shared" si="148"/>
        <v>0</v>
      </c>
      <c r="FE45" s="192">
        <f t="shared" si="149"/>
        <v>0</v>
      </c>
      <c r="FF45" s="192">
        <f t="shared" si="150"/>
        <v>0</v>
      </c>
      <c r="FG45" s="192">
        <f t="shared" si="151"/>
        <v>0</v>
      </c>
      <c r="FH45" s="192">
        <f t="shared" si="152"/>
        <v>0</v>
      </c>
      <c r="FI45" s="192">
        <f t="shared" si="153"/>
        <v>0</v>
      </c>
      <c r="FJ45" s="192">
        <f t="shared" si="154"/>
        <v>0</v>
      </c>
      <c r="FK45" s="192">
        <f t="shared" si="155"/>
        <v>0</v>
      </c>
      <c r="FL45" s="192">
        <f t="shared" si="156"/>
        <v>0</v>
      </c>
      <c r="FM45" s="192">
        <f t="shared" si="157"/>
        <v>0</v>
      </c>
      <c r="FN45" s="192">
        <f t="shared" si="158"/>
        <v>0</v>
      </c>
      <c r="FO45" s="192">
        <f t="shared" si="159"/>
        <v>0</v>
      </c>
      <c r="FP45" s="192">
        <f t="shared" si="160"/>
        <v>0</v>
      </c>
      <c r="FQ45" s="192">
        <f t="shared" si="161"/>
        <v>0</v>
      </c>
      <c r="FR45" s="192">
        <f t="shared" si="162"/>
        <v>0</v>
      </c>
      <c r="FS45" s="192">
        <f t="shared" si="163"/>
        <v>0</v>
      </c>
      <c r="FT45" s="192">
        <f t="shared" si="164"/>
        <v>0</v>
      </c>
      <c r="FU45" s="192">
        <f t="shared" si="165"/>
        <v>0</v>
      </c>
      <c r="FV45" s="192">
        <f t="shared" si="166"/>
        <v>0</v>
      </c>
      <c r="FW45" s="192">
        <f t="shared" si="167"/>
        <v>0</v>
      </c>
      <c r="FX45" s="192">
        <f t="shared" si="168"/>
        <v>0</v>
      </c>
      <c r="FY45" s="192">
        <f t="shared" si="169"/>
        <v>0</v>
      </c>
      <c r="FZ45" s="192">
        <f t="shared" si="170"/>
        <v>0</v>
      </c>
      <c r="GA45" s="192">
        <f t="shared" si="171"/>
        <v>0</v>
      </c>
      <c r="GB45" s="192">
        <f t="shared" si="172"/>
        <v>0</v>
      </c>
      <c r="GC45" s="192">
        <f t="shared" si="173"/>
        <v>0</v>
      </c>
      <c r="GD45" s="192">
        <f t="shared" si="174"/>
        <v>0</v>
      </c>
      <c r="GE45" s="192">
        <f t="shared" si="175"/>
        <v>0</v>
      </c>
      <c r="GF45" s="192">
        <f t="shared" si="176"/>
        <v>0</v>
      </c>
      <c r="GG45" s="192">
        <f t="shared" si="177"/>
        <v>0</v>
      </c>
      <c r="GH45" s="192">
        <f t="shared" si="178"/>
        <v>0</v>
      </c>
      <c r="GI45" s="192">
        <f t="shared" si="179"/>
        <v>0</v>
      </c>
      <c r="GJ45" s="192">
        <f t="shared" si="180"/>
        <v>0</v>
      </c>
      <c r="GK45" s="192">
        <f t="shared" si="181"/>
        <v>0</v>
      </c>
      <c r="GL45" s="192">
        <f t="shared" si="182"/>
        <v>0</v>
      </c>
      <c r="GM45" s="192">
        <f t="shared" si="183"/>
        <v>0</v>
      </c>
      <c r="GN45" s="192">
        <f t="shared" si="184"/>
        <v>0</v>
      </c>
      <c r="GO45" s="192">
        <f t="shared" si="185"/>
        <v>0</v>
      </c>
      <c r="GP45" s="192">
        <f t="shared" si="186"/>
        <v>0</v>
      </c>
      <c r="GQ45" s="192">
        <f t="shared" si="187"/>
        <v>0</v>
      </c>
      <c r="GR45" s="192">
        <f t="shared" si="188"/>
        <v>0</v>
      </c>
      <c r="GS45" s="192">
        <f t="shared" si="189"/>
        <v>0</v>
      </c>
      <c r="GT45" s="192">
        <f t="shared" si="190"/>
        <v>0</v>
      </c>
      <c r="GU45" s="192">
        <f t="shared" si="191"/>
        <v>0</v>
      </c>
      <c r="GV45" s="192">
        <f t="shared" si="192"/>
        <v>0</v>
      </c>
      <c r="GW45" s="192">
        <f t="shared" si="193"/>
        <v>0</v>
      </c>
      <c r="GX45" s="192">
        <f t="shared" si="194"/>
        <v>0</v>
      </c>
      <c r="GY45" s="192">
        <f t="shared" si="195"/>
        <v>0</v>
      </c>
      <c r="GZ45" s="192">
        <f t="shared" si="196"/>
        <v>0</v>
      </c>
      <c r="HA45" s="192">
        <f t="shared" si="197"/>
        <v>0</v>
      </c>
      <c r="HB45" s="192">
        <f t="shared" si="198"/>
        <v>0</v>
      </c>
      <c r="HC45" s="192">
        <f t="shared" si="199"/>
        <v>0</v>
      </c>
      <c r="HD45" s="192">
        <f t="shared" si="200"/>
        <v>0</v>
      </c>
      <c r="HE45" s="192">
        <f t="shared" si="201"/>
        <v>0</v>
      </c>
      <c r="HF45" s="192">
        <f t="shared" si="202"/>
        <v>0</v>
      </c>
      <c r="HG45" s="192">
        <f t="shared" si="203"/>
        <v>0</v>
      </c>
      <c r="HH45" s="192">
        <f t="shared" si="204"/>
        <v>0</v>
      </c>
      <c r="HI45" s="192">
        <f t="shared" si="205"/>
        <v>0</v>
      </c>
      <c r="HJ45" s="192">
        <f t="shared" si="206"/>
        <v>0</v>
      </c>
      <c r="HK45" s="192">
        <f t="shared" si="207"/>
        <v>0</v>
      </c>
      <c r="HL45" s="192">
        <f t="shared" si="208"/>
        <v>0</v>
      </c>
      <c r="HM45" s="192">
        <f t="shared" si="209"/>
        <v>0</v>
      </c>
      <c r="HN45" s="194">
        <f t="shared" si="210"/>
        <v>0</v>
      </c>
      <c r="HO45" s="194">
        <f t="shared" si="211"/>
        <v>0</v>
      </c>
      <c r="HP45" s="194">
        <f t="shared" si="212"/>
        <v>0</v>
      </c>
      <c r="HQ45" s="194">
        <f t="shared" si="213"/>
        <v>0</v>
      </c>
      <c r="HR45" s="194">
        <f t="shared" si="214"/>
        <v>0</v>
      </c>
      <c r="HS45" s="195" t="str">
        <f t="shared" si="9"/>
        <v/>
      </c>
      <c r="HT45" s="196">
        <f t="shared" si="225"/>
        <v>0</v>
      </c>
      <c r="HU45" s="196">
        <f t="shared" si="226"/>
        <v>0</v>
      </c>
      <c r="HV45" s="197" t="str">
        <f t="shared" si="12"/>
        <v/>
      </c>
      <c r="HW45" s="197" t="str">
        <f t="shared" si="215"/>
        <v/>
      </c>
      <c r="HX45" s="197" t="str">
        <f t="shared" si="216"/>
        <v/>
      </c>
      <c r="HY45" s="195" t="str">
        <f t="shared" si="13"/>
        <v/>
      </c>
      <c r="HZ45" s="30">
        <f t="shared" si="6"/>
        <v>0</v>
      </c>
      <c r="IA45" s="198">
        <f t="shared" si="14"/>
        <v>0</v>
      </c>
      <c r="IB45" s="195"/>
      <c r="IC45" s="195">
        <f t="shared" si="217"/>
        <v>0</v>
      </c>
      <c r="ID45" s="195">
        <f t="shared" si="15"/>
        <v>0</v>
      </c>
      <c r="IE45" s="195">
        <f t="shared" si="218"/>
        <v>0</v>
      </c>
      <c r="IF45" s="195">
        <f t="shared" si="16"/>
        <v>0</v>
      </c>
      <c r="IG45" s="307">
        <f t="shared" si="17"/>
        <v>0</v>
      </c>
      <c r="IH45" s="307">
        <f t="shared" si="18"/>
        <v>0</v>
      </c>
      <c r="II45" s="44">
        <f t="shared" si="19"/>
        <v>0</v>
      </c>
      <c r="IJ45" s="44">
        <f t="shared" si="219"/>
        <v>0</v>
      </c>
      <c r="IK45" s="44">
        <f t="shared" si="220"/>
        <v>0</v>
      </c>
      <c r="IL45" s="44">
        <f t="shared" si="221"/>
        <v>0</v>
      </c>
      <c r="IM45" s="44">
        <f t="shared" si="222"/>
        <v>0</v>
      </c>
      <c r="IN45" s="44">
        <f t="shared" si="223"/>
        <v>0</v>
      </c>
      <c r="IO45" s="44">
        <f t="shared" si="224"/>
        <v>0</v>
      </c>
    </row>
    <row r="46" spans="1:249" ht="18" customHeight="1">
      <c r="A46" s="188">
        <v>40</v>
      </c>
      <c r="B46" s="326"/>
      <c r="C46" s="289"/>
      <c r="D46" s="199"/>
      <c r="E46" s="189"/>
      <c r="F46" s="189"/>
      <c r="G46" s="190"/>
      <c r="H46" s="190"/>
      <c r="I46" s="272"/>
      <c r="J46" s="207"/>
      <c r="K46" s="214" t="str">
        <f t="shared" si="20"/>
        <v/>
      </c>
      <c r="L46" s="200" t="str">
        <f t="shared" si="21"/>
        <v/>
      </c>
      <c r="M46" s="200" t="str">
        <f t="shared" si="22"/>
        <v/>
      </c>
      <c r="N46" s="209" t="str">
        <f t="shared" si="8"/>
        <v/>
      </c>
      <c r="O46" s="208" t="str">
        <f>IFERROR(IF(D46="","",IF(K46="","",IF(I46="","",IF(F46="F",VLOOKUP(K46,F!A:G,2,0),IF(F46="M",VLOOKUP(K46,M!A:G,2,0),""))))),0)</f>
        <v/>
      </c>
      <c r="P46" s="191" t="str">
        <f>IFERROR(IF(D46="","",IF(K46="","",IF(I46="","",IF(F46="F",VLOOKUP(K46,F!A:G,3,0),IF(F46="M",VLOOKUP(K46,M!A:G,3,0),""))))),0)</f>
        <v/>
      </c>
      <c r="Q46" s="191" t="str">
        <f>IFERROR(IF(D46="","",IF(K46="","",IF(I46="","",IF(F46="F",VLOOKUP(K46,F!A:G,4,0),IF(F46="M",VLOOKUP(K46,M!A:G,4,0),""))))),0)</f>
        <v/>
      </c>
      <c r="R46" s="191" t="str">
        <f>IFERROR(IF(D46="","",IF(K46="","",IF(I46="","",IF(F46="F",VLOOKUP(K46,F!A:G,5,0),IF(F46="M",VLOOKUP(K46,M!A:G,5,0),""))))),0)</f>
        <v/>
      </c>
      <c r="S46" s="191" t="str">
        <f>IFERROR(IF(D46="","",IF(K46="","",IF(I46="","",IF(F46="F",VLOOKUP(K46,F!A:G,6,0),IF(F46="M",VLOOKUP(K46,M!A:G,6,0),""))))),0)</f>
        <v/>
      </c>
      <c r="T46" s="191" t="str">
        <f>IFERROR(IF(D46="","",IF(K46="","",IF(I46="","",IF(F46="F",VLOOKUP(K46,F!A:G,7,0),IF(F46="M",VLOOKUP(K46,M!A:G,7,0),""))))),0)</f>
        <v/>
      </c>
      <c r="U46" s="191" t="str">
        <f>IFERROR(IF(D46="","",IF(K46="","",IF(J46="","",IF(F46="F",VLOOKUP(K46,F!A:M,8,0),IF(F46="M",VLOOKUP(K46,M!A:M,8,0),""))))),0)</f>
        <v/>
      </c>
      <c r="V46" s="191" t="str">
        <f>IFERROR(IF(D46="","",IF(K46="","",IF(J46="","",IF(F46="F",VLOOKUP(K46,F!A:M,9,0),IF(F46="M",VLOOKUP(K46,M!A:M,9,0),""))))),0)</f>
        <v/>
      </c>
      <c r="W46" s="191" t="str">
        <f>IFERROR(IF(D46="","",IF(K46="","",IF(J46="","",IF(F46="F",VLOOKUP(K46,F!A:M,10,0),IF(F46="M",VLOOKUP(K46,M!A:M,10,0),""))))),0)</f>
        <v/>
      </c>
      <c r="X46" s="191" t="str">
        <f>IFERROR(IF(D46="","",IF(K46="","",IF(J46="","",IF(F46="F",VLOOKUP(K46,F!A:M,11,0),IF(F46="M",VLOOKUP(K46,M!A:M,11,0),""))))),0)</f>
        <v/>
      </c>
      <c r="Y46" s="191" t="str">
        <f>IFERROR(IF(D46="","",IF(K46="","",IF(J46="","",IF(F46="F",VLOOKUP(K46,F!A:M,12,0),IF(F46="M",VLOOKUP(K46,M!A:M,12,0),""))))),0)</f>
        <v/>
      </c>
      <c r="Z46" s="191" t="str">
        <f>IFERROR(IF(D46="","",IF(K46="","",IF(J46="","",IF(F46="F",VLOOKUP(K46,F!A:M,13,0),IF(F46="M",VLOOKUP(K46,M!A:M,13,0),""))))),0)</f>
        <v/>
      </c>
      <c r="AA46" s="191" t="str">
        <f>IFERROR(IF(D46="","",IF(F46="","",IF(J46="","",IF(K46="","",IF(AND(K46&gt;23,K46&lt;=60),IF(F46="F",VLOOKUP(MROUND(HZ46,0.5),'F-Weight for Length'!K:S,2,0),VLOOKUP(MROUND(HZ46,0.5),'M-Weight for Length'!K:S,2,0)),IF(K46&gt;60,IF(F46="F",VLOOKUP(K46,'F-Weight for Length'!U:AC,2,0),VLOOKUP(K46,'M-Weight for Length'!U:AC,2,0)),IF(F46="F",VLOOKUP(MROUND(HZ46,0.5),'F-Weight for Length'!A:I,2,0),VLOOKUP(MROUND(HZ46,0.5),'M-Weight for Length'!A:I,2,0)))))))),0)</f>
        <v/>
      </c>
      <c r="AB46" s="191" t="str">
        <f>IFERROR(IF(D46="","",IF(F46="","",IF(J46="","",IF(K46="","",IF(AND(K46&gt;23,K46&lt;=60),IF(F46="F",VLOOKUP(MROUND(HZ46,0.5),'F-Weight for Length'!K:S,3,0),VLOOKUP(MROUND(HZ46,0.5),'M-Weight for Length'!K:S,3,0)),IF(K46&gt;60,IF(F46="F",VLOOKUP(K46,'F-Weight for Length'!U:AC,3,0),VLOOKUP(K46,'M-Weight for Length'!U:AC,3,0)),IF(F46="F",VLOOKUP(MROUND(HZ46,0.5),'F-Weight for Length'!A:I,3,0),VLOOKUP(MROUND(HZ46,0.5),'M-Weight for Length'!A:I,3,0)))))))),0)</f>
        <v/>
      </c>
      <c r="AC46" s="191" t="str">
        <f>IFERROR(IF(D46="","",IF(F46="","",IF(J46="","",IF(K46="","",IF(AND(K46&gt;23,K46&lt;=60),IF(F46="F",VLOOKUP(MROUND(HZ46,0.5),'F-Weight for Length'!K:S,4,0),VLOOKUP(MROUND(HZ46,0.5),'M-Weight for Length'!K:S,4,0)),IF(K46&gt;60,IF(F46="F",VLOOKUP(K46,'F-Weight for Length'!U:AC,4,0),VLOOKUP(K46,'M-Weight for Length'!U:AC,4,0)),IF(F46="F",VLOOKUP(MROUND(HZ46,0.5),'F-Weight for Length'!A:I,4,0),VLOOKUP(MROUND(HZ46,0.5),'M-Weight for Length'!A:I,4,0)))))))),0)</f>
        <v/>
      </c>
      <c r="AD46" s="191" t="str">
        <f>IFERROR(IF(D46="","",IF(F46="","",IF(J46="","",IF(K46="","",IF(AND(K46&gt;23,K46&lt;=60),IF(F46="F",VLOOKUP(MROUND(HZ46,0.5),'F-Weight for Length'!K:S,5,0),VLOOKUP(MROUND(HZ46,0.5),'M-Weight for Length'!K:S,5,0)),IF(K46&gt;60,IF(F46="F",VLOOKUP(K46,'F-Weight for Length'!U:AC,5,0),VLOOKUP(K46,'M-Weight for Length'!U:AC,5,0)),IF(F46="F",VLOOKUP(MROUND(HZ46,0.5),'F-Weight for Length'!A:I,5,0),VLOOKUP(MROUND(HZ46,0.5),'M-Weight for Length'!A:I,5,0)))))))),0)</f>
        <v/>
      </c>
      <c r="AE46" s="191" t="str">
        <f>IFERROR(IF(D46="","",IF(F46="","",IF(J46="","",IF(K46="","",IF(AND(K46&gt;23,K46&lt;=60),IF(F46="F",VLOOKUP(MROUND(HZ46,0.5),'F-Weight for Length'!K:S,6,0),VLOOKUP(MROUND(HZ46,0.5),'M-Weight for Length'!K:S,6,0)),IF(K46&gt;60,IF(F46="F",VLOOKUP(K46,'F-Weight for Length'!U:AC,6,0),VLOOKUP(K46,'M-Weight for Length'!U:AC,6,0)),IF(F46="F",VLOOKUP(MROUND(HZ46,0.5),'F-Weight for Length'!A:I,6,0),VLOOKUP(MROUND(HZ46,0.5),'M-Weight for Length'!A:I,6,0)))))))),0)</f>
        <v/>
      </c>
      <c r="AF46" s="191" t="str">
        <f>IFERROR(IF(D46="","",IF(F46="","",IF(J46="","",IF(K46="","",IF(AND(K46&gt;23,K46&lt;=60),IF(F46="F",VLOOKUP(MROUND(HZ46,0.5),'F-Weight for Length'!K:S,7,0),VLOOKUP(MROUND(HZ46,0.5),'M-Weight for Length'!K:S,7,0)),IF(K46&gt;60,IF(F46="F",VLOOKUP(K46,'F-Weight for Length'!U:AC,7,0),VLOOKUP(K46,'M-Weight for Length'!U:AC,7,0)),IF(F46="F",VLOOKUP(MROUND(HZ46,0.5),'F-Weight for Length'!A:I,7,0),VLOOKUP(MROUND(HZ46,0.5),'M-Weight for Length'!A:I,7,0)))))))),0)</f>
        <v/>
      </c>
      <c r="AG46" s="191" t="str">
        <f>IFERROR(IF(D46="","",IF(F46="","",IF(J46="","",IF(K46="","",IF(AND(K46&gt;23,K46&lt;=60),IF(F46="F",VLOOKUP(MROUND(HZ46,0.5),'F-Weight for Length'!K:S,8,0),VLOOKUP(MROUND(HZ46,0.5),'M-Weight for Length'!K:S,8,0)),IF(K46&gt;60,IF(F46="F",VLOOKUP(K46,'F-Weight for Length'!U:AC,8,0),VLOOKUP(K46,'M-Weight for Length'!U:AC,8,0)),IF(F46="F",VLOOKUP(MROUND(HZ46,0.5),'F-Weight for Length'!A:I,8,0),VLOOKUP(MROUND(HZ46,0.5),'M-Weight for Length'!A:I,8,0)))))))),0)</f>
        <v/>
      </c>
      <c r="AH46" s="191" t="str">
        <f>IFERROR(IF(D46="","",IF(F46="","",IF(J46="","",IF(K46="","",IF(AND(K46&gt;23,K46&lt;=60),IF(F46="F",VLOOKUP(MROUND(HZ46,0.5),'F-Weight for Length'!K:S,9,0),VLOOKUP(MROUND(HZ46,0.5),'M-Weight for Length'!K:S,9,0)),IF(K46&gt;60,IF(F46="F",VLOOKUP(K46,'F-Weight for Length'!U:AC,9,0),VLOOKUP(K46,'M-Weight for Length'!U:AC,9,0)),IF(F46="F",VLOOKUP(MROUND(HZ46,0.5),'F-Weight for Length'!A:I,9,0),VLOOKUP(MROUND(HZ46,0.5),'M-Weight for Length'!A:I,9,0)))))))),0)</f>
        <v/>
      </c>
      <c r="AI46" s="192">
        <f t="shared" si="23"/>
        <v>0</v>
      </c>
      <c r="AJ46" s="192">
        <f t="shared" si="24"/>
        <v>0</v>
      </c>
      <c r="AK46" s="192">
        <f t="shared" si="25"/>
        <v>0</v>
      </c>
      <c r="AL46" s="192">
        <f t="shared" si="26"/>
        <v>0</v>
      </c>
      <c r="AM46" s="192">
        <f t="shared" si="27"/>
        <v>0</v>
      </c>
      <c r="AN46" s="192">
        <f t="shared" si="28"/>
        <v>0</v>
      </c>
      <c r="AO46" s="192">
        <f t="shared" si="29"/>
        <v>0</v>
      </c>
      <c r="AP46" s="192">
        <f t="shared" si="30"/>
        <v>0</v>
      </c>
      <c r="AQ46" s="192">
        <f t="shared" si="31"/>
        <v>0</v>
      </c>
      <c r="AR46" s="192">
        <f t="shared" si="32"/>
        <v>0</v>
      </c>
      <c r="AS46" s="192">
        <f t="shared" si="33"/>
        <v>0</v>
      </c>
      <c r="AT46" s="192">
        <f t="shared" si="34"/>
        <v>0</v>
      </c>
      <c r="AU46" s="192">
        <f t="shared" si="35"/>
        <v>0</v>
      </c>
      <c r="AV46" s="192">
        <f t="shared" si="36"/>
        <v>0</v>
      </c>
      <c r="AW46" s="192">
        <f t="shared" si="37"/>
        <v>0</v>
      </c>
      <c r="AX46" s="192">
        <f t="shared" si="38"/>
        <v>0</v>
      </c>
      <c r="AY46" s="192">
        <f t="shared" si="39"/>
        <v>0</v>
      </c>
      <c r="AZ46" s="192">
        <f t="shared" si="40"/>
        <v>0</v>
      </c>
      <c r="BA46" s="192">
        <f t="shared" si="41"/>
        <v>0</v>
      </c>
      <c r="BB46" s="192">
        <f t="shared" si="42"/>
        <v>0</v>
      </c>
      <c r="BC46" s="192">
        <f t="shared" si="43"/>
        <v>0</v>
      </c>
      <c r="BD46" s="192">
        <f t="shared" si="44"/>
        <v>0</v>
      </c>
      <c r="BE46" s="192">
        <f t="shared" si="45"/>
        <v>0</v>
      </c>
      <c r="BF46" s="192">
        <f t="shared" si="46"/>
        <v>0</v>
      </c>
      <c r="BG46" s="192">
        <f t="shared" si="47"/>
        <v>0</v>
      </c>
      <c r="BH46" s="192">
        <f t="shared" si="48"/>
        <v>0</v>
      </c>
      <c r="BI46" s="192">
        <f t="shared" si="49"/>
        <v>0</v>
      </c>
      <c r="BJ46" s="192">
        <f t="shared" si="50"/>
        <v>0</v>
      </c>
      <c r="BK46" s="192">
        <f t="shared" si="51"/>
        <v>0</v>
      </c>
      <c r="BL46" s="192">
        <f t="shared" si="52"/>
        <v>0</v>
      </c>
      <c r="BM46" s="192">
        <f t="shared" si="53"/>
        <v>0</v>
      </c>
      <c r="BN46" s="192">
        <f t="shared" si="54"/>
        <v>0</v>
      </c>
      <c r="BO46" s="192">
        <f t="shared" si="55"/>
        <v>0</v>
      </c>
      <c r="BP46" s="192">
        <f t="shared" si="56"/>
        <v>0</v>
      </c>
      <c r="BQ46" s="192">
        <f t="shared" si="57"/>
        <v>0</v>
      </c>
      <c r="BR46" s="192">
        <f t="shared" si="58"/>
        <v>0</v>
      </c>
      <c r="BS46" s="192">
        <f t="shared" si="59"/>
        <v>0</v>
      </c>
      <c r="BT46" s="192">
        <f t="shared" si="60"/>
        <v>0</v>
      </c>
      <c r="BU46" s="192">
        <f t="shared" si="61"/>
        <v>0</v>
      </c>
      <c r="BV46" s="192">
        <f t="shared" si="62"/>
        <v>0</v>
      </c>
      <c r="BW46" s="192">
        <f t="shared" si="63"/>
        <v>0</v>
      </c>
      <c r="BX46" s="192">
        <f t="shared" si="64"/>
        <v>0</v>
      </c>
      <c r="BY46" s="192">
        <f t="shared" si="65"/>
        <v>0</v>
      </c>
      <c r="BZ46" s="192">
        <f t="shared" si="66"/>
        <v>0</v>
      </c>
      <c r="CA46" s="192">
        <f t="shared" si="67"/>
        <v>0</v>
      </c>
      <c r="CB46" s="192">
        <f t="shared" si="68"/>
        <v>0</v>
      </c>
      <c r="CC46" s="192">
        <f t="shared" si="69"/>
        <v>0</v>
      </c>
      <c r="CD46" s="192">
        <f t="shared" si="70"/>
        <v>0</v>
      </c>
      <c r="CE46" s="192">
        <f t="shared" si="71"/>
        <v>0</v>
      </c>
      <c r="CF46" s="192">
        <f t="shared" si="72"/>
        <v>0</v>
      </c>
      <c r="CG46" s="192">
        <f t="shared" si="73"/>
        <v>0</v>
      </c>
      <c r="CH46" s="192">
        <f t="shared" si="74"/>
        <v>0</v>
      </c>
      <c r="CI46" s="192">
        <f t="shared" si="75"/>
        <v>0</v>
      </c>
      <c r="CJ46" s="192">
        <f t="shared" si="76"/>
        <v>0</v>
      </c>
      <c r="CK46" s="192">
        <f t="shared" si="77"/>
        <v>0</v>
      </c>
      <c r="CL46" s="192">
        <f t="shared" si="78"/>
        <v>0</v>
      </c>
      <c r="CM46" s="192">
        <f t="shared" si="79"/>
        <v>0</v>
      </c>
      <c r="CN46" s="192">
        <f t="shared" si="80"/>
        <v>0</v>
      </c>
      <c r="CO46" s="192">
        <f t="shared" si="81"/>
        <v>0</v>
      </c>
      <c r="CP46" s="192">
        <f t="shared" si="82"/>
        <v>0</v>
      </c>
      <c r="CQ46" s="192">
        <f t="shared" si="83"/>
        <v>0</v>
      </c>
      <c r="CR46" s="192">
        <f t="shared" si="84"/>
        <v>0</v>
      </c>
      <c r="CS46" s="192">
        <f t="shared" si="85"/>
        <v>0</v>
      </c>
      <c r="CT46" s="192">
        <f t="shared" si="86"/>
        <v>0</v>
      </c>
      <c r="CU46" s="192">
        <f t="shared" si="87"/>
        <v>0</v>
      </c>
      <c r="CV46" s="192">
        <f t="shared" si="88"/>
        <v>0</v>
      </c>
      <c r="CW46" s="192">
        <f t="shared" si="89"/>
        <v>0</v>
      </c>
      <c r="CX46" s="192">
        <f t="shared" si="90"/>
        <v>0</v>
      </c>
      <c r="CY46" s="192">
        <f t="shared" si="91"/>
        <v>0</v>
      </c>
      <c r="CZ46" s="192">
        <f t="shared" si="92"/>
        <v>0</v>
      </c>
      <c r="DA46" s="192">
        <f t="shared" si="93"/>
        <v>0</v>
      </c>
      <c r="DB46" s="192">
        <f t="shared" si="94"/>
        <v>0</v>
      </c>
      <c r="DC46" s="192">
        <f t="shared" si="95"/>
        <v>0</v>
      </c>
      <c r="DD46" s="192">
        <f t="shared" si="96"/>
        <v>0</v>
      </c>
      <c r="DE46" s="192">
        <f t="shared" si="97"/>
        <v>0</v>
      </c>
      <c r="DF46" s="192">
        <f t="shared" si="98"/>
        <v>0</v>
      </c>
      <c r="DG46" s="192">
        <f t="shared" si="99"/>
        <v>0</v>
      </c>
      <c r="DH46" s="192">
        <f t="shared" si="100"/>
        <v>0</v>
      </c>
      <c r="DI46" s="192">
        <f t="shared" si="101"/>
        <v>0</v>
      </c>
      <c r="DJ46" s="192">
        <f t="shared" si="102"/>
        <v>0</v>
      </c>
      <c r="DK46" s="192">
        <f t="shared" si="103"/>
        <v>0</v>
      </c>
      <c r="DL46" s="192">
        <f t="shared" si="104"/>
        <v>0</v>
      </c>
      <c r="DM46" s="192">
        <f t="shared" si="105"/>
        <v>0</v>
      </c>
      <c r="DN46" s="192">
        <f t="shared" si="106"/>
        <v>0</v>
      </c>
      <c r="DO46" s="192">
        <f t="shared" si="107"/>
        <v>0</v>
      </c>
      <c r="DP46" s="192">
        <f t="shared" si="108"/>
        <v>0</v>
      </c>
      <c r="DQ46" s="192">
        <f t="shared" si="109"/>
        <v>0</v>
      </c>
      <c r="DR46" s="192">
        <f t="shared" si="110"/>
        <v>0</v>
      </c>
      <c r="DS46" s="192">
        <f t="shared" si="111"/>
        <v>0</v>
      </c>
      <c r="DT46" s="192">
        <f t="shared" si="112"/>
        <v>0</v>
      </c>
      <c r="DU46" s="192">
        <f t="shared" si="113"/>
        <v>0</v>
      </c>
      <c r="DV46" s="193">
        <f t="shared" si="114"/>
        <v>0</v>
      </c>
      <c r="DW46" s="193">
        <f t="shared" si="115"/>
        <v>0</v>
      </c>
      <c r="DX46" s="193">
        <f t="shared" si="116"/>
        <v>0</v>
      </c>
      <c r="DY46" s="193">
        <f t="shared" si="117"/>
        <v>0</v>
      </c>
      <c r="DZ46" s="193">
        <f t="shared" si="118"/>
        <v>0</v>
      </c>
      <c r="EA46" s="192">
        <f t="shared" si="119"/>
        <v>0</v>
      </c>
      <c r="EB46" s="192">
        <f t="shared" si="120"/>
        <v>0</v>
      </c>
      <c r="EC46" s="192">
        <f t="shared" si="121"/>
        <v>0</v>
      </c>
      <c r="ED46" s="192">
        <f t="shared" si="122"/>
        <v>0</v>
      </c>
      <c r="EE46" s="192">
        <f t="shared" si="123"/>
        <v>0</v>
      </c>
      <c r="EF46" s="192">
        <f t="shared" si="124"/>
        <v>0</v>
      </c>
      <c r="EG46" s="192">
        <f t="shared" si="125"/>
        <v>0</v>
      </c>
      <c r="EH46" s="192">
        <f t="shared" si="126"/>
        <v>0</v>
      </c>
      <c r="EI46" s="192">
        <f t="shared" si="127"/>
        <v>0</v>
      </c>
      <c r="EJ46" s="192">
        <f t="shared" si="128"/>
        <v>0</v>
      </c>
      <c r="EK46" s="192">
        <f t="shared" si="129"/>
        <v>0</v>
      </c>
      <c r="EL46" s="192">
        <f t="shared" si="130"/>
        <v>0</v>
      </c>
      <c r="EM46" s="192">
        <f t="shared" si="131"/>
        <v>0</v>
      </c>
      <c r="EN46" s="192">
        <f t="shared" si="132"/>
        <v>0</v>
      </c>
      <c r="EO46" s="192">
        <f t="shared" si="133"/>
        <v>0</v>
      </c>
      <c r="EP46" s="192">
        <f t="shared" si="134"/>
        <v>0</v>
      </c>
      <c r="EQ46" s="192">
        <f t="shared" si="135"/>
        <v>0</v>
      </c>
      <c r="ER46" s="192">
        <f t="shared" si="136"/>
        <v>0</v>
      </c>
      <c r="ES46" s="192">
        <f t="shared" si="137"/>
        <v>0</v>
      </c>
      <c r="ET46" s="192">
        <f t="shared" si="138"/>
        <v>0</v>
      </c>
      <c r="EU46" s="192">
        <f t="shared" si="139"/>
        <v>0</v>
      </c>
      <c r="EV46" s="192">
        <f t="shared" si="140"/>
        <v>0</v>
      </c>
      <c r="EW46" s="192">
        <f t="shared" si="141"/>
        <v>0</v>
      </c>
      <c r="EX46" s="192">
        <f t="shared" si="142"/>
        <v>0</v>
      </c>
      <c r="EY46" s="192">
        <f t="shared" si="143"/>
        <v>0</v>
      </c>
      <c r="EZ46" s="192">
        <f t="shared" si="144"/>
        <v>0</v>
      </c>
      <c r="FA46" s="192">
        <f t="shared" si="145"/>
        <v>0</v>
      </c>
      <c r="FB46" s="192">
        <f t="shared" si="146"/>
        <v>0</v>
      </c>
      <c r="FC46" s="192">
        <f t="shared" si="147"/>
        <v>0</v>
      </c>
      <c r="FD46" s="192">
        <f t="shared" si="148"/>
        <v>0</v>
      </c>
      <c r="FE46" s="192">
        <f t="shared" si="149"/>
        <v>0</v>
      </c>
      <c r="FF46" s="192">
        <f t="shared" si="150"/>
        <v>0</v>
      </c>
      <c r="FG46" s="192">
        <f t="shared" si="151"/>
        <v>0</v>
      </c>
      <c r="FH46" s="192">
        <f t="shared" si="152"/>
        <v>0</v>
      </c>
      <c r="FI46" s="192">
        <f t="shared" si="153"/>
        <v>0</v>
      </c>
      <c r="FJ46" s="192">
        <f t="shared" si="154"/>
        <v>0</v>
      </c>
      <c r="FK46" s="192">
        <f t="shared" si="155"/>
        <v>0</v>
      </c>
      <c r="FL46" s="192">
        <f t="shared" si="156"/>
        <v>0</v>
      </c>
      <c r="FM46" s="192">
        <f t="shared" si="157"/>
        <v>0</v>
      </c>
      <c r="FN46" s="192">
        <f t="shared" si="158"/>
        <v>0</v>
      </c>
      <c r="FO46" s="192">
        <f t="shared" si="159"/>
        <v>0</v>
      </c>
      <c r="FP46" s="192">
        <f t="shared" si="160"/>
        <v>0</v>
      </c>
      <c r="FQ46" s="192">
        <f t="shared" si="161"/>
        <v>0</v>
      </c>
      <c r="FR46" s="192">
        <f t="shared" si="162"/>
        <v>0</v>
      </c>
      <c r="FS46" s="192">
        <f t="shared" si="163"/>
        <v>0</v>
      </c>
      <c r="FT46" s="192">
        <f t="shared" si="164"/>
        <v>0</v>
      </c>
      <c r="FU46" s="192">
        <f t="shared" si="165"/>
        <v>0</v>
      </c>
      <c r="FV46" s="192">
        <f t="shared" si="166"/>
        <v>0</v>
      </c>
      <c r="FW46" s="192">
        <f t="shared" si="167"/>
        <v>0</v>
      </c>
      <c r="FX46" s="192">
        <f t="shared" si="168"/>
        <v>0</v>
      </c>
      <c r="FY46" s="192">
        <f t="shared" si="169"/>
        <v>0</v>
      </c>
      <c r="FZ46" s="192">
        <f t="shared" si="170"/>
        <v>0</v>
      </c>
      <c r="GA46" s="192">
        <f t="shared" si="171"/>
        <v>0</v>
      </c>
      <c r="GB46" s="192">
        <f t="shared" si="172"/>
        <v>0</v>
      </c>
      <c r="GC46" s="192">
        <f t="shared" si="173"/>
        <v>0</v>
      </c>
      <c r="GD46" s="192">
        <f t="shared" si="174"/>
        <v>0</v>
      </c>
      <c r="GE46" s="192">
        <f t="shared" si="175"/>
        <v>0</v>
      </c>
      <c r="GF46" s="192">
        <f t="shared" si="176"/>
        <v>0</v>
      </c>
      <c r="GG46" s="192">
        <f t="shared" si="177"/>
        <v>0</v>
      </c>
      <c r="GH46" s="192">
        <f t="shared" si="178"/>
        <v>0</v>
      </c>
      <c r="GI46" s="192">
        <f t="shared" si="179"/>
        <v>0</v>
      </c>
      <c r="GJ46" s="192">
        <f t="shared" si="180"/>
        <v>0</v>
      </c>
      <c r="GK46" s="192">
        <f t="shared" si="181"/>
        <v>0</v>
      </c>
      <c r="GL46" s="192">
        <f t="shared" si="182"/>
        <v>0</v>
      </c>
      <c r="GM46" s="192">
        <f t="shared" si="183"/>
        <v>0</v>
      </c>
      <c r="GN46" s="192">
        <f t="shared" si="184"/>
        <v>0</v>
      </c>
      <c r="GO46" s="192">
        <f t="shared" si="185"/>
        <v>0</v>
      </c>
      <c r="GP46" s="192">
        <f t="shared" si="186"/>
        <v>0</v>
      </c>
      <c r="GQ46" s="192">
        <f t="shared" si="187"/>
        <v>0</v>
      </c>
      <c r="GR46" s="192">
        <f t="shared" si="188"/>
        <v>0</v>
      </c>
      <c r="GS46" s="192">
        <f t="shared" si="189"/>
        <v>0</v>
      </c>
      <c r="GT46" s="192">
        <f t="shared" si="190"/>
        <v>0</v>
      </c>
      <c r="GU46" s="192">
        <f t="shared" si="191"/>
        <v>0</v>
      </c>
      <c r="GV46" s="192">
        <f t="shared" si="192"/>
        <v>0</v>
      </c>
      <c r="GW46" s="192">
        <f t="shared" si="193"/>
        <v>0</v>
      </c>
      <c r="GX46" s="192">
        <f t="shared" si="194"/>
        <v>0</v>
      </c>
      <c r="GY46" s="192">
        <f t="shared" si="195"/>
        <v>0</v>
      </c>
      <c r="GZ46" s="192">
        <f t="shared" si="196"/>
        <v>0</v>
      </c>
      <c r="HA46" s="192">
        <f t="shared" si="197"/>
        <v>0</v>
      </c>
      <c r="HB46" s="192">
        <f t="shared" si="198"/>
        <v>0</v>
      </c>
      <c r="HC46" s="192">
        <f t="shared" si="199"/>
        <v>0</v>
      </c>
      <c r="HD46" s="192">
        <f t="shared" si="200"/>
        <v>0</v>
      </c>
      <c r="HE46" s="192">
        <f t="shared" si="201"/>
        <v>0</v>
      </c>
      <c r="HF46" s="192">
        <f t="shared" si="202"/>
        <v>0</v>
      </c>
      <c r="HG46" s="192">
        <f t="shared" si="203"/>
        <v>0</v>
      </c>
      <c r="HH46" s="192">
        <f t="shared" si="204"/>
        <v>0</v>
      </c>
      <c r="HI46" s="192">
        <f t="shared" si="205"/>
        <v>0</v>
      </c>
      <c r="HJ46" s="192">
        <f t="shared" si="206"/>
        <v>0</v>
      </c>
      <c r="HK46" s="192">
        <f t="shared" si="207"/>
        <v>0</v>
      </c>
      <c r="HL46" s="192">
        <f t="shared" si="208"/>
        <v>0</v>
      </c>
      <c r="HM46" s="192">
        <f t="shared" si="209"/>
        <v>0</v>
      </c>
      <c r="HN46" s="194">
        <f t="shared" si="210"/>
        <v>0</v>
      </c>
      <c r="HO46" s="194">
        <f t="shared" si="211"/>
        <v>0</v>
      </c>
      <c r="HP46" s="194">
        <f t="shared" si="212"/>
        <v>0</v>
      </c>
      <c r="HQ46" s="194">
        <f t="shared" si="213"/>
        <v>0</v>
      </c>
      <c r="HR46" s="194">
        <f t="shared" si="214"/>
        <v>0</v>
      </c>
      <c r="HS46" s="195" t="str">
        <f t="shared" si="9"/>
        <v/>
      </c>
      <c r="HT46" s="196">
        <f t="shared" si="225"/>
        <v>0</v>
      </c>
      <c r="HU46" s="196">
        <f t="shared" si="226"/>
        <v>0</v>
      </c>
      <c r="HV46" s="197" t="str">
        <f t="shared" si="12"/>
        <v/>
      </c>
      <c r="HW46" s="197" t="str">
        <f t="shared" si="215"/>
        <v/>
      </c>
      <c r="HX46" s="197" t="str">
        <f t="shared" si="216"/>
        <v/>
      </c>
      <c r="HY46" s="195" t="str">
        <f t="shared" si="13"/>
        <v/>
      </c>
      <c r="HZ46" s="30">
        <f t="shared" si="6"/>
        <v>0</v>
      </c>
      <c r="IA46" s="198">
        <f t="shared" si="14"/>
        <v>0</v>
      </c>
      <c r="IB46" s="195"/>
      <c r="IC46" s="195">
        <f t="shared" si="217"/>
        <v>0</v>
      </c>
      <c r="ID46" s="195">
        <f t="shared" si="15"/>
        <v>0</v>
      </c>
      <c r="IE46" s="195">
        <f t="shared" si="218"/>
        <v>0</v>
      </c>
      <c r="IF46" s="195">
        <f t="shared" si="16"/>
        <v>0</v>
      </c>
      <c r="IG46" s="307">
        <f t="shared" si="17"/>
        <v>0</v>
      </c>
      <c r="IH46" s="307">
        <f t="shared" si="18"/>
        <v>0</v>
      </c>
      <c r="II46" s="44">
        <f t="shared" si="19"/>
        <v>0</v>
      </c>
      <c r="IJ46" s="44">
        <f t="shared" si="219"/>
        <v>0</v>
      </c>
      <c r="IK46" s="44">
        <f t="shared" si="220"/>
        <v>0</v>
      </c>
      <c r="IL46" s="44">
        <f t="shared" si="221"/>
        <v>0</v>
      </c>
      <c r="IM46" s="44">
        <f t="shared" si="222"/>
        <v>0</v>
      </c>
      <c r="IN46" s="44">
        <f t="shared" si="223"/>
        <v>0</v>
      </c>
      <c r="IO46" s="44">
        <f t="shared" si="224"/>
        <v>0</v>
      </c>
    </row>
    <row r="47" spans="1:249" ht="18" customHeight="1">
      <c r="A47" s="188">
        <v>41</v>
      </c>
      <c r="B47" s="326"/>
      <c r="C47" s="289"/>
      <c r="D47" s="199"/>
      <c r="E47" s="189"/>
      <c r="F47" s="189"/>
      <c r="G47" s="190"/>
      <c r="H47" s="190"/>
      <c r="I47" s="272"/>
      <c r="J47" s="207"/>
      <c r="K47" s="214" t="str">
        <f t="shared" si="20"/>
        <v/>
      </c>
      <c r="L47" s="200" t="str">
        <f t="shared" si="21"/>
        <v/>
      </c>
      <c r="M47" s="200" t="str">
        <f t="shared" si="22"/>
        <v/>
      </c>
      <c r="N47" s="209" t="str">
        <f t="shared" si="8"/>
        <v/>
      </c>
      <c r="O47" s="208" t="str">
        <f>IFERROR(IF(D47="","",IF(K47="","",IF(I47="","",IF(F47="F",VLOOKUP(K47,F!A:G,2,0),IF(F47="M",VLOOKUP(K47,M!A:G,2,0),""))))),0)</f>
        <v/>
      </c>
      <c r="P47" s="191" t="str">
        <f>IFERROR(IF(D47="","",IF(K47="","",IF(I47="","",IF(F47="F",VLOOKUP(K47,F!A:G,3,0),IF(F47="M",VLOOKUP(K47,M!A:G,3,0),""))))),0)</f>
        <v/>
      </c>
      <c r="Q47" s="191" t="str">
        <f>IFERROR(IF(D47="","",IF(K47="","",IF(I47="","",IF(F47="F",VLOOKUP(K47,F!A:G,4,0),IF(F47="M",VLOOKUP(K47,M!A:G,4,0),""))))),0)</f>
        <v/>
      </c>
      <c r="R47" s="191" t="str">
        <f>IFERROR(IF(D47="","",IF(K47="","",IF(I47="","",IF(F47="F",VLOOKUP(K47,F!A:G,5,0),IF(F47="M",VLOOKUP(K47,M!A:G,5,0),""))))),0)</f>
        <v/>
      </c>
      <c r="S47" s="191" t="str">
        <f>IFERROR(IF(D47="","",IF(K47="","",IF(I47="","",IF(F47="F",VLOOKUP(K47,F!A:G,6,0),IF(F47="M",VLOOKUP(K47,M!A:G,6,0),""))))),0)</f>
        <v/>
      </c>
      <c r="T47" s="191" t="str">
        <f>IFERROR(IF(D47="","",IF(K47="","",IF(I47="","",IF(F47="F",VLOOKUP(K47,F!A:G,7,0),IF(F47="M",VLOOKUP(K47,M!A:G,7,0),""))))),0)</f>
        <v/>
      </c>
      <c r="U47" s="191" t="str">
        <f>IFERROR(IF(D47="","",IF(K47="","",IF(J47="","",IF(F47="F",VLOOKUP(K47,F!A:M,8,0),IF(F47="M",VLOOKUP(K47,M!A:M,8,0),""))))),0)</f>
        <v/>
      </c>
      <c r="V47" s="191" t="str">
        <f>IFERROR(IF(D47="","",IF(K47="","",IF(J47="","",IF(F47="F",VLOOKUP(K47,F!A:M,9,0),IF(F47="M",VLOOKUP(K47,M!A:M,9,0),""))))),0)</f>
        <v/>
      </c>
      <c r="W47" s="191" t="str">
        <f>IFERROR(IF(D47="","",IF(K47="","",IF(J47="","",IF(F47="F",VLOOKUP(K47,F!A:M,10,0),IF(F47="M",VLOOKUP(K47,M!A:M,10,0),""))))),0)</f>
        <v/>
      </c>
      <c r="X47" s="191" t="str">
        <f>IFERROR(IF(D47="","",IF(K47="","",IF(J47="","",IF(F47="F",VLOOKUP(K47,F!A:M,11,0),IF(F47="M",VLOOKUP(K47,M!A:M,11,0),""))))),0)</f>
        <v/>
      </c>
      <c r="Y47" s="191" t="str">
        <f>IFERROR(IF(D47="","",IF(K47="","",IF(J47="","",IF(F47="F",VLOOKUP(K47,F!A:M,12,0),IF(F47="M",VLOOKUP(K47,M!A:M,12,0),""))))),0)</f>
        <v/>
      </c>
      <c r="Z47" s="191" t="str">
        <f>IFERROR(IF(D47="","",IF(K47="","",IF(J47="","",IF(F47="F",VLOOKUP(K47,F!A:M,13,0),IF(F47="M",VLOOKUP(K47,M!A:M,13,0),""))))),0)</f>
        <v/>
      </c>
      <c r="AA47" s="191" t="str">
        <f>IFERROR(IF(D47="","",IF(F47="","",IF(J47="","",IF(K47="","",IF(AND(K47&gt;23,K47&lt;=60),IF(F47="F",VLOOKUP(MROUND(HZ47,0.5),'F-Weight for Length'!K:S,2,0),VLOOKUP(MROUND(HZ47,0.5),'M-Weight for Length'!K:S,2,0)),IF(K47&gt;60,IF(F47="F",VLOOKUP(K47,'F-Weight for Length'!U:AC,2,0),VLOOKUP(K47,'M-Weight for Length'!U:AC,2,0)),IF(F47="F",VLOOKUP(MROUND(HZ47,0.5),'F-Weight for Length'!A:I,2,0),VLOOKUP(MROUND(HZ47,0.5),'M-Weight for Length'!A:I,2,0)))))))),0)</f>
        <v/>
      </c>
      <c r="AB47" s="191" t="str">
        <f>IFERROR(IF(D47="","",IF(F47="","",IF(J47="","",IF(K47="","",IF(AND(K47&gt;23,K47&lt;=60),IF(F47="F",VLOOKUP(MROUND(HZ47,0.5),'F-Weight for Length'!K:S,3,0),VLOOKUP(MROUND(HZ47,0.5),'M-Weight for Length'!K:S,3,0)),IF(K47&gt;60,IF(F47="F",VLOOKUP(K47,'F-Weight for Length'!U:AC,3,0),VLOOKUP(K47,'M-Weight for Length'!U:AC,3,0)),IF(F47="F",VLOOKUP(MROUND(HZ47,0.5),'F-Weight for Length'!A:I,3,0),VLOOKUP(MROUND(HZ47,0.5),'M-Weight for Length'!A:I,3,0)))))))),0)</f>
        <v/>
      </c>
      <c r="AC47" s="191" t="str">
        <f>IFERROR(IF(D47="","",IF(F47="","",IF(J47="","",IF(K47="","",IF(AND(K47&gt;23,K47&lt;=60),IF(F47="F",VLOOKUP(MROUND(HZ47,0.5),'F-Weight for Length'!K:S,4,0),VLOOKUP(MROUND(HZ47,0.5),'M-Weight for Length'!K:S,4,0)),IF(K47&gt;60,IF(F47="F",VLOOKUP(K47,'F-Weight for Length'!U:AC,4,0),VLOOKUP(K47,'M-Weight for Length'!U:AC,4,0)),IF(F47="F",VLOOKUP(MROUND(HZ47,0.5),'F-Weight for Length'!A:I,4,0),VLOOKUP(MROUND(HZ47,0.5),'M-Weight for Length'!A:I,4,0)))))))),0)</f>
        <v/>
      </c>
      <c r="AD47" s="191" t="str">
        <f>IFERROR(IF(D47="","",IF(F47="","",IF(J47="","",IF(K47="","",IF(AND(K47&gt;23,K47&lt;=60),IF(F47="F",VLOOKUP(MROUND(HZ47,0.5),'F-Weight for Length'!K:S,5,0),VLOOKUP(MROUND(HZ47,0.5),'M-Weight for Length'!K:S,5,0)),IF(K47&gt;60,IF(F47="F",VLOOKUP(K47,'F-Weight for Length'!U:AC,5,0),VLOOKUP(K47,'M-Weight for Length'!U:AC,5,0)),IF(F47="F",VLOOKUP(MROUND(HZ47,0.5),'F-Weight for Length'!A:I,5,0),VLOOKUP(MROUND(HZ47,0.5),'M-Weight for Length'!A:I,5,0)))))))),0)</f>
        <v/>
      </c>
      <c r="AE47" s="191" t="str">
        <f>IFERROR(IF(D47="","",IF(F47="","",IF(J47="","",IF(K47="","",IF(AND(K47&gt;23,K47&lt;=60),IF(F47="F",VLOOKUP(MROUND(HZ47,0.5),'F-Weight for Length'!K:S,6,0),VLOOKUP(MROUND(HZ47,0.5),'M-Weight for Length'!K:S,6,0)),IF(K47&gt;60,IF(F47="F",VLOOKUP(K47,'F-Weight for Length'!U:AC,6,0),VLOOKUP(K47,'M-Weight for Length'!U:AC,6,0)),IF(F47="F",VLOOKUP(MROUND(HZ47,0.5),'F-Weight for Length'!A:I,6,0),VLOOKUP(MROUND(HZ47,0.5),'M-Weight for Length'!A:I,6,0)))))))),0)</f>
        <v/>
      </c>
      <c r="AF47" s="191" t="str">
        <f>IFERROR(IF(D47="","",IF(F47="","",IF(J47="","",IF(K47="","",IF(AND(K47&gt;23,K47&lt;=60),IF(F47="F",VLOOKUP(MROUND(HZ47,0.5),'F-Weight for Length'!K:S,7,0),VLOOKUP(MROUND(HZ47,0.5),'M-Weight for Length'!K:S,7,0)),IF(K47&gt;60,IF(F47="F",VLOOKUP(K47,'F-Weight for Length'!U:AC,7,0),VLOOKUP(K47,'M-Weight for Length'!U:AC,7,0)),IF(F47="F",VLOOKUP(MROUND(HZ47,0.5),'F-Weight for Length'!A:I,7,0),VLOOKUP(MROUND(HZ47,0.5),'M-Weight for Length'!A:I,7,0)))))))),0)</f>
        <v/>
      </c>
      <c r="AG47" s="191" t="str">
        <f>IFERROR(IF(D47="","",IF(F47="","",IF(J47="","",IF(K47="","",IF(AND(K47&gt;23,K47&lt;=60),IF(F47="F",VLOOKUP(MROUND(HZ47,0.5),'F-Weight for Length'!K:S,8,0),VLOOKUP(MROUND(HZ47,0.5),'M-Weight for Length'!K:S,8,0)),IF(K47&gt;60,IF(F47="F",VLOOKUP(K47,'F-Weight for Length'!U:AC,8,0),VLOOKUP(K47,'M-Weight for Length'!U:AC,8,0)),IF(F47="F",VLOOKUP(MROUND(HZ47,0.5),'F-Weight for Length'!A:I,8,0),VLOOKUP(MROUND(HZ47,0.5),'M-Weight for Length'!A:I,8,0)))))))),0)</f>
        <v/>
      </c>
      <c r="AH47" s="191" t="str">
        <f>IFERROR(IF(D47="","",IF(F47="","",IF(J47="","",IF(K47="","",IF(AND(K47&gt;23,K47&lt;=60),IF(F47="F",VLOOKUP(MROUND(HZ47,0.5),'F-Weight for Length'!K:S,9,0),VLOOKUP(MROUND(HZ47,0.5),'M-Weight for Length'!K:S,9,0)),IF(K47&gt;60,IF(F47="F",VLOOKUP(K47,'F-Weight for Length'!U:AC,9,0),VLOOKUP(K47,'M-Weight for Length'!U:AC,9,0)),IF(F47="F",VLOOKUP(MROUND(HZ47,0.5),'F-Weight for Length'!A:I,9,0),VLOOKUP(MROUND(HZ47,0.5),'M-Weight for Length'!A:I,9,0)))))))),0)</f>
        <v/>
      </c>
      <c r="AI47" s="192">
        <f t="shared" si="23"/>
        <v>0</v>
      </c>
      <c r="AJ47" s="192">
        <f t="shared" si="24"/>
        <v>0</v>
      </c>
      <c r="AK47" s="192">
        <f t="shared" si="25"/>
        <v>0</v>
      </c>
      <c r="AL47" s="192">
        <f t="shared" si="26"/>
        <v>0</v>
      </c>
      <c r="AM47" s="192">
        <f t="shared" si="27"/>
        <v>0</v>
      </c>
      <c r="AN47" s="192">
        <f t="shared" si="28"/>
        <v>0</v>
      </c>
      <c r="AO47" s="192">
        <f t="shared" si="29"/>
        <v>0</v>
      </c>
      <c r="AP47" s="192">
        <f t="shared" si="30"/>
        <v>0</v>
      </c>
      <c r="AQ47" s="192">
        <f t="shared" si="31"/>
        <v>0</v>
      </c>
      <c r="AR47" s="192">
        <f t="shared" si="32"/>
        <v>0</v>
      </c>
      <c r="AS47" s="192">
        <f t="shared" si="33"/>
        <v>0</v>
      </c>
      <c r="AT47" s="192">
        <f t="shared" si="34"/>
        <v>0</v>
      </c>
      <c r="AU47" s="192">
        <f t="shared" si="35"/>
        <v>0</v>
      </c>
      <c r="AV47" s="192">
        <f t="shared" si="36"/>
        <v>0</v>
      </c>
      <c r="AW47" s="192">
        <f t="shared" si="37"/>
        <v>0</v>
      </c>
      <c r="AX47" s="192">
        <f t="shared" si="38"/>
        <v>0</v>
      </c>
      <c r="AY47" s="192">
        <f t="shared" si="39"/>
        <v>0</v>
      </c>
      <c r="AZ47" s="192">
        <f t="shared" si="40"/>
        <v>0</v>
      </c>
      <c r="BA47" s="192">
        <f t="shared" si="41"/>
        <v>0</v>
      </c>
      <c r="BB47" s="192">
        <f t="shared" si="42"/>
        <v>0</v>
      </c>
      <c r="BC47" s="192">
        <f t="shared" si="43"/>
        <v>0</v>
      </c>
      <c r="BD47" s="192">
        <f t="shared" si="44"/>
        <v>0</v>
      </c>
      <c r="BE47" s="192">
        <f t="shared" si="45"/>
        <v>0</v>
      </c>
      <c r="BF47" s="192">
        <f t="shared" si="46"/>
        <v>0</v>
      </c>
      <c r="BG47" s="192">
        <f t="shared" si="47"/>
        <v>0</v>
      </c>
      <c r="BH47" s="192">
        <f t="shared" si="48"/>
        <v>0</v>
      </c>
      <c r="BI47" s="192">
        <f t="shared" si="49"/>
        <v>0</v>
      </c>
      <c r="BJ47" s="192">
        <f t="shared" si="50"/>
        <v>0</v>
      </c>
      <c r="BK47" s="192">
        <f t="shared" si="51"/>
        <v>0</v>
      </c>
      <c r="BL47" s="192">
        <f t="shared" si="52"/>
        <v>0</v>
      </c>
      <c r="BM47" s="192">
        <f t="shared" si="53"/>
        <v>0</v>
      </c>
      <c r="BN47" s="192">
        <f t="shared" si="54"/>
        <v>0</v>
      </c>
      <c r="BO47" s="192">
        <f t="shared" si="55"/>
        <v>0</v>
      </c>
      <c r="BP47" s="192">
        <f t="shared" si="56"/>
        <v>0</v>
      </c>
      <c r="BQ47" s="192">
        <f t="shared" si="57"/>
        <v>0</v>
      </c>
      <c r="BR47" s="192">
        <f t="shared" si="58"/>
        <v>0</v>
      </c>
      <c r="BS47" s="192">
        <f t="shared" si="59"/>
        <v>0</v>
      </c>
      <c r="BT47" s="192">
        <f t="shared" si="60"/>
        <v>0</v>
      </c>
      <c r="BU47" s="192">
        <f t="shared" si="61"/>
        <v>0</v>
      </c>
      <c r="BV47" s="192">
        <f t="shared" si="62"/>
        <v>0</v>
      </c>
      <c r="BW47" s="192">
        <f t="shared" si="63"/>
        <v>0</v>
      </c>
      <c r="BX47" s="192">
        <f t="shared" si="64"/>
        <v>0</v>
      </c>
      <c r="BY47" s="192">
        <f t="shared" si="65"/>
        <v>0</v>
      </c>
      <c r="BZ47" s="192">
        <f t="shared" si="66"/>
        <v>0</v>
      </c>
      <c r="CA47" s="192">
        <f t="shared" si="67"/>
        <v>0</v>
      </c>
      <c r="CB47" s="192">
        <f t="shared" si="68"/>
        <v>0</v>
      </c>
      <c r="CC47" s="192">
        <f t="shared" si="69"/>
        <v>0</v>
      </c>
      <c r="CD47" s="192">
        <f t="shared" si="70"/>
        <v>0</v>
      </c>
      <c r="CE47" s="192">
        <f t="shared" si="71"/>
        <v>0</v>
      </c>
      <c r="CF47" s="192">
        <f t="shared" si="72"/>
        <v>0</v>
      </c>
      <c r="CG47" s="192">
        <f t="shared" si="73"/>
        <v>0</v>
      </c>
      <c r="CH47" s="192">
        <f t="shared" si="74"/>
        <v>0</v>
      </c>
      <c r="CI47" s="192">
        <f t="shared" si="75"/>
        <v>0</v>
      </c>
      <c r="CJ47" s="192">
        <f t="shared" si="76"/>
        <v>0</v>
      </c>
      <c r="CK47" s="192">
        <f t="shared" si="77"/>
        <v>0</v>
      </c>
      <c r="CL47" s="192">
        <f t="shared" si="78"/>
        <v>0</v>
      </c>
      <c r="CM47" s="192">
        <f t="shared" si="79"/>
        <v>0</v>
      </c>
      <c r="CN47" s="192">
        <f t="shared" si="80"/>
        <v>0</v>
      </c>
      <c r="CO47" s="192">
        <f t="shared" si="81"/>
        <v>0</v>
      </c>
      <c r="CP47" s="192">
        <f t="shared" si="82"/>
        <v>0</v>
      </c>
      <c r="CQ47" s="192">
        <f t="shared" si="83"/>
        <v>0</v>
      </c>
      <c r="CR47" s="192">
        <f t="shared" si="84"/>
        <v>0</v>
      </c>
      <c r="CS47" s="192">
        <f t="shared" si="85"/>
        <v>0</v>
      </c>
      <c r="CT47" s="192">
        <f t="shared" si="86"/>
        <v>0</v>
      </c>
      <c r="CU47" s="192">
        <f t="shared" si="87"/>
        <v>0</v>
      </c>
      <c r="CV47" s="192">
        <f t="shared" si="88"/>
        <v>0</v>
      </c>
      <c r="CW47" s="192">
        <f t="shared" si="89"/>
        <v>0</v>
      </c>
      <c r="CX47" s="192">
        <f t="shared" si="90"/>
        <v>0</v>
      </c>
      <c r="CY47" s="192">
        <f t="shared" si="91"/>
        <v>0</v>
      </c>
      <c r="CZ47" s="192">
        <f t="shared" si="92"/>
        <v>0</v>
      </c>
      <c r="DA47" s="192">
        <f t="shared" si="93"/>
        <v>0</v>
      </c>
      <c r="DB47" s="192">
        <f t="shared" si="94"/>
        <v>0</v>
      </c>
      <c r="DC47" s="192">
        <f t="shared" si="95"/>
        <v>0</v>
      </c>
      <c r="DD47" s="192">
        <f t="shared" si="96"/>
        <v>0</v>
      </c>
      <c r="DE47" s="192">
        <f t="shared" si="97"/>
        <v>0</v>
      </c>
      <c r="DF47" s="192">
        <f t="shared" si="98"/>
        <v>0</v>
      </c>
      <c r="DG47" s="192">
        <f t="shared" si="99"/>
        <v>0</v>
      </c>
      <c r="DH47" s="192">
        <f t="shared" si="100"/>
        <v>0</v>
      </c>
      <c r="DI47" s="192">
        <f t="shared" si="101"/>
        <v>0</v>
      </c>
      <c r="DJ47" s="192">
        <f t="shared" si="102"/>
        <v>0</v>
      </c>
      <c r="DK47" s="192">
        <f t="shared" si="103"/>
        <v>0</v>
      </c>
      <c r="DL47" s="192">
        <f t="shared" si="104"/>
        <v>0</v>
      </c>
      <c r="DM47" s="192">
        <f t="shared" si="105"/>
        <v>0</v>
      </c>
      <c r="DN47" s="192">
        <f t="shared" si="106"/>
        <v>0</v>
      </c>
      <c r="DO47" s="192">
        <f t="shared" si="107"/>
        <v>0</v>
      </c>
      <c r="DP47" s="192">
        <f t="shared" si="108"/>
        <v>0</v>
      </c>
      <c r="DQ47" s="192">
        <f t="shared" si="109"/>
        <v>0</v>
      </c>
      <c r="DR47" s="192">
        <f t="shared" si="110"/>
        <v>0</v>
      </c>
      <c r="DS47" s="192">
        <f t="shared" si="111"/>
        <v>0</v>
      </c>
      <c r="DT47" s="192">
        <f t="shared" si="112"/>
        <v>0</v>
      </c>
      <c r="DU47" s="192">
        <f t="shared" si="113"/>
        <v>0</v>
      </c>
      <c r="DV47" s="193">
        <f t="shared" si="114"/>
        <v>0</v>
      </c>
      <c r="DW47" s="193">
        <f t="shared" si="115"/>
        <v>0</v>
      </c>
      <c r="DX47" s="193">
        <f t="shared" si="116"/>
        <v>0</v>
      </c>
      <c r="DY47" s="193">
        <f t="shared" si="117"/>
        <v>0</v>
      </c>
      <c r="DZ47" s="193">
        <f t="shared" si="118"/>
        <v>0</v>
      </c>
      <c r="EA47" s="192">
        <f t="shared" si="119"/>
        <v>0</v>
      </c>
      <c r="EB47" s="192">
        <f t="shared" si="120"/>
        <v>0</v>
      </c>
      <c r="EC47" s="192">
        <f t="shared" si="121"/>
        <v>0</v>
      </c>
      <c r="ED47" s="192">
        <f t="shared" si="122"/>
        <v>0</v>
      </c>
      <c r="EE47" s="192">
        <f t="shared" si="123"/>
        <v>0</v>
      </c>
      <c r="EF47" s="192">
        <f t="shared" si="124"/>
        <v>0</v>
      </c>
      <c r="EG47" s="192">
        <f t="shared" si="125"/>
        <v>0</v>
      </c>
      <c r="EH47" s="192">
        <f t="shared" si="126"/>
        <v>0</v>
      </c>
      <c r="EI47" s="192">
        <f t="shared" si="127"/>
        <v>0</v>
      </c>
      <c r="EJ47" s="192">
        <f t="shared" si="128"/>
        <v>0</v>
      </c>
      <c r="EK47" s="192">
        <f t="shared" si="129"/>
        <v>0</v>
      </c>
      <c r="EL47" s="192">
        <f t="shared" si="130"/>
        <v>0</v>
      </c>
      <c r="EM47" s="192">
        <f t="shared" si="131"/>
        <v>0</v>
      </c>
      <c r="EN47" s="192">
        <f t="shared" si="132"/>
        <v>0</v>
      </c>
      <c r="EO47" s="192">
        <f t="shared" si="133"/>
        <v>0</v>
      </c>
      <c r="EP47" s="192">
        <f t="shared" si="134"/>
        <v>0</v>
      </c>
      <c r="EQ47" s="192">
        <f t="shared" si="135"/>
        <v>0</v>
      </c>
      <c r="ER47" s="192">
        <f t="shared" si="136"/>
        <v>0</v>
      </c>
      <c r="ES47" s="192">
        <f t="shared" si="137"/>
        <v>0</v>
      </c>
      <c r="ET47" s="192">
        <f t="shared" si="138"/>
        <v>0</v>
      </c>
      <c r="EU47" s="192">
        <f t="shared" si="139"/>
        <v>0</v>
      </c>
      <c r="EV47" s="192">
        <f t="shared" si="140"/>
        <v>0</v>
      </c>
      <c r="EW47" s="192">
        <f t="shared" si="141"/>
        <v>0</v>
      </c>
      <c r="EX47" s="192">
        <f t="shared" si="142"/>
        <v>0</v>
      </c>
      <c r="EY47" s="192">
        <f t="shared" si="143"/>
        <v>0</v>
      </c>
      <c r="EZ47" s="192">
        <f t="shared" si="144"/>
        <v>0</v>
      </c>
      <c r="FA47" s="192">
        <f t="shared" si="145"/>
        <v>0</v>
      </c>
      <c r="FB47" s="192">
        <f t="shared" si="146"/>
        <v>0</v>
      </c>
      <c r="FC47" s="192">
        <f t="shared" si="147"/>
        <v>0</v>
      </c>
      <c r="FD47" s="192">
        <f t="shared" si="148"/>
        <v>0</v>
      </c>
      <c r="FE47" s="192">
        <f t="shared" si="149"/>
        <v>0</v>
      </c>
      <c r="FF47" s="192">
        <f t="shared" si="150"/>
        <v>0</v>
      </c>
      <c r="FG47" s="192">
        <f t="shared" si="151"/>
        <v>0</v>
      </c>
      <c r="FH47" s="192">
        <f t="shared" si="152"/>
        <v>0</v>
      </c>
      <c r="FI47" s="192">
        <f t="shared" si="153"/>
        <v>0</v>
      </c>
      <c r="FJ47" s="192">
        <f t="shared" si="154"/>
        <v>0</v>
      </c>
      <c r="FK47" s="192">
        <f t="shared" si="155"/>
        <v>0</v>
      </c>
      <c r="FL47" s="192">
        <f t="shared" si="156"/>
        <v>0</v>
      </c>
      <c r="FM47" s="192">
        <f t="shared" si="157"/>
        <v>0</v>
      </c>
      <c r="FN47" s="192">
        <f t="shared" si="158"/>
        <v>0</v>
      </c>
      <c r="FO47" s="192">
        <f t="shared" si="159"/>
        <v>0</v>
      </c>
      <c r="FP47" s="192">
        <f t="shared" si="160"/>
        <v>0</v>
      </c>
      <c r="FQ47" s="192">
        <f t="shared" si="161"/>
        <v>0</v>
      </c>
      <c r="FR47" s="192">
        <f t="shared" si="162"/>
        <v>0</v>
      </c>
      <c r="FS47" s="192">
        <f t="shared" si="163"/>
        <v>0</v>
      </c>
      <c r="FT47" s="192">
        <f t="shared" si="164"/>
        <v>0</v>
      </c>
      <c r="FU47" s="192">
        <f t="shared" si="165"/>
        <v>0</v>
      </c>
      <c r="FV47" s="192">
        <f t="shared" si="166"/>
        <v>0</v>
      </c>
      <c r="FW47" s="192">
        <f t="shared" si="167"/>
        <v>0</v>
      </c>
      <c r="FX47" s="192">
        <f t="shared" si="168"/>
        <v>0</v>
      </c>
      <c r="FY47" s="192">
        <f t="shared" si="169"/>
        <v>0</v>
      </c>
      <c r="FZ47" s="192">
        <f t="shared" si="170"/>
        <v>0</v>
      </c>
      <c r="GA47" s="192">
        <f t="shared" si="171"/>
        <v>0</v>
      </c>
      <c r="GB47" s="192">
        <f t="shared" si="172"/>
        <v>0</v>
      </c>
      <c r="GC47" s="192">
        <f t="shared" si="173"/>
        <v>0</v>
      </c>
      <c r="GD47" s="192">
        <f t="shared" si="174"/>
        <v>0</v>
      </c>
      <c r="GE47" s="192">
        <f t="shared" si="175"/>
        <v>0</v>
      </c>
      <c r="GF47" s="192">
        <f t="shared" si="176"/>
        <v>0</v>
      </c>
      <c r="GG47" s="192">
        <f t="shared" si="177"/>
        <v>0</v>
      </c>
      <c r="GH47" s="192">
        <f t="shared" si="178"/>
        <v>0</v>
      </c>
      <c r="GI47" s="192">
        <f t="shared" si="179"/>
        <v>0</v>
      </c>
      <c r="GJ47" s="192">
        <f t="shared" si="180"/>
        <v>0</v>
      </c>
      <c r="GK47" s="192">
        <f t="shared" si="181"/>
        <v>0</v>
      </c>
      <c r="GL47" s="192">
        <f t="shared" si="182"/>
        <v>0</v>
      </c>
      <c r="GM47" s="192">
        <f t="shared" si="183"/>
        <v>0</v>
      </c>
      <c r="GN47" s="192">
        <f t="shared" si="184"/>
        <v>0</v>
      </c>
      <c r="GO47" s="192">
        <f t="shared" si="185"/>
        <v>0</v>
      </c>
      <c r="GP47" s="192">
        <f t="shared" si="186"/>
        <v>0</v>
      </c>
      <c r="GQ47" s="192">
        <f t="shared" si="187"/>
        <v>0</v>
      </c>
      <c r="GR47" s="192">
        <f t="shared" si="188"/>
        <v>0</v>
      </c>
      <c r="GS47" s="192">
        <f t="shared" si="189"/>
        <v>0</v>
      </c>
      <c r="GT47" s="192">
        <f t="shared" si="190"/>
        <v>0</v>
      </c>
      <c r="GU47" s="192">
        <f t="shared" si="191"/>
        <v>0</v>
      </c>
      <c r="GV47" s="192">
        <f t="shared" si="192"/>
        <v>0</v>
      </c>
      <c r="GW47" s="192">
        <f t="shared" si="193"/>
        <v>0</v>
      </c>
      <c r="GX47" s="192">
        <f t="shared" si="194"/>
        <v>0</v>
      </c>
      <c r="GY47" s="192">
        <f t="shared" si="195"/>
        <v>0</v>
      </c>
      <c r="GZ47" s="192">
        <f t="shared" si="196"/>
        <v>0</v>
      </c>
      <c r="HA47" s="192">
        <f t="shared" si="197"/>
        <v>0</v>
      </c>
      <c r="HB47" s="192">
        <f t="shared" si="198"/>
        <v>0</v>
      </c>
      <c r="HC47" s="192">
        <f t="shared" si="199"/>
        <v>0</v>
      </c>
      <c r="HD47" s="192">
        <f t="shared" si="200"/>
        <v>0</v>
      </c>
      <c r="HE47" s="192">
        <f t="shared" si="201"/>
        <v>0</v>
      </c>
      <c r="HF47" s="192">
        <f t="shared" si="202"/>
        <v>0</v>
      </c>
      <c r="HG47" s="192">
        <f t="shared" si="203"/>
        <v>0</v>
      </c>
      <c r="HH47" s="192">
        <f t="shared" si="204"/>
        <v>0</v>
      </c>
      <c r="HI47" s="192">
        <f t="shared" si="205"/>
        <v>0</v>
      </c>
      <c r="HJ47" s="192">
        <f t="shared" si="206"/>
        <v>0</v>
      </c>
      <c r="HK47" s="192">
        <f t="shared" si="207"/>
        <v>0</v>
      </c>
      <c r="HL47" s="192">
        <f t="shared" si="208"/>
        <v>0</v>
      </c>
      <c r="HM47" s="192">
        <f t="shared" si="209"/>
        <v>0</v>
      </c>
      <c r="HN47" s="194">
        <f t="shared" si="210"/>
        <v>0</v>
      </c>
      <c r="HO47" s="194">
        <f t="shared" si="211"/>
        <v>0</v>
      </c>
      <c r="HP47" s="194">
        <f t="shared" si="212"/>
        <v>0</v>
      </c>
      <c r="HQ47" s="194">
        <f t="shared" si="213"/>
        <v>0</v>
      </c>
      <c r="HR47" s="194">
        <f t="shared" si="214"/>
        <v>0</v>
      </c>
      <c r="HS47" s="195" t="str">
        <f t="shared" si="9"/>
        <v/>
      </c>
      <c r="HT47" s="196">
        <f t="shared" si="225"/>
        <v>0</v>
      </c>
      <c r="HU47" s="196">
        <f t="shared" si="226"/>
        <v>0</v>
      </c>
      <c r="HV47" s="197" t="str">
        <f t="shared" si="12"/>
        <v/>
      </c>
      <c r="HW47" s="197" t="str">
        <f t="shared" si="215"/>
        <v/>
      </c>
      <c r="HX47" s="197" t="str">
        <f t="shared" si="216"/>
        <v/>
      </c>
      <c r="HY47" s="195" t="str">
        <f t="shared" si="13"/>
        <v/>
      </c>
      <c r="HZ47" s="30">
        <f t="shared" si="6"/>
        <v>0</v>
      </c>
      <c r="IA47" s="198">
        <f t="shared" si="14"/>
        <v>0</v>
      </c>
      <c r="IB47" s="195"/>
      <c r="IC47" s="195">
        <f t="shared" si="217"/>
        <v>0</v>
      </c>
      <c r="ID47" s="195">
        <f t="shared" si="15"/>
        <v>0</v>
      </c>
      <c r="IE47" s="195">
        <f t="shared" si="218"/>
        <v>0</v>
      </c>
      <c r="IF47" s="195">
        <f t="shared" si="16"/>
        <v>0</v>
      </c>
      <c r="IG47" s="307">
        <f t="shared" si="17"/>
        <v>0</v>
      </c>
      <c r="IH47" s="307">
        <f t="shared" si="18"/>
        <v>0</v>
      </c>
      <c r="II47" s="44">
        <f t="shared" si="19"/>
        <v>0</v>
      </c>
      <c r="IJ47" s="44">
        <f t="shared" si="219"/>
        <v>0</v>
      </c>
      <c r="IK47" s="44">
        <f t="shared" si="220"/>
        <v>0</v>
      </c>
      <c r="IL47" s="44">
        <f t="shared" si="221"/>
        <v>0</v>
      </c>
      <c r="IM47" s="44">
        <f t="shared" si="222"/>
        <v>0</v>
      </c>
      <c r="IN47" s="44">
        <f t="shared" si="223"/>
        <v>0</v>
      </c>
      <c r="IO47" s="44">
        <f t="shared" si="224"/>
        <v>0</v>
      </c>
    </row>
    <row r="48" spans="1:249" ht="18" customHeight="1">
      <c r="A48" s="188">
        <v>42</v>
      </c>
      <c r="B48" s="326"/>
      <c r="C48" s="289"/>
      <c r="D48" s="199"/>
      <c r="E48" s="189"/>
      <c r="F48" s="189"/>
      <c r="G48" s="190"/>
      <c r="H48" s="190"/>
      <c r="I48" s="272"/>
      <c r="J48" s="207"/>
      <c r="K48" s="214" t="str">
        <f t="shared" si="20"/>
        <v/>
      </c>
      <c r="L48" s="200" t="str">
        <f t="shared" si="21"/>
        <v/>
      </c>
      <c r="M48" s="200" t="str">
        <f t="shared" si="22"/>
        <v/>
      </c>
      <c r="N48" s="209" t="str">
        <f t="shared" si="8"/>
        <v/>
      </c>
      <c r="O48" s="208" t="str">
        <f>IFERROR(IF(D48="","",IF(K48="","",IF(I48="","",IF(F48="F",VLOOKUP(K48,F!A:G,2,0),IF(F48="M",VLOOKUP(K48,M!A:G,2,0),""))))),0)</f>
        <v/>
      </c>
      <c r="P48" s="191" t="str">
        <f>IFERROR(IF(D48="","",IF(K48="","",IF(I48="","",IF(F48="F",VLOOKUP(K48,F!A:G,3,0),IF(F48="M",VLOOKUP(K48,M!A:G,3,0),""))))),0)</f>
        <v/>
      </c>
      <c r="Q48" s="191" t="str">
        <f>IFERROR(IF(D48="","",IF(K48="","",IF(I48="","",IF(F48="F",VLOOKUP(K48,F!A:G,4,0),IF(F48="M",VLOOKUP(K48,M!A:G,4,0),""))))),0)</f>
        <v/>
      </c>
      <c r="R48" s="191" t="str">
        <f>IFERROR(IF(D48="","",IF(K48="","",IF(I48="","",IF(F48="F",VLOOKUP(K48,F!A:G,5,0),IF(F48="M",VLOOKUP(K48,M!A:G,5,0),""))))),0)</f>
        <v/>
      </c>
      <c r="S48" s="191" t="str">
        <f>IFERROR(IF(D48="","",IF(K48="","",IF(I48="","",IF(F48="F",VLOOKUP(K48,F!A:G,6,0),IF(F48="M",VLOOKUP(K48,M!A:G,6,0),""))))),0)</f>
        <v/>
      </c>
      <c r="T48" s="191" t="str">
        <f>IFERROR(IF(D48="","",IF(K48="","",IF(I48="","",IF(F48="F",VLOOKUP(K48,F!A:G,7,0),IF(F48="M",VLOOKUP(K48,M!A:G,7,0),""))))),0)</f>
        <v/>
      </c>
      <c r="U48" s="191" t="str">
        <f>IFERROR(IF(D48="","",IF(K48="","",IF(J48="","",IF(F48="F",VLOOKUP(K48,F!A:M,8,0),IF(F48="M",VLOOKUP(K48,M!A:M,8,0),""))))),0)</f>
        <v/>
      </c>
      <c r="V48" s="191" t="str">
        <f>IFERROR(IF(D48="","",IF(K48="","",IF(J48="","",IF(F48="F",VLOOKUP(K48,F!A:M,9,0),IF(F48="M",VLOOKUP(K48,M!A:M,9,0),""))))),0)</f>
        <v/>
      </c>
      <c r="W48" s="191" t="str">
        <f>IFERROR(IF(D48="","",IF(K48="","",IF(J48="","",IF(F48="F",VLOOKUP(K48,F!A:M,10,0),IF(F48="M",VLOOKUP(K48,M!A:M,10,0),""))))),0)</f>
        <v/>
      </c>
      <c r="X48" s="191" t="str">
        <f>IFERROR(IF(D48="","",IF(K48="","",IF(J48="","",IF(F48="F",VLOOKUP(K48,F!A:M,11,0),IF(F48="M",VLOOKUP(K48,M!A:M,11,0),""))))),0)</f>
        <v/>
      </c>
      <c r="Y48" s="191" t="str">
        <f>IFERROR(IF(D48="","",IF(K48="","",IF(J48="","",IF(F48="F",VLOOKUP(K48,F!A:M,12,0),IF(F48="M",VLOOKUP(K48,M!A:M,12,0),""))))),0)</f>
        <v/>
      </c>
      <c r="Z48" s="191" t="str">
        <f>IFERROR(IF(D48="","",IF(K48="","",IF(J48="","",IF(F48="F",VLOOKUP(K48,F!A:M,13,0),IF(F48="M",VLOOKUP(K48,M!A:M,13,0),""))))),0)</f>
        <v/>
      </c>
      <c r="AA48" s="191" t="str">
        <f>IFERROR(IF(D48="","",IF(F48="","",IF(J48="","",IF(K48="","",IF(AND(K48&gt;23,K48&lt;=60),IF(F48="F",VLOOKUP(MROUND(HZ48,0.5),'F-Weight for Length'!K:S,2,0),VLOOKUP(MROUND(HZ48,0.5),'M-Weight for Length'!K:S,2,0)),IF(K48&gt;60,IF(F48="F",VLOOKUP(K48,'F-Weight for Length'!U:AC,2,0),VLOOKUP(K48,'M-Weight for Length'!U:AC,2,0)),IF(F48="F",VLOOKUP(MROUND(HZ48,0.5),'F-Weight for Length'!A:I,2,0),VLOOKUP(MROUND(HZ48,0.5),'M-Weight for Length'!A:I,2,0)))))))),0)</f>
        <v/>
      </c>
      <c r="AB48" s="191" t="str">
        <f>IFERROR(IF(D48="","",IF(F48="","",IF(J48="","",IF(K48="","",IF(AND(K48&gt;23,K48&lt;=60),IF(F48="F",VLOOKUP(MROUND(HZ48,0.5),'F-Weight for Length'!K:S,3,0),VLOOKUP(MROUND(HZ48,0.5),'M-Weight for Length'!K:S,3,0)),IF(K48&gt;60,IF(F48="F",VLOOKUP(K48,'F-Weight for Length'!U:AC,3,0),VLOOKUP(K48,'M-Weight for Length'!U:AC,3,0)),IF(F48="F",VLOOKUP(MROUND(HZ48,0.5),'F-Weight for Length'!A:I,3,0),VLOOKUP(MROUND(HZ48,0.5),'M-Weight for Length'!A:I,3,0)))))))),0)</f>
        <v/>
      </c>
      <c r="AC48" s="191" t="str">
        <f>IFERROR(IF(D48="","",IF(F48="","",IF(J48="","",IF(K48="","",IF(AND(K48&gt;23,K48&lt;=60),IF(F48="F",VLOOKUP(MROUND(HZ48,0.5),'F-Weight for Length'!K:S,4,0),VLOOKUP(MROUND(HZ48,0.5),'M-Weight for Length'!K:S,4,0)),IF(K48&gt;60,IF(F48="F",VLOOKUP(K48,'F-Weight for Length'!U:AC,4,0),VLOOKUP(K48,'M-Weight for Length'!U:AC,4,0)),IF(F48="F",VLOOKUP(MROUND(HZ48,0.5),'F-Weight for Length'!A:I,4,0),VLOOKUP(MROUND(HZ48,0.5),'M-Weight for Length'!A:I,4,0)))))))),0)</f>
        <v/>
      </c>
      <c r="AD48" s="191" t="str">
        <f>IFERROR(IF(D48="","",IF(F48="","",IF(J48="","",IF(K48="","",IF(AND(K48&gt;23,K48&lt;=60),IF(F48="F",VLOOKUP(MROUND(HZ48,0.5),'F-Weight for Length'!K:S,5,0),VLOOKUP(MROUND(HZ48,0.5),'M-Weight for Length'!K:S,5,0)),IF(K48&gt;60,IF(F48="F",VLOOKUP(K48,'F-Weight for Length'!U:AC,5,0),VLOOKUP(K48,'M-Weight for Length'!U:AC,5,0)),IF(F48="F",VLOOKUP(MROUND(HZ48,0.5),'F-Weight for Length'!A:I,5,0),VLOOKUP(MROUND(HZ48,0.5),'M-Weight for Length'!A:I,5,0)))))))),0)</f>
        <v/>
      </c>
      <c r="AE48" s="191" t="str">
        <f>IFERROR(IF(D48="","",IF(F48="","",IF(J48="","",IF(K48="","",IF(AND(K48&gt;23,K48&lt;=60),IF(F48="F",VLOOKUP(MROUND(HZ48,0.5),'F-Weight for Length'!K:S,6,0),VLOOKUP(MROUND(HZ48,0.5),'M-Weight for Length'!K:S,6,0)),IF(K48&gt;60,IF(F48="F",VLOOKUP(K48,'F-Weight for Length'!U:AC,6,0),VLOOKUP(K48,'M-Weight for Length'!U:AC,6,0)),IF(F48="F",VLOOKUP(MROUND(HZ48,0.5),'F-Weight for Length'!A:I,6,0),VLOOKUP(MROUND(HZ48,0.5),'M-Weight for Length'!A:I,6,0)))))))),0)</f>
        <v/>
      </c>
      <c r="AF48" s="191" t="str">
        <f>IFERROR(IF(D48="","",IF(F48="","",IF(J48="","",IF(K48="","",IF(AND(K48&gt;23,K48&lt;=60),IF(F48="F",VLOOKUP(MROUND(HZ48,0.5),'F-Weight for Length'!K:S,7,0),VLOOKUP(MROUND(HZ48,0.5),'M-Weight for Length'!K:S,7,0)),IF(K48&gt;60,IF(F48="F",VLOOKUP(K48,'F-Weight for Length'!U:AC,7,0),VLOOKUP(K48,'M-Weight for Length'!U:AC,7,0)),IF(F48="F",VLOOKUP(MROUND(HZ48,0.5),'F-Weight for Length'!A:I,7,0),VLOOKUP(MROUND(HZ48,0.5),'M-Weight for Length'!A:I,7,0)))))))),0)</f>
        <v/>
      </c>
      <c r="AG48" s="191" t="str">
        <f>IFERROR(IF(D48="","",IF(F48="","",IF(J48="","",IF(K48="","",IF(AND(K48&gt;23,K48&lt;=60),IF(F48="F",VLOOKUP(MROUND(HZ48,0.5),'F-Weight for Length'!K:S,8,0),VLOOKUP(MROUND(HZ48,0.5),'M-Weight for Length'!K:S,8,0)),IF(K48&gt;60,IF(F48="F",VLOOKUP(K48,'F-Weight for Length'!U:AC,8,0),VLOOKUP(K48,'M-Weight for Length'!U:AC,8,0)),IF(F48="F",VLOOKUP(MROUND(HZ48,0.5),'F-Weight for Length'!A:I,8,0),VLOOKUP(MROUND(HZ48,0.5),'M-Weight for Length'!A:I,8,0)))))))),0)</f>
        <v/>
      </c>
      <c r="AH48" s="191" t="str">
        <f>IFERROR(IF(D48="","",IF(F48="","",IF(J48="","",IF(K48="","",IF(AND(K48&gt;23,K48&lt;=60),IF(F48="F",VLOOKUP(MROUND(HZ48,0.5),'F-Weight for Length'!K:S,9,0),VLOOKUP(MROUND(HZ48,0.5),'M-Weight for Length'!K:S,9,0)),IF(K48&gt;60,IF(F48="F",VLOOKUP(K48,'F-Weight for Length'!U:AC,9,0),VLOOKUP(K48,'M-Weight for Length'!U:AC,9,0)),IF(F48="F",VLOOKUP(MROUND(HZ48,0.5),'F-Weight for Length'!A:I,9,0),VLOOKUP(MROUND(HZ48,0.5),'M-Weight for Length'!A:I,9,0)))))))),0)</f>
        <v/>
      </c>
      <c r="AI48" s="192">
        <f t="shared" si="23"/>
        <v>0</v>
      </c>
      <c r="AJ48" s="192">
        <f t="shared" si="24"/>
        <v>0</v>
      </c>
      <c r="AK48" s="192">
        <f t="shared" si="25"/>
        <v>0</v>
      </c>
      <c r="AL48" s="192">
        <f t="shared" si="26"/>
        <v>0</v>
      </c>
      <c r="AM48" s="192">
        <f t="shared" si="27"/>
        <v>0</v>
      </c>
      <c r="AN48" s="192">
        <f t="shared" si="28"/>
        <v>0</v>
      </c>
      <c r="AO48" s="192">
        <f t="shared" si="29"/>
        <v>0</v>
      </c>
      <c r="AP48" s="192">
        <f t="shared" si="30"/>
        <v>0</v>
      </c>
      <c r="AQ48" s="192">
        <f t="shared" si="31"/>
        <v>0</v>
      </c>
      <c r="AR48" s="192">
        <f t="shared" si="32"/>
        <v>0</v>
      </c>
      <c r="AS48" s="192">
        <f t="shared" si="33"/>
        <v>0</v>
      </c>
      <c r="AT48" s="192">
        <f t="shared" si="34"/>
        <v>0</v>
      </c>
      <c r="AU48" s="192">
        <f t="shared" si="35"/>
        <v>0</v>
      </c>
      <c r="AV48" s="192">
        <f t="shared" si="36"/>
        <v>0</v>
      </c>
      <c r="AW48" s="192">
        <f t="shared" si="37"/>
        <v>0</v>
      </c>
      <c r="AX48" s="192">
        <f t="shared" si="38"/>
        <v>0</v>
      </c>
      <c r="AY48" s="192">
        <f t="shared" si="39"/>
        <v>0</v>
      </c>
      <c r="AZ48" s="192">
        <f t="shared" si="40"/>
        <v>0</v>
      </c>
      <c r="BA48" s="192">
        <f t="shared" si="41"/>
        <v>0</v>
      </c>
      <c r="BB48" s="192">
        <f t="shared" si="42"/>
        <v>0</v>
      </c>
      <c r="BC48" s="192">
        <f t="shared" si="43"/>
        <v>0</v>
      </c>
      <c r="BD48" s="192">
        <f t="shared" si="44"/>
        <v>0</v>
      </c>
      <c r="BE48" s="192">
        <f t="shared" si="45"/>
        <v>0</v>
      </c>
      <c r="BF48" s="192">
        <f t="shared" si="46"/>
        <v>0</v>
      </c>
      <c r="BG48" s="192">
        <f t="shared" si="47"/>
        <v>0</v>
      </c>
      <c r="BH48" s="192">
        <f t="shared" si="48"/>
        <v>0</v>
      </c>
      <c r="BI48" s="192">
        <f t="shared" si="49"/>
        <v>0</v>
      </c>
      <c r="BJ48" s="192">
        <f t="shared" si="50"/>
        <v>0</v>
      </c>
      <c r="BK48" s="192">
        <f t="shared" si="51"/>
        <v>0</v>
      </c>
      <c r="BL48" s="192">
        <f t="shared" si="52"/>
        <v>0</v>
      </c>
      <c r="BM48" s="192">
        <f t="shared" si="53"/>
        <v>0</v>
      </c>
      <c r="BN48" s="192">
        <f t="shared" si="54"/>
        <v>0</v>
      </c>
      <c r="BO48" s="192">
        <f t="shared" si="55"/>
        <v>0</v>
      </c>
      <c r="BP48" s="192">
        <f t="shared" si="56"/>
        <v>0</v>
      </c>
      <c r="BQ48" s="192">
        <f t="shared" si="57"/>
        <v>0</v>
      </c>
      <c r="BR48" s="192">
        <f t="shared" si="58"/>
        <v>0</v>
      </c>
      <c r="BS48" s="192">
        <f t="shared" si="59"/>
        <v>0</v>
      </c>
      <c r="BT48" s="192">
        <f t="shared" si="60"/>
        <v>0</v>
      </c>
      <c r="BU48" s="192">
        <f t="shared" si="61"/>
        <v>0</v>
      </c>
      <c r="BV48" s="192">
        <f t="shared" si="62"/>
        <v>0</v>
      </c>
      <c r="BW48" s="192">
        <f t="shared" si="63"/>
        <v>0</v>
      </c>
      <c r="BX48" s="192">
        <f t="shared" si="64"/>
        <v>0</v>
      </c>
      <c r="BY48" s="192">
        <f t="shared" si="65"/>
        <v>0</v>
      </c>
      <c r="BZ48" s="192">
        <f t="shared" si="66"/>
        <v>0</v>
      </c>
      <c r="CA48" s="192">
        <f t="shared" si="67"/>
        <v>0</v>
      </c>
      <c r="CB48" s="192">
        <f t="shared" si="68"/>
        <v>0</v>
      </c>
      <c r="CC48" s="192">
        <f t="shared" si="69"/>
        <v>0</v>
      </c>
      <c r="CD48" s="192">
        <f t="shared" si="70"/>
        <v>0</v>
      </c>
      <c r="CE48" s="192">
        <f t="shared" si="71"/>
        <v>0</v>
      </c>
      <c r="CF48" s="192">
        <f t="shared" si="72"/>
        <v>0</v>
      </c>
      <c r="CG48" s="192">
        <f t="shared" si="73"/>
        <v>0</v>
      </c>
      <c r="CH48" s="192">
        <f t="shared" si="74"/>
        <v>0</v>
      </c>
      <c r="CI48" s="192">
        <f t="shared" si="75"/>
        <v>0</v>
      </c>
      <c r="CJ48" s="192">
        <f t="shared" si="76"/>
        <v>0</v>
      </c>
      <c r="CK48" s="192">
        <f t="shared" si="77"/>
        <v>0</v>
      </c>
      <c r="CL48" s="192">
        <f t="shared" si="78"/>
        <v>0</v>
      </c>
      <c r="CM48" s="192">
        <f t="shared" si="79"/>
        <v>0</v>
      </c>
      <c r="CN48" s="192">
        <f t="shared" si="80"/>
        <v>0</v>
      </c>
      <c r="CO48" s="192">
        <f t="shared" si="81"/>
        <v>0</v>
      </c>
      <c r="CP48" s="192">
        <f t="shared" si="82"/>
        <v>0</v>
      </c>
      <c r="CQ48" s="192">
        <f t="shared" si="83"/>
        <v>0</v>
      </c>
      <c r="CR48" s="192">
        <f t="shared" si="84"/>
        <v>0</v>
      </c>
      <c r="CS48" s="192">
        <f t="shared" si="85"/>
        <v>0</v>
      </c>
      <c r="CT48" s="192">
        <f t="shared" si="86"/>
        <v>0</v>
      </c>
      <c r="CU48" s="192">
        <f t="shared" si="87"/>
        <v>0</v>
      </c>
      <c r="CV48" s="192">
        <f t="shared" si="88"/>
        <v>0</v>
      </c>
      <c r="CW48" s="192">
        <f t="shared" si="89"/>
        <v>0</v>
      </c>
      <c r="CX48" s="192">
        <f t="shared" si="90"/>
        <v>0</v>
      </c>
      <c r="CY48" s="192">
        <f t="shared" si="91"/>
        <v>0</v>
      </c>
      <c r="CZ48" s="192">
        <f t="shared" si="92"/>
        <v>0</v>
      </c>
      <c r="DA48" s="192">
        <f t="shared" si="93"/>
        <v>0</v>
      </c>
      <c r="DB48" s="192">
        <f t="shared" si="94"/>
        <v>0</v>
      </c>
      <c r="DC48" s="192">
        <f t="shared" si="95"/>
        <v>0</v>
      </c>
      <c r="DD48" s="192">
        <f t="shared" si="96"/>
        <v>0</v>
      </c>
      <c r="DE48" s="192">
        <f t="shared" si="97"/>
        <v>0</v>
      </c>
      <c r="DF48" s="192">
        <f t="shared" si="98"/>
        <v>0</v>
      </c>
      <c r="DG48" s="192">
        <f t="shared" si="99"/>
        <v>0</v>
      </c>
      <c r="DH48" s="192">
        <f t="shared" si="100"/>
        <v>0</v>
      </c>
      <c r="DI48" s="192">
        <f t="shared" si="101"/>
        <v>0</v>
      </c>
      <c r="DJ48" s="192">
        <f t="shared" si="102"/>
        <v>0</v>
      </c>
      <c r="DK48" s="192">
        <f t="shared" si="103"/>
        <v>0</v>
      </c>
      <c r="DL48" s="192">
        <f t="shared" si="104"/>
        <v>0</v>
      </c>
      <c r="DM48" s="192">
        <f t="shared" si="105"/>
        <v>0</v>
      </c>
      <c r="DN48" s="192">
        <f t="shared" si="106"/>
        <v>0</v>
      </c>
      <c r="DO48" s="192">
        <f t="shared" si="107"/>
        <v>0</v>
      </c>
      <c r="DP48" s="192">
        <f t="shared" si="108"/>
        <v>0</v>
      </c>
      <c r="DQ48" s="192">
        <f t="shared" si="109"/>
        <v>0</v>
      </c>
      <c r="DR48" s="192">
        <f t="shared" si="110"/>
        <v>0</v>
      </c>
      <c r="DS48" s="192">
        <f t="shared" si="111"/>
        <v>0</v>
      </c>
      <c r="DT48" s="192">
        <f t="shared" si="112"/>
        <v>0</v>
      </c>
      <c r="DU48" s="192">
        <f t="shared" si="113"/>
        <v>0</v>
      </c>
      <c r="DV48" s="193">
        <f t="shared" si="114"/>
        <v>0</v>
      </c>
      <c r="DW48" s="193">
        <f t="shared" si="115"/>
        <v>0</v>
      </c>
      <c r="DX48" s="193">
        <f t="shared" si="116"/>
        <v>0</v>
      </c>
      <c r="DY48" s="193">
        <f t="shared" si="117"/>
        <v>0</v>
      </c>
      <c r="DZ48" s="193">
        <f t="shared" si="118"/>
        <v>0</v>
      </c>
      <c r="EA48" s="192">
        <f t="shared" si="119"/>
        <v>0</v>
      </c>
      <c r="EB48" s="192">
        <f t="shared" si="120"/>
        <v>0</v>
      </c>
      <c r="EC48" s="192">
        <f t="shared" si="121"/>
        <v>0</v>
      </c>
      <c r="ED48" s="192">
        <f t="shared" si="122"/>
        <v>0</v>
      </c>
      <c r="EE48" s="192">
        <f t="shared" si="123"/>
        <v>0</v>
      </c>
      <c r="EF48" s="192">
        <f t="shared" si="124"/>
        <v>0</v>
      </c>
      <c r="EG48" s="192">
        <f t="shared" si="125"/>
        <v>0</v>
      </c>
      <c r="EH48" s="192">
        <f t="shared" si="126"/>
        <v>0</v>
      </c>
      <c r="EI48" s="192">
        <f t="shared" si="127"/>
        <v>0</v>
      </c>
      <c r="EJ48" s="192">
        <f t="shared" si="128"/>
        <v>0</v>
      </c>
      <c r="EK48" s="192">
        <f t="shared" si="129"/>
        <v>0</v>
      </c>
      <c r="EL48" s="192">
        <f t="shared" si="130"/>
        <v>0</v>
      </c>
      <c r="EM48" s="192">
        <f t="shared" si="131"/>
        <v>0</v>
      </c>
      <c r="EN48" s="192">
        <f t="shared" si="132"/>
        <v>0</v>
      </c>
      <c r="EO48" s="192">
        <f t="shared" si="133"/>
        <v>0</v>
      </c>
      <c r="EP48" s="192">
        <f t="shared" si="134"/>
        <v>0</v>
      </c>
      <c r="EQ48" s="192">
        <f t="shared" si="135"/>
        <v>0</v>
      </c>
      <c r="ER48" s="192">
        <f t="shared" si="136"/>
        <v>0</v>
      </c>
      <c r="ES48" s="192">
        <f t="shared" si="137"/>
        <v>0</v>
      </c>
      <c r="ET48" s="192">
        <f t="shared" si="138"/>
        <v>0</v>
      </c>
      <c r="EU48" s="192">
        <f t="shared" si="139"/>
        <v>0</v>
      </c>
      <c r="EV48" s="192">
        <f t="shared" si="140"/>
        <v>0</v>
      </c>
      <c r="EW48" s="192">
        <f t="shared" si="141"/>
        <v>0</v>
      </c>
      <c r="EX48" s="192">
        <f t="shared" si="142"/>
        <v>0</v>
      </c>
      <c r="EY48" s="192">
        <f t="shared" si="143"/>
        <v>0</v>
      </c>
      <c r="EZ48" s="192">
        <f t="shared" si="144"/>
        <v>0</v>
      </c>
      <c r="FA48" s="192">
        <f t="shared" si="145"/>
        <v>0</v>
      </c>
      <c r="FB48" s="192">
        <f t="shared" si="146"/>
        <v>0</v>
      </c>
      <c r="FC48" s="192">
        <f t="shared" si="147"/>
        <v>0</v>
      </c>
      <c r="FD48" s="192">
        <f t="shared" si="148"/>
        <v>0</v>
      </c>
      <c r="FE48" s="192">
        <f t="shared" si="149"/>
        <v>0</v>
      </c>
      <c r="FF48" s="192">
        <f t="shared" si="150"/>
        <v>0</v>
      </c>
      <c r="FG48" s="192">
        <f t="shared" si="151"/>
        <v>0</v>
      </c>
      <c r="FH48" s="192">
        <f t="shared" si="152"/>
        <v>0</v>
      </c>
      <c r="FI48" s="192">
        <f t="shared" si="153"/>
        <v>0</v>
      </c>
      <c r="FJ48" s="192">
        <f t="shared" si="154"/>
        <v>0</v>
      </c>
      <c r="FK48" s="192">
        <f t="shared" si="155"/>
        <v>0</v>
      </c>
      <c r="FL48" s="192">
        <f t="shared" si="156"/>
        <v>0</v>
      </c>
      <c r="FM48" s="192">
        <f t="shared" si="157"/>
        <v>0</v>
      </c>
      <c r="FN48" s="192">
        <f t="shared" si="158"/>
        <v>0</v>
      </c>
      <c r="FO48" s="192">
        <f t="shared" si="159"/>
        <v>0</v>
      </c>
      <c r="FP48" s="192">
        <f t="shared" si="160"/>
        <v>0</v>
      </c>
      <c r="FQ48" s="192">
        <f t="shared" si="161"/>
        <v>0</v>
      </c>
      <c r="FR48" s="192">
        <f t="shared" si="162"/>
        <v>0</v>
      </c>
      <c r="FS48" s="192">
        <f t="shared" si="163"/>
        <v>0</v>
      </c>
      <c r="FT48" s="192">
        <f t="shared" si="164"/>
        <v>0</v>
      </c>
      <c r="FU48" s="192">
        <f t="shared" si="165"/>
        <v>0</v>
      </c>
      <c r="FV48" s="192">
        <f t="shared" si="166"/>
        <v>0</v>
      </c>
      <c r="FW48" s="192">
        <f t="shared" si="167"/>
        <v>0</v>
      </c>
      <c r="FX48" s="192">
        <f t="shared" si="168"/>
        <v>0</v>
      </c>
      <c r="FY48" s="192">
        <f t="shared" si="169"/>
        <v>0</v>
      </c>
      <c r="FZ48" s="192">
        <f t="shared" si="170"/>
        <v>0</v>
      </c>
      <c r="GA48" s="192">
        <f t="shared" si="171"/>
        <v>0</v>
      </c>
      <c r="GB48" s="192">
        <f t="shared" si="172"/>
        <v>0</v>
      </c>
      <c r="GC48" s="192">
        <f t="shared" si="173"/>
        <v>0</v>
      </c>
      <c r="GD48" s="192">
        <f t="shared" si="174"/>
        <v>0</v>
      </c>
      <c r="GE48" s="192">
        <f t="shared" si="175"/>
        <v>0</v>
      </c>
      <c r="GF48" s="192">
        <f t="shared" si="176"/>
        <v>0</v>
      </c>
      <c r="GG48" s="192">
        <f t="shared" si="177"/>
        <v>0</v>
      </c>
      <c r="GH48" s="192">
        <f t="shared" si="178"/>
        <v>0</v>
      </c>
      <c r="GI48" s="192">
        <f t="shared" si="179"/>
        <v>0</v>
      </c>
      <c r="GJ48" s="192">
        <f t="shared" si="180"/>
        <v>0</v>
      </c>
      <c r="GK48" s="192">
        <f t="shared" si="181"/>
        <v>0</v>
      </c>
      <c r="GL48" s="192">
        <f t="shared" si="182"/>
        <v>0</v>
      </c>
      <c r="GM48" s="192">
        <f t="shared" si="183"/>
        <v>0</v>
      </c>
      <c r="GN48" s="192">
        <f t="shared" si="184"/>
        <v>0</v>
      </c>
      <c r="GO48" s="192">
        <f t="shared" si="185"/>
        <v>0</v>
      </c>
      <c r="GP48" s="192">
        <f t="shared" si="186"/>
        <v>0</v>
      </c>
      <c r="GQ48" s="192">
        <f t="shared" si="187"/>
        <v>0</v>
      </c>
      <c r="GR48" s="192">
        <f t="shared" si="188"/>
        <v>0</v>
      </c>
      <c r="GS48" s="192">
        <f t="shared" si="189"/>
        <v>0</v>
      </c>
      <c r="GT48" s="192">
        <f t="shared" si="190"/>
        <v>0</v>
      </c>
      <c r="GU48" s="192">
        <f t="shared" si="191"/>
        <v>0</v>
      </c>
      <c r="GV48" s="192">
        <f t="shared" si="192"/>
        <v>0</v>
      </c>
      <c r="GW48" s="192">
        <f t="shared" si="193"/>
        <v>0</v>
      </c>
      <c r="GX48" s="192">
        <f t="shared" si="194"/>
        <v>0</v>
      </c>
      <c r="GY48" s="192">
        <f t="shared" si="195"/>
        <v>0</v>
      </c>
      <c r="GZ48" s="192">
        <f t="shared" si="196"/>
        <v>0</v>
      </c>
      <c r="HA48" s="192">
        <f t="shared" si="197"/>
        <v>0</v>
      </c>
      <c r="HB48" s="192">
        <f t="shared" si="198"/>
        <v>0</v>
      </c>
      <c r="HC48" s="192">
        <f t="shared" si="199"/>
        <v>0</v>
      </c>
      <c r="HD48" s="192">
        <f t="shared" si="200"/>
        <v>0</v>
      </c>
      <c r="HE48" s="192">
        <f t="shared" si="201"/>
        <v>0</v>
      </c>
      <c r="HF48" s="192">
        <f t="shared" si="202"/>
        <v>0</v>
      </c>
      <c r="HG48" s="192">
        <f t="shared" si="203"/>
        <v>0</v>
      </c>
      <c r="HH48" s="192">
        <f t="shared" si="204"/>
        <v>0</v>
      </c>
      <c r="HI48" s="192">
        <f t="shared" si="205"/>
        <v>0</v>
      </c>
      <c r="HJ48" s="192">
        <f t="shared" si="206"/>
        <v>0</v>
      </c>
      <c r="HK48" s="192">
        <f t="shared" si="207"/>
        <v>0</v>
      </c>
      <c r="HL48" s="192">
        <f t="shared" si="208"/>
        <v>0</v>
      </c>
      <c r="HM48" s="192">
        <f t="shared" si="209"/>
        <v>0</v>
      </c>
      <c r="HN48" s="194">
        <f t="shared" si="210"/>
        <v>0</v>
      </c>
      <c r="HO48" s="194">
        <f t="shared" si="211"/>
        <v>0</v>
      </c>
      <c r="HP48" s="194">
        <f t="shared" si="212"/>
        <v>0</v>
      </c>
      <c r="HQ48" s="194">
        <f t="shared" si="213"/>
        <v>0</v>
      </c>
      <c r="HR48" s="194">
        <f t="shared" si="214"/>
        <v>0</v>
      </c>
      <c r="HS48" s="195" t="str">
        <f t="shared" si="9"/>
        <v/>
      </c>
      <c r="HT48" s="196">
        <f t="shared" si="225"/>
        <v>0</v>
      </c>
      <c r="HU48" s="196">
        <f t="shared" si="226"/>
        <v>0</v>
      </c>
      <c r="HV48" s="197" t="str">
        <f t="shared" si="12"/>
        <v/>
      </c>
      <c r="HW48" s="197" t="str">
        <f t="shared" si="215"/>
        <v/>
      </c>
      <c r="HX48" s="197" t="str">
        <f t="shared" si="216"/>
        <v/>
      </c>
      <c r="HY48" s="195" t="str">
        <f t="shared" si="13"/>
        <v/>
      </c>
      <c r="HZ48" s="30">
        <f t="shared" si="6"/>
        <v>0</v>
      </c>
      <c r="IA48" s="198">
        <f t="shared" si="14"/>
        <v>0</v>
      </c>
      <c r="IB48" s="195"/>
      <c r="IC48" s="195">
        <f t="shared" si="217"/>
        <v>0</v>
      </c>
      <c r="ID48" s="195">
        <f t="shared" si="15"/>
        <v>0</v>
      </c>
      <c r="IE48" s="195">
        <f t="shared" si="218"/>
        <v>0</v>
      </c>
      <c r="IF48" s="195">
        <f t="shared" si="16"/>
        <v>0</v>
      </c>
      <c r="IG48" s="307">
        <f t="shared" si="17"/>
        <v>0</v>
      </c>
      <c r="IH48" s="307">
        <f t="shared" si="18"/>
        <v>0</v>
      </c>
      <c r="II48" s="44">
        <f t="shared" si="19"/>
        <v>0</v>
      </c>
      <c r="IJ48" s="44">
        <f t="shared" si="219"/>
        <v>0</v>
      </c>
      <c r="IK48" s="44">
        <f t="shared" si="220"/>
        <v>0</v>
      </c>
      <c r="IL48" s="44">
        <f t="shared" si="221"/>
        <v>0</v>
      </c>
      <c r="IM48" s="44">
        <f t="shared" si="222"/>
        <v>0</v>
      </c>
      <c r="IN48" s="44">
        <f t="shared" si="223"/>
        <v>0</v>
      </c>
      <c r="IO48" s="44">
        <f t="shared" si="224"/>
        <v>0</v>
      </c>
    </row>
    <row r="49" spans="1:249" ht="18" customHeight="1">
      <c r="A49" s="188">
        <v>43</v>
      </c>
      <c r="B49" s="326"/>
      <c r="C49" s="289"/>
      <c r="D49" s="199"/>
      <c r="E49" s="189"/>
      <c r="F49" s="189"/>
      <c r="G49" s="190"/>
      <c r="H49" s="190"/>
      <c r="I49" s="272"/>
      <c r="J49" s="207"/>
      <c r="K49" s="214" t="str">
        <f t="shared" si="20"/>
        <v/>
      </c>
      <c r="L49" s="200" t="str">
        <f t="shared" si="21"/>
        <v/>
      </c>
      <c r="M49" s="200" t="str">
        <f t="shared" si="22"/>
        <v/>
      </c>
      <c r="N49" s="209" t="str">
        <f t="shared" si="8"/>
        <v/>
      </c>
      <c r="O49" s="208" t="str">
        <f>IFERROR(IF(D49="","",IF(K49="","",IF(I49="","",IF(F49="F",VLOOKUP(K49,F!A:G,2,0),IF(F49="M",VLOOKUP(K49,M!A:G,2,0),""))))),0)</f>
        <v/>
      </c>
      <c r="P49" s="191" t="str">
        <f>IFERROR(IF(D49="","",IF(K49="","",IF(I49="","",IF(F49="F",VLOOKUP(K49,F!A:G,3,0),IF(F49="M",VLOOKUP(K49,M!A:G,3,0),""))))),0)</f>
        <v/>
      </c>
      <c r="Q49" s="191" t="str">
        <f>IFERROR(IF(D49="","",IF(K49="","",IF(I49="","",IF(F49="F",VLOOKUP(K49,F!A:G,4,0),IF(F49="M",VLOOKUP(K49,M!A:G,4,0),""))))),0)</f>
        <v/>
      </c>
      <c r="R49" s="191" t="str">
        <f>IFERROR(IF(D49="","",IF(K49="","",IF(I49="","",IF(F49="F",VLOOKUP(K49,F!A:G,5,0),IF(F49="M",VLOOKUP(K49,M!A:G,5,0),""))))),0)</f>
        <v/>
      </c>
      <c r="S49" s="191" t="str">
        <f>IFERROR(IF(D49="","",IF(K49="","",IF(I49="","",IF(F49="F",VLOOKUP(K49,F!A:G,6,0),IF(F49="M",VLOOKUP(K49,M!A:G,6,0),""))))),0)</f>
        <v/>
      </c>
      <c r="T49" s="191" t="str">
        <f>IFERROR(IF(D49="","",IF(K49="","",IF(I49="","",IF(F49="F",VLOOKUP(K49,F!A:G,7,0),IF(F49="M",VLOOKUP(K49,M!A:G,7,0),""))))),0)</f>
        <v/>
      </c>
      <c r="U49" s="191" t="str">
        <f>IFERROR(IF(D49="","",IF(K49="","",IF(J49="","",IF(F49="F",VLOOKUP(K49,F!A:M,8,0),IF(F49="M",VLOOKUP(K49,M!A:M,8,0),""))))),0)</f>
        <v/>
      </c>
      <c r="V49" s="191" t="str">
        <f>IFERROR(IF(D49="","",IF(K49="","",IF(J49="","",IF(F49="F",VLOOKUP(K49,F!A:M,9,0),IF(F49="M",VLOOKUP(K49,M!A:M,9,0),""))))),0)</f>
        <v/>
      </c>
      <c r="W49" s="191" t="str">
        <f>IFERROR(IF(D49="","",IF(K49="","",IF(J49="","",IF(F49="F",VLOOKUP(K49,F!A:M,10,0),IF(F49="M",VLOOKUP(K49,M!A:M,10,0),""))))),0)</f>
        <v/>
      </c>
      <c r="X49" s="191" t="str">
        <f>IFERROR(IF(D49="","",IF(K49="","",IF(J49="","",IF(F49="F",VLOOKUP(K49,F!A:M,11,0),IF(F49="M",VLOOKUP(K49,M!A:M,11,0),""))))),0)</f>
        <v/>
      </c>
      <c r="Y49" s="191" t="str">
        <f>IFERROR(IF(D49="","",IF(K49="","",IF(J49="","",IF(F49="F",VLOOKUP(K49,F!A:M,12,0),IF(F49="M",VLOOKUP(K49,M!A:M,12,0),""))))),0)</f>
        <v/>
      </c>
      <c r="Z49" s="191" t="str">
        <f>IFERROR(IF(D49="","",IF(K49="","",IF(J49="","",IF(F49="F",VLOOKUP(K49,F!A:M,13,0),IF(F49="M",VLOOKUP(K49,M!A:M,13,0),""))))),0)</f>
        <v/>
      </c>
      <c r="AA49" s="191" t="str">
        <f>IFERROR(IF(D49="","",IF(F49="","",IF(J49="","",IF(K49="","",IF(AND(K49&gt;23,K49&lt;=60),IF(F49="F",VLOOKUP(MROUND(HZ49,0.5),'F-Weight for Length'!K:S,2,0),VLOOKUP(MROUND(HZ49,0.5),'M-Weight for Length'!K:S,2,0)),IF(K49&gt;60,IF(F49="F",VLOOKUP(K49,'F-Weight for Length'!U:AC,2,0),VLOOKUP(K49,'M-Weight for Length'!U:AC,2,0)),IF(F49="F",VLOOKUP(MROUND(HZ49,0.5),'F-Weight for Length'!A:I,2,0),VLOOKUP(MROUND(HZ49,0.5),'M-Weight for Length'!A:I,2,0)))))))),0)</f>
        <v/>
      </c>
      <c r="AB49" s="191" t="str">
        <f>IFERROR(IF(D49="","",IF(F49="","",IF(J49="","",IF(K49="","",IF(AND(K49&gt;23,K49&lt;=60),IF(F49="F",VLOOKUP(MROUND(HZ49,0.5),'F-Weight for Length'!K:S,3,0),VLOOKUP(MROUND(HZ49,0.5),'M-Weight for Length'!K:S,3,0)),IF(K49&gt;60,IF(F49="F",VLOOKUP(K49,'F-Weight for Length'!U:AC,3,0),VLOOKUP(K49,'M-Weight for Length'!U:AC,3,0)),IF(F49="F",VLOOKUP(MROUND(HZ49,0.5),'F-Weight for Length'!A:I,3,0),VLOOKUP(MROUND(HZ49,0.5),'M-Weight for Length'!A:I,3,0)))))))),0)</f>
        <v/>
      </c>
      <c r="AC49" s="191" t="str">
        <f>IFERROR(IF(D49="","",IF(F49="","",IF(J49="","",IF(K49="","",IF(AND(K49&gt;23,K49&lt;=60),IF(F49="F",VLOOKUP(MROUND(HZ49,0.5),'F-Weight for Length'!K:S,4,0),VLOOKUP(MROUND(HZ49,0.5),'M-Weight for Length'!K:S,4,0)),IF(K49&gt;60,IF(F49="F",VLOOKUP(K49,'F-Weight for Length'!U:AC,4,0),VLOOKUP(K49,'M-Weight for Length'!U:AC,4,0)),IF(F49="F",VLOOKUP(MROUND(HZ49,0.5),'F-Weight for Length'!A:I,4,0),VLOOKUP(MROUND(HZ49,0.5),'M-Weight for Length'!A:I,4,0)))))))),0)</f>
        <v/>
      </c>
      <c r="AD49" s="191" t="str">
        <f>IFERROR(IF(D49="","",IF(F49="","",IF(J49="","",IF(K49="","",IF(AND(K49&gt;23,K49&lt;=60),IF(F49="F",VLOOKUP(MROUND(HZ49,0.5),'F-Weight for Length'!K:S,5,0),VLOOKUP(MROUND(HZ49,0.5),'M-Weight for Length'!K:S,5,0)),IF(K49&gt;60,IF(F49="F",VLOOKUP(K49,'F-Weight for Length'!U:AC,5,0),VLOOKUP(K49,'M-Weight for Length'!U:AC,5,0)),IF(F49="F",VLOOKUP(MROUND(HZ49,0.5),'F-Weight for Length'!A:I,5,0),VLOOKUP(MROUND(HZ49,0.5),'M-Weight for Length'!A:I,5,0)))))))),0)</f>
        <v/>
      </c>
      <c r="AE49" s="191" t="str">
        <f>IFERROR(IF(D49="","",IF(F49="","",IF(J49="","",IF(K49="","",IF(AND(K49&gt;23,K49&lt;=60),IF(F49="F",VLOOKUP(MROUND(HZ49,0.5),'F-Weight for Length'!K:S,6,0),VLOOKUP(MROUND(HZ49,0.5),'M-Weight for Length'!K:S,6,0)),IF(K49&gt;60,IF(F49="F",VLOOKUP(K49,'F-Weight for Length'!U:AC,6,0),VLOOKUP(K49,'M-Weight for Length'!U:AC,6,0)),IF(F49="F",VLOOKUP(MROUND(HZ49,0.5),'F-Weight for Length'!A:I,6,0),VLOOKUP(MROUND(HZ49,0.5),'M-Weight for Length'!A:I,6,0)))))))),0)</f>
        <v/>
      </c>
      <c r="AF49" s="191" t="str">
        <f>IFERROR(IF(D49="","",IF(F49="","",IF(J49="","",IF(K49="","",IF(AND(K49&gt;23,K49&lt;=60),IF(F49="F",VLOOKUP(MROUND(HZ49,0.5),'F-Weight for Length'!K:S,7,0),VLOOKUP(MROUND(HZ49,0.5),'M-Weight for Length'!K:S,7,0)),IF(K49&gt;60,IF(F49="F",VLOOKUP(K49,'F-Weight for Length'!U:AC,7,0),VLOOKUP(K49,'M-Weight for Length'!U:AC,7,0)),IF(F49="F",VLOOKUP(MROUND(HZ49,0.5),'F-Weight for Length'!A:I,7,0),VLOOKUP(MROUND(HZ49,0.5),'M-Weight for Length'!A:I,7,0)))))))),0)</f>
        <v/>
      </c>
      <c r="AG49" s="191" t="str">
        <f>IFERROR(IF(D49="","",IF(F49="","",IF(J49="","",IF(K49="","",IF(AND(K49&gt;23,K49&lt;=60),IF(F49="F",VLOOKUP(MROUND(HZ49,0.5),'F-Weight for Length'!K:S,8,0),VLOOKUP(MROUND(HZ49,0.5),'M-Weight for Length'!K:S,8,0)),IF(K49&gt;60,IF(F49="F",VLOOKUP(K49,'F-Weight for Length'!U:AC,8,0),VLOOKUP(K49,'M-Weight for Length'!U:AC,8,0)),IF(F49="F",VLOOKUP(MROUND(HZ49,0.5),'F-Weight for Length'!A:I,8,0),VLOOKUP(MROUND(HZ49,0.5),'M-Weight for Length'!A:I,8,0)))))))),0)</f>
        <v/>
      </c>
      <c r="AH49" s="191" t="str">
        <f>IFERROR(IF(D49="","",IF(F49="","",IF(J49="","",IF(K49="","",IF(AND(K49&gt;23,K49&lt;=60),IF(F49="F",VLOOKUP(MROUND(HZ49,0.5),'F-Weight for Length'!K:S,9,0),VLOOKUP(MROUND(HZ49,0.5),'M-Weight for Length'!K:S,9,0)),IF(K49&gt;60,IF(F49="F",VLOOKUP(K49,'F-Weight for Length'!U:AC,9,0),VLOOKUP(K49,'M-Weight for Length'!U:AC,9,0)),IF(F49="F",VLOOKUP(MROUND(HZ49,0.5),'F-Weight for Length'!A:I,9,0),VLOOKUP(MROUND(HZ49,0.5),'M-Weight for Length'!A:I,9,0)))))))),0)</f>
        <v/>
      </c>
      <c r="AI49" s="192">
        <f t="shared" si="23"/>
        <v>0</v>
      </c>
      <c r="AJ49" s="192">
        <f t="shared" si="24"/>
        <v>0</v>
      </c>
      <c r="AK49" s="192">
        <f t="shared" si="25"/>
        <v>0</v>
      </c>
      <c r="AL49" s="192">
        <f t="shared" si="26"/>
        <v>0</v>
      </c>
      <c r="AM49" s="192">
        <f t="shared" si="27"/>
        <v>0</v>
      </c>
      <c r="AN49" s="192">
        <f t="shared" si="28"/>
        <v>0</v>
      </c>
      <c r="AO49" s="192">
        <f t="shared" si="29"/>
        <v>0</v>
      </c>
      <c r="AP49" s="192">
        <f t="shared" si="30"/>
        <v>0</v>
      </c>
      <c r="AQ49" s="192">
        <f t="shared" si="31"/>
        <v>0</v>
      </c>
      <c r="AR49" s="192">
        <f t="shared" si="32"/>
        <v>0</v>
      </c>
      <c r="AS49" s="192">
        <f t="shared" si="33"/>
        <v>0</v>
      </c>
      <c r="AT49" s="192">
        <f t="shared" si="34"/>
        <v>0</v>
      </c>
      <c r="AU49" s="192">
        <f t="shared" si="35"/>
        <v>0</v>
      </c>
      <c r="AV49" s="192">
        <f t="shared" si="36"/>
        <v>0</v>
      </c>
      <c r="AW49" s="192">
        <f t="shared" si="37"/>
        <v>0</v>
      </c>
      <c r="AX49" s="192">
        <f t="shared" si="38"/>
        <v>0</v>
      </c>
      <c r="AY49" s="192">
        <f t="shared" si="39"/>
        <v>0</v>
      </c>
      <c r="AZ49" s="192">
        <f t="shared" si="40"/>
        <v>0</v>
      </c>
      <c r="BA49" s="192">
        <f t="shared" si="41"/>
        <v>0</v>
      </c>
      <c r="BB49" s="192">
        <f t="shared" si="42"/>
        <v>0</v>
      </c>
      <c r="BC49" s="192">
        <f t="shared" si="43"/>
        <v>0</v>
      </c>
      <c r="BD49" s="192">
        <f t="shared" si="44"/>
        <v>0</v>
      </c>
      <c r="BE49" s="192">
        <f t="shared" si="45"/>
        <v>0</v>
      </c>
      <c r="BF49" s="192">
        <f t="shared" si="46"/>
        <v>0</v>
      </c>
      <c r="BG49" s="192">
        <f t="shared" si="47"/>
        <v>0</v>
      </c>
      <c r="BH49" s="192">
        <f t="shared" si="48"/>
        <v>0</v>
      </c>
      <c r="BI49" s="192">
        <f t="shared" si="49"/>
        <v>0</v>
      </c>
      <c r="BJ49" s="192">
        <f t="shared" si="50"/>
        <v>0</v>
      </c>
      <c r="BK49" s="192">
        <f t="shared" si="51"/>
        <v>0</v>
      </c>
      <c r="BL49" s="192">
        <f t="shared" si="52"/>
        <v>0</v>
      </c>
      <c r="BM49" s="192">
        <f t="shared" si="53"/>
        <v>0</v>
      </c>
      <c r="BN49" s="192">
        <f t="shared" si="54"/>
        <v>0</v>
      </c>
      <c r="BO49" s="192">
        <f t="shared" si="55"/>
        <v>0</v>
      </c>
      <c r="BP49" s="192">
        <f t="shared" si="56"/>
        <v>0</v>
      </c>
      <c r="BQ49" s="192">
        <f t="shared" si="57"/>
        <v>0</v>
      </c>
      <c r="BR49" s="192">
        <f t="shared" si="58"/>
        <v>0</v>
      </c>
      <c r="BS49" s="192">
        <f t="shared" si="59"/>
        <v>0</v>
      </c>
      <c r="BT49" s="192">
        <f t="shared" si="60"/>
        <v>0</v>
      </c>
      <c r="BU49" s="192">
        <f t="shared" si="61"/>
        <v>0</v>
      </c>
      <c r="BV49" s="192">
        <f t="shared" si="62"/>
        <v>0</v>
      </c>
      <c r="BW49" s="192">
        <f t="shared" si="63"/>
        <v>0</v>
      </c>
      <c r="BX49" s="192">
        <f t="shared" si="64"/>
        <v>0</v>
      </c>
      <c r="BY49" s="192">
        <f t="shared" si="65"/>
        <v>0</v>
      </c>
      <c r="BZ49" s="192">
        <f t="shared" si="66"/>
        <v>0</v>
      </c>
      <c r="CA49" s="192">
        <f t="shared" si="67"/>
        <v>0</v>
      </c>
      <c r="CB49" s="192">
        <f t="shared" si="68"/>
        <v>0</v>
      </c>
      <c r="CC49" s="192">
        <f t="shared" si="69"/>
        <v>0</v>
      </c>
      <c r="CD49" s="192">
        <f t="shared" si="70"/>
        <v>0</v>
      </c>
      <c r="CE49" s="192">
        <f t="shared" si="71"/>
        <v>0</v>
      </c>
      <c r="CF49" s="192">
        <f t="shared" si="72"/>
        <v>0</v>
      </c>
      <c r="CG49" s="192">
        <f t="shared" si="73"/>
        <v>0</v>
      </c>
      <c r="CH49" s="192">
        <f t="shared" si="74"/>
        <v>0</v>
      </c>
      <c r="CI49" s="192">
        <f t="shared" si="75"/>
        <v>0</v>
      </c>
      <c r="CJ49" s="192">
        <f t="shared" si="76"/>
        <v>0</v>
      </c>
      <c r="CK49" s="192">
        <f t="shared" si="77"/>
        <v>0</v>
      </c>
      <c r="CL49" s="192">
        <f t="shared" si="78"/>
        <v>0</v>
      </c>
      <c r="CM49" s="192">
        <f t="shared" si="79"/>
        <v>0</v>
      </c>
      <c r="CN49" s="192">
        <f t="shared" si="80"/>
        <v>0</v>
      </c>
      <c r="CO49" s="192">
        <f t="shared" si="81"/>
        <v>0</v>
      </c>
      <c r="CP49" s="192">
        <f t="shared" si="82"/>
        <v>0</v>
      </c>
      <c r="CQ49" s="192">
        <f t="shared" si="83"/>
        <v>0</v>
      </c>
      <c r="CR49" s="192">
        <f t="shared" si="84"/>
        <v>0</v>
      </c>
      <c r="CS49" s="192">
        <f t="shared" si="85"/>
        <v>0</v>
      </c>
      <c r="CT49" s="192">
        <f t="shared" si="86"/>
        <v>0</v>
      </c>
      <c r="CU49" s="192">
        <f t="shared" si="87"/>
        <v>0</v>
      </c>
      <c r="CV49" s="192">
        <f t="shared" si="88"/>
        <v>0</v>
      </c>
      <c r="CW49" s="192">
        <f t="shared" si="89"/>
        <v>0</v>
      </c>
      <c r="CX49" s="192">
        <f t="shared" si="90"/>
        <v>0</v>
      </c>
      <c r="CY49" s="192">
        <f t="shared" si="91"/>
        <v>0</v>
      </c>
      <c r="CZ49" s="192">
        <f t="shared" si="92"/>
        <v>0</v>
      </c>
      <c r="DA49" s="192">
        <f t="shared" si="93"/>
        <v>0</v>
      </c>
      <c r="DB49" s="192">
        <f t="shared" si="94"/>
        <v>0</v>
      </c>
      <c r="DC49" s="192">
        <f t="shared" si="95"/>
        <v>0</v>
      </c>
      <c r="DD49" s="192">
        <f t="shared" si="96"/>
        <v>0</v>
      </c>
      <c r="DE49" s="192">
        <f t="shared" si="97"/>
        <v>0</v>
      </c>
      <c r="DF49" s="192">
        <f t="shared" si="98"/>
        <v>0</v>
      </c>
      <c r="DG49" s="192">
        <f t="shared" si="99"/>
        <v>0</v>
      </c>
      <c r="DH49" s="192">
        <f t="shared" si="100"/>
        <v>0</v>
      </c>
      <c r="DI49" s="192">
        <f t="shared" si="101"/>
        <v>0</v>
      </c>
      <c r="DJ49" s="192">
        <f t="shared" si="102"/>
        <v>0</v>
      </c>
      <c r="DK49" s="192">
        <f t="shared" si="103"/>
        <v>0</v>
      </c>
      <c r="DL49" s="192">
        <f t="shared" si="104"/>
        <v>0</v>
      </c>
      <c r="DM49" s="192">
        <f t="shared" si="105"/>
        <v>0</v>
      </c>
      <c r="DN49" s="192">
        <f t="shared" si="106"/>
        <v>0</v>
      </c>
      <c r="DO49" s="192">
        <f t="shared" si="107"/>
        <v>0</v>
      </c>
      <c r="DP49" s="192">
        <f t="shared" si="108"/>
        <v>0</v>
      </c>
      <c r="DQ49" s="192">
        <f t="shared" si="109"/>
        <v>0</v>
      </c>
      <c r="DR49" s="192">
        <f t="shared" si="110"/>
        <v>0</v>
      </c>
      <c r="DS49" s="192">
        <f t="shared" si="111"/>
        <v>0</v>
      </c>
      <c r="DT49" s="192">
        <f t="shared" si="112"/>
        <v>0</v>
      </c>
      <c r="DU49" s="192">
        <f t="shared" si="113"/>
        <v>0</v>
      </c>
      <c r="DV49" s="193">
        <f t="shared" si="114"/>
        <v>0</v>
      </c>
      <c r="DW49" s="193">
        <f t="shared" si="115"/>
        <v>0</v>
      </c>
      <c r="DX49" s="193">
        <f t="shared" si="116"/>
        <v>0</v>
      </c>
      <c r="DY49" s="193">
        <f t="shared" si="117"/>
        <v>0</v>
      </c>
      <c r="DZ49" s="193">
        <f t="shared" si="118"/>
        <v>0</v>
      </c>
      <c r="EA49" s="192">
        <f t="shared" si="119"/>
        <v>0</v>
      </c>
      <c r="EB49" s="192">
        <f t="shared" si="120"/>
        <v>0</v>
      </c>
      <c r="EC49" s="192">
        <f t="shared" si="121"/>
        <v>0</v>
      </c>
      <c r="ED49" s="192">
        <f t="shared" si="122"/>
        <v>0</v>
      </c>
      <c r="EE49" s="192">
        <f t="shared" si="123"/>
        <v>0</v>
      </c>
      <c r="EF49" s="192">
        <f t="shared" si="124"/>
        <v>0</v>
      </c>
      <c r="EG49" s="192">
        <f t="shared" si="125"/>
        <v>0</v>
      </c>
      <c r="EH49" s="192">
        <f t="shared" si="126"/>
        <v>0</v>
      </c>
      <c r="EI49" s="192">
        <f t="shared" si="127"/>
        <v>0</v>
      </c>
      <c r="EJ49" s="192">
        <f t="shared" si="128"/>
        <v>0</v>
      </c>
      <c r="EK49" s="192">
        <f t="shared" si="129"/>
        <v>0</v>
      </c>
      <c r="EL49" s="192">
        <f t="shared" si="130"/>
        <v>0</v>
      </c>
      <c r="EM49" s="192">
        <f t="shared" si="131"/>
        <v>0</v>
      </c>
      <c r="EN49" s="192">
        <f t="shared" si="132"/>
        <v>0</v>
      </c>
      <c r="EO49" s="192">
        <f t="shared" si="133"/>
        <v>0</v>
      </c>
      <c r="EP49" s="192">
        <f t="shared" si="134"/>
        <v>0</v>
      </c>
      <c r="EQ49" s="192">
        <f t="shared" si="135"/>
        <v>0</v>
      </c>
      <c r="ER49" s="192">
        <f t="shared" si="136"/>
        <v>0</v>
      </c>
      <c r="ES49" s="192">
        <f t="shared" si="137"/>
        <v>0</v>
      </c>
      <c r="ET49" s="192">
        <f t="shared" si="138"/>
        <v>0</v>
      </c>
      <c r="EU49" s="192">
        <f t="shared" si="139"/>
        <v>0</v>
      </c>
      <c r="EV49" s="192">
        <f t="shared" si="140"/>
        <v>0</v>
      </c>
      <c r="EW49" s="192">
        <f t="shared" si="141"/>
        <v>0</v>
      </c>
      <c r="EX49" s="192">
        <f t="shared" si="142"/>
        <v>0</v>
      </c>
      <c r="EY49" s="192">
        <f t="shared" si="143"/>
        <v>0</v>
      </c>
      <c r="EZ49" s="192">
        <f t="shared" si="144"/>
        <v>0</v>
      </c>
      <c r="FA49" s="192">
        <f t="shared" si="145"/>
        <v>0</v>
      </c>
      <c r="FB49" s="192">
        <f t="shared" si="146"/>
        <v>0</v>
      </c>
      <c r="FC49" s="192">
        <f t="shared" si="147"/>
        <v>0</v>
      </c>
      <c r="FD49" s="192">
        <f t="shared" si="148"/>
        <v>0</v>
      </c>
      <c r="FE49" s="192">
        <f t="shared" si="149"/>
        <v>0</v>
      </c>
      <c r="FF49" s="192">
        <f t="shared" si="150"/>
        <v>0</v>
      </c>
      <c r="FG49" s="192">
        <f t="shared" si="151"/>
        <v>0</v>
      </c>
      <c r="FH49" s="192">
        <f t="shared" si="152"/>
        <v>0</v>
      </c>
      <c r="FI49" s="192">
        <f t="shared" si="153"/>
        <v>0</v>
      </c>
      <c r="FJ49" s="192">
        <f t="shared" si="154"/>
        <v>0</v>
      </c>
      <c r="FK49" s="192">
        <f t="shared" si="155"/>
        <v>0</v>
      </c>
      <c r="FL49" s="192">
        <f t="shared" si="156"/>
        <v>0</v>
      </c>
      <c r="FM49" s="192">
        <f t="shared" si="157"/>
        <v>0</v>
      </c>
      <c r="FN49" s="192">
        <f t="shared" si="158"/>
        <v>0</v>
      </c>
      <c r="FO49" s="192">
        <f t="shared" si="159"/>
        <v>0</v>
      </c>
      <c r="FP49" s="192">
        <f t="shared" si="160"/>
        <v>0</v>
      </c>
      <c r="FQ49" s="192">
        <f t="shared" si="161"/>
        <v>0</v>
      </c>
      <c r="FR49" s="192">
        <f t="shared" si="162"/>
        <v>0</v>
      </c>
      <c r="FS49" s="192">
        <f t="shared" si="163"/>
        <v>0</v>
      </c>
      <c r="FT49" s="192">
        <f t="shared" si="164"/>
        <v>0</v>
      </c>
      <c r="FU49" s="192">
        <f t="shared" si="165"/>
        <v>0</v>
      </c>
      <c r="FV49" s="192">
        <f t="shared" si="166"/>
        <v>0</v>
      </c>
      <c r="FW49" s="192">
        <f t="shared" si="167"/>
        <v>0</v>
      </c>
      <c r="FX49" s="192">
        <f t="shared" si="168"/>
        <v>0</v>
      </c>
      <c r="FY49" s="192">
        <f t="shared" si="169"/>
        <v>0</v>
      </c>
      <c r="FZ49" s="192">
        <f t="shared" si="170"/>
        <v>0</v>
      </c>
      <c r="GA49" s="192">
        <f t="shared" si="171"/>
        <v>0</v>
      </c>
      <c r="GB49" s="192">
        <f t="shared" si="172"/>
        <v>0</v>
      </c>
      <c r="GC49" s="192">
        <f t="shared" si="173"/>
        <v>0</v>
      </c>
      <c r="GD49" s="192">
        <f t="shared" si="174"/>
        <v>0</v>
      </c>
      <c r="GE49" s="192">
        <f t="shared" si="175"/>
        <v>0</v>
      </c>
      <c r="GF49" s="192">
        <f t="shared" si="176"/>
        <v>0</v>
      </c>
      <c r="GG49" s="192">
        <f t="shared" si="177"/>
        <v>0</v>
      </c>
      <c r="GH49" s="192">
        <f t="shared" si="178"/>
        <v>0</v>
      </c>
      <c r="GI49" s="192">
        <f t="shared" si="179"/>
        <v>0</v>
      </c>
      <c r="GJ49" s="192">
        <f t="shared" si="180"/>
        <v>0</v>
      </c>
      <c r="GK49" s="192">
        <f t="shared" si="181"/>
        <v>0</v>
      </c>
      <c r="GL49" s="192">
        <f t="shared" si="182"/>
        <v>0</v>
      </c>
      <c r="GM49" s="192">
        <f t="shared" si="183"/>
        <v>0</v>
      </c>
      <c r="GN49" s="192">
        <f t="shared" si="184"/>
        <v>0</v>
      </c>
      <c r="GO49" s="192">
        <f t="shared" si="185"/>
        <v>0</v>
      </c>
      <c r="GP49" s="192">
        <f t="shared" si="186"/>
        <v>0</v>
      </c>
      <c r="GQ49" s="192">
        <f t="shared" si="187"/>
        <v>0</v>
      </c>
      <c r="GR49" s="192">
        <f t="shared" si="188"/>
        <v>0</v>
      </c>
      <c r="GS49" s="192">
        <f t="shared" si="189"/>
        <v>0</v>
      </c>
      <c r="GT49" s="192">
        <f t="shared" si="190"/>
        <v>0</v>
      </c>
      <c r="GU49" s="192">
        <f t="shared" si="191"/>
        <v>0</v>
      </c>
      <c r="GV49" s="192">
        <f t="shared" si="192"/>
        <v>0</v>
      </c>
      <c r="GW49" s="192">
        <f t="shared" si="193"/>
        <v>0</v>
      </c>
      <c r="GX49" s="192">
        <f t="shared" si="194"/>
        <v>0</v>
      </c>
      <c r="GY49" s="192">
        <f t="shared" si="195"/>
        <v>0</v>
      </c>
      <c r="GZ49" s="192">
        <f t="shared" si="196"/>
        <v>0</v>
      </c>
      <c r="HA49" s="192">
        <f t="shared" si="197"/>
        <v>0</v>
      </c>
      <c r="HB49" s="192">
        <f t="shared" si="198"/>
        <v>0</v>
      </c>
      <c r="HC49" s="192">
        <f t="shared" si="199"/>
        <v>0</v>
      </c>
      <c r="HD49" s="192">
        <f t="shared" si="200"/>
        <v>0</v>
      </c>
      <c r="HE49" s="192">
        <f t="shared" si="201"/>
        <v>0</v>
      </c>
      <c r="HF49" s="192">
        <f t="shared" si="202"/>
        <v>0</v>
      </c>
      <c r="HG49" s="192">
        <f t="shared" si="203"/>
        <v>0</v>
      </c>
      <c r="HH49" s="192">
        <f t="shared" si="204"/>
        <v>0</v>
      </c>
      <c r="HI49" s="192">
        <f t="shared" si="205"/>
        <v>0</v>
      </c>
      <c r="HJ49" s="192">
        <f t="shared" si="206"/>
        <v>0</v>
      </c>
      <c r="HK49" s="192">
        <f t="shared" si="207"/>
        <v>0</v>
      </c>
      <c r="HL49" s="192">
        <f t="shared" si="208"/>
        <v>0</v>
      </c>
      <c r="HM49" s="192">
        <f t="shared" si="209"/>
        <v>0</v>
      </c>
      <c r="HN49" s="194">
        <f t="shared" si="210"/>
        <v>0</v>
      </c>
      <c r="HO49" s="194">
        <f t="shared" si="211"/>
        <v>0</v>
      </c>
      <c r="HP49" s="194">
        <f t="shared" si="212"/>
        <v>0</v>
      </c>
      <c r="HQ49" s="194">
        <f t="shared" si="213"/>
        <v>0</v>
      </c>
      <c r="HR49" s="194">
        <f t="shared" si="214"/>
        <v>0</v>
      </c>
      <c r="HS49" s="195" t="str">
        <f t="shared" si="9"/>
        <v/>
      </c>
      <c r="HT49" s="196">
        <f t="shared" si="225"/>
        <v>0</v>
      </c>
      <c r="HU49" s="196">
        <f t="shared" si="226"/>
        <v>0</v>
      </c>
      <c r="HV49" s="197" t="str">
        <f t="shared" si="12"/>
        <v/>
      </c>
      <c r="HW49" s="197" t="str">
        <f t="shared" si="215"/>
        <v/>
      </c>
      <c r="HX49" s="197" t="str">
        <f t="shared" si="216"/>
        <v/>
      </c>
      <c r="HY49" s="195" t="str">
        <f t="shared" si="13"/>
        <v/>
      </c>
      <c r="HZ49" s="30">
        <f t="shared" si="6"/>
        <v>0</v>
      </c>
      <c r="IA49" s="198">
        <f t="shared" si="14"/>
        <v>0</v>
      </c>
      <c r="IB49" s="195"/>
      <c r="IC49" s="195">
        <f t="shared" si="217"/>
        <v>0</v>
      </c>
      <c r="ID49" s="195">
        <f t="shared" si="15"/>
        <v>0</v>
      </c>
      <c r="IE49" s="195">
        <f t="shared" si="218"/>
        <v>0</v>
      </c>
      <c r="IF49" s="195">
        <f t="shared" si="16"/>
        <v>0</v>
      </c>
      <c r="IG49" s="307">
        <f t="shared" si="17"/>
        <v>0</v>
      </c>
      <c r="IH49" s="307">
        <f t="shared" si="18"/>
        <v>0</v>
      </c>
      <c r="II49" s="44">
        <f t="shared" si="19"/>
        <v>0</v>
      </c>
      <c r="IJ49" s="44">
        <f t="shared" si="219"/>
        <v>0</v>
      </c>
      <c r="IK49" s="44">
        <f t="shared" si="220"/>
        <v>0</v>
      </c>
      <c r="IL49" s="44">
        <f t="shared" si="221"/>
        <v>0</v>
      </c>
      <c r="IM49" s="44">
        <f t="shared" si="222"/>
        <v>0</v>
      </c>
      <c r="IN49" s="44">
        <f t="shared" si="223"/>
        <v>0</v>
      </c>
      <c r="IO49" s="44">
        <f t="shared" si="224"/>
        <v>0</v>
      </c>
    </row>
    <row r="50" spans="1:249" ht="18" customHeight="1">
      <c r="A50" s="188">
        <v>44</v>
      </c>
      <c r="B50" s="326"/>
      <c r="C50" s="289"/>
      <c r="D50" s="199"/>
      <c r="E50" s="189"/>
      <c r="F50" s="189"/>
      <c r="G50" s="190"/>
      <c r="H50" s="190"/>
      <c r="I50" s="272"/>
      <c r="J50" s="207"/>
      <c r="K50" s="214" t="str">
        <f t="shared" si="20"/>
        <v/>
      </c>
      <c r="L50" s="200" t="str">
        <f t="shared" si="21"/>
        <v/>
      </c>
      <c r="M50" s="200" t="str">
        <f t="shared" si="22"/>
        <v/>
      </c>
      <c r="N50" s="209" t="str">
        <f t="shared" si="8"/>
        <v/>
      </c>
      <c r="O50" s="208" t="str">
        <f>IFERROR(IF(D50="","",IF(K50="","",IF(I50="","",IF(F50="F",VLOOKUP(K50,F!A:G,2,0),IF(F50="M",VLOOKUP(K50,M!A:G,2,0),""))))),0)</f>
        <v/>
      </c>
      <c r="P50" s="191" t="str">
        <f>IFERROR(IF(D50="","",IF(K50="","",IF(I50="","",IF(F50="F",VLOOKUP(K50,F!A:G,3,0),IF(F50="M",VLOOKUP(K50,M!A:G,3,0),""))))),0)</f>
        <v/>
      </c>
      <c r="Q50" s="191" t="str">
        <f>IFERROR(IF(D50="","",IF(K50="","",IF(I50="","",IF(F50="F",VLOOKUP(K50,F!A:G,4,0),IF(F50="M",VLOOKUP(K50,M!A:G,4,0),""))))),0)</f>
        <v/>
      </c>
      <c r="R50" s="191" t="str">
        <f>IFERROR(IF(D50="","",IF(K50="","",IF(I50="","",IF(F50="F",VLOOKUP(K50,F!A:G,5,0),IF(F50="M",VLOOKUP(K50,M!A:G,5,0),""))))),0)</f>
        <v/>
      </c>
      <c r="S50" s="191" t="str">
        <f>IFERROR(IF(D50="","",IF(K50="","",IF(I50="","",IF(F50="F",VLOOKUP(K50,F!A:G,6,0),IF(F50="M",VLOOKUP(K50,M!A:G,6,0),""))))),0)</f>
        <v/>
      </c>
      <c r="T50" s="191" t="str">
        <f>IFERROR(IF(D50="","",IF(K50="","",IF(I50="","",IF(F50="F",VLOOKUP(K50,F!A:G,7,0),IF(F50="M",VLOOKUP(K50,M!A:G,7,0),""))))),0)</f>
        <v/>
      </c>
      <c r="U50" s="191" t="str">
        <f>IFERROR(IF(D50="","",IF(K50="","",IF(J50="","",IF(F50="F",VLOOKUP(K50,F!A:M,8,0),IF(F50="M",VLOOKUP(K50,M!A:M,8,0),""))))),0)</f>
        <v/>
      </c>
      <c r="V50" s="191" t="str">
        <f>IFERROR(IF(D50="","",IF(K50="","",IF(J50="","",IF(F50="F",VLOOKUP(K50,F!A:M,9,0),IF(F50="M",VLOOKUP(K50,M!A:M,9,0),""))))),0)</f>
        <v/>
      </c>
      <c r="W50" s="191" t="str">
        <f>IFERROR(IF(D50="","",IF(K50="","",IF(J50="","",IF(F50="F",VLOOKUP(K50,F!A:M,10,0),IF(F50="M",VLOOKUP(K50,M!A:M,10,0),""))))),0)</f>
        <v/>
      </c>
      <c r="X50" s="191" t="str">
        <f>IFERROR(IF(D50="","",IF(K50="","",IF(J50="","",IF(F50="F",VLOOKUP(K50,F!A:M,11,0),IF(F50="M",VLOOKUP(K50,M!A:M,11,0),""))))),0)</f>
        <v/>
      </c>
      <c r="Y50" s="191" t="str">
        <f>IFERROR(IF(D50="","",IF(K50="","",IF(J50="","",IF(F50="F",VLOOKUP(K50,F!A:M,12,0),IF(F50="M",VLOOKUP(K50,M!A:M,12,0),""))))),0)</f>
        <v/>
      </c>
      <c r="Z50" s="191" t="str">
        <f>IFERROR(IF(D50="","",IF(K50="","",IF(J50="","",IF(F50="F",VLOOKUP(K50,F!A:M,13,0),IF(F50="M",VLOOKUP(K50,M!A:M,13,0),""))))),0)</f>
        <v/>
      </c>
      <c r="AA50" s="191" t="str">
        <f>IFERROR(IF(D50="","",IF(F50="","",IF(J50="","",IF(K50="","",IF(AND(K50&gt;23,K50&lt;=60),IF(F50="F",VLOOKUP(MROUND(HZ50,0.5),'F-Weight for Length'!K:S,2,0),VLOOKUP(MROUND(HZ50,0.5),'M-Weight for Length'!K:S,2,0)),IF(K50&gt;60,IF(F50="F",VLOOKUP(K50,'F-Weight for Length'!U:AC,2,0),VLOOKUP(K50,'M-Weight for Length'!U:AC,2,0)),IF(F50="F",VLOOKUP(MROUND(HZ50,0.5),'F-Weight for Length'!A:I,2,0),VLOOKUP(MROUND(HZ50,0.5),'M-Weight for Length'!A:I,2,0)))))))),0)</f>
        <v/>
      </c>
      <c r="AB50" s="191" t="str">
        <f>IFERROR(IF(D50="","",IF(F50="","",IF(J50="","",IF(K50="","",IF(AND(K50&gt;23,K50&lt;=60),IF(F50="F",VLOOKUP(MROUND(HZ50,0.5),'F-Weight for Length'!K:S,3,0),VLOOKUP(MROUND(HZ50,0.5),'M-Weight for Length'!K:S,3,0)),IF(K50&gt;60,IF(F50="F",VLOOKUP(K50,'F-Weight for Length'!U:AC,3,0),VLOOKUP(K50,'M-Weight for Length'!U:AC,3,0)),IF(F50="F",VLOOKUP(MROUND(HZ50,0.5),'F-Weight for Length'!A:I,3,0),VLOOKUP(MROUND(HZ50,0.5),'M-Weight for Length'!A:I,3,0)))))))),0)</f>
        <v/>
      </c>
      <c r="AC50" s="191" t="str">
        <f>IFERROR(IF(D50="","",IF(F50="","",IF(J50="","",IF(K50="","",IF(AND(K50&gt;23,K50&lt;=60),IF(F50="F",VLOOKUP(MROUND(HZ50,0.5),'F-Weight for Length'!K:S,4,0),VLOOKUP(MROUND(HZ50,0.5),'M-Weight for Length'!K:S,4,0)),IF(K50&gt;60,IF(F50="F",VLOOKUP(K50,'F-Weight for Length'!U:AC,4,0),VLOOKUP(K50,'M-Weight for Length'!U:AC,4,0)),IF(F50="F",VLOOKUP(MROUND(HZ50,0.5),'F-Weight for Length'!A:I,4,0),VLOOKUP(MROUND(HZ50,0.5),'M-Weight for Length'!A:I,4,0)))))))),0)</f>
        <v/>
      </c>
      <c r="AD50" s="191" t="str">
        <f>IFERROR(IF(D50="","",IF(F50="","",IF(J50="","",IF(K50="","",IF(AND(K50&gt;23,K50&lt;=60),IF(F50="F",VLOOKUP(MROUND(HZ50,0.5),'F-Weight for Length'!K:S,5,0),VLOOKUP(MROUND(HZ50,0.5),'M-Weight for Length'!K:S,5,0)),IF(K50&gt;60,IF(F50="F",VLOOKUP(K50,'F-Weight for Length'!U:AC,5,0),VLOOKUP(K50,'M-Weight for Length'!U:AC,5,0)),IF(F50="F",VLOOKUP(MROUND(HZ50,0.5),'F-Weight for Length'!A:I,5,0),VLOOKUP(MROUND(HZ50,0.5),'M-Weight for Length'!A:I,5,0)))))))),0)</f>
        <v/>
      </c>
      <c r="AE50" s="191" t="str">
        <f>IFERROR(IF(D50="","",IF(F50="","",IF(J50="","",IF(K50="","",IF(AND(K50&gt;23,K50&lt;=60),IF(F50="F",VLOOKUP(MROUND(HZ50,0.5),'F-Weight for Length'!K:S,6,0),VLOOKUP(MROUND(HZ50,0.5),'M-Weight for Length'!K:S,6,0)),IF(K50&gt;60,IF(F50="F",VLOOKUP(K50,'F-Weight for Length'!U:AC,6,0),VLOOKUP(K50,'M-Weight for Length'!U:AC,6,0)),IF(F50="F",VLOOKUP(MROUND(HZ50,0.5),'F-Weight for Length'!A:I,6,0),VLOOKUP(MROUND(HZ50,0.5),'M-Weight for Length'!A:I,6,0)))))))),0)</f>
        <v/>
      </c>
      <c r="AF50" s="191" t="str">
        <f>IFERROR(IF(D50="","",IF(F50="","",IF(J50="","",IF(K50="","",IF(AND(K50&gt;23,K50&lt;=60),IF(F50="F",VLOOKUP(MROUND(HZ50,0.5),'F-Weight for Length'!K:S,7,0),VLOOKUP(MROUND(HZ50,0.5),'M-Weight for Length'!K:S,7,0)),IF(K50&gt;60,IF(F50="F",VLOOKUP(K50,'F-Weight for Length'!U:AC,7,0),VLOOKUP(K50,'M-Weight for Length'!U:AC,7,0)),IF(F50="F",VLOOKUP(MROUND(HZ50,0.5),'F-Weight for Length'!A:I,7,0),VLOOKUP(MROUND(HZ50,0.5),'M-Weight for Length'!A:I,7,0)))))))),0)</f>
        <v/>
      </c>
      <c r="AG50" s="191" t="str">
        <f>IFERROR(IF(D50="","",IF(F50="","",IF(J50="","",IF(K50="","",IF(AND(K50&gt;23,K50&lt;=60),IF(F50="F",VLOOKUP(MROUND(HZ50,0.5),'F-Weight for Length'!K:S,8,0),VLOOKUP(MROUND(HZ50,0.5),'M-Weight for Length'!K:S,8,0)),IF(K50&gt;60,IF(F50="F",VLOOKUP(K50,'F-Weight for Length'!U:AC,8,0),VLOOKUP(K50,'M-Weight for Length'!U:AC,8,0)),IF(F50="F",VLOOKUP(MROUND(HZ50,0.5),'F-Weight for Length'!A:I,8,0),VLOOKUP(MROUND(HZ50,0.5),'M-Weight for Length'!A:I,8,0)))))))),0)</f>
        <v/>
      </c>
      <c r="AH50" s="191" t="str">
        <f>IFERROR(IF(D50="","",IF(F50="","",IF(J50="","",IF(K50="","",IF(AND(K50&gt;23,K50&lt;=60),IF(F50="F",VLOOKUP(MROUND(HZ50,0.5),'F-Weight for Length'!K:S,9,0),VLOOKUP(MROUND(HZ50,0.5),'M-Weight for Length'!K:S,9,0)),IF(K50&gt;60,IF(F50="F",VLOOKUP(K50,'F-Weight for Length'!U:AC,9,0),VLOOKUP(K50,'M-Weight for Length'!U:AC,9,0)),IF(F50="F",VLOOKUP(MROUND(HZ50,0.5),'F-Weight for Length'!A:I,9,0),VLOOKUP(MROUND(HZ50,0.5),'M-Weight for Length'!A:I,9,0)))))))),0)</f>
        <v/>
      </c>
      <c r="AI50" s="192">
        <f t="shared" si="23"/>
        <v>0</v>
      </c>
      <c r="AJ50" s="192">
        <f t="shared" si="24"/>
        <v>0</v>
      </c>
      <c r="AK50" s="192">
        <f t="shared" si="25"/>
        <v>0</v>
      </c>
      <c r="AL50" s="192">
        <f t="shared" si="26"/>
        <v>0</v>
      </c>
      <c r="AM50" s="192">
        <f t="shared" si="27"/>
        <v>0</v>
      </c>
      <c r="AN50" s="192">
        <f t="shared" si="28"/>
        <v>0</v>
      </c>
      <c r="AO50" s="192">
        <f t="shared" si="29"/>
        <v>0</v>
      </c>
      <c r="AP50" s="192">
        <f t="shared" si="30"/>
        <v>0</v>
      </c>
      <c r="AQ50" s="192">
        <f t="shared" si="31"/>
        <v>0</v>
      </c>
      <c r="AR50" s="192">
        <f t="shared" si="32"/>
        <v>0</v>
      </c>
      <c r="AS50" s="192">
        <f t="shared" si="33"/>
        <v>0</v>
      </c>
      <c r="AT50" s="192">
        <f t="shared" si="34"/>
        <v>0</v>
      </c>
      <c r="AU50" s="192">
        <f t="shared" si="35"/>
        <v>0</v>
      </c>
      <c r="AV50" s="192">
        <f t="shared" si="36"/>
        <v>0</v>
      </c>
      <c r="AW50" s="192">
        <f t="shared" si="37"/>
        <v>0</v>
      </c>
      <c r="AX50" s="192">
        <f t="shared" si="38"/>
        <v>0</v>
      </c>
      <c r="AY50" s="192">
        <f t="shared" si="39"/>
        <v>0</v>
      </c>
      <c r="AZ50" s="192">
        <f t="shared" si="40"/>
        <v>0</v>
      </c>
      <c r="BA50" s="192">
        <f t="shared" si="41"/>
        <v>0</v>
      </c>
      <c r="BB50" s="192">
        <f t="shared" si="42"/>
        <v>0</v>
      </c>
      <c r="BC50" s="192">
        <f t="shared" si="43"/>
        <v>0</v>
      </c>
      <c r="BD50" s="192">
        <f t="shared" si="44"/>
        <v>0</v>
      </c>
      <c r="BE50" s="192">
        <f t="shared" si="45"/>
        <v>0</v>
      </c>
      <c r="BF50" s="192">
        <f t="shared" si="46"/>
        <v>0</v>
      </c>
      <c r="BG50" s="192">
        <f t="shared" si="47"/>
        <v>0</v>
      </c>
      <c r="BH50" s="192">
        <f t="shared" si="48"/>
        <v>0</v>
      </c>
      <c r="BI50" s="192">
        <f t="shared" si="49"/>
        <v>0</v>
      </c>
      <c r="BJ50" s="192">
        <f t="shared" si="50"/>
        <v>0</v>
      </c>
      <c r="BK50" s="192">
        <f t="shared" si="51"/>
        <v>0</v>
      </c>
      <c r="BL50" s="192">
        <f t="shared" si="52"/>
        <v>0</v>
      </c>
      <c r="BM50" s="192">
        <f t="shared" si="53"/>
        <v>0</v>
      </c>
      <c r="BN50" s="192">
        <f t="shared" si="54"/>
        <v>0</v>
      </c>
      <c r="BO50" s="192">
        <f t="shared" si="55"/>
        <v>0</v>
      </c>
      <c r="BP50" s="192">
        <f t="shared" si="56"/>
        <v>0</v>
      </c>
      <c r="BQ50" s="192">
        <f t="shared" si="57"/>
        <v>0</v>
      </c>
      <c r="BR50" s="192">
        <f t="shared" si="58"/>
        <v>0</v>
      </c>
      <c r="BS50" s="192">
        <f t="shared" si="59"/>
        <v>0</v>
      </c>
      <c r="BT50" s="192">
        <f t="shared" si="60"/>
        <v>0</v>
      </c>
      <c r="BU50" s="192">
        <f t="shared" si="61"/>
        <v>0</v>
      </c>
      <c r="BV50" s="192">
        <f t="shared" si="62"/>
        <v>0</v>
      </c>
      <c r="BW50" s="192">
        <f t="shared" si="63"/>
        <v>0</v>
      </c>
      <c r="BX50" s="192">
        <f t="shared" si="64"/>
        <v>0</v>
      </c>
      <c r="BY50" s="192">
        <f t="shared" si="65"/>
        <v>0</v>
      </c>
      <c r="BZ50" s="192">
        <f t="shared" si="66"/>
        <v>0</v>
      </c>
      <c r="CA50" s="192">
        <f t="shared" si="67"/>
        <v>0</v>
      </c>
      <c r="CB50" s="192">
        <f t="shared" si="68"/>
        <v>0</v>
      </c>
      <c r="CC50" s="192">
        <f t="shared" si="69"/>
        <v>0</v>
      </c>
      <c r="CD50" s="192">
        <f t="shared" si="70"/>
        <v>0</v>
      </c>
      <c r="CE50" s="192">
        <f t="shared" si="71"/>
        <v>0</v>
      </c>
      <c r="CF50" s="192">
        <f t="shared" si="72"/>
        <v>0</v>
      </c>
      <c r="CG50" s="192">
        <f t="shared" si="73"/>
        <v>0</v>
      </c>
      <c r="CH50" s="192">
        <f t="shared" si="74"/>
        <v>0</v>
      </c>
      <c r="CI50" s="192">
        <f t="shared" si="75"/>
        <v>0</v>
      </c>
      <c r="CJ50" s="192">
        <f t="shared" si="76"/>
        <v>0</v>
      </c>
      <c r="CK50" s="192">
        <f t="shared" si="77"/>
        <v>0</v>
      </c>
      <c r="CL50" s="192">
        <f t="shared" si="78"/>
        <v>0</v>
      </c>
      <c r="CM50" s="192">
        <f t="shared" si="79"/>
        <v>0</v>
      </c>
      <c r="CN50" s="192">
        <f t="shared" si="80"/>
        <v>0</v>
      </c>
      <c r="CO50" s="192">
        <f t="shared" si="81"/>
        <v>0</v>
      </c>
      <c r="CP50" s="192">
        <f t="shared" si="82"/>
        <v>0</v>
      </c>
      <c r="CQ50" s="192">
        <f t="shared" si="83"/>
        <v>0</v>
      </c>
      <c r="CR50" s="192">
        <f t="shared" si="84"/>
        <v>0</v>
      </c>
      <c r="CS50" s="192">
        <f t="shared" si="85"/>
        <v>0</v>
      </c>
      <c r="CT50" s="192">
        <f t="shared" si="86"/>
        <v>0</v>
      </c>
      <c r="CU50" s="192">
        <f t="shared" si="87"/>
        <v>0</v>
      </c>
      <c r="CV50" s="192">
        <f t="shared" si="88"/>
        <v>0</v>
      </c>
      <c r="CW50" s="192">
        <f t="shared" si="89"/>
        <v>0</v>
      </c>
      <c r="CX50" s="192">
        <f t="shared" si="90"/>
        <v>0</v>
      </c>
      <c r="CY50" s="192">
        <f t="shared" si="91"/>
        <v>0</v>
      </c>
      <c r="CZ50" s="192">
        <f t="shared" si="92"/>
        <v>0</v>
      </c>
      <c r="DA50" s="192">
        <f t="shared" si="93"/>
        <v>0</v>
      </c>
      <c r="DB50" s="192">
        <f t="shared" si="94"/>
        <v>0</v>
      </c>
      <c r="DC50" s="192">
        <f t="shared" si="95"/>
        <v>0</v>
      </c>
      <c r="DD50" s="192">
        <f t="shared" si="96"/>
        <v>0</v>
      </c>
      <c r="DE50" s="192">
        <f t="shared" si="97"/>
        <v>0</v>
      </c>
      <c r="DF50" s="192">
        <f t="shared" si="98"/>
        <v>0</v>
      </c>
      <c r="DG50" s="192">
        <f t="shared" si="99"/>
        <v>0</v>
      </c>
      <c r="DH50" s="192">
        <f t="shared" si="100"/>
        <v>0</v>
      </c>
      <c r="DI50" s="192">
        <f t="shared" si="101"/>
        <v>0</v>
      </c>
      <c r="DJ50" s="192">
        <f t="shared" si="102"/>
        <v>0</v>
      </c>
      <c r="DK50" s="192">
        <f t="shared" si="103"/>
        <v>0</v>
      </c>
      <c r="DL50" s="192">
        <f t="shared" si="104"/>
        <v>0</v>
      </c>
      <c r="DM50" s="192">
        <f t="shared" si="105"/>
        <v>0</v>
      </c>
      <c r="DN50" s="192">
        <f t="shared" si="106"/>
        <v>0</v>
      </c>
      <c r="DO50" s="192">
        <f t="shared" si="107"/>
        <v>0</v>
      </c>
      <c r="DP50" s="192">
        <f t="shared" si="108"/>
        <v>0</v>
      </c>
      <c r="DQ50" s="192">
        <f t="shared" si="109"/>
        <v>0</v>
      </c>
      <c r="DR50" s="192">
        <f t="shared" si="110"/>
        <v>0</v>
      </c>
      <c r="DS50" s="192">
        <f t="shared" si="111"/>
        <v>0</v>
      </c>
      <c r="DT50" s="192">
        <f t="shared" si="112"/>
        <v>0</v>
      </c>
      <c r="DU50" s="192">
        <f t="shared" si="113"/>
        <v>0</v>
      </c>
      <c r="DV50" s="193">
        <f t="shared" si="114"/>
        <v>0</v>
      </c>
      <c r="DW50" s="193">
        <f t="shared" si="115"/>
        <v>0</v>
      </c>
      <c r="DX50" s="193">
        <f t="shared" si="116"/>
        <v>0</v>
      </c>
      <c r="DY50" s="193">
        <f t="shared" si="117"/>
        <v>0</v>
      </c>
      <c r="DZ50" s="193">
        <f t="shared" si="118"/>
        <v>0</v>
      </c>
      <c r="EA50" s="192">
        <f t="shared" si="119"/>
        <v>0</v>
      </c>
      <c r="EB50" s="192">
        <f t="shared" si="120"/>
        <v>0</v>
      </c>
      <c r="EC50" s="192">
        <f t="shared" si="121"/>
        <v>0</v>
      </c>
      <c r="ED50" s="192">
        <f t="shared" si="122"/>
        <v>0</v>
      </c>
      <c r="EE50" s="192">
        <f t="shared" si="123"/>
        <v>0</v>
      </c>
      <c r="EF50" s="192">
        <f t="shared" si="124"/>
        <v>0</v>
      </c>
      <c r="EG50" s="192">
        <f t="shared" si="125"/>
        <v>0</v>
      </c>
      <c r="EH50" s="192">
        <f t="shared" si="126"/>
        <v>0</v>
      </c>
      <c r="EI50" s="192">
        <f t="shared" si="127"/>
        <v>0</v>
      </c>
      <c r="EJ50" s="192">
        <f t="shared" si="128"/>
        <v>0</v>
      </c>
      <c r="EK50" s="192">
        <f t="shared" si="129"/>
        <v>0</v>
      </c>
      <c r="EL50" s="192">
        <f t="shared" si="130"/>
        <v>0</v>
      </c>
      <c r="EM50" s="192">
        <f t="shared" si="131"/>
        <v>0</v>
      </c>
      <c r="EN50" s="192">
        <f t="shared" si="132"/>
        <v>0</v>
      </c>
      <c r="EO50" s="192">
        <f t="shared" si="133"/>
        <v>0</v>
      </c>
      <c r="EP50" s="192">
        <f t="shared" si="134"/>
        <v>0</v>
      </c>
      <c r="EQ50" s="192">
        <f t="shared" si="135"/>
        <v>0</v>
      </c>
      <c r="ER50" s="192">
        <f t="shared" si="136"/>
        <v>0</v>
      </c>
      <c r="ES50" s="192">
        <f t="shared" si="137"/>
        <v>0</v>
      </c>
      <c r="ET50" s="192">
        <f t="shared" si="138"/>
        <v>0</v>
      </c>
      <c r="EU50" s="192">
        <f t="shared" si="139"/>
        <v>0</v>
      </c>
      <c r="EV50" s="192">
        <f t="shared" si="140"/>
        <v>0</v>
      </c>
      <c r="EW50" s="192">
        <f t="shared" si="141"/>
        <v>0</v>
      </c>
      <c r="EX50" s="192">
        <f t="shared" si="142"/>
        <v>0</v>
      </c>
      <c r="EY50" s="192">
        <f t="shared" si="143"/>
        <v>0</v>
      </c>
      <c r="EZ50" s="192">
        <f t="shared" si="144"/>
        <v>0</v>
      </c>
      <c r="FA50" s="192">
        <f t="shared" si="145"/>
        <v>0</v>
      </c>
      <c r="FB50" s="192">
        <f t="shared" si="146"/>
        <v>0</v>
      </c>
      <c r="FC50" s="192">
        <f t="shared" si="147"/>
        <v>0</v>
      </c>
      <c r="FD50" s="192">
        <f t="shared" si="148"/>
        <v>0</v>
      </c>
      <c r="FE50" s="192">
        <f t="shared" si="149"/>
        <v>0</v>
      </c>
      <c r="FF50" s="192">
        <f t="shared" si="150"/>
        <v>0</v>
      </c>
      <c r="FG50" s="192">
        <f t="shared" si="151"/>
        <v>0</v>
      </c>
      <c r="FH50" s="192">
        <f t="shared" si="152"/>
        <v>0</v>
      </c>
      <c r="FI50" s="192">
        <f t="shared" si="153"/>
        <v>0</v>
      </c>
      <c r="FJ50" s="192">
        <f t="shared" si="154"/>
        <v>0</v>
      </c>
      <c r="FK50" s="192">
        <f t="shared" si="155"/>
        <v>0</v>
      </c>
      <c r="FL50" s="192">
        <f t="shared" si="156"/>
        <v>0</v>
      </c>
      <c r="FM50" s="192">
        <f t="shared" si="157"/>
        <v>0</v>
      </c>
      <c r="FN50" s="192">
        <f t="shared" si="158"/>
        <v>0</v>
      </c>
      <c r="FO50" s="192">
        <f t="shared" si="159"/>
        <v>0</v>
      </c>
      <c r="FP50" s="192">
        <f t="shared" si="160"/>
        <v>0</v>
      </c>
      <c r="FQ50" s="192">
        <f t="shared" si="161"/>
        <v>0</v>
      </c>
      <c r="FR50" s="192">
        <f t="shared" si="162"/>
        <v>0</v>
      </c>
      <c r="FS50" s="192">
        <f t="shared" si="163"/>
        <v>0</v>
      </c>
      <c r="FT50" s="192">
        <f t="shared" si="164"/>
        <v>0</v>
      </c>
      <c r="FU50" s="192">
        <f t="shared" si="165"/>
        <v>0</v>
      </c>
      <c r="FV50" s="192">
        <f t="shared" si="166"/>
        <v>0</v>
      </c>
      <c r="FW50" s="192">
        <f t="shared" si="167"/>
        <v>0</v>
      </c>
      <c r="FX50" s="192">
        <f t="shared" si="168"/>
        <v>0</v>
      </c>
      <c r="FY50" s="192">
        <f t="shared" si="169"/>
        <v>0</v>
      </c>
      <c r="FZ50" s="192">
        <f t="shared" si="170"/>
        <v>0</v>
      </c>
      <c r="GA50" s="192">
        <f t="shared" si="171"/>
        <v>0</v>
      </c>
      <c r="GB50" s="192">
        <f t="shared" si="172"/>
        <v>0</v>
      </c>
      <c r="GC50" s="192">
        <f t="shared" si="173"/>
        <v>0</v>
      </c>
      <c r="GD50" s="192">
        <f t="shared" si="174"/>
        <v>0</v>
      </c>
      <c r="GE50" s="192">
        <f t="shared" si="175"/>
        <v>0</v>
      </c>
      <c r="GF50" s="192">
        <f t="shared" si="176"/>
        <v>0</v>
      </c>
      <c r="GG50" s="192">
        <f t="shared" si="177"/>
        <v>0</v>
      </c>
      <c r="GH50" s="192">
        <f t="shared" si="178"/>
        <v>0</v>
      </c>
      <c r="GI50" s="192">
        <f t="shared" si="179"/>
        <v>0</v>
      </c>
      <c r="GJ50" s="192">
        <f t="shared" si="180"/>
        <v>0</v>
      </c>
      <c r="GK50" s="192">
        <f t="shared" si="181"/>
        <v>0</v>
      </c>
      <c r="GL50" s="192">
        <f t="shared" si="182"/>
        <v>0</v>
      </c>
      <c r="GM50" s="192">
        <f t="shared" si="183"/>
        <v>0</v>
      </c>
      <c r="GN50" s="192">
        <f t="shared" si="184"/>
        <v>0</v>
      </c>
      <c r="GO50" s="192">
        <f t="shared" si="185"/>
        <v>0</v>
      </c>
      <c r="GP50" s="192">
        <f t="shared" si="186"/>
        <v>0</v>
      </c>
      <c r="GQ50" s="192">
        <f t="shared" si="187"/>
        <v>0</v>
      </c>
      <c r="GR50" s="192">
        <f t="shared" si="188"/>
        <v>0</v>
      </c>
      <c r="GS50" s="192">
        <f t="shared" si="189"/>
        <v>0</v>
      </c>
      <c r="GT50" s="192">
        <f t="shared" si="190"/>
        <v>0</v>
      </c>
      <c r="GU50" s="192">
        <f t="shared" si="191"/>
        <v>0</v>
      </c>
      <c r="GV50" s="192">
        <f t="shared" si="192"/>
        <v>0</v>
      </c>
      <c r="GW50" s="192">
        <f t="shared" si="193"/>
        <v>0</v>
      </c>
      <c r="GX50" s="192">
        <f t="shared" si="194"/>
        <v>0</v>
      </c>
      <c r="GY50" s="192">
        <f t="shared" si="195"/>
        <v>0</v>
      </c>
      <c r="GZ50" s="192">
        <f t="shared" si="196"/>
        <v>0</v>
      </c>
      <c r="HA50" s="192">
        <f t="shared" si="197"/>
        <v>0</v>
      </c>
      <c r="HB50" s="192">
        <f t="shared" si="198"/>
        <v>0</v>
      </c>
      <c r="HC50" s="192">
        <f t="shared" si="199"/>
        <v>0</v>
      </c>
      <c r="HD50" s="192">
        <f t="shared" si="200"/>
        <v>0</v>
      </c>
      <c r="HE50" s="192">
        <f t="shared" si="201"/>
        <v>0</v>
      </c>
      <c r="HF50" s="192">
        <f t="shared" si="202"/>
        <v>0</v>
      </c>
      <c r="HG50" s="192">
        <f t="shared" si="203"/>
        <v>0</v>
      </c>
      <c r="HH50" s="192">
        <f t="shared" si="204"/>
        <v>0</v>
      </c>
      <c r="HI50" s="192">
        <f t="shared" si="205"/>
        <v>0</v>
      </c>
      <c r="HJ50" s="192">
        <f t="shared" si="206"/>
        <v>0</v>
      </c>
      <c r="HK50" s="192">
        <f t="shared" si="207"/>
        <v>0</v>
      </c>
      <c r="HL50" s="192">
        <f t="shared" si="208"/>
        <v>0</v>
      </c>
      <c r="HM50" s="192">
        <f t="shared" si="209"/>
        <v>0</v>
      </c>
      <c r="HN50" s="194">
        <f t="shared" si="210"/>
        <v>0</v>
      </c>
      <c r="HO50" s="194">
        <f t="shared" si="211"/>
        <v>0</v>
      </c>
      <c r="HP50" s="194">
        <f t="shared" si="212"/>
        <v>0</v>
      </c>
      <c r="HQ50" s="194">
        <f t="shared" si="213"/>
        <v>0</v>
      </c>
      <c r="HR50" s="194">
        <f t="shared" si="214"/>
        <v>0</v>
      </c>
      <c r="HS50" s="195" t="str">
        <f t="shared" si="9"/>
        <v/>
      </c>
      <c r="HT50" s="196">
        <f t="shared" si="225"/>
        <v>0</v>
      </c>
      <c r="HU50" s="196">
        <f t="shared" si="226"/>
        <v>0</v>
      </c>
      <c r="HV50" s="197" t="str">
        <f t="shared" si="12"/>
        <v/>
      </c>
      <c r="HW50" s="197" t="str">
        <f t="shared" si="215"/>
        <v/>
      </c>
      <c r="HX50" s="197" t="str">
        <f t="shared" si="216"/>
        <v/>
      </c>
      <c r="HY50" s="195" t="str">
        <f t="shared" si="13"/>
        <v/>
      </c>
      <c r="HZ50" s="30">
        <f t="shared" si="6"/>
        <v>0</v>
      </c>
      <c r="IA50" s="198">
        <f t="shared" si="14"/>
        <v>0</v>
      </c>
      <c r="IB50" s="195"/>
      <c r="IC50" s="195">
        <f t="shared" si="217"/>
        <v>0</v>
      </c>
      <c r="ID50" s="195">
        <f t="shared" si="15"/>
        <v>0</v>
      </c>
      <c r="IE50" s="195">
        <f t="shared" si="218"/>
        <v>0</v>
      </c>
      <c r="IF50" s="195">
        <f t="shared" si="16"/>
        <v>0</v>
      </c>
      <c r="IG50" s="307">
        <f t="shared" si="17"/>
        <v>0</v>
      </c>
      <c r="IH50" s="307">
        <f t="shared" si="18"/>
        <v>0</v>
      </c>
      <c r="II50" s="44">
        <f t="shared" si="19"/>
        <v>0</v>
      </c>
      <c r="IJ50" s="44">
        <f t="shared" si="219"/>
        <v>0</v>
      </c>
      <c r="IK50" s="44">
        <f t="shared" si="220"/>
        <v>0</v>
      </c>
      <c r="IL50" s="44">
        <f t="shared" si="221"/>
        <v>0</v>
      </c>
      <c r="IM50" s="44">
        <f t="shared" si="222"/>
        <v>0</v>
      </c>
      <c r="IN50" s="44">
        <f t="shared" si="223"/>
        <v>0</v>
      </c>
      <c r="IO50" s="44">
        <f t="shared" si="224"/>
        <v>0</v>
      </c>
    </row>
    <row r="51" spans="1:249" ht="18" customHeight="1">
      <c r="A51" s="188">
        <v>45</v>
      </c>
      <c r="B51" s="326"/>
      <c r="C51" s="289"/>
      <c r="D51" s="199"/>
      <c r="E51" s="189"/>
      <c r="F51" s="189"/>
      <c r="G51" s="190"/>
      <c r="H51" s="190"/>
      <c r="I51" s="272"/>
      <c r="J51" s="207"/>
      <c r="K51" s="214" t="str">
        <f t="shared" si="20"/>
        <v/>
      </c>
      <c r="L51" s="200" t="str">
        <f t="shared" si="21"/>
        <v/>
      </c>
      <c r="M51" s="200" t="str">
        <f t="shared" si="22"/>
        <v/>
      </c>
      <c r="N51" s="209" t="str">
        <f t="shared" si="8"/>
        <v/>
      </c>
      <c r="O51" s="208" t="str">
        <f>IFERROR(IF(D51="","",IF(K51="","",IF(I51="","",IF(F51="F",VLOOKUP(K51,F!A:G,2,0),IF(F51="M",VLOOKUP(K51,M!A:G,2,0),""))))),0)</f>
        <v/>
      </c>
      <c r="P51" s="191" t="str">
        <f>IFERROR(IF(D51="","",IF(K51="","",IF(I51="","",IF(F51="F",VLOOKUP(K51,F!A:G,3,0),IF(F51="M",VLOOKUP(K51,M!A:G,3,0),""))))),0)</f>
        <v/>
      </c>
      <c r="Q51" s="191" t="str">
        <f>IFERROR(IF(D51="","",IF(K51="","",IF(I51="","",IF(F51="F",VLOOKUP(K51,F!A:G,4,0),IF(F51="M",VLOOKUP(K51,M!A:G,4,0),""))))),0)</f>
        <v/>
      </c>
      <c r="R51" s="191" t="str">
        <f>IFERROR(IF(D51="","",IF(K51="","",IF(I51="","",IF(F51="F",VLOOKUP(K51,F!A:G,5,0),IF(F51="M",VLOOKUP(K51,M!A:G,5,0),""))))),0)</f>
        <v/>
      </c>
      <c r="S51" s="191" t="str">
        <f>IFERROR(IF(D51="","",IF(K51="","",IF(I51="","",IF(F51="F",VLOOKUP(K51,F!A:G,6,0),IF(F51="M",VLOOKUP(K51,M!A:G,6,0),""))))),0)</f>
        <v/>
      </c>
      <c r="T51" s="191" t="str">
        <f>IFERROR(IF(D51="","",IF(K51="","",IF(I51="","",IF(F51="F",VLOOKUP(K51,F!A:G,7,0),IF(F51="M",VLOOKUP(K51,M!A:G,7,0),""))))),0)</f>
        <v/>
      </c>
      <c r="U51" s="191" t="str">
        <f>IFERROR(IF(D51="","",IF(K51="","",IF(J51="","",IF(F51="F",VLOOKUP(K51,F!A:M,8,0),IF(F51="M",VLOOKUP(K51,M!A:M,8,0),""))))),0)</f>
        <v/>
      </c>
      <c r="V51" s="191" t="str">
        <f>IFERROR(IF(D51="","",IF(K51="","",IF(J51="","",IF(F51="F",VLOOKUP(K51,F!A:M,9,0),IF(F51="M",VLOOKUP(K51,M!A:M,9,0),""))))),0)</f>
        <v/>
      </c>
      <c r="W51" s="191" t="str">
        <f>IFERROR(IF(D51="","",IF(K51="","",IF(J51="","",IF(F51="F",VLOOKUP(K51,F!A:M,10,0),IF(F51="M",VLOOKUP(K51,M!A:M,10,0),""))))),0)</f>
        <v/>
      </c>
      <c r="X51" s="191" t="str">
        <f>IFERROR(IF(D51="","",IF(K51="","",IF(J51="","",IF(F51="F",VLOOKUP(K51,F!A:M,11,0),IF(F51="M",VLOOKUP(K51,M!A:M,11,0),""))))),0)</f>
        <v/>
      </c>
      <c r="Y51" s="191" t="str">
        <f>IFERROR(IF(D51="","",IF(K51="","",IF(J51="","",IF(F51="F",VLOOKUP(K51,F!A:M,12,0),IF(F51="M",VLOOKUP(K51,M!A:M,12,0),""))))),0)</f>
        <v/>
      </c>
      <c r="Z51" s="191" t="str">
        <f>IFERROR(IF(D51="","",IF(K51="","",IF(J51="","",IF(F51="F",VLOOKUP(K51,F!A:M,13,0),IF(F51="M",VLOOKUP(K51,M!A:M,13,0),""))))),0)</f>
        <v/>
      </c>
      <c r="AA51" s="191" t="str">
        <f>IFERROR(IF(D51="","",IF(F51="","",IF(J51="","",IF(K51="","",IF(AND(K51&gt;23,K51&lt;=60),IF(F51="F",VLOOKUP(MROUND(HZ51,0.5),'F-Weight for Length'!K:S,2,0),VLOOKUP(MROUND(HZ51,0.5),'M-Weight for Length'!K:S,2,0)),IF(K51&gt;60,IF(F51="F",VLOOKUP(K51,'F-Weight for Length'!U:AC,2,0),VLOOKUP(K51,'M-Weight for Length'!U:AC,2,0)),IF(F51="F",VLOOKUP(MROUND(HZ51,0.5),'F-Weight for Length'!A:I,2,0),VLOOKUP(MROUND(HZ51,0.5),'M-Weight for Length'!A:I,2,0)))))))),0)</f>
        <v/>
      </c>
      <c r="AB51" s="191" t="str">
        <f>IFERROR(IF(D51="","",IF(F51="","",IF(J51="","",IF(K51="","",IF(AND(K51&gt;23,K51&lt;=60),IF(F51="F",VLOOKUP(MROUND(HZ51,0.5),'F-Weight for Length'!K:S,3,0),VLOOKUP(MROUND(HZ51,0.5),'M-Weight for Length'!K:S,3,0)),IF(K51&gt;60,IF(F51="F",VLOOKUP(K51,'F-Weight for Length'!U:AC,3,0),VLOOKUP(K51,'M-Weight for Length'!U:AC,3,0)),IF(F51="F",VLOOKUP(MROUND(HZ51,0.5),'F-Weight for Length'!A:I,3,0),VLOOKUP(MROUND(HZ51,0.5),'M-Weight for Length'!A:I,3,0)))))))),0)</f>
        <v/>
      </c>
      <c r="AC51" s="191" t="str">
        <f>IFERROR(IF(D51="","",IF(F51="","",IF(J51="","",IF(K51="","",IF(AND(K51&gt;23,K51&lt;=60),IF(F51="F",VLOOKUP(MROUND(HZ51,0.5),'F-Weight for Length'!K:S,4,0),VLOOKUP(MROUND(HZ51,0.5),'M-Weight for Length'!K:S,4,0)),IF(K51&gt;60,IF(F51="F",VLOOKUP(K51,'F-Weight for Length'!U:AC,4,0),VLOOKUP(K51,'M-Weight for Length'!U:AC,4,0)),IF(F51="F",VLOOKUP(MROUND(HZ51,0.5),'F-Weight for Length'!A:I,4,0),VLOOKUP(MROUND(HZ51,0.5),'M-Weight for Length'!A:I,4,0)))))))),0)</f>
        <v/>
      </c>
      <c r="AD51" s="191" t="str">
        <f>IFERROR(IF(D51="","",IF(F51="","",IF(J51="","",IF(K51="","",IF(AND(K51&gt;23,K51&lt;=60),IF(F51="F",VLOOKUP(MROUND(HZ51,0.5),'F-Weight for Length'!K:S,5,0),VLOOKUP(MROUND(HZ51,0.5),'M-Weight for Length'!K:S,5,0)),IF(K51&gt;60,IF(F51="F",VLOOKUP(K51,'F-Weight for Length'!U:AC,5,0),VLOOKUP(K51,'M-Weight for Length'!U:AC,5,0)),IF(F51="F",VLOOKUP(MROUND(HZ51,0.5),'F-Weight for Length'!A:I,5,0),VLOOKUP(MROUND(HZ51,0.5),'M-Weight for Length'!A:I,5,0)))))))),0)</f>
        <v/>
      </c>
      <c r="AE51" s="191" t="str">
        <f>IFERROR(IF(D51="","",IF(F51="","",IF(J51="","",IF(K51="","",IF(AND(K51&gt;23,K51&lt;=60),IF(F51="F",VLOOKUP(MROUND(HZ51,0.5),'F-Weight for Length'!K:S,6,0),VLOOKUP(MROUND(HZ51,0.5),'M-Weight for Length'!K:S,6,0)),IF(K51&gt;60,IF(F51="F",VLOOKUP(K51,'F-Weight for Length'!U:AC,6,0),VLOOKUP(K51,'M-Weight for Length'!U:AC,6,0)),IF(F51="F",VLOOKUP(MROUND(HZ51,0.5),'F-Weight for Length'!A:I,6,0),VLOOKUP(MROUND(HZ51,0.5),'M-Weight for Length'!A:I,6,0)))))))),0)</f>
        <v/>
      </c>
      <c r="AF51" s="191" t="str">
        <f>IFERROR(IF(D51="","",IF(F51="","",IF(J51="","",IF(K51="","",IF(AND(K51&gt;23,K51&lt;=60),IF(F51="F",VLOOKUP(MROUND(HZ51,0.5),'F-Weight for Length'!K:S,7,0),VLOOKUP(MROUND(HZ51,0.5),'M-Weight for Length'!K:S,7,0)),IF(K51&gt;60,IF(F51="F",VLOOKUP(K51,'F-Weight for Length'!U:AC,7,0),VLOOKUP(K51,'M-Weight for Length'!U:AC,7,0)),IF(F51="F",VLOOKUP(MROUND(HZ51,0.5),'F-Weight for Length'!A:I,7,0),VLOOKUP(MROUND(HZ51,0.5),'M-Weight for Length'!A:I,7,0)))))))),0)</f>
        <v/>
      </c>
      <c r="AG51" s="191" t="str">
        <f>IFERROR(IF(D51="","",IF(F51="","",IF(J51="","",IF(K51="","",IF(AND(K51&gt;23,K51&lt;=60),IF(F51="F",VLOOKUP(MROUND(HZ51,0.5),'F-Weight for Length'!K:S,8,0),VLOOKUP(MROUND(HZ51,0.5),'M-Weight for Length'!K:S,8,0)),IF(K51&gt;60,IF(F51="F",VLOOKUP(K51,'F-Weight for Length'!U:AC,8,0),VLOOKUP(K51,'M-Weight for Length'!U:AC,8,0)),IF(F51="F",VLOOKUP(MROUND(HZ51,0.5),'F-Weight for Length'!A:I,8,0),VLOOKUP(MROUND(HZ51,0.5),'M-Weight for Length'!A:I,8,0)))))))),0)</f>
        <v/>
      </c>
      <c r="AH51" s="191" t="str">
        <f>IFERROR(IF(D51="","",IF(F51="","",IF(J51="","",IF(K51="","",IF(AND(K51&gt;23,K51&lt;=60),IF(F51="F",VLOOKUP(MROUND(HZ51,0.5),'F-Weight for Length'!K:S,9,0),VLOOKUP(MROUND(HZ51,0.5),'M-Weight for Length'!K:S,9,0)),IF(K51&gt;60,IF(F51="F",VLOOKUP(K51,'F-Weight for Length'!U:AC,9,0),VLOOKUP(K51,'M-Weight for Length'!U:AC,9,0)),IF(F51="F",VLOOKUP(MROUND(HZ51,0.5),'F-Weight for Length'!A:I,9,0),VLOOKUP(MROUND(HZ51,0.5),'M-Weight for Length'!A:I,9,0)))))))),0)</f>
        <v/>
      </c>
      <c r="AI51" s="192">
        <f t="shared" si="23"/>
        <v>0</v>
      </c>
      <c r="AJ51" s="192">
        <f t="shared" si="24"/>
        <v>0</v>
      </c>
      <c r="AK51" s="192">
        <f t="shared" si="25"/>
        <v>0</v>
      </c>
      <c r="AL51" s="192">
        <f t="shared" si="26"/>
        <v>0</v>
      </c>
      <c r="AM51" s="192">
        <f t="shared" si="27"/>
        <v>0</v>
      </c>
      <c r="AN51" s="192">
        <f t="shared" si="28"/>
        <v>0</v>
      </c>
      <c r="AO51" s="192">
        <f t="shared" si="29"/>
        <v>0</v>
      </c>
      <c r="AP51" s="192">
        <f t="shared" si="30"/>
        <v>0</v>
      </c>
      <c r="AQ51" s="192">
        <f t="shared" si="31"/>
        <v>0</v>
      </c>
      <c r="AR51" s="192">
        <f t="shared" si="32"/>
        <v>0</v>
      </c>
      <c r="AS51" s="192">
        <f t="shared" si="33"/>
        <v>0</v>
      </c>
      <c r="AT51" s="192">
        <f t="shared" si="34"/>
        <v>0</v>
      </c>
      <c r="AU51" s="192">
        <f t="shared" si="35"/>
        <v>0</v>
      </c>
      <c r="AV51" s="192">
        <f t="shared" si="36"/>
        <v>0</v>
      </c>
      <c r="AW51" s="192">
        <f t="shared" si="37"/>
        <v>0</v>
      </c>
      <c r="AX51" s="192">
        <f t="shared" si="38"/>
        <v>0</v>
      </c>
      <c r="AY51" s="192">
        <f t="shared" si="39"/>
        <v>0</v>
      </c>
      <c r="AZ51" s="192">
        <f t="shared" si="40"/>
        <v>0</v>
      </c>
      <c r="BA51" s="192">
        <f t="shared" si="41"/>
        <v>0</v>
      </c>
      <c r="BB51" s="192">
        <f t="shared" si="42"/>
        <v>0</v>
      </c>
      <c r="BC51" s="192">
        <f t="shared" si="43"/>
        <v>0</v>
      </c>
      <c r="BD51" s="192">
        <f t="shared" si="44"/>
        <v>0</v>
      </c>
      <c r="BE51" s="192">
        <f t="shared" si="45"/>
        <v>0</v>
      </c>
      <c r="BF51" s="192">
        <f t="shared" si="46"/>
        <v>0</v>
      </c>
      <c r="BG51" s="192">
        <f t="shared" si="47"/>
        <v>0</v>
      </c>
      <c r="BH51" s="192">
        <f t="shared" si="48"/>
        <v>0</v>
      </c>
      <c r="BI51" s="192">
        <f t="shared" si="49"/>
        <v>0</v>
      </c>
      <c r="BJ51" s="192">
        <f t="shared" si="50"/>
        <v>0</v>
      </c>
      <c r="BK51" s="192">
        <f t="shared" si="51"/>
        <v>0</v>
      </c>
      <c r="BL51" s="192">
        <f t="shared" si="52"/>
        <v>0</v>
      </c>
      <c r="BM51" s="192">
        <f t="shared" si="53"/>
        <v>0</v>
      </c>
      <c r="BN51" s="192">
        <f t="shared" si="54"/>
        <v>0</v>
      </c>
      <c r="BO51" s="192">
        <f t="shared" si="55"/>
        <v>0</v>
      </c>
      <c r="BP51" s="192">
        <f t="shared" si="56"/>
        <v>0</v>
      </c>
      <c r="BQ51" s="192">
        <f t="shared" si="57"/>
        <v>0</v>
      </c>
      <c r="BR51" s="192">
        <f t="shared" si="58"/>
        <v>0</v>
      </c>
      <c r="BS51" s="192">
        <f t="shared" si="59"/>
        <v>0</v>
      </c>
      <c r="BT51" s="192">
        <f t="shared" si="60"/>
        <v>0</v>
      </c>
      <c r="BU51" s="192">
        <f t="shared" si="61"/>
        <v>0</v>
      </c>
      <c r="BV51" s="192">
        <f t="shared" si="62"/>
        <v>0</v>
      </c>
      <c r="BW51" s="192">
        <f t="shared" si="63"/>
        <v>0</v>
      </c>
      <c r="BX51" s="192">
        <f t="shared" si="64"/>
        <v>0</v>
      </c>
      <c r="BY51" s="192">
        <f t="shared" si="65"/>
        <v>0</v>
      </c>
      <c r="BZ51" s="192">
        <f t="shared" si="66"/>
        <v>0</v>
      </c>
      <c r="CA51" s="192">
        <f t="shared" si="67"/>
        <v>0</v>
      </c>
      <c r="CB51" s="192">
        <f t="shared" si="68"/>
        <v>0</v>
      </c>
      <c r="CC51" s="192">
        <f t="shared" si="69"/>
        <v>0</v>
      </c>
      <c r="CD51" s="192">
        <f t="shared" si="70"/>
        <v>0</v>
      </c>
      <c r="CE51" s="192">
        <f t="shared" si="71"/>
        <v>0</v>
      </c>
      <c r="CF51" s="192">
        <f t="shared" si="72"/>
        <v>0</v>
      </c>
      <c r="CG51" s="192">
        <f t="shared" si="73"/>
        <v>0</v>
      </c>
      <c r="CH51" s="192">
        <f t="shared" si="74"/>
        <v>0</v>
      </c>
      <c r="CI51" s="192">
        <f t="shared" si="75"/>
        <v>0</v>
      </c>
      <c r="CJ51" s="192">
        <f t="shared" si="76"/>
        <v>0</v>
      </c>
      <c r="CK51" s="192">
        <f t="shared" si="77"/>
        <v>0</v>
      </c>
      <c r="CL51" s="192">
        <f t="shared" si="78"/>
        <v>0</v>
      </c>
      <c r="CM51" s="192">
        <f t="shared" si="79"/>
        <v>0</v>
      </c>
      <c r="CN51" s="192">
        <f t="shared" si="80"/>
        <v>0</v>
      </c>
      <c r="CO51" s="192">
        <f t="shared" si="81"/>
        <v>0</v>
      </c>
      <c r="CP51" s="192">
        <f t="shared" si="82"/>
        <v>0</v>
      </c>
      <c r="CQ51" s="192">
        <f t="shared" si="83"/>
        <v>0</v>
      </c>
      <c r="CR51" s="192">
        <f t="shared" si="84"/>
        <v>0</v>
      </c>
      <c r="CS51" s="192">
        <f t="shared" si="85"/>
        <v>0</v>
      </c>
      <c r="CT51" s="192">
        <f t="shared" si="86"/>
        <v>0</v>
      </c>
      <c r="CU51" s="192">
        <f t="shared" si="87"/>
        <v>0</v>
      </c>
      <c r="CV51" s="192">
        <f t="shared" si="88"/>
        <v>0</v>
      </c>
      <c r="CW51" s="192">
        <f t="shared" si="89"/>
        <v>0</v>
      </c>
      <c r="CX51" s="192">
        <f t="shared" si="90"/>
        <v>0</v>
      </c>
      <c r="CY51" s="192">
        <f t="shared" si="91"/>
        <v>0</v>
      </c>
      <c r="CZ51" s="192">
        <f t="shared" si="92"/>
        <v>0</v>
      </c>
      <c r="DA51" s="192">
        <f t="shared" si="93"/>
        <v>0</v>
      </c>
      <c r="DB51" s="192">
        <f t="shared" si="94"/>
        <v>0</v>
      </c>
      <c r="DC51" s="192">
        <f t="shared" si="95"/>
        <v>0</v>
      </c>
      <c r="DD51" s="192">
        <f t="shared" si="96"/>
        <v>0</v>
      </c>
      <c r="DE51" s="192">
        <f t="shared" si="97"/>
        <v>0</v>
      </c>
      <c r="DF51" s="192">
        <f t="shared" si="98"/>
        <v>0</v>
      </c>
      <c r="DG51" s="192">
        <f t="shared" si="99"/>
        <v>0</v>
      </c>
      <c r="DH51" s="192">
        <f t="shared" si="100"/>
        <v>0</v>
      </c>
      <c r="DI51" s="192">
        <f t="shared" si="101"/>
        <v>0</v>
      </c>
      <c r="DJ51" s="192">
        <f t="shared" si="102"/>
        <v>0</v>
      </c>
      <c r="DK51" s="192">
        <f t="shared" si="103"/>
        <v>0</v>
      </c>
      <c r="DL51" s="192">
        <f t="shared" si="104"/>
        <v>0</v>
      </c>
      <c r="DM51" s="192">
        <f t="shared" si="105"/>
        <v>0</v>
      </c>
      <c r="DN51" s="192">
        <f t="shared" si="106"/>
        <v>0</v>
      </c>
      <c r="DO51" s="192">
        <f t="shared" si="107"/>
        <v>0</v>
      </c>
      <c r="DP51" s="192">
        <f t="shared" si="108"/>
        <v>0</v>
      </c>
      <c r="DQ51" s="192">
        <f t="shared" si="109"/>
        <v>0</v>
      </c>
      <c r="DR51" s="192">
        <f t="shared" si="110"/>
        <v>0</v>
      </c>
      <c r="DS51" s="192">
        <f t="shared" si="111"/>
        <v>0</v>
      </c>
      <c r="DT51" s="192">
        <f t="shared" si="112"/>
        <v>0</v>
      </c>
      <c r="DU51" s="192">
        <f t="shared" si="113"/>
        <v>0</v>
      </c>
      <c r="DV51" s="193">
        <f t="shared" si="114"/>
        <v>0</v>
      </c>
      <c r="DW51" s="193">
        <f t="shared" si="115"/>
        <v>0</v>
      </c>
      <c r="DX51" s="193">
        <f t="shared" si="116"/>
        <v>0</v>
      </c>
      <c r="DY51" s="193">
        <f t="shared" si="117"/>
        <v>0</v>
      </c>
      <c r="DZ51" s="193">
        <f t="shared" si="118"/>
        <v>0</v>
      </c>
      <c r="EA51" s="192">
        <f t="shared" si="119"/>
        <v>0</v>
      </c>
      <c r="EB51" s="192">
        <f t="shared" si="120"/>
        <v>0</v>
      </c>
      <c r="EC51" s="192">
        <f t="shared" si="121"/>
        <v>0</v>
      </c>
      <c r="ED51" s="192">
        <f t="shared" si="122"/>
        <v>0</v>
      </c>
      <c r="EE51" s="192">
        <f t="shared" si="123"/>
        <v>0</v>
      </c>
      <c r="EF51" s="192">
        <f t="shared" si="124"/>
        <v>0</v>
      </c>
      <c r="EG51" s="192">
        <f t="shared" si="125"/>
        <v>0</v>
      </c>
      <c r="EH51" s="192">
        <f t="shared" si="126"/>
        <v>0</v>
      </c>
      <c r="EI51" s="192">
        <f t="shared" si="127"/>
        <v>0</v>
      </c>
      <c r="EJ51" s="192">
        <f t="shared" si="128"/>
        <v>0</v>
      </c>
      <c r="EK51" s="192">
        <f t="shared" si="129"/>
        <v>0</v>
      </c>
      <c r="EL51" s="192">
        <f t="shared" si="130"/>
        <v>0</v>
      </c>
      <c r="EM51" s="192">
        <f t="shared" si="131"/>
        <v>0</v>
      </c>
      <c r="EN51" s="192">
        <f t="shared" si="132"/>
        <v>0</v>
      </c>
      <c r="EO51" s="192">
        <f t="shared" si="133"/>
        <v>0</v>
      </c>
      <c r="EP51" s="192">
        <f t="shared" si="134"/>
        <v>0</v>
      </c>
      <c r="EQ51" s="192">
        <f t="shared" si="135"/>
        <v>0</v>
      </c>
      <c r="ER51" s="192">
        <f t="shared" si="136"/>
        <v>0</v>
      </c>
      <c r="ES51" s="192">
        <f t="shared" si="137"/>
        <v>0</v>
      </c>
      <c r="ET51" s="192">
        <f t="shared" si="138"/>
        <v>0</v>
      </c>
      <c r="EU51" s="192">
        <f t="shared" si="139"/>
        <v>0</v>
      </c>
      <c r="EV51" s="192">
        <f t="shared" si="140"/>
        <v>0</v>
      </c>
      <c r="EW51" s="192">
        <f t="shared" si="141"/>
        <v>0</v>
      </c>
      <c r="EX51" s="192">
        <f t="shared" si="142"/>
        <v>0</v>
      </c>
      <c r="EY51" s="192">
        <f t="shared" si="143"/>
        <v>0</v>
      </c>
      <c r="EZ51" s="192">
        <f t="shared" si="144"/>
        <v>0</v>
      </c>
      <c r="FA51" s="192">
        <f t="shared" si="145"/>
        <v>0</v>
      </c>
      <c r="FB51" s="192">
        <f t="shared" si="146"/>
        <v>0</v>
      </c>
      <c r="FC51" s="192">
        <f t="shared" si="147"/>
        <v>0</v>
      </c>
      <c r="FD51" s="192">
        <f t="shared" si="148"/>
        <v>0</v>
      </c>
      <c r="FE51" s="192">
        <f t="shared" si="149"/>
        <v>0</v>
      </c>
      <c r="FF51" s="192">
        <f t="shared" si="150"/>
        <v>0</v>
      </c>
      <c r="FG51" s="192">
        <f t="shared" si="151"/>
        <v>0</v>
      </c>
      <c r="FH51" s="192">
        <f t="shared" si="152"/>
        <v>0</v>
      </c>
      <c r="FI51" s="192">
        <f t="shared" si="153"/>
        <v>0</v>
      </c>
      <c r="FJ51" s="192">
        <f t="shared" si="154"/>
        <v>0</v>
      </c>
      <c r="FK51" s="192">
        <f t="shared" si="155"/>
        <v>0</v>
      </c>
      <c r="FL51" s="192">
        <f t="shared" si="156"/>
        <v>0</v>
      </c>
      <c r="FM51" s="192">
        <f t="shared" si="157"/>
        <v>0</v>
      </c>
      <c r="FN51" s="192">
        <f t="shared" si="158"/>
        <v>0</v>
      </c>
      <c r="FO51" s="192">
        <f t="shared" si="159"/>
        <v>0</v>
      </c>
      <c r="FP51" s="192">
        <f t="shared" si="160"/>
        <v>0</v>
      </c>
      <c r="FQ51" s="192">
        <f t="shared" si="161"/>
        <v>0</v>
      </c>
      <c r="FR51" s="192">
        <f t="shared" si="162"/>
        <v>0</v>
      </c>
      <c r="FS51" s="192">
        <f t="shared" si="163"/>
        <v>0</v>
      </c>
      <c r="FT51" s="192">
        <f t="shared" si="164"/>
        <v>0</v>
      </c>
      <c r="FU51" s="192">
        <f t="shared" si="165"/>
        <v>0</v>
      </c>
      <c r="FV51" s="192">
        <f t="shared" si="166"/>
        <v>0</v>
      </c>
      <c r="FW51" s="192">
        <f t="shared" si="167"/>
        <v>0</v>
      </c>
      <c r="FX51" s="192">
        <f t="shared" si="168"/>
        <v>0</v>
      </c>
      <c r="FY51" s="192">
        <f t="shared" si="169"/>
        <v>0</v>
      </c>
      <c r="FZ51" s="192">
        <f t="shared" si="170"/>
        <v>0</v>
      </c>
      <c r="GA51" s="192">
        <f t="shared" si="171"/>
        <v>0</v>
      </c>
      <c r="GB51" s="192">
        <f t="shared" si="172"/>
        <v>0</v>
      </c>
      <c r="GC51" s="192">
        <f t="shared" si="173"/>
        <v>0</v>
      </c>
      <c r="GD51" s="192">
        <f t="shared" si="174"/>
        <v>0</v>
      </c>
      <c r="GE51" s="192">
        <f t="shared" si="175"/>
        <v>0</v>
      </c>
      <c r="GF51" s="192">
        <f t="shared" si="176"/>
        <v>0</v>
      </c>
      <c r="GG51" s="192">
        <f t="shared" si="177"/>
        <v>0</v>
      </c>
      <c r="GH51" s="192">
        <f t="shared" si="178"/>
        <v>0</v>
      </c>
      <c r="GI51" s="192">
        <f t="shared" si="179"/>
        <v>0</v>
      </c>
      <c r="GJ51" s="192">
        <f t="shared" si="180"/>
        <v>0</v>
      </c>
      <c r="GK51" s="192">
        <f t="shared" si="181"/>
        <v>0</v>
      </c>
      <c r="GL51" s="192">
        <f t="shared" si="182"/>
        <v>0</v>
      </c>
      <c r="GM51" s="192">
        <f t="shared" si="183"/>
        <v>0</v>
      </c>
      <c r="GN51" s="192">
        <f t="shared" si="184"/>
        <v>0</v>
      </c>
      <c r="GO51" s="192">
        <f t="shared" si="185"/>
        <v>0</v>
      </c>
      <c r="GP51" s="192">
        <f t="shared" si="186"/>
        <v>0</v>
      </c>
      <c r="GQ51" s="192">
        <f t="shared" si="187"/>
        <v>0</v>
      </c>
      <c r="GR51" s="192">
        <f t="shared" si="188"/>
        <v>0</v>
      </c>
      <c r="GS51" s="192">
        <f t="shared" si="189"/>
        <v>0</v>
      </c>
      <c r="GT51" s="192">
        <f t="shared" si="190"/>
        <v>0</v>
      </c>
      <c r="GU51" s="192">
        <f t="shared" si="191"/>
        <v>0</v>
      </c>
      <c r="GV51" s="192">
        <f t="shared" si="192"/>
        <v>0</v>
      </c>
      <c r="GW51" s="192">
        <f t="shared" si="193"/>
        <v>0</v>
      </c>
      <c r="GX51" s="192">
        <f t="shared" si="194"/>
        <v>0</v>
      </c>
      <c r="GY51" s="192">
        <f t="shared" si="195"/>
        <v>0</v>
      </c>
      <c r="GZ51" s="192">
        <f t="shared" si="196"/>
        <v>0</v>
      </c>
      <c r="HA51" s="192">
        <f t="shared" si="197"/>
        <v>0</v>
      </c>
      <c r="HB51" s="192">
        <f t="shared" si="198"/>
        <v>0</v>
      </c>
      <c r="HC51" s="192">
        <f t="shared" si="199"/>
        <v>0</v>
      </c>
      <c r="HD51" s="192">
        <f t="shared" si="200"/>
        <v>0</v>
      </c>
      <c r="HE51" s="192">
        <f t="shared" si="201"/>
        <v>0</v>
      </c>
      <c r="HF51" s="192">
        <f t="shared" si="202"/>
        <v>0</v>
      </c>
      <c r="HG51" s="192">
        <f t="shared" si="203"/>
        <v>0</v>
      </c>
      <c r="HH51" s="192">
        <f t="shared" si="204"/>
        <v>0</v>
      </c>
      <c r="HI51" s="192">
        <f t="shared" si="205"/>
        <v>0</v>
      </c>
      <c r="HJ51" s="192">
        <f t="shared" si="206"/>
        <v>0</v>
      </c>
      <c r="HK51" s="192">
        <f t="shared" si="207"/>
        <v>0</v>
      </c>
      <c r="HL51" s="192">
        <f t="shared" si="208"/>
        <v>0</v>
      </c>
      <c r="HM51" s="192">
        <f t="shared" si="209"/>
        <v>0</v>
      </c>
      <c r="HN51" s="194">
        <f t="shared" si="210"/>
        <v>0</v>
      </c>
      <c r="HO51" s="194">
        <f t="shared" si="211"/>
        <v>0</v>
      </c>
      <c r="HP51" s="194">
        <f t="shared" si="212"/>
        <v>0</v>
      </c>
      <c r="HQ51" s="194">
        <f t="shared" si="213"/>
        <v>0</v>
      </c>
      <c r="HR51" s="194">
        <f t="shared" si="214"/>
        <v>0</v>
      </c>
      <c r="HS51" s="195" t="str">
        <f t="shared" si="9"/>
        <v/>
      </c>
      <c r="HT51" s="196">
        <f t="shared" si="225"/>
        <v>0</v>
      </c>
      <c r="HU51" s="196">
        <f t="shared" si="226"/>
        <v>0</v>
      </c>
      <c r="HV51" s="197" t="str">
        <f t="shared" si="12"/>
        <v/>
      </c>
      <c r="HW51" s="197" t="str">
        <f t="shared" si="215"/>
        <v/>
      </c>
      <c r="HX51" s="197" t="str">
        <f t="shared" si="216"/>
        <v/>
      </c>
      <c r="HY51" s="195" t="str">
        <f t="shared" si="13"/>
        <v/>
      </c>
      <c r="HZ51" s="30">
        <f t="shared" si="6"/>
        <v>0</v>
      </c>
      <c r="IA51" s="198">
        <f t="shared" si="14"/>
        <v>0</v>
      </c>
      <c r="IB51" s="195"/>
      <c r="IC51" s="195">
        <f t="shared" si="217"/>
        <v>0</v>
      </c>
      <c r="ID51" s="195">
        <f t="shared" si="15"/>
        <v>0</v>
      </c>
      <c r="IE51" s="195">
        <f t="shared" si="218"/>
        <v>0</v>
      </c>
      <c r="IF51" s="195">
        <f t="shared" si="16"/>
        <v>0</v>
      </c>
      <c r="IG51" s="307">
        <f t="shared" si="17"/>
        <v>0</v>
      </c>
      <c r="IH51" s="307">
        <f t="shared" si="18"/>
        <v>0</v>
      </c>
      <c r="II51" s="44">
        <f t="shared" si="19"/>
        <v>0</v>
      </c>
      <c r="IJ51" s="44">
        <f t="shared" si="219"/>
        <v>0</v>
      </c>
      <c r="IK51" s="44">
        <f t="shared" si="220"/>
        <v>0</v>
      </c>
      <c r="IL51" s="44">
        <f t="shared" si="221"/>
        <v>0</v>
      </c>
      <c r="IM51" s="44">
        <f t="shared" si="222"/>
        <v>0</v>
      </c>
      <c r="IN51" s="44">
        <f t="shared" si="223"/>
        <v>0</v>
      </c>
      <c r="IO51" s="44">
        <f t="shared" si="224"/>
        <v>0</v>
      </c>
    </row>
    <row r="52" spans="1:249" ht="18" customHeight="1">
      <c r="A52" s="188">
        <v>46</v>
      </c>
      <c r="B52" s="326"/>
      <c r="C52" s="289"/>
      <c r="D52" s="199"/>
      <c r="E52" s="189"/>
      <c r="F52" s="189"/>
      <c r="G52" s="190"/>
      <c r="H52" s="190"/>
      <c r="I52" s="272"/>
      <c r="J52" s="207"/>
      <c r="K52" s="214" t="str">
        <f t="shared" si="20"/>
        <v/>
      </c>
      <c r="L52" s="200" t="str">
        <f t="shared" si="21"/>
        <v/>
      </c>
      <c r="M52" s="200" t="str">
        <f t="shared" si="22"/>
        <v/>
      </c>
      <c r="N52" s="209" t="str">
        <f t="shared" si="8"/>
        <v/>
      </c>
      <c r="O52" s="208" t="str">
        <f>IFERROR(IF(D52="","",IF(K52="","",IF(I52="","",IF(F52="F",VLOOKUP(K52,F!A:G,2,0),IF(F52="M",VLOOKUP(K52,M!A:G,2,0),""))))),0)</f>
        <v/>
      </c>
      <c r="P52" s="191" t="str">
        <f>IFERROR(IF(D52="","",IF(K52="","",IF(I52="","",IF(F52="F",VLOOKUP(K52,F!A:G,3,0),IF(F52="M",VLOOKUP(K52,M!A:G,3,0),""))))),0)</f>
        <v/>
      </c>
      <c r="Q52" s="191" t="str">
        <f>IFERROR(IF(D52="","",IF(K52="","",IF(I52="","",IF(F52="F",VLOOKUP(K52,F!A:G,4,0),IF(F52="M",VLOOKUP(K52,M!A:G,4,0),""))))),0)</f>
        <v/>
      </c>
      <c r="R52" s="191" t="str">
        <f>IFERROR(IF(D52="","",IF(K52="","",IF(I52="","",IF(F52="F",VLOOKUP(K52,F!A:G,5,0),IF(F52="M",VLOOKUP(K52,M!A:G,5,0),""))))),0)</f>
        <v/>
      </c>
      <c r="S52" s="191" t="str">
        <f>IFERROR(IF(D52="","",IF(K52="","",IF(I52="","",IF(F52="F",VLOOKUP(K52,F!A:G,6,0),IF(F52="M",VLOOKUP(K52,M!A:G,6,0),""))))),0)</f>
        <v/>
      </c>
      <c r="T52" s="191" t="str">
        <f>IFERROR(IF(D52="","",IF(K52="","",IF(I52="","",IF(F52="F",VLOOKUP(K52,F!A:G,7,0),IF(F52="M",VLOOKUP(K52,M!A:G,7,0),""))))),0)</f>
        <v/>
      </c>
      <c r="U52" s="191" t="str">
        <f>IFERROR(IF(D52="","",IF(K52="","",IF(J52="","",IF(F52="F",VLOOKUP(K52,F!A:M,8,0),IF(F52="M",VLOOKUP(K52,M!A:M,8,0),""))))),0)</f>
        <v/>
      </c>
      <c r="V52" s="191" t="str">
        <f>IFERROR(IF(D52="","",IF(K52="","",IF(J52="","",IF(F52="F",VLOOKUP(K52,F!A:M,9,0),IF(F52="M",VLOOKUP(K52,M!A:M,9,0),""))))),0)</f>
        <v/>
      </c>
      <c r="W52" s="191" t="str">
        <f>IFERROR(IF(D52="","",IF(K52="","",IF(J52="","",IF(F52="F",VLOOKUP(K52,F!A:M,10,0),IF(F52="M",VLOOKUP(K52,M!A:M,10,0),""))))),0)</f>
        <v/>
      </c>
      <c r="X52" s="191" t="str">
        <f>IFERROR(IF(D52="","",IF(K52="","",IF(J52="","",IF(F52="F",VLOOKUP(K52,F!A:M,11,0),IF(F52="M",VLOOKUP(K52,M!A:M,11,0),""))))),0)</f>
        <v/>
      </c>
      <c r="Y52" s="191" t="str">
        <f>IFERROR(IF(D52="","",IF(K52="","",IF(J52="","",IF(F52="F",VLOOKUP(K52,F!A:M,12,0),IF(F52="M",VLOOKUP(K52,M!A:M,12,0),""))))),0)</f>
        <v/>
      </c>
      <c r="Z52" s="191" t="str">
        <f>IFERROR(IF(D52="","",IF(K52="","",IF(J52="","",IF(F52="F",VLOOKUP(K52,F!A:M,13,0),IF(F52="M",VLOOKUP(K52,M!A:M,13,0),""))))),0)</f>
        <v/>
      </c>
      <c r="AA52" s="191" t="str">
        <f>IFERROR(IF(D52="","",IF(F52="","",IF(J52="","",IF(K52="","",IF(AND(K52&gt;23,K52&lt;=60),IF(F52="F",VLOOKUP(MROUND(HZ52,0.5),'F-Weight for Length'!K:S,2,0),VLOOKUP(MROUND(HZ52,0.5),'M-Weight for Length'!K:S,2,0)),IF(K52&gt;60,IF(F52="F",VLOOKUP(K52,'F-Weight for Length'!U:AC,2,0),VLOOKUP(K52,'M-Weight for Length'!U:AC,2,0)),IF(F52="F",VLOOKUP(MROUND(HZ52,0.5),'F-Weight for Length'!A:I,2,0),VLOOKUP(MROUND(HZ52,0.5),'M-Weight for Length'!A:I,2,0)))))))),0)</f>
        <v/>
      </c>
      <c r="AB52" s="191" t="str">
        <f>IFERROR(IF(D52="","",IF(F52="","",IF(J52="","",IF(K52="","",IF(AND(K52&gt;23,K52&lt;=60),IF(F52="F",VLOOKUP(MROUND(HZ52,0.5),'F-Weight for Length'!K:S,3,0),VLOOKUP(MROUND(HZ52,0.5),'M-Weight for Length'!K:S,3,0)),IF(K52&gt;60,IF(F52="F",VLOOKUP(K52,'F-Weight for Length'!U:AC,3,0),VLOOKUP(K52,'M-Weight for Length'!U:AC,3,0)),IF(F52="F",VLOOKUP(MROUND(HZ52,0.5),'F-Weight for Length'!A:I,3,0),VLOOKUP(MROUND(HZ52,0.5),'M-Weight for Length'!A:I,3,0)))))))),0)</f>
        <v/>
      </c>
      <c r="AC52" s="191" t="str">
        <f>IFERROR(IF(D52="","",IF(F52="","",IF(J52="","",IF(K52="","",IF(AND(K52&gt;23,K52&lt;=60),IF(F52="F",VLOOKUP(MROUND(HZ52,0.5),'F-Weight for Length'!K:S,4,0),VLOOKUP(MROUND(HZ52,0.5),'M-Weight for Length'!K:S,4,0)),IF(K52&gt;60,IF(F52="F",VLOOKUP(K52,'F-Weight for Length'!U:AC,4,0),VLOOKUP(K52,'M-Weight for Length'!U:AC,4,0)),IF(F52="F",VLOOKUP(MROUND(HZ52,0.5),'F-Weight for Length'!A:I,4,0),VLOOKUP(MROUND(HZ52,0.5),'M-Weight for Length'!A:I,4,0)))))))),0)</f>
        <v/>
      </c>
      <c r="AD52" s="191" t="str">
        <f>IFERROR(IF(D52="","",IF(F52="","",IF(J52="","",IF(K52="","",IF(AND(K52&gt;23,K52&lt;=60),IF(F52="F",VLOOKUP(MROUND(HZ52,0.5),'F-Weight for Length'!K:S,5,0),VLOOKUP(MROUND(HZ52,0.5),'M-Weight for Length'!K:S,5,0)),IF(K52&gt;60,IF(F52="F",VLOOKUP(K52,'F-Weight for Length'!U:AC,5,0),VLOOKUP(K52,'M-Weight for Length'!U:AC,5,0)),IF(F52="F",VLOOKUP(MROUND(HZ52,0.5),'F-Weight for Length'!A:I,5,0),VLOOKUP(MROUND(HZ52,0.5),'M-Weight for Length'!A:I,5,0)))))))),0)</f>
        <v/>
      </c>
      <c r="AE52" s="191" t="str">
        <f>IFERROR(IF(D52="","",IF(F52="","",IF(J52="","",IF(K52="","",IF(AND(K52&gt;23,K52&lt;=60),IF(F52="F",VLOOKUP(MROUND(HZ52,0.5),'F-Weight for Length'!K:S,6,0),VLOOKUP(MROUND(HZ52,0.5),'M-Weight for Length'!K:S,6,0)),IF(K52&gt;60,IF(F52="F",VLOOKUP(K52,'F-Weight for Length'!U:AC,6,0),VLOOKUP(K52,'M-Weight for Length'!U:AC,6,0)),IF(F52="F",VLOOKUP(MROUND(HZ52,0.5),'F-Weight for Length'!A:I,6,0),VLOOKUP(MROUND(HZ52,0.5),'M-Weight for Length'!A:I,6,0)))))))),0)</f>
        <v/>
      </c>
      <c r="AF52" s="191" t="str">
        <f>IFERROR(IF(D52="","",IF(F52="","",IF(J52="","",IF(K52="","",IF(AND(K52&gt;23,K52&lt;=60),IF(F52="F",VLOOKUP(MROUND(HZ52,0.5),'F-Weight for Length'!K:S,7,0),VLOOKUP(MROUND(HZ52,0.5),'M-Weight for Length'!K:S,7,0)),IF(K52&gt;60,IF(F52="F",VLOOKUP(K52,'F-Weight for Length'!U:AC,7,0),VLOOKUP(K52,'M-Weight for Length'!U:AC,7,0)),IF(F52="F",VLOOKUP(MROUND(HZ52,0.5),'F-Weight for Length'!A:I,7,0),VLOOKUP(MROUND(HZ52,0.5),'M-Weight for Length'!A:I,7,0)))))))),0)</f>
        <v/>
      </c>
      <c r="AG52" s="191" t="str">
        <f>IFERROR(IF(D52="","",IF(F52="","",IF(J52="","",IF(K52="","",IF(AND(K52&gt;23,K52&lt;=60),IF(F52="F",VLOOKUP(MROUND(HZ52,0.5),'F-Weight for Length'!K:S,8,0),VLOOKUP(MROUND(HZ52,0.5),'M-Weight for Length'!K:S,8,0)),IF(K52&gt;60,IF(F52="F",VLOOKUP(K52,'F-Weight for Length'!U:AC,8,0),VLOOKUP(K52,'M-Weight for Length'!U:AC,8,0)),IF(F52="F",VLOOKUP(MROUND(HZ52,0.5),'F-Weight for Length'!A:I,8,0),VLOOKUP(MROUND(HZ52,0.5),'M-Weight for Length'!A:I,8,0)))))))),0)</f>
        <v/>
      </c>
      <c r="AH52" s="191" t="str">
        <f>IFERROR(IF(D52="","",IF(F52="","",IF(J52="","",IF(K52="","",IF(AND(K52&gt;23,K52&lt;=60),IF(F52="F",VLOOKUP(MROUND(HZ52,0.5),'F-Weight for Length'!K:S,9,0),VLOOKUP(MROUND(HZ52,0.5),'M-Weight for Length'!K:S,9,0)),IF(K52&gt;60,IF(F52="F",VLOOKUP(K52,'F-Weight for Length'!U:AC,9,0),VLOOKUP(K52,'M-Weight for Length'!U:AC,9,0)),IF(F52="F",VLOOKUP(MROUND(HZ52,0.5),'F-Weight for Length'!A:I,9,0),VLOOKUP(MROUND(HZ52,0.5),'M-Weight for Length'!A:I,9,0)))))))),0)</f>
        <v/>
      </c>
      <c r="AI52" s="192">
        <f t="shared" si="23"/>
        <v>0</v>
      </c>
      <c r="AJ52" s="192">
        <f t="shared" si="24"/>
        <v>0</v>
      </c>
      <c r="AK52" s="192">
        <f t="shared" si="25"/>
        <v>0</v>
      </c>
      <c r="AL52" s="192">
        <f t="shared" si="26"/>
        <v>0</v>
      </c>
      <c r="AM52" s="192">
        <f t="shared" si="27"/>
        <v>0</v>
      </c>
      <c r="AN52" s="192">
        <f t="shared" si="28"/>
        <v>0</v>
      </c>
      <c r="AO52" s="192">
        <f t="shared" si="29"/>
        <v>0</v>
      </c>
      <c r="AP52" s="192">
        <f t="shared" si="30"/>
        <v>0</v>
      </c>
      <c r="AQ52" s="192">
        <f t="shared" si="31"/>
        <v>0</v>
      </c>
      <c r="AR52" s="192">
        <f t="shared" si="32"/>
        <v>0</v>
      </c>
      <c r="AS52" s="192">
        <f t="shared" si="33"/>
        <v>0</v>
      </c>
      <c r="AT52" s="192">
        <f t="shared" si="34"/>
        <v>0</v>
      </c>
      <c r="AU52" s="192">
        <f t="shared" si="35"/>
        <v>0</v>
      </c>
      <c r="AV52" s="192">
        <f t="shared" si="36"/>
        <v>0</v>
      </c>
      <c r="AW52" s="192">
        <f t="shared" si="37"/>
        <v>0</v>
      </c>
      <c r="AX52" s="192">
        <f t="shared" si="38"/>
        <v>0</v>
      </c>
      <c r="AY52" s="192">
        <f t="shared" si="39"/>
        <v>0</v>
      </c>
      <c r="AZ52" s="192">
        <f t="shared" si="40"/>
        <v>0</v>
      </c>
      <c r="BA52" s="192">
        <f t="shared" si="41"/>
        <v>0</v>
      </c>
      <c r="BB52" s="192">
        <f t="shared" si="42"/>
        <v>0</v>
      </c>
      <c r="BC52" s="192">
        <f t="shared" si="43"/>
        <v>0</v>
      </c>
      <c r="BD52" s="192">
        <f t="shared" si="44"/>
        <v>0</v>
      </c>
      <c r="BE52" s="192">
        <f t="shared" si="45"/>
        <v>0</v>
      </c>
      <c r="BF52" s="192">
        <f t="shared" si="46"/>
        <v>0</v>
      </c>
      <c r="BG52" s="192">
        <f t="shared" si="47"/>
        <v>0</v>
      </c>
      <c r="BH52" s="192">
        <f t="shared" si="48"/>
        <v>0</v>
      </c>
      <c r="BI52" s="192">
        <f t="shared" si="49"/>
        <v>0</v>
      </c>
      <c r="BJ52" s="192">
        <f t="shared" si="50"/>
        <v>0</v>
      </c>
      <c r="BK52" s="192">
        <f t="shared" si="51"/>
        <v>0</v>
      </c>
      <c r="BL52" s="192">
        <f t="shared" si="52"/>
        <v>0</v>
      </c>
      <c r="BM52" s="192">
        <f t="shared" si="53"/>
        <v>0</v>
      </c>
      <c r="BN52" s="192">
        <f t="shared" si="54"/>
        <v>0</v>
      </c>
      <c r="BO52" s="192">
        <f t="shared" si="55"/>
        <v>0</v>
      </c>
      <c r="BP52" s="192">
        <f t="shared" si="56"/>
        <v>0</v>
      </c>
      <c r="BQ52" s="192">
        <f t="shared" si="57"/>
        <v>0</v>
      </c>
      <c r="BR52" s="192">
        <f t="shared" si="58"/>
        <v>0</v>
      </c>
      <c r="BS52" s="192">
        <f t="shared" si="59"/>
        <v>0</v>
      </c>
      <c r="BT52" s="192">
        <f t="shared" si="60"/>
        <v>0</v>
      </c>
      <c r="BU52" s="192">
        <f t="shared" si="61"/>
        <v>0</v>
      </c>
      <c r="BV52" s="192">
        <f t="shared" si="62"/>
        <v>0</v>
      </c>
      <c r="BW52" s="192">
        <f t="shared" si="63"/>
        <v>0</v>
      </c>
      <c r="BX52" s="192">
        <f t="shared" si="64"/>
        <v>0</v>
      </c>
      <c r="BY52" s="192">
        <f t="shared" si="65"/>
        <v>0</v>
      </c>
      <c r="BZ52" s="192">
        <f t="shared" si="66"/>
        <v>0</v>
      </c>
      <c r="CA52" s="192">
        <f t="shared" si="67"/>
        <v>0</v>
      </c>
      <c r="CB52" s="192">
        <f t="shared" si="68"/>
        <v>0</v>
      </c>
      <c r="CC52" s="192">
        <f t="shared" si="69"/>
        <v>0</v>
      </c>
      <c r="CD52" s="192">
        <f t="shared" si="70"/>
        <v>0</v>
      </c>
      <c r="CE52" s="192">
        <f t="shared" si="71"/>
        <v>0</v>
      </c>
      <c r="CF52" s="192">
        <f t="shared" si="72"/>
        <v>0</v>
      </c>
      <c r="CG52" s="192">
        <f t="shared" si="73"/>
        <v>0</v>
      </c>
      <c r="CH52" s="192">
        <f t="shared" si="74"/>
        <v>0</v>
      </c>
      <c r="CI52" s="192">
        <f t="shared" si="75"/>
        <v>0</v>
      </c>
      <c r="CJ52" s="192">
        <f t="shared" si="76"/>
        <v>0</v>
      </c>
      <c r="CK52" s="192">
        <f t="shared" si="77"/>
        <v>0</v>
      </c>
      <c r="CL52" s="192">
        <f t="shared" si="78"/>
        <v>0</v>
      </c>
      <c r="CM52" s="192">
        <f t="shared" si="79"/>
        <v>0</v>
      </c>
      <c r="CN52" s="192">
        <f t="shared" si="80"/>
        <v>0</v>
      </c>
      <c r="CO52" s="192">
        <f t="shared" si="81"/>
        <v>0</v>
      </c>
      <c r="CP52" s="192">
        <f t="shared" si="82"/>
        <v>0</v>
      </c>
      <c r="CQ52" s="192">
        <f t="shared" si="83"/>
        <v>0</v>
      </c>
      <c r="CR52" s="192">
        <f t="shared" si="84"/>
        <v>0</v>
      </c>
      <c r="CS52" s="192">
        <f t="shared" si="85"/>
        <v>0</v>
      </c>
      <c r="CT52" s="192">
        <f t="shared" si="86"/>
        <v>0</v>
      </c>
      <c r="CU52" s="192">
        <f t="shared" si="87"/>
        <v>0</v>
      </c>
      <c r="CV52" s="192">
        <f t="shared" si="88"/>
        <v>0</v>
      </c>
      <c r="CW52" s="192">
        <f t="shared" si="89"/>
        <v>0</v>
      </c>
      <c r="CX52" s="192">
        <f t="shared" si="90"/>
        <v>0</v>
      </c>
      <c r="CY52" s="192">
        <f t="shared" si="91"/>
        <v>0</v>
      </c>
      <c r="CZ52" s="192">
        <f t="shared" si="92"/>
        <v>0</v>
      </c>
      <c r="DA52" s="192">
        <f t="shared" si="93"/>
        <v>0</v>
      </c>
      <c r="DB52" s="192">
        <f t="shared" si="94"/>
        <v>0</v>
      </c>
      <c r="DC52" s="192">
        <f t="shared" si="95"/>
        <v>0</v>
      </c>
      <c r="DD52" s="192">
        <f t="shared" si="96"/>
        <v>0</v>
      </c>
      <c r="DE52" s="192">
        <f t="shared" si="97"/>
        <v>0</v>
      </c>
      <c r="DF52" s="192">
        <f t="shared" si="98"/>
        <v>0</v>
      </c>
      <c r="DG52" s="192">
        <f t="shared" si="99"/>
        <v>0</v>
      </c>
      <c r="DH52" s="192">
        <f t="shared" si="100"/>
        <v>0</v>
      </c>
      <c r="DI52" s="192">
        <f t="shared" si="101"/>
        <v>0</v>
      </c>
      <c r="DJ52" s="192">
        <f t="shared" si="102"/>
        <v>0</v>
      </c>
      <c r="DK52" s="192">
        <f t="shared" si="103"/>
        <v>0</v>
      </c>
      <c r="DL52" s="192">
        <f t="shared" si="104"/>
        <v>0</v>
      </c>
      <c r="DM52" s="192">
        <f t="shared" si="105"/>
        <v>0</v>
      </c>
      <c r="DN52" s="192">
        <f t="shared" si="106"/>
        <v>0</v>
      </c>
      <c r="DO52" s="192">
        <f t="shared" si="107"/>
        <v>0</v>
      </c>
      <c r="DP52" s="192">
        <f t="shared" si="108"/>
        <v>0</v>
      </c>
      <c r="DQ52" s="192">
        <f t="shared" si="109"/>
        <v>0</v>
      </c>
      <c r="DR52" s="192">
        <f t="shared" si="110"/>
        <v>0</v>
      </c>
      <c r="DS52" s="192">
        <f t="shared" si="111"/>
        <v>0</v>
      </c>
      <c r="DT52" s="192">
        <f t="shared" si="112"/>
        <v>0</v>
      </c>
      <c r="DU52" s="192">
        <f t="shared" si="113"/>
        <v>0</v>
      </c>
      <c r="DV52" s="193">
        <f t="shared" si="114"/>
        <v>0</v>
      </c>
      <c r="DW52" s="193">
        <f t="shared" si="115"/>
        <v>0</v>
      </c>
      <c r="DX52" s="193">
        <f t="shared" si="116"/>
        <v>0</v>
      </c>
      <c r="DY52" s="193">
        <f t="shared" si="117"/>
        <v>0</v>
      </c>
      <c r="DZ52" s="193">
        <f t="shared" si="118"/>
        <v>0</v>
      </c>
      <c r="EA52" s="192">
        <f t="shared" si="119"/>
        <v>0</v>
      </c>
      <c r="EB52" s="192">
        <f t="shared" si="120"/>
        <v>0</v>
      </c>
      <c r="EC52" s="192">
        <f t="shared" si="121"/>
        <v>0</v>
      </c>
      <c r="ED52" s="192">
        <f t="shared" si="122"/>
        <v>0</v>
      </c>
      <c r="EE52" s="192">
        <f t="shared" si="123"/>
        <v>0</v>
      </c>
      <c r="EF52" s="192">
        <f t="shared" si="124"/>
        <v>0</v>
      </c>
      <c r="EG52" s="192">
        <f t="shared" si="125"/>
        <v>0</v>
      </c>
      <c r="EH52" s="192">
        <f t="shared" si="126"/>
        <v>0</v>
      </c>
      <c r="EI52" s="192">
        <f t="shared" si="127"/>
        <v>0</v>
      </c>
      <c r="EJ52" s="192">
        <f t="shared" si="128"/>
        <v>0</v>
      </c>
      <c r="EK52" s="192">
        <f t="shared" si="129"/>
        <v>0</v>
      </c>
      <c r="EL52" s="192">
        <f t="shared" si="130"/>
        <v>0</v>
      </c>
      <c r="EM52" s="192">
        <f t="shared" si="131"/>
        <v>0</v>
      </c>
      <c r="EN52" s="192">
        <f t="shared" si="132"/>
        <v>0</v>
      </c>
      <c r="EO52" s="192">
        <f t="shared" si="133"/>
        <v>0</v>
      </c>
      <c r="EP52" s="192">
        <f t="shared" si="134"/>
        <v>0</v>
      </c>
      <c r="EQ52" s="192">
        <f t="shared" si="135"/>
        <v>0</v>
      </c>
      <c r="ER52" s="192">
        <f t="shared" si="136"/>
        <v>0</v>
      </c>
      <c r="ES52" s="192">
        <f t="shared" si="137"/>
        <v>0</v>
      </c>
      <c r="ET52" s="192">
        <f t="shared" si="138"/>
        <v>0</v>
      </c>
      <c r="EU52" s="192">
        <f t="shared" si="139"/>
        <v>0</v>
      </c>
      <c r="EV52" s="192">
        <f t="shared" si="140"/>
        <v>0</v>
      </c>
      <c r="EW52" s="192">
        <f t="shared" si="141"/>
        <v>0</v>
      </c>
      <c r="EX52" s="192">
        <f t="shared" si="142"/>
        <v>0</v>
      </c>
      <c r="EY52" s="192">
        <f t="shared" si="143"/>
        <v>0</v>
      </c>
      <c r="EZ52" s="192">
        <f t="shared" si="144"/>
        <v>0</v>
      </c>
      <c r="FA52" s="192">
        <f t="shared" si="145"/>
        <v>0</v>
      </c>
      <c r="FB52" s="192">
        <f t="shared" si="146"/>
        <v>0</v>
      </c>
      <c r="FC52" s="192">
        <f t="shared" si="147"/>
        <v>0</v>
      </c>
      <c r="FD52" s="192">
        <f t="shared" si="148"/>
        <v>0</v>
      </c>
      <c r="FE52" s="192">
        <f t="shared" si="149"/>
        <v>0</v>
      </c>
      <c r="FF52" s="192">
        <f t="shared" si="150"/>
        <v>0</v>
      </c>
      <c r="FG52" s="192">
        <f t="shared" si="151"/>
        <v>0</v>
      </c>
      <c r="FH52" s="192">
        <f t="shared" si="152"/>
        <v>0</v>
      </c>
      <c r="FI52" s="192">
        <f t="shared" si="153"/>
        <v>0</v>
      </c>
      <c r="FJ52" s="192">
        <f t="shared" si="154"/>
        <v>0</v>
      </c>
      <c r="FK52" s="192">
        <f t="shared" si="155"/>
        <v>0</v>
      </c>
      <c r="FL52" s="192">
        <f t="shared" si="156"/>
        <v>0</v>
      </c>
      <c r="FM52" s="192">
        <f t="shared" si="157"/>
        <v>0</v>
      </c>
      <c r="FN52" s="192">
        <f t="shared" si="158"/>
        <v>0</v>
      </c>
      <c r="FO52" s="192">
        <f t="shared" si="159"/>
        <v>0</v>
      </c>
      <c r="FP52" s="192">
        <f t="shared" si="160"/>
        <v>0</v>
      </c>
      <c r="FQ52" s="192">
        <f t="shared" si="161"/>
        <v>0</v>
      </c>
      <c r="FR52" s="192">
        <f t="shared" si="162"/>
        <v>0</v>
      </c>
      <c r="FS52" s="192">
        <f t="shared" si="163"/>
        <v>0</v>
      </c>
      <c r="FT52" s="192">
        <f t="shared" si="164"/>
        <v>0</v>
      </c>
      <c r="FU52" s="192">
        <f t="shared" si="165"/>
        <v>0</v>
      </c>
      <c r="FV52" s="192">
        <f t="shared" si="166"/>
        <v>0</v>
      </c>
      <c r="FW52" s="192">
        <f t="shared" si="167"/>
        <v>0</v>
      </c>
      <c r="FX52" s="192">
        <f t="shared" si="168"/>
        <v>0</v>
      </c>
      <c r="FY52" s="192">
        <f t="shared" si="169"/>
        <v>0</v>
      </c>
      <c r="FZ52" s="192">
        <f t="shared" si="170"/>
        <v>0</v>
      </c>
      <c r="GA52" s="192">
        <f t="shared" si="171"/>
        <v>0</v>
      </c>
      <c r="GB52" s="192">
        <f t="shared" si="172"/>
        <v>0</v>
      </c>
      <c r="GC52" s="192">
        <f t="shared" si="173"/>
        <v>0</v>
      </c>
      <c r="GD52" s="192">
        <f t="shared" si="174"/>
        <v>0</v>
      </c>
      <c r="GE52" s="192">
        <f t="shared" si="175"/>
        <v>0</v>
      </c>
      <c r="GF52" s="192">
        <f t="shared" si="176"/>
        <v>0</v>
      </c>
      <c r="GG52" s="192">
        <f t="shared" si="177"/>
        <v>0</v>
      </c>
      <c r="GH52" s="192">
        <f t="shared" si="178"/>
        <v>0</v>
      </c>
      <c r="GI52" s="192">
        <f t="shared" si="179"/>
        <v>0</v>
      </c>
      <c r="GJ52" s="192">
        <f t="shared" si="180"/>
        <v>0</v>
      </c>
      <c r="GK52" s="192">
        <f t="shared" si="181"/>
        <v>0</v>
      </c>
      <c r="GL52" s="192">
        <f t="shared" si="182"/>
        <v>0</v>
      </c>
      <c r="GM52" s="192">
        <f t="shared" si="183"/>
        <v>0</v>
      </c>
      <c r="GN52" s="192">
        <f t="shared" si="184"/>
        <v>0</v>
      </c>
      <c r="GO52" s="192">
        <f t="shared" si="185"/>
        <v>0</v>
      </c>
      <c r="GP52" s="192">
        <f t="shared" si="186"/>
        <v>0</v>
      </c>
      <c r="GQ52" s="192">
        <f t="shared" si="187"/>
        <v>0</v>
      </c>
      <c r="GR52" s="192">
        <f t="shared" si="188"/>
        <v>0</v>
      </c>
      <c r="GS52" s="192">
        <f t="shared" si="189"/>
        <v>0</v>
      </c>
      <c r="GT52" s="192">
        <f t="shared" si="190"/>
        <v>0</v>
      </c>
      <c r="GU52" s="192">
        <f t="shared" si="191"/>
        <v>0</v>
      </c>
      <c r="GV52" s="192">
        <f t="shared" si="192"/>
        <v>0</v>
      </c>
      <c r="GW52" s="192">
        <f t="shared" si="193"/>
        <v>0</v>
      </c>
      <c r="GX52" s="192">
        <f t="shared" si="194"/>
        <v>0</v>
      </c>
      <c r="GY52" s="192">
        <f t="shared" si="195"/>
        <v>0</v>
      </c>
      <c r="GZ52" s="192">
        <f t="shared" si="196"/>
        <v>0</v>
      </c>
      <c r="HA52" s="192">
        <f t="shared" si="197"/>
        <v>0</v>
      </c>
      <c r="HB52" s="192">
        <f t="shared" si="198"/>
        <v>0</v>
      </c>
      <c r="HC52" s="192">
        <f t="shared" si="199"/>
        <v>0</v>
      </c>
      <c r="HD52" s="192">
        <f t="shared" si="200"/>
        <v>0</v>
      </c>
      <c r="HE52" s="192">
        <f t="shared" si="201"/>
        <v>0</v>
      </c>
      <c r="HF52" s="192">
        <f t="shared" si="202"/>
        <v>0</v>
      </c>
      <c r="HG52" s="192">
        <f t="shared" si="203"/>
        <v>0</v>
      </c>
      <c r="HH52" s="192">
        <f t="shared" si="204"/>
        <v>0</v>
      </c>
      <c r="HI52" s="192">
        <f t="shared" si="205"/>
        <v>0</v>
      </c>
      <c r="HJ52" s="192">
        <f t="shared" si="206"/>
        <v>0</v>
      </c>
      <c r="HK52" s="192">
        <f t="shared" si="207"/>
        <v>0</v>
      </c>
      <c r="HL52" s="192">
        <f t="shared" si="208"/>
        <v>0</v>
      </c>
      <c r="HM52" s="192">
        <f t="shared" si="209"/>
        <v>0</v>
      </c>
      <c r="HN52" s="194">
        <f t="shared" si="210"/>
        <v>0</v>
      </c>
      <c r="HO52" s="194">
        <f t="shared" si="211"/>
        <v>0</v>
      </c>
      <c r="HP52" s="194">
        <f t="shared" si="212"/>
        <v>0</v>
      </c>
      <c r="HQ52" s="194">
        <f t="shared" si="213"/>
        <v>0</v>
      </c>
      <c r="HR52" s="194">
        <f t="shared" si="214"/>
        <v>0</v>
      </c>
      <c r="HS52" s="195" t="str">
        <f t="shared" si="9"/>
        <v/>
      </c>
      <c r="HT52" s="196">
        <f t="shared" si="225"/>
        <v>0</v>
      </c>
      <c r="HU52" s="196">
        <f t="shared" si="226"/>
        <v>0</v>
      </c>
      <c r="HV52" s="197" t="str">
        <f t="shared" si="12"/>
        <v/>
      </c>
      <c r="HW52" s="197" t="str">
        <f t="shared" si="215"/>
        <v/>
      </c>
      <c r="HX52" s="197" t="str">
        <f t="shared" si="216"/>
        <v/>
      </c>
      <c r="HY52" s="195" t="str">
        <f t="shared" si="13"/>
        <v/>
      </c>
      <c r="HZ52" s="30">
        <f t="shared" si="6"/>
        <v>0</v>
      </c>
      <c r="IA52" s="198">
        <f t="shared" si="14"/>
        <v>0</v>
      </c>
      <c r="IB52" s="195"/>
      <c r="IC52" s="195">
        <f t="shared" si="217"/>
        <v>0</v>
      </c>
      <c r="ID52" s="195">
        <f t="shared" si="15"/>
        <v>0</v>
      </c>
      <c r="IE52" s="195">
        <f t="shared" si="218"/>
        <v>0</v>
      </c>
      <c r="IF52" s="195">
        <f t="shared" si="16"/>
        <v>0</v>
      </c>
      <c r="IG52" s="307">
        <f t="shared" si="17"/>
        <v>0</v>
      </c>
      <c r="IH52" s="307">
        <f t="shared" si="18"/>
        <v>0</v>
      </c>
      <c r="II52" s="44">
        <f t="shared" si="19"/>
        <v>0</v>
      </c>
      <c r="IJ52" s="44">
        <f t="shared" si="219"/>
        <v>0</v>
      </c>
      <c r="IK52" s="44">
        <f t="shared" si="220"/>
        <v>0</v>
      </c>
      <c r="IL52" s="44">
        <f t="shared" si="221"/>
        <v>0</v>
      </c>
      <c r="IM52" s="44">
        <f t="shared" si="222"/>
        <v>0</v>
      </c>
      <c r="IN52" s="44">
        <f t="shared" si="223"/>
        <v>0</v>
      </c>
      <c r="IO52" s="44">
        <f t="shared" si="224"/>
        <v>0</v>
      </c>
    </row>
    <row r="53" spans="1:249" ht="18" customHeight="1">
      <c r="A53" s="188">
        <v>47</v>
      </c>
      <c r="B53" s="326"/>
      <c r="C53" s="289"/>
      <c r="D53" s="199"/>
      <c r="E53" s="189"/>
      <c r="F53" s="189"/>
      <c r="G53" s="190"/>
      <c r="H53" s="190"/>
      <c r="I53" s="272"/>
      <c r="J53" s="207"/>
      <c r="K53" s="214" t="str">
        <f t="shared" si="20"/>
        <v/>
      </c>
      <c r="L53" s="200" t="str">
        <f t="shared" si="21"/>
        <v/>
      </c>
      <c r="M53" s="200" t="str">
        <f t="shared" si="22"/>
        <v/>
      </c>
      <c r="N53" s="209" t="str">
        <f t="shared" si="8"/>
        <v/>
      </c>
      <c r="O53" s="208" t="str">
        <f>IFERROR(IF(D53="","",IF(K53="","",IF(I53="","",IF(F53="F",VLOOKUP(K53,F!A:G,2,0),IF(F53="M",VLOOKUP(K53,M!A:G,2,0),""))))),0)</f>
        <v/>
      </c>
      <c r="P53" s="191" t="str">
        <f>IFERROR(IF(D53="","",IF(K53="","",IF(I53="","",IF(F53="F",VLOOKUP(K53,F!A:G,3,0),IF(F53="M",VLOOKUP(K53,M!A:G,3,0),""))))),0)</f>
        <v/>
      </c>
      <c r="Q53" s="191" t="str">
        <f>IFERROR(IF(D53="","",IF(K53="","",IF(I53="","",IF(F53="F",VLOOKUP(K53,F!A:G,4,0),IF(F53="M",VLOOKUP(K53,M!A:G,4,0),""))))),0)</f>
        <v/>
      </c>
      <c r="R53" s="191" t="str">
        <f>IFERROR(IF(D53="","",IF(K53="","",IF(I53="","",IF(F53="F",VLOOKUP(K53,F!A:G,5,0),IF(F53="M",VLOOKUP(K53,M!A:G,5,0),""))))),0)</f>
        <v/>
      </c>
      <c r="S53" s="191" t="str">
        <f>IFERROR(IF(D53="","",IF(K53="","",IF(I53="","",IF(F53="F",VLOOKUP(K53,F!A:G,6,0),IF(F53="M",VLOOKUP(K53,M!A:G,6,0),""))))),0)</f>
        <v/>
      </c>
      <c r="T53" s="191" t="str">
        <f>IFERROR(IF(D53="","",IF(K53="","",IF(I53="","",IF(F53="F",VLOOKUP(K53,F!A:G,7,0),IF(F53="M",VLOOKUP(K53,M!A:G,7,0),""))))),0)</f>
        <v/>
      </c>
      <c r="U53" s="191" t="str">
        <f>IFERROR(IF(D53="","",IF(K53="","",IF(J53="","",IF(F53="F",VLOOKUP(K53,F!A:M,8,0),IF(F53="M",VLOOKUP(K53,M!A:M,8,0),""))))),0)</f>
        <v/>
      </c>
      <c r="V53" s="191" t="str">
        <f>IFERROR(IF(D53="","",IF(K53="","",IF(J53="","",IF(F53="F",VLOOKUP(K53,F!A:M,9,0),IF(F53="M",VLOOKUP(K53,M!A:M,9,0),""))))),0)</f>
        <v/>
      </c>
      <c r="W53" s="191" t="str">
        <f>IFERROR(IF(D53="","",IF(K53="","",IF(J53="","",IF(F53="F",VLOOKUP(K53,F!A:M,10,0),IF(F53="M",VLOOKUP(K53,M!A:M,10,0),""))))),0)</f>
        <v/>
      </c>
      <c r="X53" s="191" t="str">
        <f>IFERROR(IF(D53="","",IF(K53="","",IF(J53="","",IF(F53="F",VLOOKUP(K53,F!A:M,11,0),IF(F53="M",VLOOKUP(K53,M!A:M,11,0),""))))),0)</f>
        <v/>
      </c>
      <c r="Y53" s="191" t="str">
        <f>IFERROR(IF(D53="","",IF(K53="","",IF(J53="","",IF(F53="F",VLOOKUP(K53,F!A:M,12,0),IF(F53="M",VLOOKUP(K53,M!A:M,12,0),""))))),0)</f>
        <v/>
      </c>
      <c r="Z53" s="191" t="str">
        <f>IFERROR(IF(D53="","",IF(K53="","",IF(J53="","",IF(F53="F",VLOOKUP(K53,F!A:M,13,0),IF(F53="M",VLOOKUP(K53,M!A:M,13,0),""))))),0)</f>
        <v/>
      </c>
      <c r="AA53" s="191" t="str">
        <f>IFERROR(IF(D53="","",IF(F53="","",IF(J53="","",IF(K53="","",IF(AND(K53&gt;23,K53&lt;=60),IF(F53="F",VLOOKUP(MROUND(HZ53,0.5),'F-Weight for Length'!K:S,2,0),VLOOKUP(MROUND(HZ53,0.5),'M-Weight for Length'!K:S,2,0)),IF(K53&gt;60,IF(F53="F",VLOOKUP(K53,'F-Weight for Length'!U:AC,2,0),VLOOKUP(K53,'M-Weight for Length'!U:AC,2,0)),IF(F53="F",VLOOKUP(MROUND(HZ53,0.5),'F-Weight for Length'!A:I,2,0),VLOOKUP(MROUND(HZ53,0.5),'M-Weight for Length'!A:I,2,0)))))))),0)</f>
        <v/>
      </c>
      <c r="AB53" s="191" t="str">
        <f>IFERROR(IF(D53="","",IF(F53="","",IF(J53="","",IF(K53="","",IF(AND(K53&gt;23,K53&lt;=60),IF(F53="F",VLOOKUP(MROUND(HZ53,0.5),'F-Weight for Length'!K:S,3,0),VLOOKUP(MROUND(HZ53,0.5),'M-Weight for Length'!K:S,3,0)),IF(K53&gt;60,IF(F53="F",VLOOKUP(K53,'F-Weight for Length'!U:AC,3,0),VLOOKUP(K53,'M-Weight for Length'!U:AC,3,0)),IF(F53="F",VLOOKUP(MROUND(HZ53,0.5),'F-Weight for Length'!A:I,3,0),VLOOKUP(MROUND(HZ53,0.5),'M-Weight for Length'!A:I,3,0)))))))),0)</f>
        <v/>
      </c>
      <c r="AC53" s="191" t="str">
        <f>IFERROR(IF(D53="","",IF(F53="","",IF(J53="","",IF(K53="","",IF(AND(K53&gt;23,K53&lt;=60),IF(F53="F",VLOOKUP(MROUND(HZ53,0.5),'F-Weight for Length'!K:S,4,0),VLOOKUP(MROUND(HZ53,0.5),'M-Weight for Length'!K:S,4,0)),IF(K53&gt;60,IF(F53="F",VLOOKUP(K53,'F-Weight for Length'!U:AC,4,0),VLOOKUP(K53,'M-Weight for Length'!U:AC,4,0)),IF(F53="F",VLOOKUP(MROUND(HZ53,0.5),'F-Weight for Length'!A:I,4,0),VLOOKUP(MROUND(HZ53,0.5),'M-Weight for Length'!A:I,4,0)))))))),0)</f>
        <v/>
      </c>
      <c r="AD53" s="191" t="str">
        <f>IFERROR(IF(D53="","",IF(F53="","",IF(J53="","",IF(K53="","",IF(AND(K53&gt;23,K53&lt;=60),IF(F53="F",VLOOKUP(MROUND(HZ53,0.5),'F-Weight for Length'!K:S,5,0),VLOOKUP(MROUND(HZ53,0.5),'M-Weight for Length'!K:S,5,0)),IF(K53&gt;60,IF(F53="F",VLOOKUP(K53,'F-Weight for Length'!U:AC,5,0),VLOOKUP(K53,'M-Weight for Length'!U:AC,5,0)),IF(F53="F",VLOOKUP(MROUND(HZ53,0.5),'F-Weight for Length'!A:I,5,0),VLOOKUP(MROUND(HZ53,0.5),'M-Weight for Length'!A:I,5,0)))))))),0)</f>
        <v/>
      </c>
      <c r="AE53" s="191" t="str">
        <f>IFERROR(IF(D53="","",IF(F53="","",IF(J53="","",IF(K53="","",IF(AND(K53&gt;23,K53&lt;=60),IF(F53="F",VLOOKUP(MROUND(HZ53,0.5),'F-Weight for Length'!K:S,6,0),VLOOKUP(MROUND(HZ53,0.5),'M-Weight for Length'!K:S,6,0)),IF(K53&gt;60,IF(F53="F",VLOOKUP(K53,'F-Weight for Length'!U:AC,6,0),VLOOKUP(K53,'M-Weight for Length'!U:AC,6,0)),IF(F53="F",VLOOKUP(MROUND(HZ53,0.5),'F-Weight for Length'!A:I,6,0),VLOOKUP(MROUND(HZ53,0.5),'M-Weight for Length'!A:I,6,0)))))))),0)</f>
        <v/>
      </c>
      <c r="AF53" s="191" t="str">
        <f>IFERROR(IF(D53="","",IF(F53="","",IF(J53="","",IF(K53="","",IF(AND(K53&gt;23,K53&lt;=60),IF(F53="F",VLOOKUP(MROUND(HZ53,0.5),'F-Weight for Length'!K:S,7,0),VLOOKUP(MROUND(HZ53,0.5),'M-Weight for Length'!K:S,7,0)),IF(K53&gt;60,IF(F53="F",VLOOKUP(K53,'F-Weight for Length'!U:AC,7,0),VLOOKUP(K53,'M-Weight for Length'!U:AC,7,0)),IF(F53="F",VLOOKUP(MROUND(HZ53,0.5),'F-Weight for Length'!A:I,7,0),VLOOKUP(MROUND(HZ53,0.5),'M-Weight for Length'!A:I,7,0)))))))),0)</f>
        <v/>
      </c>
      <c r="AG53" s="191" t="str">
        <f>IFERROR(IF(D53="","",IF(F53="","",IF(J53="","",IF(K53="","",IF(AND(K53&gt;23,K53&lt;=60),IF(F53="F",VLOOKUP(MROUND(HZ53,0.5),'F-Weight for Length'!K:S,8,0),VLOOKUP(MROUND(HZ53,0.5),'M-Weight for Length'!K:S,8,0)),IF(K53&gt;60,IF(F53="F",VLOOKUP(K53,'F-Weight for Length'!U:AC,8,0),VLOOKUP(K53,'M-Weight for Length'!U:AC,8,0)),IF(F53="F",VLOOKUP(MROUND(HZ53,0.5),'F-Weight for Length'!A:I,8,0),VLOOKUP(MROUND(HZ53,0.5),'M-Weight for Length'!A:I,8,0)))))))),0)</f>
        <v/>
      </c>
      <c r="AH53" s="191" t="str">
        <f>IFERROR(IF(D53="","",IF(F53="","",IF(J53="","",IF(K53="","",IF(AND(K53&gt;23,K53&lt;=60),IF(F53="F",VLOOKUP(MROUND(HZ53,0.5),'F-Weight for Length'!K:S,9,0),VLOOKUP(MROUND(HZ53,0.5),'M-Weight for Length'!K:S,9,0)),IF(K53&gt;60,IF(F53="F",VLOOKUP(K53,'F-Weight for Length'!U:AC,9,0),VLOOKUP(K53,'M-Weight for Length'!U:AC,9,0)),IF(F53="F",VLOOKUP(MROUND(HZ53,0.5),'F-Weight for Length'!A:I,9,0),VLOOKUP(MROUND(HZ53,0.5),'M-Weight for Length'!A:I,9,0)))))))),0)</f>
        <v/>
      </c>
      <c r="AI53" s="192">
        <f t="shared" si="23"/>
        <v>0</v>
      </c>
      <c r="AJ53" s="192">
        <f t="shared" si="24"/>
        <v>0</v>
      </c>
      <c r="AK53" s="192">
        <f t="shared" si="25"/>
        <v>0</v>
      </c>
      <c r="AL53" s="192">
        <f t="shared" si="26"/>
        <v>0</v>
      </c>
      <c r="AM53" s="192">
        <f t="shared" si="27"/>
        <v>0</v>
      </c>
      <c r="AN53" s="192">
        <f t="shared" si="28"/>
        <v>0</v>
      </c>
      <c r="AO53" s="192">
        <f t="shared" si="29"/>
        <v>0</v>
      </c>
      <c r="AP53" s="192">
        <f t="shared" si="30"/>
        <v>0</v>
      </c>
      <c r="AQ53" s="192">
        <f t="shared" si="31"/>
        <v>0</v>
      </c>
      <c r="AR53" s="192">
        <f t="shared" si="32"/>
        <v>0</v>
      </c>
      <c r="AS53" s="192">
        <f t="shared" si="33"/>
        <v>0</v>
      </c>
      <c r="AT53" s="192">
        <f t="shared" si="34"/>
        <v>0</v>
      </c>
      <c r="AU53" s="192">
        <f t="shared" si="35"/>
        <v>0</v>
      </c>
      <c r="AV53" s="192">
        <f t="shared" si="36"/>
        <v>0</v>
      </c>
      <c r="AW53" s="192">
        <f t="shared" si="37"/>
        <v>0</v>
      </c>
      <c r="AX53" s="192">
        <f t="shared" si="38"/>
        <v>0</v>
      </c>
      <c r="AY53" s="192">
        <f t="shared" si="39"/>
        <v>0</v>
      </c>
      <c r="AZ53" s="192">
        <f t="shared" si="40"/>
        <v>0</v>
      </c>
      <c r="BA53" s="192">
        <f t="shared" si="41"/>
        <v>0</v>
      </c>
      <c r="BB53" s="192">
        <f t="shared" si="42"/>
        <v>0</v>
      </c>
      <c r="BC53" s="192">
        <f t="shared" si="43"/>
        <v>0</v>
      </c>
      <c r="BD53" s="192">
        <f t="shared" si="44"/>
        <v>0</v>
      </c>
      <c r="BE53" s="192">
        <f t="shared" si="45"/>
        <v>0</v>
      </c>
      <c r="BF53" s="192">
        <f t="shared" si="46"/>
        <v>0</v>
      </c>
      <c r="BG53" s="192">
        <f t="shared" si="47"/>
        <v>0</v>
      </c>
      <c r="BH53" s="192">
        <f t="shared" si="48"/>
        <v>0</v>
      </c>
      <c r="BI53" s="192">
        <f t="shared" si="49"/>
        <v>0</v>
      </c>
      <c r="BJ53" s="192">
        <f t="shared" si="50"/>
        <v>0</v>
      </c>
      <c r="BK53" s="192">
        <f t="shared" si="51"/>
        <v>0</v>
      </c>
      <c r="BL53" s="192">
        <f t="shared" si="52"/>
        <v>0</v>
      </c>
      <c r="BM53" s="192">
        <f t="shared" si="53"/>
        <v>0</v>
      </c>
      <c r="BN53" s="192">
        <f t="shared" si="54"/>
        <v>0</v>
      </c>
      <c r="BO53" s="192">
        <f t="shared" si="55"/>
        <v>0</v>
      </c>
      <c r="BP53" s="192">
        <f t="shared" si="56"/>
        <v>0</v>
      </c>
      <c r="BQ53" s="192">
        <f t="shared" si="57"/>
        <v>0</v>
      </c>
      <c r="BR53" s="192">
        <f t="shared" si="58"/>
        <v>0</v>
      </c>
      <c r="BS53" s="192">
        <f t="shared" si="59"/>
        <v>0</v>
      </c>
      <c r="BT53" s="192">
        <f t="shared" si="60"/>
        <v>0</v>
      </c>
      <c r="BU53" s="192">
        <f t="shared" si="61"/>
        <v>0</v>
      </c>
      <c r="BV53" s="192">
        <f t="shared" si="62"/>
        <v>0</v>
      </c>
      <c r="BW53" s="192">
        <f t="shared" si="63"/>
        <v>0</v>
      </c>
      <c r="BX53" s="192">
        <f t="shared" si="64"/>
        <v>0</v>
      </c>
      <c r="BY53" s="192">
        <f t="shared" si="65"/>
        <v>0</v>
      </c>
      <c r="BZ53" s="192">
        <f t="shared" si="66"/>
        <v>0</v>
      </c>
      <c r="CA53" s="192">
        <f t="shared" si="67"/>
        <v>0</v>
      </c>
      <c r="CB53" s="192">
        <f t="shared" si="68"/>
        <v>0</v>
      </c>
      <c r="CC53" s="192">
        <f t="shared" si="69"/>
        <v>0</v>
      </c>
      <c r="CD53" s="192">
        <f t="shared" si="70"/>
        <v>0</v>
      </c>
      <c r="CE53" s="192">
        <f t="shared" si="71"/>
        <v>0</v>
      </c>
      <c r="CF53" s="192">
        <f t="shared" si="72"/>
        <v>0</v>
      </c>
      <c r="CG53" s="192">
        <f t="shared" si="73"/>
        <v>0</v>
      </c>
      <c r="CH53" s="192">
        <f t="shared" si="74"/>
        <v>0</v>
      </c>
      <c r="CI53" s="192">
        <f t="shared" si="75"/>
        <v>0</v>
      </c>
      <c r="CJ53" s="192">
        <f t="shared" si="76"/>
        <v>0</v>
      </c>
      <c r="CK53" s="192">
        <f t="shared" si="77"/>
        <v>0</v>
      </c>
      <c r="CL53" s="192">
        <f t="shared" si="78"/>
        <v>0</v>
      </c>
      <c r="CM53" s="192">
        <f t="shared" si="79"/>
        <v>0</v>
      </c>
      <c r="CN53" s="192">
        <f t="shared" si="80"/>
        <v>0</v>
      </c>
      <c r="CO53" s="192">
        <f t="shared" si="81"/>
        <v>0</v>
      </c>
      <c r="CP53" s="192">
        <f t="shared" si="82"/>
        <v>0</v>
      </c>
      <c r="CQ53" s="192">
        <f t="shared" si="83"/>
        <v>0</v>
      </c>
      <c r="CR53" s="192">
        <f t="shared" si="84"/>
        <v>0</v>
      </c>
      <c r="CS53" s="192">
        <f t="shared" si="85"/>
        <v>0</v>
      </c>
      <c r="CT53" s="192">
        <f t="shared" si="86"/>
        <v>0</v>
      </c>
      <c r="CU53" s="192">
        <f t="shared" si="87"/>
        <v>0</v>
      </c>
      <c r="CV53" s="192">
        <f t="shared" si="88"/>
        <v>0</v>
      </c>
      <c r="CW53" s="192">
        <f t="shared" si="89"/>
        <v>0</v>
      </c>
      <c r="CX53" s="192">
        <f t="shared" si="90"/>
        <v>0</v>
      </c>
      <c r="CY53" s="192">
        <f t="shared" si="91"/>
        <v>0</v>
      </c>
      <c r="CZ53" s="192">
        <f t="shared" si="92"/>
        <v>0</v>
      </c>
      <c r="DA53" s="192">
        <f t="shared" si="93"/>
        <v>0</v>
      </c>
      <c r="DB53" s="192">
        <f t="shared" si="94"/>
        <v>0</v>
      </c>
      <c r="DC53" s="192">
        <f t="shared" si="95"/>
        <v>0</v>
      </c>
      <c r="DD53" s="192">
        <f t="shared" si="96"/>
        <v>0</v>
      </c>
      <c r="DE53" s="192">
        <f t="shared" si="97"/>
        <v>0</v>
      </c>
      <c r="DF53" s="192">
        <f t="shared" si="98"/>
        <v>0</v>
      </c>
      <c r="DG53" s="192">
        <f t="shared" si="99"/>
        <v>0</v>
      </c>
      <c r="DH53" s="192">
        <f t="shared" si="100"/>
        <v>0</v>
      </c>
      <c r="DI53" s="192">
        <f t="shared" si="101"/>
        <v>0</v>
      </c>
      <c r="DJ53" s="192">
        <f t="shared" si="102"/>
        <v>0</v>
      </c>
      <c r="DK53" s="192">
        <f t="shared" si="103"/>
        <v>0</v>
      </c>
      <c r="DL53" s="192">
        <f t="shared" si="104"/>
        <v>0</v>
      </c>
      <c r="DM53" s="192">
        <f t="shared" si="105"/>
        <v>0</v>
      </c>
      <c r="DN53" s="192">
        <f t="shared" si="106"/>
        <v>0</v>
      </c>
      <c r="DO53" s="192">
        <f t="shared" si="107"/>
        <v>0</v>
      </c>
      <c r="DP53" s="192">
        <f t="shared" si="108"/>
        <v>0</v>
      </c>
      <c r="DQ53" s="192">
        <f t="shared" si="109"/>
        <v>0</v>
      </c>
      <c r="DR53" s="192">
        <f t="shared" si="110"/>
        <v>0</v>
      </c>
      <c r="DS53" s="192">
        <f t="shared" si="111"/>
        <v>0</v>
      </c>
      <c r="DT53" s="192">
        <f t="shared" si="112"/>
        <v>0</v>
      </c>
      <c r="DU53" s="192">
        <f t="shared" si="113"/>
        <v>0</v>
      </c>
      <c r="DV53" s="193">
        <f t="shared" si="114"/>
        <v>0</v>
      </c>
      <c r="DW53" s="193">
        <f t="shared" si="115"/>
        <v>0</v>
      </c>
      <c r="DX53" s="193">
        <f t="shared" si="116"/>
        <v>0</v>
      </c>
      <c r="DY53" s="193">
        <f t="shared" si="117"/>
        <v>0</v>
      </c>
      <c r="DZ53" s="193">
        <f t="shared" si="118"/>
        <v>0</v>
      </c>
      <c r="EA53" s="192">
        <f t="shared" si="119"/>
        <v>0</v>
      </c>
      <c r="EB53" s="192">
        <f t="shared" si="120"/>
        <v>0</v>
      </c>
      <c r="EC53" s="192">
        <f t="shared" si="121"/>
        <v>0</v>
      </c>
      <c r="ED53" s="192">
        <f t="shared" si="122"/>
        <v>0</v>
      </c>
      <c r="EE53" s="192">
        <f t="shared" si="123"/>
        <v>0</v>
      </c>
      <c r="EF53" s="192">
        <f t="shared" si="124"/>
        <v>0</v>
      </c>
      <c r="EG53" s="192">
        <f t="shared" si="125"/>
        <v>0</v>
      </c>
      <c r="EH53" s="192">
        <f t="shared" si="126"/>
        <v>0</v>
      </c>
      <c r="EI53" s="192">
        <f t="shared" si="127"/>
        <v>0</v>
      </c>
      <c r="EJ53" s="192">
        <f t="shared" si="128"/>
        <v>0</v>
      </c>
      <c r="EK53" s="192">
        <f t="shared" si="129"/>
        <v>0</v>
      </c>
      <c r="EL53" s="192">
        <f t="shared" si="130"/>
        <v>0</v>
      </c>
      <c r="EM53" s="192">
        <f t="shared" si="131"/>
        <v>0</v>
      </c>
      <c r="EN53" s="192">
        <f t="shared" si="132"/>
        <v>0</v>
      </c>
      <c r="EO53" s="192">
        <f t="shared" si="133"/>
        <v>0</v>
      </c>
      <c r="EP53" s="192">
        <f t="shared" si="134"/>
        <v>0</v>
      </c>
      <c r="EQ53" s="192">
        <f t="shared" si="135"/>
        <v>0</v>
      </c>
      <c r="ER53" s="192">
        <f t="shared" si="136"/>
        <v>0</v>
      </c>
      <c r="ES53" s="192">
        <f t="shared" si="137"/>
        <v>0</v>
      </c>
      <c r="ET53" s="192">
        <f t="shared" si="138"/>
        <v>0</v>
      </c>
      <c r="EU53" s="192">
        <f t="shared" si="139"/>
        <v>0</v>
      </c>
      <c r="EV53" s="192">
        <f t="shared" si="140"/>
        <v>0</v>
      </c>
      <c r="EW53" s="192">
        <f t="shared" si="141"/>
        <v>0</v>
      </c>
      <c r="EX53" s="192">
        <f t="shared" si="142"/>
        <v>0</v>
      </c>
      <c r="EY53" s="192">
        <f t="shared" si="143"/>
        <v>0</v>
      </c>
      <c r="EZ53" s="192">
        <f t="shared" si="144"/>
        <v>0</v>
      </c>
      <c r="FA53" s="192">
        <f t="shared" si="145"/>
        <v>0</v>
      </c>
      <c r="FB53" s="192">
        <f t="shared" si="146"/>
        <v>0</v>
      </c>
      <c r="FC53" s="192">
        <f t="shared" si="147"/>
        <v>0</v>
      </c>
      <c r="FD53" s="192">
        <f t="shared" si="148"/>
        <v>0</v>
      </c>
      <c r="FE53" s="192">
        <f t="shared" si="149"/>
        <v>0</v>
      </c>
      <c r="FF53" s="192">
        <f t="shared" si="150"/>
        <v>0</v>
      </c>
      <c r="FG53" s="192">
        <f t="shared" si="151"/>
        <v>0</v>
      </c>
      <c r="FH53" s="192">
        <f t="shared" si="152"/>
        <v>0</v>
      </c>
      <c r="FI53" s="192">
        <f t="shared" si="153"/>
        <v>0</v>
      </c>
      <c r="FJ53" s="192">
        <f t="shared" si="154"/>
        <v>0</v>
      </c>
      <c r="FK53" s="192">
        <f t="shared" si="155"/>
        <v>0</v>
      </c>
      <c r="FL53" s="192">
        <f t="shared" si="156"/>
        <v>0</v>
      </c>
      <c r="FM53" s="192">
        <f t="shared" si="157"/>
        <v>0</v>
      </c>
      <c r="FN53" s="192">
        <f t="shared" si="158"/>
        <v>0</v>
      </c>
      <c r="FO53" s="192">
        <f t="shared" si="159"/>
        <v>0</v>
      </c>
      <c r="FP53" s="192">
        <f t="shared" si="160"/>
        <v>0</v>
      </c>
      <c r="FQ53" s="192">
        <f t="shared" si="161"/>
        <v>0</v>
      </c>
      <c r="FR53" s="192">
        <f t="shared" si="162"/>
        <v>0</v>
      </c>
      <c r="FS53" s="192">
        <f t="shared" si="163"/>
        <v>0</v>
      </c>
      <c r="FT53" s="192">
        <f t="shared" si="164"/>
        <v>0</v>
      </c>
      <c r="FU53" s="192">
        <f t="shared" si="165"/>
        <v>0</v>
      </c>
      <c r="FV53" s="192">
        <f t="shared" si="166"/>
        <v>0</v>
      </c>
      <c r="FW53" s="192">
        <f t="shared" si="167"/>
        <v>0</v>
      </c>
      <c r="FX53" s="192">
        <f t="shared" si="168"/>
        <v>0</v>
      </c>
      <c r="FY53" s="192">
        <f t="shared" si="169"/>
        <v>0</v>
      </c>
      <c r="FZ53" s="192">
        <f t="shared" si="170"/>
        <v>0</v>
      </c>
      <c r="GA53" s="192">
        <f t="shared" si="171"/>
        <v>0</v>
      </c>
      <c r="GB53" s="192">
        <f t="shared" si="172"/>
        <v>0</v>
      </c>
      <c r="GC53" s="192">
        <f t="shared" si="173"/>
        <v>0</v>
      </c>
      <c r="GD53" s="192">
        <f t="shared" si="174"/>
        <v>0</v>
      </c>
      <c r="GE53" s="192">
        <f t="shared" si="175"/>
        <v>0</v>
      </c>
      <c r="GF53" s="192">
        <f t="shared" si="176"/>
        <v>0</v>
      </c>
      <c r="GG53" s="192">
        <f t="shared" si="177"/>
        <v>0</v>
      </c>
      <c r="GH53" s="192">
        <f t="shared" si="178"/>
        <v>0</v>
      </c>
      <c r="GI53" s="192">
        <f t="shared" si="179"/>
        <v>0</v>
      </c>
      <c r="GJ53" s="192">
        <f t="shared" si="180"/>
        <v>0</v>
      </c>
      <c r="GK53" s="192">
        <f t="shared" si="181"/>
        <v>0</v>
      </c>
      <c r="GL53" s="192">
        <f t="shared" si="182"/>
        <v>0</v>
      </c>
      <c r="GM53" s="192">
        <f t="shared" si="183"/>
        <v>0</v>
      </c>
      <c r="GN53" s="192">
        <f t="shared" si="184"/>
        <v>0</v>
      </c>
      <c r="GO53" s="192">
        <f t="shared" si="185"/>
        <v>0</v>
      </c>
      <c r="GP53" s="192">
        <f t="shared" si="186"/>
        <v>0</v>
      </c>
      <c r="GQ53" s="192">
        <f t="shared" si="187"/>
        <v>0</v>
      </c>
      <c r="GR53" s="192">
        <f t="shared" si="188"/>
        <v>0</v>
      </c>
      <c r="GS53" s="192">
        <f t="shared" si="189"/>
        <v>0</v>
      </c>
      <c r="GT53" s="192">
        <f t="shared" si="190"/>
        <v>0</v>
      </c>
      <c r="GU53" s="192">
        <f t="shared" si="191"/>
        <v>0</v>
      </c>
      <c r="GV53" s="192">
        <f t="shared" si="192"/>
        <v>0</v>
      </c>
      <c r="GW53" s="192">
        <f t="shared" si="193"/>
        <v>0</v>
      </c>
      <c r="GX53" s="192">
        <f t="shared" si="194"/>
        <v>0</v>
      </c>
      <c r="GY53" s="192">
        <f t="shared" si="195"/>
        <v>0</v>
      </c>
      <c r="GZ53" s="192">
        <f t="shared" si="196"/>
        <v>0</v>
      </c>
      <c r="HA53" s="192">
        <f t="shared" si="197"/>
        <v>0</v>
      </c>
      <c r="HB53" s="192">
        <f t="shared" si="198"/>
        <v>0</v>
      </c>
      <c r="HC53" s="192">
        <f t="shared" si="199"/>
        <v>0</v>
      </c>
      <c r="HD53" s="192">
        <f t="shared" si="200"/>
        <v>0</v>
      </c>
      <c r="HE53" s="192">
        <f t="shared" si="201"/>
        <v>0</v>
      </c>
      <c r="HF53" s="192">
        <f t="shared" si="202"/>
        <v>0</v>
      </c>
      <c r="HG53" s="192">
        <f t="shared" si="203"/>
        <v>0</v>
      </c>
      <c r="HH53" s="192">
        <f t="shared" si="204"/>
        <v>0</v>
      </c>
      <c r="HI53" s="192">
        <f t="shared" si="205"/>
        <v>0</v>
      </c>
      <c r="HJ53" s="192">
        <f t="shared" si="206"/>
        <v>0</v>
      </c>
      <c r="HK53" s="192">
        <f t="shared" si="207"/>
        <v>0</v>
      </c>
      <c r="HL53" s="192">
        <f t="shared" si="208"/>
        <v>0</v>
      </c>
      <c r="HM53" s="192">
        <f t="shared" si="209"/>
        <v>0</v>
      </c>
      <c r="HN53" s="194">
        <f t="shared" si="210"/>
        <v>0</v>
      </c>
      <c r="HO53" s="194">
        <f t="shared" si="211"/>
        <v>0</v>
      </c>
      <c r="HP53" s="194">
        <f t="shared" si="212"/>
        <v>0</v>
      </c>
      <c r="HQ53" s="194">
        <f t="shared" si="213"/>
        <v>0</v>
      </c>
      <c r="HR53" s="194">
        <f t="shared" si="214"/>
        <v>0</v>
      </c>
      <c r="HS53" s="195" t="str">
        <f t="shared" si="9"/>
        <v/>
      </c>
      <c r="HT53" s="196">
        <f t="shared" si="225"/>
        <v>0</v>
      </c>
      <c r="HU53" s="196">
        <f t="shared" si="226"/>
        <v>0</v>
      </c>
      <c r="HV53" s="197" t="str">
        <f t="shared" si="12"/>
        <v/>
      </c>
      <c r="HW53" s="197" t="str">
        <f t="shared" si="215"/>
        <v/>
      </c>
      <c r="HX53" s="197" t="str">
        <f t="shared" si="216"/>
        <v/>
      </c>
      <c r="HY53" s="195" t="str">
        <f t="shared" si="13"/>
        <v/>
      </c>
      <c r="HZ53" s="30">
        <f t="shared" si="6"/>
        <v>0</v>
      </c>
      <c r="IA53" s="198">
        <f t="shared" si="14"/>
        <v>0</v>
      </c>
      <c r="IB53" s="195"/>
      <c r="IC53" s="195">
        <f t="shared" si="217"/>
        <v>0</v>
      </c>
      <c r="ID53" s="195">
        <f t="shared" si="15"/>
        <v>0</v>
      </c>
      <c r="IE53" s="195">
        <f t="shared" si="218"/>
        <v>0</v>
      </c>
      <c r="IF53" s="195">
        <f t="shared" si="16"/>
        <v>0</v>
      </c>
      <c r="IG53" s="307">
        <f t="shared" si="17"/>
        <v>0</v>
      </c>
      <c r="IH53" s="307">
        <f t="shared" si="18"/>
        <v>0</v>
      </c>
      <c r="II53" s="44">
        <f t="shared" si="19"/>
        <v>0</v>
      </c>
      <c r="IJ53" s="44">
        <f t="shared" si="219"/>
        <v>0</v>
      </c>
      <c r="IK53" s="44">
        <f t="shared" si="220"/>
        <v>0</v>
      </c>
      <c r="IL53" s="44">
        <f t="shared" si="221"/>
        <v>0</v>
      </c>
      <c r="IM53" s="44">
        <f t="shared" si="222"/>
        <v>0</v>
      </c>
      <c r="IN53" s="44">
        <f t="shared" si="223"/>
        <v>0</v>
      </c>
      <c r="IO53" s="44">
        <f t="shared" si="224"/>
        <v>0</v>
      </c>
    </row>
    <row r="54" spans="1:249" ht="18" customHeight="1">
      <c r="A54" s="188">
        <v>48</v>
      </c>
      <c r="B54" s="326"/>
      <c r="C54" s="289"/>
      <c r="D54" s="199"/>
      <c r="E54" s="189"/>
      <c r="F54" s="189"/>
      <c r="G54" s="190"/>
      <c r="H54" s="190"/>
      <c r="I54" s="272"/>
      <c r="J54" s="207"/>
      <c r="K54" s="214" t="str">
        <f t="shared" si="20"/>
        <v/>
      </c>
      <c r="L54" s="200" t="str">
        <f t="shared" si="21"/>
        <v/>
      </c>
      <c r="M54" s="200" t="str">
        <f t="shared" si="22"/>
        <v/>
      </c>
      <c r="N54" s="209" t="str">
        <f t="shared" si="8"/>
        <v/>
      </c>
      <c r="O54" s="208" t="str">
        <f>IFERROR(IF(D54="","",IF(K54="","",IF(I54="","",IF(F54="F",VLOOKUP(K54,F!A:G,2,0),IF(F54="M",VLOOKUP(K54,M!A:G,2,0),""))))),0)</f>
        <v/>
      </c>
      <c r="P54" s="191" t="str">
        <f>IFERROR(IF(D54="","",IF(K54="","",IF(I54="","",IF(F54="F",VLOOKUP(K54,F!A:G,3,0),IF(F54="M",VLOOKUP(K54,M!A:G,3,0),""))))),0)</f>
        <v/>
      </c>
      <c r="Q54" s="191" t="str">
        <f>IFERROR(IF(D54="","",IF(K54="","",IF(I54="","",IF(F54="F",VLOOKUP(K54,F!A:G,4,0),IF(F54="M",VLOOKUP(K54,M!A:G,4,0),""))))),0)</f>
        <v/>
      </c>
      <c r="R54" s="191" t="str">
        <f>IFERROR(IF(D54="","",IF(K54="","",IF(I54="","",IF(F54="F",VLOOKUP(K54,F!A:G,5,0),IF(F54="M",VLOOKUP(K54,M!A:G,5,0),""))))),0)</f>
        <v/>
      </c>
      <c r="S54" s="191" t="str">
        <f>IFERROR(IF(D54="","",IF(K54="","",IF(I54="","",IF(F54="F",VLOOKUP(K54,F!A:G,6,0),IF(F54="M",VLOOKUP(K54,M!A:G,6,0),""))))),0)</f>
        <v/>
      </c>
      <c r="T54" s="191" t="str">
        <f>IFERROR(IF(D54="","",IF(K54="","",IF(I54="","",IF(F54="F",VLOOKUP(K54,F!A:G,7,0),IF(F54="M",VLOOKUP(K54,M!A:G,7,0),""))))),0)</f>
        <v/>
      </c>
      <c r="U54" s="191" t="str">
        <f>IFERROR(IF(D54="","",IF(K54="","",IF(J54="","",IF(F54="F",VLOOKUP(K54,F!A:M,8,0),IF(F54="M",VLOOKUP(K54,M!A:M,8,0),""))))),0)</f>
        <v/>
      </c>
      <c r="V54" s="191" t="str">
        <f>IFERROR(IF(D54="","",IF(K54="","",IF(J54="","",IF(F54="F",VLOOKUP(K54,F!A:M,9,0),IF(F54="M",VLOOKUP(K54,M!A:M,9,0),""))))),0)</f>
        <v/>
      </c>
      <c r="W54" s="191" t="str">
        <f>IFERROR(IF(D54="","",IF(K54="","",IF(J54="","",IF(F54="F",VLOOKUP(K54,F!A:M,10,0),IF(F54="M",VLOOKUP(K54,M!A:M,10,0),""))))),0)</f>
        <v/>
      </c>
      <c r="X54" s="191" t="str">
        <f>IFERROR(IF(D54="","",IF(K54="","",IF(J54="","",IF(F54="F",VLOOKUP(K54,F!A:M,11,0),IF(F54="M",VLOOKUP(K54,M!A:M,11,0),""))))),0)</f>
        <v/>
      </c>
      <c r="Y54" s="191" t="str">
        <f>IFERROR(IF(D54="","",IF(K54="","",IF(J54="","",IF(F54="F",VLOOKUP(K54,F!A:M,12,0),IF(F54="M",VLOOKUP(K54,M!A:M,12,0),""))))),0)</f>
        <v/>
      </c>
      <c r="Z54" s="191" t="str">
        <f>IFERROR(IF(D54="","",IF(K54="","",IF(J54="","",IF(F54="F",VLOOKUP(K54,F!A:M,13,0),IF(F54="M",VLOOKUP(K54,M!A:M,13,0),""))))),0)</f>
        <v/>
      </c>
      <c r="AA54" s="191" t="str">
        <f>IFERROR(IF(D54="","",IF(F54="","",IF(J54="","",IF(K54="","",IF(AND(K54&gt;23,K54&lt;=60),IF(F54="F",VLOOKUP(MROUND(HZ54,0.5),'F-Weight for Length'!K:S,2,0),VLOOKUP(MROUND(HZ54,0.5),'M-Weight for Length'!K:S,2,0)),IF(K54&gt;60,IF(F54="F",VLOOKUP(K54,'F-Weight for Length'!U:AC,2,0),VLOOKUP(K54,'M-Weight for Length'!U:AC,2,0)),IF(F54="F",VLOOKUP(MROUND(HZ54,0.5),'F-Weight for Length'!A:I,2,0),VLOOKUP(MROUND(HZ54,0.5),'M-Weight for Length'!A:I,2,0)))))))),0)</f>
        <v/>
      </c>
      <c r="AB54" s="191" t="str">
        <f>IFERROR(IF(D54="","",IF(F54="","",IF(J54="","",IF(K54="","",IF(AND(K54&gt;23,K54&lt;=60),IF(F54="F",VLOOKUP(MROUND(HZ54,0.5),'F-Weight for Length'!K:S,3,0),VLOOKUP(MROUND(HZ54,0.5),'M-Weight for Length'!K:S,3,0)),IF(K54&gt;60,IF(F54="F",VLOOKUP(K54,'F-Weight for Length'!U:AC,3,0),VLOOKUP(K54,'M-Weight for Length'!U:AC,3,0)),IF(F54="F",VLOOKUP(MROUND(HZ54,0.5),'F-Weight for Length'!A:I,3,0),VLOOKUP(MROUND(HZ54,0.5),'M-Weight for Length'!A:I,3,0)))))))),0)</f>
        <v/>
      </c>
      <c r="AC54" s="191" t="str">
        <f>IFERROR(IF(D54="","",IF(F54="","",IF(J54="","",IF(K54="","",IF(AND(K54&gt;23,K54&lt;=60),IF(F54="F",VLOOKUP(MROUND(HZ54,0.5),'F-Weight for Length'!K:S,4,0),VLOOKUP(MROUND(HZ54,0.5),'M-Weight for Length'!K:S,4,0)),IF(K54&gt;60,IF(F54="F",VLOOKUP(K54,'F-Weight for Length'!U:AC,4,0),VLOOKUP(K54,'M-Weight for Length'!U:AC,4,0)),IF(F54="F",VLOOKUP(MROUND(HZ54,0.5),'F-Weight for Length'!A:I,4,0),VLOOKUP(MROUND(HZ54,0.5),'M-Weight for Length'!A:I,4,0)))))))),0)</f>
        <v/>
      </c>
      <c r="AD54" s="191" t="str">
        <f>IFERROR(IF(D54="","",IF(F54="","",IF(J54="","",IF(K54="","",IF(AND(K54&gt;23,K54&lt;=60),IF(F54="F",VLOOKUP(MROUND(HZ54,0.5),'F-Weight for Length'!K:S,5,0),VLOOKUP(MROUND(HZ54,0.5),'M-Weight for Length'!K:S,5,0)),IF(K54&gt;60,IF(F54="F",VLOOKUP(K54,'F-Weight for Length'!U:AC,5,0),VLOOKUP(K54,'M-Weight for Length'!U:AC,5,0)),IF(F54="F",VLOOKUP(MROUND(HZ54,0.5),'F-Weight for Length'!A:I,5,0),VLOOKUP(MROUND(HZ54,0.5),'M-Weight for Length'!A:I,5,0)))))))),0)</f>
        <v/>
      </c>
      <c r="AE54" s="191" t="str">
        <f>IFERROR(IF(D54="","",IF(F54="","",IF(J54="","",IF(K54="","",IF(AND(K54&gt;23,K54&lt;=60),IF(F54="F",VLOOKUP(MROUND(HZ54,0.5),'F-Weight for Length'!K:S,6,0),VLOOKUP(MROUND(HZ54,0.5),'M-Weight for Length'!K:S,6,0)),IF(K54&gt;60,IF(F54="F",VLOOKUP(K54,'F-Weight for Length'!U:AC,6,0),VLOOKUP(K54,'M-Weight for Length'!U:AC,6,0)),IF(F54="F",VLOOKUP(MROUND(HZ54,0.5),'F-Weight for Length'!A:I,6,0),VLOOKUP(MROUND(HZ54,0.5),'M-Weight for Length'!A:I,6,0)))))))),0)</f>
        <v/>
      </c>
      <c r="AF54" s="191" t="str">
        <f>IFERROR(IF(D54="","",IF(F54="","",IF(J54="","",IF(K54="","",IF(AND(K54&gt;23,K54&lt;=60),IF(F54="F",VLOOKUP(MROUND(HZ54,0.5),'F-Weight for Length'!K:S,7,0),VLOOKUP(MROUND(HZ54,0.5),'M-Weight for Length'!K:S,7,0)),IF(K54&gt;60,IF(F54="F",VLOOKUP(K54,'F-Weight for Length'!U:AC,7,0),VLOOKUP(K54,'M-Weight for Length'!U:AC,7,0)),IF(F54="F",VLOOKUP(MROUND(HZ54,0.5),'F-Weight for Length'!A:I,7,0),VLOOKUP(MROUND(HZ54,0.5),'M-Weight for Length'!A:I,7,0)))))))),0)</f>
        <v/>
      </c>
      <c r="AG54" s="191" t="str">
        <f>IFERROR(IF(D54="","",IF(F54="","",IF(J54="","",IF(K54="","",IF(AND(K54&gt;23,K54&lt;=60),IF(F54="F",VLOOKUP(MROUND(HZ54,0.5),'F-Weight for Length'!K:S,8,0),VLOOKUP(MROUND(HZ54,0.5),'M-Weight for Length'!K:S,8,0)),IF(K54&gt;60,IF(F54="F",VLOOKUP(K54,'F-Weight for Length'!U:AC,8,0),VLOOKUP(K54,'M-Weight for Length'!U:AC,8,0)),IF(F54="F",VLOOKUP(MROUND(HZ54,0.5),'F-Weight for Length'!A:I,8,0),VLOOKUP(MROUND(HZ54,0.5),'M-Weight for Length'!A:I,8,0)))))))),0)</f>
        <v/>
      </c>
      <c r="AH54" s="191" t="str">
        <f>IFERROR(IF(D54="","",IF(F54="","",IF(J54="","",IF(K54="","",IF(AND(K54&gt;23,K54&lt;=60),IF(F54="F",VLOOKUP(MROUND(HZ54,0.5),'F-Weight for Length'!K:S,9,0),VLOOKUP(MROUND(HZ54,0.5),'M-Weight for Length'!K:S,9,0)),IF(K54&gt;60,IF(F54="F",VLOOKUP(K54,'F-Weight for Length'!U:AC,9,0),VLOOKUP(K54,'M-Weight for Length'!U:AC,9,0)),IF(F54="F",VLOOKUP(MROUND(HZ54,0.5),'F-Weight for Length'!A:I,9,0),VLOOKUP(MROUND(HZ54,0.5),'M-Weight for Length'!A:I,9,0)))))))),0)</f>
        <v/>
      </c>
      <c r="AI54" s="192">
        <f t="shared" si="23"/>
        <v>0</v>
      </c>
      <c r="AJ54" s="192">
        <f t="shared" si="24"/>
        <v>0</v>
      </c>
      <c r="AK54" s="192">
        <f t="shared" si="25"/>
        <v>0</v>
      </c>
      <c r="AL54" s="192">
        <f t="shared" si="26"/>
        <v>0</v>
      </c>
      <c r="AM54" s="192">
        <f t="shared" si="27"/>
        <v>0</v>
      </c>
      <c r="AN54" s="192">
        <f t="shared" si="28"/>
        <v>0</v>
      </c>
      <c r="AO54" s="192">
        <f t="shared" si="29"/>
        <v>0</v>
      </c>
      <c r="AP54" s="192">
        <f t="shared" si="30"/>
        <v>0</v>
      </c>
      <c r="AQ54" s="192">
        <f t="shared" si="31"/>
        <v>0</v>
      </c>
      <c r="AR54" s="192">
        <f t="shared" si="32"/>
        <v>0</v>
      </c>
      <c r="AS54" s="192">
        <f t="shared" si="33"/>
        <v>0</v>
      </c>
      <c r="AT54" s="192">
        <f t="shared" si="34"/>
        <v>0</v>
      </c>
      <c r="AU54" s="192">
        <f t="shared" si="35"/>
        <v>0</v>
      </c>
      <c r="AV54" s="192">
        <f t="shared" si="36"/>
        <v>0</v>
      </c>
      <c r="AW54" s="192">
        <f t="shared" si="37"/>
        <v>0</v>
      </c>
      <c r="AX54" s="192">
        <f t="shared" si="38"/>
        <v>0</v>
      </c>
      <c r="AY54" s="192">
        <f t="shared" si="39"/>
        <v>0</v>
      </c>
      <c r="AZ54" s="192">
        <f t="shared" si="40"/>
        <v>0</v>
      </c>
      <c r="BA54" s="192">
        <f t="shared" si="41"/>
        <v>0</v>
      </c>
      <c r="BB54" s="192">
        <f t="shared" si="42"/>
        <v>0</v>
      </c>
      <c r="BC54" s="192">
        <f t="shared" si="43"/>
        <v>0</v>
      </c>
      <c r="BD54" s="192">
        <f t="shared" si="44"/>
        <v>0</v>
      </c>
      <c r="BE54" s="192">
        <f t="shared" si="45"/>
        <v>0</v>
      </c>
      <c r="BF54" s="192">
        <f t="shared" si="46"/>
        <v>0</v>
      </c>
      <c r="BG54" s="192">
        <f t="shared" si="47"/>
        <v>0</v>
      </c>
      <c r="BH54" s="192">
        <f t="shared" si="48"/>
        <v>0</v>
      </c>
      <c r="BI54" s="192">
        <f t="shared" si="49"/>
        <v>0</v>
      </c>
      <c r="BJ54" s="192">
        <f t="shared" si="50"/>
        <v>0</v>
      </c>
      <c r="BK54" s="192">
        <f t="shared" si="51"/>
        <v>0</v>
      </c>
      <c r="BL54" s="192">
        <f t="shared" si="52"/>
        <v>0</v>
      </c>
      <c r="BM54" s="192">
        <f t="shared" si="53"/>
        <v>0</v>
      </c>
      <c r="BN54" s="192">
        <f t="shared" si="54"/>
        <v>0</v>
      </c>
      <c r="BO54" s="192">
        <f t="shared" si="55"/>
        <v>0</v>
      </c>
      <c r="BP54" s="192">
        <f t="shared" si="56"/>
        <v>0</v>
      </c>
      <c r="BQ54" s="192">
        <f t="shared" si="57"/>
        <v>0</v>
      </c>
      <c r="BR54" s="192">
        <f t="shared" si="58"/>
        <v>0</v>
      </c>
      <c r="BS54" s="192">
        <f t="shared" si="59"/>
        <v>0</v>
      </c>
      <c r="BT54" s="192">
        <f t="shared" si="60"/>
        <v>0</v>
      </c>
      <c r="BU54" s="192">
        <f t="shared" si="61"/>
        <v>0</v>
      </c>
      <c r="BV54" s="192">
        <f t="shared" si="62"/>
        <v>0</v>
      </c>
      <c r="BW54" s="192">
        <f t="shared" si="63"/>
        <v>0</v>
      </c>
      <c r="BX54" s="192">
        <f t="shared" si="64"/>
        <v>0</v>
      </c>
      <c r="BY54" s="192">
        <f t="shared" si="65"/>
        <v>0</v>
      </c>
      <c r="BZ54" s="192">
        <f t="shared" si="66"/>
        <v>0</v>
      </c>
      <c r="CA54" s="192">
        <f t="shared" si="67"/>
        <v>0</v>
      </c>
      <c r="CB54" s="192">
        <f t="shared" si="68"/>
        <v>0</v>
      </c>
      <c r="CC54" s="192">
        <f t="shared" si="69"/>
        <v>0</v>
      </c>
      <c r="CD54" s="192">
        <f t="shared" si="70"/>
        <v>0</v>
      </c>
      <c r="CE54" s="192">
        <f t="shared" si="71"/>
        <v>0</v>
      </c>
      <c r="CF54" s="192">
        <f t="shared" si="72"/>
        <v>0</v>
      </c>
      <c r="CG54" s="192">
        <f t="shared" si="73"/>
        <v>0</v>
      </c>
      <c r="CH54" s="192">
        <f t="shared" si="74"/>
        <v>0</v>
      </c>
      <c r="CI54" s="192">
        <f t="shared" si="75"/>
        <v>0</v>
      </c>
      <c r="CJ54" s="192">
        <f t="shared" si="76"/>
        <v>0</v>
      </c>
      <c r="CK54" s="192">
        <f t="shared" si="77"/>
        <v>0</v>
      </c>
      <c r="CL54" s="192">
        <f t="shared" si="78"/>
        <v>0</v>
      </c>
      <c r="CM54" s="192">
        <f t="shared" si="79"/>
        <v>0</v>
      </c>
      <c r="CN54" s="192">
        <f t="shared" si="80"/>
        <v>0</v>
      </c>
      <c r="CO54" s="192">
        <f t="shared" si="81"/>
        <v>0</v>
      </c>
      <c r="CP54" s="192">
        <f t="shared" si="82"/>
        <v>0</v>
      </c>
      <c r="CQ54" s="192">
        <f t="shared" si="83"/>
        <v>0</v>
      </c>
      <c r="CR54" s="192">
        <f t="shared" si="84"/>
        <v>0</v>
      </c>
      <c r="CS54" s="192">
        <f t="shared" si="85"/>
        <v>0</v>
      </c>
      <c r="CT54" s="192">
        <f t="shared" si="86"/>
        <v>0</v>
      </c>
      <c r="CU54" s="192">
        <f t="shared" si="87"/>
        <v>0</v>
      </c>
      <c r="CV54" s="192">
        <f t="shared" si="88"/>
        <v>0</v>
      </c>
      <c r="CW54" s="192">
        <f t="shared" si="89"/>
        <v>0</v>
      </c>
      <c r="CX54" s="192">
        <f t="shared" si="90"/>
        <v>0</v>
      </c>
      <c r="CY54" s="192">
        <f t="shared" si="91"/>
        <v>0</v>
      </c>
      <c r="CZ54" s="192">
        <f t="shared" si="92"/>
        <v>0</v>
      </c>
      <c r="DA54" s="192">
        <f t="shared" si="93"/>
        <v>0</v>
      </c>
      <c r="DB54" s="192">
        <f t="shared" si="94"/>
        <v>0</v>
      </c>
      <c r="DC54" s="192">
        <f t="shared" si="95"/>
        <v>0</v>
      </c>
      <c r="DD54" s="192">
        <f t="shared" si="96"/>
        <v>0</v>
      </c>
      <c r="DE54" s="192">
        <f t="shared" si="97"/>
        <v>0</v>
      </c>
      <c r="DF54" s="192">
        <f t="shared" si="98"/>
        <v>0</v>
      </c>
      <c r="DG54" s="192">
        <f t="shared" si="99"/>
        <v>0</v>
      </c>
      <c r="DH54" s="192">
        <f t="shared" si="100"/>
        <v>0</v>
      </c>
      <c r="DI54" s="192">
        <f t="shared" si="101"/>
        <v>0</v>
      </c>
      <c r="DJ54" s="192">
        <f t="shared" si="102"/>
        <v>0</v>
      </c>
      <c r="DK54" s="192">
        <f t="shared" si="103"/>
        <v>0</v>
      </c>
      <c r="DL54" s="192">
        <f t="shared" si="104"/>
        <v>0</v>
      </c>
      <c r="DM54" s="192">
        <f t="shared" si="105"/>
        <v>0</v>
      </c>
      <c r="DN54" s="192">
        <f t="shared" si="106"/>
        <v>0</v>
      </c>
      <c r="DO54" s="192">
        <f t="shared" si="107"/>
        <v>0</v>
      </c>
      <c r="DP54" s="192">
        <f t="shared" si="108"/>
        <v>0</v>
      </c>
      <c r="DQ54" s="192">
        <f t="shared" si="109"/>
        <v>0</v>
      </c>
      <c r="DR54" s="192">
        <f t="shared" si="110"/>
        <v>0</v>
      </c>
      <c r="DS54" s="192">
        <f t="shared" si="111"/>
        <v>0</v>
      </c>
      <c r="DT54" s="192">
        <f t="shared" si="112"/>
        <v>0</v>
      </c>
      <c r="DU54" s="192">
        <f t="shared" si="113"/>
        <v>0</v>
      </c>
      <c r="DV54" s="193">
        <f t="shared" si="114"/>
        <v>0</v>
      </c>
      <c r="DW54" s="193">
        <f t="shared" si="115"/>
        <v>0</v>
      </c>
      <c r="DX54" s="193">
        <f t="shared" si="116"/>
        <v>0</v>
      </c>
      <c r="DY54" s="193">
        <f t="shared" si="117"/>
        <v>0</v>
      </c>
      <c r="DZ54" s="193">
        <f t="shared" si="118"/>
        <v>0</v>
      </c>
      <c r="EA54" s="192">
        <f t="shared" si="119"/>
        <v>0</v>
      </c>
      <c r="EB54" s="192">
        <f t="shared" si="120"/>
        <v>0</v>
      </c>
      <c r="EC54" s="192">
        <f t="shared" si="121"/>
        <v>0</v>
      </c>
      <c r="ED54" s="192">
        <f t="shared" si="122"/>
        <v>0</v>
      </c>
      <c r="EE54" s="192">
        <f t="shared" si="123"/>
        <v>0</v>
      </c>
      <c r="EF54" s="192">
        <f t="shared" si="124"/>
        <v>0</v>
      </c>
      <c r="EG54" s="192">
        <f t="shared" si="125"/>
        <v>0</v>
      </c>
      <c r="EH54" s="192">
        <f t="shared" si="126"/>
        <v>0</v>
      </c>
      <c r="EI54" s="192">
        <f t="shared" si="127"/>
        <v>0</v>
      </c>
      <c r="EJ54" s="192">
        <f t="shared" si="128"/>
        <v>0</v>
      </c>
      <c r="EK54" s="192">
        <f t="shared" si="129"/>
        <v>0</v>
      </c>
      <c r="EL54" s="192">
        <f t="shared" si="130"/>
        <v>0</v>
      </c>
      <c r="EM54" s="192">
        <f t="shared" si="131"/>
        <v>0</v>
      </c>
      <c r="EN54" s="192">
        <f t="shared" si="132"/>
        <v>0</v>
      </c>
      <c r="EO54" s="192">
        <f t="shared" si="133"/>
        <v>0</v>
      </c>
      <c r="EP54" s="192">
        <f t="shared" si="134"/>
        <v>0</v>
      </c>
      <c r="EQ54" s="192">
        <f t="shared" si="135"/>
        <v>0</v>
      </c>
      <c r="ER54" s="192">
        <f t="shared" si="136"/>
        <v>0</v>
      </c>
      <c r="ES54" s="192">
        <f t="shared" si="137"/>
        <v>0</v>
      </c>
      <c r="ET54" s="192">
        <f t="shared" si="138"/>
        <v>0</v>
      </c>
      <c r="EU54" s="192">
        <f t="shared" si="139"/>
        <v>0</v>
      </c>
      <c r="EV54" s="192">
        <f t="shared" si="140"/>
        <v>0</v>
      </c>
      <c r="EW54" s="192">
        <f t="shared" si="141"/>
        <v>0</v>
      </c>
      <c r="EX54" s="192">
        <f t="shared" si="142"/>
        <v>0</v>
      </c>
      <c r="EY54" s="192">
        <f t="shared" si="143"/>
        <v>0</v>
      </c>
      <c r="EZ54" s="192">
        <f t="shared" si="144"/>
        <v>0</v>
      </c>
      <c r="FA54" s="192">
        <f t="shared" si="145"/>
        <v>0</v>
      </c>
      <c r="FB54" s="192">
        <f t="shared" si="146"/>
        <v>0</v>
      </c>
      <c r="FC54" s="192">
        <f t="shared" si="147"/>
        <v>0</v>
      </c>
      <c r="FD54" s="192">
        <f t="shared" si="148"/>
        <v>0</v>
      </c>
      <c r="FE54" s="192">
        <f t="shared" si="149"/>
        <v>0</v>
      </c>
      <c r="FF54" s="192">
        <f t="shared" si="150"/>
        <v>0</v>
      </c>
      <c r="FG54" s="192">
        <f t="shared" si="151"/>
        <v>0</v>
      </c>
      <c r="FH54" s="192">
        <f t="shared" si="152"/>
        <v>0</v>
      </c>
      <c r="FI54" s="192">
        <f t="shared" si="153"/>
        <v>0</v>
      </c>
      <c r="FJ54" s="192">
        <f t="shared" si="154"/>
        <v>0</v>
      </c>
      <c r="FK54" s="192">
        <f t="shared" si="155"/>
        <v>0</v>
      </c>
      <c r="FL54" s="192">
        <f t="shared" si="156"/>
        <v>0</v>
      </c>
      <c r="FM54" s="192">
        <f t="shared" si="157"/>
        <v>0</v>
      </c>
      <c r="FN54" s="192">
        <f t="shared" si="158"/>
        <v>0</v>
      </c>
      <c r="FO54" s="192">
        <f t="shared" si="159"/>
        <v>0</v>
      </c>
      <c r="FP54" s="192">
        <f t="shared" si="160"/>
        <v>0</v>
      </c>
      <c r="FQ54" s="192">
        <f t="shared" si="161"/>
        <v>0</v>
      </c>
      <c r="FR54" s="192">
        <f t="shared" si="162"/>
        <v>0</v>
      </c>
      <c r="FS54" s="192">
        <f t="shared" si="163"/>
        <v>0</v>
      </c>
      <c r="FT54" s="192">
        <f t="shared" si="164"/>
        <v>0</v>
      </c>
      <c r="FU54" s="192">
        <f t="shared" si="165"/>
        <v>0</v>
      </c>
      <c r="FV54" s="192">
        <f t="shared" si="166"/>
        <v>0</v>
      </c>
      <c r="FW54" s="192">
        <f t="shared" si="167"/>
        <v>0</v>
      </c>
      <c r="FX54" s="192">
        <f t="shared" si="168"/>
        <v>0</v>
      </c>
      <c r="FY54" s="192">
        <f t="shared" si="169"/>
        <v>0</v>
      </c>
      <c r="FZ54" s="192">
        <f t="shared" si="170"/>
        <v>0</v>
      </c>
      <c r="GA54" s="192">
        <f t="shared" si="171"/>
        <v>0</v>
      </c>
      <c r="GB54" s="192">
        <f t="shared" si="172"/>
        <v>0</v>
      </c>
      <c r="GC54" s="192">
        <f t="shared" si="173"/>
        <v>0</v>
      </c>
      <c r="GD54" s="192">
        <f t="shared" si="174"/>
        <v>0</v>
      </c>
      <c r="GE54" s="192">
        <f t="shared" si="175"/>
        <v>0</v>
      </c>
      <c r="GF54" s="192">
        <f t="shared" si="176"/>
        <v>0</v>
      </c>
      <c r="GG54" s="192">
        <f t="shared" si="177"/>
        <v>0</v>
      </c>
      <c r="GH54" s="192">
        <f t="shared" si="178"/>
        <v>0</v>
      </c>
      <c r="GI54" s="192">
        <f t="shared" si="179"/>
        <v>0</v>
      </c>
      <c r="GJ54" s="192">
        <f t="shared" si="180"/>
        <v>0</v>
      </c>
      <c r="GK54" s="192">
        <f t="shared" si="181"/>
        <v>0</v>
      </c>
      <c r="GL54" s="192">
        <f t="shared" si="182"/>
        <v>0</v>
      </c>
      <c r="GM54" s="192">
        <f t="shared" si="183"/>
        <v>0</v>
      </c>
      <c r="GN54" s="192">
        <f t="shared" si="184"/>
        <v>0</v>
      </c>
      <c r="GO54" s="192">
        <f t="shared" si="185"/>
        <v>0</v>
      </c>
      <c r="GP54" s="192">
        <f t="shared" si="186"/>
        <v>0</v>
      </c>
      <c r="GQ54" s="192">
        <f t="shared" si="187"/>
        <v>0</v>
      </c>
      <c r="GR54" s="192">
        <f t="shared" si="188"/>
        <v>0</v>
      </c>
      <c r="GS54" s="192">
        <f t="shared" si="189"/>
        <v>0</v>
      </c>
      <c r="GT54" s="192">
        <f t="shared" si="190"/>
        <v>0</v>
      </c>
      <c r="GU54" s="192">
        <f t="shared" si="191"/>
        <v>0</v>
      </c>
      <c r="GV54" s="192">
        <f t="shared" si="192"/>
        <v>0</v>
      </c>
      <c r="GW54" s="192">
        <f t="shared" si="193"/>
        <v>0</v>
      </c>
      <c r="GX54" s="192">
        <f t="shared" si="194"/>
        <v>0</v>
      </c>
      <c r="GY54" s="192">
        <f t="shared" si="195"/>
        <v>0</v>
      </c>
      <c r="GZ54" s="192">
        <f t="shared" si="196"/>
        <v>0</v>
      </c>
      <c r="HA54" s="192">
        <f t="shared" si="197"/>
        <v>0</v>
      </c>
      <c r="HB54" s="192">
        <f t="shared" si="198"/>
        <v>0</v>
      </c>
      <c r="HC54" s="192">
        <f t="shared" si="199"/>
        <v>0</v>
      </c>
      <c r="HD54" s="192">
        <f t="shared" si="200"/>
        <v>0</v>
      </c>
      <c r="HE54" s="192">
        <f t="shared" si="201"/>
        <v>0</v>
      </c>
      <c r="HF54" s="192">
        <f t="shared" si="202"/>
        <v>0</v>
      </c>
      <c r="HG54" s="192">
        <f t="shared" si="203"/>
        <v>0</v>
      </c>
      <c r="HH54" s="192">
        <f t="shared" si="204"/>
        <v>0</v>
      </c>
      <c r="HI54" s="192">
        <f t="shared" si="205"/>
        <v>0</v>
      </c>
      <c r="HJ54" s="192">
        <f t="shared" si="206"/>
        <v>0</v>
      </c>
      <c r="HK54" s="192">
        <f t="shared" si="207"/>
        <v>0</v>
      </c>
      <c r="HL54" s="192">
        <f t="shared" si="208"/>
        <v>0</v>
      </c>
      <c r="HM54" s="192">
        <f t="shared" si="209"/>
        <v>0</v>
      </c>
      <c r="HN54" s="194">
        <f t="shared" si="210"/>
        <v>0</v>
      </c>
      <c r="HO54" s="194">
        <f t="shared" si="211"/>
        <v>0</v>
      </c>
      <c r="HP54" s="194">
        <f t="shared" si="212"/>
        <v>0</v>
      </c>
      <c r="HQ54" s="194">
        <f t="shared" si="213"/>
        <v>0</v>
      </c>
      <c r="HR54" s="194">
        <f t="shared" si="214"/>
        <v>0</v>
      </c>
      <c r="HS54" s="195" t="str">
        <f t="shared" si="9"/>
        <v/>
      </c>
      <c r="HT54" s="196">
        <f t="shared" si="225"/>
        <v>0</v>
      </c>
      <c r="HU54" s="196">
        <f t="shared" si="226"/>
        <v>0</v>
      </c>
      <c r="HV54" s="197" t="str">
        <f t="shared" si="12"/>
        <v/>
      </c>
      <c r="HW54" s="197" t="str">
        <f t="shared" si="215"/>
        <v/>
      </c>
      <c r="HX54" s="197" t="str">
        <f t="shared" si="216"/>
        <v/>
      </c>
      <c r="HY54" s="195" t="str">
        <f t="shared" si="13"/>
        <v/>
      </c>
      <c r="HZ54" s="30">
        <f t="shared" si="6"/>
        <v>0</v>
      </c>
      <c r="IA54" s="198">
        <f t="shared" si="14"/>
        <v>0</v>
      </c>
      <c r="IB54" s="195"/>
      <c r="IC54" s="195">
        <f t="shared" si="217"/>
        <v>0</v>
      </c>
      <c r="ID54" s="195">
        <f t="shared" si="15"/>
        <v>0</v>
      </c>
      <c r="IE54" s="195">
        <f t="shared" si="218"/>
        <v>0</v>
      </c>
      <c r="IF54" s="195">
        <f t="shared" si="16"/>
        <v>0</v>
      </c>
      <c r="IG54" s="307">
        <f t="shared" si="17"/>
        <v>0</v>
      </c>
      <c r="IH54" s="307">
        <f t="shared" si="18"/>
        <v>0</v>
      </c>
      <c r="II54" s="44">
        <f t="shared" si="19"/>
        <v>0</v>
      </c>
      <c r="IJ54" s="44">
        <f t="shared" si="219"/>
        <v>0</v>
      </c>
      <c r="IK54" s="44">
        <f t="shared" si="220"/>
        <v>0</v>
      </c>
      <c r="IL54" s="44">
        <f t="shared" si="221"/>
        <v>0</v>
      </c>
      <c r="IM54" s="44">
        <f t="shared" si="222"/>
        <v>0</v>
      </c>
      <c r="IN54" s="44">
        <f t="shared" si="223"/>
        <v>0</v>
      </c>
      <c r="IO54" s="44">
        <f t="shared" si="224"/>
        <v>0</v>
      </c>
    </row>
    <row r="55" spans="1:249" ht="18" customHeight="1">
      <c r="A55" s="188">
        <v>49</v>
      </c>
      <c r="B55" s="326"/>
      <c r="C55" s="289"/>
      <c r="D55" s="199"/>
      <c r="E55" s="189"/>
      <c r="F55" s="189"/>
      <c r="G55" s="190"/>
      <c r="H55" s="190"/>
      <c r="I55" s="272"/>
      <c r="J55" s="207"/>
      <c r="K55" s="214" t="str">
        <f t="shared" si="20"/>
        <v/>
      </c>
      <c r="L55" s="200" t="str">
        <f t="shared" si="21"/>
        <v/>
      </c>
      <c r="M55" s="200" t="str">
        <f t="shared" si="22"/>
        <v/>
      </c>
      <c r="N55" s="209" t="str">
        <f t="shared" si="8"/>
        <v/>
      </c>
      <c r="O55" s="208" t="str">
        <f>IFERROR(IF(D55="","",IF(K55="","",IF(I55="","",IF(F55="F",VLOOKUP(K55,F!A:G,2,0),IF(F55="M",VLOOKUP(K55,M!A:G,2,0),""))))),0)</f>
        <v/>
      </c>
      <c r="P55" s="191" t="str">
        <f>IFERROR(IF(D55="","",IF(K55="","",IF(I55="","",IF(F55="F",VLOOKUP(K55,F!A:G,3,0),IF(F55="M",VLOOKUP(K55,M!A:G,3,0),""))))),0)</f>
        <v/>
      </c>
      <c r="Q55" s="191" t="str">
        <f>IFERROR(IF(D55="","",IF(K55="","",IF(I55="","",IF(F55="F",VLOOKUP(K55,F!A:G,4,0),IF(F55="M",VLOOKUP(K55,M!A:G,4,0),""))))),0)</f>
        <v/>
      </c>
      <c r="R55" s="191" t="str">
        <f>IFERROR(IF(D55="","",IF(K55="","",IF(I55="","",IF(F55="F",VLOOKUP(K55,F!A:G,5,0),IF(F55="M",VLOOKUP(K55,M!A:G,5,0),""))))),0)</f>
        <v/>
      </c>
      <c r="S55" s="191" t="str">
        <f>IFERROR(IF(D55="","",IF(K55="","",IF(I55="","",IF(F55="F",VLOOKUP(K55,F!A:G,6,0),IF(F55="M",VLOOKUP(K55,M!A:G,6,0),""))))),0)</f>
        <v/>
      </c>
      <c r="T55" s="191" t="str">
        <f>IFERROR(IF(D55="","",IF(K55="","",IF(I55="","",IF(F55="F",VLOOKUP(K55,F!A:G,7,0),IF(F55="M",VLOOKUP(K55,M!A:G,7,0),""))))),0)</f>
        <v/>
      </c>
      <c r="U55" s="191" t="str">
        <f>IFERROR(IF(D55="","",IF(K55="","",IF(J55="","",IF(F55="F",VLOOKUP(K55,F!A:M,8,0),IF(F55="M",VLOOKUP(K55,M!A:M,8,0),""))))),0)</f>
        <v/>
      </c>
      <c r="V55" s="191" t="str">
        <f>IFERROR(IF(D55="","",IF(K55="","",IF(J55="","",IF(F55="F",VLOOKUP(K55,F!A:M,9,0),IF(F55="M",VLOOKUP(K55,M!A:M,9,0),""))))),0)</f>
        <v/>
      </c>
      <c r="W55" s="191" t="str">
        <f>IFERROR(IF(D55="","",IF(K55="","",IF(J55="","",IF(F55="F",VLOOKUP(K55,F!A:M,10,0),IF(F55="M",VLOOKUP(K55,M!A:M,10,0),""))))),0)</f>
        <v/>
      </c>
      <c r="X55" s="191" t="str">
        <f>IFERROR(IF(D55="","",IF(K55="","",IF(J55="","",IF(F55="F",VLOOKUP(K55,F!A:M,11,0),IF(F55="M",VLOOKUP(K55,M!A:M,11,0),""))))),0)</f>
        <v/>
      </c>
      <c r="Y55" s="191" t="str">
        <f>IFERROR(IF(D55="","",IF(K55="","",IF(J55="","",IF(F55="F",VLOOKUP(K55,F!A:M,12,0),IF(F55="M",VLOOKUP(K55,M!A:M,12,0),""))))),0)</f>
        <v/>
      </c>
      <c r="Z55" s="191" t="str">
        <f>IFERROR(IF(D55="","",IF(K55="","",IF(J55="","",IF(F55="F",VLOOKUP(K55,F!A:M,13,0),IF(F55="M",VLOOKUP(K55,M!A:M,13,0),""))))),0)</f>
        <v/>
      </c>
      <c r="AA55" s="191" t="str">
        <f>IFERROR(IF(D55="","",IF(F55="","",IF(J55="","",IF(K55="","",IF(AND(K55&gt;23,K55&lt;=60),IF(F55="F",VLOOKUP(MROUND(HZ55,0.5),'F-Weight for Length'!K:S,2,0),VLOOKUP(MROUND(HZ55,0.5),'M-Weight for Length'!K:S,2,0)),IF(K55&gt;60,IF(F55="F",VLOOKUP(K55,'F-Weight for Length'!U:AC,2,0),VLOOKUP(K55,'M-Weight for Length'!U:AC,2,0)),IF(F55="F",VLOOKUP(MROUND(HZ55,0.5),'F-Weight for Length'!A:I,2,0),VLOOKUP(MROUND(HZ55,0.5),'M-Weight for Length'!A:I,2,0)))))))),0)</f>
        <v/>
      </c>
      <c r="AB55" s="191" t="str">
        <f>IFERROR(IF(D55="","",IF(F55="","",IF(J55="","",IF(K55="","",IF(AND(K55&gt;23,K55&lt;=60),IF(F55="F",VLOOKUP(MROUND(HZ55,0.5),'F-Weight for Length'!K:S,3,0),VLOOKUP(MROUND(HZ55,0.5),'M-Weight for Length'!K:S,3,0)),IF(K55&gt;60,IF(F55="F",VLOOKUP(K55,'F-Weight for Length'!U:AC,3,0),VLOOKUP(K55,'M-Weight for Length'!U:AC,3,0)),IF(F55="F",VLOOKUP(MROUND(HZ55,0.5),'F-Weight for Length'!A:I,3,0),VLOOKUP(MROUND(HZ55,0.5),'M-Weight for Length'!A:I,3,0)))))))),0)</f>
        <v/>
      </c>
      <c r="AC55" s="191" t="str">
        <f>IFERROR(IF(D55="","",IF(F55="","",IF(J55="","",IF(K55="","",IF(AND(K55&gt;23,K55&lt;=60),IF(F55="F",VLOOKUP(MROUND(HZ55,0.5),'F-Weight for Length'!K:S,4,0),VLOOKUP(MROUND(HZ55,0.5),'M-Weight for Length'!K:S,4,0)),IF(K55&gt;60,IF(F55="F",VLOOKUP(K55,'F-Weight for Length'!U:AC,4,0),VLOOKUP(K55,'M-Weight for Length'!U:AC,4,0)),IF(F55="F",VLOOKUP(MROUND(HZ55,0.5),'F-Weight for Length'!A:I,4,0),VLOOKUP(MROUND(HZ55,0.5),'M-Weight for Length'!A:I,4,0)))))))),0)</f>
        <v/>
      </c>
      <c r="AD55" s="191" t="str">
        <f>IFERROR(IF(D55="","",IF(F55="","",IF(J55="","",IF(K55="","",IF(AND(K55&gt;23,K55&lt;=60),IF(F55="F",VLOOKUP(MROUND(HZ55,0.5),'F-Weight for Length'!K:S,5,0),VLOOKUP(MROUND(HZ55,0.5),'M-Weight for Length'!K:S,5,0)),IF(K55&gt;60,IF(F55="F",VLOOKUP(K55,'F-Weight for Length'!U:AC,5,0),VLOOKUP(K55,'M-Weight for Length'!U:AC,5,0)),IF(F55="F",VLOOKUP(MROUND(HZ55,0.5),'F-Weight for Length'!A:I,5,0),VLOOKUP(MROUND(HZ55,0.5),'M-Weight for Length'!A:I,5,0)))))))),0)</f>
        <v/>
      </c>
      <c r="AE55" s="191" t="str">
        <f>IFERROR(IF(D55="","",IF(F55="","",IF(J55="","",IF(K55="","",IF(AND(K55&gt;23,K55&lt;=60),IF(F55="F",VLOOKUP(MROUND(HZ55,0.5),'F-Weight for Length'!K:S,6,0),VLOOKUP(MROUND(HZ55,0.5),'M-Weight for Length'!K:S,6,0)),IF(K55&gt;60,IF(F55="F",VLOOKUP(K55,'F-Weight for Length'!U:AC,6,0),VLOOKUP(K55,'M-Weight for Length'!U:AC,6,0)),IF(F55="F",VLOOKUP(MROUND(HZ55,0.5),'F-Weight for Length'!A:I,6,0),VLOOKUP(MROUND(HZ55,0.5),'M-Weight for Length'!A:I,6,0)))))))),0)</f>
        <v/>
      </c>
      <c r="AF55" s="191" t="str">
        <f>IFERROR(IF(D55="","",IF(F55="","",IF(J55="","",IF(K55="","",IF(AND(K55&gt;23,K55&lt;=60),IF(F55="F",VLOOKUP(MROUND(HZ55,0.5),'F-Weight for Length'!K:S,7,0),VLOOKUP(MROUND(HZ55,0.5),'M-Weight for Length'!K:S,7,0)),IF(K55&gt;60,IF(F55="F",VLOOKUP(K55,'F-Weight for Length'!U:AC,7,0),VLOOKUP(K55,'M-Weight for Length'!U:AC,7,0)),IF(F55="F",VLOOKUP(MROUND(HZ55,0.5),'F-Weight for Length'!A:I,7,0),VLOOKUP(MROUND(HZ55,0.5),'M-Weight for Length'!A:I,7,0)))))))),0)</f>
        <v/>
      </c>
      <c r="AG55" s="191" t="str">
        <f>IFERROR(IF(D55="","",IF(F55="","",IF(J55="","",IF(K55="","",IF(AND(K55&gt;23,K55&lt;=60),IF(F55="F",VLOOKUP(MROUND(HZ55,0.5),'F-Weight for Length'!K:S,8,0),VLOOKUP(MROUND(HZ55,0.5),'M-Weight for Length'!K:S,8,0)),IF(K55&gt;60,IF(F55="F",VLOOKUP(K55,'F-Weight for Length'!U:AC,8,0),VLOOKUP(K55,'M-Weight for Length'!U:AC,8,0)),IF(F55="F",VLOOKUP(MROUND(HZ55,0.5),'F-Weight for Length'!A:I,8,0),VLOOKUP(MROUND(HZ55,0.5),'M-Weight for Length'!A:I,8,0)))))))),0)</f>
        <v/>
      </c>
      <c r="AH55" s="191" t="str">
        <f>IFERROR(IF(D55="","",IF(F55="","",IF(J55="","",IF(K55="","",IF(AND(K55&gt;23,K55&lt;=60),IF(F55="F",VLOOKUP(MROUND(HZ55,0.5),'F-Weight for Length'!K:S,9,0),VLOOKUP(MROUND(HZ55,0.5),'M-Weight for Length'!K:S,9,0)),IF(K55&gt;60,IF(F55="F",VLOOKUP(K55,'F-Weight for Length'!U:AC,9,0),VLOOKUP(K55,'M-Weight for Length'!U:AC,9,0)),IF(F55="F",VLOOKUP(MROUND(HZ55,0.5),'F-Weight for Length'!A:I,9,0),VLOOKUP(MROUND(HZ55,0.5),'M-Weight for Length'!A:I,9,0)))))))),0)</f>
        <v/>
      </c>
      <c r="AI55" s="192">
        <f t="shared" si="23"/>
        <v>0</v>
      </c>
      <c r="AJ55" s="192">
        <f t="shared" si="24"/>
        <v>0</v>
      </c>
      <c r="AK55" s="192">
        <f t="shared" si="25"/>
        <v>0</v>
      </c>
      <c r="AL55" s="192">
        <f t="shared" si="26"/>
        <v>0</v>
      </c>
      <c r="AM55" s="192">
        <f t="shared" si="27"/>
        <v>0</v>
      </c>
      <c r="AN55" s="192">
        <f t="shared" si="28"/>
        <v>0</v>
      </c>
      <c r="AO55" s="192">
        <f t="shared" si="29"/>
        <v>0</v>
      </c>
      <c r="AP55" s="192">
        <f t="shared" si="30"/>
        <v>0</v>
      </c>
      <c r="AQ55" s="192">
        <f t="shared" si="31"/>
        <v>0</v>
      </c>
      <c r="AR55" s="192">
        <f t="shared" si="32"/>
        <v>0</v>
      </c>
      <c r="AS55" s="192">
        <f t="shared" si="33"/>
        <v>0</v>
      </c>
      <c r="AT55" s="192">
        <f t="shared" si="34"/>
        <v>0</v>
      </c>
      <c r="AU55" s="192">
        <f t="shared" si="35"/>
        <v>0</v>
      </c>
      <c r="AV55" s="192">
        <f t="shared" si="36"/>
        <v>0</v>
      </c>
      <c r="AW55" s="192">
        <f t="shared" si="37"/>
        <v>0</v>
      </c>
      <c r="AX55" s="192">
        <f t="shared" si="38"/>
        <v>0</v>
      </c>
      <c r="AY55" s="192">
        <f t="shared" si="39"/>
        <v>0</v>
      </c>
      <c r="AZ55" s="192">
        <f t="shared" si="40"/>
        <v>0</v>
      </c>
      <c r="BA55" s="192">
        <f t="shared" si="41"/>
        <v>0</v>
      </c>
      <c r="BB55" s="192">
        <f t="shared" si="42"/>
        <v>0</v>
      </c>
      <c r="BC55" s="192">
        <f t="shared" si="43"/>
        <v>0</v>
      </c>
      <c r="BD55" s="192">
        <f t="shared" si="44"/>
        <v>0</v>
      </c>
      <c r="BE55" s="192">
        <f t="shared" si="45"/>
        <v>0</v>
      </c>
      <c r="BF55" s="192">
        <f t="shared" si="46"/>
        <v>0</v>
      </c>
      <c r="BG55" s="192">
        <f t="shared" si="47"/>
        <v>0</v>
      </c>
      <c r="BH55" s="192">
        <f t="shared" si="48"/>
        <v>0</v>
      </c>
      <c r="BI55" s="192">
        <f t="shared" si="49"/>
        <v>0</v>
      </c>
      <c r="BJ55" s="192">
        <f t="shared" si="50"/>
        <v>0</v>
      </c>
      <c r="BK55" s="192">
        <f t="shared" si="51"/>
        <v>0</v>
      </c>
      <c r="BL55" s="192">
        <f t="shared" si="52"/>
        <v>0</v>
      </c>
      <c r="BM55" s="192">
        <f t="shared" si="53"/>
        <v>0</v>
      </c>
      <c r="BN55" s="192">
        <f t="shared" si="54"/>
        <v>0</v>
      </c>
      <c r="BO55" s="192">
        <f t="shared" si="55"/>
        <v>0</v>
      </c>
      <c r="BP55" s="192">
        <f t="shared" si="56"/>
        <v>0</v>
      </c>
      <c r="BQ55" s="192">
        <f t="shared" si="57"/>
        <v>0</v>
      </c>
      <c r="BR55" s="192">
        <f t="shared" si="58"/>
        <v>0</v>
      </c>
      <c r="BS55" s="192">
        <f t="shared" si="59"/>
        <v>0</v>
      </c>
      <c r="BT55" s="192">
        <f t="shared" si="60"/>
        <v>0</v>
      </c>
      <c r="BU55" s="192">
        <f t="shared" si="61"/>
        <v>0</v>
      </c>
      <c r="BV55" s="192">
        <f t="shared" si="62"/>
        <v>0</v>
      </c>
      <c r="BW55" s="192">
        <f t="shared" si="63"/>
        <v>0</v>
      </c>
      <c r="BX55" s="192">
        <f t="shared" si="64"/>
        <v>0</v>
      </c>
      <c r="BY55" s="192">
        <f t="shared" si="65"/>
        <v>0</v>
      </c>
      <c r="BZ55" s="192">
        <f t="shared" si="66"/>
        <v>0</v>
      </c>
      <c r="CA55" s="192">
        <f t="shared" si="67"/>
        <v>0</v>
      </c>
      <c r="CB55" s="192">
        <f t="shared" si="68"/>
        <v>0</v>
      </c>
      <c r="CC55" s="192">
        <f t="shared" si="69"/>
        <v>0</v>
      </c>
      <c r="CD55" s="192">
        <f t="shared" si="70"/>
        <v>0</v>
      </c>
      <c r="CE55" s="192">
        <f t="shared" si="71"/>
        <v>0</v>
      </c>
      <c r="CF55" s="192">
        <f t="shared" si="72"/>
        <v>0</v>
      </c>
      <c r="CG55" s="192">
        <f t="shared" si="73"/>
        <v>0</v>
      </c>
      <c r="CH55" s="192">
        <f t="shared" si="74"/>
        <v>0</v>
      </c>
      <c r="CI55" s="192">
        <f t="shared" si="75"/>
        <v>0</v>
      </c>
      <c r="CJ55" s="192">
        <f t="shared" si="76"/>
        <v>0</v>
      </c>
      <c r="CK55" s="192">
        <f t="shared" si="77"/>
        <v>0</v>
      </c>
      <c r="CL55" s="192">
        <f t="shared" si="78"/>
        <v>0</v>
      </c>
      <c r="CM55" s="192">
        <f t="shared" si="79"/>
        <v>0</v>
      </c>
      <c r="CN55" s="192">
        <f t="shared" si="80"/>
        <v>0</v>
      </c>
      <c r="CO55" s="192">
        <f t="shared" si="81"/>
        <v>0</v>
      </c>
      <c r="CP55" s="192">
        <f t="shared" si="82"/>
        <v>0</v>
      </c>
      <c r="CQ55" s="192">
        <f t="shared" si="83"/>
        <v>0</v>
      </c>
      <c r="CR55" s="192">
        <f t="shared" si="84"/>
        <v>0</v>
      </c>
      <c r="CS55" s="192">
        <f t="shared" si="85"/>
        <v>0</v>
      </c>
      <c r="CT55" s="192">
        <f t="shared" si="86"/>
        <v>0</v>
      </c>
      <c r="CU55" s="192">
        <f t="shared" si="87"/>
        <v>0</v>
      </c>
      <c r="CV55" s="192">
        <f t="shared" si="88"/>
        <v>0</v>
      </c>
      <c r="CW55" s="192">
        <f t="shared" si="89"/>
        <v>0</v>
      </c>
      <c r="CX55" s="192">
        <f t="shared" si="90"/>
        <v>0</v>
      </c>
      <c r="CY55" s="192">
        <f t="shared" si="91"/>
        <v>0</v>
      </c>
      <c r="CZ55" s="192">
        <f t="shared" si="92"/>
        <v>0</v>
      </c>
      <c r="DA55" s="192">
        <f t="shared" si="93"/>
        <v>0</v>
      </c>
      <c r="DB55" s="192">
        <f t="shared" si="94"/>
        <v>0</v>
      </c>
      <c r="DC55" s="192">
        <f t="shared" si="95"/>
        <v>0</v>
      </c>
      <c r="DD55" s="192">
        <f t="shared" si="96"/>
        <v>0</v>
      </c>
      <c r="DE55" s="192">
        <f t="shared" si="97"/>
        <v>0</v>
      </c>
      <c r="DF55" s="192">
        <f t="shared" si="98"/>
        <v>0</v>
      </c>
      <c r="DG55" s="192">
        <f t="shared" si="99"/>
        <v>0</v>
      </c>
      <c r="DH55" s="192">
        <f t="shared" si="100"/>
        <v>0</v>
      </c>
      <c r="DI55" s="192">
        <f t="shared" si="101"/>
        <v>0</v>
      </c>
      <c r="DJ55" s="192">
        <f t="shared" si="102"/>
        <v>0</v>
      </c>
      <c r="DK55" s="192">
        <f t="shared" si="103"/>
        <v>0</v>
      </c>
      <c r="DL55" s="192">
        <f t="shared" si="104"/>
        <v>0</v>
      </c>
      <c r="DM55" s="192">
        <f t="shared" si="105"/>
        <v>0</v>
      </c>
      <c r="DN55" s="192">
        <f t="shared" si="106"/>
        <v>0</v>
      </c>
      <c r="DO55" s="192">
        <f t="shared" si="107"/>
        <v>0</v>
      </c>
      <c r="DP55" s="192">
        <f t="shared" si="108"/>
        <v>0</v>
      </c>
      <c r="DQ55" s="192">
        <f t="shared" si="109"/>
        <v>0</v>
      </c>
      <c r="DR55" s="192">
        <f t="shared" si="110"/>
        <v>0</v>
      </c>
      <c r="DS55" s="192">
        <f t="shared" si="111"/>
        <v>0</v>
      </c>
      <c r="DT55" s="192">
        <f t="shared" si="112"/>
        <v>0</v>
      </c>
      <c r="DU55" s="192">
        <f t="shared" si="113"/>
        <v>0</v>
      </c>
      <c r="DV55" s="193">
        <f t="shared" si="114"/>
        <v>0</v>
      </c>
      <c r="DW55" s="193">
        <f t="shared" si="115"/>
        <v>0</v>
      </c>
      <c r="DX55" s="193">
        <f t="shared" si="116"/>
        <v>0</v>
      </c>
      <c r="DY55" s="193">
        <f t="shared" si="117"/>
        <v>0</v>
      </c>
      <c r="DZ55" s="193">
        <f t="shared" si="118"/>
        <v>0</v>
      </c>
      <c r="EA55" s="192">
        <f t="shared" si="119"/>
        <v>0</v>
      </c>
      <c r="EB55" s="192">
        <f t="shared" si="120"/>
        <v>0</v>
      </c>
      <c r="EC55" s="192">
        <f t="shared" si="121"/>
        <v>0</v>
      </c>
      <c r="ED55" s="192">
        <f t="shared" si="122"/>
        <v>0</v>
      </c>
      <c r="EE55" s="192">
        <f t="shared" si="123"/>
        <v>0</v>
      </c>
      <c r="EF55" s="192">
        <f t="shared" si="124"/>
        <v>0</v>
      </c>
      <c r="EG55" s="192">
        <f t="shared" si="125"/>
        <v>0</v>
      </c>
      <c r="EH55" s="192">
        <f t="shared" si="126"/>
        <v>0</v>
      </c>
      <c r="EI55" s="192">
        <f t="shared" si="127"/>
        <v>0</v>
      </c>
      <c r="EJ55" s="192">
        <f t="shared" si="128"/>
        <v>0</v>
      </c>
      <c r="EK55" s="192">
        <f t="shared" si="129"/>
        <v>0</v>
      </c>
      <c r="EL55" s="192">
        <f t="shared" si="130"/>
        <v>0</v>
      </c>
      <c r="EM55" s="192">
        <f t="shared" si="131"/>
        <v>0</v>
      </c>
      <c r="EN55" s="192">
        <f t="shared" si="132"/>
        <v>0</v>
      </c>
      <c r="EO55" s="192">
        <f t="shared" si="133"/>
        <v>0</v>
      </c>
      <c r="EP55" s="192">
        <f t="shared" si="134"/>
        <v>0</v>
      </c>
      <c r="EQ55" s="192">
        <f t="shared" si="135"/>
        <v>0</v>
      </c>
      <c r="ER55" s="192">
        <f t="shared" si="136"/>
        <v>0</v>
      </c>
      <c r="ES55" s="192">
        <f t="shared" si="137"/>
        <v>0</v>
      </c>
      <c r="ET55" s="192">
        <f t="shared" si="138"/>
        <v>0</v>
      </c>
      <c r="EU55" s="192">
        <f t="shared" si="139"/>
        <v>0</v>
      </c>
      <c r="EV55" s="192">
        <f t="shared" si="140"/>
        <v>0</v>
      </c>
      <c r="EW55" s="192">
        <f t="shared" si="141"/>
        <v>0</v>
      </c>
      <c r="EX55" s="192">
        <f t="shared" si="142"/>
        <v>0</v>
      </c>
      <c r="EY55" s="192">
        <f t="shared" si="143"/>
        <v>0</v>
      </c>
      <c r="EZ55" s="192">
        <f t="shared" si="144"/>
        <v>0</v>
      </c>
      <c r="FA55" s="192">
        <f t="shared" si="145"/>
        <v>0</v>
      </c>
      <c r="FB55" s="192">
        <f t="shared" si="146"/>
        <v>0</v>
      </c>
      <c r="FC55" s="192">
        <f t="shared" si="147"/>
        <v>0</v>
      </c>
      <c r="FD55" s="192">
        <f t="shared" si="148"/>
        <v>0</v>
      </c>
      <c r="FE55" s="192">
        <f t="shared" si="149"/>
        <v>0</v>
      </c>
      <c r="FF55" s="192">
        <f t="shared" si="150"/>
        <v>0</v>
      </c>
      <c r="FG55" s="192">
        <f t="shared" si="151"/>
        <v>0</v>
      </c>
      <c r="FH55" s="192">
        <f t="shared" si="152"/>
        <v>0</v>
      </c>
      <c r="FI55" s="192">
        <f t="shared" si="153"/>
        <v>0</v>
      </c>
      <c r="FJ55" s="192">
        <f t="shared" si="154"/>
        <v>0</v>
      </c>
      <c r="FK55" s="192">
        <f t="shared" si="155"/>
        <v>0</v>
      </c>
      <c r="FL55" s="192">
        <f t="shared" si="156"/>
        <v>0</v>
      </c>
      <c r="FM55" s="192">
        <f t="shared" si="157"/>
        <v>0</v>
      </c>
      <c r="FN55" s="192">
        <f t="shared" si="158"/>
        <v>0</v>
      </c>
      <c r="FO55" s="192">
        <f t="shared" si="159"/>
        <v>0</v>
      </c>
      <c r="FP55" s="192">
        <f t="shared" si="160"/>
        <v>0</v>
      </c>
      <c r="FQ55" s="192">
        <f t="shared" si="161"/>
        <v>0</v>
      </c>
      <c r="FR55" s="192">
        <f t="shared" si="162"/>
        <v>0</v>
      </c>
      <c r="FS55" s="192">
        <f t="shared" si="163"/>
        <v>0</v>
      </c>
      <c r="FT55" s="192">
        <f t="shared" si="164"/>
        <v>0</v>
      </c>
      <c r="FU55" s="192">
        <f t="shared" si="165"/>
        <v>0</v>
      </c>
      <c r="FV55" s="192">
        <f t="shared" si="166"/>
        <v>0</v>
      </c>
      <c r="FW55" s="192">
        <f t="shared" si="167"/>
        <v>0</v>
      </c>
      <c r="FX55" s="192">
        <f t="shared" si="168"/>
        <v>0</v>
      </c>
      <c r="FY55" s="192">
        <f t="shared" si="169"/>
        <v>0</v>
      </c>
      <c r="FZ55" s="192">
        <f t="shared" si="170"/>
        <v>0</v>
      </c>
      <c r="GA55" s="192">
        <f t="shared" si="171"/>
        <v>0</v>
      </c>
      <c r="GB55" s="192">
        <f t="shared" si="172"/>
        <v>0</v>
      </c>
      <c r="GC55" s="192">
        <f t="shared" si="173"/>
        <v>0</v>
      </c>
      <c r="GD55" s="192">
        <f t="shared" si="174"/>
        <v>0</v>
      </c>
      <c r="GE55" s="192">
        <f t="shared" si="175"/>
        <v>0</v>
      </c>
      <c r="GF55" s="192">
        <f t="shared" si="176"/>
        <v>0</v>
      </c>
      <c r="GG55" s="192">
        <f t="shared" si="177"/>
        <v>0</v>
      </c>
      <c r="GH55" s="192">
        <f t="shared" si="178"/>
        <v>0</v>
      </c>
      <c r="GI55" s="192">
        <f t="shared" si="179"/>
        <v>0</v>
      </c>
      <c r="GJ55" s="192">
        <f t="shared" si="180"/>
        <v>0</v>
      </c>
      <c r="GK55" s="192">
        <f t="shared" si="181"/>
        <v>0</v>
      </c>
      <c r="GL55" s="192">
        <f t="shared" si="182"/>
        <v>0</v>
      </c>
      <c r="GM55" s="192">
        <f t="shared" si="183"/>
        <v>0</v>
      </c>
      <c r="GN55" s="192">
        <f t="shared" si="184"/>
        <v>0</v>
      </c>
      <c r="GO55" s="192">
        <f t="shared" si="185"/>
        <v>0</v>
      </c>
      <c r="GP55" s="192">
        <f t="shared" si="186"/>
        <v>0</v>
      </c>
      <c r="GQ55" s="192">
        <f t="shared" si="187"/>
        <v>0</v>
      </c>
      <c r="GR55" s="192">
        <f t="shared" si="188"/>
        <v>0</v>
      </c>
      <c r="GS55" s="192">
        <f t="shared" si="189"/>
        <v>0</v>
      </c>
      <c r="GT55" s="192">
        <f t="shared" si="190"/>
        <v>0</v>
      </c>
      <c r="GU55" s="192">
        <f t="shared" si="191"/>
        <v>0</v>
      </c>
      <c r="GV55" s="192">
        <f t="shared" si="192"/>
        <v>0</v>
      </c>
      <c r="GW55" s="192">
        <f t="shared" si="193"/>
        <v>0</v>
      </c>
      <c r="GX55" s="192">
        <f t="shared" si="194"/>
        <v>0</v>
      </c>
      <c r="GY55" s="192">
        <f t="shared" si="195"/>
        <v>0</v>
      </c>
      <c r="GZ55" s="192">
        <f t="shared" si="196"/>
        <v>0</v>
      </c>
      <c r="HA55" s="192">
        <f t="shared" si="197"/>
        <v>0</v>
      </c>
      <c r="HB55" s="192">
        <f t="shared" si="198"/>
        <v>0</v>
      </c>
      <c r="HC55" s="192">
        <f t="shared" si="199"/>
        <v>0</v>
      </c>
      <c r="HD55" s="192">
        <f t="shared" si="200"/>
        <v>0</v>
      </c>
      <c r="HE55" s="192">
        <f t="shared" si="201"/>
        <v>0</v>
      </c>
      <c r="HF55" s="192">
        <f t="shared" si="202"/>
        <v>0</v>
      </c>
      <c r="HG55" s="192">
        <f t="shared" si="203"/>
        <v>0</v>
      </c>
      <c r="HH55" s="192">
        <f t="shared" si="204"/>
        <v>0</v>
      </c>
      <c r="HI55" s="192">
        <f t="shared" si="205"/>
        <v>0</v>
      </c>
      <c r="HJ55" s="192">
        <f t="shared" si="206"/>
        <v>0</v>
      </c>
      <c r="HK55" s="192">
        <f t="shared" si="207"/>
        <v>0</v>
      </c>
      <c r="HL55" s="192">
        <f t="shared" si="208"/>
        <v>0</v>
      </c>
      <c r="HM55" s="192">
        <f t="shared" si="209"/>
        <v>0</v>
      </c>
      <c r="HN55" s="194">
        <f t="shared" si="210"/>
        <v>0</v>
      </c>
      <c r="HO55" s="194">
        <f t="shared" si="211"/>
        <v>0</v>
      </c>
      <c r="HP55" s="194">
        <f t="shared" si="212"/>
        <v>0</v>
      </c>
      <c r="HQ55" s="194">
        <f t="shared" si="213"/>
        <v>0</v>
      </c>
      <c r="HR55" s="194">
        <f t="shared" si="214"/>
        <v>0</v>
      </c>
      <c r="HS55" s="195" t="str">
        <f t="shared" si="9"/>
        <v/>
      </c>
      <c r="HT55" s="196">
        <f t="shared" si="225"/>
        <v>0</v>
      </c>
      <c r="HU55" s="196">
        <f t="shared" si="226"/>
        <v>0</v>
      </c>
      <c r="HV55" s="197" t="str">
        <f t="shared" si="12"/>
        <v/>
      </c>
      <c r="HW55" s="197" t="str">
        <f t="shared" si="215"/>
        <v/>
      </c>
      <c r="HX55" s="197" t="str">
        <f t="shared" si="216"/>
        <v/>
      </c>
      <c r="HY55" s="195" t="str">
        <f t="shared" si="13"/>
        <v/>
      </c>
      <c r="HZ55" s="30">
        <f t="shared" si="6"/>
        <v>0</v>
      </c>
      <c r="IA55" s="198">
        <f t="shared" si="14"/>
        <v>0</v>
      </c>
      <c r="IB55" s="195"/>
      <c r="IC55" s="195">
        <f t="shared" si="217"/>
        <v>0</v>
      </c>
      <c r="ID55" s="195">
        <f t="shared" si="15"/>
        <v>0</v>
      </c>
      <c r="IE55" s="195">
        <f t="shared" si="218"/>
        <v>0</v>
      </c>
      <c r="IF55" s="195">
        <f t="shared" si="16"/>
        <v>0</v>
      </c>
      <c r="IG55" s="307">
        <f t="shared" si="17"/>
        <v>0</v>
      </c>
      <c r="IH55" s="307">
        <f t="shared" si="18"/>
        <v>0</v>
      </c>
      <c r="II55" s="44">
        <f t="shared" si="19"/>
        <v>0</v>
      </c>
      <c r="IJ55" s="44">
        <f t="shared" si="219"/>
        <v>0</v>
      </c>
      <c r="IK55" s="44">
        <f t="shared" si="220"/>
        <v>0</v>
      </c>
      <c r="IL55" s="44">
        <f t="shared" si="221"/>
        <v>0</v>
      </c>
      <c r="IM55" s="44">
        <f t="shared" si="222"/>
        <v>0</v>
      </c>
      <c r="IN55" s="44">
        <f t="shared" si="223"/>
        <v>0</v>
      </c>
      <c r="IO55" s="44">
        <f t="shared" si="224"/>
        <v>0</v>
      </c>
    </row>
    <row r="56" spans="1:249" ht="18" customHeight="1">
      <c r="A56" s="188">
        <v>50</v>
      </c>
      <c r="B56" s="326"/>
      <c r="C56" s="289"/>
      <c r="D56" s="199"/>
      <c r="E56" s="189"/>
      <c r="F56" s="189"/>
      <c r="G56" s="190"/>
      <c r="H56" s="190"/>
      <c r="I56" s="272"/>
      <c r="J56" s="207"/>
      <c r="K56" s="214" t="str">
        <f t="shared" si="20"/>
        <v/>
      </c>
      <c r="L56" s="200" t="str">
        <f t="shared" si="21"/>
        <v/>
      </c>
      <c r="M56" s="200" t="str">
        <f t="shared" si="22"/>
        <v/>
      </c>
      <c r="N56" s="209" t="str">
        <f t="shared" si="8"/>
        <v/>
      </c>
      <c r="O56" s="208" t="str">
        <f>IFERROR(IF(D56="","",IF(K56="","",IF(I56="","",IF(F56="F",VLOOKUP(K56,F!A:G,2,0),IF(F56="M",VLOOKUP(K56,M!A:G,2,0),""))))),0)</f>
        <v/>
      </c>
      <c r="P56" s="191" t="str">
        <f>IFERROR(IF(D56="","",IF(K56="","",IF(I56="","",IF(F56="F",VLOOKUP(K56,F!A:G,3,0),IF(F56="M",VLOOKUP(K56,M!A:G,3,0),""))))),0)</f>
        <v/>
      </c>
      <c r="Q56" s="191" t="str">
        <f>IFERROR(IF(D56="","",IF(K56="","",IF(I56="","",IF(F56="F",VLOOKUP(K56,F!A:G,4,0),IF(F56="M",VLOOKUP(K56,M!A:G,4,0),""))))),0)</f>
        <v/>
      </c>
      <c r="R56" s="191" t="str">
        <f>IFERROR(IF(D56="","",IF(K56="","",IF(I56="","",IF(F56="F",VLOOKUP(K56,F!A:G,5,0),IF(F56="M",VLOOKUP(K56,M!A:G,5,0),""))))),0)</f>
        <v/>
      </c>
      <c r="S56" s="191" t="str">
        <f>IFERROR(IF(D56="","",IF(K56="","",IF(I56="","",IF(F56="F",VLOOKUP(K56,F!A:G,6,0),IF(F56="M",VLOOKUP(K56,M!A:G,6,0),""))))),0)</f>
        <v/>
      </c>
      <c r="T56" s="191" t="str">
        <f>IFERROR(IF(D56="","",IF(K56="","",IF(I56="","",IF(F56="F",VLOOKUP(K56,F!A:G,7,0),IF(F56="M",VLOOKUP(K56,M!A:G,7,0),""))))),0)</f>
        <v/>
      </c>
      <c r="U56" s="191" t="str">
        <f>IFERROR(IF(D56="","",IF(K56="","",IF(J56="","",IF(F56="F",VLOOKUP(K56,F!A:M,8,0),IF(F56="M",VLOOKUP(K56,M!A:M,8,0),""))))),0)</f>
        <v/>
      </c>
      <c r="V56" s="191" t="str">
        <f>IFERROR(IF(D56="","",IF(K56="","",IF(J56="","",IF(F56="F",VLOOKUP(K56,F!A:M,9,0),IF(F56="M",VLOOKUP(K56,M!A:M,9,0),""))))),0)</f>
        <v/>
      </c>
      <c r="W56" s="191" t="str">
        <f>IFERROR(IF(D56="","",IF(K56="","",IF(J56="","",IF(F56="F",VLOOKUP(K56,F!A:M,10,0),IF(F56="M",VLOOKUP(K56,M!A:M,10,0),""))))),0)</f>
        <v/>
      </c>
      <c r="X56" s="191" t="str">
        <f>IFERROR(IF(D56="","",IF(K56="","",IF(J56="","",IF(F56="F",VLOOKUP(K56,F!A:M,11,0),IF(F56="M",VLOOKUP(K56,M!A:M,11,0),""))))),0)</f>
        <v/>
      </c>
      <c r="Y56" s="191" t="str">
        <f>IFERROR(IF(D56="","",IF(K56="","",IF(J56="","",IF(F56="F",VLOOKUP(K56,F!A:M,12,0),IF(F56="M",VLOOKUP(K56,M!A:M,12,0),""))))),0)</f>
        <v/>
      </c>
      <c r="Z56" s="191" t="str">
        <f>IFERROR(IF(D56="","",IF(K56="","",IF(J56="","",IF(F56="F",VLOOKUP(K56,F!A:M,13,0),IF(F56="M",VLOOKUP(K56,M!A:M,13,0),""))))),0)</f>
        <v/>
      </c>
      <c r="AA56" s="191" t="str">
        <f>IFERROR(IF(D56="","",IF(F56="","",IF(J56="","",IF(K56="","",IF(AND(K56&gt;23,K56&lt;=60),IF(F56="F",VLOOKUP(MROUND(HZ56,0.5),'F-Weight for Length'!K:S,2,0),VLOOKUP(MROUND(HZ56,0.5),'M-Weight for Length'!K:S,2,0)),IF(K56&gt;60,IF(F56="F",VLOOKUP(K56,'F-Weight for Length'!U:AC,2,0),VLOOKUP(K56,'M-Weight for Length'!U:AC,2,0)),IF(F56="F",VLOOKUP(MROUND(HZ56,0.5),'F-Weight for Length'!A:I,2,0),VLOOKUP(MROUND(HZ56,0.5),'M-Weight for Length'!A:I,2,0)))))))),0)</f>
        <v/>
      </c>
      <c r="AB56" s="191" t="str">
        <f>IFERROR(IF(D56="","",IF(F56="","",IF(J56="","",IF(K56="","",IF(AND(K56&gt;23,K56&lt;=60),IF(F56="F",VLOOKUP(MROUND(HZ56,0.5),'F-Weight for Length'!K:S,3,0),VLOOKUP(MROUND(HZ56,0.5),'M-Weight for Length'!K:S,3,0)),IF(K56&gt;60,IF(F56="F",VLOOKUP(K56,'F-Weight for Length'!U:AC,3,0),VLOOKUP(K56,'M-Weight for Length'!U:AC,3,0)),IF(F56="F",VLOOKUP(MROUND(HZ56,0.5),'F-Weight for Length'!A:I,3,0),VLOOKUP(MROUND(HZ56,0.5),'M-Weight for Length'!A:I,3,0)))))))),0)</f>
        <v/>
      </c>
      <c r="AC56" s="191" t="str">
        <f>IFERROR(IF(D56="","",IF(F56="","",IF(J56="","",IF(K56="","",IF(AND(K56&gt;23,K56&lt;=60),IF(F56="F",VLOOKUP(MROUND(HZ56,0.5),'F-Weight for Length'!K:S,4,0),VLOOKUP(MROUND(HZ56,0.5),'M-Weight for Length'!K:S,4,0)),IF(K56&gt;60,IF(F56="F",VLOOKUP(K56,'F-Weight for Length'!U:AC,4,0),VLOOKUP(K56,'M-Weight for Length'!U:AC,4,0)),IF(F56="F",VLOOKUP(MROUND(HZ56,0.5),'F-Weight for Length'!A:I,4,0),VLOOKUP(MROUND(HZ56,0.5),'M-Weight for Length'!A:I,4,0)))))))),0)</f>
        <v/>
      </c>
      <c r="AD56" s="191" t="str">
        <f>IFERROR(IF(D56="","",IF(F56="","",IF(J56="","",IF(K56="","",IF(AND(K56&gt;23,K56&lt;=60),IF(F56="F",VLOOKUP(MROUND(HZ56,0.5),'F-Weight for Length'!K:S,5,0),VLOOKUP(MROUND(HZ56,0.5),'M-Weight for Length'!K:S,5,0)),IF(K56&gt;60,IF(F56="F",VLOOKUP(K56,'F-Weight for Length'!U:AC,5,0),VLOOKUP(K56,'M-Weight for Length'!U:AC,5,0)),IF(F56="F",VLOOKUP(MROUND(HZ56,0.5),'F-Weight for Length'!A:I,5,0),VLOOKUP(MROUND(HZ56,0.5),'M-Weight for Length'!A:I,5,0)))))))),0)</f>
        <v/>
      </c>
      <c r="AE56" s="191" t="str">
        <f>IFERROR(IF(D56="","",IF(F56="","",IF(J56="","",IF(K56="","",IF(AND(K56&gt;23,K56&lt;=60),IF(F56="F",VLOOKUP(MROUND(HZ56,0.5),'F-Weight for Length'!K:S,6,0),VLOOKUP(MROUND(HZ56,0.5),'M-Weight for Length'!K:S,6,0)),IF(K56&gt;60,IF(F56="F",VLOOKUP(K56,'F-Weight for Length'!U:AC,6,0),VLOOKUP(K56,'M-Weight for Length'!U:AC,6,0)),IF(F56="F",VLOOKUP(MROUND(HZ56,0.5),'F-Weight for Length'!A:I,6,0),VLOOKUP(MROUND(HZ56,0.5),'M-Weight for Length'!A:I,6,0)))))))),0)</f>
        <v/>
      </c>
      <c r="AF56" s="191" t="str">
        <f>IFERROR(IF(D56="","",IF(F56="","",IF(J56="","",IF(K56="","",IF(AND(K56&gt;23,K56&lt;=60),IF(F56="F",VLOOKUP(MROUND(HZ56,0.5),'F-Weight for Length'!K:S,7,0),VLOOKUP(MROUND(HZ56,0.5),'M-Weight for Length'!K:S,7,0)),IF(K56&gt;60,IF(F56="F",VLOOKUP(K56,'F-Weight for Length'!U:AC,7,0),VLOOKUP(K56,'M-Weight for Length'!U:AC,7,0)),IF(F56="F",VLOOKUP(MROUND(HZ56,0.5),'F-Weight for Length'!A:I,7,0),VLOOKUP(MROUND(HZ56,0.5),'M-Weight for Length'!A:I,7,0)))))))),0)</f>
        <v/>
      </c>
      <c r="AG56" s="191" t="str">
        <f>IFERROR(IF(D56="","",IF(F56="","",IF(J56="","",IF(K56="","",IF(AND(K56&gt;23,K56&lt;=60),IF(F56="F",VLOOKUP(MROUND(HZ56,0.5),'F-Weight for Length'!K:S,8,0),VLOOKUP(MROUND(HZ56,0.5),'M-Weight for Length'!K:S,8,0)),IF(K56&gt;60,IF(F56="F",VLOOKUP(K56,'F-Weight for Length'!U:AC,8,0),VLOOKUP(K56,'M-Weight for Length'!U:AC,8,0)),IF(F56="F",VLOOKUP(MROUND(HZ56,0.5),'F-Weight for Length'!A:I,8,0),VLOOKUP(MROUND(HZ56,0.5),'M-Weight for Length'!A:I,8,0)))))))),0)</f>
        <v/>
      </c>
      <c r="AH56" s="191" t="str">
        <f>IFERROR(IF(D56="","",IF(F56="","",IF(J56="","",IF(K56="","",IF(AND(K56&gt;23,K56&lt;=60),IF(F56="F",VLOOKUP(MROUND(HZ56,0.5),'F-Weight for Length'!K:S,9,0),VLOOKUP(MROUND(HZ56,0.5),'M-Weight for Length'!K:S,9,0)),IF(K56&gt;60,IF(F56="F",VLOOKUP(K56,'F-Weight for Length'!U:AC,9,0),VLOOKUP(K56,'M-Weight for Length'!U:AC,9,0)),IF(F56="F",VLOOKUP(MROUND(HZ56,0.5),'F-Weight for Length'!A:I,9,0),VLOOKUP(MROUND(HZ56,0.5),'M-Weight for Length'!A:I,9,0)))))))),0)</f>
        <v/>
      </c>
      <c r="AI56" s="192">
        <f t="shared" si="23"/>
        <v>0</v>
      </c>
      <c r="AJ56" s="192">
        <f t="shared" si="24"/>
        <v>0</v>
      </c>
      <c r="AK56" s="192">
        <f t="shared" si="25"/>
        <v>0</v>
      </c>
      <c r="AL56" s="192">
        <f t="shared" si="26"/>
        <v>0</v>
      </c>
      <c r="AM56" s="192">
        <f t="shared" si="27"/>
        <v>0</v>
      </c>
      <c r="AN56" s="192">
        <f t="shared" si="28"/>
        <v>0</v>
      </c>
      <c r="AO56" s="192">
        <f t="shared" si="29"/>
        <v>0</v>
      </c>
      <c r="AP56" s="192">
        <f t="shared" si="30"/>
        <v>0</v>
      </c>
      <c r="AQ56" s="192">
        <f t="shared" si="31"/>
        <v>0</v>
      </c>
      <c r="AR56" s="192">
        <f t="shared" si="32"/>
        <v>0</v>
      </c>
      <c r="AS56" s="192">
        <f t="shared" si="33"/>
        <v>0</v>
      </c>
      <c r="AT56" s="192">
        <f t="shared" si="34"/>
        <v>0</v>
      </c>
      <c r="AU56" s="192">
        <f t="shared" si="35"/>
        <v>0</v>
      </c>
      <c r="AV56" s="192">
        <f t="shared" si="36"/>
        <v>0</v>
      </c>
      <c r="AW56" s="192">
        <f t="shared" si="37"/>
        <v>0</v>
      </c>
      <c r="AX56" s="192">
        <f t="shared" si="38"/>
        <v>0</v>
      </c>
      <c r="AY56" s="192">
        <f t="shared" si="39"/>
        <v>0</v>
      </c>
      <c r="AZ56" s="192">
        <f t="shared" si="40"/>
        <v>0</v>
      </c>
      <c r="BA56" s="192">
        <f t="shared" si="41"/>
        <v>0</v>
      </c>
      <c r="BB56" s="192">
        <f t="shared" si="42"/>
        <v>0</v>
      </c>
      <c r="BC56" s="192">
        <f t="shared" si="43"/>
        <v>0</v>
      </c>
      <c r="BD56" s="192">
        <f t="shared" si="44"/>
        <v>0</v>
      </c>
      <c r="BE56" s="192">
        <f t="shared" si="45"/>
        <v>0</v>
      </c>
      <c r="BF56" s="192">
        <f t="shared" si="46"/>
        <v>0</v>
      </c>
      <c r="BG56" s="192">
        <f t="shared" si="47"/>
        <v>0</v>
      </c>
      <c r="BH56" s="192">
        <f t="shared" si="48"/>
        <v>0</v>
      </c>
      <c r="BI56" s="192">
        <f t="shared" si="49"/>
        <v>0</v>
      </c>
      <c r="BJ56" s="192">
        <f t="shared" si="50"/>
        <v>0</v>
      </c>
      <c r="BK56" s="192">
        <f t="shared" si="51"/>
        <v>0</v>
      </c>
      <c r="BL56" s="192">
        <f t="shared" si="52"/>
        <v>0</v>
      </c>
      <c r="BM56" s="192">
        <f t="shared" si="53"/>
        <v>0</v>
      </c>
      <c r="BN56" s="192">
        <f t="shared" si="54"/>
        <v>0</v>
      </c>
      <c r="BO56" s="192">
        <f t="shared" si="55"/>
        <v>0</v>
      </c>
      <c r="BP56" s="192">
        <f t="shared" si="56"/>
        <v>0</v>
      </c>
      <c r="BQ56" s="192">
        <f t="shared" si="57"/>
        <v>0</v>
      </c>
      <c r="BR56" s="192">
        <f t="shared" si="58"/>
        <v>0</v>
      </c>
      <c r="BS56" s="192">
        <f t="shared" si="59"/>
        <v>0</v>
      </c>
      <c r="BT56" s="192">
        <f t="shared" si="60"/>
        <v>0</v>
      </c>
      <c r="BU56" s="192">
        <f t="shared" si="61"/>
        <v>0</v>
      </c>
      <c r="BV56" s="192">
        <f t="shared" si="62"/>
        <v>0</v>
      </c>
      <c r="BW56" s="192">
        <f t="shared" si="63"/>
        <v>0</v>
      </c>
      <c r="BX56" s="192">
        <f t="shared" si="64"/>
        <v>0</v>
      </c>
      <c r="BY56" s="192">
        <f t="shared" si="65"/>
        <v>0</v>
      </c>
      <c r="BZ56" s="192">
        <f t="shared" si="66"/>
        <v>0</v>
      </c>
      <c r="CA56" s="192">
        <f t="shared" si="67"/>
        <v>0</v>
      </c>
      <c r="CB56" s="192">
        <f t="shared" si="68"/>
        <v>0</v>
      </c>
      <c r="CC56" s="192">
        <f t="shared" si="69"/>
        <v>0</v>
      </c>
      <c r="CD56" s="192">
        <f t="shared" si="70"/>
        <v>0</v>
      </c>
      <c r="CE56" s="192">
        <f t="shared" si="71"/>
        <v>0</v>
      </c>
      <c r="CF56" s="192">
        <f t="shared" si="72"/>
        <v>0</v>
      </c>
      <c r="CG56" s="192">
        <f t="shared" si="73"/>
        <v>0</v>
      </c>
      <c r="CH56" s="192">
        <f t="shared" si="74"/>
        <v>0</v>
      </c>
      <c r="CI56" s="192">
        <f t="shared" si="75"/>
        <v>0</v>
      </c>
      <c r="CJ56" s="192">
        <f t="shared" si="76"/>
        <v>0</v>
      </c>
      <c r="CK56" s="192">
        <f t="shared" si="77"/>
        <v>0</v>
      </c>
      <c r="CL56" s="192">
        <f t="shared" si="78"/>
        <v>0</v>
      </c>
      <c r="CM56" s="192">
        <f t="shared" si="79"/>
        <v>0</v>
      </c>
      <c r="CN56" s="192">
        <f t="shared" si="80"/>
        <v>0</v>
      </c>
      <c r="CO56" s="192">
        <f t="shared" si="81"/>
        <v>0</v>
      </c>
      <c r="CP56" s="192">
        <f t="shared" si="82"/>
        <v>0</v>
      </c>
      <c r="CQ56" s="192">
        <f t="shared" si="83"/>
        <v>0</v>
      </c>
      <c r="CR56" s="192">
        <f t="shared" si="84"/>
        <v>0</v>
      </c>
      <c r="CS56" s="192">
        <f t="shared" si="85"/>
        <v>0</v>
      </c>
      <c r="CT56" s="192">
        <f t="shared" si="86"/>
        <v>0</v>
      </c>
      <c r="CU56" s="192">
        <f t="shared" si="87"/>
        <v>0</v>
      </c>
      <c r="CV56" s="192">
        <f t="shared" si="88"/>
        <v>0</v>
      </c>
      <c r="CW56" s="192">
        <f t="shared" si="89"/>
        <v>0</v>
      </c>
      <c r="CX56" s="192">
        <f t="shared" si="90"/>
        <v>0</v>
      </c>
      <c r="CY56" s="192">
        <f t="shared" si="91"/>
        <v>0</v>
      </c>
      <c r="CZ56" s="192">
        <f t="shared" si="92"/>
        <v>0</v>
      </c>
      <c r="DA56" s="192">
        <f t="shared" si="93"/>
        <v>0</v>
      </c>
      <c r="DB56" s="192">
        <f t="shared" si="94"/>
        <v>0</v>
      </c>
      <c r="DC56" s="192">
        <f t="shared" si="95"/>
        <v>0</v>
      </c>
      <c r="DD56" s="192">
        <f t="shared" si="96"/>
        <v>0</v>
      </c>
      <c r="DE56" s="192">
        <f t="shared" si="97"/>
        <v>0</v>
      </c>
      <c r="DF56" s="192">
        <f t="shared" si="98"/>
        <v>0</v>
      </c>
      <c r="DG56" s="192">
        <f t="shared" si="99"/>
        <v>0</v>
      </c>
      <c r="DH56" s="192">
        <f t="shared" si="100"/>
        <v>0</v>
      </c>
      <c r="DI56" s="192">
        <f t="shared" si="101"/>
        <v>0</v>
      </c>
      <c r="DJ56" s="192">
        <f t="shared" si="102"/>
        <v>0</v>
      </c>
      <c r="DK56" s="192">
        <f t="shared" si="103"/>
        <v>0</v>
      </c>
      <c r="DL56" s="192">
        <f t="shared" si="104"/>
        <v>0</v>
      </c>
      <c r="DM56" s="192">
        <f t="shared" si="105"/>
        <v>0</v>
      </c>
      <c r="DN56" s="192">
        <f t="shared" si="106"/>
        <v>0</v>
      </c>
      <c r="DO56" s="192">
        <f t="shared" si="107"/>
        <v>0</v>
      </c>
      <c r="DP56" s="192">
        <f t="shared" si="108"/>
        <v>0</v>
      </c>
      <c r="DQ56" s="192">
        <f t="shared" si="109"/>
        <v>0</v>
      </c>
      <c r="DR56" s="192">
        <f t="shared" si="110"/>
        <v>0</v>
      </c>
      <c r="DS56" s="192">
        <f t="shared" si="111"/>
        <v>0</v>
      </c>
      <c r="DT56" s="192">
        <f t="shared" si="112"/>
        <v>0</v>
      </c>
      <c r="DU56" s="192">
        <f t="shared" si="113"/>
        <v>0</v>
      </c>
      <c r="DV56" s="193">
        <f t="shared" si="114"/>
        <v>0</v>
      </c>
      <c r="DW56" s="193">
        <f t="shared" si="115"/>
        <v>0</v>
      </c>
      <c r="DX56" s="193">
        <f t="shared" si="116"/>
        <v>0</v>
      </c>
      <c r="DY56" s="193">
        <f t="shared" si="117"/>
        <v>0</v>
      </c>
      <c r="DZ56" s="193">
        <f t="shared" si="118"/>
        <v>0</v>
      </c>
      <c r="EA56" s="192">
        <f t="shared" si="119"/>
        <v>0</v>
      </c>
      <c r="EB56" s="192">
        <f t="shared" si="120"/>
        <v>0</v>
      </c>
      <c r="EC56" s="192">
        <f t="shared" si="121"/>
        <v>0</v>
      </c>
      <c r="ED56" s="192">
        <f t="shared" si="122"/>
        <v>0</v>
      </c>
      <c r="EE56" s="192">
        <f t="shared" si="123"/>
        <v>0</v>
      </c>
      <c r="EF56" s="192">
        <f t="shared" si="124"/>
        <v>0</v>
      </c>
      <c r="EG56" s="192">
        <f t="shared" si="125"/>
        <v>0</v>
      </c>
      <c r="EH56" s="192">
        <f t="shared" si="126"/>
        <v>0</v>
      </c>
      <c r="EI56" s="192">
        <f t="shared" si="127"/>
        <v>0</v>
      </c>
      <c r="EJ56" s="192">
        <f t="shared" si="128"/>
        <v>0</v>
      </c>
      <c r="EK56" s="192">
        <f t="shared" si="129"/>
        <v>0</v>
      </c>
      <c r="EL56" s="192">
        <f t="shared" si="130"/>
        <v>0</v>
      </c>
      <c r="EM56" s="192">
        <f t="shared" si="131"/>
        <v>0</v>
      </c>
      <c r="EN56" s="192">
        <f t="shared" si="132"/>
        <v>0</v>
      </c>
      <c r="EO56" s="192">
        <f t="shared" si="133"/>
        <v>0</v>
      </c>
      <c r="EP56" s="192">
        <f t="shared" si="134"/>
        <v>0</v>
      </c>
      <c r="EQ56" s="192">
        <f t="shared" si="135"/>
        <v>0</v>
      </c>
      <c r="ER56" s="192">
        <f t="shared" si="136"/>
        <v>0</v>
      </c>
      <c r="ES56" s="192">
        <f t="shared" si="137"/>
        <v>0</v>
      </c>
      <c r="ET56" s="192">
        <f t="shared" si="138"/>
        <v>0</v>
      </c>
      <c r="EU56" s="192">
        <f t="shared" si="139"/>
        <v>0</v>
      </c>
      <c r="EV56" s="192">
        <f t="shared" si="140"/>
        <v>0</v>
      </c>
      <c r="EW56" s="192">
        <f t="shared" si="141"/>
        <v>0</v>
      </c>
      <c r="EX56" s="192">
        <f t="shared" si="142"/>
        <v>0</v>
      </c>
      <c r="EY56" s="192">
        <f t="shared" si="143"/>
        <v>0</v>
      </c>
      <c r="EZ56" s="192">
        <f t="shared" si="144"/>
        <v>0</v>
      </c>
      <c r="FA56" s="192">
        <f t="shared" si="145"/>
        <v>0</v>
      </c>
      <c r="FB56" s="192">
        <f t="shared" si="146"/>
        <v>0</v>
      </c>
      <c r="FC56" s="192">
        <f t="shared" si="147"/>
        <v>0</v>
      </c>
      <c r="FD56" s="192">
        <f t="shared" si="148"/>
        <v>0</v>
      </c>
      <c r="FE56" s="192">
        <f t="shared" si="149"/>
        <v>0</v>
      </c>
      <c r="FF56" s="192">
        <f t="shared" si="150"/>
        <v>0</v>
      </c>
      <c r="FG56" s="192">
        <f t="shared" si="151"/>
        <v>0</v>
      </c>
      <c r="FH56" s="192">
        <f t="shared" si="152"/>
        <v>0</v>
      </c>
      <c r="FI56" s="192">
        <f t="shared" si="153"/>
        <v>0</v>
      </c>
      <c r="FJ56" s="192">
        <f t="shared" si="154"/>
        <v>0</v>
      </c>
      <c r="FK56" s="192">
        <f t="shared" si="155"/>
        <v>0</v>
      </c>
      <c r="FL56" s="192">
        <f t="shared" si="156"/>
        <v>0</v>
      </c>
      <c r="FM56" s="192">
        <f t="shared" si="157"/>
        <v>0</v>
      </c>
      <c r="FN56" s="192">
        <f t="shared" si="158"/>
        <v>0</v>
      </c>
      <c r="FO56" s="192">
        <f t="shared" si="159"/>
        <v>0</v>
      </c>
      <c r="FP56" s="192">
        <f t="shared" si="160"/>
        <v>0</v>
      </c>
      <c r="FQ56" s="192">
        <f t="shared" si="161"/>
        <v>0</v>
      </c>
      <c r="FR56" s="192">
        <f t="shared" si="162"/>
        <v>0</v>
      </c>
      <c r="FS56" s="192">
        <f t="shared" si="163"/>
        <v>0</v>
      </c>
      <c r="FT56" s="192">
        <f t="shared" si="164"/>
        <v>0</v>
      </c>
      <c r="FU56" s="192">
        <f t="shared" si="165"/>
        <v>0</v>
      </c>
      <c r="FV56" s="192">
        <f t="shared" si="166"/>
        <v>0</v>
      </c>
      <c r="FW56" s="192">
        <f t="shared" si="167"/>
        <v>0</v>
      </c>
      <c r="FX56" s="192">
        <f t="shared" si="168"/>
        <v>0</v>
      </c>
      <c r="FY56" s="192">
        <f t="shared" si="169"/>
        <v>0</v>
      </c>
      <c r="FZ56" s="192">
        <f t="shared" si="170"/>
        <v>0</v>
      </c>
      <c r="GA56" s="192">
        <f t="shared" si="171"/>
        <v>0</v>
      </c>
      <c r="GB56" s="192">
        <f t="shared" si="172"/>
        <v>0</v>
      </c>
      <c r="GC56" s="192">
        <f t="shared" si="173"/>
        <v>0</v>
      </c>
      <c r="GD56" s="192">
        <f t="shared" si="174"/>
        <v>0</v>
      </c>
      <c r="GE56" s="192">
        <f t="shared" si="175"/>
        <v>0</v>
      </c>
      <c r="GF56" s="192">
        <f t="shared" si="176"/>
        <v>0</v>
      </c>
      <c r="GG56" s="192">
        <f t="shared" si="177"/>
        <v>0</v>
      </c>
      <c r="GH56" s="192">
        <f t="shared" si="178"/>
        <v>0</v>
      </c>
      <c r="GI56" s="192">
        <f t="shared" si="179"/>
        <v>0</v>
      </c>
      <c r="GJ56" s="192">
        <f t="shared" si="180"/>
        <v>0</v>
      </c>
      <c r="GK56" s="192">
        <f t="shared" si="181"/>
        <v>0</v>
      </c>
      <c r="GL56" s="192">
        <f t="shared" si="182"/>
        <v>0</v>
      </c>
      <c r="GM56" s="192">
        <f t="shared" si="183"/>
        <v>0</v>
      </c>
      <c r="GN56" s="192">
        <f t="shared" si="184"/>
        <v>0</v>
      </c>
      <c r="GO56" s="192">
        <f t="shared" si="185"/>
        <v>0</v>
      </c>
      <c r="GP56" s="192">
        <f t="shared" si="186"/>
        <v>0</v>
      </c>
      <c r="GQ56" s="192">
        <f t="shared" si="187"/>
        <v>0</v>
      </c>
      <c r="GR56" s="192">
        <f t="shared" si="188"/>
        <v>0</v>
      </c>
      <c r="GS56" s="192">
        <f t="shared" si="189"/>
        <v>0</v>
      </c>
      <c r="GT56" s="192">
        <f t="shared" si="190"/>
        <v>0</v>
      </c>
      <c r="GU56" s="192">
        <f t="shared" si="191"/>
        <v>0</v>
      </c>
      <c r="GV56" s="192">
        <f t="shared" si="192"/>
        <v>0</v>
      </c>
      <c r="GW56" s="192">
        <f t="shared" si="193"/>
        <v>0</v>
      </c>
      <c r="GX56" s="192">
        <f t="shared" si="194"/>
        <v>0</v>
      </c>
      <c r="GY56" s="192">
        <f t="shared" si="195"/>
        <v>0</v>
      </c>
      <c r="GZ56" s="192">
        <f t="shared" si="196"/>
        <v>0</v>
      </c>
      <c r="HA56" s="192">
        <f t="shared" si="197"/>
        <v>0</v>
      </c>
      <c r="HB56" s="192">
        <f t="shared" si="198"/>
        <v>0</v>
      </c>
      <c r="HC56" s="192">
        <f t="shared" si="199"/>
        <v>0</v>
      </c>
      <c r="HD56" s="192">
        <f t="shared" si="200"/>
        <v>0</v>
      </c>
      <c r="HE56" s="192">
        <f t="shared" si="201"/>
        <v>0</v>
      </c>
      <c r="HF56" s="192">
        <f t="shared" si="202"/>
        <v>0</v>
      </c>
      <c r="HG56" s="192">
        <f t="shared" si="203"/>
        <v>0</v>
      </c>
      <c r="HH56" s="192">
        <f t="shared" si="204"/>
        <v>0</v>
      </c>
      <c r="HI56" s="192">
        <f t="shared" si="205"/>
        <v>0</v>
      </c>
      <c r="HJ56" s="192">
        <f t="shared" si="206"/>
        <v>0</v>
      </c>
      <c r="HK56" s="192">
        <f t="shared" si="207"/>
        <v>0</v>
      </c>
      <c r="HL56" s="192">
        <f t="shared" si="208"/>
        <v>0</v>
      </c>
      <c r="HM56" s="192">
        <f t="shared" si="209"/>
        <v>0</v>
      </c>
      <c r="HN56" s="194">
        <f t="shared" si="210"/>
        <v>0</v>
      </c>
      <c r="HO56" s="194">
        <f t="shared" si="211"/>
        <v>0</v>
      </c>
      <c r="HP56" s="194">
        <f t="shared" si="212"/>
        <v>0</v>
      </c>
      <c r="HQ56" s="194">
        <f t="shared" si="213"/>
        <v>0</v>
      </c>
      <c r="HR56" s="194">
        <f t="shared" si="214"/>
        <v>0</v>
      </c>
      <c r="HS56" s="195" t="str">
        <f t="shared" si="9"/>
        <v/>
      </c>
      <c r="HT56" s="196">
        <f t="shared" si="225"/>
        <v>0</v>
      </c>
      <c r="HU56" s="196">
        <f t="shared" si="226"/>
        <v>0</v>
      </c>
      <c r="HV56" s="197" t="str">
        <f t="shared" si="12"/>
        <v/>
      </c>
      <c r="HW56" s="197" t="str">
        <f t="shared" si="215"/>
        <v/>
      </c>
      <c r="HX56" s="197" t="str">
        <f t="shared" si="216"/>
        <v/>
      </c>
      <c r="HY56" s="195" t="str">
        <f t="shared" si="13"/>
        <v/>
      </c>
      <c r="HZ56" s="30">
        <f t="shared" si="6"/>
        <v>0</v>
      </c>
      <c r="IA56" s="198">
        <f t="shared" si="14"/>
        <v>0</v>
      </c>
      <c r="IB56" s="195"/>
      <c r="IC56" s="195">
        <f t="shared" si="217"/>
        <v>0</v>
      </c>
      <c r="ID56" s="195">
        <f t="shared" si="15"/>
        <v>0</v>
      </c>
      <c r="IE56" s="195">
        <f t="shared" si="218"/>
        <v>0</v>
      </c>
      <c r="IF56" s="195">
        <f t="shared" si="16"/>
        <v>0</v>
      </c>
      <c r="IG56" s="307">
        <f t="shared" si="17"/>
        <v>0</v>
      </c>
      <c r="IH56" s="307">
        <f t="shared" si="18"/>
        <v>0</v>
      </c>
      <c r="II56" s="44">
        <f t="shared" si="19"/>
        <v>0</v>
      </c>
      <c r="IJ56" s="44">
        <f t="shared" si="219"/>
        <v>0</v>
      </c>
      <c r="IK56" s="44">
        <f t="shared" si="220"/>
        <v>0</v>
      </c>
      <c r="IL56" s="44">
        <f t="shared" si="221"/>
        <v>0</v>
      </c>
      <c r="IM56" s="44">
        <f t="shared" si="222"/>
        <v>0</v>
      </c>
      <c r="IN56" s="44">
        <f t="shared" si="223"/>
        <v>0</v>
      </c>
      <c r="IO56" s="44">
        <f t="shared" si="224"/>
        <v>0</v>
      </c>
    </row>
    <row r="57" spans="1:249" ht="18" customHeight="1">
      <c r="A57" s="188">
        <v>51</v>
      </c>
      <c r="B57" s="326"/>
      <c r="C57" s="289"/>
      <c r="D57" s="199"/>
      <c r="E57" s="189"/>
      <c r="F57" s="189"/>
      <c r="G57" s="190"/>
      <c r="H57" s="190"/>
      <c r="I57" s="272"/>
      <c r="J57" s="207"/>
      <c r="K57" s="214" t="str">
        <f t="shared" si="20"/>
        <v/>
      </c>
      <c r="L57" s="200" t="str">
        <f t="shared" si="21"/>
        <v/>
      </c>
      <c r="M57" s="200" t="str">
        <f t="shared" si="22"/>
        <v/>
      </c>
      <c r="N57" s="209" t="str">
        <f t="shared" si="8"/>
        <v/>
      </c>
      <c r="O57" s="208" t="str">
        <f>IFERROR(IF(D57="","",IF(K57="","",IF(I57="","",IF(F57="F",VLOOKUP(K57,F!A:G,2,0),IF(F57="M",VLOOKUP(K57,M!A:G,2,0),""))))),0)</f>
        <v/>
      </c>
      <c r="P57" s="191" t="str">
        <f>IFERROR(IF(D57="","",IF(K57="","",IF(I57="","",IF(F57="F",VLOOKUP(K57,F!A:G,3,0),IF(F57="M",VLOOKUP(K57,M!A:G,3,0),""))))),0)</f>
        <v/>
      </c>
      <c r="Q57" s="191" t="str">
        <f>IFERROR(IF(D57="","",IF(K57="","",IF(I57="","",IF(F57="F",VLOOKUP(K57,F!A:G,4,0),IF(F57="M",VLOOKUP(K57,M!A:G,4,0),""))))),0)</f>
        <v/>
      </c>
      <c r="R57" s="191" t="str">
        <f>IFERROR(IF(D57="","",IF(K57="","",IF(I57="","",IF(F57="F",VLOOKUP(K57,F!A:G,5,0),IF(F57="M",VLOOKUP(K57,M!A:G,5,0),""))))),0)</f>
        <v/>
      </c>
      <c r="S57" s="191" t="str">
        <f>IFERROR(IF(D57="","",IF(K57="","",IF(I57="","",IF(F57="F",VLOOKUP(K57,F!A:G,6,0),IF(F57="M",VLOOKUP(K57,M!A:G,6,0),""))))),0)</f>
        <v/>
      </c>
      <c r="T57" s="191" t="str">
        <f>IFERROR(IF(D57="","",IF(K57="","",IF(I57="","",IF(F57="F",VLOOKUP(K57,F!A:G,7,0),IF(F57="M",VLOOKUP(K57,M!A:G,7,0),""))))),0)</f>
        <v/>
      </c>
      <c r="U57" s="191" t="str">
        <f>IFERROR(IF(D57="","",IF(K57="","",IF(J57="","",IF(F57="F",VLOOKUP(K57,F!A:M,8,0),IF(F57="M",VLOOKUP(K57,M!A:M,8,0),""))))),0)</f>
        <v/>
      </c>
      <c r="V57" s="191" t="str">
        <f>IFERROR(IF(D57="","",IF(K57="","",IF(J57="","",IF(F57="F",VLOOKUP(K57,F!A:M,9,0),IF(F57="M",VLOOKUP(K57,M!A:M,9,0),""))))),0)</f>
        <v/>
      </c>
      <c r="W57" s="191" t="str">
        <f>IFERROR(IF(D57="","",IF(K57="","",IF(J57="","",IF(F57="F",VLOOKUP(K57,F!A:M,10,0),IF(F57="M",VLOOKUP(K57,M!A:M,10,0),""))))),0)</f>
        <v/>
      </c>
      <c r="X57" s="191" t="str">
        <f>IFERROR(IF(D57="","",IF(K57="","",IF(J57="","",IF(F57="F",VLOOKUP(K57,F!A:M,11,0),IF(F57="M",VLOOKUP(K57,M!A:M,11,0),""))))),0)</f>
        <v/>
      </c>
      <c r="Y57" s="191" t="str">
        <f>IFERROR(IF(D57="","",IF(K57="","",IF(J57="","",IF(F57="F",VLOOKUP(K57,F!A:M,12,0),IF(F57="M",VLOOKUP(K57,M!A:M,12,0),""))))),0)</f>
        <v/>
      </c>
      <c r="Z57" s="191" t="str">
        <f>IFERROR(IF(D57="","",IF(K57="","",IF(J57="","",IF(F57="F",VLOOKUP(K57,F!A:M,13,0),IF(F57="M",VLOOKUP(K57,M!A:M,13,0),""))))),0)</f>
        <v/>
      </c>
      <c r="AA57" s="191" t="str">
        <f>IFERROR(IF(D57="","",IF(F57="","",IF(J57="","",IF(K57="","",IF(AND(K57&gt;23,K57&lt;=60),IF(F57="F",VLOOKUP(MROUND(HZ57,0.5),'F-Weight for Length'!K:S,2,0),VLOOKUP(MROUND(HZ57,0.5),'M-Weight for Length'!K:S,2,0)),IF(K57&gt;60,IF(F57="F",VLOOKUP(K57,'F-Weight for Length'!U:AC,2,0),VLOOKUP(K57,'M-Weight for Length'!U:AC,2,0)),IF(F57="F",VLOOKUP(MROUND(HZ57,0.5),'F-Weight for Length'!A:I,2,0),VLOOKUP(MROUND(HZ57,0.5),'M-Weight for Length'!A:I,2,0)))))))),0)</f>
        <v/>
      </c>
      <c r="AB57" s="191" t="str">
        <f>IFERROR(IF(D57="","",IF(F57="","",IF(J57="","",IF(K57="","",IF(AND(K57&gt;23,K57&lt;=60),IF(F57="F",VLOOKUP(MROUND(HZ57,0.5),'F-Weight for Length'!K:S,3,0),VLOOKUP(MROUND(HZ57,0.5),'M-Weight for Length'!K:S,3,0)),IF(K57&gt;60,IF(F57="F",VLOOKUP(K57,'F-Weight for Length'!U:AC,3,0),VLOOKUP(K57,'M-Weight for Length'!U:AC,3,0)),IF(F57="F",VLOOKUP(MROUND(HZ57,0.5),'F-Weight for Length'!A:I,3,0),VLOOKUP(MROUND(HZ57,0.5),'M-Weight for Length'!A:I,3,0)))))))),0)</f>
        <v/>
      </c>
      <c r="AC57" s="191" t="str">
        <f>IFERROR(IF(D57="","",IF(F57="","",IF(J57="","",IF(K57="","",IF(AND(K57&gt;23,K57&lt;=60),IF(F57="F",VLOOKUP(MROUND(HZ57,0.5),'F-Weight for Length'!K:S,4,0),VLOOKUP(MROUND(HZ57,0.5),'M-Weight for Length'!K:S,4,0)),IF(K57&gt;60,IF(F57="F",VLOOKUP(K57,'F-Weight for Length'!U:AC,4,0),VLOOKUP(K57,'M-Weight for Length'!U:AC,4,0)),IF(F57="F",VLOOKUP(MROUND(HZ57,0.5),'F-Weight for Length'!A:I,4,0),VLOOKUP(MROUND(HZ57,0.5),'M-Weight for Length'!A:I,4,0)))))))),0)</f>
        <v/>
      </c>
      <c r="AD57" s="191" t="str">
        <f>IFERROR(IF(D57="","",IF(F57="","",IF(J57="","",IF(K57="","",IF(AND(K57&gt;23,K57&lt;=60),IF(F57="F",VLOOKUP(MROUND(HZ57,0.5),'F-Weight for Length'!K:S,5,0),VLOOKUP(MROUND(HZ57,0.5),'M-Weight for Length'!K:S,5,0)),IF(K57&gt;60,IF(F57="F",VLOOKUP(K57,'F-Weight for Length'!U:AC,5,0),VLOOKUP(K57,'M-Weight for Length'!U:AC,5,0)),IF(F57="F",VLOOKUP(MROUND(HZ57,0.5),'F-Weight for Length'!A:I,5,0),VLOOKUP(MROUND(HZ57,0.5),'M-Weight for Length'!A:I,5,0)))))))),0)</f>
        <v/>
      </c>
      <c r="AE57" s="191" t="str">
        <f>IFERROR(IF(D57="","",IF(F57="","",IF(J57="","",IF(K57="","",IF(AND(K57&gt;23,K57&lt;=60),IF(F57="F",VLOOKUP(MROUND(HZ57,0.5),'F-Weight for Length'!K:S,6,0),VLOOKUP(MROUND(HZ57,0.5),'M-Weight for Length'!K:S,6,0)),IF(K57&gt;60,IF(F57="F",VLOOKUP(K57,'F-Weight for Length'!U:AC,6,0),VLOOKUP(K57,'M-Weight for Length'!U:AC,6,0)),IF(F57="F",VLOOKUP(MROUND(HZ57,0.5),'F-Weight for Length'!A:I,6,0),VLOOKUP(MROUND(HZ57,0.5),'M-Weight for Length'!A:I,6,0)))))))),0)</f>
        <v/>
      </c>
      <c r="AF57" s="191" t="str">
        <f>IFERROR(IF(D57="","",IF(F57="","",IF(J57="","",IF(K57="","",IF(AND(K57&gt;23,K57&lt;=60),IF(F57="F",VLOOKUP(MROUND(HZ57,0.5),'F-Weight for Length'!K:S,7,0),VLOOKUP(MROUND(HZ57,0.5),'M-Weight for Length'!K:S,7,0)),IF(K57&gt;60,IF(F57="F",VLOOKUP(K57,'F-Weight for Length'!U:AC,7,0),VLOOKUP(K57,'M-Weight for Length'!U:AC,7,0)),IF(F57="F",VLOOKUP(MROUND(HZ57,0.5),'F-Weight for Length'!A:I,7,0),VLOOKUP(MROUND(HZ57,0.5),'M-Weight for Length'!A:I,7,0)))))))),0)</f>
        <v/>
      </c>
      <c r="AG57" s="191" t="str">
        <f>IFERROR(IF(D57="","",IF(F57="","",IF(J57="","",IF(K57="","",IF(AND(K57&gt;23,K57&lt;=60),IF(F57="F",VLOOKUP(MROUND(HZ57,0.5),'F-Weight for Length'!K:S,8,0),VLOOKUP(MROUND(HZ57,0.5),'M-Weight for Length'!K:S,8,0)),IF(K57&gt;60,IF(F57="F",VLOOKUP(K57,'F-Weight for Length'!U:AC,8,0),VLOOKUP(K57,'M-Weight for Length'!U:AC,8,0)),IF(F57="F",VLOOKUP(MROUND(HZ57,0.5),'F-Weight for Length'!A:I,8,0),VLOOKUP(MROUND(HZ57,0.5),'M-Weight for Length'!A:I,8,0)))))))),0)</f>
        <v/>
      </c>
      <c r="AH57" s="191" t="str">
        <f>IFERROR(IF(D57="","",IF(F57="","",IF(J57="","",IF(K57="","",IF(AND(K57&gt;23,K57&lt;=60),IF(F57="F",VLOOKUP(MROUND(HZ57,0.5),'F-Weight for Length'!K:S,9,0),VLOOKUP(MROUND(HZ57,0.5),'M-Weight for Length'!K:S,9,0)),IF(K57&gt;60,IF(F57="F",VLOOKUP(K57,'F-Weight for Length'!U:AC,9,0),VLOOKUP(K57,'M-Weight for Length'!U:AC,9,0)),IF(F57="F",VLOOKUP(MROUND(HZ57,0.5),'F-Weight for Length'!A:I,9,0),VLOOKUP(MROUND(HZ57,0.5),'M-Weight for Length'!A:I,9,0)))))))),0)</f>
        <v/>
      </c>
      <c r="AI57" s="192">
        <f t="shared" si="23"/>
        <v>0</v>
      </c>
      <c r="AJ57" s="192">
        <f t="shared" si="24"/>
        <v>0</v>
      </c>
      <c r="AK57" s="192">
        <f t="shared" si="25"/>
        <v>0</v>
      </c>
      <c r="AL57" s="192">
        <f t="shared" si="26"/>
        <v>0</v>
      </c>
      <c r="AM57" s="192">
        <f t="shared" si="27"/>
        <v>0</v>
      </c>
      <c r="AN57" s="192">
        <f t="shared" si="28"/>
        <v>0</v>
      </c>
      <c r="AO57" s="192">
        <f t="shared" si="29"/>
        <v>0</v>
      </c>
      <c r="AP57" s="192">
        <f t="shared" si="30"/>
        <v>0</v>
      </c>
      <c r="AQ57" s="192">
        <f t="shared" si="31"/>
        <v>0</v>
      </c>
      <c r="AR57" s="192">
        <f t="shared" si="32"/>
        <v>0</v>
      </c>
      <c r="AS57" s="192">
        <f t="shared" si="33"/>
        <v>0</v>
      </c>
      <c r="AT57" s="192">
        <f t="shared" si="34"/>
        <v>0</v>
      </c>
      <c r="AU57" s="192">
        <f t="shared" si="35"/>
        <v>0</v>
      </c>
      <c r="AV57" s="192">
        <f t="shared" si="36"/>
        <v>0</v>
      </c>
      <c r="AW57" s="192">
        <f t="shared" si="37"/>
        <v>0</v>
      </c>
      <c r="AX57" s="192">
        <f t="shared" si="38"/>
        <v>0</v>
      </c>
      <c r="AY57" s="192">
        <f t="shared" si="39"/>
        <v>0</v>
      </c>
      <c r="AZ57" s="192">
        <f t="shared" si="40"/>
        <v>0</v>
      </c>
      <c r="BA57" s="192">
        <f t="shared" si="41"/>
        <v>0</v>
      </c>
      <c r="BB57" s="192">
        <f t="shared" si="42"/>
        <v>0</v>
      </c>
      <c r="BC57" s="192">
        <f t="shared" si="43"/>
        <v>0</v>
      </c>
      <c r="BD57" s="192">
        <f t="shared" si="44"/>
        <v>0</v>
      </c>
      <c r="BE57" s="192">
        <f t="shared" si="45"/>
        <v>0</v>
      </c>
      <c r="BF57" s="192">
        <f t="shared" si="46"/>
        <v>0</v>
      </c>
      <c r="BG57" s="192">
        <f t="shared" si="47"/>
        <v>0</v>
      </c>
      <c r="BH57" s="192">
        <f t="shared" si="48"/>
        <v>0</v>
      </c>
      <c r="BI57" s="192">
        <f t="shared" si="49"/>
        <v>0</v>
      </c>
      <c r="BJ57" s="192">
        <f t="shared" si="50"/>
        <v>0</v>
      </c>
      <c r="BK57" s="192">
        <f t="shared" si="51"/>
        <v>0</v>
      </c>
      <c r="BL57" s="192">
        <f t="shared" si="52"/>
        <v>0</v>
      </c>
      <c r="BM57" s="192">
        <f t="shared" si="53"/>
        <v>0</v>
      </c>
      <c r="BN57" s="192">
        <f t="shared" si="54"/>
        <v>0</v>
      </c>
      <c r="BO57" s="192">
        <f t="shared" si="55"/>
        <v>0</v>
      </c>
      <c r="BP57" s="192">
        <f t="shared" si="56"/>
        <v>0</v>
      </c>
      <c r="BQ57" s="192">
        <f t="shared" si="57"/>
        <v>0</v>
      </c>
      <c r="BR57" s="192">
        <f t="shared" si="58"/>
        <v>0</v>
      </c>
      <c r="BS57" s="192">
        <f t="shared" si="59"/>
        <v>0</v>
      </c>
      <c r="BT57" s="192">
        <f t="shared" si="60"/>
        <v>0</v>
      </c>
      <c r="BU57" s="192">
        <f t="shared" si="61"/>
        <v>0</v>
      </c>
      <c r="BV57" s="192">
        <f t="shared" si="62"/>
        <v>0</v>
      </c>
      <c r="BW57" s="192">
        <f t="shared" si="63"/>
        <v>0</v>
      </c>
      <c r="BX57" s="192">
        <f t="shared" si="64"/>
        <v>0</v>
      </c>
      <c r="BY57" s="192">
        <f t="shared" si="65"/>
        <v>0</v>
      </c>
      <c r="BZ57" s="192">
        <f t="shared" si="66"/>
        <v>0</v>
      </c>
      <c r="CA57" s="192">
        <f t="shared" si="67"/>
        <v>0</v>
      </c>
      <c r="CB57" s="192">
        <f t="shared" si="68"/>
        <v>0</v>
      </c>
      <c r="CC57" s="192">
        <f t="shared" si="69"/>
        <v>0</v>
      </c>
      <c r="CD57" s="192">
        <f t="shared" si="70"/>
        <v>0</v>
      </c>
      <c r="CE57" s="192">
        <f t="shared" si="71"/>
        <v>0</v>
      </c>
      <c r="CF57" s="192">
        <f t="shared" si="72"/>
        <v>0</v>
      </c>
      <c r="CG57" s="192">
        <f t="shared" si="73"/>
        <v>0</v>
      </c>
      <c r="CH57" s="192">
        <f t="shared" si="74"/>
        <v>0</v>
      </c>
      <c r="CI57" s="192">
        <f t="shared" si="75"/>
        <v>0</v>
      </c>
      <c r="CJ57" s="192">
        <f t="shared" si="76"/>
        <v>0</v>
      </c>
      <c r="CK57" s="192">
        <f t="shared" si="77"/>
        <v>0</v>
      </c>
      <c r="CL57" s="192">
        <f t="shared" si="78"/>
        <v>0</v>
      </c>
      <c r="CM57" s="192">
        <f t="shared" si="79"/>
        <v>0</v>
      </c>
      <c r="CN57" s="192">
        <f t="shared" si="80"/>
        <v>0</v>
      </c>
      <c r="CO57" s="192">
        <f t="shared" si="81"/>
        <v>0</v>
      </c>
      <c r="CP57" s="192">
        <f t="shared" si="82"/>
        <v>0</v>
      </c>
      <c r="CQ57" s="192">
        <f t="shared" si="83"/>
        <v>0</v>
      </c>
      <c r="CR57" s="192">
        <f t="shared" si="84"/>
        <v>0</v>
      </c>
      <c r="CS57" s="192">
        <f t="shared" si="85"/>
        <v>0</v>
      </c>
      <c r="CT57" s="192">
        <f t="shared" si="86"/>
        <v>0</v>
      </c>
      <c r="CU57" s="192">
        <f t="shared" si="87"/>
        <v>0</v>
      </c>
      <c r="CV57" s="192">
        <f t="shared" si="88"/>
        <v>0</v>
      </c>
      <c r="CW57" s="192">
        <f t="shared" si="89"/>
        <v>0</v>
      </c>
      <c r="CX57" s="192">
        <f t="shared" si="90"/>
        <v>0</v>
      </c>
      <c r="CY57" s="192">
        <f t="shared" si="91"/>
        <v>0</v>
      </c>
      <c r="CZ57" s="192">
        <f t="shared" si="92"/>
        <v>0</v>
      </c>
      <c r="DA57" s="192">
        <f t="shared" si="93"/>
        <v>0</v>
      </c>
      <c r="DB57" s="192">
        <f t="shared" si="94"/>
        <v>0</v>
      </c>
      <c r="DC57" s="192">
        <f t="shared" si="95"/>
        <v>0</v>
      </c>
      <c r="DD57" s="192">
        <f t="shared" si="96"/>
        <v>0</v>
      </c>
      <c r="DE57" s="192">
        <f t="shared" si="97"/>
        <v>0</v>
      </c>
      <c r="DF57" s="192">
        <f t="shared" si="98"/>
        <v>0</v>
      </c>
      <c r="DG57" s="192">
        <f t="shared" si="99"/>
        <v>0</v>
      </c>
      <c r="DH57" s="192">
        <f t="shared" si="100"/>
        <v>0</v>
      </c>
      <c r="DI57" s="192">
        <f t="shared" si="101"/>
        <v>0</v>
      </c>
      <c r="DJ57" s="192">
        <f t="shared" si="102"/>
        <v>0</v>
      </c>
      <c r="DK57" s="192">
        <f t="shared" si="103"/>
        <v>0</v>
      </c>
      <c r="DL57" s="192">
        <f t="shared" si="104"/>
        <v>0</v>
      </c>
      <c r="DM57" s="192">
        <f t="shared" si="105"/>
        <v>0</v>
      </c>
      <c r="DN57" s="192">
        <f t="shared" si="106"/>
        <v>0</v>
      </c>
      <c r="DO57" s="192">
        <f t="shared" si="107"/>
        <v>0</v>
      </c>
      <c r="DP57" s="192">
        <f t="shared" si="108"/>
        <v>0</v>
      </c>
      <c r="DQ57" s="192">
        <f t="shared" si="109"/>
        <v>0</v>
      </c>
      <c r="DR57" s="192">
        <f t="shared" si="110"/>
        <v>0</v>
      </c>
      <c r="DS57" s="192">
        <f t="shared" si="111"/>
        <v>0</v>
      </c>
      <c r="DT57" s="192">
        <f t="shared" si="112"/>
        <v>0</v>
      </c>
      <c r="DU57" s="192">
        <f t="shared" si="113"/>
        <v>0</v>
      </c>
      <c r="DV57" s="193">
        <f t="shared" si="114"/>
        <v>0</v>
      </c>
      <c r="DW57" s="193">
        <f t="shared" si="115"/>
        <v>0</v>
      </c>
      <c r="DX57" s="193">
        <f t="shared" si="116"/>
        <v>0</v>
      </c>
      <c r="DY57" s="193">
        <f t="shared" si="117"/>
        <v>0</v>
      </c>
      <c r="DZ57" s="193">
        <f t="shared" si="118"/>
        <v>0</v>
      </c>
      <c r="EA57" s="192">
        <f t="shared" si="119"/>
        <v>0</v>
      </c>
      <c r="EB57" s="192">
        <f t="shared" si="120"/>
        <v>0</v>
      </c>
      <c r="EC57" s="192">
        <f t="shared" si="121"/>
        <v>0</v>
      </c>
      <c r="ED57" s="192">
        <f t="shared" si="122"/>
        <v>0</v>
      </c>
      <c r="EE57" s="192">
        <f t="shared" si="123"/>
        <v>0</v>
      </c>
      <c r="EF57" s="192">
        <f t="shared" si="124"/>
        <v>0</v>
      </c>
      <c r="EG57" s="192">
        <f t="shared" si="125"/>
        <v>0</v>
      </c>
      <c r="EH57" s="192">
        <f t="shared" si="126"/>
        <v>0</v>
      </c>
      <c r="EI57" s="192">
        <f t="shared" si="127"/>
        <v>0</v>
      </c>
      <c r="EJ57" s="192">
        <f t="shared" si="128"/>
        <v>0</v>
      </c>
      <c r="EK57" s="192">
        <f t="shared" si="129"/>
        <v>0</v>
      </c>
      <c r="EL57" s="192">
        <f t="shared" si="130"/>
        <v>0</v>
      </c>
      <c r="EM57" s="192">
        <f t="shared" si="131"/>
        <v>0</v>
      </c>
      <c r="EN57" s="192">
        <f t="shared" si="132"/>
        <v>0</v>
      </c>
      <c r="EO57" s="192">
        <f t="shared" si="133"/>
        <v>0</v>
      </c>
      <c r="EP57" s="192">
        <f t="shared" si="134"/>
        <v>0</v>
      </c>
      <c r="EQ57" s="192">
        <f t="shared" si="135"/>
        <v>0</v>
      </c>
      <c r="ER57" s="192">
        <f t="shared" si="136"/>
        <v>0</v>
      </c>
      <c r="ES57" s="192">
        <f t="shared" si="137"/>
        <v>0</v>
      </c>
      <c r="ET57" s="192">
        <f t="shared" si="138"/>
        <v>0</v>
      </c>
      <c r="EU57" s="192">
        <f t="shared" si="139"/>
        <v>0</v>
      </c>
      <c r="EV57" s="192">
        <f t="shared" si="140"/>
        <v>0</v>
      </c>
      <c r="EW57" s="192">
        <f t="shared" si="141"/>
        <v>0</v>
      </c>
      <c r="EX57" s="192">
        <f t="shared" si="142"/>
        <v>0</v>
      </c>
      <c r="EY57" s="192">
        <f t="shared" si="143"/>
        <v>0</v>
      </c>
      <c r="EZ57" s="192">
        <f t="shared" si="144"/>
        <v>0</v>
      </c>
      <c r="FA57" s="192">
        <f t="shared" si="145"/>
        <v>0</v>
      </c>
      <c r="FB57" s="192">
        <f t="shared" si="146"/>
        <v>0</v>
      </c>
      <c r="FC57" s="192">
        <f t="shared" si="147"/>
        <v>0</v>
      </c>
      <c r="FD57" s="192">
        <f t="shared" si="148"/>
        <v>0</v>
      </c>
      <c r="FE57" s="192">
        <f t="shared" si="149"/>
        <v>0</v>
      </c>
      <c r="FF57" s="192">
        <f t="shared" si="150"/>
        <v>0</v>
      </c>
      <c r="FG57" s="192">
        <f t="shared" si="151"/>
        <v>0</v>
      </c>
      <c r="FH57" s="192">
        <f t="shared" si="152"/>
        <v>0</v>
      </c>
      <c r="FI57" s="192">
        <f t="shared" si="153"/>
        <v>0</v>
      </c>
      <c r="FJ57" s="192">
        <f t="shared" si="154"/>
        <v>0</v>
      </c>
      <c r="FK57" s="192">
        <f t="shared" si="155"/>
        <v>0</v>
      </c>
      <c r="FL57" s="192">
        <f t="shared" si="156"/>
        <v>0</v>
      </c>
      <c r="FM57" s="192">
        <f t="shared" si="157"/>
        <v>0</v>
      </c>
      <c r="FN57" s="192">
        <f t="shared" si="158"/>
        <v>0</v>
      </c>
      <c r="FO57" s="192">
        <f t="shared" si="159"/>
        <v>0</v>
      </c>
      <c r="FP57" s="192">
        <f t="shared" si="160"/>
        <v>0</v>
      </c>
      <c r="FQ57" s="192">
        <f t="shared" si="161"/>
        <v>0</v>
      </c>
      <c r="FR57" s="192">
        <f t="shared" si="162"/>
        <v>0</v>
      </c>
      <c r="FS57" s="192">
        <f t="shared" si="163"/>
        <v>0</v>
      </c>
      <c r="FT57" s="192">
        <f t="shared" si="164"/>
        <v>0</v>
      </c>
      <c r="FU57" s="192">
        <f t="shared" si="165"/>
        <v>0</v>
      </c>
      <c r="FV57" s="192">
        <f t="shared" si="166"/>
        <v>0</v>
      </c>
      <c r="FW57" s="192">
        <f t="shared" si="167"/>
        <v>0</v>
      </c>
      <c r="FX57" s="192">
        <f t="shared" si="168"/>
        <v>0</v>
      </c>
      <c r="FY57" s="192">
        <f t="shared" si="169"/>
        <v>0</v>
      </c>
      <c r="FZ57" s="192">
        <f t="shared" si="170"/>
        <v>0</v>
      </c>
      <c r="GA57" s="192">
        <f t="shared" si="171"/>
        <v>0</v>
      </c>
      <c r="GB57" s="192">
        <f t="shared" si="172"/>
        <v>0</v>
      </c>
      <c r="GC57" s="192">
        <f t="shared" si="173"/>
        <v>0</v>
      </c>
      <c r="GD57" s="192">
        <f t="shared" si="174"/>
        <v>0</v>
      </c>
      <c r="GE57" s="192">
        <f t="shared" si="175"/>
        <v>0</v>
      </c>
      <c r="GF57" s="192">
        <f t="shared" si="176"/>
        <v>0</v>
      </c>
      <c r="GG57" s="192">
        <f t="shared" si="177"/>
        <v>0</v>
      </c>
      <c r="GH57" s="192">
        <f t="shared" si="178"/>
        <v>0</v>
      </c>
      <c r="GI57" s="192">
        <f t="shared" si="179"/>
        <v>0</v>
      </c>
      <c r="GJ57" s="192">
        <f t="shared" si="180"/>
        <v>0</v>
      </c>
      <c r="GK57" s="192">
        <f t="shared" si="181"/>
        <v>0</v>
      </c>
      <c r="GL57" s="192">
        <f t="shared" si="182"/>
        <v>0</v>
      </c>
      <c r="GM57" s="192">
        <f t="shared" si="183"/>
        <v>0</v>
      </c>
      <c r="GN57" s="192">
        <f t="shared" si="184"/>
        <v>0</v>
      </c>
      <c r="GO57" s="192">
        <f t="shared" si="185"/>
        <v>0</v>
      </c>
      <c r="GP57" s="192">
        <f t="shared" si="186"/>
        <v>0</v>
      </c>
      <c r="GQ57" s="192">
        <f t="shared" si="187"/>
        <v>0</v>
      </c>
      <c r="GR57" s="192">
        <f t="shared" si="188"/>
        <v>0</v>
      </c>
      <c r="GS57" s="192">
        <f t="shared" si="189"/>
        <v>0</v>
      </c>
      <c r="GT57" s="192">
        <f t="shared" si="190"/>
        <v>0</v>
      </c>
      <c r="GU57" s="192">
        <f t="shared" si="191"/>
        <v>0</v>
      </c>
      <c r="GV57" s="192">
        <f t="shared" si="192"/>
        <v>0</v>
      </c>
      <c r="GW57" s="192">
        <f t="shared" si="193"/>
        <v>0</v>
      </c>
      <c r="GX57" s="192">
        <f t="shared" si="194"/>
        <v>0</v>
      </c>
      <c r="GY57" s="192">
        <f t="shared" si="195"/>
        <v>0</v>
      </c>
      <c r="GZ57" s="192">
        <f t="shared" si="196"/>
        <v>0</v>
      </c>
      <c r="HA57" s="192">
        <f t="shared" si="197"/>
        <v>0</v>
      </c>
      <c r="HB57" s="192">
        <f t="shared" si="198"/>
        <v>0</v>
      </c>
      <c r="HC57" s="192">
        <f t="shared" si="199"/>
        <v>0</v>
      </c>
      <c r="HD57" s="192">
        <f t="shared" si="200"/>
        <v>0</v>
      </c>
      <c r="HE57" s="192">
        <f t="shared" si="201"/>
        <v>0</v>
      </c>
      <c r="HF57" s="192">
        <f t="shared" si="202"/>
        <v>0</v>
      </c>
      <c r="HG57" s="192">
        <f t="shared" si="203"/>
        <v>0</v>
      </c>
      <c r="HH57" s="192">
        <f t="shared" si="204"/>
        <v>0</v>
      </c>
      <c r="HI57" s="192">
        <f t="shared" si="205"/>
        <v>0</v>
      </c>
      <c r="HJ57" s="192">
        <f t="shared" si="206"/>
        <v>0</v>
      </c>
      <c r="HK57" s="192">
        <f t="shared" si="207"/>
        <v>0</v>
      </c>
      <c r="HL57" s="192">
        <f t="shared" si="208"/>
        <v>0</v>
      </c>
      <c r="HM57" s="192">
        <f t="shared" si="209"/>
        <v>0</v>
      </c>
      <c r="HN57" s="194">
        <f t="shared" si="210"/>
        <v>0</v>
      </c>
      <c r="HO57" s="194">
        <f t="shared" si="211"/>
        <v>0</v>
      </c>
      <c r="HP57" s="194">
        <f t="shared" si="212"/>
        <v>0</v>
      </c>
      <c r="HQ57" s="194">
        <f t="shared" si="213"/>
        <v>0</v>
      </c>
      <c r="HR57" s="194">
        <f t="shared" si="214"/>
        <v>0</v>
      </c>
      <c r="HS57" s="195" t="str">
        <f t="shared" si="9"/>
        <v/>
      </c>
      <c r="HT57" s="196">
        <f t="shared" si="225"/>
        <v>0</v>
      </c>
      <c r="HU57" s="196">
        <f t="shared" si="226"/>
        <v>0</v>
      </c>
      <c r="HV57" s="197" t="str">
        <f t="shared" si="12"/>
        <v/>
      </c>
      <c r="HW57" s="197" t="str">
        <f t="shared" si="215"/>
        <v/>
      </c>
      <c r="HX57" s="197" t="str">
        <f t="shared" si="216"/>
        <v/>
      </c>
      <c r="HY57" s="195" t="str">
        <f t="shared" si="13"/>
        <v/>
      </c>
      <c r="HZ57" s="30">
        <f t="shared" si="6"/>
        <v>0</v>
      </c>
      <c r="IA57" s="198">
        <f t="shared" si="14"/>
        <v>0</v>
      </c>
      <c r="IB57" s="195"/>
      <c r="IC57" s="195">
        <f t="shared" si="217"/>
        <v>0</v>
      </c>
      <c r="ID57" s="195">
        <f t="shared" si="15"/>
        <v>0</v>
      </c>
      <c r="IE57" s="195">
        <f t="shared" si="218"/>
        <v>0</v>
      </c>
      <c r="IF57" s="195">
        <f t="shared" si="16"/>
        <v>0</v>
      </c>
      <c r="IG57" s="307">
        <f t="shared" si="17"/>
        <v>0</v>
      </c>
      <c r="IH57" s="307">
        <f t="shared" si="18"/>
        <v>0</v>
      </c>
      <c r="II57" s="44">
        <f t="shared" si="19"/>
        <v>0</v>
      </c>
      <c r="IJ57" s="44">
        <f t="shared" si="219"/>
        <v>0</v>
      </c>
      <c r="IK57" s="44">
        <f t="shared" si="220"/>
        <v>0</v>
      </c>
      <c r="IL57" s="44">
        <f t="shared" si="221"/>
        <v>0</v>
      </c>
      <c r="IM57" s="44">
        <f t="shared" si="222"/>
        <v>0</v>
      </c>
      <c r="IN57" s="44">
        <f t="shared" si="223"/>
        <v>0</v>
      </c>
      <c r="IO57" s="44">
        <f t="shared" si="224"/>
        <v>0</v>
      </c>
    </row>
    <row r="58" spans="1:249" ht="18" customHeight="1">
      <c r="A58" s="188">
        <v>52</v>
      </c>
      <c r="B58" s="326"/>
      <c r="C58" s="289"/>
      <c r="D58" s="199"/>
      <c r="E58" s="189"/>
      <c r="F58" s="189"/>
      <c r="G58" s="190"/>
      <c r="H58" s="190"/>
      <c r="I58" s="272"/>
      <c r="J58" s="207"/>
      <c r="K58" s="214" t="str">
        <f t="shared" si="20"/>
        <v/>
      </c>
      <c r="L58" s="200" t="str">
        <f t="shared" si="21"/>
        <v/>
      </c>
      <c r="M58" s="200" t="str">
        <f t="shared" si="22"/>
        <v/>
      </c>
      <c r="N58" s="209" t="str">
        <f t="shared" si="8"/>
        <v/>
      </c>
      <c r="O58" s="208" t="str">
        <f>IFERROR(IF(D58="","",IF(K58="","",IF(I58="","",IF(F58="F",VLOOKUP(K58,F!A:G,2,0),IF(F58="M",VLOOKUP(K58,M!A:G,2,0),""))))),0)</f>
        <v/>
      </c>
      <c r="P58" s="191" t="str">
        <f>IFERROR(IF(D58="","",IF(K58="","",IF(I58="","",IF(F58="F",VLOOKUP(K58,F!A:G,3,0),IF(F58="M",VLOOKUP(K58,M!A:G,3,0),""))))),0)</f>
        <v/>
      </c>
      <c r="Q58" s="191" t="str">
        <f>IFERROR(IF(D58="","",IF(K58="","",IF(I58="","",IF(F58="F",VLOOKUP(K58,F!A:G,4,0),IF(F58="M",VLOOKUP(K58,M!A:G,4,0),""))))),0)</f>
        <v/>
      </c>
      <c r="R58" s="191" t="str">
        <f>IFERROR(IF(D58="","",IF(K58="","",IF(I58="","",IF(F58="F",VLOOKUP(K58,F!A:G,5,0),IF(F58="M",VLOOKUP(K58,M!A:G,5,0),""))))),0)</f>
        <v/>
      </c>
      <c r="S58" s="191" t="str">
        <f>IFERROR(IF(D58="","",IF(K58="","",IF(I58="","",IF(F58="F",VLOOKUP(K58,F!A:G,6,0),IF(F58="M",VLOOKUP(K58,M!A:G,6,0),""))))),0)</f>
        <v/>
      </c>
      <c r="T58" s="191" t="str">
        <f>IFERROR(IF(D58="","",IF(K58="","",IF(I58="","",IF(F58="F",VLOOKUP(K58,F!A:G,7,0),IF(F58="M",VLOOKUP(K58,M!A:G,7,0),""))))),0)</f>
        <v/>
      </c>
      <c r="U58" s="191" t="str">
        <f>IFERROR(IF(D58="","",IF(K58="","",IF(J58="","",IF(F58="F",VLOOKUP(K58,F!A:M,8,0),IF(F58="M",VLOOKUP(K58,M!A:M,8,0),""))))),0)</f>
        <v/>
      </c>
      <c r="V58" s="191" t="str">
        <f>IFERROR(IF(D58="","",IF(K58="","",IF(J58="","",IF(F58="F",VLOOKUP(K58,F!A:M,9,0),IF(F58="M",VLOOKUP(K58,M!A:M,9,0),""))))),0)</f>
        <v/>
      </c>
      <c r="W58" s="191" t="str">
        <f>IFERROR(IF(D58="","",IF(K58="","",IF(J58="","",IF(F58="F",VLOOKUP(K58,F!A:M,10,0),IF(F58="M",VLOOKUP(K58,M!A:M,10,0),""))))),0)</f>
        <v/>
      </c>
      <c r="X58" s="191" t="str">
        <f>IFERROR(IF(D58="","",IF(K58="","",IF(J58="","",IF(F58="F",VLOOKUP(K58,F!A:M,11,0),IF(F58="M",VLOOKUP(K58,M!A:M,11,0),""))))),0)</f>
        <v/>
      </c>
      <c r="Y58" s="191" t="str">
        <f>IFERROR(IF(D58="","",IF(K58="","",IF(J58="","",IF(F58="F",VLOOKUP(K58,F!A:M,12,0),IF(F58="M",VLOOKUP(K58,M!A:M,12,0),""))))),0)</f>
        <v/>
      </c>
      <c r="Z58" s="191" t="str">
        <f>IFERROR(IF(D58="","",IF(K58="","",IF(J58="","",IF(F58="F",VLOOKUP(K58,F!A:M,13,0),IF(F58="M",VLOOKUP(K58,M!A:M,13,0),""))))),0)</f>
        <v/>
      </c>
      <c r="AA58" s="191" t="str">
        <f>IFERROR(IF(D58="","",IF(F58="","",IF(J58="","",IF(K58="","",IF(AND(K58&gt;23,K58&lt;=60),IF(F58="F",VLOOKUP(MROUND(HZ58,0.5),'F-Weight for Length'!K:S,2,0),VLOOKUP(MROUND(HZ58,0.5),'M-Weight for Length'!K:S,2,0)),IF(K58&gt;60,IF(F58="F",VLOOKUP(K58,'F-Weight for Length'!U:AC,2,0),VLOOKUP(K58,'M-Weight for Length'!U:AC,2,0)),IF(F58="F",VLOOKUP(MROUND(HZ58,0.5),'F-Weight for Length'!A:I,2,0),VLOOKUP(MROUND(HZ58,0.5),'M-Weight for Length'!A:I,2,0)))))))),0)</f>
        <v/>
      </c>
      <c r="AB58" s="191" t="str">
        <f>IFERROR(IF(D58="","",IF(F58="","",IF(J58="","",IF(K58="","",IF(AND(K58&gt;23,K58&lt;=60),IF(F58="F",VLOOKUP(MROUND(HZ58,0.5),'F-Weight for Length'!K:S,3,0),VLOOKUP(MROUND(HZ58,0.5),'M-Weight for Length'!K:S,3,0)),IF(K58&gt;60,IF(F58="F",VLOOKUP(K58,'F-Weight for Length'!U:AC,3,0),VLOOKUP(K58,'M-Weight for Length'!U:AC,3,0)),IF(F58="F",VLOOKUP(MROUND(HZ58,0.5),'F-Weight for Length'!A:I,3,0),VLOOKUP(MROUND(HZ58,0.5),'M-Weight for Length'!A:I,3,0)))))))),0)</f>
        <v/>
      </c>
      <c r="AC58" s="191" t="str">
        <f>IFERROR(IF(D58="","",IF(F58="","",IF(J58="","",IF(K58="","",IF(AND(K58&gt;23,K58&lt;=60),IF(F58="F",VLOOKUP(MROUND(HZ58,0.5),'F-Weight for Length'!K:S,4,0),VLOOKUP(MROUND(HZ58,0.5),'M-Weight for Length'!K:S,4,0)),IF(K58&gt;60,IF(F58="F",VLOOKUP(K58,'F-Weight for Length'!U:AC,4,0),VLOOKUP(K58,'M-Weight for Length'!U:AC,4,0)),IF(F58="F",VLOOKUP(MROUND(HZ58,0.5),'F-Weight for Length'!A:I,4,0),VLOOKUP(MROUND(HZ58,0.5),'M-Weight for Length'!A:I,4,0)))))))),0)</f>
        <v/>
      </c>
      <c r="AD58" s="191" t="str">
        <f>IFERROR(IF(D58="","",IF(F58="","",IF(J58="","",IF(K58="","",IF(AND(K58&gt;23,K58&lt;=60),IF(F58="F",VLOOKUP(MROUND(HZ58,0.5),'F-Weight for Length'!K:S,5,0),VLOOKUP(MROUND(HZ58,0.5),'M-Weight for Length'!K:S,5,0)),IF(K58&gt;60,IF(F58="F",VLOOKUP(K58,'F-Weight for Length'!U:AC,5,0),VLOOKUP(K58,'M-Weight for Length'!U:AC,5,0)),IF(F58="F",VLOOKUP(MROUND(HZ58,0.5),'F-Weight for Length'!A:I,5,0),VLOOKUP(MROUND(HZ58,0.5),'M-Weight for Length'!A:I,5,0)))))))),0)</f>
        <v/>
      </c>
      <c r="AE58" s="191" t="str">
        <f>IFERROR(IF(D58="","",IF(F58="","",IF(J58="","",IF(K58="","",IF(AND(K58&gt;23,K58&lt;=60),IF(F58="F",VLOOKUP(MROUND(HZ58,0.5),'F-Weight for Length'!K:S,6,0),VLOOKUP(MROUND(HZ58,0.5),'M-Weight for Length'!K:S,6,0)),IF(K58&gt;60,IF(F58="F",VLOOKUP(K58,'F-Weight for Length'!U:AC,6,0),VLOOKUP(K58,'M-Weight for Length'!U:AC,6,0)),IF(F58="F",VLOOKUP(MROUND(HZ58,0.5),'F-Weight for Length'!A:I,6,0),VLOOKUP(MROUND(HZ58,0.5),'M-Weight for Length'!A:I,6,0)))))))),0)</f>
        <v/>
      </c>
      <c r="AF58" s="191" t="str">
        <f>IFERROR(IF(D58="","",IF(F58="","",IF(J58="","",IF(K58="","",IF(AND(K58&gt;23,K58&lt;=60),IF(F58="F",VLOOKUP(MROUND(HZ58,0.5),'F-Weight for Length'!K:S,7,0),VLOOKUP(MROUND(HZ58,0.5),'M-Weight for Length'!K:S,7,0)),IF(K58&gt;60,IF(F58="F",VLOOKUP(K58,'F-Weight for Length'!U:AC,7,0),VLOOKUP(K58,'M-Weight for Length'!U:AC,7,0)),IF(F58="F",VLOOKUP(MROUND(HZ58,0.5),'F-Weight for Length'!A:I,7,0),VLOOKUP(MROUND(HZ58,0.5),'M-Weight for Length'!A:I,7,0)))))))),0)</f>
        <v/>
      </c>
      <c r="AG58" s="191" t="str">
        <f>IFERROR(IF(D58="","",IF(F58="","",IF(J58="","",IF(K58="","",IF(AND(K58&gt;23,K58&lt;=60),IF(F58="F",VLOOKUP(MROUND(HZ58,0.5),'F-Weight for Length'!K:S,8,0),VLOOKUP(MROUND(HZ58,0.5),'M-Weight for Length'!K:S,8,0)),IF(K58&gt;60,IF(F58="F",VLOOKUP(K58,'F-Weight for Length'!U:AC,8,0),VLOOKUP(K58,'M-Weight for Length'!U:AC,8,0)),IF(F58="F",VLOOKUP(MROUND(HZ58,0.5),'F-Weight for Length'!A:I,8,0),VLOOKUP(MROUND(HZ58,0.5),'M-Weight for Length'!A:I,8,0)))))))),0)</f>
        <v/>
      </c>
      <c r="AH58" s="191" t="str">
        <f>IFERROR(IF(D58="","",IF(F58="","",IF(J58="","",IF(K58="","",IF(AND(K58&gt;23,K58&lt;=60),IF(F58="F",VLOOKUP(MROUND(HZ58,0.5),'F-Weight for Length'!K:S,9,0),VLOOKUP(MROUND(HZ58,0.5),'M-Weight for Length'!K:S,9,0)),IF(K58&gt;60,IF(F58="F",VLOOKUP(K58,'F-Weight for Length'!U:AC,9,0),VLOOKUP(K58,'M-Weight for Length'!U:AC,9,0)),IF(F58="F",VLOOKUP(MROUND(HZ58,0.5),'F-Weight for Length'!A:I,9,0),VLOOKUP(MROUND(HZ58,0.5),'M-Weight for Length'!A:I,9,0)))))))),0)</f>
        <v/>
      </c>
      <c r="AI58" s="192">
        <f t="shared" si="23"/>
        <v>0</v>
      </c>
      <c r="AJ58" s="192">
        <f t="shared" si="24"/>
        <v>0</v>
      </c>
      <c r="AK58" s="192">
        <f t="shared" si="25"/>
        <v>0</v>
      </c>
      <c r="AL58" s="192">
        <f t="shared" si="26"/>
        <v>0</v>
      </c>
      <c r="AM58" s="192">
        <f t="shared" si="27"/>
        <v>0</v>
      </c>
      <c r="AN58" s="192">
        <f t="shared" si="28"/>
        <v>0</v>
      </c>
      <c r="AO58" s="192">
        <f t="shared" si="29"/>
        <v>0</v>
      </c>
      <c r="AP58" s="192">
        <f t="shared" si="30"/>
        <v>0</v>
      </c>
      <c r="AQ58" s="192">
        <f t="shared" si="31"/>
        <v>0</v>
      </c>
      <c r="AR58" s="192">
        <f t="shared" si="32"/>
        <v>0</v>
      </c>
      <c r="AS58" s="192">
        <f t="shared" si="33"/>
        <v>0</v>
      </c>
      <c r="AT58" s="192">
        <f t="shared" si="34"/>
        <v>0</v>
      </c>
      <c r="AU58" s="192">
        <f t="shared" si="35"/>
        <v>0</v>
      </c>
      <c r="AV58" s="192">
        <f t="shared" si="36"/>
        <v>0</v>
      </c>
      <c r="AW58" s="192">
        <f t="shared" si="37"/>
        <v>0</v>
      </c>
      <c r="AX58" s="192">
        <f t="shared" si="38"/>
        <v>0</v>
      </c>
      <c r="AY58" s="192">
        <f t="shared" si="39"/>
        <v>0</v>
      </c>
      <c r="AZ58" s="192">
        <f t="shared" si="40"/>
        <v>0</v>
      </c>
      <c r="BA58" s="192">
        <f t="shared" si="41"/>
        <v>0</v>
      </c>
      <c r="BB58" s="192">
        <f t="shared" si="42"/>
        <v>0</v>
      </c>
      <c r="BC58" s="192">
        <f t="shared" si="43"/>
        <v>0</v>
      </c>
      <c r="BD58" s="192">
        <f t="shared" si="44"/>
        <v>0</v>
      </c>
      <c r="BE58" s="192">
        <f t="shared" si="45"/>
        <v>0</v>
      </c>
      <c r="BF58" s="192">
        <f t="shared" si="46"/>
        <v>0</v>
      </c>
      <c r="BG58" s="192">
        <f t="shared" si="47"/>
        <v>0</v>
      </c>
      <c r="BH58" s="192">
        <f t="shared" si="48"/>
        <v>0</v>
      </c>
      <c r="BI58" s="192">
        <f t="shared" si="49"/>
        <v>0</v>
      </c>
      <c r="BJ58" s="192">
        <f t="shared" si="50"/>
        <v>0</v>
      </c>
      <c r="BK58" s="192">
        <f t="shared" si="51"/>
        <v>0</v>
      </c>
      <c r="BL58" s="192">
        <f t="shared" si="52"/>
        <v>0</v>
      </c>
      <c r="BM58" s="192">
        <f t="shared" si="53"/>
        <v>0</v>
      </c>
      <c r="BN58" s="192">
        <f t="shared" si="54"/>
        <v>0</v>
      </c>
      <c r="BO58" s="192">
        <f t="shared" si="55"/>
        <v>0</v>
      </c>
      <c r="BP58" s="192">
        <f t="shared" si="56"/>
        <v>0</v>
      </c>
      <c r="BQ58" s="192">
        <f t="shared" si="57"/>
        <v>0</v>
      </c>
      <c r="BR58" s="192">
        <f t="shared" si="58"/>
        <v>0</v>
      </c>
      <c r="BS58" s="192">
        <f t="shared" si="59"/>
        <v>0</v>
      </c>
      <c r="BT58" s="192">
        <f t="shared" si="60"/>
        <v>0</v>
      </c>
      <c r="BU58" s="192">
        <f t="shared" si="61"/>
        <v>0</v>
      </c>
      <c r="BV58" s="192">
        <f t="shared" si="62"/>
        <v>0</v>
      </c>
      <c r="BW58" s="192">
        <f t="shared" si="63"/>
        <v>0</v>
      </c>
      <c r="BX58" s="192">
        <f t="shared" si="64"/>
        <v>0</v>
      </c>
      <c r="BY58" s="192">
        <f t="shared" si="65"/>
        <v>0</v>
      </c>
      <c r="BZ58" s="192">
        <f t="shared" si="66"/>
        <v>0</v>
      </c>
      <c r="CA58" s="192">
        <f t="shared" si="67"/>
        <v>0</v>
      </c>
      <c r="CB58" s="192">
        <f t="shared" si="68"/>
        <v>0</v>
      </c>
      <c r="CC58" s="192">
        <f t="shared" si="69"/>
        <v>0</v>
      </c>
      <c r="CD58" s="192">
        <f t="shared" si="70"/>
        <v>0</v>
      </c>
      <c r="CE58" s="192">
        <f t="shared" si="71"/>
        <v>0</v>
      </c>
      <c r="CF58" s="192">
        <f t="shared" si="72"/>
        <v>0</v>
      </c>
      <c r="CG58" s="192">
        <f t="shared" si="73"/>
        <v>0</v>
      </c>
      <c r="CH58" s="192">
        <f t="shared" si="74"/>
        <v>0</v>
      </c>
      <c r="CI58" s="192">
        <f t="shared" si="75"/>
        <v>0</v>
      </c>
      <c r="CJ58" s="192">
        <f t="shared" si="76"/>
        <v>0</v>
      </c>
      <c r="CK58" s="192">
        <f t="shared" si="77"/>
        <v>0</v>
      </c>
      <c r="CL58" s="192">
        <f t="shared" si="78"/>
        <v>0</v>
      </c>
      <c r="CM58" s="192">
        <f t="shared" si="79"/>
        <v>0</v>
      </c>
      <c r="CN58" s="192">
        <f t="shared" si="80"/>
        <v>0</v>
      </c>
      <c r="CO58" s="192">
        <f t="shared" si="81"/>
        <v>0</v>
      </c>
      <c r="CP58" s="192">
        <f t="shared" si="82"/>
        <v>0</v>
      </c>
      <c r="CQ58" s="192">
        <f t="shared" si="83"/>
        <v>0</v>
      </c>
      <c r="CR58" s="192">
        <f t="shared" si="84"/>
        <v>0</v>
      </c>
      <c r="CS58" s="192">
        <f t="shared" si="85"/>
        <v>0</v>
      </c>
      <c r="CT58" s="192">
        <f t="shared" si="86"/>
        <v>0</v>
      </c>
      <c r="CU58" s="192">
        <f t="shared" si="87"/>
        <v>0</v>
      </c>
      <c r="CV58" s="192">
        <f t="shared" si="88"/>
        <v>0</v>
      </c>
      <c r="CW58" s="192">
        <f t="shared" si="89"/>
        <v>0</v>
      </c>
      <c r="CX58" s="192">
        <f t="shared" si="90"/>
        <v>0</v>
      </c>
      <c r="CY58" s="192">
        <f t="shared" si="91"/>
        <v>0</v>
      </c>
      <c r="CZ58" s="192">
        <f t="shared" si="92"/>
        <v>0</v>
      </c>
      <c r="DA58" s="192">
        <f t="shared" si="93"/>
        <v>0</v>
      </c>
      <c r="DB58" s="192">
        <f t="shared" si="94"/>
        <v>0</v>
      </c>
      <c r="DC58" s="192">
        <f t="shared" si="95"/>
        <v>0</v>
      </c>
      <c r="DD58" s="192">
        <f t="shared" si="96"/>
        <v>0</v>
      </c>
      <c r="DE58" s="192">
        <f t="shared" si="97"/>
        <v>0</v>
      </c>
      <c r="DF58" s="192">
        <f t="shared" si="98"/>
        <v>0</v>
      </c>
      <c r="DG58" s="192">
        <f t="shared" si="99"/>
        <v>0</v>
      </c>
      <c r="DH58" s="192">
        <f t="shared" si="100"/>
        <v>0</v>
      </c>
      <c r="DI58" s="192">
        <f t="shared" si="101"/>
        <v>0</v>
      </c>
      <c r="DJ58" s="192">
        <f t="shared" si="102"/>
        <v>0</v>
      </c>
      <c r="DK58" s="192">
        <f t="shared" si="103"/>
        <v>0</v>
      </c>
      <c r="DL58" s="192">
        <f t="shared" si="104"/>
        <v>0</v>
      </c>
      <c r="DM58" s="192">
        <f t="shared" si="105"/>
        <v>0</v>
      </c>
      <c r="DN58" s="192">
        <f t="shared" si="106"/>
        <v>0</v>
      </c>
      <c r="DO58" s="192">
        <f t="shared" si="107"/>
        <v>0</v>
      </c>
      <c r="DP58" s="192">
        <f t="shared" si="108"/>
        <v>0</v>
      </c>
      <c r="DQ58" s="192">
        <f t="shared" si="109"/>
        <v>0</v>
      </c>
      <c r="DR58" s="192">
        <f t="shared" si="110"/>
        <v>0</v>
      </c>
      <c r="DS58" s="192">
        <f t="shared" si="111"/>
        <v>0</v>
      </c>
      <c r="DT58" s="192">
        <f t="shared" si="112"/>
        <v>0</v>
      </c>
      <c r="DU58" s="192">
        <f t="shared" si="113"/>
        <v>0</v>
      </c>
      <c r="DV58" s="193">
        <f t="shared" si="114"/>
        <v>0</v>
      </c>
      <c r="DW58" s="193">
        <f t="shared" si="115"/>
        <v>0</v>
      </c>
      <c r="DX58" s="193">
        <f t="shared" si="116"/>
        <v>0</v>
      </c>
      <c r="DY58" s="193">
        <f t="shared" si="117"/>
        <v>0</v>
      </c>
      <c r="DZ58" s="193">
        <f t="shared" si="118"/>
        <v>0</v>
      </c>
      <c r="EA58" s="192">
        <f t="shared" si="119"/>
        <v>0</v>
      </c>
      <c r="EB58" s="192">
        <f t="shared" si="120"/>
        <v>0</v>
      </c>
      <c r="EC58" s="192">
        <f t="shared" si="121"/>
        <v>0</v>
      </c>
      <c r="ED58" s="192">
        <f t="shared" si="122"/>
        <v>0</v>
      </c>
      <c r="EE58" s="192">
        <f t="shared" si="123"/>
        <v>0</v>
      </c>
      <c r="EF58" s="192">
        <f t="shared" si="124"/>
        <v>0</v>
      </c>
      <c r="EG58" s="192">
        <f t="shared" si="125"/>
        <v>0</v>
      </c>
      <c r="EH58" s="192">
        <f t="shared" si="126"/>
        <v>0</v>
      </c>
      <c r="EI58" s="192">
        <f t="shared" si="127"/>
        <v>0</v>
      </c>
      <c r="EJ58" s="192">
        <f t="shared" si="128"/>
        <v>0</v>
      </c>
      <c r="EK58" s="192">
        <f t="shared" si="129"/>
        <v>0</v>
      </c>
      <c r="EL58" s="192">
        <f t="shared" si="130"/>
        <v>0</v>
      </c>
      <c r="EM58" s="192">
        <f t="shared" si="131"/>
        <v>0</v>
      </c>
      <c r="EN58" s="192">
        <f t="shared" si="132"/>
        <v>0</v>
      </c>
      <c r="EO58" s="192">
        <f t="shared" si="133"/>
        <v>0</v>
      </c>
      <c r="EP58" s="192">
        <f t="shared" si="134"/>
        <v>0</v>
      </c>
      <c r="EQ58" s="192">
        <f t="shared" si="135"/>
        <v>0</v>
      </c>
      <c r="ER58" s="192">
        <f t="shared" si="136"/>
        <v>0</v>
      </c>
      <c r="ES58" s="192">
        <f t="shared" si="137"/>
        <v>0</v>
      </c>
      <c r="ET58" s="192">
        <f t="shared" si="138"/>
        <v>0</v>
      </c>
      <c r="EU58" s="192">
        <f t="shared" si="139"/>
        <v>0</v>
      </c>
      <c r="EV58" s="192">
        <f t="shared" si="140"/>
        <v>0</v>
      </c>
      <c r="EW58" s="192">
        <f t="shared" si="141"/>
        <v>0</v>
      </c>
      <c r="EX58" s="192">
        <f t="shared" si="142"/>
        <v>0</v>
      </c>
      <c r="EY58" s="192">
        <f t="shared" si="143"/>
        <v>0</v>
      </c>
      <c r="EZ58" s="192">
        <f t="shared" si="144"/>
        <v>0</v>
      </c>
      <c r="FA58" s="192">
        <f t="shared" si="145"/>
        <v>0</v>
      </c>
      <c r="FB58" s="192">
        <f t="shared" si="146"/>
        <v>0</v>
      </c>
      <c r="FC58" s="192">
        <f t="shared" si="147"/>
        <v>0</v>
      </c>
      <c r="FD58" s="192">
        <f t="shared" si="148"/>
        <v>0</v>
      </c>
      <c r="FE58" s="192">
        <f t="shared" si="149"/>
        <v>0</v>
      </c>
      <c r="FF58" s="192">
        <f t="shared" si="150"/>
        <v>0</v>
      </c>
      <c r="FG58" s="192">
        <f t="shared" si="151"/>
        <v>0</v>
      </c>
      <c r="FH58" s="192">
        <f t="shared" si="152"/>
        <v>0</v>
      </c>
      <c r="FI58" s="192">
        <f t="shared" si="153"/>
        <v>0</v>
      </c>
      <c r="FJ58" s="192">
        <f t="shared" si="154"/>
        <v>0</v>
      </c>
      <c r="FK58" s="192">
        <f t="shared" si="155"/>
        <v>0</v>
      </c>
      <c r="FL58" s="192">
        <f t="shared" si="156"/>
        <v>0</v>
      </c>
      <c r="FM58" s="192">
        <f t="shared" si="157"/>
        <v>0</v>
      </c>
      <c r="FN58" s="192">
        <f t="shared" si="158"/>
        <v>0</v>
      </c>
      <c r="FO58" s="192">
        <f t="shared" si="159"/>
        <v>0</v>
      </c>
      <c r="FP58" s="192">
        <f t="shared" si="160"/>
        <v>0</v>
      </c>
      <c r="FQ58" s="192">
        <f t="shared" si="161"/>
        <v>0</v>
      </c>
      <c r="FR58" s="192">
        <f t="shared" si="162"/>
        <v>0</v>
      </c>
      <c r="FS58" s="192">
        <f t="shared" si="163"/>
        <v>0</v>
      </c>
      <c r="FT58" s="192">
        <f t="shared" si="164"/>
        <v>0</v>
      </c>
      <c r="FU58" s="192">
        <f t="shared" si="165"/>
        <v>0</v>
      </c>
      <c r="FV58" s="192">
        <f t="shared" si="166"/>
        <v>0</v>
      </c>
      <c r="FW58" s="192">
        <f t="shared" si="167"/>
        <v>0</v>
      </c>
      <c r="FX58" s="192">
        <f t="shared" si="168"/>
        <v>0</v>
      </c>
      <c r="FY58" s="192">
        <f t="shared" si="169"/>
        <v>0</v>
      </c>
      <c r="FZ58" s="192">
        <f t="shared" si="170"/>
        <v>0</v>
      </c>
      <c r="GA58" s="192">
        <f t="shared" si="171"/>
        <v>0</v>
      </c>
      <c r="GB58" s="192">
        <f t="shared" si="172"/>
        <v>0</v>
      </c>
      <c r="GC58" s="192">
        <f t="shared" si="173"/>
        <v>0</v>
      </c>
      <c r="GD58" s="192">
        <f t="shared" si="174"/>
        <v>0</v>
      </c>
      <c r="GE58" s="192">
        <f t="shared" si="175"/>
        <v>0</v>
      </c>
      <c r="GF58" s="192">
        <f t="shared" si="176"/>
        <v>0</v>
      </c>
      <c r="GG58" s="192">
        <f t="shared" si="177"/>
        <v>0</v>
      </c>
      <c r="GH58" s="192">
        <f t="shared" si="178"/>
        <v>0</v>
      </c>
      <c r="GI58" s="192">
        <f t="shared" si="179"/>
        <v>0</v>
      </c>
      <c r="GJ58" s="192">
        <f t="shared" si="180"/>
        <v>0</v>
      </c>
      <c r="GK58" s="192">
        <f t="shared" si="181"/>
        <v>0</v>
      </c>
      <c r="GL58" s="192">
        <f t="shared" si="182"/>
        <v>0</v>
      </c>
      <c r="GM58" s="192">
        <f t="shared" si="183"/>
        <v>0</v>
      </c>
      <c r="GN58" s="192">
        <f t="shared" si="184"/>
        <v>0</v>
      </c>
      <c r="GO58" s="192">
        <f t="shared" si="185"/>
        <v>0</v>
      </c>
      <c r="GP58" s="192">
        <f t="shared" si="186"/>
        <v>0</v>
      </c>
      <c r="GQ58" s="192">
        <f t="shared" si="187"/>
        <v>0</v>
      </c>
      <c r="GR58" s="192">
        <f t="shared" si="188"/>
        <v>0</v>
      </c>
      <c r="GS58" s="192">
        <f t="shared" si="189"/>
        <v>0</v>
      </c>
      <c r="GT58" s="192">
        <f t="shared" si="190"/>
        <v>0</v>
      </c>
      <c r="GU58" s="192">
        <f t="shared" si="191"/>
        <v>0</v>
      </c>
      <c r="GV58" s="192">
        <f t="shared" si="192"/>
        <v>0</v>
      </c>
      <c r="GW58" s="192">
        <f t="shared" si="193"/>
        <v>0</v>
      </c>
      <c r="GX58" s="192">
        <f t="shared" si="194"/>
        <v>0</v>
      </c>
      <c r="GY58" s="192">
        <f t="shared" si="195"/>
        <v>0</v>
      </c>
      <c r="GZ58" s="192">
        <f t="shared" si="196"/>
        <v>0</v>
      </c>
      <c r="HA58" s="192">
        <f t="shared" si="197"/>
        <v>0</v>
      </c>
      <c r="HB58" s="192">
        <f t="shared" si="198"/>
        <v>0</v>
      </c>
      <c r="HC58" s="192">
        <f t="shared" si="199"/>
        <v>0</v>
      </c>
      <c r="HD58" s="192">
        <f t="shared" si="200"/>
        <v>0</v>
      </c>
      <c r="HE58" s="192">
        <f t="shared" si="201"/>
        <v>0</v>
      </c>
      <c r="HF58" s="192">
        <f t="shared" si="202"/>
        <v>0</v>
      </c>
      <c r="HG58" s="192">
        <f t="shared" si="203"/>
        <v>0</v>
      </c>
      <c r="HH58" s="192">
        <f t="shared" si="204"/>
        <v>0</v>
      </c>
      <c r="HI58" s="192">
        <f t="shared" si="205"/>
        <v>0</v>
      </c>
      <c r="HJ58" s="192">
        <f t="shared" si="206"/>
        <v>0</v>
      </c>
      <c r="HK58" s="192">
        <f t="shared" si="207"/>
        <v>0</v>
      </c>
      <c r="HL58" s="192">
        <f t="shared" si="208"/>
        <v>0</v>
      </c>
      <c r="HM58" s="192">
        <f t="shared" si="209"/>
        <v>0</v>
      </c>
      <c r="HN58" s="194">
        <f t="shared" si="210"/>
        <v>0</v>
      </c>
      <c r="HO58" s="194">
        <f t="shared" si="211"/>
        <v>0</v>
      </c>
      <c r="HP58" s="194">
        <f t="shared" si="212"/>
        <v>0</v>
      </c>
      <c r="HQ58" s="194">
        <f t="shared" si="213"/>
        <v>0</v>
      </c>
      <c r="HR58" s="194">
        <f t="shared" si="214"/>
        <v>0</v>
      </c>
      <c r="HS58" s="195" t="str">
        <f t="shared" si="9"/>
        <v/>
      </c>
      <c r="HT58" s="196">
        <f t="shared" si="225"/>
        <v>0</v>
      </c>
      <c r="HU58" s="196">
        <f t="shared" si="226"/>
        <v>0</v>
      </c>
      <c r="HV58" s="197" t="str">
        <f t="shared" si="12"/>
        <v/>
      </c>
      <c r="HW58" s="197" t="str">
        <f t="shared" si="215"/>
        <v/>
      </c>
      <c r="HX58" s="197" t="str">
        <f t="shared" si="216"/>
        <v/>
      </c>
      <c r="HY58" s="195" t="str">
        <f t="shared" si="13"/>
        <v/>
      </c>
      <c r="HZ58" s="30">
        <f t="shared" si="6"/>
        <v>0</v>
      </c>
      <c r="IA58" s="198">
        <f t="shared" si="14"/>
        <v>0</v>
      </c>
      <c r="IB58" s="195"/>
      <c r="IC58" s="195">
        <f t="shared" si="217"/>
        <v>0</v>
      </c>
      <c r="ID58" s="195">
        <f t="shared" si="15"/>
        <v>0</v>
      </c>
      <c r="IE58" s="195">
        <f t="shared" si="218"/>
        <v>0</v>
      </c>
      <c r="IF58" s="195">
        <f t="shared" si="16"/>
        <v>0</v>
      </c>
      <c r="IG58" s="307">
        <f t="shared" si="17"/>
        <v>0</v>
      </c>
      <c r="IH58" s="307">
        <f t="shared" si="18"/>
        <v>0</v>
      </c>
      <c r="II58" s="44">
        <f t="shared" si="19"/>
        <v>0</v>
      </c>
      <c r="IJ58" s="44">
        <f t="shared" si="219"/>
        <v>0</v>
      </c>
      <c r="IK58" s="44">
        <f t="shared" si="220"/>
        <v>0</v>
      </c>
      <c r="IL58" s="44">
        <f t="shared" si="221"/>
        <v>0</v>
      </c>
      <c r="IM58" s="44">
        <f t="shared" si="222"/>
        <v>0</v>
      </c>
      <c r="IN58" s="44">
        <f t="shared" si="223"/>
        <v>0</v>
      </c>
      <c r="IO58" s="44">
        <f t="shared" si="224"/>
        <v>0</v>
      </c>
    </row>
    <row r="59" spans="1:249" ht="18" customHeight="1">
      <c r="A59" s="188">
        <v>53</v>
      </c>
      <c r="B59" s="326"/>
      <c r="C59" s="289"/>
      <c r="D59" s="199"/>
      <c r="E59" s="189"/>
      <c r="F59" s="189"/>
      <c r="G59" s="190"/>
      <c r="H59" s="190"/>
      <c r="I59" s="272"/>
      <c r="J59" s="207"/>
      <c r="K59" s="214" t="str">
        <f t="shared" si="20"/>
        <v/>
      </c>
      <c r="L59" s="200" t="str">
        <f t="shared" si="21"/>
        <v/>
      </c>
      <c r="M59" s="200" t="str">
        <f t="shared" si="22"/>
        <v/>
      </c>
      <c r="N59" s="209" t="str">
        <f t="shared" si="8"/>
        <v/>
      </c>
      <c r="O59" s="208" t="str">
        <f>IFERROR(IF(D59="","",IF(K59="","",IF(I59="","",IF(F59="F",VLOOKUP(K59,F!A:G,2,0),IF(F59="M",VLOOKUP(K59,M!A:G,2,0),""))))),0)</f>
        <v/>
      </c>
      <c r="P59" s="191" t="str">
        <f>IFERROR(IF(D59="","",IF(K59="","",IF(I59="","",IF(F59="F",VLOOKUP(K59,F!A:G,3,0),IF(F59="M",VLOOKUP(K59,M!A:G,3,0),""))))),0)</f>
        <v/>
      </c>
      <c r="Q59" s="191" t="str">
        <f>IFERROR(IF(D59="","",IF(K59="","",IF(I59="","",IF(F59="F",VLOOKUP(K59,F!A:G,4,0),IF(F59="M",VLOOKUP(K59,M!A:G,4,0),""))))),0)</f>
        <v/>
      </c>
      <c r="R59" s="191" t="str">
        <f>IFERROR(IF(D59="","",IF(K59="","",IF(I59="","",IF(F59="F",VLOOKUP(K59,F!A:G,5,0),IF(F59="M",VLOOKUP(K59,M!A:G,5,0),""))))),0)</f>
        <v/>
      </c>
      <c r="S59" s="191" t="str">
        <f>IFERROR(IF(D59="","",IF(K59="","",IF(I59="","",IF(F59="F",VLOOKUP(K59,F!A:G,6,0),IF(F59="M",VLOOKUP(K59,M!A:G,6,0),""))))),0)</f>
        <v/>
      </c>
      <c r="T59" s="191" t="str">
        <f>IFERROR(IF(D59="","",IF(K59="","",IF(I59="","",IF(F59="F",VLOOKUP(K59,F!A:G,7,0),IF(F59="M",VLOOKUP(K59,M!A:G,7,0),""))))),0)</f>
        <v/>
      </c>
      <c r="U59" s="191" t="str">
        <f>IFERROR(IF(D59="","",IF(K59="","",IF(J59="","",IF(F59="F",VLOOKUP(K59,F!A:M,8,0),IF(F59="M",VLOOKUP(K59,M!A:M,8,0),""))))),0)</f>
        <v/>
      </c>
      <c r="V59" s="191" t="str">
        <f>IFERROR(IF(D59="","",IF(K59="","",IF(J59="","",IF(F59="F",VLOOKUP(K59,F!A:M,9,0),IF(F59="M",VLOOKUP(K59,M!A:M,9,0),""))))),0)</f>
        <v/>
      </c>
      <c r="W59" s="191" t="str">
        <f>IFERROR(IF(D59="","",IF(K59="","",IF(J59="","",IF(F59="F",VLOOKUP(K59,F!A:M,10,0),IF(F59="M",VLOOKUP(K59,M!A:M,10,0),""))))),0)</f>
        <v/>
      </c>
      <c r="X59" s="191" t="str">
        <f>IFERROR(IF(D59="","",IF(K59="","",IF(J59="","",IF(F59="F",VLOOKUP(K59,F!A:M,11,0),IF(F59="M",VLOOKUP(K59,M!A:M,11,0),""))))),0)</f>
        <v/>
      </c>
      <c r="Y59" s="191" t="str">
        <f>IFERROR(IF(D59="","",IF(K59="","",IF(J59="","",IF(F59="F",VLOOKUP(K59,F!A:M,12,0),IF(F59="M",VLOOKUP(K59,M!A:M,12,0),""))))),0)</f>
        <v/>
      </c>
      <c r="Z59" s="191" t="str">
        <f>IFERROR(IF(D59="","",IF(K59="","",IF(J59="","",IF(F59="F",VLOOKUP(K59,F!A:M,13,0),IF(F59="M",VLOOKUP(K59,M!A:M,13,0),""))))),0)</f>
        <v/>
      </c>
      <c r="AA59" s="191" t="str">
        <f>IFERROR(IF(D59="","",IF(F59="","",IF(J59="","",IF(K59="","",IF(AND(K59&gt;23,K59&lt;=60),IF(F59="F",VLOOKUP(MROUND(HZ59,0.5),'F-Weight for Length'!K:S,2,0),VLOOKUP(MROUND(HZ59,0.5),'M-Weight for Length'!K:S,2,0)),IF(K59&gt;60,IF(F59="F",VLOOKUP(K59,'F-Weight for Length'!U:AC,2,0),VLOOKUP(K59,'M-Weight for Length'!U:AC,2,0)),IF(F59="F",VLOOKUP(MROUND(HZ59,0.5),'F-Weight for Length'!A:I,2,0),VLOOKUP(MROUND(HZ59,0.5),'M-Weight for Length'!A:I,2,0)))))))),0)</f>
        <v/>
      </c>
      <c r="AB59" s="191" t="str">
        <f>IFERROR(IF(D59="","",IF(F59="","",IF(J59="","",IF(K59="","",IF(AND(K59&gt;23,K59&lt;=60),IF(F59="F",VLOOKUP(MROUND(HZ59,0.5),'F-Weight for Length'!K:S,3,0),VLOOKUP(MROUND(HZ59,0.5),'M-Weight for Length'!K:S,3,0)),IF(K59&gt;60,IF(F59="F",VLOOKUP(K59,'F-Weight for Length'!U:AC,3,0),VLOOKUP(K59,'M-Weight for Length'!U:AC,3,0)),IF(F59="F",VLOOKUP(MROUND(HZ59,0.5),'F-Weight for Length'!A:I,3,0),VLOOKUP(MROUND(HZ59,0.5),'M-Weight for Length'!A:I,3,0)))))))),0)</f>
        <v/>
      </c>
      <c r="AC59" s="191" t="str">
        <f>IFERROR(IF(D59="","",IF(F59="","",IF(J59="","",IF(K59="","",IF(AND(K59&gt;23,K59&lt;=60),IF(F59="F",VLOOKUP(MROUND(HZ59,0.5),'F-Weight for Length'!K:S,4,0),VLOOKUP(MROUND(HZ59,0.5),'M-Weight for Length'!K:S,4,0)),IF(K59&gt;60,IF(F59="F",VLOOKUP(K59,'F-Weight for Length'!U:AC,4,0),VLOOKUP(K59,'M-Weight for Length'!U:AC,4,0)),IF(F59="F",VLOOKUP(MROUND(HZ59,0.5),'F-Weight for Length'!A:I,4,0),VLOOKUP(MROUND(HZ59,0.5),'M-Weight for Length'!A:I,4,0)))))))),0)</f>
        <v/>
      </c>
      <c r="AD59" s="191" t="str">
        <f>IFERROR(IF(D59="","",IF(F59="","",IF(J59="","",IF(K59="","",IF(AND(K59&gt;23,K59&lt;=60),IF(F59="F",VLOOKUP(MROUND(HZ59,0.5),'F-Weight for Length'!K:S,5,0),VLOOKUP(MROUND(HZ59,0.5),'M-Weight for Length'!K:S,5,0)),IF(K59&gt;60,IF(F59="F",VLOOKUP(K59,'F-Weight for Length'!U:AC,5,0),VLOOKUP(K59,'M-Weight for Length'!U:AC,5,0)),IF(F59="F",VLOOKUP(MROUND(HZ59,0.5),'F-Weight for Length'!A:I,5,0),VLOOKUP(MROUND(HZ59,0.5),'M-Weight for Length'!A:I,5,0)))))))),0)</f>
        <v/>
      </c>
      <c r="AE59" s="191" t="str">
        <f>IFERROR(IF(D59="","",IF(F59="","",IF(J59="","",IF(K59="","",IF(AND(K59&gt;23,K59&lt;=60),IF(F59="F",VLOOKUP(MROUND(HZ59,0.5),'F-Weight for Length'!K:S,6,0),VLOOKUP(MROUND(HZ59,0.5),'M-Weight for Length'!K:S,6,0)),IF(K59&gt;60,IF(F59="F",VLOOKUP(K59,'F-Weight for Length'!U:AC,6,0),VLOOKUP(K59,'M-Weight for Length'!U:AC,6,0)),IF(F59="F",VLOOKUP(MROUND(HZ59,0.5),'F-Weight for Length'!A:I,6,0),VLOOKUP(MROUND(HZ59,0.5),'M-Weight for Length'!A:I,6,0)))))))),0)</f>
        <v/>
      </c>
      <c r="AF59" s="191" t="str">
        <f>IFERROR(IF(D59="","",IF(F59="","",IF(J59="","",IF(K59="","",IF(AND(K59&gt;23,K59&lt;=60),IF(F59="F",VLOOKUP(MROUND(HZ59,0.5),'F-Weight for Length'!K:S,7,0),VLOOKUP(MROUND(HZ59,0.5),'M-Weight for Length'!K:S,7,0)),IF(K59&gt;60,IF(F59="F",VLOOKUP(K59,'F-Weight for Length'!U:AC,7,0),VLOOKUP(K59,'M-Weight for Length'!U:AC,7,0)),IF(F59="F",VLOOKUP(MROUND(HZ59,0.5),'F-Weight for Length'!A:I,7,0),VLOOKUP(MROUND(HZ59,0.5),'M-Weight for Length'!A:I,7,0)))))))),0)</f>
        <v/>
      </c>
      <c r="AG59" s="191" t="str">
        <f>IFERROR(IF(D59="","",IF(F59="","",IF(J59="","",IF(K59="","",IF(AND(K59&gt;23,K59&lt;=60),IF(F59="F",VLOOKUP(MROUND(HZ59,0.5),'F-Weight for Length'!K:S,8,0),VLOOKUP(MROUND(HZ59,0.5),'M-Weight for Length'!K:S,8,0)),IF(K59&gt;60,IF(F59="F",VLOOKUP(K59,'F-Weight for Length'!U:AC,8,0),VLOOKUP(K59,'M-Weight for Length'!U:AC,8,0)),IF(F59="F",VLOOKUP(MROUND(HZ59,0.5),'F-Weight for Length'!A:I,8,0),VLOOKUP(MROUND(HZ59,0.5),'M-Weight for Length'!A:I,8,0)))))))),0)</f>
        <v/>
      </c>
      <c r="AH59" s="191" t="str">
        <f>IFERROR(IF(D59="","",IF(F59="","",IF(J59="","",IF(K59="","",IF(AND(K59&gt;23,K59&lt;=60),IF(F59="F",VLOOKUP(MROUND(HZ59,0.5),'F-Weight for Length'!K:S,9,0),VLOOKUP(MROUND(HZ59,0.5),'M-Weight for Length'!K:S,9,0)),IF(K59&gt;60,IF(F59="F",VLOOKUP(K59,'F-Weight for Length'!U:AC,9,0),VLOOKUP(K59,'M-Weight for Length'!U:AC,9,0)),IF(F59="F",VLOOKUP(MROUND(HZ59,0.5),'F-Weight for Length'!A:I,9,0),VLOOKUP(MROUND(HZ59,0.5),'M-Weight for Length'!A:I,9,0)))))))),0)</f>
        <v/>
      </c>
      <c r="AI59" s="192">
        <f t="shared" si="23"/>
        <v>0</v>
      </c>
      <c r="AJ59" s="192">
        <f t="shared" si="24"/>
        <v>0</v>
      </c>
      <c r="AK59" s="192">
        <f t="shared" si="25"/>
        <v>0</v>
      </c>
      <c r="AL59" s="192">
        <f t="shared" si="26"/>
        <v>0</v>
      </c>
      <c r="AM59" s="192">
        <f t="shared" si="27"/>
        <v>0</v>
      </c>
      <c r="AN59" s="192">
        <f t="shared" si="28"/>
        <v>0</v>
      </c>
      <c r="AO59" s="192">
        <f t="shared" si="29"/>
        <v>0</v>
      </c>
      <c r="AP59" s="192">
        <f t="shared" si="30"/>
        <v>0</v>
      </c>
      <c r="AQ59" s="192">
        <f t="shared" si="31"/>
        <v>0</v>
      </c>
      <c r="AR59" s="192">
        <f t="shared" si="32"/>
        <v>0</v>
      </c>
      <c r="AS59" s="192">
        <f t="shared" si="33"/>
        <v>0</v>
      </c>
      <c r="AT59" s="192">
        <f t="shared" si="34"/>
        <v>0</v>
      </c>
      <c r="AU59" s="192">
        <f t="shared" si="35"/>
        <v>0</v>
      </c>
      <c r="AV59" s="192">
        <f t="shared" si="36"/>
        <v>0</v>
      </c>
      <c r="AW59" s="192">
        <f t="shared" si="37"/>
        <v>0</v>
      </c>
      <c r="AX59" s="192">
        <f t="shared" si="38"/>
        <v>0</v>
      </c>
      <c r="AY59" s="192">
        <f t="shared" si="39"/>
        <v>0</v>
      </c>
      <c r="AZ59" s="192">
        <f t="shared" si="40"/>
        <v>0</v>
      </c>
      <c r="BA59" s="192">
        <f t="shared" si="41"/>
        <v>0</v>
      </c>
      <c r="BB59" s="192">
        <f t="shared" si="42"/>
        <v>0</v>
      </c>
      <c r="BC59" s="192">
        <f t="shared" si="43"/>
        <v>0</v>
      </c>
      <c r="BD59" s="192">
        <f t="shared" si="44"/>
        <v>0</v>
      </c>
      <c r="BE59" s="192">
        <f t="shared" si="45"/>
        <v>0</v>
      </c>
      <c r="BF59" s="192">
        <f t="shared" si="46"/>
        <v>0</v>
      </c>
      <c r="BG59" s="192">
        <f t="shared" si="47"/>
        <v>0</v>
      </c>
      <c r="BH59" s="192">
        <f t="shared" si="48"/>
        <v>0</v>
      </c>
      <c r="BI59" s="192">
        <f t="shared" si="49"/>
        <v>0</v>
      </c>
      <c r="BJ59" s="192">
        <f t="shared" si="50"/>
        <v>0</v>
      </c>
      <c r="BK59" s="192">
        <f t="shared" si="51"/>
        <v>0</v>
      </c>
      <c r="BL59" s="192">
        <f t="shared" si="52"/>
        <v>0</v>
      </c>
      <c r="BM59" s="192">
        <f t="shared" si="53"/>
        <v>0</v>
      </c>
      <c r="BN59" s="192">
        <f t="shared" si="54"/>
        <v>0</v>
      </c>
      <c r="BO59" s="192">
        <f t="shared" si="55"/>
        <v>0</v>
      </c>
      <c r="BP59" s="192">
        <f t="shared" si="56"/>
        <v>0</v>
      </c>
      <c r="BQ59" s="192">
        <f t="shared" si="57"/>
        <v>0</v>
      </c>
      <c r="BR59" s="192">
        <f t="shared" si="58"/>
        <v>0</v>
      </c>
      <c r="BS59" s="192">
        <f t="shared" si="59"/>
        <v>0</v>
      </c>
      <c r="BT59" s="192">
        <f t="shared" si="60"/>
        <v>0</v>
      </c>
      <c r="BU59" s="192">
        <f t="shared" si="61"/>
        <v>0</v>
      </c>
      <c r="BV59" s="192">
        <f t="shared" si="62"/>
        <v>0</v>
      </c>
      <c r="BW59" s="192">
        <f t="shared" si="63"/>
        <v>0</v>
      </c>
      <c r="BX59" s="192">
        <f t="shared" si="64"/>
        <v>0</v>
      </c>
      <c r="BY59" s="192">
        <f t="shared" si="65"/>
        <v>0</v>
      </c>
      <c r="BZ59" s="192">
        <f t="shared" si="66"/>
        <v>0</v>
      </c>
      <c r="CA59" s="192">
        <f t="shared" si="67"/>
        <v>0</v>
      </c>
      <c r="CB59" s="192">
        <f t="shared" si="68"/>
        <v>0</v>
      </c>
      <c r="CC59" s="192">
        <f t="shared" si="69"/>
        <v>0</v>
      </c>
      <c r="CD59" s="192">
        <f t="shared" si="70"/>
        <v>0</v>
      </c>
      <c r="CE59" s="192">
        <f t="shared" si="71"/>
        <v>0</v>
      </c>
      <c r="CF59" s="192">
        <f t="shared" si="72"/>
        <v>0</v>
      </c>
      <c r="CG59" s="192">
        <f t="shared" si="73"/>
        <v>0</v>
      </c>
      <c r="CH59" s="192">
        <f t="shared" si="74"/>
        <v>0</v>
      </c>
      <c r="CI59" s="192">
        <f t="shared" si="75"/>
        <v>0</v>
      </c>
      <c r="CJ59" s="192">
        <f t="shared" si="76"/>
        <v>0</v>
      </c>
      <c r="CK59" s="192">
        <f t="shared" si="77"/>
        <v>0</v>
      </c>
      <c r="CL59" s="192">
        <f t="shared" si="78"/>
        <v>0</v>
      </c>
      <c r="CM59" s="192">
        <f t="shared" si="79"/>
        <v>0</v>
      </c>
      <c r="CN59" s="192">
        <f t="shared" si="80"/>
        <v>0</v>
      </c>
      <c r="CO59" s="192">
        <f t="shared" si="81"/>
        <v>0</v>
      </c>
      <c r="CP59" s="192">
        <f t="shared" si="82"/>
        <v>0</v>
      </c>
      <c r="CQ59" s="192">
        <f t="shared" si="83"/>
        <v>0</v>
      </c>
      <c r="CR59" s="192">
        <f t="shared" si="84"/>
        <v>0</v>
      </c>
      <c r="CS59" s="192">
        <f t="shared" si="85"/>
        <v>0</v>
      </c>
      <c r="CT59" s="192">
        <f t="shared" si="86"/>
        <v>0</v>
      </c>
      <c r="CU59" s="192">
        <f t="shared" si="87"/>
        <v>0</v>
      </c>
      <c r="CV59" s="192">
        <f t="shared" si="88"/>
        <v>0</v>
      </c>
      <c r="CW59" s="192">
        <f t="shared" si="89"/>
        <v>0</v>
      </c>
      <c r="CX59" s="192">
        <f t="shared" si="90"/>
        <v>0</v>
      </c>
      <c r="CY59" s="192">
        <f t="shared" si="91"/>
        <v>0</v>
      </c>
      <c r="CZ59" s="192">
        <f t="shared" si="92"/>
        <v>0</v>
      </c>
      <c r="DA59" s="192">
        <f t="shared" si="93"/>
        <v>0</v>
      </c>
      <c r="DB59" s="192">
        <f t="shared" si="94"/>
        <v>0</v>
      </c>
      <c r="DC59" s="192">
        <f t="shared" si="95"/>
        <v>0</v>
      </c>
      <c r="DD59" s="192">
        <f t="shared" si="96"/>
        <v>0</v>
      </c>
      <c r="DE59" s="192">
        <f t="shared" si="97"/>
        <v>0</v>
      </c>
      <c r="DF59" s="192">
        <f t="shared" si="98"/>
        <v>0</v>
      </c>
      <c r="DG59" s="192">
        <f t="shared" si="99"/>
        <v>0</v>
      </c>
      <c r="DH59" s="192">
        <f t="shared" si="100"/>
        <v>0</v>
      </c>
      <c r="DI59" s="192">
        <f t="shared" si="101"/>
        <v>0</v>
      </c>
      <c r="DJ59" s="192">
        <f t="shared" si="102"/>
        <v>0</v>
      </c>
      <c r="DK59" s="192">
        <f t="shared" si="103"/>
        <v>0</v>
      </c>
      <c r="DL59" s="192">
        <f t="shared" si="104"/>
        <v>0</v>
      </c>
      <c r="DM59" s="192">
        <f t="shared" si="105"/>
        <v>0</v>
      </c>
      <c r="DN59" s="192">
        <f t="shared" si="106"/>
        <v>0</v>
      </c>
      <c r="DO59" s="192">
        <f t="shared" si="107"/>
        <v>0</v>
      </c>
      <c r="DP59" s="192">
        <f t="shared" si="108"/>
        <v>0</v>
      </c>
      <c r="DQ59" s="192">
        <f t="shared" si="109"/>
        <v>0</v>
      </c>
      <c r="DR59" s="192">
        <f t="shared" si="110"/>
        <v>0</v>
      </c>
      <c r="DS59" s="192">
        <f t="shared" si="111"/>
        <v>0</v>
      </c>
      <c r="DT59" s="192">
        <f t="shared" si="112"/>
        <v>0</v>
      </c>
      <c r="DU59" s="192">
        <f t="shared" si="113"/>
        <v>0</v>
      </c>
      <c r="DV59" s="193">
        <f t="shared" si="114"/>
        <v>0</v>
      </c>
      <c r="DW59" s="193">
        <f t="shared" si="115"/>
        <v>0</v>
      </c>
      <c r="DX59" s="193">
        <f t="shared" si="116"/>
        <v>0</v>
      </c>
      <c r="DY59" s="193">
        <f t="shared" si="117"/>
        <v>0</v>
      </c>
      <c r="DZ59" s="193">
        <f t="shared" si="118"/>
        <v>0</v>
      </c>
      <c r="EA59" s="192">
        <f t="shared" si="119"/>
        <v>0</v>
      </c>
      <c r="EB59" s="192">
        <f t="shared" si="120"/>
        <v>0</v>
      </c>
      <c r="EC59" s="192">
        <f t="shared" si="121"/>
        <v>0</v>
      </c>
      <c r="ED59" s="192">
        <f t="shared" si="122"/>
        <v>0</v>
      </c>
      <c r="EE59" s="192">
        <f t="shared" si="123"/>
        <v>0</v>
      </c>
      <c r="EF59" s="192">
        <f t="shared" si="124"/>
        <v>0</v>
      </c>
      <c r="EG59" s="192">
        <f t="shared" si="125"/>
        <v>0</v>
      </c>
      <c r="EH59" s="192">
        <f t="shared" si="126"/>
        <v>0</v>
      </c>
      <c r="EI59" s="192">
        <f t="shared" si="127"/>
        <v>0</v>
      </c>
      <c r="EJ59" s="192">
        <f t="shared" si="128"/>
        <v>0</v>
      </c>
      <c r="EK59" s="192">
        <f t="shared" si="129"/>
        <v>0</v>
      </c>
      <c r="EL59" s="192">
        <f t="shared" si="130"/>
        <v>0</v>
      </c>
      <c r="EM59" s="192">
        <f t="shared" si="131"/>
        <v>0</v>
      </c>
      <c r="EN59" s="192">
        <f t="shared" si="132"/>
        <v>0</v>
      </c>
      <c r="EO59" s="192">
        <f t="shared" si="133"/>
        <v>0</v>
      </c>
      <c r="EP59" s="192">
        <f t="shared" si="134"/>
        <v>0</v>
      </c>
      <c r="EQ59" s="192">
        <f t="shared" si="135"/>
        <v>0</v>
      </c>
      <c r="ER59" s="192">
        <f t="shared" si="136"/>
        <v>0</v>
      </c>
      <c r="ES59" s="192">
        <f t="shared" si="137"/>
        <v>0</v>
      </c>
      <c r="ET59" s="192">
        <f t="shared" si="138"/>
        <v>0</v>
      </c>
      <c r="EU59" s="192">
        <f t="shared" si="139"/>
        <v>0</v>
      </c>
      <c r="EV59" s="192">
        <f t="shared" si="140"/>
        <v>0</v>
      </c>
      <c r="EW59" s="192">
        <f t="shared" si="141"/>
        <v>0</v>
      </c>
      <c r="EX59" s="192">
        <f t="shared" si="142"/>
        <v>0</v>
      </c>
      <c r="EY59" s="192">
        <f t="shared" si="143"/>
        <v>0</v>
      </c>
      <c r="EZ59" s="192">
        <f t="shared" si="144"/>
        <v>0</v>
      </c>
      <c r="FA59" s="192">
        <f t="shared" si="145"/>
        <v>0</v>
      </c>
      <c r="FB59" s="192">
        <f t="shared" si="146"/>
        <v>0</v>
      </c>
      <c r="FC59" s="192">
        <f t="shared" si="147"/>
        <v>0</v>
      </c>
      <c r="FD59" s="192">
        <f t="shared" si="148"/>
        <v>0</v>
      </c>
      <c r="FE59" s="192">
        <f t="shared" si="149"/>
        <v>0</v>
      </c>
      <c r="FF59" s="192">
        <f t="shared" si="150"/>
        <v>0</v>
      </c>
      <c r="FG59" s="192">
        <f t="shared" si="151"/>
        <v>0</v>
      </c>
      <c r="FH59" s="192">
        <f t="shared" si="152"/>
        <v>0</v>
      </c>
      <c r="FI59" s="192">
        <f t="shared" si="153"/>
        <v>0</v>
      </c>
      <c r="FJ59" s="192">
        <f t="shared" si="154"/>
        <v>0</v>
      </c>
      <c r="FK59" s="192">
        <f t="shared" si="155"/>
        <v>0</v>
      </c>
      <c r="FL59" s="192">
        <f t="shared" si="156"/>
        <v>0</v>
      </c>
      <c r="FM59" s="192">
        <f t="shared" si="157"/>
        <v>0</v>
      </c>
      <c r="FN59" s="192">
        <f t="shared" si="158"/>
        <v>0</v>
      </c>
      <c r="FO59" s="192">
        <f t="shared" si="159"/>
        <v>0</v>
      </c>
      <c r="FP59" s="192">
        <f t="shared" si="160"/>
        <v>0</v>
      </c>
      <c r="FQ59" s="192">
        <f t="shared" si="161"/>
        <v>0</v>
      </c>
      <c r="FR59" s="192">
        <f t="shared" si="162"/>
        <v>0</v>
      </c>
      <c r="FS59" s="192">
        <f t="shared" si="163"/>
        <v>0</v>
      </c>
      <c r="FT59" s="192">
        <f t="shared" si="164"/>
        <v>0</v>
      </c>
      <c r="FU59" s="192">
        <f t="shared" si="165"/>
        <v>0</v>
      </c>
      <c r="FV59" s="192">
        <f t="shared" si="166"/>
        <v>0</v>
      </c>
      <c r="FW59" s="192">
        <f t="shared" si="167"/>
        <v>0</v>
      </c>
      <c r="FX59" s="192">
        <f t="shared" si="168"/>
        <v>0</v>
      </c>
      <c r="FY59" s="192">
        <f t="shared" si="169"/>
        <v>0</v>
      </c>
      <c r="FZ59" s="192">
        <f t="shared" si="170"/>
        <v>0</v>
      </c>
      <c r="GA59" s="192">
        <f t="shared" si="171"/>
        <v>0</v>
      </c>
      <c r="GB59" s="192">
        <f t="shared" si="172"/>
        <v>0</v>
      </c>
      <c r="GC59" s="192">
        <f t="shared" si="173"/>
        <v>0</v>
      </c>
      <c r="GD59" s="192">
        <f t="shared" si="174"/>
        <v>0</v>
      </c>
      <c r="GE59" s="192">
        <f t="shared" si="175"/>
        <v>0</v>
      </c>
      <c r="GF59" s="192">
        <f t="shared" si="176"/>
        <v>0</v>
      </c>
      <c r="GG59" s="192">
        <f t="shared" si="177"/>
        <v>0</v>
      </c>
      <c r="GH59" s="192">
        <f t="shared" si="178"/>
        <v>0</v>
      </c>
      <c r="GI59" s="192">
        <f t="shared" si="179"/>
        <v>0</v>
      </c>
      <c r="GJ59" s="192">
        <f t="shared" si="180"/>
        <v>0</v>
      </c>
      <c r="GK59" s="192">
        <f t="shared" si="181"/>
        <v>0</v>
      </c>
      <c r="GL59" s="192">
        <f t="shared" si="182"/>
        <v>0</v>
      </c>
      <c r="GM59" s="192">
        <f t="shared" si="183"/>
        <v>0</v>
      </c>
      <c r="GN59" s="192">
        <f t="shared" si="184"/>
        <v>0</v>
      </c>
      <c r="GO59" s="192">
        <f t="shared" si="185"/>
        <v>0</v>
      </c>
      <c r="GP59" s="192">
        <f t="shared" si="186"/>
        <v>0</v>
      </c>
      <c r="GQ59" s="192">
        <f t="shared" si="187"/>
        <v>0</v>
      </c>
      <c r="GR59" s="192">
        <f t="shared" si="188"/>
        <v>0</v>
      </c>
      <c r="GS59" s="192">
        <f t="shared" si="189"/>
        <v>0</v>
      </c>
      <c r="GT59" s="192">
        <f t="shared" si="190"/>
        <v>0</v>
      </c>
      <c r="GU59" s="192">
        <f t="shared" si="191"/>
        <v>0</v>
      </c>
      <c r="GV59" s="192">
        <f t="shared" si="192"/>
        <v>0</v>
      </c>
      <c r="GW59" s="192">
        <f t="shared" si="193"/>
        <v>0</v>
      </c>
      <c r="GX59" s="192">
        <f t="shared" si="194"/>
        <v>0</v>
      </c>
      <c r="GY59" s="192">
        <f t="shared" si="195"/>
        <v>0</v>
      </c>
      <c r="GZ59" s="192">
        <f t="shared" si="196"/>
        <v>0</v>
      </c>
      <c r="HA59" s="192">
        <f t="shared" si="197"/>
        <v>0</v>
      </c>
      <c r="HB59" s="192">
        <f t="shared" si="198"/>
        <v>0</v>
      </c>
      <c r="HC59" s="192">
        <f t="shared" si="199"/>
        <v>0</v>
      </c>
      <c r="HD59" s="192">
        <f t="shared" si="200"/>
        <v>0</v>
      </c>
      <c r="HE59" s="192">
        <f t="shared" si="201"/>
        <v>0</v>
      </c>
      <c r="HF59" s="192">
        <f t="shared" si="202"/>
        <v>0</v>
      </c>
      <c r="HG59" s="192">
        <f t="shared" si="203"/>
        <v>0</v>
      </c>
      <c r="HH59" s="192">
        <f t="shared" si="204"/>
        <v>0</v>
      </c>
      <c r="HI59" s="192">
        <f t="shared" si="205"/>
        <v>0</v>
      </c>
      <c r="HJ59" s="192">
        <f t="shared" si="206"/>
        <v>0</v>
      </c>
      <c r="HK59" s="192">
        <f t="shared" si="207"/>
        <v>0</v>
      </c>
      <c r="HL59" s="192">
        <f t="shared" si="208"/>
        <v>0</v>
      </c>
      <c r="HM59" s="192">
        <f t="shared" si="209"/>
        <v>0</v>
      </c>
      <c r="HN59" s="194">
        <f t="shared" si="210"/>
        <v>0</v>
      </c>
      <c r="HO59" s="194">
        <f t="shared" si="211"/>
        <v>0</v>
      </c>
      <c r="HP59" s="194">
        <f t="shared" si="212"/>
        <v>0</v>
      </c>
      <c r="HQ59" s="194">
        <f t="shared" si="213"/>
        <v>0</v>
      </c>
      <c r="HR59" s="194">
        <f t="shared" si="214"/>
        <v>0</v>
      </c>
      <c r="HS59" s="195" t="str">
        <f t="shared" si="9"/>
        <v/>
      </c>
      <c r="HT59" s="196">
        <f t="shared" si="225"/>
        <v>0</v>
      </c>
      <c r="HU59" s="196">
        <f t="shared" si="226"/>
        <v>0</v>
      </c>
      <c r="HV59" s="197" t="str">
        <f t="shared" si="12"/>
        <v/>
      </c>
      <c r="HW59" s="197" t="str">
        <f t="shared" si="215"/>
        <v/>
      </c>
      <c r="HX59" s="197" t="str">
        <f t="shared" si="216"/>
        <v/>
      </c>
      <c r="HY59" s="195" t="str">
        <f t="shared" si="13"/>
        <v/>
      </c>
      <c r="HZ59" s="30">
        <f t="shared" si="6"/>
        <v>0</v>
      </c>
      <c r="IA59" s="198">
        <f t="shared" si="14"/>
        <v>0</v>
      </c>
      <c r="IB59" s="195"/>
      <c r="IC59" s="195">
        <f t="shared" si="217"/>
        <v>0</v>
      </c>
      <c r="ID59" s="195">
        <f t="shared" si="15"/>
        <v>0</v>
      </c>
      <c r="IE59" s="195">
        <f t="shared" si="218"/>
        <v>0</v>
      </c>
      <c r="IF59" s="195">
        <f t="shared" si="16"/>
        <v>0</v>
      </c>
      <c r="IG59" s="307">
        <f t="shared" si="17"/>
        <v>0</v>
      </c>
      <c r="IH59" s="307">
        <f t="shared" si="18"/>
        <v>0</v>
      </c>
      <c r="II59" s="44">
        <f t="shared" si="19"/>
        <v>0</v>
      </c>
      <c r="IJ59" s="44">
        <f t="shared" si="219"/>
        <v>0</v>
      </c>
      <c r="IK59" s="44">
        <f t="shared" si="220"/>
        <v>0</v>
      </c>
      <c r="IL59" s="44">
        <f t="shared" si="221"/>
        <v>0</v>
      </c>
      <c r="IM59" s="44">
        <f t="shared" si="222"/>
        <v>0</v>
      </c>
      <c r="IN59" s="44">
        <f t="shared" si="223"/>
        <v>0</v>
      </c>
      <c r="IO59" s="44">
        <f t="shared" si="224"/>
        <v>0</v>
      </c>
    </row>
    <row r="60" spans="1:249" ht="18" customHeight="1">
      <c r="A60" s="188">
        <v>54</v>
      </c>
      <c r="B60" s="326"/>
      <c r="C60" s="289"/>
      <c r="D60" s="199"/>
      <c r="E60" s="189"/>
      <c r="F60" s="189"/>
      <c r="G60" s="190"/>
      <c r="H60" s="190"/>
      <c r="I60" s="272"/>
      <c r="J60" s="207"/>
      <c r="K60" s="214" t="str">
        <f t="shared" si="20"/>
        <v/>
      </c>
      <c r="L60" s="200" t="str">
        <f t="shared" si="21"/>
        <v/>
      </c>
      <c r="M60" s="200" t="str">
        <f t="shared" si="22"/>
        <v/>
      </c>
      <c r="N60" s="209" t="str">
        <f t="shared" si="8"/>
        <v/>
      </c>
      <c r="O60" s="208" t="str">
        <f>IFERROR(IF(D60="","",IF(K60="","",IF(I60="","",IF(F60="F",VLOOKUP(K60,F!A:G,2,0),IF(F60="M",VLOOKUP(K60,M!A:G,2,0),""))))),0)</f>
        <v/>
      </c>
      <c r="P60" s="191" t="str">
        <f>IFERROR(IF(D60="","",IF(K60="","",IF(I60="","",IF(F60="F",VLOOKUP(K60,F!A:G,3,0),IF(F60="M",VLOOKUP(K60,M!A:G,3,0),""))))),0)</f>
        <v/>
      </c>
      <c r="Q60" s="191" t="str">
        <f>IFERROR(IF(D60="","",IF(K60="","",IF(I60="","",IF(F60="F",VLOOKUP(K60,F!A:G,4,0),IF(F60="M",VLOOKUP(K60,M!A:G,4,0),""))))),0)</f>
        <v/>
      </c>
      <c r="R60" s="191" t="str">
        <f>IFERROR(IF(D60="","",IF(K60="","",IF(I60="","",IF(F60="F",VLOOKUP(K60,F!A:G,5,0),IF(F60="M",VLOOKUP(K60,M!A:G,5,0),""))))),0)</f>
        <v/>
      </c>
      <c r="S60" s="191" t="str">
        <f>IFERROR(IF(D60="","",IF(K60="","",IF(I60="","",IF(F60="F",VLOOKUP(K60,F!A:G,6,0),IF(F60="M",VLOOKUP(K60,M!A:G,6,0),""))))),0)</f>
        <v/>
      </c>
      <c r="T60" s="191" t="str">
        <f>IFERROR(IF(D60="","",IF(K60="","",IF(I60="","",IF(F60="F",VLOOKUP(K60,F!A:G,7,0),IF(F60="M",VLOOKUP(K60,M!A:G,7,0),""))))),0)</f>
        <v/>
      </c>
      <c r="U60" s="191" t="str">
        <f>IFERROR(IF(D60="","",IF(K60="","",IF(J60="","",IF(F60="F",VLOOKUP(K60,F!A:M,8,0),IF(F60="M",VLOOKUP(K60,M!A:M,8,0),""))))),0)</f>
        <v/>
      </c>
      <c r="V60" s="191" t="str">
        <f>IFERROR(IF(D60="","",IF(K60="","",IF(J60="","",IF(F60="F",VLOOKUP(K60,F!A:M,9,0),IF(F60="M",VLOOKUP(K60,M!A:M,9,0),""))))),0)</f>
        <v/>
      </c>
      <c r="W60" s="191" t="str">
        <f>IFERROR(IF(D60="","",IF(K60="","",IF(J60="","",IF(F60="F",VLOOKUP(K60,F!A:M,10,0),IF(F60="M",VLOOKUP(K60,M!A:M,10,0),""))))),0)</f>
        <v/>
      </c>
      <c r="X60" s="191" t="str">
        <f>IFERROR(IF(D60="","",IF(K60="","",IF(J60="","",IF(F60="F",VLOOKUP(K60,F!A:M,11,0),IF(F60="M",VLOOKUP(K60,M!A:M,11,0),""))))),0)</f>
        <v/>
      </c>
      <c r="Y60" s="191" t="str">
        <f>IFERROR(IF(D60="","",IF(K60="","",IF(J60="","",IF(F60="F",VLOOKUP(K60,F!A:M,12,0),IF(F60="M",VLOOKUP(K60,M!A:M,12,0),""))))),0)</f>
        <v/>
      </c>
      <c r="Z60" s="191" t="str">
        <f>IFERROR(IF(D60="","",IF(K60="","",IF(J60="","",IF(F60="F",VLOOKUP(K60,F!A:M,13,0),IF(F60="M",VLOOKUP(K60,M!A:M,13,0),""))))),0)</f>
        <v/>
      </c>
      <c r="AA60" s="191" t="str">
        <f>IFERROR(IF(D60="","",IF(F60="","",IF(J60="","",IF(K60="","",IF(AND(K60&gt;23,K60&lt;=60),IF(F60="F",VLOOKUP(MROUND(HZ60,0.5),'F-Weight for Length'!K:S,2,0),VLOOKUP(MROUND(HZ60,0.5),'M-Weight for Length'!K:S,2,0)),IF(K60&gt;60,IF(F60="F",VLOOKUP(K60,'F-Weight for Length'!U:AC,2,0),VLOOKUP(K60,'M-Weight for Length'!U:AC,2,0)),IF(F60="F",VLOOKUP(MROUND(HZ60,0.5),'F-Weight for Length'!A:I,2,0),VLOOKUP(MROUND(HZ60,0.5),'M-Weight for Length'!A:I,2,0)))))))),0)</f>
        <v/>
      </c>
      <c r="AB60" s="191" t="str">
        <f>IFERROR(IF(D60="","",IF(F60="","",IF(J60="","",IF(K60="","",IF(AND(K60&gt;23,K60&lt;=60),IF(F60="F",VLOOKUP(MROUND(HZ60,0.5),'F-Weight for Length'!K:S,3,0),VLOOKUP(MROUND(HZ60,0.5),'M-Weight for Length'!K:S,3,0)),IF(K60&gt;60,IF(F60="F",VLOOKUP(K60,'F-Weight for Length'!U:AC,3,0),VLOOKUP(K60,'M-Weight for Length'!U:AC,3,0)),IF(F60="F",VLOOKUP(MROUND(HZ60,0.5),'F-Weight for Length'!A:I,3,0),VLOOKUP(MROUND(HZ60,0.5),'M-Weight for Length'!A:I,3,0)))))))),0)</f>
        <v/>
      </c>
      <c r="AC60" s="191" t="str">
        <f>IFERROR(IF(D60="","",IF(F60="","",IF(J60="","",IF(K60="","",IF(AND(K60&gt;23,K60&lt;=60),IF(F60="F",VLOOKUP(MROUND(HZ60,0.5),'F-Weight for Length'!K:S,4,0),VLOOKUP(MROUND(HZ60,0.5),'M-Weight for Length'!K:S,4,0)),IF(K60&gt;60,IF(F60="F",VLOOKUP(K60,'F-Weight for Length'!U:AC,4,0),VLOOKUP(K60,'M-Weight for Length'!U:AC,4,0)),IF(F60="F",VLOOKUP(MROUND(HZ60,0.5),'F-Weight for Length'!A:I,4,0),VLOOKUP(MROUND(HZ60,0.5),'M-Weight for Length'!A:I,4,0)))))))),0)</f>
        <v/>
      </c>
      <c r="AD60" s="191" t="str">
        <f>IFERROR(IF(D60="","",IF(F60="","",IF(J60="","",IF(K60="","",IF(AND(K60&gt;23,K60&lt;=60),IF(F60="F",VLOOKUP(MROUND(HZ60,0.5),'F-Weight for Length'!K:S,5,0),VLOOKUP(MROUND(HZ60,0.5),'M-Weight for Length'!K:S,5,0)),IF(K60&gt;60,IF(F60="F",VLOOKUP(K60,'F-Weight for Length'!U:AC,5,0),VLOOKUP(K60,'M-Weight for Length'!U:AC,5,0)),IF(F60="F",VLOOKUP(MROUND(HZ60,0.5),'F-Weight for Length'!A:I,5,0),VLOOKUP(MROUND(HZ60,0.5),'M-Weight for Length'!A:I,5,0)))))))),0)</f>
        <v/>
      </c>
      <c r="AE60" s="191" t="str">
        <f>IFERROR(IF(D60="","",IF(F60="","",IF(J60="","",IF(K60="","",IF(AND(K60&gt;23,K60&lt;=60),IF(F60="F",VLOOKUP(MROUND(HZ60,0.5),'F-Weight for Length'!K:S,6,0),VLOOKUP(MROUND(HZ60,0.5),'M-Weight for Length'!K:S,6,0)),IF(K60&gt;60,IF(F60="F",VLOOKUP(K60,'F-Weight for Length'!U:AC,6,0),VLOOKUP(K60,'M-Weight for Length'!U:AC,6,0)),IF(F60="F",VLOOKUP(MROUND(HZ60,0.5),'F-Weight for Length'!A:I,6,0),VLOOKUP(MROUND(HZ60,0.5),'M-Weight for Length'!A:I,6,0)))))))),0)</f>
        <v/>
      </c>
      <c r="AF60" s="191" t="str">
        <f>IFERROR(IF(D60="","",IF(F60="","",IF(J60="","",IF(K60="","",IF(AND(K60&gt;23,K60&lt;=60),IF(F60="F",VLOOKUP(MROUND(HZ60,0.5),'F-Weight for Length'!K:S,7,0),VLOOKUP(MROUND(HZ60,0.5),'M-Weight for Length'!K:S,7,0)),IF(K60&gt;60,IF(F60="F",VLOOKUP(K60,'F-Weight for Length'!U:AC,7,0),VLOOKUP(K60,'M-Weight for Length'!U:AC,7,0)),IF(F60="F",VLOOKUP(MROUND(HZ60,0.5),'F-Weight for Length'!A:I,7,0),VLOOKUP(MROUND(HZ60,0.5),'M-Weight for Length'!A:I,7,0)))))))),0)</f>
        <v/>
      </c>
      <c r="AG60" s="191" t="str">
        <f>IFERROR(IF(D60="","",IF(F60="","",IF(J60="","",IF(K60="","",IF(AND(K60&gt;23,K60&lt;=60),IF(F60="F",VLOOKUP(MROUND(HZ60,0.5),'F-Weight for Length'!K:S,8,0),VLOOKUP(MROUND(HZ60,0.5),'M-Weight for Length'!K:S,8,0)),IF(K60&gt;60,IF(F60="F",VLOOKUP(K60,'F-Weight for Length'!U:AC,8,0),VLOOKUP(K60,'M-Weight for Length'!U:AC,8,0)),IF(F60="F",VLOOKUP(MROUND(HZ60,0.5),'F-Weight for Length'!A:I,8,0),VLOOKUP(MROUND(HZ60,0.5),'M-Weight for Length'!A:I,8,0)))))))),0)</f>
        <v/>
      </c>
      <c r="AH60" s="191" t="str">
        <f>IFERROR(IF(D60="","",IF(F60="","",IF(J60="","",IF(K60="","",IF(AND(K60&gt;23,K60&lt;=60),IF(F60="F",VLOOKUP(MROUND(HZ60,0.5),'F-Weight for Length'!K:S,9,0),VLOOKUP(MROUND(HZ60,0.5),'M-Weight for Length'!K:S,9,0)),IF(K60&gt;60,IF(F60="F",VLOOKUP(K60,'F-Weight for Length'!U:AC,9,0),VLOOKUP(K60,'M-Weight for Length'!U:AC,9,0)),IF(F60="F",VLOOKUP(MROUND(HZ60,0.5),'F-Weight for Length'!A:I,9,0),VLOOKUP(MROUND(HZ60,0.5),'M-Weight for Length'!A:I,9,0)))))))),0)</f>
        <v/>
      </c>
      <c r="AI60" s="192">
        <f t="shared" si="23"/>
        <v>0</v>
      </c>
      <c r="AJ60" s="192">
        <f t="shared" si="24"/>
        <v>0</v>
      </c>
      <c r="AK60" s="192">
        <f t="shared" si="25"/>
        <v>0</v>
      </c>
      <c r="AL60" s="192">
        <f t="shared" si="26"/>
        <v>0</v>
      </c>
      <c r="AM60" s="192">
        <f t="shared" si="27"/>
        <v>0</v>
      </c>
      <c r="AN60" s="192">
        <f t="shared" si="28"/>
        <v>0</v>
      </c>
      <c r="AO60" s="192">
        <f t="shared" si="29"/>
        <v>0</v>
      </c>
      <c r="AP60" s="192">
        <f t="shared" si="30"/>
        <v>0</v>
      </c>
      <c r="AQ60" s="192">
        <f t="shared" si="31"/>
        <v>0</v>
      </c>
      <c r="AR60" s="192">
        <f t="shared" si="32"/>
        <v>0</v>
      </c>
      <c r="AS60" s="192">
        <f t="shared" si="33"/>
        <v>0</v>
      </c>
      <c r="AT60" s="192">
        <f t="shared" si="34"/>
        <v>0</v>
      </c>
      <c r="AU60" s="192">
        <f t="shared" si="35"/>
        <v>0</v>
      </c>
      <c r="AV60" s="192">
        <f t="shared" si="36"/>
        <v>0</v>
      </c>
      <c r="AW60" s="192">
        <f t="shared" si="37"/>
        <v>0</v>
      </c>
      <c r="AX60" s="192">
        <f t="shared" si="38"/>
        <v>0</v>
      </c>
      <c r="AY60" s="192">
        <f t="shared" si="39"/>
        <v>0</v>
      </c>
      <c r="AZ60" s="192">
        <f t="shared" si="40"/>
        <v>0</v>
      </c>
      <c r="BA60" s="192">
        <f t="shared" si="41"/>
        <v>0</v>
      </c>
      <c r="BB60" s="192">
        <f t="shared" si="42"/>
        <v>0</v>
      </c>
      <c r="BC60" s="192">
        <f t="shared" si="43"/>
        <v>0</v>
      </c>
      <c r="BD60" s="192">
        <f t="shared" si="44"/>
        <v>0</v>
      </c>
      <c r="BE60" s="192">
        <f t="shared" si="45"/>
        <v>0</v>
      </c>
      <c r="BF60" s="192">
        <f t="shared" si="46"/>
        <v>0</v>
      </c>
      <c r="BG60" s="192">
        <f t="shared" si="47"/>
        <v>0</v>
      </c>
      <c r="BH60" s="192">
        <f t="shared" si="48"/>
        <v>0</v>
      </c>
      <c r="BI60" s="192">
        <f t="shared" si="49"/>
        <v>0</v>
      </c>
      <c r="BJ60" s="192">
        <f t="shared" si="50"/>
        <v>0</v>
      </c>
      <c r="BK60" s="192">
        <f t="shared" si="51"/>
        <v>0</v>
      </c>
      <c r="BL60" s="192">
        <f t="shared" si="52"/>
        <v>0</v>
      </c>
      <c r="BM60" s="192">
        <f t="shared" si="53"/>
        <v>0</v>
      </c>
      <c r="BN60" s="192">
        <f t="shared" si="54"/>
        <v>0</v>
      </c>
      <c r="BO60" s="192">
        <f t="shared" si="55"/>
        <v>0</v>
      </c>
      <c r="BP60" s="192">
        <f t="shared" si="56"/>
        <v>0</v>
      </c>
      <c r="BQ60" s="192">
        <f t="shared" si="57"/>
        <v>0</v>
      </c>
      <c r="BR60" s="192">
        <f t="shared" si="58"/>
        <v>0</v>
      </c>
      <c r="BS60" s="192">
        <f t="shared" si="59"/>
        <v>0</v>
      </c>
      <c r="BT60" s="192">
        <f t="shared" si="60"/>
        <v>0</v>
      </c>
      <c r="BU60" s="192">
        <f t="shared" si="61"/>
        <v>0</v>
      </c>
      <c r="BV60" s="192">
        <f t="shared" si="62"/>
        <v>0</v>
      </c>
      <c r="BW60" s="192">
        <f t="shared" si="63"/>
        <v>0</v>
      </c>
      <c r="BX60" s="192">
        <f t="shared" si="64"/>
        <v>0</v>
      </c>
      <c r="BY60" s="192">
        <f t="shared" si="65"/>
        <v>0</v>
      </c>
      <c r="BZ60" s="192">
        <f t="shared" si="66"/>
        <v>0</v>
      </c>
      <c r="CA60" s="192">
        <f t="shared" si="67"/>
        <v>0</v>
      </c>
      <c r="CB60" s="192">
        <f t="shared" si="68"/>
        <v>0</v>
      </c>
      <c r="CC60" s="192">
        <f t="shared" si="69"/>
        <v>0</v>
      </c>
      <c r="CD60" s="192">
        <f t="shared" si="70"/>
        <v>0</v>
      </c>
      <c r="CE60" s="192">
        <f t="shared" si="71"/>
        <v>0</v>
      </c>
      <c r="CF60" s="192">
        <f t="shared" si="72"/>
        <v>0</v>
      </c>
      <c r="CG60" s="192">
        <f t="shared" si="73"/>
        <v>0</v>
      </c>
      <c r="CH60" s="192">
        <f t="shared" si="74"/>
        <v>0</v>
      </c>
      <c r="CI60" s="192">
        <f t="shared" si="75"/>
        <v>0</v>
      </c>
      <c r="CJ60" s="192">
        <f t="shared" si="76"/>
        <v>0</v>
      </c>
      <c r="CK60" s="192">
        <f t="shared" si="77"/>
        <v>0</v>
      </c>
      <c r="CL60" s="192">
        <f t="shared" si="78"/>
        <v>0</v>
      </c>
      <c r="CM60" s="192">
        <f t="shared" si="79"/>
        <v>0</v>
      </c>
      <c r="CN60" s="192">
        <f t="shared" si="80"/>
        <v>0</v>
      </c>
      <c r="CO60" s="192">
        <f t="shared" si="81"/>
        <v>0</v>
      </c>
      <c r="CP60" s="192">
        <f t="shared" si="82"/>
        <v>0</v>
      </c>
      <c r="CQ60" s="192">
        <f t="shared" si="83"/>
        <v>0</v>
      </c>
      <c r="CR60" s="192">
        <f t="shared" si="84"/>
        <v>0</v>
      </c>
      <c r="CS60" s="192">
        <f t="shared" si="85"/>
        <v>0</v>
      </c>
      <c r="CT60" s="192">
        <f t="shared" si="86"/>
        <v>0</v>
      </c>
      <c r="CU60" s="192">
        <f t="shared" si="87"/>
        <v>0</v>
      </c>
      <c r="CV60" s="192">
        <f t="shared" si="88"/>
        <v>0</v>
      </c>
      <c r="CW60" s="192">
        <f t="shared" si="89"/>
        <v>0</v>
      </c>
      <c r="CX60" s="192">
        <f t="shared" si="90"/>
        <v>0</v>
      </c>
      <c r="CY60" s="192">
        <f t="shared" si="91"/>
        <v>0</v>
      </c>
      <c r="CZ60" s="192">
        <f t="shared" si="92"/>
        <v>0</v>
      </c>
      <c r="DA60" s="192">
        <f t="shared" si="93"/>
        <v>0</v>
      </c>
      <c r="DB60" s="192">
        <f t="shared" si="94"/>
        <v>0</v>
      </c>
      <c r="DC60" s="192">
        <f t="shared" si="95"/>
        <v>0</v>
      </c>
      <c r="DD60" s="192">
        <f t="shared" si="96"/>
        <v>0</v>
      </c>
      <c r="DE60" s="192">
        <f t="shared" si="97"/>
        <v>0</v>
      </c>
      <c r="DF60" s="192">
        <f t="shared" si="98"/>
        <v>0</v>
      </c>
      <c r="DG60" s="192">
        <f t="shared" si="99"/>
        <v>0</v>
      </c>
      <c r="DH60" s="192">
        <f t="shared" si="100"/>
        <v>0</v>
      </c>
      <c r="DI60" s="192">
        <f t="shared" si="101"/>
        <v>0</v>
      </c>
      <c r="DJ60" s="192">
        <f t="shared" si="102"/>
        <v>0</v>
      </c>
      <c r="DK60" s="192">
        <f t="shared" si="103"/>
        <v>0</v>
      </c>
      <c r="DL60" s="192">
        <f t="shared" si="104"/>
        <v>0</v>
      </c>
      <c r="DM60" s="192">
        <f t="shared" si="105"/>
        <v>0</v>
      </c>
      <c r="DN60" s="192">
        <f t="shared" si="106"/>
        <v>0</v>
      </c>
      <c r="DO60" s="192">
        <f t="shared" si="107"/>
        <v>0</v>
      </c>
      <c r="DP60" s="192">
        <f t="shared" si="108"/>
        <v>0</v>
      </c>
      <c r="DQ60" s="192">
        <f t="shared" si="109"/>
        <v>0</v>
      </c>
      <c r="DR60" s="192">
        <f t="shared" si="110"/>
        <v>0</v>
      </c>
      <c r="DS60" s="192">
        <f t="shared" si="111"/>
        <v>0</v>
      </c>
      <c r="DT60" s="192">
        <f t="shared" si="112"/>
        <v>0</v>
      </c>
      <c r="DU60" s="192">
        <f t="shared" si="113"/>
        <v>0</v>
      </c>
      <c r="DV60" s="193">
        <f t="shared" si="114"/>
        <v>0</v>
      </c>
      <c r="DW60" s="193">
        <f t="shared" si="115"/>
        <v>0</v>
      </c>
      <c r="DX60" s="193">
        <f t="shared" si="116"/>
        <v>0</v>
      </c>
      <c r="DY60" s="193">
        <f t="shared" si="117"/>
        <v>0</v>
      </c>
      <c r="DZ60" s="193">
        <f t="shared" si="118"/>
        <v>0</v>
      </c>
      <c r="EA60" s="192">
        <f t="shared" si="119"/>
        <v>0</v>
      </c>
      <c r="EB60" s="192">
        <f t="shared" si="120"/>
        <v>0</v>
      </c>
      <c r="EC60" s="192">
        <f t="shared" si="121"/>
        <v>0</v>
      </c>
      <c r="ED60" s="192">
        <f t="shared" si="122"/>
        <v>0</v>
      </c>
      <c r="EE60" s="192">
        <f t="shared" si="123"/>
        <v>0</v>
      </c>
      <c r="EF60" s="192">
        <f t="shared" si="124"/>
        <v>0</v>
      </c>
      <c r="EG60" s="192">
        <f t="shared" si="125"/>
        <v>0</v>
      </c>
      <c r="EH60" s="192">
        <f t="shared" si="126"/>
        <v>0</v>
      </c>
      <c r="EI60" s="192">
        <f t="shared" si="127"/>
        <v>0</v>
      </c>
      <c r="EJ60" s="192">
        <f t="shared" si="128"/>
        <v>0</v>
      </c>
      <c r="EK60" s="192">
        <f t="shared" si="129"/>
        <v>0</v>
      </c>
      <c r="EL60" s="192">
        <f t="shared" si="130"/>
        <v>0</v>
      </c>
      <c r="EM60" s="192">
        <f t="shared" si="131"/>
        <v>0</v>
      </c>
      <c r="EN60" s="192">
        <f t="shared" si="132"/>
        <v>0</v>
      </c>
      <c r="EO60" s="192">
        <f t="shared" si="133"/>
        <v>0</v>
      </c>
      <c r="EP60" s="192">
        <f t="shared" si="134"/>
        <v>0</v>
      </c>
      <c r="EQ60" s="192">
        <f t="shared" si="135"/>
        <v>0</v>
      </c>
      <c r="ER60" s="192">
        <f t="shared" si="136"/>
        <v>0</v>
      </c>
      <c r="ES60" s="192">
        <f t="shared" si="137"/>
        <v>0</v>
      </c>
      <c r="ET60" s="192">
        <f t="shared" si="138"/>
        <v>0</v>
      </c>
      <c r="EU60" s="192">
        <f t="shared" si="139"/>
        <v>0</v>
      </c>
      <c r="EV60" s="192">
        <f t="shared" si="140"/>
        <v>0</v>
      </c>
      <c r="EW60" s="192">
        <f t="shared" si="141"/>
        <v>0</v>
      </c>
      <c r="EX60" s="192">
        <f t="shared" si="142"/>
        <v>0</v>
      </c>
      <c r="EY60" s="192">
        <f t="shared" si="143"/>
        <v>0</v>
      </c>
      <c r="EZ60" s="192">
        <f t="shared" si="144"/>
        <v>0</v>
      </c>
      <c r="FA60" s="192">
        <f t="shared" si="145"/>
        <v>0</v>
      </c>
      <c r="FB60" s="192">
        <f t="shared" si="146"/>
        <v>0</v>
      </c>
      <c r="FC60" s="192">
        <f t="shared" si="147"/>
        <v>0</v>
      </c>
      <c r="FD60" s="192">
        <f t="shared" si="148"/>
        <v>0</v>
      </c>
      <c r="FE60" s="192">
        <f t="shared" si="149"/>
        <v>0</v>
      </c>
      <c r="FF60" s="192">
        <f t="shared" si="150"/>
        <v>0</v>
      </c>
      <c r="FG60" s="192">
        <f t="shared" si="151"/>
        <v>0</v>
      </c>
      <c r="FH60" s="192">
        <f t="shared" si="152"/>
        <v>0</v>
      </c>
      <c r="FI60" s="192">
        <f t="shared" si="153"/>
        <v>0</v>
      </c>
      <c r="FJ60" s="192">
        <f t="shared" si="154"/>
        <v>0</v>
      </c>
      <c r="FK60" s="192">
        <f t="shared" si="155"/>
        <v>0</v>
      </c>
      <c r="FL60" s="192">
        <f t="shared" si="156"/>
        <v>0</v>
      </c>
      <c r="FM60" s="192">
        <f t="shared" si="157"/>
        <v>0</v>
      </c>
      <c r="FN60" s="192">
        <f t="shared" si="158"/>
        <v>0</v>
      </c>
      <c r="FO60" s="192">
        <f t="shared" si="159"/>
        <v>0</v>
      </c>
      <c r="FP60" s="192">
        <f t="shared" si="160"/>
        <v>0</v>
      </c>
      <c r="FQ60" s="192">
        <f t="shared" si="161"/>
        <v>0</v>
      </c>
      <c r="FR60" s="192">
        <f t="shared" si="162"/>
        <v>0</v>
      </c>
      <c r="FS60" s="192">
        <f t="shared" si="163"/>
        <v>0</v>
      </c>
      <c r="FT60" s="192">
        <f t="shared" si="164"/>
        <v>0</v>
      </c>
      <c r="FU60" s="192">
        <f t="shared" si="165"/>
        <v>0</v>
      </c>
      <c r="FV60" s="192">
        <f t="shared" si="166"/>
        <v>0</v>
      </c>
      <c r="FW60" s="192">
        <f t="shared" si="167"/>
        <v>0</v>
      </c>
      <c r="FX60" s="192">
        <f t="shared" si="168"/>
        <v>0</v>
      </c>
      <c r="FY60" s="192">
        <f t="shared" si="169"/>
        <v>0</v>
      </c>
      <c r="FZ60" s="192">
        <f t="shared" si="170"/>
        <v>0</v>
      </c>
      <c r="GA60" s="192">
        <f t="shared" si="171"/>
        <v>0</v>
      </c>
      <c r="GB60" s="192">
        <f t="shared" si="172"/>
        <v>0</v>
      </c>
      <c r="GC60" s="192">
        <f t="shared" si="173"/>
        <v>0</v>
      </c>
      <c r="GD60" s="192">
        <f t="shared" si="174"/>
        <v>0</v>
      </c>
      <c r="GE60" s="192">
        <f t="shared" si="175"/>
        <v>0</v>
      </c>
      <c r="GF60" s="192">
        <f t="shared" si="176"/>
        <v>0</v>
      </c>
      <c r="GG60" s="192">
        <f t="shared" si="177"/>
        <v>0</v>
      </c>
      <c r="GH60" s="192">
        <f t="shared" si="178"/>
        <v>0</v>
      </c>
      <c r="GI60" s="192">
        <f t="shared" si="179"/>
        <v>0</v>
      </c>
      <c r="GJ60" s="192">
        <f t="shared" si="180"/>
        <v>0</v>
      </c>
      <c r="GK60" s="192">
        <f t="shared" si="181"/>
        <v>0</v>
      </c>
      <c r="GL60" s="192">
        <f t="shared" si="182"/>
        <v>0</v>
      </c>
      <c r="GM60" s="192">
        <f t="shared" si="183"/>
        <v>0</v>
      </c>
      <c r="GN60" s="192">
        <f t="shared" si="184"/>
        <v>0</v>
      </c>
      <c r="GO60" s="192">
        <f t="shared" si="185"/>
        <v>0</v>
      </c>
      <c r="GP60" s="192">
        <f t="shared" si="186"/>
        <v>0</v>
      </c>
      <c r="GQ60" s="192">
        <f t="shared" si="187"/>
        <v>0</v>
      </c>
      <c r="GR60" s="192">
        <f t="shared" si="188"/>
        <v>0</v>
      </c>
      <c r="GS60" s="192">
        <f t="shared" si="189"/>
        <v>0</v>
      </c>
      <c r="GT60" s="192">
        <f t="shared" si="190"/>
        <v>0</v>
      </c>
      <c r="GU60" s="192">
        <f t="shared" si="191"/>
        <v>0</v>
      </c>
      <c r="GV60" s="192">
        <f t="shared" si="192"/>
        <v>0</v>
      </c>
      <c r="GW60" s="192">
        <f t="shared" si="193"/>
        <v>0</v>
      </c>
      <c r="GX60" s="192">
        <f t="shared" si="194"/>
        <v>0</v>
      </c>
      <c r="GY60" s="192">
        <f t="shared" si="195"/>
        <v>0</v>
      </c>
      <c r="GZ60" s="192">
        <f t="shared" si="196"/>
        <v>0</v>
      </c>
      <c r="HA60" s="192">
        <f t="shared" si="197"/>
        <v>0</v>
      </c>
      <c r="HB60" s="192">
        <f t="shared" si="198"/>
        <v>0</v>
      </c>
      <c r="HC60" s="192">
        <f t="shared" si="199"/>
        <v>0</v>
      </c>
      <c r="HD60" s="192">
        <f t="shared" si="200"/>
        <v>0</v>
      </c>
      <c r="HE60" s="192">
        <f t="shared" si="201"/>
        <v>0</v>
      </c>
      <c r="HF60" s="192">
        <f t="shared" si="202"/>
        <v>0</v>
      </c>
      <c r="HG60" s="192">
        <f t="shared" si="203"/>
        <v>0</v>
      </c>
      <c r="HH60" s="192">
        <f t="shared" si="204"/>
        <v>0</v>
      </c>
      <c r="HI60" s="192">
        <f t="shared" si="205"/>
        <v>0</v>
      </c>
      <c r="HJ60" s="192">
        <f t="shared" si="206"/>
        <v>0</v>
      </c>
      <c r="HK60" s="192">
        <f t="shared" si="207"/>
        <v>0</v>
      </c>
      <c r="HL60" s="192">
        <f t="shared" si="208"/>
        <v>0</v>
      </c>
      <c r="HM60" s="192">
        <f t="shared" si="209"/>
        <v>0</v>
      </c>
      <c r="HN60" s="194">
        <f t="shared" si="210"/>
        <v>0</v>
      </c>
      <c r="HO60" s="194">
        <f t="shared" si="211"/>
        <v>0</v>
      </c>
      <c r="HP60" s="194">
        <f t="shared" si="212"/>
        <v>0</v>
      </c>
      <c r="HQ60" s="194">
        <f t="shared" si="213"/>
        <v>0</v>
      </c>
      <c r="HR60" s="194">
        <f t="shared" si="214"/>
        <v>0</v>
      </c>
      <c r="HS60" s="195" t="str">
        <f t="shared" si="9"/>
        <v/>
      </c>
      <c r="HT60" s="196">
        <f t="shared" si="225"/>
        <v>0</v>
      </c>
      <c r="HU60" s="196">
        <f t="shared" si="226"/>
        <v>0</v>
      </c>
      <c r="HV60" s="197" t="str">
        <f t="shared" si="12"/>
        <v/>
      </c>
      <c r="HW60" s="197" t="str">
        <f t="shared" si="215"/>
        <v/>
      </c>
      <c r="HX60" s="197" t="str">
        <f t="shared" si="216"/>
        <v/>
      </c>
      <c r="HY60" s="195" t="str">
        <f t="shared" si="13"/>
        <v/>
      </c>
      <c r="HZ60" s="30">
        <f t="shared" si="6"/>
        <v>0</v>
      </c>
      <c r="IA60" s="198">
        <f t="shared" si="14"/>
        <v>0</v>
      </c>
      <c r="IB60" s="195"/>
      <c r="IC60" s="195">
        <f t="shared" si="217"/>
        <v>0</v>
      </c>
      <c r="ID60" s="195">
        <f t="shared" si="15"/>
        <v>0</v>
      </c>
      <c r="IE60" s="195">
        <f t="shared" si="218"/>
        <v>0</v>
      </c>
      <c r="IF60" s="195">
        <f t="shared" si="16"/>
        <v>0</v>
      </c>
      <c r="IG60" s="307">
        <f t="shared" si="17"/>
        <v>0</v>
      </c>
      <c r="IH60" s="307">
        <f t="shared" si="18"/>
        <v>0</v>
      </c>
      <c r="II60" s="44">
        <f t="shared" si="19"/>
        <v>0</v>
      </c>
      <c r="IJ60" s="44">
        <f t="shared" si="219"/>
        <v>0</v>
      </c>
      <c r="IK60" s="44">
        <f t="shared" si="220"/>
        <v>0</v>
      </c>
      <c r="IL60" s="44">
        <f t="shared" si="221"/>
        <v>0</v>
      </c>
      <c r="IM60" s="44">
        <f t="shared" si="222"/>
        <v>0</v>
      </c>
      <c r="IN60" s="44">
        <f t="shared" si="223"/>
        <v>0</v>
      </c>
      <c r="IO60" s="44">
        <f t="shared" si="224"/>
        <v>0</v>
      </c>
    </row>
    <row r="61" spans="1:249" ht="18" customHeight="1">
      <c r="A61" s="188">
        <v>55</v>
      </c>
      <c r="B61" s="326"/>
      <c r="C61" s="289"/>
      <c r="D61" s="199"/>
      <c r="E61" s="189"/>
      <c r="F61" s="189"/>
      <c r="G61" s="190"/>
      <c r="H61" s="190"/>
      <c r="I61" s="272"/>
      <c r="J61" s="207"/>
      <c r="K61" s="214" t="str">
        <f t="shared" si="20"/>
        <v/>
      </c>
      <c r="L61" s="200" t="str">
        <f t="shared" si="21"/>
        <v/>
      </c>
      <c r="M61" s="200" t="str">
        <f t="shared" si="22"/>
        <v/>
      </c>
      <c r="N61" s="209" t="str">
        <f t="shared" si="8"/>
        <v/>
      </c>
      <c r="O61" s="208" t="str">
        <f>IFERROR(IF(D61="","",IF(K61="","",IF(I61="","",IF(F61="F",VLOOKUP(K61,F!A:G,2,0),IF(F61="M",VLOOKUP(K61,M!A:G,2,0),""))))),0)</f>
        <v/>
      </c>
      <c r="P61" s="191" t="str">
        <f>IFERROR(IF(D61="","",IF(K61="","",IF(I61="","",IF(F61="F",VLOOKUP(K61,F!A:G,3,0),IF(F61="M",VLOOKUP(K61,M!A:G,3,0),""))))),0)</f>
        <v/>
      </c>
      <c r="Q61" s="191" t="str">
        <f>IFERROR(IF(D61="","",IF(K61="","",IF(I61="","",IF(F61="F",VLOOKUP(K61,F!A:G,4,0),IF(F61="M",VLOOKUP(K61,M!A:G,4,0),""))))),0)</f>
        <v/>
      </c>
      <c r="R61" s="191" t="str">
        <f>IFERROR(IF(D61="","",IF(K61="","",IF(I61="","",IF(F61="F",VLOOKUP(K61,F!A:G,5,0),IF(F61="M",VLOOKUP(K61,M!A:G,5,0),""))))),0)</f>
        <v/>
      </c>
      <c r="S61" s="191" t="str">
        <f>IFERROR(IF(D61="","",IF(K61="","",IF(I61="","",IF(F61="F",VLOOKUP(K61,F!A:G,6,0),IF(F61="M",VLOOKUP(K61,M!A:G,6,0),""))))),0)</f>
        <v/>
      </c>
      <c r="T61" s="191" t="str">
        <f>IFERROR(IF(D61="","",IF(K61="","",IF(I61="","",IF(F61="F",VLOOKUP(K61,F!A:G,7,0),IF(F61="M",VLOOKUP(K61,M!A:G,7,0),""))))),0)</f>
        <v/>
      </c>
      <c r="U61" s="191" t="str">
        <f>IFERROR(IF(D61="","",IF(K61="","",IF(J61="","",IF(F61="F",VLOOKUP(K61,F!A:M,8,0),IF(F61="M",VLOOKUP(K61,M!A:M,8,0),""))))),0)</f>
        <v/>
      </c>
      <c r="V61" s="191" t="str">
        <f>IFERROR(IF(D61="","",IF(K61="","",IF(J61="","",IF(F61="F",VLOOKUP(K61,F!A:M,9,0),IF(F61="M",VLOOKUP(K61,M!A:M,9,0),""))))),0)</f>
        <v/>
      </c>
      <c r="W61" s="191" t="str">
        <f>IFERROR(IF(D61="","",IF(K61="","",IF(J61="","",IF(F61="F",VLOOKUP(K61,F!A:M,10,0),IF(F61="M",VLOOKUP(K61,M!A:M,10,0),""))))),0)</f>
        <v/>
      </c>
      <c r="X61" s="191" t="str">
        <f>IFERROR(IF(D61="","",IF(K61="","",IF(J61="","",IF(F61="F",VLOOKUP(K61,F!A:M,11,0),IF(F61="M",VLOOKUP(K61,M!A:M,11,0),""))))),0)</f>
        <v/>
      </c>
      <c r="Y61" s="191" t="str">
        <f>IFERROR(IF(D61="","",IF(K61="","",IF(J61="","",IF(F61="F",VLOOKUP(K61,F!A:M,12,0),IF(F61="M",VLOOKUP(K61,M!A:M,12,0),""))))),0)</f>
        <v/>
      </c>
      <c r="Z61" s="191" t="str">
        <f>IFERROR(IF(D61="","",IF(K61="","",IF(J61="","",IF(F61="F",VLOOKUP(K61,F!A:M,13,0),IF(F61="M",VLOOKUP(K61,M!A:M,13,0),""))))),0)</f>
        <v/>
      </c>
      <c r="AA61" s="191" t="str">
        <f>IFERROR(IF(D61="","",IF(F61="","",IF(J61="","",IF(K61="","",IF(AND(K61&gt;23,K61&lt;=60),IF(F61="F",VLOOKUP(MROUND(HZ61,0.5),'F-Weight for Length'!K:S,2,0),VLOOKUP(MROUND(HZ61,0.5),'M-Weight for Length'!K:S,2,0)),IF(K61&gt;60,IF(F61="F",VLOOKUP(K61,'F-Weight for Length'!U:AC,2,0),VLOOKUP(K61,'M-Weight for Length'!U:AC,2,0)),IF(F61="F",VLOOKUP(MROUND(HZ61,0.5),'F-Weight for Length'!A:I,2,0),VLOOKUP(MROUND(HZ61,0.5),'M-Weight for Length'!A:I,2,0)))))))),0)</f>
        <v/>
      </c>
      <c r="AB61" s="191" t="str">
        <f>IFERROR(IF(D61="","",IF(F61="","",IF(J61="","",IF(K61="","",IF(AND(K61&gt;23,K61&lt;=60),IF(F61="F",VLOOKUP(MROUND(HZ61,0.5),'F-Weight for Length'!K:S,3,0),VLOOKUP(MROUND(HZ61,0.5),'M-Weight for Length'!K:S,3,0)),IF(K61&gt;60,IF(F61="F",VLOOKUP(K61,'F-Weight for Length'!U:AC,3,0),VLOOKUP(K61,'M-Weight for Length'!U:AC,3,0)),IF(F61="F",VLOOKUP(MROUND(HZ61,0.5),'F-Weight for Length'!A:I,3,0),VLOOKUP(MROUND(HZ61,0.5),'M-Weight for Length'!A:I,3,0)))))))),0)</f>
        <v/>
      </c>
      <c r="AC61" s="191" t="str">
        <f>IFERROR(IF(D61="","",IF(F61="","",IF(J61="","",IF(K61="","",IF(AND(K61&gt;23,K61&lt;=60),IF(F61="F",VLOOKUP(MROUND(HZ61,0.5),'F-Weight for Length'!K:S,4,0),VLOOKUP(MROUND(HZ61,0.5),'M-Weight for Length'!K:S,4,0)),IF(K61&gt;60,IF(F61="F",VLOOKUP(K61,'F-Weight for Length'!U:AC,4,0),VLOOKUP(K61,'M-Weight for Length'!U:AC,4,0)),IF(F61="F",VLOOKUP(MROUND(HZ61,0.5),'F-Weight for Length'!A:I,4,0),VLOOKUP(MROUND(HZ61,0.5),'M-Weight for Length'!A:I,4,0)))))))),0)</f>
        <v/>
      </c>
      <c r="AD61" s="191" t="str">
        <f>IFERROR(IF(D61="","",IF(F61="","",IF(J61="","",IF(K61="","",IF(AND(K61&gt;23,K61&lt;=60),IF(F61="F",VLOOKUP(MROUND(HZ61,0.5),'F-Weight for Length'!K:S,5,0),VLOOKUP(MROUND(HZ61,0.5),'M-Weight for Length'!K:S,5,0)),IF(K61&gt;60,IF(F61="F",VLOOKUP(K61,'F-Weight for Length'!U:AC,5,0),VLOOKUP(K61,'M-Weight for Length'!U:AC,5,0)),IF(F61="F",VLOOKUP(MROUND(HZ61,0.5),'F-Weight for Length'!A:I,5,0),VLOOKUP(MROUND(HZ61,0.5),'M-Weight for Length'!A:I,5,0)))))))),0)</f>
        <v/>
      </c>
      <c r="AE61" s="191" t="str">
        <f>IFERROR(IF(D61="","",IF(F61="","",IF(J61="","",IF(K61="","",IF(AND(K61&gt;23,K61&lt;=60),IF(F61="F",VLOOKUP(MROUND(HZ61,0.5),'F-Weight for Length'!K:S,6,0),VLOOKUP(MROUND(HZ61,0.5),'M-Weight for Length'!K:S,6,0)),IF(K61&gt;60,IF(F61="F",VLOOKUP(K61,'F-Weight for Length'!U:AC,6,0),VLOOKUP(K61,'M-Weight for Length'!U:AC,6,0)),IF(F61="F",VLOOKUP(MROUND(HZ61,0.5),'F-Weight for Length'!A:I,6,0),VLOOKUP(MROUND(HZ61,0.5),'M-Weight for Length'!A:I,6,0)))))))),0)</f>
        <v/>
      </c>
      <c r="AF61" s="191" t="str">
        <f>IFERROR(IF(D61="","",IF(F61="","",IF(J61="","",IF(K61="","",IF(AND(K61&gt;23,K61&lt;=60),IF(F61="F",VLOOKUP(MROUND(HZ61,0.5),'F-Weight for Length'!K:S,7,0),VLOOKUP(MROUND(HZ61,0.5),'M-Weight for Length'!K:S,7,0)),IF(K61&gt;60,IF(F61="F",VLOOKUP(K61,'F-Weight for Length'!U:AC,7,0),VLOOKUP(K61,'M-Weight for Length'!U:AC,7,0)),IF(F61="F",VLOOKUP(MROUND(HZ61,0.5),'F-Weight for Length'!A:I,7,0),VLOOKUP(MROUND(HZ61,0.5),'M-Weight for Length'!A:I,7,0)))))))),0)</f>
        <v/>
      </c>
      <c r="AG61" s="191" t="str">
        <f>IFERROR(IF(D61="","",IF(F61="","",IF(J61="","",IF(K61="","",IF(AND(K61&gt;23,K61&lt;=60),IF(F61="F",VLOOKUP(MROUND(HZ61,0.5),'F-Weight for Length'!K:S,8,0),VLOOKUP(MROUND(HZ61,0.5),'M-Weight for Length'!K:S,8,0)),IF(K61&gt;60,IF(F61="F",VLOOKUP(K61,'F-Weight for Length'!U:AC,8,0),VLOOKUP(K61,'M-Weight for Length'!U:AC,8,0)),IF(F61="F",VLOOKUP(MROUND(HZ61,0.5),'F-Weight for Length'!A:I,8,0),VLOOKUP(MROUND(HZ61,0.5),'M-Weight for Length'!A:I,8,0)))))))),0)</f>
        <v/>
      </c>
      <c r="AH61" s="191" t="str">
        <f>IFERROR(IF(D61="","",IF(F61="","",IF(J61="","",IF(K61="","",IF(AND(K61&gt;23,K61&lt;=60),IF(F61="F",VLOOKUP(MROUND(HZ61,0.5),'F-Weight for Length'!K:S,9,0),VLOOKUP(MROUND(HZ61,0.5),'M-Weight for Length'!K:S,9,0)),IF(K61&gt;60,IF(F61="F",VLOOKUP(K61,'F-Weight for Length'!U:AC,9,0),VLOOKUP(K61,'M-Weight for Length'!U:AC,9,0)),IF(F61="F",VLOOKUP(MROUND(HZ61,0.5),'F-Weight for Length'!A:I,9,0),VLOOKUP(MROUND(HZ61,0.5),'M-Weight for Length'!A:I,9,0)))))))),0)</f>
        <v/>
      </c>
      <c r="AI61" s="192">
        <f t="shared" si="23"/>
        <v>0</v>
      </c>
      <c r="AJ61" s="192">
        <f t="shared" si="24"/>
        <v>0</v>
      </c>
      <c r="AK61" s="192">
        <f t="shared" si="25"/>
        <v>0</v>
      </c>
      <c r="AL61" s="192">
        <f t="shared" si="26"/>
        <v>0</v>
      </c>
      <c r="AM61" s="192">
        <f t="shared" si="27"/>
        <v>0</v>
      </c>
      <c r="AN61" s="192">
        <f t="shared" si="28"/>
        <v>0</v>
      </c>
      <c r="AO61" s="192">
        <f t="shared" si="29"/>
        <v>0</v>
      </c>
      <c r="AP61" s="192">
        <f t="shared" si="30"/>
        <v>0</v>
      </c>
      <c r="AQ61" s="192">
        <f t="shared" si="31"/>
        <v>0</v>
      </c>
      <c r="AR61" s="192">
        <f t="shared" si="32"/>
        <v>0</v>
      </c>
      <c r="AS61" s="192">
        <f t="shared" si="33"/>
        <v>0</v>
      </c>
      <c r="AT61" s="192">
        <f t="shared" si="34"/>
        <v>0</v>
      </c>
      <c r="AU61" s="192">
        <f t="shared" si="35"/>
        <v>0</v>
      </c>
      <c r="AV61" s="192">
        <f t="shared" si="36"/>
        <v>0</v>
      </c>
      <c r="AW61" s="192">
        <f t="shared" si="37"/>
        <v>0</v>
      </c>
      <c r="AX61" s="192">
        <f t="shared" si="38"/>
        <v>0</v>
      </c>
      <c r="AY61" s="192">
        <f t="shared" si="39"/>
        <v>0</v>
      </c>
      <c r="AZ61" s="192">
        <f t="shared" si="40"/>
        <v>0</v>
      </c>
      <c r="BA61" s="192">
        <f t="shared" si="41"/>
        <v>0</v>
      </c>
      <c r="BB61" s="192">
        <f t="shared" si="42"/>
        <v>0</v>
      </c>
      <c r="BC61" s="192">
        <f t="shared" si="43"/>
        <v>0</v>
      </c>
      <c r="BD61" s="192">
        <f t="shared" si="44"/>
        <v>0</v>
      </c>
      <c r="BE61" s="192">
        <f t="shared" si="45"/>
        <v>0</v>
      </c>
      <c r="BF61" s="192">
        <f t="shared" si="46"/>
        <v>0</v>
      </c>
      <c r="BG61" s="192">
        <f t="shared" si="47"/>
        <v>0</v>
      </c>
      <c r="BH61" s="192">
        <f t="shared" si="48"/>
        <v>0</v>
      </c>
      <c r="BI61" s="192">
        <f t="shared" si="49"/>
        <v>0</v>
      </c>
      <c r="BJ61" s="192">
        <f t="shared" si="50"/>
        <v>0</v>
      </c>
      <c r="BK61" s="192">
        <f t="shared" si="51"/>
        <v>0</v>
      </c>
      <c r="BL61" s="192">
        <f t="shared" si="52"/>
        <v>0</v>
      </c>
      <c r="BM61" s="192">
        <f t="shared" si="53"/>
        <v>0</v>
      </c>
      <c r="BN61" s="192">
        <f t="shared" si="54"/>
        <v>0</v>
      </c>
      <c r="BO61" s="192">
        <f t="shared" si="55"/>
        <v>0</v>
      </c>
      <c r="BP61" s="192">
        <f t="shared" si="56"/>
        <v>0</v>
      </c>
      <c r="BQ61" s="192">
        <f t="shared" si="57"/>
        <v>0</v>
      </c>
      <c r="BR61" s="192">
        <f t="shared" si="58"/>
        <v>0</v>
      </c>
      <c r="BS61" s="192">
        <f t="shared" si="59"/>
        <v>0</v>
      </c>
      <c r="BT61" s="192">
        <f t="shared" si="60"/>
        <v>0</v>
      </c>
      <c r="BU61" s="192">
        <f t="shared" si="61"/>
        <v>0</v>
      </c>
      <c r="BV61" s="192">
        <f t="shared" si="62"/>
        <v>0</v>
      </c>
      <c r="BW61" s="192">
        <f t="shared" si="63"/>
        <v>0</v>
      </c>
      <c r="BX61" s="192">
        <f t="shared" si="64"/>
        <v>0</v>
      </c>
      <c r="BY61" s="192">
        <f t="shared" si="65"/>
        <v>0</v>
      </c>
      <c r="BZ61" s="192">
        <f t="shared" si="66"/>
        <v>0</v>
      </c>
      <c r="CA61" s="192">
        <f t="shared" si="67"/>
        <v>0</v>
      </c>
      <c r="CB61" s="192">
        <f t="shared" si="68"/>
        <v>0</v>
      </c>
      <c r="CC61" s="192">
        <f t="shared" si="69"/>
        <v>0</v>
      </c>
      <c r="CD61" s="192">
        <f t="shared" si="70"/>
        <v>0</v>
      </c>
      <c r="CE61" s="192">
        <f t="shared" si="71"/>
        <v>0</v>
      </c>
      <c r="CF61" s="192">
        <f t="shared" si="72"/>
        <v>0</v>
      </c>
      <c r="CG61" s="192">
        <f t="shared" si="73"/>
        <v>0</v>
      </c>
      <c r="CH61" s="192">
        <f t="shared" si="74"/>
        <v>0</v>
      </c>
      <c r="CI61" s="192">
        <f t="shared" si="75"/>
        <v>0</v>
      </c>
      <c r="CJ61" s="192">
        <f t="shared" si="76"/>
        <v>0</v>
      </c>
      <c r="CK61" s="192">
        <f t="shared" si="77"/>
        <v>0</v>
      </c>
      <c r="CL61" s="192">
        <f t="shared" si="78"/>
        <v>0</v>
      </c>
      <c r="CM61" s="192">
        <f t="shared" si="79"/>
        <v>0</v>
      </c>
      <c r="CN61" s="192">
        <f t="shared" si="80"/>
        <v>0</v>
      </c>
      <c r="CO61" s="192">
        <f t="shared" si="81"/>
        <v>0</v>
      </c>
      <c r="CP61" s="192">
        <f t="shared" si="82"/>
        <v>0</v>
      </c>
      <c r="CQ61" s="192">
        <f t="shared" si="83"/>
        <v>0</v>
      </c>
      <c r="CR61" s="192">
        <f t="shared" si="84"/>
        <v>0</v>
      </c>
      <c r="CS61" s="192">
        <f t="shared" si="85"/>
        <v>0</v>
      </c>
      <c r="CT61" s="192">
        <f t="shared" si="86"/>
        <v>0</v>
      </c>
      <c r="CU61" s="192">
        <f t="shared" si="87"/>
        <v>0</v>
      </c>
      <c r="CV61" s="192">
        <f t="shared" si="88"/>
        <v>0</v>
      </c>
      <c r="CW61" s="192">
        <f t="shared" si="89"/>
        <v>0</v>
      </c>
      <c r="CX61" s="192">
        <f t="shared" si="90"/>
        <v>0</v>
      </c>
      <c r="CY61" s="192">
        <f t="shared" si="91"/>
        <v>0</v>
      </c>
      <c r="CZ61" s="192">
        <f t="shared" si="92"/>
        <v>0</v>
      </c>
      <c r="DA61" s="192">
        <f t="shared" si="93"/>
        <v>0</v>
      </c>
      <c r="DB61" s="192">
        <f t="shared" si="94"/>
        <v>0</v>
      </c>
      <c r="DC61" s="192">
        <f t="shared" si="95"/>
        <v>0</v>
      </c>
      <c r="DD61" s="192">
        <f t="shared" si="96"/>
        <v>0</v>
      </c>
      <c r="DE61" s="192">
        <f t="shared" si="97"/>
        <v>0</v>
      </c>
      <c r="DF61" s="192">
        <f t="shared" si="98"/>
        <v>0</v>
      </c>
      <c r="DG61" s="192">
        <f t="shared" si="99"/>
        <v>0</v>
      </c>
      <c r="DH61" s="192">
        <f t="shared" si="100"/>
        <v>0</v>
      </c>
      <c r="DI61" s="192">
        <f t="shared" si="101"/>
        <v>0</v>
      </c>
      <c r="DJ61" s="192">
        <f t="shared" si="102"/>
        <v>0</v>
      </c>
      <c r="DK61" s="192">
        <f t="shared" si="103"/>
        <v>0</v>
      </c>
      <c r="DL61" s="192">
        <f t="shared" si="104"/>
        <v>0</v>
      </c>
      <c r="DM61" s="192">
        <f t="shared" si="105"/>
        <v>0</v>
      </c>
      <c r="DN61" s="192">
        <f t="shared" si="106"/>
        <v>0</v>
      </c>
      <c r="DO61" s="192">
        <f t="shared" si="107"/>
        <v>0</v>
      </c>
      <c r="DP61" s="192">
        <f t="shared" si="108"/>
        <v>0</v>
      </c>
      <c r="DQ61" s="192">
        <f t="shared" si="109"/>
        <v>0</v>
      </c>
      <c r="DR61" s="192">
        <f t="shared" si="110"/>
        <v>0</v>
      </c>
      <c r="DS61" s="192">
        <f t="shared" si="111"/>
        <v>0</v>
      </c>
      <c r="DT61" s="192">
        <f t="shared" si="112"/>
        <v>0</v>
      </c>
      <c r="DU61" s="192">
        <f t="shared" si="113"/>
        <v>0</v>
      </c>
      <c r="DV61" s="193">
        <f t="shared" si="114"/>
        <v>0</v>
      </c>
      <c r="DW61" s="193">
        <f t="shared" si="115"/>
        <v>0</v>
      </c>
      <c r="DX61" s="193">
        <f t="shared" si="116"/>
        <v>0</v>
      </c>
      <c r="DY61" s="193">
        <f t="shared" si="117"/>
        <v>0</v>
      </c>
      <c r="DZ61" s="193">
        <f t="shared" si="118"/>
        <v>0</v>
      </c>
      <c r="EA61" s="192">
        <f t="shared" si="119"/>
        <v>0</v>
      </c>
      <c r="EB61" s="192">
        <f t="shared" si="120"/>
        <v>0</v>
      </c>
      <c r="EC61" s="192">
        <f t="shared" si="121"/>
        <v>0</v>
      </c>
      <c r="ED61" s="192">
        <f t="shared" si="122"/>
        <v>0</v>
      </c>
      <c r="EE61" s="192">
        <f t="shared" si="123"/>
        <v>0</v>
      </c>
      <c r="EF61" s="192">
        <f t="shared" si="124"/>
        <v>0</v>
      </c>
      <c r="EG61" s="192">
        <f t="shared" si="125"/>
        <v>0</v>
      </c>
      <c r="EH61" s="192">
        <f t="shared" si="126"/>
        <v>0</v>
      </c>
      <c r="EI61" s="192">
        <f t="shared" si="127"/>
        <v>0</v>
      </c>
      <c r="EJ61" s="192">
        <f t="shared" si="128"/>
        <v>0</v>
      </c>
      <c r="EK61" s="192">
        <f t="shared" si="129"/>
        <v>0</v>
      </c>
      <c r="EL61" s="192">
        <f t="shared" si="130"/>
        <v>0</v>
      </c>
      <c r="EM61" s="192">
        <f t="shared" si="131"/>
        <v>0</v>
      </c>
      <c r="EN61" s="192">
        <f t="shared" si="132"/>
        <v>0</v>
      </c>
      <c r="EO61" s="192">
        <f t="shared" si="133"/>
        <v>0</v>
      </c>
      <c r="EP61" s="192">
        <f t="shared" si="134"/>
        <v>0</v>
      </c>
      <c r="EQ61" s="192">
        <f t="shared" si="135"/>
        <v>0</v>
      </c>
      <c r="ER61" s="192">
        <f t="shared" si="136"/>
        <v>0</v>
      </c>
      <c r="ES61" s="192">
        <f t="shared" si="137"/>
        <v>0</v>
      </c>
      <c r="ET61" s="192">
        <f t="shared" si="138"/>
        <v>0</v>
      </c>
      <c r="EU61" s="192">
        <f t="shared" si="139"/>
        <v>0</v>
      </c>
      <c r="EV61" s="192">
        <f t="shared" si="140"/>
        <v>0</v>
      </c>
      <c r="EW61" s="192">
        <f t="shared" si="141"/>
        <v>0</v>
      </c>
      <c r="EX61" s="192">
        <f t="shared" si="142"/>
        <v>0</v>
      </c>
      <c r="EY61" s="192">
        <f t="shared" si="143"/>
        <v>0</v>
      </c>
      <c r="EZ61" s="192">
        <f t="shared" si="144"/>
        <v>0</v>
      </c>
      <c r="FA61" s="192">
        <f t="shared" si="145"/>
        <v>0</v>
      </c>
      <c r="FB61" s="192">
        <f t="shared" si="146"/>
        <v>0</v>
      </c>
      <c r="FC61" s="192">
        <f t="shared" si="147"/>
        <v>0</v>
      </c>
      <c r="FD61" s="192">
        <f t="shared" si="148"/>
        <v>0</v>
      </c>
      <c r="FE61" s="192">
        <f t="shared" si="149"/>
        <v>0</v>
      </c>
      <c r="FF61" s="192">
        <f t="shared" si="150"/>
        <v>0</v>
      </c>
      <c r="FG61" s="192">
        <f t="shared" si="151"/>
        <v>0</v>
      </c>
      <c r="FH61" s="192">
        <f t="shared" si="152"/>
        <v>0</v>
      </c>
      <c r="FI61" s="192">
        <f t="shared" si="153"/>
        <v>0</v>
      </c>
      <c r="FJ61" s="192">
        <f t="shared" si="154"/>
        <v>0</v>
      </c>
      <c r="FK61" s="192">
        <f t="shared" si="155"/>
        <v>0</v>
      </c>
      <c r="FL61" s="192">
        <f t="shared" si="156"/>
        <v>0</v>
      </c>
      <c r="FM61" s="192">
        <f t="shared" si="157"/>
        <v>0</v>
      </c>
      <c r="FN61" s="192">
        <f t="shared" si="158"/>
        <v>0</v>
      </c>
      <c r="FO61" s="192">
        <f t="shared" si="159"/>
        <v>0</v>
      </c>
      <c r="FP61" s="192">
        <f t="shared" si="160"/>
        <v>0</v>
      </c>
      <c r="FQ61" s="192">
        <f t="shared" si="161"/>
        <v>0</v>
      </c>
      <c r="FR61" s="192">
        <f t="shared" si="162"/>
        <v>0</v>
      </c>
      <c r="FS61" s="192">
        <f t="shared" si="163"/>
        <v>0</v>
      </c>
      <c r="FT61" s="192">
        <f t="shared" si="164"/>
        <v>0</v>
      </c>
      <c r="FU61" s="192">
        <f t="shared" si="165"/>
        <v>0</v>
      </c>
      <c r="FV61" s="192">
        <f t="shared" si="166"/>
        <v>0</v>
      </c>
      <c r="FW61" s="192">
        <f t="shared" si="167"/>
        <v>0</v>
      </c>
      <c r="FX61" s="192">
        <f t="shared" si="168"/>
        <v>0</v>
      </c>
      <c r="FY61" s="192">
        <f t="shared" si="169"/>
        <v>0</v>
      </c>
      <c r="FZ61" s="192">
        <f t="shared" si="170"/>
        <v>0</v>
      </c>
      <c r="GA61" s="192">
        <f t="shared" si="171"/>
        <v>0</v>
      </c>
      <c r="GB61" s="192">
        <f t="shared" si="172"/>
        <v>0</v>
      </c>
      <c r="GC61" s="192">
        <f t="shared" si="173"/>
        <v>0</v>
      </c>
      <c r="GD61" s="192">
        <f t="shared" si="174"/>
        <v>0</v>
      </c>
      <c r="GE61" s="192">
        <f t="shared" si="175"/>
        <v>0</v>
      </c>
      <c r="GF61" s="192">
        <f t="shared" si="176"/>
        <v>0</v>
      </c>
      <c r="GG61" s="192">
        <f t="shared" si="177"/>
        <v>0</v>
      </c>
      <c r="GH61" s="192">
        <f t="shared" si="178"/>
        <v>0</v>
      </c>
      <c r="GI61" s="192">
        <f t="shared" si="179"/>
        <v>0</v>
      </c>
      <c r="GJ61" s="192">
        <f t="shared" si="180"/>
        <v>0</v>
      </c>
      <c r="GK61" s="192">
        <f t="shared" si="181"/>
        <v>0</v>
      </c>
      <c r="GL61" s="192">
        <f t="shared" si="182"/>
        <v>0</v>
      </c>
      <c r="GM61" s="192">
        <f t="shared" si="183"/>
        <v>0</v>
      </c>
      <c r="GN61" s="192">
        <f t="shared" si="184"/>
        <v>0</v>
      </c>
      <c r="GO61" s="192">
        <f t="shared" si="185"/>
        <v>0</v>
      </c>
      <c r="GP61" s="192">
        <f t="shared" si="186"/>
        <v>0</v>
      </c>
      <c r="GQ61" s="192">
        <f t="shared" si="187"/>
        <v>0</v>
      </c>
      <c r="GR61" s="192">
        <f t="shared" si="188"/>
        <v>0</v>
      </c>
      <c r="GS61" s="192">
        <f t="shared" si="189"/>
        <v>0</v>
      </c>
      <c r="GT61" s="192">
        <f t="shared" si="190"/>
        <v>0</v>
      </c>
      <c r="GU61" s="192">
        <f t="shared" si="191"/>
        <v>0</v>
      </c>
      <c r="GV61" s="192">
        <f t="shared" si="192"/>
        <v>0</v>
      </c>
      <c r="GW61" s="192">
        <f t="shared" si="193"/>
        <v>0</v>
      </c>
      <c r="GX61" s="192">
        <f t="shared" si="194"/>
        <v>0</v>
      </c>
      <c r="GY61" s="192">
        <f t="shared" si="195"/>
        <v>0</v>
      </c>
      <c r="GZ61" s="192">
        <f t="shared" si="196"/>
        <v>0</v>
      </c>
      <c r="HA61" s="192">
        <f t="shared" si="197"/>
        <v>0</v>
      </c>
      <c r="HB61" s="192">
        <f t="shared" si="198"/>
        <v>0</v>
      </c>
      <c r="HC61" s="192">
        <f t="shared" si="199"/>
        <v>0</v>
      </c>
      <c r="HD61" s="192">
        <f t="shared" si="200"/>
        <v>0</v>
      </c>
      <c r="HE61" s="192">
        <f t="shared" si="201"/>
        <v>0</v>
      </c>
      <c r="HF61" s="192">
        <f t="shared" si="202"/>
        <v>0</v>
      </c>
      <c r="HG61" s="192">
        <f t="shared" si="203"/>
        <v>0</v>
      </c>
      <c r="HH61" s="192">
        <f t="shared" si="204"/>
        <v>0</v>
      </c>
      <c r="HI61" s="192">
        <f t="shared" si="205"/>
        <v>0</v>
      </c>
      <c r="HJ61" s="192">
        <f t="shared" si="206"/>
        <v>0</v>
      </c>
      <c r="HK61" s="192">
        <f t="shared" si="207"/>
        <v>0</v>
      </c>
      <c r="HL61" s="192">
        <f t="shared" si="208"/>
        <v>0</v>
      </c>
      <c r="HM61" s="192">
        <f t="shared" si="209"/>
        <v>0</v>
      </c>
      <c r="HN61" s="194">
        <f t="shared" si="210"/>
        <v>0</v>
      </c>
      <c r="HO61" s="194">
        <f t="shared" si="211"/>
        <v>0</v>
      </c>
      <c r="HP61" s="194">
        <f t="shared" si="212"/>
        <v>0</v>
      </c>
      <c r="HQ61" s="194">
        <f t="shared" si="213"/>
        <v>0</v>
      </c>
      <c r="HR61" s="194">
        <f t="shared" si="214"/>
        <v>0</v>
      </c>
      <c r="HS61" s="195" t="str">
        <f t="shared" si="9"/>
        <v/>
      </c>
      <c r="HT61" s="196">
        <f t="shared" si="225"/>
        <v>0</v>
      </c>
      <c r="HU61" s="196">
        <f t="shared" si="226"/>
        <v>0</v>
      </c>
      <c r="HV61" s="197" t="str">
        <f t="shared" si="12"/>
        <v/>
      </c>
      <c r="HW61" s="197" t="str">
        <f t="shared" si="215"/>
        <v/>
      </c>
      <c r="HX61" s="197" t="str">
        <f t="shared" si="216"/>
        <v/>
      </c>
      <c r="HY61" s="195" t="str">
        <f t="shared" si="13"/>
        <v/>
      </c>
      <c r="HZ61" s="30">
        <f t="shared" si="6"/>
        <v>0</v>
      </c>
      <c r="IA61" s="198">
        <f t="shared" si="14"/>
        <v>0</v>
      </c>
      <c r="IB61" s="195"/>
      <c r="IC61" s="195">
        <f t="shared" si="217"/>
        <v>0</v>
      </c>
      <c r="ID61" s="195">
        <f t="shared" si="15"/>
        <v>0</v>
      </c>
      <c r="IE61" s="195">
        <f t="shared" si="218"/>
        <v>0</v>
      </c>
      <c r="IF61" s="195">
        <f t="shared" si="16"/>
        <v>0</v>
      </c>
      <c r="IG61" s="307">
        <f t="shared" si="17"/>
        <v>0</v>
      </c>
      <c r="IH61" s="307">
        <f t="shared" si="18"/>
        <v>0</v>
      </c>
      <c r="II61" s="44">
        <f t="shared" si="19"/>
        <v>0</v>
      </c>
      <c r="IJ61" s="44">
        <f t="shared" si="219"/>
        <v>0</v>
      </c>
      <c r="IK61" s="44">
        <f t="shared" si="220"/>
        <v>0</v>
      </c>
      <c r="IL61" s="44">
        <f t="shared" si="221"/>
        <v>0</v>
      </c>
      <c r="IM61" s="44">
        <f t="shared" si="222"/>
        <v>0</v>
      </c>
      <c r="IN61" s="44">
        <f t="shared" si="223"/>
        <v>0</v>
      </c>
      <c r="IO61" s="44">
        <f t="shared" si="224"/>
        <v>0</v>
      </c>
    </row>
    <row r="62" spans="1:249" ht="18" customHeight="1">
      <c r="A62" s="188">
        <v>56</v>
      </c>
      <c r="B62" s="326"/>
      <c r="C62" s="289"/>
      <c r="D62" s="199"/>
      <c r="E62" s="189"/>
      <c r="F62" s="189"/>
      <c r="G62" s="190"/>
      <c r="H62" s="190"/>
      <c r="I62" s="272"/>
      <c r="J62" s="207"/>
      <c r="K62" s="214" t="str">
        <f t="shared" si="20"/>
        <v/>
      </c>
      <c r="L62" s="200" t="str">
        <f t="shared" si="21"/>
        <v/>
      </c>
      <c r="M62" s="200" t="str">
        <f t="shared" si="22"/>
        <v/>
      </c>
      <c r="N62" s="209" t="str">
        <f t="shared" si="8"/>
        <v/>
      </c>
      <c r="O62" s="208" t="str">
        <f>IFERROR(IF(D62="","",IF(K62="","",IF(I62="","",IF(F62="F",VLOOKUP(K62,F!A:G,2,0),IF(F62="M",VLOOKUP(K62,M!A:G,2,0),""))))),0)</f>
        <v/>
      </c>
      <c r="P62" s="191" t="str">
        <f>IFERROR(IF(D62="","",IF(K62="","",IF(I62="","",IF(F62="F",VLOOKUP(K62,F!A:G,3,0),IF(F62="M",VLOOKUP(K62,M!A:G,3,0),""))))),0)</f>
        <v/>
      </c>
      <c r="Q62" s="191" t="str">
        <f>IFERROR(IF(D62="","",IF(K62="","",IF(I62="","",IF(F62="F",VLOOKUP(K62,F!A:G,4,0),IF(F62="M",VLOOKUP(K62,M!A:G,4,0),""))))),0)</f>
        <v/>
      </c>
      <c r="R62" s="191" t="str">
        <f>IFERROR(IF(D62="","",IF(K62="","",IF(I62="","",IF(F62="F",VLOOKUP(K62,F!A:G,5,0),IF(F62="M",VLOOKUP(K62,M!A:G,5,0),""))))),0)</f>
        <v/>
      </c>
      <c r="S62" s="191" t="str">
        <f>IFERROR(IF(D62="","",IF(K62="","",IF(I62="","",IF(F62="F",VLOOKUP(K62,F!A:G,6,0),IF(F62="M",VLOOKUP(K62,M!A:G,6,0),""))))),0)</f>
        <v/>
      </c>
      <c r="T62" s="191" t="str">
        <f>IFERROR(IF(D62="","",IF(K62="","",IF(I62="","",IF(F62="F",VLOOKUP(K62,F!A:G,7,0),IF(F62="M",VLOOKUP(K62,M!A:G,7,0),""))))),0)</f>
        <v/>
      </c>
      <c r="U62" s="191" t="str">
        <f>IFERROR(IF(D62="","",IF(K62="","",IF(J62="","",IF(F62="F",VLOOKUP(K62,F!A:M,8,0),IF(F62="M",VLOOKUP(K62,M!A:M,8,0),""))))),0)</f>
        <v/>
      </c>
      <c r="V62" s="191" t="str">
        <f>IFERROR(IF(D62="","",IF(K62="","",IF(J62="","",IF(F62="F",VLOOKUP(K62,F!A:M,9,0),IF(F62="M",VLOOKUP(K62,M!A:M,9,0),""))))),0)</f>
        <v/>
      </c>
      <c r="W62" s="191" t="str">
        <f>IFERROR(IF(D62="","",IF(K62="","",IF(J62="","",IF(F62="F",VLOOKUP(K62,F!A:M,10,0),IF(F62="M",VLOOKUP(K62,M!A:M,10,0),""))))),0)</f>
        <v/>
      </c>
      <c r="X62" s="191" t="str">
        <f>IFERROR(IF(D62="","",IF(K62="","",IF(J62="","",IF(F62="F",VLOOKUP(K62,F!A:M,11,0),IF(F62="M",VLOOKUP(K62,M!A:M,11,0),""))))),0)</f>
        <v/>
      </c>
      <c r="Y62" s="191" t="str">
        <f>IFERROR(IF(D62="","",IF(K62="","",IF(J62="","",IF(F62="F",VLOOKUP(K62,F!A:M,12,0),IF(F62="M",VLOOKUP(K62,M!A:M,12,0),""))))),0)</f>
        <v/>
      </c>
      <c r="Z62" s="191" t="str">
        <f>IFERROR(IF(D62="","",IF(K62="","",IF(J62="","",IF(F62="F",VLOOKUP(K62,F!A:M,13,0),IF(F62="M",VLOOKUP(K62,M!A:M,13,0),""))))),0)</f>
        <v/>
      </c>
      <c r="AA62" s="191" t="str">
        <f>IFERROR(IF(D62="","",IF(F62="","",IF(J62="","",IF(K62="","",IF(AND(K62&gt;23,K62&lt;=60),IF(F62="F",VLOOKUP(MROUND(HZ62,0.5),'F-Weight for Length'!K:S,2,0),VLOOKUP(MROUND(HZ62,0.5),'M-Weight for Length'!K:S,2,0)),IF(K62&gt;60,IF(F62="F",VLOOKUP(K62,'F-Weight for Length'!U:AC,2,0),VLOOKUP(K62,'M-Weight for Length'!U:AC,2,0)),IF(F62="F",VLOOKUP(MROUND(HZ62,0.5),'F-Weight for Length'!A:I,2,0),VLOOKUP(MROUND(HZ62,0.5),'M-Weight for Length'!A:I,2,0)))))))),0)</f>
        <v/>
      </c>
      <c r="AB62" s="191" t="str">
        <f>IFERROR(IF(D62="","",IF(F62="","",IF(J62="","",IF(K62="","",IF(AND(K62&gt;23,K62&lt;=60),IF(F62="F",VLOOKUP(MROUND(HZ62,0.5),'F-Weight for Length'!K:S,3,0),VLOOKUP(MROUND(HZ62,0.5),'M-Weight for Length'!K:S,3,0)),IF(K62&gt;60,IF(F62="F",VLOOKUP(K62,'F-Weight for Length'!U:AC,3,0),VLOOKUP(K62,'M-Weight for Length'!U:AC,3,0)),IF(F62="F",VLOOKUP(MROUND(HZ62,0.5),'F-Weight for Length'!A:I,3,0),VLOOKUP(MROUND(HZ62,0.5),'M-Weight for Length'!A:I,3,0)))))))),0)</f>
        <v/>
      </c>
      <c r="AC62" s="191" t="str">
        <f>IFERROR(IF(D62="","",IF(F62="","",IF(J62="","",IF(K62="","",IF(AND(K62&gt;23,K62&lt;=60),IF(F62="F",VLOOKUP(MROUND(HZ62,0.5),'F-Weight for Length'!K:S,4,0),VLOOKUP(MROUND(HZ62,0.5),'M-Weight for Length'!K:S,4,0)),IF(K62&gt;60,IF(F62="F",VLOOKUP(K62,'F-Weight for Length'!U:AC,4,0),VLOOKUP(K62,'M-Weight for Length'!U:AC,4,0)),IF(F62="F",VLOOKUP(MROUND(HZ62,0.5),'F-Weight for Length'!A:I,4,0),VLOOKUP(MROUND(HZ62,0.5),'M-Weight for Length'!A:I,4,0)))))))),0)</f>
        <v/>
      </c>
      <c r="AD62" s="191" t="str">
        <f>IFERROR(IF(D62="","",IF(F62="","",IF(J62="","",IF(K62="","",IF(AND(K62&gt;23,K62&lt;=60),IF(F62="F",VLOOKUP(MROUND(HZ62,0.5),'F-Weight for Length'!K:S,5,0),VLOOKUP(MROUND(HZ62,0.5),'M-Weight for Length'!K:S,5,0)),IF(K62&gt;60,IF(F62="F",VLOOKUP(K62,'F-Weight for Length'!U:AC,5,0),VLOOKUP(K62,'M-Weight for Length'!U:AC,5,0)),IF(F62="F",VLOOKUP(MROUND(HZ62,0.5),'F-Weight for Length'!A:I,5,0),VLOOKUP(MROUND(HZ62,0.5),'M-Weight for Length'!A:I,5,0)))))))),0)</f>
        <v/>
      </c>
      <c r="AE62" s="191" t="str">
        <f>IFERROR(IF(D62="","",IF(F62="","",IF(J62="","",IF(K62="","",IF(AND(K62&gt;23,K62&lt;=60),IF(F62="F",VLOOKUP(MROUND(HZ62,0.5),'F-Weight for Length'!K:S,6,0),VLOOKUP(MROUND(HZ62,0.5),'M-Weight for Length'!K:S,6,0)),IF(K62&gt;60,IF(F62="F",VLOOKUP(K62,'F-Weight for Length'!U:AC,6,0),VLOOKUP(K62,'M-Weight for Length'!U:AC,6,0)),IF(F62="F",VLOOKUP(MROUND(HZ62,0.5),'F-Weight for Length'!A:I,6,0),VLOOKUP(MROUND(HZ62,0.5),'M-Weight for Length'!A:I,6,0)))))))),0)</f>
        <v/>
      </c>
      <c r="AF62" s="191" t="str">
        <f>IFERROR(IF(D62="","",IF(F62="","",IF(J62="","",IF(K62="","",IF(AND(K62&gt;23,K62&lt;=60),IF(F62="F",VLOOKUP(MROUND(HZ62,0.5),'F-Weight for Length'!K:S,7,0),VLOOKUP(MROUND(HZ62,0.5),'M-Weight for Length'!K:S,7,0)),IF(K62&gt;60,IF(F62="F",VLOOKUP(K62,'F-Weight for Length'!U:AC,7,0),VLOOKUP(K62,'M-Weight for Length'!U:AC,7,0)),IF(F62="F",VLOOKUP(MROUND(HZ62,0.5),'F-Weight for Length'!A:I,7,0),VLOOKUP(MROUND(HZ62,0.5),'M-Weight for Length'!A:I,7,0)))))))),0)</f>
        <v/>
      </c>
      <c r="AG62" s="191" t="str">
        <f>IFERROR(IF(D62="","",IF(F62="","",IF(J62="","",IF(K62="","",IF(AND(K62&gt;23,K62&lt;=60),IF(F62="F",VLOOKUP(MROUND(HZ62,0.5),'F-Weight for Length'!K:S,8,0),VLOOKUP(MROUND(HZ62,0.5),'M-Weight for Length'!K:S,8,0)),IF(K62&gt;60,IF(F62="F",VLOOKUP(K62,'F-Weight for Length'!U:AC,8,0),VLOOKUP(K62,'M-Weight for Length'!U:AC,8,0)),IF(F62="F",VLOOKUP(MROUND(HZ62,0.5),'F-Weight for Length'!A:I,8,0),VLOOKUP(MROUND(HZ62,0.5),'M-Weight for Length'!A:I,8,0)))))))),0)</f>
        <v/>
      </c>
      <c r="AH62" s="191" t="str">
        <f>IFERROR(IF(D62="","",IF(F62="","",IF(J62="","",IF(K62="","",IF(AND(K62&gt;23,K62&lt;=60),IF(F62="F",VLOOKUP(MROUND(HZ62,0.5),'F-Weight for Length'!K:S,9,0),VLOOKUP(MROUND(HZ62,0.5),'M-Weight for Length'!K:S,9,0)),IF(K62&gt;60,IF(F62="F",VLOOKUP(K62,'F-Weight for Length'!U:AC,9,0),VLOOKUP(K62,'M-Weight for Length'!U:AC,9,0)),IF(F62="F",VLOOKUP(MROUND(HZ62,0.5),'F-Weight for Length'!A:I,9,0),VLOOKUP(MROUND(HZ62,0.5),'M-Weight for Length'!A:I,9,0)))))))),0)</f>
        <v/>
      </c>
      <c r="AI62" s="192">
        <f t="shared" si="23"/>
        <v>0</v>
      </c>
      <c r="AJ62" s="192">
        <f t="shared" si="24"/>
        <v>0</v>
      </c>
      <c r="AK62" s="192">
        <f t="shared" si="25"/>
        <v>0</v>
      </c>
      <c r="AL62" s="192">
        <f t="shared" si="26"/>
        <v>0</v>
      </c>
      <c r="AM62" s="192">
        <f t="shared" si="27"/>
        <v>0</v>
      </c>
      <c r="AN62" s="192">
        <f t="shared" si="28"/>
        <v>0</v>
      </c>
      <c r="AO62" s="192">
        <f t="shared" si="29"/>
        <v>0</v>
      </c>
      <c r="AP62" s="192">
        <f t="shared" si="30"/>
        <v>0</v>
      </c>
      <c r="AQ62" s="192">
        <f t="shared" si="31"/>
        <v>0</v>
      </c>
      <c r="AR62" s="192">
        <f t="shared" si="32"/>
        <v>0</v>
      </c>
      <c r="AS62" s="192">
        <f t="shared" si="33"/>
        <v>0</v>
      </c>
      <c r="AT62" s="192">
        <f t="shared" si="34"/>
        <v>0</v>
      </c>
      <c r="AU62" s="192">
        <f t="shared" si="35"/>
        <v>0</v>
      </c>
      <c r="AV62" s="192">
        <f t="shared" si="36"/>
        <v>0</v>
      </c>
      <c r="AW62" s="192">
        <f t="shared" si="37"/>
        <v>0</v>
      </c>
      <c r="AX62" s="192">
        <f t="shared" si="38"/>
        <v>0</v>
      </c>
      <c r="AY62" s="192">
        <f t="shared" si="39"/>
        <v>0</v>
      </c>
      <c r="AZ62" s="192">
        <f t="shared" si="40"/>
        <v>0</v>
      </c>
      <c r="BA62" s="192">
        <f t="shared" si="41"/>
        <v>0</v>
      </c>
      <c r="BB62" s="192">
        <f t="shared" si="42"/>
        <v>0</v>
      </c>
      <c r="BC62" s="192">
        <f t="shared" si="43"/>
        <v>0</v>
      </c>
      <c r="BD62" s="192">
        <f t="shared" si="44"/>
        <v>0</v>
      </c>
      <c r="BE62" s="192">
        <f t="shared" si="45"/>
        <v>0</v>
      </c>
      <c r="BF62" s="192">
        <f t="shared" si="46"/>
        <v>0</v>
      </c>
      <c r="BG62" s="192">
        <f t="shared" si="47"/>
        <v>0</v>
      </c>
      <c r="BH62" s="192">
        <f t="shared" si="48"/>
        <v>0</v>
      </c>
      <c r="BI62" s="192">
        <f t="shared" si="49"/>
        <v>0</v>
      </c>
      <c r="BJ62" s="192">
        <f t="shared" si="50"/>
        <v>0</v>
      </c>
      <c r="BK62" s="192">
        <f t="shared" si="51"/>
        <v>0</v>
      </c>
      <c r="BL62" s="192">
        <f t="shared" si="52"/>
        <v>0</v>
      </c>
      <c r="BM62" s="192">
        <f t="shared" si="53"/>
        <v>0</v>
      </c>
      <c r="BN62" s="192">
        <f t="shared" si="54"/>
        <v>0</v>
      </c>
      <c r="BO62" s="192">
        <f t="shared" si="55"/>
        <v>0</v>
      </c>
      <c r="BP62" s="192">
        <f t="shared" si="56"/>
        <v>0</v>
      </c>
      <c r="BQ62" s="192">
        <f t="shared" si="57"/>
        <v>0</v>
      </c>
      <c r="BR62" s="192">
        <f t="shared" si="58"/>
        <v>0</v>
      </c>
      <c r="BS62" s="192">
        <f t="shared" si="59"/>
        <v>0</v>
      </c>
      <c r="BT62" s="192">
        <f t="shared" si="60"/>
        <v>0</v>
      </c>
      <c r="BU62" s="192">
        <f t="shared" si="61"/>
        <v>0</v>
      </c>
      <c r="BV62" s="192">
        <f t="shared" si="62"/>
        <v>0</v>
      </c>
      <c r="BW62" s="192">
        <f t="shared" si="63"/>
        <v>0</v>
      </c>
      <c r="BX62" s="192">
        <f t="shared" si="64"/>
        <v>0</v>
      </c>
      <c r="BY62" s="192">
        <f t="shared" si="65"/>
        <v>0</v>
      </c>
      <c r="BZ62" s="192">
        <f t="shared" si="66"/>
        <v>0</v>
      </c>
      <c r="CA62" s="192">
        <f t="shared" si="67"/>
        <v>0</v>
      </c>
      <c r="CB62" s="192">
        <f t="shared" si="68"/>
        <v>0</v>
      </c>
      <c r="CC62" s="192">
        <f t="shared" si="69"/>
        <v>0</v>
      </c>
      <c r="CD62" s="192">
        <f t="shared" si="70"/>
        <v>0</v>
      </c>
      <c r="CE62" s="192">
        <f t="shared" si="71"/>
        <v>0</v>
      </c>
      <c r="CF62" s="192">
        <f t="shared" si="72"/>
        <v>0</v>
      </c>
      <c r="CG62" s="192">
        <f t="shared" si="73"/>
        <v>0</v>
      </c>
      <c r="CH62" s="192">
        <f t="shared" si="74"/>
        <v>0</v>
      </c>
      <c r="CI62" s="192">
        <f t="shared" si="75"/>
        <v>0</v>
      </c>
      <c r="CJ62" s="192">
        <f t="shared" si="76"/>
        <v>0</v>
      </c>
      <c r="CK62" s="192">
        <f t="shared" si="77"/>
        <v>0</v>
      </c>
      <c r="CL62" s="192">
        <f t="shared" si="78"/>
        <v>0</v>
      </c>
      <c r="CM62" s="192">
        <f t="shared" si="79"/>
        <v>0</v>
      </c>
      <c r="CN62" s="192">
        <f t="shared" si="80"/>
        <v>0</v>
      </c>
      <c r="CO62" s="192">
        <f t="shared" si="81"/>
        <v>0</v>
      </c>
      <c r="CP62" s="192">
        <f t="shared" si="82"/>
        <v>0</v>
      </c>
      <c r="CQ62" s="192">
        <f t="shared" si="83"/>
        <v>0</v>
      </c>
      <c r="CR62" s="192">
        <f t="shared" si="84"/>
        <v>0</v>
      </c>
      <c r="CS62" s="192">
        <f t="shared" si="85"/>
        <v>0</v>
      </c>
      <c r="CT62" s="192">
        <f t="shared" si="86"/>
        <v>0</v>
      </c>
      <c r="CU62" s="192">
        <f t="shared" si="87"/>
        <v>0</v>
      </c>
      <c r="CV62" s="192">
        <f t="shared" si="88"/>
        <v>0</v>
      </c>
      <c r="CW62" s="192">
        <f t="shared" si="89"/>
        <v>0</v>
      </c>
      <c r="CX62" s="192">
        <f t="shared" si="90"/>
        <v>0</v>
      </c>
      <c r="CY62" s="192">
        <f t="shared" si="91"/>
        <v>0</v>
      </c>
      <c r="CZ62" s="192">
        <f t="shared" si="92"/>
        <v>0</v>
      </c>
      <c r="DA62" s="192">
        <f t="shared" si="93"/>
        <v>0</v>
      </c>
      <c r="DB62" s="192">
        <f t="shared" si="94"/>
        <v>0</v>
      </c>
      <c r="DC62" s="192">
        <f t="shared" si="95"/>
        <v>0</v>
      </c>
      <c r="DD62" s="192">
        <f t="shared" si="96"/>
        <v>0</v>
      </c>
      <c r="DE62" s="192">
        <f t="shared" si="97"/>
        <v>0</v>
      </c>
      <c r="DF62" s="192">
        <f t="shared" si="98"/>
        <v>0</v>
      </c>
      <c r="DG62" s="192">
        <f t="shared" si="99"/>
        <v>0</v>
      </c>
      <c r="DH62" s="192">
        <f t="shared" si="100"/>
        <v>0</v>
      </c>
      <c r="DI62" s="192">
        <f t="shared" si="101"/>
        <v>0</v>
      </c>
      <c r="DJ62" s="192">
        <f t="shared" si="102"/>
        <v>0</v>
      </c>
      <c r="DK62" s="192">
        <f t="shared" si="103"/>
        <v>0</v>
      </c>
      <c r="DL62" s="192">
        <f t="shared" si="104"/>
        <v>0</v>
      </c>
      <c r="DM62" s="192">
        <f t="shared" si="105"/>
        <v>0</v>
      </c>
      <c r="DN62" s="192">
        <f t="shared" si="106"/>
        <v>0</v>
      </c>
      <c r="DO62" s="192">
        <f t="shared" si="107"/>
        <v>0</v>
      </c>
      <c r="DP62" s="192">
        <f t="shared" si="108"/>
        <v>0</v>
      </c>
      <c r="DQ62" s="192">
        <f t="shared" si="109"/>
        <v>0</v>
      </c>
      <c r="DR62" s="192">
        <f t="shared" si="110"/>
        <v>0</v>
      </c>
      <c r="DS62" s="192">
        <f t="shared" si="111"/>
        <v>0</v>
      </c>
      <c r="DT62" s="192">
        <f t="shared" si="112"/>
        <v>0</v>
      </c>
      <c r="DU62" s="192">
        <f t="shared" si="113"/>
        <v>0</v>
      </c>
      <c r="DV62" s="193">
        <f t="shared" si="114"/>
        <v>0</v>
      </c>
      <c r="DW62" s="193">
        <f t="shared" si="115"/>
        <v>0</v>
      </c>
      <c r="DX62" s="193">
        <f t="shared" si="116"/>
        <v>0</v>
      </c>
      <c r="DY62" s="193">
        <f t="shared" si="117"/>
        <v>0</v>
      </c>
      <c r="DZ62" s="193">
        <f t="shared" si="118"/>
        <v>0</v>
      </c>
      <c r="EA62" s="192">
        <f t="shared" si="119"/>
        <v>0</v>
      </c>
      <c r="EB62" s="192">
        <f t="shared" si="120"/>
        <v>0</v>
      </c>
      <c r="EC62" s="192">
        <f t="shared" si="121"/>
        <v>0</v>
      </c>
      <c r="ED62" s="192">
        <f t="shared" si="122"/>
        <v>0</v>
      </c>
      <c r="EE62" s="192">
        <f t="shared" si="123"/>
        <v>0</v>
      </c>
      <c r="EF62" s="192">
        <f t="shared" si="124"/>
        <v>0</v>
      </c>
      <c r="EG62" s="192">
        <f t="shared" si="125"/>
        <v>0</v>
      </c>
      <c r="EH62" s="192">
        <f t="shared" si="126"/>
        <v>0</v>
      </c>
      <c r="EI62" s="192">
        <f t="shared" si="127"/>
        <v>0</v>
      </c>
      <c r="EJ62" s="192">
        <f t="shared" si="128"/>
        <v>0</v>
      </c>
      <c r="EK62" s="192">
        <f t="shared" si="129"/>
        <v>0</v>
      </c>
      <c r="EL62" s="192">
        <f t="shared" si="130"/>
        <v>0</v>
      </c>
      <c r="EM62" s="192">
        <f t="shared" si="131"/>
        <v>0</v>
      </c>
      <c r="EN62" s="192">
        <f t="shared" si="132"/>
        <v>0</v>
      </c>
      <c r="EO62" s="192">
        <f t="shared" si="133"/>
        <v>0</v>
      </c>
      <c r="EP62" s="192">
        <f t="shared" si="134"/>
        <v>0</v>
      </c>
      <c r="EQ62" s="192">
        <f t="shared" si="135"/>
        <v>0</v>
      </c>
      <c r="ER62" s="192">
        <f t="shared" si="136"/>
        <v>0</v>
      </c>
      <c r="ES62" s="192">
        <f t="shared" si="137"/>
        <v>0</v>
      </c>
      <c r="ET62" s="192">
        <f t="shared" si="138"/>
        <v>0</v>
      </c>
      <c r="EU62" s="192">
        <f t="shared" si="139"/>
        <v>0</v>
      </c>
      <c r="EV62" s="192">
        <f t="shared" si="140"/>
        <v>0</v>
      </c>
      <c r="EW62" s="192">
        <f t="shared" si="141"/>
        <v>0</v>
      </c>
      <c r="EX62" s="192">
        <f t="shared" si="142"/>
        <v>0</v>
      </c>
      <c r="EY62" s="192">
        <f t="shared" si="143"/>
        <v>0</v>
      </c>
      <c r="EZ62" s="192">
        <f t="shared" si="144"/>
        <v>0</v>
      </c>
      <c r="FA62" s="192">
        <f t="shared" si="145"/>
        <v>0</v>
      </c>
      <c r="FB62" s="192">
        <f t="shared" si="146"/>
        <v>0</v>
      </c>
      <c r="FC62" s="192">
        <f t="shared" si="147"/>
        <v>0</v>
      </c>
      <c r="FD62" s="192">
        <f t="shared" si="148"/>
        <v>0</v>
      </c>
      <c r="FE62" s="192">
        <f t="shared" si="149"/>
        <v>0</v>
      </c>
      <c r="FF62" s="192">
        <f t="shared" si="150"/>
        <v>0</v>
      </c>
      <c r="FG62" s="192">
        <f t="shared" si="151"/>
        <v>0</v>
      </c>
      <c r="FH62" s="192">
        <f t="shared" si="152"/>
        <v>0</v>
      </c>
      <c r="FI62" s="192">
        <f t="shared" si="153"/>
        <v>0</v>
      </c>
      <c r="FJ62" s="192">
        <f t="shared" si="154"/>
        <v>0</v>
      </c>
      <c r="FK62" s="192">
        <f t="shared" si="155"/>
        <v>0</v>
      </c>
      <c r="FL62" s="192">
        <f t="shared" si="156"/>
        <v>0</v>
      </c>
      <c r="FM62" s="192">
        <f t="shared" si="157"/>
        <v>0</v>
      </c>
      <c r="FN62" s="192">
        <f t="shared" si="158"/>
        <v>0</v>
      </c>
      <c r="FO62" s="192">
        <f t="shared" si="159"/>
        <v>0</v>
      </c>
      <c r="FP62" s="192">
        <f t="shared" si="160"/>
        <v>0</v>
      </c>
      <c r="FQ62" s="192">
        <f t="shared" si="161"/>
        <v>0</v>
      </c>
      <c r="FR62" s="192">
        <f t="shared" si="162"/>
        <v>0</v>
      </c>
      <c r="FS62" s="192">
        <f t="shared" si="163"/>
        <v>0</v>
      </c>
      <c r="FT62" s="192">
        <f t="shared" si="164"/>
        <v>0</v>
      </c>
      <c r="FU62" s="192">
        <f t="shared" si="165"/>
        <v>0</v>
      </c>
      <c r="FV62" s="192">
        <f t="shared" si="166"/>
        <v>0</v>
      </c>
      <c r="FW62" s="192">
        <f t="shared" si="167"/>
        <v>0</v>
      </c>
      <c r="FX62" s="192">
        <f t="shared" si="168"/>
        <v>0</v>
      </c>
      <c r="FY62" s="192">
        <f t="shared" si="169"/>
        <v>0</v>
      </c>
      <c r="FZ62" s="192">
        <f t="shared" si="170"/>
        <v>0</v>
      </c>
      <c r="GA62" s="192">
        <f t="shared" si="171"/>
        <v>0</v>
      </c>
      <c r="GB62" s="192">
        <f t="shared" si="172"/>
        <v>0</v>
      </c>
      <c r="GC62" s="192">
        <f t="shared" si="173"/>
        <v>0</v>
      </c>
      <c r="GD62" s="192">
        <f t="shared" si="174"/>
        <v>0</v>
      </c>
      <c r="GE62" s="192">
        <f t="shared" si="175"/>
        <v>0</v>
      </c>
      <c r="GF62" s="192">
        <f t="shared" si="176"/>
        <v>0</v>
      </c>
      <c r="GG62" s="192">
        <f t="shared" si="177"/>
        <v>0</v>
      </c>
      <c r="GH62" s="192">
        <f t="shared" si="178"/>
        <v>0</v>
      </c>
      <c r="GI62" s="192">
        <f t="shared" si="179"/>
        <v>0</v>
      </c>
      <c r="GJ62" s="192">
        <f t="shared" si="180"/>
        <v>0</v>
      </c>
      <c r="GK62" s="192">
        <f t="shared" si="181"/>
        <v>0</v>
      </c>
      <c r="GL62" s="192">
        <f t="shared" si="182"/>
        <v>0</v>
      </c>
      <c r="GM62" s="192">
        <f t="shared" si="183"/>
        <v>0</v>
      </c>
      <c r="GN62" s="192">
        <f t="shared" si="184"/>
        <v>0</v>
      </c>
      <c r="GO62" s="192">
        <f t="shared" si="185"/>
        <v>0</v>
      </c>
      <c r="GP62" s="192">
        <f t="shared" si="186"/>
        <v>0</v>
      </c>
      <c r="GQ62" s="192">
        <f t="shared" si="187"/>
        <v>0</v>
      </c>
      <c r="GR62" s="192">
        <f t="shared" si="188"/>
        <v>0</v>
      </c>
      <c r="GS62" s="192">
        <f t="shared" si="189"/>
        <v>0</v>
      </c>
      <c r="GT62" s="192">
        <f t="shared" si="190"/>
        <v>0</v>
      </c>
      <c r="GU62" s="192">
        <f t="shared" si="191"/>
        <v>0</v>
      </c>
      <c r="GV62" s="192">
        <f t="shared" si="192"/>
        <v>0</v>
      </c>
      <c r="GW62" s="192">
        <f t="shared" si="193"/>
        <v>0</v>
      </c>
      <c r="GX62" s="192">
        <f t="shared" si="194"/>
        <v>0</v>
      </c>
      <c r="GY62" s="192">
        <f t="shared" si="195"/>
        <v>0</v>
      </c>
      <c r="GZ62" s="192">
        <f t="shared" si="196"/>
        <v>0</v>
      </c>
      <c r="HA62" s="192">
        <f t="shared" si="197"/>
        <v>0</v>
      </c>
      <c r="HB62" s="192">
        <f t="shared" si="198"/>
        <v>0</v>
      </c>
      <c r="HC62" s="192">
        <f t="shared" si="199"/>
        <v>0</v>
      </c>
      <c r="HD62" s="192">
        <f t="shared" si="200"/>
        <v>0</v>
      </c>
      <c r="HE62" s="192">
        <f t="shared" si="201"/>
        <v>0</v>
      </c>
      <c r="HF62" s="192">
        <f t="shared" si="202"/>
        <v>0</v>
      </c>
      <c r="HG62" s="192">
        <f t="shared" si="203"/>
        <v>0</v>
      </c>
      <c r="HH62" s="192">
        <f t="shared" si="204"/>
        <v>0</v>
      </c>
      <c r="HI62" s="192">
        <f t="shared" si="205"/>
        <v>0</v>
      </c>
      <c r="HJ62" s="192">
        <f t="shared" si="206"/>
        <v>0</v>
      </c>
      <c r="HK62" s="192">
        <f t="shared" si="207"/>
        <v>0</v>
      </c>
      <c r="HL62" s="192">
        <f t="shared" si="208"/>
        <v>0</v>
      </c>
      <c r="HM62" s="192">
        <f t="shared" si="209"/>
        <v>0</v>
      </c>
      <c r="HN62" s="194">
        <f t="shared" si="210"/>
        <v>0</v>
      </c>
      <c r="HO62" s="194">
        <f t="shared" si="211"/>
        <v>0</v>
      </c>
      <c r="HP62" s="194">
        <f t="shared" si="212"/>
        <v>0</v>
      </c>
      <c r="HQ62" s="194">
        <f t="shared" si="213"/>
        <v>0</v>
      </c>
      <c r="HR62" s="194">
        <f t="shared" si="214"/>
        <v>0</v>
      </c>
      <c r="HS62" s="195" t="str">
        <f t="shared" si="9"/>
        <v/>
      </c>
      <c r="HT62" s="196">
        <f t="shared" si="225"/>
        <v>0</v>
      </c>
      <c r="HU62" s="196">
        <f t="shared" si="226"/>
        <v>0</v>
      </c>
      <c r="HV62" s="197" t="str">
        <f t="shared" si="12"/>
        <v/>
      </c>
      <c r="HW62" s="197" t="str">
        <f t="shared" si="215"/>
        <v/>
      </c>
      <c r="HX62" s="197" t="str">
        <f t="shared" si="216"/>
        <v/>
      </c>
      <c r="HY62" s="195" t="str">
        <f t="shared" si="13"/>
        <v/>
      </c>
      <c r="HZ62" s="30">
        <f t="shared" si="6"/>
        <v>0</v>
      </c>
      <c r="IA62" s="198">
        <f t="shared" si="14"/>
        <v>0</v>
      </c>
      <c r="IB62" s="195"/>
      <c r="IC62" s="195">
        <f t="shared" si="217"/>
        <v>0</v>
      </c>
      <c r="ID62" s="195">
        <f t="shared" si="15"/>
        <v>0</v>
      </c>
      <c r="IE62" s="195">
        <f t="shared" si="218"/>
        <v>0</v>
      </c>
      <c r="IF62" s="195">
        <f t="shared" si="16"/>
        <v>0</v>
      </c>
      <c r="IG62" s="307">
        <f t="shared" si="17"/>
        <v>0</v>
      </c>
      <c r="IH62" s="307">
        <f t="shared" si="18"/>
        <v>0</v>
      </c>
      <c r="II62" s="44">
        <f t="shared" si="19"/>
        <v>0</v>
      </c>
      <c r="IJ62" s="44">
        <f t="shared" si="219"/>
        <v>0</v>
      </c>
      <c r="IK62" s="44">
        <f t="shared" si="220"/>
        <v>0</v>
      </c>
      <c r="IL62" s="44">
        <f t="shared" si="221"/>
        <v>0</v>
      </c>
      <c r="IM62" s="44">
        <f t="shared" si="222"/>
        <v>0</v>
      </c>
      <c r="IN62" s="44">
        <f t="shared" si="223"/>
        <v>0</v>
      </c>
      <c r="IO62" s="44">
        <f t="shared" si="224"/>
        <v>0</v>
      </c>
    </row>
    <row r="63" spans="1:249" ht="18" customHeight="1">
      <c r="A63" s="188">
        <v>57</v>
      </c>
      <c r="B63" s="326"/>
      <c r="C63" s="289"/>
      <c r="D63" s="199"/>
      <c r="E63" s="189"/>
      <c r="F63" s="189"/>
      <c r="G63" s="190"/>
      <c r="H63" s="190"/>
      <c r="I63" s="272"/>
      <c r="J63" s="207"/>
      <c r="K63" s="214" t="str">
        <f t="shared" si="20"/>
        <v/>
      </c>
      <c r="L63" s="200" t="str">
        <f t="shared" si="21"/>
        <v/>
      </c>
      <c r="M63" s="200" t="str">
        <f t="shared" si="22"/>
        <v/>
      </c>
      <c r="N63" s="209" t="str">
        <f t="shared" si="8"/>
        <v/>
      </c>
      <c r="O63" s="208" t="str">
        <f>IFERROR(IF(D63="","",IF(K63="","",IF(I63="","",IF(F63="F",VLOOKUP(K63,F!A:G,2,0),IF(F63="M",VLOOKUP(K63,M!A:G,2,0),""))))),0)</f>
        <v/>
      </c>
      <c r="P63" s="191" t="str">
        <f>IFERROR(IF(D63="","",IF(K63="","",IF(I63="","",IF(F63="F",VLOOKUP(K63,F!A:G,3,0),IF(F63="M",VLOOKUP(K63,M!A:G,3,0),""))))),0)</f>
        <v/>
      </c>
      <c r="Q63" s="191" t="str">
        <f>IFERROR(IF(D63="","",IF(K63="","",IF(I63="","",IF(F63="F",VLOOKUP(K63,F!A:G,4,0),IF(F63="M",VLOOKUP(K63,M!A:G,4,0),""))))),0)</f>
        <v/>
      </c>
      <c r="R63" s="191" t="str">
        <f>IFERROR(IF(D63="","",IF(K63="","",IF(I63="","",IF(F63="F",VLOOKUP(K63,F!A:G,5,0),IF(F63="M",VLOOKUP(K63,M!A:G,5,0),""))))),0)</f>
        <v/>
      </c>
      <c r="S63" s="191" t="str">
        <f>IFERROR(IF(D63="","",IF(K63="","",IF(I63="","",IF(F63="F",VLOOKUP(K63,F!A:G,6,0),IF(F63="M",VLOOKUP(K63,M!A:G,6,0),""))))),0)</f>
        <v/>
      </c>
      <c r="T63" s="191" t="str">
        <f>IFERROR(IF(D63="","",IF(K63="","",IF(I63="","",IF(F63="F",VLOOKUP(K63,F!A:G,7,0),IF(F63="M",VLOOKUP(K63,M!A:G,7,0),""))))),0)</f>
        <v/>
      </c>
      <c r="U63" s="191" t="str">
        <f>IFERROR(IF(D63="","",IF(K63="","",IF(J63="","",IF(F63="F",VLOOKUP(K63,F!A:M,8,0),IF(F63="M",VLOOKUP(K63,M!A:M,8,0),""))))),0)</f>
        <v/>
      </c>
      <c r="V63" s="191" t="str">
        <f>IFERROR(IF(D63="","",IF(K63="","",IF(J63="","",IF(F63="F",VLOOKUP(K63,F!A:M,9,0),IF(F63="M",VLOOKUP(K63,M!A:M,9,0),""))))),0)</f>
        <v/>
      </c>
      <c r="W63" s="191" t="str">
        <f>IFERROR(IF(D63="","",IF(K63="","",IF(J63="","",IF(F63="F",VLOOKUP(K63,F!A:M,10,0),IF(F63="M",VLOOKUP(K63,M!A:M,10,0),""))))),0)</f>
        <v/>
      </c>
      <c r="X63" s="191" t="str">
        <f>IFERROR(IF(D63="","",IF(K63="","",IF(J63="","",IF(F63="F",VLOOKUP(K63,F!A:M,11,0),IF(F63="M",VLOOKUP(K63,M!A:M,11,0),""))))),0)</f>
        <v/>
      </c>
      <c r="Y63" s="191" t="str">
        <f>IFERROR(IF(D63="","",IF(K63="","",IF(J63="","",IF(F63="F",VLOOKUP(K63,F!A:M,12,0),IF(F63="M",VLOOKUP(K63,M!A:M,12,0),""))))),0)</f>
        <v/>
      </c>
      <c r="Z63" s="191" t="str">
        <f>IFERROR(IF(D63="","",IF(K63="","",IF(J63="","",IF(F63="F",VLOOKUP(K63,F!A:M,13,0),IF(F63="M",VLOOKUP(K63,M!A:M,13,0),""))))),0)</f>
        <v/>
      </c>
      <c r="AA63" s="191" t="str">
        <f>IFERROR(IF(D63="","",IF(F63="","",IF(J63="","",IF(K63="","",IF(AND(K63&gt;23,K63&lt;=60),IF(F63="F",VLOOKUP(MROUND(HZ63,0.5),'F-Weight for Length'!K:S,2,0),VLOOKUP(MROUND(HZ63,0.5),'M-Weight for Length'!K:S,2,0)),IF(K63&gt;60,IF(F63="F",VLOOKUP(K63,'F-Weight for Length'!U:AC,2,0),VLOOKUP(K63,'M-Weight for Length'!U:AC,2,0)),IF(F63="F",VLOOKUP(MROUND(HZ63,0.5),'F-Weight for Length'!A:I,2,0),VLOOKUP(MROUND(HZ63,0.5),'M-Weight for Length'!A:I,2,0)))))))),0)</f>
        <v/>
      </c>
      <c r="AB63" s="191" t="str">
        <f>IFERROR(IF(D63="","",IF(F63="","",IF(J63="","",IF(K63="","",IF(AND(K63&gt;23,K63&lt;=60),IF(F63="F",VLOOKUP(MROUND(HZ63,0.5),'F-Weight for Length'!K:S,3,0),VLOOKUP(MROUND(HZ63,0.5),'M-Weight for Length'!K:S,3,0)),IF(K63&gt;60,IF(F63="F",VLOOKUP(K63,'F-Weight for Length'!U:AC,3,0),VLOOKUP(K63,'M-Weight for Length'!U:AC,3,0)),IF(F63="F",VLOOKUP(MROUND(HZ63,0.5),'F-Weight for Length'!A:I,3,0),VLOOKUP(MROUND(HZ63,0.5),'M-Weight for Length'!A:I,3,0)))))))),0)</f>
        <v/>
      </c>
      <c r="AC63" s="191" t="str">
        <f>IFERROR(IF(D63="","",IF(F63="","",IF(J63="","",IF(K63="","",IF(AND(K63&gt;23,K63&lt;=60),IF(F63="F",VLOOKUP(MROUND(HZ63,0.5),'F-Weight for Length'!K:S,4,0),VLOOKUP(MROUND(HZ63,0.5),'M-Weight for Length'!K:S,4,0)),IF(K63&gt;60,IF(F63="F",VLOOKUP(K63,'F-Weight for Length'!U:AC,4,0),VLOOKUP(K63,'M-Weight for Length'!U:AC,4,0)),IF(F63="F",VLOOKUP(MROUND(HZ63,0.5),'F-Weight for Length'!A:I,4,0),VLOOKUP(MROUND(HZ63,0.5),'M-Weight for Length'!A:I,4,0)))))))),0)</f>
        <v/>
      </c>
      <c r="AD63" s="191" t="str">
        <f>IFERROR(IF(D63="","",IF(F63="","",IF(J63="","",IF(K63="","",IF(AND(K63&gt;23,K63&lt;=60),IF(F63="F",VLOOKUP(MROUND(HZ63,0.5),'F-Weight for Length'!K:S,5,0),VLOOKUP(MROUND(HZ63,0.5),'M-Weight for Length'!K:S,5,0)),IF(K63&gt;60,IF(F63="F",VLOOKUP(K63,'F-Weight for Length'!U:AC,5,0),VLOOKUP(K63,'M-Weight for Length'!U:AC,5,0)),IF(F63="F",VLOOKUP(MROUND(HZ63,0.5),'F-Weight for Length'!A:I,5,0),VLOOKUP(MROUND(HZ63,0.5),'M-Weight for Length'!A:I,5,0)))))))),0)</f>
        <v/>
      </c>
      <c r="AE63" s="191" t="str">
        <f>IFERROR(IF(D63="","",IF(F63="","",IF(J63="","",IF(K63="","",IF(AND(K63&gt;23,K63&lt;=60),IF(F63="F",VLOOKUP(MROUND(HZ63,0.5),'F-Weight for Length'!K:S,6,0),VLOOKUP(MROUND(HZ63,0.5),'M-Weight for Length'!K:S,6,0)),IF(K63&gt;60,IF(F63="F",VLOOKUP(K63,'F-Weight for Length'!U:AC,6,0),VLOOKUP(K63,'M-Weight for Length'!U:AC,6,0)),IF(F63="F",VLOOKUP(MROUND(HZ63,0.5),'F-Weight for Length'!A:I,6,0),VLOOKUP(MROUND(HZ63,0.5),'M-Weight for Length'!A:I,6,0)))))))),0)</f>
        <v/>
      </c>
      <c r="AF63" s="191" t="str">
        <f>IFERROR(IF(D63="","",IF(F63="","",IF(J63="","",IF(K63="","",IF(AND(K63&gt;23,K63&lt;=60),IF(F63="F",VLOOKUP(MROUND(HZ63,0.5),'F-Weight for Length'!K:S,7,0),VLOOKUP(MROUND(HZ63,0.5),'M-Weight for Length'!K:S,7,0)),IF(K63&gt;60,IF(F63="F",VLOOKUP(K63,'F-Weight for Length'!U:AC,7,0),VLOOKUP(K63,'M-Weight for Length'!U:AC,7,0)),IF(F63="F",VLOOKUP(MROUND(HZ63,0.5),'F-Weight for Length'!A:I,7,0),VLOOKUP(MROUND(HZ63,0.5),'M-Weight for Length'!A:I,7,0)))))))),0)</f>
        <v/>
      </c>
      <c r="AG63" s="191" t="str">
        <f>IFERROR(IF(D63="","",IF(F63="","",IF(J63="","",IF(K63="","",IF(AND(K63&gt;23,K63&lt;=60),IF(F63="F",VLOOKUP(MROUND(HZ63,0.5),'F-Weight for Length'!K:S,8,0),VLOOKUP(MROUND(HZ63,0.5),'M-Weight for Length'!K:S,8,0)),IF(K63&gt;60,IF(F63="F",VLOOKUP(K63,'F-Weight for Length'!U:AC,8,0),VLOOKUP(K63,'M-Weight for Length'!U:AC,8,0)),IF(F63="F",VLOOKUP(MROUND(HZ63,0.5),'F-Weight for Length'!A:I,8,0),VLOOKUP(MROUND(HZ63,0.5),'M-Weight for Length'!A:I,8,0)))))))),0)</f>
        <v/>
      </c>
      <c r="AH63" s="191" t="str">
        <f>IFERROR(IF(D63="","",IF(F63="","",IF(J63="","",IF(K63="","",IF(AND(K63&gt;23,K63&lt;=60),IF(F63="F",VLOOKUP(MROUND(HZ63,0.5),'F-Weight for Length'!K:S,9,0),VLOOKUP(MROUND(HZ63,0.5),'M-Weight for Length'!K:S,9,0)),IF(K63&gt;60,IF(F63="F",VLOOKUP(K63,'F-Weight for Length'!U:AC,9,0),VLOOKUP(K63,'M-Weight for Length'!U:AC,9,0)),IF(F63="F",VLOOKUP(MROUND(HZ63,0.5),'F-Weight for Length'!A:I,9,0),VLOOKUP(MROUND(HZ63,0.5),'M-Weight for Length'!A:I,9,0)))))))),0)</f>
        <v/>
      </c>
      <c r="AI63" s="192">
        <f t="shared" si="23"/>
        <v>0</v>
      </c>
      <c r="AJ63" s="192">
        <f t="shared" si="24"/>
        <v>0</v>
      </c>
      <c r="AK63" s="192">
        <f t="shared" si="25"/>
        <v>0</v>
      </c>
      <c r="AL63" s="192">
        <f t="shared" si="26"/>
        <v>0</v>
      </c>
      <c r="AM63" s="192">
        <f t="shared" si="27"/>
        <v>0</v>
      </c>
      <c r="AN63" s="192">
        <f t="shared" si="28"/>
        <v>0</v>
      </c>
      <c r="AO63" s="192">
        <f t="shared" si="29"/>
        <v>0</v>
      </c>
      <c r="AP63" s="192">
        <f t="shared" si="30"/>
        <v>0</v>
      </c>
      <c r="AQ63" s="192">
        <f t="shared" si="31"/>
        <v>0</v>
      </c>
      <c r="AR63" s="192">
        <f t="shared" si="32"/>
        <v>0</v>
      </c>
      <c r="AS63" s="192">
        <f t="shared" si="33"/>
        <v>0</v>
      </c>
      <c r="AT63" s="192">
        <f t="shared" si="34"/>
        <v>0</v>
      </c>
      <c r="AU63" s="192">
        <f t="shared" si="35"/>
        <v>0</v>
      </c>
      <c r="AV63" s="192">
        <f t="shared" si="36"/>
        <v>0</v>
      </c>
      <c r="AW63" s="192">
        <f t="shared" si="37"/>
        <v>0</v>
      </c>
      <c r="AX63" s="192">
        <f t="shared" si="38"/>
        <v>0</v>
      </c>
      <c r="AY63" s="192">
        <f t="shared" si="39"/>
        <v>0</v>
      </c>
      <c r="AZ63" s="192">
        <f t="shared" si="40"/>
        <v>0</v>
      </c>
      <c r="BA63" s="192">
        <f t="shared" si="41"/>
        <v>0</v>
      </c>
      <c r="BB63" s="192">
        <f t="shared" si="42"/>
        <v>0</v>
      </c>
      <c r="BC63" s="192">
        <f t="shared" si="43"/>
        <v>0</v>
      </c>
      <c r="BD63" s="192">
        <f t="shared" si="44"/>
        <v>0</v>
      </c>
      <c r="BE63" s="192">
        <f t="shared" si="45"/>
        <v>0</v>
      </c>
      <c r="BF63" s="192">
        <f t="shared" si="46"/>
        <v>0</v>
      </c>
      <c r="BG63" s="192">
        <f t="shared" si="47"/>
        <v>0</v>
      </c>
      <c r="BH63" s="192">
        <f t="shared" si="48"/>
        <v>0</v>
      </c>
      <c r="BI63" s="192">
        <f t="shared" si="49"/>
        <v>0</v>
      </c>
      <c r="BJ63" s="192">
        <f t="shared" si="50"/>
        <v>0</v>
      </c>
      <c r="BK63" s="192">
        <f t="shared" si="51"/>
        <v>0</v>
      </c>
      <c r="BL63" s="192">
        <f t="shared" si="52"/>
        <v>0</v>
      </c>
      <c r="BM63" s="192">
        <f t="shared" si="53"/>
        <v>0</v>
      </c>
      <c r="BN63" s="192">
        <f t="shared" si="54"/>
        <v>0</v>
      </c>
      <c r="BO63" s="192">
        <f t="shared" si="55"/>
        <v>0</v>
      </c>
      <c r="BP63" s="192">
        <f t="shared" si="56"/>
        <v>0</v>
      </c>
      <c r="BQ63" s="192">
        <f t="shared" si="57"/>
        <v>0</v>
      </c>
      <c r="BR63" s="192">
        <f t="shared" si="58"/>
        <v>0</v>
      </c>
      <c r="BS63" s="192">
        <f t="shared" si="59"/>
        <v>0</v>
      </c>
      <c r="BT63" s="192">
        <f t="shared" si="60"/>
        <v>0</v>
      </c>
      <c r="BU63" s="192">
        <f t="shared" si="61"/>
        <v>0</v>
      </c>
      <c r="BV63" s="192">
        <f t="shared" si="62"/>
        <v>0</v>
      </c>
      <c r="BW63" s="192">
        <f t="shared" si="63"/>
        <v>0</v>
      </c>
      <c r="BX63" s="192">
        <f t="shared" si="64"/>
        <v>0</v>
      </c>
      <c r="BY63" s="192">
        <f t="shared" si="65"/>
        <v>0</v>
      </c>
      <c r="BZ63" s="192">
        <f t="shared" si="66"/>
        <v>0</v>
      </c>
      <c r="CA63" s="192">
        <f t="shared" si="67"/>
        <v>0</v>
      </c>
      <c r="CB63" s="192">
        <f t="shared" si="68"/>
        <v>0</v>
      </c>
      <c r="CC63" s="192">
        <f t="shared" si="69"/>
        <v>0</v>
      </c>
      <c r="CD63" s="192">
        <f t="shared" si="70"/>
        <v>0</v>
      </c>
      <c r="CE63" s="192">
        <f t="shared" si="71"/>
        <v>0</v>
      </c>
      <c r="CF63" s="192">
        <f t="shared" si="72"/>
        <v>0</v>
      </c>
      <c r="CG63" s="192">
        <f t="shared" si="73"/>
        <v>0</v>
      </c>
      <c r="CH63" s="192">
        <f t="shared" si="74"/>
        <v>0</v>
      </c>
      <c r="CI63" s="192">
        <f t="shared" si="75"/>
        <v>0</v>
      </c>
      <c r="CJ63" s="192">
        <f t="shared" si="76"/>
        <v>0</v>
      </c>
      <c r="CK63" s="192">
        <f t="shared" si="77"/>
        <v>0</v>
      </c>
      <c r="CL63" s="192">
        <f t="shared" si="78"/>
        <v>0</v>
      </c>
      <c r="CM63" s="192">
        <f t="shared" si="79"/>
        <v>0</v>
      </c>
      <c r="CN63" s="192">
        <f t="shared" si="80"/>
        <v>0</v>
      </c>
      <c r="CO63" s="192">
        <f t="shared" si="81"/>
        <v>0</v>
      </c>
      <c r="CP63" s="192">
        <f t="shared" si="82"/>
        <v>0</v>
      </c>
      <c r="CQ63" s="192">
        <f t="shared" si="83"/>
        <v>0</v>
      </c>
      <c r="CR63" s="192">
        <f t="shared" si="84"/>
        <v>0</v>
      </c>
      <c r="CS63" s="192">
        <f t="shared" si="85"/>
        <v>0</v>
      </c>
      <c r="CT63" s="192">
        <f t="shared" si="86"/>
        <v>0</v>
      </c>
      <c r="CU63" s="192">
        <f t="shared" si="87"/>
        <v>0</v>
      </c>
      <c r="CV63" s="192">
        <f t="shared" si="88"/>
        <v>0</v>
      </c>
      <c r="CW63" s="192">
        <f t="shared" si="89"/>
        <v>0</v>
      </c>
      <c r="CX63" s="192">
        <f t="shared" si="90"/>
        <v>0</v>
      </c>
      <c r="CY63" s="192">
        <f t="shared" si="91"/>
        <v>0</v>
      </c>
      <c r="CZ63" s="192">
        <f t="shared" si="92"/>
        <v>0</v>
      </c>
      <c r="DA63" s="192">
        <f t="shared" si="93"/>
        <v>0</v>
      </c>
      <c r="DB63" s="192">
        <f t="shared" si="94"/>
        <v>0</v>
      </c>
      <c r="DC63" s="192">
        <f t="shared" si="95"/>
        <v>0</v>
      </c>
      <c r="DD63" s="192">
        <f t="shared" si="96"/>
        <v>0</v>
      </c>
      <c r="DE63" s="192">
        <f t="shared" si="97"/>
        <v>0</v>
      </c>
      <c r="DF63" s="192">
        <f t="shared" si="98"/>
        <v>0</v>
      </c>
      <c r="DG63" s="192">
        <f t="shared" si="99"/>
        <v>0</v>
      </c>
      <c r="DH63" s="192">
        <f t="shared" si="100"/>
        <v>0</v>
      </c>
      <c r="DI63" s="192">
        <f t="shared" si="101"/>
        <v>0</v>
      </c>
      <c r="DJ63" s="192">
        <f t="shared" si="102"/>
        <v>0</v>
      </c>
      <c r="DK63" s="192">
        <f t="shared" si="103"/>
        <v>0</v>
      </c>
      <c r="DL63" s="192">
        <f t="shared" si="104"/>
        <v>0</v>
      </c>
      <c r="DM63" s="192">
        <f t="shared" si="105"/>
        <v>0</v>
      </c>
      <c r="DN63" s="192">
        <f t="shared" si="106"/>
        <v>0</v>
      </c>
      <c r="DO63" s="192">
        <f t="shared" si="107"/>
        <v>0</v>
      </c>
      <c r="DP63" s="192">
        <f t="shared" si="108"/>
        <v>0</v>
      </c>
      <c r="DQ63" s="192">
        <f t="shared" si="109"/>
        <v>0</v>
      </c>
      <c r="DR63" s="192">
        <f t="shared" si="110"/>
        <v>0</v>
      </c>
      <c r="DS63" s="192">
        <f t="shared" si="111"/>
        <v>0</v>
      </c>
      <c r="DT63" s="192">
        <f t="shared" si="112"/>
        <v>0</v>
      </c>
      <c r="DU63" s="192">
        <f t="shared" si="113"/>
        <v>0</v>
      </c>
      <c r="DV63" s="193">
        <f t="shared" si="114"/>
        <v>0</v>
      </c>
      <c r="DW63" s="193">
        <f t="shared" si="115"/>
        <v>0</v>
      </c>
      <c r="DX63" s="193">
        <f t="shared" si="116"/>
        <v>0</v>
      </c>
      <c r="DY63" s="193">
        <f t="shared" si="117"/>
        <v>0</v>
      </c>
      <c r="DZ63" s="193">
        <f t="shared" si="118"/>
        <v>0</v>
      </c>
      <c r="EA63" s="192">
        <f t="shared" si="119"/>
        <v>0</v>
      </c>
      <c r="EB63" s="192">
        <f t="shared" si="120"/>
        <v>0</v>
      </c>
      <c r="EC63" s="192">
        <f t="shared" si="121"/>
        <v>0</v>
      </c>
      <c r="ED63" s="192">
        <f t="shared" si="122"/>
        <v>0</v>
      </c>
      <c r="EE63" s="192">
        <f t="shared" si="123"/>
        <v>0</v>
      </c>
      <c r="EF63" s="192">
        <f t="shared" si="124"/>
        <v>0</v>
      </c>
      <c r="EG63" s="192">
        <f t="shared" si="125"/>
        <v>0</v>
      </c>
      <c r="EH63" s="192">
        <f t="shared" si="126"/>
        <v>0</v>
      </c>
      <c r="EI63" s="192">
        <f t="shared" si="127"/>
        <v>0</v>
      </c>
      <c r="EJ63" s="192">
        <f t="shared" si="128"/>
        <v>0</v>
      </c>
      <c r="EK63" s="192">
        <f t="shared" si="129"/>
        <v>0</v>
      </c>
      <c r="EL63" s="192">
        <f t="shared" si="130"/>
        <v>0</v>
      </c>
      <c r="EM63" s="192">
        <f t="shared" si="131"/>
        <v>0</v>
      </c>
      <c r="EN63" s="192">
        <f t="shared" si="132"/>
        <v>0</v>
      </c>
      <c r="EO63" s="192">
        <f t="shared" si="133"/>
        <v>0</v>
      </c>
      <c r="EP63" s="192">
        <f t="shared" si="134"/>
        <v>0</v>
      </c>
      <c r="EQ63" s="192">
        <f t="shared" si="135"/>
        <v>0</v>
      </c>
      <c r="ER63" s="192">
        <f t="shared" si="136"/>
        <v>0</v>
      </c>
      <c r="ES63" s="192">
        <f t="shared" si="137"/>
        <v>0</v>
      </c>
      <c r="ET63" s="192">
        <f t="shared" si="138"/>
        <v>0</v>
      </c>
      <c r="EU63" s="192">
        <f t="shared" si="139"/>
        <v>0</v>
      </c>
      <c r="EV63" s="192">
        <f t="shared" si="140"/>
        <v>0</v>
      </c>
      <c r="EW63" s="192">
        <f t="shared" si="141"/>
        <v>0</v>
      </c>
      <c r="EX63" s="192">
        <f t="shared" si="142"/>
        <v>0</v>
      </c>
      <c r="EY63" s="192">
        <f t="shared" si="143"/>
        <v>0</v>
      </c>
      <c r="EZ63" s="192">
        <f t="shared" si="144"/>
        <v>0</v>
      </c>
      <c r="FA63" s="192">
        <f t="shared" si="145"/>
        <v>0</v>
      </c>
      <c r="FB63" s="192">
        <f t="shared" si="146"/>
        <v>0</v>
      </c>
      <c r="FC63" s="192">
        <f t="shared" si="147"/>
        <v>0</v>
      </c>
      <c r="FD63" s="192">
        <f t="shared" si="148"/>
        <v>0</v>
      </c>
      <c r="FE63" s="192">
        <f t="shared" si="149"/>
        <v>0</v>
      </c>
      <c r="FF63" s="192">
        <f t="shared" si="150"/>
        <v>0</v>
      </c>
      <c r="FG63" s="192">
        <f t="shared" si="151"/>
        <v>0</v>
      </c>
      <c r="FH63" s="192">
        <f t="shared" si="152"/>
        <v>0</v>
      </c>
      <c r="FI63" s="192">
        <f t="shared" si="153"/>
        <v>0</v>
      </c>
      <c r="FJ63" s="192">
        <f t="shared" si="154"/>
        <v>0</v>
      </c>
      <c r="FK63" s="192">
        <f t="shared" si="155"/>
        <v>0</v>
      </c>
      <c r="FL63" s="192">
        <f t="shared" si="156"/>
        <v>0</v>
      </c>
      <c r="FM63" s="192">
        <f t="shared" si="157"/>
        <v>0</v>
      </c>
      <c r="FN63" s="192">
        <f t="shared" si="158"/>
        <v>0</v>
      </c>
      <c r="FO63" s="192">
        <f t="shared" si="159"/>
        <v>0</v>
      </c>
      <c r="FP63" s="192">
        <f t="shared" si="160"/>
        <v>0</v>
      </c>
      <c r="FQ63" s="192">
        <f t="shared" si="161"/>
        <v>0</v>
      </c>
      <c r="FR63" s="192">
        <f t="shared" si="162"/>
        <v>0</v>
      </c>
      <c r="FS63" s="192">
        <f t="shared" si="163"/>
        <v>0</v>
      </c>
      <c r="FT63" s="192">
        <f t="shared" si="164"/>
        <v>0</v>
      </c>
      <c r="FU63" s="192">
        <f t="shared" si="165"/>
        <v>0</v>
      </c>
      <c r="FV63" s="192">
        <f t="shared" si="166"/>
        <v>0</v>
      </c>
      <c r="FW63" s="192">
        <f t="shared" si="167"/>
        <v>0</v>
      </c>
      <c r="FX63" s="192">
        <f t="shared" si="168"/>
        <v>0</v>
      </c>
      <c r="FY63" s="192">
        <f t="shared" si="169"/>
        <v>0</v>
      </c>
      <c r="FZ63" s="192">
        <f t="shared" si="170"/>
        <v>0</v>
      </c>
      <c r="GA63" s="192">
        <f t="shared" si="171"/>
        <v>0</v>
      </c>
      <c r="GB63" s="192">
        <f t="shared" si="172"/>
        <v>0</v>
      </c>
      <c r="GC63" s="192">
        <f t="shared" si="173"/>
        <v>0</v>
      </c>
      <c r="GD63" s="192">
        <f t="shared" si="174"/>
        <v>0</v>
      </c>
      <c r="GE63" s="192">
        <f t="shared" si="175"/>
        <v>0</v>
      </c>
      <c r="GF63" s="192">
        <f t="shared" si="176"/>
        <v>0</v>
      </c>
      <c r="GG63" s="192">
        <f t="shared" si="177"/>
        <v>0</v>
      </c>
      <c r="GH63" s="192">
        <f t="shared" si="178"/>
        <v>0</v>
      </c>
      <c r="GI63" s="192">
        <f t="shared" si="179"/>
        <v>0</v>
      </c>
      <c r="GJ63" s="192">
        <f t="shared" si="180"/>
        <v>0</v>
      </c>
      <c r="GK63" s="192">
        <f t="shared" si="181"/>
        <v>0</v>
      </c>
      <c r="GL63" s="192">
        <f t="shared" si="182"/>
        <v>0</v>
      </c>
      <c r="GM63" s="192">
        <f t="shared" si="183"/>
        <v>0</v>
      </c>
      <c r="GN63" s="192">
        <f t="shared" si="184"/>
        <v>0</v>
      </c>
      <c r="GO63" s="192">
        <f t="shared" si="185"/>
        <v>0</v>
      </c>
      <c r="GP63" s="192">
        <f t="shared" si="186"/>
        <v>0</v>
      </c>
      <c r="GQ63" s="192">
        <f t="shared" si="187"/>
        <v>0</v>
      </c>
      <c r="GR63" s="192">
        <f t="shared" si="188"/>
        <v>0</v>
      </c>
      <c r="GS63" s="192">
        <f t="shared" si="189"/>
        <v>0</v>
      </c>
      <c r="GT63" s="192">
        <f t="shared" si="190"/>
        <v>0</v>
      </c>
      <c r="GU63" s="192">
        <f t="shared" si="191"/>
        <v>0</v>
      </c>
      <c r="GV63" s="192">
        <f t="shared" si="192"/>
        <v>0</v>
      </c>
      <c r="GW63" s="192">
        <f t="shared" si="193"/>
        <v>0</v>
      </c>
      <c r="GX63" s="192">
        <f t="shared" si="194"/>
        <v>0</v>
      </c>
      <c r="GY63" s="192">
        <f t="shared" si="195"/>
        <v>0</v>
      </c>
      <c r="GZ63" s="192">
        <f t="shared" si="196"/>
        <v>0</v>
      </c>
      <c r="HA63" s="192">
        <f t="shared" si="197"/>
        <v>0</v>
      </c>
      <c r="HB63" s="192">
        <f t="shared" si="198"/>
        <v>0</v>
      </c>
      <c r="HC63" s="192">
        <f t="shared" si="199"/>
        <v>0</v>
      </c>
      <c r="HD63" s="192">
        <f t="shared" si="200"/>
        <v>0</v>
      </c>
      <c r="HE63" s="192">
        <f t="shared" si="201"/>
        <v>0</v>
      </c>
      <c r="HF63" s="192">
        <f t="shared" si="202"/>
        <v>0</v>
      </c>
      <c r="HG63" s="192">
        <f t="shared" si="203"/>
        <v>0</v>
      </c>
      <c r="HH63" s="192">
        <f t="shared" si="204"/>
        <v>0</v>
      </c>
      <c r="HI63" s="192">
        <f t="shared" si="205"/>
        <v>0</v>
      </c>
      <c r="HJ63" s="192">
        <f t="shared" si="206"/>
        <v>0</v>
      </c>
      <c r="HK63" s="192">
        <f t="shared" si="207"/>
        <v>0</v>
      </c>
      <c r="HL63" s="192">
        <f t="shared" si="208"/>
        <v>0</v>
      </c>
      <c r="HM63" s="192">
        <f t="shared" si="209"/>
        <v>0</v>
      </c>
      <c r="HN63" s="194">
        <f t="shared" si="210"/>
        <v>0</v>
      </c>
      <c r="HO63" s="194">
        <f t="shared" si="211"/>
        <v>0</v>
      </c>
      <c r="HP63" s="194">
        <f t="shared" si="212"/>
        <v>0</v>
      </c>
      <c r="HQ63" s="194">
        <f t="shared" si="213"/>
        <v>0</v>
      </c>
      <c r="HR63" s="194">
        <f t="shared" si="214"/>
        <v>0</v>
      </c>
      <c r="HS63" s="195" t="str">
        <f t="shared" si="9"/>
        <v/>
      </c>
      <c r="HT63" s="196">
        <f t="shared" si="225"/>
        <v>0</v>
      </c>
      <c r="HU63" s="196">
        <f t="shared" si="226"/>
        <v>0</v>
      </c>
      <c r="HV63" s="197" t="str">
        <f t="shared" si="12"/>
        <v/>
      </c>
      <c r="HW63" s="197" t="str">
        <f t="shared" si="215"/>
        <v/>
      </c>
      <c r="HX63" s="197" t="str">
        <f t="shared" si="216"/>
        <v/>
      </c>
      <c r="HY63" s="195" t="str">
        <f t="shared" si="13"/>
        <v/>
      </c>
      <c r="HZ63" s="30">
        <f t="shared" si="6"/>
        <v>0</v>
      </c>
      <c r="IA63" s="198">
        <f t="shared" si="14"/>
        <v>0</v>
      </c>
      <c r="IB63" s="195"/>
      <c r="IC63" s="195">
        <f t="shared" si="217"/>
        <v>0</v>
      </c>
      <c r="ID63" s="195">
        <f t="shared" si="15"/>
        <v>0</v>
      </c>
      <c r="IE63" s="195">
        <f t="shared" si="218"/>
        <v>0</v>
      </c>
      <c r="IF63" s="195">
        <f t="shared" si="16"/>
        <v>0</v>
      </c>
      <c r="IG63" s="307">
        <f t="shared" si="17"/>
        <v>0</v>
      </c>
      <c r="IH63" s="307">
        <f t="shared" si="18"/>
        <v>0</v>
      </c>
      <c r="II63" s="44">
        <f t="shared" si="19"/>
        <v>0</v>
      </c>
      <c r="IJ63" s="44">
        <f t="shared" si="219"/>
        <v>0</v>
      </c>
      <c r="IK63" s="44">
        <f t="shared" si="220"/>
        <v>0</v>
      </c>
      <c r="IL63" s="44">
        <f t="shared" si="221"/>
        <v>0</v>
      </c>
      <c r="IM63" s="44">
        <f t="shared" si="222"/>
        <v>0</v>
      </c>
      <c r="IN63" s="44">
        <f t="shared" si="223"/>
        <v>0</v>
      </c>
      <c r="IO63" s="44">
        <f t="shared" si="224"/>
        <v>0</v>
      </c>
    </row>
    <row r="64" spans="1:249" ht="18" customHeight="1">
      <c r="A64" s="188">
        <v>58</v>
      </c>
      <c r="B64" s="326"/>
      <c r="C64" s="289"/>
      <c r="D64" s="199"/>
      <c r="E64" s="189"/>
      <c r="F64" s="189"/>
      <c r="G64" s="190"/>
      <c r="H64" s="190"/>
      <c r="I64" s="272"/>
      <c r="J64" s="207"/>
      <c r="K64" s="214" t="str">
        <f t="shared" si="20"/>
        <v/>
      </c>
      <c r="L64" s="200" t="str">
        <f t="shared" si="21"/>
        <v/>
      </c>
      <c r="M64" s="200" t="str">
        <f t="shared" si="22"/>
        <v/>
      </c>
      <c r="N64" s="209" t="str">
        <f t="shared" si="8"/>
        <v/>
      </c>
      <c r="O64" s="208" t="str">
        <f>IFERROR(IF(D64="","",IF(K64="","",IF(I64="","",IF(F64="F",VLOOKUP(K64,F!A:G,2,0),IF(F64="M",VLOOKUP(K64,M!A:G,2,0),""))))),0)</f>
        <v/>
      </c>
      <c r="P64" s="191" t="str">
        <f>IFERROR(IF(D64="","",IF(K64="","",IF(I64="","",IF(F64="F",VLOOKUP(K64,F!A:G,3,0),IF(F64="M",VLOOKUP(K64,M!A:G,3,0),""))))),0)</f>
        <v/>
      </c>
      <c r="Q64" s="191" t="str">
        <f>IFERROR(IF(D64="","",IF(K64="","",IF(I64="","",IF(F64="F",VLOOKUP(K64,F!A:G,4,0),IF(F64="M",VLOOKUP(K64,M!A:G,4,0),""))))),0)</f>
        <v/>
      </c>
      <c r="R64" s="191" t="str">
        <f>IFERROR(IF(D64="","",IF(K64="","",IF(I64="","",IF(F64="F",VLOOKUP(K64,F!A:G,5,0),IF(F64="M",VLOOKUP(K64,M!A:G,5,0),""))))),0)</f>
        <v/>
      </c>
      <c r="S64" s="191" t="str">
        <f>IFERROR(IF(D64="","",IF(K64="","",IF(I64="","",IF(F64="F",VLOOKUP(K64,F!A:G,6,0),IF(F64="M",VLOOKUP(K64,M!A:G,6,0),""))))),0)</f>
        <v/>
      </c>
      <c r="T64" s="191" t="str">
        <f>IFERROR(IF(D64="","",IF(K64="","",IF(I64="","",IF(F64="F",VLOOKUP(K64,F!A:G,7,0),IF(F64="M",VLOOKUP(K64,M!A:G,7,0),""))))),0)</f>
        <v/>
      </c>
      <c r="U64" s="191" t="str">
        <f>IFERROR(IF(D64="","",IF(K64="","",IF(J64="","",IF(F64="F",VLOOKUP(K64,F!A:M,8,0),IF(F64="M",VLOOKUP(K64,M!A:M,8,0),""))))),0)</f>
        <v/>
      </c>
      <c r="V64" s="191" t="str">
        <f>IFERROR(IF(D64="","",IF(K64="","",IF(J64="","",IF(F64="F",VLOOKUP(K64,F!A:M,9,0),IF(F64="M",VLOOKUP(K64,M!A:M,9,0),""))))),0)</f>
        <v/>
      </c>
      <c r="W64" s="191" t="str">
        <f>IFERROR(IF(D64="","",IF(K64="","",IF(J64="","",IF(F64="F",VLOOKUP(K64,F!A:M,10,0),IF(F64="M",VLOOKUP(K64,M!A:M,10,0),""))))),0)</f>
        <v/>
      </c>
      <c r="X64" s="191" t="str">
        <f>IFERROR(IF(D64="","",IF(K64="","",IF(J64="","",IF(F64="F",VLOOKUP(K64,F!A:M,11,0),IF(F64="M",VLOOKUP(K64,M!A:M,11,0),""))))),0)</f>
        <v/>
      </c>
      <c r="Y64" s="191" t="str">
        <f>IFERROR(IF(D64="","",IF(K64="","",IF(J64="","",IF(F64="F",VLOOKUP(K64,F!A:M,12,0),IF(F64="M",VLOOKUP(K64,M!A:M,12,0),""))))),0)</f>
        <v/>
      </c>
      <c r="Z64" s="191" t="str">
        <f>IFERROR(IF(D64="","",IF(K64="","",IF(J64="","",IF(F64="F",VLOOKUP(K64,F!A:M,13,0),IF(F64="M",VLOOKUP(K64,M!A:M,13,0),""))))),0)</f>
        <v/>
      </c>
      <c r="AA64" s="191" t="str">
        <f>IFERROR(IF(D64="","",IF(F64="","",IF(J64="","",IF(K64="","",IF(AND(K64&gt;23,K64&lt;=60),IF(F64="F",VLOOKUP(MROUND(HZ64,0.5),'F-Weight for Length'!K:S,2,0),VLOOKUP(MROUND(HZ64,0.5),'M-Weight for Length'!K:S,2,0)),IF(K64&gt;60,IF(F64="F",VLOOKUP(K64,'F-Weight for Length'!U:AC,2,0),VLOOKUP(K64,'M-Weight for Length'!U:AC,2,0)),IF(F64="F",VLOOKUP(MROUND(HZ64,0.5),'F-Weight for Length'!A:I,2,0),VLOOKUP(MROUND(HZ64,0.5),'M-Weight for Length'!A:I,2,0)))))))),0)</f>
        <v/>
      </c>
      <c r="AB64" s="191" t="str">
        <f>IFERROR(IF(D64="","",IF(F64="","",IF(J64="","",IF(K64="","",IF(AND(K64&gt;23,K64&lt;=60),IF(F64="F",VLOOKUP(MROUND(HZ64,0.5),'F-Weight for Length'!K:S,3,0),VLOOKUP(MROUND(HZ64,0.5),'M-Weight for Length'!K:S,3,0)),IF(K64&gt;60,IF(F64="F",VLOOKUP(K64,'F-Weight for Length'!U:AC,3,0),VLOOKUP(K64,'M-Weight for Length'!U:AC,3,0)),IF(F64="F",VLOOKUP(MROUND(HZ64,0.5),'F-Weight for Length'!A:I,3,0),VLOOKUP(MROUND(HZ64,0.5),'M-Weight for Length'!A:I,3,0)))))))),0)</f>
        <v/>
      </c>
      <c r="AC64" s="191" t="str">
        <f>IFERROR(IF(D64="","",IF(F64="","",IF(J64="","",IF(K64="","",IF(AND(K64&gt;23,K64&lt;=60),IF(F64="F",VLOOKUP(MROUND(HZ64,0.5),'F-Weight for Length'!K:S,4,0),VLOOKUP(MROUND(HZ64,0.5),'M-Weight for Length'!K:S,4,0)),IF(K64&gt;60,IF(F64="F",VLOOKUP(K64,'F-Weight for Length'!U:AC,4,0),VLOOKUP(K64,'M-Weight for Length'!U:AC,4,0)),IF(F64="F",VLOOKUP(MROUND(HZ64,0.5),'F-Weight for Length'!A:I,4,0),VLOOKUP(MROUND(HZ64,0.5),'M-Weight for Length'!A:I,4,0)))))))),0)</f>
        <v/>
      </c>
      <c r="AD64" s="191" t="str">
        <f>IFERROR(IF(D64="","",IF(F64="","",IF(J64="","",IF(K64="","",IF(AND(K64&gt;23,K64&lt;=60),IF(F64="F",VLOOKUP(MROUND(HZ64,0.5),'F-Weight for Length'!K:S,5,0),VLOOKUP(MROUND(HZ64,0.5),'M-Weight for Length'!K:S,5,0)),IF(K64&gt;60,IF(F64="F",VLOOKUP(K64,'F-Weight for Length'!U:AC,5,0),VLOOKUP(K64,'M-Weight for Length'!U:AC,5,0)),IF(F64="F",VLOOKUP(MROUND(HZ64,0.5),'F-Weight for Length'!A:I,5,0),VLOOKUP(MROUND(HZ64,0.5),'M-Weight for Length'!A:I,5,0)))))))),0)</f>
        <v/>
      </c>
      <c r="AE64" s="191" t="str">
        <f>IFERROR(IF(D64="","",IF(F64="","",IF(J64="","",IF(K64="","",IF(AND(K64&gt;23,K64&lt;=60),IF(F64="F",VLOOKUP(MROUND(HZ64,0.5),'F-Weight for Length'!K:S,6,0),VLOOKUP(MROUND(HZ64,0.5),'M-Weight for Length'!K:S,6,0)),IF(K64&gt;60,IF(F64="F",VLOOKUP(K64,'F-Weight for Length'!U:AC,6,0),VLOOKUP(K64,'M-Weight for Length'!U:AC,6,0)),IF(F64="F",VLOOKUP(MROUND(HZ64,0.5),'F-Weight for Length'!A:I,6,0),VLOOKUP(MROUND(HZ64,0.5),'M-Weight for Length'!A:I,6,0)))))))),0)</f>
        <v/>
      </c>
      <c r="AF64" s="191" t="str">
        <f>IFERROR(IF(D64="","",IF(F64="","",IF(J64="","",IF(K64="","",IF(AND(K64&gt;23,K64&lt;=60),IF(F64="F",VLOOKUP(MROUND(HZ64,0.5),'F-Weight for Length'!K:S,7,0),VLOOKUP(MROUND(HZ64,0.5),'M-Weight for Length'!K:S,7,0)),IF(K64&gt;60,IF(F64="F",VLOOKUP(K64,'F-Weight for Length'!U:AC,7,0),VLOOKUP(K64,'M-Weight for Length'!U:AC,7,0)),IF(F64="F",VLOOKUP(MROUND(HZ64,0.5),'F-Weight for Length'!A:I,7,0),VLOOKUP(MROUND(HZ64,0.5),'M-Weight for Length'!A:I,7,0)))))))),0)</f>
        <v/>
      </c>
      <c r="AG64" s="191" t="str">
        <f>IFERROR(IF(D64="","",IF(F64="","",IF(J64="","",IF(K64="","",IF(AND(K64&gt;23,K64&lt;=60),IF(F64="F",VLOOKUP(MROUND(HZ64,0.5),'F-Weight for Length'!K:S,8,0),VLOOKUP(MROUND(HZ64,0.5),'M-Weight for Length'!K:S,8,0)),IF(K64&gt;60,IF(F64="F",VLOOKUP(K64,'F-Weight for Length'!U:AC,8,0),VLOOKUP(K64,'M-Weight for Length'!U:AC,8,0)),IF(F64="F",VLOOKUP(MROUND(HZ64,0.5),'F-Weight for Length'!A:I,8,0),VLOOKUP(MROUND(HZ64,0.5),'M-Weight for Length'!A:I,8,0)))))))),0)</f>
        <v/>
      </c>
      <c r="AH64" s="191" t="str">
        <f>IFERROR(IF(D64="","",IF(F64="","",IF(J64="","",IF(K64="","",IF(AND(K64&gt;23,K64&lt;=60),IF(F64="F",VLOOKUP(MROUND(HZ64,0.5),'F-Weight for Length'!K:S,9,0),VLOOKUP(MROUND(HZ64,0.5),'M-Weight for Length'!K:S,9,0)),IF(K64&gt;60,IF(F64="F",VLOOKUP(K64,'F-Weight for Length'!U:AC,9,0),VLOOKUP(K64,'M-Weight for Length'!U:AC,9,0)),IF(F64="F",VLOOKUP(MROUND(HZ64,0.5),'F-Weight for Length'!A:I,9,0),VLOOKUP(MROUND(HZ64,0.5),'M-Weight for Length'!A:I,9,0)))))))),0)</f>
        <v/>
      </c>
      <c r="AI64" s="192">
        <f t="shared" si="23"/>
        <v>0</v>
      </c>
      <c r="AJ64" s="192">
        <f t="shared" si="24"/>
        <v>0</v>
      </c>
      <c r="AK64" s="192">
        <f t="shared" si="25"/>
        <v>0</v>
      </c>
      <c r="AL64" s="192">
        <f t="shared" si="26"/>
        <v>0</v>
      </c>
      <c r="AM64" s="192">
        <f t="shared" si="27"/>
        <v>0</v>
      </c>
      <c r="AN64" s="192">
        <f t="shared" si="28"/>
        <v>0</v>
      </c>
      <c r="AO64" s="192">
        <f t="shared" si="29"/>
        <v>0</v>
      </c>
      <c r="AP64" s="192">
        <f t="shared" si="30"/>
        <v>0</v>
      </c>
      <c r="AQ64" s="192">
        <f t="shared" si="31"/>
        <v>0</v>
      </c>
      <c r="AR64" s="192">
        <f t="shared" si="32"/>
        <v>0</v>
      </c>
      <c r="AS64" s="192">
        <f t="shared" si="33"/>
        <v>0</v>
      </c>
      <c r="AT64" s="192">
        <f t="shared" si="34"/>
        <v>0</v>
      </c>
      <c r="AU64" s="192">
        <f t="shared" si="35"/>
        <v>0</v>
      </c>
      <c r="AV64" s="192">
        <f t="shared" si="36"/>
        <v>0</v>
      </c>
      <c r="AW64" s="192">
        <f t="shared" si="37"/>
        <v>0</v>
      </c>
      <c r="AX64" s="192">
        <f t="shared" si="38"/>
        <v>0</v>
      </c>
      <c r="AY64" s="192">
        <f t="shared" si="39"/>
        <v>0</v>
      </c>
      <c r="AZ64" s="192">
        <f t="shared" si="40"/>
        <v>0</v>
      </c>
      <c r="BA64" s="192">
        <f t="shared" si="41"/>
        <v>0</v>
      </c>
      <c r="BB64" s="192">
        <f t="shared" si="42"/>
        <v>0</v>
      </c>
      <c r="BC64" s="192">
        <f t="shared" si="43"/>
        <v>0</v>
      </c>
      <c r="BD64" s="192">
        <f t="shared" si="44"/>
        <v>0</v>
      </c>
      <c r="BE64" s="192">
        <f t="shared" si="45"/>
        <v>0</v>
      </c>
      <c r="BF64" s="192">
        <f t="shared" si="46"/>
        <v>0</v>
      </c>
      <c r="BG64" s="192">
        <f t="shared" si="47"/>
        <v>0</v>
      </c>
      <c r="BH64" s="192">
        <f t="shared" si="48"/>
        <v>0</v>
      </c>
      <c r="BI64" s="192">
        <f t="shared" si="49"/>
        <v>0</v>
      </c>
      <c r="BJ64" s="192">
        <f t="shared" si="50"/>
        <v>0</v>
      </c>
      <c r="BK64" s="192">
        <f t="shared" si="51"/>
        <v>0</v>
      </c>
      <c r="BL64" s="192">
        <f t="shared" si="52"/>
        <v>0</v>
      </c>
      <c r="BM64" s="192">
        <f t="shared" si="53"/>
        <v>0</v>
      </c>
      <c r="BN64" s="192">
        <f t="shared" si="54"/>
        <v>0</v>
      </c>
      <c r="BO64" s="192">
        <f t="shared" si="55"/>
        <v>0</v>
      </c>
      <c r="BP64" s="192">
        <f t="shared" si="56"/>
        <v>0</v>
      </c>
      <c r="BQ64" s="192">
        <f t="shared" si="57"/>
        <v>0</v>
      </c>
      <c r="BR64" s="192">
        <f t="shared" si="58"/>
        <v>0</v>
      </c>
      <c r="BS64" s="192">
        <f t="shared" si="59"/>
        <v>0</v>
      </c>
      <c r="BT64" s="192">
        <f t="shared" si="60"/>
        <v>0</v>
      </c>
      <c r="BU64" s="192">
        <f t="shared" si="61"/>
        <v>0</v>
      </c>
      <c r="BV64" s="192">
        <f t="shared" si="62"/>
        <v>0</v>
      </c>
      <c r="BW64" s="192">
        <f t="shared" si="63"/>
        <v>0</v>
      </c>
      <c r="BX64" s="192">
        <f t="shared" si="64"/>
        <v>0</v>
      </c>
      <c r="BY64" s="192">
        <f t="shared" si="65"/>
        <v>0</v>
      </c>
      <c r="BZ64" s="192">
        <f t="shared" si="66"/>
        <v>0</v>
      </c>
      <c r="CA64" s="192">
        <f t="shared" si="67"/>
        <v>0</v>
      </c>
      <c r="CB64" s="192">
        <f t="shared" si="68"/>
        <v>0</v>
      </c>
      <c r="CC64" s="192">
        <f t="shared" si="69"/>
        <v>0</v>
      </c>
      <c r="CD64" s="192">
        <f t="shared" si="70"/>
        <v>0</v>
      </c>
      <c r="CE64" s="192">
        <f t="shared" si="71"/>
        <v>0</v>
      </c>
      <c r="CF64" s="192">
        <f t="shared" si="72"/>
        <v>0</v>
      </c>
      <c r="CG64" s="192">
        <f t="shared" si="73"/>
        <v>0</v>
      </c>
      <c r="CH64" s="192">
        <f t="shared" si="74"/>
        <v>0</v>
      </c>
      <c r="CI64" s="192">
        <f t="shared" si="75"/>
        <v>0</v>
      </c>
      <c r="CJ64" s="192">
        <f t="shared" si="76"/>
        <v>0</v>
      </c>
      <c r="CK64" s="192">
        <f t="shared" si="77"/>
        <v>0</v>
      </c>
      <c r="CL64" s="192">
        <f t="shared" si="78"/>
        <v>0</v>
      </c>
      <c r="CM64" s="192">
        <f t="shared" si="79"/>
        <v>0</v>
      </c>
      <c r="CN64" s="192">
        <f t="shared" si="80"/>
        <v>0</v>
      </c>
      <c r="CO64" s="192">
        <f t="shared" si="81"/>
        <v>0</v>
      </c>
      <c r="CP64" s="192">
        <f t="shared" si="82"/>
        <v>0</v>
      </c>
      <c r="CQ64" s="192">
        <f t="shared" si="83"/>
        <v>0</v>
      </c>
      <c r="CR64" s="192">
        <f t="shared" si="84"/>
        <v>0</v>
      </c>
      <c r="CS64" s="192">
        <f t="shared" si="85"/>
        <v>0</v>
      </c>
      <c r="CT64" s="192">
        <f t="shared" si="86"/>
        <v>0</v>
      </c>
      <c r="CU64" s="192">
        <f t="shared" si="87"/>
        <v>0</v>
      </c>
      <c r="CV64" s="192">
        <f t="shared" si="88"/>
        <v>0</v>
      </c>
      <c r="CW64" s="192">
        <f t="shared" si="89"/>
        <v>0</v>
      </c>
      <c r="CX64" s="192">
        <f t="shared" si="90"/>
        <v>0</v>
      </c>
      <c r="CY64" s="192">
        <f t="shared" si="91"/>
        <v>0</v>
      </c>
      <c r="CZ64" s="192">
        <f t="shared" si="92"/>
        <v>0</v>
      </c>
      <c r="DA64" s="192">
        <f t="shared" si="93"/>
        <v>0</v>
      </c>
      <c r="DB64" s="192">
        <f t="shared" si="94"/>
        <v>0</v>
      </c>
      <c r="DC64" s="192">
        <f t="shared" si="95"/>
        <v>0</v>
      </c>
      <c r="DD64" s="192">
        <f t="shared" si="96"/>
        <v>0</v>
      </c>
      <c r="DE64" s="192">
        <f t="shared" si="97"/>
        <v>0</v>
      </c>
      <c r="DF64" s="192">
        <f t="shared" si="98"/>
        <v>0</v>
      </c>
      <c r="DG64" s="192">
        <f t="shared" si="99"/>
        <v>0</v>
      </c>
      <c r="DH64" s="192">
        <f t="shared" si="100"/>
        <v>0</v>
      </c>
      <c r="DI64" s="192">
        <f t="shared" si="101"/>
        <v>0</v>
      </c>
      <c r="DJ64" s="192">
        <f t="shared" si="102"/>
        <v>0</v>
      </c>
      <c r="DK64" s="192">
        <f t="shared" si="103"/>
        <v>0</v>
      </c>
      <c r="DL64" s="192">
        <f t="shared" si="104"/>
        <v>0</v>
      </c>
      <c r="DM64" s="192">
        <f t="shared" si="105"/>
        <v>0</v>
      </c>
      <c r="DN64" s="192">
        <f t="shared" si="106"/>
        <v>0</v>
      </c>
      <c r="DO64" s="192">
        <f t="shared" si="107"/>
        <v>0</v>
      </c>
      <c r="DP64" s="192">
        <f t="shared" si="108"/>
        <v>0</v>
      </c>
      <c r="DQ64" s="192">
        <f t="shared" si="109"/>
        <v>0</v>
      </c>
      <c r="DR64" s="192">
        <f t="shared" si="110"/>
        <v>0</v>
      </c>
      <c r="DS64" s="192">
        <f t="shared" si="111"/>
        <v>0</v>
      </c>
      <c r="DT64" s="192">
        <f t="shared" si="112"/>
        <v>0</v>
      </c>
      <c r="DU64" s="192">
        <f t="shared" si="113"/>
        <v>0</v>
      </c>
      <c r="DV64" s="193">
        <f t="shared" si="114"/>
        <v>0</v>
      </c>
      <c r="DW64" s="193">
        <f t="shared" si="115"/>
        <v>0</v>
      </c>
      <c r="DX64" s="193">
        <f t="shared" si="116"/>
        <v>0</v>
      </c>
      <c r="DY64" s="193">
        <f t="shared" si="117"/>
        <v>0</v>
      </c>
      <c r="DZ64" s="193">
        <f t="shared" si="118"/>
        <v>0</v>
      </c>
      <c r="EA64" s="192">
        <f t="shared" si="119"/>
        <v>0</v>
      </c>
      <c r="EB64" s="192">
        <f t="shared" si="120"/>
        <v>0</v>
      </c>
      <c r="EC64" s="192">
        <f t="shared" si="121"/>
        <v>0</v>
      </c>
      <c r="ED64" s="192">
        <f t="shared" si="122"/>
        <v>0</v>
      </c>
      <c r="EE64" s="192">
        <f t="shared" si="123"/>
        <v>0</v>
      </c>
      <c r="EF64" s="192">
        <f t="shared" si="124"/>
        <v>0</v>
      </c>
      <c r="EG64" s="192">
        <f t="shared" si="125"/>
        <v>0</v>
      </c>
      <c r="EH64" s="192">
        <f t="shared" si="126"/>
        <v>0</v>
      </c>
      <c r="EI64" s="192">
        <f t="shared" si="127"/>
        <v>0</v>
      </c>
      <c r="EJ64" s="192">
        <f t="shared" si="128"/>
        <v>0</v>
      </c>
      <c r="EK64" s="192">
        <f t="shared" si="129"/>
        <v>0</v>
      </c>
      <c r="EL64" s="192">
        <f t="shared" si="130"/>
        <v>0</v>
      </c>
      <c r="EM64" s="192">
        <f t="shared" si="131"/>
        <v>0</v>
      </c>
      <c r="EN64" s="192">
        <f t="shared" si="132"/>
        <v>0</v>
      </c>
      <c r="EO64" s="192">
        <f t="shared" si="133"/>
        <v>0</v>
      </c>
      <c r="EP64" s="192">
        <f t="shared" si="134"/>
        <v>0</v>
      </c>
      <c r="EQ64" s="192">
        <f t="shared" si="135"/>
        <v>0</v>
      </c>
      <c r="ER64" s="192">
        <f t="shared" si="136"/>
        <v>0</v>
      </c>
      <c r="ES64" s="192">
        <f t="shared" si="137"/>
        <v>0</v>
      </c>
      <c r="ET64" s="192">
        <f t="shared" si="138"/>
        <v>0</v>
      </c>
      <c r="EU64" s="192">
        <f t="shared" si="139"/>
        <v>0</v>
      </c>
      <c r="EV64" s="192">
        <f t="shared" si="140"/>
        <v>0</v>
      </c>
      <c r="EW64" s="192">
        <f t="shared" si="141"/>
        <v>0</v>
      </c>
      <c r="EX64" s="192">
        <f t="shared" si="142"/>
        <v>0</v>
      </c>
      <c r="EY64" s="192">
        <f t="shared" si="143"/>
        <v>0</v>
      </c>
      <c r="EZ64" s="192">
        <f t="shared" si="144"/>
        <v>0</v>
      </c>
      <c r="FA64" s="192">
        <f t="shared" si="145"/>
        <v>0</v>
      </c>
      <c r="FB64" s="192">
        <f t="shared" si="146"/>
        <v>0</v>
      </c>
      <c r="FC64" s="192">
        <f t="shared" si="147"/>
        <v>0</v>
      </c>
      <c r="FD64" s="192">
        <f t="shared" si="148"/>
        <v>0</v>
      </c>
      <c r="FE64" s="192">
        <f t="shared" si="149"/>
        <v>0</v>
      </c>
      <c r="FF64" s="192">
        <f t="shared" si="150"/>
        <v>0</v>
      </c>
      <c r="FG64" s="192">
        <f t="shared" si="151"/>
        <v>0</v>
      </c>
      <c r="FH64" s="192">
        <f t="shared" si="152"/>
        <v>0</v>
      </c>
      <c r="FI64" s="192">
        <f t="shared" si="153"/>
        <v>0</v>
      </c>
      <c r="FJ64" s="192">
        <f t="shared" si="154"/>
        <v>0</v>
      </c>
      <c r="FK64" s="192">
        <f t="shared" si="155"/>
        <v>0</v>
      </c>
      <c r="FL64" s="192">
        <f t="shared" si="156"/>
        <v>0</v>
      </c>
      <c r="FM64" s="192">
        <f t="shared" si="157"/>
        <v>0</v>
      </c>
      <c r="FN64" s="192">
        <f t="shared" si="158"/>
        <v>0</v>
      </c>
      <c r="FO64" s="192">
        <f t="shared" si="159"/>
        <v>0</v>
      </c>
      <c r="FP64" s="192">
        <f t="shared" si="160"/>
        <v>0</v>
      </c>
      <c r="FQ64" s="192">
        <f t="shared" si="161"/>
        <v>0</v>
      </c>
      <c r="FR64" s="192">
        <f t="shared" si="162"/>
        <v>0</v>
      </c>
      <c r="FS64" s="192">
        <f t="shared" si="163"/>
        <v>0</v>
      </c>
      <c r="FT64" s="192">
        <f t="shared" si="164"/>
        <v>0</v>
      </c>
      <c r="FU64" s="192">
        <f t="shared" si="165"/>
        <v>0</v>
      </c>
      <c r="FV64" s="192">
        <f t="shared" si="166"/>
        <v>0</v>
      </c>
      <c r="FW64" s="192">
        <f t="shared" si="167"/>
        <v>0</v>
      </c>
      <c r="FX64" s="192">
        <f t="shared" si="168"/>
        <v>0</v>
      </c>
      <c r="FY64" s="192">
        <f t="shared" si="169"/>
        <v>0</v>
      </c>
      <c r="FZ64" s="192">
        <f t="shared" si="170"/>
        <v>0</v>
      </c>
      <c r="GA64" s="192">
        <f t="shared" si="171"/>
        <v>0</v>
      </c>
      <c r="GB64" s="192">
        <f t="shared" si="172"/>
        <v>0</v>
      </c>
      <c r="GC64" s="192">
        <f t="shared" si="173"/>
        <v>0</v>
      </c>
      <c r="GD64" s="192">
        <f t="shared" si="174"/>
        <v>0</v>
      </c>
      <c r="GE64" s="192">
        <f t="shared" si="175"/>
        <v>0</v>
      </c>
      <c r="GF64" s="192">
        <f t="shared" si="176"/>
        <v>0</v>
      </c>
      <c r="GG64" s="192">
        <f t="shared" si="177"/>
        <v>0</v>
      </c>
      <c r="GH64" s="192">
        <f t="shared" si="178"/>
        <v>0</v>
      </c>
      <c r="GI64" s="192">
        <f t="shared" si="179"/>
        <v>0</v>
      </c>
      <c r="GJ64" s="192">
        <f t="shared" si="180"/>
        <v>0</v>
      </c>
      <c r="GK64" s="192">
        <f t="shared" si="181"/>
        <v>0</v>
      </c>
      <c r="GL64" s="192">
        <f t="shared" si="182"/>
        <v>0</v>
      </c>
      <c r="GM64" s="192">
        <f t="shared" si="183"/>
        <v>0</v>
      </c>
      <c r="GN64" s="192">
        <f t="shared" si="184"/>
        <v>0</v>
      </c>
      <c r="GO64" s="192">
        <f t="shared" si="185"/>
        <v>0</v>
      </c>
      <c r="GP64" s="192">
        <f t="shared" si="186"/>
        <v>0</v>
      </c>
      <c r="GQ64" s="192">
        <f t="shared" si="187"/>
        <v>0</v>
      </c>
      <c r="GR64" s="192">
        <f t="shared" si="188"/>
        <v>0</v>
      </c>
      <c r="GS64" s="192">
        <f t="shared" si="189"/>
        <v>0</v>
      </c>
      <c r="GT64" s="192">
        <f t="shared" si="190"/>
        <v>0</v>
      </c>
      <c r="GU64" s="192">
        <f t="shared" si="191"/>
        <v>0</v>
      </c>
      <c r="GV64" s="192">
        <f t="shared" si="192"/>
        <v>0</v>
      </c>
      <c r="GW64" s="192">
        <f t="shared" si="193"/>
        <v>0</v>
      </c>
      <c r="GX64" s="192">
        <f t="shared" si="194"/>
        <v>0</v>
      </c>
      <c r="GY64" s="192">
        <f t="shared" si="195"/>
        <v>0</v>
      </c>
      <c r="GZ64" s="192">
        <f t="shared" si="196"/>
        <v>0</v>
      </c>
      <c r="HA64" s="192">
        <f t="shared" si="197"/>
        <v>0</v>
      </c>
      <c r="HB64" s="192">
        <f t="shared" si="198"/>
        <v>0</v>
      </c>
      <c r="HC64" s="192">
        <f t="shared" si="199"/>
        <v>0</v>
      </c>
      <c r="HD64" s="192">
        <f t="shared" si="200"/>
        <v>0</v>
      </c>
      <c r="HE64" s="192">
        <f t="shared" si="201"/>
        <v>0</v>
      </c>
      <c r="HF64" s="192">
        <f t="shared" si="202"/>
        <v>0</v>
      </c>
      <c r="HG64" s="192">
        <f t="shared" si="203"/>
        <v>0</v>
      </c>
      <c r="HH64" s="192">
        <f t="shared" si="204"/>
        <v>0</v>
      </c>
      <c r="HI64" s="192">
        <f t="shared" si="205"/>
        <v>0</v>
      </c>
      <c r="HJ64" s="192">
        <f t="shared" si="206"/>
        <v>0</v>
      </c>
      <c r="HK64" s="192">
        <f t="shared" si="207"/>
        <v>0</v>
      </c>
      <c r="HL64" s="192">
        <f t="shared" si="208"/>
        <v>0</v>
      </c>
      <c r="HM64" s="192">
        <f t="shared" si="209"/>
        <v>0</v>
      </c>
      <c r="HN64" s="194">
        <f t="shared" si="210"/>
        <v>0</v>
      </c>
      <c r="HO64" s="194">
        <f t="shared" si="211"/>
        <v>0</v>
      </c>
      <c r="HP64" s="194">
        <f t="shared" si="212"/>
        <v>0</v>
      </c>
      <c r="HQ64" s="194">
        <f t="shared" si="213"/>
        <v>0</v>
      </c>
      <c r="HR64" s="194">
        <f t="shared" si="214"/>
        <v>0</v>
      </c>
      <c r="HS64" s="195" t="str">
        <f t="shared" si="9"/>
        <v/>
      </c>
      <c r="HT64" s="196">
        <f t="shared" si="225"/>
        <v>0</v>
      </c>
      <c r="HU64" s="196">
        <f t="shared" si="226"/>
        <v>0</v>
      </c>
      <c r="HV64" s="197" t="str">
        <f t="shared" si="12"/>
        <v/>
      </c>
      <c r="HW64" s="197" t="str">
        <f t="shared" si="215"/>
        <v/>
      </c>
      <c r="HX64" s="197" t="str">
        <f t="shared" si="216"/>
        <v/>
      </c>
      <c r="HY64" s="195" t="str">
        <f t="shared" si="13"/>
        <v/>
      </c>
      <c r="HZ64" s="30">
        <f t="shared" si="6"/>
        <v>0</v>
      </c>
      <c r="IA64" s="198">
        <f t="shared" si="14"/>
        <v>0</v>
      </c>
      <c r="IB64" s="195"/>
      <c r="IC64" s="195">
        <f t="shared" si="217"/>
        <v>0</v>
      </c>
      <c r="ID64" s="195">
        <f t="shared" si="15"/>
        <v>0</v>
      </c>
      <c r="IE64" s="195">
        <f t="shared" si="218"/>
        <v>0</v>
      </c>
      <c r="IF64" s="195">
        <f t="shared" si="16"/>
        <v>0</v>
      </c>
      <c r="IG64" s="307">
        <f t="shared" si="17"/>
        <v>0</v>
      </c>
      <c r="IH64" s="307">
        <f t="shared" si="18"/>
        <v>0</v>
      </c>
      <c r="II64" s="44">
        <f t="shared" si="19"/>
        <v>0</v>
      </c>
      <c r="IJ64" s="44">
        <f t="shared" si="219"/>
        <v>0</v>
      </c>
      <c r="IK64" s="44">
        <f t="shared" si="220"/>
        <v>0</v>
      </c>
      <c r="IL64" s="44">
        <f t="shared" si="221"/>
        <v>0</v>
      </c>
      <c r="IM64" s="44">
        <f t="shared" si="222"/>
        <v>0</v>
      </c>
      <c r="IN64" s="44">
        <f t="shared" si="223"/>
        <v>0</v>
      </c>
      <c r="IO64" s="44">
        <f t="shared" si="224"/>
        <v>0</v>
      </c>
    </row>
    <row r="65" spans="1:249" ht="18" customHeight="1">
      <c r="A65" s="188">
        <v>59</v>
      </c>
      <c r="B65" s="326"/>
      <c r="C65" s="289"/>
      <c r="D65" s="199"/>
      <c r="E65" s="189"/>
      <c r="F65" s="189"/>
      <c r="G65" s="190"/>
      <c r="H65" s="190"/>
      <c r="I65" s="272"/>
      <c r="J65" s="207"/>
      <c r="K65" s="214" t="str">
        <f t="shared" si="20"/>
        <v/>
      </c>
      <c r="L65" s="200" t="str">
        <f t="shared" si="21"/>
        <v/>
      </c>
      <c r="M65" s="200" t="str">
        <f t="shared" si="22"/>
        <v/>
      </c>
      <c r="N65" s="209" t="str">
        <f t="shared" si="8"/>
        <v/>
      </c>
      <c r="O65" s="208" t="str">
        <f>IFERROR(IF(D65="","",IF(K65="","",IF(I65="","",IF(F65="F",VLOOKUP(K65,F!A:G,2,0),IF(F65="M",VLOOKUP(K65,M!A:G,2,0),""))))),0)</f>
        <v/>
      </c>
      <c r="P65" s="191" t="str">
        <f>IFERROR(IF(D65="","",IF(K65="","",IF(I65="","",IF(F65="F",VLOOKUP(K65,F!A:G,3,0),IF(F65="M",VLOOKUP(K65,M!A:G,3,0),""))))),0)</f>
        <v/>
      </c>
      <c r="Q65" s="191" t="str">
        <f>IFERROR(IF(D65="","",IF(K65="","",IF(I65="","",IF(F65="F",VLOOKUP(K65,F!A:G,4,0),IF(F65="M",VLOOKUP(K65,M!A:G,4,0),""))))),0)</f>
        <v/>
      </c>
      <c r="R65" s="191" t="str">
        <f>IFERROR(IF(D65="","",IF(K65="","",IF(I65="","",IF(F65="F",VLOOKUP(K65,F!A:G,5,0),IF(F65="M",VLOOKUP(K65,M!A:G,5,0),""))))),0)</f>
        <v/>
      </c>
      <c r="S65" s="191" t="str">
        <f>IFERROR(IF(D65="","",IF(K65="","",IF(I65="","",IF(F65="F",VLOOKUP(K65,F!A:G,6,0),IF(F65="M",VLOOKUP(K65,M!A:G,6,0),""))))),0)</f>
        <v/>
      </c>
      <c r="T65" s="191" t="str">
        <f>IFERROR(IF(D65="","",IF(K65="","",IF(I65="","",IF(F65="F",VLOOKUP(K65,F!A:G,7,0),IF(F65="M",VLOOKUP(K65,M!A:G,7,0),""))))),0)</f>
        <v/>
      </c>
      <c r="U65" s="191" t="str">
        <f>IFERROR(IF(D65="","",IF(K65="","",IF(J65="","",IF(F65="F",VLOOKUP(K65,F!A:M,8,0),IF(F65="M",VLOOKUP(K65,M!A:M,8,0),""))))),0)</f>
        <v/>
      </c>
      <c r="V65" s="191" t="str">
        <f>IFERROR(IF(D65="","",IF(K65="","",IF(J65="","",IF(F65="F",VLOOKUP(K65,F!A:M,9,0),IF(F65="M",VLOOKUP(K65,M!A:M,9,0),""))))),0)</f>
        <v/>
      </c>
      <c r="W65" s="191" t="str">
        <f>IFERROR(IF(D65="","",IF(K65="","",IF(J65="","",IF(F65="F",VLOOKUP(K65,F!A:M,10,0),IF(F65="M",VLOOKUP(K65,M!A:M,10,0),""))))),0)</f>
        <v/>
      </c>
      <c r="X65" s="191" t="str">
        <f>IFERROR(IF(D65="","",IF(K65="","",IF(J65="","",IF(F65="F",VLOOKUP(K65,F!A:M,11,0),IF(F65="M",VLOOKUP(K65,M!A:M,11,0),""))))),0)</f>
        <v/>
      </c>
      <c r="Y65" s="191" t="str">
        <f>IFERROR(IF(D65="","",IF(K65="","",IF(J65="","",IF(F65="F",VLOOKUP(K65,F!A:M,12,0),IF(F65="M",VLOOKUP(K65,M!A:M,12,0),""))))),0)</f>
        <v/>
      </c>
      <c r="Z65" s="191" t="str">
        <f>IFERROR(IF(D65="","",IF(K65="","",IF(J65="","",IF(F65="F",VLOOKUP(K65,F!A:M,13,0),IF(F65="M",VLOOKUP(K65,M!A:M,13,0),""))))),0)</f>
        <v/>
      </c>
      <c r="AA65" s="191" t="str">
        <f>IFERROR(IF(D65="","",IF(F65="","",IF(J65="","",IF(K65="","",IF(AND(K65&gt;23,K65&lt;=60),IF(F65="F",VLOOKUP(MROUND(HZ65,0.5),'F-Weight for Length'!K:S,2,0),VLOOKUP(MROUND(HZ65,0.5),'M-Weight for Length'!K:S,2,0)),IF(K65&gt;60,IF(F65="F",VLOOKUP(K65,'F-Weight for Length'!U:AC,2,0),VLOOKUP(K65,'M-Weight for Length'!U:AC,2,0)),IF(F65="F",VLOOKUP(MROUND(HZ65,0.5),'F-Weight for Length'!A:I,2,0),VLOOKUP(MROUND(HZ65,0.5),'M-Weight for Length'!A:I,2,0)))))))),0)</f>
        <v/>
      </c>
      <c r="AB65" s="191" t="str">
        <f>IFERROR(IF(D65="","",IF(F65="","",IF(J65="","",IF(K65="","",IF(AND(K65&gt;23,K65&lt;=60),IF(F65="F",VLOOKUP(MROUND(HZ65,0.5),'F-Weight for Length'!K:S,3,0),VLOOKUP(MROUND(HZ65,0.5),'M-Weight for Length'!K:S,3,0)),IF(K65&gt;60,IF(F65="F",VLOOKUP(K65,'F-Weight for Length'!U:AC,3,0),VLOOKUP(K65,'M-Weight for Length'!U:AC,3,0)),IF(F65="F",VLOOKUP(MROUND(HZ65,0.5),'F-Weight for Length'!A:I,3,0),VLOOKUP(MROUND(HZ65,0.5),'M-Weight for Length'!A:I,3,0)))))))),0)</f>
        <v/>
      </c>
      <c r="AC65" s="191" t="str">
        <f>IFERROR(IF(D65="","",IF(F65="","",IF(J65="","",IF(K65="","",IF(AND(K65&gt;23,K65&lt;=60),IF(F65="F",VLOOKUP(MROUND(HZ65,0.5),'F-Weight for Length'!K:S,4,0),VLOOKUP(MROUND(HZ65,0.5),'M-Weight for Length'!K:S,4,0)),IF(K65&gt;60,IF(F65="F",VLOOKUP(K65,'F-Weight for Length'!U:AC,4,0),VLOOKUP(K65,'M-Weight for Length'!U:AC,4,0)),IF(F65="F",VLOOKUP(MROUND(HZ65,0.5),'F-Weight for Length'!A:I,4,0),VLOOKUP(MROUND(HZ65,0.5),'M-Weight for Length'!A:I,4,0)))))))),0)</f>
        <v/>
      </c>
      <c r="AD65" s="191" t="str">
        <f>IFERROR(IF(D65="","",IF(F65="","",IF(J65="","",IF(K65="","",IF(AND(K65&gt;23,K65&lt;=60),IF(F65="F",VLOOKUP(MROUND(HZ65,0.5),'F-Weight for Length'!K:S,5,0),VLOOKUP(MROUND(HZ65,0.5),'M-Weight for Length'!K:S,5,0)),IF(K65&gt;60,IF(F65="F",VLOOKUP(K65,'F-Weight for Length'!U:AC,5,0),VLOOKUP(K65,'M-Weight for Length'!U:AC,5,0)),IF(F65="F",VLOOKUP(MROUND(HZ65,0.5),'F-Weight for Length'!A:I,5,0),VLOOKUP(MROUND(HZ65,0.5),'M-Weight for Length'!A:I,5,0)))))))),0)</f>
        <v/>
      </c>
      <c r="AE65" s="191" t="str">
        <f>IFERROR(IF(D65="","",IF(F65="","",IF(J65="","",IF(K65="","",IF(AND(K65&gt;23,K65&lt;=60),IF(F65="F",VLOOKUP(MROUND(HZ65,0.5),'F-Weight for Length'!K:S,6,0),VLOOKUP(MROUND(HZ65,0.5),'M-Weight for Length'!K:S,6,0)),IF(K65&gt;60,IF(F65="F",VLOOKUP(K65,'F-Weight for Length'!U:AC,6,0),VLOOKUP(K65,'M-Weight for Length'!U:AC,6,0)),IF(F65="F",VLOOKUP(MROUND(HZ65,0.5),'F-Weight for Length'!A:I,6,0),VLOOKUP(MROUND(HZ65,0.5),'M-Weight for Length'!A:I,6,0)))))))),0)</f>
        <v/>
      </c>
      <c r="AF65" s="191" t="str">
        <f>IFERROR(IF(D65="","",IF(F65="","",IF(J65="","",IF(K65="","",IF(AND(K65&gt;23,K65&lt;=60),IF(F65="F",VLOOKUP(MROUND(HZ65,0.5),'F-Weight for Length'!K:S,7,0),VLOOKUP(MROUND(HZ65,0.5),'M-Weight for Length'!K:S,7,0)),IF(K65&gt;60,IF(F65="F",VLOOKUP(K65,'F-Weight for Length'!U:AC,7,0),VLOOKUP(K65,'M-Weight for Length'!U:AC,7,0)),IF(F65="F",VLOOKUP(MROUND(HZ65,0.5),'F-Weight for Length'!A:I,7,0),VLOOKUP(MROUND(HZ65,0.5),'M-Weight for Length'!A:I,7,0)))))))),0)</f>
        <v/>
      </c>
      <c r="AG65" s="191" t="str">
        <f>IFERROR(IF(D65="","",IF(F65="","",IF(J65="","",IF(K65="","",IF(AND(K65&gt;23,K65&lt;=60),IF(F65="F",VLOOKUP(MROUND(HZ65,0.5),'F-Weight for Length'!K:S,8,0),VLOOKUP(MROUND(HZ65,0.5),'M-Weight for Length'!K:S,8,0)),IF(K65&gt;60,IF(F65="F",VLOOKUP(K65,'F-Weight for Length'!U:AC,8,0),VLOOKUP(K65,'M-Weight for Length'!U:AC,8,0)),IF(F65="F",VLOOKUP(MROUND(HZ65,0.5),'F-Weight for Length'!A:I,8,0),VLOOKUP(MROUND(HZ65,0.5),'M-Weight for Length'!A:I,8,0)))))))),0)</f>
        <v/>
      </c>
      <c r="AH65" s="191" t="str">
        <f>IFERROR(IF(D65="","",IF(F65="","",IF(J65="","",IF(K65="","",IF(AND(K65&gt;23,K65&lt;=60),IF(F65="F",VLOOKUP(MROUND(HZ65,0.5),'F-Weight for Length'!K:S,9,0),VLOOKUP(MROUND(HZ65,0.5),'M-Weight for Length'!K:S,9,0)),IF(K65&gt;60,IF(F65="F",VLOOKUP(K65,'F-Weight for Length'!U:AC,9,0),VLOOKUP(K65,'M-Weight for Length'!U:AC,9,0)),IF(F65="F",VLOOKUP(MROUND(HZ65,0.5),'F-Weight for Length'!A:I,9,0),VLOOKUP(MROUND(HZ65,0.5),'M-Weight for Length'!A:I,9,0)))))))),0)</f>
        <v/>
      </c>
      <c r="AI65" s="192">
        <f t="shared" si="23"/>
        <v>0</v>
      </c>
      <c r="AJ65" s="192">
        <f t="shared" si="24"/>
        <v>0</v>
      </c>
      <c r="AK65" s="192">
        <f t="shared" si="25"/>
        <v>0</v>
      </c>
      <c r="AL65" s="192">
        <f t="shared" si="26"/>
        <v>0</v>
      </c>
      <c r="AM65" s="192">
        <f t="shared" si="27"/>
        <v>0</v>
      </c>
      <c r="AN65" s="192">
        <f t="shared" si="28"/>
        <v>0</v>
      </c>
      <c r="AO65" s="192">
        <f t="shared" si="29"/>
        <v>0</v>
      </c>
      <c r="AP65" s="192">
        <f t="shared" si="30"/>
        <v>0</v>
      </c>
      <c r="AQ65" s="192">
        <f t="shared" si="31"/>
        <v>0</v>
      </c>
      <c r="AR65" s="192">
        <f t="shared" si="32"/>
        <v>0</v>
      </c>
      <c r="AS65" s="192">
        <f t="shared" si="33"/>
        <v>0</v>
      </c>
      <c r="AT65" s="192">
        <f t="shared" si="34"/>
        <v>0</v>
      </c>
      <c r="AU65" s="192">
        <f t="shared" si="35"/>
        <v>0</v>
      </c>
      <c r="AV65" s="192">
        <f t="shared" si="36"/>
        <v>0</v>
      </c>
      <c r="AW65" s="192">
        <f t="shared" si="37"/>
        <v>0</v>
      </c>
      <c r="AX65" s="192">
        <f t="shared" si="38"/>
        <v>0</v>
      </c>
      <c r="AY65" s="192">
        <f t="shared" si="39"/>
        <v>0</v>
      </c>
      <c r="AZ65" s="192">
        <f t="shared" si="40"/>
        <v>0</v>
      </c>
      <c r="BA65" s="192">
        <f t="shared" si="41"/>
        <v>0</v>
      </c>
      <c r="BB65" s="192">
        <f t="shared" si="42"/>
        <v>0</v>
      </c>
      <c r="BC65" s="192">
        <f t="shared" si="43"/>
        <v>0</v>
      </c>
      <c r="BD65" s="192">
        <f t="shared" si="44"/>
        <v>0</v>
      </c>
      <c r="BE65" s="192">
        <f t="shared" si="45"/>
        <v>0</v>
      </c>
      <c r="BF65" s="192">
        <f t="shared" si="46"/>
        <v>0</v>
      </c>
      <c r="BG65" s="192">
        <f t="shared" si="47"/>
        <v>0</v>
      </c>
      <c r="BH65" s="192">
        <f t="shared" si="48"/>
        <v>0</v>
      </c>
      <c r="BI65" s="192">
        <f t="shared" si="49"/>
        <v>0</v>
      </c>
      <c r="BJ65" s="192">
        <f t="shared" si="50"/>
        <v>0</v>
      </c>
      <c r="BK65" s="192">
        <f t="shared" si="51"/>
        <v>0</v>
      </c>
      <c r="BL65" s="192">
        <f t="shared" si="52"/>
        <v>0</v>
      </c>
      <c r="BM65" s="192">
        <f t="shared" si="53"/>
        <v>0</v>
      </c>
      <c r="BN65" s="192">
        <f t="shared" si="54"/>
        <v>0</v>
      </c>
      <c r="BO65" s="192">
        <f t="shared" si="55"/>
        <v>0</v>
      </c>
      <c r="BP65" s="192">
        <f t="shared" si="56"/>
        <v>0</v>
      </c>
      <c r="BQ65" s="192">
        <f t="shared" si="57"/>
        <v>0</v>
      </c>
      <c r="BR65" s="192">
        <f t="shared" si="58"/>
        <v>0</v>
      </c>
      <c r="BS65" s="192">
        <f t="shared" si="59"/>
        <v>0</v>
      </c>
      <c r="BT65" s="192">
        <f t="shared" si="60"/>
        <v>0</v>
      </c>
      <c r="BU65" s="192">
        <f t="shared" si="61"/>
        <v>0</v>
      </c>
      <c r="BV65" s="192">
        <f t="shared" si="62"/>
        <v>0</v>
      </c>
      <c r="BW65" s="192">
        <f t="shared" si="63"/>
        <v>0</v>
      </c>
      <c r="BX65" s="192">
        <f t="shared" si="64"/>
        <v>0</v>
      </c>
      <c r="BY65" s="192">
        <f t="shared" si="65"/>
        <v>0</v>
      </c>
      <c r="BZ65" s="192">
        <f t="shared" si="66"/>
        <v>0</v>
      </c>
      <c r="CA65" s="192">
        <f t="shared" si="67"/>
        <v>0</v>
      </c>
      <c r="CB65" s="192">
        <f t="shared" si="68"/>
        <v>0</v>
      </c>
      <c r="CC65" s="192">
        <f t="shared" si="69"/>
        <v>0</v>
      </c>
      <c r="CD65" s="192">
        <f t="shared" si="70"/>
        <v>0</v>
      </c>
      <c r="CE65" s="192">
        <f t="shared" si="71"/>
        <v>0</v>
      </c>
      <c r="CF65" s="192">
        <f t="shared" si="72"/>
        <v>0</v>
      </c>
      <c r="CG65" s="192">
        <f t="shared" si="73"/>
        <v>0</v>
      </c>
      <c r="CH65" s="192">
        <f t="shared" si="74"/>
        <v>0</v>
      </c>
      <c r="CI65" s="192">
        <f t="shared" si="75"/>
        <v>0</v>
      </c>
      <c r="CJ65" s="192">
        <f t="shared" si="76"/>
        <v>0</v>
      </c>
      <c r="CK65" s="192">
        <f t="shared" si="77"/>
        <v>0</v>
      </c>
      <c r="CL65" s="192">
        <f t="shared" si="78"/>
        <v>0</v>
      </c>
      <c r="CM65" s="192">
        <f t="shared" si="79"/>
        <v>0</v>
      </c>
      <c r="CN65" s="192">
        <f t="shared" si="80"/>
        <v>0</v>
      </c>
      <c r="CO65" s="192">
        <f t="shared" si="81"/>
        <v>0</v>
      </c>
      <c r="CP65" s="192">
        <f t="shared" si="82"/>
        <v>0</v>
      </c>
      <c r="CQ65" s="192">
        <f t="shared" si="83"/>
        <v>0</v>
      </c>
      <c r="CR65" s="192">
        <f t="shared" si="84"/>
        <v>0</v>
      </c>
      <c r="CS65" s="192">
        <f t="shared" si="85"/>
        <v>0</v>
      </c>
      <c r="CT65" s="192">
        <f t="shared" si="86"/>
        <v>0</v>
      </c>
      <c r="CU65" s="192">
        <f t="shared" si="87"/>
        <v>0</v>
      </c>
      <c r="CV65" s="192">
        <f t="shared" si="88"/>
        <v>0</v>
      </c>
      <c r="CW65" s="192">
        <f t="shared" si="89"/>
        <v>0</v>
      </c>
      <c r="CX65" s="192">
        <f t="shared" si="90"/>
        <v>0</v>
      </c>
      <c r="CY65" s="192">
        <f t="shared" si="91"/>
        <v>0</v>
      </c>
      <c r="CZ65" s="192">
        <f t="shared" si="92"/>
        <v>0</v>
      </c>
      <c r="DA65" s="192">
        <f t="shared" si="93"/>
        <v>0</v>
      </c>
      <c r="DB65" s="192">
        <f t="shared" si="94"/>
        <v>0</v>
      </c>
      <c r="DC65" s="192">
        <f t="shared" si="95"/>
        <v>0</v>
      </c>
      <c r="DD65" s="192">
        <f t="shared" si="96"/>
        <v>0</v>
      </c>
      <c r="DE65" s="192">
        <f t="shared" si="97"/>
        <v>0</v>
      </c>
      <c r="DF65" s="192">
        <f t="shared" si="98"/>
        <v>0</v>
      </c>
      <c r="DG65" s="192">
        <f t="shared" si="99"/>
        <v>0</v>
      </c>
      <c r="DH65" s="192">
        <f t="shared" si="100"/>
        <v>0</v>
      </c>
      <c r="DI65" s="192">
        <f t="shared" si="101"/>
        <v>0</v>
      </c>
      <c r="DJ65" s="192">
        <f t="shared" si="102"/>
        <v>0</v>
      </c>
      <c r="DK65" s="192">
        <f t="shared" si="103"/>
        <v>0</v>
      </c>
      <c r="DL65" s="192">
        <f t="shared" si="104"/>
        <v>0</v>
      </c>
      <c r="DM65" s="192">
        <f t="shared" si="105"/>
        <v>0</v>
      </c>
      <c r="DN65" s="192">
        <f t="shared" si="106"/>
        <v>0</v>
      </c>
      <c r="DO65" s="192">
        <f t="shared" si="107"/>
        <v>0</v>
      </c>
      <c r="DP65" s="192">
        <f t="shared" si="108"/>
        <v>0</v>
      </c>
      <c r="DQ65" s="192">
        <f t="shared" si="109"/>
        <v>0</v>
      </c>
      <c r="DR65" s="192">
        <f t="shared" si="110"/>
        <v>0</v>
      </c>
      <c r="DS65" s="192">
        <f t="shared" si="111"/>
        <v>0</v>
      </c>
      <c r="DT65" s="192">
        <f t="shared" si="112"/>
        <v>0</v>
      </c>
      <c r="DU65" s="192">
        <f t="shared" si="113"/>
        <v>0</v>
      </c>
      <c r="DV65" s="193">
        <f t="shared" si="114"/>
        <v>0</v>
      </c>
      <c r="DW65" s="193">
        <f t="shared" si="115"/>
        <v>0</v>
      </c>
      <c r="DX65" s="193">
        <f t="shared" si="116"/>
        <v>0</v>
      </c>
      <c r="DY65" s="193">
        <f t="shared" si="117"/>
        <v>0</v>
      </c>
      <c r="DZ65" s="193">
        <f t="shared" si="118"/>
        <v>0</v>
      </c>
      <c r="EA65" s="192">
        <f t="shared" si="119"/>
        <v>0</v>
      </c>
      <c r="EB65" s="192">
        <f t="shared" si="120"/>
        <v>0</v>
      </c>
      <c r="EC65" s="192">
        <f t="shared" si="121"/>
        <v>0</v>
      </c>
      <c r="ED65" s="192">
        <f t="shared" si="122"/>
        <v>0</v>
      </c>
      <c r="EE65" s="192">
        <f t="shared" si="123"/>
        <v>0</v>
      </c>
      <c r="EF65" s="192">
        <f t="shared" si="124"/>
        <v>0</v>
      </c>
      <c r="EG65" s="192">
        <f t="shared" si="125"/>
        <v>0</v>
      </c>
      <c r="EH65" s="192">
        <f t="shared" si="126"/>
        <v>0</v>
      </c>
      <c r="EI65" s="192">
        <f t="shared" si="127"/>
        <v>0</v>
      </c>
      <c r="EJ65" s="192">
        <f t="shared" si="128"/>
        <v>0</v>
      </c>
      <c r="EK65" s="192">
        <f t="shared" si="129"/>
        <v>0</v>
      </c>
      <c r="EL65" s="192">
        <f t="shared" si="130"/>
        <v>0</v>
      </c>
      <c r="EM65" s="192">
        <f t="shared" si="131"/>
        <v>0</v>
      </c>
      <c r="EN65" s="192">
        <f t="shared" si="132"/>
        <v>0</v>
      </c>
      <c r="EO65" s="192">
        <f t="shared" si="133"/>
        <v>0</v>
      </c>
      <c r="EP65" s="192">
        <f t="shared" si="134"/>
        <v>0</v>
      </c>
      <c r="EQ65" s="192">
        <f t="shared" si="135"/>
        <v>0</v>
      </c>
      <c r="ER65" s="192">
        <f t="shared" si="136"/>
        <v>0</v>
      </c>
      <c r="ES65" s="192">
        <f t="shared" si="137"/>
        <v>0</v>
      </c>
      <c r="ET65" s="192">
        <f t="shared" si="138"/>
        <v>0</v>
      </c>
      <c r="EU65" s="192">
        <f t="shared" si="139"/>
        <v>0</v>
      </c>
      <c r="EV65" s="192">
        <f t="shared" si="140"/>
        <v>0</v>
      </c>
      <c r="EW65" s="192">
        <f t="shared" si="141"/>
        <v>0</v>
      </c>
      <c r="EX65" s="192">
        <f t="shared" si="142"/>
        <v>0</v>
      </c>
      <c r="EY65" s="192">
        <f t="shared" si="143"/>
        <v>0</v>
      </c>
      <c r="EZ65" s="192">
        <f t="shared" si="144"/>
        <v>0</v>
      </c>
      <c r="FA65" s="192">
        <f t="shared" si="145"/>
        <v>0</v>
      </c>
      <c r="FB65" s="192">
        <f t="shared" si="146"/>
        <v>0</v>
      </c>
      <c r="FC65" s="192">
        <f t="shared" si="147"/>
        <v>0</v>
      </c>
      <c r="FD65" s="192">
        <f t="shared" si="148"/>
        <v>0</v>
      </c>
      <c r="FE65" s="192">
        <f t="shared" si="149"/>
        <v>0</v>
      </c>
      <c r="FF65" s="192">
        <f t="shared" si="150"/>
        <v>0</v>
      </c>
      <c r="FG65" s="192">
        <f t="shared" si="151"/>
        <v>0</v>
      </c>
      <c r="FH65" s="192">
        <f t="shared" si="152"/>
        <v>0</v>
      </c>
      <c r="FI65" s="192">
        <f t="shared" si="153"/>
        <v>0</v>
      </c>
      <c r="FJ65" s="192">
        <f t="shared" si="154"/>
        <v>0</v>
      </c>
      <c r="FK65" s="192">
        <f t="shared" si="155"/>
        <v>0</v>
      </c>
      <c r="FL65" s="192">
        <f t="shared" si="156"/>
        <v>0</v>
      </c>
      <c r="FM65" s="192">
        <f t="shared" si="157"/>
        <v>0</v>
      </c>
      <c r="FN65" s="192">
        <f t="shared" si="158"/>
        <v>0</v>
      </c>
      <c r="FO65" s="192">
        <f t="shared" si="159"/>
        <v>0</v>
      </c>
      <c r="FP65" s="192">
        <f t="shared" si="160"/>
        <v>0</v>
      </c>
      <c r="FQ65" s="192">
        <f t="shared" si="161"/>
        <v>0</v>
      </c>
      <c r="FR65" s="192">
        <f t="shared" si="162"/>
        <v>0</v>
      </c>
      <c r="FS65" s="192">
        <f t="shared" si="163"/>
        <v>0</v>
      </c>
      <c r="FT65" s="192">
        <f t="shared" si="164"/>
        <v>0</v>
      </c>
      <c r="FU65" s="192">
        <f t="shared" si="165"/>
        <v>0</v>
      </c>
      <c r="FV65" s="192">
        <f t="shared" si="166"/>
        <v>0</v>
      </c>
      <c r="FW65" s="192">
        <f t="shared" si="167"/>
        <v>0</v>
      </c>
      <c r="FX65" s="192">
        <f t="shared" si="168"/>
        <v>0</v>
      </c>
      <c r="FY65" s="192">
        <f t="shared" si="169"/>
        <v>0</v>
      </c>
      <c r="FZ65" s="192">
        <f t="shared" si="170"/>
        <v>0</v>
      </c>
      <c r="GA65" s="192">
        <f t="shared" si="171"/>
        <v>0</v>
      </c>
      <c r="GB65" s="192">
        <f t="shared" si="172"/>
        <v>0</v>
      </c>
      <c r="GC65" s="192">
        <f t="shared" si="173"/>
        <v>0</v>
      </c>
      <c r="GD65" s="192">
        <f t="shared" si="174"/>
        <v>0</v>
      </c>
      <c r="GE65" s="192">
        <f t="shared" si="175"/>
        <v>0</v>
      </c>
      <c r="GF65" s="192">
        <f t="shared" si="176"/>
        <v>0</v>
      </c>
      <c r="GG65" s="192">
        <f t="shared" si="177"/>
        <v>0</v>
      </c>
      <c r="GH65" s="192">
        <f t="shared" si="178"/>
        <v>0</v>
      </c>
      <c r="GI65" s="192">
        <f t="shared" si="179"/>
        <v>0</v>
      </c>
      <c r="GJ65" s="192">
        <f t="shared" si="180"/>
        <v>0</v>
      </c>
      <c r="GK65" s="192">
        <f t="shared" si="181"/>
        <v>0</v>
      </c>
      <c r="GL65" s="192">
        <f t="shared" si="182"/>
        <v>0</v>
      </c>
      <c r="GM65" s="192">
        <f t="shared" si="183"/>
        <v>0</v>
      </c>
      <c r="GN65" s="192">
        <f t="shared" si="184"/>
        <v>0</v>
      </c>
      <c r="GO65" s="192">
        <f t="shared" si="185"/>
        <v>0</v>
      </c>
      <c r="GP65" s="192">
        <f t="shared" si="186"/>
        <v>0</v>
      </c>
      <c r="GQ65" s="192">
        <f t="shared" si="187"/>
        <v>0</v>
      </c>
      <c r="GR65" s="192">
        <f t="shared" si="188"/>
        <v>0</v>
      </c>
      <c r="GS65" s="192">
        <f t="shared" si="189"/>
        <v>0</v>
      </c>
      <c r="GT65" s="192">
        <f t="shared" si="190"/>
        <v>0</v>
      </c>
      <c r="GU65" s="192">
        <f t="shared" si="191"/>
        <v>0</v>
      </c>
      <c r="GV65" s="192">
        <f t="shared" si="192"/>
        <v>0</v>
      </c>
      <c r="GW65" s="192">
        <f t="shared" si="193"/>
        <v>0</v>
      </c>
      <c r="GX65" s="192">
        <f t="shared" si="194"/>
        <v>0</v>
      </c>
      <c r="GY65" s="192">
        <f t="shared" si="195"/>
        <v>0</v>
      </c>
      <c r="GZ65" s="192">
        <f t="shared" si="196"/>
        <v>0</v>
      </c>
      <c r="HA65" s="192">
        <f t="shared" si="197"/>
        <v>0</v>
      </c>
      <c r="HB65" s="192">
        <f t="shared" si="198"/>
        <v>0</v>
      </c>
      <c r="HC65" s="192">
        <f t="shared" si="199"/>
        <v>0</v>
      </c>
      <c r="HD65" s="192">
        <f t="shared" si="200"/>
        <v>0</v>
      </c>
      <c r="HE65" s="192">
        <f t="shared" si="201"/>
        <v>0</v>
      </c>
      <c r="HF65" s="192">
        <f t="shared" si="202"/>
        <v>0</v>
      </c>
      <c r="HG65" s="192">
        <f t="shared" si="203"/>
        <v>0</v>
      </c>
      <c r="HH65" s="192">
        <f t="shared" si="204"/>
        <v>0</v>
      </c>
      <c r="HI65" s="192">
        <f t="shared" si="205"/>
        <v>0</v>
      </c>
      <c r="HJ65" s="192">
        <f t="shared" si="206"/>
        <v>0</v>
      </c>
      <c r="HK65" s="192">
        <f t="shared" si="207"/>
        <v>0</v>
      </c>
      <c r="HL65" s="192">
        <f t="shared" si="208"/>
        <v>0</v>
      </c>
      <c r="HM65" s="192">
        <f t="shared" si="209"/>
        <v>0</v>
      </c>
      <c r="HN65" s="194">
        <f t="shared" si="210"/>
        <v>0</v>
      </c>
      <c r="HO65" s="194">
        <f t="shared" si="211"/>
        <v>0</v>
      </c>
      <c r="HP65" s="194">
        <f t="shared" si="212"/>
        <v>0</v>
      </c>
      <c r="HQ65" s="194">
        <f t="shared" si="213"/>
        <v>0</v>
      </c>
      <c r="HR65" s="194">
        <f t="shared" si="214"/>
        <v>0</v>
      </c>
      <c r="HS65" s="195" t="str">
        <f t="shared" si="9"/>
        <v/>
      </c>
      <c r="HT65" s="196">
        <f t="shared" si="225"/>
        <v>0</v>
      </c>
      <c r="HU65" s="196">
        <f t="shared" si="226"/>
        <v>0</v>
      </c>
      <c r="HV65" s="197" t="str">
        <f t="shared" si="12"/>
        <v/>
      </c>
      <c r="HW65" s="197" t="str">
        <f t="shared" si="215"/>
        <v/>
      </c>
      <c r="HX65" s="197" t="str">
        <f t="shared" si="216"/>
        <v/>
      </c>
      <c r="HY65" s="195" t="str">
        <f t="shared" si="13"/>
        <v/>
      </c>
      <c r="HZ65" s="30">
        <f t="shared" si="6"/>
        <v>0</v>
      </c>
      <c r="IA65" s="198">
        <f t="shared" si="14"/>
        <v>0</v>
      </c>
      <c r="IB65" s="195"/>
      <c r="IC65" s="195">
        <f t="shared" si="217"/>
        <v>0</v>
      </c>
      <c r="ID65" s="195">
        <f t="shared" si="15"/>
        <v>0</v>
      </c>
      <c r="IE65" s="195">
        <f t="shared" si="218"/>
        <v>0</v>
      </c>
      <c r="IF65" s="195">
        <f t="shared" si="16"/>
        <v>0</v>
      </c>
      <c r="IG65" s="307">
        <f t="shared" si="17"/>
        <v>0</v>
      </c>
      <c r="IH65" s="307">
        <f t="shared" si="18"/>
        <v>0</v>
      </c>
      <c r="II65" s="44">
        <f t="shared" si="19"/>
        <v>0</v>
      </c>
      <c r="IJ65" s="44">
        <f t="shared" si="219"/>
        <v>0</v>
      </c>
      <c r="IK65" s="44">
        <f t="shared" si="220"/>
        <v>0</v>
      </c>
      <c r="IL65" s="44">
        <f t="shared" si="221"/>
        <v>0</v>
      </c>
      <c r="IM65" s="44">
        <f t="shared" si="222"/>
        <v>0</v>
      </c>
      <c r="IN65" s="44">
        <f t="shared" si="223"/>
        <v>0</v>
      </c>
      <c r="IO65" s="44">
        <f t="shared" si="224"/>
        <v>0</v>
      </c>
    </row>
    <row r="66" spans="1:249" ht="18" customHeight="1">
      <c r="A66" s="188">
        <v>60</v>
      </c>
      <c r="B66" s="326"/>
      <c r="C66" s="289"/>
      <c r="D66" s="199"/>
      <c r="E66" s="189"/>
      <c r="F66" s="189"/>
      <c r="G66" s="190"/>
      <c r="H66" s="190"/>
      <c r="I66" s="272"/>
      <c r="J66" s="207"/>
      <c r="K66" s="214" t="str">
        <f t="shared" si="20"/>
        <v/>
      </c>
      <c r="L66" s="200" t="str">
        <f t="shared" si="21"/>
        <v/>
      </c>
      <c r="M66" s="200" t="str">
        <f t="shared" si="22"/>
        <v/>
      </c>
      <c r="N66" s="209" t="str">
        <f t="shared" si="8"/>
        <v/>
      </c>
      <c r="O66" s="208" t="str">
        <f>IFERROR(IF(D66="","",IF(K66="","",IF(I66="","",IF(F66="F",VLOOKUP(K66,F!A:G,2,0),IF(F66="M",VLOOKUP(K66,M!A:G,2,0),""))))),0)</f>
        <v/>
      </c>
      <c r="P66" s="191" t="str">
        <f>IFERROR(IF(D66="","",IF(K66="","",IF(I66="","",IF(F66="F",VLOOKUP(K66,F!A:G,3,0),IF(F66="M",VLOOKUP(K66,M!A:G,3,0),""))))),0)</f>
        <v/>
      </c>
      <c r="Q66" s="191" t="str">
        <f>IFERROR(IF(D66="","",IF(K66="","",IF(I66="","",IF(F66="F",VLOOKUP(K66,F!A:G,4,0),IF(F66="M",VLOOKUP(K66,M!A:G,4,0),""))))),0)</f>
        <v/>
      </c>
      <c r="R66" s="191" t="str">
        <f>IFERROR(IF(D66="","",IF(K66="","",IF(I66="","",IF(F66="F",VLOOKUP(K66,F!A:G,5,0),IF(F66="M",VLOOKUP(K66,M!A:G,5,0),""))))),0)</f>
        <v/>
      </c>
      <c r="S66" s="191" t="str">
        <f>IFERROR(IF(D66="","",IF(K66="","",IF(I66="","",IF(F66="F",VLOOKUP(K66,F!A:G,6,0),IF(F66="M",VLOOKUP(K66,M!A:G,6,0),""))))),0)</f>
        <v/>
      </c>
      <c r="T66" s="191" t="str">
        <f>IFERROR(IF(D66="","",IF(K66="","",IF(I66="","",IF(F66="F",VLOOKUP(K66,F!A:G,7,0),IF(F66="M",VLOOKUP(K66,M!A:G,7,0),""))))),0)</f>
        <v/>
      </c>
      <c r="U66" s="191" t="str">
        <f>IFERROR(IF(D66="","",IF(K66="","",IF(J66="","",IF(F66="F",VLOOKUP(K66,F!A:M,8,0),IF(F66="M",VLOOKUP(K66,M!A:M,8,0),""))))),0)</f>
        <v/>
      </c>
      <c r="V66" s="191" t="str">
        <f>IFERROR(IF(D66="","",IF(K66="","",IF(J66="","",IF(F66="F",VLOOKUP(K66,F!A:M,9,0),IF(F66="M",VLOOKUP(K66,M!A:M,9,0),""))))),0)</f>
        <v/>
      </c>
      <c r="W66" s="191" t="str">
        <f>IFERROR(IF(D66="","",IF(K66="","",IF(J66="","",IF(F66="F",VLOOKUP(K66,F!A:M,10,0),IF(F66="M",VLOOKUP(K66,M!A:M,10,0),""))))),0)</f>
        <v/>
      </c>
      <c r="X66" s="191" t="str">
        <f>IFERROR(IF(D66="","",IF(K66="","",IF(J66="","",IF(F66="F",VLOOKUP(K66,F!A:M,11,0),IF(F66="M",VLOOKUP(K66,M!A:M,11,0),""))))),0)</f>
        <v/>
      </c>
      <c r="Y66" s="191" t="str">
        <f>IFERROR(IF(D66="","",IF(K66="","",IF(J66="","",IF(F66="F",VLOOKUP(K66,F!A:M,12,0),IF(F66="M",VLOOKUP(K66,M!A:M,12,0),""))))),0)</f>
        <v/>
      </c>
      <c r="Z66" s="191" t="str">
        <f>IFERROR(IF(D66="","",IF(K66="","",IF(J66="","",IF(F66="F",VLOOKUP(K66,F!A:M,13,0),IF(F66="M",VLOOKUP(K66,M!A:M,13,0),""))))),0)</f>
        <v/>
      </c>
      <c r="AA66" s="191" t="str">
        <f>IFERROR(IF(D66="","",IF(F66="","",IF(J66="","",IF(K66="","",IF(AND(K66&gt;23,K66&lt;=60),IF(F66="F",VLOOKUP(MROUND(HZ66,0.5),'F-Weight for Length'!K:S,2,0),VLOOKUP(MROUND(HZ66,0.5),'M-Weight for Length'!K:S,2,0)),IF(K66&gt;60,IF(F66="F",VLOOKUP(K66,'F-Weight for Length'!U:AC,2,0),VLOOKUP(K66,'M-Weight for Length'!U:AC,2,0)),IF(F66="F",VLOOKUP(MROUND(HZ66,0.5),'F-Weight for Length'!A:I,2,0),VLOOKUP(MROUND(HZ66,0.5),'M-Weight for Length'!A:I,2,0)))))))),0)</f>
        <v/>
      </c>
      <c r="AB66" s="191" t="str">
        <f>IFERROR(IF(D66="","",IF(F66="","",IF(J66="","",IF(K66="","",IF(AND(K66&gt;23,K66&lt;=60),IF(F66="F",VLOOKUP(MROUND(HZ66,0.5),'F-Weight for Length'!K:S,3,0),VLOOKUP(MROUND(HZ66,0.5),'M-Weight for Length'!K:S,3,0)),IF(K66&gt;60,IF(F66="F",VLOOKUP(K66,'F-Weight for Length'!U:AC,3,0),VLOOKUP(K66,'M-Weight for Length'!U:AC,3,0)),IF(F66="F",VLOOKUP(MROUND(HZ66,0.5),'F-Weight for Length'!A:I,3,0),VLOOKUP(MROUND(HZ66,0.5),'M-Weight for Length'!A:I,3,0)))))))),0)</f>
        <v/>
      </c>
      <c r="AC66" s="191" t="str">
        <f>IFERROR(IF(D66="","",IF(F66="","",IF(J66="","",IF(K66="","",IF(AND(K66&gt;23,K66&lt;=60),IF(F66="F",VLOOKUP(MROUND(HZ66,0.5),'F-Weight for Length'!K:S,4,0),VLOOKUP(MROUND(HZ66,0.5),'M-Weight for Length'!K:S,4,0)),IF(K66&gt;60,IF(F66="F",VLOOKUP(K66,'F-Weight for Length'!U:AC,4,0),VLOOKUP(K66,'M-Weight for Length'!U:AC,4,0)),IF(F66="F",VLOOKUP(MROUND(HZ66,0.5),'F-Weight for Length'!A:I,4,0),VLOOKUP(MROUND(HZ66,0.5),'M-Weight for Length'!A:I,4,0)))))))),0)</f>
        <v/>
      </c>
      <c r="AD66" s="191" t="str">
        <f>IFERROR(IF(D66="","",IF(F66="","",IF(J66="","",IF(K66="","",IF(AND(K66&gt;23,K66&lt;=60),IF(F66="F",VLOOKUP(MROUND(HZ66,0.5),'F-Weight for Length'!K:S,5,0),VLOOKUP(MROUND(HZ66,0.5),'M-Weight for Length'!K:S,5,0)),IF(K66&gt;60,IF(F66="F",VLOOKUP(K66,'F-Weight for Length'!U:AC,5,0),VLOOKUP(K66,'M-Weight for Length'!U:AC,5,0)),IF(F66="F",VLOOKUP(MROUND(HZ66,0.5),'F-Weight for Length'!A:I,5,0),VLOOKUP(MROUND(HZ66,0.5),'M-Weight for Length'!A:I,5,0)))))))),0)</f>
        <v/>
      </c>
      <c r="AE66" s="191" t="str">
        <f>IFERROR(IF(D66="","",IF(F66="","",IF(J66="","",IF(K66="","",IF(AND(K66&gt;23,K66&lt;=60),IF(F66="F",VLOOKUP(MROUND(HZ66,0.5),'F-Weight for Length'!K:S,6,0),VLOOKUP(MROUND(HZ66,0.5),'M-Weight for Length'!K:S,6,0)),IF(K66&gt;60,IF(F66="F",VLOOKUP(K66,'F-Weight for Length'!U:AC,6,0),VLOOKUP(K66,'M-Weight for Length'!U:AC,6,0)),IF(F66="F",VLOOKUP(MROUND(HZ66,0.5),'F-Weight for Length'!A:I,6,0),VLOOKUP(MROUND(HZ66,0.5),'M-Weight for Length'!A:I,6,0)))))))),0)</f>
        <v/>
      </c>
      <c r="AF66" s="191" t="str">
        <f>IFERROR(IF(D66="","",IF(F66="","",IF(J66="","",IF(K66="","",IF(AND(K66&gt;23,K66&lt;=60),IF(F66="F",VLOOKUP(MROUND(HZ66,0.5),'F-Weight for Length'!K:S,7,0),VLOOKUP(MROUND(HZ66,0.5),'M-Weight for Length'!K:S,7,0)),IF(K66&gt;60,IF(F66="F",VLOOKUP(K66,'F-Weight for Length'!U:AC,7,0),VLOOKUP(K66,'M-Weight for Length'!U:AC,7,0)),IF(F66="F",VLOOKUP(MROUND(HZ66,0.5),'F-Weight for Length'!A:I,7,0),VLOOKUP(MROUND(HZ66,0.5),'M-Weight for Length'!A:I,7,0)))))))),0)</f>
        <v/>
      </c>
      <c r="AG66" s="191" t="str">
        <f>IFERROR(IF(D66="","",IF(F66="","",IF(J66="","",IF(K66="","",IF(AND(K66&gt;23,K66&lt;=60),IF(F66="F",VLOOKUP(MROUND(HZ66,0.5),'F-Weight for Length'!K:S,8,0),VLOOKUP(MROUND(HZ66,0.5),'M-Weight for Length'!K:S,8,0)),IF(K66&gt;60,IF(F66="F",VLOOKUP(K66,'F-Weight for Length'!U:AC,8,0),VLOOKUP(K66,'M-Weight for Length'!U:AC,8,0)),IF(F66="F",VLOOKUP(MROUND(HZ66,0.5),'F-Weight for Length'!A:I,8,0),VLOOKUP(MROUND(HZ66,0.5),'M-Weight for Length'!A:I,8,0)))))))),0)</f>
        <v/>
      </c>
      <c r="AH66" s="191" t="str">
        <f>IFERROR(IF(D66="","",IF(F66="","",IF(J66="","",IF(K66="","",IF(AND(K66&gt;23,K66&lt;=60),IF(F66="F",VLOOKUP(MROUND(HZ66,0.5),'F-Weight for Length'!K:S,9,0),VLOOKUP(MROUND(HZ66,0.5),'M-Weight for Length'!K:S,9,0)),IF(K66&gt;60,IF(F66="F",VLOOKUP(K66,'F-Weight for Length'!U:AC,9,0),VLOOKUP(K66,'M-Weight for Length'!U:AC,9,0)),IF(F66="F",VLOOKUP(MROUND(HZ66,0.5),'F-Weight for Length'!A:I,9,0),VLOOKUP(MROUND(HZ66,0.5),'M-Weight for Length'!A:I,9,0)))))))),0)</f>
        <v/>
      </c>
      <c r="AI66" s="192">
        <f t="shared" si="23"/>
        <v>0</v>
      </c>
      <c r="AJ66" s="192">
        <f t="shared" si="24"/>
        <v>0</v>
      </c>
      <c r="AK66" s="192">
        <f t="shared" si="25"/>
        <v>0</v>
      </c>
      <c r="AL66" s="192">
        <f t="shared" si="26"/>
        <v>0</v>
      </c>
      <c r="AM66" s="192">
        <f t="shared" si="27"/>
        <v>0</v>
      </c>
      <c r="AN66" s="192">
        <f t="shared" si="28"/>
        <v>0</v>
      </c>
      <c r="AO66" s="192">
        <f t="shared" si="29"/>
        <v>0</v>
      </c>
      <c r="AP66" s="192">
        <f t="shared" si="30"/>
        <v>0</v>
      </c>
      <c r="AQ66" s="192">
        <f t="shared" si="31"/>
        <v>0</v>
      </c>
      <c r="AR66" s="192">
        <f t="shared" si="32"/>
        <v>0</v>
      </c>
      <c r="AS66" s="192">
        <f t="shared" si="33"/>
        <v>0</v>
      </c>
      <c r="AT66" s="192">
        <f t="shared" si="34"/>
        <v>0</v>
      </c>
      <c r="AU66" s="192">
        <f t="shared" si="35"/>
        <v>0</v>
      </c>
      <c r="AV66" s="192">
        <f t="shared" si="36"/>
        <v>0</v>
      </c>
      <c r="AW66" s="192">
        <f t="shared" si="37"/>
        <v>0</v>
      </c>
      <c r="AX66" s="192">
        <f t="shared" si="38"/>
        <v>0</v>
      </c>
      <c r="AY66" s="192">
        <f t="shared" si="39"/>
        <v>0</v>
      </c>
      <c r="AZ66" s="192">
        <f t="shared" si="40"/>
        <v>0</v>
      </c>
      <c r="BA66" s="192">
        <f t="shared" si="41"/>
        <v>0</v>
      </c>
      <c r="BB66" s="192">
        <f t="shared" si="42"/>
        <v>0</v>
      </c>
      <c r="BC66" s="192">
        <f t="shared" si="43"/>
        <v>0</v>
      </c>
      <c r="BD66" s="192">
        <f t="shared" si="44"/>
        <v>0</v>
      </c>
      <c r="BE66" s="192">
        <f t="shared" si="45"/>
        <v>0</v>
      </c>
      <c r="BF66" s="192">
        <f t="shared" si="46"/>
        <v>0</v>
      </c>
      <c r="BG66" s="192">
        <f t="shared" si="47"/>
        <v>0</v>
      </c>
      <c r="BH66" s="192">
        <f t="shared" si="48"/>
        <v>0</v>
      </c>
      <c r="BI66" s="192">
        <f t="shared" si="49"/>
        <v>0</v>
      </c>
      <c r="BJ66" s="192">
        <f t="shared" si="50"/>
        <v>0</v>
      </c>
      <c r="BK66" s="192">
        <f t="shared" si="51"/>
        <v>0</v>
      </c>
      <c r="BL66" s="192">
        <f t="shared" si="52"/>
        <v>0</v>
      </c>
      <c r="BM66" s="192">
        <f t="shared" si="53"/>
        <v>0</v>
      </c>
      <c r="BN66" s="192">
        <f t="shared" si="54"/>
        <v>0</v>
      </c>
      <c r="BO66" s="192">
        <f t="shared" si="55"/>
        <v>0</v>
      </c>
      <c r="BP66" s="192">
        <f t="shared" si="56"/>
        <v>0</v>
      </c>
      <c r="BQ66" s="192">
        <f t="shared" si="57"/>
        <v>0</v>
      </c>
      <c r="BR66" s="192">
        <f t="shared" si="58"/>
        <v>0</v>
      </c>
      <c r="BS66" s="192">
        <f t="shared" si="59"/>
        <v>0</v>
      </c>
      <c r="BT66" s="192">
        <f t="shared" si="60"/>
        <v>0</v>
      </c>
      <c r="BU66" s="192">
        <f t="shared" si="61"/>
        <v>0</v>
      </c>
      <c r="BV66" s="192">
        <f t="shared" si="62"/>
        <v>0</v>
      </c>
      <c r="BW66" s="192">
        <f t="shared" si="63"/>
        <v>0</v>
      </c>
      <c r="BX66" s="192">
        <f t="shared" si="64"/>
        <v>0</v>
      </c>
      <c r="BY66" s="192">
        <f t="shared" si="65"/>
        <v>0</v>
      </c>
      <c r="BZ66" s="192">
        <f t="shared" si="66"/>
        <v>0</v>
      </c>
      <c r="CA66" s="192">
        <f t="shared" si="67"/>
        <v>0</v>
      </c>
      <c r="CB66" s="192">
        <f t="shared" si="68"/>
        <v>0</v>
      </c>
      <c r="CC66" s="192">
        <f t="shared" si="69"/>
        <v>0</v>
      </c>
      <c r="CD66" s="192">
        <f t="shared" si="70"/>
        <v>0</v>
      </c>
      <c r="CE66" s="192">
        <f t="shared" si="71"/>
        <v>0</v>
      </c>
      <c r="CF66" s="192">
        <f t="shared" si="72"/>
        <v>0</v>
      </c>
      <c r="CG66" s="192">
        <f t="shared" si="73"/>
        <v>0</v>
      </c>
      <c r="CH66" s="192">
        <f t="shared" si="74"/>
        <v>0</v>
      </c>
      <c r="CI66" s="192">
        <f t="shared" si="75"/>
        <v>0</v>
      </c>
      <c r="CJ66" s="192">
        <f t="shared" si="76"/>
        <v>0</v>
      </c>
      <c r="CK66" s="192">
        <f t="shared" si="77"/>
        <v>0</v>
      </c>
      <c r="CL66" s="192">
        <f t="shared" si="78"/>
        <v>0</v>
      </c>
      <c r="CM66" s="192">
        <f t="shared" si="79"/>
        <v>0</v>
      </c>
      <c r="CN66" s="192">
        <f t="shared" si="80"/>
        <v>0</v>
      </c>
      <c r="CO66" s="192">
        <f t="shared" si="81"/>
        <v>0</v>
      </c>
      <c r="CP66" s="192">
        <f t="shared" si="82"/>
        <v>0</v>
      </c>
      <c r="CQ66" s="192">
        <f t="shared" si="83"/>
        <v>0</v>
      </c>
      <c r="CR66" s="192">
        <f t="shared" si="84"/>
        <v>0</v>
      </c>
      <c r="CS66" s="192">
        <f t="shared" si="85"/>
        <v>0</v>
      </c>
      <c r="CT66" s="192">
        <f t="shared" si="86"/>
        <v>0</v>
      </c>
      <c r="CU66" s="192">
        <f t="shared" si="87"/>
        <v>0</v>
      </c>
      <c r="CV66" s="192">
        <f t="shared" si="88"/>
        <v>0</v>
      </c>
      <c r="CW66" s="192">
        <f t="shared" si="89"/>
        <v>0</v>
      </c>
      <c r="CX66" s="192">
        <f t="shared" si="90"/>
        <v>0</v>
      </c>
      <c r="CY66" s="192">
        <f t="shared" si="91"/>
        <v>0</v>
      </c>
      <c r="CZ66" s="192">
        <f t="shared" si="92"/>
        <v>0</v>
      </c>
      <c r="DA66" s="192">
        <f t="shared" si="93"/>
        <v>0</v>
      </c>
      <c r="DB66" s="192">
        <f t="shared" si="94"/>
        <v>0</v>
      </c>
      <c r="DC66" s="192">
        <f t="shared" si="95"/>
        <v>0</v>
      </c>
      <c r="DD66" s="192">
        <f t="shared" si="96"/>
        <v>0</v>
      </c>
      <c r="DE66" s="192">
        <f t="shared" si="97"/>
        <v>0</v>
      </c>
      <c r="DF66" s="192">
        <f t="shared" si="98"/>
        <v>0</v>
      </c>
      <c r="DG66" s="192">
        <f t="shared" si="99"/>
        <v>0</v>
      </c>
      <c r="DH66" s="192">
        <f t="shared" si="100"/>
        <v>0</v>
      </c>
      <c r="DI66" s="192">
        <f t="shared" si="101"/>
        <v>0</v>
      </c>
      <c r="DJ66" s="192">
        <f t="shared" si="102"/>
        <v>0</v>
      </c>
      <c r="DK66" s="192">
        <f t="shared" si="103"/>
        <v>0</v>
      </c>
      <c r="DL66" s="192">
        <f t="shared" si="104"/>
        <v>0</v>
      </c>
      <c r="DM66" s="192">
        <f t="shared" si="105"/>
        <v>0</v>
      </c>
      <c r="DN66" s="192">
        <f t="shared" si="106"/>
        <v>0</v>
      </c>
      <c r="DO66" s="192">
        <f t="shared" si="107"/>
        <v>0</v>
      </c>
      <c r="DP66" s="192">
        <f t="shared" si="108"/>
        <v>0</v>
      </c>
      <c r="DQ66" s="192">
        <f t="shared" si="109"/>
        <v>0</v>
      </c>
      <c r="DR66" s="192">
        <f t="shared" si="110"/>
        <v>0</v>
      </c>
      <c r="DS66" s="192">
        <f t="shared" si="111"/>
        <v>0</v>
      </c>
      <c r="DT66" s="192">
        <f t="shared" si="112"/>
        <v>0</v>
      </c>
      <c r="DU66" s="192">
        <f t="shared" si="113"/>
        <v>0</v>
      </c>
      <c r="DV66" s="193">
        <f t="shared" si="114"/>
        <v>0</v>
      </c>
      <c r="DW66" s="193">
        <f t="shared" si="115"/>
        <v>0</v>
      </c>
      <c r="DX66" s="193">
        <f t="shared" si="116"/>
        <v>0</v>
      </c>
      <c r="DY66" s="193">
        <f t="shared" si="117"/>
        <v>0</v>
      </c>
      <c r="DZ66" s="193">
        <f t="shared" si="118"/>
        <v>0</v>
      </c>
      <c r="EA66" s="192">
        <f t="shared" si="119"/>
        <v>0</v>
      </c>
      <c r="EB66" s="192">
        <f t="shared" si="120"/>
        <v>0</v>
      </c>
      <c r="EC66" s="192">
        <f t="shared" si="121"/>
        <v>0</v>
      </c>
      <c r="ED66" s="192">
        <f t="shared" si="122"/>
        <v>0</v>
      </c>
      <c r="EE66" s="192">
        <f t="shared" si="123"/>
        <v>0</v>
      </c>
      <c r="EF66" s="192">
        <f t="shared" si="124"/>
        <v>0</v>
      </c>
      <c r="EG66" s="192">
        <f t="shared" si="125"/>
        <v>0</v>
      </c>
      <c r="EH66" s="192">
        <f t="shared" si="126"/>
        <v>0</v>
      </c>
      <c r="EI66" s="192">
        <f t="shared" si="127"/>
        <v>0</v>
      </c>
      <c r="EJ66" s="192">
        <f t="shared" si="128"/>
        <v>0</v>
      </c>
      <c r="EK66" s="192">
        <f t="shared" si="129"/>
        <v>0</v>
      </c>
      <c r="EL66" s="192">
        <f t="shared" si="130"/>
        <v>0</v>
      </c>
      <c r="EM66" s="192">
        <f t="shared" si="131"/>
        <v>0</v>
      </c>
      <c r="EN66" s="192">
        <f t="shared" si="132"/>
        <v>0</v>
      </c>
      <c r="EO66" s="192">
        <f t="shared" si="133"/>
        <v>0</v>
      </c>
      <c r="EP66" s="192">
        <f t="shared" si="134"/>
        <v>0</v>
      </c>
      <c r="EQ66" s="192">
        <f t="shared" si="135"/>
        <v>0</v>
      </c>
      <c r="ER66" s="192">
        <f t="shared" si="136"/>
        <v>0</v>
      </c>
      <c r="ES66" s="192">
        <f t="shared" si="137"/>
        <v>0</v>
      </c>
      <c r="ET66" s="192">
        <f t="shared" si="138"/>
        <v>0</v>
      </c>
      <c r="EU66" s="192">
        <f t="shared" si="139"/>
        <v>0</v>
      </c>
      <c r="EV66" s="192">
        <f t="shared" si="140"/>
        <v>0</v>
      </c>
      <c r="EW66" s="192">
        <f t="shared" si="141"/>
        <v>0</v>
      </c>
      <c r="EX66" s="192">
        <f t="shared" si="142"/>
        <v>0</v>
      </c>
      <c r="EY66" s="192">
        <f t="shared" si="143"/>
        <v>0</v>
      </c>
      <c r="EZ66" s="192">
        <f t="shared" si="144"/>
        <v>0</v>
      </c>
      <c r="FA66" s="192">
        <f t="shared" si="145"/>
        <v>0</v>
      </c>
      <c r="FB66" s="192">
        <f t="shared" si="146"/>
        <v>0</v>
      </c>
      <c r="FC66" s="192">
        <f t="shared" si="147"/>
        <v>0</v>
      </c>
      <c r="FD66" s="192">
        <f t="shared" si="148"/>
        <v>0</v>
      </c>
      <c r="FE66" s="192">
        <f t="shared" si="149"/>
        <v>0</v>
      </c>
      <c r="FF66" s="192">
        <f t="shared" si="150"/>
        <v>0</v>
      </c>
      <c r="FG66" s="192">
        <f t="shared" si="151"/>
        <v>0</v>
      </c>
      <c r="FH66" s="192">
        <f t="shared" si="152"/>
        <v>0</v>
      </c>
      <c r="FI66" s="192">
        <f t="shared" si="153"/>
        <v>0</v>
      </c>
      <c r="FJ66" s="192">
        <f t="shared" si="154"/>
        <v>0</v>
      </c>
      <c r="FK66" s="192">
        <f t="shared" si="155"/>
        <v>0</v>
      </c>
      <c r="FL66" s="192">
        <f t="shared" si="156"/>
        <v>0</v>
      </c>
      <c r="FM66" s="192">
        <f t="shared" si="157"/>
        <v>0</v>
      </c>
      <c r="FN66" s="192">
        <f t="shared" si="158"/>
        <v>0</v>
      </c>
      <c r="FO66" s="192">
        <f t="shared" si="159"/>
        <v>0</v>
      </c>
      <c r="FP66" s="192">
        <f t="shared" si="160"/>
        <v>0</v>
      </c>
      <c r="FQ66" s="192">
        <f t="shared" si="161"/>
        <v>0</v>
      </c>
      <c r="FR66" s="192">
        <f t="shared" si="162"/>
        <v>0</v>
      </c>
      <c r="FS66" s="192">
        <f t="shared" si="163"/>
        <v>0</v>
      </c>
      <c r="FT66" s="192">
        <f t="shared" si="164"/>
        <v>0</v>
      </c>
      <c r="FU66" s="192">
        <f t="shared" si="165"/>
        <v>0</v>
      </c>
      <c r="FV66" s="192">
        <f t="shared" si="166"/>
        <v>0</v>
      </c>
      <c r="FW66" s="192">
        <f t="shared" si="167"/>
        <v>0</v>
      </c>
      <c r="FX66" s="192">
        <f t="shared" si="168"/>
        <v>0</v>
      </c>
      <c r="FY66" s="192">
        <f t="shared" si="169"/>
        <v>0</v>
      </c>
      <c r="FZ66" s="192">
        <f t="shared" si="170"/>
        <v>0</v>
      </c>
      <c r="GA66" s="192">
        <f t="shared" si="171"/>
        <v>0</v>
      </c>
      <c r="GB66" s="192">
        <f t="shared" si="172"/>
        <v>0</v>
      </c>
      <c r="GC66" s="192">
        <f t="shared" si="173"/>
        <v>0</v>
      </c>
      <c r="GD66" s="192">
        <f t="shared" si="174"/>
        <v>0</v>
      </c>
      <c r="GE66" s="192">
        <f t="shared" si="175"/>
        <v>0</v>
      </c>
      <c r="GF66" s="192">
        <f t="shared" si="176"/>
        <v>0</v>
      </c>
      <c r="GG66" s="192">
        <f t="shared" si="177"/>
        <v>0</v>
      </c>
      <c r="GH66" s="192">
        <f t="shared" si="178"/>
        <v>0</v>
      </c>
      <c r="GI66" s="192">
        <f t="shared" si="179"/>
        <v>0</v>
      </c>
      <c r="GJ66" s="192">
        <f t="shared" si="180"/>
        <v>0</v>
      </c>
      <c r="GK66" s="192">
        <f t="shared" si="181"/>
        <v>0</v>
      </c>
      <c r="GL66" s="192">
        <f t="shared" si="182"/>
        <v>0</v>
      </c>
      <c r="GM66" s="192">
        <f t="shared" si="183"/>
        <v>0</v>
      </c>
      <c r="GN66" s="192">
        <f t="shared" si="184"/>
        <v>0</v>
      </c>
      <c r="GO66" s="192">
        <f t="shared" si="185"/>
        <v>0</v>
      </c>
      <c r="GP66" s="192">
        <f t="shared" si="186"/>
        <v>0</v>
      </c>
      <c r="GQ66" s="192">
        <f t="shared" si="187"/>
        <v>0</v>
      </c>
      <c r="GR66" s="192">
        <f t="shared" si="188"/>
        <v>0</v>
      </c>
      <c r="GS66" s="192">
        <f t="shared" si="189"/>
        <v>0</v>
      </c>
      <c r="GT66" s="192">
        <f t="shared" si="190"/>
        <v>0</v>
      </c>
      <c r="GU66" s="192">
        <f t="shared" si="191"/>
        <v>0</v>
      </c>
      <c r="GV66" s="192">
        <f t="shared" si="192"/>
        <v>0</v>
      </c>
      <c r="GW66" s="192">
        <f t="shared" si="193"/>
        <v>0</v>
      </c>
      <c r="GX66" s="192">
        <f t="shared" si="194"/>
        <v>0</v>
      </c>
      <c r="GY66" s="192">
        <f t="shared" si="195"/>
        <v>0</v>
      </c>
      <c r="GZ66" s="192">
        <f t="shared" si="196"/>
        <v>0</v>
      </c>
      <c r="HA66" s="192">
        <f t="shared" si="197"/>
        <v>0</v>
      </c>
      <c r="HB66" s="192">
        <f t="shared" si="198"/>
        <v>0</v>
      </c>
      <c r="HC66" s="192">
        <f t="shared" si="199"/>
        <v>0</v>
      </c>
      <c r="HD66" s="192">
        <f t="shared" si="200"/>
        <v>0</v>
      </c>
      <c r="HE66" s="192">
        <f t="shared" si="201"/>
        <v>0</v>
      </c>
      <c r="HF66" s="192">
        <f t="shared" si="202"/>
        <v>0</v>
      </c>
      <c r="HG66" s="192">
        <f t="shared" si="203"/>
        <v>0</v>
      </c>
      <c r="HH66" s="192">
        <f t="shared" si="204"/>
        <v>0</v>
      </c>
      <c r="HI66" s="192">
        <f t="shared" si="205"/>
        <v>0</v>
      </c>
      <c r="HJ66" s="192">
        <f t="shared" si="206"/>
        <v>0</v>
      </c>
      <c r="HK66" s="192">
        <f t="shared" si="207"/>
        <v>0</v>
      </c>
      <c r="HL66" s="192">
        <f t="shared" si="208"/>
        <v>0</v>
      </c>
      <c r="HM66" s="192">
        <f t="shared" si="209"/>
        <v>0</v>
      </c>
      <c r="HN66" s="194">
        <f t="shared" si="210"/>
        <v>0</v>
      </c>
      <c r="HO66" s="194">
        <f t="shared" si="211"/>
        <v>0</v>
      </c>
      <c r="HP66" s="194">
        <f t="shared" si="212"/>
        <v>0</v>
      </c>
      <c r="HQ66" s="194">
        <f t="shared" si="213"/>
        <v>0</v>
      </c>
      <c r="HR66" s="194">
        <f t="shared" si="214"/>
        <v>0</v>
      </c>
      <c r="HS66" s="195" t="str">
        <f t="shared" si="9"/>
        <v/>
      </c>
      <c r="HT66" s="196">
        <f t="shared" si="225"/>
        <v>0</v>
      </c>
      <c r="HU66" s="196">
        <f t="shared" si="226"/>
        <v>0</v>
      </c>
      <c r="HV66" s="197" t="str">
        <f t="shared" si="12"/>
        <v/>
      </c>
      <c r="HW66" s="197" t="str">
        <f t="shared" si="215"/>
        <v/>
      </c>
      <c r="HX66" s="197" t="str">
        <f t="shared" si="216"/>
        <v/>
      </c>
      <c r="HY66" s="195" t="str">
        <f t="shared" si="13"/>
        <v/>
      </c>
      <c r="HZ66" s="30">
        <f t="shared" si="6"/>
        <v>0</v>
      </c>
      <c r="IA66" s="198">
        <f t="shared" si="14"/>
        <v>0</v>
      </c>
      <c r="IB66" s="195"/>
      <c r="IC66" s="195">
        <f t="shared" si="217"/>
        <v>0</v>
      </c>
      <c r="ID66" s="195">
        <f t="shared" si="15"/>
        <v>0</v>
      </c>
      <c r="IE66" s="195">
        <f t="shared" si="218"/>
        <v>0</v>
      </c>
      <c r="IF66" s="195">
        <f t="shared" si="16"/>
        <v>0</v>
      </c>
      <c r="IG66" s="307">
        <f t="shared" si="17"/>
        <v>0</v>
      </c>
      <c r="IH66" s="307">
        <f t="shared" si="18"/>
        <v>0</v>
      </c>
      <c r="II66" s="44">
        <f t="shared" si="19"/>
        <v>0</v>
      </c>
      <c r="IJ66" s="44">
        <f t="shared" si="219"/>
        <v>0</v>
      </c>
      <c r="IK66" s="44">
        <f t="shared" si="220"/>
        <v>0</v>
      </c>
      <c r="IL66" s="44">
        <f t="shared" si="221"/>
        <v>0</v>
      </c>
      <c r="IM66" s="44">
        <f t="shared" si="222"/>
        <v>0</v>
      </c>
      <c r="IN66" s="44">
        <f t="shared" si="223"/>
        <v>0</v>
      </c>
      <c r="IO66" s="44">
        <f t="shared" si="224"/>
        <v>0</v>
      </c>
    </row>
    <row r="67" spans="1:249" ht="18" customHeight="1">
      <c r="A67" s="188">
        <v>61</v>
      </c>
      <c r="B67" s="326"/>
      <c r="C67" s="289"/>
      <c r="D67" s="199"/>
      <c r="E67" s="189"/>
      <c r="F67" s="189"/>
      <c r="G67" s="190"/>
      <c r="H67" s="190"/>
      <c r="I67" s="272"/>
      <c r="J67" s="207"/>
      <c r="K67" s="214" t="str">
        <f t="shared" si="20"/>
        <v/>
      </c>
      <c r="L67" s="200" t="str">
        <f t="shared" si="21"/>
        <v/>
      </c>
      <c r="M67" s="200" t="str">
        <f t="shared" si="22"/>
        <v/>
      </c>
      <c r="N67" s="209" t="str">
        <f t="shared" si="8"/>
        <v/>
      </c>
      <c r="O67" s="208" t="str">
        <f>IFERROR(IF(D67="","",IF(K67="","",IF(I67="","",IF(F67="F",VLOOKUP(K67,F!A:G,2,0),IF(F67="M",VLOOKUP(K67,M!A:G,2,0),""))))),0)</f>
        <v/>
      </c>
      <c r="P67" s="191" t="str">
        <f>IFERROR(IF(D67="","",IF(K67="","",IF(I67="","",IF(F67="F",VLOOKUP(K67,F!A:G,3,0),IF(F67="M",VLOOKUP(K67,M!A:G,3,0),""))))),0)</f>
        <v/>
      </c>
      <c r="Q67" s="191" t="str">
        <f>IFERROR(IF(D67="","",IF(K67="","",IF(I67="","",IF(F67="F",VLOOKUP(K67,F!A:G,4,0),IF(F67="M",VLOOKUP(K67,M!A:G,4,0),""))))),0)</f>
        <v/>
      </c>
      <c r="R67" s="191" t="str">
        <f>IFERROR(IF(D67="","",IF(K67="","",IF(I67="","",IF(F67="F",VLOOKUP(K67,F!A:G,5,0),IF(F67="M",VLOOKUP(K67,M!A:G,5,0),""))))),0)</f>
        <v/>
      </c>
      <c r="S67" s="191" t="str">
        <f>IFERROR(IF(D67="","",IF(K67="","",IF(I67="","",IF(F67="F",VLOOKUP(K67,F!A:G,6,0),IF(F67="M",VLOOKUP(K67,M!A:G,6,0),""))))),0)</f>
        <v/>
      </c>
      <c r="T67" s="191" t="str">
        <f>IFERROR(IF(D67="","",IF(K67="","",IF(I67="","",IF(F67="F",VLOOKUP(K67,F!A:G,7,0),IF(F67="M",VLOOKUP(K67,M!A:G,7,0),""))))),0)</f>
        <v/>
      </c>
      <c r="U67" s="191" t="str">
        <f>IFERROR(IF(D67="","",IF(K67="","",IF(J67="","",IF(F67="F",VLOOKUP(K67,F!A:M,8,0),IF(F67="M",VLOOKUP(K67,M!A:M,8,0),""))))),0)</f>
        <v/>
      </c>
      <c r="V67" s="191" t="str">
        <f>IFERROR(IF(D67="","",IF(K67="","",IF(J67="","",IF(F67="F",VLOOKUP(K67,F!A:M,9,0),IF(F67="M",VLOOKUP(K67,M!A:M,9,0),""))))),0)</f>
        <v/>
      </c>
      <c r="W67" s="191" t="str">
        <f>IFERROR(IF(D67="","",IF(K67="","",IF(J67="","",IF(F67="F",VLOOKUP(K67,F!A:M,10,0),IF(F67="M",VLOOKUP(K67,M!A:M,10,0),""))))),0)</f>
        <v/>
      </c>
      <c r="X67" s="191" t="str">
        <f>IFERROR(IF(D67="","",IF(K67="","",IF(J67="","",IF(F67="F",VLOOKUP(K67,F!A:M,11,0),IF(F67="M",VLOOKUP(K67,M!A:M,11,0),""))))),0)</f>
        <v/>
      </c>
      <c r="Y67" s="191" t="str">
        <f>IFERROR(IF(D67="","",IF(K67="","",IF(J67="","",IF(F67="F",VLOOKUP(K67,F!A:M,12,0),IF(F67="M",VLOOKUP(K67,M!A:M,12,0),""))))),0)</f>
        <v/>
      </c>
      <c r="Z67" s="191" t="str">
        <f>IFERROR(IF(D67="","",IF(K67="","",IF(J67="","",IF(F67="F",VLOOKUP(K67,F!A:M,13,0),IF(F67="M",VLOOKUP(K67,M!A:M,13,0),""))))),0)</f>
        <v/>
      </c>
      <c r="AA67" s="191" t="str">
        <f>IFERROR(IF(D67="","",IF(F67="","",IF(J67="","",IF(K67="","",IF(AND(K67&gt;23,K67&lt;=60),IF(F67="F",VLOOKUP(MROUND(HZ67,0.5),'F-Weight for Length'!K:S,2,0),VLOOKUP(MROUND(HZ67,0.5),'M-Weight for Length'!K:S,2,0)),IF(K67&gt;60,IF(F67="F",VLOOKUP(K67,'F-Weight for Length'!U:AC,2,0),VLOOKUP(K67,'M-Weight for Length'!U:AC,2,0)),IF(F67="F",VLOOKUP(MROUND(HZ67,0.5),'F-Weight for Length'!A:I,2,0),VLOOKUP(MROUND(HZ67,0.5),'M-Weight for Length'!A:I,2,0)))))))),0)</f>
        <v/>
      </c>
      <c r="AB67" s="191" t="str">
        <f>IFERROR(IF(D67="","",IF(F67="","",IF(J67="","",IF(K67="","",IF(AND(K67&gt;23,K67&lt;=60),IF(F67="F",VLOOKUP(MROUND(HZ67,0.5),'F-Weight for Length'!K:S,3,0),VLOOKUP(MROUND(HZ67,0.5),'M-Weight for Length'!K:S,3,0)),IF(K67&gt;60,IF(F67="F",VLOOKUP(K67,'F-Weight for Length'!U:AC,3,0),VLOOKUP(K67,'M-Weight for Length'!U:AC,3,0)),IF(F67="F",VLOOKUP(MROUND(HZ67,0.5),'F-Weight for Length'!A:I,3,0),VLOOKUP(MROUND(HZ67,0.5),'M-Weight for Length'!A:I,3,0)))))))),0)</f>
        <v/>
      </c>
      <c r="AC67" s="191" t="str">
        <f>IFERROR(IF(D67="","",IF(F67="","",IF(J67="","",IF(K67="","",IF(AND(K67&gt;23,K67&lt;=60),IF(F67="F",VLOOKUP(MROUND(HZ67,0.5),'F-Weight for Length'!K:S,4,0),VLOOKUP(MROUND(HZ67,0.5),'M-Weight for Length'!K:S,4,0)),IF(K67&gt;60,IF(F67="F",VLOOKUP(K67,'F-Weight for Length'!U:AC,4,0),VLOOKUP(K67,'M-Weight for Length'!U:AC,4,0)),IF(F67="F",VLOOKUP(MROUND(HZ67,0.5),'F-Weight for Length'!A:I,4,0),VLOOKUP(MROUND(HZ67,0.5),'M-Weight for Length'!A:I,4,0)))))))),0)</f>
        <v/>
      </c>
      <c r="AD67" s="191" t="str">
        <f>IFERROR(IF(D67="","",IF(F67="","",IF(J67="","",IF(K67="","",IF(AND(K67&gt;23,K67&lt;=60),IF(F67="F",VLOOKUP(MROUND(HZ67,0.5),'F-Weight for Length'!K:S,5,0),VLOOKUP(MROUND(HZ67,0.5),'M-Weight for Length'!K:S,5,0)),IF(K67&gt;60,IF(F67="F",VLOOKUP(K67,'F-Weight for Length'!U:AC,5,0),VLOOKUP(K67,'M-Weight for Length'!U:AC,5,0)),IF(F67="F",VLOOKUP(MROUND(HZ67,0.5),'F-Weight for Length'!A:I,5,0),VLOOKUP(MROUND(HZ67,0.5),'M-Weight for Length'!A:I,5,0)))))))),0)</f>
        <v/>
      </c>
      <c r="AE67" s="191" t="str">
        <f>IFERROR(IF(D67="","",IF(F67="","",IF(J67="","",IF(K67="","",IF(AND(K67&gt;23,K67&lt;=60),IF(F67="F",VLOOKUP(MROUND(HZ67,0.5),'F-Weight for Length'!K:S,6,0),VLOOKUP(MROUND(HZ67,0.5),'M-Weight for Length'!K:S,6,0)),IF(K67&gt;60,IF(F67="F",VLOOKUP(K67,'F-Weight for Length'!U:AC,6,0),VLOOKUP(K67,'M-Weight for Length'!U:AC,6,0)),IF(F67="F",VLOOKUP(MROUND(HZ67,0.5),'F-Weight for Length'!A:I,6,0),VLOOKUP(MROUND(HZ67,0.5),'M-Weight for Length'!A:I,6,0)))))))),0)</f>
        <v/>
      </c>
      <c r="AF67" s="191" t="str">
        <f>IFERROR(IF(D67="","",IF(F67="","",IF(J67="","",IF(K67="","",IF(AND(K67&gt;23,K67&lt;=60),IF(F67="F",VLOOKUP(MROUND(HZ67,0.5),'F-Weight for Length'!K:S,7,0),VLOOKUP(MROUND(HZ67,0.5),'M-Weight for Length'!K:S,7,0)),IF(K67&gt;60,IF(F67="F",VLOOKUP(K67,'F-Weight for Length'!U:AC,7,0),VLOOKUP(K67,'M-Weight for Length'!U:AC,7,0)),IF(F67="F",VLOOKUP(MROUND(HZ67,0.5),'F-Weight for Length'!A:I,7,0),VLOOKUP(MROUND(HZ67,0.5),'M-Weight for Length'!A:I,7,0)))))))),0)</f>
        <v/>
      </c>
      <c r="AG67" s="191" t="str">
        <f>IFERROR(IF(D67="","",IF(F67="","",IF(J67="","",IF(K67="","",IF(AND(K67&gt;23,K67&lt;=60),IF(F67="F",VLOOKUP(MROUND(HZ67,0.5),'F-Weight for Length'!K:S,8,0),VLOOKUP(MROUND(HZ67,0.5),'M-Weight for Length'!K:S,8,0)),IF(K67&gt;60,IF(F67="F",VLOOKUP(K67,'F-Weight for Length'!U:AC,8,0),VLOOKUP(K67,'M-Weight for Length'!U:AC,8,0)),IF(F67="F",VLOOKUP(MROUND(HZ67,0.5),'F-Weight for Length'!A:I,8,0),VLOOKUP(MROUND(HZ67,0.5),'M-Weight for Length'!A:I,8,0)))))))),0)</f>
        <v/>
      </c>
      <c r="AH67" s="191" t="str">
        <f>IFERROR(IF(D67="","",IF(F67="","",IF(J67="","",IF(K67="","",IF(AND(K67&gt;23,K67&lt;=60),IF(F67="F",VLOOKUP(MROUND(HZ67,0.5),'F-Weight for Length'!K:S,9,0),VLOOKUP(MROUND(HZ67,0.5),'M-Weight for Length'!K:S,9,0)),IF(K67&gt;60,IF(F67="F",VLOOKUP(K67,'F-Weight for Length'!U:AC,9,0),VLOOKUP(K67,'M-Weight for Length'!U:AC,9,0)),IF(F67="F",VLOOKUP(MROUND(HZ67,0.5),'F-Weight for Length'!A:I,9,0),VLOOKUP(MROUND(HZ67,0.5),'M-Weight for Length'!A:I,9,0)))))))),0)</f>
        <v/>
      </c>
      <c r="AI67" s="192">
        <f t="shared" si="23"/>
        <v>0</v>
      </c>
      <c r="AJ67" s="192">
        <f t="shared" si="24"/>
        <v>0</v>
      </c>
      <c r="AK67" s="192">
        <f t="shared" si="25"/>
        <v>0</v>
      </c>
      <c r="AL67" s="192">
        <f t="shared" si="26"/>
        <v>0</v>
      </c>
      <c r="AM67" s="192">
        <f t="shared" si="27"/>
        <v>0</v>
      </c>
      <c r="AN67" s="192">
        <f t="shared" si="28"/>
        <v>0</v>
      </c>
      <c r="AO67" s="192">
        <f t="shared" si="29"/>
        <v>0</v>
      </c>
      <c r="AP67" s="192">
        <f t="shared" si="30"/>
        <v>0</v>
      </c>
      <c r="AQ67" s="192">
        <f t="shared" si="31"/>
        <v>0</v>
      </c>
      <c r="AR67" s="192">
        <f t="shared" si="32"/>
        <v>0</v>
      </c>
      <c r="AS67" s="192">
        <f t="shared" si="33"/>
        <v>0</v>
      </c>
      <c r="AT67" s="192">
        <f t="shared" si="34"/>
        <v>0</v>
      </c>
      <c r="AU67" s="192">
        <f t="shared" si="35"/>
        <v>0</v>
      </c>
      <c r="AV67" s="192">
        <f t="shared" si="36"/>
        <v>0</v>
      </c>
      <c r="AW67" s="192">
        <f t="shared" si="37"/>
        <v>0</v>
      </c>
      <c r="AX67" s="192">
        <f t="shared" si="38"/>
        <v>0</v>
      </c>
      <c r="AY67" s="192">
        <f t="shared" si="39"/>
        <v>0</v>
      </c>
      <c r="AZ67" s="192">
        <f t="shared" si="40"/>
        <v>0</v>
      </c>
      <c r="BA67" s="192">
        <f t="shared" si="41"/>
        <v>0</v>
      </c>
      <c r="BB67" s="192">
        <f t="shared" si="42"/>
        <v>0</v>
      </c>
      <c r="BC67" s="192">
        <f t="shared" si="43"/>
        <v>0</v>
      </c>
      <c r="BD67" s="192">
        <f t="shared" si="44"/>
        <v>0</v>
      </c>
      <c r="BE67" s="192">
        <f t="shared" si="45"/>
        <v>0</v>
      </c>
      <c r="BF67" s="192">
        <f t="shared" si="46"/>
        <v>0</v>
      </c>
      <c r="BG67" s="192">
        <f t="shared" si="47"/>
        <v>0</v>
      </c>
      <c r="BH67" s="192">
        <f t="shared" si="48"/>
        <v>0</v>
      </c>
      <c r="BI67" s="192">
        <f t="shared" si="49"/>
        <v>0</v>
      </c>
      <c r="BJ67" s="192">
        <f t="shared" si="50"/>
        <v>0</v>
      </c>
      <c r="BK67" s="192">
        <f t="shared" si="51"/>
        <v>0</v>
      </c>
      <c r="BL67" s="192">
        <f t="shared" si="52"/>
        <v>0</v>
      </c>
      <c r="BM67" s="192">
        <f t="shared" si="53"/>
        <v>0</v>
      </c>
      <c r="BN67" s="192">
        <f t="shared" si="54"/>
        <v>0</v>
      </c>
      <c r="BO67" s="192">
        <f t="shared" si="55"/>
        <v>0</v>
      </c>
      <c r="BP67" s="192">
        <f t="shared" si="56"/>
        <v>0</v>
      </c>
      <c r="BQ67" s="192">
        <f t="shared" si="57"/>
        <v>0</v>
      </c>
      <c r="BR67" s="192">
        <f t="shared" si="58"/>
        <v>0</v>
      </c>
      <c r="BS67" s="192">
        <f t="shared" si="59"/>
        <v>0</v>
      </c>
      <c r="BT67" s="192">
        <f t="shared" si="60"/>
        <v>0</v>
      </c>
      <c r="BU67" s="192">
        <f t="shared" si="61"/>
        <v>0</v>
      </c>
      <c r="BV67" s="192">
        <f t="shared" si="62"/>
        <v>0</v>
      </c>
      <c r="BW67" s="192">
        <f t="shared" si="63"/>
        <v>0</v>
      </c>
      <c r="BX67" s="192">
        <f t="shared" si="64"/>
        <v>0</v>
      </c>
      <c r="BY67" s="192">
        <f t="shared" si="65"/>
        <v>0</v>
      </c>
      <c r="BZ67" s="192">
        <f t="shared" si="66"/>
        <v>0</v>
      </c>
      <c r="CA67" s="192">
        <f t="shared" si="67"/>
        <v>0</v>
      </c>
      <c r="CB67" s="192">
        <f t="shared" si="68"/>
        <v>0</v>
      </c>
      <c r="CC67" s="192">
        <f t="shared" si="69"/>
        <v>0</v>
      </c>
      <c r="CD67" s="192">
        <f t="shared" si="70"/>
        <v>0</v>
      </c>
      <c r="CE67" s="192">
        <f t="shared" si="71"/>
        <v>0</v>
      </c>
      <c r="CF67" s="192">
        <f t="shared" si="72"/>
        <v>0</v>
      </c>
      <c r="CG67" s="192">
        <f t="shared" si="73"/>
        <v>0</v>
      </c>
      <c r="CH67" s="192">
        <f t="shared" si="74"/>
        <v>0</v>
      </c>
      <c r="CI67" s="192">
        <f t="shared" si="75"/>
        <v>0</v>
      </c>
      <c r="CJ67" s="192">
        <f t="shared" si="76"/>
        <v>0</v>
      </c>
      <c r="CK67" s="192">
        <f t="shared" si="77"/>
        <v>0</v>
      </c>
      <c r="CL67" s="192">
        <f t="shared" si="78"/>
        <v>0</v>
      </c>
      <c r="CM67" s="192">
        <f t="shared" si="79"/>
        <v>0</v>
      </c>
      <c r="CN67" s="192">
        <f t="shared" si="80"/>
        <v>0</v>
      </c>
      <c r="CO67" s="192">
        <f t="shared" si="81"/>
        <v>0</v>
      </c>
      <c r="CP67" s="192">
        <f t="shared" si="82"/>
        <v>0</v>
      </c>
      <c r="CQ67" s="192">
        <f t="shared" si="83"/>
        <v>0</v>
      </c>
      <c r="CR67" s="192">
        <f t="shared" si="84"/>
        <v>0</v>
      </c>
      <c r="CS67" s="192">
        <f t="shared" si="85"/>
        <v>0</v>
      </c>
      <c r="CT67" s="192">
        <f t="shared" si="86"/>
        <v>0</v>
      </c>
      <c r="CU67" s="192">
        <f t="shared" si="87"/>
        <v>0</v>
      </c>
      <c r="CV67" s="192">
        <f t="shared" si="88"/>
        <v>0</v>
      </c>
      <c r="CW67" s="192">
        <f t="shared" si="89"/>
        <v>0</v>
      </c>
      <c r="CX67" s="192">
        <f t="shared" si="90"/>
        <v>0</v>
      </c>
      <c r="CY67" s="192">
        <f t="shared" si="91"/>
        <v>0</v>
      </c>
      <c r="CZ67" s="192">
        <f t="shared" si="92"/>
        <v>0</v>
      </c>
      <c r="DA67" s="192">
        <f t="shared" si="93"/>
        <v>0</v>
      </c>
      <c r="DB67" s="192">
        <f t="shared" si="94"/>
        <v>0</v>
      </c>
      <c r="DC67" s="192">
        <f t="shared" si="95"/>
        <v>0</v>
      </c>
      <c r="DD67" s="192">
        <f t="shared" si="96"/>
        <v>0</v>
      </c>
      <c r="DE67" s="192">
        <f t="shared" si="97"/>
        <v>0</v>
      </c>
      <c r="DF67" s="192">
        <f t="shared" si="98"/>
        <v>0</v>
      </c>
      <c r="DG67" s="192">
        <f t="shared" si="99"/>
        <v>0</v>
      </c>
      <c r="DH67" s="192">
        <f t="shared" si="100"/>
        <v>0</v>
      </c>
      <c r="DI67" s="192">
        <f t="shared" si="101"/>
        <v>0</v>
      </c>
      <c r="DJ67" s="192">
        <f t="shared" si="102"/>
        <v>0</v>
      </c>
      <c r="DK67" s="192">
        <f t="shared" si="103"/>
        <v>0</v>
      </c>
      <c r="DL67" s="192">
        <f t="shared" si="104"/>
        <v>0</v>
      </c>
      <c r="DM67" s="192">
        <f t="shared" si="105"/>
        <v>0</v>
      </c>
      <c r="DN67" s="192">
        <f t="shared" si="106"/>
        <v>0</v>
      </c>
      <c r="DO67" s="192">
        <f t="shared" si="107"/>
        <v>0</v>
      </c>
      <c r="DP67" s="192">
        <f t="shared" si="108"/>
        <v>0</v>
      </c>
      <c r="DQ67" s="192">
        <f t="shared" si="109"/>
        <v>0</v>
      </c>
      <c r="DR67" s="192">
        <f t="shared" si="110"/>
        <v>0</v>
      </c>
      <c r="DS67" s="192">
        <f t="shared" si="111"/>
        <v>0</v>
      </c>
      <c r="DT67" s="192">
        <f t="shared" si="112"/>
        <v>0</v>
      </c>
      <c r="DU67" s="192">
        <f t="shared" si="113"/>
        <v>0</v>
      </c>
      <c r="DV67" s="193">
        <f t="shared" si="114"/>
        <v>0</v>
      </c>
      <c r="DW67" s="193">
        <f t="shared" si="115"/>
        <v>0</v>
      </c>
      <c r="DX67" s="193">
        <f t="shared" si="116"/>
        <v>0</v>
      </c>
      <c r="DY67" s="193">
        <f t="shared" si="117"/>
        <v>0</v>
      </c>
      <c r="DZ67" s="193">
        <f t="shared" si="118"/>
        <v>0</v>
      </c>
      <c r="EA67" s="192">
        <f t="shared" si="119"/>
        <v>0</v>
      </c>
      <c r="EB67" s="192">
        <f t="shared" si="120"/>
        <v>0</v>
      </c>
      <c r="EC67" s="192">
        <f t="shared" si="121"/>
        <v>0</v>
      </c>
      <c r="ED67" s="192">
        <f t="shared" si="122"/>
        <v>0</v>
      </c>
      <c r="EE67" s="192">
        <f t="shared" si="123"/>
        <v>0</v>
      </c>
      <c r="EF67" s="192">
        <f t="shared" si="124"/>
        <v>0</v>
      </c>
      <c r="EG67" s="192">
        <f t="shared" si="125"/>
        <v>0</v>
      </c>
      <c r="EH67" s="192">
        <f t="shared" si="126"/>
        <v>0</v>
      </c>
      <c r="EI67" s="192">
        <f t="shared" si="127"/>
        <v>0</v>
      </c>
      <c r="EJ67" s="192">
        <f t="shared" si="128"/>
        <v>0</v>
      </c>
      <c r="EK67" s="192">
        <f t="shared" si="129"/>
        <v>0</v>
      </c>
      <c r="EL67" s="192">
        <f t="shared" si="130"/>
        <v>0</v>
      </c>
      <c r="EM67" s="192">
        <f t="shared" si="131"/>
        <v>0</v>
      </c>
      <c r="EN67" s="192">
        <f t="shared" si="132"/>
        <v>0</v>
      </c>
      <c r="EO67" s="192">
        <f t="shared" si="133"/>
        <v>0</v>
      </c>
      <c r="EP67" s="192">
        <f t="shared" si="134"/>
        <v>0</v>
      </c>
      <c r="EQ67" s="192">
        <f t="shared" si="135"/>
        <v>0</v>
      </c>
      <c r="ER67" s="192">
        <f t="shared" si="136"/>
        <v>0</v>
      </c>
      <c r="ES67" s="192">
        <f t="shared" si="137"/>
        <v>0</v>
      </c>
      <c r="ET67" s="192">
        <f t="shared" si="138"/>
        <v>0</v>
      </c>
      <c r="EU67" s="192">
        <f t="shared" si="139"/>
        <v>0</v>
      </c>
      <c r="EV67" s="192">
        <f t="shared" si="140"/>
        <v>0</v>
      </c>
      <c r="EW67" s="192">
        <f t="shared" si="141"/>
        <v>0</v>
      </c>
      <c r="EX67" s="192">
        <f t="shared" si="142"/>
        <v>0</v>
      </c>
      <c r="EY67" s="192">
        <f t="shared" si="143"/>
        <v>0</v>
      </c>
      <c r="EZ67" s="192">
        <f t="shared" si="144"/>
        <v>0</v>
      </c>
      <c r="FA67" s="192">
        <f t="shared" si="145"/>
        <v>0</v>
      </c>
      <c r="FB67" s="192">
        <f t="shared" si="146"/>
        <v>0</v>
      </c>
      <c r="FC67" s="192">
        <f t="shared" si="147"/>
        <v>0</v>
      </c>
      <c r="FD67" s="192">
        <f t="shared" si="148"/>
        <v>0</v>
      </c>
      <c r="FE67" s="192">
        <f t="shared" si="149"/>
        <v>0</v>
      </c>
      <c r="FF67" s="192">
        <f t="shared" si="150"/>
        <v>0</v>
      </c>
      <c r="FG67" s="192">
        <f t="shared" si="151"/>
        <v>0</v>
      </c>
      <c r="FH67" s="192">
        <f t="shared" si="152"/>
        <v>0</v>
      </c>
      <c r="FI67" s="192">
        <f t="shared" si="153"/>
        <v>0</v>
      </c>
      <c r="FJ67" s="192">
        <f t="shared" si="154"/>
        <v>0</v>
      </c>
      <c r="FK67" s="192">
        <f t="shared" si="155"/>
        <v>0</v>
      </c>
      <c r="FL67" s="192">
        <f t="shared" si="156"/>
        <v>0</v>
      </c>
      <c r="FM67" s="192">
        <f t="shared" si="157"/>
        <v>0</v>
      </c>
      <c r="FN67" s="192">
        <f t="shared" si="158"/>
        <v>0</v>
      </c>
      <c r="FO67" s="192">
        <f t="shared" si="159"/>
        <v>0</v>
      </c>
      <c r="FP67" s="192">
        <f t="shared" si="160"/>
        <v>0</v>
      </c>
      <c r="FQ67" s="192">
        <f t="shared" si="161"/>
        <v>0</v>
      </c>
      <c r="FR67" s="192">
        <f t="shared" si="162"/>
        <v>0</v>
      </c>
      <c r="FS67" s="192">
        <f t="shared" si="163"/>
        <v>0</v>
      </c>
      <c r="FT67" s="192">
        <f t="shared" si="164"/>
        <v>0</v>
      </c>
      <c r="FU67" s="192">
        <f t="shared" si="165"/>
        <v>0</v>
      </c>
      <c r="FV67" s="192">
        <f t="shared" si="166"/>
        <v>0</v>
      </c>
      <c r="FW67" s="192">
        <f t="shared" si="167"/>
        <v>0</v>
      </c>
      <c r="FX67" s="192">
        <f t="shared" si="168"/>
        <v>0</v>
      </c>
      <c r="FY67" s="192">
        <f t="shared" si="169"/>
        <v>0</v>
      </c>
      <c r="FZ67" s="192">
        <f t="shared" si="170"/>
        <v>0</v>
      </c>
      <c r="GA67" s="192">
        <f t="shared" si="171"/>
        <v>0</v>
      </c>
      <c r="GB67" s="192">
        <f t="shared" si="172"/>
        <v>0</v>
      </c>
      <c r="GC67" s="192">
        <f t="shared" si="173"/>
        <v>0</v>
      </c>
      <c r="GD67" s="192">
        <f t="shared" si="174"/>
        <v>0</v>
      </c>
      <c r="GE67" s="192">
        <f t="shared" si="175"/>
        <v>0</v>
      </c>
      <c r="GF67" s="192">
        <f t="shared" si="176"/>
        <v>0</v>
      </c>
      <c r="GG67" s="192">
        <f t="shared" si="177"/>
        <v>0</v>
      </c>
      <c r="GH67" s="192">
        <f t="shared" si="178"/>
        <v>0</v>
      </c>
      <c r="GI67" s="192">
        <f t="shared" si="179"/>
        <v>0</v>
      </c>
      <c r="GJ67" s="192">
        <f t="shared" si="180"/>
        <v>0</v>
      </c>
      <c r="GK67" s="192">
        <f t="shared" si="181"/>
        <v>0</v>
      </c>
      <c r="GL67" s="192">
        <f t="shared" si="182"/>
        <v>0</v>
      </c>
      <c r="GM67" s="192">
        <f t="shared" si="183"/>
        <v>0</v>
      </c>
      <c r="GN67" s="192">
        <f t="shared" si="184"/>
        <v>0</v>
      </c>
      <c r="GO67" s="192">
        <f t="shared" si="185"/>
        <v>0</v>
      </c>
      <c r="GP67" s="192">
        <f t="shared" si="186"/>
        <v>0</v>
      </c>
      <c r="GQ67" s="192">
        <f t="shared" si="187"/>
        <v>0</v>
      </c>
      <c r="GR67" s="192">
        <f t="shared" si="188"/>
        <v>0</v>
      </c>
      <c r="GS67" s="192">
        <f t="shared" si="189"/>
        <v>0</v>
      </c>
      <c r="GT67" s="192">
        <f t="shared" si="190"/>
        <v>0</v>
      </c>
      <c r="GU67" s="192">
        <f t="shared" si="191"/>
        <v>0</v>
      </c>
      <c r="GV67" s="192">
        <f t="shared" si="192"/>
        <v>0</v>
      </c>
      <c r="GW67" s="192">
        <f t="shared" si="193"/>
        <v>0</v>
      </c>
      <c r="GX67" s="192">
        <f t="shared" si="194"/>
        <v>0</v>
      </c>
      <c r="GY67" s="192">
        <f t="shared" si="195"/>
        <v>0</v>
      </c>
      <c r="GZ67" s="192">
        <f t="shared" si="196"/>
        <v>0</v>
      </c>
      <c r="HA67" s="192">
        <f t="shared" si="197"/>
        <v>0</v>
      </c>
      <c r="HB67" s="192">
        <f t="shared" si="198"/>
        <v>0</v>
      </c>
      <c r="HC67" s="192">
        <f t="shared" si="199"/>
        <v>0</v>
      </c>
      <c r="HD67" s="192">
        <f t="shared" si="200"/>
        <v>0</v>
      </c>
      <c r="HE67" s="192">
        <f t="shared" si="201"/>
        <v>0</v>
      </c>
      <c r="HF67" s="192">
        <f t="shared" si="202"/>
        <v>0</v>
      </c>
      <c r="HG67" s="192">
        <f t="shared" si="203"/>
        <v>0</v>
      </c>
      <c r="HH67" s="192">
        <f t="shared" si="204"/>
        <v>0</v>
      </c>
      <c r="HI67" s="192">
        <f t="shared" si="205"/>
        <v>0</v>
      </c>
      <c r="HJ67" s="192">
        <f t="shared" si="206"/>
        <v>0</v>
      </c>
      <c r="HK67" s="192">
        <f t="shared" si="207"/>
        <v>0</v>
      </c>
      <c r="HL67" s="192">
        <f t="shared" si="208"/>
        <v>0</v>
      </c>
      <c r="HM67" s="192">
        <f t="shared" si="209"/>
        <v>0</v>
      </c>
      <c r="HN67" s="194">
        <f t="shared" si="210"/>
        <v>0</v>
      </c>
      <c r="HO67" s="194">
        <f t="shared" si="211"/>
        <v>0</v>
      </c>
      <c r="HP67" s="194">
        <f t="shared" si="212"/>
        <v>0</v>
      </c>
      <c r="HQ67" s="194">
        <f t="shared" si="213"/>
        <v>0</v>
      </c>
      <c r="HR67" s="194">
        <f t="shared" si="214"/>
        <v>0</v>
      </c>
      <c r="HS67" s="195" t="str">
        <f t="shared" si="9"/>
        <v/>
      </c>
      <c r="HT67" s="196">
        <f t="shared" si="225"/>
        <v>0</v>
      </c>
      <c r="HU67" s="196">
        <f t="shared" si="226"/>
        <v>0</v>
      </c>
      <c r="HV67" s="197" t="str">
        <f t="shared" si="12"/>
        <v/>
      </c>
      <c r="HW67" s="197" t="str">
        <f t="shared" si="215"/>
        <v/>
      </c>
      <c r="HX67" s="197" t="str">
        <f t="shared" si="216"/>
        <v/>
      </c>
      <c r="HY67" s="195" t="str">
        <f t="shared" si="13"/>
        <v/>
      </c>
      <c r="HZ67" s="30">
        <f t="shared" si="6"/>
        <v>0</v>
      </c>
      <c r="IA67" s="198">
        <f t="shared" si="14"/>
        <v>0</v>
      </c>
      <c r="IB67" s="195"/>
      <c r="IC67" s="195">
        <f t="shared" si="217"/>
        <v>0</v>
      </c>
      <c r="ID67" s="195">
        <f t="shared" si="15"/>
        <v>0</v>
      </c>
      <c r="IE67" s="195">
        <f t="shared" si="218"/>
        <v>0</v>
      </c>
      <c r="IF67" s="195">
        <f t="shared" si="16"/>
        <v>0</v>
      </c>
      <c r="IG67" s="307">
        <f t="shared" si="17"/>
        <v>0</v>
      </c>
      <c r="IH67" s="307">
        <f t="shared" si="18"/>
        <v>0</v>
      </c>
      <c r="II67" s="44">
        <f t="shared" si="19"/>
        <v>0</v>
      </c>
      <c r="IJ67" s="44">
        <f t="shared" si="219"/>
        <v>0</v>
      </c>
      <c r="IK67" s="44">
        <f t="shared" si="220"/>
        <v>0</v>
      </c>
      <c r="IL67" s="44">
        <f t="shared" si="221"/>
        <v>0</v>
      </c>
      <c r="IM67" s="44">
        <f t="shared" si="222"/>
        <v>0</v>
      </c>
      <c r="IN67" s="44">
        <f t="shared" si="223"/>
        <v>0</v>
      </c>
      <c r="IO67" s="44">
        <f t="shared" si="224"/>
        <v>0</v>
      </c>
    </row>
    <row r="68" spans="1:249" ht="18" customHeight="1">
      <c r="A68" s="188">
        <v>62</v>
      </c>
      <c r="B68" s="326"/>
      <c r="C68" s="289"/>
      <c r="D68" s="199"/>
      <c r="E68" s="189"/>
      <c r="F68" s="189"/>
      <c r="G68" s="190"/>
      <c r="H68" s="190"/>
      <c r="I68" s="272"/>
      <c r="J68" s="207"/>
      <c r="K68" s="214" t="str">
        <f t="shared" si="20"/>
        <v/>
      </c>
      <c r="L68" s="200" t="str">
        <f t="shared" si="21"/>
        <v/>
      </c>
      <c r="M68" s="200" t="str">
        <f t="shared" si="22"/>
        <v/>
      </c>
      <c r="N68" s="209" t="str">
        <f t="shared" si="8"/>
        <v/>
      </c>
      <c r="O68" s="208" t="str">
        <f>IFERROR(IF(D68="","",IF(K68="","",IF(I68="","",IF(F68="F",VLOOKUP(K68,F!A:G,2,0),IF(F68="M",VLOOKUP(K68,M!A:G,2,0),""))))),0)</f>
        <v/>
      </c>
      <c r="P68" s="191" t="str">
        <f>IFERROR(IF(D68="","",IF(K68="","",IF(I68="","",IF(F68="F",VLOOKUP(K68,F!A:G,3,0),IF(F68="M",VLOOKUP(K68,M!A:G,3,0),""))))),0)</f>
        <v/>
      </c>
      <c r="Q68" s="191" t="str">
        <f>IFERROR(IF(D68="","",IF(K68="","",IF(I68="","",IF(F68="F",VLOOKUP(K68,F!A:G,4,0),IF(F68="M",VLOOKUP(K68,M!A:G,4,0),""))))),0)</f>
        <v/>
      </c>
      <c r="R68" s="191" t="str">
        <f>IFERROR(IF(D68="","",IF(K68="","",IF(I68="","",IF(F68="F",VLOOKUP(K68,F!A:G,5,0),IF(F68="M",VLOOKUP(K68,M!A:G,5,0),""))))),0)</f>
        <v/>
      </c>
      <c r="S68" s="191" t="str">
        <f>IFERROR(IF(D68="","",IF(K68="","",IF(I68="","",IF(F68="F",VLOOKUP(K68,F!A:G,6,0),IF(F68="M",VLOOKUP(K68,M!A:G,6,0),""))))),0)</f>
        <v/>
      </c>
      <c r="T68" s="191" t="str">
        <f>IFERROR(IF(D68="","",IF(K68="","",IF(I68="","",IF(F68="F",VLOOKUP(K68,F!A:G,7,0),IF(F68="M",VLOOKUP(K68,M!A:G,7,0),""))))),0)</f>
        <v/>
      </c>
      <c r="U68" s="191" t="str">
        <f>IFERROR(IF(D68="","",IF(K68="","",IF(J68="","",IF(F68="F",VLOOKUP(K68,F!A:M,8,0),IF(F68="M",VLOOKUP(K68,M!A:M,8,0),""))))),0)</f>
        <v/>
      </c>
      <c r="V68" s="191" t="str">
        <f>IFERROR(IF(D68="","",IF(K68="","",IF(J68="","",IF(F68="F",VLOOKUP(K68,F!A:M,9,0),IF(F68="M",VLOOKUP(K68,M!A:M,9,0),""))))),0)</f>
        <v/>
      </c>
      <c r="W68" s="191" t="str">
        <f>IFERROR(IF(D68="","",IF(K68="","",IF(J68="","",IF(F68="F",VLOOKUP(K68,F!A:M,10,0),IF(F68="M",VLOOKUP(K68,M!A:M,10,0),""))))),0)</f>
        <v/>
      </c>
      <c r="X68" s="191" t="str">
        <f>IFERROR(IF(D68="","",IF(K68="","",IF(J68="","",IF(F68="F",VLOOKUP(K68,F!A:M,11,0),IF(F68="M",VLOOKUP(K68,M!A:M,11,0),""))))),0)</f>
        <v/>
      </c>
      <c r="Y68" s="191" t="str">
        <f>IFERROR(IF(D68="","",IF(K68="","",IF(J68="","",IF(F68="F",VLOOKUP(K68,F!A:M,12,0),IF(F68="M",VLOOKUP(K68,M!A:M,12,0),""))))),0)</f>
        <v/>
      </c>
      <c r="Z68" s="191" t="str">
        <f>IFERROR(IF(D68="","",IF(K68="","",IF(J68="","",IF(F68="F",VLOOKUP(K68,F!A:M,13,0),IF(F68="M",VLOOKUP(K68,M!A:M,13,0),""))))),0)</f>
        <v/>
      </c>
      <c r="AA68" s="191" t="str">
        <f>IFERROR(IF(D68="","",IF(F68="","",IF(J68="","",IF(K68="","",IF(AND(K68&gt;23,K68&lt;=60),IF(F68="F",VLOOKUP(MROUND(HZ68,0.5),'F-Weight for Length'!K:S,2,0),VLOOKUP(MROUND(HZ68,0.5),'M-Weight for Length'!K:S,2,0)),IF(K68&gt;60,IF(F68="F",VLOOKUP(K68,'F-Weight for Length'!U:AC,2,0),VLOOKUP(K68,'M-Weight for Length'!U:AC,2,0)),IF(F68="F",VLOOKUP(MROUND(HZ68,0.5),'F-Weight for Length'!A:I,2,0),VLOOKUP(MROUND(HZ68,0.5),'M-Weight for Length'!A:I,2,0)))))))),0)</f>
        <v/>
      </c>
      <c r="AB68" s="191" t="str">
        <f>IFERROR(IF(D68="","",IF(F68="","",IF(J68="","",IF(K68="","",IF(AND(K68&gt;23,K68&lt;=60),IF(F68="F",VLOOKUP(MROUND(HZ68,0.5),'F-Weight for Length'!K:S,3,0),VLOOKUP(MROUND(HZ68,0.5),'M-Weight for Length'!K:S,3,0)),IF(K68&gt;60,IF(F68="F",VLOOKUP(K68,'F-Weight for Length'!U:AC,3,0),VLOOKUP(K68,'M-Weight for Length'!U:AC,3,0)),IF(F68="F",VLOOKUP(MROUND(HZ68,0.5),'F-Weight for Length'!A:I,3,0),VLOOKUP(MROUND(HZ68,0.5),'M-Weight for Length'!A:I,3,0)))))))),0)</f>
        <v/>
      </c>
      <c r="AC68" s="191" t="str">
        <f>IFERROR(IF(D68="","",IF(F68="","",IF(J68="","",IF(K68="","",IF(AND(K68&gt;23,K68&lt;=60),IF(F68="F",VLOOKUP(MROUND(HZ68,0.5),'F-Weight for Length'!K:S,4,0),VLOOKUP(MROUND(HZ68,0.5),'M-Weight for Length'!K:S,4,0)),IF(K68&gt;60,IF(F68="F",VLOOKUP(K68,'F-Weight for Length'!U:AC,4,0),VLOOKUP(K68,'M-Weight for Length'!U:AC,4,0)),IF(F68="F",VLOOKUP(MROUND(HZ68,0.5),'F-Weight for Length'!A:I,4,0),VLOOKUP(MROUND(HZ68,0.5),'M-Weight for Length'!A:I,4,0)))))))),0)</f>
        <v/>
      </c>
      <c r="AD68" s="191" t="str">
        <f>IFERROR(IF(D68="","",IF(F68="","",IF(J68="","",IF(K68="","",IF(AND(K68&gt;23,K68&lt;=60),IF(F68="F",VLOOKUP(MROUND(HZ68,0.5),'F-Weight for Length'!K:S,5,0),VLOOKUP(MROUND(HZ68,0.5),'M-Weight for Length'!K:S,5,0)),IF(K68&gt;60,IF(F68="F",VLOOKUP(K68,'F-Weight for Length'!U:AC,5,0),VLOOKUP(K68,'M-Weight for Length'!U:AC,5,0)),IF(F68="F",VLOOKUP(MROUND(HZ68,0.5),'F-Weight for Length'!A:I,5,0),VLOOKUP(MROUND(HZ68,0.5),'M-Weight for Length'!A:I,5,0)))))))),0)</f>
        <v/>
      </c>
      <c r="AE68" s="191" t="str">
        <f>IFERROR(IF(D68="","",IF(F68="","",IF(J68="","",IF(K68="","",IF(AND(K68&gt;23,K68&lt;=60),IF(F68="F",VLOOKUP(MROUND(HZ68,0.5),'F-Weight for Length'!K:S,6,0),VLOOKUP(MROUND(HZ68,0.5),'M-Weight for Length'!K:S,6,0)),IF(K68&gt;60,IF(F68="F",VLOOKUP(K68,'F-Weight for Length'!U:AC,6,0),VLOOKUP(K68,'M-Weight for Length'!U:AC,6,0)),IF(F68="F",VLOOKUP(MROUND(HZ68,0.5),'F-Weight for Length'!A:I,6,0),VLOOKUP(MROUND(HZ68,0.5),'M-Weight for Length'!A:I,6,0)))))))),0)</f>
        <v/>
      </c>
      <c r="AF68" s="191" t="str">
        <f>IFERROR(IF(D68="","",IF(F68="","",IF(J68="","",IF(K68="","",IF(AND(K68&gt;23,K68&lt;=60),IF(F68="F",VLOOKUP(MROUND(HZ68,0.5),'F-Weight for Length'!K:S,7,0),VLOOKUP(MROUND(HZ68,0.5),'M-Weight for Length'!K:S,7,0)),IF(K68&gt;60,IF(F68="F",VLOOKUP(K68,'F-Weight for Length'!U:AC,7,0),VLOOKUP(K68,'M-Weight for Length'!U:AC,7,0)),IF(F68="F",VLOOKUP(MROUND(HZ68,0.5),'F-Weight for Length'!A:I,7,0),VLOOKUP(MROUND(HZ68,0.5),'M-Weight for Length'!A:I,7,0)))))))),0)</f>
        <v/>
      </c>
      <c r="AG68" s="191" t="str">
        <f>IFERROR(IF(D68="","",IF(F68="","",IF(J68="","",IF(K68="","",IF(AND(K68&gt;23,K68&lt;=60),IF(F68="F",VLOOKUP(MROUND(HZ68,0.5),'F-Weight for Length'!K:S,8,0),VLOOKUP(MROUND(HZ68,0.5),'M-Weight for Length'!K:S,8,0)),IF(K68&gt;60,IF(F68="F",VLOOKUP(K68,'F-Weight for Length'!U:AC,8,0),VLOOKUP(K68,'M-Weight for Length'!U:AC,8,0)),IF(F68="F",VLOOKUP(MROUND(HZ68,0.5),'F-Weight for Length'!A:I,8,0),VLOOKUP(MROUND(HZ68,0.5),'M-Weight for Length'!A:I,8,0)))))))),0)</f>
        <v/>
      </c>
      <c r="AH68" s="191" t="str">
        <f>IFERROR(IF(D68="","",IF(F68="","",IF(J68="","",IF(K68="","",IF(AND(K68&gt;23,K68&lt;=60),IF(F68="F",VLOOKUP(MROUND(HZ68,0.5),'F-Weight for Length'!K:S,9,0),VLOOKUP(MROUND(HZ68,0.5),'M-Weight for Length'!K:S,9,0)),IF(K68&gt;60,IF(F68="F",VLOOKUP(K68,'F-Weight for Length'!U:AC,9,0),VLOOKUP(K68,'M-Weight for Length'!U:AC,9,0)),IF(F68="F",VLOOKUP(MROUND(HZ68,0.5),'F-Weight for Length'!A:I,9,0),VLOOKUP(MROUND(HZ68,0.5),'M-Weight for Length'!A:I,9,0)))))))),0)</f>
        <v/>
      </c>
      <c r="AI68" s="192">
        <f t="shared" si="23"/>
        <v>0</v>
      </c>
      <c r="AJ68" s="192">
        <f t="shared" si="24"/>
        <v>0</v>
      </c>
      <c r="AK68" s="192">
        <f t="shared" si="25"/>
        <v>0</v>
      </c>
      <c r="AL68" s="192">
        <f t="shared" si="26"/>
        <v>0</v>
      </c>
      <c r="AM68" s="192">
        <f t="shared" si="27"/>
        <v>0</v>
      </c>
      <c r="AN68" s="192">
        <f t="shared" si="28"/>
        <v>0</v>
      </c>
      <c r="AO68" s="192">
        <f t="shared" si="29"/>
        <v>0</v>
      </c>
      <c r="AP68" s="192">
        <f t="shared" si="30"/>
        <v>0</v>
      </c>
      <c r="AQ68" s="192">
        <f t="shared" si="31"/>
        <v>0</v>
      </c>
      <c r="AR68" s="192">
        <f t="shared" si="32"/>
        <v>0</v>
      </c>
      <c r="AS68" s="192">
        <f t="shared" si="33"/>
        <v>0</v>
      </c>
      <c r="AT68" s="192">
        <f t="shared" si="34"/>
        <v>0</v>
      </c>
      <c r="AU68" s="192">
        <f t="shared" si="35"/>
        <v>0</v>
      </c>
      <c r="AV68" s="192">
        <f t="shared" si="36"/>
        <v>0</v>
      </c>
      <c r="AW68" s="192">
        <f t="shared" si="37"/>
        <v>0</v>
      </c>
      <c r="AX68" s="192">
        <f t="shared" si="38"/>
        <v>0</v>
      </c>
      <c r="AY68" s="192">
        <f t="shared" si="39"/>
        <v>0</v>
      </c>
      <c r="AZ68" s="192">
        <f t="shared" si="40"/>
        <v>0</v>
      </c>
      <c r="BA68" s="192">
        <f t="shared" si="41"/>
        <v>0</v>
      </c>
      <c r="BB68" s="192">
        <f t="shared" si="42"/>
        <v>0</v>
      </c>
      <c r="BC68" s="192">
        <f t="shared" si="43"/>
        <v>0</v>
      </c>
      <c r="BD68" s="192">
        <f t="shared" si="44"/>
        <v>0</v>
      </c>
      <c r="BE68" s="192">
        <f t="shared" si="45"/>
        <v>0</v>
      </c>
      <c r="BF68" s="192">
        <f t="shared" si="46"/>
        <v>0</v>
      </c>
      <c r="BG68" s="192">
        <f t="shared" si="47"/>
        <v>0</v>
      </c>
      <c r="BH68" s="192">
        <f t="shared" si="48"/>
        <v>0</v>
      </c>
      <c r="BI68" s="192">
        <f t="shared" si="49"/>
        <v>0</v>
      </c>
      <c r="BJ68" s="192">
        <f t="shared" si="50"/>
        <v>0</v>
      </c>
      <c r="BK68" s="192">
        <f t="shared" si="51"/>
        <v>0</v>
      </c>
      <c r="BL68" s="192">
        <f t="shared" si="52"/>
        <v>0</v>
      </c>
      <c r="BM68" s="192">
        <f t="shared" si="53"/>
        <v>0</v>
      </c>
      <c r="BN68" s="192">
        <f t="shared" si="54"/>
        <v>0</v>
      </c>
      <c r="BO68" s="192">
        <f t="shared" si="55"/>
        <v>0</v>
      </c>
      <c r="BP68" s="192">
        <f t="shared" si="56"/>
        <v>0</v>
      </c>
      <c r="BQ68" s="192">
        <f t="shared" si="57"/>
        <v>0</v>
      </c>
      <c r="BR68" s="192">
        <f t="shared" si="58"/>
        <v>0</v>
      </c>
      <c r="BS68" s="192">
        <f t="shared" si="59"/>
        <v>0</v>
      </c>
      <c r="BT68" s="192">
        <f t="shared" si="60"/>
        <v>0</v>
      </c>
      <c r="BU68" s="192">
        <f t="shared" si="61"/>
        <v>0</v>
      </c>
      <c r="BV68" s="192">
        <f t="shared" si="62"/>
        <v>0</v>
      </c>
      <c r="BW68" s="192">
        <f t="shared" si="63"/>
        <v>0</v>
      </c>
      <c r="BX68" s="192">
        <f t="shared" si="64"/>
        <v>0</v>
      </c>
      <c r="BY68" s="192">
        <f t="shared" si="65"/>
        <v>0</v>
      </c>
      <c r="BZ68" s="192">
        <f t="shared" si="66"/>
        <v>0</v>
      </c>
      <c r="CA68" s="192">
        <f t="shared" si="67"/>
        <v>0</v>
      </c>
      <c r="CB68" s="192">
        <f t="shared" si="68"/>
        <v>0</v>
      </c>
      <c r="CC68" s="192">
        <f t="shared" si="69"/>
        <v>0</v>
      </c>
      <c r="CD68" s="192">
        <f t="shared" si="70"/>
        <v>0</v>
      </c>
      <c r="CE68" s="192">
        <f t="shared" si="71"/>
        <v>0</v>
      </c>
      <c r="CF68" s="192">
        <f t="shared" si="72"/>
        <v>0</v>
      </c>
      <c r="CG68" s="192">
        <f t="shared" si="73"/>
        <v>0</v>
      </c>
      <c r="CH68" s="192">
        <f t="shared" si="74"/>
        <v>0</v>
      </c>
      <c r="CI68" s="192">
        <f t="shared" si="75"/>
        <v>0</v>
      </c>
      <c r="CJ68" s="192">
        <f t="shared" si="76"/>
        <v>0</v>
      </c>
      <c r="CK68" s="192">
        <f t="shared" si="77"/>
        <v>0</v>
      </c>
      <c r="CL68" s="192">
        <f t="shared" si="78"/>
        <v>0</v>
      </c>
      <c r="CM68" s="192">
        <f t="shared" si="79"/>
        <v>0</v>
      </c>
      <c r="CN68" s="192">
        <f t="shared" si="80"/>
        <v>0</v>
      </c>
      <c r="CO68" s="192">
        <f t="shared" si="81"/>
        <v>0</v>
      </c>
      <c r="CP68" s="192">
        <f t="shared" si="82"/>
        <v>0</v>
      </c>
      <c r="CQ68" s="192">
        <f t="shared" si="83"/>
        <v>0</v>
      </c>
      <c r="CR68" s="192">
        <f t="shared" si="84"/>
        <v>0</v>
      </c>
      <c r="CS68" s="192">
        <f t="shared" si="85"/>
        <v>0</v>
      </c>
      <c r="CT68" s="192">
        <f t="shared" si="86"/>
        <v>0</v>
      </c>
      <c r="CU68" s="192">
        <f t="shared" si="87"/>
        <v>0</v>
      </c>
      <c r="CV68" s="192">
        <f t="shared" si="88"/>
        <v>0</v>
      </c>
      <c r="CW68" s="192">
        <f t="shared" si="89"/>
        <v>0</v>
      </c>
      <c r="CX68" s="192">
        <f t="shared" si="90"/>
        <v>0</v>
      </c>
      <c r="CY68" s="192">
        <f t="shared" si="91"/>
        <v>0</v>
      </c>
      <c r="CZ68" s="192">
        <f t="shared" si="92"/>
        <v>0</v>
      </c>
      <c r="DA68" s="192">
        <f t="shared" si="93"/>
        <v>0</v>
      </c>
      <c r="DB68" s="192">
        <f t="shared" si="94"/>
        <v>0</v>
      </c>
      <c r="DC68" s="192">
        <f t="shared" si="95"/>
        <v>0</v>
      </c>
      <c r="DD68" s="192">
        <f t="shared" si="96"/>
        <v>0</v>
      </c>
      <c r="DE68" s="192">
        <f t="shared" si="97"/>
        <v>0</v>
      </c>
      <c r="DF68" s="192">
        <f t="shared" si="98"/>
        <v>0</v>
      </c>
      <c r="DG68" s="192">
        <f t="shared" si="99"/>
        <v>0</v>
      </c>
      <c r="DH68" s="192">
        <f t="shared" si="100"/>
        <v>0</v>
      </c>
      <c r="DI68" s="192">
        <f t="shared" si="101"/>
        <v>0</v>
      </c>
      <c r="DJ68" s="192">
        <f t="shared" si="102"/>
        <v>0</v>
      </c>
      <c r="DK68" s="192">
        <f t="shared" si="103"/>
        <v>0</v>
      </c>
      <c r="DL68" s="192">
        <f t="shared" si="104"/>
        <v>0</v>
      </c>
      <c r="DM68" s="192">
        <f t="shared" si="105"/>
        <v>0</v>
      </c>
      <c r="DN68" s="192">
        <f t="shared" si="106"/>
        <v>0</v>
      </c>
      <c r="DO68" s="192">
        <f t="shared" si="107"/>
        <v>0</v>
      </c>
      <c r="DP68" s="192">
        <f t="shared" si="108"/>
        <v>0</v>
      </c>
      <c r="DQ68" s="192">
        <f t="shared" si="109"/>
        <v>0</v>
      </c>
      <c r="DR68" s="192">
        <f t="shared" si="110"/>
        <v>0</v>
      </c>
      <c r="DS68" s="192">
        <f t="shared" si="111"/>
        <v>0</v>
      </c>
      <c r="DT68" s="192">
        <f t="shared" si="112"/>
        <v>0</v>
      </c>
      <c r="DU68" s="192">
        <f t="shared" si="113"/>
        <v>0</v>
      </c>
      <c r="DV68" s="193">
        <f t="shared" si="114"/>
        <v>0</v>
      </c>
      <c r="DW68" s="193">
        <f t="shared" si="115"/>
        <v>0</v>
      </c>
      <c r="DX68" s="193">
        <f t="shared" si="116"/>
        <v>0</v>
      </c>
      <c r="DY68" s="193">
        <f t="shared" si="117"/>
        <v>0</v>
      </c>
      <c r="DZ68" s="193">
        <f t="shared" si="118"/>
        <v>0</v>
      </c>
      <c r="EA68" s="192">
        <f t="shared" si="119"/>
        <v>0</v>
      </c>
      <c r="EB68" s="192">
        <f t="shared" si="120"/>
        <v>0</v>
      </c>
      <c r="EC68" s="192">
        <f t="shared" si="121"/>
        <v>0</v>
      </c>
      <c r="ED68" s="192">
        <f t="shared" si="122"/>
        <v>0</v>
      </c>
      <c r="EE68" s="192">
        <f t="shared" si="123"/>
        <v>0</v>
      </c>
      <c r="EF68" s="192">
        <f t="shared" si="124"/>
        <v>0</v>
      </c>
      <c r="EG68" s="192">
        <f t="shared" si="125"/>
        <v>0</v>
      </c>
      <c r="EH68" s="192">
        <f t="shared" si="126"/>
        <v>0</v>
      </c>
      <c r="EI68" s="192">
        <f t="shared" si="127"/>
        <v>0</v>
      </c>
      <c r="EJ68" s="192">
        <f t="shared" si="128"/>
        <v>0</v>
      </c>
      <c r="EK68" s="192">
        <f t="shared" si="129"/>
        <v>0</v>
      </c>
      <c r="EL68" s="192">
        <f t="shared" si="130"/>
        <v>0</v>
      </c>
      <c r="EM68" s="192">
        <f t="shared" si="131"/>
        <v>0</v>
      </c>
      <c r="EN68" s="192">
        <f t="shared" si="132"/>
        <v>0</v>
      </c>
      <c r="EO68" s="192">
        <f t="shared" si="133"/>
        <v>0</v>
      </c>
      <c r="EP68" s="192">
        <f t="shared" si="134"/>
        <v>0</v>
      </c>
      <c r="EQ68" s="192">
        <f t="shared" si="135"/>
        <v>0</v>
      </c>
      <c r="ER68" s="192">
        <f t="shared" si="136"/>
        <v>0</v>
      </c>
      <c r="ES68" s="192">
        <f t="shared" si="137"/>
        <v>0</v>
      </c>
      <c r="ET68" s="192">
        <f t="shared" si="138"/>
        <v>0</v>
      </c>
      <c r="EU68" s="192">
        <f t="shared" si="139"/>
        <v>0</v>
      </c>
      <c r="EV68" s="192">
        <f t="shared" si="140"/>
        <v>0</v>
      </c>
      <c r="EW68" s="192">
        <f t="shared" si="141"/>
        <v>0</v>
      </c>
      <c r="EX68" s="192">
        <f t="shared" si="142"/>
        <v>0</v>
      </c>
      <c r="EY68" s="192">
        <f t="shared" si="143"/>
        <v>0</v>
      </c>
      <c r="EZ68" s="192">
        <f t="shared" si="144"/>
        <v>0</v>
      </c>
      <c r="FA68" s="192">
        <f t="shared" si="145"/>
        <v>0</v>
      </c>
      <c r="FB68" s="192">
        <f t="shared" si="146"/>
        <v>0</v>
      </c>
      <c r="FC68" s="192">
        <f t="shared" si="147"/>
        <v>0</v>
      </c>
      <c r="FD68" s="192">
        <f t="shared" si="148"/>
        <v>0</v>
      </c>
      <c r="FE68" s="192">
        <f t="shared" si="149"/>
        <v>0</v>
      </c>
      <c r="FF68" s="192">
        <f t="shared" si="150"/>
        <v>0</v>
      </c>
      <c r="FG68" s="192">
        <f t="shared" si="151"/>
        <v>0</v>
      </c>
      <c r="FH68" s="192">
        <f t="shared" si="152"/>
        <v>0</v>
      </c>
      <c r="FI68" s="192">
        <f t="shared" si="153"/>
        <v>0</v>
      </c>
      <c r="FJ68" s="192">
        <f t="shared" si="154"/>
        <v>0</v>
      </c>
      <c r="FK68" s="192">
        <f t="shared" si="155"/>
        <v>0</v>
      </c>
      <c r="FL68" s="192">
        <f t="shared" si="156"/>
        <v>0</v>
      </c>
      <c r="FM68" s="192">
        <f t="shared" si="157"/>
        <v>0</v>
      </c>
      <c r="FN68" s="192">
        <f t="shared" si="158"/>
        <v>0</v>
      </c>
      <c r="FO68" s="192">
        <f t="shared" si="159"/>
        <v>0</v>
      </c>
      <c r="FP68" s="192">
        <f t="shared" si="160"/>
        <v>0</v>
      </c>
      <c r="FQ68" s="192">
        <f t="shared" si="161"/>
        <v>0</v>
      </c>
      <c r="FR68" s="192">
        <f t="shared" si="162"/>
        <v>0</v>
      </c>
      <c r="FS68" s="192">
        <f t="shared" si="163"/>
        <v>0</v>
      </c>
      <c r="FT68" s="192">
        <f t="shared" si="164"/>
        <v>0</v>
      </c>
      <c r="FU68" s="192">
        <f t="shared" si="165"/>
        <v>0</v>
      </c>
      <c r="FV68" s="192">
        <f t="shared" si="166"/>
        <v>0</v>
      </c>
      <c r="FW68" s="192">
        <f t="shared" si="167"/>
        <v>0</v>
      </c>
      <c r="FX68" s="192">
        <f t="shared" si="168"/>
        <v>0</v>
      </c>
      <c r="FY68" s="192">
        <f t="shared" si="169"/>
        <v>0</v>
      </c>
      <c r="FZ68" s="192">
        <f t="shared" si="170"/>
        <v>0</v>
      </c>
      <c r="GA68" s="192">
        <f t="shared" si="171"/>
        <v>0</v>
      </c>
      <c r="GB68" s="192">
        <f t="shared" si="172"/>
        <v>0</v>
      </c>
      <c r="GC68" s="192">
        <f t="shared" si="173"/>
        <v>0</v>
      </c>
      <c r="GD68" s="192">
        <f t="shared" si="174"/>
        <v>0</v>
      </c>
      <c r="GE68" s="192">
        <f t="shared" si="175"/>
        <v>0</v>
      </c>
      <c r="GF68" s="192">
        <f t="shared" si="176"/>
        <v>0</v>
      </c>
      <c r="GG68" s="192">
        <f t="shared" si="177"/>
        <v>0</v>
      </c>
      <c r="GH68" s="192">
        <f t="shared" si="178"/>
        <v>0</v>
      </c>
      <c r="GI68" s="192">
        <f t="shared" si="179"/>
        <v>0</v>
      </c>
      <c r="GJ68" s="192">
        <f t="shared" si="180"/>
        <v>0</v>
      </c>
      <c r="GK68" s="192">
        <f t="shared" si="181"/>
        <v>0</v>
      </c>
      <c r="GL68" s="192">
        <f t="shared" si="182"/>
        <v>0</v>
      </c>
      <c r="GM68" s="192">
        <f t="shared" si="183"/>
        <v>0</v>
      </c>
      <c r="GN68" s="192">
        <f t="shared" si="184"/>
        <v>0</v>
      </c>
      <c r="GO68" s="192">
        <f t="shared" si="185"/>
        <v>0</v>
      </c>
      <c r="GP68" s="192">
        <f t="shared" si="186"/>
        <v>0</v>
      </c>
      <c r="GQ68" s="192">
        <f t="shared" si="187"/>
        <v>0</v>
      </c>
      <c r="GR68" s="192">
        <f t="shared" si="188"/>
        <v>0</v>
      </c>
      <c r="GS68" s="192">
        <f t="shared" si="189"/>
        <v>0</v>
      </c>
      <c r="GT68" s="192">
        <f t="shared" si="190"/>
        <v>0</v>
      </c>
      <c r="GU68" s="192">
        <f t="shared" si="191"/>
        <v>0</v>
      </c>
      <c r="GV68" s="192">
        <f t="shared" si="192"/>
        <v>0</v>
      </c>
      <c r="GW68" s="192">
        <f t="shared" si="193"/>
        <v>0</v>
      </c>
      <c r="GX68" s="192">
        <f t="shared" si="194"/>
        <v>0</v>
      </c>
      <c r="GY68" s="192">
        <f t="shared" si="195"/>
        <v>0</v>
      </c>
      <c r="GZ68" s="192">
        <f t="shared" si="196"/>
        <v>0</v>
      </c>
      <c r="HA68" s="192">
        <f t="shared" si="197"/>
        <v>0</v>
      </c>
      <c r="HB68" s="192">
        <f t="shared" si="198"/>
        <v>0</v>
      </c>
      <c r="HC68" s="192">
        <f t="shared" si="199"/>
        <v>0</v>
      </c>
      <c r="HD68" s="192">
        <f t="shared" si="200"/>
        <v>0</v>
      </c>
      <c r="HE68" s="192">
        <f t="shared" si="201"/>
        <v>0</v>
      </c>
      <c r="HF68" s="192">
        <f t="shared" si="202"/>
        <v>0</v>
      </c>
      <c r="HG68" s="192">
        <f t="shared" si="203"/>
        <v>0</v>
      </c>
      <c r="HH68" s="192">
        <f t="shared" si="204"/>
        <v>0</v>
      </c>
      <c r="HI68" s="192">
        <f t="shared" si="205"/>
        <v>0</v>
      </c>
      <c r="HJ68" s="192">
        <f t="shared" si="206"/>
        <v>0</v>
      </c>
      <c r="HK68" s="192">
        <f t="shared" si="207"/>
        <v>0</v>
      </c>
      <c r="HL68" s="192">
        <f t="shared" si="208"/>
        <v>0</v>
      </c>
      <c r="HM68" s="192">
        <f t="shared" si="209"/>
        <v>0</v>
      </c>
      <c r="HN68" s="194">
        <f t="shared" si="210"/>
        <v>0</v>
      </c>
      <c r="HO68" s="194">
        <f t="shared" si="211"/>
        <v>0</v>
      </c>
      <c r="HP68" s="194">
        <f t="shared" si="212"/>
        <v>0</v>
      </c>
      <c r="HQ68" s="194">
        <f t="shared" si="213"/>
        <v>0</v>
      </c>
      <c r="HR68" s="194">
        <f t="shared" si="214"/>
        <v>0</v>
      </c>
      <c r="HS68" s="195" t="str">
        <f t="shared" si="9"/>
        <v/>
      </c>
      <c r="HT68" s="196">
        <f t="shared" si="225"/>
        <v>0</v>
      </c>
      <c r="HU68" s="196">
        <f t="shared" si="226"/>
        <v>0</v>
      </c>
      <c r="HV68" s="197" t="str">
        <f t="shared" si="12"/>
        <v/>
      </c>
      <c r="HW68" s="197" t="str">
        <f t="shared" si="215"/>
        <v/>
      </c>
      <c r="HX68" s="197" t="str">
        <f t="shared" si="216"/>
        <v/>
      </c>
      <c r="HY68" s="195" t="str">
        <f t="shared" si="13"/>
        <v/>
      </c>
      <c r="HZ68" s="30">
        <f t="shared" si="6"/>
        <v>0</v>
      </c>
      <c r="IA68" s="198">
        <f t="shared" si="14"/>
        <v>0</v>
      </c>
      <c r="IB68" s="195"/>
      <c r="IC68" s="195">
        <f t="shared" si="217"/>
        <v>0</v>
      </c>
      <c r="ID68" s="195">
        <f t="shared" si="15"/>
        <v>0</v>
      </c>
      <c r="IE68" s="195">
        <f t="shared" si="218"/>
        <v>0</v>
      </c>
      <c r="IF68" s="195">
        <f t="shared" si="16"/>
        <v>0</v>
      </c>
      <c r="IG68" s="307">
        <f t="shared" si="17"/>
        <v>0</v>
      </c>
      <c r="IH68" s="307">
        <f t="shared" si="18"/>
        <v>0</v>
      </c>
      <c r="II68" s="44">
        <f t="shared" si="19"/>
        <v>0</v>
      </c>
      <c r="IJ68" s="44">
        <f t="shared" si="219"/>
        <v>0</v>
      </c>
      <c r="IK68" s="44">
        <f t="shared" si="220"/>
        <v>0</v>
      </c>
      <c r="IL68" s="44">
        <f t="shared" si="221"/>
        <v>0</v>
      </c>
      <c r="IM68" s="44">
        <f t="shared" si="222"/>
        <v>0</v>
      </c>
      <c r="IN68" s="44">
        <f t="shared" si="223"/>
        <v>0</v>
      </c>
      <c r="IO68" s="44">
        <f t="shared" si="224"/>
        <v>0</v>
      </c>
    </row>
    <row r="69" spans="1:249" ht="18" customHeight="1">
      <c r="A69" s="188">
        <v>63</v>
      </c>
      <c r="B69" s="326"/>
      <c r="C69" s="289"/>
      <c r="D69" s="199"/>
      <c r="E69" s="189"/>
      <c r="F69" s="189"/>
      <c r="G69" s="190"/>
      <c r="H69" s="190"/>
      <c r="I69" s="272"/>
      <c r="J69" s="207"/>
      <c r="K69" s="214" t="str">
        <f t="shared" si="20"/>
        <v/>
      </c>
      <c r="L69" s="200" t="str">
        <f t="shared" si="21"/>
        <v/>
      </c>
      <c r="M69" s="200" t="str">
        <f t="shared" si="22"/>
        <v/>
      </c>
      <c r="N69" s="209" t="str">
        <f t="shared" si="8"/>
        <v/>
      </c>
      <c r="O69" s="208" t="str">
        <f>IFERROR(IF(D69="","",IF(K69="","",IF(I69="","",IF(F69="F",VLOOKUP(K69,F!A:G,2,0),IF(F69="M",VLOOKUP(K69,M!A:G,2,0),""))))),0)</f>
        <v/>
      </c>
      <c r="P69" s="191" t="str">
        <f>IFERROR(IF(D69="","",IF(K69="","",IF(I69="","",IF(F69="F",VLOOKUP(K69,F!A:G,3,0),IF(F69="M",VLOOKUP(K69,M!A:G,3,0),""))))),0)</f>
        <v/>
      </c>
      <c r="Q69" s="191" t="str">
        <f>IFERROR(IF(D69="","",IF(K69="","",IF(I69="","",IF(F69="F",VLOOKUP(K69,F!A:G,4,0),IF(F69="M",VLOOKUP(K69,M!A:G,4,0),""))))),0)</f>
        <v/>
      </c>
      <c r="R69" s="191" t="str">
        <f>IFERROR(IF(D69="","",IF(K69="","",IF(I69="","",IF(F69="F",VLOOKUP(K69,F!A:G,5,0),IF(F69="M",VLOOKUP(K69,M!A:G,5,0),""))))),0)</f>
        <v/>
      </c>
      <c r="S69" s="191" t="str">
        <f>IFERROR(IF(D69="","",IF(K69="","",IF(I69="","",IF(F69="F",VLOOKUP(K69,F!A:G,6,0),IF(F69="M",VLOOKUP(K69,M!A:G,6,0),""))))),0)</f>
        <v/>
      </c>
      <c r="T69" s="191" t="str">
        <f>IFERROR(IF(D69="","",IF(K69="","",IF(I69="","",IF(F69="F",VLOOKUP(K69,F!A:G,7,0),IF(F69="M",VLOOKUP(K69,M!A:G,7,0),""))))),0)</f>
        <v/>
      </c>
      <c r="U69" s="191" t="str">
        <f>IFERROR(IF(D69="","",IF(K69="","",IF(J69="","",IF(F69="F",VLOOKUP(K69,F!A:M,8,0),IF(F69="M",VLOOKUP(K69,M!A:M,8,0),""))))),0)</f>
        <v/>
      </c>
      <c r="V69" s="191" t="str">
        <f>IFERROR(IF(D69="","",IF(K69="","",IF(J69="","",IF(F69="F",VLOOKUP(K69,F!A:M,9,0),IF(F69="M",VLOOKUP(K69,M!A:M,9,0),""))))),0)</f>
        <v/>
      </c>
      <c r="W69" s="191" t="str">
        <f>IFERROR(IF(D69="","",IF(K69="","",IF(J69="","",IF(F69="F",VLOOKUP(K69,F!A:M,10,0),IF(F69="M",VLOOKUP(K69,M!A:M,10,0),""))))),0)</f>
        <v/>
      </c>
      <c r="X69" s="191" t="str">
        <f>IFERROR(IF(D69="","",IF(K69="","",IF(J69="","",IF(F69="F",VLOOKUP(K69,F!A:M,11,0),IF(F69="M",VLOOKUP(K69,M!A:M,11,0),""))))),0)</f>
        <v/>
      </c>
      <c r="Y69" s="191" t="str">
        <f>IFERROR(IF(D69="","",IF(K69="","",IF(J69="","",IF(F69="F",VLOOKUP(K69,F!A:M,12,0),IF(F69="M",VLOOKUP(K69,M!A:M,12,0),""))))),0)</f>
        <v/>
      </c>
      <c r="Z69" s="191" t="str">
        <f>IFERROR(IF(D69="","",IF(K69="","",IF(J69="","",IF(F69="F",VLOOKUP(K69,F!A:M,13,0),IF(F69="M",VLOOKUP(K69,M!A:M,13,0),""))))),0)</f>
        <v/>
      </c>
      <c r="AA69" s="191" t="str">
        <f>IFERROR(IF(D69="","",IF(F69="","",IF(J69="","",IF(K69="","",IF(AND(K69&gt;23,K69&lt;=60),IF(F69="F",VLOOKUP(MROUND(HZ69,0.5),'F-Weight for Length'!K:S,2,0),VLOOKUP(MROUND(HZ69,0.5),'M-Weight for Length'!K:S,2,0)),IF(K69&gt;60,IF(F69="F",VLOOKUP(K69,'F-Weight for Length'!U:AC,2,0),VLOOKUP(K69,'M-Weight for Length'!U:AC,2,0)),IF(F69="F",VLOOKUP(MROUND(HZ69,0.5),'F-Weight for Length'!A:I,2,0),VLOOKUP(MROUND(HZ69,0.5),'M-Weight for Length'!A:I,2,0)))))))),0)</f>
        <v/>
      </c>
      <c r="AB69" s="191" t="str">
        <f>IFERROR(IF(D69="","",IF(F69="","",IF(J69="","",IF(K69="","",IF(AND(K69&gt;23,K69&lt;=60),IF(F69="F",VLOOKUP(MROUND(HZ69,0.5),'F-Weight for Length'!K:S,3,0),VLOOKUP(MROUND(HZ69,0.5),'M-Weight for Length'!K:S,3,0)),IF(K69&gt;60,IF(F69="F",VLOOKUP(K69,'F-Weight for Length'!U:AC,3,0),VLOOKUP(K69,'M-Weight for Length'!U:AC,3,0)),IF(F69="F",VLOOKUP(MROUND(HZ69,0.5),'F-Weight for Length'!A:I,3,0),VLOOKUP(MROUND(HZ69,0.5),'M-Weight for Length'!A:I,3,0)))))))),0)</f>
        <v/>
      </c>
      <c r="AC69" s="191" t="str">
        <f>IFERROR(IF(D69="","",IF(F69="","",IF(J69="","",IF(K69="","",IF(AND(K69&gt;23,K69&lt;=60),IF(F69="F",VLOOKUP(MROUND(HZ69,0.5),'F-Weight for Length'!K:S,4,0),VLOOKUP(MROUND(HZ69,0.5),'M-Weight for Length'!K:S,4,0)),IF(K69&gt;60,IF(F69="F",VLOOKUP(K69,'F-Weight for Length'!U:AC,4,0),VLOOKUP(K69,'M-Weight for Length'!U:AC,4,0)),IF(F69="F",VLOOKUP(MROUND(HZ69,0.5),'F-Weight for Length'!A:I,4,0),VLOOKUP(MROUND(HZ69,0.5),'M-Weight for Length'!A:I,4,0)))))))),0)</f>
        <v/>
      </c>
      <c r="AD69" s="191" t="str">
        <f>IFERROR(IF(D69="","",IF(F69="","",IF(J69="","",IF(K69="","",IF(AND(K69&gt;23,K69&lt;=60),IF(F69="F",VLOOKUP(MROUND(HZ69,0.5),'F-Weight for Length'!K:S,5,0),VLOOKUP(MROUND(HZ69,0.5),'M-Weight for Length'!K:S,5,0)),IF(K69&gt;60,IF(F69="F",VLOOKUP(K69,'F-Weight for Length'!U:AC,5,0),VLOOKUP(K69,'M-Weight for Length'!U:AC,5,0)),IF(F69="F",VLOOKUP(MROUND(HZ69,0.5),'F-Weight for Length'!A:I,5,0),VLOOKUP(MROUND(HZ69,0.5),'M-Weight for Length'!A:I,5,0)))))))),0)</f>
        <v/>
      </c>
      <c r="AE69" s="191" t="str">
        <f>IFERROR(IF(D69="","",IF(F69="","",IF(J69="","",IF(K69="","",IF(AND(K69&gt;23,K69&lt;=60),IF(F69="F",VLOOKUP(MROUND(HZ69,0.5),'F-Weight for Length'!K:S,6,0),VLOOKUP(MROUND(HZ69,0.5),'M-Weight for Length'!K:S,6,0)),IF(K69&gt;60,IF(F69="F",VLOOKUP(K69,'F-Weight for Length'!U:AC,6,0),VLOOKUP(K69,'M-Weight for Length'!U:AC,6,0)),IF(F69="F",VLOOKUP(MROUND(HZ69,0.5),'F-Weight for Length'!A:I,6,0),VLOOKUP(MROUND(HZ69,0.5),'M-Weight for Length'!A:I,6,0)))))))),0)</f>
        <v/>
      </c>
      <c r="AF69" s="191" t="str">
        <f>IFERROR(IF(D69="","",IF(F69="","",IF(J69="","",IF(K69="","",IF(AND(K69&gt;23,K69&lt;=60),IF(F69="F",VLOOKUP(MROUND(HZ69,0.5),'F-Weight for Length'!K:S,7,0),VLOOKUP(MROUND(HZ69,0.5),'M-Weight for Length'!K:S,7,0)),IF(K69&gt;60,IF(F69="F",VLOOKUP(K69,'F-Weight for Length'!U:AC,7,0),VLOOKUP(K69,'M-Weight for Length'!U:AC,7,0)),IF(F69="F",VLOOKUP(MROUND(HZ69,0.5),'F-Weight for Length'!A:I,7,0),VLOOKUP(MROUND(HZ69,0.5),'M-Weight for Length'!A:I,7,0)))))))),0)</f>
        <v/>
      </c>
      <c r="AG69" s="191" t="str">
        <f>IFERROR(IF(D69="","",IF(F69="","",IF(J69="","",IF(K69="","",IF(AND(K69&gt;23,K69&lt;=60),IF(F69="F",VLOOKUP(MROUND(HZ69,0.5),'F-Weight for Length'!K:S,8,0),VLOOKUP(MROUND(HZ69,0.5),'M-Weight for Length'!K:S,8,0)),IF(K69&gt;60,IF(F69="F",VLOOKUP(K69,'F-Weight for Length'!U:AC,8,0),VLOOKUP(K69,'M-Weight for Length'!U:AC,8,0)),IF(F69="F",VLOOKUP(MROUND(HZ69,0.5),'F-Weight for Length'!A:I,8,0),VLOOKUP(MROUND(HZ69,0.5),'M-Weight for Length'!A:I,8,0)))))))),0)</f>
        <v/>
      </c>
      <c r="AH69" s="191" t="str">
        <f>IFERROR(IF(D69="","",IF(F69="","",IF(J69="","",IF(K69="","",IF(AND(K69&gt;23,K69&lt;=60),IF(F69="F",VLOOKUP(MROUND(HZ69,0.5),'F-Weight for Length'!K:S,9,0),VLOOKUP(MROUND(HZ69,0.5),'M-Weight for Length'!K:S,9,0)),IF(K69&gt;60,IF(F69="F",VLOOKUP(K69,'F-Weight for Length'!U:AC,9,0),VLOOKUP(K69,'M-Weight for Length'!U:AC,9,0)),IF(F69="F",VLOOKUP(MROUND(HZ69,0.5),'F-Weight for Length'!A:I,9,0),VLOOKUP(MROUND(HZ69,0.5),'M-Weight for Length'!A:I,9,0)))))))),0)</f>
        <v/>
      </c>
      <c r="AI69" s="192">
        <f t="shared" si="23"/>
        <v>0</v>
      </c>
      <c r="AJ69" s="192">
        <f t="shared" si="24"/>
        <v>0</v>
      </c>
      <c r="AK69" s="192">
        <f t="shared" si="25"/>
        <v>0</v>
      </c>
      <c r="AL69" s="192">
        <f t="shared" si="26"/>
        <v>0</v>
      </c>
      <c r="AM69" s="192">
        <f t="shared" si="27"/>
        <v>0</v>
      </c>
      <c r="AN69" s="192">
        <f t="shared" si="28"/>
        <v>0</v>
      </c>
      <c r="AO69" s="192">
        <f t="shared" si="29"/>
        <v>0</v>
      </c>
      <c r="AP69" s="192">
        <f t="shared" si="30"/>
        <v>0</v>
      </c>
      <c r="AQ69" s="192">
        <f t="shared" si="31"/>
        <v>0</v>
      </c>
      <c r="AR69" s="192">
        <f t="shared" si="32"/>
        <v>0</v>
      </c>
      <c r="AS69" s="192">
        <f t="shared" si="33"/>
        <v>0</v>
      </c>
      <c r="AT69" s="192">
        <f t="shared" si="34"/>
        <v>0</v>
      </c>
      <c r="AU69" s="192">
        <f t="shared" si="35"/>
        <v>0</v>
      </c>
      <c r="AV69" s="192">
        <f t="shared" si="36"/>
        <v>0</v>
      </c>
      <c r="AW69" s="192">
        <f t="shared" si="37"/>
        <v>0</v>
      </c>
      <c r="AX69" s="192">
        <f t="shared" si="38"/>
        <v>0</v>
      </c>
      <c r="AY69" s="192">
        <f t="shared" si="39"/>
        <v>0</v>
      </c>
      <c r="AZ69" s="192">
        <f t="shared" si="40"/>
        <v>0</v>
      </c>
      <c r="BA69" s="192">
        <f t="shared" si="41"/>
        <v>0</v>
      </c>
      <c r="BB69" s="192">
        <f t="shared" si="42"/>
        <v>0</v>
      </c>
      <c r="BC69" s="192">
        <f t="shared" si="43"/>
        <v>0</v>
      </c>
      <c r="BD69" s="192">
        <f t="shared" si="44"/>
        <v>0</v>
      </c>
      <c r="BE69" s="192">
        <f t="shared" si="45"/>
        <v>0</v>
      </c>
      <c r="BF69" s="192">
        <f t="shared" si="46"/>
        <v>0</v>
      </c>
      <c r="BG69" s="192">
        <f t="shared" si="47"/>
        <v>0</v>
      </c>
      <c r="BH69" s="192">
        <f t="shared" si="48"/>
        <v>0</v>
      </c>
      <c r="BI69" s="192">
        <f t="shared" si="49"/>
        <v>0</v>
      </c>
      <c r="BJ69" s="192">
        <f t="shared" si="50"/>
        <v>0</v>
      </c>
      <c r="BK69" s="192">
        <f t="shared" si="51"/>
        <v>0</v>
      </c>
      <c r="BL69" s="192">
        <f t="shared" si="52"/>
        <v>0</v>
      </c>
      <c r="BM69" s="192">
        <f t="shared" si="53"/>
        <v>0</v>
      </c>
      <c r="BN69" s="192">
        <f t="shared" si="54"/>
        <v>0</v>
      </c>
      <c r="BO69" s="192">
        <f t="shared" si="55"/>
        <v>0</v>
      </c>
      <c r="BP69" s="192">
        <f t="shared" si="56"/>
        <v>0</v>
      </c>
      <c r="BQ69" s="192">
        <f t="shared" si="57"/>
        <v>0</v>
      </c>
      <c r="BR69" s="192">
        <f t="shared" si="58"/>
        <v>0</v>
      </c>
      <c r="BS69" s="192">
        <f t="shared" si="59"/>
        <v>0</v>
      </c>
      <c r="BT69" s="192">
        <f t="shared" si="60"/>
        <v>0</v>
      </c>
      <c r="BU69" s="192">
        <f t="shared" si="61"/>
        <v>0</v>
      </c>
      <c r="BV69" s="192">
        <f t="shared" si="62"/>
        <v>0</v>
      </c>
      <c r="BW69" s="192">
        <f t="shared" si="63"/>
        <v>0</v>
      </c>
      <c r="BX69" s="192">
        <f t="shared" si="64"/>
        <v>0</v>
      </c>
      <c r="BY69" s="192">
        <f t="shared" si="65"/>
        <v>0</v>
      </c>
      <c r="BZ69" s="192">
        <f t="shared" si="66"/>
        <v>0</v>
      </c>
      <c r="CA69" s="192">
        <f t="shared" si="67"/>
        <v>0</v>
      </c>
      <c r="CB69" s="192">
        <f t="shared" si="68"/>
        <v>0</v>
      </c>
      <c r="CC69" s="192">
        <f t="shared" si="69"/>
        <v>0</v>
      </c>
      <c r="CD69" s="192">
        <f t="shared" si="70"/>
        <v>0</v>
      </c>
      <c r="CE69" s="192">
        <f t="shared" si="71"/>
        <v>0</v>
      </c>
      <c r="CF69" s="192">
        <f t="shared" si="72"/>
        <v>0</v>
      </c>
      <c r="CG69" s="192">
        <f t="shared" si="73"/>
        <v>0</v>
      </c>
      <c r="CH69" s="192">
        <f t="shared" si="74"/>
        <v>0</v>
      </c>
      <c r="CI69" s="192">
        <f t="shared" si="75"/>
        <v>0</v>
      </c>
      <c r="CJ69" s="192">
        <f t="shared" si="76"/>
        <v>0</v>
      </c>
      <c r="CK69" s="192">
        <f t="shared" si="77"/>
        <v>0</v>
      </c>
      <c r="CL69" s="192">
        <f t="shared" si="78"/>
        <v>0</v>
      </c>
      <c r="CM69" s="192">
        <f t="shared" si="79"/>
        <v>0</v>
      </c>
      <c r="CN69" s="192">
        <f t="shared" si="80"/>
        <v>0</v>
      </c>
      <c r="CO69" s="192">
        <f t="shared" si="81"/>
        <v>0</v>
      </c>
      <c r="CP69" s="192">
        <f t="shared" si="82"/>
        <v>0</v>
      </c>
      <c r="CQ69" s="192">
        <f t="shared" si="83"/>
        <v>0</v>
      </c>
      <c r="CR69" s="192">
        <f t="shared" si="84"/>
        <v>0</v>
      </c>
      <c r="CS69" s="192">
        <f t="shared" si="85"/>
        <v>0</v>
      </c>
      <c r="CT69" s="192">
        <f t="shared" si="86"/>
        <v>0</v>
      </c>
      <c r="CU69" s="192">
        <f t="shared" si="87"/>
        <v>0</v>
      </c>
      <c r="CV69" s="192">
        <f t="shared" si="88"/>
        <v>0</v>
      </c>
      <c r="CW69" s="192">
        <f t="shared" si="89"/>
        <v>0</v>
      </c>
      <c r="CX69" s="192">
        <f t="shared" si="90"/>
        <v>0</v>
      </c>
      <c r="CY69" s="192">
        <f t="shared" si="91"/>
        <v>0</v>
      </c>
      <c r="CZ69" s="192">
        <f t="shared" si="92"/>
        <v>0</v>
      </c>
      <c r="DA69" s="192">
        <f t="shared" si="93"/>
        <v>0</v>
      </c>
      <c r="DB69" s="192">
        <f t="shared" si="94"/>
        <v>0</v>
      </c>
      <c r="DC69" s="192">
        <f t="shared" si="95"/>
        <v>0</v>
      </c>
      <c r="DD69" s="192">
        <f t="shared" si="96"/>
        <v>0</v>
      </c>
      <c r="DE69" s="192">
        <f t="shared" si="97"/>
        <v>0</v>
      </c>
      <c r="DF69" s="192">
        <f t="shared" si="98"/>
        <v>0</v>
      </c>
      <c r="DG69" s="192">
        <f t="shared" si="99"/>
        <v>0</v>
      </c>
      <c r="DH69" s="192">
        <f t="shared" si="100"/>
        <v>0</v>
      </c>
      <c r="DI69" s="192">
        <f t="shared" si="101"/>
        <v>0</v>
      </c>
      <c r="DJ69" s="192">
        <f t="shared" si="102"/>
        <v>0</v>
      </c>
      <c r="DK69" s="192">
        <f t="shared" si="103"/>
        <v>0</v>
      </c>
      <c r="DL69" s="192">
        <f t="shared" si="104"/>
        <v>0</v>
      </c>
      <c r="DM69" s="192">
        <f t="shared" si="105"/>
        <v>0</v>
      </c>
      <c r="DN69" s="192">
        <f t="shared" si="106"/>
        <v>0</v>
      </c>
      <c r="DO69" s="192">
        <f t="shared" si="107"/>
        <v>0</v>
      </c>
      <c r="DP69" s="192">
        <f t="shared" si="108"/>
        <v>0</v>
      </c>
      <c r="DQ69" s="192">
        <f t="shared" si="109"/>
        <v>0</v>
      </c>
      <c r="DR69" s="192">
        <f t="shared" si="110"/>
        <v>0</v>
      </c>
      <c r="DS69" s="192">
        <f t="shared" si="111"/>
        <v>0</v>
      </c>
      <c r="DT69" s="192">
        <f t="shared" si="112"/>
        <v>0</v>
      </c>
      <c r="DU69" s="192">
        <f t="shared" si="113"/>
        <v>0</v>
      </c>
      <c r="DV69" s="193">
        <f t="shared" si="114"/>
        <v>0</v>
      </c>
      <c r="DW69" s="193">
        <f t="shared" si="115"/>
        <v>0</v>
      </c>
      <c r="DX69" s="193">
        <f t="shared" si="116"/>
        <v>0</v>
      </c>
      <c r="DY69" s="193">
        <f t="shared" si="117"/>
        <v>0</v>
      </c>
      <c r="DZ69" s="193">
        <f t="shared" si="118"/>
        <v>0</v>
      </c>
      <c r="EA69" s="192">
        <f t="shared" si="119"/>
        <v>0</v>
      </c>
      <c r="EB69" s="192">
        <f t="shared" si="120"/>
        <v>0</v>
      </c>
      <c r="EC69" s="192">
        <f t="shared" si="121"/>
        <v>0</v>
      </c>
      <c r="ED69" s="192">
        <f t="shared" si="122"/>
        <v>0</v>
      </c>
      <c r="EE69" s="192">
        <f t="shared" si="123"/>
        <v>0</v>
      </c>
      <c r="EF69" s="192">
        <f t="shared" si="124"/>
        <v>0</v>
      </c>
      <c r="EG69" s="192">
        <f t="shared" si="125"/>
        <v>0</v>
      </c>
      <c r="EH69" s="192">
        <f t="shared" si="126"/>
        <v>0</v>
      </c>
      <c r="EI69" s="192">
        <f t="shared" si="127"/>
        <v>0</v>
      </c>
      <c r="EJ69" s="192">
        <f t="shared" si="128"/>
        <v>0</v>
      </c>
      <c r="EK69" s="192">
        <f t="shared" si="129"/>
        <v>0</v>
      </c>
      <c r="EL69" s="192">
        <f t="shared" si="130"/>
        <v>0</v>
      </c>
      <c r="EM69" s="192">
        <f t="shared" si="131"/>
        <v>0</v>
      </c>
      <c r="EN69" s="192">
        <f t="shared" si="132"/>
        <v>0</v>
      </c>
      <c r="EO69" s="192">
        <f t="shared" si="133"/>
        <v>0</v>
      </c>
      <c r="EP69" s="192">
        <f t="shared" si="134"/>
        <v>0</v>
      </c>
      <c r="EQ69" s="192">
        <f t="shared" si="135"/>
        <v>0</v>
      </c>
      <c r="ER69" s="192">
        <f t="shared" si="136"/>
        <v>0</v>
      </c>
      <c r="ES69" s="192">
        <f t="shared" si="137"/>
        <v>0</v>
      </c>
      <c r="ET69" s="192">
        <f t="shared" si="138"/>
        <v>0</v>
      </c>
      <c r="EU69" s="192">
        <f t="shared" si="139"/>
        <v>0</v>
      </c>
      <c r="EV69" s="192">
        <f t="shared" si="140"/>
        <v>0</v>
      </c>
      <c r="EW69" s="192">
        <f t="shared" si="141"/>
        <v>0</v>
      </c>
      <c r="EX69" s="192">
        <f t="shared" si="142"/>
        <v>0</v>
      </c>
      <c r="EY69" s="192">
        <f t="shared" si="143"/>
        <v>0</v>
      </c>
      <c r="EZ69" s="192">
        <f t="shared" si="144"/>
        <v>0</v>
      </c>
      <c r="FA69" s="192">
        <f t="shared" si="145"/>
        <v>0</v>
      </c>
      <c r="FB69" s="192">
        <f t="shared" si="146"/>
        <v>0</v>
      </c>
      <c r="FC69" s="192">
        <f t="shared" si="147"/>
        <v>0</v>
      </c>
      <c r="FD69" s="192">
        <f t="shared" si="148"/>
        <v>0</v>
      </c>
      <c r="FE69" s="192">
        <f t="shared" si="149"/>
        <v>0</v>
      </c>
      <c r="FF69" s="192">
        <f t="shared" si="150"/>
        <v>0</v>
      </c>
      <c r="FG69" s="192">
        <f t="shared" si="151"/>
        <v>0</v>
      </c>
      <c r="FH69" s="192">
        <f t="shared" si="152"/>
        <v>0</v>
      </c>
      <c r="FI69" s="192">
        <f t="shared" si="153"/>
        <v>0</v>
      </c>
      <c r="FJ69" s="192">
        <f t="shared" si="154"/>
        <v>0</v>
      </c>
      <c r="FK69" s="192">
        <f t="shared" si="155"/>
        <v>0</v>
      </c>
      <c r="FL69" s="192">
        <f t="shared" si="156"/>
        <v>0</v>
      </c>
      <c r="FM69" s="192">
        <f t="shared" si="157"/>
        <v>0</v>
      </c>
      <c r="FN69" s="192">
        <f t="shared" si="158"/>
        <v>0</v>
      </c>
      <c r="FO69" s="192">
        <f t="shared" si="159"/>
        <v>0</v>
      </c>
      <c r="FP69" s="192">
        <f t="shared" si="160"/>
        <v>0</v>
      </c>
      <c r="FQ69" s="192">
        <f t="shared" si="161"/>
        <v>0</v>
      </c>
      <c r="FR69" s="192">
        <f t="shared" si="162"/>
        <v>0</v>
      </c>
      <c r="FS69" s="192">
        <f t="shared" si="163"/>
        <v>0</v>
      </c>
      <c r="FT69" s="192">
        <f t="shared" si="164"/>
        <v>0</v>
      </c>
      <c r="FU69" s="192">
        <f t="shared" si="165"/>
        <v>0</v>
      </c>
      <c r="FV69" s="192">
        <f t="shared" si="166"/>
        <v>0</v>
      </c>
      <c r="FW69" s="192">
        <f t="shared" si="167"/>
        <v>0</v>
      </c>
      <c r="FX69" s="192">
        <f t="shared" si="168"/>
        <v>0</v>
      </c>
      <c r="FY69" s="192">
        <f t="shared" si="169"/>
        <v>0</v>
      </c>
      <c r="FZ69" s="192">
        <f t="shared" si="170"/>
        <v>0</v>
      </c>
      <c r="GA69" s="192">
        <f t="shared" si="171"/>
        <v>0</v>
      </c>
      <c r="GB69" s="192">
        <f t="shared" si="172"/>
        <v>0</v>
      </c>
      <c r="GC69" s="192">
        <f t="shared" si="173"/>
        <v>0</v>
      </c>
      <c r="GD69" s="192">
        <f t="shared" si="174"/>
        <v>0</v>
      </c>
      <c r="GE69" s="192">
        <f t="shared" si="175"/>
        <v>0</v>
      </c>
      <c r="GF69" s="192">
        <f t="shared" si="176"/>
        <v>0</v>
      </c>
      <c r="GG69" s="192">
        <f t="shared" si="177"/>
        <v>0</v>
      </c>
      <c r="GH69" s="192">
        <f t="shared" si="178"/>
        <v>0</v>
      </c>
      <c r="GI69" s="192">
        <f t="shared" si="179"/>
        <v>0</v>
      </c>
      <c r="GJ69" s="192">
        <f t="shared" si="180"/>
        <v>0</v>
      </c>
      <c r="GK69" s="192">
        <f t="shared" si="181"/>
        <v>0</v>
      </c>
      <c r="GL69" s="192">
        <f t="shared" si="182"/>
        <v>0</v>
      </c>
      <c r="GM69" s="192">
        <f t="shared" si="183"/>
        <v>0</v>
      </c>
      <c r="GN69" s="192">
        <f t="shared" si="184"/>
        <v>0</v>
      </c>
      <c r="GO69" s="192">
        <f t="shared" si="185"/>
        <v>0</v>
      </c>
      <c r="GP69" s="192">
        <f t="shared" si="186"/>
        <v>0</v>
      </c>
      <c r="GQ69" s="192">
        <f t="shared" si="187"/>
        <v>0</v>
      </c>
      <c r="GR69" s="192">
        <f t="shared" si="188"/>
        <v>0</v>
      </c>
      <c r="GS69" s="192">
        <f t="shared" si="189"/>
        <v>0</v>
      </c>
      <c r="GT69" s="192">
        <f t="shared" si="190"/>
        <v>0</v>
      </c>
      <c r="GU69" s="192">
        <f t="shared" si="191"/>
        <v>0</v>
      </c>
      <c r="GV69" s="192">
        <f t="shared" si="192"/>
        <v>0</v>
      </c>
      <c r="GW69" s="192">
        <f t="shared" si="193"/>
        <v>0</v>
      </c>
      <c r="GX69" s="192">
        <f t="shared" si="194"/>
        <v>0</v>
      </c>
      <c r="GY69" s="192">
        <f t="shared" si="195"/>
        <v>0</v>
      </c>
      <c r="GZ69" s="192">
        <f t="shared" si="196"/>
        <v>0</v>
      </c>
      <c r="HA69" s="192">
        <f t="shared" si="197"/>
        <v>0</v>
      </c>
      <c r="HB69" s="192">
        <f t="shared" si="198"/>
        <v>0</v>
      </c>
      <c r="HC69" s="192">
        <f t="shared" si="199"/>
        <v>0</v>
      </c>
      <c r="HD69" s="192">
        <f t="shared" si="200"/>
        <v>0</v>
      </c>
      <c r="HE69" s="192">
        <f t="shared" si="201"/>
        <v>0</v>
      </c>
      <c r="HF69" s="192">
        <f t="shared" si="202"/>
        <v>0</v>
      </c>
      <c r="HG69" s="192">
        <f t="shared" si="203"/>
        <v>0</v>
      </c>
      <c r="HH69" s="192">
        <f t="shared" si="204"/>
        <v>0</v>
      </c>
      <c r="HI69" s="192">
        <f t="shared" si="205"/>
        <v>0</v>
      </c>
      <c r="HJ69" s="192">
        <f t="shared" si="206"/>
        <v>0</v>
      </c>
      <c r="HK69" s="192">
        <f t="shared" si="207"/>
        <v>0</v>
      </c>
      <c r="HL69" s="192">
        <f t="shared" si="208"/>
        <v>0</v>
      </c>
      <c r="HM69" s="192">
        <f t="shared" si="209"/>
        <v>0</v>
      </c>
      <c r="HN69" s="194">
        <f t="shared" si="210"/>
        <v>0</v>
      </c>
      <c r="HO69" s="194">
        <f t="shared" si="211"/>
        <v>0</v>
      </c>
      <c r="HP69" s="194">
        <f t="shared" si="212"/>
        <v>0</v>
      </c>
      <c r="HQ69" s="194">
        <f t="shared" si="213"/>
        <v>0</v>
      </c>
      <c r="HR69" s="194">
        <f t="shared" si="214"/>
        <v>0</v>
      </c>
      <c r="HS69" s="195" t="str">
        <f t="shared" si="9"/>
        <v/>
      </c>
      <c r="HT69" s="196">
        <f t="shared" si="225"/>
        <v>0</v>
      </c>
      <c r="HU69" s="196">
        <f t="shared" si="226"/>
        <v>0</v>
      </c>
      <c r="HV69" s="197" t="str">
        <f t="shared" si="12"/>
        <v/>
      </c>
      <c r="HW69" s="197" t="str">
        <f t="shared" si="215"/>
        <v/>
      </c>
      <c r="HX69" s="197" t="str">
        <f t="shared" si="216"/>
        <v/>
      </c>
      <c r="HY69" s="195" t="str">
        <f t="shared" si="13"/>
        <v/>
      </c>
      <c r="HZ69" s="30">
        <f t="shared" si="6"/>
        <v>0</v>
      </c>
      <c r="IA69" s="198">
        <f t="shared" si="14"/>
        <v>0</v>
      </c>
      <c r="IB69" s="195"/>
      <c r="IC69" s="195">
        <f t="shared" si="217"/>
        <v>0</v>
      </c>
      <c r="ID69" s="195">
        <f t="shared" si="15"/>
        <v>0</v>
      </c>
      <c r="IE69" s="195">
        <f t="shared" si="218"/>
        <v>0</v>
      </c>
      <c r="IF69" s="195">
        <f t="shared" si="16"/>
        <v>0</v>
      </c>
      <c r="IG69" s="307">
        <f t="shared" si="17"/>
        <v>0</v>
      </c>
      <c r="IH69" s="307">
        <f t="shared" si="18"/>
        <v>0</v>
      </c>
      <c r="II69" s="44">
        <f t="shared" si="19"/>
        <v>0</v>
      </c>
      <c r="IJ69" s="44">
        <f t="shared" si="219"/>
        <v>0</v>
      </c>
      <c r="IK69" s="44">
        <f t="shared" si="220"/>
        <v>0</v>
      </c>
      <c r="IL69" s="44">
        <f t="shared" si="221"/>
        <v>0</v>
      </c>
      <c r="IM69" s="44">
        <f t="shared" si="222"/>
        <v>0</v>
      </c>
      <c r="IN69" s="44">
        <f t="shared" si="223"/>
        <v>0</v>
      </c>
      <c r="IO69" s="44">
        <f t="shared" si="224"/>
        <v>0</v>
      </c>
    </row>
    <row r="70" spans="1:249" ht="18" customHeight="1">
      <c r="A70" s="188">
        <v>64</v>
      </c>
      <c r="B70" s="326"/>
      <c r="C70" s="289"/>
      <c r="D70" s="199"/>
      <c r="E70" s="189"/>
      <c r="F70" s="189"/>
      <c r="G70" s="190"/>
      <c r="H70" s="190"/>
      <c r="I70" s="272"/>
      <c r="J70" s="207"/>
      <c r="K70" s="214" t="str">
        <f t="shared" si="20"/>
        <v/>
      </c>
      <c r="L70" s="200" t="str">
        <f t="shared" si="21"/>
        <v/>
      </c>
      <c r="M70" s="200" t="str">
        <f t="shared" si="22"/>
        <v/>
      </c>
      <c r="N70" s="209" t="str">
        <f t="shared" si="8"/>
        <v/>
      </c>
      <c r="O70" s="208" t="str">
        <f>IFERROR(IF(D70="","",IF(K70="","",IF(I70="","",IF(F70="F",VLOOKUP(K70,F!A:G,2,0),IF(F70="M",VLOOKUP(K70,M!A:G,2,0),""))))),0)</f>
        <v/>
      </c>
      <c r="P70" s="191" t="str">
        <f>IFERROR(IF(D70="","",IF(K70="","",IF(I70="","",IF(F70="F",VLOOKUP(K70,F!A:G,3,0),IF(F70="M",VLOOKUP(K70,M!A:G,3,0),""))))),0)</f>
        <v/>
      </c>
      <c r="Q70" s="191" t="str">
        <f>IFERROR(IF(D70="","",IF(K70="","",IF(I70="","",IF(F70="F",VLOOKUP(K70,F!A:G,4,0),IF(F70="M",VLOOKUP(K70,M!A:G,4,0),""))))),0)</f>
        <v/>
      </c>
      <c r="R70" s="191" t="str">
        <f>IFERROR(IF(D70="","",IF(K70="","",IF(I70="","",IF(F70="F",VLOOKUP(K70,F!A:G,5,0),IF(F70="M",VLOOKUP(K70,M!A:G,5,0),""))))),0)</f>
        <v/>
      </c>
      <c r="S70" s="191" t="str">
        <f>IFERROR(IF(D70="","",IF(K70="","",IF(I70="","",IF(F70="F",VLOOKUP(K70,F!A:G,6,0),IF(F70="M",VLOOKUP(K70,M!A:G,6,0),""))))),0)</f>
        <v/>
      </c>
      <c r="T70" s="191" t="str">
        <f>IFERROR(IF(D70="","",IF(K70="","",IF(I70="","",IF(F70="F",VLOOKUP(K70,F!A:G,7,0),IF(F70="M",VLOOKUP(K70,M!A:G,7,0),""))))),0)</f>
        <v/>
      </c>
      <c r="U70" s="191" t="str">
        <f>IFERROR(IF(D70="","",IF(K70="","",IF(J70="","",IF(F70="F",VLOOKUP(K70,F!A:M,8,0),IF(F70="M",VLOOKUP(K70,M!A:M,8,0),""))))),0)</f>
        <v/>
      </c>
      <c r="V70" s="191" t="str">
        <f>IFERROR(IF(D70="","",IF(K70="","",IF(J70="","",IF(F70="F",VLOOKUP(K70,F!A:M,9,0),IF(F70="M",VLOOKUP(K70,M!A:M,9,0),""))))),0)</f>
        <v/>
      </c>
      <c r="W70" s="191" t="str">
        <f>IFERROR(IF(D70="","",IF(K70="","",IF(J70="","",IF(F70="F",VLOOKUP(K70,F!A:M,10,0),IF(F70="M",VLOOKUP(K70,M!A:M,10,0),""))))),0)</f>
        <v/>
      </c>
      <c r="X70" s="191" t="str">
        <f>IFERROR(IF(D70="","",IF(K70="","",IF(J70="","",IF(F70="F",VLOOKUP(K70,F!A:M,11,0),IF(F70="M",VLOOKUP(K70,M!A:M,11,0),""))))),0)</f>
        <v/>
      </c>
      <c r="Y70" s="191" t="str">
        <f>IFERROR(IF(D70="","",IF(K70="","",IF(J70="","",IF(F70="F",VLOOKUP(K70,F!A:M,12,0),IF(F70="M",VLOOKUP(K70,M!A:M,12,0),""))))),0)</f>
        <v/>
      </c>
      <c r="Z70" s="191" t="str">
        <f>IFERROR(IF(D70="","",IF(K70="","",IF(J70="","",IF(F70="F",VLOOKUP(K70,F!A:M,13,0),IF(F70="M",VLOOKUP(K70,M!A:M,13,0),""))))),0)</f>
        <v/>
      </c>
      <c r="AA70" s="191" t="str">
        <f>IFERROR(IF(D70="","",IF(F70="","",IF(J70="","",IF(K70="","",IF(AND(K70&gt;23,K70&lt;=60),IF(F70="F",VLOOKUP(MROUND(HZ70,0.5),'F-Weight for Length'!K:S,2,0),VLOOKUP(MROUND(HZ70,0.5),'M-Weight for Length'!K:S,2,0)),IF(K70&gt;60,IF(F70="F",VLOOKUP(K70,'F-Weight for Length'!U:AC,2,0),VLOOKUP(K70,'M-Weight for Length'!U:AC,2,0)),IF(F70="F",VLOOKUP(MROUND(HZ70,0.5),'F-Weight for Length'!A:I,2,0),VLOOKUP(MROUND(HZ70,0.5),'M-Weight for Length'!A:I,2,0)))))))),0)</f>
        <v/>
      </c>
      <c r="AB70" s="191" t="str">
        <f>IFERROR(IF(D70="","",IF(F70="","",IF(J70="","",IF(K70="","",IF(AND(K70&gt;23,K70&lt;=60),IF(F70="F",VLOOKUP(MROUND(HZ70,0.5),'F-Weight for Length'!K:S,3,0),VLOOKUP(MROUND(HZ70,0.5),'M-Weight for Length'!K:S,3,0)),IF(K70&gt;60,IF(F70="F",VLOOKUP(K70,'F-Weight for Length'!U:AC,3,0),VLOOKUP(K70,'M-Weight for Length'!U:AC,3,0)),IF(F70="F",VLOOKUP(MROUND(HZ70,0.5),'F-Weight for Length'!A:I,3,0),VLOOKUP(MROUND(HZ70,0.5),'M-Weight for Length'!A:I,3,0)))))))),0)</f>
        <v/>
      </c>
      <c r="AC70" s="191" t="str">
        <f>IFERROR(IF(D70="","",IF(F70="","",IF(J70="","",IF(K70="","",IF(AND(K70&gt;23,K70&lt;=60),IF(F70="F",VLOOKUP(MROUND(HZ70,0.5),'F-Weight for Length'!K:S,4,0),VLOOKUP(MROUND(HZ70,0.5),'M-Weight for Length'!K:S,4,0)),IF(K70&gt;60,IF(F70="F",VLOOKUP(K70,'F-Weight for Length'!U:AC,4,0),VLOOKUP(K70,'M-Weight for Length'!U:AC,4,0)),IF(F70="F",VLOOKUP(MROUND(HZ70,0.5),'F-Weight for Length'!A:I,4,0),VLOOKUP(MROUND(HZ70,0.5),'M-Weight for Length'!A:I,4,0)))))))),0)</f>
        <v/>
      </c>
      <c r="AD70" s="191" t="str">
        <f>IFERROR(IF(D70="","",IF(F70="","",IF(J70="","",IF(K70="","",IF(AND(K70&gt;23,K70&lt;=60),IF(F70="F",VLOOKUP(MROUND(HZ70,0.5),'F-Weight for Length'!K:S,5,0),VLOOKUP(MROUND(HZ70,0.5),'M-Weight for Length'!K:S,5,0)),IF(K70&gt;60,IF(F70="F",VLOOKUP(K70,'F-Weight for Length'!U:AC,5,0),VLOOKUP(K70,'M-Weight for Length'!U:AC,5,0)),IF(F70="F",VLOOKUP(MROUND(HZ70,0.5),'F-Weight for Length'!A:I,5,0),VLOOKUP(MROUND(HZ70,0.5),'M-Weight for Length'!A:I,5,0)))))))),0)</f>
        <v/>
      </c>
      <c r="AE70" s="191" t="str">
        <f>IFERROR(IF(D70="","",IF(F70="","",IF(J70="","",IF(K70="","",IF(AND(K70&gt;23,K70&lt;=60),IF(F70="F",VLOOKUP(MROUND(HZ70,0.5),'F-Weight for Length'!K:S,6,0),VLOOKUP(MROUND(HZ70,0.5),'M-Weight for Length'!K:S,6,0)),IF(K70&gt;60,IF(F70="F",VLOOKUP(K70,'F-Weight for Length'!U:AC,6,0),VLOOKUP(K70,'M-Weight for Length'!U:AC,6,0)),IF(F70="F",VLOOKUP(MROUND(HZ70,0.5),'F-Weight for Length'!A:I,6,0),VLOOKUP(MROUND(HZ70,0.5),'M-Weight for Length'!A:I,6,0)))))))),0)</f>
        <v/>
      </c>
      <c r="AF70" s="191" t="str">
        <f>IFERROR(IF(D70="","",IF(F70="","",IF(J70="","",IF(K70="","",IF(AND(K70&gt;23,K70&lt;=60),IF(F70="F",VLOOKUP(MROUND(HZ70,0.5),'F-Weight for Length'!K:S,7,0),VLOOKUP(MROUND(HZ70,0.5),'M-Weight for Length'!K:S,7,0)),IF(K70&gt;60,IF(F70="F",VLOOKUP(K70,'F-Weight for Length'!U:AC,7,0),VLOOKUP(K70,'M-Weight for Length'!U:AC,7,0)),IF(F70="F",VLOOKUP(MROUND(HZ70,0.5),'F-Weight for Length'!A:I,7,0),VLOOKUP(MROUND(HZ70,0.5),'M-Weight for Length'!A:I,7,0)))))))),0)</f>
        <v/>
      </c>
      <c r="AG70" s="191" t="str">
        <f>IFERROR(IF(D70="","",IF(F70="","",IF(J70="","",IF(K70="","",IF(AND(K70&gt;23,K70&lt;=60),IF(F70="F",VLOOKUP(MROUND(HZ70,0.5),'F-Weight for Length'!K:S,8,0),VLOOKUP(MROUND(HZ70,0.5),'M-Weight for Length'!K:S,8,0)),IF(K70&gt;60,IF(F70="F",VLOOKUP(K70,'F-Weight for Length'!U:AC,8,0),VLOOKUP(K70,'M-Weight for Length'!U:AC,8,0)),IF(F70="F",VLOOKUP(MROUND(HZ70,0.5),'F-Weight for Length'!A:I,8,0),VLOOKUP(MROUND(HZ70,0.5),'M-Weight for Length'!A:I,8,0)))))))),0)</f>
        <v/>
      </c>
      <c r="AH70" s="191" t="str">
        <f>IFERROR(IF(D70="","",IF(F70="","",IF(J70="","",IF(K70="","",IF(AND(K70&gt;23,K70&lt;=60),IF(F70="F",VLOOKUP(MROUND(HZ70,0.5),'F-Weight for Length'!K:S,9,0),VLOOKUP(MROUND(HZ70,0.5),'M-Weight for Length'!K:S,9,0)),IF(K70&gt;60,IF(F70="F",VLOOKUP(K70,'F-Weight for Length'!U:AC,9,0),VLOOKUP(K70,'M-Weight for Length'!U:AC,9,0)),IF(F70="F",VLOOKUP(MROUND(HZ70,0.5),'F-Weight for Length'!A:I,9,0),VLOOKUP(MROUND(HZ70,0.5),'M-Weight for Length'!A:I,9,0)))))))),0)</f>
        <v/>
      </c>
      <c r="AI70" s="192">
        <f t="shared" si="23"/>
        <v>0</v>
      </c>
      <c r="AJ70" s="192">
        <f t="shared" si="24"/>
        <v>0</v>
      </c>
      <c r="AK70" s="192">
        <f t="shared" si="25"/>
        <v>0</v>
      </c>
      <c r="AL70" s="192">
        <f t="shared" si="26"/>
        <v>0</v>
      </c>
      <c r="AM70" s="192">
        <f t="shared" si="27"/>
        <v>0</v>
      </c>
      <c r="AN70" s="192">
        <f t="shared" si="28"/>
        <v>0</v>
      </c>
      <c r="AO70" s="192">
        <f t="shared" si="29"/>
        <v>0</v>
      </c>
      <c r="AP70" s="192">
        <f t="shared" si="30"/>
        <v>0</v>
      </c>
      <c r="AQ70" s="192">
        <f t="shared" si="31"/>
        <v>0</v>
      </c>
      <c r="AR70" s="192">
        <f t="shared" si="32"/>
        <v>0</v>
      </c>
      <c r="AS70" s="192">
        <f t="shared" si="33"/>
        <v>0</v>
      </c>
      <c r="AT70" s="192">
        <f t="shared" si="34"/>
        <v>0</v>
      </c>
      <c r="AU70" s="192">
        <f t="shared" si="35"/>
        <v>0</v>
      </c>
      <c r="AV70" s="192">
        <f t="shared" si="36"/>
        <v>0</v>
      </c>
      <c r="AW70" s="192">
        <f t="shared" si="37"/>
        <v>0</v>
      </c>
      <c r="AX70" s="192">
        <f t="shared" si="38"/>
        <v>0</v>
      </c>
      <c r="AY70" s="192">
        <f t="shared" si="39"/>
        <v>0</v>
      </c>
      <c r="AZ70" s="192">
        <f t="shared" si="40"/>
        <v>0</v>
      </c>
      <c r="BA70" s="192">
        <f t="shared" si="41"/>
        <v>0</v>
      </c>
      <c r="BB70" s="192">
        <f t="shared" si="42"/>
        <v>0</v>
      </c>
      <c r="BC70" s="192">
        <f t="shared" si="43"/>
        <v>0</v>
      </c>
      <c r="BD70" s="192">
        <f t="shared" si="44"/>
        <v>0</v>
      </c>
      <c r="BE70" s="192">
        <f t="shared" si="45"/>
        <v>0</v>
      </c>
      <c r="BF70" s="192">
        <f t="shared" si="46"/>
        <v>0</v>
      </c>
      <c r="BG70" s="192">
        <f t="shared" si="47"/>
        <v>0</v>
      </c>
      <c r="BH70" s="192">
        <f t="shared" si="48"/>
        <v>0</v>
      </c>
      <c r="BI70" s="192">
        <f t="shared" si="49"/>
        <v>0</v>
      </c>
      <c r="BJ70" s="192">
        <f t="shared" si="50"/>
        <v>0</v>
      </c>
      <c r="BK70" s="192">
        <f t="shared" si="51"/>
        <v>0</v>
      </c>
      <c r="BL70" s="192">
        <f t="shared" si="52"/>
        <v>0</v>
      </c>
      <c r="BM70" s="192">
        <f t="shared" si="53"/>
        <v>0</v>
      </c>
      <c r="BN70" s="192">
        <f t="shared" si="54"/>
        <v>0</v>
      </c>
      <c r="BO70" s="192">
        <f t="shared" si="55"/>
        <v>0</v>
      </c>
      <c r="BP70" s="192">
        <f t="shared" si="56"/>
        <v>0</v>
      </c>
      <c r="BQ70" s="192">
        <f t="shared" si="57"/>
        <v>0</v>
      </c>
      <c r="BR70" s="192">
        <f t="shared" si="58"/>
        <v>0</v>
      </c>
      <c r="BS70" s="192">
        <f t="shared" si="59"/>
        <v>0</v>
      </c>
      <c r="BT70" s="192">
        <f t="shared" si="60"/>
        <v>0</v>
      </c>
      <c r="BU70" s="192">
        <f t="shared" si="61"/>
        <v>0</v>
      </c>
      <c r="BV70" s="192">
        <f t="shared" si="62"/>
        <v>0</v>
      </c>
      <c r="BW70" s="192">
        <f t="shared" si="63"/>
        <v>0</v>
      </c>
      <c r="BX70" s="192">
        <f t="shared" si="64"/>
        <v>0</v>
      </c>
      <c r="BY70" s="192">
        <f t="shared" si="65"/>
        <v>0</v>
      </c>
      <c r="BZ70" s="192">
        <f t="shared" si="66"/>
        <v>0</v>
      </c>
      <c r="CA70" s="192">
        <f t="shared" si="67"/>
        <v>0</v>
      </c>
      <c r="CB70" s="192">
        <f t="shared" si="68"/>
        <v>0</v>
      </c>
      <c r="CC70" s="192">
        <f t="shared" si="69"/>
        <v>0</v>
      </c>
      <c r="CD70" s="192">
        <f t="shared" si="70"/>
        <v>0</v>
      </c>
      <c r="CE70" s="192">
        <f t="shared" si="71"/>
        <v>0</v>
      </c>
      <c r="CF70" s="192">
        <f t="shared" si="72"/>
        <v>0</v>
      </c>
      <c r="CG70" s="192">
        <f t="shared" si="73"/>
        <v>0</v>
      </c>
      <c r="CH70" s="192">
        <f t="shared" si="74"/>
        <v>0</v>
      </c>
      <c r="CI70" s="192">
        <f t="shared" si="75"/>
        <v>0</v>
      </c>
      <c r="CJ70" s="192">
        <f t="shared" si="76"/>
        <v>0</v>
      </c>
      <c r="CK70" s="192">
        <f t="shared" si="77"/>
        <v>0</v>
      </c>
      <c r="CL70" s="192">
        <f t="shared" si="78"/>
        <v>0</v>
      </c>
      <c r="CM70" s="192">
        <f t="shared" si="79"/>
        <v>0</v>
      </c>
      <c r="CN70" s="192">
        <f t="shared" si="80"/>
        <v>0</v>
      </c>
      <c r="CO70" s="192">
        <f t="shared" si="81"/>
        <v>0</v>
      </c>
      <c r="CP70" s="192">
        <f t="shared" si="82"/>
        <v>0</v>
      </c>
      <c r="CQ70" s="192">
        <f t="shared" si="83"/>
        <v>0</v>
      </c>
      <c r="CR70" s="192">
        <f t="shared" si="84"/>
        <v>0</v>
      </c>
      <c r="CS70" s="192">
        <f t="shared" si="85"/>
        <v>0</v>
      </c>
      <c r="CT70" s="192">
        <f t="shared" si="86"/>
        <v>0</v>
      </c>
      <c r="CU70" s="192">
        <f t="shared" si="87"/>
        <v>0</v>
      </c>
      <c r="CV70" s="192">
        <f t="shared" si="88"/>
        <v>0</v>
      </c>
      <c r="CW70" s="192">
        <f t="shared" si="89"/>
        <v>0</v>
      </c>
      <c r="CX70" s="192">
        <f t="shared" si="90"/>
        <v>0</v>
      </c>
      <c r="CY70" s="192">
        <f t="shared" si="91"/>
        <v>0</v>
      </c>
      <c r="CZ70" s="192">
        <f t="shared" si="92"/>
        <v>0</v>
      </c>
      <c r="DA70" s="192">
        <f t="shared" si="93"/>
        <v>0</v>
      </c>
      <c r="DB70" s="192">
        <f t="shared" si="94"/>
        <v>0</v>
      </c>
      <c r="DC70" s="192">
        <f t="shared" si="95"/>
        <v>0</v>
      </c>
      <c r="DD70" s="192">
        <f t="shared" si="96"/>
        <v>0</v>
      </c>
      <c r="DE70" s="192">
        <f t="shared" si="97"/>
        <v>0</v>
      </c>
      <c r="DF70" s="192">
        <f t="shared" si="98"/>
        <v>0</v>
      </c>
      <c r="DG70" s="192">
        <f t="shared" si="99"/>
        <v>0</v>
      </c>
      <c r="DH70" s="192">
        <f t="shared" si="100"/>
        <v>0</v>
      </c>
      <c r="DI70" s="192">
        <f t="shared" si="101"/>
        <v>0</v>
      </c>
      <c r="DJ70" s="192">
        <f t="shared" si="102"/>
        <v>0</v>
      </c>
      <c r="DK70" s="192">
        <f t="shared" si="103"/>
        <v>0</v>
      </c>
      <c r="DL70" s="192">
        <f t="shared" si="104"/>
        <v>0</v>
      </c>
      <c r="DM70" s="192">
        <f t="shared" si="105"/>
        <v>0</v>
      </c>
      <c r="DN70" s="192">
        <f t="shared" si="106"/>
        <v>0</v>
      </c>
      <c r="DO70" s="192">
        <f t="shared" si="107"/>
        <v>0</v>
      </c>
      <c r="DP70" s="192">
        <f t="shared" si="108"/>
        <v>0</v>
      </c>
      <c r="DQ70" s="192">
        <f t="shared" si="109"/>
        <v>0</v>
      </c>
      <c r="DR70" s="192">
        <f t="shared" si="110"/>
        <v>0</v>
      </c>
      <c r="DS70" s="192">
        <f t="shared" si="111"/>
        <v>0</v>
      </c>
      <c r="DT70" s="192">
        <f t="shared" si="112"/>
        <v>0</v>
      </c>
      <c r="DU70" s="192">
        <f t="shared" si="113"/>
        <v>0</v>
      </c>
      <c r="DV70" s="193">
        <f t="shared" si="114"/>
        <v>0</v>
      </c>
      <c r="DW70" s="193">
        <f t="shared" si="115"/>
        <v>0</v>
      </c>
      <c r="DX70" s="193">
        <f t="shared" si="116"/>
        <v>0</v>
      </c>
      <c r="DY70" s="193">
        <f t="shared" si="117"/>
        <v>0</v>
      </c>
      <c r="DZ70" s="193">
        <f t="shared" si="118"/>
        <v>0</v>
      </c>
      <c r="EA70" s="192">
        <f t="shared" si="119"/>
        <v>0</v>
      </c>
      <c r="EB70" s="192">
        <f t="shared" si="120"/>
        <v>0</v>
      </c>
      <c r="EC70" s="192">
        <f t="shared" si="121"/>
        <v>0</v>
      </c>
      <c r="ED70" s="192">
        <f t="shared" si="122"/>
        <v>0</v>
      </c>
      <c r="EE70" s="192">
        <f t="shared" si="123"/>
        <v>0</v>
      </c>
      <c r="EF70" s="192">
        <f t="shared" si="124"/>
        <v>0</v>
      </c>
      <c r="EG70" s="192">
        <f t="shared" si="125"/>
        <v>0</v>
      </c>
      <c r="EH70" s="192">
        <f t="shared" si="126"/>
        <v>0</v>
      </c>
      <c r="EI70" s="192">
        <f t="shared" si="127"/>
        <v>0</v>
      </c>
      <c r="EJ70" s="192">
        <f t="shared" si="128"/>
        <v>0</v>
      </c>
      <c r="EK70" s="192">
        <f t="shared" si="129"/>
        <v>0</v>
      </c>
      <c r="EL70" s="192">
        <f t="shared" si="130"/>
        <v>0</v>
      </c>
      <c r="EM70" s="192">
        <f t="shared" si="131"/>
        <v>0</v>
      </c>
      <c r="EN70" s="192">
        <f t="shared" si="132"/>
        <v>0</v>
      </c>
      <c r="EO70" s="192">
        <f t="shared" si="133"/>
        <v>0</v>
      </c>
      <c r="EP70" s="192">
        <f t="shared" si="134"/>
        <v>0</v>
      </c>
      <c r="EQ70" s="192">
        <f t="shared" si="135"/>
        <v>0</v>
      </c>
      <c r="ER70" s="192">
        <f t="shared" si="136"/>
        <v>0</v>
      </c>
      <c r="ES70" s="192">
        <f t="shared" si="137"/>
        <v>0</v>
      </c>
      <c r="ET70" s="192">
        <f t="shared" si="138"/>
        <v>0</v>
      </c>
      <c r="EU70" s="192">
        <f t="shared" si="139"/>
        <v>0</v>
      </c>
      <c r="EV70" s="192">
        <f t="shared" si="140"/>
        <v>0</v>
      </c>
      <c r="EW70" s="192">
        <f t="shared" si="141"/>
        <v>0</v>
      </c>
      <c r="EX70" s="192">
        <f t="shared" si="142"/>
        <v>0</v>
      </c>
      <c r="EY70" s="192">
        <f t="shared" si="143"/>
        <v>0</v>
      </c>
      <c r="EZ70" s="192">
        <f t="shared" si="144"/>
        <v>0</v>
      </c>
      <c r="FA70" s="192">
        <f t="shared" si="145"/>
        <v>0</v>
      </c>
      <c r="FB70" s="192">
        <f t="shared" si="146"/>
        <v>0</v>
      </c>
      <c r="FC70" s="192">
        <f t="shared" si="147"/>
        <v>0</v>
      </c>
      <c r="FD70" s="192">
        <f t="shared" si="148"/>
        <v>0</v>
      </c>
      <c r="FE70" s="192">
        <f t="shared" si="149"/>
        <v>0</v>
      </c>
      <c r="FF70" s="192">
        <f t="shared" si="150"/>
        <v>0</v>
      </c>
      <c r="FG70" s="192">
        <f t="shared" si="151"/>
        <v>0</v>
      </c>
      <c r="FH70" s="192">
        <f t="shared" si="152"/>
        <v>0</v>
      </c>
      <c r="FI70" s="192">
        <f t="shared" si="153"/>
        <v>0</v>
      </c>
      <c r="FJ70" s="192">
        <f t="shared" si="154"/>
        <v>0</v>
      </c>
      <c r="FK70" s="192">
        <f t="shared" si="155"/>
        <v>0</v>
      </c>
      <c r="FL70" s="192">
        <f t="shared" si="156"/>
        <v>0</v>
      </c>
      <c r="FM70" s="192">
        <f t="shared" si="157"/>
        <v>0</v>
      </c>
      <c r="FN70" s="192">
        <f t="shared" si="158"/>
        <v>0</v>
      </c>
      <c r="FO70" s="192">
        <f t="shared" si="159"/>
        <v>0</v>
      </c>
      <c r="FP70" s="192">
        <f t="shared" si="160"/>
        <v>0</v>
      </c>
      <c r="FQ70" s="192">
        <f t="shared" si="161"/>
        <v>0</v>
      </c>
      <c r="FR70" s="192">
        <f t="shared" si="162"/>
        <v>0</v>
      </c>
      <c r="FS70" s="192">
        <f t="shared" si="163"/>
        <v>0</v>
      </c>
      <c r="FT70" s="192">
        <f t="shared" si="164"/>
        <v>0</v>
      </c>
      <c r="FU70" s="192">
        <f t="shared" si="165"/>
        <v>0</v>
      </c>
      <c r="FV70" s="192">
        <f t="shared" si="166"/>
        <v>0</v>
      </c>
      <c r="FW70" s="192">
        <f t="shared" si="167"/>
        <v>0</v>
      </c>
      <c r="FX70" s="192">
        <f t="shared" si="168"/>
        <v>0</v>
      </c>
      <c r="FY70" s="192">
        <f t="shared" si="169"/>
        <v>0</v>
      </c>
      <c r="FZ70" s="192">
        <f t="shared" si="170"/>
        <v>0</v>
      </c>
      <c r="GA70" s="192">
        <f t="shared" si="171"/>
        <v>0</v>
      </c>
      <c r="GB70" s="192">
        <f t="shared" si="172"/>
        <v>0</v>
      </c>
      <c r="GC70" s="192">
        <f t="shared" si="173"/>
        <v>0</v>
      </c>
      <c r="GD70" s="192">
        <f t="shared" si="174"/>
        <v>0</v>
      </c>
      <c r="GE70" s="192">
        <f t="shared" si="175"/>
        <v>0</v>
      </c>
      <c r="GF70" s="192">
        <f t="shared" si="176"/>
        <v>0</v>
      </c>
      <c r="GG70" s="192">
        <f t="shared" si="177"/>
        <v>0</v>
      </c>
      <c r="GH70" s="192">
        <f t="shared" si="178"/>
        <v>0</v>
      </c>
      <c r="GI70" s="192">
        <f t="shared" si="179"/>
        <v>0</v>
      </c>
      <c r="GJ70" s="192">
        <f t="shared" si="180"/>
        <v>0</v>
      </c>
      <c r="GK70" s="192">
        <f t="shared" si="181"/>
        <v>0</v>
      </c>
      <c r="GL70" s="192">
        <f t="shared" si="182"/>
        <v>0</v>
      </c>
      <c r="GM70" s="192">
        <f t="shared" si="183"/>
        <v>0</v>
      </c>
      <c r="GN70" s="192">
        <f t="shared" si="184"/>
        <v>0</v>
      </c>
      <c r="GO70" s="192">
        <f t="shared" si="185"/>
        <v>0</v>
      </c>
      <c r="GP70" s="192">
        <f t="shared" si="186"/>
        <v>0</v>
      </c>
      <c r="GQ70" s="192">
        <f t="shared" si="187"/>
        <v>0</v>
      </c>
      <c r="GR70" s="192">
        <f t="shared" si="188"/>
        <v>0</v>
      </c>
      <c r="GS70" s="192">
        <f t="shared" si="189"/>
        <v>0</v>
      </c>
      <c r="GT70" s="192">
        <f t="shared" si="190"/>
        <v>0</v>
      </c>
      <c r="GU70" s="192">
        <f t="shared" si="191"/>
        <v>0</v>
      </c>
      <c r="GV70" s="192">
        <f t="shared" si="192"/>
        <v>0</v>
      </c>
      <c r="GW70" s="192">
        <f t="shared" si="193"/>
        <v>0</v>
      </c>
      <c r="GX70" s="192">
        <f t="shared" si="194"/>
        <v>0</v>
      </c>
      <c r="GY70" s="192">
        <f t="shared" si="195"/>
        <v>0</v>
      </c>
      <c r="GZ70" s="192">
        <f t="shared" si="196"/>
        <v>0</v>
      </c>
      <c r="HA70" s="192">
        <f t="shared" si="197"/>
        <v>0</v>
      </c>
      <c r="HB70" s="192">
        <f t="shared" si="198"/>
        <v>0</v>
      </c>
      <c r="HC70" s="192">
        <f t="shared" si="199"/>
        <v>0</v>
      </c>
      <c r="HD70" s="192">
        <f t="shared" si="200"/>
        <v>0</v>
      </c>
      <c r="HE70" s="192">
        <f t="shared" si="201"/>
        <v>0</v>
      </c>
      <c r="HF70" s="192">
        <f t="shared" si="202"/>
        <v>0</v>
      </c>
      <c r="HG70" s="192">
        <f t="shared" si="203"/>
        <v>0</v>
      </c>
      <c r="HH70" s="192">
        <f t="shared" si="204"/>
        <v>0</v>
      </c>
      <c r="HI70" s="192">
        <f t="shared" si="205"/>
        <v>0</v>
      </c>
      <c r="HJ70" s="192">
        <f t="shared" si="206"/>
        <v>0</v>
      </c>
      <c r="HK70" s="192">
        <f t="shared" si="207"/>
        <v>0</v>
      </c>
      <c r="HL70" s="192">
        <f t="shared" si="208"/>
        <v>0</v>
      </c>
      <c r="HM70" s="192">
        <f t="shared" si="209"/>
        <v>0</v>
      </c>
      <c r="HN70" s="194">
        <f t="shared" si="210"/>
        <v>0</v>
      </c>
      <c r="HO70" s="194">
        <f t="shared" si="211"/>
        <v>0</v>
      </c>
      <c r="HP70" s="194">
        <f t="shared" si="212"/>
        <v>0</v>
      </c>
      <c r="HQ70" s="194">
        <f t="shared" si="213"/>
        <v>0</v>
      </c>
      <c r="HR70" s="194">
        <f t="shared" si="214"/>
        <v>0</v>
      </c>
      <c r="HS70" s="195" t="str">
        <f t="shared" si="9"/>
        <v/>
      </c>
      <c r="HT70" s="196">
        <f t="shared" si="225"/>
        <v>0</v>
      </c>
      <c r="HU70" s="196">
        <f t="shared" si="226"/>
        <v>0</v>
      </c>
      <c r="HV70" s="197" t="str">
        <f t="shared" si="12"/>
        <v/>
      </c>
      <c r="HW70" s="197" t="str">
        <f t="shared" si="215"/>
        <v/>
      </c>
      <c r="HX70" s="197" t="str">
        <f t="shared" si="216"/>
        <v/>
      </c>
      <c r="HY70" s="195" t="str">
        <f t="shared" si="13"/>
        <v/>
      </c>
      <c r="HZ70" s="30">
        <f t="shared" ref="HZ70:HZ133" si="227">IFERROR(IF(OR(IA70&lt;=2,IA70&lt;2.01),INT(J70),IF(OR(IA70&lt;=7,IA70&lt;7.01),INT(J70)+0.5,INT(J70)+1)),0)</f>
        <v>0</v>
      </c>
      <c r="IA70" s="198">
        <f t="shared" si="14"/>
        <v>0</v>
      </c>
      <c r="IB70" s="195"/>
      <c r="IC70" s="195">
        <f t="shared" si="217"/>
        <v>0</v>
      </c>
      <c r="ID70" s="195">
        <f t="shared" si="15"/>
        <v>0</v>
      </c>
      <c r="IE70" s="195">
        <f t="shared" si="218"/>
        <v>0</v>
      </c>
      <c r="IF70" s="195">
        <f t="shared" si="16"/>
        <v>0</v>
      </c>
      <c r="IG70" s="307">
        <f t="shared" si="17"/>
        <v>0</v>
      </c>
      <c r="IH70" s="307">
        <f t="shared" si="18"/>
        <v>0</v>
      </c>
      <c r="II70" s="44">
        <f t="shared" si="19"/>
        <v>0</v>
      </c>
      <c r="IJ70" s="44">
        <f t="shared" si="219"/>
        <v>0</v>
      </c>
      <c r="IK70" s="44">
        <f t="shared" si="220"/>
        <v>0</v>
      </c>
      <c r="IL70" s="44">
        <f t="shared" si="221"/>
        <v>0</v>
      </c>
      <c r="IM70" s="44">
        <f t="shared" si="222"/>
        <v>0</v>
      </c>
      <c r="IN70" s="44">
        <f t="shared" si="223"/>
        <v>0</v>
      </c>
      <c r="IO70" s="44">
        <f t="shared" si="224"/>
        <v>0</v>
      </c>
    </row>
    <row r="71" spans="1:249" ht="18" customHeight="1">
      <c r="A71" s="188">
        <v>65</v>
      </c>
      <c r="B71" s="326"/>
      <c r="C71" s="289"/>
      <c r="D71" s="199"/>
      <c r="E71" s="189"/>
      <c r="F71" s="189"/>
      <c r="G71" s="190"/>
      <c r="H71" s="190"/>
      <c r="I71" s="272"/>
      <c r="J71" s="207"/>
      <c r="K71" s="214" t="str">
        <f t="shared" si="20"/>
        <v/>
      </c>
      <c r="L71" s="200" t="str">
        <f t="shared" si="21"/>
        <v/>
      </c>
      <c r="M71" s="200" t="str">
        <f t="shared" si="22"/>
        <v/>
      </c>
      <c r="N71" s="209" t="str">
        <f t="shared" ref="N71:N134" si="228">IF(HY71="","",IF(AA71="","",IF(AND(K71&lt;=60,I71&lt;AB71),"SW",IF(AND(K71&lt;=60,I71&gt;=AB71,I71&lt;AD71),"W",IF(AND(K71&lt;=60,I71&gt;=AD71,I71&lt;=AE71),"N",IF(AND(K71&lt;=60,I71&gt;AE71,I71&lt;=AG71),"OW",IF(AND(K71&lt;=60,I71&gt;AG71),"Ob",IF(AND(K71&gt;60,IH71&lt;AB71),"SW",IF(AND(K71&gt;60,IH71&gt;=AB71,IH71&lt;AD71),"W",IF(AND(K71&gt;60,IH71&gt;=AD71,IH71&lt;=AE71),"N",IF(AND(K71&gt;60,IH71&gt;AE71,IH71&lt;=AG71),"OW",IF(AND(K71&gt;60,IH71&gt;AG71),"Ob"))))))))))))</f>
        <v/>
      </c>
      <c r="O71" s="208" t="str">
        <f>IFERROR(IF(D71="","",IF(K71="","",IF(I71="","",IF(F71="F",VLOOKUP(K71,F!A:G,2,0),IF(F71="M",VLOOKUP(K71,M!A:G,2,0),""))))),0)</f>
        <v/>
      </c>
      <c r="P71" s="191" t="str">
        <f>IFERROR(IF(D71="","",IF(K71="","",IF(I71="","",IF(F71="F",VLOOKUP(K71,F!A:G,3,0),IF(F71="M",VLOOKUP(K71,M!A:G,3,0),""))))),0)</f>
        <v/>
      </c>
      <c r="Q71" s="191" t="str">
        <f>IFERROR(IF(D71="","",IF(K71="","",IF(I71="","",IF(F71="F",VLOOKUP(K71,F!A:G,4,0),IF(F71="M",VLOOKUP(K71,M!A:G,4,0),""))))),0)</f>
        <v/>
      </c>
      <c r="R71" s="191" t="str">
        <f>IFERROR(IF(D71="","",IF(K71="","",IF(I71="","",IF(F71="F",VLOOKUP(K71,F!A:G,5,0),IF(F71="M",VLOOKUP(K71,M!A:G,5,0),""))))),0)</f>
        <v/>
      </c>
      <c r="S71" s="191" t="str">
        <f>IFERROR(IF(D71="","",IF(K71="","",IF(I71="","",IF(F71="F",VLOOKUP(K71,F!A:G,6,0),IF(F71="M",VLOOKUP(K71,M!A:G,6,0),""))))),0)</f>
        <v/>
      </c>
      <c r="T71" s="191" t="str">
        <f>IFERROR(IF(D71="","",IF(K71="","",IF(I71="","",IF(F71="F",VLOOKUP(K71,F!A:G,7,0),IF(F71="M",VLOOKUP(K71,M!A:G,7,0),""))))),0)</f>
        <v/>
      </c>
      <c r="U71" s="191" t="str">
        <f>IFERROR(IF(D71="","",IF(K71="","",IF(J71="","",IF(F71="F",VLOOKUP(K71,F!A:M,8,0),IF(F71="M",VLOOKUP(K71,M!A:M,8,0),""))))),0)</f>
        <v/>
      </c>
      <c r="V71" s="191" t="str">
        <f>IFERROR(IF(D71="","",IF(K71="","",IF(J71="","",IF(F71="F",VLOOKUP(K71,F!A:M,9,0),IF(F71="M",VLOOKUP(K71,M!A:M,9,0),""))))),0)</f>
        <v/>
      </c>
      <c r="W71" s="191" t="str">
        <f>IFERROR(IF(D71="","",IF(K71="","",IF(J71="","",IF(F71="F",VLOOKUP(K71,F!A:M,10,0),IF(F71="M",VLOOKUP(K71,M!A:M,10,0),""))))),0)</f>
        <v/>
      </c>
      <c r="X71" s="191" t="str">
        <f>IFERROR(IF(D71="","",IF(K71="","",IF(J71="","",IF(F71="F",VLOOKUP(K71,F!A:M,11,0),IF(F71="M",VLOOKUP(K71,M!A:M,11,0),""))))),0)</f>
        <v/>
      </c>
      <c r="Y71" s="191" t="str">
        <f>IFERROR(IF(D71="","",IF(K71="","",IF(J71="","",IF(F71="F",VLOOKUP(K71,F!A:M,12,0),IF(F71="M",VLOOKUP(K71,M!A:M,12,0),""))))),0)</f>
        <v/>
      </c>
      <c r="Z71" s="191" t="str">
        <f>IFERROR(IF(D71="","",IF(K71="","",IF(J71="","",IF(F71="F",VLOOKUP(K71,F!A:M,13,0),IF(F71="M",VLOOKUP(K71,M!A:M,13,0),""))))),0)</f>
        <v/>
      </c>
      <c r="AA71" s="191" t="str">
        <f>IFERROR(IF(D71="","",IF(F71="","",IF(J71="","",IF(K71="","",IF(AND(K71&gt;23,K71&lt;=60),IF(F71="F",VLOOKUP(MROUND(HZ71,0.5),'F-Weight for Length'!K:S,2,0),VLOOKUP(MROUND(HZ71,0.5),'M-Weight for Length'!K:S,2,0)),IF(K71&gt;60,IF(F71="F",VLOOKUP(K71,'F-Weight for Length'!U:AC,2,0),VLOOKUP(K71,'M-Weight for Length'!U:AC,2,0)),IF(F71="F",VLOOKUP(MROUND(HZ71,0.5),'F-Weight for Length'!A:I,2,0),VLOOKUP(MROUND(HZ71,0.5),'M-Weight for Length'!A:I,2,0)))))))),0)</f>
        <v/>
      </c>
      <c r="AB71" s="191" t="str">
        <f>IFERROR(IF(D71="","",IF(F71="","",IF(J71="","",IF(K71="","",IF(AND(K71&gt;23,K71&lt;=60),IF(F71="F",VLOOKUP(MROUND(HZ71,0.5),'F-Weight for Length'!K:S,3,0),VLOOKUP(MROUND(HZ71,0.5),'M-Weight for Length'!K:S,3,0)),IF(K71&gt;60,IF(F71="F",VLOOKUP(K71,'F-Weight for Length'!U:AC,3,0),VLOOKUP(K71,'M-Weight for Length'!U:AC,3,0)),IF(F71="F",VLOOKUP(MROUND(HZ71,0.5),'F-Weight for Length'!A:I,3,0),VLOOKUP(MROUND(HZ71,0.5),'M-Weight for Length'!A:I,3,0)))))))),0)</f>
        <v/>
      </c>
      <c r="AC71" s="191" t="str">
        <f>IFERROR(IF(D71="","",IF(F71="","",IF(J71="","",IF(K71="","",IF(AND(K71&gt;23,K71&lt;=60),IF(F71="F",VLOOKUP(MROUND(HZ71,0.5),'F-Weight for Length'!K:S,4,0),VLOOKUP(MROUND(HZ71,0.5),'M-Weight for Length'!K:S,4,0)),IF(K71&gt;60,IF(F71="F",VLOOKUP(K71,'F-Weight for Length'!U:AC,4,0),VLOOKUP(K71,'M-Weight for Length'!U:AC,4,0)),IF(F71="F",VLOOKUP(MROUND(HZ71,0.5),'F-Weight for Length'!A:I,4,0),VLOOKUP(MROUND(HZ71,0.5),'M-Weight for Length'!A:I,4,0)))))))),0)</f>
        <v/>
      </c>
      <c r="AD71" s="191" t="str">
        <f>IFERROR(IF(D71="","",IF(F71="","",IF(J71="","",IF(K71="","",IF(AND(K71&gt;23,K71&lt;=60),IF(F71="F",VLOOKUP(MROUND(HZ71,0.5),'F-Weight for Length'!K:S,5,0),VLOOKUP(MROUND(HZ71,0.5),'M-Weight for Length'!K:S,5,0)),IF(K71&gt;60,IF(F71="F",VLOOKUP(K71,'F-Weight for Length'!U:AC,5,0),VLOOKUP(K71,'M-Weight for Length'!U:AC,5,0)),IF(F71="F",VLOOKUP(MROUND(HZ71,0.5),'F-Weight for Length'!A:I,5,0),VLOOKUP(MROUND(HZ71,0.5),'M-Weight for Length'!A:I,5,0)))))))),0)</f>
        <v/>
      </c>
      <c r="AE71" s="191" t="str">
        <f>IFERROR(IF(D71="","",IF(F71="","",IF(J71="","",IF(K71="","",IF(AND(K71&gt;23,K71&lt;=60),IF(F71="F",VLOOKUP(MROUND(HZ71,0.5),'F-Weight for Length'!K:S,6,0),VLOOKUP(MROUND(HZ71,0.5),'M-Weight for Length'!K:S,6,0)),IF(K71&gt;60,IF(F71="F",VLOOKUP(K71,'F-Weight for Length'!U:AC,6,0),VLOOKUP(K71,'M-Weight for Length'!U:AC,6,0)),IF(F71="F",VLOOKUP(MROUND(HZ71,0.5),'F-Weight for Length'!A:I,6,0),VLOOKUP(MROUND(HZ71,0.5),'M-Weight for Length'!A:I,6,0)))))))),0)</f>
        <v/>
      </c>
      <c r="AF71" s="191" t="str">
        <f>IFERROR(IF(D71="","",IF(F71="","",IF(J71="","",IF(K71="","",IF(AND(K71&gt;23,K71&lt;=60),IF(F71="F",VLOOKUP(MROUND(HZ71,0.5),'F-Weight for Length'!K:S,7,0),VLOOKUP(MROUND(HZ71,0.5),'M-Weight for Length'!K:S,7,0)),IF(K71&gt;60,IF(F71="F",VLOOKUP(K71,'F-Weight for Length'!U:AC,7,0),VLOOKUP(K71,'M-Weight for Length'!U:AC,7,0)),IF(F71="F",VLOOKUP(MROUND(HZ71,0.5),'F-Weight for Length'!A:I,7,0),VLOOKUP(MROUND(HZ71,0.5),'M-Weight for Length'!A:I,7,0)))))))),0)</f>
        <v/>
      </c>
      <c r="AG71" s="191" t="str">
        <f>IFERROR(IF(D71="","",IF(F71="","",IF(J71="","",IF(K71="","",IF(AND(K71&gt;23,K71&lt;=60),IF(F71="F",VLOOKUP(MROUND(HZ71,0.5),'F-Weight for Length'!K:S,8,0),VLOOKUP(MROUND(HZ71,0.5),'M-Weight for Length'!K:S,8,0)),IF(K71&gt;60,IF(F71="F",VLOOKUP(K71,'F-Weight for Length'!U:AC,8,0),VLOOKUP(K71,'M-Weight for Length'!U:AC,8,0)),IF(F71="F",VLOOKUP(MROUND(HZ71,0.5),'F-Weight for Length'!A:I,8,0),VLOOKUP(MROUND(HZ71,0.5),'M-Weight for Length'!A:I,8,0)))))))),0)</f>
        <v/>
      </c>
      <c r="AH71" s="191" t="str">
        <f>IFERROR(IF(D71="","",IF(F71="","",IF(J71="","",IF(K71="","",IF(AND(K71&gt;23,K71&lt;=60),IF(F71="F",VLOOKUP(MROUND(HZ71,0.5),'F-Weight for Length'!K:S,9,0),VLOOKUP(MROUND(HZ71,0.5),'M-Weight for Length'!K:S,9,0)),IF(K71&gt;60,IF(F71="F",VLOOKUP(K71,'F-Weight for Length'!U:AC,9,0),VLOOKUP(K71,'M-Weight for Length'!U:AC,9,0)),IF(F71="F",VLOOKUP(MROUND(HZ71,0.5),'F-Weight for Length'!A:I,9,0),VLOOKUP(MROUND(HZ71,0.5),'M-Weight for Length'!A:I,9,0)))))))),0)</f>
        <v/>
      </c>
      <c r="AI71" s="192">
        <f t="shared" si="23"/>
        <v>0</v>
      </c>
      <c r="AJ71" s="192">
        <f t="shared" si="24"/>
        <v>0</v>
      </c>
      <c r="AK71" s="192">
        <f t="shared" si="25"/>
        <v>0</v>
      </c>
      <c r="AL71" s="192">
        <f t="shared" si="26"/>
        <v>0</v>
      </c>
      <c r="AM71" s="192">
        <f t="shared" si="27"/>
        <v>0</v>
      </c>
      <c r="AN71" s="192">
        <f t="shared" si="28"/>
        <v>0</v>
      </c>
      <c r="AO71" s="192">
        <f t="shared" si="29"/>
        <v>0</v>
      </c>
      <c r="AP71" s="192">
        <f t="shared" si="30"/>
        <v>0</v>
      </c>
      <c r="AQ71" s="192">
        <f t="shared" si="31"/>
        <v>0</v>
      </c>
      <c r="AR71" s="192">
        <f t="shared" si="32"/>
        <v>0</v>
      </c>
      <c r="AS71" s="192">
        <f t="shared" si="33"/>
        <v>0</v>
      </c>
      <c r="AT71" s="192">
        <f t="shared" si="34"/>
        <v>0</v>
      </c>
      <c r="AU71" s="192">
        <f t="shared" si="35"/>
        <v>0</v>
      </c>
      <c r="AV71" s="192">
        <f t="shared" si="36"/>
        <v>0</v>
      </c>
      <c r="AW71" s="192">
        <f t="shared" si="37"/>
        <v>0</v>
      </c>
      <c r="AX71" s="192">
        <f t="shared" si="38"/>
        <v>0</v>
      </c>
      <c r="AY71" s="192">
        <f t="shared" si="39"/>
        <v>0</v>
      </c>
      <c r="AZ71" s="192">
        <f t="shared" si="40"/>
        <v>0</v>
      </c>
      <c r="BA71" s="192">
        <f t="shared" si="41"/>
        <v>0</v>
      </c>
      <c r="BB71" s="192">
        <f t="shared" si="42"/>
        <v>0</v>
      </c>
      <c r="BC71" s="192">
        <f t="shared" si="43"/>
        <v>0</v>
      </c>
      <c r="BD71" s="192">
        <f t="shared" si="44"/>
        <v>0</v>
      </c>
      <c r="BE71" s="192">
        <f t="shared" si="45"/>
        <v>0</v>
      </c>
      <c r="BF71" s="192">
        <f t="shared" si="46"/>
        <v>0</v>
      </c>
      <c r="BG71" s="192">
        <f t="shared" si="47"/>
        <v>0</v>
      </c>
      <c r="BH71" s="192">
        <f t="shared" si="48"/>
        <v>0</v>
      </c>
      <c r="BI71" s="192">
        <f t="shared" si="49"/>
        <v>0</v>
      </c>
      <c r="BJ71" s="192">
        <f t="shared" si="50"/>
        <v>0</v>
      </c>
      <c r="BK71" s="192">
        <f t="shared" si="51"/>
        <v>0</v>
      </c>
      <c r="BL71" s="192">
        <f t="shared" si="52"/>
        <v>0</v>
      </c>
      <c r="BM71" s="192">
        <f t="shared" si="53"/>
        <v>0</v>
      </c>
      <c r="BN71" s="192">
        <f t="shared" si="54"/>
        <v>0</v>
      </c>
      <c r="BO71" s="192">
        <f t="shared" si="55"/>
        <v>0</v>
      </c>
      <c r="BP71" s="192">
        <f t="shared" si="56"/>
        <v>0</v>
      </c>
      <c r="BQ71" s="192">
        <f t="shared" si="57"/>
        <v>0</v>
      </c>
      <c r="BR71" s="192">
        <f t="shared" si="58"/>
        <v>0</v>
      </c>
      <c r="BS71" s="192">
        <f t="shared" si="59"/>
        <v>0</v>
      </c>
      <c r="BT71" s="192">
        <f t="shared" si="60"/>
        <v>0</v>
      </c>
      <c r="BU71" s="192">
        <f t="shared" si="61"/>
        <v>0</v>
      </c>
      <c r="BV71" s="192">
        <f t="shared" si="62"/>
        <v>0</v>
      </c>
      <c r="BW71" s="192">
        <f t="shared" si="63"/>
        <v>0</v>
      </c>
      <c r="BX71" s="192">
        <f t="shared" si="64"/>
        <v>0</v>
      </c>
      <c r="BY71" s="192">
        <f t="shared" si="65"/>
        <v>0</v>
      </c>
      <c r="BZ71" s="192">
        <f t="shared" si="66"/>
        <v>0</v>
      </c>
      <c r="CA71" s="192">
        <f t="shared" si="67"/>
        <v>0</v>
      </c>
      <c r="CB71" s="192">
        <f t="shared" si="68"/>
        <v>0</v>
      </c>
      <c r="CC71" s="192">
        <f t="shared" si="69"/>
        <v>0</v>
      </c>
      <c r="CD71" s="192">
        <f t="shared" si="70"/>
        <v>0</v>
      </c>
      <c r="CE71" s="192">
        <f t="shared" si="71"/>
        <v>0</v>
      </c>
      <c r="CF71" s="192">
        <f t="shared" si="72"/>
        <v>0</v>
      </c>
      <c r="CG71" s="192">
        <f t="shared" si="73"/>
        <v>0</v>
      </c>
      <c r="CH71" s="192">
        <f t="shared" si="74"/>
        <v>0</v>
      </c>
      <c r="CI71" s="192">
        <f t="shared" si="75"/>
        <v>0</v>
      </c>
      <c r="CJ71" s="192">
        <f t="shared" si="76"/>
        <v>0</v>
      </c>
      <c r="CK71" s="192">
        <f t="shared" si="77"/>
        <v>0</v>
      </c>
      <c r="CL71" s="192">
        <f t="shared" si="78"/>
        <v>0</v>
      </c>
      <c r="CM71" s="192">
        <f t="shared" si="79"/>
        <v>0</v>
      </c>
      <c r="CN71" s="192">
        <f t="shared" si="80"/>
        <v>0</v>
      </c>
      <c r="CO71" s="192">
        <f t="shared" si="81"/>
        <v>0</v>
      </c>
      <c r="CP71" s="192">
        <f t="shared" si="82"/>
        <v>0</v>
      </c>
      <c r="CQ71" s="192">
        <f t="shared" si="83"/>
        <v>0</v>
      </c>
      <c r="CR71" s="192">
        <f t="shared" si="84"/>
        <v>0</v>
      </c>
      <c r="CS71" s="192">
        <f t="shared" si="85"/>
        <v>0</v>
      </c>
      <c r="CT71" s="192">
        <f t="shared" si="86"/>
        <v>0</v>
      </c>
      <c r="CU71" s="192">
        <f t="shared" si="87"/>
        <v>0</v>
      </c>
      <c r="CV71" s="192">
        <f t="shared" si="88"/>
        <v>0</v>
      </c>
      <c r="CW71" s="192">
        <f t="shared" si="89"/>
        <v>0</v>
      </c>
      <c r="CX71" s="192">
        <f t="shared" si="90"/>
        <v>0</v>
      </c>
      <c r="CY71" s="192">
        <f t="shared" si="91"/>
        <v>0</v>
      </c>
      <c r="CZ71" s="192">
        <f t="shared" si="92"/>
        <v>0</v>
      </c>
      <c r="DA71" s="192">
        <f t="shared" si="93"/>
        <v>0</v>
      </c>
      <c r="DB71" s="192">
        <f t="shared" si="94"/>
        <v>0</v>
      </c>
      <c r="DC71" s="192">
        <f t="shared" si="95"/>
        <v>0</v>
      </c>
      <c r="DD71" s="192">
        <f t="shared" si="96"/>
        <v>0</v>
      </c>
      <c r="DE71" s="192">
        <f t="shared" si="97"/>
        <v>0</v>
      </c>
      <c r="DF71" s="192">
        <f t="shared" si="98"/>
        <v>0</v>
      </c>
      <c r="DG71" s="192">
        <f t="shared" si="99"/>
        <v>0</v>
      </c>
      <c r="DH71" s="192">
        <f t="shared" si="100"/>
        <v>0</v>
      </c>
      <c r="DI71" s="192">
        <f t="shared" si="101"/>
        <v>0</v>
      </c>
      <c r="DJ71" s="192">
        <f t="shared" si="102"/>
        <v>0</v>
      </c>
      <c r="DK71" s="192">
        <f t="shared" si="103"/>
        <v>0</v>
      </c>
      <c r="DL71" s="192">
        <f t="shared" si="104"/>
        <v>0</v>
      </c>
      <c r="DM71" s="192">
        <f t="shared" si="105"/>
        <v>0</v>
      </c>
      <c r="DN71" s="192">
        <f t="shared" si="106"/>
        <v>0</v>
      </c>
      <c r="DO71" s="192">
        <f t="shared" si="107"/>
        <v>0</v>
      </c>
      <c r="DP71" s="192">
        <f t="shared" si="108"/>
        <v>0</v>
      </c>
      <c r="DQ71" s="192">
        <f t="shared" si="109"/>
        <v>0</v>
      </c>
      <c r="DR71" s="192">
        <f t="shared" si="110"/>
        <v>0</v>
      </c>
      <c r="DS71" s="192">
        <f t="shared" si="111"/>
        <v>0</v>
      </c>
      <c r="DT71" s="192">
        <f t="shared" si="112"/>
        <v>0</v>
      </c>
      <c r="DU71" s="192">
        <f t="shared" si="113"/>
        <v>0</v>
      </c>
      <c r="DV71" s="193">
        <f t="shared" si="114"/>
        <v>0</v>
      </c>
      <c r="DW71" s="193">
        <f t="shared" si="115"/>
        <v>0</v>
      </c>
      <c r="DX71" s="193">
        <f t="shared" si="116"/>
        <v>0</v>
      </c>
      <c r="DY71" s="193">
        <f t="shared" si="117"/>
        <v>0</v>
      </c>
      <c r="DZ71" s="193">
        <f t="shared" si="118"/>
        <v>0</v>
      </c>
      <c r="EA71" s="192">
        <f t="shared" si="119"/>
        <v>0</v>
      </c>
      <c r="EB71" s="192">
        <f t="shared" si="120"/>
        <v>0</v>
      </c>
      <c r="EC71" s="192">
        <f t="shared" si="121"/>
        <v>0</v>
      </c>
      <c r="ED71" s="192">
        <f t="shared" si="122"/>
        <v>0</v>
      </c>
      <c r="EE71" s="192">
        <f t="shared" si="123"/>
        <v>0</v>
      </c>
      <c r="EF71" s="192">
        <f t="shared" si="124"/>
        <v>0</v>
      </c>
      <c r="EG71" s="192">
        <f t="shared" si="125"/>
        <v>0</v>
      </c>
      <c r="EH71" s="192">
        <f t="shared" si="126"/>
        <v>0</v>
      </c>
      <c r="EI71" s="192">
        <f t="shared" si="127"/>
        <v>0</v>
      </c>
      <c r="EJ71" s="192">
        <f t="shared" si="128"/>
        <v>0</v>
      </c>
      <c r="EK71" s="192">
        <f t="shared" si="129"/>
        <v>0</v>
      </c>
      <c r="EL71" s="192">
        <f t="shared" si="130"/>
        <v>0</v>
      </c>
      <c r="EM71" s="192">
        <f t="shared" si="131"/>
        <v>0</v>
      </c>
      <c r="EN71" s="192">
        <f t="shared" si="132"/>
        <v>0</v>
      </c>
      <c r="EO71" s="192">
        <f t="shared" si="133"/>
        <v>0</v>
      </c>
      <c r="EP71" s="192">
        <f t="shared" si="134"/>
        <v>0</v>
      </c>
      <c r="EQ71" s="192">
        <f t="shared" si="135"/>
        <v>0</v>
      </c>
      <c r="ER71" s="192">
        <f t="shared" si="136"/>
        <v>0</v>
      </c>
      <c r="ES71" s="192">
        <f t="shared" si="137"/>
        <v>0</v>
      </c>
      <c r="ET71" s="192">
        <f t="shared" si="138"/>
        <v>0</v>
      </c>
      <c r="EU71" s="192">
        <f t="shared" si="139"/>
        <v>0</v>
      </c>
      <c r="EV71" s="192">
        <f t="shared" si="140"/>
        <v>0</v>
      </c>
      <c r="EW71" s="192">
        <f t="shared" si="141"/>
        <v>0</v>
      </c>
      <c r="EX71" s="192">
        <f t="shared" si="142"/>
        <v>0</v>
      </c>
      <c r="EY71" s="192">
        <f t="shared" si="143"/>
        <v>0</v>
      </c>
      <c r="EZ71" s="192">
        <f t="shared" si="144"/>
        <v>0</v>
      </c>
      <c r="FA71" s="192">
        <f t="shared" si="145"/>
        <v>0</v>
      </c>
      <c r="FB71" s="192">
        <f t="shared" si="146"/>
        <v>0</v>
      </c>
      <c r="FC71" s="192">
        <f t="shared" si="147"/>
        <v>0</v>
      </c>
      <c r="FD71" s="192">
        <f t="shared" si="148"/>
        <v>0</v>
      </c>
      <c r="FE71" s="192">
        <f t="shared" si="149"/>
        <v>0</v>
      </c>
      <c r="FF71" s="192">
        <f t="shared" si="150"/>
        <v>0</v>
      </c>
      <c r="FG71" s="192">
        <f t="shared" si="151"/>
        <v>0</v>
      </c>
      <c r="FH71" s="192">
        <f t="shared" si="152"/>
        <v>0</v>
      </c>
      <c r="FI71" s="192">
        <f t="shared" si="153"/>
        <v>0</v>
      </c>
      <c r="FJ71" s="192">
        <f t="shared" si="154"/>
        <v>0</v>
      </c>
      <c r="FK71" s="192">
        <f t="shared" si="155"/>
        <v>0</v>
      </c>
      <c r="FL71" s="192">
        <f t="shared" si="156"/>
        <v>0</v>
      </c>
      <c r="FM71" s="192">
        <f t="shared" si="157"/>
        <v>0</v>
      </c>
      <c r="FN71" s="192">
        <f t="shared" si="158"/>
        <v>0</v>
      </c>
      <c r="FO71" s="192">
        <f t="shared" si="159"/>
        <v>0</v>
      </c>
      <c r="FP71" s="192">
        <f t="shared" si="160"/>
        <v>0</v>
      </c>
      <c r="FQ71" s="192">
        <f t="shared" si="161"/>
        <v>0</v>
      </c>
      <c r="FR71" s="192">
        <f t="shared" si="162"/>
        <v>0</v>
      </c>
      <c r="FS71" s="192">
        <f t="shared" si="163"/>
        <v>0</v>
      </c>
      <c r="FT71" s="192">
        <f t="shared" si="164"/>
        <v>0</v>
      </c>
      <c r="FU71" s="192">
        <f t="shared" si="165"/>
        <v>0</v>
      </c>
      <c r="FV71" s="192">
        <f t="shared" si="166"/>
        <v>0</v>
      </c>
      <c r="FW71" s="192">
        <f t="shared" si="167"/>
        <v>0</v>
      </c>
      <c r="FX71" s="192">
        <f t="shared" si="168"/>
        <v>0</v>
      </c>
      <c r="FY71" s="192">
        <f t="shared" si="169"/>
        <v>0</v>
      </c>
      <c r="FZ71" s="192">
        <f t="shared" si="170"/>
        <v>0</v>
      </c>
      <c r="GA71" s="192">
        <f t="shared" si="171"/>
        <v>0</v>
      </c>
      <c r="GB71" s="192">
        <f t="shared" si="172"/>
        <v>0</v>
      </c>
      <c r="GC71" s="192">
        <f t="shared" si="173"/>
        <v>0</v>
      </c>
      <c r="GD71" s="192">
        <f t="shared" si="174"/>
        <v>0</v>
      </c>
      <c r="GE71" s="192">
        <f t="shared" si="175"/>
        <v>0</v>
      </c>
      <c r="GF71" s="192">
        <f t="shared" si="176"/>
        <v>0</v>
      </c>
      <c r="GG71" s="192">
        <f t="shared" si="177"/>
        <v>0</v>
      </c>
      <c r="GH71" s="192">
        <f t="shared" si="178"/>
        <v>0</v>
      </c>
      <c r="GI71" s="192">
        <f t="shared" si="179"/>
        <v>0</v>
      </c>
      <c r="GJ71" s="192">
        <f t="shared" si="180"/>
        <v>0</v>
      </c>
      <c r="GK71" s="192">
        <f t="shared" si="181"/>
        <v>0</v>
      </c>
      <c r="GL71" s="192">
        <f t="shared" si="182"/>
        <v>0</v>
      </c>
      <c r="GM71" s="192">
        <f t="shared" si="183"/>
        <v>0</v>
      </c>
      <c r="GN71" s="192">
        <f t="shared" si="184"/>
        <v>0</v>
      </c>
      <c r="GO71" s="192">
        <f t="shared" si="185"/>
        <v>0</v>
      </c>
      <c r="GP71" s="192">
        <f t="shared" si="186"/>
        <v>0</v>
      </c>
      <c r="GQ71" s="192">
        <f t="shared" si="187"/>
        <v>0</v>
      </c>
      <c r="GR71" s="192">
        <f t="shared" si="188"/>
        <v>0</v>
      </c>
      <c r="GS71" s="192">
        <f t="shared" si="189"/>
        <v>0</v>
      </c>
      <c r="GT71" s="192">
        <f t="shared" si="190"/>
        <v>0</v>
      </c>
      <c r="GU71" s="192">
        <f t="shared" si="191"/>
        <v>0</v>
      </c>
      <c r="GV71" s="192">
        <f t="shared" si="192"/>
        <v>0</v>
      </c>
      <c r="GW71" s="192">
        <f t="shared" si="193"/>
        <v>0</v>
      </c>
      <c r="GX71" s="192">
        <f t="shared" si="194"/>
        <v>0</v>
      </c>
      <c r="GY71" s="192">
        <f t="shared" si="195"/>
        <v>0</v>
      </c>
      <c r="GZ71" s="192">
        <f t="shared" si="196"/>
        <v>0</v>
      </c>
      <c r="HA71" s="192">
        <f t="shared" si="197"/>
        <v>0</v>
      </c>
      <c r="HB71" s="192">
        <f t="shared" si="198"/>
        <v>0</v>
      </c>
      <c r="HC71" s="192">
        <f t="shared" si="199"/>
        <v>0</v>
      </c>
      <c r="HD71" s="192">
        <f t="shared" si="200"/>
        <v>0</v>
      </c>
      <c r="HE71" s="192">
        <f t="shared" si="201"/>
        <v>0</v>
      </c>
      <c r="HF71" s="192">
        <f t="shared" si="202"/>
        <v>0</v>
      </c>
      <c r="HG71" s="192">
        <f t="shared" si="203"/>
        <v>0</v>
      </c>
      <c r="HH71" s="192">
        <f t="shared" si="204"/>
        <v>0</v>
      </c>
      <c r="HI71" s="192">
        <f t="shared" si="205"/>
        <v>0</v>
      </c>
      <c r="HJ71" s="192">
        <f t="shared" si="206"/>
        <v>0</v>
      </c>
      <c r="HK71" s="192">
        <f t="shared" si="207"/>
        <v>0</v>
      </c>
      <c r="HL71" s="192">
        <f t="shared" si="208"/>
        <v>0</v>
      </c>
      <c r="HM71" s="192">
        <f t="shared" si="209"/>
        <v>0</v>
      </c>
      <c r="HN71" s="194">
        <f t="shared" si="210"/>
        <v>0</v>
      </c>
      <c r="HO71" s="194">
        <f t="shared" si="211"/>
        <v>0</v>
      </c>
      <c r="HP71" s="194">
        <f t="shared" si="212"/>
        <v>0</v>
      </c>
      <c r="HQ71" s="194">
        <f t="shared" si="213"/>
        <v>0</v>
      </c>
      <c r="HR71" s="194">
        <f t="shared" si="214"/>
        <v>0</v>
      </c>
      <c r="HS71" s="195" t="str">
        <f t="shared" ref="HS71:HS134" si="229">IF(L71="","",IF(M71="","",IF(N71="","",1)))</f>
        <v/>
      </c>
      <c r="HT71" s="196">
        <f t="shared" ref="HT71:HT84" si="230">IF(H71="",$HS$4,H71)</f>
        <v>0</v>
      </c>
      <c r="HU71" s="196">
        <f t="shared" ref="HU71:HU84" si="231">IF(G71="",$HT$4,G71)</f>
        <v>0</v>
      </c>
      <c r="HV71" s="197" t="str">
        <f t="shared" ref="HV71:HV134" si="232">IF(K71&lt;=59,COUNTIF(E71,"YES"),"")</f>
        <v/>
      </c>
      <c r="HW71" s="197" t="str">
        <f t="shared" si="215"/>
        <v/>
      </c>
      <c r="HX71" s="197" t="str">
        <f t="shared" si="216"/>
        <v/>
      </c>
      <c r="HY71" s="195" t="str">
        <f t="shared" ref="HY71:HY134" si="233">IF(D71="","",IF(E71="","",IF(F71="","",IF(G71="","",IF(H71="","",IF(J71="","",IF(K71="","",1)))))))</f>
        <v/>
      </c>
      <c r="HZ71" s="30">
        <f t="shared" si="227"/>
        <v>0</v>
      </c>
      <c r="IA71" s="198">
        <f t="shared" ref="IA71:IA134" si="234">((J71-INT(J71))*10)</f>
        <v>0</v>
      </c>
      <c r="IB71" s="195"/>
      <c r="IC71" s="195">
        <f t="shared" si="217"/>
        <v>0</v>
      </c>
      <c r="ID71" s="195">
        <f t="shared" ref="ID71:ID134" si="235">IF(AND(D71&lt;&gt;"",N71="SW"),1,0)</f>
        <v>0</v>
      </c>
      <c r="IE71" s="195">
        <f t="shared" si="218"/>
        <v>0</v>
      </c>
      <c r="IF71" s="195">
        <f t="shared" ref="IF71:IF134" si="236">IF(AND(D71&lt;&gt;"",L71="SUW"),1,0)</f>
        <v>0</v>
      </c>
      <c r="IG71" s="307">
        <f t="shared" ref="IG71:IG134" si="237">(J71/100)*(J71/100)</f>
        <v>0</v>
      </c>
      <c r="IH71" s="307">
        <f t="shared" ref="IH71:IH134" si="238">IFERROR(IF(K71&gt;60,I71/IG71,0),0)</f>
        <v>0</v>
      </c>
      <c r="II71" s="44">
        <f t="shared" ref="II71:II134" si="239">IF(K71="",0,IF(K71&gt;60,1,0))</f>
        <v>0</v>
      </c>
      <c r="IJ71" s="44">
        <f t="shared" si="219"/>
        <v>0</v>
      </c>
      <c r="IK71" s="44">
        <f t="shared" si="220"/>
        <v>0</v>
      </c>
      <c r="IL71" s="44">
        <f t="shared" si="221"/>
        <v>0</v>
      </c>
      <c r="IM71" s="44">
        <f t="shared" si="222"/>
        <v>0</v>
      </c>
      <c r="IN71" s="44">
        <f t="shared" si="223"/>
        <v>0</v>
      </c>
      <c r="IO71" s="44">
        <f t="shared" si="224"/>
        <v>0</v>
      </c>
    </row>
    <row r="72" spans="1:249" ht="18" customHeight="1">
      <c r="A72" s="188">
        <v>66</v>
      </c>
      <c r="B72" s="326"/>
      <c r="C72" s="289"/>
      <c r="D72" s="199"/>
      <c r="E72" s="189"/>
      <c r="F72" s="189"/>
      <c r="G72" s="190"/>
      <c r="H72" s="190"/>
      <c r="I72" s="272"/>
      <c r="J72" s="207"/>
      <c r="K72" s="214" t="str">
        <f t="shared" ref="K72:K135" si="240">IF(G72="","",IF(H72="","",IFERROR(DATEDIF(G72,H72,"m"),"Date Error")))</f>
        <v/>
      </c>
      <c r="L72" s="200" t="str">
        <f t="shared" ref="L72:L135" si="241">IF(O72="","",IF(I72&lt;P72,"SUW",IF(I72&gt;=P72,IF(I72&lt;R72,"UW",IF(I72&gt;=R72,IF(I72&lt;=S72,"N",IF(I72&gt;S72,"OW","ERR")))))))</f>
        <v/>
      </c>
      <c r="M72" s="200" t="str">
        <f t="shared" ref="M72:M135" si="242">IF(U72="","",IF(J72&lt;V72,"SSt",IF(J72&gt;=V72,IF(J72&lt;X72,"St",IF(J72&gt;=X72,IF(J72&lt;=Y72,"N",IF(J72&gt;Y72,"T","ERR")))))))</f>
        <v/>
      </c>
      <c r="N72" s="209" t="str">
        <f t="shared" si="228"/>
        <v/>
      </c>
      <c r="O72" s="208" t="str">
        <f>IFERROR(IF(D72="","",IF(K72="","",IF(I72="","",IF(F72="F",VLOOKUP(K72,F!A:G,2,0),IF(F72="M",VLOOKUP(K72,M!A:G,2,0),""))))),0)</f>
        <v/>
      </c>
      <c r="P72" s="191" t="str">
        <f>IFERROR(IF(D72="","",IF(K72="","",IF(I72="","",IF(F72="F",VLOOKUP(K72,F!A:G,3,0),IF(F72="M",VLOOKUP(K72,M!A:G,3,0),""))))),0)</f>
        <v/>
      </c>
      <c r="Q72" s="191" t="str">
        <f>IFERROR(IF(D72="","",IF(K72="","",IF(I72="","",IF(F72="F",VLOOKUP(K72,F!A:G,4,0),IF(F72="M",VLOOKUP(K72,M!A:G,4,0),""))))),0)</f>
        <v/>
      </c>
      <c r="R72" s="191" t="str">
        <f>IFERROR(IF(D72="","",IF(K72="","",IF(I72="","",IF(F72="F",VLOOKUP(K72,F!A:G,5,0),IF(F72="M",VLOOKUP(K72,M!A:G,5,0),""))))),0)</f>
        <v/>
      </c>
      <c r="S72" s="191" t="str">
        <f>IFERROR(IF(D72="","",IF(K72="","",IF(I72="","",IF(F72="F",VLOOKUP(K72,F!A:G,6,0),IF(F72="M",VLOOKUP(K72,M!A:G,6,0),""))))),0)</f>
        <v/>
      </c>
      <c r="T72" s="191" t="str">
        <f>IFERROR(IF(D72="","",IF(K72="","",IF(I72="","",IF(F72="F",VLOOKUP(K72,F!A:G,7,0),IF(F72="M",VLOOKUP(K72,M!A:G,7,0),""))))),0)</f>
        <v/>
      </c>
      <c r="U72" s="191" t="str">
        <f>IFERROR(IF(D72="","",IF(K72="","",IF(J72="","",IF(F72="F",VLOOKUP(K72,F!A:M,8,0),IF(F72="M",VLOOKUP(K72,M!A:M,8,0),""))))),0)</f>
        <v/>
      </c>
      <c r="V72" s="191" t="str">
        <f>IFERROR(IF(D72="","",IF(K72="","",IF(J72="","",IF(F72="F",VLOOKUP(K72,F!A:M,9,0),IF(F72="M",VLOOKUP(K72,M!A:M,9,0),""))))),0)</f>
        <v/>
      </c>
      <c r="W72" s="191" t="str">
        <f>IFERROR(IF(D72="","",IF(K72="","",IF(J72="","",IF(F72="F",VLOOKUP(K72,F!A:M,10,0),IF(F72="M",VLOOKUP(K72,M!A:M,10,0),""))))),0)</f>
        <v/>
      </c>
      <c r="X72" s="191" t="str">
        <f>IFERROR(IF(D72="","",IF(K72="","",IF(J72="","",IF(F72="F",VLOOKUP(K72,F!A:M,11,0),IF(F72="M",VLOOKUP(K72,M!A:M,11,0),""))))),0)</f>
        <v/>
      </c>
      <c r="Y72" s="191" t="str">
        <f>IFERROR(IF(D72="","",IF(K72="","",IF(J72="","",IF(F72="F",VLOOKUP(K72,F!A:M,12,0),IF(F72="M",VLOOKUP(K72,M!A:M,12,0),""))))),0)</f>
        <v/>
      </c>
      <c r="Z72" s="191" t="str">
        <f>IFERROR(IF(D72="","",IF(K72="","",IF(J72="","",IF(F72="F",VLOOKUP(K72,F!A:M,13,0),IF(F72="M",VLOOKUP(K72,M!A:M,13,0),""))))),0)</f>
        <v/>
      </c>
      <c r="AA72" s="191" t="str">
        <f>IFERROR(IF(D72="","",IF(F72="","",IF(J72="","",IF(K72="","",IF(AND(K72&gt;23,K72&lt;=60),IF(F72="F",VLOOKUP(MROUND(HZ72,0.5),'F-Weight for Length'!K:S,2,0),VLOOKUP(MROUND(HZ72,0.5),'M-Weight for Length'!K:S,2,0)),IF(K72&gt;60,IF(F72="F",VLOOKUP(K72,'F-Weight for Length'!U:AC,2,0),VLOOKUP(K72,'M-Weight for Length'!U:AC,2,0)),IF(F72="F",VLOOKUP(MROUND(HZ72,0.5),'F-Weight for Length'!A:I,2,0),VLOOKUP(MROUND(HZ72,0.5),'M-Weight for Length'!A:I,2,0)))))))),0)</f>
        <v/>
      </c>
      <c r="AB72" s="191" t="str">
        <f>IFERROR(IF(D72="","",IF(F72="","",IF(J72="","",IF(K72="","",IF(AND(K72&gt;23,K72&lt;=60),IF(F72="F",VLOOKUP(MROUND(HZ72,0.5),'F-Weight for Length'!K:S,3,0),VLOOKUP(MROUND(HZ72,0.5),'M-Weight for Length'!K:S,3,0)),IF(K72&gt;60,IF(F72="F",VLOOKUP(K72,'F-Weight for Length'!U:AC,3,0),VLOOKUP(K72,'M-Weight for Length'!U:AC,3,0)),IF(F72="F",VLOOKUP(MROUND(HZ72,0.5),'F-Weight for Length'!A:I,3,0),VLOOKUP(MROUND(HZ72,0.5),'M-Weight for Length'!A:I,3,0)))))))),0)</f>
        <v/>
      </c>
      <c r="AC72" s="191" t="str">
        <f>IFERROR(IF(D72="","",IF(F72="","",IF(J72="","",IF(K72="","",IF(AND(K72&gt;23,K72&lt;=60),IF(F72="F",VLOOKUP(MROUND(HZ72,0.5),'F-Weight for Length'!K:S,4,0),VLOOKUP(MROUND(HZ72,0.5),'M-Weight for Length'!K:S,4,0)),IF(K72&gt;60,IF(F72="F",VLOOKUP(K72,'F-Weight for Length'!U:AC,4,0),VLOOKUP(K72,'M-Weight for Length'!U:AC,4,0)),IF(F72="F",VLOOKUP(MROUND(HZ72,0.5),'F-Weight for Length'!A:I,4,0),VLOOKUP(MROUND(HZ72,0.5),'M-Weight for Length'!A:I,4,0)))))))),0)</f>
        <v/>
      </c>
      <c r="AD72" s="191" t="str">
        <f>IFERROR(IF(D72="","",IF(F72="","",IF(J72="","",IF(K72="","",IF(AND(K72&gt;23,K72&lt;=60),IF(F72="F",VLOOKUP(MROUND(HZ72,0.5),'F-Weight for Length'!K:S,5,0),VLOOKUP(MROUND(HZ72,0.5),'M-Weight for Length'!K:S,5,0)),IF(K72&gt;60,IF(F72="F",VLOOKUP(K72,'F-Weight for Length'!U:AC,5,0),VLOOKUP(K72,'M-Weight for Length'!U:AC,5,0)),IF(F72="F",VLOOKUP(MROUND(HZ72,0.5),'F-Weight for Length'!A:I,5,0),VLOOKUP(MROUND(HZ72,0.5),'M-Weight for Length'!A:I,5,0)))))))),0)</f>
        <v/>
      </c>
      <c r="AE72" s="191" t="str">
        <f>IFERROR(IF(D72="","",IF(F72="","",IF(J72="","",IF(K72="","",IF(AND(K72&gt;23,K72&lt;=60),IF(F72="F",VLOOKUP(MROUND(HZ72,0.5),'F-Weight for Length'!K:S,6,0),VLOOKUP(MROUND(HZ72,0.5),'M-Weight for Length'!K:S,6,0)),IF(K72&gt;60,IF(F72="F",VLOOKUP(K72,'F-Weight for Length'!U:AC,6,0),VLOOKUP(K72,'M-Weight for Length'!U:AC,6,0)),IF(F72="F",VLOOKUP(MROUND(HZ72,0.5),'F-Weight for Length'!A:I,6,0),VLOOKUP(MROUND(HZ72,0.5),'M-Weight for Length'!A:I,6,0)))))))),0)</f>
        <v/>
      </c>
      <c r="AF72" s="191" t="str">
        <f>IFERROR(IF(D72="","",IF(F72="","",IF(J72="","",IF(K72="","",IF(AND(K72&gt;23,K72&lt;=60),IF(F72="F",VLOOKUP(MROUND(HZ72,0.5),'F-Weight for Length'!K:S,7,0),VLOOKUP(MROUND(HZ72,0.5),'M-Weight for Length'!K:S,7,0)),IF(K72&gt;60,IF(F72="F",VLOOKUP(K72,'F-Weight for Length'!U:AC,7,0),VLOOKUP(K72,'M-Weight for Length'!U:AC,7,0)),IF(F72="F",VLOOKUP(MROUND(HZ72,0.5),'F-Weight for Length'!A:I,7,0),VLOOKUP(MROUND(HZ72,0.5),'M-Weight for Length'!A:I,7,0)))))))),0)</f>
        <v/>
      </c>
      <c r="AG72" s="191" t="str">
        <f>IFERROR(IF(D72="","",IF(F72="","",IF(J72="","",IF(K72="","",IF(AND(K72&gt;23,K72&lt;=60),IF(F72="F",VLOOKUP(MROUND(HZ72,0.5),'F-Weight for Length'!K:S,8,0),VLOOKUP(MROUND(HZ72,0.5),'M-Weight for Length'!K:S,8,0)),IF(K72&gt;60,IF(F72="F",VLOOKUP(K72,'F-Weight for Length'!U:AC,8,0),VLOOKUP(K72,'M-Weight for Length'!U:AC,8,0)),IF(F72="F",VLOOKUP(MROUND(HZ72,0.5),'F-Weight for Length'!A:I,8,0),VLOOKUP(MROUND(HZ72,0.5),'M-Weight for Length'!A:I,8,0)))))))),0)</f>
        <v/>
      </c>
      <c r="AH72" s="191" t="str">
        <f>IFERROR(IF(D72="","",IF(F72="","",IF(J72="","",IF(K72="","",IF(AND(K72&gt;23,K72&lt;=60),IF(F72="F",VLOOKUP(MROUND(HZ72,0.5),'F-Weight for Length'!K:S,9,0),VLOOKUP(MROUND(HZ72,0.5),'M-Weight for Length'!K:S,9,0)),IF(K72&gt;60,IF(F72="F",VLOOKUP(K72,'F-Weight for Length'!U:AC,9,0),VLOOKUP(K72,'M-Weight for Length'!U:AC,9,0)),IF(F72="F",VLOOKUP(MROUND(HZ72,0.5),'F-Weight for Length'!A:I,9,0),VLOOKUP(MROUND(HZ72,0.5),'M-Weight for Length'!A:I,9,0)))))))),0)</f>
        <v/>
      </c>
      <c r="AI72" s="192">
        <f t="shared" ref="AI72:AI135" si="243">IF($HS72=1,IF(F72="F",IF($L72="N",IF($K72&lt;=5,1,0),0),0),0)</f>
        <v>0</v>
      </c>
      <c r="AJ72" s="192">
        <f t="shared" ref="AJ72:AJ135" si="244">IF($HS72=1,IF(F72="F",IF($L72="OW",IF($K72&lt;=5,1,0),0),0),0)</f>
        <v>0</v>
      </c>
      <c r="AK72" s="192">
        <f t="shared" ref="AK72:AK135" si="245">IF($HS72=1,IF(F72="F",IF($L72="SUW",IF($K72&lt;=5,1,0),0),0),0)</f>
        <v>0</v>
      </c>
      <c r="AL72" s="192">
        <f t="shared" ref="AL72:AL135" si="246">IF($HS72=1,IF(F72="F",IF($L72="UW",IF($K72&lt;=5,1,0),0),0),0)</f>
        <v>0</v>
      </c>
      <c r="AM72" s="192">
        <f t="shared" ref="AM72:AM135" si="247">IF($HS72=1,IF(F72="F",IF($M72="N",IF($K72&lt;=5,1,0),0),0),0)</f>
        <v>0</v>
      </c>
      <c r="AN72" s="192">
        <f t="shared" ref="AN72:AN135" si="248">IF($HS72=1,IF(F72="F",IF($M72="SSt",IF($K72&lt;=5,1,0),0),0),0)</f>
        <v>0</v>
      </c>
      <c r="AO72" s="192">
        <f t="shared" ref="AO72:AO135" si="249">IF($HS72=1,IF(F72="F",IF($M72="St",IF($K72&lt;=5,1,0),0),0),0)</f>
        <v>0</v>
      </c>
      <c r="AP72" s="192">
        <f t="shared" ref="AP72:AP135" si="250">IF($HS72=1,IF(F72="F",IF($M72="T",IF($K72&lt;=5,1,0),0),0),0)</f>
        <v>0</v>
      </c>
      <c r="AQ72" s="192">
        <f t="shared" ref="AQ72:AQ135" si="251">IF($HS72=1,IF(F72="F",IF($N72="N",IF($K72&lt;=5,1,0),0),0),0)</f>
        <v>0</v>
      </c>
      <c r="AR72" s="192">
        <f t="shared" ref="AR72:AR135" si="252">IF($HS72=1,IF(F72="F",IF($N72="OW",IF($K72&lt;=5,1,0),0),0),0)</f>
        <v>0</v>
      </c>
      <c r="AS72" s="192">
        <f t="shared" ref="AS72:AS135" si="253">IF($HS72=1,IF(F72="F",IF($N72="Ob",IF($K72&lt;=5,1,0),0),0),0)</f>
        <v>0</v>
      </c>
      <c r="AT72" s="192">
        <f t="shared" ref="AT72:AT135" si="254">IF($HS72=1,IF(F72="F",IF($N72="SW",IF($K72&lt;=5,1,0),0),0),0)</f>
        <v>0</v>
      </c>
      <c r="AU72" s="192">
        <f t="shared" ref="AU72:AU135" si="255">IF($HS72=1,IF(F72="F",IF($N72="W",IF($K72&lt;=5,1,0),0),0),0)</f>
        <v>0</v>
      </c>
      <c r="AV72" s="192">
        <f t="shared" ref="AV72:AV135" si="256">IF($HS72=1,IF(F72="F",IF($L72="N",IF($K72&gt;5,IF($K72&lt;=11,1,0),0),0),0),0)</f>
        <v>0</v>
      </c>
      <c r="AW72" s="192">
        <f t="shared" ref="AW72:AW135" si="257">IF($HS72=1,IF(F72="F",IF($L72="OW",IF($K72&gt;5,IF($K72&lt;=11,1,0),0),0),0),0)</f>
        <v>0</v>
      </c>
      <c r="AX72" s="192">
        <f t="shared" ref="AX72:AX135" si="258">IF($HS72=1,IF(F72="F",IF($L72="SUW",IF($K72&gt;5,IF($K72&lt;=11,1,0),0),0),0),0)</f>
        <v>0</v>
      </c>
      <c r="AY72" s="192">
        <f t="shared" ref="AY72:AY135" si="259">IF($HS72=1,IF(F72="F",IF($L72="UW",IF($K72&gt;5,IF($K72&lt;=11,1,0),0),0),0),0)</f>
        <v>0</v>
      </c>
      <c r="AZ72" s="192">
        <f t="shared" ref="AZ72:AZ135" si="260">IF($HS72=1,IF(F72="F",IF($M72="N",IF($K72&gt;5,IF($K72&lt;=11,1,0),0),0),0),0)</f>
        <v>0</v>
      </c>
      <c r="BA72" s="192">
        <f t="shared" ref="BA72:BA135" si="261">IF($HS72=1,IF(F72="F",IF($M72="SSt",IF($K72&gt;5,IF($K72&lt;=11,1,0),0),0),0),0)</f>
        <v>0</v>
      </c>
      <c r="BB72" s="192">
        <f t="shared" ref="BB72:BB135" si="262">IF($HS72=1,IF(F72="F",IF($M72="St",IF($K72&gt;5,IF($K72&lt;=11,1,0),0),0),0),0)</f>
        <v>0</v>
      </c>
      <c r="BC72" s="192">
        <f t="shared" ref="BC72:BC135" si="263">IF($HS72=1,IF(F72="F",IF($M72="T",IF($K72&gt;5,IF($K72&lt;=11,1,0),0),0),0),0)</f>
        <v>0</v>
      </c>
      <c r="BD72" s="192">
        <f t="shared" ref="BD72:BD135" si="264">IF($HS72=1,IF(F72="F",IF($N72="N",IF($K72&gt;5,IF($K72&lt;=11,1,0),0),0),0),0)</f>
        <v>0</v>
      </c>
      <c r="BE72" s="192">
        <f t="shared" ref="BE72:BE135" si="265">IF($HS72=1,IF(F72="F",IF($N72="OW",IF($K72&gt;5,IF($K72&lt;=11,1,0),0),0),0),0)</f>
        <v>0</v>
      </c>
      <c r="BF72" s="192">
        <f t="shared" ref="BF72:BF135" si="266">IF($HS72=1,IF(F72="F",IF($N72="Ob",IF($K72&gt;5,IF($K72&lt;=11,1,0),0),0),0),0)</f>
        <v>0</v>
      </c>
      <c r="BG72" s="192">
        <f t="shared" ref="BG72:BG135" si="267">IF($HS72=1,IF(F72="F",IF($N72="SW",IF($K72&gt;5,IF($K72&lt;=11,1,0),0),0),0),0)</f>
        <v>0</v>
      </c>
      <c r="BH72" s="192">
        <f t="shared" ref="BH72:BH135" si="268">IF($HS72=1,IF(F72="F",IF($N72="W",IF($K72&gt;5,IF($K72&lt;=11,1,0),0),0),0),0)</f>
        <v>0</v>
      </c>
      <c r="BI72" s="192">
        <f t="shared" ref="BI72:BI135" si="269">IF($HS72=1,IF(F72="F",IF($L72="N",IF($K72&gt;11,IF($K72&lt;=23,1,0),0),0),0),0)</f>
        <v>0</v>
      </c>
      <c r="BJ72" s="192">
        <f t="shared" ref="BJ72:BJ135" si="270">IF($HS72=1,IF(F72="F",IF($L72="OW",IF($K72&gt;11,IF($K72&lt;=23,1,0),0),0),0),0)</f>
        <v>0</v>
      </c>
      <c r="BK72" s="192">
        <f t="shared" ref="BK72:BK135" si="271">IF($HS72=1,IF(F72="F",IF($L72="SUW",IF($K72&gt;11,IF($K72&lt;=23,1,0),0),0),0),0)</f>
        <v>0</v>
      </c>
      <c r="BL72" s="192">
        <f t="shared" ref="BL72:BL135" si="272">IF($HS72=1,IF(F72="F",IF($L72="UW",IF($K72&gt;11,IF($K72&lt;=23,1,0),0),0),0),0)</f>
        <v>0</v>
      </c>
      <c r="BM72" s="192">
        <f t="shared" ref="BM72:BM135" si="273">IF($HS72=1,IF(F72="F",IF($M72="N",IF($K72&gt;11,IF($K72&lt;=23,1,0),0),0),0),0)</f>
        <v>0</v>
      </c>
      <c r="BN72" s="192">
        <f t="shared" ref="BN72:BN135" si="274">IF($HS72=1,IF(F72="F",IF($M72="SSt",IF($K72&gt;11,IF($K72&lt;=23,1,0),0),0),0),0)</f>
        <v>0</v>
      </c>
      <c r="BO72" s="192">
        <f t="shared" ref="BO72:BO135" si="275">IF($HS72=1,IF(F72="F",IF($M72="St",IF($K72&gt;11,IF($K72&lt;=23,1,0),0),0),0),0)</f>
        <v>0</v>
      </c>
      <c r="BP72" s="192">
        <f t="shared" ref="BP72:BP135" si="276">IF($HS72=1,IF(F72="F",IF($M72="T",IF($K72&gt;11,IF($K72&lt;=23,1,0),0),0),0),0)</f>
        <v>0</v>
      </c>
      <c r="BQ72" s="192">
        <f t="shared" ref="BQ72:BQ135" si="277">IF($HS72=1,IF(F72="F",IF($N72="N",IF($K72&gt;11,IF($K72&lt;=23,1,0),0),0),0),0)</f>
        <v>0</v>
      </c>
      <c r="BR72" s="192">
        <f t="shared" ref="BR72:BR135" si="278">IF($HS72=1,IF(F72="F",IF($N72="OW",IF($K72&gt;11,IF($K72&lt;=23,1,0),0),0),0),0)</f>
        <v>0</v>
      </c>
      <c r="BS72" s="192">
        <f t="shared" ref="BS72:BS135" si="279">IF($HS72=1,IF(F72="F",IF($N72="Ob",IF($K72&gt;11,IF($K72&lt;=23,1,0),0),0),0),0)</f>
        <v>0</v>
      </c>
      <c r="BT72" s="192">
        <f t="shared" ref="BT72:BT135" si="280">IF($HS72=1,IF(F72="F",IF($N72="SW",IF($K72&gt;11,IF($K72&lt;=23,1,0),0),0),0),0)</f>
        <v>0</v>
      </c>
      <c r="BU72" s="192">
        <f t="shared" ref="BU72:BU135" si="281">IF($HS72=1,IF(F72="F",IF($N72="W",IF($K72&gt;11,IF($K72&lt;=23,1,0),0),0),0),0)</f>
        <v>0</v>
      </c>
      <c r="BV72" s="192">
        <f t="shared" ref="BV72:BV135" si="282">IF($HS72=1,IF(F72="F",IF($L72="N",IF($K72&gt;=24,IF($K72&lt;=35,1,0),0),0),0),0)</f>
        <v>0</v>
      </c>
      <c r="BW72" s="192">
        <f t="shared" ref="BW72:BW135" si="283">IF($HS72=1,IF(F72="F",IF($L72="OW",IF($K72&gt;=24,IF($K72&lt;=35,1,0),0),0),0),0)</f>
        <v>0</v>
      </c>
      <c r="BX72" s="192">
        <f t="shared" ref="BX72:BX135" si="284">IF($HS72=1,IF(F72="F",IF($L72="SUW",IF($K72&gt;=24,IF($K72&lt;=35,1,0),0),0),0),0)</f>
        <v>0</v>
      </c>
      <c r="BY72" s="192">
        <f t="shared" ref="BY72:BY135" si="285">IF($HS72=1,IF(F72="F",IF($L72="UW",IF($K72&gt;=24,IF($K72&lt;=35,1,0),0),0),0),0)</f>
        <v>0</v>
      </c>
      <c r="BZ72" s="192">
        <f t="shared" ref="BZ72:BZ135" si="286">IF($HS72=1,IF(F72="F",IF($M72="N",IF($K72&gt;=24,IF($K72&lt;=35,1,0),0),0),0),0)</f>
        <v>0</v>
      </c>
      <c r="CA72" s="192">
        <f t="shared" ref="CA72:CA135" si="287">IF($HS72=1,IF(F72="F",IF($M72="SSt",IF($K72&gt;=24,IF($K72&lt;=35,1,0),0),0),0),0)</f>
        <v>0</v>
      </c>
      <c r="CB72" s="192">
        <f t="shared" ref="CB72:CB135" si="288">IF($HS72=1,IF(F72="F",IF($M72="St",IF($K72&gt;=24,IF($K72&lt;=35,1,0),0),0),0),0)</f>
        <v>0</v>
      </c>
      <c r="CC72" s="192">
        <f t="shared" ref="CC72:CC135" si="289">IF($HS72=1,IF(F72="F",IF($M72="T",IF($K72&gt;=24,IF($K72&lt;=35,1,0),0),0),0),0)</f>
        <v>0</v>
      </c>
      <c r="CD72" s="192">
        <f t="shared" ref="CD72:CD135" si="290">IF($HS72=1,IF(F72="F",IF($N72="N",IF($K72&gt;=24,IF($K72&lt;=35,1,0),0),0),0),0)</f>
        <v>0</v>
      </c>
      <c r="CE72" s="192">
        <f t="shared" ref="CE72:CE135" si="291">IF($HS72=1,IF(F72="F",IF($N72="OW",IF($K72&gt;=24,IF($K72&lt;=35,1,0),0),0),0),0)</f>
        <v>0</v>
      </c>
      <c r="CF72" s="192">
        <f t="shared" ref="CF72:CF135" si="292">IF($HS72=1,IF(F72="F",IF($N72="Ob",IF($K72&gt;=24,IF($K72&lt;=35,1,0),0),0),0),0)</f>
        <v>0</v>
      </c>
      <c r="CG72" s="192">
        <f t="shared" ref="CG72:CG135" si="293">IF($HS72=1,IF(F72="F",IF($N72="SW",IF($K72&gt;=24,IF($K72&lt;=35,1,0),0),0),0),0)</f>
        <v>0</v>
      </c>
      <c r="CH72" s="192">
        <f t="shared" ref="CH72:CH135" si="294">IF($HS72=1,IF(F72="F",IF($N72="W",IF($K72&gt;=24,IF($K72&lt;=35,1,0),0),0),0),0)</f>
        <v>0</v>
      </c>
      <c r="CI72" s="192">
        <f t="shared" ref="CI72:CI135" si="295">IF($HS72=1,IF(F72="F",IF($L72="N",IF($K72&gt;=36,IF($K72&lt;=47,1,0),0),0),0),0)</f>
        <v>0</v>
      </c>
      <c r="CJ72" s="192">
        <f t="shared" ref="CJ72:CJ135" si="296">IF($HS72=1,IF(F72="F",IF($L72="OW",IF($K72&gt;=36,IF($K72&lt;=47,1,0),0),0),0),0)</f>
        <v>0</v>
      </c>
      <c r="CK72" s="192">
        <f t="shared" ref="CK72:CK135" si="297">IF($HS72=1,IF(F72="F",IF($L72="SUW",IF($K72&gt;=36,IF($K72&lt;=47,1,0),0),0),0),0)</f>
        <v>0</v>
      </c>
      <c r="CL72" s="192">
        <f t="shared" ref="CL72:CL135" si="298">IF($HS72=1,IF(F72="F",IF($L72="UW",IF($K72&gt;=36,IF($K72&lt;=47,1,0),0),0),0),0)</f>
        <v>0</v>
      </c>
      <c r="CM72" s="192">
        <f t="shared" ref="CM72:CM135" si="299">IF($HS72=1,IF(F72="F",IF($M72="N",IF($K72&gt;=36,IF($K72&lt;=47,1,0),0),0),0),0)</f>
        <v>0</v>
      </c>
      <c r="CN72" s="192">
        <f t="shared" ref="CN72:CN135" si="300">IF($HS72=1,IF(F72="F",IF($M72="SSt",IF($K72&gt;=36,IF($K72&lt;=47,1,0),0),0),0),0)</f>
        <v>0</v>
      </c>
      <c r="CO72" s="192">
        <f t="shared" ref="CO72:CO135" si="301">IF($HS72=1,IF(F72="F",IF($M72="St",IF($K72&gt;=36,IF($K72&lt;=47,1,0),0),0),0),0)</f>
        <v>0</v>
      </c>
      <c r="CP72" s="192">
        <f t="shared" ref="CP72:CP135" si="302">IF($HS72=1,IF(F72="F",IF($M72="T",IF($K72&gt;=36,IF($K72&lt;=47,1,0),0),0),0),0)</f>
        <v>0</v>
      </c>
      <c r="CQ72" s="192">
        <f t="shared" ref="CQ72:CQ135" si="303">IF($HS72=1,IF(F72="F",IF($N72="N",IF($K72&gt;=36,IF($K72&lt;=47,1,0),0),0),0),0)</f>
        <v>0</v>
      </c>
      <c r="CR72" s="192">
        <f t="shared" ref="CR72:CR135" si="304">IF($HS72=1,IF(F72="F",IF($N72="OW",IF($K72&gt;=36,IF($K72&lt;=47,1,0),0),0),0),0)</f>
        <v>0</v>
      </c>
      <c r="CS72" s="192">
        <f t="shared" ref="CS72:CS135" si="305">IF($HS72=1,IF(F72="F",IF($N72="Ob",IF($K72&gt;=36,IF($K72&lt;=47,1,0),0),0),0),0)</f>
        <v>0</v>
      </c>
      <c r="CT72" s="192">
        <f t="shared" ref="CT72:CT135" si="306">IF($HS72=1,IF(F72="F",IF($N72="SW",IF($K72&gt;=36,IF($K72&lt;=47,1,0),0),0),0),0)</f>
        <v>0</v>
      </c>
      <c r="CU72" s="192">
        <f t="shared" ref="CU72:CU135" si="307">IF($HS72=1,IF(F72="F",IF($N72="W",IF($K72&gt;=36,IF($K72&lt;=47,1,0),0),0),0),0)</f>
        <v>0</v>
      </c>
      <c r="CV72" s="192">
        <f t="shared" ref="CV72:CV135" si="308">IF($HS72=1,IF(F72="F",IF($L72="N",IF($K72&gt;=48,IF($K72&lt;=59,1,0),0),0),0),0)</f>
        <v>0</v>
      </c>
      <c r="CW72" s="192">
        <f t="shared" ref="CW72:CW135" si="309">IF($HS72=1,IF(F72="F",IF($L72="OW",IF($K72&gt;=48,IF($K72&lt;=59,1,0),0),0),0),0)</f>
        <v>0</v>
      </c>
      <c r="CX72" s="192">
        <f t="shared" ref="CX72:CX135" si="310">IF($HS72=1,IF(F72="F",IF($L72="SUW",IF($K72&gt;=48,IF($K72&lt;=59,1,0),0),0),0),0)</f>
        <v>0</v>
      </c>
      <c r="CY72" s="192">
        <f t="shared" ref="CY72:CY135" si="311">IF($HS72=1,IF(F72="F",IF($L72="UW",IF($K72&gt;=48,IF($K72&lt;=59,1,0),0),0),0),0)</f>
        <v>0</v>
      </c>
      <c r="CZ72" s="192">
        <f t="shared" ref="CZ72:CZ135" si="312">IF($HS72=1,IF(F72="F",IF($M72="N",IF($K72&gt;=48,IF($K72&lt;=59,1,0),0),0),0),0)</f>
        <v>0</v>
      </c>
      <c r="DA72" s="192">
        <f t="shared" ref="DA72:DA135" si="313">IF($HS72=1,IF(F72="F",IF($M72="SSt",IF($K72&gt;=48,IF($K72&lt;=59,1,0),0),0),0),0)</f>
        <v>0</v>
      </c>
      <c r="DB72" s="192">
        <f t="shared" ref="DB72:DB135" si="314">IF($HS72=1,IF(F72="F",IF($M72="St",IF($K72&gt;=48,IF($K72&lt;=59,1,0),0),0),0),0)</f>
        <v>0</v>
      </c>
      <c r="DC72" s="192">
        <f t="shared" ref="DC72:DC135" si="315">IF($HS72=1,IF(F72="F",IF($M72="T",IF($K72&gt;=48,IF($K72&lt;=59,1,0),0),0),0),0)</f>
        <v>0</v>
      </c>
      <c r="DD72" s="192">
        <f t="shared" ref="DD72:DD135" si="316">IF($HS72=1,IF(F72="F",IF($N72="N",IF($K72&gt;=48,IF($K72&lt;=59,1,0),0),0),0),0)</f>
        <v>0</v>
      </c>
      <c r="DE72" s="192">
        <f t="shared" ref="DE72:DE135" si="317">IF($HS72=1,IF(F72="F",IF($N72="OW",IF($K72&gt;=48,IF($K72&lt;=59,1,0),0),0),0),0)</f>
        <v>0</v>
      </c>
      <c r="DF72" s="192">
        <f t="shared" ref="DF72:DF135" si="318">IF($HS72=1,IF(F72="F",IF($N72="Ob",IF($K72&gt;=48,IF($K72&lt;=59,1,0),0),0),0),0)</f>
        <v>0</v>
      </c>
      <c r="DG72" s="192">
        <f t="shared" ref="DG72:DG135" si="319">IF($HS72=1,IF(F72="F",IF($N72="SW",IF($K72&gt;=48,IF($K72&lt;=59,1,0),0),0),0),0)</f>
        <v>0</v>
      </c>
      <c r="DH72" s="192">
        <f t="shared" ref="DH72:DH135" si="320">IF($HS72=1,IF(F72="F",IF($N72="W",IF($K72&gt;=48,IF($K72&lt;=59,1,0),0),0),0),0)</f>
        <v>0</v>
      </c>
      <c r="DI72" s="192">
        <f t="shared" ref="DI72:DI135" si="321">IF($HS72=1,IF(F72="F",IF($L72="N",IF($K72&gt;=60,IF($K72&lt;=71,1,0),0),0),0),0)</f>
        <v>0</v>
      </c>
      <c r="DJ72" s="192">
        <f t="shared" ref="DJ72:DJ135" si="322">IF($HS72=1,IF(F72="F",IF($L72="OW",IF($K72&gt;=60,IF($K72&lt;=71,1,0),0),0),0),0)</f>
        <v>0</v>
      </c>
      <c r="DK72" s="192">
        <f t="shared" ref="DK72:DK135" si="323">IF($HS72=1,IF(F72="F",IF($L72="SUW",IF($K72&gt;=60,IF($K72&lt;=71,1,0),0),0),0),0)</f>
        <v>0</v>
      </c>
      <c r="DL72" s="192">
        <f t="shared" ref="DL72:DL135" si="324">IF($HS72=1,IF(F72="F",IF($L72="UW",IF($K72&gt;=60,IF($K72&lt;=71,1,0),0),0),0),0)</f>
        <v>0</v>
      </c>
      <c r="DM72" s="192">
        <f t="shared" ref="DM72:DM135" si="325">IF($HS72=1,IF(F72="F",IF($M72="N",IF($K72&gt;=60,IF($K72&lt;=71,1,0),0),0),0),0)</f>
        <v>0</v>
      </c>
      <c r="DN72" s="192">
        <f t="shared" ref="DN72:DN135" si="326">IF($HS72=1,IF(F72="F",IF($M72="SSt",IF($K72&gt;=60,IF($K72&lt;=71,1,0),0),0),0),0)</f>
        <v>0</v>
      </c>
      <c r="DO72" s="192">
        <f t="shared" ref="DO72:DO135" si="327">IF($HS72=1,IF(F72="F",IF($M72="St",IF($K72&gt;=60,IF($K72&lt;=71,1,0),0),0),0),0)</f>
        <v>0</v>
      </c>
      <c r="DP72" s="192">
        <f t="shared" ref="DP72:DP135" si="328">IF($HS72=1,IF(F72="F",IF($M72="T",IF($K72&gt;=60,IF($K72&lt;=71,1,0),0),0),0),0)</f>
        <v>0</v>
      </c>
      <c r="DQ72" s="192">
        <f t="shared" ref="DQ72:DQ135" si="329">IF($HS72=1,IF(F72="F",IF($N72="N",IF($K72&gt;=60,IF($K72&lt;=71,1,0),0),0),0),0)</f>
        <v>0</v>
      </c>
      <c r="DR72" s="192">
        <f t="shared" ref="DR72:DR135" si="330">IF($HS72=1,IF(F72="F",IF($N72="OW",IF($K72&gt;=60,IF($K72&lt;=71,1,0),0),0),0),0)</f>
        <v>0</v>
      </c>
      <c r="DS72" s="192">
        <f t="shared" ref="DS72:DS135" si="331">IF($HS72=1,IF(F72="F",IF($N72="Ob",IF($K72&gt;=60,IF($K72&lt;=71,1,0),0),0),0),0)</f>
        <v>0</v>
      </c>
      <c r="DT72" s="192">
        <f t="shared" ref="DT72:DT135" si="332">IF($HS72=1,IF(F72="F",IF($N72="SW",IF($K72&gt;=60,IF($K72&lt;=71,1,0),0),0),0),0)</f>
        <v>0</v>
      </c>
      <c r="DU72" s="192">
        <f t="shared" ref="DU72:DU135" si="333">IF($HS72=1,IF(F72="F",IF($N72="W",IF($K72&gt;=60,IF($K72&lt;=71,1,0),0),0),0),0)</f>
        <v>0</v>
      </c>
      <c r="DV72" s="193">
        <f t="shared" ref="DV72:DV84" si="334">IF($HS72=1,IF(F72="F",IF($N72="N",IF($K72=60,1,0),0),0),0)</f>
        <v>0</v>
      </c>
      <c r="DW72" s="193">
        <f t="shared" ref="DW72:DW84" si="335">IF($HS72=1,IF(F72="F",IF($N72="OW",IF($K72=60,1,0),0),0),0)</f>
        <v>0</v>
      </c>
      <c r="DX72" s="193">
        <f t="shared" ref="DX72:DX84" si="336">IF($HS72=1,IF(F72="F",IF($N72="Ob",IF($K72=60,1,0),0),0),0)</f>
        <v>0</v>
      </c>
      <c r="DY72" s="193">
        <f t="shared" ref="DY72:DY84" si="337">IF($HS72=1,IF(F72="F",IF($N72="W",IF($K72=60,1,0),0),0),0)</f>
        <v>0</v>
      </c>
      <c r="DZ72" s="193">
        <f t="shared" ref="DZ72:DZ84" si="338">IF($HS72=1,IF(F72="F",IF($N72="SW",IF($K72=60,1,0),0),0),0)</f>
        <v>0</v>
      </c>
      <c r="EA72" s="192">
        <f t="shared" ref="EA72:EA135" si="339">IF($HS72=1,IF(F72="M",IF($L72="N",IF($K72&lt;=5,1,0),0),0),0)</f>
        <v>0</v>
      </c>
      <c r="EB72" s="192">
        <f t="shared" ref="EB72:EB135" si="340">IF($HS72=1,IF(F72="M",IF($L72="OW",IF($K72&lt;=5,1,0),0),0),0)</f>
        <v>0</v>
      </c>
      <c r="EC72" s="192">
        <f t="shared" ref="EC72:EC135" si="341">IF($HS72=1,IF(F72="M",IF($L72="SUW",IF($K72&lt;=5,1,0),0),0),0)</f>
        <v>0</v>
      </c>
      <c r="ED72" s="192">
        <f t="shared" ref="ED72:ED135" si="342">IF($HS72=1,IF(F72="M",IF($L72="UW",IF($K72&lt;=5,1,0),0),0),0)</f>
        <v>0</v>
      </c>
      <c r="EE72" s="192">
        <f t="shared" ref="EE72:EE135" si="343">IF($HS72=1,IF(F72="M",IF($M72="N",IF($K72&lt;=5,1,0),0),0),0)</f>
        <v>0</v>
      </c>
      <c r="EF72" s="192">
        <f t="shared" ref="EF72:EF135" si="344">IF($HS72=1,IF(F72="M",IF($M72="SSt",IF($K72&lt;=5,1,0),0),0),0)</f>
        <v>0</v>
      </c>
      <c r="EG72" s="192">
        <f t="shared" ref="EG72:EG135" si="345">IF($HS72=1,IF(F72="M",IF($M72="St",IF($K72&lt;=5,1,0),0),0),0)</f>
        <v>0</v>
      </c>
      <c r="EH72" s="192">
        <f t="shared" ref="EH72:EH135" si="346">IF($HS72=1,IF(F72="M",IF($M72="T",IF($K72&lt;=5,1,0),0),0),0)</f>
        <v>0</v>
      </c>
      <c r="EI72" s="192">
        <f t="shared" ref="EI72:EI135" si="347">IF($HS72=1,IF(F72="M",IF($N72="N",IF($K72&lt;=5,1,0),0),0),0)</f>
        <v>0</v>
      </c>
      <c r="EJ72" s="192">
        <f t="shared" ref="EJ72:EJ135" si="348">IF($HS72=1,IF(F72="M",IF($N72="OW",IF($K72&lt;=5,1,0),0),0),0)</f>
        <v>0</v>
      </c>
      <c r="EK72" s="192">
        <f t="shared" ref="EK72:EK135" si="349">IF($HS72=1,IF(F72="M",IF($N72="Ob",IF($K72&lt;=5,1,0),0),0),0)</f>
        <v>0</v>
      </c>
      <c r="EL72" s="192">
        <f t="shared" ref="EL72:EL135" si="350">IF($HS72=1,IF(F72="M",IF($N72="SW",IF($K72&lt;=5,1,0),0),0),0)</f>
        <v>0</v>
      </c>
      <c r="EM72" s="192">
        <f t="shared" ref="EM72:EM135" si="351">IF($HS72=1,IF(F72="M",IF($N72="W",IF($K72&lt;=5,1,0),0),0),0)</f>
        <v>0</v>
      </c>
      <c r="EN72" s="192">
        <f t="shared" ref="EN72:EN135" si="352">IF($HS72=1,IF(F72="M",IF($L72="N",IF($K72&gt;5,IF($K72&lt;=11,1,0),0),0),0),0)</f>
        <v>0</v>
      </c>
      <c r="EO72" s="192">
        <f t="shared" ref="EO72:EO135" si="353">IF($HS72=1,IF(F72="M",IF($L72="OW",IF($K72&gt;5,IF($K72&lt;=11,1,0),0),0),0),0)</f>
        <v>0</v>
      </c>
      <c r="EP72" s="192">
        <f t="shared" ref="EP72:EP135" si="354">IF($HS72=1,IF(F72="M",IF($L72="SUW",IF($K72&gt;5,IF($K72&lt;=11,1,0),0),0),0),0)</f>
        <v>0</v>
      </c>
      <c r="EQ72" s="192">
        <f t="shared" ref="EQ72:EQ135" si="355">IF($HS72=1,IF(F72="M",IF($L72="UW",IF($K72&gt;5,IF($K72&lt;=11,1,0),0),0),0),0)</f>
        <v>0</v>
      </c>
      <c r="ER72" s="192">
        <f t="shared" ref="ER72:ER135" si="356">IF($HS72=1,IF(F72="M",IF($M72="N",IF($K72&gt;5,IF($K72&lt;=11,1,0),0),0),0),0)</f>
        <v>0</v>
      </c>
      <c r="ES72" s="192">
        <f t="shared" ref="ES72:ES135" si="357">IF($HS72=1,IF(F72="M",IF($M72="SSt",IF($K72&gt;5,IF($K72&lt;=11,1,0),0),0),0),0)</f>
        <v>0</v>
      </c>
      <c r="ET72" s="192">
        <f t="shared" ref="ET72:ET135" si="358">IF($HS72=1,IF(F72="M",IF($M72="St",IF($K72&gt;5,IF($K72&lt;=11,1,0),0),0),0),0)</f>
        <v>0</v>
      </c>
      <c r="EU72" s="192">
        <f t="shared" ref="EU72:EU135" si="359">IF($HS72=1,IF(F72="M",IF($M72="T",IF($K72&gt;5,IF($K72&lt;=11,1,0),0),0),0),0)</f>
        <v>0</v>
      </c>
      <c r="EV72" s="192">
        <f t="shared" ref="EV72:EV135" si="360">IF($HS72=1,IF(F72="M",IF($N72="N",IF($K72&gt;5,IF($K72&lt;=11,1,0),0),0),0),0)</f>
        <v>0</v>
      </c>
      <c r="EW72" s="192">
        <f t="shared" ref="EW72:EW135" si="361">IF($HS72=1,IF(F72="M",IF($N72="OW",IF($K72&gt;5,IF($K72&lt;=11,1,0),0),0),0),0)</f>
        <v>0</v>
      </c>
      <c r="EX72" s="192">
        <f t="shared" ref="EX72:EX135" si="362">IF($HS72=1,IF(F72="M",IF($N72="Ob",IF($K72&gt;5,IF($K72&lt;=11,1,0),0),0),0),0)</f>
        <v>0</v>
      </c>
      <c r="EY72" s="192">
        <f t="shared" ref="EY72:EY135" si="363">IF($HS72=1,IF(F72="M",IF($N72="SW",IF($K72&gt;5,IF($K72&lt;=11,1,0),0),0),0),0)</f>
        <v>0</v>
      </c>
      <c r="EZ72" s="192">
        <f t="shared" ref="EZ72:EZ135" si="364">IF($HS72=1,IF(F72="M",IF($N72="W",IF($K72&gt;5,IF($K72&lt;=11,1,0),0),0),0),0)</f>
        <v>0</v>
      </c>
      <c r="FA72" s="192">
        <f t="shared" ref="FA72:FA135" si="365">IF($HS72=1,IF(F72="M",IF($L72="N",IF($K72&gt;11,IF($K72&lt;=23,1,0),0),0),0),0)</f>
        <v>0</v>
      </c>
      <c r="FB72" s="192">
        <f t="shared" ref="FB72:FB135" si="366">IF($HS72=1,IF(F72="M",IF($L72="OW",IF($K72&gt;11,IF($K72&lt;=23,1,0),0),0),0),0)</f>
        <v>0</v>
      </c>
      <c r="FC72" s="192">
        <f t="shared" ref="FC72:FC135" si="367">IF($HS72=1,IF(F72="M",IF($L72="SUW",IF($K72&gt;11,IF($K72&lt;=23,1,0),0),0),0),0)</f>
        <v>0</v>
      </c>
      <c r="FD72" s="192">
        <f t="shared" ref="FD72:FD135" si="368">IF($HS72=1,IF(F72="M",IF($L72="UW",IF($K72&gt;11,IF($K72&lt;=23,1,0),0),0),0),0)</f>
        <v>0</v>
      </c>
      <c r="FE72" s="192">
        <f t="shared" ref="FE72:FE135" si="369">IF($HS72=1,IF(F72="M",IF($M72="N",IF($K72&gt;11,IF($K72&lt;=23,1,0),0),0),0),0)</f>
        <v>0</v>
      </c>
      <c r="FF72" s="192">
        <f t="shared" ref="FF72:FF135" si="370">IF($HS72=1,IF(F72="M",IF($M72="SSt",IF($K72&gt;11,IF($K72&lt;=23,1,0),0),0),0),0)</f>
        <v>0</v>
      </c>
      <c r="FG72" s="192">
        <f t="shared" ref="FG72:FG135" si="371">IF($HS72=1,IF(F72="M",IF($M72="St",IF($K72&gt;11,IF($K72&lt;=23,1,0),0),0),0),0)</f>
        <v>0</v>
      </c>
      <c r="FH72" s="192">
        <f t="shared" ref="FH72:FH135" si="372">IF($HS72=1,IF(F72="M",IF($M72="T",IF($K72&gt;11,IF($K72&lt;=23,1,0),0),0),0),0)</f>
        <v>0</v>
      </c>
      <c r="FI72" s="192">
        <f t="shared" ref="FI72:FI135" si="373">IF($HS72=1,IF(F72="M",IF($N72="N",IF($K72&gt;11,IF($K72&lt;=23,1,0),0),0),0),0)</f>
        <v>0</v>
      </c>
      <c r="FJ72" s="192">
        <f t="shared" ref="FJ72:FJ135" si="374">IF($HS72=1,IF(F72="M",IF($N72="OW",IF($K72&gt;11,IF($K72&lt;=23,1,0),0),0),0),0)</f>
        <v>0</v>
      </c>
      <c r="FK72" s="192">
        <f t="shared" ref="FK72:FK135" si="375">IF($HS72=1,IF(F72="M",IF($N72="Ob",IF($K72&gt;11,IF($K72&lt;=23,1,0),0),0),0),0)</f>
        <v>0</v>
      </c>
      <c r="FL72" s="192">
        <f t="shared" ref="FL72:FL135" si="376">IF($HS72=1,IF(F72="M",IF($N72="SW",IF($K72&gt;11,IF($K72&lt;=23,1,0),0),0),0),0)</f>
        <v>0</v>
      </c>
      <c r="FM72" s="192">
        <f t="shared" ref="FM72:FM135" si="377">IF($HS72=1,IF(F72="M",IF($N72="W",IF($K72&gt;11,IF($K72&lt;=23,1,0),0),0),0),0)</f>
        <v>0</v>
      </c>
      <c r="FN72" s="192">
        <f t="shared" ref="FN72:FN135" si="378">IF($HS72=1,IF(F72="M",IF($L72="N",IF($K72&gt;=24,IF($K72&lt;=35,1,0),0),0),0),0)</f>
        <v>0</v>
      </c>
      <c r="FO72" s="192">
        <f t="shared" ref="FO72:FO135" si="379">IF($HS72=1,IF(F72="M",IF($L72="OW",IF($K72&gt;=24,IF($K72&lt;=35,1,0),0),0),0),0)</f>
        <v>0</v>
      </c>
      <c r="FP72" s="192">
        <f t="shared" ref="FP72:FP135" si="380">IF($HS72=1,IF(F72="M",IF($L72="SUW",IF($K72&gt;=24,IF($K72&lt;=35,1,0),0),0),0),0)</f>
        <v>0</v>
      </c>
      <c r="FQ72" s="192">
        <f t="shared" ref="FQ72:FQ135" si="381">IF($HS72=1,IF(F72="M",IF($L72="UW",IF($K72&gt;=24,IF($K72&lt;=35,1,0),0),0),0),0)</f>
        <v>0</v>
      </c>
      <c r="FR72" s="192">
        <f t="shared" ref="FR72:FR135" si="382">IF($HS72=1,IF(F72="M",IF($M72="N",IF($K72&gt;=24,IF($K72&lt;=35,1,0),0),0),0),0)</f>
        <v>0</v>
      </c>
      <c r="FS72" s="192">
        <f t="shared" ref="FS72:FS135" si="383">IF($HS72=1,IF(F72="M",IF($M72="SSt",IF($K72&gt;=24,IF($K72&lt;=35,1,0),0),0),0),0)</f>
        <v>0</v>
      </c>
      <c r="FT72" s="192">
        <f t="shared" ref="FT72:FT135" si="384">IF($HS72=1,IF(F72="M",IF($M72="St",IF($K72&gt;=24,IF($K72&lt;=35,1,0),0),0),0),0)</f>
        <v>0</v>
      </c>
      <c r="FU72" s="192">
        <f t="shared" ref="FU72:FU135" si="385">IF($HS72=1,IF(F72="M",IF($M72="T",IF($K72&gt;=24,IF($K72&lt;=35,1,0),0),0),0),0)</f>
        <v>0</v>
      </c>
      <c r="FV72" s="192">
        <f t="shared" ref="FV72:FV135" si="386">IF($HS72=1,IF(F72="M",IF($N72="N",IF($K72&gt;=24,IF($K72&lt;=35,1,0),0),0),0),0)</f>
        <v>0</v>
      </c>
      <c r="FW72" s="192">
        <f t="shared" ref="FW72:FW135" si="387">IF($HS72=1,IF(F72="M",IF($N72="OW",IF($K72&gt;=24,IF($K72&lt;=35,1,0),0),0),0),0)</f>
        <v>0</v>
      </c>
      <c r="FX72" s="192">
        <f t="shared" ref="FX72:FX135" si="388">IF($HS72=1,IF(F72="M",IF($N72="Ob",IF($K72&gt;=24,IF($K72&lt;=35,1,0),0),0),0),0)</f>
        <v>0</v>
      </c>
      <c r="FY72" s="192">
        <f t="shared" ref="FY72:FY135" si="389">IF($HS72=1,IF(F72="M",IF($N72="SW",IF($K72&gt;=24,IF($K72&lt;=35,1,0),0),0),0),0)</f>
        <v>0</v>
      </c>
      <c r="FZ72" s="192">
        <f t="shared" ref="FZ72:FZ135" si="390">IF($HS72=1,IF(F72="M",IF($N72="W",IF($K72&gt;=24,IF($K72&lt;=35,1,0),0),0),0),0)</f>
        <v>0</v>
      </c>
      <c r="GA72" s="192">
        <f t="shared" ref="GA72:GA135" si="391">IF($HS72=1,IF(F72="M",IF($L72="N",IF($K72&gt;=36,IF($K72&lt;=47,1,0),0),0),0),0)</f>
        <v>0</v>
      </c>
      <c r="GB72" s="192">
        <f t="shared" ref="GB72:GB135" si="392">IF($HS72=1,IF(F72="M",IF($L72="OW",IF($K72&gt;=36,IF($K72&lt;=47,1,0),0),0),0),0)</f>
        <v>0</v>
      </c>
      <c r="GC72" s="192">
        <f t="shared" ref="GC72:GC135" si="393">IF($HS72=1,IF(F72="M",IF($L72="SUW",IF($K72&gt;=36,IF($K72&lt;=47,1,0),0),0),0),0)</f>
        <v>0</v>
      </c>
      <c r="GD72" s="192">
        <f t="shared" ref="GD72:GD135" si="394">IF($HS72=1,IF(F72="M",IF($L72="UW",IF($K72&gt;=36,IF($K72&lt;=47,1,0),0),0),0),0)</f>
        <v>0</v>
      </c>
      <c r="GE72" s="192">
        <f t="shared" ref="GE72:GE135" si="395">IF($HS72=1,IF(F72="M",IF($M72="N",IF($K72&gt;=36,IF($K72&lt;=47,1,0),0),0),0),0)</f>
        <v>0</v>
      </c>
      <c r="GF72" s="192">
        <f t="shared" ref="GF72:GF135" si="396">IF($HS72=1,IF(F72="M",IF($M72="SSt",IF($K72&gt;=36,IF($K72&lt;=47,1,0),0),0),0),0)</f>
        <v>0</v>
      </c>
      <c r="GG72" s="192">
        <f t="shared" ref="GG72:GG135" si="397">IF($HS72=1,IF(F72="M",IF($M72="St",IF($K72&gt;=36,IF($K72&lt;=47,1,0),0),0),0),0)</f>
        <v>0</v>
      </c>
      <c r="GH72" s="192">
        <f t="shared" ref="GH72:GH135" si="398">IF($HS72=1,IF(F72="M",IF($M72="T",IF($K72&gt;=36,IF($K72&lt;=47,1,0),0),0),0),0)</f>
        <v>0</v>
      </c>
      <c r="GI72" s="192">
        <f t="shared" ref="GI72:GI135" si="399">IF($HS72=1,IF(F72="M",IF($N72="N",IF($K72&gt;=36,IF($K72&lt;=47,1,0),0),0),0),0)</f>
        <v>0</v>
      </c>
      <c r="GJ72" s="192">
        <f t="shared" ref="GJ72:GJ135" si="400">IF($HS72=1,IF(F72="M",IF($N72="OW",IF($K72&gt;=36,IF($K72&lt;=47,1,0),0),0),0),0)</f>
        <v>0</v>
      </c>
      <c r="GK72" s="192">
        <f t="shared" ref="GK72:GK135" si="401">IF($HS72=1,IF(F72="M",IF($N72="Ob",IF($K72&gt;=36,IF($K72&lt;=47,1,0),0),0),0),0)</f>
        <v>0</v>
      </c>
      <c r="GL72" s="192">
        <f t="shared" ref="GL72:GL135" si="402">IF($HS72=1,IF(F72="M",IF($N72="SW",IF($K72&gt;=36,IF($K72&lt;=47,1,0),0),0),0),0)</f>
        <v>0</v>
      </c>
      <c r="GM72" s="192">
        <f t="shared" ref="GM72:GM135" si="403">IF($HS72=1,IF(F72="M",IF($N72="W",IF($K72&gt;=36,IF($K72&lt;=47,1,0),0),0),0),0)</f>
        <v>0</v>
      </c>
      <c r="GN72" s="192">
        <f t="shared" ref="GN72:GN135" si="404">IF($HS72=1,IF(F72="M",IF($L72="N",IF($K72&gt;=48,IF($K72&lt;=59,1,0),0),0),0),0)</f>
        <v>0</v>
      </c>
      <c r="GO72" s="192">
        <f t="shared" ref="GO72:GO135" si="405">IF($HS72=1,IF(F72="M",IF($L72="OW",IF($K72&gt;=48,IF($K72&lt;=59,1,0),0),0),0),0)</f>
        <v>0</v>
      </c>
      <c r="GP72" s="192">
        <f t="shared" ref="GP72:GP135" si="406">IF($HS72=1,IF(F72="M",IF($L72="SUW",IF($K72&gt;=48,IF($K72&lt;=59,1,0),0),0),0),0)</f>
        <v>0</v>
      </c>
      <c r="GQ72" s="192">
        <f t="shared" ref="GQ72:GQ135" si="407">IF($HS72=1,IF(F72="M",IF($L72="UW",IF($K72&gt;=48,IF($K72&lt;=59,1,0),0),0),0),0)</f>
        <v>0</v>
      </c>
      <c r="GR72" s="192">
        <f t="shared" ref="GR72:GR135" si="408">IF($HS72=1,IF(F72="M",IF($M72="N",IF($K72&gt;=48,IF($K72&lt;=59,1,0),0),0),0),0)</f>
        <v>0</v>
      </c>
      <c r="GS72" s="192">
        <f t="shared" ref="GS72:GS135" si="409">IF($HS72=1,IF(F72="M",IF($M72="SSt",IF($K72&gt;=48,IF($K72&lt;=59,1,0),0),0),0),0)</f>
        <v>0</v>
      </c>
      <c r="GT72" s="192">
        <f t="shared" ref="GT72:GT135" si="410">IF($HS72=1,IF(F72="M",IF($M72="St",IF($K72&gt;=48,IF($K72&lt;=59,1,0),0),0),0),0)</f>
        <v>0</v>
      </c>
      <c r="GU72" s="192">
        <f t="shared" ref="GU72:GU135" si="411">IF($HS72=1,IF(F72="M",IF($M72="T",IF($K72&gt;=48,IF($K72&lt;=59,1,0),0),0),0),0)</f>
        <v>0</v>
      </c>
      <c r="GV72" s="192">
        <f t="shared" ref="GV72:GV135" si="412">IF($HS72=1,IF(F72="M",IF($N72="N",IF($K72&gt;=48,IF($K72&lt;=59,1,0),0),0),0),0)</f>
        <v>0</v>
      </c>
      <c r="GW72" s="192">
        <f t="shared" ref="GW72:GW135" si="413">IF($HS72=1,IF(F72="M",IF($N72="OW",IF($K72&gt;=48,IF($K72&lt;=59,1,0),0),0),0),0)</f>
        <v>0</v>
      </c>
      <c r="GX72" s="192">
        <f t="shared" ref="GX72:GX135" si="414">IF($HS72=1,IF(F72="M",IF($N72="Ob",IF($K72&gt;=48,IF($K72&lt;=59,1,0),0),0),0),0)</f>
        <v>0</v>
      </c>
      <c r="GY72" s="192">
        <f t="shared" ref="GY72:GY135" si="415">IF($HS72=1,IF(F72="M",IF($N72="SW",IF($K72&gt;=48,IF($K72&lt;=59,1,0),0),0),0),0)</f>
        <v>0</v>
      </c>
      <c r="GZ72" s="192">
        <f t="shared" ref="GZ72:GZ135" si="416">IF($HS72=1,IF(F72="M",IF($N72="W",IF($K72&gt;=48,IF($K72&lt;=59,1,0),0),0),0),0)</f>
        <v>0</v>
      </c>
      <c r="HA72" s="192">
        <f t="shared" ref="HA72:HA135" si="417">IF($HS72=1,IF(F72="M",IF($L72="N",IF($K72&gt;=60,IF($K72&lt;=71,1,0),0),0),0),0)</f>
        <v>0</v>
      </c>
      <c r="HB72" s="192">
        <f t="shared" ref="HB72:HB135" si="418">IF($HS72=1,IF(F72="M",IF($L72="OW",IF($K72&gt;=60,IF($K72&lt;=71,1,0),0),0),0),0)</f>
        <v>0</v>
      </c>
      <c r="HC72" s="192">
        <f t="shared" ref="HC72:HC135" si="419">IF($HS72=1,IF(F72="M",IF($L72="SUW",IF($K72&gt;=60,IF($K72&lt;=71,1,0),0),0),0),0)</f>
        <v>0</v>
      </c>
      <c r="HD72" s="192">
        <f t="shared" ref="HD72:HD135" si="420">IF($HS72=1,IF(F72="M",IF($L72="UW",IF($K72&gt;=60,IF($K72&lt;=71,1,0),0),0),0),0)</f>
        <v>0</v>
      </c>
      <c r="HE72" s="192">
        <f t="shared" ref="HE72:HE135" si="421">IF($HS72=1,IF(F72="M",IF($M72="N",IF($K72&gt;=60,IF($K72&lt;=71,1,0),0),0),0),0)</f>
        <v>0</v>
      </c>
      <c r="HF72" s="192">
        <f t="shared" ref="HF72:HF135" si="422">IF($HS72=1,IF(F72="M",IF($M72="SSt",IF($K72&gt;=60,IF($K72&lt;=71,1,0),0),0),0),0)</f>
        <v>0</v>
      </c>
      <c r="HG72" s="192">
        <f t="shared" ref="HG72:HG135" si="423">IF($HS72=1,IF(F72="M",IF($M72="St",IF($K72&gt;=60,IF($K72&lt;=71,1,0),0),0),0),0)</f>
        <v>0</v>
      </c>
      <c r="HH72" s="192">
        <f t="shared" ref="HH72:HH135" si="424">IF($HS72=1,IF(F72="M",IF($M72="T",IF($K72&gt;=60,IF($K72&lt;=71,1,0),0),0),0),0)</f>
        <v>0</v>
      </c>
      <c r="HI72" s="192">
        <f t="shared" ref="HI72:HI135" si="425">IF($HS72=1,IF(F72="M",IF($N72="N",IF($K72&gt;=60,IF($K72&lt;=71,1,0),0),0),0),0)</f>
        <v>0</v>
      </c>
      <c r="HJ72" s="192">
        <f t="shared" ref="HJ72:HJ135" si="426">IF($HS72=1,IF(F72="M",IF($N72="OW",IF($K72&gt;=60,IF($K72&lt;=71,1,0),0),0),0),0)</f>
        <v>0</v>
      </c>
      <c r="HK72" s="192">
        <f t="shared" ref="HK72:HK135" si="427">IF($HS72=1,IF(F72="M",IF($N72="Ob",IF($K72&gt;=60,IF($K72&lt;=71,1,0),0),0),0),0)</f>
        <v>0</v>
      </c>
      <c r="HL72" s="192">
        <f t="shared" ref="HL72:HL135" si="428">IF($HS72=1,IF(F72="M",IF($N72="SW",IF($K72&gt;=60,IF($K72&lt;=71,1,0),0),0),0),0)</f>
        <v>0</v>
      </c>
      <c r="HM72" s="192">
        <f t="shared" ref="HM72:HM135" si="429">IF($HS72=1,IF(F72="M",IF($N72="W",IF($K72&gt;=60,IF($K72&lt;=71,1,0),0),0),0),0)</f>
        <v>0</v>
      </c>
      <c r="HN72" s="194">
        <f t="shared" ref="HN72:HN84" si="430">IF($HS72=1,IF(F72="M",IF($N72="N",IF($K72=60,1,0),0),0),0)</f>
        <v>0</v>
      </c>
      <c r="HO72" s="194">
        <f t="shared" ref="HO72:HO84" si="431">IF($HS72=1,IF(F72="M",IF($N72="OW",IF($K72=60,1,0),0),0),0)</f>
        <v>0</v>
      </c>
      <c r="HP72" s="194">
        <f t="shared" ref="HP72:HP84" si="432">IF($HS72=1,IF(F72="M",IF($N72="Ob",IF($K72=60,1,0),0),0),0)</f>
        <v>0</v>
      </c>
      <c r="HQ72" s="194">
        <f t="shared" ref="HQ72:HQ84" si="433">IF($HS72=1,IF(F72="M",IF($N72="W",IF($K72=60,1,0),0),0),0)</f>
        <v>0</v>
      </c>
      <c r="HR72" s="194">
        <f t="shared" ref="HR72:HR84" si="434">IF($HS72=1,IF(F72="M",IF($N72="SW",IF($K72=60,1,0),0),0),0)</f>
        <v>0</v>
      </c>
      <c r="HS72" s="195" t="str">
        <f t="shared" si="229"/>
        <v/>
      </c>
      <c r="HT72" s="196">
        <f t="shared" si="230"/>
        <v>0</v>
      </c>
      <c r="HU72" s="196">
        <f t="shared" si="231"/>
        <v>0</v>
      </c>
      <c r="HV72" s="197" t="str">
        <f t="shared" si="232"/>
        <v/>
      </c>
      <c r="HW72" s="197" t="str">
        <f t="shared" ref="HW72:HW135" si="435">IF(K72&lt;=60,COUNTIF(E72,"YES"),"")</f>
        <v/>
      </c>
      <c r="HX72" s="197" t="str">
        <f t="shared" ref="HX72:HX135" si="436">IF(K72&lt;=71,COUNTIF(E72,"YES"),"")</f>
        <v/>
      </c>
      <c r="HY72" s="195" t="str">
        <f t="shared" si="233"/>
        <v/>
      </c>
      <c r="HZ72" s="30">
        <f t="shared" si="227"/>
        <v>0</v>
      </c>
      <c r="IA72" s="198">
        <f t="shared" si="234"/>
        <v>0</v>
      </c>
      <c r="IB72" s="195"/>
      <c r="IC72" s="195">
        <f t="shared" ref="IC72:IC135" si="437">IF(OR(L72="SUW",L72="UW",L72="OW",M72="SSt",M72="St",N72="SW",N72="W",N72="OW",N72="Ob"),1,0)</f>
        <v>0</v>
      </c>
      <c r="ID72" s="195">
        <f t="shared" si="235"/>
        <v>0</v>
      </c>
      <c r="IE72" s="195">
        <f t="shared" ref="IE72:IE135" si="438">IF(AND(D72&lt;&gt;"",M72="SSt"),1,0)</f>
        <v>0</v>
      </c>
      <c r="IF72" s="195">
        <f t="shared" si="236"/>
        <v>0</v>
      </c>
      <c r="IG72" s="307">
        <f t="shared" si="237"/>
        <v>0</v>
      </c>
      <c r="IH72" s="307">
        <f t="shared" si="238"/>
        <v>0</v>
      </c>
      <c r="II72" s="44">
        <f t="shared" si="239"/>
        <v>0</v>
      </c>
      <c r="IJ72" s="44">
        <f t="shared" ref="IJ72:IJ135" si="439">IF(OR(L72="N",L72="UW",L72="SUW",L72="OW"),1,0)</f>
        <v>0</v>
      </c>
      <c r="IK72" s="44">
        <f t="shared" ref="IK72:IK135" si="440">IF(OR(M72="N",M72="St",M72="SSt",M72="T"),1,0)</f>
        <v>0</v>
      </c>
      <c r="IL72" s="44">
        <f t="shared" ref="IL72:IL135" si="441">IF(AND(I72&lt;&gt;"",IJ72=1),1,0)</f>
        <v>0</v>
      </c>
      <c r="IM72" s="44">
        <f t="shared" ref="IM72:IM135" si="442">IF(AND(J72&lt;&gt;"",IK72=1),1,0)</f>
        <v>0</v>
      </c>
      <c r="IN72" s="44">
        <f t="shared" ref="IN72:IN135" si="443">IF(AND(E72="YES",IL72=1),1,0)</f>
        <v>0</v>
      </c>
      <c r="IO72" s="44">
        <f t="shared" ref="IO72:IO135" si="444">IF(AND(E72="YES",IM72=1),1,0)</f>
        <v>0</v>
      </c>
    </row>
    <row r="73" spans="1:249" ht="18" customHeight="1">
      <c r="A73" s="188">
        <v>67</v>
      </c>
      <c r="B73" s="326"/>
      <c r="C73" s="289"/>
      <c r="D73" s="199"/>
      <c r="E73" s="189"/>
      <c r="F73" s="189"/>
      <c r="G73" s="190"/>
      <c r="H73" s="190"/>
      <c r="I73" s="272"/>
      <c r="J73" s="207"/>
      <c r="K73" s="214" t="str">
        <f t="shared" si="240"/>
        <v/>
      </c>
      <c r="L73" s="200" t="str">
        <f t="shared" si="241"/>
        <v/>
      </c>
      <c r="M73" s="200" t="str">
        <f t="shared" si="242"/>
        <v/>
      </c>
      <c r="N73" s="209" t="str">
        <f t="shared" si="228"/>
        <v/>
      </c>
      <c r="O73" s="208" t="str">
        <f>IFERROR(IF(D73="","",IF(K73="","",IF(I73="","",IF(F73="F",VLOOKUP(K73,F!A:G,2,0),IF(F73="M",VLOOKUP(K73,M!A:G,2,0),""))))),0)</f>
        <v/>
      </c>
      <c r="P73" s="191" t="str">
        <f>IFERROR(IF(D73="","",IF(K73="","",IF(I73="","",IF(F73="F",VLOOKUP(K73,F!A:G,3,0),IF(F73="M",VLOOKUP(K73,M!A:G,3,0),""))))),0)</f>
        <v/>
      </c>
      <c r="Q73" s="191" t="str">
        <f>IFERROR(IF(D73="","",IF(K73="","",IF(I73="","",IF(F73="F",VLOOKUP(K73,F!A:G,4,0),IF(F73="M",VLOOKUP(K73,M!A:G,4,0),""))))),0)</f>
        <v/>
      </c>
      <c r="R73" s="191" t="str">
        <f>IFERROR(IF(D73="","",IF(K73="","",IF(I73="","",IF(F73="F",VLOOKUP(K73,F!A:G,5,0),IF(F73="M",VLOOKUP(K73,M!A:G,5,0),""))))),0)</f>
        <v/>
      </c>
      <c r="S73" s="191" t="str">
        <f>IFERROR(IF(D73="","",IF(K73="","",IF(I73="","",IF(F73="F",VLOOKUP(K73,F!A:G,6,0),IF(F73="M",VLOOKUP(K73,M!A:G,6,0),""))))),0)</f>
        <v/>
      </c>
      <c r="T73" s="191" t="str">
        <f>IFERROR(IF(D73="","",IF(K73="","",IF(I73="","",IF(F73="F",VLOOKUP(K73,F!A:G,7,0),IF(F73="M",VLOOKUP(K73,M!A:G,7,0),""))))),0)</f>
        <v/>
      </c>
      <c r="U73" s="191" t="str">
        <f>IFERROR(IF(D73="","",IF(K73="","",IF(J73="","",IF(F73="F",VLOOKUP(K73,F!A:M,8,0),IF(F73="M",VLOOKUP(K73,M!A:M,8,0),""))))),0)</f>
        <v/>
      </c>
      <c r="V73" s="191" t="str">
        <f>IFERROR(IF(D73="","",IF(K73="","",IF(J73="","",IF(F73="F",VLOOKUP(K73,F!A:M,9,0),IF(F73="M",VLOOKUP(K73,M!A:M,9,0),""))))),0)</f>
        <v/>
      </c>
      <c r="W73" s="191" t="str">
        <f>IFERROR(IF(D73="","",IF(K73="","",IF(J73="","",IF(F73="F",VLOOKUP(K73,F!A:M,10,0),IF(F73="M",VLOOKUP(K73,M!A:M,10,0),""))))),0)</f>
        <v/>
      </c>
      <c r="X73" s="191" t="str">
        <f>IFERROR(IF(D73="","",IF(K73="","",IF(J73="","",IF(F73="F",VLOOKUP(K73,F!A:M,11,0),IF(F73="M",VLOOKUP(K73,M!A:M,11,0),""))))),0)</f>
        <v/>
      </c>
      <c r="Y73" s="191" t="str">
        <f>IFERROR(IF(D73="","",IF(K73="","",IF(J73="","",IF(F73="F",VLOOKUP(K73,F!A:M,12,0),IF(F73="M",VLOOKUP(K73,M!A:M,12,0),""))))),0)</f>
        <v/>
      </c>
      <c r="Z73" s="191" t="str">
        <f>IFERROR(IF(D73="","",IF(K73="","",IF(J73="","",IF(F73="F",VLOOKUP(K73,F!A:M,13,0),IF(F73="M",VLOOKUP(K73,M!A:M,13,0),""))))),0)</f>
        <v/>
      </c>
      <c r="AA73" s="191" t="str">
        <f>IFERROR(IF(D73="","",IF(F73="","",IF(J73="","",IF(K73="","",IF(AND(K73&gt;23,K73&lt;=60),IF(F73="F",VLOOKUP(MROUND(HZ73,0.5),'F-Weight for Length'!K:S,2,0),VLOOKUP(MROUND(HZ73,0.5),'M-Weight for Length'!K:S,2,0)),IF(K73&gt;60,IF(F73="F",VLOOKUP(K73,'F-Weight for Length'!U:AC,2,0),VLOOKUP(K73,'M-Weight for Length'!U:AC,2,0)),IF(F73="F",VLOOKUP(MROUND(HZ73,0.5),'F-Weight for Length'!A:I,2,0),VLOOKUP(MROUND(HZ73,0.5),'M-Weight for Length'!A:I,2,0)))))))),0)</f>
        <v/>
      </c>
      <c r="AB73" s="191" t="str">
        <f>IFERROR(IF(D73="","",IF(F73="","",IF(J73="","",IF(K73="","",IF(AND(K73&gt;23,K73&lt;=60),IF(F73="F",VLOOKUP(MROUND(HZ73,0.5),'F-Weight for Length'!K:S,3,0),VLOOKUP(MROUND(HZ73,0.5),'M-Weight for Length'!K:S,3,0)),IF(K73&gt;60,IF(F73="F",VLOOKUP(K73,'F-Weight for Length'!U:AC,3,0),VLOOKUP(K73,'M-Weight for Length'!U:AC,3,0)),IF(F73="F",VLOOKUP(MROUND(HZ73,0.5),'F-Weight for Length'!A:I,3,0),VLOOKUP(MROUND(HZ73,0.5),'M-Weight for Length'!A:I,3,0)))))))),0)</f>
        <v/>
      </c>
      <c r="AC73" s="191" t="str">
        <f>IFERROR(IF(D73="","",IF(F73="","",IF(J73="","",IF(K73="","",IF(AND(K73&gt;23,K73&lt;=60),IF(F73="F",VLOOKUP(MROUND(HZ73,0.5),'F-Weight for Length'!K:S,4,0),VLOOKUP(MROUND(HZ73,0.5),'M-Weight for Length'!K:S,4,0)),IF(K73&gt;60,IF(F73="F",VLOOKUP(K73,'F-Weight for Length'!U:AC,4,0),VLOOKUP(K73,'M-Weight for Length'!U:AC,4,0)),IF(F73="F",VLOOKUP(MROUND(HZ73,0.5),'F-Weight for Length'!A:I,4,0),VLOOKUP(MROUND(HZ73,0.5),'M-Weight for Length'!A:I,4,0)))))))),0)</f>
        <v/>
      </c>
      <c r="AD73" s="191" t="str">
        <f>IFERROR(IF(D73="","",IF(F73="","",IF(J73="","",IF(K73="","",IF(AND(K73&gt;23,K73&lt;=60),IF(F73="F",VLOOKUP(MROUND(HZ73,0.5),'F-Weight for Length'!K:S,5,0),VLOOKUP(MROUND(HZ73,0.5),'M-Weight for Length'!K:S,5,0)),IF(K73&gt;60,IF(F73="F",VLOOKUP(K73,'F-Weight for Length'!U:AC,5,0),VLOOKUP(K73,'M-Weight for Length'!U:AC,5,0)),IF(F73="F",VLOOKUP(MROUND(HZ73,0.5),'F-Weight for Length'!A:I,5,0),VLOOKUP(MROUND(HZ73,0.5),'M-Weight for Length'!A:I,5,0)))))))),0)</f>
        <v/>
      </c>
      <c r="AE73" s="191" t="str">
        <f>IFERROR(IF(D73="","",IF(F73="","",IF(J73="","",IF(K73="","",IF(AND(K73&gt;23,K73&lt;=60),IF(F73="F",VLOOKUP(MROUND(HZ73,0.5),'F-Weight for Length'!K:S,6,0),VLOOKUP(MROUND(HZ73,0.5),'M-Weight for Length'!K:S,6,0)),IF(K73&gt;60,IF(F73="F",VLOOKUP(K73,'F-Weight for Length'!U:AC,6,0),VLOOKUP(K73,'M-Weight for Length'!U:AC,6,0)),IF(F73="F",VLOOKUP(MROUND(HZ73,0.5),'F-Weight for Length'!A:I,6,0),VLOOKUP(MROUND(HZ73,0.5),'M-Weight for Length'!A:I,6,0)))))))),0)</f>
        <v/>
      </c>
      <c r="AF73" s="191" t="str">
        <f>IFERROR(IF(D73="","",IF(F73="","",IF(J73="","",IF(K73="","",IF(AND(K73&gt;23,K73&lt;=60),IF(F73="F",VLOOKUP(MROUND(HZ73,0.5),'F-Weight for Length'!K:S,7,0),VLOOKUP(MROUND(HZ73,0.5),'M-Weight for Length'!K:S,7,0)),IF(K73&gt;60,IF(F73="F",VLOOKUP(K73,'F-Weight for Length'!U:AC,7,0),VLOOKUP(K73,'M-Weight for Length'!U:AC,7,0)),IF(F73="F",VLOOKUP(MROUND(HZ73,0.5),'F-Weight for Length'!A:I,7,0),VLOOKUP(MROUND(HZ73,0.5),'M-Weight for Length'!A:I,7,0)))))))),0)</f>
        <v/>
      </c>
      <c r="AG73" s="191" t="str">
        <f>IFERROR(IF(D73="","",IF(F73="","",IF(J73="","",IF(K73="","",IF(AND(K73&gt;23,K73&lt;=60),IF(F73="F",VLOOKUP(MROUND(HZ73,0.5),'F-Weight for Length'!K:S,8,0),VLOOKUP(MROUND(HZ73,0.5),'M-Weight for Length'!K:S,8,0)),IF(K73&gt;60,IF(F73="F",VLOOKUP(K73,'F-Weight for Length'!U:AC,8,0),VLOOKUP(K73,'M-Weight for Length'!U:AC,8,0)),IF(F73="F",VLOOKUP(MROUND(HZ73,0.5),'F-Weight for Length'!A:I,8,0),VLOOKUP(MROUND(HZ73,0.5),'M-Weight for Length'!A:I,8,0)))))))),0)</f>
        <v/>
      </c>
      <c r="AH73" s="191" t="str">
        <f>IFERROR(IF(D73="","",IF(F73="","",IF(J73="","",IF(K73="","",IF(AND(K73&gt;23,K73&lt;=60),IF(F73="F",VLOOKUP(MROUND(HZ73,0.5),'F-Weight for Length'!K:S,9,0),VLOOKUP(MROUND(HZ73,0.5),'M-Weight for Length'!K:S,9,0)),IF(K73&gt;60,IF(F73="F",VLOOKUP(K73,'F-Weight for Length'!U:AC,9,0),VLOOKUP(K73,'M-Weight for Length'!U:AC,9,0)),IF(F73="F",VLOOKUP(MROUND(HZ73,0.5),'F-Weight for Length'!A:I,9,0),VLOOKUP(MROUND(HZ73,0.5),'M-Weight for Length'!A:I,9,0)))))))),0)</f>
        <v/>
      </c>
      <c r="AI73" s="192">
        <f t="shared" si="243"/>
        <v>0</v>
      </c>
      <c r="AJ73" s="192">
        <f t="shared" si="244"/>
        <v>0</v>
      </c>
      <c r="AK73" s="192">
        <f t="shared" si="245"/>
        <v>0</v>
      </c>
      <c r="AL73" s="192">
        <f t="shared" si="246"/>
        <v>0</v>
      </c>
      <c r="AM73" s="192">
        <f t="shared" si="247"/>
        <v>0</v>
      </c>
      <c r="AN73" s="192">
        <f t="shared" si="248"/>
        <v>0</v>
      </c>
      <c r="AO73" s="192">
        <f t="shared" si="249"/>
        <v>0</v>
      </c>
      <c r="AP73" s="192">
        <f t="shared" si="250"/>
        <v>0</v>
      </c>
      <c r="AQ73" s="192">
        <f t="shared" si="251"/>
        <v>0</v>
      </c>
      <c r="AR73" s="192">
        <f t="shared" si="252"/>
        <v>0</v>
      </c>
      <c r="AS73" s="192">
        <f t="shared" si="253"/>
        <v>0</v>
      </c>
      <c r="AT73" s="192">
        <f t="shared" si="254"/>
        <v>0</v>
      </c>
      <c r="AU73" s="192">
        <f t="shared" si="255"/>
        <v>0</v>
      </c>
      <c r="AV73" s="192">
        <f t="shared" si="256"/>
        <v>0</v>
      </c>
      <c r="AW73" s="192">
        <f t="shared" si="257"/>
        <v>0</v>
      </c>
      <c r="AX73" s="192">
        <f t="shared" si="258"/>
        <v>0</v>
      </c>
      <c r="AY73" s="192">
        <f t="shared" si="259"/>
        <v>0</v>
      </c>
      <c r="AZ73" s="192">
        <f t="shared" si="260"/>
        <v>0</v>
      </c>
      <c r="BA73" s="192">
        <f t="shared" si="261"/>
        <v>0</v>
      </c>
      <c r="BB73" s="192">
        <f t="shared" si="262"/>
        <v>0</v>
      </c>
      <c r="BC73" s="192">
        <f t="shared" si="263"/>
        <v>0</v>
      </c>
      <c r="BD73" s="192">
        <f t="shared" si="264"/>
        <v>0</v>
      </c>
      <c r="BE73" s="192">
        <f t="shared" si="265"/>
        <v>0</v>
      </c>
      <c r="BF73" s="192">
        <f t="shared" si="266"/>
        <v>0</v>
      </c>
      <c r="BG73" s="192">
        <f t="shared" si="267"/>
        <v>0</v>
      </c>
      <c r="BH73" s="192">
        <f t="shared" si="268"/>
        <v>0</v>
      </c>
      <c r="BI73" s="192">
        <f t="shared" si="269"/>
        <v>0</v>
      </c>
      <c r="BJ73" s="192">
        <f t="shared" si="270"/>
        <v>0</v>
      </c>
      <c r="BK73" s="192">
        <f t="shared" si="271"/>
        <v>0</v>
      </c>
      <c r="BL73" s="192">
        <f t="shared" si="272"/>
        <v>0</v>
      </c>
      <c r="BM73" s="192">
        <f t="shared" si="273"/>
        <v>0</v>
      </c>
      <c r="BN73" s="192">
        <f t="shared" si="274"/>
        <v>0</v>
      </c>
      <c r="BO73" s="192">
        <f t="shared" si="275"/>
        <v>0</v>
      </c>
      <c r="BP73" s="192">
        <f t="shared" si="276"/>
        <v>0</v>
      </c>
      <c r="BQ73" s="192">
        <f t="shared" si="277"/>
        <v>0</v>
      </c>
      <c r="BR73" s="192">
        <f t="shared" si="278"/>
        <v>0</v>
      </c>
      <c r="BS73" s="192">
        <f t="shared" si="279"/>
        <v>0</v>
      </c>
      <c r="BT73" s="192">
        <f t="shared" si="280"/>
        <v>0</v>
      </c>
      <c r="BU73" s="192">
        <f t="shared" si="281"/>
        <v>0</v>
      </c>
      <c r="BV73" s="192">
        <f t="shared" si="282"/>
        <v>0</v>
      </c>
      <c r="BW73" s="192">
        <f t="shared" si="283"/>
        <v>0</v>
      </c>
      <c r="BX73" s="192">
        <f t="shared" si="284"/>
        <v>0</v>
      </c>
      <c r="BY73" s="192">
        <f t="shared" si="285"/>
        <v>0</v>
      </c>
      <c r="BZ73" s="192">
        <f t="shared" si="286"/>
        <v>0</v>
      </c>
      <c r="CA73" s="192">
        <f t="shared" si="287"/>
        <v>0</v>
      </c>
      <c r="CB73" s="192">
        <f t="shared" si="288"/>
        <v>0</v>
      </c>
      <c r="CC73" s="192">
        <f t="shared" si="289"/>
        <v>0</v>
      </c>
      <c r="CD73" s="192">
        <f t="shared" si="290"/>
        <v>0</v>
      </c>
      <c r="CE73" s="192">
        <f t="shared" si="291"/>
        <v>0</v>
      </c>
      <c r="CF73" s="192">
        <f t="shared" si="292"/>
        <v>0</v>
      </c>
      <c r="CG73" s="192">
        <f t="shared" si="293"/>
        <v>0</v>
      </c>
      <c r="CH73" s="192">
        <f t="shared" si="294"/>
        <v>0</v>
      </c>
      <c r="CI73" s="192">
        <f t="shared" si="295"/>
        <v>0</v>
      </c>
      <c r="CJ73" s="192">
        <f t="shared" si="296"/>
        <v>0</v>
      </c>
      <c r="CK73" s="192">
        <f t="shared" si="297"/>
        <v>0</v>
      </c>
      <c r="CL73" s="192">
        <f t="shared" si="298"/>
        <v>0</v>
      </c>
      <c r="CM73" s="192">
        <f t="shared" si="299"/>
        <v>0</v>
      </c>
      <c r="CN73" s="192">
        <f t="shared" si="300"/>
        <v>0</v>
      </c>
      <c r="CO73" s="192">
        <f t="shared" si="301"/>
        <v>0</v>
      </c>
      <c r="CP73" s="192">
        <f t="shared" si="302"/>
        <v>0</v>
      </c>
      <c r="CQ73" s="192">
        <f t="shared" si="303"/>
        <v>0</v>
      </c>
      <c r="CR73" s="192">
        <f t="shared" si="304"/>
        <v>0</v>
      </c>
      <c r="CS73" s="192">
        <f t="shared" si="305"/>
        <v>0</v>
      </c>
      <c r="CT73" s="192">
        <f t="shared" si="306"/>
        <v>0</v>
      </c>
      <c r="CU73" s="192">
        <f t="shared" si="307"/>
        <v>0</v>
      </c>
      <c r="CV73" s="192">
        <f t="shared" si="308"/>
        <v>0</v>
      </c>
      <c r="CW73" s="192">
        <f t="shared" si="309"/>
        <v>0</v>
      </c>
      <c r="CX73" s="192">
        <f t="shared" si="310"/>
        <v>0</v>
      </c>
      <c r="CY73" s="192">
        <f t="shared" si="311"/>
        <v>0</v>
      </c>
      <c r="CZ73" s="192">
        <f t="shared" si="312"/>
        <v>0</v>
      </c>
      <c r="DA73" s="192">
        <f t="shared" si="313"/>
        <v>0</v>
      </c>
      <c r="DB73" s="192">
        <f t="shared" si="314"/>
        <v>0</v>
      </c>
      <c r="DC73" s="192">
        <f t="shared" si="315"/>
        <v>0</v>
      </c>
      <c r="DD73" s="192">
        <f t="shared" si="316"/>
        <v>0</v>
      </c>
      <c r="DE73" s="192">
        <f t="shared" si="317"/>
        <v>0</v>
      </c>
      <c r="DF73" s="192">
        <f t="shared" si="318"/>
        <v>0</v>
      </c>
      <c r="DG73" s="192">
        <f t="shared" si="319"/>
        <v>0</v>
      </c>
      <c r="DH73" s="192">
        <f t="shared" si="320"/>
        <v>0</v>
      </c>
      <c r="DI73" s="192">
        <f t="shared" si="321"/>
        <v>0</v>
      </c>
      <c r="DJ73" s="192">
        <f t="shared" si="322"/>
        <v>0</v>
      </c>
      <c r="DK73" s="192">
        <f t="shared" si="323"/>
        <v>0</v>
      </c>
      <c r="DL73" s="192">
        <f t="shared" si="324"/>
        <v>0</v>
      </c>
      <c r="DM73" s="192">
        <f t="shared" si="325"/>
        <v>0</v>
      </c>
      <c r="DN73" s="192">
        <f t="shared" si="326"/>
        <v>0</v>
      </c>
      <c r="DO73" s="192">
        <f t="shared" si="327"/>
        <v>0</v>
      </c>
      <c r="DP73" s="192">
        <f t="shared" si="328"/>
        <v>0</v>
      </c>
      <c r="DQ73" s="192">
        <f t="shared" si="329"/>
        <v>0</v>
      </c>
      <c r="DR73" s="192">
        <f t="shared" si="330"/>
        <v>0</v>
      </c>
      <c r="DS73" s="192">
        <f t="shared" si="331"/>
        <v>0</v>
      </c>
      <c r="DT73" s="192">
        <f t="shared" si="332"/>
        <v>0</v>
      </c>
      <c r="DU73" s="192">
        <f t="shared" si="333"/>
        <v>0</v>
      </c>
      <c r="DV73" s="193">
        <f t="shared" si="334"/>
        <v>0</v>
      </c>
      <c r="DW73" s="193">
        <f t="shared" si="335"/>
        <v>0</v>
      </c>
      <c r="DX73" s="193">
        <f t="shared" si="336"/>
        <v>0</v>
      </c>
      <c r="DY73" s="193">
        <f t="shared" si="337"/>
        <v>0</v>
      </c>
      <c r="DZ73" s="193">
        <f t="shared" si="338"/>
        <v>0</v>
      </c>
      <c r="EA73" s="192">
        <f t="shared" si="339"/>
        <v>0</v>
      </c>
      <c r="EB73" s="192">
        <f t="shared" si="340"/>
        <v>0</v>
      </c>
      <c r="EC73" s="192">
        <f t="shared" si="341"/>
        <v>0</v>
      </c>
      <c r="ED73" s="192">
        <f t="shared" si="342"/>
        <v>0</v>
      </c>
      <c r="EE73" s="192">
        <f t="shared" si="343"/>
        <v>0</v>
      </c>
      <c r="EF73" s="192">
        <f t="shared" si="344"/>
        <v>0</v>
      </c>
      <c r="EG73" s="192">
        <f t="shared" si="345"/>
        <v>0</v>
      </c>
      <c r="EH73" s="192">
        <f t="shared" si="346"/>
        <v>0</v>
      </c>
      <c r="EI73" s="192">
        <f t="shared" si="347"/>
        <v>0</v>
      </c>
      <c r="EJ73" s="192">
        <f t="shared" si="348"/>
        <v>0</v>
      </c>
      <c r="EK73" s="192">
        <f t="shared" si="349"/>
        <v>0</v>
      </c>
      <c r="EL73" s="192">
        <f t="shared" si="350"/>
        <v>0</v>
      </c>
      <c r="EM73" s="192">
        <f t="shared" si="351"/>
        <v>0</v>
      </c>
      <c r="EN73" s="192">
        <f t="shared" si="352"/>
        <v>0</v>
      </c>
      <c r="EO73" s="192">
        <f t="shared" si="353"/>
        <v>0</v>
      </c>
      <c r="EP73" s="192">
        <f t="shared" si="354"/>
        <v>0</v>
      </c>
      <c r="EQ73" s="192">
        <f t="shared" si="355"/>
        <v>0</v>
      </c>
      <c r="ER73" s="192">
        <f t="shared" si="356"/>
        <v>0</v>
      </c>
      <c r="ES73" s="192">
        <f t="shared" si="357"/>
        <v>0</v>
      </c>
      <c r="ET73" s="192">
        <f t="shared" si="358"/>
        <v>0</v>
      </c>
      <c r="EU73" s="192">
        <f t="shared" si="359"/>
        <v>0</v>
      </c>
      <c r="EV73" s="192">
        <f t="shared" si="360"/>
        <v>0</v>
      </c>
      <c r="EW73" s="192">
        <f t="shared" si="361"/>
        <v>0</v>
      </c>
      <c r="EX73" s="192">
        <f t="shared" si="362"/>
        <v>0</v>
      </c>
      <c r="EY73" s="192">
        <f t="shared" si="363"/>
        <v>0</v>
      </c>
      <c r="EZ73" s="192">
        <f t="shared" si="364"/>
        <v>0</v>
      </c>
      <c r="FA73" s="192">
        <f t="shared" si="365"/>
        <v>0</v>
      </c>
      <c r="FB73" s="192">
        <f t="shared" si="366"/>
        <v>0</v>
      </c>
      <c r="FC73" s="192">
        <f t="shared" si="367"/>
        <v>0</v>
      </c>
      <c r="FD73" s="192">
        <f t="shared" si="368"/>
        <v>0</v>
      </c>
      <c r="FE73" s="192">
        <f t="shared" si="369"/>
        <v>0</v>
      </c>
      <c r="FF73" s="192">
        <f t="shared" si="370"/>
        <v>0</v>
      </c>
      <c r="FG73" s="192">
        <f t="shared" si="371"/>
        <v>0</v>
      </c>
      <c r="FH73" s="192">
        <f t="shared" si="372"/>
        <v>0</v>
      </c>
      <c r="FI73" s="192">
        <f t="shared" si="373"/>
        <v>0</v>
      </c>
      <c r="FJ73" s="192">
        <f t="shared" si="374"/>
        <v>0</v>
      </c>
      <c r="FK73" s="192">
        <f t="shared" si="375"/>
        <v>0</v>
      </c>
      <c r="FL73" s="192">
        <f t="shared" si="376"/>
        <v>0</v>
      </c>
      <c r="FM73" s="192">
        <f t="shared" si="377"/>
        <v>0</v>
      </c>
      <c r="FN73" s="192">
        <f t="shared" si="378"/>
        <v>0</v>
      </c>
      <c r="FO73" s="192">
        <f t="shared" si="379"/>
        <v>0</v>
      </c>
      <c r="FP73" s="192">
        <f t="shared" si="380"/>
        <v>0</v>
      </c>
      <c r="FQ73" s="192">
        <f t="shared" si="381"/>
        <v>0</v>
      </c>
      <c r="FR73" s="192">
        <f t="shared" si="382"/>
        <v>0</v>
      </c>
      <c r="FS73" s="192">
        <f t="shared" si="383"/>
        <v>0</v>
      </c>
      <c r="FT73" s="192">
        <f t="shared" si="384"/>
        <v>0</v>
      </c>
      <c r="FU73" s="192">
        <f t="shared" si="385"/>
        <v>0</v>
      </c>
      <c r="FV73" s="192">
        <f t="shared" si="386"/>
        <v>0</v>
      </c>
      <c r="FW73" s="192">
        <f t="shared" si="387"/>
        <v>0</v>
      </c>
      <c r="FX73" s="192">
        <f t="shared" si="388"/>
        <v>0</v>
      </c>
      <c r="FY73" s="192">
        <f t="shared" si="389"/>
        <v>0</v>
      </c>
      <c r="FZ73" s="192">
        <f t="shared" si="390"/>
        <v>0</v>
      </c>
      <c r="GA73" s="192">
        <f t="shared" si="391"/>
        <v>0</v>
      </c>
      <c r="GB73" s="192">
        <f t="shared" si="392"/>
        <v>0</v>
      </c>
      <c r="GC73" s="192">
        <f t="shared" si="393"/>
        <v>0</v>
      </c>
      <c r="GD73" s="192">
        <f t="shared" si="394"/>
        <v>0</v>
      </c>
      <c r="GE73" s="192">
        <f t="shared" si="395"/>
        <v>0</v>
      </c>
      <c r="GF73" s="192">
        <f t="shared" si="396"/>
        <v>0</v>
      </c>
      <c r="GG73" s="192">
        <f t="shared" si="397"/>
        <v>0</v>
      </c>
      <c r="GH73" s="192">
        <f t="shared" si="398"/>
        <v>0</v>
      </c>
      <c r="GI73" s="192">
        <f t="shared" si="399"/>
        <v>0</v>
      </c>
      <c r="GJ73" s="192">
        <f t="shared" si="400"/>
        <v>0</v>
      </c>
      <c r="GK73" s="192">
        <f t="shared" si="401"/>
        <v>0</v>
      </c>
      <c r="GL73" s="192">
        <f t="shared" si="402"/>
        <v>0</v>
      </c>
      <c r="GM73" s="192">
        <f t="shared" si="403"/>
        <v>0</v>
      </c>
      <c r="GN73" s="192">
        <f t="shared" si="404"/>
        <v>0</v>
      </c>
      <c r="GO73" s="192">
        <f t="shared" si="405"/>
        <v>0</v>
      </c>
      <c r="GP73" s="192">
        <f t="shared" si="406"/>
        <v>0</v>
      </c>
      <c r="GQ73" s="192">
        <f t="shared" si="407"/>
        <v>0</v>
      </c>
      <c r="GR73" s="192">
        <f t="shared" si="408"/>
        <v>0</v>
      </c>
      <c r="GS73" s="192">
        <f t="shared" si="409"/>
        <v>0</v>
      </c>
      <c r="GT73" s="192">
        <f t="shared" si="410"/>
        <v>0</v>
      </c>
      <c r="GU73" s="192">
        <f t="shared" si="411"/>
        <v>0</v>
      </c>
      <c r="GV73" s="192">
        <f t="shared" si="412"/>
        <v>0</v>
      </c>
      <c r="GW73" s="192">
        <f t="shared" si="413"/>
        <v>0</v>
      </c>
      <c r="GX73" s="192">
        <f t="shared" si="414"/>
        <v>0</v>
      </c>
      <c r="GY73" s="192">
        <f t="shared" si="415"/>
        <v>0</v>
      </c>
      <c r="GZ73" s="192">
        <f t="shared" si="416"/>
        <v>0</v>
      </c>
      <c r="HA73" s="192">
        <f t="shared" si="417"/>
        <v>0</v>
      </c>
      <c r="HB73" s="192">
        <f t="shared" si="418"/>
        <v>0</v>
      </c>
      <c r="HC73" s="192">
        <f t="shared" si="419"/>
        <v>0</v>
      </c>
      <c r="HD73" s="192">
        <f t="shared" si="420"/>
        <v>0</v>
      </c>
      <c r="HE73" s="192">
        <f t="shared" si="421"/>
        <v>0</v>
      </c>
      <c r="HF73" s="192">
        <f t="shared" si="422"/>
        <v>0</v>
      </c>
      <c r="HG73" s="192">
        <f t="shared" si="423"/>
        <v>0</v>
      </c>
      <c r="HH73" s="192">
        <f t="shared" si="424"/>
        <v>0</v>
      </c>
      <c r="HI73" s="192">
        <f t="shared" si="425"/>
        <v>0</v>
      </c>
      <c r="HJ73" s="192">
        <f t="shared" si="426"/>
        <v>0</v>
      </c>
      <c r="HK73" s="192">
        <f t="shared" si="427"/>
        <v>0</v>
      </c>
      <c r="HL73" s="192">
        <f t="shared" si="428"/>
        <v>0</v>
      </c>
      <c r="HM73" s="192">
        <f t="shared" si="429"/>
        <v>0</v>
      </c>
      <c r="HN73" s="194">
        <f t="shared" si="430"/>
        <v>0</v>
      </c>
      <c r="HO73" s="194">
        <f t="shared" si="431"/>
        <v>0</v>
      </c>
      <c r="HP73" s="194">
        <f t="shared" si="432"/>
        <v>0</v>
      </c>
      <c r="HQ73" s="194">
        <f t="shared" si="433"/>
        <v>0</v>
      </c>
      <c r="HR73" s="194">
        <f t="shared" si="434"/>
        <v>0</v>
      </c>
      <c r="HS73" s="195" t="str">
        <f t="shared" si="229"/>
        <v/>
      </c>
      <c r="HT73" s="196">
        <f t="shared" si="230"/>
        <v>0</v>
      </c>
      <c r="HU73" s="196">
        <f t="shared" si="231"/>
        <v>0</v>
      </c>
      <c r="HV73" s="197" t="str">
        <f t="shared" si="232"/>
        <v/>
      </c>
      <c r="HW73" s="197" t="str">
        <f t="shared" si="435"/>
        <v/>
      </c>
      <c r="HX73" s="197" t="str">
        <f t="shared" si="436"/>
        <v/>
      </c>
      <c r="HY73" s="195" t="str">
        <f t="shared" si="233"/>
        <v/>
      </c>
      <c r="HZ73" s="30">
        <f t="shared" si="227"/>
        <v>0</v>
      </c>
      <c r="IA73" s="198">
        <f t="shared" si="234"/>
        <v>0</v>
      </c>
      <c r="IB73" s="195"/>
      <c r="IC73" s="195">
        <f t="shared" si="437"/>
        <v>0</v>
      </c>
      <c r="ID73" s="195">
        <f t="shared" si="235"/>
        <v>0</v>
      </c>
      <c r="IE73" s="195">
        <f t="shared" si="438"/>
        <v>0</v>
      </c>
      <c r="IF73" s="195">
        <f t="shared" si="236"/>
        <v>0</v>
      </c>
      <c r="IG73" s="307">
        <f t="shared" si="237"/>
        <v>0</v>
      </c>
      <c r="IH73" s="307">
        <f t="shared" si="238"/>
        <v>0</v>
      </c>
      <c r="II73" s="44">
        <f t="shared" si="239"/>
        <v>0</v>
      </c>
      <c r="IJ73" s="44">
        <f t="shared" si="439"/>
        <v>0</v>
      </c>
      <c r="IK73" s="44">
        <f t="shared" si="440"/>
        <v>0</v>
      </c>
      <c r="IL73" s="44">
        <f t="shared" si="441"/>
        <v>0</v>
      </c>
      <c r="IM73" s="44">
        <f t="shared" si="442"/>
        <v>0</v>
      </c>
      <c r="IN73" s="44">
        <f t="shared" si="443"/>
        <v>0</v>
      </c>
      <c r="IO73" s="44">
        <f t="shared" si="444"/>
        <v>0</v>
      </c>
    </row>
    <row r="74" spans="1:249" ht="18" customHeight="1">
      <c r="A74" s="188">
        <v>68</v>
      </c>
      <c r="B74" s="326"/>
      <c r="C74" s="289"/>
      <c r="D74" s="199"/>
      <c r="E74" s="189"/>
      <c r="F74" s="189"/>
      <c r="G74" s="190"/>
      <c r="H74" s="190"/>
      <c r="I74" s="272"/>
      <c r="J74" s="207"/>
      <c r="K74" s="214" t="str">
        <f t="shared" si="240"/>
        <v/>
      </c>
      <c r="L74" s="200" t="str">
        <f t="shared" si="241"/>
        <v/>
      </c>
      <c r="M74" s="200" t="str">
        <f t="shared" si="242"/>
        <v/>
      </c>
      <c r="N74" s="209" t="str">
        <f t="shared" si="228"/>
        <v/>
      </c>
      <c r="O74" s="208" t="str">
        <f>IFERROR(IF(D74="","",IF(K74="","",IF(I74="","",IF(F74="F",VLOOKUP(K74,F!A:G,2,0),IF(F74="M",VLOOKUP(K74,M!A:G,2,0),""))))),0)</f>
        <v/>
      </c>
      <c r="P74" s="191" t="str">
        <f>IFERROR(IF(D74="","",IF(K74="","",IF(I74="","",IF(F74="F",VLOOKUP(K74,F!A:G,3,0),IF(F74="M",VLOOKUP(K74,M!A:G,3,0),""))))),0)</f>
        <v/>
      </c>
      <c r="Q74" s="191" t="str">
        <f>IFERROR(IF(D74="","",IF(K74="","",IF(I74="","",IF(F74="F",VLOOKUP(K74,F!A:G,4,0),IF(F74="M",VLOOKUP(K74,M!A:G,4,0),""))))),0)</f>
        <v/>
      </c>
      <c r="R74" s="191" t="str">
        <f>IFERROR(IF(D74="","",IF(K74="","",IF(I74="","",IF(F74="F",VLOOKUP(K74,F!A:G,5,0),IF(F74="M",VLOOKUP(K74,M!A:G,5,0),""))))),0)</f>
        <v/>
      </c>
      <c r="S74" s="191" t="str">
        <f>IFERROR(IF(D74="","",IF(K74="","",IF(I74="","",IF(F74="F",VLOOKUP(K74,F!A:G,6,0),IF(F74="M",VLOOKUP(K74,M!A:G,6,0),""))))),0)</f>
        <v/>
      </c>
      <c r="T74" s="191" t="str">
        <f>IFERROR(IF(D74="","",IF(K74="","",IF(I74="","",IF(F74="F",VLOOKUP(K74,F!A:G,7,0),IF(F74="M",VLOOKUP(K74,M!A:G,7,0),""))))),0)</f>
        <v/>
      </c>
      <c r="U74" s="191" t="str">
        <f>IFERROR(IF(D74="","",IF(K74="","",IF(J74="","",IF(F74="F",VLOOKUP(K74,F!A:M,8,0),IF(F74="M",VLOOKUP(K74,M!A:M,8,0),""))))),0)</f>
        <v/>
      </c>
      <c r="V74" s="191" t="str">
        <f>IFERROR(IF(D74="","",IF(K74="","",IF(J74="","",IF(F74="F",VLOOKUP(K74,F!A:M,9,0),IF(F74="M",VLOOKUP(K74,M!A:M,9,0),""))))),0)</f>
        <v/>
      </c>
      <c r="W74" s="191" t="str">
        <f>IFERROR(IF(D74="","",IF(K74="","",IF(J74="","",IF(F74="F",VLOOKUP(K74,F!A:M,10,0),IF(F74="M",VLOOKUP(K74,M!A:M,10,0),""))))),0)</f>
        <v/>
      </c>
      <c r="X74" s="191" t="str">
        <f>IFERROR(IF(D74="","",IF(K74="","",IF(J74="","",IF(F74="F",VLOOKUP(K74,F!A:M,11,0),IF(F74="M",VLOOKUP(K74,M!A:M,11,0),""))))),0)</f>
        <v/>
      </c>
      <c r="Y74" s="191" t="str">
        <f>IFERROR(IF(D74="","",IF(K74="","",IF(J74="","",IF(F74="F",VLOOKUP(K74,F!A:M,12,0),IF(F74="M",VLOOKUP(K74,M!A:M,12,0),""))))),0)</f>
        <v/>
      </c>
      <c r="Z74" s="191" t="str">
        <f>IFERROR(IF(D74="","",IF(K74="","",IF(J74="","",IF(F74="F",VLOOKUP(K74,F!A:M,13,0),IF(F74="M",VLOOKUP(K74,M!A:M,13,0),""))))),0)</f>
        <v/>
      </c>
      <c r="AA74" s="191" t="str">
        <f>IFERROR(IF(D74="","",IF(F74="","",IF(J74="","",IF(K74="","",IF(AND(K74&gt;23,K74&lt;=60),IF(F74="F",VLOOKUP(MROUND(HZ74,0.5),'F-Weight for Length'!K:S,2,0),VLOOKUP(MROUND(HZ74,0.5),'M-Weight for Length'!K:S,2,0)),IF(K74&gt;60,IF(F74="F",VLOOKUP(K74,'F-Weight for Length'!U:AC,2,0),VLOOKUP(K74,'M-Weight for Length'!U:AC,2,0)),IF(F74="F",VLOOKUP(MROUND(HZ74,0.5),'F-Weight for Length'!A:I,2,0),VLOOKUP(MROUND(HZ74,0.5),'M-Weight for Length'!A:I,2,0)))))))),0)</f>
        <v/>
      </c>
      <c r="AB74" s="191" t="str">
        <f>IFERROR(IF(D74="","",IF(F74="","",IF(J74="","",IF(K74="","",IF(AND(K74&gt;23,K74&lt;=60),IF(F74="F",VLOOKUP(MROUND(HZ74,0.5),'F-Weight for Length'!K:S,3,0),VLOOKUP(MROUND(HZ74,0.5),'M-Weight for Length'!K:S,3,0)),IF(K74&gt;60,IF(F74="F",VLOOKUP(K74,'F-Weight for Length'!U:AC,3,0),VLOOKUP(K74,'M-Weight for Length'!U:AC,3,0)),IF(F74="F",VLOOKUP(MROUND(HZ74,0.5),'F-Weight for Length'!A:I,3,0),VLOOKUP(MROUND(HZ74,0.5),'M-Weight for Length'!A:I,3,0)))))))),0)</f>
        <v/>
      </c>
      <c r="AC74" s="191" t="str">
        <f>IFERROR(IF(D74="","",IF(F74="","",IF(J74="","",IF(K74="","",IF(AND(K74&gt;23,K74&lt;=60),IF(F74="F",VLOOKUP(MROUND(HZ74,0.5),'F-Weight for Length'!K:S,4,0),VLOOKUP(MROUND(HZ74,0.5),'M-Weight for Length'!K:S,4,0)),IF(K74&gt;60,IF(F74="F",VLOOKUP(K74,'F-Weight for Length'!U:AC,4,0),VLOOKUP(K74,'M-Weight for Length'!U:AC,4,0)),IF(F74="F",VLOOKUP(MROUND(HZ74,0.5),'F-Weight for Length'!A:I,4,0),VLOOKUP(MROUND(HZ74,0.5),'M-Weight for Length'!A:I,4,0)))))))),0)</f>
        <v/>
      </c>
      <c r="AD74" s="191" t="str">
        <f>IFERROR(IF(D74="","",IF(F74="","",IF(J74="","",IF(K74="","",IF(AND(K74&gt;23,K74&lt;=60),IF(F74="F",VLOOKUP(MROUND(HZ74,0.5),'F-Weight for Length'!K:S,5,0),VLOOKUP(MROUND(HZ74,0.5),'M-Weight for Length'!K:S,5,0)),IF(K74&gt;60,IF(F74="F",VLOOKUP(K74,'F-Weight for Length'!U:AC,5,0),VLOOKUP(K74,'M-Weight for Length'!U:AC,5,0)),IF(F74="F",VLOOKUP(MROUND(HZ74,0.5),'F-Weight for Length'!A:I,5,0),VLOOKUP(MROUND(HZ74,0.5),'M-Weight for Length'!A:I,5,0)))))))),0)</f>
        <v/>
      </c>
      <c r="AE74" s="191" t="str">
        <f>IFERROR(IF(D74="","",IF(F74="","",IF(J74="","",IF(K74="","",IF(AND(K74&gt;23,K74&lt;=60),IF(F74="F",VLOOKUP(MROUND(HZ74,0.5),'F-Weight for Length'!K:S,6,0),VLOOKUP(MROUND(HZ74,0.5),'M-Weight for Length'!K:S,6,0)),IF(K74&gt;60,IF(F74="F",VLOOKUP(K74,'F-Weight for Length'!U:AC,6,0),VLOOKUP(K74,'M-Weight for Length'!U:AC,6,0)),IF(F74="F",VLOOKUP(MROUND(HZ74,0.5),'F-Weight for Length'!A:I,6,0),VLOOKUP(MROUND(HZ74,0.5),'M-Weight for Length'!A:I,6,0)))))))),0)</f>
        <v/>
      </c>
      <c r="AF74" s="191" t="str">
        <f>IFERROR(IF(D74="","",IF(F74="","",IF(J74="","",IF(K74="","",IF(AND(K74&gt;23,K74&lt;=60),IF(F74="F",VLOOKUP(MROUND(HZ74,0.5),'F-Weight for Length'!K:S,7,0),VLOOKUP(MROUND(HZ74,0.5),'M-Weight for Length'!K:S,7,0)),IF(K74&gt;60,IF(F74="F",VLOOKUP(K74,'F-Weight for Length'!U:AC,7,0),VLOOKUP(K74,'M-Weight for Length'!U:AC,7,0)),IF(F74="F",VLOOKUP(MROUND(HZ74,0.5),'F-Weight for Length'!A:I,7,0),VLOOKUP(MROUND(HZ74,0.5),'M-Weight for Length'!A:I,7,0)))))))),0)</f>
        <v/>
      </c>
      <c r="AG74" s="191" t="str">
        <f>IFERROR(IF(D74="","",IF(F74="","",IF(J74="","",IF(K74="","",IF(AND(K74&gt;23,K74&lt;=60),IF(F74="F",VLOOKUP(MROUND(HZ74,0.5),'F-Weight for Length'!K:S,8,0),VLOOKUP(MROUND(HZ74,0.5),'M-Weight for Length'!K:S,8,0)),IF(K74&gt;60,IF(F74="F",VLOOKUP(K74,'F-Weight for Length'!U:AC,8,0),VLOOKUP(K74,'M-Weight for Length'!U:AC,8,0)),IF(F74="F",VLOOKUP(MROUND(HZ74,0.5),'F-Weight for Length'!A:I,8,0),VLOOKUP(MROUND(HZ74,0.5),'M-Weight for Length'!A:I,8,0)))))))),0)</f>
        <v/>
      </c>
      <c r="AH74" s="191" t="str">
        <f>IFERROR(IF(D74="","",IF(F74="","",IF(J74="","",IF(K74="","",IF(AND(K74&gt;23,K74&lt;=60),IF(F74="F",VLOOKUP(MROUND(HZ74,0.5),'F-Weight for Length'!K:S,9,0),VLOOKUP(MROUND(HZ74,0.5),'M-Weight for Length'!K:S,9,0)),IF(K74&gt;60,IF(F74="F",VLOOKUP(K74,'F-Weight for Length'!U:AC,9,0),VLOOKUP(K74,'M-Weight for Length'!U:AC,9,0)),IF(F74="F",VLOOKUP(MROUND(HZ74,0.5),'F-Weight for Length'!A:I,9,0),VLOOKUP(MROUND(HZ74,0.5),'M-Weight for Length'!A:I,9,0)))))))),0)</f>
        <v/>
      </c>
      <c r="AI74" s="192">
        <f t="shared" si="243"/>
        <v>0</v>
      </c>
      <c r="AJ74" s="192">
        <f t="shared" si="244"/>
        <v>0</v>
      </c>
      <c r="AK74" s="192">
        <f t="shared" si="245"/>
        <v>0</v>
      </c>
      <c r="AL74" s="192">
        <f t="shared" si="246"/>
        <v>0</v>
      </c>
      <c r="AM74" s="192">
        <f t="shared" si="247"/>
        <v>0</v>
      </c>
      <c r="AN74" s="192">
        <f t="shared" si="248"/>
        <v>0</v>
      </c>
      <c r="AO74" s="192">
        <f t="shared" si="249"/>
        <v>0</v>
      </c>
      <c r="AP74" s="192">
        <f t="shared" si="250"/>
        <v>0</v>
      </c>
      <c r="AQ74" s="192">
        <f t="shared" si="251"/>
        <v>0</v>
      </c>
      <c r="AR74" s="192">
        <f t="shared" si="252"/>
        <v>0</v>
      </c>
      <c r="AS74" s="192">
        <f t="shared" si="253"/>
        <v>0</v>
      </c>
      <c r="AT74" s="192">
        <f t="shared" si="254"/>
        <v>0</v>
      </c>
      <c r="AU74" s="192">
        <f t="shared" si="255"/>
        <v>0</v>
      </c>
      <c r="AV74" s="192">
        <f t="shared" si="256"/>
        <v>0</v>
      </c>
      <c r="AW74" s="192">
        <f t="shared" si="257"/>
        <v>0</v>
      </c>
      <c r="AX74" s="192">
        <f t="shared" si="258"/>
        <v>0</v>
      </c>
      <c r="AY74" s="192">
        <f t="shared" si="259"/>
        <v>0</v>
      </c>
      <c r="AZ74" s="192">
        <f t="shared" si="260"/>
        <v>0</v>
      </c>
      <c r="BA74" s="192">
        <f t="shared" si="261"/>
        <v>0</v>
      </c>
      <c r="BB74" s="192">
        <f t="shared" si="262"/>
        <v>0</v>
      </c>
      <c r="BC74" s="192">
        <f t="shared" si="263"/>
        <v>0</v>
      </c>
      <c r="BD74" s="192">
        <f t="shared" si="264"/>
        <v>0</v>
      </c>
      <c r="BE74" s="192">
        <f t="shared" si="265"/>
        <v>0</v>
      </c>
      <c r="BF74" s="192">
        <f t="shared" si="266"/>
        <v>0</v>
      </c>
      <c r="BG74" s="192">
        <f t="shared" si="267"/>
        <v>0</v>
      </c>
      <c r="BH74" s="192">
        <f t="shared" si="268"/>
        <v>0</v>
      </c>
      <c r="BI74" s="192">
        <f t="shared" si="269"/>
        <v>0</v>
      </c>
      <c r="BJ74" s="192">
        <f t="shared" si="270"/>
        <v>0</v>
      </c>
      <c r="BK74" s="192">
        <f t="shared" si="271"/>
        <v>0</v>
      </c>
      <c r="BL74" s="192">
        <f t="shared" si="272"/>
        <v>0</v>
      </c>
      <c r="BM74" s="192">
        <f t="shared" si="273"/>
        <v>0</v>
      </c>
      <c r="BN74" s="192">
        <f t="shared" si="274"/>
        <v>0</v>
      </c>
      <c r="BO74" s="192">
        <f t="shared" si="275"/>
        <v>0</v>
      </c>
      <c r="BP74" s="192">
        <f t="shared" si="276"/>
        <v>0</v>
      </c>
      <c r="BQ74" s="192">
        <f t="shared" si="277"/>
        <v>0</v>
      </c>
      <c r="BR74" s="192">
        <f t="shared" si="278"/>
        <v>0</v>
      </c>
      <c r="BS74" s="192">
        <f t="shared" si="279"/>
        <v>0</v>
      </c>
      <c r="BT74" s="192">
        <f t="shared" si="280"/>
        <v>0</v>
      </c>
      <c r="BU74" s="192">
        <f t="shared" si="281"/>
        <v>0</v>
      </c>
      <c r="BV74" s="192">
        <f t="shared" si="282"/>
        <v>0</v>
      </c>
      <c r="BW74" s="192">
        <f t="shared" si="283"/>
        <v>0</v>
      </c>
      <c r="BX74" s="192">
        <f t="shared" si="284"/>
        <v>0</v>
      </c>
      <c r="BY74" s="192">
        <f t="shared" si="285"/>
        <v>0</v>
      </c>
      <c r="BZ74" s="192">
        <f t="shared" si="286"/>
        <v>0</v>
      </c>
      <c r="CA74" s="192">
        <f t="shared" si="287"/>
        <v>0</v>
      </c>
      <c r="CB74" s="192">
        <f t="shared" si="288"/>
        <v>0</v>
      </c>
      <c r="CC74" s="192">
        <f t="shared" si="289"/>
        <v>0</v>
      </c>
      <c r="CD74" s="192">
        <f t="shared" si="290"/>
        <v>0</v>
      </c>
      <c r="CE74" s="192">
        <f t="shared" si="291"/>
        <v>0</v>
      </c>
      <c r="CF74" s="192">
        <f t="shared" si="292"/>
        <v>0</v>
      </c>
      <c r="CG74" s="192">
        <f t="shared" si="293"/>
        <v>0</v>
      </c>
      <c r="CH74" s="192">
        <f t="shared" si="294"/>
        <v>0</v>
      </c>
      <c r="CI74" s="192">
        <f t="shared" si="295"/>
        <v>0</v>
      </c>
      <c r="CJ74" s="192">
        <f t="shared" si="296"/>
        <v>0</v>
      </c>
      <c r="CK74" s="192">
        <f t="shared" si="297"/>
        <v>0</v>
      </c>
      <c r="CL74" s="192">
        <f t="shared" si="298"/>
        <v>0</v>
      </c>
      <c r="CM74" s="192">
        <f t="shared" si="299"/>
        <v>0</v>
      </c>
      <c r="CN74" s="192">
        <f t="shared" si="300"/>
        <v>0</v>
      </c>
      <c r="CO74" s="192">
        <f t="shared" si="301"/>
        <v>0</v>
      </c>
      <c r="CP74" s="192">
        <f t="shared" si="302"/>
        <v>0</v>
      </c>
      <c r="CQ74" s="192">
        <f t="shared" si="303"/>
        <v>0</v>
      </c>
      <c r="CR74" s="192">
        <f t="shared" si="304"/>
        <v>0</v>
      </c>
      <c r="CS74" s="192">
        <f t="shared" si="305"/>
        <v>0</v>
      </c>
      <c r="CT74" s="192">
        <f t="shared" si="306"/>
        <v>0</v>
      </c>
      <c r="CU74" s="192">
        <f t="shared" si="307"/>
        <v>0</v>
      </c>
      <c r="CV74" s="192">
        <f t="shared" si="308"/>
        <v>0</v>
      </c>
      <c r="CW74" s="192">
        <f t="shared" si="309"/>
        <v>0</v>
      </c>
      <c r="CX74" s="192">
        <f t="shared" si="310"/>
        <v>0</v>
      </c>
      <c r="CY74" s="192">
        <f t="shared" si="311"/>
        <v>0</v>
      </c>
      <c r="CZ74" s="192">
        <f t="shared" si="312"/>
        <v>0</v>
      </c>
      <c r="DA74" s="192">
        <f t="shared" si="313"/>
        <v>0</v>
      </c>
      <c r="DB74" s="192">
        <f t="shared" si="314"/>
        <v>0</v>
      </c>
      <c r="DC74" s="192">
        <f t="shared" si="315"/>
        <v>0</v>
      </c>
      <c r="DD74" s="192">
        <f t="shared" si="316"/>
        <v>0</v>
      </c>
      <c r="DE74" s="192">
        <f t="shared" si="317"/>
        <v>0</v>
      </c>
      <c r="DF74" s="192">
        <f t="shared" si="318"/>
        <v>0</v>
      </c>
      <c r="DG74" s="192">
        <f t="shared" si="319"/>
        <v>0</v>
      </c>
      <c r="DH74" s="192">
        <f t="shared" si="320"/>
        <v>0</v>
      </c>
      <c r="DI74" s="192">
        <f t="shared" si="321"/>
        <v>0</v>
      </c>
      <c r="DJ74" s="192">
        <f t="shared" si="322"/>
        <v>0</v>
      </c>
      <c r="DK74" s="192">
        <f t="shared" si="323"/>
        <v>0</v>
      </c>
      <c r="DL74" s="192">
        <f t="shared" si="324"/>
        <v>0</v>
      </c>
      <c r="DM74" s="192">
        <f t="shared" si="325"/>
        <v>0</v>
      </c>
      <c r="DN74" s="192">
        <f t="shared" si="326"/>
        <v>0</v>
      </c>
      <c r="DO74" s="192">
        <f t="shared" si="327"/>
        <v>0</v>
      </c>
      <c r="DP74" s="192">
        <f t="shared" si="328"/>
        <v>0</v>
      </c>
      <c r="DQ74" s="192">
        <f t="shared" si="329"/>
        <v>0</v>
      </c>
      <c r="DR74" s="192">
        <f t="shared" si="330"/>
        <v>0</v>
      </c>
      <c r="DS74" s="192">
        <f t="shared" si="331"/>
        <v>0</v>
      </c>
      <c r="DT74" s="192">
        <f t="shared" si="332"/>
        <v>0</v>
      </c>
      <c r="DU74" s="192">
        <f t="shared" si="333"/>
        <v>0</v>
      </c>
      <c r="DV74" s="193">
        <f t="shared" si="334"/>
        <v>0</v>
      </c>
      <c r="DW74" s="193">
        <f t="shared" si="335"/>
        <v>0</v>
      </c>
      <c r="DX74" s="193">
        <f t="shared" si="336"/>
        <v>0</v>
      </c>
      <c r="DY74" s="193">
        <f t="shared" si="337"/>
        <v>0</v>
      </c>
      <c r="DZ74" s="193">
        <f t="shared" si="338"/>
        <v>0</v>
      </c>
      <c r="EA74" s="192">
        <f t="shared" si="339"/>
        <v>0</v>
      </c>
      <c r="EB74" s="192">
        <f t="shared" si="340"/>
        <v>0</v>
      </c>
      <c r="EC74" s="192">
        <f t="shared" si="341"/>
        <v>0</v>
      </c>
      <c r="ED74" s="192">
        <f t="shared" si="342"/>
        <v>0</v>
      </c>
      <c r="EE74" s="192">
        <f t="shared" si="343"/>
        <v>0</v>
      </c>
      <c r="EF74" s="192">
        <f t="shared" si="344"/>
        <v>0</v>
      </c>
      <c r="EG74" s="192">
        <f t="shared" si="345"/>
        <v>0</v>
      </c>
      <c r="EH74" s="192">
        <f t="shared" si="346"/>
        <v>0</v>
      </c>
      <c r="EI74" s="192">
        <f t="shared" si="347"/>
        <v>0</v>
      </c>
      <c r="EJ74" s="192">
        <f t="shared" si="348"/>
        <v>0</v>
      </c>
      <c r="EK74" s="192">
        <f t="shared" si="349"/>
        <v>0</v>
      </c>
      <c r="EL74" s="192">
        <f t="shared" si="350"/>
        <v>0</v>
      </c>
      <c r="EM74" s="192">
        <f t="shared" si="351"/>
        <v>0</v>
      </c>
      <c r="EN74" s="192">
        <f t="shared" si="352"/>
        <v>0</v>
      </c>
      <c r="EO74" s="192">
        <f t="shared" si="353"/>
        <v>0</v>
      </c>
      <c r="EP74" s="192">
        <f t="shared" si="354"/>
        <v>0</v>
      </c>
      <c r="EQ74" s="192">
        <f t="shared" si="355"/>
        <v>0</v>
      </c>
      <c r="ER74" s="192">
        <f t="shared" si="356"/>
        <v>0</v>
      </c>
      <c r="ES74" s="192">
        <f t="shared" si="357"/>
        <v>0</v>
      </c>
      <c r="ET74" s="192">
        <f t="shared" si="358"/>
        <v>0</v>
      </c>
      <c r="EU74" s="192">
        <f t="shared" si="359"/>
        <v>0</v>
      </c>
      <c r="EV74" s="192">
        <f t="shared" si="360"/>
        <v>0</v>
      </c>
      <c r="EW74" s="192">
        <f t="shared" si="361"/>
        <v>0</v>
      </c>
      <c r="EX74" s="192">
        <f t="shared" si="362"/>
        <v>0</v>
      </c>
      <c r="EY74" s="192">
        <f t="shared" si="363"/>
        <v>0</v>
      </c>
      <c r="EZ74" s="192">
        <f t="shared" si="364"/>
        <v>0</v>
      </c>
      <c r="FA74" s="192">
        <f t="shared" si="365"/>
        <v>0</v>
      </c>
      <c r="FB74" s="192">
        <f t="shared" si="366"/>
        <v>0</v>
      </c>
      <c r="FC74" s="192">
        <f t="shared" si="367"/>
        <v>0</v>
      </c>
      <c r="FD74" s="192">
        <f t="shared" si="368"/>
        <v>0</v>
      </c>
      <c r="FE74" s="192">
        <f t="shared" si="369"/>
        <v>0</v>
      </c>
      <c r="FF74" s="192">
        <f t="shared" si="370"/>
        <v>0</v>
      </c>
      <c r="FG74" s="192">
        <f t="shared" si="371"/>
        <v>0</v>
      </c>
      <c r="FH74" s="192">
        <f t="shared" si="372"/>
        <v>0</v>
      </c>
      <c r="FI74" s="192">
        <f t="shared" si="373"/>
        <v>0</v>
      </c>
      <c r="FJ74" s="192">
        <f t="shared" si="374"/>
        <v>0</v>
      </c>
      <c r="FK74" s="192">
        <f t="shared" si="375"/>
        <v>0</v>
      </c>
      <c r="FL74" s="192">
        <f t="shared" si="376"/>
        <v>0</v>
      </c>
      <c r="FM74" s="192">
        <f t="shared" si="377"/>
        <v>0</v>
      </c>
      <c r="FN74" s="192">
        <f t="shared" si="378"/>
        <v>0</v>
      </c>
      <c r="FO74" s="192">
        <f t="shared" si="379"/>
        <v>0</v>
      </c>
      <c r="FP74" s="192">
        <f t="shared" si="380"/>
        <v>0</v>
      </c>
      <c r="FQ74" s="192">
        <f t="shared" si="381"/>
        <v>0</v>
      </c>
      <c r="FR74" s="192">
        <f t="shared" si="382"/>
        <v>0</v>
      </c>
      <c r="FS74" s="192">
        <f t="shared" si="383"/>
        <v>0</v>
      </c>
      <c r="FT74" s="192">
        <f t="shared" si="384"/>
        <v>0</v>
      </c>
      <c r="FU74" s="192">
        <f t="shared" si="385"/>
        <v>0</v>
      </c>
      <c r="FV74" s="192">
        <f t="shared" si="386"/>
        <v>0</v>
      </c>
      <c r="FW74" s="192">
        <f t="shared" si="387"/>
        <v>0</v>
      </c>
      <c r="FX74" s="192">
        <f t="shared" si="388"/>
        <v>0</v>
      </c>
      <c r="FY74" s="192">
        <f t="shared" si="389"/>
        <v>0</v>
      </c>
      <c r="FZ74" s="192">
        <f t="shared" si="390"/>
        <v>0</v>
      </c>
      <c r="GA74" s="192">
        <f t="shared" si="391"/>
        <v>0</v>
      </c>
      <c r="GB74" s="192">
        <f t="shared" si="392"/>
        <v>0</v>
      </c>
      <c r="GC74" s="192">
        <f t="shared" si="393"/>
        <v>0</v>
      </c>
      <c r="GD74" s="192">
        <f t="shared" si="394"/>
        <v>0</v>
      </c>
      <c r="GE74" s="192">
        <f t="shared" si="395"/>
        <v>0</v>
      </c>
      <c r="GF74" s="192">
        <f t="shared" si="396"/>
        <v>0</v>
      </c>
      <c r="GG74" s="192">
        <f t="shared" si="397"/>
        <v>0</v>
      </c>
      <c r="GH74" s="192">
        <f t="shared" si="398"/>
        <v>0</v>
      </c>
      <c r="GI74" s="192">
        <f t="shared" si="399"/>
        <v>0</v>
      </c>
      <c r="GJ74" s="192">
        <f t="shared" si="400"/>
        <v>0</v>
      </c>
      <c r="GK74" s="192">
        <f t="shared" si="401"/>
        <v>0</v>
      </c>
      <c r="GL74" s="192">
        <f t="shared" si="402"/>
        <v>0</v>
      </c>
      <c r="GM74" s="192">
        <f t="shared" si="403"/>
        <v>0</v>
      </c>
      <c r="GN74" s="192">
        <f t="shared" si="404"/>
        <v>0</v>
      </c>
      <c r="GO74" s="192">
        <f t="shared" si="405"/>
        <v>0</v>
      </c>
      <c r="GP74" s="192">
        <f t="shared" si="406"/>
        <v>0</v>
      </c>
      <c r="GQ74" s="192">
        <f t="shared" si="407"/>
        <v>0</v>
      </c>
      <c r="GR74" s="192">
        <f t="shared" si="408"/>
        <v>0</v>
      </c>
      <c r="GS74" s="192">
        <f t="shared" si="409"/>
        <v>0</v>
      </c>
      <c r="GT74" s="192">
        <f t="shared" si="410"/>
        <v>0</v>
      </c>
      <c r="GU74" s="192">
        <f t="shared" si="411"/>
        <v>0</v>
      </c>
      <c r="GV74" s="192">
        <f t="shared" si="412"/>
        <v>0</v>
      </c>
      <c r="GW74" s="192">
        <f t="shared" si="413"/>
        <v>0</v>
      </c>
      <c r="GX74" s="192">
        <f t="shared" si="414"/>
        <v>0</v>
      </c>
      <c r="GY74" s="192">
        <f t="shared" si="415"/>
        <v>0</v>
      </c>
      <c r="GZ74" s="192">
        <f t="shared" si="416"/>
        <v>0</v>
      </c>
      <c r="HA74" s="192">
        <f t="shared" si="417"/>
        <v>0</v>
      </c>
      <c r="HB74" s="192">
        <f t="shared" si="418"/>
        <v>0</v>
      </c>
      <c r="HC74" s="192">
        <f t="shared" si="419"/>
        <v>0</v>
      </c>
      <c r="HD74" s="192">
        <f t="shared" si="420"/>
        <v>0</v>
      </c>
      <c r="HE74" s="192">
        <f t="shared" si="421"/>
        <v>0</v>
      </c>
      <c r="HF74" s="192">
        <f t="shared" si="422"/>
        <v>0</v>
      </c>
      <c r="HG74" s="192">
        <f t="shared" si="423"/>
        <v>0</v>
      </c>
      <c r="HH74" s="192">
        <f t="shared" si="424"/>
        <v>0</v>
      </c>
      <c r="HI74" s="192">
        <f t="shared" si="425"/>
        <v>0</v>
      </c>
      <c r="HJ74" s="192">
        <f t="shared" si="426"/>
        <v>0</v>
      </c>
      <c r="HK74" s="192">
        <f t="shared" si="427"/>
        <v>0</v>
      </c>
      <c r="HL74" s="192">
        <f t="shared" si="428"/>
        <v>0</v>
      </c>
      <c r="HM74" s="192">
        <f t="shared" si="429"/>
        <v>0</v>
      </c>
      <c r="HN74" s="194">
        <f t="shared" si="430"/>
        <v>0</v>
      </c>
      <c r="HO74" s="194">
        <f t="shared" si="431"/>
        <v>0</v>
      </c>
      <c r="HP74" s="194">
        <f t="shared" si="432"/>
        <v>0</v>
      </c>
      <c r="HQ74" s="194">
        <f t="shared" si="433"/>
        <v>0</v>
      </c>
      <c r="HR74" s="194">
        <f t="shared" si="434"/>
        <v>0</v>
      </c>
      <c r="HS74" s="195" t="str">
        <f t="shared" si="229"/>
        <v/>
      </c>
      <c r="HT74" s="196">
        <f t="shared" si="230"/>
        <v>0</v>
      </c>
      <c r="HU74" s="196">
        <f t="shared" si="231"/>
        <v>0</v>
      </c>
      <c r="HV74" s="197" t="str">
        <f t="shared" si="232"/>
        <v/>
      </c>
      <c r="HW74" s="197" t="str">
        <f t="shared" si="435"/>
        <v/>
      </c>
      <c r="HX74" s="197" t="str">
        <f t="shared" si="436"/>
        <v/>
      </c>
      <c r="HY74" s="195" t="str">
        <f t="shared" si="233"/>
        <v/>
      </c>
      <c r="HZ74" s="30">
        <f t="shared" si="227"/>
        <v>0</v>
      </c>
      <c r="IA74" s="198">
        <f t="shared" si="234"/>
        <v>0</v>
      </c>
      <c r="IB74" s="195"/>
      <c r="IC74" s="195">
        <f t="shared" si="437"/>
        <v>0</v>
      </c>
      <c r="ID74" s="195">
        <f t="shared" si="235"/>
        <v>0</v>
      </c>
      <c r="IE74" s="195">
        <f t="shared" si="438"/>
        <v>0</v>
      </c>
      <c r="IF74" s="195">
        <f t="shared" si="236"/>
        <v>0</v>
      </c>
      <c r="IG74" s="307">
        <f t="shared" si="237"/>
        <v>0</v>
      </c>
      <c r="IH74" s="307">
        <f t="shared" si="238"/>
        <v>0</v>
      </c>
      <c r="II74" s="44">
        <f t="shared" si="239"/>
        <v>0</v>
      </c>
      <c r="IJ74" s="44">
        <f t="shared" si="439"/>
        <v>0</v>
      </c>
      <c r="IK74" s="44">
        <f t="shared" si="440"/>
        <v>0</v>
      </c>
      <c r="IL74" s="44">
        <f t="shared" si="441"/>
        <v>0</v>
      </c>
      <c r="IM74" s="44">
        <f t="shared" si="442"/>
        <v>0</v>
      </c>
      <c r="IN74" s="44">
        <f t="shared" si="443"/>
        <v>0</v>
      </c>
      <c r="IO74" s="44">
        <f t="shared" si="444"/>
        <v>0</v>
      </c>
    </row>
    <row r="75" spans="1:249" ht="18" customHeight="1">
      <c r="A75" s="188">
        <v>69</v>
      </c>
      <c r="B75" s="326"/>
      <c r="C75" s="289"/>
      <c r="D75" s="199"/>
      <c r="E75" s="189"/>
      <c r="F75" s="189"/>
      <c r="G75" s="190"/>
      <c r="H75" s="190"/>
      <c r="I75" s="272"/>
      <c r="J75" s="207"/>
      <c r="K75" s="214" t="str">
        <f t="shared" si="240"/>
        <v/>
      </c>
      <c r="L75" s="200" t="str">
        <f t="shared" si="241"/>
        <v/>
      </c>
      <c r="M75" s="200" t="str">
        <f t="shared" si="242"/>
        <v/>
      </c>
      <c r="N75" s="209" t="str">
        <f t="shared" si="228"/>
        <v/>
      </c>
      <c r="O75" s="208" t="str">
        <f>IFERROR(IF(D75="","",IF(K75="","",IF(I75="","",IF(F75="F",VLOOKUP(K75,F!A:G,2,0),IF(F75="M",VLOOKUP(K75,M!A:G,2,0),""))))),0)</f>
        <v/>
      </c>
      <c r="P75" s="191" t="str">
        <f>IFERROR(IF(D75="","",IF(K75="","",IF(I75="","",IF(F75="F",VLOOKUP(K75,F!A:G,3,0),IF(F75="M",VLOOKUP(K75,M!A:G,3,0),""))))),0)</f>
        <v/>
      </c>
      <c r="Q75" s="191" t="str">
        <f>IFERROR(IF(D75="","",IF(K75="","",IF(I75="","",IF(F75="F",VLOOKUP(K75,F!A:G,4,0),IF(F75="M",VLOOKUP(K75,M!A:G,4,0),""))))),0)</f>
        <v/>
      </c>
      <c r="R75" s="191" t="str">
        <f>IFERROR(IF(D75="","",IF(K75="","",IF(I75="","",IF(F75="F",VLOOKUP(K75,F!A:G,5,0),IF(F75="M",VLOOKUP(K75,M!A:G,5,0),""))))),0)</f>
        <v/>
      </c>
      <c r="S75" s="191" t="str">
        <f>IFERROR(IF(D75="","",IF(K75="","",IF(I75="","",IF(F75="F",VLOOKUP(K75,F!A:G,6,0),IF(F75="M",VLOOKUP(K75,M!A:G,6,0),""))))),0)</f>
        <v/>
      </c>
      <c r="T75" s="191" t="str">
        <f>IFERROR(IF(D75="","",IF(K75="","",IF(I75="","",IF(F75="F",VLOOKUP(K75,F!A:G,7,0),IF(F75="M",VLOOKUP(K75,M!A:G,7,0),""))))),0)</f>
        <v/>
      </c>
      <c r="U75" s="191" t="str">
        <f>IFERROR(IF(D75="","",IF(K75="","",IF(J75="","",IF(F75="F",VLOOKUP(K75,F!A:M,8,0),IF(F75="M",VLOOKUP(K75,M!A:M,8,0),""))))),0)</f>
        <v/>
      </c>
      <c r="V75" s="191" t="str">
        <f>IFERROR(IF(D75="","",IF(K75="","",IF(J75="","",IF(F75="F",VLOOKUP(K75,F!A:M,9,0),IF(F75="M",VLOOKUP(K75,M!A:M,9,0),""))))),0)</f>
        <v/>
      </c>
      <c r="W75" s="191" t="str">
        <f>IFERROR(IF(D75="","",IF(K75="","",IF(J75="","",IF(F75="F",VLOOKUP(K75,F!A:M,10,0),IF(F75="M",VLOOKUP(K75,M!A:M,10,0),""))))),0)</f>
        <v/>
      </c>
      <c r="X75" s="191" t="str">
        <f>IFERROR(IF(D75="","",IF(K75="","",IF(J75="","",IF(F75="F",VLOOKUP(K75,F!A:M,11,0),IF(F75="M",VLOOKUP(K75,M!A:M,11,0),""))))),0)</f>
        <v/>
      </c>
      <c r="Y75" s="191" t="str">
        <f>IFERROR(IF(D75="","",IF(K75="","",IF(J75="","",IF(F75="F",VLOOKUP(K75,F!A:M,12,0),IF(F75="M",VLOOKUP(K75,M!A:M,12,0),""))))),0)</f>
        <v/>
      </c>
      <c r="Z75" s="191" t="str">
        <f>IFERROR(IF(D75="","",IF(K75="","",IF(J75="","",IF(F75="F",VLOOKUP(K75,F!A:M,13,0),IF(F75="M",VLOOKUP(K75,M!A:M,13,0),""))))),0)</f>
        <v/>
      </c>
      <c r="AA75" s="191" t="str">
        <f>IFERROR(IF(D75="","",IF(F75="","",IF(J75="","",IF(K75="","",IF(AND(K75&gt;23,K75&lt;=60),IF(F75="F",VLOOKUP(MROUND(HZ75,0.5),'F-Weight for Length'!K:S,2,0),VLOOKUP(MROUND(HZ75,0.5),'M-Weight for Length'!K:S,2,0)),IF(K75&gt;60,IF(F75="F",VLOOKUP(K75,'F-Weight for Length'!U:AC,2,0),VLOOKUP(K75,'M-Weight for Length'!U:AC,2,0)),IF(F75="F",VLOOKUP(MROUND(HZ75,0.5),'F-Weight for Length'!A:I,2,0),VLOOKUP(MROUND(HZ75,0.5),'M-Weight for Length'!A:I,2,0)))))))),0)</f>
        <v/>
      </c>
      <c r="AB75" s="191" t="str">
        <f>IFERROR(IF(D75="","",IF(F75="","",IF(J75="","",IF(K75="","",IF(AND(K75&gt;23,K75&lt;=60),IF(F75="F",VLOOKUP(MROUND(HZ75,0.5),'F-Weight for Length'!K:S,3,0),VLOOKUP(MROUND(HZ75,0.5),'M-Weight for Length'!K:S,3,0)),IF(K75&gt;60,IF(F75="F",VLOOKUP(K75,'F-Weight for Length'!U:AC,3,0),VLOOKUP(K75,'M-Weight for Length'!U:AC,3,0)),IF(F75="F",VLOOKUP(MROUND(HZ75,0.5),'F-Weight for Length'!A:I,3,0),VLOOKUP(MROUND(HZ75,0.5),'M-Weight for Length'!A:I,3,0)))))))),0)</f>
        <v/>
      </c>
      <c r="AC75" s="191" t="str">
        <f>IFERROR(IF(D75="","",IF(F75="","",IF(J75="","",IF(K75="","",IF(AND(K75&gt;23,K75&lt;=60),IF(F75="F",VLOOKUP(MROUND(HZ75,0.5),'F-Weight for Length'!K:S,4,0),VLOOKUP(MROUND(HZ75,0.5),'M-Weight for Length'!K:S,4,0)),IF(K75&gt;60,IF(F75="F",VLOOKUP(K75,'F-Weight for Length'!U:AC,4,0),VLOOKUP(K75,'M-Weight for Length'!U:AC,4,0)),IF(F75="F",VLOOKUP(MROUND(HZ75,0.5),'F-Weight for Length'!A:I,4,0),VLOOKUP(MROUND(HZ75,0.5),'M-Weight for Length'!A:I,4,0)))))))),0)</f>
        <v/>
      </c>
      <c r="AD75" s="191" t="str">
        <f>IFERROR(IF(D75="","",IF(F75="","",IF(J75="","",IF(K75="","",IF(AND(K75&gt;23,K75&lt;=60),IF(F75="F",VLOOKUP(MROUND(HZ75,0.5),'F-Weight for Length'!K:S,5,0),VLOOKUP(MROUND(HZ75,0.5),'M-Weight for Length'!K:S,5,0)),IF(K75&gt;60,IF(F75="F",VLOOKUP(K75,'F-Weight for Length'!U:AC,5,0),VLOOKUP(K75,'M-Weight for Length'!U:AC,5,0)),IF(F75="F",VLOOKUP(MROUND(HZ75,0.5),'F-Weight for Length'!A:I,5,0),VLOOKUP(MROUND(HZ75,0.5),'M-Weight for Length'!A:I,5,0)))))))),0)</f>
        <v/>
      </c>
      <c r="AE75" s="191" t="str">
        <f>IFERROR(IF(D75="","",IF(F75="","",IF(J75="","",IF(K75="","",IF(AND(K75&gt;23,K75&lt;=60),IF(F75="F",VLOOKUP(MROUND(HZ75,0.5),'F-Weight for Length'!K:S,6,0),VLOOKUP(MROUND(HZ75,0.5),'M-Weight for Length'!K:S,6,0)),IF(K75&gt;60,IF(F75="F",VLOOKUP(K75,'F-Weight for Length'!U:AC,6,0),VLOOKUP(K75,'M-Weight for Length'!U:AC,6,0)),IF(F75="F",VLOOKUP(MROUND(HZ75,0.5),'F-Weight for Length'!A:I,6,0),VLOOKUP(MROUND(HZ75,0.5),'M-Weight for Length'!A:I,6,0)))))))),0)</f>
        <v/>
      </c>
      <c r="AF75" s="191" t="str">
        <f>IFERROR(IF(D75="","",IF(F75="","",IF(J75="","",IF(K75="","",IF(AND(K75&gt;23,K75&lt;=60),IF(F75="F",VLOOKUP(MROUND(HZ75,0.5),'F-Weight for Length'!K:S,7,0),VLOOKUP(MROUND(HZ75,0.5),'M-Weight for Length'!K:S,7,0)),IF(K75&gt;60,IF(F75="F",VLOOKUP(K75,'F-Weight for Length'!U:AC,7,0),VLOOKUP(K75,'M-Weight for Length'!U:AC,7,0)),IF(F75="F",VLOOKUP(MROUND(HZ75,0.5),'F-Weight for Length'!A:I,7,0),VLOOKUP(MROUND(HZ75,0.5),'M-Weight for Length'!A:I,7,0)))))))),0)</f>
        <v/>
      </c>
      <c r="AG75" s="191" t="str">
        <f>IFERROR(IF(D75="","",IF(F75="","",IF(J75="","",IF(K75="","",IF(AND(K75&gt;23,K75&lt;=60),IF(F75="F",VLOOKUP(MROUND(HZ75,0.5),'F-Weight for Length'!K:S,8,0),VLOOKUP(MROUND(HZ75,0.5),'M-Weight for Length'!K:S,8,0)),IF(K75&gt;60,IF(F75="F",VLOOKUP(K75,'F-Weight for Length'!U:AC,8,0),VLOOKUP(K75,'M-Weight for Length'!U:AC,8,0)),IF(F75="F",VLOOKUP(MROUND(HZ75,0.5),'F-Weight for Length'!A:I,8,0),VLOOKUP(MROUND(HZ75,0.5),'M-Weight for Length'!A:I,8,0)))))))),0)</f>
        <v/>
      </c>
      <c r="AH75" s="191" t="str">
        <f>IFERROR(IF(D75="","",IF(F75="","",IF(J75="","",IF(K75="","",IF(AND(K75&gt;23,K75&lt;=60),IF(F75="F",VLOOKUP(MROUND(HZ75,0.5),'F-Weight for Length'!K:S,9,0),VLOOKUP(MROUND(HZ75,0.5),'M-Weight for Length'!K:S,9,0)),IF(K75&gt;60,IF(F75="F",VLOOKUP(K75,'F-Weight for Length'!U:AC,9,0),VLOOKUP(K75,'M-Weight for Length'!U:AC,9,0)),IF(F75="F",VLOOKUP(MROUND(HZ75,0.5),'F-Weight for Length'!A:I,9,0),VLOOKUP(MROUND(HZ75,0.5),'M-Weight for Length'!A:I,9,0)))))))),0)</f>
        <v/>
      </c>
      <c r="AI75" s="192">
        <f t="shared" si="243"/>
        <v>0</v>
      </c>
      <c r="AJ75" s="192">
        <f t="shared" si="244"/>
        <v>0</v>
      </c>
      <c r="AK75" s="192">
        <f t="shared" si="245"/>
        <v>0</v>
      </c>
      <c r="AL75" s="192">
        <f t="shared" si="246"/>
        <v>0</v>
      </c>
      <c r="AM75" s="192">
        <f t="shared" si="247"/>
        <v>0</v>
      </c>
      <c r="AN75" s="192">
        <f t="shared" si="248"/>
        <v>0</v>
      </c>
      <c r="AO75" s="192">
        <f t="shared" si="249"/>
        <v>0</v>
      </c>
      <c r="AP75" s="192">
        <f t="shared" si="250"/>
        <v>0</v>
      </c>
      <c r="AQ75" s="192">
        <f t="shared" si="251"/>
        <v>0</v>
      </c>
      <c r="AR75" s="192">
        <f t="shared" si="252"/>
        <v>0</v>
      </c>
      <c r="AS75" s="192">
        <f t="shared" si="253"/>
        <v>0</v>
      </c>
      <c r="AT75" s="192">
        <f t="shared" si="254"/>
        <v>0</v>
      </c>
      <c r="AU75" s="192">
        <f t="shared" si="255"/>
        <v>0</v>
      </c>
      <c r="AV75" s="192">
        <f t="shared" si="256"/>
        <v>0</v>
      </c>
      <c r="AW75" s="192">
        <f t="shared" si="257"/>
        <v>0</v>
      </c>
      <c r="AX75" s="192">
        <f t="shared" si="258"/>
        <v>0</v>
      </c>
      <c r="AY75" s="192">
        <f t="shared" si="259"/>
        <v>0</v>
      </c>
      <c r="AZ75" s="192">
        <f t="shared" si="260"/>
        <v>0</v>
      </c>
      <c r="BA75" s="192">
        <f t="shared" si="261"/>
        <v>0</v>
      </c>
      <c r="BB75" s="192">
        <f t="shared" si="262"/>
        <v>0</v>
      </c>
      <c r="BC75" s="192">
        <f t="shared" si="263"/>
        <v>0</v>
      </c>
      <c r="BD75" s="192">
        <f t="shared" si="264"/>
        <v>0</v>
      </c>
      <c r="BE75" s="192">
        <f t="shared" si="265"/>
        <v>0</v>
      </c>
      <c r="BF75" s="192">
        <f t="shared" si="266"/>
        <v>0</v>
      </c>
      <c r="BG75" s="192">
        <f t="shared" si="267"/>
        <v>0</v>
      </c>
      <c r="BH75" s="192">
        <f t="shared" si="268"/>
        <v>0</v>
      </c>
      <c r="BI75" s="192">
        <f t="shared" si="269"/>
        <v>0</v>
      </c>
      <c r="BJ75" s="192">
        <f t="shared" si="270"/>
        <v>0</v>
      </c>
      <c r="BK75" s="192">
        <f t="shared" si="271"/>
        <v>0</v>
      </c>
      <c r="BL75" s="192">
        <f t="shared" si="272"/>
        <v>0</v>
      </c>
      <c r="BM75" s="192">
        <f t="shared" si="273"/>
        <v>0</v>
      </c>
      <c r="BN75" s="192">
        <f t="shared" si="274"/>
        <v>0</v>
      </c>
      <c r="BO75" s="192">
        <f t="shared" si="275"/>
        <v>0</v>
      </c>
      <c r="BP75" s="192">
        <f t="shared" si="276"/>
        <v>0</v>
      </c>
      <c r="BQ75" s="192">
        <f t="shared" si="277"/>
        <v>0</v>
      </c>
      <c r="BR75" s="192">
        <f t="shared" si="278"/>
        <v>0</v>
      </c>
      <c r="BS75" s="192">
        <f t="shared" si="279"/>
        <v>0</v>
      </c>
      <c r="BT75" s="192">
        <f t="shared" si="280"/>
        <v>0</v>
      </c>
      <c r="BU75" s="192">
        <f t="shared" si="281"/>
        <v>0</v>
      </c>
      <c r="BV75" s="192">
        <f t="shared" si="282"/>
        <v>0</v>
      </c>
      <c r="BW75" s="192">
        <f t="shared" si="283"/>
        <v>0</v>
      </c>
      <c r="BX75" s="192">
        <f t="shared" si="284"/>
        <v>0</v>
      </c>
      <c r="BY75" s="192">
        <f t="shared" si="285"/>
        <v>0</v>
      </c>
      <c r="BZ75" s="192">
        <f t="shared" si="286"/>
        <v>0</v>
      </c>
      <c r="CA75" s="192">
        <f t="shared" si="287"/>
        <v>0</v>
      </c>
      <c r="CB75" s="192">
        <f t="shared" si="288"/>
        <v>0</v>
      </c>
      <c r="CC75" s="192">
        <f t="shared" si="289"/>
        <v>0</v>
      </c>
      <c r="CD75" s="192">
        <f t="shared" si="290"/>
        <v>0</v>
      </c>
      <c r="CE75" s="192">
        <f t="shared" si="291"/>
        <v>0</v>
      </c>
      <c r="CF75" s="192">
        <f t="shared" si="292"/>
        <v>0</v>
      </c>
      <c r="CG75" s="192">
        <f t="shared" si="293"/>
        <v>0</v>
      </c>
      <c r="CH75" s="192">
        <f t="shared" si="294"/>
        <v>0</v>
      </c>
      <c r="CI75" s="192">
        <f t="shared" si="295"/>
        <v>0</v>
      </c>
      <c r="CJ75" s="192">
        <f t="shared" si="296"/>
        <v>0</v>
      </c>
      <c r="CK75" s="192">
        <f t="shared" si="297"/>
        <v>0</v>
      </c>
      <c r="CL75" s="192">
        <f t="shared" si="298"/>
        <v>0</v>
      </c>
      <c r="CM75" s="192">
        <f t="shared" si="299"/>
        <v>0</v>
      </c>
      <c r="CN75" s="192">
        <f t="shared" si="300"/>
        <v>0</v>
      </c>
      <c r="CO75" s="192">
        <f t="shared" si="301"/>
        <v>0</v>
      </c>
      <c r="CP75" s="192">
        <f t="shared" si="302"/>
        <v>0</v>
      </c>
      <c r="CQ75" s="192">
        <f t="shared" si="303"/>
        <v>0</v>
      </c>
      <c r="CR75" s="192">
        <f t="shared" si="304"/>
        <v>0</v>
      </c>
      <c r="CS75" s="192">
        <f t="shared" si="305"/>
        <v>0</v>
      </c>
      <c r="CT75" s="192">
        <f t="shared" si="306"/>
        <v>0</v>
      </c>
      <c r="CU75" s="192">
        <f t="shared" si="307"/>
        <v>0</v>
      </c>
      <c r="CV75" s="192">
        <f t="shared" si="308"/>
        <v>0</v>
      </c>
      <c r="CW75" s="192">
        <f t="shared" si="309"/>
        <v>0</v>
      </c>
      <c r="CX75" s="192">
        <f t="shared" si="310"/>
        <v>0</v>
      </c>
      <c r="CY75" s="192">
        <f t="shared" si="311"/>
        <v>0</v>
      </c>
      <c r="CZ75" s="192">
        <f t="shared" si="312"/>
        <v>0</v>
      </c>
      <c r="DA75" s="192">
        <f t="shared" si="313"/>
        <v>0</v>
      </c>
      <c r="DB75" s="192">
        <f t="shared" si="314"/>
        <v>0</v>
      </c>
      <c r="DC75" s="192">
        <f t="shared" si="315"/>
        <v>0</v>
      </c>
      <c r="DD75" s="192">
        <f t="shared" si="316"/>
        <v>0</v>
      </c>
      <c r="DE75" s="192">
        <f t="shared" si="317"/>
        <v>0</v>
      </c>
      <c r="DF75" s="192">
        <f t="shared" si="318"/>
        <v>0</v>
      </c>
      <c r="DG75" s="192">
        <f t="shared" si="319"/>
        <v>0</v>
      </c>
      <c r="DH75" s="192">
        <f t="shared" si="320"/>
        <v>0</v>
      </c>
      <c r="DI75" s="192">
        <f t="shared" si="321"/>
        <v>0</v>
      </c>
      <c r="DJ75" s="192">
        <f t="shared" si="322"/>
        <v>0</v>
      </c>
      <c r="DK75" s="192">
        <f t="shared" si="323"/>
        <v>0</v>
      </c>
      <c r="DL75" s="192">
        <f t="shared" si="324"/>
        <v>0</v>
      </c>
      <c r="DM75" s="192">
        <f t="shared" si="325"/>
        <v>0</v>
      </c>
      <c r="DN75" s="192">
        <f t="shared" si="326"/>
        <v>0</v>
      </c>
      <c r="DO75" s="192">
        <f t="shared" si="327"/>
        <v>0</v>
      </c>
      <c r="DP75" s="192">
        <f t="shared" si="328"/>
        <v>0</v>
      </c>
      <c r="DQ75" s="192">
        <f t="shared" si="329"/>
        <v>0</v>
      </c>
      <c r="DR75" s="192">
        <f t="shared" si="330"/>
        <v>0</v>
      </c>
      <c r="DS75" s="192">
        <f t="shared" si="331"/>
        <v>0</v>
      </c>
      <c r="DT75" s="192">
        <f t="shared" si="332"/>
        <v>0</v>
      </c>
      <c r="DU75" s="192">
        <f t="shared" si="333"/>
        <v>0</v>
      </c>
      <c r="DV75" s="193">
        <f t="shared" si="334"/>
        <v>0</v>
      </c>
      <c r="DW75" s="193">
        <f t="shared" si="335"/>
        <v>0</v>
      </c>
      <c r="DX75" s="193">
        <f t="shared" si="336"/>
        <v>0</v>
      </c>
      <c r="DY75" s="193">
        <f t="shared" si="337"/>
        <v>0</v>
      </c>
      <c r="DZ75" s="193">
        <f t="shared" si="338"/>
        <v>0</v>
      </c>
      <c r="EA75" s="192">
        <f t="shared" si="339"/>
        <v>0</v>
      </c>
      <c r="EB75" s="192">
        <f t="shared" si="340"/>
        <v>0</v>
      </c>
      <c r="EC75" s="192">
        <f t="shared" si="341"/>
        <v>0</v>
      </c>
      <c r="ED75" s="192">
        <f t="shared" si="342"/>
        <v>0</v>
      </c>
      <c r="EE75" s="192">
        <f t="shared" si="343"/>
        <v>0</v>
      </c>
      <c r="EF75" s="192">
        <f t="shared" si="344"/>
        <v>0</v>
      </c>
      <c r="EG75" s="192">
        <f t="shared" si="345"/>
        <v>0</v>
      </c>
      <c r="EH75" s="192">
        <f t="shared" si="346"/>
        <v>0</v>
      </c>
      <c r="EI75" s="192">
        <f t="shared" si="347"/>
        <v>0</v>
      </c>
      <c r="EJ75" s="192">
        <f t="shared" si="348"/>
        <v>0</v>
      </c>
      <c r="EK75" s="192">
        <f t="shared" si="349"/>
        <v>0</v>
      </c>
      <c r="EL75" s="192">
        <f t="shared" si="350"/>
        <v>0</v>
      </c>
      <c r="EM75" s="192">
        <f t="shared" si="351"/>
        <v>0</v>
      </c>
      <c r="EN75" s="192">
        <f t="shared" si="352"/>
        <v>0</v>
      </c>
      <c r="EO75" s="192">
        <f t="shared" si="353"/>
        <v>0</v>
      </c>
      <c r="EP75" s="192">
        <f t="shared" si="354"/>
        <v>0</v>
      </c>
      <c r="EQ75" s="192">
        <f t="shared" si="355"/>
        <v>0</v>
      </c>
      <c r="ER75" s="192">
        <f t="shared" si="356"/>
        <v>0</v>
      </c>
      <c r="ES75" s="192">
        <f t="shared" si="357"/>
        <v>0</v>
      </c>
      <c r="ET75" s="192">
        <f t="shared" si="358"/>
        <v>0</v>
      </c>
      <c r="EU75" s="192">
        <f t="shared" si="359"/>
        <v>0</v>
      </c>
      <c r="EV75" s="192">
        <f t="shared" si="360"/>
        <v>0</v>
      </c>
      <c r="EW75" s="192">
        <f t="shared" si="361"/>
        <v>0</v>
      </c>
      <c r="EX75" s="192">
        <f t="shared" si="362"/>
        <v>0</v>
      </c>
      <c r="EY75" s="192">
        <f t="shared" si="363"/>
        <v>0</v>
      </c>
      <c r="EZ75" s="192">
        <f t="shared" si="364"/>
        <v>0</v>
      </c>
      <c r="FA75" s="192">
        <f t="shared" si="365"/>
        <v>0</v>
      </c>
      <c r="FB75" s="192">
        <f t="shared" si="366"/>
        <v>0</v>
      </c>
      <c r="FC75" s="192">
        <f t="shared" si="367"/>
        <v>0</v>
      </c>
      <c r="FD75" s="192">
        <f t="shared" si="368"/>
        <v>0</v>
      </c>
      <c r="FE75" s="192">
        <f t="shared" si="369"/>
        <v>0</v>
      </c>
      <c r="FF75" s="192">
        <f t="shared" si="370"/>
        <v>0</v>
      </c>
      <c r="FG75" s="192">
        <f t="shared" si="371"/>
        <v>0</v>
      </c>
      <c r="FH75" s="192">
        <f t="shared" si="372"/>
        <v>0</v>
      </c>
      <c r="FI75" s="192">
        <f t="shared" si="373"/>
        <v>0</v>
      </c>
      <c r="FJ75" s="192">
        <f t="shared" si="374"/>
        <v>0</v>
      </c>
      <c r="FK75" s="192">
        <f t="shared" si="375"/>
        <v>0</v>
      </c>
      <c r="FL75" s="192">
        <f t="shared" si="376"/>
        <v>0</v>
      </c>
      <c r="FM75" s="192">
        <f t="shared" si="377"/>
        <v>0</v>
      </c>
      <c r="FN75" s="192">
        <f t="shared" si="378"/>
        <v>0</v>
      </c>
      <c r="FO75" s="192">
        <f t="shared" si="379"/>
        <v>0</v>
      </c>
      <c r="FP75" s="192">
        <f t="shared" si="380"/>
        <v>0</v>
      </c>
      <c r="FQ75" s="192">
        <f t="shared" si="381"/>
        <v>0</v>
      </c>
      <c r="FR75" s="192">
        <f t="shared" si="382"/>
        <v>0</v>
      </c>
      <c r="FS75" s="192">
        <f t="shared" si="383"/>
        <v>0</v>
      </c>
      <c r="FT75" s="192">
        <f t="shared" si="384"/>
        <v>0</v>
      </c>
      <c r="FU75" s="192">
        <f t="shared" si="385"/>
        <v>0</v>
      </c>
      <c r="FV75" s="192">
        <f t="shared" si="386"/>
        <v>0</v>
      </c>
      <c r="FW75" s="192">
        <f t="shared" si="387"/>
        <v>0</v>
      </c>
      <c r="FX75" s="192">
        <f t="shared" si="388"/>
        <v>0</v>
      </c>
      <c r="FY75" s="192">
        <f t="shared" si="389"/>
        <v>0</v>
      </c>
      <c r="FZ75" s="192">
        <f t="shared" si="390"/>
        <v>0</v>
      </c>
      <c r="GA75" s="192">
        <f t="shared" si="391"/>
        <v>0</v>
      </c>
      <c r="GB75" s="192">
        <f t="shared" si="392"/>
        <v>0</v>
      </c>
      <c r="GC75" s="192">
        <f t="shared" si="393"/>
        <v>0</v>
      </c>
      <c r="GD75" s="192">
        <f t="shared" si="394"/>
        <v>0</v>
      </c>
      <c r="GE75" s="192">
        <f t="shared" si="395"/>
        <v>0</v>
      </c>
      <c r="GF75" s="192">
        <f t="shared" si="396"/>
        <v>0</v>
      </c>
      <c r="GG75" s="192">
        <f t="shared" si="397"/>
        <v>0</v>
      </c>
      <c r="GH75" s="192">
        <f t="shared" si="398"/>
        <v>0</v>
      </c>
      <c r="GI75" s="192">
        <f t="shared" si="399"/>
        <v>0</v>
      </c>
      <c r="GJ75" s="192">
        <f t="shared" si="400"/>
        <v>0</v>
      </c>
      <c r="GK75" s="192">
        <f t="shared" si="401"/>
        <v>0</v>
      </c>
      <c r="GL75" s="192">
        <f t="shared" si="402"/>
        <v>0</v>
      </c>
      <c r="GM75" s="192">
        <f t="shared" si="403"/>
        <v>0</v>
      </c>
      <c r="GN75" s="192">
        <f t="shared" si="404"/>
        <v>0</v>
      </c>
      <c r="GO75" s="192">
        <f t="shared" si="405"/>
        <v>0</v>
      </c>
      <c r="GP75" s="192">
        <f t="shared" si="406"/>
        <v>0</v>
      </c>
      <c r="GQ75" s="192">
        <f t="shared" si="407"/>
        <v>0</v>
      </c>
      <c r="GR75" s="192">
        <f t="shared" si="408"/>
        <v>0</v>
      </c>
      <c r="GS75" s="192">
        <f t="shared" si="409"/>
        <v>0</v>
      </c>
      <c r="GT75" s="192">
        <f t="shared" si="410"/>
        <v>0</v>
      </c>
      <c r="GU75" s="192">
        <f t="shared" si="411"/>
        <v>0</v>
      </c>
      <c r="GV75" s="192">
        <f t="shared" si="412"/>
        <v>0</v>
      </c>
      <c r="GW75" s="192">
        <f t="shared" si="413"/>
        <v>0</v>
      </c>
      <c r="GX75" s="192">
        <f t="shared" si="414"/>
        <v>0</v>
      </c>
      <c r="GY75" s="192">
        <f t="shared" si="415"/>
        <v>0</v>
      </c>
      <c r="GZ75" s="192">
        <f t="shared" si="416"/>
        <v>0</v>
      </c>
      <c r="HA75" s="192">
        <f t="shared" si="417"/>
        <v>0</v>
      </c>
      <c r="HB75" s="192">
        <f t="shared" si="418"/>
        <v>0</v>
      </c>
      <c r="HC75" s="192">
        <f t="shared" si="419"/>
        <v>0</v>
      </c>
      <c r="HD75" s="192">
        <f t="shared" si="420"/>
        <v>0</v>
      </c>
      <c r="HE75" s="192">
        <f t="shared" si="421"/>
        <v>0</v>
      </c>
      <c r="HF75" s="192">
        <f t="shared" si="422"/>
        <v>0</v>
      </c>
      <c r="HG75" s="192">
        <f t="shared" si="423"/>
        <v>0</v>
      </c>
      <c r="HH75" s="192">
        <f t="shared" si="424"/>
        <v>0</v>
      </c>
      <c r="HI75" s="192">
        <f t="shared" si="425"/>
        <v>0</v>
      </c>
      <c r="HJ75" s="192">
        <f t="shared" si="426"/>
        <v>0</v>
      </c>
      <c r="HK75" s="192">
        <f t="shared" si="427"/>
        <v>0</v>
      </c>
      <c r="HL75" s="192">
        <f t="shared" si="428"/>
        <v>0</v>
      </c>
      <c r="HM75" s="192">
        <f t="shared" si="429"/>
        <v>0</v>
      </c>
      <c r="HN75" s="194">
        <f t="shared" si="430"/>
        <v>0</v>
      </c>
      <c r="HO75" s="194">
        <f t="shared" si="431"/>
        <v>0</v>
      </c>
      <c r="HP75" s="194">
        <f t="shared" si="432"/>
        <v>0</v>
      </c>
      <c r="HQ75" s="194">
        <f t="shared" si="433"/>
        <v>0</v>
      </c>
      <c r="HR75" s="194">
        <f t="shared" si="434"/>
        <v>0</v>
      </c>
      <c r="HS75" s="195" t="str">
        <f t="shared" si="229"/>
        <v/>
      </c>
      <c r="HT75" s="196">
        <f t="shared" si="230"/>
        <v>0</v>
      </c>
      <c r="HU75" s="196">
        <f t="shared" si="231"/>
        <v>0</v>
      </c>
      <c r="HV75" s="197" t="str">
        <f t="shared" si="232"/>
        <v/>
      </c>
      <c r="HW75" s="197" t="str">
        <f t="shared" si="435"/>
        <v/>
      </c>
      <c r="HX75" s="197" t="str">
        <f t="shared" si="436"/>
        <v/>
      </c>
      <c r="HY75" s="195" t="str">
        <f t="shared" si="233"/>
        <v/>
      </c>
      <c r="HZ75" s="30">
        <f t="shared" si="227"/>
        <v>0</v>
      </c>
      <c r="IA75" s="198">
        <f t="shared" si="234"/>
        <v>0</v>
      </c>
      <c r="IB75" s="195"/>
      <c r="IC75" s="195">
        <f t="shared" si="437"/>
        <v>0</v>
      </c>
      <c r="ID75" s="195">
        <f t="shared" si="235"/>
        <v>0</v>
      </c>
      <c r="IE75" s="195">
        <f t="shared" si="438"/>
        <v>0</v>
      </c>
      <c r="IF75" s="195">
        <f t="shared" si="236"/>
        <v>0</v>
      </c>
      <c r="IG75" s="307">
        <f t="shared" si="237"/>
        <v>0</v>
      </c>
      <c r="IH75" s="307">
        <f t="shared" si="238"/>
        <v>0</v>
      </c>
      <c r="II75" s="44">
        <f t="shared" si="239"/>
        <v>0</v>
      </c>
      <c r="IJ75" s="44">
        <f t="shared" si="439"/>
        <v>0</v>
      </c>
      <c r="IK75" s="44">
        <f t="shared" si="440"/>
        <v>0</v>
      </c>
      <c r="IL75" s="44">
        <f t="shared" si="441"/>
        <v>0</v>
      </c>
      <c r="IM75" s="44">
        <f t="shared" si="442"/>
        <v>0</v>
      </c>
      <c r="IN75" s="44">
        <f t="shared" si="443"/>
        <v>0</v>
      </c>
      <c r="IO75" s="44">
        <f t="shared" si="444"/>
        <v>0</v>
      </c>
    </row>
    <row r="76" spans="1:249" ht="18" customHeight="1">
      <c r="A76" s="188">
        <v>70</v>
      </c>
      <c r="B76" s="326"/>
      <c r="C76" s="289"/>
      <c r="D76" s="199"/>
      <c r="E76" s="189"/>
      <c r="F76" s="189"/>
      <c r="G76" s="190"/>
      <c r="H76" s="190"/>
      <c r="I76" s="272"/>
      <c r="J76" s="207"/>
      <c r="K76" s="214" t="str">
        <f t="shared" si="240"/>
        <v/>
      </c>
      <c r="L76" s="200" t="str">
        <f t="shared" si="241"/>
        <v/>
      </c>
      <c r="M76" s="200" t="str">
        <f t="shared" si="242"/>
        <v/>
      </c>
      <c r="N76" s="209" t="str">
        <f t="shared" si="228"/>
        <v/>
      </c>
      <c r="O76" s="208" t="str">
        <f>IFERROR(IF(D76="","",IF(K76="","",IF(I76="","",IF(F76="F",VLOOKUP(K76,F!A:G,2,0),IF(F76="M",VLOOKUP(K76,M!A:G,2,0),""))))),0)</f>
        <v/>
      </c>
      <c r="P76" s="191" t="str">
        <f>IFERROR(IF(D76="","",IF(K76="","",IF(I76="","",IF(F76="F",VLOOKUP(K76,F!A:G,3,0),IF(F76="M",VLOOKUP(K76,M!A:G,3,0),""))))),0)</f>
        <v/>
      </c>
      <c r="Q76" s="191" t="str">
        <f>IFERROR(IF(D76="","",IF(K76="","",IF(I76="","",IF(F76="F",VLOOKUP(K76,F!A:G,4,0),IF(F76="M",VLOOKUP(K76,M!A:G,4,0),""))))),0)</f>
        <v/>
      </c>
      <c r="R76" s="191" t="str">
        <f>IFERROR(IF(D76="","",IF(K76="","",IF(I76="","",IF(F76="F",VLOOKUP(K76,F!A:G,5,0),IF(F76="M",VLOOKUP(K76,M!A:G,5,0),""))))),0)</f>
        <v/>
      </c>
      <c r="S76" s="191" t="str">
        <f>IFERROR(IF(D76="","",IF(K76="","",IF(I76="","",IF(F76="F",VLOOKUP(K76,F!A:G,6,0),IF(F76="M",VLOOKUP(K76,M!A:G,6,0),""))))),0)</f>
        <v/>
      </c>
      <c r="T76" s="191" t="str">
        <f>IFERROR(IF(D76="","",IF(K76="","",IF(I76="","",IF(F76="F",VLOOKUP(K76,F!A:G,7,0),IF(F76="M",VLOOKUP(K76,M!A:G,7,0),""))))),0)</f>
        <v/>
      </c>
      <c r="U76" s="191" t="str">
        <f>IFERROR(IF(D76="","",IF(K76="","",IF(J76="","",IF(F76="F",VLOOKUP(K76,F!A:M,8,0),IF(F76="M",VLOOKUP(K76,M!A:M,8,0),""))))),0)</f>
        <v/>
      </c>
      <c r="V76" s="191" t="str">
        <f>IFERROR(IF(D76="","",IF(K76="","",IF(J76="","",IF(F76="F",VLOOKUP(K76,F!A:M,9,0),IF(F76="M",VLOOKUP(K76,M!A:M,9,0),""))))),0)</f>
        <v/>
      </c>
      <c r="W76" s="191" t="str">
        <f>IFERROR(IF(D76="","",IF(K76="","",IF(J76="","",IF(F76="F",VLOOKUP(K76,F!A:M,10,0),IF(F76="M",VLOOKUP(K76,M!A:M,10,0),""))))),0)</f>
        <v/>
      </c>
      <c r="X76" s="191" t="str">
        <f>IFERROR(IF(D76="","",IF(K76="","",IF(J76="","",IF(F76="F",VLOOKUP(K76,F!A:M,11,0),IF(F76="M",VLOOKUP(K76,M!A:M,11,0),""))))),0)</f>
        <v/>
      </c>
      <c r="Y76" s="191" t="str">
        <f>IFERROR(IF(D76="","",IF(K76="","",IF(J76="","",IF(F76="F",VLOOKUP(K76,F!A:M,12,0),IF(F76="M",VLOOKUP(K76,M!A:M,12,0),""))))),0)</f>
        <v/>
      </c>
      <c r="Z76" s="191" t="str">
        <f>IFERROR(IF(D76="","",IF(K76="","",IF(J76="","",IF(F76="F",VLOOKUP(K76,F!A:M,13,0),IF(F76="M",VLOOKUP(K76,M!A:M,13,0),""))))),0)</f>
        <v/>
      </c>
      <c r="AA76" s="191" t="str">
        <f>IFERROR(IF(D76="","",IF(F76="","",IF(J76="","",IF(K76="","",IF(AND(K76&gt;23,K76&lt;=60),IF(F76="F",VLOOKUP(MROUND(HZ76,0.5),'F-Weight for Length'!K:S,2,0),VLOOKUP(MROUND(HZ76,0.5),'M-Weight for Length'!K:S,2,0)),IF(K76&gt;60,IF(F76="F",VLOOKUP(K76,'F-Weight for Length'!U:AC,2,0),VLOOKUP(K76,'M-Weight for Length'!U:AC,2,0)),IF(F76="F",VLOOKUP(MROUND(HZ76,0.5),'F-Weight for Length'!A:I,2,0),VLOOKUP(MROUND(HZ76,0.5),'M-Weight for Length'!A:I,2,0)))))))),0)</f>
        <v/>
      </c>
      <c r="AB76" s="191" t="str">
        <f>IFERROR(IF(D76="","",IF(F76="","",IF(J76="","",IF(K76="","",IF(AND(K76&gt;23,K76&lt;=60),IF(F76="F",VLOOKUP(MROUND(HZ76,0.5),'F-Weight for Length'!K:S,3,0),VLOOKUP(MROUND(HZ76,0.5),'M-Weight for Length'!K:S,3,0)),IF(K76&gt;60,IF(F76="F",VLOOKUP(K76,'F-Weight for Length'!U:AC,3,0),VLOOKUP(K76,'M-Weight for Length'!U:AC,3,0)),IF(F76="F",VLOOKUP(MROUND(HZ76,0.5),'F-Weight for Length'!A:I,3,0),VLOOKUP(MROUND(HZ76,0.5),'M-Weight for Length'!A:I,3,0)))))))),0)</f>
        <v/>
      </c>
      <c r="AC76" s="191" t="str">
        <f>IFERROR(IF(D76="","",IF(F76="","",IF(J76="","",IF(K76="","",IF(AND(K76&gt;23,K76&lt;=60),IF(F76="F",VLOOKUP(MROUND(HZ76,0.5),'F-Weight for Length'!K:S,4,0),VLOOKUP(MROUND(HZ76,0.5),'M-Weight for Length'!K:S,4,0)),IF(K76&gt;60,IF(F76="F",VLOOKUP(K76,'F-Weight for Length'!U:AC,4,0),VLOOKUP(K76,'M-Weight for Length'!U:AC,4,0)),IF(F76="F",VLOOKUP(MROUND(HZ76,0.5),'F-Weight for Length'!A:I,4,0),VLOOKUP(MROUND(HZ76,0.5),'M-Weight for Length'!A:I,4,0)))))))),0)</f>
        <v/>
      </c>
      <c r="AD76" s="191" t="str">
        <f>IFERROR(IF(D76="","",IF(F76="","",IF(J76="","",IF(K76="","",IF(AND(K76&gt;23,K76&lt;=60),IF(F76="F",VLOOKUP(MROUND(HZ76,0.5),'F-Weight for Length'!K:S,5,0),VLOOKUP(MROUND(HZ76,0.5),'M-Weight for Length'!K:S,5,0)),IF(K76&gt;60,IF(F76="F",VLOOKUP(K76,'F-Weight for Length'!U:AC,5,0),VLOOKUP(K76,'M-Weight for Length'!U:AC,5,0)),IF(F76="F",VLOOKUP(MROUND(HZ76,0.5),'F-Weight for Length'!A:I,5,0),VLOOKUP(MROUND(HZ76,0.5),'M-Weight for Length'!A:I,5,0)))))))),0)</f>
        <v/>
      </c>
      <c r="AE76" s="191" t="str">
        <f>IFERROR(IF(D76="","",IF(F76="","",IF(J76="","",IF(K76="","",IF(AND(K76&gt;23,K76&lt;=60),IF(F76="F",VLOOKUP(MROUND(HZ76,0.5),'F-Weight for Length'!K:S,6,0),VLOOKUP(MROUND(HZ76,0.5),'M-Weight for Length'!K:S,6,0)),IF(K76&gt;60,IF(F76="F",VLOOKUP(K76,'F-Weight for Length'!U:AC,6,0),VLOOKUP(K76,'M-Weight for Length'!U:AC,6,0)),IF(F76="F",VLOOKUP(MROUND(HZ76,0.5),'F-Weight for Length'!A:I,6,0),VLOOKUP(MROUND(HZ76,0.5),'M-Weight for Length'!A:I,6,0)))))))),0)</f>
        <v/>
      </c>
      <c r="AF76" s="191" t="str">
        <f>IFERROR(IF(D76="","",IF(F76="","",IF(J76="","",IF(K76="","",IF(AND(K76&gt;23,K76&lt;=60),IF(F76="F",VLOOKUP(MROUND(HZ76,0.5),'F-Weight for Length'!K:S,7,0),VLOOKUP(MROUND(HZ76,0.5),'M-Weight for Length'!K:S,7,0)),IF(K76&gt;60,IF(F76="F",VLOOKUP(K76,'F-Weight for Length'!U:AC,7,0),VLOOKUP(K76,'M-Weight for Length'!U:AC,7,0)),IF(F76="F",VLOOKUP(MROUND(HZ76,0.5),'F-Weight for Length'!A:I,7,0),VLOOKUP(MROUND(HZ76,0.5),'M-Weight for Length'!A:I,7,0)))))))),0)</f>
        <v/>
      </c>
      <c r="AG76" s="191" t="str">
        <f>IFERROR(IF(D76="","",IF(F76="","",IF(J76="","",IF(K76="","",IF(AND(K76&gt;23,K76&lt;=60),IF(F76="F",VLOOKUP(MROUND(HZ76,0.5),'F-Weight for Length'!K:S,8,0),VLOOKUP(MROUND(HZ76,0.5),'M-Weight for Length'!K:S,8,0)),IF(K76&gt;60,IF(F76="F",VLOOKUP(K76,'F-Weight for Length'!U:AC,8,0),VLOOKUP(K76,'M-Weight for Length'!U:AC,8,0)),IF(F76="F",VLOOKUP(MROUND(HZ76,0.5),'F-Weight for Length'!A:I,8,0),VLOOKUP(MROUND(HZ76,0.5),'M-Weight for Length'!A:I,8,0)))))))),0)</f>
        <v/>
      </c>
      <c r="AH76" s="191" t="str">
        <f>IFERROR(IF(D76="","",IF(F76="","",IF(J76="","",IF(K76="","",IF(AND(K76&gt;23,K76&lt;=60),IF(F76="F",VLOOKUP(MROUND(HZ76,0.5),'F-Weight for Length'!K:S,9,0),VLOOKUP(MROUND(HZ76,0.5),'M-Weight for Length'!K:S,9,0)),IF(K76&gt;60,IF(F76="F",VLOOKUP(K76,'F-Weight for Length'!U:AC,9,0),VLOOKUP(K76,'M-Weight for Length'!U:AC,9,0)),IF(F76="F",VLOOKUP(MROUND(HZ76,0.5),'F-Weight for Length'!A:I,9,0),VLOOKUP(MROUND(HZ76,0.5),'M-Weight for Length'!A:I,9,0)))))))),0)</f>
        <v/>
      </c>
      <c r="AI76" s="192">
        <f t="shared" si="243"/>
        <v>0</v>
      </c>
      <c r="AJ76" s="192">
        <f t="shared" si="244"/>
        <v>0</v>
      </c>
      <c r="AK76" s="192">
        <f t="shared" si="245"/>
        <v>0</v>
      </c>
      <c r="AL76" s="192">
        <f t="shared" si="246"/>
        <v>0</v>
      </c>
      <c r="AM76" s="192">
        <f t="shared" si="247"/>
        <v>0</v>
      </c>
      <c r="AN76" s="192">
        <f t="shared" si="248"/>
        <v>0</v>
      </c>
      <c r="AO76" s="192">
        <f t="shared" si="249"/>
        <v>0</v>
      </c>
      <c r="AP76" s="192">
        <f t="shared" si="250"/>
        <v>0</v>
      </c>
      <c r="AQ76" s="192">
        <f t="shared" si="251"/>
        <v>0</v>
      </c>
      <c r="AR76" s="192">
        <f t="shared" si="252"/>
        <v>0</v>
      </c>
      <c r="AS76" s="192">
        <f t="shared" si="253"/>
        <v>0</v>
      </c>
      <c r="AT76" s="192">
        <f t="shared" si="254"/>
        <v>0</v>
      </c>
      <c r="AU76" s="192">
        <f t="shared" si="255"/>
        <v>0</v>
      </c>
      <c r="AV76" s="192">
        <f t="shared" si="256"/>
        <v>0</v>
      </c>
      <c r="AW76" s="192">
        <f t="shared" si="257"/>
        <v>0</v>
      </c>
      <c r="AX76" s="192">
        <f t="shared" si="258"/>
        <v>0</v>
      </c>
      <c r="AY76" s="192">
        <f t="shared" si="259"/>
        <v>0</v>
      </c>
      <c r="AZ76" s="192">
        <f t="shared" si="260"/>
        <v>0</v>
      </c>
      <c r="BA76" s="192">
        <f t="shared" si="261"/>
        <v>0</v>
      </c>
      <c r="BB76" s="192">
        <f t="shared" si="262"/>
        <v>0</v>
      </c>
      <c r="BC76" s="192">
        <f t="shared" si="263"/>
        <v>0</v>
      </c>
      <c r="BD76" s="192">
        <f t="shared" si="264"/>
        <v>0</v>
      </c>
      <c r="BE76" s="192">
        <f t="shared" si="265"/>
        <v>0</v>
      </c>
      <c r="BF76" s="192">
        <f t="shared" si="266"/>
        <v>0</v>
      </c>
      <c r="BG76" s="192">
        <f t="shared" si="267"/>
        <v>0</v>
      </c>
      <c r="BH76" s="192">
        <f t="shared" si="268"/>
        <v>0</v>
      </c>
      <c r="BI76" s="192">
        <f t="shared" si="269"/>
        <v>0</v>
      </c>
      <c r="BJ76" s="192">
        <f t="shared" si="270"/>
        <v>0</v>
      </c>
      <c r="BK76" s="192">
        <f t="shared" si="271"/>
        <v>0</v>
      </c>
      <c r="BL76" s="192">
        <f t="shared" si="272"/>
        <v>0</v>
      </c>
      <c r="BM76" s="192">
        <f t="shared" si="273"/>
        <v>0</v>
      </c>
      <c r="BN76" s="192">
        <f t="shared" si="274"/>
        <v>0</v>
      </c>
      <c r="BO76" s="192">
        <f t="shared" si="275"/>
        <v>0</v>
      </c>
      <c r="BP76" s="192">
        <f t="shared" si="276"/>
        <v>0</v>
      </c>
      <c r="BQ76" s="192">
        <f t="shared" si="277"/>
        <v>0</v>
      </c>
      <c r="BR76" s="192">
        <f t="shared" si="278"/>
        <v>0</v>
      </c>
      <c r="BS76" s="192">
        <f t="shared" si="279"/>
        <v>0</v>
      </c>
      <c r="BT76" s="192">
        <f t="shared" si="280"/>
        <v>0</v>
      </c>
      <c r="BU76" s="192">
        <f t="shared" si="281"/>
        <v>0</v>
      </c>
      <c r="BV76" s="192">
        <f t="shared" si="282"/>
        <v>0</v>
      </c>
      <c r="BW76" s="192">
        <f t="shared" si="283"/>
        <v>0</v>
      </c>
      <c r="BX76" s="192">
        <f t="shared" si="284"/>
        <v>0</v>
      </c>
      <c r="BY76" s="192">
        <f t="shared" si="285"/>
        <v>0</v>
      </c>
      <c r="BZ76" s="192">
        <f t="shared" si="286"/>
        <v>0</v>
      </c>
      <c r="CA76" s="192">
        <f t="shared" si="287"/>
        <v>0</v>
      </c>
      <c r="CB76" s="192">
        <f t="shared" si="288"/>
        <v>0</v>
      </c>
      <c r="CC76" s="192">
        <f t="shared" si="289"/>
        <v>0</v>
      </c>
      <c r="CD76" s="192">
        <f t="shared" si="290"/>
        <v>0</v>
      </c>
      <c r="CE76" s="192">
        <f t="shared" si="291"/>
        <v>0</v>
      </c>
      <c r="CF76" s="192">
        <f t="shared" si="292"/>
        <v>0</v>
      </c>
      <c r="CG76" s="192">
        <f t="shared" si="293"/>
        <v>0</v>
      </c>
      <c r="CH76" s="192">
        <f t="shared" si="294"/>
        <v>0</v>
      </c>
      <c r="CI76" s="192">
        <f t="shared" si="295"/>
        <v>0</v>
      </c>
      <c r="CJ76" s="192">
        <f t="shared" si="296"/>
        <v>0</v>
      </c>
      <c r="CK76" s="192">
        <f t="shared" si="297"/>
        <v>0</v>
      </c>
      <c r="CL76" s="192">
        <f t="shared" si="298"/>
        <v>0</v>
      </c>
      <c r="CM76" s="192">
        <f t="shared" si="299"/>
        <v>0</v>
      </c>
      <c r="CN76" s="192">
        <f t="shared" si="300"/>
        <v>0</v>
      </c>
      <c r="CO76" s="192">
        <f t="shared" si="301"/>
        <v>0</v>
      </c>
      <c r="CP76" s="192">
        <f t="shared" si="302"/>
        <v>0</v>
      </c>
      <c r="CQ76" s="192">
        <f t="shared" si="303"/>
        <v>0</v>
      </c>
      <c r="CR76" s="192">
        <f t="shared" si="304"/>
        <v>0</v>
      </c>
      <c r="CS76" s="192">
        <f t="shared" si="305"/>
        <v>0</v>
      </c>
      <c r="CT76" s="192">
        <f t="shared" si="306"/>
        <v>0</v>
      </c>
      <c r="CU76" s="192">
        <f t="shared" si="307"/>
        <v>0</v>
      </c>
      <c r="CV76" s="192">
        <f t="shared" si="308"/>
        <v>0</v>
      </c>
      <c r="CW76" s="192">
        <f t="shared" si="309"/>
        <v>0</v>
      </c>
      <c r="CX76" s="192">
        <f t="shared" si="310"/>
        <v>0</v>
      </c>
      <c r="CY76" s="192">
        <f t="shared" si="311"/>
        <v>0</v>
      </c>
      <c r="CZ76" s="192">
        <f t="shared" si="312"/>
        <v>0</v>
      </c>
      <c r="DA76" s="192">
        <f t="shared" si="313"/>
        <v>0</v>
      </c>
      <c r="DB76" s="192">
        <f t="shared" si="314"/>
        <v>0</v>
      </c>
      <c r="DC76" s="192">
        <f t="shared" si="315"/>
        <v>0</v>
      </c>
      <c r="DD76" s="192">
        <f t="shared" si="316"/>
        <v>0</v>
      </c>
      <c r="DE76" s="192">
        <f t="shared" si="317"/>
        <v>0</v>
      </c>
      <c r="DF76" s="192">
        <f t="shared" si="318"/>
        <v>0</v>
      </c>
      <c r="DG76" s="192">
        <f t="shared" si="319"/>
        <v>0</v>
      </c>
      <c r="DH76" s="192">
        <f t="shared" si="320"/>
        <v>0</v>
      </c>
      <c r="DI76" s="192">
        <f t="shared" si="321"/>
        <v>0</v>
      </c>
      <c r="DJ76" s="192">
        <f t="shared" si="322"/>
        <v>0</v>
      </c>
      <c r="DK76" s="192">
        <f t="shared" si="323"/>
        <v>0</v>
      </c>
      <c r="DL76" s="192">
        <f t="shared" si="324"/>
        <v>0</v>
      </c>
      <c r="DM76" s="192">
        <f t="shared" si="325"/>
        <v>0</v>
      </c>
      <c r="DN76" s="192">
        <f t="shared" si="326"/>
        <v>0</v>
      </c>
      <c r="DO76" s="192">
        <f t="shared" si="327"/>
        <v>0</v>
      </c>
      <c r="DP76" s="192">
        <f t="shared" si="328"/>
        <v>0</v>
      </c>
      <c r="DQ76" s="192">
        <f t="shared" si="329"/>
        <v>0</v>
      </c>
      <c r="DR76" s="192">
        <f t="shared" si="330"/>
        <v>0</v>
      </c>
      <c r="DS76" s="192">
        <f t="shared" si="331"/>
        <v>0</v>
      </c>
      <c r="DT76" s="192">
        <f t="shared" si="332"/>
        <v>0</v>
      </c>
      <c r="DU76" s="192">
        <f t="shared" si="333"/>
        <v>0</v>
      </c>
      <c r="DV76" s="193">
        <f t="shared" si="334"/>
        <v>0</v>
      </c>
      <c r="DW76" s="193">
        <f t="shared" si="335"/>
        <v>0</v>
      </c>
      <c r="DX76" s="193">
        <f t="shared" si="336"/>
        <v>0</v>
      </c>
      <c r="DY76" s="193">
        <f t="shared" si="337"/>
        <v>0</v>
      </c>
      <c r="DZ76" s="193">
        <f t="shared" si="338"/>
        <v>0</v>
      </c>
      <c r="EA76" s="192">
        <f t="shared" si="339"/>
        <v>0</v>
      </c>
      <c r="EB76" s="192">
        <f t="shared" si="340"/>
        <v>0</v>
      </c>
      <c r="EC76" s="192">
        <f t="shared" si="341"/>
        <v>0</v>
      </c>
      <c r="ED76" s="192">
        <f t="shared" si="342"/>
        <v>0</v>
      </c>
      <c r="EE76" s="192">
        <f t="shared" si="343"/>
        <v>0</v>
      </c>
      <c r="EF76" s="192">
        <f t="shared" si="344"/>
        <v>0</v>
      </c>
      <c r="EG76" s="192">
        <f t="shared" si="345"/>
        <v>0</v>
      </c>
      <c r="EH76" s="192">
        <f t="shared" si="346"/>
        <v>0</v>
      </c>
      <c r="EI76" s="192">
        <f t="shared" si="347"/>
        <v>0</v>
      </c>
      <c r="EJ76" s="192">
        <f t="shared" si="348"/>
        <v>0</v>
      </c>
      <c r="EK76" s="192">
        <f t="shared" si="349"/>
        <v>0</v>
      </c>
      <c r="EL76" s="192">
        <f t="shared" si="350"/>
        <v>0</v>
      </c>
      <c r="EM76" s="192">
        <f t="shared" si="351"/>
        <v>0</v>
      </c>
      <c r="EN76" s="192">
        <f t="shared" si="352"/>
        <v>0</v>
      </c>
      <c r="EO76" s="192">
        <f t="shared" si="353"/>
        <v>0</v>
      </c>
      <c r="EP76" s="192">
        <f t="shared" si="354"/>
        <v>0</v>
      </c>
      <c r="EQ76" s="192">
        <f t="shared" si="355"/>
        <v>0</v>
      </c>
      <c r="ER76" s="192">
        <f t="shared" si="356"/>
        <v>0</v>
      </c>
      <c r="ES76" s="192">
        <f t="shared" si="357"/>
        <v>0</v>
      </c>
      <c r="ET76" s="192">
        <f t="shared" si="358"/>
        <v>0</v>
      </c>
      <c r="EU76" s="192">
        <f t="shared" si="359"/>
        <v>0</v>
      </c>
      <c r="EV76" s="192">
        <f t="shared" si="360"/>
        <v>0</v>
      </c>
      <c r="EW76" s="192">
        <f t="shared" si="361"/>
        <v>0</v>
      </c>
      <c r="EX76" s="192">
        <f t="shared" si="362"/>
        <v>0</v>
      </c>
      <c r="EY76" s="192">
        <f t="shared" si="363"/>
        <v>0</v>
      </c>
      <c r="EZ76" s="192">
        <f t="shared" si="364"/>
        <v>0</v>
      </c>
      <c r="FA76" s="192">
        <f t="shared" si="365"/>
        <v>0</v>
      </c>
      <c r="FB76" s="192">
        <f t="shared" si="366"/>
        <v>0</v>
      </c>
      <c r="FC76" s="192">
        <f t="shared" si="367"/>
        <v>0</v>
      </c>
      <c r="FD76" s="192">
        <f t="shared" si="368"/>
        <v>0</v>
      </c>
      <c r="FE76" s="192">
        <f t="shared" si="369"/>
        <v>0</v>
      </c>
      <c r="FF76" s="192">
        <f t="shared" si="370"/>
        <v>0</v>
      </c>
      <c r="FG76" s="192">
        <f t="shared" si="371"/>
        <v>0</v>
      </c>
      <c r="FH76" s="192">
        <f t="shared" si="372"/>
        <v>0</v>
      </c>
      <c r="FI76" s="192">
        <f t="shared" si="373"/>
        <v>0</v>
      </c>
      <c r="FJ76" s="192">
        <f t="shared" si="374"/>
        <v>0</v>
      </c>
      <c r="FK76" s="192">
        <f t="shared" si="375"/>
        <v>0</v>
      </c>
      <c r="FL76" s="192">
        <f t="shared" si="376"/>
        <v>0</v>
      </c>
      <c r="FM76" s="192">
        <f t="shared" si="377"/>
        <v>0</v>
      </c>
      <c r="FN76" s="192">
        <f t="shared" si="378"/>
        <v>0</v>
      </c>
      <c r="FO76" s="192">
        <f t="shared" si="379"/>
        <v>0</v>
      </c>
      <c r="FP76" s="192">
        <f t="shared" si="380"/>
        <v>0</v>
      </c>
      <c r="FQ76" s="192">
        <f t="shared" si="381"/>
        <v>0</v>
      </c>
      <c r="FR76" s="192">
        <f t="shared" si="382"/>
        <v>0</v>
      </c>
      <c r="FS76" s="192">
        <f t="shared" si="383"/>
        <v>0</v>
      </c>
      <c r="FT76" s="192">
        <f t="shared" si="384"/>
        <v>0</v>
      </c>
      <c r="FU76" s="192">
        <f t="shared" si="385"/>
        <v>0</v>
      </c>
      <c r="FV76" s="192">
        <f t="shared" si="386"/>
        <v>0</v>
      </c>
      <c r="FW76" s="192">
        <f t="shared" si="387"/>
        <v>0</v>
      </c>
      <c r="FX76" s="192">
        <f t="shared" si="388"/>
        <v>0</v>
      </c>
      <c r="FY76" s="192">
        <f t="shared" si="389"/>
        <v>0</v>
      </c>
      <c r="FZ76" s="192">
        <f t="shared" si="390"/>
        <v>0</v>
      </c>
      <c r="GA76" s="192">
        <f t="shared" si="391"/>
        <v>0</v>
      </c>
      <c r="GB76" s="192">
        <f t="shared" si="392"/>
        <v>0</v>
      </c>
      <c r="GC76" s="192">
        <f t="shared" si="393"/>
        <v>0</v>
      </c>
      <c r="GD76" s="192">
        <f t="shared" si="394"/>
        <v>0</v>
      </c>
      <c r="GE76" s="192">
        <f t="shared" si="395"/>
        <v>0</v>
      </c>
      <c r="GF76" s="192">
        <f t="shared" si="396"/>
        <v>0</v>
      </c>
      <c r="GG76" s="192">
        <f t="shared" si="397"/>
        <v>0</v>
      </c>
      <c r="GH76" s="192">
        <f t="shared" si="398"/>
        <v>0</v>
      </c>
      <c r="GI76" s="192">
        <f t="shared" si="399"/>
        <v>0</v>
      </c>
      <c r="GJ76" s="192">
        <f t="shared" si="400"/>
        <v>0</v>
      </c>
      <c r="GK76" s="192">
        <f t="shared" si="401"/>
        <v>0</v>
      </c>
      <c r="GL76" s="192">
        <f t="shared" si="402"/>
        <v>0</v>
      </c>
      <c r="GM76" s="192">
        <f t="shared" si="403"/>
        <v>0</v>
      </c>
      <c r="GN76" s="192">
        <f t="shared" si="404"/>
        <v>0</v>
      </c>
      <c r="GO76" s="192">
        <f t="shared" si="405"/>
        <v>0</v>
      </c>
      <c r="GP76" s="192">
        <f t="shared" si="406"/>
        <v>0</v>
      </c>
      <c r="GQ76" s="192">
        <f t="shared" si="407"/>
        <v>0</v>
      </c>
      <c r="GR76" s="192">
        <f t="shared" si="408"/>
        <v>0</v>
      </c>
      <c r="GS76" s="192">
        <f t="shared" si="409"/>
        <v>0</v>
      </c>
      <c r="GT76" s="192">
        <f t="shared" si="410"/>
        <v>0</v>
      </c>
      <c r="GU76" s="192">
        <f t="shared" si="411"/>
        <v>0</v>
      </c>
      <c r="GV76" s="192">
        <f t="shared" si="412"/>
        <v>0</v>
      </c>
      <c r="GW76" s="192">
        <f t="shared" si="413"/>
        <v>0</v>
      </c>
      <c r="GX76" s="192">
        <f t="shared" si="414"/>
        <v>0</v>
      </c>
      <c r="GY76" s="192">
        <f t="shared" si="415"/>
        <v>0</v>
      </c>
      <c r="GZ76" s="192">
        <f t="shared" si="416"/>
        <v>0</v>
      </c>
      <c r="HA76" s="192">
        <f t="shared" si="417"/>
        <v>0</v>
      </c>
      <c r="HB76" s="192">
        <f t="shared" si="418"/>
        <v>0</v>
      </c>
      <c r="HC76" s="192">
        <f t="shared" si="419"/>
        <v>0</v>
      </c>
      <c r="HD76" s="192">
        <f t="shared" si="420"/>
        <v>0</v>
      </c>
      <c r="HE76" s="192">
        <f t="shared" si="421"/>
        <v>0</v>
      </c>
      <c r="HF76" s="192">
        <f t="shared" si="422"/>
        <v>0</v>
      </c>
      <c r="HG76" s="192">
        <f t="shared" si="423"/>
        <v>0</v>
      </c>
      <c r="HH76" s="192">
        <f t="shared" si="424"/>
        <v>0</v>
      </c>
      <c r="HI76" s="192">
        <f t="shared" si="425"/>
        <v>0</v>
      </c>
      <c r="HJ76" s="192">
        <f t="shared" si="426"/>
        <v>0</v>
      </c>
      <c r="HK76" s="192">
        <f t="shared" si="427"/>
        <v>0</v>
      </c>
      <c r="HL76" s="192">
        <f t="shared" si="428"/>
        <v>0</v>
      </c>
      <c r="HM76" s="192">
        <f t="shared" si="429"/>
        <v>0</v>
      </c>
      <c r="HN76" s="194">
        <f t="shared" si="430"/>
        <v>0</v>
      </c>
      <c r="HO76" s="194">
        <f t="shared" si="431"/>
        <v>0</v>
      </c>
      <c r="HP76" s="194">
        <f t="shared" si="432"/>
        <v>0</v>
      </c>
      <c r="HQ76" s="194">
        <f t="shared" si="433"/>
        <v>0</v>
      </c>
      <c r="HR76" s="194">
        <f t="shared" si="434"/>
        <v>0</v>
      </c>
      <c r="HS76" s="195" t="str">
        <f t="shared" si="229"/>
        <v/>
      </c>
      <c r="HT76" s="196">
        <f t="shared" si="230"/>
        <v>0</v>
      </c>
      <c r="HU76" s="196">
        <f t="shared" si="231"/>
        <v>0</v>
      </c>
      <c r="HV76" s="197" t="str">
        <f t="shared" si="232"/>
        <v/>
      </c>
      <c r="HW76" s="197" t="str">
        <f t="shared" si="435"/>
        <v/>
      </c>
      <c r="HX76" s="197" t="str">
        <f t="shared" si="436"/>
        <v/>
      </c>
      <c r="HY76" s="195" t="str">
        <f t="shared" si="233"/>
        <v/>
      </c>
      <c r="HZ76" s="30">
        <f t="shared" si="227"/>
        <v>0</v>
      </c>
      <c r="IA76" s="198">
        <f t="shared" si="234"/>
        <v>0</v>
      </c>
      <c r="IB76" s="195"/>
      <c r="IC76" s="195">
        <f t="shared" si="437"/>
        <v>0</v>
      </c>
      <c r="ID76" s="195">
        <f t="shared" si="235"/>
        <v>0</v>
      </c>
      <c r="IE76" s="195">
        <f t="shared" si="438"/>
        <v>0</v>
      </c>
      <c r="IF76" s="195">
        <f t="shared" si="236"/>
        <v>0</v>
      </c>
      <c r="IG76" s="307">
        <f t="shared" si="237"/>
        <v>0</v>
      </c>
      <c r="IH76" s="307">
        <f t="shared" si="238"/>
        <v>0</v>
      </c>
      <c r="II76" s="44">
        <f t="shared" si="239"/>
        <v>0</v>
      </c>
      <c r="IJ76" s="44">
        <f t="shared" si="439"/>
        <v>0</v>
      </c>
      <c r="IK76" s="44">
        <f t="shared" si="440"/>
        <v>0</v>
      </c>
      <c r="IL76" s="44">
        <f t="shared" si="441"/>
        <v>0</v>
      </c>
      <c r="IM76" s="44">
        <f t="shared" si="442"/>
        <v>0</v>
      </c>
      <c r="IN76" s="44">
        <f t="shared" si="443"/>
        <v>0</v>
      </c>
      <c r="IO76" s="44">
        <f t="shared" si="444"/>
        <v>0</v>
      </c>
    </row>
    <row r="77" spans="1:249" ht="18" customHeight="1">
      <c r="A77" s="188">
        <v>71</v>
      </c>
      <c r="B77" s="326"/>
      <c r="C77" s="289"/>
      <c r="D77" s="199"/>
      <c r="E77" s="189"/>
      <c r="F77" s="189"/>
      <c r="G77" s="190"/>
      <c r="H77" s="190"/>
      <c r="I77" s="272"/>
      <c r="J77" s="207"/>
      <c r="K77" s="214" t="str">
        <f t="shared" si="240"/>
        <v/>
      </c>
      <c r="L77" s="200" t="str">
        <f t="shared" si="241"/>
        <v/>
      </c>
      <c r="M77" s="200" t="str">
        <f t="shared" si="242"/>
        <v/>
      </c>
      <c r="N77" s="209" t="str">
        <f t="shared" si="228"/>
        <v/>
      </c>
      <c r="O77" s="208" t="str">
        <f>IFERROR(IF(D77="","",IF(K77="","",IF(I77="","",IF(F77="F",VLOOKUP(K77,F!A:G,2,0),IF(F77="M",VLOOKUP(K77,M!A:G,2,0),""))))),0)</f>
        <v/>
      </c>
      <c r="P77" s="191" t="str">
        <f>IFERROR(IF(D77="","",IF(K77="","",IF(I77="","",IF(F77="F",VLOOKUP(K77,F!A:G,3,0),IF(F77="M",VLOOKUP(K77,M!A:G,3,0),""))))),0)</f>
        <v/>
      </c>
      <c r="Q77" s="191" t="str">
        <f>IFERROR(IF(D77="","",IF(K77="","",IF(I77="","",IF(F77="F",VLOOKUP(K77,F!A:G,4,0),IF(F77="M",VLOOKUP(K77,M!A:G,4,0),""))))),0)</f>
        <v/>
      </c>
      <c r="R77" s="191" t="str">
        <f>IFERROR(IF(D77="","",IF(K77="","",IF(I77="","",IF(F77="F",VLOOKUP(K77,F!A:G,5,0),IF(F77="M",VLOOKUP(K77,M!A:G,5,0),""))))),0)</f>
        <v/>
      </c>
      <c r="S77" s="191" t="str">
        <f>IFERROR(IF(D77="","",IF(K77="","",IF(I77="","",IF(F77="F",VLOOKUP(K77,F!A:G,6,0),IF(F77="M",VLOOKUP(K77,M!A:G,6,0),""))))),0)</f>
        <v/>
      </c>
      <c r="T77" s="191" t="str">
        <f>IFERROR(IF(D77="","",IF(K77="","",IF(I77="","",IF(F77="F",VLOOKUP(K77,F!A:G,7,0),IF(F77="M",VLOOKUP(K77,M!A:G,7,0),""))))),0)</f>
        <v/>
      </c>
      <c r="U77" s="191" t="str">
        <f>IFERROR(IF(D77="","",IF(K77="","",IF(J77="","",IF(F77="F",VLOOKUP(K77,F!A:M,8,0),IF(F77="M",VLOOKUP(K77,M!A:M,8,0),""))))),0)</f>
        <v/>
      </c>
      <c r="V77" s="191" t="str">
        <f>IFERROR(IF(D77="","",IF(K77="","",IF(J77="","",IF(F77="F",VLOOKUP(K77,F!A:M,9,0),IF(F77="M",VLOOKUP(K77,M!A:M,9,0),""))))),0)</f>
        <v/>
      </c>
      <c r="W77" s="191" t="str">
        <f>IFERROR(IF(D77="","",IF(K77="","",IF(J77="","",IF(F77="F",VLOOKUP(K77,F!A:M,10,0),IF(F77="M",VLOOKUP(K77,M!A:M,10,0),""))))),0)</f>
        <v/>
      </c>
      <c r="X77" s="191" t="str">
        <f>IFERROR(IF(D77="","",IF(K77="","",IF(J77="","",IF(F77="F",VLOOKUP(K77,F!A:M,11,0),IF(F77="M",VLOOKUP(K77,M!A:M,11,0),""))))),0)</f>
        <v/>
      </c>
      <c r="Y77" s="191" t="str">
        <f>IFERROR(IF(D77="","",IF(K77="","",IF(J77="","",IF(F77="F",VLOOKUP(K77,F!A:M,12,0),IF(F77="M",VLOOKUP(K77,M!A:M,12,0),""))))),0)</f>
        <v/>
      </c>
      <c r="Z77" s="191" t="str">
        <f>IFERROR(IF(D77="","",IF(K77="","",IF(J77="","",IF(F77="F",VLOOKUP(K77,F!A:M,13,0),IF(F77="M",VLOOKUP(K77,M!A:M,13,0),""))))),0)</f>
        <v/>
      </c>
      <c r="AA77" s="191" t="str">
        <f>IFERROR(IF(D77="","",IF(F77="","",IF(J77="","",IF(K77="","",IF(AND(K77&gt;23,K77&lt;=60),IF(F77="F",VLOOKUP(MROUND(HZ77,0.5),'F-Weight for Length'!K:S,2,0),VLOOKUP(MROUND(HZ77,0.5),'M-Weight for Length'!K:S,2,0)),IF(K77&gt;60,IF(F77="F",VLOOKUP(K77,'F-Weight for Length'!U:AC,2,0),VLOOKUP(K77,'M-Weight for Length'!U:AC,2,0)),IF(F77="F",VLOOKUP(MROUND(HZ77,0.5),'F-Weight for Length'!A:I,2,0),VLOOKUP(MROUND(HZ77,0.5),'M-Weight for Length'!A:I,2,0)))))))),0)</f>
        <v/>
      </c>
      <c r="AB77" s="191" t="str">
        <f>IFERROR(IF(D77="","",IF(F77="","",IF(J77="","",IF(K77="","",IF(AND(K77&gt;23,K77&lt;=60),IF(F77="F",VLOOKUP(MROUND(HZ77,0.5),'F-Weight for Length'!K:S,3,0),VLOOKUP(MROUND(HZ77,0.5),'M-Weight for Length'!K:S,3,0)),IF(K77&gt;60,IF(F77="F",VLOOKUP(K77,'F-Weight for Length'!U:AC,3,0),VLOOKUP(K77,'M-Weight for Length'!U:AC,3,0)),IF(F77="F",VLOOKUP(MROUND(HZ77,0.5),'F-Weight for Length'!A:I,3,0),VLOOKUP(MROUND(HZ77,0.5),'M-Weight for Length'!A:I,3,0)))))))),0)</f>
        <v/>
      </c>
      <c r="AC77" s="191" t="str">
        <f>IFERROR(IF(D77="","",IF(F77="","",IF(J77="","",IF(K77="","",IF(AND(K77&gt;23,K77&lt;=60),IF(F77="F",VLOOKUP(MROUND(HZ77,0.5),'F-Weight for Length'!K:S,4,0),VLOOKUP(MROUND(HZ77,0.5),'M-Weight for Length'!K:S,4,0)),IF(K77&gt;60,IF(F77="F",VLOOKUP(K77,'F-Weight for Length'!U:AC,4,0),VLOOKUP(K77,'M-Weight for Length'!U:AC,4,0)),IF(F77="F",VLOOKUP(MROUND(HZ77,0.5),'F-Weight for Length'!A:I,4,0),VLOOKUP(MROUND(HZ77,0.5),'M-Weight for Length'!A:I,4,0)))))))),0)</f>
        <v/>
      </c>
      <c r="AD77" s="191" t="str">
        <f>IFERROR(IF(D77="","",IF(F77="","",IF(J77="","",IF(K77="","",IF(AND(K77&gt;23,K77&lt;=60),IF(F77="F",VLOOKUP(MROUND(HZ77,0.5),'F-Weight for Length'!K:S,5,0),VLOOKUP(MROUND(HZ77,0.5),'M-Weight for Length'!K:S,5,0)),IF(K77&gt;60,IF(F77="F",VLOOKUP(K77,'F-Weight for Length'!U:AC,5,0),VLOOKUP(K77,'M-Weight for Length'!U:AC,5,0)),IF(F77="F",VLOOKUP(MROUND(HZ77,0.5),'F-Weight for Length'!A:I,5,0),VLOOKUP(MROUND(HZ77,0.5),'M-Weight for Length'!A:I,5,0)))))))),0)</f>
        <v/>
      </c>
      <c r="AE77" s="191" t="str">
        <f>IFERROR(IF(D77="","",IF(F77="","",IF(J77="","",IF(K77="","",IF(AND(K77&gt;23,K77&lt;=60),IF(F77="F",VLOOKUP(MROUND(HZ77,0.5),'F-Weight for Length'!K:S,6,0),VLOOKUP(MROUND(HZ77,0.5),'M-Weight for Length'!K:S,6,0)),IF(K77&gt;60,IF(F77="F",VLOOKUP(K77,'F-Weight for Length'!U:AC,6,0),VLOOKUP(K77,'M-Weight for Length'!U:AC,6,0)),IF(F77="F",VLOOKUP(MROUND(HZ77,0.5),'F-Weight for Length'!A:I,6,0),VLOOKUP(MROUND(HZ77,0.5),'M-Weight for Length'!A:I,6,0)))))))),0)</f>
        <v/>
      </c>
      <c r="AF77" s="191" t="str">
        <f>IFERROR(IF(D77="","",IF(F77="","",IF(J77="","",IF(K77="","",IF(AND(K77&gt;23,K77&lt;=60),IF(F77="F",VLOOKUP(MROUND(HZ77,0.5),'F-Weight for Length'!K:S,7,0),VLOOKUP(MROUND(HZ77,0.5),'M-Weight for Length'!K:S,7,0)),IF(K77&gt;60,IF(F77="F",VLOOKUP(K77,'F-Weight for Length'!U:AC,7,0),VLOOKUP(K77,'M-Weight for Length'!U:AC,7,0)),IF(F77="F",VLOOKUP(MROUND(HZ77,0.5),'F-Weight for Length'!A:I,7,0),VLOOKUP(MROUND(HZ77,0.5),'M-Weight for Length'!A:I,7,0)))))))),0)</f>
        <v/>
      </c>
      <c r="AG77" s="191" t="str">
        <f>IFERROR(IF(D77="","",IF(F77="","",IF(J77="","",IF(K77="","",IF(AND(K77&gt;23,K77&lt;=60),IF(F77="F",VLOOKUP(MROUND(HZ77,0.5),'F-Weight for Length'!K:S,8,0),VLOOKUP(MROUND(HZ77,0.5),'M-Weight for Length'!K:S,8,0)),IF(K77&gt;60,IF(F77="F",VLOOKUP(K77,'F-Weight for Length'!U:AC,8,0),VLOOKUP(K77,'M-Weight for Length'!U:AC,8,0)),IF(F77="F",VLOOKUP(MROUND(HZ77,0.5),'F-Weight for Length'!A:I,8,0),VLOOKUP(MROUND(HZ77,0.5),'M-Weight for Length'!A:I,8,0)))))))),0)</f>
        <v/>
      </c>
      <c r="AH77" s="191" t="str">
        <f>IFERROR(IF(D77="","",IF(F77="","",IF(J77="","",IF(K77="","",IF(AND(K77&gt;23,K77&lt;=60),IF(F77="F",VLOOKUP(MROUND(HZ77,0.5),'F-Weight for Length'!K:S,9,0),VLOOKUP(MROUND(HZ77,0.5),'M-Weight for Length'!K:S,9,0)),IF(K77&gt;60,IF(F77="F",VLOOKUP(K77,'F-Weight for Length'!U:AC,9,0),VLOOKUP(K77,'M-Weight for Length'!U:AC,9,0)),IF(F77="F",VLOOKUP(MROUND(HZ77,0.5),'F-Weight for Length'!A:I,9,0),VLOOKUP(MROUND(HZ77,0.5),'M-Weight for Length'!A:I,9,0)))))))),0)</f>
        <v/>
      </c>
      <c r="AI77" s="192">
        <f t="shared" si="243"/>
        <v>0</v>
      </c>
      <c r="AJ77" s="192">
        <f t="shared" si="244"/>
        <v>0</v>
      </c>
      <c r="AK77" s="192">
        <f t="shared" si="245"/>
        <v>0</v>
      </c>
      <c r="AL77" s="192">
        <f t="shared" si="246"/>
        <v>0</v>
      </c>
      <c r="AM77" s="192">
        <f t="shared" si="247"/>
        <v>0</v>
      </c>
      <c r="AN77" s="192">
        <f t="shared" si="248"/>
        <v>0</v>
      </c>
      <c r="AO77" s="192">
        <f t="shared" si="249"/>
        <v>0</v>
      </c>
      <c r="AP77" s="192">
        <f t="shared" si="250"/>
        <v>0</v>
      </c>
      <c r="AQ77" s="192">
        <f t="shared" si="251"/>
        <v>0</v>
      </c>
      <c r="AR77" s="192">
        <f t="shared" si="252"/>
        <v>0</v>
      </c>
      <c r="AS77" s="192">
        <f t="shared" si="253"/>
        <v>0</v>
      </c>
      <c r="AT77" s="192">
        <f t="shared" si="254"/>
        <v>0</v>
      </c>
      <c r="AU77" s="192">
        <f t="shared" si="255"/>
        <v>0</v>
      </c>
      <c r="AV77" s="192">
        <f t="shared" si="256"/>
        <v>0</v>
      </c>
      <c r="AW77" s="192">
        <f t="shared" si="257"/>
        <v>0</v>
      </c>
      <c r="AX77" s="192">
        <f t="shared" si="258"/>
        <v>0</v>
      </c>
      <c r="AY77" s="192">
        <f t="shared" si="259"/>
        <v>0</v>
      </c>
      <c r="AZ77" s="192">
        <f t="shared" si="260"/>
        <v>0</v>
      </c>
      <c r="BA77" s="192">
        <f t="shared" si="261"/>
        <v>0</v>
      </c>
      <c r="BB77" s="192">
        <f t="shared" si="262"/>
        <v>0</v>
      </c>
      <c r="BC77" s="192">
        <f t="shared" si="263"/>
        <v>0</v>
      </c>
      <c r="BD77" s="192">
        <f t="shared" si="264"/>
        <v>0</v>
      </c>
      <c r="BE77" s="192">
        <f t="shared" si="265"/>
        <v>0</v>
      </c>
      <c r="BF77" s="192">
        <f t="shared" si="266"/>
        <v>0</v>
      </c>
      <c r="BG77" s="192">
        <f t="shared" si="267"/>
        <v>0</v>
      </c>
      <c r="BH77" s="192">
        <f t="shared" si="268"/>
        <v>0</v>
      </c>
      <c r="BI77" s="192">
        <f t="shared" si="269"/>
        <v>0</v>
      </c>
      <c r="BJ77" s="192">
        <f t="shared" si="270"/>
        <v>0</v>
      </c>
      <c r="BK77" s="192">
        <f t="shared" si="271"/>
        <v>0</v>
      </c>
      <c r="BL77" s="192">
        <f t="shared" si="272"/>
        <v>0</v>
      </c>
      <c r="BM77" s="192">
        <f t="shared" si="273"/>
        <v>0</v>
      </c>
      <c r="BN77" s="192">
        <f t="shared" si="274"/>
        <v>0</v>
      </c>
      <c r="BO77" s="192">
        <f t="shared" si="275"/>
        <v>0</v>
      </c>
      <c r="BP77" s="192">
        <f t="shared" si="276"/>
        <v>0</v>
      </c>
      <c r="BQ77" s="192">
        <f t="shared" si="277"/>
        <v>0</v>
      </c>
      <c r="BR77" s="192">
        <f t="shared" si="278"/>
        <v>0</v>
      </c>
      <c r="BS77" s="192">
        <f t="shared" si="279"/>
        <v>0</v>
      </c>
      <c r="BT77" s="192">
        <f t="shared" si="280"/>
        <v>0</v>
      </c>
      <c r="BU77" s="192">
        <f t="shared" si="281"/>
        <v>0</v>
      </c>
      <c r="BV77" s="192">
        <f t="shared" si="282"/>
        <v>0</v>
      </c>
      <c r="BW77" s="192">
        <f t="shared" si="283"/>
        <v>0</v>
      </c>
      <c r="BX77" s="192">
        <f t="shared" si="284"/>
        <v>0</v>
      </c>
      <c r="BY77" s="192">
        <f t="shared" si="285"/>
        <v>0</v>
      </c>
      <c r="BZ77" s="192">
        <f t="shared" si="286"/>
        <v>0</v>
      </c>
      <c r="CA77" s="192">
        <f t="shared" si="287"/>
        <v>0</v>
      </c>
      <c r="CB77" s="192">
        <f t="shared" si="288"/>
        <v>0</v>
      </c>
      <c r="CC77" s="192">
        <f t="shared" si="289"/>
        <v>0</v>
      </c>
      <c r="CD77" s="192">
        <f t="shared" si="290"/>
        <v>0</v>
      </c>
      <c r="CE77" s="192">
        <f t="shared" si="291"/>
        <v>0</v>
      </c>
      <c r="CF77" s="192">
        <f t="shared" si="292"/>
        <v>0</v>
      </c>
      <c r="CG77" s="192">
        <f t="shared" si="293"/>
        <v>0</v>
      </c>
      <c r="CH77" s="192">
        <f t="shared" si="294"/>
        <v>0</v>
      </c>
      <c r="CI77" s="192">
        <f t="shared" si="295"/>
        <v>0</v>
      </c>
      <c r="CJ77" s="192">
        <f t="shared" si="296"/>
        <v>0</v>
      </c>
      <c r="CK77" s="192">
        <f t="shared" si="297"/>
        <v>0</v>
      </c>
      <c r="CL77" s="192">
        <f t="shared" si="298"/>
        <v>0</v>
      </c>
      <c r="CM77" s="192">
        <f t="shared" si="299"/>
        <v>0</v>
      </c>
      <c r="CN77" s="192">
        <f t="shared" si="300"/>
        <v>0</v>
      </c>
      <c r="CO77" s="192">
        <f t="shared" si="301"/>
        <v>0</v>
      </c>
      <c r="CP77" s="192">
        <f t="shared" si="302"/>
        <v>0</v>
      </c>
      <c r="CQ77" s="192">
        <f t="shared" si="303"/>
        <v>0</v>
      </c>
      <c r="CR77" s="192">
        <f t="shared" si="304"/>
        <v>0</v>
      </c>
      <c r="CS77" s="192">
        <f t="shared" si="305"/>
        <v>0</v>
      </c>
      <c r="CT77" s="192">
        <f t="shared" si="306"/>
        <v>0</v>
      </c>
      <c r="CU77" s="192">
        <f t="shared" si="307"/>
        <v>0</v>
      </c>
      <c r="CV77" s="192">
        <f t="shared" si="308"/>
        <v>0</v>
      </c>
      <c r="CW77" s="192">
        <f t="shared" si="309"/>
        <v>0</v>
      </c>
      <c r="CX77" s="192">
        <f t="shared" si="310"/>
        <v>0</v>
      </c>
      <c r="CY77" s="192">
        <f t="shared" si="311"/>
        <v>0</v>
      </c>
      <c r="CZ77" s="192">
        <f t="shared" si="312"/>
        <v>0</v>
      </c>
      <c r="DA77" s="192">
        <f t="shared" si="313"/>
        <v>0</v>
      </c>
      <c r="DB77" s="192">
        <f t="shared" si="314"/>
        <v>0</v>
      </c>
      <c r="DC77" s="192">
        <f t="shared" si="315"/>
        <v>0</v>
      </c>
      <c r="DD77" s="192">
        <f t="shared" si="316"/>
        <v>0</v>
      </c>
      <c r="DE77" s="192">
        <f t="shared" si="317"/>
        <v>0</v>
      </c>
      <c r="DF77" s="192">
        <f t="shared" si="318"/>
        <v>0</v>
      </c>
      <c r="DG77" s="192">
        <f t="shared" si="319"/>
        <v>0</v>
      </c>
      <c r="DH77" s="192">
        <f t="shared" si="320"/>
        <v>0</v>
      </c>
      <c r="DI77" s="192">
        <f t="shared" si="321"/>
        <v>0</v>
      </c>
      <c r="DJ77" s="192">
        <f t="shared" si="322"/>
        <v>0</v>
      </c>
      <c r="DK77" s="192">
        <f t="shared" si="323"/>
        <v>0</v>
      </c>
      <c r="DL77" s="192">
        <f t="shared" si="324"/>
        <v>0</v>
      </c>
      <c r="DM77" s="192">
        <f t="shared" si="325"/>
        <v>0</v>
      </c>
      <c r="DN77" s="192">
        <f t="shared" si="326"/>
        <v>0</v>
      </c>
      <c r="DO77" s="192">
        <f t="shared" si="327"/>
        <v>0</v>
      </c>
      <c r="DP77" s="192">
        <f t="shared" si="328"/>
        <v>0</v>
      </c>
      <c r="DQ77" s="192">
        <f t="shared" si="329"/>
        <v>0</v>
      </c>
      <c r="DR77" s="192">
        <f t="shared" si="330"/>
        <v>0</v>
      </c>
      <c r="DS77" s="192">
        <f t="shared" si="331"/>
        <v>0</v>
      </c>
      <c r="DT77" s="192">
        <f t="shared" si="332"/>
        <v>0</v>
      </c>
      <c r="DU77" s="192">
        <f t="shared" si="333"/>
        <v>0</v>
      </c>
      <c r="DV77" s="193">
        <f t="shared" si="334"/>
        <v>0</v>
      </c>
      <c r="DW77" s="193">
        <f t="shared" si="335"/>
        <v>0</v>
      </c>
      <c r="DX77" s="193">
        <f t="shared" si="336"/>
        <v>0</v>
      </c>
      <c r="DY77" s="193">
        <f t="shared" si="337"/>
        <v>0</v>
      </c>
      <c r="DZ77" s="193">
        <f t="shared" si="338"/>
        <v>0</v>
      </c>
      <c r="EA77" s="192">
        <f t="shared" si="339"/>
        <v>0</v>
      </c>
      <c r="EB77" s="192">
        <f t="shared" si="340"/>
        <v>0</v>
      </c>
      <c r="EC77" s="192">
        <f t="shared" si="341"/>
        <v>0</v>
      </c>
      <c r="ED77" s="192">
        <f t="shared" si="342"/>
        <v>0</v>
      </c>
      <c r="EE77" s="192">
        <f t="shared" si="343"/>
        <v>0</v>
      </c>
      <c r="EF77" s="192">
        <f t="shared" si="344"/>
        <v>0</v>
      </c>
      <c r="EG77" s="192">
        <f t="shared" si="345"/>
        <v>0</v>
      </c>
      <c r="EH77" s="192">
        <f t="shared" si="346"/>
        <v>0</v>
      </c>
      <c r="EI77" s="192">
        <f t="shared" si="347"/>
        <v>0</v>
      </c>
      <c r="EJ77" s="192">
        <f t="shared" si="348"/>
        <v>0</v>
      </c>
      <c r="EK77" s="192">
        <f t="shared" si="349"/>
        <v>0</v>
      </c>
      <c r="EL77" s="192">
        <f t="shared" si="350"/>
        <v>0</v>
      </c>
      <c r="EM77" s="192">
        <f t="shared" si="351"/>
        <v>0</v>
      </c>
      <c r="EN77" s="192">
        <f t="shared" si="352"/>
        <v>0</v>
      </c>
      <c r="EO77" s="192">
        <f t="shared" si="353"/>
        <v>0</v>
      </c>
      <c r="EP77" s="192">
        <f t="shared" si="354"/>
        <v>0</v>
      </c>
      <c r="EQ77" s="192">
        <f t="shared" si="355"/>
        <v>0</v>
      </c>
      <c r="ER77" s="192">
        <f t="shared" si="356"/>
        <v>0</v>
      </c>
      <c r="ES77" s="192">
        <f t="shared" si="357"/>
        <v>0</v>
      </c>
      <c r="ET77" s="192">
        <f t="shared" si="358"/>
        <v>0</v>
      </c>
      <c r="EU77" s="192">
        <f t="shared" si="359"/>
        <v>0</v>
      </c>
      <c r="EV77" s="192">
        <f t="shared" si="360"/>
        <v>0</v>
      </c>
      <c r="EW77" s="192">
        <f t="shared" si="361"/>
        <v>0</v>
      </c>
      <c r="EX77" s="192">
        <f t="shared" si="362"/>
        <v>0</v>
      </c>
      <c r="EY77" s="192">
        <f t="shared" si="363"/>
        <v>0</v>
      </c>
      <c r="EZ77" s="192">
        <f t="shared" si="364"/>
        <v>0</v>
      </c>
      <c r="FA77" s="192">
        <f t="shared" si="365"/>
        <v>0</v>
      </c>
      <c r="FB77" s="192">
        <f t="shared" si="366"/>
        <v>0</v>
      </c>
      <c r="FC77" s="192">
        <f t="shared" si="367"/>
        <v>0</v>
      </c>
      <c r="FD77" s="192">
        <f t="shared" si="368"/>
        <v>0</v>
      </c>
      <c r="FE77" s="192">
        <f t="shared" si="369"/>
        <v>0</v>
      </c>
      <c r="FF77" s="192">
        <f t="shared" si="370"/>
        <v>0</v>
      </c>
      <c r="FG77" s="192">
        <f t="shared" si="371"/>
        <v>0</v>
      </c>
      <c r="FH77" s="192">
        <f t="shared" si="372"/>
        <v>0</v>
      </c>
      <c r="FI77" s="192">
        <f t="shared" si="373"/>
        <v>0</v>
      </c>
      <c r="FJ77" s="192">
        <f t="shared" si="374"/>
        <v>0</v>
      </c>
      <c r="FK77" s="192">
        <f t="shared" si="375"/>
        <v>0</v>
      </c>
      <c r="FL77" s="192">
        <f t="shared" si="376"/>
        <v>0</v>
      </c>
      <c r="FM77" s="192">
        <f t="shared" si="377"/>
        <v>0</v>
      </c>
      <c r="FN77" s="192">
        <f t="shared" si="378"/>
        <v>0</v>
      </c>
      <c r="FO77" s="192">
        <f t="shared" si="379"/>
        <v>0</v>
      </c>
      <c r="FP77" s="192">
        <f t="shared" si="380"/>
        <v>0</v>
      </c>
      <c r="FQ77" s="192">
        <f t="shared" si="381"/>
        <v>0</v>
      </c>
      <c r="FR77" s="192">
        <f t="shared" si="382"/>
        <v>0</v>
      </c>
      <c r="FS77" s="192">
        <f t="shared" si="383"/>
        <v>0</v>
      </c>
      <c r="FT77" s="192">
        <f t="shared" si="384"/>
        <v>0</v>
      </c>
      <c r="FU77" s="192">
        <f t="shared" si="385"/>
        <v>0</v>
      </c>
      <c r="FV77" s="192">
        <f t="shared" si="386"/>
        <v>0</v>
      </c>
      <c r="FW77" s="192">
        <f t="shared" si="387"/>
        <v>0</v>
      </c>
      <c r="FX77" s="192">
        <f t="shared" si="388"/>
        <v>0</v>
      </c>
      <c r="FY77" s="192">
        <f t="shared" si="389"/>
        <v>0</v>
      </c>
      <c r="FZ77" s="192">
        <f t="shared" si="390"/>
        <v>0</v>
      </c>
      <c r="GA77" s="192">
        <f t="shared" si="391"/>
        <v>0</v>
      </c>
      <c r="GB77" s="192">
        <f t="shared" si="392"/>
        <v>0</v>
      </c>
      <c r="GC77" s="192">
        <f t="shared" si="393"/>
        <v>0</v>
      </c>
      <c r="GD77" s="192">
        <f t="shared" si="394"/>
        <v>0</v>
      </c>
      <c r="GE77" s="192">
        <f t="shared" si="395"/>
        <v>0</v>
      </c>
      <c r="GF77" s="192">
        <f t="shared" si="396"/>
        <v>0</v>
      </c>
      <c r="GG77" s="192">
        <f t="shared" si="397"/>
        <v>0</v>
      </c>
      <c r="GH77" s="192">
        <f t="shared" si="398"/>
        <v>0</v>
      </c>
      <c r="GI77" s="192">
        <f t="shared" si="399"/>
        <v>0</v>
      </c>
      <c r="GJ77" s="192">
        <f t="shared" si="400"/>
        <v>0</v>
      </c>
      <c r="GK77" s="192">
        <f t="shared" si="401"/>
        <v>0</v>
      </c>
      <c r="GL77" s="192">
        <f t="shared" si="402"/>
        <v>0</v>
      </c>
      <c r="GM77" s="192">
        <f t="shared" si="403"/>
        <v>0</v>
      </c>
      <c r="GN77" s="192">
        <f t="shared" si="404"/>
        <v>0</v>
      </c>
      <c r="GO77" s="192">
        <f t="shared" si="405"/>
        <v>0</v>
      </c>
      <c r="GP77" s="192">
        <f t="shared" si="406"/>
        <v>0</v>
      </c>
      <c r="GQ77" s="192">
        <f t="shared" si="407"/>
        <v>0</v>
      </c>
      <c r="GR77" s="192">
        <f t="shared" si="408"/>
        <v>0</v>
      </c>
      <c r="GS77" s="192">
        <f t="shared" si="409"/>
        <v>0</v>
      </c>
      <c r="GT77" s="192">
        <f t="shared" si="410"/>
        <v>0</v>
      </c>
      <c r="GU77" s="192">
        <f t="shared" si="411"/>
        <v>0</v>
      </c>
      <c r="GV77" s="192">
        <f t="shared" si="412"/>
        <v>0</v>
      </c>
      <c r="GW77" s="192">
        <f t="shared" si="413"/>
        <v>0</v>
      </c>
      <c r="GX77" s="192">
        <f t="shared" si="414"/>
        <v>0</v>
      </c>
      <c r="GY77" s="192">
        <f t="shared" si="415"/>
        <v>0</v>
      </c>
      <c r="GZ77" s="192">
        <f t="shared" si="416"/>
        <v>0</v>
      </c>
      <c r="HA77" s="192">
        <f t="shared" si="417"/>
        <v>0</v>
      </c>
      <c r="HB77" s="192">
        <f t="shared" si="418"/>
        <v>0</v>
      </c>
      <c r="HC77" s="192">
        <f t="shared" si="419"/>
        <v>0</v>
      </c>
      <c r="HD77" s="192">
        <f t="shared" si="420"/>
        <v>0</v>
      </c>
      <c r="HE77" s="192">
        <f t="shared" si="421"/>
        <v>0</v>
      </c>
      <c r="HF77" s="192">
        <f t="shared" si="422"/>
        <v>0</v>
      </c>
      <c r="HG77" s="192">
        <f t="shared" si="423"/>
        <v>0</v>
      </c>
      <c r="HH77" s="192">
        <f t="shared" si="424"/>
        <v>0</v>
      </c>
      <c r="HI77" s="192">
        <f t="shared" si="425"/>
        <v>0</v>
      </c>
      <c r="HJ77" s="192">
        <f t="shared" si="426"/>
        <v>0</v>
      </c>
      <c r="HK77" s="192">
        <f t="shared" si="427"/>
        <v>0</v>
      </c>
      <c r="HL77" s="192">
        <f t="shared" si="428"/>
        <v>0</v>
      </c>
      <c r="HM77" s="192">
        <f t="shared" si="429"/>
        <v>0</v>
      </c>
      <c r="HN77" s="194">
        <f t="shared" si="430"/>
        <v>0</v>
      </c>
      <c r="HO77" s="194">
        <f t="shared" si="431"/>
        <v>0</v>
      </c>
      <c r="HP77" s="194">
        <f t="shared" si="432"/>
        <v>0</v>
      </c>
      <c r="HQ77" s="194">
        <f t="shared" si="433"/>
        <v>0</v>
      </c>
      <c r="HR77" s="194">
        <f t="shared" si="434"/>
        <v>0</v>
      </c>
      <c r="HS77" s="195" t="str">
        <f t="shared" si="229"/>
        <v/>
      </c>
      <c r="HT77" s="196">
        <f t="shared" si="230"/>
        <v>0</v>
      </c>
      <c r="HU77" s="196">
        <f t="shared" si="231"/>
        <v>0</v>
      </c>
      <c r="HV77" s="197" t="str">
        <f t="shared" si="232"/>
        <v/>
      </c>
      <c r="HW77" s="197" t="str">
        <f t="shared" si="435"/>
        <v/>
      </c>
      <c r="HX77" s="197" t="str">
        <f t="shared" si="436"/>
        <v/>
      </c>
      <c r="HY77" s="195" t="str">
        <f t="shared" si="233"/>
        <v/>
      </c>
      <c r="HZ77" s="30">
        <f t="shared" si="227"/>
        <v>0</v>
      </c>
      <c r="IA77" s="198">
        <f t="shared" si="234"/>
        <v>0</v>
      </c>
      <c r="IB77" s="195"/>
      <c r="IC77" s="195">
        <f t="shared" si="437"/>
        <v>0</v>
      </c>
      <c r="ID77" s="195">
        <f t="shared" si="235"/>
        <v>0</v>
      </c>
      <c r="IE77" s="195">
        <f t="shared" si="438"/>
        <v>0</v>
      </c>
      <c r="IF77" s="195">
        <f t="shared" si="236"/>
        <v>0</v>
      </c>
      <c r="IG77" s="307">
        <f t="shared" si="237"/>
        <v>0</v>
      </c>
      <c r="IH77" s="307">
        <f t="shared" si="238"/>
        <v>0</v>
      </c>
      <c r="II77" s="44">
        <f t="shared" si="239"/>
        <v>0</v>
      </c>
      <c r="IJ77" s="44">
        <f t="shared" si="439"/>
        <v>0</v>
      </c>
      <c r="IK77" s="44">
        <f t="shared" si="440"/>
        <v>0</v>
      </c>
      <c r="IL77" s="44">
        <f t="shared" si="441"/>
        <v>0</v>
      </c>
      <c r="IM77" s="44">
        <f t="shared" si="442"/>
        <v>0</v>
      </c>
      <c r="IN77" s="44">
        <f t="shared" si="443"/>
        <v>0</v>
      </c>
      <c r="IO77" s="44">
        <f t="shared" si="444"/>
        <v>0</v>
      </c>
    </row>
    <row r="78" spans="1:249" ht="18" customHeight="1">
      <c r="A78" s="188">
        <v>72</v>
      </c>
      <c r="B78" s="326"/>
      <c r="C78" s="289"/>
      <c r="D78" s="199"/>
      <c r="E78" s="189"/>
      <c r="F78" s="189"/>
      <c r="G78" s="190"/>
      <c r="H78" s="190"/>
      <c r="I78" s="272"/>
      <c r="J78" s="207"/>
      <c r="K78" s="214" t="str">
        <f t="shared" si="240"/>
        <v/>
      </c>
      <c r="L78" s="200" t="str">
        <f t="shared" si="241"/>
        <v/>
      </c>
      <c r="M78" s="200" t="str">
        <f t="shared" si="242"/>
        <v/>
      </c>
      <c r="N78" s="209" t="str">
        <f t="shared" si="228"/>
        <v/>
      </c>
      <c r="O78" s="208" t="str">
        <f>IFERROR(IF(D78="","",IF(K78="","",IF(I78="","",IF(F78="F",VLOOKUP(K78,F!A:G,2,0),IF(F78="M",VLOOKUP(K78,M!A:G,2,0),""))))),0)</f>
        <v/>
      </c>
      <c r="P78" s="191" t="str">
        <f>IFERROR(IF(D78="","",IF(K78="","",IF(I78="","",IF(F78="F",VLOOKUP(K78,F!A:G,3,0),IF(F78="M",VLOOKUP(K78,M!A:G,3,0),""))))),0)</f>
        <v/>
      </c>
      <c r="Q78" s="191" t="str">
        <f>IFERROR(IF(D78="","",IF(K78="","",IF(I78="","",IF(F78="F",VLOOKUP(K78,F!A:G,4,0),IF(F78="M",VLOOKUP(K78,M!A:G,4,0),""))))),0)</f>
        <v/>
      </c>
      <c r="R78" s="191" t="str">
        <f>IFERROR(IF(D78="","",IF(K78="","",IF(I78="","",IF(F78="F",VLOOKUP(K78,F!A:G,5,0),IF(F78="M",VLOOKUP(K78,M!A:G,5,0),""))))),0)</f>
        <v/>
      </c>
      <c r="S78" s="191" t="str">
        <f>IFERROR(IF(D78="","",IF(K78="","",IF(I78="","",IF(F78="F",VLOOKUP(K78,F!A:G,6,0),IF(F78="M",VLOOKUP(K78,M!A:G,6,0),""))))),0)</f>
        <v/>
      </c>
      <c r="T78" s="191" t="str">
        <f>IFERROR(IF(D78="","",IF(K78="","",IF(I78="","",IF(F78="F",VLOOKUP(K78,F!A:G,7,0),IF(F78="M",VLOOKUP(K78,M!A:G,7,0),""))))),0)</f>
        <v/>
      </c>
      <c r="U78" s="191" t="str">
        <f>IFERROR(IF(D78="","",IF(K78="","",IF(J78="","",IF(F78="F",VLOOKUP(K78,F!A:M,8,0),IF(F78="M",VLOOKUP(K78,M!A:M,8,0),""))))),0)</f>
        <v/>
      </c>
      <c r="V78" s="191" t="str">
        <f>IFERROR(IF(D78="","",IF(K78="","",IF(J78="","",IF(F78="F",VLOOKUP(K78,F!A:M,9,0),IF(F78="M",VLOOKUP(K78,M!A:M,9,0),""))))),0)</f>
        <v/>
      </c>
      <c r="W78" s="191" t="str">
        <f>IFERROR(IF(D78="","",IF(K78="","",IF(J78="","",IF(F78="F",VLOOKUP(K78,F!A:M,10,0),IF(F78="M",VLOOKUP(K78,M!A:M,10,0),""))))),0)</f>
        <v/>
      </c>
      <c r="X78" s="191" t="str">
        <f>IFERROR(IF(D78="","",IF(K78="","",IF(J78="","",IF(F78="F",VLOOKUP(K78,F!A:M,11,0),IF(F78="M",VLOOKUP(K78,M!A:M,11,0),""))))),0)</f>
        <v/>
      </c>
      <c r="Y78" s="191" t="str">
        <f>IFERROR(IF(D78="","",IF(K78="","",IF(J78="","",IF(F78="F",VLOOKUP(K78,F!A:M,12,0),IF(F78="M",VLOOKUP(K78,M!A:M,12,0),""))))),0)</f>
        <v/>
      </c>
      <c r="Z78" s="191" t="str">
        <f>IFERROR(IF(D78="","",IF(K78="","",IF(J78="","",IF(F78="F",VLOOKUP(K78,F!A:M,13,0),IF(F78="M",VLOOKUP(K78,M!A:M,13,0),""))))),0)</f>
        <v/>
      </c>
      <c r="AA78" s="191" t="str">
        <f>IFERROR(IF(D78="","",IF(F78="","",IF(J78="","",IF(K78="","",IF(AND(K78&gt;23,K78&lt;=60),IF(F78="F",VLOOKUP(MROUND(HZ78,0.5),'F-Weight for Length'!K:S,2,0),VLOOKUP(MROUND(HZ78,0.5),'M-Weight for Length'!K:S,2,0)),IF(K78&gt;60,IF(F78="F",VLOOKUP(K78,'F-Weight for Length'!U:AC,2,0),VLOOKUP(K78,'M-Weight for Length'!U:AC,2,0)),IF(F78="F",VLOOKUP(MROUND(HZ78,0.5),'F-Weight for Length'!A:I,2,0),VLOOKUP(MROUND(HZ78,0.5),'M-Weight for Length'!A:I,2,0)))))))),0)</f>
        <v/>
      </c>
      <c r="AB78" s="191" t="str">
        <f>IFERROR(IF(D78="","",IF(F78="","",IF(J78="","",IF(K78="","",IF(AND(K78&gt;23,K78&lt;=60),IF(F78="F",VLOOKUP(MROUND(HZ78,0.5),'F-Weight for Length'!K:S,3,0),VLOOKUP(MROUND(HZ78,0.5),'M-Weight for Length'!K:S,3,0)),IF(K78&gt;60,IF(F78="F",VLOOKUP(K78,'F-Weight for Length'!U:AC,3,0),VLOOKUP(K78,'M-Weight for Length'!U:AC,3,0)),IF(F78="F",VLOOKUP(MROUND(HZ78,0.5),'F-Weight for Length'!A:I,3,0),VLOOKUP(MROUND(HZ78,0.5),'M-Weight for Length'!A:I,3,0)))))))),0)</f>
        <v/>
      </c>
      <c r="AC78" s="191" t="str">
        <f>IFERROR(IF(D78="","",IF(F78="","",IF(J78="","",IF(K78="","",IF(AND(K78&gt;23,K78&lt;=60),IF(F78="F",VLOOKUP(MROUND(HZ78,0.5),'F-Weight for Length'!K:S,4,0),VLOOKUP(MROUND(HZ78,0.5),'M-Weight for Length'!K:S,4,0)),IF(K78&gt;60,IF(F78="F",VLOOKUP(K78,'F-Weight for Length'!U:AC,4,0),VLOOKUP(K78,'M-Weight for Length'!U:AC,4,0)),IF(F78="F",VLOOKUP(MROUND(HZ78,0.5),'F-Weight for Length'!A:I,4,0),VLOOKUP(MROUND(HZ78,0.5),'M-Weight for Length'!A:I,4,0)))))))),0)</f>
        <v/>
      </c>
      <c r="AD78" s="191" t="str">
        <f>IFERROR(IF(D78="","",IF(F78="","",IF(J78="","",IF(K78="","",IF(AND(K78&gt;23,K78&lt;=60),IF(F78="F",VLOOKUP(MROUND(HZ78,0.5),'F-Weight for Length'!K:S,5,0),VLOOKUP(MROUND(HZ78,0.5),'M-Weight for Length'!K:S,5,0)),IF(K78&gt;60,IF(F78="F",VLOOKUP(K78,'F-Weight for Length'!U:AC,5,0),VLOOKUP(K78,'M-Weight for Length'!U:AC,5,0)),IF(F78="F",VLOOKUP(MROUND(HZ78,0.5),'F-Weight for Length'!A:I,5,0),VLOOKUP(MROUND(HZ78,0.5),'M-Weight for Length'!A:I,5,0)))))))),0)</f>
        <v/>
      </c>
      <c r="AE78" s="191" t="str">
        <f>IFERROR(IF(D78="","",IF(F78="","",IF(J78="","",IF(K78="","",IF(AND(K78&gt;23,K78&lt;=60),IF(F78="F",VLOOKUP(MROUND(HZ78,0.5),'F-Weight for Length'!K:S,6,0),VLOOKUP(MROUND(HZ78,0.5),'M-Weight for Length'!K:S,6,0)),IF(K78&gt;60,IF(F78="F",VLOOKUP(K78,'F-Weight for Length'!U:AC,6,0),VLOOKUP(K78,'M-Weight for Length'!U:AC,6,0)),IF(F78="F",VLOOKUP(MROUND(HZ78,0.5),'F-Weight for Length'!A:I,6,0),VLOOKUP(MROUND(HZ78,0.5),'M-Weight for Length'!A:I,6,0)))))))),0)</f>
        <v/>
      </c>
      <c r="AF78" s="191" t="str">
        <f>IFERROR(IF(D78="","",IF(F78="","",IF(J78="","",IF(K78="","",IF(AND(K78&gt;23,K78&lt;=60),IF(F78="F",VLOOKUP(MROUND(HZ78,0.5),'F-Weight for Length'!K:S,7,0),VLOOKUP(MROUND(HZ78,0.5),'M-Weight for Length'!K:S,7,0)),IF(K78&gt;60,IF(F78="F",VLOOKUP(K78,'F-Weight for Length'!U:AC,7,0),VLOOKUP(K78,'M-Weight for Length'!U:AC,7,0)),IF(F78="F",VLOOKUP(MROUND(HZ78,0.5),'F-Weight for Length'!A:I,7,0),VLOOKUP(MROUND(HZ78,0.5),'M-Weight for Length'!A:I,7,0)))))))),0)</f>
        <v/>
      </c>
      <c r="AG78" s="191" t="str">
        <f>IFERROR(IF(D78="","",IF(F78="","",IF(J78="","",IF(K78="","",IF(AND(K78&gt;23,K78&lt;=60),IF(F78="F",VLOOKUP(MROUND(HZ78,0.5),'F-Weight for Length'!K:S,8,0),VLOOKUP(MROUND(HZ78,0.5),'M-Weight for Length'!K:S,8,0)),IF(K78&gt;60,IF(F78="F",VLOOKUP(K78,'F-Weight for Length'!U:AC,8,0),VLOOKUP(K78,'M-Weight for Length'!U:AC,8,0)),IF(F78="F",VLOOKUP(MROUND(HZ78,0.5),'F-Weight for Length'!A:I,8,0),VLOOKUP(MROUND(HZ78,0.5),'M-Weight for Length'!A:I,8,0)))))))),0)</f>
        <v/>
      </c>
      <c r="AH78" s="191" t="str">
        <f>IFERROR(IF(D78="","",IF(F78="","",IF(J78="","",IF(K78="","",IF(AND(K78&gt;23,K78&lt;=60),IF(F78="F",VLOOKUP(MROUND(HZ78,0.5),'F-Weight for Length'!K:S,9,0),VLOOKUP(MROUND(HZ78,0.5),'M-Weight for Length'!K:S,9,0)),IF(K78&gt;60,IF(F78="F",VLOOKUP(K78,'F-Weight for Length'!U:AC,9,0),VLOOKUP(K78,'M-Weight for Length'!U:AC,9,0)),IF(F78="F",VLOOKUP(MROUND(HZ78,0.5),'F-Weight for Length'!A:I,9,0),VLOOKUP(MROUND(HZ78,0.5),'M-Weight for Length'!A:I,9,0)))))))),0)</f>
        <v/>
      </c>
      <c r="AI78" s="192">
        <f t="shared" si="243"/>
        <v>0</v>
      </c>
      <c r="AJ78" s="192">
        <f t="shared" si="244"/>
        <v>0</v>
      </c>
      <c r="AK78" s="192">
        <f t="shared" si="245"/>
        <v>0</v>
      </c>
      <c r="AL78" s="192">
        <f t="shared" si="246"/>
        <v>0</v>
      </c>
      <c r="AM78" s="192">
        <f t="shared" si="247"/>
        <v>0</v>
      </c>
      <c r="AN78" s="192">
        <f t="shared" si="248"/>
        <v>0</v>
      </c>
      <c r="AO78" s="192">
        <f t="shared" si="249"/>
        <v>0</v>
      </c>
      <c r="AP78" s="192">
        <f t="shared" si="250"/>
        <v>0</v>
      </c>
      <c r="AQ78" s="192">
        <f t="shared" si="251"/>
        <v>0</v>
      </c>
      <c r="AR78" s="192">
        <f t="shared" si="252"/>
        <v>0</v>
      </c>
      <c r="AS78" s="192">
        <f t="shared" si="253"/>
        <v>0</v>
      </c>
      <c r="AT78" s="192">
        <f t="shared" si="254"/>
        <v>0</v>
      </c>
      <c r="AU78" s="192">
        <f t="shared" si="255"/>
        <v>0</v>
      </c>
      <c r="AV78" s="192">
        <f t="shared" si="256"/>
        <v>0</v>
      </c>
      <c r="AW78" s="192">
        <f t="shared" si="257"/>
        <v>0</v>
      </c>
      <c r="AX78" s="192">
        <f t="shared" si="258"/>
        <v>0</v>
      </c>
      <c r="AY78" s="192">
        <f t="shared" si="259"/>
        <v>0</v>
      </c>
      <c r="AZ78" s="192">
        <f t="shared" si="260"/>
        <v>0</v>
      </c>
      <c r="BA78" s="192">
        <f t="shared" si="261"/>
        <v>0</v>
      </c>
      <c r="BB78" s="192">
        <f t="shared" si="262"/>
        <v>0</v>
      </c>
      <c r="BC78" s="192">
        <f t="shared" si="263"/>
        <v>0</v>
      </c>
      <c r="BD78" s="192">
        <f t="shared" si="264"/>
        <v>0</v>
      </c>
      <c r="BE78" s="192">
        <f t="shared" si="265"/>
        <v>0</v>
      </c>
      <c r="BF78" s="192">
        <f t="shared" si="266"/>
        <v>0</v>
      </c>
      <c r="BG78" s="192">
        <f t="shared" si="267"/>
        <v>0</v>
      </c>
      <c r="BH78" s="192">
        <f t="shared" si="268"/>
        <v>0</v>
      </c>
      <c r="BI78" s="192">
        <f t="shared" si="269"/>
        <v>0</v>
      </c>
      <c r="BJ78" s="192">
        <f t="shared" si="270"/>
        <v>0</v>
      </c>
      <c r="BK78" s="192">
        <f t="shared" si="271"/>
        <v>0</v>
      </c>
      <c r="BL78" s="192">
        <f t="shared" si="272"/>
        <v>0</v>
      </c>
      <c r="BM78" s="192">
        <f t="shared" si="273"/>
        <v>0</v>
      </c>
      <c r="BN78" s="192">
        <f t="shared" si="274"/>
        <v>0</v>
      </c>
      <c r="BO78" s="192">
        <f t="shared" si="275"/>
        <v>0</v>
      </c>
      <c r="BP78" s="192">
        <f t="shared" si="276"/>
        <v>0</v>
      </c>
      <c r="BQ78" s="192">
        <f t="shared" si="277"/>
        <v>0</v>
      </c>
      <c r="BR78" s="192">
        <f t="shared" si="278"/>
        <v>0</v>
      </c>
      <c r="BS78" s="192">
        <f t="shared" si="279"/>
        <v>0</v>
      </c>
      <c r="BT78" s="192">
        <f t="shared" si="280"/>
        <v>0</v>
      </c>
      <c r="BU78" s="192">
        <f t="shared" si="281"/>
        <v>0</v>
      </c>
      <c r="BV78" s="192">
        <f t="shared" si="282"/>
        <v>0</v>
      </c>
      <c r="BW78" s="192">
        <f t="shared" si="283"/>
        <v>0</v>
      </c>
      <c r="BX78" s="192">
        <f t="shared" si="284"/>
        <v>0</v>
      </c>
      <c r="BY78" s="192">
        <f t="shared" si="285"/>
        <v>0</v>
      </c>
      <c r="BZ78" s="192">
        <f t="shared" si="286"/>
        <v>0</v>
      </c>
      <c r="CA78" s="192">
        <f t="shared" si="287"/>
        <v>0</v>
      </c>
      <c r="CB78" s="192">
        <f t="shared" si="288"/>
        <v>0</v>
      </c>
      <c r="CC78" s="192">
        <f t="shared" si="289"/>
        <v>0</v>
      </c>
      <c r="CD78" s="192">
        <f t="shared" si="290"/>
        <v>0</v>
      </c>
      <c r="CE78" s="192">
        <f t="shared" si="291"/>
        <v>0</v>
      </c>
      <c r="CF78" s="192">
        <f t="shared" si="292"/>
        <v>0</v>
      </c>
      <c r="CG78" s="192">
        <f t="shared" si="293"/>
        <v>0</v>
      </c>
      <c r="CH78" s="192">
        <f t="shared" si="294"/>
        <v>0</v>
      </c>
      <c r="CI78" s="192">
        <f t="shared" si="295"/>
        <v>0</v>
      </c>
      <c r="CJ78" s="192">
        <f t="shared" si="296"/>
        <v>0</v>
      </c>
      <c r="CK78" s="192">
        <f t="shared" si="297"/>
        <v>0</v>
      </c>
      <c r="CL78" s="192">
        <f t="shared" si="298"/>
        <v>0</v>
      </c>
      <c r="CM78" s="192">
        <f t="shared" si="299"/>
        <v>0</v>
      </c>
      <c r="CN78" s="192">
        <f t="shared" si="300"/>
        <v>0</v>
      </c>
      <c r="CO78" s="192">
        <f t="shared" si="301"/>
        <v>0</v>
      </c>
      <c r="CP78" s="192">
        <f t="shared" si="302"/>
        <v>0</v>
      </c>
      <c r="CQ78" s="192">
        <f t="shared" si="303"/>
        <v>0</v>
      </c>
      <c r="CR78" s="192">
        <f t="shared" si="304"/>
        <v>0</v>
      </c>
      <c r="CS78" s="192">
        <f t="shared" si="305"/>
        <v>0</v>
      </c>
      <c r="CT78" s="192">
        <f t="shared" si="306"/>
        <v>0</v>
      </c>
      <c r="CU78" s="192">
        <f t="shared" si="307"/>
        <v>0</v>
      </c>
      <c r="CV78" s="192">
        <f t="shared" si="308"/>
        <v>0</v>
      </c>
      <c r="CW78" s="192">
        <f t="shared" si="309"/>
        <v>0</v>
      </c>
      <c r="CX78" s="192">
        <f t="shared" si="310"/>
        <v>0</v>
      </c>
      <c r="CY78" s="192">
        <f t="shared" si="311"/>
        <v>0</v>
      </c>
      <c r="CZ78" s="192">
        <f t="shared" si="312"/>
        <v>0</v>
      </c>
      <c r="DA78" s="192">
        <f t="shared" si="313"/>
        <v>0</v>
      </c>
      <c r="DB78" s="192">
        <f t="shared" si="314"/>
        <v>0</v>
      </c>
      <c r="DC78" s="192">
        <f t="shared" si="315"/>
        <v>0</v>
      </c>
      <c r="DD78" s="192">
        <f t="shared" si="316"/>
        <v>0</v>
      </c>
      <c r="DE78" s="192">
        <f t="shared" si="317"/>
        <v>0</v>
      </c>
      <c r="DF78" s="192">
        <f t="shared" si="318"/>
        <v>0</v>
      </c>
      <c r="DG78" s="192">
        <f t="shared" si="319"/>
        <v>0</v>
      </c>
      <c r="DH78" s="192">
        <f t="shared" si="320"/>
        <v>0</v>
      </c>
      <c r="DI78" s="192">
        <f t="shared" si="321"/>
        <v>0</v>
      </c>
      <c r="DJ78" s="192">
        <f t="shared" si="322"/>
        <v>0</v>
      </c>
      <c r="DK78" s="192">
        <f t="shared" si="323"/>
        <v>0</v>
      </c>
      <c r="DL78" s="192">
        <f t="shared" si="324"/>
        <v>0</v>
      </c>
      <c r="DM78" s="192">
        <f t="shared" si="325"/>
        <v>0</v>
      </c>
      <c r="DN78" s="192">
        <f t="shared" si="326"/>
        <v>0</v>
      </c>
      <c r="DO78" s="192">
        <f t="shared" si="327"/>
        <v>0</v>
      </c>
      <c r="DP78" s="192">
        <f t="shared" si="328"/>
        <v>0</v>
      </c>
      <c r="DQ78" s="192">
        <f t="shared" si="329"/>
        <v>0</v>
      </c>
      <c r="DR78" s="192">
        <f t="shared" si="330"/>
        <v>0</v>
      </c>
      <c r="DS78" s="192">
        <f t="shared" si="331"/>
        <v>0</v>
      </c>
      <c r="DT78" s="192">
        <f t="shared" si="332"/>
        <v>0</v>
      </c>
      <c r="DU78" s="192">
        <f t="shared" si="333"/>
        <v>0</v>
      </c>
      <c r="DV78" s="193">
        <f t="shared" si="334"/>
        <v>0</v>
      </c>
      <c r="DW78" s="193">
        <f t="shared" si="335"/>
        <v>0</v>
      </c>
      <c r="DX78" s="193">
        <f t="shared" si="336"/>
        <v>0</v>
      </c>
      <c r="DY78" s="193">
        <f t="shared" si="337"/>
        <v>0</v>
      </c>
      <c r="DZ78" s="193">
        <f t="shared" si="338"/>
        <v>0</v>
      </c>
      <c r="EA78" s="192">
        <f t="shared" si="339"/>
        <v>0</v>
      </c>
      <c r="EB78" s="192">
        <f t="shared" si="340"/>
        <v>0</v>
      </c>
      <c r="EC78" s="192">
        <f t="shared" si="341"/>
        <v>0</v>
      </c>
      <c r="ED78" s="192">
        <f t="shared" si="342"/>
        <v>0</v>
      </c>
      <c r="EE78" s="192">
        <f t="shared" si="343"/>
        <v>0</v>
      </c>
      <c r="EF78" s="192">
        <f t="shared" si="344"/>
        <v>0</v>
      </c>
      <c r="EG78" s="192">
        <f t="shared" si="345"/>
        <v>0</v>
      </c>
      <c r="EH78" s="192">
        <f t="shared" si="346"/>
        <v>0</v>
      </c>
      <c r="EI78" s="192">
        <f t="shared" si="347"/>
        <v>0</v>
      </c>
      <c r="EJ78" s="192">
        <f t="shared" si="348"/>
        <v>0</v>
      </c>
      <c r="EK78" s="192">
        <f t="shared" si="349"/>
        <v>0</v>
      </c>
      <c r="EL78" s="192">
        <f t="shared" si="350"/>
        <v>0</v>
      </c>
      <c r="EM78" s="192">
        <f t="shared" si="351"/>
        <v>0</v>
      </c>
      <c r="EN78" s="192">
        <f t="shared" si="352"/>
        <v>0</v>
      </c>
      <c r="EO78" s="192">
        <f t="shared" si="353"/>
        <v>0</v>
      </c>
      <c r="EP78" s="192">
        <f t="shared" si="354"/>
        <v>0</v>
      </c>
      <c r="EQ78" s="192">
        <f t="shared" si="355"/>
        <v>0</v>
      </c>
      <c r="ER78" s="192">
        <f t="shared" si="356"/>
        <v>0</v>
      </c>
      <c r="ES78" s="192">
        <f t="shared" si="357"/>
        <v>0</v>
      </c>
      <c r="ET78" s="192">
        <f t="shared" si="358"/>
        <v>0</v>
      </c>
      <c r="EU78" s="192">
        <f t="shared" si="359"/>
        <v>0</v>
      </c>
      <c r="EV78" s="192">
        <f t="shared" si="360"/>
        <v>0</v>
      </c>
      <c r="EW78" s="192">
        <f t="shared" si="361"/>
        <v>0</v>
      </c>
      <c r="EX78" s="192">
        <f t="shared" si="362"/>
        <v>0</v>
      </c>
      <c r="EY78" s="192">
        <f t="shared" si="363"/>
        <v>0</v>
      </c>
      <c r="EZ78" s="192">
        <f t="shared" si="364"/>
        <v>0</v>
      </c>
      <c r="FA78" s="192">
        <f t="shared" si="365"/>
        <v>0</v>
      </c>
      <c r="FB78" s="192">
        <f t="shared" si="366"/>
        <v>0</v>
      </c>
      <c r="FC78" s="192">
        <f t="shared" si="367"/>
        <v>0</v>
      </c>
      <c r="FD78" s="192">
        <f t="shared" si="368"/>
        <v>0</v>
      </c>
      <c r="FE78" s="192">
        <f t="shared" si="369"/>
        <v>0</v>
      </c>
      <c r="FF78" s="192">
        <f t="shared" si="370"/>
        <v>0</v>
      </c>
      <c r="FG78" s="192">
        <f t="shared" si="371"/>
        <v>0</v>
      </c>
      <c r="FH78" s="192">
        <f t="shared" si="372"/>
        <v>0</v>
      </c>
      <c r="FI78" s="192">
        <f t="shared" si="373"/>
        <v>0</v>
      </c>
      <c r="FJ78" s="192">
        <f t="shared" si="374"/>
        <v>0</v>
      </c>
      <c r="FK78" s="192">
        <f t="shared" si="375"/>
        <v>0</v>
      </c>
      <c r="FL78" s="192">
        <f t="shared" si="376"/>
        <v>0</v>
      </c>
      <c r="FM78" s="192">
        <f t="shared" si="377"/>
        <v>0</v>
      </c>
      <c r="FN78" s="192">
        <f t="shared" si="378"/>
        <v>0</v>
      </c>
      <c r="FO78" s="192">
        <f t="shared" si="379"/>
        <v>0</v>
      </c>
      <c r="FP78" s="192">
        <f t="shared" si="380"/>
        <v>0</v>
      </c>
      <c r="FQ78" s="192">
        <f t="shared" si="381"/>
        <v>0</v>
      </c>
      <c r="FR78" s="192">
        <f t="shared" si="382"/>
        <v>0</v>
      </c>
      <c r="FS78" s="192">
        <f t="shared" si="383"/>
        <v>0</v>
      </c>
      <c r="FT78" s="192">
        <f t="shared" si="384"/>
        <v>0</v>
      </c>
      <c r="FU78" s="192">
        <f t="shared" si="385"/>
        <v>0</v>
      </c>
      <c r="FV78" s="192">
        <f t="shared" si="386"/>
        <v>0</v>
      </c>
      <c r="FW78" s="192">
        <f t="shared" si="387"/>
        <v>0</v>
      </c>
      <c r="FX78" s="192">
        <f t="shared" si="388"/>
        <v>0</v>
      </c>
      <c r="FY78" s="192">
        <f t="shared" si="389"/>
        <v>0</v>
      </c>
      <c r="FZ78" s="192">
        <f t="shared" si="390"/>
        <v>0</v>
      </c>
      <c r="GA78" s="192">
        <f t="shared" si="391"/>
        <v>0</v>
      </c>
      <c r="GB78" s="192">
        <f t="shared" si="392"/>
        <v>0</v>
      </c>
      <c r="GC78" s="192">
        <f t="shared" si="393"/>
        <v>0</v>
      </c>
      <c r="GD78" s="192">
        <f t="shared" si="394"/>
        <v>0</v>
      </c>
      <c r="GE78" s="192">
        <f t="shared" si="395"/>
        <v>0</v>
      </c>
      <c r="GF78" s="192">
        <f t="shared" si="396"/>
        <v>0</v>
      </c>
      <c r="GG78" s="192">
        <f t="shared" si="397"/>
        <v>0</v>
      </c>
      <c r="GH78" s="192">
        <f t="shared" si="398"/>
        <v>0</v>
      </c>
      <c r="GI78" s="192">
        <f t="shared" si="399"/>
        <v>0</v>
      </c>
      <c r="GJ78" s="192">
        <f t="shared" si="400"/>
        <v>0</v>
      </c>
      <c r="GK78" s="192">
        <f t="shared" si="401"/>
        <v>0</v>
      </c>
      <c r="GL78" s="192">
        <f t="shared" si="402"/>
        <v>0</v>
      </c>
      <c r="GM78" s="192">
        <f t="shared" si="403"/>
        <v>0</v>
      </c>
      <c r="GN78" s="192">
        <f t="shared" si="404"/>
        <v>0</v>
      </c>
      <c r="GO78" s="192">
        <f t="shared" si="405"/>
        <v>0</v>
      </c>
      <c r="GP78" s="192">
        <f t="shared" si="406"/>
        <v>0</v>
      </c>
      <c r="GQ78" s="192">
        <f t="shared" si="407"/>
        <v>0</v>
      </c>
      <c r="GR78" s="192">
        <f t="shared" si="408"/>
        <v>0</v>
      </c>
      <c r="GS78" s="192">
        <f t="shared" si="409"/>
        <v>0</v>
      </c>
      <c r="GT78" s="192">
        <f t="shared" si="410"/>
        <v>0</v>
      </c>
      <c r="GU78" s="192">
        <f t="shared" si="411"/>
        <v>0</v>
      </c>
      <c r="GV78" s="192">
        <f t="shared" si="412"/>
        <v>0</v>
      </c>
      <c r="GW78" s="192">
        <f t="shared" si="413"/>
        <v>0</v>
      </c>
      <c r="GX78" s="192">
        <f t="shared" si="414"/>
        <v>0</v>
      </c>
      <c r="GY78" s="192">
        <f t="shared" si="415"/>
        <v>0</v>
      </c>
      <c r="GZ78" s="192">
        <f t="shared" si="416"/>
        <v>0</v>
      </c>
      <c r="HA78" s="192">
        <f t="shared" si="417"/>
        <v>0</v>
      </c>
      <c r="HB78" s="192">
        <f t="shared" si="418"/>
        <v>0</v>
      </c>
      <c r="HC78" s="192">
        <f t="shared" si="419"/>
        <v>0</v>
      </c>
      <c r="HD78" s="192">
        <f t="shared" si="420"/>
        <v>0</v>
      </c>
      <c r="HE78" s="192">
        <f t="shared" si="421"/>
        <v>0</v>
      </c>
      <c r="HF78" s="192">
        <f t="shared" si="422"/>
        <v>0</v>
      </c>
      <c r="HG78" s="192">
        <f t="shared" si="423"/>
        <v>0</v>
      </c>
      <c r="HH78" s="192">
        <f t="shared" si="424"/>
        <v>0</v>
      </c>
      <c r="HI78" s="192">
        <f t="shared" si="425"/>
        <v>0</v>
      </c>
      <c r="HJ78" s="192">
        <f t="shared" si="426"/>
        <v>0</v>
      </c>
      <c r="HK78" s="192">
        <f t="shared" si="427"/>
        <v>0</v>
      </c>
      <c r="HL78" s="192">
        <f t="shared" si="428"/>
        <v>0</v>
      </c>
      <c r="HM78" s="192">
        <f t="shared" si="429"/>
        <v>0</v>
      </c>
      <c r="HN78" s="194">
        <f t="shared" si="430"/>
        <v>0</v>
      </c>
      <c r="HO78" s="194">
        <f t="shared" si="431"/>
        <v>0</v>
      </c>
      <c r="HP78" s="194">
        <f t="shared" si="432"/>
        <v>0</v>
      </c>
      <c r="HQ78" s="194">
        <f t="shared" si="433"/>
        <v>0</v>
      </c>
      <c r="HR78" s="194">
        <f t="shared" si="434"/>
        <v>0</v>
      </c>
      <c r="HS78" s="195" t="str">
        <f t="shared" si="229"/>
        <v/>
      </c>
      <c r="HT78" s="196">
        <f t="shared" si="230"/>
        <v>0</v>
      </c>
      <c r="HU78" s="196">
        <f t="shared" si="231"/>
        <v>0</v>
      </c>
      <c r="HV78" s="197" t="str">
        <f t="shared" si="232"/>
        <v/>
      </c>
      <c r="HW78" s="197" t="str">
        <f t="shared" si="435"/>
        <v/>
      </c>
      <c r="HX78" s="197" t="str">
        <f t="shared" si="436"/>
        <v/>
      </c>
      <c r="HY78" s="195" t="str">
        <f t="shared" si="233"/>
        <v/>
      </c>
      <c r="HZ78" s="30">
        <f t="shared" si="227"/>
        <v>0</v>
      </c>
      <c r="IA78" s="198">
        <f t="shared" si="234"/>
        <v>0</v>
      </c>
      <c r="IB78" s="195"/>
      <c r="IC78" s="195">
        <f t="shared" si="437"/>
        <v>0</v>
      </c>
      <c r="ID78" s="195">
        <f t="shared" si="235"/>
        <v>0</v>
      </c>
      <c r="IE78" s="195">
        <f t="shared" si="438"/>
        <v>0</v>
      </c>
      <c r="IF78" s="195">
        <f t="shared" si="236"/>
        <v>0</v>
      </c>
      <c r="IG78" s="307">
        <f t="shared" si="237"/>
        <v>0</v>
      </c>
      <c r="IH78" s="307">
        <f t="shared" si="238"/>
        <v>0</v>
      </c>
      <c r="II78" s="44">
        <f t="shared" si="239"/>
        <v>0</v>
      </c>
      <c r="IJ78" s="44">
        <f t="shared" si="439"/>
        <v>0</v>
      </c>
      <c r="IK78" s="44">
        <f t="shared" si="440"/>
        <v>0</v>
      </c>
      <c r="IL78" s="44">
        <f t="shared" si="441"/>
        <v>0</v>
      </c>
      <c r="IM78" s="44">
        <f t="shared" si="442"/>
        <v>0</v>
      </c>
      <c r="IN78" s="44">
        <f t="shared" si="443"/>
        <v>0</v>
      </c>
      <c r="IO78" s="44">
        <f t="shared" si="444"/>
        <v>0</v>
      </c>
    </row>
    <row r="79" spans="1:249" ht="18" customHeight="1">
      <c r="A79" s="188">
        <v>73</v>
      </c>
      <c r="B79" s="326"/>
      <c r="C79" s="289"/>
      <c r="D79" s="199"/>
      <c r="E79" s="189"/>
      <c r="F79" s="189"/>
      <c r="G79" s="190"/>
      <c r="H79" s="190"/>
      <c r="I79" s="272"/>
      <c r="J79" s="207"/>
      <c r="K79" s="214" t="str">
        <f t="shared" si="240"/>
        <v/>
      </c>
      <c r="L79" s="200" t="str">
        <f t="shared" si="241"/>
        <v/>
      </c>
      <c r="M79" s="200" t="str">
        <f t="shared" si="242"/>
        <v/>
      </c>
      <c r="N79" s="209" t="str">
        <f t="shared" si="228"/>
        <v/>
      </c>
      <c r="O79" s="208" t="str">
        <f>IFERROR(IF(D79="","",IF(K79="","",IF(I79="","",IF(F79="F",VLOOKUP(K79,F!A:G,2,0),IF(F79="M",VLOOKUP(K79,M!A:G,2,0),""))))),0)</f>
        <v/>
      </c>
      <c r="P79" s="191" t="str">
        <f>IFERROR(IF(D79="","",IF(K79="","",IF(I79="","",IF(F79="F",VLOOKUP(K79,F!A:G,3,0),IF(F79="M",VLOOKUP(K79,M!A:G,3,0),""))))),0)</f>
        <v/>
      </c>
      <c r="Q79" s="191" t="str">
        <f>IFERROR(IF(D79="","",IF(K79="","",IF(I79="","",IF(F79="F",VLOOKUP(K79,F!A:G,4,0),IF(F79="M",VLOOKUP(K79,M!A:G,4,0),""))))),0)</f>
        <v/>
      </c>
      <c r="R79" s="191" t="str">
        <f>IFERROR(IF(D79="","",IF(K79="","",IF(I79="","",IF(F79="F",VLOOKUP(K79,F!A:G,5,0),IF(F79="M",VLOOKUP(K79,M!A:G,5,0),""))))),0)</f>
        <v/>
      </c>
      <c r="S79" s="191" t="str">
        <f>IFERROR(IF(D79="","",IF(K79="","",IF(I79="","",IF(F79="F",VLOOKUP(K79,F!A:G,6,0),IF(F79="M",VLOOKUP(K79,M!A:G,6,0),""))))),0)</f>
        <v/>
      </c>
      <c r="T79" s="191" t="str">
        <f>IFERROR(IF(D79="","",IF(K79="","",IF(I79="","",IF(F79="F",VLOOKUP(K79,F!A:G,7,0),IF(F79="M",VLOOKUP(K79,M!A:G,7,0),""))))),0)</f>
        <v/>
      </c>
      <c r="U79" s="191" t="str">
        <f>IFERROR(IF(D79="","",IF(K79="","",IF(J79="","",IF(F79="F",VLOOKUP(K79,F!A:M,8,0),IF(F79="M",VLOOKUP(K79,M!A:M,8,0),""))))),0)</f>
        <v/>
      </c>
      <c r="V79" s="191" t="str">
        <f>IFERROR(IF(D79="","",IF(K79="","",IF(J79="","",IF(F79="F",VLOOKUP(K79,F!A:M,9,0),IF(F79="M",VLOOKUP(K79,M!A:M,9,0),""))))),0)</f>
        <v/>
      </c>
      <c r="W79" s="191" t="str">
        <f>IFERROR(IF(D79="","",IF(K79="","",IF(J79="","",IF(F79="F",VLOOKUP(K79,F!A:M,10,0),IF(F79="M",VLOOKUP(K79,M!A:M,10,0),""))))),0)</f>
        <v/>
      </c>
      <c r="X79" s="191" t="str">
        <f>IFERROR(IF(D79="","",IF(K79="","",IF(J79="","",IF(F79="F",VLOOKUP(K79,F!A:M,11,0),IF(F79="M",VLOOKUP(K79,M!A:M,11,0),""))))),0)</f>
        <v/>
      </c>
      <c r="Y79" s="191" t="str">
        <f>IFERROR(IF(D79="","",IF(K79="","",IF(J79="","",IF(F79="F",VLOOKUP(K79,F!A:M,12,0),IF(F79="M",VLOOKUP(K79,M!A:M,12,0),""))))),0)</f>
        <v/>
      </c>
      <c r="Z79" s="191" t="str">
        <f>IFERROR(IF(D79="","",IF(K79="","",IF(J79="","",IF(F79="F",VLOOKUP(K79,F!A:M,13,0),IF(F79="M",VLOOKUP(K79,M!A:M,13,0),""))))),0)</f>
        <v/>
      </c>
      <c r="AA79" s="191" t="str">
        <f>IFERROR(IF(D79="","",IF(F79="","",IF(J79="","",IF(K79="","",IF(AND(K79&gt;23,K79&lt;=60),IF(F79="F",VLOOKUP(MROUND(HZ79,0.5),'F-Weight for Length'!K:S,2,0),VLOOKUP(MROUND(HZ79,0.5),'M-Weight for Length'!K:S,2,0)),IF(K79&gt;60,IF(F79="F",VLOOKUP(K79,'F-Weight for Length'!U:AC,2,0),VLOOKUP(K79,'M-Weight for Length'!U:AC,2,0)),IF(F79="F",VLOOKUP(MROUND(HZ79,0.5),'F-Weight for Length'!A:I,2,0),VLOOKUP(MROUND(HZ79,0.5),'M-Weight for Length'!A:I,2,0)))))))),0)</f>
        <v/>
      </c>
      <c r="AB79" s="191" t="str">
        <f>IFERROR(IF(D79="","",IF(F79="","",IF(J79="","",IF(K79="","",IF(AND(K79&gt;23,K79&lt;=60),IF(F79="F",VLOOKUP(MROUND(HZ79,0.5),'F-Weight for Length'!K:S,3,0),VLOOKUP(MROUND(HZ79,0.5),'M-Weight for Length'!K:S,3,0)),IF(K79&gt;60,IF(F79="F",VLOOKUP(K79,'F-Weight for Length'!U:AC,3,0),VLOOKUP(K79,'M-Weight for Length'!U:AC,3,0)),IF(F79="F",VLOOKUP(MROUND(HZ79,0.5),'F-Weight for Length'!A:I,3,0),VLOOKUP(MROUND(HZ79,0.5),'M-Weight for Length'!A:I,3,0)))))))),0)</f>
        <v/>
      </c>
      <c r="AC79" s="191" t="str">
        <f>IFERROR(IF(D79="","",IF(F79="","",IF(J79="","",IF(K79="","",IF(AND(K79&gt;23,K79&lt;=60),IF(F79="F",VLOOKUP(MROUND(HZ79,0.5),'F-Weight for Length'!K:S,4,0),VLOOKUP(MROUND(HZ79,0.5),'M-Weight for Length'!K:S,4,0)),IF(K79&gt;60,IF(F79="F",VLOOKUP(K79,'F-Weight for Length'!U:AC,4,0),VLOOKUP(K79,'M-Weight for Length'!U:AC,4,0)),IF(F79="F",VLOOKUP(MROUND(HZ79,0.5),'F-Weight for Length'!A:I,4,0),VLOOKUP(MROUND(HZ79,0.5),'M-Weight for Length'!A:I,4,0)))))))),0)</f>
        <v/>
      </c>
      <c r="AD79" s="191" t="str">
        <f>IFERROR(IF(D79="","",IF(F79="","",IF(J79="","",IF(K79="","",IF(AND(K79&gt;23,K79&lt;=60),IF(F79="F",VLOOKUP(MROUND(HZ79,0.5),'F-Weight for Length'!K:S,5,0),VLOOKUP(MROUND(HZ79,0.5),'M-Weight for Length'!K:S,5,0)),IF(K79&gt;60,IF(F79="F",VLOOKUP(K79,'F-Weight for Length'!U:AC,5,0),VLOOKUP(K79,'M-Weight for Length'!U:AC,5,0)),IF(F79="F",VLOOKUP(MROUND(HZ79,0.5),'F-Weight for Length'!A:I,5,0),VLOOKUP(MROUND(HZ79,0.5),'M-Weight for Length'!A:I,5,0)))))))),0)</f>
        <v/>
      </c>
      <c r="AE79" s="191" t="str">
        <f>IFERROR(IF(D79="","",IF(F79="","",IF(J79="","",IF(K79="","",IF(AND(K79&gt;23,K79&lt;=60),IF(F79="F",VLOOKUP(MROUND(HZ79,0.5),'F-Weight for Length'!K:S,6,0),VLOOKUP(MROUND(HZ79,0.5),'M-Weight for Length'!K:S,6,0)),IF(K79&gt;60,IF(F79="F",VLOOKUP(K79,'F-Weight for Length'!U:AC,6,0),VLOOKUP(K79,'M-Weight for Length'!U:AC,6,0)),IF(F79="F",VLOOKUP(MROUND(HZ79,0.5),'F-Weight for Length'!A:I,6,0),VLOOKUP(MROUND(HZ79,0.5),'M-Weight for Length'!A:I,6,0)))))))),0)</f>
        <v/>
      </c>
      <c r="AF79" s="191" t="str">
        <f>IFERROR(IF(D79="","",IF(F79="","",IF(J79="","",IF(K79="","",IF(AND(K79&gt;23,K79&lt;=60),IF(F79="F",VLOOKUP(MROUND(HZ79,0.5),'F-Weight for Length'!K:S,7,0),VLOOKUP(MROUND(HZ79,0.5),'M-Weight for Length'!K:S,7,0)),IF(K79&gt;60,IF(F79="F",VLOOKUP(K79,'F-Weight for Length'!U:AC,7,0),VLOOKUP(K79,'M-Weight for Length'!U:AC,7,0)),IF(F79="F",VLOOKUP(MROUND(HZ79,0.5),'F-Weight for Length'!A:I,7,0),VLOOKUP(MROUND(HZ79,0.5),'M-Weight for Length'!A:I,7,0)))))))),0)</f>
        <v/>
      </c>
      <c r="AG79" s="191" t="str">
        <f>IFERROR(IF(D79="","",IF(F79="","",IF(J79="","",IF(K79="","",IF(AND(K79&gt;23,K79&lt;=60),IF(F79="F",VLOOKUP(MROUND(HZ79,0.5),'F-Weight for Length'!K:S,8,0),VLOOKUP(MROUND(HZ79,0.5),'M-Weight for Length'!K:S,8,0)),IF(K79&gt;60,IF(F79="F",VLOOKUP(K79,'F-Weight for Length'!U:AC,8,0),VLOOKUP(K79,'M-Weight for Length'!U:AC,8,0)),IF(F79="F",VLOOKUP(MROUND(HZ79,0.5),'F-Weight for Length'!A:I,8,0),VLOOKUP(MROUND(HZ79,0.5),'M-Weight for Length'!A:I,8,0)))))))),0)</f>
        <v/>
      </c>
      <c r="AH79" s="191" t="str">
        <f>IFERROR(IF(D79="","",IF(F79="","",IF(J79="","",IF(K79="","",IF(AND(K79&gt;23,K79&lt;=60),IF(F79="F",VLOOKUP(MROUND(HZ79,0.5),'F-Weight for Length'!K:S,9,0),VLOOKUP(MROUND(HZ79,0.5),'M-Weight for Length'!K:S,9,0)),IF(K79&gt;60,IF(F79="F",VLOOKUP(K79,'F-Weight for Length'!U:AC,9,0),VLOOKUP(K79,'M-Weight for Length'!U:AC,9,0)),IF(F79="F",VLOOKUP(MROUND(HZ79,0.5),'F-Weight for Length'!A:I,9,0),VLOOKUP(MROUND(HZ79,0.5),'M-Weight for Length'!A:I,9,0)))))))),0)</f>
        <v/>
      </c>
      <c r="AI79" s="192">
        <f t="shared" si="243"/>
        <v>0</v>
      </c>
      <c r="AJ79" s="192">
        <f t="shared" si="244"/>
        <v>0</v>
      </c>
      <c r="AK79" s="192">
        <f t="shared" si="245"/>
        <v>0</v>
      </c>
      <c r="AL79" s="192">
        <f t="shared" si="246"/>
        <v>0</v>
      </c>
      <c r="AM79" s="192">
        <f t="shared" si="247"/>
        <v>0</v>
      </c>
      <c r="AN79" s="192">
        <f t="shared" si="248"/>
        <v>0</v>
      </c>
      <c r="AO79" s="192">
        <f t="shared" si="249"/>
        <v>0</v>
      </c>
      <c r="AP79" s="192">
        <f t="shared" si="250"/>
        <v>0</v>
      </c>
      <c r="AQ79" s="192">
        <f t="shared" si="251"/>
        <v>0</v>
      </c>
      <c r="AR79" s="192">
        <f t="shared" si="252"/>
        <v>0</v>
      </c>
      <c r="AS79" s="192">
        <f t="shared" si="253"/>
        <v>0</v>
      </c>
      <c r="AT79" s="192">
        <f t="shared" si="254"/>
        <v>0</v>
      </c>
      <c r="AU79" s="192">
        <f t="shared" si="255"/>
        <v>0</v>
      </c>
      <c r="AV79" s="192">
        <f t="shared" si="256"/>
        <v>0</v>
      </c>
      <c r="AW79" s="192">
        <f t="shared" si="257"/>
        <v>0</v>
      </c>
      <c r="AX79" s="192">
        <f t="shared" si="258"/>
        <v>0</v>
      </c>
      <c r="AY79" s="192">
        <f t="shared" si="259"/>
        <v>0</v>
      </c>
      <c r="AZ79" s="192">
        <f t="shared" si="260"/>
        <v>0</v>
      </c>
      <c r="BA79" s="192">
        <f t="shared" si="261"/>
        <v>0</v>
      </c>
      <c r="BB79" s="192">
        <f t="shared" si="262"/>
        <v>0</v>
      </c>
      <c r="BC79" s="192">
        <f t="shared" si="263"/>
        <v>0</v>
      </c>
      <c r="BD79" s="192">
        <f t="shared" si="264"/>
        <v>0</v>
      </c>
      <c r="BE79" s="192">
        <f t="shared" si="265"/>
        <v>0</v>
      </c>
      <c r="BF79" s="192">
        <f t="shared" si="266"/>
        <v>0</v>
      </c>
      <c r="BG79" s="192">
        <f t="shared" si="267"/>
        <v>0</v>
      </c>
      <c r="BH79" s="192">
        <f t="shared" si="268"/>
        <v>0</v>
      </c>
      <c r="BI79" s="192">
        <f t="shared" si="269"/>
        <v>0</v>
      </c>
      <c r="BJ79" s="192">
        <f t="shared" si="270"/>
        <v>0</v>
      </c>
      <c r="BK79" s="192">
        <f t="shared" si="271"/>
        <v>0</v>
      </c>
      <c r="BL79" s="192">
        <f t="shared" si="272"/>
        <v>0</v>
      </c>
      <c r="BM79" s="192">
        <f t="shared" si="273"/>
        <v>0</v>
      </c>
      <c r="BN79" s="192">
        <f t="shared" si="274"/>
        <v>0</v>
      </c>
      <c r="BO79" s="192">
        <f t="shared" si="275"/>
        <v>0</v>
      </c>
      <c r="BP79" s="192">
        <f t="shared" si="276"/>
        <v>0</v>
      </c>
      <c r="BQ79" s="192">
        <f t="shared" si="277"/>
        <v>0</v>
      </c>
      <c r="BR79" s="192">
        <f t="shared" si="278"/>
        <v>0</v>
      </c>
      <c r="BS79" s="192">
        <f t="shared" si="279"/>
        <v>0</v>
      </c>
      <c r="BT79" s="192">
        <f t="shared" si="280"/>
        <v>0</v>
      </c>
      <c r="BU79" s="192">
        <f t="shared" si="281"/>
        <v>0</v>
      </c>
      <c r="BV79" s="192">
        <f t="shared" si="282"/>
        <v>0</v>
      </c>
      <c r="BW79" s="192">
        <f t="shared" si="283"/>
        <v>0</v>
      </c>
      <c r="BX79" s="192">
        <f t="shared" si="284"/>
        <v>0</v>
      </c>
      <c r="BY79" s="192">
        <f t="shared" si="285"/>
        <v>0</v>
      </c>
      <c r="BZ79" s="192">
        <f t="shared" si="286"/>
        <v>0</v>
      </c>
      <c r="CA79" s="192">
        <f t="shared" si="287"/>
        <v>0</v>
      </c>
      <c r="CB79" s="192">
        <f t="shared" si="288"/>
        <v>0</v>
      </c>
      <c r="CC79" s="192">
        <f t="shared" si="289"/>
        <v>0</v>
      </c>
      <c r="CD79" s="192">
        <f t="shared" si="290"/>
        <v>0</v>
      </c>
      <c r="CE79" s="192">
        <f t="shared" si="291"/>
        <v>0</v>
      </c>
      <c r="CF79" s="192">
        <f t="shared" si="292"/>
        <v>0</v>
      </c>
      <c r="CG79" s="192">
        <f t="shared" si="293"/>
        <v>0</v>
      </c>
      <c r="CH79" s="192">
        <f t="shared" si="294"/>
        <v>0</v>
      </c>
      <c r="CI79" s="192">
        <f t="shared" si="295"/>
        <v>0</v>
      </c>
      <c r="CJ79" s="192">
        <f t="shared" si="296"/>
        <v>0</v>
      </c>
      <c r="CK79" s="192">
        <f t="shared" si="297"/>
        <v>0</v>
      </c>
      <c r="CL79" s="192">
        <f t="shared" si="298"/>
        <v>0</v>
      </c>
      <c r="CM79" s="192">
        <f t="shared" si="299"/>
        <v>0</v>
      </c>
      <c r="CN79" s="192">
        <f t="shared" si="300"/>
        <v>0</v>
      </c>
      <c r="CO79" s="192">
        <f t="shared" si="301"/>
        <v>0</v>
      </c>
      <c r="CP79" s="192">
        <f t="shared" si="302"/>
        <v>0</v>
      </c>
      <c r="CQ79" s="192">
        <f t="shared" si="303"/>
        <v>0</v>
      </c>
      <c r="CR79" s="192">
        <f t="shared" si="304"/>
        <v>0</v>
      </c>
      <c r="CS79" s="192">
        <f t="shared" si="305"/>
        <v>0</v>
      </c>
      <c r="CT79" s="192">
        <f t="shared" si="306"/>
        <v>0</v>
      </c>
      <c r="CU79" s="192">
        <f t="shared" si="307"/>
        <v>0</v>
      </c>
      <c r="CV79" s="192">
        <f t="shared" si="308"/>
        <v>0</v>
      </c>
      <c r="CW79" s="192">
        <f t="shared" si="309"/>
        <v>0</v>
      </c>
      <c r="CX79" s="192">
        <f t="shared" si="310"/>
        <v>0</v>
      </c>
      <c r="CY79" s="192">
        <f t="shared" si="311"/>
        <v>0</v>
      </c>
      <c r="CZ79" s="192">
        <f t="shared" si="312"/>
        <v>0</v>
      </c>
      <c r="DA79" s="192">
        <f t="shared" si="313"/>
        <v>0</v>
      </c>
      <c r="DB79" s="192">
        <f t="shared" si="314"/>
        <v>0</v>
      </c>
      <c r="DC79" s="192">
        <f t="shared" si="315"/>
        <v>0</v>
      </c>
      <c r="DD79" s="192">
        <f t="shared" si="316"/>
        <v>0</v>
      </c>
      <c r="DE79" s="192">
        <f t="shared" si="317"/>
        <v>0</v>
      </c>
      <c r="DF79" s="192">
        <f t="shared" si="318"/>
        <v>0</v>
      </c>
      <c r="DG79" s="192">
        <f t="shared" si="319"/>
        <v>0</v>
      </c>
      <c r="DH79" s="192">
        <f t="shared" si="320"/>
        <v>0</v>
      </c>
      <c r="DI79" s="192">
        <f t="shared" si="321"/>
        <v>0</v>
      </c>
      <c r="DJ79" s="192">
        <f t="shared" si="322"/>
        <v>0</v>
      </c>
      <c r="DK79" s="192">
        <f t="shared" si="323"/>
        <v>0</v>
      </c>
      <c r="DL79" s="192">
        <f t="shared" si="324"/>
        <v>0</v>
      </c>
      <c r="DM79" s="192">
        <f t="shared" si="325"/>
        <v>0</v>
      </c>
      <c r="DN79" s="192">
        <f t="shared" si="326"/>
        <v>0</v>
      </c>
      <c r="DO79" s="192">
        <f t="shared" si="327"/>
        <v>0</v>
      </c>
      <c r="DP79" s="192">
        <f t="shared" si="328"/>
        <v>0</v>
      </c>
      <c r="DQ79" s="192">
        <f t="shared" si="329"/>
        <v>0</v>
      </c>
      <c r="DR79" s="192">
        <f t="shared" si="330"/>
        <v>0</v>
      </c>
      <c r="DS79" s="192">
        <f t="shared" si="331"/>
        <v>0</v>
      </c>
      <c r="DT79" s="192">
        <f t="shared" si="332"/>
        <v>0</v>
      </c>
      <c r="DU79" s="192">
        <f t="shared" si="333"/>
        <v>0</v>
      </c>
      <c r="DV79" s="193">
        <f t="shared" si="334"/>
        <v>0</v>
      </c>
      <c r="DW79" s="193">
        <f t="shared" si="335"/>
        <v>0</v>
      </c>
      <c r="DX79" s="193">
        <f t="shared" si="336"/>
        <v>0</v>
      </c>
      <c r="DY79" s="193">
        <f t="shared" si="337"/>
        <v>0</v>
      </c>
      <c r="DZ79" s="193">
        <f t="shared" si="338"/>
        <v>0</v>
      </c>
      <c r="EA79" s="192">
        <f t="shared" si="339"/>
        <v>0</v>
      </c>
      <c r="EB79" s="192">
        <f t="shared" si="340"/>
        <v>0</v>
      </c>
      <c r="EC79" s="192">
        <f t="shared" si="341"/>
        <v>0</v>
      </c>
      <c r="ED79" s="192">
        <f t="shared" si="342"/>
        <v>0</v>
      </c>
      <c r="EE79" s="192">
        <f t="shared" si="343"/>
        <v>0</v>
      </c>
      <c r="EF79" s="192">
        <f t="shared" si="344"/>
        <v>0</v>
      </c>
      <c r="EG79" s="192">
        <f t="shared" si="345"/>
        <v>0</v>
      </c>
      <c r="EH79" s="192">
        <f t="shared" si="346"/>
        <v>0</v>
      </c>
      <c r="EI79" s="192">
        <f t="shared" si="347"/>
        <v>0</v>
      </c>
      <c r="EJ79" s="192">
        <f t="shared" si="348"/>
        <v>0</v>
      </c>
      <c r="EK79" s="192">
        <f t="shared" si="349"/>
        <v>0</v>
      </c>
      <c r="EL79" s="192">
        <f t="shared" si="350"/>
        <v>0</v>
      </c>
      <c r="EM79" s="192">
        <f t="shared" si="351"/>
        <v>0</v>
      </c>
      <c r="EN79" s="192">
        <f t="shared" si="352"/>
        <v>0</v>
      </c>
      <c r="EO79" s="192">
        <f t="shared" si="353"/>
        <v>0</v>
      </c>
      <c r="EP79" s="192">
        <f t="shared" si="354"/>
        <v>0</v>
      </c>
      <c r="EQ79" s="192">
        <f t="shared" si="355"/>
        <v>0</v>
      </c>
      <c r="ER79" s="192">
        <f t="shared" si="356"/>
        <v>0</v>
      </c>
      <c r="ES79" s="192">
        <f t="shared" si="357"/>
        <v>0</v>
      </c>
      <c r="ET79" s="192">
        <f t="shared" si="358"/>
        <v>0</v>
      </c>
      <c r="EU79" s="192">
        <f t="shared" si="359"/>
        <v>0</v>
      </c>
      <c r="EV79" s="192">
        <f t="shared" si="360"/>
        <v>0</v>
      </c>
      <c r="EW79" s="192">
        <f t="shared" si="361"/>
        <v>0</v>
      </c>
      <c r="EX79" s="192">
        <f t="shared" si="362"/>
        <v>0</v>
      </c>
      <c r="EY79" s="192">
        <f t="shared" si="363"/>
        <v>0</v>
      </c>
      <c r="EZ79" s="192">
        <f t="shared" si="364"/>
        <v>0</v>
      </c>
      <c r="FA79" s="192">
        <f t="shared" si="365"/>
        <v>0</v>
      </c>
      <c r="FB79" s="192">
        <f t="shared" si="366"/>
        <v>0</v>
      </c>
      <c r="FC79" s="192">
        <f t="shared" si="367"/>
        <v>0</v>
      </c>
      <c r="FD79" s="192">
        <f t="shared" si="368"/>
        <v>0</v>
      </c>
      <c r="FE79" s="192">
        <f t="shared" si="369"/>
        <v>0</v>
      </c>
      <c r="FF79" s="192">
        <f t="shared" si="370"/>
        <v>0</v>
      </c>
      <c r="FG79" s="192">
        <f t="shared" si="371"/>
        <v>0</v>
      </c>
      <c r="FH79" s="192">
        <f t="shared" si="372"/>
        <v>0</v>
      </c>
      <c r="FI79" s="192">
        <f t="shared" si="373"/>
        <v>0</v>
      </c>
      <c r="FJ79" s="192">
        <f t="shared" si="374"/>
        <v>0</v>
      </c>
      <c r="FK79" s="192">
        <f t="shared" si="375"/>
        <v>0</v>
      </c>
      <c r="FL79" s="192">
        <f t="shared" si="376"/>
        <v>0</v>
      </c>
      <c r="FM79" s="192">
        <f t="shared" si="377"/>
        <v>0</v>
      </c>
      <c r="FN79" s="192">
        <f t="shared" si="378"/>
        <v>0</v>
      </c>
      <c r="FO79" s="192">
        <f t="shared" si="379"/>
        <v>0</v>
      </c>
      <c r="FP79" s="192">
        <f t="shared" si="380"/>
        <v>0</v>
      </c>
      <c r="FQ79" s="192">
        <f t="shared" si="381"/>
        <v>0</v>
      </c>
      <c r="FR79" s="192">
        <f t="shared" si="382"/>
        <v>0</v>
      </c>
      <c r="FS79" s="192">
        <f t="shared" si="383"/>
        <v>0</v>
      </c>
      <c r="FT79" s="192">
        <f t="shared" si="384"/>
        <v>0</v>
      </c>
      <c r="FU79" s="192">
        <f t="shared" si="385"/>
        <v>0</v>
      </c>
      <c r="FV79" s="192">
        <f t="shared" si="386"/>
        <v>0</v>
      </c>
      <c r="FW79" s="192">
        <f t="shared" si="387"/>
        <v>0</v>
      </c>
      <c r="FX79" s="192">
        <f t="shared" si="388"/>
        <v>0</v>
      </c>
      <c r="FY79" s="192">
        <f t="shared" si="389"/>
        <v>0</v>
      </c>
      <c r="FZ79" s="192">
        <f t="shared" si="390"/>
        <v>0</v>
      </c>
      <c r="GA79" s="192">
        <f t="shared" si="391"/>
        <v>0</v>
      </c>
      <c r="GB79" s="192">
        <f t="shared" si="392"/>
        <v>0</v>
      </c>
      <c r="GC79" s="192">
        <f t="shared" si="393"/>
        <v>0</v>
      </c>
      <c r="GD79" s="192">
        <f t="shared" si="394"/>
        <v>0</v>
      </c>
      <c r="GE79" s="192">
        <f t="shared" si="395"/>
        <v>0</v>
      </c>
      <c r="GF79" s="192">
        <f t="shared" si="396"/>
        <v>0</v>
      </c>
      <c r="GG79" s="192">
        <f t="shared" si="397"/>
        <v>0</v>
      </c>
      <c r="GH79" s="192">
        <f t="shared" si="398"/>
        <v>0</v>
      </c>
      <c r="GI79" s="192">
        <f t="shared" si="399"/>
        <v>0</v>
      </c>
      <c r="GJ79" s="192">
        <f t="shared" si="400"/>
        <v>0</v>
      </c>
      <c r="GK79" s="192">
        <f t="shared" si="401"/>
        <v>0</v>
      </c>
      <c r="GL79" s="192">
        <f t="shared" si="402"/>
        <v>0</v>
      </c>
      <c r="GM79" s="192">
        <f t="shared" si="403"/>
        <v>0</v>
      </c>
      <c r="GN79" s="192">
        <f t="shared" si="404"/>
        <v>0</v>
      </c>
      <c r="GO79" s="192">
        <f t="shared" si="405"/>
        <v>0</v>
      </c>
      <c r="GP79" s="192">
        <f t="shared" si="406"/>
        <v>0</v>
      </c>
      <c r="GQ79" s="192">
        <f t="shared" si="407"/>
        <v>0</v>
      </c>
      <c r="GR79" s="192">
        <f t="shared" si="408"/>
        <v>0</v>
      </c>
      <c r="GS79" s="192">
        <f t="shared" si="409"/>
        <v>0</v>
      </c>
      <c r="GT79" s="192">
        <f t="shared" si="410"/>
        <v>0</v>
      </c>
      <c r="GU79" s="192">
        <f t="shared" si="411"/>
        <v>0</v>
      </c>
      <c r="GV79" s="192">
        <f t="shared" si="412"/>
        <v>0</v>
      </c>
      <c r="GW79" s="192">
        <f t="shared" si="413"/>
        <v>0</v>
      </c>
      <c r="GX79" s="192">
        <f t="shared" si="414"/>
        <v>0</v>
      </c>
      <c r="GY79" s="192">
        <f t="shared" si="415"/>
        <v>0</v>
      </c>
      <c r="GZ79" s="192">
        <f t="shared" si="416"/>
        <v>0</v>
      </c>
      <c r="HA79" s="192">
        <f t="shared" si="417"/>
        <v>0</v>
      </c>
      <c r="HB79" s="192">
        <f t="shared" si="418"/>
        <v>0</v>
      </c>
      <c r="HC79" s="192">
        <f t="shared" si="419"/>
        <v>0</v>
      </c>
      <c r="HD79" s="192">
        <f t="shared" si="420"/>
        <v>0</v>
      </c>
      <c r="HE79" s="192">
        <f t="shared" si="421"/>
        <v>0</v>
      </c>
      <c r="HF79" s="192">
        <f t="shared" si="422"/>
        <v>0</v>
      </c>
      <c r="HG79" s="192">
        <f t="shared" si="423"/>
        <v>0</v>
      </c>
      <c r="HH79" s="192">
        <f t="shared" si="424"/>
        <v>0</v>
      </c>
      <c r="HI79" s="192">
        <f t="shared" si="425"/>
        <v>0</v>
      </c>
      <c r="HJ79" s="192">
        <f t="shared" si="426"/>
        <v>0</v>
      </c>
      <c r="HK79" s="192">
        <f t="shared" si="427"/>
        <v>0</v>
      </c>
      <c r="HL79" s="192">
        <f t="shared" si="428"/>
        <v>0</v>
      </c>
      <c r="HM79" s="192">
        <f t="shared" si="429"/>
        <v>0</v>
      </c>
      <c r="HN79" s="194">
        <f t="shared" si="430"/>
        <v>0</v>
      </c>
      <c r="HO79" s="194">
        <f t="shared" si="431"/>
        <v>0</v>
      </c>
      <c r="HP79" s="194">
        <f t="shared" si="432"/>
        <v>0</v>
      </c>
      <c r="HQ79" s="194">
        <f t="shared" si="433"/>
        <v>0</v>
      </c>
      <c r="HR79" s="194">
        <f t="shared" si="434"/>
        <v>0</v>
      </c>
      <c r="HS79" s="195" t="str">
        <f t="shared" si="229"/>
        <v/>
      </c>
      <c r="HT79" s="196">
        <f t="shared" si="230"/>
        <v>0</v>
      </c>
      <c r="HU79" s="196">
        <f t="shared" si="231"/>
        <v>0</v>
      </c>
      <c r="HV79" s="197" t="str">
        <f t="shared" si="232"/>
        <v/>
      </c>
      <c r="HW79" s="197" t="str">
        <f t="shared" si="435"/>
        <v/>
      </c>
      <c r="HX79" s="197" t="str">
        <f t="shared" si="436"/>
        <v/>
      </c>
      <c r="HY79" s="195" t="str">
        <f t="shared" si="233"/>
        <v/>
      </c>
      <c r="HZ79" s="30">
        <f t="shared" si="227"/>
        <v>0</v>
      </c>
      <c r="IA79" s="198">
        <f t="shared" si="234"/>
        <v>0</v>
      </c>
      <c r="IB79" s="195"/>
      <c r="IC79" s="195">
        <f t="shared" si="437"/>
        <v>0</v>
      </c>
      <c r="ID79" s="195">
        <f t="shared" si="235"/>
        <v>0</v>
      </c>
      <c r="IE79" s="195">
        <f t="shared" si="438"/>
        <v>0</v>
      </c>
      <c r="IF79" s="195">
        <f t="shared" si="236"/>
        <v>0</v>
      </c>
      <c r="IG79" s="307">
        <f t="shared" si="237"/>
        <v>0</v>
      </c>
      <c r="IH79" s="307">
        <f t="shared" si="238"/>
        <v>0</v>
      </c>
      <c r="II79" s="44">
        <f t="shared" si="239"/>
        <v>0</v>
      </c>
      <c r="IJ79" s="44">
        <f t="shared" si="439"/>
        <v>0</v>
      </c>
      <c r="IK79" s="44">
        <f t="shared" si="440"/>
        <v>0</v>
      </c>
      <c r="IL79" s="44">
        <f t="shared" si="441"/>
        <v>0</v>
      </c>
      <c r="IM79" s="44">
        <f t="shared" si="442"/>
        <v>0</v>
      </c>
      <c r="IN79" s="44">
        <f t="shared" si="443"/>
        <v>0</v>
      </c>
      <c r="IO79" s="44">
        <f t="shared" si="444"/>
        <v>0</v>
      </c>
    </row>
    <row r="80" spans="1:249" ht="18" customHeight="1">
      <c r="A80" s="188">
        <v>74</v>
      </c>
      <c r="B80" s="326"/>
      <c r="C80" s="289"/>
      <c r="D80" s="199"/>
      <c r="E80" s="189"/>
      <c r="F80" s="189"/>
      <c r="G80" s="190"/>
      <c r="H80" s="190"/>
      <c r="I80" s="272"/>
      <c r="J80" s="207"/>
      <c r="K80" s="214" t="str">
        <f t="shared" si="240"/>
        <v/>
      </c>
      <c r="L80" s="200" t="str">
        <f t="shared" si="241"/>
        <v/>
      </c>
      <c r="M80" s="200" t="str">
        <f t="shared" si="242"/>
        <v/>
      </c>
      <c r="N80" s="209" t="str">
        <f t="shared" si="228"/>
        <v/>
      </c>
      <c r="O80" s="208" t="str">
        <f>IFERROR(IF(D80="","",IF(K80="","",IF(I80="","",IF(F80="F",VLOOKUP(K80,F!A:G,2,0),IF(F80="M",VLOOKUP(K80,M!A:G,2,0),""))))),0)</f>
        <v/>
      </c>
      <c r="P80" s="191" t="str">
        <f>IFERROR(IF(D80="","",IF(K80="","",IF(I80="","",IF(F80="F",VLOOKUP(K80,F!A:G,3,0),IF(F80="M",VLOOKUP(K80,M!A:G,3,0),""))))),0)</f>
        <v/>
      </c>
      <c r="Q80" s="191" t="str">
        <f>IFERROR(IF(D80="","",IF(K80="","",IF(I80="","",IF(F80="F",VLOOKUP(K80,F!A:G,4,0),IF(F80="M",VLOOKUP(K80,M!A:G,4,0),""))))),0)</f>
        <v/>
      </c>
      <c r="R80" s="191" t="str">
        <f>IFERROR(IF(D80="","",IF(K80="","",IF(I80="","",IF(F80="F",VLOOKUP(K80,F!A:G,5,0),IF(F80="M",VLOOKUP(K80,M!A:G,5,0),""))))),0)</f>
        <v/>
      </c>
      <c r="S80" s="191" t="str">
        <f>IFERROR(IF(D80="","",IF(K80="","",IF(I80="","",IF(F80="F",VLOOKUP(K80,F!A:G,6,0),IF(F80="M",VLOOKUP(K80,M!A:G,6,0),""))))),0)</f>
        <v/>
      </c>
      <c r="T80" s="191" t="str">
        <f>IFERROR(IF(D80="","",IF(K80="","",IF(I80="","",IF(F80="F",VLOOKUP(K80,F!A:G,7,0),IF(F80="M",VLOOKUP(K80,M!A:G,7,0),""))))),0)</f>
        <v/>
      </c>
      <c r="U80" s="191" t="str">
        <f>IFERROR(IF(D80="","",IF(K80="","",IF(J80="","",IF(F80="F",VLOOKUP(K80,F!A:M,8,0),IF(F80="M",VLOOKUP(K80,M!A:M,8,0),""))))),0)</f>
        <v/>
      </c>
      <c r="V80" s="191" t="str">
        <f>IFERROR(IF(D80="","",IF(K80="","",IF(J80="","",IF(F80="F",VLOOKUP(K80,F!A:M,9,0),IF(F80="M",VLOOKUP(K80,M!A:M,9,0),""))))),0)</f>
        <v/>
      </c>
      <c r="W80" s="191" t="str">
        <f>IFERROR(IF(D80="","",IF(K80="","",IF(J80="","",IF(F80="F",VLOOKUP(K80,F!A:M,10,0),IF(F80="M",VLOOKUP(K80,M!A:M,10,0),""))))),0)</f>
        <v/>
      </c>
      <c r="X80" s="191" t="str">
        <f>IFERROR(IF(D80="","",IF(K80="","",IF(J80="","",IF(F80="F",VLOOKUP(K80,F!A:M,11,0),IF(F80="M",VLOOKUP(K80,M!A:M,11,0),""))))),0)</f>
        <v/>
      </c>
      <c r="Y80" s="191" t="str">
        <f>IFERROR(IF(D80="","",IF(K80="","",IF(J80="","",IF(F80="F",VLOOKUP(K80,F!A:M,12,0),IF(F80="M",VLOOKUP(K80,M!A:M,12,0),""))))),0)</f>
        <v/>
      </c>
      <c r="Z80" s="191" t="str">
        <f>IFERROR(IF(D80="","",IF(K80="","",IF(J80="","",IF(F80="F",VLOOKUP(K80,F!A:M,13,0),IF(F80="M",VLOOKUP(K80,M!A:M,13,0),""))))),0)</f>
        <v/>
      </c>
      <c r="AA80" s="191" t="str">
        <f>IFERROR(IF(D80="","",IF(F80="","",IF(J80="","",IF(K80="","",IF(AND(K80&gt;23,K80&lt;=60),IF(F80="F",VLOOKUP(MROUND(HZ80,0.5),'F-Weight for Length'!K:S,2,0),VLOOKUP(MROUND(HZ80,0.5),'M-Weight for Length'!K:S,2,0)),IF(K80&gt;60,IF(F80="F",VLOOKUP(K80,'F-Weight for Length'!U:AC,2,0),VLOOKUP(K80,'M-Weight for Length'!U:AC,2,0)),IF(F80="F",VLOOKUP(MROUND(HZ80,0.5),'F-Weight for Length'!A:I,2,0),VLOOKUP(MROUND(HZ80,0.5),'M-Weight for Length'!A:I,2,0)))))))),0)</f>
        <v/>
      </c>
      <c r="AB80" s="191" t="str">
        <f>IFERROR(IF(D80="","",IF(F80="","",IF(J80="","",IF(K80="","",IF(AND(K80&gt;23,K80&lt;=60),IF(F80="F",VLOOKUP(MROUND(HZ80,0.5),'F-Weight for Length'!K:S,3,0),VLOOKUP(MROUND(HZ80,0.5),'M-Weight for Length'!K:S,3,0)),IF(K80&gt;60,IF(F80="F",VLOOKUP(K80,'F-Weight for Length'!U:AC,3,0),VLOOKUP(K80,'M-Weight for Length'!U:AC,3,0)),IF(F80="F",VLOOKUP(MROUND(HZ80,0.5),'F-Weight for Length'!A:I,3,0),VLOOKUP(MROUND(HZ80,0.5),'M-Weight for Length'!A:I,3,0)))))))),0)</f>
        <v/>
      </c>
      <c r="AC80" s="191" t="str">
        <f>IFERROR(IF(D80="","",IF(F80="","",IF(J80="","",IF(K80="","",IF(AND(K80&gt;23,K80&lt;=60),IF(F80="F",VLOOKUP(MROUND(HZ80,0.5),'F-Weight for Length'!K:S,4,0),VLOOKUP(MROUND(HZ80,0.5),'M-Weight for Length'!K:S,4,0)),IF(K80&gt;60,IF(F80="F",VLOOKUP(K80,'F-Weight for Length'!U:AC,4,0),VLOOKUP(K80,'M-Weight for Length'!U:AC,4,0)),IF(F80="F",VLOOKUP(MROUND(HZ80,0.5),'F-Weight for Length'!A:I,4,0),VLOOKUP(MROUND(HZ80,0.5),'M-Weight for Length'!A:I,4,0)))))))),0)</f>
        <v/>
      </c>
      <c r="AD80" s="191" t="str">
        <f>IFERROR(IF(D80="","",IF(F80="","",IF(J80="","",IF(K80="","",IF(AND(K80&gt;23,K80&lt;=60),IF(F80="F",VLOOKUP(MROUND(HZ80,0.5),'F-Weight for Length'!K:S,5,0),VLOOKUP(MROUND(HZ80,0.5),'M-Weight for Length'!K:S,5,0)),IF(K80&gt;60,IF(F80="F",VLOOKUP(K80,'F-Weight for Length'!U:AC,5,0),VLOOKUP(K80,'M-Weight for Length'!U:AC,5,0)),IF(F80="F",VLOOKUP(MROUND(HZ80,0.5),'F-Weight for Length'!A:I,5,0),VLOOKUP(MROUND(HZ80,0.5),'M-Weight for Length'!A:I,5,0)))))))),0)</f>
        <v/>
      </c>
      <c r="AE80" s="191" t="str">
        <f>IFERROR(IF(D80="","",IF(F80="","",IF(J80="","",IF(K80="","",IF(AND(K80&gt;23,K80&lt;=60),IF(F80="F",VLOOKUP(MROUND(HZ80,0.5),'F-Weight for Length'!K:S,6,0),VLOOKUP(MROUND(HZ80,0.5),'M-Weight for Length'!K:S,6,0)),IF(K80&gt;60,IF(F80="F",VLOOKUP(K80,'F-Weight for Length'!U:AC,6,0),VLOOKUP(K80,'M-Weight for Length'!U:AC,6,0)),IF(F80="F",VLOOKUP(MROUND(HZ80,0.5),'F-Weight for Length'!A:I,6,0),VLOOKUP(MROUND(HZ80,0.5),'M-Weight for Length'!A:I,6,0)))))))),0)</f>
        <v/>
      </c>
      <c r="AF80" s="191" t="str">
        <f>IFERROR(IF(D80="","",IF(F80="","",IF(J80="","",IF(K80="","",IF(AND(K80&gt;23,K80&lt;=60),IF(F80="F",VLOOKUP(MROUND(HZ80,0.5),'F-Weight for Length'!K:S,7,0),VLOOKUP(MROUND(HZ80,0.5),'M-Weight for Length'!K:S,7,0)),IF(K80&gt;60,IF(F80="F",VLOOKUP(K80,'F-Weight for Length'!U:AC,7,0),VLOOKUP(K80,'M-Weight for Length'!U:AC,7,0)),IF(F80="F",VLOOKUP(MROUND(HZ80,0.5),'F-Weight for Length'!A:I,7,0),VLOOKUP(MROUND(HZ80,0.5),'M-Weight for Length'!A:I,7,0)))))))),0)</f>
        <v/>
      </c>
      <c r="AG80" s="191" t="str">
        <f>IFERROR(IF(D80="","",IF(F80="","",IF(J80="","",IF(K80="","",IF(AND(K80&gt;23,K80&lt;=60),IF(F80="F",VLOOKUP(MROUND(HZ80,0.5),'F-Weight for Length'!K:S,8,0),VLOOKUP(MROUND(HZ80,0.5),'M-Weight for Length'!K:S,8,0)),IF(K80&gt;60,IF(F80="F",VLOOKUP(K80,'F-Weight for Length'!U:AC,8,0),VLOOKUP(K80,'M-Weight for Length'!U:AC,8,0)),IF(F80="F",VLOOKUP(MROUND(HZ80,0.5),'F-Weight for Length'!A:I,8,0),VLOOKUP(MROUND(HZ80,0.5),'M-Weight for Length'!A:I,8,0)))))))),0)</f>
        <v/>
      </c>
      <c r="AH80" s="191" t="str">
        <f>IFERROR(IF(D80="","",IF(F80="","",IF(J80="","",IF(K80="","",IF(AND(K80&gt;23,K80&lt;=60),IF(F80="F",VLOOKUP(MROUND(HZ80,0.5),'F-Weight for Length'!K:S,9,0),VLOOKUP(MROUND(HZ80,0.5),'M-Weight for Length'!K:S,9,0)),IF(K80&gt;60,IF(F80="F",VLOOKUP(K80,'F-Weight for Length'!U:AC,9,0),VLOOKUP(K80,'M-Weight for Length'!U:AC,9,0)),IF(F80="F",VLOOKUP(MROUND(HZ80,0.5),'F-Weight for Length'!A:I,9,0),VLOOKUP(MROUND(HZ80,0.5),'M-Weight for Length'!A:I,9,0)))))))),0)</f>
        <v/>
      </c>
      <c r="AI80" s="192">
        <f t="shared" si="243"/>
        <v>0</v>
      </c>
      <c r="AJ80" s="192">
        <f t="shared" si="244"/>
        <v>0</v>
      </c>
      <c r="AK80" s="192">
        <f t="shared" si="245"/>
        <v>0</v>
      </c>
      <c r="AL80" s="192">
        <f t="shared" si="246"/>
        <v>0</v>
      </c>
      <c r="AM80" s="192">
        <f t="shared" si="247"/>
        <v>0</v>
      </c>
      <c r="AN80" s="192">
        <f t="shared" si="248"/>
        <v>0</v>
      </c>
      <c r="AO80" s="192">
        <f t="shared" si="249"/>
        <v>0</v>
      </c>
      <c r="AP80" s="192">
        <f t="shared" si="250"/>
        <v>0</v>
      </c>
      <c r="AQ80" s="192">
        <f t="shared" si="251"/>
        <v>0</v>
      </c>
      <c r="AR80" s="192">
        <f t="shared" si="252"/>
        <v>0</v>
      </c>
      <c r="AS80" s="192">
        <f t="shared" si="253"/>
        <v>0</v>
      </c>
      <c r="AT80" s="192">
        <f t="shared" si="254"/>
        <v>0</v>
      </c>
      <c r="AU80" s="192">
        <f t="shared" si="255"/>
        <v>0</v>
      </c>
      <c r="AV80" s="192">
        <f t="shared" si="256"/>
        <v>0</v>
      </c>
      <c r="AW80" s="192">
        <f t="shared" si="257"/>
        <v>0</v>
      </c>
      <c r="AX80" s="192">
        <f t="shared" si="258"/>
        <v>0</v>
      </c>
      <c r="AY80" s="192">
        <f t="shared" si="259"/>
        <v>0</v>
      </c>
      <c r="AZ80" s="192">
        <f t="shared" si="260"/>
        <v>0</v>
      </c>
      <c r="BA80" s="192">
        <f t="shared" si="261"/>
        <v>0</v>
      </c>
      <c r="BB80" s="192">
        <f t="shared" si="262"/>
        <v>0</v>
      </c>
      <c r="BC80" s="192">
        <f t="shared" si="263"/>
        <v>0</v>
      </c>
      <c r="BD80" s="192">
        <f t="shared" si="264"/>
        <v>0</v>
      </c>
      <c r="BE80" s="192">
        <f t="shared" si="265"/>
        <v>0</v>
      </c>
      <c r="BF80" s="192">
        <f t="shared" si="266"/>
        <v>0</v>
      </c>
      <c r="BG80" s="192">
        <f t="shared" si="267"/>
        <v>0</v>
      </c>
      <c r="BH80" s="192">
        <f t="shared" si="268"/>
        <v>0</v>
      </c>
      <c r="BI80" s="192">
        <f t="shared" si="269"/>
        <v>0</v>
      </c>
      <c r="BJ80" s="192">
        <f t="shared" si="270"/>
        <v>0</v>
      </c>
      <c r="BK80" s="192">
        <f t="shared" si="271"/>
        <v>0</v>
      </c>
      <c r="BL80" s="192">
        <f t="shared" si="272"/>
        <v>0</v>
      </c>
      <c r="BM80" s="192">
        <f t="shared" si="273"/>
        <v>0</v>
      </c>
      <c r="BN80" s="192">
        <f t="shared" si="274"/>
        <v>0</v>
      </c>
      <c r="BO80" s="192">
        <f t="shared" si="275"/>
        <v>0</v>
      </c>
      <c r="BP80" s="192">
        <f t="shared" si="276"/>
        <v>0</v>
      </c>
      <c r="BQ80" s="192">
        <f t="shared" si="277"/>
        <v>0</v>
      </c>
      <c r="BR80" s="192">
        <f t="shared" si="278"/>
        <v>0</v>
      </c>
      <c r="BS80" s="192">
        <f t="shared" si="279"/>
        <v>0</v>
      </c>
      <c r="BT80" s="192">
        <f t="shared" si="280"/>
        <v>0</v>
      </c>
      <c r="BU80" s="192">
        <f t="shared" si="281"/>
        <v>0</v>
      </c>
      <c r="BV80" s="192">
        <f t="shared" si="282"/>
        <v>0</v>
      </c>
      <c r="BW80" s="192">
        <f t="shared" si="283"/>
        <v>0</v>
      </c>
      <c r="BX80" s="192">
        <f t="shared" si="284"/>
        <v>0</v>
      </c>
      <c r="BY80" s="192">
        <f t="shared" si="285"/>
        <v>0</v>
      </c>
      <c r="BZ80" s="192">
        <f t="shared" si="286"/>
        <v>0</v>
      </c>
      <c r="CA80" s="192">
        <f t="shared" si="287"/>
        <v>0</v>
      </c>
      <c r="CB80" s="192">
        <f t="shared" si="288"/>
        <v>0</v>
      </c>
      <c r="CC80" s="192">
        <f t="shared" si="289"/>
        <v>0</v>
      </c>
      <c r="CD80" s="192">
        <f t="shared" si="290"/>
        <v>0</v>
      </c>
      <c r="CE80" s="192">
        <f t="shared" si="291"/>
        <v>0</v>
      </c>
      <c r="CF80" s="192">
        <f t="shared" si="292"/>
        <v>0</v>
      </c>
      <c r="CG80" s="192">
        <f t="shared" si="293"/>
        <v>0</v>
      </c>
      <c r="CH80" s="192">
        <f t="shared" si="294"/>
        <v>0</v>
      </c>
      <c r="CI80" s="192">
        <f t="shared" si="295"/>
        <v>0</v>
      </c>
      <c r="CJ80" s="192">
        <f t="shared" si="296"/>
        <v>0</v>
      </c>
      <c r="CK80" s="192">
        <f t="shared" si="297"/>
        <v>0</v>
      </c>
      <c r="CL80" s="192">
        <f t="shared" si="298"/>
        <v>0</v>
      </c>
      <c r="CM80" s="192">
        <f t="shared" si="299"/>
        <v>0</v>
      </c>
      <c r="CN80" s="192">
        <f t="shared" si="300"/>
        <v>0</v>
      </c>
      <c r="CO80" s="192">
        <f t="shared" si="301"/>
        <v>0</v>
      </c>
      <c r="CP80" s="192">
        <f t="shared" si="302"/>
        <v>0</v>
      </c>
      <c r="CQ80" s="192">
        <f t="shared" si="303"/>
        <v>0</v>
      </c>
      <c r="CR80" s="192">
        <f t="shared" si="304"/>
        <v>0</v>
      </c>
      <c r="CS80" s="192">
        <f t="shared" si="305"/>
        <v>0</v>
      </c>
      <c r="CT80" s="192">
        <f t="shared" si="306"/>
        <v>0</v>
      </c>
      <c r="CU80" s="192">
        <f t="shared" si="307"/>
        <v>0</v>
      </c>
      <c r="CV80" s="192">
        <f t="shared" si="308"/>
        <v>0</v>
      </c>
      <c r="CW80" s="192">
        <f t="shared" si="309"/>
        <v>0</v>
      </c>
      <c r="CX80" s="192">
        <f t="shared" si="310"/>
        <v>0</v>
      </c>
      <c r="CY80" s="192">
        <f t="shared" si="311"/>
        <v>0</v>
      </c>
      <c r="CZ80" s="192">
        <f t="shared" si="312"/>
        <v>0</v>
      </c>
      <c r="DA80" s="192">
        <f t="shared" si="313"/>
        <v>0</v>
      </c>
      <c r="DB80" s="192">
        <f t="shared" si="314"/>
        <v>0</v>
      </c>
      <c r="DC80" s="192">
        <f t="shared" si="315"/>
        <v>0</v>
      </c>
      <c r="DD80" s="192">
        <f t="shared" si="316"/>
        <v>0</v>
      </c>
      <c r="DE80" s="192">
        <f t="shared" si="317"/>
        <v>0</v>
      </c>
      <c r="DF80" s="192">
        <f t="shared" si="318"/>
        <v>0</v>
      </c>
      <c r="DG80" s="192">
        <f t="shared" si="319"/>
        <v>0</v>
      </c>
      <c r="DH80" s="192">
        <f t="shared" si="320"/>
        <v>0</v>
      </c>
      <c r="DI80" s="192">
        <f t="shared" si="321"/>
        <v>0</v>
      </c>
      <c r="DJ80" s="192">
        <f t="shared" si="322"/>
        <v>0</v>
      </c>
      <c r="DK80" s="192">
        <f t="shared" si="323"/>
        <v>0</v>
      </c>
      <c r="DL80" s="192">
        <f t="shared" si="324"/>
        <v>0</v>
      </c>
      <c r="DM80" s="192">
        <f t="shared" si="325"/>
        <v>0</v>
      </c>
      <c r="DN80" s="192">
        <f t="shared" si="326"/>
        <v>0</v>
      </c>
      <c r="DO80" s="192">
        <f t="shared" si="327"/>
        <v>0</v>
      </c>
      <c r="DP80" s="192">
        <f t="shared" si="328"/>
        <v>0</v>
      </c>
      <c r="DQ80" s="192">
        <f t="shared" si="329"/>
        <v>0</v>
      </c>
      <c r="DR80" s="192">
        <f t="shared" si="330"/>
        <v>0</v>
      </c>
      <c r="DS80" s="192">
        <f t="shared" si="331"/>
        <v>0</v>
      </c>
      <c r="DT80" s="192">
        <f t="shared" si="332"/>
        <v>0</v>
      </c>
      <c r="DU80" s="192">
        <f t="shared" si="333"/>
        <v>0</v>
      </c>
      <c r="DV80" s="193">
        <f t="shared" si="334"/>
        <v>0</v>
      </c>
      <c r="DW80" s="193">
        <f t="shared" si="335"/>
        <v>0</v>
      </c>
      <c r="DX80" s="193">
        <f t="shared" si="336"/>
        <v>0</v>
      </c>
      <c r="DY80" s="193">
        <f t="shared" si="337"/>
        <v>0</v>
      </c>
      <c r="DZ80" s="193">
        <f t="shared" si="338"/>
        <v>0</v>
      </c>
      <c r="EA80" s="192">
        <f t="shared" si="339"/>
        <v>0</v>
      </c>
      <c r="EB80" s="192">
        <f t="shared" si="340"/>
        <v>0</v>
      </c>
      <c r="EC80" s="192">
        <f t="shared" si="341"/>
        <v>0</v>
      </c>
      <c r="ED80" s="192">
        <f t="shared" si="342"/>
        <v>0</v>
      </c>
      <c r="EE80" s="192">
        <f t="shared" si="343"/>
        <v>0</v>
      </c>
      <c r="EF80" s="192">
        <f t="shared" si="344"/>
        <v>0</v>
      </c>
      <c r="EG80" s="192">
        <f t="shared" si="345"/>
        <v>0</v>
      </c>
      <c r="EH80" s="192">
        <f t="shared" si="346"/>
        <v>0</v>
      </c>
      <c r="EI80" s="192">
        <f t="shared" si="347"/>
        <v>0</v>
      </c>
      <c r="EJ80" s="192">
        <f t="shared" si="348"/>
        <v>0</v>
      </c>
      <c r="EK80" s="192">
        <f t="shared" si="349"/>
        <v>0</v>
      </c>
      <c r="EL80" s="192">
        <f t="shared" si="350"/>
        <v>0</v>
      </c>
      <c r="EM80" s="192">
        <f t="shared" si="351"/>
        <v>0</v>
      </c>
      <c r="EN80" s="192">
        <f t="shared" si="352"/>
        <v>0</v>
      </c>
      <c r="EO80" s="192">
        <f t="shared" si="353"/>
        <v>0</v>
      </c>
      <c r="EP80" s="192">
        <f t="shared" si="354"/>
        <v>0</v>
      </c>
      <c r="EQ80" s="192">
        <f t="shared" si="355"/>
        <v>0</v>
      </c>
      <c r="ER80" s="192">
        <f t="shared" si="356"/>
        <v>0</v>
      </c>
      <c r="ES80" s="192">
        <f t="shared" si="357"/>
        <v>0</v>
      </c>
      <c r="ET80" s="192">
        <f t="shared" si="358"/>
        <v>0</v>
      </c>
      <c r="EU80" s="192">
        <f t="shared" si="359"/>
        <v>0</v>
      </c>
      <c r="EV80" s="192">
        <f t="shared" si="360"/>
        <v>0</v>
      </c>
      <c r="EW80" s="192">
        <f t="shared" si="361"/>
        <v>0</v>
      </c>
      <c r="EX80" s="192">
        <f t="shared" si="362"/>
        <v>0</v>
      </c>
      <c r="EY80" s="192">
        <f t="shared" si="363"/>
        <v>0</v>
      </c>
      <c r="EZ80" s="192">
        <f t="shared" si="364"/>
        <v>0</v>
      </c>
      <c r="FA80" s="192">
        <f t="shared" si="365"/>
        <v>0</v>
      </c>
      <c r="FB80" s="192">
        <f t="shared" si="366"/>
        <v>0</v>
      </c>
      <c r="FC80" s="192">
        <f t="shared" si="367"/>
        <v>0</v>
      </c>
      <c r="FD80" s="192">
        <f t="shared" si="368"/>
        <v>0</v>
      </c>
      <c r="FE80" s="192">
        <f t="shared" si="369"/>
        <v>0</v>
      </c>
      <c r="FF80" s="192">
        <f t="shared" si="370"/>
        <v>0</v>
      </c>
      <c r="FG80" s="192">
        <f t="shared" si="371"/>
        <v>0</v>
      </c>
      <c r="FH80" s="192">
        <f t="shared" si="372"/>
        <v>0</v>
      </c>
      <c r="FI80" s="192">
        <f t="shared" si="373"/>
        <v>0</v>
      </c>
      <c r="FJ80" s="192">
        <f t="shared" si="374"/>
        <v>0</v>
      </c>
      <c r="FK80" s="192">
        <f t="shared" si="375"/>
        <v>0</v>
      </c>
      <c r="FL80" s="192">
        <f t="shared" si="376"/>
        <v>0</v>
      </c>
      <c r="FM80" s="192">
        <f t="shared" si="377"/>
        <v>0</v>
      </c>
      <c r="FN80" s="192">
        <f t="shared" si="378"/>
        <v>0</v>
      </c>
      <c r="FO80" s="192">
        <f t="shared" si="379"/>
        <v>0</v>
      </c>
      <c r="FP80" s="192">
        <f t="shared" si="380"/>
        <v>0</v>
      </c>
      <c r="FQ80" s="192">
        <f t="shared" si="381"/>
        <v>0</v>
      </c>
      <c r="FR80" s="192">
        <f t="shared" si="382"/>
        <v>0</v>
      </c>
      <c r="FS80" s="192">
        <f t="shared" si="383"/>
        <v>0</v>
      </c>
      <c r="FT80" s="192">
        <f t="shared" si="384"/>
        <v>0</v>
      </c>
      <c r="FU80" s="192">
        <f t="shared" si="385"/>
        <v>0</v>
      </c>
      <c r="FV80" s="192">
        <f t="shared" si="386"/>
        <v>0</v>
      </c>
      <c r="FW80" s="192">
        <f t="shared" si="387"/>
        <v>0</v>
      </c>
      <c r="FX80" s="192">
        <f t="shared" si="388"/>
        <v>0</v>
      </c>
      <c r="FY80" s="192">
        <f t="shared" si="389"/>
        <v>0</v>
      </c>
      <c r="FZ80" s="192">
        <f t="shared" si="390"/>
        <v>0</v>
      </c>
      <c r="GA80" s="192">
        <f t="shared" si="391"/>
        <v>0</v>
      </c>
      <c r="GB80" s="192">
        <f t="shared" si="392"/>
        <v>0</v>
      </c>
      <c r="GC80" s="192">
        <f t="shared" si="393"/>
        <v>0</v>
      </c>
      <c r="GD80" s="192">
        <f t="shared" si="394"/>
        <v>0</v>
      </c>
      <c r="GE80" s="192">
        <f t="shared" si="395"/>
        <v>0</v>
      </c>
      <c r="GF80" s="192">
        <f t="shared" si="396"/>
        <v>0</v>
      </c>
      <c r="GG80" s="192">
        <f t="shared" si="397"/>
        <v>0</v>
      </c>
      <c r="GH80" s="192">
        <f t="shared" si="398"/>
        <v>0</v>
      </c>
      <c r="GI80" s="192">
        <f t="shared" si="399"/>
        <v>0</v>
      </c>
      <c r="GJ80" s="192">
        <f t="shared" si="400"/>
        <v>0</v>
      </c>
      <c r="GK80" s="192">
        <f t="shared" si="401"/>
        <v>0</v>
      </c>
      <c r="GL80" s="192">
        <f t="shared" si="402"/>
        <v>0</v>
      </c>
      <c r="GM80" s="192">
        <f t="shared" si="403"/>
        <v>0</v>
      </c>
      <c r="GN80" s="192">
        <f t="shared" si="404"/>
        <v>0</v>
      </c>
      <c r="GO80" s="192">
        <f t="shared" si="405"/>
        <v>0</v>
      </c>
      <c r="GP80" s="192">
        <f t="shared" si="406"/>
        <v>0</v>
      </c>
      <c r="GQ80" s="192">
        <f t="shared" si="407"/>
        <v>0</v>
      </c>
      <c r="GR80" s="192">
        <f t="shared" si="408"/>
        <v>0</v>
      </c>
      <c r="GS80" s="192">
        <f t="shared" si="409"/>
        <v>0</v>
      </c>
      <c r="GT80" s="192">
        <f t="shared" si="410"/>
        <v>0</v>
      </c>
      <c r="GU80" s="192">
        <f t="shared" si="411"/>
        <v>0</v>
      </c>
      <c r="GV80" s="192">
        <f t="shared" si="412"/>
        <v>0</v>
      </c>
      <c r="GW80" s="192">
        <f t="shared" si="413"/>
        <v>0</v>
      </c>
      <c r="GX80" s="192">
        <f t="shared" si="414"/>
        <v>0</v>
      </c>
      <c r="GY80" s="192">
        <f t="shared" si="415"/>
        <v>0</v>
      </c>
      <c r="GZ80" s="192">
        <f t="shared" si="416"/>
        <v>0</v>
      </c>
      <c r="HA80" s="192">
        <f t="shared" si="417"/>
        <v>0</v>
      </c>
      <c r="HB80" s="192">
        <f t="shared" si="418"/>
        <v>0</v>
      </c>
      <c r="HC80" s="192">
        <f t="shared" si="419"/>
        <v>0</v>
      </c>
      <c r="HD80" s="192">
        <f t="shared" si="420"/>
        <v>0</v>
      </c>
      <c r="HE80" s="192">
        <f t="shared" si="421"/>
        <v>0</v>
      </c>
      <c r="HF80" s="192">
        <f t="shared" si="422"/>
        <v>0</v>
      </c>
      <c r="HG80" s="192">
        <f t="shared" si="423"/>
        <v>0</v>
      </c>
      <c r="HH80" s="192">
        <f t="shared" si="424"/>
        <v>0</v>
      </c>
      <c r="HI80" s="192">
        <f t="shared" si="425"/>
        <v>0</v>
      </c>
      <c r="HJ80" s="192">
        <f t="shared" si="426"/>
        <v>0</v>
      </c>
      <c r="HK80" s="192">
        <f t="shared" si="427"/>
        <v>0</v>
      </c>
      <c r="HL80" s="192">
        <f t="shared" si="428"/>
        <v>0</v>
      </c>
      <c r="HM80" s="192">
        <f t="shared" si="429"/>
        <v>0</v>
      </c>
      <c r="HN80" s="194">
        <f t="shared" si="430"/>
        <v>0</v>
      </c>
      <c r="HO80" s="194">
        <f t="shared" si="431"/>
        <v>0</v>
      </c>
      <c r="HP80" s="194">
        <f t="shared" si="432"/>
        <v>0</v>
      </c>
      <c r="HQ80" s="194">
        <f t="shared" si="433"/>
        <v>0</v>
      </c>
      <c r="HR80" s="194">
        <f t="shared" si="434"/>
        <v>0</v>
      </c>
      <c r="HS80" s="195" t="str">
        <f t="shared" si="229"/>
        <v/>
      </c>
      <c r="HT80" s="196">
        <f t="shared" si="230"/>
        <v>0</v>
      </c>
      <c r="HU80" s="196">
        <f t="shared" si="231"/>
        <v>0</v>
      </c>
      <c r="HV80" s="197" t="str">
        <f t="shared" si="232"/>
        <v/>
      </c>
      <c r="HW80" s="197" t="str">
        <f t="shared" si="435"/>
        <v/>
      </c>
      <c r="HX80" s="197" t="str">
        <f t="shared" si="436"/>
        <v/>
      </c>
      <c r="HY80" s="195" t="str">
        <f t="shared" si="233"/>
        <v/>
      </c>
      <c r="HZ80" s="30">
        <f t="shared" si="227"/>
        <v>0</v>
      </c>
      <c r="IA80" s="198">
        <f t="shared" si="234"/>
        <v>0</v>
      </c>
      <c r="IB80" s="195"/>
      <c r="IC80" s="195">
        <f t="shared" si="437"/>
        <v>0</v>
      </c>
      <c r="ID80" s="195">
        <f t="shared" si="235"/>
        <v>0</v>
      </c>
      <c r="IE80" s="195">
        <f t="shared" si="438"/>
        <v>0</v>
      </c>
      <c r="IF80" s="195">
        <f t="shared" si="236"/>
        <v>0</v>
      </c>
      <c r="IG80" s="307">
        <f t="shared" si="237"/>
        <v>0</v>
      </c>
      <c r="IH80" s="307">
        <f t="shared" si="238"/>
        <v>0</v>
      </c>
      <c r="II80" s="44">
        <f t="shared" si="239"/>
        <v>0</v>
      </c>
      <c r="IJ80" s="44">
        <f t="shared" si="439"/>
        <v>0</v>
      </c>
      <c r="IK80" s="44">
        <f t="shared" si="440"/>
        <v>0</v>
      </c>
      <c r="IL80" s="44">
        <f t="shared" si="441"/>
        <v>0</v>
      </c>
      <c r="IM80" s="44">
        <f t="shared" si="442"/>
        <v>0</v>
      </c>
      <c r="IN80" s="44">
        <f t="shared" si="443"/>
        <v>0</v>
      </c>
      <c r="IO80" s="44">
        <f t="shared" si="444"/>
        <v>0</v>
      </c>
    </row>
    <row r="81" spans="1:249" ht="18" customHeight="1">
      <c r="A81" s="188">
        <v>75</v>
      </c>
      <c r="B81" s="326"/>
      <c r="C81" s="289"/>
      <c r="D81" s="199"/>
      <c r="E81" s="189"/>
      <c r="F81" s="189"/>
      <c r="G81" s="190"/>
      <c r="H81" s="190"/>
      <c r="I81" s="272"/>
      <c r="J81" s="207"/>
      <c r="K81" s="214" t="str">
        <f t="shared" si="240"/>
        <v/>
      </c>
      <c r="L81" s="200" t="str">
        <f t="shared" si="241"/>
        <v/>
      </c>
      <c r="M81" s="200" t="str">
        <f t="shared" si="242"/>
        <v/>
      </c>
      <c r="N81" s="209" t="str">
        <f t="shared" si="228"/>
        <v/>
      </c>
      <c r="O81" s="208" t="str">
        <f>IFERROR(IF(D81="","",IF(K81="","",IF(I81="","",IF(F81="F",VLOOKUP(K81,F!A:G,2,0),IF(F81="M",VLOOKUP(K81,M!A:G,2,0),""))))),0)</f>
        <v/>
      </c>
      <c r="P81" s="191" t="str">
        <f>IFERROR(IF(D81="","",IF(K81="","",IF(I81="","",IF(F81="F",VLOOKUP(K81,F!A:G,3,0),IF(F81="M",VLOOKUP(K81,M!A:G,3,0),""))))),0)</f>
        <v/>
      </c>
      <c r="Q81" s="191" t="str">
        <f>IFERROR(IF(D81="","",IF(K81="","",IF(I81="","",IF(F81="F",VLOOKUP(K81,F!A:G,4,0),IF(F81="M",VLOOKUP(K81,M!A:G,4,0),""))))),0)</f>
        <v/>
      </c>
      <c r="R81" s="191" t="str">
        <f>IFERROR(IF(D81="","",IF(K81="","",IF(I81="","",IF(F81="F",VLOOKUP(K81,F!A:G,5,0),IF(F81="M",VLOOKUP(K81,M!A:G,5,0),""))))),0)</f>
        <v/>
      </c>
      <c r="S81" s="191" t="str">
        <f>IFERROR(IF(D81="","",IF(K81="","",IF(I81="","",IF(F81="F",VLOOKUP(K81,F!A:G,6,0),IF(F81="M",VLOOKUP(K81,M!A:G,6,0),""))))),0)</f>
        <v/>
      </c>
      <c r="T81" s="191" t="str">
        <f>IFERROR(IF(D81="","",IF(K81="","",IF(I81="","",IF(F81="F",VLOOKUP(K81,F!A:G,7,0),IF(F81="M",VLOOKUP(K81,M!A:G,7,0),""))))),0)</f>
        <v/>
      </c>
      <c r="U81" s="191" t="str">
        <f>IFERROR(IF(D81="","",IF(K81="","",IF(J81="","",IF(F81="F",VLOOKUP(K81,F!A:M,8,0),IF(F81="M",VLOOKUP(K81,M!A:M,8,0),""))))),0)</f>
        <v/>
      </c>
      <c r="V81" s="191" t="str">
        <f>IFERROR(IF(D81="","",IF(K81="","",IF(J81="","",IF(F81="F",VLOOKUP(K81,F!A:M,9,0),IF(F81="M",VLOOKUP(K81,M!A:M,9,0),""))))),0)</f>
        <v/>
      </c>
      <c r="W81" s="191" t="str">
        <f>IFERROR(IF(D81="","",IF(K81="","",IF(J81="","",IF(F81="F",VLOOKUP(K81,F!A:M,10,0),IF(F81="M",VLOOKUP(K81,M!A:M,10,0),""))))),0)</f>
        <v/>
      </c>
      <c r="X81" s="191" t="str">
        <f>IFERROR(IF(D81="","",IF(K81="","",IF(J81="","",IF(F81="F",VLOOKUP(K81,F!A:M,11,0),IF(F81="M",VLOOKUP(K81,M!A:M,11,0),""))))),0)</f>
        <v/>
      </c>
      <c r="Y81" s="191" t="str">
        <f>IFERROR(IF(D81="","",IF(K81="","",IF(J81="","",IF(F81="F",VLOOKUP(K81,F!A:M,12,0),IF(F81="M",VLOOKUP(K81,M!A:M,12,0),""))))),0)</f>
        <v/>
      </c>
      <c r="Z81" s="191" t="str">
        <f>IFERROR(IF(D81="","",IF(K81="","",IF(J81="","",IF(F81="F",VLOOKUP(K81,F!A:M,13,0),IF(F81="M",VLOOKUP(K81,M!A:M,13,0),""))))),0)</f>
        <v/>
      </c>
      <c r="AA81" s="191" t="str">
        <f>IFERROR(IF(D81="","",IF(F81="","",IF(J81="","",IF(K81="","",IF(AND(K81&gt;23,K81&lt;=60),IF(F81="F",VLOOKUP(MROUND(HZ81,0.5),'F-Weight for Length'!K:S,2,0),VLOOKUP(MROUND(HZ81,0.5),'M-Weight for Length'!K:S,2,0)),IF(K81&gt;60,IF(F81="F",VLOOKUP(K81,'F-Weight for Length'!U:AC,2,0),VLOOKUP(K81,'M-Weight for Length'!U:AC,2,0)),IF(F81="F",VLOOKUP(MROUND(HZ81,0.5),'F-Weight for Length'!A:I,2,0),VLOOKUP(MROUND(HZ81,0.5),'M-Weight for Length'!A:I,2,0)))))))),0)</f>
        <v/>
      </c>
      <c r="AB81" s="191" t="str">
        <f>IFERROR(IF(D81="","",IF(F81="","",IF(J81="","",IF(K81="","",IF(AND(K81&gt;23,K81&lt;=60),IF(F81="F",VLOOKUP(MROUND(HZ81,0.5),'F-Weight for Length'!K:S,3,0),VLOOKUP(MROUND(HZ81,0.5),'M-Weight for Length'!K:S,3,0)),IF(K81&gt;60,IF(F81="F",VLOOKUP(K81,'F-Weight for Length'!U:AC,3,0),VLOOKUP(K81,'M-Weight for Length'!U:AC,3,0)),IF(F81="F",VLOOKUP(MROUND(HZ81,0.5),'F-Weight for Length'!A:I,3,0),VLOOKUP(MROUND(HZ81,0.5),'M-Weight for Length'!A:I,3,0)))))))),0)</f>
        <v/>
      </c>
      <c r="AC81" s="191" t="str">
        <f>IFERROR(IF(D81="","",IF(F81="","",IF(J81="","",IF(K81="","",IF(AND(K81&gt;23,K81&lt;=60),IF(F81="F",VLOOKUP(MROUND(HZ81,0.5),'F-Weight for Length'!K:S,4,0),VLOOKUP(MROUND(HZ81,0.5),'M-Weight for Length'!K:S,4,0)),IF(K81&gt;60,IF(F81="F",VLOOKUP(K81,'F-Weight for Length'!U:AC,4,0),VLOOKUP(K81,'M-Weight for Length'!U:AC,4,0)),IF(F81="F",VLOOKUP(MROUND(HZ81,0.5),'F-Weight for Length'!A:I,4,0),VLOOKUP(MROUND(HZ81,0.5),'M-Weight for Length'!A:I,4,0)))))))),0)</f>
        <v/>
      </c>
      <c r="AD81" s="191" t="str">
        <f>IFERROR(IF(D81="","",IF(F81="","",IF(J81="","",IF(K81="","",IF(AND(K81&gt;23,K81&lt;=60),IF(F81="F",VLOOKUP(MROUND(HZ81,0.5),'F-Weight for Length'!K:S,5,0),VLOOKUP(MROUND(HZ81,0.5),'M-Weight for Length'!K:S,5,0)),IF(K81&gt;60,IF(F81="F",VLOOKUP(K81,'F-Weight for Length'!U:AC,5,0),VLOOKUP(K81,'M-Weight for Length'!U:AC,5,0)),IF(F81="F",VLOOKUP(MROUND(HZ81,0.5),'F-Weight for Length'!A:I,5,0),VLOOKUP(MROUND(HZ81,0.5),'M-Weight for Length'!A:I,5,0)))))))),0)</f>
        <v/>
      </c>
      <c r="AE81" s="191" t="str">
        <f>IFERROR(IF(D81="","",IF(F81="","",IF(J81="","",IF(K81="","",IF(AND(K81&gt;23,K81&lt;=60),IF(F81="F",VLOOKUP(MROUND(HZ81,0.5),'F-Weight for Length'!K:S,6,0),VLOOKUP(MROUND(HZ81,0.5),'M-Weight for Length'!K:S,6,0)),IF(K81&gt;60,IF(F81="F",VLOOKUP(K81,'F-Weight for Length'!U:AC,6,0),VLOOKUP(K81,'M-Weight for Length'!U:AC,6,0)),IF(F81="F",VLOOKUP(MROUND(HZ81,0.5),'F-Weight for Length'!A:I,6,0),VLOOKUP(MROUND(HZ81,0.5),'M-Weight for Length'!A:I,6,0)))))))),0)</f>
        <v/>
      </c>
      <c r="AF81" s="191" t="str">
        <f>IFERROR(IF(D81="","",IF(F81="","",IF(J81="","",IF(K81="","",IF(AND(K81&gt;23,K81&lt;=60),IF(F81="F",VLOOKUP(MROUND(HZ81,0.5),'F-Weight for Length'!K:S,7,0),VLOOKUP(MROUND(HZ81,0.5),'M-Weight for Length'!K:S,7,0)),IF(K81&gt;60,IF(F81="F",VLOOKUP(K81,'F-Weight for Length'!U:AC,7,0),VLOOKUP(K81,'M-Weight for Length'!U:AC,7,0)),IF(F81="F",VLOOKUP(MROUND(HZ81,0.5),'F-Weight for Length'!A:I,7,0),VLOOKUP(MROUND(HZ81,0.5),'M-Weight for Length'!A:I,7,0)))))))),0)</f>
        <v/>
      </c>
      <c r="AG81" s="191" t="str">
        <f>IFERROR(IF(D81="","",IF(F81="","",IF(J81="","",IF(K81="","",IF(AND(K81&gt;23,K81&lt;=60),IF(F81="F",VLOOKUP(MROUND(HZ81,0.5),'F-Weight for Length'!K:S,8,0),VLOOKUP(MROUND(HZ81,0.5),'M-Weight for Length'!K:S,8,0)),IF(K81&gt;60,IF(F81="F",VLOOKUP(K81,'F-Weight for Length'!U:AC,8,0),VLOOKUP(K81,'M-Weight for Length'!U:AC,8,0)),IF(F81="F",VLOOKUP(MROUND(HZ81,0.5),'F-Weight for Length'!A:I,8,0),VLOOKUP(MROUND(HZ81,0.5),'M-Weight for Length'!A:I,8,0)))))))),0)</f>
        <v/>
      </c>
      <c r="AH81" s="191" t="str">
        <f>IFERROR(IF(D81="","",IF(F81="","",IF(J81="","",IF(K81="","",IF(AND(K81&gt;23,K81&lt;=60),IF(F81="F",VLOOKUP(MROUND(HZ81,0.5),'F-Weight for Length'!K:S,9,0),VLOOKUP(MROUND(HZ81,0.5),'M-Weight for Length'!K:S,9,0)),IF(K81&gt;60,IF(F81="F",VLOOKUP(K81,'F-Weight for Length'!U:AC,9,0),VLOOKUP(K81,'M-Weight for Length'!U:AC,9,0)),IF(F81="F",VLOOKUP(MROUND(HZ81,0.5),'F-Weight for Length'!A:I,9,0),VLOOKUP(MROUND(HZ81,0.5),'M-Weight for Length'!A:I,9,0)))))))),0)</f>
        <v/>
      </c>
      <c r="AI81" s="192">
        <f t="shared" si="243"/>
        <v>0</v>
      </c>
      <c r="AJ81" s="192">
        <f t="shared" si="244"/>
        <v>0</v>
      </c>
      <c r="AK81" s="192">
        <f t="shared" si="245"/>
        <v>0</v>
      </c>
      <c r="AL81" s="192">
        <f t="shared" si="246"/>
        <v>0</v>
      </c>
      <c r="AM81" s="192">
        <f t="shared" si="247"/>
        <v>0</v>
      </c>
      <c r="AN81" s="192">
        <f t="shared" si="248"/>
        <v>0</v>
      </c>
      <c r="AO81" s="192">
        <f t="shared" si="249"/>
        <v>0</v>
      </c>
      <c r="AP81" s="192">
        <f t="shared" si="250"/>
        <v>0</v>
      </c>
      <c r="AQ81" s="192">
        <f t="shared" si="251"/>
        <v>0</v>
      </c>
      <c r="AR81" s="192">
        <f t="shared" si="252"/>
        <v>0</v>
      </c>
      <c r="AS81" s="192">
        <f t="shared" si="253"/>
        <v>0</v>
      </c>
      <c r="AT81" s="192">
        <f t="shared" si="254"/>
        <v>0</v>
      </c>
      <c r="AU81" s="192">
        <f t="shared" si="255"/>
        <v>0</v>
      </c>
      <c r="AV81" s="192">
        <f t="shared" si="256"/>
        <v>0</v>
      </c>
      <c r="AW81" s="192">
        <f t="shared" si="257"/>
        <v>0</v>
      </c>
      <c r="AX81" s="192">
        <f t="shared" si="258"/>
        <v>0</v>
      </c>
      <c r="AY81" s="192">
        <f t="shared" si="259"/>
        <v>0</v>
      </c>
      <c r="AZ81" s="192">
        <f t="shared" si="260"/>
        <v>0</v>
      </c>
      <c r="BA81" s="192">
        <f t="shared" si="261"/>
        <v>0</v>
      </c>
      <c r="BB81" s="192">
        <f t="shared" si="262"/>
        <v>0</v>
      </c>
      <c r="BC81" s="192">
        <f t="shared" si="263"/>
        <v>0</v>
      </c>
      <c r="BD81" s="192">
        <f t="shared" si="264"/>
        <v>0</v>
      </c>
      <c r="BE81" s="192">
        <f t="shared" si="265"/>
        <v>0</v>
      </c>
      <c r="BF81" s="192">
        <f t="shared" si="266"/>
        <v>0</v>
      </c>
      <c r="BG81" s="192">
        <f t="shared" si="267"/>
        <v>0</v>
      </c>
      <c r="BH81" s="192">
        <f t="shared" si="268"/>
        <v>0</v>
      </c>
      <c r="BI81" s="192">
        <f t="shared" si="269"/>
        <v>0</v>
      </c>
      <c r="BJ81" s="192">
        <f t="shared" si="270"/>
        <v>0</v>
      </c>
      <c r="BK81" s="192">
        <f t="shared" si="271"/>
        <v>0</v>
      </c>
      <c r="BL81" s="192">
        <f t="shared" si="272"/>
        <v>0</v>
      </c>
      <c r="BM81" s="192">
        <f t="shared" si="273"/>
        <v>0</v>
      </c>
      <c r="BN81" s="192">
        <f t="shared" si="274"/>
        <v>0</v>
      </c>
      <c r="BO81" s="192">
        <f t="shared" si="275"/>
        <v>0</v>
      </c>
      <c r="BP81" s="192">
        <f t="shared" si="276"/>
        <v>0</v>
      </c>
      <c r="BQ81" s="192">
        <f t="shared" si="277"/>
        <v>0</v>
      </c>
      <c r="BR81" s="192">
        <f t="shared" si="278"/>
        <v>0</v>
      </c>
      <c r="BS81" s="192">
        <f t="shared" si="279"/>
        <v>0</v>
      </c>
      <c r="BT81" s="192">
        <f t="shared" si="280"/>
        <v>0</v>
      </c>
      <c r="BU81" s="192">
        <f t="shared" si="281"/>
        <v>0</v>
      </c>
      <c r="BV81" s="192">
        <f t="shared" si="282"/>
        <v>0</v>
      </c>
      <c r="BW81" s="192">
        <f t="shared" si="283"/>
        <v>0</v>
      </c>
      <c r="BX81" s="192">
        <f t="shared" si="284"/>
        <v>0</v>
      </c>
      <c r="BY81" s="192">
        <f t="shared" si="285"/>
        <v>0</v>
      </c>
      <c r="BZ81" s="192">
        <f t="shared" si="286"/>
        <v>0</v>
      </c>
      <c r="CA81" s="192">
        <f t="shared" si="287"/>
        <v>0</v>
      </c>
      <c r="CB81" s="192">
        <f t="shared" si="288"/>
        <v>0</v>
      </c>
      <c r="CC81" s="192">
        <f t="shared" si="289"/>
        <v>0</v>
      </c>
      <c r="CD81" s="192">
        <f t="shared" si="290"/>
        <v>0</v>
      </c>
      <c r="CE81" s="192">
        <f t="shared" si="291"/>
        <v>0</v>
      </c>
      <c r="CF81" s="192">
        <f t="shared" si="292"/>
        <v>0</v>
      </c>
      <c r="CG81" s="192">
        <f t="shared" si="293"/>
        <v>0</v>
      </c>
      <c r="CH81" s="192">
        <f t="shared" si="294"/>
        <v>0</v>
      </c>
      <c r="CI81" s="192">
        <f t="shared" si="295"/>
        <v>0</v>
      </c>
      <c r="CJ81" s="192">
        <f t="shared" si="296"/>
        <v>0</v>
      </c>
      <c r="CK81" s="192">
        <f t="shared" si="297"/>
        <v>0</v>
      </c>
      <c r="CL81" s="192">
        <f t="shared" si="298"/>
        <v>0</v>
      </c>
      <c r="CM81" s="192">
        <f t="shared" si="299"/>
        <v>0</v>
      </c>
      <c r="CN81" s="192">
        <f t="shared" si="300"/>
        <v>0</v>
      </c>
      <c r="CO81" s="192">
        <f t="shared" si="301"/>
        <v>0</v>
      </c>
      <c r="CP81" s="192">
        <f t="shared" si="302"/>
        <v>0</v>
      </c>
      <c r="CQ81" s="192">
        <f t="shared" si="303"/>
        <v>0</v>
      </c>
      <c r="CR81" s="192">
        <f t="shared" si="304"/>
        <v>0</v>
      </c>
      <c r="CS81" s="192">
        <f t="shared" si="305"/>
        <v>0</v>
      </c>
      <c r="CT81" s="192">
        <f t="shared" si="306"/>
        <v>0</v>
      </c>
      <c r="CU81" s="192">
        <f t="shared" si="307"/>
        <v>0</v>
      </c>
      <c r="CV81" s="192">
        <f t="shared" si="308"/>
        <v>0</v>
      </c>
      <c r="CW81" s="192">
        <f t="shared" si="309"/>
        <v>0</v>
      </c>
      <c r="CX81" s="192">
        <f t="shared" si="310"/>
        <v>0</v>
      </c>
      <c r="CY81" s="192">
        <f t="shared" si="311"/>
        <v>0</v>
      </c>
      <c r="CZ81" s="192">
        <f t="shared" si="312"/>
        <v>0</v>
      </c>
      <c r="DA81" s="192">
        <f t="shared" si="313"/>
        <v>0</v>
      </c>
      <c r="DB81" s="192">
        <f t="shared" si="314"/>
        <v>0</v>
      </c>
      <c r="DC81" s="192">
        <f t="shared" si="315"/>
        <v>0</v>
      </c>
      <c r="DD81" s="192">
        <f t="shared" si="316"/>
        <v>0</v>
      </c>
      <c r="DE81" s="192">
        <f t="shared" si="317"/>
        <v>0</v>
      </c>
      <c r="DF81" s="192">
        <f t="shared" si="318"/>
        <v>0</v>
      </c>
      <c r="DG81" s="192">
        <f t="shared" si="319"/>
        <v>0</v>
      </c>
      <c r="DH81" s="192">
        <f t="shared" si="320"/>
        <v>0</v>
      </c>
      <c r="DI81" s="192">
        <f t="shared" si="321"/>
        <v>0</v>
      </c>
      <c r="DJ81" s="192">
        <f t="shared" si="322"/>
        <v>0</v>
      </c>
      <c r="DK81" s="192">
        <f t="shared" si="323"/>
        <v>0</v>
      </c>
      <c r="DL81" s="192">
        <f t="shared" si="324"/>
        <v>0</v>
      </c>
      <c r="DM81" s="192">
        <f t="shared" si="325"/>
        <v>0</v>
      </c>
      <c r="DN81" s="192">
        <f t="shared" si="326"/>
        <v>0</v>
      </c>
      <c r="DO81" s="192">
        <f t="shared" si="327"/>
        <v>0</v>
      </c>
      <c r="DP81" s="192">
        <f t="shared" si="328"/>
        <v>0</v>
      </c>
      <c r="DQ81" s="192">
        <f t="shared" si="329"/>
        <v>0</v>
      </c>
      <c r="DR81" s="192">
        <f t="shared" si="330"/>
        <v>0</v>
      </c>
      <c r="DS81" s="192">
        <f t="shared" si="331"/>
        <v>0</v>
      </c>
      <c r="DT81" s="192">
        <f t="shared" si="332"/>
        <v>0</v>
      </c>
      <c r="DU81" s="192">
        <f t="shared" si="333"/>
        <v>0</v>
      </c>
      <c r="DV81" s="193">
        <f t="shared" si="334"/>
        <v>0</v>
      </c>
      <c r="DW81" s="193">
        <f t="shared" si="335"/>
        <v>0</v>
      </c>
      <c r="DX81" s="193">
        <f t="shared" si="336"/>
        <v>0</v>
      </c>
      <c r="DY81" s="193">
        <f t="shared" si="337"/>
        <v>0</v>
      </c>
      <c r="DZ81" s="193">
        <f t="shared" si="338"/>
        <v>0</v>
      </c>
      <c r="EA81" s="192">
        <f t="shared" si="339"/>
        <v>0</v>
      </c>
      <c r="EB81" s="192">
        <f t="shared" si="340"/>
        <v>0</v>
      </c>
      <c r="EC81" s="192">
        <f t="shared" si="341"/>
        <v>0</v>
      </c>
      <c r="ED81" s="192">
        <f t="shared" si="342"/>
        <v>0</v>
      </c>
      <c r="EE81" s="192">
        <f t="shared" si="343"/>
        <v>0</v>
      </c>
      <c r="EF81" s="192">
        <f t="shared" si="344"/>
        <v>0</v>
      </c>
      <c r="EG81" s="192">
        <f t="shared" si="345"/>
        <v>0</v>
      </c>
      <c r="EH81" s="192">
        <f t="shared" si="346"/>
        <v>0</v>
      </c>
      <c r="EI81" s="192">
        <f t="shared" si="347"/>
        <v>0</v>
      </c>
      <c r="EJ81" s="192">
        <f t="shared" si="348"/>
        <v>0</v>
      </c>
      <c r="EK81" s="192">
        <f t="shared" si="349"/>
        <v>0</v>
      </c>
      <c r="EL81" s="192">
        <f t="shared" si="350"/>
        <v>0</v>
      </c>
      <c r="EM81" s="192">
        <f t="shared" si="351"/>
        <v>0</v>
      </c>
      <c r="EN81" s="192">
        <f t="shared" si="352"/>
        <v>0</v>
      </c>
      <c r="EO81" s="192">
        <f t="shared" si="353"/>
        <v>0</v>
      </c>
      <c r="EP81" s="192">
        <f t="shared" si="354"/>
        <v>0</v>
      </c>
      <c r="EQ81" s="192">
        <f t="shared" si="355"/>
        <v>0</v>
      </c>
      <c r="ER81" s="192">
        <f t="shared" si="356"/>
        <v>0</v>
      </c>
      <c r="ES81" s="192">
        <f t="shared" si="357"/>
        <v>0</v>
      </c>
      <c r="ET81" s="192">
        <f t="shared" si="358"/>
        <v>0</v>
      </c>
      <c r="EU81" s="192">
        <f t="shared" si="359"/>
        <v>0</v>
      </c>
      <c r="EV81" s="192">
        <f t="shared" si="360"/>
        <v>0</v>
      </c>
      <c r="EW81" s="192">
        <f t="shared" si="361"/>
        <v>0</v>
      </c>
      <c r="EX81" s="192">
        <f t="shared" si="362"/>
        <v>0</v>
      </c>
      <c r="EY81" s="192">
        <f t="shared" si="363"/>
        <v>0</v>
      </c>
      <c r="EZ81" s="192">
        <f t="shared" si="364"/>
        <v>0</v>
      </c>
      <c r="FA81" s="192">
        <f t="shared" si="365"/>
        <v>0</v>
      </c>
      <c r="FB81" s="192">
        <f t="shared" si="366"/>
        <v>0</v>
      </c>
      <c r="FC81" s="192">
        <f t="shared" si="367"/>
        <v>0</v>
      </c>
      <c r="FD81" s="192">
        <f t="shared" si="368"/>
        <v>0</v>
      </c>
      <c r="FE81" s="192">
        <f t="shared" si="369"/>
        <v>0</v>
      </c>
      <c r="FF81" s="192">
        <f t="shared" si="370"/>
        <v>0</v>
      </c>
      <c r="FG81" s="192">
        <f t="shared" si="371"/>
        <v>0</v>
      </c>
      <c r="FH81" s="192">
        <f t="shared" si="372"/>
        <v>0</v>
      </c>
      <c r="FI81" s="192">
        <f t="shared" si="373"/>
        <v>0</v>
      </c>
      <c r="FJ81" s="192">
        <f t="shared" si="374"/>
        <v>0</v>
      </c>
      <c r="FK81" s="192">
        <f t="shared" si="375"/>
        <v>0</v>
      </c>
      <c r="FL81" s="192">
        <f t="shared" si="376"/>
        <v>0</v>
      </c>
      <c r="FM81" s="192">
        <f t="shared" si="377"/>
        <v>0</v>
      </c>
      <c r="FN81" s="192">
        <f t="shared" si="378"/>
        <v>0</v>
      </c>
      <c r="FO81" s="192">
        <f t="shared" si="379"/>
        <v>0</v>
      </c>
      <c r="FP81" s="192">
        <f t="shared" si="380"/>
        <v>0</v>
      </c>
      <c r="FQ81" s="192">
        <f t="shared" si="381"/>
        <v>0</v>
      </c>
      <c r="FR81" s="192">
        <f t="shared" si="382"/>
        <v>0</v>
      </c>
      <c r="FS81" s="192">
        <f t="shared" si="383"/>
        <v>0</v>
      </c>
      <c r="FT81" s="192">
        <f t="shared" si="384"/>
        <v>0</v>
      </c>
      <c r="FU81" s="192">
        <f t="shared" si="385"/>
        <v>0</v>
      </c>
      <c r="FV81" s="192">
        <f t="shared" si="386"/>
        <v>0</v>
      </c>
      <c r="FW81" s="192">
        <f t="shared" si="387"/>
        <v>0</v>
      </c>
      <c r="FX81" s="192">
        <f t="shared" si="388"/>
        <v>0</v>
      </c>
      <c r="FY81" s="192">
        <f t="shared" si="389"/>
        <v>0</v>
      </c>
      <c r="FZ81" s="192">
        <f t="shared" si="390"/>
        <v>0</v>
      </c>
      <c r="GA81" s="192">
        <f t="shared" si="391"/>
        <v>0</v>
      </c>
      <c r="GB81" s="192">
        <f t="shared" si="392"/>
        <v>0</v>
      </c>
      <c r="GC81" s="192">
        <f t="shared" si="393"/>
        <v>0</v>
      </c>
      <c r="GD81" s="192">
        <f t="shared" si="394"/>
        <v>0</v>
      </c>
      <c r="GE81" s="192">
        <f t="shared" si="395"/>
        <v>0</v>
      </c>
      <c r="GF81" s="192">
        <f t="shared" si="396"/>
        <v>0</v>
      </c>
      <c r="GG81" s="192">
        <f t="shared" si="397"/>
        <v>0</v>
      </c>
      <c r="GH81" s="192">
        <f t="shared" si="398"/>
        <v>0</v>
      </c>
      <c r="GI81" s="192">
        <f t="shared" si="399"/>
        <v>0</v>
      </c>
      <c r="GJ81" s="192">
        <f t="shared" si="400"/>
        <v>0</v>
      </c>
      <c r="GK81" s="192">
        <f t="shared" si="401"/>
        <v>0</v>
      </c>
      <c r="GL81" s="192">
        <f t="shared" si="402"/>
        <v>0</v>
      </c>
      <c r="GM81" s="192">
        <f t="shared" si="403"/>
        <v>0</v>
      </c>
      <c r="GN81" s="192">
        <f t="shared" si="404"/>
        <v>0</v>
      </c>
      <c r="GO81" s="192">
        <f t="shared" si="405"/>
        <v>0</v>
      </c>
      <c r="GP81" s="192">
        <f t="shared" si="406"/>
        <v>0</v>
      </c>
      <c r="GQ81" s="192">
        <f t="shared" si="407"/>
        <v>0</v>
      </c>
      <c r="GR81" s="192">
        <f t="shared" si="408"/>
        <v>0</v>
      </c>
      <c r="GS81" s="192">
        <f t="shared" si="409"/>
        <v>0</v>
      </c>
      <c r="GT81" s="192">
        <f t="shared" si="410"/>
        <v>0</v>
      </c>
      <c r="GU81" s="192">
        <f t="shared" si="411"/>
        <v>0</v>
      </c>
      <c r="GV81" s="192">
        <f t="shared" si="412"/>
        <v>0</v>
      </c>
      <c r="GW81" s="192">
        <f t="shared" si="413"/>
        <v>0</v>
      </c>
      <c r="GX81" s="192">
        <f t="shared" si="414"/>
        <v>0</v>
      </c>
      <c r="GY81" s="192">
        <f t="shared" si="415"/>
        <v>0</v>
      </c>
      <c r="GZ81" s="192">
        <f t="shared" si="416"/>
        <v>0</v>
      </c>
      <c r="HA81" s="192">
        <f t="shared" si="417"/>
        <v>0</v>
      </c>
      <c r="HB81" s="192">
        <f t="shared" si="418"/>
        <v>0</v>
      </c>
      <c r="HC81" s="192">
        <f t="shared" si="419"/>
        <v>0</v>
      </c>
      <c r="HD81" s="192">
        <f t="shared" si="420"/>
        <v>0</v>
      </c>
      <c r="HE81" s="192">
        <f t="shared" si="421"/>
        <v>0</v>
      </c>
      <c r="HF81" s="192">
        <f t="shared" si="422"/>
        <v>0</v>
      </c>
      <c r="HG81" s="192">
        <f t="shared" si="423"/>
        <v>0</v>
      </c>
      <c r="HH81" s="192">
        <f t="shared" si="424"/>
        <v>0</v>
      </c>
      <c r="HI81" s="192">
        <f t="shared" si="425"/>
        <v>0</v>
      </c>
      <c r="HJ81" s="192">
        <f t="shared" si="426"/>
        <v>0</v>
      </c>
      <c r="HK81" s="192">
        <f t="shared" si="427"/>
        <v>0</v>
      </c>
      <c r="HL81" s="192">
        <f t="shared" si="428"/>
        <v>0</v>
      </c>
      <c r="HM81" s="192">
        <f t="shared" si="429"/>
        <v>0</v>
      </c>
      <c r="HN81" s="194">
        <f t="shared" si="430"/>
        <v>0</v>
      </c>
      <c r="HO81" s="194">
        <f t="shared" si="431"/>
        <v>0</v>
      </c>
      <c r="HP81" s="194">
        <f t="shared" si="432"/>
        <v>0</v>
      </c>
      <c r="HQ81" s="194">
        <f t="shared" si="433"/>
        <v>0</v>
      </c>
      <c r="HR81" s="194">
        <f t="shared" si="434"/>
        <v>0</v>
      </c>
      <c r="HS81" s="195" t="str">
        <f t="shared" si="229"/>
        <v/>
      </c>
      <c r="HT81" s="196">
        <f t="shared" si="230"/>
        <v>0</v>
      </c>
      <c r="HU81" s="196">
        <f t="shared" si="231"/>
        <v>0</v>
      </c>
      <c r="HV81" s="197" t="str">
        <f t="shared" si="232"/>
        <v/>
      </c>
      <c r="HW81" s="197" t="str">
        <f t="shared" si="435"/>
        <v/>
      </c>
      <c r="HX81" s="197" t="str">
        <f t="shared" si="436"/>
        <v/>
      </c>
      <c r="HY81" s="195" t="str">
        <f t="shared" si="233"/>
        <v/>
      </c>
      <c r="HZ81" s="30">
        <f t="shared" si="227"/>
        <v>0</v>
      </c>
      <c r="IA81" s="198">
        <f t="shared" si="234"/>
        <v>0</v>
      </c>
      <c r="IB81" s="195"/>
      <c r="IC81" s="195">
        <f t="shared" si="437"/>
        <v>0</v>
      </c>
      <c r="ID81" s="195">
        <f t="shared" si="235"/>
        <v>0</v>
      </c>
      <c r="IE81" s="195">
        <f t="shared" si="438"/>
        <v>0</v>
      </c>
      <c r="IF81" s="195">
        <f t="shared" si="236"/>
        <v>0</v>
      </c>
      <c r="IG81" s="307">
        <f t="shared" si="237"/>
        <v>0</v>
      </c>
      <c r="IH81" s="307">
        <f t="shared" si="238"/>
        <v>0</v>
      </c>
      <c r="II81" s="44">
        <f t="shared" si="239"/>
        <v>0</v>
      </c>
      <c r="IJ81" s="44">
        <f t="shared" si="439"/>
        <v>0</v>
      </c>
      <c r="IK81" s="44">
        <f t="shared" si="440"/>
        <v>0</v>
      </c>
      <c r="IL81" s="44">
        <f t="shared" si="441"/>
        <v>0</v>
      </c>
      <c r="IM81" s="44">
        <f t="shared" si="442"/>
        <v>0</v>
      </c>
      <c r="IN81" s="44">
        <f t="shared" si="443"/>
        <v>0</v>
      </c>
      <c r="IO81" s="44">
        <f t="shared" si="444"/>
        <v>0</v>
      </c>
    </row>
    <row r="82" spans="1:249" ht="18" customHeight="1">
      <c r="A82" s="188">
        <v>76</v>
      </c>
      <c r="B82" s="326"/>
      <c r="C82" s="289"/>
      <c r="D82" s="199"/>
      <c r="E82" s="189"/>
      <c r="F82" s="189"/>
      <c r="G82" s="190"/>
      <c r="H82" s="190"/>
      <c r="I82" s="272"/>
      <c r="J82" s="207"/>
      <c r="K82" s="214" t="str">
        <f t="shared" si="240"/>
        <v/>
      </c>
      <c r="L82" s="200" t="str">
        <f t="shared" si="241"/>
        <v/>
      </c>
      <c r="M82" s="200" t="str">
        <f t="shared" si="242"/>
        <v/>
      </c>
      <c r="N82" s="209" t="str">
        <f t="shared" si="228"/>
        <v/>
      </c>
      <c r="O82" s="208" t="str">
        <f>IFERROR(IF(D82="","",IF(K82="","",IF(I82="","",IF(F82="F",VLOOKUP(K82,F!A:G,2,0),IF(F82="M",VLOOKUP(K82,M!A:G,2,0),""))))),0)</f>
        <v/>
      </c>
      <c r="P82" s="191" t="str">
        <f>IFERROR(IF(D82="","",IF(K82="","",IF(I82="","",IF(F82="F",VLOOKUP(K82,F!A:G,3,0),IF(F82="M",VLOOKUP(K82,M!A:G,3,0),""))))),0)</f>
        <v/>
      </c>
      <c r="Q82" s="191" t="str">
        <f>IFERROR(IF(D82="","",IF(K82="","",IF(I82="","",IF(F82="F",VLOOKUP(K82,F!A:G,4,0),IF(F82="M",VLOOKUP(K82,M!A:G,4,0),""))))),0)</f>
        <v/>
      </c>
      <c r="R82" s="191" t="str">
        <f>IFERROR(IF(D82="","",IF(K82="","",IF(I82="","",IF(F82="F",VLOOKUP(K82,F!A:G,5,0),IF(F82="M",VLOOKUP(K82,M!A:G,5,0),""))))),0)</f>
        <v/>
      </c>
      <c r="S82" s="191" t="str">
        <f>IFERROR(IF(D82="","",IF(K82="","",IF(I82="","",IF(F82="F",VLOOKUP(K82,F!A:G,6,0),IF(F82="M",VLOOKUP(K82,M!A:G,6,0),""))))),0)</f>
        <v/>
      </c>
      <c r="T82" s="191" t="str">
        <f>IFERROR(IF(D82="","",IF(K82="","",IF(I82="","",IF(F82="F",VLOOKUP(K82,F!A:G,7,0),IF(F82="M",VLOOKUP(K82,M!A:G,7,0),""))))),0)</f>
        <v/>
      </c>
      <c r="U82" s="191" t="str">
        <f>IFERROR(IF(D82="","",IF(K82="","",IF(J82="","",IF(F82="F",VLOOKUP(K82,F!A:M,8,0),IF(F82="M",VLOOKUP(K82,M!A:M,8,0),""))))),0)</f>
        <v/>
      </c>
      <c r="V82" s="191" t="str">
        <f>IFERROR(IF(D82="","",IF(K82="","",IF(J82="","",IF(F82="F",VLOOKUP(K82,F!A:M,9,0),IF(F82="M",VLOOKUP(K82,M!A:M,9,0),""))))),0)</f>
        <v/>
      </c>
      <c r="W82" s="191" t="str">
        <f>IFERROR(IF(D82="","",IF(K82="","",IF(J82="","",IF(F82="F",VLOOKUP(K82,F!A:M,10,0),IF(F82="M",VLOOKUP(K82,M!A:M,10,0),""))))),0)</f>
        <v/>
      </c>
      <c r="X82" s="191" t="str">
        <f>IFERROR(IF(D82="","",IF(K82="","",IF(J82="","",IF(F82="F",VLOOKUP(K82,F!A:M,11,0),IF(F82="M",VLOOKUP(K82,M!A:M,11,0),""))))),0)</f>
        <v/>
      </c>
      <c r="Y82" s="191" t="str">
        <f>IFERROR(IF(D82="","",IF(K82="","",IF(J82="","",IF(F82="F",VLOOKUP(K82,F!A:M,12,0),IF(F82="M",VLOOKUP(K82,M!A:M,12,0),""))))),0)</f>
        <v/>
      </c>
      <c r="Z82" s="191" t="str">
        <f>IFERROR(IF(D82="","",IF(K82="","",IF(J82="","",IF(F82="F",VLOOKUP(K82,F!A:M,13,0),IF(F82="M",VLOOKUP(K82,M!A:M,13,0),""))))),0)</f>
        <v/>
      </c>
      <c r="AA82" s="191" t="str">
        <f>IFERROR(IF(D82="","",IF(F82="","",IF(J82="","",IF(K82="","",IF(AND(K82&gt;23,K82&lt;=60),IF(F82="F",VLOOKUP(MROUND(HZ82,0.5),'F-Weight for Length'!K:S,2,0),VLOOKUP(MROUND(HZ82,0.5),'M-Weight for Length'!K:S,2,0)),IF(K82&gt;60,IF(F82="F",VLOOKUP(K82,'F-Weight for Length'!U:AC,2,0),VLOOKUP(K82,'M-Weight for Length'!U:AC,2,0)),IF(F82="F",VLOOKUP(MROUND(HZ82,0.5),'F-Weight for Length'!A:I,2,0),VLOOKUP(MROUND(HZ82,0.5),'M-Weight for Length'!A:I,2,0)))))))),0)</f>
        <v/>
      </c>
      <c r="AB82" s="191" t="str">
        <f>IFERROR(IF(D82="","",IF(F82="","",IF(J82="","",IF(K82="","",IF(AND(K82&gt;23,K82&lt;=60),IF(F82="F",VLOOKUP(MROUND(HZ82,0.5),'F-Weight for Length'!K:S,3,0),VLOOKUP(MROUND(HZ82,0.5),'M-Weight for Length'!K:S,3,0)),IF(K82&gt;60,IF(F82="F",VLOOKUP(K82,'F-Weight for Length'!U:AC,3,0),VLOOKUP(K82,'M-Weight for Length'!U:AC,3,0)),IF(F82="F",VLOOKUP(MROUND(HZ82,0.5),'F-Weight for Length'!A:I,3,0),VLOOKUP(MROUND(HZ82,0.5),'M-Weight for Length'!A:I,3,0)))))))),0)</f>
        <v/>
      </c>
      <c r="AC82" s="191" t="str">
        <f>IFERROR(IF(D82="","",IF(F82="","",IF(J82="","",IF(K82="","",IF(AND(K82&gt;23,K82&lt;=60),IF(F82="F",VLOOKUP(MROUND(HZ82,0.5),'F-Weight for Length'!K:S,4,0),VLOOKUP(MROUND(HZ82,0.5),'M-Weight for Length'!K:S,4,0)),IF(K82&gt;60,IF(F82="F",VLOOKUP(K82,'F-Weight for Length'!U:AC,4,0),VLOOKUP(K82,'M-Weight for Length'!U:AC,4,0)),IF(F82="F",VLOOKUP(MROUND(HZ82,0.5),'F-Weight for Length'!A:I,4,0),VLOOKUP(MROUND(HZ82,0.5),'M-Weight for Length'!A:I,4,0)))))))),0)</f>
        <v/>
      </c>
      <c r="AD82" s="191" t="str">
        <f>IFERROR(IF(D82="","",IF(F82="","",IF(J82="","",IF(K82="","",IF(AND(K82&gt;23,K82&lt;=60),IF(F82="F",VLOOKUP(MROUND(HZ82,0.5),'F-Weight for Length'!K:S,5,0),VLOOKUP(MROUND(HZ82,0.5),'M-Weight for Length'!K:S,5,0)),IF(K82&gt;60,IF(F82="F",VLOOKUP(K82,'F-Weight for Length'!U:AC,5,0),VLOOKUP(K82,'M-Weight for Length'!U:AC,5,0)),IF(F82="F",VLOOKUP(MROUND(HZ82,0.5),'F-Weight for Length'!A:I,5,0),VLOOKUP(MROUND(HZ82,0.5),'M-Weight for Length'!A:I,5,0)))))))),0)</f>
        <v/>
      </c>
      <c r="AE82" s="191" t="str">
        <f>IFERROR(IF(D82="","",IF(F82="","",IF(J82="","",IF(K82="","",IF(AND(K82&gt;23,K82&lt;=60),IF(F82="F",VLOOKUP(MROUND(HZ82,0.5),'F-Weight for Length'!K:S,6,0),VLOOKUP(MROUND(HZ82,0.5),'M-Weight for Length'!K:S,6,0)),IF(K82&gt;60,IF(F82="F",VLOOKUP(K82,'F-Weight for Length'!U:AC,6,0),VLOOKUP(K82,'M-Weight for Length'!U:AC,6,0)),IF(F82="F",VLOOKUP(MROUND(HZ82,0.5),'F-Weight for Length'!A:I,6,0),VLOOKUP(MROUND(HZ82,0.5),'M-Weight for Length'!A:I,6,0)))))))),0)</f>
        <v/>
      </c>
      <c r="AF82" s="191" t="str">
        <f>IFERROR(IF(D82="","",IF(F82="","",IF(J82="","",IF(K82="","",IF(AND(K82&gt;23,K82&lt;=60),IF(F82="F",VLOOKUP(MROUND(HZ82,0.5),'F-Weight for Length'!K:S,7,0),VLOOKUP(MROUND(HZ82,0.5),'M-Weight for Length'!K:S,7,0)),IF(K82&gt;60,IF(F82="F",VLOOKUP(K82,'F-Weight for Length'!U:AC,7,0),VLOOKUP(K82,'M-Weight for Length'!U:AC,7,0)),IF(F82="F",VLOOKUP(MROUND(HZ82,0.5),'F-Weight for Length'!A:I,7,0),VLOOKUP(MROUND(HZ82,0.5),'M-Weight for Length'!A:I,7,0)))))))),0)</f>
        <v/>
      </c>
      <c r="AG82" s="191" t="str">
        <f>IFERROR(IF(D82="","",IF(F82="","",IF(J82="","",IF(K82="","",IF(AND(K82&gt;23,K82&lt;=60),IF(F82="F",VLOOKUP(MROUND(HZ82,0.5),'F-Weight for Length'!K:S,8,0),VLOOKUP(MROUND(HZ82,0.5),'M-Weight for Length'!K:S,8,0)),IF(K82&gt;60,IF(F82="F",VLOOKUP(K82,'F-Weight for Length'!U:AC,8,0),VLOOKUP(K82,'M-Weight for Length'!U:AC,8,0)),IF(F82="F",VLOOKUP(MROUND(HZ82,0.5),'F-Weight for Length'!A:I,8,0),VLOOKUP(MROUND(HZ82,0.5),'M-Weight for Length'!A:I,8,0)))))))),0)</f>
        <v/>
      </c>
      <c r="AH82" s="191" t="str">
        <f>IFERROR(IF(D82="","",IF(F82="","",IF(J82="","",IF(K82="","",IF(AND(K82&gt;23,K82&lt;=60),IF(F82="F",VLOOKUP(MROUND(HZ82,0.5),'F-Weight for Length'!K:S,9,0),VLOOKUP(MROUND(HZ82,0.5),'M-Weight for Length'!K:S,9,0)),IF(K82&gt;60,IF(F82="F",VLOOKUP(K82,'F-Weight for Length'!U:AC,9,0),VLOOKUP(K82,'M-Weight for Length'!U:AC,9,0)),IF(F82="F",VLOOKUP(MROUND(HZ82,0.5),'F-Weight for Length'!A:I,9,0),VLOOKUP(MROUND(HZ82,0.5),'M-Weight for Length'!A:I,9,0)))))))),0)</f>
        <v/>
      </c>
      <c r="AI82" s="192">
        <f t="shared" si="243"/>
        <v>0</v>
      </c>
      <c r="AJ82" s="192">
        <f t="shared" si="244"/>
        <v>0</v>
      </c>
      <c r="AK82" s="192">
        <f t="shared" si="245"/>
        <v>0</v>
      </c>
      <c r="AL82" s="192">
        <f t="shared" si="246"/>
        <v>0</v>
      </c>
      <c r="AM82" s="192">
        <f t="shared" si="247"/>
        <v>0</v>
      </c>
      <c r="AN82" s="192">
        <f t="shared" si="248"/>
        <v>0</v>
      </c>
      <c r="AO82" s="192">
        <f t="shared" si="249"/>
        <v>0</v>
      </c>
      <c r="AP82" s="192">
        <f t="shared" si="250"/>
        <v>0</v>
      </c>
      <c r="AQ82" s="192">
        <f t="shared" si="251"/>
        <v>0</v>
      </c>
      <c r="AR82" s="192">
        <f t="shared" si="252"/>
        <v>0</v>
      </c>
      <c r="AS82" s="192">
        <f t="shared" si="253"/>
        <v>0</v>
      </c>
      <c r="AT82" s="192">
        <f t="shared" si="254"/>
        <v>0</v>
      </c>
      <c r="AU82" s="192">
        <f t="shared" si="255"/>
        <v>0</v>
      </c>
      <c r="AV82" s="192">
        <f t="shared" si="256"/>
        <v>0</v>
      </c>
      <c r="AW82" s="192">
        <f t="shared" si="257"/>
        <v>0</v>
      </c>
      <c r="AX82" s="192">
        <f t="shared" si="258"/>
        <v>0</v>
      </c>
      <c r="AY82" s="192">
        <f t="shared" si="259"/>
        <v>0</v>
      </c>
      <c r="AZ82" s="192">
        <f t="shared" si="260"/>
        <v>0</v>
      </c>
      <c r="BA82" s="192">
        <f t="shared" si="261"/>
        <v>0</v>
      </c>
      <c r="BB82" s="192">
        <f t="shared" si="262"/>
        <v>0</v>
      </c>
      <c r="BC82" s="192">
        <f t="shared" si="263"/>
        <v>0</v>
      </c>
      <c r="BD82" s="192">
        <f t="shared" si="264"/>
        <v>0</v>
      </c>
      <c r="BE82" s="192">
        <f t="shared" si="265"/>
        <v>0</v>
      </c>
      <c r="BF82" s="192">
        <f t="shared" si="266"/>
        <v>0</v>
      </c>
      <c r="BG82" s="192">
        <f t="shared" si="267"/>
        <v>0</v>
      </c>
      <c r="BH82" s="192">
        <f t="shared" si="268"/>
        <v>0</v>
      </c>
      <c r="BI82" s="192">
        <f t="shared" si="269"/>
        <v>0</v>
      </c>
      <c r="BJ82" s="192">
        <f t="shared" si="270"/>
        <v>0</v>
      </c>
      <c r="BK82" s="192">
        <f t="shared" si="271"/>
        <v>0</v>
      </c>
      <c r="BL82" s="192">
        <f t="shared" si="272"/>
        <v>0</v>
      </c>
      <c r="BM82" s="192">
        <f t="shared" si="273"/>
        <v>0</v>
      </c>
      <c r="BN82" s="192">
        <f t="shared" si="274"/>
        <v>0</v>
      </c>
      <c r="BO82" s="192">
        <f t="shared" si="275"/>
        <v>0</v>
      </c>
      <c r="BP82" s="192">
        <f t="shared" si="276"/>
        <v>0</v>
      </c>
      <c r="BQ82" s="192">
        <f t="shared" si="277"/>
        <v>0</v>
      </c>
      <c r="BR82" s="192">
        <f t="shared" si="278"/>
        <v>0</v>
      </c>
      <c r="BS82" s="192">
        <f t="shared" si="279"/>
        <v>0</v>
      </c>
      <c r="BT82" s="192">
        <f t="shared" si="280"/>
        <v>0</v>
      </c>
      <c r="BU82" s="192">
        <f t="shared" si="281"/>
        <v>0</v>
      </c>
      <c r="BV82" s="192">
        <f t="shared" si="282"/>
        <v>0</v>
      </c>
      <c r="BW82" s="192">
        <f t="shared" si="283"/>
        <v>0</v>
      </c>
      <c r="BX82" s="192">
        <f t="shared" si="284"/>
        <v>0</v>
      </c>
      <c r="BY82" s="192">
        <f t="shared" si="285"/>
        <v>0</v>
      </c>
      <c r="BZ82" s="192">
        <f t="shared" si="286"/>
        <v>0</v>
      </c>
      <c r="CA82" s="192">
        <f t="shared" si="287"/>
        <v>0</v>
      </c>
      <c r="CB82" s="192">
        <f t="shared" si="288"/>
        <v>0</v>
      </c>
      <c r="CC82" s="192">
        <f t="shared" si="289"/>
        <v>0</v>
      </c>
      <c r="CD82" s="192">
        <f t="shared" si="290"/>
        <v>0</v>
      </c>
      <c r="CE82" s="192">
        <f t="shared" si="291"/>
        <v>0</v>
      </c>
      <c r="CF82" s="192">
        <f t="shared" si="292"/>
        <v>0</v>
      </c>
      <c r="CG82" s="192">
        <f t="shared" si="293"/>
        <v>0</v>
      </c>
      <c r="CH82" s="192">
        <f t="shared" si="294"/>
        <v>0</v>
      </c>
      <c r="CI82" s="192">
        <f t="shared" si="295"/>
        <v>0</v>
      </c>
      <c r="CJ82" s="192">
        <f t="shared" si="296"/>
        <v>0</v>
      </c>
      <c r="CK82" s="192">
        <f t="shared" si="297"/>
        <v>0</v>
      </c>
      <c r="CL82" s="192">
        <f t="shared" si="298"/>
        <v>0</v>
      </c>
      <c r="CM82" s="192">
        <f t="shared" si="299"/>
        <v>0</v>
      </c>
      <c r="CN82" s="192">
        <f t="shared" si="300"/>
        <v>0</v>
      </c>
      <c r="CO82" s="192">
        <f t="shared" si="301"/>
        <v>0</v>
      </c>
      <c r="CP82" s="192">
        <f t="shared" si="302"/>
        <v>0</v>
      </c>
      <c r="CQ82" s="192">
        <f t="shared" si="303"/>
        <v>0</v>
      </c>
      <c r="CR82" s="192">
        <f t="shared" si="304"/>
        <v>0</v>
      </c>
      <c r="CS82" s="192">
        <f t="shared" si="305"/>
        <v>0</v>
      </c>
      <c r="CT82" s="192">
        <f t="shared" si="306"/>
        <v>0</v>
      </c>
      <c r="CU82" s="192">
        <f t="shared" si="307"/>
        <v>0</v>
      </c>
      <c r="CV82" s="192">
        <f t="shared" si="308"/>
        <v>0</v>
      </c>
      <c r="CW82" s="192">
        <f t="shared" si="309"/>
        <v>0</v>
      </c>
      <c r="CX82" s="192">
        <f t="shared" si="310"/>
        <v>0</v>
      </c>
      <c r="CY82" s="192">
        <f t="shared" si="311"/>
        <v>0</v>
      </c>
      <c r="CZ82" s="192">
        <f t="shared" si="312"/>
        <v>0</v>
      </c>
      <c r="DA82" s="192">
        <f t="shared" si="313"/>
        <v>0</v>
      </c>
      <c r="DB82" s="192">
        <f t="shared" si="314"/>
        <v>0</v>
      </c>
      <c r="DC82" s="192">
        <f t="shared" si="315"/>
        <v>0</v>
      </c>
      <c r="DD82" s="192">
        <f t="shared" si="316"/>
        <v>0</v>
      </c>
      <c r="DE82" s="192">
        <f t="shared" si="317"/>
        <v>0</v>
      </c>
      <c r="DF82" s="192">
        <f t="shared" si="318"/>
        <v>0</v>
      </c>
      <c r="DG82" s="192">
        <f t="shared" si="319"/>
        <v>0</v>
      </c>
      <c r="DH82" s="192">
        <f t="shared" si="320"/>
        <v>0</v>
      </c>
      <c r="DI82" s="192">
        <f t="shared" si="321"/>
        <v>0</v>
      </c>
      <c r="DJ82" s="192">
        <f t="shared" si="322"/>
        <v>0</v>
      </c>
      <c r="DK82" s="192">
        <f t="shared" si="323"/>
        <v>0</v>
      </c>
      <c r="DL82" s="192">
        <f t="shared" si="324"/>
        <v>0</v>
      </c>
      <c r="DM82" s="192">
        <f t="shared" si="325"/>
        <v>0</v>
      </c>
      <c r="DN82" s="192">
        <f t="shared" si="326"/>
        <v>0</v>
      </c>
      <c r="DO82" s="192">
        <f t="shared" si="327"/>
        <v>0</v>
      </c>
      <c r="DP82" s="192">
        <f t="shared" si="328"/>
        <v>0</v>
      </c>
      <c r="DQ82" s="192">
        <f t="shared" si="329"/>
        <v>0</v>
      </c>
      <c r="DR82" s="192">
        <f t="shared" si="330"/>
        <v>0</v>
      </c>
      <c r="DS82" s="192">
        <f t="shared" si="331"/>
        <v>0</v>
      </c>
      <c r="DT82" s="192">
        <f t="shared" si="332"/>
        <v>0</v>
      </c>
      <c r="DU82" s="192">
        <f t="shared" si="333"/>
        <v>0</v>
      </c>
      <c r="DV82" s="193">
        <f t="shared" si="334"/>
        <v>0</v>
      </c>
      <c r="DW82" s="193">
        <f t="shared" si="335"/>
        <v>0</v>
      </c>
      <c r="DX82" s="193">
        <f t="shared" si="336"/>
        <v>0</v>
      </c>
      <c r="DY82" s="193">
        <f t="shared" si="337"/>
        <v>0</v>
      </c>
      <c r="DZ82" s="193">
        <f t="shared" si="338"/>
        <v>0</v>
      </c>
      <c r="EA82" s="192">
        <f t="shared" si="339"/>
        <v>0</v>
      </c>
      <c r="EB82" s="192">
        <f t="shared" si="340"/>
        <v>0</v>
      </c>
      <c r="EC82" s="192">
        <f t="shared" si="341"/>
        <v>0</v>
      </c>
      <c r="ED82" s="192">
        <f t="shared" si="342"/>
        <v>0</v>
      </c>
      <c r="EE82" s="192">
        <f t="shared" si="343"/>
        <v>0</v>
      </c>
      <c r="EF82" s="192">
        <f t="shared" si="344"/>
        <v>0</v>
      </c>
      <c r="EG82" s="192">
        <f t="shared" si="345"/>
        <v>0</v>
      </c>
      <c r="EH82" s="192">
        <f t="shared" si="346"/>
        <v>0</v>
      </c>
      <c r="EI82" s="192">
        <f t="shared" si="347"/>
        <v>0</v>
      </c>
      <c r="EJ82" s="192">
        <f t="shared" si="348"/>
        <v>0</v>
      </c>
      <c r="EK82" s="192">
        <f t="shared" si="349"/>
        <v>0</v>
      </c>
      <c r="EL82" s="192">
        <f t="shared" si="350"/>
        <v>0</v>
      </c>
      <c r="EM82" s="192">
        <f t="shared" si="351"/>
        <v>0</v>
      </c>
      <c r="EN82" s="192">
        <f t="shared" si="352"/>
        <v>0</v>
      </c>
      <c r="EO82" s="192">
        <f t="shared" si="353"/>
        <v>0</v>
      </c>
      <c r="EP82" s="192">
        <f t="shared" si="354"/>
        <v>0</v>
      </c>
      <c r="EQ82" s="192">
        <f t="shared" si="355"/>
        <v>0</v>
      </c>
      <c r="ER82" s="192">
        <f t="shared" si="356"/>
        <v>0</v>
      </c>
      <c r="ES82" s="192">
        <f t="shared" si="357"/>
        <v>0</v>
      </c>
      <c r="ET82" s="192">
        <f t="shared" si="358"/>
        <v>0</v>
      </c>
      <c r="EU82" s="192">
        <f t="shared" si="359"/>
        <v>0</v>
      </c>
      <c r="EV82" s="192">
        <f t="shared" si="360"/>
        <v>0</v>
      </c>
      <c r="EW82" s="192">
        <f t="shared" si="361"/>
        <v>0</v>
      </c>
      <c r="EX82" s="192">
        <f t="shared" si="362"/>
        <v>0</v>
      </c>
      <c r="EY82" s="192">
        <f t="shared" si="363"/>
        <v>0</v>
      </c>
      <c r="EZ82" s="192">
        <f t="shared" si="364"/>
        <v>0</v>
      </c>
      <c r="FA82" s="192">
        <f t="shared" si="365"/>
        <v>0</v>
      </c>
      <c r="FB82" s="192">
        <f t="shared" si="366"/>
        <v>0</v>
      </c>
      <c r="FC82" s="192">
        <f t="shared" si="367"/>
        <v>0</v>
      </c>
      <c r="FD82" s="192">
        <f t="shared" si="368"/>
        <v>0</v>
      </c>
      <c r="FE82" s="192">
        <f t="shared" si="369"/>
        <v>0</v>
      </c>
      <c r="FF82" s="192">
        <f t="shared" si="370"/>
        <v>0</v>
      </c>
      <c r="FG82" s="192">
        <f t="shared" si="371"/>
        <v>0</v>
      </c>
      <c r="FH82" s="192">
        <f t="shared" si="372"/>
        <v>0</v>
      </c>
      <c r="FI82" s="192">
        <f t="shared" si="373"/>
        <v>0</v>
      </c>
      <c r="FJ82" s="192">
        <f t="shared" si="374"/>
        <v>0</v>
      </c>
      <c r="FK82" s="192">
        <f t="shared" si="375"/>
        <v>0</v>
      </c>
      <c r="FL82" s="192">
        <f t="shared" si="376"/>
        <v>0</v>
      </c>
      <c r="FM82" s="192">
        <f t="shared" si="377"/>
        <v>0</v>
      </c>
      <c r="FN82" s="192">
        <f t="shared" si="378"/>
        <v>0</v>
      </c>
      <c r="FO82" s="192">
        <f t="shared" si="379"/>
        <v>0</v>
      </c>
      <c r="FP82" s="192">
        <f t="shared" si="380"/>
        <v>0</v>
      </c>
      <c r="FQ82" s="192">
        <f t="shared" si="381"/>
        <v>0</v>
      </c>
      <c r="FR82" s="192">
        <f t="shared" si="382"/>
        <v>0</v>
      </c>
      <c r="FS82" s="192">
        <f t="shared" si="383"/>
        <v>0</v>
      </c>
      <c r="FT82" s="192">
        <f t="shared" si="384"/>
        <v>0</v>
      </c>
      <c r="FU82" s="192">
        <f t="shared" si="385"/>
        <v>0</v>
      </c>
      <c r="FV82" s="192">
        <f t="shared" si="386"/>
        <v>0</v>
      </c>
      <c r="FW82" s="192">
        <f t="shared" si="387"/>
        <v>0</v>
      </c>
      <c r="FX82" s="192">
        <f t="shared" si="388"/>
        <v>0</v>
      </c>
      <c r="FY82" s="192">
        <f t="shared" si="389"/>
        <v>0</v>
      </c>
      <c r="FZ82" s="192">
        <f t="shared" si="390"/>
        <v>0</v>
      </c>
      <c r="GA82" s="192">
        <f t="shared" si="391"/>
        <v>0</v>
      </c>
      <c r="GB82" s="192">
        <f t="shared" si="392"/>
        <v>0</v>
      </c>
      <c r="GC82" s="192">
        <f t="shared" si="393"/>
        <v>0</v>
      </c>
      <c r="GD82" s="192">
        <f t="shared" si="394"/>
        <v>0</v>
      </c>
      <c r="GE82" s="192">
        <f t="shared" si="395"/>
        <v>0</v>
      </c>
      <c r="GF82" s="192">
        <f t="shared" si="396"/>
        <v>0</v>
      </c>
      <c r="GG82" s="192">
        <f t="shared" si="397"/>
        <v>0</v>
      </c>
      <c r="GH82" s="192">
        <f t="shared" si="398"/>
        <v>0</v>
      </c>
      <c r="GI82" s="192">
        <f t="shared" si="399"/>
        <v>0</v>
      </c>
      <c r="GJ82" s="192">
        <f t="shared" si="400"/>
        <v>0</v>
      </c>
      <c r="GK82" s="192">
        <f t="shared" si="401"/>
        <v>0</v>
      </c>
      <c r="GL82" s="192">
        <f t="shared" si="402"/>
        <v>0</v>
      </c>
      <c r="GM82" s="192">
        <f t="shared" si="403"/>
        <v>0</v>
      </c>
      <c r="GN82" s="192">
        <f t="shared" si="404"/>
        <v>0</v>
      </c>
      <c r="GO82" s="192">
        <f t="shared" si="405"/>
        <v>0</v>
      </c>
      <c r="GP82" s="192">
        <f t="shared" si="406"/>
        <v>0</v>
      </c>
      <c r="GQ82" s="192">
        <f t="shared" si="407"/>
        <v>0</v>
      </c>
      <c r="GR82" s="192">
        <f t="shared" si="408"/>
        <v>0</v>
      </c>
      <c r="GS82" s="192">
        <f t="shared" si="409"/>
        <v>0</v>
      </c>
      <c r="GT82" s="192">
        <f t="shared" si="410"/>
        <v>0</v>
      </c>
      <c r="GU82" s="192">
        <f t="shared" si="411"/>
        <v>0</v>
      </c>
      <c r="GV82" s="192">
        <f t="shared" si="412"/>
        <v>0</v>
      </c>
      <c r="GW82" s="192">
        <f t="shared" si="413"/>
        <v>0</v>
      </c>
      <c r="GX82" s="192">
        <f t="shared" si="414"/>
        <v>0</v>
      </c>
      <c r="GY82" s="192">
        <f t="shared" si="415"/>
        <v>0</v>
      </c>
      <c r="GZ82" s="192">
        <f t="shared" si="416"/>
        <v>0</v>
      </c>
      <c r="HA82" s="192">
        <f t="shared" si="417"/>
        <v>0</v>
      </c>
      <c r="HB82" s="192">
        <f t="shared" si="418"/>
        <v>0</v>
      </c>
      <c r="HC82" s="192">
        <f t="shared" si="419"/>
        <v>0</v>
      </c>
      <c r="HD82" s="192">
        <f t="shared" si="420"/>
        <v>0</v>
      </c>
      <c r="HE82" s="192">
        <f t="shared" si="421"/>
        <v>0</v>
      </c>
      <c r="HF82" s="192">
        <f t="shared" si="422"/>
        <v>0</v>
      </c>
      <c r="HG82" s="192">
        <f t="shared" si="423"/>
        <v>0</v>
      </c>
      <c r="HH82" s="192">
        <f t="shared" si="424"/>
        <v>0</v>
      </c>
      <c r="HI82" s="192">
        <f t="shared" si="425"/>
        <v>0</v>
      </c>
      <c r="HJ82" s="192">
        <f t="shared" si="426"/>
        <v>0</v>
      </c>
      <c r="HK82" s="192">
        <f t="shared" si="427"/>
        <v>0</v>
      </c>
      <c r="HL82" s="192">
        <f t="shared" si="428"/>
        <v>0</v>
      </c>
      <c r="HM82" s="192">
        <f t="shared" si="429"/>
        <v>0</v>
      </c>
      <c r="HN82" s="194">
        <f t="shared" si="430"/>
        <v>0</v>
      </c>
      <c r="HO82" s="194">
        <f t="shared" si="431"/>
        <v>0</v>
      </c>
      <c r="HP82" s="194">
        <f t="shared" si="432"/>
        <v>0</v>
      </c>
      <c r="HQ82" s="194">
        <f t="shared" si="433"/>
        <v>0</v>
      </c>
      <c r="HR82" s="194">
        <f t="shared" si="434"/>
        <v>0</v>
      </c>
      <c r="HS82" s="195" t="str">
        <f t="shared" si="229"/>
        <v/>
      </c>
      <c r="HT82" s="196">
        <f t="shared" si="230"/>
        <v>0</v>
      </c>
      <c r="HU82" s="196">
        <f t="shared" si="231"/>
        <v>0</v>
      </c>
      <c r="HV82" s="197" t="str">
        <f t="shared" si="232"/>
        <v/>
      </c>
      <c r="HW82" s="197" t="str">
        <f t="shared" si="435"/>
        <v/>
      </c>
      <c r="HX82" s="197" t="str">
        <f t="shared" si="436"/>
        <v/>
      </c>
      <c r="HY82" s="195" t="str">
        <f t="shared" si="233"/>
        <v/>
      </c>
      <c r="HZ82" s="30">
        <f t="shared" si="227"/>
        <v>0</v>
      </c>
      <c r="IA82" s="198">
        <f t="shared" si="234"/>
        <v>0</v>
      </c>
      <c r="IB82" s="195"/>
      <c r="IC82" s="195">
        <f t="shared" si="437"/>
        <v>0</v>
      </c>
      <c r="ID82" s="195">
        <f t="shared" si="235"/>
        <v>0</v>
      </c>
      <c r="IE82" s="195">
        <f t="shared" si="438"/>
        <v>0</v>
      </c>
      <c r="IF82" s="195">
        <f t="shared" si="236"/>
        <v>0</v>
      </c>
      <c r="IG82" s="307">
        <f t="shared" si="237"/>
        <v>0</v>
      </c>
      <c r="IH82" s="307">
        <f t="shared" si="238"/>
        <v>0</v>
      </c>
      <c r="II82" s="44">
        <f t="shared" si="239"/>
        <v>0</v>
      </c>
      <c r="IJ82" s="44">
        <f t="shared" si="439"/>
        <v>0</v>
      </c>
      <c r="IK82" s="44">
        <f t="shared" si="440"/>
        <v>0</v>
      </c>
      <c r="IL82" s="44">
        <f t="shared" si="441"/>
        <v>0</v>
      </c>
      <c r="IM82" s="44">
        <f t="shared" si="442"/>
        <v>0</v>
      </c>
      <c r="IN82" s="44">
        <f t="shared" si="443"/>
        <v>0</v>
      </c>
      <c r="IO82" s="44">
        <f t="shared" si="444"/>
        <v>0</v>
      </c>
    </row>
    <row r="83" spans="1:249" ht="18" customHeight="1">
      <c r="A83" s="188">
        <v>77</v>
      </c>
      <c r="B83" s="326"/>
      <c r="C83" s="289"/>
      <c r="D83" s="199"/>
      <c r="E83" s="189"/>
      <c r="F83" s="189"/>
      <c r="G83" s="190"/>
      <c r="H83" s="190"/>
      <c r="I83" s="272"/>
      <c r="J83" s="207"/>
      <c r="K83" s="214" t="str">
        <f t="shared" si="240"/>
        <v/>
      </c>
      <c r="L83" s="200" t="str">
        <f t="shared" si="241"/>
        <v/>
      </c>
      <c r="M83" s="200" t="str">
        <f t="shared" si="242"/>
        <v/>
      </c>
      <c r="N83" s="209" t="str">
        <f t="shared" si="228"/>
        <v/>
      </c>
      <c r="O83" s="208" t="str">
        <f>IFERROR(IF(D83="","",IF(K83="","",IF(I83="","",IF(F83="F",VLOOKUP(K83,F!A:G,2,0),IF(F83="M",VLOOKUP(K83,M!A:G,2,0),""))))),0)</f>
        <v/>
      </c>
      <c r="P83" s="191" t="str">
        <f>IFERROR(IF(D83="","",IF(K83="","",IF(I83="","",IF(F83="F",VLOOKUP(K83,F!A:G,3,0),IF(F83="M",VLOOKUP(K83,M!A:G,3,0),""))))),0)</f>
        <v/>
      </c>
      <c r="Q83" s="191" t="str">
        <f>IFERROR(IF(D83="","",IF(K83="","",IF(I83="","",IF(F83="F",VLOOKUP(K83,F!A:G,4,0),IF(F83="M",VLOOKUP(K83,M!A:G,4,0),""))))),0)</f>
        <v/>
      </c>
      <c r="R83" s="191" t="str">
        <f>IFERROR(IF(D83="","",IF(K83="","",IF(I83="","",IF(F83="F",VLOOKUP(K83,F!A:G,5,0),IF(F83="M",VLOOKUP(K83,M!A:G,5,0),""))))),0)</f>
        <v/>
      </c>
      <c r="S83" s="191" t="str">
        <f>IFERROR(IF(D83="","",IF(K83="","",IF(I83="","",IF(F83="F",VLOOKUP(K83,F!A:G,6,0),IF(F83="M",VLOOKUP(K83,M!A:G,6,0),""))))),0)</f>
        <v/>
      </c>
      <c r="T83" s="191" t="str">
        <f>IFERROR(IF(D83="","",IF(K83="","",IF(I83="","",IF(F83="F",VLOOKUP(K83,F!A:G,7,0),IF(F83="M",VLOOKUP(K83,M!A:G,7,0),""))))),0)</f>
        <v/>
      </c>
      <c r="U83" s="191" t="str">
        <f>IFERROR(IF(D83="","",IF(K83="","",IF(J83="","",IF(F83="F",VLOOKUP(K83,F!A:M,8,0),IF(F83="M",VLOOKUP(K83,M!A:M,8,0),""))))),0)</f>
        <v/>
      </c>
      <c r="V83" s="191" t="str">
        <f>IFERROR(IF(D83="","",IF(K83="","",IF(J83="","",IF(F83="F",VLOOKUP(K83,F!A:M,9,0),IF(F83="M",VLOOKUP(K83,M!A:M,9,0),""))))),0)</f>
        <v/>
      </c>
      <c r="W83" s="191" t="str">
        <f>IFERROR(IF(D83="","",IF(K83="","",IF(J83="","",IF(F83="F",VLOOKUP(K83,F!A:M,10,0),IF(F83="M",VLOOKUP(K83,M!A:M,10,0),""))))),0)</f>
        <v/>
      </c>
      <c r="X83" s="191" t="str">
        <f>IFERROR(IF(D83="","",IF(K83="","",IF(J83="","",IF(F83="F",VLOOKUP(K83,F!A:M,11,0),IF(F83="M",VLOOKUP(K83,M!A:M,11,0),""))))),0)</f>
        <v/>
      </c>
      <c r="Y83" s="191" t="str">
        <f>IFERROR(IF(D83="","",IF(K83="","",IF(J83="","",IF(F83="F",VLOOKUP(K83,F!A:M,12,0),IF(F83="M",VLOOKUP(K83,M!A:M,12,0),""))))),0)</f>
        <v/>
      </c>
      <c r="Z83" s="191" t="str">
        <f>IFERROR(IF(D83="","",IF(K83="","",IF(J83="","",IF(F83="F",VLOOKUP(K83,F!A:M,13,0),IF(F83="M",VLOOKUP(K83,M!A:M,13,0),""))))),0)</f>
        <v/>
      </c>
      <c r="AA83" s="191" t="str">
        <f>IFERROR(IF(D83="","",IF(F83="","",IF(J83="","",IF(K83="","",IF(AND(K83&gt;23,K83&lt;=60),IF(F83="F",VLOOKUP(MROUND(HZ83,0.5),'F-Weight for Length'!K:S,2,0),VLOOKUP(MROUND(HZ83,0.5),'M-Weight for Length'!K:S,2,0)),IF(K83&gt;60,IF(F83="F",VLOOKUP(K83,'F-Weight for Length'!U:AC,2,0),VLOOKUP(K83,'M-Weight for Length'!U:AC,2,0)),IF(F83="F",VLOOKUP(MROUND(HZ83,0.5),'F-Weight for Length'!A:I,2,0),VLOOKUP(MROUND(HZ83,0.5),'M-Weight for Length'!A:I,2,0)))))))),0)</f>
        <v/>
      </c>
      <c r="AB83" s="191" t="str">
        <f>IFERROR(IF(D83="","",IF(F83="","",IF(J83="","",IF(K83="","",IF(AND(K83&gt;23,K83&lt;=60),IF(F83="F",VLOOKUP(MROUND(HZ83,0.5),'F-Weight for Length'!K:S,3,0),VLOOKUP(MROUND(HZ83,0.5),'M-Weight for Length'!K:S,3,0)),IF(K83&gt;60,IF(F83="F",VLOOKUP(K83,'F-Weight for Length'!U:AC,3,0),VLOOKUP(K83,'M-Weight for Length'!U:AC,3,0)),IF(F83="F",VLOOKUP(MROUND(HZ83,0.5),'F-Weight for Length'!A:I,3,0),VLOOKUP(MROUND(HZ83,0.5),'M-Weight for Length'!A:I,3,0)))))))),0)</f>
        <v/>
      </c>
      <c r="AC83" s="191" t="str">
        <f>IFERROR(IF(D83="","",IF(F83="","",IF(J83="","",IF(K83="","",IF(AND(K83&gt;23,K83&lt;=60),IF(F83="F",VLOOKUP(MROUND(HZ83,0.5),'F-Weight for Length'!K:S,4,0),VLOOKUP(MROUND(HZ83,0.5),'M-Weight for Length'!K:S,4,0)),IF(K83&gt;60,IF(F83="F",VLOOKUP(K83,'F-Weight for Length'!U:AC,4,0),VLOOKUP(K83,'M-Weight for Length'!U:AC,4,0)),IF(F83="F",VLOOKUP(MROUND(HZ83,0.5),'F-Weight for Length'!A:I,4,0),VLOOKUP(MROUND(HZ83,0.5),'M-Weight for Length'!A:I,4,0)))))))),0)</f>
        <v/>
      </c>
      <c r="AD83" s="191" t="str">
        <f>IFERROR(IF(D83="","",IF(F83="","",IF(J83="","",IF(K83="","",IF(AND(K83&gt;23,K83&lt;=60),IF(F83="F",VLOOKUP(MROUND(HZ83,0.5),'F-Weight for Length'!K:S,5,0),VLOOKUP(MROUND(HZ83,0.5),'M-Weight for Length'!K:S,5,0)),IF(K83&gt;60,IF(F83="F",VLOOKUP(K83,'F-Weight for Length'!U:AC,5,0),VLOOKUP(K83,'M-Weight for Length'!U:AC,5,0)),IF(F83="F",VLOOKUP(MROUND(HZ83,0.5),'F-Weight for Length'!A:I,5,0),VLOOKUP(MROUND(HZ83,0.5),'M-Weight for Length'!A:I,5,0)))))))),0)</f>
        <v/>
      </c>
      <c r="AE83" s="191" t="str">
        <f>IFERROR(IF(D83="","",IF(F83="","",IF(J83="","",IF(K83="","",IF(AND(K83&gt;23,K83&lt;=60),IF(F83="F",VLOOKUP(MROUND(HZ83,0.5),'F-Weight for Length'!K:S,6,0),VLOOKUP(MROUND(HZ83,0.5),'M-Weight for Length'!K:S,6,0)),IF(K83&gt;60,IF(F83="F",VLOOKUP(K83,'F-Weight for Length'!U:AC,6,0),VLOOKUP(K83,'M-Weight for Length'!U:AC,6,0)),IF(F83="F",VLOOKUP(MROUND(HZ83,0.5),'F-Weight for Length'!A:I,6,0),VLOOKUP(MROUND(HZ83,0.5),'M-Weight for Length'!A:I,6,0)))))))),0)</f>
        <v/>
      </c>
      <c r="AF83" s="191" t="str">
        <f>IFERROR(IF(D83="","",IF(F83="","",IF(J83="","",IF(K83="","",IF(AND(K83&gt;23,K83&lt;=60),IF(F83="F",VLOOKUP(MROUND(HZ83,0.5),'F-Weight for Length'!K:S,7,0),VLOOKUP(MROUND(HZ83,0.5),'M-Weight for Length'!K:S,7,0)),IF(K83&gt;60,IF(F83="F",VLOOKUP(K83,'F-Weight for Length'!U:AC,7,0),VLOOKUP(K83,'M-Weight for Length'!U:AC,7,0)),IF(F83="F",VLOOKUP(MROUND(HZ83,0.5),'F-Weight for Length'!A:I,7,0),VLOOKUP(MROUND(HZ83,0.5),'M-Weight for Length'!A:I,7,0)))))))),0)</f>
        <v/>
      </c>
      <c r="AG83" s="191" t="str">
        <f>IFERROR(IF(D83="","",IF(F83="","",IF(J83="","",IF(K83="","",IF(AND(K83&gt;23,K83&lt;=60),IF(F83="F",VLOOKUP(MROUND(HZ83,0.5),'F-Weight for Length'!K:S,8,0),VLOOKUP(MROUND(HZ83,0.5),'M-Weight for Length'!K:S,8,0)),IF(K83&gt;60,IF(F83="F",VLOOKUP(K83,'F-Weight for Length'!U:AC,8,0),VLOOKUP(K83,'M-Weight for Length'!U:AC,8,0)),IF(F83="F",VLOOKUP(MROUND(HZ83,0.5),'F-Weight for Length'!A:I,8,0),VLOOKUP(MROUND(HZ83,0.5),'M-Weight for Length'!A:I,8,0)))))))),0)</f>
        <v/>
      </c>
      <c r="AH83" s="191" t="str">
        <f>IFERROR(IF(D83="","",IF(F83="","",IF(J83="","",IF(K83="","",IF(AND(K83&gt;23,K83&lt;=60),IF(F83="F",VLOOKUP(MROUND(HZ83,0.5),'F-Weight for Length'!K:S,9,0),VLOOKUP(MROUND(HZ83,0.5),'M-Weight for Length'!K:S,9,0)),IF(K83&gt;60,IF(F83="F",VLOOKUP(K83,'F-Weight for Length'!U:AC,9,0),VLOOKUP(K83,'M-Weight for Length'!U:AC,9,0)),IF(F83="F",VLOOKUP(MROUND(HZ83,0.5),'F-Weight for Length'!A:I,9,0),VLOOKUP(MROUND(HZ83,0.5),'M-Weight for Length'!A:I,9,0)))))))),0)</f>
        <v/>
      </c>
      <c r="AI83" s="192">
        <f t="shared" si="243"/>
        <v>0</v>
      </c>
      <c r="AJ83" s="192">
        <f t="shared" si="244"/>
        <v>0</v>
      </c>
      <c r="AK83" s="192">
        <f t="shared" si="245"/>
        <v>0</v>
      </c>
      <c r="AL83" s="192">
        <f t="shared" si="246"/>
        <v>0</v>
      </c>
      <c r="AM83" s="192">
        <f t="shared" si="247"/>
        <v>0</v>
      </c>
      <c r="AN83" s="192">
        <f t="shared" si="248"/>
        <v>0</v>
      </c>
      <c r="AO83" s="192">
        <f t="shared" si="249"/>
        <v>0</v>
      </c>
      <c r="AP83" s="192">
        <f t="shared" si="250"/>
        <v>0</v>
      </c>
      <c r="AQ83" s="192">
        <f t="shared" si="251"/>
        <v>0</v>
      </c>
      <c r="AR83" s="192">
        <f t="shared" si="252"/>
        <v>0</v>
      </c>
      <c r="AS83" s="192">
        <f t="shared" si="253"/>
        <v>0</v>
      </c>
      <c r="AT83" s="192">
        <f t="shared" si="254"/>
        <v>0</v>
      </c>
      <c r="AU83" s="192">
        <f t="shared" si="255"/>
        <v>0</v>
      </c>
      <c r="AV83" s="192">
        <f t="shared" si="256"/>
        <v>0</v>
      </c>
      <c r="AW83" s="192">
        <f t="shared" si="257"/>
        <v>0</v>
      </c>
      <c r="AX83" s="192">
        <f t="shared" si="258"/>
        <v>0</v>
      </c>
      <c r="AY83" s="192">
        <f t="shared" si="259"/>
        <v>0</v>
      </c>
      <c r="AZ83" s="192">
        <f t="shared" si="260"/>
        <v>0</v>
      </c>
      <c r="BA83" s="192">
        <f t="shared" si="261"/>
        <v>0</v>
      </c>
      <c r="BB83" s="192">
        <f t="shared" si="262"/>
        <v>0</v>
      </c>
      <c r="BC83" s="192">
        <f t="shared" si="263"/>
        <v>0</v>
      </c>
      <c r="BD83" s="192">
        <f t="shared" si="264"/>
        <v>0</v>
      </c>
      <c r="BE83" s="192">
        <f t="shared" si="265"/>
        <v>0</v>
      </c>
      <c r="BF83" s="192">
        <f t="shared" si="266"/>
        <v>0</v>
      </c>
      <c r="BG83" s="192">
        <f t="shared" si="267"/>
        <v>0</v>
      </c>
      <c r="BH83" s="192">
        <f t="shared" si="268"/>
        <v>0</v>
      </c>
      <c r="BI83" s="192">
        <f t="shared" si="269"/>
        <v>0</v>
      </c>
      <c r="BJ83" s="192">
        <f t="shared" si="270"/>
        <v>0</v>
      </c>
      <c r="BK83" s="192">
        <f t="shared" si="271"/>
        <v>0</v>
      </c>
      <c r="BL83" s="192">
        <f t="shared" si="272"/>
        <v>0</v>
      </c>
      <c r="BM83" s="192">
        <f t="shared" si="273"/>
        <v>0</v>
      </c>
      <c r="BN83" s="192">
        <f t="shared" si="274"/>
        <v>0</v>
      </c>
      <c r="BO83" s="192">
        <f t="shared" si="275"/>
        <v>0</v>
      </c>
      <c r="BP83" s="192">
        <f t="shared" si="276"/>
        <v>0</v>
      </c>
      <c r="BQ83" s="192">
        <f t="shared" si="277"/>
        <v>0</v>
      </c>
      <c r="BR83" s="192">
        <f t="shared" si="278"/>
        <v>0</v>
      </c>
      <c r="BS83" s="192">
        <f t="shared" si="279"/>
        <v>0</v>
      </c>
      <c r="BT83" s="192">
        <f t="shared" si="280"/>
        <v>0</v>
      </c>
      <c r="BU83" s="192">
        <f t="shared" si="281"/>
        <v>0</v>
      </c>
      <c r="BV83" s="192">
        <f t="shared" si="282"/>
        <v>0</v>
      </c>
      <c r="BW83" s="192">
        <f t="shared" si="283"/>
        <v>0</v>
      </c>
      <c r="BX83" s="192">
        <f t="shared" si="284"/>
        <v>0</v>
      </c>
      <c r="BY83" s="192">
        <f t="shared" si="285"/>
        <v>0</v>
      </c>
      <c r="BZ83" s="192">
        <f t="shared" si="286"/>
        <v>0</v>
      </c>
      <c r="CA83" s="192">
        <f t="shared" si="287"/>
        <v>0</v>
      </c>
      <c r="CB83" s="192">
        <f t="shared" si="288"/>
        <v>0</v>
      </c>
      <c r="CC83" s="192">
        <f t="shared" si="289"/>
        <v>0</v>
      </c>
      <c r="CD83" s="192">
        <f t="shared" si="290"/>
        <v>0</v>
      </c>
      <c r="CE83" s="192">
        <f t="shared" si="291"/>
        <v>0</v>
      </c>
      <c r="CF83" s="192">
        <f t="shared" si="292"/>
        <v>0</v>
      </c>
      <c r="CG83" s="192">
        <f t="shared" si="293"/>
        <v>0</v>
      </c>
      <c r="CH83" s="192">
        <f t="shared" si="294"/>
        <v>0</v>
      </c>
      <c r="CI83" s="192">
        <f t="shared" si="295"/>
        <v>0</v>
      </c>
      <c r="CJ83" s="192">
        <f t="shared" si="296"/>
        <v>0</v>
      </c>
      <c r="CK83" s="192">
        <f t="shared" si="297"/>
        <v>0</v>
      </c>
      <c r="CL83" s="192">
        <f t="shared" si="298"/>
        <v>0</v>
      </c>
      <c r="CM83" s="192">
        <f t="shared" si="299"/>
        <v>0</v>
      </c>
      <c r="CN83" s="192">
        <f t="shared" si="300"/>
        <v>0</v>
      </c>
      <c r="CO83" s="192">
        <f t="shared" si="301"/>
        <v>0</v>
      </c>
      <c r="CP83" s="192">
        <f t="shared" si="302"/>
        <v>0</v>
      </c>
      <c r="CQ83" s="192">
        <f t="shared" si="303"/>
        <v>0</v>
      </c>
      <c r="CR83" s="192">
        <f t="shared" si="304"/>
        <v>0</v>
      </c>
      <c r="CS83" s="192">
        <f t="shared" si="305"/>
        <v>0</v>
      </c>
      <c r="CT83" s="192">
        <f t="shared" si="306"/>
        <v>0</v>
      </c>
      <c r="CU83" s="192">
        <f t="shared" si="307"/>
        <v>0</v>
      </c>
      <c r="CV83" s="192">
        <f t="shared" si="308"/>
        <v>0</v>
      </c>
      <c r="CW83" s="192">
        <f t="shared" si="309"/>
        <v>0</v>
      </c>
      <c r="CX83" s="192">
        <f t="shared" si="310"/>
        <v>0</v>
      </c>
      <c r="CY83" s="192">
        <f t="shared" si="311"/>
        <v>0</v>
      </c>
      <c r="CZ83" s="192">
        <f t="shared" si="312"/>
        <v>0</v>
      </c>
      <c r="DA83" s="192">
        <f t="shared" si="313"/>
        <v>0</v>
      </c>
      <c r="DB83" s="192">
        <f t="shared" si="314"/>
        <v>0</v>
      </c>
      <c r="DC83" s="192">
        <f t="shared" si="315"/>
        <v>0</v>
      </c>
      <c r="DD83" s="192">
        <f t="shared" si="316"/>
        <v>0</v>
      </c>
      <c r="DE83" s="192">
        <f t="shared" si="317"/>
        <v>0</v>
      </c>
      <c r="DF83" s="192">
        <f t="shared" si="318"/>
        <v>0</v>
      </c>
      <c r="DG83" s="192">
        <f t="shared" si="319"/>
        <v>0</v>
      </c>
      <c r="DH83" s="192">
        <f t="shared" si="320"/>
        <v>0</v>
      </c>
      <c r="DI83" s="192">
        <f t="shared" si="321"/>
        <v>0</v>
      </c>
      <c r="DJ83" s="192">
        <f t="shared" si="322"/>
        <v>0</v>
      </c>
      <c r="DK83" s="192">
        <f t="shared" si="323"/>
        <v>0</v>
      </c>
      <c r="DL83" s="192">
        <f t="shared" si="324"/>
        <v>0</v>
      </c>
      <c r="DM83" s="192">
        <f t="shared" si="325"/>
        <v>0</v>
      </c>
      <c r="DN83" s="192">
        <f t="shared" si="326"/>
        <v>0</v>
      </c>
      <c r="DO83" s="192">
        <f t="shared" si="327"/>
        <v>0</v>
      </c>
      <c r="DP83" s="192">
        <f t="shared" si="328"/>
        <v>0</v>
      </c>
      <c r="DQ83" s="192">
        <f t="shared" si="329"/>
        <v>0</v>
      </c>
      <c r="DR83" s="192">
        <f t="shared" si="330"/>
        <v>0</v>
      </c>
      <c r="DS83" s="192">
        <f t="shared" si="331"/>
        <v>0</v>
      </c>
      <c r="DT83" s="192">
        <f t="shared" si="332"/>
        <v>0</v>
      </c>
      <c r="DU83" s="192">
        <f t="shared" si="333"/>
        <v>0</v>
      </c>
      <c r="DV83" s="193">
        <f t="shared" si="334"/>
        <v>0</v>
      </c>
      <c r="DW83" s="193">
        <f t="shared" si="335"/>
        <v>0</v>
      </c>
      <c r="DX83" s="193">
        <f t="shared" si="336"/>
        <v>0</v>
      </c>
      <c r="DY83" s="193">
        <f t="shared" si="337"/>
        <v>0</v>
      </c>
      <c r="DZ83" s="193">
        <f t="shared" si="338"/>
        <v>0</v>
      </c>
      <c r="EA83" s="192">
        <f t="shared" si="339"/>
        <v>0</v>
      </c>
      <c r="EB83" s="192">
        <f t="shared" si="340"/>
        <v>0</v>
      </c>
      <c r="EC83" s="192">
        <f t="shared" si="341"/>
        <v>0</v>
      </c>
      <c r="ED83" s="192">
        <f t="shared" si="342"/>
        <v>0</v>
      </c>
      <c r="EE83" s="192">
        <f t="shared" si="343"/>
        <v>0</v>
      </c>
      <c r="EF83" s="192">
        <f t="shared" si="344"/>
        <v>0</v>
      </c>
      <c r="EG83" s="192">
        <f t="shared" si="345"/>
        <v>0</v>
      </c>
      <c r="EH83" s="192">
        <f t="shared" si="346"/>
        <v>0</v>
      </c>
      <c r="EI83" s="192">
        <f t="shared" si="347"/>
        <v>0</v>
      </c>
      <c r="EJ83" s="192">
        <f t="shared" si="348"/>
        <v>0</v>
      </c>
      <c r="EK83" s="192">
        <f t="shared" si="349"/>
        <v>0</v>
      </c>
      <c r="EL83" s="192">
        <f t="shared" si="350"/>
        <v>0</v>
      </c>
      <c r="EM83" s="192">
        <f t="shared" si="351"/>
        <v>0</v>
      </c>
      <c r="EN83" s="192">
        <f t="shared" si="352"/>
        <v>0</v>
      </c>
      <c r="EO83" s="192">
        <f t="shared" si="353"/>
        <v>0</v>
      </c>
      <c r="EP83" s="192">
        <f t="shared" si="354"/>
        <v>0</v>
      </c>
      <c r="EQ83" s="192">
        <f t="shared" si="355"/>
        <v>0</v>
      </c>
      <c r="ER83" s="192">
        <f t="shared" si="356"/>
        <v>0</v>
      </c>
      <c r="ES83" s="192">
        <f t="shared" si="357"/>
        <v>0</v>
      </c>
      <c r="ET83" s="192">
        <f t="shared" si="358"/>
        <v>0</v>
      </c>
      <c r="EU83" s="192">
        <f t="shared" si="359"/>
        <v>0</v>
      </c>
      <c r="EV83" s="192">
        <f t="shared" si="360"/>
        <v>0</v>
      </c>
      <c r="EW83" s="192">
        <f t="shared" si="361"/>
        <v>0</v>
      </c>
      <c r="EX83" s="192">
        <f t="shared" si="362"/>
        <v>0</v>
      </c>
      <c r="EY83" s="192">
        <f t="shared" si="363"/>
        <v>0</v>
      </c>
      <c r="EZ83" s="192">
        <f t="shared" si="364"/>
        <v>0</v>
      </c>
      <c r="FA83" s="192">
        <f t="shared" si="365"/>
        <v>0</v>
      </c>
      <c r="FB83" s="192">
        <f t="shared" si="366"/>
        <v>0</v>
      </c>
      <c r="FC83" s="192">
        <f t="shared" si="367"/>
        <v>0</v>
      </c>
      <c r="FD83" s="192">
        <f t="shared" si="368"/>
        <v>0</v>
      </c>
      <c r="FE83" s="192">
        <f t="shared" si="369"/>
        <v>0</v>
      </c>
      <c r="FF83" s="192">
        <f t="shared" si="370"/>
        <v>0</v>
      </c>
      <c r="FG83" s="192">
        <f t="shared" si="371"/>
        <v>0</v>
      </c>
      <c r="FH83" s="192">
        <f t="shared" si="372"/>
        <v>0</v>
      </c>
      <c r="FI83" s="192">
        <f t="shared" si="373"/>
        <v>0</v>
      </c>
      <c r="FJ83" s="192">
        <f t="shared" si="374"/>
        <v>0</v>
      </c>
      <c r="FK83" s="192">
        <f t="shared" si="375"/>
        <v>0</v>
      </c>
      <c r="FL83" s="192">
        <f t="shared" si="376"/>
        <v>0</v>
      </c>
      <c r="FM83" s="192">
        <f t="shared" si="377"/>
        <v>0</v>
      </c>
      <c r="FN83" s="192">
        <f t="shared" si="378"/>
        <v>0</v>
      </c>
      <c r="FO83" s="192">
        <f t="shared" si="379"/>
        <v>0</v>
      </c>
      <c r="FP83" s="192">
        <f t="shared" si="380"/>
        <v>0</v>
      </c>
      <c r="FQ83" s="192">
        <f t="shared" si="381"/>
        <v>0</v>
      </c>
      <c r="FR83" s="192">
        <f t="shared" si="382"/>
        <v>0</v>
      </c>
      <c r="FS83" s="192">
        <f t="shared" si="383"/>
        <v>0</v>
      </c>
      <c r="FT83" s="192">
        <f t="shared" si="384"/>
        <v>0</v>
      </c>
      <c r="FU83" s="192">
        <f t="shared" si="385"/>
        <v>0</v>
      </c>
      <c r="FV83" s="192">
        <f t="shared" si="386"/>
        <v>0</v>
      </c>
      <c r="FW83" s="192">
        <f t="shared" si="387"/>
        <v>0</v>
      </c>
      <c r="FX83" s="192">
        <f t="shared" si="388"/>
        <v>0</v>
      </c>
      <c r="FY83" s="192">
        <f t="shared" si="389"/>
        <v>0</v>
      </c>
      <c r="FZ83" s="192">
        <f t="shared" si="390"/>
        <v>0</v>
      </c>
      <c r="GA83" s="192">
        <f t="shared" si="391"/>
        <v>0</v>
      </c>
      <c r="GB83" s="192">
        <f t="shared" si="392"/>
        <v>0</v>
      </c>
      <c r="GC83" s="192">
        <f t="shared" si="393"/>
        <v>0</v>
      </c>
      <c r="GD83" s="192">
        <f t="shared" si="394"/>
        <v>0</v>
      </c>
      <c r="GE83" s="192">
        <f t="shared" si="395"/>
        <v>0</v>
      </c>
      <c r="GF83" s="192">
        <f t="shared" si="396"/>
        <v>0</v>
      </c>
      <c r="GG83" s="192">
        <f t="shared" si="397"/>
        <v>0</v>
      </c>
      <c r="GH83" s="192">
        <f t="shared" si="398"/>
        <v>0</v>
      </c>
      <c r="GI83" s="192">
        <f t="shared" si="399"/>
        <v>0</v>
      </c>
      <c r="GJ83" s="192">
        <f t="shared" si="400"/>
        <v>0</v>
      </c>
      <c r="GK83" s="192">
        <f t="shared" si="401"/>
        <v>0</v>
      </c>
      <c r="GL83" s="192">
        <f t="shared" si="402"/>
        <v>0</v>
      </c>
      <c r="GM83" s="192">
        <f t="shared" si="403"/>
        <v>0</v>
      </c>
      <c r="GN83" s="192">
        <f t="shared" si="404"/>
        <v>0</v>
      </c>
      <c r="GO83" s="192">
        <f t="shared" si="405"/>
        <v>0</v>
      </c>
      <c r="GP83" s="192">
        <f t="shared" si="406"/>
        <v>0</v>
      </c>
      <c r="GQ83" s="192">
        <f t="shared" si="407"/>
        <v>0</v>
      </c>
      <c r="GR83" s="192">
        <f t="shared" si="408"/>
        <v>0</v>
      </c>
      <c r="GS83" s="192">
        <f t="shared" si="409"/>
        <v>0</v>
      </c>
      <c r="GT83" s="192">
        <f t="shared" si="410"/>
        <v>0</v>
      </c>
      <c r="GU83" s="192">
        <f t="shared" si="411"/>
        <v>0</v>
      </c>
      <c r="GV83" s="192">
        <f t="shared" si="412"/>
        <v>0</v>
      </c>
      <c r="GW83" s="192">
        <f t="shared" si="413"/>
        <v>0</v>
      </c>
      <c r="GX83" s="192">
        <f t="shared" si="414"/>
        <v>0</v>
      </c>
      <c r="GY83" s="192">
        <f t="shared" si="415"/>
        <v>0</v>
      </c>
      <c r="GZ83" s="192">
        <f t="shared" si="416"/>
        <v>0</v>
      </c>
      <c r="HA83" s="192">
        <f t="shared" si="417"/>
        <v>0</v>
      </c>
      <c r="HB83" s="192">
        <f t="shared" si="418"/>
        <v>0</v>
      </c>
      <c r="HC83" s="192">
        <f t="shared" si="419"/>
        <v>0</v>
      </c>
      <c r="HD83" s="192">
        <f t="shared" si="420"/>
        <v>0</v>
      </c>
      <c r="HE83" s="192">
        <f t="shared" si="421"/>
        <v>0</v>
      </c>
      <c r="HF83" s="192">
        <f t="shared" si="422"/>
        <v>0</v>
      </c>
      <c r="HG83" s="192">
        <f t="shared" si="423"/>
        <v>0</v>
      </c>
      <c r="HH83" s="192">
        <f t="shared" si="424"/>
        <v>0</v>
      </c>
      <c r="HI83" s="192">
        <f t="shared" si="425"/>
        <v>0</v>
      </c>
      <c r="HJ83" s="192">
        <f t="shared" si="426"/>
        <v>0</v>
      </c>
      <c r="HK83" s="192">
        <f t="shared" si="427"/>
        <v>0</v>
      </c>
      <c r="HL83" s="192">
        <f t="shared" si="428"/>
        <v>0</v>
      </c>
      <c r="HM83" s="192">
        <f t="shared" si="429"/>
        <v>0</v>
      </c>
      <c r="HN83" s="194">
        <f t="shared" si="430"/>
        <v>0</v>
      </c>
      <c r="HO83" s="194">
        <f t="shared" si="431"/>
        <v>0</v>
      </c>
      <c r="HP83" s="194">
        <f t="shared" si="432"/>
        <v>0</v>
      </c>
      <c r="HQ83" s="194">
        <f t="shared" si="433"/>
        <v>0</v>
      </c>
      <c r="HR83" s="194">
        <f t="shared" si="434"/>
        <v>0</v>
      </c>
      <c r="HS83" s="195" t="str">
        <f t="shared" si="229"/>
        <v/>
      </c>
      <c r="HT83" s="196">
        <f t="shared" si="230"/>
        <v>0</v>
      </c>
      <c r="HU83" s="196">
        <f t="shared" si="231"/>
        <v>0</v>
      </c>
      <c r="HV83" s="197" t="str">
        <f t="shared" si="232"/>
        <v/>
      </c>
      <c r="HW83" s="197" t="str">
        <f t="shared" si="435"/>
        <v/>
      </c>
      <c r="HX83" s="197" t="str">
        <f t="shared" si="436"/>
        <v/>
      </c>
      <c r="HY83" s="195" t="str">
        <f t="shared" si="233"/>
        <v/>
      </c>
      <c r="HZ83" s="30">
        <f t="shared" si="227"/>
        <v>0</v>
      </c>
      <c r="IA83" s="198">
        <f t="shared" si="234"/>
        <v>0</v>
      </c>
      <c r="IB83" s="195"/>
      <c r="IC83" s="195">
        <f t="shared" si="437"/>
        <v>0</v>
      </c>
      <c r="ID83" s="195">
        <f t="shared" si="235"/>
        <v>0</v>
      </c>
      <c r="IE83" s="195">
        <f t="shared" si="438"/>
        <v>0</v>
      </c>
      <c r="IF83" s="195">
        <f t="shared" si="236"/>
        <v>0</v>
      </c>
      <c r="IG83" s="307">
        <f t="shared" si="237"/>
        <v>0</v>
      </c>
      <c r="IH83" s="307">
        <f t="shared" si="238"/>
        <v>0</v>
      </c>
      <c r="II83" s="44">
        <f t="shared" si="239"/>
        <v>0</v>
      </c>
      <c r="IJ83" s="44">
        <f t="shared" si="439"/>
        <v>0</v>
      </c>
      <c r="IK83" s="44">
        <f t="shared" si="440"/>
        <v>0</v>
      </c>
      <c r="IL83" s="44">
        <f t="shared" si="441"/>
        <v>0</v>
      </c>
      <c r="IM83" s="44">
        <f t="shared" si="442"/>
        <v>0</v>
      </c>
      <c r="IN83" s="44">
        <f t="shared" si="443"/>
        <v>0</v>
      </c>
      <c r="IO83" s="44">
        <f t="shared" si="444"/>
        <v>0</v>
      </c>
    </row>
    <row r="84" spans="1:249" ht="18" customHeight="1">
      <c r="A84" s="188">
        <v>78</v>
      </c>
      <c r="B84" s="326"/>
      <c r="C84" s="289"/>
      <c r="D84" s="199"/>
      <c r="E84" s="189"/>
      <c r="F84" s="189"/>
      <c r="G84" s="190"/>
      <c r="H84" s="190"/>
      <c r="I84" s="272"/>
      <c r="J84" s="207"/>
      <c r="K84" s="214" t="str">
        <f t="shared" si="240"/>
        <v/>
      </c>
      <c r="L84" s="200" t="str">
        <f t="shared" si="241"/>
        <v/>
      </c>
      <c r="M84" s="200" t="str">
        <f t="shared" si="242"/>
        <v/>
      </c>
      <c r="N84" s="209" t="str">
        <f t="shared" si="228"/>
        <v/>
      </c>
      <c r="O84" s="208" t="str">
        <f>IFERROR(IF(D84="","",IF(K84="","",IF(I84="","",IF(F84="F",VLOOKUP(K84,F!A:G,2,0),IF(F84="M",VLOOKUP(K84,M!A:G,2,0),""))))),0)</f>
        <v/>
      </c>
      <c r="P84" s="191" t="str">
        <f>IFERROR(IF(D84="","",IF(K84="","",IF(I84="","",IF(F84="F",VLOOKUP(K84,F!A:G,3,0),IF(F84="M",VLOOKUP(K84,M!A:G,3,0),""))))),0)</f>
        <v/>
      </c>
      <c r="Q84" s="191" t="str">
        <f>IFERROR(IF(D84="","",IF(K84="","",IF(I84="","",IF(F84="F",VLOOKUP(K84,F!A:G,4,0),IF(F84="M",VLOOKUP(K84,M!A:G,4,0),""))))),0)</f>
        <v/>
      </c>
      <c r="R84" s="191" t="str">
        <f>IFERROR(IF(D84="","",IF(K84="","",IF(I84="","",IF(F84="F",VLOOKUP(K84,F!A:G,5,0),IF(F84="M",VLOOKUP(K84,M!A:G,5,0),""))))),0)</f>
        <v/>
      </c>
      <c r="S84" s="191" t="str">
        <f>IFERROR(IF(D84="","",IF(K84="","",IF(I84="","",IF(F84="F",VLOOKUP(K84,F!A:G,6,0),IF(F84="M",VLOOKUP(K84,M!A:G,6,0),""))))),0)</f>
        <v/>
      </c>
      <c r="T84" s="191" t="str">
        <f>IFERROR(IF(D84="","",IF(K84="","",IF(I84="","",IF(F84="F",VLOOKUP(K84,F!A:G,7,0),IF(F84="M",VLOOKUP(K84,M!A:G,7,0),""))))),0)</f>
        <v/>
      </c>
      <c r="U84" s="191" t="str">
        <f>IFERROR(IF(D84="","",IF(K84="","",IF(J84="","",IF(F84="F",VLOOKUP(K84,F!A:M,8,0),IF(F84="M",VLOOKUP(K84,M!A:M,8,0),""))))),0)</f>
        <v/>
      </c>
      <c r="V84" s="191" t="str">
        <f>IFERROR(IF(D84="","",IF(K84="","",IF(J84="","",IF(F84="F",VLOOKUP(K84,F!A:M,9,0),IF(F84="M",VLOOKUP(K84,M!A:M,9,0),""))))),0)</f>
        <v/>
      </c>
      <c r="W84" s="191" t="str">
        <f>IFERROR(IF(D84="","",IF(K84="","",IF(J84="","",IF(F84="F",VLOOKUP(K84,F!A:M,10,0),IF(F84="M",VLOOKUP(K84,M!A:M,10,0),""))))),0)</f>
        <v/>
      </c>
      <c r="X84" s="191" t="str">
        <f>IFERROR(IF(D84="","",IF(K84="","",IF(J84="","",IF(F84="F",VLOOKUP(K84,F!A:M,11,0),IF(F84="M",VLOOKUP(K84,M!A:M,11,0),""))))),0)</f>
        <v/>
      </c>
      <c r="Y84" s="191" t="str">
        <f>IFERROR(IF(D84="","",IF(K84="","",IF(J84="","",IF(F84="F",VLOOKUP(K84,F!A:M,12,0),IF(F84="M",VLOOKUP(K84,M!A:M,12,0),""))))),0)</f>
        <v/>
      </c>
      <c r="Z84" s="191" t="str">
        <f>IFERROR(IF(D84="","",IF(K84="","",IF(J84="","",IF(F84="F",VLOOKUP(K84,F!A:M,13,0),IF(F84="M",VLOOKUP(K84,M!A:M,13,0),""))))),0)</f>
        <v/>
      </c>
      <c r="AA84" s="191" t="str">
        <f>IFERROR(IF(D84="","",IF(F84="","",IF(J84="","",IF(K84="","",IF(AND(K84&gt;23,K84&lt;=60),IF(F84="F",VLOOKUP(MROUND(HZ84,0.5),'F-Weight for Length'!K:S,2,0),VLOOKUP(MROUND(HZ84,0.5),'M-Weight for Length'!K:S,2,0)),IF(K84&gt;60,IF(F84="F",VLOOKUP(K84,'F-Weight for Length'!U:AC,2,0),VLOOKUP(K84,'M-Weight for Length'!U:AC,2,0)),IF(F84="F",VLOOKUP(MROUND(HZ84,0.5),'F-Weight for Length'!A:I,2,0),VLOOKUP(MROUND(HZ84,0.5),'M-Weight for Length'!A:I,2,0)))))))),0)</f>
        <v/>
      </c>
      <c r="AB84" s="191" t="str">
        <f>IFERROR(IF(D84="","",IF(F84="","",IF(J84="","",IF(K84="","",IF(AND(K84&gt;23,K84&lt;=60),IF(F84="F",VLOOKUP(MROUND(HZ84,0.5),'F-Weight for Length'!K:S,3,0),VLOOKUP(MROUND(HZ84,0.5),'M-Weight for Length'!K:S,3,0)),IF(K84&gt;60,IF(F84="F",VLOOKUP(K84,'F-Weight for Length'!U:AC,3,0),VLOOKUP(K84,'M-Weight for Length'!U:AC,3,0)),IF(F84="F",VLOOKUP(MROUND(HZ84,0.5),'F-Weight for Length'!A:I,3,0),VLOOKUP(MROUND(HZ84,0.5),'M-Weight for Length'!A:I,3,0)))))))),0)</f>
        <v/>
      </c>
      <c r="AC84" s="191" t="str">
        <f>IFERROR(IF(D84="","",IF(F84="","",IF(J84="","",IF(K84="","",IF(AND(K84&gt;23,K84&lt;=60),IF(F84="F",VLOOKUP(MROUND(HZ84,0.5),'F-Weight for Length'!K:S,4,0),VLOOKUP(MROUND(HZ84,0.5),'M-Weight for Length'!K:S,4,0)),IF(K84&gt;60,IF(F84="F",VLOOKUP(K84,'F-Weight for Length'!U:AC,4,0),VLOOKUP(K84,'M-Weight for Length'!U:AC,4,0)),IF(F84="F",VLOOKUP(MROUND(HZ84,0.5),'F-Weight for Length'!A:I,4,0),VLOOKUP(MROUND(HZ84,0.5),'M-Weight for Length'!A:I,4,0)))))))),0)</f>
        <v/>
      </c>
      <c r="AD84" s="191" t="str">
        <f>IFERROR(IF(D84="","",IF(F84="","",IF(J84="","",IF(K84="","",IF(AND(K84&gt;23,K84&lt;=60),IF(F84="F",VLOOKUP(MROUND(HZ84,0.5),'F-Weight for Length'!K:S,5,0),VLOOKUP(MROUND(HZ84,0.5),'M-Weight for Length'!K:S,5,0)),IF(K84&gt;60,IF(F84="F",VLOOKUP(K84,'F-Weight for Length'!U:AC,5,0),VLOOKUP(K84,'M-Weight for Length'!U:AC,5,0)),IF(F84="F",VLOOKUP(MROUND(HZ84,0.5),'F-Weight for Length'!A:I,5,0),VLOOKUP(MROUND(HZ84,0.5),'M-Weight for Length'!A:I,5,0)))))))),0)</f>
        <v/>
      </c>
      <c r="AE84" s="191" t="str">
        <f>IFERROR(IF(D84="","",IF(F84="","",IF(J84="","",IF(K84="","",IF(AND(K84&gt;23,K84&lt;=60),IF(F84="F",VLOOKUP(MROUND(HZ84,0.5),'F-Weight for Length'!K:S,6,0),VLOOKUP(MROUND(HZ84,0.5),'M-Weight for Length'!K:S,6,0)),IF(K84&gt;60,IF(F84="F",VLOOKUP(K84,'F-Weight for Length'!U:AC,6,0),VLOOKUP(K84,'M-Weight for Length'!U:AC,6,0)),IF(F84="F",VLOOKUP(MROUND(HZ84,0.5),'F-Weight for Length'!A:I,6,0),VLOOKUP(MROUND(HZ84,0.5),'M-Weight for Length'!A:I,6,0)))))))),0)</f>
        <v/>
      </c>
      <c r="AF84" s="191" t="str">
        <f>IFERROR(IF(D84="","",IF(F84="","",IF(J84="","",IF(K84="","",IF(AND(K84&gt;23,K84&lt;=60),IF(F84="F",VLOOKUP(MROUND(HZ84,0.5),'F-Weight for Length'!K:S,7,0),VLOOKUP(MROUND(HZ84,0.5),'M-Weight for Length'!K:S,7,0)),IF(K84&gt;60,IF(F84="F",VLOOKUP(K84,'F-Weight for Length'!U:AC,7,0),VLOOKUP(K84,'M-Weight for Length'!U:AC,7,0)),IF(F84="F",VLOOKUP(MROUND(HZ84,0.5),'F-Weight for Length'!A:I,7,0),VLOOKUP(MROUND(HZ84,0.5),'M-Weight for Length'!A:I,7,0)))))))),0)</f>
        <v/>
      </c>
      <c r="AG84" s="191" t="str">
        <f>IFERROR(IF(D84="","",IF(F84="","",IF(J84="","",IF(K84="","",IF(AND(K84&gt;23,K84&lt;=60),IF(F84="F",VLOOKUP(MROUND(HZ84,0.5),'F-Weight for Length'!K:S,8,0),VLOOKUP(MROUND(HZ84,0.5),'M-Weight for Length'!K:S,8,0)),IF(K84&gt;60,IF(F84="F",VLOOKUP(K84,'F-Weight for Length'!U:AC,8,0),VLOOKUP(K84,'M-Weight for Length'!U:AC,8,0)),IF(F84="F",VLOOKUP(MROUND(HZ84,0.5),'F-Weight for Length'!A:I,8,0),VLOOKUP(MROUND(HZ84,0.5),'M-Weight for Length'!A:I,8,0)))))))),0)</f>
        <v/>
      </c>
      <c r="AH84" s="191" t="str">
        <f>IFERROR(IF(D84="","",IF(F84="","",IF(J84="","",IF(K84="","",IF(AND(K84&gt;23,K84&lt;=60),IF(F84="F",VLOOKUP(MROUND(HZ84,0.5),'F-Weight for Length'!K:S,9,0),VLOOKUP(MROUND(HZ84,0.5),'M-Weight for Length'!K:S,9,0)),IF(K84&gt;60,IF(F84="F",VLOOKUP(K84,'F-Weight for Length'!U:AC,9,0),VLOOKUP(K84,'M-Weight for Length'!U:AC,9,0)),IF(F84="F",VLOOKUP(MROUND(HZ84,0.5),'F-Weight for Length'!A:I,9,0),VLOOKUP(MROUND(HZ84,0.5),'M-Weight for Length'!A:I,9,0)))))))),0)</f>
        <v/>
      </c>
      <c r="AI84" s="192">
        <f t="shared" si="243"/>
        <v>0</v>
      </c>
      <c r="AJ84" s="192">
        <f t="shared" si="244"/>
        <v>0</v>
      </c>
      <c r="AK84" s="192">
        <f t="shared" si="245"/>
        <v>0</v>
      </c>
      <c r="AL84" s="192">
        <f t="shared" si="246"/>
        <v>0</v>
      </c>
      <c r="AM84" s="192">
        <f t="shared" si="247"/>
        <v>0</v>
      </c>
      <c r="AN84" s="192">
        <f t="shared" si="248"/>
        <v>0</v>
      </c>
      <c r="AO84" s="192">
        <f t="shared" si="249"/>
        <v>0</v>
      </c>
      <c r="AP84" s="192">
        <f t="shared" si="250"/>
        <v>0</v>
      </c>
      <c r="AQ84" s="192">
        <f t="shared" si="251"/>
        <v>0</v>
      </c>
      <c r="AR84" s="192">
        <f t="shared" si="252"/>
        <v>0</v>
      </c>
      <c r="AS84" s="192">
        <f t="shared" si="253"/>
        <v>0</v>
      </c>
      <c r="AT84" s="192">
        <f t="shared" si="254"/>
        <v>0</v>
      </c>
      <c r="AU84" s="192">
        <f t="shared" si="255"/>
        <v>0</v>
      </c>
      <c r="AV84" s="192">
        <f t="shared" si="256"/>
        <v>0</v>
      </c>
      <c r="AW84" s="192">
        <f t="shared" si="257"/>
        <v>0</v>
      </c>
      <c r="AX84" s="192">
        <f t="shared" si="258"/>
        <v>0</v>
      </c>
      <c r="AY84" s="192">
        <f t="shared" si="259"/>
        <v>0</v>
      </c>
      <c r="AZ84" s="192">
        <f t="shared" si="260"/>
        <v>0</v>
      </c>
      <c r="BA84" s="192">
        <f t="shared" si="261"/>
        <v>0</v>
      </c>
      <c r="BB84" s="192">
        <f t="shared" si="262"/>
        <v>0</v>
      </c>
      <c r="BC84" s="192">
        <f t="shared" si="263"/>
        <v>0</v>
      </c>
      <c r="BD84" s="192">
        <f t="shared" si="264"/>
        <v>0</v>
      </c>
      <c r="BE84" s="192">
        <f t="shared" si="265"/>
        <v>0</v>
      </c>
      <c r="BF84" s="192">
        <f t="shared" si="266"/>
        <v>0</v>
      </c>
      <c r="BG84" s="192">
        <f t="shared" si="267"/>
        <v>0</v>
      </c>
      <c r="BH84" s="192">
        <f t="shared" si="268"/>
        <v>0</v>
      </c>
      <c r="BI84" s="192">
        <f t="shared" si="269"/>
        <v>0</v>
      </c>
      <c r="BJ84" s="192">
        <f t="shared" si="270"/>
        <v>0</v>
      </c>
      <c r="BK84" s="192">
        <f t="shared" si="271"/>
        <v>0</v>
      </c>
      <c r="BL84" s="192">
        <f t="shared" si="272"/>
        <v>0</v>
      </c>
      <c r="BM84" s="192">
        <f t="shared" si="273"/>
        <v>0</v>
      </c>
      <c r="BN84" s="192">
        <f t="shared" si="274"/>
        <v>0</v>
      </c>
      <c r="BO84" s="192">
        <f t="shared" si="275"/>
        <v>0</v>
      </c>
      <c r="BP84" s="192">
        <f t="shared" si="276"/>
        <v>0</v>
      </c>
      <c r="BQ84" s="192">
        <f t="shared" si="277"/>
        <v>0</v>
      </c>
      <c r="BR84" s="192">
        <f t="shared" si="278"/>
        <v>0</v>
      </c>
      <c r="BS84" s="192">
        <f t="shared" si="279"/>
        <v>0</v>
      </c>
      <c r="BT84" s="192">
        <f t="shared" si="280"/>
        <v>0</v>
      </c>
      <c r="BU84" s="192">
        <f t="shared" si="281"/>
        <v>0</v>
      </c>
      <c r="BV84" s="192">
        <f t="shared" si="282"/>
        <v>0</v>
      </c>
      <c r="BW84" s="192">
        <f t="shared" si="283"/>
        <v>0</v>
      </c>
      <c r="BX84" s="192">
        <f t="shared" si="284"/>
        <v>0</v>
      </c>
      <c r="BY84" s="192">
        <f t="shared" si="285"/>
        <v>0</v>
      </c>
      <c r="BZ84" s="192">
        <f t="shared" si="286"/>
        <v>0</v>
      </c>
      <c r="CA84" s="192">
        <f t="shared" si="287"/>
        <v>0</v>
      </c>
      <c r="CB84" s="192">
        <f t="shared" si="288"/>
        <v>0</v>
      </c>
      <c r="CC84" s="192">
        <f t="shared" si="289"/>
        <v>0</v>
      </c>
      <c r="CD84" s="192">
        <f t="shared" si="290"/>
        <v>0</v>
      </c>
      <c r="CE84" s="192">
        <f t="shared" si="291"/>
        <v>0</v>
      </c>
      <c r="CF84" s="192">
        <f t="shared" si="292"/>
        <v>0</v>
      </c>
      <c r="CG84" s="192">
        <f t="shared" si="293"/>
        <v>0</v>
      </c>
      <c r="CH84" s="192">
        <f t="shared" si="294"/>
        <v>0</v>
      </c>
      <c r="CI84" s="192">
        <f t="shared" si="295"/>
        <v>0</v>
      </c>
      <c r="CJ84" s="192">
        <f t="shared" si="296"/>
        <v>0</v>
      </c>
      <c r="CK84" s="192">
        <f t="shared" si="297"/>
        <v>0</v>
      </c>
      <c r="CL84" s="192">
        <f t="shared" si="298"/>
        <v>0</v>
      </c>
      <c r="CM84" s="192">
        <f t="shared" si="299"/>
        <v>0</v>
      </c>
      <c r="CN84" s="192">
        <f t="shared" si="300"/>
        <v>0</v>
      </c>
      <c r="CO84" s="192">
        <f t="shared" si="301"/>
        <v>0</v>
      </c>
      <c r="CP84" s="192">
        <f t="shared" si="302"/>
        <v>0</v>
      </c>
      <c r="CQ84" s="192">
        <f t="shared" si="303"/>
        <v>0</v>
      </c>
      <c r="CR84" s="192">
        <f t="shared" si="304"/>
        <v>0</v>
      </c>
      <c r="CS84" s="192">
        <f t="shared" si="305"/>
        <v>0</v>
      </c>
      <c r="CT84" s="192">
        <f t="shared" si="306"/>
        <v>0</v>
      </c>
      <c r="CU84" s="192">
        <f t="shared" si="307"/>
        <v>0</v>
      </c>
      <c r="CV84" s="192">
        <f t="shared" si="308"/>
        <v>0</v>
      </c>
      <c r="CW84" s="192">
        <f t="shared" si="309"/>
        <v>0</v>
      </c>
      <c r="CX84" s="192">
        <f t="shared" si="310"/>
        <v>0</v>
      </c>
      <c r="CY84" s="192">
        <f t="shared" si="311"/>
        <v>0</v>
      </c>
      <c r="CZ84" s="192">
        <f t="shared" si="312"/>
        <v>0</v>
      </c>
      <c r="DA84" s="192">
        <f t="shared" si="313"/>
        <v>0</v>
      </c>
      <c r="DB84" s="192">
        <f t="shared" si="314"/>
        <v>0</v>
      </c>
      <c r="DC84" s="192">
        <f t="shared" si="315"/>
        <v>0</v>
      </c>
      <c r="DD84" s="192">
        <f t="shared" si="316"/>
        <v>0</v>
      </c>
      <c r="DE84" s="192">
        <f t="shared" si="317"/>
        <v>0</v>
      </c>
      <c r="DF84" s="192">
        <f t="shared" si="318"/>
        <v>0</v>
      </c>
      <c r="DG84" s="192">
        <f t="shared" si="319"/>
        <v>0</v>
      </c>
      <c r="DH84" s="192">
        <f t="shared" si="320"/>
        <v>0</v>
      </c>
      <c r="DI84" s="192">
        <f t="shared" si="321"/>
        <v>0</v>
      </c>
      <c r="DJ84" s="192">
        <f t="shared" si="322"/>
        <v>0</v>
      </c>
      <c r="DK84" s="192">
        <f t="shared" si="323"/>
        <v>0</v>
      </c>
      <c r="DL84" s="192">
        <f t="shared" si="324"/>
        <v>0</v>
      </c>
      <c r="DM84" s="192">
        <f t="shared" si="325"/>
        <v>0</v>
      </c>
      <c r="DN84" s="192">
        <f t="shared" si="326"/>
        <v>0</v>
      </c>
      <c r="DO84" s="192">
        <f t="shared" si="327"/>
        <v>0</v>
      </c>
      <c r="DP84" s="192">
        <f t="shared" si="328"/>
        <v>0</v>
      </c>
      <c r="DQ84" s="192">
        <f t="shared" si="329"/>
        <v>0</v>
      </c>
      <c r="DR84" s="192">
        <f t="shared" si="330"/>
        <v>0</v>
      </c>
      <c r="DS84" s="192">
        <f t="shared" si="331"/>
        <v>0</v>
      </c>
      <c r="DT84" s="192">
        <f t="shared" si="332"/>
        <v>0</v>
      </c>
      <c r="DU84" s="192">
        <f t="shared" si="333"/>
        <v>0</v>
      </c>
      <c r="DV84" s="193">
        <f t="shared" si="334"/>
        <v>0</v>
      </c>
      <c r="DW84" s="193">
        <f t="shared" si="335"/>
        <v>0</v>
      </c>
      <c r="DX84" s="193">
        <f t="shared" si="336"/>
        <v>0</v>
      </c>
      <c r="DY84" s="193">
        <f t="shared" si="337"/>
        <v>0</v>
      </c>
      <c r="DZ84" s="193">
        <f t="shared" si="338"/>
        <v>0</v>
      </c>
      <c r="EA84" s="192">
        <f t="shared" si="339"/>
        <v>0</v>
      </c>
      <c r="EB84" s="192">
        <f t="shared" si="340"/>
        <v>0</v>
      </c>
      <c r="EC84" s="192">
        <f t="shared" si="341"/>
        <v>0</v>
      </c>
      <c r="ED84" s="192">
        <f t="shared" si="342"/>
        <v>0</v>
      </c>
      <c r="EE84" s="192">
        <f t="shared" si="343"/>
        <v>0</v>
      </c>
      <c r="EF84" s="192">
        <f t="shared" si="344"/>
        <v>0</v>
      </c>
      <c r="EG84" s="192">
        <f t="shared" si="345"/>
        <v>0</v>
      </c>
      <c r="EH84" s="192">
        <f t="shared" si="346"/>
        <v>0</v>
      </c>
      <c r="EI84" s="192">
        <f t="shared" si="347"/>
        <v>0</v>
      </c>
      <c r="EJ84" s="192">
        <f t="shared" si="348"/>
        <v>0</v>
      </c>
      <c r="EK84" s="192">
        <f t="shared" si="349"/>
        <v>0</v>
      </c>
      <c r="EL84" s="192">
        <f t="shared" si="350"/>
        <v>0</v>
      </c>
      <c r="EM84" s="192">
        <f t="shared" si="351"/>
        <v>0</v>
      </c>
      <c r="EN84" s="192">
        <f t="shared" si="352"/>
        <v>0</v>
      </c>
      <c r="EO84" s="192">
        <f t="shared" si="353"/>
        <v>0</v>
      </c>
      <c r="EP84" s="192">
        <f t="shared" si="354"/>
        <v>0</v>
      </c>
      <c r="EQ84" s="192">
        <f t="shared" si="355"/>
        <v>0</v>
      </c>
      <c r="ER84" s="192">
        <f t="shared" si="356"/>
        <v>0</v>
      </c>
      <c r="ES84" s="192">
        <f t="shared" si="357"/>
        <v>0</v>
      </c>
      <c r="ET84" s="192">
        <f t="shared" si="358"/>
        <v>0</v>
      </c>
      <c r="EU84" s="192">
        <f t="shared" si="359"/>
        <v>0</v>
      </c>
      <c r="EV84" s="192">
        <f t="shared" si="360"/>
        <v>0</v>
      </c>
      <c r="EW84" s="192">
        <f t="shared" si="361"/>
        <v>0</v>
      </c>
      <c r="EX84" s="192">
        <f t="shared" si="362"/>
        <v>0</v>
      </c>
      <c r="EY84" s="192">
        <f t="shared" si="363"/>
        <v>0</v>
      </c>
      <c r="EZ84" s="192">
        <f t="shared" si="364"/>
        <v>0</v>
      </c>
      <c r="FA84" s="192">
        <f t="shared" si="365"/>
        <v>0</v>
      </c>
      <c r="FB84" s="192">
        <f t="shared" si="366"/>
        <v>0</v>
      </c>
      <c r="FC84" s="192">
        <f t="shared" si="367"/>
        <v>0</v>
      </c>
      <c r="FD84" s="192">
        <f t="shared" si="368"/>
        <v>0</v>
      </c>
      <c r="FE84" s="192">
        <f t="shared" si="369"/>
        <v>0</v>
      </c>
      <c r="FF84" s="192">
        <f t="shared" si="370"/>
        <v>0</v>
      </c>
      <c r="FG84" s="192">
        <f t="shared" si="371"/>
        <v>0</v>
      </c>
      <c r="FH84" s="192">
        <f t="shared" si="372"/>
        <v>0</v>
      </c>
      <c r="FI84" s="192">
        <f t="shared" si="373"/>
        <v>0</v>
      </c>
      <c r="FJ84" s="192">
        <f t="shared" si="374"/>
        <v>0</v>
      </c>
      <c r="FK84" s="192">
        <f t="shared" si="375"/>
        <v>0</v>
      </c>
      <c r="FL84" s="192">
        <f t="shared" si="376"/>
        <v>0</v>
      </c>
      <c r="FM84" s="192">
        <f t="shared" si="377"/>
        <v>0</v>
      </c>
      <c r="FN84" s="192">
        <f t="shared" si="378"/>
        <v>0</v>
      </c>
      <c r="FO84" s="192">
        <f t="shared" si="379"/>
        <v>0</v>
      </c>
      <c r="FP84" s="192">
        <f t="shared" si="380"/>
        <v>0</v>
      </c>
      <c r="FQ84" s="192">
        <f t="shared" si="381"/>
        <v>0</v>
      </c>
      <c r="FR84" s="192">
        <f t="shared" si="382"/>
        <v>0</v>
      </c>
      <c r="FS84" s="192">
        <f t="shared" si="383"/>
        <v>0</v>
      </c>
      <c r="FT84" s="192">
        <f t="shared" si="384"/>
        <v>0</v>
      </c>
      <c r="FU84" s="192">
        <f t="shared" si="385"/>
        <v>0</v>
      </c>
      <c r="FV84" s="192">
        <f t="shared" si="386"/>
        <v>0</v>
      </c>
      <c r="FW84" s="192">
        <f t="shared" si="387"/>
        <v>0</v>
      </c>
      <c r="FX84" s="192">
        <f t="shared" si="388"/>
        <v>0</v>
      </c>
      <c r="FY84" s="192">
        <f t="shared" si="389"/>
        <v>0</v>
      </c>
      <c r="FZ84" s="192">
        <f t="shared" si="390"/>
        <v>0</v>
      </c>
      <c r="GA84" s="192">
        <f t="shared" si="391"/>
        <v>0</v>
      </c>
      <c r="GB84" s="192">
        <f t="shared" si="392"/>
        <v>0</v>
      </c>
      <c r="GC84" s="192">
        <f t="shared" si="393"/>
        <v>0</v>
      </c>
      <c r="GD84" s="192">
        <f t="shared" si="394"/>
        <v>0</v>
      </c>
      <c r="GE84" s="192">
        <f t="shared" si="395"/>
        <v>0</v>
      </c>
      <c r="GF84" s="192">
        <f t="shared" si="396"/>
        <v>0</v>
      </c>
      <c r="GG84" s="192">
        <f t="shared" si="397"/>
        <v>0</v>
      </c>
      <c r="GH84" s="192">
        <f t="shared" si="398"/>
        <v>0</v>
      </c>
      <c r="GI84" s="192">
        <f t="shared" si="399"/>
        <v>0</v>
      </c>
      <c r="GJ84" s="192">
        <f t="shared" si="400"/>
        <v>0</v>
      </c>
      <c r="GK84" s="192">
        <f t="shared" si="401"/>
        <v>0</v>
      </c>
      <c r="GL84" s="192">
        <f t="shared" si="402"/>
        <v>0</v>
      </c>
      <c r="GM84" s="192">
        <f t="shared" si="403"/>
        <v>0</v>
      </c>
      <c r="GN84" s="192">
        <f t="shared" si="404"/>
        <v>0</v>
      </c>
      <c r="GO84" s="192">
        <f t="shared" si="405"/>
        <v>0</v>
      </c>
      <c r="GP84" s="192">
        <f t="shared" si="406"/>
        <v>0</v>
      </c>
      <c r="GQ84" s="192">
        <f t="shared" si="407"/>
        <v>0</v>
      </c>
      <c r="GR84" s="192">
        <f t="shared" si="408"/>
        <v>0</v>
      </c>
      <c r="GS84" s="192">
        <f t="shared" si="409"/>
        <v>0</v>
      </c>
      <c r="GT84" s="192">
        <f t="shared" si="410"/>
        <v>0</v>
      </c>
      <c r="GU84" s="192">
        <f t="shared" si="411"/>
        <v>0</v>
      </c>
      <c r="GV84" s="192">
        <f t="shared" si="412"/>
        <v>0</v>
      </c>
      <c r="GW84" s="192">
        <f t="shared" si="413"/>
        <v>0</v>
      </c>
      <c r="GX84" s="192">
        <f t="shared" si="414"/>
        <v>0</v>
      </c>
      <c r="GY84" s="192">
        <f t="shared" si="415"/>
        <v>0</v>
      </c>
      <c r="GZ84" s="192">
        <f t="shared" si="416"/>
        <v>0</v>
      </c>
      <c r="HA84" s="192">
        <f t="shared" si="417"/>
        <v>0</v>
      </c>
      <c r="HB84" s="192">
        <f t="shared" si="418"/>
        <v>0</v>
      </c>
      <c r="HC84" s="192">
        <f t="shared" si="419"/>
        <v>0</v>
      </c>
      <c r="HD84" s="192">
        <f t="shared" si="420"/>
        <v>0</v>
      </c>
      <c r="HE84" s="192">
        <f t="shared" si="421"/>
        <v>0</v>
      </c>
      <c r="HF84" s="192">
        <f t="shared" si="422"/>
        <v>0</v>
      </c>
      <c r="HG84" s="192">
        <f t="shared" si="423"/>
        <v>0</v>
      </c>
      <c r="HH84" s="192">
        <f t="shared" si="424"/>
        <v>0</v>
      </c>
      <c r="HI84" s="192">
        <f t="shared" si="425"/>
        <v>0</v>
      </c>
      <c r="HJ84" s="192">
        <f t="shared" si="426"/>
        <v>0</v>
      </c>
      <c r="HK84" s="192">
        <f t="shared" si="427"/>
        <v>0</v>
      </c>
      <c r="HL84" s="192">
        <f t="shared" si="428"/>
        <v>0</v>
      </c>
      <c r="HM84" s="192">
        <f t="shared" si="429"/>
        <v>0</v>
      </c>
      <c r="HN84" s="194">
        <f t="shared" si="430"/>
        <v>0</v>
      </c>
      <c r="HO84" s="194">
        <f t="shared" si="431"/>
        <v>0</v>
      </c>
      <c r="HP84" s="194">
        <f t="shared" si="432"/>
        <v>0</v>
      </c>
      <c r="HQ84" s="194">
        <f t="shared" si="433"/>
        <v>0</v>
      </c>
      <c r="HR84" s="194">
        <f t="shared" si="434"/>
        <v>0</v>
      </c>
      <c r="HS84" s="195" t="str">
        <f t="shared" si="229"/>
        <v/>
      </c>
      <c r="HT84" s="196">
        <f t="shared" si="230"/>
        <v>0</v>
      </c>
      <c r="HU84" s="196">
        <f t="shared" si="231"/>
        <v>0</v>
      </c>
      <c r="HV84" s="197" t="str">
        <f t="shared" si="232"/>
        <v/>
      </c>
      <c r="HW84" s="197" t="str">
        <f t="shared" si="435"/>
        <v/>
      </c>
      <c r="HX84" s="197" t="str">
        <f t="shared" si="436"/>
        <v/>
      </c>
      <c r="HY84" s="195" t="str">
        <f t="shared" si="233"/>
        <v/>
      </c>
      <c r="HZ84" s="30">
        <f t="shared" si="227"/>
        <v>0</v>
      </c>
      <c r="IA84" s="198">
        <f t="shared" si="234"/>
        <v>0</v>
      </c>
      <c r="IB84" s="195"/>
      <c r="IC84" s="195">
        <f t="shared" si="437"/>
        <v>0</v>
      </c>
      <c r="ID84" s="195">
        <f t="shared" si="235"/>
        <v>0</v>
      </c>
      <c r="IE84" s="195">
        <f t="shared" si="438"/>
        <v>0</v>
      </c>
      <c r="IF84" s="195">
        <f t="shared" si="236"/>
        <v>0</v>
      </c>
      <c r="IG84" s="307">
        <f t="shared" si="237"/>
        <v>0</v>
      </c>
      <c r="IH84" s="307">
        <f t="shared" si="238"/>
        <v>0</v>
      </c>
      <c r="II84" s="44">
        <f t="shared" si="239"/>
        <v>0</v>
      </c>
      <c r="IJ84" s="44">
        <f t="shared" si="439"/>
        <v>0</v>
      </c>
      <c r="IK84" s="44">
        <f t="shared" si="440"/>
        <v>0</v>
      </c>
      <c r="IL84" s="44">
        <f t="shared" si="441"/>
        <v>0</v>
      </c>
      <c r="IM84" s="44">
        <f t="shared" si="442"/>
        <v>0</v>
      </c>
      <c r="IN84" s="44">
        <f t="shared" si="443"/>
        <v>0</v>
      </c>
      <c r="IO84" s="44">
        <f t="shared" si="444"/>
        <v>0</v>
      </c>
    </row>
    <row r="85" spans="1:249" ht="18" customHeight="1">
      <c r="A85" s="188">
        <v>79</v>
      </c>
      <c r="B85" s="326"/>
      <c r="C85" s="289"/>
      <c r="D85" s="199"/>
      <c r="E85" s="189"/>
      <c r="F85" s="189"/>
      <c r="G85" s="190"/>
      <c r="H85" s="190"/>
      <c r="I85" s="272"/>
      <c r="J85" s="207"/>
      <c r="K85" s="214" t="str">
        <f t="shared" si="240"/>
        <v/>
      </c>
      <c r="L85" s="200" t="str">
        <f t="shared" si="241"/>
        <v/>
      </c>
      <c r="M85" s="200" t="str">
        <f t="shared" si="242"/>
        <v/>
      </c>
      <c r="N85" s="209" t="str">
        <f t="shared" si="228"/>
        <v/>
      </c>
      <c r="O85" s="208" t="str">
        <f>IFERROR(IF(D85="","",IF(K85="","",IF(I85="","",IF(F85="F",VLOOKUP(K85,F!A:G,2,0),IF(F85="M",VLOOKUP(K85,M!A:G,2,0),""))))),0)</f>
        <v/>
      </c>
      <c r="P85" s="191" t="str">
        <f>IFERROR(IF(D85="","",IF(K85="","",IF(I85="","",IF(F85="F",VLOOKUP(K85,F!A:G,3,0),IF(F85="M",VLOOKUP(K85,M!A:G,3,0),""))))),0)</f>
        <v/>
      </c>
      <c r="Q85" s="191" t="str">
        <f>IFERROR(IF(D85="","",IF(K85="","",IF(I85="","",IF(F85="F",VLOOKUP(K85,F!A:G,4,0),IF(F85="M",VLOOKUP(K85,M!A:G,4,0),""))))),0)</f>
        <v/>
      </c>
      <c r="R85" s="191" t="str">
        <f>IFERROR(IF(D85="","",IF(K85="","",IF(I85="","",IF(F85="F",VLOOKUP(K85,F!A:G,5,0),IF(F85="M",VLOOKUP(K85,M!A:G,5,0),""))))),0)</f>
        <v/>
      </c>
      <c r="S85" s="191" t="str">
        <f>IFERROR(IF(D85="","",IF(K85="","",IF(I85="","",IF(F85="F",VLOOKUP(K85,F!A:G,6,0),IF(F85="M",VLOOKUP(K85,M!A:G,6,0),""))))),0)</f>
        <v/>
      </c>
      <c r="T85" s="191" t="str">
        <f>IFERROR(IF(D85="","",IF(K85="","",IF(I85="","",IF(F85="F",VLOOKUP(K85,F!A:G,7,0),IF(F85="M",VLOOKUP(K85,M!A:G,7,0),""))))),0)</f>
        <v/>
      </c>
      <c r="U85" s="191" t="str">
        <f>IFERROR(IF(D85="","",IF(K85="","",IF(J85="","",IF(F85="F",VLOOKUP(K85,F!A:M,8,0),IF(F85="M",VLOOKUP(K85,M!A:M,8,0),""))))),0)</f>
        <v/>
      </c>
      <c r="V85" s="191" t="str">
        <f>IFERROR(IF(D85="","",IF(K85="","",IF(J85="","",IF(F85="F",VLOOKUP(K85,F!A:M,9,0),IF(F85="M",VLOOKUP(K85,M!A:M,9,0),""))))),0)</f>
        <v/>
      </c>
      <c r="W85" s="191" t="str">
        <f>IFERROR(IF(D85="","",IF(K85="","",IF(J85="","",IF(F85="F",VLOOKUP(K85,F!A:M,10,0),IF(F85="M",VLOOKUP(K85,M!A:M,10,0),""))))),0)</f>
        <v/>
      </c>
      <c r="X85" s="191" t="str">
        <f>IFERROR(IF(D85="","",IF(K85="","",IF(J85="","",IF(F85="F",VLOOKUP(K85,F!A:M,11,0),IF(F85="M",VLOOKUP(K85,M!A:M,11,0),""))))),0)</f>
        <v/>
      </c>
      <c r="Y85" s="191" t="str">
        <f>IFERROR(IF(D85="","",IF(K85="","",IF(J85="","",IF(F85="F",VLOOKUP(K85,F!A:M,12,0),IF(F85="M",VLOOKUP(K85,M!A:M,12,0),""))))),0)</f>
        <v/>
      </c>
      <c r="Z85" s="191" t="str">
        <f>IFERROR(IF(D85="","",IF(K85="","",IF(J85="","",IF(F85="F",VLOOKUP(K85,F!A:M,13,0),IF(F85="M",VLOOKUP(K85,M!A:M,13,0),""))))),0)</f>
        <v/>
      </c>
      <c r="AA85" s="191" t="str">
        <f>IFERROR(IF(D85="","",IF(F85="","",IF(J85="","",IF(K85="","",IF(AND(K85&gt;23,K85&lt;=60),IF(F85="F",VLOOKUP(MROUND(HZ85,0.5),'F-Weight for Length'!K:S,2,0),VLOOKUP(MROUND(HZ85,0.5),'M-Weight for Length'!K:S,2,0)),IF(K85&gt;60,IF(F85="F",VLOOKUP(K85,'F-Weight for Length'!U:AC,2,0),VLOOKUP(K85,'M-Weight for Length'!U:AC,2,0)),IF(F85="F",VLOOKUP(MROUND(HZ85,0.5),'F-Weight for Length'!A:I,2,0),VLOOKUP(MROUND(HZ85,0.5),'M-Weight for Length'!A:I,2,0)))))))),0)</f>
        <v/>
      </c>
      <c r="AB85" s="191" t="str">
        <f>IFERROR(IF(D85="","",IF(F85="","",IF(J85="","",IF(K85="","",IF(AND(K85&gt;23,K85&lt;=60),IF(F85="F",VLOOKUP(MROUND(HZ85,0.5),'F-Weight for Length'!K:S,3,0),VLOOKUP(MROUND(HZ85,0.5),'M-Weight for Length'!K:S,3,0)),IF(K85&gt;60,IF(F85="F",VLOOKUP(K85,'F-Weight for Length'!U:AC,3,0),VLOOKUP(K85,'M-Weight for Length'!U:AC,3,0)),IF(F85="F",VLOOKUP(MROUND(HZ85,0.5),'F-Weight for Length'!A:I,3,0),VLOOKUP(MROUND(HZ85,0.5),'M-Weight for Length'!A:I,3,0)))))))),0)</f>
        <v/>
      </c>
      <c r="AC85" s="191" t="str">
        <f>IFERROR(IF(D85="","",IF(F85="","",IF(J85="","",IF(K85="","",IF(AND(K85&gt;23,K85&lt;=60),IF(F85="F",VLOOKUP(MROUND(HZ85,0.5),'F-Weight for Length'!K:S,4,0),VLOOKUP(MROUND(HZ85,0.5),'M-Weight for Length'!K:S,4,0)),IF(K85&gt;60,IF(F85="F",VLOOKUP(K85,'F-Weight for Length'!U:AC,4,0),VLOOKUP(K85,'M-Weight for Length'!U:AC,4,0)),IF(F85="F",VLOOKUP(MROUND(HZ85,0.5),'F-Weight for Length'!A:I,4,0),VLOOKUP(MROUND(HZ85,0.5),'M-Weight for Length'!A:I,4,0)))))))),0)</f>
        <v/>
      </c>
      <c r="AD85" s="191" t="str">
        <f>IFERROR(IF(D85="","",IF(F85="","",IF(J85="","",IF(K85="","",IF(AND(K85&gt;23,K85&lt;=60),IF(F85="F",VLOOKUP(MROUND(HZ85,0.5),'F-Weight for Length'!K:S,5,0),VLOOKUP(MROUND(HZ85,0.5),'M-Weight for Length'!K:S,5,0)),IF(K85&gt;60,IF(F85="F",VLOOKUP(K85,'F-Weight for Length'!U:AC,5,0),VLOOKUP(K85,'M-Weight for Length'!U:AC,5,0)),IF(F85="F",VLOOKUP(MROUND(HZ85,0.5),'F-Weight for Length'!A:I,5,0),VLOOKUP(MROUND(HZ85,0.5),'M-Weight for Length'!A:I,5,0)))))))),0)</f>
        <v/>
      </c>
      <c r="AE85" s="191" t="str">
        <f>IFERROR(IF(D85="","",IF(F85="","",IF(J85="","",IF(K85="","",IF(AND(K85&gt;23,K85&lt;=60),IF(F85="F",VLOOKUP(MROUND(HZ85,0.5),'F-Weight for Length'!K:S,6,0),VLOOKUP(MROUND(HZ85,0.5),'M-Weight for Length'!K:S,6,0)),IF(K85&gt;60,IF(F85="F",VLOOKUP(K85,'F-Weight for Length'!U:AC,6,0),VLOOKUP(K85,'M-Weight for Length'!U:AC,6,0)),IF(F85="F",VLOOKUP(MROUND(HZ85,0.5),'F-Weight for Length'!A:I,6,0),VLOOKUP(MROUND(HZ85,0.5),'M-Weight for Length'!A:I,6,0)))))))),0)</f>
        <v/>
      </c>
      <c r="AF85" s="191" t="str">
        <f>IFERROR(IF(D85="","",IF(F85="","",IF(J85="","",IF(K85="","",IF(AND(K85&gt;23,K85&lt;=60),IF(F85="F",VLOOKUP(MROUND(HZ85,0.5),'F-Weight for Length'!K:S,7,0),VLOOKUP(MROUND(HZ85,0.5),'M-Weight for Length'!K:S,7,0)),IF(K85&gt;60,IF(F85="F",VLOOKUP(K85,'F-Weight for Length'!U:AC,7,0),VLOOKUP(K85,'M-Weight for Length'!U:AC,7,0)),IF(F85="F",VLOOKUP(MROUND(HZ85,0.5),'F-Weight for Length'!A:I,7,0),VLOOKUP(MROUND(HZ85,0.5),'M-Weight for Length'!A:I,7,0)))))))),0)</f>
        <v/>
      </c>
      <c r="AG85" s="191" t="str">
        <f>IFERROR(IF(D85="","",IF(F85="","",IF(J85="","",IF(K85="","",IF(AND(K85&gt;23,K85&lt;=60),IF(F85="F",VLOOKUP(MROUND(HZ85,0.5),'F-Weight for Length'!K:S,8,0),VLOOKUP(MROUND(HZ85,0.5),'M-Weight for Length'!K:S,8,0)),IF(K85&gt;60,IF(F85="F",VLOOKUP(K85,'F-Weight for Length'!U:AC,8,0),VLOOKUP(K85,'M-Weight for Length'!U:AC,8,0)),IF(F85="F",VLOOKUP(MROUND(HZ85,0.5),'F-Weight for Length'!A:I,8,0),VLOOKUP(MROUND(HZ85,0.5),'M-Weight for Length'!A:I,8,0)))))))),0)</f>
        <v/>
      </c>
      <c r="AH85" s="191" t="str">
        <f>IFERROR(IF(D85="","",IF(F85="","",IF(J85="","",IF(K85="","",IF(AND(K85&gt;23,K85&lt;=60),IF(F85="F",VLOOKUP(MROUND(HZ85,0.5),'F-Weight for Length'!K:S,9,0),VLOOKUP(MROUND(HZ85,0.5),'M-Weight for Length'!K:S,9,0)),IF(K85&gt;60,IF(F85="F",VLOOKUP(K85,'F-Weight for Length'!U:AC,9,0),VLOOKUP(K85,'M-Weight for Length'!U:AC,9,0)),IF(F85="F",VLOOKUP(MROUND(HZ85,0.5),'F-Weight for Length'!A:I,9,0),VLOOKUP(MROUND(HZ85,0.5),'M-Weight for Length'!A:I,9,0)))))))),0)</f>
        <v/>
      </c>
      <c r="AI85" s="192">
        <f t="shared" si="243"/>
        <v>0</v>
      </c>
      <c r="AJ85" s="192">
        <f t="shared" si="244"/>
        <v>0</v>
      </c>
      <c r="AK85" s="192">
        <f t="shared" si="245"/>
        <v>0</v>
      </c>
      <c r="AL85" s="192">
        <f t="shared" si="246"/>
        <v>0</v>
      </c>
      <c r="AM85" s="192">
        <f t="shared" si="247"/>
        <v>0</v>
      </c>
      <c r="AN85" s="192">
        <f t="shared" si="248"/>
        <v>0</v>
      </c>
      <c r="AO85" s="192">
        <f t="shared" si="249"/>
        <v>0</v>
      </c>
      <c r="AP85" s="192">
        <f t="shared" si="250"/>
        <v>0</v>
      </c>
      <c r="AQ85" s="192">
        <f t="shared" si="251"/>
        <v>0</v>
      </c>
      <c r="AR85" s="192">
        <f t="shared" si="252"/>
        <v>0</v>
      </c>
      <c r="AS85" s="192">
        <f t="shared" si="253"/>
        <v>0</v>
      </c>
      <c r="AT85" s="192">
        <f t="shared" si="254"/>
        <v>0</v>
      </c>
      <c r="AU85" s="192">
        <f t="shared" si="255"/>
        <v>0</v>
      </c>
      <c r="AV85" s="192">
        <f t="shared" si="256"/>
        <v>0</v>
      </c>
      <c r="AW85" s="192">
        <f t="shared" si="257"/>
        <v>0</v>
      </c>
      <c r="AX85" s="192">
        <f t="shared" si="258"/>
        <v>0</v>
      </c>
      <c r="AY85" s="192">
        <f t="shared" si="259"/>
        <v>0</v>
      </c>
      <c r="AZ85" s="192">
        <f t="shared" si="260"/>
        <v>0</v>
      </c>
      <c r="BA85" s="192">
        <f t="shared" si="261"/>
        <v>0</v>
      </c>
      <c r="BB85" s="192">
        <f t="shared" si="262"/>
        <v>0</v>
      </c>
      <c r="BC85" s="192">
        <f t="shared" si="263"/>
        <v>0</v>
      </c>
      <c r="BD85" s="192">
        <f t="shared" si="264"/>
        <v>0</v>
      </c>
      <c r="BE85" s="192">
        <f t="shared" si="265"/>
        <v>0</v>
      </c>
      <c r="BF85" s="192">
        <f t="shared" si="266"/>
        <v>0</v>
      </c>
      <c r="BG85" s="192">
        <f t="shared" si="267"/>
        <v>0</v>
      </c>
      <c r="BH85" s="192">
        <f t="shared" si="268"/>
        <v>0</v>
      </c>
      <c r="BI85" s="192">
        <f t="shared" si="269"/>
        <v>0</v>
      </c>
      <c r="BJ85" s="192">
        <f t="shared" si="270"/>
        <v>0</v>
      </c>
      <c r="BK85" s="192">
        <f t="shared" si="271"/>
        <v>0</v>
      </c>
      <c r="BL85" s="192">
        <f t="shared" si="272"/>
        <v>0</v>
      </c>
      <c r="BM85" s="192">
        <f t="shared" si="273"/>
        <v>0</v>
      </c>
      <c r="BN85" s="192">
        <f t="shared" si="274"/>
        <v>0</v>
      </c>
      <c r="BO85" s="192">
        <f t="shared" si="275"/>
        <v>0</v>
      </c>
      <c r="BP85" s="192">
        <f t="shared" si="276"/>
        <v>0</v>
      </c>
      <c r="BQ85" s="192">
        <f t="shared" si="277"/>
        <v>0</v>
      </c>
      <c r="BR85" s="192">
        <f t="shared" si="278"/>
        <v>0</v>
      </c>
      <c r="BS85" s="192">
        <f t="shared" si="279"/>
        <v>0</v>
      </c>
      <c r="BT85" s="192">
        <f t="shared" si="280"/>
        <v>0</v>
      </c>
      <c r="BU85" s="192">
        <f t="shared" si="281"/>
        <v>0</v>
      </c>
      <c r="BV85" s="192">
        <f t="shared" si="282"/>
        <v>0</v>
      </c>
      <c r="BW85" s="192">
        <f t="shared" si="283"/>
        <v>0</v>
      </c>
      <c r="BX85" s="192">
        <f t="shared" si="284"/>
        <v>0</v>
      </c>
      <c r="BY85" s="192">
        <f t="shared" si="285"/>
        <v>0</v>
      </c>
      <c r="BZ85" s="192">
        <f t="shared" si="286"/>
        <v>0</v>
      </c>
      <c r="CA85" s="192">
        <f t="shared" si="287"/>
        <v>0</v>
      </c>
      <c r="CB85" s="192">
        <f t="shared" si="288"/>
        <v>0</v>
      </c>
      <c r="CC85" s="192">
        <f t="shared" si="289"/>
        <v>0</v>
      </c>
      <c r="CD85" s="192">
        <f t="shared" si="290"/>
        <v>0</v>
      </c>
      <c r="CE85" s="192">
        <f t="shared" si="291"/>
        <v>0</v>
      </c>
      <c r="CF85" s="192">
        <f t="shared" si="292"/>
        <v>0</v>
      </c>
      <c r="CG85" s="192">
        <f t="shared" si="293"/>
        <v>0</v>
      </c>
      <c r="CH85" s="192">
        <f t="shared" si="294"/>
        <v>0</v>
      </c>
      <c r="CI85" s="192">
        <f t="shared" si="295"/>
        <v>0</v>
      </c>
      <c r="CJ85" s="192">
        <f t="shared" si="296"/>
        <v>0</v>
      </c>
      <c r="CK85" s="192">
        <f t="shared" si="297"/>
        <v>0</v>
      </c>
      <c r="CL85" s="192">
        <f t="shared" si="298"/>
        <v>0</v>
      </c>
      <c r="CM85" s="192">
        <f t="shared" si="299"/>
        <v>0</v>
      </c>
      <c r="CN85" s="192">
        <f t="shared" si="300"/>
        <v>0</v>
      </c>
      <c r="CO85" s="192">
        <f t="shared" si="301"/>
        <v>0</v>
      </c>
      <c r="CP85" s="192">
        <f t="shared" si="302"/>
        <v>0</v>
      </c>
      <c r="CQ85" s="192">
        <f t="shared" si="303"/>
        <v>0</v>
      </c>
      <c r="CR85" s="192">
        <f t="shared" si="304"/>
        <v>0</v>
      </c>
      <c r="CS85" s="192">
        <f t="shared" si="305"/>
        <v>0</v>
      </c>
      <c r="CT85" s="192">
        <f t="shared" si="306"/>
        <v>0</v>
      </c>
      <c r="CU85" s="192">
        <f t="shared" si="307"/>
        <v>0</v>
      </c>
      <c r="CV85" s="192">
        <f t="shared" si="308"/>
        <v>0</v>
      </c>
      <c r="CW85" s="192">
        <f t="shared" si="309"/>
        <v>0</v>
      </c>
      <c r="CX85" s="192">
        <f t="shared" si="310"/>
        <v>0</v>
      </c>
      <c r="CY85" s="192">
        <f t="shared" si="311"/>
        <v>0</v>
      </c>
      <c r="CZ85" s="192">
        <f t="shared" si="312"/>
        <v>0</v>
      </c>
      <c r="DA85" s="192">
        <f t="shared" si="313"/>
        <v>0</v>
      </c>
      <c r="DB85" s="192">
        <f t="shared" si="314"/>
        <v>0</v>
      </c>
      <c r="DC85" s="192">
        <f t="shared" si="315"/>
        <v>0</v>
      </c>
      <c r="DD85" s="192">
        <f t="shared" si="316"/>
        <v>0</v>
      </c>
      <c r="DE85" s="192">
        <f t="shared" si="317"/>
        <v>0</v>
      </c>
      <c r="DF85" s="192">
        <f t="shared" si="318"/>
        <v>0</v>
      </c>
      <c r="DG85" s="192">
        <f t="shared" si="319"/>
        <v>0</v>
      </c>
      <c r="DH85" s="192">
        <f t="shared" si="320"/>
        <v>0</v>
      </c>
      <c r="DI85" s="192">
        <f t="shared" si="321"/>
        <v>0</v>
      </c>
      <c r="DJ85" s="192">
        <f t="shared" si="322"/>
        <v>0</v>
      </c>
      <c r="DK85" s="192">
        <f t="shared" si="323"/>
        <v>0</v>
      </c>
      <c r="DL85" s="192">
        <f t="shared" si="324"/>
        <v>0</v>
      </c>
      <c r="DM85" s="192">
        <f t="shared" si="325"/>
        <v>0</v>
      </c>
      <c r="DN85" s="192">
        <f t="shared" si="326"/>
        <v>0</v>
      </c>
      <c r="DO85" s="192">
        <f t="shared" si="327"/>
        <v>0</v>
      </c>
      <c r="DP85" s="192">
        <f t="shared" si="328"/>
        <v>0</v>
      </c>
      <c r="DQ85" s="192">
        <f t="shared" si="329"/>
        <v>0</v>
      </c>
      <c r="DR85" s="192">
        <f t="shared" si="330"/>
        <v>0</v>
      </c>
      <c r="DS85" s="192">
        <f t="shared" si="331"/>
        <v>0</v>
      </c>
      <c r="DT85" s="192">
        <f t="shared" si="332"/>
        <v>0</v>
      </c>
      <c r="DU85" s="192">
        <f t="shared" si="333"/>
        <v>0</v>
      </c>
      <c r="DV85" s="193">
        <f t="shared" ref="DV85:DV116" si="445">IF($HS85=1,IF(F85="F",IF($N85="N",IF($K85=60,1,0),0),0),0)</f>
        <v>0</v>
      </c>
      <c r="DW85" s="193">
        <f t="shared" ref="DW85:DW116" si="446">IF($HS85=1,IF(F85="F",IF($N85="OW",IF($K85=60,1,0),0),0),0)</f>
        <v>0</v>
      </c>
      <c r="DX85" s="193">
        <f t="shared" ref="DX85:DX116" si="447">IF($HS85=1,IF(F85="F",IF($N85="Ob",IF($K85=60,1,0),0),0),0)</f>
        <v>0</v>
      </c>
      <c r="DY85" s="193">
        <f t="shared" ref="DY85:DY116" si="448">IF($HS85=1,IF(F85="F",IF($N85="W",IF($K85=60,1,0),0),0),0)</f>
        <v>0</v>
      </c>
      <c r="DZ85" s="193">
        <f t="shared" ref="DZ85:DZ116" si="449">IF($HS85=1,IF(F85="F",IF($N85="SW",IF($K85=60,1,0),0),0),0)</f>
        <v>0</v>
      </c>
      <c r="EA85" s="192">
        <f t="shared" si="339"/>
        <v>0</v>
      </c>
      <c r="EB85" s="192">
        <f t="shared" si="340"/>
        <v>0</v>
      </c>
      <c r="EC85" s="192">
        <f t="shared" si="341"/>
        <v>0</v>
      </c>
      <c r="ED85" s="192">
        <f t="shared" si="342"/>
        <v>0</v>
      </c>
      <c r="EE85" s="192">
        <f t="shared" si="343"/>
        <v>0</v>
      </c>
      <c r="EF85" s="192">
        <f t="shared" si="344"/>
        <v>0</v>
      </c>
      <c r="EG85" s="192">
        <f t="shared" si="345"/>
        <v>0</v>
      </c>
      <c r="EH85" s="192">
        <f t="shared" si="346"/>
        <v>0</v>
      </c>
      <c r="EI85" s="192">
        <f t="shared" si="347"/>
        <v>0</v>
      </c>
      <c r="EJ85" s="192">
        <f t="shared" si="348"/>
        <v>0</v>
      </c>
      <c r="EK85" s="192">
        <f t="shared" si="349"/>
        <v>0</v>
      </c>
      <c r="EL85" s="192">
        <f t="shared" si="350"/>
        <v>0</v>
      </c>
      <c r="EM85" s="192">
        <f t="shared" si="351"/>
        <v>0</v>
      </c>
      <c r="EN85" s="192">
        <f t="shared" si="352"/>
        <v>0</v>
      </c>
      <c r="EO85" s="192">
        <f t="shared" si="353"/>
        <v>0</v>
      </c>
      <c r="EP85" s="192">
        <f t="shared" si="354"/>
        <v>0</v>
      </c>
      <c r="EQ85" s="192">
        <f t="shared" si="355"/>
        <v>0</v>
      </c>
      <c r="ER85" s="192">
        <f t="shared" si="356"/>
        <v>0</v>
      </c>
      <c r="ES85" s="192">
        <f t="shared" si="357"/>
        <v>0</v>
      </c>
      <c r="ET85" s="192">
        <f t="shared" si="358"/>
        <v>0</v>
      </c>
      <c r="EU85" s="192">
        <f t="shared" si="359"/>
        <v>0</v>
      </c>
      <c r="EV85" s="192">
        <f t="shared" si="360"/>
        <v>0</v>
      </c>
      <c r="EW85" s="192">
        <f t="shared" si="361"/>
        <v>0</v>
      </c>
      <c r="EX85" s="192">
        <f t="shared" si="362"/>
        <v>0</v>
      </c>
      <c r="EY85" s="192">
        <f t="shared" si="363"/>
        <v>0</v>
      </c>
      <c r="EZ85" s="192">
        <f t="shared" si="364"/>
        <v>0</v>
      </c>
      <c r="FA85" s="192">
        <f t="shared" si="365"/>
        <v>0</v>
      </c>
      <c r="FB85" s="192">
        <f t="shared" si="366"/>
        <v>0</v>
      </c>
      <c r="FC85" s="192">
        <f t="shared" si="367"/>
        <v>0</v>
      </c>
      <c r="FD85" s="192">
        <f t="shared" si="368"/>
        <v>0</v>
      </c>
      <c r="FE85" s="192">
        <f t="shared" si="369"/>
        <v>0</v>
      </c>
      <c r="FF85" s="192">
        <f t="shared" si="370"/>
        <v>0</v>
      </c>
      <c r="FG85" s="192">
        <f t="shared" si="371"/>
        <v>0</v>
      </c>
      <c r="FH85" s="192">
        <f t="shared" si="372"/>
        <v>0</v>
      </c>
      <c r="FI85" s="192">
        <f t="shared" si="373"/>
        <v>0</v>
      </c>
      <c r="FJ85" s="192">
        <f t="shared" si="374"/>
        <v>0</v>
      </c>
      <c r="FK85" s="192">
        <f t="shared" si="375"/>
        <v>0</v>
      </c>
      <c r="FL85" s="192">
        <f t="shared" si="376"/>
        <v>0</v>
      </c>
      <c r="FM85" s="192">
        <f t="shared" si="377"/>
        <v>0</v>
      </c>
      <c r="FN85" s="192">
        <f t="shared" si="378"/>
        <v>0</v>
      </c>
      <c r="FO85" s="192">
        <f t="shared" si="379"/>
        <v>0</v>
      </c>
      <c r="FP85" s="192">
        <f t="shared" si="380"/>
        <v>0</v>
      </c>
      <c r="FQ85" s="192">
        <f t="shared" si="381"/>
        <v>0</v>
      </c>
      <c r="FR85" s="192">
        <f t="shared" si="382"/>
        <v>0</v>
      </c>
      <c r="FS85" s="192">
        <f t="shared" si="383"/>
        <v>0</v>
      </c>
      <c r="FT85" s="192">
        <f t="shared" si="384"/>
        <v>0</v>
      </c>
      <c r="FU85" s="192">
        <f t="shared" si="385"/>
        <v>0</v>
      </c>
      <c r="FV85" s="192">
        <f t="shared" si="386"/>
        <v>0</v>
      </c>
      <c r="FW85" s="192">
        <f t="shared" si="387"/>
        <v>0</v>
      </c>
      <c r="FX85" s="192">
        <f t="shared" si="388"/>
        <v>0</v>
      </c>
      <c r="FY85" s="192">
        <f t="shared" si="389"/>
        <v>0</v>
      </c>
      <c r="FZ85" s="192">
        <f t="shared" si="390"/>
        <v>0</v>
      </c>
      <c r="GA85" s="192">
        <f t="shared" si="391"/>
        <v>0</v>
      </c>
      <c r="GB85" s="192">
        <f t="shared" si="392"/>
        <v>0</v>
      </c>
      <c r="GC85" s="192">
        <f t="shared" si="393"/>
        <v>0</v>
      </c>
      <c r="GD85" s="192">
        <f t="shared" si="394"/>
        <v>0</v>
      </c>
      <c r="GE85" s="192">
        <f t="shared" si="395"/>
        <v>0</v>
      </c>
      <c r="GF85" s="192">
        <f t="shared" si="396"/>
        <v>0</v>
      </c>
      <c r="GG85" s="192">
        <f t="shared" si="397"/>
        <v>0</v>
      </c>
      <c r="GH85" s="192">
        <f t="shared" si="398"/>
        <v>0</v>
      </c>
      <c r="GI85" s="192">
        <f t="shared" si="399"/>
        <v>0</v>
      </c>
      <c r="GJ85" s="192">
        <f t="shared" si="400"/>
        <v>0</v>
      </c>
      <c r="GK85" s="192">
        <f t="shared" si="401"/>
        <v>0</v>
      </c>
      <c r="GL85" s="192">
        <f t="shared" si="402"/>
        <v>0</v>
      </c>
      <c r="GM85" s="192">
        <f t="shared" si="403"/>
        <v>0</v>
      </c>
      <c r="GN85" s="192">
        <f t="shared" si="404"/>
        <v>0</v>
      </c>
      <c r="GO85" s="192">
        <f t="shared" si="405"/>
        <v>0</v>
      </c>
      <c r="GP85" s="192">
        <f t="shared" si="406"/>
        <v>0</v>
      </c>
      <c r="GQ85" s="192">
        <f t="shared" si="407"/>
        <v>0</v>
      </c>
      <c r="GR85" s="192">
        <f t="shared" si="408"/>
        <v>0</v>
      </c>
      <c r="GS85" s="192">
        <f t="shared" si="409"/>
        <v>0</v>
      </c>
      <c r="GT85" s="192">
        <f t="shared" si="410"/>
        <v>0</v>
      </c>
      <c r="GU85" s="192">
        <f t="shared" si="411"/>
        <v>0</v>
      </c>
      <c r="GV85" s="192">
        <f t="shared" si="412"/>
        <v>0</v>
      </c>
      <c r="GW85" s="192">
        <f t="shared" si="413"/>
        <v>0</v>
      </c>
      <c r="GX85" s="192">
        <f t="shared" si="414"/>
        <v>0</v>
      </c>
      <c r="GY85" s="192">
        <f t="shared" si="415"/>
        <v>0</v>
      </c>
      <c r="GZ85" s="192">
        <f t="shared" si="416"/>
        <v>0</v>
      </c>
      <c r="HA85" s="192">
        <f t="shared" si="417"/>
        <v>0</v>
      </c>
      <c r="HB85" s="192">
        <f t="shared" si="418"/>
        <v>0</v>
      </c>
      <c r="HC85" s="192">
        <f t="shared" si="419"/>
        <v>0</v>
      </c>
      <c r="HD85" s="192">
        <f t="shared" si="420"/>
        <v>0</v>
      </c>
      <c r="HE85" s="192">
        <f t="shared" si="421"/>
        <v>0</v>
      </c>
      <c r="HF85" s="192">
        <f t="shared" si="422"/>
        <v>0</v>
      </c>
      <c r="HG85" s="192">
        <f t="shared" si="423"/>
        <v>0</v>
      </c>
      <c r="HH85" s="192">
        <f t="shared" si="424"/>
        <v>0</v>
      </c>
      <c r="HI85" s="192">
        <f t="shared" si="425"/>
        <v>0</v>
      </c>
      <c r="HJ85" s="192">
        <f t="shared" si="426"/>
        <v>0</v>
      </c>
      <c r="HK85" s="192">
        <f t="shared" si="427"/>
        <v>0</v>
      </c>
      <c r="HL85" s="192">
        <f t="shared" si="428"/>
        <v>0</v>
      </c>
      <c r="HM85" s="192">
        <f t="shared" si="429"/>
        <v>0</v>
      </c>
      <c r="HN85" s="194">
        <f t="shared" ref="HN85:HN116" si="450">IF($HS85=1,IF(F85="M",IF($N85="N",IF($K85=60,1,0),0),0),0)</f>
        <v>0</v>
      </c>
      <c r="HO85" s="194">
        <f t="shared" ref="HO85:HO116" si="451">IF($HS85=1,IF(F85="M",IF($N85="OW",IF($K85=60,1,0),0),0),0)</f>
        <v>0</v>
      </c>
      <c r="HP85" s="194">
        <f t="shared" ref="HP85:HP116" si="452">IF($HS85=1,IF(F85="M",IF($N85="Ob",IF($K85=60,1,0),0),0),0)</f>
        <v>0</v>
      </c>
      <c r="HQ85" s="194">
        <f t="shared" ref="HQ85:HQ116" si="453">IF($HS85=1,IF(F85="M",IF($N85="W",IF($K85=60,1,0),0),0),0)</f>
        <v>0</v>
      </c>
      <c r="HR85" s="194">
        <f t="shared" ref="HR85:HR116" si="454">IF($HS85=1,IF(F85="M",IF($N85="SW",IF($K85=60,1,0),0),0),0)</f>
        <v>0</v>
      </c>
      <c r="HS85" s="195" t="str">
        <f t="shared" si="229"/>
        <v/>
      </c>
      <c r="HT85" s="196">
        <f t="shared" ref="HT85:HT116" si="455">IF(H85="",$HS$4,H85)</f>
        <v>0</v>
      </c>
      <c r="HU85" s="196">
        <f t="shared" ref="HU85:HU116" si="456">IF(G85="",$HT$4,G85)</f>
        <v>0</v>
      </c>
      <c r="HV85" s="197" t="str">
        <f t="shared" si="232"/>
        <v/>
      </c>
      <c r="HW85" s="197" t="str">
        <f t="shared" si="435"/>
        <v/>
      </c>
      <c r="HX85" s="197" t="str">
        <f t="shared" si="436"/>
        <v/>
      </c>
      <c r="HY85" s="195" t="str">
        <f t="shared" si="233"/>
        <v/>
      </c>
      <c r="HZ85" s="30">
        <f t="shared" si="227"/>
        <v>0</v>
      </c>
      <c r="IA85" s="198">
        <f t="shared" si="234"/>
        <v>0</v>
      </c>
      <c r="IB85" s="195"/>
      <c r="IC85" s="195">
        <f t="shared" si="437"/>
        <v>0</v>
      </c>
      <c r="ID85" s="195">
        <f t="shared" si="235"/>
        <v>0</v>
      </c>
      <c r="IE85" s="195">
        <f t="shared" si="438"/>
        <v>0</v>
      </c>
      <c r="IF85" s="195">
        <f t="shared" si="236"/>
        <v>0</v>
      </c>
      <c r="IG85" s="307">
        <f t="shared" si="237"/>
        <v>0</v>
      </c>
      <c r="IH85" s="307">
        <f t="shared" si="238"/>
        <v>0</v>
      </c>
      <c r="II85" s="44">
        <f t="shared" si="239"/>
        <v>0</v>
      </c>
      <c r="IJ85" s="44">
        <f t="shared" si="439"/>
        <v>0</v>
      </c>
      <c r="IK85" s="44">
        <f t="shared" si="440"/>
        <v>0</v>
      </c>
      <c r="IL85" s="44">
        <f t="shared" si="441"/>
        <v>0</v>
      </c>
      <c r="IM85" s="44">
        <f t="shared" si="442"/>
        <v>0</v>
      </c>
      <c r="IN85" s="44">
        <f t="shared" si="443"/>
        <v>0</v>
      </c>
      <c r="IO85" s="44">
        <f t="shared" si="444"/>
        <v>0</v>
      </c>
    </row>
    <row r="86" spans="1:249" ht="18" customHeight="1">
      <c r="A86" s="188">
        <v>80</v>
      </c>
      <c r="B86" s="326"/>
      <c r="C86" s="289"/>
      <c r="D86" s="199"/>
      <c r="E86" s="189"/>
      <c r="F86" s="189"/>
      <c r="G86" s="190"/>
      <c r="H86" s="190"/>
      <c r="I86" s="272"/>
      <c r="J86" s="207"/>
      <c r="K86" s="214" t="str">
        <f t="shared" si="240"/>
        <v/>
      </c>
      <c r="L86" s="200" t="str">
        <f t="shared" si="241"/>
        <v/>
      </c>
      <c r="M86" s="200" t="str">
        <f t="shared" si="242"/>
        <v/>
      </c>
      <c r="N86" s="209" t="str">
        <f t="shared" si="228"/>
        <v/>
      </c>
      <c r="O86" s="208" t="str">
        <f>IFERROR(IF(D86="","",IF(K86="","",IF(I86="","",IF(F86="F",VLOOKUP(K86,F!A:G,2,0),IF(F86="M",VLOOKUP(K86,M!A:G,2,0),""))))),0)</f>
        <v/>
      </c>
      <c r="P86" s="191" t="str">
        <f>IFERROR(IF(D86="","",IF(K86="","",IF(I86="","",IF(F86="F",VLOOKUP(K86,F!A:G,3,0),IF(F86="M",VLOOKUP(K86,M!A:G,3,0),""))))),0)</f>
        <v/>
      </c>
      <c r="Q86" s="191" t="str">
        <f>IFERROR(IF(D86="","",IF(K86="","",IF(I86="","",IF(F86="F",VLOOKUP(K86,F!A:G,4,0),IF(F86="M",VLOOKUP(K86,M!A:G,4,0),""))))),0)</f>
        <v/>
      </c>
      <c r="R86" s="191" t="str">
        <f>IFERROR(IF(D86="","",IF(K86="","",IF(I86="","",IF(F86="F",VLOOKUP(K86,F!A:G,5,0),IF(F86="M",VLOOKUP(K86,M!A:G,5,0),""))))),0)</f>
        <v/>
      </c>
      <c r="S86" s="191" t="str">
        <f>IFERROR(IF(D86="","",IF(K86="","",IF(I86="","",IF(F86="F",VLOOKUP(K86,F!A:G,6,0),IF(F86="M",VLOOKUP(K86,M!A:G,6,0),""))))),0)</f>
        <v/>
      </c>
      <c r="T86" s="191" t="str">
        <f>IFERROR(IF(D86="","",IF(K86="","",IF(I86="","",IF(F86="F",VLOOKUP(K86,F!A:G,7,0),IF(F86="M",VLOOKUP(K86,M!A:G,7,0),""))))),0)</f>
        <v/>
      </c>
      <c r="U86" s="191" t="str">
        <f>IFERROR(IF(D86="","",IF(K86="","",IF(J86="","",IF(F86="F",VLOOKUP(K86,F!A:M,8,0),IF(F86="M",VLOOKUP(K86,M!A:M,8,0),""))))),0)</f>
        <v/>
      </c>
      <c r="V86" s="191" t="str">
        <f>IFERROR(IF(D86="","",IF(K86="","",IF(J86="","",IF(F86="F",VLOOKUP(K86,F!A:M,9,0),IF(F86="M",VLOOKUP(K86,M!A:M,9,0),""))))),0)</f>
        <v/>
      </c>
      <c r="W86" s="191" t="str">
        <f>IFERROR(IF(D86="","",IF(K86="","",IF(J86="","",IF(F86="F",VLOOKUP(K86,F!A:M,10,0),IF(F86="M",VLOOKUP(K86,M!A:M,10,0),""))))),0)</f>
        <v/>
      </c>
      <c r="X86" s="191" t="str">
        <f>IFERROR(IF(D86="","",IF(K86="","",IF(J86="","",IF(F86="F",VLOOKUP(K86,F!A:M,11,0),IF(F86="M",VLOOKUP(K86,M!A:M,11,0),""))))),0)</f>
        <v/>
      </c>
      <c r="Y86" s="191" t="str">
        <f>IFERROR(IF(D86="","",IF(K86="","",IF(J86="","",IF(F86="F",VLOOKUP(K86,F!A:M,12,0),IF(F86="M",VLOOKUP(K86,M!A:M,12,0),""))))),0)</f>
        <v/>
      </c>
      <c r="Z86" s="191" t="str">
        <f>IFERROR(IF(D86="","",IF(K86="","",IF(J86="","",IF(F86="F",VLOOKUP(K86,F!A:M,13,0),IF(F86="M",VLOOKUP(K86,M!A:M,13,0),""))))),0)</f>
        <v/>
      </c>
      <c r="AA86" s="191" t="str">
        <f>IFERROR(IF(D86="","",IF(F86="","",IF(J86="","",IF(K86="","",IF(AND(K86&gt;23,K86&lt;=60),IF(F86="F",VLOOKUP(MROUND(HZ86,0.5),'F-Weight for Length'!K:S,2,0),VLOOKUP(MROUND(HZ86,0.5),'M-Weight for Length'!K:S,2,0)),IF(K86&gt;60,IF(F86="F",VLOOKUP(K86,'F-Weight for Length'!U:AC,2,0),VLOOKUP(K86,'M-Weight for Length'!U:AC,2,0)),IF(F86="F",VLOOKUP(MROUND(HZ86,0.5),'F-Weight for Length'!A:I,2,0),VLOOKUP(MROUND(HZ86,0.5),'M-Weight for Length'!A:I,2,0)))))))),0)</f>
        <v/>
      </c>
      <c r="AB86" s="191" t="str">
        <f>IFERROR(IF(D86="","",IF(F86="","",IF(J86="","",IF(K86="","",IF(AND(K86&gt;23,K86&lt;=60),IF(F86="F",VLOOKUP(MROUND(HZ86,0.5),'F-Weight for Length'!K:S,3,0),VLOOKUP(MROUND(HZ86,0.5),'M-Weight for Length'!K:S,3,0)),IF(K86&gt;60,IF(F86="F",VLOOKUP(K86,'F-Weight for Length'!U:AC,3,0),VLOOKUP(K86,'M-Weight for Length'!U:AC,3,0)),IF(F86="F",VLOOKUP(MROUND(HZ86,0.5),'F-Weight for Length'!A:I,3,0),VLOOKUP(MROUND(HZ86,0.5),'M-Weight for Length'!A:I,3,0)))))))),0)</f>
        <v/>
      </c>
      <c r="AC86" s="191" t="str">
        <f>IFERROR(IF(D86="","",IF(F86="","",IF(J86="","",IF(K86="","",IF(AND(K86&gt;23,K86&lt;=60),IF(F86="F",VLOOKUP(MROUND(HZ86,0.5),'F-Weight for Length'!K:S,4,0),VLOOKUP(MROUND(HZ86,0.5),'M-Weight for Length'!K:S,4,0)),IF(K86&gt;60,IF(F86="F",VLOOKUP(K86,'F-Weight for Length'!U:AC,4,0),VLOOKUP(K86,'M-Weight for Length'!U:AC,4,0)),IF(F86="F",VLOOKUP(MROUND(HZ86,0.5),'F-Weight for Length'!A:I,4,0),VLOOKUP(MROUND(HZ86,0.5),'M-Weight for Length'!A:I,4,0)))))))),0)</f>
        <v/>
      </c>
      <c r="AD86" s="191" t="str">
        <f>IFERROR(IF(D86="","",IF(F86="","",IF(J86="","",IF(K86="","",IF(AND(K86&gt;23,K86&lt;=60),IF(F86="F",VLOOKUP(MROUND(HZ86,0.5),'F-Weight for Length'!K:S,5,0),VLOOKUP(MROUND(HZ86,0.5),'M-Weight for Length'!K:S,5,0)),IF(K86&gt;60,IF(F86="F",VLOOKUP(K86,'F-Weight for Length'!U:AC,5,0),VLOOKUP(K86,'M-Weight for Length'!U:AC,5,0)),IF(F86="F",VLOOKUP(MROUND(HZ86,0.5),'F-Weight for Length'!A:I,5,0),VLOOKUP(MROUND(HZ86,0.5),'M-Weight for Length'!A:I,5,0)))))))),0)</f>
        <v/>
      </c>
      <c r="AE86" s="191" t="str">
        <f>IFERROR(IF(D86="","",IF(F86="","",IF(J86="","",IF(K86="","",IF(AND(K86&gt;23,K86&lt;=60),IF(F86="F",VLOOKUP(MROUND(HZ86,0.5),'F-Weight for Length'!K:S,6,0),VLOOKUP(MROUND(HZ86,0.5),'M-Weight for Length'!K:S,6,0)),IF(K86&gt;60,IF(F86="F",VLOOKUP(K86,'F-Weight for Length'!U:AC,6,0),VLOOKUP(K86,'M-Weight for Length'!U:AC,6,0)),IF(F86="F",VLOOKUP(MROUND(HZ86,0.5),'F-Weight for Length'!A:I,6,0),VLOOKUP(MROUND(HZ86,0.5),'M-Weight for Length'!A:I,6,0)))))))),0)</f>
        <v/>
      </c>
      <c r="AF86" s="191" t="str">
        <f>IFERROR(IF(D86="","",IF(F86="","",IF(J86="","",IF(K86="","",IF(AND(K86&gt;23,K86&lt;=60),IF(F86="F",VLOOKUP(MROUND(HZ86,0.5),'F-Weight for Length'!K:S,7,0),VLOOKUP(MROUND(HZ86,0.5),'M-Weight for Length'!K:S,7,0)),IF(K86&gt;60,IF(F86="F",VLOOKUP(K86,'F-Weight for Length'!U:AC,7,0),VLOOKUP(K86,'M-Weight for Length'!U:AC,7,0)),IF(F86="F",VLOOKUP(MROUND(HZ86,0.5),'F-Weight for Length'!A:I,7,0),VLOOKUP(MROUND(HZ86,0.5),'M-Weight for Length'!A:I,7,0)))))))),0)</f>
        <v/>
      </c>
      <c r="AG86" s="191" t="str">
        <f>IFERROR(IF(D86="","",IF(F86="","",IF(J86="","",IF(K86="","",IF(AND(K86&gt;23,K86&lt;=60),IF(F86="F",VLOOKUP(MROUND(HZ86,0.5),'F-Weight for Length'!K:S,8,0),VLOOKUP(MROUND(HZ86,0.5),'M-Weight for Length'!K:S,8,0)),IF(K86&gt;60,IF(F86="F",VLOOKUP(K86,'F-Weight for Length'!U:AC,8,0),VLOOKUP(K86,'M-Weight for Length'!U:AC,8,0)),IF(F86="F",VLOOKUP(MROUND(HZ86,0.5),'F-Weight for Length'!A:I,8,0),VLOOKUP(MROUND(HZ86,0.5),'M-Weight for Length'!A:I,8,0)))))))),0)</f>
        <v/>
      </c>
      <c r="AH86" s="191" t="str">
        <f>IFERROR(IF(D86="","",IF(F86="","",IF(J86="","",IF(K86="","",IF(AND(K86&gt;23,K86&lt;=60),IF(F86="F",VLOOKUP(MROUND(HZ86,0.5),'F-Weight for Length'!K:S,9,0),VLOOKUP(MROUND(HZ86,0.5),'M-Weight for Length'!K:S,9,0)),IF(K86&gt;60,IF(F86="F",VLOOKUP(K86,'F-Weight for Length'!U:AC,9,0),VLOOKUP(K86,'M-Weight for Length'!U:AC,9,0)),IF(F86="F",VLOOKUP(MROUND(HZ86,0.5),'F-Weight for Length'!A:I,9,0),VLOOKUP(MROUND(HZ86,0.5),'M-Weight for Length'!A:I,9,0)))))))),0)</f>
        <v/>
      </c>
      <c r="AI86" s="192">
        <f t="shared" si="243"/>
        <v>0</v>
      </c>
      <c r="AJ86" s="192">
        <f t="shared" si="244"/>
        <v>0</v>
      </c>
      <c r="AK86" s="192">
        <f t="shared" si="245"/>
        <v>0</v>
      </c>
      <c r="AL86" s="192">
        <f t="shared" si="246"/>
        <v>0</v>
      </c>
      <c r="AM86" s="192">
        <f t="shared" si="247"/>
        <v>0</v>
      </c>
      <c r="AN86" s="192">
        <f t="shared" si="248"/>
        <v>0</v>
      </c>
      <c r="AO86" s="192">
        <f t="shared" si="249"/>
        <v>0</v>
      </c>
      <c r="AP86" s="192">
        <f t="shared" si="250"/>
        <v>0</v>
      </c>
      <c r="AQ86" s="192">
        <f t="shared" si="251"/>
        <v>0</v>
      </c>
      <c r="AR86" s="192">
        <f t="shared" si="252"/>
        <v>0</v>
      </c>
      <c r="AS86" s="192">
        <f t="shared" si="253"/>
        <v>0</v>
      </c>
      <c r="AT86" s="192">
        <f t="shared" si="254"/>
        <v>0</v>
      </c>
      <c r="AU86" s="192">
        <f t="shared" si="255"/>
        <v>0</v>
      </c>
      <c r="AV86" s="192">
        <f t="shared" si="256"/>
        <v>0</v>
      </c>
      <c r="AW86" s="192">
        <f t="shared" si="257"/>
        <v>0</v>
      </c>
      <c r="AX86" s="192">
        <f t="shared" si="258"/>
        <v>0</v>
      </c>
      <c r="AY86" s="192">
        <f t="shared" si="259"/>
        <v>0</v>
      </c>
      <c r="AZ86" s="192">
        <f t="shared" si="260"/>
        <v>0</v>
      </c>
      <c r="BA86" s="192">
        <f t="shared" si="261"/>
        <v>0</v>
      </c>
      <c r="BB86" s="192">
        <f t="shared" si="262"/>
        <v>0</v>
      </c>
      <c r="BC86" s="192">
        <f t="shared" si="263"/>
        <v>0</v>
      </c>
      <c r="BD86" s="192">
        <f t="shared" si="264"/>
        <v>0</v>
      </c>
      <c r="BE86" s="192">
        <f t="shared" si="265"/>
        <v>0</v>
      </c>
      <c r="BF86" s="192">
        <f t="shared" si="266"/>
        <v>0</v>
      </c>
      <c r="BG86" s="192">
        <f t="shared" si="267"/>
        <v>0</v>
      </c>
      <c r="BH86" s="192">
        <f t="shared" si="268"/>
        <v>0</v>
      </c>
      <c r="BI86" s="192">
        <f t="shared" si="269"/>
        <v>0</v>
      </c>
      <c r="BJ86" s="192">
        <f t="shared" si="270"/>
        <v>0</v>
      </c>
      <c r="BK86" s="192">
        <f t="shared" si="271"/>
        <v>0</v>
      </c>
      <c r="BL86" s="192">
        <f t="shared" si="272"/>
        <v>0</v>
      </c>
      <c r="BM86" s="192">
        <f t="shared" si="273"/>
        <v>0</v>
      </c>
      <c r="BN86" s="192">
        <f t="shared" si="274"/>
        <v>0</v>
      </c>
      <c r="BO86" s="192">
        <f t="shared" si="275"/>
        <v>0</v>
      </c>
      <c r="BP86" s="192">
        <f t="shared" si="276"/>
        <v>0</v>
      </c>
      <c r="BQ86" s="192">
        <f t="shared" si="277"/>
        <v>0</v>
      </c>
      <c r="BR86" s="192">
        <f t="shared" si="278"/>
        <v>0</v>
      </c>
      <c r="BS86" s="192">
        <f t="shared" si="279"/>
        <v>0</v>
      </c>
      <c r="BT86" s="192">
        <f t="shared" si="280"/>
        <v>0</v>
      </c>
      <c r="BU86" s="192">
        <f t="shared" si="281"/>
        <v>0</v>
      </c>
      <c r="BV86" s="192">
        <f t="shared" si="282"/>
        <v>0</v>
      </c>
      <c r="BW86" s="192">
        <f t="shared" si="283"/>
        <v>0</v>
      </c>
      <c r="BX86" s="192">
        <f t="shared" si="284"/>
        <v>0</v>
      </c>
      <c r="BY86" s="192">
        <f t="shared" si="285"/>
        <v>0</v>
      </c>
      <c r="BZ86" s="192">
        <f t="shared" si="286"/>
        <v>0</v>
      </c>
      <c r="CA86" s="192">
        <f t="shared" si="287"/>
        <v>0</v>
      </c>
      <c r="CB86" s="192">
        <f t="shared" si="288"/>
        <v>0</v>
      </c>
      <c r="CC86" s="192">
        <f t="shared" si="289"/>
        <v>0</v>
      </c>
      <c r="CD86" s="192">
        <f t="shared" si="290"/>
        <v>0</v>
      </c>
      <c r="CE86" s="192">
        <f t="shared" si="291"/>
        <v>0</v>
      </c>
      <c r="CF86" s="192">
        <f t="shared" si="292"/>
        <v>0</v>
      </c>
      <c r="CG86" s="192">
        <f t="shared" si="293"/>
        <v>0</v>
      </c>
      <c r="CH86" s="192">
        <f t="shared" si="294"/>
        <v>0</v>
      </c>
      <c r="CI86" s="192">
        <f t="shared" si="295"/>
        <v>0</v>
      </c>
      <c r="CJ86" s="192">
        <f t="shared" si="296"/>
        <v>0</v>
      </c>
      <c r="CK86" s="192">
        <f t="shared" si="297"/>
        <v>0</v>
      </c>
      <c r="CL86" s="192">
        <f t="shared" si="298"/>
        <v>0</v>
      </c>
      <c r="CM86" s="192">
        <f t="shared" si="299"/>
        <v>0</v>
      </c>
      <c r="CN86" s="192">
        <f t="shared" si="300"/>
        <v>0</v>
      </c>
      <c r="CO86" s="192">
        <f t="shared" si="301"/>
        <v>0</v>
      </c>
      <c r="CP86" s="192">
        <f t="shared" si="302"/>
        <v>0</v>
      </c>
      <c r="CQ86" s="192">
        <f t="shared" si="303"/>
        <v>0</v>
      </c>
      <c r="CR86" s="192">
        <f t="shared" si="304"/>
        <v>0</v>
      </c>
      <c r="CS86" s="192">
        <f t="shared" si="305"/>
        <v>0</v>
      </c>
      <c r="CT86" s="192">
        <f t="shared" si="306"/>
        <v>0</v>
      </c>
      <c r="CU86" s="192">
        <f t="shared" si="307"/>
        <v>0</v>
      </c>
      <c r="CV86" s="192">
        <f t="shared" si="308"/>
        <v>0</v>
      </c>
      <c r="CW86" s="192">
        <f t="shared" si="309"/>
        <v>0</v>
      </c>
      <c r="CX86" s="192">
        <f t="shared" si="310"/>
        <v>0</v>
      </c>
      <c r="CY86" s="192">
        <f t="shared" si="311"/>
        <v>0</v>
      </c>
      <c r="CZ86" s="192">
        <f t="shared" si="312"/>
        <v>0</v>
      </c>
      <c r="DA86" s="192">
        <f t="shared" si="313"/>
        <v>0</v>
      </c>
      <c r="DB86" s="192">
        <f t="shared" si="314"/>
        <v>0</v>
      </c>
      <c r="DC86" s="192">
        <f t="shared" si="315"/>
        <v>0</v>
      </c>
      <c r="DD86" s="192">
        <f t="shared" si="316"/>
        <v>0</v>
      </c>
      <c r="DE86" s="192">
        <f t="shared" si="317"/>
        <v>0</v>
      </c>
      <c r="DF86" s="192">
        <f t="shared" si="318"/>
        <v>0</v>
      </c>
      <c r="DG86" s="192">
        <f t="shared" si="319"/>
        <v>0</v>
      </c>
      <c r="DH86" s="192">
        <f t="shared" si="320"/>
        <v>0</v>
      </c>
      <c r="DI86" s="192">
        <f t="shared" si="321"/>
        <v>0</v>
      </c>
      <c r="DJ86" s="192">
        <f t="shared" si="322"/>
        <v>0</v>
      </c>
      <c r="DK86" s="192">
        <f t="shared" si="323"/>
        <v>0</v>
      </c>
      <c r="DL86" s="192">
        <f t="shared" si="324"/>
        <v>0</v>
      </c>
      <c r="DM86" s="192">
        <f t="shared" si="325"/>
        <v>0</v>
      </c>
      <c r="DN86" s="192">
        <f t="shared" si="326"/>
        <v>0</v>
      </c>
      <c r="DO86" s="192">
        <f t="shared" si="327"/>
        <v>0</v>
      </c>
      <c r="DP86" s="192">
        <f t="shared" si="328"/>
        <v>0</v>
      </c>
      <c r="DQ86" s="192">
        <f t="shared" si="329"/>
        <v>0</v>
      </c>
      <c r="DR86" s="192">
        <f t="shared" si="330"/>
        <v>0</v>
      </c>
      <c r="DS86" s="192">
        <f t="shared" si="331"/>
        <v>0</v>
      </c>
      <c r="DT86" s="192">
        <f t="shared" si="332"/>
        <v>0</v>
      </c>
      <c r="DU86" s="192">
        <f t="shared" si="333"/>
        <v>0</v>
      </c>
      <c r="DV86" s="193">
        <f t="shared" si="445"/>
        <v>0</v>
      </c>
      <c r="DW86" s="193">
        <f t="shared" si="446"/>
        <v>0</v>
      </c>
      <c r="DX86" s="193">
        <f t="shared" si="447"/>
        <v>0</v>
      </c>
      <c r="DY86" s="193">
        <f t="shared" si="448"/>
        <v>0</v>
      </c>
      <c r="DZ86" s="193">
        <f t="shared" si="449"/>
        <v>0</v>
      </c>
      <c r="EA86" s="192">
        <f t="shared" si="339"/>
        <v>0</v>
      </c>
      <c r="EB86" s="192">
        <f t="shared" si="340"/>
        <v>0</v>
      </c>
      <c r="EC86" s="192">
        <f t="shared" si="341"/>
        <v>0</v>
      </c>
      <c r="ED86" s="192">
        <f t="shared" si="342"/>
        <v>0</v>
      </c>
      <c r="EE86" s="192">
        <f t="shared" si="343"/>
        <v>0</v>
      </c>
      <c r="EF86" s="192">
        <f t="shared" si="344"/>
        <v>0</v>
      </c>
      <c r="EG86" s="192">
        <f t="shared" si="345"/>
        <v>0</v>
      </c>
      <c r="EH86" s="192">
        <f t="shared" si="346"/>
        <v>0</v>
      </c>
      <c r="EI86" s="192">
        <f t="shared" si="347"/>
        <v>0</v>
      </c>
      <c r="EJ86" s="192">
        <f t="shared" si="348"/>
        <v>0</v>
      </c>
      <c r="EK86" s="192">
        <f t="shared" si="349"/>
        <v>0</v>
      </c>
      <c r="EL86" s="192">
        <f t="shared" si="350"/>
        <v>0</v>
      </c>
      <c r="EM86" s="192">
        <f t="shared" si="351"/>
        <v>0</v>
      </c>
      <c r="EN86" s="192">
        <f t="shared" si="352"/>
        <v>0</v>
      </c>
      <c r="EO86" s="192">
        <f t="shared" si="353"/>
        <v>0</v>
      </c>
      <c r="EP86" s="192">
        <f t="shared" si="354"/>
        <v>0</v>
      </c>
      <c r="EQ86" s="192">
        <f t="shared" si="355"/>
        <v>0</v>
      </c>
      <c r="ER86" s="192">
        <f t="shared" si="356"/>
        <v>0</v>
      </c>
      <c r="ES86" s="192">
        <f t="shared" si="357"/>
        <v>0</v>
      </c>
      <c r="ET86" s="192">
        <f t="shared" si="358"/>
        <v>0</v>
      </c>
      <c r="EU86" s="192">
        <f t="shared" si="359"/>
        <v>0</v>
      </c>
      <c r="EV86" s="192">
        <f t="shared" si="360"/>
        <v>0</v>
      </c>
      <c r="EW86" s="192">
        <f t="shared" si="361"/>
        <v>0</v>
      </c>
      <c r="EX86" s="192">
        <f t="shared" si="362"/>
        <v>0</v>
      </c>
      <c r="EY86" s="192">
        <f t="shared" si="363"/>
        <v>0</v>
      </c>
      <c r="EZ86" s="192">
        <f t="shared" si="364"/>
        <v>0</v>
      </c>
      <c r="FA86" s="192">
        <f t="shared" si="365"/>
        <v>0</v>
      </c>
      <c r="FB86" s="192">
        <f t="shared" si="366"/>
        <v>0</v>
      </c>
      <c r="FC86" s="192">
        <f t="shared" si="367"/>
        <v>0</v>
      </c>
      <c r="FD86" s="192">
        <f t="shared" si="368"/>
        <v>0</v>
      </c>
      <c r="FE86" s="192">
        <f t="shared" si="369"/>
        <v>0</v>
      </c>
      <c r="FF86" s="192">
        <f t="shared" si="370"/>
        <v>0</v>
      </c>
      <c r="FG86" s="192">
        <f t="shared" si="371"/>
        <v>0</v>
      </c>
      <c r="FH86" s="192">
        <f t="shared" si="372"/>
        <v>0</v>
      </c>
      <c r="FI86" s="192">
        <f t="shared" si="373"/>
        <v>0</v>
      </c>
      <c r="FJ86" s="192">
        <f t="shared" si="374"/>
        <v>0</v>
      </c>
      <c r="FK86" s="192">
        <f t="shared" si="375"/>
        <v>0</v>
      </c>
      <c r="FL86" s="192">
        <f t="shared" si="376"/>
        <v>0</v>
      </c>
      <c r="FM86" s="192">
        <f t="shared" si="377"/>
        <v>0</v>
      </c>
      <c r="FN86" s="192">
        <f t="shared" si="378"/>
        <v>0</v>
      </c>
      <c r="FO86" s="192">
        <f t="shared" si="379"/>
        <v>0</v>
      </c>
      <c r="FP86" s="192">
        <f t="shared" si="380"/>
        <v>0</v>
      </c>
      <c r="FQ86" s="192">
        <f t="shared" si="381"/>
        <v>0</v>
      </c>
      <c r="FR86" s="192">
        <f t="shared" si="382"/>
        <v>0</v>
      </c>
      <c r="FS86" s="192">
        <f t="shared" si="383"/>
        <v>0</v>
      </c>
      <c r="FT86" s="192">
        <f t="shared" si="384"/>
        <v>0</v>
      </c>
      <c r="FU86" s="192">
        <f t="shared" si="385"/>
        <v>0</v>
      </c>
      <c r="FV86" s="192">
        <f t="shared" si="386"/>
        <v>0</v>
      </c>
      <c r="FW86" s="192">
        <f t="shared" si="387"/>
        <v>0</v>
      </c>
      <c r="FX86" s="192">
        <f t="shared" si="388"/>
        <v>0</v>
      </c>
      <c r="FY86" s="192">
        <f t="shared" si="389"/>
        <v>0</v>
      </c>
      <c r="FZ86" s="192">
        <f t="shared" si="390"/>
        <v>0</v>
      </c>
      <c r="GA86" s="192">
        <f t="shared" si="391"/>
        <v>0</v>
      </c>
      <c r="GB86" s="192">
        <f t="shared" si="392"/>
        <v>0</v>
      </c>
      <c r="GC86" s="192">
        <f t="shared" si="393"/>
        <v>0</v>
      </c>
      <c r="GD86" s="192">
        <f t="shared" si="394"/>
        <v>0</v>
      </c>
      <c r="GE86" s="192">
        <f t="shared" si="395"/>
        <v>0</v>
      </c>
      <c r="GF86" s="192">
        <f t="shared" si="396"/>
        <v>0</v>
      </c>
      <c r="GG86" s="192">
        <f t="shared" si="397"/>
        <v>0</v>
      </c>
      <c r="GH86" s="192">
        <f t="shared" si="398"/>
        <v>0</v>
      </c>
      <c r="GI86" s="192">
        <f t="shared" si="399"/>
        <v>0</v>
      </c>
      <c r="GJ86" s="192">
        <f t="shared" si="400"/>
        <v>0</v>
      </c>
      <c r="GK86" s="192">
        <f t="shared" si="401"/>
        <v>0</v>
      </c>
      <c r="GL86" s="192">
        <f t="shared" si="402"/>
        <v>0</v>
      </c>
      <c r="GM86" s="192">
        <f t="shared" si="403"/>
        <v>0</v>
      </c>
      <c r="GN86" s="192">
        <f t="shared" si="404"/>
        <v>0</v>
      </c>
      <c r="GO86" s="192">
        <f t="shared" si="405"/>
        <v>0</v>
      </c>
      <c r="GP86" s="192">
        <f t="shared" si="406"/>
        <v>0</v>
      </c>
      <c r="GQ86" s="192">
        <f t="shared" si="407"/>
        <v>0</v>
      </c>
      <c r="GR86" s="192">
        <f t="shared" si="408"/>
        <v>0</v>
      </c>
      <c r="GS86" s="192">
        <f t="shared" si="409"/>
        <v>0</v>
      </c>
      <c r="GT86" s="192">
        <f t="shared" si="410"/>
        <v>0</v>
      </c>
      <c r="GU86" s="192">
        <f t="shared" si="411"/>
        <v>0</v>
      </c>
      <c r="GV86" s="192">
        <f t="shared" si="412"/>
        <v>0</v>
      </c>
      <c r="GW86" s="192">
        <f t="shared" si="413"/>
        <v>0</v>
      </c>
      <c r="GX86" s="192">
        <f t="shared" si="414"/>
        <v>0</v>
      </c>
      <c r="GY86" s="192">
        <f t="shared" si="415"/>
        <v>0</v>
      </c>
      <c r="GZ86" s="192">
        <f t="shared" si="416"/>
        <v>0</v>
      </c>
      <c r="HA86" s="192">
        <f t="shared" si="417"/>
        <v>0</v>
      </c>
      <c r="HB86" s="192">
        <f t="shared" si="418"/>
        <v>0</v>
      </c>
      <c r="HC86" s="192">
        <f t="shared" si="419"/>
        <v>0</v>
      </c>
      <c r="HD86" s="192">
        <f t="shared" si="420"/>
        <v>0</v>
      </c>
      <c r="HE86" s="192">
        <f t="shared" si="421"/>
        <v>0</v>
      </c>
      <c r="HF86" s="192">
        <f t="shared" si="422"/>
        <v>0</v>
      </c>
      <c r="HG86" s="192">
        <f t="shared" si="423"/>
        <v>0</v>
      </c>
      <c r="HH86" s="192">
        <f t="shared" si="424"/>
        <v>0</v>
      </c>
      <c r="HI86" s="192">
        <f t="shared" si="425"/>
        <v>0</v>
      </c>
      <c r="HJ86" s="192">
        <f t="shared" si="426"/>
        <v>0</v>
      </c>
      <c r="HK86" s="192">
        <f t="shared" si="427"/>
        <v>0</v>
      </c>
      <c r="HL86" s="192">
        <f t="shared" si="428"/>
        <v>0</v>
      </c>
      <c r="HM86" s="192">
        <f t="shared" si="429"/>
        <v>0</v>
      </c>
      <c r="HN86" s="194">
        <f t="shared" si="450"/>
        <v>0</v>
      </c>
      <c r="HO86" s="194">
        <f t="shared" si="451"/>
        <v>0</v>
      </c>
      <c r="HP86" s="194">
        <f t="shared" si="452"/>
        <v>0</v>
      </c>
      <c r="HQ86" s="194">
        <f t="shared" si="453"/>
        <v>0</v>
      </c>
      <c r="HR86" s="194">
        <f t="shared" si="454"/>
        <v>0</v>
      </c>
      <c r="HS86" s="195" t="str">
        <f t="shared" si="229"/>
        <v/>
      </c>
      <c r="HT86" s="196">
        <f t="shared" si="455"/>
        <v>0</v>
      </c>
      <c r="HU86" s="196">
        <f t="shared" si="456"/>
        <v>0</v>
      </c>
      <c r="HV86" s="197" t="str">
        <f t="shared" si="232"/>
        <v/>
      </c>
      <c r="HW86" s="197" t="str">
        <f t="shared" si="435"/>
        <v/>
      </c>
      <c r="HX86" s="197" t="str">
        <f t="shared" si="436"/>
        <v/>
      </c>
      <c r="HY86" s="195" t="str">
        <f t="shared" si="233"/>
        <v/>
      </c>
      <c r="HZ86" s="30">
        <f t="shared" si="227"/>
        <v>0</v>
      </c>
      <c r="IA86" s="198">
        <f t="shared" si="234"/>
        <v>0</v>
      </c>
      <c r="IB86" s="195"/>
      <c r="IC86" s="195">
        <f t="shared" si="437"/>
        <v>0</v>
      </c>
      <c r="ID86" s="195">
        <f t="shared" si="235"/>
        <v>0</v>
      </c>
      <c r="IE86" s="195">
        <f t="shared" si="438"/>
        <v>0</v>
      </c>
      <c r="IF86" s="195">
        <f t="shared" si="236"/>
        <v>0</v>
      </c>
      <c r="IG86" s="307">
        <f t="shared" si="237"/>
        <v>0</v>
      </c>
      <c r="IH86" s="307">
        <f t="shared" si="238"/>
        <v>0</v>
      </c>
      <c r="II86" s="44">
        <f t="shared" si="239"/>
        <v>0</v>
      </c>
      <c r="IJ86" s="44">
        <f t="shared" si="439"/>
        <v>0</v>
      </c>
      <c r="IK86" s="44">
        <f t="shared" si="440"/>
        <v>0</v>
      </c>
      <c r="IL86" s="44">
        <f t="shared" si="441"/>
        <v>0</v>
      </c>
      <c r="IM86" s="44">
        <f t="shared" si="442"/>
        <v>0</v>
      </c>
      <c r="IN86" s="44">
        <f t="shared" si="443"/>
        <v>0</v>
      </c>
      <c r="IO86" s="44">
        <f t="shared" si="444"/>
        <v>0</v>
      </c>
    </row>
    <row r="87" spans="1:249" ht="18" customHeight="1">
      <c r="A87" s="188">
        <v>81</v>
      </c>
      <c r="B87" s="326"/>
      <c r="C87" s="289"/>
      <c r="D87" s="199"/>
      <c r="E87" s="189"/>
      <c r="F87" s="189"/>
      <c r="G87" s="190"/>
      <c r="H87" s="190"/>
      <c r="I87" s="272"/>
      <c r="J87" s="207"/>
      <c r="K87" s="214" t="str">
        <f t="shared" si="240"/>
        <v/>
      </c>
      <c r="L87" s="200" t="str">
        <f t="shared" si="241"/>
        <v/>
      </c>
      <c r="M87" s="200" t="str">
        <f t="shared" si="242"/>
        <v/>
      </c>
      <c r="N87" s="209" t="str">
        <f t="shared" si="228"/>
        <v/>
      </c>
      <c r="O87" s="208" t="str">
        <f>IFERROR(IF(D87="","",IF(K87="","",IF(I87="","",IF(F87="F",VLOOKUP(K87,F!A:G,2,0),IF(F87="M",VLOOKUP(K87,M!A:G,2,0),""))))),0)</f>
        <v/>
      </c>
      <c r="P87" s="191" t="str">
        <f>IFERROR(IF(D87="","",IF(K87="","",IF(I87="","",IF(F87="F",VLOOKUP(K87,F!A:G,3,0),IF(F87="M",VLOOKUP(K87,M!A:G,3,0),""))))),0)</f>
        <v/>
      </c>
      <c r="Q87" s="191" t="str">
        <f>IFERROR(IF(D87="","",IF(K87="","",IF(I87="","",IF(F87="F",VLOOKUP(K87,F!A:G,4,0),IF(F87="M",VLOOKUP(K87,M!A:G,4,0),""))))),0)</f>
        <v/>
      </c>
      <c r="R87" s="191" t="str">
        <f>IFERROR(IF(D87="","",IF(K87="","",IF(I87="","",IF(F87="F",VLOOKUP(K87,F!A:G,5,0),IF(F87="M",VLOOKUP(K87,M!A:G,5,0),""))))),0)</f>
        <v/>
      </c>
      <c r="S87" s="191" t="str">
        <f>IFERROR(IF(D87="","",IF(K87="","",IF(I87="","",IF(F87="F",VLOOKUP(K87,F!A:G,6,0),IF(F87="M",VLOOKUP(K87,M!A:G,6,0),""))))),0)</f>
        <v/>
      </c>
      <c r="T87" s="191" t="str">
        <f>IFERROR(IF(D87="","",IF(K87="","",IF(I87="","",IF(F87="F",VLOOKUP(K87,F!A:G,7,0),IF(F87="M",VLOOKUP(K87,M!A:G,7,0),""))))),0)</f>
        <v/>
      </c>
      <c r="U87" s="191" t="str">
        <f>IFERROR(IF(D87="","",IF(K87="","",IF(J87="","",IF(F87="F",VLOOKUP(K87,F!A:M,8,0),IF(F87="M",VLOOKUP(K87,M!A:M,8,0),""))))),0)</f>
        <v/>
      </c>
      <c r="V87" s="191" t="str">
        <f>IFERROR(IF(D87="","",IF(K87="","",IF(J87="","",IF(F87="F",VLOOKUP(K87,F!A:M,9,0),IF(F87="M",VLOOKUP(K87,M!A:M,9,0),""))))),0)</f>
        <v/>
      </c>
      <c r="W87" s="191" t="str">
        <f>IFERROR(IF(D87="","",IF(K87="","",IF(J87="","",IF(F87="F",VLOOKUP(K87,F!A:M,10,0),IF(F87="M",VLOOKUP(K87,M!A:M,10,0),""))))),0)</f>
        <v/>
      </c>
      <c r="X87" s="191" t="str">
        <f>IFERROR(IF(D87="","",IF(K87="","",IF(J87="","",IF(F87="F",VLOOKUP(K87,F!A:M,11,0),IF(F87="M",VLOOKUP(K87,M!A:M,11,0),""))))),0)</f>
        <v/>
      </c>
      <c r="Y87" s="191" t="str">
        <f>IFERROR(IF(D87="","",IF(K87="","",IF(J87="","",IF(F87="F",VLOOKUP(K87,F!A:M,12,0),IF(F87="M",VLOOKUP(K87,M!A:M,12,0),""))))),0)</f>
        <v/>
      </c>
      <c r="Z87" s="191" t="str">
        <f>IFERROR(IF(D87="","",IF(K87="","",IF(J87="","",IF(F87="F",VLOOKUP(K87,F!A:M,13,0),IF(F87="M",VLOOKUP(K87,M!A:M,13,0),""))))),0)</f>
        <v/>
      </c>
      <c r="AA87" s="191" t="str">
        <f>IFERROR(IF(D87="","",IF(F87="","",IF(J87="","",IF(K87="","",IF(AND(K87&gt;23,K87&lt;=60),IF(F87="F",VLOOKUP(MROUND(HZ87,0.5),'F-Weight for Length'!K:S,2,0),VLOOKUP(MROUND(HZ87,0.5),'M-Weight for Length'!K:S,2,0)),IF(K87&gt;60,IF(F87="F",VLOOKUP(K87,'F-Weight for Length'!U:AC,2,0),VLOOKUP(K87,'M-Weight for Length'!U:AC,2,0)),IF(F87="F",VLOOKUP(MROUND(HZ87,0.5),'F-Weight for Length'!A:I,2,0),VLOOKUP(MROUND(HZ87,0.5),'M-Weight for Length'!A:I,2,0)))))))),0)</f>
        <v/>
      </c>
      <c r="AB87" s="191" t="str">
        <f>IFERROR(IF(D87="","",IF(F87="","",IF(J87="","",IF(K87="","",IF(AND(K87&gt;23,K87&lt;=60),IF(F87="F",VLOOKUP(MROUND(HZ87,0.5),'F-Weight for Length'!K:S,3,0),VLOOKUP(MROUND(HZ87,0.5),'M-Weight for Length'!K:S,3,0)),IF(K87&gt;60,IF(F87="F",VLOOKUP(K87,'F-Weight for Length'!U:AC,3,0),VLOOKUP(K87,'M-Weight for Length'!U:AC,3,0)),IF(F87="F",VLOOKUP(MROUND(HZ87,0.5),'F-Weight for Length'!A:I,3,0),VLOOKUP(MROUND(HZ87,0.5),'M-Weight for Length'!A:I,3,0)))))))),0)</f>
        <v/>
      </c>
      <c r="AC87" s="191" t="str">
        <f>IFERROR(IF(D87="","",IF(F87="","",IF(J87="","",IF(K87="","",IF(AND(K87&gt;23,K87&lt;=60),IF(F87="F",VLOOKUP(MROUND(HZ87,0.5),'F-Weight for Length'!K:S,4,0),VLOOKUP(MROUND(HZ87,0.5),'M-Weight for Length'!K:S,4,0)),IF(K87&gt;60,IF(F87="F",VLOOKUP(K87,'F-Weight for Length'!U:AC,4,0),VLOOKUP(K87,'M-Weight for Length'!U:AC,4,0)),IF(F87="F",VLOOKUP(MROUND(HZ87,0.5),'F-Weight for Length'!A:I,4,0),VLOOKUP(MROUND(HZ87,0.5),'M-Weight for Length'!A:I,4,0)))))))),0)</f>
        <v/>
      </c>
      <c r="AD87" s="191" t="str">
        <f>IFERROR(IF(D87="","",IF(F87="","",IF(J87="","",IF(K87="","",IF(AND(K87&gt;23,K87&lt;=60),IF(F87="F",VLOOKUP(MROUND(HZ87,0.5),'F-Weight for Length'!K:S,5,0),VLOOKUP(MROUND(HZ87,0.5),'M-Weight for Length'!K:S,5,0)),IF(K87&gt;60,IF(F87="F",VLOOKUP(K87,'F-Weight for Length'!U:AC,5,0),VLOOKUP(K87,'M-Weight for Length'!U:AC,5,0)),IF(F87="F",VLOOKUP(MROUND(HZ87,0.5),'F-Weight for Length'!A:I,5,0),VLOOKUP(MROUND(HZ87,0.5),'M-Weight for Length'!A:I,5,0)))))))),0)</f>
        <v/>
      </c>
      <c r="AE87" s="191" t="str">
        <f>IFERROR(IF(D87="","",IF(F87="","",IF(J87="","",IF(K87="","",IF(AND(K87&gt;23,K87&lt;=60),IF(F87="F",VLOOKUP(MROUND(HZ87,0.5),'F-Weight for Length'!K:S,6,0),VLOOKUP(MROUND(HZ87,0.5),'M-Weight for Length'!K:S,6,0)),IF(K87&gt;60,IF(F87="F",VLOOKUP(K87,'F-Weight for Length'!U:AC,6,0),VLOOKUP(K87,'M-Weight for Length'!U:AC,6,0)),IF(F87="F",VLOOKUP(MROUND(HZ87,0.5),'F-Weight for Length'!A:I,6,0),VLOOKUP(MROUND(HZ87,0.5),'M-Weight for Length'!A:I,6,0)))))))),0)</f>
        <v/>
      </c>
      <c r="AF87" s="191" t="str">
        <f>IFERROR(IF(D87="","",IF(F87="","",IF(J87="","",IF(K87="","",IF(AND(K87&gt;23,K87&lt;=60),IF(F87="F",VLOOKUP(MROUND(HZ87,0.5),'F-Weight for Length'!K:S,7,0),VLOOKUP(MROUND(HZ87,0.5),'M-Weight for Length'!K:S,7,0)),IF(K87&gt;60,IF(F87="F",VLOOKUP(K87,'F-Weight for Length'!U:AC,7,0),VLOOKUP(K87,'M-Weight for Length'!U:AC,7,0)),IF(F87="F",VLOOKUP(MROUND(HZ87,0.5),'F-Weight for Length'!A:I,7,0),VLOOKUP(MROUND(HZ87,0.5),'M-Weight for Length'!A:I,7,0)))))))),0)</f>
        <v/>
      </c>
      <c r="AG87" s="191" t="str">
        <f>IFERROR(IF(D87="","",IF(F87="","",IF(J87="","",IF(K87="","",IF(AND(K87&gt;23,K87&lt;=60),IF(F87="F",VLOOKUP(MROUND(HZ87,0.5),'F-Weight for Length'!K:S,8,0),VLOOKUP(MROUND(HZ87,0.5),'M-Weight for Length'!K:S,8,0)),IF(K87&gt;60,IF(F87="F",VLOOKUP(K87,'F-Weight for Length'!U:AC,8,0),VLOOKUP(K87,'M-Weight for Length'!U:AC,8,0)),IF(F87="F",VLOOKUP(MROUND(HZ87,0.5),'F-Weight for Length'!A:I,8,0),VLOOKUP(MROUND(HZ87,0.5),'M-Weight for Length'!A:I,8,0)))))))),0)</f>
        <v/>
      </c>
      <c r="AH87" s="191" t="str">
        <f>IFERROR(IF(D87="","",IF(F87="","",IF(J87="","",IF(K87="","",IF(AND(K87&gt;23,K87&lt;=60),IF(F87="F",VLOOKUP(MROUND(HZ87,0.5),'F-Weight for Length'!K:S,9,0),VLOOKUP(MROUND(HZ87,0.5),'M-Weight for Length'!K:S,9,0)),IF(K87&gt;60,IF(F87="F",VLOOKUP(K87,'F-Weight for Length'!U:AC,9,0),VLOOKUP(K87,'M-Weight for Length'!U:AC,9,0)),IF(F87="F",VLOOKUP(MROUND(HZ87,0.5),'F-Weight for Length'!A:I,9,0),VLOOKUP(MROUND(HZ87,0.5),'M-Weight for Length'!A:I,9,0)))))))),0)</f>
        <v/>
      </c>
      <c r="AI87" s="192">
        <f t="shared" si="243"/>
        <v>0</v>
      </c>
      <c r="AJ87" s="192">
        <f t="shared" si="244"/>
        <v>0</v>
      </c>
      <c r="AK87" s="192">
        <f t="shared" si="245"/>
        <v>0</v>
      </c>
      <c r="AL87" s="192">
        <f t="shared" si="246"/>
        <v>0</v>
      </c>
      <c r="AM87" s="192">
        <f t="shared" si="247"/>
        <v>0</v>
      </c>
      <c r="AN87" s="192">
        <f t="shared" si="248"/>
        <v>0</v>
      </c>
      <c r="AO87" s="192">
        <f t="shared" si="249"/>
        <v>0</v>
      </c>
      <c r="AP87" s="192">
        <f t="shared" si="250"/>
        <v>0</v>
      </c>
      <c r="AQ87" s="192">
        <f t="shared" si="251"/>
        <v>0</v>
      </c>
      <c r="AR87" s="192">
        <f t="shared" si="252"/>
        <v>0</v>
      </c>
      <c r="AS87" s="192">
        <f t="shared" si="253"/>
        <v>0</v>
      </c>
      <c r="AT87" s="192">
        <f t="shared" si="254"/>
        <v>0</v>
      </c>
      <c r="AU87" s="192">
        <f t="shared" si="255"/>
        <v>0</v>
      </c>
      <c r="AV87" s="192">
        <f t="shared" si="256"/>
        <v>0</v>
      </c>
      <c r="AW87" s="192">
        <f t="shared" si="257"/>
        <v>0</v>
      </c>
      <c r="AX87" s="192">
        <f t="shared" si="258"/>
        <v>0</v>
      </c>
      <c r="AY87" s="192">
        <f t="shared" si="259"/>
        <v>0</v>
      </c>
      <c r="AZ87" s="192">
        <f t="shared" si="260"/>
        <v>0</v>
      </c>
      <c r="BA87" s="192">
        <f t="shared" si="261"/>
        <v>0</v>
      </c>
      <c r="BB87" s="192">
        <f t="shared" si="262"/>
        <v>0</v>
      </c>
      <c r="BC87" s="192">
        <f t="shared" si="263"/>
        <v>0</v>
      </c>
      <c r="BD87" s="192">
        <f t="shared" si="264"/>
        <v>0</v>
      </c>
      <c r="BE87" s="192">
        <f t="shared" si="265"/>
        <v>0</v>
      </c>
      <c r="BF87" s="192">
        <f t="shared" si="266"/>
        <v>0</v>
      </c>
      <c r="BG87" s="192">
        <f t="shared" si="267"/>
        <v>0</v>
      </c>
      <c r="BH87" s="192">
        <f t="shared" si="268"/>
        <v>0</v>
      </c>
      <c r="BI87" s="192">
        <f t="shared" si="269"/>
        <v>0</v>
      </c>
      <c r="BJ87" s="192">
        <f t="shared" si="270"/>
        <v>0</v>
      </c>
      <c r="BK87" s="192">
        <f t="shared" si="271"/>
        <v>0</v>
      </c>
      <c r="BL87" s="192">
        <f t="shared" si="272"/>
        <v>0</v>
      </c>
      <c r="BM87" s="192">
        <f t="shared" si="273"/>
        <v>0</v>
      </c>
      <c r="BN87" s="192">
        <f t="shared" si="274"/>
        <v>0</v>
      </c>
      <c r="BO87" s="192">
        <f t="shared" si="275"/>
        <v>0</v>
      </c>
      <c r="BP87" s="192">
        <f t="shared" si="276"/>
        <v>0</v>
      </c>
      <c r="BQ87" s="192">
        <f t="shared" si="277"/>
        <v>0</v>
      </c>
      <c r="BR87" s="192">
        <f t="shared" si="278"/>
        <v>0</v>
      </c>
      <c r="BS87" s="192">
        <f t="shared" si="279"/>
        <v>0</v>
      </c>
      <c r="BT87" s="192">
        <f t="shared" si="280"/>
        <v>0</v>
      </c>
      <c r="BU87" s="192">
        <f t="shared" si="281"/>
        <v>0</v>
      </c>
      <c r="BV87" s="192">
        <f t="shared" si="282"/>
        <v>0</v>
      </c>
      <c r="BW87" s="192">
        <f t="shared" si="283"/>
        <v>0</v>
      </c>
      <c r="BX87" s="192">
        <f t="shared" si="284"/>
        <v>0</v>
      </c>
      <c r="BY87" s="192">
        <f t="shared" si="285"/>
        <v>0</v>
      </c>
      <c r="BZ87" s="192">
        <f t="shared" si="286"/>
        <v>0</v>
      </c>
      <c r="CA87" s="192">
        <f t="shared" si="287"/>
        <v>0</v>
      </c>
      <c r="CB87" s="192">
        <f t="shared" si="288"/>
        <v>0</v>
      </c>
      <c r="CC87" s="192">
        <f t="shared" si="289"/>
        <v>0</v>
      </c>
      <c r="CD87" s="192">
        <f t="shared" si="290"/>
        <v>0</v>
      </c>
      <c r="CE87" s="192">
        <f t="shared" si="291"/>
        <v>0</v>
      </c>
      <c r="CF87" s="192">
        <f t="shared" si="292"/>
        <v>0</v>
      </c>
      <c r="CG87" s="192">
        <f t="shared" si="293"/>
        <v>0</v>
      </c>
      <c r="CH87" s="192">
        <f t="shared" si="294"/>
        <v>0</v>
      </c>
      <c r="CI87" s="192">
        <f t="shared" si="295"/>
        <v>0</v>
      </c>
      <c r="CJ87" s="192">
        <f t="shared" si="296"/>
        <v>0</v>
      </c>
      <c r="CK87" s="192">
        <f t="shared" si="297"/>
        <v>0</v>
      </c>
      <c r="CL87" s="192">
        <f t="shared" si="298"/>
        <v>0</v>
      </c>
      <c r="CM87" s="192">
        <f t="shared" si="299"/>
        <v>0</v>
      </c>
      <c r="CN87" s="192">
        <f t="shared" si="300"/>
        <v>0</v>
      </c>
      <c r="CO87" s="192">
        <f t="shared" si="301"/>
        <v>0</v>
      </c>
      <c r="CP87" s="192">
        <f t="shared" si="302"/>
        <v>0</v>
      </c>
      <c r="CQ87" s="192">
        <f t="shared" si="303"/>
        <v>0</v>
      </c>
      <c r="CR87" s="192">
        <f t="shared" si="304"/>
        <v>0</v>
      </c>
      <c r="CS87" s="192">
        <f t="shared" si="305"/>
        <v>0</v>
      </c>
      <c r="CT87" s="192">
        <f t="shared" si="306"/>
        <v>0</v>
      </c>
      <c r="CU87" s="192">
        <f t="shared" si="307"/>
        <v>0</v>
      </c>
      <c r="CV87" s="192">
        <f t="shared" si="308"/>
        <v>0</v>
      </c>
      <c r="CW87" s="192">
        <f t="shared" si="309"/>
        <v>0</v>
      </c>
      <c r="CX87" s="192">
        <f t="shared" si="310"/>
        <v>0</v>
      </c>
      <c r="CY87" s="192">
        <f t="shared" si="311"/>
        <v>0</v>
      </c>
      <c r="CZ87" s="192">
        <f t="shared" si="312"/>
        <v>0</v>
      </c>
      <c r="DA87" s="192">
        <f t="shared" si="313"/>
        <v>0</v>
      </c>
      <c r="DB87" s="192">
        <f t="shared" si="314"/>
        <v>0</v>
      </c>
      <c r="DC87" s="192">
        <f t="shared" si="315"/>
        <v>0</v>
      </c>
      <c r="DD87" s="192">
        <f t="shared" si="316"/>
        <v>0</v>
      </c>
      <c r="DE87" s="192">
        <f t="shared" si="317"/>
        <v>0</v>
      </c>
      <c r="DF87" s="192">
        <f t="shared" si="318"/>
        <v>0</v>
      </c>
      <c r="DG87" s="192">
        <f t="shared" si="319"/>
        <v>0</v>
      </c>
      <c r="DH87" s="192">
        <f t="shared" si="320"/>
        <v>0</v>
      </c>
      <c r="DI87" s="192">
        <f t="shared" si="321"/>
        <v>0</v>
      </c>
      <c r="DJ87" s="192">
        <f t="shared" si="322"/>
        <v>0</v>
      </c>
      <c r="DK87" s="192">
        <f t="shared" si="323"/>
        <v>0</v>
      </c>
      <c r="DL87" s="192">
        <f t="shared" si="324"/>
        <v>0</v>
      </c>
      <c r="DM87" s="192">
        <f t="shared" si="325"/>
        <v>0</v>
      </c>
      <c r="DN87" s="192">
        <f t="shared" si="326"/>
        <v>0</v>
      </c>
      <c r="DO87" s="192">
        <f t="shared" si="327"/>
        <v>0</v>
      </c>
      <c r="DP87" s="192">
        <f t="shared" si="328"/>
        <v>0</v>
      </c>
      <c r="DQ87" s="192">
        <f t="shared" si="329"/>
        <v>0</v>
      </c>
      <c r="DR87" s="192">
        <f t="shared" si="330"/>
        <v>0</v>
      </c>
      <c r="DS87" s="192">
        <f t="shared" si="331"/>
        <v>0</v>
      </c>
      <c r="DT87" s="192">
        <f t="shared" si="332"/>
        <v>0</v>
      </c>
      <c r="DU87" s="192">
        <f t="shared" si="333"/>
        <v>0</v>
      </c>
      <c r="DV87" s="193">
        <f t="shared" si="445"/>
        <v>0</v>
      </c>
      <c r="DW87" s="193">
        <f t="shared" si="446"/>
        <v>0</v>
      </c>
      <c r="DX87" s="193">
        <f t="shared" si="447"/>
        <v>0</v>
      </c>
      <c r="DY87" s="193">
        <f t="shared" si="448"/>
        <v>0</v>
      </c>
      <c r="DZ87" s="193">
        <f t="shared" si="449"/>
        <v>0</v>
      </c>
      <c r="EA87" s="192">
        <f t="shared" si="339"/>
        <v>0</v>
      </c>
      <c r="EB87" s="192">
        <f t="shared" si="340"/>
        <v>0</v>
      </c>
      <c r="EC87" s="192">
        <f t="shared" si="341"/>
        <v>0</v>
      </c>
      <c r="ED87" s="192">
        <f t="shared" si="342"/>
        <v>0</v>
      </c>
      <c r="EE87" s="192">
        <f t="shared" si="343"/>
        <v>0</v>
      </c>
      <c r="EF87" s="192">
        <f t="shared" si="344"/>
        <v>0</v>
      </c>
      <c r="EG87" s="192">
        <f t="shared" si="345"/>
        <v>0</v>
      </c>
      <c r="EH87" s="192">
        <f t="shared" si="346"/>
        <v>0</v>
      </c>
      <c r="EI87" s="192">
        <f t="shared" si="347"/>
        <v>0</v>
      </c>
      <c r="EJ87" s="192">
        <f t="shared" si="348"/>
        <v>0</v>
      </c>
      <c r="EK87" s="192">
        <f t="shared" si="349"/>
        <v>0</v>
      </c>
      <c r="EL87" s="192">
        <f t="shared" si="350"/>
        <v>0</v>
      </c>
      <c r="EM87" s="192">
        <f t="shared" si="351"/>
        <v>0</v>
      </c>
      <c r="EN87" s="192">
        <f t="shared" si="352"/>
        <v>0</v>
      </c>
      <c r="EO87" s="192">
        <f t="shared" si="353"/>
        <v>0</v>
      </c>
      <c r="EP87" s="192">
        <f t="shared" si="354"/>
        <v>0</v>
      </c>
      <c r="EQ87" s="192">
        <f t="shared" si="355"/>
        <v>0</v>
      </c>
      <c r="ER87" s="192">
        <f t="shared" si="356"/>
        <v>0</v>
      </c>
      <c r="ES87" s="192">
        <f t="shared" si="357"/>
        <v>0</v>
      </c>
      <c r="ET87" s="192">
        <f t="shared" si="358"/>
        <v>0</v>
      </c>
      <c r="EU87" s="192">
        <f t="shared" si="359"/>
        <v>0</v>
      </c>
      <c r="EV87" s="192">
        <f t="shared" si="360"/>
        <v>0</v>
      </c>
      <c r="EW87" s="192">
        <f t="shared" si="361"/>
        <v>0</v>
      </c>
      <c r="EX87" s="192">
        <f t="shared" si="362"/>
        <v>0</v>
      </c>
      <c r="EY87" s="192">
        <f t="shared" si="363"/>
        <v>0</v>
      </c>
      <c r="EZ87" s="192">
        <f t="shared" si="364"/>
        <v>0</v>
      </c>
      <c r="FA87" s="192">
        <f t="shared" si="365"/>
        <v>0</v>
      </c>
      <c r="FB87" s="192">
        <f t="shared" si="366"/>
        <v>0</v>
      </c>
      <c r="FC87" s="192">
        <f t="shared" si="367"/>
        <v>0</v>
      </c>
      <c r="FD87" s="192">
        <f t="shared" si="368"/>
        <v>0</v>
      </c>
      <c r="FE87" s="192">
        <f t="shared" si="369"/>
        <v>0</v>
      </c>
      <c r="FF87" s="192">
        <f t="shared" si="370"/>
        <v>0</v>
      </c>
      <c r="FG87" s="192">
        <f t="shared" si="371"/>
        <v>0</v>
      </c>
      <c r="FH87" s="192">
        <f t="shared" si="372"/>
        <v>0</v>
      </c>
      <c r="FI87" s="192">
        <f t="shared" si="373"/>
        <v>0</v>
      </c>
      <c r="FJ87" s="192">
        <f t="shared" si="374"/>
        <v>0</v>
      </c>
      <c r="FK87" s="192">
        <f t="shared" si="375"/>
        <v>0</v>
      </c>
      <c r="FL87" s="192">
        <f t="shared" si="376"/>
        <v>0</v>
      </c>
      <c r="FM87" s="192">
        <f t="shared" si="377"/>
        <v>0</v>
      </c>
      <c r="FN87" s="192">
        <f t="shared" si="378"/>
        <v>0</v>
      </c>
      <c r="FO87" s="192">
        <f t="shared" si="379"/>
        <v>0</v>
      </c>
      <c r="FP87" s="192">
        <f t="shared" si="380"/>
        <v>0</v>
      </c>
      <c r="FQ87" s="192">
        <f t="shared" si="381"/>
        <v>0</v>
      </c>
      <c r="FR87" s="192">
        <f t="shared" si="382"/>
        <v>0</v>
      </c>
      <c r="FS87" s="192">
        <f t="shared" si="383"/>
        <v>0</v>
      </c>
      <c r="FT87" s="192">
        <f t="shared" si="384"/>
        <v>0</v>
      </c>
      <c r="FU87" s="192">
        <f t="shared" si="385"/>
        <v>0</v>
      </c>
      <c r="FV87" s="192">
        <f t="shared" si="386"/>
        <v>0</v>
      </c>
      <c r="FW87" s="192">
        <f t="shared" si="387"/>
        <v>0</v>
      </c>
      <c r="FX87" s="192">
        <f t="shared" si="388"/>
        <v>0</v>
      </c>
      <c r="FY87" s="192">
        <f t="shared" si="389"/>
        <v>0</v>
      </c>
      <c r="FZ87" s="192">
        <f t="shared" si="390"/>
        <v>0</v>
      </c>
      <c r="GA87" s="192">
        <f t="shared" si="391"/>
        <v>0</v>
      </c>
      <c r="GB87" s="192">
        <f t="shared" si="392"/>
        <v>0</v>
      </c>
      <c r="GC87" s="192">
        <f t="shared" si="393"/>
        <v>0</v>
      </c>
      <c r="GD87" s="192">
        <f t="shared" si="394"/>
        <v>0</v>
      </c>
      <c r="GE87" s="192">
        <f t="shared" si="395"/>
        <v>0</v>
      </c>
      <c r="GF87" s="192">
        <f t="shared" si="396"/>
        <v>0</v>
      </c>
      <c r="GG87" s="192">
        <f t="shared" si="397"/>
        <v>0</v>
      </c>
      <c r="GH87" s="192">
        <f t="shared" si="398"/>
        <v>0</v>
      </c>
      <c r="GI87" s="192">
        <f t="shared" si="399"/>
        <v>0</v>
      </c>
      <c r="GJ87" s="192">
        <f t="shared" si="400"/>
        <v>0</v>
      </c>
      <c r="GK87" s="192">
        <f t="shared" si="401"/>
        <v>0</v>
      </c>
      <c r="GL87" s="192">
        <f t="shared" si="402"/>
        <v>0</v>
      </c>
      <c r="GM87" s="192">
        <f t="shared" si="403"/>
        <v>0</v>
      </c>
      <c r="GN87" s="192">
        <f t="shared" si="404"/>
        <v>0</v>
      </c>
      <c r="GO87" s="192">
        <f t="shared" si="405"/>
        <v>0</v>
      </c>
      <c r="GP87" s="192">
        <f t="shared" si="406"/>
        <v>0</v>
      </c>
      <c r="GQ87" s="192">
        <f t="shared" si="407"/>
        <v>0</v>
      </c>
      <c r="GR87" s="192">
        <f t="shared" si="408"/>
        <v>0</v>
      </c>
      <c r="GS87" s="192">
        <f t="shared" si="409"/>
        <v>0</v>
      </c>
      <c r="GT87" s="192">
        <f t="shared" si="410"/>
        <v>0</v>
      </c>
      <c r="GU87" s="192">
        <f t="shared" si="411"/>
        <v>0</v>
      </c>
      <c r="GV87" s="192">
        <f t="shared" si="412"/>
        <v>0</v>
      </c>
      <c r="GW87" s="192">
        <f t="shared" si="413"/>
        <v>0</v>
      </c>
      <c r="GX87" s="192">
        <f t="shared" si="414"/>
        <v>0</v>
      </c>
      <c r="GY87" s="192">
        <f t="shared" si="415"/>
        <v>0</v>
      </c>
      <c r="GZ87" s="192">
        <f t="shared" si="416"/>
        <v>0</v>
      </c>
      <c r="HA87" s="192">
        <f t="shared" si="417"/>
        <v>0</v>
      </c>
      <c r="HB87" s="192">
        <f t="shared" si="418"/>
        <v>0</v>
      </c>
      <c r="HC87" s="192">
        <f t="shared" si="419"/>
        <v>0</v>
      </c>
      <c r="HD87" s="192">
        <f t="shared" si="420"/>
        <v>0</v>
      </c>
      <c r="HE87" s="192">
        <f t="shared" si="421"/>
        <v>0</v>
      </c>
      <c r="HF87" s="192">
        <f t="shared" si="422"/>
        <v>0</v>
      </c>
      <c r="HG87" s="192">
        <f t="shared" si="423"/>
        <v>0</v>
      </c>
      <c r="HH87" s="192">
        <f t="shared" si="424"/>
        <v>0</v>
      </c>
      <c r="HI87" s="192">
        <f t="shared" si="425"/>
        <v>0</v>
      </c>
      <c r="HJ87" s="192">
        <f t="shared" si="426"/>
        <v>0</v>
      </c>
      <c r="HK87" s="192">
        <f t="shared" si="427"/>
        <v>0</v>
      </c>
      <c r="HL87" s="192">
        <f t="shared" si="428"/>
        <v>0</v>
      </c>
      <c r="HM87" s="192">
        <f t="shared" si="429"/>
        <v>0</v>
      </c>
      <c r="HN87" s="194">
        <f t="shared" si="450"/>
        <v>0</v>
      </c>
      <c r="HO87" s="194">
        <f t="shared" si="451"/>
        <v>0</v>
      </c>
      <c r="HP87" s="194">
        <f t="shared" si="452"/>
        <v>0</v>
      </c>
      <c r="HQ87" s="194">
        <f t="shared" si="453"/>
        <v>0</v>
      </c>
      <c r="HR87" s="194">
        <f t="shared" si="454"/>
        <v>0</v>
      </c>
      <c r="HS87" s="195" t="str">
        <f t="shared" si="229"/>
        <v/>
      </c>
      <c r="HT87" s="196">
        <f t="shared" si="455"/>
        <v>0</v>
      </c>
      <c r="HU87" s="196">
        <f t="shared" si="456"/>
        <v>0</v>
      </c>
      <c r="HV87" s="197" t="str">
        <f t="shared" si="232"/>
        <v/>
      </c>
      <c r="HW87" s="197" t="str">
        <f t="shared" si="435"/>
        <v/>
      </c>
      <c r="HX87" s="197" t="str">
        <f t="shared" si="436"/>
        <v/>
      </c>
      <c r="HY87" s="195" t="str">
        <f t="shared" si="233"/>
        <v/>
      </c>
      <c r="HZ87" s="30">
        <f t="shared" si="227"/>
        <v>0</v>
      </c>
      <c r="IA87" s="198">
        <f t="shared" si="234"/>
        <v>0</v>
      </c>
      <c r="IB87" s="195"/>
      <c r="IC87" s="195">
        <f t="shared" si="437"/>
        <v>0</v>
      </c>
      <c r="ID87" s="195">
        <f t="shared" si="235"/>
        <v>0</v>
      </c>
      <c r="IE87" s="195">
        <f t="shared" si="438"/>
        <v>0</v>
      </c>
      <c r="IF87" s="195">
        <f t="shared" si="236"/>
        <v>0</v>
      </c>
      <c r="IG87" s="307">
        <f t="shared" si="237"/>
        <v>0</v>
      </c>
      <c r="IH87" s="307">
        <f t="shared" si="238"/>
        <v>0</v>
      </c>
      <c r="II87" s="44">
        <f t="shared" si="239"/>
        <v>0</v>
      </c>
      <c r="IJ87" s="44">
        <f t="shared" si="439"/>
        <v>0</v>
      </c>
      <c r="IK87" s="44">
        <f t="shared" si="440"/>
        <v>0</v>
      </c>
      <c r="IL87" s="44">
        <f t="shared" si="441"/>
        <v>0</v>
      </c>
      <c r="IM87" s="44">
        <f t="shared" si="442"/>
        <v>0</v>
      </c>
      <c r="IN87" s="44">
        <f t="shared" si="443"/>
        <v>0</v>
      </c>
      <c r="IO87" s="44">
        <f t="shared" si="444"/>
        <v>0</v>
      </c>
    </row>
    <row r="88" spans="1:249" ht="18" customHeight="1">
      <c r="A88" s="188">
        <v>82</v>
      </c>
      <c r="B88" s="326"/>
      <c r="C88" s="289"/>
      <c r="D88" s="199"/>
      <c r="E88" s="189"/>
      <c r="F88" s="189"/>
      <c r="G88" s="190"/>
      <c r="H88" s="190"/>
      <c r="I88" s="272"/>
      <c r="J88" s="207"/>
      <c r="K88" s="214" t="str">
        <f t="shared" si="240"/>
        <v/>
      </c>
      <c r="L88" s="200" t="str">
        <f t="shared" si="241"/>
        <v/>
      </c>
      <c r="M88" s="200" t="str">
        <f t="shared" si="242"/>
        <v/>
      </c>
      <c r="N88" s="209" t="str">
        <f t="shared" si="228"/>
        <v/>
      </c>
      <c r="O88" s="208" t="str">
        <f>IFERROR(IF(D88="","",IF(K88="","",IF(I88="","",IF(F88="F",VLOOKUP(K88,F!A:G,2,0),IF(F88="M",VLOOKUP(K88,M!A:G,2,0),""))))),0)</f>
        <v/>
      </c>
      <c r="P88" s="191" t="str">
        <f>IFERROR(IF(D88="","",IF(K88="","",IF(I88="","",IF(F88="F",VLOOKUP(K88,F!A:G,3,0),IF(F88="M",VLOOKUP(K88,M!A:G,3,0),""))))),0)</f>
        <v/>
      </c>
      <c r="Q88" s="191" t="str">
        <f>IFERROR(IF(D88="","",IF(K88="","",IF(I88="","",IF(F88="F",VLOOKUP(K88,F!A:G,4,0),IF(F88="M",VLOOKUP(K88,M!A:G,4,0),""))))),0)</f>
        <v/>
      </c>
      <c r="R88" s="191" t="str">
        <f>IFERROR(IF(D88="","",IF(K88="","",IF(I88="","",IF(F88="F",VLOOKUP(K88,F!A:G,5,0),IF(F88="M",VLOOKUP(K88,M!A:G,5,0),""))))),0)</f>
        <v/>
      </c>
      <c r="S88" s="191" t="str">
        <f>IFERROR(IF(D88="","",IF(K88="","",IF(I88="","",IF(F88="F",VLOOKUP(K88,F!A:G,6,0),IF(F88="M",VLOOKUP(K88,M!A:G,6,0),""))))),0)</f>
        <v/>
      </c>
      <c r="T88" s="191" t="str">
        <f>IFERROR(IF(D88="","",IF(K88="","",IF(I88="","",IF(F88="F",VLOOKUP(K88,F!A:G,7,0),IF(F88="M",VLOOKUP(K88,M!A:G,7,0),""))))),0)</f>
        <v/>
      </c>
      <c r="U88" s="191" t="str">
        <f>IFERROR(IF(D88="","",IF(K88="","",IF(J88="","",IF(F88="F",VLOOKUP(K88,F!A:M,8,0),IF(F88="M",VLOOKUP(K88,M!A:M,8,0),""))))),0)</f>
        <v/>
      </c>
      <c r="V88" s="191" t="str">
        <f>IFERROR(IF(D88="","",IF(K88="","",IF(J88="","",IF(F88="F",VLOOKUP(K88,F!A:M,9,0),IF(F88="M",VLOOKUP(K88,M!A:M,9,0),""))))),0)</f>
        <v/>
      </c>
      <c r="W88" s="191" t="str">
        <f>IFERROR(IF(D88="","",IF(K88="","",IF(J88="","",IF(F88="F",VLOOKUP(K88,F!A:M,10,0),IF(F88="M",VLOOKUP(K88,M!A:M,10,0),""))))),0)</f>
        <v/>
      </c>
      <c r="X88" s="191" t="str">
        <f>IFERROR(IF(D88="","",IF(K88="","",IF(J88="","",IF(F88="F",VLOOKUP(K88,F!A:M,11,0),IF(F88="M",VLOOKUP(K88,M!A:M,11,0),""))))),0)</f>
        <v/>
      </c>
      <c r="Y88" s="191" t="str">
        <f>IFERROR(IF(D88="","",IF(K88="","",IF(J88="","",IF(F88="F",VLOOKUP(K88,F!A:M,12,0),IF(F88="M",VLOOKUP(K88,M!A:M,12,0),""))))),0)</f>
        <v/>
      </c>
      <c r="Z88" s="191" t="str">
        <f>IFERROR(IF(D88="","",IF(K88="","",IF(J88="","",IF(F88="F",VLOOKUP(K88,F!A:M,13,0),IF(F88="M",VLOOKUP(K88,M!A:M,13,0),""))))),0)</f>
        <v/>
      </c>
      <c r="AA88" s="191" t="str">
        <f>IFERROR(IF(D88="","",IF(F88="","",IF(J88="","",IF(K88="","",IF(AND(K88&gt;23,K88&lt;=60),IF(F88="F",VLOOKUP(MROUND(HZ88,0.5),'F-Weight for Length'!K:S,2,0),VLOOKUP(MROUND(HZ88,0.5),'M-Weight for Length'!K:S,2,0)),IF(K88&gt;60,IF(F88="F",VLOOKUP(K88,'F-Weight for Length'!U:AC,2,0),VLOOKUP(K88,'M-Weight for Length'!U:AC,2,0)),IF(F88="F",VLOOKUP(MROUND(HZ88,0.5),'F-Weight for Length'!A:I,2,0),VLOOKUP(MROUND(HZ88,0.5),'M-Weight for Length'!A:I,2,0)))))))),0)</f>
        <v/>
      </c>
      <c r="AB88" s="191" t="str">
        <f>IFERROR(IF(D88="","",IF(F88="","",IF(J88="","",IF(K88="","",IF(AND(K88&gt;23,K88&lt;=60),IF(F88="F",VLOOKUP(MROUND(HZ88,0.5),'F-Weight for Length'!K:S,3,0),VLOOKUP(MROUND(HZ88,0.5),'M-Weight for Length'!K:S,3,0)),IF(K88&gt;60,IF(F88="F",VLOOKUP(K88,'F-Weight for Length'!U:AC,3,0),VLOOKUP(K88,'M-Weight for Length'!U:AC,3,0)),IF(F88="F",VLOOKUP(MROUND(HZ88,0.5),'F-Weight for Length'!A:I,3,0),VLOOKUP(MROUND(HZ88,0.5),'M-Weight for Length'!A:I,3,0)))))))),0)</f>
        <v/>
      </c>
      <c r="AC88" s="191" t="str">
        <f>IFERROR(IF(D88="","",IF(F88="","",IF(J88="","",IF(K88="","",IF(AND(K88&gt;23,K88&lt;=60),IF(F88="F",VLOOKUP(MROUND(HZ88,0.5),'F-Weight for Length'!K:S,4,0),VLOOKUP(MROUND(HZ88,0.5),'M-Weight for Length'!K:S,4,0)),IF(K88&gt;60,IF(F88="F",VLOOKUP(K88,'F-Weight for Length'!U:AC,4,0),VLOOKUP(K88,'M-Weight for Length'!U:AC,4,0)),IF(F88="F",VLOOKUP(MROUND(HZ88,0.5),'F-Weight for Length'!A:I,4,0),VLOOKUP(MROUND(HZ88,0.5),'M-Weight for Length'!A:I,4,0)))))))),0)</f>
        <v/>
      </c>
      <c r="AD88" s="191" t="str">
        <f>IFERROR(IF(D88="","",IF(F88="","",IF(J88="","",IF(K88="","",IF(AND(K88&gt;23,K88&lt;=60),IF(F88="F",VLOOKUP(MROUND(HZ88,0.5),'F-Weight for Length'!K:S,5,0),VLOOKUP(MROUND(HZ88,0.5),'M-Weight for Length'!K:S,5,0)),IF(K88&gt;60,IF(F88="F",VLOOKUP(K88,'F-Weight for Length'!U:AC,5,0),VLOOKUP(K88,'M-Weight for Length'!U:AC,5,0)),IF(F88="F",VLOOKUP(MROUND(HZ88,0.5),'F-Weight for Length'!A:I,5,0),VLOOKUP(MROUND(HZ88,0.5),'M-Weight for Length'!A:I,5,0)))))))),0)</f>
        <v/>
      </c>
      <c r="AE88" s="191" t="str">
        <f>IFERROR(IF(D88="","",IF(F88="","",IF(J88="","",IF(K88="","",IF(AND(K88&gt;23,K88&lt;=60),IF(F88="F",VLOOKUP(MROUND(HZ88,0.5),'F-Weight for Length'!K:S,6,0),VLOOKUP(MROUND(HZ88,0.5),'M-Weight for Length'!K:S,6,0)),IF(K88&gt;60,IF(F88="F",VLOOKUP(K88,'F-Weight for Length'!U:AC,6,0),VLOOKUP(K88,'M-Weight for Length'!U:AC,6,0)),IF(F88="F",VLOOKUP(MROUND(HZ88,0.5),'F-Weight for Length'!A:I,6,0),VLOOKUP(MROUND(HZ88,0.5),'M-Weight for Length'!A:I,6,0)))))))),0)</f>
        <v/>
      </c>
      <c r="AF88" s="191" t="str">
        <f>IFERROR(IF(D88="","",IF(F88="","",IF(J88="","",IF(K88="","",IF(AND(K88&gt;23,K88&lt;=60),IF(F88="F",VLOOKUP(MROUND(HZ88,0.5),'F-Weight for Length'!K:S,7,0),VLOOKUP(MROUND(HZ88,0.5),'M-Weight for Length'!K:S,7,0)),IF(K88&gt;60,IF(F88="F",VLOOKUP(K88,'F-Weight for Length'!U:AC,7,0),VLOOKUP(K88,'M-Weight for Length'!U:AC,7,0)),IF(F88="F",VLOOKUP(MROUND(HZ88,0.5),'F-Weight for Length'!A:I,7,0),VLOOKUP(MROUND(HZ88,0.5),'M-Weight for Length'!A:I,7,0)))))))),0)</f>
        <v/>
      </c>
      <c r="AG88" s="191" t="str">
        <f>IFERROR(IF(D88="","",IF(F88="","",IF(J88="","",IF(K88="","",IF(AND(K88&gt;23,K88&lt;=60),IF(F88="F",VLOOKUP(MROUND(HZ88,0.5),'F-Weight for Length'!K:S,8,0),VLOOKUP(MROUND(HZ88,0.5),'M-Weight for Length'!K:S,8,0)),IF(K88&gt;60,IF(F88="F",VLOOKUP(K88,'F-Weight for Length'!U:AC,8,0),VLOOKUP(K88,'M-Weight for Length'!U:AC,8,0)),IF(F88="F",VLOOKUP(MROUND(HZ88,0.5),'F-Weight for Length'!A:I,8,0),VLOOKUP(MROUND(HZ88,0.5),'M-Weight for Length'!A:I,8,0)))))))),0)</f>
        <v/>
      </c>
      <c r="AH88" s="191" t="str">
        <f>IFERROR(IF(D88="","",IF(F88="","",IF(J88="","",IF(K88="","",IF(AND(K88&gt;23,K88&lt;=60),IF(F88="F",VLOOKUP(MROUND(HZ88,0.5),'F-Weight for Length'!K:S,9,0),VLOOKUP(MROUND(HZ88,0.5),'M-Weight for Length'!K:S,9,0)),IF(K88&gt;60,IF(F88="F",VLOOKUP(K88,'F-Weight for Length'!U:AC,9,0),VLOOKUP(K88,'M-Weight for Length'!U:AC,9,0)),IF(F88="F",VLOOKUP(MROUND(HZ88,0.5),'F-Weight for Length'!A:I,9,0),VLOOKUP(MROUND(HZ88,0.5),'M-Weight for Length'!A:I,9,0)))))))),0)</f>
        <v/>
      </c>
      <c r="AI88" s="192">
        <f t="shared" si="243"/>
        <v>0</v>
      </c>
      <c r="AJ88" s="192">
        <f t="shared" si="244"/>
        <v>0</v>
      </c>
      <c r="AK88" s="192">
        <f t="shared" si="245"/>
        <v>0</v>
      </c>
      <c r="AL88" s="192">
        <f t="shared" si="246"/>
        <v>0</v>
      </c>
      <c r="AM88" s="192">
        <f t="shared" si="247"/>
        <v>0</v>
      </c>
      <c r="AN88" s="192">
        <f t="shared" si="248"/>
        <v>0</v>
      </c>
      <c r="AO88" s="192">
        <f t="shared" si="249"/>
        <v>0</v>
      </c>
      <c r="AP88" s="192">
        <f t="shared" si="250"/>
        <v>0</v>
      </c>
      <c r="AQ88" s="192">
        <f t="shared" si="251"/>
        <v>0</v>
      </c>
      <c r="AR88" s="192">
        <f t="shared" si="252"/>
        <v>0</v>
      </c>
      <c r="AS88" s="192">
        <f t="shared" si="253"/>
        <v>0</v>
      </c>
      <c r="AT88" s="192">
        <f t="shared" si="254"/>
        <v>0</v>
      </c>
      <c r="AU88" s="192">
        <f t="shared" si="255"/>
        <v>0</v>
      </c>
      <c r="AV88" s="192">
        <f t="shared" si="256"/>
        <v>0</v>
      </c>
      <c r="AW88" s="192">
        <f t="shared" si="257"/>
        <v>0</v>
      </c>
      <c r="AX88" s="192">
        <f t="shared" si="258"/>
        <v>0</v>
      </c>
      <c r="AY88" s="192">
        <f t="shared" si="259"/>
        <v>0</v>
      </c>
      <c r="AZ88" s="192">
        <f t="shared" si="260"/>
        <v>0</v>
      </c>
      <c r="BA88" s="192">
        <f t="shared" si="261"/>
        <v>0</v>
      </c>
      <c r="BB88" s="192">
        <f t="shared" si="262"/>
        <v>0</v>
      </c>
      <c r="BC88" s="192">
        <f t="shared" si="263"/>
        <v>0</v>
      </c>
      <c r="BD88" s="192">
        <f t="shared" si="264"/>
        <v>0</v>
      </c>
      <c r="BE88" s="192">
        <f t="shared" si="265"/>
        <v>0</v>
      </c>
      <c r="BF88" s="192">
        <f t="shared" si="266"/>
        <v>0</v>
      </c>
      <c r="BG88" s="192">
        <f t="shared" si="267"/>
        <v>0</v>
      </c>
      <c r="BH88" s="192">
        <f t="shared" si="268"/>
        <v>0</v>
      </c>
      <c r="BI88" s="192">
        <f t="shared" si="269"/>
        <v>0</v>
      </c>
      <c r="BJ88" s="192">
        <f t="shared" si="270"/>
        <v>0</v>
      </c>
      <c r="BK88" s="192">
        <f t="shared" si="271"/>
        <v>0</v>
      </c>
      <c r="BL88" s="192">
        <f t="shared" si="272"/>
        <v>0</v>
      </c>
      <c r="BM88" s="192">
        <f t="shared" si="273"/>
        <v>0</v>
      </c>
      <c r="BN88" s="192">
        <f t="shared" si="274"/>
        <v>0</v>
      </c>
      <c r="BO88" s="192">
        <f t="shared" si="275"/>
        <v>0</v>
      </c>
      <c r="BP88" s="192">
        <f t="shared" si="276"/>
        <v>0</v>
      </c>
      <c r="BQ88" s="192">
        <f t="shared" si="277"/>
        <v>0</v>
      </c>
      <c r="BR88" s="192">
        <f t="shared" si="278"/>
        <v>0</v>
      </c>
      <c r="BS88" s="192">
        <f t="shared" si="279"/>
        <v>0</v>
      </c>
      <c r="BT88" s="192">
        <f t="shared" si="280"/>
        <v>0</v>
      </c>
      <c r="BU88" s="192">
        <f t="shared" si="281"/>
        <v>0</v>
      </c>
      <c r="BV88" s="192">
        <f t="shared" si="282"/>
        <v>0</v>
      </c>
      <c r="BW88" s="192">
        <f t="shared" si="283"/>
        <v>0</v>
      </c>
      <c r="BX88" s="192">
        <f t="shared" si="284"/>
        <v>0</v>
      </c>
      <c r="BY88" s="192">
        <f t="shared" si="285"/>
        <v>0</v>
      </c>
      <c r="BZ88" s="192">
        <f t="shared" si="286"/>
        <v>0</v>
      </c>
      <c r="CA88" s="192">
        <f t="shared" si="287"/>
        <v>0</v>
      </c>
      <c r="CB88" s="192">
        <f t="shared" si="288"/>
        <v>0</v>
      </c>
      <c r="CC88" s="192">
        <f t="shared" si="289"/>
        <v>0</v>
      </c>
      <c r="CD88" s="192">
        <f t="shared" si="290"/>
        <v>0</v>
      </c>
      <c r="CE88" s="192">
        <f t="shared" si="291"/>
        <v>0</v>
      </c>
      <c r="CF88" s="192">
        <f t="shared" si="292"/>
        <v>0</v>
      </c>
      <c r="CG88" s="192">
        <f t="shared" si="293"/>
        <v>0</v>
      </c>
      <c r="CH88" s="192">
        <f t="shared" si="294"/>
        <v>0</v>
      </c>
      <c r="CI88" s="192">
        <f t="shared" si="295"/>
        <v>0</v>
      </c>
      <c r="CJ88" s="192">
        <f t="shared" si="296"/>
        <v>0</v>
      </c>
      <c r="CK88" s="192">
        <f t="shared" si="297"/>
        <v>0</v>
      </c>
      <c r="CL88" s="192">
        <f t="shared" si="298"/>
        <v>0</v>
      </c>
      <c r="CM88" s="192">
        <f t="shared" si="299"/>
        <v>0</v>
      </c>
      <c r="CN88" s="192">
        <f t="shared" si="300"/>
        <v>0</v>
      </c>
      <c r="CO88" s="192">
        <f t="shared" si="301"/>
        <v>0</v>
      </c>
      <c r="CP88" s="192">
        <f t="shared" si="302"/>
        <v>0</v>
      </c>
      <c r="CQ88" s="192">
        <f t="shared" si="303"/>
        <v>0</v>
      </c>
      <c r="CR88" s="192">
        <f t="shared" si="304"/>
        <v>0</v>
      </c>
      <c r="CS88" s="192">
        <f t="shared" si="305"/>
        <v>0</v>
      </c>
      <c r="CT88" s="192">
        <f t="shared" si="306"/>
        <v>0</v>
      </c>
      <c r="CU88" s="192">
        <f t="shared" si="307"/>
        <v>0</v>
      </c>
      <c r="CV88" s="192">
        <f t="shared" si="308"/>
        <v>0</v>
      </c>
      <c r="CW88" s="192">
        <f t="shared" si="309"/>
        <v>0</v>
      </c>
      <c r="CX88" s="192">
        <f t="shared" si="310"/>
        <v>0</v>
      </c>
      <c r="CY88" s="192">
        <f t="shared" si="311"/>
        <v>0</v>
      </c>
      <c r="CZ88" s="192">
        <f t="shared" si="312"/>
        <v>0</v>
      </c>
      <c r="DA88" s="192">
        <f t="shared" si="313"/>
        <v>0</v>
      </c>
      <c r="DB88" s="192">
        <f t="shared" si="314"/>
        <v>0</v>
      </c>
      <c r="DC88" s="192">
        <f t="shared" si="315"/>
        <v>0</v>
      </c>
      <c r="DD88" s="192">
        <f t="shared" si="316"/>
        <v>0</v>
      </c>
      <c r="DE88" s="192">
        <f t="shared" si="317"/>
        <v>0</v>
      </c>
      <c r="DF88" s="192">
        <f t="shared" si="318"/>
        <v>0</v>
      </c>
      <c r="DG88" s="192">
        <f t="shared" si="319"/>
        <v>0</v>
      </c>
      <c r="DH88" s="192">
        <f t="shared" si="320"/>
        <v>0</v>
      </c>
      <c r="DI88" s="192">
        <f t="shared" si="321"/>
        <v>0</v>
      </c>
      <c r="DJ88" s="192">
        <f t="shared" si="322"/>
        <v>0</v>
      </c>
      <c r="DK88" s="192">
        <f t="shared" si="323"/>
        <v>0</v>
      </c>
      <c r="DL88" s="192">
        <f t="shared" si="324"/>
        <v>0</v>
      </c>
      <c r="DM88" s="192">
        <f t="shared" si="325"/>
        <v>0</v>
      </c>
      <c r="DN88" s="192">
        <f t="shared" si="326"/>
        <v>0</v>
      </c>
      <c r="DO88" s="192">
        <f t="shared" si="327"/>
        <v>0</v>
      </c>
      <c r="DP88" s="192">
        <f t="shared" si="328"/>
        <v>0</v>
      </c>
      <c r="DQ88" s="192">
        <f t="shared" si="329"/>
        <v>0</v>
      </c>
      <c r="DR88" s="192">
        <f t="shared" si="330"/>
        <v>0</v>
      </c>
      <c r="DS88" s="192">
        <f t="shared" si="331"/>
        <v>0</v>
      </c>
      <c r="DT88" s="192">
        <f t="shared" si="332"/>
        <v>0</v>
      </c>
      <c r="DU88" s="192">
        <f t="shared" si="333"/>
        <v>0</v>
      </c>
      <c r="DV88" s="193">
        <f t="shared" si="445"/>
        <v>0</v>
      </c>
      <c r="DW88" s="193">
        <f t="shared" si="446"/>
        <v>0</v>
      </c>
      <c r="DX88" s="193">
        <f t="shared" si="447"/>
        <v>0</v>
      </c>
      <c r="DY88" s="193">
        <f t="shared" si="448"/>
        <v>0</v>
      </c>
      <c r="DZ88" s="193">
        <f t="shared" si="449"/>
        <v>0</v>
      </c>
      <c r="EA88" s="192">
        <f t="shared" si="339"/>
        <v>0</v>
      </c>
      <c r="EB88" s="192">
        <f t="shared" si="340"/>
        <v>0</v>
      </c>
      <c r="EC88" s="192">
        <f t="shared" si="341"/>
        <v>0</v>
      </c>
      <c r="ED88" s="192">
        <f t="shared" si="342"/>
        <v>0</v>
      </c>
      <c r="EE88" s="192">
        <f t="shared" si="343"/>
        <v>0</v>
      </c>
      <c r="EF88" s="192">
        <f t="shared" si="344"/>
        <v>0</v>
      </c>
      <c r="EG88" s="192">
        <f t="shared" si="345"/>
        <v>0</v>
      </c>
      <c r="EH88" s="192">
        <f t="shared" si="346"/>
        <v>0</v>
      </c>
      <c r="EI88" s="192">
        <f t="shared" si="347"/>
        <v>0</v>
      </c>
      <c r="EJ88" s="192">
        <f t="shared" si="348"/>
        <v>0</v>
      </c>
      <c r="EK88" s="192">
        <f t="shared" si="349"/>
        <v>0</v>
      </c>
      <c r="EL88" s="192">
        <f t="shared" si="350"/>
        <v>0</v>
      </c>
      <c r="EM88" s="192">
        <f t="shared" si="351"/>
        <v>0</v>
      </c>
      <c r="EN88" s="192">
        <f t="shared" si="352"/>
        <v>0</v>
      </c>
      <c r="EO88" s="192">
        <f t="shared" si="353"/>
        <v>0</v>
      </c>
      <c r="EP88" s="192">
        <f t="shared" si="354"/>
        <v>0</v>
      </c>
      <c r="EQ88" s="192">
        <f t="shared" si="355"/>
        <v>0</v>
      </c>
      <c r="ER88" s="192">
        <f t="shared" si="356"/>
        <v>0</v>
      </c>
      <c r="ES88" s="192">
        <f t="shared" si="357"/>
        <v>0</v>
      </c>
      <c r="ET88" s="192">
        <f t="shared" si="358"/>
        <v>0</v>
      </c>
      <c r="EU88" s="192">
        <f t="shared" si="359"/>
        <v>0</v>
      </c>
      <c r="EV88" s="192">
        <f t="shared" si="360"/>
        <v>0</v>
      </c>
      <c r="EW88" s="192">
        <f t="shared" si="361"/>
        <v>0</v>
      </c>
      <c r="EX88" s="192">
        <f t="shared" si="362"/>
        <v>0</v>
      </c>
      <c r="EY88" s="192">
        <f t="shared" si="363"/>
        <v>0</v>
      </c>
      <c r="EZ88" s="192">
        <f t="shared" si="364"/>
        <v>0</v>
      </c>
      <c r="FA88" s="192">
        <f t="shared" si="365"/>
        <v>0</v>
      </c>
      <c r="FB88" s="192">
        <f t="shared" si="366"/>
        <v>0</v>
      </c>
      <c r="FC88" s="192">
        <f t="shared" si="367"/>
        <v>0</v>
      </c>
      <c r="FD88" s="192">
        <f t="shared" si="368"/>
        <v>0</v>
      </c>
      <c r="FE88" s="192">
        <f t="shared" si="369"/>
        <v>0</v>
      </c>
      <c r="FF88" s="192">
        <f t="shared" si="370"/>
        <v>0</v>
      </c>
      <c r="FG88" s="192">
        <f t="shared" si="371"/>
        <v>0</v>
      </c>
      <c r="FH88" s="192">
        <f t="shared" si="372"/>
        <v>0</v>
      </c>
      <c r="FI88" s="192">
        <f t="shared" si="373"/>
        <v>0</v>
      </c>
      <c r="FJ88" s="192">
        <f t="shared" si="374"/>
        <v>0</v>
      </c>
      <c r="FK88" s="192">
        <f t="shared" si="375"/>
        <v>0</v>
      </c>
      <c r="FL88" s="192">
        <f t="shared" si="376"/>
        <v>0</v>
      </c>
      <c r="FM88" s="192">
        <f t="shared" si="377"/>
        <v>0</v>
      </c>
      <c r="FN88" s="192">
        <f t="shared" si="378"/>
        <v>0</v>
      </c>
      <c r="FO88" s="192">
        <f t="shared" si="379"/>
        <v>0</v>
      </c>
      <c r="FP88" s="192">
        <f t="shared" si="380"/>
        <v>0</v>
      </c>
      <c r="FQ88" s="192">
        <f t="shared" si="381"/>
        <v>0</v>
      </c>
      <c r="FR88" s="192">
        <f t="shared" si="382"/>
        <v>0</v>
      </c>
      <c r="FS88" s="192">
        <f t="shared" si="383"/>
        <v>0</v>
      </c>
      <c r="FT88" s="192">
        <f t="shared" si="384"/>
        <v>0</v>
      </c>
      <c r="FU88" s="192">
        <f t="shared" si="385"/>
        <v>0</v>
      </c>
      <c r="FV88" s="192">
        <f t="shared" si="386"/>
        <v>0</v>
      </c>
      <c r="FW88" s="192">
        <f t="shared" si="387"/>
        <v>0</v>
      </c>
      <c r="FX88" s="192">
        <f t="shared" si="388"/>
        <v>0</v>
      </c>
      <c r="FY88" s="192">
        <f t="shared" si="389"/>
        <v>0</v>
      </c>
      <c r="FZ88" s="192">
        <f t="shared" si="390"/>
        <v>0</v>
      </c>
      <c r="GA88" s="192">
        <f t="shared" si="391"/>
        <v>0</v>
      </c>
      <c r="GB88" s="192">
        <f t="shared" si="392"/>
        <v>0</v>
      </c>
      <c r="GC88" s="192">
        <f t="shared" si="393"/>
        <v>0</v>
      </c>
      <c r="GD88" s="192">
        <f t="shared" si="394"/>
        <v>0</v>
      </c>
      <c r="GE88" s="192">
        <f t="shared" si="395"/>
        <v>0</v>
      </c>
      <c r="GF88" s="192">
        <f t="shared" si="396"/>
        <v>0</v>
      </c>
      <c r="GG88" s="192">
        <f t="shared" si="397"/>
        <v>0</v>
      </c>
      <c r="GH88" s="192">
        <f t="shared" si="398"/>
        <v>0</v>
      </c>
      <c r="GI88" s="192">
        <f t="shared" si="399"/>
        <v>0</v>
      </c>
      <c r="GJ88" s="192">
        <f t="shared" si="400"/>
        <v>0</v>
      </c>
      <c r="GK88" s="192">
        <f t="shared" si="401"/>
        <v>0</v>
      </c>
      <c r="GL88" s="192">
        <f t="shared" si="402"/>
        <v>0</v>
      </c>
      <c r="GM88" s="192">
        <f t="shared" si="403"/>
        <v>0</v>
      </c>
      <c r="GN88" s="192">
        <f t="shared" si="404"/>
        <v>0</v>
      </c>
      <c r="GO88" s="192">
        <f t="shared" si="405"/>
        <v>0</v>
      </c>
      <c r="GP88" s="192">
        <f t="shared" si="406"/>
        <v>0</v>
      </c>
      <c r="GQ88" s="192">
        <f t="shared" si="407"/>
        <v>0</v>
      </c>
      <c r="GR88" s="192">
        <f t="shared" si="408"/>
        <v>0</v>
      </c>
      <c r="GS88" s="192">
        <f t="shared" si="409"/>
        <v>0</v>
      </c>
      <c r="GT88" s="192">
        <f t="shared" si="410"/>
        <v>0</v>
      </c>
      <c r="GU88" s="192">
        <f t="shared" si="411"/>
        <v>0</v>
      </c>
      <c r="GV88" s="192">
        <f t="shared" si="412"/>
        <v>0</v>
      </c>
      <c r="GW88" s="192">
        <f t="shared" si="413"/>
        <v>0</v>
      </c>
      <c r="GX88" s="192">
        <f t="shared" si="414"/>
        <v>0</v>
      </c>
      <c r="GY88" s="192">
        <f t="shared" si="415"/>
        <v>0</v>
      </c>
      <c r="GZ88" s="192">
        <f t="shared" si="416"/>
        <v>0</v>
      </c>
      <c r="HA88" s="192">
        <f t="shared" si="417"/>
        <v>0</v>
      </c>
      <c r="HB88" s="192">
        <f t="shared" si="418"/>
        <v>0</v>
      </c>
      <c r="HC88" s="192">
        <f t="shared" si="419"/>
        <v>0</v>
      </c>
      <c r="HD88" s="192">
        <f t="shared" si="420"/>
        <v>0</v>
      </c>
      <c r="HE88" s="192">
        <f t="shared" si="421"/>
        <v>0</v>
      </c>
      <c r="HF88" s="192">
        <f t="shared" si="422"/>
        <v>0</v>
      </c>
      <c r="HG88" s="192">
        <f t="shared" si="423"/>
        <v>0</v>
      </c>
      <c r="HH88" s="192">
        <f t="shared" si="424"/>
        <v>0</v>
      </c>
      <c r="HI88" s="192">
        <f t="shared" si="425"/>
        <v>0</v>
      </c>
      <c r="HJ88" s="192">
        <f t="shared" si="426"/>
        <v>0</v>
      </c>
      <c r="HK88" s="192">
        <f t="shared" si="427"/>
        <v>0</v>
      </c>
      <c r="HL88" s="192">
        <f t="shared" si="428"/>
        <v>0</v>
      </c>
      <c r="HM88" s="192">
        <f t="shared" si="429"/>
        <v>0</v>
      </c>
      <c r="HN88" s="194">
        <f t="shared" si="450"/>
        <v>0</v>
      </c>
      <c r="HO88" s="194">
        <f t="shared" si="451"/>
        <v>0</v>
      </c>
      <c r="HP88" s="194">
        <f t="shared" si="452"/>
        <v>0</v>
      </c>
      <c r="HQ88" s="194">
        <f t="shared" si="453"/>
        <v>0</v>
      </c>
      <c r="HR88" s="194">
        <f t="shared" si="454"/>
        <v>0</v>
      </c>
      <c r="HS88" s="195" t="str">
        <f t="shared" si="229"/>
        <v/>
      </c>
      <c r="HT88" s="196">
        <f t="shared" si="455"/>
        <v>0</v>
      </c>
      <c r="HU88" s="196">
        <f t="shared" si="456"/>
        <v>0</v>
      </c>
      <c r="HV88" s="197" t="str">
        <f t="shared" si="232"/>
        <v/>
      </c>
      <c r="HW88" s="197" t="str">
        <f t="shared" si="435"/>
        <v/>
      </c>
      <c r="HX88" s="197" t="str">
        <f t="shared" si="436"/>
        <v/>
      </c>
      <c r="HY88" s="195" t="str">
        <f t="shared" si="233"/>
        <v/>
      </c>
      <c r="HZ88" s="30">
        <f t="shared" si="227"/>
        <v>0</v>
      </c>
      <c r="IA88" s="198">
        <f t="shared" si="234"/>
        <v>0</v>
      </c>
      <c r="IB88" s="195"/>
      <c r="IC88" s="195">
        <f t="shared" si="437"/>
        <v>0</v>
      </c>
      <c r="ID88" s="195">
        <f t="shared" si="235"/>
        <v>0</v>
      </c>
      <c r="IE88" s="195">
        <f t="shared" si="438"/>
        <v>0</v>
      </c>
      <c r="IF88" s="195">
        <f t="shared" si="236"/>
        <v>0</v>
      </c>
      <c r="IG88" s="307">
        <f t="shared" si="237"/>
        <v>0</v>
      </c>
      <c r="IH88" s="307">
        <f t="shared" si="238"/>
        <v>0</v>
      </c>
      <c r="II88" s="44">
        <f t="shared" si="239"/>
        <v>0</v>
      </c>
      <c r="IJ88" s="44">
        <f t="shared" si="439"/>
        <v>0</v>
      </c>
      <c r="IK88" s="44">
        <f t="shared" si="440"/>
        <v>0</v>
      </c>
      <c r="IL88" s="44">
        <f t="shared" si="441"/>
        <v>0</v>
      </c>
      <c r="IM88" s="44">
        <f t="shared" si="442"/>
        <v>0</v>
      </c>
      <c r="IN88" s="44">
        <f t="shared" si="443"/>
        <v>0</v>
      </c>
      <c r="IO88" s="44">
        <f t="shared" si="444"/>
        <v>0</v>
      </c>
    </row>
    <row r="89" spans="1:249" ht="18" customHeight="1">
      <c r="A89" s="188">
        <v>83</v>
      </c>
      <c r="B89" s="326"/>
      <c r="C89" s="289"/>
      <c r="D89" s="199"/>
      <c r="E89" s="189"/>
      <c r="F89" s="189"/>
      <c r="G89" s="190"/>
      <c r="H89" s="190"/>
      <c r="I89" s="272"/>
      <c r="J89" s="207"/>
      <c r="K89" s="214" t="str">
        <f t="shared" si="240"/>
        <v/>
      </c>
      <c r="L89" s="200" t="str">
        <f t="shared" si="241"/>
        <v/>
      </c>
      <c r="M89" s="200" t="str">
        <f t="shared" si="242"/>
        <v/>
      </c>
      <c r="N89" s="209" t="str">
        <f t="shared" si="228"/>
        <v/>
      </c>
      <c r="O89" s="208" t="str">
        <f>IFERROR(IF(D89="","",IF(K89="","",IF(I89="","",IF(F89="F",VLOOKUP(K89,F!A:G,2,0),IF(F89="M",VLOOKUP(K89,M!A:G,2,0),""))))),0)</f>
        <v/>
      </c>
      <c r="P89" s="191" t="str">
        <f>IFERROR(IF(D89="","",IF(K89="","",IF(I89="","",IF(F89="F",VLOOKUP(K89,F!A:G,3,0),IF(F89="M",VLOOKUP(K89,M!A:G,3,0),""))))),0)</f>
        <v/>
      </c>
      <c r="Q89" s="191" t="str">
        <f>IFERROR(IF(D89="","",IF(K89="","",IF(I89="","",IF(F89="F",VLOOKUP(K89,F!A:G,4,0),IF(F89="M",VLOOKUP(K89,M!A:G,4,0),""))))),0)</f>
        <v/>
      </c>
      <c r="R89" s="191" t="str">
        <f>IFERROR(IF(D89="","",IF(K89="","",IF(I89="","",IF(F89="F",VLOOKUP(K89,F!A:G,5,0),IF(F89="M",VLOOKUP(K89,M!A:G,5,0),""))))),0)</f>
        <v/>
      </c>
      <c r="S89" s="191" t="str">
        <f>IFERROR(IF(D89="","",IF(K89="","",IF(I89="","",IF(F89="F",VLOOKUP(K89,F!A:G,6,0),IF(F89="M",VLOOKUP(K89,M!A:G,6,0),""))))),0)</f>
        <v/>
      </c>
      <c r="T89" s="191" t="str">
        <f>IFERROR(IF(D89="","",IF(K89="","",IF(I89="","",IF(F89="F",VLOOKUP(K89,F!A:G,7,0),IF(F89="M",VLOOKUP(K89,M!A:G,7,0),""))))),0)</f>
        <v/>
      </c>
      <c r="U89" s="191" t="str">
        <f>IFERROR(IF(D89="","",IF(K89="","",IF(J89="","",IF(F89="F",VLOOKUP(K89,F!A:M,8,0),IF(F89="M",VLOOKUP(K89,M!A:M,8,0),""))))),0)</f>
        <v/>
      </c>
      <c r="V89" s="191" t="str">
        <f>IFERROR(IF(D89="","",IF(K89="","",IF(J89="","",IF(F89="F",VLOOKUP(K89,F!A:M,9,0),IF(F89="M",VLOOKUP(K89,M!A:M,9,0),""))))),0)</f>
        <v/>
      </c>
      <c r="W89" s="191" t="str">
        <f>IFERROR(IF(D89="","",IF(K89="","",IF(J89="","",IF(F89="F",VLOOKUP(K89,F!A:M,10,0),IF(F89="M",VLOOKUP(K89,M!A:M,10,0),""))))),0)</f>
        <v/>
      </c>
      <c r="X89" s="191" t="str">
        <f>IFERROR(IF(D89="","",IF(K89="","",IF(J89="","",IF(F89="F",VLOOKUP(K89,F!A:M,11,0),IF(F89="M",VLOOKUP(K89,M!A:M,11,0),""))))),0)</f>
        <v/>
      </c>
      <c r="Y89" s="191" t="str">
        <f>IFERROR(IF(D89="","",IF(K89="","",IF(J89="","",IF(F89="F",VLOOKUP(K89,F!A:M,12,0),IF(F89="M",VLOOKUP(K89,M!A:M,12,0),""))))),0)</f>
        <v/>
      </c>
      <c r="Z89" s="191" t="str">
        <f>IFERROR(IF(D89="","",IF(K89="","",IF(J89="","",IF(F89="F",VLOOKUP(K89,F!A:M,13,0),IF(F89="M",VLOOKUP(K89,M!A:M,13,0),""))))),0)</f>
        <v/>
      </c>
      <c r="AA89" s="191" t="str">
        <f>IFERROR(IF(D89="","",IF(F89="","",IF(J89="","",IF(K89="","",IF(AND(K89&gt;23,K89&lt;=60),IF(F89="F",VLOOKUP(MROUND(HZ89,0.5),'F-Weight for Length'!K:S,2,0),VLOOKUP(MROUND(HZ89,0.5),'M-Weight for Length'!K:S,2,0)),IF(K89&gt;60,IF(F89="F",VLOOKUP(K89,'F-Weight for Length'!U:AC,2,0),VLOOKUP(K89,'M-Weight for Length'!U:AC,2,0)),IF(F89="F",VLOOKUP(MROUND(HZ89,0.5),'F-Weight for Length'!A:I,2,0),VLOOKUP(MROUND(HZ89,0.5),'M-Weight for Length'!A:I,2,0)))))))),0)</f>
        <v/>
      </c>
      <c r="AB89" s="191" t="str">
        <f>IFERROR(IF(D89="","",IF(F89="","",IF(J89="","",IF(K89="","",IF(AND(K89&gt;23,K89&lt;=60),IF(F89="F",VLOOKUP(MROUND(HZ89,0.5),'F-Weight for Length'!K:S,3,0),VLOOKUP(MROUND(HZ89,0.5),'M-Weight for Length'!K:S,3,0)),IF(K89&gt;60,IF(F89="F",VLOOKUP(K89,'F-Weight for Length'!U:AC,3,0),VLOOKUP(K89,'M-Weight for Length'!U:AC,3,0)),IF(F89="F",VLOOKUP(MROUND(HZ89,0.5),'F-Weight for Length'!A:I,3,0),VLOOKUP(MROUND(HZ89,0.5),'M-Weight for Length'!A:I,3,0)))))))),0)</f>
        <v/>
      </c>
      <c r="AC89" s="191" t="str">
        <f>IFERROR(IF(D89="","",IF(F89="","",IF(J89="","",IF(K89="","",IF(AND(K89&gt;23,K89&lt;=60),IF(F89="F",VLOOKUP(MROUND(HZ89,0.5),'F-Weight for Length'!K:S,4,0),VLOOKUP(MROUND(HZ89,0.5),'M-Weight for Length'!K:S,4,0)),IF(K89&gt;60,IF(F89="F",VLOOKUP(K89,'F-Weight for Length'!U:AC,4,0),VLOOKUP(K89,'M-Weight for Length'!U:AC,4,0)),IF(F89="F",VLOOKUP(MROUND(HZ89,0.5),'F-Weight for Length'!A:I,4,0),VLOOKUP(MROUND(HZ89,0.5),'M-Weight for Length'!A:I,4,0)))))))),0)</f>
        <v/>
      </c>
      <c r="AD89" s="191" t="str">
        <f>IFERROR(IF(D89="","",IF(F89="","",IF(J89="","",IF(K89="","",IF(AND(K89&gt;23,K89&lt;=60),IF(F89="F",VLOOKUP(MROUND(HZ89,0.5),'F-Weight for Length'!K:S,5,0),VLOOKUP(MROUND(HZ89,0.5),'M-Weight for Length'!K:S,5,0)),IF(K89&gt;60,IF(F89="F",VLOOKUP(K89,'F-Weight for Length'!U:AC,5,0),VLOOKUP(K89,'M-Weight for Length'!U:AC,5,0)),IF(F89="F",VLOOKUP(MROUND(HZ89,0.5),'F-Weight for Length'!A:I,5,0),VLOOKUP(MROUND(HZ89,0.5),'M-Weight for Length'!A:I,5,0)))))))),0)</f>
        <v/>
      </c>
      <c r="AE89" s="191" t="str">
        <f>IFERROR(IF(D89="","",IF(F89="","",IF(J89="","",IF(K89="","",IF(AND(K89&gt;23,K89&lt;=60),IF(F89="F",VLOOKUP(MROUND(HZ89,0.5),'F-Weight for Length'!K:S,6,0),VLOOKUP(MROUND(HZ89,0.5),'M-Weight for Length'!K:S,6,0)),IF(K89&gt;60,IF(F89="F",VLOOKUP(K89,'F-Weight for Length'!U:AC,6,0),VLOOKUP(K89,'M-Weight for Length'!U:AC,6,0)),IF(F89="F",VLOOKUP(MROUND(HZ89,0.5),'F-Weight for Length'!A:I,6,0),VLOOKUP(MROUND(HZ89,0.5),'M-Weight for Length'!A:I,6,0)))))))),0)</f>
        <v/>
      </c>
      <c r="AF89" s="191" t="str">
        <f>IFERROR(IF(D89="","",IF(F89="","",IF(J89="","",IF(K89="","",IF(AND(K89&gt;23,K89&lt;=60),IF(F89="F",VLOOKUP(MROUND(HZ89,0.5),'F-Weight for Length'!K:S,7,0),VLOOKUP(MROUND(HZ89,0.5),'M-Weight for Length'!K:S,7,0)),IF(K89&gt;60,IF(F89="F",VLOOKUP(K89,'F-Weight for Length'!U:AC,7,0),VLOOKUP(K89,'M-Weight for Length'!U:AC,7,0)),IF(F89="F",VLOOKUP(MROUND(HZ89,0.5),'F-Weight for Length'!A:I,7,0),VLOOKUP(MROUND(HZ89,0.5),'M-Weight for Length'!A:I,7,0)))))))),0)</f>
        <v/>
      </c>
      <c r="AG89" s="191" t="str">
        <f>IFERROR(IF(D89="","",IF(F89="","",IF(J89="","",IF(K89="","",IF(AND(K89&gt;23,K89&lt;=60),IF(F89="F",VLOOKUP(MROUND(HZ89,0.5),'F-Weight for Length'!K:S,8,0),VLOOKUP(MROUND(HZ89,0.5),'M-Weight for Length'!K:S,8,0)),IF(K89&gt;60,IF(F89="F",VLOOKUP(K89,'F-Weight for Length'!U:AC,8,0),VLOOKUP(K89,'M-Weight for Length'!U:AC,8,0)),IF(F89="F",VLOOKUP(MROUND(HZ89,0.5),'F-Weight for Length'!A:I,8,0),VLOOKUP(MROUND(HZ89,0.5),'M-Weight for Length'!A:I,8,0)))))))),0)</f>
        <v/>
      </c>
      <c r="AH89" s="191" t="str">
        <f>IFERROR(IF(D89="","",IF(F89="","",IF(J89="","",IF(K89="","",IF(AND(K89&gt;23,K89&lt;=60),IF(F89="F",VLOOKUP(MROUND(HZ89,0.5),'F-Weight for Length'!K:S,9,0),VLOOKUP(MROUND(HZ89,0.5),'M-Weight for Length'!K:S,9,0)),IF(K89&gt;60,IF(F89="F",VLOOKUP(K89,'F-Weight for Length'!U:AC,9,0),VLOOKUP(K89,'M-Weight for Length'!U:AC,9,0)),IF(F89="F",VLOOKUP(MROUND(HZ89,0.5),'F-Weight for Length'!A:I,9,0),VLOOKUP(MROUND(HZ89,0.5),'M-Weight for Length'!A:I,9,0)))))))),0)</f>
        <v/>
      </c>
      <c r="AI89" s="192">
        <f t="shared" si="243"/>
        <v>0</v>
      </c>
      <c r="AJ89" s="192">
        <f t="shared" si="244"/>
        <v>0</v>
      </c>
      <c r="AK89" s="192">
        <f t="shared" si="245"/>
        <v>0</v>
      </c>
      <c r="AL89" s="192">
        <f t="shared" si="246"/>
        <v>0</v>
      </c>
      <c r="AM89" s="192">
        <f t="shared" si="247"/>
        <v>0</v>
      </c>
      <c r="AN89" s="192">
        <f t="shared" si="248"/>
        <v>0</v>
      </c>
      <c r="AO89" s="192">
        <f t="shared" si="249"/>
        <v>0</v>
      </c>
      <c r="AP89" s="192">
        <f t="shared" si="250"/>
        <v>0</v>
      </c>
      <c r="AQ89" s="192">
        <f t="shared" si="251"/>
        <v>0</v>
      </c>
      <c r="AR89" s="192">
        <f t="shared" si="252"/>
        <v>0</v>
      </c>
      <c r="AS89" s="192">
        <f t="shared" si="253"/>
        <v>0</v>
      </c>
      <c r="AT89" s="192">
        <f t="shared" si="254"/>
        <v>0</v>
      </c>
      <c r="AU89" s="192">
        <f t="shared" si="255"/>
        <v>0</v>
      </c>
      <c r="AV89" s="192">
        <f t="shared" si="256"/>
        <v>0</v>
      </c>
      <c r="AW89" s="192">
        <f t="shared" si="257"/>
        <v>0</v>
      </c>
      <c r="AX89" s="192">
        <f t="shared" si="258"/>
        <v>0</v>
      </c>
      <c r="AY89" s="192">
        <f t="shared" si="259"/>
        <v>0</v>
      </c>
      <c r="AZ89" s="192">
        <f t="shared" si="260"/>
        <v>0</v>
      </c>
      <c r="BA89" s="192">
        <f t="shared" si="261"/>
        <v>0</v>
      </c>
      <c r="BB89" s="192">
        <f t="shared" si="262"/>
        <v>0</v>
      </c>
      <c r="BC89" s="192">
        <f t="shared" si="263"/>
        <v>0</v>
      </c>
      <c r="BD89" s="192">
        <f t="shared" si="264"/>
        <v>0</v>
      </c>
      <c r="BE89" s="192">
        <f t="shared" si="265"/>
        <v>0</v>
      </c>
      <c r="BF89" s="192">
        <f t="shared" si="266"/>
        <v>0</v>
      </c>
      <c r="BG89" s="192">
        <f t="shared" si="267"/>
        <v>0</v>
      </c>
      <c r="BH89" s="192">
        <f t="shared" si="268"/>
        <v>0</v>
      </c>
      <c r="BI89" s="192">
        <f t="shared" si="269"/>
        <v>0</v>
      </c>
      <c r="BJ89" s="192">
        <f t="shared" si="270"/>
        <v>0</v>
      </c>
      <c r="BK89" s="192">
        <f t="shared" si="271"/>
        <v>0</v>
      </c>
      <c r="BL89" s="192">
        <f t="shared" si="272"/>
        <v>0</v>
      </c>
      <c r="BM89" s="192">
        <f t="shared" si="273"/>
        <v>0</v>
      </c>
      <c r="BN89" s="192">
        <f t="shared" si="274"/>
        <v>0</v>
      </c>
      <c r="BO89" s="192">
        <f t="shared" si="275"/>
        <v>0</v>
      </c>
      <c r="BP89" s="192">
        <f t="shared" si="276"/>
        <v>0</v>
      </c>
      <c r="BQ89" s="192">
        <f t="shared" si="277"/>
        <v>0</v>
      </c>
      <c r="BR89" s="192">
        <f t="shared" si="278"/>
        <v>0</v>
      </c>
      <c r="BS89" s="192">
        <f t="shared" si="279"/>
        <v>0</v>
      </c>
      <c r="BT89" s="192">
        <f t="shared" si="280"/>
        <v>0</v>
      </c>
      <c r="BU89" s="192">
        <f t="shared" si="281"/>
        <v>0</v>
      </c>
      <c r="BV89" s="192">
        <f t="shared" si="282"/>
        <v>0</v>
      </c>
      <c r="BW89" s="192">
        <f t="shared" si="283"/>
        <v>0</v>
      </c>
      <c r="BX89" s="192">
        <f t="shared" si="284"/>
        <v>0</v>
      </c>
      <c r="BY89" s="192">
        <f t="shared" si="285"/>
        <v>0</v>
      </c>
      <c r="BZ89" s="192">
        <f t="shared" si="286"/>
        <v>0</v>
      </c>
      <c r="CA89" s="192">
        <f t="shared" si="287"/>
        <v>0</v>
      </c>
      <c r="CB89" s="192">
        <f t="shared" si="288"/>
        <v>0</v>
      </c>
      <c r="CC89" s="192">
        <f t="shared" si="289"/>
        <v>0</v>
      </c>
      <c r="CD89" s="192">
        <f t="shared" si="290"/>
        <v>0</v>
      </c>
      <c r="CE89" s="192">
        <f t="shared" si="291"/>
        <v>0</v>
      </c>
      <c r="CF89" s="192">
        <f t="shared" si="292"/>
        <v>0</v>
      </c>
      <c r="CG89" s="192">
        <f t="shared" si="293"/>
        <v>0</v>
      </c>
      <c r="CH89" s="192">
        <f t="shared" si="294"/>
        <v>0</v>
      </c>
      <c r="CI89" s="192">
        <f t="shared" si="295"/>
        <v>0</v>
      </c>
      <c r="CJ89" s="192">
        <f t="shared" si="296"/>
        <v>0</v>
      </c>
      <c r="CK89" s="192">
        <f t="shared" si="297"/>
        <v>0</v>
      </c>
      <c r="CL89" s="192">
        <f t="shared" si="298"/>
        <v>0</v>
      </c>
      <c r="CM89" s="192">
        <f t="shared" si="299"/>
        <v>0</v>
      </c>
      <c r="CN89" s="192">
        <f t="shared" si="300"/>
        <v>0</v>
      </c>
      <c r="CO89" s="192">
        <f t="shared" si="301"/>
        <v>0</v>
      </c>
      <c r="CP89" s="192">
        <f t="shared" si="302"/>
        <v>0</v>
      </c>
      <c r="CQ89" s="192">
        <f t="shared" si="303"/>
        <v>0</v>
      </c>
      <c r="CR89" s="192">
        <f t="shared" si="304"/>
        <v>0</v>
      </c>
      <c r="CS89" s="192">
        <f t="shared" si="305"/>
        <v>0</v>
      </c>
      <c r="CT89" s="192">
        <f t="shared" si="306"/>
        <v>0</v>
      </c>
      <c r="CU89" s="192">
        <f t="shared" si="307"/>
        <v>0</v>
      </c>
      <c r="CV89" s="192">
        <f t="shared" si="308"/>
        <v>0</v>
      </c>
      <c r="CW89" s="192">
        <f t="shared" si="309"/>
        <v>0</v>
      </c>
      <c r="CX89" s="192">
        <f t="shared" si="310"/>
        <v>0</v>
      </c>
      <c r="CY89" s="192">
        <f t="shared" si="311"/>
        <v>0</v>
      </c>
      <c r="CZ89" s="192">
        <f t="shared" si="312"/>
        <v>0</v>
      </c>
      <c r="DA89" s="192">
        <f t="shared" si="313"/>
        <v>0</v>
      </c>
      <c r="DB89" s="192">
        <f t="shared" si="314"/>
        <v>0</v>
      </c>
      <c r="DC89" s="192">
        <f t="shared" si="315"/>
        <v>0</v>
      </c>
      <c r="DD89" s="192">
        <f t="shared" si="316"/>
        <v>0</v>
      </c>
      <c r="DE89" s="192">
        <f t="shared" si="317"/>
        <v>0</v>
      </c>
      <c r="DF89" s="192">
        <f t="shared" si="318"/>
        <v>0</v>
      </c>
      <c r="DG89" s="192">
        <f t="shared" si="319"/>
        <v>0</v>
      </c>
      <c r="DH89" s="192">
        <f t="shared" si="320"/>
        <v>0</v>
      </c>
      <c r="DI89" s="192">
        <f t="shared" si="321"/>
        <v>0</v>
      </c>
      <c r="DJ89" s="192">
        <f t="shared" si="322"/>
        <v>0</v>
      </c>
      <c r="DK89" s="192">
        <f t="shared" si="323"/>
        <v>0</v>
      </c>
      <c r="DL89" s="192">
        <f t="shared" si="324"/>
        <v>0</v>
      </c>
      <c r="DM89" s="192">
        <f t="shared" si="325"/>
        <v>0</v>
      </c>
      <c r="DN89" s="192">
        <f t="shared" si="326"/>
        <v>0</v>
      </c>
      <c r="DO89" s="192">
        <f t="shared" si="327"/>
        <v>0</v>
      </c>
      <c r="DP89" s="192">
        <f t="shared" si="328"/>
        <v>0</v>
      </c>
      <c r="DQ89" s="192">
        <f t="shared" si="329"/>
        <v>0</v>
      </c>
      <c r="DR89" s="192">
        <f t="shared" si="330"/>
        <v>0</v>
      </c>
      <c r="DS89" s="192">
        <f t="shared" si="331"/>
        <v>0</v>
      </c>
      <c r="DT89" s="192">
        <f t="shared" si="332"/>
        <v>0</v>
      </c>
      <c r="DU89" s="192">
        <f t="shared" si="333"/>
        <v>0</v>
      </c>
      <c r="DV89" s="193">
        <f t="shared" si="445"/>
        <v>0</v>
      </c>
      <c r="DW89" s="193">
        <f t="shared" si="446"/>
        <v>0</v>
      </c>
      <c r="DX89" s="193">
        <f t="shared" si="447"/>
        <v>0</v>
      </c>
      <c r="DY89" s="193">
        <f t="shared" si="448"/>
        <v>0</v>
      </c>
      <c r="DZ89" s="193">
        <f t="shared" si="449"/>
        <v>0</v>
      </c>
      <c r="EA89" s="192">
        <f t="shared" si="339"/>
        <v>0</v>
      </c>
      <c r="EB89" s="192">
        <f t="shared" si="340"/>
        <v>0</v>
      </c>
      <c r="EC89" s="192">
        <f t="shared" si="341"/>
        <v>0</v>
      </c>
      <c r="ED89" s="192">
        <f t="shared" si="342"/>
        <v>0</v>
      </c>
      <c r="EE89" s="192">
        <f t="shared" si="343"/>
        <v>0</v>
      </c>
      <c r="EF89" s="192">
        <f t="shared" si="344"/>
        <v>0</v>
      </c>
      <c r="EG89" s="192">
        <f t="shared" si="345"/>
        <v>0</v>
      </c>
      <c r="EH89" s="192">
        <f t="shared" si="346"/>
        <v>0</v>
      </c>
      <c r="EI89" s="192">
        <f t="shared" si="347"/>
        <v>0</v>
      </c>
      <c r="EJ89" s="192">
        <f t="shared" si="348"/>
        <v>0</v>
      </c>
      <c r="EK89" s="192">
        <f t="shared" si="349"/>
        <v>0</v>
      </c>
      <c r="EL89" s="192">
        <f t="shared" si="350"/>
        <v>0</v>
      </c>
      <c r="EM89" s="192">
        <f t="shared" si="351"/>
        <v>0</v>
      </c>
      <c r="EN89" s="192">
        <f t="shared" si="352"/>
        <v>0</v>
      </c>
      <c r="EO89" s="192">
        <f t="shared" si="353"/>
        <v>0</v>
      </c>
      <c r="EP89" s="192">
        <f t="shared" si="354"/>
        <v>0</v>
      </c>
      <c r="EQ89" s="192">
        <f t="shared" si="355"/>
        <v>0</v>
      </c>
      <c r="ER89" s="192">
        <f t="shared" si="356"/>
        <v>0</v>
      </c>
      <c r="ES89" s="192">
        <f t="shared" si="357"/>
        <v>0</v>
      </c>
      <c r="ET89" s="192">
        <f t="shared" si="358"/>
        <v>0</v>
      </c>
      <c r="EU89" s="192">
        <f t="shared" si="359"/>
        <v>0</v>
      </c>
      <c r="EV89" s="192">
        <f t="shared" si="360"/>
        <v>0</v>
      </c>
      <c r="EW89" s="192">
        <f t="shared" si="361"/>
        <v>0</v>
      </c>
      <c r="EX89" s="192">
        <f t="shared" si="362"/>
        <v>0</v>
      </c>
      <c r="EY89" s="192">
        <f t="shared" si="363"/>
        <v>0</v>
      </c>
      <c r="EZ89" s="192">
        <f t="shared" si="364"/>
        <v>0</v>
      </c>
      <c r="FA89" s="192">
        <f t="shared" si="365"/>
        <v>0</v>
      </c>
      <c r="FB89" s="192">
        <f t="shared" si="366"/>
        <v>0</v>
      </c>
      <c r="FC89" s="192">
        <f t="shared" si="367"/>
        <v>0</v>
      </c>
      <c r="FD89" s="192">
        <f t="shared" si="368"/>
        <v>0</v>
      </c>
      <c r="FE89" s="192">
        <f t="shared" si="369"/>
        <v>0</v>
      </c>
      <c r="FF89" s="192">
        <f t="shared" si="370"/>
        <v>0</v>
      </c>
      <c r="FG89" s="192">
        <f t="shared" si="371"/>
        <v>0</v>
      </c>
      <c r="FH89" s="192">
        <f t="shared" si="372"/>
        <v>0</v>
      </c>
      <c r="FI89" s="192">
        <f t="shared" si="373"/>
        <v>0</v>
      </c>
      <c r="FJ89" s="192">
        <f t="shared" si="374"/>
        <v>0</v>
      </c>
      <c r="FK89" s="192">
        <f t="shared" si="375"/>
        <v>0</v>
      </c>
      <c r="FL89" s="192">
        <f t="shared" si="376"/>
        <v>0</v>
      </c>
      <c r="FM89" s="192">
        <f t="shared" si="377"/>
        <v>0</v>
      </c>
      <c r="FN89" s="192">
        <f t="shared" si="378"/>
        <v>0</v>
      </c>
      <c r="FO89" s="192">
        <f t="shared" si="379"/>
        <v>0</v>
      </c>
      <c r="FP89" s="192">
        <f t="shared" si="380"/>
        <v>0</v>
      </c>
      <c r="FQ89" s="192">
        <f t="shared" si="381"/>
        <v>0</v>
      </c>
      <c r="FR89" s="192">
        <f t="shared" si="382"/>
        <v>0</v>
      </c>
      <c r="FS89" s="192">
        <f t="shared" si="383"/>
        <v>0</v>
      </c>
      <c r="FT89" s="192">
        <f t="shared" si="384"/>
        <v>0</v>
      </c>
      <c r="FU89" s="192">
        <f t="shared" si="385"/>
        <v>0</v>
      </c>
      <c r="FV89" s="192">
        <f t="shared" si="386"/>
        <v>0</v>
      </c>
      <c r="FW89" s="192">
        <f t="shared" si="387"/>
        <v>0</v>
      </c>
      <c r="FX89" s="192">
        <f t="shared" si="388"/>
        <v>0</v>
      </c>
      <c r="FY89" s="192">
        <f t="shared" si="389"/>
        <v>0</v>
      </c>
      <c r="FZ89" s="192">
        <f t="shared" si="390"/>
        <v>0</v>
      </c>
      <c r="GA89" s="192">
        <f t="shared" si="391"/>
        <v>0</v>
      </c>
      <c r="GB89" s="192">
        <f t="shared" si="392"/>
        <v>0</v>
      </c>
      <c r="GC89" s="192">
        <f t="shared" si="393"/>
        <v>0</v>
      </c>
      <c r="GD89" s="192">
        <f t="shared" si="394"/>
        <v>0</v>
      </c>
      <c r="GE89" s="192">
        <f t="shared" si="395"/>
        <v>0</v>
      </c>
      <c r="GF89" s="192">
        <f t="shared" si="396"/>
        <v>0</v>
      </c>
      <c r="GG89" s="192">
        <f t="shared" si="397"/>
        <v>0</v>
      </c>
      <c r="GH89" s="192">
        <f t="shared" si="398"/>
        <v>0</v>
      </c>
      <c r="GI89" s="192">
        <f t="shared" si="399"/>
        <v>0</v>
      </c>
      <c r="GJ89" s="192">
        <f t="shared" si="400"/>
        <v>0</v>
      </c>
      <c r="GK89" s="192">
        <f t="shared" si="401"/>
        <v>0</v>
      </c>
      <c r="GL89" s="192">
        <f t="shared" si="402"/>
        <v>0</v>
      </c>
      <c r="GM89" s="192">
        <f t="shared" si="403"/>
        <v>0</v>
      </c>
      <c r="GN89" s="192">
        <f t="shared" si="404"/>
        <v>0</v>
      </c>
      <c r="GO89" s="192">
        <f t="shared" si="405"/>
        <v>0</v>
      </c>
      <c r="GP89" s="192">
        <f t="shared" si="406"/>
        <v>0</v>
      </c>
      <c r="GQ89" s="192">
        <f t="shared" si="407"/>
        <v>0</v>
      </c>
      <c r="GR89" s="192">
        <f t="shared" si="408"/>
        <v>0</v>
      </c>
      <c r="GS89" s="192">
        <f t="shared" si="409"/>
        <v>0</v>
      </c>
      <c r="GT89" s="192">
        <f t="shared" si="410"/>
        <v>0</v>
      </c>
      <c r="GU89" s="192">
        <f t="shared" si="411"/>
        <v>0</v>
      </c>
      <c r="GV89" s="192">
        <f t="shared" si="412"/>
        <v>0</v>
      </c>
      <c r="GW89" s="192">
        <f t="shared" si="413"/>
        <v>0</v>
      </c>
      <c r="GX89" s="192">
        <f t="shared" si="414"/>
        <v>0</v>
      </c>
      <c r="GY89" s="192">
        <f t="shared" si="415"/>
        <v>0</v>
      </c>
      <c r="GZ89" s="192">
        <f t="shared" si="416"/>
        <v>0</v>
      </c>
      <c r="HA89" s="192">
        <f t="shared" si="417"/>
        <v>0</v>
      </c>
      <c r="HB89" s="192">
        <f t="shared" si="418"/>
        <v>0</v>
      </c>
      <c r="HC89" s="192">
        <f t="shared" si="419"/>
        <v>0</v>
      </c>
      <c r="HD89" s="192">
        <f t="shared" si="420"/>
        <v>0</v>
      </c>
      <c r="HE89" s="192">
        <f t="shared" si="421"/>
        <v>0</v>
      </c>
      <c r="HF89" s="192">
        <f t="shared" si="422"/>
        <v>0</v>
      </c>
      <c r="HG89" s="192">
        <f t="shared" si="423"/>
        <v>0</v>
      </c>
      <c r="HH89" s="192">
        <f t="shared" si="424"/>
        <v>0</v>
      </c>
      <c r="HI89" s="192">
        <f t="shared" si="425"/>
        <v>0</v>
      </c>
      <c r="HJ89" s="192">
        <f t="shared" si="426"/>
        <v>0</v>
      </c>
      <c r="HK89" s="192">
        <f t="shared" si="427"/>
        <v>0</v>
      </c>
      <c r="HL89" s="192">
        <f t="shared" si="428"/>
        <v>0</v>
      </c>
      <c r="HM89" s="192">
        <f t="shared" si="429"/>
        <v>0</v>
      </c>
      <c r="HN89" s="194">
        <f t="shared" si="450"/>
        <v>0</v>
      </c>
      <c r="HO89" s="194">
        <f t="shared" si="451"/>
        <v>0</v>
      </c>
      <c r="HP89" s="194">
        <f t="shared" si="452"/>
        <v>0</v>
      </c>
      <c r="HQ89" s="194">
        <f t="shared" si="453"/>
        <v>0</v>
      </c>
      <c r="HR89" s="194">
        <f t="shared" si="454"/>
        <v>0</v>
      </c>
      <c r="HS89" s="195" t="str">
        <f t="shared" si="229"/>
        <v/>
      </c>
      <c r="HT89" s="196">
        <f t="shared" si="455"/>
        <v>0</v>
      </c>
      <c r="HU89" s="196">
        <f t="shared" si="456"/>
        <v>0</v>
      </c>
      <c r="HV89" s="197" t="str">
        <f t="shared" si="232"/>
        <v/>
      </c>
      <c r="HW89" s="197" t="str">
        <f t="shared" si="435"/>
        <v/>
      </c>
      <c r="HX89" s="197" t="str">
        <f t="shared" si="436"/>
        <v/>
      </c>
      <c r="HY89" s="195" t="str">
        <f t="shared" si="233"/>
        <v/>
      </c>
      <c r="HZ89" s="30">
        <f t="shared" si="227"/>
        <v>0</v>
      </c>
      <c r="IA89" s="198">
        <f t="shared" si="234"/>
        <v>0</v>
      </c>
      <c r="IB89" s="195"/>
      <c r="IC89" s="195">
        <f t="shared" si="437"/>
        <v>0</v>
      </c>
      <c r="ID89" s="195">
        <f t="shared" si="235"/>
        <v>0</v>
      </c>
      <c r="IE89" s="195">
        <f t="shared" si="438"/>
        <v>0</v>
      </c>
      <c r="IF89" s="195">
        <f t="shared" si="236"/>
        <v>0</v>
      </c>
      <c r="IG89" s="307">
        <f t="shared" si="237"/>
        <v>0</v>
      </c>
      <c r="IH89" s="307">
        <f t="shared" si="238"/>
        <v>0</v>
      </c>
      <c r="II89" s="44">
        <f t="shared" si="239"/>
        <v>0</v>
      </c>
      <c r="IJ89" s="44">
        <f t="shared" si="439"/>
        <v>0</v>
      </c>
      <c r="IK89" s="44">
        <f t="shared" si="440"/>
        <v>0</v>
      </c>
      <c r="IL89" s="44">
        <f t="shared" si="441"/>
        <v>0</v>
      </c>
      <c r="IM89" s="44">
        <f t="shared" si="442"/>
        <v>0</v>
      </c>
      <c r="IN89" s="44">
        <f t="shared" si="443"/>
        <v>0</v>
      </c>
      <c r="IO89" s="44">
        <f t="shared" si="444"/>
        <v>0</v>
      </c>
    </row>
    <row r="90" spans="1:249" ht="18" customHeight="1">
      <c r="A90" s="188">
        <v>84</v>
      </c>
      <c r="B90" s="326"/>
      <c r="C90" s="289"/>
      <c r="D90" s="199"/>
      <c r="E90" s="189"/>
      <c r="F90" s="189"/>
      <c r="G90" s="190"/>
      <c r="H90" s="190"/>
      <c r="I90" s="272"/>
      <c r="J90" s="207"/>
      <c r="K90" s="214" t="str">
        <f t="shared" si="240"/>
        <v/>
      </c>
      <c r="L90" s="200" t="str">
        <f t="shared" si="241"/>
        <v/>
      </c>
      <c r="M90" s="200" t="str">
        <f t="shared" si="242"/>
        <v/>
      </c>
      <c r="N90" s="209" t="str">
        <f t="shared" si="228"/>
        <v/>
      </c>
      <c r="O90" s="208" t="str">
        <f>IFERROR(IF(D90="","",IF(K90="","",IF(I90="","",IF(F90="F",VLOOKUP(K90,F!A:G,2,0),IF(F90="M",VLOOKUP(K90,M!A:G,2,0),""))))),0)</f>
        <v/>
      </c>
      <c r="P90" s="191" t="str">
        <f>IFERROR(IF(D90="","",IF(K90="","",IF(I90="","",IF(F90="F",VLOOKUP(K90,F!A:G,3,0),IF(F90="M",VLOOKUP(K90,M!A:G,3,0),""))))),0)</f>
        <v/>
      </c>
      <c r="Q90" s="191" t="str">
        <f>IFERROR(IF(D90="","",IF(K90="","",IF(I90="","",IF(F90="F",VLOOKUP(K90,F!A:G,4,0),IF(F90="M",VLOOKUP(K90,M!A:G,4,0),""))))),0)</f>
        <v/>
      </c>
      <c r="R90" s="191" t="str">
        <f>IFERROR(IF(D90="","",IF(K90="","",IF(I90="","",IF(F90="F",VLOOKUP(K90,F!A:G,5,0),IF(F90="M",VLOOKUP(K90,M!A:G,5,0),""))))),0)</f>
        <v/>
      </c>
      <c r="S90" s="191" t="str">
        <f>IFERROR(IF(D90="","",IF(K90="","",IF(I90="","",IF(F90="F",VLOOKUP(K90,F!A:G,6,0),IF(F90="M",VLOOKUP(K90,M!A:G,6,0),""))))),0)</f>
        <v/>
      </c>
      <c r="T90" s="191" t="str">
        <f>IFERROR(IF(D90="","",IF(K90="","",IF(I90="","",IF(F90="F",VLOOKUP(K90,F!A:G,7,0),IF(F90="M",VLOOKUP(K90,M!A:G,7,0),""))))),0)</f>
        <v/>
      </c>
      <c r="U90" s="191" t="str">
        <f>IFERROR(IF(D90="","",IF(K90="","",IF(J90="","",IF(F90="F",VLOOKUP(K90,F!A:M,8,0),IF(F90="M",VLOOKUP(K90,M!A:M,8,0),""))))),0)</f>
        <v/>
      </c>
      <c r="V90" s="191" t="str">
        <f>IFERROR(IF(D90="","",IF(K90="","",IF(J90="","",IF(F90="F",VLOOKUP(K90,F!A:M,9,0),IF(F90="M",VLOOKUP(K90,M!A:M,9,0),""))))),0)</f>
        <v/>
      </c>
      <c r="W90" s="191" t="str">
        <f>IFERROR(IF(D90="","",IF(K90="","",IF(J90="","",IF(F90="F",VLOOKUP(K90,F!A:M,10,0),IF(F90="M",VLOOKUP(K90,M!A:M,10,0),""))))),0)</f>
        <v/>
      </c>
      <c r="X90" s="191" t="str">
        <f>IFERROR(IF(D90="","",IF(K90="","",IF(J90="","",IF(F90="F",VLOOKUP(K90,F!A:M,11,0),IF(F90="M",VLOOKUP(K90,M!A:M,11,0),""))))),0)</f>
        <v/>
      </c>
      <c r="Y90" s="191" t="str">
        <f>IFERROR(IF(D90="","",IF(K90="","",IF(J90="","",IF(F90="F",VLOOKUP(K90,F!A:M,12,0),IF(F90="M",VLOOKUP(K90,M!A:M,12,0),""))))),0)</f>
        <v/>
      </c>
      <c r="Z90" s="191" t="str">
        <f>IFERROR(IF(D90="","",IF(K90="","",IF(J90="","",IF(F90="F",VLOOKUP(K90,F!A:M,13,0),IF(F90="M",VLOOKUP(K90,M!A:M,13,0),""))))),0)</f>
        <v/>
      </c>
      <c r="AA90" s="191" t="str">
        <f>IFERROR(IF(D90="","",IF(F90="","",IF(J90="","",IF(K90="","",IF(AND(K90&gt;23,K90&lt;=60),IF(F90="F",VLOOKUP(MROUND(HZ90,0.5),'F-Weight for Length'!K:S,2,0),VLOOKUP(MROUND(HZ90,0.5),'M-Weight for Length'!K:S,2,0)),IF(K90&gt;60,IF(F90="F",VLOOKUP(K90,'F-Weight for Length'!U:AC,2,0),VLOOKUP(K90,'M-Weight for Length'!U:AC,2,0)),IF(F90="F",VLOOKUP(MROUND(HZ90,0.5),'F-Weight for Length'!A:I,2,0),VLOOKUP(MROUND(HZ90,0.5),'M-Weight for Length'!A:I,2,0)))))))),0)</f>
        <v/>
      </c>
      <c r="AB90" s="191" t="str">
        <f>IFERROR(IF(D90="","",IF(F90="","",IF(J90="","",IF(K90="","",IF(AND(K90&gt;23,K90&lt;=60),IF(F90="F",VLOOKUP(MROUND(HZ90,0.5),'F-Weight for Length'!K:S,3,0),VLOOKUP(MROUND(HZ90,0.5),'M-Weight for Length'!K:S,3,0)),IF(K90&gt;60,IF(F90="F",VLOOKUP(K90,'F-Weight for Length'!U:AC,3,0),VLOOKUP(K90,'M-Weight for Length'!U:AC,3,0)),IF(F90="F",VLOOKUP(MROUND(HZ90,0.5),'F-Weight for Length'!A:I,3,0),VLOOKUP(MROUND(HZ90,0.5),'M-Weight for Length'!A:I,3,0)))))))),0)</f>
        <v/>
      </c>
      <c r="AC90" s="191" t="str">
        <f>IFERROR(IF(D90="","",IF(F90="","",IF(J90="","",IF(K90="","",IF(AND(K90&gt;23,K90&lt;=60),IF(F90="F",VLOOKUP(MROUND(HZ90,0.5),'F-Weight for Length'!K:S,4,0),VLOOKUP(MROUND(HZ90,0.5),'M-Weight for Length'!K:S,4,0)),IF(K90&gt;60,IF(F90="F",VLOOKUP(K90,'F-Weight for Length'!U:AC,4,0),VLOOKUP(K90,'M-Weight for Length'!U:AC,4,0)),IF(F90="F",VLOOKUP(MROUND(HZ90,0.5),'F-Weight for Length'!A:I,4,0),VLOOKUP(MROUND(HZ90,0.5),'M-Weight for Length'!A:I,4,0)))))))),0)</f>
        <v/>
      </c>
      <c r="AD90" s="191" t="str">
        <f>IFERROR(IF(D90="","",IF(F90="","",IF(J90="","",IF(K90="","",IF(AND(K90&gt;23,K90&lt;=60),IF(F90="F",VLOOKUP(MROUND(HZ90,0.5),'F-Weight for Length'!K:S,5,0),VLOOKUP(MROUND(HZ90,0.5),'M-Weight for Length'!K:S,5,0)),IF(K90&gt;60,IF(F90="F",VLOOKUP(K90,'F-Weight for Length'!U:AC,5,0),VLOOKUP(K90,'M-Weight for Length'!U:AC,5,0)),IF(F90="F",VLOOKUP(MROUND(HZ90,0.5),'F-Weight for Length'!A:I,5,0),VLOOKUP(MROUND(HZ90,0.5),'M-Weight for Length'!A:I,5,0)))))))),0)</f>
        <v/>
      </c>
      <c r="AE90" s="191" t="str">
        <f>IFERROR(IF(D90="","",IF(F90="","",IF(J90="","",IF(K90="","",IF(AND(K90&gt;23,K90&lt;=60),IF(F90="F",VLOOKUP(MROUND(HZ90,0.5),'F-Weight for Length'!K:S,6,0),VLOOKUP(MROUND(HZ90,0.5),'M-Weight for Length'!K:S,6,0)),IF(K90&gt;60,IF(F90="F",VLOOKUP(K90,'F-Weight for Length'!U:AC,6,0),VLOOKUP(K90,'M-Weight for Length'!U:AC,6,0)),IF(F90="F",VLOOKUP(MROUND(HZ90,0.5),'F-Weight for Length'!A:I,6,0),VLOOKUP(MROUND(HZ90,0.5),'M-Weight for Length'!A:I,6,0)))))))),0)</f>
        <v/>
      </c>
      <c r="AF90" s="191" t="str">
        <f>IFERROR(IF(D90="","",IF(F90="","",IF(J90="","",IF(K90="","",IF(AND(K90&gt;23,K90&lt;=60),IF(F90="F",VLOOKUP(MROUND(HZ90,0.5),'F-Weight for Length'!K:S,7,0),VLOOKUP(MROUND(HZ90,0.5),'M-Weight for Length'!K:S,7,0)),IF(K90&gt;60,IF(F90="F",VLOOKUP(K90,'F-Weight for Length'!U:AC,7,0),VLOOKUP(K90,'M-Weight for Length'!U:AC,7,0)),IF(F90="F",VLOOKUP(MROUND(HZ90,0.5),'F-Weight for Length'!A:I,7,0),VLOOKUP(MROUND(HZ90,0.5),'M-Weight for Length'!A:I,7,0)))))))),0)</f>
        <v/>
      </c>
      <c r="AG90" s="191" t="str">
        <f>IFERROR(IF(D90="","",IF(F90="","",IF(J90="","",IF(K90="","",IF(AND(K90&gt;23,K90&lt;=60),IF(F90="F",VLOOKUP(MROUND(HZ90,0.5),'F-Weight for Length'!K:S,8,0),VLOOKUP(MROUND(HZ90,0.5),'M-Weight for Length'!K:S,8,0)),IF(K90&gt;60,IF(F90="F",VLOOKUP(K90,'F-Weight for Length'!U:AC,8,0),VLOOKUP(K90,'M-Weight for Length'!U:AC,8,0)),IF(F90="F",VLOOKUP(MROUND(HZ90,0.5),'F-Weight for Length'!A:I,8,0),VLOOKUP(MROUND(HZ90,0.5),'M-Weight for Length'!A:I,8,0)))))))),0)</f>
        <v/>
      </c>
      <c r="AH90" s="191" t="str">
        <f>IFERROR(IF(D90="","",IF(F90="","",IF(J90="","",IF(K90="","",IF(AND(K90&gt;23,K90&lt;=60),IF(F90="F",VLOOKUP(MROUND(HZ90,0.5),'F-Weight for Length'!K:S,9,0),VLOOKUP(MROUND(HZ90,0.5),'M-Weight for Length'!K:S,9,0)),IF(K90&gt;60,IF(F90="F",VLOOKUP(K90,'F-Weight for Length'!U:AC,9,0),VLOOKUP(K90,'M-Weight for Length'!U:AC,9,0)),IF(F90="F",VLOOKUP(MROUND(HZ90,0.5),'F-Weight for Length'!A:I,9,0),VLOOKUP(MROUND(HZ90,0.5),'M-Weight for Length'!A:I,9,0)))))))),0)</f>
        <v/>
      </c>
      <c r="AI90" s="192">
        <f t="shared" si="243"/>
        <v>0</v>
      </c>
      <c r="AJ90" s="192">
        <f t="shared" si="244"/>
        <v>0</v>
      </c>
      <c r="AK90" s="192">
        <f t="shared" si="245"/>
        <v>0</v>
      </c>
      <c r="AL90" s="192">
        <f t="shared" si="246"/>
        <v>0</v>
      </c>
      <c r="AM90" s="192">
        <f t="shared" si="247"/>
        <v>0</v>
      </c>
      <c r="AN90" s="192">
        <f t="shared" si="248"/>
        <v>0</v>
      </c>
      <c r="AO90" s="192">
        <f t="shared" si="249"/>
        <v>0</v>
      </c>
      <c r="AP90" s="192">
        <f t="shared" si="250"/>
        <v>0</v>
      </c>
      <c r="AQ90" s="192">
        <f t="shared" si="251"/>
        <v>0</v>
      </c>
      <c r="AR90" s="192">
        <f t="shared" si="252"/>
        <v>0</v>
      </c>
      <c r="AS90" s="192">
        <f t="shared" si="253"/>
        <v>0</v>
      </c>
      <c r="AT90" s="192">
        <f t="shared" si="254"/>
        <v>0</v>
      </c>
      <c r="AU90" s="192">
        <f t="shared" si="255"/>
        <v>0</v>
      </c>
      <c r="AV90" s="192">
        <f t="shared" si="256"/>
        <v>0</v>
      </c>
      <c r="AW90" s="192">
        <f t="shared" si="257"/>
        <v>0</v>
      </c>
      <c r="AX90" s="192">
        <f t="shared" si="258"/>
        <v>0</v>
      </c>
      <c r="AY90" s="192">
        <f t="shared" si="259"/>
        <v>0</v>
      </c>
      <c r="AZ90" s="192">
        <f t="shared" si="260"/>
        <v>0</v>
      </c>
      <c r="BA90" s="192">
        <f t="shared" si="261"/>
        <v>0</v>
      </c>
      <c r="BB90" s="192">
        <f t="shared" si="262"/>
        <v>0</v>
      </c>
      <c r="BC90" s="192">
        <f t="shared" si="263"/>
        <v>0</v>
      </c>
      <c r="BD90" s="192">
        <f t="shared" si="264"/>
        <v>0</v>
      </c>
      <c r="BE90" s="192">
        <f t="shared" si="265"/>
        <v>0</v>
      </c>
      <c r="BF90" s="192">
        <f t="shared" si="266"/>
        <v>0</v>
      </c>
      <c r="BG90" s="192">
        <f t="shared" si="267"/>
        <v>0</v>
      </c>
      <c r="BH90" s="192">
        <f t="shared" si="268"/>
        <v>0</v>
      </c>
      <c r="BI90" s="192">
        <f t="shared" si="269"/>
        <v>0</v>
      </c>
      <c r="BJ90" s="192">
        <f t="shared" si="270"/>
        <v>0</v>
      </c>
      <c r="BK90" s="192">
        <f t="shared" si="271"/>
        <v>0</v>
      </c>
      <c r="BL90" s="192">
        <f t="shared" si="272"/>
        <v>0</v>
      </c>
      <c r="BM90" s="192">
        <f t="shared" si="273"/>
        <v>0</v>
      </c>
      <c r="BN90" s="192">
        <f t="shared" si="274"/>
        <v>0</v>
      </c>
      <c r="BO90" s="192">
        <f t="shared" si="275"/>
        <v>0</v>
      </c>
      <c r="BP90" s="192">
        <f t="shared" si="276"/>
        <v>0</v>
      </c>
      <c r="BQ90" s="192">
        <f t="shared" si="277"/>
        <v>0</v>
      </c>
      <c r="BR90" s="192">
        <f t="shared" si="278"/>
        <v>0</v>
      </c>
      <c r="BS90" s="192">
        <f t="shared" si="279"/>
        <v>0</v>
      </c>
      <c r="BT90" s="192">
        <f t="shared" si="280"/>
        <v>0</v>
      </c>
      <c r="BU90" s="192">
        <f t="shared" si="281"/>
        <v>0</v>
      </c>
      <c r="BV90" s="192">
        <f t="shared" si="282"/>
        <v>0</v>
      </c>
      <c r="BW90" s="192">
        <f t="shared" si="283"/>
        <v>0</v>
      </c>
      <c r="BX90" s="192">
        <f t="shared" si="284"/>
        <v>0</v>
      </c>
      <c r="BY90" s="192">
        <f t="shared" si="285"/>
        <v>0</v>
      </c>
      <c r="BZ90" s="192">
        <f t="shared" si="286"/>
        <v>0</v>
      </c>
      <c r="CA90" s="192">
        <f t="shared" si="287"/>
        <v>0</v>
      </c>
      <c r="CB90" s="192">
        <f t="shared" si="288"/>
        <v>0</v>
      </c>
      <c r="CC90" s="192">
        <f t="shared" si="289"/>
        <v>0</v>
      </c>
      <c r="CD90" s="192">
        <f t="shared" si="290"/>
        <v>0</v>
      </c>
      <c r="CE90" s="192">
        <f t="shared" si="291"/>
        <v>0</v>
      </c>
      <c r="CF90" s="192">
        <f t="shared" si="292"/>
        <v>0</v>
      </c>
      <c r="CG90" s="192">
        <f t="shared" si="293"/>
        <v>0</v>
      </c>
      <c r="CH90" s="192">
        <f t="shared" si="294"/>
        <v>0</v>
      </c>
      <c r="CI90" s="192">
        <f t="shared" si="295"/>
        <v>0</v>
      </c>
      <c r="CJ90" s="192">
        <f t="shared" si="296"/>
        <v>0</v>
      </c>
      <c r="CK90" s="192">
        <f t="shared" si="297"/>
        <v>0</v>
      </c>
      <c r="CL90" s="192">
        <f t="shared" si="298"/>
        <v>0</v>
      </c>
      <c r="CM90" s="192">
        <f t="shared" si="299"/>
        <v>0</v>
      </c>
      <c r="CN90" s="192">
        <f t="shared" si="300"/>
        <v>0</v>
      </c>
      <c r="CO90" s="192">
        <f t="shared" si="301"/>
        <v>0</v>
      </c>
      <c r="CP90" s="192">
        <f t="shared" si="302"/>
        <v>0</v>
      </c>
      <c r="CQ90" s="192">
        <f t="shared" si="303"/>
        <v>0</v>
      </c>
      <c r="CR90" s="192">
        <f t="shared" si="304"/>
        <v>0</v>
      </c>
      <c r="CS90" s="192">
        <f t="shared" si="305"/>
        <v>0</v>
      </c>
      <c r="CT90" s="192">
        <f t="shared" si="306"/>
        <v>0</v>
      </c>
      <c r="CU90" s="192">
        <f t="shared" si="307"/>
        <v>0</v>
      </c>
      <c r="CV90" s="192">
        <f t="shared" si="308"/>
        <v>0</v>
      </c>
      <c r="CW90" s="192">
        <f t="shared" si="309"/>
        <v>0</v>
      </c>
      <c r="CX90" s="192">
        <f t="shared" si="310"/>
        <v>0</v>
      </c>
      <c r="CY90" s="192">
        <f t="shared" si="311"/>
        <v>0</v>
      </c>
      <c r="CZ90" s="192">
        <f t="shared" si="312"/>
        <v>0</v>
      </c>
      <c r="DA90" s="192">
        <f t="shared" si="313"/>
        <v>0</v>
      </c>
      <c r="DB90" s="192">
        <f t="shared" si="314"/>
        <v>0</v>
      </c>
      <c r="DC90" s="192">
        <f t="shared" si="315"/>
        <v>0</v>
      </c>
      <c r="DD90" s="192">
        <f t="shared" si="316"/>
        <v>0</v>
      </c>
      <c r="DE90" s="192">
        <f t="shared" si="317"/>
        <v>0</v>
      </c>
      <c r="DF90" s="192">
        <f t="shared" si="318"/>
        <v>0</v>
      </c>
      <c r="DG90" s="192">
        <f t="shared" si="319"/>
        <v>0</v>
      </c>
      <c r="DH90" s="192">
        <f t="shared" si="320"/>
        <v>0</v>
      </c>
      <c r="DI90" s="192">
        <f t="shared" si="321"/>
        <v>0</v>
      </c>
      <c r="DJ90" s="192">
        <f t="shared" si="322"/>
        <v>0</v>
      </c>
      <c r="DK90" s="192">
        <f t="shared" si="323"/>
        <v>0</v>
      </c>
      <c r="DL90" s="192">
        <f t="shared" si="324"/>
        <v>0</v>
      </c>
      <c r="DM90" s="192">
        <f t="shared" si="325"/>
        <v>0</v>
      </c>
      <c r="DN90" s="192">
        <f t="shared" si="326"/>
        <v>0</v>
      </c>
      <c r="DO90" s="192">
        <f t="shared" si="327"/>
        <v>0</v>
      </c>
      <c r="DP90" s="192">
        <f t="shared" si="328"/>
        <v>0</v>
      </c>
      <c r="DQ90" s="192">
        <f t="shared" si="329"/>
        <v>0</v>
      </c>
      <c r="DR90" s="192">
        <f t="shared" si="330"/>
        <v>0</v>
      </c>
      <c r="DS90" s="192">
        <f t="shared" si="331"/>
        <v>0</v>
      </c>
      <c r="DT90" s="192">
        <f t="shared" si="332"/>
        <v>0</v>
      </c>
      <c r="DU90" s="192">
        <f t="shared" si="333"/>
        <v>0</v>
      </c>
      <c r="DV90" s="193">
        <f t="shared" si="445"/>
        <v>0</v>
      </c>
      <c r="DW90" s="193">
        <f t="shared" si="446"/>
        <v>0</v>
      </c>
      <c r="DX90" s="193">
        <f t="shared" si="447"/>
        <v>0</v>
      </c>
      <c r="DY90" s="193">
        <f t="shared" si="448"/>
        <v>0</v>
      </c>
      <c r="DZ90" s="193">
        <f t="shared" si="449"/>
        <v>0</v>
      </c>
      <c r="EA90" s="192">
        <f t="shared" si="339"/>
        <v>0</v>
      </c>
      <c r="EB90" s="192">
        <f t="shared" si="340"/>
        <v>0</v>
      </c>
      <c r="EC90" s="192">
        <f t="shared" si="341"/>
        <v>0</v>
      </c>
      <c r="ED90" s="192">
        <f t="shared" si="342"/>
        <v>0</v>
      </c>
      <c r="EE90" s="192">
        <f t="shared" si="343"/>
        <v>0</v>
      </c>
      <c r="EF90" s="192">
        <f t="shared" si="344"/>
        <v>0</v>
      </c>
      <c r="EG90" s="192">
        <f t="shared" si="345"/>
        <v>0</v>
      </c>
      <c r="EH90" s="192">
        <f t="shared" si="346"/>
        <v>0</v>
      </c>
      <c r="EI90" s="192">
        <f t="shared" si="347"/>
        <v>0</v>
      </c>
      <c r="EJ90" s="192">
        <f t="shared" si="348"/>
        <v>0</v>
      </c>
      <c r="EK90" s="192">
        <f t="shared" si="349"/>
        <v>0</v>
      </c>
      <c r="EL90" s="192">
        <f t="shared" si="350"/>
        <v>0</v>
      </c>
      <c r="EM90" s="192">
        <f t="shared" si="351"/>
        <v>0</v>
      </c>
      <c r="EN90" s="192">
        <f t="shared" si="352"/>
        <v>0</v>
      </c>
      <c r="EO90" s="192">
        <f t="shared" si="353"/>
        <v>0</v>
      </c>
      <c r="EP90" s="192">
        <f t="shared" si="354"/>
        <v>0</v>
      </c>
      <c r="EQ90" s="192">
        <f t="shared" si="355"/>
        <v>0</v>
      </c>
      <c r="ER90" s="192">
        <f t="shared" si="356"/>
        <v>0</v>
      </c>
      <c r="ES90" s="192">
        <f t="shared" si="357"/>
        <v>0</v>
      </c>
      <c r="ET90" s="192">
        <f t="shared" si="358"/>
        <v>0</v>
      </c>
      <c r="EU90" s="192">
        <f t="shared" si="359"/>
        <v>0</v>
      </c>
      <c r="EV90" s="192">
        <f t="shared" si="360"/>
        <v>0</v>
      </c>
      <c r="EW90" s="192">
        <f t="shared" si="361"/>
        <v>0</v>
      </c>
      <c r="EX90" s="192">
        <f t="shared" si="362"/>
        <v>0</v>
      </c>
      <c r="EY90" s="192">
        <f t="shared" si="363"/>
        <v>0</v>
      </c>
      <c r="EZ90" s="192">
        <f t="shared" si="364"/>
        <v>0</v>
      </c>
      <c r="FA90" s="192">
        <f t="shared" si="365"/>
        <v>0</v>
      </c>
      <c r="FB90" s="192">
        <f t="shared" si="366"/>
        <v>0</v>
      </c>
      <c r="FC90" s="192">
        <f t="shared" si="367"/>
        <v>0</v>
      </c>
      <c r="FD90" s="192">
        <f t="shared" si="368"/>
        <v>0</v>
      </c>
      <c r="FE90" s="192">
        <f t="shared" si="369"/>
        <v>0</v>
      </c>
      <c r="FF90" s="192">
        <f t="shared" si="370"/>
        <v>0</v>
      </c>
      <c r="FG90" s="192">
        <f t="shared" si="371"/>
        <v>0</v>
      </c>
      <c r="FH90" s="192">
        <f t="shared" si="372"/>
        <v>0</v>
      </c>
      <c r="FI90" s="192">
        <f t="shared" si="373"/>
        <v>0</v>
      </c>
      <c r="FJ90" s="192">
        <f t="shared" si="374"/>
        <v>0</v>
      </c>
      <c r="FK90" s="192">
        <f t="shared" si="375"/>
        <v>0</v>
      </c>
      <c r="FL90" s="192">
        <f t="shared" si="376"/>
        <v>0</v>
      </c>
      <c r="FM90" s="192">
        <f t="shared" si="377"/>
        <v>0</v>
      </c>
      <c r="FN90" s="192">
        <f t="shared" si="378"/>
        <v>0</v>
      </c>
      <c r="FO90" s="192">
        <f t="shared" si="379"/>
        <v>0</v>
      </c>
      <c r="FP90" s="192">
        <f t="shared" si="380"/>
        <v>0</v>
      </c>
      <c r="FQ90" s="192">
        <f t="shared" si="381"/>
        <v>0</v>
      </c>
      <c r="FR90" s="192">
        <f t="shared" si="382"/>
        <v>0</v>
      </c>
      <c r="FS90" s="192">
        <f t="shared" si="383"/>
        <v>0</v>
      </c>
      <c r="FT90" s="192">
        <f t="shared" si="384"/>
        <v>0</v>
      </c>
      <c r="FU90" s="192">
        <f t="shared" si="385"/>
        <v>0</v>
      </c>
      <c r="FV90" s="192">
        <f t="shared" si="386"/>
        <v>0</v>
      </c>
      <c r="FW90" s="192">
        <f t="shared" si="387"/>
        <v>0</v>
      </c>
      <c r="FX90" s="192">
        <f t="shared" si="388"/>
        <v>0</v>
      </c>
      <c r="FY90" s="192">
        <f t="shared" si="389"/>
        <v>0</v>
      </c>
      <c r="FZ90" s="192">
        <f t="shared" si="390"/>
        <v>0</v>
      </c>
      <c r="GA90" s="192">
        <f t="shared" si="391"/>
        <v>0</v>
      </c>
      <c r="GB90" s="192">
        <f t="shared" si="392"/>
        <v>0</v>
      </c>
      <c r="GC90" s="192">
        <f t="shared" si="393"/>
        <v>0</v>
      </c>
      <c r="GD90" s="192">
        <f t="shared" si="394"/>
        <v>0</v>
      </c>
      <c r="GE90" s="192">
        <f t="shared" si="395"/>
        <v>0</v>
      </c>
      <c r="GF90" s="192">
        <f t="shared" si="396"/>
        <v>0</v>
      </c>
      <c r="GG90" s="192">
        <f t="shared" si="397"/>
        <v>0</v>
      </c>
      <c r="GH90" s="192">
        <f t="shared" si="398"/>
        <v>0</v>
      </c>
      <c r="GI90" s="192">
        <f t="shared" si="399"/>
        <v>0</v>
      </c>
      <c r="GJ90" s="192">
        <f t="shared" si="400"/>
        <v>0</v>
      </c>
      <c r="GK90" s="192">
        <f t="shared" si="401"/>
        <v>0</v>
      </c>
      <c r="GL90" s="192">
        <f t="shared" si="402"/>
        <v>0</v>
      </c>
      <c r="GM90" s="192">
        <f t="shared" si="403"/>
        <v>0</v>
      </c>
      <c r="GN90" s="192">
        <f t="shared" si="404"/>
        <v>0</v>
      </c>
      <c r="GO90" s="192">
        <f t="shared" si="405"/>
        <v>0</v>
      </c>
      <c r="GP90" s="192">
        <f t="shared" si="406"/>
        <v>0</v>
      </c>
      <c r="GQ90" s="192">
        <f t="shared" si="407"/>
        <v>0</v>
      </c>
      <c r="GR90" s="192">
        <f t="shared" si="408"/>
        <v>0</v>
      </c>
      <c r="GS90" s="192">
        <f t="shared" si="409"/>
        <v>0</v>
      </c>
      <c r="GT90" s="192">
        <f t="shared" si="410"/>
        <v>0</v>
      </c>
      <c r="GU90" s="192">
        <f t="shared" si="411"/>
        <v>0</v>
      </c>
      <c r="GV90" s="192">
        <f t="shared" si="412"/>
        <v>0</v>
      </c>
      <c r="GW90" s="192">
        <f t="shared" si="413"/>
        <v>0</v>
      </c>
      <c r="GX90" s="192">
        <f t="shared" si="414"/>
        <v>0</v>
      </c>
      <c r="GY90" s="192">
        <f t="shared" si="415"/>
        <v>0</v>
      </c>
      <c r="GZ90" s="192">
        <f t="shared" si="416"/>
        <v>0</v>
      </c>
      <c r="HA90" s="192">
        <f t="shared" si="417"/>
        <v>0</v>
      </c>
      <c r="HB90" s="192">
        <f t="shared" si="418"/>
        <v>0</v>
      </c>
      <c r="HC90" s="192">
        <f t="shared" si="419"/>
        <v>0</v>
      </c>
      <c r="HD90" s="192">
        <f t="shared" si="420"/>
        <v>0</v>
      </c>
      <c r="HE90" s="192">
        <f t="shared" si="421"/>
        <v>0</v>
      </c>
      <c r="HF90" s="192">
        <f t="shared" si="422"/>
        <v>0</v>
      </c>
      <c r="HG90" s="192">
        <f t="shared" si="423"/>
        <v>0</v>
      </c>
      <c r="HH90" s="192">
        <f t="shared" si="424"/>
        <v>0</v>
      </c>
      <c r="HI90" s="192">
        <f t="shared" si="425"/>
        <v>0</v>
      </c>
      <c r="HJ90" s="192">
        <f t="shared" si="426"/>
        <v>0</v>
      </c>
      <c r="HK90" s="192">
        <f t="shared" si="427"/>
        <v>0</v>
      </c>
      <c r="HL90" s="192">
        <f t="shared" si="428"/>
        <v>0</v>
      </c>
      <c r="HM90" s="192">
        <f t="shared" si="429"/>
        <v>0</v>
      </c>
      <c r="HN90" s="194">
        <f t="shared" si="450"/>
        <v>0</v>
      </c>
      <c r="HO90" s="194">
        <f t="shared" si="451"/>
        <v>0</v>
      </c>
      <c r="HP90" s="194">
        <f t="shared" si="452"/>
        <v>0</v>
      </c>
      <c r="HQ90" s="194">
        <f t="shared" si="453"/>
        <v>0</v>
      </c>
      <c r="HR90" s="194">
        <f t="shared" si="454"/>
        <v>0</v>
      </c>
      <c r="HS90" s="195" t="str">
        <f t="shared" si="229"/>
        <v/>
      </c>
      <c r="HT90" s="196">
        <f t="shared" si="455"/>
        <v>0</v>
      </c>
      <c r="HU90" s="196">
        <f t="shared" si="456"/>
        <v>0</v>
      </c>
      <c r="HV90" s="197" t="str">
        <f t="shared" si="232"/>
        <v/>
      </c>
      <c r="HW90" s="197" t="str">
        <f t="shared" si="435"/>
        <v/>
      </c>
      <c r="HX90" s="197" t="str">
        <f t="shared" si="436"/>
        <v/>
      </c>
      <c r="HY90" s="195" t="str">
        <f t="shared" si="233"/>
        <v/>
      </c>
      <c r="HZ90" s="30">
        <f t="shared" si="227"/>
        <v>0</v>
      </c>
      <c r="IA90" s="198">
        <f t="shared" si="234"/>
        <v>0</v>
      </c>
      <c r="IB90" s="195"/>
      <c r="IC90" s="195">
        <f t="shared" si="437"/>
        <v>0</v>
      </c>
      <c r="ID90" s="195">
        <f t="shared" si="235"/>
        <v>0</v>
      </c>
      <c r="IE90" s="195">
        <f t="shared" si="438"/>
        <v>0</v>
      </c>
      <c r="IF90" s="195">
        <f t="shared" si="236"/>
        <v>0</v>
      </c>
      <c r="IG90" s="307">
        <f t="shared" si="237"/>
        <v>0</v>
      </c>
      <c r="IH90" s="307">
        <f t="shared" si="238"/>
        <v>0</v>
      </c>
      <c r="II90" s="44">
        <f t="shared" si="239"/>
        <v>0</v>
      </c>
      <c r="IJ90" s="44">
        <f t="shared" si="439"/>
        <v>0</v>
      </c>
      <c r="IK90" s="44">
        <f t="shared" si="440"/>
        <v>0</v>
      </c>
      <c r="IL90" s="44">
        <f t="shared" si="441"/>
        <v>0</v>
      </c>
      <c r="IM90" s="44">
        <f t="shared" si="442"/>
        <v>0</v>
      </c>
      <c r="IN90" s="44">
        <f t="shared" si="443"/>
        <v>0</v>
      </c>
      <c r="IO90" s="44">
        <f t="shared" si="444"/>
        <v>0</v>
      </c>
    </row>
    <row r="91" spans="1:249" ht="18" customHeight="1">
      <c r="A91" s="188">
        <v>85</v>
      </c>
      <c r="B91" s="326"/>
      <c r="C91" s="289"/>
      <c r="D91" s="199"/>
      <c r="E91" s="189"/>
      <c r="F91" s="189"/>
      <c r="G91" s="190"/>
      <c r="H91" s="190"/>
      <c r="I91" s="272"/>
      <c r="J91" s="207"/>
      <c r="K91" s="214" t="str">
        <f t="shared" si="240"/>
        <v/>
      </c>
      <c r="L91" s="200" t="str">
        <f t="shared" si="241"/>
        <v/>
      </c>
      <c r="M91" s="200" t="str">
        <f t="shared" si="242"/>
        <v/>
      </c>
      <c r="N91" s="209" t="str">
        <f t="shared" si="228"/>
        <v/>
      </c>
      <c r="O91" s="208" t="str">
        <f>IFERROR(IF(D91="","",IF(K91="","",IF(I91="","",IF(F91="F",VLOOKUP(K91,F!A:G,2,0),IF(F91="M",VLOOKUP(K91,M!A:G,2,0),""))))),0)</f>
        <v/>
      </c>
      <c r="P91" s="191" t="str">
        <f>IFERROR(IF(D91="","",IF(K91="","",IF(I91="","",IF(F91="F",VLOOKUP(K91,F!A:G,3,0),IF(F91="M",VLOOKUP(K91,M!A:G,3,0),""))))),0)</f>
        <v/>
      </c>
      <c r="Q91" s="191" t="str">
        <f>IFERROR(IF(D91="","",IF(K91="","",IF(I91="","",IF(F91="F",VLOOKUP(K91,F!A:G,4,0),IF(F91="M",VLOOKUP(K91,M!A:G,4,0),""))))),0)</f>
        <v/>
      </c>
      <c r="R91" s="191" t="str">
        <f>IFERROR(IF(D91="","",IF(K91="","",IF(I91="","",IF(F91="F",VLOOKUP(K91,F!A:G,5,0),IF(F91="M",VLOOKUP(K91,M!A:G,5,0),""))))),0)</f>
        <v/>
      </c>
      <c r="S91" s="191" t="str">
        <f>IFERROR(IF(D91="","",IF(K91="","",IF(I91="","",IF(F91="F",VLOOKUP(K91,F!A:G,6,0),IF(F91="M",VLOOKUP(K91,M!A:G,6,0),""))))),0)</f>
        <v/>
      </c>
      <c r="T91" s="191" t="str">
        <f>IFERROR(IF(D91="","",IF(K91="","",IF(I91="","",IF(F91="F",VLOOKUP(K91,F!A:G,7,0),IF(F91="M",VLOOKUP(K91,M!A:G,7,0),""))))),0)</f>
        <v/>
      </c>
      <c r="U91" s="191" t="str">
        <f>IFERROR(IF(D91="","",IF(K91="","",IF(J91="","",IF(F91="F",VLOOKUP(K91,F!A:M,8,0),IF(F91="M",VLOOKUP(K91,M!A:M,8,0),""))))),0)</f>
        <v/>
      </c>
      <c r="V91" s="191" t="str">
        <f>IFERROR(IF(D91="","",IF(K91="","",IF(J91="","",IF(F91="F",VLOOKUP(K91,F!A:M,9,0),IF(F91="M",VLOOKUP(K91,M!A:M,9,0),""))))),0)</f>
        <v/>
      </c>
      <c r="W91" s="191" t="str">
        <f>IFERROR(IF(D91="","",IF(K91="","",IF(J91="","",IF(F91="F",VLOOKUP(K91,F!A:M,10,0),IF(F91="M",VLOOKUP(K91,M!A:M,10,0),""))))),0)</f>
        <v/>
      </c>
      <c r="X91" s="191" t="str">
        <f>IFERROR(IF(D91="","",IF(K91="","",IF(J91="","",IF(F91="F",VLOOKUP(K91,F!A:M,11,0),IF(F91="M",VLOOKUP(K91,M!A:M,11,0),""))))),0)</f>
        <v/>
      </c>
      <c r="Y91" s="191" t="str">
        <f>IFERROR(IF(D91="","",IF(K91="","",IF(J91="","",IF(F91="F",VLOOKUP(K91,F!A:M,12,0),IF(F91="M",VLOOKUP(K91,M!A:M,12,0),""))))),0)</f>
        <v/>
      </c>
      <c r="Z91" s="191" t="str">
        <f>IFERROR(IF(D91="","",IF(K91="","",IF(J91="","",IF(F91="F",VLOOKUP(K91,F!A:M,13,0),IF(F91="M",VLOOKUP(K91,M!A:M,13,0),""))))),0)</f>
        <v/>
      </c>
      <c r="AA91" s="191" t="str">
        <f>IFERROR(IF(D91="","",IF(F91="","",IF(J91="","",IF(K91="","",IF(AND(K91&gt;23,K91&lt;=60),IF(F91="F",VLOOKUP(MROUND(HZ91,0.5),'F-Weight for Length'!K:S,2,0),VLOOKUP(MROUND(HZ91,0.5),'M-Weight for Length'!K:S,2,0)),IF(K91&gt;60,IF(F91="F",VLOOKUP(K91,'F-Weight for Length'!U:AC,2,0),VLOOKUP(K91,'M-Weight for Length'!U:AC,2,0)),IF(F91="F",VLOOKUP(MROUND(HZ91,0.5),'F-Weight for Length'!A:I,2,0),VLOOKUP(MROUND(HZ91,0.5),'M-Weight for Length'!A:I,2,0)))))))),0)</f>
        <v/>
      </c>
      <c r="AB91" s="191" t="str">
        <f>IFERROR(IF(D91="","",IF(F91="","",IF(J91="","",IF(K91="","",IF(AND(K91&gt;23,K91&lt;=60),IF(F91="F",VLOOKUP(MROUND(HZ91,0.5),'F-Weight for Length'!K:S,3,0),VLOOKUP(MROUND(HZ91,0.5),'M-Weight for Length'!K:S,3,0)),IF(K91&gt;60,IF(F91="F",VLOOKUP(K91,'F-Weight for Length'!U:AC,3,0),VLOOKUP(K91,'M-Weight for Length'!U:AC,3,0)),IF(F91="F",VLOOKUP(MROUND(HZ91,0.5),'F-Weight for Length'!A:I,3,0),VLOOKUP(MROUND(HZ91,0.5),'M-Weight for Length'!A:I,3,0)))))))),0)</f>
        <v/>
      </c>
      <c r="AC91" s="191" t="str">
        <f>IFERROR(IF(D91="","",IF(F91="","",IF(J91="","",IF(K91="","",IF(AND(K91&gt;23,K91&lt;=60),IF(F91="F",VLOOKUP(MROUND(HZ91,0.5),'F-Weight for Length'!K:S,4,0),VLOOKUP(MROUND(HZ91,0.5),'M-Weight for Length'!K:S,4,0)),IF(K91&gt;60,IF(F91="F",VLOOKUP(K91,'F-Weight for Length'!U:AC,4,0),VLOOKUP(K91,'M-Weight for Length'!U:AC,4,0)),IF(F91="F",VLOOKUP(MROUND(HZ91,0.5),'F-Weight for Length'!A:I,4,0),VLOOKUP(MROUND(HZ91,0.5),'M-Weight for Length'!A:I,4,0)))))))),0)</f>
        <v/>
      </c>
      <c r="AD91" s="191" t="str">
        <f>IFERROR(IF(D91="","",IF(F91="","",IF(J91="","",IF(K91="","",IF(AND(K91&gt;23,K91&lt;=60),IF(F91="F",VLOOKUP(MROUND(HZ91,0.5),'F-Weight for Length'!K:S,5,0),VLOOKUP(MROUND(HZ91,0.5),'M-Weight for Length'!K:S,5,0)),IF(K91&gt;60,IF(F91="F",VLOOKUP(K91,'F-Weight for Length'!U:AC,5,0),VLOOKUP(K91,'M-Weight for Length'!U:AC,5,0)),IF(F91="F",VLOOKUP(MROUND(HZ91,0.5),'F-Weight for Length'!A:I,5,0),VLOOKUP(MROUND(HZ91,0.5),'M-Weight for Length'!A:I,5,0)))))))),0)</f>
        <v/>
      </c>
      <c r="AE91" s="191" t="str">
        <f>IFERROR(IF(D91="","",IF(F91="","",IF(J91="","",IF(K91="","",IF(AND(K91&gt;23,K91&lt;=60),IF(F91="F",VLOOKUP(MROUND(HZ91,0.5),'F-Weight for Length'!K:S,6,0),VLOOKUP(MROUND(HZ91,0.5),'M-Weight for Length'!K:S,6,0)),IF(K91&gt;60,IF(F91="F",VLOOKUP(K91,'F-Weight for Length'!U:AC,6,0),VLOOKUP(K91,'M-Weight for Length'!U:AC,6,0)),IF(F91="F",VLOOKUP(MROUND(HZ91,0.5),'F-Weight for Length'!A:I,6,0),VLOOKUP(MROUND(HZ91,0.5),'M-Weight for Length'!A:I,6,0)))))))),0)</f>
        <v/>
      </c>
      <c r="AF91" s="191" t="str">
        <f>IFERROR(IF(D91="","",IF(F91="","",IF(J91="","",IF(K91="","",IF(AND(K91&gt;23,K91&lt;=60),IF(F91="F",VLOOKUP(MROUND(HZ91,0.5),'F-Weight for Length'!K:S,7,0),VLOOKUP(MROUND(HZ91,0.5),'M-Weight for Length'!K:S,7,0)),IF(K91&gt;60,IF(F91="F",VLOOKUP(K91,'F-Weight for Length'!U:AC,7,0),VLOOKUP(K91,'M-Weight for Length'!U:AC,7,0)),IF(F91="F",VLOOKUP(MROUND(HZ91,0.5),'F-Weight for Length'!A:I,7,0),VLOOKUP(MROUND(HZ91,0.5),'M-Weight for Length'!A:I,7,0)))))))),0)</f>
        <v/>
      </c>
      <c r="AG91" s="191" t="str">
        <f>IFERROR(IF(D91="","",IF(F91="","",IF(J91="","",IF(K91="","",IF(AND(K91&gt;23,K91&lt;=60),IF(F91="F",VLOOKUP(MROUND(HZ91,0.5),'F-Weight for Length'!K:S,8,0),VLOOKUP(MROUND(HZ91,0.5),'M-Weight for Length'!K:S,8,0)),IF(K91&gt;60,IF(F91="F",VLOOKUP(K91,'F-Weight for Length'!U:AC,8,0),VLOOKUP(K91,'M-Weight for Length'!U:AC,8,0)),IF(F91="F",VLOOKUP(MROUND(HZ91,0.5),'F-Weight for Length'!A:I,8,0),VLOOKUP(MROUND(HZ91,0.5),'M-Weight for Length'!A:I,8,0)))))))),0)</f>
        <v/>
      </c>
      <c r="AH91" s="191" t="str">
        <f>IFERROR(IF(D91="","",IF(F91="","",IF(J91="","",IF(K91="","",IF(AND(K91&gt;23,K91&lt;=60),IF(F91="F",VLOOKUP(MROUND(HZ91,0.5),'F-Weight for Length'!K:S,9,0),VLOOKUP(MROUND(HZ91,0.5),'M-Weight for Length'!K:S,9,0)),IF(K91&gt;60,IF(F91="F",VLOOKUP(K91,'F-Weight for Length'!U:AC,9,0),VLOOKUP(K91,'M-Weight for Length'!U:AC,9,0)),IF(F91="F",VLOOKUP(MROUND(HZ91,0.5),'F-Weight for Length'!A:I,9,0),VLOOKUP(MROUND(HZ91,0.5),'M-Weight for Length'!A:I,9,0)))))))),0)</f>
        <v/>
      </c>
      <c r="AI91" s="192">
        <f t="shared" si="243"/>
        <v>0</v>
      </c>
      <c r="AJ91" s="192">
        <f t="shared" si="244"/>
        <v>0</v>
      </c>
      <c r="AK91" s="192">
        <f t="shared" si="245"/>
        <v>0</v>
      </c>
      <c r="AL91" s="192">
        <f t="shared" si="246"/>
        <v>0</v>
      </c>
      <c r="AM91" s="192">
        <f t="shared" si="247"/>
        <v>0</v>
      </c>
      <c r="AN91" s="192">
        <f t="shared" si="248"/>
        <v>0</v>
      </c>
      <c r="AO91" s="192">
        <f t="shared" si="249"/>
        <v>0</v>
      </c>
      <c r="AP91" s="192">
        <f t="shared" si="250"/>
        <v>0</v>
      </c>
      <c r="AQ91" s="192">
        <f t="shared" si="251"/>
        <v>0</v>
      </c>
      <c r="AR91" s="192">
        <f t="shared" si="252"/>
        <v>0</v>
      </c>
      <c r="AS91" s="192">
        <f t="shared" si="253"/>
        <v>0</v>
      </c>
      <c r="AT91" s="192">
        <f t="shared" si="254"/>
        <v>0</v>
      </c>
      <c r="AU91" s="192">
        <f t="shared" si="255"/>
        <v>0</v>
      </c>
      <c r="AV91" s="192">
        <f t="shared" si="256"/>
        <v>0</v>
      </c>
      <c r="AW91" s="192">
        <f t="shared" si="257"/>
        <v>0</v>
      </c>
      <c r="AX91" s="192">
        <f t="shared" si="258"/>
        <v>0</v>
      </c>
      <c r="AY91" s="192">
        <f t="shared" si="259"/>
        <v>0</v>
      </c>
      <c r="AZ91" s="192">
        <f t="shared" si="260"/>
        <v>0</v>
      </c>
      <c r="BA91" s="192">
        <f t="shared" si="261"/>
        <v>0</v>
      </c>
      <c r="BB91" s="192">
        <f t="shared" si="262"/>
        <v>0</v>
      </c>
      <c r="BC91" s="192">
        <f t="shared" si="263"/>
        <v>0</v>
      </c>
      <c r="BD91" s="192">
        <f t="shared" si="264"/>
        <v>0</v>
      </c>
      <c r="BE91" s="192">
        <f t="shared" si="265"/>
        <v>0</v>
      </c>
      <c r="BF91" s="192">
        <f t="shared" si="266"/>
        <v>0</v>
      </c>
      <c r="BG91" s="192">
        <f t="shared" si="267"/>
        <v>0</v>
      </c>
      <c r="BH91" s="192">
        <f t="shared" si="268"/>
        <v>0</v>
      </c>
      <c r="BI91" s="192">
        <f t="shared" si="269"/>
        <v>0</v>
      </c>
      <c r="BJ91" s="192">
        <f t="shared" si="270"/>
        <v>0</v>
      </c>
      <c r="BK91" s="192">
        <f t="shared" si="271"/>
        <v>0</v>
      </c>
      <c r="BL91" s="192">
        <f t="shared" si="272"/>
        <v>0</v>
      </c>
      <c r="BM91" s="192">
        <f t="shared" si="273"/>
        <v>0</v>
      </c>
      <c r="BN91" s="192">
        <f t="shared" si="274"/>
        <v>0</v>
      </c>
      <c r="BO91" s="192">
        <f t="shared" si="275"/>
        <v>0</v>
      </c>
      <c r="BP91" s="192">
        <f t="shared" si="276"/>
        <v>0</v>
      </c>
      <c r="BQ91" s="192">
        <f t="shared" si="277"/>
        <v>0</v>
      </c>
      <c r="BR91" s="192">
        <f t="shared" si="278"/>
        <v>0</v>
      </c>
      <c r="BS91" s="192">
        <f t="shared" si="279"/>
        <v>0</v>
      </c>
      <c r="BT91" s="192">
        <f t="shared" si="280"/>
        <v>0</v>
      </c>
      <c r="BU91" s="192">
        <f t="shared" si="281"/>
        <v>0</v>
      </c>
      <c r="BV91" s="192">
        <f t="shared" si="282"/>
        <v>0</v>
      </c>
      <c r="BW91" s="192">
        <f t="shared" si="283"/>
        <v>0</v>
      </c>
      <c r="BX91" s="192">
        <f t="shared" si="284"/>
        <v>0</v>
      </c>
      <c r="BY91" s="192">
        <f t="shared" si="285"/>
        <v>0</v>
      </c>
      <c r="BZ91" s="192">
        <f t="shared" si="286"/>
        <v>0</v>
      </c>
      <c r="CA91" s="192">
        <f t="shared" si="287"/>
        <v>0</v>
      </c>
      <c r="CB91" s="192">
        <f t="shared" si="288"/>
        <v>0</v>
      </c>
      <c r="CC91" s="192">
        <f t="shared" si="289"/>
        <v>0</v>
      </c>
      <c r="CD91" s="192">
        <f t="shared" si="290"/>
        <v>0</v>
      </c>
      <c r="CE91" s="192">
        <f t="shared" si="291"/>
        <v>0</v>
      </c>
      <c r="CF91" s="192">
        <f t="shared" si="292"/>
        <v>0</v>
      </c>
      <c r="CG91" s="192">
        <f t="shared" si="293"/>
        <v>0</v>
      </c>
      <c r="CH91" s="192">
        <f t="shared" si="294"/>
        <v>0</v>
      </c>
      <c r="CI91" s="192">
        <f t="shared" si="295"/>
        <v>0</v>
      </c>
      <c r="CJ91" s="192">
        <f t="shared" si="296"/>
        <v>0</v>
      </c>
      <c r="CK91" s="192">
        <f t="shared" si="297"/>
        <v>0</v>
      </c>
      <c r="CL91" s="192">
        <f t="shared" si="298"/>
        <v>0</v>
      </c>
      <c r="CM91" s="192">
        <f t="shared" si="299"/>
        <v>0</v>
      </c>
      <c r="CN91" s="192">
        <f t="shared" si="300"/>
        <v>0</v>
      </c>
      <c r="CO91" s="192">
        <f t="shared" si="301"/>
        <v>0</v>
      </c>
      <c r="CP91" s="192">
        <f t="shared" si="302"/>
        <v>0</v>
      </c>
      <c r="CQ91" s="192">
        <f t="shared" si="303"/>
        <v>0</v>
      </c>
      <c r="CR91" s="192">
        <f t="shared" si="304"/>
        <v>0</v>
      </c>
      <c r="CS91" s="192">
        <f t="shared" si="305"/>
        <v>0</v>
      </c>
      <c r="CT91" s="192">
        <f t="shared" si="306"/>
        <v>0</v>
      </c>
      <c r="CU91" s="192">
        <f t="shared" si="307"/>
        <v>0</v>
      </c>
      <c r="CV91" s="192">
        <f t="shared" si="308"/>
        <v>0</v>
      </c>
      <c r="CW91" s="192">
        <f t="shared" si="309"/>
        <v>0</v>
      </c>
      <c r="CX91" s="192">
        <f t="shared" si="310"/>
        <v>0</v>
      </c>
      <c r="CY91" s="192">
        <f t="shared" si="311"/>
        <v>0</v>
      </c>
      <c r="CZ91" s="192">
        <f t="shared" si="312"/>
        <v>0</v>
      </c>
      <c r="DA91" s="192">
        <f t="shared" si="313"/>
        <v>0</v>
      </c>
      <c r="DB91" s="192">
        <f t="shared" si="314"/>
        <v>0</v>
      </c>
      <c r="DC91" s="192">
        <f t="shared" si="315"/>
        <v>0</v>
      </c>
      <c r="DD91" s="192">
        <f t="shared" si="316"/>
        <v>0</v>
      </c>
      <c r="DE91" s="192">
        <f t="shared" si="317"/>
        <v>0</v>
      </c>
      <c r="DF91" s="192">
        <f t="shared" si="318"/>
        <v>0</v>
      </c>
      <c r="DG91" s="192">
        <f t="shared" si="319"/>
        <v>0</v>
      </c>
      <c r="DH91" s="192">
        <f t="shared" si="320"/>
        <v>0</v>
      </c>
      <c r="DI91" s="192">
        <f t="shared" si="321"/>
        <v>0</v>
      </c>
      <c r="DJ91" s="192">
        <f t="shared" si="322"/>
        <v>0</v>
      </c>
      <c r="DK91" s="192">
        <f t="shared" si="323"/>
        <v>0</v>
      </c>
      <c r="DL91" s="192">
        <f t="shared" si="324"/>
        <v>0</v>
      </c>
      <c r="DM91" s="192">
        <f t="shared" si="325"/>
        <v>0</v>
      </c>
      <c r="DN91" s="192">
        <f t="shared" si="326"/>
        <v>0</v>
      </c>
      <c r="DO91" s="192">
        <f t="shared" si="327"/>
        <v>0</v>
      </c>
      <c r="DP91" s="192">
        <f t="shared" si="328"/>
        <v>0</v>
      </c>
      <c r="DQ91" s="192">
        <f t="shared" si="329"/>
        <v>0</v>
      </c>
      <c r="DR91" s="192">
        <f t="shared" si="330"/>
        <v>0</v>
      </c>
      <c r="DS91" s="192">
        <f t="shared" si="331"/>
        <v>0</v>
      </c>
      <c r="DT91" s="192">
        <f t="shared" si="332"/>
        <v>0</v>
      </c>
      <c r="DU91" s="192">
        <f t="shared" si="333"/>
        <v>0</v>
      </c>
      <c r="DV91" s="193">
        <f t="shared" si="445"/>
        <v>0</v>
      </c>
      <c r="DW91" s="193">
        <f t="shared" si="446"/>
        <v>0</v>
      </c>
      <c r="DX91" s="193">
        <f t="shared" si="447"/>
        <v>0</v>
      </c>
      <c r="DY91" s="193">
        <f t="shared" si="448"/>
        <v>0</v>
      </c>
      <c r="DZ91" s="193">
        <f t="shared" si="449"/>
        <v>0</v>
      </c>
      <c r="EA91" s="192">
        <f t="shared" si="339"/>
        <v>0</v>
      </c>
      <c r="EB91" s="192">
        <f t="shared" si="340"/>
        <v>0</v>
      </c>
      <c r="EC91" s="192">
        <f t="shared" si="341"/>
        <v>0</v>
      </c>
      <c r="ED91" s="192">
        <f t="shared" si="342"/>
        <v>0</v>
      </c>
      <c r="EE91" s="192">
        <f t="shared" si="343"/>
        <v>0</v>
      </c>
      <c r="EF91" s="192">
        <f t="shared" si="344"/>
        <v>0</v>
      </c>
      <c r="EG91" s="192">
        <f t="shared" si="345"/>
        <v>0</v>
      </c>
      <c r="EH91" s="192">
        <f t="shared" si="346"/>
        <v>0</v>
      </c>
      <c r="EI91" s="192">
        <f t="shared" si="347"/>
        <v>0</v>
      </c>
      <c r="EJ91" s="192">
        <f t="shared" si="348"/>
        <v>0</v>
      </c>
      <c r="EK91" s="192">
        <f t="shared" si="349"/>
        <v>0</v>
      </c>
      <c r="EL91" s="192">
        <f t="shared" si="350"/>
        <v>0</v>
      </c>
      <c r="EM91" s="192">
        <f t="shared" si="351"/>
        <v>0</v>
      </c>
      <c r="EN91" s="192">
        <f t="shared" si="352"/>
        <v>0</v>
      </c>
      <c r="EO91" s="192">
        <f t="shared" si="353"/>
        <v>0</v>
      </c>
      <c r="EP91" s="192">
        <f t="shared" si="354"/>
        <v>0</v>
      </c>
      <c r="EQ91" s="192">
        <f t="shared" si="355"/>
        <v>0</v>
      </c>
      <c r="ER91" s="192">
        <f t="shared" si="356"/>
        <v>0</v>
      </c>
      <c r="ES91" s="192">
        <f t="shared" si="357"/>
        <v>0</v>
      </c>
      <c r="ET91" s="192">
        <f t="shared" si="358"/>
        <v>0</v>
      </c>
      <c r="EU91" s="192">
        <f t="shared" si="359"/>
        <v>0</v>
      </c>
      <c r="EV91" s="192">
        <f t="shared" si="360"/>
        <v>0</v>
      </c>
      <c r="EW91" s="192">
        <f t="shared" si="361"/>
        <v>0</v>
      </c>
      <c r="EX91" s="192">
        <f t="shared" si="362"/>
        <v>0</v>
      </c>
      <c r="EY91" s="192">
        <f t="shared" si="363"/>
        <v>0</v>
      </c>
      <c r="EZ91" s="192">
        <f t="shared" si="364"/>
        <v>0</v>
      </c>
      <c r="FA91" s="192">
        <f t="shared" si="365"/>
        <v>0</v>
      </c>
      <c r="FB91" s="192">
        <f t="shared" si="366"/>
        <v>0</v>
      </c>
      <c r="FC91" s="192">
        <f t="shared" si="367"/>
        <v>0</v>
      </c>
      <c r="FD91" s="192">
        <f t="shared" si="368"/>
        <v>0</v>
      </c>
      <c r="FE91" s="192">
        <f t="shared" si="369"/>
        <v>0</v>
      </c>
      <c r="FF91" s="192">
        <f t="shared" si="370"/>
        <v>0</v>
      </c>
      <c r="FG91" s="192">
        <f t="shared" si="371"/>
        <v>0</v>
      </c>
      <c r="FH91" s="192">
        <f t="shared" si="372"/>
        <v>0</v>
      </c>
      <c r="FI91" s="192">
        <f t="shared" si="373"/>
        <v>0</v>
      </c>
      <c r="FJ91" s="192">
        <f t="shared" si="374"/>
        <v>0</v>
      </c>
      <c r="FK91" s="192">
        <f t="shared" si="375"/>
        <v>0</v>
      </c>
      <c r="FL91" s="192">
        <f t="shared" si="376"/>
        <v>0</v>
      </c>
      <c r="FM91" s="192">
        <f t="shared" si="377"/>
        <v>0</v>
      </c>
      <c r="FN91" s="192">
        <f t="shared" si="378"/>
        <v>0</v>
      </c>
      <c r="FO91" s="192">
        <f t="shared" si="379"/>
        <v>0</v>
      </c>
      <c r="FP91" s="192">
        <f t="shared" si="380"/>
        <v>0</v>
      </c>
      <c r="FQ91" s="192">
        <f t="shared" si="381"/>
        <v>0</v>
      </c>
      <c r="FR91" s="192">
        <f t="shared" si="382"/>
        <v>0</v>
      </c>
      <c r="FS91" s="192">
        <f t="shared" si="383"/>
        <v>0</v>
      </c>
      <c r="FT91" s="192">
        <f t="shared" si="384"/>
        <v>0</v>
      </c>
      <c r="FU91" s="192">
        <f t="shared" si="385"/>
        <v>0</v>
      </c>
      <c r="FV91" s="192">
        <f t="shared" si="386"/>
        <v>0</v>
      </c>
      <c r="FW91" s="192">
        <f t="shared" si="387"/>
        <v>0</v>
      </c>
      <c r="FX91" s="192">
        <f t="shared" si="388"/>
        <v>0</v>
      </c>
      <c r="FY91" s="192">
        <f t="shared" si="389"/>
        <v>0</v>
      </c>
      <c r="FZ91" s="192">
        <f t="shared" si="390"/>
        <v>0</v>
      </c>
      <c r="GA91" s="192">
        <f t="shared" si="391"/>
        <v>0</v>
      </c>
      <c r="GB91" s="192">
        <f t="shared" si="392"/>
        <v>0</v>
      </c>
      <c r="GC91" s="192">
        <f t="shared" si="393"/>
        <v>0</v>
      </c>
      <c r="GD91" s="192">
        <f t="shared" si="394"/>
        <v>0</v>
      </c>
      <c r="GE91" s="192">
        <f t="shared" si="395"/>
        <v>0</v>
      </c>
      <c r="GF91" s="192">
        <f t="shared" si="396"/>
        <v>0</v>
      </c>
      <c r="GG91" s="192">
        <f t="shared" si="397"/>
        <v>0</v>
      </c>
      <c r="GH91" s="192">
        <f t="shared" si="398"/>
        <v>0</v>
      </c>
      <c r="GI91" s="192">
        <f t="shared" si="399"/>
        <v>0</v>
      </c>
      <c r="GJ91" s="192">
        <f t="shared" si="400"/>
        <v>0</v>
      </c>
      <c r="GK91" s="192">
        <f t="shared" si="401"/>
        <v>0</v>
      </c>
      <c r="GL91" s="192">
        <f t="shared" si="402"/>
        <v>0</v>
      </c>
      <c r="GM91" s="192">
        <f t="shared" si="403"/>
        <v>0</v>
      </c>
      <c r="GN91" s="192">
        <f t="shared" si="404"/>
        <v>0</v>
      </c>
      <c r="GO91" s="192">
        <f t="shared" si="405"/>
        <v>0</v>
      </c>
      <c r="GP91" s="192">
        <f t="shared" si="406"/>
        <v>0</v>
      </c>
      <c r="GQ91" s="192">
        <f t="shared" si="407"/>
        <v>0</v>
      </c>
      <c r="GR91" s="192">
        <f t="shared" si="408"/>
        <v>0</v>
      </c>
      <c r="GS91" s="192">
        <f t="shared" si="409"/>
        <v>0</v>
      </c>
      <c r="GT91" s="192">
        <f t="shared" si="410"/>
        <v>0</v>
      </c>
      <c r="GU91" s="192">
        <f t="shared" si="411"/>
        <v>0</v>
      </c>
      <c r="GV91" s="192">
        <f t="shared" si="412"/>
        <v>0</v>
      </c>
      <c r="GW91" s="192">
        <f t="shared" si="413"/>
        <v>0</v>
      </c>
      <c r="GX91" s="192">
        <f t="shared" si="414"/>
        <v>0</v>
      </c>
      <c r="GY91" s="192">
        <f t="shared" si="415"/>
        <v>0</v>
      </c>
      <c r="GZ91" s="192">
        <f t="shared" si="416"/>
        <v>0</v>
      </c>
      <c r="HA91" s="192">
        <f t="shared" si="417"/>
        <v>0</v>
      </c>
      <c r="HB91" s="192">
        <f t="shared" si="418"/>
        <v>0</v>
      </c>
      <c r="HC91" s="192">
        <f t="shared" si="419"/>
        <v>0</v>
      </c>
      <c r="HD91" s="192">
        <f t="shared" si="420"/>
        <v>0</v>
      </c>
      <c r="HE91" s="192">
        <f t="shared" si="421"/>
        <v>0</v>
      </c>
      <c r="HF91" s="192">
        <f t="shared" si="422"/>
        <v>0</v>
      </c>
      <c r="HG91" s="192">
        <f t="shared" si="423"/>
        <v>0</v>
      </c>
      <c r="HH91" s="192">
        <f t="shared" si="424"/>
        <v>0</v>
      </c>
      <c r="HI91" s="192">
        <f t="shared" si="425"/>
        <v>0</v>
      </c>
      <c r="HJ91" s="192">
        <f t="shared" si="426"/>
        <v>0</v>
      </c>
      <c r="HK91" s="192">
        <f t="shared" si="427"/>
        <v>0</v>
      </c>
      <c r="HL91" s="192">
        <f t="shared" si="428"/>
        <v>0</v>
      </c>
      <c r="HM91" s="192">
        <f t="shared" si="429"/>
        <v>0</v>
      </c>
      <c r="HN91" s="194">
        <f t="shared" si="450"/>
        <v>0</v>
      </c>
      <c r="HO91" s="194">
        <f t="shared" si="451"/>
        <v>0</v>
      </c>
      <c r="HP91" s="194">
        <f t="shared" si="452"/>
        <v>0</v>
      </c>
      <c r="HQ91" s="194">
        <f t="shared" si="453"/>
        <v>0</v>
      </c>
      <c r="HR91" s="194">
        <f t="shared" si="454"/>
        <v>0</v>
      </c>
      <c r="HS91" s="195" t="str">
        <f t="shared" si="229"/>
        <v/>
      </c>
      <c r="HT91" s="196">
        <f t="shared" si="455"/>
        <v>0</v>
      </c>
      <c r="HU91" s="196">
        <f t="shared" si="456"/>
        <v>0</v>
      </c>
      <c r="HV91" s="197" t="str">
        <f t="shared" si="232"/>
        <v/>
      </c>
      <c r="HW91" s="197" t="str">
        <f t="shared" si="435"/>
        <v/>
      </c>
      <c r="HX91" s="197" t="str">
        <f t="shared" si="436"/>
        <v/>
      </c>
      <c r="HY91" s="195" t="str">
        <f t="shared" si="233"/>
        <v/>
      </c>
      <c r="HZ91" s="30">
        <f t="shared" si="227"/>
        <v>0</v>
      </c>
      <c r="IA91" s="198">
        <f t="shared" si="234"/>
        <v>0</v>
      </c>
      <c r="IB91" s="195"/>
      <c r="IC91" s="195">
        <f t="shared" si="437"/>
        <v>0</v>
      </c>
      <c r="ID91" s="195">
        <f t="shared" si="235"/>
        <v>0</v>
      </c>
      <c r="IE91" s="195">
        <f t="shared" si="438"/>
        <v>0</v>
      </c>
      <c r="IF91" s="195">
        <f t="shared" si="236"/>
        <v>0</v>
      </c>
      <c r="IG91" s="307">
        <f t="shared" si="237"/>
        <v>0</v>
      </c>
      <c r="IH91" s="307">
        <f t="shared" si="238"/>
        <v>0</v>
      </c>
      <c r="II91" s="44">
        <f t="shared" si="239"/>
        <v>0</v>
      </c>
      <c r="IJ91" s="44">
        <f t="shared" si="439"/>
        <v>0</v>
      </c>
      <c r="IK91" s="44">
        <f t="shared" si="440"/>
        <v>0</v>
      </c>
      <c r="IL91" s="44">
        <f t="shared" si="441"/>
        <v>0</v>
      </c>
      <c r="IM91" s="44">
        <f t="shared" si="442"/>
        <v>0</v>
      </c>
      <c r="IN91" s="44">
        <f t="shared" si="443"/>
        <v>0</v>
      </c>
      <c r="IO91" s="44">
        <f t="shared" si="444"/>
        <v>0</v>
      </c>
    </row>
    <row r="92" spans="1:249" ht="18" customHeight="1">
      <c r="A92" s="188">
        <v>86</v>
      </c>
      <c r="B92" s="326"/>
      <c r="C92" s="289"/>
      <c r="D92" s="199"/>
      <c r="E92" s="189"/>
      <c r="F92" s="189"/>
      <c r="G92" s="190"/>
      <c r="H92" s="190"/>
      <c r="I92" s="272"/>
      <c r="J92" s="207"/>
      <c r="K92" s="214" t="str">
        <f t="shared" si="240"/>
        <v/>
      </c>
      <c r="L92" s="200" t="str">
        <f t="shared" si="241"/>
        <v/>
      </c>
      <c r="M92" s="200" t="str">
        <f t="shared" si="242"/>
        <v/>
      </c>
      <c r="N92" s="209" t="str">
        <f t="shared" si="228"/>
        <v/>
      </c>
      <c r="O92" s="208" t="str">
        <f>IFERROR(IF(D92="","",IF(K92="","",IF(I92="","",IF(F92="F",VLOOKUP(K92,F!A:G,2,0),IF(F92="M",VLOOKUP(K92,M!A:G,2,0),""))))),0)</f>
        <v/>
      </c>
      <c r="P92" s="191" t="str">
        <f>IFERROR(IF(D92="","",IF(K92="","",IF(I92="","",IF(F92="F",VLOOKUP(K92,F!A:G,3,0),IF(F92="M",VLOOKUP(K92,M!A:G,3,0),""))))),0)</f>
        <v/>
      </c>
      <c r="Q92" s="191" t="str">
        <f>IFERROR(IF(D92="","",IF(K92="","",IF(I92="","",IF(F92="F",VLOOKUP(K92,F!A:G,4,0),IF(F92="M",VLOOKUP(K92,M!A:G,4,0),""))))),0)</f>
        <v/>
      </c>
      <c r="R92" s="191" t="str">
        <f>IFERROR(IF(D92="","",IF(K92="","",IF(I92="","",IF(F92="F",VLOOKUP(K92,F!A:G,5,0),IF(F92="M",VLOOKUP(K92,M!A:G,5,0),""))))),0)</f>
        <v/>
      </c>
      <c r="S92" s="191" t="str">
        <f>IFERROR(IF(D92="","",IF(K92="","",IF(I92="","",IF(F92="F",VLOOKUP(K92,F!A:G,6,0),IF(F92="M",VLOOKUP(K92,M!A:G,6,0),""))))),0)</f>
        <v/>
      </c>
      <c r="T92" s="191" t="str">
        <f>IFERROR(IF(D92="","",IF(K92="","",IF(I92="","",IF(F92="F",VLOOKUP(K92,F!A:G,7,0),IF(F92="M",VLOOKUP(K92,M!A:G,7,0),""))))),0)</f>
        <v/>
      </c>
      <c r="U92" s="191" t="str">
        <f>IFERROR(IF(D92="","",IF(K92="","",IF(J92="","",IF(F92="F",VLOOKUP(K92,F!A:M,8,0),IF(F92="M",VLOOKUP(K92,M!A:M,8,0),""))))),0)</f>
        <v/>
      </c>
      <c r="V92" s="191" t="str">
        <f>IFERROR(IF(D92="","",IF(K92="","",IF(J92="","",IF(F92="F",VLOOKUP(K92,F!A:M,9,0),IF(F92="M",VLOOKUP(K92,M!A:M,9,0),""))))),0)</f>
        <v/>
      </c>
      <c r="W92" s="191" t="str">
        <f>IFERROR(IF(D92="","",IF(K92="","",IF(J92="","",IF(F92="F",VLOOKUP(K92,F!A:M,10,0),IF(F92="M",VLOOKUP(K92,M!A:M,10,0),""))))),0)</f>
        <v/>
      </c>
      <c r="X92" s="191" t="str">
        <f>IFERROR(IF(D92="","",IF(K92="","",IF(J92="","",IF(F92="F",VLOOKUP(K92,F!A:M,11,0),IF(F92="M",VLOOKUP(K92,M!A:M,11,0),""))))),0)</f>
        <v/>
      </c>
      <c r="Y92" s="191" t="str">
        <f>IFERROR(IF(D92="","",IF(K92="","",IF(J92="","",IF(F92="F",VLOOKUP(K92,F!A:M,12,0),IF(F92="M",VLOOKUP(K92,M!A:M,12,0),""))))),0)</f>
        <v/>
      </c>
      <c r="Z92" s="191" t="str">
        <f>IFERROR(IF(D92="","",IF(K92="","",IF(J92="","",IF(F92="F",VLOOKUP(K92,F!A:M,13,0),IF(F92="M",VLOOKUP(K92,M!A:M,13,0),""))))),0)</f>
        <v/>
      </c>
      <c r="AA92" s="191" t="str">
        <f>IFERROR(IF(D92="","",IF(F92="","",IF(J92="","",IF(K92="","",IF(AND(K92&gt;23,K92&lt;=60),IF(F92="F",VLOOKUP(MROUND(HZ92,0.5),'F-Weight for Length'!K:S,2,0),VLOOKUP(MROUND(HZ92,0.5),'M-Weight for Length'!K:S,2,0)),IF(K92&gt;60,IF(F92="F",VLOOKUP(K92,'F-Weight for Length'!U:AC,2,0),VLOOKUP(K92,'M-Weight for Length'!U:AC,2,0)),IF(F92="F",VLOOKUP(MROUND(HZ92,0.5),'F-Weight for Length'!A:I,2,0),VLOOKUP(MROUND(HZ92,0.5),'M-Weight for Length'!A:I,2,0)))))))),0)</f>
        <v/>
      </c>
      <c r="AB92" s="191" t="str">
        <f>IFERROR(IF(D92="","",IF(F92="","",IF(J92="","",IF(K92="","",IF(AND(K92&gt;23,K92&lt;=60),IF(F92="F",VLOOKUP(MROUND(HZ92,0.5),'F-Weight for Length'!K:S,3,0),VLOOKUP(MROUND(HZ92,0.5),'M-Weight for Length'!K:S,3,0)),IF(K92&gt;60,IF(F92="F",VLOOKUP(K92,'F-Weight for Length'!U:AC,3,0),VLOOKUP(K92,'M-Weight for Length'!U:AC,3,0)),IF(F92="F",VLOOKUP(MROUND(HZ92,0.5),'F-Weight for Length'!A:I,3,0),VLOOKUP(MROUND(HZ92,0.5),'M-Weight for Length'!A:I,3,0)))))))),0)</f>
        <v/>
      </c>
      <c r="AC92" s="191" t="str">
        <f>IFERROR(IF(D92="","",IF(F92="","",IF(J92="","",IF(K92="","",IF(AND(K92&gt;23,K92&lt;=60),IF(F92="F",VLOOKUP(MROUND(HZ92,0.5),'F-Weight for Length'!K:S,4,0),VLOOKUP(MROUND(HZ92,0.5),'M-Weight for Length'!K:S,4,0)),IF(K92&gt;60,IF(F92="F",VLOOKUP(K92,'F-Weight for Length'!U:AC,4,0),VLOOKUP(K92,'M-Weight for Length'!U:AC,4,0)),IF(F92="F",VLOOKUP(MROUND(HZ92,0.5),'F-Weight for Length'!A:I,4,0),VLOOKUP(MROUND(HZ92,0.5),'M-Weight for Length'!A:I,4,0)))))))),0)</f>
        <v/>
      </c>
      <c r="AD92" s="191" t="str">
        <f>IFERROR(IF(D92="","",IF(F92="","",IF(J92="","",IF(K92="","",IF(AND(K92&gt;23,K92&lt;=60),IF(F92="F",VLOOKUP(MROUND(HZ92,0.5),'F-Weight for Length'!K:S,5,0),VLOOKUP(MROUND(HZ92,0.5),'M-Weight for Length'!K:S,5,0)),IF(K92&gt;60,IF(F92="F",VLOOKUP(K92,'F-Weight for Length'!U:AC,5,0),VLOOKUP(K92,'M-Weight for Length'!U:AC,5,0)),IF(F92="F",VLOOKUP(MROUND(HZ92,0.5),'F-Weight for Length'!A:I,5,0),VLOOKUP(MROUND(HZ92,0.5),'M-Weight for Length'!A:I,5,0)))))))),0)</f>
        <v/>
      </c>
      <c r="AE92" s="191" t="str">
        <f>IFERROR(IF(D92="","",IF(F92="","",IF(J92="","",IF(K92="","",IF(AND(K92&gt;23,K92&lt;=60),IF(F92="F",VLOOKUP(MROUND(HZ92,0.5),'F-Weight for Length'!K:S,6,0),VLOOKUP(MROUND(HZ92,0.5),'M-Weight for Length'!K:S,6,0)),IF(K92&gt;60,IF(F92="F",VLOOKUP(K92,'F-Weight for Length'!U:AC,6,0),VLOOKUP(K92,'M-Weight for Length'!U:AC,6,0)),IF(F92="F",VLOOKUP(MROUND(HZ92,0.5),'F-Weight for Length'!A:I,6,0),VLOOKUP(MROUND(HZ92,0.5),'M-Weight for Length'!A:I,6,0)))))))),0)</f>
        <v/>
      </c>
      <c r="AF92" s="191" t="str">
        <f>IFERROR(IF(D92="","",IF(F92="","",IF(J92="","",IF(K92="","",IF(AND(K92&gt;23,K92&lt;=60),IF(F92="F",VLOOKUP(MROUND(HZ92,0.5),'F-Weight for Length'!K:S,7,0),VLOOKUP(MROUND(HZ92,0.5),'M-Weight for Length'!K:S,7,0)),IF(K92&gt;60,IF(F92="F",VLOOKUP(K92,'F-Weight for Length'!U:AC,7,0),VLOOKUP(K92,'M-Weight for Length'!U:AC,7,0)),IF(F92="F",VLOOKUP(MROUND(HZ92,0.5),'F-Weight for Length'!A:I,7,0),VLOOKUP(MROUND(HZ92,0.5),'M-Weight for Length'!A:I,7,0)))))))),0)</f>
        <v/>
      </c>
      <c r="AG92" s="191" t="str">
        <f>IFERROR(IF(D92="","",IF(F92="","",IF(J92="","",IF(K92="","",IF(AND(K92&gt;23,K92&lt;=60),IF(F92="F",VLOOKUP(MROUND(HZ92,0.5),'F-Weight for Length'!K:S,8,0),VLOOKUP(MROUND(HZ92,0.5),'M-Weight for Length'!K:S,8,0)),IF(K92&gt;60,IF(F92="F",VLOOKUP(K92,'F-Weight for Length'!U:AC,8,0),VLOOKUP(K92,'M-Weight for Length'!U:AC,8,0)),IF(F92="F",VLOOKUP(MROUND(HZ92,0.5),'F-Weight for Length'!A:I,8,0),VLOOKUP(MROUND(HZ92,0.5),'M-Weight for Length'!A:I,8,0)))))))),0)</f>
        <v/>
      </c>
      <c r="AH92" s="191" t="str">
        <f>IFERROR(IF(D92="","",IF(F92="","",IF(J92="","",IF(K92="","",IF(AND(K92&gt;23,K92&lt;=60),IF(F92="F",VLOOKUP(MROUND(HZ92,0.5),'F-Weight for Length'!K:S,9,0),VLOOKUP(MROUND(HZ92,0.5),'M-Weight for Length'!K:S,9,0)),IF(K92&gt;60,IF(F92="F",VLOOKUP(K92,'F-Weight for Length'!U:AC,9,0),VLOOKUP(K92,'M-Weight for Length'!U:AC,9,0)),IF(F92="F",VLOOKUP(MROUND(HZ92,0.5),'F-Weight for Length'!A:I,9,0),VLOOKUP(MROUND(HZ92,0.5),'M-Weight for Length'!A:I,9,0)))))))),0)</f>
        <v/>
      </c>
      <c r="AI92" s="192">
        <f t="shared" si="243"/>
        <v>0</v>
      </c>
      <c r="AJ92" s="192">
        <f t="shared" si="244"/>
        <v>0</v>
      </c>
      <c r="AK92" s="192">
        <f t="shared" si="245"/>
        <v>0</v>
      </c>
      <c r="AL92" s="192">
        <f t="shared" si="246"/>
        <v>0</v>
      </c>
      <c r="AM92" s="192">
        <f t="shared" si="247"/>
        <v>0</v>
      </c>
      <c r="AN92" s="192">
        <f t="shared" si="248"/>
        <v>0</v>
      </c>
      <c r="AO92" s="192">
        <f t="shared" si="249"/>
        <v>0</v>
      </c>
      <c r="AP92" s="192">
        <f t="shared" si="250"/>
        <v>0</v>
      </c>
      <c r="AQ92" s="192">
        <f t="shared" si="251"/>
        <v>0</v>
      </c>
      <c r="AR92" s="192">
        <f t="shared" si="252"/>
        <v>0</v>
      </c>
      <c r="AS92" s="192">
        <f t="shared" si="253"/>
        <v>0</v>
      </c>
      <c r="AT92" s="192">
        <f t="shared" si="254"/>
        <v>0</v>
      </c>
      <c r="AU92" s="192">
        <f t="shared" si="255"/>
        <v>0</v>
      </c>
      <c r="AV92" s="192">
        <f t="shared" si="256"/>
        <v>0</v>
      </c>
      <c r="AW92" s="192">
        <f t="shared" si="257"/>
        <v>0</v>
      </c>
      <c r="AX92" s="192">
        <f t="shared" si="258"/>
        <v>0</v>
      </c>
      <c r="AY92" s="192">
        <f t="shared" si="259"/>
        <v>0</v>
      </c>
      <c r="AZ92" s="192">
        <f t="shared" si="260"/>
        <v>0</v>
      </c>
      <c r="BA92" s="192">
        <f t="shared" si="261"/>
        <v>0</v>
      </c>
      <c r="BB92" s="192">
        <f t="shared" si="262"/>
        <v>0</v>
      </c>
      <c r="BC92" s="192">
        <f t="shared" si="263"/>
        <v>0</v>
      </c>
      <c r="BD92" s="192">
        <f t="shared" si="264"/>
        <v>0</v>
      </c>
      <c r="BE92" s="192">
        <f t="shared" si="265"/>
        <v>0</v>
      </c>
      <c r="BF92" s="192">
        <f t="shared" si="266"/>
        <v>0</v>
      </c>
      <c r="BG92" s="192">
        <f t="shared" si="267"/>
        <v>0</v>
      </c>
      <c r="BH92" s="192">
        <f t="shared" si="268"/>
        <v>0</v>
      </c>
      <c r="BI92" s="192">
        <f t="shared" si="269"/>
        <v>0</v>
      </c>
      <c r="BJ92" s="192">
        <f t="shared" si="270"/>
        <v>0</v>
      </c>
      <c r="BK92" s="192">
        <f t="shared" si="271"/>
        <v>0</v>
      </c>
      <c r="BL92" s="192">
        <f t="shared" si="272"/>
        <v>0</v>
      </c>
      <c r="BM92" s="192">
        <f t="shared" si="273"/>
        <v>0</v>
      </c>
      <c r="BN92" s="192">
        <f t="shared" si="274"/>
        <v>0</v>
      </c>
      <c r="BO92" s="192">
        <f t="shared" si="275"/>
        <v>0</v>
      </c>
      <c r="BP92" s="192">
        <f t="shared" si="276"/>
        <v>0</v>
      </c>
      <c r="BQ92" s="192">
        <f t="shared" si="277"/>
        <v>0</v>
      </c>
      <c r="BR92" s="192">
        <f t="shared" si="278"/>
        <v>0</v>
      </c>
      <c r="BS92" s="192">
        <f t="shared" si="279"/>
        <v>0</v>
      </c>
      <c r="BT92" s="192">
        <f t="shared" si="280"/>
        <v>0</v>
      </c>
      <c r="BU92" s="192">
        <f t="shared" si="281"/>
        <v>0</v>
      </c>
      <c r="BV92" s="192">
        <f t="shared" si="282"/>
        <v>0</v>
      </c>
      <c r="BW92" s="192">
        <f t="shared" si="283"/>
        <v>0</v>
      </c>
      <c r="BX92" s="192">
        <f t="shared" si="284"/>
        <v>0</v>
      </c>
      <c r="BY92" s="192">
        <f t="shared" si="285"/>
        <v>0</v>
      </c>
      <c r="BZ92" s="192">
        <f t="shared" si="286"/>
        <v>0</v>
      </c>
      <c r="CA92" s="192">
        <f t="shared" si="287"/>
        <v>0</v>
      </c>
      <c r="CB92" s="192">
        <f t="shared" si="288"/>
        <v>0</v>
      </c>
      <c r="CC92" s="192">
        <f t="shared" si="289"/>
        <v>0</v>
      </c>
      <c r="CD92" s="192">
        <f t="shared" si="290"/>
        <v>0</v>
      </c>
      <c r="CE92" s="192">
        <f t="shared" si="291"/>
        <v>0</v>
      </c>
      <c r="CF92" s="192">
        <f t="shared" si="292"/>
        <v>0</v>
      </c>
      <c r="CG92" s="192">
        <f t="shared" si="293"/>
        <v>0</v>
      </c>
      <c r="CH92" s="192">
        <f t="shared" si="294"/>
        <v>0</v>
      </c>
      <c r="CI92" s="192">
        <f t="shared" si="295"/>
        <v>0</v>
      </c>
      <c r="CJ92" s="192">
        <f t="shared" si="296"/>
        <v>0</v>
      </c>
      <c r="CK92" s="192">
        <f t="shared" si="297"/>
        <v>0</v>
      </c>
      <c r="CL92" s="192">
        <f t="shared" si="298"/>
        <v>0</v>
      </c>
      <c r="CM92" s="192">
        <f t="shared" si="299"/>
        <v>0</v>
      </c>
      <c r="CN92" s="192">
        <f t="shared" si="300"/>
        <v>0</v>
      </c>
      <c r="CO92" s="192">
        <f t="shared" si="301"/>
        <v>0</v>
      </c>
      <c r="CP92" s="192">
        <f t="shared" si="302"/>
        <v>0</v>
      </c>
      <c r="CQ92" s="192">
        <f t="shared" si="303"/>
        <v>0</v>
      </c>
      <c r="CR92" s="192">
        <f t="shared" si="304"/>
        <v>0</v>
      </c>
      <c r="CS92" s="192">
        <f t="shared" si="305"/>
        <v>0</v>
      </c>
      <c r="CT92" s="192">
        <f t="shared" si="306"/>
        <v>0</v>
      </c>
      <c r="CU92" s="192">
        <f t="shared" si="307"/>
        <v>0</v>
      </c>
      <c r="CV92" s="192">
        <f t="shared" si="308"/>
        <v>0</v>
      </c>
      <c r="CW92" s="192">
        <f t="shared" si="309"/>
        <v>0</v>
      </c>
      <c r="CX92" s="192">
        <f t="shared" si="310"/>
        <v>0</v>
      </c>
      <c r="CY92" s="192">
        <f t="shared" si="311"/>
        <v>0</v>
      </c>
      <c r="CZ92" s="192">
        <f t="shared" si="312"/>
        <v>0</v>
      </c>
      <c r="DA92" s="192">
        <f t="shared" si="313"/>
        <v>0</v>
      </c>
      <c r="DB92" s="192">
        <f t="shared" si="314"/>
        <v>0</v>
      </c>
      <c r="DC92" s="192">
        <f t="shared" si="315"/>
        <v>0</v>
      </c>
      <c r="DD92" s="192">
        <f t="shared" si="316"/>
        <v>0</v>
      </c>
      <c r="DE92" s="192">
        <f t="shared" si="317"/>
        <v>0</v>
      </c>
      <c r="DF92" s="192">
        <f t="shared" si="318"/>
        <v>0</v>
      </c>
      <c r="DG92" s="192">
        <f t="shared" si="319"/>
        <v>0</v>
      </c>
      <c r="DH92" s="192">
        <f t="shared" si="320"/>
        <v>0</v>
      </c>
      <c r="DI92" s="192">
        <f t="shared" si="321"/>
        <v>0</v>
      </c>
      <c r="DJ92" s="192">
        <f t="shared" si="322"/>
        <v>0</v>
      </c>
      <c r="DK92" s="192">
        <f t="shared" si="323"/>
        <v>0</v>
      </c>
      <c r="DL92" s="192">
        <f t="shared" si="324"/>
        <v>0</v>
      </c>
      <c r="DM92" s="192">
        <f t="shared" si="325"/>
        <v>0</v>
      </c>
      <c r="DN92" s="192">
        <f t="shared" si="326"/>
        <v>0</v>
      </c>
      <c r="DO92" s="192">
        <f t="shared" si="327"/>
        <v>0</v>
      </c>
      <c r="DP92" s="192">
        <f t="shared" si="328"/>
        <v>0</v>
      </c>
      <c r="DQ92" s="192">
        <f t="shared" si="329"/>
        <v>0</v>
      </c>
      <c r="DR92" s="192">
        <f t="shared" si="330"/>
        <v>0</v>
      </c>
      <c r="DS92" s="192">
        <f t="shared" si="331"/>
        <v>0</v>
      </c>
      <c r="DT92" s="192">
        <f t="shared" si="332"/>
        <v>0</v>
      </c>
      <c r="DU92" s="192">
        <f t="shared" si="333"/>
        <v>0</v>
      </c>
      <c r="DV92" s="193">
        <f t="shared" si="445"/>
        <v>0</v>
      </c>
      <c r="DW92" s="193">
        <f t="shared" si="446"/>
        <v>0</v>
      </c>
      <c r="DX92" s="193">
        <f t="shared" si="447"/>
        <v>0</v>
      </c>
      <c r="DY92" s="193">
        <f t="shared" si="448"/>
        <v>0</v>
      </c>
      <c r="DZ92" s="193">
        <f t="shared" si="449"/>
        <v>0</v>
      </c>
      <c r="EA92" s="192">
        <f t="shared" si="339"/>
        <v>0</v>
      </c>
      <c r="EB92" s="192">
        <f t="shared" si="340"/>
        <v>0</v>
      </c>
      <c r="EC92" s="192">
        <f t="shared" si="341"/>
        <v>0</v>
      </c>
      <c r="ED92" s="192">
        <f t="shared" si="342"/>
        <v>0</v>
      </c>
      <c r="EE92" s="192">
        <f t="shared" si="343"/>
        <v>0</v>
      </c>
      <c r="EF92" s="192">
        <f t="shared" si="344"/>
        <v>0</v>
      </c>
      <c r="EG92" s="192">
        <f t="shared" si="345"/>
        <v>0</v>
      </c>
      <c r="EH92" s="192">
        <f t="shared" si="346"/>
        <v>0</v>
      </c>
      <c r="EI92" s="192">
        <f t="shared" si="347"/>
        <v>0</v>
      </c>
      <c r="EJ92" s="192">
        <f t="shared" si="348"/>
        <v>0</v>
      </c>
      <c r="EK92" s="192">
        <f t="shared" si="349"/>
        <v>0</v>
      </c>
      <c r="EL92" s="192">
        <f t="shared" si="350"/>
        <v>0</v>
      </c>
      <c r="EM92" s="192">
        <f t="shared" si="351"/>
        <v>0</v>
      </c>
      <c r="EN92" s="192">
        <f t="shared" si="352"/>
        <v>0</v>
      </c>
      <c r="EO92" s="192">
        <f t="shared" si="353"/>
        <v>0</v>
      </c>
      <c r="EP92" s="192">
        <f t="shared" si="354"/>
        <v>0</v>
      </c>
      <c r="EQ92" s="192">
        <f t="shared" si="355"/>
        <v>0</v>
      </c>
      <c r="ER92" s="192">
        <f t="shared" si="356"/>
        <v>0</v>
      </c>
      <c r="ES92" s="192">
        <f t="shared" si="357"/>
        <v>0</v>
      </c>
      <c r="ET92" s="192">
        <f t="shared" si="358"/>
        <v>0</v>
      </c>
      <c r="EU92" s="192">
        <f t="shared" si="359"/>
        <v>0</v>
      </c>
      <c r="EV92" s="192">
        <f t="shared" si="360"/>
        <v>0</v>
      </c>
      <c r="EW92" s="192">
        <f t="shared" si="361"/>
        <v>0</v>
      </c>
      <c r="EX92" s="192">
        <f t="shared" si="362"/>
        <v>0</v>
      </c>
      <c r="EY92" s="192">
        <f t="shared" si="363"/>
        <v>0</v>
      </c>
      <c r="EZ92" s="192">
        <f t="shared" si="364"/>
        <v>0</v>
      </c>
      <c r="FA92" s="192">
        <f t="shared" si="365"/>
        <v>0</v>
      </c>
      <c r="FB92" s="192">
        <f t="shared" si="366"/>
        <v>0</v>
      </c>
      <c r="FC92" s="192">
        <f t="shared" si="367"/>
        <v>0</v>
      </c>
      <c r="FD92" s="192">
        <f t="shared" si="368"/>
        <v>0</v>
      </c>
      <c r="FE92" s="192">
        <f t="shared" si="369"/>
        <v>0</v>
      </c>
      <c r="FF92" s="192">
        <f t="shared" si="370"/>
        <v>0</v>
      </c>
      <c r="FG92" s="192">
        <f t="shared" si="371"/>
        <v>0</v>
      </c>
      <c r="FH92" s="192">
        <f t="shared" si="372"/>
        <v>0</v>
      </c>
      <c r="FI92" s="192">
        <f t="shared" si="373"/>
        <v>0</v>
      </c>
      <c r="FJ92" s="192">
        <f t="shared" si="374"/>
        <v>0</v>
      </c>
      <c r="FK92" s="192">
        <f t="shared" si="375"/>
        <v>0</v>
      </c>
      <c r="FL92" s="192">
        <f t="shared" si="376"/>
        <v>0</v>
      </c>
      <c r="FM92" s="192">
        <f t="shared" si="377"/>
        <v>0</v>
      </c>
      <c r="FN92" s="192">
        <f t="shared" si="378"/>
        <v>0</v>
      </c>
      <c r="FO92" s="192">
        <f t="shared" si="379"/>
        <v>0</v>
      </c>
      <c r="FP92" s="192">
        <f t="shared" si="380"/>
        <v>0</v>
      </c>
      <c r="FQ92" s="192">
        <f t="shared" si="381"/>
        <v>0</v>
      </c>
      <c r="FR92" s="192">
        <f t="shared" si="382"/>
        <v>0</v>
      </c>
      <c r="FS92" s="192">
        <f t="shared" si="383"/>
        <v>0</v>
      </c>
      <c r="FT92" s="192">
        <f t="shared" si="384"/>
        <v>0</v>
      </c>
      <c r="FU92" s="192">
        <f t="shared" si="385"/>
        <v>0</v>
      </c>
      <c r="FV92" s="192">
        <f t="shared" si="386"/>
        <v>0</v>
      </c>
      <c r="FW92" s="192">
        <f t="shared" si="387"/>
        <v>0</v>
      </c>
      <c r="FX92" s="192">
        <f t="shared" si="388"/>
        <v>0</v>
      </c>
      <c r="FY92" s="192">
        <f t="shared" si="389"/>
        <v>0</v>
      </c>
      <c r="FZ92" s="192">
        <f t="shared" si="390"/>
        <v>0</v>
      </c>
      <c r="GA92" s="192">
        <f t="shared" si="391"/>
        <v>0</v>
      </c>
      <c r="GB92" s="192">
        <f t="shared" si="392"/>
        <v>0</v>
      </c>
      <c r="GC92" s="192">
        <f t="shared" si="393"/>
        <v>0</v>
      </c>
      <c r="GD92" s="192">
        <f t="shared" si="394"/>
        <v>0</v>
      </c>
      <c r="GE92" s="192">
        <f t="shared" si="395"/>
        <v>0</v>
      </c>
      <c r="GF92" s="192">
        <f t="shared" si="396"/>
        <v>0</v>
      </c>
      <c r="GG92" s="192">
        <f t="shared" si="397"/>
        <v>0</v>
      </c>
      <c r="GH92" s="192">
        <f t="shared" si="398"/>
        <v>0</v>
      </c>
      <c r="GI92" s="192">
        <f t="shared" si="399"/>
        <v>0</v>
      </c>
      <c r="GJ92" s="192">
        <f t="shared" si="400"/>
        <v>0</v>
      </c>
      <c r="GK92" s="192">
        <f t="shared" si="401"/>
        <v>0</v>
      </c>
      <c r="GL92" s="192">
        <f t="shared" si="402"/>
        <v>0</v>
      </c>
      <c r="GM92" s="192">
        <f t="shared" si="403"/>
        <v>0</v>
      </c>
      <c r="GN92" s="192">
        <f t="shared" si="404"/>
        <v>0</v>
      </c>
      <c r="GO92" s="192">
        <f t="shared" si="405"/>
        <v>0</v>
      </c>
      <c r="GP92" s="192">
        <f t="shared" si="406"/>
        <v>0</v>
      </c>
      <c r="GQ92" s="192">
        <f t="shared" si="407"/>
        <v>0</v>
      </c>
      <c r="GR92" s="192">
        <f t="shared" si="408"/>
        <v>0</v>
      </c>
      <c r="GS92" s="192">
        <f t="shared" si="409"/>
        <v>0</v>
      </c>
      <c r="GT92" s="192">
        <f t="shared" si="410"/>
        <v>0</v>
      </c>
      <c r="GU92" s="192">
        <f t="shared" si="411"/>
        <v>0</v>
      </c>
      <c r="GV92" s="192">
        <f t="shared" si="412"/>
        <v>0</v>
      </c>
      <c r="GW92" s="192">
        <f t="shared" si="413"/>
        <v>0</v>
      </c>
      <c r="GX92" s="192">
        <f t="shared" si="414"/>
        <v>0</v>
      </c>
      <c r="GY92" s="192">
        <f t="shared" si="415"/>
        <v>0</v>
      </c>
      <c r="GZ92" s="192">
        <f t="shared" si="416"/>
        <v>0</v>
      </c>
      <c r="HA92" s="192">
        <f t="shared" si="417"/>
        <v>0</v>
      </c>
      <c r="HB92" s="192">
        <f t="shared" si="418"/>
        <v>0</v>
      </c>
      <c r="HC92" s="192">
        <f t="shared" si="419"/>
        <v>0</v>
      </c>
      <c r="HD92" s="192">
        <f t="shared" si="420"/>
        <v>0</v>
      </c>
      <c r="HE92" s="192">
        <f t="shared" si="421"/>
        <v>0</v>
      </c>
      <c r="HF92" s="192">
        <f t="shared" si="422"/>
        <v>0</v>
      </c>
      <c r="HG92" s="192">
        <f t="shared" si="423"/>
        <v>0</v>
      </c>
      <c r="HH92" s="192">
        <f t="shared" si="424"/>
        <v>0</v>
      </c>
      <c r="HI92" s="192">
        <f t="shared" si="425"/>
        <v>0</v>
      </c>
      <c r="HJ92" s="192">
        <f t="shared" si="426"/>
        <v>0</v>
      </c>
      <c r="HK92" s="192">
        <f t="shared" si="427"/>
        <v>0</v>
      </c>
      <c r="HL92" s="192">
        <f t="shared" si="428"/>
        <v>0</v>
      </c>
      <c r="HM92" s="192">
        <f t="shared" si="429"/>
        <v>0</v>
      </c>
      <c r="HN92" s="194">
        <f t="shared" si="450"/>
        <v>0</v>
      </c>
      <c r="HO92" s="194">
        <f t="shared" si="451"/>
        <v>0</v>
      </c>
      <c r="HP92" s="194">
        <f t="shared" si="452"/>
        <v>0</v>
      </c>
      <c r="HQ92" s="194">
        <f t="shared" si="453"/>
        <v>0</v>
      </c>
      <c r="HR92" s="194">
        <f t="shared" si="454"/>
        <v>0</v>
      </c>
      <c r="HS92" s="195" t="str">
        <f t="shared" si="229"/>
        <v/>
      </c>
      <c r="HT92" s="196">
        <f t="shared" si="455"/>
        <v>0</v>
      </c>
      <c r="HU92" s="196">
        <f t="shared" si="456"/>
        <v>0</v>
      </c>
      <c r="HV92" s="197" t="str">
        <f t="shared" si="232"/>
        <v/>
      </c>
      <c r="HW92" s="197" t="str">
        <f t="shared" si="435"/>
        <v/>
      </c>
      <c r="HX92" s="197" t="str">
        <f t="shared" si="436"/>
        <v/>
      </c>
      <c r="HY92" s="195" t="str">
        <f t="shared" si="233"/>
        <v/>
      </c>
      <c r="HZ92" s="30">
        <f t="shared" si="227"/>
        <v>0</v>
      </c>
      <c r="IA92" s="198">
        <f t="shared" si="234"/>
        <v>0</v>
      </c>
      <c r="IB92" s="195"/>
      <c r="IC92" s="195">
        <f t="shared" si="437"/>
        <v>0</v>
      </c>
      <c r="ID92" s="195">
        <f t="shared" si="235"/>
        <v>0</v>
      </c>
      <c r="IE92" s="195">
        <f t="shared" si="438"/>
        <v>0</v>
      </c>
      <c r="IF92" s="195">
        <f t="shared" si="236"/>
        <v>0</v>
      </c>
      <c r="IG92" s="307">
        <f t="shared" si="237"/>
        <v>0</v>
      </c>
      <c r="IH92" s="307">
        <f t="shared" si="238"/>
        <v>0</v>
      </c>
      <c r="II92" s="44">
        <f t="shared" si="239"/>
        <v>0</v>
      </c>
      <c r="IJ92" s="44">
        <f t="shared" si="439"/>
        <v>0</v>
      </c>
      <c r="IK92" s="44">
        <f t="shared" si="440"/>
        <v>0</v>
      </c>
      <c r="IL92" s="44">
        <f t="shared" si="441"/>
        <v>0</v>
      </c>
      <c r="IM92" s="44">
        <f t="shared" si="442"/>
        <v>0</v>
      </c>
      <c r="IN92" s="44">
        <f t="shared" si="443"/>
        <v>0</v>
      </c>
      <c r="IO92" s="44">
        <f t="shared" si="444"/>
        <v>0</v>
      </c>
    </row>
    <row r="93" spans="1:249" ht="18" customHeight="1">
      <c r="A93" s="188">
        <v>87</v>
      </c>
      <c r="B93" s="326"/>
      <c r="C93" s="289"/>
      <c r="D93" s="199"/>
      <c r="E93" s="189"/>
      <c r="F93" s="189"/>
      <c r="G93" s="190"/>
      <c r="H93" s="190"/>
      <c r="I93" s="272"/>
      <c r="J93" s="207"/>
      <c r="K93" s="214" t="str">
        <f t="shared" si="240"/>
        <v/>
      </c>
      <c r="L93" s="200" t="str">
        <f t="shared" si="241"/>
        <v/>
      </c>
      <c r="M93" s="200" t="str">
        <f t="shared" si="242"/>
        <v/>
      </c>
      <c r="N93" s="209" t="str">
        <f t="shared" si="228"/>
        <v/>
      </c>
      <c r="O93" s="208" t="str">
        <f>IFERROR(IF(D93="","",IF(K93="","",IF(I93="","",IF(F93="F",VLOOKUP(K93,F!A:G,2,0),IF(F93="M",VLOOKUP(K93,M!A:G,2,0),""))))),0)</f>
        <v/>
      </c>
      <c r="P93" s="191" t="str">
        <f>IFERROR(IF(D93="","",IF(K93="","",IF(I93="","",IF(F93="F",VLOOKUP(K93,F!A:G,3,0),IF(F93="M",VLOOKUP(K93,M!A:G,3,0),""))))),0)</f>
        <v/>
      </c>
      <c r="Q93" s="191" t="str">
        <f>IFERROR(IF(D93="","",IF(K93="","",IF(I93="","",IF(F93="F",VLOOKUP(K93,F!A:G,4,0),IF(F93="M",VLOOKUP(K93,M!A:G,4,0),""))))),0)</f>
        <v/>
      </c>
      <c r="R93" s="191" t="str">
        <f>IFERROR(IF(D93="","",IF(K93="","",IF(I93="","",IF(F93="F",VLOOKUP(K93,F!A:G,5,0),IF(F93="M",VLOOKUP(K93,M!A:G,5,0),""))))),0)</f>
        <v/>
      </c>
      <c r="S93" s="191" t="str">
        <f>IFERROR(IF(D93="","",IF(K93="","",IF(I93="","",IF(F93="F",VLOOKUP(K93,F!A:G,6,0),IF(F93="M",VLOOKUP(K93,M!A:G,6,0),""))))),0)</f>
        <v/>
      </c>
      <c r="T93" s="191" t="str">
        <f>IFERROR(IF(D93="","",IF(K93="","",IF(I93="","",IF(F93="F",VLOOKUP(K93,F!A:G,7,0),IF(F93="M",VLOOKUP(K93,M!A:G,7,0),""))))),0)</f>
        <v/>
      </c>
      <c r="U93" s="191" t="str">
        <f>IFERROR(IF(D93="","",IF(K93="","",IF(J93="","",IF(F93="F",VLOOKUP(K93,F!A:M,8,0),IF(F93="M",VLOOKUP(K93,M!A:M,8,0),""))))),0)</f>
        <v/>
      </c>
      <c r="V93" s="191" t="str">
        <f>IFERROR(IF(D93="","",IF(K93="","",IF(J93="","",IF(F93="F",VLOOKUP(K93,F!A:M,9,0),IF(F93="M",VLOOKUP(K93,M!A:M,9,0),""))))),0)</f>
        <v/>
      </c>
      <c r="W93" s="191" t="str">
        <f>IFERROR(IF(D93="","",IF(K93="","",IF(J93="","",IF(F93="F",VLOOKUP(K93,F!A:M,10,0),IF(F93="M",VLOOKUP(K93,M!A:M,10,0),""))))),0)</f>
        <v/>
      </c>
      <c r="X93" s="191" t="str">
        <f>IFERROR(IF(D93="","",IF(K93="","",IF(J93="","",IF(F93="F",VLOOKUP(K93,F!A:M,11,0),IF(F93="M",VLOOKUP(K93,M!A:M,11,0),""))))),0)</f>
        <v/>
      </c>
      <c r="Y93" s="191" t="str">
        <f>IFERROR(IF(D93="","",IF(K93="","",IF(J93="","",IF(F93="F",VLOOKUP(K93,F!A:M,12,0),IF(F93="M",VLOOKUP(K93,M!A:M,12,0),""))))),0)</f>
        <v/>
      </c>
      <c r="Z93" s="191" t="str">
        <f>IFERROR(IF(D93="","",IF(K93="","",IF(J93="","",IF(F93="F",VLOOKUP(K93,F!A:M,13,0),IF(F93="M",VLOOKUP(K93,M!A:M,13,0),""))))),0)</f>
        <v/>
      </c>
      <c r="AA93" s="191" t="str">
        <f>IFERROR(IF(D93="","",IF(F93="","",IF(J93="","",IF(K93="","",IF(AND(K93&gt;23,K93&lt;=60),IF(F93="F",VLOOKUP(MROUND(HZ93,0.5),'F-Weight for Length'!K:S,2,0),VLOOKUP(MROUND(HZ93,0.5),'M-Weight for Length'!K:S,2,0)),IF(K93&gt;60,IF(F93="F",VLOOKUP(K93,'F-Weight for Length'!U:AC,2,0),VLOOKUP(K93,'M-Weight for Length'!U:AC,2,0)),IF(F93="F",VLOOKUP(MROUND(HZ93,0.5),'F-Weight for Length'!A:I,2,0),VLOOKUP(MROUND(HZ93,0.5),'M-Weight for Length'!A:I,2,0)))))))),0)</f>
        <v/>
      </c>
      <c r="AB93" s="191" t="str">
        <f>IFERROR(IF(D93="","",IF(F93="","",IF(J93="","",IF(K93="","",IF(AND(K93&gt;23,K93&lt;=60),IF(F93="F",VLOOKUP(MROUND(HZ93,0.5),'F-Weight for Length'!K:S,3,0),VLOOKUP(MROUND(HZ93,0.5),'M-Weight for Length'!K:S,3,0)),IF(K93&gt;60,IF(F93="F",VLOOKUP(K93,'F-Weight for Length'!U:AC,3,0),VLOOKUP(K93,'M-Weight for Length'!U:AC,3,0)),IF(F93="F",VLOOKUP(MROUND(HZ93,0.5),'F-Weight for Length'!A:I,3,0),VLOOKUP(MROUND(HZ93,0.5),'M-Weight for Length'!A:I,3,0)))))))),0)</f>
        <v/>
      </c>
      <c r="AC93" s="191" t="str">
        <f>IFERROR(IF(D93="","",IF(F93="","",IF(J93="","",IF(K93="","",IF(AND(K93&gt;23,K93&lt;=60),IF(F93="F",VLOOKUP(MROUND(HZ93,0.5),'F-Weight for Length'!K:S,4,0),VLOOKUP(MROUND(HZ93,0.5),'M-Weight for Length'!K:S,4,0)),IF(K93&gt;60,IF(F93="F",VLOOKUP(K93,'F-Weight for Length'!U:AC,4,0),VLOOKUP(K93,'M-Weight for Length'!U:AC,4,0)),IF(F93="F",VLOOKUP(MROUND(HZ93,0.5),'F-Weight for Length'!A:I,4,0),VLOOKUP(MROUND(HZ93,0.5),'M-Weight for Length'!A:I,4,0)))))))),0)</f>
        <v/>
      </c>
      <c r="AD93" s="191" t="str">
        <f>IFERROR(IF(D93="","",IF(F93="","",IF(J93="","",IF(K93="","",IF(AND(K93&gt;23,K93&lt;=60),IF(F93="F",VLOOKUP(MROUND(HZ93,0.5),'F-Weight for Length'!K:S,5,0),VLOOKUP(MROUND(HZ93,0.5),'M-Weight for Length'!K:S,5,0)),IF(K93&gt;60,IF(F93="F",VLOOKUP(K93,'F-Weight for Length'!U:AC,5,0),VLOOKUP(K93,'M-Weight for Length'!U:AC,5,0)),IF(F93="F",VLOOKUP(MROUND(HZ93,0.5),'F-Weight for Length'!A:I,5,0),VLOOKUP(MROUND(HZ93,0.5),'M-Weight for Length'!A:I,5,0)))))))),0)</f>
        <v/>
      </c>
      <c r="AE93" s="191" t="str">
        <f>IFERROR(IF(D93="","",IF(F93="","",IF(J93="","",IF(K93="","",IF(AND(K93&gt;23,K93&lt;=60),IF(F93="F",VLOOKUP(MROUND(HZ93,0.5),'F-Weight for Length'!K:S,6,0),VLOOKUP(MROUND(HZ93,0.5),'M-Weight for Length'!K:S,6,0)),IF(K93&gt;60,IF(F93="F",VLOOKUP(K93,'F-Weight for Length'!U:AC,6,0),VLOOKUP(K93,'M-Weight for Length'!U:AC,6,0)),IF(F93="F",VLOOKUP(MROUND(HZ93,0.5),'F-Weight for Length'!A:I,6,0),VLOOKUP(MROUND(HZ93,0.5),'M-Weight for Length'!A:I,6,0)))))))),0)</f>
        <v/>
      </c>
      <c r="AF93" s="191" t="str">
        <f>IFERROR(IF(D93="","",IF(F93="","",IF(J93="","",IF(K93="","",IF(AND(K93&gt;23,K93&lt;=60),IF(F93="F",VLOOKUP(MROUND(HZ93,0.5),'F-Weight for Length'!K:S,7,0),VLOOKUP(MROUND(HZ93,0.5),'M-Weight for Length'!K:S,7,0)),IF(K93&gt;60,IF(F93="F",VLOOKUP(K93,'F-Weight for Length'!U:AC,7,0),VLOOKUP(K93,'M-Weight for Length'!U:AC,7,0)),IF(F93="F",VLOOKUP(MROUND(HZ93,0.5),'F-Weight for Length'!A:I,7,0),VLOOKUP(MROUND(HZ93,0.5),'M-Weight for Length'!A:I,7,0)))))))),0)</f>
        <v/>
      </c>
      <c r="AG93" s="191" t="str">
        <f>IFERROR(IF(D93="","",IF(F93="","",IF(J93="","",IF(K93="","",IF(AND(K93&gt;23,K93&lt;=60),IF(F93="F",VLOOKUP(MROUND(HZ93,0.5),'F-Weight for Length'!K:S,8,0),VLOOKUP(MROUND(HZ93,0.5),'M-Weight for Length'!K:S,8,0)),IF(K93&gt;60,IF(F93="F",VLOOKUP(K93,'F-Weight for Length'!U:AC,8,0),VLOOKUP(K93,'M-Weight for Length'!U:AC,8,0)),IF(F93="F",VLOOKUP(MROUND(HZ93,0.5),'F-Weight for Length'!A:I,8,0),VLOOKUP(MROUND(HZ93,0.5),'M-Weight for Length'!A:I,8,0)))))))),0)</f>
        <v/>
      </c>
      <c r="AH93" s="191" t="str">
        <f>IFERROR(IF(D93="","",IF(F93="","",IF(J93="","",IF(K93="","",IF(AND(K93&gt;23,K93&lt;=60),IF(F93="F",VLOOKUP(MROUND(HZ93,0.5),'F-Weight for Length'!K:S,9,0),VLOOKUP(MROUND(HZ93,0.5),'M-Weight for Length'!K:S,9,0)),IF(K93&gt;60,IF(F93="F",VLOOKUP(K93,'F-Weight for Length'!U:AC,9,0),VLOOKUP(K93,'M-Weight for Length'!U:AC,9,0)),IF(F93="F",VLOOKUP(MROUND(HZ93,0.5),'F-Weight for Length'!A:I,9,0),VLOOKUP(MROUND(HZ93,0.5),'M-Weight for Length'!A:I,9,0)))))))),0)</f>
        <v/>
      </c>
      <c r="AI93" s="192">
        <f t="shared" si="243"/>
        <v>0</v>
      </c>
      <c r="AJ93" s="192">
        <f t="shared" si="244"/>
        <v>0</v>
      </c>
      <c r="AK93" s="192">
        <f t="shared" si="245"/>
        <v>0</v>
      </c>
      <c r="AL93" s="192">
        <f t="shared" si="246"/>
        <v>0</v>
      </c>
      <c r="AM93" s="192">
        <f t="shared" si="247"/>
        <v>0</v>
      </c>
      <c r="AN93" s="192">
        <f t="shared" si="248"/>
        <v>0</v>
      </c>
      <c r="AO93" s="192">
        <f t="shared" si="249"/>
        <v>0</v>
      </c>
      <c r="AP93" s="192">
        <f t="shared" si="250"/>
        <v>0</v>
      </c>
      <c r="AQ93" s="192">
        <f t="shared" si="251"/>
        <v>0</v>
      </c>
      <c r="AR93" s="192">
        <f t="shared" si="252"/>
        <v>0</v>
      </c>
      <c r="AS93" s="192">
        <f t="shared" si="253"/>
        <v>0</v>
      </c>
      <c r="AT93" s="192">
        <f t="shared" si="254"/>
        <v>0</v>
      </c>
      <c r="AU93" s="192">
        <f t="shared" si="255"/>
        <v>0</v>
      </c>
      <c r="AV93" s="192">
        <f t="shared" si="256"/>
        <v>0</v>
      </c>
      <c r="AW93" s="192">
        <f t="shared" si="257"/>
        <v>0</v>
      </c>
      <c r="AX93" s="192">
        <f t="shared" si="258"/>
        <v>0</v>
      </c>
      <c r="AY93" s="192">
        <f t="shared" si="259"/>
        <v>0</v>
      </c>
      <c r="AZ93" s="192">
        <f t="shared" si="260"/>
        <v>0</v>
      </c>
      <c r="BA93" s="192">
        <f t="shared" si="261"/>
        <v>0</v>
      </c>
      <c r="BB93" s="192">
        <f t="shared" si="262"/>
        <v>0</v>
      </c>
      <c r="BC93" s="192">
        <f t="shared" si="263"/>
        <v>0</v>
      </c>
      <c r="BD93" s="192">
        <f t="shared" si="264"/>
        <v>0</v>
      </c>
      <c r="BE93" s="192">
        <f t="shared" si="265"/>
        <v>0</v>
      </c>
      <c r="BF93" s="192">
        <f t="shared" si="266"/>
        <v>0</v>
      </c>
      <c r="BG93" s="192">
        <f t="shared" si="267"/>
        <v>0</v>
      </c>
      <c r="BH93" s="192">
        <f t="shared" si="268"/>
        <v>0</v>
      </c>
      <c r="BI93" s="192">
        <f t="shared" si="269"/>
        <v>0</v>
      </c>
      <c r="BJ93" s="192">
        <f t="shared" si="270"/>
        <v>0</v>
      </c>
      <c r="BK93" s="192">
        <f t="shared" si="271"/>
        <v>0</v>
      </c>
      <c r="BL93" s="192">
        <f t="shared" si="272"/>
        <v>0</v>
      </c>
      <c r="BM93" s="192">
        <f t="shared" si="273"/>
        <v>0</v>
      </c>
      <c r="BN93" s="192">
        <f t="shared" si="274"/>
        <v>0</v>
      </c>
      <c r="BO93" s="192">
        <f t="shared" si="275"/>
        <v>0</v>
      </c>
      <c r="BP93" s="192">
        <f t="shared" si="276"/>
        <v>0</v>
      </c>
      <c r="BQ93" s="192">
        <f t="shared" si="277"/>
        <v>0</v>
      </c>
      <c r="BR93" s="192">
        <f t="shared" si="278"/>
        <v>0</v>
      </c>
      <c r="BS93" s="192">
        <f t="shared" si="279"/>
        <v>0</v>
      </c>
      <c r="BT93" s="192">
        <f t="shared" si="280"/>
        <v>0</v>
      </c>
      <c r="BU93" s="192">
        <f t="shared" si="281"/>
        <v>0</v>
      </c>
      <c r="BV93" s="192">
        <f t="shared" si="282"/>
        <v>0</v>
      </c>
      <c r="BW93" s="192">
        <f t="shared" si="283"/>
        <v>0</v>
      </c>
      <c r="BX93" s="192">
        <f t="shared" si="284"/>
        <v>0</v>
      </c>
      <c r="BY93" s="192">
        <f t="shared" si="285"/>
        <v>0</v>
      </c>
      <c r="BZ93" s="192">
        <f t="shared" si="286"/>
        <v>0</v>
      </c>
      <c r="CA93" s="192">
        <f t="shared" si="287"/>
        <v>0</v>
      </c>
      <c r="CB93" s="192">
        <f t="shared" si="288"/>
        <v>0</v>
      </c>
      <c r="CC93" s="192">
        <f t="shared" si="289"/>
        <v>0</v>
      </c>
      <c r="CD93" s="192">
        <f t="shared" si="290"/>
        <v>0</v>
      </c>
      <c r="CE93" s="192">
        <f t="shared" si="291"/>
        <v>0</v>
      </c>
      <c r="CF93" s="192">
        <f t="shared" si="292"/>
        <v>0</v>
      </c>
      <c r="CG93" s="192">
        <f t="shared" si="293"/>
        <v>0</v>
      </c>
      <c r="CH93" s="192">
        <f t="shared" si="294"/>
        <v>0</v>
      </c>
      <c r="CI93" s="192">
        <f t="shared" si="295"/>
        <v>0</v>
      </c>
      <c r="CJ93" s="192">
        <f t="shared" si="296"/>
        <v>0</v>
      </c>
      <c r="CK93" s="192">
        <f t="shared" si="297"/>
        <v>0</v>
      </c>
      <c r="CL93" s="192">
        <f t="shared" si="298"/>
        <v>0</v>
      </c>
      <c r="CM93" s="192">
        <f t="shared" si="299"/>
        <v>0</v>
      </c>
      <c r="CN93" s="192">
        <f t="shared" si="300"/>
        <v>0</v>
      </c>
      <c r="CO93" s="192">
        <f t="shared" si="301"/>
        <v>0</v>
      </c>
      <c r="CP93" s="192">
        <f t="shared" si="302"/>
        <v>0</v>
      </c>
      <c r="CQ93" s="192">
        <f t="shared" si="303"/>
        <v>0</v>
      </c>
      <c r="CR93" s="192">
        <f t="shared" si="304"/>
        <v>0</v>
      </c>
      <c r="CS93" s="192">
        <f t="shared" si="305"/>
        <v>0</v>
      </c>
      <c r="CT93" s="192">
        <f t="shared" si="306"/>
        <v>0</v>
      </c>
      <c r="CU93" s="192">
        <f t="shared" si="307"/>
        <v>0</v>
      </c>
      <c r="CV93" s="192">
        <f t="shared" si="308"/>
        <v>0</v>
      </c>
      <c r="CW93" s="192">
        <f t="shared" si="309"/>
        <v>0</v>
      </c>
      <c r="CX93" s="192">
        <f t="shared" si="310"/>
        <v>0</v>
      </c>
      <c r="CY93" s="192">
        <f t="shared" si="311"/>
        <v>0</v>
      </c>
      <c r="CZ93" s="192">
        <f t="shared" si="312"/>
        <v>0</v>
      </c>
      <c r="DA93" s="192">
        <f t="shared" si="313"/>
        <v>0</v>
      </c>
      <c r="DB93" s="192">
        <f t="shared" si="314"/>
        <v>0</v>
      </c>
      <c r="DC93" s="192">
        <f t="shared" si="315"/>
        <v>0</v>
      </c>
      <c r="DD93" s="192">
        <f t="shared" si="316"/>
        <v>0</v>
      </c>
      <c r="DE93" s="192">
        <f t="shared" si="317"/>
        <v>0</v>
      </c>
      <c r="DF93" s="192">
        <f t="shared" si="318"/>
        <v>0</v>
      </c>
      <c r="DG93" s="192">
        <f t="shared" si="319"/>
        <v>0</v>
      </c>
      <c r="DH93" s="192">
        <f t="shared" si="320"/>
        <v>0</v>
      </c>
      <c r="DI93" s="192">
        <f t="shared" si="321"/>
        <v>0</v>
      </c>
      <c r="DJ93" s="192">
        <f t="shared" si="322"/>
        <v>0</v>
      </c>
      <c r="DK93" s="192">
        <f t="shared" si="323"/>
        <v>0</v>
      </c>
      <c r="DL93" s="192">
        <f t="shared" si="324"/>
        <v>0</v>
      </c>
      <c r="DM93" s="192">
        <f t="shared" si="325"/>
        <v>0</v>
      </c>
      <c r="DN93" s="192">
        <f t="shared" si="326"/>
        <v>0</v>
      </c>
      <c r="DO93" s="192">
        <f t="shared" si="327"/>
        <v>0</v>
      </c>
      <c r="DP93" s="192">
        <f t="shared" si="328"/>
        <v>0</v>
      </c>
      <c r="DQ93" s="192">
        <f t="shared" si="329"/>
        <v>0</v>
      </c>
      <c r="DR93" s="192">
        <f t="shared" si="330"/>
        <v>0</v>
      </c>
      <c r="DS93" s="192">
        <f t="shared" si="331"/>
        <v>0</v>
      </c>
      <c r="DT93" s="192">
        <f t="shared" si="332"/>
        <v>0</v>
      </c>
      <c r="DU93" s="192">
        <f t="shared" si="333"/>
        <v>0</v>
      </c>
      <c r="DV93" s="193">
        <f t="shared" si="445"/>
        <v>0</v>
      </c>
      <c r="DW93" s="193">
        <f t="shared" si="446"/>
        <v>0</v>
      </c>
      <c r="DX93" s="193">
        <f t="shared" si="447"/>
        <v>0</v>
      </c>
      <c r="DY93" s="193">
        <f t="shared" si="448"/>
        <v>0</v>
      </c>
      <c r="DZ93" s="193">
        <f t="shared" si="449"/>
        <v>0</v>
      </c>
      <c r="EA93" s="192">
        <f t="shared" si="339"/>
        <v>0</v>
      </c>
      <c r="EB93" s="192">
        <f t="shared" si="340"/>
        <v>0</v>
      </c>
      <c r="EC93" s="192">
        <f t="shared" si="341"/>
        <v>0</v>
      </c>
      <c r="ED93" s="192">
        <f t="shared" si="342"/>
        <v>0</v>
      </c>
      <c r="EE93" s="192">
        <f t="shared" si="343"/>
        <v>0</v>
      </c>
      <c r="EF93" s="192">
        <f t="shared" si="344"/>
        <v>0</v>
      </c>
      <c r="EG93" s="192">
        <f t="shared" si="345"/>
        <v>0</v>
      </c>
      <c r="EH93" s="192">
        <f t="shared" si="346"/>
        <v>0</v>
      </c>
      <c r="EI93" s="192">
        <f t="shared" si="347"/>
        <v>0</v>
      </c>
      <c r="EJ93" s="192">
        <f t="shared" si="348"/>
        <v>0</v>
      </c>
      <c r="EK93" s="192">
        <f t="shared" si="349"/>
        <v>0</v>
      </c>
      <c r="EL93" s="192">
        <f t="shared" si="350"/>
        <v>0</v>
      </c>
      <c r="EM93" s="192">
        <f t="shared" si="351"/>
        <v>0</v>
      </c>
      <c r="EN93" s="192">
        <f t="shared" si="352"/>
        <v>0</v>
      </c>
      <c r="EO93" s="192">
        <f t="shared" si="353"/>
        <v>0</v>
      </c>
      <c r="EP93" s="192">
        <f t="shared" si="354"/>
        <v>0</v>
      </c>
      <c r="EQ93" s="192">
        <f t="shared" si="355"/>
        <v>0</v>
      </c>
      <c r="ER93" s="192">
        <f t="shared" si="356"/>
        <v>0</v>
      </c>
      <c r="ES93" s="192">
        <f t="shared" si="357"/>
        <v>0</v>
      </c>
      <c r="ET93" s="192">
        <f t="shared" si="358"/>
        <v>0</v>
      </c>
      <c r="EU93" s="192">
        <f t="shared" si="359"/>
        <v>0</v>
      </c>
      <c r="EV93" s="192">
        <f t="shared" si="360"/>
        <v>0</v>
      </c>
      <c r="EW93" s="192">
        <f t="shared" si="361"/>
        <v>0</v>
      </c>
      <c r="EX93" s="192">
        <f t="shared" si="362"/>
        <v>0</v>
      </c>
      <c r="EY93" s="192">
        <f t="shared" si="363"/>
        <v>0</v>
      </c>
      <c r="EZ93" s="192">
        <f t="shared" si="364"/>
        <v>0</v>
      </c>
      <c r="FA93" s="192">
        <f t="shared" si="365"/>
        <v>0</v>
      </c>
      <c r="FB93" s="192">
        <f t="shared" si="366"/>
        <v>0</v>
      </c>
      <c r="FC93" s="192">
        <f t="shared" si="367"/>
        <v>0</v>
      </c>
      <c r="FD93" s="192">
        <f t="shared" si="368"/>
        <v>0</v>
      </c>
      <c r="FE93" s="192">
        <f t="shared" si="369"/>
        <v>0</v>
      </c>
      <c r="FF93" s="192">
        <f t="shared" si="370"/>
        <v>0</v>
      </c>
      <c r="FG93" s="192">
        <f t="shared" si="371"/>
        <v>0</v>
      </c>
      <c r="FH93" s="192">
        <f t="shared" si="372"/>
        <v>0</v>
      </c>
      <c r="FI93" s="192">
        <f t="shared" si="373"/>
        <v>0</v>
      </c>
      <c r="FJ93" s="192">
        <f t="shared" si="374"/>
        <v>0</v>
      </c>
      <c r="FK93" s="192">
        <f t="shared" si="375"/>
        <v>0</v>
      </c>
      <c r="FL93" s="192">
        <f t="shared" si="376"/>
        <v>0</v>
      </c>
      <c r="FM93" s="192">
        <f t="shared" si="377"/>
        <v>0</v>
      </c>
      <c r="FN93" s="192">
        <f t="shared" si="378"/>
        <v>0</v>
      </c>
      <c r="FO93" s="192">
        <f t="shared" si="379"/>
        <v>0</v>
      </c>
      <c r="FP93" s="192">
        <f t="shared" si="380"/>
        <v>0</v>
      </c>
      <c r="FQ93" s="192">
        <f t="shared" si="381"/>
        <v>0</v>
      </c>
      <c r="FR93" s="192">
        <f t="shared" si="382"/>
        <v>0</v>
      </c>
      <c r="FS93" s="192">
        <f t="shared" si="383"/>
        <v>0</v>
      </c>
      <c r="FT93" s="192">
        <f t="shared" si="384"/>
        <v>0</v>
      </c>
      <c r="FU93" s="192">
        <f t="shared" si="385"/>
        <v>0</v>
      </c>
      <c r="FV93" s="192">
        <f t="shared" si="386"/>
        <v>0</v>
      </c>
      <c r="FW93" s="192">
        <f t="shared" si="387"/>
        <v>0</v>
      </c>
      <c r="FX93" s="192">
        <f t="shared" si="388"/>
        <v>0</v>
      </c>
      <c r="FY93" s="192">
        <f t="shared" si="389"/>
        <v>0</v>
      </c>
      <c r="FZ93" s="192">
        <f t="shared" si="390"/>
        <v>0</v>
      </c>
      <c r="GA93" s="192">
        <f t="shared" si="391"/>
        <v>0</v>
      </c>
      <c r="GB93" s="192">
        <f t="shared" si="392"/>
        <v>0</v>
      </c>
      <c r="GC93" s="192">
        <f t="shared" si="393"/>
        <v>0</v>
      </c>
      <c r="GD93" s="192">
        <f t="shared" si="394"/>
        <v>0</v>
      </c>
      <c r="GE93" s="192">
        <f t="shared" si="395"/>
        <v>0</v>
      </c>
      <c r="GF93" s="192">
        <f t="shared" si="396"/>
        <v>0</v>
      </c>
      <c r="GG93" s="192">
        <f t="shared" si="397"/>
        <v>0</v>
      </c>
      <c r="GH93" s="192">
        <f t="shared" si="398"/>
        <v>0</v>
      </c>
      <c r="GI93" s="192">
        <f t="shared" si="399"/>
        <v>0</v>
      </c>
      <c r="GJ93" s="192">
        <f t="shared" si="400"/>
        <v>0</v>
      </c>
      <c r="GK93" s="192">
        <f t="shared" si="401"/>
        <v>0</v>
      </c>
      <c r="GL93" s="192">
        <f t="shared" si="402"/>
        <v>0</v>
      </c>
      <c r="GM93" s="192">
        <f t="shared" si="403"/>
        <v>0</v>
      </c>
      <c r="GN93" s="192">
        <f t="shared" si="404"/>
        <v>0</v>
      </c>
      <c r="GO93" s="192">
        <f t="shared" si="405"/>
        <v>0</v>
      </c>
      <c r="GP93" s="192">
        <f t="shared" si="406"/>
        <v>0</v>
      </c>
      <c r="GQ93" s="192">
        <f t="shared" si="407"/>
        <v>0</v>
      </c>
      <c r="GR93" s="192">
        <f t="shared" si="408"/>
        <v>0</v>
      </c>
      <c r="GS93" s="192">
        <f t="shared" si="409"/>
        <v>0</v>
      </c>
      <c r="GT93" s="192">
        <f t="shared" si="410"/>
        <v>0</v>
      </c>
      <c r="GU93" s="192">
        <f t="shared" si="411"/>
        <v>0</v>
      </c>
      <c r="GV93" s="192">
        <f t="shared" si="412"/>
        <v>0</v>
      </c>
      <c r="GW93" s="192">
        <f t="shared" si="413"/>
        <v>0</v>
      </c>
      <c r="GX93" s="192">
        <f t="shared" si="414"/>
        <v>0</v>
      </c>
      <c r="GY93" s="192">
        <f t="shared" si="415"/>
        <v>0</v>
      </c>
      <c r="GZ93" s="192">
        <f t="shared" si="416"/>
        <v>0</v>
      </c>
      <c r="HA93" s="192">
        <f t="shared" si="417"/>
        <v>0</v>
      </c>
      <c r="HB93" s="192">
        <f t="shared" si="418"/>
        <v>0</v>
      </c>
      <c r="HC93" s="192">
        <f t="shared" si="419"/>
        <v>0</v>
      </c>
      <c r="HD93" s="192">
        <f t="shared" si="420"/>
        <v>0</v>
      </c>
      <c r="HE93" s="192">
        <f t="shared" si="421"/>
        <v>0</v>
      </c>
      <c r="HF93" s="192">
        <f t="shared" si="422"/>
        <v>0</v>
      </c>
      <c r="HG93" s="192">
        <f t="shared" si="423"/>
        <v>0</v>
      </c>
      <c r="HH93" s="192">
        <f t="shared" si="424"/>
        <v>0</v>
      </c>
      <c r="HI93" s="192">
        <f t="shared" si="425"/>
        <v>0</v>
      </c>
      <c r="HJ93" s="192">
        <f t="shared" si="426"/>
        <v>0</v>
      </c>
      <c r="HK93" s="192">
        <f t="shared" si="427"/>
        <v>0</v>
      </c>
      <c r="HL93" s="192">
        <f t="shared" si="428"/>
        <v>0</v>
      </c>
      <c r="HM93" s="192">
        <f t="shared" si="429"/>
        <v>0</v>
      </c>
      <c r="HN93" s="194">
        <f t="shared" si="450"/>
        <v>0</v>
      </c>
      <c r="HO93" s="194">
        <f t="shared" si="451"/>
        <v>0</v>
      </c>
      <c r="HP93" s="194">
        <f t="shared" si="452"/>
        <v>0</v>
      </c>
      <c r="HQ93" s="194">
        <f t="shared" si="453"/>
        <v>0</v>
      </c>
      <c r="HR93" s="194">
        <f t="shared" si="454"/>
        <v>0</v>
      </c>
      <c r="HS93" s="195" t="str">
        <f t="shared" si="229"/>
        <v/>
      </c>
      <c r="HT93" s="196">
        <f t="shared" si="455"/>
        <v>0</v>
      </c>
      <c r="HU93" s="196">
        <f t="shared" si="456"/>
        <v>0</v>
      </c>
      <c r="HV93" s="197" t="str">
        <f t="shared" si="232"/>
        <v/>
      </c>
      <c r="HW93" s="197" t="str">
        <f t="shared" si="435"/>
        <v/>
      </c>
      <c r="HX93" s="197" t="str">
        <f t="shared" si="436"/>
        <v/>
      </c>
      <c r="HY93" s="195" t="str">
        <f t="shared" si="233"/>
        <v/>
      </c>
      <c r="HZ93" s="30">
        <f t="shared" si="227"/>
        <v>0</v>
      </c>
      <c r="IA93" s="198">
        <f t="shared" si="234"/>
        <v>0</v>
      </c>
      <c r="IB93" s="195"/>
      <c r="IC93" s="195">
        <f t="shared" si="437"/>
        <v>0</v>
      </c>
      <c r="ID93" s="195">
        <f t="shared" si="235"/>
        <v>0</v>
      </c>
      <c r="IE93" s="195">
        <f t="shared" si="438"/>
        <v>0</v>
      </c>
      <c r="IF93" s="195">
        <f t="shared" si="236"/>
        <v>0</v>
      </c>
      <c r="IG93" s="307">
        <f t="shared" si="237"/>
        <v>0</v>
      </c>
      <c r="IH93" s="307">
        <f t="shared" si="238"/>
        <v>0</v>
      </c>
      <c r="II93" s="44">
        <f t="shared" si="239"/>
        <v>0</v>
      </c>
      <c r="IJ93" s="44">
        <f t="shared" si="439"/>
        <v>0</v>
      </c>
      <c r="IK93" s="44">
        <f t="shared" si="440"/>
        <v>0</v>
      </c>
      <c r="IL93" s="44">
        <f t="shared" si="441"/>
        <v>0</v>
      </c>
      <c r="IM93" s="44">
        <f t="shared" si="442"/>
        <v>0</v>
      </c>
      <c r="IN93" s="44">
        <f t="shared" si="443"/>
        <v>0</v>
      </c>
      <c r="IO93" s="44">
        <f t="shared" si="444"/>
        <v>0</v>
      </c>
    </row>
    <row r="94" spans="1:249" ht="18" customHeight="1">
      <c r="A94" s="188">
        <v>88</v>
      </c>
      <c r="B94" s="326"/>
      <c r="C94" s="289"/>
      <c r="D94" s="199"/>
      <c r="E94" s="189"/>
      <c r="F94" s="189"/>
      <c r="G94" s="190"/>
      <c r="H94" s="190"/>
      <c r="I94" s="272"/>
      <c r="J94" s="207"/>
      <c r="K94" s="214" t="str">
        <f t="shared" si="240"/>
        <v/>
      </c>
      <c r="L94" s="200" t="str">
        <f t="shared" si="241"/>
        <v/>
      </c>
      <c r="M94" s="200" t="str">
        <f t="shared" si="242"/>
        <v/>
      </c>
      <c r="N94" s="209" t="str">
        <f t="shared" si="228"/>
        <v/>
      </c>
      <c r="O94" s="208" t="str">
        <f>IFERROR(IF(D94="","",IF(K94="","",IF(I94="","",IF(F94="F",VLOOKUP(K94,F!A:G,2,0),IF(F94="M",VLOOKUP(K94,M!A:G,2,0),""))))),0)</f>
        <v/>
      </c>
      <c r="P94" s="191" t="str">
        <f>IFERROR(IF(D94="","",IF(K94="","",IF(I94="","",IF(F94="F",VLOOKUP(K94,F!A:G,3,0),IF(F94="M",VLOOKUP(K94,M!A:G,3,0),""))))),0)</f>
        <v/>
      </c>
      <c r="Q94" s="191" t="str">
        <f>IFERROR(IF(D94="","",IF(K94="","",IF(I94="","",IF(F94="F",VLOOKUP(K94,F!A:G,4,0),IF(F94="M",VLOOKUP(K94,M!A:G,4,0),""))))),0)</f>
        <v/>
      </c>
      <c r="R94" s="191" t="str">
        <f>IFERROR(IF(D94="","",IF(K94="","",IF(I94="","",IF(F94="F",VLOOKUP(K94,F!A:G,5,0),IF(F94="M",VLOOKUP(K94,M!A:G,5,0),""))))),0)</f>
        <v/>
      </c>
      <c r="S94" s="191" t="str">
        <f>IFERROR(IF(D94="","",IF(K94="","",IF(I94="","",IF(F94="F",VLOOKUP(K94,F!A:G,6,0),IF(F94="M",VLOOKUP(K94,M!A:G,6,0),""))))),0)</f>
        <v/>
      </c>
      <c r="T94" s="191" t="str">
        <f>IFERROR(IF(D94="","",IF(K94="","",IF(I94="","",IF(F94="F",VLOOKUP(K94,F!A:G,7,0),IF(F94="M",VLOOKUP(K94,M!A:G,7,0),""))))),0)</f>
        <v/>
      </c>
      <c r="U94" s="191" t="str">
        <f>IFERROR(IF(D94="","",IF(K94="","",IF(J94="","",IF(F94="F",VLOOKUP(K94,F!A:M,8,0),IF(F94="M",VLOOKUP(K94,M!A:M,8,0),""))))),0)</f>
        <v/>
      </c>
      <c r="V94" s="191" t="str">
        <f>IFERROR(IF(D94="","",IF(K94="","",IF(J94="","",IF(F94="F",VLOOKUP(K94,F!A:M,9,0),IF(F94="M",VLOOKUP(K94,M!A:M,9,0),""))))),0)</f>
        <v/>
      </c>
      <c r="W94" s="191" t="str">
        <f>IFERROR(IF(D94="","",IF(K94="","",IF(J94="","",IF(F94="F",VLOOKUP(K94,F!A:M,10,0),IF(F94="M",VLOOKUP(K94,M!A:M,10,0),""))))),0)</f>
        <v/>
      </c>
      <c r="X94" s="191" t="str">
        <f>IFERROR(IF(D94="","",IF(K94="","",IF(J94="","",IF(F94="F",VLOOKUP(K94,F!A:M,11,0),IF(F94="M",VLOOKUP(K94,M!A:M,11,0),""))))),0)</f>
        <v/>
      </c>
      <c r="Y94" s="191" t="str">
        <f>IFERROR(IF(D94="","",IF(K94="","",IF(J94="","",IF(F94="F",VLOOKUP(K94,F!A:M,12,0),IF(F94="M",VLOOKUP(K94,M!A:M,12,0),""))))),0)</f>
        <v/>
      </c>
      <c r="Z94" s="191" t="str">
        <f>IFERROR(IF(D94="","",IF(K94="","",IF(J94="","",IF(F94="F",VLOOKUP(K94,F!A:M,13,0),IF(F94="M",VLOOKUP(K94,M!A:M,13,0),""))))),0)</f>
        <v/>
      </c>
      <c r="AA94" s="191" t="str">
        <f>IFERROR(IF(D94="","",IF(F94="","",IF(J94="","",IF(K94="","",IF(AND(K94&gt;23,K94&lt;=60),IF(F94="F",VLOOKUP(MROUND(HZ94,0.5),'F-Weight for Length'!K:S,2,0),VLOOKUP(MROUND(HZ94,0.5),'M-Weight for Length'!K:S,2,0)),IF(K94&gt;60,IF(F94="F",VLOOKUP(K94,'F-Weight for Length'!U:AC,2,0),VLOOKUP(K94,'M-Weight for Length'!U:AC,2,0)),IF(F94="F",VLOOKUP(MROUND(HZ94,0.5),'F-Weight for Length'!A:I,2,0),VLOOKUP(MROUND(HZ94,0.5),'M-Weight for Length'!A:I,2,0)))))))),0)</f>
        <v/>
      </c>
      <c r="AB94" s="191" t="str">
        <f>IFERROR(IF(D94="","",IF(F94="","",IF(J94="","",IF(K94="","",IF(AND(K94&gt;23,K94&lt;=60),IF(F94="F",VLOOKUP(MROUND(HZ94,0.5),'F-Weight for Length'!K:S,3,0),VLOOKUP(MROUND(HZ94,0.5),'M-Weight for Length'!K:S,3,0)),IF(K94&gt;60,IF(F94="F",VLOOKUP(K94,'F-Weight for Length'!U:AC,3,0),VLOOKUP(K94,'M-Weight for Length'!U:AC,3,0)),IF(F94="F",VLOOKUP(MROUND(HZ94,0.5),'F-Weight for Length'!A:I,3,0),VLOOKUP(MROUND(HZ94,0.5),'M-Weight for Length'!A:I,3,0)))))))),0)</f>
        <v/>
      </c>
      <c r="AC94" s="191" t="str">
        <f>IFERROR(IF(D94="","",IF(F94="","",IF(J94="","",IF(K94="","",IF(AND(K94&gt;23,K94&lt;=60),IF(F94="F",VLOOKUP(MROUND(HZ94,0.5),'F-Weight for Length'!K:S,4,0),VLOOKUP(MROUND(HZ94,0.5),'M-Weight for Length'!K:S,4,0)),IF(K94&gt;60,IF(F94="F",VLOOKUP(K94,'F-Weight for Length'!U:AC,4,0),VLOOKUP(K94,'M-Weight for Length'!U:AC,4,0)),IF(F94="F",VLOOKUP(MROUND(HZ94,0.5),'F-Weight for Length'!A:I,4,0),VLOOKUP(MROUND(HZ94,0.5),'M-Weight for Length'!A:I,4,0)))))))),0)</f>
        <v/>
      </c>
      <c r="AD94" s="191" t="str">
        <f>IFERROR(IF(D94="","",IF(F94="","",IF(J94="","",IF(K94="","",IF(AND(K94&gt;23,K94&lt;=60),IF(F94="F",VLOOKUP(MROUND(HZ94,0.5),'F-Weight for Length'!K:S,5,0),VLOOKUP(MROUND(HZ94,0.5),'M-Weight for Length'!K:S,5,0)),IF(K94&gt;60,IF(F94="F",VLOOKUP(K94,'F-Weight for Length'!U:AC,5,0),VLOOKUP(K94,'M-Weight for Length'!U:AC,5,0)),IF(F94="F",VLOOKUP(MROUND(HZ94,0.5),'F-Weight for Length'!A:I,5,0),VLOOKUP(MROUND(HZ94,0.5),'M-Weight for Length'!A:I,5,0)))))))),0)</f>
        <v/>
      </c>
      <c r="AE94" s="191" t="str">
        <f>IFERROR(IF(D94="","",IF(F94="","",IF(J94="","",IF(K94="","",IF(AND(K94&gt;23,K94&lt;=60),IF(F94="F",VLOOKUP(MROUND(HZ94,0.5),'F-Weight for Length'!K:S,6,0),VLOOKUP(MROUND(HZ94,0.5),'M-Weight for Length'!K:S,6,0)),IF(K94&gt;60,IF(F94="F",VLOOKUP(K94,'F-Weight for Length'!U:AC,6,0),VLOOKUP(K94,'M-Weight for Length'!U:AC,6,0)),IF(F94="F",VLOOKUP(MROUND(HZ94,0.5),'F-Weight for Length'!A:I,6,0),VLOOKUP(MROUND(HZ94,0.5),'M-Weight for Length'!A:I,6,0)))))))),0)</f>
        <v/>
      </c>
      <c r="AF94" s="191" t="str">
        <f>IFERROR(IF(D94="","",IF(F94="","",IF(J94="","",IF(K94="","",IF(AND(K94&gt;23,K94&lt;=60),IF(F94="F",VLOOKUP(MROUND(HZ94,0.5),'F-Weight for Length'!K:S,7,0),VLOOKUP(MROUND(HZ94,0.5),'M-Weight for Length'!K:S,7,0)),IF(K94&gt;60,IF(F94="F",VLOOKUP(K94,'F-Weight for Length'!U:AC,7,0),VLOOKUP(K94,'M-Weight for Length'!U:AC,7,0)),IF(F94="F",VLOOKUP(MROUND(HZ94,0.5),'F-Weight for Length'!A:I,7,0),VLOOKUP(MROUND(HZ94,0.5),'M-Weight for Length'!A:I,7,0)))))))),0)</f>
        <v/>
      </c>
      <c r="AG94" s="191" t="str">
        <f>IFERROR(IF(D94="","",IF(F94="","",IF(J94="","",IF(K94="","",IF(AND(K94&gt;23,K94&lt;=60),IF(F94="F",VLOOKUP(MROUND(HZ94,0.5),'F-Weight for Length'!K:S,8,0),VLOOKUP(MROUND(HZ94,0.5),'M-Weight for Length'!K:S,8,0)),IF(K94&gt;60,IF(F94="F",VLOOKUP(K94,'F-Weight for Length'!U:AC,8,0),VLOOKUP(K94,'M-Weight for Length'!U:AC,8,0)),IF(F94="F",VLOOKUP(MROUND(HZ94,0.5),'F-Weight for Length'!A:I,8,0),VLOOKUP(MROUND(HZ94,0.5),'M-Weight for Length'!A:I,8,0)))))))),0)</f>
        <v/>
      </c>
      <c r="AH94" s="191" t="str">
        <f>IFERROR(IF(D94="","",IF(F94="","",IF(J94="","",IF(K94="","",IF(AND(K94&gt;23,K94&lt;=60),IF(F94="F",VLOOKUP(MROUND(HZ94,0.5),'F-Weight for Length'!K:S,9,0),VLOOKUP(MROUND(HZ94,0.5),'M-Weight for Length'!K:S,9,0)),IF(K94&gt;60,IF(F94="F",VLOOKUP(K94,'F-Weight for Length'!U:AC,9,0),VLOOKUP(K94,'M-Weight for Length'!U:AC,9,0)),IF(F94="F",VLOOKUP(MROUND(HZ94,0.5),'F-Weight for Length'!A:I,9,0),VLOOKUP(MROUND(HZ94,0.5),'M-Weight for Length'!A:I,9,0)))))))),0)</f>
        <v/>
      </c>
      <c r="AI94" s="192">
        <f t="shared" si="243"/>
        <v>0</v>
      </c>
      <c r="AJ94" s="192">
        <f t="shared" si="244"/>
        <v>0</v>
      </c>
      <c r="AK94" s="192">
        <f t="shared" si="245"/>
        <v>0</v>
      </c>
      <c r="AL94" s="192">
        <f t="shared" si="246"/>
        <v>0</v>
      </c>
      <c r="AM94" s="192">
        <f t="shared" si="247"/>
        <v>0</v>
      </c>
      <c r="AN94" s="192">
        <f t="shared" si="248"/>
        <v>0</v>
      </c>
      <c r="AO94" s="192">
        <f t="shared" si="249"/>
        <v>0</v>
      </c>
      <c r="AP94" s="192">
        <f t="shared" si="250"/>
        <v>0</v>
      </c>
      <c r="AQ94" s="192">
        <f t="shared" si="251"/>
        <v>0</v>
      </c>
      <c r="AR94" s="192">
        <f t="shared" si="252"/>
        <v>0</v>
      </c>
      <c r="AS94" s="192">
        <f t="shared" si="253"/>
        <v>0</v>
      </c>
      <c r="AT94" s="192">
        <f t="shared" si="254"/>
        <v>0</v>
      </c>
      <c r="AU94" s="192">
        <f t="shared" si="255"/>
        <v>0</v>
      </c>
      <c r="AV94" s="192">
        <f t="shared" si="256"/>
        <v>0</v>
      </c>
      <c r="AW94" s="192">
        <f t="shared" si="257"/>
        <v>0</v>
      </c>
      <c r="AX94" s="192">
        <f t="shared" si="258"/>
        <v>0</v>
      </c>
      <c r="AY94" s="192">
        <f t="shared" si="259"/>
        <v>0</v>
      </c>
      <c r="AZ94" s="192">
        <f t="shared" si="260"/>
        <v>0</v>
      </c>
      <c r="BA94" s="192">
        <f t="shared" si="261"/>
        <v>0</v>
      </c>
      <c r="BB94" s="192">
        <f t="shared" si="262"/>
        <v>0</v>
      </c>
      <c r="BC94" s="192">
        <f t="shared" si="263"/>
        <v>0</v>
      </c>
      <c r="BD94" s="192">
        <f t="shared" si="264"/>
        <v>0</v>
      </c>
      <c r="BE94" s="192">
        <f t="shared" si="265"/>
        <v>0</v>
      </c>
      <c r="BF94" s="192">
        <f t="shared" si="266"/>
        <v>0</v>
      </c>
      <c r="BG94" s="192">
        <f t="shared" si="267"/>
        <v>0</v>
      </c>
      <c r="BH94" s="192">
        <f t="shared" si="268"/>
        <v>0</v>
      </c>
      <c r="BI94" s="192">
        <f t="shared" si="269"/>
        <v>0</v>
      </c>
      <c r="BJ94" s="192">
        <f t="shared" si="270"/>
        <v>0</v>
      </c>
      <c r="BK94" s="192">
        <f t="shared" si="271"/>
        <v>0</v>
      </c>
      <c r="BL94" s="192">
        <f t="shared" si="272"/>
        <v>0</v>
      </c>
      <c r="BM94" s="192">
        <f t="shared" si="273"/>
        <v>0</v>
      </c>
      <c r="BN94" s="192">
        <f t="shared" si="274"/>
        <v>0</v>
      </c>
      <c r="BO94" s="192">
        <f t="shared" si="275"/>
        <v>0</v>
      </c>
      <c r="BP94" s="192">
        <f t="shared" si="276"/>
        <v>0</v>
      </c>
      <c r="BQ94" s="192">
        <f t="shared" si="277"/>
        <v>0</v>
      </c>
      <c r="BR94" s="192">
        <f t="shared" si="278"/>
        <v>0</v>
      </c>
      <c r="BS94" s="192">
        <f t="shared" si="279"/>
        <v>0</v>
      </c>
      <c r="BT94" s="192">
        <f t="shared" si="280"/>
        <v>0</v>
      </c>
      <c r="BU94" s="192">
        <f t="shared" si="281"/>
        <v>0</v>
      </c>
      <c r="BV94" s="192">
        <f t="shared" si="282"/>
        <v>0</v>
      </c>
      <c r="BW94" s="192">
        <f t="shared" si="283"/>
        <v>0</v>
      </c>
      <c r="BX94" s="192">
        <f t="shared" si="284"/>
        <v>0</v>
      </c>
      <c r="BY94" s="192">
        <f t="shared" si="285"/>
        <v>0</v>
      </c>
      <c r="BZ94" s="192">
        <f t="shared" si="286"/>
        <v>0</v>
      </c>
      <c r="CA94" s="192">
        <f t="shared" si="287"/>
        <v>0</v>
      </c>
      <c r="CB94" s="192">
        <f t="shared" si="288"/>
        <v>0</v>
      </c>
      <c r="CC94" s="192">
        <f t="shared" si="289"/>
        <v>0</v>
      </c>
      <c r="CD94" s="192">
        <f t="shared" si="290"/>
        <v>0</v>
      </c>
      <c r="CE94" s="192">
        <f t="shared" si="291"/>
        <v>0</v>
      </c>
      <c r="CF94" s="192">
        <f t="shared" si="292"/>
        <v>0</v>
      </c>
      <c r="CG94" s="192">
        <f t="shared" si="293"/>
        <v>0</v>
      </c>
      <c r="CH94" s="192">
        <f t="shared" si="294"/>
        <v>0</v>
      </c>
      <c r="CI94" s="192">
        <f t="shared" si="295"/>
        <v>0</v>
      </c>
      <c r="CJ94" s="192">
        <f t="shared" si="296"/>
        <v>0</v>
      </c>
      <c r="CK94" s="192">
        <f t="shared" si="297"/>
        <v>0</v>
      </c>
      <c r="CL94" s="192">
        <f t="shared" si="298"/>
        <v>0</v>
      </c>
      <c r="CM94" s="192">
        <f t="shared" si="299"/>
        <v>0</v>
      </c>
      <c r="CN94" s="192">
        <f t="shared" si="300"/>
        <v>0</v>
      </c>
      <c r="CO94" s="192">
        <f t="shared" si="301"/>
        <v>0</v>
      </c>
      <c r="CP94" s="192">
        <f t="shared" si="302"/>
        <v>0</v>
      </c>
      <c r="CQ94" s="192">
        <f t="shared" si="303"/>
        <v>0</v>
      </c>
      <c r="CR94" s="192">
        <f t="shared" si="304"/>
        <v>0</v>
      </c>
      <c r="CS94" s="192">
        <f t="shared" si="305"/>
        <v>0</v>
      </c>
      <c r="CT94" s="192">
        <f t="shared" si="306"/>
        <v>0</v>
      </c>
      <c r="CU94" s="192">
        <f t="shared" si="307"/>
        <v>0</v>
      </c>
      <c r="CV94" s="192">
        <f t="shared" si="308"/>
        <v>0</v>
      </c>
      <c r="CW94" s="192">
        <f t="shared" si="309"/>
        <v>0</v>
      </c>
      <c r="CX94" s="192">
        <f t="shared" si="310"/>
        <v>0</v>
      </c>
      <c r="CY94" s="192">
        <f t="shared" si="311"/>
        <v>0</v>
      </c>
      <c r="CZ94" s="192">
        <f t="shared" si="312"/>
        <v>0</v>
      </c>
      <c r="DA94" s="192">
        <f t="shared" si="313"/>
        <v>0</v>
      </c>
      <c r="DB94" s="192">
        <f t="shared" si="314"/>
        <v>0</v>
      </c>
      <c r="DC94" s="192">
        <f t="shared" si="315"/>
        <v>0</v>
      </c>
      <c r="DD94" s="192">
        <f t="shared" si="316"/>
        <v>0</v>
      </c>
      <c r="DE94" s="192">
        <f t="shared" si="317"/>
        <v>0</v>
      </c>
      <c r="DF94" s="192">
        <f t="shared" si="318"/>
        <v>0</v>
      </c>
      <c r="DG94" s="192">
        <f t="shared" si="319"/>
        <v>0</v>
      </c>
      <c r="DH94" s="192">
        <f t="shared" si="320"/>
        <v>0</v>
      </c>
      <c r="DI94" s="192">
        <f t="shared" si="321"/>
        <v>0</v>
      </c>
      <c r="DJ94" s="192">
        <f t="shared" si="322"/>
        <v>0</v>
      </c>
      <c r="DK94" s="192">
        <f t="shared" si="323"/>
        <v>0</v>
      </c>
      <c r="DL94" s="192">
        <f t="shared" si="324"/>
        <v>0</v>
      </c>
      <c r="DM94" s="192">
        <f t="shared" si="325"/>
        <v>0</v>
      </c>
      <c r="DN94" s="192">
        <f t="shared" si="326"/>
        <v>0</v>
      </c>
      <c r="DO94" s="192">
        <f t="shared" si="327"/>
        <v>0</v>
      </c>
      <c r="DP94" s="192">
        <f t="shared" si="328"/>
        <v>0</v>
      </c>
      <c r="DQ94" s="192">
        <f t="shared" si="329"/>
        <v>0</v>
      </c>
      <c r="DR94" s="192">
        <f t="shared" si="330"/>
        <v>0</v>
      </c>
      <c r="DS94" s="192">
        <f t="shared" si="331"/>
        <v>0</v>
      </c>
      <c r="DT94" s="192">
        <f t="shared" si="332"/>
        <v>0</v>
      </c>
      <c r="DU94" s="192">
        <f t="shared" si="333"/>
        <v>0</v>
      </c>
      <c r="DV94" s="193">
        <f t="shared" si="445"/>
        <v>0</v>
      </c>
      <c r="DW94" s="193">
        <f t="shared" si="446"/>
        <v>0</v>
      </c>
      <c r="DX94" s="193">
        <f t="shared" si="447"/>
        <v>0</v>
      </c>
      <c r="DY94" s="193">
        <f t="shared" si="448"/>
        <v>0</v>
      </c>
      <c r="DZ94" s="193">
        <f t="shared" si="449"/>
        <v>0</v>
      </c>
      <c r="EA94" s="192">
        <f t="shared" si="339"/>
        <v>0</v>
      </c>
      <c r="EB94" s="192">
        <f t="shared" si="340"/>
        <v>0</v>
      </c>
      <c r="EC94" s="192">
        <f t="shared" si="341"/>
        <v>0</v>
      </c>
      <c r="ED94" s="192">
        <f t="shared" si="342"/>
        <v>0</v>
      </c>
      <c r="EE94" s="192">
        <f t="shared" si="343"/>
        <v>0</v>
      </c>
      <c r="EF94" s="192">
        <f t="shared" si="344"/>
        <v>0</v>
      </c>
      <c r="EG94" s="192">
        <f t="shared" si="345"/>
        <v>0</v>
      </c>
      <c r="EH94" s="192">
        <f t="shared" si="346"/>
        <v>0</v>
      </c>
      <c r="EI94" s="192">
        <f t="shared" si="347"/>
        <v>0</v>
      </c>
      <c r="EJ94" s="192">
        <f t="shared" si="348"/>
        <v>0</v>
      </c>
      <c r="EK94" s="192">
        <f t="shared" si="349"/>
        <v>0</v>
      </c>
      <c r="EL94" s="192">
        <f t="shared" si="350"/>
        <v>0</v>
      </c>
      <c r="EM94" s="192">
        <f t="shared" si="351"/>
        <v>0</v>
      </c>
      <c r="EN94" s="192">
        <f t="shared" si="352"/>
        <v>0</v>
      </c>
      <c r="EO94" s="192">
        <f t="shared" si="353"/>
        <v>0</v>
      </c>
      <c r="EP94" s="192">
        <f t="shared" si="354"/>
        <v>0</v>
      </c>
      <c r="EQ94" s="192">
        <f t="shared" si="355"/>
        <v>0</v>
      </c>
      <c r="ER94" s="192">
        <f t="shared" si="356"/>
        <v>0</v>
      </c>
      <c r="ES94" s="192">
        <f t="shared" si="357"/>
        <v>0</v>
      </c>
      <c r="ET94" s="192">
        <f t="shared" si="358"/>
        <v>0</v>
      </c>
      <c r="EU94" s="192">
        <f t="shared" si="359"/>
        <v>0</v>
      </c>
      <c r="EV94" s="192">
        <f t="shared" si="360"/>
        <v>0</v>
      </c>
      <c r="EW94" s="192">
        <f t="shared" si="361"/>
        <v>0</v>
      </c>
      <c r="EX94" s="192">
        <f t="shared" si="362"/>
        <v>0</v>
      </c>
      <c r="EY94" s="192">
        <f t="shared" si="363"/>
        <v>0</v>
      </c>
      <c r="EZ94" s="192">
        <f t="shared" si="364"/>
        <v>0</v>
      </c>
      <c r="FA94" s="192">
        <f t="shared" si="365"/>
        <v>0</v>
      </c>
      <c r="FB94" s="192">
        <f t="shared" si="366"/>
        <v>0</v>
      </c>
      <c r="FC94" s="192">
        <f t="shared" si="367"/>
        <v>0</v>
      </c>
      <c r="FD94" s="192">
        <f t="shared" si="368"/>
        <v>0</v>
      </c>
      <c r="FE94" s="192">
        <f t="shared" si="369"/>
        <v>0</v>
      </c>
      <c r="FF94" s="192">
        <f t="shared" si="370"/>
        <v>0</v>
      </c>
      <c r="FG94" s="192">
        <f t="shared" si="371"/>
        <v>0</v>
      </c>
      <c r="FH94" s="192">
        <f t="shared" si="372"/>
        <v>0</v>
      </c>
      <c r="FI94" s="192">
        <f t="shared" si="373"/>
        <v>0</v>
      </c>
      <c r="FJ94" s="192">
        <f t="shared" si="374"/>
        <v>0</v>
      </c>
      <c r="FK94" s="192">
        <f t="shared" si="375"/>
        <v>0</v>
      </c>
      <c r="FL94" s="192">
        <f t="shared" si="376"/>
        <v>0</v>
      </c>
      <c r="FM94" s="192">
        <f t="shared" si="377"/>
        <v>0</v>
      </c>
      <c r="FN94" s="192">
        <f t="shared" si="378"/>
        <v>0</v>
      </c>
      <c r="FO94" s="192">
        <f t="shared" si="379"/>
        <v>0</v>
      </c>
      <c r="FP94" s="192">
        <f t="shared" si="380"/>
        <v>0</v>
      </c>
      <c r="FQ94" s="192">
        <f t="shared" si="381"/>
        <v>0</v>
      </c>
      <c r="FR94" s="192">
        <f t="shared" si="382"/>
        <v>0</v>
      </c>
      <c r="FS94" s="192">
        <f t="shared" si="383"/>
        <v>0</v>
      </c>
      <c r="FT94" s="192">
        <f t="shared" si="384"/>
        <v>0</v>
      </c>
      <c r="FU94" s="192">
        <f t="shared" si="385"/>
        <v>0</v>
      </c>
      <c r="FV94" s="192">
        <f t="shared" si="386"/>
        <v>0</v>
      </c>
      <c r="FW94" s="192">
        <f t="shared" si="387"/>
        <v>0</v>
      </c>
      <c r="FX94" s="192">
        <f t="shared" si="388"/>
        <v>0</v>
      </c>
      <c r="FY94" s="192">
        <f t="shared" si="389"/>
        <v>0</v>
      </c>
      <c r="FZ94" s="192">
        <f t="shared" si="390"/>
        <v>0</v>
      </c>
      <c r="GA94" s="192">
        <f t="shared" si="391"/>
        <v>0</v>
      </c>
      <c r="GB94" s="192">
        <f t="shared" si="392"/>
        <v>0</v>
      </c>
      <c r="GC94" s="192">
        <f t="shared" si="393"/>
        <v>0</v>
      </c>
      <c r="GD94" s="192">
        <f t="shared" si="394"/>
        <v>0</v>
      </c>
      <c r="GE94" s="192">
        <f t="shared" si="395"/>
        <v>0</v>
      </c>
      <c r="GF94" s="192">
        <f t="shared" si="396"/>
        <v>0</v>
      </c>
      <c r="GG94" s="192">
        <f t="shared" si="397"/>
        <v>0</v>
      </c>
      <c r="GH94" s="192">
        <f t="shared" si="398"/>
        <v>0</v>
      </c>
      <c r="GI94" s="192">
        <f t="shared" si="399"/>
        <v>0</v>
      </c>
      <c r="GJ94" s="192">
        <f t="shared" si="400"/>
        <v>0</v>
      </c>
      <c r="GK94" s="192">
        <f t="shared" si="401"/>
        <v>0</v>
      </c>
      <c r="GL94" s="192">
        <f t="shared" si="402"/>
        <v>0</v>
      </c>
      <c r="GM94" s="192">
        <f t="shared" si="403"/>
        <v>0</v>
      </c>
      <c r="GN94" s="192">
        <f t="shared" si="404"/>
        <v>0</v>
      </c>
      <c r="GO94" s="192">
        <f t="shared" si="405"/>
        <v>0</v>
      </c>
      <c r="GP94" s="192">
        <f t="shared" si="406"/>
        <v>0</v>
      </c>
      <c r="GQ94" s="192">
        <f t="shared" si="407"/>
        <v>0</v>
      </c>
      <c r="GR94" s="192">
        <f t="shared" si="408"/>
        <v>0</v>
      </c>
      <c r="GS94" s="192">
        <f t="shared" si="409"/>
        <v>0</v>
      </c>
      <c r="GT94" s="192">
        <f t="shared" si="410"/>
        <v>0</v>
      </c>
      <c r="GU94" s="192">
        <f t="shared" si="411"/>
        <v>0</v>
      </c>
      <c r="GV94" s="192">
        <f t="shared" si="412"/>
        <v>0</v>
      </c>
      <c r="GW94" s="192">
        <f t="shared" si="413"/>
        <v>0</v>
      </c>
      <c r="GX94" s="192">
        <f t="shared" si="414"/>
        <v>0</v>
      </c>
      <c r="GY94" s="192">
        <f t="shared" si="415"/>
        <v>0</v>
      </c>
      <c r="GZ94" s="192">
        <f t="shared" si="416"/>
        <v>0</v>
      </c>
      <c r="HA94" s="192">
        <f t="shared" si="417"/>
        <v>0</v>
      </c>
      <c r="HB94" s="192">
        <f t="shared" si="418"/>
        <v>0</v>
      </c>
      <c r="HC94" s="192">
        <f t="shared" si="419"/>
        <v>0</v>
      </c>
      <c r="HD94" s="192">
        <f t="shared" si="420"/>
        <v>0</v>
      </c>
      <c r="HE94" s="192">
        <f t="shared" si="421"/>
        <v>0</v>
      </c>
      <c r="HF94" s="192">
        <f t="shared" si="422"/>
        <v>0</v>
      </c>
      <c r="HG94" s="192">
        <f t="shared" si="423"/>
        <v>0</v>
      </c>
      <c r="HH94" s="192">
        <f t="shared" si="424"/>
        <v>0</v>
      </c>
      <c r="HI94" s="192">
        <f t="shared" si="425"/>
        <v>0</v>
      </c>
      <c r="HJ94" s="192">
        <f t="shared" si="426"/>
        <v>0</v>
      </c>
      <c r="HK94" s="192">
        <f t="shared" si="427"/>
        <v>0</v>
      </c>
      <c r="HL94" s="192">
        <f t="shared" si="428"/>
        <v>0</v>
      </c>
      <c r="HM94" s="192">
        <f t="shared" si="429"/>
        <v>0</v>
      </c>
      <c r="HN94" s="194">
        <f t="shared" si="450"/>
        <v>0</v>
      </c>
      <c r="HO94" s="194">
        <f t="shared" si="451"/>
        <v>0</v>
      </c>
      <c r="HP94" s="194">
        <f t="shared" si="452"/>
        <v>0</v>
      </c>
      <c r="HQ94" s="194">
        <f t="shared" si="453"/>
        <v>0</v>
      </c>
      <c r="HR94" s="194">
        <f t="shared" si="454"/>
        <v>0</v>
      </c>
      <c r="HS94" s="195" t="str">
        <f t="shared" si="229"/>
        <v/>
      </c>
      <c r="HT94" s="196">
        <f t="shared" si="455"/>
        <v>0</v>
      </c>
      <c r="HU94" s="196">
        <f t="shared" si="456"/>
        <v>0</v>
      </c>
      <c r="HV94" s="197" t="str">
        <f t="shared" si="232"/>
        <v/>
      </c>
      <c r="HW94" s="197" t="str">
        <f t="shared" si="435"/>
        <v/>
      </c>
      <c r="HX94" s="197" t="str">
        <f t="shared" si="436"/>
        <v/>
      </c>
      <c r="HY94" s="195" t="str">
        <f t="shared" si="233"/>
        <v/>
      </c>
      <c r="HZ94" s="30">
        <f t="shared" si="227"/>
        <v>0</v>
      </c>
      <c r="IA94" s="198">
        <f t="shared" si="234"/>
        <v>0</v>
      </c>
      <c r="IB94" s="195"/>
      <c r="IC94" s="195">
        <f t="shared" si="437"/>
        <v>0</v>
      </c>
      <c r="ID94" s="195">
        <f t="shared" si="235"/>
        <v>0</v>
      </c>
      <c r="IE94" s="195">
        <f t="shared" si="438"/>
        <v>0</v>
      </c>
      <c r="IF94" s="195">
        <f t="shared" si="236"/>
        <v>0</v>
      </c>
      <c r="IG94" s="307">
        <f t="shared" si="237"/>
        <v>0</v>
      </c>
      <c r="IH94" s="307">
        <f t="shared" si="238"/>
        <v>0</v>
      </c>
      <c r="II94" s="44">
        <f t="shared" si="239"/>
        <v>0</v>
      </c>
      <c r="IJ94" s="44">
        <f t="shared" si="439"/>
        <v>0</v>
      </c>
      <c r="IK94" s="44">
        <f t="shared" si="440"/>
        <v>0</v>
      </c>
      <c r="IL94" s="44">
        <f t="shared" si="441"/>
        <v>0</v>
      </c>
      <c r="IM94" s="44">
        <f t="shared" si="442"/>
        <v>0</v>
      </c>
      <c r="IN94" s="44">
        <f t="shared" si="443"/>
        <v>0</v>
      </c>
      <c r="IO94" s="44">
        <f t="shared" si="444"/>
        <v>0</v>
      </c>
    </row>
    <row r="95" spans="1:249" ht="18" customHeight="1">
      <c r="A95" s="188">
        <v>89</v>
      </c>
      <c r="B95" s="326"/>
      <c r="C95" s="289"/>
      <c r="D95" s="199"/>
      <c r="E95" s="189"/>
      <c r="F95" s="189"/>
      <c r="G95" s="190"/>
      <c r="H95" s="190"/>
      <c r="I95" s="272"/>
      <c r="J95" s="207"/>
      <c r="K95" s="214" t="str">
        <f t="shared" si="240"/>
        <v/>
      </c>
      <c r="L95" s="200" t="str">
        <f t="shared" si="241"/>
        <v/>
      </c>
      <c r="M95" s="200" t="str">
        <f t="shared" si="242"/>
        <v/>
      </c>
      <c r="N95" s="209" t="str">
        <f t="shared" si="228"/>
        <v/>
      </c>
      <c r="O95" s="208" t="str">
        <f>IFERROR(IF(D95="","",IF(K95="","",IF(I95="","",IF(F95="F",VLOOKUP(K95,F!A:G,2,0),IF(F95="M",VLOOKUP(K95,M!A:G,2,0),""))))),0)</f>
        <v/>
      </c>
      <c r="P95" s="191" t="str">
        <f>IFERROR(IF(D95="","",IF(K95="","",IF(I95="","",IF(F95="F",VLOOKUP(K95,F!A:G,3,0),IF(F95="M",VLOOKUP(K95,M!A:G,3,0),""))))),0)</f>
        <v/>
      </c>
      <c r="Q95" s="191" t="str">
        <f>IFERROR(IF(D95="","",IF(K95="","",IF(I95="","",IF(F95="F",VLOOKUP(K95,F!A:G,4,0),IF(F95="M",VLOOKUP(K95,M!A:G,4,0),""))))),0)</f>
        <v/>
      </c>
      <c r="R95" s="191" t="str">
        <f>IFERROR(IF(D95="","",IF(K95="","",IF(I95="","",IF(F95="F",VLOOKUP(K95,F!A:G,5,0),IF(F95="M",VLOOKUP(K95,M!A:G,5,0),""))))),0)</f>
        <v/>
      </c>
      <c r="S95" s="191" t="str">
        <f>IFERROR(IF(D95="","",IF(K95="","",IF(I95="","",IF(F95="F",VLOOKUP(K95,F!A:G,6,0),IF(F95="M",VLOOKUP(K95,M!A:G,6,0),""))))),0)</f>
        <v/>
      </c>
      <c r="T95" s="191" t="str">
        <f>IFERROR(IF(D95="","",IF(K95="","",IF(I95="","",IF(F95="F",VLOOKUP(K95,F!A:G,7,0),IF(F95="M",VLOOKUP(K95,M!A:G,7,0),""))))),0)</f>
        <v/>
      </c>
      <c r="U95" s="191" t="str">
        <f>IFERROR(IF(D95="","",IF(K95="","",IF(J95="","",IF(F95="F",VLOOKUP(K95,F!A:M,8,0),IF(F95="M",VLOOKUP(K95,M!A:M,8,0),""))))),0)</f>
        <v/>
      </c>
      <c r="V95" s="191" t="str">
        <f>IFERROR(IF(D95="","",IF(K95="","",IF(J95="","",IF(F95="F",VLOOKUP(K95,F!A:M,9,0),IF(F95="M",VLOOKUP(K95,M!A:M,9,0),""))))),0)</f>
        <v/>
      </c>
      <c r="W95" s="191" t="str">
        <f>IFERROR(IF(D95="","",IF(K95="","",IF(J95="","",IF(F95="F",VLOOKUP(K95,F!A:M,10,0),IF(F95="M",VLOOKUP(K95,M!A:M,10,0),""))))),0)</f>
        <v/>
      </c>
      <c r="X95" s="191" t="str">
        <f>IFERROR(IF(D95="","",IF(K95="","",IF(J95="","",IF(F95="F",VLOOKUP(K95,F!A:M,11,0),IF(F95="M",VLOOKUP(K95,M!A:M,11,0),""))))),0)</f>
        <v/>
      </c>
      <c r="Y95" s="191" t="str">
        <f>IFERROR(IF(D95="","",IF(K95="","",IF(J95="","",IF(F95="F",VLOOKUP(K95,F!A:M,12,0),IF(F95="M",VLOOKUP(K95,M!A:M,12,0),""))))),0)</f>
        <v/>
      </c>
      <c r="Z95" s="191" t="str">
        <f>IFERROR(IF(D95="","",IF(K95="","",IF(J95="","",IF(F95="F",VLOOKUP(K95,F!A:M,13,0),IF(F95="M",VLOOKUP(K95,M!A:M,13,0),""))))),0)</f>
        <v/>
      </c>
      <c r="AA95" s="191" t="str">
        <f>IFERROR(IF(D95="","",IF(F95="","",IF(J95="","",IF(K95="","",IF(AND(K95&gt;23,K95&lt;=60),IF(F95="F",VLOOKUP(MROUND(HZ95,0.5),'F-Weight for Length'!K:S,2,0),VLOOKUP(MROUND(HZ95,0.5),'M-Weight for Length'!K:S,2,0)),IF(K95&gt;60,IF(F95="F",VLOOKUP(K95,'F-Weight for Length'!U:AC,2,0),VLOOKUP(K95,'M-Weight for Length'!U:AC,2,0)),IF(F95="F",VLOOKUP(MROUND(HZ95,0.5),'F-Weight for Length'!A:I,2,0),VLOOKUP(MROUND(HZ95,0.5),'M-Weight for Length'!A:I,2,0)))))))),0)</f>
        <v/>
      </c>
      <c r="AB95" s="191" t="str">
        <f>IFERROR(IF(D95="","",IF(F95="","",IF(J95="","",IF(K95="","",IF(AND(K95&gt;23,K95&lt;=60),IF(F95="F",VLOOKUP(MROUND(HZ95,0.5),'F-Weight for Length'!K:S,3,0),VLOOKUP(MROUND(HZ95,0.5),'M-Weight for Length'!K:S,3,0)),IF(K95&gt;60,IF(F95="F",VLOOKUP(K95,'F-Weight for Length'!U:AC,3,0),VLOOKUP(K95,'M-Weight for Length'!U:AC,3,0)),IF(F95="F",VLOOKUP(MROUND(HZ95,0.5),'F-Weight for Length'!A:I,3,0),VLOOKUP(MROUND(HZ95,0.5),'M-Weight for Length'!A:I,3,0)))))))),0)</f>
        <v/>
      </c>
      <c r="AC95" s="191" t="str">
        <f>IFERROR(IF(D95="","",IF(F95="","",IF(J95="","",IF(K95="","",IF(AND(K95&gt;23,K95&lt;=60),IF(F95="F",VLOOKUP(MROUND(HZ95,0.5),'F-Weight for Length'!K:S,4,0),VLOOKUP(MROUND(HZ95,0.5),'M-Weight for Length'!K:S,4,0)),IF(K95&gt;60,IF(F95="F",VLOOKUP(K95,'F-Weight for Length'!U:AC,4,0),VLOOKUP(K95,'M-Weight for Length'!U:AC,4,0)),IF(F95="F",VLOOKUP(MROUND(HZ95,0.5),'F-Weight for Length'!A:I,4,0),VLOOKUP(MROUND(HZ95,0.5),'M-Weight for Length'!A:I,4,0)))))))),0)</f>
        <v/>
      </c>
      <c r="AD95" s="191" t="str">
        <f>IFERROR(IF(D95="","",IF(F95="","",IF(J95="","",IF(K95="","",IF(AND(K95&gt;23,K95&lt;=60),IF(F95="F",VLOOKUP(MROUND(HZ95,0.5),'F-Weight for Length'!K:S,5,0),VLOOKUP(MROUND(HZ95,0.5),'M-Weight for Length'!K:S,5,0)),IF(K95&gt;60,IF(F95="F",VLOOKUP(K95,'F-Weight for Length'!U:AC,5,0),VLOOKUP(K95,'M-Weight for Length'!U:AC,5,0)),IF(F95="F",VLOOKUP(MROUND(HZ95,0.5),'F-Weight for Length'!A:I,5,0),VLOOKUP(MROUND(HZ95,0.5),'M-Weight for Length'!A:I,5,0)))))))),0)</f>
        <v/>
      </c>
      <c r="AE95" s="191" t="str">
        <f>IFERROR(IF(D95="","",IF(F95="","",IF(J95="","",IF(K95="","",IF(AND(K95&gt;23,K95&lt;=60),IF(F95="F",VLOOKUP(MROUND(HZ95,0.5),'F-Weight for Length'!K:S,6,0),VLOOKUP(MROUND(HZ95,0.5),'M-Weight for Length'!K:S,6,0)),IF(K95&gt;60,IF(F95="F",VLOOKUP(K95,'F-Weight for Length'!U:AC,6,0),VLOOKUP(K95,'M-Weight for Length'!U:AC,6,0)),IF(F95="F",VLOOKUP(MROUND(HZ95,0.5),'F-Weight for Length'!A:I,6,0),VLOOKUP(MROUND(HZ95,0.5),'M-Weight for Length'!A:I,6,0)))))))),0)</f>
        <v/>
      </c>
      <c r="AF95" s="191" t="str">
        <f>IFERROR(IF(D95="","",IF(F95="","",IF(J95="","",IF(K95="","",IF(AND(K95&gt;23,K95&lt;=60),IF(F95="F",VLOOKUP(MROUND(HZ95,0.5),'F-Weight for Length'!K:S,7,0),VLOOKUP(MROUND(HZ95,0.5),'M-Weight for Length'!K:S,7,0)),IF(K95&gt;60,IF(F95="F",VLOOKUP(K95,'F-Weight for Length'!U:AC,7,0),VLOOKUP(K95,'M-Weight for Length'!U:AC,7,0)),IF(F95="F",VLOOKUP(MROUND(HZ95,0.5),'F-Weight for Length'!A:I,7,0),VLOOKUP(MROUND(HZ95,0.5),'M-Weight for Length'!A:I,7,0)))))))),0)</f>
        <v/>
      </c>
      <c r="AG95" s="191" t="str">
        <f>IFERROR(IF(D95="","",IF(F95="","",IF(J95="","",IF(K95="","",IF(AND(K95&gt;23,K95&lt;=60),IF(F95="F",VLOOKUP(MROUND(HZ95,0.5),'F-Weight for Length'!K:S,8,0),VLOOKUP(MROUND(HZ95,0.5),'M-Weight for Length'!K:S,8,0)),IF(K95&gt;60,IF(F95="F",VLOOKUP(K95,'F-Weight for Length'!U:AC,8,0),VLOOKUP(K95,'M-Weight for Length'!U:AC,8,0)),IF(F95="F",VLOOKUP(MROUND(HZ95,0.5),'F-Weight for Length'!A:I,8,0),VLOOKUP(MROUND(HZ95,0.5),'M-Weight for Length'!A:I,8,0)))))))),0)</f>
        <v/>
      </c>
      <c r="AH95" s="191" t="str">
        <f>IFERROR(IF(D95="","",IF(F95="","",IF(J95="","",IF(K95="","",IF(AND(K95&gt;23,K95&lt;=60),IF(F95="F",VLOOKUP(MROUND(HZ95,0.5),'F-Weight for Length'!K:S,9,0),VLOOKUP(MROUND(HZ95,0.5),'M-Weight for Length'!K:S,9,0)),IF(K95&gt;60,IF(F95="F",VLOOKUP(K95,'F-Weight for Length'!U:AC,9,0),VLOOKUP(K95,'M-Weight for Length'!U:AC,9,0)),IF(F95="F",VLOOKUP(MROUND(HZ95,0.5),'F-Weight for Length'!A:I,9,0),VLOOKUP(MROUND(HZ95,0.5),'M-Weight for Length'!A:I,9,0)))))))),0)</f>
        <v/>
      </c>
      <c r="AI95" s="192">
        <f t="shared" si="243"/>
        <v>0</v>
      </c>
      <c r="AJ95" s="192">
        <f t="shared" si="244"/>
        <v>0</v>
      </c>
      <c r="AK95" s="192">
        <f t="shared" si="245"/>
        <v>0</v>
      </c>
      <c r="AL95" s="192">
        <f t="shared" si="246"/>
        <v>0</v>
      </c>
      <c r="AM95" s="192">
        <f t="shared" si="247"/>
        <v>0</v>
      </c>
      <c r="AN95" s="192">
        <f t="shared" si="248"/>
        <v>0</v>
      </c>
      <c r="AO95" s="192">
        <f t="shared" si="249"/>
        <v>0</v>
      </c>
      <c r="AP95" s="192">
        <f t="shared" si="250"/>
        <v>0</v>
      </c>
      <c r="AQ95" s="192">
        <f t="shared" si="251"/>
        <v>0</v>
      </c>
      <c r="AR95" s="192">
        <f t="shared" si="252"/>
        <v>0</v>
      </c>
      <c r="AS95" s="192">
        <f t="shared" si="253"/>
        <v>0</v>
      </c>
      <c r="AT95" s="192">
        <f t="shared" si="254"/>
        <v>0</v>
      </c>
      <c r="AU95" s="192">
        <f t="shared" si="255"/>
        <v>0</v>
      </c>
      <c r="AV95" s="192">
        <f t="shared" si="256"/>
        <v>0</v>
      </c>
      <c r="AW95" s="192">
        <f t="shared" si="257"/>
        <v>0</v>
      </c>
      <c r="AX95" s="192">
        <f t="shared" si="258"/>
        <v>0</v>
      </c>
      <c r="AY95" s="192">
        <f t="shared" si="259"/>
        <v>0</v>
      </c>
      <c r="AZ95" s="192">
        <f t="shared" si="260"/>
        <v>0</v>
      </c>
      <c r="BA95" s="192">
        <f t="shared" si="261"/>
        <v>0</v>
      </c>
      <c r="BB95" s="192">
        <f t="shared" si="262"/>
        <v>0</v>
      </c>
      <c r="BC95" s="192">
        <f t="shared" si="263"/>
        <v>0</v>
      </c>
      <c r="BD95" s="192">
        <f t="shared" si="264"/>
        <v>0</v>
      </c>
      <c r="BE95" s="192">
        <f t="shared" si="265"/>
        <v>0</v>
      </c>
      <c r="BF95" s="192">
        <f t="shared" si="266"/>
        <v>0</v>
      </c>
      <c r="BG95" s="192">
        <f t="shared" si="267"/>
        <v>0</v>
      </c>
      <c r="BH95" s="192">
        <f t="shared" si="268"/>
        <v>0</v>
      </c>
      <c r="BI95" s="192">
        <f t="shared" si="269"/>
        <v>0</v>
      </c>
      <c r="BJ95" s="192">
        <f t="shared" si="270"/>
        <v>0</v>
      </c>
      <c r="BK95" s="192">
        <f t="shared" si="271"/>
        <v>0</v>
      </c>
      <c r="BL95" s="192">
        <f t="shared" si="272"/>
        <v>0</v>
      </c>
      <c r="BM95" s="192">
        <f t="shared" si="273"/>
        <v>0</v>
      </c>
      <c r="BN95" s="192">
        <f t="shared" si="274"/>
        <v>0</v>
      </c>
      <c r="BO95" s="192">
        <f t="shared" si="275"/>
        <v>0</v>
      </c>
      <c r="BP95" s="192">
        <f t="shared" si="276"/>
        <v>0</v>
      </c>
      <c r="BQ95" s="192">
        <f t="shared" si="277"/>
        <v>0</v>
      </c>
      <c r="BR95" s="192">
        <f t="shared" si="278"/>
        <v>0</v>
      </c>
      <c r="BS95" s="192">
        <f t="shared" si="279"/>
        <v>0</v>
      </c>
      <c r="BT95" s="192">
        <f t="shared" si="280"/>
        <v>0</v>
      </c>
      <c r="BU95" s="192">
        <f t="shared" si="281"/>
        <v>0</v>
      </c>
      <c r="BV95" s="192">
        <f t="shared" si="282"/>
        <v>0</v>
      </c>
      <c r="BW95" s="192">
        <f t="shared" si="283"/>
        <v>0</v>
      </c>
      <c r="BX95" s="192">
        <f t="shared" si="284"/>
        <v>0</v>
      </c>
      <c r="BY95" s="192">
        <f t="shared" si="285"/>
        <v>0</v>
      </c>
      <c r="BZ95" s="192">
        <f t="shared" si="286"/>
        <v>0</v>
      </c>
      <c r="CA95" s="192">
        <f t="shared" si="287"/>
        <v>0</v>
      </c>
      <c r="CB95" s="192">
        <f t="shared" si="288"/>
        <v>0</v>
      </c>
      <c r="CC95" s="192">
        <f t="shared" si="289"/>
        <v>0</v>
      </c>
      <c r="CD95" s="192">
        <f t="shared" si="290"/>
        <v>0</v>
      </c>
      <c r="CE95" s="192">
        <f t="shared" si="291"/>
        <v>0</v>
      </c>
      <c r="CF95" s="192">
        <f t="shared" si="292"/>
        <v>0</v>
      </c>
      <c r="CG95" s="192">
        <f t="shared" si="293"/>
        <v>0</v>
      </c>
      <c r="CH95" s="192">
        <f t="shared" si="294"/>
        <v>0</v>
      </c>
      <c r="CI95" s="192">
        <f t="shared" si="295"/>
        <v>0</v>
      </c>
      <c r="CJ95" s="192">
        <f t="shared" si="296"/>
        <v>0</v>
      </c>
      <c r="CK95" s="192">
        <f t="shared" si="297"/>
        <v>0</v>
      </c>
      <c r="CL95" s="192">
        <f t="shared" si="298"/>
        <v>0</v>
      </c>
      <c r="CM95" s="192">
        <f t="shared" si="299"/>
        <v>0</v>
      </c>
      <c r="CN95" s="192">
        <f t="shared" si="300"/>
        <v>0</v>
      </c>
      <c r="CO95" s="192">
        <f t="shared" si="301"/>
        <v>0</v>
      </c>
      <c r="CP95" s="192">
        <f t="shared" si="302"/>
        <v>0</v>
      </c>
      <c r="CQ95" s="192">
        <f t="shared" si="303"/>
        <v>0</v>
      </c>
      <c r="CR95" s="192">
        <f t="shared" si="304"/>
        <v>0</v>
      </c>
      <c r="CS95" s="192">
        <f t="shared" si="305"/>
        <v>0</v>
      </c>
      <c r="CT95" s="192">
        <f t="shared" si="306"/>
        <v>0</v>
      </c>
      <c r="CU95" s="192">
        <f t="shared" si="307"/>
        <v>0</v>
      </c>
      <c r="CV95" s="192">
        <f t="shared" si="308"/>
        <v>0</v>
      </c>
      <c r="CW95" s="192">
        <f t="shared" si="309"/>
        <v>0</v>
      </c>
      <c r="CX95" s="192">
        <f t="shared" si="310"/>
        <v>0</v>
      </c>
      <c r="CY95" s="192">
        <f t="shared" si="311"/>
        <v>0</v>
      </c>
      <c r="CZ95" s="192">
        <f t="shared" si="312"/>
        <v>0</v>
      </c>
      <c r="DA95" s="192">
        <f t="shared" si="313"/>
        <v>0</v>
      </c>
      <c r="DB95" s="192">
        <f t="shared" si="314"/>
        <v>0</v>
      </c>
      <c r="DC95" s="192">
        <f t="shared" si="315"/>
        <v>0</v>
      </c>
      <c r="DD95" s="192">
        <f t="shared" si="316"/>
        <v>0</v>
      </c>
      <c r="DE95" s="192">
        <f t="shared" si="317"/>
        <v>0</v>
      </c>
      <c r="DF95" s="192">
        <f t="shared" si="318"/>
        <v>0</v>
      </c>
      <c r="DG95" s="192">
        <f t="shared" si="319"/>
        <v>0</v>
      </c>
      <c r="DH95" s="192">
        <f t="shared" si="320"/>
        <v>0</v>
      </c>
      <c r="DI95" s="192">
        <f t="shared" si="321"/>
        <v>0</v>
      </c>
      <c r="DJ95" s="192">
        <f t="shared" si="322"/>
        <v>0</v>
      </c>
      <c r="DK95" s="192">
        <f t="shared" si="323"/>
        <v>0</v>
      </c>
      <c r="DL95" s="192">
        <f t="shared" si="324"/>
        <v>0</v>
      </c>
      <c r="DM95" s="192">
        <f t="shared" si="325"/>
        <v>0</v>
      </c>
      <c r="DN95" s="192">
        <f t="shared" si="326"/>
        <v>0</v>
      </c>
      <c r="DO95" s="192">
        <f t="shared" si="327"/>
        <v>0</v>
      </c>
      <c r="DP95" s="192">
        <f t="shared" si="328"/>
        <v>0</v>
      </c>
      <c r="DQ95" s="192">
        <f t="shared" si="329"/>
        <v>0</v>
      </c>
      <c r="DR95" s="192">
        <f t="shared" si="330"/>
        <v>0</v>
      </c>
      <c r="DS95" s="192">
        <f t="shared" si="331"/>
        <v>0</v>
      </c>
      <c r="DT95" s="192">
        <f t="shared" si="332"/>
        <v>0</v>
      </c>
      <c r="DU95" s="192">
        <f t="shared" si="333"/>
        <v>0</v>
      </c>
      <c r="DV95" s="193">
        <f t="shared" si="445"/>
        <v>0</v>
      </c>
      <c r="DW95" s="193">
        <f t="shared" si="446"/>
        <v>0</v>
      </c>
      <c r="DX95" s="193">
        <f t="shared" si="447"/>
        <v>0</v>
      </c>
      <c r="DY95" s="193">
        <f t="shared" si="448"/>
        <v>0</v>
      </c>
      <c r="DZ95" s="193">
        <f t="shared" si="449"/>
        <v>0</v>
      </c>
      <c r="EA95" s="192">
        <f t="shared" si="339"/>
        <v>0</v>
      </c>
      <c r="EB95" s="192">
        <f t="shared" si="340"/>
        <v>0</v>
      </c>
      <c r="EC95" s="192">
        <f t="shared" si="341"/>
        <v>0</v>
      </c>
      <c r="ED95" s="192">
        <f t="shared" si="342"/>
        <v>0</v>
      </c>
      <c r="EE95" s="192">
        <f t="shared" si="343"/>
        <v>0</v>
      </c>
      <c r="EF95" s="192">
        <f t="shared" si="344"/>
        <v>0</v>
      </c>
      <c r="EG95" s="192">
        <f t="shared" si="345"/>
        <v>0</v>
      </c>
      <c r="EH95" s="192">
        <f t="shared" si="346"/>
        <v>0</v>
      </c>
      <c r="EI95" s="192">
        <f t="shared" si="347"/>
        <v>0</v>
      </c>
      <c r="EJ95" s="192">
        <f t="shared" si="348"/>
        <v>0</v>
      </c>
      <c r="EK95" s="192">
        <f t="shared" si="349"/>
        <v>0</v>
      </c>
      <c r="EL95" s="192">
        <f t="shared" si="350"/>
        <v>0</v>
      </c>
      <c r="EM95" s="192">
        <f t="shared" si="351"/>
        <v>0</v>
      </c>
      <c r="EN95" s="192">
        <f t="shared" si="352"/>
        <v>0</v>
      </c>
      <c r="EO95" s="192">
        <f t="shared" si="353"/>
        <v>0</v>
      </c>
      <c r="EP95" s="192">
        <f t="shared" si="354"/>
        <v>0</v>
      </c>
      <c r="EQ95" s="192">
        <f t="shared" si="355"/>
        <v>0</v>
      </c>
      <c r="ER95" s="192">
        <f t="shared" si="356"/>
        <v>0</v>
      </c>
      <c r="ES95" s="192">
        <f t="shared" si="357"/>
        <v>0</v>
      </c>
      <c r="ET95" s="192">
        <f t="shared" si="358"/>
        <v>0</v>
      </c>
      <c r="EU95" s="192">
        <f t="shared" si="359"/>
        <v>0</v>
      </c>
      <c r="EV95" s="192">
        <f t="shared" si="360"/>
        <v>0</v>
      </c>
      <c r="EW95" s="192">
        <f t="shared" si="361"/>
        <v>0</v>
      </c>
      <c r="EX95" s="192">
        <f t="shared" si="362"/>
        <v>0</v>
      </c>
      <c r="EY95" s="192">
        <f t="shared" si="363"/>
        <v>0</v>
      </c>
      <c r="EZ95" s="192">
        <f t="shared" si="364"/>
        <v>0</v>
      </c>
      <c r="FA95" s="192">
        <f t="shared" si="365"/>
        <v>0</v>
      </c>
      <c r="FB95" s="192">
        <f t="shared" si="366"/>
        <v>0</v>
      </c>
      <c r="FC95" s="192">
        <f t="shared" si="367"/>
        <v>0</v>
      </c>
      <c r="FD95" s="192">
        <f t="shared" si="368"/>
        <v>0</v>
      </c>
      <c r="FE95" s="192">
        <f t="shared" si="369"/>
        <v>0</v>
      </c>
      <c r="FF95" s="192">
        <f t="shared" si="370"/>
        <v>0</v>
      </c>
      <c r="FG95" s="192">
        <f t="shared" si="371"/>
        <v>0</v>
      </c>
      <c r="FH95" s="192">
        <f t="shared" si="372"/>
        <v>0</v>
      </c>
      <c r="FI95" s="192">
        <f t="shared" si="373"/>
        <v>0</v>
      </c>
      <c r="FJ95" s="192">
        <f t="shared" si="374"/>
        <v>0</v>
      </c>
      <c r="FK95" s="192">
        <f t="shared" si="375"/>
        <v>0</v>
      </c>
      <c r="FL95" s="192">
        <f t="shared" si="376"/>
        <v>0</v>
      </c>
      <c r="FM95" s="192">
        <f t="shared" si="377"/>
        <v>0</v>
      </c>
      <c r="FN95" s="192">
        <f t="shared" si="378"/>
        <v>0</v>
      </c>
      <c r="FO95" s="192">
        <f t="shared" si="379"/>
        <v>0</v>
      </c>
      <c r="FP95" s="192">
        <f t="shared" si="380"/>
        <v>0</v>
      </c>
      <c r="FQ95" s="192">
        <f t="shared" si="381"/>
        <v>0</v>
      </c>
      <c r="FR95" s="192">
        <f t="shared" si="382"/>
        <v>0</v>
      </c>
      <c r="FS95" s="192">
        <f t="shared" si="383"/>
        <v>0</v>
      </c>
      <c r="FT95" s="192">
        <f t="shared" si="384"/>
        <v>0</v>
      </c>
      <c r="FU95" s="192">
        <f t="shared" si="385"/>
        <v>0</v>
      </c>
      <c r="FV95" s="192">
        <f t="shared" si="386"/>
        <v>0</v>
      </c>
      <c r="FW95" s="192">
        <f t="shared" si="387"/>
        <v>0</v>
      </c>
      <c r="FX95" s="192">
        <f t="shared" si="388"/>
        <v>0</v>
      </c>
      <c r="FY95" s="192">
        <f t="shared" si="389"/>
        <v>0</v>
      </c>
      <c r="FZ95" s="192">
        <f t="shared" si="390"/>
        <v>0</v>
      </c>
      <c r="GA95" s="192">
        <f t="shared" si="391"/>
        <v>0</v>
      </c>
      <c r="GB95" s="192">
        <f t="shared" si="392"/>
        <v>0</v>
      </c>
      <c r="GC95" s="192">
        <f t="shared" si="393"/>
        <v>0</v>
      </c>
      <c r="GD95" s="192">
        <f t="shared" si="394"/>
        <v>0</v>
      </c>
      <c r="GE95" s="192">
        <f t="shared" si="395"/>
        <v>0</v>
      </c>
      <c r="GF95" s="192">
        <f t="shared" si="396"/>
        <v>0</v>
      </c>
      <c r="GG95" s="192">
        <f t="shared" si="397"/>
        <v>0</v>
      </c>
      <c r="GH95" s="192">
        <f t="shared" si="398"/>
        <v>0</v>
      </c>
      <c r="GI95" s="192">
        <f t="shared" si="399"/>
        <v>0</v>
      </c>
      <c r="GJ95" s="192">
        <f t="shared" si="400"/>
        <v>0</v>
      </c>
      <c r="GK95" s="192">
        <f t="shared" si="401"/>
        <v>0</v>
      </c>
      <c r="GL95" s="192">
        <f t="shared" si="402"/>
        <v>0</v>
      </c>
      <c r="GM95" s="192">
        <f t="shared" si="403"/>
        <v>0</v>
      </c>
      <c r="GN95" s="192">
        <f t="shared" si="404"/>
        <v>0</v>
      </c>
      <c r="GO95" s="192">
        <f t="shared" si="405"/>
        <v>0</v>
      </c>
      <c r="GP95" s="192">
        <f t="shared" si="406"/>
        <v>0</v>
      </c>
      <c r="GQ95" s="192">
        <f t="shared" si="407"/>
        <v>0</v>
      </c>
      <c r="GR95" s="192">
        <f t="shared" si="408"/>
        <v>0</v>
      </c>
      <c r="GS95" s="192">
        <f t="shared" si="409"/>
        <v>0</v>
      </c>
      <c r="GT95" s="192">
        <f t="shared" si="410"/>
        <v>0</v>
      </c>
      <c r="GU95" s="192">
        <f t="shared" si="411"/>
        <v>0</v>
      </c>
      <c r="GV95" s="192">
        <f t="shared" si="412"/>
        <v>0</v>
      </c>
      <c r="GW95" s="192">
        <f t="shared" si="413"/>
        <v>0</v>
      </c>
      <c r="GX95" s="192">
        <f t="shared" si="414"/>
        <v>0</v>
      </c>
      <c r="GY95" s="192">
        <f t="shared" si="415"/>
        <v>0</v>
      </c>
      <c r="GZ95" s="192">
        <f t="shared" si="416"/>
        <v>0</v>
      </c>
      <c r="HA95" s="192">
        <f t="shared" si="417"/>
        <v>0</v>
      </c>
      <c r="HB95" s="192">
        <f t="shared" si="418"/>
        <v>0</v>
      </c>
      <c r="HC95" s="192">
        <f t="shared" si="419"/>
        <v>0</v>
      </c>
      <c r="HD95" s="192">
        <f t="shared" si="420"/>
        <v>0</v>
      </c>
      <c r="HE95" s="192">
        <f t="shared" si="421"/>
        <v>0</v>
      </c>
      <c r="HF95" s="192">
        <f t="shared" si="422"/>
        <v>0</v>
      </c>
      <c r="HG95" s="192">
        <f t="shared" si="423"/>
        <v>0</v>
      </c>
      <c r="HH95" s="192">
        <f t="shared" si="424"/>
        <v>0</v>
      </c>
      <c r="HI95" s="192">
        <f t="shared" si="425"/>
        <v>0</v>
      </c>
      <c r="HJ95" s="192">
        <f t="shared" si="426"/>
        <v>0</v>
      </c>
      <c r="HK95" s="192">
        <f t="shared" si="427"/>
        <v>0</v>
      </c>
      <c r="HL95" s="192">
        <f t="shared" si="428"/>
        <v>0</v>
      </c>
      <c r="HM95" s="192">
        <f t="shared" si="429"/>
        <v>0</v>
      </c>
      <c r="HN95" s="194">
        <f t="shared" si="450"/>
        <v>0</v>
      </c>
      <c r="HO95" s="194">
        <f t="shared" si="451"/>
        <v>0</v>
      </c>
      <c r="HP95" s="194">
        <f t="shared" si="452"/>
        <v>0</v>
      </c>
      <c r="HQ95" s="194">
        <f t="shared" si="453"/>
        <v>0</v>
      </c>
      <c r="HR95" s="194">
        <f t="shared" si="454"/>
        <v>0</v>
      </c>
      <c r="HS95" s="195" t="str">
        <f t="shared" si="229"/>
        <v/>
      </c>
      <c r="HT95" s="196">
        <f t="shared" si="455"/>
        <v>0</v>
      </c>
      <c r="HU95" s="196">
        <f t="shared" si="456"/>
        <v>0</v>
      </c>
      <c r="HV95" s="197" t="str">
        <f t="shared" si="232"/>
        <v/>
      </c>
      <c r="HW95" s="197" t="str">
        <f t="shared" si="435"/>
        <v/>
      </c>
      <c r="HX95" s="197" t="str">
        <f t="shared" si="436"/>
        <v/>
      </c>
      <c r="HY95" s="195" t="str">
        <f t="shared" si="233"/>
        <v/>
      </c>
      <c r="HZ95" s="30">
        <f t="shared" si="227"/>
        <v>0</v>
      </c>
      <c r="IA95" s="198">
        <f t="shared" si="234"/>
        <v>0</v>
      </c>
      <c r="IB95" s="195"/>
      <c r="IC95" s="195">
        <f t="shared" si="437"/>
        <v>0</v>
      </c>
      <c r="ID95" s="195">
        <f t="shared" si="235"/>
        <v>0</v>
      </c>
      <c r="IE95" s="195">
        <f t="shared" si="438"/>
        <v>0</v>
      </c>
      <c r="IF95" s="195">
        <f t="shared" si="236"/>
        <v>0</v>
      </c>
      <c r="IG95" s="307">
        <f t="shared" si="237"/>
        <v>0</v>
      </c>
      <c r="IH95" s="307">
        <f t="shared" si="238"/>
        <v>0</v>
      </c>
      <c r="II95" s="44">
        <f t="shared" si="239"/>
        <v>0</v>
      </c>
      <c r="IJ95" s="44">
        <f t="shared" si="439"/>
        <v>0</v>
      </c>
      <c r="IK95" s="44">
        <f t="shared" si="440"/>
        <v>0</v>
      </c>
      <c r="IL95" s="44">
        <f t="shared" si="441"/>
        <v>0</v>
      </c>
      <c r="IM95" s="44">
        <f t="shared" si="442"/>
        <v>0</v>
      </c>
      <c r="IN95" s="44">
        <f t="shared" si="443"/>
        <v>0</v>
      </c>
      <c r="IO95" s="44">
        <f t="shared" si="444"/>
        <v>0</v>
      </c>
    </row>
    <row r="96" spans="1:249" ht="18" customHeight="1">
      <c r="A96" s="188">
        <v>90</v>
      </c>
      <c r="B96" s="326"/>
      <c r="C96" s="289"/>
      <c r="D96" s="199"/>
      <c r="E96" s="189"/>
      <c r="F96" s="189"/>
      <c r="G96" s="190"/>
      <c r="H96" s="190"/>
      <c r="I96" s="272"/>
      <c r="J96" s="207"/>
      <c r="K96" s="214" t="str">
        <f t="shared" si="240"/>
        <v/>
      </c>
      <c r="L96" s="200" t="str">
        <f t="shared" si="241"/>
        <v/>
      </c>
      <c r="M96" s="200" t="str">
        <f t="shared" si="242"/>
        <v/>
      </c>
      <c r="N96" s="209" t="str">
        <f t="shared" si="228"/>
        <v/>
      </c>
      <c r="O96" s="208" t="str">
        <f>IFERROR(IF(D96="","",IF(K96="","",IF(I96="","",IF(F96="F",VLOOKUP(K96,F!A:G,2,0),IF(F96="M",VLOOKUP(K96,M!A:G,2,0),""))))),0)</f>
        <v/>
      </c>
      <c r="P96" s="191" t="str">
        <f>IFERROR(IF(D96="","",IF(K96="","",IF(I96="","",IF(F96="F",VLOOKUP(K96,F!A:G,3,0),IF(F96="M",VLOOKUP(K96,M!A:G,3,0),""))))),0)</f>
        <v/>
      </c>
      <c r="Q96" s="191" t="str">
        <f>IFERROR(IF(D96="","",IF(K96="","",IF(I96="","",IF(F96="F",VLOOKUP(K96,F!A:G,4,0),IF(F96="M",VLOOKUP(K96,M!A:G,4,0),""))))),0)</f>
        <v/>
      </c>
      <c r="R96" s="191" t="str">
        <f>IFERROR(IF(D96="","",IF(K96="","",IF(I96="","",IF(F96="F",VLOOKUP(K96,F!A:G,5,0),IF(F96="M",VLOOKUP(K96,M!A:G,5,0),""))))),0)</f>
        <v/>
      </c>
      <c r="S96" s="191" t="str">
        <f>IFERROR(IF(D96="","",IF(K96="","",IF(I96="","",IF(F96="F",VLOOKUP(K96,F!A:G,6,0),IF(F96="M",VLOOKUP(K96,M!A:G,6,0),""))))),0)</f>
        <v/>
      </c>
      <c r="T96" s="191" t="str">
        <f>IFERROR(IF(D96="","",IF(K96="","",IF(I96="","",IF(F96="F",VLOOKUP(K96,F!A:G,7,0),IF(F96="M",VLOOKUP(K96,M!A:G,7,0),""))))),0)</f>
        <v/>
      </c>
      <c r="U96" s="191" t="str">
        <f>IFERROR(IF(D96="","",IF(K96="","",IF(J96="","",IF(F96="F",VLOOKUP(K96,F!A:M,8,0),IF(F96="M",VLOOKUP(K96,M!A:M,8,0),""))))),0)</f>
        <v/>
      </c>
      <c r="V96" s="191" t="str">
        <f>IFERROR(IF(D96="","",IF(K96="","",IF(J96="","",IF(F96="F",VLOOKUP(K96,F!A:M,9,0),IF(F96="M",VLOOKUP(K96,M!A:M,9,0),""))))),0)</f>
        <v/>
      </c>
      <c r="W96" s="191" t="str">
        <f>IFERROR(IF(D96="","",IF(K96="","",IF(J96="","",IF(F96="F",VLOOKUP(K96,F!A:M,10,0),IF(F96="M",VLOOKUP(K96,M!A:M,10,0),""))))),0)</f>
        <v/>
      </c>
      <c r="X96" s="191" t="str">
        <f>IFERROR(IF(D96="","",IF(K96="","",IF(J96="","",IF(F96="F",VLOOKUP(K96,F!A:M,11,0),IF(F96="M",VLOOKUP(K96,M!A:M,11,0),""))))),0)</f>
        <v/>
      </c>
      <c r="Y96" s="191" t="str">
        <f>IFERROR(IF(D96="","",IF(K96="","",IF(J96="","",IF(F96="F",VLOOKUP(K96,F!A:M,12,0),IF(F96="M",VLOOKUP(K96,M!A:M,12,0),""))))),0)</f>
        <v/>
      </c>
      <c r="Z96" s="191" t="str">
        <f>IFERROR(IF(D96="","",IF(K96="","",IF(J96="","",IF(F96="F",VLOOKUP(K96,F!A:M,13,0),IF(F96="M",VLOOKUP(K96,M!A:M,13,0),""))))),0)</f>
        <v/>
      </c>
      <c r="AA96" s="191" t="str">
        <f>IFERROR(IF(D96="","",IF(F96="","",IF(J96="","",IF(K96="","",IF(AND(K96&gt;23,K96&lt;=60),IF(F96="F",VLOOKUP(MROUND(HZ96,0.5),'F-Weight for Length'!K:S,2,0),VLOOKUP(MROUND(HZ96,0.5),'M-Weight for Length'!K:S,2,0)),IF(K96&gt;60,IF(F96="F",VLOOKUP(K96,'F-Weight for Length'!U:AC,2,0),VLOOKUP(K96,'M-Weight for Length'!U:AC,2,0)),IF(F96="F",VLOOKUP(MROUND(HZ96,0.5),'F-Weight for Length'!A:I,2,0),VLOOKUP(MROUND(HZ96,0.5),'M-Weight for Length'!A:I,2,0)))))))),0)</f>
        <v/>
      </c>
      <c r="AB96" s="191" t="str">
        <f>IFERROR(IF(D96="","",IF(F96="","",IF(J96="","",IF(K96="","",IF(AND(K96&gt;23,K96&lt;=60),IF(F96="F",VLOOKUP(MROUND(HZ96,0.5),'F-Weight for Length'!K:S,3,0),VLOOKUP(MROUND(HZ96,0.5),'M-Weight for Length'!K:S,3,0)),IF(K96&gt;60,IF(F96="F",VLOOKUP(K96,'F-Weight for Length'!U:AC,3,0),VLOOKUP(K96,'M-Weight for Length'!U:AC,3,0)),IF(F96="F",VLOOKUP(MROUND(HZ96,0.5),'F-Weight for Length'!A:I,3,0),VLOOKUP(MROUND(HZ96,0.5),'M-Weight for Length'!A:I,3,0)))))))),0)</f>
        <v/>
      </c>
      <c r="AC96" s="191" t="str">
        <f>IFERROR(IF(D96="","",IF(F96="","",IF(J96="","",IF(K96="","",IF(AND(K96&gt;23,K96&lt;=60),IF(F96="F",VLOOKUP(MROUND(HZ96,0.5),'F-Weight for Length'!K:S,4,0),VLOOKUP(MROUND(HZ96,0.5),'M-Weight for Length'!K:S,4,0)),IF(K96&gt;60,IF(F96="F",VLOOKUP(K96,'F-Weight for Length'!U:AC,4,0),VLOOKUP(K96,'M-Weight for Length'!U:AC,4,0)),IF(F96="F",VLOOKUP(MROUND(HZ96,0.5),'F-Weight for Length'!A:I,4,0),VLOOKUP(MROUND(HZ96,0.5),'M-Weight for Length'!A:I,4,0)))))))),0)</f>
        <v/>
      </c>
      <c r="AD96" s="191" t="str">
        <f>IFERROR(IF(D96="","",IF(F96="","",IF(J96="","",IF(K96="","",IF(AND(K96&gt;23,K96&lt;=60),IF(F96="F",VLOOKUP(MROUND(HZ96,0.5),'F-Weight for Length'!K:S,5,0),VLOOKUP(MROUND(HZ96,0.5),'M-Weight for Length'!K:S,5,0)),IF(K96&gt;60,IF(F96="F",VLOOKUP(K96,'F-Weight for Length'!U:AC,5,0),VLOOKUP(K96,'M-Weight for Length'!U:AC,5,0)),IF(F96="F",VLOOKUP(MROUND(HZ96,0.5),'F-Weight for Length'!A:I,5,0),VLOOKUP(MROUND(HZ96,0.5),'M-Weight for Length'!A:I,5,0)))))))),0)</f>
        <v/>
      </c>
      <c r="AE96" s="191" t="str">
        <f>IFERROR(IF(D96="","",IF(F96="","",IF(J96="","",IF(K96="","",IF(AND(K96&gt;23,K96&lt;=60),IF(F96="F",VLOOKUP(MROUND(HZ96,0.5),'F-Weight for Length'!K:S,6,0),VLOOKUP(MROUND(HZ96,0.5),'M-Weight for Length'!K:S,6,0)),IF(K96&gt;60,IF(F96="F",VLOOKUP(K96,'F-Weight for Length'!U:AC,6,0),VLOOKUP(K96,'M-Weight for Length'!U:AC,6,0)),IF(F96="F",VLOOKUP(MROUND(HZ96,0.5),'F-Weight for Length'!A:I,6,0),VLOOKUP(MROUND(HZ96,0.5),'M-Weight for Length'!A:I,6,0)))))))),0)</f>
        <v/>
      </c>
      <c r="AF96" s="191" t="str">
        <f>IFERROR(IF(D96="","",IF(F96="","",IF(J96="","",IF(K96="","",IF(AND(K96&gt;23,K96&lt;=60),IF(F96="F",VLOOKUP(MROUND(HZ96,0.5),'F-Weight for Length'!K:S,7,0),VLOOKUP(MROUND(HZ96,0.5),'M-Weight for Length'!K:S,7,0)),IF(K96&gt;60,IF(F96="F",VLOOKUP(K96,'F-Weight for Length'!U:AC,7,0),VLOOKUP(K96,'M-Weight for Length'!U:AC,7,0)),IF(F96="F",VLOOKUP(MROUND(HZ96,0.5),'F-Weight for Length'!A:I,7,0),VLOOKUP(MROUND(HZ96,0.5),'M-Weight for Length'!A:I,7,0)))))))),0)</f>
        <v/>
      </c>
      <c r="AG96" s="191" t="str">
        <f>IFERROR(IF(D96="","",IF(F96="","",IF(J96="","",IF(K96="","",IF(AND(K96&gt;23,K96&lt;=60),IF(F96="F",VLOOKUP(MROUND(HZ96,0.5),'F-Weight for Length'!K:S,8,0),VLOOKUP(MROUND(HZ96,0.5),'M-Weight for Length'!K:S,8,0)),IF(K96&gt;60,IF(F96="F",VLOOKUP(K96,'F-Weight for Length'!U:AC,8,0),VLOOKUP(K96,'M-Weight for Length'!U:AC,8,0)),IF(F96="F",VLOOKUP(MROUND(HZ96,0.5),'F-Weight for Length'!A:I,8,0),VLOOKUP(MROUND(HZ96,0.5),'M-Weight for Length'!A:I,8,0)))))))),0)</f>
        <v/>
      </c>
      <c r="AH96" s="191" t="str">
        <f>IFERROR(IF(D96="","",IF(F96="","",IF(J96="","",IF(K96="","",IF(AND(K96&gt;23,K96&lt;=60),IF(F96="F",VLOOKUP(MROUND(HZ96,0.5),'F-Weight for Length'!K:S,9,0),VLOOKUP(MROUND(HZ96,0.5),'M-Weight for Length'!K:S,9,0)),IF(K96&gt;60,IF(F96="F",VLOOKUP(K96,'F-Weight for Length'!U:AC,9,0),VLOOKUP(K96,'M-Weight for Length'!U:AC,9,0)),IF(F96="F",VLOOKUP(MROUND(HZ96,0.5),'F-Weight for Length'!A:I,9,0),VLOOKUP(MROUND(HZ96,0.5),'M-Weight for Length'!A:I,9,0)))))))),0)</f>
        <v/>
      </c>
      <c r="AI96" s="192">
        <f t="shared" si="243"/>
        <v>0</v>
      </c>
      <c r="AJ96" s="192">
        <f t="shared" si="244"/>
        <v>0</v>
      </c>
      <c r="AK96" s="192">
        <f t="shared" si="245"/>
        <v>0</v>
      </c>
      <c r="AL96" s="192">
        <f t="shared" si="246"/>
        <v>0</v>
      </c>
      <c r="AM96" s="192">
        <f t="shared" si="247"/>
        <v>0</v>
      </c>
      <c r="AN96" s="192">
        <f t="shared" si="248"/>
        <v>0</v>
      </c>
      <c r="AO96" s="192">
        <f t="shared" si="249"/>
        <v>0</v>
      </c>
      <c r="AP96" s="192">
        <f t="shared" si="250"/>
        <v>0</v>
      </c>
      <c r="AQ96" s="192">
        <f t="shared" si="251"/>
        <v>0</v>
      </c>
      <c r="AR96" s="192">
        <f t="shared" si="252"/>
        <v>0</v>
      </c>
      <c r="AS96" s="192">
        <f t="shared" si="253"/>
        <v>0</v>
      </c>
      <c r="AT96" s="192">
        <f t="shared" si="254"/>
        <v>0</v>
      </c>
      <c r="AU96" s="192">
        <f t="shared" si="255"/>
        <v>0</v>
      </c>
      <c r="AV96" s="192">
        <f t="shared" si="256"/>
        <v>0</v>
      </c>
      <c r="AW96" s="192">
        <f t="shared" si="257"/>
        <v>0</v>
      </c>
      <c r="AX96" s="192">
        <f t="shared" si="258"/>
        <v>0</v>
      </c>
      <c r="AY96" s="192">
        <f t="shared" si="259"/>
        <v>0</v>
      </c>
      <c r="AZ96" s="192">
        <f t="shared" si="260"/>
        <v>0</v>
      </c>
      <c r="BA96" s="192">
        <f t="shared" si="261"/>
        <v>0</v>
      </c>
      <c r="BB96" s="192">
        <f t="shared" si="262"/>
        <v>0</v>
      </c>
      <c r="BC96" s="192">
        <f t="shared" si="263"/>
        <v>0</v>
      </c>
      <c r="BD96" s="192">
        <f t="shared" si="264"/>
        <v>0</v>
      </c>
      <c r="BE96" s="192">
        <f t="shared" si="265"/>
        <v>0</v>
      </c>
      <c r="BF96" s="192">
        <f t="shared" si="266"/>
        <v>0</v>
      </c>
      <c r="BG96" s="192">
        <f t="shared" si="267"/>
        <v>0</v>
      </c>
      <c r="BH96" s="192">
        <f t="shared" si="268"/>
        <v>0</v>
      </c>
      <c r="BI96" s="192">
        <f t="shared" si="269"/>
        <v>0</v>
      </c>
      <c r="BJ96" s="192">
        <f t="shared" si="270"/>
        <v>0</v>
      </c>
      <c r="BK96" s="192">
        <f t="shared" si="271"/>
        <v>0</v>
      </c>
      <c r="BL96" s="192">
        <f t="shared" si="272"/>
        <v>0</v>
      </c>
      <c r="BM96" s="192">
        <f t="shared" si="273"/>
        <v>0</v>
      </c>
      <c r="BN96" s="192">
        <f t="shared" si="274"/>
        <v>0</v>
      </c>
      <c r="BO96" s="192">
        <f t="shared" si="275"/>
        <v>0</v>
      </c>
      <c r="BP96" s="192">
        <f t="shared" si="276"/>
        <v>0</v>
      </c>
      <c r="BQ96" s="192">
        <f t="shared" si="277"/>
        <v>0</v>
      </c>
      <c r="BR96" s="192">
        <f t="shared" si="278"/>
        <v>0</v>
      </c>
      <c r="BS96" s="192">
        <f t="shared" si="279"/>
        <v>0</v>
      </c>
      <c r="BT96" s="192">
        <f t="shared" si="280"/>
        <v>0</v>
      </c>
      <c r="BU96" s="192">
        <f t="shared" si="281"/>
        <v>0</v>
      </c>
      <c r="BV96" s="192">
        <f t="shared" si="282"/>
        <v>0</v>
      </c>
      <c r="BW96" s="192">
        <f t="shared" si="283"/>
        <v>0</v>
      </c>
      <c r="BX96" s="192">
        <f t="shared" si="284"/>
        <v>0</v>
      </c>
      <c r="BY96" s="192">
        <f t="shared" si="285"/>
        <v>0</v>
      </c>
      <c r="BZ96" s="192">
        <f t="shared" si="286"/>
        <v>0</v>
      </c>
      <c r="CA96" s="192">
        <f t="shared" si="287"/>
        <v>0</v>
      </c>
      <c r="CB96" s="192">
        <f t="shared" si="288"/>
        <v>0</v>
      </c>
      <c r="CC96" s="192">
        <f t="shared" si="289"/>
        <v>0</v>
      </c>
      <c r="CD96" s="192">
        <f t="shared" si="290"/>
        <v>0</v>
      </c>
      <c r="CE96" s="192">
        <f t="shared" si="291"/>
        <v>0</v>
      </c>
      <c r="CF96" s="192">
        <f t="shared" si="292"/>
        <v>0</v>
      </c>
      <c r="CG96" s="192">
        <f t="shared" si="293"/>
        <v>0</v>
      </c>
      <c r="CH96" s="192">
        <f t="shared" si="294"/>
        <v>0</v>
      </c>
      <c r="CI96" s="192">
        <f t="shared" si="295"/>
        <v>0</v>
      </c>
      <c r="CJ96" s="192">
        <f t="shared" si="296"/>
        <v>0</v>
      </c>
      <c r="CK96" s="192">
        <f t="shared" si="297"/>
        <v>0</v>
      </c>
      <c r="CL96" s="192">
        <f t="shared" si="298"/>
        <v>0</v>
      </c>
      <c r="CM96" s="192">
        <f t="shared" si="299"/>
        <v>0</v>
      </c>
      <c r="CN96" s="192">
        <f t="shared" si="300"/>
        <v>0</v>
      </c>
      <c r="CO96" s="192">
        <f t="shared" si="301"/>
        <v>0</v>
      </c>
      <c r="CP96" s="192">
        <f t="shared" si="302"/>
        <v>0</v>
      </c>
      <c r="CQ96" s="192">
        <f t="shared" si="303"/>
        <v>0</v>
      </c>
      <c r="CR96" s="192">
        <f t="shared" si="304"/>
        <v>0</v>
      </c>
      <c r="CS96" s="192">
        <f t="shared" si="305"/>
        <v>0</v>
      </c>
      <c r="CT96" s="192">
        <f t="shared" si="306"/>
        <v>0</v>
      </c>
      <c r="CU96" s="192">
        <f t="shared" si="307"/>
        <v>0</v>
      </c>
      <c r="CV96" s="192">
        <f t="shared" si="308"/>
        <v>0</v>
      </c>
      <c r="CW96" s="192">
        <f t="shared" si="309"/>
        <v>0</v>
      </c>
      <c r="CX96" s="192">
        <f t="shared" si="310"/>
        <v>0</v>
      </c>
      <c r="CY96" s="192">
        <f t="shared" si="311"/>
        <v>0</v>
      </c>
      <c r="CZ96" s="192">
        <f t="shared" si="312"/>
        <v>0</v>
      </c>
      <c r="DA96" s="192">
        <f t="shared" si="313"/>
        <v>0</v>
      </c>
      <c r="DB96" s="192">
        <f t="shared" si="314"/>
        <v>0</v>
      </c>
      <c r="DC96" s="192">
        <f t="shared" si="315"/>
        <v>0</v>
      </c>
      <c r="DD96" s="192">
        <f t="shared" si="316"/>
        <v>0</v>
      </c>
      <c r="DE96" s="192">
        <f t="shared" si="317"/>
        <v>0</v>
      </c>
      <c r="DF96" s="192">
        <f t="shared" si="318"/>
        <v>0</v>
      </c>
      <c r="DG96" s="192">
        <f t="shared" si="319"/>
        <v>0</v>
      </c>
      <c r="DH96" s="192">
        <f t="shared" si="320"/>
        <v>0</v>
      </c>
      <c r="DI96" s="192">
        <f t="shared" si="321"/>
        <v>0</v>
      </c>
      <c r="DJ96" s="192">
        <f t="shared" si="322"/>
        <v>0</v>
      </c>
      <c r="DK96" s="192">
        <f t="shared" si="323"/>
        <v>0</v>
      </c>
      <c r="DL96" s="192">
        <f t="shared" si="324"/>
        <v>0</v>
      </c>
      <c r="DM96" s="192">
        <f t="shared" si="325"/>
        <v>0</v>
      </c>
      <c r="DN96" s="192">
        <f t="shared" si="326"/>
        <v>0</v>
      </c>
      <c r="DO96" s="192">
        <f t="shared" si="327"/>
        <v>0</v>
      </c>
      <c r="DP96" s="192">
        <f t="shared" si="328"/>
        <v>0</v>
      </c>
      <c r="DQ96" s="192">
        <f t="shared" si="329"/>
        <v>0</v>
      </c>
      <c r="DR96" s="192">
        <f t="shared" si="330"/>
        <v>0</v>
      </c>
      <c r="DS96" s="192">
        <f t="shared" si="331"/>
        <v>0</v>
      </c>
      <c r="DT96" s="192">
        <f t="shared" si="332"/>
        <v>0</v>
      </c>
      <c r="DU96" s="192">
        <f t="shared" si="333"/>
        <v>0</v>
      </c>
      <c r="DV96" s="193">
        <f t="shared" si="445"/>
        <v>0</v>
      </c>
      <c r="DW96" s="193">
        <f t="shared" si="446"/>
        <v>0</v>
      </c>
      <c r="DX96" s="193">
        <f t="shared" si="447"/>
        <v>0</v>
      </c>
      <c r="DY96" s="193">
        <f t="shared" si="448"/>
        <v>0</v>
      </c>
      <c r="DZ96" s="193">
        <f t="shared" si="449"/>
        <v>0</v>
      </c>
      <c r="EA96" s="192">
        <f t="shared" si="339"/>
        <v>0</v>
      </c>
      <c r="EB96" s="192">
        <f t="shared" si="340"/>
        <v>0</v>
      </c>
      <c r="EC96" s="192">
        <f t="shared" si="341"/>
        <v>0</v>
      </c>
      <c r="ED96" s="192">
        <f t="shared" si="342"/>
        <v>0</v>
      </c>
      <c r="EE96" s="192">
        <f t="shared" si="343"/>
        <v>0</v>
      </c>
      <c r="EF96" s="192">
        <f t="shared" si="344"/>
        <v>0</v>
      </c>
      <c r="EG96" s="192">
        <f t="shared" si="345"/>
        <v>0</v>
      </c>
      <c r="EH96" s="192">
        <f t="shared" si="346"/>
        <v>0</v>
      </c>
      <c r="EI96" s="192">
        <f t="shared" si="347"/>
        <v>0</v>
      </c>
      <c r="EJ96" s="192">
        <f t="shared" si="348"/>
        <v>0</v>
      </c>
      <c r="EK96" s="192">
        <f t="shared" si="349"/>
        <v>0</v>
      </c>
      <c r="EL96" s="192">
        <f t="shared" si="350"/>
        <v>0</v>
      </c>
      <c r="EM96" s="192">
        <f t="shared" si="351"/>
        <v>0</v>
      </c>
      <c r="EN96" s="192">
        <f t="shared" si="352"/>
        <v>0</v>
      </c>
      <c r="EO96" s="192">
        <f t="shared" si="353"/>
        <v>0</v>
      </c>
      <c r="EP96" s="192">
        <f t="shared" si="354"/>
        <v>0</v>
      </c>
      <c r="EQ96" s="192">
        <f t="shared" si="355"/>
        <v>0</v>
      </c>
      <c r="ER96" s="192">
        <f t="shared" si="356"/>
        <v>0</v>
      </c>
      <c r="ES96" s="192">
        <f t="shared" si="357"/>
        <v>0</v>
      </c>
      <c r="ET96" s="192">
        <f t="shared" si="358"/>
        <v>0</v>
      </c>
      <c r="EU96" s="192">
        <f t="shared" si="359"/>
        <v>0</v>
      </c>
      <c r="EV96" s="192">
        <f t="shared" si="360"/>
        <v>0</v>
      </c>
      <c r="EW96" s="192">
        <f t="shared" si="361"/>
        <v>0</v>
      </c>
      <c r="EX96" s="192">
        <f t="shared" si="362"/>
        <v>0</v>
      </c>
      <c r="EY96" s="192">
        <f t="shared" si="363"/>
        <v>0</v>
      </c>
      <c r="EZ96" s="192">
        <f t="shared" si="364"/>
        <v>0</v>
      </c>
      <c r="FA96" s="192">
        <f t="shared" si="365"/>
        <v>0</v>
      </c>
      <c r="FB96" s="192">
        <f t="shared" si="366"/>
        <v>0</v>
      </c>
      <c r="FC96" s="192">
        <f t="shared" si="367"/>
        <v>0</v>
      </c>
      <c r="FD96" s="192">
        <f t="shared" si="368"/>
        <v>0</v>
      </c>
      <c r="FE96" s="192">
        <f t="shared" si="369"/>
        <v>0</v>
      </c>
      <c r="FF96" s="192">
        <f t="shared" si="370"/>
        <v>0</v>
      </c>
      <c r="FG96" s="192">
        <f t="shared" si="371"/>
        <v>0</v>
      </c>
      <c r="FH96" s="192">
        <f t="shared" si="372"/>
        <v>0</v>
      </c>
      <c r="FI96" s="192">
        <f t="shared" si="373"/>
        <v>0</v>
      </c>
      <c r="FJ96" s="192">
        <f t="shared" si="374"/>
        <v>0</v>
      </c>
      <c r="FK96" s="192">
        <f t="shared" si="375"/>
        <v>0</v>
      </c>
      <c r="FL96" s="192">
        <f t="shared" si="376"/>
        <v>0</v>
      </c>
      <c r="FM96" s="192">
        <f t="shared" si="377"/>
        <v>0</v>
      </c>
      <c r="FN96" s="192">
        <f t="shared" si="378"/>
        <v>0</v>
      </c>
      <c r="FO96" s="192">
        <f t="shared" si="379"/>
        <v>0</v>
      </c>
      <c r="FP96" s="192">
        <f t="shared" si="380"/>
        <v>0</v>
      </c>
      <c r="FQ96" s="192">
        <f t="shared" si="381"/>
        <v>0</v>
      </c>
      <c r="FR96" s="192">
        <f t="shared" si="382"/>
        <v>0</v>
      </c>
      <c r="FS96" s="192">
        <f t="shared" si="383"/>
        <v>0</v>
      </c>
      <c r="FT96" s="192">
        <f t="shared" si="384"/>
        <v>0</v>
      </c>
      <c r="FU96" s="192">
        <f t="shared" si="385"/>
        <v>0</v>
      </c>
      <c r="FV96" s="192">
        <f t="shared" si="386"/>
        <v>0</v>
      </c>
      <c r="FW96" s="192">
        <f t="shared" si="387"/>
        <v>0</v>
      </c>
      <c r="FX96" s="192">
        <f t="shared" si="388"/>
        <v>0</v>
      </c>
      <c r="FY96" s="192">
        <f t="shared" si="389"/>
        <v>0</v>
      </c>
      <c r="FZ96" s="192">
        <f t="shared" si="390"/>
        <v>0</v>
      </c>
      <c r="GA96" s="192">
        <f t="shared" si="391"/>
        <v>0</v>
      </c>
      <c r="GB96" s="192">
        <f t="shared" si="392"/>
        <v>0</v>
      </c>
      <c r="GC96" s="192">
        <f t="shared" si="393"/>
        <v>0</v>
      </c>
      <c r="GD96" s="192">
        <f t="shared" si="394"/>
        <v>0</v>
      </c>
      <c r="GE96" s="192">
        <f t="shared" si="395"/>
        <v>0</v>
      </c>
      <c r="GF96" s="192">
        <f t="shared" si="396"/>
        <v>0</v>
      </c>
      <c r="GG96" s="192">
        <f t="shared" si="397"/>
        <v>0</v>
      </c>
      <c r="GH96" s="192">
        <f t="shared" si="398"/>
        <v>0</v>
      </c>
      <c r="GI96" s="192">
        <f t="shared" si="399"/>
        <v>0</v>
      </c>
      <c r="GJ96" s="192">
        <f t="shared" si="400"/>
        <v>0</v>
      </c>
      <c r="GK96" s="192">
        <f t="shared" si="401"/>
        <v>0</v>
      </c>
      <c r="GL96" s="192">
        <f t="shared" si="402"/>
        <v>0</v>
      </c>
      <c r="GM96" s="192">
        <f t="shared" si="403"/>
        <v>0</v>
      </c>
      <c r="GN96" s="192">
        <f t="shared" si="404"/>
        <v>0</v>
      </c>
      <c r="GO96" s="192">
        <f t="shared" si="405"/>
        <v>0</v>
      </c>
      <c r="GP96" s="192">
        <f t="shared" si="406"/>
        <v>0</v>
      </c>
      <c r="GQ96" s="192">
        <f t="shared" si="407"/>
        <v>0</v>
      </c>
      <c r="GR96" s="192">
        <f t="shared" si="408"/>
        <v>0</v>
      </c>
      <c r="GS96" s="192">
        <f t="shared" si="409"/>
        <v>0</v>
      </c>
      <c r="GT96" s="192">
        <f t="shared" si="410"/>
        <v>0</v>
      </c>
      <c r="GU96" s="192">
        <f t="shared" si="411"/>
        <v>0</v>
      </c>
      <c r="GV96" s="192">
        <f t="shared" si="412"/>
        <v>0</v>
      </c>
      <c r="GW96" s="192">
        <f t="shared" si="413"/>
        <v>0</v>
      </c>
      <c r="GX96" s="192">
        <f t="shared" si="414"/>
        <v>0</v>
      </c>
      <c r="GY96" s="192">
        <f t="shared" si="415"/>
        <v>0</v>
      </c>
      <c r="GZ96" s="192">
        <f t="shared" si="416"/>
        <v>0</v>
      </c>
      <c r="HA96" s="192">
        <f t="shared" si="417"/>
        <v>0</v>
      </c>
      <c r="HB96" s="192">
        <f t="shared" si="418"/>
        <v>0</v>
      </c>
      <c r="HC96" s="192">
        <f t="shared" si="419"/>
        <v>0</v>
      </c>
      <c r="HD96" s="192">
        <f t="shared" si="420"/>
        <v>0</v>
      </c>
      <c r="HE96" s="192">
        <f t="shared" si="421"/>
        <v>0</v>
      </c>
      <c r="HF96" s="192">
        <f t="shared" si="422"/>
        <v>0</v>
      </c>
      <c r="HG96" s="192">
        <f t="shared" si="423"/>
        <v>0</v>
      </c>
      <c r="HH96" s="192">
        <f t="shared" si="424"/>
        <v>0</v>
      </c>
      <c r="HI96" s="192">
        <f t="shared" si="425"/>
        <v>0</v>
      </c>
      <c r="HJ96" s="192">
        <f t="shared" si="426"/>
        <v>0</v>
      </c>
      <c r="HK96" s="192">
        <f t="shared" si="427"/>
        <v>0</v>
      </c>
      <c r="HL96" s="192">
        <f t="shared" si="428"/>
        <v>0</v>
      </c>
      <c r="HM96" s="192">
        <f t="shared" si="429"/>
        <v>0</v>
      </c>
      <c r="HN96" s="194">
        <f t="shared" si="450"/>
        <v>0</v>
      </c>
      <c r="HO96" s="194">
        <f t="shared" si="451"/>
        <v>0</v>
      </c>
      <c r="HP96" s="194">
        <f t="shared" si="452"/>
        <v>0</v>
      </c>
      <c r="HQ96" s="194">
        <f t="shared" si="453"/>
        <v>0</v>
      </c>
      <c r="HR96" s="194">
        <f t="shared" si="454"/>
        <v>0</v>
      </c>
      <c r="HS96" s="195" t="str">
        <f t="shared" si="229"/>
        <v/>
      </c>
      <c r="HT96" s="196">
        <f t="shared" si="455"/>
        <v>0</v>
      </c>
      <c r="HU96" s="196">
        <f t="shared" si="456"/>
        <v>0</v>
      </c>
      <c r="HV96" s="197" t="str">
        <f t="shared" si="232"/>
        <v/>
      </c>
      <c r="HW96" s="197" t="str">
        <f t="shared" si="435"/>
        <v/>
      </c>
      <c r="HX96" s="197" t="str">
        <f t="shared" si="436"/>
        <v/>
      </c>
      <c r="HY96" s="195" t="str">
        <f t="shared" si="233"/>
        <v/>
      </c>
      <c r="HZ96" s="30">
        <f t="shared" si="227"/>
        <v>0</v>
      </c>
      <c r="IA96" s="198">
        <f t="shared" si="234"/>
        <v>0</v>
      </c>
      <c r="IB96" s="195"/>
      <c r="IC96" s="195">
        <f t="shared" si="437"/>
        <v>0</v>
      </c>
      <c r="ID96" s="195">
        <f t="shared" si="235"/>
        <v>0</v>
      </c>
      <c r="IE96" s="195">
        <f t="shared" si="438"/>
        <v>0</v>
      </c>
      <c r="IF96" s="195">
        <f t="shared" si="236"/>
        <v>0</v>
      </c>
      <c r="IG96" s="307">
        <f t="shared" si="237"/>
        <v>0</v>
      </c>
      <c r="IH96" s="307">
        <f t="shared" si="238"/>
        <v>0</v>
      </c>
      <c r="II96" s="44">
        <f t="shared" si="239"/>
        <v>0</v>
      </c>
      <c r="IJ96" s="44">
        <f t="shared" si="439"/>
        <v>0</v>
      </c>
      <c r="IK96" s="44">
        <f t="shared" si="440"/>
        <v>0</v>
      </c>
      <c r="IL96" s="44">
        <f t="shared" si="441"/>
        <v>0</v>
      </c>
      <c r="IM96" s="44">
        <f t="shared" si="442"/>
        <v>0</v>
      </c>
      <c r="IN96" s="44">
        <f t="shared" si="443"/>
        <v>0</v>
      </c>
      <c r="IO96" s="44">
        <f t="shared" si="444"/>
        <v>0</v>
      </c>
    </row>
    <row r="97" spans="1:249" ht="18" customHeight="1">
      <c r="A97" s="188">
        <v>91</v>
      </c>
      <c r="B97" s="326"/>
      <c r="C97" s="289"/>
      <c r="D97" s="199"/>
      <c r="E97" s="189"/>
      <c r="F97" s="189"/>
      <c r="G97" s="190"/>
      <c r="H97" s="190"/>
      <c r="I97" s="272"/>
      <c r="J97" s="207"/>
      <c r="K97" s="214" t="str">
        <f t="shared" si="240"/>
        <v/>
      </c>
      <c r="L97" s="200" t="str">
        <f t="shared" si="241"/>
        <v/>
      </c>
      <c r="M97" s="200" t="str">
        <f t="shared" si="242"/>
        <v/>
      </c>
      <c r="N97" s="209" t="str">
        <f t="shared" si="228"/>
        <v/>
      </c>
      <c r="O97" s="208" t="str">
        <f>IFERROR(IF(D97="","",IF(K97="","",IF(I97="","",IF(F97="F",VLOOKUP(K97,F!A:G,2,0),IF(F97="M",VLOOKUP(K97,M!A:G,2,0),""))))),0)</f>
        <v/>
      </c>
      <c r="P97" s="191" t="str">
        <f>IFERROR(IF(D97="","",IF(K97="","",IF(I97="","",IF(F97="F",VLOOKUP(K97,F!A:G,3,0),IF(F97="M",VLOOKUP(K97,M!A:G,3,0),""))))),0)</f>
        <v/>
      </c>
      <c r="Q97" s="191" t="str">
        <f>IFERROR(IF(D97="","",IF(K97="","",IF(I97="","",IF(F97="F",VLOOKUP(K97,F!A:G,4,0),IF(F97="M",VLOOKUP(K97,M!A:G,4,0),""))))),0)</f>
        <v/>
      </c>
      <c r="R97" s="191" t="str">
        <f>IFERROR(IF(D97="","",IF(K97="","",IF(I97="","",IF(F97="F",VLOOKUP(K97,F!A:G,5,0),IF(F97="M",VLOOKUP(K97,M!A:G,5,0),""))))),0)</f>
        <v/>
      </c>
      <c r="S97" s="191" t="str">
        <f>IFERROR(IF(D97="","",IF(K97="","",IF(I97="","",IF(F97="F",VLOOKUP(K97,F!A:G,6,0),IF(F97="M",VLOOKUP(K97,M!A:G,6,0),""))))),0)</f>
        <v/>
      </c>
      <c r="T97" s="191" t="str">
        <f>IFERROR(IF(D97="","",IF(K97="","",IF(I97="","",IF(F97="F",VLOOKUP(K97,F!A:G,7,0),IF(F97="M",VLOOKUP(K97,M!A:G,7,0),""))))),0)</f>
        <v/>
      </c>
      <c r="U97" s="191" t="str">
        <f>IFERROR(IF(D97="","",IF(K97="","",IF(J97="","",IF(F97="F",VLOOKUP(K97,F!A:M,8,0),IF(F97="M",VLOOKUP(K97,M!A:M,8,0),""))))),0)</f>
        <v/>
      </c>
      <c r="V97" s="191" t="str">
        <f>IFERROR(IF(D97="","",IF(K97="","",IF(J97="","",IF(F97="F",VLOOKUP(K97,F!A:M,9,0),IF(F97="M",VLOOKUP(K97,M!A:M,9,0),""))))),0)</f>
        <v/>
      </c>
      <c r="W97" s="191" t="str">
        <f>IFERROR(IF(D97="","",IF(K97="","",IF(J97="","",IF(F97="F",VLOOKUP(K97,F!A:M,10,0),IF(F97="M",VLOOKUP(K97,M!A:M,10,0),""))))),0)</f>
        <v/>
      </c>
      <c r="X97" s="191" t="str">
        <f>IFERROR(IF(D97="","",IF(K97="","",IF(J97="","",IF(F97="F",VLOOKUP(K97,F!A:M,11,0),IF(F97="M",VLOOKUP(K97,M!A:M,11,0),""))))),0)</f>
        <v/>
      </c>
      <c r="Y97" s="191" t="str">
        <f>IFERROR(IF(D97="","",IF(K97="","",IF(J97="","",IF(F97="F",VLOOKUP(K97,F!A:M,12,0),IF(F97="M",VLOOKUP(K97,M!A:M,12,0),""))))),0)</f>
        <v/>
      </c>
      <c r="Z97" s="191" t="str">
        <f>IFERROR(IF(D97="","",IF(K97="","",IF(J97="","",IF(F97="F",VLOOKUP(K97,F!A:M,13,0),IF(F97="M",VLOOKUP(K97,M!A:M,13,0),""))))),0)</f>
        <v/>
      </c>
      <c r="AA97" s="191" t="str">
        <f>IFERROR(IF(D97="","",IF(F97="","",IF(J97="","",IF(K97="","",IF(AND(K97&gt;23,K97&lt;=60),IF(F97="F",VLOOKUP(MROUND(HZ97,0.5),'F-Weight for Length'!K:S,2,0),VLOOKUP(MROUND(HZ97,0.5),'M-Weight for Length'!K:S,2,0)),IF(K97&gt;60,IF(F97="F",VLOOKUP(K97,'F-Weight for Length'!U:AC,2,0),VLOOKUP(K97,'M-Weight for Length'!U:AC,2,0)),IF(F97="F",VLOOKUP(MROUND(HZ97,0.5),'F-Weight for Length'!A:I,2,0),VLOOKUP(MROUND(HZ97,0.5),'M-Weight for Length'!A:I,2,0)))))))),0)</f>
        <v/>
      </c>
      <c r="AB97" s="191" t="str">
        <f>IFERROR(IF(D97="","",IF(F97="","",IF(J97="","",IF(K97="","",IF(AND(K97&gt;23,K97&lt;=60),IF(F97="F",VLOOKUP(MROUND(HZ97,0.5),'F-Weight for Length'!K:S,3,0),VLOOKUP(MROUND(HZ97,0.5),'M-Weight for Length'!K:S,3,0)),IF(K97&gt;60,IF(F97="F",VLOOKUP(K97,'F-Weight for Length'!U:AC,3,0),VLOOKUP(K97,'M-Weight for Length'!U:AC,3,0)),IF(F97="F",VLOOKUP(MROUND(HZ97,0.5),'F-Weight for Length'!A:I,3,0),VLOOKUP(MROUND(HZ97,0.5),'M-Weight for Length'!A:I,3,0)))))))),0)</f>
        <v/>
      </c>
      <c r="AC97" s="191" t="str">
        <f>IFERROR(IF(D97="","",IF(F97="","",IF(J97="","",IF(K97="","",IF(AND(K97&gt;23,K97&lt;=60),IF(F97="F",VLOOKUP(MROUND(HZ97,0.5),'F-Weight for Length'!K:S,4,0),VLOOKUP(MROUND(HZ97,0.5),'M-Weight for Length'!K:S,4,0)),IF(K97&gt;60,IF(F97="F",VLOOKUP(K97,'F-Weight for Length'!U:AC,4,0),VLOOKUP(K97,'M-Weight for Length'!U:AC,4,0)),IF(F97="F",VLOOKUP(MROUND(HZ97,0.5),'F-Weight for Length'!A:I,4,0),VLOOKUP(MROUND(HZ97,0.5),'M-Weight for Length'!A:I,4,0)))))))),0)</f>
        <v/>
      </c>
      <c r="AD97" s="191" t="str">
        <f>IFERROR(IF(D97="","",IF(F97="","",IF(J97="","",IF(K97="","",IF(AND(K97&gt;23,K97&lt;=60),IF(F97="F",VLOOKUP(MROUND(HZ97,0.5),'F-Weight for Length'!K:S,5,0),VLOOKUP(MROUND(HZ97,0.5),'M-Weight for Length'!K:S,5,0)),IF(K97&gt;60,IF(F97="F",VLOOKUP(K97,'F-Weight for Length'!U:AC,5,0),VLOOKUP(K97,'M-Weight for Length'!U:AC,5,0)),IF(F97="F",VLOOKUP(MROUND(HZ97,0.5),'F-Weight for Length'!A:I,5,0),VLOOKUP(MROUND(HZ97,0.5),'M-Weight for Length'!A:I,5,0)))))))),0)</f>
        <v/>
      </c>
      <c r="AE97" s="191" t="str">
        <f>IFERROR(IF(D97="","",IF(F97="","",IF(J97="","",IF(K97="","",IF(AND(K97&gt;23,K97&lt;=60),IF(F97="F",VLOOKUP(MROUND(HZ97,0.5),'F-Weight for Length'!K:S,6,0),VLOOKUP(MROUND(HZ97,0.5),'M-Weight for Length'!K:S,6,0)),IF(K97&gt;60,IF(F97="F",VLOOKUP(K97,'F-Weight for Length'!U:AC,6,0),VLOOKUP(K97,'M-Weight for Length'!U:AC,6,0)),IF(F97="F",VLOOKUP(MROUND(HZ97,0.5),'F-Weight for Length'!A:I,6,0),VLOOKUP(MROUND(HZ97,0.5),'M-Weight for Length'!A:I,6,0)))))))),0)</f>
        <v/>
      </c>
      <c r="AF97" s="191" t="str">
        <f>IFERROR(IF(D97="","",IF(F97="","",IF(J97="","",IF(K97="","",IF(AND(K97&gt;23,K97&lt;=60),IF(F97="F",VLOOKUP(MROUND(HZ97,0.5),'F-Weight for Length'!K:S,7,0),VLOOKUP(MROUND(HZ97,0.5),'M-Weight for Length'!K:S,7,0)),IF(K97&gt;60,IF(F97="F",VLOOKUP(K97,'F-Weight for Length'!U:AC,7,0),VLOOKUP(K97,'M-Weight for Length'!U:AC,7,0)),IF(F97="F",VLOOKUP(MROUND(HZ97,0.5),'F-Weight for Length'!A:I,7,0),VLOOKUP(MROUND(HZ97,0.5),'M-Weight for Length'!A:I,7,0)))))))),0)</f>
        <v/>
      </c>
      <c r="AG97" s="191" t="str">
        <f>IFERROR(IF(D97="","",IF(F97="","",IF(J97="","",IF(K97="","",IF(AND(K97&gt;23,K97&lt;=60),IF(F97="F",VLOOKUP(MROUND(HZ97,0.5),'F-Weight for Length'!K:S,8,0),VLOOKUP(MROUND(HZ97,0.5),'M-Weight for Length'!K:S,8,0)),IF(K97&gt;60,IF(F97="F",VLOOKUP(K97,'F-Weight for Length'!U:AC,8,0),VLOOKUP(K97,'M-Weight for Length'!U:AC,8,0)),IF(F97="F",VLOOKUP(MROUND(HZ97,0.5),'F-Weight for Length'!A:I,8,0),VLOOKUP(MROUND(HZ97,0.5),'M-Weight for Length'!A:I,8,0)))))))),0)</f>
        <v/>
      </c>
      <c r="AH97" s="191" t="str">
        <f>IFERROR(IF(D97="","",IF(F97="","",IF(J97="","",IF(K97="","",IF(AND(K97&gt;23,K97&lt;=60),IF(F97="F",VLOOKUP(MROUND(HZ97,0.5),'F-Weight for Length'!K:S,9,0),VLOOKUP(MROUND(HZ97,0.5),'M-Weight for Length'!K:S,9,0)),IF(K97&gt;60,IF(F97="F",VLOOKUP(K97,'F-Weight for Length'!U:AC,9,0),VLOOKUP(K97,'M-Weight for Length'!U:AC,9,0)),IF(F97="F",VLOOKUP(MROUND(HZ97,0.5),'F-Weight for Length'!A:I,9,0),VLOOKUP(MROUND(HZ97,0.5),'M-Weight for Length'!A:I,9,0)))))))),0)</f>
        <v/>
      </c>
      <c r="AI97" s="192">
        <f t="shared" si="243"/>
        <v>0</v>
      </c>
      <c r="AJ97" s="192">
        <f t="shared" si="244"/>
        <v>0</v>
      </c>
      <c r="AK97" s="192">
        <f t="shared" si="245"/>
        <v>0</v>
      </c>
      <c r="AL97" s="192">
        <f t="shared" si="246"/>
        <v>0</v>
      </c>
      <c r="AM97" s="192">
        <f t="shared" si="247"/>
        <v>0</v>
      </c>
      <c r="AN97" s="192">
        <f t="shared" si="248"/>
        <v>0</v>
      </c>
      <c r="AO97" s="192">
        <f t="shared" si="249"/>
        <v>0</v>
      </c>
      <c r="AP97" s="192">
        <f t="shared" si="250"/>
        <v>0</v>
      </c>
      <c r="AQ97" s="192">
        <f t="shared" si="251"/>
        <v>0</v>
      </c>
      <c r="AR97" s="192">
        <f t="shared" si="252"/>
        <v>0</v>
      </c>
      <c r="AS97" s="192">
        <f t="shared" si="253"/>
        <v>0</v>
      </c>
      <c r="AT97" s="192">
        <f t="shared" si="254"/>
        <v>0</v>
      </c>
      <c r="AU97" s="192">
        <f t="shared" si="255"/>
        <v>0</v>
      </c>
      <c r="AV97" s="192">
        <f t="shared" si="256"/>
        <v>0</v>
      </c>
      <c r="AW97" s="192">
        <f t="shared" si="257"/>
        <v>0</v>
      </c>
      <c r="AX97" s="192">
        <f t="shared" si="258"/>
        <v>0</v>
      </c>
      <c r="AY97" s="192">
        <f t="shared" si="259"/>
        <v>0</v>
      </c>
      <c r="AZ97" s="192">
        <f t="shared" si="260"/>
        <v>0</v>
      </c>
      <c r="BA97" s="192">
        <f t="shared" si="261"/>
        <v>0</v>
      </c>
      <c r="BB97" s="192">
        <f t="shared" si="262"/>
        <v>0</v>
      </c>
      <c r="BC97" s="192">
        <f t="shared" si="263"/>
        <v>0</v>
      </c>
      <c r="BD97" s="192">
        <f t="shared" si="264"/>
        <v>0</v>
      </c>
      <c r="BE97" s="192">
        <f t="shared" si="265"/>
        <v>0</v>
      </c>
      <c r="BF97" s="192">
        <f t="shared" si="266"/>
        <v>0</v>
      </c>
      <c r="BG97" s="192">
        <f t="shared" si="267"/>
        <v>0</v>
      </c>
      <c r="BH97" s="192">
        <f t="shared" si="268"/>
        <v>0</v>
      </c>
      <c r="BI97" s="192">
        <f t="shared" si="269"/>
        <v>0</v>
      </c>
      <c r="BJ97" s="192">
        <f t="shared" si="270"/>
        <v>0</v>
      </c>
      <c r="BK97" s="192">
        <f t="shared" si="271"/>
        <v>0</v>
      </c>
      <c r="BL97" s="192">
        <f t="shared" si="272"/>
        <v>0</v>
      </c>
      <c r="BM97" s="192">
        <f t="shared" si="273"/>
        <v>0</v>
      </c>
      <c r="BN97" s="192">
        <f t="shared" si="274"/>
        <v>0</v>
      </c>
      <c r="BO97" s="192">
        <f t="shared" si="275"/>
        <v>0</v>
      </c>
      <c r="BP97" s="192">
        <f t="shared" si="276"/>
        <v>0</v>
      </c>
      <c r="BQ97" s="192">
        <f t="shared" si="277"/>
        <v>0</v>
      </c>
      <c r="BR97" s="192">
        <f t="shared" si="278"/>
        <v>0</v>
      </c>
      <c r="BS97" s="192">
        <f t="shared" si="279"/>
        <v>0</v>
      </c>
      <c r="BT97" s="192">
        <f t="shared" si="280"/>
        <v>0</v>
      </c>
      <c r="BU97" s="192">
        <f t="shared" si="281"/>
        <v>0</v>
      </c>
      <c r="BV97" s="192">
        <f t="shared" si="282"/>
        <v>0</v>
      </c>
      <c r="BW97" s="192">
        <f t="shared" si="283"/>
        <v>0</v>
      </c>
      <c r="BX97" s="192">
        <f t="shared" si="284"/>
        <v>0</v>
      </c>
      <c r="BY97" s="192">
        <f t="shared" si="285"/>
        <v>0</v>
      </c>
      <c r="BZ97" s="192">
        <f t="shared" si="286"/>
        <v>0</v>
      </c>
      <c r="CA97" s="192">
        <f t="shared" si="287"/>
        <v>0</v>
      </c>
      <c r="CB97" s="192">
        <f t="shared" si="288"/>
        <v>0</v>
      </c>
      <c r="CC97" s="192">
        <f t="shared" si="289"/>
        <v>0</v>
      </c>
      <c r="CD97" s="192">
        <f t="shared" si="290"/>
        <v>0</v>
      </c>
      <c r="CE97" s="192">
        <f t="shared" si="291"/>
        <v>0</v>
      </c>
      <c r="CF97" s="192">
        <f t="shared" si="292"/>
        <v>0</v>
      </c>
      <c r="CG97" s="192">
        <f t="shared" si="293"/>
        <v>0</v>
      </c>
      <c r="CH97" s="192">
        <f t="shared" si="294"/>
        <v>0</v>
      </c>
      <c r="CI97" s="192">
        <f t="shared" si="295"/>
        <v>0</v>
      </c>
      <c r="CJ97" s="192">
        <f t="shared" si="296"/>
        <v>0</v>
      </c>
      <c r="CK97" s="192">
        <f t="shared" si="297"/>
        <v>0</v>
      </c>
      <c r="CL97" s="192">
        <f t="shared" si="298"/>
        <v>0</v>
      </c>
      <c r="CM97" s="192">
        <f t="shared" si="299"/>
        <v>0</v>
      </c>
      <c r="CN97" s="192">
        <f t="shared" si="300"/>
        <v>0</v>
      </c>
      <c r="CO97" s="192">
        <f t="shared" si="301"/>
        <v>0</v>
      </c>
      <c r="CP97" s="192">
        <f t="shared" si="302"/>
        <v>0</v>
      </c>
      <c r="CQ97" s="192">
        <f t="shared" si="303"/>
        <v>0</v>
      </c>
      <c r="CR97" s="192">
        <f t="shared" si="304"/>
        <v>0</v>
      </c>
      <c r="CS97" s="192">
        <f t="shared" si="305"/>
        <v>0</v>
      </c>
      <c r="CT97" s="192">
        <f t="shared" si="306"/>
        <v>0</v>
      </c>
      <c r="CU97" s="192">
        <f t="shared" si="307"/>
        <v>0</v>
      </c>
      <c r="CV97" s="192">
        <f t="shared" si="308"/>
        <v>0</v>
      </c>
      <c r="CW97" s="192">
        <f t="shared" si="309"/>
        <v>0</v>
      </c>
      <c r="CX97" s="192">
        <f t="shared" si="310"/>
        <v>0</v>
      </c>
      <c r="CY97" s="192">
        <f t="shared" si="311"/>
        <v>0</v>
      </c>
      <c r="CZ97" s="192">
        <f t="shared" si="312"/>
        <v>0</v>
      </c>
      <c r="DA97" s="192">
        <f t="shared" si="313"/>
        <v>0</v>
      </c>
      <c r="DB97" s="192">
        <f t="shared" si="314"/>
        <v>0</v>
      </c>
      <c r="DC97" s="192">
        <f t="shared" si="315"/>
        <v>0</v>
      </c>
      <c r="DD97" s="192">
        <f t="shared" si="316"/>
        <v>0</v>
      </c>
      <c r="DE97" s="192">
        <f t="shared" si="317"/>
        <v>0</v>
      </c>
      <c r="DF97" s="192">
        <f t="shared" si="318"/>
        <v>0</v>
      </c>
      <c r="DG97" s="192">
        <f t="shared" si="319"/>
        <v>0</v>
      </c>
      <c r="DH97" s="192">
        <f t="shared" si="320"/>
        <v>0</v>
      </c>
      <c r="DI97" s="192">
        <f t="shared" si="321"/>
        <v>0</v>
      </c>
      <c r="DJ97" s="192">
        <f t="shared" si="322"/>
        <v>0</v>
      </c>
      <c r="DK97" s="192">
        <f t="shared" si="323"/>
        <v>0</v>
      </c>
      <c r="DL97" s="192">
        <f t="shared" si="324"/>
        <v>0</v>
      </c>
      <c r="DM97" s="192">
        <f t="shared" si="325"/>
        <v>0</v>
      </c>
      <c r="DN97" s="192">
        <f t="shared" si="326"/>
        <v>0</v>
      </c>
      <c r="DO97" s="192">
        <f t="shared" si="327"/>
        <v>0</v>
      </c>
      <c r="DP97" s="192">
        <f t="shared" si="328"/>
        <v>0</v>
      </c>
      <c r="DQ97" s="192">
        <f t="shared" si="329"/>
        <v>0</v>
      </c>
      <c r="DR97" s="192">
        <f t="shared" si="330"/>
        <v>0</v>
      </c>
      <c r="DS97" s="192">
        <f t="shared" si="331"/>
        <v>0</v>
      </c>
      <c r="DT97" s="192">
        <f t="shared" si="332"/>
        <v>0</v>
      </c>
      <c r="DU97" s="192">
        <f t="shared" si="333"/>
        <v>0</v>
      </c>
      <c r="DV97" s="193">
        <f t="shared" si="445"/>
        <v>0</v>
      </c>
      <c r="DW97" s="193">
        <f t="shared" si="446"/>
        <v>0</v>
      </c>
      <c r="DX97" s="193">
        <f t="shared" si="447"/>
        <v>0</v>
      </c>
      <c r="DY97" s="193">
        <f t="shared" si="448"/>
        <v>0</v>
      </c>
      <c r="DZ97" s="193">
        <f t="shared" si="449"/>
        <v>0</v>
      </c>
      <c r="EA97" s="192">
        <f t="shared" si="339"/>
        <v>0</v>
      </c>
      <c r="EB97" s="192">
        <f t="shared" si="340"/>
        <v>0</v>
      </c>
      <c r="EC97" s="192">
        <f t="shared" si="341"/>
        <v>0</v>
      </c>
      <c r="ED97" s="192">
        <f t="shared" si="342"/>
        <v>0</v>
      </c>
      <c r="EE97" s="192">
        <f t="shared" si="343"/>
        <v>0</v>
      </c>
      <c r="EF97" s="192">
        <f t="shared" si="344"/>
        <v>0</v>
      </c>
      <c r="EG97" s="192">
        <f t="shared" si="345"/>
        <v>0</v>
      </c>
      <c r="EH97" s="192">
        <f t="shared" si="346"/>
        <v>0</v>
      </c>
      <c r="EI97" s="192">
        <f t="shared" si="347"/>
        <v>0</v>
      </c>
      <c r="EJ97" s="192">
        <f t="shared" si="348"/>
        <v>0</v>
      </c>
      <c r="EK97" s="192">
        <f t="shared" si="349"/>
        <v>0</v>
      </c>
      <c r="EL97" s="192">
        <f t="shared" si="350"/>
        <v>0</v>
      </c>
      <c r="EM97" s="192">
        <f t="shared" si="351"/>
        <v>0</v>
      </c>
      <c r="EN97" s="192">
        <f t="shared" si="352"/>
        <v>0</v>
      </c>
      <c r="EO97" s="192">
        <f t="shared" si="353"/>
        <v>0</v>
      </c>
      <c r="EP97" s="192">
        <f t="shared" si="354"/>
        <v>0</v>
      </c>
      <c r="EQ97" s="192">
        <f t="shared" si="355"/>
        <v>0</v>
      </c>
      <c r="ER97" s="192">
        <f t="shared" si="356"/>
        <v>0</v>
      </c>
      <c r="ES97" s="192">
        <f t="shared" si="357"/>
        <v>0</v>
      </c>
      <c r="ET97" s="192">
        <f t="shared" si="358"/>
        <v>0</v>
      </c>
      <c r="EU97" s="192">
        <f t="shared" si="359"/>
        <v>0</v>
      </c>
      <c r="EV97" s="192">
        <f t="shared" si="360"/>
        <v>0</v>
      </c>
      <c r="EW97" s="192">
        <f t="shared" si="361"/>
        <v>0</v>
      </c>
      <c r="EX97" s="192">
        <f t="shared" si="362"/>
        <v>0</v>
      </c>
      <c r="EY97" s="192">
        <f t="shared" si="363"/>
        <v>0</v>
      </c>
      <c r="EZ97" s="192">
        <f t="shared" si="364"/>
        <v>0</v>
      </c>
      <c r="FA97" s="192">
        <f t="shared" si="365"/>
        <v>0</v>
      </c>
      <c r="FB97" s="192">
        <f t="shared" si="366"/>
        <v>0</v>
      </c>
      <c r="FC97" s="192">
        <f t="shared" si="367"/>
        <v>0</v>
      </c>
      <c r="FD97" s="192">
        <f t="shared" si="368"/>
        <v>0</v>
      </c>
      <c r="FE97" s="192">
        <f t="shared" si="369"/>
        <v>0</v>
      </c>
      <c r="FF97" s="192">
        <f t="shared" si="370"/>
        <v>0</v>
      </c>
      <c r="FG97" s="192">
        <f t="shared" si="371"/>
        <v>0</v>
      </c>
      <c r="FH97" s="192">
        <f t="shared" si="372"/>
        <v>0</v>
      </c>
      <c r="FI97" s="192">
        <f t="shared" si="373"/>
        <v>0</v>
      </c>
      <c r="FJ97" s="192">
        <f t="shared" si="374"/>
        <v>0</v>
      </c>
      <c r="FK97" s="192">
        <f t="shared" si="375"/>
        <v>0</v>
      </c>
      <c r="FL97" s="192">
        <f t="shared" si="376"/>
        <v>0</v>
      </c>
      <c r="FM97" s="192">
        <f t="shared" si="377"/>
        <v>0</v>
      </c>
      <c r="FN97" s="192">
        <f t="shared" si="378"/>
        <v>0</v>
      </c>
      <c r="FO97" s="192">
        <f t="shared" si="379"/>
        <v>0</v>
      </c>
      <c r="FP97" s="192">
        <f t="shared" si="380"/>
        <v>0</v>
      </c>
      <c r="FQ97" s="192">
        <f t="shared" si="381"/>
        <v>0</v>
      </c>
      <c r="FR97" s="192">
        <f t="shared" si="382"/>
        <v>0</v>
      </c>
      <c r="FS97" s="192">
        <f t="shared" si="383"/>
        <v>0</v>
      </c>
      <c r="FT97" s="192">
        <f t="shared" si="384"/>
        <v>0</v>
      </c>
      <c r="FU97" s="192">
        <f t="shared" si="385"/>
        <v>0</v>
      </c>
      <c r="FV97" s="192">
        <f t="shared" si="386"/>
        <v>0</v>
      </c>
      <c r="FW97" s="192">
        <f t="shared" si="387"/>
        <v>0</v>
      </c>
      <c r="FX97" s="192">
        <f t="shared" si="388"/>
        <v>0</v>
      </c>
      <c r="FY97" s="192">
        <f t="shared" si="389"/>
        <v>0</v>
      </c>
      <c r="FZ97" s="192">
        <f t="shared" si="390"/>
        <v>0</v>
      </c>
      <c r="GA97" s="192">
        <f t="shared" si="391"/>
        <v>0</v>
      </c>
      <c r="GB97" s="192">
        <f t="shared" si="392"/>
        <v>0</v>
      </c>
      <c r="GC97" s="192">
        <f t="shared" si="393"/>
        <v>0</v>
      </c>
      <c r="GD97" s="192">
        <f t="shared" si="394"/>
        <v>0</v>
      </c>
      <c r="GE97" s="192">
        <f t="shared" si="395"/>
        <v>0</v>
      </c>
      <c r="GF97" s="192">
        <f t="shared" si="396"/>
        <v>0</v>
      </c>
      <c r="GG97" s="192">
        <f t="shared" si="397"/>
        <v>0</v>
      </c>
      <c r="GH97" s="192">
        <f t="shared" si="398"/>
        <v>0</v>
      </c>
      <c r="GI97" s="192">
        <f t="shared" si="399"/>
        <v>0</v>
      </c>
      <c r="GJ97" s="192">
        <f t="shared" si="400"/>
        <v>0</v>
      </c>
      <c r="GK97" s="192">
        <f t="shared" si="401"/>
        <v>0</v>
      </c>
      <c r="GL97" s="192">
        <f t="shared" si="402"/>
        <v>0</v>
      </c>
      <c r="GM97" s="192">
        <f t="shared" si="403"/>
        <v>0</v>
      </c>
      <c r="GN97" s="192">
        <f t="shared" si="404"/>
        <v>0</v>
      </c>
      <c r="GO97" s="192">
        <f t="shared" si="405"/>
        <v>0</v>
      </c>
      <c r="GP97" s="192">
        <f t="shared" si="406"/>
        <v>0</v>
      </c>
      <c r="GQ97" s="192">
        <f t="shared" si="407"/>
        <v>0</v>
      </c>
      <c r="GR97" s="192">
        <f t="shared" si="408"/>
        <v>0</v>
      </c>
      <c r="GS97" s="192">
        <f t="shared" si="409"/>
        <v>0</v>
      </c>
      <c r="GT97" s="192">
        <f t="shared" si="410"/>
        <v>0</v>
      </c>
      <c r="GU97" s="192">
        <f t="shared" si="411"/>
        <v>0</v>
      </c>
      <c r="GV97" s="192">
        <f t="shared" si="412"/>
        <v>0</v>
      </c>
      <c r="GW97" s="192">
        <f t="shared" si="413"/>
        <v>0</v>
      </c>
      <c r="GX97" s="192">
        <f t="shared" si="414"/>
        <v>0</v>
      </c>
      <c r="GY97" s="192">
        <f t="shared" si="415"/>
        <v>0</v>
      </c>
      <c r="GZ97" s="192">
        <f t="shared" si="416"/>
        <v>0</v>
      </c>
      <c r="HA97" s="192">
        <f t="shared" si="417"/>
        <v>0</v>
      </c>
      <c r="HB97" s="192">
        <f t="shared" si="418"/>
        <v>0</v>
      </c>
      <c r="HC97" s="192">
        <f t="shared" si="419"/>
        <v>0</v>
      </c>
      <c r="HD97" s="192">
        <f t="shared" si="420"/>
        <v>0</v>
      </c>
      <c r="HE97" s="192">
        <f t="shared" si="421"/>
        <v>0</v>
      </c>
      <c r="HF97" s="192">
        <f t="shared" si="422"/>
        <v>0</v>
      </c>
      <c r="HG97" s="192">
        <f t="shared" si="423"/>
        <v>0</v>
      </c>
      <c r="HH97" s="192">
        <f t="shared" si="424"/>
        <v>0</v>
      </c>
      <c r="HI97" s="192">
        <f t="shared" si="425"/>
        <v>0</v>
      </c>
      <c r="HJ97" s="192">
        <f t="shared" si="426"/>
        <v>0</v>
      </c>
      <c r="HK97" s="192">
        <f t="shared" si="427"/>
        <v>0</v>
      </c>
      <c r="HL97" s="192">
        <f t="shared" si="428"/>
        <v>0</v>
      </c>
      <c r="HM97" s="192">
        <f t="shared" si="429"/>
        <v>0</v>
      </c>
      <c r="HN97" s="194">
        <f t="shared" si="450"/>
        <v>0</v>
      </c>
      <c r="HO97" s="194">
        <f t="shared" si="451"/>
        <v>0</v>
      </c>
      <c r="HP97" s="194">
        <f t="shared" si="452"/>
        <v>0</v>
      </c>
      <c r="HQ97" s="194">
        <f t="shared" si="453"/>
        <v>0</v>
      </c>
      <c r="HR97" s="194">
        <f t="shared" si="454"/>
        <v>0</v>
      </c>
      <c r="HS97" s="195" t="str">
        <f t="shared" si="229"/>
        <v/>
      </c>
      <c r="HT97" s="196">
        <f t="shared" si="455"/>
        <v>0</v>
      </c>
      <c r="HU97" s="196">
        <f t="shared" si="456"/>
        <v>0</v>
      </c>
      <c r="HV97" s="197" t="str">
        <f t="shared" si="232"/>
        <v/>
      </c>
      <c r="HW97" s="197" t="str">
        <f t="shared" si="435"/>
        <v/>
      </c>
      <c r="HX97" s="197" t="str">
        <f t="shared" si="436"/>
        <v/>
      </c>
      <c r="HY97" s="195" t="str">
        <f t="shared" si="233"/>
        <v/>
      </c>
      <c r="HZ97" s="30">
        <f t="shared" si="227"/>
        <v>0</v>
      </c>
      <c r="IA97" s="198">
        <f t="shared" si="234"/>
        <v>0</v>
      </c>
      <c r="IB97" s="195"/>
      <c r="IC97" s="195">
        <f t="shared" si="437"/>
        <v>0</v>
      </c>
      <c r="ID97" s="195">
        <f t="shared" si="235"/>
        <v>0</v>
      </c>
      <c r="IE97" s="195">
        <f t="shared" si="438"/>
        <v>0</v>
      </c>
      <c r="IF97" s="195">
        <f t="shared" si="236"/>
        <v>0</v>
      </c>
      <c r="IG97" s="307">
        <f t="shared" si="237"/>
        <v>0</v>
      </c>
      <c r="IH97" s="307">
        <f t="shared" si="238"/>
        <v>0</v>
      </c>
      <c r="II97" s="44">
        <f t="shared" si="239"/>
        <v>0</v>
      </c>
      <c r="IJ97" s="44">
        <f t="shared" si="439"/>
        <v>0</v>
      </c>
      <c r="IK97" s="44">
        <f t="shared" si="440"/>
        <v>0</v>
      </c>
      <c r="IL97" s="44">
        <f t="shared" si="441"/>
        <v>0</v>
      </c>
      <c r="IM97" s="44">
        <f t="shared" si="442"/>
        <v>0</v>
      </c>
      <c r="IN97" s="44">
        <f t="shared" si="443"/>
        <v>0</v>
      </c>
      <c r="IO97" s="44">
        <f t="shared" si="444"/>
        <v>0</v>
      </c>
    </row>
    <row r="98" spans="1:249" ht="18" customHeight="1">
      <c r="A98" s="188">
        <v>92</v>
      </c>
      <c r="B98" s="326"/>
      <c r="C98" s="289"/>
      <c r="D98" s="199"/>
      <c r="E98" s="189"/>
      <c r="F98" s="189"/>
      <c r="G98" s="190"/>
      <c r="H98" s="190"/>
      <c r="I98" s="272"/>
      <c r="J98" s="207"/>
      <c r="K98" s="214" t="str">
        <f t="shared" si="240"/>
        <v/>
      </c>
      <c r="L98" s="200" t="str">
        <f t="shared" si="241"/>
        <v/>
      </c>
      <c r="M98" s="200" t="str">
        <f t="shared" si="242"/>
        <v/>
      </c>
      <c r="N98" s="209" t="str">
        <f t="shared" si="228"/>
        <v/>
      </c>
      <c r="O98" s="208" t="str">
        <f>IFERROR(IF(D98="","",IF(K98="","",IF(I98="","",IF(F98="F",VLOOKUP(K98,F!A:G,2,0),IF(F98="M",VLOOKUP(K98,M!A:G,2,0),""))))),0)</f>
        <v/>
      </c>
      <c r="P98" s="191" t="str">
        <f>IFERROR(IF(D98="","",IF(K98="","",IF(I98="","",IF(F98="F",VLOOKUP(K98,F!A:G,3,0),IF(F98="M",VLOOKUP(K98,M!A:G,3,0),""))))),0)</f>
        <v/>
      </c>
      <c r="Q98" s="191" t="str">
        <f>IFERROR(IF(D98="","",IF(K98="","",IF(I98="","",IF(F98="F",VLOOKUP(K98,F!A:G,4,0),IF(F98="M",VLOOKUP(K98,M!A:G,4,0),""))))),0)</f>
        <v/>
      </c>
      <c r="R98" s="191" t="str">
        <f>IFERROR(IF(D98="","",IF(K98="","",IF(I98="","",IF(F98="F",VLOOKUP(K98,F!A:G,5,0),IF(F98="M",VLOOKUP(K98,M!A:G,5,0),""))))),0)</f>
        <v/>
      </c>
      <c r="S98" s="191" t="str">
        <f>IFERROR(IF(D98="","",IF(K98="","",IF(I98="","",IF(F98="F",VLOOKUP(K98,F!A:G,6,0),IF(F98="M",VLOOKUP(K98,M!A:G,6,0),""))))),0)</f>
        <v/>
      </c>
      <c r="T98" s="191" t="str">
        <f>IFERROR(IF(D98="","",IF(K98="","",IF(I98="","",IF(F98="F",VLOOKUP(K98,F!A:G,7,0),IF(F98="M",VLOOKUP(K98,M!A:G,7,0),""))))),0)</f>
        <v/>
      </c>
      <c r="U98" s="191" t="str">
        <f>IFERROR(IF(D98="","",IF(K98="","",IF(J98="","",IF(F98="F",VLOOKUP(K98,F!A:M,8,0),IF(F98="M",VLOOKUP(K98,M!A:M,8,0),""))))),0)</f>
        <v/>
      </c>
      <c r="V98" s="191" t="str">
        <f>IFERROR(IF(D98="","",IF(K98="","",IF(J98="","",IF(F98="F",VLOOKUP(K98,F!A:M,9,0),IF(F98="M",VLOOKUP(K98,M!A:M,9,0),""))))),0)</f>
        <v/>
      </c>
      <c r="W98" s="191" t="str">
        <f>IFERROR(IF(D98="","",IF(K98="","",IF(J98="","",IF(F98="F",VLOOKUP(K98,F!A:M,10,0),IF(F98="M",VLOOKUP(K98,M!A:M,10,0),""))))),0)</f>
        <v/>
      </c>
      <c r="X98" s="191" t="str">
        <f>IFERROR(IF(D98="","",IF(K98="","",IF(J98="","",IF(F98="F",VLOOKUP(K98,F!A:M,11,0),IF(F98="M",VLOOKUP(K98,M!A:M,11,0),""))))),0)</f>
        <v/>
      </c>
      <c r="Y98" s="191" t="str">
        <f>IFERROR(IF(D98="","",IF(K98="","",IF(J98="","",IF(F98="F",VLOOKUP(K98,F!A:M,12,0),IF(F98="M",VLOOKUP(K98,M!A:M,12,0),""))))),0)</f>
        <v/>
      </c>
      <c r="Z98" s="191" t="str">
        <f>IFERROR(IF(D98="","",IF(K98="","",IF(J98="","",IF(F98="F",VLOOKUP(K98,F!A:M,13,0),IF(F98="M",VLOOKUP(K98,M!A:M,13,0),""))))),0)</f>
        <v/>
      </c>
      <c r="AA98" s="191" t="str">
        <f>IFERROR(IF(D98="","",IF(F98="","",IF(J98="","",IF(K98="","",IF(AND(K98&gt;23,K98&lt;=60),IF(F98="F",VLOOKUP(MROUND(HZ98,0.5),'F-Weight for Length'!K:S,2,0),VLOOKUP(MROUND(HZ98,0.5),'M-Weight for Length'!K:S,2,0)),IF(K98&gt;60,IF(F98="F",VLOOKUP(K98,'F-Weight for Length'!U:AC,2,0),VLOOKUP(K98,'M-Weight for Length'!U:AC,2,0)),IF(F98="F",VLOOKUP(MROUND(HZ98,0.5),'F-Weight for Length'!A:I,2,0),VLOOKUP(MROUND(HZ98,0.5),'M-Weight for Length'!A:I,2,0)))))))),0)</f>
        <v/>
      </c>
      <c r="AB98" s="191" t="str">
        <f>IFERROR(IF(D98="","",IF(F98="","",IF(J98="","",IF(K98="","",IF(AND(K98&gt;23,K98&lt;=60),IF(F98="F",VLOOKUP(MROUND(HZ98,0.5),'F-Weight for Length'!K:S,3,0),VLOOKUP(MROUND(HZ98,0.5),'M-Weight for Length'!K:S,3,0)),IF(K98&gt;60,IF(F98="F",VLOOKUP(K98,'F-Weight for Length'!U:AC,3,0),VLOOKUP(K98,'M-Weight for Length'!U:AC,3,0)),IF(F98="F",VLOOKUP(MROUND(HZ98,0.5),'F-Weight for Length'!A:I,3,0),VLOOKUP(MROUND(HZ98,0.5),'M-Weight for Length'!A:I,3,0)))))))),0)</f>
        <v/>
      </c>
      <c r="AC98" s="191" t="str">
        <f>IFERROR(IF(D98="","",IF(F98="","",IF(J98="","",IF(K98="","",IF(AND(K98&gt;23,K98&lt;=60),IF(F98="F",VLOOKUP(MROUND(HZ98,0.5),'F-Weight for Length'!K:S,4,0),VLOOKUP(MROUND(HZ98,0.5),'M-Weight for Length'!K:S,4,0)),IF(K98&gt;60,IF(F98="F",VLOOKUP(K98,'F-Weight for Length'!U:AC,4,0),VLOOKUP(K98,'M-Weight for Length'!U:AC,4,0)),IF(F98="F",VLOOKUP(MROUND(HZ98,0.5),'F-Weight for Length'!A:I,4,0),VLOOKUP(MROUND(HZ98,0.5),'M-Weight for Length'!A:I,4,0)))))))),0)</f>
        <v/>
      </c>
      <c r="AD98" s="191" t="str">
        <f>IFERROR(IF(D98="","",IF(F98="","",IF(J98="","",IF(K98="","",IF(AND(K98&gt;23,K98&lt;=60),IF(F98="F",VLOOKUP(MROUND(HZ98,0.5),'F-Weight for Length'!K:S,5,0),VLOOKUP(MROUND(HZ98,0.5),'M-Weight for Length'!K:S,5,0)),IF(K98&gt;60,IF(F98="F",VLOOKUP(K98,'F-Weight for Length'!U:AC,5,0),VLOOKUP(K98,'M-Weight for Length'!U:AC,5,0)),IF(F98="F",VLOOKUP(MROUND(HZ98,0.5),'F-Weight for Length'!A:I,5,0),VLOOKUP(MROUND(HZ98,0.5),'M-Weight for Length'!A:I,5,0)))))))),0)</f>
        <v/>
      </c>
      <c r="AE98" s="191" t="str">
        <f>IFERROR(IF(D98="","",IF(F98="","",IF(J98="","",IF(K98="","",IF(AND(K98&gt;23,K98&lt;=60),IF(F98="F",VLOOKUP(MROUND(HZ98,0.5),'F-Weight for Length'!K:S,6,0),VLOOKUP(MROUND(HZ98,0.5),'M-Weight for Length'!K:S,6,0)),IF(K98&gt;60,IF(F98="F",VLOOKUP(K98,'F-Weight for Length'!U:AC,6,0),VLOOKUP(K98,'M-Weight for Length'!U:AC,6,0)),IF(F98="F",VLOOKUP(MROUND(HZ98,0.5),'F-Weight for Length'!A:I,6,0),VLOOKUP(MROUND(HZ98,0.5),'M-Weight for Length'!A:I,6,0)))))))),0)</f>
        <v/>
      </c>
      <c r="AF98" s="191" t="str">
        <f>IFERROR(IF(D98="","",IF(F98="","",IF(J98="","",IF(K98="","",IF(AND(K98&gt;23,K98&lt;=60),IF(F98="F",VLOOKUP(MROUND(HZ98,0.5),'F-Weight for Length'!K:S,7,0),VLOOKUP(MROUND(HZ98,0.5),'M-Weight for Length'!K:S,7,0)),IF(K98&gt;60,IF(F98="F",VLOOKUP(K98,'F-Weight for Length'!U:AC,7,0),VLOOKUP(K98,'M-Weight for Length'!U:AC,7,0)),IF(F98="F",VLOOKUP(MROUND(HZ98,0.5),'F-Weight for Length'!A:I,7,0),VLOOKUP(MROUND(HZ98,0.5),'M-Weight for Length'!A:I,7,0)))))))),0)</f>
        <v/>
      </c>
      <c r="AG98" s="191" t="str">
        <f>IFERROR(IF(D98="","",IF(F98="","",IF(J98="","",IF(K98="","",IF(AND(K98&gt;23,K98&lt;=60),IF(F98="F",VLOOKUP(MROUND(HZ98,0.5),'F-Weight for Length'!K:S,8,0),VLOOKUP(MROUND(HZ98,0.5),'M-Weight for Length'!K:S,8,0)),IF(K98&gt;60,IF(F98="F",VLOOKUP(K98,'F-Weight for Length'!U:AC,8,0),VLOOKUP(K98,'M-Weight for Length'!U:AC,8,0)),IF(F98="F",VLOOKUP(MROUND(HZ98,0.5),'F-Weight for Length'!A:I,8,0),VLOOKUP(MROUND(HZ98,0.5),'M-Weight for Length'!A:I,8,0)))))))),0)</f>
        <v/>
      </c>
      <c r="AH98" s="191" t="str">
        <f>IFERROR(IF(D98="","",IF(F98="","",IF(J98="","",IF(K98="","",IF(AND(K98&gt;23,K98&lt;=60),IF(F98="F",VLOOKUP(MROUND(HZ98,0.5),'F-Weight for Length'!K:S,9,0),VLOOKUP(MROUND(HZ98,0.5),'M-Weight for Length'!K:S,9,0)),IF(K98&gt;60,IF(F98="F",VLOOKUP(K98,'F-Weight for Length'!U:AC,9,0),VLOOKUP(K98,'M-Weight for Length'!U:AC,9,0)),IF(F98="F",VLOOKUP(MROUND(HZ98,0.5),'F-Weight for Length'!A:I,9,0),VLOOKUP(MROUND(HZ98,0.5),'M-Weight for Length'!A:I,9,0)))))))),0)</f>
        <v/>
      </c>
      <c r="AI98" s="192">
        <f t="shared" si="243"/>
        <v>0</v>
      </c>
      <c r="AJ98" s="192">
        <f t="shared" si="244"/>
        <v>0</v>
      </c>
      <c r="AK98" s="192">
        <f t="shared" si="245"/>
        <v>0</v>
      </c>
      <c r="AL98" s="192">
        <f t="shared" si="246"/>
        <v>0</v>
      </c>
      <c r="AM98" s="192">
        <f t="shared" si="247"/>
        <v>0</v>
      </c>
      <c r="AN98" s="192">
        <f t="shared" si="248"/>
        <v>0</v>
      </c>
      <c r="AO98" s="192">
        <f t="shared" si="249"/>
        <v>0</v>
      </c>
      <c r="AP98" s="192">
        <f t="shared" si="250"/>
        <v>0</v>
      </c>
      <c r="AQ98" s="192">
        <f t="shared" si="251"/>
        <v>0</v>
      </c>
      <c r="AR98" s="192">
        <f t="shared" si="252"/>
        <v>0</v>
      </c>
      <c r="AS98" s="192">
        <f t="shared" si="253"/>
        <v>0</v>
      </c>
      <c r="AT98" s="192">
        <f t="shared" si="254"/>
        <v>0</v>
      </c>
      <c r="AU98" s="192">
        <f t="shared" si="255"/>
        <v>0</v>
      </c>
      <c r="AV98" s="192">
        <f t="shared" si="256"/>
        <v>0</v>
      </c>
      <c r="AW98" s="192">
        <f t="shared" si="257"/>
        <v>0</v>
      </c>
      <c r="AX98" s="192">
        <f t="shared" si="258"/>
        <v>0</v>
      </c>
      <c r="AY98" s="192">
        <f t="shared" si="259"/>
        <v>0</v>
      </c>
      <c r="AZ98" s="192">
        <f t="shared" si="260"/>
        <v>0</v>
      </c>
      <c r="BA98" s="192">
        <f t="shared" si="261"/>
        <v>0</v>
      </c>
      <c r="BB98" s="192">
        <f t="shared" si="262"/>
        <v>0</v>
      </c>
      <c r="BC98" s="192">
        <f t="shared" si="263"/>
        <v>0</v>
      </c>
      <c r="BD98" s="192">
        <f t="shared" si="264"/>
        <v>0</v>
      </c>
      <c r="BE98" s="192">
        <f t="shared" si="265"/>
        <v>0</v>
      </c>
      <c r="BF98" s="192">
        <f t="shared" si="266"/>
        <v>0</v>
      </c>
      <c r="BG98" s="192">
        <f t="shared" si="267"/>
        <v>0</v>
      </c>
      <c r="BH98" s="192">
        <f t="shared" si="268"/>
        <v>0</v>
      </c>
      <c r="BI98" s="192">
        <f t="shared" si="269"/>
        <v>0</v>
      </c>
      <c r="BJ98" s="192">
        <f t="shared" si="270"/>
        <v>0</v>
      </c>
      <c r="BK98" s="192">
        <f t="shared" si="271"/>
        <v>0</v>
      </c>
      <c r="BL98" s="192">
        <f t="shared" si="272"/>
        <v>0</v>
      </c>
      <c r="BM98" s="192">
        <f t="shared" si="273"/>
        <v>0</v>
      </c>
      <c r="BN98" s="192">
        <f t="shared" si="274"/>
        <v>0</v>
      </c>
      <c r="BO98" s="192">
        <f t="shared" si="275"/>
        <v>0</v>
      </c>
      <c r="BP98" s="192">
        <f t="shared" si="276"/>
        <v>0</v>
      </c>
      <c r="BQ98" s="192">
        <f t="shared" si="277"/>
        <v>0</v>
      </c>
      <c r="BR98" s="192">
        <f t="shared" si="278"/>
        <v>0</v>
      </c>
      <c r="BS98" s="192">
        <f t="shared" si="279"/>
        <v>0</v>
      </c>
      <c r="BT98" s="192">
        <f t="shared" si="280"/>
        <v>0</v>
      </c>
      <c r="BU98" s="192">
        <f t="shared" si="281"/>
        <v>0</v>
      </c>
      <c r="BV98" s="192">
        <f t="shared" si="282"/>
        <v>0</v>
      </c>
      <c r="BW98" s="192">
        <f t="shared" si="283"/>
        <v>0</v>
      </c>
      <c r="BX98" s="192">
        <f t="shared" si="284"/>
        <v>0</v>
      </c>
      <c r="BY98" s="192">
        <f t="shared" si="285"/>
        <v>0</v>
      </c>
      <c r="BZ98" s="192">
        <f t="shared" si="286"/>
        <v>0</v>
      </c>
      <c r="CA98" s="192">
        <f t="shared" si="287"/>
        <v>0</v>
      </c>
      <c r="CB98" s="192">
        <f t="shared" si="288"/>
        <v>0</v>
      </c>
      <c r="CC98" s="192">
        <f t="shared" si="289"/>
        <v>0</v>
      </c>
      <c r="CD98" s="192">
        <f t="shared" si="290"/>
        <v>0</v>
      </c>
      <c r="CE98" s="192">
        <f t="shared" si="291"/>
        <v>0</v>
      </c>
      <c r="CF98" s="192">
        <f t="shared" si="292"/>
        <v>0</v>
      </c>
      <c r="CG98" s="192">
        <f t="shared" si="293"/>
        <v>0</v>
      </c>
      <c r="CH98" s="192">
        <f t="shared" si="294"/>
        <v>0</v>
      </c>
      <c r="CI98" s="192">
        <f t="shared" si="295"/>
        <v>0</v>
      </c>
      <c r="CJ98" s="192">
        <f t="shared" si="296"/>
        <v>0</v>
      </c>
      <c r="CK98" s="192">
        <f t="shared" si="297"/>
        <v>0</v>
      </c>
      <c r="CL98" s="192">
        <f t="shared" si="298"/>
        <v>0</v>
      </c>
      <c r="CM98" s="192">
        <f t="shared" si="299"/>
        <v>0</v>
      </c>
      <c r="CN98" s="192">
        <f t="shared" si="300"/>
        <v>0</v>
      </c>
      <c r="CO98" s="192">
        <f t="shared" si="301"/>
        <v>0</v>
      </c>
      <c r="CP98" s="192">
        <f t="shared" si="302"/>
        <v>0</v>
      </c>
      <c r="CQ98" s="192">
        <f t="shared" si="303"/>
        <v>0</v>
      </c>
      <c r="CR98" s="192">
        <f t="shared" si="304"/>
        <v>0</v>
      </c>
      <c r="CS98" s="192">
        <f t="shared" si="305"/>
        <v>0</v>
      </c>
      <c r="CT98" s="192">
        <f t="shared" si="306"/>
        <v>0</v>
      </c>
      <c r="CU98" s="192">
        <f t="shared" si="307"/>
        <v>0</v>
      </c>
      <c r="CV98" s="192">
        <f t="shared" si="308"/>
        <v>0</v>
      </c>
      <c r="CW98" s="192">
        <f t="shared" si="309"/>
        <v>0</v>
      </c>
      <c r="CX98" s="192">
        <f t="shared" si="310"/>
        <v>0</v>
      </c>
      <c r="CY98" s="192">
        <f t="shared" si="311"/>
        <v>0</v>
      </c>
      <c r="CZ98" s="192">
        <f t="shared" si="312"/>
        <v>0</v>
      </c>
      <c r="DA98" s="192">
        <f t="shared" si="313"/>
        <v>0</v>
      </c>
      <c r="DB98" s="192">
        <f t="shared" si="314"/>
        <v>0</v>
      </c>
      <c r="DC98" s="192">
        <f t="shared" si="315"/>
        <v>0</v>
      </c>
      <c r="DD98" s="192">
        <f t="shared" si="316"/>
        <v>0</v>
      </c>
      <c r="DE98" s="192">
        <f t="shared" si="317"/>
        <v>0</v>
      </c>
      <c r="DF98" s="192">
        <f t="shared" si="318"/>
        <v>0</v>
      </c>
      <c r="DG98" s="192">
        <f t="shared" si="319"/>
        <v>0</v>
      </c>
      <c r="DH98" s="192">
        <f t="shared" si="320"/>
        <v>0</v>
      </c>
      <c r="DI98" s="192">
        <f t="shared" si="321"/>
        <v>0</v>
      </c>
      <c r="DJ98" s="192">
        <f t="shared" si="322"/>
        <v>0</v>
      </c>
      <c r="DK98" s="192">
        <f t="shared" si="323"/>
        <v>0</v>
      </c>
      <c r="DL98" s="192">
        <f t="shared" si="324"/>
        <v>0</v>
      </c>
      <c r="DM98" s="192">
        <f t="shared" si="325"/>
        <v>0</v>
      </c>
      <c r="DN98" s="192">
        <f t="shared" si="326"/>
        <v>0</v>
      </c>
      <c r="DO98" s="192">
        <f t="shared" si="327"/>
        <v>0</v>
      </c>
      <c r="DP98" s="192">
        <f t="shared" si="328"/>
        <v>0</v>
      </c>
      <c r="DQ98" s="192">
        <f t="shared" si="329"/>
        <v>0</v>
      </c>
      <c r="DR98" s="192">
        <f t="shared" si="330"/>
        <v>0</v>
      </c>
      <c r="DS98" s="192">
        <f t="shared" si="331"/>
        <v>0</v>
      </c>
      <c r="DT98" s="192">
        <f t="shared" si="332"/>
        <v>0</v>
      </c>
      <c r="DU98" s="192">
        <f t="shared" si="333"/>
        <v>0</v>
      </c>
      <c r="DV98" s="193">
        <f t="shared" si="445"/>
        <v>0</v>
      </c>
      <c r="DW98" s="193">
        <f t="shared" si="446"/>
        <v>0</v>
      </c>
      <c r="DX98" s="193">
        <f t="shared" si="447"/>
        <v>0</v>
      </c>
      <c r="DY98" s="193">
        <f t="shared" si="448"/>
        <v>0</v>
      </c>
      <c r="DZ98" s="193">
        <f t="shared" si="449"/>
        <v>0</v>
      </c>
      <c r="EA98" s="192">
        <f t="shared" si="339"/>
        <v>0</v>
      </c>
      <c r="EB98" s="192">
        <f t="shared" si="340"/>
        <v>0</v>
      </c>
      <c r="EC98" s="192">
        <f t="shared" si="341"/>
        <v>0</v>
      </c>
      <c r="ED98" s="192">
        <f t="shared" si="342"/>
        <v>0</v>
      </c>
      <c r="EE98" s="192">
        <f t="shared" si="343"/>
        <v>0</v>
      </c>
      <c r="EF98" s="192">
        <f t="shared" si="344"/>
        <v>0</v>
      </c>
      <c r="EG98" s="192">
        <f t="shared" si="345"/>
        <v>0</v>
      </c>
      <c r="EH98" s="192">
        <f t="shared" si="346"/>
        <v>0</v>
      </c>
      <c r="EI98" s="192">
        <f t="shared" si="347"/>
        <v>0</v>
      </c>
      <c r="EJ98" s="192">
        <f t="shared" si="348"/>
        <v>0</v>
      </c>
      <c r="EK98" s="192">
        <f t="shared" si="349"/>
        <v>0</v>
      </c>
      <c r="EL98" s="192">
        <f t="shared" si="350"/>
        <v>0</v>
      </c>
      <c r="EM98" s="192">
        <f t="shared" si="351"/>
        <v>0</v>
      </c>
      <c r="EN98" s="192">
        <f t="shared" si="352"/>
        <v>0</v>
      </c>
      <c r="EO98" s="192">
        <f t="shared" si="353"/>
        <v>0</v>
      </c>
      <c r="EP98" s="192">
        <f t="shared" si="354"/>
        <v>0</v>
      </c>
      <c r="EQ98" s="192">
        <f t="shared" si="355"/>
        <v>0</v>
      </c>
      <c r="ER98" s="192">
        <f t="shared" si="356"/>
        <v>0</v>
      </c>
      <c r="ES98" s="192">
        <f t="shared" si="357"/>
        <v>0</v>
      </c>
      <c r="ET98" s="192">
        <f t="shared" si="358"/>
        <v>0</v>
      </c>
      <c r="EU98" s="192">
        <f t="shared" si="359"/>
        <v>0</v>
      </c>
      <c r="EV98" s="192">
        <f t="shared" si="360"/>
        <v>0</v>
      </c>
      <c r="EW98" s="192">
        <f t="shared" si="361"/>
        <v>0</v>
      </c>
      <c r="EX98" s="192">
        <f t="shared" si="362"/>
        <v>0</v>
      </c>
      <c r="EY98" s="192">
        <f t="shared" si="363"/>
        <v>0</v>
      </c>
      <c r="EZ98" s="192">
        <f t="shared" si="364"/>
        <v>0</v>
      </c>
      <c r="FA98" s="192">
        <f t="shared" si="365"/>
        <v>0</v>
      </c>
      <c r="FB98" s="192">
        <f t="shared" si="366"/>
        <v>0</v>
      </c>
      <c r="FC98" s="192">
        <f t="shared" si="367"/>
        <v>0</v>
      </c>
      <c r="FD98" s="192">
        <f t="shared" si="368"/>
        <v>0</v>
      </c>
      <c r="FE98" s="192">
        <f t="shared" si="369"/>
        <v>0</v>
      </c>
      <c r="FF98" s="192">
        <f t="shared" si="370"/>
        <v>0</v>
      </c>
      <c r="FG98" s="192">
        <f t="shared" si="371"/>
        <v>0</v>
      </c>
      <c r="FH98" s="192">
        <f t="shared" si="372"/>
        <v>0</v>
      </c>
      <c r="FI98" s="192">
        <f t="shared" si="373"/>
        <v>0</v>
      </c>
      <c r="FJ98" s="192">
        <f t="shared" si="374"/>
        <v>0</v>
      </c>
      <c r="FK98" s="192">
        <f t="shared" si="375"/>
        <v>0</v>
      </c>
      <c r="FL98" s="192">
        <f t="shared" si="376"/>
        <v>0</v>
      </c>
      <c r="FM98" s="192">
        <f t="shared" si="377"/>
        <v>0</v>
      </c>
      <c r="FN98" s="192">
        <f t="shared" si="378"/>
        <v>0</v>
      </c>
      <c r="FO98" s="192">
        <f t="shared" si="379"/>
        <v>0</v>
      </c>
      <c r="FP98" s="192">
        <f t="shared" si="380"/>
        <v>0</v>
      </c>
      <c r="FQ98" s="192">
        <f t="shared" si="381"/>
        <v>0</v>
      </c>
      <c r="FR98" s="192">
        <f t="shared" si="382"/>
        <v>0</v>
      </c>
      <c r="FS98" s="192">
        <f t="shared" si="383"/>
        <v>0</v>
      </c>
      <c r="FT98" s="192">
        <f t="shared" si="384"/>
        <v>0</v>
      </c>
      <c r="FU98" s="192">
        <f t="shared" si="385"/>
        <v>0</v>
      </c>
      <c r="FV98" s="192">
        <f t="shared" si="386"/>
        <v>0</v>
      </c>
      <c r="FW98" s="192">
        <f t="shared" si="387"/>
        <v>0</v>
      </c>
      <c r="FX98" s="192">
        <f t="shared" si="388"/>
        <v>0</v>
      </c>
      <c r="FY98" s="192">
        <f t="shared" si="389"/>
        <v>0</v>
      </c>
      <c r="FZ98" s="192">
        <f t="shared" si="390"/>
        <v>0</v>
      </c>
      <c r="GA98" s="192">
        <f t="shared" si="391"/>
        <v>0</v>
      </c>
      <c r="GB98" s="192">
        <f t="shared" si="392"/>
        <v>0</v>
      </c>
      <c r="GC98" s="192">
        <f t="shared" si="393"/>
        <v>0</v>
      </c>
      <c r="GD98" s="192">
        <f t="shared" si="394"/>
        <v>0</v>
      </c>
      <c r="GE98" s="192">
        <f t="shared" si="395"/>
        <v>0</v>
      </c>
      <c r="GF98" s="192">
        <f t="shared" si="396"/>
        <v>0</v>
      </c>
      <c r="GG98" s="192">
        <f t="shared" si="397"/>
        <v>0</v>
      </c>
      <c r="GH98" s="192">
        <f t="shared" si="398"/>
        <v>0</v>
      </c>
      <c r="GI98" s="192">
        <f t="shared" si="399"/>
        <v>0</v>
      </c>
      <c r="GJ98" s="192">
        <f t="shared" si="400"/>
        <v>0</v>
      </c>
      <c r="GK98" s="192">
        <f t="shared" si="401"/>
        <v>0</v>
      </c>
      <c r="GL98" s="192">
        <f t="shared" si="402"/>
        <v>0</v>
      </c>
      <c r="GM98" s="192">
        <f t="shared" si="403"/>
        <v>0</v>
      </c>
      <c r="GN98" s="192">
        <f t="shared" si="404"/>
        <v>0</v>
      </c>
      <c r="GO98" s="192">
        <f t="shared" si="405"/>
        <v>0</v>
      </c>
      <c r="GP98" s="192">
        <f t="shared" si="406"/>
        <v>0</v>
      </c>
      <c r="GQ98" s="192">
        <f t="shared" si="407"/>
        <v>0</v>
      </c>
      <c r="GR98" s="192">
        <f t="shared" si="408"/>
        <v>0</v>
      </c>
      <c r="GS98" s="192">
        <f t="shared" si="409"/>
        <v>0</v>
      </c>
      <c r="GT98" s="192">
        <f t="shared" si="410"/>
        <v>0</v>
      </c>
      <c r="GU98" s="192">
        <f t="shared" si="411"/>
        <v>0</v>
      </c>
      <c r="GV98" s="192">
        <f t="shared" si="412"/>
        <v>0</v>
      </c>
      <c r="GW98" s="192">
        <f t="shared" si="413"/>
        <v>0</v>
      </c>
      <c r="GX98" s="192">
        <f t="shared" si="414"/>
        <v>0</v>
      </c>
      <c r="GY98" s="192">
        <f t="shared" si="415"/>
        <v>0</v>
      </c>
      <c r="GZ98" s="192">
        <f t="shared" si="416"/>
        <v>0</v>
      </c>
      <c r="HA98" s="192">
        <f t="shared" si="417"/>
        <v>0</v>
      </c>
      <c r="HB98" s="192">
        <f t="shared" si="418"/>
        <v>0</v>
      </c>
      <c r="HC98" s="192">
        <f t="shared" si="419"/>
        <v>0</v>
      </c>
      <c r="HD98" s="192">
        <f t="shared" si="420"/>
        <v>0</v>
      </c>
      <c r="HE98" s="192">
        <f t="shared" si="421"/>
        <v>0</v>
      </c>
      <c r="HF98" s="192">
        <f t="shared" si="422"/>
        <v>0</v>
      </c>
      <c r="HG98" s="192">
        <f t="shared" si="423"/>
        <v>0</v>
      </c>
      <c r="HH98" s="192">
        <f t="shared" si="424"/>
        <v>0</v>
      </c>
      <c r="HI98" s="192">
        <f t="shared" si="425"/>
        <v>0</v>
      </c>
      <c r="HJ98" s="192">
        <f t="shared" si="426"/>
        <v>0</v>
      </c>
      <c r="HK98" s="192">
        <f t="shared" si="427"/>
        <v>0</v>
      </c>
      <c r="HL98" s="192">
        <f t="shared" si="428"/>
        <v>0</v>
      </c>
      <c r="HM98" s="192">
        <f t="shared" si="429"/>
        <v>0</v>
      </c>
      <c r="HN98" s="194">
        <f t="shared" si="450"/>
        <v>0</v>
      </c>
      <c r="HO98" s="194">
        <f t="shared" si="451"/>
        <v>0</v>
      </c>
      <c r="HP98" s="194">
        <f t="shared" si="452"/>
        <v>0</v>
      </c>
      <c r="HQ98" s="194">
        <f t="shared" si="453"/>
        <v>0</v>
      </c>
      <c r="HR98" s="194">
        <f t="shared" si="454"/>
        <v>0</v>
      </c>
      <c r="HS98" s="195" t="str">
        <f t="shared" si="229"/>
        <v/>
      </c>
      <c r="HT98" s="196">
        <f t="shared" si="455"/>
        <v>0</v>
      </c>
      <c r="HU98" s="196">
        <f t="shared" si="456"/>
        <v>0</v>
      </c>
      <c r="HV98" s="197" t="str">
        <f t="shared" si="232"/>
        <v/>
      </c>
      <c r="HW98" s="197" t="str">
        <f t="shared" si="435"/>
        <v/>
      </c>
      <c r="HX98" s="197" t="str">
        <f t="shared" si="436"/>
        <v/>
      </c>
      <c r="HY98" s="195" t="str">
        <f t="shared" si="233"/>
        <v/>
      </c>
      <c r="HZ98" s="30">
        <f t="shared" si="227"/>
        <v>0</v>
      </c>
      <c r="IA98" s="198">
        <f t="shared" si="234"/>
        <v>0</v>
      </c>
      <c r="IB98" s="195"/>
      <c r="IC98" s="195">
        <f t="shared" si="437"/>
        <v>0</v>
      </c>
      <c r="ID98" s="195">
        <f t="shared" si="235"/>
        <v>0</v>
      </c>
      <c r="IE98" s="195">
        <f t="shared" si="438"/>
        <v>0</v>
      </c>
      <c r="IF98" s="195">
        <f t="shared" si="236"/>
        <v>0</v>
      </c>
      <c r="IG98" s="307">
        <f t="shared" si="237"/>
        <v>0</v>
      </c>
      <c r="IH98" s="307">
        <f t="shared" si="238"/>
        <v>0</v>
      </c>
      <c r="II98" s="44">
        <f t="shared" si="239"/>
        <v>0</v>
      </c>
      <c r="IJ98" s="44">
        <f t="shared" si="439"/>
        <v>0</v>
      </c>
      <c r="IK98" s="44">
        <f t="shared" si="440"/>
        <v>0</v>
      </c>
      <c r="IL98" s="44">
        <f t="shared" si="441"/>
        <v>0</v>
      </c>
      <c r="IM98" s="44">
        <f t="shared" si="442"/>
        <v>0</v>
      </c>
      <c r="IN98" s="44">
        <f t="shared" si="443"/>
        <v>0</v>
      </c>
      <c r="IO98" s="44">
        <f t="shared" si="444"/>
        <v>0</v>
      </c>
    </row>
    <row r="99" spans="1:249" ht="18" customHeight="1">
      <c r="A99" s="188">
        <v>93</v>
      </c>
      <c r="B99" s="326"/>
      <c r="C99" s="289"/>
      <c r="D99" s="199"/>
      <c r="E99" s="189"/>
      <c r="F99" s="189"/>
      <c r="G99" s="190"/>
      <c r="H99" s="190"/>
      <c r="I99" s="272"/>
      <c r="J99" s="207"/>
      <c r="K99" s="214" t="str">
        <f t="shared" si="240"/>
        <v/>
      </c>
      <c r="L99" s="200" t="str">
        <f t="shared" si="241"/>
        <v/>
      </c>
      <c r="M99" s="200" t="str">
        <f t="shared" si="242"/>
        <v/>
      </c>
      <c r="N99" s="209" t="str">
        <f t="shared" si="228"/>
        <v/>
      </c>
      <c r="O99" s="208" t="str">
        <f>IFERROR(IF(D99="","",IF(K99="","",IF(I99="","",IF(F99="F",VLOOKUP(K99,F!A:G,2,0),IF(F99="M",VLOOKUP(K99,M!A:G,2,0),""))))),0)</f>
        <v/>
      </c>
      <c r="P99" s="191" t="str">
        <f>IFERROR(IF(D99="","",IF(K99="","",IF(I99="","",IF(F99="F",VLOOKUP(K99,F!A:G,3,0),IF(F99="M",VLOOKUP(K99,M!A:G,3,0),""))))),0)</f>
        <v/>
      </c>
      <c r="Q99" s="191" t="str">
        <f>IFERROR(IF(D99="","",IF(K99="","",IF(I99="","",IF(F99="F",VLOOKUP(K99,F!A:G,4,0),IF(F99="M",VLOOKUP(K99,M!A:G,4,0),""))))),0)</f>
        <v/>
      </c>
      <c r="R99" s="191" t="str">
        <f>IFERROR(IF(D99="","",IF(K99="","",IF(I99="","",IF(F99="F",VLOOKUP(K99,F!A:G,5,0),IF(F99="M",VLOOKUP(K99,M!A:G,5,0),""))))),0)</f>
        <v/>
      </c>
      <c r="S99" s="191" t="str">
        <f>IFERROR(IF(D99="","",IF(K99="","",IF(I99="","",IF(F99="F",VLOOKUP(K99,F!A:G,6,0),IF(F99="M",VLOOKUP(K99,M!A:G,6,0),""))))),0)</f>
        <v/>
      </c>
      <c r="T99" s="191" t="str">
        <f>IFERROR(IF(D99="","",IF(K99="","",IF(I99="","",IF(F99="F",VLOOKUP(K99,F!A:G,7,0),IF(F99="M",VLOOKUP(K99,M!A:G,7,0),""))))),0)</f>
        <v/>
      </c>
      <c r="U99" s="191" t="str">
        <f>IFERROR(IF(D99="","",IF(K99="","",IF(J99="","",IF(F99="F",VLOOKUP(K99,F!A:M,8,0),IF(F99="M",VLOOKUP(K99,M!A:M,8,0),""))))),0)</f>
        <v/>
      </c>
      <c r="V99" s="191" t="str">
        <f>IFERROR(IF(D99="","",IF(K99="","",IF(J99="","",IF(F99="F",VLOOKUP(K99,F!A:M,9,0),IF(F99="M",VLOOKUP(K99,M!A:M,9,0),""))))),0)</f>
        <v/>
      </c>
      <c r="W99" s="191" t="str">
        <f>IFERROR(IF(D99="","",IF(K99="","",IF(J99="","",IF(F99="F",VLOOKUP(K99,F!A:M,10,0),IF(F99="M",VLOOKUP(K99,M!A:M,10,0),""))))),0)</f>
        <v/>
      </c>
      <c r="X99" s="191" t="str">
        <f>IFERROR(IF(D99="","",IF(K99="","",IF(J99="","",IF(F99="F",VLOOKUP(K99,F!A:M,11,0),IF(F99="M",VLOOKUP(K99,M!A:M,11,0),""))))),0)</f>
        <v/>
      </c>
      <c r="Y99" s="191" t="str">
        <f>IFERROR(IF(D99="","",IF(K99="","",IF(J99="","",IF(F99="F",VLOOKUP(K99,F!A:M,12,0),IF(F99="M",VLOOKUP(K99,M!A:M,12,0),""))))),0)</f>
        <v/>
      </c>
      <c r="Z99" s="191" t="str">
        <f>IFERROR(IF(D99="","",IF(K99="","",IF(J99="","",IF(F99="F",VLOOKUP(K99,F!A:M,13,0),IF(F99="M",VLOOKUP(K99,M!A:M,13,0),""))))),0)</f>
        <v/>
      </c>
      <c r="AA99" s="191" t="str">
        <f>IFERROR(IF(D99="","",IF(F99="","",IF(J99="","",IF(K99="","",IF(AND(K99&gt;23,K99&lt;=60),IF(F99="F",VLOOKUP(MROUND(HZ99,0.5),'F-Weight for Length'!K:S,2,0),VLOOKUP(MROUND(HZ99,0.5),'M-Weight for Length'!K:S,2,0)),IF(K99&gt;60,IF(F99="F",VLOOKUP(K99,'F-Weight for Length'!U:AC,2,0),VLOOKUP(K99,'M-Weight for Length'!U:AC,2,0)),IF(F99="F",VLOOKUP(MROUND(HZ99,0.5),'F-Weight for Length'!A:I,2,0),VLOOKUP(MROUND(HZ99,0.5),'M-Weight for Length'!A:I,2,0)))))))),0)</f>
        <v/>
      </c>
      <c r="AB99" s="191" t="str">
        <f>IFERROR(IF(D99="","",IF(F99="","",IF(J99="","",IF(K99="","",IF(AND(K99&gt;23,K99&lt;=60),IF(F99="F",VLOOKUP(MROUND(HZ99,0.5),'F-Weight for Length'!K:S,3,0),VLOOKUP(MROUND(HZ99,0.5),'M-Weight for Length'!K:S,3,0)),IF(K99&gt;60,IF(F99="F",VLOOKUP(K99,'F-Weight for Length'!U:AC,3,0),VLOOKUP(K99,'M-Weight for Length'!U:AC,3,0)),IF(F99="F",VLOOKUP(MROUND(HZ99,0.5),'F-Weight for Length'!A:I,3,0),VLOOKUP(MROUND(HZ99,0.5),'M-Weight for Length'!A:I,3,0)))))))),0)</f>
        <v/>
      </c>
      <c r="AC99" s="191" t="str">
        <f>IFERROR(IF(D99="","",IF(F99="","",IF(J99="","",IF(K99="","",IF(AND(K99&gt;23,K99&lt;=60),IF(F99="F",VLOOKUP(MROUND(HZ99,0.5),'F-Weight for Length'!K:S,4,0),VLOOKUP(MROUND(HZ99,0.5),'M-Weight for Length'!K:S,4,0)),IF(K99&gt;60,IF(F99="F",VLOOKUP(K99,'F-Weight for Length'!U:AC,4,0),VLOOKUP(K99,'M-Weight for Length'!U:AC,4,0)),IF(F99="F",VLOOKUP(MROUND(HZ99,0.5),'F-Weight for Length'!A:I,4,0),VLOOKUP(MROUND(HZ99,0.5),'M-Weight for Length'!A:I,4,0)))))))),0)</f>
        <v/>
      </c>
      <c r="AD99" s="191" t="str">
        <f>IFERROR(IF(D99="","",IF(F99="","",IF(J99="","",IF(K99="","",IF(AND(K99&gt;23,K99&lt;=60),IF(F99="F",VLOOKUP(MROUND(HZ99,0.5),'F-Weight for Length'!K:S,5,0),VLOOKUP(MROUND(HZ99,0.5),'M-Weight for Length'!K:S,5,0)),IF(K99&gt;60,IF(F99="F",VLOOKUP(K99,'F-Weight for Length'!U:AC,5,0),VLOOKUP(K99,'M-Weight for Length'!U:AC,5,0)),IF(F99="F",VLOOKUP(MROUND(HZ99,0.5),'F-Weight for Length'!A:I,5,0),VLOOKUP(MROUND(HZ99,0.5),'M-Weight for Length'!A:I,5,0)))))))),0)</f>
        <v/>
      </c>
      <c r="AE99" s="191" t="str">
        <f>IFERROR(IF(D99="","",IF(F99="","",IF(J99="","",IF(K99="","",IF(AND(K99&gt;23,K99&lt;=60),IF(F99="F",VLOOKUP(MROUND(HZ99,0.5),'F-Weight for Length'!K:S,6,0),VLOOKUP(MROUND(HZ99,0.5),'M-Weight for Length'!K:S,6,0)),IF(K99&gt;60,IF(F99="F",VLOOKUP(K99,'F-Weight for Length'!U:AC,6,0),VLOOKUP(K99,'M-Weight for Length'!U:AC,6,0)),IF(F99="F",VLOOKUP(MROUND(HZ99,0.5),'F-Weight for Length'!A:I,6,0),VLOOKUP(MROUND(HZ99,0.5),'M-Weight for Length'!A:I,6,0)))))))),0)</f>
        <v/>
      </c>
      <c r="AF99" s="191" t="str">
        <f>IFERROR(IF(D99="","",IF(F99="","",IF(J99="","",IF(K99="","",IF(AND(K99&gt;23,K99&lt;=60),IF(F99="F",VLOOKUP(MROUND(HZ99,0.5),'F-Weight for Length'!K:S,7,0),VLOOKUP(MROUND(HZ99,0.5),'M-Weight for Length'!K:S,7,0)),IF(K99&gt;60,IF(F99="F",VLOOKUP(K99,'F-Weight for Length'!U:AC,7,0),VLOOKUP(K99,'M-Weight for Length'!U:AC,7,0)),IF(F99="F",VLOOKUP(MROUND(HZ99,0.5),'F-Weight for Length'!A:I,7,0),VLOOKUP(MROUND(HZ99,0.5),'M-Weight for Length'!A:I,7,0)))))))),0)</f>
        <v/>
      </c>
      <c r="AG99" s="191" t="str">
        <f>IFERROR(IF(D99="","",IF(F99="","",IF(J99="","",IF(K99="","",IF(AND(K99&gt;23,K99&lt;=60),IF(F99="F",VLOOKUP(MROUND(HZ99,0.5),'F-Weight for Length'!K:S,8,0),VLOOKUP(MROUND(HZ99,0.5),'M-Weight for Length'!K:S,8,0)),IF(K99&gt;60,IF(F99="F",VLOOKUP(K99,'F-Weight for Length'!U:AC,8,0),VLOOKUP(K99,'M-Weight for Length'!U:AC,8,0)),IF(F99="F",VLOOKUP(MROUND(HZ99,0.5),'F-Weight for Length'!A:I,8,0),VLOOKUP(MROUND(HZ99,0.5),'M-Weight for Length'!A:I,8,0)))))))),0)</f>
        <v/>
      </c>
      <c r="AH99" s="191" t="str">
        <f>IFERROR(IF(D99="","",IF(F99="","",IF(J99="","",IF(K99="","",IF(AND(K99&gt;23,K99&lt;=60),IF(F99="F",VLOOKUP(MROUND(HZ99,0.5),'F-Weight for Length'!K:S,9,0),VLOOKUP(MROUND(HZ99,0.5),'M-Weight for Length'!K:S,9,0)),IF(K99&gt;60,IF(F99="F",VLOOKUP(K99,'F-Weight for Length'!U:AC,9,0),VLOOKUP(K99,'M-Weight for Length'!U:AC,9,0)),IF(F99="F",VLOOKUP(MROUND(HZ99,0.5),'F-Weight for Length'!A:I,9,0),VLOOKUP(MROUND(HZ99,0.5),'M-Weight for Length'!A:I,9,0)))))))),0)</f>
        <v/>
      </c>
      <c r="AI99" s="192">
        <f t="shared" si="243"/>
        <v>0</v>
      </c>
      <c r="AJ99" s="192">
        <f t="shared" si="244"/>
        <v>0</v>
      </c>
      <c r="AK99" s="192">
        <f t="shared" si="245"/>
        <v>0</v>
      </c>
      <c r="AL99" s="192">
        <f t="shared" si="246"/>
        <v>0</v>
      </c>
      <c r="AM99" s="192">
        <f t="shared" si="247"/>
        <v>0</v>
      </c>
      <c r="AN99" s="192">
        <f t="shared" si="248"/>
        <v>0</v>
      </c>
      <c r="AO99" s="192">
        <f t="shared" si="249"/>
        <v>0</v>
      </c>
      <c r="AP99" s="192">
        <f t="shared" si="250"/>
        <v>0</v>
      </c>
      <c r="AQ99" s="192">
        <f t="shared" si="251"/>
        <v>0</v>
      </c>
      <c r="AR99" s="192">
        <f t="shared" si="252"/>
        <v>0</v>
      </c>
      <c r="AS99" s="192">
        <f t="shared" si="253"/>
        <v>0</v>
      </c>
      <c r="AT99" s="192">
        <f t="shared" si="254"/>
        <v>0</v>
      </c>
      <c r="AU99" s="192">
        <f t="shared" si="255"/>
        <v>0</v>
      </c>
      <c r="AV99" s="192">
        <f t="shared" si="256"/>
        <v>0</v>
      </c>
      <c r="AW99" s="192">
        <f t="shared" si="257"/>
        <v>0</v>
      </c>
      <c r="AX99" s="192">
        <f t="shared" si="258"/>
        <v>0</v>
      </c>
      <c r="AY99" s="192">
        <f t="shared" si="259"/>
        <v>0</v>
      </c>
      <c r="AZ99" s="192">
        <f t="shared" si="260"/>
        <v>0</v>
      </c>
      <c r="BA99" s="192">
        <f t="shared" si="261"/>
        <v>0</v>
      </c>
      <c r="BB99" s="192">
        <f t="shared" si="262"/>
        <v>0</v>
      </c>
      <c r="BC99" s="192">
        <f t="shared" si="263"/>
        <v>0</v>
      </c>
      <c r="BD99" s="192">
        <f t="shared" si="264"/>
        <v>0</v>
      </c>
      <c r="BE99" s="192">
        <f t="shared" si="265"/>
        <v>0</v>
      </c>
      <c r="BF99" s="192">
        <f t="shared" si="266"/>
        <v>0</v>
      </c>
      <c r="BG99" s="192">
        <f t="shared" si="267"/>
        <v>0</v>
      </c>
      <c r="BH99" s="192">
        <f t="shared" si="268"/>
        <v>0</v>
      </c>
      <c r="BI99" s="192">
        <f t="shared" si="269"/>
        <v>0</v>
      </c>
      <c r="BJ99" s="192">
        <f t="shared" si="270"/>
        <v>0</v>
      </c>
      <c r="BK99" s="192">
        <f t="shared" si="271"/>
        <v>0</v>
      </c>
      <c r="BL99" s="192">
        <f t="shared" si="272"/>
        <v>0</v>
      </c>
      <c r="BM99" s="192">
        <f t="shared" si="273"/>
        <v>0</v>
      </c>
      <c r="BN99" s="192">
        <f t="shared" si="274"/>
        <v>0</v>
      </c>
      <c r="BO99" s="192">
        <f t="shared" si="275"/>
        <v>0</v>
      </c>
      <c r="BP99" s="192">
        <f t="shared" si="276"/>
        <v>0</v>
      </c>
      <c r="BQ99" s="192">
        <f t="shared" si="277"/>
        <v>0</v>
      </c>
      <c r="BR99" s="192">
        <f t="shared" si="278"/>
        <v>0</v>
      </c>
      <c r="BS99" s="192">
        <f t="shared" si="279"/>
        <v>0</v>
      </c>
      <c r="BT99" s="192">
        <f t="shared" si="280"/>
        <v>0</v>
      </c>
      <c r="BU99" s="192">
        <f t="shared" si="281"/>
        <v>0</v>
      </c>
      <c r="BV99" s="192">
        <f t="shared" si="282"/>
        <v>0</v>
      </c>
      <c r="BW99" s="192">
        <f t="shared" si="283"/>
        <v>0</v>
      </c>
      <c r="BX99" s="192">
        <f t="shared" si="284"/>
        <v>0</v>
      </c>
      <c r="BY99" s="192">
        <f t="shared" si="285"/>
        <v>0</v>
      </c>
      <c r="BZ99" s="192">
        <f t="shared" si="286"/>
        <v>0</v>
      </c>
      <c r="CA99" s="192">
        <f t="shared" si="287"/>
        <v>0</v>
      </c>
      <c r="CB99" s="192">
        <f t="shared" si="288"/>
        <v>0</v>
      </c>
      <c r="CC99" s="192">
        <f t="shared" si="289"/>
        <v>0</v>
      </c>
      <c r="CD99" s="192">
        <f t="shared" si="290"/>
        <v>0</v>
      </c>
      <c r="CE99" s="192">
        <f t="shared" si="291"/>
        <v>0</v>
      </c>
      <c r="CF99" s="192">
        <f t="shared" si="292"/>
        <v>0</v>
      </c>
      <c r="CG99" s="192">
        <f t="shared" si="293"/>
        <v>0</v>
      </c>
      <c r="CH99" s="192">
        <f t="shared" si="294"/>
        <v>0</v>
      </c>
      <c r="CI99" s="192">
        <f t="shared" si="295"/>
        <v>0</v>
      </c>
      <c r="CJ99" s="192">
        <f t="shared" si="296"/>
        <v>0</v>
      </c>
      <c r="CK99" s="192">
        <f t="shared" si="297"/>
        <v>0</v>
      </c>
      <c r="CL99" s="192">
        <f t="shared" si="298"/>
        <v>0</v>
      </c>
      <c r="CM99" s="192">
        <f t="shared" si="299"/>
        <v>0</v>
      </c>
      <c r="CN99" s="192">
        <f t="shared" si="300"/>
        <v>0</v>
      </c>
      <c r="CO99" s="192">
        <f t="shared" si="301"/>
        <v>0</v>
      </c>
      <c r="CP99" s="192">
        <f t="shared" si="302"/>
        <v>0</v>
      </c>
      <c r="CQ99" s="192">
        <f t="shared" si="303"/>
        <v>0</v>
      </c>
      <c r="CR99" s="192">
        <f t="shared" si="304"/>
        <v>0</v>
      </c>
      <c r="CS99" s="192">
        <f t="shared" si="305"/>
        <v>0</v>
      </c>
      <c r="CT99" s="192">
        <f t="shared" si="306"/>
        <v>0</v>
      </c>
      <c r="CU99" s="192">
        <f t="shared" si="307"/>
        <v>0</v>
      </c>
      <c r="CV99" s="192">
        <f t="shared" si="308"/>
        <v>0</v>
      </c>
      <c r="CW99" s="192">
        <f t="shared" si="309"/>
        <v>0</v>
      </c>
      <c r="CX99" s="192">
        <f t="shared" si="310"/>
        <v>0</v>
      </c>
      <c r="CY99" s="192">
        <f t="shared" si="311"/>
        <v>0</v>
      </c>
      <c r="CZ99" s="192">
        <f t="shared" si="312"/>
        <v>0</v>
      </c>
      <c r="DA99" s="192">
        <f t="shared" si="313"/>
        <v>0</v>
      </c>
      <c r="DB99" s="192">
        <f t="shared" si="314"/>
        <v>0</v>
      </c>
      <c r="DC99" s="192">
        <f t="shared" si="315"/>
        <v>0</v>
      </c>
      <c r="DD99" s="192">
        <f t="shared" si="316"/>
        <v>0</v>
      </c>
      <c r="DE99" s="192">
        <f t="shared" si="317"/>
        <v>0</v>
      </c>
      <c r="DF99" s="192">
        <f t="shared" si="318"/>
        <v>0</v>
      </c>
      <c r="DG99" s="192">
        <f t="shared" si="319"/>
        <v>0</v>
      </c>
      <c r="DH99" s="192">
        <f t="shared" si="320"/>
        <v>0</v>
      </c>
      <c r="DI99" s="192">
        <f t="shared" si="321"/>
        <v>0</v>
      </c>
      <c r="DJ99" s="192">
        <f t="shared" si="322"/>
        <v>0</v>
      </c>
      <c r="DK99" s="192">
        <f t="shared" si="323"/>
        <v>0</v>
      </c>
      <c r="DL99" s="192">
        <f t="shared" si="324"/>
        <v>0</v>
      </c>
      <c r="DM99" s="192">
        <f t="shared" si="325"/>
        <v>0</v>
      </c>
      <c r="DN99" s="192">
        <f t="shared" si="326"/>
        <v>0</v>
      </c>
      <c r="DO99" s="192">
        <f t="shared" si="327"/>
        <v>0</v>
      </c>
      <c r="DP99" s="192">
        <f t="shared" si="328"/>
        <v>0</v>
      </c>
      <c r="DQ99" s="192">
        <f t="shared" si="329"/>
        <v>0</v>
      </c>
      <c r="DR99" s="192">
        <f t="shared" si="330"/>
        <v>0</v>
      </c>
      <c r="DS99" s="192">
        <f t="shared" si="331"/>
        <v>0</v>
      </c>
      <c r="DT99" s="192">
        <f t="shared" si="332"/>
        <v>0</v>
      </c>
      <c r="DU99" s="192">
        <f t="shared" si="333"/>
        <v>0</v>
      </c>
      <c r="DV99" s="193">
        <f t="shared" si="445"/>
        <v>0</v>
      </c>
      <c r="DW99" s="193">
        <f t="shared" si="446"/>
        <v>0</v>
      </c>
      <c r="DX99" s="193">
        <f t="shared" si="447"/>
        <v>0</v>
      </c>
      <c r="DY99" s="193">
        <f t="shared" si="448"/>
        <v>0</v>
      </c>
      <c r="DZ99" s="193">
        <f t="shared" si="449"/>
        <v>0</v>
      </c>
      <c r="EA99" s="192">
        <f t="shared" si="339"/>
        <v>0</v>
      </c>
      <c r="EB99" s="192">
        <f t="shared" si="340"/>
        <v>0</v>
      </c>
      <c r="EC99" s="192">
        <f t="shared" si="341"/>
        <v>0</v>
      </c>
      <c r="ED99" s="192">
        <f t="shared" si="342"/>
        <v>0</v>
      </c>
      <c r="EE99" s="192">
        <f t="shared" si="343"/>
        <v>0</v>
      </c>
      <c r="EF99" s="192">
        <f t="shared" si="344"/>
        <v>0</v>
      </c>
      <c r="EG99" s="192">
        <f t="shared" si="345"/>
        <v>0</v>
      </c>
      <c r="EH99" s="192">
        <f t="shared" si="346"/>
        <v>0</v>
      </c>
      <c r="EI99" s="192">
        <f t="shared" si="347"/>
        <v>0</v>
      </c>
      <c r="EJ99" s="192">
        <f t="shared" si="348"/>
        <v>0</v>
      </c>
      <c r="EK99" s="192">
        <f t="shared" si="349"/>
        <v>0</v>
      </c>
      <c r="EL99" s="192">
        <f t="shared" si="350"/>
        <v>0</v>
      </c>
      <c r="EM99" s="192">
        <f t="shared" si="351"/>
        <v>0</v>
      </c>
      <c r="EN99" s="192">
        <f t="shared" si="352"/>
        <v>0</v>
      </c>
      <c r="EO99" s="192">
        <f t="shared" si="353"/>
        <v>0</v>
      </c>
      <c r="EP99" s="192">
        <f t="shared" si="354"/>
        <v>0</v>
      </c>
      <c r="EQ99" s="192">
        <f t="shared" si="355"/>
        <v>0</v>
      </c>
      <c r="ER99" s="192">
        <f t="shared" si="356"/>
        <v>0</v>
      </c>
      <c r="ES99" s="192">
        <f t="shared" si="357"/>
        <v>0</v>
      </c>
      <c r="ET99" s="192">
        <f t="shared" si="358"/>
        <v>0</v>
      </c>
      <c r="EU99" s="192">
        <f t="shared" si="359"/>
        <v>0</v>
      </c>
      <c r="EV99" s="192">
        <f t="shared" si="360"/>
        <v>0</v>
      </c>
      <c r="EW99" s="192">
        <f t="shared" si="361"/>
        <v>0</v>
      </c>
      <c r="EX99" s="192">
        <f t="shared" si="362"/>
        <v>0</v>
      </c>
      <c r="EY99" s="192">
        <f t="shared" si="363"/>
        <v>0</v>
      </c>
      <c r="EZ99" s="192">
        <f t="shared" si="364"/>
        <v>0</v>
      </c>
      <c r="FA99" s="192">
        <f t="shared" si="365"/>
        <v>0</v>
      </c>
      <c r="FB99" s="192">
        <f t="shared" si="366"/>
        <v>0</v>
      </c>
      <c r="FC99" s="192">
        <f t="shared" si="367"/>
        <v>0</v>
      </c>
      <c r="FD99" s="192">
        <f t="shared" si="368"/>
        <v>0</v>
      </c>
      <c r="FE99" s="192">
        <f t="shared" si="369"/>
        <v>0</v>
      </c>
      <c r="FF99" s="192">
        <f t="shared" si="370"/>
        <v>0</v>
      </c>
      <c r="FG99" s="192">
        <f t="shared" si="371"/>
        <v>0</v>
      </c>
      <c r="FH99" s="192">
        <f t="shared" si="372"/>
        <v>0</v>
      </c>
      <c r="FI99" s="192">
        <f t="shared" si="373"/>
        <v>0</v>
      </c>
      <c r="FJ99" s="192">
        <f t="shared" si="374"/>
        <v>0</v>
      </c>
      <c r="FK99" s="192">
        <f t="shared" si="375"/>
        <v>0</v>
      </c>
      <c r="FL99" s="192">
        <f t="shared" si="376"/>
        <v>0</v>
      </c>
      <c r="FM99" s="192">
        <f t="shared" si="377"/>
        <v>0</v>
      </c>
      <c r="FN99" s="192">
        <f t="shared" si="378"/>
        <v>0</v>
      </c>
      <c r="FO99" s="192">
        <f t="shared" si="379"/>
        <v>0</v>
      </c>
      <c r="FP99" s="192">
        <f t="shared" si="380"/>
        <v>0</v>
      </c>
      <c r="FQ99" s="192">
        <f t="shared" si="381"/>
        <v>0</v>
      </c>
      <c r="FR99" s="192">
        <f t="shared" si="382"/>
        <v>0</v>
      </c>
      <c r="FS99" s="192">
        <f t="shared" si="383"/>
        <v>0</v>
      </c>
      <c r="FT99" s="192">
        <f t="shared" si="384"/>
        <v>0</v>
      </c>
      <c r="FU99" s="192">
        <f t="shared" si="385"/>
        <v>0</v>
      </c>
      <c r="FV99" s="192">
        <f t="shared" si="386"/>
        <v>0</v>
      </c>
      <c r="FW99" s="192">
        <f t="shared" si="387"/>
        <v>0</v>
      </c>
      <c r="FX99" s="192">
        <f t="shared" si="388"/>
        <v>0</v>
      </c>
      <c r="FY99" s="192">
        <f t="shared" si="389"/>
        <v>0</v>
      </c>
      <c r="FZ99" s="192">
        <f t="shared" si="390"/>
        <v>0</v>
      </c>
      <c r="GA99" s="192">
        <f t="shared" si="391"/>
        <v>0</v>
      </c>
      <c r="GB99" s="192">
        <f t="shared" si="392"/>
        <v>0</v>
      </c>
      <c r="GC99" s="192">
        <f t="shared" si="393"/>
        <v>0</v>
      </c>
      <c r="GD99" s="192">
        <f t="shared" si="394"/>
        <v>0</v>
      </c>
      <c r="GE99" s="192">
        <f t="shared" si="395"/>
        <v>0</v>
      </c>
      <c r="GF99" s="192">
        <f t="shared" si="396"/>
        <v>0</v>
      </c>
      <c r="GG99" s="192">
        <f t="shared" si="397"/>
        <v>0</v>
      </c>
      <c r="GH99" s="192">
        <f t="shared" si="398"/>
        <v>0</v>
      </c>
      <c r="GI99" s="192">
        <f t="shared" si="399"/>
        <v>0</v>
      </c>
      <c r="GJ99" s="192">
        <f t="shared" si="400"/>
        <v>0</v>
      </c>
      <c r="GK99" s="192">
        <f t="shared" si="401"/>
        <v>0</v>
      </c>
      <c r="GL99" s="192">
        <f t="shared" si="402"/>
        <v>0</v>
      </c>
      <c r="GM99" s="192">
        <f t="shared" si="403"/>
        <v>0</v>
      </c>
      <c r="GN99" s="192">
        <f t="shared" si="404"/>
        <v>0</v>
      </c>
      <c r="GO99" s="192">
        <f t="shared" si="405"/>
        <v>0</v>
      </c>
      <c r="GP99" s="192">
        <f t="shared" si="406"/>
        <v>0</v>
      </c>
      <c r="GQ99" s="192">
        <f t="shared" si="407"/>
        <v>0</v>
      </c>
      <c r="GR99" s="192">
        <f t="shared" si="408"/>
        <v>0</v>
      </c>
      <c r="GS99" s="192">
        <f t="shared" si="409"/>
        <v>0</v>
      </c>
      <c r="GT99" s="192">
        <f t="shared" si="410"/>
        <v>0</v>
      </c>
      <c r="GU99" s="192">
        <f t="shared" si="411"/>
        <v>0</v>
      </c>
      <c r="GV99" s="192">
        <f t="shared" si="412"/>
        <v>0</v>
      </c>
      <c r="GW99" s="192">
        <f t="shared" si="413"/>
        <v>0</v>
      </c>
      <c r="GX99" s="192">
        <f t="shared" si="414"/>
        <v>0</v>
      </c>
      <c r="GY99" s="192">
        <f t="shared" si="415"/>
        <v>0</v>
      </c>
      <c r="GZ99" s="192">
        <f t="shared" si="416"/>
        <v>0</v>
      </c>
      <c r="HA99" s="192">
        <f t="shared" si="417"/>
        <v>0</v>
      </c>
      <c r="HB99" s="192">
        <f t="shared" si="418"/>
        <v>0</v>
      </c>
      <c r="HC99" s="192">
        <f t="shared" si="419"/>
        <v>0</v>
      </c>
      <c r="HD99" s="192">
        <f t="shared" si="420"/>
        <v>0</v>
      </c>
      <c r="HE99" s="192">
        <f t="shared" si="421"/>
        <v>0</v>
      </c>
      <c r="HF99" s="192">
        <f t="shared" si="422"/>
        <v>0</v>
      </c>
      <c r="HG99" s="192">
        <f t="shared" si="423"/>
        <v>0</v>
      </c>
      <c r="HH99" s="192">
        <f t="shared" si="424"/>
        <v>0</v>
      </c>
      <c r="HI99" s="192">
        <f t="shared" si="425"/>
        <v>0</v>
      </c>
      <c r="HJ99" s="192">
        <f t="shared" si="426"/>
        <v>0</v>
      </c>
      <c r="HK99" s="192">
        <f t="shared" si="427"/>
        <v>0</v>
      </c>
      <c r="HL99" s="192">
        <f t="shared" si="428"/>
        <v>0</v>
      </c>
      <c r="HM99" s="192">
        <f t="shared" si="429"/>
        <v>0</v>
      </c>
      <c r="HN99" s="194">
        <f t="shared" si="450"/>
        <v>0</v>
      </c>
      <c r="HO99" s="194">
        <f t="shared" si="451"/>
        <v>0</v>
      </c>
      <c r="HP99" s="194">
        <f t="shared" si="452"/>
        <v>0</v>
      </c>
      <c r="HQ99" s="194">
        <f t="shared" si="453"/>
        <v>0</v>
      </c>
      <c r="HR99" s="194">
        <f t="shared" si="454"/>
        <v>0</v>
      </c>
      <c r="HS99" s="195" t="str">
        <f t="shared" si="229"/>
        <v/>
      </c>
      <c r="HT99" s="196">
        <f t="shared" si="455"/>
        <v>0</v>
      </c>
      <c r="HU99" s="196">
        <f t="shared" si="456"/>
        <v>0</v>
      </c>
      <c r="HV99" s="197" t="str">
        <f t="shared" si="232"/>
        <v/>
      </c>
      <c r="HW99" s="197" t="str">
        <f t="shared" si="435"/>
        <v/>
      </c>
      <c r="HX99" s="197" t="str">
        <f t="shared" si="436"/>
        <v/>
      </c>
      <c r="HY99" s="195" t="str">
        <f t="shared" si="233"/>
        <v/>
      </c>
      <c r="HZ99" s="30">
        <f t="shared" si="227"/>
        <v>0</v>
      </c>
      <c r="IA99" s="198">
        <f t="shared" si="234"/>
        <v>0</v>
      </c>
      <c r="IB99" s="195"/>
      <c r="IC99" s="195">
        <f t="shared" si="437"/>
        <v>0</v>
      </c>
      <c r="ID99" s="195">
        <f t="shared" si="235"/>
        <v>0</v>
      </c>
      <c r="IE99" s="195">
        <f t="shared" si="438"/>
        <v>0</v>
      </c>
      <c r="IF99" s="195">
        <f t="shared" si="236"/>
        <v>0</v>
      </c>
      <c r="IG99" s="307">
        <f t="shared" si="237"/>
        <v>0</v>
      </c>
      <c r="IH99" s="307">
        <f t="shared" si="238"/>
        <v>0</v>
      </c>
      <c r="II99" s="44">
        <f t="shared" si="239"/>
        <v>0</v>
      </c>
      <c r="IJ99" s="44">
        <f t="shared" si="439"/>
        <v>0</v>
      </c>
      <c r="IK99" s="44">
        <f t="shared" si="440"/>
        <v>0</v>
      </c>
      <c r="IL99" s="44">
        <f t="shared" si="441"/>
        <v>0</v>
      </c>
      <c r="IM99" s="44">
        <f t="shared" si="442"/>
        <v>0</v>
      </c>
      <c r="IN99" s="44">
        <f t="shared" si="443"/>
        <v>0</v>
      </c>
      <c r="IO99" s="44">
        <f t="shared" si="444"/>
        <v>0</v>
      </c>
    </row>
    <row r="100" spans="1:249" ht="18" customHeight="1">
      <c r="A100" s="188">
        <v>94</v>
      </c>
      <c r="B100" s="326"/>
      <c r="C100" s="289"/>
      <c r="D100" s="199"/>
      <c r="E100" s="189"/>
      <c r="F100" s="189"/>
      <c r="G100" s="190"/>
      <c r="H100" s="190"/>
      <c r="I100" s="272"/>
      <c r="J100" s="207"/>
      <c r="K100" s="214" t="str">
        <f t="shared" si="240"/>
        <v/>
      </c>
      <c r="L100" s="200" t="str">
        <f t="shared" si="241"/>
        <v/>
      </c>
      <c r="M100" s="200" t="str">
        <f t="shared" si="242"/>
        <v/>
      </c>
      <c r="N100" s="209" t="str">
        <f t="shared" si="228"/>
        <v/>
      </c>
      <c r="O100" s="208" t="str">
        <f>IFERROR(IF(D100="","",IF(K100="","",IF(I100="","",IF(F100="F",VLOOKUP(K100,F!A:G,2,0),IF(F100="M",VLOOKUP(K100,M!A:G,2,0),""))))),0)</f>
        <v/>
      </c>
      <c r="P100" s="191" t="str">
        <f>IFERROR(IF(D100="","",IF(K100="","",IF(I100="","",IF(F100="F",VLOOKUP(K100,F!A:G,3,0),IF(F100="M",VLOOKUP(K100,M!A:G,3,0),""))))),0)</f>
        <v/>
      </c>
      <c r="Q100" s="191" t="str">
        <f>IFERROR(IF(D100="","",IF(K100="","",IF(I100="","",IF(F100="F",VLOOKUP(K100,F!A:G,4,0),IF(F100="M",VLOOKUP(K100,M!A:G,4,0),""))))),0)</f>
        <v/>
      </c>
      <c r="R100" s="191" t="str">
        <f>IFERROR(IF(D100="","",IF(K100="","",IF(I100="","",IF(F100="F",VLOOKUP(K100,F!A:G,5,0),IF(F100="M",VLOOKUP(K100,M!A:G,5,0),""))))),0)</f>
        <v/>
      </c>
      <c r="S100" s="191" t="str">
        <f>IFERROR(IF(D100="","",IF(K100="","",IF(I100="","",IF(F100="F",VLOOKUP(K100,F!A:G,6,0),IF(F100="M",VLOOKUP(K100,M!A:G,6,0),""))))),0)</f>
        <v/>
      </c>
      <c r="T100" s="191" t="str">
        <f>IFERROR(IF(D100="","",IF(K100="","",IF(I100="","",IF(F100="F",VLOOKUP(K100,F!A:G,7,0),IF(F100="M",VLOOKUP(K100,M!A:G,7,0),""))))),0)</f>
        <v/>
      </c>
      <c r="U100" s="191" t="str">
        <f>IFERROR(IF(D100="","",IF(K100="","",IF(J100="","",IF(F100="F",VLOOKUP(K100,F!A:M,8,0),IF(F100="M",VLOOKUP(K100,M!A:M,8,0),""))))),0)</f>
        <v/>
      </c>
      <c r="V100" s="191" t="str">
        <f>IFERROR(IF(D100="","",IF(K100="","",IF(J100="","",IF(F100="F",VLOOKUP(K100,F!A:M,9,0),IF(F100="M",VLOOKUP(K100,M!A:M,9,0),""))))),0)</f>
        <v/>
      </c>
      <c r="W100" s="191" t="str">
        <f>IFERROR(IF(D100="","",IF(K100="","",IF(J100="","",IF(F100="F",VLOOKUP(K100,F!A:M,10,0),IF(F100="M",VLOOKUP(K100,M!A:M,10,0),""))))),0)</f>
        <v/>
      </c>
      <c r="X100" s="191" t="str">
        <f>IFERROR(IF(D100="","",IF(K100="","",IF(J100="","",IF(F100="F",VLOOKUP(K100,F!A:M,11,0),IF(F100="M",VLOOKUP(K100,M!A:M,11,0),""))))),0)</f>
        <v/>
      </c>
      <c r="Y100" s="191" t="str">
        <f>IFERROR(IF(D100="","",IF(K100="","",IF(J100="","",IF(F100="F",VLOOKUP(K100,F!A:M,12,0),IF(F100="M",VLOOKUP(K100,M!A:M,12,0),""))))),0)</f>
        <v/>
      </c>
      <c r="Z100" s="191" t="str">
        <f>IFERROR(IF(D100="","",IF(K100="","",IF(J100="","",IF(F100="F",VLOOKUP(K100,F!A:M,13,0),IF(F100="M",VLOOKUP(K100,M!A:M,13,0),""))))),0)</f>
        <v/>
      </c>
      <c r="AA100" s="191" t="str">
        <f>IFERROR(IF(D100="","",IF(F100="","",IF(J100="","",IF(K100="","",IF(AND(K100&gt;23,K100&lt;=60),IF(F100="F",VLOOKUP(MROUND(HZ100,0.5),'F-Weight for Length'!K:S,2,0),VLOOKUP(MROUND(HZ100,0.5),'M-Weight for Length'!K:S,2,0)),IF(K100&gt;60,IF(F100="F",VLOOKUP(K100,'F-Weight for Length'!U:AC,2,0),VLOOKUP(K100,'M-Weight for Length'!U:AC,2,0)),IF(F100="F",VLOOKUP(MROUND(HZ100,0.5),'F-Weight for Length'!A:I,2,0),VLOOKUP(MROUND(HZ100,0.5),'M-Weight for Length'!A:I,2,0)))))))),0)</f>
        <v/>
      </c>
      <c r="AB100" s="191" t="str">
        <f>IFERROR(IF(D100="","",IF(F100="","",IF(J100="","",IF(K100="","",IF(AND(K100&gt;23,K100&lt;=60),IF(F100="F",VLOOKUP(MROUND(HZ100,0.5),'F-Weight for Length'!K:S,3,0),VLOOKUP(MROUND(HZ100,0.5),'M-Weight for Length'!K:S,3,0)),IF(K100&gt;60,IF(F100="F",VLOOKUP(K100,'F-Weight for Length'!U:AC,3,0),VLOOKUP(K100,'M-Weight for Length'!U:AC,3,0)),IF(F100="F",VLOOKUP(MROUND(HZ100,0.5),'F-Weight for Length'!A:I,3,0),VLOOKUP(MROUND(HZ100,0.5),'M-Weight for Length'!A:I,3,0)))))))),0)</f>
        <v/>
      </c>
      <c r="AC100" s="191" t="str">
        <f>IFERROR(IF(D100="","",IF(F100="","",IF(J100="","",IF(K100="","",IF(AND(K100&gt;23,K100&lt;=60),IF(F100="F",VLOOKUP(MROUND(HZ100,0.5),'F-Weight for Length'!K:S,4,0),VLOOKUP(MROUND(HZ100,0.5),'M-Weight for Length'!K:S,4,0)),IF(K100&gt;60,IF(F100="F",VLOOKUP(K100,'F-Weight for Length'!U:AC,4,0),VLOOKUP(K100,'M-Weight for Length'!U:AC,4,0)),IF(F100="F",VLOOKUP(MROUND(HZ100,0.5),'F-Weight for Length'!A:I,4,0),VLOOKUP(MROUND(HZ100,0.5),'M-Weight for Length'!A:I,4,0)))))))),0)</f>
        <v/>
      </c>
      <c r="AD100" s="191" t="str">
        <f>IFERROR(IF(D100="","",IF(F100="","",IF(J100="","",IF(K100="","",IF(AND(K100&gt;23,K100&lt;=60),IF(F100="F",VLOOKUP(MROUND(HZ100,0.5),'F-Weight for Length'!K:S,5,0),VLOOKUP(MROUND(HZ100,0.5),'M-Weight for Length'!K:S,5,0)),IF(K100&gt;60,IF(F100="F",VLOOKUP(K100,'F-Weight for Length'!U:AC,5,0),VLOOKUP(K100,'M-Weight for Length'!U:AC,5,0)),IF(F100="F",VLOOKUP(MROUND(HZ100,0.5),'F-Weight for Length'!A:I,5,0),VLOOKUP(MROUND(HZ100,0.5),'M-Weight for Length'!A:I,5,0)))))))),0)</f>
        <v/>
      </c>
      <c r="AE100" s="191" t="str">
        <f>IFERROR(IF(D100="","",IF(F100="","",IF(J100="","",IF(K100="","",IF(AND(K100&gt;23,K100&lt;=60),IF(F100="F",VLOOKUP(MROUND(HZ100,0.5),'F-Weight for Length'!K:S,6,0),VLOOKUP(MROUND(HZ100,0.5),'M-Weight for Length'!K:S,6,0)),IF(K100&gt;60,IF(F100="F",VLOOKUP(K100,'F-Weight for Length'!U:AC,6,0),VLOOKUP(K100,'M-Weight for Length'!U:AC,6,0)),IF(F100="F",VLOOKUP(MROUND(HZ100,0.5),'F-Weight for Length'!A:I,6,0),VLOOKUP(MROUND(HZ100,0.5),'M-Weight for Length'!A:I,6,0)))))))),0)</f>
        <v/>
      </c>
      <c r="AF100" s="191" t="str">
        <f>IFERROR(IF(D100="","",IF(F100="","",IF(J100="","",IF(K100="","",IF(AND(K100&gt;23,K100&lt;=60),IF(F100="F",VLOOKUP(MROUND(HZ100,0.5),'F-Weight for Length'!K:S,7,0),VLOOKUP(MROUND(HZ100,0.5),'M-Weight for Length'!K:S,7,0)),IF(K100&gt;60,IF(F100="F",VLOOKUP(K100,'F-Weight for Length'!U:AC,7,0),VLOOKUP(K100,'M-Weight for Length'!U:AC,7,0)),IF(F100="F",VLOOKUP(MROUND(HZ100,0.5),'F-Weight for Length'!A:I,7,0),VLOOKUP(MROUND(HZ100,0.5),'M-Weight for Length'!A:I,7,0)))))))),0)</f>
        <v/>
      </c>
      <c r="AG100" s="191" t="str">
        <f>IFERROR(IF(D100="","",IF(F100="","",IF(J100="","",IF(K100="","",IF(AND(K100&gt;23,K100&lt;=60),IF(F100="F",VLOOKUP(MROUND(HZ100,0.5),'F-Weight for Length'!K:S,8,0),VLOOKUP(MROUND(HZ100,0.5),'M-Weight for Length'!K:S,8,0)),IF(K100&gt;60,IF(F100="F",VLOOKUP(K100,'F-Weight for Length'!U:AC,8,0),VLOOKUP(K100,'M-Weight for Length'!U:AC,8,0)),IF(F100="F",VLOOKUP(MROUND(HZ100,0.5),'F-Weight for Length'!A:I,8,0),VLOOKUP(MROUND(HZ100,0.5),'M-Weight for Length'!A:I,8,0)))))))),0)</f>
        <v/>
      </c>
      <c r="AH100" s="191" t="str">
        <f>IFERROR(IF(D100="","",IF(F100="","",IF(J100="","",IF(K100="","",IF(AND(K100&gt;23,K100&lt;=60),IF(F100="F",VLOOKUP(MROUND(HZ100,0.5),'F-Weight for Length'!K:S,9,0),VLOOKUP(MROUND(HZ100,0.5),'M-Weight for Length'!K:S,9,0)),IF(K100&gt;60,IF(F100="F",VLOOKUP(K100,'F-Weight for Length'!U:AC,9,0),VLOOKUP(K100,'M-Weight for Length'!U:AC,9,0)),IF(F100="F",VLOOKUP(MROUND(HZ100,0.5),'F-Weight for Length'!A:I,9,0),VLOOKUP(MROUND(HZ100,0.5),'M-Weight for Length'!A:I,9,0)))))))),0)</f>
        <v/>
      </c>
      <c r="AI100" s="192">
        <f t="shared" si="243"/>
        <v>0</v>
      </c>
      <c r="AJ100" s="192">
        <f t="shared" si="244"/>
        <v>0</v>
      </c>
      <c r="AK100" s="192">
        <f t="shared" si="245"/>
        <v>0</v>
      </c>
      <c r="AL100" s="192">
        <f t="shared" si="246"/>
        <v>0</v>
      </c>
      <c r="AM100" s="192">
        <f t="shared" si="247"/>
        <v>0</v>
      </c>
      <c r="AN100" s="192">
        <f t="shared" si="248"/>
        <v>0</v>
      </c>
      <c r="AO100" s="192">
        <f t="shared" si="249"/>
        <v>0</v>
      </c>
      <c r="AP100" s="192">
        <f t="shared" si="250"/>
        <v>0</v>
      </c>
      <c r="AQ100" s="192">
        <f t="shared" si="251"/>
        <v>0</v>
      </c>
      <c r="AR100" s="192">
        <f t="shared" si="252"/>
        <v>0</v>
      </c>
      <c r="AS100" s="192">
        <f t="shared" si="253"/>
        <v>0</v>
      </c>
      <c r="AT100" s="192">
        <f t="shared" si="254"/>
        <v>0</v>
      </c>
      <c r="AU100" s="192">
        <f t="shared" si="255"/>
        <v>0</v>
      </c>
      <c r="AV100" s="192">
        <f t="shared" si="256"/>
        <v>0</v>
      </c>
      <c r="AW100" s="192">
        <f t="shared" si="257"/>
        <v>0</v>
      </c>
      <c r="AX100" s="192">
        <f t="shared" si="258"/>
        <v>0</v>
      </c>
      <c r="AY100" s="192">
        <f t="shared" si="259"/>
        <v>0</v>
      </c>
      <c r="AZ100" s="192">
        <f t="shared" si="260"/>
        <v>0</v>
      </c>
      <c r="BA100" s="192">
        <f t="shared" si="261"/>
        <v>0</v>
      </c>
      <c r="BB100" s="192">
        <f t="shared" si="262"/>
        <v>0</v>
      </c>
      <c r="BC100" s="192">
        <f t="shared" si="263"/>
        <v>0</v>
      </c>
      <c r="BD100" s="192">
        <f t="shared" si="264"/>
        <v>0</v>
      </c>
      <c r="BE100" s="192">
        <f t="shared" si="265"/>
        <v>0</v>
      </c>
      <c r="BF100" s="192">
        <f t="shared" si="266"/>
        <v>0</v>
      </c>
      <c r="BG100" s="192">
        <f t="shared" si="267"/>
        <v>0</v>
      </c>
      <c r="BH100" s="192">
        <f t="shared" si="268"/>
        <v>0</v>
      </c>
      <c r="BI100" s="192">
        <f t="shared" si="269"/>
        <v>0</v>
      </c>
      <c r="BJ100" s="192">
        <f t="shared" si="270"/>
        <v>0</v>
      </c>
      <c r="BK100" s="192">
        <f t="shared" si="271"/>
        <v>0</v>
      </c>
      <c r="BL100" s="192">
        <f t="shared" si="272"/>
        <v>0</v>
      </c>
      <c r="BM100" s="192">
        <f t="shared" si="273"/>
        <v>0</v>
      </c>
      <c r="BN100" s="192">
        <f t="shared" si="274"/>
        <v>0</v>
      </c>
      <c r="BO100" s="192">
        <f t="shared" si="275"/>
        <v>0</v>
      </c>
      <c r="BP100" s="192">
        <f t="shared" si="276"/>
        <v>0</v>
      </c>
      <c r="BQ100" s="192">
        <f t="shared" si="277"/>
        <v>0</v>
      </c>
      <c r="BR100" s="192">
        <f t="shared" si="278"/>
        <v>0</v>
      </c>
      <c r="BS100" s="192">
        <f t="shared" si="279"/>
        <v>0</v>
      </c>
      <c r="BT100" s="192">
        <f t="shared" si="280"/>
        <v>0</v>
      </c>
      <c r="BU100" s="192">
        <f t="shared" si="281"/>
        <v>0</v>
      </c>
      <c r="BV100" s="192">
        <f t="shared" si="282"/>
        <v>0</v>
      </c>
      <c r="BW100" s="192">
        <f t="shared" si="283"/>
        <v>0</v>
      </c>
      <c r="BX100" s="192">
        <f t="shared" si="284"/>
        <v>0</v>
      </c>
      <c r="BY100" s="192">
        <f t="shared" si="285"/>
        <v>0</v>
      </c>
      <c r="BZ100" s="192">
        <f t="shared" si="286"/>
        <v>0</v>
      </c>
      <c r="CA100" s="192">
        <f t="shared" si="287"/>
        <v>0</v>
      </c>
      <c r="CB100" s="192">
        <f t="shared" si="288"/>
        <v>0</v>
      </c>
      <c r="CC100" s="192">
        <f t="shared" si="289"/>
        <v>0</v>
      </c>
      <c r="CD100" s="192">
        <f t="shared" si="290"/>
        <v>0</v>
      </c>
      <c r="CE100" s="192">
        <f t="shared" si="291"/>
        <v>0</v>
      </c>
      <c r="CF100" s="192">
        <f t="shared" si="292"/>
        <v>0</v>
      </c>
      <c r="CG100" s="192">
        <f t="shared" si="293"/>
        <v>0</v>
      </c>
      <c r="CH100" s="192">
        <f t="shared" si="294"/>
        <v>0</v>
      </c>
      <c r="CI100" s="192">
        <f t="shared" si="295"/>
        <v>0</v>
      </c>
      <c r="CJ100" s="192">
        <f t="shared" si="296"/>
        <v>0</v>
      </c>
      <c r="CK100" s="192">
        <f t="shared" si="297"/>
        <v>0</v>
      </c>
      <c r="CL100" s="192">
        <f t="shared" si="298"/>
        <v>0</v>
      </c>
      <c r="CM100" s="192">
        <f t="shared" si="299"/>
        <v>0</v>
      </c>
      <c r="CN100" s="192">
        <f t="shared" si="300"/>
        <v>0</v>
      </c>
      <c r="CO100" s="192">
        <f t="shared" si="301"/>
        <v>0</v>
      </c>
      <c r="CP100" s="192">
        <f t="shared" si="302"/>
        <v>0</v>
      </c>
      <c r="CQ100" s="192">
        <f t="shared" si="303"/>
        <v>0</v>
      </c>
      <c r="CR100" s="192">
        <f t="shared" si="304"/>
        <v>0</v>
      </c>
      <c r="CS100" s="192">
        <f t="shared" si="305"/>
        <v>0</v>
      </c>
      <c r="CT100" s="192">
        <f t="shared" si="306"/>
        <v>0</v>
      </c>
      <c r="CU100" s="192">
        <f t="shared" si="307"/>
        <v>0</v>
      </c>
      <c r="CV100" s="192">
        <f t="shared" si="308"/>
        <v>0</v>
      </c>
      <c r="CW100" s="192">
        <f t="shared" si="309"/>
        <v>0</v>
      </c>
      <c r="CX100" s="192">
        <f t="shared" si="310"/>
        <v>0</v>
      </c>
      <c r="CY100" s="192">
        <f t="shared" si="311"/>
        <v>0</v>
      </c>
      <c r="CZ100" s="192">
        <f t="shared" si="312"/>
        <v>0</v>
      </c>
      <c r="DA100" s="192">
        <f t="shared" si="313"/>
        <v>0</v>
      </c>
      <c r="DB100" s="192">
        <f t="shared" si="314"/>
        <v>0</v>
      </c>
      <c r="DC100" s="192">
        <f t="shared" si="315"/>
        <v>0</v>
      </c>
      <c r="DD100" s="192">
        <f t="shared" si="316"/>
        <v>0</v>
      </c>
      <c r="DE100" s="192">
        <f t="shared" si="317"/>
        <v>0</v>
      </c>
      <c r="DF100" s="192">
        <f t="shared" si="318"/>
        <v>0</v>
      </c>
      <c r="DG100" s="192">
        <f t="shared" si="319"/>
        <v>0</v>
      </c>
      <c r="DH100" s="192">
        <f t="shared" si="320"/>
        <v>0</v>
      </c>
      <c r="DI100" s="192">
        <f t="shared" si="321"/>
        <v>0</v>
      </c>
      <c r="DJ100" s="192">
        <f t="shared" si="322"/>
        <v>0</v>
      </c>
      <c r="DK100" s="192">
        <f t="shared" si="323"/>
        <v>0</v>
      </c>
      <c r="DL100" s="192">
        <f t="shared" si="324"/>
        <v>0</v>
      </c>
      <c r="DM100" s="192">
        <f t="shared" si="325"/>
        <v>0</v>
      </c>
      <c r="DN100" s="192">
        <f t="shared" si="326"/>
        <v>0</v>
      </c>
      <c r="DO100" s="192">
        <f t="shared" si="327"/>
        <v>0</v>
      </c>
      <c r="DP100" s="192">
        <f t="shared" si="328"/>
        <v>0</v>
      </c>
      <c r="DQ100" s="192">
        <f t="shared" si="329"/>
        <v>0</v>
      </c>
      <c r="DR100" s="192">
        <f t="shared" si="330"/>
        <v>0</v>
      </c>
      <c r="DS100" s="192">
        <f t="shared" si="331"/>
        <v>0</v>
      </c>
      <c r="DT100" s="192">
        <f t="shared" si="332"/>
        <v>0</v>
      </c>
      <c r="DU100" s="192">
        <f t="shared" si="333"/>
        <v>0</v>
      </c>
      <c r="DV100" s="193">
        <f t="shared" si="445"/>
        <v>0</v>
      </c>
      <c r="DW100" s="193">
        <f t="shared" si="446"/>
        <v>0</v>
      </c>
      <c r="DX100" s="193">
        <f t="shared" si="447"/>
        <v>0</v>
      </c>
      <c r="DY100" s="193">
        <f t="shared" si="448"/>
        <v>0</v>
      </c>
      <c r="DZ100" s="193">
        <f t="shared" si="449"/>
        <v>0</v>
      </c>
      <c r="EA100" s="192">
        <f t="shared" si="339"/>
        <v>0</v>
      </c>
      <c r="EB100" s="192">
        <f t="shared" si="340"/>
        <v>0</v>
      </c>
      <c r="EC100" s="192">
        <f t="shared" si="341"/>
        <v>0</v>
      </c>
      <c r="ED100" s="192">
        <f t="shared" si="342"/>
        <v>0</v>
      </c>
      <c r="EE100" s="192">
        <f t="shared" si="343"/>
        <v>0</v>
      </c>
      <c r="EF100" s="192">
        <f t="shared" si="344"/>
        <v>0</v>
      </c>
      <c r="EG100" s="192">
        <f t="shared" si="345"/>
        <v>0</v>
      </c>
      <c r="EH100" s="192">
        <f t="shared" si="346"/>
        <v>0</v>
      </c>
      <c r="EI100" s="192">
        <f t="shared" si="347"/>
        <v>0</v>
      </c>
      <c r="EJ100" s="192">
        <f t="shared" si="348"/>
        <v>0</v>
      </c>
      <c r="EK100" s="192">
        <f t="shared" si="349"/>
        <v>0</v>
      </c>
      <c r="EL100" s="192">
        <f t="shared" si="350"/>
        <v>0</v>
      </c>
      <c r="EM100" s="192">
        <f t="shared" si="351"/>
        <v>0</v>
      </c>
      <c r="EN100" s="192">
        <f t="shared" si="352"/>
        <v>0</v>
      </c>
      <c r="EO100" s="192">
        <f t="shared" si="353"/>
        <v>0</v>
      </c>
      <c r="EP100" s="192">
        <f t="shared" si="354"/>
        <v>0</v>
      </c>
      <c r="EQ100" s="192">
        <f t="shared" si="355"/>
        <v>0</v>
      </c>
      <c r="ER100" s="192">
        <f t="shared" si="356"/>
        <v>0</v>
      </c>
      <c r="ES100" s="192">
        <f t="shared" si="357"/>
        <v>0</v>
      </c>
      <c r="ET100" s="192">
        <f t="shared" si="358"/>
        <v>0</v>
      </c>
      <c r="EU100" s="192">
        <f t="shared" si="359"/>
        <v>0</v>
      </c>
      <c r="EV100" s="192">
        <f t="shared" si="360"/>
        <v>0</v>
      </c>
      <c r="EW100" s="192">
        <f t="shared" si="361"/>
        <v>0</v>
      </c>
      <c r="EX100" s="192">
        <f t="shared" si="362"/>
        <v>0</v>
      </c>
      <c r="EY100" s="192">
        <f t="shared" si="363"/>
        <v>0</v>
      </c>
      <c r="EZ100" s="192">
        <f t="shared" si="364"/>
        <v>0</v>
      </c>
      <c r="FA100" s="192">
        <f t="shared" si="365"/>
        <v>0</v>
      </c>
      <c r="FB100" s="192">
        <f t="shared" si="366"/>
        <v>0</v>
      </c>
      <c r="FC100" s="192">
        <f t="shared" si="367"/>
        <v>0</v>
      </c>
      <c r="FD100" s="192">
        <f t="shared" si="368"/>
        <v>0</v>
      </c>
      <c r="FE100" s="192">
        <f t="shared" si="369"/>
        <v>0</v>
      </c>
      <c r="FF100" s="192">
        <f t="shared" si="370"/>
        <v>0</v>
      </c>
      <c r="FG100" s="192">
        <f t="shared" si="371"/>
        <v>0</v>
      </c>
      <c r="FH100" s="192">
        <f t="shared" si="372"/>
        <v>0</v>
      </c>
      <c r="FI100" s="192">
        <f t="shared" si="373"/>
        <v>0</v>
      </c>
      <c r="FJ100" s="192">
        <f t="shared" si="374"/>
        <v>0</v>
      </c>
      <c r="FK100" s="192">
        <f t="shared" si="375"/>
        <v>0</v>
      </c>
      <c r="FL100" s="192">
        <f t="shared" si="376"/>
        <v>0</v>
      </c>
      <c r="FM100" s="192">
        <f t="shared" si="377"/>
        <v>0</v>
      </c>
      <c r="FN100" s="192">
        <f t="shared" si="378"/>
        <v>0</v>
      </c>
      <c r="FO100" s="192">
        <f t="shared" si="379"/>
        <v>0</v>
      </c>
      <c r="FP100" s="192">
        <f t="shared" si="380"/>
        <v>0</v>
      </c>
      <c r="FQ100" s="192">
        <f t="shared" si="381"/>
        <v>0</v>
      </c>
      <c r="FR100" s="192">
        <f t="shared" si="382"/>
        <v>0</v>
      </c>
      <c r="FS100" s="192">
        <f t="shared" si="383"/>
        <v>0</v>
      </c>
      <c r="FT100" s="192">
        <f t="shared" si="384"/>
        <v>0</v>
      </c>
      <c r="FU100" s="192">
        <f t="shared" si="385"/>
        <v>0</v>
      </c>
      <c r="FV100" s="192">
        <f t="shared" si="386"/>
        <v>0</v>
      </c>
      <c r="FW100" s="192">
        <f t="shared" si="387"/>
        <v>0</v>
      </c>
      <c r="FX100" s="192">
        <f t="shared" si="388"/>
        <v>0</v>
      </c>
      <c r="FY100" s="192">
        <f t="shared" si="389"/>
        <v>0</v>
      </c>
      <c r="FZ100" s="192">
        <f t="shared" si="390"/>
        <v>0</v>
      </c>
      <c r="GA100" s="192">
        <f t="shared" si="391"/>
        <v>0</v>
      </c>
      <c r="GB100" s="192">
        <f t="shared" si="392"/>
        <v>0</v>
      </c>
      <c r="GC100" s="192">
        <f t="shared" si="393"/>
        <v>0</v>
      </c>
      <c r="GD100" s="192">
        <f t="shared" si="394"/>
        <v>0</v>
      </c>
      <c r="GE100" s="192">
        <f t="shared" si="395"/>
        <v>0</v>
      </c>
      <c r="GF100" s="192">
        <f t="shared" si="396"/>
        <v>0</v>
      </c>
      <c r="GG100" s="192">
        <f t="shared" si="397"/>
        <v>0</v>
      </c>
      <c r="GH100" s="192">
        <f t="shared" si="398"/>
        <v>0</v>
      </c>
      <c r="GI100" s="192">
        <f t="shared" si="399"/>
        <v>0</v>
      </c>
      <c r="GJ100" s="192">
        <f t="shared" si="400"/>
        <v>0</v>
      </c>
      <c r="GK100" s="192">
        <f t="shared" si="401"/>
        <v>0</v>
      </c>
      <c r="GL100" s="192">
        <f t="shared" si="402"/>
        <v>0</v>
      </c>
      <c r="GM100" s="192">
        <f t="shared" si="403"/>
        <v>0</v>
      </c>
      <c r="GN100" s="192">
        <f t="shared" si="404"/>
        <v>0</v>
      </c>
      <c r="GO100" s="192">
        <f t="shared" si="405"/>
        <v>0</v>
      </c>
      <c r="GP100" s="192">
        <f t="shared" si="406"/>
        <v>0</v>
      </c>
      <c r="GQ100" s="192">
        <f t="shared" si="407"/>
        <v>0</v>
      </c>
      <c r="GR100" s="192">
        <f t="shared" si="408"/>
        <v>0</v>
      </c>
      <c r="GS100" s="192">
        <f t="shared" si="409"/>
        <v>0</v>
      </c>
      <c r="GT100" s="192">
        <f t="shared" si="410"/>
        <v>0</v>
      </c>
      <c r="GU100" s="192">
        <f t="shared" si="411"/>
        <v>0</v>
      </c>
      <c r="GV100" s="192">
        <f t="shared" si="412"/>
        <v>0</v>
      </c>
      <c r="GW100" s="192">
        <f t="shared" si="413"/>
        <v>0</v>
      </c>
      <c r="GX100" s="192">
        <f t="shared" si="414"/>
        <v>0</v>
      </c>
      <c r="GY100" s="192">
        <f t="shared" si="415"/>
        <v>0</v>
      </c>
      <c r="GZ100" s="192">
        <f t="shared" si="416"/>
        <v>0</v>
      </c>
      <c r="HA100" s="192">
        <f t="shared" si="417"/>
        <v>0</v>
      </c>
      <c r="HB100" s="192">
        <f t="shared" si="418"/>
        <v>0</v>
      </c>
      <c r="HC100" s="192">
        <f t="shared" si="419"/>
        <v>0</v>
      </c>
      <c r="HD100" s="192">
        <f t="shared" si="420"/>
        <v>0</v>
      </c>
      <c r="HE100" s="192">
        <f t="shared" si="421"/>
        <v>0</v>
      </c>
      <c r="HF100" s="192">
        <f t="shared" si="422"/>
        <v>0</v>
      </c>
      <c r="HG100" s="192">
        <f t="shared" si="423"/>
        <v>0</v>
      </c>
      <c r="HH100" s="192">
        <f t="shared" si="424"/>
        <v>0</v>
      </c>
      <c r="HI100" s="192">
        <f t="shared" si="425"/>
        <v>0</v>
      </c>
      <c r="HJ100" s="192">
        <f t="shared" si="426"/>
        <v>0</v>
      </c>
      <c r="HK100" s="192">
        <f t="shared" si="427"/>
        <v>0</v>
      </c>
      <c r="HL100" s="192">
        <f t="shared" si="428"/>
        <v>0</v>
      </c>
      <c r="HM100" s="192">
        <f t="shared" si="429"/>
        <v>0</v>
      </c>
      <c r="HN100" s="194">
        <f t="shared" si="450"/>
        <v>0</v>
      </c>
      <c r="HO100" s="194">
        <f t="shared" si="451"/>
        <v>0</v>
      </c>
      <c r="HP100" s="194">
        <f t="shared" si="452"/>
        <v>0</v>
      </c>
      <c r="HQ100" s="194">
        <f t="shared" si="453"/>
        <v>0</v>
      </c>
      <c r="HR100" s="194">
        <f t="shared" si="454"/>
        <v>0</v>
      </c>
      <c r="HS100" s="195" t="str">
        <f t="shared" si="229"/>
        <v/>
      </c>
      <c r="HT100" s="196">
        <f t="shared" si="455"/>
        <v>0</v>
      </c>
      <c r="HU100" s="196">
        <f t="shared" si="456"/>
        <v>0</v>
      </c>
      <c r="HV100" s="197" t="str">
        <f t="shared" si="232"/>
        <v/>
      </c>
      <c r="HW100" s="197" t="str">
        <f t="shared" si="435"/>
        <v/>
      </c>
      <c r="HX100" s="197" t="str">
        <f t="shared" si="436"/>
        <v/>
      </c>
      <c r="HY100" s="195" t="str">
        <f t="shared" si="233"/>
        <v/>
      </c>
      <c r="HZ100" s="30">
        <f t="shared" si="227"/>
        <v>0</v>
      </c>
      <c r="IA100" s="198">
        <f t="shared" si="234"/>
        <v>0</v>
      </c>
      <c r="IB100" s="195"/>
      <c r="IC100" s="195">
        <f t="shared" si="437"/>
        <v>0</v>
      </c>
      <c r="ID100" s="195">
        <f t="shared" si="235"/>
        <v>0</v>
      </c>
      <c r="IE100" s="195">
        <f t="shared" si="438"/>
        <v>0</v>
      </c>
      <c r="IF100" s="195">
        <f t="shared" si="236"/>
        <v>0</v>
      </c>
      <c r="IG100" s="307">
        <f t="shared" si="237"/>
        <v>0</v>
      </c>
      <c r="IH100" s="307">
        <f t="shared" si="238"/>
        <v>0</v>
      </c>
      <c r="II100" s="44">
        <f t="shared" si="239"/>
        <v>0</v>
      </c>
      <c r="IJ100" s="44">
        <f t="shared" si="439"/>
        <v>0</v>
      </c>
      <c r="IK100" s="44">
        <f t="shared" si="440"/>
        <v>0</v>
      </c>
      <c r="IL100" s="44">
        <f t="shared" si="441"/>
        <v>0</v>
      </c>
      <c r="IM100" s="44">
        <f t="shared" si="442"/>
        <v>0</v>
      </c>
      <c r="IN100" s="44">
        <f t="shared" si="443"/>
        <v>0</v>
      </c>
      <c r="IO100" s="44">
        <f t="shared" si="444"/>
        <v>0</v>
      </c>
    </row>
    <row r="101" spans="1:249" ht="18" customHeight="1">
      <c r="A101" s="188">
        <v>95</v>
      </c>
      <c r="B101" s="326"/>
      <c r="C101" s="289"/>
      <c r="D101" s="199"/>
      <c r="E101" s="189"/>
      <c r="F101" s="189"/>
      <c r="G101" s="190"/>
      <c r="H101" s="190"/>
      <c r="I101" s="272"/>
      <c r="J101" s="207"/>
      <c r="K101" s="214" t="str">
        <f t="shared" si="240"/>
        <v/>
      </c>
      <c r="L101" s="200" t="str">
        <f t="shared" si="241"/>
        <v/>
      </c>
      <c r="M101" s="200" t="str">
        <f t="shared" si="242"/>
        <v/>
      </c>
      <c r="N101" s="209" t="str">
        <f t="shared" si="228"/>
        <v/>
      </c>
      <c r="O101" s="208" t="str">
        <f>IFERROR(IF(D101="","",IF(K101="","",IF(I101="","",IF(F101="F",VLOOKUP(K101,F!A:G,2,0),IF(F101="M",VLOOKUP(K101,M!A:G,2,0),""))))),0)</f>
        <v/>
      </c>
      <c r="P101" s="191" t="str">
        <f>IFERROR(IF(D101="","",IF(K101="","",IF(I101="","",IF(F101="F",VLOOKUP(K101,F!A:G,3,0),IF(F101="M",VLOOKUP(K101,M!A:G,3,0),""))))),0)</f>
        <v/>
      </c>
      <c r="Q101" s="191" t="str">
        <f>IFERROR(IF(D101="","",IF(K101="","",IF(I101="","",IF(F101="F",VLOOKUP(K101,F!A:G,4,0),IF(F101="M",VLOOKUP(K101,M!A:G,4,0),""))))),0)</f>
        <v/>
      </c>
      <c r="R101" s="191" t="str">
        <f>IFERROR(IF(D101="","",IF(K101="","",IF(I101="","",IF(F101="F",VLOOKUP(K101,F!A:G,5,0),IF(F101="M",VLOOKUP(K101,M!A:G,5,0),""))))),0)</f>
        <v/>
      </c>
      <c r="S101" s="191" t="str">
        <f>IFERROR(IF(D101="","",IF(K101="","",IF(I101="","",IF(F101="F",VLOOKUP(K101,F!A:G,6,0),IF(F101="M",VLOOKUP(K101,M!A:G,6,0),""))))),0)</f>
        <v/>
      </c>
      <c r="T101" s="191" t="str">
        <f>IFERROR(IF(D101="","",IF(K101="","",IF(I101="","",IF(F101="F",VLOOKUP(K101,F!A:G,7,0),IF(F101="M",VLOOKUP(K101,M!A:G,7,0),""))))),0)</f>
        <v/>
      </c>
      <c r="U101" s="191" t="str">
        <f>IFERROR(IF(D101="","",IF(K101="","",IF(J101="","",IF(F101="F",VLOOKUP(K101,F!A:M,8,0),IF(F101="M",VLOOKUP(K101,M!A:M,8,0),""))))),0)</f>
        <v/>
      </c>
      <c r="V101" s="191" t="str">
        <f>IFERROR(IF(D101="","",IF(K101="","",IF(J101="","",IF(F101="F",VLOOKUP(K101,F!A:M,9,0),IF(F101="M",VLOOKUP(K101,M!A:M,9,0),""))))),0)</f>
        <v/>
      </c>
      <c r="W101" s="191" t="str">
        <f>IFERROR(IF(D101="","",IF(K101="","",IF(J101="","",IF(F101="F",VLOOKUP(K101,F!A:M,10,0),IF(F101="M",VLOOKUP(K101,M!A:M,10,0),""))))),0)</f>
        <v/>
      </c>
      <c r="X101" s="191" t="str">
        <f>IFERROR(IF(D101="","",IF(K101="","",IF(J101="","",IF(F101="F",VLOOKUP(K101,F!A:M,11,0),IF(F101="M",VLOOKUP(K101,M!A:M,11,0),""))))),0)</f>
        <v/>
      </c>
      <c r="Y101" s="191" t="str">
        <f>IFERROR(IF(D101="","",IF(K101="","",IF(J101="","",IF(F101="F",VLOOKUP(K101,F!A:M,12,0),IF(F101="M",VLOOKUP(K101,M!A:M,12,0),""))))),0)</f>
        <v/>
      </c>
      <c r="Z101" s="191" t="str">
        <f>IFERROR(IF(D101="","",IF(K101="","",IF(J101="","",IF(F101="F",VLOOKUP(K101,F!A:M,13,0),IF(F101="M",VLOOKUP(K101,M!A:M,13,0),""))))),0)</f>
        <v/>
      </c>
      <c r="AA101" s="191" t="str">
        <f>IFERROR(IF(D101="","",IF(F101="","",IF(J101="","",IF(K101="","",IF(AND(K101&gt;23,K101&lt;=60),IF(F101="F",VLOOKUP(MROUND(HZ101,0.5),'F-Weight for Length'!K:S,2,0),VLOOKUP(MROUND(HZ101,0.5),'M-Weight for Length'!K:S,2,0)),IF(K101&gt;60,IF(F101="F",VLOOKUP(K101,'F-Weight for Length'!U:AC,2,0),VLOOKUP(K101,'M-Weight for Length'!U:AC,2,0)),IF(F101="F",VLOOKUP(MROUND(HZ101,0.5),'F-Weight for Length'!A:I,2,0),VLOOKUP(MROUND(HZ101,0.5),'M-Weight for Length'!A:I,2,0)))))))),0)</f>
        <v/>
      </c>
      <c r="AB101" s="191" t="str">
        <f>IFERROR(IF(D101="","",IF(F101="","",IF(J101="","",IF(K101="","",IF(AND(K101&gt;23,K101&lt;=60),IF(F101="F",VLOOKUP(MROUND(HZ101,0.5),'F-Weight for Length'!K:S,3,0),VLOOKUP(MROUND(HZ101,0.5),'M-Weight for Length'!K:S,3,0)),IF(K101&gt;60,IF(F101="F",VLOOKUP(K101,'F-Weight for Length'!U:AC,3,0),VLOOKUP(K101,'M-Weight for Length'!U:AC,3,0)),IF(F101="F",VLOOKUP(MROUND(HZ101,0.5),'F-Weight for Length'!A:I,3,0),VLOOKUP(MROUND(HZ101,0.5),'M-Weight for Length'!A:I,3,0)))))))),0)</f>
        <v/>
      </c>
      <c r="AC101" s="191" t="str">
        <f>IFERROR(IF(D101="","",IF(F101="","",IF(J101="","",IF(K101="","",IF(AND(K101&gt;23,K101&lt;=60),IF(F101="F",VLOOKUP(MROUND(HZ101,0.5),'F-Weight for Length'!K:S,4,0),VLOOKUP(MROUND(HZ101,0.5),'M-Weight for Length'!K:S,4,0)),IF(K101&gt;60,IF(F101="F",VLOOKUP(K101,'F-Weight for Length'!U:AC,4,0),VLOOKUP(K101,'M-Weight for Length'!U:AC,4,0)),IF(F101="F",VLOOKUP(MROUND(HZ101,0.5),'F-Weight for Length'!A:I,4,0),VLOOKUP(MROUND(HZ101,0.5),'M-Weight for Length'!A:I,4,0)))))))),0)</f>
        <v/>
      </c>
      <c r="AD101" s="191" t="str">
        <f>IFERROR(IF(D101="","",IF(F101="","",IF(J101="","",IF(K101="","",IF(AND(K101&gt;23,K101&lt;=60),IF(F101="F",VLOOKUP(MROUND(HZ101,0.5),'F-Weight for Length'!K:S,5,0),VLOOKUP(MROUND(HZ101,0.5),'M-Weight for Length'!K:S,5,0)),IF(K101&gt;60,IF(F101="F",VLOOKUP(K101,'F-Weight for Length'!U:AC,5,0),VLOOKUP(K101,'M-Weight for Length'!U:AC,5,0)),IF(F101="F",VLOOKUP(MROUND(HZ101,0.5),'F-Weight for Length'!A:I,5,0),VLOOKUP(MROUND(HZ101,0.5),'M-Weight for Length'!A:I,5,0)))))))),0)</f>
        <v/>
      </c>
      <c r="AE101" s="191" t="str">
        <f>IFERROR(IF(D101="","",IF(F101="","",IF(J101="","",IF(K101="","",IF(AND(K101&gt;23,K101&lt;=60),IF(F101="F",VLOOKUP(MROUND(HZ101,0.5),'F-Weight for Length'!K:S,6,0),VLOOKUP(MROUND(HZ101,0.5),'M-Weight for Length'!K:S,6,0)),IF(K101&gt;60,IF(F101="F",VLOOKUP(K101,'F-Weight for Length'!U:AC,6,0),VLOOKUP(K101,'M-Weight for Length'!U:AC,6,0)),IF(F101="F",VLOOKUP(MROUND(HZ101,0.5),'F-Weight for Length'!A:I,6,0),VLOOKUP(MROUND(HZ101,0.5),'M-Weight for Length'!A:I,6,0)))))))),0)</f>
        <v/>
      </c>
      <c r="AF101" s="191" t="str">
        <f>IFERROR(IF(D101="","",IF(F101="","",IF(J101="","",IF(K101="","",IF(AND(K101&gt;23,K101&lt;=60),IF(F101="F",VLOOKUP(MROUND(HZ101,0.5),'F-Weight for Length'!K:S,7,0),VLOOKUP(MROUND(HZ101,0.5),'M-Weight for Length'!K:S,7,0)),IF(K101&gt;60,IF(F101="F",VLOOKUP(K101,'F-Weight for Length'!U:AC,7,0),VLOOKUP(K101,'M-Weight for Length'!U:AC,7,0)),IF(F101="F",VLOOKUP(MROUND(HZ101,0.5),'F-Weight for Length'!A:I,7,0),VLOOKUP(MROUND(HZ101,0.5),'M-Weight for Length'!A:I,7,0)))))))),0)</f>
        <v/>
      </c>
      <c r="AG101" s="191" t="str">
        <f>IFERROR(IF(D101="","",IF(F101="","",IF(J101="","",IF(K101="","",IF(AND(K101&gt;23,K101&lt;=60),IF(F101="F",VLOOKUP(MROUND(HZ101,0.5),'F-Weight for Length'!K:S,8,0),VLOOKUP(MROUND(HZ101,0.5),'M-Weight for Length'!K:S,8,0)),IF(K101&gt;60,IF(F101="F",VLOOKUP(K101,'F-Weight for Length'!U:AC,8,0),VLOOKUP(K101,'M-Weight for Length'!U:AC,8,0)),IF(F101="F",VLOOKUP(MROUND(HZ101,0.5),'F-Weight for Length'!A:I,8,0),VLOOKUP(MROUND(HZ101,0.5),'M-Weight for Length'!A:I,8,0)))))))),0)</f>
        <v/>
      </c>
      <c r="AH101" s="191" t="str">
        <f>IFERROR(IF(D101="","",IF(F101="","",IF(J101="","",IF(K101="","",IF(AND(K101&gt;23,K101&lt;=60),IF(F101="F",VLOOKUP(MROUND(HZ101,0.5),'F-Weight for Length'!K:S,9,0),VLOOKUP(MROUND(HZ101,0.5),'M-Weight for Length'!K:S,9,0)),IF(K101&gt;60,IF(F101="F",VLOOKUP(K101,'F-Weight for Length'!U:AC,9,0),VLOOKUP(K101,'M-Weight for Length'!U:AC,9,0)),IF(F101="F",VLOOKUP(MROUND(HZ101,0.5),'F-Weight for Length'!A:I,9,0),VLOOKUP(MROUND(HZ101,0.5),'M-Weight for Length'!A:I,9,0)))))))),0)</f>
        <v/>
      </c>
      <c r="AI101" s="192">
        <f t="shared" si="243"/>
        <v>0</v>
      </c>
      <c r="AJ101" s="192">
        <f t="shared" si="244"/>
        <v>0</v>
      </c>
      <c r="AK101" s="192">
        <f t="shared" si="245"/>
        <v>0</v>
      </c>
      <c r="AL101" s="192">
        <f t="shared" si="246"/>
        <v>0</v>
      </c>
      <c r="AM101" s="192">
        <f t="shared" si="247"/>
        <v>0</v>
      </c>
      <c r="AN101" s="192">
        <f t="shared" si="248"/>
        <v>0</v>
      </c>
      <c r="AO101" s="192">
        <f t="shared" si="249"/>
        <v>0</v>
      </c>
      <c r="AP101" s="192">
        <f t="shared" si="250"/>
        <v>0</v>
      </c>
      <c r="AQ101" s="192">
        <f t="shared" si="251"/>
        <v>0</v>
      </c>
      <c r="AR101" s="192">
        <f t="shared" si="252"/>
        <v>0</v>
      </c>
      <c r="AS101" s="192">
        <f t="shared" si="253"/>
        <v>0</v>
      </c>
      <c r="AT101" s="192">
        <f t="shared" si="254"/>
        <v>0</v>
      </c>
      <c r="AU101" s="192">
        <f t="shared" si="255"/>
        <v>0</v>
      </c>
      <c r="AV101" s="192">
        <f t="shared" si="256"/>
        <v>0</v>
      </c>
      <c r="AW101" s="192">
        <f t="shared" si="257"/>
        <v>0</v>
      </c>
      <c r="AX101" s="192">
        <f t="shared" si="258"/>
        <v>0</v>
      </c>
      <c r="AY101" s="192">
        <f t="shared" si="259"/>
        <v>0</v>
      </c>
      <c r="AZ101" s="192">
        <f t="shared" si="260"/>
        <v>0</v>
      </c>
      <c r="BA101" s="192">
        <f t="shared" si="261"/>
        <v>0</v>
      </c>
      <c r="BB101" s="192">
        <f t="shared" si="262"/>
        <v>0</v>
      </c>
      <c r="BC101" s="192">
        <f t="shared" si="263"/>
        <v>0</v>
      </c>
      <c r="BD101" s="192">
        <f t="shared" si="264"/>
        <v>0</v>
      </c>
      <c r="BE101" s="192">
        <f t="shared" si="265"/>
        <v>0</v>
      </c>
      <c r="BF101" s="192">
        <f t="shared" si="266"/>
        <v>0</v>
      </c>
      <c r="BG101" s="192">
        <f t="shared" si="267"/>
        <v>0</v>
      </c>
      <c r="BH101" s="192">
        <f t="shared" si="268"/>
        <v>0</v>
      </c>
      <c r="BI101" s="192">
        <f t="shared" si="269"/>
        <v>0</v>
      </c>
      <c r="BJ101" s="192">
        <f t="shared" si="270"/>
        <v>0</v>
      </c>
      <c r="BK101" s="192">
        <f t="shared" si="271"/>
        <v>0</v>
      </c>
      <c r="BL101" s="192">
        <f t="shared" si="272"/>
        <v>0</v>
      </c>
      <c r="BM101" s="192">
        <f t="shared" si="273"/>
        <v>0</v>
      </c>
      <c r="BN101" s="192">
        <f t="shared" si="274"/>
        <v>0</v>
      </c>
      <c r="BO101" s="192">
        <f t="shared" si="275"/>
        <v>0</v>
      </c>
      <c r="BP101" s="192">
        <f t="shared" si="276"/>
        <v>0</v>
      </c>
      <c r="BQ101" s="192">
        <f t="shared" si="277"/>
        <v>0</v>
      </c>
      <c r="BR101" s="192">
        <f t="shared" si="278"/>
        <v>0</v>
      </c>
      <c r="BS101" s="192">
        <f t="shared" si="279"/>
        <v>0</v>
      </c>
      <c r="BT101" s="192">
        <f t="shared" si="280"/>
        <v>0</v>
      </c>
      <c r="BU101" s="192">
        <f t="shared" si="281"/>
        <v>0</v>
      </c>
      <c r="BV101" s="192">
        <f t="shared" si="282"/>
        <v>0</v>
      </c>
      <c r="BW101" s="192">
        <f t="shared" si="283"/>
        <v>0</v>
      </c>
      <c r="BX101" s="192">
        <f t="shared" si="284"/>
        <v>0</v>
      </c>
      <c r="BY101" s="192">
        <f t="shared" si="285"/>
        <v>0</v>
      </c>
      <c r="BZ101" s="192">
        <f t="shared" si="286"/>
        <v>0</v>
      </c>
      <c r="CA101" s="192">
        <f t="shared" si="287"/>
        <v>0</v>
      </c>
      <c r="CB101" s="192">
        <f t="shared" si="288"/>
        <v>0</v>
      </c>
      <c r="CC101" s="192">
        <f t="shared" si="289"/>
        <v>0</v>
      </c>
      <c r="CD101" s="192">
        <f t="shared" si="290"/>
        <v>0</v>
      </c>
      <c r="CE101" s="192">
        <f t="shared" si="291"/>
        <v>0</v>
      </c>
      <c r="CF101" s="192">
        <f t="shared" si="292"/>
        <v>0</v>
      </c>
      <c r="CG101" s="192">
        <f t="shared" si="293"/>
        <v>0</v>
      </c>
      <c r="CH101" s="192">
        <f t="shared" si="294"/>
        <v>0</v>
      </c>
      <c r="CI101" s="192">
        <f t="shared" si="295"/>
        <v>0</v>
      </c>
      <c r="CJ101" s="192">
        <f t="shared" si="296"/>
        <v>0</v>
      </c>
      <c r="CK101" s="192">
        <f t="shared" si="297"/>
        <v>0</v>
      </c>
      <c r="CL101" s="192">
        <f t="shared" si="298"/>
        <v>0</v>
      </c>
      <c r="CM101" s="192">
        <f t="shared" si="299"/>
        <v>0</v>
      </c>
      <c r="CN101" s="192">
        <f t="shared" si="300"/>
        <v>0</v>
      </c>
      <c r="CO101" s="192">
        <f t="shared" si="301"/>
        <v>0</v>
      </c>
      <c r="CP101" s="192">
        <f t="shared" si="302"/>
        <v>0</v>
      </c>
      <c r="CQ101" s="192">
        <f t="shared" si="303"/>
        <v>0</v>
      </c>
      <c r="CR101" s="192">
        <f t="shared" si="304"/>
        <v>0</v>
      </c>
      <c r="CS101" s="192">
        <f t="shared" si="305"/>
        <v>0</v>
      </c>
      <c r="CT101" s="192">
        <f t="shared" si="306"/>
        <v>0</v>
      </c>
      <c r="CU101" s="192">
        <f t="shared" si="307"/>
        <v>0</v>
      </c>
      <c r="CV101" s="192">
        <f t="shared" si="308"/>
        <v>0</v>
      </c>
      <c r="CW101" s="192">
        <f t="shared" si="309"/>
        <v>0</v>
      </c>
      <c r="CX101" s="192">
        <f t="shared" si="310"/>
        <v>0</v>
      </c>
      <c r="CY101" s="192">
        <f t="shared" si="311"/>
        <v>0</v>
      </c>
      <c r="CZ101" s="192">
        <f t="shared" si="312"/>
        <v>0</v>
      </c>
      <c r="DA101" s="192">
        <f t="shared" si="313"/>
        <v>0</v>
      </c>
      <c r="DB101" s="192">
        <f t="shared" si="314"/>
        <v>0</v>
      </c>
      <c r="DC101" s="192">
        <f t="shared" si="315"/>
        <v>0</v>
      </c>
      <c r="DD101" s="192">
        <f t="shared" si="316"/>
        <v>0</v>
      </c>
      <c r="DE101" s="192">
        <f t="shared" si="317"/>
        <v>0</v>
      </c>
      <c r="DF101" s="192">
        <f t="shared" si="318"/>
        <v>0</v>
      </c>
      <c r="DG101" s="192">
        <f t="shared" si="319"/>
        <v>0</v>
      </c>
      <c r="DH101" s="192">
        <f t="shared" si="320"/>
        <v>0</v>
      </c>
      <c r="DI101" s="192">
        <f t="shared" si="321"/>
        <v>0</v>
      </c>
      <c r="DJ101" s="192">
        <f t="shared" si="322"/>
        <v>0</v>
      </c>
      <c r="DK101" s="192">
        <f t="shared" si="323"/>
        <v>0</v>
      </c>
      <c r="DL101" s="192">
        <f t="shared" si="324"/>
        <v>0</v>
      </c>
      <c r="DM101" s="192">
        <f t="shared" si="325"/>
        <v>0</v>
      </c>
      <c r="DN101" s="192">
        <f t="shared" si="326"/>
        <v>0</v>
      </c>
      <c r="DO101" s="192">
        <f t="shared" si="327"/>
        <v>0</v>
      </c>
      <c r="DP101" s="192">
        <f t="shared" si="328"/>
        <v>0</v>
      </c>
      <c r="DQ101" s="192">
        <f t="shared" si="329"/>
        <v>0</v>
      </c>
      <c r="DR101" s="192">
        <f t="shared" si="330"/>
        <v>0</v>
      </c>
      <c r="DS101" s="192">
        <f t="shared" si="331"/>
        <v>0</v>
      </c>
      <c r="DT101" s="192">
        <f t="shared" si="332"/>
        <v>0</v>
      </c>
      <c r="DU101" s="192">
        <f t="shared" si="333"/>
        <v>0</v>
      </c>
      <c r="DV101" s="193">
        <f t="shared" si="445"/>
        <v>0</v>
      </c>
      <c r="DW101" s="193">
        <f t="shared" si="446"/>
        <v>0</v>
      </c>
      <c r="DX101" s="193">
        <f t="shared" si="447"/>
        <v>0</v>
      </c>
      <c r="DY101" s="193">
        <f t="shared" si="448"/>
        <v>0</v>
      </c>
      <c r="DZ101" s="193">
        <f t="shared" si="449"/>
        <v>0</v>
      </c>
      <c r="EA101" s="192">
        <f t="shared" si="339"/>
        <v>0</v>
      </c>
      <c r="EB101" s="192">
        <f t="shared" si="340"/>
        <v>0</v>
      </c>
      <c r="EC101" s="192">
        <f t="shared" si="341"/>
        <v>0</v>
      </c>
      <c r="ED101" s="192">
        <f t="shared" si="342"/>
        <v>0</v>
      </c>
      <c r="EE101" s="192">
        <f t="shared" si="343"/>
        <v>0</v>
      </c>
      <c r="EF101" s="192">
        <f t="shared" si="344"/>
        <v>0</v>
      </c>
      <c r="EG101" s="192">
        <f t="shared" si="345"/>
        <v>0</v>
      </c>
      <c r="EH101" s="192">
        <f t="shared" si="346"/>
        <v>0</v>
      </c>
      <c r="EI101" s="192">
        <f t="shared" si="347"/>
        <v>0</v>
      </c>
      <c r="EJ101" s="192">
        <f t="shared" si="348"/>
        <v>0</v>
      </c>
      <c r="EK101" s="192">
        <f t="shared" si="349"/>
        <v>0</v>
      </c>
      <c r="EL101" s="192">
        <f t="shared" si="350"/>
        <v>0</v>
      </c>
      <c r="EM101" s="192">
        <f t="shared" si="351"/>
        <v>0</v>
      </c>
      <c r="EN101" s="192">
        <f t="shared" si="352"/>
        <v>0</v>
      </c>
      <c r="EO101" s="192">
        <f t="shared" si="353"/>
        <v>0</v>
      </c>
      <c r="EP101" s="192">
        <f t="shared" si="354"/>
        <v>0</v>
      </c>
      <c r="EQ101" s="192">
        <f t="shared" si="355"/>
        <v>0</v>
      </c>
      <c r="ER101" s="192">
        <f t="shared" si="356"/>
        <v>0</v>
      </c>
      <c r="ES101" s="192">
        <f t="shared" si="357"/>
        <v>0</v>
      </c>
      <c r="ET101" s="192">
        <f t="shared" si="358"/>
        <v>0</v>
      </c>
      <c r="EU101" s="192">
        <f t="shared" si="359"/>
        <v>0</v>
      </c>
      <c r="EV101" s="192">
        <f t="shared" si="360"/>
        <v>0</v>
      </c>
      <c r="EW101" s="192">
        <f t="shared" si="361"/>
        <v>0</v>
      </c>
      <c r="EX101" s="192">
        <f t="shared" si="362"/>
        <v>0</v>
      </c>
      <c r="EY101" s="192">
        <f t="shared" si="363"/>
        <v>0</v>
      </c>
      <c r="EZ101" s="192">
        <f t="shared" si="364"/>
        <v>0</v>
      </c>
      <c r="FA101" s="192">
        <f t="shared" si="365"/>
        <v>0</v>
      </c>
      <c r="FB101" s="192">
        <f t="shared" si="366"/>
        <v>0</v>
      </c>
      <c r="FC101" s="192">
        <f t="shared" si="367"/>
        <v>0</v>
      </c>
      <c r="FD101" s="192">
        <f t="shared" si="368"/>
        <v>0</v>
      </c>
      <c r="FE101" s="192">
        <f t="shared" si="369"/>
        <v>0</v>
      </c>
      <c r="FF101" s="192">
        <f t="shared" si="370"/>
        <v>0</v>
      </c>
      <c r="FG101" s="192">
        <f t="shared" si="371"/>
        <v>0</v>
      </c>
      <c r="FH101" s="192">
        <f t="shared" si="372"/>
        <v>0</v>
      </c>
      <c r="FI101" s="192">
        <f t="shared" si="373"/>
        <v>0</v>
      </c>
      <c r="FJ101" s="192">
        <f t="shared" si="374"/>
        <v>0</v>
      </c>
      <c r="FK101" s="192">
        <f t="shared" si="375"/>
        <v>0</v>
      </c>
      <c r="FL101" s="192">
        <f t="shared" si="376"/>
        <v>0</v>
      </c>
      <c r="FM101" s="192">
        <f t="shared" si="377"/>
        <v>0</v>
      </c>
      <c r="FN101" s="192">
        <f t="shared" si="378"/>
        <v>0</v>
      </c>
      <c r="FO101" s="192">
        <f t="shared" si="379"/>
        <v>0</v>
      </c>
      <c r="FP101" s="192">
        <f t="shared" si="380"/>
        <v>0</v>
      </c>
      <c r="FQ101" s="192">
        <f t="shared" si="381"/>
        <v>0</v>
      </c>
      <c r="FR101" s="192">
        <f t="shared" si="382"/>
        <v>0</v>
      </c>
      <c r="FS101" s="192">
        <f t="shared" si="383"/>
        <v>0</v>
      </c>
      <c r="FT101" s="192">
        <f t="shared" si="384"/>
        <v>0</v>
      </c>
      <c r="FU101" s="192">
        <f t="shared" si="385"/>
        <v>0</v>
      </c>
      <c r="FV101" s="192">
        <f t="shared" si="386"/>
        <v>0</v>
      </c>
      <c r="FW101" s="192">
        <f t="shared" si="387"/>
        <v>0</v>
      </c>
      <c r="FX101" s="192">
        <f t="shared" si="388"/>
        <v>0</v>
      </c>
      <c r="FY101" s="192">
        <f t="shared" si="389"/>
        <v>0</v>
      </c>
      <c r="FZ101" s="192">
        <f t="shared" si="390"/>
        <v>0</v>
      </c>
      <c r="GA101" s="192">
        <f t="shared" si="391"/>
        <v>0</v>
      </c>
      <c r="GB101" s="192">
        <f t="shared" si="392"/>
        <v>0</v>
      </c>
      <c r="GC101" s="192">
        <f t="shared" si="393"/>
        <v>0</v>
      </c>
      <c r="GD101" s="192">
        <f t="shared" si="394"/>
        <v>0</v>
      </c>
      <c r="GE101" s="192">
        <f t="shared" si="395"/>
        <v>0</v>
      </c>
      <c r="GF101" s="192">
        <f t="shared" si="396"/>
        <v>0</v>
      </c>
      <c r="GG101" s="192">
        <f t="shared" si="397"/>
        <v>0</v>
      </c>
      <c r="GH101" s="192">
        <f t="shared" si="398"/>
        <v>0</v>
      </c>
      <c r="GI101" s="192">
        <f t="shared" si="399"/>
        <v>0</v>
      </c>
      <c r="GJ101" s="192">
        <f t="shared" si="400"/>
        <v>0</v>
      </c>
      <c r="GK101" s="192">
        <f t="shared" si="401"/>
        <v>0</v>
      </c>
      <c r="GL101" s="192">
        <f t="shared" si="402"/>
        <v>0</v>
      </c>
      <c r="GM101" s="192">
        <f t="shared" si="403"/>
        <v>0</v>
      </c>
      <c r="GN101" s="192">
        <f t="shared" si="404"/>
        <v>0</v>
      </c>
      <c r="GO101" s="192">
        <f t="shared" si="405"/>
        <v>0</v>
      </c>
      <c r="GP101" s="192">
        <f t="shared" si="406"/>
        <v>0</v>
      </c>
      <c r="GQ101" s="192">
        <f t="shared" si="407"/>
        <v>0</v>
      </c>
      <c r="GR101" s="192">
        <f t="shared" si="408"/>
        <v>0</v>
      </c>
      <c r="GS101" s="192">
        <f t="shared" si="409"/>
        <v>0</v>
      </c>
      <c r="GT101" s="192">
        <f t="shared" si="410"/>
        <v>0</v>
      </c>
      <c r="GU101" s="192">
        <f t="shared" si="411"/>
        <v>0</v>
      </c>
      <c r="GV101" s="192">
        <f t="shared" si="412"/>
        <v>0</v>
      </c>
      <c r="GW101" s="192">
        <f t="shared" si="413"/>
        <v>0</v>
      </c>
      <c r="GX101" s="192">
        <f t="shared" si="414"/>
        <v>0</v>
      </c>
      <c r="GY101" s="192">
        <f t="shared" si="415"/>
        <v>0</v>
      </c>
      <c r="GZ101" s="192">
        <f t="shared" si="416"/>
        <v>0</v>
      </c>
      <c r="HA101" s="192">
        <f t="shared" si="417"/>
        <v>0</v>
      </c>
      <c r="HB101" s="192">
        <f t="shared" si="418"/>
        <v>0</v>
      </c>
      <c r="HC101" s="192">
        <f t="shared" si="419"/>
        <v>0</v>
      </c>
      <c r="HD101" s="192">
        <f t="shared" si="420"/>
        <v>0</v>
      </c>
      <c r="HE101" s="192">
        <f t="shared" si="421"/>
        <v>0</v>
      </c>
      <c r="HF101" s="192">
        <f t="shared" si="422"/>
        <v>0</v>
      </c>
      <c r="HG101" s="192">
        <f t="shared" si="423"/>
        <v>0</v>
      </c>
      <c r="HH101" s="192">
        <f t="shared" si="424"/>
        <v>0</v>
      </c>
      <c r="HI101" s="192">
        <f t="shared" si="425"/>
        <v>0</v>
      </c>
      <c r="HJ101" s="192">
        <f t="shared" si="426"/>
        <v>0</v>
      </c>
      <c r="HK101" s="192">
        <f t="shared" si="427"/>
        <v>0</v>
      </c>
      <c r="HL101" s="192">
        <f t="shared" si="428"/>
        <v>0</v>
      </c>
      <c r="HM101" s="192">
        <f t="shared" si="429"/>
        <v>0</v>
      </c>
      <c r="HN101" s="194">
        <f t="shared" si="450"/>
        <v>0</v>
      </c>
      <c r="HO101" s="194">
        <f t="shared" si="451"/>
        <v>0</v>
      </c>
      <c r="HP101" s="194">
        <f t="shared" si="452"/>
        <v>0</v>
      </c>
      <c r="HQ101" s="194">
        <f t="shared" si="453"/>
        <v>0</v>
      </c>
      <c r="HR101" s="194">
        <f t="shared" si="454"/>
        <v>0</v>
      </c>
      <c r="HS101" s="195" t="str">
        <f t="shared" si="229"/>
        <v/>
      </c>
      <c r="HT101" s="196">
        <f t="shared" si="455"/>
        <v>0</v>
      </c>
      <c r="HU101" s="196">
        <f t="shared" si="456"/>
        <v>0</v>
      </c>
      <c r="HV101" s="197" t="str">
        <f t="shared" si="232"/>
        <v/>
      </c>
      <c r="HW101" s="197" t="str">
        <f t="shared" si="435"/>
        <v/>
      </c>
      <c r="HX101" s="197" t="str">
        <f t="shared" si="436"/>
        <v/>
      </c>
      <c r="HY101" s="195" t="str">
        <f t="shared" si="233"/>
        <v/>
      </c>
      <c r="HZ101" s="30">
        <f t="shared" si="227"/>
        <v>0</v>
      </c>
      <c r="IA101" s="198">
        <f t="shared" si="234"/>
        <v>0</v>
      </c>
      <c r="IB101" s="195"/>
      <c r="IC101" s="195">
        <f t="shared" si="437"/>
        <v>0</v>
      </c>
      <c r="ID101" s="195">
        <f t="shared" si="235"/>
        <v>0</v>
      </c>
      <c r="IE101" s="195">
        <f t="shared" si="438"/>
        <v>0</v>
      </c>
      <c r="IF101" s="195">
        <f t="shared" si="236"/>
        <v>0</v>
      </c>
      <c r="IG101" s="307">
        <f t="shared" si="237"/>
        <v>0</v>
      </c>
      <c r="IH101" s="307">
        <f t="shared" si="238"/>
        <v>0</v>
      </c>
      <c r="II101" s="44">
        <f t="shared" si="239"/>
        <v>0</v>
      </c>
      <c r="IJ101" s="44">
        <f t="shared" si="439"/>
        <v>0</v>
      </c>
      <c r="IK101" s="44">
        <f t="shared" si="440"/>
        <v>0</v>
      </c>
      <c r="IL101" s="44">
        <f t="shared" si="441"/>
        <v>0</v>
      </c>
      <c r="IM101" s="44">
        <f t="shared" si="442"/>
        <v>0</v>
      </c>
      <c r="IN101" s="44">
        <f t="shared" si="443"/>
        <v>0</v>
      </c>
      <c r="IO101" s="44">
        <f t="shared" si="444"/>
        <v>0</v>
      </c>
    </row>
    <row r="102" spans="1:249" ht="18" customHeight="1">
      <c r="A102" s="188">
        <v>96</v>
      </c>
      <c r="B102" s="326"/>
      <c r="C102" s="289"/>
      <c r="D102" s="199"/>
      <c r="E102" s="189"/>
      <c r="F102" s="189"/>
      <c r="G102" s="190"/>
      <c r="H102" s="190"/>
      <c r="I102" s="272"/>
      <c r="J102" s="207"/>
      <c r="K102" s="214" t="str">
        <f t="shared" si="240"/>
        <v/>
      </c>
      <c r="L102" s="200" t="str">
        <f t="shared" si="241"/>
        <v/>
      </c>
      <c r="M102" s="200" t="str">
        <f t="shared" si="242"/>
        <v/>
      </c>
      <c r="N102" s="209" t="str">
        <f t="shared" si="228"/>
        <v/>
      </c>
      <c r="O102" s="208" t="str">
        <f>IFERROR(IF(D102="","",IF(K102="","",IF(I102="","",IF(F102="F",VLOOKUP(K102,F!A:G,2,0),IF(F102="M",VLOOKUP(K102,M!A:G,2,0),""))))),0)</f>
        <v/>
      </c>
      <c r="P102" s="191" t="str">
        <f>IFERROR(IF(D102="","",IF(K102="","",IF(I102="","",IF(F102="F",VLOOKUP(K102,F!A:G,3,0),IF(F102="M",VLOOKUP(K102,M!A:G,3,0),""))))),0)</f>
        <v/>
      </c>
      <c r="Q102" s="191" t="str">
        <f>IFERROR(IF(D102="","",IF(K102="","",IF(I102="","",IF(F102="F",VLOOKUP(K102,F!A:G,4,0),IF(F102="M",VLOOKUP(K102,M!A:G,4,0),""))))),0)</f>
        <v/>
      </c>
      <c r="R102" s="191" t="str">
        <f>IFERROR(IF(D102="","",IF(K102="","",IF(I102="","",IF(F102="F",VLOOKUP(K102,F!A:G,5,0),IF(F102="M",VLOOKUP(K102,M!A:G,5,0),""))))),0)</f>
        <v/>
      </c>
      <c r="S102" s="191" t="str">
        <f>IFERROR(IF(D102="","",IF(K102="","",IF(I102="","",IF(F102="F",VLOOKUP(K102,F!A:G,6,0),IF(F102="M",VLOOKUP(K102,M!A:G,6,0),""))))),0)</f>
        <v/>
      </c>
      <c r="T102" s="191" t="str">
        <f>IFERROR(IF(D102="","",IF(K102="","",IF(I102="","",IF(F102="F",VLOOKUP(K102,F!A:G,7,0),IF(F102="M",VLOOKUP(K102,M!A:G,7,0),""))))),0)</f>
        <v/>
      </c>
      <c r="U102" s="191" t="str">
        <f>IFERROR(IF(D102="","",IF(K102="","",IF(J102="","",IF(F102="F",VLOOKUP(K102,F!A:M,8,0),IF(F102="M",VLOOKUP(K102,M!A:M,8,0),""))))),0)</f>
        <v/>
      </c>
      <c r="V102" s="191" t="str">
        <f>IFERROR(IF(D102="","",IF(K102="","",IF(J102="","",IF(F102="F",VLOOKUP(K102,F!A:M,9,0),IF(F102="M",VLOOKUP(K102,M!A:M,9,0),""))))),0)</f>
        <v/>
      </c>
      <c r="W102" s="191" t="str">
        <f>IFERROR(IF(D102="","",IF(K102="","",IF(J102="","",IF(F102="F",VLOOKUP(K102,F!A:M,10,0),IF(F102="M",VLOOKUP(K102,M!A:M,10,0),""))))),0)</f>
        <v/>
      </c>
      <c r="X102" s="191" t="str">
        <f>IFERROR(IF(D102="","",IF(K102="","",IF(J102="","",IF(F102="F",VLOOKUP(K102,F!A:M,11,0),IF(F102="M",VLOOKUP(K102,M!A:M,11,0),""))))),0)</f>
        <v/>
      </c>
      <c r="Y102" s="191" t="str">
        <f>IFERROR(IF(D102="","",IF(K102="","",IF(J102="","",IF(F102="F",VLOOKUP(K102,F!A:M,12,0),IF(F102="M",VLOOKUP(K102,M!A:M,12,0),""))))),0)</f>
        <v/>
      </c>
      <c r="Z102" s="191" t="str">
        <f>IFERROR(IF(D102="","",IF(K102="","",IF(J102="","",IF(F102="F",VLOOKUP(K102,F!A:M,13,0),IF(F102="M",VLOOKUP(K102,M!A:M,13,0),""))))),0)</f>
        <v/>
      </c>
      <c r="AA102" s="191" t="str">
        <f>IFERROR(IF(D102="","",IF(F102="","",IF(J102="","",IF(K102="","",IF(AND(K102&gt;23,K102&lt;=60),IF(F102="F",VLOOKUP(MROUND(HZ102,0.5),'F-Weight for Length'!K:S,2,0),VLOOKUP(MROUND(HZ102,0.5),'M-Weight for Length'!K:S,2,0)),IF(K102&gt;60,IF(F102="F",VLOOKUP(K102,'F-Weight for Length'!U:AC,2,0),VLOOKUP(K102,'M-Weight for Length'!U:AC,2,0)),IF(F102="F",VLOOKUP(MROUND(HZ102,0.5),'F-Weight for Length'!A:I,2,0),VLOOKUP(MROUND(HZ102,0.5),'M-Weight for Length'!A:I,2,0)))))))),0)</f>
        <v/>
      </c>
      <c r="AB102" s="191" t="str">
        <f>IFERROR(IF(D102="","",IF(F102="","",IF(J102="","",IF(K102="","",IF(AND(K102&gt;23,K102&lt;=60),IF(F102="F",VLOOKUP(MROUND(HZ102,0.5),'F-Weight for Length'!K:S,3,0),VLOOKUP(MROUND(HZ102,0.5),'M-Weight for Length'!K:S,3,0)),IF(K102&gt;60,IF(F102="F",VLOOKUP(K102,'F-Weight for Length'!U:AC,3,0),VLOOKUP(K102,'M-Weight for Length'!U:AC,3,0)),IF(F102="F",VLOOKUP(MROUND(HZ102,0.5),'F-Weight for Length'!A:I,3,0),VLOOKUP(MROUND(HZ102,0.5),'M-Weight for Length'!A:I,3,0)))))))),0)</f>
        <v/>
      </c>
      <c r="AC102" s="191" t="str">
        <f>IFERROR(IF(D102="","",IF(F102="","",IF(J102="","",IF(K102="","",IF(AND(K102&gt;23,K102&lt;=60),IF(F102="F",VLOOKUP(MROUND(HZ102,0.5),'F-Weight for Length'!K:S,4,0),VLOOKUP(MROUND(HZ102,0.5),'M-Weight for Length'!K:S,4,0)),IF(K102&gt;60,IF(F102="F",VLOOKUP(K102,'F-Weight for Length'!U:AC,4,0),VLOOKUP(K102,'M-Weight for Length'!U:AC,4,0)),IF(F102="F",VLOOKUP(MROUND(HZ102,0.5),'F-Weight for Length'!A:I,4,0),VLOOKUP(MROUND(HZ102,0.5),'M-Weight for Length'!A:I,4,0)))))))),0)</f>
        <v/>
      </c>
      <c r="AD102" s="191" t="str">
        <f>IFERROR(IF(D102="","",IF(F102="","",IF(J102="","",IF(K102="","",IF(AND(K102&gt;23,K102&lt;=60),IF(F102="F",VLOOKUP(MROUND(HZ102,0.5),'F-Weight for Length'!K:S,5,0),VLOOKUP(MROUND(HZ102,0.5),'M-Weight for Length'!K:S,5,0)),IF(K102&gt;60,IF(F102="F",VLOOKUP(K102,'F-Weight for Length'!U:AC,5,0),VLOOKUP(K102,'M-Weight for Length'!U:AC,5,0)),IF(F102="F",VLOOKUP(MROUND(HZ102,0.5),'F-Weight for Length'!A:I,5,0),VLOOKUP(MROUND(HZ102,0.5),'M-Weight for Length'!A:I,5,0)))))))),0)</f>
        <v/>
      </c>
      <c r="AE102" s="191" t="str">
        <f>IFERROR(IF(D102="","",IF(F102="","",IF(J102="","",IF(K102="","",IF(AND(K102&gt;23,K102&lt;=60),IF(F102="F",VLOOKUP(MROUND(HZ102,0.5),'F-Weight for Length'!K:S,6,0),VLOOKUP(MROUND(HZ102,0.5),'M-Weight for Length'!K:S,6,0)),IF(K102&gt;60,IF(F102="F",VLOOKUP(K102,'F-Weight for Length'!U:AC,6,0),VLOOKUP(K102,'M-Weight for Length'!U:AC,6,0)),IF(F102="F",VLOOKUP(MROUND(HZ102,0.5),'F-Weight for Length'!A:I,6,0),VLOOKUP(MROUND(HZ102,0.5),'M-Weight for Length'!A:I,6,0)))))))),0)</f>
        <v/>
      </c>
      <c r="AF102" s="191" t="str">
        <f>IFERROR(IF(D102="","",IF(F102="","",IF(J102="","",IF(K102="","",IF(AND(K102&gt;23,K102&lt;=60),IF(F102="F",VLOOKUP(MROUND(HZ102,0.5),'F-Weight for Length'!K:S,7,0),VLOOKUP(MROUND(HZ102,0.5),'M-Weight for Length'!K:S,7,0)),IF(K102&gt;60,IF(F102="F",VLOOKUP(K102,'F-Weight for Length'!U:AC,7,0),VLOOKUP(K102,'M-Weight for Length'!U:AC,7,0)),IF(F102="F",VLOOKUP(MROUND(HZ102,0.5),'F-Weight for Length'!A:I,7,0),VLOOKUP(MROUND(HZ102,0.5),'M-Weight for Length'!A:I,7,0)))))))),0)</f>
        <v/>
      </c>
      <c r="AG102" s="191" t="str">
        <f>IFERROR(IF(D102="","",IF(F102="","",IF(J102="","",IF(K102="","",IF(AND(K102&gt;23,K102&lt;=60),IF(F102="F",VLOOKUP(MROUND(HZ102,0.5),'F-Weight for Length'!K:S,8,0),VLOOKUP(MROUND(HZ102,0.5),'M-Weight for Length'!K:S,8,0)),IF(K102&gt;60,IF(F102="F",VLOOKUP(K102,'F-Weight for Length'!U:AC,8,0),VLOOKUP(K102,'M-Weight for Length'!U:AC,8,0)),IF(F102="F",VLOOKUP(MROUND(HZ102,0.5),'F-Weight for Length'!A:I,8,0),VLOOKUP(MROUND(HZ102,0.5),'M-Weight for Length'!A:I,8,0)))))))),0)</f>
        <v/>
      </c>
      <c r="AH102" s="191" t="str">
        <f>IFERROR(IF(D102="","",IF(F102="","",IF(J102="","",IF(K102="","",IF(AND(K102&gt;23,K102&lt;=60),IF(F102="F",VLOOKUP(MROUND(HZ102,0.5),'F-Weight for Length'!K:S,9,0),VLOOKUP(MROUND(HZ102,0.5),'M-Weight for Length'!K:S,9,0)),IF(K102&gt;60,IF(F102="F",VLOOKUP(K102,'F-Weight for Length'!U:AC,9,0),VLOOKUP(K102,'M-Weight for Length'!U:AC,9,0)),IF(F102="F",VLOOKUP(MROUND(HZ102,0.5),'F-Weight for Length'!A:I,9,0),VLOOKUP(MROUND(HZ102,0.5),'M-Weight for Length'!A:I,9,0)))))))),0)</f>
        <v/>
      </c>
      <c r="AI102" s="192">
        <f t="shared" si="243"/>
        <v>0</v>
      </c>
      <c r="AJ102" s="192">
        <f t="shared" si="244"/>
        <v>0</v>
      </c>
      <c r="AK102" s="192">
        <f t="shared" si="245"/>
        <v>0</v>
      </c>
      <c r="AL102" s="192">
        <f t="shared" si="246"/>
        <v>0</v>
      </c>
      <c r="AM102" s="192">
        <f t="shared" si="247"/>
        <v>0</v>
      </c>
      <c r="AN102" s="192">
        <f t="shared" si="248"/>
        <v>0</v>
      </c>
      <c r="AO102" s="192">
        <f t="shared" si="249"/>
        <v>0</v>
      </c>
      <c r="AP102" s="192">
        <f t="shared" si="250"/>
        <v>0</v>
      </c>
      <c r="AQ102" s="192">
        <f t="shared" si="251"/>
        <v>0</v>
      </c>
      <c r="AR102" s="192">
        <f t="shared" si="252"/>
        <v>0</v>
      </c>
      <c r="AS102" s="192">
        <f t="shared" si="253"/>
        <v>0</v>
      </c>
      <c r="AT102" s="192">
        <f t="shared" si="254"/>
        <v>0</v>
      </c>
      <c r="AU102" s="192">
        <f t="shared" si="255"/>
        <v>0</v>
      </c>
      <c r="AV102" s="192">
        <f t="shared" si="256"/>
        <v>0</v>
      </c>
      <c r="AW102" s="192">
        <f t="shared" si="257"/>
        <v>0</v>
      </c>
      <c r="AX102" s="192">
        <f t="shared" si="258"/>
        <v>0</v>
      </c>
      <c r="AY102" s="192">
        <f t="shared" si="259"/>
        <v>0</v>
      </c>
      <c r="AZ102" s="192">
        <f t="shared" si="260"/>
        <v>0</v>
      </c>
      <c r="BA102" s="192">
        <f t="shared" si="261"/>
        <v>0</v>
      </c>
      <c r="BB102" s="192">
        <f t="shared" si="262"/>
        <v>0</v>
      </c>
      <c r="BC102" s="192">
        <f t="shared" si="263"/>
        <v>0</v>
      </c>
      <c r="BD102" s="192">
        <f t="shared" si="264"/>
        <v>0</v>
      </c>
      <c r="BE102" s="192">
        <f t="shared" si="265"/>
        <v>0</v>
      </c>
      <c r="BF102" s="192">
        <f t="shared" si="266"/>
        <v>0</v>
      </c>
      <c r="BG102" s="192">
        <f t="shared" si="267"/>
        <v>0</v>
      </c>
      <c r="BH102" s="192">
        <f t="shared" si="268"/>
        <v>0</v>
      </c>
      <c r="BI102" s="192">
        <f t="shared" si="269"/>
        <v>0</v>
      </c>
      <c r="BJ102" s="192">
        <f t="shared" si="270"/>
        <v>0</v>
      </c>
      <c r="BK102" s="192">
        <f t="shared" si="271"/>
        <v>0</v>
      </c>
      <c r="BL102" s="192">
        <f t="shared" si="272"/>
        <v>0</v>
      </c>
      <c r="BM102" s="192">
        <f t="shared" si="273"/>
        <v>0</v>
      </c>
      <c r="BN102" s="192">
        <f t="shared" si="274"/>
        <v>0</v>
      </c>
      <c r="BO102" s="192">
        <f t="shared" si="275"/>
        <v>0</v>
      </c>
      <c r="BP102" s="192">
        <f t="shared" si="276"/>
        <v>0</v>
      </c>
      <c r="BQ102" s="192">
        <f t="shared" si="277"/>
        <v>0</v>
      </c>
      <c r="BR102" s="192">
        <f t="shared" si="278"/>
        <v>0</v>
      </c>
      <c r="BS102" s="192">
        <f t="shared" si="279"/>
        <v>0</v>
      </c>
      <c r="BT102" s="192">
        <f t="shared" si="280"/>
        <v>0</v>
      </c>
      <c r="BU102" s="192">
        <f t="shared" si="281"/>
        <v>0</v>
      </c>
      <c r="BV102" s="192">
        <f t="shared" si="282"/>
        <v>0</v>
      </c>
      <c r="BW102" s="192">
        <f t="shared" si="283"/>
        <v>0</v>
      </c>
      <c r="BX102" s="192">
        <f t="shared" si="284"/>
        <v>0</v>
      </c>
      <c r="BY102" s="192">
        <f t="shared" si="285"/>
        <v>0</v>
      </c>
      <c r="BZ102" s="192">
        <f t="shared" si="286"/>
        <v>0</v>
      </c>
      <c r="CA102" s="192">
        <f t="shared" si="287"/>
        <v>0</v>
      </c>
      <c r="CB102" s="192">
        <f t="shared" si="288"/>
        <v>0</v>
      </c>
      <c r="CC102" s="192">
        <f t="shared" si="289"/>
        <v>0</v>
      </c>
      <c r="CD102" s="192">
        <f t="shared" si="290"/>
        <v>0</v>
      </c>
      <c r="CE102" s="192">
        <f t="shared" si="291"/>
        <v>0</v>
      </c>
      <c r="CF102" s="192">
        <f t="shared" si="292"/>
        <v>0</v>
      </c>
      <c r="CG102" s="192">
        <f t="shared" si="293"/>
        <v>0</v>
      </c>
      <c r="CH102" s="192">
        <f t="shared" si="294"/>
        <v>0</v>
      </c>
      <c r="CI102" s="192">
        <f t="shared" si="295"/>
        <v>0</v>
      </c>
      <c r="CJ102" s="192">
        <f t="shared" si="296"/>
        <v>0</v>
      </c>
      <c r="CK102" s="192">
        <f t="shared" si="297"/>
        <v>0</v>
      </c>
      <c r="CL102" s="192">
        <f t="shared" si="298"/>
        <v>0</v>
      </c>
      <c r="CM102" s="192">
        <f t="shared" si="299"/>
        <v>0</v>
      </c>
      <c r="CN102" s="192">
        <f t="shared" si="300"/>
        <v>0</v>
      </c>
      <c r="CO102" s="192">
        <f t="shared" si="301"/>
        <v>0</v>
      </c>
      <c r="CP102" s="192">
        <f t="shared" si="302"/>
        <v>0</v>
      </c>
      <c r="CQ102" s="192">
        <f t="shared" si="303"/>
        <v>0</v>
      </c>
      <c r="CR102" s="192">
        <f t="shared" si="304"/>
        <v>0</v>
      </c>
      <c r="CS102" s="192">
        <f t="shared" si="305"/>
        <v>0</v>
      </c>
      <c r="CT102" s="192">
        <f t="shared" si="306"/>
        <v>0</v>
      </c>
      <c r="CU102" s="192">
        <f t="shared" si="307"/>
        <v>0</v>
      </c>
      <c r="CV102" s="192">
        <f t="shared" si="308"/>
        <v>0</v>
      </c>
      <c r="CW102" s="192">
        <f t="shared" si="309"/>
        <v>0</v>
      </c>
      <c r="CX102" s="192">
        <f t="shared" si="310"/>
        <v>0</v>
      </c>
      <c r="CY102" s="192">
        <f t="shared" si="311"/>
        <v>0</v>
      </c>
      <c r="CZ102" s="192">
        <f t="shared" si="312"/>
        <v>0</v>
      </c>
      <c r="DA102" s="192">
        <f t="shared" si="313"/>
        <v>0</v>
      </c>
      <c r="DB102" s="192">
        <f t="shared" si="314"/>
        <v>0</v>
      </c>
      <c r="DC102" s="192">
        <f t="shared" si="315"/>
        <v>0</v>
      </c>
      <c r="DD102" s="192">
        <f t="shared" si="316"/>
        <v>0</v>
      </c>
      <c r="DE102" s="192">
        <f t="shared" si="317"/>
        <v>0</v>
      </c>
      <c r="DF102" s="192">
        <f t="shared" si="318"/>
        <v>0</v>
      </c>
      <c r="DG102" s="192">
        <f t="shared" si="319"/>
        <v>0</v>
      </c>
      <c r="DH102" s="192">
        <f t="shared" si="320"/>
        <v>0</v>
      </c>
      <c r="DI102" s="192">
        <f t="shared" si="321"/>
        <v>0</v>
      </c>
      <c r="DJ102" s="192">
        <f t="shared" si="322"/>
        <v>0</v>
      </c>
      <c r="DK102" s="192">
        <f t="shared" si="323"/>
        <v>0</v>
      </c>
      <c r="DL102" s="192">
        <f t="shared" si="324"/>
        <v>0</v>
      </c>
      <c r="DM102" s="192">
        <f t="shared" si="325"/>
        <v>0</v>
      </c>
      <c r="DN102" s="192">
        <f t="shared" si="326"/>
        <v>0</v>
      </c>
      <c r="DO102" s="192">
        <f t="shared" si="327"/>
        <v>0</v>
      </c>
      <c r="DP102" s="192">
        <f t="shared" si="328"/>
        <v>0</v>
      </c>
      <c r="DQ102" s="192">
        <f t="shared" si="329"/>
        <v>0</v>
      </c>
      <c r="DR102" s="192">
        <f t="shared" si="330"/>
        <v>0</v>
      </c>
      <c r="DS102" s="192">
        <f t="shared" si="331"/>
        <v>0</v>
      </c>
      <c r="DT102" s="192">
        <f t="shared" si="332"/>
        <v>0</v>
      </c>
      <c r="DU102" s="192">
        <f t="shared" si="333"/>
        <v>0</v>
      </c>
      <c r="DV102" s="193">
        <f t="shared" si="445"/>
        <v>0</v>
      </c>
      <c r="DW102" s="193">
        <f t="shared" si="446"/>
        <v>0</v>
      </c>
      <c r="DX102" s="193">
        <f t="shared" si="447"/>
        <v>0</v>
      </c>
      <c r="DY102" s="193">
        <f t="shared" si="448"/>
        <v>0</v>
      </c>
      <c r="DZ102" s="193">
        <f t="shared" si="449"/>
        <v>0</v>
      </c>
      <c r="EA102" s="192">
        <f t="shared" si="339"/>
        <v>0</v>
      </c>
      <c r="EB102" s="192">
        <f t="shared" si="340"/>
        <v>0</v>
      </c>
      <c r="EC102" s="192">
        <f t="shared" si="341"/>
        <v>0</v>
      </c>
      <c r="ED102" s="192">
        <f t="shared" si="342"/>
        <v>0</v>
      </c>
      <c r="EE102" s="192">
        <f t="shared" si="343"/>
        <v>0</v>
      </c>
      <c r="EF102" s="192">
        <f t="shared" si="344"/>
        <v>0</v>
      </c>
      <c r="EG102" s="192">
        <f t="shared" si="345"/>
        <v>0</v>
      </c>
      <c r="EH102" s="192">
        <f t="shared" si="346"/>
        <v>0</v>
      </c>
      <c r="EI102" s="192">
        <f t="shared" si="347"/>
        <v>0</v>
      </c>
      <c r="EJ102" s="192">
        <f t="shared" si="348"/>
        <v>0</v>
      </c>
      <c r="EK102" s="192">
        <f t="shared" si="349"/>
        <v>0</v>
      </c>
      <c r="EL102" s="192">
        <f t="shared" si="350"/>
        <v>0</v>
      </c>
      <c r="EM102" s="192">
        <f t="shared" si="351"/>
        <v>0</v>
      </c>
      <c r="EN102" s="192">
        <f t="shared" si="352"/>
        <v>0</v>
      </c>
      <c r="EO102" s="192">
        <f t="shared" si="353"/>
        <v>0</v>
      </c>
      <c r="EP102" s="192">
        <f t="shared" si="354"/>
        <v>0</v>
      </c>
      <c r="EQ102" s="192">
        <f t="shared" si="355"/>
        <v>0</v>
      </c>
      <c r="ER102" s="192">
        <f t="shared" si="356"/>
        <v>0</v>
      </c>
      <c r="ES102" s="192">
        <f t="shared" si="357"/>
        <v>0</v>
      </c>
      <c r="ET102" s="192">
        <f t="shared" si="358"/>
        <v>0</v>
      </c>
      <c r="EU102" s="192">
        <f t="shared" si="359"/>
        <v>0</v>
      </c>
      <c r="EV102" s="192">
        <f t="shared" si="360"/>
        <v>0</v>
      </c>
      <c r="EW102" s="192">
        <f t="shared" si="361"/>
        <v>0</v>
      </c>
      <c r="EX102" s="192">
        <f t="shared" si="362"/>
        <v>0</v>
      </c>
      <c r="EY102" s="192">
        <f t="shared" si="363"/>
        <v>0</v>
      </c>
      <c r="EZ102" s="192">
        <f t="shared" si="364"/>
        <v>0</v>
      </c>
      <c r="FA102" s="192">
        <f t="shared" si="365"/>
        <v>0</v>
      </c>
      <c r="FB102" s="192">
        <f t="shared" si="366"/>
        <v>0</v>
      </c>
      <c r="FC102" s="192">
        <f t="shared" si="367"/>
        <v>0</v>
      </c>
      <c r="FD102" s="192">
        <f t="shared" si="368"/>
        <v>0</v>
      </c>
      <c r="FE102" s="192">
        <f t="shared" si="369"/>
        <v>0</v>
      </c>
      <c r="FF102" s="192">
        <f t="shared" si="370"/>
        <v>0</v>
      </c>
      <c r="FG102" s="192">
        <f t="shared" si="371"/>
        <v>0</v>
      </c>
      <c r="FH102" s="192">
        <f t="shared" si="372"/>
        <v>0</v>
      </c>
      <c r="FI102" s="192">
        <f t="shared" si="373"/>
        <v>0</v>
      </c>
      <c r="FJ102" s="192">
        <f t="shared" si="374"/>
        <v>0</v>
      </c>
      <c r="FK102" s="192">
        <f t="shared" si="375"/>
        <v>0</v>
      </c>
      <c r="FL102" s="192">
        <f t="shared" si="376"/>
        <v>0</v>
      </c>
      <c r="FM102" s="192">
        <f t="shared" si="377"/>
        <v>0</v>
      </c>
      <c r="FN102" s="192">
        <f t="shared" si="378"/>
        <v>0</v>
      </c>
      <c r="FO102" s="192">
        <f t="shared" si="379"/>
        <v>0</v>
      </c>
      <c r="FP102" s="192">
        <f t="shared" si="380"/>
        <v>0</v>
      </c>
      <c r="FQ102" s="192">
        <f t="shared" si="381"/>
        <v>0</v>
      </c>
      <c r="FR102" s="192">
        <f t="shared" si="382"/>
        <v>0</v>
      </c>
      <c r="FS102" s="192">
        <f t="shared" si="383"/>
        <v>0</v>
      </c>
      <c r="FT102" s="192">
        <f t="shared" si="384"/>
        <v>0</v>
      </c>
      <c r="FU102" s="192">
        <f t="shared" si="385"/>
        <v>0</v>
      </c>
      <c r="FV102" s="192">
        <f t="shared" si="386"/>
        <v>0</v>
      </c>
      <c r="FW102" s="192">
        <f t="shared" si="387"/>
        <v>0</v>
      </c>
      <c r="FX102" s="192">
        <f t="shared" si="388"/>
        <v>0</v>
      </c>
      <c r="FY102" s="192">
        <f t="shared" si="389"/>
        <v>0</v>
      </c>
      <c r="FZ102" s="192">
        <f t="shared" si="390"/>
        <v>0</v>
      </c>
      <c r="GA102" s="192">
        <f t="shared" si="391"/>
        <v>0</v>
      </c>
      <c r="GB102" s="192">
        <f t="shared" si="392"/>
        <v>0</v>
      </c>
      <c r="GC102" s="192">
        <f t="shared" si="393"/>
        <v>0</v>
      </c>
      <c r="GD102" s="192">
        <f t="shared" si="394"/>
        <v>0</v>
      </c>
      <c r="GE102" s="192">
        <f t="shared" si="395"/>
        <v>0</v>
      </c>
      <c r="GF102" s="192">
        <f t="shared" si="396"/>
        <v>0</v>
      </c>
      <c r="GG102" s="192">
        <f t="shared" si="397"/>
        <v>0</v>
      </c>
      <c r="GH102" s="192">
        <f t="shared" si="398"/>
        <v>0</v>
      </c>
      <c r="GI102" s="192">
        <f t="shared" si="399"/>
        <v>0</v>
      </c>
      <c r="GJ102" s="192">
        <f t="shared" si="400"/>
        <v>0</v>
      </c>
      <c r="GK102" s="192">
        <f t="shared" si="401"/>
        <v>0</v>
      </c>
      <c r="GL102" s="192">
        <f t="shared" si="402"/>
        <v>0</v>
      </c>
      <c r="GM102" s="192">
        <f t="shared" si="403"/>
        <v>0</v>
      </c>
      <c r="GN102" s="192">
        <f t="shared" si="404"/>
        <v>0</v>
      </c>
      <c r="GO102" s="192">
        <f t="shared" si="405"/>
        <v>0</v>
      </c>
      <c r="GP102" s="192">
        <f t="shared" si="406"/>
        <v>0</v>
      </c>
      <c r="GQ102" s="192">
        <f t="shared" si="407"/>
        <v>0</v>
      </c>
      <c r="GR102" s="192">
        <f t="shared" si="408"/>
        <v>0</v>
      </c>
      <c r="GS102" s="192">
        <f t="shared" si="409"/>
        <v>0</v>
      </c>
      <c r="GT102" s="192">
        <f t="shared" si="410"/>
        <v>0</v>
      </c>
      <c r="GU102" s="192">
        <f t="shared" si="411"/>
        <v>0</v>
      </c>
      <c r="GV102" s="192">
        <f t="shared" si="412"/>
        <v>0</v>
      </c>
      <c r="GW102" s="192">
        <f t="shared" si="413"/>
        <v>0</v>
      </c>
      <c r="GX102" s="192">
        <f t="shared" si="414"/>
        <v>0</v>
      </c>
      <c r="GY102" s="192">
        <f t="shared" si="415"/>
        <v>0</v>
      </c>
      <c r="GZ102" s="192">
        <f t="shared" si="416"/>
        <v>0</v>
      </c>
      <c r="HA102" s="192">
        <f t="shared" si="417"/>
        <v>0</v>
      </c>
      <c r="HB102" s="192">
        <f t="shared" si="418"/>
        <v>0</v>
      </c>
      <c r="HC102" s="192">
        <f t="shared" si="419"/>
        <v>0</v>
      </c>
      <c r="HD102" s="192">
        <f t="shared" si="420"/>
        <v>0</v>
      </c>
      <c r="HE102" s="192">
        <f t="shared" si="421"/>
        <v>0</v>
      </c>
      <c r="HF102" s="192">
        <f t="shared" si="422"/>
        <v>0</v>
      </c>
      <c r="HG102" s="192">
        <f t="shared" si="423"/>
        <v>0</v>
      </c>
      <c r="HH102" s="192">
        <f t="shared" si="424"/>
        <v>0</v>
      </c>
      <c r="HI102" s="192">
        <f t="shared" si="425"/>
        <v>0</v>
      </c>
      <c r="HJ102" s="192">
        <f t="shared" si="426"/>
        <v>0</v>
      </c>
      <c r="HK102" s="192">
        <f t="shared" si="427"/>
        <v>0</v>
      </c>
      <c r="HL102" s="192">
        <f t="shared" si="428"/>
        <v>0</v>
      </c>
      <c r="HM102" s="192">
        <f t="shared" si="429"/>
        <v>0</v>
      </c>
      <c r="HN102" s="194">
        <f t="shared" si="450"/>
        <v>0</v>
      </c>
      <c r="HO102" s="194">
        <f t="shared" si="451"/>
        <v>0</v>
      </c>
      <c r="HP102" s="194">
        <f t="shared" si="452"/>
        <v>0</v>
      </c>
      <c r="HQ102" s="194">
        <f t="shared" si="453"/>
        <v>0</v>
      </c>
      <c r="HR102" s="194">
        <f t="shared" si="454"/>
        <v>0</v>
      </c>
      <c r="HS102" s="195" t="str">
        <f t="shared" si="229"/>
        <v/>
      </c>
      <c r="HT102" s="196">
        <f t="shared" si="455"/>
        <v>0</v>
      </c>
      <c r="HU102" s="196">
        <f t="shared" si="456"/>
        <v>0</v>
      </c>
      <c r="HV102" s="197" t="str">
        <f t="shared" si="232"/>
        <v/>
      </c>
      <c r="HW102" s="197" t="str">
        <f t="shared" si="435"/>
        <v/>
      </c>
      <c r="HX102" s="197" t="str">
        <f t="shared" si="436"/>
        <v/>
      </c>
      <c r="HY102" s="195" t="str">
        <f t="shared" si="233"/>
        <v/>
      </c>
      <c r="HZ102" s="30">
        <f t="shared" si="227"/>
        <v>0</v>
      </c>
      <c r="IA102" s="198">
        <f t="shared" si="234"/>
        <v>0</v>
      </c>
      <c r="IB102" s="195"/>
      <c r="IC102" s="195">
        <f t="shared" si="437"/>
        <v>0</v>
      </c>
      <c r="ID102" s="195">
        <f t="shared" si="235"/>
        <v>0</v>
      </c>
      <c r="IE102" s="195">
        <f t="shared" si="438"/>
        <v>0</v>
      </c>
      <c r="IF102" s="195">
        <f t="shared" si="236"/>
        <v>0</v>
      </c>
      <c r="IG102" s="307">
        <f t="shared" si="237"/>
        <v>0</v>
      </c>
      <c r="IH102" s="307">
        <f t="shared" si="238"/>
        <v>0</v>
      </c>
      <c r="II102" s="44">
        <f t="shared" si="239"/>
        <v>0</v>
      </c>
      <c r="IJ102" s="44">
        <f t="shared" si="439"/>
        <v>0</v>
      </c>
      <c r="IK102" s="44">
        <f t="shared" si="440"/>
        <v>0</v>
      </c>
      <c r="IL102" s="44">
        <f t="shared" si="441"/>
        <v>0</v>
      </c>
      <c r="IM102" s="44">
        <f t="shared" si="442"/>
        <v>0</v>
      </c>
      <c r="IN102" s="44">
        <f t="shared" si="443"/>
        <v>0</v>
      </c>
      <c r="IO102" s="44">
        <f t="shared" si="444"/>
        <v>0</v>
      </c>
    </row>
    <row r="103" spans="1:249" ht="18" customHeight="1">
      <c r="A103" s="188">
        <v>97</v>
      </c>
      <c r="B103" s="326"/>
      <c r="C103" s="289"/>
      <c r="D103" s="199"/>
      <c r="E103" s="189"/>
      <c r="F103" s="189"/>
      <c r="G103" s="190"/>
      <c r="H103" s="190"/>
      <c r="I103" s="272"/>
      <c r="J103" s="207"/>
      <c r="K103" s="214" t="str">
        <f t="shared" si="240"/>
        <v/>
      </c>
      <c r="L103" s="200" t="str">
        <f t="shared" si="241"/>
        <v/>
      </c>
      <c r="M103" s="200" t="str">
        <f t="shared" si="242"/>
        <v/>
      </c>
      <c r="N103" s="209" t="str">
        <f t="shared" si="228"/>
        <v/>
      </c>
      <c r="O103" s="208" t="str">
        <f>IFERROR(IF(D103="","",IF(K103="","",IF(I103="","",IF(F103="F",VLOOKUP(K103,F!A:G,2,0),IF(F103="M",VLOOKUP(K103,M!A:G,2,0),""))))),0)</f>
        <v/>
      </c>
      <c r="P103" s="191" t="str">
        <f>IFERROR(IF(D103="","",IF(K103="","",IF(I103="","",IF(F103="F",VLOOKUP(K103,F!A:G,3,0),IF(F103="M",VLOOKUP(K103,M!A:G,3,0),""))))),0)</f>
        <v/>
      </c>
      <c r="Q103" s="191" t="str">
        <f>IFERROR(IF(D103="","",IF(K103="","",IF(I103="","",IF(F103="F",VLOOKUP(K103,F!A:G,4,0),IF(F103="M",VLOOKUP(K103,M!A:G,4,0),""))))),0)</f>
        <v/>
      </c>
      <c r="R103" s="191" t="str">
        <f>IFERROR(IF(D103="","",IF(K103="","",IF(I103="","",IF(F103="F",VLOOKUP(K103,F!A:G,5,0),IF(F103="M",VLOOKUP(K103,M!A:G,5,0),""))))),0)</f>
        <v/>
      </c>
      <c r="S103" s="191" t="str">
        <f>IFERROR(IF(D103="","",IF(K103="","",IF(I103="","",IF(F103="F",VLOOKUP(K103,F!A:G,6,0),IF(F103="M",VLOOKUP(K103,M!A:G,6,0),""))))),0)</f>
        <v/>
      </c>
      <c r="T103" s="191" t="str">
        <f>IFERROR(IF(D103="","",IF(K103="","",IF(I103="","",IF(F103="F",VLOOKUP(K103,F!A:G,7,0),IF(F103="M",VLOOKUP(K103,M!A:G,7,0),""))))),0)</f>
        <v/>
      </c>
      <c r="U103" s="191" t="str">
        <f>IFERROR(IF(D103="","",IF(K103="","",IF(J103="","",IF(F103="F",VLOOKUP(K103,F!A:M,8,0),IF(F103="M",VLOOKUP(K103,M!A:M,8,0),""))))),0)</f>
        <v/>
      </c>
      <c r="V103" s="191" t="str">
        <f>IFERROR(IF(D103="","",IF(K103="","",IF(J103="","",IF(F103="F",VLOOKUP(K103,F!A:M,9,0),IF(F103="M",VLOOKUP(K103,M!A:M,9,0),""))))),0)</f>
        <v/>
      </c>
      <c r="W103" s="191" t="str">
        <f>IFERROR(IF(D103="","",IF(K103="","",IF(J103="","",IF(F103="F",VLOOKUP(K103,F!A:M,10,0),IF(F103="M",VLOOKUP(K103,M!A:M,10,0),""))))),0)</f>
        <v/>
      </c>
      <c r="X103" s="191" t="str">
        <f>IFERROR(IF(D103="","",IF(K103="","",IF(J103="","",IF(F103="F",VLOOKUP(K103,F!A:M,11,0),IF(F103="M",VLOOKUP(K103,M!A:M,11,0),""))))),0)</f>
        <v/>
      </c>
      <c r="Y103" s="191" t="str">
        <f>IFERROR(IF(D103="","",IF(K103="","",IF(J103="","",IF(F103="F",VLOOKUP(K103,F!A:M,12,0),IF(F103="M",VLOOKUP(K103,M!A:M,12,0),""))))),0)</f>
        <v/>
      </c>
      <c r="Z103" s="191" t="str">
        <f>IFERROR(IF(D103="","",IF(K103="","",IF(J103="","",IF(F103="F",VLOOKUP(K103,F!A:M,13,0),IF(F103="M",VLOOKUP(K103,M!A:M,13,0),""))))),0)</f>
        <v/>
      </c>
      <c r="AA103" s="191" t="str">
        <f>IFERROR(IF(D103="","",IF(F103="","",IF(J103="","",IF(K103="","",IF(AND(K103&gt;23,K103&lt;=60),IF(F103="F",VLOOKUP(MROUND(HZ103,0.5),'F-Weight for Length'!K:S,2,0),VLOOKUP(MROUND(HZ103,0.5),'M-Weight for Length'!K:S,2,0)),IF(K103&gt;60,IF(F103="F",VLOOKUP(K103,'F-Weight for Length'!U:AC,2,0),VLOOKUP(K103,'M-Weight for Length'!U:AC,2,0)),IF(F103="F",VLOOKUP(MROUND(HZ103,0.5),'F-Weight for Length'!A:I,2,0),VLOOKUP(MROUND(HZ103,0.5),'M-Weight for Length'!A:I,2,0)))))))),0)</f>
        <v/>
      </c>
      <c r="AB103" s="191" t="str">
        <f>IFERROR(IF(D103="","",IF(F103="","",IF(J103="","",IF(K103="","",IF(AND(K103&gt;23,K103&lt;=60),IF(F103="F",VLOOKUP(MROUND(HZ103,0.5),'F-Weight for Length'!K:S,3,0),VLOOKUP(MROUND(HZ103,0.5),'M-Weight for Length'!K:S,3,0)),IF(K103&gt;60,IF(F103="F",VLOOKUP(K103,'F-Weight for Length'!U:AC,3,0),VLOOKUP(K103,'M-Weight for Length'!U:AC,3,0)),IF(F103="F",VLOOKUP(MROUND(HZ103,0.5),'F-Weight for Length'!A:I,3,0),VLOOKUP(MROUND(HZ103,0.5),'M-Weight for Length'!A:I,3,0)))))))),0)</f>
        <v/>
      </c>
      <c r="AC103" s="191" t="str">
        <f>IFERROR(IF(D103="","",IF(F103="","",IF(J103="","",IF(K103="","",IF(AND(K103&gt;23,K103&lt;=60),IF(F103="F",VLOOKUP(MROUND(HZ103,0.5),'F-Weight for Length'!K:S,4,0),VLOOKUP(MROUND(HZ103,0.5),'M-Weight for Length'!K:S,4,0)),IF(K103&gt;60,IF(F103="F",VLOOKUP(K103,'F-Weight for Length'!U:AC,4,0),VLOOKUP(K103,'M-Weight for Length'!U:AC,4,0)),IF(F103="F",VLOOKUP(MROUND(HZ103,0.5),'F-Weight for Length'!A:I,4,0),VLOOKUP(MROUND(HZ103,0.5),'M-Weight for Length'!A:I,4,0)))))))),0)</f>
        <v/>
      </c>
      <c r="AD103" s="191" t="str">
        <f>IFERROR(IF(D103="","",IF(F103="","",IF(J103="","",IF(K103="","",IF(AND(K103&gt;23,K103&lt;=60),IF(F103="F",VLOOKUP(MROUND(HZ103,0.5),'F-Weight for Length'!K:S,5,0),VLOOKUP(MROUND(HZ103,0.5),'M-Weight for Length'!K:S,5,0)),IF(K103&gt;60,IF(F103="F",VLOOKUP(K103,'F-Weight for Length'!U:AC,5,0),VLOOKUP(K103,'M-Weight for Length'!U:AC,5,0)),IF(F103="F",VLOOKUP(MROUND(HZ103,0.5),'F-Weight for Length'!A:I,5,0),VLOOKUP(MROUND(HZ103,0.5),'M-Weight for Length'!A:I,5,0)))))))),0)</f>
        <v/>
      </c>
      <c r="AE103" s="191" t="str">
        <f>IFERROR(IF(D103="","",IF(F103="","",IF(J103="","",IF(K103="","",IF(AND(K103&gt;23,K103&lt;=60),IF(F103="F",VLOOKUP(MROUND(HZ103,0.5),'F-Weight for Length'!K:S,6,0),VLOOKUP(MROUND(HZ103,0.5),'M-Weight for Length'!K:S,6,0)),IF(K103&gt;60,IF(F103="F",VLOOKUP(K103,'F-Weight for Length'!U:AC,6,0),VLOOKUP(K103,'M-Weight for Length'!U:AC,6,0)),IF(F103="F",VLOOKUP(MROUND(HZ103,0.5),'F-Weight for Length'!A:I,6,0),VLOOKUP(MROUND(HZ103,0.5),'M-Weight for Length'!A:I,6,0)))))))),0)</f>
        <v/>
      </c>
      <c r="AF103" s="191" t="str">
        <f>IFERROR(IF(D103="","",IF(F103="","",IF(J103="","",IF(K103="","",IF(AND(K103&gt;23,K103&lt;=60),IF(F103="F",VLOOKUP(MROUND(HZ103,0.5),'F-Weight for Length'!K:S,7,0),VLOOKUP(MROUND(HZ103,0.5),'M-Weight for Length'!K:S,7,0)),IF(K103&gt;60,IF(F103="F",VLOOKUP(K103,'F-Weight for Length'!U:AC,7,0),VLOOKUP(K103,'M-Weight for Length'!U:AC,7,0)),IF(F103="F",VLOOKUP(MROUND(HZ103,0.5),'F-Weight for Length'!A:I,7,0),VLOOKUP(MROUND(HZ103,0.5),'M-Weight for Length'!A:I,7,0)))))))),0)</f>
        <v/>
      </c>
      <c r="AG103" s="191" t="str">
        <f>IFERROR(IF(D103="","",IF(F103="","",IF(J103="","",IF(K103="","",IF(AND(K103&gt;23,K103&lt;=60),IF(F103="F",VLOOKUP(MROUND(HZ103,0.5),'F-Weight for Length'!K:S,8,0),VLOOKUP(MROUND(HZ103,0.5),'M-Weight for Length'!K:S,8,0)),IF(K103&gt;60,IF(F103="F",VLOOKUP(K103,'F-Weight for Length'!U:AC,8,0),VLOOKUP(K103,'M-Weight for Length'!U:AC,8,0)),IF(F103="F",VLOOKUP(MROUND(HZ103,0.5),'F-Weight for Length'!A:I,8,0),VLOOKUP(MROUND(HZ103,0.5),'M-Weight for Length'!A:I,8,0)))))))),0)</f>
        <v/>
      </c>
      <c r="AH103" s="191" t="str">
        <f>IFERROR(IF(D103="","",IF(F103="","",IF(J103="","",IF(K103="","",IF(AND(K103&gt;23,K103&lt;=60),IF(F103="F",VLOOKUP(MROUND(HZ103,0.5),'F-Weight for Length'!K:S,9,0),VLOOKUP(MROUND(HZ103,0.5),'M-Weight for Length'!K:S,9,0)),IF(K103&gt;60,IF(F103="F",VLOOKUP(K103,'F-Weight for Length'!U:AC,9,0),VLOOKUP(K103,'M-Weight for Length'!U:AC,9,0)),IF(F103="F",VLOOKUP(MROUND(HZ103,0.5),'F-Weight for Length'!A:I,9,0),VLOOKUP(MROUND(HZ103,0.5),'M-Weight for Length'!A:I,9,0)))))))),0)</f>
        <v/>
      </c>
      <c r="AI103" s="192">
        <f t="shared" si="243"/>
        <v>0</v>
      </c>
      <c r="AJ103" s="192">
        <f t="shared" si="244"/>
        <v>0</v>
      </c>
      <c r="AK103" s="192">
        <f t="shared" si="245"/>
        <v>0</v>
      </c>
      <c r="AL103" s="192">
        <f t="shared" si="246"/>
        <v>0</v>
      </c>
      <c r="AM103" s="192">
        <f t="shared" si="247"/>
        <v>0</v>
      </c>
      <c r="AN103" s="192">
        <f t="shared" si="248"/>
        <v>0</v>
      </c>
      <c r="AO103" s="192">
        <f t="shared" si="249"/>
        <v>0</v>
      </c>
      <c r="AP103" s="192">
        <f t="shared" si="250"/>
        <v>0</v>
      </c>
      <c r="AQ103" s="192">
        <f t="shared" si="251"/>
        <v>0</v>
      </c>
      <c r="AR103" s="192">
        <f t="shared" si="252"/>
        <v>0</v>
      </c>
      <c r="AS103" s="192">
        <f t="shared" si="253"/>
        <v>0</v>
      </c>
      <c r="AT103" s="192">
        <f t="shared" si="254"/>
        <v>0</v>
      </c>
      <c r="AU103" s="192">
        <f t="shared" si="255"/>
        <v>0</v>
      </c>
      <c r="AV103" s="192">
        <f t="shared" si="256"/>
        <v>0</v>
      </c>
      <c r="AW103" s="192">
        <f t="shared" si="257"/>
        <v>0</v>
      </c>
      <c r="AX103" s="192">
        <f t="shared" si="258"/>
        <v>0</v>
      </c>
      <c r="AY103" s="192">
        <f t="shared" si="259"/>
        <v>0</v>
      </c>
      <c r="AZ103" s="192">
        <f t="shared" si="260"/>
        <v>0</v>
      </c>
      <c r="BA103" s="192">
        <f t="shared" si="261"/>
        <v>0</v>
      </c>
      <c r="BB103" s="192">
        <f t="shared" si="262"/>
        <v>0</v>
      </c>
      <c r="BC103" s="192">
        <f t="shared" si="263"/>
        <v>0</v>
      </c>
      <c r="BD103" s="192">
        <f t="shared" si="264"/>
        <v>0</v>
      </c>
      <c r="BE103" s="192">
        <f t="shared" si="265"/>
        <v>0</v>
      </c>
      <c r="BF103" s="192">
        <f t="shared" si="266"/>
        <v>0</v>
      </c>
      <c r="BG103" s="192">
        <f t="shared" si="267"/>
        <v>0</v>
      </c>
      <c r="BH103" s="192">
        <f t="shared" si="268"/>
        <v>0</v>
      </c>
      <c r="BI103" s="192">
        <f t="shared" si="269"/>
        <v>0</v>
      </c>
      <c r="BJ103" s="192">
        <f t="shared" si="270"/>
        <v>0</v>
      </c>
      <c r="BK103" s="192">
        <f t="shared" si="271"/>
        <v>0</v>
      </c>
      <c r="BL103" s="192">
        <f t="shared" si="272"/>
        <v>0</v>
      </c>
      <c r="BM103" s="192">
        <f t="shared" si="273"/>
        <v>0</v>
      </c>
      <c r="BN103" s="192">
        <f t="shared" si="274"/>
        <v>0</v>
      </c>
      <c r="BO103" s="192">
        <f t="shared" si="275"/>
        <v>0</v>
      </c>
      <c r="BP103" s="192">
        <f t="shared" si="276"/>
        <v>0</v>
      </c>
      <c r="BQ103" s="192">
        <f t="shared" si="277"/>
        <v>0</v>
      </c>
      <c r="BR103" s="192">
        <f t="shared" si="278"/>
        <v>0</v>
      </c>
      <c r="BS103" s="192">
        <f t="shared" si="279"/>
        <v>0</v>
      </c>
      <c r="BT103" s="192">
        <f t="shared" si="280"/>
        <v>0</v>
      </c>
      <c r="BU103" s="192">
        <f t="shared" si="281"/>
        <v>0</v>
      </c>
      <c r="BV103" s="192">
        <f t="shared" si="282"/>
        <v>0</v>
      </c>
      <c r="BW103" s="192">
        <f t="shared" si="283"/>
        <v>0</v>
      </c>
      <c r="BX103" s="192">
        <f t="shared" si="284"/>
        <v>0</v>
      </c>
      <c r="BY103" s="192">
        <f t="shared" si="285"/>
        <v>0</v>
      </c>
      <c r="BZ103" s="192">
        <f t="shared" si="286"/>
        <v>0</v>
      </c>
      <c r="CA103" s="192">
        <f t="shared" si="287"/>
        <v>0</v>
      </c>
      <c r="CB103" s="192">
        <f t="shared" si="288"/>
        <v>0</v>
      </c>
      <c r="CC103" s="192">
        <f t="shared" si="289"/>
        <v>0</v>
      </c>
      <c r="CD103" s="192">
        <f t="shared" si="290"/>
        <v>0</v>
      </c>
      <c r="CE103" s="192">
        <f t="shared" si="291"/>
        <v>0</v>
      </c>
      <c r="CF103" s="192">
        <f t="shared" si="292"/>
        <v>0</v>
      </c>
      <c r="CG103" s="192">
        <f t="shared" si="293"/>
        <v>0</v>
      </c>
      <c r="CH103" s="192">
        <f t="shared" si="294"/>
        <v>0</v>
      </c>
      <c r="CI103" s="192">
        <f t="shared" si="295"/>
        <v>0</v>
      </c>
      <c r="CJ103" s="192">
        <f t="shared" si="296"/>
        <v>0</v>
      </c>
      <c r="CK103" s="192">
        <f t="shared" si="297"/>
        <v>0</v>
      </c>
      <c r="CL103" s="192">
        <f t="shared" si="298"/>
        <v>0</v>
      </c>
      <c r="CM103" s="192">
        <f t="shared" si="299"/>
        <v>0</v>
      </c>
      <c r="CN103" s="192">
        <f t="shared" si="300"/>
        <v>0</v>
      </c>
      <c r="CO103" s="192">
        <f t="shared" si="301"/>
        <v>0</v>
      </c>
      <c r="CP103" s="192">
        <f t="shared" si="302"/>
        <v>0</v>
      </c>
      <c r="CQ103" s="192">
        <f t="shared" si="303"/>
        <v>0</v>
      </c>
      <c r="CR103" s="192">
        <f t="shared" si="304"/>
        <v>0</v>
      </c>
      <c r="CS103" s="192">
        <f t="shared" si="305"/>
        <v>0</v>
      </c>
      <c r="CT103" s="192">
        <f t="shared" si="306"/>
        <v>0</v>
      </c>
      <c r="CU103" s="192">
        <f t="shared" si="307"/>
        <v>0</v>
      </c>
      <c r="CV103" s="192">
        <f t="shared" si="308"/>
        <v>0</v>
      </c>
      <c r="CW103" s="192">
        <f t="shared" si="309"/>
        <v>0</v>
      </c>
      <c r="CX103" s="192">
        <f t="shared" si="310"/>
        <v>0</v>
      </c>
      <c r="CY103" s="192">
        <f t="shared" si="311"/>
        <v>0</v>
      </c>
      <c r="CZ103" s="192">
        <f t="shared" si="312"/>
        <v>0</v>
      </c>
      <c r="DA103" s="192">
        <f t="shared" si="313"/>
        <v>0</v>
      </c>
      <c r="DB103" s="192">
        <f t="shared" si="314"/>
        <v>0</v>
      </c>
      <c r="DC103" s="192">
        <f t="shared" si="315"/>
        <v>0</v>
      </c>
      <c r="DD103" s="192">
        <f t="shared" si="316"/>
        <v>0</v>
      </c>
      <c r="DE103" s="192">
        <f t="shared" si="317"/>
        <v>0</v>
      </c>
      <c r="DF103" s="192">
        <f t="shared" si="318"/>
        <v>0</v>
      </c>
      <c r="DG103" s="192">
        <f t="shared" si="319"/>
        <v>0</v>
      </c>
      <c r="DH103" s="192">
        <f t="shared" si="320"/>
        <v>0</v>
      </c>
      <c r="DI103" s="192">
        <f t="shared" si="321"/>
        <v>0</v>
      </c>
      <c r="DJ103" s="192">
        <f t="shared" si="322"/>
        <v>0</v>
      </c>
      <c r="DK103" s="192">
        <f t="shared" si="323"/>
        <v>0</v>
      </c>
      <c r="DL103" s="192">
        <f t="shared" si="324"/>
        <v>0</v>
      </c>
      <c r="DM103" s="192">
        <f t="shared" si="325"/>
        <v>0</v>
      </c>
      <c r="DN103" s="192">
        <f t="shared" si="326"/>
        <v>0</v>
      </c>
      <c r="DO103" s="192">
        <f t="shared" si="327"/>
        <v>0</v>
      </c>
      <c r="DP103" s="192">
        <f t="shared" si="328"/>
        <v>0</v>
      </c>
      <c r="DQ103" s="192">
        <f t="shared" si="329"/>
        <v>0</v>
      </c>
      <c r="DR103" s="192">
        <f t="shared" si="330"/>
        <v>0</v>
      </c>
      <c r="DS103" s="192">
        <f t="shared" si="331"/>
        <v>0</v>
      </c>
      <c r="DT103" s="192">
        <f t="shared" si="332"/>
        <v>0</v>
      </c>
      <c r="DU103" s="192">
        <f t="shared" si="333"/>
        <v>0</v>
      </c>
      <c r="DV103" s="193">
        <f t="shared" si="445"/>
        <v>0</v>
      </c>
      <c r="DW103" s="193">
        <f t="shared" si="446"/>
        <v>0</v>
      </c>
      <c r="DX103" s="193">
        <f t="shared" si="447"/>
        <v>0</v>
      </c>
      <c r="DY103" s="193">
        <f t="shared" si="448"/>
        <v>0</v>
      </c>
      <c r="DZ103" s="193">
        <f t="shared" si="449"/>
        <v>0</v>
      </c>
      <c r="EA103" s="192">
        <f t="shared" si="339"/>
        <v>0</v>
      </c>
      <c r="EB103" s="192">
        <f t="shared" si="340"/>
        <v>0</v>
      </c>
      <c r="EC103" s="192">
        <f t="shared" si="341"/>
        <v>0</v>
      </c>
      <c r="ED103" s="192">
        <f t="shared" si="342"/>
        <v>0</v>
      </c>
      <c r="EE103" s="192">
        <f t="shared" si="343"/>
        <v>0</v>
      </c>
      <c r="EF103" s="192">
        <f t="shared" si="344"/>
        <v>0</v>
      </c>
      <c r="EG103" s="192">
        <f t="shared" si="345"/>
        <v>0</v>
      </c>
      <c r="EH103" s="192">
        <f t="shared" si="346"/>
        <v>0</v>
      </c>
      <c r="EI103" s="192">
        <f t="shared" si="347"/>
        <v>0</v>
      </c>
      <c r="EJ103" s="192">
        <f t="shared" si="348"/>
        <v>0</v>
      </c>
      <c r="EK103" s="192">
        <f t="shared" si="349"/>
        <v>0</v>
      </c>
      <c r="EL103" s="192">
        <f t="shared" si="350"/>
        <v>0</v>
      </c>
      <c r="EM103" s="192">
        <f t="shared" si="351"/>
        <v>0</v>
      </c>
      <c r="EN103" s="192">
        <f t="shared" si="352"/>
        <v>0</v>
      </c>
      <c r="EO103" s="192">
        <f t="shared" si="353"/>
        <v>0</v>
      </c>
      <c r="EP103" s="192">
        <f t="shared" si="354"/>
        <v>0</v>
      </c>
      <c r="EQ103" s="192">
        <f t="shared" si="355"/>
        <v>0</v>
      </c>
      <c r="ER103" s="192">
        <f t="shared" si="356"/>
        <v>0</v>
      </c>
      <c r="ES103" s="192">
        <f t="shared" si="357"/>
        <v>0</v>
      </c>
      <c r="ET103" s="192">
        <f t="shared" si="358"/>
        <v>0</v>
      </c>
      <c r="EU103" s="192">
        <f t="shared" si="359"/>
        <v>0</v>
      </c>
      <c r="EV103" s="192">
        <f t="shared" si="360"/>
        <v>0</v>
      </c>
      <c r="EW103" s="192">
        <f t="shared" si="361"/>
        <v>0</v>
      </c>
      <c r="EX103" s="192">
        <f t="shared" si="362"/>
        <v>0</v>
      </c>
      <c r="EY103" s="192">
        <f t="shared" si="363"/>
        <v>0</v>
      </c>
      <c r="EZ103" s="192">
        <f t="shared" si="364"/>
        <v>0</v>
      </c>
      <c r="FA103" s="192">
        <f t="shared" si="365"/>
        <v>0</v>
      </c>
      <c r="FB103" s="192">
        <f t="shared" si="366"/>
        <v>0</v>
      </c>
      <c r="FC103" s="192">
        <f t="shared" si="367"/>
        <v>0</v>
      </c>
      <c r="FD103" s="192">
        <f t="shared" si="368"/>
        <v>0</v>
      </c>
      <c r="FE103" s="192">
        <f t="shared" si="369"/>
        <v>0</v>
      </c>
      <c r="FF103" s="192">
        <f t="shared" si="370"/>
        <v>0</v>
      </c>
      <c r="FG103" s="192">
        <f t="shared" si="371"/>
        <v>0</v>
      </c>
      <c r="FH103" s="192">
        <f t="shared" si="372"/>
        <v>0</v>
      </c>
      <c r="FI103" s="192">
        <f t="shared" si="373"/>
        <v>0</v>
      </c>
      <c r="FJ103" s="192">
        <f t="shared" si="374"/>
        <v>0</v>
      </c>
      <c r="FK103" s="192">
        <f t="shared" si="375"/>
        <v>0</v>
      </c>
      <c r="FL103" s="192">
        <f t="shared" si="376"/>
        <v>0</v>
      </c>
      <c r="FM103" s="192">
        <f t="shared" si="377"/>
        <v>0</v>
      </c>
      <c r="FN103" s="192">
        <f t="shared" si="378"/>
        <v>0</v>
      </c>
      <c r="FO103" s="192">
        <f t="shared" si="379"/>
        <v>0</v>
      </c>
      <c r="FP103" s="192">
        <f t="shared" si="380"/>
        <v>0</v>
      </c>
      <c r="FQ103" s="192">
        <f t="shared" si="381"/>
        <v>0</v>
      </c>
      <c r="FR103" s="192">
        <f t="shared" si="382"/>
        <v>0</v>
      </c>
      <c r="FS103" s="192">
        <f t="shared" si="383"/>
        <v>0</v>
      </c>
      <c r="FT103" s="192">
        <f t="shared" si="384"/>
        <v>0</v>
      </c>
      <c r="FU103" s="192">
        <f t="shared" si="385"/>
        <v>0</v>
      </c>
      <c r="FV103" s="192">
        <f t="shared" si="386"/>
        <v>0</v>
      </c>
      <c r="FW103" s="192">
        <f t="shared" si="387"/>
        <v>0</v>
      </c>
      <c r="FX103" s="192">
        <f t="shared" si="388"/>
        <v>0</v>
      </c>
      <c r="FY103" s="192">
        <f t="shared" si="389"/>
        <v>0</v>
      </c>
      <c r="FZ103" s="192">
        <f t="shared" si="390"/>
        <v>0</v>
      </c>
      <c r="GA103" s="192">
        <f t="shared" si="391"/>
        <v>0</v>
      </c>
      <c r="GB103" s="192">
        <f t="shared" si="392"/>
        <v>0</v>
      </c>
      <c r="GC103" s="192">
        <f t="shared" si="393"/>
        <v>0</v>
      </c>
      <c r="GD103" s="192">
        <f t="shared" si="394"/>
        <v>0</v>
      </c>
      <c r="GE103" s="192">
        <f t="shared" si="395"/>
        <v>0</v>
      </c>
      <c r="GF103" s="192">
        <f t="shared" si="396"/>
        <v>0</v>
      </c>
      <c r="GG103" s="192">
        <f t="shared" si="397"/>
        <v>0</v>
      </c>
      <c r="GH103" s="192">
        <f t="shared" si="398"/>
        <v>0</v>
      </c>
      <c r="GI103" s="192">
        <f t="shared" si="399"/>
        <v>0</v>
      </c>
      <c r="GJ103" s="192">
        <f t="shared" si="400"/>
        <v>0</v>
      </c>
      <c r="GK103" s="192">
        <f t="shared" si="401"/>
        <v>0</v>
      </c>
      <c r="GL103" s="192">
        <f t="shared" si="402"/>
        <v>0</v>
      </c>
      <c r="GM103" s="192">
        <f t="shared" si="403"/>
        <v>0</v>
      </c>
      <c r="GN103" s="192">
        <f t="shared" si="404"/>
        <v>0</v>
      </c>
      <c r="GO103" s="192">
        <f t="shared" si="405"/>
        <v>0</v>
      </c>
      <c r="GP103" s="192">
        <f t="shared" si="406"/>
        <v>0</v>
      </c>
      <c r="GQ103" s="192">
        <f t="shared" si="407"/>
        <v>0</v>
      </c>
      <c r="GR103" s="192">
        <f t="shared" si="408"/>
        <v>0</v>
      </c>
      <c r="GS103" s="192">
        <f t="shared" si="409"/>
        <v>0</v>
      </c>
      <c r="GT103" s="192">
        <f t="shared" si="410"/>
        <v>0</v>
      </c>
      <c r="GU103" s="192">
        <f t="shared" si="411"/>
        <v>0</v>
      </c>
      <c r="GV103" s="192">
        <f t="shared" si="412"/>
        <v>0</v>
      </c>
      <c r="GW103" s="192">
        <f t="shared" si="413"/>
        <v>0</v>
      </c>
      <c r="GX103" s="192">
        <f t="shared" si="414"/>
        <v>0</v>
      </c>
      <c r="GY103" s="192">
        <f t="shared" si="415"/>
        <v>0</v>
      </c>
      <c r="GZ103" s="192">
        <f t="shared" si="416"/>
        <v>0</v>
      </c>
      <c r="HA103" s="192">
        <f t="shared" si="417"/>
        <v>0</v>
      </c>
      <c r="HB103" s="192">
        <f t="shared" si="418"/>
        <v>0</v>
      </c>
      <c r="HC103" s="192">
        <f t="shared" si="419"/>
        <v>0</v>
      </c>
      <c r="HD103" s="192">
        <f t="shared" si="420"/>
        <v>0</v>
      </c>
      <c r="HE103" s="192">
        <f t="shared" si="421"/>
        <v>0</v>
      </c>
      <c r="HF103" s="192">
        <f t="shared" si="422"/>
        <v>0</v>
      </c>
      <c r="HG103" s="192">
        <f t="shared" si="423"/>
        <v>0</v>
      </c>
      <c r="HH103" s="192">
        <f t="shared" si="424"/>
        <v>0</v>
      </c>
      <c r="HI103" s="192">
        <f t="shared" si="425"/>
        <v>0</v>
      </c>
      <c r="HJ103" s="192">
        <f t="shared" si="426"/>
        <v>0</v>
      </c>
      <c r="HK103" s="192">
        <f t="shared" si="427"/>
        <v>0</v>
      </c>
      <c r="HL103" s="192">
        <f t="shared" si="428"/>
        <v>0</v>
      </c>
      <c r="HM103" s="192">
        <f t="shared" si="429"/>
        <v>0</v>
      </c>
      <c r="HN103" s="194">
        <f t="shared" si="450"/>
        <v>0</v>
      </c>
      <c r="HO103" s="194">
        <f t="shared" si="451"/>
        <v>0</v>
      </c>
      <c r="HP103" s="194">
        <f t="shared" si="452"/>
        <v>0</v>
      </c>
      <c r="HQ103" s="194">
        <f t="shared" si="453"/>
        <v>0</v>
      </c>
      <c r="HR103" s="194">
        <f t="shared" si="454"/>
        <v>0</v>
      </c>
      <c r="HS103" s="195" t="str">
        <f t="shared" si="229"/>
        <v/>
      </c>
      <c r="HT103" s="196">
        <f t="shared" si="455"/>
        <v>0</v>
      </c>
      <c r="HU103" s="196">
        <f t="shared" si="456"/>
        <v>0</v>
      </c>
      <c r="HV103" s="197" t="str">
        <f t="shared" si="232"/>
        <v/>
      </c>
      <c r="HW103" s="197" t="str">
        <f t="shared" si="435"/>
        <v/>
      </c>
      <c r="HX103" s="197" t="str">
        <f t="shared" si="436"/>
        <v/>
      </c>
      <c r="HY103" s="195" t="str">
        <f t="shared" si="233"/>
        <v/>
      </c>
      <c r="HZ103" s="30">
        <f t="shared" si="227"/>
        <v>0</v>
      </c>
      <c r="IA103" s="198">
        <f t="shared" si="234"/>
        <v>0</v>
      </c>
      <c r="IB103" s="195"/>
      <c r="IC103" s="195">
        <f t="shared" si="437"/>
        <v>0</v>
      </c>
      <c r="ID103" s="195">
        <f t="shared" si="235"/>
        <v>0</v>
      </c>
      <c r="IE103" s="195">
        <f t="shared" si="438"/>
        <v>0</v>
      </c>
      <c r="IF103" s="195">
        <f t="shared" si="236"/>
        <v>0</v>
      </c>
      <c r="IG103" s="307">
        <f t="shared" si="237"/>
        <v>0</v>
      </c>
      <c r="IH103" s="307">
        <f t="shared" si="238"/>
        <v>0</v>
      </c>
      <c r="II103" s="44">
        <f t="shared" si="239"/>
        <v>0</v>
      </c>
      <c r="IJ103" s="44">
        <f t="shared" si="439"/>
        <v>0</v>
      </c>
      <c r="IK103" s="44">
        <f t="shared" si="440"/>
        <v>0</v>
      </c>
      <c r="IL103" s="44">
        <f t="shared" si="441"/>
        <v>0</v>
      </c>
      <c r="IM103" s="44">
        <f t="shared" si="442"/>
        <v>0</v>
      </c>
      <c r="IN103" s="44">
        <f t="shared" si="443"/>
        <v>0</v>
      </c>
      <c r="IO103" s="44">
        <f t="shared" si="444"/>
        <v>0</v>
      </c>
    </row>
    <row r="104" spans="1:249" ht="18" customHeight="1">
      <c r="A104" s="188">
        <v>98</v>
      </c>
      <c r="B104" s="326"/>
      <c r="C104" s="289"/>
      <c r="D104" s="199"/>
      <c r="E104" s="189"/>
      <c r="F104" s="189"/>
      <c r="G104" s="190"/>
      <c r="H104" s="190"/>
      <c r="I104" s="272"/>
      <c r="J104" s="207"/>
      <c r="K104" s="214" t="str">
        <f t="shared" si="240"/>
        <v/>
      </c>
      <c r="L104" s="200" t="str">
        <f t="shared" si="241"/>
        <v/>
      </c>
      <c r="M104" s="200" t="str">
        <f t="shared" si="242"/>
        <v/>
      </c>
      <c r="N104" s="209" t="str">
        <f t="shared" si="228"/>
        <v/>
      </c>
      <c r="O104" s="208" t="str">
        <f>IFERROR(IF(D104="","",IF(K104="","",IF(I104="","",IF(F104="F",VLOOKUP(K104,F!A:G,2,0),IF(F104="M",VLOOKUP(K104,M!A:G,2,0),""))))),0)</f>
        <v/>
      </c>
      <c r="P104" s="191" t="str">
        <f>IFERROR(IF(D104="","",IF(K104="","",IF(I104="","",IF(F104="F",VLOOKUP(K104,F!A:G,3,0),IF(F104="M",VLOOKUP(K104,M!A:G,3,0),""))))),0)</f>
        <v/>
      </c>
      <c r="Q104" s="191" t="str">
        <f>IFERROR(IF(D104="","",IF(K104="","",IF(I104="","",IF(F104="F",VLOOKUP(K104,F!A:G,4,0),IF(F104="M",VLOOKUP(K104,M!A:G,4,0),""))))),0)</f>
        <v/>
      </c>
      <c r="R104" s="191" t="str">
        <f>IFERROR(IF(D104="","",IF(K104="","",IF(I104="","",IF(F104="F",VLOOKUP(K104,F!A:G,5,0),IF(F104="M",VLOOKUP(K104,M!A:G,5,0),""))))),0)</f>
        <v/>
      </c>
      <c r="S104" s="191" t="str">
        <f>IFERROR(IF(D104="","",IF(K104="","",IF(I104="","",IF(F104="F",VLOOKUP(K104,F!A:G,6,0),IF(F104="M",VLOOKUP(K104,M!A:G,6,0),""))))),0)</f>
        <v/>
      </c>
      <c r="T104" s="191" t="str">
        <f>IFERROR(IF(D104="","",IF(K104="","",IF(I104="","",IF(F104="F",VLOOKUP(K104,F!A:G,7,0),IF(F104="M",VLOOKUP(K104,M!A:G,7,0),""))))),0)</f>
        <v/>
      </c>
      <c r="U104" s="191" t="str">
        <f>IFERROR(IF(D104="","",IF(K104="","",IF(J104="","",IF(F104="F",VLOOKUP(K104,F!A:M,8,0),IF(F104="M",VLOOKUP(K104,M!A:M,8,0),""))))),0)</f>
        <v/>
      </c>
      <c r="V104" s="191" t="str">
        <f>IFERROR(IF(D104="","",IF(K104="","",IF(J104="","",IF(F104="F",VLOOKUP(K104,F!A:M,9,0),IF(F104="M",VLOOKUP(K104,M!A:M,9,0),""))))),0)</f>
        <v/>
      </c>
      <c r="W104" s="191" t="str">
        <f>IFERROR(IF(D104="","",IF(K104="","",IF(J104="","",IF(F104="F",VLOOKUP(K104,F!A:M,10,0),IF(F104="M",VLOOKUP(K104,M!A:M,10,0),""))))),0)</f>
        <v/>
      </c>
      <c r="X104" s="191" t="str">
        <f>IFERROR(IF(D104="","",IF(K104="","",IF(J104="","",IF(F104="F",VLOOKUP(K104,F!A:M,11,0),IF(F104="M",VLOOKUP(K104,M!A:M,11,0),""))))),0)</f>
        <v/>
      </c>
      <c r="Y104" s="191" t="str">
        <f>IFERROR(IF(D104="","",IF(K104="","",IF(J104="","",IF(F104="F",VLOOKUP(K104,F!A:M,12,0),IF(F104="M",VLOOKUP(K104,M!A:M,12,0),""))))),0)</f>
        <v/>
      </c>
      <c r="Z104" s="191" t="str">
        <f>IFERROR(IF(D104="","",IF(K104="","",IF(J104="","",IF(F104="F",VLOOKUP(K104,F!A:M,13,0),IF(F104="M",VLOOKUP(K104,M!A:M,13,0),""))))),0)</f>
        <v/>
      </c>
      <c r="AA104" s="191" t="str">
        <f>IFERROR(IF(D104="","",IF(F104="","",IF(J104="","",IF(K104="","",IF(AND(K104&gt;23,K104&lt;=60),IF(F104="F",VLOOKUP(MROUND(HZ104,0.5),'F-Weight for Length'!K:S,2,0),VLOOKUP(MROUND(HZ104,0.5),'M-Weight for Length'!K:S,2,0)),IF(K104&gt;60,IF(F104="F",VLOOKUP(K104,'F-Weight for Length'!U:AC,2,0),VLOOKUP(K104,'M-Weight for Length'!U:AC,2,0)),IF(F104="F",VLOOKUP(MROUND(HZ104,0.5),'F-Weight for Length'!A:I,2,0),VLOOKUP(MROUND(HZ104,0.5),'M-Weight for Length'!A:I,2,0)))))))),0)</f>
        <v/>
      </c>
      <c r="AB104" s="191" t="str">
        <f>IFERROR(IF(D104="","",IF(F104="","",IF(J104="","",IF(K104="","",IF(AND(K104&gt;23,K104&lt;=60),IF(F104="F",VLOOKUP(MROUND(HZ104,0.5),'F-Weight for Length'!K:S,3,0),VLOOKUP(MROUND(HZ104,0.5),'M-Weight for Length'!K:S,3,0)),IF(K104&gt;60,IF(F104="F",VLOOKUP(K104,'F-Weight for Length'!U:AC,3,0),VLOOKUP(K104,'M-Weight for Length'!U:AC,3,0)),IF(F104="F",VLOOKUP(MROUND(HZ104,0.5),'F-Weight for Length'!A:I,3,0),VLOOKUP(MROUND(HZ104,0.5),'M-Weight for Length'!A:I,3,0)))))))),0)</f>
        <v/>
      </c>
      <c r="AC104" s="191" t="str">
        <f>IFERROR(IF(D104="","",IF(F104="","",IF(J104="","",IF(K104="","",IF(AND(K104&gt;23,K104&lt;=60),IF(F104="F",VLOOKUP(MROUND(HZ104,0.5),'F-Weight for Length'!K:S,4,0),VLOOKUP(MROUND(HZ104,0.5),'M-Weight for Length'!K:S,4,0)),IF(K104&gt;60,IF(F104="F",VLOOKUP(K104,'F-Weight for Length'!U:AC,4,0),VLOOKUP(K104,'M-Weight for Length'!U:AC,4,0)),IF(F104="F",VLOOKUP(MROUND(HZ104,0.5),'F-Weight for Length'!A:I,4,0),VLOOKUP(MROUND(HZ104,0.5),'M-Weight for Length'!A:I,4,0)))))))),0)</f>
        <v/>
      </c>
      <c r="AD104" s="191" t="str">
        <f>IFERROR(IF(D104="","",IF(F104="","",IF(J104="","",IF(K104="","",IF(AND(K104&gt;23,K104&lt;=60),IF(F104="F",VLOOKUP(MROUND(HZ104,0.5),'F-Weight for Length'!K:S,5,0),VLOOKUP(MROUND(HZ104,0.5),'M-Weight for Length'!K:S,5,0)),IF(K104&gt;60,IF(F104="F",VLOOKUP(K104,'F-Weight for Length'!U:AC,5,0),VLOOKUP(K104,'M-Weight for Length'!U:AC,5,0)),IF(F104="F",VLOOKUP(MROUND(HZ104,0.5),'F-Weight for Length'!A:I,5,0),VLOOKUP(MROUND(HZ104,0.5),'M-Weight for Length'!A:I,5,0)))))))),0)</f>
        <v/>
      </c>
      <c r="AE104" s="191" t="str">
        <f>IFERROR(IF(D104="","",IF(F104="","",IF(J104="","",IF(K104="","",IF(AND(K104&gt;23,K104&lt;=60),IF(F104="F",VLOOKUP(MROUND(HZ104,0.5),'F-Weight for Length'!K:S,6,0),VLOOKUP(MROUND(HZ104,0.5),'M-Weight for Length'!K:S,6,0)),IF(K104&gt;60,IF(F104="F",VLOOKUP(K104,'F-Weight for Length'!U:AC,6,0),VLOOKUP(K104,'M-Weight for Length'!U:AC,6,0)),IF(F104="F",VLOOKUP(MROUND(HZ104,0.5),'F-Weight for Length'!A:I,6,0),VLOOKUP(MROUND(HZ104,0.5),'M-Weight for Length'!A:I,6,0)))))))),0)</f>
        <v/>
      </c>
      <c r="AF104" s="191" t="str">
        <f>IFERROR(IF(D104="","",IF(F104="","",IF(J104="","",IF(K104="","",IF(AND(K104&gt;23,K104&lt;=60),IF(F104="F",VLOOKUP(MROUND(HZ104,0.5),'F-Weight for Length'!K:S,7,0),VLOOKUP(MROUND(HZ104,0.5),'M-Weight for Length'!K:S,7,0)),IF(K104&gt;60,IF(F104="F",VLOOKUP(K104,'F-Weight for Length'!U:AC,7,0),VLOOKUP(K104,'M-Weight for Length'!U:AC,7,0)),IF(F104="F",VLOOKUP(MROUND(HZ104,0.5),'F-Weight for Length'!A:I,7,0),VLOOKUP(MROUND(HZ104,0.5),'M-Weight for Length'!A:I,7,0)))))))),0)</f>
        <v/>
      </c>
      <c r="AG104" s="191" t="str">
        <f>IFERROR(IF(D104="","",IF(F104="","",IF(J104="","",IF(K104="","",IF(AND(K104&gt;23,K104&lt;=60),IF(F104="F",VLOOKUP(MROUND(HZ104,0.5),'F-Weight for Length'!K:S,8,0),VLOOKUP(MROUND(HZ104,0.5),'M-Weight for Length'!K:S,8,0)),IF(K104&gt;60,IF(F104="F",VLOOKUP(K104,'F-Weight for Length'!U:AC,8,0),VLOOKUP(K104,'M-Weight for Length'!U:AC,8,0)),IF(F104="F",VLOOKUP(MROUND(HZ104,0.5),'F-Weight for Length'!A:I,8,0),VLOOKUP(MROUND(HZ104,0.5),'M-Weight for Length'!A:I,8,0)))))))),0)</f>
        <v/>
      </c>
      <c r="AH104" s="191" t="str">
        <f>IFERROR(IF(D104="","",IF(F104="","",IF(J104="","",IF(K104="","",IF(AND(K104&gt;23,K104&lt;=60),IF(F104="F",VLOOKUP(MROUND(HZ104,0.5),'F-Weight for Length'!K:S,9,0),VLOOKUP(MROUND(HZ104,0.5),'M-Weight for Length'!K:S,9,0)),IF(K104&gt;60,IF(F104="F",VLOOKUP(K104,'F-Weight for Length'!U:AC,9,0),VLOOKUP(K104,'M-Weight for Length'!U:AC,9,0)),IF(F104="F",VLOOKUP(MROUND(HZ104,0.5),'F-Weight for Length'!A:I,9,0),VLOOKUP(MROUND(HZ104,0.5),'M-Weight for Length'!A:I,9,0)))))))),0)</f>
        <v/>
      </c>
      <c r="AI104" s="192">
        <f t="shared" si="243"/>
        <v>0</v>
      </c>
      <c r="AJ104" s="192">
        <f t="shared" si="244"/>
        <v>0</v>
      </c>
      <c r="AK104" s="192">
        <f t="shared" si="245"/>
        <v>0</v>
      </c>
      <c r="AL104" s="192">
        <f t="shared" si="246"/>
        <v>0</v>
      </c>
      <c r="AM104" s="192">
        <f t="shared" si="247"/>
        <v>0</v>
      </c>
      <c r="AN104" s="192">
        <f t="shared" si="248"/>
        <v>0</v>
      </c>
      <c r="AO104" s="192">
        <f t="shared" si="249"/>
        <v>0</v>
      </c>
      <c r="AP104" s="192">
        <f t="shared" si="250"/>
        <v>0</v>
      </c>
      <c r="AQ104" s="192">
        <f t="shared" si="251"/>
        <v>0</v>
      </c>
      <c r="AR104" s="192">
        <f t="shared" si="252"/>
        <v>0</v>
      </c>
      <c r="AS104" s="192">
        <f t="shared" si="253"/>
        <v>0</v>
      </c>
      <c r="AT104" s="192">
        <f t="shared" si="254"/>
        <v>0</v>
      </c>
      <c r="AU104" s="192">
        <f t="shared" si="255"/>
        <v>0</v>
      </c>
      <c r="AV104" s="192">
        <f t="shared" si="256"/>
        <v>0</v>
      </c>
      <c r="AW104" s="192">
        <f t="shared" si="257"/>
        <v>0</v>
      </c>
      <c r="AX104" s="192">
        <f t="shared" si="258"/>
        <v>0</v>
      </c>
      <c r="AY104" s="192">
        <f t="shared" si="259"/>
        <v>0</v>
      </c>
      <c r="AZ104" s="192">
        <f t="shared" si="260"/>
        <v>0</v>
      </c>
      <c r="BA104" s="192">
        <f t="shared" si="261"/>
        <v>0</v>
      </c>
      <c r="BB104" s="192">
        <f t="shared" si="262"/>
        <v>0</v>
      </c>
      <c r="BC104" s="192">
        <f t="shared" si="263"/>
        <v>0</v>
      </c>
      <c r="BD104" s="192">
        <f t="shared" si="264"/>
        <v>0</v>
      </c>
      <c r="BE104" s="192">
        <f t="shared" si="265"/>
        <v>0</v>
      </c>
      <c r="BF104" s="192">
        <f t="shared" si="266"/>
        <v>0</v>
      </c>
      <c r="BG104" s="192">
        <f t="shared" si="267"/>
        <v>0</v>
      </c>
      <c r="BH104" s="192">
        <f t="shared" si="268"/>
        <v>0</v>
      </c>
      <c r="BI104" s="192">
        <f t="shared" si="269"/>
        <v>0</v>
      </c>
      <c r="BJ104" s="192">
        <f t="shared" si="270"/>
        <v>0</v>
      </c>
      <c r="BK104" s="192">
        <f t="shared" si="271"/>
        <v>0</v>
      </c>
      <c r="BL104" s="192">
        <f t="shared" si="272"/>
        <v>0</v>
      </c>
      <c r="BM104" s="192">
        <f t="shared" si="273"/>
        <v>0</v>
      </c>
      <c r="BN104" s="192">
        <f t="shared" si="274"/>
        <v>0</v>
      </c>
      <c r="BO104" s="192">
        <f t="shared" si="275"/>
        <v>0</v>
      </c>
      <c r="BP104" s="192">
        <f t="shared" si="276"/>
        <v>0</v>
      </c>
      <c r="BQ104" s="192">
        <f t="shared" si="277"/>
        <v>0</v>
      </c>
      <c r="BR104" s="192">
        <f t="shared" si="278"/>
        <v>0</v>
      </c>
      <c r="BS104" s="192">
        <f t="shared" si="279"/>
        <v>0</v>
      </c>
      <c r="BT104" s="192">
        <f t="shared" si="280"/>
        <v>0</v>
      </c>
      <c r="BU104" s="192">
        <f t="shared" si="281"/>
        <v>0</v>
      </c>
      <c r="BV104" s="192">
        <f t="shared" si="282"/>
        <v>0</v>
      </c>
      <c r="BW104" s="192">
        <f t="shared" si="283"/>
        <v>0</v>
      </c>
      <c r="BX104" s="192">
        <f t="shared" si="284"/>
        <v>0</v>
      </c>
      <c r="BY104" s="192">
        <f t="shared" si="285"/>
        <v>0</v>
      </c>
      <c r="BZ104" s="192">
        <f t="shared" si="286"/>
        <v>0</v>
      </c>
      <c r="CA104" s="192">
        <f t="shared" si="287"/>
        <v>0</v>
      </c>
      <c r="CB104" s="192">
        <f t="shared" si="288"/>
        <v>0</v>
      </c>
      <c r="CC104" s="192">
        <f t="shared" si="289"/>
        <v>0</v>
      </c>
      <c r="CD104" s="192">
        <f t="shared" si="290"/>
        <v>0</v>
      </c>
      <c r="CE104" s="192">
        <f t="shared" si="291"/>
        <v>0</v>
      </c>
      <c r="CF104" s="192">
        <f t="shared" si="292"/>
        <v>0</v>
      </c>
      <c r="CG104" s="192">
        <f t="shared" si="293"/>
        <v>0</v>
      </c>
      <c r="CH104" s="192">
        <f t="shared" si="294"/>
        <v>0</v>
      </c>
      <c r="CI104" s="192">
        <f t="shared" si="295"/>
        <v>0</v>
      </c>
      <c r="CJ104" s="192">
        <f t="shared" si="296"/>
        <v>0</v>
      </c>
      <c r="CK104" s="192">
        <f t="shared" si="297"/>
        <v>0</v>
      </c>
      <c r="CL104" s="192">
        <f t="shared" si="298"/>
        <v>0</v>
      </c>
      <c r="CM104" s="192">
        <f t="shared" si="299"/>
        <v>0</v>
      </c>
      <c r="CN104" s="192">
        <f t="shared" si="300"/>
        <v>0</v>
      </c>
      <c r="CO104" s="192">
        <f t="shared" si="301"/>
        <v>0</v>
      </c>
      <c r="CP104" s="192">
        <f t="shared" si="302"/>
        <v>0</v>
      </c>
      <c r="CQ104" s="192">
        <f t="shared" si="303"/>
        <v>0</v>
      </c>
      <c r="CR104" s="192">
        <f t="shared" si="304"/>
        <v>0</v>
      </c>
      <c r="CS104" s="192">
        <f t="shared" si="305"/>
        <v>0</v>
      </c>
      <c r="CT104" s="192">
        <f t="shared" si="306"/>
        <v>0</v>
      </c>
      <c r="CU104" s="192">
        <f t="shared" si="307"/>
        <v>0</v>
      </c>
      <c r="CV104" s="192">
        <f t="shared" si="308"/>
        <v>0</v>
      </c>
      <c r="CW104" s="192">
        <f t="shared" si="309"/>
        <v>0</v>
      </c>
      <c r="CX104" s="192">
        <f t="shared" si="310"/>
        <v>0</v>
      </c>
      <c r="CY104" s="192">
        <f t="shared" si="311"/>
        <v>0</v>
      </c>
      <c r="CZ104" s="192">
        <f t="shared" si="312"/>
        <v>0</v>
      </c>
      <c r="DA104" s="192">
        <f t="shared" si="313"/>
        <v>0</v>
      </c>
      <c r="DB104" s="192">
        <f t="shared" si="314"/>
        <v>0</v>
      </c>
      <c r="DC104" s="192">
        <f t="shared" si="315"/>
        <v>0</v>
      </c>
      <c r="DD104" s="192">
        <f t="shared" si="316"/>
        <v>0</v>
      </c>
      <c r="DE104" s="192">
        <f t="shared" si="317"/>
        <v>0</v>
      </c>
      <c r="DF104" s="192">
        <f t="shared" si="318"/>
        <v>0</v>
      </c>
      <c r="DG104" s="192">
        <f t="shared" si="319"/>
        <v>0</v>
      </c>
      <c r="DH104" s="192">
        <f t="shared" si="320"/>
        <v>0</v>
      </c>
      <c r="DI104" s="192">
        <f t="shared" si="321"/>
        <v>0</v>
      </c>
      <c r="DJ104" s="192">
        <f t="shared" si="322"/>
        <v>0</v>
      </c>
      <c r="DK104" s="192">
        <f t="shared" si="323"/>
        <v>0</v>
      </c>
      <c r="DL104" s="192">
        <f t="shared" si="324"/>
        <v>0</v>
      </c>
      <c r="DM104" s="192">
        <f t="shared" si="325"/>
        <v>0</v>
      </c>
      <c r="DN104" s="192">
        <f t="shared" si="326"/>
        <v>0</v>
      </c>
      <c r="DO104" s="192">
        <f t="shared" si="327"/>
        <v>0</v>
      </c>
      <c r="DP104" s="192">
        <f t="shared" si="328"/>
        <v>0</v>
      </c>
      <c r="DQ104" s="192">
        <f t="shared" si="329"/>
        <v>0</v>
      </c>
      <c r="DR104" s="192">
        <f t="shared" si="330"/>
        <v>0</v>
      </c>
      <c r="DS104" s="192">
        <f t="shared" si="331"/>
        <v>0</v>
      </c>
      <c r="DT104" s="192">
        <f t="shared" si="332"/>
        <v>0</v>
      </c>
      <c r="DU104" s="192">
        <f t="shared" si="333"/>
        <v>0</v>
      </c>
      <c r="DV104" s="193">
        <f t="shared" si="445"/>
        <v>0</v>
      </c>
      <c r="DW104" s="193">
        <f t="shared" si="446"/>
        <v>0</v>
      </c>
      <c r="DX104" s="193">
        <f t="shared" si="447"/>
        <v>0</v>
      </c>
      <c r="DY104" s="193">
        <f t="shared" si="448"/>
        <v>0</v>
      </c>
      <c r="DZ104" s="193">
        <f t="shared" si="449"/>
        <v>0</v>
      </c>
      <c r="EA104" s="192">
        <f t="shared" si="339"/>
        <v>0</v>
      </c>
      <c r="EB104" s="192">
        <f t="shared" si="340"/>
        <v>0</v>
      </c>
      <c r="EC104" s="192">
        <f t="shared" si="341"/>
        <v>0</v>
      </c>
      <c r="ED104" s="192">
        <f t="shared" si="342"/>
        <v>0</v>
      </c>
      <c r="EE104" s="192">
        <f t="shared" si="343"/>
        <v>0</v>
      </c>
      <c r="EF104" s="192">
        <f t="shared" si="344"/>
        <v>0</v>
      </c>
      <c r="EG104" s="192">
        <f t="shared" si="345"/>
        <v>0</v>
      </c>
      <c r="EH104" s="192">
        <f t="shared" si="346"/>
        <v>0</v>
      </c>
      <c r="EI104" s="192">
        <f t="shared" si="347"/>
        <v>0</v>
      </c>
      <c r="EJ104" s="192">
        <f t="shared" si="348"/>
        <v>0</v>
      </c>
      <c r="EK104" s="192">
        <f t="shared" si="349"/>
        <v>0</v>
      </c>
      <c r="EL104" s="192">
        <f t="shared" si="350"/>
        <v>0</v>
      </c>
      <c r="EM104" s="192">
        <f t="shared" si="351"/>
        <v>0</v>
      </c>
      <c r="EN104" s="192">
        <f t="shared" si="352"/>
        <v>0</v>
      </c>
      <c r="EO104" s="192">
        <f t="shared" si="353"/>
        <v>0</v>
      </c>
      <c r="EP104" s="192">
        <f t="shared" si="354"/>
        <v>0</v>
      </c>
      <c r="EQ104" s="192">
        <f t="shared" si="355"/>
        <v>0</v>
      </c>
      <c r="ER104" s="192">
        <f t="shared" si="356"/>
        <v>0</v>
      </c>
      <c r="ES104" s="192">
        <f t="shared" si="357"/>
        <v>0</v>
      </c>
      <c r="ET104" s="192">
        <f t="shared" si="358"/>
        <v>0</v>
      </c>
      <c r="EU104" s="192">
        <f t="shared" si="359"/>
        <v>0</v>
      </c>
      <c r="EV104" s="192">
        <f t="shared" si="360"/>
        <v>0</v>
      </c>
      <c r="EW104" s="192">
        <f t="shared" si="361"/>
        <v>0</v>
      </c>
      <c r="EX104" s="192">
        <f t="shared" si="362"/>
        <v>0</v>
      </c>
      <c r="EY104" s="192">
        <f t="shared" si="363"/>
        <v>0</v>
      </c>
      <c r="EZ104" s="192">
        <f t="shared" si="364"/>
        <v>0</v>
      </c>
      <c r="FA104" s="192">
        <f t="shared" si="365"/>
        <v>0</v>
      </c>
      <c r="FB104" s="192">
        <f t="shared" si="366"/>
        <v>0</v>
      </c>
      <c r="FC104" s="192">
        <f t="shared" si="367"/>
        <v>0</v>
      </c>
      <c r="FD104" s="192">
        <f t="shared" si="368"/>
        <v>0</v>
      </c>
      <c r="FE104" s="192">
        <f t="shared" si="369"/>
        <v>0</v>
      </c>
      <c r="FF104" s="192">
        <f t="shared" si="370"/>
        <v>0</v>
      </c>
      <c r="FG104" s="192">
        <f t="shared" si="371"/>
        <v>0</v>
      </c>
      <c r="FH104" s="192">
        <f t="shared" si="372"/>
        <v>0</v>
      </c>
      <c r="FI104" s="192">
        <f t="shared" si="373"/>
        <v>0</v>
      </c>
      <c r="FJ104" s="192">
        <f t="shared" si="374"/>
        <v>0</v>
      </c>
      <c r="FK104" s="192">
        <f t="shared" si="375"/>
        <v>0</v>
      </c>
      <c r="FL104" s="192">
        <f t="shared" si="376"/>
        <v>0</v>
      </c>
      <c r="FM104" s="192">
        <f t="shared" si="377"/>
        <v>0</v>
      </c>
      <c r="FN104" s="192">
        <f t="shared" si="378"/>
        <v>0</v>
      </c>
      <c r="FO104" s="192">
        <f t="shared" si="379"/>
        <v>0</v>
      </c>
      <c r="FP104" s="192">
        <f t="shared" si="380"/>
        <v>0</v>
      </c>
      <c r="FQ104" s="192">
        <f t="shared" si="381"/>
        <v>0</v>
      </c>
      <c r="FR104" s="192">
        <f t="shared" si="382"/>
        <v>0</v>
      </c>
      <c r="FS104" s="192">
        <f t="shared" si="383"/>
        <v>0</v>
      </c>
      <c r="FT104" s="192">
        <f t="shared" si="384"/>
        <v>0</v>
      </c>
      <c r="FU104" s="192">
        <f t="shared" si="385"/>
        <v>0</v>
      </c>
      <c r="FV104" s="192">
        <f t="shared" si="386"/>
        <v>0</v>
      </c>
      <c r="FW104" s="192">
        <f t="shared" si="387"/>
        <v>0</v>
      </c>
      <c r="FX104" s="192">
        <f t="shared" si="388"/>
        <v>0</v>
      </c>
      <c r="FY104" s="192">
        <f t="shared" si="389"/>
        <v>0</v>
      </c>
      <c r="FZ104" s="192">
        <f t="shared" si="390"/>
        <v>0</v>
      </c>
      <c r="GA104" s="192">
        <f t="shared" si="391"/>
        <v>0</v>
      </c>
      <c r="GB104" s="192">
        <f t="shared" si="392"/>
        <v>0</v>
      </c>
      <c r="GC104" s="192">
        <f t="shared" si="393"/>
        <v>0</v>
      </c>
      <c r="GD104" s="192">
        <f t="shared" si="394"/>
        <v>0</v>
      </c>
      <c r="GE104" s="192">
        <f t="shared" si="395"/>
        <v>0</v>
      </c>
      <c r="GF104" s="192">
        <f t="shared" si="396"/>
        <v>0</v>
      </c>
      <c r="GG104" s="192">
        <f t="shared" si="397"/>
        <v>0</v>
      </c>
      <c r="GH104" s="192">
        <f t="shared" si="398"/>
        <v>0</v>
      </c>
      <c r="GI104" s="192">
        <f t="shared" si="399"/>
        <v>0</v>
      </c>
      <c r="GJ104" s="192">
        <f t="shared" si="400"/>
        <v>0</v>
      </c>
      <c r="GK104" s="192">
        <f t="shared" si="401"/>
        <v>0</v>
      </c>
      <c r="GL104" s="192">
        <f t="shared" si="402"/>
        <v>0</v>
      </c>
      <c r="GM104" s="192">
        <f t="shared" si="403"/>
        <v>0</v>
      </c>
      <c r="GN104" s="192">
        <f t="shared" si="404"/>
        <v>0</v>
      </c>
      <c r="GO104" s="192">
        <f t="shared" si="405"/>
        <v>0</v>
      </c>
      <c r="GP104" s="192">
        <f t="shared" si="406"/>
        <v>0</v>
      </c>
      <c r="GQ104" s="192">
        <f t="shared" si="407"/>
        <v>0</v>
      </c>
      <c r="GR104" s="192">
        <f t="shared" si="408"/>
        <v>0</v>
      </c>
      <c r="GS104" s="192">
        <f t="shared" si="409"/>
        <v>0</v>
      </c>
      <c r="GT104" s="192">
        <f t="shared" si="410"/>
        <v>0</v>
      </c>
      <c r="GU104" s="192">
        <f t="shared" si="411"/>
        <v>0</v>
      </c>
      <c r="GV104" s="192">
        <f t="shared" si="412"/>
        <v>0</v>
      </c>
      <c r="GW104" s="192">
        <f t="shared" si="413"/>
        <v>0</v>
      </c>
      <c r="GX104" s="192">
        <f t="shared" si="414"/>
        <v>0</v>
      </c>
      <c r="GY104" s="192">
        <f t="shared" si="415"/>
        <v>0</v>
      </c>
      <c r="GZ104" s="192">
        <f t="shared" si="416"/>
        <v>0</v>
      </c>
      <c r="HA104" s="192">
        <f t="shared" si="417"/>
        <v>0</v>
      </c>
      <c r="HB104" s="192">
        <f t="shared" si="418"/>
        <v>0</v>
      </c>
      <c r="HC104" s="192">
        <f t="shared" si="419"/>
        <v>0</v>
      </c>
      <c r="HD104" s="192">
        <f t="shared" si="420"/>
        <v>0</v>
      </c>
      <c r="HE104" s="192">
        <f t="shared" si="421"/>
        <v>0</v>
      </c>
      <c r="HF104" s="192">
        <f t="shared" si="422"/>
        <v>0</v>
      </c>
      <c r="HG104" s="192">
        <f t="shared" si="423"/>
        <v>0</v>
      </c>
      <c r="HH104" s="192">
        <f t="shared" si="424"/>
        <v>0</v>
      </c>
      <c r="HI104" s="192">
        <f t="shared" si="425"/>
        <v>0</v>
      </c>
      <c r="HJ104" s="192">
        <f t="shared" si="426"/>
        <v>0</v>
      </c>
      <c r="HK104" s="192">
        <f t="shared" si="427"/>
        <v>0</v>
      </c>
      <c r="HL104" s="192">
        <f t="shared" si="428"/>
        <v>0</v>
      </c>
      <c r="HM104" s="192">
        <f t="shared" si="429"/>
        <v>0</v>
      </c>
      <c r="HN104" s="194">
        <f t="shared" si="450"/>
        <v>0</v>
      </c>
      <c r="HO104" s="194">
        <f t="shared" si="451"/>
        <v>0</v>
      </c>
      <c r="HP104" s="194">
        <f t="shared" si="452"/>
        <v>0</v>
      </c>
      <c r="HQ104" s="194">
        <f t="shared" si="453"/>
        <v>0</v>
      </c>
      <c r="HR104" s="194">
        <f t="shared" si="454"/>
        <v>0</v>
      </c>
      <c r="HS104" s="195" t="str">
        <f t="shared" si="229"/>
        <v/>
      </c>
      <c r="HT104" s="196">
        <f t="shared" si="455"/>
        <v>0</v>
      </c>
      <c r="HU104" s="196">
        <f t="shared" si="456"/>
        <v>0</v>
      </c>
      <c r="HV104" s="197" t="str">
        <f t="shared" si="232"/>
        <v/>
      </c>
      <c r="HW104" s="197" t="str">
        <f t="shared" si="435"/>
        <v/>
      </c>
      <c r="HX104" s="197" t="str">
        <f t="shared" si="436"/>
        <v/>
      </c>
      <c r="HY104" s="195" t="str">
        <f t="shared" si="233"/>
        <v/>
      </c>
      <c r="HZ104" s="30">
        <f t="shared" si="227"/>
        <v>0</v>
      </c>
      <c r="IA104" s="198">
        <f t="shared" si="234"/>
        <v>0</v>
      </c>
      <c r="IB104" s="195"/>
      <c r="IC104" s="195">
        <f t="shared" si="437"/>
        <v>0</v>
      </c>
      <c r="ID104" s="195">
        <f t="shared" si="235"/>
        <v>0</v>
      </c>
      <c r="IE104" s="195">
        <f t="shared" si="438"/>
        <v>0</v>
      </c>
      <c r="IF104" s="195">
        <f t="shared" si="236"/>
        <v>0</v>
      </c>
      <c r="IG104" s="307">
        <f t="shared" si="237"/>
        <v>0</v>
      </c>
      <c r="IH104" s="307">
        <f t="shared" si="238"/>
        <v>0</v>
      </c>
      <c r="II104" s="44">
        <f t="shared" si="239"/>
        <v>0</v>
      </c>
      <c r="IJ104" s="44">
        <f t="shared" si="439"/>
        <v>0</v>
      </c>
      <c r="IK104" s="44">
        <f t="shared" si="440"/>
        <v>0</v>
      </c>
      <c r="IL104" s="44">
        <f t="shared" si="441"/>
        <v>0</v>
      </c>
      <c r="IM104" s="44">
        <f t="shared" si="442"/>
        <v>0</v>
      </c>
      <c r="IN104" s="44">
        <f t="shared" si="443"/>
        <v>0</v>
      </c>
      <c r="IO104" s="44">
        <f t="shared" si="444"/>
        <v>0</v>
      </c>
    </row>
    <row r="105" spans="1:249" ht="18" customHeight="1">
      <c r="A105" s="188">
        <v>99</v>
      </c>
      <c r="B105" s="326"/>
      <c r="C105" s="289"/>
      <c r="D105" s="199"/>
      <c r="E105" s="189"/>
      <c r="F105" s="189"/>
      <c r="G105" s="190"/>
      <c r="H105" s="190"/>
      <c r="I105" s="272"/>
      <c r="J105" s="207"/>
      <c r="K105" s="214" t="str">
        <f t="shared" si="240"/>
        <v/>
      </c>
      <c r="L105" s="200" t="str">
        <f t="shared" si="241"/>
        <v/>
      </c>
      <c r="M105" s="200" t="str">
        <f t="shared" si="242"/>
        <v/>
      </c>
      <c r="N105" s="209" t="str">
        <f t="shared" si="228"/>
        <v/>
      </c>
      <c r="O105" s="208" t="str">
        <f>IFERROR(IF(D105="","",IF(K105="","",IF(I105="","",IF(F105="F",VLOOKUP(K105,F!A:G,2,0),IF(F105="M",VLOOKUP(K105,M!A:G,2,0),""))))),0)</f>
        <v/>
      </c>
      <c r="P105" s="191" t="str">
        <f>IFERROR(IF(D105="","",IF(K105="","",IF(I105="","",IF(F105="F",VLOOKUP(K105,F!A:G,3,0),IF(F105="M",VLOOKUP(K105,M!A:G,3,0),""))))),0)</f>
        <v/>
      </c>
      <c r="Q105" s="191" t="str">
        <f>IFERROR(IF(D105="","",IF(K105="","",IF(I105="","",IF(F105="F",VLOOKUP(K105,F!A:G,4,0),IF(F105="M",VLOOKUP(K105,M!A:G,4,0),""))))),0)</f>
        <v/>
      </c>
      <c r="R105" s="191" t="str">
        <f>IFERROR(IF(D105="","",IF(K105="","",IF(I105="","",IF(F105="F",VLOOKUP(K105,F!A:G,5,0),IF(F105="M",VLOOKUP(K105,M!A:G,5,0),""))))),0)</f>
        <v/>
      </c>
      <c r="S105" s="191" t="str">
        <f>IFERROR(IF(D105="","",IF(K105="","",IF(I105="","",IF(F105="F",VLOOKUP(K105,F!A:G,6,0),IF(F105="M",VLOOKUP(K105,M!A:G,6,0),""))))),0)</f>
        <v/>
      </c>
      <c r="T105" s="191" t="str">
        <f>IFERROR(IF(D105="","",IF(K105="","",IF(I105="","",IF(F105="F",VLOOKUP(K105,F!A:G,7,0),IF(F105="M",VLOOKUP(K105,M!A:G,7,0),""))))),0)</f>
        <v/>
      </c>
      <c r="U105" s="191" t="str">
        <f>IFERROR(IF(D105="","",IF(K105="","",IF(J105="","",IF(F105="F",VLOOKUP(K105,F!A:M,8,0),IF(F105="M",VLOOKUP(K105,M!A:M,8,0),""))))),0)</f>
        <v/>
      </c>
      <c r="V105" s="191" t="str">
        <f>IFERROR(IF(D105="","",IF(K105="","",IF(J105="","",IF(F105="F",VLOOKUP(K105,F!A:M,9,0),IF(F105="M",VLOOKUP(K105,M!A:M,9,0),""))))),0)</f>
        <v/>
      </c>
      <c r="W105" s="191" t="str">
        <f>IFERROR(IF(D105="","",IF(K105="","",IF(J105="","",IF(F105="F",VLOOKUP(K105,F!A:M,10,0),IF(F105="M",VLOOKUP(K105,M!A:M,10,0),""))))),0)</f>
        <v/>
      </c>
      <c r="X105" s="191" t="str">
        <f>IFERROR(IF(D105="","",IF(K105="","",IF(J105="","",IF(F105="F",VLOOKUP(K105,F!A:M,11,0),IF(F105="M",VLOOKUP(K105,M!A:M,11,0),""))))),0)</f>
        <v/>
      </c>
      <c r="Y105" s="191" t="str">
        <f>IFERROR(IF(D105="","",IF(K105="","",IF(J105="","",IF(F105="F",VLOOKUP(K105,F!A:M,12,0),IF(F105="M",VLOOKUP(K105,M!A:M,12,0),""))))),0)</f>
        <v/>
      </c>
      <c r="Z105" s="191" t="str">
        <f>IFERROR(IF(D105="","",IF(K105="","",IF(J105="","",IF(F105="F",VLOOKUP(K105,F!A:M,13,0),IF(F105="M",VLOOKUP(K105,M!A:M,13,0),""))))),0)</f>
        <v/>
      </c>
      <c r="AA105" s="191" t="str">
        <f>IFERROR(IF(D105="","",IF(F105="","",IF(J105="","",IF(K105="","",IF(AND(K105&gt;23,K105&lt;=60),IF(F105="F",VLOOKUP(MROUND(HZ105,0.5),'F-Weight for Length'!K:S,2,0),VLOOKUP(MROUND(HZ105,0.5),'M-Weight for Length'!K:S,2,0)),IF(K105&gt;60,IF(F105="F",VLOOKUP(K105,'F-Weight for Length'!U:AC,2,0),VLOOKUP(K105,'M-Weight for Length'!U:AC,2,0)),IF(F105="F",VLOOKUP(MROUND(HZ105,0.5),'F-Weight for Length'!A:I,2,0),VLOOKUP(MROUND(HZ105,0.5),'M-Weight for Length'!A:I,2,0)))))))),0)</f>
        <v/>
      </c>
      <c r="AB105" s="191" t="str">
        <f>IFERROR(IF(D105="","",IF(F105="","",IF(J105="","",IF(K105="","",IF(AND(K105&gt;23,K105&lt;=60),IF(F105="F",VLOOKUP(MROUND(HZ105,0.5),'F-Weight for Length'!K:S,3,0),VLOOKUP(MROUND(HZ105,0.5),'M-Weight for Length'!K:S,3,0)),IF(K105&gt;60,IF(F105="F",VLOOKUP(K105,'F-Weight for Length'!U:AC,3,0),VLOOKUP(K105,'M-Weight for Length'!U:AC,3,0)),IF(F105="F",VLOOKUP(MROUND(HZ105,0.5),'F-Weight for Length'!A:I,3,0),VLOOKUP(MROUND(HZ105,0.5),'M-Weight for Length'!A:I,3,0)))))))),0)</f>
        <v/>
      </c>
      <c r="AC105" s="191" t="str">
        <f>IFERROR(IF(D105="","",IF(F105="","",IF(J105="","",IF(K105="","",IF(AND(K105&gt;23,K105&lt;=60),IF(F105="F",VLOOKUP(MROUND(HZ105,0.5),'F-Weight for Length'!K:S,4,0),VLOOKUP(MROUND(HZ105,0.5),'M-Weight for Length'!K:S,4,0)),IF(K105&gt;60,IF(F105="F",VLOOKUP(K105,'F-Weight for Length'!U:AC,4,0),VLOOKUP(K105,'M-Weight for Length'!U:AC,4,0)),IF(F105="F",VLOOKUP(MROUND(HZ105,0.5),'F-Weight for Length'!A:I,4,0),VLOOKUP(MROUND(HZ105,0.5),'M-Weight for Length'!A:I,4,0)))))))),0)</f>
        <v/>
      </c>
      <c r="AD105" s="191" t="str">
        <f>IFERROR(IF(D105="","",IF(F105="","",IF(J105="","",IF(K105="","",IF(AND(K105&gt;23,K105&lt;=60),IF(F105="F",VLOOKUP(MROUND(HZ105,0.5),'F-Weight for Length'!K:S,5,0),VLOOKUP(MROUND(HZ105,0.5),'M-Weight for Length'!K:S,5,0)),IF(K105&gt;60,IF(F105="F",VLOOKUP(K105,'F-Weight for Length'!U:AC,5,0),VLOOKUP(K105,'M-Weight for Length'!U:AC,5,0)),IF(F105="F",VLOOKUP(MROUND(HZ105,0.5),'F-Weight for Length'!A:I,5,0),VLOOKUP(MROUND(HZ105,0.5),'M-Weight for Length'!A:I,5,0)))))))),0)</f>
        <v/>
      </c>
      <c r="AE105" s="191" t="str">
        <f>IFERROR(IF(D105="","",IF(F105="","",IF(J105="","",IF(K105="","",IF(AND(K105&gt;23,K105&lt;=60),IF(F105="F",VLOOKUP(MROUND(HZ105,0.5),'F-Weight for Length'!K:S,6,0),VLOOKUP(MROUND(HZ105,0.5),'M-Weight for Length'!K:S,6,0)),IF(K105&gt;60,IF(F105="F",VLOOKUP(K105,'F-Weight for Length'!U:AC,6,0),VLOOKUP(K105,'M-Weight for Length'!U:AC,6,0)),IF(F105="F",VLOOKUP(MROUND(HZ105,0.5),'F-Weight for Length'!A:I,6,0),VLOOKUP(MROUND(HZ105,0.5),'M-Weight for Length'!A:I,6,0)))))))),0)</f>
        <v/>
      </c>
      <c r="AF105" s="191" t="str">
        <f>IFERROR(IF(D105="","",IF(F105="","",IF(J105="","",IF(K105="","",IF(AND(K105&gt;23,K105&lt;=60),IF(F105="F",VLOOKUP(MROUND(HZ105,0.5),'F-Weight for Length'!K:S,7,0),VLOOKUP(MROUND(HZ105,0.5),'M-Weight for Length'!K:S,7,0)),IF(K105&gt;60,IF(F105="F",VLOOKUP(K105,'F-Weight for Length'!U:AC,7,0),VLOOKUP(K105,'M-Weight for Length'!U:AC,7,0)),IF(F105="F",VLOOKUP(MROUND(HZ105,0.5),'F-Weight for Length'!A:I,7,0),VLOOKUP(MROUND(HZ105,0.5),'M-Weight for Length'!A:I,7,0)))))))),0)</f>
        <v/>
      </c>
      <c r="AG105" s="191" t="str">
        <f>IFERROR(IF(D105="","",IF(F105="","",IF(J105="","",IF(K105="","",IF(AND(K105&gt;23,K105&lt;=60),IF(F105="F",VLOOKUP(MROUND(HZ105,0.5),'F-Weight for Length'!K:S,8,0),VLOOKUP(MROUND(HZ105,0.5),'M-Weight for Length'!K:S,8,0)),IF(K105&gt;60,IF(F105="F",VLOOKUP(K105,'F-Weight for Length'!U:AC,8,0),VLOOKUP(K105,'M-Weight for Length'!U:AC,8,0)),IF(F105="F",VLOOKUP(MROUND(HZ105,0.5),'F-Weight for Length'!A:I,8,0),VLOOKUP(MROUND(HZ105,0.5),'M-Weight for Length'!A:I,8,0)))))))),0)</f>
        <v/>
      </c>
      <c r="AH105" s="191" t="str">
        <f>IFERROR(IF(D105="","",IF(F105="","",IF(J105="","",IF(K105="","",IF(AND(K105&gt;23,K105&lt;=60),IF(F105="F",VLOOKUP(MROUND(HZ105,0.5),'F-Weight for Length'!K:S,9,0),VLOOKUP(MROUND(HZ105,0.5),'M-Weight for Length'!K:S,9,0)),IF(K105&gt;60,IF(F105="F",VLOOKUP(K105,'F-Weight for Length'!U:AC,9,0),VLOOKUP(K105,'M-Weight for Length'!U:AC,9,0)),IF(F105="F",VLOOKUP(MROUND(HZ105,0.5),'F-Weight for Length'!A:I,9,0),VLOOKUP(MROUND(HZ105,0.5),'M-Weight for Length'!A:I,9,0)))))))),0)</f>
        <v/>
      </c>
      <c r="AI105" s="192">
        <f t="shared" si="243"/>
        <v>0</v>
      </c>
      <c r="AJ105" s="192">
        <f t="shared" si="244"/>
        <v>0</v>
      </c>
      <c r="AK105" s="192">
        <f t="shared" si="245"/>
        <v>0</v>
      </c>
      <c r="AL105" s="192">
        <f t="shared" si="246"/>
        <v>0</v>
      </c>
      <c r="AM105" s="192">
        <f t="shared" si="247"/>
        <v>0</v>
      </c>
      <c r="AN105" s="192">
        <f t="shared" si="248"/>
        <v>0</v>
      </c>
      <c r="AO105" s="192">
        <f t="shared" si="249"/>
        <v>0</v>
      </c>
      <c r="AP105" s="192">
        <f t="shared" si="250"/>
        <v>0</v>
      </c>
      <c r="AQ105" s="192">
        <f t="shared" si="251"/>
        <v>0</v>
      </c>
      <c r="AR105" s="192">
        <f t="shared" si="252"/>
        <v>0</v>
      </c>
      <c r="AS105" s="192">
        <f t="shared" si="253"/>
        <v>0</v>
      </c>
      <c r="AT105" s="192">
        <f t="shared" si="254"/>
        <v>0</v>
      </c>
      <c r="AU105" s="192">
        <f t="shared" si="255"/>
        <v>0</v>
      </c>
      <c r="AV105" s="192">
        <f t="shared" si="256"/>
        <v>0</v>
      </c>
      <c r="AW105" s="192">
        <f t="shared" si="257"/>
        <v>0</v>
      </c>
      <c r="AX105" s="192">
        <f t="shared" si="258"/>
        <v>0</v>
      </c>
      <c r="AY105" s="192">
        <f t="shared" si="259"/>
        <v>0</v>
      </c>
      <c r="AZ105" s="192">
        <f t="shared" si="260"/>
        <v>0</v>
      </c>
      <c r="BA105" s="192">
        <f t="shared" si="261"/>
        <v>0</v>
      </c>
      <c r="BB105" s="192">
        <f t="shared" si="262"/>
        <v>0</v>
      </c>
      <c r="BC105" s="192">
        <f t="shared" si="263"/>
        <v>0</v>
      </c>
      <c r="BD105" s="192">
        <f t="shared" si="264"/>
        <v>0</v>
      </c>
      <c r="BE105" s="192">
        <f t="shared" si="265"/>
        <v>0</v>
      </c>
      <c r="BF105" s="192">
        <f t="shared" si="266"/>
        <v>0</v>
      </c>
      <c r="BG105" s="192">
        <f t="shared" si="267"/>
        <v>0</v>
      </c>
      <c r="BH105" s="192">
        <f t="shared" si="268"/>
        <v>0</v>
      </c>
      <c r="BI105" s="192">
        <f t="shared" si="269"/>
        <v>0</v>
      </c>
      <c r="BJ105" s="192">
        <f t="shared" si="270"/>
        <v>0</v>
      </c>
      <c r="BK105" s="192">
        <f t="shared" si="271"/>
        <v>0</v>
      </c>
      <c r="BL105" s="192">
        <f t="shared" si="272"/>
        <v>0</v>
      </c>
      <c r="BM105" s="192">
        <f t="shared" si="273"/>
        <v>0</v>
      </c>
      <c r="BN105" s="192">
        <f t="shared" si="274"/>
        <v>0</v>
      </c>
      <c r="BO105" s="192">
        <f t="shared" si="275"/>
        <v>0</v>
      </c>
      <c r="BP105" s="192">
        <f t="shared" si="276"/>
        <v>0</v>
      </c>
      <c r="BQ105" s="192">
        <f t="shared" si="277"/>
        <v>0</v>
      </c>
      <c r="BR105" s="192">
        <f t="shared" si="278"/>
        <v>0</v>
      </c>
      <c r="BS105" s="192">
        <f t="shared" si="279"/>
        <v>0</v>
      </c>
      <c r="BT105" s="192">
        <f t="shared" si="280"/>
        <v>0</v>
      </c>
      <c r="BU105" s="192">
        <f t="shared" si="281"/>
        <v>0</v>
      </c>
      <c r="BV105" s="192">
        <f t="shared" si="282"/>
        <v>0</v>
      </c>
      <c r="BW105" s="192">
        <f t="shared" si="283"/>
        <v>0</v>
      </c>
      <c r="BX105" s="192">
        <f t="shared" si="284"/>
        <v>0</v>
      </c>
      <c r="BY105" s="192">
        <f t="shared" si="285"/>
        <v>0</v>
      </c>
      <c r="BZ105" s="192">
        <f t="shared" si="286"/>
        <v>0</v>
      </c>
      <c r="CA105" s="192">
        <f t="shared" si="287"/>
        <v>0</v>
      </c>
      <c r="CB105" s="192">
        <f t="shared" si="288"/>
        <v>0</v>
      </c>
      <c r="CC105" s="192">
        <f t="shared" si="289"/>
        <v>0</v>
      </c>
      <c r="CD105" s="192">
        <f t="shared" si="290"/>
        <v>0</v>
      </c>
      <c r="CE105" s="192">
        <f t="shared" si="291"/>
        <v>0</v>
      </c>
      <c r="CF105" s="192">
        <f t="shared" si="292"/>
        <v>0</v>
      </c>
      <c r="CG105" s="192">
        <f t="shared" si="293"/>
        <v>0</v>
      </c>
      <c r="CH105" s="192">
        <f t="shared" si="294"/>
        <v>0</v>
      </c>
      <c r="CI105" s="192">
        <f t="shared" si="295"/>
        <v>0</v>
      </c>
      <c r="CJ105" s="192">
        <f t="shared" si="296"/>
        <v>0</v>
      </c>
      <c r="CK105" s="192">
        <f t="shared" si="297"/>
        <v>0</v>
      </c>
      <c r="CL105" s="192">
        <f t="shared" si="298"/>
        <v>0</v>
      </c>
      <c r="CM105" s="192">
        <f t="shared" si="299"/>
        <v>0</v>
      </c>
      <c r="CN105" s="192">
        <f t="shared" si="300"/>
        <v>0</v>
      </c>
      <c r="CO105" s="192">
        <f t="shared" si="301"/>
        <v>0</v>
      </c>
      <c r="CP105" s="192">
        <f t="shared" si="302"/>
        <v>0</v>
      </c>
      <c r="CQ105" s="192">
        <f t="shared" si="303"/>
        <v>0</v>
      </c>
      <c r="CR105" s="192">
        <f t="shared" si="304"/>
        <v>0</v>
      </c>
      <c r="CS105" s="192">
        <f t="shared" si="305"/>
        <v>0</v>
      </c>
      <c r="CT105" s="192">
        <f t="shared" si="306"/>
        <v>0</v>
      </c>
      <c r="CU105" s="192">
        <f t="shared" si="307"/>
        <v>0</v>
      </c>
      <c r="CV105" s="192">
        <f t="shared" si="308"/>
        <v>0</v>
      </c>
      <c r="CW105" s="192">
        <f t="shared" si="309"/>
        <v>0</v>
      </c>
      <c r="CX105" s="192">
        <f t="shared" si="310"/>
        <v>0</v>
      </c>
      <c r="CY105" s="192">
        <f t="shared" si="311"/>
        <v>0</v>
      </c>
      <c r="CZ105" s="192">
        <f t="shared" si="312"/>
        <v>0</v>
      </c>
      <c r="DA105" s="192">
        <f t="shared" si="313"/>
        <v>0</v>
      </c>
      <c r="DB105" s="192">
        <f t="shared" si="314"/>
        <v>0</v>
      </c>
      <c r="DC105" s="192">
        <f t="shared" si="315"/>
        <v>0</v>
      </c>
      <c r="DD105" s="192">
        <f t="shared" si="316"/>
        <v>0</v>
      </c>
      <c r="DE105" s="192">
        <f t="shared" si="317"/>
        <v>0</v>
      </c>
      <c r="DF105" s="192">
        <f t="shared" si="318"/>
        <v>0</v>
      </c>
      <c r="DG105" s="192">
        <f t="shared" si="319"/>
        <v>0</v>
      </c>
      <c r="DH105" s="192">
        <f t="shared" si="320"/>
        <v>0</v>
      </c>
      <c r="DI105" s="192">
        <f t="shared" si="321"/>
        <v>0</v>
      </c>
      <c r="DJ105" s="192">
        <f t="shared" si="322"/>
        <v>0</v>
      </c>
      <c r="DK105" s="192">
        <f t="shared" si="323"/>
        <v>0</v>
      </c>
      <c r="DL105" s="192">
        <f t="shared" si="324"/>
        <v>0</v>
      </c>
      <c r="DM105" s="192">
        <f t="shared" si="325"/>
        <v>0</v>
      </c>
      <c r="DN105" s="192">
        <f t="shared" si="326"/>
        <v>0</v>
      </c>
      <c r="DO105" s="192">
        <f t="shared" si="327"/>
        <v>0</v>
      </c>
      <c r="DP105" s="192">
        <f t="shared" si="328"/>
        <v>0</v>
      </c>
      <c r="DQ105" s="192">
        <f t="shared" si="329"/>
        <v>0</v>
      </c>
      <c r="DR105" s="192">
        <f t="shared" si="330"/>
        <v>0</v>
      </c>
      <c r="DS105" s="192">
        <f t="shared" si="331"/>
        <v>0</v>
      </c>
      <c r="DT105" s="192">
        <f t="shared" si="332"/>
        <v>0</v>
      </c>
      <c r="DU105" s="192">
        <f t="shared" si="333"/>
        <v>0</v>
      </c>
      <c r="DV105" s="193">
        <f t="shared" si="445"/>
        <v>0</v>
      </c>
      <c r="DW105" s="193">
        <f t="shared" si="446"/>
        <v>0</v>
      </c>
      <c r="DX105" s="193">
        <f t="shared" si="447"/>
        <v>0</v>
      </c>
      <c r="DY105" s="193">
        <f t="shared" si="448"/>
        <v>0</v>
      </c>
      <c r="DZ105" s="193">
        <f t="shared" si="449"/>
        <v>0</v>
      </c>
      <c r="EA105" s="192">
        <f t="shared" si="339"/>
        <v>0</v>
      </c>
      <c r="EB105" s="192">
        <f t="shared" si="340"/>
        <v>0</v>
      </c>
      <c r="EC105" s="192">
        <f t="shared" si="341"/>
        <v>0</v>
      </c>
      <c r="ED105" s="192">
        <f t="shared" si="342"/>
        <v>0</v>
      </c>
      <c r="EE105" s="192">
        <f t="shared" si="343"/>
        <v>0</v>
      </c>
      <c r="EF105" s="192">
        <f t="shared" si="344"/>
        <v>0</v>
      </c>
      <c r="EG105" s="192">
        <f t="shared" si="345"/>
        <v>0</v>
      </c>
      <c r="EH105" s="192">
        <f t="shared" si="346"/>
        <v>0</v>
      </c>
      <c r="EI105" s="192">
        <f t="shared" si="347"/>
        <v>0</v>
      </c>
      <c r="EJ105" s="192">
        <f t="shared" si="348"/>
        <v>0</v>
      </c>
      <c r="EK105" s="192">
        <f t="shared" si="349"/>
        <v>0</v>
      </c>
      <c r="EL105" s="192">
        <f t="shared" si="350"/>
        <v>0</v>
      </c>
      <c r="EM105" s="192">
        <f t="shared" si="351"/>
        <v>0</v>
      </c>
      <c r="EN105" s="192">
        <f t="shared" si="352"/>
        <v>0</v>
      </c>
      <c r="EO105" s="192">
        <f t="shared" si="353"/>
        <v>0</v>
      </c>
      <c r="EP105" s="192">
        <f t="shared" si="354"/>
        <v>0</v>
      </c>
      <c r="EQ105" s="192">
        <f t="shared" si="355"/>
        <v>0</v>
      </c>
      <c r="ER105" s="192">
        <f t="shared" si="356"/>
        <v>0</v>
      </c>
      <c r="ES105" s="192">
        <f t="shared" si="357"/>
        <v>0</v>
      </c>
      <c r="ET105" s="192">
        <f t="shared" si="358"/>
        <v>0</v>
      </c>
      <c r="EU105" s="192">
        <f t="shared" si="359"/>
        <v>0</v>
      </c>
      <c r="EV105" s="192">
        <f t="shared" si="360"/>
        <v>0</v>
      </c>
      <c r="EW105" s="192">
        <f t="shared" si="361"/>
        <v>0</v>
      </c>
      <c r="EX105" s="192">
        <f t="shared" si="362"/>
        <v>0</v>
      </c>
      <c r="EY105" s="192">
        <f t="shared" si="363"/>
        <v>0</v>
      </c>
      <c r="EZ105" s="192">
        <f t="shared" si="364"/>
        <v>0</v>
      </c>
      <c r="FA105" s="192">
        <f t="shared" si="365"/>
        <v>0</v>
      </c>
      <c r="FB105" s="192">
        <f t="shared" si="366"/>
        <v>0</v>
      </c>
      <c r="FC105" s="192">
        <f t="shared" si="367"/>
        <v>0</v>
      </c>
      <c r="FD105" s="192">
        <f t="shared" si="368"/>
        <v>0</v>
      </c>
      <c r="FE105" s="192">
        <f t="shared" si="369"/>
        <v>0</v>
      </c>
      <c r="FF105" s="192">
        <f t="shared" si="370"/>
        <v>0</v>
      </c>
      <c r="FG105" s="192">
        <f t="shared" si="371"/>
        <v>0</v>
      </c>
      <c r="FH105" s="192">
        <f t="shared" si="372"/>
        <v>0</v>
      </c>
      <c r="FI105" s="192">
        <f t="shared" si="373"/>
        <v>0</v>
      </c>
      <c r="FJ105" s="192">
        <f t="shared" si="374"/>
        <v>0</v>
      </c>
      <c r="FK105" s="192">
        <f t="shared" si="375"/>
        <v>0</v>
      </c>
      <c r="FL105" s="192">
        <f t="shared" si="376"/>
        <v>0</v>
      </c>
      <c r="FM105" s="192">
        <f t="shared" si="377"/>
        <v>0</v>
      </c>
      <c r="FN105" s="192">
        <f t="shared" si="378"/>
        <v>0</v>
      </c>
      <c r="FO105" s="192">
        <f t="shared" si="379"/>
        <v>0</v>
      </c>
      <c r="FP105" s="192">
        <f t="shared" si="380"/>
        <v>0</v>
      </c>
      <c r="FQ105" s="192">
        <f t="shared" si="381"/>
        <v>0</v>
      </c>
      <c r="FR105" s="192">
        <f t="shared" si="382"/>
        <v>0</v>
      </c>
      <c r="FS105" s="192">
        <f t="shared" si="383"/>
        <v>0</v>
      </c>
      <c r="FT105" s="192">
        <f t="shared" si="384"/>
        <v>0</v>
      </c>
      <c r="FU105" s="192">
        <f t="shared" si="385"/>
        <v>0</v>
      </c>
      <c r="FV105" s="192">
        <f t="shared" si="386"/>
        <v>0</v>
      </c>
      <c r="FW105" s="192">
        <f t="shared" si="387"/>
        <v>0</v>
      </c>
      <c r="FX105" s="192">
        <f t="shared" si="388"/>
        <v>0</v>
      </c>
      <c r="FY105" s="192">
        <f t="shared" si="389"/>
        <v>0</v>
      </c>
      <c r="FZ105" s="192">
        <f t="shared" si="390"/>
        <v>0</v>
      </c>
      <c r="GA105" s="192">
        <f t="shared" si="391"/>
        <v>0</v>
      </c>
      <c r="GB105" s="192">
        <f t="shared" si="392"/>
        <v>0</v>
      </c>
      <c r="GC105" s="192">
        <f t="shared" si="393"/>
        <v>0</v>
      </c>
      <c r="GD105" s="192">
        <f t="shared" si="394"/>
        <v>0</v>
      </c>
      <c r="GE105" s="192">
        <f t="shared" si="395"/>
        <v>0</v>
      </c>
      <c r="GF105" s="192">
        <f t="shared" si="396"/>
        <v>0</v>
      </c>
      <c r="GG105" s="192">
        <f t="shared" si="397"/>
        <v>0</v>
      </c>
      <c r="GH105" s="192">
        <f t="shared" si="398"/>
        <v>0</v>
      </c>
      <c r="GI105" s="192">
        <f t="shared" si="399"/>
        <v>0</v>
      </c>
      <c r="GJ105" s="192">
        <f t="shared" si="400"/>
        <v>0</v>
      </c>
      <c r="GK105" s="192">
        <f t="shared" si="401"/>
        <v>0</v>
      </c>
      <c r="GL105" s="192">
        <f t="shared" si="402"/>
        <v>0</v>
      </c>
      <c r="GM105" s="192">
        <f t="shared" si="403"/>
        <v>0</v>
      </c>
      <c r="GN105" s="192">
        <f t="shared" si="404"/>
        <v>0</v>
      </c>
      <c r="GO105" s="192">
        <f t="shared" si="405"/>
        <v>0</v>
      </c>
      <c r="GP105" s="192">
        <f t="shared" si="406"/>
        <v>0</v>
      </c>
      <c r="GQ105" s="192">
        <f t="shared" si="407"/>
        <v>0</v>
      </c>
      <c r="GR105" s="192">
        <f t="shared" si="408"/>
        <v>0</v>
      </c>
      <c r="GS105" s="192">
        <f t="shared" si="409"/>
        <v>0</v>
      </c>
      <c r="GT105" s="192">
        <f t="shared" si="410"/>
        <v>0</v>
      </c>
      <c r="GU105" s="192">
        <f t="shared" si="411"/>
        <v>0</v>
      </c>
      <c r="GV105" s="192">
        <f t="shared" si="412"/>
        <v>0</v>
      </c>
      <c r="GW105" s="192">
        <f t="shared" si="413"/>
        <v>0</v>
      </c>
      <c r="GX105" s="192">
        <f t="shared" si="414"/>
        <v>0</v>
      </c>
      <c r="GY105" s="192">
        <f t="shared" si="415"/>
        <v>0</v>
      </c>
      <c r="GZ105" s="192">
        <f t="shared" si="416"/>
        <v>0</v>
      </c>
      <c r="HA105" s="192">
        <f t="shared" si="417"/>
        <v>0</v>
      </c>
      <c r="HB105" s="192">
        <f t="shared" si="418"/>
        <v>0</v>
      </c>
      <c r="HC105" s="192">
        <f t="shared" si="419"/>
        <v>0</v>
      </c>
      <c r="HD105" s="192">
        <f t="shared" si="420"/>
        <v>0</v>
      </c>
      <c r="HE105" s="192">
        <f t="shared" si="421"/>
        <v>0</v>
      </c>
      <c r="HF105" s="192">
        <f t="shared" si="422"/>
        <v>0</v>
      </c>
      <c r="HG105" s="192">
        <f t="shared" si="423"/>
        <v>0</v>
      </c>
      <c r="HH105" s="192">
        <f t="shared" si="424"/>
        <v>0</v>
      </c>
      <c r="HI105" s="192">
        <f t="shared" si="425"/>
        <v>0</v>
      </c>
      <c r="HJ105" s="192">
        <f t="shared" si="426"/>
        <v>0</v>
      </c>
      <c r="HK105" s="192">
        <f t="shared" si="427"/>
        <v>0</v>
      </c>
      <c r="HL105" s="192">
        <f t="shared" si="428"/>
        <v>0</v>
      </c>
      <c r="HM105" s="192">
        <f t="shared" si="429"/>
        <v>0</v>
      </c>
      <c r="HN105" s="194">
        <f t="shared" si="450"/>
        <v>0</v>
      </c>
      <c r="HO105" s="194">
        <f t="shared" si="451"/>
        <v>0</v>
      </c>
      <c r="HP105" s="194">
        <f t="shared" si="452"/>
        <v>0</v>
      </c>
      <c r="HQ105" s="194">
        <f t="shared" si="453"/>
        <v>0</v>
      </c>
      <c r="HR105" s="194">
        <f t="shared" si="454"/>
        <v>0</v>
      </c>
      <c r="HS105" s="195" t="str">
        <f t="shared" si="229"/>
        <v/>
      </c>
      <c r="HT105" s="196">
        <f t="shared" si="455"/>
        <v>0</v>
      </c>
      <c r="HU105" s="196">
        <f t="shared" si="456"/>
        <v>0</v>
      </c>
      <c r="HV105" s="197" t="str">
        <f t="shared" si="232"/>
        <v/>
      </c>
      <c r="HW105" s="197" t="str">
        <f t="shared" si="435"/>
        <v/>
      </c>
      <c r="HX105" s="197" t="str">
        <f t="shared" si="436"/>
        <v/>
      </c>
      <c r="HY105" s="195" t="str">
        <f t="shared" si="233"/>
        <v/>
      </c>
      <c r="HZ105" s="30">
        <f t="shared" si="227"/>
        <v>0</v>
      </c>
      <c r="IA105" s="198">
        <f t="shared" si="234"/>
        <v>0</v>
      </c>
      <c r="IB105" s="195"/>
      <c r="IC105" s="195">
        <f t="shared" si="437"/>
        <v>0</v>
      </c>
      <c r="ID105" s="195">
        <f t="shared" si="235"/>
        <v>0</v>
      </c>
      <c r="IE105" s="195">
        <f t="shared" si="438"/>
        <v>0</v>
      </c>
      <c r="IF105" s="195">
        <f t="shared" si="236"/>
        <v>0</v>
      </c>
      <c r="IG105" s="307">
        <f t="shared" si="237"/>
        <v>0</v>
      </c>
      <c r="IH105" s="307">
        <f t="shared" si="238"/>
        <v>0</v>
      </c>
      <c r="II105" s="44">
        <f t="shared" si="239"/>
        <v>0</v>
      </c>
      <c r="IJ105" s="44">
        <f t="shared" si="439"/>
        <v>0</v>
      </c>
      <c r="IK105" s="44">
        <f t="shared" si="440"/>
        <v>0</v>
      </c>
      <c r="IL105" s="44">
        <f t="shared" si="441"/>
        <v>0</v>
      </c>
      <c r="IM105" s="44">
        <f t="shared" si="442"/>
        <v>0</v>
      </c>
      <c r="IN105" s="44">
        <f t="shared" si="443"/>
        <v>0</v>
      </c>
      <c r="IO105" s="44">
        <f t="shared" si="444"/>
        <v>0</v>
      </c>
    </row>
    <row r="106" spans="1:249" ht="18" customHeight="1">
      <c r="A106" s="188">
        <v>100</v>
      </c>
      <c r="B106" s="326"/>
      <c r="C106" s="289"/>
      <c r="D106" s="199"/>
      <c r="E106" s="189"/>
      <c r="F106" s="189"/>
      <c r="G106" s="190"/>
      <c r="H106" s="190"/>
      <c r="I106" s="272"/>
      <c r="J106" s="207"/>
      <c r="K106" s="214" t="str">
        <f t="shared" si="240"/>
        <v/>
      </c>
      <c r="L106" s="200" t="str">
        <f t="shared" si="241"/>
        <v/>
      </c>
      <c r="M106" s="200" t="str">
        <f t="shared" si="242"/>
        <v/>
      </c>
      <c r="N106" s="209" t="str">
        <f t="shared" si="228"/>
        <v/>
      </c>
      <c r="O106" s="208" t="str">
        <f>IFERROR(IF(D106="","",IF(K106="","",IF(I106="","",IF(F106="F",VLOOKUP(K106,F!A:G,2,0),IF(F106="M",VLOOKUP(K106,M!A:G,2,0),""))))),0)</f>
        <v/>
      </c>
      <c r="P106" s="191" t="str">
        <f>IFERROR(IF(D106="","",IF(K106="","",IF(I106="","",IF(F106="F",VLOOKUP(K106,F!A:G,3,0),IF(F106="M",VLOOKUP(K106,M!A:G,3,0),""))))),0)</f>
        <v/>
      </c>
      <c r="Q106" s="191" t="str">
        <f>IFERROR(IF(D106="","",IF(K106="","",IF(I106="","",IF(F106="F",VLOOKUP(K106,F!A:G,4,0),IF(F106="M",VLOOKUP(K106,M!A:G,4,0),""))))),0)</f>
        <v/>
      </c>
      <c r="R106" s="191" t="str">
        <f>IFERROR(IF(D106="","",IF(K106="","",IF(I106="","",IF(F106="F",VLOOKUP(K106,F!A:G,5,0),IF(F106="M",VLOOKUP(K106,M!A:G,5,0),""))))),0)</f>
        <v/>
      </c>
      <c r="S106" s="191" t="str">
        <f>IFERROR(IF(D106="","",IF(K106="","",IF(I106="","",IF(F106="F",VLOOKUP(K106,F!A:G,6,0),IF(F106="M",VLOOKUP(K106,M!A:G,6,0),""))))),0)</f>
        <v/>
      </c>
      <c r="T106" s="191" t="str">
        <f>IFERROR(IF(D106="","",IF(K106="","",IF(I106="","",IF(F106="F",VLOOKUP(K106,F!A:G,7,0),IF(F106="M",VLOOKUP(K106,M!A:G,7,0),""))))),0)</f>
        <v/>
      </c>
      <c r="U106" s="191" t="str">
        <f>IFERROR(IF(D106="","",IF(K106="","",IF(J106="","",IF(F106="F",VLOOKUP(K106,F!A:M,8,0),IF(F106="M",VLOOKUP(K106,M!A:M,8,0),""))))),0)</f>
        <v/>
      </c>
      <c r="V106" s="191" t="str">
        <f>IFERROR(IF(D106="","",IF(K106="","",IF(J106="","",IF(F106="F",VLOOKUP(K106,F!A:M,9,0),IF(F106="M",VLOOKUP(K106,M!A:M,9,0),""))))),0)</f>
        <v/>
      </c>
      <c r="W106" s="191" t="str">
        <f>IFERROR(IF(D106="","",IF(K106="","",IF(J106="","",IF(F106="F",VLOOKUP(K106,F!A:M,10,0),IF(F106="M",VLOOKUP(K106,M!A:M,10,0),""))))),0)</f>
        <v/>
      </c>
      <c r="X106" s="191" t="str">
        <f>IFERROR(IF(D106="","",IF(K106="","",IF(J106="","",IF(F106="F",VLOOKUP(K106,F!A:M,11,0),IF(F106="M",VLOOKUP(K106,M!A:M,11,0),""))))),0)</f>
        <v/>
      </c>
      <c r="Y106" s="191" t="str">
        <f>IFERROR(IF(D106="","",IF(K106="","",IF(J106="","",IF(F106="F",VLOOKUP(K106,F!A:M,12,0),IF(F106="M",VLOOKUP(K106,M!A:M,12,0),""))))),0)</f>
        <v/>
      </c>
      <c r="Z106" s="191" t="str">
        <f>IFERROR(IF(D106="","",IF(K106="","",IF(J106="","",IF(F106="F",VLOOKUP(K106,F!A:M,13,0),IF(F106="M",VLOOKUP(K106,M!A:M,13,0),""))))),0)</f>
        <v/>
      </c>
      <c r="AA106" s="191" t="str">
        <f>IFERROR(IF(D106="","",IF(F106="","",IF(J106="","",IF(K106="","",IF(AND(K106&gt;23,K106&lt;=60),IF(F106="F",VLOOKUP(MROUND(HZ106,0.5),'F-Weight for Length'!K:S,2,0),VLOOKUP(MROUND(HZ106,0.5),'M-Weight for Length'!K:S,2,0)),IF(K106&gt;60,IF(F106="F",VLOOKUP(K106,'F-Weight for Length'!U:AC,2,0),VLOOKUP(K106,'M-Weight for Length'!U:AC,2,0)),IF(F106="F",VLOOKUP(MROUND(HZ106,0.5),'F-Weight for Length'!A:I,2,0),VLOOKUP(MROUND(HZ106,0.5),'M-Weight for Length'!A:I,2,0)))))))),0)</f>
        <v/>
      </c>
      <c r="AB106" s="191" t="str">
        <f>IFERROR(IF(D106="","",IF(F106="","",IF(J106="","",IF(K106="","",IF(AND(K106&gt;23,K106&lt;=60),IF(F106="F",VLOOKUP(MROUND(HZ106,0.5),'F-Weight for Length'!K:S,3,0),VLOOKUP(MROUND(HZ106,0.5),'M-Weight for Length'!K:S,3,0)),IF(K106&gt;60,IF(F106="F",VLOOKUP(K106,'F-Weight for Length'!U:AC,3,0),VLOOKUP(K106,'M-Weight for Length'!U:AC,3,0)),IF(F106="F",VLOOKUP(MROUND(HZ106,0.5),'F-Weight for Length'!A:I,3,0),VLOOKUP(MROUND(HZ106,0.5),'M-Weight for Length'!A:I,3,0)))))))),0)</f>
        <v/>
      </c>
      <c r="AC106" s="191" t="str">
        <f>IFERROR(IF(D106="","",IF(F106="","",IF(J106="","",IF(K106="","",IF(AND(K106&gt;23,K106&lt;=60),IF(F106="F",VLOOKUP(MROUND(HZ106,0.5),'F-Weight for Length'!K:S,4,0),VLOOKUP(MROUND(HZ106,0.5),'M-Weight for Length'!K:S,4,0)),IF(K106&gt;60,IF(F106="F",VLOOKUP(K106,'F-Weight for Length'!U:AC,4,0),VLOOKUP(K106,'M-Weight for Length'!U:AC,4,0)),IF(F106="F",VLOOKUP(MROUND(HZ106,0.5),'F-Weight for Length'!A:I,4,0),VLOOKUP(MROUND(HZ106,0.5),'M-Weight for Length'!A:I,4,0)))))))),0)</f>
        <v/>
      </c>
      <c r="AD106" s="191" t="str">
        <f>IFERROR(IF(D106="","",IF(F106="","",IF(J106="","",IF(K106="","",IF(AND(K106&gt;23,K106&lt;=60),IF(F106="F",VLOOKUP(MROUND(HZ106,0.5),'F-Weight for Length'!K:S,5,0),VLOOKUP(MROUND(HZ106,0.5),'M-Weight for Length'!K:S,5,0)),IF(K106&gt;60,IF(F106="F",VLOOKUP(K106,'F-Weight for Length'!U:AC,5,0),VLOOKUP(K106,'M-Weight for Length'!U:AC,5,0)),IF(F106="F",VLOOKUP(MROUND(HZ106,0.5),'F-Weight for Length'!A:I,5,0),VLOOKUP(MROUND(HZ106,0.5),'M-Weight for Length'!A:I,5,0)))))))),0)</f>
        <v/>
      </c>
      <c r="AE106" s="191" t="str">
        <f>IFERROR(IF(D106="","",IF(F106="","",IF(J106="","",IF(K106="","",IF(AND(K106&gt;23,K106&lt;=60),IF(F106="F",VLOOKUP(MROUND(HZ106,0.5),'F-Weight for Length'!K:S,6,0),VLOOKUP(MROUND(HZ106,0.5),'M-Weight for Length'!K:S,6,0)),IF(K106&gt;60,IF(F106="F",VLOOKUP(K106,'F-Weight for Length'!U:AC,6,0),VLOOKUP(K106,'M-Weight for Length'!U:AC,6,0)),IF(F106="F",VLOOKUP(MROUND(HZ106,0.5),'F-Weight for Length'!A:I,6,0),VLOOKUP(MROUND(HZ106,0.5),'M-Weight for Length'!A:I,6,0)))))))),0)</f>
        <v/>
      </c>
      <c r="AF106" s="191" t="str">
        <f>IFERROR(IF(D106="","",IF(F106="","",IF(J106="","",IF(K106="","",IF(AND(K106&gt;23,K106&lt;=60),IF(F106="F",VLOOKUP(MROUND(HZ106,0.5),'F-Weight for Length'!K:S,7,0),VLOOKUP(MROUND(HZ106,0.5),'M-Weight for Length'!K:S,7,0)),IF(K106&gt;60,IF(F106="F",VLOOKUP(K106,'F-Weight for Length'!U:AC,7,0),VLOOKUP(K106,'M-Weight for Length'!U:AC,7,0)),IF(F106="F",VLOOKUP(MROUND(HZ106,0.5),'F-Weight for Length'!A:I,7,0),VLOOKUP(MROUND(HZ106,0.5),'M-Weight for Length'!A:I,7,0)))))))),0)</f>
        <v/>
      </c>
      <c r="AG106" s="191" t="str">
        <f>IFERROR(IF(D106="","",IF(F106="","",IF(J106="","",IF(K106="","",IF(AND(K106&gt;23,K106&lt;=60),IF(F106="F",VLOOKUP(MROUND(HZ106,0.5),'F-Weight for Length'!K:S,8,0),VLOOKUP(MROUND(HZ106,0.5),'M-Weight for Length'!K:S,8,0)),IF(K106&gt;60,IF(F106="F",VLOOKUP(K106,'F-Weight for Length'!U:AC,8,0),VLOOKUP(K106,'M-Weight for Length'!U:AC,8,0)),IF(F106="F",VLOOKUP(MROUND(HZ106,0.5),'F-Weight for Length'!A:I,8,0),VLOOKUP(MROUND(HZ106,0.5),'M-Weight for Length'!A:I,8,0)))))))),0)</f>
        <v/>
      </c>
      <c r="AH106" s="191" t="str">
        <f>IFERROR(IF(D106="","",IF(F106="","",IF(J106="","",IF(K106="","",IF(AND(K106&gt;23,K106&lt;=60),IF(F106="F",VLOOKUP(MROUND(HZ106,0.5),'F-Weight for Length'!K:S,9,0),VLOOKUP(MROUND(HZ106,0.5),'M-Weight for Length'!K:S,9,0)),IF(K106&gt;60,IF(F106="F",VLOOKUP(K106,'F-Weight for Length'!U:AC,9,0),VLOOKUP(K106,'M-Weight for Length'!U:AC,9,0)),IF(F106="F",VLOOKUP(MROUND(HZ106,0.5),'F-Weight for Length'!A:I,9,0),VLOOKUP(MROUND(HZ106,0.5),'M-Weight for Length'!A:I,9,0)))))))),0)</f>
        <v/>
      </c>
      <c r="AI106" s="192">
        <f t="shared" si="243"/>
        <v>0</v>
      </c>
      <c r="AJ106" s="192">
        <f t="shared" si="244"/>
        <v>0</v>
      </c>
      <c r="AK106" s="192">
        <f t="shared" si="245"/>
        <v>0</v>
      </c>
      <c r="AL106" s="192">
        <f t="shared" si="246"/>
        <v>0</v>
      </c>
      <c r="AM106" s="192">
        <f t="shared" si="247"/>
        <v>0</v>
      </c>
      <c r="AN106" s="192">
        <f t="shared" si="248"/>
        <v>0</v>
      </c>
      <c r="AO106" s="192">
        <f t="shared" si="249"/>
        <v>0</v>
      </c>
      <c r="AP106" s="192">
        <f t="shared" si="250"/>
        <v>0</v>
      </c>
      <c r="AQ106" s="192">
        <f t="shared" si="251"/>
        <v>0</v>
      </c>
      <c r="AR106" s="192">
        <f t="shared" si="252"/>
        <v>0</v>
      </c>
      <c r="AS106" s="192">
        <f t="shared" si="253"/>
        <v>0</v>
      </c>
      <c r="AT106" s="192">
        <f t="shared" si="254"/>
        <v>0</v>
      </c>
      <c r="AU106" s="192">
        <f t="shared" si="255"/>
        <v>0</v>
      </c>
      <c r="AV106" s="192">
        <f t="shared" si="256"/>
        <v>0</v>
      </c>
      <c r="AW106" s="192">
        <f t="shared" si="257"/>
        <v>0</v>
      </c>
      <c r="AX106" s="192">
        <f t="shared" si="258"/>
        <v>0</v>
      </c>
      <c r="AY106" s="192">
        <f t="shared" si="259"/>
        <v>0</v>
      </c>
      <c r="AZ106" s="192">
        <f t="shared" si="260"/>
        <v>0</v>
      </c>
      <c r="BA106" s="192">
        <f t="shared" si="261"/>
        <v>0</v>
      </c>
      <c r="BB106" s="192">
        <f t="shared" si="262"/>
        <v>0</v>
      </c>
      <c r="BC106" s="192">
        <f t="shared" si="263"/>
        <v>0</v>
      </c>
      <c r="BD106" s="192">
        <f t="shared" si="264"/>
        <v>0</v>
      </c>
      <c r="BE106" s="192">
        <f t="shared" si="265"/>
        <v>0</v>
      </c>
      <c r="BF106" s="192">
        <f t="shared" si="266"/>
        <v>0</v>
      </c>
      <c r="BG106" s="192">
        <f t="shared" si="267"/>
        <v>0</v>
      </c>
      <c r="BH106" s="192">
        <f t="shared" si="268"/>
        <v>0</v>
      </c>
      <c r="BI106" s="192">
        <f t="shared" si="269"/>
        <v>0</v>
      </c>
      <c r="BJ106" s="192">
        <f t="shared" si="270"/>
        <v>0</v>
      </c>
      <c r="BK106" s="192">
        <f t="shared" si="271"/>
        <v>0</v>
      </c>
      <c r="BL106" s="192">
        <f t="shared" si="272"/>
        <v>0</v>
      </c>
      <c r="BM106" s="192">
        <f t="shared" si="273"/>
        <v>0</v>
      </c>
      <c r="BN106" s="192">
        <f t="shared" si="274"/>
        <v>0</v>
      </c>
      <c r="BO106" s="192">
        <f t="shared" si="275"/>
        <v>0</v>
      </c>
      <c r="BP106" s="192">
        <f t="shared" si="276"/>
        <v>0</v>
      </c>
      <c r="BQ106" s="192">
        <f t="shared" si="277"/>
        <v>0</v>
      </c>
      <c r="BR106" s="192">
        <f t="shared" si="278"/>
        <v>0</v>
      </c>
      <c r="BS106" s="192">
        <f t="shared" si="279"/>
        <v>0</v>
      </c>
      <c r="BT106" s="192">
        <f t="shared" si="280"/>
        <v>0</v>
      </c>
      <c r="BU106" s="192">
        <f t="shared" si="281"/>
        <v>0</v>
      </c>
      <c r="BV106" s="192">
        <f t="shared" si="282"/>
        <v>0</v>
      </c>
      <c r="BW106" s="192">
        <f t="shared" si="283"/>
        <v>0</v>
      </c>
      <c r="BX106" s="192">
        <f t="shared" si="284"/>
        <v>0</v>
      </c>
      <c r="BY106" s="192">
        <f t="shared" si="285"/>
        <v>0</v>
      </c>
      <c r="BZ106" s="192">
        <f t="shared" si="286"/>
        <v>0</v>
      </c>
      <c r="CA106" s="192">
        <f t="shared" si="287"/>
        <v>0</v>
      </c>
      <c r="CB106" s="192">
        <f t="shared" si="288"/>
        <v>0</v>
      </c>
      <c r="CC106" s="192">
        <f t="shared" si="289"/>
        <v>0</v>
      </c>
      <c r="CD106" s="192">
        <f t="shared" si="290"/>
        <v>0</v>
      </c>
      <c r="CE106" s="192">
        <f t="shared" si="291"/>
        <v>0</v>
      </c>
      <c r="CF106" s="192">
        <f t="shared" si="292"/>
        <v>0</v>
      </c>
      <c r="CG106" s="192">
        <f t="shared" si="293"/>
        <v>0</v>
      </c>
      <c r="CH106" s="192">
        <f t="shared" si="294"/>
        <v>0</v>
      </c>
      <c r="CI106" s="192">
        <f t="shared" si="295"/>
        <v>0</v>
      </c>
      <c r="CJ106" s="192">
        <f t="shared" si="296"/>
        <v>0</v>
      </c>
      <c r="CK106" s="192">
        <f t="shared" si="297"/>
        <v>0</v>
      </c>
      <c r="CL106" s="192">
        <f t="shared" si="298"/>
        <v>0</v>
      </c>
      <c r="CM106" s="192">
        <f t="shared" si="299"/>
        <v>0</v>
      </c>
      <c r="CN106" s="192">
        <f t="shared" si="300"/>
        <v>0</v>
      </c>
      <c r="CO106" s="192">
        <f t="shared" si="301"/>
        <v>0</v>
      </c>
      <c r="CP106" s="192">
        <f t="shared" si="302"/>
        <v>0</v>
      </c>
      <c r="CQ106" s="192">
        <f t="shared" si="303"/>
        <v>0</v>
      </c>
      <c r="CR106" s="192">
        <f t="shared" si="304"/>
        <v>0</v>
      </c>
      <c r="CS106" s="192">
        <f t="shared" si="305"/>
        <v>0</v>
      </c>
      <c r="CT106" s="192">
        <f t="shared" si="306"/>
        <v>0</v>
      </c>
      <c r="CU106" s="192">
        <f t="shared" si="307"/>
        <v>0</v>
      </c>
      <c r="CV106" s="192">
        <f t="shared" si="308"/>
        <v>0</v>
      </c>
      <c r="CW106" s="192">
        <f t="shared" si="309"/>
        <v>0</v>
      </c>
      <c r="CX106" s="192">
        <f t="shared" si="310"/>
        <v>0</v>
      </c>
      <c r="CY106" s="192">
        <f t="shared" si="311"/>
        <v>0</v>
      </c>
      <c r="CZ106" s="192">
        <f t="shared" si="312"/>
        <v>0</v>
      </c>
      <c r="DA106" s="192">
        <f t="shared" si="313"/>
        <v>0</v>
      </c>
      <c r="DB106" s="192">
        <f t="shared" si="314"/>
        <v>0</v>
      </c>
      <c r="DC106" s="192">
        <f t="shared" si="315"/>
        <v>0</v>
      </c>
      <c r="DD106" s="192">
        <f t="shared" si="316"/>
        <v>0</v>
      </c>
      <c r="DE106" s="192">
        <f t="shared" si="317"/>
        <v>0</v>
      </c>
      <c r="DF106" s="192">
        <f t="shared" si="318"/>
        <v>0</v>
      </c>
      <c r="DG106" s="192">
        <f t="shared" si="319"/>
        <v>0</v>
      </c>
      <c r="DH106" s="192">
        <f t="shared" si="320"/>
        <v>0</v>
      </c>
      <c r="DI106" s="192">
        <f t="shared" si="321"/>
        <v>0</v>
      </c>
      <c r="DJ106" s="192">
        <f t="shared" si="322"/>
        <v>0</v>
      </c>
      <c r="DK106" s="192">
        <f t="shared" si="323"/>
        <v>0</v>
      </c>
      <c r="DL106" s="192">
        <f t="shared" si="324"/>
        <v>0</v>
      </c>
      <c r="DM106" s="192">
        <f t="shared" si="325"/>
        <v>0</v>
      </c>
      <c r="DN106" s="192">
        <f t="shared" si="326"/>
        <v>0</v>
      </c>
      <c r="DO106" s="192">
        <f t="shared" si="327"/>
        <v>0</v>
      </c>
      <c r="DP106" s="192">
        <f t="shared" si="328"/>
        <v>0</v>
      </c>
      <c r="DQ106" s="192">
        <f t="shared" si="329"/>
        <v>0</v>
      </c>
      <c r="DR106" s="192">
        <f t="shared" si="330"/>
        <v>0</v>
      </c>
      <c r="DS106" s="192">
        <f t="shared" si="331"/>
        <v>0</v>
      </c>
      <c r="DT106" s="192">
        <f t="shared" si="332"/>
        <v>0</v>
      </c>
      <c r="DU106" s="192">
        <f t="shared" si="333"/>
        <v>0</v>
      </c>
      <c r="DV106" s="193">
        <f t="shared" si="445"/>
        <v>0</v>
      </c>
      <c r="DW106" s="193">
        <f t="shared" si="446"/>
        <v>0</v>
      </c>
      <c r="DX106" s="193">
        <f t="shared" si="447"/>
        <v>0</v>
      </c>
      <c r="DY106" s="193">
        <f t="shared" si="448"/>
        <v>0</v>
      </c>
      <c r="DZ106" s="193">
        <f t="shared" si="449"/>
        <v>0</v>
      </c>
      <c r="EA106" s="192">
        <f t="shared" si="339"/>
        <v>0</v>
      </c>
      <c r="EB106" s="192">
        <f t="shared" si="340"/>
        <v>0</v>
      </c>
      <c r="EC106" s="192">
        <f t="shared" si="341"/>
        <v>0</v>
      </c>
      <c r="ED106" s="192">
        <f t="shared" si="342"/>
        <v>0</v>
      </c>
      <c r="EE106" s="192">
        <f t="shared" si="343"/>
        <v>0</v>
      </c>
      <c r="EF106" s="192">
        <f t="shared" si="344"/>
        <v>0</v>
      </c>
      <c r="EG106" s="192">
        <f t="shared" si="345"/>
        <v>0</v>
      </c>
      <c r="EH106" s="192">
        <f t="shared" si="346"/>
        <v>0</v>
      </c>
      <c r="EI106" s="192">
        <f t="shared" si="347"/>
        <v>0</v>
      </c>
      <c r="EJ106" s="192">
        <f t="shared" si="348"/>
        <v>0</v>
      </c>
      <c r="EK106" s="192">
        <f t="shared" si="349"/>
        <v>0</v>
      </c>
      <c r="EL106" s="192">
        <f t="shared" si="350"/>
        <v>0</v>
      </c>
      <c r="EM106" s="192">
        <f t="shared" si="351"/>
        <v>0</v>
      </c>
      <c r="EN106" s="192">
        <f t="shared" si="352"/>
        <v>0</v>
      </c>
      <c r="EO106" s="192">
        <f t="shared" si="353"/>
        <v>0</v>
      </c>
      <c r="EP106" s="192">
        <f t="shared" si="354"/>
        <v>0</v>
      </c>
      <c r="EQ106" s="192">
        <f t="shared" si="355"/>
        <v>0</v>
      </c>
      <c r="ER106" s="192">
        <f t="shared" si="356"/>
        <v>0</v>
      </c>
      <c r="ES106" s="192">
        <f t="shared" si="357"/>
        <v>0</v>
      </c>
      <c r="ET106" s="192">
        <f t="shared" si="358"/>
        <v>0</v>
      </c>
      <c r="EU106" s="192">
        <f t="shared" si="359"/>
        <v>0</v>
      </c>
      <c r="EV106" s="192">
        <f t="shared" si="360"/>
        <v>0</v>
      </c>
      <c r="EW106" s="192">
        <f t="shared" si="361"/>
        <v>0</v>
      </c>
      <c r="EX106" s="192">
        <f t="shared" si="362"/>
        <v>0</v>
      </c>
      <c r="EY106" s="192">
        <f t="shared" si="363"/>
        <v>0</v>
      </c>
      <c r="EZ106" s="192">
        <f t="shared" si="364"/>
        <v>0</v>
      </c>
      <c r="FA106" s="192">
        <f t="shared" si="365"/>
        <v>0</v>
      </c>
      <c r="FB106" s="192">
        <f t="shared" si="366"/>
        <v>0</v>
      </c>
      <c r="FC106" s="192">
        <f t="shared" si="367"/>
        <v>0</v>
      </c>
      <c r="FD106" s="192">
        <f t="shared" si="368"/>
        <v>0</v>
      </c>
      <c r="FE106" s="192">
        <f t="shared" si="369"/>
        <v>0</v>
      </c>
      <c r="FF106" s="192">
        <f t="shared" si="370"/>
        <v>0</v>
      </c>
      <c r="FG106" s="192">
        <f t="shared" si="371"/>
        <v>0</v>
      </c>
      <c r="FH106" s="192">
        <f t="shared" si="372"/>
        <v>0</v>
      </c>
      <c r="FI106" s="192">
        <f t="shared" si="373"/>
        <v>0</v>
      </c>
      <c r="FJ106" s="192">
        <f t="shared" si="374"/>
        <v>0</v>
      </c>
      <c r="FK106" s="192">
        <f t="shared" si="375"/>
        <v>0</v>
      </c>
      <c r="FL106" s="192">
        <f t="shared" si="376"/>
        <v>0</v>
      </c>
      <c r="FM106" s="192">
        <f t="shared" si="377"/>
        <v>0</v>
      </c>
      <c r="FN106" s="192">
        <f t="shared" si="378"/>
        <v>0</v>
      </c>
      <c r="FO106" s="192">
        <f t="shared" si="379"/>
        <v>0</v>
      </c>
      <c r="FP106" s="192">
        <f t="shared" si="380"/>
        <v>0</v>
      </c>
      <c r="FQ106" s="192">
        <f t="shared" si="381"/>
        <v>0</v>
      </c>
      <c r="FR106" s="192">
        <f t="shared" si="382"/>
        <v>0</v>
      </c>
      <c r="FS106" s="192">
        <f t="shared" si="383"/>
        <v>0</v>
      </c>
      <c r="FT106" s="192">
        <f t="shared" si="384"/>
        <v>0</v>
      </c>
      <c r="FU106" s="192">
        <f t="shared" si="385"/>
        <v>0</v>
      </c>
      <c r="FV106" s="192">
        <f t="shared" si="386"/>
        <v>0</v>
      </c>
      <c r="FW106" s="192">
        <f t="shared" si="387"/>
        <v>0</v>
      </c>
      <c r="FX106" s="192">
        <f t="shared" si="388"/>
        <v>0</v>
      </c>
      <c r="FY106" s="192">
        <f t="shared" si="389"/>
        <v>0</v>
      </c>
      <c r="FZ106" s="192">
        <f t="shared" si="390"/>
        <v>0</v>
      </c>
      <c r="GA106" s="192">
        <f t="shared" si="391"/>
        <v>0</v>
      </c>
      <c r="GB106" s="192">
        <f t="shared" si="392"/>
        <v>0</v>
      </c>
      <c r="GC106" s="192">
        <f t="shared" si="393"/>
        <v>0</v>
      </c>
      <c r="GD106" s="192">
        <f t="shared" si="394"/>
        <v>0</v>
      </c>
      <c r="GE106" s="192">
        <f t="shared" si="395"/>
        <v>0</v>
      </c>
      <c r="GF106" s="192">
        <f t="shared" si="396"/>
        <v>0</v>
      </c>
      <c r="GG106" s="192">
        <f t="shared" si="397"/>
        <v>0</v>
      </c>
      <c r="GH106" s="192">
        <f t="shared" si="398"/>
        <v>0</v>
      </c>
      <c r="GI106" s="192">
        <f t="shared" si="399"/>
        <v>0</v>
      </c>
      <c r="GJ106" s="192">
        <f t="shared" si="400"/>
        <v>0</v>
      </c>
      <c r="GK106" s="192">
        <f t="shared" si="401"/>
        <v>0</v>
      </c>
      <c r="GL106" s="192">
        <f t="shared" si="402"/>
        <v>0</v>
      </c>
      <c r="GM106" s="192">
        <f t="shared" si="403"/>
        <v>0</v>
      </c>
      <c r="GN106" s="192">
        <f t="shared" si="404"/>
        <v>0</v>
      </c>
      <c r="GO106" s="192">
        <f t="shared" si="405"/>
        <v>0</v>
      </c>
      <c r="GP106" s="192">
        <f t="shared" si="406"/>
        <v>0</v>
      </c>
      <c r="GQ106" s="192">
        <f t="shared" si="407"/>
        <v>0</v>
      </c>
      <c r="GR106" s="192">
        <f t="shared" si="408"/>
        <v>0</v>
      </c>
      <c r="GS106" s="192">
        <f t="shared" si="409"/>
        <v>0</v>
      </c>
      <c r="GT106" s="192">
        <f t="shared" si="410"/>
        <v>0</v>
      </c>
      <c r="GU106" s="192">
        <f t="shared" si="411"/>
        <v>0</v>
      </c>
      <c r="GV106" s="192">
        <f t="shared" si="412"/>
        <v>0</v>
      </c>
      <c r="GW106" s="192">
        <f t="shared" si="413"/>
        <v>0</v>
      </c>
      <c r="GX106" s="192">
        <f t="shared" si="414"/>
        <v>0</v>
      </c>
      <c r="GY106" s="192">
        <f t="shared" si="415"/>
        <v>0</v>
      </c>
      <c r="GZ106" s="192">
        <f t="shared" si="416"/>
        <v>0</v>
      </c>
      <c r="HA106" s="192">
        <f t="shared" si="417"/>
        <v>0</v>
      </c>
      <c r="HB106" s="192">
        <f t="shared" si="418"/>
        <v>0</v>
      </c>
      <c r="HC106" s="192">
        <f t="shared" si="419"/>
        <v>0</v>
      </c>
      <c r="HD106" s="192">
        <f t="shared" si="420"/>
        <v>0</v>
      </c>
      <c r="HE106" s="192">
        <f t="shared" si="421"/>
        <v>0</v>
      </c>
      <c r="HF106" s="192">
        <f t="shared" si="422"/>
        <v>0</v>
      </c>
      <c r="HG106" s="192">
        <f t="shared" si="423"/>
        <v>0</v>
      </c>
      <c r="HH106" s="192">
        <f t="shared" si="424"/>
        <v>0</v>
      </c>
      <c r="HI106" s="192">
        <f t="shared" si="425"/>
        <v>0</v>
      </c>
      <c r="HJ106" s="192">
        <f t="shared" si="426"/>
        <v>0</v>
      </c>
      <c r="HK106" s="192">
        <f t="shared" si="427"/>
        <v>0</v>
      </c>
      <c r="HL106" s="192">
        <f t="shared" si="428"/>
        <v>0</v>
      </c>
      <c r="HM106" s="192">
        <f t="shared" si="429"/>
        <v>0</v>
      </c>
      <c r="HN106" s="194">
        <f t="shared" si="450"/>
        <v>0</v>
      </c>
      <c r="HO106" s="194">
        <f t="shared" si="451"/>
        <v>0</v>
      </c>
      <c r="HP106" s="194">
        <f t="shared" si="452"/>
        <v>0</v>
      </c>
      <c r="HQ106" s="194">
        <f t="shared" si="453"/>
        <v>0</v>
      </c>
      <c r="HR106" s="194">
        <f t="shared" si="454"/>
        <v>0</v>
      </c>
      <c r="HS106" s="195" t="str">
        <f t="shared" si="229"/>
        <v/>
      </c>
      <c r="HT106" s="196">
        <f t="shared" si="455"/>
        <v>0</v>
      </c>
      <c r="HU106" s="196">
        <f t="shared" si="456"/>
        <v>0</v>
      </c>
      <c r="HV106" s="197" t="str">
        <f t="shared" si="232"/>
        <v/>
      </c>
      <c r="HW106" s="197" t="str">
        <f t="shared" si="435"/>
        <v/>
      </c>
      <c r="HX106" s="197" t="str">
        <f t="shared" si="436"/>
        <v/>
      </c>
      <c r="HY106" s="195" t="str">
        <f t="shared" si="233"/>
        <v/>
      </c>
      <c r="HZ106" s="30">
        <f t="shared" si="227"/>
        <v>0</v>
      </c>
      <c r="IA106" s="198">
        <f t="shared" si="234"/>
        <v>0</v>
      </c>
      <c r="IB106" s="195"/>
      <c r="IC106" s="195">
        <f t="shared" si="437"/>
        <v>0</v>
      </c>
      <c r="ID106" s="195">
        <f t="shared" si="235"/>
        <v>0</v>
      </c>
      <c r="IE106" s="195">
        <f t="shared" si="438"/>
        <v>0</v>
      </c>
      <c r="IF106" s="195">
        <f t="shared" si="236"/>
        <v>0</v>
      </c>
      <c r="IG106" s="307">
        <f t="shared" si="237"/>
        <v>0</v>
      </c>
      <c r="IH106" s="307">
        <f t="shared" si="238"/>
        <v>0</v>
      </c>
      <c r="II106" s="44">
        <f t="shared" si="239"/>
        <v>0</v>
      </c>
      <c r="IJ106" s="44">
        <f t="shared" si="439"/>
        <v>0</v>
      </c>
      <c r="IK106" s="44">
        <f t="shared" si="440"/>
        <v>0</v>
      </c>
      <c r="IL106" s="44">
        <f t="shared" si="441"/>
        <v>0</v>
      </c>
      <c r="IM106" s="44">
        <f t="shared" si="442"/>
        <v>0</v>
      </c>
      <c r="IN106" s="44">
        <f t="shared" si="443"/>
        <v>0</v>
      </c>
      <c r="IO106" s="44">
        <f t="shared" si="444"/>
        <v>0</v>
      </c>
    </row>
    <row r="107" spans="1:249" ht="18" customHeight="1">
      <c r="A107" s="188">
        <v>101</v>
      </c>
      <c r="B107" s="326"/>
      <c r="C107" s="289"/>
      <c r="D107" s="199"/>
      <c r="E107" s="189"/>
      <c r="F107" s="189"/>
      <c r="G107" s="190"/>
      <c r="H107" s="190"/>
      <c r="I107" s="272"/>
      <c r="J107" s="207"/>
      <c r="K107" s="214" t="str">
        <f t="shared" si="240"/>
        <v/>
      </c>
      <c r="L107" s="200" t="str">
        <f t="shared" si="241"/>
        <v/>
      </c>
      <c r="M107" s="200" t="str">
        <f t="shared" si="242"/>
        <v/>
      </c>
      <c r="N107" s="209" t="str">
        <f t="shared" si="228"/>
        <v/>
      </c>
      <c r="O107" s="208" t="str">
        <f>IFERROR(IF(D107="","",IF(K107="","",IF(I107="","",IF(F107="F",VLOOKUP(K107,F!A:G,2,0),IF(F107="M",VLOOKUP(K107,M!A:G,2,0),""))))),0)</f>
        <v/>
      </c>
      <c r="P107" s="191" t="str">
        <f>IFERROR(IF(D107="","",IF(K107="","",IF(I107="","",IF(F107="F",VLOOKUP(K107,F!A:G,3,0),IF(F107="M",VLOOKUP(K107,M!A:G,3,0),""))))),0)</f>
        <v/>
      </c>
      <c r="Q107" s="191" t="str">
        <f>IFERROR(IF(D107="","",IF(K107="","",IF(I107="","",IF(F107="F",VLOOKUP(K107,F!A:G,4,0),IF(F107="M",VLOOKUP(K107,M!A:G,4,0),""))))),0)</f>
        <v/>
      </c>
      <c r="R107" s="191" t="str">
        <f>IFERROR(IF(D107="","",IF(K107="","",IF(I107="","",IF(F107="F",VLOOKUP(K107,F!A:G,5,0),IF(F107="M",VLOOKUP(K107,M!A:G,5,0),""))))),0)</f>
        <v/>
      </c>
      <c r="S107" s="191" t="str">
        <f>IFERROR(IF(D107="","",IF(K107="","",IF(I107="","",IF(F107="F",VLOOKUP(K107,F!A:G,6,0),IF(F107="M",VLOOKUP(K107,M!A:G,6,0),""))))),0)</f>
        <v/>
      </c>
      <c r="T107" s="191" t="str">
        <f>IFERROR(IF(D107="","",IF(K107="","",IF(I107="","",IF(F107="F",VLOOKUP(K107,F!A:G,7,0),IF(F107="M",VLOOKUP(K107,M!A:G,7,0),""))))),0)</f>
        <v/>
      </c>
      <c r="U107" s="191" t="str">
        <f>IFERROR(IF(D107="","",IF(K107="","",IF(J107="","",IF(F107="F",VLOOKUP(K107,F!A:M,8,0),IF(F107="M",VLOOKUP(K107,M!A:M,8,0),""))))),0)</f>
        <v/>
      </c>
      <c r="V107" s="191" t="str">
        <f>IFERROR(IF(D107="","",IF(K107="","",IF(J107="","",IF(F107="F",VLOOKUP(K107,F!A:M,9,0),IF(F107="M",VLOOKUP(K107,M!A:M,9,0),""))))),0)</f>
        <v/>
      </c>
      <c r="W107" s="191" t="str">
        <f>IFERROR(IF(D107="","",IF(K107="","",IF(J107="","",IF(F107="F",VLOOKUP(K107,F!A:M,10,0),IF(F107="M",VLOOKUP(K107,M!A:M,10,0),""))))),0)</f>
        <v/>
      </c>
      <c r="X107" s="191" t="str">
        <f>IFERROR(IF(D107="","",IF(K107="","",IF(J107="","",IF(F107="F",VLOOKUP(K107,F!A:M,11,0),IF(F107="M",VLOOKUP(K107,M!A:M,11,0),""))))),0)</f>
        <v/>
      </c>
      <c r="Y107" s="191" t="str">
        <f>IFERROR(IF(D107="","",IF(K107="","",IF(J107="","",IF(F107="F",VLOOKUP(K107,F!A:M,12,0),IF(F107="M",VLOOKUP(K107,M!A:M,12,0),""))))),0)</f>
        <v/>
      </c>
      <c r="Z107" s="191" t="str">
        <f>IFERROR(IF(D107="","",IF(K107="","",IF(J107="","",IF(F107="F",VLOOKUP(K107,F!A:M,13,0),IF(F107="M",VLOOKUP(K107,M!A:M,13,0),""))))),0)</f>
        <v/>
      </c>
      <c r="AA107" s="191" t="str">
        <f>IFERROR(IF(D107="","",IF(F107="","",IF(J107="","",IF(K107="","",IF(AND(K107&gt;23,K107&lt;=60),IF(F107="F",VLOOKUP(MROUND(HZ107,0.5),'F-Weight for Length'!K:S,2,0),VLOOKUP(MROUND(HZ107,0.5),'M-Weight for Length'!K:S,2,0)),IF(K107&gt;60,IF(F107="F",VLOOKUP(K107,'F-Weight for Length'!U:AC,2,0),VLOOKUP(K107,'M-Weight for Length'!U:AC,2,0)),IF(F107="F",VLOOKUP(MROUND(HZ107,0.5),'F-Weight for Length'!A:I,2,0),VLOOKUP(MROUND(HZ107,0.5),'M-Weight for Length'!A:I,2,0)))))))),0)</f>
        <v/>
      </c>
      <c r="AB107" s="191" t="str">
        <f>IFERROR(IF(D107="","",IF(F107="","",IF(J107="","",IF(K107="","",IF(AND(K107&gt;23,K107&lt;=60),IF(F107="F",VLOOKUP(MROUND(HZ107,0.5),'F-Weight for Length'!K:S,3,0),VLOOKUP(MROUND(HZ107,0.5),'M-Weight for Length'!K:S,3,0)),IF(K107&gt;60,IF(F107="F",VLOOKUP(K107,'F-Weight for Length'!U:AC,3,0),VLOOKUP(K107,'M-Weight for Length'!U:AC,3,0)),IF(F107="F",VLOOKUP(MROUND(HZ107,0.5),'F-Weight for Length'!A:I,3,0),VLOOKUP(MROUND(HZ107,0.5),'M-Weight for Length'!A:I,3,0)))))))),0)</f>
        <v/>
      </c>
      <c r="AC107" s="191" t="str">
        <f>IFERROR(IF(D107="","",IF(F107="","",IF(J107="","",IF(K107="","",IF(AND(K107&gt;23,K107&lt;=60),IF(F107="F",VLOOKUP(MROUND(HZ107,0.5),'F-Weight for Length'!K:S,4,0),VLOOKUP(MROUND(HZ107,0.5),'M-Weight for Length'!K:S,4,0)),IF(K107&gt;60,IF(F107="F",VLOOKUP(K107,'F-Weight for Length'!U:AC,4,0),VLOOKUP(K107,'M-Weight for Length'!U:AC,4,0)),IF(F107="F",VLOOKUP(MROUND(HZ107,0.5),'F-Weight for Length'!A:I,4,0),VLOOKUP(MROUND(HZ107,0.5),'M-Weight for Length'!A:I,4,0)))))))),0)</f>
        <v/>
      </c>
      <c r="AD107" s="191" t="str">
        <f>IFERROR(IF(D107="","",IF(F107="","",IF(J107="","",IF(K107="","",IF(AND(K107&gt;23,K107&lt;=60),IF(F107="F",VLOOKUP(MROUND(HZ107,0.5),'F-Weight for Length'!K:S,5,0),VLOOKUP(MROUND(HZ107,0.5),'M-Weight for Length'!K:S,5,0)),IF(K107&gt;60,IF(F107="F",VLOOKUP(K107,'F-Weight for Length'!U:AC,5,0),VLOOKUP(K107,'M-Weight for Length'!U:AC,5,0)),IF(F107="F",VLOOKUP(MROUND(HZ107,0.5),'F-Weight for Length'!A:I,5,0),VLOOKUP(MROUND(HZ107,0.5),'M-Weight for Length'!A:I,5,0)))))))),0)</f>
        <v/>
      </c>
      <c r="AE107" s="191" t="str">
        <f>IFERROR(IF(D107="","",IF(F107="","",IF(J107="","",IF(K107="","",IF(AND(K107&gt;23,K107&lt;=60),IF(F107="F",VLOOKUP(MROUND(HZ107,0.5),'F-Weight for Length'!K:S,6,0),VLOOKUP(MROUND(HZ107,0.5),'M-Weight for Length'!K:S,6,0)),IF(K107&gt;60,IF(F107="F",VLOOKUP(K107,'F-Weight for Length'!U:AC,6,0),VLOOKUP(K107,'M-Weight for Length'!U:AC,6,0)),IF(F107="F",VLOOKUP(MROUND(HZ107,0.5),'F-Weight for Length'!A:I,6,0),VLOOKUP(MROUND(HZ107,0.5),'M-Weight for Length'!A:I,6,0)))))))),0)</f>
        <v/>
      </c>
      <c r="AF107" s="191" t="str">
        <f>IFERROR(IF(D107="","",IF(F107="","",IF(J107="","",IF(K107="","",IF(AND(K107&gt;23,K107&lt;=60),IF(F107="F",VLOOKUP(MROUND(HZ107,0.5),'F-Weight for Length'!K:S,7,0),VLOOKUP(MROUND(HZ107,0.5),'M-Weight for Length'!K:S,7,0)),IF(K107&gt;60,IF(F107="F",VLOOKUP(K107,'F-Weight for Length'!U:AC,7,0),VLOOKUP(K107,'M-Weight for Length'!U:AC,7,0)),IF(F107="F",VLOOKUP(MROUND(HZ107,0.5),'F-Weight for Length'!A:I,7,0),VLOOKUP(MROUND(HZ107,0.5),'M-Weight for Length'!A:I,7,0)))))))),0)</f>
        <v/>
      </c>
      <c r="AG107" s="191" t="str">
        <f>IFERROR(IF(D107="","",IF(F107="","",IF(J107="","",IF(K107="","",IF(AND(K107&gt;23,K107&lt;=60),IF(F107="F",VLOOKUP(MROUND(HZ107,0.5),'F-Weight for Length'!K:S,8,0),VLOOKUP(MROUND(HZ107,0.5),'M-Weight for Length'!K:S,8,0)),IF(K107&gt;60,IF(F107="F",VLOOKUP(K107,'F-Weight for Length'!U:AC,8,0),VLOOKUP(K107,'M-Weight for Length'!U:AC,8,0)),IF(F107="F",VLOOKUP(MROUND(HZ107,0.5),'F-Weight for Length'!A:I,8,0),VLOOKUP(MROUND(HZ107,0.5),'M-Weight for Length'!A:I,8,0)))))))),0)</f>
        <v/>
      </c>
      <c r="AH107" s="191" t="str">
        <f>IFERROR(IF(D107="","",IF(F107="","",IF(J107="","",IF(K107="","",IF(AND(K107&gt;23,K107&lt;=60),IF(F107="F",VLOOKUP(MROUND(HZ107,0.5),'F-Weight for Length'!K:S,9,0),VLOOKUP(MROUND(HZ107,0.5),'M-Weight for Length'!K:S,9,0)),IF(K107&gt;60,IF(F107="F",VLOOKUP(K107,'F-Weight for Length'!U:AC,9,0),VLOOKUP(K107,'M-Weight for Length'!U:AC,9,0)),IF(F107="F",VLOOKUP(MROUND(HZ107,0.5),'F-Weight for Length'!A:I,9,0),VLOOKUP(MROUND(HZ107,0.5),'M-Weight for Length'!A:I,9,0)))))))),0)</f>
        <v/>
      </c>
      <c r="AI107" s="192">
        <f t="shared" si="243"/>
        <v>0</v>
      </c>
      <c r="AJ107" s="192">
        <f t="shared" si="244"/>
        <v>0</v>
      </c>
      <c r="AK107" s="192">
        <f t="shared" si="245"/>
        <v>0</v>
      </c>
      <c r="AL107" s="192">
        <f t="shared" si="246"/>
        <v>0</v>
      </c>
      <c r="AM107" s="192">
        <f t="shared" si="247"/>
        <v>0</v>
      </c>
      <c r="AN107" s="192">
        <f t="shared" si="248"/>
        <v>0</v>
      </c>
      <c r="AO107" s="192">
        <f t="shared" si="249"/>
        <v>0</v>
      </c>
      <c r="AP107" s="192">
        <f t="shared" si="250"/>
        <v>0</v>
      </c>
      <c r="AQ107" s="192">
        <f t="shared" si="251"/>
        <v>0</v>
      </c>
      <c r="AR107" s="192">
        <f t="shared" si="252"/>
        <v>0</v>
      </c>
      <c r="AS107" s="192">
        <f t="shared" si="253"/>
        <v>0</v>
      </c>
      <c r="AT107" s="192">
        <f t="shared" si="254"/>
        <v>0</v>
      </c>
      <c r="AU107" s="192">
        <f t="shared" si="255"/>
        <v>0</v>
      </c>
      <c r="AV107" s="192">
        <f t="shared" si="256"/>
        <v>0</v>
      </c>
      <c r="AW107" s="192">
        <f t="shared" si="257"/>
        <v>0</v>
      </c>
      <c r="AX107" s="192">
        <f t="shared" si="258"/>
        <v>0</v>
      </c>
      <c r="AY107" s="192">
        <f t="shared" si="259"/>
        <v>0</v>
      </c>
      <c r="AZ107" s="192">
        <f t="shared" si="260"/>
        <v>0</v>
      </c>
      <c r="BA107" s="192">
        <f t="shared" si="261"/>
        <v>0</v>
      </c>
      <c r="BB107" s="192">
        <f t="shared" si="262"/>
        <v>0</v>
      </c>
      <c r="BC107" s="192">
        <f t="shared" si="263"/>
        <v>0</v>
      </c>
      <c r="BD107" s="192">
        <f t="shared" si="264"/>
        <v>0</v>
      </c>
      <c r="BE107" s="192">
        <f t="shared" si="265"/>
        <v>0</v>
      </c>
      <c r="BF107" s="192">
        <f t="shared" si="266"/>
        <v>0</v>
      </c>
      <c r="BG107" s="192">
        <f t="shared" si="267"/>
        <v>0</v>
      </c>
      <c r="BH107" s="192">
        <f t="shared" si="268"/>
        <v>0</v>
      </c>
      <c r="BI107" s="192">
        <f t="shared" si="269"/>
        <v>0</v>
      </c>
      <c r="BJ107" s="192">
        <f t="shared" si="270"/>
        <v>0</v>
      </c>
      <c r="BK107" s="192">
        <f t="shared" si="271"/>
        <v>0</v>
      </c>
      <c r="BL107" s="192">
        <f t="shared" si="272"/>
        <v>0</v>
      </c>
      <c r="BM107" s="192">
        <f t="shared" si="273"/>
        <v>0</v>
      </c>
      <c r="BN107" s="192">
        <f t="shared" si="274"/>
        <v>0</v>
      </c>
      <c r="BO107" s="192">
        <f t="shared" si="275"/>
        <v>0</v>
      </c>
      <c r="BP107" s="192">
        <f t="shared" si="276"/>
        <v>0</v>
      </c>
      <c r="BQ107" s="192">
        <f t="shared" si="277"/>
        <v>0</v>
      </c>
      <c r="BR107" s="192">
        <f t="shared" si="278"/>
        <v>0</v>
      </c>
      <c r="BS107" s="192">
        <f t="shared" si="279"/>
        <v>0</v>
      </c>
      <c r="BT107" s="192">
        <f t="shared" si="280"/>
        <v>0</v>
      </c>
      <c r="BU107" s="192">
        <f t="shared" si="281"/>
        <v>0</v>
      </c>
      <c r="BV107" s="192">
        <f t="shared" si="282"/>
        <v>0</v>
      </c>
      <c r="BW107" s="192">
        <f t="shared" si="283"/>
        <v>0</v>
      </c>
      <c r="BX107" s="192">
        <f t="shared" si="284"/>
        <v>0</v>
      </c>
      <c r="BY107" s="192">
        <f t="shared" si="285"/>
        <v>0</v>
      </c>
      <c r="BZ107" s="192">
        <f t="shared" si="286"/>
        <v>0</v>
      </c>
      <c r="CA107" s="192">
        <f t="shared" si="287"/>
        <v>0</v>
      </c>
      <c r="CB107" s="192">
        <f t="shared" si="288"/>
        <v>0</v>
      </c>
      <c r="CC107" s="192">
        <f t="shared" si="289"/>
        <v>0</v>
      </c>
      <c r="CD107" s="192">
        <f t="shared" si="290"/>
        <v>0</v>
      </c>
      <c r="CE107" s="192">
        <f t="shared" si="291"/>
        <v>0</v>
      </c>
      <c r="CF107" s="192">
        <f t="shared" si="292"/>
        <v>0</v>
      </c>
      <c r="CG107" s="192">
        <f t="shared" si="293"/>
        <v>0</v>
      </c>
      <c r="CH107" s="192">
        <f t="shared" si="294"/>
        <v>0</v>
      </c>
      <c r="CI107" s="192">
        <f t="shared" si="295"/>
        <v>0</v>
      </c>
      <c r="CJ107" s="192">
        <f t="shared" si="296"/>
        <v>0</v>
      </c>
      <c r="CK107" s="192">
        <f t="shared" si="297"/>
        <v>0</v>
      </c>
      <c r="CL107" s="192">
        <f t="shared" si="298"/>
        <v>0</v>
      </c>
      <c r="CM107" s="192">
        <f t="shared" si="299"/>
        <v>0</v>
      </c>
      <c r="CN107" s="192">
        <f t="shared" si="300"/>
        <v>0</v>
      </c>
      <c r="CO107" s="192">
        <f t="shared" si="301"/>
        <v>0</v>
      </c>
      <c r="CP107" s="192">
        <f t="shared" si="302"/>
        <v>0</v>
      </c>
      <c r="CQ107" s="192">
        <f t="shared" si="303"/>
        <v>0</v>
      </c>
      <c r="CR107" s="192">
        <f t="shared" si="304"/>
        <v>0</v>
      </c>
      <c r="CS107" s="192">
        <f t="shared" si="305"/>
        <v>0</v>
      </c>
      <c r="CT107" s="192">
        <f t="shared" si="306"/>
        <v>0</v>
      </c>
      <c r="CU107" s="192">
        <f t="shared" si="307"/>
        <v>0</v>
      </c>
      <c r="CV107" s="192">
        <f t="shared" si="308"/>
        <v>0</v>
      </c>
      <c r="CW107" s="192">
        <f t="shared" si="309"/>
        <v>0</v>
      </c>
      <c r="CX107" s="192">
        <f t="shared" si="310"/>
        <v>0</v>
      </c>
      <c r="CY107" s="192">
        <f t="shared" si="311"/>
        <v>0</v>
      </c>
      <c r="CZ107" s="192">
        <f t="shared" si="312"/>
        <v>0</v>
      </c>
      <c r="DA107" s="192">
        <f t="shared" si="313"/>
        <v>0</v>
      </c>
      <c r="DB107" s="192">
        <f t="shared" si="314"/>
        <v>0</v>
      </c>
      <c r="DC107" s="192">
        <f t="shared" si="315"/>
        <v>0</v>
      </c>
      <c r="DD107" s="192">
        <f t="shared" si="316"/>
        <v>0</v>
      </c>
      <c r="DE107" s="192">
        <f t="shared" si="317"/>
        <v>0</v>
      </c>
      <c r="DF107" s="192">
        <f t="shared" si="318"/>
        <v>0</v>
      </c>
      <c r="DG107" s="192">
        <f t="shared" si="319"/>
        <v>0</v>
      </c>
      <c r="DH107" s="192">
        <f t="shared" si="320"/>
        <v>0</v>
      </c>
      <c r="DI107" s="192">
        <f t="shared" si="321"/>
        <v>0</v>
      </c>
      <c r="DJ107" s="192">
        <f t="shared" si="322"/>
        <v>0</v>
      </c>
      <c r="DK107" s="192">
        <f t="shared" si="323"/>
        <v>0</v>
      </c>
      <c r="DL107" s="192">
        <f t="shared" si="324"/>
        <v>0</v>
      </c>
      <c r="DM107" s="192">
        <f t="shared" si="325"/>
        <v>0</v>
      </c>
      <c r="DN107" s="192">
        <f t="shared" si="326"/>
        <v>0</v>
      </c>
      <c r="DO107" s="192">
        <f t="shared" si="327"/>
        <v>0</v>
      </c>
      <c r="DP107" s="192">
        <f t="shared" si="328"/>
        <v>0</v>
      </c>
      <c r="DQ107" s="192">
        <f t="shared" si="329"/>
        <v>0</v>
      </c>
      <c r="DR107" s="192">
        <f t="shared" si="330"/>
        <v>0</v>
      </c>
      <c r="DS107" s="192">
        <f t="shared" si="331"/>
        <v>0</v>
      </c>
      <c r="DT107" s="192">
        <f t="shared" si="332"/>
        <v>0</v>
      </c>
      <c r="DU107" s="192">
        <f t="shared" si="333"/>
        <v>0</v>
      </c>
      <c r="DV107" s="193">
        <f t="shared" si="445"/>
        <v>0</v>
      </c>
      <c r="DW107" s="193">
        <f t="shared" si="446"/>
        <v>0</v>
      </c>
      <c r="DX107" s="193">
        <f t="shared" si="447"/>
        <v>0</v>
      </c>
      <c r="DY107" s="193">
        <f t="shared" si="448"/>
        <v>0</v>
      </c>
      <c r="DZ107" s="193">
        <f t="shared" si="449"/>
        <v>0</v>
      </c>
      <c r="EA107" s="192">
        <f t="shared" si="339"/>
        <v>0</v>
      </c>
      <c r="EB107" s="192">
        <f t="shared" si="340"/>
        <v>0</v>
      </c>
      <c r="EC107" s="192">
        <f t="shared" si="341"/>
        <v>0</v>
      </c>
      <c r="ED107" s="192">
        <f t="shared" si="342"/>
        <v>0</v>
      </c>
      <c r="EE107" s="192">
        <f t="shared" si="343"/>
        <v>0</v>
      </c>
      <c r="EF107" s="192">
        <f t="shared" si="344"/>
        <v>0</v>
      </c>
      <c r="EG107" s="192">
        <f t="shared" si="345"/>
        <v>0</v>
      </c>
      <c r="EH107" s="192">
        <f t="shared" si="346"/>
        <v>0</v>
      </c>
      <c r="EI107" s="192">
        <f t="shared" si="347"/>
        <v>0</v>
      </c>
      <c r="EJ107" s="192">
        <f t="shared" si="348"/>
        <v>0</v>
      </c>
      <c r="EK107" s="192">
        <f t="shared" si="349"/>
        <v>0</v>
      </c>
      <c r="EL107" s="192">
        <f t="shared" si="350"/>
        <v>0</v>
      </c>
      <c r="EM107" s="192">
        <f t="shared" si="351"/>
        <v>0</v>
      </c>
      <c r="EN107" s="192">
        <f t="shared" si="352"/>
        <v>0</v>
      </c>
      <c r="EO107" s="192">
        <f t="shared" si="353"/>
        <v>0</v>
      </c>
      <c r="EP107" s="192">
        <f t="shared" si="354"/>
        <v>0</v>
      </c>
      <c r="EQ107" s="192">
        <f t="shared" si="355"/>
        <v>0</v>
      </c>
      <c r="ER107" s="192">
        <f t="shared" si="356"/>
        <v>0</v>
      </c>
      <c r="ES107" s="192">
        <f t="shared" si="357"/>
        <v>0</v>
      </c>
      <c r="ET107" s="192">
        <f t="shared" si="358"/>
        <v>0</v>
      </c>
      <c r="EU107" s="192">
        <f t="shared" si="359"/>
        <v>0</v>
      </c>
      <c r="EV107" s="192">
        <f t="shared" si="360"/>
        <v>0</v>
      </c>
      <c r="EW107" s="192">
        <f t="shared" si="361"/>
        <v>0</v>
      </c>
      <c r="EX107" s="192">
        <f t="shared" si="362"/>
        <v>0</v>
      </c>
      <c r="EY107" s="192">
        <f t="shared" si="363"/>
        <v>0</v>
      </c>
      <c r="EZ107" s="192">
        <f t="shared" si="364"/>
        <v>0</v>
      </c>
      <c r="FA107" s="192">
        <f t="shared" si="365"/>
        <v>0</v>
      </c>
      <c r="FB107" s="192">
        <f t="shared" si="366"/>
        <v>0</v>
      </c>
      <c r="FC107" s="192">
        <f t="shared" si="367"/>
        <v>0</v>
      </c>
      <c r="FD107" s="192">
        <f t="shared" si="368"/>
        <v>0</v>
      </c>
      <c r="FE107" s="192">
        <f t="shared" si="369"/>
        <v>0</v>
      </c>
      <c r="FF107" s="192">
        <f t="shared" si="370"/>
        <v>0</v>
      </c>
      <c r="FG107" s="192">
        <f t="shared" si="371"/>
        <v>0</v>
      </c>
      <c r="FH107" s="192">
        <f t="shared" si="372"/>
        <v>0</v>
      </c>
      <c r="FI107" s="192">
        <f t="shared" si="373"/>
        <v>0</v>
      </c>
      <c r="FJ107" s="192">
        <f t="shared" si="374"/>
        <v>0</v>
      </c>
      <c r="FK107" s="192">
        <f t="shared" si="375"/>
        <v>0</v>
      </c>
      <c r="FL107" s="192">
        <f t="shared" si="376"/>
        <v>0</v>
      </c>
      <c r="FM107" s="192">
        <f t="shared" si="377"/>
        <v>0</v>
      </c>
      <c r="FN107" s="192">
        <f t="shared" si="378"/>
        <v>0</v>
      </c>
      <c r="FO107" s="192">
        <f t="shared" si="379"/>
        <v>0</v>
      </c>
      <c r="FP107" s="192">
        <f t="shared" si="380"/>
        <v>0</v>
      </c>
      <c r="FQ107" s="192">
        <f t="shared" si="381"/>
        <v>0</v>
      </c>
      <c r="FR107" s="192">
        <f t="shared" si="382"/>
        <v>0</v>
      </c>
      <c r="FS107" s="192">
        <f t="shared" si="383"/>
        <v>0</v>
      </c>
      <c r="FT107" s="192">
        <f t="shared" si="384"/>
        <v>0</v>
      </c>
      <c r="FU107" s="192">
        <f t="shared" si="385"/>
        <v>0</v>
      </c>
      <c r="FV107" s="192">
        <f t="shared" si="386"/>
        <v>0</v>
      </c>
      <c r="FW107" s="192">
        <f t="shared" si="387"/>
        <v>0</v>
      </c>
      <c r="FX107" s="192">
        <f t="shared" si="388"/>
        <v>0</v>
      </c>
      <c r="FY107" s="192">
        <f t="shared" si="389"/>
        <v>0</v>
      </c>
      <c r="FZ107" s="192">
        <f t="shared" si="390"/>
        <v>0</v>
      </c>
      <c r="GA107" s="192">
        <f t="shared" si="391"/>
        <v>0</v>
      </c>
      <c r="GB107" s="192">
        <f t="shared" si="392"/>
        <v>0</v>
      </c>
      <c r="GC107" s="192">
        <f t="shared" si="393"/>
        <v>0</v>
      </c>
      <c r="GD107" s="192">
        <f t="shared" si="394"/>
        <v>0</v>
      </c>
      <c r="GE107" s="192">
        <f t="shared" si="395"/>
        <v>0</v>
      </c>
      <c r="GF107" s="192">
        <f t="shared" si="396"/>
        <v>0</v>
      </c>
      <c r="GG107" s="192">
        <f t="shared" si="397"/>
        <v>0</v>
      </c>
      <c r="GH107" s="192">
        <f t="shared" si="398"/>
        <v>0</v>
      </c>
      <c r="GI107" s="192">
        <f t="shared" si="399"/>
        <v>0</v>
      </c>
      <c r="GJ107" s="192">
        <f t="shared" si="400"/>
        <v>0</v>
      </c>
      <c r="GK107" s="192">
        <f t="shared" si="401"/>
        <v>0</v>
      </c>
      <c r="GL107" s="192">
        <f t="shared" si="402"/>
        <v>0</v>
      </c>
      <c r="GM107" s="192">
        <f t="shared" si="403"/>
        <v>0</v>
      </c>
      <c r="GN107" s="192">
        <f t="shared" si="404"/>
        <v>0</v>
      </c>
      <c r="GO107" s="192">
        <f t="shared" si="405"/>
        <v>0</v>
      </c>
      <c r="GP107" s="192">
        <f t="shared" si="406"/>
        <v>0</v>
      </c>
      <c r="GQ107" s="192">
        <f t="shared" si="407"/>
        <v>0</v>
      </c>
      <c r="GR107" s="192">
        <f t="shared" si="408"/>
        <v>0</v>
      </c>
      <c r="GS107" s="192">
        <f t="shared" si="409"/>
        <v>0</v>
      </c>
      <c r="GT107" s="192">
        <f t="shared" si="410"/>
        <v>0</v>
      </c>
      <c r="GU107" s="192">
        <f t="shared" si="411"/>
        <v>0</v>
      </c>
      <c r="GV107" s="192">
        <f t="shared" si="412"/>
        <v>0</v>
      </c>
      <c r="GW107" s="192">
        <f t="shared" si="413"/>
        <v>0</v>
      </c>
      <c r="GX107" s="192">
        <f t="shared" si="414"/>
        <v>0</v>
      </c>
      <c r="GY107" s="192">
        <f t="shared" si="415"/>
        <v>0</v>
      </c>
      <c r="GZ107" s="192">
        <f t="shared" si="416"/>
        <v>0</v>
      </c>
      <c r="HA107" s="192">
        <f t="shared" si="417"/>
        <v>0</v>
      </c>
      <c r="HB107" s="192">
        <f t="shared" si="418"/>
        <v>0</v>
      </c>
      <c r="HC107" s="192">
        <f t="shared" si="419"/>
        <v>0</v>
      </c>
      <c r="HD107" s="192">
        <f t="shared" si="420"/>
        <v>0</v>
      </c>
      <c r="HE107" s="192">
        <f t="shared" si="421"/>
        <v>0</v>
      </c>
      <c r="HF107" s="192">
        <f t="shared" si="422"/>
        <v>0</v>
      </c>
      <c r="HG107" s="192">
        <f t="shared" si="423"/>
        <v>0</v>
      </c>
      <c r="HH107" s="192">
        <f t="shared" si="424"/>
        <v>0</v>
      </c>
      <c r="HI107" s="192">
        <f t="shared" si="425"/>
        <v>0</v>
      </c>
      <c r="HJ107" s="192">
        <f t="shared" si="426"/>
        <v>0</v>
      </c>
      <c r="HK107" s="192">
        <f t="shared" si="427"/>
        <v>0</v>
      </c>
      <c r="HL107" s="192">
        <f t="shared" si="428"/>
        <v>0</v>
      </c>
      <c r="HM107" s="192">
        <f t="shared" si="429"/>
        <v>0</v>
      </c>
      <c r="HN107" s="194">
        <f t="shared" si="450"/>
        <v>0</v>
      </c>
      <c r="HO107" s="194">
        <f t="shared" si="451"/>
        <v>0</v>
      </c>
      <c r="HP107" s="194">
        <f t="shared" si="452"/>
        <v>0</v>
      </c>
      <c r="HQ107" s="194">
        <f t="shared" si="453"/>
        <v>0</v>
      </c>
      <c r="HR107" s="194">
        <f t="shared" si="454"/>
        <v>0</v>
      </c>
      <c r="HS107" s="195" t="str">
        <f t="shared" si="229"/>
        <v/>
      </c>
      <c r="HT107" s="196">
        <f t="shared" si="455"/>
        <v>0</v>
      </c>
      <c r="HU107" s="196">
        <f t="shared" si="456"/>
        <v>0</v>
      </c>
      <c r="HV107" s="197" t="str">
        <f t="shared" si="232"/>
        <v/>
      </c>
      <c r="HW107" s="197" t="str">
        <f t="shared" si="435"/>
        <v/>
      </c>
      <c r="HX107" s="197" t="str">
        <f t="shared" si="436"/>
        <v/>
      </c>
      <c r="HY107" s="195" t="str">
        <f t="shared" si="233"/>
        <v/>
      </c>
      <c r="HZ107" s="30">
        <f t="shared" si="227"/>
        <v>0</v>
      </c>
      <c r="IA107" s="198">
        <f t="shared" si="234"/>
        <v>0</v>
      </c>
      <c r="IB107" s="195"/>
      <c r="IC107" s="195">
        <f t="shared" si="437"/>
        <v>0</v>
      </c>
      <c r="ID107" s="195">
        <f t="shared" si="235"/>
        <v>0</v>
      </c>
      <c r="IE107" s="195">
        <f t="shared" si="438"/>
        <v>0</v>
      </c>
      <c r="IF107" s="195">
        <f t="shared" si="236"/>
        <v>0</v>
      </c>
      <c r="IG107" s="307">
        <f t="shared" si="237"/>
        <v>0</v>
      </c>
      <c r="IH107" s="307">
        <f t="shared" si="238"/>
        <v>0</v>
      </c>
      <c r="II107" s="44">
        <f t="shared" si="239"/>
        <v>0</v>
      </c>
      <c r="IJ107" s="44">
        <f t="shared" si="439"/>
        <v>0</v>
      </c>
      <c r="IK107" s="44">
        <f t="shared" si="440"/>
        <v>0</v>
      </c>
      <c r="IL107" s="44">
        <f t="shared" si="441"/>
        <v>0</v>
      </c>
      <c r="IM107" s="44">
        <f t="shared" si="442"/>
        <v>0</v>
      </c>
      <c r="IN107" s="44">
        <f t="shared" si="443"/>
        <v>0</v>
      </c>
      <c r="IO107" s="44">
        <f t="shared" si="444"/>
        <v>0</v>
      </c>
    </row>
    <row r="108" spans="1:249" ht="18" customHeight="1">
      <c r="A108" s="188">
        <v>102</v>
      </c>
      <c r="B108" s="326"/>
      <c r="C108" s="289"/>
      <c r="D108" s="199"/>
      <c r="E108" s="189"/>
      <c r="F108" s="189"/>
      <c r="G108" s="190"/>
      <c r="H108" s="190"/>
      <c r="I108" s="272"/>
      <c r="J108" s="207"/>
      <c r="K108" s="214" t="str">
        <f t="shared" si="240"/>
        <v/>
      </c>
      <c r="L108" s="200" t="str">
        <f t="shared" si="241"/>
        <v/>
      </c>
      <c r="M108" s="200" t="str">
        <f t="shared" si="242"/>
        <v/>
      </c>
      <c r="N108" s="209" t="str">
        <f t="shared" si="228"/>
        <v/>
      </c>
      <c r="O108" s="208" t="str">
        <f>IFERROR(IF(D108="","",IF(K108="","",IF(I108="","",IF(F108="F",VLOOKUP(K108,F!A:G,2,0),IF(F108="M",VLOOKUP(K108,M!A:G,2,0),""))))),0)</f>
        <v/>
      </c>
      <c r="P108" s="191" t="str">
        <f>IFERROR(IF(D108="","",IF(K108="","",IF(I108="","",IF(F108="F",VLOOKUP(K108,F!A:G,3,0),IF(F108="M",VLOOKUP(K108,M!A:G,3,0),""))))),0)</f>
        <v/>
      </c>
      <c r="Q108" s="191" t="str">
        <f>IFERROR(IF(D108="","",IF(K108="","",IF(I108="","",IF(F108="F",VLOOKUP(K108,F!A:G,4,0),IF(F108="M",VLOOKUP(K108,M!A:G,4,0),""))))),0)</f>
        <v/>
      </c>
      <c r="R108" s="191" t="str">
        <f>IFERROR(IF(D108="","",IF(K108="","",IF(I108="","",IF(F108="F",VLOOKUP(K108,F!A:G,5,0),IF(F108="M",VLOOKUP(K108,M!A:G,5,0),""))))),0)</f>
        <v/>
      </c>
      <c r="S108" s="191" t="str">
        <f>IFERROR(IF(D108="","",IF(K108="","",IF(I108="","",IF(F108="F",VLOOKUP(K108,F!A:G,6,0),IF(F108="M",VLOOKUP(K108,M!A:G,6,0),""))))),0)</f>
        <v/>
      </c>
      <c r="T108" s="191" t="str">
        <f>IFERROR(IF(D108="","",IF(K108="","",IF(I108="","",IF(F108="F",VLOOKUP(K108,F!A:G,7,0),IF(F108="M",VLOOKUP(K108,M!A:G,7,0),""))))),0)</f>
        <v/>
      </c>
      <c r="U108" s="191" t="str">
        <f>IFERROR(IF(D108="","",IF(K108="","",IF(J108="","",IF(F108="F",VLOOKUP(K108,F!A:M,8,0),IF(F108="M",VLOOKUP(K108,M!A:M,8,0),""))))),0)</f>
        <v/>
      </c>
      <c r="V108" s="191" t="str">
        <f>IFERROR(IF(D108="","",IF(K108="","",IF(J108="","",IF(F108="F",VLOOKUP(K108,F!A:M,9,0),IF(F108="M",VLOOKUP(K108,M!A:M,9,0),""))))),0)</f>
        <v/>
      </c>
      <c r="W108" s="191" t="str">
        <f>IFERROR(IF(D108="","",IF(K108="","",IF(J108="","",IF(F108="F",VLOOKUP(K108,F!A:M,10,0),IF(F108="M",VLOOKUP(K108,M!A:M,10,0),""))))),0)</f>
        <v/>
      </c>
      <c r="X108" s="191" t="str">
        <f>IFERROR(IF(D108="","",IF(K108="","",IF(J108="","",IF(F108="F",VLOOKUP(K108,F!A:M,11,0),IF(F108="M",VLOOKUP(K108,M!A:M,11,0),""))))),0)</f>
        <v/>
      </c>
      <c r="Y108" s="191" t="str">
        <f>IFERROR(IF(D108="","",IF(K108="","",IF(J108="","",IF(F108="F",VLOOKUP(K108,F!A:M,12,0),IF(F108="M",VLOOKUP(K108,M!A:M,12,0),""))))),0)</f>
        <v/>
      </c>
      <c r="Z108" s="191" t="str">
        <f>IFERROR(IF(D108="","",IF(K108="","",IF(J108="","",IF(F108="F",VLOOKUP(K108,F!A:M,13,0),IF(F108="M",VLOOKUP(K108,M!A:M,13,0),""))))),0)</f>
        <v/>
      </c>
      <c r="AA108" s="191" t="str">
        <f>IFERROR(IF(D108="","",IF(F108="","",IF(J108="","",IF(K108="","",IF(AND(K108&gt;23,K108&lt;=60),IF(F108="F",VLOOKUP(MROUND(HZ108,0.5),'F-Weight for Length'!K:S,2,0),VLOOKUP(MROUND(HZ108,0.5),'M-Weight for Length'!K:S,2,0)),IF(K108&gt;60,IF(F108="F",VLOOKUP(K108,'F-Weight for Length'!U:AC,2,0),VLOOKUP(K108,'M-Weight for Length'!U:AC,2,0)),IF(F108="F",VLOOKUP(MROUND(HZ108,0.5),'F-Weight for Length'!A:I,2,0),VLOOKUP(MROUND(HZ108,0.5),'M-Weight for Length'!A:I,2,0)))))))),0)</f>
        <v/>
      </c>
      <c r="AB108" s="191" t="str">
        <f>IFERROR(IF(D108="","",IF(F108="","",IF(J108="","",IF(K108="","",IF(AND(K108&gt;23,K108&lt;=60),IF(F108="F",VLOOKUP(MROUND(HZ108,0.5),'F-Weight for Length'!K:S,3,0),VLOOKUP(MROUND(HZ108,0.5),'M-Weight for Length'!K:S,3,0)),IF(K108&gt;60,IF(F108="F",VLOOKUP(K108,'F-Weight for Length'!U:AC,3,0),VLOOKUP(K108,'M-Weight for Length'!U:AC,3,0)),IF(F108="F",VLOOKUP(MROUND(HZ108,0.5),'F-Weight for Length'!A:I,3,0),VLOOKUP(MROUND(HZ108,0.5),'M-Weight for Length'!A:I,3,0)))))))),0)</f>
        <v/>
      </c>
      <c r="AC108" s="191" t="str">
        <f>IFERROR(IF(D108="","",IF(F108="","",IF(J108="","",IF(K108="","",IF(AND(K108&gt;23,K108&lt;=60),IF(F108="F",VLOOKUP(MROUND(HZ108,0.5),'F-Weight for Length'!K:S,4,0),VLOOKUP(MROUND(HZ108,0.5),'M-Weight for Length'!K:S,4,0)),IF(K108&gt;60,IF(F108="F",VLOOKUP(K108,'F-Weight for Length'!U:AC,4,0),VLOOKUP(K108,'M-Weight for Length'!U:AC,4,0)),IF(F108="F",VLOOKUP(MROUND(HZ108,0.5),'F-Weight for Length'!A:I,4,0),VLOOKUP(MROUND(HZ108,0.5),'M-Weight for Length'!A:I,4,0)))))))),0)</f>
        <v/>
      </c>
      <c r="AD108" s="191" t="str">
        <f>IFERROR(IF(D108="","",IF(F108="","",IF(J108="","",IF(K108="","",IF(AND(K108&gt;23,K108&lt;=60),IF(F108="F",VLOOKUP(MROUND(HZ108,0.5),'F-Weight for Length'!K:S,5,0),VLOOKUP(MROUND(HZ108,0.5),'M-Weight for Length'!K:S,5,0)),IF(K108&gt;60,IF(F108="F",VLOOKUP(K108,'F-Weight for Length'!U:AC,5,0),VLOOKUP(K108,'M-Weight for Length'!U:AC,5,0)),IF(F108="F",VLOOKUP(MROUND(HZ108,0.5),'F-Weight for Length'!A:I,5,0),VLOOKUP(MROUND(HZ108,0.5),'M-Weight for Length'!A:I,5,0)))))))),0)</f>
        <v/>
      </c>
      <c r="AE108" s="191" t="str">
        <f>IFERROR(IF(D108="","",IF(F108="","",IF(J108="","",IF(K108="","",IF(AND(K108&gt;23,K108&lt;=60),IF(F108="F",VLOOKUP(MROUND(HZ108,0.5),'F-Weight for Length'!K:S,6,0),VLOOKUP(MROUND(HZ108,0.5),'M-Weight for Length'!K:S,6,0)),IF(K108&gt;60,IF(F108="F",VLOOKUP(K108,'F-Weight for Length'!U:AC,6,0),VLOOKUP(K108,'M-Weight for Length'!U:AC,6,0)),IF(F108="F",VLOOKUP(MROUND(HZ108,0.5),'F-Weight for Length'!A:I,6,0),VLOOKUP(MROUND(HZ108,0.5),'M-Weight for Length'!A:I,6,0)))))))),0)</f>
        <v/>
      </c>
      <c r="AF108" s="191" t="str">
        <f>IFERROR(IF(D108="","",IF(F108="","",IF(J108="","",IF(K108="","",IF(AND(K108&gt;23,K108&lt;=60),IF(F108="F",VLOOKUP(MROUND(HZ108,0.5),'F-Weight for Length'!K:S,7,0),VLOOKUP(MROUND(HZ108,0.5),'M-Weight for Length'!K:S,7,0)),IF(K108&gt;60,IF(F108="F",VLOOKUP(K108,'F-Weight for Length'!U:AC,7,0),VLOOKUP(K108,'M-Weight for Length'!U:AC,7,0)),IF(F108="F",VLOOKUP(MROUND(HZ108,0.5),'F-Weight for Length'!A:I,7,0),VLOOKUP(MROUND(HZ108,0.5),'M-Weight for Length'!A:I,7,0)))))))),0)</f>
        <v/>
      </c>
      <c r="AG108" s="191" t="str">
        <f>IFERROR(IF(D108="","",IF(F108="","",IF(J108="","",IF(K108="","",IF(AND(K108&gt;23,K108&lt;=60),IF(F108="F",VLOOKUP(MROUND(HZ108,0.5),'F-Weight for Length'!K:S,8,0),VLOOKUP(MROUND(HZ108,0.5),'M-Weight for Length'!K:S,8,0)),IF(K108&gt;60,IF(F108="F",VLOOKUP(K108,'F-Weight for Length'!U:AC,8,0),VLOOKUP(K108,'M-Weight for Length'!U:AC,8,0)),IF(F108="F",VLOOKUP(MROUND(HZ108,0.5),'F-Weight for Length'!A:I,8,0),VLOOKUP(MROUND(HZ108,0.5),'M-Weight for Length'!A:I,8,0)))))))),0)</f>
        <v/>
      </c>
      <c r="AH108" s="191" t="str">
        <f>IFERROR(IF(D108="","",IF(F108="","",IF(J108="","",IF(K108="","",IF(AND(K108&gt;23,K108&lt;=60),IF(F108="F",VLOOKUP(MROUND(HZ108,0.5),'F-Weight for Length'!K:S,9,0),VLOOKUP(MROUND(HZ108,0.5),'M-Weight for Length'!K:S,9,0)),IF(K108&gt;60,IF(F108="F",VLOOKUP(K108,'F-Weight for Length'!U:AC,9,0),VLOOKUP(K108,'M-Weight for Length'!U:AC,9,0)),IF(F108="F",VLOOKUP(MROUND(HZ108,0.5),'F-Weight for Length'!A:I,9,0),VLOOKUP(MROUND(HZ108,0.5),'M-Weight for Length'!A:I,9,0)))))))),0)</f>
        <v/>
      </c>
      <c r="AI108" s="192">
        <f t="shared" si="243"/>
        <v>0</v>
      </c>
      <c r="AJ108" s="192">
        <f t="shared" si="244"/>
        <v>0</v>
      </c>
      <c r="AK108" s="192">
        <f t="shared" si="245"/>
        <v>0</v>
      </c>
      <c r="AL108" s="192">
        <f t="shared" si="246"/>
        <v>0</v>
      </c>
      <c r="AM108" s="192">
        <f t="shared" si="247"/>
        <v>0</v>
      </c>
      <c r="AN108" s="192">
        <f t="shared" si="248"/>
        <v>0</v>
      </c>
      <c r="AO108" s="192">
        <f t="shared" si="249"/>
        <v>0</v>
      </c>
      <c r="AP108" s="192">
        <f t="shared" si="250"/>
        <v>0</v>
      </c>
      <c r="AQ108" s="192">
        <f t="shared" si="251"/>
        <v>0</v>
      </c>
      <c r="AR108" s="192">
        <f t="shared" si="252"/>
        <v>0</v>
      </c>
      <c r="AS108" s="192">
        <f t="shared" si="253"/>
        <v>0</v>
      </c>
      <c r="AT108" s="192">
        <f t="shared" si="254"/>
        <v>0</v>
      </c>
      <c r="AU108" s="192">
        <f t="shared" si="255"/>
        <v>0</v>
      </c>
      <c r="AV108" s="192">
        <f t="shared" si="256"/>
        <v>0</v>
      </c>
      <c r="AW108" s="192">
        <f t="shared" si="257"/>
        <v>0</v>
      </c>
      <c r="AX108" s="192">
        <f t="shared" si="258"/>
        <v>0</v>
      </c>
      <c r="AY108" s="192">
        <f t="shared" si="259"/>
        <v>0</v>
      </c>
      <c r="AZ108" s="192">
        <f t="shared" si="260"/>
        <v>0</v>
      </c>
      <c r="BA108" s="192">
        <f t="shared" si="261"/>
        <v>0</v>
      </c>
      <c r="BB108" s="192">
        <f t="shared" si="262"/>
        <v>0</v>
      </c>
      <c r="BC108" s="192">
        <f t="shared" si="263"/>
        <v>0</v>
      </c>
      <c r="BD108" s="192">
        <f t="shared" si="264"/>
        <v>0</v>
      </c>
      <c r="BE108" s="192">
        <f t="shared" si="265"/>
        <v>0</v>
      </c>
      <c r="BF108" s="192">
        <f t="shared" si="266"/>
        <v>0</v>
      </c>
      <c r="BG108" s="192">
        <f t="shared" si="267"/>
        <v>0</v>
      </c>
      <c r="BH108" s="192">
        <f t="shared" si="268"/>
        <v>0</v>
      </c>
      <c r="BI108" s="192">
        <f t="shared" si="269"/>
        <v>0</v>
      </c>
      <c r="BJ108" s="192">
        <f t="shared" si="270"/>
        <v>0</v>
      </c>
      <c r="BK108" s="192">
        <f t="shared" si="271"/>
        <v>0</v>
      </c>
      <c r="BL108" s="192">
        <f t="shared" si="272"/>
        <v>0</v>
      </c>
      <c r="BM108" s="192">
        <f t="shared" si="273"/>
        <v>0</v>
      </c>
      <c r="BN108" s="192">
        <f t="shared" si="274"/>
        <v>0</v>
      </c>
      <c r="BO108" s="192">
        <f t="shared" si="275"/>
        <v>0</v>
      </c>
      <c r="BP108" s="192">
        <f t="shared" si="276"/>
        <v>0</v>
      </c>
      <c r="BQ108" s="192">
        <f t="shared" si="277"/>
        <v>0</v>
      </c>
      <c r="BR108" s="192">
        <f t="shared" si="278"/>
        <v>0</v>
      </c>
      <c r="BS108" s="192">
        <f t="shared" si="279"/>
        <v>0</v>
      </c>
      <c r="BT108" s="192">
        <f t="shared" si="280"/>
        <v>0</v>
      </c>
      <c r="BU108" s="192">
        <f t="shared" si="281"/>
        <v>0</v>
      </c>
      <c r="BV108" s="192">
        <f t="shared" si="282"/>
        <v>0</v>
      </c>
      <c r="BW108" s="192">
        <f t="shared" si="283"/>
        <v>0</v>
      </c>
      <c r="BX108" s="192">
        <f t="shared" si="284"/>
        <v>0</v>
      </c>
      <c r="BY108" s="192">
        <f t="shared" si="285"/>
        <v>0</v>
      </c>
      <c r="BZ108" s="192">
        <f t="shared" si="286"/>
        <v>0</v>
      </c>
      <c r="CA108" s="192">
        <f t="shared" si="287"/>
        <v>0</v>
      </c>
      <c r="CB108" s="192">
        <f t="shared" si="288"/>
        <v>0</v>
      </c>
      <c r="CC108" s="192">
        <f t="shared" si="289"/>
        <v>0</v>
      </c>
      <c r="CD108" s="192">
        <f t="shared" si="290"/>
        <v>0</v>
      </c>
      <c r="CE108" s="192">
        <f t="shared" si="291"/>
        <v>0</v>
      </c>
      <c r="CF108" s="192">
        <f t="shared" si="292"/>
        <v>0</v>
      </c>
      <c r="CG108" s="192">
        <f t="shared" si="293"/>
        <v>0</v>
      </c>
      <c r="CH108" s="192">
        <f t="shared" si="294"/>
        <v>0</v>
      </c>
      <c r="CI108" s="192">
        <f t="shared" si="295"/>
        <v>0</v>
      </c>
      <c r="CJ108" s="192">
        <f t="shared" si="296"/>
        <v>0</v>
      </c>
      <c r="CK108" s="192">
        <f t="shared" si="297"/>
        <v>0</v>
      </c>
      <c r="CL108" s="192">
        <f t="shared" si="298"/>
        <v>0</v>
      </c>
      <c r="CM108" s="192">
        <f t="shared" si="299"/>
        <v>0</v>
      </c>
      <c r="CN108" s="192">
        <f t="shared" si="300"/>
        <v>0</v>
      </c>
      <c r="CO108" s="192">
        <f t="shared" si="301"/>
        <v>0</v>
      </c>
      <c r="CP108" s="192">
        <f t="shared" si="302"/>
        <v>0</v>
      </c>
      <c r="CQ108" s="192">
        <f t="shared" si="303"/>
        <v>0</v>
      </c>
      <c r="CR108" s="192">
        <f t="shared" si="304"/>
        <v>0</v>
      </c>
      <c r="CS108" s="192">
        <f t="shared" si="305"/>
        <v>0</v>
      </c>
      <c r="CT108" s="192">
        <f t="shared" si="306"/>
        <v>0</v>
      </c>
      <c r="CU108" s="192">
        <f t="shared" si="307"/>
        <v>0</v>
      </c>
      <c r="CV108" s="192">
        <f t="shared" si="308"/>
        <v>0</v>
      </c>
      <c r="CW108" s="192">
        <f t="shared" si="309"/>
        <v>0</v>
      </c>
      <c r="CX108" s="192">
        <f t="shared" si="310"/>
        <v>0</v>
      </c>
      <c r="CY108" s="192">
        <f t="shared" si="311"/>
        <v>0</v>
      </c>
      <c r="CZ108" s="192">
        <f t="shared" si="312"/>
        <v>0</v>
      </c>
      <c r="DA108" s="192">
        <f t="shared" si="313"/>
        <v>0</v>
      </c>
      <c r="DB108" s="192">
        <f t="shared" si="314"/>
        <v>0</v>
      </c>
      <c r="DC108" s="192">
        <f t="shared" si="315"/>
        <v>0</v>
      </c>
      <c r="DD108" s="192">
        <f t="shared" si="316"/>
        <v>0</v>
      </c>
      <c r="DE108" s="192">
        <f t="shared" si="317"/>
        <v>0</v>
      </c>
      <c r="DF108" s="192">
        <f t="shared" si="318"/>
        <v>0</v>
      </c>
      <c r="DG108" s="192">
        <f t="shared" si="319"/>
        <v>0</v>
      </c>
      <c r="DH108" s="192">
        <f t="shared" si="320"/>
        <v>0</v>
      </c>
      <c r="DI108" s="192">
        <f t="shared" si="321"/>
        <v>0</v>
      </c>
      <c r="DJ108" s="192">
        <f t="shared" si="322"/>
        <v>0</v>
      </c>
      <c r="DK108" s="192">
        <f t="shared" si="323"/>
        <v>0</v>
      </c>
      <c r="DL108" s="192">
        <f t="shared" si="324"/>
        <v>0</v>
      </c>
      <c r="DM108" s="192">
        <f t="shared" si="325"/>
        <v>0</v>
      </c>
      <c r="DN108" s="192">
        <f t="shared" si="326"/>
        <v>0</v>
      </c>
      <c r="DO108" s="192">
        <f t="shared" si="327"/>
        <v>0</v>
      </c>
      <c r="DP108" s="192">
        <f t="shared" si="328"/>
        <v>0</v>
      </c>
      <c r="DQ108" s="192">
        <f t="shared" si="329"/>
        <v>0</v>
      </c>
      <c r="DR108" s="192">
        <f t="shared" si="330"/>
        <v>0</v>
      </c>
      <c r="DS108" s="192">
        <f t="shared" si="331"/>
        <v>0</v>
      </c>
      <c r="DT108" s="192">
        <f t="shared" si="332"/>
        <v>0</v>
      </c>
      <c r="DU108" s="192">
        <f t="shared" si="333"/>
        <v>0</v>
      </c>
      <c r="DV108" s="193">
        <f t="shared" si="445"/>
        <v>0</v>
      </c>
      <c r="DW108" s="193">
        <f t="shared" si="446"/>
        <v>0</v>
      </c>
      <c r="DX108" s="193">
        <f t="shared" si="447"/>
        <v>0</v>
      </c>
      <c r="DY108" s="193">
        <f t="shared" si="448"/>
        <v>0</v>
      </c>
      <c r="DZ108" s="193">
        <f t="shared" si="449"/>
        <v>0</v>
      </c>
      <c r="EA108" s="192">
        <f t="shared" si="339"/>
        <v>0</v>
      </c>
      <c r="EB108" s="192">
        <f t="shared" si="340"/>
        <v>0</v>
      </c>
      <c r="EC108" s="192">
        <f t="shared" si="341"/>
        <v>0</v>
      </c>
      <c r="ED108" s="192">
        <f t="shared" si="342"/>
        <v>0</v>
      </c>
      <c r="EE108" s="192">
        <f t="shared" si="343"/>
        <v>0</v>
      </c>
      <c r="EF108" s="192">
        <f t="shared" si="344"/>
        <v>0</v>
      </c>
      <c r="EG108" s="192">
        <f t="shared" si="345"/>
        <v>0</v>
      </c>
      <c r="EH108" s="192">
        <f t="shared" si="346"/>
        <v>0</v>
      </c>
      <c r="EI108" s="192">
        <f t="shared" si="347"/>
        <v>0</v>
      </c>
      <c r="EJ108" s="192">
        <f t="shared" si="348"/>
        <v>0</v>
      </c>
      <c r="EK108" s="192">
        <f t="shared" si="349"/>
        <v>0</v>
      </c>
      <c r="EL108" s="192">
        <f t="shared" si="350"/>
        <v>0</v>
      </c>
      <c r="EM108" s="192">
        <f t="shared" si="351"/>
        <v>0</v>
      </c>
      <c r="EN108" s="192">
        <f t="shared" si="352"/>
        <v>0</v>
      </c>
      <c r="EO108" s="192">
        <f t="shared" si="353"/>
        <v>0</v>
      </c>
      <c r="EP108" s="192">
        <f t="shared" si="354"/>
        <v>0</v>
      </c>
      <c r="EQ108" s="192">
        <f t="shared" si="355"/>
        <v>0</v>
      </c>
      <c r="ER108" s="192">
        <f t="shared" si="356"/>
        <v>0</v>
      </c>
      <c r="ES108" s="192">
        <f t="shared" si="357"/>
        <v>0</v>
      </c>
      <c r="ET108" s="192">
        <f t="shared" si="358"/>
        <v>0</v>
      </c>
      <c r="EU108" s="192">
        <f t="shared" si="359"/>
        <v>0</v>
      </c>
      <c r="EV108" s="192">
        <f t="shared" si="360"/>
        <v>0</v>
      </c>
      <c r="EW108" s="192">
        <f t="shared" si="361"/>
        <v>0</v>
      </c>
      <c r="EX108" s="192">
        <f t="shared" si="362"/>
        <v>0</v>
      </c>
      <c r="EY108" s="192">
        <f t="shared" si="363"/>
        <v>0</v>
      </c>
      <c r="EZ108" s="192">
        <f t="shared" si="364"/>
        <v>0</v>
      </c>
      <c r="FA108" s="192">
        <f t="shared" si="365"/>
        <v>0</v>
      </c>
      <c r="FB108" s="192">
        <f t="shared" si="366"/>
        <v>0</v>
      </c>
      <c r="FC108" s="192">
        <f t="shared" si="367"/>
        <v>0</v>
      </c>
      <c r="FD108" s="192">
        <f t="shared" si="368"/>
        <v>0</v>
      </c>
      <c r="FE108" s="192">
        <f t="shared" si="369"/>
        <v>0</v>
      </c>
      <c r="FF108" s="192">
        <f t="shared" si="370"/>
        <v>0</v>
      </c>
      <c r="FG108" s="192">
        <f t="shared" si="371"/>
        <v>0</v>
      </c>
      <c r="FH108" s="192">
        <f t="shared" si="372"/>
        <v>0</v>
      </c>
      <c r="FI108" s="192">
        <f t="shared" si="373"/>
        <v>0</v>
      </c>
      <c r="FJ108" s="192">
        <f t="shared" si="374"/>
        <v>0</v>
      </c>
      <c r="FK108" s="192">
        <f t="shared" si="375"/>
        <v>0</v>
      </c>
      <c r="FL108" s="192">
        <f t="shared" si="376"/>
        <v>0</v>
      </c>
      <c r="FM108" s="192">
        <f t="shared" si="377"/>
        <v>0</v>
      </c>
      <c r="FN108" s="192">
        <f t="shared" si="378"/>
        <v>0</v>
      </c>
      <c r="FO108" s="192">
        <f t="shared" si="379"/>
        <v>0</v>
      </c>
      <c r="FP108" s="192">
        <f t="shared" si="380"/>
        <v>0</v>
      </c>
      <c r="FQ108" s="192">
        <f t="shared" si="381"/>
        <v>0</v>
      </c>
      <c r="FR108" s="192">
        <f t="shared" si="382"/>
        <v>0</v>
      </c>
      <c r="FS108" s="192">
        <f t="shared" si="383"/>
        <v>0</v>
      </c>
      <c r="FT108" s="192">
        <f t="shared" si="384"/>
        <v>0</v>
      </c>
      <c r="FU108" s="192">
        <f t="shared" si="385"/>
        <v>0</v>
      </c>
      <c r="FV108" s="192">
        <f t="shared" si="386"/>
        <v>0</v>
      </c>
      <c r="FW108" s="192">
        <f t="shared" si="387"/>
        <v>0</v>
      </c>
      <c r="FX108" s="192">
        <f t="shared" si="388"/>
        <v>0</v>
      </c>
      <c r="FY108" s="192">
        <f t="shared" si="389"/>
        <v>0</v>
      </c>
      <c r="FZ108" s="192">
        <f t="shared" si="390"/>
        <v>0</v>
      </c>
      <c r="GA108" s="192">
        <f t="shared" si="391"/>
        <v>0</v>
      </c>
      <c r="GB108" s="192">
        <f t="shared" si="392"/>
        <v>0</v>
      </c>
      <c r="GC108" s="192">
        <f t="shared" si="393"/>
        <v>0</v>
      </c>
      <c r="GD108" s="192">
        <f t="shared" si="394"/>
        <v>0</v>
      </c>
      <c r="GE108" s="192">
        <f t="shared" si="395"/>
        <v>0</v>
      </c>
      <c r="GF108" s="192">
        <f t="shared" si="396"/>
        <v>0</v>
      </c>
      <c r="GG108" s="192">
        <f t="shared" si="397"/>
        <v>0</v>
      </c>
      <c r="GH108" s="192">
        <f t="shared" si="398"/>
        <v>0</v>
      </c>
      <c r="GI108" s="192">
        <f t="shared" si="399"/>
        <v>0</v>
      </c>
      <c r="GJ108" s="192">
        <f t="shared" si="400"/>
        <v>0</v>
      </c>
      <c r="GK108" s="192">
        <f t="shared" si="401"/>
        <v>0</v>
      </c>
      <c r="GL108" s="192">
        <f t="shared" si="402"/>
        <v>0</v>
      </c>
      <c r="GM108" s="192">
        <f t="shared" si="403"/>
        <v>0</v>
      </c>
      <c r="GN108" s="192">
        <f t="shared" si="404"/>
        <v>0</v>
      </c>
      <c r="GO108" s="192">
        <f t="shared" si="405"/>
        <v>0</v>
      </c>
      <c r="GP108" s="192">
        <f t="shared" si="406"/>
        <v>0</v>
      </c>
      <c r="GQ108" s="192">
        <f t="shared" si="407"/>
        <v>0</v>
      </c>
      <c r="GR108" s="192">
        <f t="shared" si="408"/>
        <v>0</v>
      </c>
      <c r="GS108" s="192">
        <f t="shared" si="409"/>
        <v>0</v>
      </c>
      <c r="GT108" s="192">
        <f t="shared" si="410"/>
        <v>0</v>
      </c>
      <c r="GU108" s="192">
        <f t="shared" si="411"/>
        <v>0</v>
      </c>
      <c r="GV108" s="192">
        <f t="shared" si="412"/>
        <v>0</v>
      </c>
      <c r="GW108" s="192">
        <f t="shared" si="413"/>
        <v>0</v>
      </c>
      <c r="GX108" s="192">
        <f t="shared" si="414"/>
        <v>0</v>
      </c>
      <c r="GY108" s="192">
        <f t="shared" si="415"/>
        <v>0</v>
      </c>
      <c r="GZ108" s="192">
        <f t="shared" si="416"/>
        <v>0</v>
      </c>
      <c r="HA108" s="192">
        <f t="shared" si="417"/>
        <v>0</v>
      </c>
      <c r="HB108" s="192">
        <f t="shared" si="418"/>
        <v>0</v>
      </c>
      <c r="HC108" s="192">
        <f t="shared" si="419"/>
        <v>0</v>
      </c>
      <c r="HD108" s="192">
        <f t="shared" si="420"/>
        <v>0</v>
      </c>
      <c r="HE108" s="192">
        <f t="shared" si="421"/>
        <v>0</v>
      </c>
      <c r="HF108" s="192">
        <f t="shared" si="422"/>
        <v>0</v>
      </c>
      <c r="HG108" s="192">
        <f t="shared" si="423"/>
        <v>0</v>
      </c>
      <c r="HH108" s="192">
        <f t="shared" si="424"/>
        <v>0</v>
      </c>
      <c r="HI108" s="192">
        <f t="shared" si="425"/>
        <v>0</v>
      </c>
      <c r="HJ108" s="192">
        <f t="shared" si="426"/>
        <v>0</v>
      </c>
      <c r="HK108" s="192">
        <f t="shared" si="427"/>
        <v>0</v>
      </c>
      <c r="HL108" s="192">
        <f t="shared" si="428"/>
        <v>0</v>
      </c>
      <c r="HM108" s="192">
        <f t="shared" si="429"/>
        <v>0</v>
      </c>
      <c r="HN108" s="194">
        <f t="shared" si="450"/>
        <v>0</v>
      </c>
      <c r="HO108" s="194">
        <f t="shared" si="451"/>
        <v>0</v>
      </c>
      <c r="HP108" s="194">
        <f t="shared" si="452"/>
        <v>0</v>
      </c>
      <c r="HQ108" s="194">
        <f t="shared" si="453"/>
        <v>0</v>
      </c>
      <c r="HR108" s="194">
        <f t="shared" si="454"/>
        <v>0</v>
      </c>
      <c r="HS108" s="195" t="str">
        <f t="shared" si="229"/>
        <v/>
      </c>
      <c r="HT108" s="196">
        <f t="shared" si="455"/>
        <v>0</v>
      </c>
      <c r="HU108" s="196">
        <f t="shared" si="456"/>
        <v>0</v>
      </c>
      <c r="HV108" s="197" t="str">
        <f t="shared" si="232"/>
        <v/>
      </c>
      <c r="HW108" s="197" t="str">
        <f t="shared" si="435"/>
        <v/>
      </c>
      <c r="HX108" s="197" t="str">
        <f t="shared" si="436"/>
        <v/>
      </c>
      <c r="HY108" s="195" t="str">
        <f t="shared" si="233"/>
        <v/>
      </c>
      <c r="HZ108" s="30">
        <f t="shared" si="227"/>
        <v>0</v>
      </c>
      <c r="IA108" s="198">
        <f t="shared" si="234"/>
        <v>0</v>
      </c>
      <c r="IB108" s="195"/>
      <c r="IC108" s="195">
        <f t="shared" si="437"/>
        <v>0</v>
      </c>
      <c r="ID108" s="195">
        <f t="shared" si="235"/>
        <v>0</v>
      </c>
      <c r="IE108" s="195">
        <f t="shared" si="438"/>
        <v>0</v>
      </c>
      <c r="IF108" s="195">
        <f t="shared" si="236"/>
        <v>0</v>
      </c>
      <c r="IG108" s="307">
        <f t="shared" si="237"/>
        <v>0</v>
      </c>
      <c r="IH108" s="307">
        <f t="shared" si="238"/>
        <v>0</v>
      </c>
      <c r="II108" s="44">
        <f t="shared" si="239"/>
        <v>0</v>
      </c>
      <c r="IJ108" s="44">
        <f t="shared" si="439"/>
        <v>0</v>
      </c>
      <c r="IK108" s="44">
        <f t="shared" si="440"/>
        <v>0</v>
      </c>
      <c r="IL108" s="44">
        <f t="shared" si="441"/>
        <v>0</v>
      </c>
      <c r="IM108" s="44">
        <f t="shared" si="442"/>
        <v>0</v>
      </c>
      <c r="IN108" s="44">
        <f t="shared" si="443"/>
        <v>0</v>
      </c>
      <c r="IO108" s="44">
        <f t="shared" si="444"/>
        <v>0</v>
      </c>
    </row>
    <row r="109" spans="1:249" ht="18" customHeight="1">
      <c r="A109" s="188">
        <v>103</v>
      </c>
      <c r="B109" s="326"/>
      <c r="C109" s="289"/>
      <c r="D109" s="199"/>
      <c r="E109" s="189"/>
      <c r="F109" s="189"/>
      <c r="G109" s="190"/>
      <c r="H109" s="190"/>
      <c r="I109" s="272"/>
      <c r="J109" s="207"/>
      <c r="K109" s="214" t="str">
        <f t="shared" si="240"/>
        <v/>
      </c>
      <c r="L109" s="200" t="str">
        <f t="shared" si="241"/>
        <v/>
      </c>
      <c r="M109" s="200" t="str">
        <f t="shared" si="242"/>
        <v/>
      </c>
      <c r="N109" s="209" t="str">
        <f t="shared" si="228"/>
        <v/>
      </c>
      <c r="O109" s="208" t="str">
        <f>IFERROR(IF(D109="","",IF(K109="","",IF(I109="","",IF(F109="F",VLOOKUP(K109,F!A:G,2,0),IF(F109="M",VLOOKUP(K109,M!A:G,2,0),""))))),0)</f>
        <v/>
      </c>
      <c r="P109" s="191" t="str">
        <f>IFERROR(IF(D109="","",IF(K109="","",IF(I109="","",IF(F109="F",VLOOKUP(K109,F!A:G,3,0),IF(F109="M",VLOOKUP(K109,M!A:G,3,0),""))))),0)</f>
        <v/>
      </c>
      <c r="Q109" s="191" t="str">
        <f>IFERROR(IF(D109="","",IF(K109="","",IF(I109="","",IF(F109="F",VLOOKUP(K109,F!A:G,4,0),IF(F109="M",VLOOKUP(K109,M!A:G,4,0),""))))),0)</f>
        <v/>
      </c>
      <c r="R109" s="191" t="str">
        <f>IFERROR(IF(D109="","",IF(K109="","",IF(I109="","",IF(F109="F",VLOOKUP(K109,F!A:G,5,0),IF(F109="M",VLOOKUP(K109,M!A:G,5,0),""))))),0)</f>
        <v/>
      </c>
      <c r="S109" s="191" t="str">
        <f>IFERROR(IF(D109="","",IF(K109="","",IF(I109="","",IF(F109="F",VLOOKUP(K109,F!A:G,6,0),IF(F109="M",VLOOKUP(K109,M!A:G,6,0),""))))),0)</f>
        <v/>
      </c>
      <c r="T109" s="191" t="str">
        <f>IFERROR(IF(D109="","",IF(K109="","",IF(I109="","",IF(F109="F",VLOOKUP(K109,F!A:G,7,0),IF(F109="M",VLOOKUP(K109,M!A:G,7,0),""))))),0)</f>
        <v/>
      </c>
      <c r="U109" s="191" t="str">
        <f>IFERROR(IF(D109="","",IF(K109="","",IF(J109="","",IF(F109="F",VLOOKUP(K109,F!A:M,8,0),IF(F109="M",VLOOKUP(K109,M!A:M,8,0),""))))),0)</f>
        <v/>
      </c>
      <c r="V109" s="191" t="str">
        <f>IFERROR(IF(D109="","",IF(K109="","",IF(J109="","",IF(F109="F",VLOOKUP(K109,F!A:M,9,0),IF(F109="M",VLOOKUP(K109,M!A:M,9,0),""))))),0)</f>
        <v/>
      </c>
      <c r="W109" s="191" t="str">
        <f>IFERROR(IF(D109="","",IF(K109="","",IF(J109="","",IF(F109="F",VLOOKUP(K109,F!A:M,10,0),IF(F109="M",VLOOKUP(K109,M!A:M,10,0),""))))),0)</f>
        <v/>
      </c>
      <c r="X109" s="191" t="str">
        <f>IFERROR(IF(D109="","",IF(K109="","",IF(J109="","",IF(F109="F",VLOOKUP(K109,F!A:M,11,0),IF(F109="M",VLOOKUP(K109,M!A:M,11,0),""))))),0)</f>
        <v/>
      </c>
      <c r="Y109" s="191" t="str">
        <f>IFERROR(IF(D109="","",IF(K109="","",IF(J109="","",IF(F109="F",VLOOKUP(K109,F!A:M,12,0),IF(F109="M",VLOOKUP(K109,M!A:M,12,0),""))))),0)</f>
        <v/>
      </c>
      <c r="Z109" s="191" t="str">
        <f>IFERROR(IF(D109="","",IF(K109="","",IF(J109="","",IF(F109="F",VLOOKUP(K109,F!A:M,13,0),IF(F109="M",VLOOKUP(K109,M!A:M,13,0),""))))),0)</f>
        <v/>
      </c>
      <c r="AA109" s="191" t="str">
        <f>IFERROR(IF(D109="","",IF(F109="","",IF(J109="","",IF(K109="","",IF(AND(K109&gt;23,K109&lt;=60),IF(F109="F",VLOOKUP(MROUND(HZ109,0.5),'F-Weight for Length'!K:S,2,0),VLOOKUP(MROUND(HZ109,0.5),'M-Weight for Length'!K:S,2,0)),IF(K109&gt;60,IF(F109="F",VLOOKUP(K109,'F-Weight for Length'!U:AC,2,0),VLOOKUP(K109,'M-Weight for Length'!U:AC,2,0)),IF(F109="F",VLOOKUP(MROUND(HZ109,0.5),'F-Weight for Length'!A:I,2,0),VLOOKUP(MROUND(HZ109,0.5),'M-Weight for Length'!A:I,2,0)))))))),0)</f>
        <v/>
      </c>
      <c r="AB109" s="191" t="str">
        <f>IFERROR(IF(D109="","",IF(F109="","",IF(J109="","",IF(K109="","",IF(AND(K109&gt;23,K109&lt;=60),IF(F109="F",VLOOKUP(MROUND(HZ109,0.5),'F-Weight for Length'!K:S,3,0),VLOOKUP(MROUND(HZ109,0.5),'M-Weight for Length'!K:S,3,0)),IF(K109&gt;60,IF(F109="F",VLOOKUP(K109,'F-Weight for Length'!U:AC,3,0),VLOOKUP(K109,'M-Weight for Length'!U:AC,3,0)),IF(F109="F",VLOOKUP(MROUND(HZ109,0.5),'F-Weight for Length'!A:I,3,0),VLOOKUP(MROUND(HZ109,0.5),'M-Weight for Length'!A:I,3,0)))))))),0)</f>
        <v/>
      </c>
      <c r="AC109" s="191" t="str">
        <f>IFERROR(IF(D109="","",IF(F109="","",IF(J109="","",IF(K109="","",IF(AND(K109&gt;23,K109&lt;=60),IF(F109="F",VLOOKUP(MROUND(HZ109,0.5),'F-Weight for Length'!K:S,4,0),VLOOKUP(MROUND(HZ109,0.5),'M-Weight for Length'!K:S,4,0)),IF(K109&gt;60,IF(F109="F",VLOOKUP(K109,'F-Weight for Length'!U:AC,4,0),VLOOKUP(K109,'M-Weight for Length'!U:AC,4,0)),IF(F109="F",VLOOKUP(MROUND(HZ109,0.5),'F-Weight for Length'!A:I,4,0),VLOOKUP(MROUND(HZ109,0.5),'M-Weight for Length'!A:I,4,0)))))))),0)</f>
        <v/>
      </c>
      <c r="AD109" s="191" t="str">
        <f>IFERROR(IF(D109="","",IF(F109="","",IF(J109="","",IF(K109="","",IF(AND(K109&gt;23,K109&lt;=60),IF(F109="F",VLOOKUP(MROUND(HZ109,0.5),'F-Weight for Length'!K:S,5,0),VLOOKUP(MROUND(HZ109,0.5),'M-Weight for Length'!K:S,5,0)),IF(K109&gt;60,IF(F109="F",VLOOKUP(K109,'F-Weight for Length'!U:AC,5,0),VLOOKUP(K109,'M-Weight for Length'!U:AC,5,0)),IF(F109="F",VLOOKUP(MROUND(HZ109,0.5),'F-Weight for Length'!A:I,5,0),VLOOKUP(MROUND(HZ109,0.5),'M-Weight for Length'!A:I,5,0)))))))),0)</f>
        <v/>
      </c>
      <c r="AE109" s="191" t="str">
        <f>IFERROR(IF(D109="","",IF(F109="","",IF(J109="","",IF(K109="","",IF(AND(K109&gt;23,K109&lt;=60),IF(F109="F",VLOOKUP(MROUND(HZ109,0.5),'F-Weight for Length'!K:S,6,0),VLOOKUP(MROUND(HZ109,0.5),'M-Weight for Length'!K:S,6,0)),IF(K109&gt;60,IF(F109="F",VLOOKUP(K109,'F-Weight for Length'!U:AC,6,0),VLOOKUP(K109,'M-Weight for Length'!U:AC,6,0)),IF(F109="F",VLOOKUP(MROUND(HZ109,0.5),'F-Weight for Length'!A:I,6,0),VLOOKUP(MROUND(HZ109,0.5),'M-Weight for Length'!A:I,6,0)))))))),0)</f>
        <v/>
      </c>
      <c r="AF109" s="191" t="str">
        <f>IFERROR(IF(D109="","",IF(F109="","",IF(J109="","",IF(K109="","",IF(AND(K109&gt;23,K109&lt;=60),IF(F109="F",VLOOKUP(MROUND(HZ109,0.5),'F-Weight for Length'!K:S,7,0),VLOOKUP(MROUND(HZ109,0.5),'M-Weight for Length'!K:S,7,0)),IF(K109&gt;60,IF(F109="F",VLOOKUP(K109,'F-Weight for Length'!U:AC,7,0),VLOOKUP(K109,'M-Weight for Length'!U:AC,7,0)),IF(F109="F",VLOOKUP(MROUND(HZ109,0.5),'F-Weight for Length'!A:I,7,0),VLOOKUP(MROUND(HZ109,0.5),'M-Weight for Length'!A:I,7,0)))))))),0)</f>
        <v/>
      </c>
      <c r="AG109" s="191" t="str">
        <f>IFERROR(IF(D109="","",IF(F109="","",IF(J109="","",IF(K109="","",IF(AND(K109&gt;23,K109&lt;=60),IF(F109="F",VLOOKUP(MROUND(HZ109,0.5),'F-Weight for Length'!K:S,8,0),VLOOKUP(MROUND(HZ109,0.5),'M-Weight for Length'!K:S,8,0)),IF(K109&gt;60,IF(F109="F",VLOOKUP(K109,'F-Weight for Length'!U:AC,8,0),VLOOKUP(K109,'M-Weight for Length'!U:AC,8,0)),IF(F109="F",VLOOKUP(MROUND(HZ109,0.5),'F-Weight for Length'!A:I,8,0),VLOOKUP(MROUND(HZ109,0.5),'M-Weight for Length'!A:I,8,0)))))))),0)</f>
        <v/>
      </c>
      <c r="AH109" s="191" t="str">
        <f>IFERROR(IF(D109="","",IF(F109="","",IF(J109="","",IF(K109="","",IF(AND(K109&gt;23,K109&lt;=60),IF(F109="F",VLOOKUP(MROUND(HZ109,0.5),'F-Weight for Length'!K:S,9,0),VLOOKUP(MROUND(HZ109,0.5),'M-Weight for Length'!K:S,9,0)),IF(K109&gt;60,IF(F109="F",VLOOKUP(K109,'F-Weight for Length'!U:AC,9,0),VLOOKUP(K109,'M-Weight for Length'!U:AC,9,0)),IF(F109="F",VLOOKUP(MROUND(HZ109,0.5),'F-Weight for Length'!A:I,9,0),VLOOKUP(MROUND(HZ109,0.5),'M-Weight for Length'!A:I,9,0)))))))),0)</f>
        <v/>
      </c>
      <c r="AI109" s="192">
        <f t="shared" si="243"/>
        <v>0</v>
      </c>
      <c r="AJ109" s="192">
        <f t="shared" si="244"/>
        <v>0</v>
      </c>
      <c r="AK109" s="192">
        <f t="shared" si="245"/>
        <v>0</v>
      </c>
      <c r="AL109" s="192">
        <f t="shared" si="246"/>
        <v>0</v>
      </c>
      <c r="AM109" s="192">
        <f t="shared" si="247"/>
        <v>0</v>
      </c>
      <c r="AN109" s="192">
        <f t="shared" si="248"/>
        <v>0</v>
      </c>
      <c r="AO109" s="192">
        <f t="shared" si="249"/>
        <v>0</v>
      </c>
      <c r="AP109" s="192">
        <f t="shared" si="250"/>
        <v>0</v>
      </c>
      <c r="AQ109" s="192">
        <f t="shared" si="251"/>
        <v>0</v>
      </c>
      <c r="AR109" s="192">
        <f t="shared" si="252"/>
        <v>0</v>
      </c>
      <c r="AS109" s="192">
        <f t="shared" si="253"/>
        <v>0</v>
      </c>
      <c r="AT109" s="192">
        <f t="shared" si="254"/>
        <v>0</v>
      </c>
      <c r="AU109" s="192">
        <f t="shared" si="255"/>
        <v>0</v>
      </c>
      <c r="AV109" s="192">
        <f t="shared" si="256"/>
        <v>0</v>
      </c>
      <c r="AW109" s="192">
        <f t="shared" si="257"/>
        <v>0</v>
      </c>
      <c r="AX109" s="192">
        <f t="shared" si="258"/>
        <v>0</v>
      </c>
      <c r="AY109" s="192">
        <f t="shared" si="259"/>
        <v>0</v>
      </c>
      <c r="AZ109" s="192">
        <f t="shared" si="260"/>
        <v>0</v>
      </c>
      <c r="BA109" s="192">
        <f t="shared" si="261"/>
        <v>0</v>
      </c>
      <c r="BB109" s="192">
        <f t="shared" si="262"/>
        <v>0</v>
      </c>
      <c r="BC109" s="192">
        <f t="shared" si="263"/>
        <v>0</v>
      </c>
      <c r="BD109" s="192">
        <f t="shared" si="264"/>
        <v>0</v>
      </c>
      <c r="BE109" s="192">
        <f t="shared" si="265"/>
        <v>0</v>
      </c>
      <c r="BF109" s="192">
        <f t="shared" si="266"/>
        <v>0</v>
      </c>
      <c r="BG109" s="192">
        <f t="shared" si="267"/>
        <v>0</v>
      </c>
      <c r="BH109" s="192">
        <f t="shared" si="268"/>
        <v>0</v>
      </c>
      <c r="BI109" s="192">
        <f t="shared" si="269"/>
        <v>0</v>
      </c>
      <c r="BJ109" s="192">
        <f t="shared" si="270"/>
        <v>0</v>
      </c>
      <c r="BK109" s="192">
        <f t="shared" si="271"/>
        <v>0</v>
      </c>
      <c r="BL109" s="192">
        <f t="shared" si="272"/>
        <v>0</v>
      </c>
      <c r="BM109" s="192">
        <f t="shared" si="273"/>
        <v>0</v>
      </c>
      <c r="BN109" s="192">
        <f t="shared" si="274"/>
        <v>0</v>
      </c>
      <c r="BO109" s="192">
        <f t="shared" si="275"/>
        <v>0</v>
      </c>
      <c r="BP109" s="192">
        <f t="shared" si="276"/>
        <v>0</v>
      </c>
      <c r="BQ109" s="192">
        <f t="shared" si="277"/>
        <v>0</v>
      </c>
      <c r="BR109" s="192">
        <f t="shared" si="278"/>
        <v>0</v>
      </c>
      <c r="BS109" s="192">
        <f t="shared" si="279"/>
        <v>0</v>
      </c>
      <c r="BT109" s="192">
        <f t="shared" si="280"/>
        <v>0</v>
      </c>
      <c r="BU109" s="192">
        <f t="shared" si="281"/>
        <v>0</v>
      </c>
      <c r="BV109" s="192">
        <f t="shared" si="282"/>
        <v>0</v>
      </c>
      <c r="BW109" s="192">
        <f t="shared" si="283"/>
        <v>0</v>
      </c>
      <c r="BX109" s="192">
        <f t="shared" si="284"/>
        <v>0</v>
      </c>
      <c r="BY109" s="192">
        <f t="shared" si="285"/>
        <v>0</v>
      </c>
      <c r="BZ109" s="192">
        <f t="shared" si="286"/>
        <v>0</v>
      </c>
      <c r="CA109" s="192">
        <f t="shared" si="287"/>
        <v>0</v>
      </c>
      <c r="CB109" s="192">
        <f t="shared" si="288"/>
        <v>0</v>
      </c>
      <c r="CC109" s="192">
        <f t="shared" si="289"/>
        <v>0</v>
      </c>
      <c r="CD109" s="192">
        <f t="shared" si="290"/>
        <v>0</v>
      </c>
      <c r="CE109" s="192">
        <f t="shared" si="291"/>
        <v>0</v>
      </c>
      <c r="CF109" s="192">
        <f t="shared" si="292"/>
        <v>0</v>
      </c>
      <c r="CG109" s="192">
        <f t="shared" si="293"/>
        <v>0</v>
      </c>
      <c r="CH109" s="192">
        <f t="shared" si="294"/>
        <v>0</v>
      </c>
      <c r="CI109" s="192">
        <f t="shared" si="295"/>
        <v>0</v>
      </c>
      <c r="CJ109" s="192">
        <f t="shared" si="296"/>
        <v>0</v>
      </c>
      <c r="CK109" s="192">
        <f t="shared" si="297"/>
        <v>0</v>
      </c>
      <c r="CL109" s="192">
        <f t="shared" si="298"/>
        <v>0</v>
      </c>
      <c r="CM109" s="192">
        <f t="shared" si="299"/>
        <v>0</v>
      </c>
      <c r="CN109" s="192">
        <f t="shared" si="300"/>
        <v>0</v>
      </c>
      <c r="CO109" s="192">
        <f t="shared" si="301"/>
        <v>0</v>
      </c>
      <c r="CP109" s="192">
        <f t="shared" si="302"/>
        <v>0</v>
      </c>
      <c r="CQ109" s="192">
        <f t="shared" si="303"/>
        <v>0</v>
      </c>
      <c r="CR109" s="192">
        <f t="shared" si="304"/>
        <v>0</v>
      </c>
      <c r="CS109" s="192">
        <f t="shared" si="305"/>
        <v>0</v>
      </c>
      <c r="CT109" s="192">
        <f t="shared" si="306"/>
        <v>0</v>
      </c>
      <c r="CU109" s="192">
        <f t="shared" si="307"/>
        <v>0</v>
      </c>
      <c r="CV109" s="192">
        <f t="shared" si="308"/>
        <v>0</v>
      </c>
      <c r="CW109" s="192">
        <f t="shared" si="309"/>
        <v>0</v>
      </c>
      <c r="CX109" s="192">
        <f t="shared" si="310"/>
        <v>0</v>
      </c>
      <c r="CY109" s="192">
        <f t="shared" si="311"/>
        <v>0</v>
      </c>
      <c r="CZ109" s="192">
        <f t="shared" si="312"/>
        <v>0</v>
      </c>
      <c r="DA109" s="192">
        <f t="shared" si="313"/>
        <v>0</v>
      </c>
      <c r="DB109" s="192">
        <f t="shared" si="314"/>
        <v>0</v>
      </c>
      <c r="DC109" s="192">
        <f t="shared" si="315"/>
        <v>0</v>
      </c>
      <c r="DD109" s="192">
        <f t="shared" si="316"/>
        <v>0</v>
      </c>
      <c r="DE109" s="192">
        <f t="shared" si="317"/>
        <v>0</v>
      </c>
      <c r="DF109" s="192">
        <f t="shared" si="318"/>
        <v>0</v>
      </c>
      <c r="DG109" s="192">
        <f t="shared" si="319"/>
        <v>0</v>
      </c>
      <c r="DH109" s="192">
        <f t="shared" si="320"/>
        <v>0</v>
      </c>
      <c r="DI109" s="192">
        <f t="shared" si="321"/>
        <v>0</v>
      </c>
      <c r="DJ109" s="192">
        <f t="shared" si="322"/>
        <v>0</v>
      </c>
      <c r="DK109" s="192">
        <f t="shared" si="323"/>
        <v>0</v>
      </c>
      <c r="DL109" s="192">
        <f t="shared" si="324"/>
        <v>0</v>
      </c>
      <c r="DM109" s="192">
        <f t="shared" si="325"/>
        <v>0</v>
      </c>
      <c r="DN109" s="192">
        <f t="shared" si="326"/>
        <v>0</v>
      </c>
      <c r="DO109" s="192">
        <f t="shared" si="327"/>
        <v>0</v>
      </c>
      <c r="DP109" s="192">
        <f t="shared" si="328"/>
        <v>0</v>
      </c>
      <c r="DQ109" s="192">
        <f t="shared" si="329"/>
        <v>0</v>
      </c>
      <c r="DR109" s="192">
        <f t="shared" si="330"/>
        <v>0</v>
      </c>
      <c r="DS109" s="192">
        <f t="shared" si="331"/>
        <v>0</v>
      </c>
      <c r="DT109" s="192">
        <f t="shared" si="332"/>
        <v>0</v>
      </c>
      <c r="DU109" s="192">
        <f t="shared" si="333"/>
        <v>0</v>
      </c>
      <c r="DV109" s="193">
        <f t="shared" si="445"/>
        <v>0</v>
      </c>
      <c r="DW109" s="193">
        <f t="shared" si="446"/>
        <v>0</v>
      </c>
      <c r="DX109" s="193">
        <f t="shared" si="447"/>
        <v>0</v>
      </c>
      <c r="DY109" s="193">
        <f t="shared" si="448"/>
        <v>0</v>
      </c>
      <c r="DZ109" s="193">
        <f t="shared" si="449"/>
        <v>0</v>
      </c>
      <c r="EA109" s="192">
        <f t="shared" si="339"/>
        <v>0</v>
      </c>
      <c r="EB109" s="192">
        <f t="shared" si="340"/>
        <v>0</v>
      </c>
      <c r="EC109" s="192">
        <f t="shared" si="341"/>
        <v>0</v>
      </c>
      <c r="ED109" s="192">
        <f t="shared" si="342"/>
        <v>0</v>
      </c>
      <c r="EE109" s="192">
        <f t="shared" si="343"/>
        <v>0</v>
      </c>
      <c r="EF109" s="192">
        <f t="shared" si="344"/>
        <v>0</v>
      </c>
      <c r="EG109" s="192">
        <f t="shared" si="345"/>
        <v>0</v>
      </c>
      <c r="EH109" s="192">
        <f t="shared" si="346"/>
        <v>0</v>
      </c>
      <c r="EI109" s="192">
        <f t="shared" si="347"/>
        <v>0</v>
      </c>
      <c r="EJ109" s="192">
        <f t="shared" si="348"/>
        <v>0</v>
      </c>
      <c r="EK109" s="192">
        <f t="shared" si="349"/>
        <v>0</v>
      </c>
      <c r="EL109" s="192">
        <f t="shared" si="350"/>
        <v>0</v>
      </c>
      <c r="EM109" s="192">
        <f t="shared" si="351"/>
        <v>0</v>
      </c>
      <c r="EN109" s="192">
        <f t="shared" si="352"/>
        <v>0</v>
      </c>
      <c r="EO109" s="192">
        <f t="shared" si="353"/>
        <v>0</v>
      </c>
      <c r="EP109" s="192">
        <f t="shared" si="354"/>
        <v>0</v>
      </c>
      <c r="EQ109" s="192">
        <f t="shared" si="355"/>
        <v>0</v>
      </c>
      <c r="ER109" s="192">
        <f t="shared" si="356"/>
        <v>0</v>
      </c>
      <c r="ES109" s="192">
        <f t="shared" si="357"/>
        <v>0</v>
      </c>
      <c r="ET109" s="192">
        <f t="shared" si="358"/>
        <v>0</v>
      </c>
      <c r="EU109" s="192">
        <f t="shared" si="359"/>
        <v>0</v>
      </c>
      <c r="EV109" s="192">
        <f t="shared" si="360"/>
        <v>0</v>
      </c>
      <c r="EW109" s="192">
        <f t="shared" si="361"/>
        <v>0</v>
      </c>
      <c r="EX109" s="192">
        <f t="shared" si="362"/>
        <v>0</v>
      </c>
      <c r="EY109" s="192">
        <f t="shared" si="363"/>
        <v>0</v>
      </c>
      <c r="EZ109" s="192">
        <f t="shared" si="364"/>
        <v>0</v>
      </c>
      <c r="FA109" s="192">
        <f t="shared" si="365"/>
        <v>0</v>
      </c>
      <c r="FB109" s="192">
        <f t="shared" si="366"/>
        <v>0</v>
      </c>
      <c r="FC109" s="192">
        <f t="shared" si="367"/>
        <v>0</v>
      </c>
      <c r="FD109" s="192">
        <f t="shared" si="368"/>
        <v>0</v>
      </c>
      <c r="FE109" s="192">
        <f t="shared" si="369"/>
        <v>0</v>
      </c>
      <c r="FF109" s="192">
        <f t="shared" si="370"/>
        <v>0</v>
      </c>
      <c r="FG109" s="192">
        <f t="shared" si="371"/>
        <v>0</v>
      </c>
      <c r="FH109" s="192">
        <f t="shared" si="372"/>
        <v>0</v>
      </c>
      <c r="FI109" s="192">
        <f t="shared" si="373"/>
        <v>0</v>
      </c>
      <c r="FJ109" s="192">
        <f t="shared" si="374"/>
        <v>0</v>
      </c>
      <c r="FK109" s="192">
        <f t="shared" si="375"/>
        <v>0</v>
      </c>
      <c r="FL109" s="192">
        <f t="shared" si="376"/>
        <v>0</v>
      </c>
      <c r="FM109" s="192">
        <f t="shared" si="377"/>
        <v>0</v>
      </c>
      <c r="FN109" s="192">
        <f t="shared" si="378"/>
        <v>0</v>
      </c>
      <c r="FO109" s="192">
        <f t="shared" si="379"/>
        <v>0</v>
      </c>
      <c r="FP109" s="192">
        <f t="shared" si="380"/>
        <v>0</v>
      </c>
      <c r="FQ109" s="192">
        <f t="shared" si="381"/>
        <v>0</v>
      </c>
      <c r="FR109" s="192">
        <f t="shared" si="382"/>
        <v>0</v>
      </c>
      <c r="FS109" s="192">
        <f t="shared" si="383"/>
        <v>0</v>
      </c>
      <c r="FT109" s="192">
        <f t="shared" si="384"/>
        <v>0</v>
      </c>
      <c r="FU109" s="192">
        <f t="shared" si="385"/>
        <v>0</v>
      </c>
      <c r="FV109" s="192">
        <f t="shared" si="386"/>
        <v>0</v>
      </c>
      <c r="FW109" s="192">
        <f t="shared" si="387"/>
        <v>0</v>
      </c>
      <c r="FX109" s="192">
        <f t="shared" si="388"/>
        <v>0</v>
      </c>
      <c r="FY109" s="192">
        <f t="shared" si="389"/>
        <v>0</v>
      </c>
      <c r="FZ109" s="192">
        <f t="shared" si="390"/>
        <v>0</v>
      </c>
      <c r="GA109" s="192">
        <f t="shared" si="391"/>
        <v>0</v>
      </c>
      <c r="GB109" s="192">
        <f t="shared" si="392"/>
        <v>0</v>
      </c>
      <c r="GC109" s="192">
        <f t="shared" si="393"/>
        <v>0</v>
      </c>
      <c r="GD109" s="192">
        <f t="shared" si="394"/>
        <v>0</v>
      </c>
      <c r="GE109" s="192">
        <f t="shared" si="395"/>
        <v>0</v>
      </c>
      <c r="GF109" s="192">
        <f t="shared" si="396"/>
        <v>0</v>
      </c>
      <c r="GG109" s="192">
        <f t="shared" si="397"/>
        <v>0</v>
      </c>
      <c r="GH109" s="192">
        <f t="shared" si="398"/>
        <v>0</v>
      </c>
      <c r="GI109" s="192">
        <f t="shared" si="399"/>
        <v>0</v>
      </c>
      <c r="GJ109" s="192">
        <f t="shared" si="400"/>
        <v>0</v>
      </c>
      <c r="GK109" s="192">
        <f t="shared" si="401"/>
        <v>0</v>
      </c>
      <c r="GL109" s="192">
        <f t="shared" si="402"/>
        <v>0</v>
      </c>
      <c r="GM109" s="192">
        <f t="shared" si="403"/>
        <v>0</v>
      </c>
      <c r="GN109" s="192">
        <f t="shared" si="404"/>
        <v>0</v>
      </c>
      <c r="GO109" s="192">
        <f t="shared" si="405"/>
        <v>0</v>
      </c>
      <c r="GP109" s="192">
        <f t="shared" si="406"/>
        <v>0</v>
      </c>
      <c r="GQ109" s="192">
        <f t="shared" si="407"/>
        <v>0</v>
      </c>
      <c r="GR109" s="192">
        <f t="shared" si="408"/>
        <v>0</v>
      </c>
      <c r="GS109" s="192">
        <f t="shared" si="409"/>
        <v>0</v>
      </c>
      <c r="GT109" s="192">
        <f t="shared" si="410"/>
        <v>0</v>
      </c>
      <c r="GU109" s="192">
        <f t="shared" si="411"/>
        <v>0</v>
      </c>
      <c r="GV109" s="192">
        <f t="shared" si="412"/>
        <v>0</v>
      </c>
      <c r="GW109" s="192">
        <f t="shared" si="413"/>
        <v>0</v>
      </c>
      <c r="GX109" s="192">
        <f t="shared" si="414"/>
        <v>0</v>
      </c>
      <c r="GY109" s="192">
        <f t="shared" si="415"/>
        <v>0</v>
      </c>
      <c r="GZ109" s="192">
        <f t="shared" si="416"/>
        <v>0</v>
      </c>
      <c r="HA109" s="192">
        <f t="shared" si="417"/>
        <v>0</v>
      </c>
      <c r="HB109" s="192">
        <f t="shared" si="418"/>
        <v>0</v>
      </c>
      <c r="HC109" s="192">
        <f t="shared" si="419"/>
        <v>0</v>
      </c>
      <c r="HD109" s="192">
        <f t="shared" si="420"/>
        <v>0</v>
      </c>
      <c r="HE109" s="192">
        <f t="shared" si="421"/>
        <v>0</v>
      </c>
      <c r="HF109" s="192">
        <f t="shared" si="422"/>
        <v>0</v>
      </c>
      <c r="HG109" s="192">
        <f t="shared" si="423"/>
        <v>0</v>
      </c>
      <c r="HH109" s="192">
        <f t="shared" si="424"/>
        <v>0</v>
      </c>
      <c r="HI109" s="192">
        <f t="shared" si="425"/>
        <v>0</v>
      </c>
      <c r="HJ109" s="192">
        <f t="shared" si="426"/>
        <v>0</v>
      </c>
      <c r="HK109" s="192">
        <f t="shared" si="427"/>
        <v>0</v>
      </c>
      <c r="HL109" s="192">
        <f t="shared" si="428"/>
        <v>0</v>
      </c>
      <c r="HM109" s="192">
        <f t="shared" si="429"/>
        <v>0</v>
      </c>
      <c r="HN109" s="194">
        <f t="shared" si="450"/>
        <v>0</v>
      </c>
      <c r="HO109" s="194">
        <f t="shared" si="451"/>
        <v>0</v>
      </c>
      <c r="HP109" s="194">
        <f t="shared" si="452"/>
        <v>0</v>
      </c>
      <c r="HQ109" s="194">
        <f t="shared" si="453"/>
        <v>0</v>
      </c>
      <c r="HR109" s="194">
        <f t="shared" si="454"/>
        <v>0</v>
      </c>
      <c r="HS109" s="195" t="str">
        <f t="shared" si="229"/>
        <v/>
      </c>
      <c r="HT109" s="196">
        <f t="shared" si="455"/>
        <v>0</v>
      </c>
      <c r="HU109" s="196">
        <f t="shared" si="456"/>
        <v>0</v>
      </c>
      <c r="HV109" s="197" t="str">
        <f t="shared" si="232"/>
        <v/>
      </c>
      <c r="HW109" s="197" t="str">
        <f t="shared" si="435"/>
        <v/>
      </c>
      <c r="HX109" s="197" t="str">
        <f t="shared" si="436"/>
        <v/>
      </c>
      <c r="HY109" s="195" t="str">
        <f t="shared" si="233"/>
        <v/>
      </c>
      <c r="HZ109" s="30">
        <f t="shared" si="227"/>
        <v>0</v>
      </c>
      <c r="IA109" s="198">
        <f t="shared" si="234"/>
        <v>0</v>
      </c>
      <c r="IB109" s="195"/>
      <c r="IC109" s="195">
        <f t="shared" si="437"/>
        <v>0</v>
      </c>
      <c r="ID109" s="195">
        <f t="shared" si="235"/>
        <v>0</v>
      </c>
      <c r="IE109" s="195">
        <f t="shared" si="438"/>
        <v>0</v>
      </c>
      <c r="IF109" s="195">
        <f t="shared" si="236"/>
        <v>0</v>
      </c>
      <c r="IG109" s="307">
        <f t="shared" si="237"/>
        <v>0</v>
      </c>
      <c r="IH109" s="307">
        <f t="shared" si="238"/>
        <v>0</v>
      </c>
      <c r="II109" s="44">
        <f t="shared" si="239"/>
        <v>0</v>
      </c>
      <c r="IJ109" s="44">
        <f t="shared" si="439"/>
        <v>0</v>
      </c>
      <c r="IK109" s="44">
        <f t="shared" si="440"/>
        <v>0</v>
      </c>
      <c r="IL109" s="44">
        <f t="shared" si="441"/>
        <v>0</v>
      </c>
      <c r="IM109" s="44">
        <f t="shared" si="442"/>
        <v>0</v>
      </c>
      <c r="IN109" s="44">
        <f t="shared" si="443"/>
        <v>0</v>
      </c>
      <c r="IO109" s="44">
        <f t="shared" si="444"/>
        <v>0</v>
      </c>
    </row>
    <row r="110" spans="1:249" ht="18" customHeight="1">
      <c r="A110" s="188">
        <v>104</v>
      </c>
      <c r="B110" s="326"/>
      <c r="C110" s="289"/>
      <c r="D110" s="199"/>
      <c r="E110" s="189"/>
      <c r="F110" s="189"/>
      <c r="G110" s="190"/>
      <c r="H110" s="190"/>
      <c r="I110" s="272"/>
      <c r="J110" s="207"/>
      <c r="K110" s="214" t="str">
        <f t="shared" si="240"/>
        <v/>
      </c>
      <c r="L110" s="200" t="str">
        <f t="shared" si="241"/>
        <v/>
      </c>
      <c r="M110" s="200" t="str">
        <f t="shared" si="242"/>
        <v/>
      </c>
      <c r="N110" s="209" t="str">
        <f t="shared" si="228"/>
        <v/>
      </c>
      <c r="O110" s="208" t="str">
        <f>IFERROR(IF(D110="","",IF(K110="","",IF(I110="","",IF(F110="F",VLOOKUP(K110,F!A:G,2,0),IF(F110="M",VLOOKUP(K110,M!A:G,2,0),""))))),0)</f>
        <v/>
      </c>
      <c r="P110" s="191" t="str">
        <f>IFERROR(IF(D110="","",IF(K110="","",IF(I110="","",IF(F110="F",VLOOKUP(K110,F!A:G,3,0),IF(F110="M",VLOOKUP(K110,M!A:G,3,0),""))))),0)</f>
        <v/>
      </c>
      <c r="Q110" s="191" t="str">
        <f>IFERROR(IF(D110="","",IF(K110="","",IF(I110="","",IF(F110="F",VLOOKUP(K110,F!A:G,4,0),IF(F110="M",VLOOKUP(K110,M!A:G,4,0),""))))),0)</f>
        <v/>
      </c>
      <c r="R110" s="191" t="str">
        <f>IFERROR(IF(D110="","",IF(K110="","",IF(I110="","",IF(F110="F",VLOOKUP(K110,F!A:G,5,0),IF(F110="M",VLOOKUP(K110,M!A:G,5,0),""))))),0)</f>
        <v/>
      </c>
      <c r="S110" s="191" t="str">
        <f>IFERROR(IF(D110="","",IF(K110="","",IF(I110="","",IF(F110="F",VLOOKUP(K110,F!A:G,6,0),IF(F110="M",VLOOKUP(K110,M!A:G,6,0),""))))),0)</f>
        <v/>
      </c>
      <c r="T110" s="191" t="str">
        <f>IFERROR(IF(D110="","",IF(K110="","",IF(I110="","",IF(F110="F",VLOOKUP(K110,F!A:G,7,0),IF(F110="M",VLOOKUP(K110,M!A:G,7,0),""))))),0)</f>
        <v/>
      </c>
      <c r="U110" s="191" t="str">
        <f>IFERROR(IF(D110="","",IF(K110="","",IF(J110="","",IF(F110="F",VLOOKUP(K110,F!A:M,8,0),IF(F110="M",VLOOKUP(K110,M!A:M,8,0),""))))),0)</f>
        <v/>
      </c>
      <c r="V110" s="191" t="str">
        <f>IFERROR(IF(D110="","",IF(K110="","",IF(J110="","",IF(F110="F",VLOOKUP(K110,F!A:M,9,0),IF(F110="M",VLOOKUP(K110,M!A:M,9,0),""))))),0)</f>
        <v/>
      </c>
      <c r="W110" s="191" t="str">
        <f>IFERROR(IF(D110="","",IF(K110="","",IF(J110="","",IF(F110="F",VLOOKUP(K110,F!A:M,10,0),IF(F110="M",VLOOKUP(K110,M!A:M,10,0),""))))),0)</f>
        <v/>
      </c>
      <c r="X110" s="191" t="str">
        <f>IFERROR(IF(D110="","",IF(K110="","",IF(J110="","",IF(F110="F",VLOOKUP(K110,F!A:M,11,0),IF(F110="M",VLOOKUP(K110,M!A:M,11,0),""))))),0)</f>
        <v/>
      </c>
      <c r="Y110" s="191" t="str">
        <f>IFERROR(IF(D110="","",IF(K110="","",IF(J110="","",IF(F110="F",VLOOKUP(K110,F!A:M,12,0),IF(F110="M",VLOOKUP(K110,M!A:M,12,0),""))))),0)</f>
        <v/>
      </c>
      <c r="Z110" s="191" t="str">
        <f>IFERROR(IF(D110="","",IF(K110="","",IF(J110="","",IF(F110="F",VLOOKUP(K110,F!A:M,13,0),IF(F110="M",VLOOKUP(K110,M!A:M,13,0),""))))),0)</f>
        <v/>
      </c>
      <c r="AA110" s="191" t="str">
        <f>IFERROR(IF(D110="","",IF(F110="","",IF(J110="","",IF(K110="","",IF(AND(K110&gt;23,K110&lt;=60),IF(F110="F",VLOOKUP(MROUND(HZ110,0.5),'F-Weight for Length'!K:S,2,0),VLOOKUP(MROUND(HZ110,0.5),'M-Weight for Length'!K:S,2,0)),IF(K110&gt;60,IF(F110="F",VLOOKUP(K110,'F-Weight for Length'!U:AC,2,0),VLOOKUP(K110,'M-Weight for Length'!U:AC,2,0)),IF(F110="F",VLOOKUP(MROUND(HZ110,0.5),'F-Weight for Length'!A:I,2,0),VLOOKUP(MROUND(HZ110,0.5),'M-Weight for Length'!A:I,2,0)))))))),0)</f>
        <v/>
      </c>
      <c r="AB110" s="191" t="str">
        <f>IFERROR(IF(D110="","",IF(F110="","",IF(J110="","",IF(K110="","",IF(AND(K110&gt;23,K110&lt;=60),IF(F110="F",VLOOKUP(MROUND(HZ110,0.5),'F-Weight for Length'!K:S,3,0),VLOOKUP(MROUND(HZ110,0.5),'M-Weight for Length'!K:S,3,0)),IF(K110&gt;60,IF(F110="F",VLOOKUP(K110,'F-Weight for Length'!U:AC,3,0),VLOOKUP(K110,'M-Weight for Length'!U:AC,3,0)),IF(F110="F",VLOOKUP(MROUND(HZ110,0.5),'F-Weight for Length'!A:I,3,0),VLOOKUP(MROUND(HZ110,0.5),'M-Weight for Length'!A:I,3,0)))))))),0)</f>
        <v/>
      </c>
      <c r="AC110" s="191" t="str">
        <f>IFERROR(IF(D110="","",IF(F110="","",IF(J110="","",IF(K110="","",IF(AND(K110&gt;23,K110&lt;=60),IF(F110="F",VLOOKUP(MROUND(HZ110,0.5),'F-Weight for Length'!K:S,4,0),VLOOKUP(MROUND(HZ110,0.5),'M-Weight for Length'!K:S,4,0)),IF(K110&gt;60,IF(F110="F",VLOOKUP(K110,'F-Weight for Length'!U:AC,4,0),VLOOKUP(K110,'M-Weight for Length'!U:AC,4,0)),IF(F110="F",VLOOKUP(MROUND(HZ110,0.5),'F-Weight for Length'!A:I,4,0),VLOOKUP(MROUND(HZ110,0.5),'M-Weight for Length'!A:I,4,0)))))))),0)</f>
        <v/>
      </c>
      <c r="AD110" s="191" t="str">
        <f>IFERROR(IF(D110="","",IF(F110="","",IF(J110="","",IF(K110="","",IF(AND(K110&gt;23,K110&lt;=60),IF(F110="F",VLOOKUP(MROUND(HZ110,0.5),'F-Weight for Length'!K:S,5,0),VLOOKUP(MROUND(HZ110,0.5),'M-Weight for Length'!K:S,5,0)),IF(K110&gt;60,IF(F110="F",VLOOKUP(K110,'F-Weight for Length'!U:AC,5,0),VLOOKUP(K110,'M-Weight for Length'!U:AC,5,0)),IF(F110="F",VLOOKUP(MROUND(HZ110,0.5),'F-Weight for Length'!A:I,5,0),VLOOKUP(MROUND(HZ110,0.5),'M-Weight for Length'!A:I,5,0)))))))),0)</f>
        <v/>
      </c>
      <c r="AE110" s="191" t="str">
        <f>IFERROR(IF(D110="","",IF(F110="","",IF(J110="","",IF(K110="","",IF(AND(K110&gt;23,K110&lt;=60),IF(F110="F",VLOOKUP(MROUND(HZ110,0.5),'F-Weight for Length'!K:S,6,0),VLOOKUP(MROUND(HZ110,0.5),'M-Weight for Length'!K:S,6,0)),IF(K110&gt;60,IF(F110="F",VLOOKUP(K110,'F-Weight for Length'!U:AC,6,0),VLOOKUP(K110,'M-Weight for Length'!U:AC,6,0)),IF(F110="F",VLOOKUP(MROUND(HZ110,0.5),'F-Weight for Length'!A:I,6,0),VLOOKUP(MROUND(HZ110,0.5),'M-Weight for Length'!A:I,6,0)))))))),0)</f>
        <v/>
      </c>
      <c r="AF110" s="191" t="str">
        <f>IFERROR(IF(D110="","",IF(F110="","",IF(J110="","",IF(K110="","",IF(AND(K110&gt;23,K110&lt;=60),IF(F110="F",VLOOKUP(MROUND(HZ110,0.5),'F-Weight for Length'!K:S,7,0),VLOOKUP(MROUND(HZ110,0.5),'M-Weight for Length'!K:S,7,0)),IF(K110&gt;60,IF(F110="F",VLOOKUP(K110,'F-Weight for Length'!U:AC,7,0),VLOOKUP(K110,'M-Weight for Length'!U:AC,7,0)),IF(F110="F",VLOOKUP(MROUND(HZ110,0.5),'F-Weight for Length'!A:I,7,0),VLOOKUP(MROUND(HZ110,0.5),'M-Weight for Length'!A:I,7,0)))))))),0)</f>
        <v/>
      </c>
      <c r="AG110" s="191" t="str">
        <f>IFERROR(IF(D110="","",IF(F110="","",IF(J110="","",IF(K110="","",IF(AND(K110&gt;23,K110&lt;=60),IF(F110="F",VLOOKUP(MROUND(HZ110,0.5),'F-Weight for Length'!K:S,8,0),VLOOKUP(MROUND(HZ110,0.5),'M-Weight for Length'!K:S,8,0)),IF(K110&gt;60,IF(F110="F",VLOOKUP(K110,'F-Weight for Length'!U:AC,8,0),VLOOKUP(K110,'M-Weight for Length'!U:AC,8,0)),IF(F110="F",VLOOKUP(MROUND(HZ110,0.5),'F-Weight for Length'!A:I,8,0),VLOOKUP(MROUND(HZ110,0.5),'M-Weight for Length'!A:I,8,0)))))))),0)</f>
        <v/>
      </c>
      <c r="AH110" s="191" t="str">
        <f>IFERROR(IF(D110="","",IF(F110="","",IF(J110="","",IF(K110="","",IF(AND(K110&gt;23,K110&lt;=60),IF(F110="F",VLOOKUP(MROUND(HZ110,0.5),'F-Weight for Length'!K:S,9,0),VLOOKUP(MROUND(HZ110,0.5),'M-Weight for Length'!K:S,9,0)),IF(K110&gt;60,IF(F110="F",VLOOKUP(K110,'F-Weight for Length'!U:AC,9,0),VLOOKUP(K110,'M-Weight for Length'!U:AC,9,0)),IF(F110="F",VLOOKUP(MROUND(HZ110,0.5),'F-Weight for Length'!A:I,9,0),VLOOKUP(MROUND(HZ110,0.5),'M-Weight for Length'!A:I,9,0)))))))),0)</f>
        <v/>
      </c>
      <c r="AI110" s="192">
        <f t="shared" si="243"/>
        <v>0</v>
      </c>
      <c r="AJ110" s="192">
        <f t="shared" si="244"/>
        <v>0</v>
      </c>
      <c r="AK110" s="192">
        <f t="shared" si="245"/>
        <v>0</v>
      </c>
      <c r="AL110" s="192">
        <f t="shared" si="246"/>
        <v>0</v>
      </c>
      <c r="AM110" s="192">
        <f t="shared" si="247"/>
        <v>0</v>
      </c>
      <c r="AN110" s="192">
        <f t="shared" si="248"/>
        <v>0</v>
      </c>
      <c r="AO110" s="192">
        <f t="shared" si="249"/>
        <v>0</v>
      </c>
      <c r="AP110" s="192">
        <f t="shared" si="250"/>
        <v>0</v>
      </c>
      <c r="AQ110" s="192">
        <f t="shared" si="251"/>
        <v>0</v>
      </c>
      <c r="AR110" s="192">
        <f t="shared" si="252"/>
        <v>0</v>
      </c>
      <c r="AS110" s="192">
        <f t="shared" si="253"/>
        <v>0</v>
      </c>
      <c r="AT110" s="192">
        <f t="shared" si="254"/>
        <v>0</v>
      </c>
      <c r="AU110" s="192">
        <f t="shared" si="255"/>
        <v>0</v>
      </c>
      <c r="AV110" s="192">
        <f t="shared" si="256"/>
        <v>0</v>
      </c>
      <c r="AW110" s="192">
        <f t="shared" si="257"/>
        <v>0</v>
      </c>
      <c r="AX110" s="192">
        <f t="shared" si="258"/>
        <v>0</v>
      </c>
      <c r="AY110" s="192">
        <f t="shared" si="259"/>
        <v>0</v>
      </c>
      <c r="AZ110" s="192">
        <f t="shared" si="260"/>
        <v>0</v>
      </c>
      <c r="BA110" s="192">
        <f t="shared" si="261"/>
        <v>0</v>
      </c>
      <c r="BB110" s="192">
        <f t="shared" si="262"/>
        <v>0</v>
      </c>
      <c r="BC110" s="192">
        <f t="shared" si="263"/>
        <v>0</v>
      </c>
      <c r="BD110" s="192">
        <f t="shared" si="264"/>
        <v>0</v>
      </c>
      <c r="BE110" s="192">
        <f t="shared" si="265"/>
        <v>0</v>
      </c>
      <c r="BF110" s="192">
        <f t="shared" si="266"/>
        <v>0</v>
      </c>
      <c r="BG110" s="192">
        <f t="shared" si="267"/>
        <v>0</v>
      </c>
      <c r="BH110" s="192">
        <f t="shared" si="268"/>
        <v>0</v>
      </c>
      <c r="BI110" s="192">
        <f t="shared" si="269"/>
        <v>0</v>
      </c>
      <c r="BJ110" s="192">
        <f t="shared" si="270"/>
        <v>0</v>
      </c>
      <c r="BK110" s="192">
        <f t="shared" si="271"/>
        <v>0</v>
      </c>
      <c r="BL110" s="192">
        <f t="shared" si="272"/>
        <v>0</v>
      </c>
      <c r="BM110" s="192">
        <f t="shared" si="273"/>
        <v>0</v>
      </c>
      <c r="BN110" s="192">
        <f t="shared" si="274"/>
        <v>0</v>
      </c>
      <c r="BO110" s="192">
        <f t="shared" si="275"/>
        <v>0</v>
      </c>
      <c r="BP110" s="192">
        <f t="shared" si="276"/>
        <v>0</v>
      </c>
      <c r="BQ110" s="192">
        <f t="shared" si="277"/>
        <v>0</v>
      </c>
      <c r="BR110" s="192">
        <f t="shared" si="278"/>
        <v>0</v>
      </c>
      <c r="BS110" s="192">
        <f t="shared" si="279"/>
        <v>0</v>
      </c>
      <c r="BT110" s="192">
        <f t="shared" si="280"/>
        <v>0</v>
      </c>
      <c r="BU110" s="192">
        <f t="shared" si="281"/>
        <v>0</v>
      </c>
      <c r="BV110" s="192">
        <f t="shared" si="282"/>
        <v>0</v>
      </c>
      <c r="BW110" s="192">
        <f t="shared" si="283"/>
        <v>0</v>
      </c>
      <c r="BX110" s="192">
        <f t="shared" si="284"/>
        <v>0</v>
      </c>
      <c r="BY110" s="192">
        <f t="shared" si="285"/>
        <v>0</v>
      </c>
      <c r="BZ110" s="192">
        <f t="shared" si="286"/>
        <v>0</v>
      </c>
      <c r="CA110" s="192">
        <f t="shared" si="287"/>
        <v>0</v>
      </c>
      <c r="CB110" s="192">
        <f t="shared" si="288"/>
        <v>0</v>
      </c>
      <c r="CC110" s="192">
        <f t="shared" si="289"/>
        <v>0</v>
      </c>
      <c r="CD110" s="192">
        <f t="shared" si="290"/>
        <v>0</v>
      </c>
      <c r="CE110" s="192">
        <f t="shared" si="291"/>
        <v>0</v>
      </c>
      <c r="CF110" s="192">
        <f t="shared" si="292"/>
        <v>0</v>
      </c>
      <c r="CG110" s="192">
        <f t="shared" si="293"/>
        <v>0</v>
      </c>
      <c r="CH110" s="192">
        <f t="shared" si="294"/>
        <v>0</v>
      </c>
      <c r="CI110" s="192">
        <f t="shared" si="295"/>
        <v>0</v>
      </c>
      <c r="CJ110" s="192">
        <f t="shared" si="296"/>
        <v>0</v>
      </c>
      <c r="CK110" s="192">
        <f t="shared" si="297"/>
        <v>0</v>
      </c>
      <c r="CL110" s="192">
        <f t="shared" si="298"/>
        <v>0</v>
      </c>
      <c r="CM110" s="192">
        <f t="shared" si="299"/>
        <v>0</v>
      </c>
      <c r="CN110" s="192">
        <f t="shared" si="300"/>
        <v>0</v>
      </c>
      <c r="CO110" s="192">
        <f t="shared" si="301"/>
        <v>0</v>
      </c>
      <c r="CP110" s="192">
        <f t="shared" si="302"/>
        <v>0</v>
      </c>
      <c r="CQ110" s="192">
        <f t="shared" si="303"/>
        <v>0</v>
      </c>
      <c r="CR110" s="192">
        <f t="shared" si="304"/>
        <v>0</v>
      </c>
      <c r="CS110" s="192">
        <f t="shared" si="305"/>
        <v>0</v>
      </c>
      <c r="CT110" s="192">
        <f t="shared" si="306"/>
        <v>0</v>
      </c>
      <c r="CU110" s="192">
        <f t="shared" si="307"/>
        <v>0</v>
      </c>
      <c r="CV110" s="192">
        <f t="shared" si="308"/>
        <v>0</v>
      </c>
      <c r="CW110" s="192">
        <f t="shared" si="309"/>
        <v>0</v>
      </c>
      <c r="CX110" s="192">
        <f t="shared" si="310"/>
        <v>0</v>
      </c>
      <c r="CY110" s="192">
        <f t="shared" si="311"/>
        <v>0</v>
      </c>
      <c r="CZ110" s="192">
        <f t="shared" si="312"/>
        <v>0</v>
      </c>
      <c r="DA110" s="192">
        <f t="shared" si="313"/>
        <v>0</v>
      </c>
      <c r="DB110" s="192">
        <f t="shared" si="314"/>
        <v>0</v>
      </c>
      <c r="DC110" s="192">
        <f t="shared" si="315"/>
        <v>0</v>
      </c>
      <c r="DD110" s="192">
        <f t="shared" si="316"/>
        <v>0</v>
      </c>
      <c r="DE110" s="192">
        <f t="shared" si="317"/>
        <v>0</v>
      </c>
      <c r="DF110" s="192">
        <f t="shared" si="318"/>
        <v>0</v>
      </c>
      <c r="DG110" s="192">
        <f t="shared" si="319"/>
        <v>0</v>
      </c>
      <c r="DH110" s="192">
        <f t="shared" si="320"/>
        <v>0</v>
      </c>
      <c r="DI110" s="192">
        <f t="shared" si="321"/>
        <v>0</v>
      </c>
      <c r="DJ110" s="192">
        <f t="shared" si="322"/>
        <v>0</v>
      </c>
      <c r="DK110" s="192">
        <f t="shared" si="323"/>
        <v>0</v>
      </c>
      <c r="DL110" s="192">
        <f t="shared" si="324"/>
        <v>0</v>
      </c>
      <c r="DM110" s="192">
        <f t="shared" si="325"/>
        <v>0</v>
      </c>
      <c r="DN110" s="192">
        <f t="shared" si="326"/>
        <v>0</v>
      </c>
      <c r="DO110" s="192">
        <f t="shared" si="327"/>
        <v>0</v>
      </c>
      <c r="DP110" s="192">
        <f t="shared" si="328"/>
        <v>0</v>
      </c>
      <c r="DQ110" s="192">
        <f t="shared" si="329"/>
        <v>0</v>
      </c>
      <c r="DR110" s="192">
        <f t="shared" si="330"/>
        <v>0</v>
      </c>
      <c r="DS110" s="192">
        <f t="shared" si="331"/>
        <v>0</v>
      </c>
      <c r="DT110" s="192">
        <f t="shared" si="332"/>
        <v>0</v>
      </c>
      <c r="DU110" s="192">
        <f t="shared" si="333"/>
        <v>0</v>
      </c>
      <c r="DV110" s="193">
        <f t="shared" si="445"/>
        <v>0</v>
      </c>
      <c r="DW110" s="193">
        <f t="shared" si="446"/>
        <v>0</v>
      </c>
      <c r="DX110" s="193">
        <f t="shared" si="447"/>
        <v>0</v>
      </c>
      <c r="DY110" s="193">
        <f t="shared" si="448"/>
        <v>0</v>
      </c>
      <c r="DZ110" s="193">
        <f t="shared" si="449"/>
        <v>0</v>
      </c>
      <c r="EA110" s="192">
        <f t="shared" si="339"/>
        <v>0</v>
      </c>
      <c r="EB110" s="192">
        <f t="shared" si="340"/>
        <v>0</v>
      </c>
      <c r="EC110" s="192">
        <f t="shared" si="341"/>
        <v>0</v>
      </c>
      <c r="ED110" s="192">
        <f t="shared" si="342"/>
        <v>0</v>
      </c>
      <c r="EE110" s="192">
        <f t="shared" si="343"/>
        <v>0</v>
      </c>
      <c r="EF110" s="192">
        <f t="shared" si="344"/>
        <v>0</v>
      </c>
      <c r="EG110" s="192">
        <f t="shared" si="345"/>
        <v>0</v>
      </c>
      <c r="EH110" s="192">
        <f t="shared" si="346"/>
        <v>0</v>
      </c>
      <c r="EI110" s="192">
        <f t="shared" si="347"/>
        <v>0</v>
      </c>
      <c r="EJ110" s="192">
        <f t="shared" si="348"/>
        <v>0</v>
      </c>
      <c r="EK110" s="192">
        <f t="shared" si="349"/>
        <v>0</v>
      </c>
      <c r="EL110" s="192">
        <f t="shared" si="350"/>
        <v>0</v>
      </c>
      <c r="EM110" s="192">
        <f t="shared" si="351"/>
        <v>0</v>
      </c>
      <c r="EN110" s="192">
        <f t="shared" si="352"/>
        <v>0</v>
      </c>
      <c r="EO110" s="192">
        <f t="shared" si="353"/>
        <v>0</v>
      </c>
      <c r="EP110" s="192">
        <f t="shared" si="354"/>
        <v>0</v>
      </c>
      <c r="EQ110" s="192">
        <f t="shared" si="355"/>
        <v>0</v>
      </c>
      <c r="ER110" s="192">
        <f t="shared" si="356"/>
        <v>0</v>
      </c>
      <c r="ES110" s="192">
        <f t="shared" si="357"/>
        <v>0</v>
      </c>
      <c r="ET110" s="192">
        <f t="shared" si="358"/>
        <v>0</v>
      </c>
      <c r="EU110" s="192">
        <f t="shared" si="359"/>
        <v>0</v>
      </c>
      <c r="EV110" s="192">
        <f t="shared" si="360"/>
        <v>0</v>
      </c>
      <c r="EW110" s="192">
        <f t="shared" si="361"/>
        <v>0</v>
      </c>
      <c r="EX110" s="192">
        <f t="shared" si="362"/>
        <v>0</v>
      </c>
      <c r="EY110" s="192">
        <f t="shared" si="363"/>
        <v>0</v>
      </c>
      <c r="EZ110" s="192">
        <f t="shared" si="364"/>
        <v>0</v>
      </c>
      <c r="FA110" s="192">
        <f t="shared" si="365"/>
        <v>0</v>
      </c>
      <c r="FB110" s="192">
        <f t="shared" si="366"/>
        <v>0</v>
      </c>
      <c r="FC110" s="192">
        <f t="shared" si="367"/>
        <v>0</v>
      </c>
      <c r="FD110" s="192">
        <f t="shared" si="368"/>
        <v>0</v>
      </c>
      <c r="FE110" s="192">
        <f t="shared" si="369"/>
        <v>0</v>
      </c>
      <c r="FF110" s="192">
        <f t="shared" si="370"/>
        <v>0</v>
      </c>
      <c r="FG110" s="192">
        <f t="shared" si="371"/>
        <v>0</v>
      </c>
      <c r="FH110" s="192">
        <f t="shared" si="372"/>
        <v>0</v>
      </c>
      <c r="FI110" s="192">
        <f t="shared" si="373"/>
        <v>0</v>
      </c>
      <c r="FJ110" s="192">
        <f t="shared" si="374"/>
        <v>0</v>
      </c>
      <c r="FK110" s="192">
        <f t="shared" si="375"/>
        <v>0</v>
      </c>
      <c r="FL110" s="192">
        <f t="shared" si="376"/>
        <v>0</v>
      </c>
      <c r="FM110" s="192">
        <f t="shared" si="377"/>
        <v>0</v>
      </c>
      <c r="FN110" s="192">
        <f t="shared" si="378"/>
        <v>0</v>
      </c>
      <c r="FO110" s="192">
        <f t="shared" si="379"/>
        <v>0</v>
      </c>
      <c r="FP110" s="192">
        <f t="shared" si="380"/>
        <v>0</v>
      </c>
      <c r="FQ110" s="192">
        <f t="shared" si="381"/>
        <v>0</v>
      </c>
      <c r="FR110" s="192">
        <f t="shared" si="382"/>
        <v>0</v>
      </c>
      <c r="FS110" s="192">
        <f t="shared" si="383"/>
        <v>0</v>
      </c>
      <c r="FT110" s="192">
        <f t="shared" si="384"/>
        <v>0</v>
      </c>
      <c r="FU110" s="192">
        <f t="shared" si="385"/>
        <v>0</v>
      </c>
      <c r="FV110" s="192">
        <f t="shared" si="386"/>
        <v>0</v>
      </c>
      <c r="FW110" s="192">
        <f t="shared" si="387"/>
        <v>0</v>
      </c>
      <c r="FX110" s="192">
        <f t="shared" si="388"/>
        <v>0</v>
      </c>
      <c r="FY110" s="192">
        <f t="shared" si="389"/>
        <v>0</v>
      </c>
      <c r="FZ110" s="192">
        <f t="shared" si="390"/>
        <v>0</v>
      </c>
      <c r="GA110" s="192">
        <f t="shared" si="391"/>
        <v>0</v>
      </c>
      <c r="GB110" s="192">
        <f t="shared" si="392"/>
        <v>0</v>
      </c>
      <c r="GC110" s="192">
        <f t="shared" si="393"/>
        <v>0</v>
      </c>
      <c r="GD110" s="192">
        <f t="shared" si="394"/>
        <v>0</v>
      </c>
      <c r="GE110" s="192">
        <f t="shared" si="395"/>
        <v>0</v>
      </c>
      <c r="GF110" s="192">
        <f t="shared" si="396"/>
        <v>0</v>
      </c>
      <c r="GG110" s="192">
        <f t="shared" si="397"/>
        <v>0</v>
      </c>
      <c r="GH110" s="192">
        <f t="shared" si="398"/>
        <v>0</v>
      </c>
      <c r="GI110" s="192">
        <f t="shared" si="399"/>
        <v>0</v>
      </c>
      <c r="GJ110" s="192">
        <f t="shared" si="400"/>
        <v>0</v>
      </c>
      <c r="GK110" s="192">
        <f t="shared" si="401"/>
        <v>0</v>
      </c>
      <c r="GL110" s="192">
        <f t="shared" si="402"/>
        <v>0</v>
      </c>
      <c r="GM110" s="192">
        <f t="shared" si="403"/>
        <v>0</v>
      </c>
      <c r="GN110" s="192">
        <f t="shared" si="404"/>
        <v>0</v>
      </c>
      <c r="GO110" s="192">
        <f t="shared" si="405"/>
        <v>0</v>
      </c>
      <c r="GP110" s="192">
        <f t="shared" si="406"/>
        <v>0</v>
      </c>
      <c r="GQ110" s="192">
        <f t="shared" si="407"/>
        <v>0</v>
      </c>
      <c r="GR110" s="192">
        <f t="shared" si="408"/>
        <v>0</v>
      </c>
      <c r="GS110" s="192">
        <f t="shared" si="409"/>
        <v>0</v>
      </c>
      <c r="GT110" s="192">
        <f t="shared" si="410"/>
        <v>0</v>
      </c>
      <c r="GU110" s="192">
        <f t="shared" si="411"/>
        <v>0</v>
      </c>
      <c r="GV110" s="192">
        <f t="shared" si="412"/>
        <v>0</v>
      </c>
      <c r="GW110" s="192">
        <f t="shared" si="413"/>
        <v>0</v>
      </c>
      <c r="GX110" s="192">
        <f t="shared" si="414"/>
        <v>0</v>
      </c>
      <c r="GY110" s="192">
        <f t="shared" si="415"/>
        <v>0</v>
      </c>
      <c r="GZ110" s="192">
        <f t="shared" si="416"/>
        <v>0</v>
      </c>
      <c r="HA110" s="192">
        <f t="shared" si="417"/>
        <v>0</v>
      </c>
      <c r="HB110" s="192">
        <f t="shared" si="418"/>
        <v>0</v>
      </c>
      <c r="HC110" s="192">
        <f t="shared" si="419"/>
        <v>0</v>
      </c>
      <c r="HD110" s="192">
        <f t="shared" si="420"/>
        <v>0</v>
      </c>
      <c r="HE110" s="192">
        <f t="shared" si="421"/>
        <v>0</v>
      </c>
      <c r="HF110" s="192">
        <f t="shared" si="422"/>
        <v>0</v>
      </c>
      <c r="HG110" s="192">
        <f t="shared" si="423"/>
        <v>0</v>
      </c>
      <c r="HH110" s="192">
        <f t="shared" si="424"/>
        <v>0</v>
      </c>
      <c r="HI110" s="192">
        <f t="shared" si="425"/>
        <v>0</v>
      </c>
      <c r="HJ110" s="192">
        <f t="shared" si="426"/>
        <v>0</v>
      </c>
      <c r="HK110" s="192">
        <f t="shared" si="427"/>
        <v>0</v>
      </c>
      <c r="HL110" s="192">
        <f t="shared" si="428"/>
        <v>0</v>
      </c>
      <c r="HM110" s="192">
        <f t="shared" si="429"/>
        <v>0</v>
      </c>
      <c r="HN110" s="194">
        <f t="shared" si="450"/>
        <v>0</v>
      </c>
      <c r="HO110" s="194">
        <f t="shared" si="451"/>
        <v>0</v>
      </c>
      <c r="HP110" s="194">
        <f t="shared" si="452"/>
        <v>0</v>
      </c>
      <c r="HQ110" s="194">
        <f t="shared" si="453"/>
        <v>0</v>
      </c>
      <c r="HR110" s="194">
        <f t="shared" si="454"/>
        <v>0</v>
      </c>
      <c r="HS110" s="195" t="str">
        <f t="shared" si="229"/>
        <v/>
      </c>
      <c r="HT110" s="196">
        <f t="shared" si="455"/>
        <v>0</v>
      </c>
      <c r="HU110" s="196">
        <f t="shared" si="456"/>
        <v>0</v>
      </c>
      <c r="HV110" s="197" t="str">
        <f t="shared" si="232"/>
        <v/>
      </c>
      <c r="HW110" s="197" t="str">
        <f t="shared" si="435"/>
        <v/>
      </c>
      <c r="HX110" s="197" t="str">
        <f t="shared" si="436"/>
        <v/>
      </c>
      <c r="HY110" s="195" t="str">
        <f t="shared" si="233"/>
        <v/>
      </c>
      <c r="HZ110" s="30">
        <f t="shared" si="227"/>
        <v>0</v>
      </c>
      <c r="IA110" s="198">
        <f t="shared" si="234"/>
        <v>0</v>
      </c>
      <c r="IB110" s="195"/>
      <c r="IC110" s="195">
        <f t="shared" si="437"/>
        <v>0</v>
      </c>
      <c r="ID110" s="195">
        <f t="shared" si="235"/>
        <v>0</v>
      </c>
      <c r="IE110" s="195">
        <f t="shared" si="438"/>
        <v>0</v>
      </c>
      <c r="IF110" s="195">
        <f t="shared" si="236"/>
        <v>0</v>
      </c>
      <c r="IG110" s="307">
        <f t="shared" si="237"/>
        <v>0</v>
      </c>
      <c r="IH110" s="307">
        <f t="shared" si="238"/>
        <v>0</v>
      </c>
      <c r="II110" s="44">
        <f t="shared" si="239"/>
        <v>0</v>
      </c>
      <c r="IJ110" s="44">
        <f t="shared" si="439"/>
        <v>0</v>
      </c>
      <c r="IK110" s="44">
        <f t="shared" si="440"/>
        <v>0</v>
      </c>
      <c r="IL110" s="44">
        <f t="shared" si="441"/>
        <v>0</v>
      </c>
      <c r="IM110" s="44">
        <f t="shared" si="442"/>
        <v>0</v>
      </c>
      <c r="IN110" s="44">
        <f t="shared" si="443"/>
        <v>0</v>
      </c>
      <c r="IO110" s="44">
        <f t="shared" si="444"/>
        <v>0</v>
      </c>
    </row>
    <row r="111" spans="1:249" ht="18" customHeight="1">
      <c r="A111" s="188">
        <v>105</v>
      </c>
      <c r="B111" s="326"/>
      <c r="C111" s="289"/>
      <c r="D111" s="199"/>
      <c r="E111" s="189"/>
      <c r="F111" s="189"/>
      <c r="G111" s="190"/>
      <c r="H111" s="190"/>
      <c r="I111" s="272"/>
      <c r="J111" s="207"/>
      <c r="K111" s="214" t="str">
        <f t="shared" si="240"/>
        <v/>
      </c>
      <c r="L111" s="200" t="str">
        <f t="shared" si="241"/>
        <v/>
      </c>
      <c r="M111" s="200" t="str">
        <f t="shared" si="242"/>
        <v/>
      </c>
      <c r="N111" s="209" t="str">
        <f t="shared" si="228"/>
        <v/>
      </c>
      <c r="O111" s="208" t="str">
        <f>IFERROR(IF(D111="","",IF(K111="","",IF(I111="","",IF(F111="F",VLOOKUP(K111,F!A:G,2,0),IF(F111="M",VLOOKUP(K111,M!A:G,2,0),""))))),0)</f>
        <v/>
      </c>
      <c r="P111" s="191" t="str">
        <f>IFERROR(IF(D111="","",IF(K111="","",IF(I111="","",IF(F111="F",VLOOKUP(K111,F!A:G,3,0),IF(F111="M",VLOOKUP(K111,M!A:G,3,0),""))))),0)</f>
        <v/>
      </c>
      <c r="Q111" s="191" t="str">
        <f>IFERROR(IF(D111="","",IF(K111="","",IF(I111="","",IF(F111="F",VLOOKUP(K111,F!A:G,4,0),IF(F111="M",VLOOKUP(K111,M!A:G,4,0),""))))),0)</f>
        <v/>
      </c>
      <c r="R111" s="191" t="str">
        <f>IFERROR(IF(D111="","",IF(K111="","",IF(I111="","",IF(F111="F",VLOOKUP(K111,F!A:G,5,0),IF(F111="M",VLOOKUP(K111,M!A:G,5,0),""))))),0)</f>
        <v/>
      </c>
      <c r="S111" s="191" t="str">
        <f>IFERROR(IF(D111="","",IF(K111="","",IF(I111="","",IF(F111="F",VLOOKUP(K111,F!A:G,6,0),IF(F111="M",VLOOKUP(K111,M!A:G,6,0),""))))),0)</f>
        <v/>
      </c>
      <c r="T111" s="191" t="str">
        <f>IFERROR(IF(D111="","",IF(K111="","",IF(I111="","",IF(F111="F",VLOOKUP(K111,F!A:G,7,0),IF(F111="M",VLOOKUP(K111,M!A:G,7,0),""))))),0)</f>
        <v/>
      </c>
      <c r="U111" s="191" t="str">
        <f>IFERROR(IF(D111="","",IF(K111="","",IF(J111="","",IF(F111="F",VLOOKUP(K111,F!A:M,8,0),IF(F111="M",VLOOKUP(K111,M!A:M,8,0),""))))),0)</f>
        <v/>
      </c>
      <c r="V111" s="191" t="str">
        <f>IFERROR(IF(D111="","",IF(K111="","",IF(J111="","",IF(F111="F",VLOOKUP(K111,F!A:M,9,0),IF(F111="M",VLOOKUP(K111,M!A:M,9,0),""))))),0)</f>
        <v/>
      </c>
      <c r="W111" s="191" t="str">
        <f>IFERROR(IF(D111="","",IF(K111="","",IF(J111="","",IF(F111="F",VLOOKUP(K111,F!A:M,10,0),IF(F111="M",VLOOKUP(K111,M!A:M,10,0),""))))),0)</f>
        <v/>
      </c>
      <c r="X111" s="191" t="str">
        <f>IFERROR(IF(D111="","",IF(K111="","",IF(J111="","",IF(F111="F",VLOOKUP(K111,F!A:M,11,0),IF(F111="M",VLOOKUP(K111,M!A:M,11,0),""))))),0)</f>
        <v/>
      </c>
      <c r="Y111" s="191" t="str">
        <f>IFERROR(IF(D111="","",IF(K111="","",IF(J111="","",IF(F111="F",VLOOKUP(K111,F!A:M,12,0),IF(F111="M",VLOOKUP(K111,M!A:M,12,0),""))))),0)</f>
        <v/>
      </c>
      <c r="Z111" s="191" t="str">
        <f>IFERROR(IF(D111="","",IF(K111="","",IF(J111="","",IF(F111="F",VLOOKUP(K111,F!A:M,13,0),IF(F111="M",VLOOKUP(K111,M!A:M,13,0),""))))),0)</f>
        <v/>
      </c>
      <c r="AA111" s="191" t="str">
        <f>IFERROR(IF(D111="","",IF(F111="","",IF(J111="","",IF(K111="","",IF(AND(K111&gt;23,K111&lt;=60),IF(F111="F",VLOOKUP(MROUND(HZ111,0.5),'F-Weight for Length'!K:S,2,0),VLOOKUP(MROUND(HZ111,0.5),'M-Weight for Length'!K:S,2,0)),IF(K111&gt;60,IF(F111="F",VLOOKUP(K111,'F-Weight for Length'!U:AC,2,0),VLOOKUP(K111,'M-Weight for Length'!U:AC,2,0)),IF(F111="F",VLOOKUP(MROUND(HZ111,0.5),'F-Weight for Length'!A:I,2,0),VLOOKUP(MROUND(HZ111,0.5),'M-Weight for Length'!A:I,2,0)))))))),0)</f>
        <v/>
      </c>
      <c r="AB111" s="191" t="str">
        <f>IFERROR(IF(D111="","",IF(F111="","",IF(J111="","",IF(K111="","",IF(AND(K111&gt;23,K111&lt;=60),IF(F111="F",VLOOKUP(MROUND(HZ111,0.5),'F-Weight for Length'!K:S,3,0),VLOOKUP(MROUND(HZ111,0.5),'M-Weight for Length'!K:S,3,0)),IF(K111&gt;60,IF(F111="F",VLOOKUP(K111,'F-Weight for Length'!U:AC,3,0),VLOOKUP(K111,'M-Weight for Length'!U:AC,3,0)),IF(F111="F",VLOOKUP(MROUND(HZ111,0.5),'F-Weight for Length'!A:I,3,0),VLOOKUP(MROUND(HZ111,0.5),'M-Weight for Length'!A:I,3,0)))))))),0)</f>
        <v/>
      </c>
      <c r="AC111" s="191" t="str">
        <f>IFERROR(IF(D111="","",IF(F111="","",IF(J111="","",IF(K111="","",IF(AND(K111&gt;23,K111&lt;=60),IF(F111="F",VLOOKUP(MROUND(HZ111,0.5),'F-Weight for Length'!K:S,4,0),VLOOKUP(MROUND(HZ111,0.5),'M-Weight for Length'!K:S,4,0)),IF(K111&gt;60,IF(F111="F",VLOOKUP(K111,'F-Weight for Length'!U:AC,4,0),VLOOKUP(K111,'M-Weight for Length'!U:AC,4,0)),IF(F111="F",VLOOKUP(MROUND(HZ111,0.5),'F-Weight for Length'!A:I,4,0),VLOOKUP(MROUND(HZ111,0.5),'M-Weight for Length'!A:I,4,0)))))))),0)</f>
        <v/>
      </c>
      <c r="AD111" s="191" t="str">
        <f>IFERROR(IF(D111="","",IF(F111="","",IF(J111="","",IF(K111="","",IF(AND(K111&gt;23,K111&lt;=60),IF(F111="F",VLOOKUP(MROUND(HZ111,0.5),'F-Weight for Length'!K:S,5,0),VLOOKUP(MROUND(HZ111,0.5),'M-Weight for Length'!K:S,5,0)),IF(K111&gt;60,IF(F111="F",VLOOKUP(K111,'F-Weight for Length'!U:AC,5,0),VLOOKUP(K111,'M-Weight for Length'!U:AC,5,0)),IF(F111="F",VLOOKUP(MROUND(HZ111,0.5),'F-Weight for Length'!A:I,5,0),VLOOKUP(MROUND(HZ111,0.5),'M-Weight for Length'!A:I,5,0)))))))),0)</f>
        <v/>
      </c>
      <c r="AE111" s="191" t="str">
        <f>IFERROR(IF(D111="","",IF(F111="","",IF(J111="","",IF(K111="","",IF(AND(K111&gt;23,K111&lt;=60),IF(F111="F",VLOOKUP(MROUND(HZ111,0.5),'F-Weight for Length'!K:S,6,0),VLOOKUP(MROUND(HZ111,0.5),'M-Weight for Length'!K:S,6,0)),IF(K111&gt;60,IF(F111="F",VLOOKUP(K111,'F-Weight for Length'!U:AC,6,0),VLOOKUP(K111,'M-Weight for Length'!U:AC,6,0)),IF(F111="F",VLOOKUP(MROUND(HZ111,0.5),'F-Weight for Length'!A:I,6,0),VLOOKUP(MROUND(HZ111,0.5),'M-Weight for Length'!A:I,6,0)))))))),0)</f>
        <v/>
      </c>
      <c r="AF111" s="191" t="str">
        <f>IFERROR(IF(D111="","",IF(F111="","",IF(J111="","",IF(K111="","",IF(AND(K111&gt;23,K111&lt;=60),IF(F111="F",VLOOKUP(MROUND(HZ111,0.5),'F-Weight for Length'!K:S,7,0),VLOOKUP(MROUND(HZ111,0.5),'M-Weight for Length'!K:S,7,0)),IF(K111&gt;60,IF(F111="F",VLOOKUP(K111,'F-Weight for Length'!U:AC,7,0),VLOOKUP(K111,'M-Weight for Length'!U:AC,7,0)),IF(F111="F",VLOOKUP(MROUND(HZ111,0.5),'F-Weight for Length'!A:I,7,0),VLOOKUP(MROUND(HZ111,0.5),'M-Weight for Length'!A:I,7,0)))))))),0)</f>
        <v/>
      </c>
      <c r="AG111" s="191" t="str">
        <f>IFERROR(IF(D111="","",IF(F111="","",IF(J111="","",IF(K111="","",IF(AND(K111&gt;23,K111&lt;=60),IF(F111="F",VLOOKUP(MROUND(HZ111,0.5),'F-Weight for Length'!K:S,8,0),VLOOKUP(MROUND(HZ111,0.5),'M-Weight for Length'!K:S,8,0)),IF(K111&gt;60,IF(F111="F",VLOOKUP(K111,'F-Weight for Length'!U:AC,8,0),VLOOKUP(K111,'M-Weight for Length'!U:AC,8,0)),IF(F111="F",VLOOKUP(MROUND(HZ111,0.5),'F-Weight for Length'!A:I,8,0),VLOOKUP(MROUND(HZ111,0.5),'M-Weight for Length'!A:I,8,0)))))))),0)</f>
        <v/>
      </c>
      <c r="AH111" s="191" t="str">
        <f>IFERROR(IF(D111="","",IF(F111="","",IF(J111="","",IF(K111="","",IF(AND(K111&gt;23,K111&lt;=60),IF(F111="F",VLOOKUP(MROUND(HZ111,0.5),'F-Weight for Length'!K:S,9,0),VLOOKUP(MROUND(HZ111,0.5),'M-Weight for Length'!K:S,9,0)),IF(K111&gt;60,IF(F111="F",VLOOKUP(K111,'F-Weight for Length'!U:AC,9,0),VLOOKUP(K111,'M-Weight for Length'!U:AC,9,0)),IF(F111="F",VLOOKUP(MROUND(HZ111,0.5),'F-Weight for Length'!A:I,9,0),VLOOKUP(MROUND(HZ111,0.5),'M-Weight for Length'!A:I,9,0)))))))),0)</f>
        <v/>
      </c>
      <c r="AI111" s="192">
        <f t="shared" si="243"/>
        <v>0</v>
      </c>
      <c r="AJ111" s="192">
        <f t="shared" si="244"/>
        <v>0</v>
      </c>
      <c r="AK111" s="192">
        <f t="shared" si="245"/>
        <v>0</v>
      </c>
      <c r="AL111" s="192">
        <f t="shared" si="246"/>
        <v>0</v>
      </c>
      <c r="AM111" s="192">
        <f t="shared" si="247"/>
        <v>0</v>
      </c>
      <c r="AN111" s="192">
        <f t="shared" si="248"/>
        <v>0</v>
      </c>
      <c r="AO111" s="192">
        <f t="shared" si="249"/>
        <v>0</v>
      </c>
      <c r="AP111" s="192">
        <f t="shared" si="250"/>
        <v>0</v>
      </c>
      <c r="AQ111" s="192">
        <f t="shared" si="251"/>
        <v>0</v>
      </c>
      <c r="AR111" s="192">
        <f t="shared" si="252"/>
        <v>0</v>
      </c>
      <c r="AS111" s="192">
        <f t="shared" si="253"/>
        <v>0</v>
      </c>
      <c r="AT111" s="192">
        <f t="shared" si="254"/>
        <v>0</v>
      </c>
      <c r="AU111" s="192">
        <f t="shared" si="255"/>
        <v>0</v>
      </c>
      <c r="AV111" s="192">
        <f t="shared" si="256"/>
        <v>0</v>
      </c>
      <c r="AW111" s="192">
        <f t="shared" si="257"/>
        <v>0</v>
      </c>
      <c r="AX111" s="192">
        <f t="shared" si="258"/>
        <v>0</v>
      </c>
      <c r="AY111" s="192">
        <f t="shared" si="259"/>
        <v>0</v>
      </c>
      <c r="AZ111" s="192">
        <f t="shared" si="260"/>
        <v>0</v>
      </c>
      <c r="BA111" s="192">
        <f t="shared" si="261"/>
        <v>0</v>
      </c>
      <c r="BB111" s="192">
        <f t="shared" si="262"/>
        <v>0</v>
      </c>
      <c r="BC111" s="192">
        <f t="shared" si="263"/>
        <v>0</v>
      </c>
      <c r="BD111" s="192">
        <f t="shared" si="264"/>
        <v>0</v>
      </c>
      <c r="BE111" s="192">
        <f t="shared" si="265"/>
        <v>0</v>
      </c>
      <c r="BF111" s="192">
        <f t="shared" si="266"/>
        <v>0</v>
      </c>
      <c r="BG111" s="192">
        <f t="shared" si="267"/>
        <v>0</v>
      </c>
      <c r="BH111" s="192">
        <f t="shared" si="268"/>
        <v>0</v>
      </c>
      <c r="BI111" s="192">
        <f t="shared" si="269"/>
        <v>0</v>
      </c>
      <c r="BJ111" s="192">
        <f t="shared" si="270"/>
        <v>0</v>
      </c>
      <c r="BK111" s="192">
        <f t="shared" si="271"/>
        <v>0</v>
      </c>
      <c r="BL111" s="192">
        <f t="shared" si="272"/>
        <v>0</v>
      </c>
      <c r="BM111" s="192">
        <f t="shared" si="273"/>
        <v>0</v>
      </c>
      <c r="BN111" s="192">
        <f t="shared" si="274"/>
        <v>0</v>
      </c>
      <c r="BO111" s="192">
        <f t="shared" si="275"/>
        <v>0</v>
      </c>
      <c r="BP111" s="192">
        <f t="shared" si="276"/>
        <v>0</v>
      </c>
      <c r="BQ111" s="192">
        <f t="shared" si="277"/>
        <v>0</v>
      </c>
      <c r="BR111" s="192">
        <f t="shared" si="278"/>
        <v>0</v>
      </c>
      <c r="BS111" s="192">
        <f t="shared" si="279"/>
        <v>0</v>
      </c>
      <c r="BT111" s="192">
        <f t="shared" si="280"/>
        <v>0</v>
      </c>
      <c r="BU111" s="192">
        <f t="shared" si="281"/>
        <v>0</v>
      </c>
      <c r="BV111" s="192">
        <f t="shared" si="282"/>
        <v>0</v>
      </c>
      <c r="BW111" s="192">
        <f t="shared" si="283"/>
        <v>0</v>
      </c>
      <c r="BX111" s="192">
        <f t="shared" si="284"/>
        <v>0</v>
      </c>
      <c r="BY111" s="192">
        <f t="shared" si="285"/>
        <v>0</v>
      </c>
      <c r="BZ111" s="192">
        <f t="shared" si="286"/>
        <v>0</v>
      </c>
      <c r="CA111" s="192">
        <f t="shared" si="287"/>
        <v>0</v>
      </c>
      <c r="CB111" s="192">
        <f t="shared" si="288"/>
        <v>0</v>
      </c>
      <c r="CC111" s="192">
        <f t="shared" si="289"/>
        <v>0</v>
      </c>
      <c r="CD111" s="192">
        <f t="shared" si="290"/>
        <v>0</v>
      </c>
      <c r="CE111" s="192">
        <f t="shared" si="291"/>
        <v>0</v>
      </c>
      <c r="CF111" s="192">
        <f t="shared" si="292"/>
        <v>0</v>
      </c>
      <c r="CG111" s="192">
        <f t="shared" si="293"/>
        <v>0</v>
      </c>
      <c r="CH111" s="192">
        <f t="shared" si="294"/>
        <v>0</v>
      </c>
      <c r="CI111" s="192">
        <f t="shared" si="295"/>
        <v>0</v>
      </c>
      <c r="CJ111" s="192">
        <f t="shared" si="296"/>
        <v>0</v>
      </c>
      <c r="CK111" s="192">
        <f t="shared" si="297"/>
        <v>0</v>
      </c>
      <c r="CL111" s="192">
        <f t="shared" si="298"/>
        <v>0</v>
      </c>
      <c r="CM111" s="192">
        <f t="shared" si="299"/>
        <v>0</v>
      </c>
      <c r="CN111" s="192">
        <f t="shared" si="300"/>
        <v>0</v>
      </c>
      <c r="CO111" s="192">
        <f t="shared" si="301"/>
        <v>0</v>
      </c>
      <c r="CP111" s="192">
        <f t="shared" si="302"/>
        <v>0</v>
      </c>
      <c r="CQ111" s="192">
        <f t="shared" si="303"/>
        <v>0</v>
      </c>
      <c r="CR111" s="192">
        <f t="shared" si="304"/>
        <v>0</v>
      </c>
      <c r="CS111" s="192">
        <f t="shared" si="305"/>
        <v>0</v>
      </c>
      <c r="CT111" s="192">
        <f t="shared" si="306"/>
        <v>0</v>
      </c>
      <c r="CU111" s="192">
        <f t="shared" si="307"/>
        <v>0</v>
      </c>
      <c r="CV111" s="192">
        <f t="shared" si="308"/>
        <v>0</v>
      </c>
      <c r="CW111" s="192">
        <f t="shared" si="309"/>
        <v>0</v>
      </c>
      <c r="CX111" s="192">
        <f t="shared" si="310"/>
        <v>0</v>
      </c>
      <c r="CY111" s="192">
        <f t="shared" si="311"/>
        <v>0</v>
      </c>
      <c r="CZ111" s="192">
        <f t="shared" si="312"/>
        <v>0</v>
      </c>
      <c r="DA111" s="192">
        <f t="shared" si="313"/>
        <v>0</v>
      </c>
      <c r="DB111" s="192">
        <f t="shared" si="314"/>
        <v>0</v>
      </c>
      <c r="DC111" s="192">
        <f t="shared" si="315"/>
        <v>0</v>
      </c>
      <c r="DD111" s="192">
        <f t="shared" si="316"/>
        <v>0</v>
      </c>
      <c r="DE111" s="192">
        <f t="shared" si="317"/>
        <v>0</v>
      </c>
      <c r="DF111" s="192">
        <f t="shared" si="318"/>
        <v>0</v>
      </c>
      <c r="DG111" s="192">
        <f t="shared" si="319"/>
        <v>0</v>
      </c>
      <c r="DH111" s="192">
        <f t="shared" si="320"/>
        <v>0</v>
      </c>
      <c r="DI111" s="192">
        <f t="shared" si="321"/>
        <v>0</v>
      </c>
      <c r="DJ111" s="192">
        <f t="shared" si="322"/>
        <v>0</v>
      </c>
      <c r="DK111" s="192">
        <f t="shared" si="323"/>
        <v>0</v>
      </c>
      <c r="DL111" s="192">
        <f t="shared" si="324"/>
        <v>0</v>
      </c>
      <c r="DM111" s="192">
        <f t="shared" si="325"/>
        <v>0</v>
      </c>
      <c r="DN111" s="192">
        <f t="shared" si="326"/>
        <v>0</v>
      </c>
      <c r="DO111" s="192">
        <f t="shared" si="327"/>
        <v>0</v>
      </c>
      <c r="DP111" s="192">
        <f t="shared" si="328"/>
        <v>0</v>
      </c>
      <c r="DQ111" s="192">
        <f t="shared" si="329"/>
        <v>0</v>
      </c>
      <c r="DR111" s="192">
        <f t="shared" si="330"/>
        <v>0</v>
      </c>
      <c r="DS111" s="192">
        <f t="shared" si="331"/>
        <v>0</v>
      </c>
      <c r="DT111" s="192">
        <f t="shared" si="332"/>
        <v>0</v>
      </c>
      <c r="DU111" s="192">
        <f t="shared" si="333"/>
        <v>0</v>
      </c>
      <c r="DV111" s="193">
        <f t="shared" si="445"/>
        <v>0</v>
      </c>
      <c r="DW111" s="193">
        <f t="shared" si="446"/>
        <v>0</v>
      </c>
      <c r="DX111" s="193">
        <f t="shared" si="447"/>
        <v>0</v>
      </c>
      <c r="DY111" s="193">
        <f t="shared" si="448"/>
        <v>0</v>
      </c>
      <c r="DZ111" s="193">
        <f t="shared" si="449"/>
        <v>0</v>
      </c>
      <c r="EA111" s="192">
        <f t="shared" si="339"/>
        <v>0</v>
      </c>
      <c r="EB111" s="192">
        <f t="shared" si="340"/>
        <v>0</v>
      </c>
      <c r="EC111" s="192">
        <f t="shared" si="341"/>
        <v>0</v>
      </c>
      <c r="ED111" s="192">
        <f t="shared" si="342"/>
        <v>0</v>
      </c>
      <c r="EE111" s="192">
        <f t="shared" si="343"/>
        <v>0</v>
      </c>
      <c r="EF111" s="192">
        <f t="shared" si="344"/>
        <v>0</v>
      </c>
      <c r="EG111" s="192">
        <f t="shared" si="345"/>
        <v>0</v>
      </c>
      <c r="EH111" s="192">
        <f t="shared" si="346"/>
        <v>0</v>
      </c>
      <c r="EI111" s="192">
        <f t="shared" si="347"/>
        <v>0</v>
      </c>
      <c r="EJ111" s="192">
        <f t="shared" si="348"/>
        <v>0</v>
      </c>
      <c r="EK111" s="192">
        <f t="shared" si="349"/>
        <v>0</v>
      </c>
      <c r="EL111" s="192">
        <f t="shared" si="350"/>
        <v>0</v>
      </c>
      <c r="EM111" s="192">
        <f t="shared" si="351"/>
        <v>0</v>
      </c>
      <c r="EN111" s="192">
        <f t="shared" si="352"/>
        <v>0</v>
      </c>
      <c r="EO111" s="192">
        <f t="shared" si="353"/>
        <v>0</v>
      </c>
      <c r="EP111" s="192">
        <f t="shared" si="354"/>
        <v>0</v>
      </c>
      <c r="EQ111" s="192">
        <f t="shared" si="355"/>
        <v>0</v>
      </c>
      <c r="ER111" s="192">
        <f t="shared" si="356"/>
        <v>0</v>
      </c>
      <c r="ES111" s="192">
        <f t="shared" si="357"/>
        <v>0</v>
      </c>
      <c r="ET111" s="192">
        <f t="shared" si="358"/>
        <v>0</v>
      </c>
      <c r="EU111" s="192">
        <f t="shared" si="359"/>
        <v>0</v>
      </c>
      <c r="EV111" s="192">
        <f t="shared" si="360"/>
        <v>0</v>
      </c>
      <c r="EW111" s="192">
        <f t="shared" si="361"/>
        <v>0</v>
      </c>
      <c r="EX111" s="192">
        <f t="shared" si="362"/>
        <v>0</v>
      </c>
      <c r="EY111" s="192">
        <f t="shared" si="363"/>
        <v>0</v>
      </c>
      <c r="EZ111" s="192">
        <f t="shared" si="364"/>
        <v>0</v>
      </c>
      <c r="FA111" s="192">
        <f t="shared" si="365"/>
        <v>0</v>
      </c>
      <c r="FB111" s="192">
        <f t="shared" si="366"/>
        <v>0</v>
      </c>
      <c r="FC111" s="192">
        <f t="shared" si="367"/>
        <v>0</v>
      </c>
      <c r="FD111" s="192">
        <f t="shared" si="368"/>
        <v>0</v>
      </c>
      <c r="FE111" s="192">
        <f t="shared" si="369"/>
        <v>0</v>
      </c>
      <c r="FF111" s="192">
        <f t="shared" si="370"/>
        <v>0</v>
      </c>
      <c r="FG111" s="192">
        <f t="shared" si="371"/>
        <v>0</v>
      </c>
      <c r="FH111" s="192">
        <f t="shared" si="372"/>
        <v>0</v>
      </c>
      <c r="FI111" s="192">
        <f t="shared" si="373"/>
        <v>0</v>
      </c>
      <c r="FJ111" s="192">
        <f t="shared" si="374"/>
        <v>0</v>
      </c>
      <c r="FK111" s="192">
        <f t="shared" si="375"/>
        <v>0</v>
      </c>
      <c r="FL111" s="192">
        <f t="shared" si="376"/>
        <v>0</v>
      </c>
      <c r="FM111" s="192">
        <f t="shared" si="377"/>
        <v>0</v>
      </c>
      <c r="FN111" s="192">
        <f t="shared" si="378"/>
        <v>0</v>
      </c>
      <c r="FO111" s="192">
        <f t="shared" si="379"/>
        <v>0</v>
      </c>
      <c r="FP111" s="192">
        <f t="shared" si="380"/>
        <v>0</v>
      </c>
      <c r="FQ111" s="192">
        <f t="shared" si="381"/>
        <v>0</v>
      </c>
      <c r="FR111" s="192">
        <f t="shared" si="382"/>
        <v>0</v>
      </c>
      <c r="FS111" s="192">
        <f t="shared" si="383"/>
        <v>0</v>
      </c>
      <c r="FT111" s="192">
        <f t="shared" si="384"/>
        <v>0</v>
      </c>
      <c r="FU111" s="192">
        <f t="shared" si="385"/>
        <v>0</v>
      </c>
      <c r="FV111" s="192">
        <f t="shared" si="386"/>
        <v>0</v>
      </c>
      <c r="FW111" s="192">
        <f t="shared" si="387"/>
        <v>0</v>
      </c>
      <c r="FX111" s="192">
        <f t="shared" si="388"/>
        <v>0</v>
      </c>
      <c r="FY111" s="192">
        <f t="shared" si="389"/>
        <v>0</v>
      </c>
      <c r="FZ111" s="192">
        <f t="shared" si="390"/>
        <v>0</v>
      </c>
      <c r="GA111" s="192">
        <f t="shared" si="391"/>
        <v>0</v>
      </c>
      <c r="GB111" s="192">
        <f t="shared" si="392"/>
        <v>0</v>
      </c>
      <c r="GC111" s="192">
        <f t="shared" si="393"/>
        <v>0</v>
      </c>
      <c r="GD111" s="192">
        <f t="shared" si="394"/>
        <v>0</v>
      </c>
      <c r="GE111" s="192">
        <f t="shared" si="395"/>
        <v>0</v>
      </c>
      <c r="GF111" s="192">
        <f t="shared" si="396"/>
        <v>0</v>
      </c>
      <c r="GG111" s="192">
        <f t="shared" si="397"/>
        <v>0</v>
      </c>
      <c r="GH111" s="192">
        <f t="shared" si="398"/>
        <v>0</v>
      </c>
      <c r="GI111" s="192">
        <f t="shared" si="399"/>
        <v>0</v>
      </c>
      <c r="GJ111" s="192">
        <f t="shared" si="400"/>
        <v>0</v>
      </c>
      <c r="GK111" s="192">
        <f t="shared" si="401"/>
        <v>0</v>
      </c>
      <c r="GL111" s="192">
        <f t="shared" si="402"/>
        <v>0</v>
      </c>
      <c r="GM111" s="192">
        <f t="shared" si="403"/>
        <v>0</v>
      </c>
      <c r="GN111" s="192">
        <f t="shared" si="404"/>
        <v>0</v>
      </c>
      <c r="GO111" s="192">
        <f t="shared" si="405"/>
        <v>0</v>
      </c>
      <c r="GP111" s="192">
        <f t="shared" si="406"/>
        <v>0</v>
      </c>
      <c r="GQ111" s="192">
        <f t="shared" si="407"/>
        <v>0</v>
      </c>
      <c r="GR111" s="192">
        <f t="shared" si="408"/>
        <v>0</v>
      </c>
      <c r="GS111" s="192">
        <f t="shared" si="409"/>
        <v>0</v>
      </c>
      <c r="GT111" s="192">
        <f t="shared" si="410"/>
        <v>0</v>
      </c>
      <c r="GU111" s="192">
        <f t="shared" si="411"/>
        <v>0</v>
      </c>
      <c r="GV111" s="192">
        <f t="shared" si="412"/>
        <v>0</v>
      </c>
      <c r="GW111" s="192">
        <f t="shared" si="413"/>
        <v>0</v>
      </c>
      <c r="GX111" s="192">
        <f t="shared" si="414"/>
        <v>0</v>
      </c>
      <c r="GY111" s="192">
        <f t="shared" si="415"/>
        <v>0</v>
      </c>
      <c r="GZ111" s="192">
        <f t="shared" si="416"/>
        <v>0</v>
      </c>
      <c r="HA111" s="192">
        <f t="shared" si="417"/>
        <v>0</v>
      </c>
      <c r="HB111" s="192">
        <f t="shared" si="418"/>
        <v>0</v>
      </c>
      <c r="HC111" s="192">
        <f t="shared" si="419"/>
        <v>0</v>
      </c>
      <c r="HD111" s="192">
        <f t="shared" si="420"/>
        <v>0</v>
      </c>
      <c r="HE111" s="192">
        <f t="shared" si="421"/>
        <v>0</v>
      </c>
      <c r="HF111" s="192">
        <f t="shared" si="422"/>
        <v>0</v>
      </c>
      <c r="HG111" s="192">
        <f t="shared" si="423"/>
        <v>0</v>
      </c>
      <c r="HH111" s="192">
        <f t="shared" si="424"/>
        <v>0</v>
      </c>
      <c r="HI111" s="192">
        <f t="shared" si="425"/>
        <v>0</v>
      </c>
      <c r="HJ111" s="192">
        <f t="shared" si="426"/>
        <v>0</v>
      </c>
      <c r="HK111" s="192">
        <f t="shared" si="427"/>
        <v>0</v>
      </c>
      <c r="HL111" s="192">
        <f t="shared" si="428"/>
        <v>0</v>
      </c>
      <c r="HM111" s="192">
        <f t="shared" si="429"/>
        <v>0</v>
      </c>
      <c r="HN111" s="194">
        <f t="shared" si="450"/>
        <v>0</v>
      </c>
      <c r="HO111" s="194">
        <f t="shared" si="451"/>
        <v>0</v>
      </c>
      <c r="HP111" s="194">
        <f t="shared" si="452"/>
        <v>0</v>
      </c>
      <c r="HQ111" s="194">
        <f t="shared" si="453"/>
        <v>0</v>
      </c>
      <c r="HR111" s="194">
        <f t="shared" si="454"/>
        <v>0</v>
      </c>
      <c r="HS111" s="195" t="str">
        <f t="shared" si="229"/>
        <v/>
      </c>
      <c r="HT111" s="196">
        <f t="shared" si="455"/>
        <v>0</v>
      </c>
      <c r="HU111" s="196">
        <f t="shared" si="456"/>
        <v>0</v>
      </c>
      <c r="HV111" s="197" t="str">
        <f t="shared" si="232"/>
        <v/>
      </c>
      <c r="HW111" s="197" t="str">
        <f t="shared" si="435"/>
        <v/>
      </c>
      <c r="HX111" s="197" t="str">
        <f t="shared" si="436"/>
        <v/>
      </c>
      <c r="HY111" s="195" t="str">
        <f t="shared" si="233"/>
        <v/>
      </c>
      <c r="HZ111" s="30">
        <f t="shared" si="227"/>
        <v>0</v>
      </c>
      <c r="IA111" s="198">
        <f t="shared" si="234"/>
        <v>0</v>
      </c>
      <c r="IB111" s="195"/>
      <c r="IC111" s="195">
        <f t="shared" si="437"/>
        <v>0</v>
      </c>
      <c r="ID111" s="195">
        <f t="shared" si="235"/>
        <v>0</v>
      </c>
      <c r="IE111" s="195">
        <f t="shared" si="438"/>
        <v>0</v>
      </c>
      <c r="IF111" s="195">
        <f t="shared" si="236"/>
        <v>0</v>
      </c>
      <c r="IG111" s="307">
        <f t="shared" si="237"/>
        <v>0</v>
      </c>
      <c r="IH111" s="307">
        <f t="shared" si="238"/>
        <v>0</v>
      </c>
      <c r="II111" s="44">
        <f t="shared" si="239"/>
        <v>0</v>
      </c>
      <c r="IJ111" s="44">
        <f t="shared" si="439"/>
        <v>0</v>
      </c>
      <c r="IK111" s="44">
        <f t="shared" si="440"/>
        <v>0</v>
      </c>
      <c r="IL111" s="44">
        <f t="shared" si="441"/>
        <v>0</v>
      </c>
      <c r="IM111" s="44">
        <f t="shared" si="442"/>
        <v>0</v>
      </c>
      <c r="IN111" s="44">
        <f t="shared" si="443"/>
        <v>0</v>
      </c>
      <c r="IO111" s="44">
        <f t="shared" si="444"/>
        <v>0</v>
      </c>
    </row>
    <row r="112" spans="1:249" ht="18" customHeight="1">
      <c r="A112" s="188">
        <v>106</v>
      </c>
      <c r="B112" s="326"/>
      <c r="C112" s="289"/>
      <c r="D112" s="199"/>
      <c r="E112" s="189"/>
      <c r="F112" s="189"/>
      <c r="G112" s="190"/>
      <c r="H112" s="190"/>
      <c r="I112" s="272"/>
      <c r="J112" s="207"/>
      <c r="K112" s="214" t="str">
        <f t="shared" si="240"/>
        <v/>
      </c>
      <c r="L112" s="200" t="str">
        <f t="shared" si="241"/>
        <v/>
      </c>
      <c r="M112" s="200" t="str">
        <f t="shared" si="242"/>
        <v/>
      </c>
      <c r="N112" s="209" t="str">
        <f t="shared" si="228"/>
        <v/>
      </c>
      <c r="O112" s="208" t="str">
        <f>IFERROR(IF(D112="","",IF(K112="","",IF(I112="","",IF(F112="F",VLOOKUP(K112,F!A:G,2,0),IF(F112="M",VLOOKUP(K112,M!A:G,2,0),""))))),0)</f>
        <v/>
      </c>
      <c r="P112" s="191" t="str">
        <f>IFERROR(IF(D112="","",IF(K112="","",IF(I112="","",IF(F112="F",VLOOKUP(K112,F!A:G,3,0),IF(F112="M",VLOOKUP(K112,M!A:G,3,0),""))))),0)</f>
        <v/>
      </c>
      <c r="Q112" s="191" t="str">
        <f>IFERROR(IF(D112="","",IF(K112="","",IF(I112="","",IF(F112="F",VLOOKUP(K112,F!A:G,4,0),IF(F112="M",VLOOKUP(K112,M!A:G,4,0),""))))),0)</f>
        <v/>
      </c>
      <c r="R112" s="191" t="str">
        <f>IFERROR(IF(D112="","",IF(K112="","",IF(I112="","",IF(F112="F",VLOOKUP(K112,F!A:G,5,0),IF(F112="M",VLOOKUP(K112,M!A:G,5,0),""))))),0)</f>
        <v/>
      </c>
      <c r="S112" s="191" t="str">
        <f>IFERROR(IF(D112="","",IF(K112="","",IF(I112="","",IF(F112="F",VLOOKUP(K112,F!A:G,6,0),IF(F112="M",VLOOKUP(K112,M!A:G,6,0),""))))),0)</f>
        <v/>
      </c>
      <c r="T112" s="191" t="str">
        <f>IFERROR(IF(D112="","",IF(K112="","",IF(I112="","",IF(F112="F",VLOOKUP(K112,F!A:G,7,0),IF(F112="M",VLOOKUP(K112,M!A:G,7,0),""))))),0)</f>
        <v/>
      </c>
      <c r="U112" s="191" t="str">
        <f>IFERROR(IF(D112="","",IF(K112="","",IF(J112="","",IF(F112="F",VLOOKUP(K112,F!A:M,8,0),IF(F112="M",VLOOKUP(K112,M!A:M,8,0),""))))),0)</f>
        <v/>
      </c>
      <c r="V112" s="191" t="str">
        <f>IFERROR(IF(D112="","",IF(K112="","",IF(J112="","",IF(F112="F",VLOOKUP(K112,F!A:M,9,0),IF(F112="M",VLOOKUP(K112,M!A:M,9,0),""))))),0)</f>
        <v/>
      </c>
      <c r="W112" s="191" t="str">
        <f>IFERROR(IF(D112="","",IF(K112="","",IF(J112="","",IF(F112="F",VLOOKUP(K112,F!A:M,10,0),IF(F112="M",VLOOKUP(K112,M!A:M,10,0),""))))),0)</f>
        <v/>
      </c>
      <c r="X112" s="191" t="str">
        <f>IFERROR(IF(D112="","",IF(K112="","",IF(J112="","",IF(F112="F",VLOOKUP(K112,F!A:M,11,0),IF(F112="M",VLOOKUP(K112,M!A:M,11,0),""))))),0)</f>
        <v/>
      </c>
      <c r="Y112" s="191" t="str">
        <f>IFERROR(IF(D112="","",IF(K112="","",IF(J112="","",IF(F112="F",VLOOKUP(K112,F!A:M,12,0),IF(F112="M",VLOOKUP(K112,M!A:M,12,0),""))))),0)</f>
        <v/>
      </c>
      <c r="Z112" s="191" t="str">
        <f>IFERROR(IF(D112="","",IF(K112="","",IF(J112="","",IF(F112="F",VLOOKUP(K112,F!A:M,13,0),IF(F112="M",VLOOKUP(K112,M!A:M,13,0),""))))),0)</f>
        <v/>
      </c>
      <c r="AA112" s="191" t="str">
        <f>IFERROR(IF(D112="","",IF(F112="","",IF(J112="","",IF(K112="","",IF(AND(K112&gt;23,K112&lt;=60),IF(F112="F",VLOOKUP(MROUND(HZ112,0.5),'F-Weight for Length'!K:S,2,0),VLOOKUP(MROUND(HZ112,0.5),'M-Weight for Length'!K:S,2,0)),IF(K112&gt;60,IF(F112="F",VLOOKUP(K112,'F-Weight for Length'!U:AC,2,0),VLOOKUP(K112,'M-Weight for Length'!U:AC,2,0)),IF(F112="F",VLOOKUP(MROUND(HZ112,0.5),'F-Weight for Length'!A:I,2,0),VLOOKUP(MROUND(HZ112,0.5),'M-Weight for Length'!A:I,2,0)))))))),0)</f>
        <v/>
      </c>
      <c r="AB112" s="191" t="str">
        <f>IFERROR(IF(D112="","",IF(F112="","",IF(J112="","",IF(K112="","",IF(AND(K112&gt;23,K112&lt;=60),IF(F112="F",VLOOKUP(MROUND(HZ112,0.5),'F-Weight for Length'!K:S,3,0),VLOOKUP(MROUND(HZ112,0.5),'M-Weight for Length'!K:S,3,0)),IF(K112&gt;60,IF(F112="F",VLOOKUP(K112,'F-Weight for Length'!U:AC,3,0),VLOOKUP(K112,'M-Weight for Length'!U:AC,3,0)),IF(F112="F",VLOOKUP(MROUND(HZ112,0.5),'F-Weight for Length'!A:I,3,0),VLOOKUP(MROUND(HZ112,0.5),'M-Weight for Length'!A:I,3,0)))))))),0)</f>
        <v/>
      </c>
      <c r="AC112" s="191" t="str">
        <f>IFERROR(IF(D112="","",IF(F112="","",IF(J112="","",IF(K112="","",IF(AND(K112&gt;23,K112&lt;=60),IF(F112="F",VLOOKUP(MROUND(HZ112,0.5),'F-Weight for Length'!K:S,4,0),VLOOKUP(MROUND(HZ112,0.5),'M-Weight for Length'!K:S,4,0)),IF(K112&gt;60,IF(F112="F",VLOOKUP(K112,'F-Weight for Length'!U:AC,4,0),VLOOKUP(K112,'M-Weight for Length'!U:AC,4,0)),IF(F112="F",VLOOKUP(MROUND(HZ112,0.5),'F-Weight for Length'!A:I,4,0),VLOOKUP(MROUND(HZ112,0.5),'M-Weight for Length'!A:I,4,0)))))))),0)</f>
        <v/>
      </c>
      <c r="AD112" s="191" t="str">
        <f>IFERROR(IF(D112="","",IF(F112="","",IF(J112="","",IF(K112="","",IF(AND(K112&gt;23,K112&lt;=60),IF(F112="F",VLOOKUP(MROUND(HZ112,0.5),'F-Weight for Length'!K:S,5,0),VLOOKUP(MROUND(HZ112,0.5),'M-Weight for Length'!K:S,5,0)),IF(K112&gt;60,IF(F112="F",VLOOKUP(K112,'F-Weight for Length'!U:AC,5,0),VLOOKUP(K112,'M-Weight for Length'!U:AC,5,0)),IF(F112="F",VLOOKUP(MROUND(HZ112,0.5),'F-Weight for Length'!A:I,5,0),VLOOKUP(MROUND(HZ112,0.5),'M-Weight for Length'!A:I,5,0)))))))),0)</f>
        <v/>
      </c>
      <c r="AE112" s="191" t="str">
        <f>IFERROR(IF(D112="","",IF(F112="","",IF(J112="","",IF(K112="","",IF(AND(K112&gt;23,K112&lt;=60),IF(F112="F",VLOOKUP(MROUND(HZ112,0.5),'F-Weight for Length'!K:S,6,0),VLOOKUP(MROUND(HZ112,0.5),'M-Weight for Length'!K:S,6,0)),IF(K112&gt;60,IF(F112="F",VLOOKUP(K112,'F-Weight for Length'!U:AC,6,0),VLOOKUP(K112,'M-Weight for Length'!U:AC,6,0)),IF(F112="F",VLOOKUP(MROUND(HZ112,0.5),'F-Weight for Length'!A:I,6,0),VLOOKUP(MROUND(HZ112,0.5),'M-Weight for Length'!A:I,6,0)))))))),0)</f>
        <v/>
      </c>
      <c r="AF112" s="191" t="str">
        <f>IFERROR(IF(D112="","",IF(F112="","",IF(J112="","",IF(K112="","",IF(AND(K112&gt;23,K112&lt;=60),IF(F112="F",VLOOKUP(MROUND(HZ112,0.5),'F-Weight for Length'!K:S,7,0),VLOOKUP(MROUND(HZ112,0.5),'M-Weight for Length'!K:S,7,0)),IF(K112&gt;60,IF(F112="F",VLOOKUP(K112,'F-Weight for Length'!U:AC,7,0),VLOOKUP(K112,'M-Weight for Length'!U:AC,7,0)),IF(F112="F",VLOOKUP(MROUND(HZ112,0.5),'F-Weight for Length'!A:I,7,0),VLOOKUP(MROUND(HZ112,0.5),'M-Weight for Length'!A:I,7,0)))))))),0)</f>
        <v/>
      </c>
      <c r="AG112" s="191" t="str">
        <f>IFERROR(IF(D112="","",IF(F112="","",IF(J112="","",IF(K112="","",IF(AND(K112&gt;23,K112&lt;=60),IF(F112="F",VLOOKUP(MROUND(HZ112,0.5),'F-Weight for Length'!K:S,8,0),VLOOKUP(MROUND(HZ112,0.5),'M-Weight for Length'!K:S,8,0)),IF(K112&gt;60,IF(F112="F",VLOOKUP(K112,'F-Weight for Length'!U:AC,8,0),VLOOKUP(K112,'M-Weight for Length'!U:AC,8,0)),IF(F112="F",VLOOKUP(MROUND(HZ112,0.5),'F-Weight for Length'!A:I,8,0),VLOOKUP(MROUND(HZ112,0.5),'M-Weight for Length'!A:I,8,0)))))))),0)</f>
        <v/>
      </c>
      <c r="AH112" s="191" t="str">
        <f>IFERROR(IF(D112="","",IF(F112="","",IF(J112="","",IF(K112="","",IF(AND(K112&gt;23,K112&lt;=60),IF(F112="F",VLOOKUP(MROUND(HZ112,0.5),'F-Weight for Length'!K:S,9,0),VLOOKUP(MROUND(HZ112,0.5),'M-Weight for Length'!K:S,9,0)),IF(K112&gt;60,IF(F112="F",VLOOKUP(K112,'F-Weight for Length'!U:AC,9,0),VLOOKUP(K112,'M-Weight for Length'!U:AC,9,0)),IF(F112="F",VLOOKUP(MROUND(HZ112,0.5),'F-Weight for Length'!A:I,9,0),VLOOKUP(MROUND(HZ112,0.5),'M-Weight for Length'!A:I,9,0)))))))),0)</f>
        <v/>
      </c>
      <c r="AI112" s="192">
        <f t="shared" si="243"/>
        <v>0</v>
      </c>
      <c r="AJ112" s="192">
        <f t="shared" si="244"/>
        <v>0</v>
      </c>
      <c r="AK112" s="192">
        <f t="shared" si="245"/>
        <v>0</v>
      </c>
      <c r="AL112" s="192">
        <f t="shared" si="246"/>
        <v>0</v>
      </c>
      <c r="AM112" s="192">
        <f t="shared" si="247"/>
        <v>0</v>
      </c>
      <c r="AN112" s="192">
        <f t="shared" si="248"/>
        <v>0</v>
      </c>
      <c r="AO112" s="192">
        <f t="shared" si="249"/>
        <v>0</v>
      </c>
      <c r="AP112" s="192">
        <f t="shared" si="250"/>
        <v>0</v>
      </c>
      <c r="AQ112" s="192">
        <f t="shared" si="251"/>
        <v>0</v>
      </c>
      <c r="AR112" s="192">
        <f t="shared" si="252"/>
        <v>0</v>
      </c>
      <c r="AS112" s="192">
        <f t="shared" si="253"/>
        <v>0</v>
      </c>
      <c r="AT112" s="192">
        <f t="shared" si="254"/>
        <v>0</v>
      </c>
      <c r="AU112" s="192">
        <f t="shared" si="255"/>
        <v>0</v>
      </c>
      <c r="AV112" s="192">
        <f t="shared" si="256"/>
        <v>0</v>
      </c>
      <c r="AW112" s="192">
        <f t="shared" si="257"/>
        <v>0</v>
      </c>
      <c r="AX112" s="192">
        <f t="shared" si="258"/>
        <v>0</v>
      </c>
      <c r="AY112" s="192">
        <f t="shared" si="259"/>
        <v>0</v>
      </c>
      <c r="AZ112" s="192">
        <f t="shared" si="260"/>
        <v>0</v>
      </c>
      <c r="BA112" s="192">
        <f t="shared" si="261"/>
        <v>0</v>
      </c>
      <c r="BB112" s="192">
        <f t="shared" si="262"/>
        <v>0</v>
      </c>
      <c r="BC112" s="192">
        <f t="shared" si="263"/>
        <v>0</v>
      </c>
      <c r="BD112" s="192">
        <f t="shared" si="264"/>
        <v>0</v>
      </c>
      <c r="BE112" s="192">
        <f t="shared" si="265"/>
        <v>0</v>
      </c>
      <c r="BF112" s="192">
        <f t="shared" si="266"/>
        <v>0</v>
      </c>
      <c r="BG112" s="192">
        <f t="shared" si="267"/>
        <v>0</v>
      </c>
      <c r="BH112" s="192">
        <f t="shared" si="268"/>
        <v>0</v>
      </c>
      <c r="BI112" s="192">
        <f t="shared" si="269"/>
        <v>0</v>
      </c>
      <c r="BJ112" s="192">
        <f t="shared" si="270"/>
        <v>0</v>
      </c>
      <c r="BK112" s="192">
        <f t="shared" si="271"/>
        <v>0</v>
      </c>
      <c r="BL112" s="192">
        <f t="shared" si="272"/>
        <v>0</v>
      </c>
      <c r="BM112" s="192">
        <f t="shared" si="273"/>
        <v>0</v>
      </c>
      <c r="BN112" s="192">
        <f t="shared" si="274"/>
        <v>0</v>
      </c>
      <c r="BO112" s="192">
        <f t="shared" si="275"/>
        <v>0</v>
      </c>
      <c r="BP112" s="192">
        <f t="shared" si="276"/>
        <v>0</v>
      </c>
      <c r="BQ112" s="192">
        <f t="shared" si="277"/>
        <v>0</v>
      </c>
      <c r="BR112" s="192">
        <f t="shared" si="278"/>
        <v>0</v>
      </c>
      <c r="BS112" s="192">
        <f t="shared" si="279"/>
        <v>0</v>
      </c>
      <c r="BT112" s="192">
        <f t="shared" si="280"/>
        <v>0</v>
      </c>
      <c r="BU112" s="192">
        <f t="shared" si="281"/>
        <v>0</v>
      </c>
      <c r="BV112" s="192">
        <f t="shared" si="282"/>
        <v>0</v>
      </c>
      <c r="BW112" s="192">
        <f t="shared" si="283"/>
        <v>0</v>
      </c>
      <c r="BX112" s="192">
        <f t="shared" si="284"/>
        <v>0</v>
      </c>
      <c r="BY112" s="192">
        <f t="shared" si="285"/>
        <v>0</v>
      </c>
      <c r="BZ112" s="192">
        <f t="shared" si="286"/>
        <v>0</v>
      </c>
      <c r="CA112" s="192">
        <f t="shared" si="287"/>
        <v>0</v>
      </c>
      <c r="CB112" s="192">
        <f t="shared" si="288"/>
        <v>0</v>
      </c>
      <c r="CC112" s="192">
        <f t="shared" si="289"/>
        <v>0</v>
      </c>
      <c r="CD112" s="192">
        <f t="shared" si="290"/>
        <v>0</v>
      </c>
      <c r="CE112" s="192">
        <f t="shared" si="291"/>
        <v>0</v>
      </c>
      <c r="CF112" s="192">
        <f t="shared" si="292"/>
        <v>0</v>
      </c>
      <c r="CG112" s="192">
        <f t="shared" si="293"/>
        <v>0</v>
      </c>
      <c r="CH112" s="192">
        <f t="shared" si="294"/>
        <v>0</v>
      </c>
      <c r="CI112" s="192">
        <f t="shared" si="295"/>
        <v>0</v>
      </c>
      <c r="CJ112" s="192">
        <f t="shared" si="296"/>
        <v>0</v>
      </c>
      <c r="CK112" s="192">
        <f t="shared" si="297"/>
        <v>0</v>
      </c>
      <c r="CL112" s="192">
        <f t="shared" si="298"/>
        <v>0</v>
      </c>
      <c r="CM112" s="192">
        <f t="shared" si="299"/>
        <v>0</v>
      </c>
      <c r="CN112" s="192">
        <f t="shared" si="300"/>
        <v>0</v>
      </c>
      <c r="CO112" s="192">
        <f t="shared" si="301"/>
        <v>0</v>
      </c>
      <c r="CP112" s="192">
        <f t="shared" si="302"/>
        <v>0</v>
      </c>
      <c r="CQ112" s="192">
        <f t="shared" si="303"/>
        <v>0</v>
      </c>
      <c r="CR112" s="192">
        <f t="shared" si="304"/>
        <v>0</v>
      </c>
      <c r="CS112" s="192">
        <f t="shared" si="305"/>
        <v>0</v>
      </c>
      <c r="CT112" s="192">
        <f t="shared" si="306"/>
        <v>0</v>
      </c>
      <c r="CU112" s="192">
        <f t="shared" si="307"/>
        <v>0</v>
      </c>
      <c r="CV112" s="192">
        <f t="shared" si="308"/>
        <v>0</v>
      </c>
      <c r="CW112" s="192">
        <f t="shared" si="309"/>
        <v>0</v>
      </c>
      <c r="CX112" s="192">
        <f t="shared" si="310"/>
        <v>0</v>
      </c>
      <c r="CY112" s="192">
        <f t="shared" si="311"/>
        <v>0</v>
      </c>
      <c r="CZ112" s="192">
        <f t="shared" si="312"/>
        <v>0</v>
      </c>
      <c r="DA112" s="192">
        <f t="shared" si="313"/>
        <v>0</v>
      </c>
      <c r="DB112" s="192">
        <f t="shared" si="314"/>
        <v>0</v>
      </c>
      <c r="DC112" s="192">
        <f t="shared" si="315"/>
        <v>0</v>
      </c>
      <c r="DD112" s="192">
        <f t="shared" si="316"/>
        <v>0</v>
      </c>
      <c r="DE112" s="192">
        <f t="shared" si="317"/>
        <v>0</v>
      </c>
      <c r="DF112" s="192">
        <f t="shared" si="318"/>
        <v>0</v>
      </c>
      <c r="DG112" s="192">
        <f t="shared" si="319"/>
        <v>0</v>
      </c>
      <c r="DH112" s="192">
        <f t="shared" si="320"/>
        <v>0</v>
      </c>
      <c r="DI112" s="192">
        <f t="shared" si="321"/>
        <v>0</v>
      </c>
      <c r="DJ112" s="192">
        <f t="shared" si="322"/>
        <v>0</v>
      </c>
      <c r="DK112" s="192">
        <f t="shared" si="323"/>
        <v>0</v>
      </c>
      <c r="DL112" s="192">
        <f t="shared" si="324"/>
        <v>0</v>
      </c>
      <c r="DM112" s="192">
        <f t="shared" si="325"/>
        <v>0</v>
      </c>
      <c r="DN112" s="192">
        <f t="shared" si="326"/>
        <v>0</v>
      </c>
      <c r="DO112" s="192">
        <f t="shared" si="327"/>
        <v>0</v>
      </c>
      <c r="DP112" s="192">
        <f t="shared" si="328"/>
        <v>0</v>
      </c>
      <c r="DQ112" s="192">
        <f t="shared" si="329"/>
        <v>0</v>
      </c>
      <c r="DR112" s="192">
        <f t="shared" si="330"/>
        <v>0</v>
      </c>
      <c r="DS112" s="192">
        <f t="shared" si="331"/>
        <v>0</v>
      </c>
      <c r="DT112" s="192">
        <f t="shared" si="332"/>
        <v>0</v>
      </c>
      <c r="DU112" s="192">
        <f t="shared" si="333"/>
        <v>0</v>
      </c>
      <c r="DV112" s="193">
        <f t="shared" si="445"/>
        <v>0</v>
      </c>
      <c r="DW112" s="193">
        <f t="shared" si="446"/>
        <v>0</v>
      </c>
      <c r="DX112" s="193">
        <f t="shared" si="447"/>
        <v>0</v>
      </c>
      <c r="DY112" s="193">
        <f t="shared" si="448"/>
        <v>0</v>
      </c>
      <c r="DZ112" s="193">
        <f t="shared" si="449"/>
        <v>0</v>
      </c>
      <c r="EA112" s="192">
        <f t="shared" si="339"/>
        <v>0</v>
      </c>
      <c r="EB112" s="192">
        <f t="shared" si="340"/>
        <v>0</v>
      </c>
      <c r="EC112" s="192">
        <f t="shared" si="341"/>
        <v>0</v>
      </c>
      <c r="ED112" s="192">
        <f t="shared" si="342"/>
        <v>0</v>
      </c>
      <c r="EE112" s="192">
        <f t="shared" si="343"/>
        <v>0</v>
      </c>
      <c r="EF112" s="192">
        <f t="shared" si="344"/>
        <v>0</v>
      </c>
      <c r="EG112" s="192">
        <f t="shared" si="345"/>
        <v>0</v>
      </c>
      <c r="EH112" s="192">
        <f t="shared" si="346"/>
        <v>0</v>
      </c>
      <c r="EI112" s="192">
        <f t="shared" si="347"/>
        <v>0</v>
      </c>
      <c r="EJ112" s="192">
        <f t="shared" si="348"/>
        <v>0</v>
      </c>
      <c r="EK112" s="192">
        <f t="shared" si="349"/>
        <v>0</v>
      </c>
      <c r="EL112" s="192">
        <f t="shared" si="350"/>
        <v>0</v>
      </c>
      <c r="EM112" s="192">
        <f t="shared" si="351"/>
        <v>0</v>
      </c>
      <c r="EN112" s="192">
        <f t="shared" si="352"/>
        <v>0</v>
      </c>
      <c r="EO112" s="192">
        <f t="shared" si="353"/>
        <v>0</v>
      </c>
      <c r="EP112" s="192">
        <f t="shared" si="354"/>
        <v>0</v>
      </c>
      <c r="EQ112" s="192">
        <f t="shared" si="355"/>
        <v>0</v>
      </c>
      <c r="ER112" s="192">
        <f t="shared" si="356"/>
        <v>0</v>
      </c>
      <c r="ES112" s="192">
        <f t="shared" si="357"/>
        <v>0</v>
      </c>
      <c r="ET112" s="192">
        <f t="shared" si="358"/>
        <v>0</v>
      </c>
      <c r="EU112" s="192">
        <f t="shared" si="359"/>
        <v>0</v>
      </c>
      <c r="EV112" s="192">
        <f t="shared" si="360"/>
        <v>0</v>
      </c>
      <c r="EW112" s="192">
        <f t="shared" si="361"/>
        <v>0</v>
      </c>
      <c r="EX112" s="192">
        <f t="shared" si="362"/>
        <v>0</v>
      </c>
      <c r="EY112" s="192">
        <f t="shared" si="363"/>
        <v>0</v>
      </c>
      <c r="EZ112" s="192">
        <f t="shared" si="364"/>
        <v>0</v>
      </c>
      <c r="FA112" s="192">
        <f t="shared" si="365"/>
        <v>0</v>
      </c>
      <c r="FB112" s="192">
        <f t="shared" si="366"/>
        <v>0</v>
      </c>
      <c r="FC112" s="192">
        <f t="shared" si="367"/>
        <v>0</v>
      </c>
      <c r="FD112" s="192">
        <f t="shared" si="368"/>
        <v>0</v>
      </c>
      <c r="FE112" s="192">
        <f t="shared" si="369"/>
        <v>0</v>
      </c>
      <c r="FF112" s="192">
        <f t="shared" si="370"/>
        <v>0</v>
      </c>
      <c r="FG112" s="192">
        <f t="shared" si="371"/>
        <v>0</v>
      </c>
      <c r="FH112" s="192">
        <f t="shared" si="372"/>
        <v>0</v>
      </c>
      <c r="FI112" s="192">
        <f t="shared" si="373"/>
        <v>0</v>
      </c>
      <c r="FJ112" s="192">
        <f t="shared" si="374"/>
        <v>0</v>
      </c>
      <c r="FK112" s="192">
        <f t="shared" si="375"/>
        <v>0</v>
      </c>
      <c r="FL112" s="192">
        <f t="shared" si="376"/>
        <v>0</v>
      </c>
      <c r="FM112" s="192">
        <f t="shared" si="377"/>
        <v>0</v>
      </c>
      <c r="FN112" s="192">
        <f t="shared" si="378"/>
        <v>0</v>
      </c>
      <c r="FO112" s="192">
        <f t="shared" si="379"/>
        <v>0</v>
      </c>
      <c r="FP112" s="192">
        <f t="shared" si="380"/>
        <v>0</v>
      </c>
      <c r="FQ112" s="192">
        <f t="shared" si="381"/>
        <v>0</v>
      </c>
      <c r="FR112" s="192">
        <f t="shared" si="382"/>
        <v>0</v>
      </c>
      <c r="FS112" s="192">
        <f t="shared" si="383"/>
        <v>0</v>
      </c>
      <c r="FT112" s="192">
        <f t="shared" si="384"/>
        <v>0</v>
      </c>
      <c r="FU112" s="192">
        <f t="shared" si="385"/>
        <v>0</v>
      </c>
      <c r="FV112" s="192">
        <f t="shared" si="386"/>
        <v>0</v>
      </c>
      <c r="FW112" s="192">
        <f t="shared" si="387"/>
        <v>0</v>
      </c>
      <c r="FX112" s="192">
        <f t="shared" si="388"/>
        <v>0</v>
      </c>
      <c r="FY112" s="192">
        <f t="shared" si="389"/>
        <v>0</v>
      </c>
      <c r="FZ112" s="192">
        <f t="shared" si="390"/>
        <v>0</v>
      </c>
      <c r="GA112" s="192">
        <f t="shared" si="391"/>
        <v>0</v>
      </c>
      <c r="GB112" s="192">
        <f t="shared" si="392"/>
        <v>0</v>
      </c>
      <c r="GC112" s="192">
        <f t="shared" si="393"/>
        <v>0</v>
      </c>
      <c r="GD112" s="192">
        <f t="shared" si="394"/>
        <v>0</v>
      </c>
      <c r="GE112" s="192">
        <f t="shared" si="395"/>
        <v>0</v>
      </c>
      <c r="GF112" s="192">
        <f t="shared" si="396"/>
        <v>0</v>
      </c>
      <c r="GG112" s="192">
        <f t="shared" si="397"/>
        <v>0</v>
      </c>
      <c r="GH112" s="192">
        <f t="shared" si="398"/>
        <v>0</v>
      </c>
      <c r="GI112" s="192">
        <f t="shared" si="399"/>
        <v>0</v>
      </c>
      <c r="GJ112" s="192">
        <f t="shared" si="400"/>
        <v>0</v>
      </c>
      <c r="GK112" s="192">
        <f t="shared" si="401"/>
        <v>0</v>
      </c>
      <c r="GL112" s="192">
        <f t="shared" si="402"/>
        <v>0</v>
      </c>
      <c r="GM112" s="192">
        <f t="shared" si="403"/>
        <v>0</v>
      </c>
      <c r="GN112" s="192">
        <f t="shared" si="404"/>
        <v>0</v>
      </c>
      <c r="GO112" s="192">
        <f t="shared" si="405"/>
        <v>0</v>
      </c>
      <c r="GP112" s="192">
        <f t="shared" si="406"/>
        <v>0</v>
      </c>
      <c r="GQ112" s="192">
        <f t="shared" si="407"/>
        <v>0</v>
      </c>
      <c r="GR112" s="192">
        <f t="shared" si="408"/>
        <v>0</v>
      </c>
      <c r="GS112" s="192">
        <f t="shared" si="409"/>
        <v>0</v>
      </c>
      <c r="GT112" s="192">
        <f t="shared" si="410"/>
        <v>0</v>
      </c>
      <c r="GU112" s="192">
        <f t="shared" si="411"/>
        <v>0</v>
      </c>
      <c r="GV112" s="192">
        <f t="shared" si="412"/>
        <v>0</v>
      </c>
      <c r="GW112" s="192">
        <f t="shared" si="413"/>
        <v>0</v>
      </c>
      <c r="GX112" s="192">
        <f t="shared" si="414"/>
        <v>0</v>
      </c>
      <c r="GY112" s="192">
        <f t="shared" si="415"/>
        <v>0</v>
      </c>
      <c r="GZ112" s="192">
        <f t="shared" si="416"/>
        <v>0</v>
      </c>
      <c r="HA112" s="192">
        <f t="shared" si="417"/>
        <v>0</v>
      </c>
      <c r="HB112" s="192">
        <f t="shared" si="418"/>
        <v>0</v>
      </c>
      <c r="HC112" s="192">
        <f t="shared" si="419"/>
        <v>0</v>
      </c>
      <c r="HD112" s="192">
        <f t="shared" si="420"/>
        <v>0</v>
      </c>
      <c r="HE112" s="192">
        <f t="shared" si="421"/>
        <v>0</v>
      </c>
      <c r="HF112" s="192">
        <f t="shared" si="422"/>
        <v>0</v>
      </c>
      <c r="HG112" s="192">
        <f t="shared" si="423"/>
        <v>0</v>
      </c>
      <c r="HH112" s="192">
        <f t="shared" si="424"/>
        <v>0</v>
      </c>
      <c r="HI112" s="192">
        <f t="shared" si="425"/>
        <v>0</v>
      </c>
      <c r="HJ112" s="192">
        <f t="shared" si="426"/>
        <v>0</v>
      </c>
      <c r="HK112" s="192">
        <f t="shared" si="427"/>
        <v>0</v>
      </c>
      <c r="HL112" s="192">
        <f t="shared" si="428"/>
        <v>0</v>
      </c>
      <c r="HM112" s="192">
        <f t="shared" si="429"/>
        <v>0</v>
      </c>
      <c r="HN112" s="194">
        <f t="shared" si="450"/>
        <v>0</v>
      </c>
      <c r="HO112" s="194">
        <f t="shared" si="451"/>
        <v>0</v>
      </c>
      <c r="HP112" s="194">
        <f t="shared" si="452"/>
        <v>0</v>
      </c>
      <c r="HQ112" s="194">
        <f t="shared" si="453"/>
        <v>0</v>
      </c>
      <c r="HR112" s="194">
        <f t="shared" si="454"/>
        <v>0</v>
      </c>
      <c r="HS112" s="195" t="str">
        <f t="shared" si="229"/>
        <v/>
      </c>
      <c r="HT112" s="196">
        <f t="shared" si="455"/>
        <v>0</v>
      </c>
      <c r="HU112" s="196">
        <f t="shared" si="456"/>
        <v>0</v>
      </c>
      <c r="HV112" s="197" t="str">
        <f t="shared" si="232"/>
        <v/>
      </c>
      <c r="HW112" s="197" t="str">
        <f t="shared" si="435"/>
        <v/>
      </c>
      <c r="HX112" s="197" t="str">
        <f t="shared" si="436"/>
        <v/>
      </c>
      <c r="HY112" s="195" t="str">
        <f t="shared" si="233"/>
        <v/>
      </c>
      <c r="HZ112" s="30">
        <f t="shared" si="227"/>
        <v>0</v>
      </c>
      <c r="IA112" s="198">
        <f t="shared" si="234"/>
        <v>0</v>
      </c>
      <c r="IB112" s="195"/>
      <c r="IC112" s="195">
        <f t="shared" si="437"/>
        <v>0</v>
      </c>
      <c r="ID112" s="195">
        <f t="shared" si="235"/>
        <v>0</v>
      </c>
      <c r="IE112" s="195">
        <f t="shared" si="438"/>
        <v>0</v>
      </c>
      <c r="IF112" s="195">
        <f t="shared" si="236"/>
        <v>0</v>
      </c>
      <c r="IG112" s="307">
        <f t="shared" si="237"/>
        <v>0</v>
      </c>
      <c r="IH112" s="307">
        <f t="shared" si="238"/>
        <v>0</v>
      </c>
      <c r="II112" s="44">
        <f t="shared" si="239"/>
        <v>0</v>
      </c>
      <c r="IJ112" s="44">
        <f t="shared" si="439"/>
        <v>0</v>
      </c>
      <c r="IK112" s="44">
        <f t="shared" si="440"/>
        <v>0</v>
      </c>
      <c r="IL112" s="44">
        <f t="shared" si="441"/>
        <v>0</v>
      </c>
      <c r="IM112" s="44">
        <f t="shared" si="442"/>
        <v>0</v>
      </c>
      <c r="IN112" s="44">
        <f t="shared" si="443"/>
        <v>0</v>
      </c>
      <c r="IO112" s="44">
        <f t="shared" si="444"/>
        <v>0</v>
      </c>
    </row>
    <row r="113" spans="1:249" ht="18" customHeight="1">
      <c r="A113" s="188">
        <v>107</v>
      </c>
      <c r="B113" s="326"/>
      <c r="C113" s="289"/>
      <c r="D113" s="199"/>
      <c r="E113" s="189"/>
      <c r="F113" s="189"/>
      <c r="G113" s="190"/>
      <c r="H113" s="190"/>
      <c r="I113" s="272"/>
      <c r="J113" s="207"/>
      <c r="K113" s="214" t="str">
        <f t="shared" si="240"/>
        <v/>
      </c>
      <c r="L113" s="200" t="str">
        <f t="shared" si="241"/>
        <v/>
      </c>
      <c r="M113" s="200" t="str">
        <f t="shared" si="242"/>
        <v/>
      </c>
      <c r="N113" s="209" t="str">
        <f t="shared" si="228"/>
        <v/>
      </c>
      <c r="O113" s="208" t="str">
        <f>IFERROR(IF(D113="","",IF(K113="","",IF(I113="","",IF(F113="F",VLOOKUP(K113,F!A:G,2,0),IF(F113="M",VLOOKUP(K113,M!A:G,2,0),""))))),0)</f>
        <v/>
      </c>
      <c r="P113" s="191" t="str">
        <f>IFERROR(IF(D113="","",IF(K113="","",IF(I113="","",IF(F113="F",VLOOKUP(K113,F!A:G,3,0),IF(F113="M",VLOOKUP(K113,M!A:G,3,0),""))))),0)</f>
        <v/>
      </c>
      <c r="Q113" s="191" t="str">
        <f>IFERROR(IF(D113="","",IF(K113="","",IF(I113="","",IF(F113="F",VLOOKUP(K113,F!A:G,4,0),IF(F113="M",VLOOKUP(K113,M!A:G,4,0),""))))),0)</f>
        <v/>
      </c>
      <c r="R113" s="191" t="str">
        <f>IFERROR(IF(D113="","",IF(K113="","",IF(I113="","",IF(F113="F",VLOOKUP(K113,F!A:G,5,0),IF(F113="M",VLOOKUP(K113,M!A:G,5,0),""))))),0)</f>
        <v/>
      </c>
      <c r="S113" s="191" t="str">
        <f>IFERROR(IF(D113="","",IF(K113="","",IF(I113="","",IF(F113="F",VLOOKUP(K113,F!A:G,6,0),IF(F113="M",VLOOKUP(K113,M!A:G,6,0),""))))),0)</f>
        <v/>
      </c>
      <c r="T113" s="191" t="str">
        <f>IFERROR(IF(D113="","",IF(K113="","",IF(I113="","",IF(F113="F",VLOOKUP(K113,F!A:G,7,0),IF(F113="M",VLOOKUP(K113,M!A:G,7,0),""))))),0)</f>
        <v/>
      </c>
      <c r="U113" s="191" t="str">
        <f>IFERROR(IF(D113="","",IF(K113="","",IF(J113="","",IF(F113="F",VLOOKUP(K113,F!A:M,8,0),IF(F113="M",VLOOKUP(K113,M!A:M,8,0),""))))),0)</f>
        <v/>
      </c>
      <c r="V113" s="191" t="str">
        <f>IFERROR(IF(D113="","",IF(K113="","",IF(J113="","",IF(F113="F",VLOOKUP(K113,F!A:M,9,0),IF(F113="M",VLOOKUP(K113,M!A:M,9,0),""))))),0)</f>
        <v/>
      </c>
      <c r="W113" s="191" t="str">
        <f>IFERROR(IF(D113="","",IF(K113="","",IF(J113="","",IF(F113="F",VLOOKUP(K113,F!A:M,10,0),IF(F113="M",VLOOKUP(K113,M!A:M,10,0),""))))),0)</f>
        <v/>
      </c>
      <c r="X113" s="191" t="str">
        <f>IFERROR(IF(D113="","",IF(K113="","",IF(J113="","",IF(F113="F",VLOOKUP(K113,F!A:M,11,0),IF(F113="M",VLOOKUP(K113,M!A:M,11,0),""))))),0)</f>
        <v/>
      </c>
      <c r="Y113" s="191" t="str">
        <f>IFERROR(IF(D113="","",IF(K113="","",IF(J113="","",IF(F113="F",VLOOKUP(K113,F!A:M,12,0),IF(F113="M",VLOOKUP(K113,M!A:M,12,0),""))))),0)</f>
        <v/>
      </c>
      <c r="Z113" s="191" t="str">
        <f>IFERROR(IF(D113="","",IF(K113="","",IF(J113="","",IF(F113="F",VLOOKUP(K113,F!A:M,13,0),IF(F113="M",VLOOKUP(K113,M!A:M,13,0),""))))),0)</f>
        <v/>
      </c>
      <c r="AA113" s="191" t="str">
        <f>IFERROR(IF(D113="","",IF(F113="","",IF(J113="","",IF(K113="","",IF(AND(K113&gt;23,K113&lt;=60),IF(F113="F",VLOOKUP(MROUND(HZ113,0.5),'F-Weight for Length'!K:S,2,0),VLOOKUP(MROUND(HZ113,0.5),'M-Weight for Length'!K:S,2,0)),IF(K113&gt;60,IF(F113="F",VLOOKUP(K113,'F-Weight for Length'!U:AC,2,0),VLOOKUP(K113,'M-Weight for Length'!U:AC,2,0)),IF(F113="F",VLOOKUP(MROUND(HZ113,0.5),'F-Weight for Length'!A:I,2,0),VLOOKUP(MROUND(HZ113,0.5),'M-Weight for Length'!A:I,2,0)))))))),0)</f>
        <v/>
      </c>
      <c r="AB113" s="191" t="str">
        <f>IFERROR(IF(D113="","",IF(F113="","",IF(J113="","",IF(K113="","",IF(AND(K113&gt;23,K113&lt;=60),IF(F113="F",VLOOKUP(MROUND(HZ113,0.5),'F-Weight for Length'!K:S,3,0),VLOOKUP(MROUND(HZ113,0.5),'M-Weight for Length'!K:S,3,0)),IF(K113&gt;60,IF(F113="F",VLOOKUP(K113,'F-Weight for Length'!U:AC,3,0),VLOOKUP(K113,'M-Weight for Length'!U:AC,3,0)),IF(F113="F",VLOOKUP(MROUND(HZ113,0.5),'F-Weight for Length'!A:I,3,0),VLOOKUP(MROUND(HZ113,0.5),'M-Weight for Length'!A:I,3,0)))))))),0)</f>
        <v/>
      </c>
      <c r="AC113" s="191" t="str">
        <f>IFERROR(IF(D113="","",IF(F113="","",IF(J113="","",IF(K113="","",IF(AND(K113&gt;23,K113&lt;=60),IF(F113="F",VLOOKUP(MROUND(HZ113,0.5),'F-Weight for Length'!K:S,4,0),VLOOKUP(MROUND(HZ113,0.5),'M-Weight for Length'!K:S,4,0)),IF(K113&gt;60,IF(F113="F",VLOOKUP(K113,'F-Weight for Length'!U:AC,4,0),VLOOKUP(K113,'M-Weight for Length'!U:AC,4,0)),IF(F113="F",VLOOKUP(MROUND(HZ113,0.5),'F-Weight for Length'!A:I,4,0),VLOOKUP(MROUND(HZ113,0.5),'M-Weight for Length'!A:I,4,0)))))))),0)</f>
        <v/>
      </c>
      <c r="AD113" s="191" t="str">
        <f>IFERROR(IF(D113="","",IF(F113="","",IF(J113="","",IF(K113="","",IF(AND(K113&gt;23,K113&lt;=60),IF(F113="F",VLOOKUP(MROUND(HZ113,0.5),'F-Weight for Length'!K:S,5,0),VLOOKUP(MROUND(HZ113,0.5),'M-Weight for Length'!K:S,5,0)),IF(K113&gt;60,IF(F113="F",VLOOKUP(K113,'F-Weight for Length'!U:AC,5,0),VLOOKUP(K113,'M-Weight for Length'!U:AC,5,0)),IF(F113="F",VLOOKUP(MROUND(HZ113,0.5),'F-Weight for Length'!A:I,5,0),VLOOKUP(MROUND(HZ113,0.5),'M-Weight for Length'!A:I,5,0)))))))),0)</f>
        <v/>
      </c>
      <c r="AE113" s="191" t="str">
        <f>IFERROR(IF(D113="","",IF(F113="","",IF(J113="","",IF(K113="","",IF(AND(K113&gt;23,K113&lt;=60),IF(F113="F",VLOOKUP(MROUND(HZ113,0.5),'F-Weight for Length'!K:S,6,0),VLOOKUP(MROUND(HZ113,0.5),'M-Weight for Length'!K:S,6,0)),IF(K113&gt;60,IF(F113="F",VLOOKUP(K113,'F-Weight for Length'!U:AC,6,0),VLOOKUP(K113,'M-Weight for Length'!U:AC,6,0)),IF(F113="F",VLOOKUP(MROUND(HZ113,0.5),'F-Weight for Length'!A:I,6,0),VLOOKUP(MROUND(HZ113,0.5),'M-Weight for Length'!A:I,6,0)))))))),0)</f>
        <v/>
      </c>
      <c r="AF113" s="191" t="str">
        <f>IFERROR(IF(D113="","",IF(F113="","",IF(J113="","",IF(K113="","",IF(AND(K113&gt;23,K113&lt;=60),IF(F113="F",VLOOKUP(MROUND(HZ113,0.5),'F-Weight for Length'!K:S,7,0),VLOOKUP(MROUND(HZ113,0.5),'M-Weight for Length'!K:S,7,0)),IF(K113&gt;60,IF(F113="F",VLOOKUP(K113,'F-Weight for Length'!U:AC,7,0),VLOOKUP(K113,'M-Weight for Length'!U:AC,7,0)),IF(F113="F",VLOOKUP(MROUND(HZ113,0.5),'F-Weight for Length'!A:I,7,0),VLOOKUP(MROUND(HZ113,0.5),'M-Weight for Length'!A:I,7,0)))))))),0)</f>
        <v/>
      </c>
      <c r="AG113" s="191" t="str">
        <f>IFERROR(IF(D113="","",IF(F113="","",IF(J113="","",IF(K113="","",IF(AND(K113&gt;23,K113&lt;=60),IF(F113="F",VLOOKUP(MROUND(HZ113,0.5),'F-Weight for Length'!K:S,8,0),VLOOKUP(MROUND(HZ113,0.5),'M-Weight for Length'!K:S,8,0)),IF(K113&gt;60,IF(F113="F",VLOOKUP(K113,'F-Weight for Length'!U:AC,8,0),VLOOKUP(K113,'M-Weight for Length'!U:AC,8,0)),IF(F113="F",VLOOKUP(MROUND(HZ113,0.5),'F-Weight for Length'!A:I,8,0),VLOOKUP(MROUND(HZ113,0.5),'M-Weight for Length'!A:I,8,0)))))))),0)</f>
        <v/>
      </c>
      <c r="AH113" s="191" t="str">
        <f>IFERROR(IF(D113="","",IF(F113="","",IF(J113="","",IF(K113="","",IF(AND(K113&gt;23,K113&lt;=60),IF(F113="F",VLOOKUP(MROUND(HZ113,0.5),'F-Weight for Length'!K:S,9,0),VLOOKUP(MROUND(HZ113,0.5),'M-Weight for Length'!K:S,9,0)),IF(K113&gt;60,IF(F113="F",VLOOKUP(K113,'F-Weight for Length'!U:AC,9,0),VLOOKUP(K113,'M-Weight for Length'!U:AC,9,0)),IF(F113="F",VLOOKUP(MROUND(HZ113,0.5),'F-Weight for Length'!A:I,9,0),VLOOKUP(MROUND(HZ113,0.5),'M-Weight for Length'!A:I,9,0)))))))),0)</f>
        <v/>
      </c>
      <c r="AI113" s="192">
        <f t="shared" si="243"/>
        <v>0</v>
      </c>
      <c r="AJ113" s="192">
        <f t="shared" si="244"/>
        <v>0</v>
      </c>
      <c r="AK113" s="192">
        <f t="shared" si="245"/>
        <v>0</v>
      </c>
      <c r="AL113" s="192">
        <f t="shared" si="246"/>
        <v>0</v>
      </c>
      <c r="AM113" s="192">
        <f t="shared" si="247"/>
        <v>0</v>
      </c>
      <c r="AN113" s="192">
        <f t="shared" si="248"/>
        <v>0</v>
      </c>
      <c r="AO113" s="192">
        <f t="shared" si="249"/>
        <v>0</v>
      </c>
      <c r="AP113" s="192">
        <f t="shared" si="250"/>
        <v>0</v>
      </c>
      <c r="AQ113" s="192">
        <f t="shared" si="251"/>
        <v>0</v>
      </c>
      <c r="AR113" s="192">
        <f t="shared" si="252"/>
        <v>0</v>
      </c>
      <c r="AS113" s="192">
        <f t="shared" si="253"/>
        <v>0</v>
      </c>
      <c r="AT113" s="192">
        <f t="shared" si="254"/>
        <v>0</v>
      </c>
      <c r="AU113" s="192">
        <f t="shared" si="255"/>
        <v>0</v>
      </c>
      <c r="AV113" s="192">
        <f t="shared" si="256"/>
        <v>0</v>
      </c>
      <c r="AW113" s="192">
        <f t="shared" si="257"/>
        <v>0</v>
      </c>
      <c r="AX113" s="192">
        <f t="shared" si="258"/>
        <v>0</v>
      </c>
      <c r="AY113" s="192">
        <f t="shared" si="259"/>
        <v>0</v>
      </c>
      <c r="AZ113" s="192">
        <f t="shared" si="260"/>
        <v>0</v>
      </c>
      <c r="BA113" s="192">
        <f t="shared" si="261"/>
        <v>0</v>
      </c>
      <c r="BB113" s="192">
        <f t="shared" si="262"/>
        <v>0</v>
      </c>
      <c r="BC113" s="192">
        <f t="shared" si="263"/>
        <v>0</v>
      </c>
      <c r="BD113" s="192">
        <f t="shared" si="264"/>
        <v>0</v>
      </c>
      <c r="BE113" s="192">
        <f t="shared" si="265"/>
        <v>0</v>
      </c>
      <c r="BF113" s="192">
        <f t="shared" si="266"/>
        <v>0</v>
      </c>
      <c r="BG113" s="192">
        <f t="shared" si="267"/>
        <v>0</v>
      </c>
      <c r="BH113" s="192">
        <f t="shared" si="268"/>
        <v>0</v>
      </c>
      <c r="BI113" s="192">
        <f t="shared" si="269"/>
        <v>0</v>
      </c>
      <c r="BJ113" s="192">
        <f t="shared" si="270"/>
        <v>0</v>
      </c>
      <c r="BK113" s="192">
        <f t="shared" si="271"/>
        <v>0</v>
      </c>
      <c r="BL113" s="192">
        <f t="shared" si="272"/>
        <v>0</v>
      </c>
      <c r="BM113" s="192">
        <f t="shared" si="273"/>
        <v>0</v>
      </c>
      <c r="BN113" s="192">
        <f t="shared" si="274"/>
        <v>0</v>
      </c>
      <c r="BO113" s="192">
        <f t="shared" si="275"/>
        <v>0</v>
      </c>
      <c r="BP113" s="192">
        <f t="shared" si="276"/>
        <v>0</v>
      </c>
      <c r="BQ113" s="192">
        <f t="shared" si="277"/>
        <v>0</v>
      </c>
      <c r="BR113" s="192">
        <f t="shared" si="278"/>
        <v>0</v>
      </c>
      <c r="BS113" s="192">
        <f t="shared" si="279"/>
        <v>0</v>
      </c>
      <c r="BT113" s="192">
        <f t="shared" si="280"/>
        <v>0</v>
      </c>
      <c r="BU113" s="192">
        <f t="shared" si="281"/>
        <v>0</v>
      </c>
      <c r="BV113" s="192">
        <f t="shared" si="282"/>
        <v>0</v>
      </c>
      <c r="BW113" s="192">
        <f t="shared" si="283"/>
        <v>0</v>
      </c>
      <c r="BX113" s="192">
        <f t="shared" si="284"/>
        <v>0</v>
      </c>
      <c r="BY113" s="192">
        <f t="shared" si="285"/>
        <v>0</v>
      </c>
      <c r="BZ113" s="192">
        <f t="shared" si="286"/>
        <v>0</v>
      </c>
      <c r="CA113" s="192">
        <f t="shared" si="287"/>
        <v>0</v>
      </c>
      <c r="CB113" s="192">
        <f t="shared" si="288"/>
        <v>0</v>
      </c>
      <c r="CC113" s="192">
        <f t="shared" si="289"/>
        <v>0</v>
      </c>
      <c r="CD113" s="192">
        <f t="shared" si="290"/>
        <v>0</v>
      </c>
      <c r="CE113" s="192">
        <f t="shared" si="291"/>
        <v>0</v>
      </c>
      <c r="CF113" s="192">
        <f t="shared" si="292"/>
        <v>0</v>
      </c>
      <c r="CG113" s="192">
        <f t="shared" si="293"/>
        <v>0</v>
      </c>
      <c r="CH113" s="192">
        <f t="shared" si="294"/>
        <v>0</v>
      </c>
      <c r="CI113" s="192">
        <f t="shared" si="295"/>
        <v>0</v>
      </c>
      <c r="CJ113" s="192">
        <f t="shared" si="296"/>
        <v>0</v>
      </c>
      <c r="CK113" s="192">
        <f t="shared" si="297"/>
        <v>0</v>
      </c>
      <c r="CL113" s="192">
        <f t="shared" si="298"/>
        <v>0</v>
      </c>
      <c r="CM113" s="192">
        <f t="shared" si="299"/>
        <v>0</v>
      </c>
      <c r="CN113" s="192">
        <f t="shared" si="300"/>
        <v>0</v>
      </c>
      <c r="CO113" s="192">
        <f t="shared" si="301"/>
        <v>0</v>
      </c>
      <c r="CP113" s="192">
        <f t="shared" si="302"/>
        <v>0</v>
      </c>
      <c r="CQ113" s="192">
        <f t="shared" si="303"/>
        <v>0</v>
      </c>
      <c r="CR113" s="192">
        <f t="shared" si="304"/>
        <v>0</v>
      </c>
      <c r="CS113" s="192">
        <f t="shared" si="305"/>
        <v>0</v>
      </c>
      <c r="CT113" s="192">
        <f t="shared" si="306"/>
        <v>0</v>
      </c>
      <c r="CU113" s="192">
        <f t="shared" si="307"/>
        <v>0</v>
      </c>
      <c r="CV113" s="192">
        <f t="shared" si="308"/>
        <v>0</v>
      </c>
      <c r="CW113" s="192">
        <f t="shared" si="309"/>
        <v>0</v>
      </c>
      <c r="CX113" s="192">
        <f t="shared" si="310"/>
        <v>0</v>
      </c>
      <c r="CY113" s="192">
        <f t="shared" si="311"/>
        <v>0</v>
      </c>
      <c r="CZ113" s="192">
        <f t="shared" si="312"/>
        <v>0</v>
      </c>
      <c r="DA113" s="192">
        <f t="shared" si="313"/>
        <v>0</v>
      </c>
      <c r="DB113" s="192">
        <f t="shared" si="314"/>
        <v>0</v>
      </c>
      <c r="DC113" s="192">
        <f t="shared" si="315"/>
        <v>0</v>
      </c>
      <c r="DD113" s="192">
        <f t="shared" si="316"/>
        <v>0</v>
      </c>
      <c r="DE113" s="192">
        <f t="shared" si="317"/>
        <v>0</v>
      </c>
      <c r="DF113" s="192">
        <f t="shared" si="318"/>
        <v>0</v>
      </c>
      <c r="DG113" s="192">
        <f t="shared" si="319"/>
        <v>0</v>
      </c>
      <c r="DH113" s="192">
        <f t="shared" si="320"/>
        <v>0</v>
      </c>
      <c r="DI113" s="192">
        <f t="shared" si="321"/>
        <v>0</v>
      </c>
      <c r="DJ113" s="192">
        <f t="shared" si="322"/>
        <v>0</v>
      </c>
      <c r="DK113" s="192">
        <f t="shared" si="323"/>
        <v>0</v>
      </c>
      <c r="DL113" s="192">
        <f t="shared" si="324"/>
        <v>0</v>
      </c>
      <c r="DM113" s="192">
        <f t="shared" si="325"/>
        <v>0</v>
      </c>
      <c r="DN113" s="192">
        <f t="shared" si="326"/>
        <v>0</v>
      </c>
      <c r="DO113" s="192">
        <f t="shared" si="327"/>
        <v>0</v>
      </c>
      <c r="DP113" s="192">
        <f t="shared" si="328"/>
        <v>0</v>
      </c>
      <c r="DQ113" s="192">
        <f t="shared" si="329"/>
        <v>0</v>
      </c>
      <c r="DR113" s="192">
        <f t="shared" si="330"/>
        <v>0</v>
      </c>
      <c r="DS113" s="192">
        <f t="shared" si="331"/>
        <v>0</v>
      </c>
      <c r="DT113" s="192">
        <f t="shared" si="332"/>
        <v>0</v>
      </c>
      <c r="DU113" s="192">
        <f t="shared" si="333"/>
        <v>0</v>
      </c>
      <c r="DV113" s="193">
        <f t="shared" si="445"/>
        <v>0</v>
      </c>
      <c r="DW113" s="193">
        <f t="shared" si="446"/>
        <v>0</v>
      </c>
      <c r="DX113" s="193">
        <f t="shared" si="447"/>
        <v>0</v>
      </c>
      <c r="DY113" s="193">
        <f t="shared" si="448"/>
        <v>0</v>
      </c>
      <c r="DZ113" s="193">
        <f t="shared" si="449"/>
        <v>0</v>
      </c>
      <c r="EA113" s="192">
        <f t="shared" si="339"/>
        <v>0</v>
      </c>
      <c r="EB113" s="192">
        <f t="shared" si="340"/>
        <v>0</v>
      </c>
      <c r="EC113" s="192">
        <f t="shared" si="341"/>
        <v>0</v>
      </c>
      <c r="ED113" s="192">
        <f t="shared" si="342"/>
        <v>0</v>
      </c>
      <c r="EE113" s="192">
        <f t="shared" si="343"/>
        <v>0</v>
      </c>
      <c r="EF113" s="192">
        <f t="shared" si="344"/>
        <v>0</v>
      </c>
      <c r="EG113" s="192">
        <f t="shared" si="345"/>
        <v>0</v>
      </c>
      <c r="EH113" s="192">
        <f t="shared" si="346"/>
        <v>0</v>
      </c>
      <c r="EI113" s="192">
        <f t="shared" si="347"/>
        <v>0</v>
      </c>
      <c r="EJ113" s="192">
        <f t="shared" si="348"/>
        <v>0</v>
      </c>
      <c r="EK113" s="192">
        <f t="shared" si="349"/>
        <v>0</v>
      </c>
      <c r="EL113" s="192">
        <f t="shared" si="350"/>
        <v>0</v>
      </c>
      <c r="EM113" s="192">
        <f t="shared" si="351"/>
        <v>0</v>
      </c>
      <c r="EN113" s="192">
        <f t="shared" si="352"/>
        <v>0</v>
      </c>
      <c r="EO113" s="192">
        <f t="shared" si="353"/>
        <v>0</v>
      </c>
      <c r="EP113" s="192">
        <f t="shared" si="354"/>
        <v>0</v>
      </c>
      <c r="EQ113" s="192">
        <f t="shared" si="355"/>
        <v>0</v>
      </c>
      <c r="ER113" s="192">
        <f t="shared" si="356"/>
        <v>0</v>
      </c>
      <c r="ES113" s="192">
        <f t="shared" si="357"/>
        <v>0</v>
      </c>
      <c r="ET113" s="192">
        <f t="shared" si="358"/>
        <v>0</v>
      </c>
      <c r="EU113" s="192">
        <f t="shared" si="359"/>
        <v>0</v>
      </c>
      <c r="EV113" s="192">
        <f t="shared" si="360"/>
        <v>0</v>
      </c>
      <c r="EW113" s="192">
        <f t="shared" si="361"/>
        <v>0</v>
      </c>
      <c r="EX113" s="192">
        <f t="shared" si="362"/>
        <v>0</v>
      </c>
      <c r="EY113" s="192">
        <f t="shared" si="363"/>
        <v>0</v>
      </c>
      <c r="EZ113" s="192">
        <f t="shared" si="364"/>
        <v>0</v>
      </c>
      <c r="FA113" s="192">
        <f t="shared" si="365"/>
        <v>0</v>
      </c>
      <c r="FB113" s="192">
        <f t="shared" si="366"/>
        <v>0</v>
      </c>
      <c r="FC113" s="192">
        <f t="shared" si="367"/>
        <v>0</v>
      </c>
      <c r="FD113" s="192">
        <f t="shared" si="368"/>
        <v>0</v>
      </c>
      <c r="FE113" s="192">
        <f t="shared" si="369"/>
        <v>0</v>
      </c>
      <c r="FF113" s="192">
        <f t="shared" si="370"/>
        <v>0</v>
      </c>
      <c r="FG113" s="192">
        <f t="shared" si="371"/>
        <v>0</v>
      </c>
      <c r="FH113" s="192">
        <f t="shared" si="372"/>
        <v>0</v>
      </c>
      <c r="FI113" s="192">
        <f t="shared" si="373"/>
        <v>0</v>
      </c>
      <c r="FJ113" s="192">
        <f t="shared" si="374"/>
        <v>0</v>
      </c>
      <c r="FK113" s="192">
        <f t="shared" si="375"/>
        <v>0</v>
      </c>
      <c r="FL113" s="192">
        <f t="shared" si="376"/>
        <v>0</v>
      </c>
      <c r="FM113" s="192">
        <f t="shared" si="377"/>
        <v>0</v>
      </c>
      <c r="FN113" s="192">
        <f t="shared" si="378"/>
        <v>0</v>
      </c>
      <c r="FO113" s="192">
        <f t="shared" si="379"/>
        <v>0</v>
      </c>
      <c r="FP113" s="192">
        <f t="shared" si="380"/>
        <v>0</v>
      </c>
      <c r="FQ113" s="192">
        <f t="shared" si="381"/>
        <v>0</v>
      </c>
      <c r="FR113" s="192">
        <f t="shared" si="382"/>
        <v>0</v>
      </c>
      <c r="FS113" s="192">
        <f t="shared" si="383"/>
        <v>0</v>
      </c>
      <c r="FT113" s="192">
        <f t="shared" si="384"/>
        <v>0</v>
      </c>
      <c r="FU113" s="192">
        <f t="shared" si="385"/>
        <v>0</v>
      </c>
      <c r="FV113" s="192">
        <f t="shared" si="386"/>
        <v>0</v>
      </c>
      <c r="FW113" s="192">
        <f t="shared" si="387"/>
        <v>0</v>
      </c>
      <c r="FX113" s="192">
        <f t="shared" si="388"/>
        <v>0</v>
      </c>
      <c r="FY113" s="192">
        <f t="shared" si="389"/>
        <v>0</v>
      </c>
      <c r="FZ113" s="192">
        <f t="shared" si="390"/>
        <v>0</v>
      </c>
      <c r="GA113" s="192">
        <f t="shared" si="391"/>
        <v>0</v>
      </c>
      <c r="GB113" s="192">
        <f t="shared" si="392"/>
        <v>0</v>
      </c>
      <c r="GC113" s="192">
        <f t="shared" si="393"/>
        <v>0</v>
      </c>
      <c r="GD113" s="192">
        <f t="shared" si="394"/>
        <v>0</v>
      </c>
      <c r="GE113" s="192">
        <f t="shared" si="395"/>
        <v>0</v>
      </c>
      <c r="GF113" s="192">
        <f t="shared" si="396"/>
        <v>0</v>
      </c>
      <c r="GG113" s="192">
        <f t="shared" si="397"/>
        <v>0</v>
      </c>
      <c r="GH113" s="192">
        <f t="shared" si="398"/>
        <v>0</v>
      </c>
      <c r="GI113" s="192">
        <f t="shared" si="399"/>
        <v>0</v>
      </c>
      <c r="GJ113" s="192">
        <f t="shared" si="400"/>
        <v>0</v>
      </c>
      <c r="GK113" s="192">
        <f t="shared" si="401"/>
        <v>0</v>
      </c>
      <c r="GL113" s="192">
        <f t="shared" si="402"/>
        <v>0</v>
      </c>
      <c r="GM113" s="192">
        <f t="shared" si="403"/>
        <v>0</v>
      </c>
      <c r="GN113" s="192">
        <f t="shared" si="404"/>
        <v>0</v>
      </c>
      <c r="GO113" s="192">
        <f t="shared" si="405"/>
        <v>0</v>
      </c>
      <c r="GP113" s="192">
        <f t="shared" si="406"/>
        <v>0</v>
      </c>
      <c r="GQ113" s="192">
        <f t="shared" si="407"/>
        <v>0</v>
      </c>
      <c r="GR113" s="192">
        <f t="shared" si="408"/>
        <v>0</v>
      </c>
      <c r="GS113" s="192">
        <f t="shared" si="409"/>
        <v>0</v>
      </c>
      <c r="GT113" s="192">
        <f t="shared" si="410"/>
        <v>0</v>
      </c>
      <c r="GU113" s="192">
        <f t="shared" si="411"/>
        <v>0</v>
      </c>
      <c r="GV113" s="192">
        <f t="shared" si="412"/>
        <v>0</v>
      </c>
      <c r="GW113" s="192">
        <f t="shared" si="413"/>
        <v>0</v>
      </c>
      <c r="GX113" s="192">
        <f t="shared" si="414"/>
        <v>0</v>
      </c>
      <c r="GY113" s="192">
        <f t="shared" si="415"/>
        <v>0</v>
      </c>
      <c r="GZ113" s="192">
        <f t="shared" si="416"/>
        <v>0</v>
      </c>
      <c r="HA113" s="192">
        <f t="shared" si="417"/>
        <v>0</v>
      </c>
      <c r="HB113" s="192">
        <f t="shared" si="418"/>
        <v>0</v>
      </c>
      <c r="HC113" s="192">
        <f t="shared" si="419"/>
        <v>0</v>
      </c>
      <c r="HD113" s="192">
        <f t="shared" si="420"/>
        <v>0</v>
      </c>
      <c r="HE113" s="192">
        <f t="shared" si="421"/>
        <v>0</v>
      </c>
      <c r="HF113" s="192">
        <f t="shared" si="422"/>
        <v>0</v>
      </c>
      <c r="HG113" s="192">
        <f t="shared" si="423"/>
        <v>0</v>
      </c>
      <c r="HH113" s="192">
        <f t="shared" si="424"/>
        <v>0</v>
      </c>
      <c r="HI113" s="192">
        <f t="shared" si="425"/>
        <v>0</v>
      </c>
      <c r="HJ113" s="192">
        <f t="shared" si="426"/>
        <v>0</v>
      </c>
      <c r="HK113" s="192">
        <f t="shared" si="427"/>
        <v>0</v>
      </c>
      <c r="HL113" s="192">
        <f t="shared" si="428"/>
        <v>0</v>
      </c>
      <c r="HM113" s="192">
        <f t="shared" si="429"/>
        <v>0</v>
      </c>
      <c r="HN113" s="194">
        <f t="shared" si="450"/>
        <v>0</v>
      </c>
      <c r="HO113" s="194">
        <f t="shared" si="451"/>
        <v>0</v>
      </c>
      <c r="HP113" s="194">
        <f t="shared" si="452"/>
        <v>0</v>
      </c>
      <c r="HQ113" s="194">
        <f t="shared" si="453"/>
        <v>0</v>
      </c>
      <c r="HR113" s="194">
        <f t="shared" si="454"/>
        <v>0</v>
      </c>
      <c r="HS113" s="195" t="str">
        <f t="shared" si="229"/>
        <v/>
      </c>
      <c r="HT113" s="196">
        <f t="shared" si="455"/>
        <v>0</v>
      </c>
      <c r="HU113" s="196">
        <f t="shared" si="456"/>
        <v>0</v>
      </c>
      <c r="HV113" s="197" t="str">
        <f t="shared" si="232"/>
        <v/>
      </c>
      <c r="HW113" s="197" t="str">
        <f t="shared" si="435"/>
        <v/>
      </c>
      <c r="HX113" s="197" t="str">
        <f t="shared" si="436"/>
        <v/>
      </c>
      <c r="HY113" s="195" t="str">
        <f t="shared" si="233"/>
        <v/>
      </c>
      <c r="HZ113" s="30">
        <f t="shared" si="227"/>
        <v>0</v>
      </c>
      <c r="IA113" s="198">
        <f t="shared" si="234"/>
        <v>0</v>
      </c>
      <c r="IB113" s="195"/>
      <c r="IC113" s="195">
        <f t="shared" si="437"/>
        <v>0</v>
      </c>
      <c r="ID113" s="195">
        <f t="shared" si="235"/>
        <v>0</v>
      </c>
      <c r="IE113" s="195">
        <f t="shared" si="438"/>
        <v>0</v>
      </c>
      <c r="IF113" s="195">
        <f t="shared" si="236"/>
        <v>0</v>
      </c>
      <c r="IG113" s="307">
        <f t="shared" si="237"/>
        <v>0</v>
      </c>
      <c r="IH113" s="307">
        <f t="shared" si="238"/>
        <v>0</v>
      </c>
      <c r="II113" s="44">
        <f t="shared" si="239"/>
        <v>0</v>
      </c>
      <c r="IJ113" s="44">
        <f t="shared" si="439"/>
        <v>0</v>
      </c>
      <c r="IK113" s="44">
        <f t="shared" si="440"/>
        <v>0</v>
      </c>
      <c r="IL113" s="44">
        <f t="shared" si="441"/>
        <v>0</v>
      </c>
      <c r="IM113" s="44">
        <f t="shared" si="442"/>
        <v>0</v>
      </c>
      <c r="IN113" s="44">
        <f t="shared" si="443"/>
        <v>0</v>
      </c>
      <c r="IO113" s="44">
        <f t="shared" si="444"/>
        <v>0</v>
      </c>
    </row>
    <row r="114" spans="1:249" ht="18" customHeight="1">
      <c r="A114" s="188">
        <v>108</v>
      </c>
      <c r="B114" s="326"/>
      <c r="C114" s="289"/>
      <c r="D114" s="199"/>
      <c r="E114" s="189"/>
      <c r="F114" s="189"/>
      <c r="G114" s="190"/>
      <c r="H114" s="190"/>
      <c r="I114" s="272"/>
      <c r="J114" s="207"/>
      <c r="K114" s="214" t="str">
        <f t="shared" si="240"/>
        <v/>
      </c>
      <c r="L114" s="200" t="str">
        <f t="shared" si="241"/>
        <v/>
      </c>
      <c r="M114" s="200" t="str">
        <f t="shared" si="242"/>
        <v/>
      </c>
      <c r="N114" s="209" t="str">
        <f t="shared" si="228"/>
        <v/>
      </c>
      <c r="O114" s="208" t="str">
        <f>IFERROR(IF(D114="","",IF(K114="","",IF(I114="","",IF(F114="F",VLOOKUP(K114,F!A:G,2,0),IF(F114="M",VLOOKUP(K114,M!A:G,2,0),""))))),0)</f>
        <v/>
      </c>
      <c r="P114" s="191" t="str">
        <f>IFERROR(IF(D114="","",IF(K114="","",IF(I114="","",IF(F114="F",VLOOKUP(K114,F!A:G,3,0),IF(F114="M",VLOOKUP(K114,M!A:G,3,0),""))))),0)</f>
        <v/>
      </c>
      <c r="Q114" s="191" t="str">
        <f>IFERROR(IF(D114="","",IF(K114="","",IF(I114="","",IF(F114="F",VLOOKUP(K114,F!A:G,4,0),IF(F114="M",VLOOKUP(K114,M!A:G,4,0),""))))),0)</f>
        <v/>
      </c>
      <c r="R114" s="191" t="str">
        <f>IFERROR(IF(D114="","",IF(K114="","",IF(I114="","",IF(F114="F",VLOOKUP(K114,F!A:G,5,0),IF(F114="M",VLOOKUP(K114,M!A:G,5,0),""))))),0)</f>
        <v/>
      </c>
      <c r="S114" s="191" t="str">
        <f>IFERROR(IF(D114="","",IF(K114="","",IF(I114="","",IF(F114="F",VLOOKUP(K114,F!A:G,6,0),IF(F114="M",VLOOKUP(K114,M!A:G,6,0),""))))),0)</f>
        <v/>
      </c>
      <c r="T114" s="191" t="str">
        <f>IFERROR(IF(D114="","",IF(K114="","",IF(I114="","",IF(F114="F",VLOOKUP(K114,F!A:G,7,0),IF(F114="M",VLOOKUP(K114,M!A:G,7,0),""))))),0)</f>
        <v/>
      </c>
      <c r="U114" s="191" t="str">
        <f>IFERROR(IF(D114="","",IF(K114="","",IF(J114="","",IF(F114="F",VLOOKUP(K114,F!A:M,8,0),IF(F114="M",VLOOKUP(K114,M!A:M,8,0),""))))),0)</f>
        <v/>
      </c>
      <c r="V114" s="191" t="str">
        <f>IFERROR(IF(D114="","",IF(K114="","",IF(J114="","",IF(F114="F",VLOOKUP(K114,F!A:M,9,0),IF(F114="M",VLOOKUP(K114,M!A:M,9,0),""))))),0)</f>
        <v/>
      </c>
      <c r="W114" s="191" t="str">
        <f>IFERROR(IF(D114="","",IF(K114="","",IF(J114="","",IF(F114="F",VLOOKUP(K114,F!A:M,10,0),IF(F114="M",VLOOKUP(K114,M!A:M,10,0),""))))),0)</f>
        <v/>
      </c>
      <c r="X114" s="191" t="str">
        <f>IFERROR(IF(D114="","",IF(K114="","",IF(J114="","",IF(F114="F",VLOOKUP(K114,F!A:M,11,0),IF(F114="M",VLOOKUP(K114,M!A:M,11,0),""))))),0)</f>
        <v/>
      </c>
      <c r="Y114" s="191" t="str">
        <f>IFERROR(IF(D114="","",IF(K114="","",IF(J114="","",IF(F114="F",VLOOKUP(K114,F!A:M,12,0),IF(F114="M",VLOOKUP(K114,M!A:M,12,0),""))))),0)</f>
        <v/>
      </c>
      <c r="Z114" s="191" t="str">
        <f>IFERROR(IF(D114="","",IF(K114="","",IF(J114="","",IF(F114="F",VLOOKUP(K114,F!A:M,13,0),IF(F114="M",VLOOKUP(K114,M!A:M,13,0),""))))),0)</f>
        <v/>
      </c>
      <c r="AA114" s="191" t="str">
        <f>IFERROR(IF(D114="","",IF(F114="","",IF(J114="","",IF(K114="","",IF(AND(K114&gt;23,K114&lt;=60),IF(F114="F",VLOOKUP(MROUND(HZ114,0.5),'F-Weight for Length'!K:S,2,0),VLOOKUP(MROUND(HZ114,0.5),'M-Weight for Length'!K:S,2,0)),IF(K114&gt;60,IF(F114="F",VLOOKUP(K114,'F-Weight for Length'!U:AC,2,0),VLOOKUP(K114,'M-Weight for Length'!U:AC,2,0)),IF(F114="F",VLOOKUP(MROUND(HZ114,0.5),'F-Weight for Length'!A:I,2,0),VLOOKUP(MROUND(HZ114,0.5),'M-Weight for Length'!A:I,2,0)))))))),0)</f>
        <v/>
      </c>
      <c r="AB114" s="191" t="str">
        <f>IFERROR(IF(D114="","",IF(F114="","",IF(J114="","",IF(K114="","",IF(AND(K114&gt;23,K114&lt;=60),IF(F114="F",VLOOKUP(MROUND(HZ114,0.5),'F-Weight for Length'!K:S,3,0),VLOOKUP(MROUND(HZ114,0.5),'M-Weight for Length'!K:S,3,0)),IF(K114&gt;60,IF(F114="F",VLOOKUP(K114,'F-Weight for Length'!U:AC,3,0),VLOOKUP(K114,'M-Weight for Length'!U:AC,3,0)),IF(F114="F",VLOOKUP(MROUND(HZ114,0.5),'F-Weight for Length'!A:I,3,0),VLOOKUP(MROUND(HZ114,0.5),'M-Weight for Length'!A:I,3,0)))))))),0)</f>
        <v/>
      </c>
      <c r="AC114" s="191" t="str">
        <f>IFERROR(IF(D114="","",IF(F114="","",IF(J114="","",IF(K114="","",IF(AND(K114&gt;23,K114&lt;=60),IF(F114="F",VLOOKUP(MROUND(HZ114,0.5),'F-Weight for Length'!K:S,4,0),VLOOKUP(MROUND(HZ114,0.5),'M-Weight for Length'!K:S,4,0)),IF(K114&gt;60,IF(F114="F",VLOOKUP(K114,'F-Weight for Length'!U:AC,4,0),VLOOKUP(K114,'M-Weight for Length'!U:AC,4,0)),IF(F114="F",VLOOKUP(MROUND(HZ114,0.5),'F-Weight for Length'!A:I,4,0),VLOOKUP(MROUND(HZ114,0.5),'M-Weight for Length'!A:I,4,0)))))))),0)</f>
        <v/>
      </c>
      <c r="AD114" s="191" t="str">
        <f>IFERROR(IF(D114="","",IF(F114="","",IF(J114="","",IF(K114="","",IF(AND(K114&gt;23,K114&lt;=60),IF(F114="F",VLOOKUP(MROUND(HZ114,0.5),'F-Weight for Length'!K:S,5,0),VLOOKUP(MROUND(HZ114,0.5),'M-Weight for Length'!K:S,5,0)),IF(K114&gt;60,IF(F114="F",VLOOKUP(K114,'F-Weight for Length'!U:AC,5,0),VLOOKUP(K114,'M-Weight for Length'!U:AC,5,0)),IF(F114="F",VLOOKUP(MROUND(HZ114,0.5),'F-Weight for Length'!A:I,5,0),VLOOKUP(MROUND(HZ114,0.5),'M-Weight for Length'!A:I,5,0)))))))),0)</f>
        <v/>
      </c>
      <c r="AE114" s="191" t="str">
        <f>IFERROR(IF(D114="","",IF(F114="","",IF(J114="","",IF(K114="","",IF(AND(K114&gt;23,K114&lt;=60),IF(F114="F",VLOOKUP(MROUND(HZ114,0.5),'F-Weight for Length'!K:S,6,0),VLOOKUP(MROUND(HZ114,0.5),'M-Weight for Length'!K:S,6,0)),IF(K114&gt;60,IF(F114="F",VLOOKUP(K114,'F-Weight for Length'!U:AC,6,0),VLOOKUP(K114,'M-Weight for Length'!U:AC,6,0)),IF(F114="F",VLOOKUP(MROUND(HZ114,0.5),'F-Weight for Length'!A:I,6,0),VLOOKUP(MROUND(HZ114,0.5),'M-Weight for Length'!A:I,6,0)))))))),0)</f>
        <v/>
      </c>
      <c r="AF114" s="191" t="str">
        <f>IFERROR(IF(D114="","",IF(F114="","",IF(J114="","",IF(K114="","",IF(AND(K114&gt;23,K114&lt;=60),IF(F114="F",VLOOKUP(MROUND(HZ114,0.5),'F-Weight for Length'!K:S,7,0),VLOOKUP(MROUND(HZ114,0.5),'M-Weight for Length'!K:S,7,0)),IF(K114&gt;60,IF(F114="F",VLOOKUP(K114,'F-Weight for Length'!U:AC,7,0),VLOOKUP(K114,'M-Weight for Length'!U:AC,7,0)),IF(F114="F",VLOOKUP(MROUND(HZ114,0.5),'F-Weight for Length'!A:I,7,0),VLOOKUP(MROUND(HZ114,0.5),'M-Weight for Length'!A:I,7,0)))))))),0)</f>
        <v/>
      </c>
      <c r="AG114" s="191" t="str">
        <f>IFERROR(IF(D114="","",IF(F114="","",IF(J114="","",IF(K114="","",IF(AND(K114&gt;23,K114&lt;=60),IF(F114="F",VLOOKUP(MROUND(HZ114,0.5),'F-Weight for Length'!K:S,8,0),VLOOKUP(MROUND(HZ114,0.5),'M-Weight for Length'!K:S,8,0)),IF(K114&gt;60,IF(F114="F",VLOOKUP(K114,'F-Weight for Length'!U:AC,8,0),VLOOKUP(K114,'M-Weight for Length'!U:AC,8,0)),IF(F114="F",VLOOKUP(MROUND(HZ114,0.5),'F-Weight for Length'!A:I,8,0),VLOOKUP(MROUND(HZ114,0.5),'M-Weight for Length'!A:I,8,0)))))))),0)</f>
        <v/>
      </c>
      <c r="AH114" s="191" t="str">
        <f>IFERROR(IF(D114="","",IF(F114="","",IF(J114="","",IF(K114="","",IF(AND(K114&gt;23,K114&lt;=60),IF(F114="F",VLOOKUP(MROUND(HZ114,0.5),'F-Weight for Length'!K:S,9,0),VLOOKUP(MROUND(HZ114,0.5),'M-Weight for Length'!K:S,9,0)),IF(K114&gt;60,IF(F114="F",VLOOKUP(K114,'F-Weight for Length'!U:AC,9,0),VLOOKUP(K114,'M-Weight for Length'!U:AC,9,0)),IF(F114="F",VLOOKUP(MROUND(HZ114,0.5),'F-Weight for Length'!A:I,9,0),VLOOKUP(MROUND(HZ114,0.5),'M-Weight for Length'!A:I,9,0)))))))),0)</f>
        <v/>
      </c>
      <c r="AI114" s="192">
        <f t="shared" si="243"/>
        <v>0</v>
      </c>
      <c r="AJ114" s="192">
        <f t="shared" si="244"/>
        <v>0</v>
      </c>
      <c r="AK114" s="192">
        <f t="shared" si="245"/>
        <v>0</v>
      </c>
      <c r="AL114" s="192">
        <f t="shared" si="246"/>
        <v>0</v>
      </c>
      <c r="AM114" s="192">
        <f t="shared" si="247"/>
        <v>0</v>
      </c>
      <c r="AN114" s="192">
        <f t="shared" si="248"/>
        <v>0</v>
      </c>
      <c r="AO114" s="192">
        <f t="shared" si="249"/>
        <v>0</v>
      </c>
      <c r="AP114" s="192">
        <f t="shared" si="250"/>
        <v>0</v>
      </c>
      <c r="AQ114" s="192">
        <f t="shared" si="251"/>
        <v>0</v>
      </c>
      <c r="AR114" s="192">
        <f t="shared" si="252"/>
        <v>0</v>
      </c>
      <c r="AS114" s="192">
        <f t="shared" si="253"/>
        <v>0</v>
      </c>
      <c r="AT114" s="192">
        <f t="shared" si="254"/>
        <v>0</v>
      </c>
      <c r="AU114" s="192">
        <f t="shared" si="255"/>
        <v>0</v>
      </c>
      <c r="AV114" s="192">
        <f t="shared" si="256"/>
        <v>0</v>
      </c>
      <c r="AW114" s="192">
        <f t="shared" si="257"/>
        <v>0</v>
      </c>
      <c r="AX114" s="192">
        <f t="shared" si="258"/>
        <v>0</v>
      </c>
      <c r="AY114" s="192">
        <f t="shared" si="259"/>
        <v>0</v>
      </c>
      <c r="AZ114" s="192">
        <f t="shared" si="260"/>
        <v>0</v>
      </c>
      <c r="BA114" s="192">
        <f t="shared" si="261"/>
        <v>0</v>
      </c>
      <c r="BB114" s="192">
        <f t="shared" si="262"/>
        <v>0</v>
      </c>
      <c r="BC114" s="192">
        <f t="shared" si="263"/>
        <v>0</v>
      </c>
      <c r="BD114" s="192">
        <f t="shared" si="264"/>
        <v>0</v>
      </c>
      <c r="BE114" s="192">
        <f t="shared" si="265"/>
        <v>0</v>
      </c>
      <c r="BF114" s="192">
        <f t="shared" si="266"/>
        <v>0</v>
      </c>
      <c r="BG114" s="192">
        <f t="shared" si="267"/>
        <v>0</v>
      </c>
      <c r="BH114" s="192">
        <f t="shared" si="268"/>
        <v>0</v>
      </c>
      <c r="BI114" s="192">
        <f t="shared" si="269"/>
        <v>0</v>
      </c>
      <c r="BJ114" s="192">
        <f t="shared" si="270"/>
        <v>0</v>
      </c>
      <c r="BK114" s="192">
        <f t="shared" si="271"/>
        <v>0</v>
      </c>
      <c r="BL114" s="192">
        <f t="shared" si="272"/>
        <v>0</v>
      </c>
      <c r="BM114" s="192">
        <f t="shared" si="273"/>
        <v>0</v>
      </c>
      <c r="BN114" s="192">
        <f t="shared" si="274"/>
        <v>0</v>
      </c>
      <c r="BO114" s="192">
        <f t="shared" si="275"/>
        <v>0</v>
      </c>
      <c r="BP114" s="192">
        <f t="shared" si="276"/>
        <v>0</v>
      </c>
      <c r="BQ114" s="192">
        <f t="shared" si="277"/>
        <v>0</v>
      </c>
      <c r="BR114" s="192">
        <f t="shared" si="278"/>
        <v>0</v>
      </c>
      <c r="BS114" s="192">
        <f t="shared" si="279"/>
        <v>0</v>
      </c>
      <c r="BT114" s="192">
        <f t="shared" si="280"/>
        <v>0</v>
      </c>
      <c r="BU114" s="192">
        <f t="shared" si="281"/>
        <v>0</v>
      </c>
      <c r="BV114" s="192">
        <f t="shared" si="282"/>
        <v>0</v>
      </c>
      <c r="BW114" s="192">
        <f t="shared" si="283"/>
        <v>0</v>
      </c>
      <c r="BX114" s="192">
        <f t="shared" si="284"/>
        <v>0</v>
      </c>
      <c r="BY114" s="192">
        <f t="shared" si="285"/>
        <v>0</v>
      </c>
      <c r="BZ114" s="192">
        <f t="shared" si="286"/>
        <v>0</v>
      </c>
      <c r="CA114" s="192">
        <f t="shared" si="287"/>
        <v>0</v>
      </c>
      <c r="CB114" s="192">
        <f t="shared" si="288"/>
        <v>0</v>
      </c>
      <c r="CC114" s="192">
        <f t="shared" si="289"/>
        <v>0</v>
      </c>
      <c r="CD114" s="192">
        <f t="shared" si="290"/>
        <v>0</v>
      </c>
      <c r="CE114" s="192">
        <f t="shared" si="291"/>
        <v>0</v>
      </c>
      <c r="CF114" s="192">
        <f t="shared" si="292"/>
        <v>0</v>
      </c>
      <c r="CG114" s="192">
        <f t="shared" si="293"/>
        <v>0</v>
      </c>
      <c r="CH114" s="192">
        <f t="shared" si="294"/>
        <v>0</v>
      </c>
      <c r="CI114" s="192">
        <f t="shared" si="295"/>
        <v>0</v>
      </c>
      <c r="CJ114" s="192">
        <f t="shared" si="296"/>
        <v>0</v>
      </c>
      <c r="CK114" s="192">
        <f t="shared" si="297"/>
        <v>0</v>
      </c>
      <c r="CL114" s="192">
        <f t="shared" si="298"/>
        <v>0</v>
      </c>
      <c r="CM114" s="192">
        <f t="shared" si="299"/>
        <v>0</v>
      </c>
      <c r="CN114" s="192">
        <f t="shared" si="300"/>
        <v>0</v>
      </c>
      <c r="CO114" s="192">
        <f t="shared" si="301"/>
        <v>0</v>
      </c>
      <c r="CP114" s="192">
        <f t="shared" si="302"/>
        <v>0</v>
      </c>
      <c r="CQ114" s="192">
        <f t="shared" si="303"/>
        <v>0</v>
      </c>
      <c r="CR114" s="192">
        <f t="shared" si="304"/>
        <v>0</v>
      </c>
      <c r="CS114" s="192">
        <f t="shared" si="305"/>
        <v>0</v>
      </c>
      <c r="CT114" s="192">
        <f t="shared" si="306"/>
        <v>0</v>
      </c>
      <c r="CU114" s="192">
        <f t="shared" si="307"/>
        <v>0</v>
      </c>
      <c r="CV114" s="192">
        <f t="shared" si="308"/>
        <v>0</v>
      </c>
      <c r="CW114" s="192">
        <f t="shared" si="309"/>
        <v>0</v>
      </c>
      <c r="CX114" s="192">
        <f t="shared" si="310"/>
        <v>0</v>
      </c>
      <c r="CY114" s="192">
        <f t="shared" si="311"/>
        <v>0</v>
      </c>
      <c r="CZ114" s="192">
        <f t="shared" si="312"/>
        <v>0</v>
      </c>
      <c r="DA114" s="192">
        <f t="shared" si="313"/>
        <v>0</v>
      </c>
      <c r="DB114" s="192">
        <f t="shared" si="314"/>
        <v>0</v>
      </c>
      <c r="DC114" s="192">
        <f t="shared" si="315"/>
        <v>0</v>
      </c>
      <c r="DD114" s="192">
        <f t="shared" si="316"/>
        <v>0</v>
      </c>
      <c r="DE114" s="192">
        <f t="shared" si="317"/>
        <v>0</v>
      </c>
      <c r="DF114" s="192">
        <f t="shared" si="318"/>
        <v>0</v>
      </c>
      <c r="DG114" s="192">
        <f t="shared" si="319"/>
        <v>0</v>
      </c>
      <c r="DH114" s="192">
        <f t="shared" si="320"/>
        <v>0</v>
      </c>
      <c r="DI114" s="192">
        <f t="shared" si="321"/>
        <v>0</v>
      </c>
      <c r="DJ114" s="192">
        <f t="shared" si="322"/>
        <v>0</v>
      </c>
      <c r="DK114" s="192">
        <f t="shared" si="323"/>
        <v>0</v>
      </c>
      <c r="DL114" s="192">
        <f t="shared" si="324"/>
        <v>0</v>
      </c>
      <c r="DM114" s="192">
        <f t="shared" si="325"/>
        <v>0</v>
      </c>
      <c r="DN114" s="192">
        <f t="shared" si="326"/>
        <v>0</v>
      </c>
      <c r="DO114" s="192">
        <f t="shared" si="327"/>
        <v>0</v>
      </c>
      <c r="DP114" s="192">
        <f t="shared" si="328"/>
        <v>0</v>
      </c>
      <c r="DQ114" s="192">
        <f t="shared" si="329"/>
        <v>0</v>
      </c>
      <c r="DR114" s="192">
        <f t="shared" si="330"/>
        <v>0</v>
      </c>
      <c r="DS114" s="192">
        <f t="shared" si="331"/>
        <v>0</v>
      </c>
      <c r="DT114" s="192">
        <f t="shared" si="332"/>
        <v>0</v>
      </c>
      <c r="DU114" s="192">
        <f t="shared" si="333"/>
        <v>0</v>
      </c>
      <c r="DV114" s="193">
        <f t="shared" si="445"/>
        <v>0</v>
      </c>
      <c r="DW114" s="193">
        <f t="shared" si="446"/>
        <v>0</v>
      </c>
      <c r="DX114" s="193">
        <f t="shared" si="447"/>
        <v>0</v>
      </c>
      <c r="DY114" s="193">
        <f t="shared" si="448"/>
        <v>0</v>
      </c>
      <c r="DZ114" s="193">
        <f t="shared" si="449"/>
        <v>0</v>
      </c>
      <c r="EA114" s="192">
        <f t="shared" si="339"/>
        <v>0</v>
      </c>
      <c r="EB114" s="192">
        <f t="shared" si="340"/>
        <v>0</v>
      </c>
      <c r="EC114" s="192">
        <f t="shared" si="341"/>
        <v>0</v>
      </c>
      <c r="ED114" s="192">
        <f t="shared" si="342"/>
        <v>0</v>
      </c>
      <c r="EE114" s="192">
        <f t="shared" si="343"/>
        <v>0</v>
      </c>
      <c r="EF114" s="192">
        <f t="shared" si="344"/>
        <v>0</v>
      </c>
      <c r="EG114" s="192">
        <f t="shared" si="345"/>
        <v>0</v>
      </c>
      <c r="EH114" s="192">
        <f t="shared" si="346"/>
        <v>0</v>
      </c>
      <c r="EI114" s="192">
        <f t="shared" si="347"/>
        <v>0</v>
      </c>
      <c r="EJ114" s="192">
        <f t="shared" si="348"/>
        <v>0</v>
      </c>
      <c r="EK114" s="192">
        <f t="shared" si="349"/>
        <v>0</v>
      </c>
      <c r="EL114" s="192">
        <f t="shared" si="350"/>
        <v>0</v>
      </c>
      <c r="EM114" s="192">
        <f t="shared" si="351"/>
        <v>0</v>
      </c>
      <c r="EN114" s="192">
        <f t="shared" si="352"/>
        <v>0</v>
      </c>
      <c r="EO114" s="192">
        <f t="shared" si="353"/>
        <v>0</v>
      </c>
      <c r="EP114" s="192">
        <f t="shared" si="354"/>
        <v>0</v>
      </c>
      <c r="EQ114" s="192">
        <f t="shared" si="355"/>
        <v>0</v>
      </c>
      <c r="ER114" s="192">
        <f t="shared" si="356"/>
        <v>0</v>
      </c>
      <c r="ES114" s="192">
        <f t="shared" si="357"/>
        <v>0</v>
      </c>
      <c r="ET114" s="192">
        <f t="shared" si="358"/>
        <v>0</v>
      </c>
      <c r="EU114" s="192">
        <f t="shared" si="359"/>
        <v>0</v>
      </c>
      <c r="EV114" s="192">
        <f t="shared" si="360"/>
        <v>0</v>
      </c>
      <c r="EW114" s="192">
        <f t="shared" si="361"/>
        <v>0</v>
      </c>
      <c r="EX114" s="192">
        <f t="shared" si="362"/>
        <v>0</v>
      </c>
      <c r="EY114" s="192">
        <f t="shared" si="363"/>
        <v>0</v>
      </c>
      <c r="EZ114" s="192">
        <f t="shared" si="364"/>
        <v>0</v>
      </c>
      <c r="FA114" s="192">
        <f t="shared" si="365"/>
        <v>0</v>
      </c>
      <c r="FB114" s="192">
        <f t="shared" si="366"/>
        <v>0</v>
      </c>
      <c r="FC114" s="192">
        <f t="shared" si="367"/>
        <v>0</v>
      </c>
      <c r="FD114" s="192">
        <f t="shared" si="368"/>
        <v>0</v>
      </c>
      <c r="FE114" s="192">
        <f t="shared" si="369"/>
        <v>0</v>
      </c>
      <c r="FF114" s="192">
        <f t="shared" si="370"/>
        <v>0</v>
      </c>
      <c r="FG114" s="192">
        <f t="shared" si="371"/>
        <v>0</v>
      </c>
      <c r="FH114" s="192">
        <f t="shared" si="372"/>
        <v>0</v>
      </c>
      <c r="FI114" s="192">
        <f t="shared" si="373"/>
        <v>0</v>
      </c>
      <c r="FJ114" s="192">
        <f t="shared" si="374"/>
        <v>0</v>
      </c>
      <c r="FK114" s="192">
        <f t="shared" si="375"/>
        <v>0</v>
      </c>
      <c r="FL114" s="192">
        <f t="shared" si="376"/>
        <v>0</v>
      </c>
      <c r="FM114" s="192">
        <f t="shared" si="377"/>
        <v>0</v>
      </c>
      <c r="FN114" s="192">
        <f t="shared" si="378"/>
        <v>0</v>
      </c>
      <c r="FO114" s="192">
        <f t="shared" si="379"/>
        <v>0</v>
      </c>
      <c r="FP114" s="192">
        <f t="shared" si="380"/>
        <v>0</v>
      </c>
      <c r="FQ114" s="192">
        <f t="shared" si="381"/>
        <v>0</v>
      </c>
      <c r="FR114" s="192">
        <f t="shared" si="382"/>
        <v>0</v>
      </c>
      <c r="FS114" s="192">
        <f t="shared" si="383"/>
        <v>0</v>
      </c>
      <c r="FT114" s="192">
        <f t="shared" si="384"/>
        <v>0</v>
      </c>
      <c r="FU114" s="192">
        <f t="shared" si="385"/>
        <v>0</v>
      </c>
      <c r="FV114" s="192">
        <f t="shared" si="386"/>
        <v>0</v>
      </c>
      <c r="FW114" s="192">
        <f t="shared" si="387"/>
        <v>0</v>
      </c>
      <c r="FX114" s="192">
        <f t="shared" si="388"/>
        <v>0</v>
      </c>
      <c r="FY114" s="192">
        <f t="shared" si="389"/>
        <v>0</v>
      </c>
      <c r="FZ114" s="192">
        <f t="shared" si="390"/>
        <v>0</v>
      </c>
      <c r="GA114" s="192">
        <f t="shared" si="391"/>
        <v>0</v>
      </c>
      <c r="GB114" s="192">
        <f t="shared" si="392"/>
        <v>0</v>
      </c>
      <c r="GC114" s="192">
        <f t="shared" si="393"/>
        <v>0</v>
      </c>
      <c r="GD114" s="192">
        <f t="shared" si="394"/>
        <v>0</v>
      </c>
      <c r="GE114" s="192">
        <f t="shared" si="395"/>
        <v>0</v>
      </c>
      <c r="GF114" s="192">
        <f t="shared" si="396"/>
        <v>0</v>
      </c>
      <c r="GG114" s="192">
        <f t="shared" si="397"/>
        <v>0</v>
      </c>
      <c r="GH114" s="192">
        <f t="shared" si="398"/>
        <v>0</v>
      </c>
      <c r="GI114" s="192">
        <f t="shared" si="399"/>
        <v>0</v>
      </c>
      <c r="GJ114" s="192">
        <f t="shared" si="400"/>
        <v>0</v>
      </c>
      <c r="GK114" s="192">
        <f t="shared" si="401"/>
        <v>0</v>
      </c>
      <c r="GL114" s="192">
        <f t="shared" si="402"/>
        <v>0</v>
      </c>
      <c r="GM114" s="192">
        <f t="shared" si="403"/>
        <v>0</v>
      </c>
      <c r="GN114" s="192">
        <f t="shared" si="404"/>
        <v>0</v>
      </c>
      <c r="GO114" s="192">
        <f t="shared" si="405"/>
        <v>0</v>
      </c>
      <c r="GP114" s="192">
        <f t="shared" si="406"/>
        <v>0</v>
      </c>
      <c r="GQ114" s="192">
        <f t="shared" si="407"/>
        <v>0</v>
      </c>
      <c r="GR114" s="192">
        <f t="shared" si="408"/>
        <v>0</v>
      </c>
      <c r="GS114" s="192">
        <f t="shared" si="409"/>
        <v>0</v>
      </c>
      <c r="GT114" s="192">
        <f t="shared" si="410"/>
        <v>0</v>
      </c>
      <c r="GU114" s="192">
        <f t="shared" si="411"/>
        <v>0</v>
      </c>
      <c r="GV114" s="192">
        <f t="shared" si="412"/>
        <v>0</v>
      </c>
      <c r="GW114" s="192">
        <f t="shared" si="413"/>
        <v>0</v>
      </c>
      <c r="GX114" s="192">
        <f t="shared" si="414"/>
        <v>0</v>
      </c>
      <c r="GY114" s="192">
        <f t="shared" si="415"/>
        <v>0</v>
      </c>
      <c r="GZ114" s="192">
        <f t="shared" si="416"/>
        <v>0</v>
      </c>
      <c r="HA114" s="192">
        <f t="shared" si="417"/>
        <v>0</v>
      </c>
      <c r="HB114" s="192">
        <f t="shared" si="418"/>
        <v>0</v>
      </c>
      <c r="HC114" s="192">
        <f t="shared" si="419"/>
        <v>0</v>
      </c>
      <c r="HD114" s="192">
        <f t="shared" si="420"/>
        <v>0</v>
      </c>
      <c r="HE114" s="192">
        <f t="shared" si="421"/>
        <v>0</v>
      </c>
      <c r="HF114" s="192">
        <f t="shared" si="422"/>
        <v>0</v>
      </c>
      <c r="HG114" s="192">
        <f t="shared" si="423"/>
        <v>0</v>
      </c>
      <c r="HH114" s="192">
        <f t="shared" si="424"/>
        <v>0</v>
      </c>
      <c r="HI114" s="192">
        <f t="shared" si="425"/>
        <v>0</v>
      </c>
      <c r="HJ114" s="192">
        <f t="shared" si="426"/>
        <v>0</v>
      </c>
      <c r="HK114" s="192">
        <f t="shared" si="427"/>
        <v>0</v>
      </c>
      <c r="HL114" s="192">
        <f t="shared" si="428"/>
        <v>0</v>
      </c>
      <c r="HM114" s="192">
        <f t="shared" si="429"/>
        <v>0</v>
      </c>
      <c r="HN114" s="194">
        <f t="shared" si="450"/>
        <v>0</v>
      </c>
      <c r="HO114" s="194">
        <f t="shared" si="451"/>
        <v>0</v>
      </c>
      <c r="HP114" s="194">
        <f t="shared" si="452"/>
        <v>0</v>
      </c>
      <c r="HQ114" s="194">
        <f t="shared" si="453"/>
        <v>0</v>
      </c>
      <c r="HR114" s="194">
        <f t="shared" si="454"/>
        <v>0</v>
      </c>
      <c r="HS114" s="195" t="str">
        <f t="shared" si="229"/>
        <v/>
      </c>
      <c r="HT114" s="196">
        <f t="shared" si="455"/>
        <v>0</v>
      </c>
      <c r="HU114" s="196">
        <f t="shared" si="456"/>
        <v>0</v>
      </c>
      <c r="HV114" s="197" t="str">
        <f t="shared" si="232"/>
        <v/>
      </c>
      <c r="HW114" s="197" t="str">
        <f t="shared" si="435"/>
        <v/>
      </c>
      <c r="HX114" s="197" t="str">
        <f t="shared" si="436"/>
        <v/>
      </c>
      <c r="HY114" s="195" t="str">
        <f t="shared" si="233"/>
        <v/>
      </c>
      <c r="HZ114" s="30">
        <f t="shared" si="227"/>
        <v>0</v>
      </c>
      <c r="IA114" s="198">
        <f t="shared" si="234"/>
        <v>0</v>
      </c>
      <c r="IB114" s="195"/>
      <c r="IC114" s="195">
        <f t="shared" si="437"/>
        <v>0</v>
      </c>
      <c r="ID114" s="195">
        <f t="shared" si="235"/>
        <v>0</v>
      </c>
      <c r="IE114" s="195">
        <f t="shared" si="438"/>
        <v>0</v>
      </c>
      <c r="IF114" s="195">
        <f t="shared" si="236"/>
        <v>0</v>
      </c>
      <c r="IG114" s="307">
        <f t="shared" si="237"/>
        <v>0</v>
      </c>
      <c r="IH114" s="307">
        <f t="shared" si="238"/>
        <v>0</v>
      </c>
      <c r="II114" s="44">
        <f t="shared" si="239"/>
        <v>0</v>
      </c>
      <c r="IJ114" s="44">
        <f t="shared" si="439"/>
        <v>0</v>
      </c>
      <c r="IK114" s="44">
        <f t="shared" si="440"/>
        <v>0</v>
      </c>
      <c r="IL114" s="44">
        <f t="shared" si="441"/>
        <v>0</v>
      </c>
      <c r="IM114" s="44">
        <f t="shared" si="442"/>
        <v>0</v>
      </c>
      <c r="IN114" s="44">
        <f t="shared" si="443"/>
        <v>0</v>
      </c>
      <c r="IO114" s="44">
        <f t="shared" si="444"/>
        <v>0</v>
      </c>
    </row>
    <row r="115" spans="1:249" ht="18" customHeight="1">
      <c r="A115" s="188">
        <v>109</v>
      </c>
      <c r="B115" s="326"/>
      <c r="C115" s="289"/>
      <c r="D115" s="199"/>
      <c r="E115" s="189"/>
      <c r="F115" s="189"/>
      <c r="G115" s="190"/>
      <c r="H115" s="190"/>
      <c r="I115" s="272"/>
      <c r="J115" s="207"/>
      <c r="K115" s="214" t="str">
        <f t="shared" si="240"/>
        <v/>
      </c>
      <c r="L115" s="200" t="str">
        <f t="shared" si="241"/>
        <v/>
      </c>
      <c r="M115" s="200" t="str">
        <f t="shared" si="242"/>
        <v/>
      </c>
      <c r="N115" s="209" t="str">
        <f t="shared" si="228"/>
        <v/>
      </c>
      <c r="O115" s="208" t="str">
        <f>IFERROR(IF(D115="","",IF(K115="","",IF(I115="","",IF(F115="F",VLOOKUP(K115,F!A:G,2,0),IF(F115="M",VLOOKUP(K115,M!A:G,2,0),""))))),0)</f>
        <v/>
      </c>
      <c r="P115" s="191" t="str">
        <f>IFERROR(IF(D115="","",IF(K115="","",IF(I115="","",IF(F115="F",VLOOKUP(K115,F!A:G,3,0),IF(F115="M",VLOOKUP(K115,M!A:G,3,0),""))))),0)</f>
        <v/>
      </c>
      <c r="Q115" s="191" t="str">
        <f>IFERROR(IF(D115="","",IF(K115="","",IF(I115="","",IF(F115="F",VLOOKUP(K115,F!A:G,4,0),IF(F115="M",VLOOKUP(K115,M!A:G,4,0),""))))),0)</f>
        <v/>
      </c>
      <c r="R115" s="191" t="str">
        <f>IFERROR(IF(D115="","",IF(K115="","",IF(I115="","",IF(F115="F",VLOOKUP(K115,F!A:G,5,0),IF(F115="M",VLOOKUP(K115,M!A:G,5,0),""))))),0)</f>
        <v/>
      </c>
      <c r="S115" s="191" t="str">
        <f>IFERROR(IF(D115="","",IF(K115="","",IF(I115="","",IF(F115="F",VLOOKUP(K115,F!A:G,6,0),IF(F115="M",VLOOKUP(K115,M!A:G,6,0),""))))),0)</f>
        <v/>
      </c>
      <c r="T115" s="191" t="str">
        <f>IFERROR(IF(D115="","",IF(K115="","",IF(I115="","",IF(F115="F",VLOOKUP(K115,F!A:G,7,0),IF(F115="M",VLOOKUP(K115,M!A:G,7,0),""))))),0)</f>
        <v/>
      </c>
      <c r="U115" s="191" t="str">
        <f>IFERROR(IF(D115="","",IF(K115="","",IF(J115="","",IF(F115="F",VLOOKUP(K115,F!A:M,8,0),IF(F115="M",VLOOKUP(K115,M!A:M,8,0),""))))),0)</f>
        <v/>
      </c>
      <c r="V115" s="191" t="str">
        <f>IFERROR(IF(D115="","",IF(K115="","",IF(J115="","",IF(F115="F",VLOOKUP(K115,F!A:M,9,0),IF(F115="M",VLOOKUP(K115,M!A:M,9,0),""))))),0)</f>
        <v/>
      </c>
      <c r="W115" s="191" t="str">
        <f>IFERROR(IF(D115="","",IF(K115="","",IF(J115="","",IF(F115="F",VLOOKUP(K115,F!A:M,10,0),IF(F115="M",VLOOKUP(K115,M!A:M,10,0),""))))),0)</f>
        <v/>
      </c>
      <c r="X115" s="191" t="str">
        <f>IFERROR(IF(D115="","",IF(K115="","",IF(J115="","",IF(F115="F",VLOOKUP(K115,F!A:M,11,0),IF(F115="M",VLOOKUP(K115,M!A:M,11,0),""))))),0)</f>
        <v/>
      </c>
      <c r="Y115" s="191" t="str">
        <f>IFERROR(IF(D115="","",IF(K115="","",IF(J115="","",IF(F115="F",VLOOKUP(K115,F!A:M,12,0),IF(F115="M",VLOOKUP(K115,M!A:M,12,0),""))))),0)</f>
        <v/>
      </c>
      <c r="Z115" s="191" t="str">
        <f>IFERROR(IF(D115="","",IF(K115="","",IF(J115="","",IF(F115="F",VLOOKUP(K115,F!A:M,13,0),IF(F115="M",VLOOKUP(K115,M!A:M,13,0),""))))),0)</f>
        <v/>
      </c>
      <c r="AA115" s="191" t="str">
        <f>IFERROR(IF(D115="","",IF(F115="","",IF(J115="","",IF(K115="","",IF(AND(K115&gt;23,K115&lt;=60),IF(F115="F",VLOOKUP(MROUND(HZ115,0.5),'F-Weight for Length'!K:S,2,0),VLOOKUP(MROUND(HZ115,0.5),'M-Weight for Length'!K:S,2,0)),IF(K115&gt;60,IF(F115="F",VLOOKUP(K115,'F-Weight for Length'!U:AC,2,0),VLOOKUP(K115,'M-Weight for Length'!U:AC,2,0)),IF(F115="F",VLOOKUP(MROUND(HZ115,0.5),'F-Weight for Length'!A:I,2,0),VLOOKUP(MROUND(HZ115,0.5),'M-Weight for Length'!A:I,2,0)))))))),0)</f>
        <v/>
      </c>
      <c r="AB115" s="191" t="str">
        <f>IFERROR(IF(D115="","",IF(F115="","",IF(J115="","",IF(K115="","",IF(AND(K115&gt;23,K115&lt;=60),IF(F115="F",VLOOKUP(MROUND(HZ115,0.5),'F-Weight for Length'!K:S,3,0),VLOOKUP(MROUND(HZ115,0.5),'M-Weight for Length'!K:S,3,0)),IF(K115&gt;60,IF(F115="F",VLOOKUP(K115,'F-Weight for Length'!U:AC,3,0),VLOOKUP(K115,'M-Weight for Length'!U:AC,3,0)),IF(F115="F",VLOOKUP(MROUND(HZ115,0.5),'F-Weight for Length'!A:I,3,0),VLOOKUP(MROUND(HZ115,0.5),'M-Weight for Length'!A:I,3,0)))))))),0)</f>
        <v/>
      </c>
      <c r="AC115" s="191" t="str">
        <f>IFERROR(IF(D115="","",IF(F115="","",IF(J115="","",IF(K115="","",IF(AND(K115&gt;23,K115&lt;=60),IF(F115="F",VLOOKUP(MROUND(HZ115,0.5),'F-Weight for Length'!K:S,4,0),VLOOKUP(MROUND(HZ115,0.5),'M-Weight for Length'!K:S,4,0)),IF(K115&gt;60,IF(F115="F",VLOOKUP(K115,'F-Weight for Length'!U:AC,4,0),VLOOKUP(K115,'M-Weight for Length'!U:AC,4,0)),IF(F115="F",VLOOKUP(MROUND(HZ115,0.5),'F-Weight for Length'!A:I,4,0),VLOOKUP(MROUND(HZ115,0.5),'M-Weight for Length'!A:I,4,0)))))))),0)</f>
        <v/>
      </c>
      <c r="AD115" s="191" t="str">
        <f>IFERROR(IF(D115="","",IF(F115="","",IF(J115="","",IF(K115="","",IF(AND(K115&gt;23,K115&lt;=60),IF(F115="F",VLOOKUP(MROUND(HZ115,0.5),'F-Weight for Length'!K:S,5,0),VLOOKUP(MROUND(HZ115,0.5),'M-Weight for Length'!K:S,5,0)),IF(K115&gt;60,IF(F115="F",VLOOKUP(K115,'F-Weight for Length'!U:AC,5,0),VLOOKUP(K115,'M-Weight for Length'!U:AC,5,0)),IF(F115="F",VLOOKUP(MROUND(HZ115,0.5),'F-Weight for Length'!A:I,5,0),VLOOKUP(MROUND(HZ115,0.5),'M-Weight for Length'!A:I,5,0)))))))),0)</f>
        <v/>
      </c>
      <c r="AE115" s="191" t="str">
        <f>IFERROR(IF(D115="","",IF(F115="","",IF(J115="","",IF(K115="","",IF(AND(K115&gt;23,K115&lt;=60),IF(F115="F",VLOOKUP(MROUND(HZ115,0.5),'F-Weight for Length'!K:S,6,0),VLOOKUP(MROUND(HZ115,0.5),'M-Weight for Length'!K:S,6,0)),IF(K115&gt;60,IF(F115="F",VLOOKUP(K115,'F-Weight for Length'!U:AC,6,0),VLOOKUP(K115,'M-Weight for Length'!U:AC,6,0)),IF(F115="F",VLOOKUP(MROUND(HZ115,0.5),'F-Weight for Length'!A:I,6,0),VLOOKUP(MROUND(HZ115,0.5),'M-Weight for Length'!A:I,6,0)))))))),0)</f>
        <v/>
      </c>
      <c r="AF115" s="191" t="str">
        <f>IFERROR(IF(D115="","",IF(F115="","",IF(J115="","",IF(K115="","",IF(AND(K115&gt;23,K115&lt;=60),IF(F115="F",VLOOKUP(MROUND(HZ115,0.5),'F-Weight for Length'!K:S,7,0),VLOOKUP(MROUND(HZ115,0.5),'M-Weight for Length'!K:S,7,0)),IF(K115&gt;60,IF(F115="F",VLOOKUP(K115,'F-Weight for Length'!U:AC,7,0),VLOOKUP(K115,'M-Weight for Length'!U:AC,7,0)),IF(F115="F",VLOOKUP(MROUND(HZ115,0.5),'F-Weight for Length'!A:I,7,0),VLOOKUP(MROUND(HZ115,0.5),'M-Weight for Length'!A:I,7,0)))))))),0)</f>
        <v/>
      </c>
      <c r="AG115" s="191" t="str">
        <f>IFERROR(IF(D115="","",IF(F115="","",IF(J115="","",IF(K115="","",IF(AND(K115&gt;23,K115&lt;=60),IF(F115="F",VLOOKUP(MROUND(HZ115,0.5),'F-Weight for Length'!K:S,8,0),VLOOKUP(MROUND(HZ115,0.5),'M-Weight for Length'!K:S,8,0)),IF(K115&gt;60,IF(F115="F",VLOOKUP(K115,'F-Weight for Length'!U:AC,8,0),VLOOKUP(K115,'M-Weight for Length'!U:AC,8,0)),IF(F115="F",VLOOKUP(MROUND(HZ115,0.5),'F-Weight for Length'!A:I,8,0),VLOOKUP(MROUND(HZ115,0.5),'M-Weight for Length'!A:I,8,0)))))))),0)</f>
        <v/>
      </c>
      <c r="AH115" s="191" t="str">
        <f>IFERROR(IF(D115="","",IF(F115="","",IF(J115="","",IF(K115="","",IF(AND(K115&gt;23,K115&lt;=60),IF(F115="F",VLOOKUP(MROUND(HZ115,0.5),'F-Weight for Length'!K:S,9,0),VLOOKUP(MROUND(HZ115,0.5),'M-Weight for Length'!K:S,9,0)),IF(K115&gt;60,IF(F115="F",VLOOKUP(K115,'F-Weight for Length'!U:AC,9,0),VLOOKUP(K115,'M-Weight for Length'!U:AC,9,0)),IF(F115="F",VLOOKUP(MROUND(HZ115,0.5),'F-Weight for Length'!A:I,9,0),VLOOKUP(MROUND(HZ115,0.5),'M-Weight for Length'!A:I,9,0)))))))),0)</f>
        <v/>
      </c>
      <c r="AI115" s="192">
        <f t="shared" si="243"/>
        <v>0</v>
      </c>
      <c r="AJ115" s="192">
        <f t="shared" si="244"/>
        <v>0</v>
      </c>
      <c r="AK115" s="192">
        <f t="shared" si="245"/>
        <v>0</v>
      </c>
      <c r="AL115" s="192">
        <f t="shared" si="246"/>
        <v>0</v>
      </c>
      <c r="AM115" s="192">
        <f t="shared" si="247"/>
        <v>0</v>
      </c>
      <c r="AN115" s="192">
        <f t="shared" si="248"/>
        <v>0</v>
      </c>
      <c r="AO115" s="192">
        <f t="shared" si="249"/>
        <v>0</v>
      </c>
      <c r="AP115" s="192">
        <f t="shared" si="250"/>
        <v>0</v>
      </c>
      <c r="AQ115" s="192">
        <f t="shared" si="251"/>
        <v>0</v>
      </c>
      <c r="AR115" s="192">
        <f t="shared" si="252"/>
        <v>0</v>
      </c>
      <c r="AS115" s="192">
        <f t="shared" si="253"/>
        <v>0</v>
      </c>
      <c r="AT115" s="192">
        <f t="shared" si="254"/>
        <v>0</v>
      </c>
      <c r="AU115" s="192">
        <f t="shared" si="255"/>
        <v>0</v>
      </c>
      <c r="AV115" s="192">
        <f t="shared" si="256"/>
        <v>0</v>
      </c>
      <c r="AW115" s="192">
        <f t="shared" si="257"/>
        <v>0</v>
      </c>
      <c r="AX115" s="192">
        <f t="shared" si="258"/>
        <v>0</v>
      </c>
      <c r="AY115" s="192">
        <f t="shared" si="259"/>
        <v>0</v>
      </c>
      <c r="AZ115" s="192">
        <f t="shared" si="260"/>
        <v>0</v>
      </c>
      <c r="BA115" s="192">
        <f t="shared" si="261"/>
        <v>0</v>
      </c>
      <c r="BB115" s="192">
        <f t="shared" si="262"/>
        <v>0</v>
      </c>
      <c r="BC115" s="192">
        <f t="shared" si="263"/>
        <v>0</v>
      </c>
      <c r="BD115" s="192">
        <f t="shared" si="264"/>
        <v>0</v>
      </c>
      <c r="BE115" s="192">
        <f t="shared" si="265"/>
        <v>0</v>
      </c>
      <c r="BF115" s="192">
        <f t="shared" si="266"/>
        <v>0</v>
      </c>
      <c r="BG115" s="192">
        <f t="shared" si="267"/>
        <v>0</v>
      </c>
      <c r="BH115" s="192">
        <f t="shared" si="268"/>
        <v>0</v>
      </c>
      <c r="BI115" s="192">
        <f t="shared" si="269"/>
        <v>0</v>
      </c>
      <c r="BJ115" s="192">
        <f t="shared" si="270"/>
        <v>0</v>
      </c>
      <c r="BK115" s="192">
        <f t="shared" si="271"/>
        <v>0</v>
      </c>
      <c r="BL115" s="192">
        <f t="shared" si="272"/>
        <v>0</v>
      </c>
      <c r="BM115" s="192">
        <f t="shared" si="273"/>
        <v>0</v>
      </c>
      <c r="BN115" s="192">
        <f t="shared" si="274"/>
        <v>0</v>
      </c>
      <c r="BO115" s="192">
        <f t="shared" si="275"/>
        <v>0</v>
      </c>
      <c r="BP115" s="192">
        <f t="shared" si="276"/>
        <v>0</v>
      </c>
      <c r="BQ115" s="192">
        <f t="shared" si="277"/>
        <v>0</v>
      </c>
      <c r="BR115" s="192">
        <f t="shared" si="278"/>
        <v>0</v>
      </c>
      <c r="BS115" s="192">
        <f t="shared" si="279"/>
        <v>0</v>
      </c>
      <c r="BT115" s="192">
        <f t="shared" si="280"/>
        <v>0</v>
      </c>
      <c r="BU115" s="192">
        <f t="shared" si="281"/>
        <v>0</v>
      </c>
      <c r="BV115" s="192">
        <f t="shared" si="282"/>
        <v>0</v>
      </c>
      <c r="BW115" s="192">
        <f t="shared" si="283"/>
        <v>0</v>
      </c>
      <c r="BX115" s="192">
        <f t="shared" si="284"/>
        <v>0</v>
      </c>
      <c r="BY115" s="192">
        <f t="shared" si="285"/>
        <v>0</v>
      </c>
      <c r="BZ115" s="192">
        <f t="shared" si="286"/>
        <v>0</v>
      </c>
      <c r="CA115" s="192">
        <f t="shared" si="287"/>
        <v>0</v>
      </c>
      <c r="CB115" s="192">
        <f t="shared" si="288"/>
        <v>0</v>
      </c>
      <c r="CC115" s="192">
        <f t="shared" si="289"/>
        <v>0</v>
      </c>
      <c r="CD115" s="192">
        <f t="shared" si="290"/>
        <v>0</v>
      </c>
      <c r="CE115" s="192">
        <f t="shared" si="291"/>
        <v>0</v>
      </c>
      <c r="CF115" s="192">
        <f t="shared" si="292"/>
        <v>0</v>
      </c>
      <c r="CG115" s="192">
        <f t="shared" si="293"/>
        <v>0</v>
      </c>
      <c r="CH115" s="192">
        <f t="shared" si="294"/>
        <v>0</v>
      </c>
      <c r="CI115" s="192">
        <f t="shared" si="295"/>
        <v>0</v>
      </c>
      <c r="CJ115" s="192">
        <f t="shared" si="296"/>
        <v>0</v>
      </c>
      <c r="CK115" s="192">
        <f t="shared" si="297"/>
        <v>0</v>
      </c>
      <c r="CL115" s="192">
        <f t="shared" si="298"/>
        <v>0</v>
      </c>
      <c r="CM115" s="192">
        <f t="shared" si="299"/>
        <v>0</v>
      </c>
      <c r="CN115" s="192">
        <f t="shared" si="300"/>
        <v>0</v>
      </c>
      <c r="CO115" s="192">
        <f t="shared" si="301"/>
        <v>0</v>
      </c>
      <c r="CP115" s="192">
        <f t="shared" si="302"/>
        <v>0</v>
      </c>
      <c r="CQ115" s="192">
        <f t="shared" si="303"/>
        <v>0</v>
      </c>
      <c r="CR115" s="192">
        <f t="shared" si="304"/>
        <v>0</v>
      </c>
      <c r="CS115" s="192">
        <f t="shared" si="305"/>
        <v>0</v>
      </c>
      <c r="CT115" s="192">
        <f t="shared" si="306"/>
        <v>0</v>
      </c>
      <c r="CU115" s="192">
        <f t="shared" si="307"/>
        <v>0</v>
      </c>
      <c r="CV115" s="192">
        <f t="shared" si="308"/>
        <v>0</v>
      </c>
      <c r="CW115" s="192">
        <f t="shared" si="309"/>
        <v>0</v>
      </c>
      <c r="CX115" s="192">
        <f t="shared" si="310"/>
        <v>0</v>
      </c>
      <c r="CY115" s="192">
        <f t="shared" si="311"/>
        <v>0</v>
      </c>
      <c r="CZ115" s="192">
        <f t="shared" si="312"/>
        <v>0</v>
      </c>
      <c r="DA115" s="192">
        <f t="shared" si="313"/>
        <v>0</v>
      </c>
      <c r="DB115" s="192">
        <f t="shared" si="314"/>
        <v>0</v>
      </c>
      <c r="DC115" s="192">
        <f t="shared" si="315"/>
        <v>0</v>
      </c>
      <c r="DD115" s="192">
        <f t="shared" si="316"/>
        <v>0</v>
      </c>
      <c r="DE115" s="192">
        <f t="shared" si="317"/>
        <v>0</v>
      </c>
      <c r="DF115" s="192">
        <f t="shared" si="318"/>
        <v>0</v>
      </c>
      <c r="DG115" s="192">
        <f t="shared" si="319"/>
        <v>0</v>
      </c>
      <c r="DH115" s="192">
        <f t="shared" si="320"/>
        <v>0</v>
      </c>
      <c r="DI115" s="192">
        <f t="shared" si="321"/>
        <v>0</v>
      </c>
      <c r="DJ115" s="192">
        <f t="shared" si="322"/>
        <v>0</v>
      </c>
      <c r="DK115" s="192">
        <f t="shared" si="323"/>
        <v>0</v>
      </c>
      <c r="DL115" s="192">
        <f t="shared" si="324"/>
        <v>0</v>
      </c>
      <c r="DM115" s="192">
        <f t="shared" si="325"/>
        <v>0</v>
      </c>
      <c r="DN115" s="192">
        <f t="shared" si="326"/>
        <v>0</v>
      </c>
      <c r="DO115" s="192">
        <f t="shared" si="327"/>
        <v>0</v>
      </c>
      <c r="DP115" s="192">
        <f t="shared" si="328"/>
        <v>0</v>
      </c>
      <c r="DQ115" s="192">
        <f t="shared" si="329"/>
        <v>0</v>
      </c>
      <c r="DR115" s="192">
        <f t="shared" si="330"/>
        <v>0</v>
      </c>
      <c r="DS115" s="192">
        <f t="shared" si="331"/>
        <v>0</v>
      </c>
      <c r="DT115" s="192">
        <f t="shared" si="332"/>
        <v>0</v>
      </c>
      <c r="DU115" s="192">
        <f t="shared" si="333"/>
        <v>0</v>
      </c>
      <c r="DV115" s="193">
        <f t="shared" si="445"/>
        <v>0</v>
      </c>
      <c r="DW115" s="193">
        <f t="shared" si="446"/>
        <v>0</v>
      </c>
      <c r="DX115" s="193">
        <f t="shared" si="447"/>
        <v>0</v>
      </c>
      <c r="DY115" s="193">
        <f t="shared" si="448"/>
        <v>0</v>
      </c>
      <c r="DZ115" s="193">
        <f t="shared" si="449"/>
        <v>0</v>
      </c>
      <c r="EA115" s="192">
        <f t="shared" si="339"/>
        <v>0</v>
      </c>
      <c r="EB115" s="192">
        <f t="shared" si="340"/>
        <v>0</v>
      </c>
      <c r="EC115" s="192">
        <f t="shared" si="341"/>
        <v>0</v>
      </c>
      <c r="ED115" s="192">
        <f t="shared" si="342"/>
        <v>0</v>
      </c>
      <c r="EE115" s="192">
        <f t="shared" si="343"/>
        <v>0</v>
      </c>
      <c r="EF115" s="192">
        <f t="shared" si="344"/>
        <v>0</v>
      </c>
      <c r="EG115" s="192">
        <f t="shared" si="345"/>
        <v>0</v>
      </c>
      <c r="EH115" s="192">
        <f t="shared" si="346"/>
        <v>0</v>
      </c>
      <c r="EI115" s="192">
        <f t="shared" si="347"/>
        <v>0</v>
      </c>
      <c r="EJ115" s="192">
        <f t="shared" si="348"/>
        <v>0</v>
      </c>
      <c r="EK115" s="192">
        <f t="shared" si="349"/>
        <v>0</v>
      </c>
      <c r="EL115" s="192">
        <f t="shared" si="350"/>
        <v>0</v>
      </c>
      <c r="EM115" s="192">
        <f t="shared" si="351"/>
        <v>0</v>
      </c>
      <c r="EN115" s="192">
        <f t="shared" si="352"/>
        <v>0</v>
      </c>
      <c r="EO115" s="192">
        <f t="shared" si="353"/>
        <v>0</v>
      </c>
      <c r="EP115" s="192">
        <f t="shared" si="354"/>
        <v>0</v>
      </c>
      <c r="EQ115" s="192">
        <f t="shared" si="355"/>
        <v>0</v>
      </c>
      <c r="ER115" s="192">
        <f t="shared" si="356"/>
        <v>0</v>
      </c>
      <c r="ES115" s="192">
        <f t="shared" si="357"/>
        <v>0</v>
      </c>
      <c r="ET115" s="192">
        <f t="shared" si="358"/>
        <v>0</v>
      </c>
      <c r="EU115" s="192">
        <f t="shared" si="359"/>
        <v>0</v>
      </c>
      <c r="EV115" s="192">
        <f t="shared" si="360"/>
        <v>0</v>
      </c>
      <c r="EW115" s="192">
        <f t="shared" si="361"/>
        <v>0</v>
      </c>
      <c r="EX115" s="192">
        <f t="shared" si="362"/>
        <v>0</v>
      </c>
      <c r="EY115" s="192">
        <f t="shared" si="363"/>
        <v>0</v>
      </c>
      <c r="EZ115" s="192">
        <f t="shared" si="364"/>
        <v>0</v>
      </c>
      <c r="FA115" s="192">
        <f t="shared" si="365"/>
        <v>0</v>
      </c>
      <c r="FB115" s="192">
        <f t="shared" si="366"/>
        <v>0</v>
      </c>
      <c r="FC115" s="192">
        <f t="shared" si="367"/>
        <v>0</v>
      </c>
      <c r="FD115" s="192">
        <f t="shared" si="368"/>
        <v>0</v>
      </c>
      <c r="FE115" s="192">
        <f t="shared" si="369"/>
        <v>0</v>
      </c>
      <c r="FF115" s="192">
        <f t="shared" si="370"/>
        <v>0</v>
      </c>
      <c r="FG115" s="192">
        <f t="shared" si="371"/>
        <v>0</v>
      </c>
      <c r="FH115" s="192">
        <f t="shared" si="372"/>
        <v>0</v>
      </c>
      <c r="FI115" s="192">
        <f t="shared" si="373"/>
        <v>0</v>
      </c>
      <c r="FJ115" s="192">
        <f t="shared" si="374"/>
        <v>0</v>
      </c>
      <c r="FK115" s="192">
        <f t="shared" si="375"/>
        <v>0</v>
      </c>
      <c r="FL115" s="192">
        <f t="shared" si="376"/>
        <v>0</v>
      </c>
      <c r="FM115" s="192">
        <f t="shared" si="377"/>
        <v>0</v>
      </c>
      <c r="FN115" s="192">
        <f t="shared" si="378"/>
        <v>0</v>
      </c>
      <c r="FO115" s="192">
        <f t="shared" si="379"/>
        <v>0</v>
      </c>
      <c r="FP115" s="192">
        <f t="shared" si="380"/>
        <v>0</v>
      </c>
      <c r="FQ115" s="192">
        <f t="shared" si="381"/>
        <v>0</v>
      </c>
      <c r="FR115" s="192">
        <f t="shared" si="382"/>
        <v>0</v>
      </c>
      <c r="FS115" s="192">
        <f t="shared" si="383"/>
        <v>0</v>
      </c>
      <c r="FT115" s="192">
        <f t="shared" si="384"/>
        <v>0</v>
      </c>
      <c r="FU115" s="192">
        <f t="shared" si="385"/>
        <v>0</v>
      </c>
      <c r="FV115" s="192">
        <f t="shared" si="386"/>
        <v>0</v>
      </c>
      <c r="FW115" s="192">
        <f t="shared" si="387"/>
        <v>0</v>
      </c>
      <c r="FX115" s="192">
        <f t="shared" si="388"/>
        <v>0</v>
      </c>
      <c r="FY115" s="192">
        <f t="shared" si="389"/>
        <v>0</v>
      </c>
      <c r="FZ115" s="192">
        <f t="shared" si="390"/>
        <v>0</v>
      </c>
      <c r="GA115" s="192">
        <f t="shared" si="391"/>
        <v>0</v>
      </c>
      <c r="GB115" s="192">
        <f t="shared" si="392"/>
        <v>0</v>
      </c>
      <c r="GC115" s="192">
        <f t="shared" si="393"/>
        <v>0</v>
      </c>
      <c r="GD115" s="192">
        <f t="shared" si="394"/>
        <v>0</v>
      </c>
      <c r="GE115" s="192">
        <f t="shared" si="395"/>
        <v>0</v>
      </c>
      <c r="GF115" s="192">
        <f t="shared" si="396"/>
        <v>0</v>
      </c>
      <c r="GG115" s="192">
        <f t="shared" si="397"/>
        <v>0</v>
      </c>
      <c r="GH115" s="192">
        <f t="shared" si="398"/>
        <v>0</v>
      </c>
      <c r="GI115" s="192">
        <f t="shared" si="399"/>
        <v>0</v>
      </c>
      <c r="GJ115" s="192">
        <f t="shared" si="400"/>
        <v>0</v>
      </c>
      <c r="GK115" s="192">
        <f t="shared" si="401"/>
        <v>0</v>
      </c>
      <c r="GL115" s="192">
        <f t="shared" si="402"/>
        <v>0</v>
      </c>
      <c r="GM115" s="192">
        <f t="shared" si="403"/>
        <v>0</v>
      </c>
      <c r="GN115" s="192">
        <f t="shared" si="404"/>
        <v>0</v>
      </c>
      <c r="GO115" s="192">
        <f t="shared" si="405"/>
        <v>0</v>
      </c>
      <c r="GP115" s="192">
        <f t="shared" si="406"/>
        <v>0</v>
      </c>
      <c r="GQ115" s="192">
        <f t="shared" si="407"/>
        <v>0</v>
      </c>
      <c r="GR115" s="192">
        <f t="shared" si="408"/>
        <v>0</v>
      </c>
      <c r="GS115" s="192">
        <f t="shared" si="409"/>
        <v>0</v>
      </c>
      <c r="GT115" s="192">
        <f t="shared" si="410"/>
        <v>0</v>
      </c>
      <c r="GU115" s="192">
        <f t="shared" si="411"/>
        <v>0</v>
      </c>
      <c r="GV115" s="192">
        <f t="shared" si="412"/>
        <v>0</v>
      </c>
      <c r="GW115" s="192">
        <f t="shared" si="413"/>
        <v>0</v>
      </c>
      <c r="GX115" s="192">
        <f t="shared" si="414"/>
        <v>0</v>
      </c>
      <c r="GY115" s="192">
        <f t="shared" si="415"/>
        <v>0</v>
      </c>
      <c r="GZ115" s="192">
        <f t="shared" si="416"/>
        <v>0</v>
      </c>
      <c r="HA115" s="192">
        <f t="shared" si="417"/>
        <v>0</v>
      </c>
      <c r="HB115" s="192">
        <f t="shared" si="418"/>
        <v>0</v>
      </c>
      <c r="HC115" s="192">
        <f t="shared" si="419"/>
        <v>0</v>
      </c>
      <c r="HD115" s="192">
        <f t="shared" si="420"/>
        <v>0</v>
      </c>
      <c r="HE115" s="192">
        <f t="shared" si="421"/>
        <v>0</v>
      </c>
      <c r="HF115" s="192">
        <f t="shared" si="422"/>
        <v>0</v>
      </c>
      <c r="HG115" s="192">
        <f t="shared" si="423"/>
        <v>0</v>
      </c>
      <c r="HH115" s="192">
        <f t="shared" si="424"/>
        <v>0</v>
      </c>
      <c r="HI115" s="192">
        <f t="shared" si="425"/>
        <v>0</v>
      </c>
      <c r="HJ115" s="192">
        <f t="shared" si="426"/>
        <v>0</v>
      </c>
      <c r="HK115" s="192">
        <f t="shared" si="427"/>
        <v>0</v>
      </c>
      <c r="HL115" s="192">
        <f t="shared" si="428"/>
        <v>0</v>
      </c>
      <c r="HM115" s="192">
        <f t="shared" si="429"/>
        <v>0</v>
      </c>
      <c r="HN115" s="194">
        <f t="shared" si="450"/>
        <v>0</v>
      </c>
      <c r="HO115" s="194">
        <f t="shared" si="451"/>
        <v>0</v>
      </c>
      <c r="HP115" s="194">
        <f t="shared" si="452"/>
        <v>0</v>
      </c>
      <c r="HQ115" s="194">
        <f t="shared" si="453"/>
        <v>0</v>
      </c>
      <c r="HR115" s="194">
        <f t="shared" si="454"/>
        <v>0</v>
      </c>
      <c r="HS115" s="195" t="str">
        <f t="shared" si="229"/>
        <v/>
      </c>
      <c r="HT115" s="196">
        <f t="shared" si="455"/>
        <v>0</v>
      </c>
      <c r="HU115" s="196">
        <f t="shared" si="456"/>
        <v>0</v>
      </c>
      <c r="HV115" s="197" t="str">
        <f t="shared" si="232"/>
        <v/>
      </c>
      <c r="HW115" s="197" t="str">
        <f t="shared" si="435"/>
        <v/>
      </c>
      <c r="HX115" s="197" t="str">
        <f t="shared" si="436"/>
        <v/>
      </c>
      <c r="HY115" s="195" t="str">
        <f t="shared" si="233"/>
        <v/>
      </c>
      <c r="HZ115" s="30">
        <f t="shared" si="227"/>
        <v>0</v>
      </c>
      <c r="IA115" s="198">
        <f t="shared" si="234"/>
        <v>0</v>
      </c>
      <c r="IB115" s="195"/>
      <c r="IC115" s="195">
        <f t="shared" si="437"/>
        <v>0</v>
      </c>
      <c r="ID115" s="195">
        <f t="shared" si="235"/>
        <v>0</v>
      </c>
      <c r="IE115" s="195">
        <f t="shared" si="438"/>
        <v>0</v>
      </c>
      <c r="IF115" s="195">
        <f t="shared" si="236"/>
        <v>0</v>
      </c>
      <c r="IG115" s="307">
        <f t="shared" si="237"/>
        <v>0</v>
      </c>
      <c r="IH115" s="307">
        <f t="shared" si="238"/>
        <v>0</v>
      </c>
      <c r="II115" s="44">
        <f t="shared" si="239"/>
        <v>0</v>
      </c>
      <c r="IJ115" s="44">
        <f t="shared" si="439"/>
        <v>0</v>
      </c>
      <c r="IK115" s="44">
        <f t="shared" si="440"/>
        <v>0</v>
      </c>
      <c r="IL115" s="44">
        <f t="shared" si="441"/>
        <v>0</v>
      </c>
      <c r="IM115" s="44">
        <f t="shared" si="442"/>
        <v>0</v>
      </c>
      <c r="IN115" s="44">
        <f t="shared" si="443"/>
        <v>0</v>
      </c>
      <c r="IO115" s="44">
        <f t="shared" si="444"/>
        <v>0</v>
      </c>
    </row>
    <row r="116" spans="1:249" ht="18" customHeight="1">
      <c r="A116" s="188">
        <v>110</v>
      </c>
      <c r="B116" s="326"/>
      <c r="C116" s="289"/>
      <c r="D116" s="199"/>
      <c r="E116" s="189"/>
      <c r="F116" s="189"/>
      <c r="G116" s="190"/>
      <c r="H116" s="190"/>
      <c r="I116" s="272"/>
      <c r="J116" s="207"/>
      <c r="K116" s="214" t="str">
        <f t="shared" si="240"/>
        <v/>
      </c>
      <c r="L116" s="200" t="str">
        <f t="shared" si="241"/>
        <v/>
      </c>
      <c r="M116" s="200" t="str">
        <f t="shared" si="242"/>
        <v/>
      </c>
      <c r="N116" s="209" t="str">
        <f t="shared" si="228"/>
        <v/>
      </c>
      <c r="O116" s="208" t="str">
        <f>IFERROR(IF(D116="","",IF(K116="","",IF(I116="","",IF(F116="F",VLOOKUP(K116,F!A:G,2,0),IF(F116="M",VLOOKUP(K116,M!A:G,2,0),""))))),0)</f>
        <v/>
      </c>
      <c r="P116" s="191" t="str">
        <f>IFERROR(IF(D116="","",IF(K116="","",IF(I116="","",IF(F116="F",VLOOKUP(K116,F!A:G,3,0),IF(F116="M",VLOOKUP(K116,M!A:G,3,0),""))))),0)</f>
        <v/>
      </c>
      <c r="Q116" s="191" t="str">
        <f>IFERROR(IF(D116="","",IF(K116="","",IF(I116="","",IF(F116="F",VLOOKUP(K116,F!A:G,4,0),IF(F116="M",VLOOKUP(K116,M!A:G,4,0),""))))),0)</f>
        <v/>
      </c>
      <c r="R116" s="191" t="str">
        <f>IFERROR(IF(D116="","",IF(K116="","",IF(I116="","",IF(F116="F",VLOOKUP(K116,F!A:G,5,0),IF(F116="M",VLOOKUP(K116,M!A:G,5,0),""))))),0)</f>
        <v/>
      </c>
      <c r="S116" s="191" t="str">
        <f>IFERROR(IF(D116="","",IF(K116="","",IF(I116="","",IF(F116="F",VLOOKUP(K116,F!A:G,6,0),IF(F116="M",VLOOKUP(K116,M!A:G,6,0),""))))),0)</f>
        <v/>
      </c>
      <c r="T116" s="191" t="str">
        <f>IFERROR(IF(D116="","",IF(K116="","",IF(I116="","",IF(F116="F",VLOOKUP(K116,F!A:G,7,0),IF(F116="M",VLOOKUP(K116,M!A:G,7,0),""))))),0)</f>
        <v/>
      </c>
      <c r="U116" s="191" t="str">
        <f>IFERROR(IF(D116="","",IF(K116="","",IF(J116="","",IF(F116="F",VLOOKUP(K116,F!A:M,8,0),IF(F116="M",VLOOKUP(K116,M!A:M,8,0),""))))),0)</f>
        <v/>
      </c>
      <c r="V116" s="191" t="str">
        <f>IFERROR(IF(D116="","",IF(K116="","",IF(J116="","",IF(F116="F",VLOOKUP(K116,F!A:M,9,0),IF(F116="M",VLOOKUP(K116,M!A:M,9,0),""))))),0)</f>
        <v/>
      </c>
      <c r="W116" s="191" t="str">
        <f>IFERROR(IF(D116="","",IF(K116="","",IF(J116="","",IF(F116="F",VLOOKUP(K116,F!A:M,10,0),IF(F116="M",VLOOKUP(K116,M!A:M,10,0),""))))),0)</f>
        <v/>
      </c>
      <c r="X116" s="191" t="str">
        <f>IFERROR(IF(D116="","",IF(K116="","",IF(J116="","",IF(F116="F",VLOOKUP(K116,F!A:M,11,0),IF(F116="M",VLOOKUP(K116,M!A:M,11,0),""))))),0)</f>
        <v/>
      </c>
      <c r="Y116" s="191" t="str">
        <f>IFERROR(IF(D116="","",IF(K116="","",IF(J116="","",IF(F116="F",VLOOKUP(K116,F!A:M,12,0),IF(F116="M",VLOOKUP(K116,M!A:M,12,0),""))))),0)</f>
        <v/>
      </c>
      <c r="Z116" s="191" t="str">
        <f>IFERROR(IF(D116="","",IF(K116="","",IF(J116="","",IF(F116="F",VLOOKUP(K116,F!A:M,13,0),IF(F116="M",VLOOKUP(K116,M!A:M,13,0),""))))),0)</f>
        <v/>
      </c>
      <c r="AA116" s="191" t="str">
        <f>IFERROR(IF(D116="","",IF(F116="","",IF(J116="","",IF(K116="","",IF(AND(K116&gt;23,K116&lt;=60),IF(F116="F",VLOOKUP(MROUND(HZ116,0.5),'F-Weight for Length'!K:S,2,0),VLOOKUP(MROUND(HZ116,0.5),'M-Weight for Length'!K:S,2,0)),IF(K116&gt;60,IF(F116="F",VLOOKUP(K116,'F-Weight for Length'!U:AC,2,0),VLOOKUP(K116,'M-Weight for Length'!U:AC,2,0)),IF(F116="F",VLOOKUP(MROUND(HZ116,0.5),'F-Weight for Length'!A:I,2,0),VLOOKUP(MROUND(HZ116,0.5),'M-Weight for Length'!A:I,2,0)))))))),0)</f>
        <v/>
      </c>
      <c r="AB116" s="191" t="str">
        <f>IFERROR(IF(D116="","",IF(F116="","",IF(J116="","",IF(K116="","",IF(AND(K116&gt;23,K116&lt;=60),IF(F116="F",VLOOKUP(MROUND(HZ116,0.5),'F-Weight for Length'!K:S,3,0),VLOOKUP(MROUND(HZ116,0.5),'M-Weight for Length'!K:S,3,0)),IF(K116&gt;60,IF(F116="F",VLOOKUP(K116,'F-Weight for Length'!U:AC,3,0),VLOOKUP(K116,'M-Weight for Length'!U:AC,3,0)),IF(F116="F",VLOOKUP(MROUND(HZ116,0.5),'F-Weight for Length'!A:I,3,0),VLOOKUP(MROUND(HZ116,0.5),'M-Weight for Length'!A:I,3,0)))))))),0)</f>
        <v/>
      </c>
      <c r="AC116" s="191" t="str">
        <f>IFERROR(IF(D116="","",IF(F116="","",IF(J116="","",IF(K116="","",IF(AND(K116&gt;23,K116&lt;=60),IF(F116="F",VLOOKUP(MROUND(HZ116,0.5),'F-Weight for Length'!K:S,4,0),VLOOKUP(MROUND(HZ116,0.5),'M-Weight for Length'!K:S,4,0)),IF(K116&gt;60,IF(F116="F",VLOOKUP(K116,'F-Weight for Length'!U:AC,4,0),VLOOKUP(K116,'M-Weight for Length'!U:AC,4,0)),IF(F116="F",VLOOKUP(MROUND(HZ116,0.5),'F-Weight for Length'!A:I,4,0),VLOOKUP(MROUND(HZ116,0.5),'M-Weight for Length'!A:I,4,0)))))))),0)</f>
        <v/>
      </c>
      <c r="AD116" s="191" t="str">
        <f>IFERROR(IF(D116="","",IF(F116="","",IF(J116="","",IF(K116="","",IF(AND(K116&gt;23,K116&lt;=60),IF(F116="F",VLOOKUP(MROUND(HZ116,0.5),'F-Weight for Length'!K:S,5,0),VLOOKUP(MROUND(HZ116,0.5),'M-Weight for Length'!K:S,5,0)),IF(K116&gt;60,IF(F116="F",VLOOKUP(K116,'F-Weight for Length'!U:AC,5,0),VLOOKUP(K116,'M-Weight for Length'!U:AC,5,0)),IF(F116="F",VLOOKUP(MROUND(HZ116,0.5),'F-Weight for Length'!A:I,5,0),VLOOKUP(MROUND(HZ116,0.5),'M-Weight for Length'!A:I,5,0)))))))),0)</f>
        <v/>
      </c>
      <c r="AE116" s="191" t="str">
        <f>IFERROR(IF(D116="","",IF(F116="","",IF(J116="","",IF(K116="","",IF(AND(K116&gt;23,K116&lt;=60),IF(F116="F",VLOOKUP(MROUND(HZ116,0.5),'F-Weight for Length'!K:S,6,0),VLOOKUP(MROUND(HZ116,0.5),'M-Weight for Length'!K:S,6,0)),IF(K116&gt;60,IF(F116="F",VLOOKUP(K116,'F-Weight for Length'!U:AC,6,0),VLOOKUP(K116,'M-Weight for Length'!U:AC,6,0)),IF(F116="F",VLOOKUP(MROUND(HZ116,0.5),'F-Weight for Length'!A:I,6,0),VLOOKUP(MROUND(HZ116,0.5),'M-Weight for Length'!A:I,6,0)))))))),0)</f>
        <v/>
      </c>
      <c r="AF116" s="191" t="str">
        <f>IFERROR(IF(D116="","",IF(F116="","",IF(J116="","",IF(K116="","",IF(AND(K116&gt;23,K116&lt;=60),IF(F116="F",VLOOKUP(MROUND(HZ116,0.5),'F-Weight for Length'!K:S,7,0),VLOOKUP(MROUND(HZ116,0.5),'M-Weight for Length'!K:S,7,0)),IF(K116&gt;60,IF(F116="F",VLOOKUP(K116,'F-Weight for Length'!U:AC,7,0),VLOOKUP(K116,'M-Weight for Length'!U:AC,7,0)),IF(F116="F",VLOOKUP(MROUND(HZ116,0.5),'F-Weight for Length'!A:I,7,0),VLOOKUP(MROUND(HZ116,0.5),'M-Weight for Length'!A:I,7,0)))))))),0)</f>
        <v/>
      </c>
      <c r="AG116" s="191" t="str">
        <f>IFERROR(IF(D116="","",IF(F116="","",IF(J116="","",IF(K116="","",IF(AND(K116&gt;23,K116&lt;=60),IF(F116="F",VLOOKUP(MROUND(HZ116,0.5),'F-Weight for Length'!K:S,8,0),VLOOKUP(MROUND(HZ116,0.5),'M-Weight for Length'!K:S,8,0)),IF(K116&gt;60,IF(F116="F",VLOOKUP(K116,'F-Weight for Length'!U:AC,8,0),VLOOKUP(K116,'M-Weight for Length'!U:AC,8,0)),IF(F116="F",VLOOKUP(MROUND(HZ116,0.5),'F-Weight for Length'!A:I,8,0),VLOOKUP(MROUND(HZ116,0.5),'M-Weight for Length'!A:I,8,0)))))))),0)</f>
        <v/>
      </c>
      <c r="AH116" s="191" t="str">
        <f>IFERROR(IF(D116="","",IF(F116="","",IF(J116="","",IF(K116="","",IF(AND(K116&gt;23,K116&lt;=60),IF(F116="F",VLOOKUP(MROUND(HZ116,0.5),'F-Weight for Length'!K:S,9,0),VLOOKUP(MROUND(HZ116,0.5),'M-Weight for Length'!K:S,9,0)),IF(K116&gt;60,IF(F116="F",VLOOKUP(K116,'F-Weight for Length'!U:AC,9,0),VLOOKUP(K116,'M-Weight for Length'!U:AC,9,0)),IF(F116="F",VLOOKUP(MROUND(HZ116,0.5),'F-Weight for Length'!A:I,9,0),VLOOKUP(MROUND(HZ116,0.5),'M-Weight for Length'!A:I,9,0)))))))),0)</f>
        <v/>
      </c>
      <c r="AI116" s="192">
        <f t="shared" si="243"/>
        <v>0</v>
      </c>
      <c r="AJ116" s="192">
        <f t="shared" si="244"/>
        <v>0</v>
      </c>
      <c r="AK116" s="192">
        <f t="shared" si="245"/>
        <v>0</v>
      </c>
      <c r="AL116" s="192">
        <f t="shared" si="246"/>
        <v>0</v>
      </c>
      <c r="AM116" s="192">
        <f t="shared" si="247"/>
        <v>0</v>
      </c>
      <c r="AN116" s="192">
        <f t="shared" si="248"/>
        <v>0</v>
      </c>
      <c r="AO116" s="192">
        <f t="shared" si="249"/>
        <v>0</v>
      </c>
      <c r="AP116" s="192">
        <f t="shared" si="250"/>
        <v>0</v>
      </c>
      <c r="AQ116" s="192">
        <f t="shared" si="251"/>
        <v>0</v>
      </c>
      <c r="AR116" s="192">
        <f t="shared" si="252"/>
        <v>0</v>
      </c>
      <c r="AS116" s="192">
        <f t="shared" si="253"/>
        <v>0</v>
      </c>
      <c r="AT116" s="192">
        <f t="shared" si="254"/>
        <v>0</v>
      </c>
      <c r="AU116" s="192">
        <f t="shared" si="255"/>
        <v>0</v>
      </c>
      <c r="AV116" s="192">
        <f t="shared" si="256"/>
        <v>0</v>
      </c>
      <c r="AW116" s="192">
        <f t="shared" si="257"/>
        <v>0</v>
      </c>
      <c r="AX116" s="192">
        <f t="shared" si="258"/>
        <v>0</v>
      </c>
      <c r="AY116" s="192">
        <f t="shared" si="259"/>
        <v>0</v>
      </c>
      <c r="AZ116" s="192">
        <f t="shared" si="260"/>
        <v>0</v>
      </c>
      <c r="BA116" s="192">
        <f t="shared" si="261"/>
        <v>0</v>
      </c>
      <c r="BB116" s="192">
        <f t="shared" si="262"/>
        <v>0</v>
      </c>
      <c r="BC116" s="192">
        <f t="shared" si="263"/>
        <v>0</v>
      </c>
      <c r="BD116" s="192">
        <f t="shared" si="264"/>
        <v>0</v>
      </c>
      <c r="BE116" s="192">
        <f t="shared" si="265"/>
        <v>0</v>
      </c>
      <c r="BF116" s="192">
        <f t="shared" si="266"/>
        <v>0</v>
      </c>
      <c r="BG116" s="192">
        <f t="shared" si="267"/>
        <v>0</v>
      </c>
      <c r="BH116" s="192">
        <f t="shared" si="268"/>
        <v>0</v>
      </c>
      <c r="BI116" s="192">
        <f t="shared" si="269"/>
        <v>0</v>
      </c>
      <c r="BJ116" s="192">
        <f t="shared" si="270"/>
        <v>0</v>
      </c>
      <c r="BK116" s="192">
        <f t="shared" si="271"/>
        <v>0</v>
      </c>
      <c r="BL116" s="192">
        <f t="shared" si="272"/>
        <v>0</v>
      </c>
      <c r="BM116" s="192">
        <f t="shared" si="273"/>
        <v>0</v>
      </c>
      <c r="BN116" s="192">
        <f t="shared" si="274"/>
        <v>0</v>
      </c>
      <c r="BO116" s="192">
        <f t="shared" si="275"/>
        <v>0</v>
      </c>
      <c r="BP116" s="192">
        <f t="shared" si="276"/>
        <v>0</v>
      </c>
      <c r="BQ116" s="192">
        <f t="shared" si="277"/>
        <v>0</v>
      </c>
      <c r="BR116" s="192">
        <f t="shared" si="278"/>
        <v>0</v>
      </c>
      <c r="BS116" s="192">
        <f t="shared" si="279"/>
        <v>0</v>
      </c>
      <c r="BT116" s="192">
        <f t="shared" si="280"/>
        <v>0</v>
      </c>
      <c r="BU116" s="192">
        <f t="shared" si="281"/>
        <v>0</v>
      </c>
      <c r="BV116" s="192">
        <f t="shared" si="282"/>
        <v>0</v>
      </c>
      <c r="BW116" s="192">
        <f t="shared" si="283"/>
        <v>0</v>
      </c>
      <c r="BX116" s="192">
        <f t="shared" si="284"/>
        <v>0</v>
      </c>
      <c r="BY116" s="192">
        <f t="shared" si="285"/>
        <v>0</v>
      </c>
      <c r="BZ116" s="192">
        <f t="shared" si="286"/>
        <v>0</v>
      </c>
      <c r="CA116" s="192">
        <f t="shared" si="287"/>
        <v>0</v>
      </c>
      <c r="CB116" s="192">
        <f t="shared" si="288"/>
        <v>0</v>
      </c>
      <c r="CC116" s="192">
        <f t="shared" si="289"/>
        <v>0</v>
      </c>
      <c r="CD116" s="192">
        <f t="shared" si="290"/>
        <v>0</v>
      </c>
      <c r="CE116" s="192">
        <f t="shared" si="291"/>
        <v>0</v>
      </c>
      <c r="CF116" s="192">
        <f t="shared" si="292"/>
        <v>0</v>
      </c>
      <c r="CG116" s="192">
        <f t="shared" si="293"/>
        <v>0</v>
      </c>
      <c r="CH116" s="192">
        <f t="shared" si="294"/>
        <v>0</v>
      </c>
      <c r="CI116" s="192">
        <f t="shared" si="295"/>
        <v>0</v>
      </c>
      <c r="CJ116" s="192">
        <f t="shared" si="296"/>
        <v>0</v>
      </c>
      <c r="CK116" s="192">
        <f t="shared" si="297"/>
        <v>0</v>
      </c>
      <c r="CL116" s="192">
        <f t="shared" si="298"/>
        <v>0</v>
      </c>
      <c r="CM116" s="192">
        <f t="shared" si="299"/>
        <v>0</v>
      </c>
      <c r="CN116" s="192">
        <f t="shared" si="300"/>
        <v>0</v>
      </c>
      <c r="CO116" s="192">
        <f t="shared" si="301"/>
        <v>0</v>
      </c>
      <c r="CP116" s="192">
        <f t="shared" si="302"/>
        <v>0</v>
      </c>
      <c r="CQ116" s="192">
        <f t="shared" si="303"/>
        <v>0</v>
      </c>
      <c r="CR116" s="192">
        <f t="shared" si="304"/>
        <v>0</v>
      </c>
      <c r="CS116" s="192">
        <f t="shared" si="305"/>
        <v>0</v>
      </c>
      <c r="CT116" s="192">
        <f t="shared" si="306"/>
        <v>0</v>
      </c>
      <c r="CU116" s="192">
        <f t="shared" si="307"/>
        <v>0</v>
      </c>
      <c r="CV116" s="192">
        <f t="shared" si="308"/>
        <v>0</v>
      </c>
      <c r="CW116" s="192">
        <f t="shared" si="309"/>
        <v>0</v>
      </c>
      <c r="CX116" s="192">
        <f t="shared" si="310"/>
        <v>0</v>
      </c>
      <c r="CY116" s="192">
        <f t="shared" si="311"/>
        <v>0</v>
      </c>
      <c r="CZ116" s="192">
        <f t="shared" si="312"/>
        <v>0</v>
      </c>
      <c r="DA116" s="192">
        <f t="shared" si="313"/>
        <v>0</v>
      </c>
      <c r="DB116" s="192">
        <f t="shared" si="314"/>
        <v>0</v>
      </c>
      <c r="DC116" s="192">
        <f t="shared" si="315"/>
        <v>0</v>
      </c>
      <c r="DD116" s="192">
        <f t="shared" si="316"/>
        <v>0</v>
      </c>
      <c r="DE116" s="192">
        <f t="shared" si="317"/>
        <v>0</v>
      </c>
      <c r="DF116" s="192">
        <f t="shared" si="318"/>
        <v>0</v>
      </c>
      <c r="DG116" s="192">
        <f t="shared" si="319"/>
        <v>0</v>
      </c>
      <c r="DH116" s="192">
        <f t="shared" si="320"/>
        <v>0</v>
      </c>
      <c r="DI116" s="192">
        <f t="shared" si="321"/>
        <v>0</v>
      </c>
      <c r="DJ116" s="192">
        <f t="shared" si="322"/>
        <v>0</v>
      </c>
      <c r="DK116" s="192">
        <f t="shared" si="323"/>
        <v>0</v>
      </c>
      <c r="DL116" s="192">
        <f t="shared" si="324"/>
        <v>0</v>
      </c>
      <c r="DM116" s="192">
        <f t="shared" si="325"/>
        <v>0</v>
      </c>
      <c r="DN116" s="192">
        <f t="shared" si="326"/>
        <v>0</v>
      </c>
      <c r="DO116" s="192">
        <f t="shared" si="327"/>
        <v>0</v>
      </c>
      <c r="DP116" s="192">
        <f t="shared" si="328"/>
        <v>0</v>
      </c>
      <c r="DQ116" s="192">
        <f t="shared" si="329"/>
        <v>0</v>
      </c>
      <c r="DR116" s="192">
        <f t="shared" si="330"/>
        <v>0</v>
      </c>
      <c r="DS116" s="192">
        <f t="shared" si="331"/>
        <v>0</v>
      </c>
      <c r="DT116" s="192">
        <f t="shared" si="332"/>
        <v>0</v>
      </c>
      <c r="DU116" s="192">
        <f t="shared" si="333"/>
        <v>0</v>
      </c>
      <c r="DV116" s="193">
        <f t="shared" si="445"/>
        <v>0</v>
      </c>
      <c r="DW116" s="193">
        <f t="shared" si="446"/>
        <v>0</v>
      </c>
      <c r="DX116" s="193">
        <f t="shared" si="447"/>
        <v>0</v>
      </c>
      <c r="DY116" s="193">
        <f t="shared" si="448"/>
        <v>0</v>
      </c>
      <c r="DZ116" s="193">
        <f t="shared" si="449"/>
        <v>0</v>
      </c>
      <c r="EA116" s="192">
        <f t="shared" si="339"/>
        <v>0</v>
      </c>
      <c r="EB116" s="192">
        <f t="shared" si="340"/>
        <v>0</v>
      </c>
      <c r="EC116" s="192">
        <f t="shared" si="341"/>
        <v>0</v>
      </c>
      <c r="ED116" s="192">
        <f t="shared" si="342"/>
        <v>0</v>
      </c>
      <c r="EE116" s="192">
        <f t="shared" si="343"/>
        <v>0</v>
      </c>
      <c r="EF116" s="192">
        <f t="shared" si="344"/>
        <v>0</v>
      </c>
      <c r="EG116" s="192">
        <f t="shared" si="345"/>
        <v>0</v>
      </c>
      <c r="EH116" s="192">
        <f t="shared" si="346"/>
        <v>0</v>
      </c>
      <c r="EI116" s="192">
        <f t="shared" si="347"/>
        <v>0</v>
      </c>
      <c r="EJ116" s="192">
        <f t="shared" si="348"/>
        <v>0</v>
      </c>
      <c r="EK116" s="192">
        <f t="shared" si="349"/>
        <v>0</v>
      </c>
      <c r="EL116" s="192">
        <f t="shared" si="350"/>
        <v>0</v>
      </c>
      <c r="EM116" s="192">
        <f t="shared" si="351"/>
        <v>0</v>
      </c>
      <c r="EN116" s="192">
        <f t="shared" si="352"/>
        <v>0</v>
      </c>
      <c r="EO116" s="192">
        <f t="shared" si="353"/>
        <v>0</v>
      </c>
      <c r="EP116" s="192">
        <f t="shared" si="354"/>
        <v>0</v>
      </c>
      <c r="EQ116" s="192">
        <f t="shared" si="355"/>
        <v>0</v>
      </c>
      <c r="ER116" s="192">
        <f t="shared" si="356"/>
        <v>0</v>
      </c>
      <c r="ES116" s="192">
        <f t="shared" si="357"/>
        <v>0</v>
      </c>
      <c r="ET116" s="192">
        <f t="shared" si="358"/>
        <v>0</v>
      </c>
      <c r="EU116" s="192">
        <f t="shared" si="359"/>
        <v>0</v>
      </c>
      <c r="EV116" s="192">
        <f t="shared" si="360"/>
        <v>0</v>
      </c>
      <c r="EW116" s="192">
        <f t="shared" si="361"/>
        <v>0</v>
      </c>
      <c r="EX116" s="192">
        <f t="shared" si="362"/>
        <v>0</v>
      </c>
      <c r="EY116" s="192">
        <f t="shared" si="363"/>
        <v>0</v>
      </c>
      <c r="EZ116" s="192">
        <f t="shared" si="364"/>
        <v>0</v>
      </c>
      <c r="FA116" s="192">
        <f t="shared" si="365"/>
        <v>0</v>
      </c>
      <c r="FB116" s="192">
        <f t="shared" si="366"/>
        <v>0</v>
      </c>
      <c r="FC116" s="192">
        <f t="shared" si="367"/>
        <v>0</v>
      </c>
      <c r="FD116" s="192">
        <f t="shared" si="368"/>
        <v>0</v>
      </c>
      <c r="FE116" s="192">
        <f t="shared" si="369"/>
        <v>0</v>
      </c>
      <c r="FF116" s="192">
        <f t="shared" si="370"/>
        <v>0</v>
      </c>
      <c r="FG116" s="192">
        <f t="shared" si="371"/>
        <v>0</v>
      </c>
      <c r="FH116" s="192">
        <f t="shared" si="372"/>
        <v>0</v>
      </c>
      <c r="FI116" s="192">
        <f t="shared" si="373"/>
        <v>0</v>
      </c>
      <c r="FJ116" s="192">
        <f t="shared" si="374"/>
        <v>0</v>
      </c>
      <c r="FK116" s="192">
        <f t="shared" si="375"/>
        <v>0</v>
      </c>
      <c r="FL116" s="192">
        <f t="shared" si="376"/>
        <v>0</v>
      </c>
      <c r="FM116" s="192">
        <f t="shared" si="377"/>
        <v>0</v>
      </c>
      <c r="FN116" s="192">
        <f t="shared" si="378"/>
        <v>0</v>
      </c>
      <c r="FO116" s="192">
        <f t="shared" si="379"/>
        <v>0</v>
      </c>
      <c r="FP116" s="192">
        <f t="shared" si="380"/>
        <v>0</v>
      </c>
      <c r="FQ116" s="192">
        <f t="shared" si="381"/>
        <v>0</v>
      </c>
      <c r="FR116" s="192">
        <f t="shared" si="382"/>
        <v>0</v>
      </c>
      <c r="FS116" s="192">
        <f t="shared" si="383"/>
        <v>0</v>
      </c>
      <c r="FT116" s="192">
        <f t="shared" si="384"/>
        <v>0</v>
      </c>
      <c r="FU116" s="192">
        <f t="shared" si="385"/>
        <v>0</v>
      </c>
      <c r="FV116" s="192">
        <f t="shared" si="386"/>
        <v>0</v>
      </c>
      <c r="FW116" s="192">
        <f t="shared" si="387"/>
        <v>0</v>
      </c>
      <c r="FX116" s="192">
        <f t="shared" si="388"/>
        <v>0</v>
      </c>
      <c r="FY116" s="192">
        <f t="shared" si="389"/>
        <v>0</v>
      </c>
      <c r="FZ116" s="192">
        <f t="shared" si="390"/>
        <v>0</v>
      </c>
      <c r="GA116" s="192">
        <f t="shared" si="391"/>
        <v>0</v>
      </c>
      <c r="GB116" s="192">
        <f t="shared" si="392"/>
        <v>0</v>
      </c>
      <c r="GC116" s="192">
        <f t="shared" si="393"/>
        <v>0</v>
      </c>
      <c r="GD116" s="192">
        <f t="shared" si="394"/>
        <v>0</v>
      </c>
      <c r="GE116" s="192">
        <f t="shared" si="395"/>
        <v>0</v>
      </c>
      <c r="GF116" s="192">
        <f t="shared" si="396"/>
        <v>0</v>
      </c>
      <c r="GG116" s="192">
        <f t="shared" si="397"/>
        <v>0</v>
      </c>
      <c r="GH116" s="192">
        <f t="shared" si="398"/>
        <v>0</v>
      </c>
      <c r="GI116" s="192">
        <f t="shared" si="399"/>
        <v>0</v>
      </c>
      <c r="GJ116" s="192">
        <f t="shared" si="400"/>
        <v>0</v>
      </c>
      <c r="GK116" s="192">
        <f t="shared" si="401"/>
        <v>0</v>
      </c>
      <c r="GL116" s="192">
        <f t="shared" si="402"/>
        <v>0</v>
      </c>
      <c r="GM116" s="192">
        <f t="shared" si="403"/>
        <v>0</v>
      </c>
      <c r="GN116" s="192">
        <f t="shared" si="404"/>
        <v>0</v>
      </c>
      <c r="GO116" s="192">
        <f t="shared" si="405"/>
        <v>0</v>
      </c>
      <c r="GP116" s="192">
        <f t="shared" si="406"/>
        <v>0</v>
      </c>
      <c r="GQ116" s="192">
        <f t="shared" si="407"/>
        <v>0</v>
      </c>
      <c r="GR116" s="192">
        <f t="shared" si="408"/>
        <v>0</v>
      </c>
      <c r="GS116" s="192">
        <f t="shared" si="409"/>
        <v>0</v>
      </c>
      <c r="GT116" s="192">
        <f t="shared" si="410"/>
        <v>0</v>
      </c>
      <c r="GU116" s="192">
        <f t="shared" si="411"/>
        <v>0</v>
      </c>
      <c r="GV116" s="192">
        <f t="shared" si="412"/>
        <v>0</v>
      </c>
      <c r="GW116" s="192">
        <f t="shared" si="413"/>
        <v>0</v>
      </c>
      <c r="GX116" s="192">
        <f t="shared" si="414"/>
        <v>0</v>
      </c>
      <c r="GY116" s="192">
        <f t="shared" si="415"/>
        <v>0</v>
      </c>
      <c r="GZ116" s="192">
        <f t="shared" si="416"/>
        <v>0</v>
      </c>
      <c r="HA116" s="192">
        <f t="shared" si="417"/>
        <v>0</v>
      </c>
      <c r="HB116" s="192">
        <f t="shared" si="418"/>
        <v>0</v>
      </c>
      <c r="HC116" s="192">
        <f t="shared" si="419"/>
        <v>0</v>
      </c>
      <c r="HD116" s="192">
        <f t="shared" si="420"/>
        <v>0</v>
      </c>
      <c r="HE116" s="192">
        <f t="shared" si="421"/>
        <v>0</v>
      </c>
      <c r="HF116" s="192">
        <f t="shared" si="422"/>
        <v>0</v>
      </c>
      <c r="HG116" s="192">
        <f t="shared" si="423"/>
        <v>0</v>
      </c>
      <c r="HH116" s="192">
        <f t="shared" si="424"/>
        <v>0</v>
      </c>
      <c r="HI116" s="192">
        <f t="shared" si="425"/>
        <v>0</v>
      </c>
      <c r="HJ116" s="192">
        <f t="shared" si="426"/>
        <v>0</v>
      </c>
      <c r="HK116" s="192">
        <f t="shared" si="427"/>
        <v>0</v>
      </c>
      <c r="HL116" s="192">
        <f t="shared" si="428"/>
        <v>0</v>
      </c>
      <c r="HM116" s="192">
        <f t="shared" si="429"/>
        <v>0</v>
      </c>
      <c r="HN116" s="194">
        <f t="shared" si="450"/>
        <v>0</v>
      </c>
      <c r="HO116" s="194">
        <f t="shared" si="451"/>
        <v>0</v>
      </c>
      <c r="HP116" s="194">
        <f t="shared" si="452"/>
        <v>0</v>
      </c>
      <c r="HQ116" s="194">
        <f t="shared" si="453"/>
        <v>0</v>
      </c>
      <c r="HR116" s="194">
        <f t="shared" si="454"/>
        <v>0</v>
      </c>
      <c r="HS116" s="195" t="str">
        <f t="shared" si="229"/>
        <v/>
      </c>
      <c r="HT116" s="196">
        <f t="shared" si="455"/>
        <v>0</v>
      </c>
      <c r="HU116" s="196">
        <f t="shared" si="456"/>
        <v>0</v>
      </c>
      <c r="HV116" s="197" t="str">
        <f t="shared" si="232"/>
        <v/>
      </c>
      <c r="HW116" s="197" t="str">
        <f t="shared" si="435"/>
        <v/>
      </c>
      <c r="HX116" s="197" t="str">
        <f t="shared" si="436"/>
        <v/>
      </c>
      <c r="HY116" s="195" t="str">
        <f t="shared" si="233"/>
        <v/>
      </c>
      <c r="HZ116" s="30">
        <f t="shared" si="227"/>
        <v>0</v>
      </c>
      <c r="IA116" s="198">
        <f t="shared" si="234"/>
        <v>0</v>
      </c>
      <c r="IB116" s="195"/>
      <c r="IC116" s="195">
        <f t="shared" si="437"/>
        <v>0</v>
      </c>
      <c r="ID116" s="195">
        <f t="shared" si="235"/>
        <v>0</v>
      </c>
      <c r="IE116" s="195">
        <f t="shared" si="438"/>
        <v>0</v>
      </c>
      <c r="IF116" s="195">
        <f t="shared" si="236"/>
        <v>0</v>
      </c>
      <c r="IG116" s="307">
        <f t="shared" si="237"/>
        <v>0</v>
      </c>
      <c r="IH116" s="307">
        <f t="shared" si="238"/>
        <v>0</v>
      </c>
      <c r="II116" s="44">
        <f t="shared" si="239"/>
        <v>0</v>
      </c>
      <c r="IJ116" s="44">
        <f t="shared" si="439"/>
        <v>0</v>
      </c>
      <c r="IK116" s="44">
        <f t="shared" si="440"/>
        <v>0</v>
      </c>
      <c r="IL116" s="44">
        <f t="shared" si="441"/>
        <v>0</v>
      </c>
      <c r="IM116" s="44">
        <f t="shared" si="442"/>
        <v>0</v>
      </c>
      <c r="IN116" s="44">
        <f t="shared" si="443"/>
        <v>0</v>
      </c>
      <c r="IO116" s="44">
        <f t="shared" si="444"/>
        <v>0</v>
      </c>
    </row>
    <row r="117" spans="1:249" ht="18" customHeight="1">
      <c r="A117" s="188">
        <v>111</v>
      </c>
      <c r="B117" s="326"/>
      <c r="C117" s="289"/>
      <c r="D117" s="199"/>
      <c r="E117" s="189"/>
      <c r="F117" s="189"/>
      <c r="G117" s="190"/>
      <c r="H117" s="190"/>
      <c r="I117" s="272"/>
      <c r="J117" s="207"/>
      <c r="K117" s="214" t="str">
        <f t="shared" si="240"/>
        <v/>
      </c>
      <c r="L117" s="200" t="str">
        <f t="shared" si="241"/>
        <v/>
      </c>
      <c r="M117" s="200" t="str">
        <f t="shared" si="242"/>
        <v/>
      </c>
      <c r="N117" s="209" t="str">
        <f t="shared" si="228"/>
        <v/>
      </c>
      <c r="O117" s="208" t="str">
        <f>IFERROR(IF(D117="","",IF(K117="","",IF(I117="","",IF(F117="F",VLOOKUP(K117,F!A:G,2,0),IF(F117="M",VLOOKUP(K117,M!A:G,2,0),""))))),0)</f>
        <v/>
      </c>
      <c r="P117" s="191" t="str">
        <f>IFERROR(IF(D117="","",IF(K117="","",IF(I117="","",IF(F117="F",VLOOKUP(K117,F!A:G,3,0),IF(F117="M",VLOOKUP(K117,M!A:G,3,0),""))))),0)</f>
        <v/>
      </c>
      <c r="Q117" s="191" t="str">
        <f>IFERROR(IF(D117="","",IF(K117="","",IF(I117="","",IF(F117="F",VLOOKUP(K117,F!A:G,4,0),IF(F117="M",VLOOKUP(K117,M!A:G,4,0),""))))),0)</f>
        <v/>
      </c>
      <c r="R117" s="191" t="str">
        <f>IFERROR(IF(D117="","",IF(K117="","",IF(I117="","",IF(F117="F",VLOOKUP(K117,F!A:G,5,0),IF(F117="M",VLOOKUP(K117,M!A:G,5,0),""))))),0)</f>
        <v/>
      </c>
      <c r="S117" s="191" t="str">
        <f>IFERROR(IF(D117="","",IF(K117="","",IF(I117="","",IF(F117="F",VLOOKUP(K117,F!A:G,6,0),IF(F117="M",VLOOKUP(K117,M!A:G,6,0),""))))),0)</f>
        <v/>
      </c>
      <c r="T117" s="191" t="str">
        <f>IFERROR(IF(D117="","",IF(K117="","",IF(I117="","",IF(F117="F",VLOOKUP(K117,F!A:G,7,0),IF(F117="M",VLOOKUP(K117,M!A:G,7,0),""))))),0)</f>
        <v/>
      </c>
      <c r="U117" s="191" t="str">
        <f>IFERROR(IF(D117="","",IF(K117="","",IF(J117="","",IF(F117="F",VLOOKUP(K117,F!A:M,8,0),IF(F117="M",VLOOKUP(K117,M!A:M,8,0),""))))),0)</f>
        <v/>
      </c>
      <c r="V117" s="191" t="str">
        <f>IFERROR(IF(D117="","",IF(K117="","",IF(J117="","",IF(F117="F",VLOOKUP(K117,F!A:M,9,0),IF(F117="M",VLOOKUP(K117,M!A:M,9,0),""))))),0)</f>
        <v/>
      </c>
      <c r="W117" s="191" t="str">
        <f>IFERROR(IF(D117="","",IF(K117="","",IF(J117="","",IF(F117="F",VLOOKUP(K117,F!A:M,10,0),IF(F117="M",VLOOKUP(K117,M!A:M,10,0),""))))),0)</f>
        <v/>
      </c>
      <c r="X117" s="191" t="str">
        <f>IFERROR(IF(D117="","",IF(K117="","",IF(J117="","",IF(F117="F",VLOOKUP(K117,F!A:M,11,0),IF(F117="M",VLOOKUP(K117,M!A:M,11,0),""))))),0)</f>
        <v/>
      </c>
      <c r="Y117" s="191" t="str">
        <f>IFERROR(IF(D117="","",IF(K117="","",IF(J117="","",IF(F117="F",VLOOKUP(K117,F!A:M,12,0),IF(F117="M",VLOOKUP(K117,M!A:M,12,0),""))))),0)</f>
        <v/>
      </c>
      <c r="Z117" s="191" t="str">
        <f>IFERROR(IF(D117="","",IF(K117="","",IF(J117="","",IF(F117="F",VLOOKUP(K117,F!A:M,13,0),IF(F117="M",VLOOKUP(K117,M!A:M,13,0),""))))),0)</f>
        <v/>
      </c>
      <c r="AA117" s="191" t="str">
        <f>IFERROR(IF(D117="","",IF(F117="","",IF(J117="","",IF(K117="","",IF(AND(K117&gt;23,K117&lt;=60),IF(F117="F",VLOOKUP(MROUND(HZ117,0.5),'F-Weight for Length'!K:S,2,0),VLOOKUP(MROUND(HZ117,0.5),'M-Weight for Length'!K:S,2,0)),IF(K117&gt;60,IF(F117="F",VLOOKUP(K117,'F-Weight for Length'!U:AC,2,0),VLOOKUP(K117,'M-Weight for Length'!U:AC,2,0)),IF(F117="F",VLOOKUP(MROUND(HZ117,0.5),'F-Weight for Length'!A:I,2,0),VLOOKUP(MROUND(HZ117,0.5),'M-Weight for Length'!A:I,2,0)))))))),0)</f>
        <v/>
      </c>
      <c r="AB117" s="191" t="str">
        <f>IFERROR(IF(D117="","",IF(F117="","",IF(J117="","",IF(K117="","",IF(AND(K117&gt;23,K117&lt;=60),IF(F117="F",VLOOKUP(MROUND(HZ117,0.5),'F-Weight for Length'!K:S,3,0),VLOOKUP(MROUND(HZ117,0.5),'M-Weight for Length'!K:S,3,0)),IF(K117&gt;60,IF(F117="F",VLOOKUP(K117,'F-Weight for Length'!U:AC,3,0),VLOOKUP(K117,'M-Weight for Length'!U:AC,3,0)),IF(F117="F",VLOOKUP(MROUND(HZ117,0.5),'F-Weight for Length'!A:I,3,0),VLOOKUP(MROUND(HZ117,0.5),'M-Weight for Length'!A:I,3,0)))))))),0)</f>
        <v/>
      </c>
      <c r="AC117" s="191" t="str">
        <f>IFERROR(IF(D117="","",IF(F117="","",IF(J117="","",IF(K117="","",IF(AND(K117&gt;23,K117&lt;=60),IF(F117="F",VLOOKUP(MROUND(HZ117,0.5),'F-Weight for Length'!K:S,4,0),VLOOKUP(MROUND(HZ117,0.5),'M-Weight for Length'!K:S,4,0)),IF(K117&gt;60,IF(F117="F",VLOOKUP(K117,'F-Weight for Length'!U:AC,4,0),VLOOKUP(K117,'M-Weight for Length'!U:AC,4,0)),IF(F117="F",VLOOKUP(MROUND(HZ117,0.5),'F-Weight for Length'!A:I,4,0),VLOOKUP(MROUND(HZ117,0.5),'M-Weight for Length'!A:I,4,0)))))))),0)</f>
        <v/>
      </c>
      <c r="AD117" s="191" t="str">
        <f>IFERROR(IF(D117="","",IF(F117="","",IF(J117="","",IF(K117="","",IF(AND(K117&gt;23,K117&lt;=60),IF(F117="F",VLOOKUP(MROUND(HZ117,0.5),'F-Weight for Length'!K:S,5,0),VLOOKUP(MROUND(HZ117,0.5),'M-Weight for Length'!K:S,5,0)),IF(K117&gt;60,IF(F117="F",VLOOKUP(K117,'F-Weight for Length'!U:AC,5,0),VLOOKUP(K117,'M-Weight for Length'!U:AC,5,0)),IF(F117="F",VLOOKUP(MROUND(HZ117,0.5),'F-Weight for Length'!A:I,5,0),VLOOKUP(MROUND(HZ117,0.5),'M-Weight for Length'!A:I,5,0)))))))),0)</f>
        <v/>
      </c>
      <c r="AE117" s="191" t="str">
        <f>IFERROR(IF(D117="","",IF(F117="","",IF(J117="","",IF(K117="","",IF(AND(K117&gt;23,K117&lt;=60),IF(F117="F",VLOOKUP(MROUND(HZ117,0.5),'F-Weight for Length'!K:S,6,0),VLOOKUP(MROUND(HZ117,0.5),'M-Weight for Length'!K:S,6,0)),IF(K117&gt;60,IF(F117="F",VLOOKUP(K117,'F-Weight for Length'!U:AC,6,0),VLOOKUP(K117,'M-Weight for Length'!U:AC,6,0)),IF(F117="F",VLOOKUP(MROUND(HZ117,0.5),'F-Weight for Length'!A:I,6,0),VLOOKUP(MROUND(HZ117,0.5),'M-Weight for Length'!A:I,6,0)))))))),0)</f>
        <v/>
      </c>
      <c r="AF117" s="191" t="str">
        <f>IFERROR(IF(D117="","",IF(F117="","",IF(J117="","",IF(K117="","",IF(AND(K117&gt;23,K117&lt;=60),IF(F117="F",VLOOKUP(MROUND(HZ117,0.5),'F-Weight for Length'!K:S,7,0),VLOOKUP(MROUND(HZ117,0.5),'M-Weight for Length'!K:S,7,0)),IF(K117&gt;60,IF(F117="F",VLOOKUP(K117,'F-Weight for Length'!U:AC,7,0),VLOOKUP(K117,'M-Weight for Length'!U:AC,7,0)),IF(F117="F",VLOOKUP(MROUND(HZ117,0.5),'F-Weight for Length'!A:I,7,0),VLOOKUP(MROUND(HZ117,0.5),'M-Weight for Length'!A:I,7,0)))))))),0)</f>
        <v/>
      </c>
      <c r="AG117" s="191" t="str">
        <f>IFERROR(IF(D117="","",IF(F117="","",IF(J117="","",IF(K117="","",IF(AND(K117&gt;23,K117&lt;=60),IF(F117="F",VLOOKUP(MROUND(HZ117,0.5),'F-Weight for Length'!K:S,8,0),VLOOKUP(MROUND(HZ117,0.5),'M-Weight for Length'!K:S,8,0)),IF(K117&gt;60,IF(F117="F",VLOOKUP(K117,'F-Weight for Length'!U:AC,8,0),VLOOKUP(K117,'M-Weight for Length'!U:AC,8,0)),IF(F117="F",VLOOKUP(MROUND(HZ117,0.5),'F-Weight for Length'!A:I,8,0),VLOOKUP(MROUND(HZ117,0.5),'M-Weight for Length'!A:I,8,0)))))))),0)</f>
        <v/>
      </c>
      <c r="AH117" s="191" t="str">
        <f>IFERROR(IF(D117="","",IF(F117="","",IF(J117="","",IF(K117="","",IF(AND(K117&gt;23,K117&lt;=60),IF(F117="F",VLOOKUP(MROUND(HZ117,0.5),'F-Weight for Length'!K:S,9,0),VLOOKUP(MROUND(HZ117,0.5),'M-Weight for Length'!K:S,9,0)),IF(K117&gt;60,IF(F117="F",VLOOKUP(K117,'F-Weight for Length'!U:AC,9,0),VLOOKUP(K117,'M-Weight for Length'!U:AC,9,0)),IF(F117="F",VLOOKUP(MROUND(HZ117,0.5),'F-Weight for Length'!A:I,9,0),VLOOKUP(MROUND(HZ117,0.5),'M-Weight for Length'!A:I,9,0)))))))),0)</f>
        <v/>
      </c>
      <c r="AI117" s="192">
        <f t="shared" si="243"/>
        <v>0</v>
      </c>
      <c r="AJ117" s="192">
        <f t="shared" si="244"/>
        <v>0</v>
      </c>
      <c r="AK117" s="192">
        <f t="shared" si="245"/>
        <v>0</v>
      </c>
      <c r="AL117" s="192">
        <f t="shared" si="246"/>
        <v>0</v>
      </c>
      <c r="AM117" s="192">
        <f t="shared" si="247"/>
        <v>0</v>
      </c>
      <c r="AN117" s="192">
        <f t="shared" si="248"/>
        <v>0</v>
      </c>
      <c r="AO117" s="192">
        <f t="shared" si="249"/>
        <v>0</v>
      </c>
      <c r="AP117" s="192">
        <f t="shared" si="250"/>
        <v>0</v>
      </c>
      <c r="AQ117" s="192">
        <f t="shared" si="251"/>
        <v>0</v>
      </c>
      <c r="AR117" s="192">
        <f t="shared" si="252"/>
        <v>0</v>
      </c>
      <c r="AS117" s="192">
        <f t="shared" si="253"/>
        <v>0</v>
      </c>
      <c r="AT117" s="192">
        <f t="shared" si="254"/>
        <v>0</v>
      </c>
      <c r="AU117" s="192">
        <f t="shared" si="255"/>
        <v>0</v>
      </c>
      <c r="AV117" s="192">
        <f t="shared" si="256"/>
        <v>0</v>
      </c>
      <c r="AW117" s="192">
        <f t="shared" si="257"/>
        <v>0</v>
      </c>
      <c r="AX117" s="192">
        <f t="shared" si="258"/>
        <v>0</v>
      </c>
      <c r="AY117" s="192">
        <f t="shared" si="259"/>
        <v>0</v>
      </c>
      <c r="AZ117" s="192">
        <f t="shared" si="260"/>
        <v>0</v>
      </c>
      <c r="BA117" s="192">
        <f t="shared" si="261"/>
        <v>0</v>
      </c>
      <c r="BB117" s="192">
        <f t="shared" si="262"/>
        <v>0</v>
      </c>
      <c r="BC117" s="192">
        <f t="shared" si="263"/>
        <v>0</v>
      </c>
      <c r="BD117" s="192">
        <f t="shared" si="264"/>
        <v>0</v>
      </c>
      <c r="BE117" s="192">
        <f t="shared" si="265"/>
        <v>0</v>
      </c>
      <c r="BF117" s="192">
        <f t="shared" si="266"/>
        <v>0</v>
      </c>
      <c r="BG117" s="192">
        <f t="shared" si="267"/>
        <v>0</v>
      </c>
      <c r="BH117" s="192">
        <f t="shared" si="268"/>
        <v>0</v>
      </c>
      <c r="BI117" s="192">
        <f t="shared" si="269"/>
        <v>0</v>
      </c>
      <c r="BJ117" s="192">
        <f t="shared" si="270"/>
        <v>0</v>
      </c>
      <c r="BK117" s="192">
        <f t="shared" si="271"/>
        <v>0</v>
      </c>
      <c r="BL117" s="192">
        <f t="shared" si="272"/>
        <v>0</v>
      </c>
      <c r="BM117" s="192">
        <f t="shared" si="273"/>
        <v>0</v>
      </c>
      <c r="BN117" s="192">
        <f t="shared" si="274"/>
        <v>0</v>
      </c>
      <c r="BO117" s="192">
        <f t="shared" si="275"/>
        <v>0</v>
      </c>
      <c r="BP117" s="192">
        <f t="shared" si="276"/>
        <v>0</v>
      </c>
      <c r="BQ117" s="192">
        <f t="shared" si="277"/>
        <v>0</v>
      </c>
      <c r="BR117" s="192">
        <f t="shared" si="278"/>
        <v>0</v>
      </c>
      <c r="BS117" s="192">
        <f t="shared" si="279"/>
        <v>0</v>
      </c>
      <c r="BT117" s="192">
        <f t="shared" si="280"/>
        <v>0</v>
      </c>
      <c r="BU117" s="192">
        <f t="shared" si="281"/>
        <v>0</v>
      </c>
      <c r="BV117" s="192">
        <f t="shared" si="282"/>
        <v>0</v>
      </c>
      <c r="BW117" s="192">
        <f t="shared" si="283"/>
        <v>0</v>
      </c>
      <c r="BX117" s="192">
        <f t="shared" si="284"/>
        <v>0</v>
      </c>
      <c r="BY117" s="192">
        <f t="shared" si="285"/>
        <v>0</v>
      </c>
      <c r="BZ117" s="192">
        <f t="shared" si="286"/>
        <v>0</v>
      </c>
      <c r="CA117" s="192">
        <f t="shared" si="287"/>
        <v>0</v>
      </c>
      <c r="CB117" s="192">
        <f t="shared" si="288"/>
        <v>0</v>
      </c>
      <c r="CC117" s="192">
        <f t="shared" si="289"/>
        <v>0</v>
      </c>
      <c r="CD117" s="192">
        <f t="shared" si="290"/>
        <v>0</v>
      </c>
      <c r="CE117" s="192">
        <f t="shared" si="291"/>
        <v>0</v>
      </c>
      <c r="CF117" s="192">
        <f t="shared" si="292"/>
        <v>0</v>
      </c>
      <c r="CG117" s="192">
        <f t="shared" si="293"/>
        <v>0</v>
      </c>
      <c r="CH117" s="192">
        <f t="shared" si="294"/>
        <v>0</v>
      </c>
      <c r="CI117" s="192">
        <f t="shared" si="295"/>
        <v>0</v>
      </c>
      <c r="CJ117" s="192">
        <f t="shared" si="296"/>
        <v>0</v>
      </c>
      <c r="CK117" s="192">
        <f t="shared" si="297"/>
        <v>0</v>
      </c>
      <c r="CL117" s="192">
        <f t="shared" si="298"/>
        <v>0</v>
      </c>
      <c r="CM117" s="192">
        <f t="shared" si="299"/>
        <v>0</v>
      </c>
      <c r="CN117" s="192">
        <f t="shared" si="300"/>
        <v>0</v>
      </c>
      <c r="CO117" s="192">
        <f t="shared" si="301"/>
        <v>0</v>
      </c>
      <c r="CP117" s="192">
        <f t="shared" si="302"/>
        <v>0</v>
      </c>
      <c r="CQ117" s="192">
        <f t="shared" si="303"/>
        <v>0</v>
      </c>
      <c r="CR117" s="192">
        <f t="shared" si="304"/>
        <v>0</v>
      </c>
      <c r="CS117" s="192">
        <f t="shared" si="305"/>
        <v>0</v>
      </c>
      <c r="CT117" s="192">
        <f t="shared" si="306"/>
        <v>0</v>
      </c>
      <c r="CU117" s="192">
        <f t="shared" si="307"/>
        <v>0</v>
      </c>
      <c r="CV117" s="192">
        <f t="shared" si="308"/>
        <v>0</v>
      </c>
      <c r="CW117" s="192">
        <f t="shared" si="309"/>
        <v>0</v>
      </c>
      <c r="CX117" s="192">
        <f t="shared" si="310"/>
        <v>0</v>
      </c>
      <c r="CY117" s="192">
        <f t="shared" si="311"/>
        <v>0</v>
      </c>
      <c r="CZ117" s="192">
        <f t="shared" si="312"/>
        <v>0</v>
      </c>
      <c r="DA117" s="192">
        <f t="shared" si="313"/>
        <v>0</v>
      </c>
      <c r="DB117" s="192">
        <f t="shared" si="314"/>
        <v>0</v>
      </c>
      <c r="DC117" s="192">
        <f t="shared" si="315"/>
        <v>0</v>
      </c>
      <c r="DD117" s="192">
        <f t="shared" si="316"/>
        <v>0</v>
      </c>
      <c r="DE117" s="192">
        <f t="shared" si="317"/>
        <v>0</v>
      </c>
      <c r="DF117" s="192">
        <f t="shared" si="318"/>
        <v>0</v>
      </c>
      <c r="DG117" s="192">
        <f t="shared" si="319"/>
        <v>0</v>
      </c>
      <c r="DH117" s="192">
        <f t="shared" si="320"/>
        <v>0</v>
      </c>
      <c r="DI117" s="192">
        <f t="shared" si="321"/>
        <v>0</v>
      </c>
      <c r="DJ117" s="192">
        <f t="shared" si="322"/>
        <v>0</v>
      </c>
      <c r="DK117" s="192">
        <f t="shared" si="323"/>
        <v>0</v>
      </c>
      <c r="DL117" s="192">
        <f t="shared" si="324"/>
        <v>0</v>
      </c>
      <c r="DM117" s="192">
        <f t="shared" si="325"/>
        <v>0</v>
      </c>
      <c r="DN117" s="192">
        <f t="shared" si="326"/>
        <v>0</v>
      </c>
      <c r="DO117" s="192">
        <f t="shared" si="327"/>
        <v>0</v>
      </c>
      <c r="DP117" s="192">
        <f t="shared" si="328"/>
        <v>0</v>
      </c>
      <c r="DQ117" s="192">
        <f t="shared" si="329"/>
        <v>0</v>
      </c>
      <c r="DR117" s="192">
        <f t="shared" si="330"/>
        <v>0</v>
      </c>
      <c r="DS117" s="192">
        <f t="shared" si="331"/>
        <v>0</v>
      </c>
      <c r="DT117" s="192">
        <f t="shared" si="332"/>
        <v>0</v>
      </c>
      <c r="DU117" s="192">
        <f t="shared" si="333"/>
        <v>0</v>
      </c>
      <c r="DV117" s="193">
        <f t="shared" ref="DV117:DV148" si="457">IF($HS117=1,IF(F117="F",IF($N117="N",IF($K117=60,1,0),0),0),0)</f>
        <v>0</v>
      </c>
      <c r="DW117" s="193">
        <f t="shared" ref="DW117:DW148" si="458">IF($HS117=1,IF(F117="F",IF($N117="OW",IF($K117=60,1,0),0),0),0)</f>
        <v>0</v>
      </c>
      <c r="DX117" s="193">
        <f t="shared" ref="DX117:DX148" si="459">IF($HS117=1,IF(F117="F",IF($N117="Ob",IF($K117=60,1,0),0),0),0)</f>
        <v>0</v>
      </c>
      <c r="DY117" s="193">
        <f t="shared" ref="DY117:DY148" si="460">IF($HS117=1,IF(F117="F",IF($N117="W",IF($K117=60,1,0),0),0),0)</f>
        <v>0</v>
      </c>
      <c r="DZ117" s="193">
        <f t="shared" ref="DZ117:DZ148" si="461">IF($HS117=1,IF(F117="F",IF($N117="SW",IF($K117=60,1,0),0),0),0)</f>
        <v>0</v>
      </c>
      <c r="EA117" s="192">
        <f t="shared" si="339"/>
        <v>0</v>
      </c>
      <c r="EB117" s="192">
        <f t="shared" si="340"/>
        <v>0</v>
      </c>
      <c r="EC117" s="192">
        <f t="shared" si="341"/>
        <v>0</v>
      </c>
      <c r="ED117" s="192">
        <f t="shared" si="342"/>
        <v>0</v>
      </c>
      <c r="EE117" s="192">
        <f t="shared" si="343"/>
        <v>0</v>
      </c>
      <c r="EF117" s="192">
        <f t="shared" si="344"/>
        <v>0</v>
      </c>
      <c r="EG117" s="192">
        <f t="shared" si="345"/>
        <v>0</v>
      </c>
      <c r="EH117" s="192">
        <f t="shared" si="346"/>
        <v>0</v>
      </c>
      <c r="EI117" s="192">
        <f t="shared" si="347"/>
        <v>0</v>
      </c>
      <c r="EJ117" s="192">
        <f t="shared" si="348"/>
        <v>0</v>
      </c>
      <c r="EK117" s="192">
        <f t="shared" si="349"/>
        <v>0</v>
      </c>
      <c r="EL117" s="192">
        <f t="shared" si="350"/>
        <v>0</v>
      </c>
      <c r="EM117" s="192">
        <f t="shared" si="351"/>
        <v>0</v>
      </c>
      <c r="EN117" s="192">
        <f t="shared" si="352"/>
        <v>0</v>
      </c>
      <c r="EO117" s="192">
        <f t="shared" si="353"/>
        <v>0</v>
      </c>
      <c r="EP117" s="192">
        <f t="shared" si="354"/>
        <v>0</v>
      </c>
      <c r="EQ117" s="192">
        <f t="shared" si="355"/>
        <v>0</v>
      </c>
      <c r="ER117" s="192">
        <f t="shared" si="356"/>
        <v>0</v>
      </c>
      <c r="ES117" s="192">
        <f t="shared" si="357"/>
        <v>0</v>
      </c>
      <c r="ET117" s="192">
        <f t="shared" si="358"/>
        <v>0</v>
      </c>
      <c r="EU117" s="192">
        <f t="shared" si="359"/>
        <v>0</v>
      </c>
      <c r="EV117" s="192">
        <f t="shared" si="360"/>
        <v>0</v>
      </c>
      <c r="EW117" s="192">
        <f t="shared" si="361"/>
        <v>0</v>
      </c>
      <c r="EX117" s="192">
        <f t="shared" si="362"/>
        <v>0</v>
      </c>
      <c r="EY117" s="192">
        <f t="shared" si="363"/>
        <v>0</v>
      </c>
      <c r="EZ117" s="192">
        <f t="shared" si="364"/>
        <v>0</v>
      </c>
      <c r="FA117" s="192">
        <f t="shared" si="365"/>
        <v>0</v>
      </c>
      <c r="FB117" s="192">
        <f t="shared" si="366"/>
        <v>0</v>
      </c>
      <c r="FC117" s="192">
        <f t="shared" si="367"/>
        <v>0</v>
      </c>
      <c r="FD117" s="192">
        <f t="shared" si="368"/>
        <v>0</v>
      </c>
      <c r="FE117" s="192">
        <f t="shared" si="369"/>
        <v>0</v>
      </c>
      <c r="FF117" s="192">
        <f t="shared" si="370"/>
        <v>0</v>
      </c>
      <c r="FG117" s="192">
        <f t="shared" si="371"/>
        <v>0</v>
      </c>
      <c r="FH117" s="192">
        <f t="shared" si="372"/>
        <v>0</v>
      </c>
      <c r="FI117" s="192">
        <f t="shared" si="373"/>
        <v>0</v>
      </c>
      <c r="FJ117" s="192">
        <f t="shared" si="374"/>
        <v>0</v>
      </c>
      <c r="FK117" s="192">
        <f t="shared" si="375"/>
        <v>0</v>
      </c>
      <c r="FL117" s="192">
        <f t="shared" si="376"/>
        <v>0</v>
      </c>
      <c r="FM117" s="192">
        <f t="shared" si="377"/>
        <v>0</v>
      </c>
      <c r="FN117" s="192">
        <f t="shared" si="378"/>
        <v>0</v>
      </c>
      <c r="FO117" s="192">
        <f t="shared" si="379"/>
        <v>0</v>
      </c>
      <c r="FP117" s="192">
        <f t="shared" si="380"/>
        <v>0</v>
      </c>
      <c r="FQ117" s="192">
        <f t="shared" si="381"/>
        <v>0</v>
      </c>
      <c r="FR117" s="192">
        <f t="shared" si="382"/>
        <v>0</v>
      </c>
      <c r="FS117" s="192">
        <f t="shared" si="383"/>
        <v>0</v>
      </c>
      <c r="FT117" s="192">
        <f t="shared" si="384"/>
        <v>0</v>
      </c>
      <c r="FU117" s="192">
        <f t="shared" si="385"/>
        <v>0</v>
      </c>
      <c r="FV117" s="192">
        <f t="shared" si="386"/>
        <v>0</v>
      </c>
      <c r="FW117" s="192">
        <f t="shared" si="387"/>
        <v>0</v>
      </c>
      <c r="FX117" s="192">
        <f t="shared" si="388"/>
        <v>0</v>
      </c>
      <c r="FY117" s="192">
        <f t="shared" si="389"/>
        <v>0</v>
      </c>
      <c r="FZ117" s="192">
        <f t="shared" si="390"/>
        <v>0</v>
      </c>
      <c r="GA117" s="192">
        <f t="shared" si="391"/>
        <v>0</v>
      </c>
      <c r="GB117" s="192">
        <f t="shared" si="392"/>
        <v>0</v>
      </c>
      <c r="GC117" s="192">
        <f t="shared" si="393"/>
        <v>0</v>
      </c>
      <c r="GD117" s="192">
        <f t="shared" si="394"/>
        <v>0</v>
      </c>
      <c r="GE117" s="192">
        <f t="shared" si="395"/>
        <v>0</v>
      </c>
      <c r="GF117" s="192">
        <f t="shared" si="396"/>
        <v>0</v>
      </c>
      <c r="GG117" s="192">
        <f t="shared" si="397"/>
        <v>0</v>
      </c>
      <c r="GH117" s="192">
        <f t="shared" si="398"/>
        <v>0</v>
      </c>
      <c r="GI117" s="192">
        <f t="shared" si="399"/>
        <v>0</v>
      </c>
      <c r="GJ117" s="192">
        <f t="shared" si="400"/>
        <v>0</v>
      </c>
      <c r="GK117" s="192">
        <f t="shared" si="401"/>
        <v>0</v>
      </c>
      <c r="GL117" s="192">
        <f t="shared" si="402"/>
        <v>0</v>
      </c>
      <c r="GM117" s="192">
        <f t="shared" si="403"/>
        <v>0</v>
      </c>
      <c r="GN117" s="192">
        <f t="shared" si="404"/>
        <v>0</v>
      </c>
      <c r="GO117" s="192">
        <f t="shared" si="405"/>
        <v>0</v>
      </c>
      <c r="GP117" s="192">
        <f t="shared" si="406"/>
        <v>0</v>
      </c>
      <c r="GQ117" s="192">
        <f t="shared" si="407"/>
        <v>0</v>
      </c>
      <c r="GR117" s="192">
        <f t="shared" si="408"/>
        <v>0</v>
      </c>
      <c r="GS117" s="192">
        <f t="shared" si="409"/>
        <v>0</v>
      </c>
      <c r="GT117" s="192">
        <f t="shared" si="410"/>
        <v>0</v>
      </c>
      <c r="GU117" s="192">
        <f t="shared" si="411"/>
        <v>0</v>
      </c>
      <c r="GV117" s="192">
        <f t="shared" si="412"/>
        <v>0</v>
      </c>
      <c r="GW117" s="192">
        <f t="shared" si="413"/>
        <v>0</v>
      </c>
      <c r="GX117" s="192">
        <f t="shared" si="414"/>
        <v>0</v>
      </c>
      <c r="GY117" s="192">
        <f t="shared" si="415"/>
        <v>0</v>
      </c>
      <c r="GZ117" s="192">
        <f t="shared" si="416"/>
        <v>0</v>
      </c>
      <c r="HA117" s="192">
        <f t="shared" si="417"/>
        <v>0</v>
      </c>
      <c r="HB117" s="192">
        <f t="shared" si="418"/>
        <v>0</v>
      </c>
      <c r="HC117" s="192">
        <f t="shared" si="419"/>
        <v>0</v>
      </c>
      <c r="HD117" s="192">
        <f t="shared" si="420"/>
        <v>0</v>
      </c>
      <c r="HE117" s="192">
        <f t="shared" si="421"/>
        <v>0</v>
      </c>
      <c r="HF117" s="192">
        <f t="shared" si="422"/>
        <v>0</v>
      </c>
      <c r="HG117" s="192">
        <f t="shared" si="423"/>
        <v>0</v>
      </c>
      <c r="HH117" s="192">
        <f t="shared" si="424"/>
        <v>0</v>
      </c>
      <c r="HI117" s="192">
        <f t="shared" si="425"/>
        <v>0</v>
      </c>
      <c r="HJ117" s="192">
        <f t="shared" si="426"/>
        <v>0</v>
      </c>
      <c r="HK117" s="192">
        <f t="shared" si="427"/>
        <v>0</v>
      </c>
      <c r="HL117" s="192">
        <f t="shared" si="428"/>
        <v>0</v>
      </c>
      <c r="HM117" s="192">
        <f t="shared" si="429"/>
        <v>0</v>
      </c>
      <c r="HN117" s="194">
        <f t="shared" ref="HN117:HN148" si="462">IF($HS117=1,IF(F117="M",IF($N117="N",IF($K117=60,1,0),0),0),0)</f>
        <v>0</v>
      </c>
      <c r="HO117" s="194">
        <f t="shared" ref="HO117:HO148" si="463">IF($HS117=1,IF(F117="M",IF($N117="OW",IF($K117=60,1,0),0),0),0)</f>
        <v>0</v>
      </c>
      <c r="HP117" s="194">
        <f t="shared" ref="HP117:HP148" si="464">IF($HS117=1,IF(F117="M",IF($N117="Ob",IF($K117=60,1,0),0),0),0)</f>
        <v>0</v>
      </c>
      <c r="HQ117" s="194">
        <f t="shared" ref="HQ117:HQ148" si="465">IF($HS117=1,IF(F117="M",IF($N117="W",IF($K117=60,1,0),0),0),0)</f>
        <v>0</v>
      </c>
      <c r="HR117" s="194">
        <f t="shared" ref="HR117:HR148" si="466">IF($HS117=1,IF(F117="M",IF($N117="SW",IF($K117=60,1,0),0),0),0)</f>
        <v>0</v>
      </c>
      <c r="HS117" s="195" t="str">
        <f t="shared" si="229"/>
        <v/>
      </c>
      <c r="HT117" s="196">
        <f t="shared" ref="HT117:HT148" si="467">IF(H117="",$HS$4,H117)</f>
        <v>0</v>
      </c>
      <c r="HU117" s="196">
        <f t="shared" ref="HU117:HU148" si="468">IF(G117="",$HT$4,G117)</f>
        <v>0</v>
      </c>
      <c r="HV117" s="197" t="str">
        <f t="shared" si="232"/>
        <v/>
      </c>
      <c r="HW117" s="197" t="str">
        <f t="shared" si="435"/>
        <v/>
      </c>
      <c r="HX117" s="197" t="str">
        <f t="shared" si="436"/>
        <v/>
      </c>
      <c r="HY117" s="195" t="str">
        <f t="shared" si="233"/>
        <v/>
      </c>
      <c r="HZ117" s="30">
        <f t="shared" si="227"/>
        <v>0</v>
      </c>
      <c r="IA117" s="198">
        <f t="shared" si="234"/>
        <v>0</v>
      </c>
      <c r="IB117" s="195"/>
      <c r="IC117" s="195">
        <f t="shared" si="437"/>
        <v>0</v>
      </c>
      <c r="ID117" s="195">
        <f t="shared" si="235"/>
        <v>0</v>
      </c>
      <c r="IE117" s="195">
        <f t="shared" si="438"/>
        <v>0</v>
      </c>
      <c r="IF117" s="195">
        <f t="shared" si="236"/>
        <v>0</v>
      </c>
      <c r="IG117" s="307">
        <f t="shared" si="237"/>
        <v>0</v>
      </c>
      <c r="IH117" s="307">
        <f t="shared" si="238"/>
        <v>0</v>
      </c>
      <c r="II117" s="44">
        <f t="shared" si="239"/>
        <v>0</v>
      </c>
      <c r="IJ117" s="44">
        <f t="shared" si="439"/>
        <v>0</v>
      </c>
      <c r="IK117" s="44">
        <f t="shared" si="440"/>
        <v>0</v>
      </c>
      <c r="IL117" s="44">
        <f t="shared" si="441"/>
        <v>0</v>
      </c>
      <c r="IM117" s="44">
        <f t="shared" si="442"/>
        <v>0</v>
      </c>
      <c r="IN117" s="44">
        <f t="shared" si="443"/>
        <v>0</v>
      </c>
      <c r="IO117" s="44">
        <f t="shared" si="444"/>
        <v>0</v>
      </c>
    </row>
    <row r="118" spans="1:249" ht="18" customHeight="1">
      <c r="A118" s="188">
        <v>112</v>
      </c>
      <c r="B118" s="326"/>
      <c r="C118" s="289"/>
      <c r="D118" s="199"/>
      <c r="E118" s="189"/>
      <c r="F118" s="189"/>
      <c r="G118" s="190"/>
      <c r="H118" s="190"/>
      <c r="I118" s="272"/>
      <c r="J118" s="207"/>
      <c r="K118" s="214" t="str">
        <f t="shared" si="240"/>
        <v/>
      </c>
      <c r="L118" s="200" t="str">
        <f t="shared" si="241"/>
        <v/>
      </c>
      <c r="M118" s="200" t="str">
        <f t="shared" si="242"/>
        <v/>
      </c>
      <c r="N118" s="209" t="str">
        <f t="shared" si="228"/>
        <v/>
      </c>
      <c r="O118" s="208" t="str">
        <f>IFERROR(IF(D118="","",IF(K118="","",IF(I118="","",IF(F118="F",VLOOKUP(K118,F!A:G,2,0),IF(F118="M",VLOOKUP(K118,M!A:G,2,0),""))))),0)</f>
        <v/>
      </c>
      <c r="P118" s="191" t="str">
        <f>IFERROR(IF(D118="","",IF(K118="","",IF(I118="","",IF(F118="F",VLOOKUP(K118,F!A:G,3,0),IF(F118="M",VLOOKUP(K118,M!A:G,3,0),""))))),0)</f>
        <v/>
      </c>
      <c r="Q118" s="191" t="str">
        <f>IFERROR(IF(D118="","",IF(K118="","",IF(I118="","",IF(F118="F",VLOOKUP(K118,F!A:G,4,0),IF(F118="M",VLOOKUP(K118,M!A:G,4,0),""))))),0)</f>
        <v/>
      </c>
      <c r="R118" s="191" t="str">
        <f>IFERROR(IF(D118="","",IF(K118="","",IF(I118="","",IF(F118="F",VLOOKUP(K118,F!A:G,5,0),IF(F118="M",VLOOKUP(K118,M!A:G,5,0),""))))),0)</f>
        <v/>
      </c>
      <c r="S118" s="191" t="str">
        <f>IFERROR(IF(D118="","",IF(K118="","",IF(I118="","",IF(F118="F",VLOOKUP(K118,F!A:G,6,0),IF(F118="M",VLOOKUP(K118,M!A:G,6,0),""))))),0)</f>
        <v/>
      </c>
      <c r="T118" s="191" t="str">
        <f>IFERROR(IF(D118="","",IF(K118="","",IF(I118="","",IF(F118="F",VLOOKUP(K118,F!A:G,7,0),IF(F118="M",VLOOKUP(K118,M!A:G,7,0),""))))),0)</f>
        <v/>
      </c>
      <c r="U118" s="191" t="str">
        <f>IFERROR(IF(D118="","",IF(K118="","",IF(J118="","",IF(F118="F",VLOOKUP(K118,F!A:M,8,0),IF(F118="M",VLOOKUP(K118,M!A:M,8,0),""))))),0)</f>
        <v/>
      </c>
      <c r="V118" s="191" t="str">
        <f>IFERROR(IF(D118="","",IF(K118="","",IF(J118="","",IF(F118="F",VLOOKUP(K118,F!A:M,9,0),IF(F118="M",VLOOKUP(K118,M!A:M,9,0),""))))),0)</f>
        <v/>
      </c>
      <c r="W118" s="191" t="str">
        <f>IFERROR(IF(D118="","",IF(K118="","",IF(J118="","",IF(F118="F",VLOOKUP(K118,F!A:M,10,0),IF(F118="M",VLOOKUP(K118,M!A:M,10,0),""))))),0)</f>
        <v/>
      </c>
      <c r="X118" s="191" t="str">
        <f>IFERROR(IF(D118="","",IF(K118="","",IF(J118="","",IF(F118="F",VLOOKUP(K118,F!A:M,11,0),IF(F118="M",VLOOKUP(K118,M!A:M,11,0),""))))),0)</f>
        <v/>
      </c>
      <c r="Y118" s="191" t="str">
        <f>IFERROR(IF(D118="","",IF(K118="","",IF(J118="","",IF(F118="F",VLOOKUP(K118,F!A:M,12,0),IF(F118="M",VLOOKUP(K118,M!A:M,12,0),""))))),0)</f>
        <v/>
      </c>
      <c r="Z118" s="191" t="str">
        <f>IFERROR(IF(D118="","",IF(K118="","",IF(J118="","",IF(F118="F",VLOOKUP(K118,F!A:M,13,0),IF(F118="M",VLOOKUP(K118,M!A:M,13,0),""))))),0)</f>
        <v/>
      </c>
      <c r="AA118" s="191" t="str">
        <f>IFERROR(IF(D118="","",IF(F118="","",IF(J118="","",IF(K118="","",IF(AND(K118&gt;23,K118&lt;=60),IF(F118="F",VLOOKUP(MROUND(HZ118,0.5),'F-Weight for Length'!K:S,2,0),VLOOKUP(MROUND(HZ118,0.5),'M-Weight for Length'!K:S,2,0)),IF(K118&gt;60,IF(F118="F",VLOOKUP(K118,'F-Weight for Length'!U:AC,2,0),VLOOKUP(K118,'M-Weight for Length'!U:AC,2,0)),IF(F118="F",VLOOKUP(MROUND(HZ118,0.5),'F-Weight for Length'!A:I,2,0),VLOOKUP(MROUND(HZ118,0.5),'M-Weight for Length'!A:I,2,0)))))))),0)</f>
        <v/>
      </c>
      <c r="AB118" s="191" t="str">
        <f>IFERROR(IF(D118="","",IF(F118="","",IF(J118="","",IF(K118="","",IF(AND(K118&gt;23,K118&lt;=60),IF(F118="F",VLOOKUP(MROUND(HZ118,0.5),'F-Weight for Length'!K:S,3,0),VLOOKUP(MROUND(HZ118,0.5),'M-Weight for Length'!K:S,3,0)),IF(K118&gt;60,IF(F118="F",VLOOKUP(K118,'F-Weight for Length'!U:AC,3,0),VLOOKUP(K118,'M-Weight for Length'!U:AC,3,0)),IF(F118="F",VLOOKUP(MROUND(HZ118,0.5),'F-Weight for Length'!A:I,3,0),VLOOKUP(MROUND(HZ118,0.5),'M-Weight for Length'!A:I,3,0)))))))),0)</f>
        <v/>
      </c>
      <c r="AC118" s="191" t="str">
        <f>IFERROR(IF(D118="","",IF(F118="","",IF(J118="","",IF(K118="","",IF(AND(K118&gt;23,K118&lt;=60),IF(F118="F",VLOOKUP(MROUND(HZ118,0.5),'F-Weight for Length'!K:S,4,0),VLOOKUP(MROUND(HZ118,0.5),'M-Weight for Length'!K:S,4,0)),IF(K118&gt;60,IF(F118="F",VLOOKUP(K118,'F-Weight for Length'!U:AC,4,0),VLOOKUP(K118,'M-Weight for Length'!U:AC,4,0)),IF(F118="F",VLOOKUP(MROUND(HZ118,0.5),'F-Weight for Length'!A:I,4,0),VLOOKUP(MROUND(HZ118,0.5),'M-Weight for Length'!A:I,4,0)))))))),0)</f>
        <v/>
      </c>
      <c r="AD118" s="191" t="str">
        <f>IFERROR(IF(D118="","",IF(F118="","",IF(J118="","",IF(K118="","",IF(AND(K118&gt;23,K118&lt;=60),IF(F118="F",VLOOKUP(MROUND(HZ118,0.5),'F-Weight for Length'!K:S,5,0),VLOOKUP(MROUND(HZ118,0.5),'M-Weight for Length'!K:S,5,0)),IF(K118&gt;60,IF(F118="F",VLOOKUP(K118,'F-Weight for Length'!U:AC,5,0),VLOOKUP(K118,'M-Weight for Length'!U:AC,5,0)),IF(F118="F",VLOOKUP(MROUND(HZ118,0.5),'F-Weight for Length'!A:I,5,0),VLOOKUP(MROUND(HZ118,0.5),'M-Weight for Length'!A:I,5,0)))))))),0)</f>
        <v/>
      </c>
      <c r="AE118" s="191" t="str">
        <f>IFERROR(IF(D118="","",IF(F118="","",IF(J118="","",IF(K118="","",IF(AND(K118&gt;23,K118&lt;=60),IF(F118="F",VLOOKUP(MROUND(HZ118,0.5),'F-Weight for Length'!K:S,6,0),VLOOKUP(MROUND(HZ118,0.5),'M-Weight for Length'!K:S,6,0)),IF(K118&gt;60,IF(F118="F",VLOOKUP(K118,'F-Weight for Length'!U:AC,6,0),VLOOKUP(K118,'M-Weight for Length'!U:AC,6,0)),IF(F118="F",VLOOKUP(MROUND(HZ118,0.5),'F-Weight for Length'!A:I,6,0),VLOOKUP(MROUND(HZ118,0.5),'M-Weight for Length'!A:I,6,0)))))))),0)</f>
        <v/>
      </c>
      <c r="AF118" s="191" t="str">
        <f>IFERROR(IF(D118="","",IF(F118="","",IF(J118="","",IF(K118="","",IF(AND(K118&gt;23,K118&lt;=60),IF(F118="F",VLOOKUP(MROUND(HZ118,0.5),'F-Weight for Length'!K:S,7,0),VLOOKUP(MROUND(HZ118,0.5),'M-Weight for Length'!K:S,7,0)),IF(K118&gt;60,IF(F118="F",VLOOKUP(K118,'F-Weight for Length'!U:AC,7,0),VLOOKUP(K118,'M-Weight for Length'!U:AC,7,0)),IF(F118="F",VLOOKUP(MROUND(HZ118,0.5),'F-Weight for Length'!A:I,7,0),VLOOKUP(MROUND(HZ118,0.5),'M-Weight for Length'!A:I,7,0)))))))),0)</f>
        <v/>
      </c>
      <c r="AG118" s="191" t="str">
        <f>IFERROR(IF(D118="","",IF(F118="","",IF(J118="","",IF(K118="","",IF(AND(K118&gt;23,K118&lt;=60),IF(F118="F",VLOOKUP(MROUND(HZ118,0.5),'F-Weight for Length'!K:S,8,0),VLOOKUP(MROUND(HZ118,0.5),'M-Weight for Length'!K:S,8,0)),IF(K118&gt;60,IF(F118="F",VLOOKUP(K118,'F-Weight for Length'!U:AC,8,0),VLOOKUP(K118,'M-Weight for Length'!U:AC,8,0)),IF(F118="F",VLOOKUP(MROUND(HZ118,0.5),'F-Weight for Length'!A:I,8,0),VLOOKUP(MROUND(HZ118,0.5),'M-Weight for Length'!A:I,8,0)))))))),0)</f>
        <v/>
      </c>
      <c r="AH118" s="191" t="str">
        <f>IFERROR(IF(D118="","",IF(F118="","",IF(J118="","",IF(K118="","",IF(AND(K118&gt;23,K118&lt;=60),IF(F118="F",VLOOKUP(MROUND(HZ118,0.5),'F-Weight for Length'!K:S,9,0),VLOOKUP(MROUND(HZ118,0.5),'M-Weight for Length'!K:S,9,0)),IF(K118&gt;60,IF(F118="F",VLOOKUP(K118,'F-Weight for Length'!U:AC,9,0),VLOOKUP(K118,'M-Weight for Length'!U:AC,9,0)),IF(F118="F",VLOOKUP(MROUND(HZ118,0.5),'F-Weight for Length'!A:I,9,0),VLOOKUP(MROUND(HZ118,0.5),'M-Weight for Length'!A:I,9,0)))))))),0)</f>
        <v/>
      </c>
      <c r="AI118" s="192">
        <f t="shared" si="243"/>
        <v>0</v>
      </c>
      <c r="AJ118" s="192">
        <f t="shared" si="244"/>
        <v>0</v>
      </c>
      <c r="AK118" s="192">
        <f t="shared" si="245"/>
        <v>0</v>
      </c>
      <c r="AL118" s="192">
        <f t="shared" si="246"/>
        <v>0</v>
      </c>
      <c r="AM118" s="192">
        <f t="shared" si="247"/>
        <v>0</v>
      </c>
      <c r="AN118" s="192">
        <f t="shared" si="248"/>
        <v>0</v>
      </c>
      <c r="AO118" s="192">
        <f t="shared" si="249"/>
        <v>0</v>
      </c>
      <c r="AP118" s="192">
        <f t="shared" si="250"/>
        <v>0</v>
      </c>
      <c r="AQ118" s="192">
        <f t="shared" si="251"/>
        <v>0</v>
      </c>
      <c r="AR118" s="192">
        <f t="shared" si="252"/>
        <v>0</v>
      </c>
      <c r="AS118" s="192">
        <f t="shared" si="253"/>
        <v>0</v>
      </c>
      <c r="AT118" s="192">
        <f t="shared" si="254"/>
        <v>0</v>
      </c>
      <c r="AU118" s="192">
        <f t="shared" si="255"/>
        <v>0</v>
      </c>
      <c r="AV118" s="192">
        <f t="shared" si="256"/>
        <v>0</v>
      </c>
      <c r="AW118" s="192">
        <f t="shared" si="257"/>
        <v>0</v>
      </c>
      <c r="AX118" s="192">
        <f t="shared" si="258"/>
        <v>0</v>
      </c>
      <c r="AY118" s="192">
        <f t="shared" si="259"/>
        <v>0</v>
      </c>
      <c r="AZ118" s="192">
        <f t="shared" si="260"/>
        <v>0</v>
      </c>
      <c r="BA118" s="192">
        <f t="shared" si="261"/>
        <v>0</v>
      </c>
      <c r="BB118" s="192">
        <f t="shared" si="262"/>
        <v>0</v>
      </c>
      <c r="BC118" s="192">
        <f t="shared" si="263"/>
        <v>0</v>
      </c>
      <c r="BD118" s="192">
        <f t="shared" si="264"/>
        <v>0</v>
      </c>
      <c r="BE118" s="192">
        <f t="shared" si="265"/>
        <v>0</v>
      </c>
      <c r="BF118" s="192">
        <f t="shared" si="266"/>
        <v>0</v>
      </c>
      <c r="BG118" s="192">
        <f t="shared" si="267"/>
        <v>0</v>
      </c>
      <c r="BH118" s="192">
        <f t="shared" si="268"/>
        <v>0</v>
      </c>
      <c r="BI118" s="192">
        <f t="shared" si="269"/>
        <v>0</v>
      </c>
      <c r="BJ118" s="192">
        <f t="shared" si="270"/>
        <v>0</v>
      </c>
      <c r="BK118" s="192">
        <f t="shared" si="271"/>
        <v>0</v>
      </c>
      <c r="BL118" s="192">
        <f t="shared" si="272"/>
        <v>0</v>
      </c>
      <c r="BM118" s="192">
        <f t="shared" si="273"/>
        <v>0</v>
      </c>
      <c r="BN118" s="192">
        <f t="shared" si="274"/>
        <v>0</v>
      </c>
      <c r="BO118" s="192">
        <f t="shared" si="275"/>
        <v>0</v>
      </c>
      <c r="BP118" s="192">
        <f t="shared" si="276"/>
        <v>0</v>
      </c>
      <c r="BQ118" s="192">
        <f t="shared" si="277"/>
        <v>0</v>
      </c>
      <c r="BR118" s="192">
        <f t="shared" si="278"/>
        <v>0</v>
      </c>
      <c r="BS118" s="192">
        <f t="shared" si="279"/>
        <v>0</v>
      </c>
      <c r="BT118" s="192">
        <f t="shared" si="280"/>
        <v>0</v>
      </c>
      <c r="BU118" s="192">
        <f t="shared" si="281"/>
        <v>0</v>
      </c>
      <c r="BV118" s="192">
        <f t="shared" si="282"/>
        <v>0</v>
      </c>
      <c r="BW118" s="192">
        <f t="shared" si="283"/>
        <v>0</v>
      </c>
      <c r="BX118" s="192">
        <f t="shared" si="284"/>
        <v>0</v>
      </c>
      <c r="BY118" s="192">
        <f t="shared" si="285"/>
        <v>0</v>
      </c>
      <c r="BZ118" s="192">
        <f t="shared" si="286"/>
        <v>0</v>
      </c>
      <c r="CA118" s="192">
        <f t="shared" si="287"/>
        <v>0</v>
      </c>
      <c r="CB118" s="192">
        <f t="shared" si="288"/>
        <v>0</v>
      </c>
      <c r="CC118" s="192">
        <f t="shared" si="289"/>
        <v>0</v>
      </c>
      <c r="CD118" s="192">
        <f t="shared" si="290"/>
        <v>0</v>
      </c>
      <c r="CE118" s="192">
        <f t="shared" si="291"/>
        <v>0</v>
      </c>
      <c r="CF118" s="192">
        <f t="shared" si="292"/>
        <v>0</v>
      </c>
      <c r="CG118" s="192">
        <f t="shared" si="293"/>
        <v>0</v>
      </c>
      <c r="CH118" s="192">
        <f t="shared" si="294"/>
        <v>0</v>
      </c>
      <c r="CI118" s="192">
        <f t="shared" si="295"/>
        <v>0</v>
      </c>
      <c r="CJ118" s="192">
        <f t="shared" si="296"/>
        <v>0</v>
      </c>
      <c r="CK118" s="192">
        <f t="shared" si="297"/>
        <v>0</v>
      </c>
      <c r="CL118" s="192">
        <f t="shared" si="298"/>
        <v>0</v>
      </c>
      <c r="CM118" s="192">
        <f t="shared" si="299"/>
        <v>0</v>
      </c>
      <c r="CN118" s="192">
        <f t="shared" si="300"/>
        <v>0</v>
      </c>
      <c r="CO118" s="192">
        <f t="shared" si="301"/>
        <v>0</v>
      </c>
      <c r="CP118" s="192">
        <f t="shared" si="302"/>
        <v>0</v>
      </c>
      <c r="CQ118" s="192">
        <f t="shared" si="303"/>
        <v>0</v>
      </c>
      <c r="CR118" s="192">
        <f t="shared" si="304"/>
        <v>0</v>
      </c>
      <c r="CS118" s="192">
        <f t="shared" si="305"/>
        <v>0</v>
      </c>
      <c r="CT118" s="192">
        <f t="shared" si="306"/>
        <v>0</v>
      </c>
      <c r="CU118" s="192">
        <f t="shared" si="307"/>
        <v>0</v>
      </c>
      <c r="CV118" s="192">
        <f t="shared" si="308"/>
        <v>0</v>
      </c>
      <c r="CW118" s="192">
        <f t="shared" si="309"/>
        <v>0</v>
      </c>
      <c r="CX118" s="192">
        <f t="shared" si="310"/>
        <v>0</v>
      </c>
      <c r="CY118" s="192">
        <f t="shared" si="311"/>
        <v>0</v>
      </c>
      <c r="CZ118" s="192">
        <f t="shared" si="312"/>
        <v>0</v>
      </c>
      <c r="DA118" s="192">
        <f t="shared" si="313"/>
        <v>0</v>
      </c>
      <c r="DB118" s="192">
        <f t="shared" si="314"/>
        <v>0</v>
      </c>
      <c r="DC118" s="192">
        <f t="shared" si="315"/>
        <v>0</v>
      </c>
      <c r="DD118" s="192">
        <f t="shared" si="316"/>
        <v>0</v>
      </c>
      <c r="DE118" s="192">
        <f t="shared" si="317"/>
        <v>0</v>
      </c>
      <c r="DF118" s="192">
        <f t="shared" si="318"/>
        <v>0</v>
      </c>
      <c r="DG118" s="192">
        <f t="shared" si="319"/>
        <v>0</v>
      </c>
      <c r="DH118" s="192">
        <f t="shared" si="320"/>
        <v>0</v>
      </c>
      <c r="DI118" s="192">
        <f t="shared" si="321"/>
        <v>0</v>
      </c>
      <c r="DJ118" s="192">
        <f t="shared" si="322"/>
        <v>0</v>
      </c>
      <c r="DK118" s="192">
        <f t="shared" si="323"/>
        <v>0</v>
      </c>
      <c r="DL118" s="192">
        <f t="shared" si="324"/>
        <v>0</v>
      </c>
      <c r="DM118" s="192">
        <f t="shared" si="325"/>
        <v>0</v>
      </c>
      <c r="DN118" s="192">
        <f t="shared" si="326"/>
        <v>0</v>
      </c>
      <c r="DO118" s="192">
        <f t="shared" si="327"/>
        <v>0</v>
      </c>
      <c r="DP118" s="192">
        <f t="shared" si="328"/>
        <v>0</v>
      </c>
      <c r="DQ118" s="192">
        <f t="shared" si="329"/>
        <v>0</v>
      </c>
      <c r="DR118" s="192">
        <f t="shared" si="330"/>
        <v>0</v>
      </c>
      <c r="DS118" s="192">
        <f t="shared" si="331"/>
        <v>0</v>
      </c>
      <c r="DT118" s="192">
        <f t="shared" si="332"/>
        <v>0</v>
      </c>
      <c r="DU118" s="192">
        <f t="shared" si="333"/>
        <v>0</v>
      </c>
      <c r="DV118" s="193">
        <f t="shared" si="457"/>
        <v>0</v>
      </c>
      <c r="DW118" s="193">
        <f t="shared" si="458"/>
        <v>0</v>
      </c>
      <c r="DX118" s="193">
        <f t="shared" si="459"/>
        <v>0</v>
      </c>
      <c r="DY118" s="193">
        <f t="shared" si="460"/>
        <v>0</v>
      </c>
      <c r="DZ118" s="193">
        <f t="shared" si="461"/>
        <v>0</v>
      </c>
      <c r="EA118" s="192">
        <f t="shared" si="339"/>
        <v>0</v>
      </c>
      <c r="EB118" s="192">
        <f t="shared" si="340"/>
        <v>0</v>
      </c>
      <c r="EC118" s="192">
        <f t="shared" si="341"/>
        <v>0</v>
      </c>
      <c r="ED118" s="192">
        <f t="shared" si="342"/>
        <v>0</v>
      </c>
      <c r="EE118" s="192">
        <f t="shared" si="343"/>
        <v>0</v>
      </c>
      <c r="EF118" s="192">
        <f t="shared" si="344"/>
        <v>0</v>
      </c>
      <c r="EG118" s="192">
        <f t="shared" si="345"/>
        <v>0</v>
      </c>
      <c r="EH118" s="192">
        <f t="shared" si="346"/>
        <v>0</v>
      </c>
      <c r="EI118" s="192">
        <f t="shared" si="347"/>
        <v>0</v>
      </c>
      <c r="EJ118" s="192">
        <f t="shared" si="348"/>
        <v>0</v>
      </c>
      <c r="EK118" s="192">
        <f t="shared" si="349"/>
        <v>0</v>
      </c>
      <c r="EL118" s="192">
        <f t="shared" si="350"/>
        <v>0</v>
      </c>
      <c r="EM118" s="192">
        <f t="shared" si="351"/>
        <v>0</v>
      </c>
      <c r="EN118" s="192">
        <f t="shared" si="352"/>
        <v>0</v>
      </c>
      <c r="EO118" s="192">
        <f t="shared" si="353"/>
        <v>0</v>
      </c>
      <c r="EP118" s="192">
        <f t="shared" si="354"/>
        <v>0</v>
      </c>
      <c r="EQ118" s="192">
        <f t="shared" si="355"/>
        <v>0</v>
      </c>
      <c r="ER118" s="192">
        <f t="shared" si="356"/>
        <v>0</v>
      </c>
      <c r="ES118" s="192">
        <f t="shared" si="357"/>
        <v>0</v>
      </c>
      <c r="ET118" s="192">
        <f t="shared" si="358"/>
        <v>0</v>
      </c>
      <c r="EU118" s="192">
        <f t="shared" si="359"/>
        <v>0</v>
      </c>
      <c r="EV118" s="192">
        <f t="shared" si="360"/>
        <v>0</v>
      </c>
      <c r="EW118" s="192">
        <f t="shared" si="361"/>
        <v>0</v>
      </c>
      <c r="EX118" s="192">
        <f t="shared" si="362"/>
        <v>0</v>
      </c>
      <c r="EY118" s="192">
        <f t="shared" si="363"/>
        <v>0</v>
      </c>
      <c r="EZ118" s="192">
        <f t="shared" si="364"/>
        <v>0</v>
      </c>
      <c r="FA118" s="192">
        <f t="shared" si="365"/>
        <v>0</v>
      </c>
      <c r="FB118" s="192">
        <f t="shared" si="366"/>
        <v>0</v>
      </c>
      <c r="FC118" s="192">
        <f t="shared" si="367"/>
        <v>0</v>
      </c>
      <c r="FD118" s="192">
        <f t="shared" si="368"/>
        <v>0</v>
      </c>
      <c r="FE118" s="192">
        <f t="shared" si="369"/>
        <v>0</v>
      </c>
      <c r="FF118" s="192">
        <f t="shared" si="370"/>
        <v>0</v>
      </c>
      <c r="FG118" s="192">
        <f t="shared" si="371"/>
        <v>0</v>
      </c>
      <c r="FH118" s="192">
        <f t="shared" si="372"/>
        <v>0</v>
      </c>
      <c r="FI118" s="192">
        <f t="shared" si="373"/>
        <v>0</v>
      </c>
      <c r="FJ118" s="192">
        <f t="shared" si="374"/>
        <v>0</v>
      </c>
      <c r="FK118" s="192">
        <f t="shared" si="375"/>
        <v>0</v>
      </c>
      <c r="FL118" s="192">
        <f t="shared" si="376"/>
        <v>0</v>
      </c>
      <c r="FM118" s="192">
        <f t="shared" si="377"/>
        <v>0</v>
      </c>
      <c r="FN118" s="192">
        <f t="shared" si="378"/>
        <v>0</v>
      </c>
      <c r="FO118" s="192">
        <f t="shared" si="379"/>
        <v>0</v>
      </c>
      <c r="FP118" s="192">
        <f t="shared" si="380"/>
        <v>0</v>
      </c>
      <c r="FQ118" s="192">
        <f t="shared" si="381"/>
        <v>0</v>
      </c>
      <c r="FR118" s="192">
        <f t="shared" si="382"/>
        <v>0</v>
      </c>
      <c r="FS118" s="192">
        <f t="shared" si="383"/>
        <v>0</v>
      </c>
      <c r="FT118" s="192">
        <f t="shared" si="384"/>
        <v>0</v>
      </c>
      <c r="FU118" s="192">
        <f t="shared" si="385"/>
        <v>0</v>
      </c>
      <c r="FV118" s="192">
        <f t="shared" si="386"/>
        <v>0</v>
      </c>
      <c r="FW118" s="192">
        <f t="shared" si="387"/>
        <v>0</v>
      </c>
      <c r="FX118" s="192">
        <f t="shared" si="388"/>
        <v>0</v>
      </c>
      <c r="FY118" s="192">
        <f t="shared" si="389"/>
        <v>0</v>
      </c>
      <c r="FZ118" s="192">
        <f t="shared" si="390"/>
        <v>0</v>
      </c>
      <c r="GA118" s="192">
        <f t="shared" si="391"/>
        <v>0</v>
      </c>
      <c r="GB118" s="192">
        <f t="shared" si="392"/>
        <v>0</v>
      </c>
      <c r="GC118" s="192">
        <f t="shared" si="393"/>
        <v>0</v>
      </c>
      <c r="GD118" s="192">
        <f t="shared" si="394"/>
        <v>0</v>
      </c>
      <c r="GE118" s="192">
        <f t="shared" si="395"/>
        <v>0</v>
      </c>
      <c r="GF118" s="192">
        <f t="shared" si="396"/>
        <v>0</v>
      </c>
      <c r="GG118" s="192">
        <f t="shared" si="397"/>
        <v>0</v>
      </c>
      <c r="GH118" s="192">
        <f t="shared" si="398"/>
        <v>0</v>
      </c>
      <c r="GI118" s="192">
        <f t="shared" si="399"/>
        <v>0</v>
      </c>
      <c r="GJ118" s="192">
        <f t="shared" si="400"/>
        <v>0</v>
      </c>
      <c r="GK118" s="192">
        <f t="shared" si="401"/>
        <v>0</v>
      </c>
      <c r="GL118" s="192">
        <f t="shared" si="402"/>
        <v>0</v>
      </c>
      <c r="GM118" s="192">
        <f t="shared" si="403"/>
        <v>0</v>
      </c>
      <c r="GN118" s="192">
        <f t="shared" si="404"/>
        <v>0</v>
      </c>
      <c r="GO118" s="192">
        <f t="shared" si="405"/>
        <v>0</v>
      </c>
      <c r="GP118" s="192">
        <f t="shared" si="406"/>
        <v>0</v>
      </c>
      <c r="GQ118" s="192">
        <f t="shared" si="407"/>
        <v>0</v>
      </c>
      <c r="GR118" s="192">
        <f t="shared" si="408"/>
        <v>0</v>
      </c>
      <c r="GS118" s="192">
        <f t="shared" si="409"/>
        <v>0</v>
      </c>
      <c r="GT118" s="192">
        <f t="shared" si="410"/>
        <v>0</v>
      </c>
      <c r="GU118" s="192">
        <f t="shared" si="411"/>
        <v>0</v>
      </c>
      <c r="GV118" s="192">
        <f t="shared" si="412"/>
        <v>0</v>
      </c>
      <c r="GW118" s="192">
        <f t="shared" si="413"/>
        <v>0</v>
      </c>
      <c r="GX118" s="192">
        <f t="shared" si="414"/>
        <v>0</v>
      </c>
      <c r="GY118" s="192">
        <f t="shared" si="415"/>
        <v>0</v>
      </c>
      <c r="GZ118" s="192">
        <f t="shared" si="416"/>
        <v>0</v>
      </c>
      <c r="HA118" s="192">
        <f t="shared" si="417"/>
        <v>0</v>
      </c>
      <c r="HB118" s="192">
        <f t="shared" si="418"/>
        <v>0</v>
      </c>
      <c r="HC118" s="192">
        <f t="shared" si="419"/>
        <v>0</v>
      </c>
      <c r="HD118" s="192">
        <f t="shared" si="420"/>
        <v>0</v>
      </c>
      <c r="HE118" s="192">
        <f t="shared" si="421"/>
        <v>0</v>
      </c>
      <c r="HF118" s="192">
        <f t="shared" si="422"/>
        <v>0</v>
      </c>
      <c r="HG118" s="192">
        <f t="shared" si="423"/>
        <v>0</v>
      </c>
      <c r="HH118" s="192">
        <f t="shared" si="424"/>
        <v>0</v>
      </c>
      <c r="HI118" s="192">
        <f t="shared" si="425"/>
        <v>0</v>
      </c>
      <c r="HJ118" s="192">
        <f t="shared" si="426"/>
        <v>0</v>
      </c>
      <c r="HK118" s="192">
        <f t="shared" si="427"/>
        <v>0</v>
      </c>
      <c r="HL118" s="192">
        <f t="shared" si="428"/>
        <v>0</v>
      </c>
      <c r="HM118" s="192">
        <f t="shared" si="429"/>
        <v>0</v>
      </c>
      <c r="HN118" s="194">
        <f t="shared" si="462"/>
        <v>0</v>
      </c>
      <c r="HO118" s="194">
        <f t="shared" si="463"/>
        <v>0</v>
      </c>
      <c r="HP118" s="194">
        <f t="shared" si="464"/>
        <v>0</v>
      </c>
      <c r="HQ118" s="194">
        <f t="shared" si="465"/>
        <v>0</v>
      </c>
      <c r="HR118" s="194">
        <f t="shared" si="466"/>
        <v>0</v>
      </c>
      <c r="HS118" s="195" t="str">
        <f t="shared" si="229"/>
        <v/>
      </c>
      <c r="HT118" s="196">
        <f t="shared" si="467"/>
        <v>0</v>
      </c>
      <c r="HU118" s="196">
        <f t="shared" si="468"/>
        <v>0</v>
      </c>
      <c r="HV118" s="197" t="str">
        <f t="shared" si="232"/>
        <v/>
      </c>
      <c r="HW118" s="197" t="str">
        <f t="shared" si="435"/>
        <v/>
      </c>
      <c r="HX118" s="197" t="str">
        <f t="shared" si="436"/>
        <v/>
      </c>
      <c r="HY118" s="195" t="str">
        <f t="shared" si="233"/>
        <v/>
      </c>
      <c r="HZ118" s="30">
        <f t="shared" si="227"/>
        <v>0</v>
      </c>
      <c r="IA118" s="198">
        <f t="shared" si="234"/>
        <v>0</v>
      </c>
      <c r="IB118" s="195"/>
      <c r="IC118" s="195">
        <f t="shared" si="437"/>
        <v>0</v>
      </c>
      <c r="ID118" s="195">
        <f t="shared" si="235"/>
        <v>0</v>
      </c>
      <c r="IE118" s="195">
        <f t="shared" si="438"/>
        <v>0</v>
      </c>
      <c r="IF118" s="195">
        <f t="shared" si="236"/>
        <v>0</v>
      </c>
      <c r="IG118" s="307">
        <f t="shared" si="237"/>
        <v>0</v>
      </c>
      <c r="IH118" s="307">
        <f t="shared" si="238"/>
        <v>0</v>
      </c>
      <c r="II118" s="44">
        <f t="shared" si="239"/>
        <v>0</v>
      </c>
      <c r="IJ118" s="44">
        <f t="shared" si="439"/>
        <v>0</v>
      </c>
      <c r="IK118" s="44">
        <f t="shared" si="440"/>
        <v>0</v>
      </c>
      <c r="IL118" s="44">
        <f t="shared" si="441"/>
        <v>0</v>
      </c>
      <c r="IM118" s="44">
        <f t="shared" si="442"/>
        <v>0</v>
      </c>
      <c r="IN118" s="44">
        <f t="shared" si="443"/>
        <v>0</v>
      </c>
      <c r="IO118" s="44">
        <f t="shared" si="444"/>
        <v>0</v>
      </c>
    </row>
    <row r="119" spans="1:249" ht="18" customHeight="1">
      <c r="A119" s="188">
        <v>113</v>
      </c>
      <c r="B119" s="326"/>
      <c r="C119" s="289"/>
      <c r="D119" s="199"/>
      <c r="E119" s="189"/>
      <c r="F119" s="189"/>
      <c r="G119" s="190"/>
      <c r="H119" s="190"/>
      <c r="I119" s="272"/>
      <c r="J119" s="207"/>
      <c r="K119" s="214" t="str">
        <f t="shared" si="240"/>
        <v/>
      </c>
      <c r="L119" s="200" t="str">
        <f t="shared" si="241"/>
        <v/>
      </c>
      <c r="M119" s="200" t="str">
        <f t="shared" si="242"/>
        <v/>
      </c>
      <c r="N119" s="209" t="str">
        <f t="shared" si="228"/>
        <v/>
      </c>
      <c r="O119" s="208" t="str">
        <f>IFERROR(IF(D119="","",IF(K119="","",IF(I119="","",IF(F119="F",VLOOKUP(K119,F!A:G,2,0),IF(F119="M",VLOOKUP(K119,M!A:G,2,0),""))))),0)</f>
        <v/>
      </c>
      <c r="P119" s="191" t="str">
        <f>IFERROR(IF(D119="","",IF(K119="","",IF(I119="","",IF(F119="F",VLOOKUP(K119,F!A:G,3,0),IF(F119="M",VLOOKUP(K119,M!A:G,3,0),""))))),0)</f>
        <v/>
      </c>
      <c r="Q119" s="191" t="str">
        <f>IFERROR(IF(D119="","",IF(K119="","",IF(I119="","",IF(F119="F",VLOOKUP(K119,F!A:G,4,0),IF(F119="M",VLOOKUP(K119,M!A:G,4,0),""))))),0)</f>
        <v/>
      </c>
      <c r="R119" s="191" t="str">
        <f>IFERROR(IF(D119="","",IF(K119="","",IF(I119="","",IF(F119="F",VLOOKUP(K119,F!A:G,5,0),IF(F119="M",VLOOKUP(K119,M!A:G,5,0),""))))),0)</f>
        <v/>
      </c>
      <c r="S119" s="191" t="str">
        <f>IFERROR(IF(D119="","",IF(K119="","",IF(I119="","",IF(F119="F",VLOOKUP(K119,F!A:G,6,0),IF(F119="M",VLOOKUP(K119,M!A:G,6,0),""))))),0)</f>
        <v/>
      </c>
      <c r="T119" s="191" t="str">
        <f>IFERROR(IF(D119="","",IF(K119="","",IF(I119="","",IF(F119="F",VLOOKUP(K119,F!A:G,7,0),IF(F119="M",VLOOKUP(K119,M!A:G,7,0),""))))),0)</f>
        <v/>
      </c>
      <c r="U119" s="191" t="str">
        <f>IFERROR(IF(D119="","",IF(K119="","",IF(J119="","",IF(F119="F",VLOOKUP(K119,F!A:M,8,0),IF(F119="M",VLOOKUP(K119,M!A:M,8,0),""))))),0)</f>
        <v/>
      </c>
      <c r="V119" s="191" t="str">
        <f>IFERROR(IF(D119="","",IF(K119="","",IF(J119="","",IF(F119="F",VLOOKUP(K119,F!A:M,9,0),IF(F119="M",VLOOKUP(K119,M!A:M,9,0),""))))),0)</f>
        <v/>
      </c>
      <c r="W119" s="191" t="str">
        <f>IFERROR(IF(D119="","",IF(K119="","",IF(J119="","",IF(F119="F",VLOOKUP(K119,F!A:M,10,0),IF(F119="M",VLOOKUP(K119,M!A:M,10,0),""))))),0)</f>
        <v/>
      </c>
      <c r="X119" s="191" t="str">
        <f>IFERROR(IF(D119="","",IF(K119="","",IF(J119="","",IF(F119="F",VLOOKUP(K119,F!A:M,11,0),IF(F119="M",VLOOKUP(K119,M!A:M,11,0),""))))),0)</f>
        <v/>
      </c>
      <c r="Y119" s="191" t="str">
        <f>IFERROR(IF(D119="","",IF(K119="","",IF(J119="","",IF(F119="F",VLOOKUP(K119,F!A:M,12,0),IF(F119="M",VLOOKUP(K119,M!A:M,12,0),""))))),0)</f>
        <v/>
      </c>
      <c r="Z119" s="191" t="str">
        <f>IFERROR(IF(D119="","",IF(K119="","",IF(J119="","",IF(F119="F",VLOOKUP(K119,F!A:M,13,0),IF(F119="M",VLOOKUP(K119,M!A:M,13,0),""))))),0)</f>
        <v/>
      </c>
      <c r="AA119" s="191" t="str">
        <f>IFERROR(IF(D119="","",IF(F119="","",IF(J119="","",IF(K119="","",IF(AND(K119&gt;23,K119&lt;=60),IF(F119="F",VLOOKUP(MROUND(HZ119,0.5),'F-Weight for Length'!K:S,2,0),VLOOKUP(MROUND(HZ119,0.5),'M-Weight for Length'!K:S,2,0)),IF(K119&gt;60,IF(F119="F",VLOOKUP(K119,'F-Weight for Length'!U:AC,2,0),VLOOKUP(K119,'M-Weight for Length'!U:AC,2,0)),IF(F119="F",VLOOKUP(MROUND(HZ119,0.5),'F-Weight for Length'!A:I,2,0),VLOOKUP(MROUND(HZ119,0.5),'M-Weight for Length'!A:I,2,0)))))))),0)</f>
        <v/>
      </c>
      <c r="AB119" s="191" t="str">
        <f>IFERROR(IF(D119="","",IF(F119="","",IF(J119="","",IF(K119="","",IF(AND(K119&gt;23,K119&lt;=60),IF(F119="F",VLOOKUP(MROUND(HZ119,0.5),'F-Weight for Length'!K:S,3,0),VLOOKUP(MROUND(HZ119,0.5),'M-Weight for Length'!K:S,3,0)),IF(K119&gt;60,IF(F119="F",VLOOKUP(K119,'F-Weight for Length'!U:AC,3,0),VLOOKUP(K119,'M-Weight for Length'!U:AC,3,0)),IF(F119="F",VLOOKUP(MROUND(HZ119,0.5),'F-Weight for Length'!A:I,3,0),VLOOKUP(MROUND(HZ119,0.5),'M-Weight for Length'!A:I,3,0)))))))),0)</f>
        <v/>
      </c>
      <c r="AC119" s="191" t="str">
        <f>IFERROR(IF(D119="","",IF(F119="","",IF(J119="","",IF(K119="","",IF(AND(K119&gt;23,K119&lt;=60),IF(F119="F",VLOOKUP(MROUND(HZ119,0.5),'F-Weight for Length'!K:S,4,0),VLOOKUP(MROUND(HZ119,0.5),'M-Weight for Length'!K:S,4,0)),IF(K119&gt;60,IF(F119="F",VLOOKUP(K119,'F-Weight for Length'!U:AC,4,0),VLOOKUP(K119,'M-Weight for Length'!U:AC,4,0)),IF(F119="F",VLOOKUP(MROUND(HZ119,0.5),'F-Weight for Length'!A:I,4,0),VLOOKUP(MROUND(HZ119,0.5),'M-Weight for Length'!A:I,4,0)))))))),0)</f>
        <v/>
      </c>
      <c r="AD119" s="191" t="str">
        <f>IFERROR(IF(D119="","",IF(F119="","",IF(J119="","",IF(K119="","",IF(AND(K119&gt;23,K119&lt;=60),IF(F119="F",VLOOKUP(MROUND(HZ119,0.5),'F-Weight for Length'!K:S,5,0),VLOOKUP(MROUND(HZ119,0.5),'M-Weight for Length'!K:S,5,0)),IF(K119&gt;60,IF(F119="F",VLOOKUP(K119,'F-Weight for Length'!U:AC,5,0),VLOOKUP(K119,'M-Weight for Length'!U:AC,5,0)),IF(F119="F",VLOOKUP(MROUND(HZ119,0.5),'F-Weight for Length'!A:I,5,0),VLOOKUP(MROUND(HZ119,0.5),'M-Weight for Length'!A:I,5,0)))))))),0)</f>
        <v/>
      </c>
      <c r="AE119" s="191" t="str">
        <f>IFERROR(IF(D119="","",IF(F119="","",IF(J119="","",IF(K119="","",IF(AND(K119&gt;23,K119&lt;=60),IF(F119="F",VLOOKUP(MROUND(HZ119,0.5),'F-Weight for Length'!K:S,6,0),VLOOKUP(MROUND(HZ119,0.5),'M-Weight for Length'!K:S,6,0)),IF(K119&gt;60,IF(F119="F",VLOOKUP(K119,'F-Weight for Length'!U:AC,6,0),VLOOKUP(K119,'M-Weight for Length'!U:AC,6,0)),IF(F119="F",VLOOKUP(MROUND(HZ119,0.5),'F-Weight for Length'!A:I,6,0),VLOOKUP(MROUND(HZ119,0.5),'M-Weight for Length'!A:I,6,0)))))))),0)</f>
        <v/>
      </c>
      <c r="AF119" s="191" t="str">
        <f>IFERROR(IF(D119="","",IF(F119="","",IF(J119="","",IF(K119="","",IF(AND(K119&gt;23,K119&lt;=60),IF(F119="F",VLOOKUP(MROUND(HZ119,0.5),'F-Weight for Length'!K:S,7,0),VLOOKUP(MROUND(HZ119,0.5),'M-Weight for Length'!K:S,7,0)),IF(K119&gt;60,IF(F119="F",VLOOKUP(K119,'F-Weight for Length'!U:AC,7,0),VLOOKUP(K119,'M-Weight for Length'!U:AC,7,0)),IF(F119="F",VLOOKUP(MROUND(HZ119,0.5),'F-Weight for Length'!A:I,7,0),VLOOKUP(MROUND(HZ119,0.5),'M-Weight for Length'!A:I,7,0)))))))),0)</f>
        <v/>
      </c>
      <c r="AG119" s="191" t="str">
        <f>IFERROR(IF(D119="","",IF(F119="","",IF(J119="","",IF(K119="","",IF(AND(K119&gt;23,K119&lt;=60),IF(F119="F",VLOOKUP(MROUND(HZ119,0.5),'F-Weight for Length'!K:S,8,0),VLOOKUP(MROUND(HZ119,0.5),'M-Weight for Length'!K:S,8,0)),IF(K119&gt;60,IF(F119="F",VLOOKUP(K119,'F-Weight for Length'!U:AC,8,0),VLOOKUP(K119,'M-Weight for Length'!U:AC,8,0)),IF(F119="F",VLOOKUP(MROUND(HZ119,0.5),'F-Weight for Length'!A:I,8,0),VLOOKUP(MROUND(HZ119,0.5),'M-Weight for Length'!A:I,8,0)))))))),0)</f>
        <v/>
      </c>
      <c r="AH119" s="191" t="str">
        <f>IFERROR(IF(D119="","",IF(F119="","",IF(J119="","",IF(K119="","",IF(AND(K119&gt;23,K119&lt;=60),IF(F119="F",VLOOKUP(MROUND(HZ119,0.5),'F-Weight for Length'!K:S,9,0),VLOOKUP(MROUND(HZ119,0.5),'M-Weight for Length'!K:S,9,0)),IF(K119&gt;60,IF(F119="F",VLOOKUP(K119,'F-Weight for Length'!U:AC,9,0),VLOOKUP(K119,'M-Weight for Length'!U:AC,9,0)),IF(F119="F",VLOOKUP(MROUND(HZ119,0.5),'F-Weight for Length'!A:I,9,0),VLOOKUP(MROUND(HZ119,0.5),'M-Weight for Length'!A:I,9,0)))))))),0)</f>
        <v/>
      </c>
      <c r="AI119" s="192">
        <f t="shared" si="243"/>
        <v>0</v>
      </c>
      <c r="AJ119" s="192">
        <f t="shared" si="244"/>
        <v>0</v>
      </c>
      <c r="AK119" s="192">
        <f t="shared" si="245"/>
        <v>0</v>
      </c>
      <c r="AL119" s="192">
        <f t="shared" si="246"/>
        <v>0</v>
      </c>
      <c r="AM119" s="192">
        <f t="shared" si="247"/>
        <v>0</v>
      </c>
      <c r="AN119" s="192">
        <f t="shared" si="248"/>
        <v>0</v>
      </c>
      <c r="AO119" s="192">
        <f t="shared" si="249"/>
        <v>0</v>
      </c>
      <c r="AP119" s="192">
        <f t="shared" si="250"/>
        <v>0</v>
      </c>
      <c r="AQ119" s="192">
        <f t="shared" si="251"/>
        <v>0</v>
      </c>
      <c r="AR119" s="192">
        <f t="shared" si="252"/>
        <v>0</v>
      </c>
      <c r="AS119" s="192">
        <f t="shared" si="253"/>
        <v>0</v>
      </c>
      <c r="AT119" s="192">
        <f t="shared" si="254"/>
        <v>0</v>
      </c>
      <c r="AU119" s="192">
        <f t="shared" si="255"/>
        <v>0</v>
      </c>
      <c r="AV119" s="192">
        <f t="shared" si="256"/>
        <v>0</v>
      </c>
      <c r="AW119" s="192">
        <f t="shared" si="257"/>
        <v>0</v>
      </c>
      <c r="AX119" s="192">
        <f t="shared" si="258"/>
        <v>0</v>
      </c>
      <c r="AY119" s="192">
        <f t="shared" si="259"/>
        <v>0</v>
      </c>
      <c r="AZ119" s="192">
        <f t="shared" si="260"/>
        <v>0</v>
      </c>
      <c r="BA119" s="192">
        <f t="shared" si="261"/>
        <v>0</v>
      </c>
      <c r="BB119" s="192">
        <f t="shared" si="262"/>
        <v>0</v>
      </c>
      <c r="BC119" s="192">
        <f t="shared" si="263"/>
        <v>0</v>
      </c>
      <c r="BD119" s="192">
        <f t="shared" si="264"/>
        <v>0</v>
      </c>
      <c r="BE119" s="192">
        <f t="shared" si="265"/>
        <v>0</v>
      </c>
      <c r="BF119" s="192">
        <f t="shared" si="266"/>
        <v>0</v>
      </c>
      <c r="BG119" s="192">
        <f t="shared" si="267"/>
        <v>0</v>
      </c>
      <c r="BH119" s="192">
        <f t="shared" si="268"/>
        <v>0</v>
      </c>
      <c r="BI119" s="192">
        <f t="shared" si="269"/>
        <v>0</v>
      </c>
      <c r="BJ119" s="192">
        <f t="shared" si="270"/>
        <v>0</v>
      </c>
      <c r="BK119" s="192">
        <f t="shared" si="271"/>
        <v>0</v>
      </c>
      <c r="BL119" s="192">
        <f t="shared" si="272"/>
        <v>0</v>
      </c>
      <c r="BM119" s="192">
        <f t="shared" si="273"/>
        <v>0</v>
      </c>
      <c r="BN119" s="192">
        <f t="shared" si="274"/>
        <v>0</v>
      </c>
      <c r="BO119" s="192">
        <f t="shared" si="275"/>
        <v>0</v>
      </c>
      <c r="BP119" s="192">
        <f t="shared" si="276"/>
        <v>0</v>
      </c>
      <c r="BQ119" s="192">
        <f t="shared" si="277"/>
        <v>0</v>
      </c>
      <c r="BR119" s="192">
        <f t="shared" si="278"/>
        <v>0</v>
      </c>
      <c r="BS119" s="192">
        <f t="shared" si="279"/>
        <v>0</v>
      </c>
      <c r="BT119" s="192">
        <f t="shared" si="280"/>
        <v>0</v>
      </c>
      <c r="BU119" s="192">
        <f t="shared" si="281"/>
        <v>0</v>
      </c>
      <c r="BV119" s="192">
        <f t="shared" si="282"/>
        <v>0</v>
      </c>
      <c r="BW119" s="192">
        <f t="shared" si="283"/>
        <v>0</v>
      </c>
      <c r="BX119" s="192">
        <f t="shared" si="284"/>
        <v>0</v>
      </c>
      <c r="BY119" s="192">
        <f t="shared" si="285"/>
        <v>0</v>
      </c>
      <c r="BZ119" s="192">
        <f t="shared" si="286"/>
        <v>0</v>
      </c>
      <c r="CA119" s="192">
        <f t="shared" si="287"/>
        <v>0</v>
      </c>
      <c r="CB119" s="192">
        <f t="shared" si="288"/>
        <v>0</v>
      </c>
      <c r="CC119" s="192">
        <f t="shared" si="289"/>
        <v>0</v>
      </c>
      <c r="CD119" s="192">
        <f t="shared" si="290"/>
        <v>0</v>
      </c>
      <c r="CE119" s="192">
        <f t="shared" si="291"/>
        <v>0</v>
      </c>
      <c r="CF119" s="192">
        <f t="shared" si="292"/>
        <v>0</v>
      </c>
      <c r="CG119" s="192">
        <f t="shared" si="293"/>
        <v>0</v>
      </c>
      <c r="CH119" s="192">
        <f t="shared" si="294"/>
        <v>0</v>
      </c>
      <c r="CI119" s="192">
        <f t="shared" si="295"/>
        <v>0</v>
      </c>
      <c r="CJ119" s="192">
        <f t="shared" si="296"/>
        <v>0</v>
      </c>
      <c r="CK119" s="192">
        <f t="shared" si="297"/>
        <v>0</v>
      </c>
      <c r="CL119" s="192">
        <f t="shared" si="298"/>
        <v>0</v>
      </c>
      <c r="CM119" s="192">
        <f t="shared" si="299"/>
        <v>0</v>
      </c>
      <c r="CN119" s="192">
        <f t="shared" si="300"/>
        <v>0</v>
      </c>
      <c r="CO119" s="192">
        <f t="shared" si="301"/>
        <v>0</v>
      </c>
      <c r="CP119" s="192">
        <f t="shared" si="302"/>
        <v>0</v>
      </c>
      <c r="CQ119" s="192">
        <f t="shared" si="303"/>
        <v>0</v>
      </c>
      <c r="CR119" s="192">
        <f t="shared" si="304"/>
        <v>0</v>
      </c>
      <c r="CS119" s="192">
        <f t="shared" si="305"/>
        <v>0</v>
      </c>
      <c r="CT119" s="192">
        <f t="shared" si="306"/>
        <v>0</v>
      </c>
      <c r="CU119" s="192">
        <f t="shared" si="307"/>
        <v>0</v>
      </c>
      <c r="CV119" s="192">
        <f t="shared" si="308"/>
        <v>0</v>
      </c>
      <c r="CW119" s="192">
        <f t="shared" si="309"/>
        <v>0</v>
      </c>
      <c r="CX119" s="192">
        <f t="shared" si="310"/>
        <v>0</v>
      </c>
      <c r="CY119" s="192">
        <f t="shared" si="311"/>
        <v>0</v>
      </c>
      <c r="CZ119" s="192">
        <f t="shared" si="312"/>
        <v>0</v>
      </c>
      <c r="DA119" s="192">
        <f t="shared" si="313"/>
        <v>0</v>
      </c>
      <c r="DB119" s="192">
        <f t="shared" si="314"/>
        <v>0</v>
      </c>
      <c r="DC119" s="192">
        <f t="shared" si="315"/>
        <v>0</v>
      </c>
      <c r="DD119" s="192">
        <f t="shared" si="316"/>
        <v>0</v>
      </c>
      <c r="DE119" s="192">
        <f t="shared" si="317"/>
        <v>0</v>
      </c>
      <c r="DF119" s="192">
        <f t="shared" si="318"/>
        <v>0</v>
      </c>
      <c r="DG119" s="192">
        <f t="shared" si="319"/>
        <v>0</v>
      </c>
      <c r="DH119" s="192">
        <f t="shared" si="320"/>
        <v>0</v>
      </c>
      <c r="DI119" s="192">
        <f t="shared" si="321"/>
        <v>0</v>
      </c>
      <c r="DJ119" s="192">
        <f t="shared" si="322"/>
        <v>0</v>
      </c>
      <c r="DK119" s="192">
        <f t="shared" si="323"/>
        <v>0</v>
      </c>
      <c r="DL119" s="192">
        <f t="shared" si="324"/>
        <v>0</v>
      </c>
      <c r="DM119" s="192">
        <f t="shared" si="325"/>
        <v>0</v>
      </c>
      <c r="DN119" s="192">
        <f t="shared" si="326"/>
        <v>0</v>
      </c>
      <c r="DO119" s="192">
        <f t="shared" si="327"/>
        <v>0</v>
      </c>
      <c r="DP119" s="192">
        <f t="shared" si="328"/>
        <v>0</v>
      </c>
      <c r="DQ119" s="192">
        <f t="shared" si="329"/>
        <v>0</v>
      </c>
      <c r="DR119" s="192">
        <f t="shared" si="330"/>
        <v>0</v>
      </c>
      <c r="DS119" s="192">
        <f t="shared" si="331"/>
        <v>0</v>
      </c>
      <c r="DT119" s="192">
        <f t="shared" si="332"/>
        <v>0</v>
      </c>
      <c r="DU119" s="192">
        <f t="shared" si="333"/>
        <v>0</v>
      </c>
      <c r="DV119" s="193">
        <f t="shared" si="457"/>
        <v>0</v>
      </c>
      <c r="DW119" s="193">
        <f t="shared" si="458"/>
        <v>0</v>
      </c>
      <c r="DX119" s="193">
        <f t="shared" si="459"/>
        <v>0</v>
      </c>
      <c r="DY119" s="193">
        <f t="shared" si="460"/>
        <v>0</v>
      </c>
      <c r="DZ119" s="193">
        <f t="shared" si="461"/>
        <v>0</v>
      </c>
      <c r="EA119" s="192">
        <f t="shared" si="339"/>
        <v>0</v>
      </c>
      <c r="EB119" s="192">
        <f t="shared" si="340"/>
        <v>0</v>
      </c>
      <c r="EC119" s="192">
        <f t="shared" si="341"/>
        <v>0</v>
      </c>
      <c r="ED119" s="192">
        <f t="shared" si="342"/>
        <v>0</v>
      </c>
      <c r="EE119" s="192">
        <f t="shared" si="343"/>
        <v>0</v>
      </c>
      <c r="EF119" s="192">
        <f t="shared" si="344"/>
        <v>0</v>
      </c>
      <c r="EG119" s="192">
        <f t="shared" si="345"/>
        <v>0</v>
      </c>
      <c r="EH119" s="192">
        <f t="shared" si="346"/>
        <v>0</v>
      </c>
      <c r="EI119" s="192">
        <f t="shared" si="347"/>
        <v>0</v>
      </c>
      <c r="EJ119" s="192">
        <f t="shared" si="348"/>
        <v>0</v>
      </c>
      <c r="EK119" s="192">
        <f t="shared" si="349"/>
        <v>0</v>
      </c>
      <c r="EL119" s="192">
        <f t="shared" si="350"/>
        <v>0</v>
      </c>
      <c r="EM119" s="192">
        <f t="shared" si="351"/>
        <v>0</v>
      </c>
      <c r="EN119" s="192">
        <f t="shared" si="352"/>
        <v>0</v>
      </c>
      <c r="EO119" s="192">
        <f t="shared" si="353"/>
        <v>0</v>
      </c>
      <c r="EP119" s="192">
        <f t="shared" si="354"/>
        <v>0</v>
      </c>
      <c r="EQ119" s="192">
        <f t="shared" si="355"/>
        <v>0</v>
      </c>
      <c r="ER119" s="192">
        <f t="shared" si="356"/>
        <v>0</v>
      </c>
      <c r="ES119" s="192">
        <f t="shared" si="357"/>
        <v>0</v>
      </c>
      <c r="ET119" s="192">
        <f t="shared" si="358"/>
        <v>0</v>
      </c>
      <c r="EU119" s="192">
        <f t="shared" si="359"/>
        <v>0</v>
      </c>
      <c r="EV119" s="192">
        <f t="shared" si="360"/>
        <v>0</v>
      </c>
      <c r="EW119" s="192">
        <f t="shared" si="361"/>
        <v>0</v>
      </c>
      <c r="EX119" s="192">
        <f t="shared" si="362"/>
        <v>0</v>
      </c>
      <c r="EY119" s="192">
        <f t="shared" si="363"/>
        <v>0</v>
      </c>
      <c r="EZ119" s="192">
        <f t="shared" si="364"/>
        <v>0</v>
      </c>
      <c r="FA119" s="192">
        <f t="shared" si="365"/>
        <v>0</v>
      </c>
      <c r="FB119" s="192">
        <f t="shared" si="366"/>
        <v>0</v>
      </c>
      <c r="FC119" s="192">
        <f t="shared" si="367"/>
        <v>0</v>
      </c>
      <c r="FD119" s="192">
        <f t="shared" si="368"/>
        <v>0</v>
      </c>
      <c r="FE119" s="192">
        <f t="shared" si="369"/>
        <v>0</v>
      </c>
      <c r="FF119" s="192">
        <f t="shared" si="370"/>
        <v>0</v>
      </c>
      <c r="FG119" s="192">
        <f t="shared" si="371"/>
        <v>0</v>
      </c>
      <c r="FH119" s="192">
        <f t="shared" si="372"/>
        <v>0</v>
      </c>
      <c r="FI119" s="192">
        <f t="shared" si="373"/>
        <v>0</v>
      </c>
      <c r="FJ119" s="192">
        <f t="shared" si="374"/>
        <v>0</v>
      </c>
      <c r="FK119" s="192">
        <f t="shared" si="375"/>
        <v>0</v>
      </c>
      <c r="FL119" s="192">
        <f t="shared" si="376"/>
        <v>0</v>
      </c>
      <c r="FM119" s="192">
        <f t="shared" si="377"/>
        <v>0</v>
      </c>
      <c r="FN119" s="192">
        <f t="shared" si="378"/>
        <v>0</v>
      </c>
      <c r="FO119" s="192">
        <f t="shared" si="379"/>
        <v>0</v>
      </c>
      <c r="FP119" s="192">
        <f t="shared" si="380"/>
        <v>0</v>
      </c>
      <c r="FQ119" s="192">
        <f t="shared" si="381"/>
        <v>0</v>
      </c>
      <c r="FR119" s="192">
        <f t="shared" si="382"/>
        <v>0</v>
      </c>
      <c r="FS119" s="192">
        <f t="shared" si="383"/>
        <v>0</v>
      </c>
      <c r="FT119" s="192">
        <f t="shared" si="384"/>
        <v>0</v>
      </c>
      <c r="FU119" s="192">
        <f t="shared" si="385"/>
        <v>0</v>
      </c>
      <c r="FV119" s="192">
        <f t="shared" si="386"/>
        <v>0</v>
      </c>
      <c r="FW119" s="192">
        <f t="shared" si="387"/>
        <v>0</v>
      </c>
      <c r="FX119" s="192">
        <f t="shared" si="388"/>
        <v>0</v>
      </c>
      <c r="FY119" s="192">
        <f t="shared" si="389"/>
        <v>0</v>
      </c>
      <c r="FZ119" s="192">
        <f t="shared" si="390"/>
        <v>0</v>
      </c>
      <c r="GA119" s="192">
        <f t="shared" si="391"/>
        <v>0</v>
      </c>
      <c r="GB119" s="192">
        <f t="shared" si="392"/>
        <v>0</v>
      </c>
      <c r="GC119" s="192">
        <f t="shared" si="393"/>
        <v>0</v>
      </c>
      <c r="GD119" s="192">
        <f t="shared" si="394"/>
        <v>0</v>
      </c>
      <c r="GE119" s="192">
        <f t="shared" si="395"/>
        <v>0</v>
      </c>
      <c r="GF119" s="192">
        <f t="shared" si="396"/>
        <v>0</v>
      </c>
      <c r="GG119" s="192">
        <f t="shared" si="397"/>
        <v>0</v>
      </c>
      <c r="GH119" s="192">
        <f t="shared" si="398"/>
        <v>0</v>
      </c>
      <c r="GI119" s="192">
        <f t="shared" si="399"/>
        <v>0</v>
      </c>
      <c r="GJ119" s="192">
        <f t="shared" si="400"/>
        <v>0</v>
      </c>
      <c r="GK119" s="192">
        <f t="shared" si="401"/>
        <v>0</v>
      </c>
      <c r="GL119" s="192">
        <f t="shared" si="402"/>
        <v>0</v>
      </c>
      <c r="GM119" s="192">
        <f t="shared" si="403"/>
        <v>0</v>
      </c>
      <c r="GN119" s="192">
        <f t="shared" si="404"/>
        <v>0</v>
      </c>
      <c r="GO119" s="192">
        <f t="shared" si="405"/>
        <v>0</v>
      </c>
      <c r="GP119" s="192">
        <f t="shared" si="406"/>
        <v>0</v>
      </c>
      <c r="GQ119" s="192">
        <f t="shared" si="407"/>
        <v>0</v>
      </c>
      <c r="GR119" s="192">
        <f t="shared" si="408"/>
        <v>0</v>
      </c>
      <c r="GS119" s="192">
        <f t="shared" si="409"/>
        <v>0</v>
      </c>
      <c r="GT119" s="192">
        <f t="shared" si="410"/>
        <v>0</v>
      </c>
      <c r="GU119" s="192">
        <f t="shared" si="411"/>
        <v>0</v>
      </c>
      <c r="GV119" s="192">
        <f t="shared" si="412"/>
        <v>0</v>
      </c>
      <c r="GW119" s="192">
        <f t="shared" si="413"/>
        <v>0</v>
      </c>
      <c r="GX119" s="192">
        <f t="shared" si="414"/>
        <v>0</v>
      </c>
      <c r="GY119" s="192">
        <f t="shared" si="415"/>
        <v>0</v>
      </c>
      <c r="GZ119" s="192">
        <f t="shared" si="416"/>
        <v>0</v>
      </c>
      <c r="HA119" s="192">
        <f t="shared" si="417"/>
        <v>0</v>
      </c>
      <c r="HB119" s="192">
        <f t="shared" si="418"/>
        <v>0</v>
      </c>
      <c r="HC119" s="192">
        <f t="shared" si="419"/>
        <v>0</v>
      </c>
      <c r="HD119" s="192">
        <f t="shared" si="420"/>
        <v>0</v>
      </c>
      <c r="HE119" s="192">
        <f t="shared" si="421"/>
        <v>0</v>
      </c>
      <c r="HF119" s="192">
        <f t="shared" si="422"/>
        <v>0</v>
      </c>
      <c r="HG119" s="192">
        <f t="shared" si="423"/>
        <v>0</v>
      </c>
      <c r="HH119" s="192">
        <f t="shared" si="424"/>
        <v>0</v>
      </c>
      <c r="HI119" s="192">
        <f t="shared" si="425"/>
        <v>0</v>
      </c>
      <c r="HJ119" s="192">
        <f t="shared" si="426"/>
        <v>0</v>
      </c>
      <c r="HK119" s="192">
        <f t="shared" si="427"/>
        <v>0</v>
      </c>
      <c r="HL119" s="192">
        <f t="shared" si="428"/>
        <v>0</v>
      </c>
      <c r="HM119" s="192">
        <f t="shared" si="429"/>
        <v>0</v>
      </c>
      <c r="HN119" s="194">
        <f t="shared" si="462"/>
        <v>0</v>
      </c>
      <c r="HO119" s="194">
        <f t="shared" si="463"/>
        <v>0</v>
      </c>
      <c r="HP119" s="194">
        <f t="shared" si="464"/>
        <v>0</v>
      </c>
      <c r="HQ119" s="194">
        <f t="shared" si="465"/>
        <v>0</v>
      </c>
      <c r="HR119" s="194">
        <f t="shared" si="466"/>
        <v>0</v>
      </c>
      <c r="HS119" s="195" t="str">
        <f t="shared" si="229"/>
        <v/>
      </c>
      <c r="HT119" s="196">
        <f t="shared" si="467"/>
        <v>0</v>
      </c>
      <c r="HU119" s="196">
        <f t="shared" si="468"/>
        <v>0</v>
      </c>
      <c r="HV119" s="197" t="str">
        <f t="shared" si="232"/>
        <v/>
      </c>
      <c r="HW119" s="197" t="str">
        <f t="shared" si="435"/>
        <v/>
      </c>
      <c r="HX119" s="197" t="str">
        <f t="shared" si="436"/>
        <v/>
      </c>
      <c r="HY119" s="195" t="str">
        <f t="shared" si="233"/>
        <v/>
      </c>
      <c r="HZ119" s="30">
        <f t="shared" si="227"/>
        <v>0</v>
      </c>
      <c r="IA119" s="198">
        <f t="shared" si="234"/>
        <v>0</v>
      </c>
      <c r="IB119" s="195"/>
      <c r="IC119" s="195">
        <f t="shared" si="437"/>
        <v>0</v>
      </c>
      <c r="ID119" s="195">
        <f t="shared" si="235"/>
        <v>0</v>
      </c>
      <c r="IE119" s="195">
        <f t="shared" si="438"/>
        <v>0</v>
      </c>
      <c r="IF119" s="195">
        <f t="shared" si="236"/>
        <v>0</v>
      </c>
      <c r="IG119" s="307">
        <f t="shared" si="237"/>
        <v>0</v>
      </c>
      <c r="IH119" s="307">
        <f t="shared" si="238"/>
        <v>0</v>
      </c>
      <c r="II119" s="44">
        <f t="shared" si="239"/>
        <v>0</v>
      </c>
      <c r="IJ119" s="44">
        <f t="shared" si="439"/>
        <v>0</v>
      </c>
      <c r="IK119" s="44">
        <f t="shared" si="440"/>
        <v>0</v>
      </c>
      <c r="IL119" s="44">
        <f t="shared" si="441"/>
        <v>0</v>
      </c>
      <c r="IM119" s="44">
        <f t="shared" si="442"/>
        <v>0</v>
      </c>
      <c r="IN119" s="44">
        <f t="shared" si="443"/>
        <v>0</v>
      </c>
      <c r="IO119" s="44">
        <f t="shared" si="444"/>
        <v>0</v>
      </c>
    </row>
    <row r="120" spans="1:249" ht="18" customHeight="1">
      <c r="A120" s="188">
        <v>114</v>
      </c>
      <c r="B120" s="326"/>
      <c r="C120" s="289"/>
      <c r="D120" s="199"/>
      <c r="E120" s="189"/>
      <c r="F120" s="189"/>
      <c r="G120" s="190"/>
      <c r="H120" s="190"/>
      <c r="I120" s="272"/>
      <c r="J120" s="207"/>
      <c r="K120" s="214" t="str">
        <f t="shared" si="240"/>
        <v/>
      </c>
      <c r="L120" s="200" t="str">
        <f t="shared" si="241"/>
        <v/>
      </c>
      <c r="M120" s="200" t="str">
        <f t="shared" si="242"/>
        <v/>
      </c>
      <c r="N120" s="209" t="str">
        <f t="shared" si="228"/>
        <v/>
      </c>
      <c r="O120" s="208" t="str">
        <f>IFERROR(IF(D120="","",IF(K120="","",IF(I120="","",IF(F120="F",VLOOKUP(K120,F!A:G,2,0),IF(F120="M",VLOOKUP(K120,M!A:G,2,0),""))))),0)</f>
        <v/>
      </c>
      <c r="P120" s="191" t="str">
        <f>IFERROR(IF(D120="","",IF(K120="","",IF(I120="","",IF(F120="F",VLOOKUP(K120,F!A:G,3,0),IF(F120="M",VLOOKUP(K120,M!A:G,3,0),""))))),0)</f>
        <v/>
      </c>
      <c r="Q120" s="191" t="str">
        <f>IFERROR(IF(D120="","",IF(K120="","",IF(I120="","",IF(F120="F",VLOOKUP(K120,F!A:G,4,0),IF(F120="M",VLOOKUP(K120,M!A:G,4,0),""))))),0)</f>
        <v/>
      </c>
      <c r="R120" s="191" t="str">
        <f>IFERROR(IF(D120="","",IF(K120="","",IF(I120="","",IF(F120="F",VLOOKUP(K120,F!A:G,5,0),IF(F120="M",VLOOKUP(K120,M!A:G,5,0),""))))),0)</f>
        <v/>
      </c>
      <c r="S120" s="191" t="str">
        <f>IFERROR(IF(D120="","",IF(K120="","",IF(I120="","",IF(F120="F",VLOOKUP(K120,F!A:G,6,0),IF(F120="M",VLOOKUP(K120,M!A:G,6,0),""))))),0)</f>
        <v/>
      </c>
      <c r="T120" s="191" t="str">
        <f>IFERROR(IF(D120="","",IF(K120="","",IF(I120="","",IF(F120="F",VLOOKUP(K120,F!A:G,7,0),IF(F120="M",VLOOKUP(K120,M!A:G,7,0),""))))),0)</f>
        <v/>
      </c>
      <c r="U120" s="191" t="str">
        <f>IFERROR(IF(D120="","",IF(K120="","",IF(J120="","",IF(F120="F",VLOOKUP(K120,F!A:M,8,0),IF(F120="M",VLOOKUP(K120,M!A:M,8,0),""))))),0)</f>
        <v/>
      </c>
      <c r="V120" s="191" t="str">
        <f>IFERROR(IF(D120="","",IF(K120="","",IF(J120="","",IF(F120="F",VLOOKUP(K120,F!A:M,9,0),IF(F120="M",VLOOKUP(K120,M!A:M,9,0),""))))),0)</f>
        <v/>
      </c>
      <c r="W120" s="191" t="str">
        <f>IFERROR(IF(D120="","",IF(K120="","",IF(J120="","",IF(F120="F",VLOOKUP(K120,F!A:M,10,0),IF(F120="M",VLOOKUP(K120,M!A:M,10,0),""))))),0)</f>
        <v/>
      </c>
      <c r="X120" s="191" t="str">
        <f>IFERROR(IF(D120="","",IF(K120="","",IF(J120="","",IF(F120="F",VLOOKUP(K120,F!A:M,11,0),IF(F120="M",VLOOKUP(K120,M!A:M,11,0),""))))),0)</f>
        <v/>
      </c>
      <c r="Y120" s="191" t="str">
        <f>IFERROR(IF(D120="","",IF(K120="","",IF(J120="","",IF(F120="F",VLOOKUP(K120,F!A:M,12,0),IF(F120="M",VLOOKUP(K120,M!A:M,12,0),""))))),0)</f>
        <v/>
      </c>
      <c r="Z120" s="191" t="str">
        <f>IFERROR(IF(D120="","",IF(K120="","",IF(J120="","",IF(F120="F",VLOOKUP(K120,F!A:M,13,0),IF(F120="M",VLOOKUP(K120,M!A:M,13,0),""))))),0)</f>
        <v/>
      </c>
      <c r="AA120" s="191" t="str">
        <f>IFERROR(IF(D120="","",IF(F120="","",IF(J120="","",IF(K120="","",IF(AND(K120&gt;23,K120&lt;=60),IF(F120="F",VLOOKUP(MROUND(HZ120,0.5),'F-Weight for Length'!K:S,2,0),VLOOKUP(MROUND(HZ120,0.5),'M-Weight for Length'!K:S,2,0)),IF(K120&gt;60,IF(F120="F",VLOOKUP(K120,'F-Weight for Length'!U:AC,2,0),VLOOKUP(K120,'M-Weight for Length'!U:AC,2,0)),IF(F120="F",VLOOKUP(MROUND(HZ120,0.5),'F-Weight for Length'!A:I,2,0),VLOOKUP(MROUND(HZ120,0.5),'M-Weight for Length'!A:I,2,0)))))))),0)</f>
        <v/>
      </c>
      <c r="AB120" s="191" t="str">
        <f>IFERROR(IF(D120="","",IF(F120="","",IF(J120="","",IF(K120="","",IF(AND(K120&gt;23,K120&lt;=60),IF(F120="F",VLOOKUP(MROUND(HZ120,0.5),'F-Weight for Length'!K:S,3,0),VLOOKUP(MROUND(HZ120,0.5),'M-Weight for Length'!K:S,3,0)),IF(K120&gt;60,IF(F120="F",VLOOKUP(K120,'F-Weight for Length'!U:AC,3,0),VLOOKUP(K120,'M-Weight for Length'!U:AC,3,0)),IF(F120="F",VLOOKUP(MROUND(HZ120,0.5),'F-Weight for Length'!A:I,3,0),VLOOKUP(MROUND(HZ120,0.5),'M-Weight for Length'!A:I,3,0)))))))),0)</f>
        <v/>
      </c>
      <c r="AC120" s="191" t="str">
        <f>IFERROR(IF(D120="","",IF(F120="","",IF(J120="","",IF(K120="","",IF(AND(K120&gt;23,K120&lt;=60),IF(F120="F",VLOOKUP(MROUND(HZ120,0.5),'F-Weight for Length'!K:S,4,0),VLOOKUP(MROUND(HZ120,0.5),'M-Weight for Length'!K:S,4,0)),IF(K120&gt;60,IF(F120="F",VLOOKUP(K120,'F-Weight for Length'!U:AC,4,0),VLOOKUP(K120,'M-Weight for Length'!U:AC,4,0)),IF(F120="F",VLOOKUP(MROUND(HZ120,0.5),'F-Weight for Length'!A:I,4,0),VLOOKUP(MROUND(HZ120,0.5),'M-Weight for Length'!A:I,4,0)))))))),0)</f>
        <v/>
      </c>
      <c r="AD120" s="191" t="str">
        <f>IFERROR(IF(D120="","",IF(F120="","",IF(J120="","",IF(K120="","",IF(AND(K120&gt;23,K120&lt;=60),IF(F120="F",VLOOKUP(MROUND(HZ120,0.5),'F-Weight for Length'!K:S,5,0),VLOOKUP(MROUND(HZ120,0.5),'M-Weight for Length'!K:S,5,0)),IF(K120&gt;60,IF(F120="F",VLOOKUP(K120,'F-Weight for Length'!U:AC,5,0),VLOOKUP(K120,'M-Weight for Length'!U:AC,5,0)),IF(F120="F",VLOOKUP(MROUND(HZ120,0.5),'F-Weight for Length'!A:I,5,0),VLOOKUP(MROUND(HZ120,0.5),'M-Weight for Length'!A:I,5,0)))))))),0)</f>
        <v/>
      </c>
      <c r="AE120" s="191" t="str">
        <f>IFERROR(IF(D120="","",IF(F120="","",IF(J120="","",IF(K120="","",IF(AND(K120&gt;23,K120&lt;=60),IF(F120="F",VLOOKUP(MROUND(HZ120,0.5),'F-Weight for Length'!K:S,6,0),VLOOKUP(MROUND(HZ120,0.5),'M-Weight for Length'!K:S,6,0)),IF(K120&gt;60,IF(F120="F",VLOOKUP(K120,'F-Weight for Length'!U:AC,6,0),VLOOKUP(K120,'M-Weight for Length'!U:AC,6,0)),IF(F120="F",VLOOKUP(MROUND(HZ120,0.5),'F-Weight for Length'!A:I,6,0),VLOOKUP(MROUND(HZ120,0.5),'M-Weight for Length'!A:I,6,0)))))))),0)</f>
        <v/>
      </c>
      <c r="AF120" s="191" t="str">
        <f>IFERROR(IF(D120="","",IF(F120="","",IF(J120="","",IF(K120="","",IF(AND(K120&gt;23,K120&lt;=60),IF(F120="F",VLOOKUP(MROUND(HZ120,0.5),'F-Weight for Length'!K:S,7,0),VLOOKUP(MROUND(HZ120,0.5),'M-Weight for Length'!K:S,7,0)),IF(K120&gt;60,IF(F120="F",VLOOKUP(K120,'F-Weight for Length'!U:AC,7,0),VLOOKUP(K120,'M-Weight for Length'!U:AC,7,0)),IF(F120="F",VLOOKUP(MROUND(HZ120,0.5),'F-Weight for Length'!A:I,7,0),VLOOKUP(MROUND(HZ120,0.5),'M-Weight for Length'!A:I,7,0)))))))),0)</f>
        <v/>
      </c>
      <c r="AG120" s="191" t="str">
        <f>IFERROR(IF(D120="","",IF(F120="","",IF(J120="","",IF(K120="","",IF(AND(K120&gt;23,K120&lt;=60),IF(F120="F",VLOOKUP(MROUND(HZ120,0.5),'F-Weight for Length'!K:S,8,0),VLOOKUP(MROUND(HZ120,0.5),'M-Weight for Length'!K:S,8,0)),IF(K120&gt;60,IF(F120="F",VLOOKUP(K120,'F-Weight for Length'!U:AC,8,0),VLOOKUP(K120,'M-Weight for Length'!U:AC,8,0)),IF(F120="F",VLOOKUP(MROUND(HZ120,0.5),'F-Weight for Length'!A:I,8,0),VLOOKUP(MROUND(HZ120,0.5),'M-Weight for Length'!A:I,8,0)))))))),0)</f>
        <v/>
      </c>
      <c r="AH120" s="191" t="str">
        <f>IFERROR(IF(D120="","",IF(F120="","",IF(J120="","",IF(K120="","",IF(AND(K120&gt;23,K120&lt;=60),IF(F120="F",VLOOKUP(MROUND(HZ120,0.5),'F-Weight for Length'!K:S,9,0),VLOOKUP(MROUND(HZ120,0.5),'M-Weight for Length'!K:S,9,0)),IF(K120&gt;60,IF(F120="F",VLOOKUP(K120,'F-Weight for Length'!U:AC,9,0),VLOOKUP(K120,'M-Weight for Length'!U:AC,9,0)),IF(F120="F",VLOOKUP(MROUND(HZ120,0.5),'F-Weight for Length'!A:I,9,0),VLOOKUP(MROUND(HZ120,0.5),'M-Weight for Length'!A:I,9,0)))))))),0)</f>
        <v/>
      </c>
      <c r="AI120" s="192">
        <f t="shared" si="243"/>
        <v>0</v>
      </c>
      <c r="AJ120" s="192">
        <f t="shared" si="244"/>
        <v>0</v>
      </c>
      <c r="AK120" s="192">
        <f t="shared" si="245"/>
        <v>0</v>
      </c>
      <c r="AL120" s="192">
        <f t="shared" si="246"/>
        <v>0</v>
      </c>
      <c r="AM120" s="192">
        <f t="shared" si="247"/>
        <v>0</v>
      </c>
      <c r="AN120" s="192">
        <f t="shared" si="248"/>
        <v>0</v>
      </c>
      <c r="AO120" s="192">
        <f t="shared" si="249"/>
        <v>0</v>
      </c>
      <c r="AP120" s="192">
        <f t="shared" si="250"/>
        <v>0</v>
      </c>
      <c r="AQ120" s="192">
        <f t="shared" si="251"/>
        <v>0</v>
      </c>
      <c r="AR120" s="192">
        <f t="shared" si="252"/>
        <v>0</v>
      </c>
      <c r="AS120" s="192">
        <f t="shared" si="253"/>
        <v>0</v>
      </c>
      <c r="AT120" s="192">
        <f t="shared" si="254"/>
        <v>0</v>
      </c>
      <c r="AU120" s="192">
        <f t="shared" si="255"/>
        <v>0</v>
      </c>
      <c r="AV120" s="192">
        <f t="shared" si="256"/>
        <v>0</v>
      </c>
      <c r="AW120" s="192">
        <f t="shared" si="257"/>
        <v>0</v>
      </c>
      <c r="AX120" s="192">
        <f t="shared" si="258"/>
        <v>0</v>
      </c>
      <c r="AY120" s="192">
        <f t="shared" si="259"/>
        <v>0</v>
      </c>
      <c r="AZ120" s="192">
        <f t="shared" si="260"/>
        <v>0</v>
      </c>
      <c r="BA120" s="192">
        <f t="shared" si="261"/>
        <v>0</v>
      </c>
      <c r="BB120" s="192">
        <f t="shared" si="262"/>
        <v>0</v>
      </c>
      <c r="BC120" s="192">
        <f t="shared" si="263"/>
        <v>0</v>
      </c>
      <c r="BD120" s="192">
        <f t="shared" si="264"/>
        <v>0</v>
      </c>
      <c r="BE120" s="192">
        <f t="shared" si="265"/>
        <v>0</v>
      </c>
      <c r="BF120" s="192">
        <f t="shared" si="266"/>
        <v>0</v>
      </c>
      <c r="BG120" s="192">
        <f t="shared" si="267"/>
        <v>0</v>
      </c>
      <c r="BH120" s="192">
        <f t="shared" si="268"/>
        <v>0</v>
      </c>
      <c r="BI120" s="192">
        <f t="shared" si="269"/>
        <v>0</v>
      </c>
      <c r="BJ120" s="192">
        <f t="shared" si="270"/>
        <v>0</v>
      </c>
      <c r="BK120" s="192">
        <f t="shared" si="271"/>
        <v>0</v>
      </c>
      <c r="BL120" s="192">
        <f t="shared" si="272"/>
        <v>0</v>
      </c>
      <c r="BM120" s="192">
        <f t="shared" si="273"/>
        <v>0</v>
      </c>
      <c r="BN120" s="192">
        <f t="shared" si="274"/>
        <v>0</v>
      </c>
      <c r="BO120" s="192">
        <f t="shared" si="275"/>
        <v>0</v>
      </c>
      <c r="BP120" s="192">
        <f t="shared" si="276"/>
        <v>0</v>
      </c>
      <c r="BQ120" s="192">
        <f t="shared" si="277"/>
        <v>0</v>
      </c>
      <c r="BR120" s="192">
        <f t="shared" si="278"/>
        <v>0</v>
      </c>
      <c r="BS120" s="192">
        <f t="shared" si="279"/>
        <v>0</v>
      </c>
      <c r="BT120" s="192">
        <f t="shared" si="280"/>
        <v>0</v>
      </c>
      <c r="BU120" s="192">
        <f t="shared" si="281"/>
        <v>0</v>
      </c>
      <c r="BV120" s="192">
        <f t="shared" si="282"/>
        <v>0</v>
      </c>
      <c r="BW120" s="192">
        <f t="shared" si="283"/>
        <v>0</v>
      </c>
      <c r="BX120" s="192">
        <f t="shared" si="284"/>
        <v>0</v>
      </c>
      <c r="BY120" s="192">
        <f t="shared" si="285"/>
        <v>0</v>
      </c>
      <c r="BZ120" s="192">
        <f t="shared" si="286"/>
        <v>0</v>
      </c>
      <c r="CA120" s="192">
        <f t="shared" si="287"/>
        <v>0</v>
      </c>
      <c r="CB120" s="192">
        <f t="shared" si="288"/>
        <v>0</v>
      </c>
      <c r="CC120" s="192">
        <f t="shared" si="289"/>
        <v>0</v>
      </c>
      <c r="CD120" s="192">
        <f t="shared" si="290"/>
        <v>0</v>
      </c>
      <c r="CE120" s="192">
        <f t="shared" si="291"/>
        <v>0</v>
      </c>
      <c r="CF120" s="192">
        <f t="shared" si="292"/>
        <v>0</v>
      </c>
      <c r="CG120" s="192">
        <f t="shared" si="293"/>
        <v>0</v>
      </c>
      <c r="CH120" s="192">
        <f t="shared" si="294"/>
        <v>0</v>
      </c>
      <c r="CI120" s="192">
        <f t="shared" si="295"/>
        <v>0</v>
      </c>
      <c r="CJ120" s="192">
        <f t="shared" si="296"/>
        <v>0</v>
      </c>
      <c r="CK120" s="192">
        <f t="shared" si="297"/>
        <v>0</v>
      </c>
      <c r="CL120" s="192">
        <f t="shared" si="298"/>
        <v>0</v>
      </c>
      <c r="CM120" s="192">
        <f t="shared" si="299"/>
        <v>0</v>
      </c>
      <c r="CN120" s="192">
        <f t="shared" si="300"/>
        <v>0</v>
      </c>
      <c r="CO120" s="192">
        <f t="shared" si="301"/>
        <v>0</v>
      </c>
      <c r="CP120" s="192">
        <f t="shared" si="302"/>
        <v>0</v>
      </c>
      <c r="CQ120" s="192">
        <f t="shared" si="303"/>
        <v>0</v>
      </c>
      <c r="CR120" s="192">
        <f t="shared" si="304"/>
        <v>0</v>
      </c>
      <c r="CS120" s="192">
        <f t="shared" si="305"/>
        <v>0</v>
      </c>
      <c r="CT120" s="192">
        <f t="shared" si="306"/>
        <v>0</v>
      </c>
      <c r="CU120" s="192">
        <f t="shared" si="307"/>
        <v>0</v>
      </c>
      <c r="CV120" s="192">
        <f t="shared" si="308"/>
        <v>0</v>
      </c>
      <c r="CW120" s="192">
        <f t="shared" si="309"/>
        <v>0</v>
      </c>
      <c r="CX120" s="192">
        <f t="shared" si="310"/>
        <v>0</v>
      </c>
      <c r="CY120" s="192">
        <f t="shared" si="311"/>
        <v>0</v>
      </c>
      <c r="CZ120" s="192">
        <f t="shared" si="312"/>
        <v>0</v>
      </c>
      <c r="DA120" s="192">
        <f t="shared" si="313"/>
        <v>0</v>
      </c>
      <c r="DB120" s="192">
        <f t="shared" si="314"/>
        <v>0</v>
      </c>
      <c r="DC120" s="192">
        <f t="shared" si="315"/>
        <v>0</v>
      </c>
      <c r="DD120" s="192">
        <f t="shared" si="316"/>
        <v>0</v>
      </c>
      <c r="DE120" s="192">
        <f t="shared" si="317"/>
        <v>0</v>
      </c>
      <c r="DF120" s="192">
        <f t="shared" si="318"/>
        <v>0</v>
      </c>
      <c r="DG120" s="192">
        <f t="shared" si="319"/>
        <v>0</v>
      </c>
      <c r="DH120" s="192">
        <f t="shared" si="320"/>
        <v>0</v>
      </c>
      <c r="DI120" s="192">
        <f t="shared" si="321"/>
        <v>0</v>
      </c>
      <c r="DJ120" s="192">
        <f t="shared" si="322"/>
        <v>0</v>
      </c>
      <c r="DK120" s="192">
        <f t="shared" si="323"/>
        <v>0</v>
      </c>
      <c r="DL120" s="192">
        <f t="shared" si="324"/>
        <v>0</v>
      </c>
      <c r="DM120" s="192">
        <f t="shared" si="325"/>
        <v>0</v>
      </c>
      <c r="DN120" s="192">
        <f t="shared" si="326"/>
        <v>0</v>
      </c>
      <c r="DO120" s="192">
        <f t="shared" si="327"/>
        <v>0</v>
      </c>
      <c r="DP120" s="192">
        <f t="shared" si="328"/>
        <v>0</v>
      </c>
      <c r="DQ120" s="192">
        <f t="shared" si="329"/>
        <v>0</v>
      </c>
      <c r="DR120" s="192">
        <f t="shared" si="330"/>
        <v>0</v>
      </c>
      <c r="DS120" s="192">
        <f t="shared" si="331"/>
        <v>0</v>
      </c>
      <c r="DT120" s="192">
        <f t="shared" si="332"/>
        <v>0</v>
      </c>
      <c r="DU120" s="192">
        <f t="shared" si="333"/>
        <v>0</v>
      </c>
      <c r="DV120" s="193">
        <f t="shared" si="457"/>
        <v>0</v>
      </c>
      <c r="DW120" s="193">
        <f t="shared" si="458"/>
        <v>0</v>
      </c>
      <c r="DX120" s="193">
        <f t="shared" si="459"/>
        <v>0</v>
      </c>
      <c r="DY120" s="193">
        <f t="shared" si="460"/>
        <v>0</v>
      </c>
      <c r="DZ120" s="193">
        <f t="shared" si="461"/>
        <v>0</v>
      </c>
      <c r="EA120" s="192">
        <f t="shared" si="339"/>
        <v>0</v>
      </c>
      <c r="EB120" s="192">
        <f t="shared" si="340"/>
        <v>0</v>
      </c>
      <c r="EC120" s="192">
        <f t="shared" si="341"/>
        <v>0</v>
      </c>
      <c r="ED120" s="192">
        <f t="shared" si="342"/>
        <v>0</v>
      </c>
      <c r="EE120" s="192">
        <f t="shared" si="343"/>
        <v>0</v>
      </c>
      <c r="EF120" s="192">
        <f t="shared" si="344"/>
        <v>0</v>
      </c>
      <c r="EG120" s="192">
        <f t="shared" si="345"/>
        <v>0</v>
      </c>
      <c r="EH120" s="192">
        <f t="shared" si="346"/>
        <v>0</v>
      </c>
      <c r="EI120" s="192">
        <f t="shared" si="347"/>
        <v>0</v>
      </c>
      <c r="EJ120" s="192">
        <f t="shared" si="348"/>
        <v>0</v>
      </c>
      <c r="EK120" s="192">
        <f t="shared" si="349"/>
        <v>0</v>
      </c>
      <c r="EL120" s="192">
        <f t="shared" si="350"/>
        <v>0</v>
      </c>
      <c r="EM120" s="192">
        <f t="shared" si="351"/>
        <v>0</v>
      </c>
      <c r="EN120" s="192">
        <f t="shared" si="352"/>
        <v>0</v>
      </c>
      <c r="EO120" s="192">
        <f t="shared" si="353"/>
        <v>0</v>
      </c>
      <c r="EP120" s="192">
        <f t="shared" si="354"/>
        <v>0</v>
      </c>
      <c r="EQ120" s="192">
        <f t="shared" si="355"/>
        <v>0</v>
      </c>
      <c r="ER120" s="192">
        <f t="shared" si="356"/>
        <v>0</v>
      </c>
      <c r="ES120" s="192">
        <f t="shared" si="357"/>
        <v>0</v>
      </c>
      <c r="ET120" s="192">
        <f t="shared" si="358"/>
        <v>0</v>
      </c>
      <c r="EU120" s="192">
        <f t="shared" si="359"/>
        <v>0</v>
      </c>
      <c r="EV120" s="192">
        <f t="shared" si="360"/>
        <v>0</v>
      </c>
      <c r="EW120" s="192">
        <f t="shared" si="361"/>
        <v>0</v>
      </c>
      <c r="EX120" s="192">
        <f t="shared" si="362"/>
        <v>0</v>
      </c>
      <c r="EY120" s="192">
        <f t="shared" si="363"/>
        <v>0</v>
      </c>
      <c r="EZ120" s="192">
        <f t="shared" si="364"/>
        <v>0</v>
      </c>
      <c r="FA120" s="192">
        <f t="shared" si="365"/>
        <v>0</v>
      </c>
      <c r="FB120" s="192">
        <f t="shared" si="366"/>
        <v>0</v>
      </c>
      <c r="FC120" s="192">
        <f t="shared" si="367"/>
        <v>0</v>
      </c>
      <c r="FD120" s="192">
        <f t="shared" si="368"/>
        <v>0</v>
      </c>
      <c r="FE120" s="192">
        <f t="shared" si="369"/>
        <v>0</v>
      </c>
      <c r="FF120" s="192">
        <f t="shared" si="370"/>
        <v>0</v>
      </c>
      <c r="FG120" s="192">
        <f t="shared" si="371"/>
        <v>0</v>
      </c>
      <c r="FH120" s="192">
        <f t="shared" si="372"/>
        <v>0</v>
      </c>
      <c r="FI120" s="192">
        <f t="shared" si="373"/>
        <v>0</v>
      </c>
      <c r="FJ120" s="192">
        <f t="shared" si="374"/>
        <v>0</v>
      </c>
      <c r="FK120" s="192">
        <f t="shared" si="375"/>
        <v>0</v>
      </c>
      <c r="FL120" s="192">
        <f t="shared" si="376"/>
        <v>0</v>
      </c>
      <c r="FM120" s="192">
        <f t="shared" si="377"/>
        <v>0</v>
      </c>
      <c r="FN120" s="192">
        <f t="shared" si="378"/>
        <v>0</v>
      </c>
      <c r="FO120" s="192">
        <f t="shared" si="379"/>
        <v>0</v>
      </c>
      <c r="FP120" s="192">
        <f t="shared" si="380"/>
        <v>0</v>
      </c>
      <c r="FQ120" s="192">
        <f t="shared" si="381"/>
        <v>0</v>
      </c>
      <c r="FR120" s="192">
        <f t="shared" si="382"/>
        <v>0</v>
      </c>
      <c r="FS120" s="192">
        <f t="shared" si="383"/>
        <v>0</v>
      </c>
      <c r="FT120" s="192">
        <f t="shared" si="384"/>
        <v>0</v>
      </c>
      <c r="FU120" s="192">
        <f t="shared" si="385"/>
        <v>0</v>
      </c>
      <c r="FV120" s="192">
        <f t="shared" si="386"/>
        <v>0</v>
      </c>
      <c r="FW120" s="192">
        <f t="shared" si="387"/>
        <v>0</v>
      </c>
      <c r="FX120" s="192">
        <f t="shared" si="388"/>
        <v>0</v>
      </c>
      <c r="FY120" s="192">
        <f t="shared" si="389"/>
        <v>0</v>
      </c>
      <c r="FZ120" s="192">
        <f t="shared" si="390"/>
        <v>0</v>
      </c>
      <c r="GA120" s="192">
        <f t="shared" si="391"/>
        <v>0</v>
      </c>
      <c r="GB120" s="192">
        <f t="shared" si="392"/>
        <v>0</v>
      </c>
      <c r="GC120" s="192">
        <f t="shared" si="393"/>
        <v>0</v>
      </c>
      <c r="GD120" s="192">
        <f t="shared" si="394"/>
        <v>0</v>
      </c>
      <c r="GE120" s="192">
        <f t="shared" si="395"/>
        <v>0</v>
      </c>
      <c r="GF120" s="192">
        <f t="shared" si="396"/>
        <v>0</v>
      </c>
      <c r="GG120" s="192">
        <f t="shared" si="397"/>
        <v>0</v>
      </c>
      <c r="GH120" s="192">
        <f t="shared" si="398"/>
        <v>0</v>
      </c>
      <c r="GI120" s="192">
        <f t="shared" si="399"/>
        <v>0</v>
      </c>
      <c r="GJ120" s="192">
        <f t="shared" si="400"/>
        <v>0</v>
      </c>
      <c r="GK120" s="192">
        <f t="shared" si="401"/>
        <v>0</v>
      </c>
      <c r="GL120" s="192">
        <f t="shared" si="402"/>
        <v>0</v>
      </c>
      <c r="GM120" s="192">
        <f t="shared" si="403"/>
        <v>0</v>
      </c>
      <c r="GN120" s="192">
        <f t="shared" si="404"/>
        <v>0</v>
      </c>
      <c r="GO120" s="192">
        <f t="shared" si="405"/>
        <v>0</v>
      </c>
      <c r="GP120" s="192">
        <f t="shared" si="406"/>
        <v>0</v>
      </c>
      <c r="GQ120" s="192">
        <f t="shared" si="407"/>
        <v>0</v>
      </c>
      <c r="GR120" s="192">
        <f t="shared" si="408"/>
        <v>0</v>
      </c>
      <c r="GS120" s="192">
        <f t="shared" si="409"/>
        <v>0</v>
      </c>
      <c r="GT120" s="192">
        <f t="shared" si="410"/>
        <v>0</v>
      </c>
      <c r="GU120" s="192">
        <f t="shared" si="411"/>
        <v>0</v>
      </c>
      <c r="GV120" s="192">
        <f t="shared" si="412"/>
        <v>0</v>
      </c>
      <c r="GW120" s="192">
        <f t="shared" si="413"/>
        <v>0</v>
      </c>
      <c r="GX120" s="192">
        <f t="shared" si="414"/>
        <v>0</v>
      </c>
      <c r="GY120" s="192">
        <f t="shared" si="415"/>
        <v>0</v>
      </c>
      <c r="GZ120" s="192">
        <f t="shared" si="416"/>
        <v>0</v>
      </c>
      <c r="HA120" s="192">
        <f t="shared" si="417"/>
        <v>0</v>
      </c>
      <c r="HB120" s="192">
        <f t="shared" si="418"/>
        <v>0</v>
      </c>
      <c r="HC120" s="192">
        <f t="shared" si="419"/>
        <v>0</v>
      </c>
      <c r="HD120" s="192">
        <f t="shared" si="420"/>
        <v>0</v>
      </c>
      <c r="HE120" s="192">
        <f t="shared" si="421"/>
        <v>0</v>
      </c>
      <c r="HF120" s="192">
        <f t="shared" si="422"/>
        <v>0</v>
      </c>
      <c r="HG120" s="192">
        <f t="shared" si="423"/>
        <v>0</v>
      </c>
      <c r="HH120" s="192">
        <f t="shared" si="424"/>
        <v>0</v>
      </c>
      <c r="HI120" s="192">
        <f t="shared" si="425"/>
        <v>0</v>
      </c>
      <c r="HJ120" s="192">
        <f t="shared" si="426"/>
        <v>0</v>
      </c>
      <c r="HK120" s="192">
        <f t="shared" si="427"/>
        <v>0</v>
      </c>
      <c r="HL120" s="192">
        <f t="shared" si="428"/>
        <v>0</v>
      </c>
      <c r="HM120" s="192">
        <f t="shared" si="429"/>
        <v>0</v>
      </c>
      <c r="HN120" s="194">
        <f t="shared" si="462"/>
        <v>0</v>
      </c>
      <c r="HO120" s="194">
        <f t="shared" si="463"/>
        <v>0</v>
      </c>
      <c r="HP120" s="194">
        <f t="shared" si="464"/>
        <v>0</v>
      </c>
      <c r="HQ120" s="194">
        <f t="shared" si="465"/>
        <v>0</v>
      </c>
      <c r="HR120" s="194">
        <f t="shared" si="466"/>
        <v>0</v>
      </c>
      <c r="HS120" s="195" t="str">
        <f t="shared" si="229"/>
        <v/>
      </c>
      <c r="HT120" s="196">
        <f t="shared" si="467"/>
        <v>0</v>
      </c>
      <c r="HU120" s="196">
        <f t="shared" si="468"/>
        <v>0</v>
      </c>
      <c r="HV120" s="197" t="str">
        <f t="shared" si="232"/>
        <v/>
      </c>
      <c r="HW120" s="197" t="str">
        <f t="shared" si="435"/>
        <v/>
      </c>
      <c r="HX120" s="197" t="str">
        <f t="shared" si="436"/>
        <v/>
      </c>
      <c r="HY120" s="195" t="str">
        <f t="shared" si="233"/>
        <v/>
      </c>
      <c r="HZ120" s="30">
        <f t="shared" si="227"/>
        <v>0</v>
      </c>
      <c r="IA120" s="198">
        <f t="shared" si="234"/>
        <v>0</v>
      </c>
      <c r="IB120" s="195"/>
      <c r="IC120" s="195">
        <f t="shared" si="437"/>
        <v>0</v>
      </c>
      <c r="ID120" s="195">
        <f t="shared" si="235"/>
        <v>0</v>
      </c>
      <c r="IE120" s="195">
        <f t="shared" si="438"/>
        <v>0</v>
      </c>
      <c r="IF120" s="195">
        <f t="shared" si="236"/>
        <v>0</v>
      </c>
      <c r="IG120" s="307">
        <f t="shared" si="237"/>
        <v>0</v>
      </c>
      <c r="IH120" s="307">
        <f t="shared" si="238"/>
        <v>0</v>
      </c>
      <c r="II120" s="44">
        <f t="shared" si="239"/>
        <v>0</v>
      </c>
      <c r="IJ120" s="44">
        <f t="shared" si="439"/>
        <v>0</v>
      </c>
      <c r="IK120" s="44">
        <f t="shared" si="440"/>
        <v>0</v>
      </c>
      <c r="IL120" s="44">
        <f t="shared" si="441"/>
        <v>0</v>
      </c>
      <c r="IM120" s="44">
        <f t="shared" si="442"/>
        <v>0</v>
      </c>
      <c r="IN120" s="44">
        <f t="shared" si="443"/>
        <v>0</v>
      </c>
      <c r="IO120" s="44">
        <f t="shared" si="444"/>
        <v>0</v>
      </c>
    </row>
    <row r="121" spans="1:249" ht="18" customHeight="1">
      <c r="A121" s="188">
        <v>115</v>
      </c>
      <c r="B121" s="326"/>
      <c r="C121" s="289"/>
      <c r="D121" s="199"/>
      <c r="E121" s="189"/>
      <c r="F121" s="189"/>
      <c r="G121" s="190"/>
      <c r="H121" s="190"/>
      <c r="I121" s="272"/>
      <c r="J121" s="207"/>
      <c r="K121" s="214" t="str">
        <f t="shared" si="240"/>
        <v/>
      </c>
      <c r="L121" s="200" t="str">
        <f t="shared" si="241"/>
        <v/>
      </c>
      <c r="M121" s="200" t="str">
        <f t="shared" si="242"/>
        <v/>
      </c>
      <c r="N121" s="209" t="str">
        <f t="shared" si="228"/>
        <v/>
      </c>
      <c r="O121" s="208" t="str">
        <f>IFERROR(IF(D121="","",IF(K121="","",IF(I121="","",IF(F121="F",VLOOKUP(K121,F!A:G,2,0),IF(F121="M",VLOOKUP(K121,M!A:G,2,0),""))))),0)</f>
        <v/>
      </c>
      <c r="P121" s="191" t="str">
        <f>IFERROR(IF(D121="","",IF(K121="","",IF(I121="","",IF(F121="F",VLOOKUP(K121,F!A:G,3,0),IF(F121="M",VLOOKUP(K121,M!A:G,3,0),""))))),0)</f>
        <v/>
      </c>
      <c r="Q121" s="191" t="str">
        <f>IFERROR(IF(D121="","",IF(K121="","",IF(I121="","",IF(F121="F",VLOOKUP(K121,F!A:G,4,0),IF(F121="M",VLOOKUP(K121,M!A:G,4,0),""))))),0)</f>
        <v/>
      </c>
      <c r="R121" s="191" t="str">
        <f>IFERROR(IF(D121="","",IF(K121="","",IF(I121="","",IF(F121="F",VLOOKUP(K121,F!A:G,5,0),IF(F121="M",VLOOKUP(K121,M!A:G,5,0),""))))),0)</f>
        <v/>
      </c>
      <c r="S121" s="191" t="str">
        <f>IFERROR(IF(D121="","",IF(K121="","",IF(I121="","",IF(F121="F",VLOOKUP(K121,F!A:G,6,0),IF(F121="M",VLOOKUP(K121,M!A:G,6,0),""))))),0)</f>
        <v/>
      </c>
      <c r="T121" s="191" t="str">
        <f>IFERROR(IF(D121="","",IF(K121="","",IF(I121="","",IF(F121="F",VLOOKUP(K121,F!A:G,7,0),IF(F121="M",VLOOKUP(K121,M!A:G,7,0),""))))),0)</f>
        <v/>
      </c>
      <c r="U121" s="191" t="str">
        <f>IFERROR(IF(D121="","",IF(K121="","",IF(J121="","",IF(F121="F",VLOOKUP(K121,F!A:M,8,0),IF(F121="M",VLOOKUP(K121,M!A:M,8,0),""))))),0)</f>
        <v/>
      </c>
      <c r="V121" s="191" t="str">
        <f>IFERROR(IF(D121="","",IF(K121="","",IF(J121="","",IF(F121="F",VLOOKUP(K121,F!A:M,9,0),IF(F121="M",VLOOKUP(K121,M!A:M,9,0),""))))),0)</f>
        <v/>
      </c>
      <c r="W121" s="191" t="str">
        <f>IFERROR(IF(D121="","",IF(K121="","",IF(J121="","",IF(F121="F",VLOOKUP(K121,F!A:M,10,0),IF(F121="M",VLOOKUP(K121,M!A:M,10,0),""))))),0)</f>
        <v/>
      </c>
      <c r="X121" s="191" t="str">
        <f>IFERROR(IF(D121="","",IF(K121="","",IF(J121="","",IF(F121="F",VLOOKUP(K121,F!A:M,11,0),IF(F121="M",VLOOKUP(K121,M!A:M,11,0),""))))),0)</f>
        <v/>
      </c>
      <c r="Y121" s="191" t="str">
        <f>IFERROR(IF(D121="","",IF(K121="","",IF(J121="","",IF(F121="F",VLOOKUP(K121,F!A:M,12,0),IF(F121="M",VLOOKUP(K121,M!A:M,12,0),""))))),0)</f>
        <v/>
      </c>
      <c r="Z121" s="191" t="str">
        <f>IFERROR(IF(D121="","",IF(K121="","",IF(J121="","",IF(F121="F",VLOOKUP(K121,F!A:M,13,0),IF(F121="M",VLOOKUP(K121,M!A:M,13,0),""))))),0)</f>
        <v/>
      </c>
      <c r="AA121" s="191" t="str">
        <f>IFERROR(IF(D121="","",IF(F121="","",IF(J121="","",IF(K121="","",IF(AND(K121&gt;23,K121&lt;=60),IF(F121="F",VLOOKUP(MROUND(HZ121,0.5),'F-Weight for Length'!K:S,2,0),VLOOKUP(MROUND(HZ121,0.5),'M-Weight for Length'!K:S,2,0)),IF(K121&gt;60,IF(F121="F",VLOOKUP(K121,'F-Weight for Length'!U:AC,2,0),VLOOKUP(K121,'M-Weight for Length'!U:AC,2,0)),IF(F121="F",VLOOKUP(MROUND(HZ121,0.5),'F-Weight for Length'!A:I,2,0),VLOOKUP(MROUND(HZ121,0.5),'M-Weight for Length'!A:I,2,0)))))))),0)</f>
        <v/>
      </c>
      <c r="AB121" s="191" t="str">
        <f>IFERROR(IF(D121="","",IF(F121="","",IF(J121="","",IF(K121="","",IF(AND(K121&gt;23,K121&lt;=60),IF(F121="F",VLOOKUP(MROUND(HZ121,0.5),'F-Weight for Length'!K:S,3,0),VLOOKUP(MROUND(HZ121,0.5),'M-Weight for Length'!K:S,3,0)),IF(K121&gt;60,IF(F121="F",VLOOKUP(K121,'F-Weight for Length'!U:AC,3,0),VLOOKUP(K121,'M-Weight for Length'!U:AC,3,0)),IF(F121="F",VLOOKUP(MROUND(HZ121,0.5),'F-Weight for Length'!A:I,3,0),VLOOKUP(MROUND(HZ121,0.5),'M-Weight for Length'!A:I,3,0)))))))),0)</f>
        <v/>
      </c>
      <c r="AC121" s="191" t="str">
        <f>IFERROR(IF(D121="","",IF(F121="","",IF(J121="","",IF(K121="","",IF(AND(K121&gt;23,K121&lt;=60),IF(F121="F",VLOOKUP(MROUND(HZ121,0.5),'F-Weight for Length'!K:S,4,0),VLOOKUP(MROUND(HZ121,0.5),'M-Weight for Length'!K:S,4,0)),IF(K121&gt;60,IF(F121="F",VLOOKUP(K121,'F-Weight for Length'!U:AC,4,0),VLOOKUP(K121,'M-Weight for Length'!U:AC,4,0)),IF(F121="F",VLOOKUP(MROUND(HZ121,0.5),'F-Weight for Length'!A:I,4,0),VLOOKUP(MROUND(HZ121,0.5),'M-Weight for Length'!A:I,4,0)))))))),0)</f>
        <v/>
      </c>
      <c r="AD121" s="191" t="str">
        <f>IFERROR(IF(D121="","",IF(F121="","",IF(J121="","",IF(K121="","",IF(AND(K121&gt;23,K121&lt;=60),IF(F121="F",VLOOKUP(MROUND(HZ121,0.5),'F-Weight for Length'!K:S,5,0),VLOOKUP(MROUND(HZ121,0.5),'M-Weight for Length'!K:S,5,0)),IF(K121&gt;60,IF(F121="F",VLOOKUP(K121,'F-Weight for Length'!U:AC,5,0),VLOOKUP(K121,'M-Weight for Length'!U:AC,5,0)),IF(F121="F",VLOOKUP(MROUND(HZ121,0.5),'F-Weight for Length'!A:I,5,0),VLOOKUP(MROUND(HZ121,0.5),'M-Weight for Length'!A:I,5,0)))))))),0)</f>
        <v/>
      </c>
      <c r="AE121" s="191" t="str">
        <f>IFERROR(IF(D121="","",IF(F121="","",IF(J121="","",IF(K121="","",IF(AND(K121&gt;23,K121&lt;=60),IF(F121="F",VLOOKUP(MROUND(HZ121,0.5),'F-Weight for Length'!K:S,6,0),VLOOKUP(MROUND(HZ121,0.5),'M-Weight for Length'!K:S,6,0)),IF(K121&gt;60,IF(F121="F",VLOOKUP(K121,'F-Weight for Length'!U:AC,6,0),VLOOKUP(K121,'M-Weight for Length'!U:AC,6,0)),IF(F121="F",VLOOKUP(MROUND(HZ121,0.5),'F-Weight for Length'!A:I,6,0),VLOOKUP(MROUND(HZ121,0.5),'M-Weight for Length'!A:I,6,0)))))))),0)</f>
        <v/>
      </c>
      <c r="AF121" s="191" t="str">
        <f>IFERROR(IF(D121="","",IF(F121="","",IF(J121="","",IF(K121="","",IF(AND(K121&gt;23,K121&lt;=60),IF(F121="F",VLOOKUP(MROUND(HZ121,0.5),'F-Weight for Length'!K:S,7,0),VLOOKUP(MROUND(HZ121,0.5),'M-Weight for Length'!K:S,7,0)),IF(K121&gt;60,IF(F121="F",VLOOKUP(K121,'F-Weight for Length'!U:AC,7,0),VLOOKUP(K121,'M-Weight for Length'!U:AC,7,0)),IF(F121="F",VLOOKUP(MROUND(HZ121,0.5),'F-Weight for Length'!A:I,7,0),VLOOKUP(MROUND(HZ121,0.5),'M-Weight for Length'!A:I,7,0)))))))),0)</f>
        <v/>
      </c>
      <c r="AG121" s="191" t="str">
        <f>IFERROR(IF(D121="","",IF(F121="","",IF(J121="","",IF(K121="","",IF(AND(K121&gt;23,K121&lt;=60),IF(F121="F",VLOOKUP(MROUND(HZ121,0.5),'F-Weight for Length'!K:S,8,0),VLOOKUP(MROUND(HZ121,0.5),'M-Weight for Length'!K:S,8,0)),IF(K121&gt;60,IF(F121="F",VLOOKUP(K121,'F-Weight for Length'!U:AC,8,0),VLOOKUP(K121,'M-Weight for Length'!U:AC,8,0)),IF(F121="F",VLOOKUP(MROUND(HZ121,0.5),'F-Weight for Length'!A:I,8,0),VLOOKUP(MROUND(HZ121,0.5),'M-Weight for Length'!A:I,8,0)))))))),0)</f>
        <v/>
      </c>
      <c r="AH121" s="191" t="str">
        <f>IFERROR(IF(D121="","",IF(F121="","",IF(J121="","",IF(K121="","",IF(AND(K121&gt;23,K121&lt;=60),IF(F121="F",VLOOKUP(MROUND(HZ121,0.5),'F-Weight for Length'!K:S,9,0),VLOOKUP(MROUND(HZ121,0.5),'M-Weight for Length'!K:S,9,0)),IF(K121&gt;60,IF(F121="F",VLOOKUP(K121,'F-Weight for Length'!U:AC,9,0),VLOOKUP(K121,'M-Weight for Length'!U:AC,9,0)),IF(F121="F",VLOOKUP(MROUND(HZ121,0.5),'F-Weight for Length'!A:I,9,0),VLOOKUP(MROUND(HZ121,0.5),'M-Weight for Length'!A:I,9,0)))))))),0)</f>
        <v/>
      </c>
      <c r="AI121" s="192">
        <f t="shared" si="243"/>
        <v>0</v>
      </c>
      <c r="AJ121" s="192">
        <f t="shared" si="244"/>
        <v>0</v>
      </c>
      <c r="AK121" s="192">
        <f t="shared" si="245"/>
        <v>0</v>
      </c>
      <c r="AL121" s="192">
        <f t="shared" si="246"/>
        <v>0</v>
      </c>
      <c r="AM121" s="192">
        <f t="shared" si="247"/>
        <v>0</v>
      </c>
      <c r="AN121" s="192">
        <f t="shared" si="248"/>
        <v>0</v>
      </c>
      <c r="AO121" s="192">
        <f t="shared" si="249"/>
        <v>0</v>
      </c>
      <c r="AP121" s="192">
        <f t="shared" si="250"/>
        <v>0</v>
      </c>
      <c r="AQ121" s="192">
        <f t="shared" si="251"/>
        <v>0</v>
      </c>
      <c r="AR121" s="192">
        <f t="shared" si="252"/>
        <v>0</v>
      </c>
      <c r="AS121" s="192">
        <f t="shared" si="253"/>
        <v>0</v>
      </c>
      <c r="AT121" s="192">
        <f t="shared" si="254"/>
        <v>0</v>
      </c>
      <c r="AU121" s="192">
        <f t="shared" si="255"/>
        <v>0</v>
      </c>
      <c r="AV121" s="192">
        <f t="shared" si="256"/>
        <v>0</v>
      </c>
      <c r="AW121" s="192">
        <f t="shared" si="257"/>
        <v>0</v>
      </c>
      <c r="AX121" s="192">
        <f t="shared" si="258"/>
        <v>0</v>
      </c>
      <c r="AY121" s="192">
        <f t="shared" si="259"/>
        <v>0</v>
      </c>
      <c r="AZ121" s="192">
        <f t="shared" si="260"/>
        <v>0</v>
      </c>
      <c r="BA121" s="192">
        <f t="shared" si="261"/>
        <v>0</v>
      </c>
      <c r="BB121" s="192">
        <f t="shared" si="262"/>
        <v>0</v>
      </c>
      <c r="BC121" s="192">
        <f t="shared" si="263"/>
        <v>0</v>
      </c>
      <c r="BD121" s="192">
        <f t="shared" si="264"/>
        <v>0</v>
      </c>
      <c r="BE121" s="192">
        <f t="shared" si="265"/>
        <v>0</v>
      </c>
      <c r="BF121" s="192">
        <f t="shared" si="266"/>
        <v>0</v>
      </c>
      <c r="BG121" s="192">
        <f t="shared" si="267"/>
        <v>0</v>
      </c>
      <c r="BH121" s="192">
        <f t="shared" si="268"/>
        <v>0</v>
      </c>
      <c r="BI121" s="192">
        <f t="shared" si="269"/>
        <v>0</v>
      </c>
      <c r="BJ121" s="192">
        <f t="shared" si="270"/>
        <v>0</v>
      </c>
      <c r="BK121" s="192">
        <f t="shared" si="271"/>
        <v>0</v>
      </c>
      <c r="BL121" s="192">
        <f t="shared" si="272"/>
        <v>0</v>
      </c>
      <c r="BM121" s="192">
        <f t="shared" si="273"/>
        <v>0</v>
      </c>
      <c r="BN121" s="192">
        <f t="shared" si="274"/>
        <v>0</v>
      </c>
      <c r="BO121" s="192">
        <f t="shared" si="275"/>
        <v>0</v>
      </c>
      <c r="BP121" s="192">
        <f t="shared" si="276"/>
        <v>0</v>
      </c>
      <c r="BQ121" s="192">
        <f t="shared" si="277"/>
        <v>0</v>
      </c>
      <c r="BR121" s="192">
        <f t="shared" si="278"/>
        <v>0</v>
      </c>
      <c r="BS121" s="192">
        <f t="shared" si="279"/>
        <v>0</v>
      </c>
      <c r="BT121" s="192">
        <f t="shared" si="280"/>
        <v>0</v>
      </c>
      <c r="BU121" s="192">
        <f t="shared" si="281"/>
        <v>0</v>
      </c>
      <c r="BV121" s="192">
        <f t="shared" si="282"/>
        <v>0</v>
      </c>
      <c r="BW121" s="192">
        <f t="shared" si="283"/>
        <v>0</v>
      </c>
      <c r="BX121" s="192">
        <f t="shared" si="284"/>
        <v>0</v>
      </c>
      <c r="BY121" s="192">
        <f t="shared" si="285"/>
        <v>0</v>
      </c>
      <c r="BZ121" s="192">
        <f t="shared" si="286"/>
        <v>0</v>
      </c>
      <c r="CA121" s="192">
        <f t="shared" si="287"/>
        <v>0</v>
      </c>
      <c r="CB121" s="192">
        <f t="shared" si="288"/>
        <v>0</v>
      </c>
      <c r="CC121" s="192">
        <f t="shared" si="289"/>
        <v>0</v>
      </c>
      <c r="CD121" s="192">
        <f t="shared" si="290"/>
        <v>0</v>
      </c>
      <c r="CE121" s="192">
        <f t="shared" si="291"/>
        <v>0</v>
      </c>
      <c r="CF121" s="192">
        <f t="shared" si="292"/>
        <v>0</v>
      </c>
      <c r="CG121" s="192">
        <f t="shared" si="293"/>
        <v>0</v>
      </c>
      <c r="CH121" s="192">
        <f t="shared" si="294"/>
        <v>0</v>
      </c>
      <c r="CI121" s="192">
        <f t="shared" si="295"/>
        <v>0</v>
      </c>
      <c r="CJ121" s="192">
        <f t="shared" si="296"/>
        <v>0</v>
      </c>
      <c r="CK121" s="192">
        <f t="shared" si="297"/>
        <v>0</v>
      </c>
      <c r="CL121" s="192">
        <f t="shared" si="298"/>
        <v>0</v>
      </c>
      <c r="CM121" s="192">
        <f t="shared" si="299"/>
        <v>0</v>
      </c>
      <c r="CN121" s="192">
        <f t="shared" si="300"/>
        <v>0</v>
      </c>
      <c r="CO121" s="192">
        <f t="shared" si="301"/>
        <v>0</v>
      </c>
      <c r="CP121" s="192">
        <f t="shared" si="302"/>
        <v>0</v>
      </c>
      <c r="CQ121" s="192">
        <f t="shared" si="303"/>
        <v>0</v>
      </c>
      <c r="CR121" s="192">
        <f t="shared" si="304"/>
        <v>0</v>
      </c>
      <c r="CS121" s="192">
        <f t="shared" si="305"/>
        <v>0</v>
      </c>
      <c r="CT121" s="192">
        <f t="shared" si="306"/>
        <v>0</v>
      </c>
      <c r="CU121" s="192">
        <f t="shared" si="307"/>
        <v>0</v>
      </c>
      <c r="CV121" s="192">
        <f t="shared" si="308"/>
        <v>0</v>
      </c>
      <c r="CW121" s="192">
        <f t="shared" si="309"/>
        <v>0</v>
      </c>
      <c r="CX121" s="192">
        <f t="shared" si="310"/>
        <v>0</v>
      </c>
      <c r="CY121" s="192">
        <f t="shared" si="311"/>
        <v>0</v>
      </c>
      <c r="CZ121" s="192">
        <f t="shared" si="312"/>
        <v>0</v>
      </c>
      <c r="DA121" s="192">
        <f t="shared" si="313"/>
        <v>0</v>
      </c>
      <c r="DB121" s="192">
        <f t="shared" si="314"/>
        <v>0</v>
      </c>
      <c r="DC121" s="192">
        <f t="shared" si="315"/>
        <v>0</v>
      </c>
      <c r="DD121" s="192">
        <f t="shared" si="316"/>
        <v>0</v>
      </c>
      <c r="DE121" s="192">
        <f t="shared" si="317"/>
        <v>0</v>
      </c>
      <c r="DF121" s="192">
        <f t="shared" si="318"/>
        <v>0</v>
      </c>
      <c r="DG121" s="192">
        <f t="shared" si="319"/>
        <v>0</v>
      </c>
      <c r="DH121" s="192">
        <f t="shared" si="320"/>
        <v>0</v>
      </c>
      <c r="DI121" s="192">
        <f t="shared" si="321"/>
        <v>0</v>
      </c>
      <c r="DJ121" s="192">
        <f t="shared" si="322"/>
        <v>0</v>
      </c>
      <c r="DK121" s="192">
        <f t="shared" si="323"/>
        <v>0</v>
      </c>
      <c r="DL121" s="192">
        <f t="shared" si="324"/>
        <v>0</v>
      </c>
      <c r="DM121" s="192">
        <f t="shared" si="325"/>
        <v>0</v>
      </c>
      <c r="DN121" s="192">
        <f t="shared" si="326"/>
        <v>0</v>
      </c>
      <c r="DO121" s="192">
        <f t="shared" si="327"/>
        <v>0</v>
      </c>
      <c r="DP121" s="192">
        <f t="shared" si="328"/>
        <v>0</v>
      </c>
      <c r="DQ121" s="192">
        <f t="shared" si="329"/>
        <v>0</v>
      </c>
      <c r="DR121" s="192">
        <f t="shared" si="330"/>
        <v>0</v>
      </c>
      <c r="DS121" s="192">
        <f t="shared" si="331"/>
        <v>0</v>
      </c>
      <c r="DT121" s="192">
        <f t="shared" si="332"/>
        <v>0</v>
      </c>
      <c r="DU121" s="192">
        <f t="shared" si="333"/>
        <v>0</v>
      </c>
      <c r="DV121" s="193">
        <f t="shared" si="457"/>
        <v>0</v>
      </c>
      <c r="DW121" s="193">
        <f t="shared" si="458"/>
        <v>0</v>
      </c>
      <c r="DX121" s="193">
        <f t="shared" si="459"/>
        <v>0</v>
      </c>
      <c r="DY121" s="193">
        <f t="shared" si="460"/>
        <v>0</v>
      </c>
      <c r="DZ121" s="193">
        <f t="shared" si="461"/>
        <v>0</v>
      </c>
      <c r="EA121" s="192">
        <f t="shared" si="339"/>
        <v>0</v>
      </c>
      <c r="EB121" s="192">
        <f t="shared" si="340"/>
        <v>0</v>
      </c>
      <c r="EC121" s="192">
        <f t="shared" si="341"/>
        <v>0</v>
      </c>
      <c r="ED121" s="192">
        <f t="shared" si="342"/>
        <v>0</v>
      </c>
      <c r="EE121" s="192">
        <f t="shared" si="343"/>
        <v>0</v>
      </c>
      <c r="EF121" s="192">
        <f t="shared" si="344"/>
        <v>0</v>
      </c>
      <c r="EG121" s="192">
        <f t="shared" si="345"/>
        <v>0</v>
      </c>
      <c r="EH121" s="192">
        <f t="shared" si="346"/>
        <v>0</v>
      </c>
      <c r="EI121" s="192">
        <f t="shared" si="347"/>
        <v>0</v>
      </c>
      <c r="EJ121" s="192">
        <f t="shared" si="348"/>
        <v>0</v>
      </c>
      <c r="EK121" s="192">
        <f t="shared" si="349"/>
        <v>0</v>
      </c>
      <c r="EL121" s="192">
        <f t="shared" si="350"/>
        <v>0</v>
      </c>
      <c r="EM121" s="192">
        <f t="shared" si="351"/>
        <v>0</v>
      </c>
      <c r="EN121" s="192">
        <f t="shared" si="352"/>
        <v>0</v>
      </c>
      <c r="EO121" s="192">
        <f t="shared" si="353"/>
        <v>0</v>
      </c>
      <c r="EP121" s="192">
        <f t="shared" si="354"/>
        <v>0</v>
      </c>
      <c r="EQ121" s="192">
        <f t="shared" si="355"/>
        <v>0</v>
      </c>
      <c r="ER121" s="192">
        <f t="shared" si="356"/>
        <v>0</v>
      </c>
      <c r="ES121" s="192">
        <f t="shared" si="357"/>
        <v>0</v>
      </c>
      <c r="ET121" s="192">
        <f t="shared" si="358"/>
        <v>0</v>
      </c>
      <c r="EU121" s="192">
        <f t="shared" si="359"/>
        <v>0</v>
      </c>
      <c r="EV121" s="192">
        <f t="shared" si="360"/>
        <v>0</v>
      </c>
      <c r="EW121" s="192">
        <f t="shared" si="361"/>
        <v>0</v>
      </c>
      <c r="EX121" s="192">
        <f t="shared" si="362"/>
        <v>0</v>
      </c>
      <c r="EY121" s="192">
        <f t="shared" si="363"/>
        <v>0</v>
      </c>
      <c r="EZ121" s="192">
        <f t="shared" si="364"/>
        <v>0</v>
      </c>
      <c r="FA121" s="192">
        <f t="shared" si="365"/>
        <v>0</v>
      </c>
      <c r="FB121" s="192">
        <f t="shared" si="366"/>
        <v>0</v>
      </c>
      <c r="FC121" s="192">
        <f t="shared" si="367"/>
        <v>0</v>
      </c>
      <c r="FD121" s="192">
        <f t="shared" si="368"/>
        <v>0</v>
      </c>
      <c r="FE121" s="192">
        <f t="shared" si="369"/>
        <v>0</v>
      </c>
      <c r="FF121" s="192">
        <f t="shared" si="370"/>
        <v>0</v>
      </c>
      <c r="FG121" s="192">
        <f t="shared" si="371"/>
        <v>0</v>
      </c>
      <c r="FH121" s="192">
        <f t="shared" si="372"/>
        <v>0</v>
      </c>
      <c r="FI121" s="192">
        <f t="shared" si="373"/>
        <v>0</v>
      </c>
      <c r="FJ121" s="192">
        <f t="shared" si="374"/>
        <v>0</v>
      </c>
      <c r="FK121" s="192">
        <f t="shared" si="375"/>
        <v>0</v>
      </c>
      <c r="FL121" s="192">
        <f t="shared" si="376"/>
        <v>0</v>
      </c>
      <c r="FM121" s="192">
        <f t="shared" si="377"/>
        <v>0</v>
      </c>
      <c r="FN121" s="192">
        <f t="shared" si="378"/>
        <v>0</v>
      </c>
      <c r="FO121" s="192">
        <f t="shared" si="379"/>
        <v>0</v>
      </c>
      <c r="FP121" s="192">
        <f t="shared" si="380"/>
        <v>0</v>
      </c>
      <c r="FQ121" s="192">
        <f t="shared" si="381"/>
        <v>0</v>
      </c>
      <c r="FR121" s="192">
        <f t="shared" si="382"/>
        <v>0</v>
      </c>
      <c r="FS121" s="192">
        <f t="shared" si="383"/>
        <v>0</v>
      </c>
      <c r="FT121" s="192">
        <f t="shared" si="384"/>
        <v>0</v>
      </c>
      <c r="FU121" s="192">
        <f t="shared" si="385"/>
        <v>0</v>
      </c>
      <c r="FV121" s="192">
        <f t="shared" si="386"/>
        <v>0</v>
      </c>
      <c r="FW121" s="192">
        <f t="shared" si="387"/>
        <v>0</v>
      </c>
      <c r="FX121" s="192">
        <f t="shared" si="388"/>
        <v>0</v>
      </c>
      <c r="FY121" s="192">
        <f t="shared" si="389"/>
        <v>0</v>
      </c>
      <c r="FZ121" s="192">
        <f t="shared" si="390"/>
        <v>0</v>
      </c>
      <c r="GA121" s="192">
        <f t="shared" si="391"/>
        <v>0</v>
      </c>
      <c r="GB121" s="192">
        <f t="shared" si="392"/>
        <v>0</v>
      </c>
      <c r="GC121" s="192">
        <f t="shared" si="393"/>
        <v>0</v>
      </c>
      <c r="GD121" s="192">
        <f t="shared" si="394"/>
        <v>0</v>
      </c>
      <c r="GE121" s="192">
        <f t="shared" si="395"/>
        <v>0</v>
      </c>
      <c r="GF121" s="192">
        <f t="shared" si="396"/>
        <v>0</v>
      </c>
      <c r="GG121" s="192">
        <f t="shared" si="397"/>
        <v>0</v>
      </c>
      <c r="GH121" s="192">
        <f t="shared" si="398"/>
        <v>0</v>
      </c>
      <c r="GI121" s="192">
        <f t="shared" si="399"/>
        <v>0</v>
      </c>
      <c r="GJ121" s="192">
        <f t="shared" si="400"/>
        <v>0</v>
      </c>
      <c r="GK121" s="192">
        <f t="shared" si="401"/>
        <v>0</v>
      </c>
      <c r="GL121" s="192">
        <f t="shared" si="402"/>
        <v>0</v>
      </c>
      <c r="GM121" s="192">
        <f t="shared" si="403"/>
        <v>0</v>
      </c>
      <c r="GN121" s="192">
        <f t="shared" si="404"/>
        <v>0</v>
      </c>
      <c r="GO121" s="192">
        <f t="shared" si="405"/>
        <v>0</v>
      </c>
      <c r="GP121" s="192">
        <f t="shared" si="406"/>
        <v>0</v>
      </c>
      <c r="GQ121" s="192">
        <f t="shared" si="407"/>
        <v>0</v>
      </c>
      <c r="GR121" s="192">
        <f t="shared" si="408"/>
        <v>0</v>
      </c>
      <c r="GS121" s="192">
        <f t="shared" si="409"/>
        <v>0</v>
      </c>
      <c r="GT121" s="192">
        <f t="shared" si="410"/>
        <v>0</v>
      </c>
      <c r="GU121" s="192">
        <f t="shared" si="411"/>
        <v>0</v>
      </c>
      <c r="GV121" s="192">
        <f t="shared" si="412"/>
        <v>0</v>
      </c>
      <c r="GW121" s="192">
        <f t="shared" si="413"/>
        <v>0</v>
      </c>
      <c r="GX121" s="192">
        <f t="shared" si="414"/>
        <v>0</v>
      </c>
      <c r="GY121" s="192">
        <f t="shared" si="415"/>
        <v>0</v>
      </c>
      <c r="GZ121" s="192">
        <f t="shared" si="416"/>
        <v>0</v>
      </c>
      <c r="HA121" s="192">
        <f t="shared" si="417"/>
        <v>0</v>
      </c>
      <c r="HB121" s="192">
        <f t="shared" si="418"/>
        <v>0</v>
      </c>
      <c r="HC121" s="192">
        <f t="shared" si="419"/>
        <v>0</v>
      </c>
      <c r="HD121" s="192">
        <f t="shared" si="420"/>
        <v>0</v>
      </c>
      <c r="HE121" s="192">
        <f t="shared" si="421"/>
        <v>0</v>
      </c>
      <c r="HF121" s="192">
        <f t="shared" si="422"/>
        <v>0</v>
      </c>
      <c r="HG121" s="192">
        <f t="shared" si="423"/>
        <v>0</v>
      </c>
      <c r="HH121" s="192">
        <f t="shared" si="424"/>
        <v>0</v>
      </c>
      <c r="HI121" s="192">
        <f t="shared" si="425"/>
        <v>0</v>
      </c>
      <c r="HJ121" s="192">
        <f t="shared" si="426"/>
        <v>0</v>
      </c>
      <c r="HK121" s="192">
        <f t="shared" si="427"/>
        <v>0</v>
      </c>
      <c r="HL121" s="192">
        <f t="shared" si="428"/>
        <v>0</v>
      </c>
      <c r="HM121" s="192">
        <f t="shared" si="429"/>
        <v>0</v>
      </c>
      <c r="HN121" s="194">
        <f t="shared" si="462"/>
        <v>0</v>
      </c>
      <c r="HO121" s="194">
        <f t="shared" si="463"/>
        <v>0</v>
      </c>
      <c r="HP121" s="194">
        <f t="shared" si="464"/>
        <v>0</v>
      </c>
      <c r="HQ121" s="194">
        <f t="shared" si="465"/>
        <v>0</v>
      </c>
      <c r="HR121" s="194">
        <f t="shared" si="466"/>
        <v>0</v>
      </c>
      <c r="HS121" s="195" t="str">
        <f t="shared" si="229"/>
        <v/>
      </c>
      <c r="HT121" s="196">
        <f t="shared" si="467"/>
        <v>0</v>
      </c>
      <c r="HU121" s="196">
        <f t="shared" si="468"/>
        <v>0</v>
      </c>
      <c r="HV121" s="197" t="str">
        <f t="shared" si="232"/>
        <v/>
      </c>
      <c r="HW121" s="197" t="str">
        <f t="shared" si="435"/>
        <v/>
      </c>
      <c r="HX121" s="197" t="str">
        <f t="shared" si="436"/>
        <v/>
      </c>
      <c r="HY121" s="195" t="str">
        <f t="shared" si="233"/>
        <v/>
      </c>
      <c r="HZ121" s="30">
        <f t="shared" si="227"/>
        <v>0</v>
      </c>
      <c r="IA121" s="198">
        <f t="shared" si="234"/>
        <v>0</v>
      </c>
      <c r="IB121" s="195"/>
      <c r="IC121" s="195">
        <f t="shared" si="437"/>
        <v>0</v>
      </c>
      <c r="ID121" s="195">
        <f t="shared" si="235"/>
        <v>0</v>
      </c>
      <c r="IE121" s="195">
        <f t="shared" si="438"/>
        <v>0</v>
      </c>
      <c r="IF121" s="195">
        <f t="shared" si="236"/>
        <v>0</v>
      </c>
      <c r="IG121" s="307">
        <f t="shared" si="237"/>
        <v>0</v>
      </c>
      <c r="IH121" s="307">
        <f t="shared" si="238"/>
        <v>0</v>
      </c>
      <c r="II121" s="44">
        <f t="shared" si="239"/>
        <v>0</v>
      </c>
      <c r="IJ121" s="44">
        <f t="shared" si="439"/>
        <v>0</v>
      </c>
      <c r="IK121" s="44">
        <f t="shared" si="440"/>
        <v>0</v>
      </c>
      <c r="IL121" s="44">
        <f t="shared" si="441"/>
        <v>0</v>
      </c>
      <c r="IM121" s="44">
        <f t="shared" si="442"/>
        <v>0</v>
      </c>
      <c r="IN121" s="44">
        <f t="shared" si="443"/>
        <v>0</v>
      </c>
      <c r="IO121" s="44">
        <f t="shared" si="444"/>
        <v>0</v>
      </c>
    </row>
    <row r="122" spans="1:249" ht="18" customHeight="1">
      <c r="A122" s="188">
        <v>116</v>
      </c>
      <c r="B122" s="326"/>
      <c r="C122" s="289"/>
      <c r="D122" s="199"/>
      <c r="E122" s="189"/>
      <c r="F122" s="189"/>
      <c r="G122" s="190"/>
      <c r="H122" s="190"/>
      <c r="I122" s="272"/>
      <c r="J122" s="207"/>
      <c r="K122" s="214" t="str">
        <f t="shared" si="240"/>
        <v/>
      </c>
      <c r="L122" s="200" t="str">
        <f t="shared" si="241"/>
        <v/>
      </c>
      <c r="M122" s="200" t="str">
        <f t="shared" si="242"/>
        <v/>
      </c>
      <c r="N122" s="209" t="str">
        <f t="shared" si="228"/>
        <v/>
      </c>
      <c r="O122" s="208" t="str">
        <f>IFERROR(IF(D122="","",IF(K122="","",IF(I122="","",IF(F122="F",VLOOKUP(K122,F!A:G,2,0),IF(F122="M",VLOOKUP(K122,M!A:G,2,0),""))))),0)</f>
        <v/>
      </c>
      <c r="P122" s="191" t="str">
        <f>IFERROR(IF(D122="","",IF(K122="","",IF(I122="","",IF(F122="F",VLOOKUP(K122,F!A:G,3,0),IF(F122="M",VLOOKUP(K122,M!A:G,3,0),""))))),0)</f>
        <v/>
      </c>
      <c r="Q122" s="191" t="str">
        <f>IFERROR(IF(D122="","",IF(K122="","",IF(I122="","",IF(F122="F",VLOOKUP(K122,F!A:G,4,0),IF(F122="M",VLOOKUP(K122,M!A:G,4,0),""))))),0)</f>
        <v/>
      </c>
      <c r="R122" s="191" t="str">
        <f>IFERROR(IF(D122="","",IF(K122="","",IF(I122="","",IF(F122="F",VLOOKUP(K122,F!A:G,5,0),IF(F122="M",VLOOKUP(K122,M!A:G,5,0),""))))),0)</f>
        <v/>
      </c>
      <c r="S122" s="191" t="str">
        <f>IFERROR(IF(D122="","",IF(K122="","",IF(I122="","",IF(F122="F",VLOOKUP(K122,F!A:G,6,0),IF(F122="M",VLOOKUP(K122,M!A:G,6,0),""))))),0)</f>
        <v/>
      </c>
      <c r="T122" s="191" t="str">
        <f>IFERROR(IF(D122="","",IF(K122="","",IF(I122="","",IF(F122="F",VLOOKUP(K122,F!A:G,7,0),IF(F122="M",VLOOKUP(K122,M!A:G,7,0),""))))),0)</f>
        <v/>
      </c>
      <c r="U122" s="191" t="str">
        <f>IFERROR(IF(D122="","",IF(K122="","",IF(J122="","",IF(F122="F",VLOOKUP(K122,F!A:M,8,0),IF(F122="M",VLOOKUP(K122,M!A:M,8,0),""))))),0)</f>
        <v/>
      </c>
      <c r="V122" s="191" t="str">
        <f>IFERROR(IF(D122="","",IF(K122="","",IF(J122="","",IF(F122="F",VLOOKUP(K122,F!A:M,9,0),IF(F122="M",VLOOKUP(K122,M!A:M,9,0),""))))),0)</f>
        <v/>
      </c>
      <c r="W122" s="191" t="str">
        <f>IFERROR(IF(D122="","",IF(K122="","",IF(J122="","",IF(F122="F",VLOOKUP(K122,F!A:M,10,0),IF(F122="M",VLOOKUP(K122,M!A:M,10,0),""))))),0)</f>
        <v/>
      </c>
      <c r="X122" s="191" t="str">
        <f>IFERROR(IF(D122="","",IF(K122="","",IF(J122="","",IF(F122="F",VLOOKUP(K122,F!A:M,11,0),IF(F122="M",VLOOKUP(K122,M!A:M,11,0),""))))),0)</f>
        <v/>
      </c>
      <c r="Y122" s="191" t="str">
        <f>IFERROR(IF(D122="","",IF(K122="","",IF(J122="","",IF(F122="F",VLOOKUP(K122,F!A:M,12,0),IF(F122="M",VLOOKUP(K122,M!A:M,12,0),""))))),0)</f>
        <v/>
      </c>
      <c r="Z122" s="191" t="str">
        <f>IFERROR(IF(D122="","",IF(K122="","",IF(J122="","",IF(F122="F",VLOOKUP(K122,F!A:M,13,0),IF(F122="M",VLOOKUP(K122,M!A:M,13,0),""))))),0)</f>
        <v/>
      </c>
      <c r="AA122" s="191" t="str">
        <f>IFERROR(IF(D122="","",IF(F122="","",IF(J122="","",IF(K122="","",IF(AND(K122&gt;23,K122&lt;=60),IF(F122="F",VLOOKUP(MROUND(HZ122,0.5),'F-Weight for Length'!K:S,2,0),VLOOKUP(MROUND(HZ122,0.5),'M-Weight for Length'!K:S,2,0)),IF(K122&gt;60,IF(F122="F",VLOOKUP(K122,'F-Weight for Length'!U:AC,2,0),VLOOKUP(K122,'M-Weight for Length'!U:AC,2,0)),IF(F122="F",VLOOKUP(MROUND(HZ122,0.5),'F-Weight for Length'!A:I,2,0),VLOOKUP(MROUND(HZ122,0.5),'M-Weight for Length'!A:I,2,0)))))))),0)</f>
        <v/>
      </c>
      <c r="AB122" s="191" t="str">
        <f>IFERROR(IF(D122="","",IF(F122="","",IF(J122="","",IF(K122="","",IF(AND(K122&gt;23,K122&lt;=60),IF(F122="F",VLOOKUP(MROUND(HZ122,0.5),'F-Weight for Length'!K:S,3,0),VLOOKUP(MROUND(HZ122,0.5),'M-Weight for Length'!K:S,3,0)),IF(K122&gt;60,IF(F122="F",VLOOKUP(K122,'F-Weight for Length'!U:AC,3,0),VLOOKUP(K122,'M-Weight for Length'!U:AC,3,0)),IF(F122="F",VLOOKUP(MROUND(HZ122,0.5),'F-Weight for Length'!A:I,3,0),VLOOKUP(MROUND(HZ122,0.5),'M-Weight for Length'!A:I,3,0)))))))),0)</f>
        <v/>
      </c>
      <c r="AC122" s="191" t="str">
        <f>IFERROR(IF(D122="","",IF(F122="","",IF(J122="","",IF(K122="","",IF(AND(K122&gt;23,K122&lt;=60),IF(F122="F",VLOOKUP(MROUND(HZ122,0.5),'F-Weight for Length'!K:S,4,0),VLOOKUP(MROUND(HZ122,0.5),'M-Weight for Length'!K:S,4,0)),IF(K122&gt;60,IF(F122="F",VLOOKUP(K122,'F-Weight for Length'!U:AC,4,0),VLOOKUP(K122,'M-Weight for Length'!U:AC,4,0)),IF(F122="F",VLOOKUP(MROUND(HZ122,0.5),'F-Weight for Length'!A:I,4,0),VLOOKUP(MROUND(HZ122,0.5),'M-Weight for Length'!A:I,4,0)))))))),0)</f>
        <v/>
      </c>
      <c r="AD122" s="191" t="str">
        <f>IFERROR(IF(D122="","",IF(F122="","",IF(J122="","",IF(K122="","",IF(AND(K122&gt;23,K122&lt;=60),IF(F122="F",VLOOKUP(MROUND(HZ122,0.5),'F-Weight for Length'!K:S,5,0),VLOOKUP(MROUND(HZ122,0.5),'M-Weight for Length'!K:S,5,0)),IF(K122&gt;60,IF(F122="F",VLOOKUP(K122,'F-Weight for Length'!U:AC,5,0),VLOOKUP(K122,'M-Weight for Length'!U:AC,5,0)),IF(F122="F",VLOOKUP(MROUND(HZ122,0.5),'F-Weight for Length'!A:I,5,0),VLOOKUP(MROUND(HZ122,0.5),'M-Weight for Length'!A:I,5,0)))))))),0)</f>
        <v/>
      </c>
      <c r="AE122" s="191" t="str">
        <f>IFERROR(IF(D122="","",IF(F122="","",IF(J122="","",IF(K122="","",IF(AND(K122&gt;23,K122&lt;=60),IF(F122="F",VLOOKUP(MROUND(HZ122,0.5),'F-Weight for Length'!K:S,6,0),VLOOKUP(MROUND(HZ122,0.5),'M-Weight for Length'!K:S,6,0)),IF(K122&gt;60,IF(F122="F",VLOOKUP(K122,'F-Weight for Length'!U:AC,6,0),VLOOKUP(K122,'M-Weight for Length'!U:AC,6,0)),IF(F122="F",VLOOKUP(MROUND(HZ122,0.5),'F-Weight for Length'!A:I,6,0),VLOOKUP(MROUND(HZ122,0.5),'M-Weight for Length'!A:I,6,0)))))))),0)</f>
        <v/>
      </c>
      <c r="AF122" s="191" t="str">
        <f>IFERROR(IF(D122="","",IF(F122="","",IF(J122="","",IF(K122="","",IF(AND(K122&gt;23,K122&lt;=60),IF(F122="F",VLOOKUP(MROUND(HZ122,0.5),'F-Weight for Length'!K:S,7,0),VLOOKUP(MROUND(HZ122,0.5),'M-Weight for Length'!K:S,7,0)),IF(K122&gt;60,IF(F122="F",VLOOKUP(K122,'F-Weight for Length'!U:AC,7,0),VLOOKUP(K122,'M-Weight for Length'!U:AC,7,0)),IF(F122="F",VLOOKUP(MROUND(HZ122,0.5),'F-Weight for Length'!A:I,7,0),VLOOKUP(MROUND(HZ122,0.5),'M-Weight for Length'!A:I,7,0)))))))),0)</f>
        <v/>
      </c>
      <c r="AG122" s="191" t="str">
        <f>IFERROR(IF(D122="","",IF(F122="","",IF(J122="","",IF(K122="","",IF(AND(K122&gt;23,K122&lt;=60),IF(F122="F",VLOOKUP(MROUND(HZ122,0.5),'F-Weight for Length'!K:S,8,0),VLOOKUP(MROUND(HZ122,0.5),'M-Weight for Length'!K:S,8,0)),IF(K122&gt;60,IF(F122="F",VLOOKUP(K122,'F-Weight for Length'!U:AC,8,0),VLOOKUP(K122,'M-Weight for Length'!U:AC,8,0)),IF(F122="F",VLOOKUP(MROUND(HZ122,0.5),'F-Weight for Length'!A:I,8,0),VLOOKUP(MROUND(HZ122,0.5),'M-Weight for Length'!A:I,8,0)))))))),0)</f>
        <v/>
      </c>
      <c r="AH122" s="191" t="str">
        <f>IFERROR(IF(D122="","",IF(F122="","",IF(J122="","",IF(K122="","",IF(AND(K122&gt;23,K122&lt;=60),IF(F122="F",VLOOKUP(MROUND(HZ122,0.5),'F-Weight for Length'!K:S,9,0),VLOOKUP(MROUND(HZ122,0.5),'M-Weight for Length'!K:S,9,0)),IF(K122&gt;60,IF(F122="F",VLOOKUP(K122,'F-Weight for Length'!U:AC,9,0),VLOOKUP(K122,'M-Weight for Length'!U:AC,9,0)),IF(F122="F",VLOOKUP(MROUND(HZ122,0.5),'F-Weight for Length'!A:I,9,0),VLOOKUP(MROUND(HZ122,0.5),'M-Weight for Length'!A:I,9,0)))))))),0)</f>
        <v/>
      </c>
      <c r="AI122" s="192">
        <f t="shared" si="243"/>
        <v>0</v>
      </c>
      <c r="AJ122" s="192">
        <f t="shared" si="244"/>
        <v>0</v>
      </c>
      <c r="AK122" s="192">
        <f t="shared" si="245"/>
        <v>0</v>
      </c>
      <c r="AL122" s="192">
        <f t="shared" si="246"/>
        <v>0</v>
      </c>
      <c r="AM122" s="192">
        <f t="shared" si="247"/>
        <v>0</v>
      </c>
      <c r="AN122" s="192">
        <f t="shared" si="248"/>
        <v>0</v>
      </c>
      <c r="AO122" s="192">
        <f t="shared" si="249"/>
        <v>0</v>
      </c>
      <c r="AP122" s="192">
        <f t="shared" si="250"/>
        <v>0</v>
      </c>
      <c r="AQ122" s="192">
        <f t="shared" si="251"/>
        <v>0</v>
      </c>
      <c r="AR122" s="192">
        <f t="shared" si="252"/>
        <v>0</v>
      </c>
      <c r="AS122" s="192">
        <f t="shared" si="253"/>
        <v>0</v>
      </c>
      <c r="AT122" s="192">
        <f t="shared" si="254"/>
        <v>0</v>
      </c>
      <c r="AU122" s="192">
        <f t="shared" si="255"/>
        <v>0</v>
      </c>
      <c r="AV122" s="192">
        <f t="shared" si="256"/>
        <v>0</v>
      </c>
      <c r="AW122" s="192">
        <f t="shared" si="257"/>
        <v>0</v>
      </c>
      <c r="AX122" s="192">
        <f t="shared" si="258"/>
        <v>0</v>
      </c>
      <c r="AY122" s="192">
        <f t="shared" si="259"/>
        <v>0</v>
      </c>
      <c r="AZ122" s="192">
        <f t="shared" si="260"/>
        <v>0</v>
      </c>
      <c r="BA122" s="192">
        <f t="shared" si="261"/>
        <v>0</v>
      </c>
      <c r="BB122" s="192">
        <f t="shared" si="262"/>
        <v>0</v>
      </c>
      <c r="BC122" s="192">
        <f t="shared" si="263"/>
        <v>0</v>
      </c>
      <c r="BD122" s="192">
        <f t="shared" si="264"/>
        <v>0</v>
      </c>
      <c r="BE122" s="192">
        <f t="shared" si="265"/>
        <v>0</v>
      </c>
      <c r="BF122" s="192">
        <f t="shared" si="266"/>
        <v>0</v>
      </c>
      <c r="BG122" s="192">
        <f t="shared" si="267"/>
        <v>0</v>
      </c>
      <c r="BH122" s="192">
        <f t="shared" si="268"/>
        <v>0</v>
      </c>
      <c r="BI122" s="192">
        <f t="shared" si="269"/>
        <v>0</v>
      </c>
      <c r="BJ122" s="192">
        <f t="shared" si="270"/>
        <v>0</v>
      </c>
      <c r="BK122" s="192">
        <f t="shared" si="271"/>
        <v>0</v>
      </c>
      <c r="BL122" s="192">
        <f t="shared" si="272"/>
        <v>0</v>
      </c>
      <c r="BM122" s="192">
        <f t="shared" si="273"/>
        <v>0</v>
      </c>
      <c r="BN122" s="192">
        <f t="shared" si="274"/>
        <v>0</v>
      </c>
      <c r="BO122" s="192">
        <f t="shared" si="275"/>
        <v>0</v>
      </c>
      <c r="BP122" s="192">
        <f t="shared" si="276"/>
        <v>0</v>
      </c>
      <c r="BQ122" s="192">
        <f t="shared" si="277"/>
        <v>0</v>
      </c>
      <c r="BR122" s="192">
        <f t="shared" si="278"/>
        <v>0</v>
      </c>
      <c r="BS122" s="192">
        <f t="shared" si="279"/>
        <v>0</v>
      </c>
      <c r="BT122" s="192">
        <f t="shared" si="280"/>
        <v>0</v>
      </c>
      <c r="BU122" s="192">
        <f t="shared" si="281"/>
        <v>0</v>
      </c>
      <c r="BV122" s="192">
        <f t="shared" si="282"/>
        <v>0</v>
      </c>
      <c r="BW122" s="192">
        <f t="shared" si="283"/>
        <v>0</v>
      </c>
      <c r="BX122" s="192">
        <f t="shared" si="284"/>
        <v>0</v>
      </c>
      <c r="BY122" s="192">
        <f t="shared" si="285"/>
        <v>0</v>
      </c>
      <c r="BZ122" s="192">
        <f t="shared" si="286"/>
        <v>0</v>
      </c>
      <c r="CA122" s="192">
        <f t="shared" si="287"/>
        <v>0</v>
      </c>
      <c r="CB122" s="192">
        <f t="shared" si="288"/>
        <v>0</v>
      </c>
      <c r="CC122" s="192">
        <f t="shared" si="289"/>
        <v>0</v>
      </c>
      <c r="CD122" s="192">
        <f t="shared" si="290"/>
        <v>0</v>
      </c>
      <c r="CE122" s="192">
        <f t="shared" si="291"/>
        <v>0</v>
      </c>
      <c r="CF122" s="192">
        <f t="shared" si="292"/>
        <v>0</v>
      </c>
      <c r="CG122" s="192">
        <f t="shared" si="293"/>
        <v>0</v>
      </c>
      <c r="CH122" s="192">
        <f t="shared" si="294"/>
        <v>0</v>
      </c>
      <c r="CI122" s="192">
        <f t="shared" si="295"/>
        <v>0</v>
      </c>
      <c r="CJ122" s="192">
        <f t="shared" si="296"/>
        <v>0</v>
      </c>
      <c r="CK122" s="192">
        <f t="shared" si="297"/>
        <v>0</v>
      </c>
      <c r="CL122" s="192">
        <f t="shared" si="298"/>
        <v>0</v>
      </c>
      <c r="CM122" s="192">
        <f t="shared" si="299"/>
        <v>0</v>
      </c>
      <c r="CN122" s="192">
        <f t="shared" si="300"/>
        <v>0</v>
      </c>
      <c r="CO122" s="192">
        <f t="shared" si="301"/>
        <v>0</v>
      </c>
      <c r="CP122" s="192">
        <f t="shared" si="302"/>
        <v>0</v>
      </c>
      <c r="CQ122" s="192">
        <f t="shared" si="303"/>
        <v>0</v>
      </c>
      <c r="CR122" s="192">
        <f t="shared" si="304"/>
        <v>0</v>
      </c>
      <c r="CS122" s="192">
        <f t="shared" si="305"/>
        <v>0</v>
      </c>
      <c r="CT122" s="192">
        <f t="shared" si="306"/>
        <v>0</v>
      </c>
      <c r="CU122" s="192">
        <f t="shared" si="307"/>
        <v>0</v>
      </c>
      <c r="CV122" s="192">
        <f t="shared" si="308"/>
        <v>0</v>
      </c>
      <c r="CW122" s="192">
        <f t="shared" si="309"/>
        <v>0</v>
      </c>
      <c r="CX122" s="192">
        <f t="shared" si="310"/>
        <v>0</v>
      </c>
      <c r="CY122" s="192">
        <f t="shared" si="311"/>
        <v>0</v>
      </c>
      <c r="CZ122" s="192">
        <f t="shared" si="312"/>
        <v>0</v>
      </c>
      <c r="DA122" s="192">
        <f t="shared" si="313"/>
        <v>0</v>
      </c>
      <c r="DB122" s="192">
        <f t="shared" si="314"/>
        <v>0</v>
      </c>
      <c r="DC122" s="192">
        <f t="shared" si="315"/>
        <v>0</v>
      </c>
      <c r="DD122" s="192">
        <f t="shared" si="316"/>
        <v>0</v>
      </c>
      <c r="DE122" s="192">
        <f t="shared" si="317"/>
        <v>0</v>
      </c>
      <c r="DF122" s="192">
        <f t="shared" si="318"/>
        <v>0</v>
      </c>
      <c r="DG122" s="192">
        <f t="shared" si="319"/>
        <v>0</v>
      </c>
      <c r="DH122" s="192">
        <f t="shared" si="320"/>
        <v>0</v>
      </c>
      <c r="DI122" s="192">
        <f t="shared" si="321"/>
        <v>0</v>
      </c>
      <c r="DJ122" s="192">
        <f t="shared" si="322"/>
        <v>0</v>
      </c>
      <c r="DK122" s="192">
        <f t="shared" si="323"/>
        <v>0</v>
      </c>
      <c r="DL122" s="192">
        <f t="shared" si="324"/>
        <v>0</v>
      </c>
      <c r="DM122" s="192">
        <f t="shared" si="325"/>
        <v>0</v>
      </c>
      <c r="DN122" s="192">
        <f t="shared" si="326"/>
        <v>0</v>
      </c>
      <c r="DO122" s="192">
        <f t="shared" si="327"/>
        <v>0</v>
      </c>
      <c r="DP122" s="192">
        <f t="shared" si="328"/>
        <v>0</v>
      </c>
      <c r="DQ122" s="192">
        <f t="shared" si="329"/>
        <v>0</v>
      </c>
      <c r="DR122" s="192">
        <f t="shared" si="330"/>
        <v>0</v>
      </c>
      <c r="DS122" s="192">
        <f t="shared" si="331"/>
        <v>0</v>
      </c>
      <c r="DT122" s="192">
        <f t="shared" si="332"/>
        <v>0</v>
      </c>
      <c r="DU122" s="192">
        <f t="shared" si="333"/>
        <v>0</v>
      </c>
      <c r="DV122" s="193">
        <f t="shared" si="457"/>
        <v>0</v>
      </c>
      <c r="DW122" s="193">
        <f t="shared" si="458"/>
        <v>0</v>
      </c>
      <c r="DX122" s="193">
        <f t="shared" si="459"/>
        <v>0</v>
      </c>
      <c r="DY122" s="193">
        <f t="shared" si="460"/>
        <v>0</v>
      </c>
      <c r="DZ122" s="193">
        <f t="shared" si="461"/>
        <v>0</v>
      </c>
      <c r="EA122" s="192">
        <f t="shared" si="339"/>
        <v>0</v>
      </c>
      <c r="EB122" s="192">
        <f t="shared" si="340"/>
        <v>0</v>
      </c>
      <c r="EC122" s="192">
        <f t="shared" si="341"/>
        <v>0</v>
      </c>
      <c r="ED122" s="192">
        <f t="shared" si="342"/>
        <v>0</v>
      </c>
      <c r="EE122" s="192">
        <f t="shared" si="343"/>
        <v>0</v>
      </c>
      <c r="EF122" s="192">
        <f t="shared" si="344"/>
        <v>0</v>
      </c>
      <c r="EG122" s="192">
        <f t="shared" si="345"/>
        <v>0</v>
      </c>
      <c r="EH122" s="192">
        <f t="shared" si="346"/>
        <v>0</v>
      </c>
      <c r="EI122" s="192">
        <f t="shared" si="347"/>
        <v>0</v>
      </c>
      <c r="EJ122" s="192">
        <f t="shared" si="348"/>
        <v>0</v>
      </c>
      <c r="EK122" s="192">
        <f t="shared" si="349"/>
        <v>0</v>
      </c>
      <c r="EL122" s="192">
        <f t="shared" si="350"/>
        <v>0</v>
      </c>
      <c r="EM122" s="192">
        <f t="shared" si="351"/>
        <v>0</v>
      </c>
      <c r="EN122" s="192">
        <f t="shared" si="352"/>
        <v>0</v>
      </c>
      <c r="EO122" s="192">
        <f t="shared" si="353"/>
        <v>0</v>
      </c>
      <c r="EP122" s="192">
        <f t="shared" si="354"/>
        <v>0</v>
      </c>
      <c r="EQ122" s="192">
        <f t="shared" si="355"/>
        <v>0</v>
      </c>
      <c r="ER122" s="192">
        <f t="shared" si="356"/>
        <v>0</v>
      </c>
      <c r="ES122" s="192">
        <f t="shared" si="357"/>
        <v>0</v>
      </c>
      <c r="ET122" s="192">
        <f t="shared" si="358"/>
        <v>0</v>
      </c>
      <c r="EU122" s="192">
        <f t="shared" si="359"/>
        <v>0</v>
      </c>
      <c r="EV122" s="192">
        <f t="shared" si="360"/>
        <v>0</v>
      </c>
      <c r="EW122" s="192">
        <f t="shared" si="361"/>
        <v>0</v>
      </c>
      <c r="EX122" s="192">
        <f t="shared" si="362"/>
        <v>0</v>
      </c>
      <c r="EY122" s="192">
        <f t="shared" si="363"/>
        <v>0</v>
      </c>
      <c r="EZ122" s="192">
        <f t="shared" si="364"/>
        <v>0</v>
      </c>
      <c r="FA122" s="192">
        <f t="shared" si="365"/>
        <v>0</v>
      </c>
      <c r="FB122" s="192">
        <f t="shared" si="366"/>
        <v>0</v>
      </c>
      <c r="FC122" s="192">
        <f t="shared" si="367"/>
        <v>0</v>
      </c>
      <c r="FD122" s="192">
        <f t="shared" si="368"/>
        <v>0</v>
      </c>
      <c r="FE122" s="192">
        <f t="shared" si="369"/>
        <v>0</v>
      </c>
      <c r="FF122" s="192">
        <f t="shared" si="370"/>
        <v>0</v>
      </c>
      <c r="FG122" s="192">
        <f t="shared" si="371"/>
        <v>0</v>
      </c>
      <c r="FH122" s="192">
        <f t="shared" si="372"/>
        <v>0</v>
      </c>
      <c r="FI122" s="192">
        <f t="shared" si="373"/>
        <v>0</v>
      </c>
      <c r="FJ122" s="192">
        <f t="shared" si="374"/>
        <v>0</v>
      </c>
      <c r="FK122" s="192">
        <f t="shared" si="375"/>
        <v>0</v>
      </c>
      <c r="FL122" s="192">
        <f t="shared" si="376"/>
        <v>0</v>
      </c>
      <c r="FM122" s="192">
        <f t="shared" si="377"/>
        <v>0</v>
      </c>
      <c r="FN122" s="192">
        <f t="shared" si="378"/>
        <v>0</v>
      </c>
      <c r="FO122" s="192">
        <f t="shared" si="379"/>
        <v>0</v>
      </c>
      <c r="FP122" s="192">
        <f t="shared" si="380"/>
        <v>0</v>
      </c>
      <c r="FQ122" s="192">
        <f t="shared" si="381"/>
        <v>0</v>
      </c>
      <c r="FR122" s="192">
        <f t="shared" si="382"/>
        <v>0</v>
      </c>
      <c r="FS122" s="192">
        <f t="shared" si="383"/>
        <v>0</v>
      </c>
      <c r="FT122" s="192">
        <f t="shared" si="384"/>
        <v>0</v>
      </c>
      <c r="FU122" s="192">
        <f t="shared" si="385"/>
        <v>0</v>
      </c>
      <c r="FV122" s="192">
        <f t="shared" si="386"/>
        <v>0</v>
      </c>
      <c r="FW122" s="192">
        <f t="shared" si="387"/>
        <v>0</v>
      </c>
      <c r="FX122" s="192">
        <f t="shared" si="388"/>
        <v>0</v>
      </c>
      <c r="FY122" s="192">
        <f t="shared" si="389"/>
        <v>0</v>
      </c>
      <c r="FZ122" s="192">
        <f t="shared" si="390"/>
        <v>0</v>
      </c>
      <c r="GA122" s="192">
        <f t="shared" si="391"/>
        <v>0</v>
      </c>
      <c r="GB122" s="192">
        <f t="shared" si="392"/>
        <v>0</v>
      </c>
      <c r="GC122" s="192">
        <f t="shared" si="393"/>
        <v>0</v>
      </c>
      <c r="GD122" s="192">
        <f t="shared" si="394"/>
        <v>0</v>
      </c>
      <c r="GE122" s="192">
        <f t="shared" si="395"/>
        <v>0</v>
      </c>
      <c r="GF122" s="192">
        <f t="shared" si="396"/>
        <v>0</v>
      </c>
      <c r="GG122" s="192">
        <f t="shared" si="397"/>
        <v>0</v>
      </c>
      <c r="GH122" s="192">
        <f t="shared" si="398"/>
        <v>0</v>
      </c>
      <c r="GI122" s="192">
        <f t="shared" si="399"/>
        <v>0</v>
      </c>
      <c r="GJ122" s="192">
        <f t="shared" si="400"/>
        <v>0</v>
      </c>
      <c r="GK122" s="192">
        <f t="shared" si="401"/>
        <v>0</v>
      </c>
      <c r="GL122" s="192">
        <f t="shared" si="402"/>
        <v>0</v>
      </c>
      <c r="GM122" s="192">
        <f t="shared" si="403"/>
        <v>0</v>
      </c>
      <c r="GN122" s="192">
        <f t="shared" si="404"/>
        <v>0</v>
      </c>
      <c r="GO122" s="192">
        <f t="shared" si="405"/>
        <v>0</v>
      </c>
      <c r="GP122" s="192">
        <f t="shared" si="406"/>
        <v>0</v>
      </c>
      <c r="GQ122" s="192">
        <f t="shared" si="407"/>
        <v>0</v>
      </c>
      <c r="GR122" s="192">
        <f t="shared" si="408"/>
        <v>0</v>
      </c>
      <c r="GS122" s="192">
        <f t="shared" si="409"/>
        <v>0</v>
      </c>
      <c r="GT122" s="192">
        <f t="shared" si="410"/>
        <v>0</v>
      </c>
      <c r="GU122" s="192">
        <f t="shared" si="411"/>
        <v>0</v>
      </c>
      <c r="GV122" s="192">
        <f t="shared" si="412"/>
        <v>0</v>
      </c>
      <c r="GW122" s="192">
        <f t="shared" si="413"/>
        <v>0</v>
      </c>
      <c r="GX122" s="192">
        <f t="shared" si="414"/>
        <v>0</v>
      </c>
      <c r="GY122" s="192">
        <f t="shared" si="415"/>
        <v>0</v>
      </c>
      <c r="GZ122" s="192">
        <f t="shared" si="416"/>
        <v>0</v>
      </c>
      <c r="HA122" s="192">
        <f t="shared" si="417"/>
        <v>0</v>
      </c>
      <c r="HB122" s="192">
        <f t="shared" si="418"/>
        <v>0</v>
      </c>
      <c r="HC122" s="192">
        <f t="shared" si="419"/>
        <v>0</v>
      </c>
      <c r="HD122" s="192">
        <f t="shared" si="420"/>
        <v>0</v>
      </c>
      <c r="HE122" s="192">
        <f t="shared" si="421"/>
        <v>0</v>
      </c>
      <c r="HF122" s="192">
        <f t="shared" si="422"/>
        <v>0</v>
      </c>
      <c r="HG122" s="192">
        <f t="shared" si="423"/>
        <v>0</v>
      </c>
      <c r="HH122" s="192">
        <f t="shared" si="424"/>
        <v>0</v>
      </c>
      <c r="HI122" s="192">
        <f t="shared" si="425"/>
        <v>0</v>
      </c>
      <c r="HJ122" s="192">
        <f t="shared" si="426"/>
        <v>0</v>
      </c>
      <c r="HK122" s="192">
        <f t="shared" si="427"/>
        <v>0</v>
      </c>
      <c r="HL122" s="192">
        <f t="shared" si="428"/>
        <v>0</v>
      </c>
      <c r="HM122" s="192">
        <f t="shared" si="429"/>
        <v>0</v>
      </c>
      <c r="HN122" s="194">
        <f t="shared" si="462"/>
        <v>0</v>
      </c>
      <c r="HO122" s="194">
        <f t="shared" si="463"/>
        <v>0</v>
      </c>
      <c r="HP122" s="194">
        <f t="shared" si="464"/>
        <v>0</v>
      </c>
      <c r="HQ122" s="194">
        <f t="shared" si="465"/>
        <v>0</v>
      </c>
      <c r="HR122" s="194">
        <f t="shared" si="466"/>
        <v>0</v>
      </c>
      <c r="HS122" s="195" t="str">
        <f t="shared" si="229"/>
        <v/>
      </c>
      <c r="HT122" s="196">
        <f t="shared" si="467"/>
        <v>0</v>
      </c>
      <c r="HU122" s="196">
        <f t="shared" si="468"/>
        <v>0</v>
      </c>
      <c r="HV122" s="197" t="str">
        <f t="shared" si="232"/>
        <v/>
      </c>
      <c r="HW122" s="197" t="str">
        <f t="shared" si="435"/>
        <v/>
      </c>
      <c r="HX122" s="197" t="str">
        <f t="shared" si="436"/>
        <v/>
      </c>
      <c r="HY122" s="195" t="str">
        <f t="shared" si="233"/>
        <v/>
      </c>
      <c r="HZ122" s="30">
        <f t="shared" si="227"/>
        <v>0</v>
      </c>
      <c r="IA122" s="198">
        <f t="shared" si="234"/>
        <v>0</v>
      </c>
      <c r="IB122" s="195"/>
      <c r="IC122" s="195">
        <f t="shared" si="437"/>
        <v>0</v>
      </c>
      <c r="ID122" s="195">
        <f t="shared" si="235"/>
        <v>0</v>
      </c>
      <c r="IE122" s="195">
        <f t="shared" si="438"/>
        <v>0</v>
      </c>
      <c r="IF122" s="195">
        <f t="shared" si="236"/>
        <v>0</v>
      </c>
      <c r="IG122" s="307">
        <f t="shared" si="237"/>
        <v>0</v>
      </c>
      <c r="IH122" s="307">
        <f t="shared" si="238"/>
        <v>0</v>
      </c>
      <c r="II122" s="44">
        <f t="shared" si="239"/>
        <v>0</v>
      </c>
      <c r="IJ122" s="44">
        <f t="shared" si="439"/>
        <v>0</v>
      </c>
      <c r="IK122" s="44">
        <f t="shared" si="440"/>
        <v>0</v>
      </c>
      <c r="IL122" s="44">
        <f t="shared" si="441"/>
        <v>0</v>
      </c>
      <c r="IM122" s="44">
        <f t="shared" si="442"/>
        <v>0</v>
      </c>
      <c r="IN122" s="44">
        <f t="shared" si="443"/>
        <v>0</v>
      </c>
      <c r="IO122" s="44">
        <f t="shared" si="444"/>
        <v>0</v>
      </c>
    </row>
    <row r="123" spans="1:249" ht="18" customHeight="1">
      <c r="A123" s="188">
        <v>117</v>
      </c>
      <c r="B123" s="326"/>
      <c r="C123" s="289"/>
      <c r="D123" s="199"/>
      <c r="E123" s="189"/>
      <c r="F123" s="189"/>
      <c r="G123" s="190"/>
      <c r="H123" s="190"/>
      <c r="I123" s="272"/>
      <c r="J123" s="207"/>
      <c r="K123" s="214" t="str">
        <f t="shared" si="240"/>
        <v/>
      </c>
      <c r="L123" s="200" t="str">
        <f t="shared" si="241"/>
        <v/>
      </c>
      <c r="M123" s="200" t="str">
        <f t="shared" si="242"/>
        <v/>
      </c>
      <c r="N123" s="209" t="str">
        <f t="shared" si="228"/>
        <v/>
      </c>
      <c r="O123" s="208" t="str">
        <f>IFERROR(IF(D123="","",IF(K123="","",IF(I123="","",IF(F123="F",VLOOKUP(K123,F!A:G,2,0),IF(F123="M",VLOOKUP(K123,M!A:G,2,0),""))))),0)</f>
        <v/>
      </c>
      <c r="P123" s="191" t="str">
        <f>IFERROR(IF(D123="","",IF(K123="","",IF(I123="","",IF(F123="F",VLOOKUP(K123,F!A:G,3,0),IF(F123="M",VLOOKUP(K123,M!A:G,3,0),""))))),0)</f>
        <v/>
      </c>
      <c r="Q123" s="191" t="str">
        <f>IFERROR(IF(D123="","",IF(K123="","",IF(I123="","",IF(F123="F",VLOOKUP(K123,F!A:G,4,0),IF(F123="M",VLOOKUP(K123,M!A:G,4,0),""))))),0)</f>
        <v/>
      </c>
      <c r="R123" s="191" t="str">
        <f>IFERROR(IF(D123="","",IF(K123="","",IF(I123="","",IF(F123="F",VLOOKUP(K123,F!A:G,5,0),IF(F123="M",VLOOKUP(K123,M!A:G,5,0),""))))),0)</f>
        <v/>
      </c>
      <c r="S123" s="191" t="str">
        <f>IFERROR(IF(D123="","",IF(K123="","",IF(I123="","",IF(F123="F",VLOOKUP(K123,F!A:G,6,0),IF(F123="M",VLOOKUP(K123,M!A:G,6,0),""))))),0)</f>
        <v/>
      </c>
      <c r="T123" s="191" t="str">
        <f>IFERROR(IF(D123="","",IF(K123="","",IF(I123="","",IF(F123="F",VLOOKUP(K123,F!A:G,7,0),IF(F123="M",VLOOKUP(K123,M!A:G,7,0),""))))),0)</f>
        <v/>
      </c>
      <c r="U123" s="191" t="str">
        <f>IFERROR(IF(D123="","",IF(K123="","",IF(J123="","",IF(F123="F",VLOOKUP(K123,F!A:M,8,0),IF(F123="M",VLOOKUP(K123,M!A:M,8,0),""))))),0)</f>
        <v/>
      </c>
      <c r="V123" s="191" t="str">
        <f>IFERROR(IF(D123="","",IF(K123="","",IF(J123="","",IF(F123="F",VLOOKUP(K123,F!A:M,9,0),IF(F123="M",VLOOKUP(K123,M!A:M,9,0),""))))),0)</f>
        <v/>
      </c>
      <c r="W123" s="191" t="str">
        <f>IFERROR(IF(D123="","",IF(K123="","",IF(J123="","",IF(F123="F",VLOOKUP(K123,F!A:M,10,0),IF(F123="M",VLOOKUP(K123,M!A:M,10,0),""))))),0)</f>
        <v/>
      </c>
      <c r="X123" s="191" t="str">
        <f>IFERROR(IF(D123="","",IF(K123="","",IF(J123="","",IF(F123="F",VLOOKUP(K123,F!A:M,11,0),IF(F123="M",VLOOKUP(K123,M!A:M,11,0),""))))),0)</f>
        <v/>
      </c>
      <c r="Y123" s="191" t="str">
        <f>IFERROR(IF(D123="","",IF(K123="","",IF(J123="","",IF(F123="F",VLOOKUP(K123,F!A:M,12,0),IF(F123="M",VLOOKUP(K123,M!A:M,12,0),""))))),0)</f>
        <v/>
      </c>
      <c r="Z123" s="191" t="str">
        <f>IFERROR(IF(D123="","",IF(K123="","",IF(J123="","",IF(F123="F",VLOOKUP(K123,F!A:M,13,0),IF(F123="M",VLOOKUP(K123,M!A:M,13,0),""))))),0)</f>
        <v/>
      </c>
      <c r="AA123" s="191" t="str">
        <f>IFERROR(IF(D123="","",IF(F123="","",IF(J123="","",IF(K123="","",IF(AND(K123&gt;23,K123&lt;=60),IF(F123="F",VLOOKUP(MROUND(HZ123,0.5),'F-Weight for Length'!K:S,2,0),VLOOKUP(MROUND(HZ123,0.5),'M-Weight for Length'!K:S,2,0)),IF(K123&gt;60,IF(F123="F",VLOOKUP(K123,'F-Weight for Length'!U:AC,2,0),VLOOKUP(K123,'M-Weight for Length'!U:AC,2,0)),IF(F123="F",VLOOKUP(MROUND(HZ123,0.5),'F-Weight for Length'!A:I,2,0),VLOOKUP(MROUND(HZ123,0.5),'M-Weight for Length'!A:I,2,0)))))))),0)</f>
        <v/>
      </c>
      <c r="AB123" s="191" t="str">
        <f>IFERROR(IF(D123="","",IF(F123="","",IF(J123="","",IF(K123="","",IF(AND(K123&gt;23,K123&lt;=60),IF(F123="F",VLOOKUP(MROUND(HZ123,0.5),'F-Weight for Length'!K:S,3,0),VLOOKUP(MROUND(HZ123,0.5),'M-Weight for Length'!K:S,3,0)),IF(K123&gt;60,IF(F123="F",VLOOKUP(K123,'F-Weight for Length'!U:AC,3,0),VLOOKUP(K123,'M-Weight for Length'!U:AC,3,0)),IF(F123="F",VLOOKUP(MROUND(HZ123,0.5),'F-Weight for Length'!A:I,3,0),VLOOKUP(MROUND(HZ123,0.5),'M-Weight for Length'!A:I,3,0)))))))),0)</f>
        <v/>
      </c>
      <c r="AC123" s="191" t="str">
        <f>IFERROR(IF(D123="","",IF(F123="","",IF(J123="","",IF(K123="","",IF(AND(K123&gt;23,K123&lt;=60),IF(F123="F",VLOOKUP(MROUND(HZ123,0.5),'F-Weight for Length'!K:S,4,0),VLOOKUP(MROUND(HZ123,0.5),'M-Weight for Length'!K:S,4,0)),IF(K123&gt;60,IF(F123="F",VLOOKUP(K123,'F-Weight for Length'!U:AC,4,0),VLOOKUP(K123,'M-Weight for Length'!U:AC,4,0)),IF(F123="F",VLOOKUP(MROUND(HZ123,0.5),'F-Weight for Length'!A:I,4,0),VLOOKUP(MROUND(HZ123,0.5),'M-Weight for Length'!A:I,4,0)))))))),0)</f>
        <v/>
      </c>
      <c r="AD123" s="191" t="str">
        <f>IFERROR(IF(D123="","",IF(F123="","",IF(J123="","",IF(K123="","",IF(AND(K123&gt;23,K123&lt;=60),IF(F123="F",VLOOKUP(MROUND(HZ123,0.5),'F-Weight for Length'!K:S,5,0),VLOOKUP(MROUND(HZ123,0.5),'M-Weight for Length'!K:S,5,0)),IF(K123&gt;60,IF(F123="F",VLOOKUP(K123,'F-Weight for Length'!U:AC,5,0),VLOOKUP(K123,'M-Weight for Length'!U:AC,5,0)),IF(F123="F",VLOOKUP(MROUND(HZ123,0.5),'F-Weight for Length'!A:I,5,0),VLOOKUP(MROUND(HZ123,0.5),'M-Weight for Length'!A:I,5,0)))))))),0)</f>
        <v/>
      </c>
      <c r="AE123" s="191" t="str">
        <f>IFERROR(IF(D123="","",IF(F123="","",IF(J123="","",IF(K123="","",IF(AND(K123&gt;23,K123&lt;=60),IF(F123="F",VLOOKUP(MROUND(HZ123,0.5),'F-Weight for Length'!K:S,6,0),VLOOKUP(MROUND(HZ123,0.5),'M-Weight for Length'!K:S,6,0)),IF(K123&gt;60,IF(F123="F",VLOOKUP(K123,'F-Weight for Length'!U:AC,6,0),VLOOKUP(K123,'M-Weight for Length'!U:AC,6,0)),IF(F123="F",VLOOKUP(MROUND(HZ123,0.5),'F-Weight for Length'!A:I,6,0),VLOOKUP(MROUND(HZ123,0.5),'M-Weight for Length'!A:I,6,0)))))))),0)</f>
        <v/>
      </c>
      <c r="AF123" s="191" t="str">
        <f>IFERROR(IF(D123="","",IF(F123="","",IF(J123="","",IF(K123="","",IF(AND(K123&gt;23,K123&lt;=60),IF(F123="F",VLOOKUP(MROUND(HZ123,0.5),'F-Weight for Length'!K:S,7,0),VLOOKUP(MROUND(HZ123,0.5),'M-Weight for Length'!K:S,7,0)),IF(K123&gt;60,IF(F123="F",VLOOKUP(K123,'F-Weight for Length'!U:AC,7,0),VLOOKUP(K123,'M-Weight for Length'!U:AC,7,0)),IF(F123="F",VLOOKUP(MROUND(HZ123,0.5),'F-Weight for Length'!A:I,7,0),VLOOKUP(MROUND(HZ123,0.5),'M-Weight for Length'!A:I,7,0)))))))),0)</f>
        <v/>
      </c>
      <c r="AG123" s="191" t="str">
        <f>IFERROR(IF(D123="","",IF(F123="","",IF(J123="","",IF(K123="","",IF(AND(K123&gt;23,K123&lt;=60),IF(F123="F",VLOOKUP(MROUND(HZ123,0.5),'F-Weight for Length'!K:S,8,0),VLOOKUP(MROUND(HZ123,0.5),'M-Weight for Length'!K:S,8,0)),IF(K123&gt;60,IF(F123="F",VLOOKUP(K123,'F-Weight for Length'!U:AC,8,0),VLOOKUP(K123,'M-Weight for Length'!U:AC,8,0)),IF(F123="F",VLOOKUP(MROUND(HZ123,0.5),'F-Weight for Length'!A:I,8,0),VLOOKUP(MROUND(HZ123,0.5),'M-Weight for Length'!A:I,8,0)))))))),0)</f>
        <v/>
      </c>
      <c r="AH123" s="191" t="str">
        <f>IFERROR(IF(D123="","",IF(F123="","",IF(J123="","",IF(K123="","",IF(AND(K123&gt;23,K123&lt;=60),IF(F123="F",VLOOKUP(MROUND(HZ123,0.5),'F-Weight for Length'!K:S,9,0),VLOOKUP(MROUND(HZ123,0.5),'M-Weight for Length'!K:S,9,0)),IF(K123&gt;60,IF(F123="F",VLOOKUP(K123,'F-Weight for Length'!U:AC,9,0),VLOOKUP(K123,'M-Weight for Length'!U:AC,9,0)),IF(F123="F",VLOOKUP(MROUND(HZ123,0.5),'F-Weight for Length'!A:I,9,0),VLOOKUP(MROUND(HZ123,0.5),'M-Weight for Length'!A:I,9,0)))))))),0)</f>
        <v/>
      </c>
      <c r="AI123" s="192">
        <f t="shared" si="243"/>
        <v>0</v>
      </c>
      <c r="AJ123" s="192">
        <f t="shared" si="244"/>
        <v>0</v>
      </c>
      <c r="AK123" s="192">
        <f t="shared" si="245"/>
        <v>0</v>
      </c>
      <c r="AL123" s="192">
        <f t="shared" si="246"/>
        <v>0</v>
      </c>
      <c r="AM123" s="192">
        <f t="shared" si="247"/>
        <v>0</v>
      </c>
      <c r="AN123" s="192">
        <f t="shared" si="248"/>
        <v>0</v>
      </c>
      <c r="AO123" s="192">
        <f t="shared" si="249"/>
        <v>0</v>
      </c>
      <c r="AP123" s="192">
        <f t="shared" si="250"/>
        <v>0</v>
      </c>
      <c r="AQ123" s="192">
        <f t="shared" si="251"/>
        <v>0</v>
      </c>
      <c r="AR123" s="192">
        <f t="shared" si="252"/>
        <v>0</v>
      </c>
      <c r="AS123" s="192">
        <f t="shared" si="253"/>
        <v>0</v>
      </c>
      <c r="AT123" s="192">
        <f t="shared" si="254"/>
        <v>0</v>
      </c>
      <c r="AU123" s="192">
        <f t="shared" si="255"/>
        <v>0</v>
      </c>
      <c r="AV123" s="192">
        <f t="shared" si="256"/>
        <v>0</v>
      </c>
      <c r="AW123" s="192">
        <f t="shared" si="257"/>
        <v>0</v>
      </c>
      <c r="AX123" s="192">
        <f t="shared" si="258"/>
        <v>0</v>
      </c>
      <c r="AY123" s="192">
        <f t="shared" si="259"/>
        <v>0</v>
      </c>
      <c r="AZ123" s="192">
        <f t="shared" si="260"/>
        <v>0</v>
      </c>
      <c r="BA123" s="192">
        <f t="shared" si="261"/>
        <v>0</v>
      </c>
      <c r="BB123" s="192">
        <f t="shared" si="262"/>
        <v>0</v>
      </c>
      <c r="BC123" s="192">
        <f t="shared" si="263"/>
        <v>0</v>
      </c>
      <c r="BD123" s="192">
        <f t="shared" si="264"/>
        <v>0</v>
      </c>
      <c r="BE123" s="192">
        <f t="shared" si="265"/>
        <v>0</v>
      </c>
      <c r="BF123" s="192">
        <f t="shared" si="266"/>
        <v>0</v>
      </c>
      <c r="BG123" s="192">
        <f t="shared" si="267"/>
        <v>0</v>
      </c>
      <c r="BH123" s="192">
        <f t="shared" si="268"/>
        <v>0</v>
      </c>
      <c r="BI123" s="192">
        <f t="shared" si="269"/>
        <v>0</v>
      </c>
      <c r="BJ123" s="192">
        <f t="shared" si="270"/>
        <v>0</v>
      </c>
      <c r="BK123" s="192">
        <f t="shared" si="271"/>
        <v>0</v>
      </c>
      <c r="BL123" s="192">
        <f t="shared" si="272"/>
        <v>0</v>
      </c>
      <c r="BM123" s="192">
        <f t="shared" si="273"/>
        <v>0</v>
      </c>
      <c r="BN123" s="192">
        <f t="shared" si="274"/>
        <v>0</v>
      </c>
      <c r="BO123" s="192">
        <f t="shared" si="275"/>
        <v>0</v>
      </c>
      <c r="BP123" s="192">
        <f t="shared" si="276"/>
        <v>0</v>
      </c>
      <c r="BQ123" s="192">
        <f t="shared" si="277"/>
        <v>0</v>
      </c>
      <c r="BR123" s="192">
        <f t="shared" si="278"/>
        <v>0</v>
      </c>
      <c r="BS123" s="192">
        <f t="shared" si="279"/>
        <v>0</v>
      </c>
      <c r="BT123" s="192">
        <f t="shared" si="280"/>
        <v>0</v>
      </c>
      <c r="BU123" s="192">
        <f t="shared" si="281"/>
        <v>0</v>
      </c>
      <c r="BV123" s="192">
        <f t="shared" si="282"/>
        <v>0</v>
      </c>
      <c r="BW123" s="192">
        <f t="shared" si="283"/>
        <v>0</v>
      </c>
      <c r="BX123" s="192">
        <f t="shared" si="284"/>
        <v>0</v>
      </c>
      <c r="BY123" s="192">
        <f t="shared" si="285"/>
        <v>0</v>
      </c>
      <c r="BZ123" s="192">
        <f t="shared" si="286"/>
        <v>0</v>
      </c>
      <c r="CA123" s="192">
        <f t="shared" si="287"/>
        <v>0</v>
      </c>
      <c r="CB123" s="192">
        <f t="shared" si="288"/>
        <v>0</v>
      </c>
      <c r="CC123" s="192">
        <f t="shared" si="289"/>
        <v>0</v>
      </c>
      <c r="CD123" s="192">
        <f t="shared" si="290"/>
        <v>0</v>
      </c>
      <c r="CE123" s="192">
        <f t="shared" si="291"/>
        <v>0</v>
      </c>
      <c r="CF123" s="192">
        <f t="shared" si="292"/>
        <v>0</v>
      </c>
      <c r="CG123" s="192">
        <f t="shared" si="293"/>
        <v>0</v>
      </c>
      <c r="CH123" s="192">
        <f t="shared" si="294"/>
        <v>0</v>
      </c>
      <c r="CI123" s="192">
        <f t="shared" si="295"/>
        <v>0</v>
      </c>
      <c r="CJ123" s="192">
        <f t="shared" si="296"/>
        <v>0</v>
      </c>
      <c r="CK123" s="192">
        <f t="shared" si="297"/>
        <v>0</v>
      </c>
      <c r="CL123" s="192">
        <f t="shared" si="298"/>
        <v>0</v>
      </c>
      <c r="CM123" s="192">
        <f t="shared" si="299"/>
        <v>0</v>
      </c>
      <c r="CN123" s="192">
        <f t="shared" si="300"/>
        <v>0</v>
      </c>
      <c r="CO123" s="192">
        <f t="shared" si="301"/>
        <v>0</v>
      </c>
      <c r="CP123" s="192">
        <f t="shared" si="302"/>
        <v>0</v>
      </c>
      <c r="CQ123" s="192">
        <f t="shared" si="303"/>
        <v>0</v>
      </c>
      <c r="CR123" s="192">
        <f t="shared" si="304"/>
        <v>0</v>
      </c>
      <c r="CS123" s="192">
        <f t="shared" si="305"/>
        <v>0</v>
      </c>
      <c r="CT123" s="192">
        <f t="shared" si="306"/>
        <v>0</v>
      </c>
      <c r="CU123" s="192">
        <f t="shared" si="307"/>
        <v>0</v>
      </c>
      <c r="CV123" s="192">
        <f t="shared" si="308"/>
        <v>0</v>
      </c>
      <c r="CW123" s="192">
        <f t="shared" si="309"/>
        <v>0</v>
      </c>
      <c r="CX123" s="192">
        <f t="shared" si="310"/>
        <v>0</v>
      </c>
      <c r="CY123" s="192">
        <f t="shared" si="311"/>
        <v>0</v>
      </c>
      <c r="CZ123" s="192">
        <f t="shared" si="312"/>
        <v>0</v>
      </c>
      <c r="DA123" s="192">
        <f t="shared" si="313"/>
        <v>0</v>
      </c>
      <c r="DB123" s="192">
        <f t="shared" si="314"/>
        <v>0</v>
      </c>
      <c r="DC123" s="192">
        <f t="shared" si="315"/>
        <v>0</v>
      </c>
      <c r="DD123" s="192">
        <f t="shared" si="316"/>
        <v>0</v>
      </c>
      <c r="DE123" s="192">
        <f t="shared" si="317"/>
        <v>0</v>
      </c>
      <c r="DF123" s="192">
        <f t="shared" si="318"/>
        <v>0</v>
      </c>
      <c r="DG123" s="192">
        <f t="shared" si="319"/>
        <v>0</v>
      </c>
      <c r="DH123" s="192">
        <f t="shared" si="320"/>
        <v>0</v>
      </c>
      <c r="DI123" s="192">
        <f t="shared" si="321"/>
        <v>0</v>
      </c>
      <c r="DJ123" s="192">
        <f t="shared" si="322"/>
        <v>0</v>
      </c>
      <c r="DK123" s="192">
        <f t="shared" si="323"/>
        <v>0</v>
      </c>
      <c r="DL123" s="192">
        <f t="shared" si="324"/>
        <v>0</v>
      </c>
      <c r="DM123" s="192">
        <f t="shared" si="325"/>
        <v>0</v>
      </c>
      <c r="DN123" s="192">
        <f t="shared" si="326"/>
        <v>0</v>
      </c>
      <c r="DO123" s="192">
        <f t="shared" si="327"/>
        <v>0</v>
      </c>
      <c r="DP123" s="192">
        <f t="shared" si="328"/>
        <v>0</v>
      </c>
      <c r="DQ123" s="192">
        <f t="shared" si="329"/>
        <v>0</v>
      </c>
      <c r="DR123" s="192">
        <f t="shared" si="330"/>
        <v>0</v>
      </c>
      <c r="DS123" s="192">
        <f t="shared" si="331"/>
        <v>0</v>
      </c>
      <c r="DT123" s="192">
        <f t="shared" si="332"/>
        <v>0</v>
      </c>
      <c r="DU123" s="192">
        <f t="shared" si="333"/>
        <v>0</v>
      </c>
      <c r="DV123" s="193">
        <f t="shared" si="457"/>
        <v>0</v>
      </c>
      <c r="DW123" s="193">
        <f t="shared" si="458"/>
        <v>0</v>
      </c>
      <c r="DX123" s="193">
        <f t="shared" si="459"/>
        <v>0</v>
      </c>
      <c r="DY123" s="193">
        <f t="shared" si="460"/>
        <v>0</v>
      </c>
      <c r="DZ123" s="193">
        <f t="shared" si="461"/>
        <v>0</v>
      </c>
      <c r="EA123" s="192">
        <f t="shared" si="339"/>
        <v>0</v>
      </c>
      <c r="EB123" s="192">
        <f t="shared" si="340"/>
        <v>0</v>
      </c>
      <c r="EC123" s="192">
        <f t="shared" si="341"/>
        <v>0</v>
      </c>
      <c r="ED123" s="192">
        <f t="shared" si="342"/>
        <v>0</v>
      </c>
      <c r="EE123" s="192">
        <f t="shared" si="343"/>
        <v>0</v>
      </c>
      <c r="EF123" s="192">
        <f t="shared" si="344"/>
        <v>0</v>
      </c>
      <c r="EG123" s="192">
        <f t="shared" si="345"/>
        <v>0</v>
      </c>
      <c r="EH123" s="192">
        <f t="shared" si="346"/>
        <v>0</v>
      </c>
      <c r="EI123" s="192">
        <f t="shared" si="347"/>
        <v>0</v>
      </c>
      <c r="EJ123" s="192">
        <f t="shared" si="348"/>
        <v>0</v>
      </c>
      <c r="EK123" s="192">
        <f t="shared" si="349"/>
        <v>0</v>
      </c>
      <c r="EL123" s="192">
        <f t="shared" si="350"/>
        <v>0</v>
      </c>
      <c r="EM123" s="192">
        <f t="shared" si="351"/>
        <v>0</v>
      </c>
      <c r="EN123" s="192">
        <f t="shared" si="352"/>
        <v>0</v>
      </c>
      <c r="EO123" s="192">
        <f t="shared" si="353"/>
        <v>0</v>
      </c>
      <c r="EP123" s="192">
        <f t="shared" si="354"/>
        <v>0</v>
      </c>
      <c r="EQ123" s="192">
        <f t="shared" si="355"/>
        <v>0</v>
      </c>
      <c r="ER123" s="192">
        <f t="shared" si="356"/>
        <v>0</v>
      </c>
      <c r="ES123" s="192">
        <f t="shared" si="357"/>
        <v>0</v>
      </c>
      <c r="ET123" s="192">
        <f t="shared" si="358"/>
        <v>0</v>
      </c>
      <c r="EU123" s="192">
        <f t="shared" si="359"/>
        <v>0</v>
      </c>
      <c r="EV123" s="192">
        <f t="shared" si="360"/>
        <v>0</v>
      </c>
      <c r="EW123" s="192">
        <f t="shared" si="361"/>
        <v>0</v>
      </c>
      <c r="EX123" s="192">
        <f t="shared" si="362"/>
        <v>0</v>
      </c>
      <c r="EY123" s="192">
        <f t="shared" si="363"/>
        <v>0</v>
      </c>
      <c r="EZ123" s="192">
        <f t="shared" si="364"/>
        <v>0</v>
      </c>
      <c r="FA123" s="192">
        <f t="shared" si="365"/>
        <v>0</v>
      </c>
      <c r="FB123" s="192">
        <f t="shared" si="366"/>
        <v>0</v>
      </c>
      <c r="FC123" s="192">
        <f t="shared" si="367"/>
        <v>0</v>
      </c>
      <c r="FD123" s="192">
        <f t="shared" si="368"/>
        <v>0</v>
      </c>
      <c r="FE123" s="192">
        <f t="shared" si="369"/>
        <v>0</v>
      </c>
      <c r="FF123" s="192">
        <f t="shared" si="370"/>
        <v>0</v>
      </c>
      <c r="FG123" s="192">
        <f t="shared" si="371"/>
        <v>0</v>
      </c>
      <c r="FH123" s="192">
        <f t="shared" si="372"/>
        <v>0</v>
      </c>
      <c r="FI123" s="192">
        <f t="shared" si="373"/>
        <v>0</v>
      </c>
      <c r="FJ123" s="192">
        <f t="shared" si="374"/>
        <v>0</v>
      </c>
      <c r="FK123" s="192">
        <f t="shared" si="375"/>
        <v>0</v>
      </c>
      <c r="FL123" s="192">
        <f t="shared" si="376"/>
        <v>0</v>
      </c>
      <c r="FM123" s="192">
        <f t="shared" si="377"/>
        <v>0</v>
      </c>
      <c r="FN123" s="192">
        <f t="shared" si="378"/>
        <v>0</v>
      </c>
      <c r="FO123" s="192">
        <f t="shared" si="379"/>
        <v>0</v>
      </c>
      <c r="FP123" s="192">
        <f t="shared" si="380"/>
        <v>0</v>
      </c>
      <c r="FQ123" s="192">
        <f t="shared" si="381"/>
        <v>0</v>
      </c>
      <c r="FR123" s="192">
        <f t="shared" si="382"/>
        <v>0</v>
      </c>
      <c r="FS123" s="192">
        <f t="shared" si="383"/>
        <v>0</v>
      </c>
      <c r="FT123" s="192">
        <f t="shared" si="384"/>
        <v>0</v>
      </c>
      <c r="FU123" s="192">
        <f t="shared" si="385"/>
        <v>0</v>
      </c>
      <c r="FV123" s="192">
        <f t="shared" si="386"/>
        <v>0</v>
      </c>
      <c r="FW123" s="192">
        <f t="shared" si="387"/>
        <v>0</v>
      </c>
      <c r="FX123" s="192">
        <f t="shared" si="388"/>
        <v>0</v>
      </c>
      <c r="FY123" s="192">
        <f t="shared" si="389"/>
        <v>0</v>
      </c>
      <c r="FZ123" s="192">
        <f t="shared" si="390"/>
        <v>0</v>
      </c>
      <c r="GA123" s="192">
        <f t="shared" si="391"/>
        <v>0</v>
      </c>
      <c r="GB123" s="192">
        <f t="shared" si="392"/>
        <v>0</v>
      </c>
      <c r="GC123" s="192">
        <f t="shared" si="393"/>
        <v>0</v>
      </c>
      <c r="GD123" s="192">
        <f t="shared" si="394"/>
        <v>0</v>
      </c>
      <c r="GE123" s="192">
        <f t="shared" si="395"/>
        <v>0</v>
      </c>
      <c r="GF123" s="192">
        <f t="shared" si="396"/>
        <v>0</v>
      </c>
      <c r="GG123" s="192">
        <f t="shared" si="397"/>
        <v>0</v>
      </c>
      <c r="GH123" s="192">
        <f t="shared" si="398"/>
        <v>0</v>
      </c>
      <c r="GI123" s="192">
        <f t="shared" si="399"/>
        <v>0</v>
      </c>
      <c r="GJ123" s="192">
        <f t="shared" si="400"/>
        <v>0</v>
      </c>
      <c r="GK123" s="192">
        <f t="shared" si="401"/>
        <v>0</v>
      </c>
      <c r="GL123" s="192">
        <f t="shared" si="402"/>
        <v>0</v>
      </c>
      <c r="GM123" s="192">
        <f t="shared" si="403"/>
        <v>0</v>
      </c>
      <c r="GN123" s="192">
        <f t="shared" si="404"/>
        <v>0</v>
      </c>
      <c r="GO123" s="192">
        <f t="shared" si="405"/>
        <v>0</v>
      </c>
      <c r="GP123" s="192">
        <f t="shared" si="406"/>
        <v>0</v>
      </c>
      <c r="GQ123" s="192">
        <f t="shared" si="407"/>
        <v>0</v>
      </c>
      <c r="GR123" s="192">
        <f t="shared" si="408"/>
        <v>0</v>
      </c>
      <c r="GS123" s="192">
        <f t="shared" si="409"/>
        <v>0</v>
      </c>
      <c r="GT123" s="192">
        <f t="shared" si="410"/>
        <v>0</v>
      </c>
      <c r="GU123" s="192">
        <f t="shared" si="411"/>
        <v>0</v>
      </c>
      <c r="GV123" s="192">
        <f t="shared" si="412"/>
        <v>0</v>
      </c>
      <c r="GW123" s="192">
        <f t="shared" si="413"/>
        <v>0</v>
      </c>
      <c r="GX123" s="192">
        <f t="shared" si="414"/>
        <v>0</v>
      </c>
      <c r="GY123" s="192">
        <f t="shared" si="415"/>
        <v>0</v>
      </c>
      <c r="GZ123" s="192">
        <f t="shared" si="416"/>
        <v>0</v>
      </c>
      <c r="HA123" s="192">
        <f t="shared" si="417"/>
        <v>0</v>
      </c>
      <c r="HB123" s="192">
        <f t="shared" si="418"/>
        <v>0</v>
      </c>
      <c r="HC123" s="192">
        <f t="shared" si="419"/>
        <v>0</v>
      </c>
      <c r="HD123" s="192">
        <f t="shared" si="420"/>
        <v>0</v>
      </c>
      <c r="HE123" s="192">
        <f t="shared" si="421"/>
        <v>0</v>
      </c>
      <c r="HF123" s="192">
        <f t="shared" si="422"/>
        <v>0</v>
      </c>
      <c r="HG123" s="192">
        <f t="shared" si="423"/>
        <v>0</v>
      </c>
      <c r="HH123" s="192">
        <f t="shared" si="424"/>
        <v>0</v>
      </c>
      <c r="HI123" s="192">
        <f t="shared" si="425"/>
        <v>0</v>
      </c>
      <c r="HJ123" s="192">
        <f t="shared" si="426"/>
        <v>0</v>
      </c>
      <c r="HK123" s="192">
        <f t="shared" si="427"/>
        <v>0</v>
      </c>
      <c r="HL123" s="192">
        <f t="shared" si="428"/>
        <v>0</v>
      </c>
      <c r="HM123" s="192">
        <f t="shared" si="429"/>
        <v>0</v>
      </c>
      <c r="HN123" s="194">
        <f t="shared" si="462"/>
        <v>0</v>
      </c>
      <c r="HO123" s="194">
        <f t="shared" si="463"/>
        <v>0</v>
      </c>
      <c r="HP123" s="194">
        <f t="shared" si="464"/>
        <v>0</v>
      </c>
      <c r="HQ123" s="194">
        <f t="shared" si="465"/>
        <v>0</v>
      </c>
      <c r="HR123" s="194">
        <f t="shared" si="466"/>
        <v>0</v>
      </c>
      <c r="HS123" s="195" t="str">
        <f t="shared" si="229"/>
        <v/>
      </c>
      <c r="HT123" s="196">
        <f t="shared" si="467"/>
        <v>0</v>
      </c>
      <c r="HU123" s="196">
        <f t="shared" si="468"/>
        <v>0</v>
      </c>
      <c r="HV123" s="197" t="str">
        <f t="shared" si="232"/>
        <v/>
      </c>
      <c r="HW123" s="197" t="str">
        <f t="shared" si="435"/>
        <v/>
      </c>
      <c r="HX123" s="197" t="str">
        <f t="shared" si="436"/>
        <v/>
      </c>
      <c r="HY123" s="195" t="str">
        <f t="shared" si="233"/>
        <v/>
      </c>
      <c r="HZ123" s="30">
        <f t="shared" si="227"/>
        <v>0</v>
      </c>
      <c r="IA123" s="198">
        <f t="shared" si="234"/>
        <v>0</v>
      </c>
      <c r="IB123" s="195"/>
      <c r="IC123" s="195">
        <f t="shared" si="437"/>
        <v>0</v>
      </c>
      <c r="ID123" s="195">
        <f t="shared" si="235"/>
        <v>0</v>
      </c>
      <c r="IE123" s="195">
        <f t="shared" si="438"/>
        <v>0</v>
      </c>
      <c r="IF123" s="195">
        <f t="shared" si="236"/>
        <v>0</v>
      </c>
      <c r="IG123" s="307">
        <f t="shared" si="237"/>
        <v>0</v>
      </c>
      <c r="IH123" s="307">
        <f t="shared" si="238"/>
        <v>0</v>
      </c>
      <c r="II123" s="44">
        <f t="shared" si="239"/>
        <v>0</v>
      </c>
      <c r="IJ123" s="44">
        <f t="shared" si="439"/>
        <v>0</v>
      </c>
      <c r="IK123" s="44">
        <f t="shared" si="440"/>
        <v>0</v>
      </c>
      <c r="IL123" s="44">
        <f t="shared" si="441"/>
        <v>0</v>
      </c>
      <c r="IM123" s="44">
        <f t="shared" si="442"/>
        <v>0</v>
      </c>
      <c r="IN123" s="44">
        <f t="shared" si="443"/>
        <v>0</v>
      </c>
      <c r="IO123" s="44">
        <f t="shared" si="444"/>
        <v>0</v>
      </c>
    </row>
    <row r="124" spans="1:249" ht="18" customHeight="1">
      <c r="A124" s="188">
        <v>118</v>
      </c>
      <c r="B124" s="326"/>
      <c r="C124" s="289"/>
      <c r="D124" s="199"/>
      <c r="E124" s="189"/>
      <c r="F124" s="189"/>
      <c r="G124" s="190"/>
      <c r="H124" s="190"/>
      <c r="I124" s="272"/>
      <c r="J124" s="207"/>
      <c r="K124" s="214" t="str">
        <f t="shared" si="240"/>
        <v/>
      </c>
      <c r="L124" s="200" t="str">
        <f t="shared" si="241"/>
        <v/>
      </c>
      <c r="M124" s="200" t="str">
        <f t="shared" si="242"/>
        <v/>
      </c>
      <c r="N124" s="209" t="str">
        <f t="shared" si="228"/>
        <v/>
      </c>
      <c r="O124" s="208" t="str">
        <f>IFERROR(IF(D124="","",IF(K124="","",IF(I124="","",IF(F124="F",VLOOKUP(K124,F!A:G,2,0),IF(F124="M",VLOOKUP(K124,M!A:G,2,0),""))))),0)</f>
        <v/>
      </c>
      <c r="P124" s="191" t="str">
        <f>IFERROR(IF(D124="","",IF(K124="","",IF(I124="","",IF(F124="F",VLOOKUP(K124,F!A:G,3,0),IF(F124="M",VLOOKUP(K124,M!A:G,3,0),""))))),0)</f>
        <v/>
      </c>
      <c r="Q124" s="191" t="str">
        <f>IFERROR(IF(D124="","",IF(K124="","",IF(I124="","",IF(F124="F",VLOOKUP(K124,F!A:G,4,0),IF(F124="M",VLOOKUP(K124,M!A:G,4,0),""))))),0)</f>
        <v/>
      </c>
      <c r="R124" s="191" t="str">
        <f>IFERROR(IF(D124="","",IF(K124="","",IF(I124="","",IF(F124="F",VLOOKUP(K124,F!A:G,5,0),IF(F124="M",VLOOKUP(K124,M!A:G,5,0),""))))),0)</f>
        <v/>
      </c>
      <c r="S124" s="191" t="str">
        <f>IFERROR(IF(D124="","",IF(K124="","",IF(I124="","",IF(F124="F",VLOOKUP(K124,F!A:G,6,0),IF(F124="M",VLOOKUP(K124,M!A:G,6,0),""))))),0)</f>
        <v/>
      </c>
      <c r="T124" s="191" t="str">
        <f>IFERROR(IF(D124="","",IF(K124="","",IF(I124="","",IF(F124="F",VLOOKUP(K124,F!A:G,7,0),IF(F124="M",VLOOKUP(K124,M!A:G,7,0),""))))),0)</f>
        <v/>
      </c>
      <c r="U124" s="191" t="str">
        <f>IFERROR(IF(D124="","",IF(K124="","",IF(J124="","",IF(F124="F",VLOOKUP(K124,F!A:M,8,0),IF(F124="M",VLOOKUP(K124,M!A:M,8,0),""))))),0)</f>
        <v/>
      </c>
      <c r="V124" s="191" t="str">
        <f>IFERROR(IF(D124="","",IF(K124="","",IF(J124="","",IF(F124="F",VLOOKUP(K124,F!A:M,9,0),IF(F124="M",VLOOKUP(K124,M!A:M,9,0),""))))),0)</f>
        <v/>
      </c>
      <c r="W124" s="191" t="str">
        <f>IFERROR(IF(D124="","",IF(K124="","",IF(J124="","",IF(F124="F",VLOOKUP(K124,F!A:M,10,0),IF(F124="M",VLOOKUP(K124,M!A:M,10,0),""))))),0)</f>
        <v/>
      </c>
      <c r="X124" s="191" t="str">
        <f>IFERROR(IF(D124="","",IF(K124="","",IF(J124="","",IF(F124="F",VLOOKUP(K124,F!A:M,11,0),IF(F124="M",VLOOKUP(K124,M!A:M,11,0),""))))),0)</f>
        <v/>
      </c>
      <c r="Y124" s="191" t="str">
        <f>IFERROR(IF(D124="","",IF(K124="","",IF(J124="","",IF(F124="F",VLOOKUP(K124,F!A:M,12,0),IF(F124="M",VLOOKUP(K124,M!A:M,12,0),""))))),0)</f>
        <v/>
      </c>
      <c r="Z124" s="191" t="str">
        <f>IFERROR(IF(D124="","",IF(K124="","",IF(J124="","",IF(F124="F",VLOOKUP(K124,F!A:M,13,0),IF(F124="M",VLOOKUP(K124,M!A:M,13,0),""))))),0)</f>
        <v/>
      </c>
      <c r="AA124" s="191" t="str">
        <f>IFERROR(IF(D124="","",IF(F124="","",IF(J124="","",IF(K124="","",IF(AND(K124&gt;23,K124&lt;=60),IF(F124="F",VLOOKUP(MROUND(HZ124,0.5),'F-Weight for Length'!K:S,2,0),VLOOKUP(MROUND(HZ124,0.5),'M-Weight for Length'!K:S,2,0)),IF(K124&gt;60,IF(F124="F",VLOOKUP(K124,'F-Weight for Length'!U:AC,2,0),VLOOKUP(K124,'M-Weight for Length'!U:AC,2,0)),IF(F124="F",VLOOKUP(MROUND(HZ124,0.5),'F-Weight for Length'!A:I,2,0),VLOOKUP(MROUND(HZ124,0.5),'M-Weight for Length'!A:I,2,0)))))))),0)</f>
        <v/>
      </c>
      <c r="AB124" s="191" t="str">
        <f>IFERROR(IF(D124="","",IF(F124="","",IF(J124="","",IF(K124="","",IF(AND(K124&gt;23,K124&lt;=60),IF(F124="F",VLOOKUP(MROUND(HZ124,0.5),'F-Weight for Length'!K:S,3,0),VLOOKUP(MROUND(HZ124,0.5),'M-Weight for Length'!K:S,3,0)),IF(K124&gt;60,IF(F124="F",VLOOKUP(K124,'F-Weight for Length'!U:AC,3,0),VLOOKUP(K124,'M-Weight for Length'!U:AC,3,0)),IF(F124="F",VLOOKUP(MROUND(HZ124,0.5),'F-Weight for Length'!A:I,3,0),VLOOKUP(MROUND(HZ124,0.5),'M-Weight for Length'!A:I,3,0)))))))),0)</f>
        <v/>
      </c>
      <c r="AC124" s="191" t="str">
        <f>IFERROR(IF(D124="","",IF(F124="","",IF(J124="","",IF(K124="","",IF(AND(K124&gt;23,K124&lt;=60),IF(F124="F",VLOOKUP(MROUND(HZ124,0.5),'F-Weight for Length'!K:S,4,0),VLOOKUP(MROUND(HZ124,0.5),'M-Weight for Length'!K:S,4,0)),IF(K124&gt;60,IF(F124="F",VLOOKUP(K124,'F-Weight for Length'!U:AC,4,0),VLOOKUP(K124,'M-Weight for Length'!U:AC,4,0)),IF(F124="F",VLOOKUP(MROUND(HZ124,0.5),'F-Weight for Length'!A:I,4,0),VLOOKUP(MROUND(HZ124,0.5),'M-Weight for Length'!A:I,4,0)))))))),0)</f>
        <v/>
      </c>
      <c r="AD124" s="191" t="str">
        <f>IFERROR(IF(D124="","",IF(F124="","",IF(J124="","",IF(K124="","",IF(AND(K124&gt;23,K124&lt;=60),IF(F124="F",VLOOKUP(MROUND(HZ124,0.5),'F-Weight for Length'!K:S,5,0),VLOOKUP(MROUND(HZ124,0.5),'M-Weight for Length'!K:S,5,0)),IF(K124&gt;60,IF(F124="F",VLOOKUP(K124,'F-Weight for Length'!U:AC,5,0),VLOOKUP(K124,'M-Weight for Length'!U:AC,5,0)),IF(F124="F",VLOOKUP(MROUND(HZ124,0.5),'F-Weight for Length'!A:I,5,0),VLOOKUP(MROUND(HZ124,0.5),'M-Weight for Length'!A:I,5,0)))))))),0)</f>
        <v/>
      </c>
      <c r="AE124" s="191" t="str">
        <f>IFERROR(IF(D124="","",IF(F124="","",IF(J124="","",IF(K124="","",IF(AND(K124&gt;23,K124&lt;=60),IF(F124="F",VLOOKUP(MROUND(HZ124,0.5),'F-Weight for Length'!K:S,6,0),VLOOKUP(MROUND(HZ124,0.5),'M-Weight for Length'!K:S,6,0)),IF(K124&gt;60,IF(F124="F",VLOOKUP(K124,'F-Weight for Length'!U:AC,6,0),VLOOKUP(K124,'M-Weight for Length'!U:AC,6,0)),IF(F124="F",VLOOKUP(MROUND(HZ124,0.5),'F-Weight for Length'!A:I,6,0),VLOOKUP(MROUND(HZ124,0.5),'M-Weight for Length'!A:I,6,0)))))))),0)</f>
        <v/>
      </c>
      <c r="AF124" s="191" t="str">
        <f>IFERROR(IF(D124="","",IF(F124="","",IF(J124="","",IF(K124="","",IF(AND(K124&gt;23,K124&lt;=60),IF(F124="F",VLOOKUP(MROUND(HZ124,0.5),'F-Weight for Length'!K:S,7,0),VLOOKUP(MROUND(HZ124,0.5),'M-Weight for Length'!K:S,7,0)),IF(K124&gt;60,IF(F124="F",VLOOKUP(K124,'F-Weight for Length'!U:AC,7,0),VLOOKUP(K124,'M-Weight for Length'!U:AC,7,0)),IF(F124="F",VLOOKUP(MROUND(HZ124,0.5),'F-Weight for Length'!A:I,7,0),VLOOKUP(MROUND(HZ124,0.5),'M-Weight for Length'!A:I,7,0)))))))),0)</f>
        <v/>
      </c>
      <c r="AG124" s="191" t="str">
        <f>IFERROR(IF(D124="","",IF(F124="","",IF(J124="","",IF(K124="","",IF(AND(K124&gt;23,K124&lt;=60),IF(F124="F",VLOOKUP(MROUND(HZ124,0.5),'F-Weight for Length'!K:S,8,0),VLOOKUP(MROUND(HZ124,0.5),'M-Weight for Length'!K:S,8,0)),IF(K124&gt;60,IF(F124="F",VLOOKUP(K124,'F-Weight for Length'!U:AC,8,0),VLOOKUP(K124,'M-Weight for Length'!U:AC,8,0)),IF(F124="F",VLOOKUP(MROUND(HZ124,0.5),'F-Weight for Length'!A:I,8,0),VLOOKUP(MROUND(HZ124,0.5),'M-Weight for Length'!A:I,8,0)))))))),0)</f>
        <v/>
      </c>
      <c r="AH124" s="191" t="str">
        <f>IFERROR(IF(D124="","",IF(F124="","",IF(J124="","",IF(K124="","",IF(AND(K124&gt;23,K124&lt;=60),IF(F124="F",VLOOKUP(MROUND(HZ124,0.5),'F-Weight for Length'!K:S,9,0),VLOOKUP(MROUND(HZ124,0.5),'M-Weight for Length'!K:S,9,0)),IF(K124&gt;60,IF(F124="F",VLOOKUP(K124,'F-Weight for Length'!U:AC,9,0),VLOOKUP(K124,'M-Weight for Length'!U:AC,9,0)),IF(F124="F",VLOOKUP(MROUND(HZ124,0.5),'F-Weight for Length'!A:I,9,0),VLOOKUP(MROUND(HZ124,0.5),'M-Weight for Length'!A:I,9,0)))))))),0)</f>
        <v/>
      </c>
      <c r="AI124" s="192">
        <f t="shared" si="243"/>
        <v>0</v>
      </c>
      <c r="AJ124" s="192">
        <f t="shared" si="244"/>
        <v>0</v>
      </c>
      <c r="AK124" s="192">
        <f t="shared" si="245"/>
        <v>0</v>
      </c>
      <c r="AL124" s="192">
        <f t="shared" si="246"/>
        <v>0</v>
      </c>
      <c r="AM124" s="192">
        <f t="shared" si="247"/>
        <v>0</v>
      </c>
      <c r="AN124" s="192">
        <f t="shared" si="248"/>
        <v>0</v>
      </c>
      <c r="AO124" s="192">
        <f t="shared" si="249"/>
        <v>0</v>
      </c>
      <c r="AP124" s="192">
        <f t="shared" si="250"/>
        <v>0</v>
      </c>
      <c r="AQ124" s="192">
        <f t="shared" si="251"/>
        <v>0</v>
      </c>
      <c r="AR124" s="192">
        <f t="shared" si="252"/>
        <v>0</v>
      </c>
      <c r="AS124" s="192">
        <f t="shared" si="253"/>
        <v>0</v>
      </c>
      <c r="AT124" s="192">
        <f t="shared" si="254"/>
        <v>0</v>
      </c>
      <c r="AU124" s="192">
        <f t="shared" si="255"/>
        <v>0</v>
      </c>
      <c r="AV124" s="192">
        <f t="shared" si="256"/>
        <v>0</v>
      </c>
      <c r="AW124" s="192">
        <f t="shared" si="257"/>
        <v>0</v>
      </c>
      <c r="AX124" s="192">
        <f t="shared" si="258"/>
        <v>0</v>
      </c>
      <c r="AY124" s="192">
        <f t="shared" si="259"/>
        <v>0</v>
      </c>
      <c r="AZ124" s="192">
        <f t="shared" si="260"/>
        <v>0</v>
      </c>
      <c r="BA124" s="192">
        <f t="shared" si="261"/>
        <v>0</v>
      </c>
      <c r="BB124" s="192">
        <f t="shared" si="262"/>
        <v>0</v>
      </c>
      <c r="BC124" s="192">
        <f t="shared" si="263"/>
        <v>0</v>
      </c>
      <c r="BD124" s="192">
        <f t="shared" si="264"/>
        <v>0</v>
      </c>
      <c r="BE124" s="192">
        <f t="shared" si="265"/>
        <v>0</v>
      </c>
      <c r="BF124" s="192">
        <f t="shared" si="266"/>
        <v>0</v>
      </c>
      <c r="BG124" s="192">
        <f t="shared" si="267"/>
        <v>0</v>
      </c>
      <c r="BH124" s="192">
        <f t="shared" si="268"/>
        <v>0</v>
      </c>
      <c r="BI124" s="192">
        <f t="shared" si="269"/>
        <v>0</v>
      </c>
      <c r="BJ124" s="192">
        <f t="shared" si="270"/>
        <v>0</v>
      </c>
      <c r="BK124" s="192">
        <f t="shared" si="271"/>
        <v>0</v>
      </c>
      <c r="BL124" s="192">
        <f t="shared" si="272"/>
        <v>0</v>
      </c>
      <c r="BM124" s="192">
        <f t="shared" si="273"/>
        <v>0</v>
      </c>
      <c r="BN124" s="192">
        <f t="shared" si="274"/>
        <v>0</v>
      </c>
      <c r="BO124" s="192">
        <f t="shared" si="275"/>
        <v>0</v>
      </c>
      <c r="BP124" s="192">
        <f t="shared" si="276"/>
        <v>0</v>
      </c>
      <c r="BQ124" s="192">
        <f t="shared" si="277"/>
        <v>0</v>
      </c>
      <c r="BR124" s="192">
        <f t="shared" si="278"/>
        <v>0</v>
      </c>
      <c r="BS124" s="192">
        <f t="shared" si="279"/>
        <v>0</v>
      </c>
      <c r="BT124" s="192">
        <f t="shared" si="280"/>
        <v>0</v>
      </c>
      <c r="BU124" s="192">
        <f t="shared" si="281"/>
        <v>0</v>
      </c>
      <c r="BV124" s="192">
        <f t="shared" si="282"/>
        <v>0</v>
      </c>
      <c r="BW124" s="192">
        <f t="shared" si="283"/>
        <v>0</v>
      </c>
      <c r="BX124" s="192">
        <f t="shared" si="284"/>
        <v>0</v>
      </c>
      <c r="BY124" s="192">
        <f t="shared" si="285"/>
        <v>0</v>
      </c>
      <c r="BZ124" s="192">
        <f t="shared" si="286"/>
        <v>0</v>
      </c>
      <c r="CA124" s="192">
        <f t="shared" si="287"/>
        <v>0</v>
      </c>
      <c r="CB124" s="192">
        <f t="shared" si="288"/>
        <v>0</v>
      </c>
      <c r="CC124" s="192">
        <f t="shared" si="289"/>
        <v>0</v>
      </c>
      <c r="CD124" s="192">
        <f t="shared" si="290"/>
        <v>0</v>
      </c>
      <c r="CE124" s="192">
        <f t="shared" si="291"/>
        <v>0</v>
      </c>
      <c r="CF124" s="192">
        <f t="shared" si="292"/>
        <v>0</v>
      </c>
      <c r="CG124" s="192">
        <f t="shared" si="293"/>
        <v>0</v>
      </c>
      <c r="CH124" s="192">
        <f t="shared" si="294"/>
        <v>0</v>
      </c>
      <c r="CI124" s="192">
        <f t="shared" si="295"/>
        <v>0</v>
      </c>
      <c r="CJ124" s="192">
        <f t="shared" si="296"/>
        <v>0</v>
      </c>
      <c r="CK124" s="192">
        <f t="shared" si="297"/>
        <v>0</v>
      </c>
      <c r="CL124" s="192">
        <f t="shared" si="298"/>
        <v>0</v>
      </c>
      <c r="CM124" s="192">
        <f t="shared" si="299"/>
        <v>0</v>
      </c>
      <c r="CN124" s="192">
        <f t="shared" si="300"/>
        <v>0</v>
      </c>
      <c r="CO124" s="192">
        <f t="shared" si="301"/>
        <v>0</v>
      </c>
      <c r="CP124" s="192">
        <f t="shared" si="302"/>
        <v>0</v>
      </c>
      <c r="CQ124" s="192">
        <f t="shared" si="303"/>
        <v>0</v>
      </c>
      <c r="CR124" s="192">
        <f t="shared" si="304"/>
        <v>0</v>
      </c>
      <c r="CS124" s="192">
        <f t="shared" si="305"/>
        <v>0</v>
      </c>
      <c r="CT124" s="192">
        <f t="shared" si="306"/>
        <v>0</v>
      </c>
      <c r="CU124" s="192">
        <f t="shared" si="307"/>
        <v>0</v>
      </c>
      <c r="CV124" s="192">
        <f t="shared" si="308"/>
        <v>0</v>
      </c>
      <c r="CW124" s="192">
        <f t="shared" si="309"/>
        <v>0</v>
      </c>
      <c r="CX124" s="192">
        <f t="shared" si="310"/>
        <v>0</v>
      </c>
      <c r="CY124" s="192">
        <f t="shared" si="311"/>
        <v>0</v>
      </c>
      <c r="CZ124" s="192">
        <f t="shared" si="312"/>
        <v>0</v>
      </c>
      <c r="DA124" s="192">
        <f t="shared" si="313"/>
        <v>0</v>
      </c>
      <c r="DB124" s="192">
        <f t="shared" si="314"/>
        <v>0</v>
      </c>
      <c r="DC124" s="192">
        <f t="shared" si="315"/>
        <v>0</v>
      </c>
      <c r="DD124" s="192">
        <f t="shared" si="316"/>
        <v>0</v>
      </c>
      <c r="DE124" s="192">
        <f t="shared" si="317"/>
        <v>0</v>
      </c>
      <c r="DF124" s="192">
        <f t="shared" si="318"/>
        <v>0</v>
      </c>
      <c r="DG124" s="192">
        <f t="shared" si="319"/>
        <v>0</v>
      </c>
      <c r="DH124" s="192">
        <f t="shared" si="320"/>
        <v>0</v>
      </c>
      <c r="DI124" s="192">
        <f t="shared" si="321"/>
        <v>0</v>
      </c>
      <c r="DJ124" s="192">
        <f t="shared" si="322"/>
        <v>0</v>
      </c>
      <c r="DK124" s="192">
        <f t="shared" si="323"/>
        <v>0</v>
      </c>
      <c r="DL124" s="192">
        <f t="shared" si="324"/>
        <v>0</v>
      </c>
      <c r="DM124" s="192">
        <f t="shared" si="325"/>
        <v>0</v>
      </c>
      <c r="DN124" s="192">
        <f t="shared" si="326"/>
        <v>0</v>
      </c>
      <c r="DO124" s="192">
        <f t="shared" si="327"/>
        <v>0</v>
      </c>
      <c r="DP124" s="192">
        <f t="shared" si="328"/>
        <v>0</v>
      </c>
      <c r="DQ124" s="192">
        <f t="shared" si="329"/>
        <v>0</v>
      </c>
      <c r="DR124" s="192">
        <f t="shared" si="330"/>
        <v>0</v>
      </c>
      <c r="DS124" s="192">
        <f t="shared" si="331"/>
        <v>0</v>
      </c>
      <c r="DT124" s="192">
        <f t="shared" si="332"/>
        <v>0</v>
      </c>
      <c r="DU124" s="192">
        <f t="shared" si="333"/>
        <v>0</v>
      </c>
      <c r="DV124" s="193">
        <f t="shared" si="457"/>
        <v>0</v>
      </c>
      <c r="DW124" s="193">
        <f t="shared" si="458"/>
        <v>0</v>
      </c>
      <c r="DX124" s="193">
        <f t="shared" si="459"/>
        <v>0</v>
      </c>
      <c r="DY124" s="193">
        <f t="shared" si="460"/>
        <v>0</v>
      </c>
      <c r="DZ124" s="193">
        <f t="shared" si="461"/>
        <v>0</v>
      </c>
      <c r="EA124" s="192">
        <f t="shared" si="339"/>
        <v>0</v>
      </c>
      <c r="EB124" s="192">
        <f t="shared" si="340"/>
        <v>0</v>
      </c>
      <c r="EC124" s="192">
        <f t="shared" si="341"/>
        <v>0</v>
      </c>
      <c r="ED124" s="192">
        <f t="shared" si="342"/>
        <v>0</v>
      </c>
      <c r="EE124" s="192">
        <f t="shared" si="343"/>
        <v>0</v>
      </c>
      <c r="EF124" s="192">
        <f t="shared" si="344"/>
        <v>0</v>
      </c>
      <c r="EG124" s="192">
        <f t="shared" si="345"/>
        <v>0</v>
      </c>
      <c r="EH124" s="192">
        <f t="shared" si="346"/>
        <v>0</v>
      </c>
      <c r="EI124" s="192">
        <f t="shared" si="347"/>
        <v>0</v>
      </c>
      <c r="EJ124" s="192">
        <f t="shared" si="348"/>
        <v>0</v>
      </c>
      <c r="EK124" s="192">
        <f t="shared" si="349"/>
        <v>0</v>
      </c>
      <c r="EL124" s="192">
        <f t="shared" si="350"/>
        <v>0</v>
      </c>
      <c r="EM124" s="192">
        <f t="shared" si="351"/>
        <v>0</v>
      </c>
      <c r="EN124" s="192">
        <f t="shared" si="352"/>
        <v>0</v>
      </c>
      <c r="EO124" s="192">
        <f t="shared" si="353"/>
        <v>0</v>
      </c>
      <c r="EP124" s="192">
        <f t="shared" si="354"/>
        <v>0</v>
      </c>
      <c r="EQ124" s="192">
        <f t="shared" si="355"/>
        <v>0</v>
      </c>
      <c r="ER124" s="192">
        <f t="shared" si="356"/>
        <v>0</v>
      </c>
      <c r="ES124" s="192">
        <f t="shared" si="357"/>
        <v>0</v>
      </c>
      <c r="ET124" s="192">
        <f t="shared" si="358"/>
        <v>0</v>
      </c>
      <c r="EU124" s="192">
        <f t="shared" si="359"/>
        <v>0</v>
      </c>
      <c r="EV124" s="192">
        <f t="shared" si="360"/>
        <v>0</v>
      </c>
      <c r="EW124" s="192">
        <f t="shared" si="361"/>
        <v>0</v>
      </c>
      <c r="EX124" s="192">
        <f t="shared" si="362"/>
        <v>0</v>
      </c>
      <c r="EY124" s="192">
        <f t="shared" si="363"/>
        <v>0</v>
      </c>
      <c r="EZ124" s="192">
        <f t="shared" si="364"/>
        <v>0</v>
      </c>
      <c r="FA124" s="192">
        <f t="shared" si="365"/>
        <v>0</v>
      </c>
      <c r="FB124" s="192">
        <f t="shared" si="366"/>
        <v>0</v>
      </c>
      <c r="FC124" s="192">
        <f t="shared" si="367"/>
        <v>0</v>
      </c>
      <c r="FD124" s="192">
        <f t="shared" si="368"/>
        <v>0</v>
      </c>
      <c r="FE124" s="192">
        <f t="shared" si="369"/>
        <v>0</v>
      </c>
      <c r="FF124" s="192">
        <f t="shared" si="370"/>
        <v>0</v>
      </c>
      <c r="FG124" s="192">
        <f t="shared" si="371"/>
        <v>0</v>
      </c>
      <c r="FH124" s="192">
        <f t="shared" si="372"/>
        <v>0</v>
      </c>
      <c r="FI124" s="192">
        <f t="shared" si="373"/>
        <v>0</v>
      </c>
      <c r="FJ124" s="192">
        <f t="shared" si="374"/>
        <v>0</v>
      </c>
      <c r="FK124" s="192">
        <f t="shared" si="375"/>
        <v>0</v>
      </c>
      <c r="FL124" s="192">
        <f t="shared" si="376"/>
        <v>0</v>
      </c>
      <c r="FM124" s="192">
        <f t="shared" si="377"/>
        <v>0</v>
      </c>
      <c r="FN124" s="192">
        <f t="shared" si="378"/>
        <v>0</v>
      </c>
      <c r="FO124" s="192">
        <f t="shared" si="379"/>
        <v>0</v>
      </c>
      <c r="FP124" s="192">
        <f t="shared" si="380"/>
        <v>0</v>
      </c>
      <c r="FQ124" s="192">
        <f t="shared" si="381"/>
        <v>0</v>
      </c>
      <c r="FR124" s="192">
        <f t="shared" si="382"/>
        <v>0</v>
      </c>
      <c r="FS124" s="192">
        <f t="shared" si="383"/>
        <v>0</v>
      </c>
      <c r="FT124" s="192">
        <f t="shared" si="384"/>
        <v>0</v>
      </c>
      <c r="FU124" s="192">
        <f t="shared" si="385"/>
        <v>0</v>
      </c>
      <c r="FV124" s="192">
        <f t="shared" si="386"/>
        <v>0</v>
      </c>
      <c r="FW124" s="192">
        <f t="shared" si="387"/>
        <v>0</v>
      </c>
      <c r="FX124" s="192">
        <f t="shared" si="388"/>
        <v>0</v>
      </c>
      <c r="FY124" s="192">
        <f t="shared" si="389"/>
        <v>0</v>
      </c>
      <c r="FZ124" s="192">
        <f t="shared" si="390"/>
        <v>0</v>
      </c>
      <c r="GA124" s="192">
        <f t="shared" si="391"/>
        <v>0</v>
      </c>
      <c r="GB124" s="192">
        <f t="shared" si="392"/>
        <v>0</v>
      </c>
      <c r="GC124" s="192">
        <f t="shared" si="393"/>
        <v>0</v>
      </c>
      <c r="GD124" s="192">
        <f t="shared" si="394"/>
        <v>0</v>
      </c>
      <c r="GE124" s="192">
        <f t="shared" si="395"/>
        <v>0</v>
      </c>
      <c r="GF124" s="192">
        <f t="shared" si="396"/>
        <v>0</v>
      </c>
      <c r="GG124" s="192">
        <f t="shared" si="397"/>
        <v>0</v>
      </c>
      <c r="GH124" s="192">
        <f t="shared" si="398"/>
        <v>0</v>
      </c>
      <c r="GI124" s="192">
        <f t="shared" si="399"/>
        <v>0</v>
      </c>
      <c r="GJ124" s="192">
        <f t="shared" si="400"/>
        <v>0</v>
      </c>
      <c r="GK124" s="192">
        <f t="shared" si="401"/>
        <v>0</v>
      </c>
      <c r="GL124" s="192">
        <f t="shared" si="402"/>
        <v>0</v>
      </c>
      <c r="GM124" s="192">
        <f t="shared" si="403"/>
        <v>0</v>
      </c>
      <c r="GN124" s="192">
        <f t="shared" si="404"/>
        <v>0</v>
      </c>
      <c r="GO124" s="192">
        <f t="shared" si="405"/>
        <v>0</v>
      </c>
      <c r="GP124" s="192">
        <f t="shared" si="406"/>
        <v>0</v>
      </c>
      <c r="GQ124" s="192">
        <f t="shared" si="407"/>
        <v>0</v>
      </c>
      <c r="GR124" s="192">
        <f t="shared" si="408"/>
        <v>0</v>
      </c>
      <c r="GS124" s="192">
        <f t="shared" si="409"/>
        <v>0</v>
      </c>
      <c r="GT124" s="192">
        <f t="shared" si="410"/>
        <v>0</v>
      </c>
      <c r="GU124" s="192">
        <f t="shared" si="411"/>
        <v>0</v>
      </c>
      <c r="GV124" s="192">
        <f t="shared" si="412"/>
        <v>0</v>
      </c>
      <c r="GW124" s="192">
        <f t="shared" si="413"/>
        <v>0</v>
      </c>
      <c r="GX124" s="192">
        <f t="shared" si="414"/>
        <v>0</v>
      </c>
      <c r="GY124" s="192">
        <f t="shared" si="415"/>
        <v>0</v>
      </c>
      <c r="GZ124" s="192">
        <f t="shared" si="416"/>
        <v>0</v>
      </c>
      <c r="HA124" s="192">
        <f t="shared" si="417"/>
        <v>0</v>
      </c>
      <c r="HB124" s="192">
        <f t="shared" si="418"/>
        <v>0</v>
      </c>
      <c r="HC124" s="192">
        <f t="shared" si="419"/>
        <v>0</v>
      </c>
      <c r="HD124" s="192">
        <f t="shared" si="420"/>
        <v>0</v>
      </c>
      <c r="HE124" s="192">
        <f t="shared" si="421"/>
        <v>0</v>
      </c>
      <c r="HF124" s="192">
        <f t="shared" si="422"/>
        <v>0</v>
      </c>
      <c r="HG124" s="192">
        <f t="shared" si="423"/>
        <v>0</v>
      </c>
      <c r="HH124" s="192">
        <f t="shared" si="424"/>
        <v>0</v>
      </c>
      <c r="HI124" s="192">
        <f t="shared" si="425"/>
        <v>0</v>
      </c>
      <c r="HJ124" s="192">
        <f t="shared" si="426"/>
        <v>0</v>
      </c>
      <c r="HK124" s="192">
        <f t="shared" si="427"/>
        <v>0</v>
      </c>
      <c r="HL124" s="192">
        <f t="shared" si="428"/>
        <v>0</v>
      </c>
      <c r="HM124" s="192">
        <f t="shared" si="429"/>
        <v>0</v>
      </c>
      <c r="HN124" s="194">
        <f t="shared" si="462"/>
        <v>0</v>
      </c>
      <c r="HO124" s="194">
        <f t="shared" si="463"/>
        <v>0</v>
      </c>
      <c r="HP124" s="194">
        <f t="shared" si="464"/>
        <v>0</v>
      </c>
      <c r="HQ124" s="194">
        <f t="shared" si="465"/>
        <v>0</v>
      </c>
      <c r="HR124" s="194">
        <f t="shared" si="466"/>
        <v>0</v>
      </c>
      <c r="HS124" s="195" t="str">
        <f t="shared" si="229"/>
        <v/>
      </c>
      <c r="HT124" s="196">
        <f t="shared" si="467"/>
        <v>0</v>
      </c>
      <c r="HU124" s="196">
        <f t="shared" si="468"/>
        <v>0</v>
      </c>
      <c r="HV124" s="197" t="str">
        <f t="shared" si="232"/>
        <v/>
      </c>
      <c r="HW124" s="197" t="str">
        <f t="shared" si="435"/>
        <v/>
      </c>
      <c r="HX124" s="197" t="str">
        <f t="shared" si="436"/>
        <v/>
      </c>
      <c r="HY124" s="195" t="str">
        <f t="shared" si="233"/>
        <v/>
      </c>
      <c r="HZ124" s="30">
        <f t="shared" si="227"/>
        <v>0</v>
      </c>
      <c r="IA124" s="198">
        <f t="shared" si="234"/>
        <v>0</v>
      </c>
      <c r="IB124" s="195"/>
      <c r="IC124" s="195">
        <f t="shared" si="437"/>
        <v>0</v>
      </c>
      <c r="ID124" s="195">
        <f t="shared" si="235"/>
        <v>0</v>
      </c>
      <c r="IE124" s="195">
        <f t="shared" si="438"/>
        <v>0</v>
      </c>
      <c r="IF124" s="195">
        <f t="shared" si="236"/>
        <v>0</v>
      </c>
      <c r="IG124" s="307">
        <f t="shared" si="237"/>
        <v>0</v>
      </c>
      <c r="IH124" s="307">
        <f t="shared" si="238"/>
        <v>0</v>
      </c>
      <c r="II124" s="44">
        <f t="shared" si="239"/>
        <v>0</v>
      </c>
      <c r="IJ124" s="44">
        <f t="shared" si="439"/>
        <v>0</v>
      </c>
      <c r="IK124" s="44">
        <f t="shared" si="440"/>
        <v>0</v>
      </c>
      <c r="IL124" s="44">
        <f t="shared" si="441"/>
        <v>0</v>
      </c>
      <c r="IM124" s="44">
        <f t="shared" si="442"/>
        <v>0</v>
      </c>
      <c r="IN124" s="44">
        <f t="shared" si="443"/>
        <v>0</v>
      </c>
      <c r="IO124" s="44">
        <f t="shared" si="444"/>
        <v>0</v>
      </c>
    </row>
    <row r="125" spans="1:249" ht="18" customHeight="1">
      <c r="A125" s="188">
        <v>119</v>
      </c>
      <c r="B125" s="326"/>
      <c r="C125" s="289"/>
      <c r="D125" s="199"/>
      <c r="E125" s="189"/>
      <c r="F125" s="189"/>
      <c r="G125" s="190"/>
      <c r="H125" s="190"/>
      <c r="I125" s="272"/>
      <c r="J125" s="207"/>
      <c r="K125" s="214" t="str">
        <f t="shared" si="240"/>
        <v/>
      </c>
      <c r="L125" s="200" t="str">
        <f t="shared" si="241"/>
        <v/>
      </c>
      <c r="M125" s="200" t="str">
        <f t="shared" si="242"/>
        <v/>
      </c>
      <c r="N125" s="209" t="str">
        <f t="shared" si="228"/>
        <v/>
      </c>
      <c r="O125" s="208" t="str">
        <f>IFERROR(IF(D125="","",IF(K125="","",IF(I125="","",IF(F125="F",VLOOKUP(K125,F!A:G,2,0),IF(F125="M",VLOOKUP(K125,M!A:G,2,0),""))))),0)</f>
        <v/>
      </c>
      <c r="P125" s="191" t="str">
        <f>IFERROR(IF(D125="","",IF(K125="","",IF(I125="","",IF(F125="F",VLOOKUP(K125,F!A:G,3,0),IF(F125="M",VLOOKUP(K125,M!A:G,3,0),""))))),0)</f>
        <v/>
      </c>
      <c r="Q125" s="191" t="str">
        <f>IFERROR(IF(D125="","",IF(K125="","",IF(I125="","",IF(F125="F",VLOOKUP(K125,F!A:G,4,0),IF(F125="M",VLOOKUP(K125,M!A:G,4,0),""))))),0)</f>
        <v/>
      </c>
      <c r="R125" s="191" t="str">
        <f>IFERROR(IF(D125="","",IF(K125="","",IF(I125="","",IF(F125="F",VLOOKUP(K125,F!A:G,5,0),IF(F125="M",VLOOKUP(K125,M!A:G,5,0),""))))),0)</f>
        <v/>
      </c>
      <c r="S125" s="191" t="str">
        <f>IFERROR(IF(D125="","",IF(K125="","",IF(I125="","",IF(F125="F",VLOOKUP(K125,F!A:G,6,0),IF(F125="M",VLOOKUP(K125,M!A:G,6,0),""))))),0)</f>
        <v/>
      </c>
      <c r="T125" s="191" t="str">
        <f>IFERROR(IF(D125="","",IF(K125="","",IF(I125="","",IF(F125="F",VLOOKUP(K125,F!A:G,7,0),IF(F125="M",VLOOKUP(K125,M!A:G,7,0),""))))),0)</f>
        <v/>
      </c>
      <c r="U125" s="191" t="str">
        <f>IFERROR(IF(D125="","",IF(K125="","",IF(J125="","",IF(F125="F",VLOOKUP(K125,F!A:M,8,0),IF(F125="M",VLOOKUP(K125,M!A:M,8,0),""))))),0)</f>
        <v/>
      </c>
      <c r="V125" s="191" t="str">
        <f>IFERROR(IF(D125="","",IF(K125="","",IF(J125="","",IF(F125="F",VLOOKUP(K125,F!A:M,9,0),IF(F125="M",VLOOKUP(K125,M!A:M,9,0),""))))),0)</f>
        <v/>
      </c>
      <c r="W125" s="191" t="str">
        <f>IFERROR(IF(D125="","",IF(K125="","",IF(J125="","",IF(F125="F",VLOOKUP(K125,F!A:M,10,0),IF(F125="M",VLOOKUP(K125,M!A:M,10,0),""))))),0)</f>
        <v/>
      </c>
      <c r="X125" s="191" t="str">
        <f>IFERROR(IF(D125="","",IF(K125="","",IF(J125="","",IF(F125="F",VLOOKUP(K125,F!A:M,11,0),IF(F125="M",VLOOKUP(K125,M!A:M,11,0),""))))),0)</f>
        <v/>
      </c>
      <c r="Y125" s="191" t="str">
        <f>IFERROR(IF(D125="","",IF(K125="","",IF(J125="","",IF(F125="F",VLOOKUP(K125,F!A:M,12,0),IF(F125="M",VLOOKUP(K125,M!A:M,12,0),""))))),0)</f>
        <v/>
      </c>
      <c r="Z125" s="191" t="str">
        <f>IFERROR(IF(D125="","",IF(K125="","",IF(J125="","",IF(F125="F",VLOOKUP(K125,F!A:M,13,0),IF(F125="M",VLOOKUP(K125,M!A:M,13,0),""))))),0)</f>
        <v/>
      </c>
      <c r="AA125" s="191" t="str">
        <f>IFERROR(IF(D125="","",IF(F125="","",IF(J125="","",IF(K125="","",IF(AND(K125&gt;23,K125&lt;=60),IF(F125="F",VLOOKUP(MROUND(HZ125,0.5),'F-Weight for Length'!K:S,2,0),VLOOKUP(MROUND(HZ125,0.5),'M-Weight for Length'!K:S,2,0)),IF(K125&gt;60,IF(F125="F",VLOOKUP(K125,'F-Weight for Length'!U:AC,2,0),VLOOKUP(K125,'M-Weight for Length'!U:AC,2,0)),IF(F125="F",VLOOKUP(MROUND(HZ125,0.5),'F-Weight for Length'!A:I,2,0),VLOOKUP(MROUND(HZ125,0.5),'M-Weight for Length'!A:I,2,0)))))))),0)</f>
        <v/>
      </c>
      <c r="AB125" s="191" t="str">
        <f>IFERROR(IF(D125="","",IF(F125="","",IF(J125="","",IF(K125="","",IF(AND(K125&gt;23,K125&lt;=60),IF(F125="F",VLOOKUP(MROUND(HZ125,0.5),'F-Weight for Length'!K:S,3,0),VLOOKUP(MROUND(HZ125,0.5),'M-Weight for Length'!K:S,3,0)),IF(K125&gt;60,IF(F125="F",VLOOKUP(K125,'F-Weight for Length'!U:AC,3,0),VLOOKUP(K125,'M-Weight for Length'!U:AC,3,0)),IF(F125="F",VLOOKUP(MROUND(HZ125,0.5),'F-Weight for Length'!A:I,3,0),VLOOKUP(MROUND(HZ125,0.5),'M-Weight for Length'!A:I,3,0)))))))),0)</f>
        <v/>
      </c>
      <c r="AC125" s="191" t="str">
        <f>IFERROR(IF(D125="","",IF(F125="","",IF(J125="","",IF(K125="","",IF(AND(K125&gt;23,K125&lt;=60),IF(F125="F",VLOOKUP(MROUND(HZ125,0.5),'F-Weight for Length'!K:S,4,0),VLOOKUP(MROUND(HZ125,0.5),'M-Weight for Length'!K:S,4,0)),IF(K125&gt;60,IF(F125="F",VLOOKUP(K125,'F-Weight for Length'!U:AC,4,0),VLOOKUP(K125,'M-Weight for Length'!U:AC,4,0)),IF(F125="F",VLOOKUP(MROUND(HZ125,0.5),'F-Weight for Length'!A:I,4,0),VLOOKUP(MROUND(HZ125,0.5),'M-Weight for Length'!A:I,4,0)))))))),0)</f>
        <v/>
      </c>
      <c r="AD125" s="191" t="str">
        <f>IFERROR(IF(D125="","",IF(F125="","",IF(J125="","",IF(K125="","",IF(AND(K125&gt;23,K125&lt;=60),IF(F125="F",VLOOKUP(MROUND(HZ125,0.5),'F-Weight for Length'!K:S,5,0),VLOOKUP(MROUND(HZ125,0.5),'M-Weight for Length'!K:S,5,0)),IF(K125&gt;60,IF(F125="F",VLOOKUP(K125,'F-Weight for Length'!U:AC,5,0),VLOOKUP(K125,'M-Weight for Length'!U:AC,5,0)),IF(F125="F",VLOOKUP(MROUND(HZ125,0.5),'F-Weight for Length'!A:I,5,0),VLOOKUP(MROUND(HZ125,0.5),'M-Weight for Length'!A:I,5,0)))))))),0)</f>
        <v/>
      </c>
      <c r="AE125" s="191" t="str">
        <f>IFERROR(IF(D125="","",IF(F125="","",IF(J125="","",IF(K125="","",IF(AND(K125&gt;23,K125&lt;=60),IF(F125="F",VLOOKUP(MROUND(HZ125,0.5),'F-Weight for Length'!K:S,6,0),VLOOKUP(MROUND(HZ125,0.5),'M-Weight for Length'!K:S,6,0)),IF(K125&gt;60,IF(F125="F",VLOOKUP(K125,'F-Weight for Length'!U:AC,6,0),VLOOKUP(K125,'M-Weight for Length'!U:AC,6,0)),IF(F125="F",VLOOKUP(MROUND(HZ125,0.5),'F-Weight for Length'!A:I,6,0),VLOOKUP(MROUND(HZ125,0.5),'M-Weight for Length'!A:I,6,0)))))))),0)</f>
        <v/>
      </c>
      <c r="AF125" s="191" t="str">
        <f>IFERROR(IF(D125="","",IF(F125="","",IF(J125="","",IF(K125="","",IF(AND(K125&gt;23,K125&lt;=60),IF(F125="F",VLOOKUP(MROUND(HZ125,0.5),'F-Weight for Length'!K:S,7,0),VLOOKUP(MROUND(HZ125,0.5),'M-Weight for Length'!K:S,7,0)),IF(K125&gt;60,IF(F125="F",VLOOKUP(K125,'F-Weight for Length'!U:AC,7,0),VLOOKUP(K125,'M-Weight for Length'!U:AC,7,0)),IF(F125="F",VLOOKUP(MROUND(HZ125,0.5),'F-Weight for Length'!A:I,7,0),VLOOKUP(MROUND(HZ125,0.5),'M-Weight for Length'!A:I,7,0)))))))),0)</f>
        <v/>
      </c>
      <c r="AG125" s="191" t="str">
        <f>IFERROR(IF(D125="","",IF(F125="","",IF(J125="","",IF(K125="","",IF(AND(K125&gt;23,K125&lt;=60),IF(F125="F",VLOOKUP(MROUND(HZ125,0.5),'F-Weight for Length'!K:S,8,0),VLOOKUP(MROUND(HZ125,0.5),'M-Weight for Length'!K:S,8,0)),IF(K125&gt;60,IF(F125="F",VLOOKUP(K125,'F-Weight for Length'!U:AC,8,0),VLOOKUP(K125,'M-Weight for Length'!U:AC,8,0)),IF(F125="F",VLOOKUP(MROUND(HZ125,0.5),'F-Weight for Length'!A:I,8,0),VLOOKUP(MROUND(HZ125,0.5),'M-Weight for Length'!A:I,8,0)))))))),0)</f>
        <v/>
      </c>
      <c r="AH125" s="191" t="str">
        <f>IFERROR(IF(D125="","",IF(F125="","",IF(J125="","",IF(K125="","",IF(AND(K125&gt;23,K125&lt;=60),IF(F125="F",VLOOKUP(MROUND(HZ125,0.5),'F-Weight for Length'!K:S,9,0),VLOOKUP(MROUND(HZ125,0.5),'M-Weight for Length'!K:S,9,0)),IF(K125&gt;60,IF(F125="F",VLOOKUP(K125,'F-Weight for Length'!U:AC,9,0),VLOOKUP(K125,'M-Weight for Length'!U:AC,9,0)),IF(F125="F",VLOOKUP(MROUND(HZ125,0.5),'F-Weight for Length'!A:I,9,0),VLOOKUP(MROUND(HZ125,0.5),'M-Weight for Length'!A:I,9,0)))))))),0)</f>
        <v/>
      </c>
      <c r="AI125" s="192">
        <f t="shared" si="243"/>
        <v>0</v>
      </c>
      <c r="AJ125" s="192">
        <f t="shared" si="244"/>
        <v>0</v>
      </c>
      <c r="AK125" s="192">
        <f t="shared" si="245"/>
        <v>0</v>
      </c>
      <c r="AL125" s="192">
        <f t="shared" si="246"/>
        <v>0</v>
      </c>
      <c r="AM125" s="192">
        <f t="shared" si="247"/>
        <v>0</v>
      </c>
      <c r="AN125" s="192">
        <f t="shared" si="248"/>
        <v>0</v>
      </c>
      <c r="AO125" s="192">
        <f t="shared" si="249"/>
        <v>0</v>
      </c>
      <c r="AP125" s="192">
        <f t="shared" si="250"/>
        <v>0</v>
      </c>
      <c r="AQ125" s="192">
        <f t="shared" si="251"/>
        <v>0</v>
      </c>
      <c r="AR125" s="192">
        <f t="shared" si="252"/>
        <v>0</v>
      </c>
      <c r="AS125" s="192">
        <f t="shared" si="253"/>
        <v>0</v>
      </c>
      <c r="AT125" s="192">
        <f t="shared" si="254"/>
        <v>0</v>
      </c>
      <c r="AU125" s="192">
        <f t="shared" si="255"/>
        <v>0</v>
      </c>
      <c r="AV125" s="192">
        <f t="shared" si="256"/>
        <v>0</v>
      </c>
      <c r="AW125" s="192">
        <f t="shared" si="257"/>
        <v>0</v>
      </c>
      <c r="AX125" s="192">
        <f t="shared" si="258"/>
        <v>0</v>
      </c>
      <c r="AY125" s="192">
        <f t="shared" si="259"/>
        <v>0</v>
      </c>
      <c r="AZ125" s="192">
        <f t="shared" si="260"/>
        <v>0</v>
      </c>
      <c r="BA125" s="192">
        <f t="shared" si="261"/>
        <v>0</v>
      </c>
      <c r="BB125" s="192">
        <f t="shared" si="262"/>
        <v>0</v>
      </c>
      <c r="BC125" s="192">
        <f t="shared" si="263"/>
        <v>0</v>
      </c>
      <c r="BD125" s="192">
        <f t="shared" si="264"/>
        <v>0</v>
      </c>
      <c r="BE125" s="192">
        <f t="shared" si="265"/>
        <v>0</v>
      </c>
      <c r="BF125" s="192">
        <f t="shared" si="266"/>
        <v>0</v>
      </c>
      <c r="BG125" s="192">
        <f t="shared" si="267"/>
        <v>0</v>
      </c>
      <c r="BH125" s="192">
        <f t="shared" si="268"/>
        <v>0</v>
      </c>
      <c r="BI125" s="192">
        <f t="shared" si="269"/>
        <v>0</v>
      </c>
      <c r="BJ125" s="192">
        <f t="shared" si="270"/>
        <v>0</v>
      </c>
      <c r="BK125" s="192">
        <f t="shared" si="271"/>
        <v>0</v>
      </c>
      <c r="BL125" s="192">
        <f t="shared" si="272"/>
        <v>0</v>
      </c>
      <c r="BM125" s="192">
        <f t="shared" si="273"/>
        <v>0</v>
      </c>
      <c r="BN125" s="192">
        <f t="shared" si="274"/>
        <v>0</v>
      </c>
      <c r="BO125" s="192">
        <f t="shared" si="275"/>
        <v>0</v>
      </c>
      <c r="BP125" s="192">
        <f t="shared" si="276"/>
        <v>0</v>
      </c>
      <c r="BQ125" s="192">
        <f t="shared" si="277"/>
        <v>0</v>
      </c>
      <c r="BR125" s="192">
        <f t="shared" si="278"/>
        <v>0</v>
      </c>
      <c r="BS125" s="192">
        <f t="shared" si="279"/>
        <v>0</v>
      </c>
      <c r="BT125" s="192">
        <f t="shared" si="280"/>
        <v>0</v>
      </c>
      <c r="BU125" s="192">
        <f t="shared" si="281"/>
        <v>0</v>
      </c>
      <c r="BV125" s="192">
        <f t="shared" si="282"/>
        <v>0</v>
      </c>
      <c r="BW125" s="192">
        <f t="shared" si="283"/>
        <v>0</v>
      </c>
      <c r="BX125" s="192">
        <f t="shared" si="284"/>
        <v>0</v>
      </c>
      <c r="BY125" s="192">
        <f t="shared" si="285"/>
        <v>0</v>
      </c>
      <c r="BZ125" s="192">
        <f t="shared" si="286"/>
        <v>0</v>
      </c>
      <c r="CA125" s="192">
        <f t="shared" si="287"/>
        <v>0</v>
      </c>
      <c r="CB125" s="192">
        <f t="shared" si="288"/>
        <v>0</v>
      </c>
      <c r="CC125" s="192">
        <f t="shared" si="289"/>
        <v>0</v>
      </c>
      <c r="CD125" s="192">
        <f t="shared" si="290"/>
        <v>0</v>
      </c>
      <c r="CE125" s="192">
        <f t="shared" si="291"/>
        <v>0</v>
      </c>
      <c r="CF125" s="192">
        <f t="shared" si="292"/>
        <v>0</v>
      </c>
      <c r="CG125" s="192">
        <f t="shared" si="293"/>
        <v>0</v>
      </c>
      <c r="CH125" s="192">
        <f t="shared" si="294"/>
        <v>0</v>
      </c>
      <c r="CI125" s="192">
        <f t="shared" si="295"/>
        <v>0</v>
      </c>
      <c r="CJ125" s="192">
        <f t="shared" si="296"/>
        <v>0</v>
      </c>
      <c r="CK125" s="192">
        <f t="shared" si="297"/>
        <v>0</v>
      </c>
      <c r="CL125" s="192">
        <f t="shared" si="298"/>
        <v>0</v>
      </c>
      <c r="CM125" s="192">
        <f t="shared" si="299"/>
        <v>0</v>
      </c>
      <c r="CN125" s="192">
        <f t="shared" si="300"/>
        <v>0</v>
      </c>
      <c r="CO125" s="192">
        <f t="shared" si="301"/>
        <v>0</v>
      </c>
      <c r="CP125" s="192">
        <f t="shared" si="302"/>
        <v>0</v>
      </c>
      <c r="CQ125" s="192">
        <f t="shared" si="303"/>
        <v>0</v>
      </c>
      <c r="CR125" s="192">
        <f t="shared" si="304"/>
        <v>0</v>
      </c>
      <c r="CS125" s="192">
        <f t="shared" si="305"/>
        <v>0</v>
      </c>
      <c r="CT125" s="192">
        <f t="shared" si="306"/>
        <v>0</v>
      </c>
      <c r="CU125" s="192">
        <f t="shared" si="307"/>
        <v>0</v>
      </c>
      <c r="CV125" s="192">
        <f t="shared" si="308"/>
        <v>0</v>
      </c>
      <c r="CW125" s="192">
        <f t="shared" si="309"/>
        <v>0</v>
      </c>
      <c r="CX125" s="192">
        <f t="shared" si="310"/>
        <v>0</v>
      </c>
      <c r="CY125" s="192">
        <f t="shared" si="311"/>
        <v>0</v>
      </c>
      <c r="CZ125" s="192">
        <f t="shared" si="312"/>
        <v>0</v>
      </c>
      <c r="DA125" s="192">
        <f t="shared" si="313"/>
        <v>0</v>
      </c>
      <c r="DB125" s="192">
        <f t="shared" si="314"/>
        <v>0</v>
      </c>
      <c r="DC125" s="192">
        <f t="shared" si="315"/>
        <v>0</v>
      </c>
      <c r="DD125" s="192">
        <f t="shared" si="316"/>
        <v>0</v>
      </c>
      <c r="DE125" s="192">
        <f t="shared" si="317"/>
        <v>0</v>
      </c>
      <c r="DF125" s="192">
        <f t="shared" si="318"/>
        <v>0</v>
      </c>
      <c r="DG125" s="192">
        <f t="shared" si="319"/>
        <v>0</v>
      </c>
      <c r="DH125" s="192">
        <f t="shared" si="320"/>
        <v>0</v>
      </c>
      <c r="DI125" s="192">
        <f t="shared" si="321"/>
        <v>0</v>
      </c>
      <c r="DJ125" s="192">
        <f t="shared" si="322"/>
        <v>0</v>
      </c>
      <c r="DK125" s="192">
        <f t="shared" si="323"/>
        <v>0</v>
      </c>
      <c r="DL125" s="192">
        <f t="shared" si="324"/>
        <v>0</v>
      </c>
      <c r="DM125" s="192">
        <f t="shared" si="325"/>
        <v>0</v>
      </c>
      <c r="DN125" s="192">
        <f t="shared" si="326"/>
        <v>0</v>
      </c>
      <c r="DO125" s="192">
        <f t="shared" si="327"/>
        <v>0</v>
      </c>
      <c r="DP125" s="192">
        <f t="shared" si="328"/>
        <v>0</v>
      </c>
      <c r="DQ125" s="192">
        <f t="shared" si="329"/>
        <v>0</v>
      </c>
      <c r="DR125" s="192">
        <f t="shared" si="330"/>
        <v>0</v>
      </c>
      <c r="DS125" s="192">
        <f t="shared" si="331"/>
        <v>0</v>
      </c>
      <c r="DT125" s="192">
        <f t="shared" si="332"/>
        <v>0</v>
      </c>
      <c r="DU125" s="192">
        <f t="shared" si="333"/>
        <v>0</v>
      </c>
      <c r="DV125" s="193">
        <f t="shared" si="457"/>
        <v>0</v>
      </c>
      <c r="DW125" s="193">
        <f t="shared" si="458"/>
        <v>0</v>
      </c>
      <c r="DX125" s="193">
        <f t="shared" si="459"/>
        <v>0</v>
      </c>
      <c r="DY125" s="193">
        <f t="shared" si="460"/>
        <v>0</v>
      </c>
      <c r="DZ125" s="193">
        <f t="shared" si="461"/>
        <v>0</v>
      </c>
      <c r="EA125" s="192">
        <f t="shared" si="339"/>
        <v>0</v>
      </c>
      <c r="EB125" s="192">
        <f t="shared" si="340"/>
        <v>0</v>
      </c>
      <c r="EC125" s="192">
        <f t="shared" si="341"/>
        <v>0</v>
      </c>
      <c r="ED125" s="192">
        <f t="shared" si="342"/>
        <v>0</v>
      </c>
      <c r="EE125" s="192">
        <f t="shared" si="343"/>
        <v>0</v>
      </c>
      <c r="EF125" s="192">
        <f t="shared" si="344"/>
        <v>0</v>
      </c>
      <c r="EG125" s="192">
        <f t="shared" si="345"/>
        <v>0</v>
      </c>
      <c r="EH125" s="192">
        <f t="shared" si="346"/>
        <v>0</v>
      </c>
      <c r="EI125" s="192">
        <f t="shared" si="347"/>
        <v>0</v>
      </c>
      <c r="EJ125" s="192">
        <f t="shared" si="348"/>
        <v>0</v>
      </c>
      <c r="EK125" s="192">
        <f t="shared" si="349"/>
        <v>0</v>
      </c>
      <c r="EL125" s="192">
        <f t="shared" si="350"/>
        <v>0</v>
      </c>
      <c r="EM125" s="192">
        <f t="shared" si="351"/>
        <v>0</v>
      </c>
      <c r="EN125" s="192">
        <f t="shared" si="352"/>
        <v>0</v>
      </c>
      <c r="EO125" s="192">
        <f t="shared" si="353"/>
        <v>0</v>
      </c>
      <c r="EP125" s="192">
        <f t="shared" si="354"/>
        <v>0</v>
      </c>
      <c r="EQ125" s="192">
        <f t="shared" si="355"/>
        <v>0</v>
      </c>
      <c r="ER125" s="192">
        <f t="shared" si="356"/>
        <v>0</v>
      </c>
      <c r="ES125" s="192">
        <f t="shared" si="357"/>
        <v>0</v>
      </c>
      <c r="ET125" s="192">
        <f t="shared" si="358"/>
        <v>0</v>
      </c>
      <c r="EU125" s="192">
        <f t="shared" si="359"/>
        <v>0</v>
      </c>
      <c r="EV125" s="192">
        <f t="shared" si="360"/>
        <v>0</v>
      </c>
      <c r="EW125" s="192">
        <f t="shared" si="361"/>
        <v>0</v>
      </c>
      <c r="EX125" s="192">
        <f t="shared" si="362"/>
        <v>0</v>
      </c>
      <c r="EY125" s="192">
        <f t="shared" si="363"/>
        <v>0</v>
      </c>
      <c r="EZ125" s="192">
        <f t="shared" si="364"/>
        <v>0</v>
      </c>
      <c r="FA125" s="192">
        <f t="shared" si="365"/>
        <v>0</v>
      </c>
      <c r="FB125" s="192">
        <f t="shared" si="366"/>
        <v>0</v>
      </c>
      <c r="FC125" s="192">
        <f t="shared" si="367"/>
        <v>0</v>
      </c>
      <c r="FD125" s="192">
        <f t="shared" si="368"/>
        <v>0</v>
      </c>
      <c r="FE125" s="192">
        <f t="shared" si="369"/>
        <v>0</v>
      </c>
      <c r="FF125" s="192">
        <f t="shared" si="370"/>
        <v>0</v>
      </c>
      <c r="FG125" s="192">
        <f t="shared" si="371"/>
        <v>0</v>
      </c>
      <c r="FH125" s="192">
        <f t="shared" si="372"/>
        <v>0</v>
      </c>
      <c r="FI125" s="192">
        <f t="shared" si="373"/>
        <v>0</v>
      </c>
      <c r="FJ125" s="192">
        <f t="shared" si="374"/>
        <v>0</v>
      </c>
      <c r="FK125" s="192">
        <f t="shared" si="375"/>
        <v>0</v>
      </c>
      <c r="FL125" s="192">
        <f t="shared" si="376"/>
        <v>0</v>
      </c>
      <c r="FM125" s="192">
        <f t="shared" si="377"/>
        <v>0</v>
      </c>
      <c r="FN125" s="192">
        <f t="shared" si="378"/>
        <v>0</v>
      </c>
      <c r="FO125" s="192">
        <f t="shared" si="379"/>
        <v>0</v>
      </c>
      <c r="FP125" s="192">
        <f t="shared" si="380"/>
        <v>0</v>
      </c>
      <c r="FQ125" s="192">
        <f t="shared" si="381"/>
        <v>0</v>
      </c>
      <c r="FR125" s="192">
        <f t="shared" si="382"/>
        <v>0</v>
      </c>
      <c r="FS125" s="192">
        <f t="shared" si="383"/>
        <v>0</v>
      </c>
      <c r="FT125" s="192">
        <f t="shared" si="384"/>
        <v>0</v>
      </c>
      <c r="FU125" s="192">
        <f t="shared" si="385"/>
        <v>0</v>
      </c>
      <c r="FV125" s="192">
        <f t="shared" si="386"/>
        <v>0</v>
      </c>
      <c r="FW125" s="192">
        <f t="shared" si="387"/>
        <v>0</v>
      </c>
      <c r="FX125" s="192">
        <f t="shared" si="388"/>
        <v>0</v>
      </c>
      <c r="FY125" s="192">
        <f t="shared" si="389"/>
        <v>0</v>
      </c>
      <c r="FZ125" s="192">
        <f t="shared" si="390"/>
        <v>0</v>
      </c>
      <c r="GA125" s="192">
        <f t="shared" si="391"/>
        <v>0</v>
      </c>
      <c r="GB125" s="192">
        <f t="shared" si="392"/>
        <v>0</v>
      </c>
      <c r="GC125" s="192">
        <f t="shared" si="393"/>
        <v>0</v>
      </c>
      <c r="GD125" s="192">
        <f t="shared" si="394"/>
        <v>0</v>
      </c>
      <c r="GE125" s="192">
        <f t="shared" si="395"/>
        <v>0</v>
      </c>
      <c r="GF125" s="192">
        <f t="shared" si="396"/>
        <v>0</v>
      </c>
      <c r="GG125" s="192">
        <f t="shared" si="397"/>
        <v>0</v>
      </c>
      <c r="GH125" s="192">
        <f t="shared" si="398"/>
        <v>0</v>
      </c>
      <c r="GI125" s="192">
        <f t="shared" si="399"/>
        <v>0</v>
      </c>
      <c r="GJ125" s="192">
        <f t="shared" si="400"/>
        <v>0</v>
      </c>
      <c r="GK125" s="192">
        <f t="shared" si="401"/>
        <v>0</v>
      </c>
      <c r="GL125" s="192">
        <f t="shared" si="402"/>
        <v>0</v>
      </c>
      <c r="GM125" s="192">
        <f t="shared" si="403"/>
        <v>0</v>
      </c>
      <c r="GN125" s="192">
        <f t="shared" si="404"/>
        <v>0</v>
      </c>
      <c r="GO125" s="192">
        <f t="shared" si="405"/>
        <v>0</v>
      </c>
      <c r="GP125" s="192">
        <f t="shared" si="406"/>
        <v>0</v>
      </c>
      <c r="GQ125" s="192">
        <f t="shared" si="407"/>
        <v>0</v>
      </c>
      <c r="GR125" s="192">
        <f t="shared" si="408"/>
        <v>0</v>
      </c>
      <c r="GS125" s="192">
        <f t="shared" si="409"/>
        <v>0</v>
      </c>
      <c r="GT125" s="192">
        <f t="shared" si="410"/>
        <v>0</v>
      </c>
      <c r="GU125" s="192">
        <f t="shared" si="411"/>
        <v>0</v>
      </c>
      <c r="GV125" s="192">
        <f t="shared" si="412"/>
        <v>0</v>
      </c>
      <c r="GW125" s="192">
        <f t="shared" si="413"/>
        <v>0</v>
      </c>
      <c r="GX125" s="192">
        <f t="shared" si="414"/>
        <v>0</v>
      </c>
      <c r="GY125" s="192">
        <f t="shared" si="415"/>
        <v>0</v>
      </c>
      <c r="GZ125" s="192">
        <f t="shared" si="416"/>
        <v>0</v>
      </c>
      <c r="HA125" s="192">
        <f t="shared" si="417"/>
        <v>0</v>
      </c>
      <c r="HB125" s="192">
        <f t="shared" si="418"/>
        <v>0</v>
      </c>
      <c r="HC125" s="192">
        <f t="shared" si="419"/>
        <v>0</v>
      </c>
      <c r="HD125" s="192">
        <f t="shared" si="420"/>
        <v>0</v>
      </c>
      <c r="HE125" s="192">
        <f t="shared" si="421"/>
        <v>0</v>
      </c>
      <c r="HF125" s="192">
        <f t="shared" si="422"/>
        <v>0</v>
      </c>
      <c r="HG125" s="192">
        <f t="shared" si="423"/>
        <v>0</v>
      </c>
      <c r="HH125" s="192">
        <f t="shared" si="424"/>
        <v>0</v>
      </c>
      <c r="HI125" s="192">
        <f t="shared" si="425"/>
        <v>0</v>
      </c>
      <c r="HJ125" s="192">
        <f t="shared" si="426"/>
        <v>0</v>
      </c>
      <c r="HK125" s="192">
        <f t="shared" si="427"/>
        <v>0</v>
      </c>
      <c r="HL125" s="192">
        <f t="shared" si="428"/>
        <v>0</v>
      </c>
      <c r="HM125" s="192">
        <f t="shared" si="429"/>
        <v>0</v>
      </c>
      <c r="HN125" s="194">
        <f t="shared" si="462"/>
        <v>0</v>
      </c>
      <c r="HO125" s="194">
        <f t="shared" si="463"/>
        <v>0</v>
      </c>
      <c r="HP125" s="194">
        <f t="shared" si="464"/>
        <v>0</v>
      </c>
      <c r="HQ125" s="194">
        <f t="shared" si="465"/>
        <v>0</v>
      </c>
      <c r="HR125" s="194">
        <f t="shared" si="466"/>
        <v>0</v>
      </c>
      <c r="HS125" s="195" t="str">
        <f t="shared" si="229"/>
        <v/>
      </c>
      <c r="HT125" s="196">
        <f t="shared" si="467"/>
        <v>0</v>
      </c>
      <c r="HU125" s="196">
        <f t="shared" si="468"/>
        <v>0</v>
      </c>
      <c r="HV125" s="197" t="str">
        <f t="shared" si="232"/>
        <v/>
      </c>
      <c r="HW125" s="197" t="str">
        <f t="shared" si="435"/>
        <v/>
      </c>
      <c r="HX125" s="197" t="str">
        <f t="shared" si="436"/>
        <v/>
      </c>
      <c r="HY125" s="195" t="str">
        <f t="shared" si="233"/>
        <v/>
      </c>
      <c r="HZ125" s="30">
        <f t="shared" si="227"/>
        <v>0</v>
      </c>
      <c r="IA125" s="198">
        <f t="shared" si="234"/>
        <v>0</v>
      </c>
      <c r="IB125" s="195"/>
      <c r="IC125" s="195">
        <f t="shared" si="437"/>
        <v>0</v>
      </c>
      <c r="ID125" s="195">
        <f t="shared" si="235"/>
        <v>0</v>
      </c>
      <c r="IE125" s="195">
        <f t="shared" si="438"/>
        <v>0</v>
      </c>
      <c r="IF125" s="195">
        <f t="shared" si="236"/>
        <v>0</v>
      </c>
      <c r="IG125" s="307">
        <f t="shared" si="237"/>
        <v>0</v>
      </c>
      <c r="IH125" s="307">
        <f t="shared" si="238"/>
        <v>0</v>
      </c>
      <c r="II125" s="44">
        <f t="shared" si="239"/>
        <v>0</v>
      </c>
      <c r="IJ125" s="44">
        <f t="shared" si="439"/>
        <v>0</v>
      </c>
      <c r="IK125" s="44">
        <f t="shared" si="440"/>
        <v>0</v>
      </c>
      <c r="IL125" s="44">
        <f t="shared" si="441"/>
        <v>0</v>
      </c>
      <c r="IM125" s="44">
        <f t="shared" si="442"/>
        <v>0</v>
      </c>
      <c r="IN125" s="44">
        <f t="shared" si="443"/>
        <v>0</v>
      </c>
      <c r="IO125" s="44">
        <f t="shared" si="444"/>
        <v>0</v>
      </c>
    </row>
    <row r="126" spans="1:249" ht="18" customHeight="1">
      <c r="A126" s="188">
        <v>120</v>
      </c>
      <c r="B126" s="326"/>
      <c r="C126" s="289"/>
      <c r="D126" s="199"/>
      <c r="E126" s="189"/>
      <c r="F126" s="189"/>
      <c r="G126" s="190"/>
      <c r="H126" s="190"/>
      <c r="I126" s="272"/>
      <c r="J126" s="207"/>
      <c r="K126" s="214" t="str">
        <f t="shared" si="240"/>
        <v/>
      </c>
      <c r="L126" s="200" t="str">
        <f t="shared" si="241"/>
        <v/>
      </c>
      <c r="M126" s="200" t="str">
        <f t="shared" si="242"/>
        <v/>
      </c>
      <c r="N126" s="209" t="str">
        <f t="shared" si="228"/>
        <v/>
      </c>
      <c r="O126" s="208" t="str">
        <f>IFERROR(IF(D126="","",IF(K126="","",IF(I126="","",IF(F126="F",VLOOKUP(K126,F!A:G,2,0),IF(F126="M",VLOOKUP(K126,M!A:G,2,0),""))))),0)</f>
        <v/>
      </c>
      <c r="P126" s="191" t="str">
        <f>IFERROR(IF(D126="","",IF(K126="","",IF(I126="","",IF(F126="F",VLOOKUP(K126,F!A:G,3,0),IF(F126="M",VLOOKUP(K126,M!A:G,3,0),""))))),0)</f>
        <v/>
      </c>
      <c r="Q126" s="191" t="str">
        <f>IFERROR(IF(D126="","",IF(K126="","",IF(I126="","",IF(F126="F",VLOOKUP(K126,F!A:G,4,0),IF(F126="M",VLOOKUP(K126,M!A:G,4,0),""))))),0)</f>
        <v/>
      </c>
      <c r="R126" s="191" t="str">
        <f>IFERROR(IF(D126="","",IF(K126="","",IF(I126="","",IF(F126="F",VLOOKUP(K126,F!A:G,5,0),IF(F126="M",VLOOKUP(K126,M!A:G,5,0),""))))),0)</f>
        <v/>
      </c>
      <c r="S126" s="191" t="str">
        <f>IFERROR(IF(D126="","",IF(K126="","",IF(I126="","",IF(F126="F",VLOOKUP(K126,F!A:G,6,0),IF(F126="M",VLOOKUP(K126,M!A:G,6,0),""))))),0)</f>
        <v/>
      </c>
      <c r="T126" s="191" t="str">
        <f>IFERROR(IF(D126="","",IF(K126="","",IF(I126="","",IF(F126="F",VLOOKUP(K126,F!A:G,7,0),IF(F126="M",VLOOKUP(K126,M!A:G,7,0),""))))),0)</f>
        <v/>
      </c>
      <c r="U126" s="191" t="str">
        <f>IFERROR(IF(D126="","",IF(K126="","",IF(J126="","",IF(F126="F",VLOOKUP(K126,F!A:M,8,0),IF(F126="M",VLOOKUP(K126,M!A:M,8,0),""))))),0)</f>
        <v/>
      </c>
      <c r="V126" s="191" t="str">
        <f>IFERROR(IF(D126="","",IF(K126="","",IF(J126="","",IF(F126="F",VLOOKUP(K126,F!A:M,9,0),IF(F126="M",VLOOKUP(K126,M!A:M,9,0),""))))),0)</f>
        <v/>
      </c>
      <c r="W126" s="191" t="str">
        <f>IFERROR(IF(D126="","",IF(K126="","",IF(J126="","",IF(F126="F",VLOOKUP(K126,F!A:M,10,0),IF(F126="M",VLOOKUP(K126,M!A:M,10,0),""))))),0)</f>
        <v/>
      </c>
      <c r="X126" s="191" t="str">
        <f>IFERROR(IF(D126="","",IF(K126="","",IF(J126="","",IF(F126="F",VLOOKUP(K126,F!A:M,11,0),IF(F126="M",VLOOKUP(K126,M!A:M,11,0),""))))),0)</f>
        <v/>
      </c>
      <c r="Y126" s="191" t="str">
        <f>IFERROR(IF(D126="","",IF(K126="","",IF(J126="","",IF(F126="F",VLOOKUP(K126,F!A:M,12,0),IF(F126="M",VLOOKUP(K126,M!A:M,12,0),""))))),0)</f>
        <v/>
      </c>
      <c r="Z126" s="191" t="str">
        <f>IFERROR(IF(D126="","",IF(K126="","",IF(J126="","",IF(F126="F",VLOOKUP(K126,F!A:M,13,0),IF(F126="M",VLOOKUP(K126,M!A:M,13,0),""))))),0)</f>
        <v/>
      </c>
      <c r="AA126" s="191" t="str">
        <f>IFERROR(IF(D126="","",IF(F126="","",IF(J126="","",IF(K126="","",IF(AND(K126&gt;23,K126&lt;=60),IF(F126="F",VLOOKUP(MROUND(HZ126,0.5),'F-Weight for Length'!K:S,2,0),VLOOKUP(MROUND(HZ126,0.5),'M-Weight for Length'!K:S,2,0)),IF(K126&gt;60,IF(F126="F",VLOOKUP(K126,'F-Weight for Length'!U:AC,2,0),VLOOKUP(K126,'M-Weight for Length'!U:AC,2,0)),IF(F126="F",VLOOKUP(MROUND(HZ126,0.5),'F-Weight for Length'!A:I,2,0),VLOOKUP(MROUND(HZ126,0.5),'M-Weight for Length'!A:I,2,0)))))))),0)</f>
        <v/>
      </c>
      <c r="AB126" s="191" t="str">
        <f>IFERROR(IF(D126="","",IF(F126="","",IF(J126="","",IF(K126="","",IF(AND(K126&gt;23,K126&lt;=60),IF(F126="F",VLOOKUP(MROUND(HZ126,0.5),'F-Weight for Length'!K:S,3,0),VLOOKUP(MROUND(HZ126,0.5),'M-Weight for Length'!K:S,3,0)),IF(K126&gt;60,IF(F126="F",VLOOKUP(K126,'F-Weight for Length'!U:AC,3,0),VLOOKUP(K126,'M-Weight for Length'!U:AC,3,0)),IF(F126="F",VLOOKUP(MROUND(HZ126,0.5),'F-Weight for Length'!A:I,3,0),VLOOKUP(MROUND(HZ126,0.5),'M-Weight for Length'!A:I,3,0)))))))),0)</f>
        <v/>
      </c>
      <c r="AC126" s="191" t="str">
        <f>IFERROR(IF(D126="","",IF(F126="","",IF(J126="","",IF(K126="","",IF(AND(K126&gt;23,K126&lt;=60),IF(F126="F",VLOOKUP(MROUND(HZ126,0.5),'F-Weight for Length'!K:S,4,0),VLOOKUP(MROUND(HZ126,0.5),'M-Weight for Length'!K:S,4,0)),IF(K126&gt;60,IF(F126="F",VLOOKUP(K126,'F-Weight for Length'!U:AC,4,0),VLOOKUP(K126,'M-Weight for Length'!U:AC,4,0)),IF(F126="F",VLOOKUP(MROUND(HZ126,0.5),'F-Weight for Length'!A:I,4,0),VLOOKUP(MROUND(HZ126,0.5),'M-Weight for Length'!A:I,4,0)))))))),0)</f>
        <v/>
      </c>
      <c r="AD126" s="191" t="str">
        <f>IFERROR(IF(D126="","",IF(F126="","",IF(J126="","",IF(K126="","",IF(AND(K126&gt;23,K126&lt;=60),IF(F126="F",VLOOKUP(MROUND(HZ126,0.5),'F-Weight for Length'!K:S,5,0),VLOOKUP(MROUND(HZ126,0.5),'M-Weight for Length'!K:S,5,0)),IF(K126&gt;60,IF(F126="F",VLOOKUP(K126,'F-Weight for Length'!U:AC,5,0),VLOOKUP(K126,'M-Weight for Length'!U:AC,5,0)),IF(F126="F",VLOOKUP(MROUND(HZ126,0.5),'F-Weight for Length'!A:I,5,0),VLOOKUP(MROUND(HZ126,0.5),'M-Weight for Length'!A:I,5,0)))))))),0)</f>
        <v/>
      </c>
      <c r="AE126" s="191" t="str">
        <f>IFERROR(IF(D126="","",IF(F126="","",IF(J126="","",IF(K126="","",IF(AND(K126&gt;23,K126&lt;=60),IF(F126="F",VLOOKUP(MROUND(HZ126,0.5),'F-Weight for Length'!K:S,6,0),VLOOKUP(MROUND(HZ126,0.5),'M-Weight for Length'!K:S,6,0)),IF(K126&gt;60,IF(F126="F",VLOOKUP(K126,'F-Weight for Length'!U:AC,6,0),VLOOKUP(K126,'M-Weight for Length'!U:AC,6,0)),IF(F126="F",VLOOKUP(MROUND(HZ126,0.5),'F-Weight for Length'!A:I,6,0),VLOOKUP(MROUND(HZ126,0.5),'M-Weight for Length'!A:I,6,0)))))))),0)</f>
        <v/>
      </c>
      <c r="AF126" s="191" t="str">
        <f>IFERROR(IF(D126="","",IF(F126="","",IF(J126="","",IF(K126="","",IF(AND(K126&gt;23,K126&lt;=60),IF(F126="F",VLOOKUP(MROUND(HZ126,0.5),'F-Weight for Length'!K:S,7,0),VLOOKUP(MROUND(HZ126,0.5),'M-Weight for Length'!K:S,7,0)),IF(K126&gt;60,IF(F126="F",VLOOKUP(K126,'F-Weight for Length'!U:AC,7,0),VLOOKUP(K126,'M-Weight for Length'!U:AC,7,0)),IF(F126="F",VLOOKUP(MROUND(HZ126,0.5),'F-Weight for Length'!A:I,7,0),VLOOKUP(MROUND(HZ126,0.5),'M-Weight for Length'!A:I,7,0)))))))),0)</f>
        <v/>
      </c>
      <c r="AG126" s="191" t="str">
        <f>IFERROR(IF(D126="","",IF(F126="","",IF(J126="","",IF(K126="","",IF(AND(K126&gt;23,K126&lt;=60),IF(F126="F",VLOOKUP(MROUND(HZ126,0.5),'F-Weight for Length'!K:S,8,0),VLOOKUP(MROUND(HZ126,0.5),'M-Weight for Length'!K:S,8,0)),IF(K126&gt;60,IF(F126="F",VLOOKUP(K126,'F-Weight for Length'!U:AC,8,0),VLOOKUP(K126,'M-Weight for Length'!U:AC,8,0)),IF(F126="F",VLOOKUP(MROUND(HZ126,0.5),'F-Weight for Length'!A:I,8,0),VLOOKUP(MROUND(HZ126,0.5),'M-Weight for Length'!A:I,8,0)))))))),0)</f>
        <v/>
      </c>
      <c r="AH126" s="191" t="str">
        <f>IFERROR(IF(D126="","",IF(F126="","",IF(J126="","",IF(K126="","",IF(AND(K126&gt;23,K126&lt;=60),IF(F126="F",VLOOKUP(MROUND(HZ126,0.5),'F-Weight for Length'!K:S,9,0),VLOOKUP(MROUND(HZ126,0.5),'M-Weight for Length'!K:S,9,0)),IF(K126&gt;60,IF(F126="F",VLOOKUP(K126,'F-Weight for Length'!U:AC,9,0),VLOOKUP(K126,'M-Weight for Length'!U:AC,9,0)),IF(F126="F",VLOOKUP(MROUND(HZ126,0.5),'F-Weight for Length'!A:I,9,0),VLOOKUP(MROUND(HZ126,0.5),'M-Weight for Length'!A:I,9,0)))))))),0)</f>
        <v/>
      </c>
      <c r="AI126" s="192">
        <f t="shared" si="243"/>
        <v>0</v>
      </c>
      <c r="AJ126" s="192">
        <f t="shared" si="244"/>
        <v>0</v>
      </c>
      <c r="AK126" s="192">
        <f t="shared" si="245"/>
        <v>0</v>
      </c>
      <c r="AL126" s="192">
        <f t="shared" si="246"/>
        <v>0</v>
      </c>
      <c r="AM126" s="192">
        <f t="shared" si="247"/>
        <v>0</v>
      </c>
      <c r="AN126" s="192">
        <f t="shared" si="248"/>
        <v>0</v>
      </c>
      <c r="AO126" s="192">
        <f t="shared" si="249"/>
        <v>0</v>
      </c>
      <c r="AP126" s="192">
        <f t="shared" si="250"/>
        <v>0</v>
      </c>
      <c r="AQ126" s="192">
        <f t="shared" si="251"/>
        <v>0</v>
      </c>
      <c r="AR126" s="192">
        <f t="shared" si="252"/>
        <v>0</v>
      </c>
      <c r="AS126" s="192">
        <f t="shared" si="253"/>
        <v>0</v>
      </c>
      <c r="AT126" s="192">
        <f t="shared" si="254"/>
        <v>0</v>
      </c>
      <c r="AU126" s="192">
        <f t="shared" si="255"/>
        <v>0</v>
      </c>
      <c r="AV126" s="192">
        <f t="shared" si="256"/>
        <v>0</v>
      </c>
      <c r="AW126" s="192">
        <f t="shared" si="257"/>
        <v>0</v>
      </c>
      <c r="AX126" s="192">
        <f t="shared" si="258"/>
        <v>0</v>
      </c>
      <c r="AY126" s="192">
        <f t="shared" si="259"/>
        <v>0</v>
      </c>
      <c r="AZ126" s="192">
        <f t="shared" si="260"/>
        <v>0</v>
      </c>
      <c r="BA126" s="192">
        <f t="shared" si="261"/>
        <v>0</v>
      </c>
      <c r="BB126" s="192">
        <f t="shared" si="262"/>
        <v>0</v>
      </c>
      <c r="BC126" s="192">
        <f t="shared" si="263"/>
        <v>0</v>
      </c>
      <c r="BD126" s="192">
        <f t="shared" si="264"/>
        <v>0</v>
      </c>
      <c r="BE126" s="192">
        <f t="shared" si="265"/>
        <v>0</v>
      </c>
      <c r="BF126" s="192">
        <f t="shared" si="266"/>
        <v>0</v>
      </c>
      <c r="BG126" s="192">
        <f t="shared" si="267"/>
        <v>0</v>
      </c>
      <c r="BH126" s="192">
        <f t="shared" si="268"/>
        <v>0</v>
      </c>
      <c r="BI126" s="192">
        <f t="shared" si="269"/>
        <v>0</v>
      </c>
      <c r="BJ126" s="192">
        <f t="shared" si="270"/>
        <v>0</v>
      </c>
      <c r="BK126" s="192">
        <f t="shared" si="271"/>
        <v>0</v>
      </c>
      <c r="BL126" s="192">
        <f t="shared" si="272"/>
        <v>0</v>
      </c>
      <c r="BM126" s="192">
        <f t="shared" si="273"/>
        <v>0</v>
      </c>
      <c r="BN126" s="192">
        <f t="shared" si="274"/>
        <v>0</v>
      </c>
      <c r="BO126" s="192">
        <f t="shared" si="275"/>
        <v>0</v>
      </c>
      <c r="BP126" s="192">
        <f t="shared" si="276"/>
        <v>0</v>
      </c>
      <c r="BQ126" s="192">
        <f t="shared" si="277"/>
        <v>0</v>
      </c>
      <c r="BR126" s="192">
        <f t="shared" si="278"/>
        <v>0</v>
      </c>
      <c r="BS126" s="192">
        <f t="shared" si="279"/>
        <v>0</v>
      </c>
      <c r="BT126" s="192">
        <f t="shared" si="280"/>
        <v>0</v>
      </c>
      <c r="BU126" s="192">
        <f t="shared" si="281"/>
        <v>0</v>
      </c>
      <c r="BV126" s="192">
        <f t="shared" si="282"/>
        <v>0</v>
      </c>
      <c r="BW126" s="192">
        <f t="shared" si="283"/>
        <v>0</v>
      </c>
      <c r="BX126" s="192">
        <f t="shared" si="284"/>
        <v>0</v>
      </c>
      <c r="BY126" s="192">
        <f t="shared" si="285"/>
        <v>0</v>
      </c>
      <c r="BZ126" s="192">
        <f t="shared" si="286"/>
        <v>0</v>
      </c>
      <c r="CA126" s="192">
        <f t="shared" si="287"/>
        <v>0</v>
      </c>
      <c r="CB126" s="192">
        <f t="shared" si="288"/>
        <v>0</v>
      </c>
      <c r="CC126" s="192">
        <f t="shared" si="289"/>
        <v>0</v>
      </c>
      <c r="CD126" s="192">
        <f t="shared" si="290"/>
        <v>0</v>
      </c>
      <c r="CE126" s="192">
        <f t="shared" si="291"/>
        <v>0</v>
      </c>
      <c r="CF126" s="192">
        <f t="shared" si="292"/>
        <v>0</v>
      </c>
      <c r="CG126" s="192">
        <f t="shared" si="293"/>
        <v>0</v>
      </c>
      <c r="CH126" s="192">
        <f t="shared" si="294"/>
        <v>0</v>
      </c>
      <c r="CI126" s="192">
        <f t="shared" si="295"/>
        <v>0</v>
      </c>
      <c r="CJ126" s="192">
        <f t="shared" si="296"/>
        <v>0</v>
      </c>
      <c r="CK126" s="192">
        <f t="shared" si="297"/>
        <v>0</v>
      </c>
      <c r="CL126" s="192">
        <f t="shared" si="298"/>
        <v>0</v>
      </c>
      <c r="CM126" s="192">
        <f t="shared" si="299"/>
        <v>0</v>
      </c>
      <c r="CN126" s="192">
        <f t="shared" si="300"/>
        <v>0</v>
      </c>
      <c r="CO126" s="192">
        <f t="shared" si="301"/>
        <v>0</v>
      </c>
      <c r="CP126" s="192">
        <f t="shared" si="302"/>
        <v>0</v>
      </c>
      <c r="CQ126" s="192">
        <f t="shared" si="303"/>
        <v>0</v>
      </c>
      <c r="CR126" s="192">
        <f t="shared" si="304"/>
        <v>0</v>
      </c>
      <c r="CS126" s="192">
        <f t="shared" si="305"/>
        <v>0</v>
      </c>
      <c r="CT126" s="192">
        <f t="shared" si="306"/>
        <v>0</v>
      </c>
      <c r="CU126" s="192">
        <f t="shared" si="307"/>
        <v>0</v>
      </c>
      <c r="CV126" s="192">
        <f t="shared" si="308"/>
        <v>0</v>
      </c>
      <c r="CW126" s="192">
        <f t="shared" si="309"/>
        <v>0</v>
      </c>
      <c r="CX126" s="192">
        <f t="shared" si="310"/>
        <v>0</v>
      </c>
      <c r="CY126" s="192">
        <f t="shared" si="311"/>
        <v>0</v>
      </c>
      <c r="CZ126" s="192">
        <f t="shared" si="312"/>
        <v>0</v>
      </c>
      <c r="DA126" s="192">
        <f t="shared" si="313"/>
        <v>0</v>
      </c>
      <c r="DB126" s="192">
        <f t="shared" si="314"/>
        <v>0</v>
      </c>
      <c r="DC126" s="192">
        <f t="shared" si="315"/>
        <v>0</v>
      </c>
      <c r="DD126" s="192">
        <f t="shared" si="316"/>
        <v>0</v>
      </c>
      <c r="DE126" s="192">
        <f t="shared" si="317"/>
        <v>0</v>
      </c>
      <c r="DF126" s="192">
        <f t="shared" si="318"/>
        <v>0</v>
      </c>
      <c r="DG126" s="192">
        <f t="shared" si="319"/>
        <v>0</v>
      </c>
      <c r="DH126" s="192">
        <f t="shared" si="320"/>
        <v>0</v>
      </c>
      <c r="DI126" s="192">
        <f t="shared" si="321"/>
        <v>0</v>
      </c>
      <c r="DJ126" s="192">
        <f t="shared" si="322"/>
        <v>0</v>
      </c>
      <c r="DK126" s="192">
        <f t="shared" si="323"/>
        <v>0</v>
      </c>
      <c r="DL126" s="192">
        <f t="shared" si="324"/>
        <v>0</v>
      </c>
      <c r="DM126" s="192">
        <f t="shared" si="325"/>
        <v>0</v>
      </c>
      <c r="DN126" s="192">
        <f t="shared" si="326"/>
        <v>0</v>
      </c>
      <c r="DO126" s="192">
        <f t="shared" si="327"/>
        <v>0</v>
      </c>
      <c r="DP126" s="192">
        <f t="shared" si="328"/>
        <v>0</v>
      </c>
      <c r="DQ126" s="192">
        <f t="shared" si="329"/>
        <v>0</v>
      </c>
      <c r="DR126" s="192">
        <f t="shared" si="330"/>
        <v>0</v>
      </c>
      <c r="DS126" s="192">
        <f t="shared" si="331"/>
        <v>0</v>
      </c>
      <c r="DT126" s="192">
        <f t="shared" si="332"/>
        <v>0</v>
      </c>
      <c r="DU126" s="192">
        <f t="shared" si="333"/>
        <v>0</v>
      </c>
      <c r="DV126" s="193">
        <f t="shared" si="457"/>
        <v>0</v>
      </c>
      <c r="DW126" s="193">
        <f t="shared" si="458"/>
        <v>0</v>
      </c>
      <c r="DX126" s="193">
        <f t="shared" si="459"/>
        <v>0</v>
      </c>
      <c r="DY126" s="193">
        <f t="shared" si="460"/>
        <v>0</v>
      </c>
      <c r="DZ126" s="193">
        <f t="shared" si="461"/>
        <v>0</v>
      </c>
      <c r="EA126" s="192">
        <f t="shared" si="339"/>
        <v>0</v>
      </c>
      <c r="EB126" s="192">
        <f t="shared" si="340"/>
        <v>0</v>
      </c>
      <c r="EC126" s="192">
        <f t="shared" si="341"/>
        <v>0</v>
      </c>
      <c r="ED126" s="192">
        <f t="shared" si="342"/>
        <v>0</v>
      </c>
      <c r="EE126" s="192">
        <f t="shared" si="343"/>
        <v>0</v>
      </c>
      <c r="EF126" s="192">
        <f t="shared" si="344"/>
        <v>0</v>
      </c>
      <c r="EG126" s="192">
        <f t="shared" si="345"/>
        <v>0</v>
      </c>
      <c r="EH126" s="192">
        <f t="shared" si="346"/>
        <v>0</v>
      </c>
      <c r="EI126" s="192">
        <f t="shared" si="347"/>
        <v>0</v>
      </c>
      <c r="EJ126" s="192">
        <f t="shared" si="348"/>
        <v>0</v>
      </c>
      <c r="EK126" s="192">
        <f t="shared" si="349"/>
        <v>0</v>
      </c>
      <c r="EL126" s="192">
        <f t="shared" si="350"/>
        <v>0</v>
      </c>
      <c r="EM126" s="192">
        <f t="shared" si="351"/>
        <v>0</v>
      </c>
      <c r="EN126" s="192">
        <f t="shared" si="352"/>
        <v>0</v>
      </c>
      <c r="EO126" s="192">
        <f t="shared" si="353"/>
        <v>0</v>
      </c>
      <c r="EP126" s="192">
        <f t="shared" si="354"/>
        <v>0</v>
      </c>
      <c r="EQ126" s="192">
        <f t="shared" si="355"/>
        <v>0</v>
      </c>
      <c r="ER126" s="192">
        <f t="shared" si="356"/>
        <v>0</v>
      </c>
      <c r="ES126" s="192">
        <f t="shared" si="357"/>
        <v>0</v>
      </c>
      <c r="ET126" s="192">
        <f t="shared" si="358"/>
        <v>0</v>
      </c>
      <c r="EU126" s="192">
        <f t="shared" si="359"/>
        <v>0</v>
      </c>
      <c r="EV126" s="192">
        <f t="shared" si="360"/>
        <v>0</v>
      </c>
      <c r="EW126" s="192">
        <f t="shared" si="361"/>
        <v>0</v>
      </c>
      <c r="EX126" s="192">
        <f t="shared" si="362"/>
        <v>0</v>
      </c>
      <c r="EY126" s="192">
        <f t="shared" si="363"/>
        <v>0</v>
      </c>
      <c r="EZ126" s="192">
        <f t="shared" si="364"/>
        <v>0</v>
      </c>
      <c r="FA126" s="192">
        <f t="shared" si="365"/>
        <v>0</v>
      </c>
      <c r="FB126" s="192">
        <f t="shared" si="366"/>
        <v>0</v>
      </c>
      <c r="FC126" s="192">
        <f t="shared" si="367"/>
        <v>0</v>
      </c>
      <c r="FD126" s="192">
        <f t="shared" si="368"/>
        <v>0</v>
      </c>
      <c r="FE126" s="192">
        <f t="shared" si="369"/>
        <v>0</v>
      </c>
      <c r="FF126" s="192">
        <f t="shared" si="370"/>
        <v>0</v>
      </c>
      <c r="FG126" s="192">
        <f t="shared" si="371"/>
        <v>0</v>
      </c>
      <c r="FH126" s="192">
        <f t="shared" si="372"/>
        <v>0</v>
      </c>
      <c r="FI126" s="192">
        <f t="shared" si="373"/>
        <v>0</v>
      </c>
      <c r="FJ126" s="192">
        <f t="shared" si="374"/>
        <v>0</v>
      </c>
      <c r="FK126" s="192">
        <f t="shared" si="375"/>
        <v>0</v>
      </c>
      <c r="FL126" s="192">
        <f t="shared" si="376"/>
        <v>0</v>
      </c>
      <c r="FM126" s="192">
        <f t="shared" si="377"/>
        <v>0</v>
      </c>
      <c r="FN126" s="192">
        <f t="shared" si="378"/>
        <v>0</v>
      </c>
      <c r="FO126" s="192">
        <f t="shared" si="379"/>
        <v>0</v>
      </c>
      <c r="FP126" s="192">
        <f t="shared" si="380"/>
        <v>0</v>
      </c>
      <c r="FQ126" s="192">
        <f t="shared" si="381"/>
        <v>0</v>
      </c>
      <c r="FR126" s="192">
        <f t="shared" si="382"/>
        <v>0</v>
      </c>
      <c r="FS126" s="192">
        <f t="shared" si="383"/>
        <v>0</v>
      </c>
      <c r="FT126" s="192">
        <f t="shared" si="384"/>
        <v>0</v>
      </c>
      <c r="FU126" s="192">
        <f t="shared" si="385"/>
        <v>0</v>
      </c>
      <c r="FV126" s="192">
        <f t="shared" si="386"/>
        <v>0</v>
      </c>
      <c r="FW126" s="192">
        <f t="shared" si="387"/>
        <v>0</v>
      </c>
      <c r="FX126" s="192">
        <f t="shared" si="388"/>
        <v>0</v>
      </c>
      <c r="FY126" s="192">
        <f t="shared" si="389"/>
        <v>0</v>
      </c>
      <c r="FZ126" s="192">
        <f t="shared" si="390"/>
        <v>0</v>
      </c>
      <c r="GA126" s="192">
        <f t="shared" si="391"/>
        <v>0</v>
      </c>
      <c r="GB126" s="192">
        <f t="shared" si="392"/>
        <v>0</v>
      </c>
      <c r="GC126" s="192">
        <f t="shared" si="393"/>
        <v>0</v>
      </c>
      <c r="GD126" s="192">
        <f t="shared" si="394"/>
        <v>0</v>
      </c>
      <c r="GE126" s="192">
        <f t="shared" si="395"/>
        <v>0</v>
      </c>
      <c r="GF126" s="192">
        <f t="shared" si="396"/>
        <v>0</v>
      </c>
      <c r="GG126" s="192">
        <f t="shared" si="397"/>
        <v>0</v>
      </c>
      <c r="GH126" s="192">
        <f t="shared" si="398"/>
        <v>0</v>
      </c>
      <c r="GI126" s="192">
        <f t="shared" si="399"/>
        <v>0</v>
      </c>
      <c r="GJ126" s="192">
        <f t="shared" si="400"/>
        <v>0</v>
      </c>
      <c r="GK126" s="192">
        <f t="shared" si="401"/>
        <v>0</v>
      </c>
      <c r="GL126" s="192">
        <f t="shared" si="402"/>
        <v>0</v>
      </c>
      <c r="GM126" s="192">
        <f t="shared" si="403"/>
        <v>0</v>
      </c>
      <c r="GN126" s="192">
        <f t="shared" si="404"/>
        <v>0</v>
      </c>
      <c r="GO126" s="192">
        <f t="shared" si="405"/>
        <v>0</v>
      </c>
      <c r="GP126" s="192">
        <f t="shared" si="406"/>
        <v>0</v>
      </c>
      <c r="GQ126" s="192">
        <f t="shared" si="407"/>
        <v>0</v>
      </c>
      <c r="GR126" s="192">
        <f t="shared" si="408"/>
        <v>0</v>
      </c>
      <c r="GS126" s="192">
        <f t="shared" si="409"/>
        <v>0</v>
      </c>
      <c r="GT126" s="192">
        <f t="shared" si="410"/>
        <v>0</v>
      </c>
      <c r="GU126" s="192">
        <f t="shared" si="411"/>
        <v>0</v>
      </c>
      <c r="GV126" s="192">
        <f t="shared" si="412"/>
        <v>0</v>
      </c>
      <c r="GW126" s="192">
        <f t="shared" si="413"/>
        <v>0</v>
      </c>
      <c r="GX126" s="192">
        <f t="shared" si="414"/>
        <v>0</v>
      </c>
      <c r="GY126" s="192">
        <f t="shared" si="415"/>
        <v>0</v>
      </c>
      <c r="GZ126" s="192">
        <f t="shared" si="416"/>
        <v>0</v>
      </c>
      <c r="HA126" s="192">
        <f t="shared" si="417"/>
        <v>0</v>
      </c>
      <c r="HB126" s="192">
        <f t="shared" si="418"/>
        <v>0</v>
      </c>
      <c r="HC126" s="192">
        <f t="shared" si="419"/>
        <v>0</v>
      </c>
      <c r="HD126" s="192">
        <f t="shared" si="420"/>
        <v>0</v>
      </c>
      <c r="HE126" s="192">
        <f t="shared" si="421"/>
        <v>0</v>
      </c>
      <c r="HF126" s="192">
        <f t="shared" si="422"/>
        <v>0</v>
      </c>
      <c r="HG126" s="192">
        <f t="shared" si="423"/>
        <v>0</v>
      </c>
      <c r="HH126" s="192">
        <f t="shared" si="424"/>
        <v>0</v>
      </c>
      <c r="HI126" s="192">
        <f t="shared" si="425"/>
        <v>0</v>
      </c>
      <c r="HJ126" s="192">
        <f t="shared" si="426"/>
        <v>0</v>
      </c>
      <c r="HK126" s="192">
        <f t="shared" si="427"/>
        <v>0</v>
      </c>
      <c r="HL126" s="192">
        <f t="shared" si="428"/>
        <v>0</v>
      </c>
      <c r="HM126" s="192">
        <f t="shared" si="429"/>
        <v>0</v>
      </c>
      <c r="HN126" s="194">
        <f t="shared" si="462"/>
        <v>0</v>
      </c>
      <c r="HO126" s="194">
        <f t="shared" si="463"/>
        <v>0</v>
      </c>
      <c r="HP126" s="194">
        <f t="shared" si="464"/>
        <v>0</v>
      </c>
      <c r="HQ126" s="194">
        <f t="shared" si="465"/>
        <v>0</v>
      </c>
      <c r="HR126" s="194">
        <f t="shared" si="466"/>
        <v>0</v>
      </c>
      <c r="HS126" s="195" t="str">
        <f t="shared" si="229"/>
        <v/>
      </c>
      <c r="HT126" s="196">
        <f t="shared" si="467"/>
        <v>0</v>
      </c>
      <c r="HU126" s="196">
        <f t="shared" si="468"/>
        <v>0</v>
      </c>
      <c r="HV126" s="197" t="str">
        <f t="shared" si="232"/>
        <v/>
      </c>
      <c r="HW126" s="197" t="str">
        <f t="shared" si="435"/>
        <v/>
      </c>
      <c r="HX126" s="197" t="str">
        <f t="shared" si="436"/>
        <v/>
      </c>
      <c r="HY126" s="195" t="str">
        <f t="shared" si="233"/>
        <v/>
      </c>
      <c r="HZ126" s="30">
        <f t="shared" si="227"/>
        <v>0</v>
      </c>
      <c r="IA126" s="198">
        <f t="shared" si="234"/>
        <v>0</v>
      </c>
      <c r="IB126" s="195"/>
      <c r="IC126" s="195">
        <f t="shared" si="437"/>
        <v>0</v>
      </c>
      <c r="ID126" s="195">
        <f t="shared" si="235"/>
        <v>0</v>
      </c>
      <c r="IE126" s="195">
        <f t="shared" si="438"/>
        <v>0</v>
      </c>
      <c r="IF126" s="195">
        <f t="shared" si="236"/>
        <v>0</v>
      </c>
      <c r="IG126" s="307">
        <f t="shared" si="237"/>
        <v>0</v>
      </c>
      <c r="IH126" s="307">
        <f t="shared" si="238"/>
        <v>0</v>
      </c>
      <c r="II126" s="44">
        <f t="shared" si="239"/>
        <v>0</v>
      </c>
      <c r="IJ126" s="44">
        <f t="shared" si="439"/>
        <v>0</v>
      </c>
      <c r="IK126" s="44">
        <f t="shared" si="440"/>
        <v>0</v>
      </c>
      <c r="IL126" s="44">
        <f t="shared" si="441"/>
        <v>0</v>
      </c>
      <c r="IM126" s="44">
        <f t="shared" si="442"/>
        <v>0</v>
      </c>
      <c r="IN126" s="44">
        <f t="shared" si="443"/>
        <v>0</v>
      </c>
      <c r="IO126" s="44">
        <f t="shared" si="444"/>
        <v>0</v>
      </c>
    </row>
    <row r="127" spans="1:249" ht="18" customHeight="1">
      <c r="A127" s="188">
        <v>121</v>
      </c>
      <c r="B127" s="326"/>
      <c r="C127" s="289"/>
      <c r="D127" s="199"/>
      <c r="E127" s="189"/>
      <c r="F127" s="189"/>
      <c r="G127" s="190"/>
      <c r="H127" s="190"/>
      <c r="I127" s="272"/>
      <c r="J127" s="207"/>
      <c r="K127" s="214" t="str">
        <f t="shared" si="240"/>
        <v/>
      </c>
      <c r="L127" s="200" t="str">
        <f t="shared" si="241"/>
        <v/>
      </c>
      <c r="M127" s="200" t="str">
        <f t="shared" si="242"/>
        <v/>
      </c>
      <c r="N127" s="209" t="str">
        <f t="shared" si="228"/>
        <v/>
      </c>
      <c r="O127" s="208" t="str">
        <f>IFERROR(IF(D127="","",IF(K127="","",IF(I127="","",IF(F127="F",VLOOKUP(K127,F!A:G,2,0),IF(F127="M",VLOOKUP(K127,M!A:G,2,0),""))))),0)</f>
        <v/>
      </c>
      <c r="P127" s="191" t="str">
        <f>IFERROR(IF(D127="","",IF(K127="","",IF(I127="","",IF(F127="F",VLOOKUP(K127,F!A:G,3,0),IF(F127="M",VLOOKUP(K127,M!A:G,3,0),""))))),0)</f>
        <v/>
      </c>
      <c r="Q127" s="191" t="str">
        <f>IFERROR(IF(D127="","",IF(K127="","",IF(I127="","",IF(F127="F",VLOOKUP(K127,F!A:G,4,0),IF(F127="M",VLOOKUP(K127,M!A:G,4,0),""))))),0)</f>
        <v/>
      </c>
      <c r="R127" s="191" t="str">
        <f>IFERROR(IF(D127="","",IF(K127="","",IF(I127="","",IF(F127="F",VLOOKUP(K127,F!A:G,5,0),IF(F127="M",VLOOKUP(K127,M!A:G,5,0),""))))),0)</f>
        <v/>
      </c>
      <c r="S127" s="191" t="str">
        <f>IFERROR(IF(D127="","",IF(K127="","",IF(I127="","",IF(F127="F",VLOOKUP(K127,F!A:G,6,0),IF(F127="M",VLOOKUP(K127,M!A:G,6,0),""))))),0)</f>
        <v/>
      </c>
      <c r="T127" s="191" t="str">
        <f>IFERROR(IF(D127="","",IF(K127="","",IF(I127="","",IF(F127="F",VLOOKUP(K127,F!A:G,7,0),IF(F127="M",VLOOKUP(K127,M!A:G,7,0),""))))),0)</f>
        <v/>
      </c>
      <c r="U127" s="191" t="str">
        <f>IFERROR(IF(D127="","",IF(K127="","",IF(J127="","",IF(F127="F",VLOOKUP(K127,F!A:M,8,0),IF(F127="M",VLOOKUP(K127,M!A:M,8,0),""))))),0)</f>
        <v/>
      </c>
      <c r="V127" s="191" t="str">
        <f>IFERROR(IF(D127="","",IF(K127="","",IF(J127="","",IF(F127="F",VLOOKUP(K127,F!A:M,9,0),IF(F127="M",VLOOKUP(K127,M!A:M,9,0),""))))),0)</f>
        <v/>
      </c>
      <c r="W127" s="191" t="str">
        <f>IFERROR(IF(D127="","",IF(K127="","",IF(J127="","",IF(F127="F",VLOOKUP(K127,F!A:M,10,0),IF(F127="M",VLOOKUP(K127,M!A:M,10,0),""))))),0)</f>
        <v/>
      </c>
      <c r="X127" s="191" t="str">
        <f>IFERROR(IF(D127="","",IF(K127="","",IF(J127="","",IF(F127="F",VLOOKUP(K127,F!A:M,11,0),IF(F127="M",VLOOKUP(K127,M!A:M,11,0),""))))),0)</f>
        <v/>
      </c>
      <c r="Y127" s="191" t="str">
        <f>IFERROR(IF(D127="","",IF(K127="","",IF(J127="","",IF(F127="F",VLOOKUP(K127,F!A:M,12,0),IF(F127="M",VLOOKUP(K127,M!A:M,12,0),""))))),0)</f>
        <v/>
      </c>
      <c r="Z127" s="191" t="str">
        <f>IFERROR(IF(D127="","",IF(K127="","",IF(J127="","",IF(F127="F",VLOOKUP(K127,F!A:M,13,0),IF(F127="M",VLOOKUP(K127,M!A:M,13,0),""))))),0)</f>
        <v/>
      </c>
      <c r="AA127" s="191" t="str">
        <f>IFERROR(IF(D127="","",IF(F127="","",IF(J127="","",IF(K127="","",IF(AND(K127&gt;23,K127&lt;=60),IF(F127="F",VLOOKUP(MROUND(HZ127,0.5),'F-Weight for Length'!K:S,2,0),VLOOKUP(MROUND(HZ127,0.5),'M-Weight for Length'!K:S,2,0)),IF(K127&gt;60,IF(F127="F",VLOOKUP(K127,'F-Weight for Length'!U:AC,2,0),VLOOKUP(K127,'M-Weight for Length'!U:AC,2,0)),IF(F127="F",VLOOKUP(MROUND(HZ127,0.5),'F-Weight for Length'!A:I,2,0),VLOOKUP(MROUND(HZ127,0.5),'M-Weight for Length'!A:I,2,0)))))))),0)</f>
        <v/>
      </c>
      <c r="AB127" s="191" t="str">
        <f>IFERROR(IF(D127="","",IF(F127="","",IF(J127="","",IF(K127="","",IF(AND(K127&gt;23,K127&lt;=60),IF(F127="F",VLOOKUP(MROUND(HZ127,0.5),'F-Weight for Length'!K:S,3,0),VLOOKUP(MROUND(HZ127,0.5),'M-Weight for Length'!K:S,3,0)),IF(K127&gt;60,IF(F127="F",VLOOKUP(K127,'F-Weight for Length'!U:AC,3,0),VLOOKUP(K127,'M-Weight for Length'!U:AC,3,0)),IF(F127="F",VLOOKUP(MROUND(HZ127,0.5),'F-Weight for Length'!A:I,3,0),VLOOKUP(MROUND(HZ127,0.5),'M-Weight for Length'!A:I,3,0)))))))),0)</f>
        <v/>
      </c>
      <c r="AC127" s="191" t="str">
        <f>IFERROR(IF(D127="","",IF(F127="","",IF(J127="","",IF(K127="","",IF(AND(K127&gt;23,K127&lt;=60),IF(F127="F",VLOOKUP(MROUND(HZ127,0.5),'F-Weight for Length'!K:S,4,0),VLOOKUP(MROUND(HZ127,0.5),'M-Weight for Length'!K:S,4,0)),IF(K127&gt;60,IF(F127="F",VLOOKUP(K127,'F-Weight for Length'!U:AC,4,0),VLOOKUP(K127,'M-Weight for Length'!U:AC,4,0)),IF(F127="F",VLOOKUP(MROUND(HZ127,0.5),'F-Weight for Length'!A:I,4,0),VLOOKUP(MROUND(HZ127,0.5),'M-Weight for Length'!A:I,4,0)))))))),0)</f>
        <v/>
      </c>
      <c r="AD127" s="191" t="str">
        <f>IFERROR(IF(D127="","",IF(F127="","",IF(J127="","",IF(K127="","",IF(AND(K127&gt;23,K127&lt;=60),IF(F127="F",VLOOKUP(MROUND(HZ127,0.5),'F-Weight for Length'!K:S,5,0),VLOOKUP(MROUND(HZ127,0.5),'M-Weight for Length'!K:S,5,0)),IF(K127&gt;60,IF(F127="F",VLOOKUP(K127,'F-Weight for Length'!U:AC,5,0),VLOOKUP(K127,'M-Weight for Length'!U:AC,5,0)),IF(F127="F",VLOOKUP(MROUND(HZ127,0.5),'F-Weight for Length'!A:I,5,0),VLOOKUP(MROUND(HZ127,0.5),'M-Weight for Length'!A:I,5,0)))))))),0)</f>
        <v/>
      </c>
      <c r="AE127" s="191" t="str">
        <f>IFERROR(IF(D127="","",IF(F127="","",IF(J127="","",IF(K127="","",IF(AND(K127&gt;23,K127&lt;=60),IF(F127="F",VLOOKUP(MROUND(HZ127,0.5),'F-Weight for Length'!K:S,6,0),VLOOKUP(MROUND(HZ127,0.5),'M-Weight for Length'!K:S,6,0)),IF(K127&gt;60,IF(F127="F",VLOOKUP(K127,'F-Weight for Length'!U:AC,6,0),VLOOKUP(K127,'M-Weight for Length'!U:AC,6,0)),IF(F127="F",VLOOKUP(MROUND(HZ127,0.5),'F-Weight for Length'!A:I,6,0),VLOOKUP(MROUND(HZ127,0.5),'M-Weight for Length'!A:I,6,0)))))))),0)</f>
        <v/>
      </c>
      <c r="AF127" s="191" t="str">
        <f>IFERROR(IF(D127="","",IF(F127="","",IF(J127="","",IF(K127="","",IF(AND(K127&gt;23,K127&lt;=60),IF(F127="F",VLOOKUP(MROUND(HZ127,0.5),'F-Weight for Length'!K:S,7,0),VLOOKUP(MROUND(HZ127,0.5),'M-Weight for Length'!K:S,7,0)),IF(K127&gt;60,IF(F127="F",VLOOKUP(K127,'F-Weight for Length'!U:AC,7,0),VLOOKUP(K127,'M-Weight for Length'!U:AC,7,0)),IF(F127="F",VLOOKUP(MROUND(HZ127,0.5),'F-Weight for Length'!A:I,7,0),VLOOKUP(MROUND(HZ127,0.5),'M-Weight for Length'!A:I,7,0)))))))),0)</f>
        <v/>
      </c>
      <c r="AG127" s="191" t="str">
        <f>IFERROR(IF(D127="","",IF(F127="","",IF(J127="","",IF(K127="","",IF(AND(K127&gt;23,K127&lt;=60),IF(F127="F",VLOOKUP(MROUND(HZ127,0.5),'F-Weight for Length'!K:S,8,0),VLOOKUP(MROUND(HZ127,0.5),'M-Weight for Length'!K:S,8,0)),IF(K127&gt;60,IF(F127="F",VLOOKUP(K127,'F-Weight for Length'!U:AC,8,0),VLOOKUP(K127,'M-Weight for Length'!U:AC,8,0)),IF(F127="F",VLOOKUP(MROUND(HZ127,0.5),'F-Weight for Length'!A:I,8,0),VLOOKUP(MROUND(HZ127,0.5),'M-Weight for Length'!A:I,8,0)))))))),0)</f>
        <v/>
      </c>
      <c r="AH127" s="191" t="str">
        <f>IFERROR(IF(D127="","",IF(F127="","",IF(J127="","",IF(K127="","",IF(AND(K127&gt;23,K127&lt;=60),IF(F127="F",VLOOKUP(MROUND(HZ127,0.5),'F-Weight for Length'!K:S,9,0),VLOOKUP(MROUND(HZ127,0.5),'M-Weight for Length'!K:S,9,0)),IF(K127&gt;60,IF(F127="F",VLOOKUP(K127,'F-Weight for Length'!U:AC,9,0),VLOOKUP(K127,'M-Weight for Length'!U:AC,9,0)),IF(F127="F",VLOOKUP(MROUND(HZ127,0.5),'F-Weight for Length'!A:I,9,0),VLOOKUP(MROUND(HZ127,0.5),'M-Weight for Length'!A:I,9,0)))))))),0)</f>
        <v/>
      </c>
      <c r="AI127" s="192">
        <f t="shared" si="243"/>
        <v>0</v>
      </c>
      <c r="AJ127" s="192">
        <f t="shared" si="244"/>
        <v>0</v>
      </c>
      <c r="AK127" s="192">
        <f t="shared" si="245"/>
        <v>0</v>
      </c>
      <c r="AL127" s="192">
        <f t="shared" si="246"/>
        <v>0</v>
      </c>
      <c r="AM127" s="192">
        <f t="shared" si="247"/>
        <v>0</v>
      </c>
      <c r="AN127" s="192">
        <f t="shared" si="248"/>
        <v>0</v>
      </c>
      <c r="AO127" s="192">
        <f t="shared" si="249"/>
        <v>0</v>
      </c>
      <c r="AP127" s="192">
        <f t="shared" si="250"/>
        <v>0</v>
      </c>
      <c r="AQ127" s="192">
        <f t="shared" si="251"/>
        <v>0</v>
      </c>
      <c r="AR127" s="192">
        <f t="shared" si="252"/>
        <v>0</v>
      </c>
      <c r="AS127" s="192">
        <f t="shared" si="253"/>
        <v>0</v>
      </c>
      <c r="AT127" s="192">
        <f t="shared" si="254"/>
        <v>0</v>
      </c>
      <c r="AU127" s="192">
        <f t="shared" si="255"/>
        <v>0</v>
      </c>
      <c r="AV127" s="192">
        <f t="shared" si="256"/>
        <v>0</v>
      </c>
      <c r="AW127" s="192">
        <f t="shared" si="257"/>
        <v>0</v>
      </c>
      <c r="AX127" s="192">
        <f t="shared" si="258"/>
        <v>0</v>
      </c>
      <c r="AY127" s="192">
        <f t="shared" si="259"/>
        <v>0</v>
      </c>
      <c r="AZ127" s="192">
        <f t="shared" si="260"/>
        <v>0</v>
      </c>
      <c r="BA127" s="192">
        <f t="shared" si="261"/>
        <v>0</v>
      </c>
      <c r="BB127" s="192">
        <f t="shared" si="262"/>
        <v>0</v>
      </c>
      <c r="BC127" s="192">
        <f t="shared" si="263"/>
        <v>0</v>
      </c>
      <c r="BD127" s="192">
        <f t="shared" si="264"/>
        <v>0</v>
      </c>
      <c r="BE127" s="192">
        <f t="shared" si="265"/>
        <v>0</v>
      </c>
      <c r="BF127" s="192">
        <f t="shared" si="266"/>
        <v>0</v>
      </c>
      <c r="BG127" s="192">
        <f t="shared" si="267"/>
        <v>0</v>
      </c>
      <c r="BH127" s="192">
        <f t="shared" si="268"/>
        <v>0</v>
      </c>
      <c r="BI127" s="192">
        <f t="shared" si="269"/>
        <v>0</v>
      </c>
      <c r="BJ127" s="192">
        <f t="shared" si="270"/>
        <v>0</v>
      </c>
      <c r="BK127" s="192">
        <f t="shared" si="271"/>
        <v>0</v>
      </c>
      <c r="BL127" s="192">
        <f t="shared" si="272"/>
        <v>0</v>
      </c>
      <c r="BM127" s="192">
        <f t="shared" si="273"/>
        <v>0</v>
      </c>
      <c r="BN127" s="192">
        <f t="shared" si="274"/>
        <v>0</v>
      </c>
      <c r="BO127" s="192">
        <f t="shared" si="275"/>
        <v>0</v>
      </c>
      <c r="BP127" s="192">
        <f t="shared" si="276"/>
        <v>0</v>
      </c>
      <c r="BQ127" s="192">
        <f t="shared" si="277"/>
        <v>0</v>
      </c>
      <c r="BR127" s="192">
        <f t="shared" si="278"/>
        <v>0</v>
      </c>
      <c r="BS127" s="192">
        <f t="shared" si="279"/>
        <v>0</v>
      </c>
      <c r="BT127" s="192">
        <f t="shared" si="280"/>
        <v>0</v>
      </c>
      <c r="BU127" s="192">
        <f t="shared" si="281"/>
        <v>0</v>
      </c>
      <c r="BV127" s="192">
        <f t="shared" si="282"/>
        <v>0</v>
      </c>
      <c r="BW127" s="192">
        <f t="shared" si="283"/>
        <v>0</v>
      </c>
      <c r="BX127" s="192">
        <f t="shared" si="284"/>
        <v>0</v>
      </c>
      <c r="BY127" s="192">
        <f t="shared" si="285"/>
        <v>0</v>
      </c>
      <c r="BZ127" s="192">
        <f t="shared" si="286"/>
        <v>0</v>
      </c>
      <c r="CA127" s="192">
        <f t="shared" si="287"/>
        <v>0</v>
      </c>
      <c r="CB127" s="192">
        <f t="shared" si="288"/>
        <v>0</v>
      </c>
      <c r="CC127" s="192">
        <f t="shared" si="289"/>
        <v>0</v>
      </c>
      <c r="CD127" s="192">
        <f t="shared" si="290"/>
        <v>0</v>
      </c>
      <c r="CE127" s="192">
        <f t="shared" si="291"/>
        <v>0</v>
      </c>
      <c r="CF127" s="192">
        <f t="shared" si="292"/>
        <v>0</v>
      </c>
      <c r="CG127" s="192">
        <f t="shared" si="293"/>
        <v>0</v>
      </c>
      <c r="CH127" s="192">
        <f t="shared" si="294"/>
        <v>0</v>
      </c>
      <c r="CI127" s="192">
        <f t="shared" si="295"/>
        <v>0</v>
      </c>
      <c r="CJ127" s="192">
        <f t="shared" si="296"/>
        <v>0</v>
      </c>
      <c r="CK127" s="192">
        <f t="shared" si="297"/>
        <v>0</v>
      </c>
      <c r="CL127" s="192">
        <f t="shared" si="298"/>
        <v>0</v>
      </c>
      <c r="CM127" s="192">
        <f t="shared" si="299"/>
        <v>0</v>
      </c>
      <c r="CN127" s="192">
        <f t="shared" si="300"/>
        <v>0</v>
      </c>
      <c r="CO127" s="192">
        <f t="shared" si="301"/>
        <v>0</v>
      </c>
      <c r="CP127" s="192">
        <f t="shared" si="302"/>
        <v>0</v>
      </c>
      <c r="CQ127" s="192">
        <f t="shared" si="303"/>
        <v>0</v>
      </c>
      <c r="CR127" s="192">
        <f t="shared" si="304"/>
        <v>0</v>
      </c>
      <c r="CS127" s="192">
        <f t="shared" si="305"/>
        <v>0</v>
      </c>
      <c r="CT127" s="192">
        <f t="shared" si="306"/>
        <v>0</v>
      </c>
      <c r="CU127" s="192">
        <f t="shared" si="307"/>
        <v>0</v>
      </c>
      <c r="CV127" s="192">
        <f t="shared" si="308"/>
        <v>0</v>
      </c>
      <c r="CW127" s="192">
        <f t="shared" si="309"/>
        <v>0</v>
      </c>
      <c r="CX127" s="192">
        <f t="shared" si="310"/>
        <v>0</v>
      </c>
      <c r="CY127" s="192">
        <f t="shared" si="311"/>
        <v>0</v>
      </c>
      <c r="CZ127" s="192">
        <f t="shared" si="312"/>
        <v>0</v>
      </c>
      <c r="DA127" s="192">
        <f t="shared" si="313"/>
        <v>0</v>
      </c>
      <c r="DB127" s="192">
        <f t="shared" si="314"/>
        <v>0</v>
      </c>
      <c r="DC127" s="192">
        <f t="shared" si="315"/>
        <v>0</v>
      </c>
      <c r="DD127" s="192">
        <f t="shared" si="316"/>
        <v>0</v>
      </c>
      <c r="DE127" s="192">
        <f t="shared" si="317"/>
        <v>0</v>
      </c>
      <c r="DF127" s="192">
        <f t="shared" si="318"/>
        <v>0</v>
      </c>
      <c r="DG127" s="192">
        <f t="shared" si="319"/>
        <v>0</v>
      </c>
      <c r="DH127" s="192">
        <f t="shared" si="320"/>
        <v>0</v>
      </c>
      <c r="DI127" s="192">
        <f t="shared" si="321"/>
        <v>0</v>
      </c>
      <c r="DJ127" s="192">
        <f t="shared" si="322"/>
        <v>0</v>
      </c>
      <c r="DK127" s="192">
        <f t="shared" si="323"/>
        <v>0</v>
      </c>
      <c r="DL127" s="192">
        <f t="shared" si="324"/>
        <v>0</v>
      </c>
      <c r="DM127" s="192">
        <f t="shared" si="325"/>
        <v>0</v>
      </c>
      <c r="DN127" s="192">
        <f t="shared" si="326"/>
        <v>0</v>
      </c>
      <c r="DO127" s="192">
        <f t="shared" si="327"/>
        <v>0</v>
      </c>
      <c r="DP127" s="192">
        <f t="shared" si="328"/>
        <v>0</v>
      </c>
      <c r="DQ127" s="192">
        <f t="shared" si="329"/>
        <v>0</v>
      </c>
      <c r="DR127" s="192">
        <f t="shared" si="330"/>
        <v>0</v>
      </c>
      <c r="DS127" s="192">
        <f t="shared" si="331"/>
        <v>0</v>
      </c>
      <c r="DT127" s="192">
        <f t="shared" si="332"/>
        <v>0</v>
      </c>
      <c r="DU127" s="192">
        <f t="shared" si="333"/>
        <v>0</v>
      </c>
      <c r="DV127" s="193">
        <f t="shared" si="457"/>
        <v>0</v>
      </c>
      <c r="DW127" s="193">
        <f t="shared" si="458"/>
        <v>0</v>
      </c>
      <c r="DX127" s="193">
        <f t="shared" si="459"/>
        <v>0</v>
      </c>
      <c r="DY127" s="193">
        <f t="shared" si="460"/>
        <v>0</v>
      </c>
      <c r="DZ127" s="193">
        <f t="shared" si="461"/>
        <v>0</v>
      </c>
      <c r="EA127" s="192">
        <f t="shared" si="339"/>
        <v>0</v>
      </c>
      <c r="EB127" s="192">
        <f t="shared" si="340"/>
        <v>0</v>
      </c>
      <c r="EC127" s="192">
        <f t="shared" si="341"/>
        <v>0</v>
      </c>
      <c r="ED127" s="192">
        <f t="shared" si="342"/>
        <v>0</v>
      </c>
      <c r="EE127" s="192">
        <f t="shared" si="343"/>
        <v>0</v>
      </c>
      <c r="EF127" s="192">
        <f t="shared" si="344"/>
        <v>0</v>
      </c>
      <c r="EG127" s="192">
        <f t="shared" si="345"/>
        <v>0</v>
      </c>
      <c r="EH127" s="192">
        <f t="shared" si="346"/>
        <v>0</v>
      </c>
      <c r="EI127" s="192">
        <f t="shared" si="347"/>
        <v>0</v>
      </c>
      <c r="EJ127" s="192">
        <f t="shared" si="348"/>
        <v>0</v>
      </c>
      <c r="EK127" s="192">
        <f t="shared" si="349"/>
        <v>0</v>
      </c>
      <c r="EL127" s="192">
        <f t="shared" si="350"/>
        <v>0</v>
      </c>
      <c r="EM127" s="192">
        <f t="shared" si="351"/>
        <v>0</v>
      </c>
      <c r="EN127" s="192">
        <f t="shared" si="352"/>
        <v>0</v>
      </c>
      <c r="EO127" s="192">
        <f t="shared" si="353"/>
        <v>0</v>
      </c>
      <c r="EP127" s="192">
        <f t="shared" si="354"/>
        <v>0</v>
      </c>
      <c r="EQ127" s="192">
        <f t="shared" si="355"/>
        <v>0</v>
      </c>
      <c r="ER127" s="192">
        <f t="shared" si="356"/>
        <v>0</v>
      </c>
      <c r="ES127" s="192">
        <f t="shared" si="357"/>
        <v>0</v>
      </c>
      <c r="ET127" s="192">
        <f t="shared" si="358"/>
        <v>0</v>
      </c>
      <c r="EU127" s="192">
        <f t="shared" si="359"/>
        <v>0</v>
      </c>
      <c r="EV127" s="192">
        <f t="shared" si="360"/>
        <v>0</v>
      </c>
      <c r="EW127" s="192">
        <f t="shared" si="361"/>
        <v>0</v>
      </c>
      <c r="EX127" s="192">
        <f t="shared" si="362"/>
        <v>0</v>
      </c>
      <c r="EY127" s="192">
        <f t="shared" si="363"/>
        <v>0</v>
      </c>
      <c r="EZ127" s="192">
        <f t="shared" si="364"/>
        <v>0</v>
      </c>
      <c r="FA127" s="192">
        <f t="shared" si="365"/>
        <v>0</v>
      </c>
      <c r="FB127" s="192">
        <f t="shared" si="366"/>
        <v>0</v>
      </c>
      <c r="FC127" s="192">
        <f t="shared" si="367"/>
        <v>0</v>
      </c>
      <c r="FD127" s="192">
        <f t="shared" si="368"/>
        <v>0</v>
      </c>
      <c r="FE127" s="192">
        <f t="shared" si="369"/>
        <v>0</v>
      </c>
      <c r="FF127" s="192">
        <f t="shared" si="370"/>
        <v>0</v>
      </c>
      <c r="FG127" s="192">
        <f t="shared" si="371"/>
        <v>0</v>
      </c>
      <c r="FH127" s="192">
        <f t="shared" si="372"/>
        <v>0</v>
      </c>
      <c r="FI127" s="192">
        <f t="shared" si="373"/>
        <v>0</v>
      </c>
      <c r="FJ127" s="192">
        <f t="shared" si="374"/>
        <v>0</v>
      </c>
      <c r="FK127" s="192">
        <f t="shared" si="375"/>
        <v>0</v>
      </c>
      <c r="FL127" s="192">
        <f t="shared" si="376"/>
        <v>0</v>
      </c>
      <c r="FM127" s="192">
        <f t="shared" si="377"/>
        <v>0</v>
      </c>
      <c r="FN127" s="192">
        <f t="shared" si="378"/>
        <v>0</v>
      </c>
      <c r="FO127" s="192">
        <f t="shared" si="379"/>
        <v>0</v>
      </c>
      <c r="FP127" s="192">
        <f t="shared" si="380"/>
        <v>0</v>
      </c>
      <c r="FQ127" s="192">
        <f t="shared" si="381"/>
        <v>0</v>
      </c>
      <c r="FR127" s="192">
        <f t="shared" si="382"/>
        <v>0</v>
      </c>
      <c r="FS127" s="192">
        <f t="shared" si="383"/>
        <v>0</v>
      </c>
      <c r="FT127" s="192">
        <f t="shared" si="384"/>
        <v>0</v>
      </c>
      <c r="FU127" s="192">
        <f t="shared" si="385"/>
        <v>0</v>
      </c>
      <c r="FV127" s="192">
        <f t="shared" si="386"/>
        <v>0</v>
      </c>
      <c r="FW127" s="192">
        <f t="shared" si="387"/>
        <v>0</v>
      </c>
      <c r="FX127" s="192">
        <f t="shared" si="388"/>
        <v>0</v>
      </c>
      <c r="FY127" s="192">
        <f t="shared" si="389"/>
        <v>0</v>
      </c>
      <c r="FZ127" s="192">
        <f t="shared" si="390"/>
        <v>0</v>
      </c>
      <c r="GA127" s="192">
        <f t="shared" si="391"/>
        <v>0</v>
      </c>
      <c r="GB127" s="192">
        <f t="shared" si="392"/>
        <v>0</v>
      </c>
      <c r="GC127" s="192">
        <f t="shared" si="393"/>
        <v>0</v>
      </c>
      <c r="GD127" s="192">
        <f t="shared" si="394"/>
        <v>0</v>
      </c>
      <c r="GE127" s="192">
        <f t="shared" si="395"/>
        <v>0</v>
      </c>
      <c r="GF127" s="192">
        <f t="shared" si="396"/>
        <v>0</v>
      </c>
      <c r="GG127" s="192">
        <f t="shared" si="397"/>
        <v>0</v>
      </c>
      <c r="GH127" s="192">
        <f t="shared" si="398"/>
        <v>0</v>
      </c>
      <c r="GI127" s="192">
        <f t="shared" si="399"/>
        <v>0</v>
      </c>
      <c r="GJ127" s="192">
        <f t="shared" si="400"/>
        <v>0</v>
      </c>
      <c r="GK127" s="192">
        <f t="shared" si="401"/>
        <v>0</v>
      </c>
      <c r="GL127" s="192">
        <f t="shared" si="402"/>
        <v>0</v>
      </c>
      <c r="GM127" s="192">
        <f t="shared" si="403"/>
        <v>0</v>
      </c>
      <c r="GN127" s="192">
        <f t="shared" si="404"/>
        <v>0</v>
      </c>
      <c r="GO127" s="192">
        <f t="shared" si="405"/>
        <v>0</v>
      </c>
      <c r="GP127" s="192">
        <f t="shared" si="406"/>
        <v>0</v>
      </c>
      <c r="GQ127" s="192">
        <f t="shared" si="407"/>
        <v>0</v>
      </c>
      <c r="GR127" s="192">
        <f t="shared" si="408"/>
        <v>0</v>
      </c>
      <c r="GS127" s="192">
        <f t="shared" si="409"/>
        <v>0</v>
      </c>
      <c r="GT127" s="192">
        <f t="shared" si="410"/>
        <v>0</v>
      </c>
      <c r="GU127" s="192">
        <f t="shared" si="411"/>
        <v>0</v>
      </c>
      <c r="GV127" s="192">
        <f t="shared" si="412"/>
        <v>0</v>
      </c>
      <c r="GW127" s="192">
        <f t="shared" si="413"/>
        <v>0</v>
      </c>
      <c r="GX127" s="192">
        <f t="shared" si="414"/>
        <v>0</v>
      </c>
      <c r="GY127" s="192">
        <f t="shared" si="415"/>
        <v>0</v>
      </c>
      <c r="GZ127" s="192">
        <f t="shared" si="416"/>
        <v>0</v>
      </c>
      <c r="HA127" s="192">
        <f t="shared" si="417"/>
        <v>0</v>
      </c>
      <c r="HB127" s="192">
        <f t="shared" si="418"/>
        <v>0</v>
      </c>
      <c r="HC127" s="192">
        <f t="shared" si="419"/>
        <v>0</v>
      </c>
      <c r="HD127" s="192">
        <f t="shared" si="420"/>
        <v>0</v>
      </c>
      <c r="HE127" s="192">
        <f t="shared" si="421"/>
        <v>0</v>
      </c>
      <c r="HF127" s="192">
        <f t="shared" si="422"/>
        <v>0</v>
      </c>
      <c r="HG127" s="192">
        <f t="shared" si="423"/>
        <v>0</v>
      </c>
      <c r="HH127" s="192">
        <f t="shared" si="424"/>
        <v>0</v>
      </c>
      <c r="HI127" s="192">
        <f t="shared" si="425"/>
        <v>0</v>
      </c>
      <c r="HJ127" s="192">
        <f t="shared" si="426"/>
        <v>0</v>
      </c>
      <c r="HK127" s="192">
        <f t="shared" si="427"/>
        <v>0</v>
      </c>
      <c r="HL127" s="192">
        <f t="shared" si="428"/>
        <v>0</v>
      </c>
      <c r="HM127" s="192">
        <f t="shared" si="429"/>
        <v>0</v>
      </c>
      <c r="HN127" s="194">
        <f t="shared" si="462"/>
        <v>0</v>
      </c>
      <c r="HO127" s="194">
        <f t="shared" si="463"/>
        <v>0</v>
      </c>
      <c r="HP127" s="194">
        <f t="shared" si="464"/>
        <v>0</v>
      </c>
      <c r="HQ127" s="194">
        <f t="shared" si="465"/>
        <v>0</v>
      </c>
      <c r="HR127" s="194">
        <f t="shared" si="466"/>
        <v>0</v>
      </c>
      <c r="HS127" s="195" t="str">
        <f t="shared" si="229"/>
        <v/>
      </c>
      <c r="HT127" s="196">
        <f t="shared" si="467"/>
        <v>0</v>
      </c>
      <c r="HU127" s="196">
        <f t="shared" si="468"/>
        <v>0</v>
      </c>
      <c r="HV127" s="197" t="str">
        <f t="shared" si="232"/>
        <v/>
      </c>
      <c r="HW127" s="197" t="str">
        <f t="shared" si="435"/>
        <v/>
      </c>
      <c r="HX127" s="197" t="str">
        <f t="shared" si="436"/>
        <v/>
      </c>
      <c r="HY127" s="195" t="str">
        <f t="shared" si="233"/>
        <v/>
      </c>
      <c r="HZ127" s="30">
        <f t="shared" si="227"/>
        <v>0</v>
      </c>
      <c r="IA127" s="198">
        <f t="shared" si="234"/>
        <v>0</v>
      </c>
      <c r="IB127" s="195"/>
      <c r="IC127" s="195">
        <f t="shared" si="437"/>
        <v>0</v>
      </c>
      <c r="ID127" s="195">
        <f t="shared" si="235"/>
        <v>0</v>
      </c>
      <c r="IE127" s="195">
        <f t="shared" si="438"/>
        <v>0</v>
      </c>
      <c r="IF127" s="195">
        <f t="shared" si="236"/>
        <v>0</v>
      </c>
      <c r="IG127" s="307">
        <f t="shared" si="237"/>
        <v>0</v>
      </c>
      <c r="IH127" s="307">
        <f t="shared" si="238"/>
        <v>0</v>
      </c>
      <c r="II127" s="44">
        <f t="shared" si="239"/>
        <v>0</v>
      </c>
      <c r="IJ127" s="44">
        <f t="shared" si="439"/>
        <v>0</v>
      </c>
      <c r="IK127" s="44">
        <f t="shared" si="440"/>
        <v>0</v>
      </c>
      <c r="IL127" s="44">
        <f t="shared" si="441"/>
        <v>0</v>
      </c>
      <c r="IM127" s="44">
        <f t="shared" si="442"/>
        <v>0</v>
      </c>
      <c r="IN127" s="44">
        <f t="shared" si="443"/>
        <v>0</v>
      </c>
      <c r="IO127" s="44">
        <f t="shared" si="444"/>
        <v>0</v>
      </c>
    </row>
    <row r="128" spans="1:249" ht="18" customHeight="1">
      <c r="A128" s="188">
        <v>122</v>
      </c>
      <c r="B128" s="326"/>
      <c r="C128" s="289"/>
      <c r="D128" s="199"/>
      <c r="E128" s="189"/>
      <c r="F128" s="189"/>
      <c r="G128" s="190"/>
      <c r="H128" s="190"/>
      <c r="I128" s="272"/>
      <c r="J128" s="207"/>
      <c r="K128" s="214" t="str">
        <f t="shared" si="240"/>
        <v/>
      </c>
      <c r="L128" s="200" t="str">
        <f t="shared" si="241"/>
        <v/>
      </c>
      <c r="M128" s="200" t="str">
        <f t="shared" si="242"/>
        <v/>
      </c>
      <c r="N128" s="209" t="str">
        <f t="shared" si="228"/>
        <v/>
      </c>
      <c r="O128" s="208" t="str">
        <f>IFERROR(IF(D128="","",IF(K128="","",IF(I128="","",IF(F128="F",VLOOKUP(K128,F!A:G,2,0),IF(F128="M",VLOOKUP(K128,M!A:G,2,0),""))))),0)</f>
        <v/>
      </c>
      <c r="P128" s="191" t="str">
        <f>IFERROR(IF(D128="","",IF(K128="","",IF(I128="","",IF(F128="F",VLOOKUP(K128,F!A:G,3,0),IF(F128="M",VLOOKUP(K128,M!A:G,3,0),""))))),0)</f>
        <v/>
      </c>
      <c r="Q128" s="191" t="str">
        <f>IFERROR(IF(D128="","",IF(K128="","",IF(I128="","",IF(F128="F",VLOOKUP(K128,F!A:G,4,0),IF(F128="M",VLOOKUP(K128,M!A:G,4,0),""))))),0)</f>
        <v/>
      </c>
      <c r="R128" s="191" t="str">
        <f>IFERROR(IF(D128="","",IF(K128="","",IF(I128="","",IF(F128="F",VLOOKUP(K128,F!A:G,5,0),IF(F128="M",VLOOKUP(K128,M!A:G,5,0),""))))),0)</f>
        <v/>
      </c>
      <c r="S128" s="191" t="str">
        <f>IFERROR(IF(D128="","",IF(K128="","",IF(I128="","",IF(F128="F",VLOOKUP(K128,F!A:G,6,0),IF(F128="M",VLOOKUP(K128,M!A:G,6,0),""))))),0)</f>
        <v/>
      </c>
      <c r="T128" s="191" t="str">
        <f>IFERROR(IF(D128="","",IF(K128="","",IF(I128="","",IF(F128="F",VLOOKUP(K128,F!A:G,7,0),IF(F128="M",VLOOKUP(K128,M!A:G,7,0),""))))),0)</f>
        <v/>
      </c>
      <c r="U128" s="191" t="str">
        <f>IFERROR(IF(D128="","",IF(K128="","",IF(J128="","",IF(F128="F",VLOOKUP(K128,F!A:M,8,0),IF(F128="M",VLOOKUP(K128,M!A:M,8,0),""))))),0)</f>
        <v/>
      </c>
      <c r="V128" s="191" t="str">
        <f>IFERROR(IF(D128="","",IF(K128="","",IF(J128="","",IF(F128="F",VLOOKUP(K128,F!A:M,9,0),IF(F128="M",VLOOKUP(K128,M!A:M,9,0),""))))),0)</f>
        <v/>
      </c>
      <c r="W128" s="191" t="str">
        <f>IFERROR(IF(D128="","",IF(K128="","",IF(J128="","",IF(F128="F",VLOOKUP(K128,F!A:M,10,0),IF(F128="M",VLOOKUP(K128,M!A:M,10,0),""))))),0)</f>
        <v/>
      </c>
      <c r="X128" s="191" t="str">
        <f>IFERROR(IF(D128="","",IF(K128="","",IF(J128="","",IF(F128="F",VLOOKUP(K128,F!A:M,11,0),IF(F128="M",VLOOKUP(K128,M!A:M,11,0),""))))),0)</f>
        <v/>
      </c>
      <c r="Y128" s="191" t="str">
        <f>IFERROR(IF(D128="","",IF(K128="","",IF(J128="","",IF(F128="F",VLOOKUP(K128,F!A:M,12,0),IF(F128="M",VLOOKUP(K128,M!A:M,12,0),""))))),0)</f>
        <v/>
      </c>
      <c r="Z128" s="191" t="str">
        <f>IFERROR(IF(D128="","",IF(K128="","",IF(J128="","",IF(F128="F",VLOOKUP(K128,F!A:M,13,0),IF(F128="M",VLOOKUP(K128,M!A:M,13,0),""))))),0)</f>
        <v/>
      </c>
      <c r="AA128" s="191" t="str">
        <f>IFERROR(IF(D128="","",IF(F128="","",IF(J128="","",IF(K128="","",IF(AND(K128&gt;23,K128&lt;=60),IF(F128="F",VLOOKUP(MROUND(HZ128,0.5),'F-Weight for Length'!K:S,2,0),VLOOKUP(MROUND(HZ128,0.5),'M-Weight for Length'!K:S,2,0)),IF(K128&gt;60,IF(F128="F",VLOOKUP(K128,'F-Weight for Length'!U:AC,2,0),VLOOKUP(K128,'M-Weight for Length'!U:AC,2,0)),IF(F128="F",VLOOKUP(MROUND(HZ128,0.5),'F-Weight for Length'!A:I,2,0),VLOOKUP(MROUND(HZ128,0.5),'M-Weight for Length'!A:I,2,0)))))))),0)</f>
        <v/>
      </c>
      <c r="AB128" s="191" t="str">
        <f>IFERROR(IF(D128="","",IF(F128="","",IF(J128="","",IF(K128="","",IF(AND(K128&gt;23,K128&lt;=60),IF(F128="F",VLOOKUP(MROUND(HZ128,0.5),'F-Weight for Length'!K:S,3,0),VLOOKUP(MROUND(HZ128,0.5),'M-Weight for Length'!K:S,3,0)),IF(K128&gt;60,IF(F128="F",VLOOKUP(K128,'F-Weight for Length'!U:AC,3,0),VLOOKUP(K128,'M-Weight for Length'!U:AC,3,0)),IF(F128="F",VLOOKUP(MROUND(HZ128,0.5),'F-Weight for Length'!A:I,3,0),VLOOKUP(MROUND(HZ128,0.5),'M-Weight for Length'!A:I,3,0)))))))),0)</f>
        <v/>
      </c>
      <c r="AC128" s="191" t="str">
        <f>IFERROR(IF(D128="","",IF(F128="","",IF(J128="","",IF(K128="","",IF(AND(K128&gt;23,K128&lt;=60),IF(F128="F",VLOOKUP(MROUND(HZ128,0.5),'F-Weight for Length'!K:S,4,0),VLOOKUP(MROUND(HZ128,0.5),'M-Weight for Length'!K:S,4,0)),IF(K128&gt;60,IF(F128="F",VLOOKUP(K128,'F-Weight for Length'!U:AC,4,0),VLOOKUP(K128,'M-Weight for Length'!U:AC,4,0)),IF(F128="F",VLOOKUP(MROUND(HZ128,0.5),'F-Weight for Length'!A:I,4,0),VLOOKUP(MROUND(HZ128,0.5),'M-Weight for Length'!A:I,4,0)))))))),0)</f>
        <v/>
      </c>
      <c r="AD128" s="191" t="str">
        <f>IFERROR(IF(D128="","",IF(F128="","",IF(J128="","",IF(K128="","",IF(AND(K128&gt;23,K128&lt;=60),IF(F128="F",VLOOKUP(MROUND(HZ128,0.5),'F-Weight for Length'!K:S,5,0),VLOOKUP(MROUND(HZ128,0.5),'M-Weight for Length'!K:S,5,0)),IF(K128&gt;60,IF(F128="F",VLOOKUP(K128,'F-Weight for Length'!U:AC,5,0),VLOOKUP(K128,'M-Weight for Length'!U:AC,5,0)),IF(F128="F",VLOOKUP(MROUND(HZ128,0.5),'F-Weight for Length'!A:I,5,0),VLOOKUP(MROUND(HZ128,0.5),'M-Weight for Length'!A:I,5,0)))))))),0)</f>
        <v/>
      </c>
      <c r="AE128" s="191" t="str">
        <f>IFERROR(IF(D128="","",IF(F128="","",IF(J128="","",IF(K128="","",IF(AND(K128&gt;23,K128&lt;=60),IF(F128="F",VLOOKUP(MROUND(HZ128,0.5),'F-Weight for Length'!K:S,6,0),VLOOKUP(MROUND(HZ128,0.5),'M-Weight for Length'!K:S,6,0)),IF(K128&gt;60,IF(F128="F",VLOOKUP(K128,'F-Weight for Length'!U:AC,6,0),VLOOKUP(K128,'M-Weight for Length'!U:AC,6,0)),IF(F128="F",VLOOKUP(MROUND(HZ128,0.5),'F-Weight for Length'!A:I,6,0),VLOOKUP(MROUND(HZ128,0.5),'M-Weight for Length'!A:I,6,0)))))))),0)</f>
        <v/>
      </c>
      <c r="AF128" s="191" t="str">
        <f>IFERROR(IF(D128="","",IF(F128="","",IF(J128="","",IF(K128="","",IF(AND(K128&gt;23,K128&lt;=60),IF(F128="F",VLOOKUP(MROUND(HZ128,0.5),'F-Weight for Length'!K:S,7,0),VLOOKUP(MROUND(HZ128,0.5),'M-Weight for Length'!K:S,7,0)),IF(K128&gt;60,IF(F128="F",VLOOKUP(K128,'F-Weight for Length'!U:AC,7,0),VLOOKUP(K128,'M-Weight for Length'!U:AC,7,0)),IF(F128="F",VLOOKUP(MROUND(HZ128,0.5),'F-Weight for Length'!A:I,7,0),VLOOKUP(MROUND(HZ128,0.5),'M-Weight for Length'!A:I,7,0)))))))),0)</f>
        <v/>
      </c>
      <c r="AG128" s="191" t="str">
        <f>IFERROR(IF(D128="","",IF(F128="","",IF(J128="","",IF(K128="","",IF(AND(K128&gt;23,K128&lt;=60),IF(F128="F",VLOOKUP(MROUND(HZ128,0.5),'F-Weight for Length'!K:S,8,0),VLOOKUP(MROUND(HZ128,0.5),'M-Weight for Length'!K:S,8,0)),IF(K128&gt;60,IF(F128="F",VLOOKUP(K128,'F-Weight for Length'!U:AC,8,0),VLOOKUP(K128,'M-Weight for Length'!U:AC,8,0)),IF(F128="F",VLOOKUP(MROUND(HZ128,0.5),'F-Weight for Length'!A:I,8,0),VLOOKUP(MROUND(HZ128,0.5),'M-Weight for Length'!A:I,8,0)))))))),0)</f>
        <v/>
      </c>
      <c r="AH128" s="191" t="str">
        <f>IFERROR(IF(D128="","",IF(F128="","",IF(J128="","",IF(K128="","",IF(AND(K128&gt;23,K128&lt;=60),IF(F128="F",VLOOKUP(MROUND(HZ128,0.5),'F-Weight for Length'!K:S,9,0),VLOOKUP(MROUND(HZ128,0.5),'M-Weight for Length'!K:S,9,0)),IF(K128&gt;60,IF(F128="F",VLOOKUP(K128,'F-Weight for Length'!U:AC,9,0),VLOOKUP(K128,'M-Weight for Length'!U:AC,9,0)),IF(F128="F",VLOOKUP(MROUND(HZ128,0.5),'F-Weight for Length'!A:I,9,0),VLOOKUP(MROUND(HZ128,0.5),'M-Weight for Length'!A:I,9,0)))))))),0)</f>
        <v/>
      </c>
      <c r="AI128" s="192">
        <f t="shared" si="243"/>
        <v>0</v>
      </c>
      <c r="AJ128" s="192">
        <f t="shared" si="244"/>
        <v>0</v>
      </c>
      <c r="AK128" s="192">
        <f t="shared" si="245"/>
        <v>0</v>
      </c>
      <c r="AL128" s="192">
        <f t="shared" si="246"/>
        <v>0</v>
      </c>
      <c r="AM128" s="192">
        <f t="shared" si="247"/>
        <v>0</v>
      </c>
      <c r="AN128" s="192">
        <f t="shared" si="248"/>
        <v>0</v>
      </c>
      <c r="AO128" s="192">
        <f t="shared" si="249"/>
        <v>0</v>
      </c>
      <c r="AP128" s="192">
        <f t="shared" si="250"/>
        <v>0</v>
      </c>
      <c r="AQ128" s="192">
        <f t="shared" si="251"/>
        <v>0</v>
      </c>
      <c r="AR128" s="192">
        <f t="shared" si="252"/>
        <v>0</v>
      </c>
      <c r="AS128" s="192">
        <f t="shared" si="253"/>
        <v>0</v>
      </c>
      <c r="AT128" s="192">
        <f t="shared" si="254"/>
        <v>0</v>
      </c>
      <c r="AU128" s="192">
        <f t="shared" si="255"/>
        <v>0</v>
      </c>
      <c r="AV128" s="192">
        <f t="shared" si="256"/>
        <v>0</v>
      </c>
      <c r="AW128" s="192">
        <f t="shared" si="257"/>
        <v>0</v>
      </c>
      <c r="AX128" s="192">
        <f t="shared" si="258"/>
        <v>0</v>
      </c>
      <c r="AY128" s="192">
        <f t="shared" si="259"/>
        <v>0</v>
      </c>
      <c r="AZ128" s="192">
        <f t="shared" si="260"/>
        <v>0</v>
      </c>
      <c r="BA128" s="192">
        <f t="shared" si="261"/>
        <v>0</v>
      </c>
      <c r="BB128" s="192">
        <f t="shared" si="262"/>
        <v>0</v>
      </c>
      <c r="BC128" s="192">
        <f t="shared" si="263"/>
        <v>0</v>
      </c>
      <c r="BD128" s="192">
        <f t="shared" si="264"/>
        <v>0</v>
      </c>
      <c r="BE128" s="192">
        <f t="shared" si="265"/>
        <v>0</v>
      </c>
      <c r="BF128" s="192">
        <f t="shared" si="266"/>
        <v>0</v>
      </c>
      <c r="BG128" s="192">
        <f t="shared" si="267"/>
        <v>0</v>
      </c>
      <c r="BH128" s="192">
        <f t="shared" si="268"/>
        <v>0</v>
      </c>
      <c r="BI128" s="192">
        <f t="shared" si="269"/>
        <v>0</v>
      </c>
      <c r="BJ128" s="192">
        <f t="shared" si="270"/>
        <v>0</v>
      </c>
      <c r="BK128" s="192">
        <f t="shared" si="271"/>
        <v>0</v>
      </c>
      <c r="BL128" s="192">
        <f t="shared" si="272"/>
        <v>0</v>
      </c>
      <c r="BM128" s="192">
        <f t="shared" si="273"/>
        <v>0</v>
      </c>
      <c r="BN128" s="192">
        <f t="shared" si="274"/>
        <v>0</v>
      </c>
      <c r="BO128" s="192">
        <f t="shared" si="275"/>
        <v>0</v>
      </c>
      <c r="BP128" s="192">
        <f t="shared" si="276"/>
        <v>0</v>
      </c>
      <c r="BQ128" s="192">
        <f t="shared" si="277"/>
        <v>0</v>
      </c>
      <c r="BR128" s="192">
        <f t="shared" si="278"/>
        <v>0</v>
      </c>
      <c r="BS128" s="192">
        <f t="shared" si="279"/>
        <v>0</v>
      </c>
      <c r="BT128" s="192">
        <f t="shared" si="280"/>
        <v>0</v>
      </c>
      <c r="BU128" s="192">
        <f t="shared" si="281"/>
        <v>0</v>
      </c>
      <c r="BV128" s="192">
        <f t="shared" si="282"/>
        <v>0</v>
      </c>
      <c r="BW128" s="192">
        <f t="shared" si="283"/>
        <v>0</v>
      </c>
      <c r="BX128" s="192">
        <f t="shared" si="284"/>
        <v>0</v>
      </c>
      <c r="BY128" s="192">
        <f t="shared" si="285"/>
        <v>0</v>
      </c>
      <c r="BZ128" s="192">
        <f t="shared" si="286"/>
        <v>0</v>
      </c>
      <c r="CA128" s="192">
        <f t="shared" si="287"/>
        <v>0</v>
      </c>
      <c r="CB128" s="192">
        <f t="shared" si="288"/>
        <v>0</v>
      </c>
      <c r="CC128" s="192">
        <f t="shared" si="289"/>
        <v>0</v>
      </c>
      <c r="CD128" s="192">
        <f t="shared" si="290"/>
        <v>0</v>
      </c>
      <c r="CE128" s="192">
        <f t="shared" si="291"/>
        <v>0</v>
      </c>
      <c r="CF128" s="192">
        <f t="shared" si="292"/>
        <v>0</v>
      </c>
      <c r="CG128" s="192">
        <f t="shared" si="293"/>
        <v>0</v>
      </c>
      <c r="CH128" s="192">
        <f t="shared" si="294"/>
        <v>0</v>
      </c>
      <c r="CI128" s="192">
        <f t="shared" si="295"/>
        <v>0</v>
      </c>
      <c r="CJ128" s="192">
        <f t="shared" si="296"/>
        <v>0</v>
      </c>
      <c r="CK128" s="192">
        <f t="shared" si="297"/>
        <v>0</v>
      </c>
      <c r="CL128" s="192">
        <f t="shared" si="298"/>
        <v>0</v>
      </c>
      <c r="CM128" s="192">
        <f t="shared" si="299"/>
        <v>0</v>
      </c>
      <c r="CN128" s="192">
        <f t="shared" si="300"/>
        <v>0</v>
      </c>
      <c r="CO128" s="192">
        <f t="shared" si="301"/>
        <v>0</v>
      </c>
      <c r="CP128" s="192">
        <f t="shared" si="302"/>
        <v>0</v>
      </c>
      <c r="CQ128" s="192">
        <f t="shared" si="303"/>
        <v>0</v>
      </c>
      <c r="CR128" s="192">
        <f t="shared" si="304"/>
        <v>0</v>
      </c>
      <c r="CS128" s="192">
        <f t="shared" si="305"/>
        <v>0</v>
      </c>
      <c r="CT128" s="192">
        <f t="shared" si="306"/>
        <v>0</v>
      </c>
      <c r="CU128" s="192">
        <f t="shared" si="307"/>
        <v>0</v>
      </c>
      <c r="CV128" s="192">
        <f t="shared" si="308"/>
        <v>0</v>
      </c>
      <c r="CW128" s="192">
        <f t="shared" si="309"/>
        <v>0</v>
      </c>
      <c r="CX128" s="192">
        <f t="shared" si="310"/>
        <v>0</v>
      </c>
      <c r="CY128" s="192">
        <f t="shared" si="311"/>
        <v>0</v>
      </c>
      <c r="CZ128" s="192">
        <f t="shared" si="312"/>
        <v>0</v>
      </c>
      <c r="DA128" s="192">
        <f t="shared" si="313"/>
        <v>0</v>
      </c>
      <c r="DB128" s="192">
        <f t="shared" si="314"/>
        <v>0</v>
      </c>
      <c r="DC128" s="192">
        <f t="shared" si="315"/>
        <v>0</v>
      </c>
      <c r="DD128" s="192">
        <f t="shared" si="316"/>
        <v>0</v>
      </c>
      <c r="DE128" s="192">
        <f t="shared" si="317"/>
        <v>0</v>
      </c>
      <c r="DF128" s="192">
        <f t="shared" si="318"/>
        <v>0</v>
      </c>
      <c r="DG128" s="192">
        <f t="shared" si="319"/>
        <v>0</v>
      </c>
      <c r="DH128" s="192">
        <f t="shared" si="320"/>
        <v>0</v>
      </c>
      <c r="DI128" s="192">
        <f t="shared" si="321"/>
        <v>0</v>
      </c>
      <c r="DJ128" s="192">
        <f t="shared" si="322"/>
        <v>0</v>
      </c>
      <c r="DK128" s="192">
        <f t="shared" si="323"/>
        <v>0</v>
      </c>
      <c r="DL128" s="192">
        <f t="shared" si="324"/>
        <v>0</v>
      </c>
      <c r="DM128" s="192">
        <f t="shared" si="325"/>
        <v>0</v>
      </c>
      <c r="DN128" s="192">
        <f t="shared" si="326"/>
        <v>0</v>
      </c>
      <c r="DO128" s="192">
        <f t="shared" si="327"/>
        <v>0</v>
      </c>
      <c r="DP128" s="192">
        <f t="shared" si="328"/>
        <v>0</v>
      </c>
      <c r="DQ128" s="192">
        <f t="shared" si="329"/>
        <v>0</v>
      </c>
      <c r="DR128" s="192">
        <f t="shared" si="330"/>
        <v>0</v>
      </c>
      <c r="DS128" s="192">
        <f t="shared" si="331"/>
        <v>0</v>
      </c>
      <c r="DT128" s="192">
        <f t="shared" si="332"/>
        <v>0</v>
      </c>
      <c r="DU128" s="192">
        <f t="shared" si="333"/>
        <v>0</v>
      </c>
      <c r="DV128" s="193">
        <f t="shared" si="457"/>
        <v>0</v>
      </c>
      <c r="DW128" s="193">
        <f t="shared" si="458"/>
        <v>0</v>
      </c>
      <c r="DX128" s="193">
        <f t="shared" si="459"/>
        <v>0</v>
      </c>
      <c r="DY128" s="193">
        <f t="shared" si="460"/>
        <v>0</v>
      </c>
      <c r="DZ128" s="193">
        <f t="shared" si="461"/>
        <v>0</v>
      </c>
      <c r="EA128" s="192">
        <f t="shared" si="339"/>
        <v>0</v>
      </c>
      <c r="EB128" s="192">
        <f t="shared" si="340"/>
        <v>0</v>
      </c>
      <c r="EC128" s="192">
        <f t="shared" si="341"/>
        <v>0</v>
      </c>
      <c r="ED128" s="192">
        <f t="shared" si="342"/>
        <v>0</v>
      </c>
      <c r="EE128" s="192">
        <f t="shared" si="343"/>
        <v>0</v>
      </c>
      <c r="EF128" s="192">
        <f t="shared" si="344"/>
        <v>0</v>
      </c>
      <c r="EG128" s="192">
        <f t="shared" si="345"/>
        <v>0</v>
      </c>
      <c r="EH128" s="192">
        <f t="shared" si="346"/>
        <v>0</v>
      </c>
      <c r="EI128" s="192">
        <f t="shared" si="347"/>
        <v>0</v>
      </c>
      <c r="EJ128" s="192">
        <f t="shared" si="348"/>
        <v>0</v>
      </c>
      <c r="EK128" s="192">
        <f t="shared" si="349"/>
        <v>0</v>
      </c>
      <c r="EL128" s="192">
        <f t="shared" si="350"/>
        <v>0</v>
      </c>
      <c r="EM128" s="192">
        <f t="shared" si="351"/>
        <v>0</v>
      </c>
      <c r="EN128" s="192">
        <f t="shared" si="352"/>
        <v>0</v>
      </c>
      <c r="EO128" s="192">
        <f t="shared" si="353"/>
        <v>0</v>
      </c>
      <c r="EP128" s="192">
        <f t="shared" si="354"/>
        <v>0</v>
      </c>
      <c r="EQ128" s="192">
        <f t="shared" si="355"/>
        <v>0</v>
      </c>
      <c r="ER128" s="192">
        <f t="shared" si="356"/>
        <v>0</v>
      </c>
      <c r="ES128" s="192">
        <f t="shared" si="357"/>
        <v>0</v>
      </c>
      <c r="ET128" s="192">
        <f t="shared" si="358"/>
        <v>0</v>
      </c>
      <c r="EU128" s="192">
        <f t="shared" si="359"/>
        <v>0</v>
      </c>
      <c r="EV128" s="192">
        <f t="shared" si="360"/>
        <v>0</v>
      </c>
      <c r="EW128" s="192">
        <f t="shared" si="361"/>
        <v>0</v>
      </c>
      <c r="EX128" s="192">
        <f t="shared" si="362"/>
        <v>0</v>
      </c>
      <c r="EY128" s="192">
        <f t="shared" si="363"/>
        <v>0</v>
      </c>
      <c r="EZ128" s="192">
        <f t="shared" si="364"/>
        <v>0</v>
      </c>
      <c r="FA128" s="192">
        <f t="shared" si="365"/>
        <v>0</v>
      </c>
      <c r="FB128" s="192">
        <f t="shared" si="366"/>
        <v>0</v>
      </c>
      <c r="FC128" s="192">
        <f t="shared" si="367"/>
        <v>0</v>
      </c>
      <c r="FD128" s="192">
        <f t="shared" si="368"/>
        <v>0</v>
      </c>
      <c r="FE128" s="192">
        <f t="shared" si="369"/>
        <v>0</v>
      </c>
      <c r="FF128" s="192">
        <f t="shared" si="370"/>
        <v>0</v>
      </c>
      <c r="FG128" s="192">
        <f t="shared" si="371"/>
        <v>0</v>
      </c>
      <c r="FH128" s="192">
        <f t="shared" si="372"/>
        <v>0</v>
      </c>
      <c r="FI128" s="192">
        <f t="shared" si="373"/>
        <v>0</v>
      </c>
      <c r="FJ128" s="192">
        <f t="shared" si="374"/>
        <v>0</v>
      </c>
      <c r="FK128" s="192">
        <f t="shared" si="375"/>
        <v>0</v>
      </c>
      <c r="FL128" s="192">
        <f t="shared" si="376"/>
        <v>0</v>
      </c>
      <c r="FM128" s="192">
        <f t="shared" si="377"/>
        <v>0</v>
      </c>
      <c r="FN128" s="192">
        <f t="shared" si="378"/>
        <v>0</v>
      </c>
      <c r="FO128" s="192">
        <f t="shared" si="379"/>
        <v>0</v>
      </c>
      <c r="FP128" s="192">
        <f t="shared" si="380"/>
        <v>0</v>
      </c>
      <c r="FQ128" s="192">
        <f t="shared" si="381"/>
        <v>0</v>
      </c>
      <c r="FR128" s="192">
        <f t="shared" si="382"/>
        <v>0</v>
      </c>
      <c r="FS128" s="192">
        <f t="shared" si="383"/>
        <v>0</v>
      </c>
      <c r="FT128" s="192">
        <f t="shared" si="384"/>
        <v>0</v>
      </c>
      <c r="FU128" s="192">
        <f t="shared" si="385"/>
        <v>0</v>
      </c>
      <c r="FV128" s="192">
        <f t="shared" si="386"/>
        <v>0</v>
      </c>
      <c r="FW128" s="192">
        <f t="shared" si="387"/>
        <v>0</v>
      </c>
      <c r="FX128" s="192">
        <f t="shared" si="388"/>
        <v>0</v>
      </c>
      <c r="FY128" s="192">
        <f t="shared" si="389"/>
        <v>0</v>
      </c>
      <c r="FZ128" s="192">
        <f t="shared" si="390"/>
        <v>0</v>
      </c>
      <c r="GA128" s="192">
        <f t="shared" si="391"/>
        <v>0</v>
      </c>
      <c r="GB128" s="192">
        <f t="shared" si="392"/>
        <v>0</v>
      </c>
      <c r="GC128" s="192">
        <f t="shared" si="393"/>
        <v>0</v>
      </c>
      <c r="GD128" s="192">
        <f t="shared" si="394"/>
        <v>0</v>
      </c>
      <c r="GE128" s="192">
        <f t="shared" si="395"/>
        <v>0</v>
      </c>
      <c r="GF128" s="192">
        <f t="shared" si="396"/>
        <v>0</v>
      </c>
      <c r="GG128" s="192">
        <f t="shared" si="397"/>
        <v>0</v>
      </c>
      <c r="GH128" s="192">
        <f t="shared" si="398"/>
        <v>0</v>
      </c>
      <c r="GI128" s="192">
        <f t="shared" si="399"/>
        <v>0</v>
      </c>
      <c r="GJ128" s="192">
        <f t="shared" si="400"/>
        <v>0</v>
      </c>
      <c r="GK128" s="192">
        <f t="shared" si="401"/>
        <v>0</v>
      </c>
      <c r="GL128" s="192">
        <f t="shared" si="402"/>
        <v>0</v>
      </c>
      <c r="GM128" s="192">
        <f t="shared" si="403"/>
        <v>0</v>
      </c>
      <c r="GN128" s="192">
        <f t="shared" si="404"/>
        <v>0</v>
      </c>
      <c r="GO128" s="192">
        <f t="shared" si="405"/>
        <v>0</v>
      </c>
      <c r="GP128" s="192">
        <f t="shared" si="406"/>
        <v>0</v>
      </c>
      <c r="GQ128" s="192">
        <f t="shared" si="407"/>
        <v>0</v>
      </c>
      <c r="GR128" s="192">
        <f t="shared" si="408"/>
        <v>0</v>
      </c>
      <c r="GS128" s="192">
        <f t="shared" si="409"/>
        <v>0</v>
      </c>
      <c r="GT128" s="192">
        <f t="shared" si="410"/>
        <v>0</v>
      </c>
      <c r="GU128" s="192">
        <f t="shared" si="411"/>
        <v>0</v>
      </c>
      <c r="GV128" s="192">
        <f t="shared" si="412"/>
        <v>0</v>
      </c>
      <c r="GW128" s="192">
        <f t="shared" si="413"/>
        <v>0</v>
      </c>
      <c r="GX128" s="192">
        <f t="shared" si="414"/>
        <v>0</v>
      </c>
      <c r="GY128" s="192">
        <f t="shared" si="415"/>
        <v>0</v>
      </c>
      <c r="GZ128" s="192">
        <f t="shared" si="416"/>
        <v>0</v>
      </c>
      <c r="HA128" s="192">
        <f t="shared" si="417"/>
        <v>0</v>
      </c>
      <c r="HB128" s="192">
        <f t="shared" si="418"/>
        <v>0</v>
      </c>
      <c r="HC128" s="192">
        <f t="shared" si="419"/>
        <v>0</v>
      </c>
      <c r="HD128" s="192">
        <f t="shared" si="420"/>
        <v>0</v>
      </c>
      <c r="HE128" s="192">
        <f t="shared" si="421"/>
        <v>0</v>
      </c>
      <c r="HF128" s="192">
        <f t="shared" si="422"/>
        <v>0</v>
      </c>
      <c r="HG128" s="192">
        <f t="shared" si="423"/>
        <v>0</v>
      </c>
      <c r="HH128" s="192">
        <f t="shared" si="424"/>
        <v>0</v>
      </c>
      <c r="HI128" s="192">
        <f t="shared" si="425"/>
        <v>0</v>
      </c>
      <c r="HJ128" s="192">
        <f t="shared" si="426"/>
        <v>0</v>
      </c>
      <c r="HK128" s="192">
        <f t="shared" si="427"/>
        <v>0</v>
      </c>
      <c r="HL128" s="192">
        <f t="shared" si="428"/>
        <v>0</v>
      </c>
      <c r="HM128" s="192">
        <f t="shared" si="429"/>
        <v>0</v>
      </c>
      <c r="HN128" s="194">
        <f t="shared" si="462"/>
        <v>0</v>
      </c>
      <c r="HO128" s="194">
        <f t="shared" si="463"/>
        <v>0</v>
      </c>
      <c r="HP128" s="194">
        <f t="shared" si="464"/>
        <v>0</v>
      </c>
      <c r="HQ128" s="194">
        <f t="shared" si="465"/>
        <v>0</v>
      </c>
      <c r="HR128" s="194">
        <f t="shared" si="466"/>
        <v>0</v>
      </c>
      <c r="HS128" s="195" t="str">
        <f t="shared" si="229"/>
        <v/>
      </c>
      <c r="HT128" s="196">
        <f t="shared" si="467"/>
        <v>0</v>
      </c>
      <c r="HU128" s="196">
        <f t="shared" si="468"/>
        <v>0</v>
      </c>
      <c r="HV128" s="197" t="str">
        <f t="shared" si="232"/>
        <v/>
      </c>
      <c r="HW128" s="197" t="str">
        <f t="shared" si="435"/>
        <v/>
      </c>
      <c r="HX128" s="197" t="str">
        <f t="shared" si="436"/>
        <v/>
      </c>
      <c r="HY128" s="195" t="str">
        <f t="shared" si="233"/>
        <v/>
      </c>
      <c r="HZ128" s="30">
        <f t="shared" si="227"/>
        <v>0</v>
      </c>
      <c r="IA128" s="198">
        <f t="shared" si="234"/>
        <v>0</v>
      </c>
      <c r="IB128" s="195"/>
      <c r="IC128" s="195">
        <f t="shared" si="437"/>
        <v>0</v>
      </c>
      <c r="ID128" s="195">
        <f t="shared" si="235"/>
        <v>0</v>
      </c>
      <c r="IE128" s="195">
        <f t="shared" si="438"/>
        <v>0</v>
      </c>
      <c r="IF128" s="195">
        <f t="shared" si="236"/>
        <v>0</v>
      </c>
      <c r="IG128" s="307">
        <f t="shared" si="237"/>
        <v>0</v>
      </c>
      <c r="IH128" s="307">
        <f t="shared" si="238"/>
        <v>0</v>
      </c>
      <c r="II128" s="44">
        <f t="shared" si="239"/>
        <v>0</v>
      </c>
      <c r="IJ128" s="44">
        <f t="shared" si="439"/>
        <v>0</v>
      </c>
      <c r="IK128" s="44">
        <f t="shared" si="440"/>
        <v>0</v>
      </c>
      <c r="IL128" s="44">
        <f t="shared" si="441"/>
        <v>0</v>
      </c>
      <c r="IM128" s="44">
        <f t="shared" si="442"/>
        <v>0</v>
      </c>
      <c r="IN128" s="44">
        <f t="shared" si="443"/>
        <v>0</v>
      </c>
      <c r="IO128" s="44">
        <f t="shared" si="444"/>
        <v>0</v>
      </c>
    </row>
    <row r="129" spans="1:249" ht="18" customHeight="1">
      <c r="A129" s="188">
        <v>123</v>
      </c>
      <c r="B129" s="326"/>
      <c r="C129" s="289"/>
      <c r="D129" s="199"/>
      <c r="E129" s="189"/>
      <c r="F129" s="189"/>
      <c r="G129" s="190"/>
      <c r="H129" s="190"/>
      <c r="I129" s="272"/>
      <c r="J129" s="207"/>
      <c r="K129" s="214" t="str">
        <f t="shared" si="240"/>
        <v/>
      </c>
      <c r="L129" s="200" t="str">
        <f t="shared" si="241"/>
        <v/>
      </c>
      <c r="M129" s="200" t="str">
        <f t="shared" si="242"/>
        <v/>
      </c>
      <c r="N129" s="209" t="str">
        <f t="shared" si="228"/>
        <v/>
      </c>
      <c r="O129" s="208" t="str">
        <f>IFERROR(IF(D129="","",IF(K129="","",IF(I129="","",IF(F129="F",VLOOKUP(K129,F!A:G,2,0),IF(F129="M",VLOOKUP(K129,M!A:G,2,0),""))))),0)</f>
        <v/>
      </c>
      <c r="P129" s="191" t="str">
        <f>IFERROR(IF(D129="","",IF(K129="","",IF(I129="","",IF(F129="F",VLOOKUP(K129,F!A:G,3,0),IF(F129="M",VLOOKUP(K129,M!A:G,3,0),""))))),0)</f>
        <v/>
      </c>
      <c r="Q129" s="191" t="str">
        <f>IFERROR(IF(D129="","",IF(K129="","",IF(I129="","",IF(F129="F",VLOOKUP(K129,F!A:G,4,0),IF(F129="M",VLOOKUP(K129,M!A:G,4,0),""))))),0)</f>
        <v/>
      </c>
      <c r="R129" s="191" t="str">
        <f>IFERROR(IF(D129="","",IF(K129="","",IF(I129="","",IF(F129="F",VLOOKUP(K129,F!A:G,5,0),IF(F129="M",VLOOKUP(K129,M!A:G,5,0),""))))),0)</f>
        <v/>
      </c>
      <c r="S129" s="191" t="str">
        <f>IFERROR(IF(D129="","",IF(K129="","",IF(I129="","",IF(F129="F",VLOOKUP(K129,F!A:G,6,0),IF(F129="M",VLOOKUP(K129,M!A:G,6,0),""))))),0)</f>
        <v/>
      </c>
      <c r="T129" s="191" t="str">
        <f>IFERROR(IF(D129="","",IF(K129="","",IF(I129="","",IF(F129="F",VLOOKUP(K129,F!A:G,7,0),IF(F129="M",VLOOKUP(K129,M!A:G,7,0),""))))),0)</f>
        <v/>
      </c>
      <c r="U129" s="191" t="str">
        <f>IFERROR(IF(D129="","",IF(K129="","",IF(J129="","",IF(F129="F",VLOOKUP(K129,F!A:M,8,0),IF(F129="M",VLOOKUP(K129,M!A:M,8,0),""))))),0)</f>
        <v/>
      </c>
      <c r="V129" s="191" t="str">
        <f>IFERROR(IF(D129="","",IF(K129="","",IF(J129="","",IF(F129="F",VLOOKUP(K129,F!A:M,9,0),IF(F129="M",VLOOKUP(K129,M!A:M,9,0),""))))),0)</f>
        <v/>
      </c>
      <c r="W129" s="191" t="str">
        <f>IFERROR(IF(D129="","",IF(K129="","",IF(J129="","",IF(F129="F",VLOOKUP(K129,F!A:M,10,0),IF(F129="M",VLOOKUP(K129,M!A:M,10,0),""))))),0)</f>
        <v/>
      </c>
      <c r="X129" s="191" t="str">
        <f>IFERROR(IF(D129="","",IF(K129="","",IF(J129="","",IF(F129="F",VLOOKUP(K129,F!A:M,11,0),IF(F129="M",VLOOKUP(K129,M!A:M,11,0),""))))),0)</f>
        <v/>
      </c>
      <c r="Y129" s="191" t="str">
        <f>IFERROR(IF(D129="","",IF(K129="","",IF(J129="","",IF(F129="F",VLOOKUP(K129,F!A:M,12,0),IF(F129="M",VLOOKUP(K129,M!A:M,12,0),""))))),0)</f>
        <v/>
      </c>
      <c r="Z129" s="191" t="str">
        <f>IFERROR(IF(D129="","",IF(K129="","",IF(J129="","",IF(F129="F",VLOOKUP(K129,F!A:M,13,0),IF(F129="M",VLOOKUP(K129,M!A:M,13,0),""))))),0)</f>
        <v/>
      </c>
      <c r="AA129" s="191" t="str">
        <f>IFERROR(IF(D129="","",IF(F129="","",IF(J129="","",IF(K129="","",IF(AND(K129&gt;23,K129&lt;=60),IF(F129="F",VLOOKUP(MROUND(HZ129,0.5),'F-Weight for Length'!K:S,2,0),VLOOKUP(MROUND(HZ129,0.5),'M-Weight for Length'!K:S,2,0)),IF(K129&gt;60,IF(F129="F",VLOOKUP(K129,'F-Weight for Length'!U:AC,2,0),VLOOKUP(K129,'M-Weight for Length'!U:AC,2,0)),IF(F129="F",VLOOKUP(MROUND(HZ129,0.5),'F-Weight for Length'!A:I,2,0),VLOOKUP(MROUND(HZ129,0.5),'M-Weight for Length'!A:I,2,0)))))))),0)</f>
        <v/>
      </c>
      <c r="AB129" s="191" t="str">
        <f>IFERROR(IF(D129="","",IF(F129="","",IF(J129="","",IF(K129="","",IF(AND(K129&gt;23,K129&lt;=60),IF(F129="F",VLOOKUP(MROUND(HZ129,0.5),'F-Weight for Length'!K:S,3,0),VLOOKUP(MROUND(HZ129,0.5),'M-Weight for Length'!K:S,3,0)),IF(K129&gt;60,IF(F129="F",VLOOKUP(K129,'F-Weight for Length'!U:AC,3,0),VLOOKUP(K129,'M-Weight for Length'!U:AC,3,0)),IF(F129="F",VLOOKUP(MROUND(HZ129,0.5),'F-Weight for Length'!A:I,3,0),VLOOKUP(MROUND(HZ129,0.5),'M-Weight for Length'!A:I,3,0)))))))),0)</f>
        <v/>
      </c>
      <c r="AC129" s="191" t="str">
        <f>IFERROR(IF(D129="","",IF(F129="","",IF(J129="","",IF(K129="","",IF(AND(K129&gt;23,K129&lt;=60),IF(F129="F",VLOOKUP(MROUND(HZ129,0.5),'F-Weight for Length'!K:S,4,0),VLOOKUP(MROUND(HZ129,0.5),'M-Weight for Length'!K:S,4,0)),IF(K129&gt;60,IF(F129="F",VLOOKUP(K129,'F-Weight for Length'!U:AC,4,0),VLOOKUP(K129,'M-Weight for Length'!U:AC,4,0)),IF(F129="F",VLOOKUP(MROUND(HZ129,0.5),'F-Weight for Length'!A:I,4,0),VLOOKUP(MROUND(HZ129,0.5),'M-Weight for Length'!A:I,4,0)))))))),0)</f>
        <v/>
      </c>
      <c r="AD129" s="191" t="str">
        <f>IFERROR(IF(D129="","",IF(F129="","",IF(J129="","",IF(K129="","",IF(AND(K129&gt;23,K129&lt;=60),IF(F129="F",VLOOKUP(MROUND(HZ129,0.5),'F-Weight for Length'!K:S,5,0),VLOOKUP(MROUND(HZ129,0.5),'M-Weight for Length'!K:S,5,0)),IF(K129&gt;60,IF(F129="F",VLOOKUP(K129,'F-Weight for Length'!U:AC,5,0),VLOOKUP(K129,'M-Weight for Length'!U:AC,5,0)),IF(F129="F",VLOOKUP(MROUND(HZ129,0.5),'F-Weight for Length'!A:I,5,0),VLOOKUP(MROUND(HZ129,0.5),'M-Weight for Length'!A:I,5,0)))))))),0)</f>
        <v/>
      </c>
      <c r="AE129" s="191" t="str">
        <f>IFERROR(IF(D129="","",IF(F129="","",IF(J129="","",IF(K129="","",IF(AND(K129&gt;23,K129&lt;=60),IF(F129="F",VLOOKUP(MROUND(HZ129,0.5),'F-Weight for Length'!K:S,6,0),VLOOKUP(MROUND(HZ129,0.5),'M-Weight for Length'!K:S,6,0)),IF(K129&gt;60,IF(F129="F",VLOOKUP(K129,'F-Weight for Length'!U:AC,6,0),VLOOKUP(K129,'M-Weight for Length'!U:AC,6,0)),IF(F129="F",VLOOKUP(MROUND(HZ129,0.5),'F-Weight for Length'!A:I,6,0),VLOOKUP(MROUND(HZ129,0.5),'M-Weight for Length'!A:I,6,0)))))))),0)</f>
        <v/>
      </c>
      <c r="AF129" s="191" t="str">
        <f>IFERROR(IF(D129="","",IF(F129="","",IF(J129="","",IF(K129="","",IF(AND(K129&gt;23,K129&lt;=60),IF(F129="F",VLOOKUP(MROUND(HZ129,0.5),'F-Weight for Length'!K:S,7,0),VLOOKUP(MROUND(HZ129,0.5),'M-Weight for Length'!K:S,7,0)),IF(K129&gt;60,IF(F129="F",VLOOKUP(K129,'F-Weight for Length'!U:AC,7,0),VLOOKUP(K129,'M-Weight for Length'!U:AC,7,0)),IF(F129="F",VLOOKUP(MROUND(HZ129,0.5),'F-Weight for Length'!A:I,7,0),VLOOKUP(MROUND(HZ129,0.5),'M-Weight for Length'!A:I,7,0)))))))),0)</f>
        <v/>
      </c>
      <c r="AG129" s="191" t="str">
        <f>IFERROR(IF(D129="","",IF(F129="","",IF(J129="","",IF(K129="","",IF(AND(K129&gt;23,K129&lt;=60),IF(F129="F",VLOOKUP(MROUND(HZ129,0.5),'F-Weight for Length'!K:S,8,0),VLOOKUP(MROUND(HZ129,0.5),'M-Weight for Length'!K:S,8,0)),IF(K129&gt;60,IF(F129="F",VLOOKUP(K129,'F-Weight for Length'!U:AC,8,0),VLOOKUP(K129,'M-Weight for Length'!U:AC,8,0)),IF(F129="F",VLOOKUP(MROUND(HZ129,0.5),'F-Weight for Length'!A:I,8,0),VLOOKUP(MROUND(HZ129,0.5),'M-Weight for Length'!A:I,8,0)))))))),0)</f>
        <v/>
      </c>
      <c r="AH129" s="191" t="str">
        <f>IFERROR(IF(D129="","",IF(F129="","",IF(J129="","",IF(K129="","",IF(AND(K129&gt;23,K129&lt;=60),IF(F129="F",VLOOKUP(MROUND(HZ129,0.5),'F-Weight for Length'!K:S,9,0),VLOOKUP(MROUND(HZ129,0.5),'M-Weight for Length'!K:S,9,0)),IF(K129&gt;60,IF(F129="F",VLOOKUP(K129,'F-Weight for Length'!U:AC,9,0),VLOOKUP(K129,'M-Weight for Length'!U:AC,9,0)),IF(F129="F",VLOOKUP(MROUND(HZ129,0.5),'F-Weight for Length'!A:I,9,0),VLOOKUP(MROUND(HZ129,0.5),'M-Weight for Length'!A:I,9,0)))))))),0)</f>
        <v/>
      </c>
      <c r="AI129" s="192">
        <f t="shared" si="243"/>
        <v>0</v>
      </c>
      <c r="AJ129" s="192">
        <f t="shared" si="244"/>
        <v>0</v>
      </c>
      <c r="AK129" s="192">
        <f t="shared" si="245"/>
        <v>0</v>
      </c>
      <c r="AL129" s="192">
        <f t="shared" si="246"/>
        <v>0</v>
      </c>
      <c r="AM129" s="192">
        <f t="shared" si="247"/>
        <v>0</v>
      </c>
      <c r="AN129" s="192">
        <f t="shared" si="248"/>
        <v>0</v>
      </c>
      <c r="AO129" s="192">
        <f t="shared" si="249"/>
        <v>0</v>
      </c>
      <c r="AP129" s="192">
        <f t="shared" si="250"/>
        <v>0</v>
      </c>
      <c r="AQ129" s="192">
        <f t="shared" si="251"/>
        <v>0</v>
      </c>
      <c r="AR129" s="192">
        <f t="shared" si="252"/>
        <v>0</v>
      </c>
      <c r="AS129" s="192">
        <f t="shared" si="253"/>
        <v>0</v>
      </c>
      <c r="AT129" s="192">
        <f t="shared" si="254"/>
        <v>0</v>
      </c>
      <c r="AU129" s="192">
        <f t="shared" si="255"/>
        <v>0</v>
      </c>
      <c r="AV129" s="192">
        <f t="shared" si="256"/>
        <v>0</v>
      </c>
      <c r="AW129" s="192">
        <f t="shared" si="257"/>
        <v>0</v>
      </c>
      <c r="AX129" s="192">
        <f t="shared" si="258"/>
        <v>0</v>
      </c>
      <c r="AY129" s="192">
        <f t="shared" si="259"/>
        <v>0</v>
      </c>
      <c r="AZ129" s="192">
        <f t="shared" si="260"/>
        <v>0</v>
      </c>
      <c r="BA129" s="192">
        <f t="shared" si="261"/>
        <v>0</v>
      </c>
      <c r="BB129" s="192">
        <f t="shared" si="262"/>
        <v>0</v>
      </c>
      <c r="BC129" s="192">
        <f t="shared" si="263"/>
        <v>0</v>
      </c>
      <c r="BD129" s="192">
        <f t="shared" si="264"/>
        <v>0</v>
      </c>
      <c r="BE129" s="192">
        <f t="shared" si="265"/>
        <v>0</v>
      </c>
      <c r="BF129" s="192">
        <f t="shared" si="266"/>
        <v>0</v>
      </c>
      <c r="BG129" s="192">
        <f t="shared" si="267"/>
        <v>0</v>
      </c>
      <c r="BH129" s="192">
        <f t="shared" si="268"/>
        <v>0</v>
      </c>
      <c r="BI129" s="192">
        <f t="shared" si="269"/>
        <v>0</v>
      </c>
      <c r="BJ129" s="192">
        <f t="shared" si="270"/>
        <v>0</v>
      </c>
      <c r="BK129" s="192">
        <f t="shared" si="271"/>
        <v>0</v>
      </c>
      <c r="BL129" s="192">
        <f t="shared" si="272"/>
        <v>0</v>
      </c>
      <c r="BM129" s="192">
        <f t="shared" si="273"/>
        <v>0</v>
      </c>
      <c r="BN129" s="192">
        <f t="shared" si="274"/>
        <v>0</v>
      </c>
      <c r="BO129" s="192">
        <f t="shared" si="275"/>
        <v>0</v>
      </c>
      <c r="BP129" s="192">
        <f t="shared" si="276"/>
        <v>0</v>
      </c>
      <c r="BQ129" s="192">
        <f t="shared" si="277"/>
        <v>0</v>
      </c>
      <c r="BR129" s="192">
        <f t="shared" si="278"/>
        <v>0</v>
      </c>
      <c r="BS129" s="192">
        <f t="shared" si="279"/>
        <v>0</v>
      </c>
      <c r="BT129" s="192">
        <f t="shared" si="280"/>
        <v>0</v>
      </c>
      <c r="BU129" s="192">
        <f t="shared" si="281"/>
        <v>0</v>
      </c>
      <c r="BV129" s="192">
        <f t="shared" si="282"/>
        <v>0</v>
      </c>
      <c r="BW129" s="192">
        <f t="shared" si="283"/>
        <v>0</v>
      </c>
      <c r="BX129" s="192">
        <f t="shared" si="284"/>
        <v>0</v>
      </c>
      <c r="BY129" s="192">
        <f t="shared" si="285"/>
        <v>0</v>
      </c>
      <c r="BZ129" s="192">
        <f t="shared" si="286"/>
        <v>0</v>
      </c>
      <c r="CA129" s="192">
        <f t="shared" si="287"/>
        <v>0</v>
      </c>
      <c r="CB129" s="192">
        <f t="shared" si="288"/>
        <v>0</v>
      </c>
      <c r="CC129" s="192">
        <f t="shared" si="289"/>
        <v>0</v>
      </c>
      <c r="CD129" s="192">
        <f t="shared" si="290"/>
        <v>0</v>
      </c>
      <c r="CE129" s="192">
        <f t="shared" si="291"/>
        <v>0</v>
      </c>
      <c r="CF129" s="192">
        <f t="shared" si="292"/>
        <v>0</v>
      </c>
      <c r="CG129" s="192">
        <f t="shared" si="293"/>
        <v>0</v>
      </c>
      <c r="CH129" s="192">
        <f t="shared" si="294"/>
        <v>0</v>
      </c>
      <c r="CI129" s="192">
        <f t="shared" si="295"/>
        <v>0</v>
      </c>
      <c r="CJ129" s="192">
        <f t="shared" si="296"/>
        <v>0</v>
      </c>
      <c r="CK129" s="192">
        <f t="shared" si="297"/>
        <v>0</v>
      </c>
      <c r="CL129" s="192">
        <f t="shared" si="298"/>
        <v>0</v>
      </c>
      <c r="CM129" s="192">
        <f t="shared" si="299"/>
        <v>0</v>
      </c>
      <c r="CN129" s="192">
        <f t="shared" si="300"/>
        <v>0</v>
      </c>
      <c r="CO129" s="192">
        <f t="shared" si="301"/>
        <v>0</v>
      </c>
      <c r="CP129" s="192">
        <f t="shared" si="302"/>
        <v>0</v>
      </c>
      <c r="CQ129" s="192">
        <f t="shared" si="303"/>
        <v>0</v>
      </c>
      <c r="CR129" s="192">
        <f t="shared" si="304"/>
        <v>0</v>
      </c>
      <c r="CS129" s="192">
        <f t="shared" si="305"/>
        <v>0</v>
      </c>
      <c r="CT129" s="192">
        <f t="shared" si="306"/>
        <v>0</v>
      </c>
      <c r="CU129" s="192">
        <f t="shared" si="307"/>
        <v>0</v>
      </c>
      <c r="CV129" s="192">
        <f t="shared" si="308"/>
        <v>0</v>
      </c>
      <c r="CW129" s="192">
        <f t="shared" si="309"/>
        <v>0</v>
      </c>
      <c r="CX129" s="192">
        <f t="shared" si="310"/>
        <v>0</v>
      </c>
      <c r="CY129" s="192">
        <f t="shared" si="311"/>
        <v>0</v>
      </c>
      <c r="CZ129" s="192">
        <f t="shared" si="312"/>
        <v>0</v>
      </c>
      <c r="DA129" s="192">
        <f t="shared" si="313"/>
        <v>0</v>
      </c>
      <c r="DB129" s="192">
        <f t="shared" si="314"/>
        <v>0</v>
      </c>
      <c r="DC129" s="192">
        <f t="shared" si="315"/>
        <v>0</v>
      </c>
      <c r="DD129" s="192">
        <f t="shared" si="316"/>
        <v>0</v>
      </c>
      <c r="DE129" s="192">
        <f t="shared" si="317"/>
        <v>0</v>
      </c>
      <c r="DF129" s="192">
        <f t="shared" si="318"/>
        <v>0</v>
      </c>
      <c r="DG129" s="192">
        <f t="shared" si="319"/>
        <v>0</v>
      </c>
      <c r="DH129" s="192">
        <f t="shared" si="320"/>
        <v>0</v>
      </c>
      <c r="DI129" s="192">
        <f t="shared" si="321"/>
        <v>0</v>
      </c>
      <c r="DJ129" s="192">
        <f t="shared" si="322"/>
        <v>0</v>
      </c>
      <c r="DK129" s="192">
        <f t="shared" si="323"/>
        <v>0</v>
      </c>
      <c r="DL129" s="192">
        <f t="shared" si="324"/>
        <v>0</v>
      </c>
      <c r="DM129" s="192">
        <f t="shared" si="325"/>
        <v>0</v>
      </c>
      <c r="DN129" s="192">
        <f t="shared" si="326"/>
        <v>0</v>
      </c>
      <c r="DO129" s="192">
        <f t="shared" si="327"/>
        <v>0</v>
      </c>
      <c r="DP129" s="192">
        <f t="shared" si="328"/>
        <v>0</v>
      </c>
      <c r="DQ129" s="192">
        <f t="shared" si="329"/>
        <v>0</v>
      </c>
      <c r="DR129" s="192">
        <f t="shared" si="330"/>
        <v>0</v>
      </c>
      <c r="DS129" s="192">
        <f t="shared" si="331"/>
        <v>0</v>
      </c>
      <c r="DT129" s="192">
        <f t="shared" si="332"/>
        <v>0</v>
      </c>
      <c r="DU129" s="192">
        <f t="shared" si="333"/>
        <v>0</v>
      </c>
      <c r="DV129" s="193">
        <f t="shared" si="457"/>
        <v>0</v>
      </c>
      <c r="DW129" s="193">
        <f t="shared" si="458"/>
        <v>0</v>
      </c>
      <c r="DX129" s="193">
        <f t="shared" si="459"/>
        <v>0</v>
      </c>
      <c r="DY129" s="193">
        <f t="shared" si="460"/>
        <v>0</v>
      </c>
      <c r="DZ129" s="193">
        <f t="shared" si="461"/>
        <v>0</v>
      </c>
      <c r="EA129" s="192">
        <f t="shared" si="339"/>
        <v>0</v>
      </c>
      <c r="EB129" s="192">
        <f t="shared" si="340"/>
        <v>0</v>
      </c>
      <c r="EC129" s="192">
        <f t="shared" si="341"/>
        <v>0</v>
      </c>
      <c r="ED129" s="192">
        <f t="shared" si="342"/>
        <v>0</v>
      </c>
      <c r="EE129" s="192">
        <f t="shared" si="343"/>
        <v>0</v>
      </c>
      <c r="EF129" s="192">
        <f t="shared" si="344"/>
        <v>0</v>
      </c>
      <c r="EG129" s="192">
        <f t="shared" si="345"/>
        <v>0</v>
      </c>
      <c r="EH129" s="192">
        <f t="shared" si="346"/>
        <v>0</v>
      </c>
      <c r="EI129" s="192">
        <f t="shared" si="347"/>
        <v>0</v>
      </c>
      <c r="EJ129" s="192">
        <f t="shared" si="348"/>
        <v>0</v>
      </c>
      <c r="EK129" s="192">
        <f t="shared" si="349"/>
        <v>0</v>
      </c>
      <c r="EL129" s="192">
        <f t="shared" si="350"/>
        <v>0</v>
      </c>
      <c r="EM129" s="192">
        <f t="shared" si="351"/>
        <v>0</v>
      </c>
      <c r="EN129" s="192">
        <f t="shared" si="352"/>
        <v>0</v>
      </c>
      <c r="EO129" s="192">
        <f t="shared" si="353"/>
        <v>0</v>
      </c>
      <c r="EP129" s="192">
        <f t="shared" si="354"/>
        <v>0</v>
      </c>
      <c r="EQ129" s="192">
        <f t="shared" si="355"/>
        <v>0</v>
      </c>
      <c r="ER129" s="192">
        <f t="shared" si="356"/>
        <v>0</v>
      </c>
      <c r="ES129" s="192">
        <f t="shared" si="357"/>
        <v>0</v>
      </c>
      <c r="ET129" s="192">
        <f t="shared" si="358"/>
        <v>0</v>
      </c>
      <c r="EU129" s="192">
        <f t="shared" si="359"/>
        <v>0</v>
      </c>
      <c r="EV129" s="192">
        <f t="shared" si="360"/>
        <v>0</v>
      </c>
      <c r="EW129" s="192">
        <f t="shared" si="361"/>
        <v>0</v>
      </c>
      <c r="EX129" s="192">
        <f t="shared" si="362"/>
        <v>0</v>
      </c>
      <c r="EY129" s="192">
        <f t="shared" si="363"/>
        <v>0</v>
      </c>
      <c r="EZ129" s="192">
        <f t="shared" si="364"/>
        <v>0</v>
      </c>
      <c r="FA129" s="192">
        <f t="shared" si="365"/>
        <v>0</v>
      </c>
      <c r="FB129" s="192">
        <f t="shared" si="366"/>
        <v>0</v>
      </c>
      <c r="FC129" s="192">
        <f t="shared" si="367"/>
        <v>0</v>
      </c>
      <c r="FD129" s="192">
        <f t="shared" si="368"/>
        <v>0</v>
      </c>
      <c r="FE129" s="192">
        <f t="shared" si="369"/>
        <v>0</v>
      </c>
      <c r="FF129" s="192">
        <f t="shared" si="370"/>
        <v>0</v>
      </c>
      <c r="FG129" s="192">
        <f t="shared" si="371"/>
        <v>0</v>
      </c>
      <c r="FH129" s="192">
        <f t="shared" si="372"/>
        <v>0</v>
      </c>
      <c r="FI129" s="192">
        <f t="shared" si="373"/>
        <v>0</v>
      </c>
      <c r="FJ129" s="192">
        <f t="shared" si="374"/>
        <v>0</v>
      </c>
      <c r="FK129" s="192">
        <f t="shared" si="375"/>
        <v>0</v>
      </c>
      <c r="FL129" s="192">
        <f t="shared" si="376"/>
        <v>0</v>
      </c>
      <c r="FM129" s="192">
        <f t="shared" si="377"/>
        <v>0</v>
      </c>
      <c r="FN129" s="192">
        <f t="shared" si="378"/>
        <v>0</v>
      </c>
      <c r="FO129" s="192">
        <f t="shared" si="379"/>
        <v>0</v>
      </c>
      <c r="FP129" s="192">
        <f t="shared" si="380"/>
        <v>0</v>
      </c>
      <c r="FQ129" s="192">
        <f t="shared" si="381"/>
        <v>0</v>
      </c>
      <c r="FR129" s="192">
        <f t="shared" si="382"/>
        <v>0</v>
      </c>
      <c r="FS129" s="192">
        <f t="shared" si="383"/>
        <v>0</v>
      </c>
      <c r="FT129" s="192">
        <f t="shared" si="384"/>
        <v>0</v>
      </c>
      <c r="FU129" s="192">
        <f t="shared" si="385"/>
        <v>0</v>
      </c>
      <c r="FV129" s="192">
        <f t="shared" si="386"/>
        <v>0</v>
      </c>
      <c r="FW129" s="192">
        <f t="shared" si="387"/>
        <v>0</v>
      </c>
      <c r="FX129" s="192">
        <f t="shared" si="388"/>
        <v>0</v>
      </c>
      <c r="FY129" s="192">
        <f t="shared" si="389"/>
        <v>0</v>
      </c>
      <c r="FZ129" s="192">
        <f t="shared" si="390"/>
        <v>0</v>
      </c>
      <c r="GA129" s="192">
        <f t="shared" si="391"/>
        <v>0</v>
      </c>
      <c r="GB129" s="192">
        <f t="shared" si="392"/>
        <v>0</v>
      </c>
      <c r="GC129" s="192">
        <f t="shared" si="393"/>
        <v>0</v>
      </c>
      <c r="GD129" s="192">
        <f t="shared" si="394"/>
        <v>0</v>
      </c>
      <c r="GE129" s="192">
        <f t="shared" si="395"/>
        <v>0</v>
      </c>
      <c r="GF129" s="192">
        <f t="shared" si="396"/>
        <v>0</v>
      </c>
      <c r="GG129" s="192">
        <f t="shared" si="397"/>
        <v>0</v>
      </c>
      <c r="GH129" s="192">
        <f t="shared" si="398"/>
        <v>0</v>
      </c>
      <c r="GI129" s="192">
        <f t="shared" si="399"/>
        <v>0</v>
      </c>
      <c r="GJ129" s="192">
        <f t="shared" si="400"/>
        <v>0</v>
      </c>
      <c r="GK129" s="192">
        <f t="shared" si="401"/>
        <v>0</v>
      </c>
      <c r="GL129" s="192">
        <f t="shared" si="402"/>
        <v>0</v>
      </c>
      <c r="GM129" s="192">
        <f t="shared" si="403"/>
        <v>0</v>
      </c>
      <c r="GN129" s="192">
        <f t="shared" si="404"/>
        <v>0</v>
      </c>
      <c r="GO129" s="192">
        <f t="shared" si="405"/>
        <v>0</v>
      </c>
      <c r="GP129" s="192">
        <f t="shared" si="406"/>
        <v>0</v>
      </c>
      <c r="GQ129" s="192">
        <f t="shared" si="407"/>
        <v>0</v>
      </c>
      <c r="GR129" s="192">
        <f t="shared" si="408"/>
        <v>0</v>
      </c>
      <c r="GS129" s="192">
        <f t="shared" si="409"/>
        <v>0</v>
      </c>
      <c r="GT129" s="192">
        <f t="shared" si="410"/>
        <v>0</v>
      </c>
      <c r="GU129" s="192">
        <f t="shared" si="411"/>
        <v>0</v>
      </c>
      <c r="GV129" s="192">
        <f t="shared" si="412"/>
        <v>0</v>
      </c>
      <c r="GW129" s="192">
        <f t="shared" si="413"/>
        <v>0</v>
      </c>
      <c r="GX129" s="192">
        <f t="shared" si="414"/>
        <v>0</v>
      </c>
      <c r="GY129" s="192">
        <f t="shared" si="415"/>
        <v>0</v>
      </c>
      <c r="GZ129" s="192">
        <f t="shared" si="416"/>
        <v>0</v>
      </c>
      <c r="HA129" s="192">
        <f t="shared" si="417"/>
        <v>0</v>
      </c>
      <c r="HB129" s="192">
        <f t="shared" si="418"/>
        <v>0</v>
      </c>
      <c r="HC129" s="192">
        <f t="shared" si="419"/>
        <v>0</v>
      </c>
      <c r="HD129" s="192">
        <f t="shared" si="420"/>
        <v>0</v>
      </c>
      <c r="HE129" s="192">
        <f t="shared" si="421"/>
        <v>0</v>
      </c>
      <c r="HF129" s="192">
        <f t="shared" si="422"/>
        <v>0</v>
      </c>
      <c r="HG129" s="192">
        <f t="shared" si="423"/>
        <v>0</v>
      </c>
      <c r="HH129" s="192">
        <f t="shared" si="424"/>
        <v>0</v>
      </c>
      <c r="HI129" s="192">
        <f t="shared" si="425"/>
        <v>0</v>
      </c>
      <c r="HJ129" s="192">
        <f t="shared" si="426"/>
        <v>0</v>
      </c>
      <c r="HK129" s="192">
        <f t="shared" si="427"/>
        <v>0</v>
      </c>
      <c r="HL129" s="192">
        <f t="shared" si="428"/>
        <v>0</v>
      </c>
      <c r="HM129" s="192">
        <f t="shared" si="429"/>
        <v>0</v>
      </c>
      <c r="HN129" s="194">
        <f t="shared" si="462"/>
        <v>0</v>
      </c>
      <c r="HO129" s="194">
        <f t="shared" si="463"/>
        <v>0</v>
      </c>
      <c r="HP129" s="194">
        <f t="shared" si="464"/>
        <v>0</v>
      </c>
      <c r="HQ129" s="194">
        <f t="shared" si="465"/>
        <v>0</v>
      </c>
      <c r="HR129" s="194">
        <f t="shared" si="466"/>
        <v>0</v>
      </c>
      <c r="HS129" s="195" t="str">
        <f t="shared" si="229"/>
        <v/>
      </c>
      <c r="HT129" s="196">
        <f t="shared" si="467"/>
        <v>0</v>
      </c>
      <c r="HU129" s="196">
        <f t="shared" si="468"/>
        <v>0</v>
      </c>
      <c r="HV129" s="197" t="str">
        <f t="shared" si="232"/>
        <v/>
      </c>
      <c r="HW129" s="197" t="str">
        <f t="shared" si="435"/>
        <v/>
      </c>
      <c r="HX129" s="197" t="str">
        <f t="shared" si="436"/>
        <v/>
      </c>
      <c r="HY129" s="195" t="str">
        <f t="shared" si="233"/>
        <v/>
      </c>
      <c r="HZ129" s="30">
        <f t="shared" si="227"/>
        <v>0</v>
      </c>
      <c r="IA129" s="198">
        <f t="shared" si="234"/>
        <v>0</v>
      </c>
      <c r="IB129" s="195"/>
      <c r="IC129" s="195">
        <f t="shared" si="437"/>
        <v>0</v>
      </c>
      <c r="ID129" s="195">
        <f t="shared" si="235"/>
        <v>0</v>
      </c>
      <c r="IE129" s="195">
        <f t="shared" si="438"/>
        <v>0</v>
      </c>
      <c r="IF129" s="195">
        <f t="shared" si="236"/>
        <v>0</v>
      </c>
      <c r="IG129" s="307">
        <f t="shared" si="237"/>
        <v>0</v>
      </c>
      <c r="IH129" s="307">
        <f t="shared" si="238"/>
        <v>0</v>
      </c>
      <c r="II129" s="44">
        <f t="shared" si="239"/>
        <v>0</v>
      </c>
      <c r="IJ129" s="44">
        <f t="shared" si="439"/>
        <v>0</v>
      </c>
      <c r="IK129" s="44">
        <f t="shared" si="440"/>
        <v>0</v>
      </c>
      <c r="IL129" s="44">
        <f t="shared" si="441"/>
        <v>0</v>
      </c>
      <c r="IM129" s="44">
        <f t="shared" si="442"/>
        <v>0</v>
      </c>
      <c r="IN129" s="44">
        <f t="shared" si="443"/>
        <v>0</v>
      </c>
      <c r="IO129" s="44">
        <f t="shared" si="444"/>
        <v>0</v>
      </c>
    </row>
    <row r="130" spans="1:249" ht="18" customHeight="1">
      <c r="A130" s="188">
        <v>124</v>
      </c>
      <c r="B130" s="326"/>
      <c r="C130" s="289"/>
      <c r="D130" s="199"/>
      <c r="E130" s="189"/>
      <c r="F130" s="189"/>
      <c r="G130" s="190"/>
      <c r="H130" s="190"/>
      <c r="I130" s="272"/>
      <c r="J130" s="207"/>
      <c r="K130" s="214" t="str">
        <f t="shared" si="240"/>
        <v/>
      </c>
      <c r="L130" s="200" t="str">
        <f t="shared" si="241"/>
        <v/>
      </c>
      <c r="M130" s="200" t="str">
        <f t="shared" si="242"/>
        <v/>
      </c>
      <c r="N130" s="209" t="str">
        <f t="shared" si="228"/>
        <v/>
      </c>
      <c r="O130" s="208" t="str">
        <f>IFERROR(IF(D130="","",IF(K130="","",IF(I130="","",IF(F130="F",VLOOKUP(K130,F!A:G,2,0),IF(F130="M",VLOOKUP(K130,M!A:G,2,0),""))))),0)</f>
        <v/>
      </c>
      <c r="P130" s="191" t="str">
        <f>IFERROR(IF(D130="","",IF(K130="","",IF(I130="","",IF(F130="F",VLOOKUP(K130,F!A:G,3,0),IF(F130="M",VLOOKUP(K130,M!A:G,3,0),""))))),0)</f>
        <v/>
      </c>
      <c r="Q130" s="191" t="str">
        <f>IFERROR(IF(D130="","",IF(K130="","",IF(I130="","",IF(F130="F",VLOOKUP(K130,F!A:G,4,0),IF(F130="M",VLOOKUP(K130,M!A:G,4,0),""))))),0)</f>
        <v/>
      </c>
      <c r="R130" s="191" t="str">
        <f>IFERROR(IF(D130="","",IF(K130="","",IF(I130="","",IF(F130="F",VLOOKUP(K130,F!A:G,5,0),IF(F130="M",VLOOKUP(K130,M!A:G,5,0),""))))),0)</f>
        <v/>
      </c>
      <c r="S130" s="191" t="str">
        <f>IFERROR(IF(D130="","",IF(K130="","",IF(I130="","",IF(F130="F",VLOOKUP(K130,F!A:G,6,0),IF(F130="M",VLOOKUP(K130,M!A:G,6,0),""))))),0)</f>
        <v/>
      </c>
      <c r="T130" s="191" t="str">
        <f>IFERROR(IF(D130="","",IF(K130="","",IF(I130="","",IF(F130="F",VLOOKUP(K130,F!A:G,7,0),IF(F130="M",VLOOKUP(K130,M!A:G,7,0),""))))),0)</f>
        <v/>
      </c>
      <c r="U130" s="191" t="str">
        <f>IFERROR(IF(D130="","",IF(K130="","",IF(J130="","",IF(F130="F",VLOOKUP(K130,F!A:M,8,0),IF(F130="M",VLOOKUP(K130,M!A:M,8,0),""))))),0)</f>
        <v/>
      </c>
      <c r="V130" s="191" t="str">
        <f>IFERROR(IF(D130="","",IF(K130="","",IF(J130="","",IF(F130="F",VLOOKUP(K130,F!A:M,9,0),IF(F130="M",VLOOKUP(K130,M!A:M,9,0),""))))),0)</f>
        <v/>
      </c>
      <c r="W130" s="191" t="str">
        <f>IFERROR(IF(D130="","",IF(K130="","",IF(J130="","",IF(F130="F",VLOOKUP(K130,F!A:M,10,0),IF(F130="M",VLOOKUP(K130,M!A:M,10,0),""))))),0)</f>
        <v/>
      </c>
      <c r="X130" s="191" t="str">
        <f>IFERROR(IF(D130="","",IF(K130="","",IF(J130="","",IF(F130="F",VLOOKUP(K130,F!A:M,11,0),IF(F130="M",VLOOKUP(K130,M!A:M,11,0),""))))),0)</f>
        <v/>
      </c>
      <c r="Y130" s="191" t="str">
        <f>IFERROR(IF(D130="","",IF(K130="","",IF(J130="","",IF(F130="F",VLOOKUP(K130,F!A:M,12,0),IF(F130="M",VLOOKUP(K130,M!A:M,12,0),""))))),0)</f>
        <v/>
      </c>
      <c r="Z130" s="191" t="str">
        <f>IFERROR(IF(D130="","",IF(K130="","",IF(J130="","",IF(F130="F",VLOOKUP(K130,F!A:M,13,0),IF(F130="M",VLOOKUP(K130,M!A:M,13,0),""))))),0)</f>
        <v/>
      </c>
      <c r="AA130" s="191" t="str">
        <f>IFERROR(IF(D130="","",IF(F130="","",IF(J130="","",IF(K130="","",IF(AND(K130&gt;23,K130&lt;=60),IF(F130="F",VLOOKUP(MROUND(HZ130,0.5),'F-Weight for Length'!K:S,2,0),VLOOKUP(MROUND(HZ130,0.5),'M-Weight for Length'!K:S,2,0)),IF(K130&gt;60,IF(F130="F",VLOOKUP(K130,'F-Weight for Length'!U:AC,2,0),VLOOKUP(K130,'M-Weight for Length'!U:AC,2,0)),IF(F130="F",VLOOKUP(MROUND(HZ130,0.5),'F-Weight for Length'!A:I,2,0),VLOOKUP(MROUND(HZ130,0.5),'M-Weight for Length'!A:I,2,0)))))))),0)</f>
        <v/>
      </c>
      <c r="AB130" s="191" t="str">
        <f>IFERROR(IF(D130="","",IF(F130="","",IF(J130="","",IF(K130="","",IF(AND(K130&gt;23,K130&lt;=60),IF(F130="F",VLOOKUP(MROUND(HZ130,0.5),'F-Weight for Length'!K:S,3,0),VLOOKUP(MROUND(HZ130,0.5),'M-Weight for Length'!K:S,3,0)),IF(K130&gt;60,IF(F130="F",VLOOKUP(K130,'F-Weight for Length'!U:AC,3,0),VLOOKUP(K130,'M-Weight for Length'!U:AC,3,0)),IF(F130="F",VLOOKUP(MROUND(HZ130,0.5),'F-Weight for Length'!A:I,3,0),VLOOKUP(MROUND(HZ130,0.5),'M-Weight for Length'!A:I,3,0)))))))),0)</f>
        <v/>
      </c>
      <c r="AC130" s="191" t="str">
        <f>IFERROR(IF(D130="","",IF(F130="","",IF(J130="","",IF(K130="","",IF(AND(K130&gt;23,K130&lt;=60),IF(F130="F",VLOOKUP(MROUND(HZ130,0.5),'F-Weight for Length'!K:S,4,0),VLOOKUP(MROUND(HZ130,0.5),'M-Weight for Length'!K:S,4,0)),IF(K130&gt;60,IF(F130="F",VLOOKUP(K130,'F-Weight for Length'!U:AC,4,0),VLOOKUP(K130,'M-Weight for Length'!U:AC,4,0)),IF(F130="F",VLOOKUP(MROUND(HZ130,0.5),'F-Weight for Length'!A:I,4,0),VLOOKUP(MROUND(HZ130,0.5),'M-Weight for Length'!A:I,4,0)))))))),0)</f>
        <v/>
      </c>
      <c r="AD130" s="191" t="str">
        <f>IFERROR(IF(D130="","",IF(F130="","",IF(J130="","",IF(K130="","",IF(AND(K130&gt;23,K130&lt;=60),IF(F130="F",VLOOKUP(MROUND(HZ130,0.5),'F-Weight for Length'!K:S,5,0),VLOOKUP(MROUND(HZ130,0.5),'M-Weight for Length'!K:S,5,0)),IF(K130&gt;60,IF(F130="F",VLOOKUP(K130,'F-Weight for Length'!U:AC,5,0),VLOOKUP(K130,'M-Weight for Length'!U:AC,5,0)),IF(F130="F",VLOOKUP(MROUND(HZ130,0.5),'F-Weight for Length'!A:I,5,0),VLOOKUP(MROUND(HZ130,0.5),'M-Weight for Length'!A:I,5,0)))))))),0)</f>
        <v/>
      </c>
      <c r="AE130" s="191" t="str">
        <f>IFERROR(IF(D130="","",IF(F130="","",IF(J130="","",IF(K130="","",IF(AND(K130&gt;23,K130&lt;=60),IF(F130="F",VLOOKUP(MROUND(HZ130,0.5),'F-Weight for Length'!K:S,6,0),VLOOKUP(MROUND(HZ130,0.5),'M-Weight for Length'!K:S,6,0)),IF(K130&gt;60,IF(F130="F",VLOOKUP(K130,'F-Weight for Length'!U:AC,6,0),VLOOKUP(K130,'M-Weight for Length'!U:AC,6,0)),IF(F130="F",VLOOKUP(MROUND(HZ130,0.5),'F-Weight for Length'!A:I,6,0),VLOOKUP(MROUND(HZ130,0.5),'M-Weight for Length'!A:I,6,0)))))))),0)</f>
        <v/>
      </c>
      <c r="AF130" s="191" t="str">
        <f>IFERROR(IF(D130="","",IF(F130="","",IF(J130="","",IF(K130="","",IF(AND(K130&gt;23,K130&lt;=60),IF(F130="F",VLOOKUP(MROUND(HZ130,0.5),'F-Weight for Length'!K:S,7,0),VLOOKUP(MROUND(HZ130,0.5),'M-Weight for Length'!K:S,7,0)),IF(K130&gt;60,IF(F130="F",VLOOKUP(K130,'F-Weight for Length'!U:AC,7,0),VLOOKUP(K130,'M-Weight for Length'!U:AC,7,0)),IF(F130="F",VLOOKUP(MROUND(HZ130,0.5),'F-Weight for Length'!A:I,7,0),VLOOKUP(MROUND(HZ130,0.5),'M-Weight for Length'!A:I,7,0)))))))),0)</f>
        <v/>
      </c>
      <c r="AG130" s="191" t="str">
        <f>IFERROR(IF(D130="","",IF(F130="","",IF(J130="","",IF(K130="","",IF(AND(K130&gt;23,K130&lt;=60),IF(F130="F",VLOOKUP(MROUND(HZ130,0.5),'F-Weight for Length'!K:S,8,0),VLOOKUP(MROUND(HZ130,0.5),'M-Weight for Length'!K:S,8,0)),IF(K130&gt;60,IF(F130="F",VLOOKUP(K130,'F-Weight for Length'!U:AC,8,0),VLOOKUP(K130,'M-Weight for Length'!U:AC,8,0)),IF(F130="F",VLOOKUP(MROUND(HZ130,0.5),'F-Weight for Length'!A:I,8,0),VLOOKUP(MROUND(HZ130,0.5),'M-Weight for Length'!A:I,8,0)))))))),0)</f>
        <v/>
      </c>
      <c r="AH130" s="191" t="str">
        <f>IFERROR(IF(D130="","",IF(F130="","",IF(J130="","",IF(K130="","",IF(AND(K130&gt;23,K130&lt;=60),IF(F130="F",VLOOKUP(MROUND(HZ130,0.5),'F-Weight for Length'!K:S,9,0),VLOOKUP(MROUND(HZ130,0.5),'M-Weight for Length'!K:S,9,0)),IF(K130&gt;60,IF(F130="F",VLOOKUP(K130,'F-Weight for Length'!U:AC,9,0),VLOOKUP(K130,'M-Weight for Length'!U:AC,9,0)),IF(F130="F",VLOOKUP(MROUND(HZ130,0.5),'F-Weight for Length'!A:I,9,0),VLOOKUP(MROUND(HZ130,0.5),'M-Weight for Length'!A:I,9,0)))))))),0)</f>
        <v/>
      </c>
      <c r="AI130" s="192">
        <f t="shared" si="243"/>
        <v>0</v>
      </c>
      <c r="AJ130" s="192">
        <f t="shared" si="244"/>
        <v>0</v>
      </c>
      <c r="AK130" s="192">
        <f t="shared" si="245"/>
        <v>0</v>
      </c>
      <c r="AL130" s="192">
        <f t="shared" si="246"/>
        <v>0</v>
      </c>
      <c r="AM130" s="192">
        <f t="shared" si="247"/>
        <v>0</v>
      </c>
      <c r="AN130" s="192">
        <f t="shared" si="248"/>
        <v>0</v>
      </c>
      <c r="AO130" s="192">
        <f t="shared" si="249"/>
        <v>0</v>
      </c>
      <c r="AP130" s="192">
        <f t="shared" si="250"/>
        <v>0</v>
      </c>
      <c r="AQ130" s="192">
        <f t="shared" si="251"/>
        <v>0</v>
      </c>
      <c r="AR130" s="192">
        <f t="shared" si="252"/>
        <v>0</v>
      </c>
      <c r="AS130" s="192">
        <f t="shared" si="253"/>
        <v>0</v>
      </c>
      <c r="AT130" s="192">
        <f t="shared" si="254"/>
        <v>0</v>
      </c>
      <c r="AU130" s="192">
        <f t="shared" si="255"/>
        <v>0</v>
      </c>
      <c r="AV130" s="192">
        <f t="shared" si="256"/>
        <v>0</v>
      </c>
      <c r="AW130" s="192">
        <f t="shared" si="257"/>
        <v>0</v>
      </c>
      <c r="AX130" s="192">
        <f t="shared" si="258"/>
        <v>0</v>
      </c>
      <c r="AY130" s="192">
        <f t="shared" si="259"/>
        <v>0</v>
      </c>
      <c r="AZ130" s="192">
        <f t="shared" si="260"/>
        <v>0</v>
      </c>
      <c r="BA130" s="192">
        <f t="shared" si="261"/>
        <v>0</v>
      </c>
      <c r="BB130" s="192">
        <f t="shared" si="262"/>
        <v>0</v>
      </c>
      <c r="BC130" s="192">
        <f t="shared" si="263"/>
        <v>0</v>
      </c>
      <c r="BD130" s="192">
        <f t="shared" si="264"/>
        <v>0</v>
      </c>
      <c r="BE130" s="192">
        <f t="shared" si="265"/>
        <v>0</v>
      </c>
      <c r="BF130" s="192">
        <f t="shared" si="266"/>
        <v>0</v>
      </c>
      <c r="BG130" s="192">
        <f t="shared" si="267"/>
        <v>0</v>
      </c>
      <c r="BH130" s="192">
        <f t="shared" si="268"/>
        <v>0</v>
      </c>
      <c r="BI130" s="192">
        <f t="shared" si="269"/>
        <v>0</v>
      </c>
      <c r="BJ130" s="192">
        <f t="shared" si="270"/>
        <v>0</v>
      </c>
      <c r="BK130" s="192">
        <f t="shared" si="271"/>
        <v>0</v>
      </c>
      <c r="BL130" s="192">
        <f t="shared" si="272"/>
        <v>0</v>
      </c>
      <c r="BM130" s="192">
        <f t="shared" si="273"/>
        <v>0</v>
      </c>
      <c r="BN130" s="192">
        <f t="shared" si="274"/>
        <v>0</v>
      </c>
      <c r="BO130" s="192">
        <f t="shared" si="275"/>
        <v>0</v>
      </c>
      <c r="BP130" s="192">
        <f t="shared" si="276"/>
        <v>0</v>
      </c>
      <c r="BQ130" s="192">
        <f t="shared" si="277"/>
        <v>0</v>
      </c>
      <c r="BR130" s="192">
        <f t="shared" si="278"/>
        <v>0</v>
      </c>
      <c r="BS130" s="192">
        <f t="shared" si="279"/>
        <v>0</v>
      </c>
      <c r="BT130" s="192">
        <f t="shared" si="280"/>
        <v>0</v>
      </c>
      <c r="BU130" s="192">
        <f t="shared" si="281"/>
        <v>0</v>
      </c>
      <c r="BV130" s="192">
        <f t="shared" si="282"/>
        <v>0</v>
      </c>
      <c r="BW130" s="192">
        <f t="shared" si="283"/>
        <v>0</v>
      </c>
      <c r="BX130" s="192">
        <f t="shared" si="284"/>
        <v>0</v>
      </c>
      <c r="BY130" s="192">
        <f t="shared" si="285"/>
        <v>0</v>
      </c>
      <c r="BZ130" s="192">
        <f t="shared" si="286"/>
        <v>0</v>
      </c>
      <c r="CA130" s="192">
        <f t="shared" si="287"/>
        <v>0</v>
      </c>
      <c r="CB130" s="192">
        <f t="shared" si="288"/>
        <v>0</v>
      </c>
      <c r="CC130" s="192">
        <f t="shared" si="289"/>
        <v>0</v>
      </c>
      <c r="CD130" s="192">
        <f t="shared" si="290"/>
        <v>0</v>
      </c>
      <c r="CE130" s="192">
        <f t="shared" si="291"/>
        <v>0</v>
      </c>
      <c r="CF130" s="192">
        <f t="shared" si="292"/>
        <v>0</v>
      </c>
      <c r="CG130" s="192">
        <f t="shared" si="293"/>
        <v>0</v>
      </c>
      <c r="CH130" s="192">
        <f t="shared" si="294"/>
        <v>0</v>
      </c>
      <c r="CI130" s="192">
        <f t="shared" si="295"/>
        <v>0</v>
      </c>
      <c r="CJ130" s="192">
        <f t="shared" si="296"/>
        <v>0</v>
      </c>
      <c r="CK130" s="192">
        <f t="shared" si="297"/>
        <v>0</v>
      </c>
      <c r="CL130" s="192">
        <f t="shared" si="298"/>
        <v>0</v>
      </c>
      <c r="CM130" s="192">
        <f t="shared" si="299"/>
        <v>0</v>
      </c>
      <c r="CN130" s="192">
        <f t="shared" si="300"/>
        <v>0</v>
      </c>
      <c r="CO130" s="192">
        <f t="shared" si="301"/>
        <v>0</v>
      </c>
      <c r="CP130" s="192">
        <f t="shared" si="302"/>
        <v>0</v>
      </c>
      <c r="CQ130" s="192">
        <f t="shared" si="303"/>
        <v>0</v>
      </c>
      <c r="CR130" s="192">
        <f t="shared" si="304"/>
        <v>0</v>
      </c>
      <c r="CS130" s="192">
        <f t="shared" si="305"/>
        <v>0</v>
      </c>
      <c r="CT130" s="192">
        <f t="shared" si="306"/>
        <v>0</v>
      </c>
      <c r="CU130" s="192">
        <f t="shared" si="307"/>
        <v>0</v>
      </c>
      <c r="CV130" s="192">
        <f t="shared" si="308"/>
        <v>0</v>
      </c>
      <c r="CW130" s="192">
        <f t="shared" si="309"/>
        <v>0</v>
      </c>
      <c r="CX130" s="192">
        <f t="shared" si="310"/>
        <v>0</v>
      </c>
      <c r="CY130" s="192">
        <f t="shared" si="311"/>
        <v>0</v>
      </c>
      <c r="CZ130" s="192">
        <f t="shared" si="312"/>
        <v>0</v>
      </c>
      <c r="DA130" s="192">
        <f t="shared" si="313"/>
        <v>0</v>
      </c>
      <c r="DB130" s="192">
        <f t="shared" si="314"/>
        <v>0</v>
      </c>
      <c r="DC130" s="192">
        <f t="shared" si="315"/>
        <v>0</v>
      </c>
      <c r="DD130" s="192">
        <f t="shared" si="316"/>
        <v>0</v>
      </c>
      <c r="DE130" s="192">
        <f t="shared" si="317"/>
        <v>0</v>
      </c>
      <c r="DF130" s="192">
        <f t="shared" si="318"/>
        <v>0</v>
      </c>
      <c r="DG130" s="192">
        <f t="shared" si="319"/>
        <v>0</v>
      </c>
      <c r="DH130" s="192">
        <f t="shared" si="320"/>
        <v>0</v>
      </c>
      <c r="DI130" s="192">
        <f t="shared" si="321"/>
        <v>0</v>
      </c>
      <c r="DJ130" s="192">
        <f t="shared" si="322"/>
        <v>0</v>
      </c>
      <c r="DK130" s="192">
        <f t="shared" si="323"/>
        <v>0</v>
      </c>
      <c r="DL130" s="192">
        <f t="shared" si="324"/>
        <v>0</v>
      </c>
      <c r="DM130" s="192">
        <f t="shared" si="325"/>
        <v>0</v>
      </c>
      <c r="DN130" s="192">
        <f t="shared" si="326"/>
        <v>0</v>
      </c>
      <c r="DO130" s="192">
        <f t="shared" si="327"/>
        <v>0</v>
      </c>
      <c r="DP130" s="192">
        <f t="shared" si="328"/>
        <v>0</v>
      </c>
      <c r="DQ130" s="192">
        <f t="shared" si="329"/>
        <v>0</v>
      </c>
      <c r="DR130" s="192">
        <f t="shared" si="330"/>
        <v>0</v>
      </c>
      <c r="DS130" s="192">
        <f t="shared" si="331"/>
        <v>0</v>
      </c>
      <c r="DT130" s="192">
        <f t="shared" si="332"/>
        <v>0</v>
      </c>
      <c r="DU130" s="192">
        <f t="shared" si="333"/>
        <v>0</v>
      </c>
      <c r="DV130" s="193">
        <f t="shared" si="457"/>
        <v>0</v>
      </c>
      <c r="DW130" s="193">
        <f t="shared" si="458"/>
        <v>0</v>
      </c>
      <c r="DX130" s="193">
        <f t="shared" si="459"/>
        <v>0</v>
      </c>
      <c r="DY130" s="193">
        <f t="shared" si="460"/>
        <v>0</v>
      </c>
      <c r="DZ130" s="193">
        <f t="shared" si="461"/>
        <v>0</v>
      </c>
      <c r="EA130" s="192">
        <f t="shared" si="339"/>
        <v>0</v>
      </c>
      <c r="EB130" s="192">
        <f t="shared" si="340"/>
        <v>0</v>
      </c>
      <c r="EC130" s="192">
        <f t="shared" si="341"/>
        <v>0</v>
      </c>
      <c r="ED130" s="192">
        <f t="shared" si="342"/>
        <v>0</v>
      </c>
      <c r="EE130" s="192">
        <f t="shared" si="343"/>
        <v>0</v>
      </c>
      <c r="EF130" s="192">
        <f t="shared" si="344"/>
        <v>0</v>
      </c>
      <c r="EG130" s="192">
        <f t="shared" si="345"/>
        <v>0</v>
      </c>
      <c r="EH130" s="192">
        <f t="shared" si="346"/>
        <v>0</v>
      </c>
      <c r="EI130" s="192">
        <f t="shared" si="347"/>
        <v>0</v>
      </c>
      <c r="EJ130" s="192">
        <f t="shared" si="348"/>
        <v>0</v>
      </c>
      <c r="EK130" s="192">
        <f t="shared" si="349"/>
        <v>0</v>
      </c>
      <c r="EL130" s="192">
        <f t="shared" si="350"/>
        <v>0</v>
      </c>
      <c r="EM130" s="192">
        <f t="shared" si="351"/>
        <v>0</v>
      </c>
      <c r="EN130" s="192">
        <f t="shared" si="352"/>
        <v>0</v>
      </c>
      <c r="EO130" s="192">
        <f t="shared" si="353"/>
        <v>0</v>
      </c>
      <c r="EP130" s="192">
        <f t="shared" si="354"/>
        <v>0</v>
      </c>
      <c r="EQ130" s="192">
        <f t="shared" si="355"/>
        <v>0</v>
      </c>
      <c r="ER130" s="192">
        <f t="shared" si="356"/>
        <v>0</v>
      </c>
      <c r="ES130" s="192">
        <f t="shared" si="357"/>
        <v>0</v>
      </c>
      <c r="ET130" s="192">
        <f t="shared" si="358"/>
        <v>0</v>
      </c>
      <c r="EU130" s="192">
        <f t="shared" si="359"/>
        <v>0</v>
      </c>
      <c r="EV130" s="192">
        <f t="shared" si="360"/>
        <v>0</v>
      </c>
      <c r="EW130" s="192">
        <f t="shared" si="361"/>
        <v>0</v>
      </c>
      <c r="EX130" s="192">
        <f t="shared" si="362"/>
        <v>0</v>
      </c>
      <c r="EY130" s="192">
        <f t="shared" si="363"/>
        <v>0</v>
      </c>
      <c r="EZ130" s="192">
        <f t="shared" si="364"/>
        <v>0</v>
      </c>
      <c r="FA130" s="192">
        <f t="shared" si="365"/>
        <v>0</v>
      </c>
      <c r="FB130" s="192">
        <f t="shared" si="366"/>
        <v>0</v>
      </c>
      <c r="FC130" s="192">
        <f t="shared" si="367"/>
        <v>0</v>
      </c>
      <c r="FD130" s="192">
        <f t="shared" si="368"/>
        <v>0</v>
      </c>
      <c r="FE130" s="192">
        <f t="shared" si="369"/>
        <v>0</v>
      </c>
      <c r="FF130" s="192">
        <f t="shared" si="370"/>
        <v>0</v>
      </c>
      <c r="FG130" s="192">
        <f t="shared" si="371"/>
        <v>0</v>
      </c>
      <c r="FH130" s="192">
        <f t="shared" si="372"/>
        <v>0</v>
      </c>
      <c r="FI130" s="192">
        <f t="shared" si="373"/>
        <v>0</v>
      </c>
      <c r="FJ130" s="192">
        <f t="shared" si="374"/>
        <v>0</v>
      </c>
      <c r="FK130" s="192">
        <f t="shared" si="375"/>
        <v>0</v>
      </c>
      <c r="FL130" s="192">
        <f t="shared" si="376"/>
        <v>0</v>
      </c>
      <c r="FM130" s="192">
        <f t="shared" si="377"/>
        <v>0</v>
      </c>
      <c r="FN130" s="192">
        <f t="shared" si="378"/>
        <v>0</v>
      </c>
      <c r="FO130" s="192">
        <f t="shared" si="379"/>
        <v>0</v>
      </c>
      <c r="FP130" s="192">
        <f t="shared" si="380"/>
        <v>0</v>
      </c>
      <c r="FQ130" s="192">
        <f t="shared" si="381"/>
        <v>0</v>
      </c>
      <c r="FR130" s="192">
        <f t="shared" si="382"/>
        <v>0</v>
      </c>
      <c r="FS130" s="192">
        <f t="shared" si="383"/>
        <v>0</v>
      </c>
      <c r="FT130" s="192">
        <f t="shared" si="384"/>
        <v>0</v>
      </c>
      <c r="FU130" s="192">
        <f t="shared" si="385"/>
        <v>0</v>
      </c>
      <c r="FV130" s="192">
        <f t="shared" si="386"/>
        <v>0</v>
      </c>
      <c r="FW130" s="192">
        <f t="shared" si="387"/>
        <v>0</v>
      </c>
      <c r="FX130" s="192">
        <f t="shared" si="388"/>
        <v>0</v>
      </c>
      <c r="FY130" s="192">
        <f t="shared" si="389"/>
        <v>0</v>
      </c>
      <c r="FZ130" s="192">
        <f t="shared" si="390"/>
        <v>0</v>
      </c>
      <c r="GA130" s="192">
        <f t="shared" si="391"/>
        <v>0</v>
      </c>
      <c r="GB130" s="192">
        <f t="shared" si="392"/>
        <v>0</v>
      </c>
      <c r="GC130" s="192">
        <f t="shared" si="393"/>
        <v>0</v>
      </c>
      <c r="GD130" s="192">
        <f t="shared" si="394"/>
        <v>0</v>
      </c>
      <c r="GE130" s="192">
        <f t="shared" si="395"/>
        <v>0</v>
      </c>
      <c r="GF130" s="192">
        <f t="shared" si="396"/>
        <v>0</v>
      </c>
      <c r="GG130" s="192">
        <f t="shared" si="397"/>
        <v>0</v>
      </c>
      <c r="GH130" s="192">
        <f t="shared" si="398"/>
        <v>0</v>
      </c>
      <c r="GI130" s="192">
        <f t="shared" si="399"/>
        <v>0</v>
      </c>
      <c r="GJ130" s="192">
        <f t="shared" si="400"/>
        <v>0</v>
      </c>
      <c r="GK130" s="192">
        <f t="shared" si="401"/>
        <v>0</v>
      </c>
      <c r="GL130" s="192">
        <f t="shared" si="402"/>
        <v>0</v>
      </c>
      <c r="GM130" s="192">
        <f t="shared" si="403"/>
        <v>0</v>
      </c>
      <c r="GN130" s="192">
        <f t="shared" si="404"/>
        <v>0</v>
      </c>
      <c r="GO130" s="192">
        <f t="shared" si="405"/>
        <v>0</v>
      </c>
      <c r="GP130" s="192">
        <f t="shared" si="406"/>
        <v>0</v>
      </c>
      <c r="GQ130" s="192">
        <f t="shared" si="407"/>
        <v>0</v>
      </c>
      <c r="GR130" s="192">
        <f t="shared" si="408"/>
        <v>0</v>
      </c>
      <c r="GS130" s="192">
        <f t="shared" si="409"/>
        <v>0</v>
      </c>
      <c r="GT130" s="192">
        <f t="shared" si="410"/>
        <v>0</v>
      </c>
      <c r="GU130" s="192">
        <f t="shared" si="411"/>
        <v>0</v>
      </c>
      <c r="GV130" s="192">
        <f t="shared" si="412"/>
        <v>0</v>
      </c>
      <c r="GW130" s="192">
        <f t="shared" si="413"/>
        <v>0</v>
      </c>
      <c r="GX130" s="192">
        <f t="shared" si="414"/>
        <v>0</v>
      </c>
      <c r="GY130" s="192">
        <f t="shared" si="415"/>
        <v>0</v>
      </c>
      <c r="GZ130" s="192">
        <f t="shared" si="416"/>
        <v>0</v>
      </c>
      <c r="HA130" s="192">
        <f t="shared" si="417"/>
        <v>0</v>
      </c>
      <c r="HB130" s="192">
        <f t="shared" si="418"/>
        <v>0</v>
      </c>
      <c r="HC130" s="192">
        <f t="shared" si="419"/>
        <v>0</v>
      </c>
      <c r="HD130" s="192">
        <f t="shared" si="420"/>
        <v>0</v>
      </c>
      <c r="HE130" s="192">
        <f t="shared" si="421"/>
        <v>0</v>
      </c>
      <c r="HF130" s="192">
        <f t="shared" si="422"/>
        <v>0</v>
      </c>
      <c r="HG130" s="192">
        <f t="shared" si="423"/>
        <v>0</v>
      </c>
      <c r="HH130" s="192">
        <f t="shared" si="424"/>
        <v>0</v>
      </c>
      <c r="HI130" s="192">
        <f t="shared" si="425"/>
        <v>0</v>
      </c>
      <c r="HJ130" s="192">
        <f t="shared" si="426"/>
        <v>0</v>
      </c>
      <c r="HK130" s="192">
        <f t="shared" si="427"/>
        <v>0</v>
      </c>
      <c r="HL130" s="192">
        <f t="shared" si="428"/>
        <v>0</v>
      </c>
      <c r="HM130" s="192">
        <f t="shared" si="429"/>
        <v>0</v>
      </c>
      <c r="HN130" s="194">
        <f t="shared" si="462"/>
        <v>0</v>
      </c>
      <c r="HO130" s="194">
        <f t="shared" si="463"/>
        <v>0</v>
      </c>
      <c r="HP130" s="194">
        <f t="shared" si="464"/>
        <v>0</v>
      </c>
      <c r="HQ130" s="194">
        <f t="shared" si="465"/>
        <v>0</v>
      </c>
      <c r="HR130" s="194">
        <f t="shared" si="466"/>
        <v>0</v>
      </c>
      <c r="HS130" s="195" t="str">
        <f t="shared" si="229"/>
        <v/>
      </c>
      <c r="HT130" s="196">
        <f t="shared" si="467"/>
        <v>0</v>
      </c>
      <c r="HU130" s="196">
        <f t="shared" si="468"/>
        <v>0</v>
      </c>
      <c r="HV130" s="197" t="str">
        <f t="shared" si="232"/>
        <v/>
      </c>
      <c r="HW130" s="197" t="str">
        <f t="shared" si="435"/>
        <v/>
      </c>
      <c r="HX130" s="197" t="str">
        <f t="shared" si="436"/>
        <v/>
      </c>
      <c r="HY130" s="195" t="str">
        <f t="shared" si="233"/>
        <v/>
      </c>
      <c r="HZ130" s="30">
        <f t="shared" si="227"/>
        <v>0</v>
      </c>
      <c r="IA130" s="198">
        <f t="shared" si="234"/>
        <v>0</v>
      </c>
      <c r="IB130" s="195"/>
      <c r="IC130" s="195">
        <f t="shared" si="437"/>
        <v>0</v>
      </c>
      <c r="ID130" s="195">
        <f t="shared" si="235"/>
        <v>0</v>
      </c>
      <c r="IE130" s="195">
        <f t="shared" si="438"/>
        <v>0</v>
      </c>
      <c r="IF130" s="195">
        <f t="shared" si="236"/>
        <v>0</v>
      </c>
      <c r="IG130" s="307">
        <f t="shared" si="237"/>
        <v>0</v>
      </c>
      <c r="IH130" s="307">
        <f t="shared" si="238"/>
        <v>0</v>
      </c>
      <c r="II130" s="44">
        <f t="shared" si="239"/>
        <v>0</v>
      </c>
      <c r="IJ130" s="44">
        <f t="shared" si="439"/>
        <v>0</v>
      </c>
      <c r="IK130" s="44">
        <f t="shared" si="440"/>
        <v>0</v>
      </c>
      <c r="IL130" s="44">
        <f t="shared" si="441"/>
        <v>0</v>
      </c>
      <c r="IM130" s="44">
        <f t="shared" si="442"/>
        <v>0</v>
      </c>
      <c r="IN130" s="44">
        <f t="shared" si="443"/>
        <v>0</v>
      </c>
      <c r="IO130" s="44">
        <f t="shared" si="444"/>
        <v>0</v>
      </c>
    </row>
    <row r="131" spans="1:249" ht="18" customHeight="1">
      <c r="A131" s="188">
        <v>125</v>
      </c>
      <c r="B131" s="326"/>
      <c r="C131" s="289"/>
      <c r="D131" s="199"/>
      <c r="E131" s="189"/>
      <c r="F131" s="189"/>
      <c r="G131" s="190"/>
      <c r="H131" s="190"/>
      <c r="I131" s="272"/>
      <c r="J131" s="207"/>
      <c r="K131" s="214" t="str">
        <f t="shared" si="240"/>
        <v/>
      </c>
      <c r="L131" s="200" t="str">
        <f t="shared" si="241"/>
        <v/>
      </c>
      <c r="M131" s="200" t="str">
        <f t="shared" si="242"/>
        <v/>
      </c>
      <c r="N131" s="209" t="str">
        <f t="shared" si="228"/>
        <v/>
      </c>
      <c r="O131" s="208" t="str">
        <f>IFERROR(IF(D131="","",IF(K131="","",IF(I131="","",IF(F131="F",VLOOKUP(K131,F!A:G,2,0),IF(F131="M",VLOOKUP(K131,M!A:G,2,0),""))))),0)</f>
        <v/>
      </c>
      <c r="P131" s="191" t="str">
        <f>IFERROR(IF(D131="","",IF(K131="","",IF(I131="","",IF(F131="F",VLOOKUP(K131,F!A:G,3,0),IF(F131="M",VLOOKUP(K131,M!A:G,3,0),""))))),0)</f>
        <v/>
      </c>
      <c r="Q131" s="191" t="str">
        <f>IFERROR(IF(D131="","",IF(K131="","",IF(I131="","",IF(F131="F",VLOOKUP(K131,F!A:G,4,0),IF(F131="M",VLOOKUP(K131,M!A:G,4,0),""))))),0)</f>
        <v/>
      </c>
      <c r="R131" s="191" t="str">
        <f>IFERROR(IF(D131="","",IF(K131="","",IF(I131="","",IF(F131="F",VLOOKUP(K131,F!A:G,5,0),IF(F131="M",VLOOKUP(K131,M!A:G,5,0),""))))),0)</f>
        <v/>
      </c>
      <c r="S131" s="191" t="str">
        <f>IFERROR(IF(D131="","",IF(K131="","",IF(I131="","",IF(F131="F",VLOOKUP(K131,F!A:G,6,0),IF(F131="M",VLOOKUP(K131,M!A:G,6,0),""))))),0)</f>
        <v/>
      </c>
      <c r="T131" s="191" t="str">
        <f>IFERROR(IF(D131="","",IF(K131="","",IF(I131="","",IF(F131="F",VLOOKUP(K131,F!A:G,7,0),IF(F131="M",VLOOKUP(K131,M!A:G,7,0),""))))),0)</f>
        <v/>
      </c>
      <c r="U131" s="191" t="str">
        <f>IFERROR(IF(D131="","",IF(K131="","",IF(J131="","",IF(F131="F",VLOOKUP(K131,F!A:M,8,0),IF(F131="M",VLOOKUP(K131,M!A:M,8,0),""))))),0)</f>
        <v/>
      </c>
      <c r="V131" s="191" t="str">
        <f>IFERROR(IF(D131="","",IF(K131="","",IF(J131="","",IF(F131="F",VLOOKUP(K131,F!A:M,9,0),IF(F131="M",VLOOKUP(K131,M!A:M,9,0),""))))),0)</f>
        <v/>
      </c>
      <c r="W131" s="191" t="str">
        <f>IFERROR(IF(D131="","",IF(K131="","",IF(J131="","",IF(F131="F",VLOOKUP(K131,F!A:M,10,0),IF(F131="M",VLOOKUP(K131,M!A:M,10,0),""))))),0)</f>
        <v/>
      </c>
      <c r="X131" s="191" t="str">
        <f>IFERROR(IF(D131="","",IF(K131="","",IF(J131="","",IF(F131="F",VLOOKUP(K131,F!A:M,11,0),IF(F131="M",VLOOKUP(K131,M!A:M,11,0),""))))),0)</f>
        <v/>
      </c>
      <c r="Y131" s="191" t="str">
        <f>IFERROR(IF(D131="","",IF(K131="","",IF(J131="","",IF(F131="F",VLOOKUP(K131,F!A:M,12,0),IF(F131="M",VLOOKUP(K131,M!A:M,12,0),""))))),0)</f>
        <v/>
      </c>
      <c r="Z131" s="191" t="str">
        <f>IFERROR(IF(D131="","",IF(K131="","",IF(J131="","",IF(F131="F",VLOOKUP(K131,F!A:M,13,0),IF(F131="M",VLOOKUP(K131,M!A:M,13,0),""))))),0)</f>
        <v/>
      </c>
      <c r="AA131" s="191" t="str">
        <f>IFERROR(IF(D131="","",IF(F131="","",IF(J131="","",IF(K131="","",IF(AND(K131&gt;23,K131&lt;=60),IF(F131="F",VLOOKUP(MROUND(HZ131,0.5),'F-Weight for Length'!K:S,2,0),VLOOKUP(MROUND(HZ131,0.5),'M-Weight for Length'!K:S,2,0)),IF(K131&gt;60,IF(F131="F",VLOOKUP(K131,'F-Weight for Length'!U:AC,2,0),VLOOKUP(K131,'M-Weight for Length'!U:AC,2,0)),IF(F131="F",VLOOKUP(MROUND(HZ131,0.5),'F-Weight for Length'!A:I,2,0),VLOOKUP(MROUND(HZ131,0.5),'M-Weight for Length'!A:I,2,0)))))))),0)</f>
        <v/>
      </c>
      <c r="AB131" s="191" t="str">
        <f>IFERROR(IF(D131="","",IF(F131="","",IF(J131="","",IF(K131="","",IF(AND(K131&gt;23,K131&lt;=60),IF(F131="F",VLOOKUP(MROUND(HZ131,0.5),'F-Weight for Length'!K:S,3,0),VLOOKUP(MROUND(HZ131,0.5),'M-Weight for Length'!K:S,3,0)),IF(K131&gt;60,IF(F131="F",VLOOKUP(K131,'F-Weight for Length'!U:AC,3,0),VLOOKUP(K131,'M-Weight for Length'!U:AC,3,0)),IF(F131="F",VLOOKUP(MROUND(HZ131,0.5),'F-Weight for Length'!A:I,3,0),VLOOKUP(MROUND(HZ131,0.5),'M-Weight for Length'!A:I,3,0)))))))),0)</f>
        <v/>
      </c>
      <c r="AC131" s="191" t="str">
        <f>IFERROR(IF(D131="","",IF(F131="","",IF(J131="","",IF(K131="","",IF(AND(K131&gt;23,K131&lt;=60),IF(F131="F",VLOOKUP(MROUND(HZ131,0.5),'F-Weight for Length'!K:S,4,0),VLOOKUP(MROUND(HZ131,0.5),'M-Weight for Length'!K:S,4,0)),IF(K131&gt;60,IF(F131="F",VLOOKUP(K131,'F-Weight for Length'!U:AC,4,0),VLOOKUP(K131,'M-Weight for Length'!U:AC,4,0)),IF(F131="F",VLOOKUP(MROUND(HZ131,0.5),'F-Weight for Length'!A:I,4,0),VLOOKUP(MROUND(HZ131,0.5),'M-Weight for Length'!A:I,4,0)))))))),0)</f>
        <v/>
      </c>
      <c r="AD131" s="191" t="str">
        <f>IFERROR(IF(D131="","",IF(F131="","",IF(J131="","",IF(K131="","",IF(AND(K131&gt;23,K131&lt;=60),IF(F131="F",VLOOKUP(MROUND(HZ131,0.5),'F-Weight for Length'!K:S,5,0),VLOOKUP(MROUND(HZ131,0.5),'M-Weight for Length'!K:S,5,0)),IF(K131&gt;60,IF(F131="F",VLOOKUP(K131,'F-Weight for Length'!U:AC,5,0),VLOOKUP(K131,'M-Weight for Length'!U:AC,5,0)),IF(F131="F",VLOOKUP(MROUND(HZ131,0.5),'F-Weight for Length'!A:I,5,0),VLOOKUP(MROUND(HZ131,0.5),'M-Weight for Length'!A:I,5,0)))))))),0)</f>
        <v/>
      </c>
      <c r="AE131" s="191" t="str">
        <f>IFERROR(IF(D131="","",IF(F131="","",IF(J131="","",IF(K131="","",IF(AND(K131&gt;23,K131&lt;=60),IF(F131="F",VLOOKUP(MROUND(HZ131,0.5),'F-Weight for Length'!K:S,6,0),VLOOKUP(MROUND(HZ131,0.5),'M-Weight for Length'!K:S,6,0)),IF(K131&gt;60,IF(F131="F",VLOOKUP(K131,'F-Weight for Length'!U:AC,6,0),VLOOKUP(K131,'M-Weight for Length'!U:AC,6,0)),IF(F131="F",VLOOKUP(MROUND(HZ131,0.5),'F-Weight for Length'!A:I,6,0),VLOOKUP(MROUND(HZ131,0.5),'M-Weight for Length'!A:I,6,0)))))))),0)</f>
        <v/>
      </c>
      <c r="AF131" s="191" t="str">
        <f>IFERROR(IF(D131="","",IF(F131="","",IF(J131="","",IF(K131="","",IF(AND(K131&gt;23,K131&lt;=60),IF(F131="F",VLOOKUP(MROUND(HZ131,0.5),'F-Weight for Length'!K:S,7,0),VLOOKUP(MROUND(HZ131,0.5),'M-Weight for Length'!K:S,7,0)),IF(K131&gt;60,IF(F131="F",VLOOKUP(K131,'F-Weight for Length'!U:AC,7,0),VLOOKUP(K131,'M-Weight for Length'!U:AC,7,0)),IF(F131="F",VLOOKUP(MROUND(HZ131,0.5),'F-Weight for Length'!A:I,7,0),VLOOKUP(MROUND(HZ131,0.5),'M-Weight for Length'!A:I,7,0)))))))),0)</f>
        <v/>
      </c>
      <c r="AG131" s="191" t="str">
        <f>IFERROR(IF(D131="","",IF(F131="","",IF(J131="","",IF(K131="","",IF(AND(K131&gt;23,K131&lt;=60),IF(F131="F",VLOOKUP(MROUND(HZ131,0.5),'F-Weight for Length'!K:S,8,0),VLOOKUP(MROUND(HZ131,0.5),'M-Weight for Length'!K:S,8,0)),IF(K131&gt;60,IF(F131="F",VLOOKUP(K131,'F-Weight for Length'!U:AC,8,0),VLOOKUP(K131,'M-Weight for Length'!U:AC,8,0)),IF(F131="F",VLOOKUP(MROUND(HZ131,0.5),'F-Weight for Length'!A:I,8,0),VLOOKUP(MROUND(HZ131,0.5),'M-Weight for Length'!A:I,8,0)))))))),0)</f>
        <v/>
      </c>
      <c r="AH131" s="191" t="str">
        <f>IFERROR(IF(D131="","",IF(F131="","",IF(J131="","",IF(K131="","",IF(AND(K131&gt;23,K131&lt;=60),IF(F131="F",VLOOKUP(MROUND(HZ131,0.5),'F-Weight for Length'!K:S,9,0),VLOOKUP(MROUND(HZ131,0.5),'M-Weight for Length'!K:S,9,0)),IF(K131&gt;60,IF(F131="F",VLOOKUP(K131,'F-Weight for Length'!U:AC,9,0),VLOOKUP(K131,'M-Weight for Length'!U:AC,9,0)),IF(F131="F",VLOOKUP(MROUND(HZ131,0.5),'F-Weight for Length'!A:I,9,0),VLOOKUP(MROUND(HZ131,0.5),'M-Weight for Length'!A:I,9,0)))))))),0)</f>
        <v/>
      </c>
      <c r="AI131" s="192">
        <f t="shared" si="243"/>
        <v>0</v>
      </c>
      <c r="AJ131" s="192">
        <f t="shared" si="244"/>
        <v>0</v>
      </c>
      <c r="AK131" s="192">
        <f t="shared" si="245"/>
        <v>0</v>
      </c>
      <c r="AL131" s="192">
        <f t="shared" si="246"/>
        <v>0</v>
      </c>
      <c r="AM131" s="192">
        <f t="shared" si="247"/>
        <v>0</v>
      </c>
      <c r="AN131" s="192">
        <f t="shared" si="248"/>
        <v>0</v>
      </c>
      <c r="AO131" s="192">
        <f t="shared" si="249"/>
        <v>0</v>
      </c>
      <c r="AP131" s="192">
        <f t="shared" si="250"/>
        <v>0</v>
      </c>
      <c r="AQ131" s="192">
        <f t="shared" si="251"/>
        <v>0</v>
      </c>
      <c r="AR131" s="192">
        <f t="shared" si="252"/>
        <v>0</v>
      </c>
      <c r="AS131" s="192">
        <f t="shared" si="253"/>
        <v>0</v>
      </c>
      <c r="AT131" s="192">
        <f t="shared" si="254"/>
        <v>0</v>
      </c>
      <c r="AU131" s="192">
        <f t="shared" si="255"/>
        <v>0</v>
      </c>
      <c r="AV131" s="192">
        <f t="shared" si="256"/>
        <v>0</v>
      </c>
      <c r="AW131" s="192">
        <f t="shared" si="257"/>
        <v>0</v>
      </c>
      <c r="AX131" s="192">
        <f t="shared" si="258"/>
        <v>0</v>
      </c>
      <c r="AY131" s="192">
        <f t="shared" si="259"/>
        <v>0</v>
      </c>
      <c r="AZ131" s="192">
        <f t="shared" si="260"/>
        <v>0</v>
      </c>
      <c r="BA131" s="192">
        <f t="shared" si="261"/>
        <v>0</v>
      </c>
      <c r="BB131" s="192">
        <f t="shared" si="262"/>
        <v>0</v>
      </c>
      <c r="BC131" s="192">
        <f t="shared" si="263"/>
        <v>0</v>
      </c>
      <c r="BD131" s="192">
        <f t="shared" si="264"/>
        <v>0</v>
      </c>
      <c r="BE131" s="192">
        <f t="shared" si="265"/>
        <v>0</v>
      </c>
      <c r="BF131" s="192">
        <f t="shared" si="266"/>
        <v>0</v>
      </c>
      <c r="BG131" s="192">
        <f t="shared" si="267"/>
        <v>0</v>
      </c>
      <c r="BH131" s="192">
        <f t="shared" si="268"/>
        <v>0</v>
      </c>
      <c r="BI131" s="192">
        <f t="shared" si="269"/>
        <v>0</v>
      </c>
      <c r="BJ131" s="192">
        <f t="shared" si="270"/>
        <v>0</v>
      </c>
      <c r="BK131" s="192">
        <f t="shared" si="271"/>
        <v>0</v>
      </c>
      <c r="BL131" s="192">
        <f t="shared" si="272"/>
        <v>0</v>
      </c>
      <c r="BM131" s="192">
        <f t="shared" si="273"/>
        <v>0</v>
      </c>
      <c r="BN131" s="192">
        <f t="shared" si="274"/>
        <v>0</v>
      </c>
      <c r="BO131" s="192">
        <f t="shared" si="275"/>
        <v>0</v>
      </c>
      <c r="BP131" s="192">
        <f t="shared" si="276"/>
        <v>0</v>
      </c>
      <c r="BQ131" s="192">
        <f t="shared" si="277"/>
        <v>0</v>
      </c>
      <c r="BR131" s="192">
        <f t="shared" si="278"/>
        <v>0</v>
      </c>
      <c r="BS131" s="192">
        <f t="shared" si="279"/>
        <v>0</v>
      </c>
      <c r="BT131" s="192">
        <f t="shared" si="280"/>
        <v>0</v>
      </c>
      <c r="BU131" s="192">
        <f t="shared" si="281"/>
        <v>0</v>
      </c>
      <c r="BV131" s="192">
        <f t="shared" si="282"/>
        <v>0</v>
      </c>
      <c r="BW131" s="192">
        <f t="shared" si="283"/>
        <v>0</v>
      </c>
      <c r="BX131" s="192">
        <f t="shared" si="284"/>
        <v>0</v>
      </c>
      <c r="BY131" s="192">
        <f t="shared" si="285"/>
        <v>0</v>
      </c>
      <c r="BZ131" s="192">
        <f t="shared" si="286"/>
        <v>0</v>
      </c>
      <c r="CA131" s="192">
        <f t="shared" si="287"/>
        <v>0</v>
      </c>
      <c r="CB131" s="192">
        <f t="shared" si="288"/>
        <v>0</v>
      </c>
      <c r="CC131" s="192">
        <f t="shared" si="289"/>
        <v>0</v>
      </c>
      <c r="CD131" s="192">
        <f t="shared" si="290"/>
        <v>0</v>
      </c>
      <c r="CE131" s="192">
        <f t="shared" si="291"/>
        <v>0</v>
      </c>
      <c r="CF131" s="192">
        <f t="shared" si="292"/>
        <v>0</v>
      </c>
      <c r="CG131" s="192">
        <f t="shared" si="293"/>
        <v>0</v>
      </c>
      <c r="CH131" s="192">
        <f t="shared" si="294"/>
        <v>0</v>
      </c>
      <c r="CI131" s="192">
        <f t="shared" si="295"/>
        <v>0</v>
      </c>
      <c r="CJ131" s="192">
        <f t="shared" si="296"/>
        <v>0</v>
      </c>
      <c r="CK131" s="192">
        <f t="shared" si="297"/>
        <v>0</v>
      </c>
      <c r="CL131" s="192">
        <f t="shared" si="298"/>
        <v>0</v>
      </c>
      <c r="CM131" s="192">
        <f t="shared" si="299"/>
        <v>0</v>
      </c>
      <c r="CN131" s="192">
        <f t="shared" si="300"/>
        <v>0</v>
      </c>
      <c r="CO131" s="192">
        <f t="shared" si="301"/>
        <v>0</v>
      </c>
      <c r="CP131" s="192">
        <f t="shared" si="302"/>
        <v>0</v>
      </c>
      <c r="CQ131" s="192">
        <f t="shared" si="303"/>
        <v>0</v>
      </c>
      <c r="CR131" s="192">
        <f t="shared" si="304"/>
        <v>0</v>
      </c>
      <c r="CS131" s="192">
        <f t="shared" si="305"/>
        <v>0</v>
      </c>
      <c r="CT131" s="192">
        <f t="shared" si="306"/>
        <v>0</v>
      </c>
      <c r="CU131" s="192">
        <f t="shared" si="307"/>
        <v>0</v>
      </c>
      <c r="CV131" s="192">
        <f t="shared" si="308"/>
        <v>0</v>
      </c>
      <c r="CW131" s="192">
        <f t="shared" si="309"/>
        <v>0</v>
      </c>
      <c r="CX131" s="192">
        <f t="shared" si="310"/>
        <v>0</v>
      </c>
      <c r="CY131" s="192">
        <f t="shared" si="311"/>
        <v>0</v>
      </c>
      <c r="CZ131" s="192">
        <f t="shared" si="312"/>
        <v>0</v>
      </c>
      <c r="DA131" s="192">
        <f t="shared" si="313"/>
        <v>0</v>
      </c>
      <c r="DB131" s="192">
        <f t="shared" si="314"/>
        <v>0</v>
      </c>
      <c r="DC131" s="192">
        <f t="shared" si="315"/>
        <v>0</v>
      </c>
      <c r="DD131" s="192">
        <f t="shared" si="316"/>
        <v>0</v>
      </c>
      <c r="DE131" s="192">
        <f t="shared" si="317"/>
        <v>0</v>
      </c>
      <c r="DF131" s="192">
        <f t="shared" si="318"/>
        <v>0</v>
      </c>
      <c r="DG131" s="192">
        <f t="shared" si="319"/>
        <v>0</v>
      </c>
      <c r="DH131" s="192">
        <f t="shared" si="320"/>
        <v>0</v>
      </c>
      <c r="DI131" s="192">
        <f t="shared" si="321"/>
        <v>0</v>
      </c>
      <c r="DJ131" s="192">
        <f t="shared" si="322"/>
        <v>0</v>
      </c>
      <c r="DK131" s="192">
        <f t="shared" si="323"/>
        <v>0</v>
      </c>
      <c r="DL131" s="192">
        <f t="shared" si="324"/>
        <v>0</v>
      </c>
      <c r="DM131" s="192">
        <f t="shared" si="325"/>
        <v>0</v>
      </c>
      <c r="DN131" s="192">
        <f t="shared" si="326"/>
        <v>0</v>
      </c>
      <c r="DO131" s="192">
        <f t="shared" si="327"/>
        <v>0</v>
      </c>
      <c r="DP131" s="192">
        <f t="shared" si="328"/>
        <v>0</v>
      </c>
      <c r="DQ131" s="192">
        <f t="shared" si="329"/>
        <v>0</v>
      </c>
      <c r="DR131" s="192">
        <f t="shared" si="330"/>
        <v>0</v>
      </c>
      <c r="DS131" s="192">
        <f t="shared" si="331"/>
        <v>0</v>
      </c>
      <c r="DT131" s="192">
        <f t="shared" si="332"/>
        <v>0</v>
      </c>
      <c r="DU131" s="192">
        <f t="shared" si="333"/>
        <v>0</v>
      </c>
      <c r="DV131" s="193">
        <f t="shared" si="457"/>
        <v>0</v>
      </c>
      <c r="DW131" s="193">
        <f t="shared" si="458"/>
        <v>0</v>
      </c>
      <c r="DX131" s="193">
        <f t="shared" si="459"/>
        <v>0</v>
      </c>
      <c r="DY131" s="193">
        <f t="shared" si="460"/>
        <v>0</v>
      </c>
      <c r="DZ131" s="193">
        <f t="shared" si="461"/>
        <v>0</v>
      </c>
      <c r="EA131" s="192">
        <f t="shared" si="339"/>
        <v>0</v>
      </c>
      <c r="EB131" s="192">
        <f t="shared" si="340"/>
        <v>0</v>
      </c>
      <c r="EC131" s="192">
        <f t="shared" si="341"/>
        <v>0</v>
      </c>
      <c r="ED131" s="192">
        <f t="shared" si="342"/>
        <v>0</v>
      </c>
      <c r="EE131" s="192">
        <f t="shared" si="343"/>
        <v>0</v>
      </c>
      <c r="EF131" s="192">
        <f t="shared" si="344"/>
        <v>0</v>
      </c>
      <c r="EG131" s="192">
        <f t="shared" si="345"/>
        <v>0</v>
      </c>
      <c r="EH131" s="192">
        <f t="shared" si="346"/>
        <v>0</v>
      </c>
      <c r="EI131" s="192">
        <f t="shared" si="347"/>
        <v>0</v>
      </c>
      <c r="EJ131" s="192">
        <f t="shared" si="348"/>
        <v>0</v>
      </c>
      <c r="EK131" s="192">
        <f t="shared" si="349"/>
        <v>0</v>
      </c>
      <c r="EL131" s="192">
        <f t="shared" si="350"/>
        <v>0</v>
      </c>
      <c r="EM131" s="192">
        <f t="shared" si="351"/>
        <v>0</v>
      </c>
      <c r="EN131" s="192">
        <f t="shared" si="352"/>
        <v>0</v>
      </c>
      <c r="EO131" s="192">
        <f t="shared" si="353"/>
        <v>0</v>
      </c>
      <c r="EP131" s="192">
        <f t="shared" si="354"/>
        <v>0</v>
      </c>
      <c r="EQ131" s="192">
        <f t="shared" si="355"/>
        <v>0</v>
      </c>
      <c r="ER131" s="192">
        <f t="shared" si="356"/>
        <v>0</v>
      </c>
      <c r="ES131" s="192">
        <f t="shared" si="357"/>
        <v>0</v>
      </c>
      <c r="ET131" s="192">
        <f t="shared" si="358"/>
        <v>0</v>
      </c>
      <c r="EU131" s="192">
        <f t="shared" si="359"/>
        <v>0</v>
      </c>
      <c r="EV131" s="192">
        <f t="shared" si="360"/>
        <v>0</v>
      </c>
      <c r="EW131" s="192">
        <f t="shared" si="361"/>
        <v>0</v>
      </c>
      <c r="EX131" s="192">
        <f t="shared" si="362"/>
        <v>0</v>
      </c>
      <c r="EY131" s="192">
        <f t="shared" si="363"/>
        <v>0</v>
      </c>
      <c r="EZ131" s="192">
        <f t="shared" si="364"/>
        <v>0</v>
      </c>
      <c r="FA131" s="192">
        <f t="shared" si="365"/>
        <v>0</v>
      </c>
      <c r="FB131" s="192">
        <f t="shared" si="366"/>
        <v>0</v>
      </c>
      <c r="FC131" s="192">
        <f t="shared" si="367"/>
        <v>0</v>
      </c>
      <c r="FD131" s="192">
        <f t="shared" si="368"/>
        <v>0</v>
      </c>
      <c r="FE131" s="192">
        <f t="shared" si="369"/>
        <v>0</v>
      </c>
      <c r="FF131" s="192">
        <f t="shared" si="370"/>
        <v>0</v>
      </c>
      <c r="FG131" s="192">
        <f t="shared" si="371"/>
        <v>0</v>
      </c>
      <c r="FH131" s="192">
        <f t="shared" si="372"/>
        <v>0</v>
      </c>
      <c r="FI131" s="192">
        <f t="shared" si="373"/>
        <v>0</v>
      </c>
      <c r="FJ131" s="192">
        <f t="shared" si="374"/>
        <v>0</v>
      </c>
      <c r="FK131" s="192">
        <f t="shared" si="375"/>
        <v>0</v>
      </c>
      <c r="FL131" s="192">
        <f t="shared" si="376"/>
        <v>0</v>
      </c>
      <c r="FM131" s="192">
        <f t="shared" si="377"/>
        <v>0</v>
      </c>
      <c r="FN131" s="192">
        <f t="shared" si="378"/>
        <v>0</v>
      </c>
      <c r="FO131" s="192">
        <f t="shared" si="379"/>
        <v>0</v>
      </c>
      <c r="FP131" s="192">
        <f t="shared" si="380"/>
        <v>0</v>
      </c>
      <c r="FQ131" s="192">
        <f t="shared" si="381"/>
        <v>0</v>
      </c>
      <c r="FR131" s="192">
        <f t="shared" si="382"/>
        <v>0</v>
      </c>
      <c r="FS131" s="192">
        <f t="shared" si="383"/>
        <v>0</v>
      </c>
      <c r="FT131" s="192">
        <f t="shared" si="384"/>
        <v>0</v>
      </c>
      <c r="FU131" s="192">
        <f t="shared" si="385"/>
        <v>0</v>
      </c>
      <c r="FV131" s="192">
        <f t="shared" si="386"/>
        <v>0</v>
      </c>
      <c r="FW131" s="192">
        <f t="shared" si="387"/>
        <v>0</v>
      </c>
      <c r="FX131" s="192">
        <f t="shared" si="388"/>
        <v>0</v>
      </c>
      <c r="FY131" s="192">
        <f t="shared" si="389"/>
        <v>0</v>
      </c>
      <c r="FZ131" s="192">
        <f t="shared" si="390"/>
        <v>0</v>
      </c>
      <c r="GA131" s="192">
        <f t="shared" si="391"/>
        <v>0</v>
      </c>
      <c r="GB131" s="192">
        <f t="shared" si="392"/>
        <v>0</v>
      </c>
      <c r="GC131" s="192">
        <f t="shared" si="393"/>
        <v>0</v>
      </c>
      <c r="GD131" s="192">
        <f t="shared" si="394"/>
        <v>0</v>
      </c>
      <c r="GE131" s="192">
        <f t="shared" si="395"/>
        <v>0</v>
      </c>
      <c r="GF131" s="192">
        <f t="shared" si="396"/>
        <v>0</v>
      </c>
      <c r="GG131" s="192">
        <f t="shared" si="397"/>
        <v>0</v>
      </c>
      <c r="GH131" s="192">
        <f t="shared" si="398"/>
        <v>0</v>
      </c>
      <c r="GI131" s="192">
        <f t="shared" si="399"/>
        <v>0</v>
      </c>
      <c r="GJ131" s="192">
        <f t="shared" si="400"/>
        <v>0</v>
      </c>
      <c r="GK131" s="192">
        <f t="shared" si="401"/>
        <v>0</v>
      </c>
      <c r="GL131" s="192">
        <f t="shared" si="402"/>
        <v>0</v>
      </c>
      <c r="GM131" s="192">
        <f t="shared" si="403"/>
        <v>0</v>
      </c>
      <c r="GN131" s="192">
        <f t="shared" si="404"/>
        <v>0</v>
      </c>
      <c r="GO131" s="192">
        <f t="shared" si="405"/>
        <v>0</v>
      </c>
      <c r="GP131" s="192">
        <f t="shared" si="406"/>
        <v>0</v>
      </c>
      <c r="GQ131" s="192">
        <f t="shared" si="407"/>
        <v>0</v>
      </c>
      <c r="GR131" s="192">
        <f t="shared" si="408"/>
        <v>0</v>
      </c>
      <c r="GS131" s="192">
        <f t="shared" si="409"/>
        <v>0</v>
      </c>
      <c r="GT131" s="192">
        <f t="shared" si="410"/>
        <v>0</v>
      </c>
      <c r="GU131" s="192">
        <f t="shared" si="411"/>
        <v>0</v>
      </c>
      <c r="GV131" s="192">
        <f t="shared" si="412"/>
        <v>0</v>
      </c>
      <c r="GW131" s="192">
        <f t="shared" si="413"/>
        <v>0</v>
      </c>
      <c r="GX131" s="192">
        <f t="shared" si="414"/>
        <v>0</v>
      </c>
      <c r="GY131" s="192">
        <f t="shared" si="415"/>
        <v>0</v>
      </c>
      <c r="GZ131" s="192">
        <f t="shared" si="416"/>
        <v>0</v>
      </c>
      <c r="HA131" s="192">
        <f t="shared" si="417"/>
        <v>0</v>
      </c>
      <c r="HB131" s="192">
        <f t="shared" si="418"/>
        <v>0</v>
      </c>
      <c r="HC131" s="192">
        <f t="shared" si="419"/>
        <v>0</v>
      </c>
      <c r="HD131" s="192">
        <f t="shared" si="420"/>
        <v>0</v>
      </c>
      <c r="HE131" s="192">
        <f t="shared" si="421"/>
        <v>0</v>
      </c>
      <c r="HF131" s="192">
        <f t="shared" si="422"/>
        <v>0</v>
      </c>
      <c r="HG131" s="192">
        <f t="shared" si="423"/>
        <v>0</v>
      </c>
      <c r="HH131" s="192">
        <f t="shared" si="424"/>
        <v>0</v>
      </c>
      <c r="HI131" s="192">
        <f t="shared" si="425"/>
        <v>0</v>
      </c>
      <c r="HJ131" s="192">
        <f t="shared" si="426"/>
        <v>0</v>
      </c>
      <c r="HK131" s="192">
        <f t="shared" si="427"/>
        <v>0</v>
      </c>
      <c r="HL131" s="192">
        <f t="shared" si="428"/>
        <v>0</v>
      </c>
      <c r="HM131" s="192">
        <f t="shared" si="429"/>
        <v>0</v>
      </c>
      <c r="HN131" s="194">
        <f t="shared" si="462"/>
        <v>0</v>
      </c>
      <c r="HO131" s="194">
        <f t="shared" si="463"/>
        <v>0</v>
      </c>
      <c r="HP131" s="194">
        <f t="shared" si="464"/>
        <v>0</v>
      </c>
      <c r="HQ131" s="194">
        <f t="shared" si="465"/>
        <v>0</v>
      </c>
      <c r="HR131" s="194">
        <f t="shared" si="466"/>
        <v>0</v>
      </c>
      <c r="HS131" s="195" t="str">
        <f t="shared" si="229"/>
        <v/>
      </c>
      <c r="HT131" s="196">
        <f t="shared" si="467"/>
        <v>0</v>
      </c>
      <c r="HU131" s="196">
        <f t="shared" si="468"/>
        <v>0</v>
      </c>
      <c r="HV131" s="197" t="str">
        <f t="shared" si="232"/>
        <v/>
      </c>
      <c r="HW131" s="197" t="str">
        <f t="shared" si="435"/>
        <v/>
      </c>
      <c r="HX131" s="197" t="str">
        <f t="shared" si="436"/>
        <v/>
      </c>
      <c r="HY131" s="195" t="str">
        <f t="shared" si="233"/>
        <v/>
      </c>
      <c r="HZ131" s="30">
        <f t="shared" si="227"/>
        <v>0</v>
      </c>
      <c r="IA131" s="198">
        <f t="shared" si="234"/>
        <v>0</v>
      </c>
      <c r="IB131" s="195"/>
      <c r="IC131" s="195">
        <f t="shared" si="437"/>
        <v>0</v>
      </c>
      <c r="ID131" s="195">
        <f t="shared" si="235"/>
        <v>0</v>
      </c>
      <c r="IE131" s="195">
        <f t="shared" si="438"/>
        <v>0</v>
      </c>
      <c r="IF131" s="195">
        <f t="shared" si="236"/>
        <v>0</v>
      </c>
      <c r="IG131" s="307">
        <f t="shared" si="237"/>
        <v>0</v>
      </c>
      <c r="IH131" s="307">
        <f t="shared" si="238"/>
        <v>0</v>
      </c>
      <c r="II131" s="44">
        <f t="shared" si="239"/>
        <v>0</v>
      </c>
      <c r="IJ131" s="44">
        <f t="shared" si="439"/>
        <v>0</v>
      </c>
      <c r="IK131" s="44">
        <f t="shared" si="440"/>
        <v>0</v>
      </c>
      <c r="IL131" s="44">
        <f t="shared" si="441"/>
        <v>0</v>
      </c>
      <c r="IM131" s="44">
        <f t="shared" si="442"/>
        <v>0</v>
      </c>
      <c r="IN131" s="44">
        <f t="shared" si="443"/>
        <v>0</v>
      </c>
      <c r="IO131" s="44">
        <f t="shared" si="444"/>
        <v>0</v>
      </c>
    </row>
    <row r="132" spans="1:249" ht="18" customHeight="1">
      <c r="A132" s="188">
        <v>126</v>
      </c>
      <c r="B132" s="326"/>
      <c r="C132" s="289"/>
      <c r="D132" s="199"/>
      <c r="E132" s="189"/>
      <c r="F132" s="189"/>
      <c r="G132" s="190"/>
      <c r="H132" s="190"/>
      <c r="I132" s="272"/>
      <c r="J132" s="207"/>
      <c r="K132" s="214" t="str">
        <f t="shared" si="240"/>
        <v/>
      </c>
      <c r="L132" s="200" t="str">
        <f t="shared" si="241"/>
        <v/>
      </c>
      <c r="M132" s="200" t="str">
        <f t="shared" si="242"/>
        <v/>
      </c>
      <c r="N132" s="209" t="str">
        <f t="shared" si="228"/>
        <v/>
      </c>
      <c r="O132" s="208" t="str">
        <f>IFERROR(IF(D132="","",IF(K132="","",IF(I132="","",IF(F132="F",VLOOKUP(K132,F!A:G,2,0),IF(F132="M",VLOOKUP(K132,M!A:G,2,0),""))))),0)</f>
        <v/>
      </c>
      <c r="P132" s="191" t="str">
        <f>IFERROR(IF(D132="","",IF(K132="","",IF(I132="","",IF(F132="F",VLOOKUP(K132,F!A:G,3,0),IF(F132="M",VLOOKUP(K132,M!A:G,3,0),""))))),0)</f>
        <v/>
      </c>
      <c r="Q132" s="191" t="str">
        <f>IFERROR(IF(D132="","",IF(K132="","",IF(I132="","",IF(F132="F",VLOOKUP(K132,F!A:G,4,0),IF(F132="M",VLOOKUP(K132,M!A:G,4,0),""))))),0)</f>
        <v/>
      </c>
      <c r="R132" s="191" t="str">
        <f>IFERROR(IF(D132="","",IF(K132="","",IF(I132="","",IF(F132="F",VLOOKUP(K132,F!A:G,5,0),IF(F132="M",VLOOKUP(K132,M!A:G,5,0),""))))),0)</f>
        <v/>
      </c>
      <c r="S132" s="191" t="str">
        <f>IFERROR(IF(D132="","",IF(K132="","",IF(I132="","",IF(F132="F",VLOOKUP(K132,F!A:G,6,0),IF(F132="M",VLOOKUP(K132,M!A:G,6,0),""))))),0)</f>
        <v/>
      </c>
      <c r="T132" s="191" t="str">
        <f>IFERROR(IF(D132="","",IF(K132="","",IF(I132="","",IF(F132="F",VLOOKUP(K132,F!A:G,7,0),IF(F132="M",VLOOKUP(K132,M!A:G,7,0),""))))),0)</f>
        <v/>
      </c>
      <c r="U132" s="191" t="str">
        <f>IFERROR(IF(D132="","",IF(K132="","",IF(J132="","",IF(F132="F",VLOOKUP(K132,F!A:M,8,0),IF(F132="M",VLOOKUP(K132,M!A:M,8,0),""))))),0)</f>
        <v/>
      </c>
      <c r="V132" s="191" t="str">
        <f>IFERROR(IF(D132="","",IF(K132="","",IF(J132="","",IF(F132="F",VLOOKUP(K132,F!A:M,9,0),IF(F132="M",VLOOKUP(K132,M!A:M,9,0),""))))),0)</f>
        <v/>
      </c>
      <c r="W132" s="191" t="str">
        <f>IFERROR(IF(D132="","",IF(K132="","",IF(J132="","",IF(F132="F",VLOOKUP(K132,F!A:M,10,0),IF(F132="M",VLOOKUP(K132,M!A:M,10,0),""))))),0)</f>
        <v/>
      </c>
      <c r="X132" s="191" t="str">
        <f>IFERROR(IF(D132="","",IF(K132="","",IF(J132="","",IF(F132="F",VLOOKUP(K132,F!A:M,11,0),IF(F132="M",VLOOKUP(K132,M!A:M,11,0),""))))),0)</f>
        <v/>
      </c>
      <c r="Y132" s="191" t="str">
        <f>IFERROR(IF(D132="","",IF(K132="","",IF(J132="","",IF(F132="F",VLOOKUP(K132,F!A:M,12,0),IF(F132="M",VLOOKUP(K132,M!A:M,12,0),""))))),0)</f>
        <v/>
      </c>
      <c r="Z132" s="191" t="str">
        <f>IFERROR(IF(D132="","",IF(K132="","",IF(J132="","",IF(F132="F",VLOOKUP(K132,F!A:M,13,0),IF(F132="M",VLOOKUP(K132,M!A:M,13,0),""))))),0)</f>
        <v/>
      </c>
      <c r="AA132" s="191" t="str">
        <f>IFERROR(IF(D132="","",IF(F132="","",IF(J132="","",IF(K132="","",IF(AND(K132&gt;23,K132&lt;=60),IF(F132="F",VLOOKUP(MROUND(HZ132,0.5),'F-Weight for Length'!K:S,2,0),VLOOKUP(MROUND(HZ132,0.5),'M-Weight for Length'!K:S,2,0)),IF(K132&gt;60,IF(F132="F",VLOOKUP(K132,'F-Weight for Length'!U:AC,2,0),VLOOKUP(K132,'M-Weight for Length'!U:AC,2,0)),IF(F132="F",VLOOKUP(MROUND(HZ132,0.5),'F-Weight for Length'!A:I,2,0),VLOOKUP(MROUND(HZ132,0.5),'M-Weight for Length'!A:I,2,0)))))))),0)</f>
        <v/>
      </c>
      <c r="AB132" s="191" t="str">
        <f>IFERROR(IF(D132="","",IF(F132="","",IF(J132="","",IF(K132="","",IF(AND(K132&gt;23,K132&lt;=60),IF(F132="F",VLOOKUP(MROUND(HZ132,0.5),'F-Weight for Length'!K:S,3,0),VLOOKUP(MROUND(HZ132,0.5),'M-Weight for Length'!K:S,3,0)),IF(K132&gt;60,IF(F132="F",VLOOKUP(K132,'F-Weight for Length'!U:AC,3,0),VLOOKUP(K132,'M-Weight for Length'!U:AC,3,0)),IF(F132="F",VLOOKUP(MROUND(HZ132,0.5),'F-Weight for Length'!A:I,3,0),VLOOKUP(MROUND(HZ132,0.5),'M-Weight for Length'!A:I,3,0)))))))),0)</f>
        <v/>
      </c>
      <c r="AC132" s="191" t="str">
        <f>IFERROR(IF(D132="","",IF(F132="","",IF(J132="","",IF(K132="","",IF(AND(K132&gt;23,K132&lt;=60),IF(F132="F",VLOOKUP(MROUND(HZ132,0.5),'F-Weight for Length'!K:S,4,0),VLOOKUP(MROUND(HZ132,0.5),'M-Weight for Length'!K:S,4,0)),IF(K132&gt;60,IF(F132="F",VLOOKUP(K132,'F-Weight for Length'!U:AC,4,0),VLOOKUP(K132,'M-Weight for Length'!U:AC,4,0)),IF(F132="F",VLOOKUP(MROUND(HZ132,0.5),'F-Weight for Length'!A:I,4,0),VLOOKUP(MROUND(HZ132,0.5),'M-Weight for Length'!A:I,4,0)))))))),0)</f>
        <v/>
      </c>
      <c r="AD132" s="191" t="str">
        <f>IFERROR(IF(D132="","",IF(F132="","",IF(J132="","",IF(K132="","",IF(AND(K132&gt;23,K132&lt;=60),IF(F132="F",VLOOKUP(MROUND(HZ132,0.5),'F-Weight for Length'!K:S,5,0),VLOOKUP(MROUND(HZ132,0.5),'M-Weight for Length'!K:S,5,0)),IF(K132&gt;60,IF(F132="F",VLOOKUP(K132,'F-Weight for Length'!U:AC,5,0),VLOOKUP(K132,'M-Weight for Length'!U:AC,5,0)),IF(F132="F",VLOOKUP(MROUND(HZ132,0.5),'F-Weight for Length'!A:I,5,0),VLOOKUP(MROUND(HZ132,0.5),'M-Weight for Length'!A:I,5,0)))))))),0)</f>
        <v/>
      </c>
      <c r="AE132" s="191" t="str">
        <f>IFERROR(IF(D132="","",IF(F132="","",IF(J132="","",IF(K132="","",IF(AND(K132&gt;23,K132&lt;=60),IF(F132="F",VLOOKUP(MROUND(HZ132,0.5),'F-Weight for Length'!K:S,6,0),VLOOKUP(MROUND(HZ132,0.5),'M-Weight for Length'!K:S,6,0)),IF(K132&gt;60,IF(F132="F",VLOOKUP(K132,'F-Weight for Length'!U:AC,6,0),VLOOKUP(K132,'M-Weight for Length'!U:AC,6,0)),IF(F132="F",VLOOKUP(MROUND(HZ132,0.5),'F-Weight for Length'!A:I,6,0),VLOOKUP(MROUND(HZ132,0.5),'M-Weight for Length'!A:I,6,0)))))))),0)</f>
        <v/>
      </c>
      <c r="AF132" s="191" t="str">
        <f>IFERROR(IF(D132="","",IF(F132="","",IF(J132="","",IF(K132="","",IF(AND(K132&gt;23,K132&lt;=60),IF(F132="F",VLOOKUP(MROUND(HZ132,0.5),'F-Weight for Length'!K:S,7,0),VLOOKUP(MROUND(HZ132,0.5),'M-Weight for Length'!K:S,7,0)),IF(K132&gt;60,IF(F132="F",VLOOKUP(K132,'F-Weight for Length'!U:AC,7,0),VLOOKUP(K132,'M-Weight for Length'!U:AC,7,0)),IF(F132="F",VLOOKUP(MROUND(HZ132,0.5),'F-Weight for Length'!A:I,7,0),VLOOKUP(MROUND(HZ132,0.5),'M-Weight for Length'!A:I,7,0)))))))),0)</f>
        <v/>
      </c>
      <c r="AG132" s="191" t="str">
        <f>IFERROR(IF(D132="","",IF(F132="","",IF(J132="","",IF(K132="","",IF(AND(K132&gt;23,K132&lt;=60),IF(F132="F",VLOOKUP(MROUND(HZ132,0.5),'F-Weight for Length'!K:S,8,0),VLOOKUP(MROUND(HZ132,0.5),'M-Weight for Length'!K:S,8,0)),IF(K132&gt;60,IF(F132="F",VLOOKUP(K132,'F-Weight for Length'!U:AC,8,0),VLOOKUP(K132,'M-Weight for Length'!U:AC,8,0)),IF(F132="F",VLOOKUP(MROUND(HZ132,0.5),'F-Weight for Length'!A:I,8,0),VLOOKUP(MROUND(HZ132,0.5),'M-Weight for Length'!A:I,8,0)))))))),0)</f>
        <v/>
      </c>
      <c r="AH132" s="191" t="str">
        <f>IFERROR(IF(D132="","",IF(F132="","",IF(J132="","",IF(K132="","",IF(AND(K132&gt;23,K132&lt;=60),IF(F132="F",VLOOKUP(MROUND(HZ132,0.5),'F-Weight for Length'!K:S,9,0),VLOOKUP(MROUND(HZ132,0.5),'M-Weight for Length'!K:S,9,0)),IF(K132&gt;60,IF(F132="F",VLOOKUP(K132,'F-Weight for Length'!U:AC,9,0),VLOOKUP(K132,'M-Weight for Length'!U:AC,9,0)),IF(F132="F",VLOOKUP(MROUND(HZ132,0.5),'F-Weight for Length'!A:I,9,0),VLOOKUP(MROUND(HZ132,0.5),'M-Weight for Length'!A:I,9,0)))))))),0)</f>
        <v/>
      </c>
      <c r="AI132" s="192">
        <f t="shared" si="243"/>
        <v>0</v>
      </c>
      <c r="AJ132" s="192">
        <f t="shared" si="244"/>
        <v>0</v>
      </c>
      <c r="AK132" s="192">
        <f t="shared" si="245"/>
        <v>0</v>
      </c>
      <c r="AL132" s="192">
        <f t="shared" si="246"/>
        <v>0</v>
      </c>
      <c r="AM132" s="192">
        <f t="shared" si="247"/>
        <v>0</v>
      </c>
      <c r="AN132" s="192">
        <f t="shared" si="248"/>
        <v>0</v>
      </c>
      <c r="AO132" s="192">
        <f t="shared" si="249"/>
        <v>0</v>
      </c>
      <c r="AP132" s="192">
        <f t="shared" si="250"/>
        <v>0</v>
      </c>
      <c r="AQ132" s="192">
        <f t="shared" si="251"/>
        <v>0</v>
      </c>
      <c r="AR132" s="192">
        <f t="shared" si="252"/>
        <v>0</v>
      </c>
      <c r="AS132" s="192">
        <f t="shared" si="253"/>
        <v>0</v>
      </c>
      <c r="AT132" s="192">
        <f t="shared" si="254"/>
        <v>0</v>
      </c>
      <c r="AU132" s="192">
        <f t="shared" si="255"/>
        <v>0</v>
      </c>
      <c r="AV132" s="192">
        <f t="shared" si="256"/>
        <v>0</v>
      </c>
      <c r="AW132" s="192">
        <f t="shared" si="257"/>
        <v>0</v>
      </c>
      <c r="AX132" s="192">
        <f t="shared" si="258"/>
        <v>0</v>
      </c>
      <c r="AY132" s="192">
        <f t="shared" si="259"/>
        <v>0</v>
      </c>
      <c r="AZ132" s="192">
        <f t="shared" si="260"/>
        <v>0</v>
      </c>
      <c r="BA132" s="192">
        <f t="shared" si="261"/>
        <v>0</v>
      </c>
      <c r="BB132" s="192">
        <f t="shared" si="262"/>
        <v>0</v>
      </c>
      <c r="BC132" s="192">
        <f t="shared" si="263"/>
        <v>0</v>
      </c>
      <c r="BD132" s="192">
        <f t="shared" si="264"/>
        <v>0</v>
      </c>
      <c r="BE132" s="192">
        <f t="shared" si="265"/>
        <v>0</v>
      </c>
      <c r="BF132" s="192">
        <f t="shared" si="266"/>
        <v>0</v>
      </c>
      <c r="BG132" s="192">
        <f t="shared" si="267"/>
        <v>0</v>
      </c>
      <c r="BH132" s="192">
        <f t="shared" si="268"/>
        <v>0</v>
      </c>
      <c r="BI132" s="192">
        <f t="shared" si="269"/>
        <v>0</v>
      </c>
      <c r="BJ132" s="192">
        <f t="shared" si="270"/>
        <v>0</v>
      </c>
      <c r="BK132" s="192">
        <f t="shared" si="271"/>
        <v>0</v>
      </c>
      <c r="BL132" s="192">
        <f t="shared" si="272"/>
        <v>0</v>
      </c>
      <c r="BM132" s="192">
        <f t="shared" si="273"/>
        <v>0</v>
      </c>
      <c r="BN132" s="192">
        <f t="shared" si="274"/>
        <v>0</v>
      </c>
      <c r="BO132" s="192">
        <f t="shared" si="275"/>
        <v>0</v>
      </c>
      <c r="BP132" s="192">
        <f t="shared" si="276"/>
        <v>0</v>
      </c>
      <c r="BQ132" s="192">
        <f t="shared" si="277"/>
        <v>0</v>
      </c>
      <c r="BR132" s="192">
        <f t="shared" si="278"/>
        <v>0</v>
      </c>
      <c r="BS132" s="192">
        <f t="shared" si="279"/>
        <v>0</v>
      </c>
      <c r="BT132" s="192">
        <f t="shared" si="280"/>
        <v>0</v>
      </c>
      <c r="BU132" s="192">
        <f t="shared" si="281"/>
        <v>0</v>
      </c>
      <c r="BV132" s="192">
        <f t="shared" si="282"/>
        <v>0</v>
      </c>
      <c r="BW132" s="192">
        <f t="shared" si="283"/>
        <v>0</v>
      </c>
      <c r="BX132" s="192">
        <f t="shared" si="284"/>
        <v>0</v>
      </c>
      <c r="BY132" s="192">
        <f t="shared" si="285"/>
        <v>0</v>
      </c>
      <c r="BZ132" s="192">
        <f t="shared" si="286"/>
        <v>0</v>
      </c>
      <c r="CA132" s="192">
        <f t="shared" si="287"/>
        <v>0</v>
      </c>
      <c r="CB132" s="192">
        <f t="shared" si="288"/>
        <v>0</v>
      </c>
      <c r="CC132" s="192">
        <f t="shared" si="289"/>
        <v>0</v>
      </c>
      <c r="CD132" s="192">
        <f t="shared" si="290"/>
        <v>0</v>
      </c>
      <c r="CE132" s="192">
        <f t="shared" si="291"/>
        <v>0</v>
      </c>
      <c r="CF132" s="192">
        <f t="shared" si="292"/>
        <v>0</v>
      </c>
      <c r="CG132" s="192">
        <f t="shared" si="293"/>
        <v>0</v>
      </c>
      <c r="CH132" s="192">
        <f t="shared" si="294"/>
        <v>0</v>
      </c>
      <c r="CI132" s="192">
        <f t="shared" si="295"/>
        <v>0</v>
      </c>
      <c r="CJ132" s="192">
        <f t="shared" si="296"/>
        <v>0</v>
      </c>
      <c r="CK132" s="192">
        <f t="shared" si="297"/>
        <v>0</v>
      </c>
      <c r="CL132" s="192">
        <f t="shared" si="298"/>
        <v>0</v>
      </c>
      <c r="CM132" s="192">
        <f t="shared" si="299"/>
        <v>0</v>
      </c>
      <c r="CN132" s="192">
        <f t="shared" si="300"/>
        <v>0</v>
      </c>
      <c r="CO132" s="192">
        <f t="shared" si="301"/>
        <v>0</v>
      </c>
      <c r="CP132" s="192">
        <f t="shared" si="302"/>
        <v>0</v>
      </c>
      <c r="CQ132" s="192">
        <f t="shared" si="303"/>
        <v>0</v>
      </c>
      <c r="CR132" s="192">
        <f t="shared" si="304"/>
        <v>0</v>
      </c>
      <c r="CS132" s="192">
        <f t="shared" si="305"/>
        <v>0</v>
      </c>
      <c r="CT132" s="192">
        <f t="shared" si="306"/>
        <v>0</v>
      </c>
      <c r="CU132" s="192">
        <f t="shared" si="307"/>
        <v>0</v>
      </c>
      <c r="CV132" s="192">
        <f t="shared" si="308"/>
        <v>0</v>
      </c>
      <c r="CW132" s="192">
        <f t="shared" si="309"/>
        <v>0</v>
      </c>
      <c r="CX132" s="192">
        <f t="shared" si="310"/>
        <v>0</v>
      </c>
      <c r="CY132" s="192">
        <f t="shared" si="311"/>
        <v>0</v>
      </c>
      <c r="CZ132" s="192">
        <f t="shared" si="312"/>
        <v>0</v>
      </c>
      <c r="DA132" s="192">
        <f t="shared" si="313"/>
        <v>0</v>
      </c>
      <c r="DB132" s="192">
        <f t="shared" si="314"/>
        <v>0</v>
      </c>
      <c r="DC132" s="192">
        <f t="shared" si="315"/>
        <v>0</v>
      </c>
      <c r="DD132" s="192">
        <f t="shared" si="316"/>
        <v>0</v>
      </c>
      <c r="DE132" s="192">
        <f t="shared" si="317"/>
        <v>0</v>
      </c>
      <c r="DF132" s="192">
        <f t="shared" si="318"/>
        <v>0</v>
      </c>
      <c r="DG132" s="192">
        <f t="shared" si="319"/>
        <v>0</v>
      </c>
      <c r="DH132" s="192">
        <f t="shared" si="320"/>
        <v>0</v>
      </c>
      <c r="DI132" s="192">
        <f t="shared" si="321"/>
        <v>0</v>
      </c>
      <c r="DJ132" s="192">
        <f t="shared" si="322"/>
        <v>0</v>
      </c>
      <c r="DK132" s="192">
        <f t="shared" si="323"/>
        <v>0</v>
      </c>
      <c r="DL132" s="192">
        <f t="shared" si="324"/>
        <v>0</v>
      </c>
      <c r="DM132" s="192">
        <f t="shared" si="325"/>
        <v>0</v>
      </c>
      <c r="DN132" s="192">
        <f t="shared" si="326"/>
        <v>0</v>
      </c>
      <c r="DO132" s="192">
        <f t="shared" si="327"/>
        <v>0</v>
      </c>
      <c r="DP132" s="192">
        <f t="shared" si="328"/>
        <v>0</v>
      </c>
      <c r="DQ132" s="192">
        <f t="shared" si="329"/>
        <v>0</v>
      </c>
      <c r="DR132" s="192">
        <f t="shared" si="330"/>
        <v>0</v>
      </c>
      <c r="DS132" s="192">
        <f t="shared" si="331"/>
        <v>0</v>
      </c>
      <c r="DT132" s="192">
        <f t="shared" si="332"/>
        <v>0</v>
      </c>
      <c r="DU132" s="192">
        <f t="shared" si="333"/>
        <v>0</v>
      </c>
      <c r="DV132" s="193">
        <f t="shared" si="457"/>
        <v>0</v>
      </c>
      <c r="DW132" s="193">
        <f t="shared" si="458"/>
        <v>0</v>
      </c>
      <c r="DX132" s="193">
        <f t="shared" si="459"/>
        <v>0</v>
      </c>
      <c r="DY132" s="193">
        <f t="shared" si="460"/>
        <v>0</v>
      </c>
      <c r="DZ132" s="193">
        <f t="shared" si="461"/>
        <v>0</v>
      </c>
      <c r="EA132" s="192">
        <f t="shared" si="339"/>
        <v>0</v>
      </c>
      <c r="EB132" s="192">
        <f t="shared" si="340"/>
        <v>0</v>
      </c>
      <c r="EC132" s="192">
        <f t="shared" si="341"/>
        <v>0</v>
      </c>
      <c r="ED132" s="192">
        <f t="shared" si="342"/>
        <v>0</v>
      </c>
      <c r="EE132" s="192">
        <f t="shared" si="343"/>
        <v>0</v>
      </c>
      <c r="EF132" s="192">
        <f t="shared" si="344"/>
        <v>0</v>
      </c>
      <c r="EG132" s="192">
        <f t="shared" si="345"/>
        <v>0</v>
      </c>
      <c r="EH132" s="192">
        <f t="shared" si="346"/>
        <v>0</v>
      </c>
      <c r="EI132" s="192">
        <f t="shared" si="347"/>
        <v>0</v>
      </c>
      <c r="EJ132" s="192">
        <f t="shared" si="348"/>
        <v>0</v>
      </c>
      <c r="EK132" s="192">
        <f t="shared" si="349"/>
        <v>0</v>
      </c>
      <c r="EL132" s="192">
        <f t="shared" si="350"/>
        <v>0</v>
      </c>
      <c r="EM132" s="192">
        <f t="shared" si="351"/>
        <v>0</v>
      </c>
      <c r="EN132" s="192">
        <f t="shared" si="352"/>
        <v>0</v>
      </c>
      <c r="EO132" s="192">
        <f t="shared" si="353"/>
        <v>0</v>
      </c>
      <c r="EP132" s="192">
        <f t="shared" si="354"/>
        <v>0</v>
      </c>
      <c r="EQ132" s="192">
        <f t="shared" si="355"/>
        <v>0</v>
      </c>
      <c r="ER132" s="192">
        <f t="shared" si="356"/>
        <v>0</v>
      </c>
      <c r="ES132" s="192">
        <f t="shared" si="357"/>
        <v>0</v>
      </c>
      <c r="ET132" s="192">
        <f t="shared" si="358"/>
        <v>0</v>
      </c>
      <c r="EU132" s="192">
        <f t="shared" si="359"/>
        <v>0</v>
      </c>
      <c r="EV132" s="192">
        <f t="shared" si="360"/>
        <v>0</v>
      </c>
      <c r="EW132" s="192">
        <f t="shared" si="361"/>
        <v>0</v>
      </c>
      <c r="EX132" s="192">
        <f t="shared" si="362"/>
        <v>0</v>
      </c>
      <c r="EY132" s="192">
        <f t="shared" si="363"/>
        <v>0</v>
      </c>
      <c r="EZ132" s="192">
        <f t="shared" si="364"/>
        <v>0</v>
      </c>
      <c r="FA132" s="192">
        <f t="shared" si="365"/>
        <v>0</v>
      </c>
      <c r="FB132" s="192">
        <f t="shared" si="366"/>
        <v>0</v>
      </c>
      <c r="FC132" s="192">
        <f t="shared" si="367"/>
        <v>0</v>
      </c>
      <c r="FD132" s="192">
        <f t="shared" si="368"/>
        <v>0</v>
      </c>
      <c r="FE132" s="192">
        <f t="shared" si="369"/>
        <v>0</v>
      </c>
      <c r="FF132" s="192">
        <f t="shared" si="370"/>
        <v>0</v>
      </c>
      <c r="FG132" s="192">
        <f t="shared" si="371"/>
        <v>0</v>
      </c>
      <c r="FH132" s="192">
        <f t="shared" si="372"/>
        <v>0</v>
      </c>
      <c r="FI132" s="192">
        <f t="shared" si="373"/>
        <v>0</v>
      </c>
      <c r="FJ132" s="192">
        <f t="shared" si="374"/>
        <v>0</v>
      </c>
      <c r="FK132" s="192">
        <f t="shared" si="375"/>
        <v>0</v>
      </c>
      <c r="FL132" s="192">
        <f t="shared" si="376"/>
        <v>0</v>
      </c>
      <c r="FM132" s="192">
        <f t="shared" si="377"/>
        <v>0</v>
      </c>
      <c r="FN132" s="192">
        <f t="shared" si="378"/>
        <v>0</v>
      </c>
      <c r="FO132" s="192">
        <f t="shared" si="379"/>
        <v>0</v>
      </c>
      <c r="FP132" s="192">
        <f t="shared" si="380"/>
        <v>0</v>
      </c>
      <c r="FQ132" s="192">
        <f t="shared" si="381"/>
        <v>0</v>
      </c>
      <c r="FR132" s="192">
        <f t="shared" si="382"/>
        <v>0</v>
      </c>
      <c r="FS132" s="192">
        <f t="shared" si="383"/>
        <v>0</v>
      </c>
      <c r="FT132" s="192">
        <f t="shared" si="384"/>
        <v>0</v>
      </c>
      <c r="FU132" s="192">
        <f t="shared" si="385"/>
        <v>0</v>
      </c>
      <c r="FV132" s="192">
        <f t="shared" si="386"/>
        <v>0</v>
      </c>
      <c r="FW132" s="192">
        <f t="shared" si="387"/>
        <v>0</v>
      </c>
      <c r="FX132" s="192">
        <f t="shared" si="388"/>
        <v>0</v>
      </c>
      <c r="FY132" s="192">
        <f t="shared" si="389"/>
        <v>0</v>
      </c>
      <c r="FZ132" s="192">
        <f t="shared" si="390"/>
        <v>0</v>
      </c>
      <c r="GA132" s="192">
        <f t="shared" si="391"/>
        <v>0</v>
      </c>
      <c r="GB132" s="192">
        <f t="shared" si="392"/>
        <v>0</v>
      </c>
      <c r="GC132" s="192">
        <f t="shared" si="393"/>
        <v>0</v>
      </c>
      <c r="GD132" s="192">
        <f t="shared" si="394"/>
        <v>0</v>
      </c>
      <c r="GE132" s="192">
        <f t="shared" si="395"/>
        <v>0</v>
      </c>
      <c r="GF132" s="192">
        <f t="shared" si="396"/>
        <v>0</v>
      </c>
      <c r="GG132" s="192">
        <f t="shared" si="397"/>
        <v>0</v>
      </c>
      <c r="GH132" s="192">
        <f t="shared" si="398"/>
        <v>0</v>
      </c>
      <c r="GI132" s="192">
        <f t="shared" si="399"/>
        <v>0</v>
      </c>
      <c r="GJ132" s="192">
        <f t="shared" si="400"/>
        <v>0</v>
      </c>
      <c r="GK132" s="192">
        <f t="shared" si="401"/>
        <v>0</v>
      </c>
      <c r="GL132" s="192">
        <f t="shared" si="402"/>
        <v>0</v>
      </c>
      <c r="GM132" s="192">
        <f t="shared" si="403"/>
        <v>0</v>
      </c>
      <c r="GN132" s="192">
        <f t="shared" si="404"/>
        <v>0</v>
      </c>
      <c r="GO132" s="192">
        <f t="shared" si="405"/>
        <v>0</v>
      </c>
      <c r="GP132" s="192">
        <f t="shared" si="406"/>
        <v>0</v>
      </c>
      <c r="GQ132" s="192">
        <f t="shared" si="407"/>
        <v>0</v>
      </c>
      <c r="GR132" s="192">
        <f t="shared" si="408"/>
        <v>0</v>
      </c>
      <c r="GS132" s="192">
        <f t="shared" si="409"/>
        <v>0</v>
      </c>
      <c r="GT132" s="192">
        <f t="shared" si="410"/>
        <v>0</v>
      </c>
      <c r="GU132" s="192">
        <f t="shared" si="411"/>
        <v>0</v>
      </c>
      <c r="GV132" s="192">
        <f t="shared" si="412"/>
        <v>0</v>
      </c>
      <c r="GW132" s="192">
        <f t="shared" si="413"/>
        <v>0</v>
      </c>
      <c r="GX132" s="192">
        <f t="shared" si="414"/>
        <v>0</v>
      </c>
      <c r="GY132" s="192">
        <f t="shared" si="415"/>
        <v>0</v>
      </c>
      <c r="GZ132" s="192">
        <f t="shared" si="416"/>
        <v>0</v>
      </c>
      <c r="HA132" s="192">
        <f t="shared" si="417"/>
        <v>0</v>
      </c>
      <c r="HB132" s="192">
        <f t="shared" si="418"/>
        <v>0</v>
      </c>
      <c r="HC132" s="192">
        <f t="shared" si="419"/>
        <v>0</v>
      </c>
      <c r="HD132" s="192">
        <f t="shared" si="420"/>
        <v>0</v>
      </c>
      <c r="HE132" s="192">
        <f t="shared" si="421"/>
        <v>0</v>
      </c>
      <c r="HF132" s="192">
        <f t="shared" si="422"/>
        <v>0</v>
      </c>
      <c r="HG132" s="192">
        <f t="shared" si="423"/>
        <v>0</v>
      </c>
      <c r="HH132" s="192">
        <f t="shared" si="424"/>
        <v>0</v>
      </c>
      <c r="HI132" s="192">
        <f t="shared" si="425"/>
        <v>0</v>
      </c>
      <c r="HJ132" s="192">
        <f t="shared" si="426"/>
        <v>0</v>
      </c>
      <c r="HK132" s="192">
        <f t="shared" si="427"/>
        <v>0</v>
      </c>
      <c r="HL132" s="192">
        <f t="shared" si="428"/>
        <v>0</v>
      </c>
      <c r="HM132" s="192">
        <f t="shared" si="429"/>
        <v>0</v>
      </c>
      <c r="HN132" s="194">
        <f t="shared" si="462"/>
        <v>0</v>
      </c>
      <c r="HO132" s="194">
        <f t="shared" si="463"/>
        <v>0</v>
      </c>
      <c r="HP132" s="194">
        <f t="shared" si="464"/>
        <v>0</v>
      </c>
      <c r="HQ132" s="194">
        <f t="shared" si="465"/>
        <v>0</v>
      </c>
      <c r="HR132" s="194">
        <f t="shared" si="466"/>
        <v>0</v>
      </c>
      <c r="HS132" s="195" t="str">
        <f t="shared" si="229"/>
        <v/>
      </c>
      <c r="HT132" s="196">
        <f t="shared" si="467"/>
        <v>0</v>
      </c>
      <c r="HU132" s="196">
        <f t="shared" si="468"/>
        <v>0</v>
      </c>
      <c r="HV132" s="197" t="str">
        <f t="shared" si="232"/>
        <v/>
      </c>
      <c r="HW132" s="197" t="str">
        <f t="shared" si="435"/>
        <v/>
      </c>
      <c r="HX132" s="197" t="str">
        <f t="shared" si="436"/>
        <v/>
      </c>
      <c r="HY132" s="195" t="str">
        <f t="shared" si="233"/>
        <v/>
      </c>
      <c r="HZ132" s="30">
        <f t="shared" si="227"/>
        <v>0</v>
      </c>
      <c r="IA132" s="198">
        <f t="shared" si="234"/>
        <v>0</v>
      </c>
      <c r="IB132" s="195"/>
      <c r="IC132" s="195">
        <f t="shared" si="437"/>
        <v>0</v>
      </c>
      <c r="ID132" s="195">
        <f t="shared" si="235"/>
        <v>0</v>
      </c>
      <c r="IE132" s="195">
        <f t="shared" si="438"/>
        <v>0</v>
      </c>
      <c r="IF132" s="195">
        <f t="shared" si="236"/>
        <v>0</v>
      </c>
      <c r="IG132" s="307">
        <f t="shared" si="237"/>
        <v>0</v>
      </c>
      <c r="IH132" s="307">
        <f t="shared" si="238"/>
        <v>0</v>
      </c>
      <c r="II132" s="44">
        <f t="shared" si="239"/>
        <v>0</v>
      </c>
      <c r="IJ132" s="44">
        <f t="shared" si="439"/>
        <v>0</v>
      </c>
      <c r="IK132" s="44">
        <f t="shared" si="440"/>
        <v>0</v>
      </c>
      <c r="IL132" s="44">
        <f t="shared" si="441"/>
        <v>0</v>
      </c>
      <c r="IM132" s="44">
        <f t="shared" si="442"/>
        <v>0</v>
      </c>
      <c r="IN132" s="44">
        <f t="shared" si="443"/>
        <v>0</v>
      </c>
      <c r="IO132" s="44">
        <f t="shared" si="444"/>
        <v>0</v>
      </c>
    </row>
    <row r="133" spans="1:249" ht="18" customHeight="1">
      <c r="A133" s="188">
        <v>127</v>
      </c>
      <c r="B133" s="326"/>
      <c r="C133" s="289"/>
      <c r="D133" s="199"/>
      <c r="E133" s="189"/>
      <c r="F133" s="189"/>
      <c r="G133" s="190"/>
      <c r="H133" s="190"/>
      <c r="I133" s="272"/>
      <c r="J133" s="207"/>
      <c r="K133" s="214" t="str">
        <f t="shared" si="240"/>
        <v/>
      </c>
      <c r="L133" s="200" t="str">
        <f t="shared" si="241"/>
        <v/>
      </c>
      <c r="M133" s="200" t="str">
        <f t="shared" si="242"/>
        <v/>
      </c>
      <c r="N133" s="209" t="str">
        <f t="shared" si="228"/>
        <v/>
      </c>
      <c r="O133" s="208" t="str">
        <f>IFERROR(IF(D133="","",IF(K133="","",IF(I133="","",IF(F133="F",VLOOKUP(K133,F!A:G,2,0),IF(F133="M",VLOOKUP(K133,M!A:G,2,0),""))))),0)</f>
        <v/>
      </c>
      <c r="P133" s="191" t="str">
        <f>IFERROR(IF(D133="","",IF(K133="","",IF(I133="","",IF(F133="F",VLOOKUP(K133,F!A:G,3,0),IF(F133="M",VLOOKUP(K133,M!A:G,3,0),""))))),0)</f>
        <v/>
      </c>
      <c r="Q133" s="191" t="str">
        <f>IFERROR(IF(D133="","",IF(K133="","",IF(I133="","",IF(F133="F",VLOOKUP(K133,F!A:G,4,0),IF(F133="M",VLOOKUP(K133,M!A:G,4,0),""))))),0)</f>
        <v/>
      </c>
      <c r="R133" s="191" t="str">
        <f>IFERROR(IF(D133="","",IF(K133="","",IF(I133="","",IF(F133="F",VLOOKUP(K133,F!A:G,5,0),IF(F133="M",VLOOKUP(K133,M!A:G,5,0),""))))),0)</f>
        <v/>
      </c>
      <c r="S133" s="191" t="str">
        <f>IFERROR(IF(D133="","",IF(K133="","",IF(I133="","",IF(F133="F",VLOOKUP(K133,F!A:G,6,0),IF(F133="M",VLOOKUP(K133,M!A:G,6,0),""))))),0)</f>
        <v/>
      </c>
      <c r="T133" s="191" t="str">
        <f>IFERROR(IF(D133="","",IF(K133="","",IF(I133="","",IF(F133="F",VLOOKUP(K133,F!A:G,7,0),IF(F133="M",VLOOKUP(K133,M!A:G,7,0),""))))),0)</f>
        <v/>
      </c>
      <c r="U133" s="191" t="str">
        <f>IFERROR(IF(D133="","",IF(K133="","",IF(J133="","",IF(F133="F",VLOOKUP(K133,F!A:M,8,0),IF(F133="M",VLOOKUP(K133,M!A:M,8,0),""))))),0)</f>
        <v/>
      </c>
      <c r="V133" s="191" t="str">
        <f>IFERROR(IF(D133="","",IF(K133="","",IF(J133="","",IF(F133="F",VLOOKUP(K133,F!A:M,9,0),IF(F133="M",VLOOKUP(K133,M!A:M,9,0),""))))),0)</f>
        <v/>
      </c>
      <c r="W133" s="191" t="str">
        <f>IFERROR(IF(D133="","",IF(K133="","",IF(J133="","",IF(F133="F",VLOOKUP(K133,F!A:M,10,0),IF(F133="M",VLOOKUP(K133,M!A:M,10,0),""))))),0)</f>
        <v/>
      </c>
      <c r="X133" s="191" t="str">
        <f>IFERROR(IF(D133="","",IF(K133="","",IF(J133="","",IF(F133="F",VLOOKUP(K133,F!A:M,11,0),IF(F133="M",VLOOKUP(K133,M!A:M,11,0),""))))),0)</f>
        <v/>
      </c>
      <c r="Y133" s="191" t="str">
        <f>IFERROR(IF(D133="","",IF(K133="","",IF(J133="","",IF(F133="F",VLOOKUP(K133,F!A:M,12,0),IF(F133="M",VLOOKUP(K133,M!A:M,12,0),""))))),0)</f>
        <v/>
      </c>
      <c r="Z133" s="191" t="str">
        <f>IFERROR(IF(D133="","",IF(K133="","",IF(J133="","",IF(F133="F",VLOOKUP(K133,F!A:M,13,0),IF(F133="M",VLOOKUP(K133,M!A:M,13,0),""))))),0)</f>
        <v/>
      </c>
      <c r="AA133" s="191" t="str">
        <f>IFERROR(IF(D133="","",IF(F133="","",IF(J133="","",IF(K133="","",IF(AND(K133&gt;23,K133&lt;=60),IF(F133="F",VLOOKUP(MROUND(HZ133,0.5),'F-Weight for Length'!K:S,2,0),VLOOKUP(MROUND(HZ133,0.5),'M-Weight for Length'!K:S,2,0)),IF(K133&gt;60,IF(F133="F",VLOOKUP(K133,'F-Weight for Length'!U:AC,2,0),VLOOKUP(K133,'M-Weight for Length'!U:AC,2,0)),IF(F133="F",VLOOKUP(MROUND(HZ133,0.5),'F-Weight for Length'!A:I,2,0),VLOOKUP(MROUND(HZ133,0.5),'M-Weight for Length'!A:I,2,0)))))))),0)</f>
        <v/>
      </c>
      <c r="AB133" s="191" t="str">
        <f>IFERROR(IF(D133="","",IF(F133="","",IF(J133="","",IF(K133="","",IF(AND(K133&gt;23,K133&lt;=60),IF(F133="F",VLOOKUP(MROUND(HZ133,0.5),'F-Weight for Length'!K:S,3,0),VLOOKUP(MROUND(HZ133,0.5),'M-Weight for Length'!K:S,3,0)),IF(K133&gt;60,IF(F133="F",VLOOKUP(K133,'F-Weight for Length'!U:AC,3,0),VLOOKUP(K133,'M-Weight for Length'!U:AC,3,0)),IF(F133="F",VLOOKUP(MROUND(HZ133,0.5),'F-Weight for Length'!A:I,3,0),VLOOKUP(MROUND(HZ133,0.5),'M-Weight for Length'!A:I,3,0)))))))),0)</f>
        <v/>
      </c>
      <c r="AC133" s="191" t="str">
        <f>IFERROR(IF(D133="","",IF(F133="","",IF(J133="","",IF(K133="","",IF(AND(K133&gt;23,K133&lt;=60),IF(F133="F",VLOOKUP(MROUND(HZ133,0.5),'F-Weight for Length'!K:S,4,0),VLOOKUP(MROUND(HZ133,0.5),'M-Weight for Length'!K:S,4,0)),IF(K133&gt;60,IF(F133="F",VLOOKUP(K133,'F-Weight for Length'!U:AC,4,0),VLOOKUP(K133,'M-Weight for Length'!U:AC,4,0)),IF(F133="F",VLOOKUP(MROUND(HZ133,0.5),'F-Weight for Length'!A:I,4,0),VLOOKUP(MROUND(HZ133,0.5),'M-Weight for Length'!A:I,4,0)))))))),0)</f>
        <v/>
      </c>
      <c r="AD133" s="191" t="str">
        <f>IFERROR(IF(D133="","",IF(F133="","",IF(J133="","",IF(K133="","",IF(AND(K133&gt;23,K133&lt;=60),IF(F133="F",VLOOKUP(MROUND(HZ133,0.5),'F-Weight for Length'!K:S,5,0),VLOOKUP(MROUND(HZ133,0.5),'M-Weight for Length'!K:S,5,0)),IF(K133&gt;60,IF(F133="F",VLOOKUP(K133,'F-Weight for Length'!U:AC,5,0),VLOOKUP(K133,'M-Weight for Length'!U:AC,5,0)),IF(F133="F",VLOOKUP(MROUND(HZ133,0.5),'F-Weight for Length'!A:I,5,0),VLOOKUP(MROUND(HZ133,0.5),'M-Weight for Length'!A:I,5,0)))))))),0)</f>
        <v/>
      </c>
      <c r="AE133" s="191" t="str">
        <f>IFERROR(IF(D133="","",IF(F133="","",IF(J133="","",IF(K133="","",IF(AND(K133&gt;23,K133&lt;=60),IF(F133="F",VLOOKUP(MROUND(HZ133,0.5),'F-Weight for Length'!K:S,6,0),VLOOKUP(MROUND(HZ133,0.5),'M-Weight for Length'!K:S,6,0)),IF(K133&gt;60,IF(F133="F",VLOOKUP(K133,'F-Weight for Length'!U:AC,6,0),VLOOKUP(K133,'M-Weight for Length'!U:AC,6,0)),IF(F133="F",VLOOKUP(MROUND(HZ133,0.5),'F-Weight for Length'!A:I,6,0),VLOOKUP(MROUND(HZ133,0.5),'M-Weight for Length'!A:I,6,0)))))))),0)</f>
        <v/>
      </c>
      <c r="AF133" s="191" t="str">
        <f>IFERROR(IF(D133="","",IF(F133="","",IF(J133="","",IF(K133="","",IF(AND(K133&gt;23,K133&lt;=60),IF(F133="F",VLOOKUP(MROUND(HZ133,0.5),'F-Weight for Length'!K:S,7,0),VLOOKUP(MROUND(HZ133,0.5),'M-Weight for Length'!K:S,7,0)),IF(K133&gt;60,IF(F133="F",VLOOKUP(K133,'F-Weight for Length'!U:AC,7,0),VLOOKUP(K133,'M-Weight for Length'!U:AC,7,0)),IF(F133="F",VLOOKUP(MROUND(HZ133,0.5),'F-Weight for Length'!A:I,7,0),VLOOKUP(MROUND(HZ133,0.5),'M-Weight for Length'!A:I,7,0)))))))),0)</f>
        <v/>
      </c>
      <c r="AG133" s="191" t="str">
        <f>IFERROR(IF(D133="","",IF(F133="","",IF(J133="","",IF(K133="","",IF(AND(K133&gt;23,K133&lt;=60),IF(F133="F",VLOOKUP(MROUND(HZ133,0.5),'F-Weight for Length'!K:S,8,0),VLOOKUP(MROUND(HZ133,0.5),'M-Weight for Length'!K:S,8,0)),IF(K133&gt;60,IF(F133="F",VLOOKUP(K133,'F-Weight for Length'!U:AC,8,0),VLOOKUP(K133,'M-Weight for Length'!U:AC,8,0)),IF(F133="F",VLOOKUP(MROUND(HZ133,0.5),'F-Weight for Length'!A:I,8,0),VLOOKUP(MROUND(HZ133,0.5),'M-Weight for Length'!A:I,8,0)))))))),0)</f>
        <v/>
      </c>
      <c r="AH133" s="191" t="str">
        <f>IFERROR(IF(D133="","",IF(F133="","",IF(J133="","",IF(K133="","",IF(AND(K133&gt;23,K133&lt;=60),IF(F133="F",VLOOKUP(MROUND(HZ133,0.5),'F-Weight for Length'!K:S,9,0),VLOOKUP(MROUND(HZ133,0.5),'M-Weight for Length'!K:S,9,0)),IF(K133&gt;60,IF(F133="F",VLOOKUP(K133,'F-Weight for Length'!U:AC,9,0),VLOOKUP(K133,'M-Weight for Length'!U:AC,9,0)),IF(F133="F",VLOOKUP(MROUND(HZ133,0.5),'F-Weight for Length'!A:I,9,0),VLOOKUP(MROUND(HZ133,0.5),'M-Weight for Length'!A:I,9,0)))))))),0)</f>
        <v/>
      </c>
      <c r="AI133" s="192">
        <f t="shared" si="243"/>
        <v>0</v>
      </c>
      <c r="AJ133" s="192">
        <f t="shared" si="244"/>
        <v>0</v>
      </c>
      <c r="AK133" s="192">
        <f t="shared" si="245"/>
        <v>0</v>
      </c>
      <c r="AL133" s="192">
        <f t="shared" si="246"/>
        <v>0</v>
      </c>
      <c r="AM133" s="192">
        <f t="shared" si="247"/>
        <v>0</v>
      </c>
      <c r="AN133" s="192">
        <f t="shared" si="248"/>
        <v>0</v>
      </c>
      <c r="AO133" s="192">
        <f t="shared" si="249"/>
        <v>0</v>
      </c>
      <c r="AP133" s="192">
        <f t="shared" si="250"/>
        <v>0</v>
      </c>
      <c r="AQ133" s="192">
        <f t="shared" si="251"/>
        <v>0</v>
      </c>
      <c r="AR133" s="192">
        <f t="shared" si="252"/>
        <v>0</v>
      </c>
      <c r="AS133" s="192">
        <f t="shared" si="253"/>
        <v>0</v>
      </c>
      <c r="AT133" s="192">
        <f t="shared" si="254"/>
        <v>0</v>
      </c>
      <c r="AU133" s="192">
        <f t="shared" si="255"/>
        <v>0</v>
      </c>
      <c r="AV133" s="192">
        <f t="shared" si="256"/>
        <v>0</v>
      </c>
      <c r="AW133" s="192">
        <f t="shared" si="257"/>
        <v>0</v>
      </c>
      <c r="AX133" s="192">
        <f t="shared" si="258"/>
        <v>0</v>
      </c>
      <c r="AY133" s="192">
        <f t="shared" si="259"/>
        <v>0</v>
      </c>
      <c r="AZ133" s="192">
        <f t="shared" si="260"/>
        <v>0</v>
      </c>
      <c r="BA133" s="192">
        <f t="shared" si="261"/>
        <v>0</v>
      </c>
      <c r="BB133" s="192">
        <f t="shared" si="262"/>
        <v>0</v>
      </c>
      <c r="BC133" s="192">
        <f t="shared" si="263"/>
        <v>0</v>
      </c>
      <c r="BD133" s="192">
        <f t="shared" si="264"/>
        <v>0</v>
      </c>
      <c r="BE133" s="192">
        <f t="shared" si="265"/>
        <v>0</v>
      </c>
      <c r="BF133" s="192">
        <f t="shared" si="266"/>
        <v>0</v>
      </c>
      <c r="BG133" s="192">
        <f t="shared" si="267"/>
        <v>0</v>
      </c>
      <c r="BH133" s="192">
        <f t="shared" si="268"/>
        <v>0</v>
      </c>
      <c r="BI133" s="192">
        <f t="shared" si="269"/>
        <v>0</v>
      </c>
      <c r="BJ133" s="192">
        <f t="shared" si="270"/>
        <v>0</v>
      </c>
      <c r="BK133" s="192">
        <f t="shared" si="271"/>
        <v>0</v>
      </c>
      <c r="BL133" s="192">
        <f t="shared" si="272"/>
        <v>0</v>
      </c>
      <c r="BM133" s="192">
        <f t="shared" si="273"/>
        <v>0</v>
      </c>
      <c r="BN133" s="192">
        <f t="shared" si="274"/>
        <v>0</v>
      </c>
      <c r="BO133" s="192">
        <f t="shared" si="275"/>
        <v>0</v>
      </c>
      <c r="BP133" s="192">
        <f t="shared" si="276"/>
        <v>0</v>
      </c>
      <c r="BQ133" s="192">
        <f t="shared" si="277"/>
        <v>0</v>
      </c>
      <c r="BR133" s="192">
        <f t="shared" si="278"/>
        <v>0</v>
      </c>
      <c r="BS133" s="192">
        <f t="shared" si="279"/>
        <v>0</v>
      </c>
      <c r="BT133" s="192">
        <f t="shared" si="280"/>
        <v>0</v>
      </c>
      <c r="BU133" s="192">
        <f t="shared" si="281"/>
        <v>0</v>
      </c>
      <c r="BV133" s="192">
        <f t="shared" si="282"/>
        <v>0</v>
      </c>
      <c r="BW133" s="192">
        <f t="shared" si="283"/>
        <v>0</v>
      </c>
      <c r="BX133" s="192">
        <f t="shared" si="284"/>
        <v>0</v>
      </c>
      <c r="BY133" s="192">
        <f t="shared" si="285"/>
        <v>0</v>
      </c>
      <c r="BZ133" s="192">
        <f t="shared" si="286"/>
        <v>0</v>
      </c>
      <c r="CA133" s="192">
        <f t="shared" si="287"/>
        <v>0</v>
      </c>
      <c r="CB133" s="192">
        <f t="shared" si="288"/>
        <v>0</v>
      </c>
      <c r="CC133" s="192">
        <f t="shared" si="289"/>
        <v>0</v>
      </c>
      <c r="CD133" s="192">
        <f t="shared" si="290"/>
        <v>0</v>
      </c>
      <c r="CE133" s="192">
        <f t="shared" si="291"/>
        <v>0</v>
      </c>
      <c r="CF133" s="192">
        <f t="shared" si="292"/>
        <v>0</v>
      </c>
      <c r="CG133" s="192">
        <f t="shared" si="293"/>
        <v>0</v>
      </c>
      <c r="CH133" s="192">
        <f t="shared" si="294"/>
        <v>0</v>
      </c>
      <c r="CI133" s="192">
        <f t="shared" si="295"/>
        <v>0</v>
      </c>
      <c r="CJ133" s="192">
        <f t="shared" si="296"/>
        <v>0</v>
      </c>
      <c r="CK133" s="192">
        <f t="shared" si="297"/>
        <v>0</v>
      </c>
      <c r="CL133" s="192">
        <f t="shared" si="298"/>
        <v>0</v>
      </c>
      <c r="CM133" s="192">
        <f t="shared" si="299"/>
        <v>0</v>
      </c>
      <c r="CN133" s="192">
        <f t="shared" si="300"/>
        <v>0</v>
      </c>
      <c r="CO133" s="192">
        <f t="shared" si="301"/>
        <v>0</v>
      </c>
      <c r="CP133" s="192">
        <f t="shared" si="302"/>
        <v>0</v>
      </c>
      <c r="CQ133" s="192">
        <f t="shared" si="303"/>
        <v>0</v>
      </c>
      <c r="CR133" s="192">
        <f t="shared" si="304"/>
        <v>0</v>
      </c>
      <c r="CS133" s="192">
        <f t="shared" si="305"/>
        <v>0</v>
      </c>
      <c r="CT133" s="192">
        <f t="shared" si="306"/>
        <v>0</v>
      </c>
      <c r="CU133" s="192">
        <f t="shared" si="307"/>
        <v>0</v>
      </c>
      <c r="CV133" s="192">
        <f t="shared" si="308"/>
        <v>0</v>
      </c>
      <c r="CW133" s="192">
        <f t="shared" si="309"/>
        <v>0</v>
      </c>
      <c r="CX133" s="192">
        <f t="shared" si="310"/>
        <v>0</v>
      </c>
      <c r="CY133" s="192">
        <f t="shared" si="311"/>
        <v>0</v>
      </c>
      <c r="CZ133" s="192">
        <f t="shared" si="312"/>
        <v>0</v>
      </c>
      <c r="DA133" s="192">
        <f t="shared" si="313"/>
        <v>0</v>
      </c>
      <c r="DB133" s="192">
        <f t="shared" si="314"/>
        <v>0</v>
      </c>
      <c r="DC133" s="192">
        <f t="shared" si="315"/>
        <v>0</v>
      </c>
      <c r="DD133" s="192">
        <f t="shared" si="316"/>
        <v>0</v>
      </c>
      <c r="DE133" s="192">
        <f t="shared" si="317"/>
        <v>0</v>
      </c>
      <c r="DF133" s="192">
        <f t="shared" si="318"/>
        <v>0</v>
      </c>
      <c r="DG133" s="192">
        <f t="shared" si="319"/>
        <v>0</v>
      </c>
      <c r="DH133" s="192">
        <f t="shared" si="320"/>
        <v>0</v>
      </c>
      <c r="DI133" s="192">
        <f t="shared" si="321"/>
        <v>0</v>
      </c>
      <c r="DJ133" s="192">
        <f t="shared" si="322"/>
        <v>0</v>
      </c>
      <c r="DK133" s="192">
        <f t="shared" si="323"/>
        <v>0</v>
      </c>
      <c r="DL133" s="192">
        <f t="shared" si="324"/>
        <v>0</v>
      </c>
      <c r="DM133" s="192">
        <f t="shared" si="325"/>
        <v>0</v>
      </c>
      <c r="DN133" s="192">
        <f t="shared" si="326"/>
        <v>0</v>
      </c>
      <c r="DO133" s="192">
        <f t="shared" si="327"/>
        <v>0</v>
      </c>
      <c r="DP133" s="192">
        <f t="shared" si="328"/>
        <v>0</v>
      </c>
      <c r="DQ133" s="192">
        <f t="shared" si="329"/>
        <v>0</v>
      </c>
      <c r="DR133" s="192">
        <f t="shared" si="330"/>
        <v>0</v>
      </c>
      <c r="DS133" s="192">
        <f t="shared" si="331"/>
        <v>0</v>
      </c>
      <c r="DT133" s="192">
        <f t="shared" si="332"/>
        <v>0</v>
      </c>
      <c r="DU133" s="192">
        <f t="shared" si="333"/>
        <v>0</v>
      </c>
      <c r="DV133" s="193">
        <f t="shared" si="457"/>
        <v>0</v>
      </c>
      <c r="DW133" s="193">
        <f t="shared" si="458"/>
        <v>0</v>
      </c>
      <c r="DX133" s="193">
        <f t="shared" si="459"/>
        <v>0</v>
      </c>
      <c r="DY133" s="193">
        <f t="shared" si="460"/>
        <v>0</v>
      </c>
      <c r="DZ133" s="193">
        <f t="shared" si="461"/>
        <v>0</v>
      </c>
      <c r="EA133" s="192">
        <f t="shared" si="339"/>
        <v>0</v>
      </c>
      <c r="EB133" s="192">
        <f t="shared" si="340"/>
        <v>0</v>
      </c>
      <c r="EC133" s="192">
        <f t="shared" si="341"/>
        <v>0</v>
      </c>
      <c r="ED133" s="192">
        <f t="shared" si="342"/>
        <v>0</v>
      </c>
      <c r="EE133" s="192">
        <f t="shared" si="343"/>
        <v>0</v>
      </c>
      <c r="EF133" s="192">
        <f t="shared" si="344"/>
        <v>0</v>
      </c>
      <c r="EG133" s="192">
        <f t="shared" si="345"/>
        <v>0</v>
      </c>
      <c r="EH133" s="192">
        <f t="shared" si="346"/>
        <v>0</v>
      </c>
      <c r="EI133" s="192">
        <f t="shared" si="347"/>
        <v>0</v>
      </c>
      <c r="EJ133" s="192">
        <f t="shared" si="348"/>
        <v>0</v>
      </c>
      <c r="EK133" s="192">
        <f t="shared" si="349"/>
        <v>0</v>
      </c>
      <c r="EL133" s="192">
        <f t="shared" si="350"/>
        <v>0</v>
      </c>
      <c r="EM133" s="192">
        <f t="shared" si="351"/>
        <v>0</v>
      </c>
      <c r="EN133" s="192">
        <f t="shared" si="352"/>
        <v>0</v>
      </c>
      <c r="EO133" s="192">
        <f t="shared" si="353"/>
        <v>0</v>
      </c>
      <c r="EP133" s="192">
        <f t="shared" si="354"/>
        <v>0</v>
      </c>
      <c r="EQ133" s="192">
        <f t="shared" si="355"/>
        <v>0</v>
      </c>
      <c r="ER133" s="192">
        <f t="shared" si="356"/>
        <v>0</v>
      </c>
      <c r="ES133" s="192">
        <f t="shared" si="357"/>
        <v>0</v>
      </c>
      <c r="ET133" s="192">
        <f t="shared" si="358"/>
        <v>0</v>
      </c>
      <c r="EU133" s="192">
        <f t="shared" si="359"/>
        <v>0</v>
      </c>
      <c r="EV133" s="192">
        <f t="shared" si="360"/>
        <v>0</v>
      </c>
      <c r="EW133" s="192">
        <f t="shared" si="361"/>
        <v>0</v>
      </c>
      <c r="EX133" s="192">
        <f t="shared" si="362"/>
        <v>0</v>
      </c>
      <c r="EY133" s="192">
        <f t="shared" si="363"/>
        <v>0</v>
      </c>
      <c r="EZ133" s="192">
        <f t="shared" si="364"/>
        <v>0</v>
      </c>
      <c r="FA133" s="192">
        <f t="shared" si="365"/>
        <v>0</v>
      </c>
      <c r="FB133" s="192">
        <f t="shared" si="366"/>
        <v>0</v>
      </c>
      <c r="FC133" s="192">
        <f t="shared" si="367"/>
        <v>0</v>
      </c>
      <c r="FD133" s="192">
        <f t="shared" si="368"/>
        <v>0</v>
      </c>
      <c r="FE133" s="192">
        <f t="shared" si="369"/>
        <v>0</v>
      </c>
      <c r="FF133" s="192">
        <f t="shared" si="370"/>
        <v>0</v>
      </c>
      <c r="FG133" s="192">
        <f t="shared" si="371"/>
        <v>0</v>
      </c>
      <c r="FH133" s="192">
        <f t="shared" si="372"/>
        <v>0</v>
      </c>
      <c r="FI133" s="192">
        <f t="shared" si="373"/>
        <v>0</v>
      </c>
      <c r="FJ133" s="192">
        <f t="shared" si="374"/>
        <v>0</v>
      </c>
      <c r="FK133" s="192">
        <f t="shared" si="375"/>
        <v>0</v>
      </c>
      <c r="FL133" s="192">
        <f t="shared" si="376"/>
        <v>0</v>
      </c>
      <c r="FM133" s="192">
        <f t="shared" si="377"/>
        <v>0</v>
      </c>
      <c r="FN133" s="192">
        <f t="shared" si="378"/>
        <v>0</v>
      </c>
      <c r="FO133" s="192">
        <f t="shared" si="379"/>
        <v>0</v>
      </c>
      <c r="FP133" s="192">
        <f t="shared" si="380"/>
        <v>0</v>
      </c>
      <c r="FQ133" s="192">
        <f t="shared" si="381"/>
        <v>0</v>
      </c>
      <c r="FR133" s="192">
        <f t="shared" si="382"/>
        <v>0</v>
      </c>
      <c r="FS133" s="192">
        <f t="shared" si="383"/>
        <v>0</v>
      </c>
      <c r="FT133" s="192">
        <f t="shared" si="384"/>
        <v>0</v>
      </c>
      <c r="FU133" s="192">
        <f t="shared" si="385"/>
        <v>0</v>
      </c>
      <c r="FV133" s="192">
        <f t="shared" si="386"/>
        <v>0</v>
      </c>
      <c r="FW133" s="192">
        <f t="shared" si="387"/>
        <v>0</v>
      </c>
      <c r="FX133" s="192">
        <f t="shared" si="388"/>
        <v>0</v>
      </c>
      <c r="FY133" s="192">
        <f t="shared" si="389"/>
        <v>0</v>
      </c>
      <c r="FZ133" s="192">
        <f t="shared" si="390"/>
        <v>0</v>
      </c>
      <c r="GA133" s="192">
        <f t="shared" si="391"/>
        <v>0</v>
      </c>
      <c r="GB133" s="192">
        <f t="shared" si="392"/>
        <v>0</v>
      </c>
      <c r="GC133" s="192">
        <f t="shared" si="393"/>
        <v>0</v>
      </c>
      <c r="GD133" s="192">
        <f t="shared" si="394"/>
        <v>0</v>
      </c>
      <c r="GE133" s="192">
        <f t="shared" si="395"/>
        <v>0</v>
      </c>
      <c r="GF133" s="192">
        <f t="shared" si="396"/>
        <v>0</v>
      </c>
      <c r="GG133" s="192">
        <f t="shared" si="397"/>
        <v>0</v>
      </c>
      <c r="GH133" s="192">
        <f t="shared" si="398"/>
        <v>0</v>
      </c>
      <c r="GI133" s="192">
        <f t="shared" si="399"/>
        <v>0</v>
      </c>
      <c r="GJ133" s="192">
        <f t="shared" si="400"/>
        <v>0</v>
      </c>
      <c r="GK133" s="192">
        <f t="shared" si="401"/>
        <v>0</v>
      </c>
      <c r="GL133" s="192">
        <f t="shared" si="402"/>
        <v>0</v>
      </c>
      <c r="GM133" s="192">
        <f t="shared" si="403"/>
        <v>0</v>
      </c>
      <c r="GN133" s="192">
        <f t="shared" si="404"/>
        <v>0</v>
      </c>
      <c r="GO133" s="192">
        <f t="shared" si="405"/>
        <v>0</v>
      </c>
      <c r="GP133" s="192">
        <f t="shared" si="406"/>
        <v>0</v>
      </c>
      <c r="GQ133" s="192">
        <f t="shared" si="407"/>
        <v>0</v>
      </c>
      <c r="GR133" s="192">
        <f t="shared" si="408"/>
        <v>0</v>
      </c>
      <c r="GS133" s="192">
        <f t="shared" si="409"/>
        <v>0</v>
      </c>
      <c r="GT133" s="192">
        <f t="shared" si="410"/>
        <v>0</v>
      </c>
      <c r="GU133" s="192">
        <f t="shared" si="411"/>
        <v>0</v>
      </c>
      <c r="GV133" s="192">
        <f t="shared" si="412"/>
        <v>0</v>
      </c>
      <c r="GW133" s="192">
        <f t="shared" si="413"/>
        <v>0</v>
      </c>
      <c r="GX133" s="192">
        <f t="shared" si="414"/>
        <v>0</v>
      </c>
      <c r="GY133" s="192">
        <f t="shared" si="415"/>
        <v>0</v>
      </c>
      <c r="GZ133" s="192">
        <f t="shared" si="416"/>
        <v>0</v>
      </c>
      <c r="HA133" s="192">
        <f t="shared" si="417"/>
        <v>0</v>
      </c>
      <c r="HB133" s="192">
        <f t="shared" si="418"/>
        <v>0</v>
      </c>
      <c r="HC133" s="192">
        <f t="shared" si="419"/>
        <v>0</v>
      </c>
      <c r="HD133" s="192">
        <f t="shared" si="420"/>
        <v>0</v>
      </c>
      <c r="HE133" s="192">
        <f t="shared" si="421"/>
        <v>0</v>
      </c>
      <c r="HF133" s="192">
        <f t="shared" si="422"/>
        <v>0</v>
      </c>
      <c r="HG133" s="192">
        <f t="shared" si="423"/>
        <v>0</v>
      </c>
      <c r="HH133" s="192">
        <f t="shared" si="424"/>
        <v>0</v>
      </c>
      <c r="HI133" s="192">
        <f t="shared" si="425"/>
        <v>0</v>
      </c>
      <c r="HJ133" s="192">
        <f t="shared" si="426"/>
        <v>0</v>
      </c>
      <c r="HK133" s="192">
        <f t="shared" si="427"/>
        <v>0</v>
      </c>
      <c r="HL133" s="192">
        <f t="shared" si="428"/>
        <v>0</v>
      </c>
      <c r="HM133" s="192">
        <f t="shared" si="429"/>
        <v>0</v>
      </c>
      <c r="HN133" s="194">
        <f t="shared" si="462"/>
        <v>0</v>
      </c>
      <c r="HO133" s="194">
        <f t="shared" si="463"/>
        <v>0</v>
      </c>
      <c r="HP133" s="194">
        <f t="shared" si="464"/>
        <v>0</v>
      </c>
      <c r="HQ133" s="194">
        <f t="shared" si="465"/>
        <v>0</v>
      </c>
      <c r="HR133" s="194">
        <f t="shared" si="466"/>
        <v>0</v>
      </c>
      <c r="HS133" s="195" t="str">
        <f t="shared" si="229"/>
        <v/>
      </c>
      <c r="HT133" s="196">
        <f t="shared" si="467"/>
        <v>0</v>
      </c>
      <c r="HU133" s="196">
        <f t="shared" si="468"/>
        <v>0</v>
      </c>
      <c r="HV133" s="197" t="str">
        <f t="shared" si="232"/>
        <v/>
      </c>
      <c r="HW133" s="197" t="str">
        <f t="shared" si="435"/>
        <v/>
      </c>
      <c r="HX133" s="197" t="str">
        <f t="shared" si="436"/>
        <v/>
      </c>
      <c r="HY133" s="195" t="str">
        <f t="shared" si="233"/>
        <v/>
      </c>
      <c r="HZ133" s="30">
        <f t="shared" si="227"/>
        <v>0</v>
      </c>
      <c r="IA133" s="198">
        <f t="shared" si="234"/>
        <v>0</v>
      </c>
      <c r="IB133" s="195"/>
      <c r="IC133" s="195">
        <f t="shared" si="437"/>
        <v>0</v>
      </c>
      <c r="ID133" s="195">
        <f t="shared" si="235"/>
        <v>0</v>
      </c>
      <c r="IE133" s="195">
        <f t="shared" si="438"/>
        <v>0</v>
      </c>
      <c r="IF133" s="195">
        <f t="shared" si="236"/>
        <v>0</v>
      </c>
      <c r="IG133" s="307">
        <f t="shared" si="237"/>
        <v>0</v>
      </c>
      <c r="IH133" s="307">
        <f t="shared" si="238"/>
        <v>0</v>
      </c>
      <c r="II133" s="44">
        <f t="shared" si="239"/>
        <v>0</v>
      </c>
      <c r="IJ133" s="44">
        <f t="shared" si="439"/>
        <v>0</v>
      </c>
      <c r="IK133" s="44">
        <f t="shared" si="440"/>
        <v>0</v>
      </c>
      <c r="IL133" s="44">
        <f t="shared" si="441"/>
        <v>0</v>
      </c>
      <c r="IM133" s="44">
        <f t="shared" si="442"/>
        <v>0</v>
      </c>
      <c r="IN133" s="44">
        <f t="shared" si="443"/>
        <v>0</v>
      </c>
      <c r="IO133" s="44">
        <f t="shared" si="444"/>
        <v>0</v>
      </c>
    </row>
    <row r="134" spans="1:249" ht="18" customHeight="1">
      <c r="A134" s="188">
        <v>128</v>
      </c>
      <c r="B134" s="326"/>
      <c r="C134" s="289"/>
      <c r="D134" s="199"/>
      <c r="E134" s="189"/>
      <c r="F134" s="189"/>
      <c r="G134" s="190"/>
      <c r="H134" s="190"/>
      <c r="I134" s="272"/>
      <c r="J134" s="207"/>
      <c r="K134" s="214" t="str">
        <f t="shared" si="240"/>
        <v/>
      </c>
      <c r="L134" s="200" t="str">
        <f t="shared" si="241"/>
        <v/>
      </c>
      <c r="M134" s="200" t="str">
        <f t="shared" si="242"/>
        <v/>
      </c>
      <c r="N134" s="209" t="str">
        <f t="shared" si="228"/>
        <v/>
      </c>
      <c r="O134" s="208" t="str">
        <f>IFERROR(IF(D134="","",IF(K134="","",IF(I134="","",IF(F134="F",VLOOKUP(K134,F!A:G,2,0),IF(F134="M",VLOOKUP(K134,M!A:G,2,0),""))))),0)</f>
        <v/>
      </c>
      <c r="P134" s="191" t="str">
        <f>IFERROR(IF(D134="","",IF(K134="","",IF(I134="","",IF(F134="F",VLOOKUP(K134,F!A:G,3,0),IF(F134="M",VLOOKUP(K134,M!A:G,3,0),""))))),0)</f>
        <v/>
      </c>
      <c r="Q134" s="191" t="str">
        <f>IFERROR(IF(D134="","",IF(K134="","",IF(I134="","",IF(F134="F",VLOOKUP(K134,F!A:G,4,0),IF(F134="M",VLOOKUP(K134,M!A:G,4,0),""))))),0)</f>
        <v/>
      </c>
      <c r="R134" s="191" t="str">
        <f>IFERROR(IF(D134="","",IF(K134="","",IF(I134="","",IF(F134="F",VLOOKUP(K134,F!A:G,5,0),IF(F134="M",VLOOKUP(K134,M!A:G,5,0),""))))),0)</f>
        <v/>
      </c>
      <c r="S134" s="191" t="str">
        <f>IFERROR(IF(D134="","",IF(K134="","",IF(I134="","",IF(F134="F",VLOOKUP(K134,F!A:G,6,0),IF(F134="M",VLOOKUP(K134,M!A:G,6,0),""))))),0)</f>
        <v/>
      </c>
      <c r="T134" s="191" t="str">
        <f>IFERROR(IF(D134="","",IF(K134="","",IF(I134="","",IF(F134="F",VLOOKUP(K134,F!A:G,7,0),IF(F134="M",VLOOKUP(K134,M!A:G,7,0),""))))),0)</f>
        <v/>
      </c>
      <c r="U134" s="191" t="str">
        <f>IFERROR(IF(D134="","",IF(K134="","",IF(J134="","",IF(F134="F",VLOOKUP(K134,F!A:M,8,0),IF(F134="M",VLOOKUP(K134,M!A:M,8,0),""))))),0)</f>
        <v/>
      </c>
      <c r="V134" s="191" t="str">
        <f>IFERROR(IF(D134="","",IF(K134="","",IF(J134="","",IF(F134="F",VLOOKUP(K134,F!A:M,9,0),IF(F134="M",VLOOKUP(K134,M!A:M,9,0),""))))),0)</f>
        <v/>
      </c>
      <c r="W134" s="191" t="str">
        <f>IFERROR(IF(D134="","",IF(K134="","",IF(J134="","",IF(F134="F",VLOOKUP(K134,F!A:M,10,0),IF(F134="M",VLOOKUP(K134,M!A:M,10,0),""))))),0)</f>
        <v/>
      </c>
      <c r="X134" s="191" t="str">
        <f>IFERROR(IF(D134="","",IF(K134="","",IF(J134="","",IF(F134="F",VLOOKUP(K134,F!A:M,11,0),IF(F134="M",VLOOKUP(K134,M!A:M,11,0),""))))),0)</f>
        <v/>
      </c>
      <c r="Y134" s="191" t="str">
        <f>IFERROR(IF(D134="","",IF(K134="","",IF(J134="","",IF(F134="F",VLOOKUP(K134,F!A:M,12,0),IF(F134="M",VLOOKUP(K134,M!A:M,12,0),""))))),0)</f>
        <v/>
      </c>
      <c r="Z134" s="191" t="str">
        <f>IFERROR(IF(D134="","",IF(K134="","",IF(J134="","",IF(F134="F",VLOOKUP(K134,F!A:M,13,0),IF(F134="M",VLOOKUP(K134,M!A:M,13,0),""))))),0)</f>
        <v/>
      </c>
      <c r="AA134" s="191" t="str">
        <f>IFERROR(IF(D134="","",IF(F134="","",IF(J134="","",IF(K134="","",IF(AND(K134&gt;23,K134&lt;=60),IF(F134="F",VLOOKUP(MROUND(HZ134,0.5),'F-Weight for Length'!K:S,2,0),VLOOKUP(MROUND(HZ134,0.5),'M-Weight for Length'!K:S,2,0)),IF(K134&gt;60,IF(F134="F",VLOOKUP(K134,'F-Weight for Length'!U:AC,2,0),VLOOKUP(K134,'M-Weight for Length'!U:AC,2,0)),IF(F134="F",VLOOKUP(MROUND(HZ134,0.5),'F-Weight for Length'!A:I,2,0),VLOOKUP(MROUND(HZ134,0.5),'M-Weight for Length'!A:I,2,0)))))))),0)</f>
        <v/>
      </c>
      <c r="AB134" s="191" t="str">
        <f>IFERROR(IF(D134="","",IF(F134="","",IF(J134="","",IF(K134="","",IF(AND(K134&gt;23,K134&lt;=60),IF(F134="F",VLOOKUP(MROUND(HZ134,0.5),'F-Weight for Length'!K:S,3,0),VLOOKUP(MROUND(HZ134,0.5),'M-Weight for Length'!K:S,3,0)),IF(K134&gt;60,IF(F134="F",VLOOKUP(K134,'F-Weight for Length'!U:AC,3,0),VLOOKUP(K134,'M-Weight for Length'!U:AC,3,0)),IF(F134="F",VLOOKUP(MROUND(HZ134,0.5),'F-Weight for Length'!A:I,3,0),VLOOKUP(MROUND(HZ134,0.5),'M-Weight for Length'!A:I,3,0)))))))),0)</f>
        <v/>
      </c>
      <c r="AC134" s="191" t="str">
        <f>IFERROR(IF(D134="","",IF(F134="","",IF(J134="","",IF(K134="","",IF(AND(K134&gt;23,K134&lt;=60),IF(F134="F",VLOOKUP(MROUND(HZ134,0.5),'F-Weight for Length'!K:S,4,0),VLOOKUP(MROUND(HZ134,0.5),'M-Weight for Length'!K:S,4,0)),IF(K134&gt;60,IF(F134="F",VLOOKUP(K134,'F-Weight for Length'!U:AC,4,0),VLOOKUP(K134,'M-Weight for Length'!U:AC,4,0)),IF(F134="F",VLOOKUP(MROUND(HZ134,0.5),'F-Weight for Length'!A:I,4,0),VLOOKUP(MROUND(HZ134,0.5),'M-Weight for Length'!A:I,4,0)))))))),0)</f>
        <v/>
      </c>
      <c r="AD134" s="191" t="str">
        <f>IFERROR(IF(D134="","",IF(F134="","",IF(J134="","",IF(K134="","",IF(AND(K134&gt;23,K134&lt;=60),IF(F134="F",VLOOKUP(MROUND(HZ134,0.5),'F-Weight for Length'!K:S,5,0),VLOOKUP(MROUND(HZ134,0.5),'M-Weight for Length'!K:S,5,0)),IF(K134&gt;60,IF(F134="F",VLOOKUP(K134,'F-Weight for Length'!U:AC,5,0),VLOOKUP(K134,'M-Weight for Length'!U:AC,5,0)),IF(F134="F",VLOOKUP(MROUND(HZ134,0.5),'F-Weight for Length'!A:I,5,0),VLOOKUP(MROUND(HZ134,0.5),'M-Weight for Length'!A:I,5,0)))))))),0)</f>
        <v/>
      </c>
      <c r="AE134" s="191" t="str">
        <f>IFERROR(IF(D134="","",IF(F134="","",IF(J134="","",IF(K134="","",IF(AND(K134&gt;23,K134&lt;=60),IF(F134="F",VLOOKUP(MROUND(HZ134,0.5),'F-Weight for Length'!K:S,6,0),VLOOKUP(MROUND(HZ134,0.5),'M-Weight for Length'!K:S,6,0)),IF(K134&gt;60,IF(F134="F",VLOOKUP(K134,'F-Weight for Length'!U:AC,6,0),VLOOKUP(K134,'M-Weight for Length'!U:AC,6,0)),IF(F134="F",VLOOKUP(MROUND(HZ134,0.5),'F-Weight for Length'!A:I,6,0),VLOOKUP(MROUND(HZ134,0.5),'M-Weight for Length'!A:I,6,0)))))))),0)</f>
        <v/>
      </c>
      <c r="AF134" s="191" t="str">
        <f>IFERROR(IF(D134="","",IF(F134="","",IF(J134="","",IF(K134="","",IF(AND(K134&gt;23,K134&lt;=60),IF(F134="F",VLOOKUP(MROUND(HZ134,0.5),'F-Weight for Length'!K:S,7,0),VLOOKUP(MROUND(HZ134,0.5),'M-Weight for Length'!K:S,7,0)),IF(K134&gt;60,IF(F134="F",VLOOKUP(K134,'F-Weight for Length'!U:AC,7,0),VLOOKUP(K134,'M-Weight for Length'!U:AC,7,0)),IF(F134="F",VLOOKUP(MROUND(HZ134,0.5),'F-Weight for Length'!A:I,7,0),VLOOKUP(MROUND(HZ134,0.5),'M-Weight for Length'!A:I,7,0)))))))),0)</f>
        <v/>
      </c>
      <c r="AG134" s="191" t="str">
        <f>IFERROR(IF(D134="","",IF(F134="","",IF(J134="","",IF(K134="","",IF(AND(K134&gt;23,K134&lt;=60),IF(F134="F",VLOOKUP(MROUND(HZ134,0.5),'F-Weight for Length'!K:S,8,0),VLOOKUP(MROUND(HZ134,0.5),'M-Weight for Length'!K:S,8,0)),IF(K134&gt;60,IF(F134="F",VLOOKUP(K134,'F-Weight for Length'!U:AC,8,0),VLOOKUP(K134,'M-Weight for Length'!U:AC,8,0)),IF(F134="F",VLOOKUP(MROUND(HZ134,0.5),'F-Weight for Length'!A:I,8,0),VLOOKUP(MROUND(HZ134,0.5),'M-Weight for Length'!A:I,8,0)))))))),0)</f>
        <v/>
      </c>
      <c r="AH134" s="191" t="str">
        <f>IFERROR(IF(D134="","",IF(F134="","",IF(J134="","",IF(K134="","",IF(AND(K134&gt;23,K134&lt;=60),IF(F134="F",VLOOKUP(MROUND(HZ134,0.5),'F-Weight for Length'!K:S,9,0),VLOOKUP(MROUND(HZ134,0.5),'M-Weight for Length'!K:S,9,0)),IF(K134&gt;60,IF(F134="F",VLOOKUP(K134,'F-Weight for Length'!U:AC,9,0),VLOOKUP(K134,'M-Weight for Length'!U:AC,9,0)),IF(F134="F",VLOOKUP(MROUND(HZ134,0.5),'F-Weight for Length'!A:I,9,0),VLOOKUP(MROUND(HZ134,0.5),'M-Weight for Length'!A:I,9,0)))))))),0)</f>
        <v/>
      </c>
      <c r="AI134" s="192">
        <f t="shared" si="243"/>
        <v>0</v>
      </c>
      <c r="AJ134" s="192">
        <f t="shared" si="244"/>
        <v>0</v>
      </c>
      <c r="AK134" s="192">
        <f t="shared" si="245"/>
        <v>0</v>
      </c>
      <c r="AL134" s="192">
        <f t="shared" si="246"/>
        <v>0</v>
      </c>
      <c r="AM134" s="192">
        <f t="shared" si="247"/>
        <v>0</v>
      </c>
      <c r="AN134" s="192">
        <f t="shared" si="248"/>
        <v>0</v>
      </c>
      <c r="AO134" s="192">
        <f t="shared" si="249"/>
        <v>0</v>
      </c>
      <c r="AP134" s="192">
        <f t="shared" si="250"/>
        <v>0</v>
      </c>
      <c r="AQ134" s="192">
        <f t="shared" si="251"/>
        <v>0</v>
      </c>
      <c r="AR134" s="192">
        <f t="shared" si="252"/>
        <v>0</v>
      </c>
      <c r="AS134" s="192">
        <f t="shared" si="253"/>
        <v>0</v>
      </c>
      <c r="AT134" s="192">
        <f t="shared" si="254"/>
        <v>0</v>
      </c>
      <c r="AU134" s="192">
        <f t="shared" si="255"/>
        <v>0</v>
      </c>
      <c r="AV134" s="192">
        <f t="shared" si="256"/>
        <v>0</v>
      </c>
      <c r="AW134" s="192">
        <f t="shared" si="257"/>
        <v>0</v>
      </c>
      <c r="AX134" s="192">
        <f t="shared" si="258"/>
        <v>0</v>
      </c>
      <c r="AY134" s="192">
        <f t="shared" si="259"/>
        <v>0</v>
      </c>
      <c r="AZ134" s="192">
        <f t="shared" si="260"/>
        <v>0</v>
      </c>
      <c r="BA134" s="192">
        <f t="shared" si="261"/>
        <v>0</v>
      </c>
      <c r="BB134" s="192">
        <f t="shared" si="262"/>
        <v>0</v>
      </c>
      <c r="BC134" s="192">
        <f t="shared" si="263"/>
        <v>0</v>
      </c>
      <c r="BD134" s="192">
        <f t="shared" si="264"/>
        <v>0</v>
      </c>
      <c r="BE134" s="192">
        <f t="shared" si="265"/>
        <v>0</v>
      </c>
      <c r="BF134" s="192">
        <f t="shared" si="266"/>
        <v>0</v>
      </c>
      <c r="BG134" s="192">
        <f t="shared" si="267"/>
        <v>0</v>
      </c>
      <c r="BH134" s="192">
        <f t="shared" si="268"/>
        <v>0</v>
      </c>
      <c r="BI134" s="192">
        <f t="shared" si="269"/>
        <v>0</v>
      </c>
      <c r="BJ134" s="192">
        <f t="shared" si="270"/>
        <v>0</v>
      </c>
      <c r="BK134" s="192">
        <f t="shared" si="271"/>
        <v>0</v>
      </c>
      <c r="BL134" s="192">
        <f t="shared" si="272"/>
        <v>0</v>
      </c>
      <c r="BM134" s="192">
        <f t="shared" si="273"/>
        <v>0</v>
      </c>
      <c r="BN134" s="192">
        <f t="shared" si="274"/>
        <v>0</v>
      </c>
      <c r="BO134" s="192">
        <f t="shared" si="275"/>
        <v>0</v>
      </c>
      <c r="BP134" s="192">
        <f t="shared" si="276"/>
        <v>0</v>
      </c>
      <c r="BQ134" s="192">
        <f t="shared" si="277"/>
        <v>0</v>
      </c>
      <c r="BR134" s="192">
        <f t="shared" si="278"/>
        <v>0</v>
      </c>
      <c r="BS134" s="192">
        <f t="shared" si="279"/>
        <v>0</v>
      </c>
      <c r="BT134" s="192">
        <f t="shared" si="280"/>
        <v>0</v>
      </c>
      <c r="BU134" s="192">
        <f t="shared" si="281"/>
        <v>0</v>
      </c>
      <c r="BV134" s="192">
        <f t="shared" si="282"/>
        <v>0</v>
      </c>
      <c r="BW134" s="192">
        <f t="shared" si="283"/>
        <v>0</v>
      </c>
      <c r="BX134" s="192">
        <f t="shared" si="284"/>
        <v>0</v>
      </c>
      <c r="BY134" s="192">
        <f t="shared" si="285"/>
        <v>0</v>
      </c>
      <c r="BZ134" s="192">
        <f t="shared" si="286"/>
        <v>0</v>
      </c>
      <c r="CA134" s="192">
        <f t="shared" si="287"/>
        <v>0</v>
      </c>
      <c r="CB134" s="192">
        <f t="shared" si="288"/>
        <v>0</v>
      </c>
      <c r="CC134" s="192">
        <f t="shared" si="289"/>
        <v>0</v>
      </c>
      <c r="CD134" s="192">
        <f t="shared" si="290"/>
        <v>0</v>
      </c>
      <c r="CE134" s="192">
        <f t="shared" si="291"/>
        <v>0</v>
      </c>
      <c r="CF134" s="192">
        <f t="shared" si="292"/>
        <v>0</v>
      </c>
      <c r="CG134" s="192">
        <f t="shared" si="293"/>
        <v>0</v>
      </c>
      <c r="CH134" s="192">
        <f t="shared" si="294"/>
        <v>0</v>
      </c>
      <c r="CI134" s="192">
        <f t="shared" si="295"/>
        <v>0</v>
      </c>
      <c r="CJ134" s="192">
        <f t="shared" si="296"/>
        <v>0</v>
      </c>
      <c r="CK134" s="192">
        <f t="shared" si="297"/>
        <v>0</v>
      </c>
      <c r="CL134" s="192">
        <f t="shared" si="298"/>
        <v>0</v>
      </c>
      <c r="CM134" s="192">
        <f t="shared" si="299"/>
        <v>0</v>
      </c>
      <c r="CN134" s="192">
        <f t="shared" si="300"/>
        <v>0</v>
      </c>
      <c r="CO134" s="192">
        <f t="shared" si="301"/>
        <v>0</v>
      </c>
      <c r="CP134" s="192">
        <f t="shared" si="302"/>
        <v>0</v>
      </c>
      <c r="CQ134" s="192">
        <f t="shared" si="303"/>
        <v>0</v>
      </c>
      <c r="CR134" s="192">
        <f t="shared" si="304"/>
        <v>0</v>
      </c>
      <c r="CS134" s="192">
        <f t="shared" si="305"/>
        <v>0</v>
      </c>
      <c r="CT134" s="192">
        <f t="shared" si="306"/>
        <v>0</v>
      </c>
      <c r="CU134" s="192">
        <f t="shared" si="307"/>
        <v>0</v>
      </c>
      <c r="CV134" s="192">
        <f t="shared" si="308"/>
        <v>0</v>
      </c>
      <c r="CW134" s="192">
        <f t="shared" si="309"/>
        <v>0</v>
      </c>
      <c r="CX134" s="192">
        <f t="shared" si="310"/>
        <v>0</v>
      </c>
      <c r="CY134" s="192">
        <f t="shared" si="311"/>
        <v>0</v>
      </c>
      <c r="CZ134" s="192">
        <f t="shared" si="312"/>
        <v>0</v>
      </c>
      <c r="DA134" s="192">
        <f t="shared" si="313"/>
        <v>0</v>
      </c>
      <c r="DB134" s="192">
        <f t="shared" si="314"/>
        <v>0</v>
      </c>
      <c r="DC134" s="192">
        <f t="shared" si="315"/>
        <v>0</v>
      </c>
      <c r="DD134" s="192">
        <f t="shared" si="316"/>
        <v>0</v>
      </c>
      <c r="DE134" s="192">
        <f t="shared" si="317"/>
        <v>0</v>
      </c>
      <c r="DF134" s="192">
        <f t="shared" si="318"/>
        <v>0</v>
      </c>
      <c r="DG134" s="192">
        <f t="shared" si="319"/>
        <v>0</v>
      </c>
      <c r="DH134" s="192">
        <f t="shared" si="320"/>
        <v>0</v>
      </c>
      <c r="DI134" s="192">
        <f t="shared" si="321"/>
        <v>0</v>
      </c>
      <c r="DJ134" s="192">
        <f t="shared" si="322"/>
        <v>0</v>
      </c>
      <c r="DK134" s="192">
        <f t="shared" si="323"/>
        <v>0</v>
      </c>
      <c r="DL134" s="192">
        <f t="shared" si="324"/>
        <v>0</v>
      </c>
      <c r="DM134" s="192">
        <f t="shared" si="325"/>
        <v>0</v>
      </c>
      <c r="DN134" s="192">
        <f t="shared" si="326"/>
        <v>0</v>
      </c>
      <c r="DO134" s="192">
        <f t="shared" si="327"/>
        <v>0</v>
      </c>
      <c r="DP134" s="192">
        <f t="shared" si="328"/>
        <v>0</v>
      </c>
      <c r="DQ134" s="192">
        <f t="shared" si="329"/>
        <v>0</v>
      </c>
      <c r="DR134" s="192">
        <f t="shared" si="330"/>
        <v>0</v>
      </c>
      <c r="DS134" s="192">
        <f t="shared" si="331"/>
        <v>0</v>
      </c>
      <c r="DT134" s="192">
        <f t="shared" si="332"/>
        <v>0</v>
      </c>
      <c r="DU134" s="192">
        <f t="shared" si="333"/>
        <v>0</v>
      </c>
      <c r="DV134" s="193">
        <f t="shared" si="457"/>
        <v>0</v>
      </c>
      <c r="DW134" s="193">
        <f t="shared" si="458"/>
        <v>0</v>
      </c>
      <c r="DX134" s="193">
        <f t="shared" si="459"/>
        <v>0</v>
      </c>
      <c r="DY134" s="193">
        <f t="shared" si="460"/>
        <v>0</v>
      </c>
      <c r="DZ134" s="193">
        <f t="shared" si="461"/>
        <v>0</v>
      </c>
      <c r="EA134" s="192">
        <f t="shared" si="339"/>
        <v>0</v>
      </c>
      <c r="EB134" s="192">
        <f t="shared" si="340"/>
        <v>0</v>
      </c>
      <c r="EC134" s="192">
        <f t="shared" si="341"/>
        <v>0</v>
      </c>
      <c r="ED134" s="192">
        <f t="shared" si="342"/>
        <v>0</v>
      </c>
      <c r="EE134" s="192">
        <f t="shared" si="343"/>
        <v>0</v>
      </c>
      <c r="EF134" s="192">
        <f t="shared" si="344"/>
        <v>0</v>
      </c>
      <c r="EG134" s="192">
        <f t="shared" si="345"/>
        <v>0</v>
      </c>
      <c r="EH134" s="192">
        <f t="shared" si="346"/>
        <v>0</v>
      </c>
      <c r="EI134" s="192">
        <f t="shared" si="347"/>
        <v>0</v>
      </c>
      <c r="EJ134" s="192">
        <f t="shared" si="348"/>
        <v>0</v>
      </c>
      <c r="EK134" s="192">
        <f t="shared" si="349"/>
        <v>0</v>
      </c>
      <c r="EL134" s="192">
        <f t="shared" si="350"/>
        <v>0</v>
      </c>
      <c r="EM134" s="192">
        <f t="shared" si="351"/>
        <v>0</v>
      </c>
      <c r="EN134" s="192">
        <f t="shared" si="352"/>
        <v>0</v>
      </c>
      <c r="EO134" s="192">
        <f t="shared" si="353"/>
        <v>0</v>
      </c>
      <c r="EP134" s="192">
        <f t="shared" si="354"/>
        <v>0</v>
      </c>
      <c r="EQ134" s="192">
        <f t="shared" si="355"/>
        <v>0</v>
      </c>
      <c r="ER134" s="192">
        <f t="shared" si="356"/>
        <v>0</v>
      </c>
      <c r="ES134" s="192">
        <f t="shared" si="357"/>
        <v>0</v>
      </c>
      <c r="ET134" s="192">
        <f t="shared" si="358"/>
        <v>0</v>
      </c>
      <c r="EU134" s="192">
        <f t="shared" si="359"/>
        <v>0</v>
      </c>
      <c r="EV134" s="192">
        <f t="shared" si="360"/>
        <v>0</v>
      </c>
      <c r="EW134" s="192">
        <f t="shared" si="361"/>
        <v>0</v>
      </c>
      <c r="EX134" s="192">
        <f t="shared" si="362"/>
        <v>0</v>
      </c>
      <c r="EY134" s="192">
        <f t="shared" si="363"/>
        <v>0</v>
      </c>
      <c r="EZ134" s="192">
        <f t="shared" si="364"/>
        <v>0</v>
      </c>
      <c r="FA134" s="192">
        <f t="shared" si="365"/>
        <v>0</v>
      </c>
      <c r="FB134" s="192">
        <f t="shared" si="366"/>
        <v>0</v>
      </c>
      <c r="FC134" s="192">
        <f t="shared" si="367"/>
        <v>0</v>
      </c>
      <c r="FD134" s="192">
        <f t="shared" si="368"/>
        <v>0</v>
      </c>
      <c r="FE134" s="192">
        <f t="shared" si="369"/>
        <v>0</v>
      </c>
      <c r="FF134" s="192">
        <f t="shared" si="370"/>
        <v>0</v>
      </c>
      <c r="FG134" s="192">
        <f t="shared" si="371"/>
        <v>0</v>
      </c>
      <c r="FH134" s="192">
        <f t="shared" si="372"/>
        <v>0</v>
      </c>
      <c r="FI134" s="192">
        <f t="shared" si="373"/>
        <v>0</v>
      </c>
      <c r="FJ134" s="192">
        <f t="shared" si="374"/>
        <v>0</v>
      </c>
      <c r="FK134" s="192">
        <f t="shared" si="375"/>
        <v>0</v>
      </c>
      <c r="FL134" s="192">
        <f t="shared" si="376"/>
        <v>0</v>
      </c>
      <c r="FM134" s="192">
        <f t="shared" si="377"/>
        <v>0</v>
      </c>
      <c r="FN134" s="192">
        <f t="shared" si="378"/>
        <v>0</v>
      </c>
      <c r="FO134" s="192">
        <f t="shared" si="379"/>
        <v>0</v>
      </c>
      <c r="FP134" s="192">
        <f t="shared" si="380"/>
        <v>0</v>
      </c>
      <c r="FQ134" s="192">
        <f t="shared" si="381"/>
        <v>0</v>
      </c>
      <c r="FR134" s="192">
        <f t="shared" si="382"/>
        <v>0</v>
      </c>
      <c r="FS134" s="192">
        <f t="shared" si="383"/>
        <v>0</v>
      </c>
      <c r="FT134" s="192">
        <f t="shared" si="384"/>
        <v>0</v>
      </c>
      <c r="FU134" s="192">
        <f t="shared" si="385"/>
        <v>0</v>
      </c>
      <c r="FV134" s="192">
        <f t="shared" si="386"/>
        <v>0</v>
      </c>
      <c r="FW134" s="192">
        <f t="shared" si="387"/>
        <v>0</v>
      </c>
      <c r="FX134" s="192">
        <f t="shared" si="388"/>
        <v>0</v>
      </c>
      <c r="FY134" s="192">
        <f t="shared" si="389"/>
        <v>0</v>
      </c>
      <c r="FZ134" s="192">
        <f t="shared" si="390"/>
        <v>0</v>
      </c>
      <c r="GA134" s="192">
        <f t="shared" si="391"/>
        <v>0</v>
      </c>
      <c r="GB134" s="192">
        <f t="shared" si="392"/>
        <v>0</v>
      </c>
      <c r="GC134" s="192">
        <f t="shared" si="393"/>
        <v>0</v>
      </c>
      <c r="GD134" s="192">
        <f t="shared" si="394"/>
        <v>0</v>
      </c>
      <c r="GE134" s="192">
        <f t="shared" si="395"/>
        <v>0</v>
      </c>
      <c r="GF134" s="192">
        <f t="shared" si="396"/>
        <v>0</v>
      </c>
      <c r="GG134" s="192">
        <f t="shared" si="397"/>
        <v>0</v>
      </c>
      <c r="GH134" s="192">
        <f t="shared" si="398"/>
        <v>0</v>
      </c>
      <c r="GI134" s="192">
        <f t="shared" si="399"/>
        <v>0</v>
      </c>
      <c r="GJ134" s="192">
        <f t="shared" si="400"/>
        <v>0</v>
      </c>
      <c r="GK134" s="192">
        <f t="shared" si="401"/>
        <v>0</v>
      </c>
      <c r="GL134" s="192">
        <f t="shared" si="402"/>
        <v>0</v>
      </c>
      <c r="GM134" s="192">
        <f t="shared" si="403"/>
        <v>0</v>
      </c>
      <c r="GN134" s="192">
        <f t="shared" si="404"/>
        <v>0</v>
      </c>
      <c r="GO134" s="192">
        <f t="shared" si="405"/>
        <v>0</v>
      </c>
      <c r="GP134" s="192">
        <f t="shared" si="406"/>
        <v>0</v>
      </c>
      <c r="GQ134" s="192">
        <f t="shared" si="407"/>
        <v>0</v>
      </c>
      <c r="GR134" s="192">
        <f t="shared" si="408"/>
        <v>0</v>
      </c>
      <c r="GS134" s="192">
        <f t="shared" si="409"/>
        <v>0</v>
      </c>
      <c r="GT134" s="192">
        <f t="shared" si="410"/>
        <v>0</v>
      </c>
      <c r="GU134" s="192">
        <f t="shared" si="411"/>
        <v>0</v>
      </c>
      <c r="GV134" s="192">
        <f t="shared" si="412"/>
        <v>0</v>
      </c>
      <c r="GW134" s="192">
        <f t="shared" si="413"/>
        <v>0</v>
      </c>
      <c r="GX134" s="192">
        <f t="shared" si="414"/>
        <v>0</v>
      </c>
      <c r="GY134" s="192">
        <f t="shared" si="415"/>
        <v>0</v>
      </c>
      <c r="GZ134" s="192">
        <f t="shared" si="416"/>
        <v>0</v>
      </c>
      <c r="HA134" s="192">
        <f t="shared" si="417"/>
        <v>0</v>
      </c>
      <c r="HB134" s="192">
        <f t="shared" si="418"/>
        <v>0</v>
      </c>
      <c r="HC134" s="192">
        <f t="shared" si="419"/>
        <v>0</v>
      </c>
      <c r="HD134" s="192">
        <f t="shared" si="420"/>
        <v>0</v>
      </c>
      <c r="HE134" s="192">
        <f t="shared" si="421"/>
        <v>0</v>
      </c>
      <c r="HF134" s="192">
        <f t="shared" si="422"/>
        <v>0</v>
      </c>
      <c r="HG134" s="192">
        <f t="shared" si="423"/>
        <v>0</v>
      </c>
      <c r="HH134" s="192">
        <f t="shared" si="424"/>
        <v>0</v>
      </c>
      <c r="HI134" s="192">
        <f t="shared" si="425"/>
        <v>0</v>
      </c>
      <c r="HJ134" s="192">
        <f t="shared" si="426"/>
        <v>0</v>
      </c>
      <c r="HK134" s="192">
        <f t="shared" si="427"/>
        <v>0</v>
      </c>
      <c r="HL134" s="192">
        <f t="shared" si="428"/>
        <v>0</v>
      </c>
      <c r="HM134" s="192">
        <f t="shared" si="429"/>
        <v>0</v>
      </c>
      <c r="HN134" s="194">
        <f t="shared" si="462"/>
        <v>0</v>
      </c>
      <c r="HO134" s="194">
        <f t="shared" si="463"/>
        <v>0</v>
      </c>
      <c r="HP134" s="194">
        <f t="shared" si="464"/>
        <v>0</v>
      </c>
      <c r="HQ134" s="194">
        <f t="shared" si="465"/>
        <v>0</v>
      </c>
      <c r="HR134" s="194">
        <f t="shared" si="466"/>
        <v>0</v>
      </c>
      <c r="HS134" s="195" t="str">
        <f t="shared" si="229"/>
        <v/>
      </c>
      <c r="HT134" s="196">
        <f t="shared" si="467"/>
        <v>0</v>
      </c>
      <c r="HU134" s="196">
        <f t="shared" si="468"/>
        <v>0</v>
      </c>
      <c r="HV134" s="197" t="str">
        <f t="shared" si="232"/>
        <v/>
      </c>
      <c r="HW134" s="197" t="str">
        <f t="shared" si="435"/>
        <v/>
      </c>
      <c r="HX134" s="197" t="str">
        <f t="shared" si="436"/>
        <v/>
      </c>
      <c r="HY134" s="195" t="str">
        <f t="shared" si="233"/>
        <v/>
      </c>
      <c r="HZ134" s="30">
        <f t="shared" ref="HZ134:HZ197" si="469">IFERROR(IF(OR(IA134&lt;=2,IA134&lt;2.01),INT(J134),IF(OR(IA134&lt;=7,IA134&lt;7.01),INT(J134)+0.5,INT(J134)+1)),0)</f>
        <v>0</v>
      </c>
      <c r="IA134" s="198">
        <f t="shared" si="234"/>
        <v>0</v>
      </c>
      <c r="IB134" s="195"/>
      <c r="IC134" s="195">
        <f t="shared" si="437"/>
        <v>0</v>
      </c>
      <c r="ID134" s="195">
        <f t="shared" si="235"/>
        <v>0</v>
      </c>
      <c r="IE134" s="195">
        <f t="shared" si="438"/>
        <v>0</v>
      </c>
      <c r="IF134" s="195">
        <f t="shared" si="236"/>
        <v>0</v>
      </c>
      <c r="IG134" s="307">
        <f t="shared" si="237"/>
        <v>0</v>
      </c>
      <c r="IH134" s="307">
        <f t="shared" si="238"/>
        <v>0</v>
      </c>
      <c r="II134" s="44">
        <f t="shared" si="239"/>
        <v>0</v>
      </c>
      <c r="IJ134" s="44">
        <f t="shared" si="439"/>
        <v>0</v>
      </c>
      <c r="IK134" s="44">
        <f t="shared" si="440"/>
        <v>0</v>
      </c>
      <c r="IL134" s="44">
        <f t="shared" si="441"/>
        <v>0</v>
      </c>
      <c r="IM134" s="44">
        <f t="shared" si="442"/>
        <v>0</v>
      </c>
      <c r="IN134" s="44">
        <f t="shared" si="443"/>
        <v>0</v>
      </c>
      <c r="IO134" s="44">
        <f t="shared" si="444"/>
        <v>0</v>
      </c>
    </row>
    <row r="135" spans="1:249" ht="18" customHeight="1">
      <c r="A135" s="188">
        <v>129</v>
      </c>
      <c r="B135" s="326"/>
      <c r="C135" s="289"/>
      <c r="D135" s="199"/>
      <c r="E135" s="189"/>
      <c r="F135" s="189"/>
      <c r="G135" s="190"/>
      <c r="H135" s="190"/>
      <c r="I135" s="272"/>
      <c r="J135" s="207"/>
      <c r="K135" s="214" t="str">
        <f t="shared" si="240"/>
        <v/>
      </c>
      <c r="L135" s="200" t="str">
        <f t="shared" si="241"/>
        <v/>
      </c>
      <c r="M135" s="200" t="str">
        <f t="shared" si="242"/>
        <v/>
      </c>
      <c r="N135" s="209" t="str">
        <f t="shared" ref="N135:N198" si="470">IF(HY135="","",IF(AA135="","",IF(AND(K135&lt;=60,I135&lt;AB135),"SW",IF(AND(K135&lt;=60,I135&gt;=AB135,I135&lt;AD135),"W",IF(AND(K135&lt;=60,I135&gt;=AD135,I135&lt;=AE135),"N",IF(AND(K135&lt;=60,I135&gt;AE135,I135&lt;=AG135),"OW",IF(AND(K135&lt;=60,I135&gt;AG135),"Ob",IF(AND(K135&gt;60,IH135&lt;AB135),"SW",IF(AND(K135&gt;60,IH135&gt;=AB135,IH135&lt;AD135),"W",IF(AND(K135&gt;60,IH135&gt;=AD135,IH135&lt;=AE135),"N",IF(AND(K135&gt;60,IH135&gt;AE135,IH135&lt;=AG135),"OW",IF(AND(K135&gt;60,IH135&gt;AG135),"Ob"))))))))))))</f>
        <v/>
      </c>
      <c r="O135" s="208" t="str">
        <f>IFERROR(IF(D135="","",IF(K135="","",IF(I135="","",IF(F135="F",VLOOKUP(K135,F!A:G,2,0),IF(F135="M",VLOOKUP(K135,M!A:G,2,0),""))))),0)</f>
        <v/>
      </c>
      <c r="P135" s="191" t="str">
        <f>IFERROR(IF(D135="","",IF(K135="","",IF(I135="","",IF(F135="F",VLOOKUP(K135,F!A:G,3,0),IF(F135="M",VLOOKUP(K135,M!A:G,3,0),""))))),0)</f>
        <v/>
      </c>
      <c r="Q135" s="191" t="str">
        <f>IFERROR(IF(D135="","",IF(K135="","",IF(I135="","",IF(F135="F",VLOOKUP(K135,F!A:G,4,0),IF(F135="M",VLOOKUP(K135,M!A:G,4,0),""))))),0)</f>
        <v/>
      </c>
      <c r="R135" s="191" t="str">
        <f>IFERROR(IF(D135="","",IF(K135="","",IF(I135="","",IF(F135="F",VLOOKUP(K135,F!A:G,5,0),IF(F135="M",VLOOKUP(K135,M!A:G,5,0),""))))),0)</f>
        <v/>
      </c>
      <c r="S135" s="191" t="str">
        <f>IFERROR(IF(D135="","",IF(K135="","",IF(I135="","",IF(F135="F",VLOOKUP(K135,F!A:G,6,0),IF(F135="M",VLOOKUP(K135,M!A:G,6,0),""))))),0)</f>
        <v/>
      </c>
      <c r="T135" s="191" t="str">
        <f>IFERROR(IF(D135="","",IF(K135="","",IF(I135="","",IF(F135="F",VLOOKUP(K135,F!A:G,7,0),IF(F135="M",VLOOKUP(K135,M!A:G,7,0),""))))),0)</f>
        <v/>
      </c>
      <c r="U135" s="191" t="str">
        <f>IFERROR(IF(D135="","",IF(K135="","",IF(J135="","",IF(F135="F",VLOOKUP(K135,F!A:M,8,0),IF(F135="M",VLOOKUP(K135,M!A:M,8,0),""))))),0)</f>
        <v/>
      </c>
      <c r="V135" s="191" t="str">
        <f>IFERROR(IF(D135="","",IF(K135="","",IF(J135="","",IF(F135="F",VLOOKUP(K135,F!A:M,9,0),IF(F135="M",VLOOKUP(K135,M!A:M,9,0),""))))),0)</f>
        <v/>
      </c>
      <c r="W135" s="191" t="str">
        <f>IFERROR(IF(D135="","",IF(K135="","",IF(J135="","",IF(F135="F",VLOOKUP(K135,F!A:M,10,0),IF(F135="M",VLOOKUP(K135,M!A:M,10,0),""))))),0)</f>
        <v/>
      </c>
      <c r="X135" s="191" t="str">
        <f>IFERROR(IF(D135="","",IF(K135="","",IF(J135="","",IF(F135="F",VLOOKUP(K135,F!A:M,11,0),IF(F135="M",VLOOKUP(K135,M!A:M,11,0),""))))),0)</f>
        <v/>
      </c>
      <c r="Y135" s="191" t="str">
        <f>IFERROR(IF(D135="","",IF(K135="","",IF(J135="","",IF(F135="F",VLOOKUP(K135,F!A:M,12,0),IF(F135="M",VLOOKUP(K135,M!A:M,12,0),""))))),0)</f>
        <v/>
      </c>
      <c r="Z135" s="191" t="str">
        <f>IFERROR(IF(D135="","",IF(K135="","",IF(J135="","",IF(F135="F",VLOOKUP(K135,F!A:M,13,0),IF(F135="M",VLOOKUP(K135,M!A:M,13,0),""))))),0)</f>
        <v/>
      </c>
      <c r="AA135" s="191" t="str">
        <f>IFERROR(IF(D135="","",IF(F135="","",IF(J135="","",IF(K135="","",IF(AND(K135&gt;23,K135&lt;=60),IF(F135="F",VLOOKUP(MROUND(HZ135,0.5),'F-Weight for Length'!K:S,2,0),VLOOKUP(MROUND(HZ135,0.5),'M-Weight for Length'!K:S,2,0)),IF(K135&gt;60,IF(F135="F",VLOOKUP(K135,'F-Weight for Length'!U:AC,2,0),VLOOKUP(K135,'M-Weight for Length'!U:AC,2,0)),IF(F135="F",VLOOKUP(MROUND(HZ135,0.5),'F-Weight for Length'!A:I,2,0),VLOOKUP(MROUND(HZ135,0.5),'M-Weight for Length'!A:I,2,0)))))))),0)</f>
        <v/>
      </c>
      <c r="AB135" s="191" t="str">
        <f>IFERROR(IF(D135="","",IF(F135="","",IF(J135="","",IF(K135="","",IF(AND(K135&gt;23,K135&lt;=60),IF(F135="F",VLOOKUP(MROUND(HZ135,0.5),'F-Weight for Length'!K:S,3,0),VLOOKUP(MROUND(HZ135,0.5),'M-Weight for Length'!K:S,3,0)),IF(K135&gt;60,IF(F135="F",VLOOKUP(K135,'F-Weight for Length'!U:AC,3,0),VLOOKUP(K135,'M-Weight for Length'!U:AC,3,0)),IF(F135="F",VLOOKUP(MROUND(HZ135,0.5),'F-Weight for Length'!A:I,3,0),VLOOKUP(MROUND(HZ135,0.5),'M-Weight for Length'!A:I,3,0)))))))),0)</f>
        <v/>
      </c>
      <c r="AC135" s="191" t="str">
        <f>IFERROR(IF(D135="","",IF(F135="","",IF(J135="","",IF(K135="","",IF(AND(K135&gt;23,K135&lt;=60),IF(F135="F",VLOOKUP(MROUND(HZ135,0.5),'F-Weight for Length'!K:S,4,0),VLOOKUP(MROUND(HZ135,0.5),'M-Weight for Length'!K:S,4,0)),IF(K135&gt;60,IF(F135="F",VLOOKUP(K135,'F-Weight for Length'!U:AC,4,0),VLOOKUP(K135,'M-Weight for Length'!U:AC,4,0)),IF(F135="F",VLOOKUP(MROUND(HZ135,0.5),'F-Weight for Length'!A:I,4,0),VLOOKUP(MROUND(HZ135,0.5),'M-Weight for Length'!A:I,4,0)))))))),0)</f>
        <v/>
      </c>
      <c r="AD135" s="191" t="str">
        <f>IFERROR(IF(D135="","",IF(F135="","",IF(J135="","",IF(K135="","",IF(AND(K135&gt;23,K135&lt;=60),IF(F135="F",VLOOKUP(MROUND(HZ135,0.5),'F-Weight for Length'!K:S,5,0),VLOOKUP(MROUND(HZ135,0.5),'M-Weight for Length'!K:S,5,0)),IF(K135&gt;60,IF(F135="F",VLOOKUP(K135,'F-Weight for Length'!U:AC,5,0),VLOOKUP(K135,'M-Weight for Length'!U:AC,5,0)),IF(F135="F",VLOOKUP(MROUND(HZ135,0.5),'F-Weight for Length'!A:I,5,0),VLOOKUP(MROUND(HZ135,0.5),'M-Weight for Length'!A:I,5,0)))))))),0)</f>
        <v/>
      </c>
      <c r="AE135" s="191" t="str">
        <f>IFERROR(IF(D135="","",IF(F135="","",IF(J135="","",IF(K135="","",IF(AND(K135&gt;23,K135&lt;=60),IF(F135="F",VLOOKUP(MROUND(HZ135,0.5),'F-Weight for Length'!K:S,6,0),VLOOKUP(MROUND(HZ135,0.5),'M-Weight for Length'!K:S,6,0)),IF(K135&gt;60,IF(F135="F",VLOOKUP(K135,'F-Weight for Length'!U:AC,6,0),VLOOKUP(K135,'M-Weight for Length'!U:AC,6,0)),IF(F135="F",VLOOKUP(MROUND(HZ135,0.5),'F-Weight for Length'!A:I,6,0),VLOOKUP(MROUND(HZ135,0.5),'M-Weight for Length'!A:I,6,0)))))))),0)</f>
        <v/>
      </c>
      <c r="AF135" s="191" t="str">
        <f>IFERROR(IF(D135="","",IF(F135="","",IF(J135="","",IF(K135="","",IF(AND(K135&gt;23,K135&lt;=60),IF(F135="F",VLOOKUP(MROUND(HZ135,0.5),'F-Weight for Length'!K:S,7,0),VLOOKUP(MROUND(HZ135,0.5),'M-Weight for Length'!K:S,7,0)),IF(K135&gt;60,IF(F135="F",VLOOKUP(K135,'F-Weight for Length'!U:AC,7,0),VLOOKUP(K135,'M-Weight for Length'!U:AC,7,0)),IF(F135="F",VLOOKUP(MROUND(HZ135,0.5),'F-Weight for Length'!A:I,7,0),VLOOKUP(MROUND(HZ135,0.5),'M-Weight for Length'!A:I,7,0)))))))),0)</f>
        <v/>
      </c>
      <c r="AG135" s="191" t="str">
        <f>IFERROR(IF(D135="","",IF(F135="","",IF(J135="","",IF(K135="","",IF(AND(K135&gt;23,K135&lt;=60),IF(F135="F",VLOOKUP(MROUND(HZ135,0.5),'F-Weight for Length'!K:S,8,0),VLOOKUP(MROUND(HZ135,0.5),'M-Weight for Length'!K:S,8,0)),IF(K135&gt;60,IF(F135="F",VLOOKUP(K135,'F-Weight for Length'!U:AC,8,0),VLOOKUP(K135,'M-Weight for Length'!U:AC,8,0)),IF(F135="F",VLOOKUP(MROUND(HZ135,0.5),'F-Weight for Length'!A:I,8,0),VLOOKUP(MROUND(HZ135,0.5),'M-Weight for Length'!A:I,8,0)))))))),0)</f>
        <v/>
      </c>
      <c r="AH135" s="191" t="str">
        <f>IFERROR(IF(D135="","",IF(F135="","",IF(J135="","",IF(K135="","",IF(AND(K135&gt;23,K135&lt;=60),IF(F135="F",VLOOKUP(MROUND(HZ135,0.5),'F-Weight for Length'!K:S,9,0),VLOOKUP(MROUND(HZ135,0.5),'M-Weight for Length'!K:S,9,0)),IF(K135&gt;60,IF(F135="F",VLOOKUP(K135,'F-Weight for Length'!U:AC,9,0),VLOOKUP(K135,'M-Weight for Length'!U:AC,9,0)),IF(F135="F",VLOOKUP(MROUND(HZ135,0.5),'F-Weight for Length'!A:I,9,0),VLOOKUP(MROUND(HZ135,0.5),'M-Weight for Length'!A:I,9,0)))))))),0)</f>
        <v/>
      </c>
      <c r="AI135" s="192">
        <f t="shared" si="243"/>
        <v>0</v>
      </c>
      <c r="AJ135" s="192">
        <f t="shared" si="244"/>
        <v>0</v>
      </c>
      <c r="AK135" s="192">
        <f t="shared" si="245"/>
        <v>0</v>
      </c>
      <c r="AL135" s="192">
        <f t="shared" si="246"/>
        <v>0</v>
      </c>
      <c r="AM135" s="192">
        <f t="shared" si="247"/>
        <v>0</v>
      </c>
      <c r="AN135" s="192">
        <f t="shared" si="248"/>
        <v>0</v>
      </c>
      <c r="AO135" s="192">
        <f t="shared" si="249"/>
        <v>0</v>
      </c>
      <c r="AP135" s="192">
        <f t="shared" si="250"/>
        <v>0</v>
      </c>
      <c r="AQ135" s="192">
        <f t="shared" si="251"/>
        <v>0</v>
      </c>
      <c r="AR135" s="192">
        <f t="shared" si="252"/>
        <v>0</v>
      </c>
      <c r="AS135" s="192">
        <f t="shared" si="253"/>
        <v>0</v>
      </c>
      <c r="AT135" s="192">
        <f t="shared" si="254"/>
        <v>0</v>
      </c>
      <c r="AU135" s="192">
        <f t="shared" si="255"/>
        <v>0</v>
      </c>
      <c r="AV135" s="192">
        <f t="shared" si="256"/>
        <v>0</v>
      </c>
      <c r="AW135" s="192">
        <f t="shared" si="257"/>
        <v>0</v>
      </c>
      <c r="AX135" s="192">
        <f t="shared" si="258"/>
        <v>0</v>
      </c>
      <c r="AY135" s="192">
        <f t="shared" si="259"/>
        <v>0</v>
      </c>
      <c r="AZ135" s="192">
        <f t="shared" si="260"/>
        <v>0</v>
      </c>
      <c r="BA135" s="192">
        <f t="shared" si="261"/>
        <v>0</v>
      </c>
      <c r="BB135" s="192">
        <f t="shared" si="262"/>
        <v>0</v>
      </c>
      <c r="BC135" s="192">
        <f t="shared" si="263"/>
        <v>0</v>
      </c>
      <c r="BD135" s="192">
        <f t="shared" si="264"/>
        <v>0</v>
      </c>
      <c r="BE135" s="192">
        <f t="shared" si="265"/>
        <v>0</v>
      </c>
      <c r="BF135" s="192">
        <f t="shared" si="266"/>
        <v>0</v>
      </c>
      <c r="BG135" s="192">
        <f t="shared" si="267"/>
        <v>0</v>
      </c>
      <c r="BH135" s="192">
        <f t="shared" si="268"/>
        <v>0</v>
      </c>
      <c r="BI135" s="192">
        <f t="shared" si="269"/>
        <v>0</v>
      </c>
      <c r="BJ135" s="192">
        <f t="shared" si="270"/>
        <v>0</v>
      </c>
      <c r="BK135" s="192">
        <f t="shared" si="271"/>
        <v>0</v>
      </c>
      <c r="BL135" s="192">
        <f t="shared" si="272"/>
        <v>0</v>
      </c>
      <c r="BM135" s="192">
        <f t="shared" si="273"/>
        <v>0</v>
      </c>
      <c r="BN135" s="192">
        <f t="shared" si="274"/>
        <v>0</v>
      </c>
      <c r="BO135" s="192">
        <f t="shared" si="275"/>
        <v>0</v>
      </c>
      <c r="BP135" s="192">
        <f t="shared" si="276"/>
        <v>0</v>
      </c>
      <c r="BQ135" s="192">
        <f t="shared" si="277"/>
        <v>0</v>
      </c>
      <c r="BR135" s="192">
        <f t="shared" si="278"/>
        <v>0</v>
      </c>
      <c r="BS135" s="192">
        <f t="shared" si="279"/>
        <v>0</v>
      </c>
      <c r="BT135" s="192">
        <f t="shared" si="280"/>
        <v>0</v>
      </c>
      <c r="BU135" s="192">
        <f t="shared" si="281"/>
        <v>0</v>
      </c>
      <c r="BV135" s="192">
        <f t="shared" si="282"/>
        <v>0</v>
      </c>
      <c r="BW135" s="192">
        <f t="shared" si="283"/>
        <v>0</v>
      </c>
      <c r="BX135" s="192">
        <f t="shared" si="284"/>
        <v>0</v>
      </c>
      <c r="BY135" s="192">
        <f t="shared" si="285"/>
        <v>0</v>
      </c>
      <c r="BZ135" s="192">
        <f t="shared" si="286"/>
        <v>0</v>
      </c>
      <c r="CA135" s="192">
        <f t="shared" si="287"/>
        <v>0</v>
      </c>
      <c r="CB135" s="192">
        <f t="shared" si="288"/>
        <v>0</v>
      </c>
      <c r="CC135" s="192">
        <f t="shared" si="289"/>
        <v>0</v>
      </c>
      <c r="CD135" s="192">
        <f t="shared" si="290"/>
        <v>0</v>
      </c>
      <c r="CE135" s="192">
        <f t="shared" si="291"/>
        <v>0</v>
      </c>
      <c r="CF135" s="192">
        <f t="shared" si="292"/>
        <v>0</v>
      </c>
      <c r="CG135" s="192">
        <f t="shared" si="293"/>
        <v>0</v>
      </c>
      <c r="CH135" s="192">
        <f t="shared" si="294"/>
        <v>0</v>
      </c>
      <c r="CI135" s="192">
        <f t="shared" si="295"/>
        <v>0</v>
      </c>
      <c r="CJ135" s="192">
        <f t="shared" si="296"/>
        <v>0</v>
      </c>
      <c r="CK135" s="192">
        <f t="shared" si="297"/>
        <v>0</v>
      </c>
      <c r="CL135" s="192">
        <f t="shared" si="298"/>
        <v>0</v>
      </c>
      <c r="CM135" s="192">
        <f t="shared" si="299"/>
        <v>0</v>
      </c>
      <c r="CN135" s="192">
        <f t="shared" si="300"/>
        <v>0</v>
      </c>
      <c r="CO135" s="192">
        <f t="shared" si="301"/>
        <v>0</v>
      </c>
      <c r="CP135" s="192">
        <f t="shared" si="302"/>
        <v>0</v>
      </c>
      <c r="CQ135" s="192">
        <f t="shared" si="303"/>
        <v>0</v>
      </c>
      <c r="CR135" s="192">
        <f t="shared" si="304"/>
        <v>0</v>
      </c>
      <c r="CS135" s="192">
        <f t="shared" si="305"/>
        <v>0</v>
      </c>
      <c r="CT135" s="192">
        <f t="shared" si="306"/>
        <v>0</v>
      </c>
      <c r="CU135" s="192">
        <f t="shared" si="307"/>
        <v>0</v>
      </c>
      <c r="CV135" s="192">
        <f t="shared" si="308"/>
        <v>0</v>
      </c>
      <c r="CW135" s="192">
        <f t="shared" si="309"/>
        <v>0</v>
      </c>
      <c r="CX135" s="192">
        <f t="shared" si="310"/>
        <v>0</v>
      </c>
      <c r="CY135" s="192">
        <f t="shared" si="311"/>
        <v>0</v>
      </c>
      <c r="CZ135" s="192">
        <f t="shared" si="312"/>
        <v>0</v>
      </c>
      <c r="DA135" s="192">
        <f t="shared" si="313"/>
        <v>0</v>
      </c>
      <c r="DB135" s="192">
        <f t="shared" si="314"/>
        <v>0</v>
      </c>
      <c r="DC135" s="192">
        <f t="shared" si="315"/>
        <v>0</v>
      </c>
      <c r="DD135" s="192">
        <f t="shared" si="316"/>
        <v>0</v>
      </c>
      <c r="DE135" s="192">
        <f t="shared" si="317"/>
        <v>0</v>
      </c>
      <c r="DF135" s="192">
        <f t="shared" si="318"/>
        <v>0</v>
      </c>
      <c r="DG135" s="192">
        <f t="shared" si="319"/>
        <v>0</v>
      </c>
      <c r="DH135" s="192">
        <f t="shared" si="320"/>
        <v>0</v>
      </c>
      <c r="DI135" s="192">
        <f t="shared" si="321"/>
        <v>0</v>
      </c>
      <c r="DJ135" s="192">
        <f t="shared" si="322"/>
        <v>0</v>
      </c>
      <c r="DK135" s="192">
        <f t="shared" si="323"/>
        <v>0</v>
      </c>
      <c r="DL135" s="192">
        <f t="shared" si="324"/>
        <v>0</v>
      </c>
      <c r="DM135" s="192">
        <f t="shared" si="325"/>
        <v>0</v>
      </c>
      <c r="DN135" s="192">
        <f t="shared" si="326"/>
        <v>0</v>
      </c>
      <c r="DO135" s="192">
        <f t="shared" si="327"/>
        <v>0</v>
      </c>
      <c r="DP135" s="192">
        <f t="shared" si="328"/>
        <v>0</v>
      </c>
      <c r="DQ135" s="192">
        <f t="shared" si="329"/>
        <v>0</v>
      </c>
      <c r="DR135" s="192">
        <f t="shared" si="330"/>
        <v>0</v>
      </c>
      <c r="DS135" s="192">
        <f t="shared" si="331"/>
        <v>0</v>
      </c>
      <c r="DT135" s="192">
        <f t="shared" si="332"/>
        <v>0</v>
      </c>
      <c r="DU135" s="192">
        <f t="shared" si="333"/>
        <v>0</v>
      </c>
      <c r="DV135" s="193">
        <f t="shared" si="457"/>
        <v>0</v>
      </c>
      <c r="DW135" s="193">
        <f t="shared" si="458"/>
        <v>0</v>
      </c>
      <c r="DX135" s="193">
        <f t="shared" si="459"/>
        <v>0</v>
      </c>
      <c r="DY135" s="193">
        <f t="shared" si="460"/>
        <v>0</v>
      </c>
      <c r="DZ135" s="193">
        <f t="shared" si="461"/>
        <v>0</v>
      </c>
      <c r="EA135" s="192">
        <f t="shared" si="339"/>
        <v>0</v>
      </c>
      <c r="EB135" s="192">
        <f t="shared" si="340"/>
        <v>0</v>
      </c>
      <c r="EC135" s="192">
        <f t="shared" si="341"/>
        <v>0</v>
      </c>
      <c r="ED135" s="192">
        <f t="shared" si="342"/>
        <v>0</v>
      </c>
      <c r="EE135" s="192">
        <f t="shared" si="343"/>
        <v>0</v>
      </c>
      <c r="EF135" s="192">
        <f t="shared" si="344"/>
        <v>0</v>
      </c>
      <c r="EG135" s="192">
        <f t="shared" si="345"/>
        <v>0</v>
      </c>
      <c r="EH135" s="192">
        <f t="shared" si="346"/>
        <v>0</v>
      </c>
      <c r="EI135" s="192">
        <f t="shared" si="347"/>
        <v>0</v>
      </c>
      <c r="EJ135" s="192">
        <f t="shared" si="348"/>
        <v>0</v>
      </c>
      <c r="EK135" s="192">
        <f t="shared" si="349"/>
        <v>0</v>
      </c>
      <c r="EL135" s="192">
        <f t="shared" si="350"/>
        <v>0</v>
      </c>
      <c r="EM135" s="192">
        <f t="shared" si="351"/>
        <v>0</v>
      </c>
      <c r="EN135" s="192">
        <f t="shared" si="352"/>
        <v>0</v>
      </c>
      <c r="EO135" s="192">
        <f t="shared" si="353"/>
        <v>0</v>
      </c>
      <c r="EP135" s="192">
        <f t="shared" si="354"/>
        <v>0</v>
      </c>
      <c r="EQ135" s="192">
        <f t="shared" si="355"/>
        <v>0</v>
      </c>
      <c r="ER135" s="192">
        <f t="shared" si="356"/>
        <v>0</v>
      </c>
      <c r="ES135" s="192">
        <f t="shared" si="357"/>
        <v>0</v>
      </c>
      <c r="ET135" s="192">
        <f t="shared" si="358"/>
        <v>0</v>
      </c>
      <c r="EU135" s="192">
        <f t="shared" si="359"/>
        <v>0</v>
      </c>
      <c r="EV135" s="192">
        <f t="shared" si="360"/>
        <v>0</v>
      </c>
      <c r="EW135" s="192">
        <f t="shared" si="361"/>
        <v>0</v>
      </c>
      <c r="EX135" s="192">
        <f t="shared" si="362"/>
        <v>0</v>
      </c>
      <c r="EY135" s="192">
        <f t="shared" si="363"/>
        <v>0</v>
      </c>
      <c r="EZ135" s="192">
        <f t="shared" si="364"/>
        <v>0</v>
      </c>
      <c r="FA135" s="192">
        <f t="shared" si="365"/>
        <v>0</v>
      </c>
      <c r="FB135" s="192">
        <f t="shared" si="366"/>
        <v>0</v>
      </c>
      <c r="FC135" s="192">
        <f t="shared" si="367"/>
        <v>0</v>
      </c>
      <c r="FD135" s="192">
        <f t="shared" si="368"/>
        <v>0</v>
      </c>
      <c r="FE135" s="192">
        <f t="shared" si="369"/>
        <v>0</v>
      </c>
      <c r="FF135" s="192">
        <f t="shared" si="370"/>
        <v>0</v>
      </c>
      <c r="FG135" s="192">
        <f t="shared" si="371"/>
        <v>0</v>
      </c>
      <c r="FH135" s="192">
        <f t="shared" si="372"/>
        <v>0</v>
      </c>
      <c r="FI135" s="192">
        <f t="shared" si="373"/>
        <v>0</v>
      </c>
      <c r="FJ135" s="192">
        <f t="shared" si="374"/>
        <v>0</v>
      </c>
      <c r="FK135" s="192">
        <f t="shared" si="375"/>
        <v>0</v>
      </c>
      <c r="FL135" s="192">
        <f t="shared" si="376"/>
        <v>0</v>
      </c>
      <c r="FM135" s="192">
        <f t="shared" si="377"/>
        <v>0</v>
      </c>
      <c r="FN135" s="192">
        <f t="shared" si="378"/>
        <v>0</v>
      </c>
      <c r="FO135" s="192">
        <f t="shared" si="379"/>
        <v>0</v>
      </c>
      <c r="FP135" s="192">
        <f t="shared" si="380"/>
        <v>0</v>
      </c>
      <c r="FQ135" s="192">
        <f t="shared" si="381"/>
        <v>0</v>
      </c>
      <c r="FR135" s="192">
        <f t="shared" si="382"/>
        <v>0</v>
      </c>
      <c r="FS135" s="192">
        <f t="shared" si="383"/>
        <v>0</v>
      </c>
      <c r="FT135" s="192">
        <f t="shared" si="384"/>
        <v>0</v>
      </c>
      <c r="FU135" s="192">
        <f t="shared" si="385"/>
        <v>0</v>
      </c>
      <c r="FV135" s="192">
        <f t="shared" si="386"/>
        <v>0</v>
      </c>
      <c r="FW135" s="192">
        <f t="shared" si="387"/>
        <v>0</v>
      </c>
      <c r="FX135" s="192">
        <f t="shared" si="388"/>
        <v>0</v>
      </c>
      <c r="FY135" s="192">
        <f t="shared" si="389"/>
        <v>0</v>
      </c>
      <c r="FZ135" s="192">
        <f t="shared" si="390"/>
        <v>0</v>
      </c>
      <c r="GA135" s="192">
        <f t="shared" si="391"/>
        <v>0</v>
      </c>
      <c r="GB135" s="192">
        <f t="shared" si="392"/>
        <v>0</v>
      </c>
      <c r="GC135" s="192">
        <f t="shared" si="393"/>
        <v>0</v>
      </c>
      <c r="GD135" s="192">
        <f t="shared" si="394"/>
        <v>0</v>
      </c>
      <c r="GE135" s="192">
        <f t="shared" si="395"/>
        <v>0</v>
      </c>
      <c r="GF135" s="192">
        <f t="shared" si="396"/>
        <v>0</v>
      </c>
      <c r="GG135" s="192">
        <f t="shared" si="397"/>
        <v>0</v>
      </c>
      <c r="GH135" s="192">
        <f t="shared" si="398"/>
        <v>0</v>
      </c>
      <c r="GI135" s="192">
        <f t="shared" si="399"/>
        <v>0</v>
      </c>
      <c r="GJ135" s="192">
        <f t="shared" si="400"/>
        <v>0</v>
      </c>
      <c r="GK135" s="192">
        <f t="shared" si="401"/>
        <v>0</v>
      </c>
      <c r="GL135" s="192">
        <f t="shared" si="402"/>
        <v>0</v>
      </c>
      <c r="GM135" s="192">
        <f t="shared" si="403"/>
        <v>0</v>
      </c>
      <c r="GN135" s="192">
        <f t="shared" si="404"/>
        <v>0</v>
      </c>
      <c r="GO135" s="192">
        <f t="shared" si="405"/>
        <v>0</v>
      </c>
      <c r="GP135" s="192">
        <f t="shared" si="406"/>
        <v>0</v>
      </c>
      <c r="GQ135" s="192">
        <f t="shared" si="407"/>
        <v>0</v>
      </c>
      <c r="GR135" s="192">
        <f t="shared" si="408"/>
        <v>0</v>
      </c>
      <c r="GS135" s="192">
        <f t="shared" si="409"/>
        <v>0</v>
      </c>
      <c r="GT135" s="192">
        <f t="shared" si="410"/>
        <v>0</v>
      </c>
      <c r="GU135" s="192">
        <f t="shared" si="411"/>
        <v>0</v>
      </c>
      <c r="GV135" s="192">
        <f t="shared" si="412"/>
        <v>0</v>
      </c>
      <c r="GW135" s="192">
        <f t="shared" si="413"/>
        <v>0</v>
      </c>
      <c r="GX135" s="192">
        <f t="shared" si="414"/>
        <v>0</v>
      </c>
      <c r="GY135" s="192">
        <f t="shared" si="415"/>
        <v>0</v>
      </c>
      <c r="GZ135" s="192">
        <f t="shared" si="416"/>
        <v>0</v>
      </c>
      <c r="HA135" s="192">
        <f t="shared" si="417"/>
        <v>0</v>
      </c>
      <c r="HB135" s="192">
        <f t="shared" si="418"/>
        <v>0</v>
      </c>
      <c r="HC135" s="192">
        <f t="shared" si="419"/>
        <v>0</v>
      </c>
      <c r="HD135" s="192">
        <f t="shared" si="420"/>
        <v>0</v>
      </c>
      <c r="HE135" s="192">
        <f t="shared" si="421"/>
        <v>0</v>
      </c>
      <c r="HF135" s="192">
        <f t="shared" si="422"/>
        <v>0</v>
      </c>
      <c r="HG135" s="192">
        <f t="shared" si="423"/>
        <v>0</v>
      </c>
      <c r="HH135" s="192">
        <f t="shared" si="424"/>
        <v>0</v>
      </c>
      <c r="HI135" s="192">
        <f t="shared" si="425"/>
        <v>0</v>
      </c>
      <c r="HJ135" s="192">
        <f t="shared" si="426"/>
        <v>0</v>
      </c>
      <c r="HK135" s="192">
        <f t="shared" si="427"/>
        <v>0</v>
      </c>
      <c r="HL135" s="192">
        <f t="shared" si="428"/>
        <v>0</v>
      </c>
      <c r="HM135" s="192">
        <f t="shared" si="429"/>
        <v>0</v>
      </c>
      <c r="HN135" s="194">
        <f t="shared" si="462"/>
        <v>0</v>
      </c>
      <c r="HO135" s="194">
        <f t="shared" si="463"/>
        <v>0</v>
      </c>
      <c r="HP135" s="194">
        <f t="shared" si="464"/>
        <v>0</v>
      </c>
      <c r="HQ135" s="194">
        <f t="shared" si="465"/>
        <v>0</v>
      </c>
      <c r="HR135" s="194">
        <f t="shared" si="466"/>
        <v>0</v>
      </c>
      <c r="HS135" s="195" t="str">
        <f t="shared" ref="HS135:HS198" si="471">IF(L135="","",IF(M135="","",IF(N135="","",1)))</f>
        <v/>
      </c>
      <c r="HT135" s="196">
        <f t="shared" si="467"/>
        <v>0</v>
      </c>
      <c r="HU135" s="196">
        <f t="shared" si="468"/>
        <v>0</v>
      </c>
      <c r="HV135" s="197" t="str">
        <f t="shared" ref="HV135:HV198" si="472">IF(K135&lt;=59,COUNTIF(E135,"YES"),"")</f>
        <v/>
      </c>
      <c r="HW135" s="197" t="str">
        <f t="shared" si="435"/>
        <v/>
      </c>
      <c r="HX135" s="197" t="str">
        <f t="shared" si="436"/>
        <v/>
      </c>
      <c r="HY135" s="195" t="str">
        <f t="shared" ref="HY135:HY198" si="473">IF(D135="","",IF(E135="","",IF(F135="","",IF(G135="","",IF(H135="","",IF(J135="","",IF(K135="","",1)))))))</f>
        <v/>
      </c>
      <c r="HZ135" s="30">
        <f t="shared" si="469"/>
        <v>0</v>
      </c>
      <c r="IA135" s="198">
        <f t="shared" ref="IA135:IA198" si="474">((J135-INT(J135))*10)</f>
        <v>0</v>
      </c>
      <c r="IB135" s="195"/>
      <c r="IC135" s="195">
        <f t="shared" si="437"/>
        <v>0</v>
      </c>
      <c r="ID135" s="195">
        <f t="shared" ref="ID135:ID198" si="475">IF(AND(D135&lt;&gt;"",N135="SW"),1,0)</f>
        <v>0</v>
      </c>
      <c r="IE135" s="195">
        <f t="shared" si="438"/>
        <v>0</v>
      </c>
      <c r="IF135" s="195">
        <f t="shared" ref="IF135:IF198" si="476">IF(AND(D135&lt;&gt;"",L135="SUW"),1,0)</f>
        <v>0</v>
      </c>
      <c r="IG135" s="307">
        <f t="shared" ref="IG135:IG198" si="477">(J135/100)*(J135/100)</f>
        <v>0</v>
      </c>
      <c r="IH135" s="307">
        <f t="shared" ref="IH135:IH198" si="478">IFERROR(IF(K135&gt;60,I135/IG135,0),0)</f>
        <v>0</v>
      </c>
      <c r="II135" s="44">
        <f t="shared" ref="II135:II198" si="479">IF(K135="",0,IF(K135&gt;60,1,0))</f>
        <v>0</v>
      </c>
      <c r="IJ135" s="44">
        <f t="shared" si="439"/>
        <v>0</v>
      </c>
      <c r="IK135" s="44">
        <f t="shared" si="440"/>
        <v>0</v>
      </c>
      <c r="IL135" s="44">
        <f t="shared" si="441"/>
        <v>0</v>
      </c>
      <c r="IM135" s="44">
        <f t="shared" si="442"/>
        <v>0</v>
      </c>
      <c r="IN135" s="44">
        <f t="shared" si="443"/>
        <v>0</v>
      </c>
      <c r="IO135" s="44">
        <f t="shared" si="444"/>
        <v>0</v>
      </c>
    </row>
    <row r="136" spans="1:249" ht="18" customHeight="1">
      <c r="A136" s="188">
        <v>130</v>
      </c>
      <c r="B136" s="326"/>
      <c r="C136" s="289"/>
      <c r="D136" s="199"/>
      <c r="E136" s="189"/>
      <c r="F136" s="189"/>
      <c r="G136" s="190"/>
      <c r="H136" s="190"/>
      <c r="I136" s="272"/>
      <c r="J136" s="207"/>
      <c r="K136" s="214" t="str">
        <f t="shared" ref="K136:K199" si="480">IF(G136="","",IF(H136="","",IFERROR(DATEDIF(G136,H136,"m"),"Date Error")))</f>
        <v/>
      </c>
      <c r="L136" s="200" t="str">
        <f t="shared" ref="L136:L199" si="481">IF(O136="","",IF(I136&lt;P136,"SUW",IF(I136&gt;=P136,IF(I136&lt;R136,"UW",IF(I136&gt;=R136,IF(I136&lt;=S136,"N",IF(I136&gt;S136,"OW","ERR")))))))</f>
        <v/>
      </c>
      <c r="M136" s="200" t="str">
        <f t="shared" ref="M136:M199" si="482">IF(U136="","",IF(J136&lt;V136,"SSt",IF(J136&gt;=V136,IF(J136&lt;X136,"St",IF(J136&gt;=X136,IF(J136&lt;=Y136,"N",IF(J136&gt;Y136,"T","ERR")))))))</f>
        <v/>
      </c>
      <c r="N136" s="209" t="str">
        <f t="shared" si="470"/>
        <v/>
      </c>
      <c r="O136" s="208" t="str">
        <f>IFERROR(IF(D136="","",IF(K136="","",IF(I136="","",IF(F136="F",VLOOKUP(K136,F!A:G,2,0),IF(F136="M",VLOOKUP(K136,M!A:G,2,0),""))))),0)</f>
        <v/>
      </c>
      <c r="P136" s="191" t="str">
        <f>IFERROR(IF(D136="","",IF(K136="","",IF(I136="","",IF(F136="F",VLOOKUP(K136,F!A:G,3,0),IF(F136="M",VLOOKUP(K136,M!A:G,3,0),""))))),0)</f>
        <v/>
      </c>
      <c r="Q136" s="191" t="str">
        <f>IFERROR(IF(D136="","",IF(K136="","",IF(I136="","",IF(F136="F",VLOOKUP(K136,F!A:G,4,0),IF(F136="M",VLOOKUP(K136,M!A:G,4,0),""))))),0)</f>
        <v/>
      </c>
      <c r="R136" s="191" t="str">
        <f>IFERROR(IF(D136="","",IF(K136="","",IF(I136="","",IF(F136="F",VLOOKUP(K136,F!A:G,5,0),IF(F136="M",VLOOKUP(K136,M!A:G,5,0),""))))),0)</f>
        <v/>
      </c>
      <c r="S136" s="191" t="str">
        <f>IFERROR(IF(D136="","",IF(K136="","",IF(I136="","",IF(F136="F",VLOOKUP(K136,F!A:G,6,0),IF(F136="M",VLOOKUP(K136,M!A:G,6,0),""))))),0)</f>
        <v/>
      </c>
      <c r="T136" s="191" t="str">
        <f>IFERROR(IF(D136="","",IF(K136="","",IF(I136="","",IF(F136="F",VLOOKUP(K136,F!A:G,7,0),IF(F136="M",VLOOKUP(K136,M!A:G,7,0),""))))),0)</f>
        <v/>
      </c>
      <c r="U136" s="191" t="str">
        <f>IFERROR(IF(D136="","",IF(K136="","",IF(J136="","",IF(F136="F",VLOOKUP(K136,F!A:M,8,0),IF(F136="M",VLOOKUP(K136,M!A:M,8,0),""))))),0)</f>
        <v/>
      </c>
      <c r="V136" s="191" t="str">
        <f>IFERROR(IF(D136="","",IF(K136="","",IF(J136="","",IF(F136="F",VLOOKUP(K136,F!A:M,9,0),IF(F136="M",VLOOKUP(K136,M!A:M,9,0),""))))),0)</f>
        <v/>
      </c>
      <c r="W136" s="191" t="str">
        <f>IFERROR(IF(D136="","",IF(K136="","",IF(J136="","",IF(F136="F",VLOOKUP(K136,F!A:M,10,0),IF(F136="M",VLOOKUP(K136,M!A:M,10,0),""))))),0)</f>
        <v/>
      </c>
      <c r="X136" s="191" t="str">
        <f>IFERROR(IF(D136="","",IF(K136="","",IF(J136="","",IF(F136="F",VLOOKUP(K136,F!A:M,11,0),IF(F136="M",VLOOKUP(K136,M!A:M,11,0),""))))),0)</f>
        <v/>
      </c>
      <c r="Y136" s="191" t="str">
        <f>IFERROR(IF(D136="","",IF(K136="","",IF(J136="","",IF(F136="F",VLOOKUP(K136,F!A:M,12,0),IF(F136="M",VLOOKUP(K136,M!A:M,12,0),""))))),0)</f>
        <v/>
      </c>
      <c r="Z136" s="191" t="str">
        <f>IFERROR(IF(D136="","",IF(K136="","",IF(J136="","",IF(F136="F",VLOOKUP(K136,F!A:M,13,0),IF(F136="M",VLOOKUP(K136,M!A:M,13,0),""))))),0)</f>
        <v/>
      </c>
      <c r="AA136" s="191" t="str">
        <f>IFERROR(IF(D136="","",IF(F136="","",IF(J136="","",IF(K136="","",IF(AND(K136&gt;23,K136&lt;=60),IF(F136="F",VLOOKUP(MROUND(HZ136,0.5),'F-Weight for Length'!K:S,2,0),VLOOKUP(MROUND(HZ136,0.5),'M-Weight for Length'!K:S,2,0)),IF(K136&gt;60,IF(F136="F",VLOOKUP(K136,'F-Weight for Length'!U:AC,2,0),VLOOKUP(K136,'M-Weight for Length'!U:AC,2,0)),IF(F136="F",VLOOKUP(MROUND(HZ136,0.5),'F-Weight for Length'!A:I,2,0),VLOOKUP(MROUND(HZ136,0.5),'M-Weight for Length'!A:I,2,0)))))))),0)</f>
        <v/>
      </c>
      <c r="AB136" s="191" t="str">
        <f>IFERROR(IF(D136="","",IF(F136="","",IF(J136="","",IF(K136="","",IF(AND(K136&gt;23,K136&lt;=60),IF(F136="F",VLOOKUP(MROUND(HZ136,0.5),'F-Weight for Length'!K:S,3,0),VLOOKUP(MROUND(HZ136,0.5),'M-Weight for Length'!K:S,3,0)),IF(K136&gt;60,IF(F136="F",VLOOKUP(K136,'F-Weight for Length'!U:AC,3,0),VLOOKUP(K136,'M-Weight for Length'!U:AC,3,0)),IF(F136="F",VLOOKUP(MROUND(HZ136,0.5),'F-Weight for Length'!A:I,3,0),VLOOKUP(MROUND(HZ136,0.5),'M-Weight for Length'!A:I,3,0)))))))),0)</f>
        <v/>
      </c>
      <c r="AC136" s="191" t="str">
        <f>IFERROR(IF(D136="","",IF(F136="","",IF(J136="","",IF(K136="","",IF(AND(K136&gt;23,K136&lt;=60),IF(F136="F",VLOOKUP(MROUND(HZ136,0.5),'F-Weight for Length'!K:S,4,0),VLOOKUP(MROUND(HZ136,0.5),'M-Weight for Length'!K:S,4,0)),IF(K136&gt;60,IF(F136="F",VLOOKUP(K136,'F-Weight for Length'!U:AC,4,0),VLOOKUP(K136,'M-Weight for Length'!U:AC,4,0)),IF(F136="F",VLOOKUP(MROUND(HZ136,0.5),'F-Weight for Length'!A:I,4,0),VLOOKUP(MROUND(HZ136,0.5),'M-Weight for Length'!A:I,4,0)))))))),0)</f>
        <v/>
      </c>
      <c r="AD136" s="191" t="str">
        <f>IFERROR(IF(D136="","",IF(F136="","",IF(J136="","",IF(K136="","",IF(AND(K136&gt;23,K136&lt;=60),IF(F136="F",VLOOKUP(MROUND(HZ136,0.5),'F-Weight for Length'!K:S,5,0),VLOOKUP(MROUND(HZ136,0.5),'M-Weight for Length'!K:S,5,0)),IF(K136&gt;60,IF(F136="F",VLOOKUP(K136,'F-Weight for Length'!U:AC,5,0),VLOOKUP(K136,'M-Weight for Length'!U:AC,5,0)),IF(F136="F",VLOOKUP(MROUND(HZ136,0.5),'F-Weight for Length'!A:I,5,0),VLOOKUP(MROUND(HZ136,0.5),'M-Weight for Length'!A:I,5,0)))))))),0)</f>
        <v/>
      </c>
      <c r="AE136" s="191" t="str">
        <f>IFERROR(IF(D136="","",IF(F136="","",IF(J136="","",IF(K136="","",IF(AND(K136&gt;23,K136&lt;=60),IF(F136="F",VLOOKUP(MROUND(HZ136,0.5),'F-Weight for Length'!K:S,6,0),VLOOKUP(MROUND(HZ136,0.5),'M-Weight for Length'!K:S,6,0)),IF(K136&gt;60,IF(F136="F",VLOOKUP(K136,'F-Weight for Length'!U:AC,6,0),VLOOKUP(K136,'M-Weight for Length'!U:AC,6,0)),IF(F136="F",VLOOKUP(MROUND(HZ136,0.5),'F-Weight for Length'!A:I,6,0),VLOOKUP(MROUND(HZ136,0.5),'M-Weight for Length'!A:I,6,0)))))))),0)</f>
        <v/>
      </c>
      <c r="AF136" s="191" t="str">
        <f>IFERROR(IF(D136="","",IF(F136="","",IF(J136="","",IF(K136="","",IF(AND(K136&gt;23,K136&lt;=60),IF(F136="F",VLOOKUP(MROUND(HZ136,0.5),'F-Weight for Length'!K:S,7,0),VLOOKUP(MROUND(HZ136,0.5),'M-Weight for Length'!K:S,7,0)),IF(K136&gt;60,IF(F136="F",VLOOKUP(K136,'F-Weight for Length'!U:AC,7,0),VLOOKUP(K136,'M-Weight for Length'!U:AC,7,0)),IF(F136="F",VLOOKUP(MROUND(HZ136,0.5),'F-Weight for Length'!A:I,7,0),VLOOKUP(MROUND(HZ136,0.5),'M-Weight for Length'!A:I,7,0)))))))),0)</f>
        <v/>
      </c>
      <c r="AG136" s="191" t="str">
        <f>IFERROR(IF(D136="","",IF(F136="","",IF(J136="","",IF(K136="","",IF(AND(K136&gt;23,K136&lt;=60),IF(F136="F",VLOOKUP(MROUND(HZ136,0.5),'F-Weight for Length'!K:S,8,0),VLOOKUP(MROUND(HZ136,0.5),'M-Weight for Length'!K:S,8,0)),IF(K136&gt;60,IF(F136="F",VLOOKUP(K136,'F-Weight for Length'!U:AC,8,0),VLOOKUP(K136,'M-Weight for Length'!U:AC,8,0)),IF(F136="F",VLOOKUP(MROUND(HZ136,0.5),'F-Weight for Length'!A:I,8,0),VLOOKUP(MROUND(HZ136,0.5),'M-Weight for Length'!A:I,8,0)))))))),0)</f>
        <v/>
      </c>
      <c r="AH136" s="191" t="str">
        <f>IFERROR(IF(D136="","",IF(F136="","",IF(J136="","",IF(K136="","",IF(AND(K136&gt;23,K136&lt;=60),IF(F136="F",VLOOKUP(MROUND(HZ136,0.5),'F-Weight for Length'!K:S,9,0),VLOOKUP(MROUND(HZ136,0.5),'M-Weight for Length'!K:S,9,0)),IF(K136&gt;60,IF(F136="F",VLOOKUP(K136,'F-Weight for Length'!U:AC,9,0),VLOOKUP(K136,'M-Weight for Length'!U:AC,9,0)),IF(F136="F",VLOOKUP(MROUND(HZ136,0.5),'F-Weight for Length'!A:I,9,0),VLOOKUP(MROUND(HZ136,0.5),'M-Weight for Length'!A:I,9,0)))))))),0)</f>
        <v/>
      </c>
      <c r="AI136" s="192">
        <f t="shared" ref="AI136:AI199" si="483">IF($HS136=1,IF(F136="F",IF($L136="N",IF($K136&lt;=5,1,0),0),0),0)</f>
        <v>0</v>
      </c>
      <c r="AJ136" s="192">
        <f t="shared" ref="AJ136:AJ199" si="484">IF($HS136=1,IF(F136="F",IF($L136="OW",IF($K136&lt;=5,1,0),0),0),0)</f>
        <v>0</v>
      </c>
      <c r="AK136" s="192">
        <f t="shared" ref="AK136:AK199" si="485">IF($HS136=1,IF(F136="F",IF($L136="SUW",IF($K136&lt;=5,1,0),0),0),0)</f>
        <v>0</v>
      </c>
      <c r="AL136" s="192">
        <f t="shared" ref="AL136:AL199" si="486">IF($HS136=1,IF(F136="F",IF($L136="UW",IF($K136&lt;=5,1,0),0),0),0)</f>
        <v>0</v>
      </c>
      <c r="AM136" s="192">
        <f t="shared" ref="AM136:AM199" si="487">IF($HS136=1,IF(F136="F",IF($M136="N",IF($K136&lt;=5,1,0),0),0),0)</f>
        <v>0</v>
      </c>
      <c r="AN136" s="192">
        <f t="shared" ref="AN136:AN199" si="488">IF($HS136=1,IF(F136="F",IF($M136="SSt",IF($K136&lt;=5,1,0),0),0),0)</f>
        <v>0</v>
      </c>
      <c r="AO136" s="192">
        <f t="shared" ref="AO136:AO199" si="489">IF($HS136=1,IF(F136="F",IF($M136="St",IF($K136&lt;=5,1,0),0),0),0)</f>
        <v>0</v>
      </c>
      <c r="AP136" s="192">
        <f t="shared" ref="AP136:AP199" si="490">IF($HS136=1,IF(F136="F",IF($M136="T",IF($K136&lt;=5,1,0),0),0),0)</f>
        <v>0</v>
      </c>
      <c r="AQ136" s="192">
        <f t="shared" ref="AQ136:AQ199" si="491">IF($HS136=1,IF(F136="F",IF($N136="N",IF($K136&lt;=5,1,0),0),0),0)</f>
        <v>0</v>
      </c>
      <c r="AR136" s="192">
        <f t="shared" ref="AR136:AR199" si="492">IF($HS136=1,IF(F136="F",IF($N136="OW",IF($K136&lt;=5,1,0),0),0),0)</f>
        <v>0</v>
      </c>
      <c r="AS136" s="192">
        <f t="shared" ref="AS136:AS199" si="493">IF($HS136=1,IF(F136="F",IF($N136="Ob",IF($K136&lt;=5,1,0),0),0),0)</f>
        <v>0</v>
      </c>
      <c r="AT136" s="192">
        <f t="shared" ref="AT136:AT199" si="494">IF($HS136=1,IF(F136="F",IF($N136="SW",IF($K136&lt;=5,1,0),0),0),0)</f>
        <v>0</v>
      </c>
      <c r="AU136" s="192">
        <f t="shared" ref="AU136:AU199" si="495">IF($HS136=1,IF(F136="F",IF($N136="W",IF($K136&lt;=5,1,0),0),0),0)</f>
        <v>0</v>
      </c>
      <c r="AV136" s="192">
        <f t="shared" ref="AV136:AV199" si="496">IF($HS136=1,IF(F136="F",IF($L136="N",IF($K136&gt;5,IF($K136&lt;=11,1,0),0),0),0),0)</f>
        <v>0</v>
      </c>
      <c r="AW136" s="192">
        <f t="shared" ref="AW136:AW199" si="497">IF($HS136=1,IF(F136="F",IF($L136="OW",IF($K136&gt;5,IF($K136&lt;=11,1,0),0),0),0),0)</f>
        <v>0</v>
      </c>
      <c r="AX136" s="192">
        <f t="shared" ref="AX136:AX199" si="498">IF($HS136=1,IF(F136="F",IF($L136="SUW",IF($K136&gt;5,IF($K136&lt;=11,1,0),0),0),0),0)</f>
        <v>0</v>
      </c>
      <c r="AY136" s="192">
        <f t="shared" ref="AY136:AY199" si="499">IF($HS136=1,IF(F136="F",IF($L136="UW",IF($K136&gt;5,IF($K136&lt;=11,1,0),0),0),0),0)</f>
        <v>0</v>
      </c>
      <c r="AZ136" s="192">
        <f t="shared" ref="AZ136:AZ199" si="500">IF($HS136=1,IF(F136="F",IF($M136="N",IF($K136&gt;5,IF($K136&lt;=11,1,0),0),0),0),0)</f>
        <v>0</v>
      </c>
      <c r="BA136" s="192">
        <f t="shared" ref="BA136:BA199" si="501">IF($HS136=1,IF(F136="F",IF($M136="SSt",IF($K136&gt;5,IF($K136&lt;=11,1,0),0),0),0),0)</f>
        <v>0</v>
      </c>
      <c r="BB136" s="192">
        <f t="shared" ref="BB136:BB199" si="502">IF($HS136=1,IF(F136="F",IF($M136="St",IF($K136&gt;5,IF($K136&lt;=11,1,0),0),0),0),0)</f>
        <v>0</v>
      </c>
      <c r="BC136" s="192">
        <f t="shared" ref="BC136:BC199" si="503">IF($HS136=1,IF(F136="F",IF($M136="T",IF($K136&gt;5,IF($K136&lt;=11,1,0),0),0),0),0)</f>
        <v>0</v>
      </c>
      <c r="BD136" s="192">
        <f t="shared" ref="BD136:BD199" si="504">IF($HS136=1,IF(F136="F",IF($N136="N",IF($K136&gt;5,IF($K136&lt;=11,1,0),0),0),0),0)</f>
        <v>0</v>
      </c>
      <c r="BE136" s="192">
        <f t="shared" ref="BE136:BE199" si="505">IF($HS136=1,IF(F136="F",IF($N136="OW",IF($K136&gt;5,IF($K136&lt;=11,1,0),0),0),0),0)</f>
        <v>0</v>
      </c>
      <c r="BF136" s="192">
        <f t="shared" ref="BF136:BF199" si="506">IF($HS136=1,IF(F136="F",IF($N136="Ob",IF($K136&gt;5,IF($K136&lt;=11,1,0),0),0),0),0)</f>
        <v>0</v>
      </c>
      <c r="BG136" s="192">
        <f t="shared" ref="BG136:BG199" si="507">IF($HS136=1,IF(F136="F",IF($N136="SW",IF($K136&gt;5,IF($K136&lt;=11,1,0),0),0),0),0)</f>
        <v>0</v>
      </c>
      <c r="BH136" s="192">
        <f t="shared" ref="BH136:BH199" si="508">IF($HS136=1,IF(F136="F",IF($N136="W",IF($K136&gt;5,IF($K136&lt;=11,1,0),0),0),0),0)</f>
        <v>0</v>
      </c>
      <c r="BI136" s="192">
        <f t="shared" ref="BI136:BI199" si="509">IF($HS136=1,IF(F136="F",IF($L136="N",IF($K136&gt;11,IF($K136&lt;=23,1,0),0),0),0),0)</f>
        <v>0</v>
      </c>
      <c r="BJ136" s="192">
        <f t="shared" ref="BJ136:BJ199" si="510">IF($HS136=1,IF(F136="F",IF($L136="OW",IF($K136&gt;11,IF($K136&lt;=23,1,0),0),0),0),0)</f>
        <v>0</v>
      </c>
      <c r="BK136" s="192">
        <f t="shared" ref="BK136:BK199" si="511">IF($HS136=1,IF(F136="F",IF($L136="SUW",IF($K136&gt;11,IF($K136&lt;=23,1,0),0),0),0),0)</f>
        <v>0</v>
      </c>
      <c r="BL136" s="192">
        <f t="shared" ref="BL136:BL199" si="512">IF($HS136=1,IF(F136="F",IF($L136="UW",IF($K136&gt;11,IF($K136&lt;=23,1,0),0),0),0),0)</f>
        <v>0</v>
      </c>
      <c r="BM136" s="192">
        <f t="shared" ref="BM136:BM199" si="513">IF($HS136=1,IF(F136="F",IF($M136="N",IF($K136&gt;11,IF($K136&lt;=23,1,0),0),0),0),0)</f>
        <v>0</v>
      </c>
      <c r="BN136" s="192">
        <f t="shared" ref="BN136:BN199" si="514">IF($HS136=1,IF(F136="F",IF($M136="SSt",IF($K136&gt;11,IF($K136&lt;=23,1,0),0),0),0),0)</f>
        <v>0</v>
      </c>
      <c r="BO136" s="192">
        <f t="shared" ref="BO136:BO199" si="515">IF($HS136=1,IF(F136="F",IF($M136="St",IF($K136&gt;11,IF($K136&lt;=23,1,0),0),0),0),0)</f>
        <v>0</v>
      </c>
      <c r="BP136" s="192">
        <f t="shared" ref="BP136:BP199" si="516">IF($HS136=1,IF(F136="F",IF($M136="T",IF($K136&gt;11,IF($K136&lt;=23,1,0),0),0),0),0)</f>
        <v>0</v>
      </c>
      <c r="BQ136" s="192">
        <f t="shared" ref="BQ136:BQ199" si="517">IF($HS136=1,IF(F136="F",IF($N136="N",IF($K136&gt;11,IF($K136&lt;=23,1,0),0),0),0),0)</f>
        <v>0</v>
      </c>
      <c r="BR136" s="192">
        <f t="shared" ref="BR136:BR199" si="518">IF($HS136=1,IF(F136="F",IF($N136="OW",IF($K136&gt;11,IF($K136&lt;=23,1,0),0),0),0),0)</f>
        <v>0</v>
      </c>
      <c r="BS136" s="192">
        <f t="shared" ref="BS136:BS199" si="519">IF($HS136=1,IF(F136="F",IF($N136="Ob",IF($K136&gt;11,IF($K136&lt;=23,1,0),0),0),0),0)</f>
        <v>0</v>
      </c>
      <c r="BT136" s="192">
        <f t="shared" ref="BT136:BT199" si="520">IF($HS136=1,IF(F136="F",IF($N136="SW",IF($K136&gt;11,IF($K136&lt;=23,1,0),0),0),0),0)</f>
        <v>0</v>
      </c>
      <c r="BU136" s="192">
        <f t="shared" ref="BU136:BU199" si="521">IF($HS136=1,IF(F136="F",IF($N136="W",IF($K136&gt;11,IF($K136&lt;=23,1,0),0),0),0),0)</f>
        <v>0</v>
      </c>
      <c r="BV136" s="192">
        <f t="shared" ref="BV136:BV199" si="522">IF($HS136=1,IF(F136="F",IF($L136="N",IF($K136&gt;=24,IF($K136&lt;=35,1,0),0),0),0),0)</f>
        <v>0</v>
      </c>
      <c r="BW136" s="192">
        <f t="shared" ref="BW136:BW199" si="523">IF($HS136=1,IF(F136="F",IF($L136="OW",IF($K136&gt;=24,IF($K136&lt;=35,1,0),0),0),0),0)</f>
        <v>0</v>
      </c>
      <c r="BX136" s="192">
        <f t="shared" ref="BX136:BX199" si="524">IF($HS136=1,IF(F136="F",IF($L136="SUW",IF($K136&gt;=24,IF($K136&lt;=35,1,0),0),0),0),0)</f>
        <v>0</v>
      </c>
      <c r="BY136" s="192">
        <f t="shared" ref="BY136:BY199" si="525">IF($HS136=1,IF(F136="F",IF($L136="UW",IF($K136&gt;=24,IF($K136&lt;=35,1,0),0),0),0),0)</f>
        <v>0</v>
      </c>
      <c r="BZ136" s="192">
        <f t="shared" ref="BZ136:BZ199" si="526">IF($HS136=1,IF(F136="F",IF($M136="N",IF($K136&gt;=24,IF($K136&lt;=35,1,0),0),0),0),0)</f>
        <v>0</v>
      </c>
      <c r="CA136" s="192">
        <f t="shared" ref="CA136:CA199" si="527">IF($HS136=1,IF(F136="F",IF($M136="SSt",IF($K136&gt;=24,IF($K136&lt;=35,1,0),0),0),0),0)</f>
        <v>0</v>
      </c>
      <c r="CB136" s="192">
        <f t="shared" ref="CB136:CB199" si="528">IF($HS136=1,IF(F136="F",IF($M136="St",IF($K136&gt;=24,IF($K136&lt;=35,1,0),0),0),0),0)</f>
        <v>0</v>
      </c>
      <c r="CC136" s="192">
        <f t="shared" ref="CC136:CC199" si="529">IF($HS136=1,IF(F136="F",IF($M136="T",IF($K136&gt;=24,IF($K136&lt;=35,1,0),0),0),0),0)</f>
        <v>0</v>
      </c>
      <c r="CD136" s="192">
        <f t="shared" ref="CD136:CD199" si="530">IF($HS136=1,IF(F136="F",IF($N136="N",IF($K136&gt;=24,IF($K136&lt;=35,1,0),0),0),0),0)</f>
        <v>0</v>
      </c>
      <c r="CE136" s="192">
        <f t="shared" ref="CE136:CE199" si="531">IF($HS136=1,IF(F136="F",IF($N136="OW",IF($K136&gt;=24,IF($K136&lt;=35,1,0),0),0),0),0)</f>
        <v>0</v>
      </c>
      <c r="CF136" s="192">
        <f t="shared" ref="CF136:CF199" si="532">IF($HS136=1,IF(F136="F",IF($N136="Ob",IF($K136&gt;=24,IF($K136&lt;=35,1,0),0),0),0),0)</f>
        <v>0</v>
      </c>
      <c r="CG136" s="192">
        <f t="shared" ref="CG136:CG199" si="533">IF($HS136=1,IF(F136="F",IF($N136="SW",IF($K136&gt;=24,IF($K136&lt;=35,1,0),0),0),0),0)</f>
        <v>0</v>
      </c>
      <c r="CH136" s="192">
        <f t="shared" ref="CH136:CH199" si="534">IF($HS136=1,IF(F136="F",IF($N136="W",IF($K136&gt;=24,IF($K136&lt;=35,1,0),0),0),0),0)</f>
        <v>0</v>
      </c>
      <c r="CI136" s="192">
        <f t="shared" ref="CI136:CI199" si="535">IF($HS136=1,IF(F136="F",IF($L136="N",IF($K136&gt;=36,IF($K136&lt;=47,1,0),0),0),0),0)</f>
        <v>0</v>
      </c>
      <c r="CJ136" s="192">
        <f t="shared" ref="CJ136:CJ199" si="536">IF($HS136=1,IF(F136="F",IF($L136="OW",IF($K136&gt;=36,IF($K136&lt;=47,1,0),0),0),0),0)</f>
        <v>0</v>
      </c>
      <c r="CK136" s="192">
        <f t="shared" ref="CK136:CK199" si="537">IF($HS136=1,IF(F136="F",IF($L136="SUW",IF($K136&gt;=36,IF($K136&lt;=47,1,0),0),0),0),0)</f>
        <v>0</v>
      </c>
      <c r="CL136" s="192">
        <f t="shared" ref="CL136:CL199" si="538">IF($HS136=1,IF(F136="F",IF($L136="UW",IF($K136&gt;=36,IF($K136&lt;=47,1,0),0),0),0),0)</f>
        <v>0</v>
      </c>
      <c r="CM136" s="192">
        <f t="shared" ref="CM136:CM199" si="539">IF($HS136=1,IF(F136="F",IF($M136="N",IF($K136&gt;=36,IF($K136&lt;=47,1,0),0),0),0),0)</f>
        <v>0</v>
      </c>
      <c r="CN136" s="192">
        <f t="shared" ref="CN136:CN199" si="540">IF($HS136=1,IF(F136="F",IF($M136="SSt",IF($K136&gt;=36,IF($K136&lt;=47,1,0),0),0),0),0)</f>
        <v>0</v>
      </c>
      <c r="CO136" s="192">
        <f t="shared" ref="CO136:CO199" si="541">IF($HS136=1,IF(F136="F",IF($M136="St",IF($K136&gt;=36,IF($K136&lt;=47,1,0),0),0),0),0)</f>
        <v>0</v>
      </c>
      <c r="CP136" s="192">
        <f t="shared" ref="CP136:CP199" si="542">IF($HS136=1,IF(F136="F",IF($M136="T",IF($K136&gt;=36,IF($K136&lt;=47,1,0),0),0),0),0)</f>
        <v>0</v>
      </c>
      <c r="CQ136" s="192">
        <f t="shared" ref="CQ136:CQ199" si="543">IF($HS136=1,IF(F136="F",IF($N136="N",IF($K136&gt;=36,IF($K136&lt;=47,1,0),0),0),0),0)</f>
        <v>0</v>
      </c>
      <c r="CR136" s="192">
        <f t="shared" ref="CR136:CR199" si="544">IF($HS136=1,IF(F136="F",IF($N136="OW",IF($K136&gt;=36,IF($K136&lt;=47,1,0),0),0),0),0)</f>
        <v>0</v>
      </c>
      <c r="CS136" s="192">
        <f t="shared" ref="CS136:CS199" si="545">IF($HS136=1,IF(F136="F",IF($N136="Ob",IF($K136&gt;=36,IF($K136&lt;=47,1,0),0),0),0),0)</f>
        <v>0</v>
      </c>
      <c r="CT136" s="192">
        <f t="shared" ref="CT136:CT199" si="546">IF($HS136=1,IF(F136="F",IF($N136="SW",IF($K136&gt;=36,IF($K136&lt;=47,1,0),0),0),0),0)</f>
        <v>0</v>
      </c>
      <c r="CU136" s="192">
        <f t="shared" ref="CU136:CU199" si="547">IF($HS136=1,IF(F136="F",IF($N136="W",IF($K136&gt;=36,IF($K136&lt;=47,1,0),0),0),0),0)</f>
        <v>0</v>
      </c>
      <c r="CV136" s="192">
        <f t="shared" ref="CV136:CV199" si="548">IF($HS136=1,IF(F136="F",IF($L136="N",IF($K136&gt;=48,IF($K136&lt;=59,1,0),0),0),0),0)</f>
        <v>0</v>
      </c>
      <c r="CW136" s="192">
        <f t="shared" ref="CW136:CW199" si="549">IF($HS136=1,IF(F136="F",IF($L136="OW",IF($K136&gt;=48,IF($K136&lt;=59,1,0),0),0),0),0)</f>
        <v>0</v>
      </c>
      <c r="CX136" s="192">
        <f t="shared" ref="CX136:CX199" si="550">IF($HS136=1,IF(F136="F",IF($L136="SUW",IF($K136&gt;=48,IF($K136&lt;=59,1,0),0),0),0),0)</f>
        <v>0</v>
      </c>
      <c r="CY136" s="192">
        <f t="shared" ref="CY136:CY199" si="551">IF($HS136=1,IF(F136="F",IF($L136="UW",IF($K136&gt;=48,IF($K136&lt;=59,1,0),0),0),0),0)</f>
        <v>0</v>
      </c>
      <c r="CZ136" s="192">
        <f t="shared" ref="CZ136:CZ199" si="552">IF($HS136=1,IF(F136="F",IF($M136="N",IF($K136&gt;=48,IF($K136&lt;=59,1,0),0),0),0),0)</f>
        <v>0</v>
      </c>
      <c r="DA136" s="192">
        <f t="shared" ref="DA136:DA199" si="553">IF($HS136=1,IF(F136="F",IF($M136="SSt",IF($K136&gt;=48,IF($K136&lt;=59,1,0),0),0),0),0)</f>
        <v>0</v>
      </c>
      <c r="DB136" s="192">
        <f t="shared" ref="DB136:DB199" si="554">IF($HS136=1,IF(F136="F",IF($M136="St",IF($K136&gt;=48,IF($K136&lt;=59,1,0),0),0),0),0)</f>
        <v>0</v>
      </c>
      <c r="DC136" s="192">
        <f t="shared" ref="DC136:DC199" si="555">IF($HS136=1,IF(F136="F",IF($M136="T",IF($K136&gt;=48,IF($K136&lt;=59,1,0),0),0),0),0)</f>
        <v>0</v>
      </c>
      <c r="DD136" s="192">
        <f t="shared" ref="DD136:DD199" si="556">IF($HS136=1,IF(F136="F",IF($N136="N",IF($K136&gt;=48,IF($K136&lt;=59,1,0),0),0),0),0)</f>
        <v>0</v>
      </c>
      <c r="DE136" s="192">
        <f t="shared" ref="DE136:DE199" si="557">IF($HS136=1,IF(F136="F",IF($N136="OW",IF($K136&gt;=48,IF($K136&lt;=59,1,0),0),0),0),0)</f>
        <v>0</v>
      </c>
      <c r="DF136" s="192">
        <f t="shared" ref="DF136:DF199" si="558">IF($HS136=1,IF(F136="F",IF($N136="Ob",IF($K136&gt;=48,IF($K136&lt;=59,1,0),0),0),0),0)</f>
        <v>0</v>
      </c>
      <c r="DG136" s="192">
        <f t="shared" ref="DG136:DG199" si="559">IF($HS136=1,IF(F136="F",IF($N136="SW",IF($K136&gt;=48,IF($K136&lt;=59,1,0),0),0),0),0)</f>
        <v>0</v>
      </c>
      <c r="DH136" s="192">
        <f t="shared" ref="DH136:DH199" si="560">IF($HS136=1,IF(F136="F",IF($N136="W",IF($K136&gt;=48,IF($K136&lt;=59,1,0),0),0),0),0)</f>
        <v>0</v>
      </c>
      <c r="DI136" s="192">
        <f t="shared" ref="DI136:DI199" si="561">IF($HS136=1,IF(F136="F",IF($L136="N",IF($K136&gt;=60,IF($K136&lt;=71,1,0),0),0),0),0)</f>
        <v>0</v>
      </c>
      <c r="DJ136" s="192">
        <f t="shared" ref="DJ136:DJ199" si="562">IF($HS136=1,IF(F136="F",IF($L136="OW",IF($K136&gt;=60,IF($K136&lt;=71,1,0),0),0),0),0)</f>
        <v>0</v>
      </c>
      <c r="DK136" s="192">
        <f t="shared" ref="DK136:DK199" si="563">IF($HS136=1,IF(F136="F",IF($L136="SUW",IF($K136&gt;=60,IF($K136&lt;=71,1,0),0),0),0),0)</f>
        <v>0</v>
      </c>
      <c r="DL136" s="192">
        <f t="shared" ref="DL136:DL199" si="564">IF($HS136=1,IF(F136="F",IF($L136="UW",IF($K136&gt;=60,IF($K136&lt;=71,1,0),0),0),0),0)</f>
        <v>0</v>
      </c>
      <c r="DM136" s="192">
        <f t="shared" ref="DM136:DM199" si="565">IF($HS136=1,IF(F136="F",IF($M136="N",IF($K136&gt;=60,IF($K136&lt;=71,1,0),0),0),0),0)</f>
        <v>0</v>
      </c>
      <c r="DN136" s="192">
        <f t="shared" ref="DN136:DN199" si="566">IF($HS136=1,IF(F136="F",IF($M136="SSt",IF($K136&gt;=60,IF($K136&lt;=71,1,0),0),0),0),0)</f>
        <v>0</v>
      </c>
      <c r="DO136" s="192">
        <f t="shared" ref="DO136:DO199" si="567">IF($HS136=1,IF(F136="F",IF($M136="St",IF($K136&gt;=60,IF($K136&lt;=71,1,0),0),0),0),0)</f>
        <v>0</v>
      </c>
      <c r="DP136" s="192">
        <f t="shared" ref="DP136:DP199" si="568">IF($HS136=1,IF(F136="F",IF($M136="T",IF($K136&gt;=60,IF($K136&lt;=71,1,0),0),0),0),0)</f>
        <v>0</v>
      </c>
      <c r="DQ136" s="192">
        <f t="shared" ref="DQ136:DQ199" si="569">IF($HS136=1,IF(F136="F",IF($N136="N",IF($K136&gt;=60,IF($K136&lt;=71,1,0),0),0),0),0)</f>
        <v>0</v>
      </c>
      <c r="DR136" s="192">
        <f t="shared" ref="DR136:DR199" si="570">IF($HS136=1,IF(F136="F",IF($N136="OW",IF($K136&gt;=60,IF($K136&lt;=71,1,0),0),0),0),0)</f>
        <v>0</v>
      </c>
      <c r="DS136" s="192">
        <f t="shared" ref="DS136:DS199" si="571">IF($HS136=1,IF(F136="F",IF($N136="Ob",IF($K136&gt;=60,IF($K136&lt;=71,1,0),0),0),0),0)</f>
        <v>0</v>
      </c>
      <c r="DT136" s="192">
        <f t="shared" ref="DT136:DT199" si="572">IF($HS136=1,IF(F136="F",IF($N136="SW",IF($K136&gt;=60,IF($K136&lt;=71,1,0),0),0),0),0)</f>
        <v>0</v>
      </c>
      <c r="DU136" s="192">
        <f t="shared" ref="DU136:DU199" si="573">IF($HS136=1,IF(F136="F",IF($N136="W",IF($K136&gt;=60,IF($K136&lt;=71,1,0),0),0),0),0)</f>
        <v>0</v>
      </c>
      <c r="DV136" s="193">
        <f t="shared" si="457"/>
        <v>0</v>
      </c>
      <c r="DW136" s="193">
        <f t="shared" si="458"/>
        <v>0</v>
      </c>
      <c r="DX136" s="193">
        <f t="shared" si="459"/>
        <v>0</v>
      </c>
      <c r="DY136" s="193">
        <f t="shared" si="460"/>
        <v>0</v>
      </c>
      <c r="DZ136" s="193">
        <f t="shared" si="461"/>
        <v>0</v>
      </c>
      <c r="EA136" s="192">
        <f t="shared" ref="EA136:EA199" si="574">IF($HS136=1,IF(F136="M",IF($L136="N",IF($K136&lt;=5,1,0),0),0),0)</f>
        <v>0</v>
      </c>
      <c r="EB136" s="192">
        <f t="shared" ref="EB136:EB199" si="575">IF($HS136=1,IF(F136="M",IF($L136="OW",IF($K136&lt;=5,1,0),0),0),0)</f>
        <v>0</v>
      </c>
      <c r="EC136" s="192">
        <f t="shared" ref="EC136:EC199" si="576">IF($HS136=1,IF(F136="M",IF($L136="SUW",IF($K136&lt;=5,1,0),0),0),0)</f>
        <v>0</v>
      </c>
      <c r="ED136" s="192">
        <f t="shared" ref="ED136:ED199" si="577">IF($HS136=1,IF(F136="M",IF($L136="UW",IF($K136&lt;=5,1,0),0),0),0)</f>
        <v>0</v>
      </c>
      <c r="EE136" s="192">
        <f t="shared" ref="EE136:EE199" si="578">IF($HS136=1,IF(F136="M",IF($M136="N",IF($K136&lt;=5,1,0),0),0),0)</f>
        <v>0</v>
      </c>
      <c r="EF136" s="192">
        <f t="shared" ref="EF136:EF199" si="579">IF($HS136=1,IF(F136="M",IF($M136="SSt",IF($K136&lt;=5,1,0),0),0),0)</f>
        <v>0</v>
      </c>
      <c r="EG136" s="192">
        <f t="shared" ref="EG136:EG199" si="580">IF($HS136=1,IF(F136="M",IF($M136="St",IF($K136&lt;=5,1,0),0),0),0)</f>
        <v>0</v>
      </c>
      <c r="EH136" s="192">
        <f t="shared" ref="EH136:EH199" si="581">IF($HS136=1,IF(F136="M",IF($M136="T",IF($K136&lt;=5,1,0),0),0),0)</f>
        <v>0</v>
      </c>
      <c r="EI136" s="192">
        <f t="shared" ref="EI136:EI199" si="582">IF($HS136=1,IF(F136="M",IF($N136="N",IF($K136&lt;=5,1,0),0),0),0)</f>
        <v>0</v>
      </c>
      <c r="EJ136" s="192">
        <f t="shared" ref="EJ136:EJ199" si="583">IF($HS136=1,IF(F136="M",IF($N136="OW",IF($K136&lt;=5,1,0),0),0),0)</f>
        <v>0</v>
      </c>
      <c r="EK136" s="192">
        <f t="shared" ref="EK136:EK199" si="584">IF($HS136=1,IF(F136="M",IF($N136="Ob",IF($K136&lt;=5,1,0),0),0),0)</f>
        <v>0</v>
      </c>
      <c r="EL136" s="192">
        <f t="shared" ref="EL136:EL199" si="585">IF($HS136=1,IF(F136="M",IF($N136="SW",IF($K136&lt;=5,1,0),0),0),0)</f>
        <v>0</v>
      </c>
      <c r="EM136" s="192">
        <f t="shared" ref="EM136:EM199" si="586">IF($HS136=1,IF(F136="M",IF($N136="W",IF($K136&lt;=5,1,0),0),0),0)</f>
        <v>0</v>
      </c>
      <c r="EN136" s="192">
        <f t="shared" ref="EN136:EN199" si="587">IF($HS136=1,IF(F136="M",IF($L136="N",IF($K136&gt;5,IF($K136&lt;=11,1,0),0),0),0),0)</f>
        <v>0</v>
      </c>
      <c r="EO136" s="192">
        <f t="shared" ref="EO136:EO199" si="588">IF($HS136=1,IF(F136="M",IF($L136="OW",IF($K136&gt;5,IF($K136&lt;=11,1,0),0),0),0),0)</f>
        <v>0</v>
      </c>
      <c r="EP136" s="192">
        <f t="shared" ref="EP136:EP199" si="589">IF($HS136=1,IF(F136="M",IF($L136="SUW",IF($K136&gt;5,IF($K136&lt;=11,1,0),0),0),0),0)</f>
        <v>0</v>
      </c>
      <c r="EQ136" s="192">
        <f t="shared" ref="EQ136:EQ199" si="590">IF($HS136=1,IF(F136="M",IF($L136="UW",IF($K136&gt;5,IF($K136&lt;=11,1,0),0),0),0),0)</f>
        <v>0</v>
      </c>
      <c r="ER136" s="192">
        <f t="shared" ref="ER136:ER199" si="591">IF($HS136=1,IF(F136="M",IF($M136="N",IF($K136&gt;5,IF($K136&lt;=11,1,0),0),0),0),0)</f>
        <v>0</v>
      </c>
      <c r="ES136" s="192">
        <f t="shared" ref="ES136:ES199" si="592">IF($HS136=1,IF(F136="M",IF($M136="SSt",IF($K136&gt;5,IF($K136&lt;=11,1,0),0),0),0),0)</f>
        <v>0</v>
      </c>
      <c r="ET136" s="192">
        <f t="shared" ref="ET136:ET199" si="593">IF($HS136=1,IF(F136="M",IF($M136="St",IF($K136&gt;5,IF($K136&lt;=11,1,0),0),0),0),0)</f>
        <v>0</v>
      </c>
      <c r="EU136" s="192">
        <f t="shared" ref="EU136:EU199" si="594">IF($HS136=1,IF(F136="M",IF($M136="T",IF($K136&gt;5,IF($K136&lt;=11,1,0),0),0),0),0)</f>
        <v>0</v>
      </c>
      <c r="EV136" s="192">
        <f t="shared" ref="EV136:EV199" si="595">IF($HS136=1,IF(F136="M",IF($N136="N",IF($K136&gt;5,IF($K136&lt;=11,1,0),0),0),0),0)</f>
        <v>0</v>
      </c>
      <c r="EW136" s="192">
        <f t="shared" ref="EW136:EW199" si="596">IF($HS136=1,IF(F136="M",IF($N136="OW",IF($K136&gt;5,IF($K136&lt;=11,1,0),0),0),0),0)</f>
        <v>0</v>
      </c>
      <c r="EX136" s="192">
        <f t="shared" ref="EX136:EX199" si="597">IF($HS136=1,IF(F136="M",IF($N136="Ob",IF($K136&gt;5,IF($K136&lt;=11,1,0),0),0),0),0)</f>
        <v>0</v>
      </c>
      <c r="EY136" s="192">
        <f t="shared" ref="EY136:EY199" si="598">IF($HS136=1,IF(F136="M",IF($N136="SW",IF($K136&gt;5,IF($K136&lt;=11,1,0),0),0),0),0)</f>
        <v>0</v>
      </c>
      <c r="EZ136" s="192">
        <f t="shared" ref="EZ136:EZ199" si="599">IF($HS136=1,IF(F136="M",IF($N136="W",IF($K136&gt;5,IF($K136&lt;=11,1,0),0),0),0),0)</f>
        <v>0</v>
      </c>
      <c r="FA136" s="192">
        <f t="shared" ref="FA136:FA199" si="600">IF($HS136=1,IF(F136="M",IF($L136="N",IF($K136&gt;11,IF($K136&lt;=23,1,0),0),0),0),0)</f>
        <v>0</v>
      </c>
      <c r="FB136" s="192">
        <f t="shared" ref="FB136:FB199" si="601">IF($HS136=1,IF(F136="M",IF($L136="OW",IF($K136&gt;11,IF($K136&lt;=23,1,0),0),0),0),0)</f>
        <v>0</v>
      </c>
      <c r="FC136" s="192">
        <f t="shared" ref="FC136:FC199" si="602">IF($HS136=1,IF(F136="M",IF($L136="SUW",IF($K136&gt;11,IF($K136&lt;=23,1,0),0),0),0),0)</f>
        <v>0</v>
      </c>
      <c r="FD136" s="192">
        <f t="shared" ref="FD136:FD199" si="603">IF($HS136=1,IF(F136="M",IF($L136="UW",IF($K136&gt;11,IF($K136&lt;=23,1,0),0),0),0),0)</f>
        <v>0</v>
      </c>
      <c r="FE136" s="192">
        <f t="shared" ref="FE136:FE199" si="604">IF($HS136=1,IF(F136="M",IF($M136="N",IF($K136&gt;11,IF($K136&lt;=23,1,0),0),0),0),0)</f>
        <v>0</v>
      </c>
      <c r="FF136" s="192">
        <f t="shared" ref="FF136:FF199" si="605">IF($HS136=1,IF(F136="M",IF($M136="SSt",IF($K136&gt;11,IF($K136&lt;=23,1,0),0),0),0),0)</f>
        <v>0</v>
      </c>
      <c r="FG136" s="192">
        <f t="shared" ref="FG136:FG199" si="606">IF($HS136=1,IF(F136="M",IF($M136="St",IF($K136&gt;11,IF($K136&lt;=23,1,0),0),0),0),0)</f>
        <v>0</v>
      </c>
      <c r="FH136" s="192">
        <f t="shared" ref="FH136:FH199" si="607">IF($HS136=1,IF(F136="M",IF($M136="T",IF($K136&gt;11,IF($K136&lt;=23,1,0),0),0),0),0)</f>
        <v>0</v>
      </c>
      <c r="FI136" s="192">
        <f t="shared" ref="FI136:FI199" si="608">IF($HS136=1,IF(F136="M",IF($N136="N",IF($K136&gt;11,IF($K136&lt;=23,1,0),0),0),0),0)</f>
        <v>0</v>
      </c>
      <c r="FJ136" s="192">
        <f t="shared" ref="FJ136:FJ199" si="609">IF($HS136=1,IF(F136="M",IF($N136="OW",IF($K136&gt;11,IF($K136&lt;=23,1,0),0),0),0),0)</f>
        <v>0</v>
      </c>
      <c r="FK136" s="192">
        <f t="shared" ref="FK136:FK199" si="610">IF($HS136=1,IF(F136="M",IF($N136="Ob",IF($K136&gt;11,IF($K136&lt;=23,1,0),0),0),0),0)</f>
        <v>0</v>
      </c>
      <c r="FL136" s="192">
        <f t="shared" ref="FL136:FL199" si="611">IF($HS136=1,IF(F136="M",IF($N136="SW",IF($K136&gt;11,IF($K136&lt;=23,1,0),0),0),0),0)</f>
        <v>0</v>
      </c>
      <c r="FM136" s="192">
        <f t="shared" ref="FM136:FM199" si="612">IF($HS136=1,IF(F136="M",IF($N136="W",IF($K136&gt;11,IF($K136&lt;=23,1,0),0),0),0),0)</f>
        <v>0</v>
      </c>
      <c r="FN136" s="192">
        <f t="shared" ref="FN136:FN199" si="613">IF($HS136=1,IF(F136="M",IF($L136="N",IF($K136&gt;=24,IF($K136&lt;=35,1,0),0),0),0),0)</f>
        <v>0</v>
      </c>
      <c r="FO136" s="192">
        <f t="shared" ref="FO136:FO199" si="614">IF($HS136=1,IF(F136="M",IF($L136="OW",IF($K136&gt;=24,IF($K136&lt;=35,1,0),0),0),0),0)</f>
        <v>0</v>
      </c>
      <c r="FP136" s="192">
        <f t="shared" ref="FP136:FP199" si="615">IF($HS136=1,IF(F136="M",IF($L136="SUW",IF($K136&gt;=24,IF($K136&lt;=35,1,0),0),0),0),0)</f>
        <v>0</v>
      </c>
      <c r="FQ136" s="192">
        <f t="shared" ref="FQ136:FQ199" si="616">IF($HS136=1,IF(F136="M",IF($L136="UW",IF($K136&gt;=24,IF($K136&lt;=35,1,0),0),0),0),0)</f>
        <v>0</v>
      </c>
      <c r="FR136" s="192">
        <f t="shared" ref="FR136:FR199" si="617">IF($HS136=1,IF(F136="M",IF($M136="N",IF($K136&gt;=24,IF($K136&lt;=35,1,0),0),0),0),0)</f>
        <v>0</v>
      </c>
      <c r="FS136" s="192">
        <f t="shared" ref="FS136:FS199" si="618">IF($HS136=1,IF(F136="M",IF($M136="SSt",IF($K136&gt;=24,IF($K136&lt;=35,1,0),0),0),0),0)</f>
        <v>0</v>
      </c>
      <c r="FT136" s="192">
        <f t="shared" ref="FT136:FT199" si="619">IF($HS136=1,IF(F136="M",IF($M136="St",IF($K136&gt;=24,IF($K136&lt;=35,1,0),0),0),0),0)</f>
        <v>0</v>
      </c>
      <c r="FU136" s="192">
        <f t="shared" ref="FU136:FU199" si="620">IF($HS136=1,IF(F136="M",IF($M136="T",IF($K136&gt;=24,IF($K136&lt;=35,1,0),0),0),0),0)</f>
        <v>0</v>
      </c>
      <c r="FV136" s="192">
        <f t="shared" ref="FV136:FV199" si="621">IF($HS136=1,IF(F136="M",IF($N136="N",IF($K136&gt;=24,IF($K136&lt;=35,1,0),0),0),0),0)</f>
        <v>0</v>
      </c>
      <c r="FW136" s="192">
        <f t="shared" ref="FW136:FW199" si="622">IF($HS136=1,IF(F136="M",IF($N136="OW",IF($K136&gt;=24,IF($K136&lt;=35,1,0),0),0),0),0)</f>
        <v>0</v>
      </c>
      <c r="FX136" s="192">
        <f t="shared" ref="FX136:FX199" si="623">IF($HS136=1,IF(F136="M",IF($N136="Ob",IF($K136&gt;=24,IF($K136&lt;=35,1,0),0),0),0),0)</f>
        <v>0</v>
      </c>
      <c r="FY136" s="192">
        <f t="shared" ref="FY136:FY199" si="624">IF($HS136=1,IF(F136="M",IF($N136="SW",IF($K136&gt;=24,IF($K136&lt;=35,1,0),0),0),0),0)</f>
        <v>0</v>
      </c>
      <c r="FZ136" s="192">
        <f t="shared" ref="FZ136:FZ199" si="625">IF($HS136=1,IF(F136="M",IF($N136="W",IF($K136&gt;=24,IF($K136&lt;=35,1,0),0),0),0),0)</f>
        <v>0</v>
      </c>
      <c r="GA136" s="192">
        <f t="shared" ref="GA136:GA199" si="626">IF($HS136=1,IF(F136="M",IF($L136="N",IF($K136&gt;=36,IF($K136&lt;=47,1,0),0),0),0),0)</f>
        <v>0</v>
      </c>
      <c r="GB136" s="192">
        <f t="shared" ref="GB136:GB199" si="627">IF($HS136=1,IF(F136="M",IF($L136="OW",IF($K136&gt;=36,IF($K136&lt;=47,1,0),0),0),0),0)</f>
        <v>0</v>
      </c>
      <c r="GC136" s="192">
        <f t="shared" ref="GC136:GC199" si="628">IF($HS136=1,IF(F136="M",IF($L136="SUW",IF($K136&gt;=36,IF($K136&lt;=47,1,0),0),0),0),0)</f>
        <v>0</v>
      </c>
      <c r="GD136" s="192">
        <f t="shared" ref="GD136:GD199" si="629">IF($HS136=1,IF(F136="M",IF($L136="UW",IF($K136&gt;=36,IF($K136&lt;=47,1,0),0),0),0),0)</f>
        <v>0</v>
      </c>
      <c r="GE136" s="192">
        <f t="shared" ref="GE136:GE199" si="630">IF($HS136=1,IF(F136="M",IF($M136="N",IF($K136&gt;=36,IF($K136&lt;=47,1,0),0),0),0),0)</f>
        <v>0</v>
      </c>
      <c r="GF136" s="192">
        <f t="shared" ref="GF136:GF199" si="631">IF($HS136=1,IF(F136="M",IF($M136="SSt",IF($K136&gt;=36,IF($K136&lt;=47,1,0),0),0),0),0)</f>
        <v>0</v>
      </c>
      <c r="GG136" s="192">
        <f t="shared" ref="GG136:GG199" si="632">IF($HS136=1,IF(F136="M",IF($M136="St",IF($K136&gt;=36,IF($K136&lt;=47,1,0),0),0),0),0)</f>
        <v>0</v>
      </c>
      <c r="GH136" s="192">
        <f t="shared" ref="GH136:GH199" si="633">IF($HS136=1,IF(F136="M",IF($M136="T",IF($K136&gt;=36,IF($K136&lt;=47,1,0),0),0),0),0)</f>
        <v>0</v>
      </c>
      <c r="GI136" s="192">
        <f t="shared" ref="GI136:GI199" si="634">IF($HS136=1,IF(F136="M",IF($N136="N",IF($K136&gt;=36,IF($K136&lt;=47,1,0),0),0),0),0)</f>
        <v>0</v>
      </c>
      <c r="GJ136" s="192">
        <f t="shared" ref="GJ136:GJ199" si="635">IF($HS136=1,IF(F136="M",IF($N136="OW",IF($K136&gt;=36,IF($K136&lt;=47,1,0),0),0),0),0)</f>
        <v>0</v>
      </c>
      <c r="GK136" s="192">
        <f t="shared" ref="GK136:GK199" si="636">IF($HS136=1,IF(F136="M",IF($N136="Ob",IF($K136&gt;=36,IF($K136&lt;=47,1,0),0),0),0),0)</f>
        <v>0</v>
      </c>
      <c r="GL136" s="192">
        <f t="shared" ref="GL136:GL199" si="637">IF($HS136=1,IF(F136="M",IF($N136="SW",IF($K136&gt;=36,IF($K136&lt;=47,1,0),0),0),0),0)</f>
        <v>0</v>
      </c>
      <c r="GM136" s="192">
        <f t="shared" ref="GM136:GM199" si="638">IF($HS136=1,IF(F136="M",IF($N136="W",IF($K136&gt;=36,IF($K136&lt;=47,1,0),0),0),0),0)</f>
        <v>0</v>
      </c>
      <c r="GN136" s="192">
        <f t="shared" ref="GN136:GN199" si="639">IF($HS136=1,IF(F136="M",IF($L136="N",IF($K136&gt;=48,IF($K136&lt;=59,1,0),0),0),0),0)</f>
        <v>0</v>
      </c>
      <c r="GO136" s="192">
        <f t="shared" ref="GO136:GO199" si="640">IF($HS136=1,IF(F136="M",IF($L136="OW",IF($K136&gt;=48,IF($K136&lt;=59,1,0),0),0),0),0)</f>
        <v>0</v>
      </c>
      <c r="GP136" s="192">
        <f t="shared" ref="GP136:GP199" si="641">IF($HS136=1,IF(F136="M",IF($L136="SUW",IF($K136&gt;=48,IF($K136&lt;=59,1,0),0),0),0),0)</f>
        <v>0</v>
      </c>
      <c r="GQ136" s="192">
        <f t="shared" ref="GQ136:GQ199" si="642">IF($HS136=1,IF(F136="M",IF($L136="UW",IF($K136&gt;=48,IF($K136&lt;=59,1,0),0),0),0),0)</f>
        <v>0</v>
      </c>
      <c r="GR136" s="192">
        <f t="shared" ref="GR136:GR199" si="643">IF($HS136=1,IF(F136="M",IF($M136="N",IF($K136&gt;=48,IF($K136&lt;=59,1,0),0),0),0),0)</f>
        <v>0</v>
      </c>
      <c r="GS136" s="192">
        <f t="shared" ref="GS136:GS199" si="644">IF($HS136=1,IF(F136="M",IF($M136="SSt",IF($K136&gt;=48,IF($K136&lt;=59,1,0),0),0),0),0)</f>
        <v>0</v>
      </c>
      <c r="GT136" s="192">
        <f t="shared" ref="GT136:GT199" si="645">IF($HS136=1,IF(F136="M",IF($M136="St",IF($K136&gt;=48,IF($K136&lt;=59,1,0),0),0),0),0)</f>
        <v>0</v>
      </c>
      <c r="GU136" s="192">
        <f t="shared" ref="GU136:GU199" si="646">IF($HS136=1,IF(F136="M",IF($M136="T",IF($K136&gt;=48,IF($K136&lt;=59,1,0),0),0),0),0)</f>
        <v>0</v>
      </c>
      <c r="GV136" s="192">
        <f t="shared" ref="GV136:GV199" si="647">IF($HS136=1,IF(F136="M",IF($N136="N",IF($K136&gt;=48,IF($K136&lt;=59,1,0),0),0),0),0)</f>
        <v>0</v>
      </c>
      <c r="GW136" s="192">
        <f t="shared" ref="GW136:GW199" si="648">IF($HS136=1,IF(F136="M",IF($N136="OW",IF($K136&gt;=48,IF($K136&lt;=59,1,0),0),0),0),0)</f>
        <v>0</v>
      </c>
      <c r="GX136" s="192">
        <f t="shared" ref="GX136:GX199" si="649">IF($HS136=1,IF(F136="M",IF($N136="Ob",IF($K136&gt;=48,IF($K136&lt;=59,1,0),0),0),0),0)</f>
        <v>0</v>
      </c>
      <c r="GY136" s="192">
        <f t="shared" ref="GY136:GY199" si="650">IF($HS136=1,IF(F136="M",IF($N136="SW",IF($K136&gt;=48,IF($K136&lt;=59,1,0),0),0),0),0)</f>
        <v>0</v>
      </c>
      <c r="GZ136" s="192">
        <f t="shared" ref="GZ136:GZ199" si="651">IF($HS136=1,IF(F136="M",IF($N136="W",IF($K136&gt;=48,IF($K136&lt;=59,1,0),0),0),0),0)</f>
        <v>0</v>
      </c>
      <c r="HA136" s="192">
        <f t="shared" ref="HA136:HA199" si="652">IF($HS136=1,IF(F136="M",IF($L136="N",IF($K136&gt;=60,IF($K136&lt;=71,1,0),0),0),0),0)</f>
        <v>0</v>
      </c>
      <c r="HB136" s="192">
        <f t="shared" ref="HB136:HB199" si="653">IF($HS136=1,IF(F136="M",IF($L136="OW",IF($K136&gt;=60,IF($K136&lt;=71,1,0),0),0),0),0)</f>
        <v>0</v>
      </c>
      <c r="HC136" s="192">
        <f t="shared" ref="HC136:HC199" si="654">IF($HS136=1,IF(F136="M",IF($L136="SUW",IF($K136&gt;=60,IF($K136&lt;=71,1,0),0),0),0),0)</f>
        <v>0</v>
      </c>
      <c r="HD136" s="192">
        <f t="shared" ref="HD136:HD199" si="655">IF($HS136=1,IF(F136="M",IF($L136="UW",IF($K136&gt;=60,IF($K136&lt;=71,1,0),0),0),0),0)</f>
        <v>0</v>
      </c>
      <c r="HE136" s="192">
        <f t="shared" ref="HE136:HE199" si="656">IF($HS136=1,IF(F136="M",IF($M136="N",IF($K136&gt;=60,IF($K136&lt;=71,1,0),0),0),0),0)</f>
        <v>0</v>
      </c>
      <c r="HF136" s="192">
        <f t="shared" ref="HF136:HF199" si="657">IF($HS136=1,IF(F136="M",IF($M136="SSt",IF($K136&gt;=60,IF($K136&lt;=71,1,0),0),0),0),0)</f>
        <v>0</v>
      </c>
      <c r="HG136" s="192">
        <f t="shared" ref="HG136:HG199" si="658">IF($HS136=1,IF(F136="M",IF($M136="St",IF($K136&gt;=60,IF($K136&lt;=71,1,0),0),0),0),0)</f>
        <v>0</v>
      </c>
      <c r="HH136" s="192">
        <f t="shared" ref="HH136:HH199" si="659">IF($HS136=1,IF(F136="M",IF($M136="T",IF($K136&gt;=60,IF($K136&lt;=71,1,0),0),0),0),0)</f>
        <v>0</v>
      </c>
      <c r="HI136" s="192">
        <f t="shared" ref="HI136:HI199" si="660">IF($HS136=1,IF(F136="M",IF($N136="N",IF($K136&gt;=60,IF($K136&lt;=71,1,0),0),0),0),0)</f>
        <v>0</v>
      </c>
      <c r="HJ136" s="192">
        <f t="shared" ref="HJ136:HJ199" si="661">IF($HS136=1,IF(F136="M",IF($N136="OW",IF($K136&gt;=60,IF($K136&lt;=71,1,0),0),0),0),0)</f>
        <v>0</v>
      </c>
      <c r="HK136" s="192">
        <f t="shared" ref="HK136:HK199" si="662">IF($HS136=1,IF(F136="M",IF($N136="Ob",IF($K136&gt;=60,IF($K136&lt;=71,1,0),0),0),0),0)</f>
        <v>0</v>
      </c>
      <c r="HL136" s="192">
        <f t="shared" ref="HL136:HL199" si="663">IF($HS136=1,IF(F136="M",IF($N136="SW",IF($K136&gt;=60,IF($K136&lt;=71,1,0),0),0),0),0)</f>
        <v>0</v>
      </c>
      <c r="HM136" s="192">
        <f t="shared" ref="HM136:HM199" si="664">IF($HS136=1,IF(F136="M",IF($N136="W",IF($K136&gt;=60,IF($K136&lt;=71,1,0),0),0),0),0)</f>
        <v>0</v>
      </c>
      <c r="HN136" s="194">
        <f t="shared" si="462"/>
        <v>0</v>
      </c>
      <c r="HO136" s="194">
        <f t="shared" si="463"/>
        <v>0</v>
      </c>
      <c r="HP136" s="194">
        <f t="shared" si="464"/>
        <v>0</v>
      </c>
      <c r="HQ136" s="194">
        <f t="shared" si="465"/>
        <v>0</v>
      </c>
      <c r="HR136" s="194">
        <f t="shared" si="466"/>
        <v>0</v>
      </c>
      <c r="HS136" s="195" t="str">
        <f t="shared" si="471"/>
        <v/>
      </c>
      <c r="HT136" s="196">
        <f t="shared" si="467"/>
        <v>0</v>
      </c>
      <c r="HU136" s="196">
        <f t="shared" si="468"/>
        <v>0</v>
      </c>
      <c r="HV136" s="197" t="str">
        <f t="shared" si="472"/>
        <v/>
      </c>
      <c r="HW136" s="197" t="str">
        <f t="shared" ref="HW136:HW199" si="665">IF(K136&lt;=60,COUNTIF(E136,"YES"),"")</f>
        <v/>
      </c>
      <c r="HX136" s="197" t="str">
        <f t="shared" ref="HX136:HX199" si="666">IF(K136&lt;=71,COUNTIF(E136,"YES"),"")</f>
        <v/>
      </c>
      <c r="HY136" s="195" t="str">
        <f t="shared" si="473"/>
        <v/>
      </c>
      <c r="HZ136" s="30">
        <f t="shared" si="469"/>
        <v>0</v>
      </c>
      <c r="IA136" s="198">
        <f t="shared" si="474"/>
        <v>0</v>
      </c>
      <c r="IB136" s="195"/>
      <c r="IC136" s="195">
        <f t="shared" ref="IC136:IC199" si="667">IF(OR(L136="SUW",L136="UW",L136="OW",M136="SSt",M136="St",N136="SW",N136="W",N136="OW",N136="Ob"),1,0)</f>
        <v>0</v>
      </c>
      <c r="ID136" s="195">
        <f t="shared" si="475"/>
        <v>0</v>
      </c>
      <c r="IE136" s="195">
        <f t="shared" ref="IE136:IE199" si="668">IF(AND(D136&lt;&gt;"",M136="SSt"),1,0)</f>
        <v>0</v>
      </c>
      <c r="IF136" s="195">
        <f t="shared" si="476"/>
        <v>0</v>
      </c>
      <c r="IG136" s="307">
        <f t="shared" si="477"/>
        <v>0</v>
      </c>
      <c r="IH136" s="307">
        <f t="shared" si="478"/>
        <v>0</v>
      </c>
      <c r="II136" s="44">
        <f t="shared" si="479"/>
        <v>0</v>
      </c>
      <c r="IJ136" s="44">
        <f t="shared" ref="IJ136:IJ199" si="669">IF(OR(L136="N",L136="UW",L136="SUW",L136="OW"),1,0)</f>
        <v>0</v>
      </c>
      <c r="IK136" s="44">
        <f t="shared" ref="IK136:IK199" si="670">IF(OR(M136="N",M136="St",M136="SSt",M136="T"),1,0)</f>
        <v>0</v>
      </c>
      <c r="IL136" s="44">
        <f t="shared" ref="IL136:IL199" si="671">IF(AND(I136&lt;&gt;"",IJ136=1),1,0)</f>
        <v>0</v>
      </c>
      <c r="IM136" s="44">
        <f t="shared" ref="IM136:IM199" si="672">IF(AND(J136&lt;&gt;"",IK136=1),1,0)</f>
        <v>0</v>
      </c>
      <c r="IN136" s="44">
        <f t="shared" ref="IN136:IN199" si="673">IF(AND(E136="YES",IL136=1),1,0)</f>
        <v>0</v>
      </c>
      <c r="IO136" s="44">
        <f t="shared" ref="IO136:IO199" si="674">IF(AND(E136="YES",IM136=1),1,0)</f>
        <v>0</v>
      </c>
    </row>
    <row r="137" spans="1:249" ht="18" customHeight="1">
      <c r="A137" s="188">
        <v>131</v>
      </c>
      <c r="B137" s="326"/>
      <c r="C137" s="289"/>
      <c r="D137" s="199"/>
      <c r="E137" s="189"/>
      <c r="F137" s="189"/>
      <c r="G137" s="190"/>
      <c r="H137" s="190"/>
      <c r="I137" s="272"/>
      <c r="J137" s="207"/>
      <c r="K137" s="214" t="str">
        <f t="shared" si="480"/>
        <v/>
      </c>
      <c r="L137" s="200" t="str">
        <f t="shared" si="481"/>
        <v/>
      </c>
      <c r="M137" s="200" t="str">
        <f t="shared" si="482"/>
        <v/>
      </c>
      <c r="N137" s="209" t="str">
        <f t="shared" si="470"/>
        <v/>
      </c>
      <c r="O137" s="208" t="str">
        <f>IFERROR(IF(D137="","",IF(K137="","",IF(I137="","",IF(F137="F",VLOOKUP(K137,F!A:G,2,0),IF(F137="M",VLOOKUP(K137,M!A:G,2,0),""))))),0)</f>
        <v/>
      </c>
      <c r="P137" s="191" t="str">
        <f>IFERROR(IF(D137="","",IF(K137="","",IF(I137="","",IF(F137="F",VLOOKUP(K137,F!A:G,3,0),IF(F137="M",VLOOKUP(K137,M!A:G,3,0),""))))),0)</f>
        <v/>
      </c>
      <c r="Q137" s="191" t="str">
        <f>IFERROR(IF(D137="","",IF(K137="","",IF(I137="","",IF(F137="F",VLOOKUP(K137,F!A:G,4,0),IF(F137="M",VLOOKUP(K137,M!A:G,4,0),""))))),0)</f>
        <v/>
      </c>
      <c r="R137" s="191" t="str">
        <f>IFERROR(IF(D137="","",IF(K137="","",IF(I137="","",IF(F137="F",VLOOKUP(K137,F!A:G,5,0),IF(F137="M",VLOOKUP(K137,M!A:G,5,0),""))))),0)</f>
        <v/>
      </c>
      <c r="S137" s="191" t="str">
        <f>IFERROR(IF(D137="","",IF(K137="","",IF(I137="","",IF(F137="F",VLOOKUP(K137,F!A:G,6,0),IF(F137="M",VLOOKUP(K137,M!A:G,6,0),""))))),0)</f>
        <v/>
      </c>
      <c r="T137" s="191" t="str">
        <f>IFERROR(IF(D137="","",IF(K137="","",IF(I137="","",IF(F137="F",VLOOKUP(K137,F!A:G,7,0),IF(F137="M",VLOOKUP(K137,M!A:G,7,0),""))))),0)</f>
        <v/>
      </c>
      <c r="U137" s="191" t="str">
        <f>IFERROR(IF(D137="","",IF(K137="","",IF(J137="","",IF(F137="F",VLOOKUP(K137,F!A:M,8,0),IF(F137="M",VLOOKUP(K137,M!A:M,8,0),""))))),0)</f>
        <v/>
      </c>
      <c r="V137" s="191" t="str">
        <f>IFERROR(IF(D137="","",IF(K137="","",IF(J137="","",IF(F137="F",VLOOKUP(K137,F!A:M,9,0),IF(F137="M",VLOOKUP(K137,M!A:M,9,0),""))))),0)</f>
        <v/>
      </c>
      <c r="W137" s="191" t="str">
        <f>IFERROR(IF(D137="","",IF(K137="","",IF(J137="","",IF(F137="F",VLOOKUP(K137,F!A:M,10,0),IF(F137="M",VLOOKUP(K137,M!A:M,10,0),""))))),0)</f>
        <v/>
      </c>
      <c r="X137" s="191" t="str">
        <f>IFERROR(IF(D137="","",IF(K137="","",IF(J137="","",IF(F137="F",VLOOKUP(K137,F!A:M,11,0),IF(F137="M",VLOOKUP(K137,M!A:M,11,0),""))))),0)</f>
        <v/>
      </c>
      <c r="Y137" s="191" t="str">
        <f>IFERROR(IF(D137="","",IF(K137="","",IF(J137="","",IF(F137="F",VLOOKUP(K137,F!A:M,12,0),IF(F137="M",VLOOKUP(K137,M!A:M,12,0),""))))),0)</f>
        <v/>
      </c>
      <c r="Z137" s="191" t="str">
        <f>IFERROR(IF(D137="","",IF(K137="","",IF(J137="","",IF(F137="F",VLOOKUP(K137,F!A:M,13,0),IF(F137="M",VLOOKUP(K137,M!A:M,13,0),""))))),0)</f>
        <v/>
      </c>
      <c r="AA137" s="191" t="str">
        <f>IFERROR(IF(D137="","",IF(F137="","",IF(J137="","",IF(K137="","",IF(AND(K137&gt;23,K137&lt;=60),IF(F137="F",VLOOKUP(MROUND(HZ137,0.5),'F-Weight for Length'!K:S,2,0),VLOOKUP(MROUND(HZ137,0.5),'M-Weight for Length'!K:S,2,0)),IF(K137&gt;60,IF(F137="F",VLOOKUP(K137,'F-Weight for Length'!U:AC,2,0),VLOOKUP(K137,'M-Weight for Length'!U:AC,2,0)),IF(F137="F",VLOOKUP(MROUND(HZ137,0.5),'F-Weight for Length'!A:I,2,0),VLOOKUP(MROUND(HZ137,0.5),'M-Weight for Length'!A:I,2,0)))))))),0)</f>
        <v/>
      </c>
      <c r="AB137" s="191" t="str">
        <f>IFERROR(IF(D137="","",IF(F137="","",IF(J137="","",IF(K137="","",IF(AND(K137&gt;23,K137&lt;=60),IF(F137="F",VLOOKUP(MROUND(HZ137,0.5),'F-Weight for Length'!K:S,3,0),VLOOKUP(MROUND(HZ137,0.5),'M-Weight for Length'!K:S,3,0)),IF(K137&gt;60,IF(F137="F",VLOOKUP(K137,'F-Weight for Length'!U:AC,3,0),VLOOKUP(K137,'M-Weight for Length'!U:AC,3,0)),IF(F137="F",VLOOKUP(MROUND(HZ137,0.5),'F-Weight for Length'!A:I,3,0),VLOOKUP(MROUND(HZ137,0.5),'M-Weight for Length'!A:I,3,0)))))))),0)</f>
        <v/>
      </c>
      <c r="AC137" s="191" t="str">
        <f>IFERROR(IF(D137="","",IF(F137="","",IF(J137="","",IF(K137="","",IF(AND(K137&gt;23,K137&lt;=60),IF(F137="F",VLOOKUP(MROUND(HZ137,0.5),'F-Weight for Length'!K:S,4,0),VLOOKUP(MROUND(HZ137,0.5),'M-Weight for Length'!K:S,4,0)),IF(K137&gt;60,IF(F137="F",VLOOKUP(K137,'F-Weight for Length'!U:AC,4,0),VLOOKUP(K137,'M-Weight for Length'!U:AC,4,0)),IF(F137="F",VLOOKUP(MROUND(HZ137,0.5),'F-Weight for Length'!A:I,4,0),VLOOKUP(MROUND(HZ137,0.5),'M-Weight for Length'!A:I,4,0)))))))),0)</f>
        <v/>
      </c>
      <c r="AD137" s="191" t="str">
        <f>IFERROR(IF(D137="","",IF(F137="","",IF(J137="","",IF(K137="","",IF(AND(K137&gt;23,K137&lt;=60),IF(F137="F",VLOOKUP(MROUND(HZ137,0.5),'F-Weight for Length'!K:S,5,0),VLOOKUP(MROUND(HZ137,0.5),'M-Weight for Length'!K:S,5,0)),IF(K137&gt;60,IF(F137="F",VLOOKUP(K137,'F-Weight for Length'!U:AC,5,0),VLOOKUP(K137,'M-Weight for Length'!U:AC,5,0)),IF(F137="F",VLOOKUP(MROUND(HZ137,0.5),'F-Weight for Length'!A:I,5,0),VLOOKUP(MROUND(HZ137,0.5),'M-Weight for Length'!A:I,5,0)))))))),0)</f>
        <v/>
      </c>
      <c r="AE137" s="191" t="str">
        <f>IFERROR(IF(D137="","",IF(F137="","",IF(J137="","",IF(K137="","",IF(AND(K137&gt;23,K137&lt;=60),IF(F137="F",VLOOKUP(MROUND(HZ137,0.5),'F-Weight for Length'!K:S,6,0),VLOOKUP(MROUND(HZ137,0.5),'M-Weight for Length'!K:S,6,0)),IF(K137&gt;60,IF(F137="F",VLOOKUP(K137,'F-Weight for Length'!U:AC,6,0),VLOOKUP(K137,'M-Weight for Length'!U:AC,6,0)),IF(F137="F",VLOOKUP(MROUND(HZ137,0.5),'F-Weight for Length'!A:I,6,0),VLOOKUP(MROUND(HZ137,0.5),'M-Weight for Length'!A:I,6,0)))))))),0)</f>
        <v/>
      </c>
      <c r="AF137" s="191" t="str">
        <f>IFERROR(IF(D137="","",IF(F137="","",IF(J137="","",IF(K137="","",IF(AND(K137&gt;23,K137&lt;=60),IF(F137="F",VLOOKUP(MROUND(HZ137,0.5),'F-Weight for Length'!K:S,7,0),VLOOKUP(MROUND(HZ137,0.5),'M-Weight for Length'!K:S,7,0)),IF(K137&gt;60,IF(F137="F",VLOOKUP(K137,'F-Weight for Length'!U:AC,7,0),VLOOKUP(K137,'M-Weight for Length'!U:AC,7,0)),IF(F137="F",VLOOKUP(MROUND(HZ137,0.5),'F-Weight for Length'!A:I,7,0),VLOOKUP(MROUND(HZ137,0.5),'M-Weight for Length'!A:I,7,0)))))))),0)</f>
        <v/>
      </c>
      <c r="AG137" s="191" t="str">
        <f>IFERROR(IF(D137="","",IF(F137="","",IF(J137="","",IF(K137="","",IF(AND(K137&gt;23,K137&lt;=60),IF(F137="F",VLOOKUP(MROUND(HZ137,0.5),'F-Weight for Length'!K:S,8,0),VLOOKUP(MROUND(HZ137,0.5),'M-Weight for Length'!K:S,8,0)),IF(K137&gt;60,IF(F137="F",VLOOKUP(K137,'F-Weight for Length'!U:AC,8,0),VLOOKUP(K137,'M-Weight for Length'!U:AC,8,0)),IF(F137="F",VLOOKUP(MROUND(HZ137,0.5),'F-Weight for Length'!A:I,8,0),VLOOKUP(MROUND(HZ137,0.5),'M-Weight for Length'!A:I,8,0)))))))),0)</f>
        <v/>
      </c>
      <c r="AH137" s="191" t="str">
        <f>IFERROR(IF(D137="","",IF(F137="","",IF(J137="","",IF(K137="","",IF(AND(K137&gt;23,K137&lt;=60),IF(F137="F",VLOOKUP(MROUND(HZ137,0.5),'F-Weight for Length'!K:S,9,0),VLOOKUP(MROUND(HZ137,0.5),'M-Weight for Length'!K:S,9,0)),IF(K137&gt;60,IF(F137="F",VLOOKUP(K137,'F-Weight for Length'!U:AC,9,0),VLOOKUP(K137,'M-Weight for Length'!U:AC,9,0)),IF(F137="F",VLOOKUP(MROUND(HZ137,0.5),'F-Weight for Length'!A:I,9,0),VLOOKUP(MROUND(HZ137,0.5),'M-Weight for Length'!A:I,9,0)))))))),0)</f>
        <v/>
      </c>
      <c r="AI137" s="192">
        <f t="shared" si="483"/>
        <v>0</v>
      </c>
      <c r="AJ137" s="192">
        <f t="shared" si="484"/>
        <v>0</v>
      </c>
      <c r="AK137" s="192">
        <f t="shared" si="485"/>
        <v>0</v>
      </c>
      <c r="AL137" s="192">
        <f t="shared" si="486"/>
        <v>0</v>
      </c>
      <c r="AM137" s="192">
        <f t="shared" si="487"/>
        <v>0</v>
      </c>
      <c r="AN137" s="192">
        <f t="shared" si="488"/>
        <v>0</v>
      </c>
      <c r="AO137" s="192">
        <f t="shared" si="489"/>
        <v>0</v>
      </c>
      <c r="AP137" s="192">
        <f t="shared" si="490"/>
        <v>0</v>
      </c>
      <c r="AQ137" s="192">
        <f t="shared" si="491"/>
        <v>0</v>
      </c>
      <c r="AR137" s="192">
        <f t="shared" si="492"/>
        <v>0</v>
      </c>
      <c r="AS137" s="192">
        <f t="shared" si="493"/>
        <v>0</v>
      </c>
      <c r="AT137" s="192">
        <f t="shared" si="494"/>
        <v>0</v>
      </c>
      <c r="AU137" s="192">
        <f t="shared" si="495"/>
        <v>0</v>
      </c>
      <c r="AV137" s="192">
        <f t="shared" si="496"/>
        <v>0</v>
      </c>
      <c r="AW137" s="192">
        <f t="shared" si="497"/>
        <v>0</v>
      </c>
      <c r="AX137" s="192">
        <f t="shared" si="498"/>
        <v>0</v>
      </c>
      <c r="AY137" s="192">
        <f t="shared" si="499"/>
        <v>0</v>
      </c>
      <c r="AZ137" s="192">
        <f t="shared" si="500"/>
        <v>0</v>
      </c>
      <c r="BA137" s="192">
        <f t="shared" si="501"/>
        <v>0</v>
      </c>
      <c r="BB137" s="192">
        <f t="shared" si="502"/>
        <v>0</v>
      </c>
      <c r="BC137" s="192">
        <f t="shared" si="503"/>
        <v>0</v>
      </c>
      <c r="BD137" s="192">
        <f t="shared" si="504"/>
        <v>0</v>
      </c>
      <c r="BE137" s="192">
        <f t="shared" si="505"/>
        <v>0</v>
      </c>
      <c r="BF137" s="192">
        <f t="shared" si="506"/>
        <v>0</v>
      </c>
      <c r="BG137" s="192">
        <f t="shared" si="507"/>
        <v>0</v>
      </c>
      <c r="BH137" s="192">
        <f t="shared" si="508"/>
        <v>0</v>
      </c>
      <c r="BI137" s="192">
        <f t="shared" si="509"/>
        <v>0</v>
      </c>
      <c r="BJ137" s="192">
        <f t="shared" si="510"/>
        <v>0</v>
      </c>
      <c r="BK137" s="192">
        <f t="shared" si="511"/>
        <v>0</v>
      </c>
      <c r="BL137" s="192">
        <f t="shared" si="512"/>
        <v>0</v>
      </c>
      <c r="BM137" s="192">
        <f t="shared" si="513"/>
        <v>0</v>
      </c>
      <c r="BN137" s="192">
        <f t="shared" si="514"/>
        <v>0</v>
      </c>
      <c r="BO137" s="192">
        <f t="shared" si="515"/>
        <v>0</v>
      </c>
      <c r="BP137" s="192">
        <f t="shared" si="516"/>
        <v>0</v>
      </c>
      <c r="BQ137" s="192">
        <f t="shared" si="517"/>
        <v>0</v>
      </c>
      <c r="BR137" s="192">
        <f t="shared" si="518"/>
        <v>0</v>
      </c>
      <c r="BS137" s="192">
        <f t="shared" si="519"/>
        <v>0</v>
      </c>
      <c r="BT137" s="192">
        <f t="shared" si="520"/>
        <v>0</v>
      </c>
      <c r="BU137" s="192">
        <f t="shared" si="521"/>
        <v>0</v>
      </c>
      <c r="BV137" s="192">
        <f t="shared" si="522"/>
        <v>0</v>
      </c>
      <c r="BW137" s="192">
        <f t="shared" si="523"/>
        <v>0</v>
      </c>
      <c r="BX137" s="192">
        <f t="shared" si="524"/>
        <v>0</v>
      </c>
      <c r="BY137" s="192">
        <f t="shared" si="525"/>
        <v>0</v>
      </c>
      <c r="BZ137" s="192">
        <f t="shared" si="526"/>
        <v>0</v>
      </c>
      <c r="CA137" s="192">
        <f t="shared" si="527"/>
        <v>0</v>
      </c>
      <c r="CB137" s="192">
        <f t="shared" si="528"/>
        <v>0</v>
      </c>
      <c r="CC137" s="192">
        <f t="shared" si="529"/>
        <v>0</v>
      </c>
      <c r="CD137" s="192">
        <f t="shared" si="530"/>
        <v>0</v>
      </c>
      <c r="CE137" s="192">
        <f t="shared" si="531"/>
        <v>0</v>
      </c>
      <c r="CF137" s="192">
        <f t="shared" si="532"/>
        <v>0</v>
      </c>
      <c r="CG137" s="192">
        <f t="shared" si="533"/>
        <v>0</v>
      </c>
      <c r="CH137" s="192">
        <f t="shared" si="534"/>
        <v>0</v>
      </c>
      <c r="CI137" s="192">
        <f t="shared" si="535"/>
        <v>0</v>
      </c>
      <c r="CJ137" s="192">
        <f t="shared" si="536"/>
        <v>0</v>
      </c>
      <c r="CK137" s="192">
        <f t="shared" si="537"/>
        <v>0</v>
      </c>
      <c r="CL137" s="192">
        <f t="shared" si="538"/>
        <v>0</v>
      </c>
      <c r="CM137" s="192">
        <f t="shared" si="539"/>
        <v>0</v>
      </c>
      <c r="CN137" s="192">
        <f t="shared" si="540"/>
        <v>0</v>
      </c>
      <c r="CO137" s="192">
        <f t="shared" si="541"/>
        <v>0</v>
      </c>
      <c r="CP137" s="192">
        <f t="shared" si="542"/>
        <v>0</v>
      </c>
      <c r="CQ137" s="192">
        <f t="shared" si="543"/>
        <v>0</v>
      </c>
      <c r="CR137" s="192">
        <f t="shared" si="544"/>
        <v>0</v>
      </c>
      <c r="CS137" s="192">
        <f t="shared" si="545"/>
        <v>0</v>
      </c>
      <c r="CT137" s="192">
        <f t="shared" si="546"/>
        <v>0</v>
      </c>
      <c r="CU137" s="192">
        <f t="shared" si="547"/>
        <v>0</v>
      </c>
      <c r="CV137" s="192">
        <f t="shared" si="548"/>
        <v>0</v>
      </c>
      <c r="CW137" s="192">
        <f t="shared" si="549"/>
        <v>0</v>
      </c>
      <c r="CX137" s="192">
        <f t="shared" si="550"/>
        <v>0</v>
      </c>
      <c r="CY137" s="192">
        <f t="shared" si="551"/>
        <v>0</v>
      </c>
      <c r="CZ137" s="192">
        <f t="shared" si="552"/>
        <v>0</v>
      </c>
      <c r="DA137" s="192">
        <f t="shared" si="553"/>
        <v>0</v>
      </c>
      <c r="DB137" s="192">
        <f t="shared" si="554"/>
        <v>0</v>
      </c>
      <c r="DC137" s="192">
        <f t="shared" si="555"/>
        <v>0</v>
      </c>
      <c r="DD137" s="192">
        <f t="shared" si="556"/>
        <v>0</v>
      </c>
      <c r="DE137" s="192">
        <f t="shared" si="557"/>
        <v>0</v>
      </c>
      <c r="DF137" s="192">
        <f t="shared" si="558"/>
        <v>0</v>
      </c>
      <c r="DG137" s="192">
        <f t="shared" si="559"/>
        <v>0</v>
      </c>
      <c r="DH137" s="192">
        <f t="shared" si="560"/>
        <v>0</v>
      </c>
      <c r="DI137" s="192">
        <f t="shared" si="561"/>
        <v>0</v>
      </c>
      <c r="DJ137" s="192">
        <f t="shared" si="562"/>
        <v>0</v>
      </c>
      <c r="DK137" s="192">
        <f t="shared" si="563"/>
        <v>0</v>
      </c>
      <c r="DL137" s="192">
        <f t="shared" si="564"/>
        <v>0</v>
      </c>
      <c r="DM137" s="192">
        <f t="shared" si="565"/>
        <v>0</v>
      </c>
      <c r="DN137" s="192">
        <f t="shared" si="566"/>
        <v>0</v>
      </c>
      <c r="DO137" s="192">
        <f t="shared" si="567"/>
        <v>0</v>
      </c>
      <c r="DP137" s="192">
        <f t="shared" si="568"/>
        <v>0</v>
      </c>
      <c r="DQ137" s="192">
        <f t="shared" si="569"/>
        <v>0</v>
      </c>
      <c r="DR137" s="192">
        <f t="shared" si="570"/>
        <v>0</v>
      </c>
      <c r="DS137" s="192">
        <f t="shared" si="571"/>
        <v>0</v>
      </c>
      <c r="DT137" s="192">
        <f t="shared" si="572"/>
        <v>0</v>
      </c>
      <c r="DU137" s="192">
        <f t="shared" si="573"/>
        <v>0</v>
      </c>
      <c r="DV137" s="193">
        <f t="shared" si="457"/>
        <v>0</v>
      </c>
      <c r="DW137" s="193">
        <f t="shared" si="458"/>
        <v>0</v>
      </c>
      <c r="DX137" s="193">
        <f t="shared" si="459"/>
        <v>0</v>
      </c>
      <c r="DY137" s="193">
        <f t="shared" si="460"/>
        <v>0</v>
      </c>
      <c r="DZ137" s="193">
        <f t="shared" si="461"/>
        <v>0</v>
      </c>
      <c r="EA137" s="192">
        <f t="shared" si="574"/>
        <v>0</v>
      </c>
      <c r="EB137" s="192">
        <f t="shared" si="575"/>
        <v>0</v>
      </c>
      <c r="EC137" s="192">
        <f t="shared" si="576"/>
        <v>0</v>
      </c>
      <c r="ED137" s="192">
        <f t="shared" si="577"/>
        <v>0</v>
      </c>
      <c r="EE137" s="192">
        <f t="shared" si="578"/>
        <v>0</v>
      </c>
      <c r="EF137" s="192">
        <f t="shared" si="579"/>
        <v>0</v>
      </c>
      <c r="EG137" s="192">
        <f t="shared" si="580"/>
        <v>0</v>
      </c>
      <c r="EH137" s="192">
        <f t="shared" si="581"/>
        <v>0</v>
      </c>
      <c r="EI137" s="192">
        <f t="shared" si="582"/>
        <v>0</v>
      </c>
      <c r="EJ137" s="192">
        <f t="shared" si="583"/>
        <v>0</v>
      </c>
      <c r="EK137" s="192">
        <f t="shared" si="584"/>
        <v>0</v>
      </c>
      <c r="EL137" s="192">
        <f t="shared" si="585"/>
        <v>0</v>
      </c>
      <c r="EM137" s="192">
        <f t="shared" si="586"/>
        <v>0</v>
      </c>
      <c r="EN137" s="192">
        <f t="shared" si="587"/>
        <v>0</v>
      </c>
      <c r="EO137" s="192">
        <f t="shared" si="588"/>
        <v>0</v>
      </c>
      <c r="EP137" s="192">
        <f t="shared" si="589"/>
        <v>0</v>
      </c>
      <c r="EQ137" s="192">
        <f t="shared" si="590"/>
        <v>0</v>
      </c>
      <c r="ER137" s="192">
        <f t="shared" si="591"/>
        <v>0</v>
      </c>
      <c r="ES137" s="192">
        <f t="shared" si="592"/>
        <v>0</v>
      </c>
      <c r="ET137" s="192">
        <f t="shared" si="593"/>
        <v>0</v>
      </c>
      <c r="EU137" s="192">
        <f t="shared" si="594"/>
        <v>0</v>
      </c>
      <c r="EV137" s="192">
        <f t="shared" si="595"/>
        <v>0</v>
      </c>
      <c r="EW137" s="192">
        <f t="shared" si="596"/>
        <v>0</v>
      </c>
      <c r="EX137" s="192">
        <f t="shared" si="597"/>
        <v>0</v>
      </c>
      <c r="EY137" s="192">
        <f t="shared" si="598"/>
        <v>0</v>
      </c>
      <c r="EZ137" s="192">
        <f t="shared" si="599"/>
        <v>0</v>
      </c>
      <c r="FA137" s="192">
        <f t="shared" si="600"/>
        <v>0</v>
      </c>
      <c r="FB137" s="192">
        <f t="shared" si="601"/>
        <v>0</v>
      </c>
      <c r="FC137" s="192">
        <f t="shared" si="602"/>
        <v>0</v>
      </c>
      <c r="FD137" s="192">
        <f t="shared" si="603"/>
        <v>0</v>
      </c>
      <c r="FE137" s="192">
        <f t="shared" si="604"/>
        <v>0</v>
      </c>
      <c r="FF137" s="192">
        <f t="shared" si="605"/>
        <v>0</v>
      </c>
      <c r="FG137" s="192">
        <f t="shared" si="606"/>
        <v>0</v>
      </c>
      <c r="FH137" s="192">
        <f t="shared" si="607"/>
        <v>0</v>
      </c>
      <c r="FI137" s="192">
        <f t="shared" si="608"/>
        <v>0</v>
      </c>
      <c r="FJ137" s="192">
        <f t="shared" si="609"/>
        <v>0</v>
      </c>
      <c r="FK137" s="192">
        <f t="shared" si="610"/>
        <v>0</v>
      </c>
      <c r="FL137" s="192">
        <f t="shared" si="611"/>
        <v>0</v>
      </c>
      <c r="FM137" s="192">
        <f t="shared" si="612"/>
        <v>0</v>
      </c>
      <c r="FN137" s="192">
        <f t="shared" si="613"/>
        <v>0</v>
      </c>
      <c r="FO137" s="192">
        <f t="shared" si="614"/>
        <v>0</v>
      </c>
      <c r="FP137" s="192">
        <f t="shared" si="615"/>
        <v>0</v>
      </c>
      <c r="FQ137" s="192">
        <f t="shared" si="616"/>
        <v>0</v>
      </c>
      <c r="FR137" s="192">
        <f t="shared" si="617"/>
        <v>0</v>
      </c>
      <c r="FS137" s="192">
        <f t="shared" si="618"/>
        <v>0</v>
      </c>
      <c r="FT137" s="192">
        <f t="shared" si="619"/>
        <v>0</v>
      </c>
      <c r="FU137" s="192">
        <f t="shared" si="620"/>
        <v>0</v>
      </c>
      <c r="FV137" s="192">
        <f t="shared" si="621"/>
        <v>0</v>
      </c>
      <c r="FW137" s="192">
        <f t="shared" si="622"/>
        <v>0</v>
      </c>
      <c r="FX137" s="192">
        <f t="shared" si="623"/>
        <v>0</v>
      </c>
      <c r="FY137" s="192">
        <f t="shared" si="624"/>
        <v>0</v>
      </c>
      <c r="FZ137" s="192">
        <f t="shared" si="625"/>
        <v>0</v>
      </c>
      <c r="GA137" s="192">
        <f t="shared" si="626"/>
        <v>0</v>
      </c>
      <c r="GB137" s="192">
        <f t="shared" si="627"/>
        <v>0</v>
      </c>
      <c r="GC137" s="192">
        <f t="shared" si="628"/>
        <v>0</v>
      </c>
      <c r="GD137" s="192">
        <f t="shared" si="629"/>
        <v>0</v>
      </c>
      <c r="GE137" s="192">
        <f t="shared" si="630"/>
        <v>0</v>
      </c>
      <c r="GF137" s="192">
        <f t="shared" si="631"/>
        <v>0</v>
      </c>
      <c r="GG137" s="192">
        <f t="shared" si="632"/>
        <v>0</v>
      </c>
      <c r="GH137" s="192">
        <f t="shared" si="633"/>
        <v>0</v>
      </c>
      <c r="GI137" s="192">
        <f t="shared" si="634"/>
        <v>0</v>
      </c>
      <c r="GJ137" s="192">
        <f t="shared" si="635"/>
        <v>0</v>
      </c>
      <c r="GK137" s="192">
        <f t="shared" si="636"/>
        <v>0</v>
      </c>
      <c r="GL137" s="192">
        <f t="shared" si="637"/>
        <v>0</v>
      </c>
      <c r="GM137" s="192">
        <f t="shared" si="638"/>
        <v>0</v>
      </c>
      <c r="GN137" s="192">
        <f t="shared" si="639"/>
        <v>0</v>
      </c>
      <c r="GO137" s="192">
        <f t="shared" si="640"/>
        <v>0</v>
      </c>
      <c r="GP137" s="192">
        <f t="shared" si="641"/>
        <v>0</v>
      </c>
      <c r="GQ137" s="192">
        <f t="shared" si="642"/>
        <v>0</v>
      </c>
      <c r="GR137" s="192">
        <f t="shared" si="643"/>
        <v>0</v>
      </c>
      <c r="GS137" s="192">
        <f t="shared" si="644"/>
        <v>0</v>
      </c>
      <c r="GT137" s="192">
        <f t="shared" si="645"/>
        <v>0</v>
      </c>
      <c r="GU137" s="192">
        <f t="shared" si="646"/>
        <v>0</v>
      </c>
      <c r="GV137" s="192">
        <f t="shared" si="647"/>
        <v>0</v>
      </c>
      <c r="GW137" s="192">
        <f t="shared" si="648"/>
        <v>0</v>
      </c>
      <c r="GX137" s="192">
        <f t="shared" si="649"/>
        <v>0</v>
      </c>
      <c r="GY137" s="192">
        <f t="shared" si="650"/>
        <v>0</v>
      </c>
      <c r="GZ137" s="192">
        <f t="shared" si="651"/>
        <v>0</v>
      </c>
      <c r="HA137" s="192">
        <f t="shared" si="652"/>
        <v>0</v>
      </c>
      <c r="HB137" s="192">
        <f t="shared" si="653"/>
        <v>0</v>
      </c>
      <c r="HC137" s="192">
        <f t="shared" si="654"/>
        <v>0</v>
      </c>
      <c r="HD137" s="192">
        <f t="shared" si="655"/>
        <v>0</v>
      </c>
      <c r="HE137" s="192">
        <f t="shared" si="656"/>
        <v>0</v>
      </c>
      <c r="HF137" s="192">
        <f t="shared" si="657"/>
        <v>0</v>
      </c>
      <c r="HG137" s="192">
        <f t="shared" si="658"/>
        <v>0</v>
      </c>
      <c r="HH137" s="192">
        <f t="shared" si="659"/>
        <v>0</v>
      </c>
      <c r="HI137" s="192">
        <f t="shared" si="660"/>
        <v>0</v>
      </c>
      <c r="HJ137" s="192">
        <f t="shared" si="661"/>
        <v>0</v>
      </c>
      <c r="HK137" s="192">
        <f t="shared" si="662"/>
        <v>0</v>
      </c>
      <c r="HL137" s="192">
        <f t="shared" si="663"/>
        <v>0</v>
      </c>
      <c r="HM137" s="192">
        <f t="shared" si="664"/>
        <v>0</v>
      </c>
      <c r="HN137" s="194">
        <f t="shared" si="462"/>
        <v>0</v>
      </c>
      <c r="HO137" s="194">
        <f t="shared" si="463"/>
        <v>0</v>
      </c>
      <c r="HP137" s="194">
        <f t="shared" si="464"/>
        <v>0</v>
      </c>
      <c r="HQ137" s="194">
        <f t="shared" si="465"/>
        <v>0</v>
      </c>
      <c r="HR137" s="194">
        <f t="shared" si="466"/>
        <v>0</v>
      </c>
      <c r="HS137" s="195" t="str">
        <f t="shared" si="471"/>
        <v/>
      </c>
      <c r="HT137" s="196">
        <f t="shared" si="467"/>
        <v>0</v>
      </c>
      <c r="HU137" s="196">
        <f t="shared" si="468"/>
        <v>0</v>
      </c>
      <c r="HV137" s="197" t="str">
        <f t="shared" si="472"/>
        <v/>
      </c>
      <c r="HW137" s="197" t="str">
        <f t="shared" si="665"/>
        <v/>
      </c>
      <c r="HX137" s="197" t="str">
        <f t="shared" si="666"/>
        <v/>
      </c>
      <c r="HY137" s="195" t="str">
        <f t="shared" si="473"/>
        <v/>
      </c>
      <c r="HZ137" s="30">
        <f t="shared" si="469"/>
        <v>0</v>
      </c>
      <c r="IA137" s="198">
        <f t="shared" si="474"/>
        <v>0</v>
      </c>
      <c r="IB137" s="195"/>
      <c r="IC137" s="195">
        <f t="shared" si="667"/>
        <v>0</v>
      </c>
      <c r="ID137" s="195">
        <f t="shared" si="475"/>
        <v>0</v>
      </c>
      <c r="IE137" s="195">
        <f t="shared" si="668"/>
        <v>0</v>
      </c>
      <c r="IF137" s="195">
        <f t="shared" si="476"/>
        <v>0</v>
      </c>
      <c r="IG137" s="307">
        <f t="shared" si="477"/>
        <v>0</v>
      </c>
      <c r="IH137" s="307">
        <f t="shared" si="478"/>
        <v>0</v>
      </c>
      <c r="II137" s="44">
        <f t="shared" si="479"/>
        <v>0</v>
      </c>
      <c r="IJ137" s="44">
        <f t="shared" si="669"/>
        <v>0</v>
      </c>
      <c r="IK137" s="44">
        <f t="shared" si="670"/>
        <v>0</v>
      </c>
      <c r="IL137" s="44">
        <f t="shared" si="671"/>
        <v>0</v>
      </c>
      <c r="IM137" s="44">
        <f t="shared" si="672"/>
        <v>0</v>
      </c>
      <c r="IN137" s="44">
        <f t="shared" si="673"/>
        <v>0</v>
      </c>
      <c r="IO137" s="44">
        <f t="shared" si="674"/>
        <v>0</v>
      </c>
    </row>
    <row r="138" spans="1:249" ht="18" customHeight="1">
      <c r="A138" s="188">
        <v>132</v>
      </c>
      <c r="B138" s="326"/>
      <c r="C138" s="289"/>
      <c r="D138" s="199"/>
      <c r="E138" s="189"/>
      <c r="F138" s="189"/>
      <c r="G138" s="190"/>
      <c r="H138" s="190"/>
      <c r="I138" s="272"/>
      <c r="J138" s="207"/>
      <c r="K138" s="214" t="str">
        <f t="shared" si="480"/>
        <v/>
      </c>
      <c r="L138" s="200" t="str">
        <f t="shared" si="481"/>
        <v/>
      </c>
      <c r="M138" s="200" t="str">
        <f t="shared" si="482"/>
        <v/>
      </c>
      <c r="N138" s="209" t="str">
        <f t="shared" si="470"/>
        <v/>
      </c>
      <c r="O138" s="208" t="str">
        <f>IFERROR(IF(D138="","",IF(K138="","",IF(I138="","",IF(F138="F",VLOOKUP(K138,F!A:G,2,0),IF(F138="M",VLOOKUP(K138,M!A:G,2,0),""))))),0)</f>
        <v/>
      </c>
      <c r="P138" s="191" t="str">
        <f>IFERROR(IF(D138="","",IF(K138="","",IF(I138="","",IF(F138="F",VLOOKUP(K138,F!A:G,3,0),IF(F138="M",VLOOKUP(K138,M!A:G,3,0),""))))),0)</f>
        <v/>
      </c>
      <c r="Q138" s="191" t="str">
        <f>IFERROR(IF(D138="","",IF(K138="","",IF(I138="","",IF(F138="F",VLOOKUP(K138,F!A:G,4,0),IF(F138="M",VLOOKUP(K138,M!A:G,4,0),""))))),0)</f>
        <v/>
      </c>
      <c r="R138" s="191" t="str">
        <f>IFERROR(IF(D138="","",IF(K138="","",IF(I138="","",IF(F138="F",VLOOKUP(K138,F!A:G,5,0),IF(F138="M",VLOOKUP(K138,M!A:G,5,0),""))))),0)</f>
        <v/>
      </c>
      <c r="S138" s="191" t="str">
        <f>IFERROR(IF(D138="","",IF(K138="","",IF(I138="","",IF(F138="F",VLOOKUP(K138,F!A:G,6,0),IF(F138="M",VLOOKUP(K138,M!A:G,6,0),""))))),0)</f>
        <v/>
      </c>
      <c r="T138" s="191" t="str">
        <f>IFERROR(IF(D138="","",IF(K138="","",IF(I138="","",IF(F138="F",VLOOKUP(K138,F!A:G,7,0),IF(F138="M",VLOOKUP(K138,M!A:G,7,0),""))))),0)</f>
        <v/>
      </c>
      <c r="U138" s="191" t="str">
        <f>IFERROR(IF(D138="","",IF(K138="","",IF(J138="","",IF(F138="F",VLOOKUP(K138,F!A:M,8,0),IF(F138="M",VLOOKUP(K138,M!A:M,8,0),""))))),0)</f>
        <v/>
      </c>
      <c r="V138" s="191" t="str">
        <f>IFERROR(IF(D138="","",IF(K138="","",IF(J138="","",IF(F138="F",VLOOKUP(K138,F!A:M,9,0),IF(F138="M",VLOOKUP(K138,M!A:M,9,0),""))))),0)</f>
        <v/>
      </c>
      <c r="W138" s="191" t="str">
        <f>IFERROR(IF(D138="","",IF(K138="","",IF(J138="","",IF(F138="F",VLOOKUP(K138,F!A:M,10,0),IF(F138="M",VLOOKUP(K138,M!A:M,10,0),""))))),0)</f>
        <v/>
      </c>
      <c r="X138" s="191" t="str">
        <f>IFERROR(IF(D138="","",IF(K138="","",IF(J138="","",IF(F138="F",VLOOKUP(K138,F!A:M,11,0),IF(F138="M",VLOOKUP(K138,M!A:M,11,0),""))))),0)</f>
        <v/>
      </c>
      <c r="Y138" s="191" t="str">
        <f>IFERROR(IF(D138="","",IF(K138="","",IF(J138="","",IF(F138="F",VLOOKUP(K138,F!A:M,12,0),IF(F138="M",VLOOKUP(K138,M!A:M,12,0),""))))),0)</f>
        <v/>
      </c>
      <c r="Z138" s="191" t="str">
        <f>IFERROR(IF(D138="","",IF(K138="","",IF(J138="","",IF(F138="F",VLOOKUP(K138,F!A:M,13,0),IF(F138="M",VLOOKUP(K138,M!A:M,13,0),""))))),0)</f>
        <v/>
      </c>
      <c r="AA138" s="191" t="str">
        <f>IFERROR(IF(D138="","",IF(F138="","",IF(J138="","",IF(K138="","",IF(AND(K138&gt;23,K138&lt;=60),IF(F138="F",VLOOKUP(MROUND(HZ138,0.5),'F-Weight for Length'!K:S,2,0),VLOOKUP(MROUND(HZ138,0.5),'M-Weight for Length'!K:S,2,0)),IF(K138&gt;60,IF(F138="F",VLOOKUP(K138,'F-Weight for Length'!U:AC,2,0),VLOOKUP(K138,'M-Weight for Length'!U:AC,2,0)),IF(F138="F",VLOOKUP(MROUND(HZ138,0.5),'F-Weight for Length'!A:I,2,0),VLOOKUP(MROUND(HZ138,0.5),'M-Weight for Length'!A:I,2,0)))))))),0)</f>
        <v/>
      </c>
      <c r="AB138" s="191" t="str">
        <f>IFERROR(IF(D138="","",IF(F138="","",IF(J138="","",IF(K138="","",IF(AND(K138&gt;23,K138&lt;=60),IF(F138="F",VLOOKUP(MROUND(HZ138,0.5),'F-Weight for Length'!K:S,3,0),VLOOKUP(MROUND(HZ138,0.5),'M-Weight for Length'!K:S,3,0)),IF(K138&gt;60,IF(F138="F",VLOOKUP(K138,'F-Weight for Length'!U:AC,3,0),VLOOKUP(K138,'M-Weight for Length'!U:AC,3,0)),IF(F138="F",VLOOKUP(MROUND(HZ138,0.5),'F-Weight for Length'!A:I,3,0),VLOOKUP(MROUND(HZ138,0.5),'M-Weight for Length'!A:I,3,0)))))))),0)</f>
        <v/>
      </c>
      <c r="AC138" s="191" t="str">
        <f>IFERROR(IF(D138="","",IF(F138="","",IF(J138="","",IF(K138="","",IF(AND(K138&gt;23,K138&lt;=60),IF(F138="F",VLOOKUP(MROUND(HZ138,0.5),'F-Weight for Length'!K:S,4,0),VLOOKUP(MROUND(HZ138,0.5),'M-Weight for Length'!K:S,4,0)),IF(K138&gt;60,IF(F138="F",VLOOKUP(K138,'F-Weight for Length'!U:AC,4,0),VLOOKUP(K138,'M-Weight for Length'!U:AC,4,0)),IF(F138="F",VLOOKUP(MROUND(HZ138,0.5),'F-Weight for Length'!A:I,4,0),VLOOKUP(MROUND(HZ138,0.5),'M-Weight for Length'!A:I,4,0)))))))),0)</f>
        <v/>
      </c>
      <c r="AD138" s="191" t="str">
        <f>IFERROR(IF(D138="","",IF(F138="","",IF(J138="","",IF(K138="","",IF(AND(K138&gt;23,K138&lt;=60),IF(F138="F",VLOOKUP(MROUND(HZ138,0.5),'F-Weight for Length'!K:S,5,0),VLOOKUP(MROUND(HZ138,0.5),'M-Weight for Length'!K:S,5,0)),IF(K138&gt;60,IF(F138="F",VLOOKUP(K138,'F-Weight for Length'!U:AC,5,0),VLOOKUP(K138,'M-Weight for Length'!U:AC,5,0)),IF(F138="F",VLOOKUP(MROUND(HZ138,0.5),'F-Weight for Length'!A:I,5,0),VLOOKUP(MROUND(HZ138,0.5),'M-Weight for Length'!A:I,5,0)))))))),0)</f>
        <v/>
      </c>
      <c r="AE138" s="191" t="str">
        <f>IFERROR(IF(D138="","",IF(F138="","",IF(J138="","",IF(K138="","",IF(AND(K138&gt;23,K138&lt;=60),IF(F138="F",VLOOKUP(MROUND(HZ138,0.5),'F-Weight for Length'!K:S,6,0),VLOOKUP(MROUND(HZ138,0.5),'M-Weight for Length'!K:S,6,0)),IF(K138&gt;60,IF(F138="F",VLOOKUP(K138,'F-Weight for Length'!U:AC,6,0),VLOOKUP(K138,'M-Weight for Length'!U:AC,6,0)),IF(F138="F",VLOOKUP(MROUND(HZ138,0.5),'F-Weight for Length'!A:I,6,0),VLOOKUP(MROUND(HZ138,0.5),'M-Weight for Length'!A:I,6,0)))))))),0)</f>
        <v/>
      </c>
      <c r="AF138" s="191" t="str">
        <f>IFERROR(IF(D138="","",IF(F138="","",IF(J138="","",IF(K138="","",IF(AND(K138&gt;23,K138&lt;=60),IF(F138="F",VLOOKUP(MROUND(HZ138,0.5),'F-Weight for Length'!K:S,7,0),VLOOKUP(MROUND(HZ138,0.5),'M-Weight for Length'!K:S,7,0)),IF(K138&gt;60,IF(F138="F",VLOOKUP(K138,'F-Weight for Length'!U:AC,7,0),VLOOKUP(K138,'M-Weight for Length'!U:AC,7,0)),IF(F138="F",VLOOKUP(MROUND(HZ138,0.5),'F-Weight for Length'!A:I,7,0),VLOOKUP(MROUND(HZ138,0.5),'M-Weight for Length'!A:I,7,0)))))))),0)</f>
        <v/>
      </c>
      <c r="AG138" s="191" t="str">
        <f>IFERROR(IF(D138="","",IF(F138="","",IF(J138="","",IF(K138="","",IF(AND(K138&gt;23,K138&lt;=60),IF(F138="F",VLOOKUP(MROUND(HZ138,0.5),'F-Weight for Length'!K:S,8,0),VLOOKUP(MROUND(HZ138,0.5),'M-Weight for Length'!K:S,8,0)),IF(K138&gt;60,IF(F138="F",VLOOKUP(K138,'F-Weight for Length'!U:AC,8,0),VLOOKUP(K138,'M-Weight for Length'!U:AC,8,0)),IF(F138="F",VLOOKUP(MROUND(HZ138,0.5),'F-Weight for Length'!A:I,8,0),VLOOKUP(MROUND(HZ138,0.5),'M-Weight for Length'!A:I,8,0)))))))),0)</f>
        <v/>
      </c>
      <c r="AH138" s="191" t="str">
        <f>IFERROR(IF(D138="","",IF(F138="","",IF(J138="","",IF(K138="","",IF(AND(K138&gt;23,K138&lt;=60),IF(F138="F",VLOOKUP(MROUND(HZ138,0.5),'F-Weight for Length'!K:S,9,0),VLOOKUP(MROUND(HZ138,0.5),'M-Weight for Length'!K:S,9,0)),IF(K138&gt;60,IF(F138="F",VLOOKUP(K138,'F-Weight for Length'!U:AC,9,0),VLOOKUP(K138,'M-Weight for Length'!U:AC,9,0)),IF(F138="F",VLOOKUP(MROUND(HZ138,0.5),'F-Weight for Length'!A:I,9,0),VLOOKUP(MROUND(HZ138,0.5),'M-Weight for Length'!A:I,9,0)))))))),0)</f>
        <v/>
      </c>
      <c r="AI138" s="192">
        <f t="shared" si="483"/>
        <v>0</v>
      </c>
      <c r="AJ138" s="192">
        <f t="shared" si="484"/>
        <v>0</v>
      </c>
      <c r="AK138" s="192">
        <f t="shared" si="485"/>
        <v>0</v>
      </c>
      <c r="AL138" s="192">
        <f t="shared" si="486"/>
        <v>0</v>
      </c>
      <c r="AM138" s="192">
        <f t="shared" si="487"/>
        <v>0</v>
      </c>
      <c r="AN138" s="192">
        <f t="shared" si="488"/>
        <v>0</v>
      </c>
      <c r="AO138" s="192">
        <f t="shared" si="489"/>
        <v>0</v>
      </c>
      <c r="AP138" s="192">
        <f t="shared" si="490"/>
        <v>0</v>
      </c>
      <c r="AQ138" s="192">
        <f t="shared" si="491"/>
        <v>0</v>
      </c>
      <c r="AR138" s="192">
        <f t="shared" si="492"/>
        <v>0</v>
      </c>
      <c r="AS138" s="192">
        <f t="shared" si="493"/>
        <v>0</v>
      </c>
      <c r="AT138" s="192">
        <f t="shared" si="494"/>
        <v>0</v>
      </c>
      <c r="AU138" s="192">
        <f t="shared" si="495"/>
        <v>0</v>
      </c>
      <c r="AV138" s="192">
        <f t="shared" si="496"/>
        <v>0</v>
      </c>
      <c r="AW138" s="192">
        <f t="shared" si="497"/>
        <v>0</v>
      </c>
      <c r="AX138" s="192">
        <f t="shared" si="498"/>
        <v>0</v>
      </c>
      <c r="AY138" s="192">
        <f t="shared" si="499"/>
        <v>0</v>
      </c>
      <c r="AZ138" s="192">
        <f t="shared" si="500"/>
        <v>0</v>
      </c>
      <c r="BA138" s="192">
        <f t="shared" si="501"/>
        <v>0</v>
      </c>
      <c r="BB138" s="192">
        <f t="shared" si="502"/>
        <v>0</v>
      </c>
      <c r="BC138" s="192">
        <f t="shared" si="503"/>
        <v>0</v>
      </c>
      <c r="BD138" s="192">
        <f t="shared" si="504"/>
        <v>0</v>
      </c>
      <c r="BE138" s="192">
        <f t="shared" si="505"/>
        <v>0</v>
      </c>
      <c r="BF138" s="192">
        <f t="shared" si="506"/>
        <v>0</v>
      </c>
      <c r="BG138" s="192">
        <f t="shared" si="507"/>
        <v>0</v>
      </c>
      <c r="BH138" s="192">
        <f t="shared" si="508"/>
        <v>0</v>
      </c>
      <c r="BI138" s="192">
        <f t="shared" si="509"/>
        <v>0</v>
      </c>
      <c r="BJ138" s="192">
        <f t="shared" si="510"/>
        <v>0</v>
      </c>
      <c r="BK138" s="192">
        <f t="shared" si="511"/>
        <v>0</v>
      </c>
      <c r="BL138" s="192">
        <f t="shared" si="512"/>
        <v>0</v>
      </c>
      <c r="BM138" s="192">
        <f t="shared" si="513"/>
        <v>0</v>
      </c>
      <c r="BN138" s="192">
        <f t="shared" si="514"/>
        <v>0</v>
      </c>
      <c r="BO138" s="192">
        <f t="shared" si="515"/>
        <v>0</v>
      </c>
      <c r="BP138" s="192">
        <f t="shared" si="516"/>
        <v>0</v>
      </c>
      <c r="BQ138" s="192">
        <f t="shared" si="517"/>
        <v>0</v>
      </c>
      <c r="BR138" s="192">
        <f t="shared" si="518"/>
        <v>0</v>
      </c>
      <c r="BS138" s="192">
        <f t="shared" si="519"/>
        <v>0</v>
      </c>
      <c r="BT138" s="192">
        <f t="shared" si="520"/>
        <v>0</v>
      </c>
      <c r="BU138" s="192">
        <f t="shared" si="521"/>
        <v>0</v>
      </c>
      <c r="BV138" s="192">
        <f t="shared" si="522"/>
        <v>0</v>
      </c>
      <c r="BW138" s="192">
        <f t="shared" si="523"/>
        <v>0</v>
      </c>
      <c r="BX138" s="192">
        <f t="shared" si="524"/>
        <v>0</v>
      </c>
      <c r="BY138" s="192">
        <f t="shared" si="525"/>
        <v>0</v>
      </c>
      <c r="BZ138" s="192">
        <f t="shared" si="526"/>
        <v>0</v>
      </c>
      <c r="CA138" s="192">
        <f t="shared" si="527"/>
        <v>0</v>
      </c>
      <c r="CB138" s="192">
        <f t="shared" si="528"/>
        <v>0</v>
      </c>
      <c r="CC138" s="192">
        <f t="shared" si="529"/>
        <v>0</v>
      </c>
      <c r="CD138" s="192">
        <f t="shared" si="530"/>
        <v>0</v>
      </c>
      <c r="CE138" s="192">
        <f t="shared" si="531"/>
        <v>0</v>
      </c>
      <c r="CF138" s="192">
        <f t="shared" si="532"/>
        <v>0</v>
      </c>
      <c r="CG138" s="192">
        <f t="shared" si="533"/>
        <v>0</v>
      </c>
      <c r="CH138" s="192">
        <f t="shared" si="534"/>
        <v>0</v>
      </c>
      <c r="CI138" s="192">
        <f t="shared" si="535"/>
        <v>0</v>
      </c>
      <c r="CJ138" s="192">
        <f t="shared" si="536"/>
        <v>0</v>
      </c>
      <c r="CK138" s="192">
        <f t="shared" si="537"/>
        <v>0</v>
      </c>
      <c r="CL138" s="192">
        <f t="shared" si="538"/>
        <v>0</v>
      </c>
      <c r="CM138" s="192">
        <f t="shared" si="539"/>
        <v>0</v>
      </c>
      <c r="CN138" s="192">
        <f t="shared" si="540"/>
        <v>0</v>
      </c>
      <c r="CO138" s="192">
        <f t="shared" si="541"/>
        <v>0</v>
      </c>
      <c r="CP138" s="192">
        <f t="shared" si="542"/>
        <v>0</v>
      </c>
      <c r="CQ138" s="192">
        <f t="shared" si="543"/>
        <v>0</v>
      </c>
      <c r="CR138" s="192">
        <f t="shared" si="544"/>
        <v>0</v>
      </c>
      <c r="CS138" s="192">
        <f t="shared" si="545"/>
        <v>0</v>
      </c>
      <c r="CT138" s="192">
        <f t="shared" si="546"/>
        <v>0</v>
      </c>
      <c r="CU138" s="192">
        <f t="shared" si="547"/>
        <v>0</v>
      </c>
      <c r="CV138" s="192">
        <f t="shared" si="548"/>
        <v>0</v>
      </c>
      <c r="CW138" s="192">
        <f t="shared" si="549"/>
        <v>0</v>
      </c>
      <c r="CX138" s="192">
        <f t="shared" si="550"/>
        <v>0</v>
      </c>
      <c r="CY138" s="192">
        <f t="shared" si="551"/>
        <v>0</v>
      </c>
      <c r="CZ138" s="192">
        <f t="shared" si="552"/>
        <v>0</v>
      </c>
      <c r="DA138" s="192">
        <f t="shared" si="553"/>
        <v>0</v>
      </c>
      <c r="DB138" s="192">
        <f t="shared" si="554"/>
        <v>0</v>
      </c>
      <c r="DC138" s="192">
        <f t="shared" si="555"/>
        <v>0</v>
      </c>
      <c r="DD138" s="192">
        <f t="shared" si="556"/>
        <v>0</v>
      </c>
      <c r="DE138" s="192">
        <f t="shared" si="557"/>
        <v>0</v>
      </c>
      <c r="DF138" s="192">
        <f t="shared" si="558"/>
        <v>0</v>
      </c>
      <c r="DG138" s="192">
        <f t="shared" si="559"/>
        <v>0</v>
      </c>
      <c r="DH138" s="192">
        <f t="shared" si="560"/>
        <v>0</v>
      </c>
      <c r="DI138" s="192">
        <f t="shared" si="561"/>
        <v>0</v>
      </c>
      <c r="DJ138" s="192">
        <f t="shared" si="562"/>
        <v>0</v>
      </c>
      <c r="DK138" s="192">
        <f t="shared" si="563"/>
        <v>0</v>
      </c>
      <c r="DL138" s="192">
        <f t="shared" si="564"/>
        <v>0</v>
      </c>
      <c r="DM138" s="192">
        <f t="shared" si="565"/>
        <v>0</v>
      </c>
      <c r="DN138" s="192">
        <f t="shared" si="566"/>
        <v>0</v>
      </c>
      <c r="DO138" s="192">
        <f t="shared" si="567"/>
        <v>0</v>
      </c>
      <c r="DP138" s="192">
        <f t="shared" si="568"/>
        <v>0</v>
      </c>
      <c r="DQ138" s="192">
        <f t="shared" si="569"/>
        <v>0</v>
      </c>
      <c r="DR138" s="192">
        <f t="shared" si="570"/>
        <v>0</v>
      </c>
      <c r="DS138" s="192">
        <f t="shared" si="571"/>
        <v>0</v>
      </c>
      <c r="DT138" s="192">
        <f t="shared" si="572"/>
        <v>0</v>
      </c>
      <c r="DU138" s="192">
        <f t="shared" si="573"/>
        <v>0</v>
      </c>
      <c r="DV138" s="193">
        <f t="shared" si="457"/>
        <v>0</v>
      </c>
      <c r="DW138" s="193">
        <f t="shared" si="458"/>
        <v>0</v>
      </c>
      <c r="DX138" s="193">
        <f t="shared" si="459"/>
        <v>0</v>
      </c>
      <c r="DY138" s="193">
        <f t="shared" si="460"/>
        <v>0</v>
      </c>
      <c r="DZ138" s="193">
        <f t="shared" si="461"/>
        <v>0</v>
      </c>
      <c r="EA138" s="192">
        <f t="shared" si="574"/>
        <v>0</v>
      </c>
      <c r="EB138" s="192">
        <f t="shared" si="575"/>
        <v>0</v>
      </c>
      <c r="EC138" s="192">
        <f t="shared" si="576"/>
        <v>0</v>
      </c>
      <c r="ED138" s="192">
        <f t="shared" si="577"/>
        <v>0</v>
      </c>
      <c r="EE138" s="192">
        <f t="shared" si="578"/>
        <v>0</v>
      </c>
      <c r="EF138" s="192">
        <f t="shared" si="579"/>
        <v>0</v>
      </c>
      <c r="EG138" s="192">
        <f t="shared" si="580"/>
        <v>0</v>
      </c>
      <c r="EH138" s="192">
        <f t="shared" si="581"/>
        <v>0</v>
      </c>
      <c r="EI138" s="192">
        <f t="shared" si="582"/>
        <v>0</v>
      </c>
      <c r="EJ138" s="192">
        <f t="shared" si="583"/>
        <v>0</v>
      </c>
      <c r="EK138" s="192">
        <f t="shared" si="584"/>
        <v>0</v>
      </c>
      <c r="EL138" s="192">
        <f t="shared" si="585"/>
        <v>0</v>
      </c>
      <c r="EM138" s="192">
        <f t="shared" si="586"/>
        <v>0</v>
      </c>
      <c r="EN138" s="192">
        <f t="shared" si="587"/>
        <v>0</v>
      </c>
      <c r="EO138" s="192">
        <f t="shared" si="588"/>
        <v>0</v>
      </c>
      <c r="EP138" s="192">
        <f t="shared" si="589"/>
        <v>0</v>
      </c>
      <c r="EQ138" s="192">
        <f t="shared" si="590"/>
        <v>0</v>
      </c>
      <c r="ER138" s="192">
        <f t="shared" si="591"/>
        <v>0</v>
      </c>
      <c r="ES138" s="192">
        <f t="shared" si="592"/>
        <v>0</v>
      </c>
      <c r="ET138" s="192">
        <f t="shared" si="593"/>
        <v>0</v>
      </c>
      <c r="EU138" s="192">
        <f t="shared" si="594"/>
        <v>0</v>
      </c>
      <c r="EV138" s="192">
        <f t="shared" si="595"/>
        <v>0</v>
      </c>
      <c r="EW138" s="192">
        <f t="shared" si="596"/>
        <v>0</v>
      </c>
      <c r="EX138" s="192">
        <f t="shared" si="597"/>
        <v>0</v>
      </c>
      <c r="EY138" s="192">
        <f t="shared" si="598"/>
        <v>0</v>
      </c>
      <c r="EZ138" s="192">
        <f t="shared" si="599"/>
        <v>0</v>
      </c>
      <c r="FA138" s="192">
        <f t="shared" si="600"/>
        <v>0</v>
      </c>
      <c r="FB138" s="192">
        <f t="shared" si="601"/>
        <v>0</v>
      </c>
      <c r="FC138" s="192">
        <f t="shared" si="602"/>
        <v>0</v>
      </c>
      <c r="FD138" s="192">
        <f t="shared" si="603"/>
        <v>0</v>
      </c>
      <c r="FE138" s="192">
        <f t="shared" si="604"/>
        <v>0</v>
      </c>
      <c r="FF138" s="192">
        <f t="shared" si="605"/>
        <v>0</v>
      </c>
      <c r="FG138" s="192">
        <f t="shared" si="606"/>
        <v>0</v>
      </c>
      <c r="FH138" s="192">
        <f t="shared" si="607"/>
        <v>0</v>
      </c>
      <c r="FI138" s="192">
        <f t="shared" si="608"/>
        <v>0</v>
      </c>
      <c r="FJ138" s="192">
        <f t="shared" si="609"/>
        <v>0</v>
      </c>
      <c r="FK138" s="192">
        <f t="shared" si="610"/>
        <v>0</v>
      </c>
      <c r="FL138" s="192">
        <f t="shared" si="611"/>
        <v>0</v>
      </c>
      <c r="FM138" s="192">
        <f t="shared" si="612"/>
        <v>0</v>
      </c>
      <c r="FN138" s="192">
        <f t="shared" si="613"/>
        <v>0</v>
      </c>
      <c r="FO138" s="192">
        <f t="shared" si="614"/>
        <v>0</v>
      </c>
      <c r="FP138" s="192">
        <f t="shared" si="615"/>
        <v>0</v>
      </c>
      <c r="FQ138" s="192">
        <f t="shared" si="616"/>
        <v>0</v>
      </c>
      <c r="FR138" s="192">
        <f t="shared" si="617"/>
        <v>0</v>
      </c>
      <c r="FS138" s="192">
        <f t="shared" si="618"/>
        <v>0</v>
      </c>
      <c r="FT138" s="192">
        <f t="shared" si="619"/>
        <v>0</v>
      </c>
      <c r="FU138" s="192">
        <f t="shared" si="620"/>
        <v>0</v>
      </c>
      <c r="FV138" s="192">
        <f t="shared" si="621"/>
        <v>0</v>
      </c>
      <c r="FW138" s="192">
        <f t="shared" si="622"/>
        <v>0</v>
      </c>
      <c r="FX138" s="192">
        <f t="shared" si="623"/>
        <v>0</v>
      </c>
      <c r="FY138" s="192">
        <f t="shared" si="624"/>
        <v>0</v>
      </c>
      <c r="FZ138" s="192">
        <f t="shared" si="625"/>
        <v>0</v>
      </c>
      <c r="GA138" s="192">
        <f t="shared" si="626"/>
        <v>0</v>
      </c>
      <c r="GB138" s="192">
        <f t="shared" si="627"/>
        <v>0</v>
      </c>
      <c r="GC138" s="192">
        <f t="shared" si="628"/>
        <v>0</v>
      </c>
      <c r="GD138" s="192">
        <f t="shared" si="629"/>
        <v>0</v>
      </c>
      <c r="GE138" s="192">
        <f t="shared" si="630"/>
        <v>0</v>
      </c>
      <c r="GF138" s="192">
        <f t="shared" si="631"/>
        <v>0</v>
      </c>
      <c r="GG138" s="192">
        <f t="shared" si="632"/>
        <v>0</v>
      </c>
      <c r="GH138" s="192">
        <f t="shared" si="633"/>
        <v>0</v>
      </c>
      <c r="GI138" s="192">
        <f t="shared" si="634"/>
        <v>0</v>
      </c>
      <c r="GJ138" s="192">
        <f t="shared" si="635"/>
        <v>0</v>
      </c>
      <c r="GK138" s="192">
        <f t="shared" si="636"/>
        <v>0</v>
      </c>
      <c r="GL138" s="192">
        <f t="shared" si="637"/>
        <v>0</v>
      </c>
      <c r="GM138" s="192">
        <f t="shared" si="638"/>
        <v>0</v>
      </c>
      <c r="GN138" s="192">
        <f t="shared" si="639"/>
        <v>0</v>
      </c>
      <c r="GO138" s="192">
        <f t="shared" si="640"/>
        <v>0</v>
      </c>
      <c r="GP138" s="192">
        <f t="shared" si="641"/>
        <v>0</v>
      </c>
      <c r="GQ138" s="192">
        <f t="shared" si="642"/>
        <v>0</v>
      </c>
      <c r="GR138" s="192">
        <f t="shared" si="643"/>
        <v>0</v>
      </c>
      <c r="GS138" s="192">
        <f t="shared" si="644"/>
        <v>0</v>
      </c>
      <c r="GT138" s="192">
        <f t="shared" si="645"/>
        <v>0</v>
      </c>
      <c r="GU138" s="192">
        <f t="shared" si="646"/>
        <v>0</v>
      </c>
      <c r="GV138" s="192">
        <f t="shared" si="647"/>
        <v>0</v>
      </c>
      <c r="GW138" s="192">
        <f t="shared" si="648"/>
        <v>0</v>
      </c>
      <c r="GX138" s="192">
        <f t="shared" si="649"/>
        <v>0</v>
      </c>
      <c r="GY138" s="192">
        <f t="shared" si="650"/>
        <v>0</v>
      </c>
      <c r="GZ138" s="192">
        <f t="shared" si="651"/>
        <v>0</v>
      </c>
      <c r="HA138" s="192">
        <f t="shared" si="652"/>
        <v>0</v>
      </c>
      <c r="HB138" s="192">
        <f t="shared" si="653"/>
        <v>0</v>
      </c>
      <c r="HC138" s="192">
        <f t="shared" si="654"/>
        <v>0</v>
      </c>
      <c r="HD138" s="192">
        <f t="shared" si="655"/>
        <v>0</v>
      </c>
      <c r="HE138" s="192">
        <f t="shared" si="656"/>
        <v>0</v>
      </c>
      <c r="HF138" s="192">
        <f t="shared" si="657"/>
        <v>0</v>
      </c>
      <c r="HG138" s="192">
        <f t="shared" si="658"/>
        <v>0</v>
      </c>
      <c r="HH138" s="192">
        <f t="shared" si="659"/>
        <v>0</v>
      </c>
      <c r="HI138" s="192">
        <f t="shared" si="660"/>
        <v>0</v>
      </c>
      <c r="HJ138" s="192">
        <f t="shared" si="661"/>
        <v>0</v>
      </c>
      <c r="HK138" s="192">
        <f t="shared" si="662"/>
        <v>0</v>
      </c>
      <c r="HL138" s="192">
        <f t="shared" si="663"/>
        <v>0</v>
      </c>
      <c r="HM138" s="192">
        <f t="shared" si="664"/>
        <v>0</v>
      </c>
      <c r="HN138" s="194">
        <f t="shared" si="462"/>
        <v>0</v>
      </c>
      <c r="HO138" s="194">
        <f t="shared" si="463"/>
        <v>0</v>
      </c>
      <c r="HP138" s="194">
        <f t="shared" si="464"/>
        <v>0</v>
      </c>
      <c r="HQ138" s="194">
        <f t="shared" si="465"/>
        <v>0</v>
      </c>
      <c r="HR138" s="194">
        <f t="shared" si="466"/>
        <v>0</v>
      </c>
      <c r="HS138" s="195" t="str">
        <f t="shared" si="471"/>
        <v/>
      </c>
      <c r="HT138" s="196">
        <f t="shared" si="467"/>
        <v>0</v>
      </c>
      <c r="HU138" s="196">
        <f t="shared" si="468"/>
        <v>0</v>
      </c>
      <c r="HV138" s="197" t="str">
        <f t="shared" si="472"/>
        <v/>
      </c>
      <c r="HW138" s="197" t="str">
        <f t="shared" si="665"/>
        <v/>
      </c>
      <c r="HX138" s="197" t="str">
        <f t="shared" si="666"/>
        <v/>
      </c>
      <c r="HY138" s="195" t="str">
        <f t="shared" si="473"/>
        <v/>
      </c>
      <c r="HZ138" s="30">
        <f t="shared" si="469"/>
        <v>0</v>
      </c>
      <c r="IA138" s="198">
        <f t="shared" si="474"/>
        <v>0</v>
      </c>
      <c r="IB138" s="195"/>
      <c r="IC138" s="195">
        <f t="shared" si="667"/>
        <v>0</v>
      </c>
      <c r="ID138" s="195">
        <f t="shared" si="475"/>
        <v>0</v>
      </c>
      <c r="IE138" s="195">
        <f t="shared" si="668"/>
        <v>0</v>
      </c>
      <c r="IF138" s="195">
        <f t="shared" si="476"/>
        <v>0</v>
      </c>
      <c r="IG138" s="307">
        <f t="shared" si="477"/>
        <v>0</v>
      </c>
      <c r="IH138" s="307">
        <f t="shared" si="478"/>
        <v>0</v>
      </c>
      <c r="II138" s="44">
        <f t="shared" si="479"/>
        <v>0</v>
      </c>
      <c r="IJ138" s="44">
        <f t="shared" si="669"/>
        <v>0</v>
      </c>
      <c r="IK138" s="44">
        <f t="shared" si="670"/>
        <v>0</v>
      </c>
      <c r="IL138" s="44">
        <f t="shared" si="671"/>
        <v>0</v>
      </c>
      <c r="IM138" s="44">
        <f t="shared" si="672"/>
        <v>0</v>
      </c>
      <c r="IN138" s="44">
        <f t="shared" si="673"/>
        <v>0</v>
      </c>
      <c r="IO138" s="44">
        <f t="shared" si="674"/>
        <v>0</v>
      </c>
    </row>
    <row r="139" spans="1:249" ht="18" customHeight="1">
      <c r="A139" s="188">
        <v>133</v>
      </c>
      <c r="B139" s="326"/>
      <c r="C139" s="289"/>
      <c r="D139" s="199"/>
      <c r="E139" s="189"/>
      <c r="F139" s="189"/>
      <c r="G139" s="190"/>
      <c r="H139" s="190"/>
      <c r="I139" s="272"/>
      <c r="J139" s="207"/>
      <c r="K139" s="214" t="str">
        <f t="shared" si="480"/>
        <v/>
      </c>
      <c r="L139" s="200" t="str">
        <f t="shared" si="481"/>
        <v/>
      </c>
      <c r="M139" s="200" t="str">
        <f t="shared" si="482"/>
        <v/>
      </c>
      <c r="N139" s="209" t="str">
        <f t="shared" si="470"/>
        <v/>
      </c>
      <c r="O139" s="208" t="str">
        <f>IFERROR(IF(D139="","",IF(K139="","",IF(I139="","",IF(F139="F",VLOOKUP(K139,F!A:G,2,0),IF(F139="M",VLOOKUP(K139,M!A:G,2,0),""))))),0)</f>
        <v/>
      </c>
      <c r="P139" s="191" t="str">
        <f>IFERROR(IF(D139="","",IF(K139="","",IF(I139="","",IF(F139="F",VLOOKUP(K139,F!A:G,3,0),IF(F139="M",VLOOKUP(K139,M!A:G,3,0),""))))),0)</f>
        <v/>
      </c>
      <c r="Q139" s="191" t="str">
        <f>IFERROR(IF(D139="","",IF(K139="","",IF(I139="","",IF(F139="F",VLOOKUP(K139,F!A:G,4,0),IF(F139="M",VLOOKUP(K139,M!A:G,4,0),""))))),0)</f>
        <v/>
      </c>
      <c r="R139" s="191" t="str">
        <f>IFERROR(IF(D139="","",IF(K139="","",IF(I139="","",IF(F139="F",VLOOKUP(K139,F!A:G,5,0),IF(F139="M",VLOOKUP(K139,M!A:G,5,0),""))))),0)</f>
        <v/>
      </c>
      <c r="S139" s="191" t="str">
        <f>IFERROR(IF(D139="","",IF(K139="","",IF(I139="","",IF(F139="F",VLOOKUP(K139,F!A:G,6,0),IF(F139="M",VLOOKUP(K139,M!A:G,6,0),""))))),0)</f>
        <v/>
      </c>
      <c r="T139" s="191" t="str">
        <f>IFERROR(IF(D139="","",IF(K139="","",IF(I139="","",IF(F139="F",VLOOKUP(K139,F!A:G,7,0),IF(F139="M",VLOOKUP(K139,M!A:G,7,0),""))))),0)</f>
        <v/>
      </c>
      <c r="U139" s="191" t="str">
        <f>IFERROR(IF(D139="","",IF(K139="","",IF(J139="","",IF(F139="F",VLOOKUP(K139,F!A:M,8,0),IF(F139="M",VLOOKUP(K139,M!A:M,8,0),""))))),0)</f>
        <v/>
      </c>
      <c r="V139" s="191" t="str">
        <f>IFERROR(IF(D139="","",IF(K139="","",IF(J139="","",IF(F139="F",VLOOKUP(K139,F!A:M,9,0),IF(F139="M",VLOOKUP(K139,M!A:M,9,0),""))))),0)</f>
        <v/>
      </c>
      <c r="W139" s="191" t="str">
        <f>IFERROR(IF(D139="","",IF(K139="","",IF(J139="","",IF(F139="F",VLOOKUP(K139,F!A:M,10,0),IF(F139="M",VLOOKUP(K139,M!A:M,10,0),""))))),0)</f>
        <v/>
      </c>
      <c r="X139" s="191" t="str">
        <f>IFERROR(IF(D139="","",IF(K139="","",IF(J139="","",IF(F139="F",VLOOKUP(K139,F!A:M,11,0),IF(F139="M",VLOOKUP(K139,M!A:M,11,0),""))))),0)</f>
        <v/>
      </c>
      <c r="Y139" s="191" t="str">
        <f>IFERROR(IF(D139="","",IF(K139="","",IF(J139="","",IF(F139="F",VLOOKUP(K139,F!A:M,12,0),IF(F139="M",VLOOKUP(K139,M!A:M,12,0),""))))),0)</f>
        <v/>
      </c>
      <c r="Z139" s="191" t="str">
        <f>IFERROR(IF(D139="","",IF(K139="","",IF(J139="","",IF(F139="F",VLOOKUP(K139,F!A:M,13,0),IF(F139="M",VLOOKUP(K139,M!A:M,13,0),""))))),0)</f>
        <v/>
      </c>
      <c r="AA139" s="191" t="str">
        <f>IFERROR(IF(D139="","",IF(F139="","",IF(J139="","",IF(K139="","",IF(AND(K139&gt;23,K139&lt;=60),IF(F139="F",VLOOKUP(MROUND(HZ139,0.5),'F-Weight for Length'!K:S,2,0),VLOOKUP(MROUND(HZ139,0.5),'M-Weight for Length'!K:S,2,0)),IF(K139&gt;60,IF(F139="F",VLOOKUP(K139,'F-Weight for Length'!U:AC,2,0),VLOOKUP(K139,'M-Weight for Length'!U:AC,2,0)),IF(F139="F",VLOOKUP(MROUND(HZ139,0.5),'F-Weight for Length'!A:I,2,0),VLOOKUP(MROUND(HZ139,0.5),'M-Weight for Length'!A:I,2,0)))))))),0)</f>
        <v/>
      </c>
      <c r="AB139" s="191" t="str">
        <f>IFERROR(IF(D139="","",IF(F139="","",IF(J139="","",IF(K139="","",IF(AND(K139&gt;23,K139&lt;=60),IF(F139="F",VLOOKUP(MROUND(HZ139,0.5),'F-Weight for Length'!K:S,3,0),VLOOKUP(MROUND(HZ139,0.5),'M-Weight for Length'!K:S,3,0)),IF(K139&gt;60,IF(F139="F",VLOOKUP(K139,'F-Weight for Length'!U:AC,3,0),VLOOKUP(K139,'M-Weight for Length'!U:AC,3,0)),IF(F139="F",VLOOKUP(MROUND(HZ139,0.5),'F-Weight for Length'!A:I,3,0),VLOOKUP(MROUND(HZ139,0.5),'M-Weight for Length'!A:I,3,0)))))))),0)</f>
        <v/>
      </c>
      <c r="AC139" s="191" t="str">
        <f>IFERROR(IF(D139="","",IF(F139="","",IF(J139="","",IF(K139="","",IF(AND(K139&gt;23,K139&lt;=60),IF(F139="F",VLOOKUP(MROUND(HZ139,0.5),'F-Weight for Length'!K:S,4,0),VLOOKUP(MROUND(HZ139,0.5),'M-Weight for Length'!K:S,4,0)),IF(K139&gt;60,IF(F139="F",VLOOKUP(K139,'F-Weight for Length'!U:AC,4,0),VLOOKUP(K139,'M-Weight for Length'!U:AC,4,0)),IF(F139="F",VLOOKUP(MROUND(HZ139,0.5),'F-Weight for Length'!A:I,4,0),VLOOKUP(MROUND(HZ139,0.5),'M-Weight for Length'!A:I,4,0)))))))),0)</f>
        <v/>
      </c>
      <c r="AD139" s="191" t="str">
        <f>IFERROR(IF(D139="","",IF(F139="","",IF(J139="","",IF(K139="","",IF(AND(K139&gt;23,K139&lt;=60),IF(F139="F",VLOOKUP(MROUND(HZ139,0.5),'F-Weight for Length'!K:S,5,0),VLOOKUP(MROUND(HZ139,0.5),'M-Weight for Length'!K:S,5,0)),IF(K139&gt;60,IF(F139="F",VLOOKUP(K139,'F-Weight for Length'!U:AC,5,0),VLOOKUP(K139,'M-Weight for Length'!U:AC,5,0)),IF(F139="F",VLOOKUP(MROUND(HZ139,0.5),'F-Weight for Length'!A:I,5,0),VLOOKUP(MROUND(HZ139,0.5),'M-Weight for Length'!A:I,5,0)))))))),0)</f>
        <v/>
      </c>
      <c r="AE139" s="191" t="str">
        <f>IFERROR(IF(D139="","",IF(F139="","",IF(J139="","",IF(K139="","",IF(AND(K139&gt;23,K139&lt;=60),IF(F139="F",VLOOKUP(MROUND(HZ139,0.5),'F-Weight for Length'!K:S,6,0),VLOOKUP(MROUND(HZ139,0.5),'M-Weight for Length'!K:S,6,0)),IF(K139&gt;60,IF(F139="F",VLOOKUP(K139,'F-Weight for Length'!U:AC,6,0),VLOOKUP(K139,'M-Weight for Length'!U:AC,6,0)),IF(F139="F",VLOOKUP(MROUND(HZ139,0.5),'F-Weight for Length'!A:I,6,0),VLOOKUP(MROUND(HZ139,0.5),'M-Weight for Length'!A:I,6,0)))))))),0)</f>
        <v/>
      </c>
      <c r="AF139" s="191" t="str">
        <f>IFERROR(IF(D139="","",IF(F139="","",IF(J139="","",IF(K139="","",IF(AND(K139&gt;23,K139&lt;=60),IF(F139="F",VLOOKUP(MROUND(HZ139,0.5),'F-Weight for Length'!K:S,7,0),VLOOKUP(MROUND(HZ139,0.5),'M-Weight for Length'!K:S,7,0)),IF(K139&gt;60,IF(F139="F",VLOOKUP(K139,'F-Weight for Length'!U:AC,7,0),VLOOKUP(K139,'M-Weight for Length'!U:AC,7,0)),IF(F139="F",VLOOKUP(MROUND(HZ139,0.5),'F-Weight for Length'!A:I,7,0),VLOOKUP(MROUND(HZ139,0.5),'M-Weight for Length'!A:I,7,0)))))))),0)</f>
        <v/>
      </c>
      <c r="AG139" s="191" t="str">
        <f>IFERROR(IF(D139="","",IF(F139="","",IF(J139="","",IF(K139="","",IF(AND(K139&gt;23,K139&lt;=60),IF(F139="F",VLOOKUP(MROUND(HZ139,0.5),'F-Weight for Length'!K:S,8,0),VLOOKUP(MROUND(HZ139,0.5),'M-Weight for Length'!K:S,8,0)),IF(K139&gt;60,IF(F139="F",VLOOKUP(K139,'F-Weight for Length'!U:AC,8,0),VLOOKUP(K139,'M-Weight for Length'!U:AC,8,0)),IF(F139="F",VLOOKUP(MROUND(HZ139,0.5),'F-Weight for Length'!A:I,8,0),VLOOKUP(MROUND(HZ139,0.5),'M-Weight for Length'!A:I,8,0)))))))),0)</f>
        <v/>
      </c>
      <c r="AH139" s="191" t="str">
        <f>IFERROR(IF(D139="","",IF(F139="","",IF(J139="","",IF(K139="","",IF(AND(K139&gt;23,K139&lt;=60),IF(F139="F",VLOOKUP(MROUND(HZ139,0.5),'F-Weight for Length'!K:S,9,0),VLOOKUP(MROUND(HZ139,0.5),'M-Weight for Length'!K:S,9,0)),IF(K139&gt;60,IF(F139="F",VLOOKUP(K139,'F-Weight for Length'!U:AC,9,0),VLOOKUP(K139,'M-Weight for Length'!U:AC,9,0)),IF(F139="F",VLOOKUP(MROUND(HZ139,0.5),'F-Weight for Length'!A:I,9,0),VLOOKUP(MROUND(HZ139,0.5),'M-Weight for Length'!A:I,9,0)))))))),0)</f>
        <v/>
      </c>
      <c r="AI139" s="192">
        <f t="shared" si="483"/>
        <v>0</v>
      </c>
      <c r="AJ139" s="192">
        <f t="shared" si="484"/>
        <v>0</v>
      </c>
      <c r="AK139" s="192">
        <f t="shared" si="485"/>
        <v>0</v>
      </c>
      <c r="AL139" s="192">
        <f t="shared" si="486"/>
        <v>0</v>
      </c>
      <c r="AM139" s="192">
        <f t="shared" si="487"/>
        <v>0</v>
      </c>
      <c r="AN139" s="192">
        <f t="shared" si="488"/>
        <v>0</v>
      </c>
      <c r="AO139" s="192">
        <f t="shared" si="489"/>
        <v>0</v>
      </c>
      <c r="AP139" s="192">
        <f t="shared" si="490"/>
        <v>0</v>
      </c>
      <c r="AQ139" s="192">
        <f t="shared" si="491"/>
        <v>0</v>
      </c>
      <c r="AR139" s="192">
        <f t="shared" si="492"/>
        <v>0</v>
      </c>
      <c r="AS139" s="192">
        <f t="shared" si="493"/>
        <v>0</v>
      </c>
      <c r="AT139" s="192">
        <f t="shared" si="494"/>
        <v>0</v>
      </c>
      <c r="AU139" s="192">
        <f t="shared" si="495"/>
        <v>0</v>
      </c>
      <c r="AV139" s="192">
        <f t="shared" si="496"/>
        <v>0</v>
      </c>
      <c r="AW139" s="192">
        <f t="shared" si="497"/>
        <v>0</v>
      </c>
      <c r="AX139" s="192">
        <f t="shared" si="498"/>
        <v>0</v>
      </c>
      <c r="AY139" s="192">
        <f t="shared" si="499"/>
        <v>0</v>
      </c>
      <c r="AZ139" s="192">
        <f t="shared" si="500"/>
        <v>0</v>
      </c>
      <c r="BA139" s="192">
        <f t="shared" si="501"/>
        <v>0</v>
      </c>
      <c r="BB139" s="192">
        <f t="shared" si="502"/>
        <v>0</v>
      </c>
      <c r="BC139" s="192">
        <f t="shared" si="503"/>
        <v>0</v>
      </c>
      <c r="BD139" s="192">
        <f t="shared" si="504"/>
        <v>0</v>
      </c>
      <c r="BE139" s="192">
        <f t="shared" si="505"/>
        <v>0</v>
      </c>
      <c r="BF139" s="192">
        <f t="shared" si="506"/>
        <v>0</v>
      </c>
      <c r="BG139" s="192">
        <f t="shared" si="507"/>
        <v>0</v>
      </c>
      <c r="BH139" s="192">
        <f t="shared" si="508"/>
        <v>0</v>
      </c>
      <c r="BI139" s="192">
        <f t="shared" si="509"/>
        <v>0</v>
      </c>
      <c r="BJ139" s="192">
        <f t="shared" si="510"/>
        <v>0</v>
      </c>
      <c r="BK139" s="192">
        <f t="shared" si="511"/>
        <v>0</v>
      </c>
      <c r="BL139" s="192">
        <f t="shared" si="512"/>
        <v>0</v>
      </c>
      <c r="BM139" s="192">
        <f t="shared" si="513"/>
        <v>0</v>
      </c>
      <c r="BN139" s="192">
        <f t="shared" si="514"/>
        <v>0</v>
      </c>
      <c r="BO139" s="192">
        <f t="shared" si="515"/>
        <v>0</v>
      </c>
      <c r="BP139" s="192">
        <f t="shared" si="516"/>
        <v>0</v>
      </c>
      <c r="BQ139" s="192">
        <f t="shared" si="517"/>
        <v>0</v>
      </c>
      <c r="BR139" s="192">
        <f t="shared" si="518"/>
        <v>0</v>
      </c>
      <c r="BS139" s="192">
        <f t="shared" si="519"/>
        <v>0</v>
      </c>
      <c r="BT139" s="192">
        <f t="shared" si="520"/>
        <v>0</v>
      </c>
      <c r="BU139" s="192">
        <f t="shared" si="521"/>
        <v>0</v>
      </c>
      <c r="BV139" s="192">
        <f t="shared" si="522"/>
        <v>0</v>
      </c>
      <c r="BW139" s="192">
        <f t="shared" si="523"/>
        <v>0</v>
      </c>
      <c r="BX139" s="192">
        <f t="shared" si="524"/>
        <v>0</v>
      </c>
      <c r="BY139" s="192">
        <f t="shared" si="525"/>
        <v>0</v>
      </c>
      <c r="BZ139" s="192">
        <f t="shared" si="526"/>
        <v>0</v>
      </c>
      <c r="CA139" s="192">
        <f t="shared" si="527"/>
        <v>0</v>
      </c>
      <c r="CB139" s="192">
        <f t="shared" si="528"/>
        <v>0</v>
      </c>
      <c r="CC139" s="192">
        <f t="shared" si="529"/>
        <v>0</v>
      </c>
      <c r="CD139" s="192">
        <f t="shared" si="530"/>
        <v>0</v>
      </c>
      <c r="CE139" s="192">
        <f t="shared" si="531"/>
        <v>0</v>
      </c>
      <c r="CF139" s="192">
        <f t="shared" si="532"/>
        <v>0</v>
      </c>
      <c r="CG139" s="192">
        <f t="shared" si="533"/>
        <v>0</v>
      </c>
      <c r="CH139" s="192">
        <f t="shared" si="534"/>
        <v>0</v>
      </c>
      <c r="CI139" s="192">
        <f t="shared" si="535"/>
        <v>0</v>
      </c>
      <c r="CJ139" s="192">
        <f t="shared" si="536"/>
        <v>0</v>
      </c>
      <c r="CK139" s="192">
        <f t="shared" si="537"/>
        <v>0</v>
      </c>
      <c r="CL139" s="192">
        <f t="shared" si="538"/>
        <v>0</v>
      </c>
      <c r="CM139" s="192">
        <f t="shared" si="539"/>
        <v>0</v>
      </c>
      <c r="CN139" s="192">
        <f t="shared" si="540"/>
        <v>0</v>
      </c>
      <c r="CO139" s="192">
        <f t="shared" si="541"/>
        <v>0</v>
      </c>
      <c r="CP139" s="192">
        <f t="shared" si="542"/>
        <v>0</v>
      </c>
      <c r="CQ139" s="192">
        <f t="shared" si="543"/>
        <v>0</v>
      </c>
      <c r="CR139" s="192">
        <f t="shared" si="544"/>
        <v>0</v>
      </c>
      <c r="CS139" s="192">
        <f t="shared" si="545"/>
        <v>0</v>
      </c>
      <c r="CT139" s="192">
        <f t="shared" si="546"/>
        <v>0</v>
      </c>
      <c r="CU139" s="192">
        <f t="shared" si="547"/>
        <v>0</v>
      </c>
      <c r="CV139" s="192">
        <f t="shared" si="548"/>
        <v>0</v>
      </c>
      <c r="CW139" s="192">
        <f t="shared" si="549"/>
        <v>0</v>
      </c>
      <c r="CX139" s="192">
        <f t="shared" si="550"/>
        <v>0</v>
      </c>
      <c r="CY139" s="192">
        <f t="shared" si="551"/>
        <v>0</v>
      </c>
      <c r="CZ139" s="192">
        <f t="shared" si="552"/>
        <v>0</v>
      </c>
      <c r="DA139" s="192">
        <f t="shared" si="553"/>
        <v>0</v>
      </c>
      <c r="DB139" s="192">
        <f t="shared" si="554"/>
        <v>0</v>
      </c>
      <c r="DC139" s="192">
        <f t="shared" si="555"/>
        <v>0</v>
      </c>
      <c r="DD139" s="192">
        <f t="shared" si="556"/>
        <v>0</v>
      </c>
      <c r="DE139" s="192">
        <f t="shared" si="557"/>
        <v>0</v>
      </c>
      <c r="DF139" s="192">
        <f t="shared" si="558"/>
        <v>0</v>
      </c>
      <c r="DG139" s="192">
        <f t="shared" si="559"/>
        <v>0</v>
      </c>
      <c r="DH139" s="192">
        <f t="shared" si="560"/>
        <v>0</v>
      </c>
      <c r="DI139" s="192">
        <f t="shared" si="561"/>
        <v>0</v>
      </c>
      <c r="DJ139" s="192">
        <f t="shared" si="562"/>
        <v>0</v>
      </c>
      <c r="DK139" s="192">
        <f t="shared" si="563"/>
        <v>0</v>
      </c>
      <c r="DL139" s="192">
        <f t="shared" si="564"/>
        <v>0</v>
      </c>
      <c r="DM139" s="192">
        <f t="shared" si="565"/>
        <v>0</v>
      </c>
      <c r="DN139" s="192">
        <f t="shared" si="566"/>
        <v>0</v>
      </c>
      <c r="DO139" s="192">
        <f t="shared" si="567"/>
        <v>0</v>
      </c>
      <c r="DP139" s="192">
        <f t="shared" si="568"/>
        <v>0</v>
      </c>
      <c r="DQ139" s="192">
        <f t="shared" si="569"/>
        <v>0</v>
      </c>
      <c r="DR139" s="192">
        <f t="shared" si="570"/>
        <v>0</v>
      </c>
      <c r="DS139" s="192">
        <f t="shared" si="571"/>
        <v>0</v>
      </c>
      <c r="DT139" s="192">
        <f t="shared" si="572"/>
        <v>0</v>
      </c>
      <c r="DU139" s="192">
        <f t="shared" si="573"/>
        <v>0</v>
      </c>
      <c r="DV139" s="193">
        <f t="shared" si="457"/>
        <v>0</v>
      </c>
      <c r="DW139" s="193">
        <f t="shared" si="458"/>
        <v>0</v>
      </c>
      <c r="DX139" s="193">
        <f t="shared" si="459"/>
        <v>0</v>
      </c>
      <c r="DY139" s="193">
        <f t="shared" si="460"/>
        <v>0</v>
      </c>
      <c r="DZ139" s="193">
        <f t="shared" si="461"/>
        <v>0</v>
      </c>
      <c r="EA139" s="192">
        <f t="shared" si="574"/>
        <v>0</v>
      </c>
      <c r="EB139" s="192">
        <f t="shared" si="575"/>
        <v>0</v>
      </c>
      <c r="EC139" s="192">
        <f t="shared" si="576"/>
        <v>0</v>
      </c>
      <c r="ED139" s="192">
        <f t="shared" si="577"/>
        <v>0</v>
      </c>
      <c r="EE139" s="192">
        <f t="shared" si="578"/>
        <v>0</v>
      </c>
      <c r="EF139" s="192">
        <f t="shared" si="579"/>
        <v>0</v>
      </c>
      <c r="EG139" s="192">
        <f t="shared" si="580"/>
        <v>0</v>
      </c>
      <c r="EH139" s="192">
        <f t="shared" si="581"/>
        <v>0</v>
      </c>
      <c r="EI139" s="192">
        <f t="shared" si="582"/>
        <v>0</v>
      </c>
      <c r="EJ139" s="192">
        <f t="shared" si="583"/>
        <v>0</v>
      </c>
      <c r="EK139" s="192">
        <f t="shared" si="584"/>
        <v>0</v>
      </c>
      <c r="EL139" s="192">
        <f t="shared" si="585"/>
        <v>0</v>
      </c>
      <c r="EM139" s="192">
        <f t="shared" si="586"/>
        <v>0</v>
      </c>
      <c r="EN139" s="192">
        <f t="shared" si="587"/>
        <v>0</v>
      </c>
      <c r="EO139" s="192">
        <f t="shared" si="588"/>
        <v>0</v>
      </c>
      <c r="EP139" s="192">
        <f t="shared" si="589"/>
        <v>0</v>
      </c>
      <c r="EQ139" s="192">
        <f t="shared" si="590"/>
        <v>0</v>
      </c>
      <c r="ER139" s="192">
        <f t="shared" si="591"/>
        <v>0</v>
      </c>
      <c r="ES139" s="192">
        <f t="shared" si="592"/>
        <v>0</v>
      </c>
      <c r="ET139" s="192">
        <f t="shared" si="593"/>
        <v>0</v>
      </c>
      <c r="EU139" s="192">
        <f t="shared" si="594"/>
        <v>0</v>
      </c>
      <c r="EV139" s="192">
        <f t="shared" si="595"/>
        <v>0</v>
      </c>
      <c r="EW139" s="192">
        <f t="shared" si="596"/>
        <v>0</v>
      </c>
      <c r="EX139" s="192">
        <f t="shared" si="597"/>
        <v>0</v>
      </c>
      <c r="EY139" s="192">
        <f t="shared" si="598"/>
        <v>0</v>
      </c>
      <c r="EZ139" s="192">
        <f t="shared" si="599"/>
        <v>0</v>
      </c>
      <c r="FA139" s="192">
        <f t="shared" si="600"/>
        <v>0</v>
      </c>
      <c r="FB139" s="192">
        <f t="shared" si="601"/>
        <v>0</v>
      </c>
      <c r="FC139" s="192">
        <f t="shared" si="602"/>
        <v>0</v>
      </c>
      <c r="FD139" s="192">
        <f t="shared" si="603"/>
        <v>0</v>
      </c>
      <c r="FE139" s="192">
        <f t="shared" si="604"/>
        <v>0</v>
      </c>
      <c r="FF139" s="192">
        <f t="shared" si="605"/>
        <v>0</v>
      </c>
      <c r="FG139" s="192">
        <f t="shared" si="606"/>
        <v>0</v>
      </c>
      <c r="FH139" s="192">
        <f t="shared" si="607"/>
        <v>0</v>
      </c>
      <c r="FI139" s="192">
        <f t="shared" si="608"/>
        <v>0</v>
      </c>
      <c r="FJ139" s="192">
        <f t="shared" si="609"/>
        <v>0</v>
      </c>
      <c r="FK139" s="192">
        <f t="shared" si="610"/>
        <v>0</v>
      </c>
      <c r="FL139" s="192">
        <f t="shared" si="611"/>
        <v>0</v>
      </c>
      <c r="FM139" s="192">
        <f t="shared" si="612"/>
        <v>0</v>
      </c>
      <c r="FN139" s="192">
        <f t="shared" si="613"/>
        <v>0</v>
      </c>
      <c r="FO139" s="192">
        <f t="shared" si="614"/>
        <v>0</v>
      </c>
      <c r="FP139" s="192">
        <f t="shared" si="615"/>
        <v>0</v>
      </c>
      <c r="FQ139" s="192">
        <f t="shared" si="616"/>
        <v>0</v>
      </c>
      <c r="FR139" s="192">
        <f t="shared" si="617"/>
        <v>0</v>
      </c>
      <c r="FS139" s="192">
        <f t="shared" si="618"/>
        <v>0</v>
      </c>
      <c r="FT139" s="192">
        <f t="shared" si="619"/>
        <v>0</v>
      </c>
      <c r="FU139" s="192">
        <f t="shared" si="620"/>
        <v>0</v>
      </c>
      <c r="FV139" s="192">
        <f t="shared" si="621"/>
        <v>0</v>
      </c>
      <c r="FW139" s="192">
        <f t="shared" si="622"/>
        <v>0</v>
      </c>
      <c r="FX139" s="192">
        <f t="shared" si="623"/>
        <v>0</v>
      </c>
      <c r="FY139" s="192">
        <f t="shared" si="624"/>
        <v>0</v>
      </c>
      <c r="FZ139" s="192">
        <f t="shared" si="625"/>
        <v>0</v>
      </c>
      <c r="GA139" s="192">
        <f t="shared" si="626"/>
        <v>0</v>
      </c>
      <c r="GB139" s="192">
        <f t="shared" si="627"/>
        <v>0</v>
      </c>
      <c r="GC139" s="192">
        <f t="shared" si="628"/>
        <v>0</v>
      </c>
      <c r="GD139" s="192">
        <f t="shared" si="629"/>
        <v>0</v>
      </c>
      <c r="GE139" s="192">
        <f t="shared" si="630"/>
        <v>0</v>
      </c>
      <c r="GF139" s="192">
        <f t="shared" si="631"/>
        <v>0</v>
      </c>
      <c r="GG139" s="192">
        <f t="shared" si="632"/>
        <v>0</v>
      </c>
      <c r="GH139" s="192">
        <f t="shared" si="633"/>
        <v>0</v>
      </c>
      <c r="GI139" s="192">
        <f t="shared" si="634"/>
        <v>0</v>
      </c>
      <c r="GJ139" s="192">
        <f t="shared" si="635"/>
        <v>0</v>
      </c>
      <c r="GK139" s="192">
        <f t="shared" si="636"/>
        <v>0</v>
      </c>
      <c r="GL139" s="192">
        <f t="shared" si="637"/>
        <v>0</v>
      </c>
      <c r="GM139" s="192">
        <f t="shared" si="638"/>
        <v>0</v>
      </c>
      <c r="GN139" s="192">
        <f t="shared" si="639"/>
        <v>0</v>
      </c>
      <c r="GO139" s="192">
        <f t="shared" si="640"/>
        <v>0</v>
      </c>
      <c r="GP139" s="192">
        <f t="shared" si="641"/>
        <v>0</v>
      </c>
      <c r="GQ139" s="192">
        <f t="shared" si="642"/>
        <v>0</v>
      </c>
      <c r="GR139" s="192">
        <f t="shared" si="643"/>
        <v>0</v>
      </c>
      <c r="GS139" s="192">
        <f t="shared" si="644"/>
        <v>0</v>
      </c>
      <c r="GT139" s="192">
        <f t="shared" si="645"/>
        <v>0</v>
      </c>
      <c r="GU139" s="192">
        <f t="shared" si="646"/>
        <v>0</v>
      </c>
      <c r="GV139" s="192">
        <f t="shared" si="647"/>
        <v>0</v>
      </c>
      <c r="GW139" s="192">
        <f t="shared" si="648"/>
        <v>0</v>
      </c>
      <c r="GX139" s="192">
        <f t="shared" si="649"/>
        <v>0</v>
      </c>
      <c r="GY139" s="192">
        <f t="shared" si="650"/>
        <v>0</v>
      </c>
      <c r="GZ139" s="192">
        <f t="shared" si="651"/>
        <v>0</v>
      </c>
      <c r="HA139" s="192">
        <f t="shared" si="652"/>
        <v>0</v>
      </c>
      <c r="HB139" s="192">
        <f t="shared" si="653"/>
        <v>0</v>
      </c>
      <c r="HC139" s="192">
        <f t="shared" si="654"/>
        <v>0</v>
      </c>
      <c r="HD139" s="192">
        <f t="shared" si="655"/>
        <v>0</v>
      </c>
      <c r="HE139" s="192">
        <f t="shared" si="656"/>
        <v>0</v>
      </c>
      <c r="HF139" s="192">
        <f t="shared" si="657"/>
        <v>0</v>
      </c>
      <c r="HG139" s="192">
        <f t="shared" si="658"/>
        <v>0</v>
      </c>
      <c r="HH139" s="192">
        <f t="shared" si="659"/>
        <v>0</v>
      </c>
      <c r="HI139" s="192">
        <f t="shared" si="660"/>
        <v>0</v>
      </c>
      <c r="HJ139" s="192">
        <f t="shared" si="661"/>
        <v>0</v>
      </c>
      <c r="HK139" s="192">
        <f t="shared" si="662"/>
        <v>0</v>
      </c>
      <c r="HL139" s="192">
        <f t="shared" si="663"/>
        <v>0</v>
      </c>
      <c r="HM139" s="192">
        <f t="shared" si="664"/>
        <v>0</v>
      </c>
      <c r="HN139" s="194">
        <f t="shared" si="462"/>
        <v>0</v>
      </c>
      <c r="HO139" s="194">
        <f t="shared" si="463"/>
        <v>0</v>
      </c>
      <c r="HP139" s="194">
        <f t="shared" si="464"/>
        <v>0</v>
      </c>
      <c r="HQ139" s="194">
        <f t="shared" si="465"/>
        <v>0</v>
      </c>
      <c r="HR139" s="194">
        <f t="shared" si="466"/>
        <v>0</v>
      </c>
      <c r="HS139" s="195" t="str">
        <f t="shared" si="471"/>
        <v/>
      </c>
      <c r="HT139" s="196">
        <f t="shared" si="467"/>
        <v>0</v>
      </c>
      <c r="HU139" s="196">
        <f t="shared" si="468"/>
        <v>0</v>
      </c>
      <c r="HV139" s="197" t="str">
        <f t="shared" si="472"/>
        <v/>
      </c>
      <c r="HW139" s="197" t="str">
        <f t="shared" si="665"/>
        <v/>
      </c>
      <c r="HX139" s="197" t="str">
        <f t="shared" si="666"/>
        <v/>
      </c>
      <c r="HY139" s="195" t="str">
        <f t="shared" si="473"/>
        <v/>
      </c>
      <c r="HZ139" s="30">
        <f t="shared" si="469"/>
        <v>0</v>
      </c>
      <c r="IA139" s="198">
        <f t="shared" si="474"/>
        <v>0</v>
      </c>
      <c r="IB139" s="195"/>
      <c r="IC139" s="195">
        <f t="shared" si="667"/>
        <v>0</v>
      </c>
      <c r="ID139" s="195">
        <f t="shared" si="475"/>
        <v>0</v>
      </c>
      <c r="IE139" s="195">
        <f t="shared" si="668"/>
        <v>0</v>
      </c>
      <c r="IF139" s="195">
        <f t="shared" si="476"/>
        <v>0</v>
      </c>
      <c r="IG139" s="307">
        <f t="shared" si="477"/>
        <v>0</v>
      </c>
      <c r="IH139" s="307">
        <f t="shared" si="478"/>
        <v>0</v>
      </c>
      <c r="II139" s="44">
        <f t="shared" si="479"/>
        <v>0</v>
      </c>
      <c r="IJ139" s="44">
        <f t="shared" si="669"/>
        <v>0</v>
      </c>
      <c r="IK139" s="44">
        <f t="shared" si="670"/>
        <v>0</v>
      </c>
      <c r="IL139" s="44">
        <f t="shared" si="671"/>
        <v>0</v>
      </c>
      <c r="IM139" s="44">
        <f t="shared" si="672"/>
        <v>0</v>
      </c>
      <c r="IN139" s="44">
        <f t="shared" si="673"/>
        <v>0</v>
      </c>
      <c r="IO139" s="44">
        <f t="shared" si="674"/>
        <v>0</v>
      </c>
    </row>
    <row r="140" spans="1:249" ht="18" customHeight="1">
      <c r="A140" s="188">
        <v>134</v>
      </c>
      <c r="B140" s="326"/>
      <c r="C140" s="289"/>
      <c r="D140" s="199"/>
      <c r="E140" s="189"/>
      <c r="F140" s="189"/>
      <c r="G140" s="190"/>
      <c r="H140" s="190"/>
      <c r="I140" s="272"/>
      <c r="J140" s="207"/>
      <c r="K140" s="214" t="str">
        <f t="shared" si="480"/>
        <v/>
      </c>
      <c r="L140" s="200" t="str">
        <f t="shared" si="481"/>
        <v/>
      </c>
      <c r="M140" s="200" t="str">
        <f t="shared" si="482"/>
        <v/>
      </c>
      <c r="N140" s="209" t="str">
        <f t="shared" si="470"/>
        <v/>
      </c>
      <c r="O140" s="208" t="str">
        <f>IFERROR(IF(D140="","",IF(K140="","",IF(I140="","",IF(F140="F",VLOOKUP(K140,F!A:G,2,0),IF(F140="M",VLOOKUP(K140,M!A:G,2,0),""))))),0)</f>
        <v/>
      </c>
      <c r="P140" s="191" t="str">
        <f>IFERROR(IF(D140="","",IF(K140="","",IF(I140="","",IF(F140="F",VLOOKUP(K140,F!A:G,3,0),IF(F140="M",VLOOKUP(K140,M!A:G,3,0),""))))),0)</f>
        <v/>
      </c>
      <c r="Q140" s="191" t="str">
        <f>IFERROR(IF(D140="","",IF(K140="","",IF(I140="","",IF(F140="F",VLOOKUP(K140,F!A:G,4,0),IF(F140="M",VLOOKUP(K140,M!A:G,4,0),""))))),0)</f>
        <v/>
      </c>
      <c r="R140" s="191" t="str">
        <f>IFERROR(IF(D140="","",IF(K140="","",IF(I140="","",IF(F140="F",VLOOKUP(K140,F!A:G,5,0),IF(F140="M",VLOOKUP(K140,M!A:G,5,0),""))))),0)</f>
        <v/>
      </c>
      <c r="S140" s="191" t="str">
        <f>IFERROR(IF(D140="","",IF(K140="","",IF(I140="","",IF(F140="F",VLOOKUP(K140,F!A:G,6,0),IF(F140="M",VLOOKUP(K140,M!A:G,6,0),""))))),0)</f>
        <v/>
      </c>
      <c r="T140" s="191" t="str">
        <f>IFERROR(IF(D140="","",IF(K140="","",IF(I140="","",IF(F140="F",VLOOKUP(K140,F!A:G,7,0),IF(F140="M",VLOOKUP(K140,M!A:G,7,0),""))))),0)</f>
        <v/>
      </c>
      <c r="U140" s="191" t="str">
        <f>IFERROR(IF(D140="","",IF(K140="","",IF(J140="","",IF(F140="F",VLOOKUP(K140,F!A:M,8,0),IF(F140="M",VLOOKUP(K140,M!A:M,8,0),""))))),0)</f>
        <v/>
      </c>
      <c r="V140" s="191" t="str">
        <f>IFERROR(IF(D140="","",IF(K140="","",IF(J140="","",IF(F140="F",VLOOKUP(K140,F!A:M,9,0),IF(F140="M",VLOOKUP(K140,M!A:M,9,0),""))))),0)</f>
        <v/>
      </c>
      <c r="W140" s="191" t="str">
        <f>IFERROR(IF(D140="","",IF(K140="","",IF(J140="","",IF(F140="F",VLOOKUP(K140,F!A:M,10,0),IF(F140="M",VLOOKUP(K140,M!A:M,10,0),""))))),0)</f>
        <v/>
      </c>
      <c r="X140" s="191" t="str">
        <f>IFERROR(IF(D140="","",IF(K140="","",IF(J140="","",IF(F140="F",VLOOKUP(K140,F!A:M,11,0),IF(F140="M",VLOOKUP(K140,M!A:M,11,0),""))))),0)</f>
        <v/>
      </c>
      <c r="Y140" s="191" t="str">
        <f>IFERROR(IF(D140="","",IF(K140="","",IF(J140="","",IF(F140="F",VLOOKUP(K140,F!A:M,12,0),IF(F140="M",VLOOKUP(K140,M!A:M,12,0),""))))),0)</f>
        <v/>
      </c>
      <c r="Z140" s="191" t="str">
        <f>IFERROR(IF(D140="","",IF(K140="","",IF(J140="","",IF(F140="F",VLOOKUP(K140,F!A:M,13,0),IF(F140="M",VLOOKUP(K140,M!A:M,13,0),""))))),0)</f>
        <v/>
      </c>
      <c r="AA140" s="191" t="str">
        <f>IFERROR(IF(D140="","",IF(F140="","",IF(J140="","",IF(K140="","",IF(AND(K140&gt;23,K140&lt;=60),IF(F140="F",VLOOKUP(MROUND(HZ140,0.5),'F-Weight for Length'!K:S,2,0),VLOOKUP(MROUND(HZ140,0.5),'M-Weight for Length'!K:S,2,0)),IF(K140&gt;60,IF(F140="F",VLOOKUP(K140,'F-Weight for Length'!U:AC,2,0),VLOOKUP(K140,'M-Weight for Length'!U:AC,2,0)),IF(F140="F",VLOOKUP(MROUND(HZ140,0.5),'F-Weight for Length'!A:I,2,0),VLOOKUP(MROUND(HZ140,0.5),'M-Weight for Length'!A:I,2,0)))))))),0)</f>
        <v/>
      </c>
      <c r="AB140" s="191" t="str">
        <f>IFERROR(IF(D140="","",IF(F140="","",IF(J140="","",IF(K140="","",IF(AND(K140&gt;23,K140&lt;=60),IF(F140="F",VLOOKUP(MROUND(HZ140,0.5),'F-Weight for Length'!K:S,3,0),VLOOKUP(MROUND(HZ140,0.5),'M-Weight for Length'!K:S,3,0)),IF(K140&gt;60,IF(F140="F",VLOOKUP(K140,'F-Weight for Length'!U:AC,3,0),VLOOKUP(K140,'M-Weight for Length'!U:AC,3,0)),IF(F140="F",VLOOKUP(MROUND(HZ140,0.5),'F-Weight for Length'!A:I,3,0),VLOOKUP(MROUND(HZ140,0.5),'M-Weight for Length'!A:I,3,0)))))))),0)</f>
        <v/>
      </c>
      <c r="AC140" s="191" t="str">
        <f>IFERROR(IF(D140="","",IF(F140="","",IF(J140="","",IF(K140="","",IF(AND(K140&gt;23,K140&lt;=60),IF(F140="F",VLOOKUP(MROUND(HZ140,0.5),'F-Weight for Length'!K:S,4,0),VLOOKUP(MROUND(HZ140,0.5),'M-Weight for Length'!K:S,4,0)),IF(K140&gt;60,IF(F140="F",VLOOKUP(K140,'F-Weight for Length'!U:AC,4,0),VLOOKUP(K140,'M-Weight for Length'!U:AC,4,0)),IF(F140="F",VLOOKUP(MROUND(HZ140,0.5),'F-Weight for Length'!A:I,4,0),VLOOKUP(MROUND(HZ140,0.5),'M-Weight for Length'!A:I,4,0)))))))),0)</f>
        <v/>
      </c>
      <c r="AD140" s="191" t="str">
        <f>IFERROR(IF(D140="","",IF(F140="","",IF(J140="","",IF(K140="","",IF(AND(K140&gt;23,K140&lt;=60),IF(F140="F",VLOOKUP(MROUND(HZ140,0.5),'F-Weight for Length'!K:S,5,0),VLOOKUP(MROUND(HZ140,0.5),'M-Weight for Length'!K:S,5,0)),IF(K140&gt;60,IF(F140="F",VLOOKUP(K140,'F-Weight for Length'!U:AC,5,0),VLOOKUP(K140,'M-Weight for Length'!U:AC,5,0)),IF(F140="F",VLOOKUP(MROUND(HZ140,0.5),'F-Weight for Length'!A:I,5,0),VLOOKUP(MROUND(HZ140,0.5),'M-Weight for Length'!A:I,5,0)))))))),0)</f>
        <v/>
      </c>
      <c r="AE140" s="191" t="str">
        <f>IFERROR(IF(D140="","",IF(F140="","",IF(J140="","",IF(K140="","",IF(AND(K140&gt;23,K140&lt;=60),IF(F140="F",VLOOKUP(MROUND(HZ140,0.5),'F-Weight for Length'!K:S,6,0),VLOOKUP(MROUND(HZ140,0.5),'M-Weight for Length'!K:S,6,0)),IF(K140&gt;60,IF(F140="F",VLOOKUP(K140,'F-Weight for Length'!U:AC,6,0),VLOOKUP(K140,'M-Weight for Length'!U:AC,6,0)),IF(F140="F",VLOOKUP(MROUND(HZ140,0.5),'F-Weight for Length'!A:I,6,0),VLOOKUP(MROUND(HZ140,0.5),'M-Weight for Length'!A:I,6,0)))))))),0)</f>
        <v/>
      </c>
      <c r="AF140" s="191" t="str">
        <f>IFERROR(IF(D140="","",IF(F140="","",IF(J140="","",IF(K140="","",IF(AND(K140&gt;23,K140&lt;=60),IF(F140="F",VLOOKUP(MROUND(HZ140,0.5),'F-Weight for Length'!K:S,7,0),VLOOKUP(MROUND(HZ140,0.5),'M-Weight for Length'!K:S,7,0)),IF(K140&gt;60,IF(F140="F",VLOOKUP(K140,'F-Weight for Length'!U:AC,7,0),VLOOKUP(K140,'M-Weight for Length'!U:AC,7,0)),IF(F140="F",VLOOKUP(MROUND(HZ140,0.5),'F-Weight for Length'!A:I,7,0),VLOOKUP(MROUND(HZ140,0.5),'M-Weight for Length'!A:I,7,0)))))))),0)</f>
        <v/>
      </c>
      <c r="AG140" s="191" t="str">
        <f>IFERROR(IF(D140="","",IF(F140="","",IF(J140="","",IF(K140="","",IF(AND(K140&gt;23,K140&lt;=60),IF(F140="F",VLOOKUP(MROUND(HZ140,0.5),'F-Weight for Length'!K:S,8,0),VLOOKUP(MROUND(HZ140,0.5),'M-Weight for Length'!K:S,8,0)),IF(K140&gt;60,IF(F140="F",VLOOKUP(K140,'F-Weight for Length'!U:AC,8,0),VLOOKUP(K140,'M-Weight for Length'!U:AC,8,0)),IF(F140="F",VLOOKUP(MROUND(HZ140,0.5),'F-Weight for Length'!A:I,8,0),VLOOKUP(MROUND(HZ140,0.5),'M-Weight for Length'!A:I,8,0)))))))),0)</f>
        <v/>
      </c>
      <c r="AH140" s="191" t="str">
        <f>IFERROR(IF(D140="","",IF(F140="","",IF(J140="","",IF(K140="","",IF(AND(K140&gt;23,K140&lt;=60),IF(F140="F",VLOOKUP(MROUND(HZ140,0.5),'F-Weight for Length'!K:S,9,0),VLOOKUP(MROUND(HZ140,0.5),'M-Weight for Length'!K:S,9,0)),IF(K140&gt;60,IF(F140="F",VLOOKUP(K140,'F-Weight for Length'!U:AC,9,0),VLOOKUP(K140,'M-Weight for Length'!U:AC,9,0)),IF(F140="F",VLOOKUP(MROUND(HZ140,0.5),'F-Weight for Length'!A:I,9,0),VLOOKUP(MROUND(HZ140,0.5),'M-Weight for Length'!A:I,9,0)))))))),0)</f>
        <v/>
      </c>
      <c r="AI140" s="192">
        <f t="shared" si="483"/>
        <v>0</v>
      </c>
      <c r="AJ140" s="192">
        <f t="shared" si="484"/>
        <v>0</v>
      </c>
      <c r="AK140" s="192">
        <f t="shared" si="485"/>
        <v>0</v>
      </c>
      <c r="AL140" s="192">
        <f t="shared" si="486"/>
        <v>0</v>
      </c>
      <c r="AM140" s="192">
        <f t="shared" si="487"/>
        <v>0</v>
      </c>
      <c r="AN140" s="192">
        <f t="shared" si="488"/>
        <v>0</v>
      </c>
      <c r="AO140" s="192">
        <f t="shared" si="489"/>
        <v>0</v>
      </c>
      <c r="AP140" s="192">
        <f t="shared" si="490"/>
        <v>0</v>
      </c>
      <c r="AQ140" s="192">
        <f t="shared" si="491"/>
        <v>0</v>
      </c>
      <c r="AR140" s="192">
        <f t="shared" si="492"/>
        <v>0</v>
      </c>
      <c r="AS140" s="192">
        <f t="shared" si="493"/>
        <v>0</v>
      </c>
      <c r="AT140" s="192">
        <f t="shared" si="494"/>
        <v>0</v>
      </c>
      <c r="AU140" s="192">
        <f t="shared" si="495"/>
        <v>0</v>
      </c>
      <c r="AV140" s="192">
        <f t="shared" si="496"/>
        <v>0</v>
      </c>
      <c r="AW140" s="192">
        <f t="shared" si="497"/>
        <v>0</v>
      </c>
      <c r="AX140" s="192">
        <f t="shared" si="498"/>
        <v>0</v>
      </c>
      <c r="AY140" s="192">
        <f t="shared" si="499"/>
        <v>0</v>
      </c>
      <c r="AZ140" s="192">
        <f t="shared" si="500"/>
        <v>0</v>
      </c>
      <c r="BA140" s="192">
        <f t="shared" si="501"/>
        <v>0</v>
      </c>
      <c r="BB140" s="192">
        <f t="shared" si="502"/>
        <v>0</v>
      </c>
      <c r="BC140" s="192">
        <f t="shared" si="503"/>
        <v>0</v>
      </c>
      <c r="BD140" s="192">
        <f t="shared" si="504"/>
        <v>0</v>
      </c>
      <c r="BE140" s="192">
        <f t="shared" si="505"/>
        <v>0</v>
      </c>
      <c r="BF140" s="192">
        <f t="shared" si="506"/>
        <v>0</v>
      </c>
      <c r="BG140" s="192">
        <f t="shared" si="507"/>
        <v>0</v>
      </c>
      <c r="BH140" s="192">
        <f t="shared" si="508"/>
        <v>0</v>
      </c>
      <c r="BI140" s="192">
        <f t="shared" si="509"/>
        <v>0</v>
      </c>
      <c r="BJ140" s="192">
        <f t="shared" si="510"/>
        <v>0</v>
      </c>
      <c r="BK140" s="192">
        <f t="shared" si="511"/>
        <v>0</v>
      </c>
      <c r="BL140" s="192">
        <f t="shared" si="512"/>
        <v>0</v>
      </c>
      <c r="BM140" s="192">
        <f t="shared" si="513"/>
        <v>0</v>
      </c>
      <c r="BN140" s="192">
        <f t="shared" si="514"/>
        <v>0</v>
      </c>
      <c r="BO140" s="192">
        <f t="shared" si="515"/>
        <v>0</v>
      </c>
      <c r="BP140" s="192">
        <f t="shared" si="516"/>
        <v>0</v>
      </c>
      <c r="BQ140" s="192">
        <f t="shared" si="517"/>
        <v>0</v>
      </c>
      <c r="BR140" s="192">
        <f t="shared" si="518"/>
        <v>0</v>
      </c>
      <c r="BS140" s="192">
        <f t="shared" si="519"/>
        <v>0</v>
      </c>
      <c r="BT140" s="192">
        <f t="shared" si="520"/>
        <v>0</v>
      </c>
      <c r="BU140" s="192">
        <f t="shared" si="521"/>
        <v>0</v>
      </c>
      <c r="BV140" s="192">
        <f t="shared" si="522"/>
        <v>0</v>
      </c>
      <c r="BW140" s="192">
        <f t="shared" si="523"/>
        <v>0</v>
      </c>
      <c r="BX140" s="192">
        <f t="shared" si="524"/>
        <v>0</v>
      </c>
      <c r="BY140" s="192">
        <f t="shared" si="525"/>
        <v>0</v>
      </c>
      <c r="BZ140" s="192">
        <f t="shared" si="526"/>
        <v>0</v>
      </c>
      <c r="CA140" s="192">
        <f t="shared" si="527"/>
        <v>0</v>
      </c>
      <c r="CB140" s="192">
        <f t="shared" si="528"/>
        <v>0</v>
      </c>
      <c r="CC140" s="192">
        <f t="shared" si="529"/>
        <v>0</v>
      </c>
      <c r="CD140" s="192">
        <f t="shared" si="530"/>
        <v>0</v>
      </c>
      <c r="CE140" s="192">
        <f t="shared" si="531"/>
        <v>0</v>
      </c>
      <c r="CF140" s="192">
        <f t="shared" si="532"/>
        <v>0</v>
      </c>
      <c r="CG140" s="192">
        <f t="shared" si="533"/>
        <v>0</v>
      </c>
      <c r="CH140" s="192">
        <f t="shared" si="534"/>
        <v>0</v>
      </c>
      <c r="CI140" s="192">
        <f t="shared" si="535"/>
        <v>0</v>
      </c>
      <c r="CJ140" s="192">
        <f t="shared" si="536"/>
        <v>0</v>
      </c>
      <c r="CK140" s="192">
        <f t="shared" si="537"/>
        <v>0</v>
      </c>
      <c r="CL140" s="192">
        <f t="shared" si="538"/>
        <v>0</v>
      </c>
      <c r="CM140" s="192">
        <f t="shared" si="539"/>
        <v>0</v>
      </c>
      <c r="CN140" s="192">
        <f t="shared" si="540"/>
        <v>0</v>
      </c>
      <c r="CO140" s="192">
        <f t="shared" si="541"/>
        <v>0</v>
      </c>
      <c r="CP140" s="192">
        <f t="shared" si="542"/>
        <v>0</v>
      </c>
      <c r="CQ140" s="192">
        <f t="shared" si="543"/>
        <v>0</v>
      </c>
      <c r="CR140" s="192">
        <f t="shared" si="544"/>
        <v>0</v>
      </c>
      <c r="CS140" s="192">
        <f t="shared" si="545"/>
        <v>0</v>
      </c>
      <c r="CT140" s="192">
        <f t="shared" si="546"/>
        <v>0</v>
      </c>
      <c r="CU140" s="192">
        <f t="shared" si="547"/>
        <v>0</v>
      </c>
      <c r="CV140" s="192">
        <f t="shared" si="548"/>
        <v>0</v>
      </c>
      <c r="CW140" s="192">
        <f t="shared" si="549"/>
        <v>0</v>
      </c>
      <c r="CX140" s="192">
        <f t="shared" si="550"/>
        <v>0</v>
      </c>
      <c r="CY140" s="192">
        <f t="shared" si="551"/>
        <v>0</v>
      </c>
      <c r="CZ140" s="192">
        <f t="shared" si="552"/>
        <v>0</v>
      </c>
      <c r="DA140" s="192">
        <f t="shared" si="553"/>
        <v>0</v>
      </c>
      <c r="DB140" s="192">
        <f t="shared" si="554"/>
        <v>0</v>
      </c>
      <c r="DC140" s="192">
        <f t="shared" si="555"/>
        <v>0</v>
      </c>
      <c r="DD140" s="192">
        <f t="shared" si="556"/>
        <v>0</v>
      </c>
      <c r="DE140" s="192">
        <f t="shared" si="557"/>
        <v>0</v>
      </c>
      <c r="DF140" s="192">
        <f t="shared" si="558"/>
        <v>0</v>
      </c>
      <c r="DG140" s="192">
        <f t="shared" si="559"/>
        <v>0</v>
      </c>
      <c r="DH140" s="192">
        <f t="shared" si="560"/>
        <v>0</v>
      </c>
      <c r="DI140" s="192">
        <f t="shared" si="561"/>
        <v>0</v>
      </c>
      <c r="DJ140" s="192">
        <f t="shared" si="562"/>
        <v>0</v>
      </c>
      <c r="DK140" s="192">
        <f t="shared" si="563"/>
        <v>0</v>
      </c>
      <c r="DL140" s="192">
        <f t="shared" si="564"/>
        <v>0</v>
      </c>
      <c r="DM140" s="192">
        <f t="shared" si="565"/>
        <v>0</v>
      </c>
      <c r="DN140" s="192">
        <f t="shared" si="566"/>
        <v>0</v>
      </c>
      <c r="DO140" s="192">
        <f t="shared" si="567"/>
        <v>0</v>
      </c>
      <c r="DP140" s="192">
        <f t="shared" si="568"/>
        <v>0</v>
      </c>
      <c r="DQ140" s="192">
        <f t="shared" si="569"/>
        <v>0</v>
      </c>
      <c r="DR140" s="192">
        <f t="shared" si="570"/>
        <v>0</v>
      </c>
      <c r="DS140" s="192">
        <f t="shared" si="571"/>
        <v>0</v>
      </c>
      <c r="DT140" s="192">
        <f t="shared" si="572"/>
        <v>0</v>
      </c>
      <c r="DU140" s="192">
        <f t="shared" si="573"/>
        <v>0</v>
      </c>
      <c r="DV140" s="193">
        <f t="shared" si="457"/>
        <v>0</v>
      </c>
      <c r="DW140" s="193">
        <f t="shared" si="458"/>
        <v>0</v>
      </c>
      <c r="DX140" s="193">
        <f t="shared" si="459"/>
        <v>0</v>
      </c>
      <c r="DY140" s="193">
        <f t="shared" si="460"/>
        <v>0</v>
      </c>
      <c r="DZ140" s="193">
        <f t="shared" si="461"/>
        <v>0</v>
      </c>
      <c r="EA140" s="192">
        <f t="shared" si="574"/>
        <v>0</v>
      </c>
      <c r="EB140" s="192">
        <f t="shared" si="575"/>
        <v>0</v>
      </c>
      <c r="EC140" s="192">
        <f t="shared" si="576"/>
        <v>0</v>
      </c>
      <c r="ED140" s="192">
        <f t="shared" si="577"/>
        <v>0</v>
      </c>
      <c r="EE140" s="192">
        <f t="shared" si="578"/>
        <v>0</v>
      </c>
      <c r="EF140" s="192">
        <f t="shared" si="579"/>
        <v>0</v>
      </c>
      <c r="EG140" s="192">
        <f t="shared" si="580"/>
        <v>0</v>
      </c>
      <c r="EH140" s="192">
        <f t="shared" si="581"/>
        <v>0</v>
      </c>
      <c r="EI140" s="192">
        <f t="shared" si="582"/>
        <v>0</v>
      </c>
      <c r="EJ140" s="192">
        <f t="shared" si="583"/>
        <v>0</v>
      </c>
      <c r="EK140" s="192">
        <f t="shared" si="584"/>
        <v>0</v>
      </c>
      <c r="EL140" s="192">
        <f t="shared" si="585"/>
        <v>0</v>
      </c>
      <c r="EM140" s="192">
        <f t="shared" si="586"/>
        <v>0</v>
      </c>
      <c r="EN140" s="192">
        <f t="shared" si="587"/>
        <v>0</v>
      </c>
      <c r="EO140" s="192">
        <f t="shared" si="588"/>
        <v>0</v>
      </c>
      <c r="EP140" s="192">
        <f t="shared" si="589"/>
        <v>0</v>
      </c>
      <c r="EQ140" s="192">
        <f t="shared" si="590"/>
        <v>0</v>
      </c>
      <c r="ER140" s="192">
        <f t="shared" si="591"/>
        <v>0</v>
      </c>
      <c r="ES140" s="192">
        <f t="shared" si="592"/>
        <v>0</v>
      </c>
      <c r="ET140" s="192">
        <f t="shared" si="593"/>
        <v>0</v>
      </c>
      <c r="EU140" s="192">
        <f t="shared" si="594"/>
        <v>0</v>
      </c>
      <c r="EV140" s="192">
        <f t="shared" si="595"/>
        <v>0</v>
      </c>
      <c r="EW140" s="192">
        <f t="shared" si="596"/>
        <v>0</v>
      </c>
      <c r="EX140" s="192">
        <f t="shared" si="597"/>
        <v>0</v>
      </c>
      <c r="EY140" s="192">
        <f t="shared" si="598"/>
        <v>0</v>
      </c>
      <c r="EZ140" s="192">
        <f t="shared" si="599"/>
        <v>0</v>
      </c>
      <c r="FA140" s="192">
        <f t="shared" si="600"/>
        <v>0</v>
      </c>
      <c r="FB140" s="192">
        <f t="shared" si="601"/>
        <v>0</v>
      </c>
      <c r="FC140" s="192">
        <f t="shared" si="602"/>
        <v>0</v>
      </c>
      <c r="FD140" s="192">
        <f t="shared" si="603"/>
        <v>0</v>
      </c>
      <c r="FE140" s="192">
        <f t="shared" si="604"/>
        <v>0</v>
      </c>
      <c r="FF140" s="192">
        <f t="shared" si="605"/>
        <v>0</v>
      </c>
      <c r="FG140" s="192">
        <f t="shared" si="606"/>
        <v>0</v>
      </c>
      <c r="FH140" s="192">
        <f t="shared" si="607"/>
        <v>0</v>
      </c>
      <c r="FI140" s="192">
        <f t="shared" si="608"/>
        <v>0</v>
      </c>
      <c r="FJ140" s="192">
        <f t="shared" si="609"/>
        <v>0</v>
      </c>
      <c r="FK140" s="192">
        <f t="shared" si="610"/>
        <v>0</v>
      </c>
      <c r="FL140" s="192">
        <f t="shared" si="611"/>
        <v>0</v>
      </c>
      <c r="FM140" s="192">
        <f t="shared" si="612"/>
        <v>0</v>
      </c>
      <c r="FN140" s="192">
        <f t="shared" si="613"/>
        <v>0</v>
      </c>
      <c r="FO140" s="192">
        <f t="shared" si="614"/>
        <v>0</v>
      </c>
      <c r="FP140" s="192">
        <f t="shared" si="615"/>
        <v>0</v>
      </c>
      <c r="FQ140" s="192">
        <f t="shared" si="616"/>
        <v>0</v>
      </c>
      <c r="FR140" s="192">
        <f t="shared" si="617"/>
        <v>0</v>
      </c>
      <c r="FS140" s="192">
        <f t="shared" si="618"/>
        <v>0</v>
      </c>
      <c r="FT140" s="192">
        <f t="shared" si="619"/>
        <v>0</v>
      </c>
      <c r="FU140" s="192">
        <f t="shared" si="620"/>
        <v>0</v>
      </c>
      <c r="FV140" s="192">
        <f t="shared" si="621"/>
        <v>0</v>
      </c>
      <c r="FW140" s="192">
        <f t="shared" si="622"/>
        <v>0</v>
      </c>
      <c r="FX140" s="192">
        <f t="shared" si="623"/>
        <v>0</v>
      </c>
      <c r="FY140" s="192">
        <f t="shared" si="624"/>
        <v>0</v>
      </c>
      <c r="FZ140" s="192">
        <f t="shared" si="625"/>
        <v>0</v>
      </c>
      <c r="GA140" s="192">
        <f t="shared" si="626"/>
        <v>0</v>
      </c>
      <c r="GB140" s="192">
        <f t="shared" si="627"/>
        <v>0</v>
      </c>
      <c r="GC140" s="192">
        <f t="shared" si="628"/>
        <v>0</v>
      </c>
      <c r="GD140" s="192">
        <f t="shared" si="629"/>
        <v>0</v>
      </c>
      <c r="GE140" s="192">
        <f t="shared" si="630"/>
        <v>0</v>
      </c>
      <c r="GF140" s="192">
        <f t="shared" si="631"/>
        <v>0</v>
      </c>
      <c r="GG140" s="192">
        <f t="shared" si="632"/>
        <v>0</v>
      </c>
      <c r="GH140" s="192">
        <f t="shared" si="633"/>
        <v>0</v>
      </c>
      <c r="GI140" s="192">
        <f t="shared" si="634"/>
        <v>0</v>
      </c>
      <c r="GJ140" s="192">
        <f t="shared" si="635"/>
        <v>0</v>
      </c>
      <c r="GK140" s="192">
        <f t="shared" si="636"/>
        <v>0</v>
      </c>
      <c r="GL140" s="192">
        <f t="shared" si="637"/>
        <v>0</v>
      </c>
      <c r="GM140" s="192">
        <f t="shared" si="638"/>
        <v>0</v>
      </c>
      <c r="GN140" s="192">
        <f t="shared" si="639"/>
        <v>0</v>
      </c>
      <c r="GO140" s="192">
        <f t="shared" si="640"/>
        <v>0</v>
      </c>
      <c r="GP140" s="192">
        <f t="shared" si="641"/>
        <v>0</v>
      </c>
      <c r="GQ140" s="192">
        <f t="shared" si="642"/>
        <v>0</v>
      </c>
      <c r="GR140" s="192">
        <f t="shared" si="643"/>
        <v>0</v>
      </c>
      <c r="GS140" s="192">
        <f t="shared" si="644"/>
        <v>0</v>
      </c>
      <c r="GT140" s="192">
        <f t="shared" si="645"/>
        <v>0</v>
      </c>
      <c r="GU140" s="192">
        <f t="shared" si="646"/>
        <v>0</v>
      </c>
      <c r="GV140" s="192">
        <f t="shared" si="647"/>
        <v>0</v>
      </c>
      <c r="GW140" s="192">
        <f t="shared" si="648"/>
        <v>0</v>
      </c>
      <c r="GX140" s="192">
        <f t="shared" si="649"/>
        <v>0</v>
      </c>
      <c r="GY140" s="192">
        <f t="shared" si="650"/>
        <v>0</v>
      </c>
      <c r="GZ140" s="192">
        <f t="shared" si="651"/>
        <v>0</v>
      </c>
      <c r="HA140" s="192">
        <f t="shared" si="652"/>
        <v>0</v>
      </c>
      <c r="HB140" s="192">
        <f t="shared" si="653"/>
        <v>0</v>
      </c>
      <c r="HC140" s="192">
        <f t="shared" si="654"/>
        <v>0</v>
      </c>
      <c r="HD140" s="192">
        <f t="shared" si="655"/>
        <v>0</v>
      </c>
      <c r="HE140" s="192">
        <f t="shared" si="656"/>
        <v>0</v>
      </c>
      <c r="HF140" s="192">
        <f t="shared" si="657"/>
        <v>0</v>
      </c>
      <c r="HG140" s="192">
        <f t="shared" si="658"/>
        <v>0</v>
      </c>
      <c r="HH140" s="192">
        <f t="shared" si="659"/>
        <v>0</v>
      </c>
      <c r="HI140" s="192">
        <f t="shared" si="660"/>
        <v>0</v>
      </c>
      <c r="HJ140" s="192">
        <f t="shared" si="661"/>
        <v>0</v>
      </c>
      <c r="HK140" s="192">
        <f t="shared" si="662"/>
        <v>0</v>
      </c>
      <c r="HL140" s="192">
        <f t="shared" si="663"/>
        <v>0</v>
      </c>
      <c r="HM140" s="192">
        <f t="shared" si="664"/>
        <v>0</v>
      </c>
      <c r="HN140" s="194">
        <f t="shared" si="462"/>
        <v>0</v>
      </c>
      <c r="HO140" s="194">
        <f t="shared" si="463"/>
        <v>0</v>
      </c>
      <c r="HP140" s="194">
        <f t="shared" si="464"/>
        <v>0</v>
      </c>
      <c r="HQ140" s="194">
        <f t="shared" si="465"/>
        <v>0</v>
      </c>
      <c r="HR140" s="194">
        <f t="shared" si="466"/>
        <v>0</v>
      </c>
      <c r="HS140" s="195" t="str">
        <f t="shared" si="471"/>
        <v/>
      </c>
      <c r="HT140" s="196">
        <f t="shared" si="467"/>
        <v>0</v>
      </c>
      <c r="HU140" s="196">
        <f t="shared" si="468"/>
        <v>0</v>
      </c>
      <c r="HV140" s="197" t="str">
        <f t="shared" si="472"/>
        <v/>
      </c>
      <c r="HW140" s="197" t="str">
        <f t="shared" si="665"/>
        <v/>
      </c>
      <c r="HX140" s="197" t="str">
        <f t="shared" si="666"/>
        <v/>
      </c>
      <c r="HY140" s="195" t="str">
        <f t="shared" si="473"/>
        <v/>
      </c>
      <c r="HZ140" s="30">
        <f t="shared" si="469"/>
        <v>0</v>
      </c>
      <c r="IA140" s="198">
        <f t="shared" si="474"/>
        <v>0</v>
      </c>
      <c r="IB140" s="195"/>
      <c r="IC140" s="195">
        <f t="shared" si="667"/>
        <v>0</v>
      </c>
      <c r="ID140" s="195">
        <f t="shared" si="475"/>
        <v>0</v>
      </c>
      <c r="IE140" s="195">
        <f t="shared" si="668"/>
        <v>0</v>
      </c>
      <c r="IF140" s="195">
        <f t="shared" si="476"/>
        <v>0</v>
      </c>
      <c r="IG140" s="307">
        <f t="shared" si="477"/>
        <v>0</v>
      </c>
      <c r="IH140" s="307">
        <f t="shared" si="478"/>
        <v>0</v>
      </c>
      <c r="II140" s="44">
        <f t="shared" si="479"/>
        <v>0</v>
      </c>
      <c r="IJ140" s="44">
        <f t="shared" si="669"/>
        <v>0</v>
      </c>
      <c r="IK140" s="44">
        <f t="shared" si="670"/>
        <v>0</v>
      </c>
      <c r="IL140" s="44">
        <f t="shared" si="671"/>
        <v>0</v>
      </c>
      <c r="IM140" s="44">
        <f t="shared" si="672"/>
        <v>0</v>
      </c>
      <c r="IN140" s="44">
        <f t="shared" si="673"/>
        <v>0</v>
      </c>
      <c r="IO140" s="44">
        <f t="shared" si="674"/>
        <v>0</v>
      </c>
    </row>
    <row r="141" spans="1:249" ht="18" customHeight="1">
      <c r="A141" s="188">
        <v>135</v>
      </c>
      <c r="B141" s="326"/>
      <c r="C141" s="289"/>
      <c r="D141" s="199"/>
      <c r="E141" s="189"/>
      <c r="F141" s="189"/>
      <c r="G141" s="190"/>
      <c r="H141" s="190"/>
      <c r="I141" s="272"/>
      <c r="J141" s="207"/>
      <c r="K141" s="214" t="str">
        <f t="shared" si="480"/>
        <v/>
      </c>
      <c r="L141" s="200" t="str">
        <f t="shared" si="481"/>
        <v/>
      </c>
      <c r="M141" s="200" t="str">
        <f t="shared" si="482"/>
        <v/>
      </c>
      <c r="N141" s="209" t="str">
        <f t="shared" si="470"/>
        <v/>
      </c>
      <c r="O141" s="208" t="str">
        <f>IFERROR(IF(D141="","",IF(K141="","",IF(I141="","",IF(F141="F",VLOOKUP(K141,F!A:G,2,0),IF(F141="M",VLOOKUP(K141,M!A:G,2,0),""))))),0)</f>
        <v/>
      </c>
      <c r="P141" s="191" t="str">
        <f>IFERROR(IF(D141="","",IF(K141="","",IF(I141="","",IF(F141="F",VLOOKUP(K141,F!A:G,3,0),IF(F141="M",VLOOKUP(K141,M!A:G,3,0),""))))),0)</f>
        <v/>
      </c>
      <c r="Q141" s="191" t="str">
        <f>IFERROR(IF(D141="","",IF(K141="","",IF(I141="","",IF(F141="F",VLOOKUP(K141,F!A:G,4,0),IF(F141="M",VLOOKUP(K141,M!A:G,4,0),""))))),0)</f>
        <v/>
      </c>
      <c r="R141" s="191" t="str">
        <f>IFERROR(IF(D141="","",IF(K141="","",IF(I141="","",IF(F141="F",VLOOKUP(K141,F!A:G,5,0),IF(F141="M",VLOOKUP(K141,M!A:G,5,0),""))))),0)</f>
        <v/>
      </c>
      <c r="S141" s="191" t="str">
        <f>IFERROR(IF(D141="","",IF(K141="","",IF(I141="","",IF(F141="F",VLOOKUP(K141,F!A:G,6,0),IF(F141="M",VLOOKUP(K141,M!A:G,6,0),""))))),0)</f>
        <v/>
      </c>
      <c r="T141" s="191" t="str">
        <f>IFERROR(IF(D141="","",IF(K141="","",IF(I141="","",IF(F141="F",VLOOKUP(K141,F!A:G,7,0),IF(F141="M",VLOOKUP(K141,M!A:G,7,0),""))))),0)</f>
        <v/>
      </c>
      <c r="U141" s="191" t="str">
        <f>IFERROR(IF(D141="","",IF(K141="","",IF(J141="","",IF(F141="F",VLOOKUP(K141,F!A:M,8,0),IF(F141="M",VLOOKUP(K141,M!A:M,8,0),""))))),0)</f>
        <v/>
      </c>
      <c r="V141" s="191" t="str">
        <f>IFERROR(IF(D141="","",IF(K141="","",IF(J141="","",IF(F141="F",VLOOKUP(K141,F!A:M,9,0),IF(F141="M",VLOOKUP(K141,M!A:M,9,0),""))))),0)</f>
        <v/>
      </c>
      <c r="W141" s="191" t="str">
        <f>IFERROR(IF(D141="","",IF(K141="","",IF(J141="","",IF(F141="F",VLOOKUP(K141,F!A:M,10,0),IF(F141="M",VLOOKUP(K141,M!A:M,10,0),""))))),0)</f>
        <v/>
      </c>
      <c r="X141" s="191" t="str">
        <f>IFERROR(IF(D141="","",IF(K141="","",IF(J141="","",IF(F141="F",VLOOKUP(K141,F!A:M,11,0),IF(F141="M",VLOOKUP(K141,M!A:M,11,0),""))))),0)</f>
        <v/>
      </c>
      <c r="Y141" s="191" t="str">
        <f>IFERROR(IF(D141="","",IF(K141="","",IF(J141="","",IF(F141="F",VLOOKUP(K141,F!A:M,12,0),IF(F141="M",VLOOKUP(K141,M!A:M,12,0),""))))),0)</f>
        <v/>
      </c>
      <c r="Z141" s="191" t="str">
        <f>IFERROR(IF(D141="","",IF(K141="","",IF(J141="","",IF(F141="F",VLOOKUP(K141,F!A:M,13,0),IF(F141="M",VLOOKUP(K141,M!A:M,13,0),""))))),0)</f>
        <v/>
      </c>
      <c r="AA141" s="191" t="str">
        <f>IFERROR(IF(D141="","",IF(F141="","",IF(J141="","",IF(K141="","",IF(AND(K141&gt;23,K141&lt;=60),IF(F141="F",VLOOKUP(MROUND(HZ141,0.5),'F-Weight for Length'!K:S,2,0),VLOOKUP(MROUND(HZ141,0.5),'M-Weight for Length'!K:S,2,0)),IF(K141&gt;60,IF(F141="F",VLOOKUP(K141,'F-Weight for Length'!U:AC,2,0),VLOOKUP(K141,'M-Weight for Length'!U:AC,2,0)),IF(F141="F",VLOOKUP(MROUND(HZ141,0.5),'F-Weight for Length'!A:I,2,0),VLOOKUP(MROUND(HZ141,0.5),'M-Weight for Length'!A:I,2,0)))))))),0)</f>
        <v/>
      </c>
      <c r="AB141" s="191" t="str">
        <f>IFERROR(IF(D141="","",IF(F141="","",IF(J141="","",IF(K141="","",IF(AND(K141&gt;23,K141&lt;=60),IF(F141="F",VLOOKUP(MROUND(HZ141,0.5),'F-Weight for Length'!K:S,3,0),VLOOKUP(MROUND(HZ141,0.5),'M-Weight for Length'!K:S,3,0)),IF(K141&gt;60,IF(F141="F",VLOOKUP(K141,'F-Weight for Length'!U:AC,3,0),VLOOKUP(K141,'M-Weight for Length'!U:AC,3,0)),IF(F141="F",VLOOKUP(MROUND(HZ141,0.5),'F-Weight for Length'!A:I,3,0),VLOOKUP(MROUND(HZ141,0.5),'M-Weight for Length'!A:I,3,0)))))))),0)</f>
        <v/>
      </c>
      <c r="AC141" s="191" t="str">
        <f>IFERROR(IF(D141="","",IF(F141="","",IF(J141="","",IF(K141="","",IF(AND(K141&gt;23,K141&lt;=60),IF(F141="F",VLOOKUP(MROUND(HZ141,0.5),'F-Weight for Length'!K:S,4,0),VLOOKUP(MROUND(HZ141,0.5),'M-Weight for Length'!K:S,4,0)),IF(K141&gt;60,IF(F141="F",VLOOKUP(K141,'F-Weight for Length'!U:AC,4,0),VLOOKUP(K141,'M-Weight for Length'!U:AC,4,0)),IF(F141="F",VLOOKUP(MROUND(HZ141,0.5),'F-Weight for Length'!A:I,4,0),VLOOKUP(MROUND(HZ141,0.5),'M-Weight for Length'!A:I,4,0)))))))),0)</f>
        <v/>
      </c>
      <c r="AD141" s="191" t="str">
        <f>IFERROR(IF(D141="","",IF(F141="","",IF(J141="","",IF(K141="","",IF(AND(K141&gt;23,K141&lt;=60),IF(F141="F",VLOOKUP(MROUND(HZ141,0.5),'F-Weight for Length'!K:S,5,0),VLOOKUP(MROUND(HZ141,0.5),'M-Weight for Length'!K:S,5,0)),IF(K141&gt;60,IF(F141="F",VLOOKUP(K141,'F-Weight for Length'!U:AC,5,0),VLOOKUP(K141,'M-Weight for Length'!U:AC,5,0)),IF(F141="F",VLOOKUP(MROUND(HZ141,0.5),'F-Weight for Length'!A:I,5,0),VLOOKUP(MROUND(HZ141,0.5),'M-Weight for Length'!A:I,5,0)))))))),0)</f>
        <v/>
      </c>
      <c r="AE141" s="191" t="str">
        <f>IFERROR(IF(D141="","",IF(F141="","",IF(J141="","",IF(K141="","",IF(AND(K141&gt;23,K141&lt;=60),IF(F141="F",VLOOKUP(MROUND(HZ141,0.5),'F-Weight for Length'!K:S,6,0),VLOOKUP(MROUND(HZ141,0.5),'M-Weight for Length'!K:S,6,0)),IF(K141&gt;60,IF(F141="F",VLOOKUP(K141,'F-Weight for Length'!U:AC,6,0),VLOOKUP(K141,'M-Weight for Length'!U:AC,6,0)),IF(F141="F",VLOOKUP(MROUND(HZ141,0.5),'F-Weight for Length'!A:I,6,0),VLOOKUP(MROUND(HZ141,0.5),'M-Weight for Length'!A:I,6,0)))))))),0)</f>
        <v/>
      </c>
      <c r="AF141" s="191" t="str">
        <f>IFERROR(IF(D141="","",IF(F141="","",IF(J141="","",IF(K141="","",IF(AND(K141&gt;23,K141&lt;=60),IF(F141="F",VLOOKUP(MROUND(HZ141,0.5),'F-Weight for Length'!K:S,7,0),VLOOKUP(MROUND(HZ141,0.5),'M-Weight for Length'!K:S,7,0)),IF(K141&gt;60,IF(F141="F",VLOOKUP(K141,'F-Weight for Length'!U:AC,7,0),VLOOKUP(K141,'M-Weight for Length'!U:AC,7,0)),IF(F141="F",VLOOKUP(MROUND(HZ141,0.5),'F-Weight for Length'!A:I,7,0),VLOOKUP(MROUND(HZ141,0.5),'M-Weight for Length'!A:I,7,0)))))))),0)</f>
        <v/>
      </c>
      <c r="AG141" s="191" t="str">
        <f>IFERROR(IF(D141="","",IF(F141="","",IF(J141="","",IF(K141="","",IF(AND(K141&gt;23,K141&lt;=60),IF(F141="F",VLOOKUP(MROUND(HZ141,0.5),'F-Weight for Length'!K:S,8,0),VLOOKUP(MROUND(HZ141,0.5),'M-Weight for Length'!K:S,8,0)),IF(K141&gt;60,IF(F141="F",VLOOKUP(K141,'F-Weight for Length'!U:AC,8,0),VLOOKUP(K141,'M-Weight for Length'!U:AC,8,0)),IF(F141="F",VLOOKUP(MROUND(HZ141,0.5),'F-Weight for Length'!A:I,8,0),VLOOKUP(MROUND(HZ141,0.5),'M-Weight for Length'!A:I,8,0)))))))),0)</f>
        <v/>
      </c>
      <c r="AH141" s="191" t="str">
        <f>IFERROR(IF(D141="","",IF(F141="","",IF(J141="","",IF(K141="","",IF(AND(K141&gt;23,K141&lt;=60),IF(F141="F",VLOOKUP(MROUND(HZ141,0.5),'F-Weight for Length'!K:S,9,0),VLOOKUP(MROUND(HZ141,0.5),'M-Weight for Length'!K:S,9,0)),IF(K141&gt;60,IF(F141="F",VLOOKUP(K141,'F-Weight for Length'!U:AC,9,0),VLOOKUP(K141,'M-Weight for Length'!U:AC,9,0)),IF(F141="F",VLOOKUP(MROUND(HZ141,0.5),'F-Weight for Length'!A:I,9,0),VLOOKUP(MROUND(HZ141,0.5),'M-Weight for Length'!A:I,9,0)))))))),0)</f>
        <v/>
      </c>
      <c r="AI141" s="192">
        <f t="shared" si="483"/>
        <v>0</v>
      </c>
      <c r="AJ141" s="192">
        <f t="shared" si="484"/>
        <v>0</v>
      </c>
      <c r="AK141" s="192">
        <f t="shared" si="485"/>
        <v>0</v>
      </c>
      <c r="AL141" s="192">
        <f t="shared" si="486"/>
        <v>0</v>
      </c>
      <c r="AM141" s="192">
        <f t="shared" si="487"/>
        <v>0</v>
      </c>
      <c r="AN141" s="192">
        <f t="shared" si="488"/>
        <v>0</v>
      </c>
      <c r="AO141" s="192">
        <f t="shared" si="489"/>
        <v>0</v>
      </c>
      <c r="AP141" s="192">
        <f t="shared" si="490"/>
        <v>0</v>
      </c>
      <c r="AQ141" s="192">
        <f t="shared" si="491"/>
        <v>0</v>
      </c>
      <c r="AR141" s="192">
        <f t="shared" si="492"/>
        <v>0</v>
      </c>
      <c r="AS141" s="192">
        <f t="shared" si="493"/>
        <v>0</v>
      </c>
      <c r="AT141" s="192">
        <f t="shared" si="494"/>
        <v>0</v>
      </c>
      <c r="AU141" s="192">
        <f t="shared" si="495"/>
        <v>0</v>
      </c>
      <c r="AV141" s="192">
        <f t="shared" si="496"/>
        <v>0</v>
      </c>
      <c r="AW141" s="192">
        <f t="shared" si="497"/>
        <v>0</v>
      </c>
      <c r="AX141" s="192">
        <f t="shared" si="498"/>
        <v>0</v>
      </c>
      <c r="AY141" s="192">
        <f t="shared" si="499"/>
        <v>0</v>
      </c>
      <c r="AZ141" s="192">
        <f t="shared" si="500"/>
        <v>0</v>
      </c>
      <c r="BA141" s="192">
        <f t="shared" si="501"/>
        <v>0</v>
      </c>
      <c r="BB141" s="192">
        <f t="shared" si="502"/>
        <v>0</v>
      </c>
      <c r="BC141" s="192">
        <f t="shared" si="503"/>
        <v>0</v>
      </c>
      <c r="BD141" s="192">
        <f t="shared" si="504"/>
        <v>0</v>
      </c>
      <c r="BE141" s="192">
        <f t="shared" si="505"/>
        <v>0</v>
      </c>
      <c r="BF141" s="192">
        <f t="shared" si="506"/>
        <v>0</v>
      </c>
      <c r="BG141" s="192">
        <f t="shared" si="507"/>
        <v>0</v>
      </c>
      <c r="BH141" s="192">
        <f t="shared" si="508"/>
        <v>0</v>
      </c>
      <c r="BI141" s="192">
        <f t="shared" si="509"/>
        <v>0</v>
      </c>
      <c r="BJ141" s="192">
        <f t="shared" si="510"/>
        <v>0</v>
      </c>
      <c r="BK141" s="192">
        <f t="shared" si="511"/>
        <v>0</v>
      </c>
      <c r="BL141" s="192">
        <f t="shared" si="512"/>
        <v>0</v>
      </c>
      <c r="BM141" s="192">
        <f t="shared" si="513"/>
        <v>0</v>
      </c>
      <c r="BN141" s="192">
        <f t="shared" si="514"/>
        <v>0</v>
      </c>
      <c r="BO141" s="192">
        <f t="shared" si="515"/>
        <v>0</v>
      </c>
      <c r="BP141" s="192">
        <f t="shared" si="516"/>
        <v>0</v>
      </c>
      <c r="BQ141" s="192">
        <f t="shared" si="517"/>
        <v>0</v>
      </c>
      <c r="BR141" s="192">
        <f t="shared" si="518"/>
        <v>0</v>
      </c>
      <c r="BS141" s="192">
        <f t="shared" si="519"/>
        <v>0</v>
      </c>
      <c r="BT141" s="192">
        <f t="shared" si="520"/>
        <v>0</v>
      </c>
      <c r="BU141" s="192">
        <f t="shared" si="521"/>
        <v>0</v>
      </c>
      <c r="BV141" s="192">
        <f t="shared" si="522"/>
        <v>0</v>
      </c>
      <c r="BW141" s="192">
        <f t="shared" si="523"/>
        <v>0</v>
      </c>
      <c r="BX141" s="192">
        <f t="shared" si="524"/>
        <v>0</v>
      </c>
      <c r="BY141" s="192">
        <f t="shared" si="525"/>
        <v>0</v>
      </c>
      <c r="BZ141" s="192">
        <f t="shared" si="526"/>
        <v>0</v>
      </c>
      <c r="CA141" s="192">
        <f t="shared" si="527"/>
        <v>0</v>
      </c>
      <c r="CB141" s="192">
        <f t="shared" si="528"/>
        <v>0</v>
      </c>
      <c r="CC141" s="192">
        <f t="shared" si="529"/>
        <v>0</v>
      </c>
      <c r="CD141" s="192">
        <f t="shared" si="530"/>
        <v>0</v>
      </c>
      <c r="CE141" s="192">
        <f t="shared" si="531"/>
        <v>0</v>
      </c>
      <c r="CF141" s="192">
        <f t="shared" si="532"/>
        <v>0</v>
      </c>
      <c r="CG141" s="192">
        <f t="shared" si="533"/>
        <v>0</v>
      </c>
      <c r="CH141" s="192">
        <f t="shared" si="534"/>
        <v>0</v>
      </c>
      <c r="CI141" s="192">
        <f t="shared" si="535"/>
        <v>0</v>
      </c>
      <c r="CJ141" s="192">
        <f t="shared" si="536"/>
        <v>0</v>
      </c>
      <c r="CK141" s="192">
        <f t="shared" si="537"/>
        <v>0</v>
      </c>
      <c r="CL141" s="192">
        <f t="shared" si="538"/>
        <v>0</v>
      </c>
      <c r="CM141" s="192">
        <f t="shared" si="539"/>
        <v>0</v>
      </c>
      <c r="CN141" s="192">
        <f t="shared" si="540"/>
        <v>0</v>
      </c>
      <c r="CO141" s="192">
        <f t="shared" si="541"/>
        <v>0</v>
      </c>
      <c r="CP141" s="192">
        <f t="shared" si="542"/>
        <v>0</v>
      </c>
      <c r="CQ141" s="192">
        <f t="shared" si="543"/>
        <v>0</v>
      </c>
      <c r="CR141" s="192">
        <f t="shared" si="544"/>
        <v>0</v>
      </c>
      <c r="CS141" s="192">
        <f t="shared" si="545"/>
        <v>0</v>
      </c>
      <c r="CT141" s="192">
        <f t="shared" si="546"/>
        <v>0</v>
      </c>
      <c r="CU141" s="192">
        <f t="shared" si="547"/>
        <v>0</v>
      </c>
      <c r="CV141" s="192">
        <f t="shared" si="548"/>
        <v>0</v>
      </c>
      <c r="CW141" s="192">
        <f t="shared" si="549"/>
        <v>0</v>
      </c>
      <c r="CX141" s="192">
        <f t="shared" si="550"/>
        <v>0</v>
      </c>
      <c r="CY141" s="192">
        <f t="shared" si="551"/>
        <v>0</v>
      </c>
      <c r="CZ141" s="192">
        <f t="shared" si="552"/>
        <v>0</v>
      </c>
      <c r="DA141" s="192">
        <f t="shared" si="553"/>
        <v>0</v>
      </c>
      <c r="DB141" s="192">
        <f t="shared" si="554"/>
        <v>0</v>
      </c>
      <c r="DC141" s="192">
        <f t="shared" si="555"/>
        <v>0</v>
      </c>
      <c r="DD141" s="192">
        <f t="shared" si="556"/>
        <v>0</v>
      </c>
      <c r="DE141" s="192">
        <f t="shared" si="557"/>
        <v>0</v>
      </c>
      <c r="DF141" s="192">
        <f t="shared" si="558"/>
        <v>0</v>
      </c>
      <c r="DG141" s="192">
        <f t="shared" si="559"/>
        <v>0</v>
      </c>
      <c r="DH141" s="192">
        <f t="shared" si="560"/>
        <v>0</v>
      </c>
      <c r="DI141" s="192">
        <f t="shared" si="561"/>
        <v>0</v>
      </c>
      <c r="DJ141" s="192">
        <f t="shared" si="562"/>
        <v>0</v>
      </c>
      <c r="DK141" s="192">
        <f t="shared" si="563"/>
        <v>0</v>
      </c>
      <c r="DL141" s="192">
        <f t="shared" si="564"/>
        <v>0</v>
      </c>
      <c r="DM141" s="192">
        <f t="shared" si="565"/>
        <v>0</v>
      </c>
      <c r="DN141" s="192">
        <f t="shared" si="566"/>
        <v>0</v>
      </c>
      <c r="DO141" s="192">
        <f t="shared" si="567"/>
        <v>0</v>
      </c>
      <c r="DP141" s="192">
        <f t="shared" si="568"/>
        <v>0</v>
      </c>
      <c r="DQ141" s="192">
        <f t="shared" si="569"/>
        <v>0</v>
      </c>
      <c r="DR141" s="192">
        <f t="shared" si="570"/>
        <v>0</v>
      </c>
      <c r="DS141" s="192">
        <f t="shared" si="571"/>
        <v>0</v>
      </c>
      <c r="DT141" s="192">
        <f t="shared" si="572"/>
        <v>0</v>
      </c>
      <c r="DU141" s="192">
        <f t="shared" si="573"/>
        <v>0</v>
      </c>
      <c r="DV141" s="193">
        <f t="shared" si="457"/>
        <v>0</v>
      </c>
      <c r="DW141" s="193">
        <f t="shared" si="458"/>
        <v>0</v>
      </c>
      <c r="DX141" s="193">
        <f t="shared" si="459"/>
        <v>0</v>
      </c>
      <c r="DY141" s="193">
        <f t="shared" si="460"/>
        <v>0</v>
      </c>
      <c r="DZ141" s="193">
        <f t="shared" si="461"/>
        <v>0</v>
      </c>
      <c r="EA141" s="192">
        <f t="shared" si="574"/>
        <v>0</v>
      </c>
      <c r="EB141" s="192">
        <f t="shared" si="575"/>
        <v>0</v>
      </c>
      <c r="EC141" s="192">
        <f t="shared" si="576"/>
        <v>0</v>
      </c>
      <c r="ED141" s="192">
        <f t="shared" si="577"/>
        <v>0</v>
      </c>
      <c r="EE141" s="192">
        <f t="shared" si="578"/>
        <v>0</v>
      </c>
      <c r="EF141" s="192">
        <f t="shared" si="579"/>
        <v>0</v>
      </c>
      <c r="EG141" s="192">
        <f t="shared" si="580"/>
        <v>0</v>
      </c>
      <c r="EH141" s="192">
        <f t="shared" si="581"/>
        <v>0</v>
      </c>
      <c r="EI141" s="192">
        <f t="shared" si="582"/>
        <v>0</v>
      </c>
      <c r="EJ141" s="192">
        <f t="shared" si="583"/>
        <v>0</v>
      </c>
      <c r="EK141" s="192">
        <f t="shared" si="584"/>
        <v>0</v>
      </c>
      <c r="EL141" s="192">
        <f t="shared" si="585"/>
        <v>0</v>
      </c>
      <c r="EM141" s="192">
        <f t="shared" si="586"/>
        <v>0</v>
      </c>
      <c r="EN141" s="192">
        <f t="shared" si="587"/>
        <v>0</v>
      </c>
      <c r="EO141" s="192">
        <f t="shared" si="588"/>
        <v>0</v>
      </c>
      <c r="EP141" s="192">
        <f t="shared" si="589"/>
        <v>0</v>
      </c>
      <c r="EQ141" s="192">
        <f t="shared" si="590"/>
        <v>0</v>
      </c>
      <c r="ER141" s="192">
        <f t="shared" si="591"/>
        <v>0</v>
      </c>
      <c r="ES141" s="192">
        <f t="shared" si="592"/>
        <v>0</v>
      </c>
      <c r="ET141" s="192">
        <f t="shared" si="593"/>
        <v>0</v>
      </c>
      <c r="EU141" s="192">
        <f t="shared" si="594"/>
        <v>0</v>
      </c>
      <c r="EV141" s="192">
        <f t="shared" si="595"/>
        <v>0</v>
      </c>
      <c r="EW141" s="192">
        <f t="shared" si="596"/>
        <v>0</v>
      </c>
      <c r="EX141" s="192">
        <f t="shared" si="597"/>
        <v>0</v>
      </c>
      <c r="EY141" s="192">
        <f t="shared" si="598"/>
        <v>0</v>
      </c>
      <c r="EZ141" s="192">
        <f t="shared" si="599"/>
        <v>0</v>
      </c>
      <c r="FA141" s="192">
        <f t="shared" si="600"/>
        <v>0</v>
      </c>
      <c r="FB141" s="192">
        <f t="shared" si="601"/>
        <v>0</v>
      </c>
      <c r="FC141" s="192">
        <f t="shared" si="602"/>
        <v>0</v>
      </c>
      <c r="FD141" s="192">
        <f t="shared" si="603"/>
        <v>0</v>
      </c>
      <c r="FE141" s="192">
        <f t="shared" si="604"/>
        <v>0</v>
      </c>
      <c r="FF141" s="192">
        <f t="shared" si="605"/>
        <v>0</v>
      </c>
      <c r="FG141" s="192">
        <f t="shared" si="606"/>
        <v>0</v>
      </c>
      <c r="FH141" s="192">
        <f t="shared" si="607"/>
        <v>0</v>
      </c>
      <c r="FI141" s="192">
        <f t="shared" si="608"/>
        <v>0</v>
      </c>
      <c r="FJ141" s="192">
        <f t="shared" si="609"/>
        <v>0</v>
      </c>
      <c r="FK141" s="192">
        <f t="shared" si="610"/>
        <v>0</v>
      </c>
      <c r="FL141" s="192">
        <f t="shared" si="611"/>
        <v>0</v>
      </c>
      <c r="FM141" s="192">
        <f t="shared" si="612"/>
        <v>0</v>
      </c>
      <c r="FN141" s="192">
        <f t="shared" si="613"/>
        <v>0</v>
      </c>
      <c r="FO141" s="192">
        <f t="shared" si="614"/>
        <v>0</v>
      </c>
      <c r="FP141" s="192">
        <f t="shared" si="615"/>
        <v>0</v>
      </c>
      <c r="FQ141" s="192">
        <f t="shared" si="616"/>
        <v>0</v>
      </c>
      <c r="FR141" s="192">
        <f t="shared" si="617"/>
        <v>0</v>
      </c>
      <c r="FS141" s="192">
        <f t="shared" si="618"/>
        <v>0</v>
      </c>
      <c r="FT141" s="192">
        <f t="shared" si="619"/>
        <v>0</v>
      </c>
      <c r="FU141" s="192">
        <f t="shared" si="620"/>
        <v>0</v>
      </c>
      <c r="FV141" s="192">
        <f t="shared" si="621"/>
        <v>0</v>
      </c>
      <c r="FW141" s="192">
        <f t="shared" si="622"/>
        <v>0</v>
      </c>
      <c r="FX141" s="192">
        <f t="shared" si="623"/>
        <v>0</v>
      </c>
      <c r="FY141" s="192">
        <f t="shared" si="624"/>
        <v>0</v>
      </c>
      <c r="FZ141" s="192">
        <f t="shared" si="625"/>
        <v>0</v>
      </c>
      <c r="GA141" s="192">
        <f t="shared" si="626"/>
        <v>0</v>
      </c>
      <c r="GB141" s="192">
        <f t="shared" si="627"/>
        <v>0</v>
      </c>
      <c r="GC141" s="192">
        <f t="shared" si="628"/>
        <v>0</v>
      </c>
      <c r="GD141" s="192">
        <f t="shared" si="629"/>
        <v>0</v>
      </c>
      <c r="GE141" s="192">
        <f t="shared" si="630"/>
        <v>0</v>
      </c>
      <c r="GF141" s="192">
        <f t="shared" si="631"/>
        <v>0</v>
      </c>
      <c r="GG141" s="192">
        <f t="shared" si="632"/>
        <v>0</v>
      </c>
      <c r="GH141" s="192">
        <f t="shared" si="633"/>
        <v>0</v>
      </c>
      <c r="GI141" s="192">
        <f t="shared" si="634"/>
        <v>0</v>
      </c>
      <c r="GJ141" s="192">
        <f t="shared" si="635"/>
        <v>0</v>
      </c>
      <c r="GK141" s="192">
        <f t="shared" si="636"/>
        <v>0</v>
      </c>
      <c r="GL141" s="192">
        <f t="shared" si="637"/>
        <v>0</v>
      </c>
      <c r="GM141" s="192">
        <f t="shared" si="638"/>
        <v>0</v>
      </c>
      <c r="GN141" s="192">
        <f t="shared" si="639"/>
        <v>0</v>
      </c>
      <c r="GO141" s="192">
        <f t="shared" si="640"/>
        <v>0</v>
      </c>
      <c r="GP141" s="192">
        <f t="shared" si="641"/>
        <v>0</v>
      </c>
      <c r="GQ141" s="192">
        <f t="shared" si="642"/>
        <v>0</v>
      </c>
      <c r="GR141" s="192">
        <f t="shared" si="643"/>
        <v>0</v>
      </c>
      <c r="GS141" s="192">
        <f t="shared" si="644"/>
        <v>0</v>
      </c>
      <c r="GT141" s="192">
        <f t="shared" si="645"/>
        <v>0</v>
      </c>
      <c r="GU141" s="192">
        <f t="shared" si="646"/>
        <v>0</v>
      </c>
      <c r="GV141" s="192">
        <f t="shared" si="647"/>
        <v>0</v>
      </c>
      <c r="GW141" s="192">
        <f t="shared" si="648"/>
        <v>0</v>
      </c>
      <c r="GX141" s="192">
        <f t="shared" si="649"/>
        <v>0</v>
      </c>
      <c r="GY141" s="192">
        <f t="shared" si="650"/>
        <v>0</v>
      </c>
      <c r="GZ141" s="192">
        <f t="shared" si="651"/>
        <v>0</v>
      </c>
      <c r="HA141" s="192">
        <f t="shared" si="652"/>
        <v>0</v>
      </c>
      <c r="HB141" s="192">
        <f t="shared" si="653"/>
        <v>0</v>
      </c>
      <c r="HC141" s="192">
        <f t="shared" si="654"/>
        <v>0</v>
      </c>
      <c r="HD141" s="192">
        <f t="shared" si="655"/>
        <v>0</v>
      </c>
      <c r="HE141" s="192">
        <f t="shared" si="656"/>
        <v>0</v>
      </c>
      <c r="HF141" s="192">
        <f t="shared" si="657"/>
        <v>0</v>
      </c>
      <c r="HG141" s="192">
        <f t="shared" si="658"/>
        <v>0</v>
      </c>
      <c r="HH141" s="192">
        <f t="shared" si="659"/>
        <v>0</v>
      </c>
      <c r="HI141" s="192">
        <f t="shared" si="660"/>
        <v>0</v>
      </c>
      <c r="HJ141" s="192">
        <f t="shared" si="661"/>
        <v>0</v>
      </c>
      <c r="HK141" s="192">
        <f t="shared" si="662"/>
        <v>0</v>
      </c>
      <c r="HL141" s="192">
        <f t="shared" si="663"/>
        <v>0</v>
      </c>
      <c r="HM141" s="192">
        <f t="shared" si="664"/>
        <v>0</v>
      </c>
      <c r="HN141" s="194">
        <f t="shared" si="462"/>
        <v>0</v>
      </c>
      <c r="HO141" s="194">
        <f t="shared" si="463"/>
        <v>0</v>
      </c>
      <c r="HP141" s="194">
        <f t="shared" si="464"/>
        <v>0</v>
      </c>
      <c r="HQ141" s="194">
        <f t="shared" si="465"/>
        <v>0</v>
      </c>
      <c r="HR141" s="194">
        <f t="shared" si="466"/>
        <v>0</v>
      </c>
      <c r="HS141" s="195" t="str">
        <f t="shared" si="471"/>
        <v/>
      </c>
      <c r="HT141" s="196">
        <f t="shared" si="467"/>
        <v>0</v>
      </c>
      <c r="HU141" s="196">
        <f t="shared" si="468"/>
        <v>0</v>
      </c>
      <c r="HV141" s="197" t="str">
        <f t="shared" si="472"/>
        <v/>
      </c>
      <c r="HW141" s="197" t="str">
        <f t="shared" si="665"/>
        <v/>
      </c>
      <c r="HX141" s="197" t="str">
        <f t="shared" si="666"/>
        <v/>
      </c>
      <c r="HY141" s="195" t="str">
        <f t="shared" si="473"/>
        <v/>
      </c>
      <c r="HZ141" s="30">
        <f t="shared" si="469"/>
        <v>0</v>
      </c>
      <c r="IA141" s="198">
        <f t="shared" si="474"/>
        <v>0</v>
      </c>
      <c r="IB141" s="195"/>
      <c r="IC141" s="195">
        <f t="shared" si="667"/>
        <v>0</v>
      </c>
      <c r="ID141" s="195">
        <f t="shared" si="475"/>
        <v>0</v>
      </c>
      <c r="IE141" s="195">
        <f t="shared" si="668"/>
        <v>0</v>
      </c>
      <c r="IF141" s="195">
        <f t="shared" si="476"/>
        <v>0</v>
      </c>
      <c r="IG141" s="307">
        <f t="shared" si="477"/>
        <v>0</v>
      </c>
      <c r="IH141" s="307">
        <f t="shared" si="478"/>
        <v>0</v>
      </c>
      <c r="II141" s="44">
        <f t="shared" si="479"/>
        <v>0</v>
      </c>
      <c r="IJ141" s="44">
        <f t="shared" si="669"/>
        <v>0</v>
      </c>
      <c r="IK141" s="44">
        <f t="shared" si="670"/>
        <v>0</v>
      </c>
      <c r="IL141" s="44">
        <f t="shared" si="671"/>
        <v>0</v>
      </c>
      <c r="IM141" s="44">
        <f t="shared" si="672"/>
        <v>0</v>
      </c>
      <c r="IN141" s="44">
        <f t="shared" si="673"/>
        <v>0</v>
      </c>
      <c r="IO141" s="44">
        <f t="shared" si="674"/>
        <v>0</v>
      </c>
    </row>
    <row r="142" spans="1:249" ht="18" customHeight="1">
      <c r="A142" s="188">
        <v>136</v>
      </c>
      <c r="B142" s="326"/>
      <c r="C142" s="289"/>
      <c r="D142" s="199"/>
      <c r="E142" s="189"/>
      <c r="F142" s="189"/>
      <c r="G142" s="190"/>
      <c r="H142" s="190"/>
      <c r="I142" s="272"/>
      <c r="J142" s="207"/>
      <c r="K142" s="214" t="str">
        <f t="shared" si="480"/>
        <v/>
      </c>
      <c r="L142" s="200" t="str">
        <f t="shared" si="481"/>
        <v/>
      </c>
      <c r="M142" s="200" t="str">
        <f t="shared" si="482"/>
        <v/>
      </c>
      <c r="N142" s="209" t="str">
        <f t="shared" si="470"/>
        <v/>
      </c>
      <c r="O142" s="208" t="str">
        <f>IFERROR(IF(D142="","",IF(K142="","",IF(I142="","",IF(F142="F",VLOOKUP(K142,F!A:G,2,0),IF(F142="M",VLOOKUP(K142,M!A:G,2,0),""))))),0)</f>
        <v/>
      </c>
      <c r="P142" s="191" t="str">
        <f>IFERROR(IF(D142="","",IF(K142="","",IF(I142="","",IF(F142="F",VLOOKUP(K142,F!A:G,3,0),IF(F142="M",VLOOKUP(K142,M!A:G,3,0),""))))),0)</f>
        <v/>
      </c>
      <c r="Q142" s="191" t="str">
        <f>IFERROR(IF(D142="","",IF(K142="","",IF(I142="","",IF(F142="F",VLOOKUP(K142,F!A:G,4,0),IF(F142="M",VLOOKUP(K142,M!A:G,4,0),""))))),0)</f>
        <v/>
      </c>
      <c r="R142" s="191" t="str">
        <f>IFERROR(IF(D142="","",IF(K142="","",IF(I142="","",IF(F142="F",VLOOKUP(K142,F!A:G,5,0),IF(F142="M",VLOOKUP(K142,M!A:G,5,0),""))))),0)</f>
        <v/>
      </c>
      <c r="S142" s="191" t="str">
        <f>IFERROR(IF(D142="","",IF(K142="","",IF(I142="","",IF(F142="F",VLOOKUP(K142,F!A:G,6,0),IF(F142="M",VLOOKUP(K142,M!A:G,6,0),""))))),0)</f>
        <v/>
      </c>
      <c r="T142" s="191" t="str">
        <f>IFERROR(IF(D142="","",IF(K142="","",IF(I142="","",IF(F142="F",VLOOKUP(K142,F!A:G,7,0),IF(F142="M",VLOOKUP(K142,M!A:G,7,0),""))))),0)</f>
        <v/>
      </c>
      <c r="U142" s="191" t="str">
        <f>IFERROR(IF(D142="","",IF(K142="","",IF(J142="","",IF(F142="F",VLOOKUP(K142,F!A:M,8,0),IF(F142="M",VLOOKUP(K142,M!A:M,8,0),""))))),0)</f>
        <v/>
      </c>
      <c r="V142" s="191" t="str">
        <f>IFERROR(IF(D142="","",IF(K142="","",IF(J142="","",IF(F142="F",VLOOKUP(K142,F!A:M,9,0),IF(F142="M",VLOOKUP(K142,M!A:M,9,0),""))))),0)</f>
        <v/>
      </c>
      <c r="W142" s="191" t="str">
        <f>IFERROR(IF(D142="","",IF(K142="","",IF(J142="","",IF(F142="F",VLOOKUP(K142,F!A:M,10,0),IF(F142="M",VLOOKUP(K142,M!A:M,10,0),""))))),0)</f>
        <v/>
      </c>
      <c r="X142" s="191" t="str">
        <f>IFERROR(IF(D142="","",IF(K142="","",IF(J142="","",IF(F142="F",VLOOKUP(K142,F!A:M,11,0),IF(F142="M",VLOOKUP(K142,M!A:M,11,0),""))))),0)</f>
        <v/>
      </c>
      <c r="Y142" s="191" t="str">
        <f>IFERROR(IF(D142="","",IF(K142="","",IF(J142="","",IF(F142="F",VLOOKUP(K142,F!A:M,12,0),IF(F142="M",VLOOKUP(K142,M!A:M,12,0),""))))),0)</f>
        <v/>
      </c>
      <c r="Z142" s="191" t="str">
        <f>IFERROR(IF(D142="","",IF(K142="","",IF(J142="","",IF(F142="F",VLOOKUP(K142,F!A:M,13,0),IF(F142="M",VLOOKUP(K142,M!A:M,13,0),""))))),0)</f>
        <v/>
      </c>
      <c r="AA142" s="191" t="str">
        <f>IFERROR(IF(D142="","",IF(F142="","",IF(J142="","",IF(K142="","",IF(AND(K142&gt;23,K142&lt;=60),IF(F142="F",VLOOKUP(MROUND(HZ142,0.5),'F-Weight for Length'!K:S,2,0),VLOOKUP(MROUND(HZ142,0.5),'M-Weight for Length'!K:S,2,0)),IF(K142&gt;60,IF(F142="F",VLOOKUP(K142,'F-Weight for Length'!U:AC,2,0),VLOOKUP(K142,'M-Weight for Length'!U:AC,2,0)),IF(F142="F",VLOOKUP(MROUND(HZ142,0.5),'F-Weight for Length'!A:I,2,0),VLOOKUP(MROUND(HZ142,0.5),'M-Weight for Length'!A:I,2,0)))))))),0)</f>
        <v/>
      </c>
      <c r="AB142" s="191" t="str">
        <f>IFERROR(IF(D142="","",IF(F142="","",IF(J142="","",IF(K142="","",IF(AND(K142&gt;23,K142&lt;=60),IF(F142="F",VLOOKUP(MROUND(HZ142,0.5),'F-Weight for Length'!K:S,3,0),VLOOKUP(MROUND(HZ142,0.5),'M-Weight for Length'!K:S,3,0)),IF(K142&gt;60,IF(F142="F",VLOOKUP(K142,'F-Weight for Length'!U:AC,3,0),VLOOKUP(K142,'M-Weight for Length'!U:AC,3,0)),IF(F142="F",VLOOKUP(MROUND(HZ142,0.5),'F-Weight for Length'!A:I,3,0),VLOOKUP(MROUND(HZ142,0.5),'M-Weight for Length'!A:I,3,0)))))))),0)</f>
        <v/>
      </c>
      <c r="AC142" s="191" t="str">
        <f>IFERROR(IF(D142="","",IF(F142="","",IF(J142="","",IF(K142="","",IF(AND(K142&gt;23,K142&lt;=60),IF(F142="F",VLOOKUP(MROUND(HZ142,0.5),'F-Weight for Length'!K:S,4,0),VLOOKUP(MROUND(HZ142,0.5),'M-Weight for Length'!K:S,4,0)),IF(K142&gt;60,IF(F142="F",VLOOKUP(K142,'F-Weight for Length'!U:AC,4,0),VLOOKUP(K142,'M-Weight for Length'!U:AC,4,0)),IF(F142="F",VLOOKUP(MROUND(HZ142,0.5),'F-Weight for Length'!A:I,4,0),VLOOKUP(MROUND(HZ142,0.5),'M-Weight for Length'!A:I,4,0)))))))),0)</f>
        <v/>
      </c>
      <c r="AD142" s="191" t="str">
        <f>IFERROR(IF(D142="","",IF(F142="","",IF(J142="","",IF(K142="","",IF(AND(K142&gt;23,K142&lt;=60),IF(F142="F",VLOOKUP(MROUND(HZ142,0.5),'F-Weight for Length'!K:S,5,0),VLOOKUP(MROUND(HZ142,0.5),'M-Weight for Length'!K:S,5,0)),IF(K142&gt;60,IF(F142="F",VLOOKUP(K142,'F-Weight for Length'!U:AC,5,0),VLOOKUP(K142,'M-Weight for Length'!U:AC,5,0)),IF(F142="F",VLOOKUP(MROUND(HZ142,0.5),'F-Weight for Length'!A:I,5,0),VLOOKUP(MROUND(HZ142,0.5),'M-Weight for Length'!A:I,5,0)))))))),0)</f>
        <v/>
      </c>
      <c r="AE142" s="191" t="str">
        <f>IFERROR(IF(D142="","",IF(F142="","",IF(J142="","",IF(K142="","",IF(AND(K142&gt;23,K142&lt;=60),IF(F142="F",VLOOKUP(MROUND(HZ142,0.5),'F-Weight for Length'!K:S,6,0),VLOOKUP(MROUND(HZ142,0.5),'M-Weight for Length'!K:S,6,0)),IF(K142&gt;60,IF(F142="F",VLOOKUP(K142,'F-Weight for Length'!U:AC,6,0),VLOOKUP(K142,'M-Weight for Length'!U:AC,6,0)),IF(F142="F",VLOOKUP(MROUND(HZ142,0.5),'F-Weight for Length'!A:I,6,0),VLOOKUP(MROUND(HZ142,0.5),'M-Weight for Length'!A:I,6,0)))))))),0)</f>
        <v/>
      </c>
      <c r="AF142" s="191" t="str">
        <f>IFERROR(IF(D142="","",IF(F142="","",IF(J142="","",IF(K142="","",IF(AND(K142&gt;23,K142&lt;=60),IF(F142="F",VLOOKUP(MROUND(HZ142,0.5),'F-Weight for Length'!K:S,7,0),VLOOKUP(MROUND(HZ142,0.5),'M-Weight for Length'!K:S,7,0)),IF(K142&gt;60,IF(F142="F",VLOOKUP(K142,'F-Weight for Length'!U:AC,7,0),VLOOKUP(K142,'M-Weight for Length'!U:AC,7,0)),IF(F142="F",VLOOKUP(MROUND(HZ142,0.5),'F-Weight for Length'!A:I,7,0),VLOOKUP(MROUND(HZ142,0.5),'M-Weight for Length'!A:I,7,0)))))))),0)</f>
        <v/>
      </c>
      <c r="AG142" s="191" t="str">
        <f>IFERROR(IF(D142="","",IF(F142="","",IF(J142="","",IF(K142="","",IF(AND(K142&gt;23,K142&lt;=60),IF(F142="F",VLOOKUP(MROUND(HZ142,0.5),'F-Weight for Length'!K:S,8,0),VLOOKUP(MROUND(HZ142,0.5),'M-Weight for Length'!K:S,8,0)),IF(K142&gt;60,IF(F142="F",VLOOKUP(K142,'F-Weight for Length'!U:AC,8,0),VLOOKUP(K142,'M-Weight for Length'!U:AC,8,0)),IF(F142="F",VLOOKUP(MROUND(HZ142,0.5),'F-Weight for Length'!A:I,8,0),VLOOKUP(MROUND(HZ142,0.5),'M-Weight for Length'!A:I,8,0)))))))),0)</f>
        <v/>
      </c>
      <c r="AH142" s="191" t="str">
        <f>IFERROR(IF(D142="","",IF(F142="","",IF(J142="","",IF(K142="","",IF(AND(K142&gt;23,K142&lt;=60),IF(F142="F",VLOOKUP(MROUND(HZ142,0.5),'F-Weight for Length'!K:S,9,0),VLOOKUP(MROUND(HZ142,0.5),'M-Weight for Length'!K:S,9,0)),IF(K142&gt;60,IF(F142="F",VLOOKUP(K142,'F-Weight for Length'!U:AC,9,0),VLOOKUP(K142,'M-Weight for Length'!U:AC,9,0)),IF(F142="F",VLOOKUP(MROUND(HZ142,0.5),'F-Weight for Length'!A:I,9,0),VLOOKUP(MROUND(HZ142,0.5),'M-Weight for Length'!A:I,9,0)))))))),0)</f>
        <v/>
      </c>
      <c r="AI142" s="192">
        <f t="shared" si="483"/>
        <v>0</v>
      </c>
      <c r="AJ142" s="192">
        <f t="shared" si="484"/>
        <v>0</v>
      </c>
      <c r="AK142" s="192">
        <f t="shared" si="485"/>
        <v>0</v>
      </c>
      <c r="AL142" s="192">
        <f t="shared" si="486"/>
        <v>0</v>
      </c>
      <c r="AM142" s="192">
        <f t="shared" si="487"/>
        <v>0</v>
      </c>
      <c r="AN142" s="192">
        <f t="shared" si="488"/>
        <v>0</v>
      </c>
      <c r="AO142" s="192">
        <f t="shared" si="489"/>
        <v>0</v>
      </c>
      <c r="AP142" s="192">
        <f t="shared" si="490"/>
        <v>0</v>
      </c>
      <c r="AQ142" s="192">
        <f t="shared" si="491"/>
        <v>0</v>
      </c>
      <c r="AR142" s="192">
        <f t="shared" si="492"/>
        <v>0</v>
      </c>
      <c r="AS142" s="192">
        <f t="shared" si="493"/>
        <v>0</v>
      </c>
      <c r="AT142" s="192">
        <f t="shared" si="494"/>
        <v>0</v>
      </c>
      <c r="AU142" s="192">
        <f t="shared" si="495"/>
        <v>0</v>
      </c>
      <c r="AV142" s="192">
        <f t="shared" si="496"/>
        <v>0</v>
      </c>
      <c r="AW142" s="192">
        <f t="shared" si="497"/>
        <v>0</v>
      </c>
      <c r="AX142" s="192">
        <f t="shared" si="498"/>
        <v>0</v>
      </c>
      <c r="AY142" s="192">
        <f t="shared" si="499"/>
        <v>0</v>
      </c>
      <c r="AZ142" s="192">
        <f t="shared" si="500"/>
        <v>0</v>
      </c>
      <c r="BA142" s="192">
        <f t="shared" si="501"/>
        <v>0</v>
      </c>
      <c r="BB142" s="192">
        <f t="shared" si="502"/>
        <v>0</v>
      </c>
      <c r="BC142" s="192">
        <f t="shared" si="503"/>
        <v>0</v>
      </c>
      <c r="BD142" s="192">
        <f t="shared" si="504"/>
        <v>0</v>
      </c>
      <c r="BE142" s="192">
        <f t="shared" si="505"/>
        <v>0</v>
      </c>
      <c r="BF142" s="192">
        <f t="shared" si="506"/>
        <v>0</v>
      </c>
      <c r="BG142" s="192">
        <f t="shared" si="507"/>
        <v>0</v>
      </c>
      <c r="BH142" s="192">
        <f t="shared" si="508"/>
        <v>0</v>
      </c>
      <c r="BI142" s="192">
        <f t="shared" si="509"/>
        <v>0</v>
      </c>
      <c r="BJ142" s="192">
        <f t="shared" si="510"/>
        <v>0</v>
      </c>
      <c r="BK142" s="192">
        <f t="shared" si="511"/>
        <v>0</v>
      </c>
      <c r="BL142" s="192">
        <f t="shared" si="512"/>
        <v>0</v>
      </c>
      <c r="BM142" s="192">
        <f t="shared" si="513"/>
        <v>0</v>
      </c>
      <c r="BN142" s="192">
        <f t="shared" si="514"/>
        <v>0</v>
      </c>
      <c r="BO142" s="192">
        <f t="shared" si="515"/>
        <v>0</v>
      </c>
      <c r="BP142" s="192">
        <f t="shared" si="516"/>
        <v>0</v>
      </c>
      <c r="BQ142" s="192">
        <f t="shared" si="517"/>
        <v>0</v>
      </c>
      <c r="BR142" s="192">
        <f t="shared" si="518"/>
        <v>0</v>
      </c>
      <c r="BS142" s="192">
        <f t="shared" si="519"/>
        <v>0</v>
      </c>
      <c r="BT142" s="192">
        <f t="shared" si="520"/>
        <v>0</v>
      </c>
      <c r="BU142" s="192">
        <f t="shared" si="521"/>
        <v>0</v>
      </c>
      <c r="BV142" s="192">
        <f t="shared" si="522"/>
        <v>0</v>
      </c>
      <c r="BW142" s="192">
        <f t="shared" si="523"/>
        <v>0</v>
      </c>
      <c r="BX142" s="192">
        <f t="shared" si="524"/>
        <v>0</v>
      </c>
      <c r="BY142" s="192">
        <f t="shared" si="525"/>
        <v>0</v>
      </c>
      <c r="BZ142" s="192">
        <f t="shared" si="526"/>
        <v>0</v>
      </c>
      <c r="CA142" s="192">
        <f t="shared" si="527"/>
        <v>0</v>
      </c>
      <c r="CB142" s="192">
        <f t="shared" si="528"/>
        <v>0</v>
      </c>
      <c r="CC142" s="192">
        <f t="shared" si="529"/>
        <v>0</v>
      </c>
      <c r="CD142" s="192">
        <f t="shared" si="530"/>
        <v>0</v>
      </c>
      <c r="CE142" s="192">
        <f t="shared" si="531"/>
        <v>0</v>
      </c>
      <c r="CF142" s="192">
        <f t="shared" si="532"/>
        <v>0</v>
      </c>
      <c r="CG142" s="192">
        <f t="shared" si="533"/>
        <v>0</v>
      </c>
      <c r="CH142" s="192">
        <f t="shared" si="534"/>
        <v>0</v>
      </c>
      <c r="CI142" s="192">
        <f t="shared" si="535"/>
        <v>0</v>
      </c>
      <c r="CJ142" s="192">
        <f t="shared" si="536"/>
        <v>0</v>
      </c>
      <c r="CK142" s="192">
        <f t="shared" si="537"/>
        <v>0</v>
      </c>
      <c r="CL142" s="192">
        <f t="shared" si="538"/>
        <v>0</v>
      </c>
      <c r="CM142" s="192">
        <f t="shared" si="539"/>
        <v>0</v>
      </c>
      <c r="CN142" s="192">
        <f t="shared" si="540"/>
        <v>0</v>
      </c>
      <c r="CO142" s="192">
        <f t="shared" si="541"/>
        <v>0</v>
      </c>
      <c r="CP142" s="192">
        <f t="shared" si="542"/>
        <v>0</v>
      </c>
      <c r="CQ142" s="192">
        <f t="shared" si="543"/>
        <v>0</v>
      </c>
      <c r="CR142" s="192">
        <f t="shared" si="544"/>
        <v>0</v>
      </c>
      <c r="CS142" s="192">
        <f t="shared" si="545"/>
        <v>0</v>
      </c>
      <c r="CT142" s="192">
        <f t="shared" si="546"/>
        <v>0</v>
      </c>
      <c r="CU142" s="192">
        <f t="shared" si="547"/>
        <v>0</v>
      </c>
      <c r="CV142" s="192">
        <f t="shared" si="548"/>
        <v>0</v>
      </c>
      <c r="CW142" s="192">
        <f t="shared" si="549"/>
        <v>0</v>
      </c>
      <c r="CX142" s="192">
        <f t="shared" si="550"/>
        <v>0</v>
      </c>
      <c r="CY142" s="192">
        <f t="shared" si="551"/>
        <v>0</v>
      </c>
      <c r="CZ142" s="192">
        <f t="shared" si="552"/>
        <v>0</v>
      </c>
      <c r="DA142" s="192">
        <f t="shared" si="553"/>
        <v>0</v>
      </c>
      <c r="DB142" s="192">
        <f t="shared" si="554"/>
        <v>0</v>
      </c>
      <c r="DC142" s="192">
        <f t="shared" si="555"/>
        <v>0</v>
      </c>
      <c r="DD142" s="192">
        <f t="shared" si="556"/>
        <v>0</v>
      </c>
      <c r="DE142" s="192">
        <f t="shared" si="557"/>
        <v>0</v>
      </c>
      <c r="DF142" s="192">
        <f t="shared" si="558"/>
        <v>0</v>
      </c>
      <c r="DG142" s="192">
        <f t="shared" si="559"/>
        <v>0</v>
      </c>
      <c r="DH142" s="192">
        <f t="shared" si="560"/>
        <v>0</v>
      </c>
      <c r="DI142" s="192">
        <f t="shared" si="561"/>
        <v>0</v>
      </c>
      <c r="DJ142" s="192">
        <f t="shared" si="562"/>
        <v>0</v>
      </c>
      <c r="DK142" s="192">
        <f t="shared" si="563"/>
        <v>0</v>
      </c>
      <c r="DL142" s="192">
        <f t="shared" si="564"/>
        <v>0</v>
      </c>
      <c r="DM142" s="192">
        <f t="shared" si="565"/>
        <v>0</v>
      </c>
      <c r="DN142" s="192">
        <f t="shared" si="566"/>
        <v>0</v>
      </c>
      <c r="DO142" s="192">
        <f t="shared" si="567"/>
        <v>0</v>
      </c>
      <c r="DP142" s="192">
        <f t="shared" si="568"/>
        <v>0</v>
      </c>
      <c r="DQ142" s="192">
        <f t="shared" si="569"/>
        <v>0</v>
      </c>
      <c r="DR142" s="192">
        <f t="shared" si="570"/>
        <v>0</v>
      </c>
      <c r="DS142" s="192">
        <f t="shared" si="571"/>
        <v>0</v>
      </c>
      <c r="DT142" s="192">
        <f t="shared" si="572"/>
        <v>0</v>
      </c>
      <c r="DU142" s="192">
        <f t="shared" si="573"/>
        <v>0</v>
      </c>
      <c r="DV142" s="193">
        <f t="shared" si="457"/>
        <v>0</v>
      </c>
      <c r="DW142" s="193">
        <f t="shared" si="458"/>
        <v>0</v>
      </c>
      <c r="DX142" s="193">
        <f t="shared" si="459"/>
        <v>0</v>
      </c>
      <c r="DY142" s="193">
        <f t="shared" si="460"/>
        <v>0</v>
      </c>
      <c r="DZ142" s="193">
        <f t="shared" si="461"/>
        <v>0</v>
      </c>
      <c r="EA142" s="192">
        <f t="shared" si="574"/>
        <v>0</v>
      </c>
      <c r="EB142" s="192">
        <f t="shared" si="575"/>
        <v>0</v>
      </c>
      <c r="EC142" s="192">
        <f t="shared" si="576"/>
        <v>0</v>
      </c>
      <c r="ED142" s="192">
        <f t="shared" si="577"/>
        <v>0</v>
      </c>
      <c r="EE142" s="192">
        <f t="shared" si="578"/>
        <v>0</v>
      </c>
      <c r="EF142" s="192">
        <f t="shared" si="579"/>
        <v>0</v>
      </c>
      <c r="EG142" s="192">
        <f t="shared" si="580"/>
        <v>0</v>
      </c>
      <c r="EH142" s="192">
        <f t="shared" si="581"/>
        <v>0</v>
      </c>
      <c r="EI142" s="192">
        <f t="shared" si="582"/>
        <v>0</v>
      </c>
      <c r="EJ142" s="192">
        <f t="shared" si="583"/>
        <v>0</v>
      </c>
      <c r="EK142" s="192">
        <f t="shared" si="584"/>
        <v>0</v>
      </c>
      <c r="EL142" s="192">
        <f t="shared" si="585"/>
        <v>0</v>
      </c>
      <c r="EM142" s="192">
        <f t="shared" si="586"/>
        <v>0</v>
      </c>
      <c r="EN142" s="192">
        <f t="shared" si="587"/>
        <v>0</v>
      </c>
      <c r="EO142" s="192">
        <f t="shared" si="588"/>
        <v>0</v>
      </c>
      <c r="EP142" s="192">
        <f t="shared" si="589"/>
        <v>0</v>
      </c>
      <c r="EQ142" s="192">
        <f t="shared" si="590"/>
        <v>0</v>
      </c>
      <c r="ER142" s="192">
        <f t="shared" si="591"/>
        <v>0</v>
      </c>
      <c r="ES142" s="192">
        <f t="shared" si="592"/>
        <v>0</v>
      </c>
      <c r="ET142" s="192">
        <f t="shared" si="593"/>
        <v>0</v>
      </c>
      <c r="EU142" s="192">
        <f t="shared" si="594"/>
        <v>0</v>
      </c>
      <c r="EV142" s="192">
        <f t="shared" si="595"/>
        <v>0</v>
      </c>
      <c r="EW142" s="192">
        <f t="shared" si="596"/>
        <v>0</v>
      </c>
      <c r="EX142" s="192">
        <f t="shared" si="597"/>
        <v>0</v>
      </c>
      <c r="EY142" s="192">
        <f t="shared" si="598"/>
        <v>0</v>
      </c>
      <c r="EZ142" s="192">
        <f t="shared" si="599"/>
        <v>0</v>
      </c>
      <c r="FA142" s="192">
        <f t="shared" si="600"/>
        <v>0</v>
      </c>
      <c r="FB142" s="192">
        <f t="shared" si="601"/>
        <v>0</v>
      </c>
      <c r="FC142" s="192">
        <f t="shared" si="602"/>
        <v>0</v>
      </c>
      <c r="FD142" s="192">
        <f t="shared" si="603"/>
        <v>0</v>
      </c>
      <c r="FE142" s="192">
        <f t="shared" si="604"/>
        <v>0</v>
      </c>
      <c r="FF142" s="192">
        <f t="shared" si="605"/>
        <v>0</v>
      </c>
      <c r="FG142" s="192">
        <f t="shared" si="606"/>
        <v>0</v>
      </c>
      <c r="FH142" s="192">
        <f t="shared" si="607"/>
        <v>0</v>
      </c>
      <c r="FI142" s="192">
        <f t="shared" si="608"/>
        <v>0</v>
      </c>
      <c r="FJ142" s="192">
        <f t="shared" si="609"/>
        <v>0</v>
      </c>
      <c r="FK142" s="192">
        <f t="shared" si="610"/>
        <v>0</v>
      </c>
      <c r="FL142" s="192">
        <f t="shared" si="611"/>
        <v>0</v>
      </c>
      <c r="FM142" s="192">
        <f t="shared" si="612"/>
        <v>0</v>
      </c>
      <c r="FN142" s="192">
        <f t="shared" si="613"/>
        <v>0</v>
      </c>
      <c r="FO142" s="192">
        <f t="shared" si="614"/>
        <v>0</v>
      </c>
      <c r="FP142" s="192">
        <f t="shared" si="615"/>
        <v>0</v>
      </c>
      <c r="FQ142" s="192">
        <f t="shared" si="616"/>
        <v>0</v>
      </c>
      <c r="FR142" s="192">
        <f t="shared" si="617"/>
        <v>0</v>
      </c>
      <c r="FS142" s="192">
        <f t="shared" si="618"/>
        <v>0</v>
      </c>
      <c r="FT142" s="192">
        <f t="shared" si="619"/>
        <v>0</v>
      </c>
      <c r="FU142" s="192">
        <f t="shared" si="620"/>
        <v>0</v>
      </c>
      <c r="FV142" s="192">
        <f t="shared" si="621"/>
        <v>0</v>
      </c>
      <c r="FW142" s="192">
        <f t="shared" si="622"/>
        <v>0</v>
      </c>
      <c r="FX142" s="192">
        <f t="shared" si="623"/>
        <v>0</v>
      </c>
      <c r="FY142" s="192">
        <f t="shared" si="624"/>
        <v>0</v>
      </c>
      <c r="FZ142" s="192">
        <f t="shared" si="625"/>
        <v>0</v>
      </c>
      <c r="GA142" s="192">
        <f t="shared" si="626"/>
        <v>0</v>
      </c>
      <c r="GB142" s="192">
        <f t="shared" si="627"/>
        <v>0</v>
      </c>
      <c r="GC142" s="192">
        <f t="shared" si="628"/>
        <v>0</v>
      </c>
      <c r="GD142" s="192">
        <f t="shared" si="629"/>
        <v>0</v>
      </c>
      <c r="GE142" s="192">
        <f t="shared" si="630"/>
        <v>0</v>
      </c>
      <c r="GF142" s="192">
        <f t="shared" si="631"/>
        <v>0</v>
      </c>
      <c r="GG142" s="192">
        <f t="shared" si="632"/>
        <v>0</v>
      </c>
      <c r="GH142" s="192">
        <f t="shared" si="633"/>
        <v>0</v>
      </c>
      <c r="GI142" s="192">
        <f t="shared" si="634"/>
        <v>0</v>
      </c>
      <c r="GJ142" s="192">
        <f t="shared" si="635"/>
        <v>0</v>
      </c>
      <c r="GK142" s="192">
        <f t="shared" si="636"/>
        <v>0</v>
      </c>
      <c r="GL142" s="192">
        <f t="shared" si="637"/>
        <v>0</v>
      </c>
      <c r="GM142" s="192">
        <f t="shared" si="638"/>
        <v>0</v>
      </c>
      <c r="GN142" s="192">
        <f t="shared" si="639"/>
        <v>0</v>
      </c>
      <c r="GO142" s="192">
        <f t="shared" si="640"/>
        <v>0</v>
      </c>
      <c r="GP142" s="192">
        <f t="shared" si="641"/>
        <v>0</v>
      </c>
      <c r="GQ142" s="192">
        <f t="shared" si="642"/>
        <v>0</v>
      </c>
      <c r="GR142" s="192">
        <f t="shared" si="643"/>
        <v>0</v>
      </c>
      <c r="GS142" s="192">
        <f t="shared" si="644"/>
        <v>0</v>
      </c>
      <c r="GT142" s="192">
        <f t="shared" si="645"/>
        <v>0</v>
      </c>
      <c r="GU142" s="192">
        <f t="shared" si="646"/>
        <v>0</v>
      </c>
      <c r="GV142" s="192">
        <f t="shared" si="647"/>
        <v>0</v>
      </c>
      <c r="GW142" s="192">
        <f t="shared" si="648"/>
        <v>0</v>
      </c>
      <c r="GX142" s="192">
        <f t="shared" si="649"/>
        <v>0</v>
      </c>
      <c r="GY142" s="192">
        <f t="shared" si="650"/>
        <v>0</v>
      </c>
      <c r="GZ142" s="192">
        <f t="shared" si="651"/>
        <v>0</v>
      </c>
      <c r="HA142" s="192">
        <f t="shared" si="652"/>
        <v>0</v>
      </c>
      <c r="HB142" s="192">
        <f t="shared" si="653"/>
        <v>0</v>
      </c>
      <c r="HC142" s="192">
        <f t="shared" si="654"/>
        <v>0</v>
      </c>
      <c r="HD142" s="192">
        <f t="shared" si="655"/>
        <v>0</v>
      </c>
      <c r="HE142" s="192">
        <f t="shared" si="656"/>
        <v>0</v>
      </c>
      <c r="HF142" s="192">
        <f t="shared" si="657"/>
        <v>0</v>
      </c>
      <c r="HG142" s="192">
        <f t="shared" si="658"/>
        <v>0</v>
      </c>
      <c r="HH142" s="192">
        <f t="shared" si="659"/>
        <v>0</v>
      </c>
      <c r="HI142" s="192">
        <f t="shared" si="660"/>
        <v>0</v>
      </c>
      <c r="HJ142" s="192">
        <f t="shared" si="661"/>
        <v>0</v>
      </c>
      <c r="HK142" s="192">
        <f t="shared" si="662"/>
        <v>0</v>
      </c>
      <c r="HL142" s="192">
        <f t="shared" si="663"/>
        <v>0</v>
      </c>
      <c r="HM142" s="192">
        <f t="shared" si="664"/>
        <v>0</v>
      </c>
      <c r="HN142" s="194">
        <f t="shared" si="462"/>
        <v>0</v>
      </c>
      <c r="HO142" s="194">
        <f t="shared" si="463"/>
        <v>0</v>
      </c>
      <c r="HP142" s="194">
        <f t="shared" si="464"/>
        <v>0</v>
      </c>
      <c r="HQ142" s="194">
        <f t="shared" si="465"/>
        <v>0</v>
      </c>
      <c r="HR142" s="194">
        <f t="shared" si="466"/>
        <v>0</v>
      </c>
      <c r="HS142" s="195" t="str">
        <f t="shared" si="471"/>
        <v/>
      </c>
      <c r="HT142" s="196">
        <f t="shared" si="467"/>
        <v>0</v>
      </c>
      <c r="HU142" s="196">
        <f t="shared" si="468"/>
        <v>0</v>
      </c>
      <c r="HV142" s="197" t="str">
        <f t="shared" si="472"/>
        <v/>
      </c>
      <c r="HW142" s="197" t="str">
        <f t="shared" si="665"/>
        <v/>
      </c>
      <c r="HX142" s="197" t="str">
        <f t="shared" si="666"/>
        <v/>
      </c>
      <c r="HY142" s="195" t="str">
        <f t="shared" si="473"/>
        <v/>
      </c>
      <c r="HZ142" s="30">
        <f t="shared" si="469"/>
        <v>0</v>
      </c>
      <c r="IA142" s="198">
        <f t="shared" si="474"/>
        <v>0</v>
      </c>
      <c r="IB142" s="195"/>
      <c r="IC142" s="195">
        <f t="shared" si="667"/>
        <v>0</v>
      </c>
      <c r="ID142" s="195">
        <f t="shared" si="475"/>
        <v>0</v>
      </c>
      <c r="IE142" s="195">
        <f t="shared" si="668"/>
        <v>0</v>
      </c>
      <c r="IF142" s="195">
        <f t="shared" si="476"/>
        <v>0</v>
      </c>
      <c r="IG142" s="307">
        <f t="shared" si="477"/>
        <v>0</v>
      </c>
      <c r="IH142" s="307">
        <f t="shared" si="478"/>
        <v>0</v>
      </c>
      <c r="II142" s="44">
        <f t="shared" si="479"/>
        <v>0</v>
      </c>
      <c r="IJ142" s="44">
        <f t="shared" si="669"/>
        <v>0</v>
      </c>
      <c r="IK142" s="44">
        <f t="shared" si="670"/>
        <v>0</v>
      </c>
      <c r="IL142" s="44">
        <f t="shared" si="671"/>
        <v>0</v>
      </c>
      <c r="IM142" s="44">
        <f t="shared" si="672"/>
        <v>0</v>
      </c>
      <c r="IN142" s="44">
        <f t="shared" si="673"/>
        <v>0</v>
      </c>
      <c r="IO142" s="44">
        <f t="shared" si="674"/>
        <v>0</v>
      </c>
    </row>
    <row r="143" spans="1:249" ht="18" customHeight="1">
      <c r="A143" s="188">
        <v>137</v>
      </c>
      <c r="B143" s="326"/>
      <c r="C143" s="289"/>
      <c r="D143" s="199"/>
      <c r="E143" s="189"/>
      <c r="F143" s="189"/>
      <c r="G143" s="190"/>
      <c r="H143" s="190"/>
      <c r="I143" s="272"/>
      <c r="J143" s="207"/>
      <c r="K143" s="214" t="str">
        <f t="shared" si="480"/>
        <v/>
      </c>
      <c r="L143" s="200" t="str">
        <f t="shared" si="481"/>
        <v/>
      </c>
      <c r="M143" s="200" t="str">
        <f t="shared" si="482"/>
        <v/>
      </c>
      <c r="N143" s="209" t="str">
        <f t="shared" si="470"/>
        <v/>
      </c>
      <c r="O143" s="208" t="str">
        <f>IFERROR(IF(D143="","",IF(K143="","",IF(I143="","",IF(F143="F",VLOOKUP(K143,F!A:G,2,0),IF(F143="M",VLOOKUP(K143,M!A:G,2,0),""))))),0)</f>
        <v/>
      </c>
      <c r="P143" s="191" t="str">
        <f>IFERROR(IF(D143="","",IF(K143="","",IF(I143="","",IF(F143="F",VLOOKUP(K143,F!A:G,3,0),IF(F143="M",VLOOKUP(K143,M!A:G,3,0),""))))),0)</f>
        <v/>
      </c>
      <c r="Q143" s="191" t="str">
        <f>IFERROR(IF(D143="","",IF(K143="","",IF(I143="","",IF(F143="F",VLOOKUP(K143,F!A:G,4,0),IF(F143="M",VLOOKUP(K143,M!A:G,4,0),""))))),0)</f>
        <v/>
      </c>
      <c r="R143" s="191" t="str">
        <f>IFERROR(IF(D143="","",IF(K143="","",IF(I143="","",IF(F143="F",VLOOKUP(K143,F!A:G,5,0),IF(F143="M",VLOOKUP(K143,M!A:G,5,0),""))))),0)</f>
        <v/>
      </c>
      <c r="S143" s="191" t="str">
        <f>IFERROR(IF(D143="","",IF(K143="","",IF(I143="","",IF(F143="F",VLOOKUP(K143,F!A:G,6,0),IF(F143="M",VLOOKUP(K143,M!A:G,6,0),""))))),0)</f>
        <v/>
      </c>
      <c r="T143" s="191" t="str">
        <f>IFERROR(IF(D143="","",IF(K143="","",IF(I143="","",IF(F143="F",VLOOKUP(K143,F!A:G,7,0),IF(F143="M",VLOOKUP(K143,M!A:G,7,0),""))))),0)</f>
        <v/>
      </c>
      <c r="U143" s="191" t="str">
        <f>IFERROR(IF(D143="","",IF(K143="","",IF(J143="","",IF(F143="F",VLOOKUP(K143,F!A:M,8,0),IF(F143="M",VLOOKUP(K143,M!A:M,8,0),""))))),0)</f>
        <v/>
      </c>
      <c r="V143" s="191" t="str">
        <f>IFERROR(IF(D143="","",IF(K143="","",IF(J143="","",IF(F143="F",VLOOKUP(K143,F!A:M,9,0),IF(F143="M",VLOOKUP(K143,M!A:M,9,0),""))))),0)</f>
        <v/>
      </c>
      <c r="W143" s="191" t="str">
        <f>IFERROR(IF(D143="","",IF(K143="","",IF(J143="","",IF(F143="F",VLOOKUP(K143,F!A:M,10,0),IF(F143="M",VLOOKUP(K143,M!A:M,10,0),""))))),0)</f>
        <v/>
      </c>
      <c r="X143" s="191" t="str">
        <f>IFERROR(IF(D143="","",IF(K143="","",IF(J143="","",IF(F143="F",VLOOKUP(K143,F!A:M,11,0),IF(F143="M",VLOOKUP(K143,M!A:M,11,0),""))))),0)</f>
        <v/>
      </c>
      <c r="Y143" s="191" t="str">
        <f>IFERROR(IF(D143="","",IF(K143="","",IF(J143="","",IF(F143="F",VLOOKUP(K143,F!A:M,12,0),IF(F143="M",VLOOKUP(K143,M!A:M,12,0),""))))),0)</f>
        <v/>
      </c>
      <c r="Z143" s="191" t="str">
        <f>IFERROR(IF(D143="","",IF(K143="","",IF(J143="","",IF(F143="F",VLOOKUP(K143,F!A:M,13,0),IF(F143="M",VLOOKUP(K143,M!A:M,13,0),""))))),0)</f>
        <v/>
      </c>
      <c r="AA143" s="191" t="str">
        <f>IFERROR(IF(D143="","",IF(F143="","",IF(J143="","",IF(K143="","",IF(AND(K143&gt;23,K143&lt;=60),IF(F143="F",VLOOKUP(MROUND(HZ143,0.5),'F-Weight for Length'!K:S,2,0),VLOOKUP(MROUND(HZ143,0.5),'M-Weight for Length'!K:S,2,0)),IF(K143&gt;60,IF(F143="F",VLOOKUP(K143,'F-Weight for Length'!U:AC,2,0),VLOOKUP(K143,'M-Weight for Length'!U:AC,2,0)),IF(F143="F",VLOOKUP(MROUND(HZ143,0.5),'F-Weight for Length'!A:I,2,0),VLOOKUP(MROUND(HZ143,0.5),'M-Weight for Length'!A:I,2,0)))))))),0)</f>
        <v/>
      </c>
      <c r="AB143" s="191" t="str">
        <f>IFERROR(IF(D143="","",IF(F143="","",IF(J143="","",IF(K143="","",IF(AND(K143&gt;23,K143&lt;=60),IF(F143="F",VLOOKUP(MROUND(HZ143,0.5),'F-Weight for Length'!K:S,3,0),VLOOKUP(MROUND(HZ143,0.5),'M-Weight for Length'!K:S,3,0)),IF(K143&gt;60,IF(F143="F",VLOOKUP(K143,'F-Weight for Length'!U:AC,3,0),VLOOKUP(K143,'M-Weight for Length'!U:AC,3,0)),IF(F143="F",VLOOKUP(MROUND(HZ143,0.5),'F-Weight for Length'!A:I,3,0),VLOOKUP(MROUND(HZ143,0.5),'M-Weight for Length'!A:I,3,0)))))))),0)</f>
        <v/>
      </c>
      <c r="AC143" s="191" t="str">
        <f>IFERROR(IF(D143="","",IF(F143="","",IF(J143="","",IF(K143="","",IF(AND(K143&gt;23,K143&lt;=60),IF(F143="F",VLOOKUP(MROUND(HZ143,0.5),'F-Weight for Length'!K:S,4,0),VLOOKUP(MROUND(HZ143,0.5),'M-Weight for Length'!K:S,4,0)),IF(K143&gt;60,IF(F143="F",VLOOKUP(K143,'F-Weight for Length'!U:AC,4,0),VLOOKUP(K143,'M-Weight for Length'!U:AC,4,0)),IF(F143="F",VLOOKUP(MROUND(HZ143,0.5),'F-Weight for Length'!A:I,4,0),VLOOKUP(MROUND(HZ143,0.5),'M-Weight for Length'!A:I,4,0)))))))),0)</f>
        <v/>
      </c>
      <c r="AD143" s="191" t="str">
        <f>IFERROR(IF(D143="","",IF(F143="","",IF(J143="","",IF(K143="","",IF(AND(K143&gt;23,K143&lt;=60),IF(F143="F",VLOOKUP(MROUND(HZ143,0.5),'F-Weight for Length'!K:S,5,0),VLOOKUP(MROUND(HZ143,0.5),'M-Weight for Length'!K:S,5,0)),IF(K143&gt;60,IF(F143="F",VLOOKUP(K143,'F-Weight for Length'!U:AC,5,0),VLOOKUP(K143,'M-Weight for Length'!U:AC,5,0)),IF(F143="F",VLOOKUP(MROUND(HZ143,0.5),'F-Weight for Length'!A:I,5,0),VLOOKUP(MROUND(HZ143,0.5),'M-Weight for Length'!A:I,5,0)))))))),0)</f>
        <v/>
      </c>
      <c r="AE143" s="191" t="str">
        <f>IFERROR(IF(D143="","",IF(F143="","",IF(J143="","",IF(K143="","",IF(AND(K143&gt;23,K143&lt;=60),IF(F143="F",VLOOKUP(MROUND(HZ143,0.5),'F-Weight for Length'!K:S,6,0),VLOOKUP(MROUND(HZ143,0.5),'M-Weight for Length'!K:S,6,0)),IF(K143&gt;60,IF(F143="F",VLOOKUP(K143,'F-Weight for Length'!U:AC,6,0),VLOOKUP(K143,'M-Weight for Length'!U:AC,6,0)),IF(F143="F",VLOOKUP(MROUND(HZ143,0.5),'F-Weight for Length'!A:I,6,0),VLOOKUP(MROUND(HZ143,0.5),'M-Weight for Length'!A:I,6,0)))))))),0)</f>
        <v/>
      </c>
      <c r="AF143" s="191" t="str">
        <f>IFERROR(IF(D143="","",IF(F143="","",IF(J143="","",IF(K143="","",IF(AND(K143&gt;23,K143&lt;=60),IF(F143="F",VLOOKUP(MROUND(HZ143,0.5),'F-Weight for Length'!K:S,7,0),VLOOKUP(MROUND(HZ143,0.5),'M-Weight for Length'!K:S,7,0)),IF(K143&gt;60,IF(F143="F",VLOOKUP(K143,'F-Weight for Length'!U:AC,7,0),VLOOKUP(K143,'M-Weight for Length'!U:AC,7,0)),IF(F143="F",VLOOKUP(MROUND(HZ143,0.5),'F-Weight for Length'!A:I,7,0),VLOOKUP(MROUND(HZ143,0.5),'M-Weight for Length'!A:I,7,0)))))))),0)</f>
        <v/>
      </c>
      <c r="AG143" s="191" t="str">
        <f>IFERROR(IF(D143="","",IF(F143="","",IF(J143="","",IF(K143="","",IF(AND(K143&gt;23,K143&lt;=60),IF(F143="F",VLOOKUP(MROUND(HZ143,0.5),'F-Weight for Length'!K:S,8,0),VLOOKUP(MROUND(HZ143,0.5),'M-Weight for Length'!K:S,8,0)),IF(K143&gt;60,IF(F143="F",VLOOKUP(K143,'F-Weight for Length'!U:AC,8,0),VLOOKUP(K143,'M-Weight for Length'!U:AC,8,0)),IF(F143="F",VLOOKUP(MROUND(HZ143,0.5),'F-Weight for Length'!A:I,8,0),VLOOKUP(MROUND(HZ143,0.5),'M-Weight for Length'!A:I,8,0)))))))),0)</f>
        <v/>
      </c>
      <c r="AH143" s="191" t="str">
        <f>IFERROR(IF(D143="","",IF(F143="","",IF(J143="","",IF(K143="","",IF(AND(K143&gt;23,K143&lt;=60),IF(F143="F",VLOOKUP(MROUND(HZ143,0.5),'F-Weight for Length'!K:S,9,0),VLOOKUP(MROUND(HZ143,0.5),'M-Weight for Length'!K:S,9,0)),IF(K143&gt;60,IF(F143="F",VLOOKUP(K143,'F-Weight for Length'!U:AC,9,0),VLOOKUP(K143,'M-Weight for Length'!U:AC,9,0)),IF(F143="F",VLOOKUP(MROUND(HZ143,0.5),'F-Weight for Length'!A:I,9,0),VLOOKUP(MROUND(HZ143,0.5),'M-Weight for Length'!A:I,9,0)))))))),0)</f>
        <v/>
      </c>
      <c r="AI143" s="192">
        <f t="shared" si="483"/>
        <v>0</v>
      </c>
      <c r="AJ143" s="192">
        <f t="shared" si="484"/>
        <v>0</v>
      </c>
      <c r="AK143" s="192">
        <f t="shared" si="485"/>
        <v>0</v>
      </c>
      <c r="AL143" s="192">
        <f t="shared" si="486"/>
        <v>0</v>
      </c>
      <c r="AM143" s="192">
        <f t="shared" si="487"/>
        <v>0</v>
      </c>
      <c r="AN143" s="192">
        <f t="shared" si="488"/>
        <v>0</v>
      </c>
      <c r="AO143" s="192">
        <f t="shared" si="489"/>
        <v>0</v>
      </c>
      <c r="AP143" s="192">
        <f t="shared" si="490"/>
        <v>0</v>
      </c>
      <c r="AQ143" s="192">
        <f t="shared" si="491"/>
        <v>0</v>
      </c>
      <c r="AR143" s="192">
        <f t="shared" si="492"/>
        <v>0</v>
      </c>
      <c r="AS143" s="192">
        <f t="shared" si="493"/>
        <v>0</v>
      </c>
      <c r="AT143" s="192">
        <f t="shared" si="494"/>
        <v>0</v>
      </c>
      <c r="AU143" s="192">
        <f t="shared" si="495"/>
        <v>0</v>
      </c>
      <c r="AV143" s="192">
        <f t="shared" si="496"/>
        <v>0</v>
      </c>
      <c r="AW143" s="192">
        <f t="shared" si="497"/>
        <v>0</v>
      </c>
      <c r="AX143" s="192">
        <f t="shared" si="498"/>
        <v>0</v>
      </c>
      <c r="AY143" s="192">
        <f t="shared" si="499"/>
        <v>0</v>
      </c>
      <c r="AZ143" s="192">
        <f t="shared" si="500"/>
        <v>0</v>
      </c>
      <c r="BA143" s="192">
        <f t="shared" si="501"/>
        <v>0</v>
      </c>
      <c r="BB143" s="192">
        <f t="shared" si="502"/>
        <v>0</v>
      </c>
      <c r="BC143" s="192">
        <f t="shared" si="503"/>
        <v>0</v>
      </c>
      <c r="BD143" s="192">
        <f t="shared" si="504"/>
        <v>0</v>
      </c>
      <c r="BE143" s="192">
        <f t="shared" si="505"/>
        <v>0</v>
      </c>
      <c r="BF143" s="192">
        <f t="shared" si="506"/>
        <v>0</v>
      </c>
      <c r="BG143" s="192">
        <f t="shared" si="507"/>
        <v>0</v>
      </c>
      <c r="BH143" s="192">
        <f t="shared" si="508"/>
        <v>0</v>
      </c>
      <c r="BI143" s="192">
        <f t="shared" si="509"/>
        <v>0</v>
      </c>
      <c r="BJ143" s="192">
        <f t="shared" si="510"/>
        <v>0</v>
      </c>
      <c r="BK143" s="192">
        <f t="shared" si="511"/>
        <v>0</v>
      </c>
      <c r="BL143" s="192">
        <f t="shared" si="512"/>
        <v>0</v>
      </c>
      <c r="BM143" s="192">
        <f t="shared" si="513"/>
        <v>0</v>
      </c>
      <c r="BN143" s="192">
        <f t="shared" si="514"/>
        <v>0</v>
      </c>
      <c r="BO143" s="192">
        <f t="shared" si="515"/>
        <v>0</v>
      </c>
      <c r="BP143" s="192">
        <f t="shared" si="516"/>
        <v>0</v>
      </c>
      <c r="BQ143" s="192">
        <f t="shared" si="517"/>
        <v>0</v>
      </c>
      <c r="BR143" s="192">
        <f t="shared" si="518"/>
        <v>0</v>
      </c>
      <c r="BS143" s="192">
        <f t="shared" si="519"/>
        <v>0</v>
      </c>
      <c r="BT143" s="192">
        <f t="shared" si="520"/>
        <v>0</v>
      </c>
      <c r="BU143" s="192">
        <f t="shared" si="521"/>
        <v>0</v>
      </c>
      <c r="BV143" s="192">
        <f t="shared" si="522"/>
        <v>0</v>
      </c>
      <c r="BW143" s="192">
        <f t="shared" si="523"/>
        <v>0</v>
      </c>
      <c r="BX143" s="192">
        <f t="shared" si="524"/>
        <v>0</v>
      </c>
      <c r="BY143" s="192">
        <f t="shared" si="525"/>
        <v>0</v>
      </c>
      <c r="BZ143" s="192">
        <f t="shared" si="526"/>
        <v>0</v>
      </c>
      <c r="CA143" s="192">
        <f t="shared" si="527"/>
        <v>0</v>
      </c>
      <c r="CB143" s="192">
        <f t="shared" si="528"/>
        <v>0</v>
      </c>
      <c r="CC143" s="192">
        <f t="shared" si="529"/>
        <v>0</v>
      </c>
      <c r="CD143" s="192">
        <f t="shared" si="530"/>
        <v>0</v>
      </c>
      <c r="CE143" s="192">
        <f t="shared" si="531"/>
        <v>0</v>
      </c>
      <c r="CF143" s="192">
        <f t="shared" si="532"/>
        <v>0</v>
      </c>
      <c r="CG143" s="192">
        <f t="shared" si="533"/>
        <v>0</v>
      </c>
      <c r="CH143" s="192">
        <f t="shared" si="534"/>
        <v>0</v>
      </c>
      <c r="CI143" s="192">
        <f t="shared" si="535"/>
        <v>0</v>
      </c>
      <c r="CJ143" s="192">
        <f t="shared" si="536"/>
        <v>0</v>
      </c>
      <c r="CK143" s="192">
        <f t="shared" si="537"/>
        <v>0</v>
      </c>
      <c r="CL143" s="192">
        <f t="shared" si="538"/>
        <v>0</v>
      </c>
      <c r="CM143" s="192">
        <f t="shared" si="539"/>
        <v>0</v>
      </c>
      <c r="CN143" s="192">
        <f t="shared" si="540"/>
        <v>0</v>
      </c>
      <c r="CO143" s="192">
        <f t="shared" si="541"/>
        <v>0</v>
      </c>
      <c r="CP143" s="192">
        <f t="shared" si="542"/>
        <v>0</v>
      </c>
      <c r="CQ143" s="192">
        <f t="shared" si="543"/>
        <v>0</v>
      </c>
      <c r="CR143" s="192">
        <f t="shared" si="544"/>
        <v>0</v>
      </c>
      <c r="CS143" s="192">
        <f t="shared" si="545"/>
        <v>0</v>
      </c>
      <c r="CT143" s="192">
        <f t="shared" si="546"/>
        <v>0</v>
      </c>
      <c r="CU143" s="192">
        <f t="shared" si="547"/>
        <v>0</v>
      </c>
      <c r="CV143" s="192">
        <f t="shared" si="548"/>
        <v>0</v>
      </c>
      <c r="CW143" s="192">
        <f t="shared" si="549"/>
        <v>0</v>
      </c>
      <c r="CX143" s="192">
        <f t="shared" si="550"/>
        <v>0</v>
      </c>
      <c r="CY143" s="192">
        <f t="shared" si="551"/>
        <v>0</v>
      </c>
      <c r="CZ143" s="192">
        <f t="shared" si="552"/>
        <v>0</v>
      </c>
      <c r="DA143" s="192">
        <f t="shared" si="553"/>
        <v>0</v>
      </c>
      <c r="DB143" s="192">
        <f t="shared" si="554"/>
        <v>0</v>
      </c>
      <c r="DC143" s="192">
        <f t="shared" si="555"/>
        <v>0</v>
      </c>
      <c r="DD143" s="192">
        <f t="shared" si="556"/>
        <v>0</v>
      </c>
      <c r="DE143" s="192">
        <f t="shared" si="557"/>
        <v>0</v>
      </c>
      <c r="DF143" s="192">
        <f t="shared" si="558"/>
        <v>0</v>
      </c>
      <c r="DG143" s="192">
        <f t="shared" si="559"/>
        <v>0</v>
      </c>
      <c r="DH143" s="192">
        <f t="shared" si="560"/>
        <v>0</v>
      </c>
      <c r="DI143" s="192">
        <f t="shared" si="561"/>
        <v>0</v>
      </c>
      <c r="DJ143" s="192">
        <f t="shared" si="562"/>
        <v>0</v>
      </c>
      <c r="DK143" s="192">
        <f t="shared" si="563"/>
        <v>0</v>
      </c>
      <c r="DL143" s="192">
        <f t="shared" si="564"/>
        <v>0</v>
      </c>
      <c r="DM143" s="192">
        <f t="shared" si="565"/>
        <v>0</v>
      </c>
      <c r="DN143" s="192">
        <f t="shared" si="566"/>
        <v>0</v>
      </c>
      <c r="DO143" s="192">
        <f t="shared" si="567"/>
        <v>0</v>
      </c>
      <c r="DP143" s="192">
        <f t="shared" si="568"/>
        <v>0</v>
      </c>
      <c r="DQ143" s="192">
        <f t="shared" si="569"/>
        <v>0</v>
      </c>
      <c r="DR143" s="192">
        <f t="shared" si="570"/>
        <v>0</v>
      </c>
      <c r="DS143" s="192">
        <f t="shared" si="571"/>
        <v>0</v>
      </c>
      <c r="DT143" s="192">
        <f t="shared" si="572"/>
        <v>0</v>
      </c>
      <c r="DU143" s="192">
        <f t="shared" si="573"/>
        <v>0</v>
      </c>
      <c r="DV143" s="193">
        <f t="shared" si="457"/>
        <v>0</v>
      </c>
      <c r="DW143" s="193">
        <f t="shared" si="458"/>
        <v>0</v>
      </c>
      <c r="DX143" s="193">
        <f t="shared" si="459"/>
        <v>0</v>
      </c>
      <c r="DY143" s="193">
        <f t="shared" si="460"/>
        <v>0</v>
      </c>
      <c r="DZ143" s="193">
        <f t="shared" si="461"/>
        <v>0</v>
      </c>
      <c r="EA143" s="192">
        <f t="shared" si="574"/>
        <v>0</v>
      </c>
      <c r="EB143" s="192">
        <f t="shared" si="575"/>
        <v>0</v>
      </c>
      <c r="EC143" s="192">
        <f t="shared" si="576"/>
        <v>0</v>
      </c>
      <c r="ED143" s="192">
        <f t="shared" si="577"/>
        <v>0</v>
      </c>
      <c r="EE143" s="192">
        <f t="shared" si="578"/>
        <v>0</v>
      </c>
      <c r="EF143" s="192">
        <f t="shared" si="579"/>
        <v>0</v>
      </c>
      <c r="EG143" s="192">
        <f t="shared" si="580"/>
        <v>0</v>
      </c>
      <c r="EH143" s="192">
        <f t="shared" si="581"/>
        <v>0</v>
      </c>
      <c r="EI143" s="192">
        <f t="shared" si="582"/>
        <v>0</v>
      </c>
      <c r="EJ143" s="192">
        <f t="shared" si="583"/>
        <v>0</v>
      </c>
      <c r="EK143" s="192">
        <f t="shared" si="584"/>
        <v>0</v>
      </c>
      <c r="EL143" s="192">
        <f t="shared" si="585"/>
        <v>0</v>
      </c>
      <c r="EM143" s="192">
        <f t="shared" si="586"/>
        <v>0</v>
      </c>
      <c r="EN143" s="192">
        <f t="shared" si="587"/>
        <v>0</v>
      </c>
      <c r="EO143" s="192">
        <f t="shared" si="588"/>
        <v>0</v>
      </c>
      <c r="EP143" s="192">
        <f t="shared" si="589"/>
        <v>0</v>
      </c>
      <c r="EQ143" s="192">
        <f t="shared" si="590"/>
        <v>0</v>
      </c>
      <c r="ER143" s="192">
        <f t="shared" si="591"/>
        <v>0</v>
      </c>
      <c r="ES143" s="192">
        <f t="shared" si="592"/>
        <v>0</v>
      </c>
      <c r="ET143" s="192">
        <f t="shared" si="593"/>
        <v>0</v>
      </c>
      <c r="EU143" s="192">
        <f t="shared" si="594"/>
        <v>0</v>
      </c>
      <c r="EV143" s="192">
        <f t="shared" si="595"/>
        <v>0</v>
      </c>
      <c r="EW143" s="192">
        <f t="shared" si="596"/>
        <v>0</v>
      </c>
      <c r="EX143" s="192">
        <f t="shared" si="597"/>
        <v>0</v>
      </c>
      <c r="EY143" s="192">
        <f t="shared" si="598"/>
        <v>0</v>
      </c>
      <c r="EZ143" s="192">
        <f t="shared" si="599"/>
        <v>0</v>
      </c>
      <c r="FA143" s="192">
        <f t="shared" si="600"/>
        <v>0</v>
      </c>
      <c r="FB143" s="192">
        <f t="shared" si="601"/>
        <v>0</v>
      </c>
      <c r="FC143" s="192">
        <f t="shared" si="602"/>
        <v>0</v>
      </c>
      <c r="FD143" s="192">
        <f t="shared" si="603"/>
        <v>0</v>
      </c>
      <c r="FE143" s="192">
        <f t="shared" si="604"/>
        <v>0</v>
      </c>
      <c r="FF143" s="192">
        <f t="shared" si="605"/>
        <v>0</v>
      </c>
      <c r="FG143" s="192">
        <f t="shared" si="606"/>
        <v>0</v>
      </c>
      <c r="FH143" s="192">
        <f t="shared" si="607"/>
        <v>0</v>
      </c>
      <c r="FI143" s="192">
        <f t="shared" si="608"/>
        <v>0</v>
      </c>
      <c r="FJ143" s="192">
        <f t="shared" si="609"/>
        <v>0</v>
      </c>
      <c r="FK143" s="192">
        <f t="shared" si="610"/>
        <v>0</v>
      </c>
      <c r="FL143" s="192">
        <f t="shared" si="611"/>
        <v>0</v>
      </c>
      <c r="FM143" s="192">
        <f t="shared" si="612"/>
        <v>0</v>
      </c>
      <c r="FN143" s="192">
        <f t="shared" si="613"/>
        <v>0</v>
      </c>
      <c r="FO143" s="192">
        <f t="shared" si="614"/>
        <v>0</v>
      </c>
      <c r="FP143" s="192">
        <f t="shared" si="615"/>
        <v>0</v>
      </c>
      <c r="FQ143" s="192">
        <f t="shared" si="616"/>
        <v>0</v>
      </c>
      <c r="FR143" s="192">
        <f t="shared" si="617"/>
        <v>0</v>
      </c>
      <c r="FS143" s="192">
        <f t="shared" si="618"/>
        <v>0</v>
      </c>
      <c r="FT143" s="192">
        <f t="shared" si="619"/>
        <v>0</v>
      </c>
      <c r="FU143" s="192">
        <f t="shared" si="620"/>
        <v>0</v>
      </c>
      <c r="FV143" s="192">
        <f t="shared" si="621"/>
        <v>0</v>
      </c>
      <c r="FW143" s="192">
        <f t="shared" si="622"/>
        <v>0</v>
      </c>
      <c r="FX143" s="192">
        <f t="shared" si="623"/>
        <v>0</v>
      </c>
      <c r="FY143" s="192">
        <f t="shared" si="624"/>
        <v>0</v>
      </c>
      <c r="FZ143" s="192">
        <f t="shared" si="625"/>
        <v>0</v>
      </c>
      <c r="GA143" s="192">
        <f t="shared" si="626"/>
        <v>0</v>
      </c>
      <c r="GB143" s="192">
        <f t="shared" si="627"/>
        <v>0</v>
      </c>
      <c r="GC143" s="192">
        <f t="shared" si="628"/>
        <v>0</v>
      </c>
      <c r="GD143" s="192">
        <f t="shared" si="629"/>
        <v>0</v>
      </c>
      <c r="GE143" s="192">
        <f t="shared" si="630"/>
        <v>0</v>
      </c>
      <c r="GF143" s="192">
        <f t="shared" si="631"/>
        <v>0</v>
      </c>
      <c r="GG143" s="192">
        <f t="shared" si="632"/>
        <v>0</v>
      </c>
      <c r="GH143" s="192">
        <f t="shared" si="633"/>
        <v>0</v>
      </c>
      <c r="GI143" s="192">
        <f t="shared" si="634"/>
        <v>0</v>
      </c>
      <c r="GJ143" s="192">
        <f t="shared" si="635"/>
        <v>0</v>
      </c>
      <c r="GK143" s="192">
        <f t="shared" si="636"/>
        <v>0</v>
      </c>
      <c r="GL143" s="192">
        <f t="shared" si="637"/>
        <v>0</v>
      </c>
      <c r="GM143" s="192">
        <f t="shared" si="638"/>
        <v>0</v>
      </c>
      <c r="GN143" s="192">
        <f t="shared" si="639"/>
        <v>0</v>
      </c>
      <c r="GO143" s="192">
        <f t="shared" si="640"/>
        <v>0</v>
      </c>
      <c r="GP143" s="192">
        <f t="shared" si="641"/>
        <v>0</v>
      </c>
      <c r="GQ143" s="192">
        <f t="shared" si="642"/>
        <v>0</v>
      </c>
      <c r="GR143" s="192">
        <f t="shared" si="643"/>
        <v>0</v>
      </c>
      <c r="GS143" s="192">
        <f t="shared" si="644"/>
        <v>0</v>
      </c>
      <c r="GT143" s="192">
        <f t="shared" si="645"/>
        <v>0</v>
      </c>
      <c r="GU143" s="192">
        <f t="shared" si="646"/>
        <v>0</v>
      </c>
      <c r="GV143" s="192">
        <f t="shared" si="647"/>
        <v>0</v>
      </c>
      <c r="GW143" s="192">
        <f t="shared" si="648"/>
        <v>0</v>
      </c>
      <c r="GX143" s="192">
        <f t="shared" si="649"/>
        <v>0</v>
      </c>
      <c r="GY143" s="192">
        <f t="shared" si="650"/>
        <v>0</v>
      </c>
      <c r="GZ143" s="192">
        <f t="shared" si="651"/>
        <v>0</v>
      </c>
      <c r="HA143" s="192">
        <f t="shared" si="652"/>
        <v>0</v>
      </c>
      <c r="HB143" s="192">
        <f t="shared" si="653"/>
        <v>0</v>
      </c>
      <c r="HC143" s="192">
        <f t="shared" si="654"/>
        <v>0</v>
      </c>
      <c r="HD143" s="192">
        <f t="shared" si="655"/>
        <v>0</v>
      </c>
      <c r="HE143" s="192">
        <f t="shared" si="656"/>
        <v>0</v>
      </c>
      <c r="HF143" s="192">
        <f t="shared" si="657"/>
        <v>0</v>
      </c>
      <c r="HG143" s="192">
        <f t="shared" si="658"/>
        <v>0</v>
      </c>
      <c r="HH143" s="192">
        <f t="shared" si="659"/>
        <v>0</v>
      </c>
      <c r="HI143" s="192">
        <f t="shared" si="660"/>
        <v>0</v>
      </c>
      <c r="HJ143" s="192">
        <f t="shared" si="661"/>
        <v>0</v>
      </c>
      <c r="HK143" s="192">
        <f t="shared" si="662"/>
        <v>0</v>
      </c>
      <c r="HL143" s="192">
        <f t="shared" si="663"/>
        <v>0</v>
      </c>
      <c r="HM143" s="192">
        <f t="shared" si="664"/>
        <v>0</v>
      </c>
      <c r="HN143" s="194">
        <f t="shared" si="462"/>
        <v>0</v>
      </c>
      <c r="HO143" s="194">
        <f t="shared" si="463"/>
        <v>0</v>
      </c>
      <c r="HP143" s="194">
        <f t="shared" si="464"/>
        <v>0</v>
      </c>
      <c r="HQ143" s="194">
        <f t="shared" si="465"/>
        <v>0</v>
      </c>
      <c r="HR143" s="194">
        <f t="shared" si="466"/>
        <v>0</v>
      </c>
      <c r="HS143" s="195" t="str">
        <f t="shared" si="471"/>
        <v/>
      </c>
      <c r="HT143" s="196">
        <f t="shared" si="467"/>
        <v>0</v>
      </c>
      <c r="HU143" s="196">
        <f t="shared" si="468"/>
        <v>0</v>
      </c>
      <c r="HV143" s="197" t="str">
        <f t="shared" si="472"/>
        <v/>
      </c>
      <c r="HW143" s="197" t="str">
        <f t="shared" si="665"/>
        <v/>
      </c>
      <c r="HX143" s="197" t="str">
        <f t="shared" si="666"/>
        <v/>
      </c>
      <c r="HY143" s="195" t="str">
        <f t="shared" si="473"/>
        <v/>
      </c>
      <c r="HZ143" s="30">
        <f t="shared" si="469"/>
        <v>0</v>
      </c>
      <c r="IA143" s="198">
        <f t="shared" si="474"/>
        <v>0</v>
      </c>
      <c r="IB143" s="195"/>
      <c r="IC143" s="195">
        <f t="shared" si="667"/>
        <v>0</v>
      </c>
      <c r="ID143" s="195">
        <f t="shared" si="475"/>
        <v>0</v>
      </c>
      <c r="IE143" s="195">
        <f t="shared" si="668"/>
        <v>0</v>
      </c>
      <c r="IF143" s="195">
        <f t="shared" si="476"/>
        <v>0</v>
      </c>
      <c r="IG143" s="307">
        <f t="shared" si="477"/>
        <v>0</v>
      </c>
      <c r="IH143" s="307">
        <f t="shared" si="478"/>
        <v>0</v>
      </c>
      <c r="II143" s="44">
        <f t="shared" si="479"/>
        <v>0</v>
      </c>
      <c r="IJ143" s="44">
        <f t="shared" si="669"/>
        <v>0</v>
      </c>
      <c r="IK143" s="44">
        <f t="shared" si="670"/>
        <v>0</v>
      </c>
      <c r="IL143" s="44">
        <f t="shared" si="671"/>
        <v>0</v>
      </c>
      <c r="IM143" s="44">
        <f t="shared" si="672"/>
        <v>0</v>
      </c>
      <c r="IN143" s="44">
        <f t="shared" si="673"/>
        <v>0</v>
      </c>
      <c r="IO143" s="44">
        <f t="shared" si="674"/>
        <v>0</v>
      </c>
    </row>
    <row r="144" spans="1:249" ht="18" customHeight="1">
      <c r="A144" s="188">
        <v>138</v>
      </c>
      <c r="B144" s="326"/>
      <c r="C144" s="289"/>
      <c r="D144" s="199"/>
      <c r="E144" s="189"/>
      <c r="F144" s="189"/>
      <c r="G144" s="190"/>
      <c r="H144" s="190"/>
      <c r="I144" s="272"/>
      <c r="J144" s="207"/>
      <c r="K144" s="214" t="str">
        <f t="shared" si="480"/>
        <v/>
      </c>
      <c r="L144" s="200" t="str">
        <f t="shared" si="481"/>
        <v/>
      </c>
      <c r="M144" s="200" t="str">
        <f t="shared" si="482"/>
        <v/>
      </c>
      <c r="N144" s="209" t="str">
        <f t="shared" si="470"/>
        <v/>
      </c>
      <c r="O144" s="208" t="str">
        <f>IFERROR(IF(D144="","",IF(K144="","",IF(I144="","",IF(F144="F",VLOOKUP(K144,F!A:G,2,0),IF(F144="M",VLOOKUP(K144,M!A:G,2,0),""))))),0)</f>
        <v/>
      </c>
      <c r="P144" s="191" t="str">
        <f>IFERROR(IF(D144="","",IF(K144="","",IF(I144="","",IF(F144="F",VLOOKUP(K144,F!A:G,3,0),IF(F144="M",VLOOKUP(K144,M!A:G,3,0),""))))),0)</f>
        <v/>
      </c>
      <c r="Q144" s="191" t="str">
        <f>IFERROR(IF(D144="","",IF(K144="","",IF(I144="","",IF(F144="F",VLOOKUP(K144,F!A:G,4,0),IF(F144="M",VLOOKUP(K144,M!A:G,4,0),""))))),0)</f>
        <v/>
      </c>
      <c r="R144" s="191" t="str">
        <f>IFERROR(IF(D144="","",IF(K144="","",IF(I144="","",IF(F144="F",VLOOKUP(K144,F!A:G,5,0),IF(F144="M",VLOOKUP(K144,M!A:G,5,0),""))))),0)</f>
        <v/>
      </c>
      <c r="S144" s="191" t="str">
        <f>IFERROR(IF(D144="","",IF(K144="","",IF(I144="","",IF(F144="F",VLOOKUP(K144,F!A:G,6,0),IF(F144="M",VLOOKUP(K144,M!A:G,6,0),""))))),0)</f>
        <v/>
      </c>
      <c r="T144" s="191" t="str">
        <f>IFERROR(IF(D144="","",IF(K144="","",IF(I144="","",IF(F144="F",VLOOKUP(K144,F!A:G,7,0),IF(F144="M",VLOOKUP(K144,M!A:G,7,0),""))))),0)</f>
        <v/>
      </c>
      <c r="U144" s="191" t="str">
        <f>IFERROR(IF(D144="","",IF(K144="","",IF(J144="","",IF(F144="F",VLOOKUP(K144,F!A:M,8,0),IF(F144="M",VLOOKUP(K144,M!A:M,8,0),""))))),0)</f>
        <v/>
      </c>
      <c r="V144" s="191" t="str">
        <f>IFERROR(IF(D144="","",IF(K144="","",IF(J144="","",IF(F144="F",VLOOKUP(K144,F!A:M,9,0),IF(F144="M",VLOOKUP(K144,M!A:M,9,0),""))))),0)</f>
        <v/>
      </c>
      <c r="W144" s="191" t="str">
        <f>IFERROR(IF(D144="","",IF(K144="","",IF(J144="","",IF(F144="F",VLOOKUP(K144,F!A:M,10,0),IF(F144="M",VLOOKUP(K144,M!A:M,10,0),""))))),0)</f>
        <v/>
      </c>
      <c r="X144" s="191" t="str">
        <f>IFERROR(IF(D144="","",IF(K144="","",IF(J144="","",IF(F144="F",VLOOKUP(K144,F!A:M,11,0),IF(F144="M",VLOOKUP(K144,M!A:M,11,0),""))))),0)</f>
        <v/>
      </c>
      <c r="Y144" s="191" t="str">
        <f>IFERROR(IF(D144="","",IF(K144="","",IF(J144="","",IF(F144="F",VLOOKUP(K144,F!A:M,12,0),IF(F144="M",VLOOKUP(K144,M!A:M,12,0),""))))),0)</f>
        <v/>
      </c>
      <c r="Z144" s="191" t="str">
        <f>IFERROR(IF(D144="","",IF(K144="","",IF(J144="","",IF(F144="F",VLOOKUP(K144,F!A:M,13,0),IF(F144="M",VLOOKUP(K144,M!A:M,13,0),""))))),0)</f>
        <v/>
      </c>
      <c r="AA144" s="191" t="str">
        <f>IFERROR(IF(D144="","",IF(F144="","",IF(J144="","",IF(K144="","",IF(AND(K144&gt;23,K144&lt;=60),IF(F144="F",VLOOKUP(MROUND(HZ144,0.5),'F-Weight for Length'!K:S,2,0),VLOOKUP(MROUND(HZ144,0.5),'M-Weight for Length'!K:S,2,0)),IF(K144&gt;60,IF(F144="F",VLOOKUP(K144,'F-Weight for Length'!U:AC,2,0),VLOOKUP(K144,'M-Weight for Length'!U:AC,2,0)),IF(F144="F",VLOOKUP(MROUND(HZ144,0.5),'F-Weight for Length'!A:I,2,0),VLOOKUP(MROUND(HZ144,0.5),'M-Weight for Length'!A:I,2,0)))))))),0)</f>
        <v/>
      </c>
      <c r="AB144" s="191" t="str">
        <f>IFERROR(IF(D144="","",IF(F144="","",IF(J144="","",IF(K144="","",IF(AND(K144&gt;23,K144&lt;=60),IF(F144="F",VLOOKUP(MROUND(HZ144,0.5),'F-Weight for Length'!K:S,3,0),VLOOKUP(MROUND(HZ144,0.5),'M-Weight for Length'!K:S,3,0)),IF(K144&gt;60,IF(F144="F",VLOOKUP(K144,'F-Weight for Length'!U:AC,3,0),VLOOKUP(K144,'M-Weight for Length'!U:AC,3,0)),IF(F144="F",VLOOKUP(MROUND(HZ144,0.5),'F-Weight for Length'!A:I,3,0),VLOOKUP(MROUND(HZ144,0.5),'M-Weight for Length'!A:I,3,0)))))))),0)</f>
        <v/>
      </c>
      <c r="AC144" s="191" t="str">
        <f>IFERROR(IF(D144="","",IF(F144="","",IF(J144="","",IF(K144="","",IF(AND(K144&gt;23,K144&lt;=60),IF(F144="F",VLOOKUP(MROUND(HZ144,0.5),'F-Weight for Length'!K:S,4,0),VLOOKUP(MROUND(HZ144,0.5),'M-Weight for Length'!K:S,4,0)),IF(K144&gt;60,IF(F144="F",VLOOKUP(K144,'F-Weight for Length'!U:AC,4,0),VLOOKUP(K144,'M-Weight for Length'!U:AC,4,0)),IF(F144="F",VLOOKUP(MROUND(HZ144,0.5),'F-Weight for Length'!A:I,4,0),VLOOKUP(MROUND(HZ144,0.5),'M-Weight for Length'!A:I,4,0)))))))),0)</f>
        <v/>
      </c>
      <c r="AD144" s="191" t="str">
        <f>IFERROR(IF(D144="","",IF(F144="","",IF(J144="","",IF(K144="","",IF(AND(K144&gt;23,K144&lt;=60),IF(F144="F",VLOOKUP(MROUND(HZ144,0.5),'F-Weight for Length'!K:S,5,0),VLOOKUP(MROUND(HZ144,0.5),'M-Weight for Length'!K:S,5,0)),IF(K144&gt;60,IF(F144="F",VLOOKUP(K144,'F-Weight for Length'!U:AC,5,0),VLOOKUP(K144,'M-Weight for Length'!U:AC,5,0)),IF(F144="F",VLOOKUP(MROUND(HZ144,0.5),'F-Weight for Length'!A:I,5,0),VLOOKUP(MROUND(HZ144,0.5),'M-Weight for Length'!A:I,5,0)))))))),0)</f>
        <v/>
      </c>
      <c r="AE144" s="191" t="str">
        <f>IFERROR(IF(D144="","",IF(F144="","",IF(J144="","",IF(K144="","",IF(AND(K144&gt;23,K144&lt;=60),IF(F144="F",VLOOKUP(MROUND(HZ144,0.5),'F-Weight for Length'!K:S,6,0),VLOOKUP(MROUND(HZ144,0.5),'M-Weight for Length'!K:S,6,0)),IF(K144&gt;60,IF(F144="F",VLOOKUP(K144,'F-Weight for Length'!U:AC,6,0),VLOOKUP(K144,'M-Weight for Length'!U:AC,6,0)),IF(F144="F",VLOOKUP(MROUND(HZ144,0.5),'F-Weight for Length'!A:I,6,0),VLOOKUP(MROUND(HZ144,0.5),'M-Weight for Length'!A:I,6,0)))))))),0)</f>
        <v/>
      </c>
      <c r="AF144" s="191" t="str">
        <f>IFERROR(IF(D144="","",IF(F144="","",IF(J144="","",IF(K144="","",IF(AND(K144&gt;23,K144&lt;=60),IF(F144="F",VLOOKUP(MROUND(HZ144,0.5),'F-Weight for Length'!K:S,7,0),VLOOKUP(MROUND(HZ144,0.5),'M-Weight for Length'!K:S,7,0)),IF(K144&gt;60,IF(F144="F",VLOOKUP(K144,'F-Weight for Length'!U:AC,7,0),VLOOKUP(K144,'M-Weight for Length'!U:AC,7,0)),IF(F144="F",VLOOKUP(MROUND(HZ144,0.5),'F-Weight for Length'!A:I,7,0),VLOOKUP(MROUND(HZ144,0.5),'M-Weight for Length'!A:I,7,0)))))))),0)</f>
        <v/>
      </c>
      <c r="AG144" s="191" t="str">
        <f>IFERROR(IF(D144="","",IF(F144="","",IF(J144="","",IF(K144="","",IF(AND(K144&gt;23,K144&lt;=60),IF(F144="F",VLOOKUP(MROUND(HZ144,0.5),'F-Weight for Length'!K:S,8,0),VLOOKUP(MROUND(HZ144,0.5),'M-Weight for Length'!K:S,8,0)),IF(K144&gt;60,IF(F144="F",VLOOKUP(K144,'F-Weight for Length'!U:AC,8,0),VLOOKUP(K144,'M-Weight for Length'!U:AC,8,0)),IF(F144="F",VLOOKUP(MROUND(HZ144,0.5),'F-Weight for Length'!A:I,8,0),VLOOKUP(MROUND(HZ144,0.5),'M-Weight for Length'!A:I,8,0)))))))),0)</f>
        <v/>
      </c>
      <c r="AH144" s="191" t="str">
        <f>IFERROR(IF(D144="","",IF(F144="","",IF(J144="","",IF(K144="","",IF(AND(K144&gt;23,K144&lt;=60),IF(F144="F",VLOOKUP(MROUND(HZ144,0.5),'F-Weight for Length'!K:S,9,0),VLOOKUP(MROUND(HZ144,0.5),'M-Weight for Length'!K:S,9,0)),IF(K144&gt;60,IF(F144="F",VLOOKUP(K144,'F-Weight for Length'!U:AC,9,0),VLOOKUP(K144,'M-Weight for Length'!U:AC,9,0)),IF(F144="F",VLOOKUP(MROUND(HZ144,0.5),'F-Weight for Length'!A:I,9,0),VLOOKUP(MROUND(HZ144,0.5),'M-Weight for Length'!A:I,9,0)))))))),0)</f>
        <v/>
      </c>
      <c r="AI144" s="192">
        <f t="shared" si="483"/>
        <v>0</v>
      </c>
      <c r="AJ144" s="192">
        <f t="shared" si="484"/>
        <v>0</v>
      </c>
      <c r="AK144" s="192">
        <f t="shared" si="485"/>
        <v>0</v>
      </c>
      <c r="AL144" s="192">
        <f t="shared" si="486"/>
        <v>0</v>
      </c>
      <c r="AM144" s="192">
        <f t="shared" si="487"/>
        <v>0</v>
      </c>
      <c r="AN144" s="192">
        <f t="shared" si="488"/>
        <v>0</v>
      </c>
      <c r="AO144" s="192">
        <f t="shared" si="489"/>
        <v>0</v>
      </c>
      <c r="AP144" s="192">
        <f t="shared" si="490"/>
        <v>0</v>
      </c>
      <c r="AQ144" s="192">
        <f t="shared" si="491"/>
        <v>0</v>
      </c>
      <c r="AR144" s="192">
        <f t="shared" si="492"/>
        <v>0</v>
      </c>
      <c r="AS144" s="192">
        <f t="shared" si="493"/>
        <v>0</v>
      </c>
      <c r="AT144" s="192">
        <f t="shared" si="494"/>
        <v>0</v>
      </c>
      <c r="AU144" s="192">
        <f t="shared" si="495"/>
        <v>0</v>
      </c>
      <c r="AV144" s="192">
        <f t="shared" si="496"/>
        <v>0</v>
      </c>
      <c r="AW144" s="192">
        <f t="shared" si="497"/>
        <v>0</v>
      </c>
      <c r="AX144" s="192">
        <f t="shared" si="498"/>
        <v>0</v>
      </c>
      <c r="AY144" s="192">
        <f t="shared" si="499"/>
        <v>0</v>
      </c>
      <c r="AZ144" s="192">
        <f t="shared" si="500"/>
        <v>0</v>
      </c>
      <c r="BA144" s="192">
        <f t="shared" si="501"/>
        <v>0</v>
      </c>
      <c r="BB144" s="192">
        <f t="shared" si="502"/>
        <v>0</v>
      </c>
      <c r="BC144" s="192">
        <f t="shared" si="503"/>
        <v>0</v>
      </c>
      <c r="BD144" s="192">
        <f t="shared" si="504"/>
        <v>0</v>
      </c>
      <c r="BE144" s="192">
        <f t="shared" si="505"/>
        <v>0</v>
      </c>
      <c r="BF144" s="192">
        <f t="shared" si="506"/>
        <v>0</v>
      </c>
      <c r="BG144" s="192">
        <f t="shared" si="507"/>
        <v>0</v>
      </c>
      <c r="BH144" s="192">
        <f t="shared" si="508"/>
        <v>0</v>
      </c>
      <c r="BI144" s="192">
        <f t="shared" si="509"/>
        <v>0</v>
      </c>
      <c r="BJ144" s="192">
        <f t="shared" si="510"/>
        <v>0</v>
      </c>
      <c r="BK144" s="192">
        <f t="shared" si="511"/>
        <v>0</v>
      </c>
      <c r="BL144" s="192">
        <f t="shared" si="512"/>
        <v>0</v>
      </c>
      <c r="BM144" s="192">
        <f t="shared" si="513"/>
        <v>0</v>
      </c>
      <c r="BN144" s="192">
        <f t="shared" si="514"/>
        <v>0</v>
      </c>
      <c r="BO144" s="192">
        <f t="shared" si="515"/>
        <v>0</v>
      </c>
      <c r="BP144" s="192">
        <f t="shared" si="516"/>
        <v>0</v>
      </c>
      <c r="BQ144" s="192">
        <f t="shared" si="517"/>
        <v>0</v>
      </c>
      <c r="BR144" s="192">
        <f t="shared" si="518"/>
        <v>0</v>
      </c>
      <c r="BS144" s="192">
        <f t="shared" si="519"/>
        <v>0</v>
      </c>
      <c r="BT144" s="192">
        <f t="shared" si="520"/>
        <v>0</v>
      </c>
      <c r="BU144" s="192">
        <f t="shared" si="521"/>
        <v>0</v>
      </c>
      <c r="BV144" s="192">
        <f t="shared" si="522"/>
        <v>0</v>
      </c>
      <c r="BW144" s="192">
        <f t="shared" si="523"/>
        <v>0</v>
      </c>
      <c r="BX144" s="192">
        <f t="shared" si="524"/>
        <v>0</v>
      </c>
      <c r="BY144" s="192">
        <f t="shared" si="525"/>
        <v>0</v>
      </c>
      <c r="BZ144" s="192">
        <f t="shared" si="526"/>
        <v>0</v>
      </c>
      <c r="CA144" s="192">
        <f t="shared" si="527"/>
        <v>0</v>
      </c>
      <c r="CB144" s="192">
        <f t="shared" si="528"/>
        <v>0</v>
      </c>
      <c r="CC144" s="192">
        <f t="shared" si="529"/>
        <v>0</v>
      </c>
      <c r="CD144" s="192">
        <f t="shared" si="530"/>
        <v>0</v>
      </c>
      <c r="CE144" s="192">
        <f t="shared" si="531"/>
        <v>0</v>
      </c>
      <c r="CF144" s="192">
        <f t="shared" si="532"/>
        <v>0</v>
      </c>
      <c r="CG144" s="192">
        <f t="shared" si="533"/>
        <v>0</v>
      </c>
      <c r="CH144" s="192">
        <f t="shared" si="534"/>
        <v>0</v>
      </c>
      <c r="CI144" s="192">
        <f t="shared" si="535"/>
        <v>0</v>
      </c>
      <c r="CJ144" s="192">
        <f t="shared" si="536"/>
        <v>0</v>
      </c>
      <c r="CK144" s="192">
        <f t="shared" si="537"/>
        <v>0</v>
      </c>
      <c r="CL144" s="192">
        <f t="shared" si="538"/>
        <v>0</v>
      </c>
      <c r="CM144" s="192">
        <f t="shared" si="539"/>
        <v>0</v>
      </c>
      <c r="CN144" s="192">
        <f t="shared" si="540"/>
        <v>0</v>
      </c>
      <c r="CO144" s="192">
        <f t="shared" si="541"/>
        <v>0</v>
      </c>
      <c r="CP144" s="192">
        <f t="shared" si="542"/>
        <v>0</v>
      </c>
      <c r="CQ144" s="192">
        <f t="shared" si="543"/>
        <v>0</v>
      </c>
      <c r="CR144" s="192">
        <f t="shared" si="544"/>
        <v>0</v>
      </c>
      <c r="CS144" s="192">
        <f t="shared" si="545"/>
        <v>0</v>
      </c>
      <c r="CT144" s="192">
        <f t="shared" si="546"/>
        <v>0</v>
      </c>
      <c r="CU144" s="192">
        <f t="shared" si="547"/>
        <v>0</v>
      </c>
      <c r="CV144" s="192">
        <f t="shared" si="548"/>
        <v>0</v>
      </c>
      <c r="CW144" s="192">
        <f t="shared" si="549"/>
        <v>0</v>
      </c>
      <c r="CX144" s="192">
        <f t="shared" si="550"/>
        <v>0</v>
      </c>
      <c r="CY144" s="192">
        <f t="shared" si="551"/>
        <v>0</v>
      </c>
      <c r="CZ144" s="192">
        <f t="shared" si="552"/>
        <v>0</v>
      </c>
      <c r="DA144" s="192">
        <f t="shared" si="553"/>
        <v>0</v>
      </c>
      <c r="DB144" s="192">
        <f t="shared" si="554"/>
        <v>0</v>
      </c>
      <c r="DC144" s="192">
        <f t="shared" si="555"/>
        <v>0</v>
      </c>
      <c r="DD144" s="192">
        <f t="shared" si="556"/>
        <v>0</v>
      </c>
      <c r="DE144" s="192">
        <f t="shared" si="557"/>
        <v>0</v>
      </c>
      <c r="DF144" s="192">
        <f t="shared" si="558"/>
        <v>0</v>
      </c>
      <c r="DG144" s="192">
        <f t="shared" si="559"/>
        <v>0</v>
      </c>
      <c r="DH144" s="192">
        <f t="shared" si="560"/>
        <v>0</v>
      </c>
      <c r="DI144" s="192">
        <f t="shared" si="561"/>
        <v>0</v>
      </c>
      <c r="DJ144" s="192">
        <f t="shared" si="562"/>
        <v>0</v>
      </c>
      <c r="DK144" s="192">
        <f t="shared" si="563"/>
        <v>0</v>
      </c>
      <c r="DL144" s="192">
        <f t="shared" si="564"/>
        <v>0</v>
      </c>
      <c r="DM144" s="192">
        <f t="shared" si="565"/>
        <v>0</v>
      </c>
      <c r="DN144" s="192">
        <f t="shared" si="566"/>
        <v>0</v>
      </c>
      <c r="DO144" s="192">
        <f t="shared" si="567"/>
        <v>0</v>
      </c>
      <c r="DP144" s="192">
        <f t="shared" si="568"/>
        <v>0</v>
      </c>
      <c r="DQ144" s="192">
        <f t="shared" si="569"/>
        <v>0</v>
      </c>
      <c r="DR144" s="192">
        <f t="shared" si="570"/>
        <v>0</v>
      </c>
      <c r="DS144" s="192">
        <f t="shared" si="571"/>
        <v>0</v>
      </c>
      <c r="DT144" s="192">
        <f t="shared" si="572"/>
        <v>0</v>
      </c>
      <c r="DU144" s="192">
        <f t="shared" si="573"/>
        <v>0</v>
      </c>
      <c r="DV144" s="193">
        <f t="shared" si="457"/>
        <v>0</v>
      </c>
      <c r="DW144" s="193">
        <f t="shared" si="458"/>
        <v>0</v>
      </c>
      <c r="DX144" s="193">
        <f t="shared" si="459"/>
        <v>0</v>
      </c>
      <c r="DY144" s="193">
        <f t="shared" si="460"/>
        <v>0</v>
      </c>
      <c r="DZ144" s="193">
        <f t="shared" si="461"/>
        <v>0</v>
      </c>
      <c r="EA144" s="192">
        <f t="shared" si="574"/>
        <v>0</v>
      </c>
      <c r="EB144" s="192">
        <f t="shared" si="575"/>
        <v>0</v>
      </c>
      <c r="EC144" s="192">
        <f t="shared" si="576"/>
        <v>0</v>
      </c>
      <c r="ED144" s="192">
        <f t="shared" si="577"/>
        <v>0</v>
      </c>
      <c r="EE144" s="192">
        <f t="shared" si="578"/>
        <v>0</v>
      </c>
      <c r="EF144" s="192">
        <f t="shared" si="579"/>
        <v>0</v>
      </c>
      <c r="EG144" s="192">
        <f t="shared" si="580"/>
        <v>0</v>
      </c>
      <c r="EH144" s="192">
        <f t="shared" si="581"/>
        <v>0</v>
      </c>
      <c r="EI144" s="192">
        <f t="shared" si="582"/>
        <v>0</v>
      </c>
      <c r="EJ144" s="192">
        <f t="shared" si="583"/>
        <v>0</v>
      </c>
      <c r="EK144" s="192">
        <f t="shared" si="584"/>
        <v>0</v>
      </c>
      <c r="EL144" s="192">
        <f t="shared" si="585"/>
        <v>0</v>
      </c>
      <c r="EM144" s="192">
        <f t="shared" si="586"/>
        <v>0</v>
      </c>
      <c r="EN144" s="192">
        <f t="shared" si="587"/>
        <v>0</v>
      </c>
      <c r="EO144" s="192">
        <f t="shared" si="588"/>
        <v>0</v>
      </c>
      <c r="EP144" s="192">
        <f t="shared" si="589"/>
        <v>0</v>
      </c>
      <c r="EQ144" s="192">
        <f t="shared" si="590"/>
        <v>0</v>
      </c>
      <c r="ER144" s="192">
        <f t="shared" si="591"/>
        <v>0</v>
      </c>
      <c r="ES144" s="192">
        <f t="shared" si="592"/>
        <v>0</v>
      </c>
      <c r="ET144" s="192">
        <f t="shared" si="593"/>
        <v>0</v>
      </c>
      <c r="EU144" s="192">
        <f t="shared" si="594"/>
        <v>0</v>
      </c>
      <c r="EV144" s="192">
        <f t="shared" si="595"/>
        <v>0</v>
      </c>
      <c r="EW144" s="192">
        <f t="shared" si="596"/>
        <v>0</v>
      </c>
      <c r="EX144" s="192">
        <f t="shared" si="597"/>
        <v>0</v>
      </c>
      <c r="EY144" s="192">
        <f t="shared" si="598"/>
        <v>0</v>
      </c>
      <c r="EZ144" s="192">
        <f t="shared" si="599"/>
        <v>0</v>
      </c>
      <c r="FA144" s="192">
        <f t="shared" si="600"/>
        <v>0</v>
      </c>
      <c r="FB144" s="192">
        <f t="shared" si="601"/>
        <v>0</v>
      </c>
      <c r="FC144" s="192">
        <f t="shared" si="602"/>
        <v>0</v>
      </c>
      <c r="FD144" s="192">
        <f t="shared" si="603"/>
        <v>0</v>
      </c>
      <c r="FE144" s="192">
        <f t="shared" si="604"/>
        <v>0</v>
      </c>
      <c r="FF144" s="192">
        <f t="shared" si="605"/>
        <v>0</v>
      </c>
      <c r="FG144" s="192">
        <f t="shared" si="606"/>
        <v>0</v>
      </c>
      <c r="FH144" s="192">
        <f t="shared" si="607"/>
        <v>0</v>
      </c>
      <c r="FI144" s="192">
        <f t="shared" si="608"/>
        <v>0</v>
      </c>
      <c r="FJ144" s="192">
        <f t="shared" si="609"/>
        <v>0</v>
      </c>
      <c r="FK144" s="192">
        <f t="shared" si="610"/>
        <v>0</v>
      </c>
      <c r="FL144" s="192">
        <f t="shared" si="611"/>
        <v>0</v>
      </c>
      <c r="FM144" s="192">
        <f t="shared" si="612"/>
        <v>0</v>
      </c>
      <c r="FN144" s="192">
        <f t="shared" si="613"/>
        <v>0</v>
      </c>
      <c r="FO144" s="192">
        <f t="shared" si="614"/>
        <v>0</v>
      </c>
      <c r="FP144" s="192">
        <f t="shared" si="615"/>
        <v>0</v>
      </c>
      <c r="FQ144" s="192">
        <f t="shared" si="616"/>
        <v>0</v>
      </c>
      <c r="FR144" s="192">
        <f t="shared" si="617"/>
        <v>0</v>
      </c>
      <c r="FS144" s="192">
        <f t="shared" si="618"/>
        <v>0</v>
      </c>
      <c r="FT144" s="192">
        <f t="shared" si="619"/>
        <v>0</v>
      </c>
      <c r="FU144" s="192">
        <f t="shared" si="620"/>
        <v>0</v>
      </c>
      <c r="FV144" s="192">
        <f t="shared" si="621"/>
        <v>0</v>
      </c>
      <c r="FW144" s="192">
        <f t="shared" si="622"/>
        <v>0</v>
      </c>
      <c r="FX144" s="192">
        <f t="shared" si="623"/>
        <v>0</v>
      </c>
      <c r="FY144" s="192">
        <f t="shared" si="624"/>
        <v>0</v>
      </c>
      <c r="FZ144" s="192">
        <f t="shared" si="625"/>
        <v>0</v>
      </c>
      <c r="GA144" s="192">
        <f t="shared" si="626"/>
        <v>0</v>
      </c>
      <c r="GB144" s="192">
        <f t="shared" si="627"/>
        <v>0</v>
      </c>
      <c r="GC144" s="192">
        <f t="shared" si="628"/>
        <v>0</v>
      </c>
      <c r="GD144" s="192">
        <f t="shared" si="629"/>
        <v>0</v>
      </c>
      <c r="GE144" s="192">
        <f t="shared" si="630"/>
        <v>0</v>
      </c>
      <c r="GF144" s="192">
        <f t="shared" si="631"/>
        <v>0</v>
      </c>
      <c r="GG144" s="192">
        <f t="shared" si="632"/>
        <v>0</v>
      </c>
      <c r="GH144" s="192">
        <f t="shared" si="633"/>
        <v>0</v>
      </c>
      <c r="GI144" s="192">
        <f t="shared" si="634"/>
        <v>0</v>
      </c>
      <c r="GJ144" s="192">
        <f t="shared" si="635"/>
        <v>0</v>
      </c>
      <c r="GK144" s="192">
        <f t="shared" si="636"/>
        <v>0</v>
      </c>
      <c r="GL144" s="192">
        <f t="shared" si="637"/>
        <v>0</v>
      </c>
      <c r="GM144" s="192">
        <f t="shared" si="638"/>
        <v>0</v>
      </c>
      <c r="GN144" s="192">
        <f t="shared" si="639"/>
        <v>0</v>
      </c>
      <c r="GO144" s="192">
        <f t="shared" si="640"/>
        <v>0</v>
      </c>
      <c r="GP144" s="192">
        <f t="shared" si="641"/>
        <v>0</v>
      </c>
      <c r="GQ144" s="192">
        <f t="shared" si="642"/>
        <v>0</v>
      </c>
      <c r="GR144" s="192">
        <f t="shared" si="643"/>
        <v>0</v>
      </c>
      <c r="GS144" s="192">
        <f t="shared" si="644"/>
        <v>0</v>
      </c>
      <c r="GT144" s="192">
        <f t="shared" si="645"/>
        <v>0</v>
      </c>
      <c r="GU144" s="192">
        <f t="shared" si="646"/>
        <v>0</v>
      </c>
      <c r="GV144" s="192">
        <f t="shared" si="647"/>
        <v>0</v>
      </c>
      <c r="GW144" s="192">
        <f t="shared" si="648"/>
        <v>0</v>
      </c>
      <c r="GX144" s="192">
        <f t="shared" si="649"/>
        <v>0</v>
      </c>
      <c r="GY144" s="192">
        <f t="shared" si="650"/>
        <v>0</v>
      </c>
      <c r="GZ144" s="192">
        <f t="shared" si="651"/>
        <v>0</v>
      </c>
      <c r="HA144" s="192">
        <f t="shared" si="652"/>
        <v>0</v>
      </c>
      <c r="HB144" s="192">
        <f t="shared" si="653"/>
        <v>0</v>
      </c>
      <c r="HC144" s="192">
        <f t="shared" si="654"/>
        <v>0</v>
      </c>
      <c r="HD144" s="192">
        <f t="shared" si="655"/>
        <v>0</v>
      </c>
      <c r="HE144" s="192">
        <f t="shared" si="656"/>
        <v>0</v>
      </c>
      <c r="HF144" s="192">
        <f t="shared" si="657"/>
        <v>0</v>
      </c>
      <c r="HG144" s="192">
        <f t="shared" si="658"/>
        <v>0</v>
      </c>
      <c r="HH144" s="192">
        <f t="shared" si="659"/>
        <v>0</v>
      </c>
      <c r="HI144" s="192">
        <f t="shared" si="660"/>
        <v>0</v>
      </c>
      <c r="HJ144" s="192">
        <f t="shared" si="661"/>
        <v>0</v>
      </c>
      <c r="HK144" s="192">
        <f t="shared" si="662"/>
        <v>0</v>
      </c>
      <c r="HL144" s="192">
        <f t="shared" si="663"/>
        <v>0</v>
      </c>
      <c r="HM144" s="192">
        <f t="shared" si="664"/>
        <v>0</v>
      </c>
      <c r="HN144" s="194">
        <f t="shared" si="462"/>
        <v>0</v>
      </c>
      <c r="HO144" s="194">
        <f t="shared" si="463"/>
        <v>0</v>
      </c>
      <c r="HP144" s="194">
        <f t="shared" si="464"/>
        <v>0</v>
      </c>
      <c r="HQ144" s="194">
        <f t="shared" si="465"/>
        <v>0</v>
      </c>
      <c r="HR144" s="194">
        <f t="shared" si="466"/>
        <v>0</v>
      </c>
      <c r="HS144" s="195" t="str">
        <f t="shared" si="471"/>
        <v/>
      </c>
      <c r="HT144" s="196">
        <f t="shared" si="467"/>
        <v>0</v>
      </c>
      <c r="HU144" s="196">
        <f t="shared" si="468"/>
        <v>0</v>
      </c>
      <c r="HV144" s="197" t="str">
        <f t="shared" si="472"/>
        <v/>
      </c>
      <c r="HW144" s="197" t="str">
        <f t="shared" si="665"/>
        <v/>
      </c>
      <c r="HX144" s="197" t="str">
        <f t="shared" si="666"/>
        <v/>
      </c>
      <c r="HY144" s="195" t="str">
        <f t="shared" si="473"/>
        <v/>
      </c>
      <c r="HZ144" s="30">
        <f t="shared" si="469"/>
        <v>0</v>
      </c>
      <c r="IA144" s="198">
        <f t="shared" si="474"/>
        <v>0</v>
      </c>
      <c r="IB144" s="195"/>
      <c r="IC144" s="195">
        <f t="shared" si="667"/>
        <v>0</v>
      </c>
      <c r="ID144" s="195">
        <f t="shared" si="475"/>
        <v>0</v>
      </c>
      <c r="IE144" s="195">
        <f t="shared" si="668"/>
        <v>0</v>
      </c>
      <c r="IF144" s="195">
        <f t="shared" si="476"/>
        <v>0</v>
      </c>
      <c r="IG144" s="307">
        <f t="shared" si="477"/>
        <v>0</v>
      </c>
      <c r="IH144" s="307">
        <f t="shared" si="478"/>
        <v>0</v>
      </c>
      <c r="II144" s="44">
        <f t="shared" si="479"/>
        <v>0</v>
      </c>
      <c r="IJ144" s="44">
        <f t="shared" si="669"/>
        <v>0</v>
      </c>
      <c r="IK144" s="44">
        <f t="shared" si="670"/>
        <v>0</v>
      </c>
      <c r="IL144" s="44">
        <f t="shared" si="671"/>
        <v>0</v>
      </c>
      <c r="IM144" s="44">
        <f t="shared" si="672"/>
        <v>0</v>
      </c>
      <c r="IN144" s="44">
        <f t="shared" si="673"/>
        <v>0</v>
      </c>
      <c r="IO144" s="44">
        <f t="shared" si="674"/>
        <v>0</v>
      </c>
    </row>
    <row r="145" spans="1:249" ht="18" customHeight="1">
      <c r="A145" s="188">
        <v>139</v>
      </c>
      <c r="B145" s="326"/>
      <c r="C145" s="289"/>
      <c r="D145" s="199"/>
      <c r="E145" s="189"/>
      <c r="F145" s="189"/>
      <c r="G145" s="190"/>
      <c r="H145" s="190"/>
      <c r="I145" s="272"/>
      <c r="J145" s="207"/>
      <c r="K145" s="214" t="str">
        <f t="shared" si="480"/>
        <v/>
      </c>
      <c r="L145" s="200" t="str">
        <f t="shared" si="481"/>
        <v/>
      </c>
      <c r="M145" s="200" t="str">
        <f t="shared" si="482"/>
        <v/>
      </c>
      <c r="N145" s="209" t="str">
        <f t="shared" si="470"/>
        <v/>
      </c>
      <c r="O145" s="208" t="str">
        <f>IFERROR(IF(D145="","",IF(K145="","",IF(I145="","",IF(F145="F",VLOOKUP(K145,F!A:G,2,0),IF(F145="M",VLOOKUP(K145,M!A:G,2,0),""))))),0)</f>
        <v/>
      </c>
      <c r="P145" s="191" t="str">
        <f>IFERROR(IF(D145="","",IF(K145="","",IF(I145="","",IF(F145="F",VLOOKUP(K145,F!A:G,3,0),IF(F145="M",VLOOKUP(K145,M!A:G,3,0),""))))),0)</f>
        <v/>
      </c>
      <c r="Q145" s="191" t="str">
        <f>IFERROR(IF(D145="","",IF(K145="","",IF(I145="","",IF(F145="F",VLOOKUP(K145,F!A:G,4,0),IF(F145="M",VLOOKUP(K145,M!A:G,4,0),""))))),0)</f>
        <v/>
      </c>
      <c r="R145" s="191" t="str">
        <f>IFERROR(IF(D145="","",IF(K145="","",IF(I145="","",IF(F145="F",VLOOKUP(K145,F!A:G,5,0),IF(F145="M",VLOOKUP(K145,M!A:G,5,0),""))))),0)</f>
        <v/>
      </c>
      <c r="S145" s="191" t="str">
        <f>IFERROR(IF(D145="","",IF(K145="","",IF(I145="","",IF(F145="F",VLOOKUP(K145,F!A:G,6,0),IF(F145="M",VLOOKUP(K145,M!A:G,6,0),""))))),0)</f>
        <v/>
      </c>
      <c r="T145" s="191" t="str">
        <f>IFERROR(IF(D145="","",IF(K145="","",IF(I145="","",IF(F145="F",VLOOKUP(K145,F!A:G,7,0),IF(F145="M",VLOOKUP(K145,M!A:G,7,0),""))))),0)</f>
        <v/>
      </c>
      <c r="U145" s="191" t="str">
        <f>IFERROR(IF(D145="","",IF(K145="","",IF(J145="","",IF(F145="F",VLOOKUP(K145,F!A:M,8,0),IF(F145="M",VLOOKUP(K145,M!A:M,8,0),""))))),0)</f>
        <v/>
      </c>
      <c r="V145" s="191" t="str">
        <f>IFERROR(IF(D145="","",IF(K145="","",IF(J145="","",IF(F145="F",VLOOKUP(K145,F!A:M,9,0),IF(F145="M",VLOOKUP(K145,M!A:M,9,0),""))))),0)</f>
        <v/>
      </c>
      <c r="W145" s="191" t="str">
        <f>IFERROR(IF(D145="","",IF(K145="","",IF(J145="","",IF(F145="F",VLOOKUP(K145,F!A:M,10,0),IF(F145="M",VLOOKUP(K145,M!A:M,10,0),""))))),0)</f>
        <v/>
      </c>
      <c r="X145" s="191" t="str">
        <f>IFERROR(IF(D145="","",IF(K145="","",IF(J145="","",IF(F145="F",VLOOKUP(K145,F!A:M,11,0),IF(F145="M",VLOOKUP(K145,M!A:M,11,0),""))))),0)</f>
        <v/>
      </c>
      <c r="Y145" s="191" t="str">
        <f>IFERROR(IF(D145="","",IF(K145="","",IF(J145="","",IF(F145="F",VLOOKUP(K145,F!A:M,12,0),IF(F145="M",VLOOKUP(K145,M!A:M,12,0),""))))),0)</f>
        <v/>
      </c>
      <c r="Z145" s="191" t="str">
        <f>IFERROR(IF(D145="","",IF(K145="","",IF(J145="","",IF(F145="F",VLOOKUP(K145,F!A:M,13,0),IF(F145="M",VLOOKUP(K145,M!A:M,13,0),""))))),0)</f>
        <v/>
      </c>
      <c r="AA145" s="191" t="str">
        <f>IFERROR(IF(D145="","",IF(F145="","",IF(J145="","",IF(K145="","",IF(AND(K145&gt;23,K145&lt;=60),IF(F145="F",VLOOKUP(MROUND(HZ145,0.5),'F-Weight for Length'!K:S,2,0),VLOOKUP(MROUND(HZ145,0.5),'M-Weight for Length'!K:S,2,0)),IF(K145&gt;60,IF(F145="F",VLOOKUP(K145,'F-Weight for Length'!U:AC,2,0),VLOOKUP(K145,'M-Weight for Length'!U:AC,2,0)),IF(F145="F",VLOOKUP(MROUND(HZ145,0.5),'F-Weight for Length'!A:I,2,0),VLOOKUP(MROUND(HZ145,0.5),'M-Weight for Length'!A:I,2,0)))))))),0)</f>
        <v/>
      </c>
      <c r="AB145" s="191" t="str">
        <f>IFERROR(IF(D145="","",IF(F145="","",IF(J145="","",IF(K145="","",IF(AND(K145&gt;23,K145&lt;=60),IF(F145="F",VLOOKUP(MROUND(HZ145,0.5),'F-Weight for Length'!K:S,3,0),VLOOKUP(MROUND(HZ145,0.5),'M-Weight for Length'!K:S,3,0)),IF(K145&gt;60,IF(F145="F",VLOOKUP(K145,'F-Weight for Length'!U:AC,3,0),VLOOKUP(K145,'M-Weight for Length'!U:AC,3,0)),IF(F145="F",VLOOKUP(MROUND(HZ145,0.5),'F-Weight for Length'!A:I,3,0),VLOOKUP(MROUND(HZ145,0.5),'M-Weight for Length'!A:I,3,0)))))))),0)</f>
        <v/>
      </c>
      <c r="AC145" s="191" t="str">
        <f>IFERROR(IF(D145="","",IF(F145="","",IF(J145="","",IF(K145="","",IF(AND(K145&gt;23,K145&lt;=60),IF(F145="F",VLOOKUP(MROUND(HZ145,0.5),'F-Weight for Length'!K:S,4,0),VLOOKUP(MROUND(HZ145,0.5),'M-Weight for Length'!K:S,4,0)),IF(K145&gt;60,IF(F145="F",VLOOKUP(K145,'F-Weight for Length'!U:AC,4,0),VLOOKUP(K145,'M-Weight for Length'!U:AC,4,0)),IF(F145="F",VLOOKUP(MROUND(HZ145,0.5),'F-Weight for Length'!A:I,4,0),VLOOKUP(MROUND(HZ145,0.5),'M-Weight for Length'!A:I,4,0)))))))),0)</f>
        <v/>
      </c>
      <c r="AD145" s="191" t="str">
        <f>IFERROR(IF(D145="","",IF(F145="","",IF(J145="","",IF(K145="","",IF(AND(K145&gt;23,K145&lt;=60),IF(F145="F",VLOOKUP(MROUND(HZ145,0.5),'F-Weight for Length'!K:S,5,0),VLOOKUP(MROUND(HZ145,0.5),'M-Weight for Length'!K:S,5,0)),IF(K145&gt;60,IF(F145="F",VLOOKUP(K145,'F-Weight for Length'!U:AC,5,0),VLOOKUP(K145,'M-Weight for Length'!U:AC,5,0)),IF(F145="F",VLOOKUP(MROUND(HZ145,0.5),'F-Weight for Length'!A:I,5,0),VLOOKUP(MROUND(HZ145,0.5),'M-Weight for Length'!A:I,5,0)))))))),0)</f>
        <v/>
      </c>
      <c r="AE145" s="191" t="str">
        <f>IFERROR(IF(D145="","",IF(F145="","",IF(J145="","",IF(K145="","",IF(AND(K145&gt;23,K145&lt;=60),IF(F145="F",VLOOKUP(MROUND(HZ145,0.5),'F-Weight for Length'!K:S,6,0),VLOOKUP(MROUND(HZ145,0.5),'M-Weight for Length'!K:S,6,0)),IF(K145&gt;60,IF(F145="F",VLOOKUP(K145,'F-Weight for Length'!U:AC,6,0),VLOOKUP(K145,'M-Weight for Length'!U:AC,6,0)),IF(F145="F",VLOOKUP(MROUND(HZ145,0.5),'F-Weight for Length'!A:I,6,0),VLOOKUP(MROUND(HZ145,0.5),'M-Weight for Length'!A:I,6,0)))))))),0)</f>
        <v/>
      </c>
      <c r="AF145" s="191" t="str">
        <f>IFERROR(IF(D145="","",IF(F145="","",IF(J145="","",IF(K145="","",IF(AND(K145&gt;23,K145&lt;=60),IF(F145="F",VLOOKUP(MROUND(HZ145,0.5),'F-Weight for Length'!K:S,7,0),VLOOKUP(MROUND(HZ145,0.5),'M-Weight for Length'!K:S,7,0)),IF(K145&gt;60,IF(F145="F",VLOOKUP(K145,'F-Weight for Length'!U:AC,7,0),VLOOKUP(K145,'M-Weight for Length'!U:AC,7,0)),IF(F145="F",VLOOKUP(MROUND(HZ145,0.5),'F-Weight for Length'!A:I,7,0),VLOOKUP(MROUND(HZ145,0.5),'M-Weight for Length'!A:I,7,0)))))))),0)</f>
        <v/>
      </c>
      <c r="AG145" s="191" t="str">
        <f>IFERROR(IF(D145="","",IF(F145="","",IF(J145="","",IF(K145="","",IF(AND(K145&gt;23,K145&lt;=60),IF(F145="F",VLOOKUP(MROUND(HZ145,0.5),'F-Weight for Length'!K:S,8,0),VLOOKUP(MROUND(HZ145,0.5),'M-Weight for Length'!K:S,8,0)),IF(K145&gt;60,IF(F145="F",VLOOKUP(K145,'F-Weight for Length'!U:AC,8,0),VLOOKUP(K145,'M-Weight for Length'!U:AC,8,0)),IF(F145="F",VLOOKUP(MROUND(HZ145,0.5),'F-Weight for Length'!A:I,8,0),VLOOKUP(MROUND(HZ145,0.5),'M-Weight for Length'!A:I,8,0)))))))),0)</f>
        <v/>
      </c>
      <c r="AH145" s="191" t="str">
        <f>IFERROR(IF(D145="","",IF(F145="","",IF(J145="","",IF(K145="","",IF(AND(K145&gt;23,K145&lt;=60),IF(F145="F",VLOOKUP(MROUND(HZ145,0.5),'F-Weight for Length'!K:S,9,0),VLOOKUP(MROUND(HZ145,0.5),'M-Weight for Length'!K:S,9,0)),IF(K145&gt;60,IF(F145="F",VLOOKUP(K145,'F-Weight for Length'!U:AC,9,0),VLOOKUP(K145,'M-Weight for Length'!U:AC,9,0)),IF(F145="F",VLOOKUP(MROUND(HZ145,0.5),'F-Weight for Length'!A:I,9,0),VLOOKUP(MROUND(HZ145,0.5),'M-Weight for Length'!A:I,9,0)))))))),0)</f>
        <v/>
      </c>
      <c r="AI145" s="192">
        <f t="shared" si="483"/>
        <v>0</v>
      </c>
      <c r="AJ145" s="192">
        <f t="shared" si="484"/>
        <v>0</v>
      </c>
      <c r="AK145" s="192">
        <f t="shared" si="485"/>
        <v>0</v>
      </c>
      <c r="AL145" s="192">
        <f t="shared" si="486"/>
        <v>0</v>
      </c>
      <c r="AM145" s="192">
        <f t="shared" si="487"/>
        <v>0</v>
      </c>
      <c r="AN145" s="192">
        <f t="shared" si="488"/>
        <v>0</v>
      </c>
      <c r="AO145" s="192">
        <f t="shared" si="489"/>
        <v>0</v>
      </c>
      <c r="AP145" s="192">
        <f t="shared" si="490"/>
        <v>0</v>
      </c>
      <c r="AQ145" s="192">
        <f t="shared" si="491"/>
        <v>0</v>
      </c>
      <c r="AR145" s="192">
        <f t="shared" si="492"/>
        <v>0</v>
      </c>
      <c r="AS145" s="192">
        <f t="shared" si="493"/>
        <v>0</v>
      </c>
      <c r="AT145" s="192">
        <f t="shared" si="494"/>
        <v>0</v>
      </c>
      <c r="AU145" s="192">
        <f t="shared" si="495"/>
        <v>0</v>
      </c>
      <c r="AV145" s="192">
        <f t="shared" si="496"/>
        <v>0</v>
      </c>
      <c r="AW145" s="192">
        <f t="shared" si="497"/>
        <v>0</v>
      </c>
      <c r="AX145" s="192">
        <f t="shared" si="498"/>
        <v>0</v>
      </c>
      <c r="AY145" s="192">
        <f t="shared" si="499"/>
        <v>0</v>
      </c>
      <c r="AZ145" s="192">
        <f t="shared" si="500"/>
        <v>0</v>
      </c>
      <c r="BA145" s="192">
        <f t="shared" si="501"/>
        <v>0</v>
      </c>
      <c r="BB145" s="192">
        <f t="shared" si="502"/>
        <v>0</v>
      </c>
      <c r="BC145" s="192">
        <f t="shared" si="503"/>
        <v>0</v>
      </c>
      <c r="BD145" s="192">
        <f t="shared" si="504"/>
        <v>0</v>
      </c>
      <c r="BE145" s="192">
        <f t="shared" si="505"/>
        <v>0</v>
      </c>
      <c r="BF145" s="192">
        <f t="shared" si="506"/>
        <v>0</v>
      </c>
      <c r="BG145" s="192">
        <f t="shared" si="507"/>
        <v>0</v>
      </c>
      <c r="BH145" s="192">
        <f t="shared" si="508"/>
        <v>0</v>
      </c>
      <c r="BI145" s="192">
        <f t="shared" si="509"/>
        <v>0</v>
      </c>
      <c r="BJ145" s="192">
        <f t="shared" si="510"/>
        <v>0</v>
      </c>
      <c r="BK145" s="192">
        <f t="shared" si="511"/>
        <v>0</v>
      </c>
      <c r="BL145" s="192">
        <f t="shared" si="512"/>
        <v>0</v>
      </c>
      <c r="BM145" s="192">
        <f t="shared" si="513"/>
        <v>0</v>
      </c>
      <c r="BN145" s="192">
        <f t="shared" si="514"/>
        <v>0</v>
      </c>
      <c r="BO145" s="192">
        <f t="shared" si="515"/>
        <v>0</v>
      </c>
      <c r="BP145" s="192">
        <f t="shared" si="516"/>
        <v>0</v>
      </c>
      <c r="BQ145" s="192">
        <f t="shared" si="517"/>
        <v>0</v>
      </c>
      <c r="BR145" s="192">
        <f t="shared" si="518"/>
        <v>0</v>
      </c>
      <c r="BS145" s="192">
        <f t="shared" si="519"/>
        <v>0</v>
      </c>
      <c r="BT145" s="192">
        <f t="shared" si="520"/>
        <v>0</v>
      </c>
      <c r="BU145" s="192">
        <f t="shared" si="521"/>
        <v>0</v>
      </c>
      <c r="BV145" s="192">
        <f t="shared" si="522"/>
        <v>0</v>
      </c>
      <c r="BW145" s="192">
        <f t="shared" si="523"/>
        <v>0</v>
      </c>
      <c r="BX145" s="192">
        <f t="shared" si="524"/>
        <v>0</v>
      </c>
      <c r="BY145" s="192">
        <f t="shared" si="525"/>
        <v>0</v>
      </c>
      <c r="BZ145" s="192">
        <f t="shared" si="526"/>
        <v>0</v>
      </c>
      <c r="CA145" s="192">
        <f t="shared" si="527"/>
        <v>0</v>
      </c>
      <c r="CB145" s="192">
        <f t="shared" si="528"/>
        <v>0</v>
      </c>
      <c r="CC145" s="192">
        <f t="shared" si="529"/>
        <v>0</v>
      </c>
      <c r="CD145" s="192">
        <f t="shared" si="530"/>
        <v>0</v>
      </c>
      <c r="CE145" s="192">
        <f t="shared" si="531"/>
        <v>0</v>
      </c>
      <c r="CF145" s="192">
        <f t="shared" si="532"/>
        <v>0</v>
      </c>
      <c r="CG145" s="192">
        <f t="shared" si="533"/>
        <v>0</v>
      </c>
      <c r="CH145" s="192">
        <f t="shared" si="534"/>
        <v>0</v>
      </c>
      <c r="CI145" s="192">
        <f t="shared" si="535"/>
        <v>0</v>
      </c>
      <c r="CJ145" s="192">
        <f t="shared" si="536"/>
        <v>0</v>
      </c>
      <c r="CK145" s="192">
        <f t="shared" si="537"/>
        <v>0</v>
      </c>
      <c r="CL145" s="192">
        <f t="shared" si="538"/>
        <v>0</v>
      </c>
      <c r="CM145" s="192">
        <f t="shared" si="539"/>
        <v>0</v>
      </c>
      <c r="CN145" s="192">
        <f t="shared" si="540"/>
        <v>0</v>
      </c>
      <c r="CO145" s="192">
        <f t="shared" si="541"/>
        <v>0</v>
      </c>
      <c r="CP145" s="192">
        <f t="shared" si="542"/>
        <v>0</v>
      </c>
      <c r="CQ145" s="192">
        <f t="shared" si="543"/>
        <v>0</v>
      </c>
      <c r="CR145" s="192">
        <f t="shared" si="544"/>
        <v>0</v>
      </c>
      <c r="CS145" s="192">
        <f t="shared" si="545"/>
        <v>0</v>
      </c>
      <c r="CT145" s="192">
        <f t="shared" si="546"/>
        <v>0</v>
      </c>
      <c r="CU145" s="192">
        <f t="shared" si="547"/>
        <v>0</v>
      </c>
      <c r="CV145" s="192">
        <f t="shared" si="548"/>
        <v>0</v>
      </c>
      <c r="CW145" s="192">
        <f t="shared" si="549"/>
        <v>0</v>
      </c>
      <c r="CX145" s="192">
        <f t="shared" si="550"/>
        <v>0</v>
      </c>
      <c r="CY145" s="192">
        <f t="shared" si="551"/>
        <v>0</v>
      </c>
      <c r="CZ145" s="192">
        <f t="shared" si="552"/>
        <v>0</v>
      </c>
      <c r="DA145" s="192">
        <f t="shared" si="553"/>
        <v>0</v>
      </c>
      <c r="DB145" s="192">
        <f t="shared" si="554"/>
        <v>0</v>
      </c>
      <c r="DC145" s="192">
        <f t="shared" si="555"/>
        <v>0</v>
      </c>
      <c r="DD145" s="192">
        <f t="shared" si="556"/>
        <v>0</v>
      </c>
      <c r="DE145" s="192">
        <f t="shared" si="557"/>
        <v>0</v>
      </c>
      <c r="DF145" s="192">
        <f t="shared" si="558"/>
        <v>0</v>
      </c>
      <c r="DG145" s="192">
        <f t="shared" si="559"/>
        <v>0</v>
      </c>
      <c r="DH145" s="192">
        <f t="shared" si="560"/>
        <v>0</v>
      </c>
      <c r="DI145" s="192">
        <f t="shared" si="561"/>
        <v>0</v>
      </c>
      <c r="DJ145" s="192">
        <f t="shared" si="562"/>
        <v>0</v>
      </c>
      <c r="DK145" s="192">
        <f t="shared" si="563"/>
        <v>0</v>
      </c>
      <c r="DL145" s="192">
        <f t="shared" si="564"/>
        <v>0</v>
      </c>
      <c r="DM145" s="192">
        <f t="shared" si="565"/>
        <v>0</v>
      </c>
      <c r="DN145" s="192">
        <f t="shared" si="566"/>
        <v>0</v>
      </c>
      <c r="DO145" s="192">
        <f t="shared" si="567"/>
        <v>0</v>
      </c>
      <c r="DP145" s="192">
        <f t="shared" si="568"/>
        <v>0</v>
      </c>
      <c r="DQ145" s="192">
        <f t="shared" si="569"/>
        <v>0</v>
      </c>
      <c r="DR145" s="192">
        <f t="shared" si="570"/>
        <v>0</v>
      </c>
      <c r="DS145" s="192">
        <f t="shared" si="571"/>
        <v>0</v>
      </c>
      <c r="DT145" s="192">
        <f t="shared" si="572"/>
        <v>0</v>
      </c>
      <c r="DU145" s="192">
        <f t="shared" si="573"/>
        <v>0</v>
      </c>
      <c r="DV145" s="193">
        <f t="shared" si="457"/>
        <v>0</v>
      </c>
      <c r="DW145" s="193">
        <f t="shared" si="458"/>
        <v>0</v>
      </c>
      <c r="DX145" s="193">
        <f t="shared" si="459"/>
        <v>0</v>
      </c>
      <c r="DY145" s="193">
        <f t="shared" si="460"/>
        <v>0</v>
      </c>
      <c r="DZ145" s="193">
        <f t="shared" si="461"/>
        <v>0</v>
      </c>
      <c r="EA145" s="192">
        <f t="shared" si="574"/>
        <v>0</v>
      </c>
      <c r="EB145" s="192">
        <f t="shared" si="575"/>
        <v>0</v>
      </c>
      <c r="EC145" s="192">
        <f t="shared" si="576"/>
        <v>0</v>
      </c>
      <c r="ED145" s="192">
        <f t="shared" si="577"/>
        <v>0</v>
      </c>
      <c r="EE145" s="192">
        <f t="shared" si="578"/>
        <v>0</v>
      </c>
      <c r="EF145" s="192">
        <f t="shared" si="579"/>
        <v>0</v>
      </c>
      <c r="EG145" s="192">
        <f t="shared" si="580"/>
        <v>0</v>
      </c>
      <c r="EH145" s="192">
        <f t="shared" si="581"/>
        <v>0</v>
      </c>
      <c r="EI145" s="192">
        <f t="shared" si="582"/>
        <v>0</v>
      </c>
      <c r="EJ145" s="192">
        <f t="shared" si="583"/>
        <v>0</v>
      </c>
      <c r="EK145" s="192">
        <f t="shared" si="584"/>
        <v>0</v>
      </c>
      <c r="EL145" s="192">
        <f t="shared" si="585"/>
        <v>0</v>
      </c>
      <c r="EM145" s="192">
        <f t="shared" si="586"/>
        <v>0</v>
      </c>
      <c r="EN145" s="192">
        <f t="shared" si="587"/>
        <v>0</v>
      </c>
      <c r="EO145" s="192">
        <f t="shared" si="588"/>
        <v>0</v>
      </c>
      <c r="EP145" s="192">
        <f t="shared" si="589"/>
        <v>0</v>
      </c>
      <c r="EQ145" s="192">
        <f t="shared" si="590"/>
        <v>0</v>
      </c>
      <c r="ER145" s="192">
        <f t="shared" si="591"/>
        <v>0</v>
      </c>
      <c r="ES145" s="192">
        <f t="shared" si="592"/>
        <v>0</v>
      </c>
      <c r="ET145" s="192">
        <f t="shared" si="593"/>
        <v>0</v>
      </c>
      <c r="EU145" s="192">
        <f t="shared" si="594"/>
        <v>0</v>
      </c>
      <c r="EV145" s="192">
        <f t="shared" si="595"/>
        <v>0</v>
      </c>
      <c r="EW145" s="192">
        <f t="shared" si="596"/>
        <v>0</v>
      </c>
      <c r="EX145" s="192">
        <f t="shared" si="597"/>
        <v>0</v>
      </c>
      <c r="EY145" s="192">
        <f t="shared" si="598"/>
        <v>0</v>
      </c>
      <c r="EZ145" s="192">
        <f t="shared" si="599"/>
        <v>0</v>
      </c>
      <c r="FA145" s="192">
        <f t="shared" si="600"/>
        <v>0</v>
      </c>
      <c r="FB145" s="192">
        <f t="shared" si="601"/>
        <v>0</v>
      </c>
      <c r="FC145" s="192">
        <f t="shared" si="602"/>
        <v>0</v>
      </c>
      <c r="FD145" s="192">
        <f t="shared" si="603"/>
        <v>0</v>
      </c>
      <c r="FE145" s="192">
        <f t="shared" si="604"/>
        <v>0</v>
      </c>
      <c r="FF145" s="192">
        <f t="shared" si="605"/>
        <v>0</v>
      </c>
      <c r="FG145" s="192">
        <f t="shared" si="606"/>
        <v>0</v>
      </c>
      <c r="FH145" s="192">
        <f t="shared" si="607"/>
        <v>0</v>
      </c>
      <c r="FI145" s="192">
        <f t="shared" si="608"/>
        <v>0</v>
      </c>
      <c r="FJ145" s="192">
        <f t="shared" si="609"/>
        <v>0</v>
      </c>
      <c r="FK145" s="192">
        <f t="shared" si="610"/>
        <v>0</v>
      </c>
      <c r="FL145" s="192">
        <f t="shared" si="611"/>
        <v>0</v>
      </c>
      <c r="FM145" s="192">
        <f t="shared" si="612"/>
        <v>0</v>
      </c>
      <c r="FN145" s="192">
        <f t="shared" si="613"/>
        <v>0</v>
      </c>
      <c r="FO145" s="192">
        <f t="shared" si="614"/>
        <v>0</v>
      </c>
      <c r="FP145" s="192">
        <f t="shared" si="615"/>
        <v>0</v>
      </c>
      <c r="FQ145" s="192">
        <f t="shared" si="616"/>
        <v>0</v>
      </c>
      <c r="FR145" s="192">
        <f t="shared" si="617"/>
        <v>0</v>
      </c>
      <c r="FS145" s="192">
        <f t="shared" si="618"/>
        <v>0</v>
      </c>
      <c r="FT145" s="192">
        <f t="shared" si="619"/>
        <v>0</v>
      </c>
      <c r="FU145" s="192">
        <f t="shared" si="620"/>
        <v>0</v>
      </c>
      <c r="FV145" s="192">
        <f t="shared" si="621"/>
        <v>0</v>
      </c>
      <c r="FW145" s="192">
        <f t="shared" si="622"/>
        <v>0</v>
      </c>
      <c r="FX145" s="192">
        <f t="shared" si="623"/>
        <v>0</v>
      </c>
      <c r="FY145" s="192">
        <f t="shared" si="624"/>
        <v>0</v>
      </c>
      <c r="FZ145" s="192">
        <f t="shared" si="625"/>
        <v>0</v>
      </c>
      <c r="GA145" s="192">
        <f t="shared" si="626"/>
        <v>0</v>
      </c>
      <c r="GB145" s="192">
        <f t="shared" si="627"/>
        <v>0</v>
      </c>
      <c r="GC145" s="192">
        <f t="shared" si="628"/>
        <v>0</v>
      </c>
      <c r="GD145" s="192">
        <f t="shared" si="629"/>
        <v>0</v>
      </c>
      <c r="GE145" s="192">
        <f t="shared" si="630"/>
        <v>0</v>
      </c>
      <c r="GF145" s="192">
        <f t="shared" si="631"/>
        <v>0</v>
      </c>
      <c r="GG145" s="192">
        <f t="shared" si="632"/>
        <v>0</v>
      </c>
      <c r="GH145" s="192">
        <f t="shared" si="633"/>
        <v>0</v>
      </c>
      <c r="GI145" s="192">
        <f t="shared" si="634"/>
        <v>0</v>
      </c>
      <c r="GJ145" s="192">
        <f t="shared" si="635"/>
        <v>0</v>
      </c>
      <c r="GK145" s="192">
        <f t="shared" si="636"/>
        <v>0</v>
      </c>
      <c r="GL145" s="192">
        <f t="shared" si="637"/>
        <v>0</v>
      </c>
      <c r="GM145" s="192">
        <f t="shared" si="638"/>
        <v>0</v>
      </c>
      <c r="GN145" s="192">
        <f t="shared" si="639"/>
        <v>0</v>
      </c>
      <c r="GO145" s="192">
        <f t="shared" si="640"/>
        <v>0</v>
      </c>
      <c r="GP145" s="192">
        <f t="shared" si="641"/>
        <v>0</v>
      </c>
      <c r="GQ145" s="192">
        <f t="shared" si="642"/>
        <v>0</v>
      </c>
      <c r="GR145" s="192">
        <f t="shared" si="643"/>
        <v>0</v>
      </c>
      <c r="GS145" s="192">
        <f t="shared" si="644"/>
        <v>0</v>
      </c>
      <c r="GT145" s="192">
        <f t="shared" si="645"/>
        <v>0</v>
      </c>
      <c r="GU145" s="192">
        <f t="shared" si="646"/>
        <v>0</v>
      </c>
      <c r="GV145" s="192">
        <f t="shared" si="647"/>
        <v>0</v>
      </c>
      <c r="GW145" s="192">
        <f t="shared" si="648"/>
        <v>0</v>
      </c>
      <c r="GX145" s="192">
        <f t="shared" si="649"/>
        <v>0</v>
      </c>
      <c r="GY145" s="192">
        <f t="shared" si="650"/>
        <v>0</v>
      </c>
      <c r="GZ145" s="192">
        <f t="shared" si="651"/>
        <v>0</v>
      </c>
      <c r="HA145" s="192">
        <f t="shared" si="652"/>
        <v>0</v>
      </c>
      <c r="HB145" s="192">
        <f t="shared" si="653"/>
        <v>0</v>
      </c>
      <c r="HC145" s="192">
        <f t="shared" si="654"/>
        <v>0</v>
      </c>
      <c r="HD145" s="192">
        <f t="shared" si="655"/>
        <v>0</v>
      </c>
      <c r="HE145" s="192">
        <f t="shared" si="656"/>
        <v>0</v>
      </c>
      <c r="HF145" s="192">
        <f t="shared" si="657"/>
        <v>0</v>
      </c>
      <c r="HG145" s="192">
        <f t="shared" si="658"/>
        <v>0</v>
      </c>
      <c r="HH145" s="192">
        <f t="shared" si="659"/>
        <v>0</v>
      </c>
      <c r="HI145" s="192">
        <f t="shared" si="660"/>
        <v>0</v>
      </c>
      <c r="HJ145" s="192">
        <f t="shared" si="661"/>
        <v>0</v>
      </c>
      <c r="HK145" s="192">
        <f t="shared" si="662"/>
        <v>0</v>
      </c>
      <c r="HL145" s="192">
        <f t="shared" si="663"/>
        <v>0</v>
      </c>
      <c r="HM145" s="192">
        <f t="shared" si="664"/>
        <v>0</v>
      </c>
      <c r="HN145" s="194">
        <f t="shared" si="462"/>
        <v>0</v>
      </c>
      <c r="HO145" s="194">
        <f t="shared" si="463"/>
        <v>0</v>
      </c>
      <c r="HP145" s="194">
        <f t="shared" si="464"/>
        <v>0</v>
      </c>
      <c r="HQ145" s="194">
        <f t="shared" si="465"/>
        <v>0</v>
      </c>
      <c r="HR145" s="194">
        <f t="shared" si="466"/>
        <v>0</v>
      </c>
      <c r="HS145" s="195" t="str">
        <f t="shared" si="471"/>
        <v/>
      </c>
      <c r="HT145" s="196">
        <f t="shared" si="467"/>
        <v>0</v>
      </c>
      <c r="HU145" s="196">
        <f t="shared" si="468"/>
        <v>0</v>
      </c>
      <c r="HV145" s="197" t="str">
        <f t="shared" si="472"/>
        <v/>
      </c>
      <c r="HW145" s="197" t="str">
        <f t="shared" si="665"/>
        <v/>
      </c>
      <c r="HX145" s="197" t="str">
        <f t="shared" si="666"/>
        <v/>
      </c>
      <c r="HY145" s="195" t="str">
        <f t="shared" si="473"/>
        <v/>
      </c>
      <c r="HZ145" s="30">
        <f t="shared" si="469"/>
        <v>0</v>
      </c>
      <c r="IA145" s="198">
        <f t="shared" si="474"/>
        <v>0</v>
      </c>
      <c r="IB145" s="195"/>
      <c r="IC145" s="195">
        <f t="shared" si="667"/>
        <v>0</v>
      </c>
      <c r="ID145" s="195">
        <f t="shared" si="475"/>
        <v>0</v>
      </c>
      <c r="IE145" s="195">
        <f t="shared" si="668"/>
        <v>0</v>
      </c>
      <c r="IF145" s="195">
        <f t="shared" si="476"/>
        <v>0</v>
      </c>
      <c r="IG145" s="307">
        <f t="shared" si="477"/>
        <v>0</v>
      </c>
      <c r="IH145" s="307">
        <f t="shared" si="478"/>
        <v>0</v>
      </c>
      <c r="II145" s="44">
        <f t="shared" si="479"/>
        <v>0</v>
      </c>
      <c r="IJ145" s="44">
        <f t="shared" si="669"/>
        <v>0</v>
      </c>
      <c r="IK145" s="44">
        <f t="shared" si="670"/>
        <v>0</v>
      </c>
      <c r="IL145" s="44">
        <f t="shared" si="671"/>
        <v>0</v>
      </c>
      <c r="IM145" s="44">
        <f t="shared" si="672"/>
        <v>0</v>
      </c>
      <c r="IN145" s="44">
        <f t="shared" si="673"/>
        <v>0</v>
      </c>
      <c r="IO145" s="44">
        <f t="shared" si="674"/>
        <v>0</v>
      </c>
    </row>
    <row r="146" spans="1:249" ht="18" customHeight="1">
      <c r="A146" s="188">
        <v>140</v>
      </c>
      <c r="B146" s="326"/>
      <c r="C146" s="289"/>
      <c r="D146" s="199"/>
      <c r="E146" s="189"/>
      <c r="F146" s="189"/>
      <c r="G146" s="190"/>
      <c r="H146" s="190"/>
      <c r="I146" s="272"/>
      <c r="J146" s="207"/>
      <c r="K146" s="214" t="str">
        <f t="shared" si="480"/>
        <v/>
      </c>
      <c r="L146" s="200" t="str">
        <f t="shared" si="481"/>
        <v/>
      </c>
      <c r="M146" s="200" t="str">
        <f t="shared" si="482"/>
        <v/>
      </c>
      <c r="N146" s="209" t="str">
        <f t="shared" si="470"/>
        <v/>
      </c>
      <c r="O146" s="208" t="str">
        <f>IFERROR(IF(D146="","",IF(K146="","",IF(I146="","",IF(F146="F",VLOOKUP(K146,F!A:G,2,0),IF(F146="M",VLOOKUP(K146,M!A:G,2,0),""))))),0)</f>
        <v/>
      </c>
      <c r="P146" s="191" t="str">
        <f>IFERROR(IF(D146="","",IF(K146="","",IF(I146="","",IF(F146="F",VLOOKUP(K146,F!A:G,3,0),IF(F146="M",VLOOKUP(K146,M!A:G,3,0),""))))),0)</f>
        <v/>
      </c>
      <c r="Q146" s="191" t="str">
        <f>IFERROR(IF(D146="","",IF(K146="","",IF(I146="","",IF(F146="F",VLOOKUP(K146,F!A:G,4,0),IF(F146="M",VLOOKUP(K146,M!A:G,4,0),""))))),0)</f>
        <v/>
      </c>
      <c r="R146" s="191" t="str">
        <f>IFERROR(IF(D146="","",IF(K146="","",IF(I146="","",IF(F146="F",VLOOKUP(K146,F!A:G,5,0),IF(F146="M",VLOOKUP(K146,M!A:G,5,0),""))))),0)</f>
        <v/>
      </c>
      <c r="S146" s="191" t="str">
        <f>IFERROR(IF(D146="","",IF(K146="","",IF(I146="","",IF(F146="F",VLOOKUP(K146,F!A:G,6,0),IF(F146="M",VLOOKUP(K146,M!A:G,6,0),""))))),0)</f>
        <v/>
      </c>
      <c r="T146" s="191" t="str">
        <f>IFERROR(IF(D146="","",IF(K146="","",IF(I146="","",IF(F146="F",VLOOKUP(K146,F!A:G,7,0),IF(F146="M",VLOOKUP(K146,M!A:G,7,0),""))))),0)</f>
        <v/>
      </c>
      <c r="U146" s="191" t="str">
        <f>IFERROR(IF(D146="","",IF(K146="","",IF(J146="","",IF(F146="F",VLOOKUP(K146,F!A:M,8,0),IF(F146="M",VLOOKUP(K146,M!A:M,8,0),""))))),0)</f>
        <v/>
      </c>
      <c r="V146" s="191" t="str">
        <f>IFERROR(IF(D146="","",IF(K146="","",IF(J146="","",IF(F146="F",VLOOKUP(K146,F!A:M,9,0),IF(F146="M",VLOOKUP(K146,M!A:M,9,0),""))))),0)</f>
        <v/>
      </c>
      <c r="W146" s="191" t="str">
        <f>IFERROR(IF(D146="","",IF(K146="","",IF(J146="","",IF(F146="F",VLOOKUP(K146,F!A:M,10,0),IF(F146="M",VLOOKUP(K146,M!A:M,10,0),""))))),0)</f>
        <v/>
      </c>
      <c r="X146" s="191" t="str">
        <f>IFERROR(IF(D146="","",IF(K146="","",IF(J146="","",IF(F146="F",VLOOKUP(K146,F!A:M,11,0),IF(F146="M",VLOOKUP(K146,M!A:M,11,0),""))))),0)</f>
        <v/>
      </c>
      <c r="Y146" s="191" t="str">
        <f>IFERROR(IF(D146="","",IF(K146="","",IF(J146="","",IF(F146="F",VLOOKUP(K146,F!A:M,12,0),IF(F146="M",VLOOKUP(K146,M!A:M,12,0),""))))),0)</f>
        <v/>
      </c>
      <c r="Z146" s="191" t="str">
        <f>IFERROR(IF(D146="","",IF(K146="","",IF(J146="","",IF(F146="F",VLOOKUP(K146,F!A:M,13,0),IF(F146="M",VLOOKUP(K146,M!A:M,13,0),""))))),0)</f>
        <v/>
      </c>
      <c r="AA146" s="191" t="str">
        <f>IFERROR(IF(D146="","",IF(F146="","",IF(J146="","",IF(K146="","",IF(AND(K146&gt;23,K146&lt;=60),IF(F146="F",VLOOKUP(MROUND(HZ146,0.5),'F-Weight for Length'!K:S,2,0),VLOOKUP(MROUND(HZ146,0.5),'M-Weight for Length'!K:S,2,0)),IF(K146&gt;60,IF(F146="F",VLOOKUP(K146,'F-Weight for Length'!U:AC,2,0),VLOOKUP(K146,'M-Weight for Length'!U:AC,2,0)),IF(F146="F",VLOOKUP(MROUND(HZ146,0.5),'F-Weight for Length'!A:I,2,0),VLOOKUP(MROUND(HZ146,0.5),'M-Weight for Length'!A:I,2,0)))))))),0)</f>
        <v/>
      </c>
      <c r="AB146" s="191" t="str">
        <f>IFERROR(IF(D146="","",IF(F146="","",IF(J146="","",IF(K146="","",IF(AND(K146&gt;23,K146&lt;=60),IF(F146="F",VLOOKUP(MROUND(HZ146,0.5),'F-Weight for Length'!K:S,3,0),VLOOKUP(MROUND(HZ146,0.5),'M-Weight for Length'!K:S,3,0)),IF(K146&gt;60,IF(F146="F",VLOOKUP(K146,'F-Weight for Length'!U:AC,3,0),VLOOKUP(K146,'M-Weight for Length'!U:AC,3,0)),IF(F146="F",VLOOKUP(MROUND(HZ146,0.5),'F-Weight for Length'!A:I,3,0),VLOOKUP(MROUND(HZ146,0.5),'M-Weight for Length'!A:I,3,0)))))))),0)</f>
        <v/>
      </c>
      <c r="AC146" s="191" t="str">
        <f>IFERROR(IF(D146="","",IF(F146="","",IF(J146="","",IF(K146="","",IF(AND(K146&gt;23,K146&lt;=60),IF(F146="F",VLOOKUP(MROUND(HZ146,0.5),'F-Weight for Length'!K:S,4,0),VLOOKUP(MROUND(HZ146,0.5),'M-Weight for Length'!K:S,4,0)),IF(K146&gt;60,IF(F146="F",VLOOKUP(K146,'F-Weight for Length'!U:AC,4,0),VLOOKUP(K146,'M-Weight for Length'!U:AC,4,0)),IF(F146="F",VLOOKUP(MROUND(HZ146,0.5),'F-Weight for Length'!A:I,4,0),VLOOKUP(MROUND(HZ146,0.5),'M-Weight for Length'!A:I,4,0)))))))),0)</f>
        <v/>
      </c>
      <c r="AD146" s="191" t="str">
        <f>IFERROR(IF(D146="","",IF(F146="","",IF(J146="","",IF(K146="","",IF(AND(K146&gt;23,K146&lt;=60),IF(F146="F",VLOOKUP(MROUND(HZ146,0.5),'F-Weight for Length'!K:S,5,0),VLOOKUP(MROUND(HZ146,0.5),'M-Weight for Length'!K:S,5,0)),IF(K146&gt;60,IF(F146="F",VLOOKUP(K146,'F-Weight for Length'!U:AC,5,0),VLOOKUP(K146,'M-Weight for Length'!U:AC,5,0)),IF(F146="F",VLOOKUP(MROUND(HZ146,0.5),'F-Weight for Length'!A:I,5,0),VLOOKUP(MROUND(HZ146,0.5),'M-Weight for Length'!A:I,5,0)))))))),0)</f>
        <v/>
      </c>
      <c r="AE146" s="191" t="str">
        <f>IFERROR(IF(D146="","",IF(F146="","",IF(J146="","",IF(K146="","",IF(AND(K146&gt;23,K146&lt;=60),IF(F146="F",VLOOKUP(MROUND(HZ146,0.5),'F-Weight for Length'!K:S,6,0),VLOOKUP(MROUND(HZ146,0.5),'M-Weight for Length'!K:S,6,0)),IF(K146&gt;60,IF(F146="F",VLOOKUP(K146,'F-Weight for Length'!U:AC,6,0),VLOOKUP(K146,'M-Weight for Length'!U:AC,6,0)),IF(F146="F",VLOOKUP(MROUND(HZ146,0.5),'F-Weight for Length'!A:I,6,0),VLOOKUP(MROUND(HZ146,0.5),'M-Weight for Length'!A:I,6,0)))))))),0)</f>
        <v/>
      </c>
      <c r="AF146" s="191" t="str">
        <f>IFERROR(IF(D146="","",IF(F146="","",IF(J146="","",IF(K146="","",IF(AND(K146&gt;23,K146&lt;=60),IF(F146="F",VLOOKUP(MROUND(HZ146,0.5),'F-Weight for Length'!K:S,7,0),VLOOKUP(MROUND(HZ146,0.5),'M-Weight for Length'!K:S,7,0)),IF(K146&gt;60,IF(F146="F",VLOOKUP(K146,'F-Weight for Length'!U:AC,7,0),VLOOKUP(K146,'M-Weight for Length'!U:AC,7,0)),IF(F146="F",VLOOKUP(MROUND(HZ146,0.5),'F-Weight for Length'!A:I,7,0),VLOOKUP(MROUND(HZ146,0.5),'M-Weight for Length'!A:I,7,0)))))))),0)</f>
        <v/>
      </c>
      <c r="AG146" s="191" t="str">
        <f>IFERROR(IF(D146="","",IF(F146="","",IF(J146="","",IF(K146="","",IF(AND(K146&gt;23,K146&lt;=60),IF(F146="F",VLOOKUP(MROUND(HZ146,0.5),'F-Weight for Length'!K:S,8,0),VLOOKUP(MROUND(HZ146,0.5),'M-Weight for Length'!K:S,8,0)),IF(K146&gt;60,IF(F146="F",VLOOKUP(K146,'F-Weight for Length'!U:AC,8,0),VLOOKUP(K146,'M-Weight for Length'!U:AC,8,0)),IF(F146="F",VLOOKUP(MROUND(HZ146,0.5),'F-Weight for Length'!A:I,8,0),VLOOKUP(MROUND(HZ146,0.5),'M-Weight for Length'!A:I,8,0)))))))),0)</f>
        <v/>
      </c>
      <c r="AH146" s="191" t="str">
        <f>IFERROR(IF(D146="","",IF(F146="","",IF(J146="","",IF(K146="","",IF(AND(K146&gt;23,K146&lt;=60),IF(F146="F",VLOOKUP(MROUND(HZ146,0.5),'F-Weight for Length'!K:S,9,0),VLOOKUP(MROUND(HZ146,0.5),'M-Weight for Length'!K:S,9,0)),IF(K146&gt;60,IF(F146="F",VLOOKUP(K146,'F-Weight for Length'!U:AC,9,0),VLOOKUP(K146,'M-Weight for Length'!U:AC,9,0)),IF(F146="F",VLOOKUP(MROUND(HZ146,0.5),'F-Weight for Length'!A:I,9,0),VLOOKUP(MROUND(HZ146,0.5),'M-Weight for Length'!A:I,9,0)))))))),0)</f>
        <v/>
      </c>
      <c r="AI146" s="192">
        <f t="shared" si="483"/>
        <v>0</v>
      </c>
      <c r="AJ146" s="192">
        <f t="shared" si="484"/>
        <v>0</v>
      </c>
      <c r="AK146" s="192">
        <f t="shared" si="485"/>
        <v>0</v>
      </c>
      <c r="AL146" s="192">
        <f t="shared" si="486"/>
        <v>0</v>
      </c>
      <c r="AM146" s="192">
        <f t="shared" si="487"/>
        <v>0</v>
      </c>
      <c r="AN146" s="192">
        <f t="shared" si="488"/>
        <v>0</v>
      </c>
      <c r="AO146" s="192">
        <f t="shared" si="489"/>
        <v>0</v>
      </c>
      <c r="AP146" s="192">
        <f t="shared" si="490"/>
        <v>0</v>
      </c>
      <c r="AQ146" s="192">
        <f t="shared" si="491"/>
        <v>0</v>
      </c>
      <c r="AR146" s="192">
        <f t="shared" si="492"/>
        <v>0</v>
      </c>
      <c r="AS146" s="192">
        <f t="shared" si="493"/>
        <v>0</v>
      </c>
      <c r="AT146" s="192">
        <f t="shared" si="494"/>
        <v>0</v>
      </c>
      <c r="AU146" s="192">
        <f t="shared" si="495"/>
        <v>0</v>
      </c>
      <c r="AV146" s="192">
        <f t="shared" si="496"/>
        <v>0</v>
      </c>
      <c r="AW146" s="192">
        <f t="shared" si="497"/>
        <v>0</v>
      </c>
      <c r="AX146" s="192">
        <f t="shared" si="498"/>
        <v>0</v>
      </c>
      <c r="AY146" s="192">
        <f t="shared" si="499"/>
        <v>0</v>
      </c>
      <c r="AZ146" s="192">
        <f t="shared" si="500"/>
        <v>0</v>
      </c>
      <c r="BA146" s="192">
        <f t="shared" si="501"/>
        <v>0</v>
      </c>
      <c r="BB146" s="192">
        <f t="shared" si="502"/>
        <v>0</v>
      </c>
      <c r="BC146" s="192">
        <f t="shared" si="503"/>
        <v>0</v>
      </c>
      <c r="BD146" s="192">
        <f t="shared" si="504"/>
        <v>0</v>
      </c>
      <c r="BE146" s="192">
        <f t="shared" si="505"/>
        <v>0</v>
      </c>
      <c r="BF146" s="192">
        <f t="shared" si="506"/>
        <v>0</v>
      </c>
      <c r="BG146" s="192">
        <f t="shared" si="507"/>
        <v>0</v>
      </c>
      <c r="BH146" s="192">
        <f t="shared" si="508"/>
        <v>0</v>
      </c>
      <c r="BI146" s="192">
        <f t="shared" si="509"/>
        <v>0</v>
      </c>
      <c r="BJ146" s="192">
        <f t="shared" si="510"/>
        <v>0</v>
      </c>
      <c r="BK146" s="192">
        <f t="shared" si="511"/>
        <v>0</v>
      </c>
      <c r="BL146" s="192">
        <f t="shared" si="512"/>
        <v>0</v>
      </c>
      <c r="BM146" s="192">
        <f t="shared" si="513"/>
        <v>0</v>
      </c>
      <c r="BN146" s="192">
        <f t="shared" si="514"/>
        <v>0</v>
      </c>
      <c r="BO146" s="192">
        <f t="shared" si="515"/>
        <v>0</v>
      </c>
      <c r="BP146" s="192">
        <f t="shared" si="516"/>
        <v>0</v>
      </c>
      <c r="BQ146" s="192">
        <f t="shared" si="517"/>
        <v>0</v>
      </c>
      <c r="BR146" s="192">
        <f t="shared" si="518"/>
        <v>0</v>
      </c>
      <c r="BS146" s="192">
        <f t="shared" si="519"/>
        <v>0</v>
      </c>
      <c r="BT146" s="192">
        <f t="shared" si="520"/>
        <v>0</v>
      </c>
      <c r="BU146" s="192">
        <f t="shared" si="521"/>
        <v>0</v>
      </c>
      <c r="BV146" s="192">
        <f t="shared" si="522"/>
        <v>0</v>
      </c>
      <c r="BW146" s="192">
        <f t="shared" si="523"/>
        <v>0</v>
      </c>
      <c r="BX146" s="192">
        <f t="shared" si="524"/>
        <v>0</v>
      </c>
      <c r="BY146" s="192">
        <f t="shared" si="525"/>
        <v>0</v>
      </c>
      <c r="BZ146" s="192">
        <f t="shared" si="526"/>
        <v>0</v>
      </c>
      <c r="CA146" s="192">
        <f t="shared" si="527"/>
        <v>0</v>
      </c>
      <c r="CB146" s="192">
        <f t="shared" si="528"/>
        <v>0</v>
      </c>
      <c r="CC146" s="192">
        <f t="shared" si="529"/>
        <v>0</v>
      </c>
      <c r="CD146" s="192">
        <f t="shared" si="530"/>
        <v>0</v>
      </c>
      <c r="CE146" s="192">
        <f t="shared" si="531"/>
        <v>0</v>
      </c>
      <c r="CF146" s="192">
        <f t="shared" si="532"/>
        <v>0</v>
      </c>
      <c r="CG146" s="192">
        <f t="shared" si="533"/>
        <v>0</v>
      </c>
      <c r="CH146" s="192">
        <f t="shared" si="534"/>
        <v>0</v>
      </c>
      <c r="CI146" s="192">
        <f t="shared" si="535"/>
        <v>0</v>
      </c>
      <c r="CJ146" s="192">
        <f t="shared" si="536"/>
        <v>0</v>
      </c>
      <c r="CK146" s="192">
        <f t="shared" si="537"/>
        <v>0</v>
      </c>
      <c r="CL146" s="192">
        <f t="shared" si="538"/>
        <v>0</v>
      </c>
      <c r="CM146" s="192">
        <f t="shared" si="539"/>
        <v>0</v>
      </c>
      <c r="CN146" s="192">
        <f t="shared" si="540"/>
        <v>0</v>
      </c>
      <c r="CO146" s="192">
        <f t="shared" si="541"/>
        <v>0</v>
      </c>
      <c r="CP146" s="192">
        <f t="shared" si="542"/>
        <v>0</v>
      </c>
      <c r="CQ146" s="192">
        <f t="shared" si="543"/>
        <v>0</v>
      </c>
      <c r="CR146" s="192">
        <f t="shared" si="544"/>
        <v>0</v>
      </c>
      <c r="CS146" s="192">
        <f t="shared" si="545"/>
        <v>0</v>
      </c>
      <c r="CT146" s="192">
        <f t="shared" si="546"/>
        <v>0</v>
      </c>
      <c r="CU146" s="192">
        <f t="shared" si="547"/>
        <v>0</v>
      </c>
      <c r="CV146" s="192">
        <f t="shared" si="548"/>
        <v>0</v>
      </c>
      <c r="CW146" s="192">
        <f t="shared" si="549"/>
        <v>0</v>
      </c>
      <c r="CX146" s="192">
        <f t="shared" si="550"/>
        <v>0</v>
      </c>
      <c r="CY146" s="192">
        <f t="shared" si="551"/>
        <v>0</v>
      </c>
      <c r="CZ146" s="192">
        <f t="shared" si="552"/>
        <v>0</v>
      </c>
      <c r="DA146" s="192">
        <f t="shared" si="553"/>
        <v>0</v>
      </c>
      <c r="DB146" s="192">
        <f t="shared" si="554"/>
        <v>0</v>
      </c>
      <c r="DC146" s="192">
        <f t="shared" si="555"/>
        <v>0</v>
      </c>
      <c r="DD146" s="192">
        <f t="shared" si="556"/>
        <v>0</v>
      </c>
      <c r="DE146" s="192">
        <f t="shared" si="557"/>
        <v>0</v>
      </c>
      <c r="DF146" s="192">
        <f t="shared" si="558"/>
        <v>0</v>
      </c>
      <c r="DG146" s="192">
        <f t="shared" si="559"/>
        <v>0</v>
      </c>
      <c r="DH146" s="192">
        <f t="shared" si="560"/>
        <v>0</v>
      </c>
      <c r="DI146" s="192">
        <f t="shared" si="561"/>
        <v>0</v>
      </c>
      <c r="DJ146" s="192">
        <f t="shared" si="562"/>
        <v>0</v>
      </c>
      <c r="DK146" s="192">
        <f t="shared" si="563"/>
        <v>0</v>
      </c>
      <c r="DL146" s="192">
        <f t="shared" si="564"/>
        <v>0</v>
      </c>
      <c r="DM146" s="192">
        <f t="shared" si="565"/>
        <v>0</v>
      </c>
      <c r="DN146" s="192">
        <f t="shared" si="566"/>
        <v>0</v>
      </c>
      <c r="DO146" s="192">
        <f t="shared" si="567"/>
        <v>0</v>
      </c>
      <c r="DP146" s="192">
        <f t="shared" si="568"/>
        <v>0</v>
      </c>
      <c r="DQ146" s="192">
        <f t="shared" si="569"/>
        <v>0</v>
      </c>
      <c r="DR146" s="192">
        <f t="shared" si="570"/>
        <v>0</v>
      </c>
      <c r="DS146" s="192">
        <f t="shared" si="571"/>
        <v>0</v>
      </c>
      <c r="DT146" s="192">
        <f t="shared" si="572"/>
        <v>0</v>
      </c>
      <c r="DU146" s="192">
        <f t="shared" si="573"/>
        <v>0</v>
      </c>
      <c r="DV146" s="193">
        <f t="shared" si="457"/>
        <v>0</v>
      </c>
      <c r="DW146" s="193">
        <f t="shared" si="458"/>
        <v>0</v>
      </c>
      <c r="DX146" s="193">
        <f t="shared" si="459"/>
        <v>0</v>
      </c>
      <c r="DY146" s="193">
        <f t="shared" si="460"/>
        <v>0</v>
      </c>
      <c r="DZ146" s="193">
        <f t="shared" si="461"/>
        <v>0</v>
      </c>
      <c r="EA146" s="192">
        <f t="shared" si="574"/>
        <v>0</v>
      </c>
      <c r="EB146" s="192">
        <f t="shared" si="575"/>
        <v>0</v>
      </c>
      <c r="EC146" s="192">
        <f t="shared" si="576"/>
        <v>0</v>
      </c>
      <c r="ED146" s="192">
        <f t="shared" si="577"/>
        <v>0</v>
      </c>
      <c r="EE146" s="192">
        <f t="shared" si="578"/>
        <v>0</v>
      </c>
      <c r="EF146" s="192">
        <f t="shared" si="579"/>
        <v>0</v>
      </c>
      <c r="EG146" s="192">
        <f t="shared" si="580"/>
        <v>0</v>
      </c>
      <c r="EH146" s="192">
        <f t="shared" si="581"/>
        <v>0</v>
      </c>
      <c r="EI146" s="192">
        <f t="shared" si="582"/>
        <v>0</v>
      </c>
      <c r="EJ146" s="192">
        <f t="shared" si="583"/>
        <v>0</v>
      </c>
      <c r="EK146" s="192">
        <f t="shared" si="584"/>
        <v>0</v>
      </c>
      <c r="EL146" s="192">
        <f t="shared" si="585"/>
        <v>0</v>
      </c>
      <c r="EM146" s="192">
        <f t="shared" si="586"/>
        <v>0</v>
      </c>
      <c r="EN146" s="192">
        <f t="shared" si="587"/>
        <v>0</v>
      </c>
      <c r="EO146" s="192">
        <f t="shared" si="588"/>
        <v>0</v>
      </c>
      <c r="EP146" s="192">
        <f t="shared" si="589"/>
        <v>0</v>
      </c>
      <c r="EQ146" s="192">
        <f t="shared" si="590"/>
        <v>0</v>
      </c>
      <c r="ER146" s="192">
        <f t="shared" si="591"/>
        <v>0</v>
      </c>
      <c r="ES146" s="192">
        <f t="shared" si="592"/>
        <v>0</v>
      </c>
      <c r="ET146" s="192">
        <f t="shared" si="593"/>
        <v>0</v>
      </c>
      <c r="EU146" s="192">
        <f t="shared" si="594"/>
        <v>0</v>
      </c>
      <c r="EV146" s="192">
        <f t="shared" si="595"/>
        <v>0</v>
      </c>
      <c r="EW146" s="192">
        <f t="shared" si="596"/>
        <v>0</v>
      </c>
      <c r="EX146" s="192">
        <f t="shared" si="597"/>
        <v>0</v>
      </c>
      <c r="EY146" s="192">
        <f t="shared" si="598"/>
        <v>0</v>
      </c>
      <c r="EZ146" s="192">
        <f t="shared" si="599"/>
        <v>0</v>
      </c>
      <c r="FA146" s="192">
        <f t="shared" si="600"/>
        <v>0</v>
      </c>
      <c r="FB146" s="192">
        <f t="shared" si="601"/>
        <v>0</v>
      </c>
      <c r="FC146" s="192">
        <f t="shared" si="602"/>
        <v>0</v>
      </c>
      <c r="FD146" s="192">
        <f t="shared" si="603"/>
        <v>0</v>
      </c>
      <c r="FE146" s="192">
        <f t="shared" si="604"/>
        <v>0</v>
      </c>
      <c r="FF146" s="192">
        <f t="shared" si="605"/>
        <v>0</v>
      </c>
      <c r="FG146" s="192">
        <f t="shared" si="606"/>
        <v>0</v>
      </c>
      <c r="FH146" s="192">
        <f t="shared" si="607"/>
        <v>0</v>
      </c>
      <c r="FI146" s="192">
        <f t="shared" si="608"/>
        <v>0</v>
      </c>
      <c r="FJ146" s="192">
        <f t="shared" si="609"/>
        <v>0</v>
      </c>
      <c r="FK146" s="192">
        <f t="shared" si="610"/>
        <v>0</v>
      </c>
      <c r="FL146" s="192">
        <f t="shared" si="611"/>
        <v>0</v>
      </c>
      <c r="FM146" s="192">
        <f t="shared" si="612"/>
        <v>0</v>
      </c>
      <c r="FN146" s="192">
        <f t="shared" si="613"/>
        <v>0</v>
      </c>
      <c r="FO146" s="192">
        <f t="shared" si="614"/>
        <v>0</v>
      </c>
      <c r="FP146" s="192">
        <f t="shared" si="615"/>
        <v>0</v>
      </c>
      <c r="FQ146" s="192">
        <f t="shared" si="616"/>
        <v>0</v>
      </c>
      <c r="FR146" s="192">
        <f t="shared" si="617"/>
        <v>0</v>
      </c>
      <c r="FS146" s="192">
        <f t="shared" si="618"/>
        <v>0</v>
      </c>
      <c r="FT146" s="192">
        <f t="shared" si="619"/>
        <v>0</v>
      </c>
      <c r="FU146" s="192">
        <f t="shared" si="620"/>
        <v>0</v>
      </c>
      <c r="FV146" s="192">
        <f t="shared" si="621"/>
        <v>0</v>
      </c>
      <c r="FW146" s="192">
        <f t="shared" si="622"/>
        <v>0</v>
      </c>
      <c r="FX146" s="192">
        <f t="shared" si="623"/>
        <v>0</v>
      </c>
      <c r="FY146" s="192">
        <f t="shared" si="624"/>
        <v>0</v>
      </c>
      <c r="FZ146" s="192">
        <f t="shared" si="625"/>
        <v>0</v>
      </c>
      <c r="GA146" s="192">
        <f t="shared" si="626"/>
        <v>0</v>
      </c>
      <c r="GB146" s="192">
        <f t="shared" si="627"/>
        <v>0</v>
      </c>
      <c r="GC146" s="192">
        <f t="shared" si="628"/>
        <v>0</v>
      </c>
      <c r="GD146" s="192">
        <f t="shared" si="629"/>
        <v>0</v>
      </c>
      <c r="GE146" s="192">
        <f t="shared" si="630"/>
        <v>0</v>
      </c>
      <c r="GF146" s="192">
        <f t="shared" si="631"/>
        <v>0</v>
      </c>
      <c r="GG146" s="192">
        <f t="shared" si="632"/>
        <v>0</v>
      </c>
      <c r="GH146" s="192">
        <f t="shared" si="633"/>
        <v>0</v>
      </c>
      <c r="GI146" s="192">
        <f t="shared" si="634"/>
        <v>0</v>
      </c>
      <c r="GJ146" s="192">
        <f t="shared" si="635"/>
        <v>0</v>
      </c>
      <c r="GK146" s="192">
        <f t="shared" si="636"/>
        <v>0</v>
      </c>
      <c r="GL146" s="192">
        <f t="shared" si="637"/>
        <v>0</v>
      </c>
      <c r="GM146" s="192">
        <f t="shared" si="638"/>
        <v>0</v>
      </c>
      <c r="GN146" s="192">
        <f t="shared" si="639"/>
        <v>0</v>
      </c>
      <c r="GO146" s="192">
        <f t="shared" si="640"/>
        <v>0</v>
      </c>
      <c r="GP146" s="192">
        <f t="shared" si="641"/>
        <v>0</v>
      </c>
      <c r="GQ146" s="192">
        <f t="shared" si="642"/>
        <v>0</v>
      </c>
      <c r="GR146" s="192">
        <f t="shared" si="643"/>
        <v>0</v>
      </c>
      <c r="GS146" s="192">
        <f t="shared" si="644"/>
        <v>0</v>
      </c>
      <c r="GT146" s="192">
        <f t="shared" si="645"/>
        <v>0</v>
      </c>
      <c r="GU146" s="192">
        <f t="shared" si="646"/>
        <v>0</v>
      </c>
      <c r="GV146" s="192">
        <f t="shared" si="647"/>
        <v>0</v>
      </c>
      <c r="GW146" s="192">
        <f t="shared" si="648"/>
        <v>0</v>
      </c>
      <c r="GX146" s="192">
        <f t="shared" si="649"/>
        <v>0</v>
      </c>
      <c r="GY146" s="192">
        <f t="shared" si="650"/>
        <v>0</v>
      </c>
      <c r="GZ146" s="192">
        <f t="shared" si="651"/>
        <v>0</v>
      </c>
      <c r="HA146" s="192">
        <f t="shared" si="652"/>
        <v>0</v>
      </c>
      <c r="HB146" s="192">
        <f t="shared" si="653"/>
        <v>0</v>
      </c>
      <c r="HC146" s="192">
        <f t="shared" si="654"/>
        <v>0</v>
      </c>
      <c r="HD146" s="192">
        <f t="shared" si="655"/>
        <v>0</v>
      </c>
      <c r="HE146" s="192">
        <f t="shared" si="656"/>
        <v>0</v>
      </c>
      <c r="HF146" s="192">
        <f t="shared" si="657"/>
        <v>0</v>
      </c>
      <c r="HG146" s="192">
        <f t="shared" si="658"/>
        <v>0</v>
      </c>
      <c r="HH146" s="192">
        <f t="shared" si="659"/>
        <v>0</v>
      </c>
      <c r="HI146" s="192">
        <f t="shared" si="660"/>
        <v>0</v>
      </c>
      <c r="HJ146" s="192">
        <f t="shared" si="661"/>
        <v>0</v>
      </c>
      <c r="HK146" s="192">
        <f t="shared" si="662"/>
        <v>0</v>
      </c>
      <c r="HL146" s="192">
        <f t="shared" si="663"/>
        <v>0</v>
      </c>
      <c r="HM146" s="192">
        <f t="shared" si="664"/>
        <v>0</v>
      </c>
      <c r="HN146" s="194">
        <f t="shared" si="462"/>
        <v>0</v>
      </c>
      <c r="HO146" s="194">
        <f t="shared" si="463"/>
        <v>0</v>
      </c>
      <c r="HP146" s="194">
        <f t="shared" si="464"/>
        <v>0</v>
      </c>
      <c r="HQ146" s="194">
        <f t="shared" si="465"/>
        <v>0</v>
      </c>
      <c r="HR146" s="194">
        <f t="shared" si="466"/>
        <v>0</v>
      </c>
      <c r="HS146" s="195" t="str">
        <f t="shared" si="471"/>
        <v/>
      </c>
      <c r="HT146" s="196">
        <f t="shared" si="467"/>
        <v>0</v>
      </c>
      <c r="HU146" s="196">
        <f t="shared" si="468"/>
        <v>0</v>
      </c>
      <c r="HV146" s="197" t="str">
        <f t="shared" si="472"/>
        <v/>
      </c>
      <c r="HW146" s="197" t="str">
        <f t="shared" si="665"/>
        <v/>
      </c>
      <c r="HX146" s="197" t="str">
        <f t="shared" si="666"/>
        <v/>
      </c>
      <c r="HY146" s="195" t="str">
        <f t="shared" si="473"/>
        <v/>
      </c>
      <c r="HZ146" s="30">
        <f t="shared" si="469"/>
        <v>0</v>
      </c>
      <c r="IA146" s="198">
        <f t="shared" si="474"/>
        <v>0</v>
      </c>
      <c r="IB146" s="195"/>
      <c r="IC146" s="195">
        <f t="shared" si="667"/>
        <v>0</v>
      </c>
      <c r="ID146" s="195">
        <f t="shared" si="475"/>
        <v>0</v>
      </c>
      <c r="IE146" s="195">
        <f t="shared" si="668"/>
        <v>0</v>
      </c>
      <c r="IF146" s="195">
        <f t="shared" si="476"/>
        <v>0</v>
      </c>
      <c r="IG146" s="307">
        <f t="shared" si="477"/>
        <v>0</v>
      </c>
      <c r="IH146" s="307">
        <f t="shared" si="478"/>
        <v>0</v>
      </c>
      <c r="II146" s="44">
        <f t="shared" si="479"/>
        <v>0</v>
      </c>
      <c r="IJ146" s="44">
        <f t="shared" si="669"/>
        <v>0</v>
      </c>
      <c r="IK146" s="44">
        <f t="shared" si="670"/>
        <v>0</v>
      </c>
      <c r="IL146" s="44">
        <f t="shared" si="671"/>
        <v>0</v>
      </c>
      <c r="IM146" s="44">
        <f t="shared" si="672"/>
        <v>0</v>
      </c>
      <c r="IN146" s="44">
        <f t="shared" si="673"/>
        <v>0</v>
      </c>
      <c r="IO146" s="44">
        <f t="shared" si="674"/>
        <v>0</v>
      </c>
    </row>
    <row r="147" spans="1:249" ht="18" customHeight="1">
      <c r="A147" s="188">
        <v>141</v>
      </c>
      <c r="B147" s="326"/>
      <c r="C147" s="289"/>
      <c r="D147" s="199"/>
      <c r="E147" s="189"/>
      <c r="F147" s="189"/>
      <c r="G147" s="190"/>
      <c r="H147" s="190"/>
      <c r="I147" s="272"/>
      <c r="J147" s="207"/>
      <c r="K147" s="214" t="str">
        <f t="shared" si="480"/>
        <v/>
      </c>
      <c r="L147" s="200" t="str">
        <f t="shared" si="481"/>
        <v/>
      </c>
      <c r="M147" s="200" t="str">
        <f t="shared" si="482"/>
        <v/>
      </c>
      <c r="N147" s="209" t="str">
        <f t="shared" si="470"/>
        <v/>
      </c>
      <c r="O147" s="208" t="str">
        <f>IFERROR(IF(D147="","",IF(K147="","",IF(I147="","",IF(F147="F",VLOOKUP(K147,F!A:G,2,0),IF(F147="M",VLOOKUP(K147,M!A:G,2,0),""))))),0)</f>
        <v/>
      </c>
      <c r="P147" s="191" t="str">
        <f>IFERROR(IF(D147="","",IF(K147="","",IF(I147="","",IF(F147="F",VLOOKUP(K147,F!A:G,3,0),IF(F147="M",VLOOKUP(K147,M!A:G,3,0),""))))),0)</f>
        <v/>
      </c>
      <c r="Q147" s="191" t="str">
        <f>IFERROR(IF(D147="","",IF(K147="","",IF(I147="","",IF(F147="F",VLOOKUP(K147,F!A:G,4,0),IF(F147="M",VLOOKUP(K147,M!A:G,4,0),""))))),0)</f>
        <v/>
      </c>
      <c r="R147" s="191" t="str">
        <f>IFERROR(IF(D147="","",IF(K147="","",IF(I147="","",IF(F147="F",VLOOKUP(K147,F!A:G,5,0),IF(F147="M",VLOOKUP(K147,M!A:G,5,0),""))))),0)</f>
        <v/>
      </c>
      <c r="S147" s="191" t="str">
        <f>IFERROR(IF(D147="","",IF(K147="","",IF(I147="","",IF(F147="F",VLOOKUP(K147,F!A:G,6,0),IF(F147="M",VLOOKUP(K147,M!A:G,6,0),""))))),0)</f>
        <v/>
      </c>
      <c r="T147" s="191" t="str">
        <f>IFERROR(IF(D147="","",IF(K147="","",IF(I147="","",IF(F147="F",VLOOKUP(K147,F!A:G,7,0),IF(F147="M",VLOOKUP(K147,M!A:G,7,0),""))))),0)</f>
        <v/>
      </c>
      <c r="U147" s="191" t="str">
        <f>IFERROR(IF(D147="","",IF(K147="","",IF(J147="","",IF(F147="F",VLOOKUP(K147,F!A:M,8,0),IF(F147="M",VLOOKUP(K147,M!A:M,8,0),""))))),0)</f>
        <v/>
      </c>
      <c r="V147" s="191" t="str">
        <f>IFERROR(IF(D147="","",IF(K147="","",IF(J147="","",IF(F147="F",VLOOKUP(K147,F!A:M,9,0),IF(F147="M",VLOOKUP(K147,M!A:M,9,0),""))))),0)</f>
        <v/>
      </c>
      <c r="W147" s="191" t="str">
        <f>IFERROR(IF(D147="","",IF(K147="","",IF(J147="","",IF(F147="F",VLOOKUP(K147,F!A:M,10,0),IF(F147="M",VLOOKUP(K147,M!A:M,10,0),""))))),0)</f>
        <v/>
      </c>
      <c r="X147" s="191" t="str">
        <f>IFERROR(IF(D147="","",IF(K147="","",IF(J147="","",IF(F147="F",VLOOKUP(K147,F!A:M,11,0),IF(F147="M",VLOOKUP(K147,M!A:M,11,0),""))))),0)</f>
        <v/>
      </c>
      <c r="Y147" s="191" t="str">
        <f>IFERROR(IF(D147="","",IF(K147="","",IF(J147="","",IF(F147="F",VLOOKUP(K147,F!A:M,12,0),IF(F147="M",VLOOKUP(K147,M!A:M,12,0),""))))),0)</f>
        <v/>
      </c>
      <c r="Z147" s="191" t="str">
        <f>IFERROR(IF(D147="","",IF(K147="","",IF(J147="","",IF(F147="F",VLOOKUP(K147,F!A:M,13,0),IF(F147="M",VLOOKUP(K147,M!A:M,13,0),""))))),0)</f>
        <v/>
      </c>
      <c r="AA147" s="191" t="str">
        <f>IFERROR(IF(D147="","",IF(F147="","",IF(J147="","",IF(K147="","",IF(AND(K147&gt;23,K147&lt;=60),IF(F147="F",VLOOKUP(MROUND(HZ147,0.5),'F-Weight for Length'!K:S,2,0),VLOOKUP(MROUND(HZ147,0.5),'M-Weight for Length'!K:S,2,0)),IF(K147&gt;60,IF(F147="F",VLOOKUP(K147,'F-Weight for Length'!U:AC,2,0),VLOOKUP(K147,'M-Weight for Length'!U:AC,2,0)),IF(F147="F",VLOOKUP(MROUND(HZ147,0.5),'F-Weight for Length'!A:I,2,0),VLOOKUP(MROUND(HZ147,0.5),'M-Weight for Length'!A:I,2,0)))))))),0)</f>
        <v/>
      </c>
      <c r="AB147" s="191" t="str">
        <f>IFERROR(IF(D147="","",IF(F147="","",IF(J147="","",IF(K147="","",IF(AND(K147&gt;23,K147&lt;=60),IF(F147="F",VLOOKUP(MROUND(HZ147,0.5),'F-Weight for Length'!K:S,3,0),VLOOKUP(MROUND(HZ147,0.5),'M-Weight for Length'!K:S,3,0)),IF(K147&gt;60,IF(F147="F",VLOOKUP(K147,'F-Weight for Length'!U:AC,3,0),VLOOKUP(K147,'M-Weight for Length'!U:AC,3,0)),IF(F147="F",VLOOKUP(MROUND(HZ147,0.5),'F-Weight for Length'!A:I,3,0),VLOOKUP(MROUND(HZ147,0.5),'M-Weight for Length'!A:I,3,0)))))))),0)</f>
        <v/>
      </c>
      <c r="AC147" s="191" t="str">
        <f>IFERROR(IF(D147="","",IF(F147="","",IF(J147="","",IF(K147="","",IF(AND(K147&gt;23,K147&lt;=60),IF(F147="F",VLOOKUP(MROUND(HZ147,0.5),'F-Weight for Length'!K:S,4,0),VLOOKUP(MROUND(HZ147,0.5),'M-Weight for Length'!K:S,4,0)),IF(K147&gt;60,IF(F147="F",VLOOKUP(K147,'F-Weight for Length'!U:AC,4,0),VLOOKUP(K147,'M-Weight for Length'!U:AC,4,0)),IF(F147="F",VLOOKUP(MROUND(HZ147,0.5),'F-Weight for Length'!A:I,4,0),VLOOKUP(MROUND(HZ147,0.5),'M-Weight for Length'!A:I,4,0)))))))),0)</f>
        <v/>
      </c>
      <c r="AD147" s="191" t="str">
        <f>IFERROR(IF(D147="","",IF(F147="","",IF(J147="","",IF(K147="","",IF(AND(K147&gt;23,K147&lt;=60),IF(F147="F",VLOOKUP(MROUND(HZ147,0.5),'F-Weight for Length'!K:S,5,0),VLOOKUP(MROUND(HZ147,0.5),'M-Weight for Length'!K:S,5,0)),IF(K147&gt;60,IF(F147="F",VLOOKUP(K147,'F-Weight for Length'!U:AC,5,0),VLOOKUP(K147,'M-Weight for Length'!U:AC,5,0)),IF(F147="F",VLOOKUP(MROUND(HZ147,0.5),'F-Weight for Length'!A:I,5,0),VLOOKUP(MROUND(HZ147,0.5),'M-Weight for Length'!A:I,5,0)))))))),0)</f>
        <v/>
      </c>
      <c r="AE147" s="191" t="str">
        <f>IFERROR(IF(D147="","",IF(F147="","",IF(J147="","",IF(K147="","",IF(AND(K147&gt;23,K147&lt;=60),IF(F147="F",VLOOKUP(MROUND(HZ147,0.5),'F-Weight for Length'!K:S,6,0),VLOOKUP(MROUND(HZ147,0.5),'M-Weight for Length'!K:S,6,0)),IF(K147&gt;60,IF(F147="F",VLOOKUP(K147,'F-Weight for Length'!U:AC,6,0),VLOOKUP(K147,'M-Weight for Length'!U:AC,6,0)),IF(F147="F",VLOOKUP(MROUND(HZ147,0.5),'F-Weight for Length'!A:I,6,0),VLOOKUP(MROUND(HZ147,0.5),'M-Weight for Length'!A:I,6,0)))))))),0)</f>
        <v/>
      </c>
      <c r="AF147" s="191" t="str">
        <f>IFERROR(IF(D147="","",IF(F147="","",IF(J147="","",IF(K147="","",IF(AND(K147&gt;23,K147&lt;=60),IF(F147="F",VLOOKUP(MROUND(HZ147,0.5),'F-Weight for Length'!K:S,7,0),VLOOKUP(MROUND(HZ147,0.5),'M-Weight for Length'!K:S,7,0)),IF(K147&gt;60,IF(F147="F",VLOOKUP(K147,'F-Weight for Length'!U:AC,7,0),VLOOKUP(K147,'M-Weight for Length'!U:AC,7,0)),IF(F147="F",VLOOKUP(MROUND(HZ147,0.5),'F-Weight for Length'!A:I,7,0),VLOOKUP(MROUND(HZ147,0.5),'M-Weight for Length'!A:I,7,0)))))))),0)</f>
        <v/>
      </c>
      <c r="AG147" s="191" t="str">
        <f>IFERROR(IF(D147="","",IF(F147="","",IF(J147="","",IF(K147="","",IF(AND(K147&gt;23,K147&lt;=60),IF(F147="F",VLOOKUP(MROUND(HZ147,0.5),'F-Weight for Length'!K:S,8,0),VLOOKUP(MROUND(HZ147,0.5),'M-Weight for Length'!K:S,8,0)),IF(K147&gt;60,IF(F147="F",VLOOKUP(K147,'F-Weight for Length'!U:AC,8,0),VLOOKUP(K147,'M-Weight for Length'!U:AC,8,0)),IF(F147="F",VLOOKUP(MROUND(HZ147,0.5),'F-Weight for Length'!A:I,8,0),VLOOKUP(MROUND(HZ147,0.5),'M-Weight for Length'!A:I,8,0)))))))),0)</f>
        <v/>
      </c>
      <c r="AH147" s="191" t="str">
        <f>IFERROR(IF(D147="","",IF(F147="","",IF(J147="","",IF(K147="","",IF(AND(K147&gt;23,K147&lt;=60),IF(F147="F",VLOOKUP(MROUND(HZ147,0.5),'F-Weight for Length'!K:S,9,0),VLOOKUP(MROUND(HZ147,0.5),'M-Weight for Length'!K:S,9,0)),IF(K147&gt;60,IF(F147="F",VLOOKUP(K147,'F-Weight for Length'!U:AC,9,0),VLOOKUP(K147,'M-Weight for Length'!U:AC,9,0)),IF(F147="F",VLOOKUP(MROUND(HZ147,0.5),'F-Weight for Length'!A:I,9,0),VLOOKUP(MROUND(HZ147,0.5),'M-Weight for Length'!A:I,9,0)))))))),0)</f>
        <v/>
      </c>
      <c r="AI147" s="192">
        <f t="shared" si="483"/>
        <v>0</v>
      </c>
      <c r="AJ147" s="192">
        <f t="shared" si="484"/>
        <v>0</v>
      </c>
      <c r="AK147" s="192">
        <f t="shared" si="485"/>
        <v>0</v>
      </c>
      <c r="AL147" s="192">
        <f t="shared" si="486"/>
        <v>0</v>
      </c>
      <c r="AM147" s="192">
        <f t="shared" si="487"/>
        <v>0</v>
      </c>
      <c r="AN147" s="192">
        <f t="shared" si="488"/>
        <v>0</v>
      </c>
      <c r="AO147" s="192">
        <f t="shared" si="489"/>
        <v>0</v>
      </c>
      <c r="AP147" s="192">
        <f t="shared" si="490"/>
        <v>0</v>
      </c>
      <c r="AQ147" s="192">
        <f t="shared" si="491"/>
        <v>0</v>
      </c>
      <c r="AR147" s="192">
        <f t="shared" si="492"/>
        <v>0</v>
      </c>
      <c r="AS147" s="192">
        <f t="shared" si="493"/>
        <v>0</v>
      </c>
      <c r="AT147" s="192">
        <f t="shared" si="494"/>
        <v>0</v>
      </c>
      <c r="AU147" s="192">
        <f t="shared" si="495"/>
        <v>0</v>
      </c>
      <c r="AV147" s="192">
        <f t="shared" si="496"/>
        <v>0</v>
      </c>
      <c r="AW147" s="192">
        <f t="shared" si="497"/>
        <v>0</v>
      </c>
      <c r="AX147" s="192">
        <f t="shared" si="498"/>
        <v>0</v>
      </c>
      <c r="AY147" s="192">
        <f t="shared" si="499"/>
        <v>0</v>
      </c>
      <c r="AZ147" s="192">
        <f t="shared" si="500"/>
        <v>0</v>
      </c>
      <c r="BA147" s="192">
        <f t="shared" si="501"/>
        <v>0</v>
      </c>
      <c r="BB147" s="192">
        <f t="shared" si="502"/>
        <v>0</v>
      </c>
      <c r="BC147" s="192">
        <f t="shared" si="503"/>
        <v>0</v>
      </c>
      <c r="BD147" s="192">
        <f t="shared" si="504"/>
        <v>0</v>
      </c>
      <c r="BE147" s="192">
        <f t="shared" si="505"/>
        <v>0</v>
      </c>
      <c r="BF147" s="192">
        <f t="shared" si="506"/>
        <v>0</v>
      </c>
      <c r="BG147" s="192">
        <f t="shared" si="507"/>
        <v>0</v>
      </c>
      <c r="BH147" s="192">
        <f t="shared" si="508"/>
        <v>0</v>
      </c>
      <c r="BI147" s="192">
        <f t="shared" si="509"/>
        <v>0</v>
      </c>
      <c r="BJ147" s="192">
        <f t="shared" si="510"/>
        <v>0</v>
      </c>
      <c r="BK147" s="192">
        <f t="shared" si="511"/>
        <v>0</v>
      </c>
      <c r="BL147" s="192">
        <f t="shared" si="512"/>
        <v>0</v>
      </c>
      <c r="BM147" s="192">
        <f t="shared" si="513"/>
        <v>0</v>
      </c>
      <c r="BN147" s="192">
        <f t="shared" si="514"/>
        <v>0</v>
      </c>
      <c r="BO147" s="192">
        <f t="shared" si="515"/>
        <v>0</v>
      </c>
      <c r="BP147" s="192">
        <f t="shared" si="516"/>
        <v>0</v>
      </c>
      <c r="BQ147" s="192">
        <f t="shared" si="517"/>
        <v>0</v>
      </c>
      <c r="BR147" s="192">
        <f t="shared" si="518"/>
        <v>0</v>
      </c>
      <c r="BS147" s="192">
        <f t="shared" si="519"/>
        <v>0</v>
      </c>
      <c r="BT147" s="192">
        <f t="shared" si="520"/>
        <v>0</v>
      </c>
      <c r="BU147" s="192">
        <f t="shared" si="521"/>
        <v>0</v>
      </c>
      <c r="BV147" s="192">
        <f t="shared" si="522"/>
        <v>0</v>
      </c>
      <c r="BW147" s="192">
        <f t="shared" si="523"/>
        <v>0</v>
      </c>
      <c r="BX147" s="192">
        <f t="shared" si="524"/>
        <v>0</v>
      </c>
      <c r="BY147" s="192">
        <f t="shared" si="525"/>
        <v>0</v>
      </c>
      <c r="BZ147" s="192">
        <f t="shared" si="526"/>
        <v>0</v>
      </c>
      <c r="CA147" s="192">
        <f t="shared" si="527"/>
        <v>0</v>
      </c>
      <c r="CB147" s="192">
        <f t="shared" si="528"/>
        <v>0</v>
      </c>
      <c r="CC147" s="192">
        <f t="shared" si="529"/>
        <v>0</v>
      </c>
      <c r="CD147" s="192">
        <f t="shared" si="530"/>
        <v>0</v>
      </c>
      <c r="CE147" s="192">
        <f t="shared" si="531"/>
        <v>0</v>
      </c>
      <c r="CF147" s="192">
        <f t="shared" si="532"/>
        <v>0</v>
      </c>
      <c r="CG147" s="192">
        <f t="shared" si="533"/>
        <v>0</v>
      </c>
      <c r="CH147" s="192">
        <f t="shared" si="534"/>
        <v>0</v>
      </c>
      <c r="CI147" s="192">
        <f t="shared" si="535"/>
        <v>0</v>
      </c>
      <c r="CJ147" s="192">
        <f t="shared" si="536"/>
        <v>0</v>
      </c>
      <c r="CK147" s="192">
        <f t="shared" si="537"/>
        <v>0</v>
      </c>
      <c r="CL147" s="192">
        <f t="shared" si="538"/>
        <v>0</v>
      </c>
      <c r="CM147" s="192">
        <f t="shared" si="539"/>
        <v>0</v>
      </c>
      <c r="CN147" s="192">
        <f t="shared" si="540"/>
        <v>0</v>
      </c>
      <c r="CO147" s="192">
        <f t="shared" si="541"/>
        <v>0</v>
      </c>
      <c r="CP147" s="192">
        <f t="shared" si="542"/>
        <v>0</v>
      </c>
      <c r="CQ147" s="192">
        <f t="shared" si="543"/>
        <v>0</v>
      </c>
      <c r="CR147" s="192">
        <f t="shared" si="544"/>
        <v>0</v>
      </c>
      <c r="CS147" s="192">
        <f t="shared" si="545"/>
        <v>0</v>
      </c>
      <c r="CT147" s="192">
        <f t="shared" si="546"/>
        <v>0</v>
      </c>
      <c r="CU147" s="192">
        <f t="shared" si="547"/>
        <v>0</v>
      </c>
      <c r="CV147" s="192">
        <f t="shared" si="548"/>
        <v>0</v>
      </c>
      <c r="CW147" s="192">
        <f t="shared" si="549"/>
        <v>0</v>
      </c>
      <c r="CX147" s="192">
        <f t="shared" si="550"/>
        <v>0</v>
      </c>
      <c r="CY147" s="192">
        <f t="shared" si="551"/>
        <v>0</v>
      </c>
      <c r="CZ147" s="192">
        <f t="shared" si="552"/>
        <v>0</v>
      </c>
      <c r="DA147" s="192">
        <f t="shared" si="553"/>
        <v>0</v>
      </c>
      <c r="DB147" s="192">
        <f t="shared" si="554"/>
        <v>0</v>
      </c>
      <c r="DC147" s="192">
        <f t="shared" si="555"/>
        <v>0</v>
      </c>
      <c r="DD147" s="192">
        <f t="shared" si="556"/>
        <v>0</v>
      </c>
      <c r="DE147" s="192">
        <f t="shared" si="557"/>
        <v>0</v>
      </c>
      <c r="DF147" s="192">
        <f t="shared" si="558"/>
        <v>0</v>
      </c>
      <c r="DG147" s="192">
        <f t="shared" si="559"/>
        <v>0</v>
      </c>
      <c r="DH147" s="192">
        <f t="shared" si="560"/>
        <v>0</v>
      </c>
      <c r="DI147" s="192">
        <f t="shared" si="561"/>
        <v>0</v>
      </c>
      <c r="DJ147" s="192">
        <f t="shared" si="562"/>
        <v>0</v>
      </c>
      <c r="DK147" s="192">
        <f t="shared" si="563"/>
        <v>0</v>
      </c>
      <c r="DL147" s="192">
        <f t="shared" si="564"/>
        <v>0</v>
      </c>
      <c r="DM147" s="192">
        <f t="shared" si="565"/>
        <v>0</v>
      </c>
      <c r="DN147" s="192">
        <f t="shared" si="566"/>
        <v>0</v>
      </c>
      <c r="DO147" s="192">
        <f t="shared" si="567"/>
        <v>0</v>
      </c>
      <c r="DP147" s="192">
        <f t="shared" si="568"/>
        <v>0</v>
      </c>
      <c r="DQ147" s="192">
        <f t="shared" si="569"/>
        <v>0</v>
      </c>
      <c r="DR147" s="192">
        <f t="shared" si="570"/>
        <v>0</v>
      </c>
      <c r="DS147" s="192">
        <f t="shared" si="571"/>
        <v>0</v>
      </c>
      <c r="DT147" s="192">
        <f t="shared" si="572"/>
        <v>0</v>
      </c>
      <c r="DU147" s="192">
        <f t="shared" si="573"/>
        <v>0</v>
      </c>
      <c r="DV147" s="193">
        <f t="shared" si="457"/>
        <v>0</v>
      </c>
      <c r="DW147" s="193">
        <f t="shared" si="458"/>
        <v>0</v>
      </c>
      <c r="DX147" s="193">
        <f t="shared" si="459"/>
        <v>0</v>
      </c>
      <c r="DY147" s="193">
        <f t="shared" si="460"/>
        <v>0</v>
      </c>
      <c r="DZ147" s="193">
        <f t="shared" si="461"/>
        <v>0</v>
      </c>
      <c r="EA147" s="192">
        <f t="shared" si="574"/>
        <v>0</v>
      </c>
      <c r="EB147" s="192">
        <f t="shared" si="575"/>
        <v>0</v>
      </c>
      <c r="EC147" s="192">
        <f t="shared" si="576"/>
        <v>0</v>
      </c>
      <c r="ED147" s="192">
        <f t="shared" si="577"/>
        <v>0</v>
      </c>
      <c r="EE147" s="192">
        <f t="shared" si="578"/>
        <v>0</v>
      </c>
      <c r="EF147" s="192">
        <f t="shared" si="579"/>
        <v>0</v>
      </c>
      <c r="EG147" s="192">
        <f t="shared" si="580"/>
        <v>0</v>
      </c>
      <c r="EH147" s="192">
        <f t="shared" si="581"/>
        <v>0</v>
      </c>
      <c r="EI147" s="192">
        <f t="shared" si="582"/>
        <v>0</v>
      </c>
      <c r="EJ147" s="192">
        <f t="shared" si="583"/>
        <v>0</v>
      </c>
      <c r="EK147" s="192">
        <f t="shared" si="584"/>
        <v>0</v>
      </c>
      <c r="EL147" s="192">
        <f t="shared" si="585"/>
        <v>0</v>
      </c>
      <c r="EM147" s="192">
        <f t="shared" si="586"/>
        <v>0</v>
      </c>
      <c r="EN147" s="192">
        <f t="shared" si="587"/>
        <v>0</v>
      </c>
      <c r="EO147" s="192">
        <f t="shared" si="588"/>
        <v>0</v>
      </c>
      <c r="EP147" s="192">
        <f t="shared" si="589"/>
        <v>0</v>
      </c>
      <c r="EQ147" s="192">
        <f t="shared" si="590"/>
        <v>0</v>
      </c>
      <c r="ER147" s="192">
        <f t="shared" si="591"/>
        <v>0</v>
      </c>
      <c r="ES147" s="192">
        <f t="shared" si="592"/>
        <v>0</v>
      </c>
      <c r="ET147" s="192">
        <f t="shared" si="593"/>
        <v>0</v>
      </c>
      <c r="EU147" s="192">
        <f t="shared" si="594"/>
        <v>0</v>
      </c>
      <c r="EV147" s="192">
        <f t="shared" si="595"/>
        <v>0</v>
      </c>
      <c r="EW147" s="192">
        <f t="shared" si="596"/>
        <v>0</v>
      </c>
      <c r="EX147" s="192">
        <f t="shared" si="597"/>
        <v>0</v>
      </c>
      <c r="EY147" s="192">
        <f t="shared" si="598"/>
        <v>0</v>
      </c>
      <c r="EZ147" s="192">
        <f t="shared" si="599"/>
        <v>0</v>
      </c>
      <c r="FA147" s="192">
        <f t="shared" si="600"/>
        <v>0</v>
      </c>
      <c r="FB147" s="192">
        <f t="shared" si="601"/>
        <v>0</v>
      </c>
      <c r="FC147" s="192">
        <f t="shared" si="602"/>
        <v>0</v>
      </c>
      <c r="FD147" s="192">
        <f t="shared" si="603"/>
        <v>0</v>
      </c>
      <c r="FE147" s="192">
        <f t="shared" si="604"/>
        <v>0</v>
      </c>
      <c r="FF147" s="192">
        <f t="shared" si="605"/>
        <v>0</v>
      </c>
      <c r="FG147" s="192">
        <f t="shared" si="606"/>
        <v>0</v>
      </c>
      <c r="FH147" s="192">
        <f t="shared" si="607"/>
        <v>0</v>
      </c>
      <c r="FI147" s="192">
        <f t="shared" si="608"/>
        <v>0</v>
      </c>
      <c r="FJ147" s="192">
        <f t="shared" si="609"/>
        <v>0</v>
      </c>
      <c r="FK147" s="192">
        <f t="shared" si="610"/>
        <v>0</v>
      </c>
      <c r="FL147" s="192">
        <f t="shared" si="611"/>
        <v>0</v>
      </c>
      <c r="FM147" s="192">
        <f t="shared" si="612"/>
        <v>0</v>
      </c>
      <c r="FN147" s="192">
        <f t="shared" si="613"/>
        <v>0</v>
      </c>
      <c r="FO147" s="192">
        <f t="shared" si="614"/>
        <v>0</v>
      </c>
      <c r="FP147" s="192">
        <f t="shared" si="615"/>
        <v>0</v>
      </c>
      <c r="FQ147" s="192">
        <f t="shared" si="616"/>
        <v>0</v>
      </c>
      <c r="FR147" s="192">
        <f t="shared" si="617"/>
        <v>0</v>
      </c>
      <c r="FS147" s="192">
        <f t="shared" si="618"/>
        <v>0</v>
      </c>
      <c r="FT147" s="192">
        <f t="shared" si="619"/>
        <v>0</v>
      </c>
      <c r="FU147" s="192">
        <f t="shared" si="620"/>
        <v>0</v>
      </c>
      <c r="FV147" s="192">
        <f t="shared" si="621"/>
        <v>0</v>
      </c>
      <c r="FW147" s="192">
        <f t="shared" si="622"/>
        <v>0</v>
      </c>
      <c r="FX147" s="192">
        <f t="shared" si="623"/>
        <v>0</v>
      </c>
      <c r="FY147" s="192">
        <f t="shared" si="624"/>
        <v>0</v>
      </c>
      <c r="FZ147" s="192">
        <f t="shared" si="625"/>
        <v>0</v>
      </c>
      <c r="GA147" s="192">
        <f t="shared" si="626"/>
        <v>0</v>
      </c>
      <c r="GB147" s="192">
        <f t="shared" si="627"/>
        <v>0</v>
      </c>
      <c r="GC147" s="192">
        <f t="shared" si="628"/>
        <v>0</v>
      </c>
      <c r="GD147" s="192">
        <f t="shared" si="629"/>
        <v>0</v>
      </c>
      <c r="GE147" s="192">
        <f t="shared" si="630"/>
        <v>0</v>
      </c>
      <c r="GF147" s="192">
        <f t="shared" si="631"/>
        <v>0</v>
      </c>
      <c r="GG147" s="192">
        <f t="shared" si="632"/>
        <v>0</v>
      </c>
      <c r="GH147" s="192">
        <f t="shared" si="633"/>
        <v>0</v>
      </c>
      <c r="GI147" s="192">
        <f t="shared" si="634"/>
        <v>0</v>
      </c>
      <c r="GJ147" s="192">
        <f t="shared" si="635"/>
        <v>0</v>
      </c>
      <c r="GK147" s="192">
        <f t="shared" si="636"/>
        <v>0</v>
      </c>
      <c r="GL147" s="192">
        <f t="shared" si="637"/>
        <v>0</v>
      </c>
      <c r="GM147" s="192">
        <f t="shared" si="638"/>
        <v>0</v>
      </c>
      <c r="GN147" s="192">
        <f t="shared" si="639"/>
        <v>0</v>
      </c>
      <c r="GO147" s="192">
        <f t="shared" si="640"/>
        <v>0</v>
      </c>
      <c r="GP147" s="192">
        <f t="shared" si="641"/>
        <v>0</v>
      </c>
      <c r="GQ147" s="192">
        <f t="shared" si="642"/>
        <v>0</v>
      </c>
      <c r="GR147" s="192">
        <f t="shared" si="643"/>
        <v>0</v>
      </c>
      <c r="GS147" s="192">
        <f t="shared" si="644"/>
        <v>0</v>
      </c>
      <c r="GT147" s="192">
        <f t="shared" si="645"/>
        <v>0</v>
      </c>
      <c r="GU147" s="192">
        <f t="shared" si="646"/>
        <v>0</v>
      </c>
      <c r="GV147" s="192">
        <f t="shared" si="647"/>
        <v>0</v>
      </c>
      <c r="GW147" s="192">
        <f t="shared" si="648"/>
        <v>0</v>
      </c>
      <c r="GX147" s="192">
        <f t="shared" si="649"/>
        <v>0</v>
      </c>
      <c r="GY147" s="192">
        <f t="shared" si="650"/>
        <v>0</v>
      </c>
      <c r="GZ147" s="192">
        <f t="shared" si="651"/>
        <v>0</v>
      </c>
      <c r="HA147" s="192">
        <f t="shared" si="652"/>
        <v>0</v>
      </c>
      <c r="HB147" s="192">
        <f t="shared" si="653"/>
        <v>0</v>
      </c>
      <c r="HC147" s="192">
        <f t="shared" si="654"/>
        <v>0</v>
      </c>
      <c r="HD147" s="192">
        <f t="shared" si="655"/>
        <v>0</v>
      </c>
      <c r="HE147" s="192">
        <f t="shared" si="656"/>
        <v>0</v>
      </c>
      <c r="HF147" s="192">
        <f t="shared" si="657"/>
        <v>0</v>
      </c>
      <c r="HG147" s="192">
        <f t="shared" si="658"/>
        <v>0</v>
      </c>
      <c r="HH147" s="192">
        <f t="shared" si="659"/>
        <v>0</v>
      </c>
      <c r="HI147" s="192">
        <f t="shared" si="660"/>
        <v>0</v>
      </c>
      <c r="HJ147" s="192">
        <f t="shared" si="661"/>
        <v>0</v>
      </c>
      <c r="HK147" s="192">
        <f t="shared" si="662"/>
        <v>0</v>
      </c>
      <c r="HL147" s="192">
        <f t="shared" si="663"/>
        <v>0</v>
      </c>
      <c r="HM147" s="192">
        <f t="shared" si="664"/>
        <v>0</v>
      </c>
      <c r="HN147" s="194">
        <f t="shared" si="462"/>
        <v>0</v>
      </c>
      <c r="HO147" s="194">
        <f t="shared" si="463"/>
        <v>0</v>
      </c>
      <c r="HP147" s="194">
        <f t="shared" si="464"/>
        <v>0</v>
      </c>
      <c r="HQ147" s="194">
        <f t="shared" si="465"/>
        <v>0</v>
      </c>
      <c r="HR147" s="194">
        <f t="shared" si="466"/>
        <v>0</v>
      </c>
      <c r="HS147" s="195" t="str">
        <f t="shared" si="471"/>
        <v/>
      </c>
      <c r="HT147" s="196">
        <f t="shared" si="467"/>
        <v>0</v>
      </c>
      <c r="HU147" s="196">
        <f t="shared" si="468"/>
        <v>0</v>
      </c>
      <c r="HV147" s="197" t="str">
        <f t="shared" si="472"/>
        <v/>
      </c>
      <c r="HW147" s="197" t="str">
        <f t="shared" si="665"/>
        <v/>
      </c>
      <c r="HX147" s="197" t="str">
        <f t="shared" si="666"/>
        <v/>
      </c>
      <c r="HY147" s="195" t="str">
        <f t="shared" si="473"/>
        <v/>
      </c>
      <c r="HZ147" s="30">
        <f t="shared" si="469"/>
        <v>0</v>
      </c>
      <c r="IA147" s="198">
        <f t="shared" si="474"/>
        <v>0</v>
      </c>
      <c r="IB147" s="195"/>
      <c r="IC147" s="195">
        <f t="shared" si="667"/>
        <v>0</v>
      </c>
      <c r="ID147" s="195">
        <f t="shared" si="475"/>
        <v>0</v>
      </c>
      <c r="IE147" s="195">
        <f t="shared" si="668"/>
        <v>0</v>
      </c>
      <c r="IF147" s="195">
        <f t="shared" si="476"/>
        <v>0</v>
      </c>
      <c r="IG147" s="307">
        <f t="shared" si="477"/>
        <v>0</v>
      </c>
      <c r="IH147" s="307">
        <f t="shared" si="478"/>
        <v>0</v>
      </c>
      <c r="II147" s="44">
        <f t="shared" si="479"/>
        <v>0</v>
      </c>
      <c r="IJ147" s="44">
        <f t="shared" si="669"/>
        <v>0</v>
      </c>
      <c r="IK147" s="44">
        <f t="shared" si="670"/>
        <v>0</v>
      </c>
      <c r="IL147" s="44">
        <f t="shared" si="671"/>
        <v>0</v>
      </c>
      <c r="IM147" s="44">
        <f t="shared" si="672"/>
        <v>0</v>
      </c>
      <c r="IN147" s="44">
        <f t="shared" si="673"/>
        <v>0</v>
      </c>
      <c r="IO147" s="44">
        <f t="shared" si="674"/>
        <v>0</v>
      </c>
    </row>
    <row r="148" spans="1:249" ht="18" customHeight="1">
      <c r="A148" s="188">
        <v>142</v>
      </c>
      <c r="B148" s="326"/>
      <c r="C148" s="289"/>
      <c r="D148" s="199"/>
      <c r="E148" s="189"/>
      <c r="F148" s="189"/>
      <c r="G148" s="190"/>
      <c r="H148" s="190"/>
      <c r="I148" s="272"/>
      <c r="J148" s="207"/>
      <c r="K148" s="214" t="str">
        <f t="shared" si="480"/>
        <v/>
      </c>
      <c r="L148" s="200" t="str">
        <f t="shared" si="481"/>
        <v/>
      </c>
      <c r="M148" s="200" t="str">
        <f t="shared" si="482"/>
        <v/>
      </c>
      <c r="N148" s="209" t="str">
        <f t="shared" si="470"/>
        <v/>
      </c>
      <c r="O148" s="208" t="str">
        <f>IFERROR(IF(D148="","",IF(K148="","",IF(I148="","",IF(F148="F",VLOOKUP(K148,F!A:G,2,0),IF(F148="M",VLOOKUP(K148,M!A:G,2,0),""))))),0)</f>
        <v/>
      </c>
      <c r="P148" s="191" t="str">
        <f>IFERROR(IF(D148="","",IF(K148="","",IF(I148="","",IF(F148="F",VLOOKUP(K148,F!A:G,3,0),IF(F148="M",VLOOKUP(K148,M!A:G,3,0),""))))),0)</f>
        <v/>
      </c>
      <c r="Q148" s="191" t="str">
        <f>IFERROR(IF(D148="","",IF(K148="","",IF(I148="","",IF(F148="F",VLOOKUP(K148,F!A:G,4,0),IF(F148="M",VLOOKUP(K148,M!A:G,4,0),""))))),0)</f>
        <v/>
      </c>
      <c r="R148" s="191" t="str">
        <f>IFERROR(IF(D148="","",IF(K148="","",IF(I148="","",IF(F148="F",VLOOKUP(K148,F!A:G,5,0),IF(F148="M",VLOOKUP(K148,M!A:G,5,0),""))))),0)</f>
        <v/>
      </c>
      <c r="S148" s="191" t="str">
        <f>IFERROR(IF(D148="","",IF(K148="","",IF(I148="","",IF(F148="F",VLOOKUP(K148,F!A:G,6,0),IF(F148="M",VLOOKUP(K148,M!A:G,6,0),""))))),0)</f>
        <v/>
      </c>
      <c r="T148" s="191" t="str">
        <f>IFERROR(IF(D148="","",IF(K148="","",IF(I148="","",IF(F148="F",VLOOKUP(K148,F!A:G,7,0),IF(F148="M",VLOOKUP(K148,M!A:G,7,0),""))))),0)</f>
        <v/>
      </c>
      <c r="U148" s="191" t="str">
        <f>IFERROR(IF(D148="","",IF(K148="","",IF(J148="","",IF(F148="F",VLOOKUP(K148,F!A:M,8,0),IF(F148="M",VLOOKUP(K148,M!A:M,8,0),""))))),0)</f>
        <v/>
      </c>
      <c r="V148" s="191" t="str">
        <f>IFERROR(IF(D148="","",IF(K148="","",IF(J148="","",IF(F148="F",VLOOKUP(K148,F!A:M,9,0),IF(F148="M",VLOOKUP(K148,M!A:M,9,0),""))))),0)</f>
        <v/>
      </c>
      <c r="W148" s="191" t="str">
        <f>IFERROR(IF(D148="","",IF(K148="","",IF(J148="","",IF(F148="F",VLOOKUP(K148,F!A:M,10,0),IF(F148="M",VLOOKUP(K148,M!A:M,10,0),""))))),0)</f>
        <v/>
      </c>
      <c r="X148" s="191" t="str">
        <f>IFERROR(IF(D148="","",IF(K148="","",IF(J148="","",IF(F148="F",VLOOKUP(K148,F!A:M,11,0),IF(F148="M",VLOOKUP(K148,M!A:M,11,0),""))))),0)</f>
        <v/>
      </c>
      <c r="Y148" s="191" t="str">
        <f>IFERROR(IF(D148="","",IF(K148="","",IF(J148="","",IF(F148="F",VLOOKUP(K148,F!A:M,12,0),IF(F148="M",VLOOKUP(K148,M!A:M,12,0),""))))),0)</f>
        <v/>
      </c>
      <c r="Z148" s="191" t="str">
        <f>IFERROR(IF(D148="","",IF(K148="","",IF(J148="","",IF(F148="F",VLOOKUP(K148,F!A:M,13,0),IF(F148="M",VLOOKUP(K148,M!A:M,13,0),""))))),0)</f>
        <v/>
      </c>
      <c r="AA148" s="191" t="str">
        <f>IFERROR(IF(D148="","",IF(F148="","",IF(J148="","",IF(K148="","",IF(AND(K148&gt;23,K148&lt;=60),IF(F148="F",VLOOKUP(MROUND(HZ148,0.5),'F-Weight for Length'!K:S,2,0),VLOOKUP(MROUND(HZ148,0.5),'M-Weight for Length'!K:S,2,0)),IF(K148&gt;60,IF(F148="F",VLOOKUP(K148,'F-Weight for Length'!U:AC,2,0),VLOOKUP(K148,'M-Weight for Length'!U:AC,2,0)),IF(F148="F",VLOOKUP(MROUND(HZ148,0.5),'F-Weight for Length'!A:I,2,0),VLOOKUP(MROUND(HZ148,0.5),'M-Weight for Length'!A:I,2,0)))))))),0)</f>
        <v/>
      </c>
      <c r="AB148" s="191" t="str">
        <f>IFERROR(IF(D148="","",IF(F148="","",IF(J148="","",IF(K148="","",IF(AND(K148&gt;23,K148&lt;=60),IF(F148="F",VLOOKUP(MROUND(HZ148,0.5),'F-Weight for Length'!K:S,3,0),VLOOKUP(MROUND(HZ148,0.5),'M-Weight for Length'!K:S,3,0)),IF(K148&gt;60,IF(F148="F",VLOOKUP(K148,'F-Weight for Length'!U:AC,3,0),VLOOKUP(K148,'M-Weight for Length'!U:AC,3,0)),IF(F148="F",VLOOKUP(MROUND(HZ148,0.5),'F-Weight for Length'!A:I,3,0),VLOOKUP(MROUND(HZ148,0.5),'M-Weight for Length'!A:I,3,0)))))))),0)</f>
        <v/>
      </c>
      <c r="AC148" s="191" t="str">
        <f>IFERROR(IF(D148="","",IF(F148="","",IF(J148="","",IF(K148="","",IF(AND(K148&gt;23,K148&lt;=60),IF(F148="F",VLOOKUP(MROUND(HZ148,0.5),'F-Weight for Length'!K:S,4,0),VLOOKUP(MROUND(HZ148,0.5),'M-Weight for Length'!K:S,4,0)),IF(K148&gt;60,IF(F148="F",VLOOKUP(K148,'F-Weight for Length'!U:AC,4,0),VLOOKUP(K148,'M-Weight for Length'!U:AC,4,0)),IF(F148="F",VLOOKUP(MROUND(HZ148,0.5),'F-Weight for Length'!A:I,4,0),VLOOKUP(MROUND(HZ148,0.5),'M-Weight for Length'!A:I,4,0)))))))),0)</f>
        <v/>
      </c>
      <c r="AD148" s="191" t="str">
        <f>IFERROR(IF(D148="","",IF(F148="","",IF(J148="","",IF(K148="","",IF(AND(K148&gt;23,K148&lt;=60),IF(F148="F",VLOOKUP(MROUND(HZ148,0.5),'F-Weight for Length'!K:S,5,0),VLOOKUP(MROUND(HZ148,0.5),'M-Weight for Length'!K:S,5,0)),IF(K148&gt;60,IF(F148="F",VLOOKUP(K148,'F-Weight for Length'!U:AC,5,0),VLOOKUP(K148,'M-Weight for Length'!U:AC,5,0)),IF(F148="F",VLOOKUP(MROUND(HZ148,0.5),'F-Weight for Length'!A:I,5,0),VLOOKUP(MROUND(HZ148,0.5),'M-Weight for Length'!A:I,5,0)))))))),0)</f>
        <v/>
      </c>
      <c r="AE148" s="191" t="str">
        <f>IFERROR(IF(D148="","",IF(F148="","",IF(J148="","",IF(K148="","",IF(AND(K148&gt;23,K148&lt;=60),IF(F148="F",VLOOKUP(MROUND(HZ148,0.5),'F-Weight for Length'!K:S,6,0),VLOOKUP(MROUND(HZ148,0.5),'M-Weight for Length'!K:S,6,0)),IF(K148&gt;60,IF(F148="F",VLOOKUP(K148,'F-Weight for Length'!U:AC,6,0),VLOOKUP(K148,'M-Weight for Length'!U:AC,6,0)),IF(F148="F",VLOOKUP(MROUND(HZ148,0.5),'F-Weight for Length'!A:I,6,0),VLOOKUP(MROUND(HZ148,0.5),'M-Weight for Length'!A:I,6,0)))))))),0)</f>
        <v/>
      </c>
      <c r="AF148" s="191" t="str">
        <f>IFERROR(IF(D148="","",IF(F148="","",IF(J148="","",IF(K148="","",IF(AND(K148&gt;23,K148&lt;=60),IF(F148="F",VLOOKUP(MROUND(HZ148,0.5),'F-Weight for Length'!K:S,7,0),VLOOKUP(MROUND(HZ148,0.5),'M-Weight for Length'!K:S,7,0)),IF(K148&gt;60,IF(F148="F",VLOOKUP(K148,'F-Weight for Length'!U:AC,7,0),VLOOKUP(K148,'M-Weight for Length'!U:AC,7,0)),IF(F148="F",VLOOKUP(MROUND(HZ148,0.5),'F-Weight for Length'!A:I,7,0),VLOOKUP(MROUND(HZ148,0.5),'M-Weight for Length'!A:I,7,0)))))))),0)</f>
        <v/>
      </c>
      <c r="AG148" s="191" t="str">
        <f>IFERROR(IF(D148="","",IF(F148="","",IF(J148="","",IF(K148="","",IF(AND(K148&gt;23,K148&lt;=60),IF(F148="F",VLOOKUP(MROUND(HZ148,0.5),'F-Weight for Length'!K:S,8,0),VLOOKUP(MROUND(HZ148,0.5),'M-Weight for Length'!K:S,8,0)),IF(K148&gt;60,IF(F148="F",VLOOKUP(K148,'F-Weight for Length'!U:AC,8,0),VLOOKUP(K148,'M-Weight for Length'!U:AC,8,0)),IF(F148="F",VLOOKUP(MROUND(HZ148,0.5),'F-Weight for Length'!A:I,8,0),VLOOKUP(MROUND(HZ148,0.5),'M-Weight for Length'!A:I,8,0)))))))),0)</f>
        <v/>
      </c>
      <c r="AH148" s="191" t="str">
        <f>IFERROR(IF(D148="","",IF(F148="","",IF(J148="","",IF(K148="","",IF(AND(K148&gt;23,K148&lt;=60),IF(F148="F",VLOOKUP(MROUND(HZ148,0.5),'F-Weight for Length'!K:S,9,0),VLOOKUP(MROUND(HZ148,0.5),'M-Weight for Length'!K:S,9,0)),IF(K148&gt;60,IF(F148="F",VLOOKUP(K148,'F-Weight for Length'!U:AC,9,0),VLOOKUP(K148,'M-Weight for Length'!U:AC,9,0)),IF(F148="F",VLOOKUP(MROUND(HZ148,0.5),'F-Weight for Length'!A:I,9,0),VLOOKUP(MROUND(HZ148,0.5),'M-Weight for Length'!A:I,9,0)))))))),0)</f>
        <v/>
      </c>
      <c r="AI148" s="192">
        <f t="shared" si="483"/>
        <v>0</v>
      </c>
      <c r="AJ148" s="192">
        <f t="shared" si="484"/>
        <v>0</v>
      </c>
      <c r="AK148" s="192">
        <f t="shared" si="485"/>
        <v>0</v>
      </c>
      <c r="AL148" s="192">
        <f t="shared" si="486"/>
        <v>0</v>
      </c>
      <c r="AM148" s="192">
        <f t="shared" si="487"/>
        <v>0</v>
      </c>
      <c r="AN148" s="192">
        <f t="shared" si="488"/>
        <v>0</v>
      </c>
      <c r="AO148" s="192">
        <f t="shared" si="489"/>
        <v>0</v>
      </c>
      <c r="AP148" s="192">
        <f t="shared" si="490"/>
        <v>0</v>
      </c>
      <c r="AQ148" s="192">
        <f t="shared" si="491"/>
        <v>0</v>
      </c>
      <c r="AR148" s="192">
        <f t="shared" si="492"/>
        <v>0</v>
      </c>
      <c r="AS148" s="192">
        <f t="shared" si="493"/>
        <v>0</v>
      </c>
      <c r="AT148" s="192">
        <f t="shared" si="494"/>
        <v>0</v>
      </c>
      <c r="AU148" s="192">
        <f t="shared" si="495"/>
        <v>0</v>
      </c>
      <c r="AV148" s="192">
        <f t="shared" si="496"/>
        <v>0</v>
      </c>
      <c r="AW148" s="192">
        <f t="shared" si="497"/>
        <v>0</v>
      </c>
      <c r="AX148" s="192">
        <f t="shared" si="498"/>
        <v>0</v>
      </c>
      <c r="AY148" s="192">
        <f t="shared" si="499"/>
        <v>0</v>
      </c>
      <c r="AZ148" s="192">
        <f t="shared" si="500"/>
        <v>0</v>
      </c>
      <c r="BA148" s="192">
        <f t="shared" si="501"/>
        <v>0</v>
      </c>
      <c r="BB148" s="192">
        <f t="shared" si="502"/>
        <v>0</v>
      </c>
      <c r="BC148" s="192">
        <f t="shared" si="503"/>
        <v>0</v>
      </c>
      <c r="BD148" s="192">
        <f t="shared" si="504"/>
        <v>0</v>
      </c>
      <c r="BE148" s="192">
        <f t="shared" si="505"/>
        <v>0</v>
      </c>
      <c r="BF148" s="192">
        <f t="shared" si="506"/>
        <v>0</v>
      </c>
      <c r="BG148" s="192">
        <f t="shared" si="507"/>
        <v>0</v>
      </c>
      <c r="BH148" s="192">
        <f t="shared" si="508"/>
        <v>0</v>
      </c>
      <c r="BI148" s="192">
        <f t="shared" si="509"/>
        <v>0</v>
      </c>
      <c r="BJ148" s="192">
        <f t="shared" si="510"/>
        <v>0</v>
      </c>
      <c r="BK148" s="192">
        <f t="shared" si="511"/>
        <v>0</v>
      </c>
      <c r="BL148" s="192">
        <f t="shared" si="512"/>
        <v>0</v>
      </c>
      <c r="BM148" s="192">
        <f t="shared" si="513"/>
        <v>0</v>
      </c>
      <c r="BN148" s="192">
        <f t="shared" si="514"/>
        <v>0</v>
      </c>
      <c r="BO148" s="192">
        <f t="shared" si="515"/>
        <v>0</v>
      </c>
      <c r="BP148" s="192">
        <f t="shared" si="516"/>
        <v>0</v>
      </c>
      <c r="BQ148" s="192">
        <f t="shared" si="517"/>
        <v>0</v>
      </c>
      <c r="BR148" s="192">
        <f t="shared" si="518"/>
        <v>0</v>
      </c>
      <c r="BS148" s="192">
        <f t="shared" si="519"/>
        <v>0</v>
      </c>
      <c r="BT148" s="192">
        <f t="shared" si="520"/>
        <v>0</v>
      </c>
      <c r="BU148" s="192">
        <f t="shared" si="521"/>
        <v>0</v>
      </c>
      <c r="BV148" s="192">
        <f t="shared" si="522"/>
        <v>0</v>
      </c>
      <c r="BW148" s="192">
        <f t="shared" si="523"/>
        <v>0</v>
      </c>
      <c r="BX148" s="192">
        <f t="shared" si="524"/>
        <v>0</v>
      </c>
      <c r="BY148" s="192">
        <f t="shared" si="525"/>
        <v>0</v>
      </c>
      <c r="BZ148" s="192">
        <f t="shared" si="526"/>
        <v>0</v>
      </c>
      <c r="CA148" s="192">
        <f t="shared" si="527"/>
        <v>0</v>
      </c>
      <c r="CB148" s="192">
        <f t="shared" si="528"/>
        <v>0</v>
      </c>
      <c r="CC148" s="192">
        <f t="shared" si="529"/>
        <v>0</v>
      </c>
      <c r="CD148" s="192">
        <f t="shared" si="530"/>
        <v>0</v>
      </c>
      <c r="CE148" s="192">
        <f t="shared" si="531"/>
        <v>0</v>
      </c>
      <c r="CF148" s="192">
        <f t="shared" si="532"/>
        <v>0</v>
      </c>
      <c r="CG148" s="192">
        <f t="shared" si="533"/>
        <v>0</v>
      </c>
      <c r="CH148" s="192">
        <f t="shared" si="534"/>
        <v>0</v>
      </c>
      <c r="CI148" s="192">
        <f t="shared" si="535"/>
        <v>0</v>
      </c>
      <c r="CJ148" s="192">
        <f t="shared" si="536"/>
        <v>0</v>
      </c>
      <c r="CK148" s="192">
        <f t="shared" si="537"/>
        <v>0</v>
      </c>
      <c r="CL148" s="192">
        <f t="shared" si="538"/>
        <v>0</v>
      </c>
      <c r="CM148" s="192">
        <f t="shared" si="539"/>
        <v>0</v>
      </c>
      <c r="CN148" s="192">
        <f t="shared" si="540"/>
        <v>0</v>
      </c>
      <c r="CO148" s="192">
        <f t="shared" si="541"/>
        <v>0</v>
      </c>
      <c r="CP148" s="192">
        <f t="shared" si="542"/>
        <v>0</v>
      </c>
      <c r="CQ148" s="192">
        <f t="shared" si="543"/>
        <v>0</v>
      </c>
      <c r="CR148" s="192">
        <f t="shared" si="544"/>
        <v>0</v>
      </c>
      <c r="CS148" s="192">
        <f t="shared" si="545"/>
        <v>0</v>
      </c>
      <c r="CT148" s="192">
        <f t="shared" si="546"/>
        <v>0</v>
      </c>
      <c r="CU148" s="192">
        <f t="shared" si="547"/>
        <v>0</v>
      </c>
      <c r="CV148" s="192">
        <f t="shared" si="548"/>
        <v>0</v>
      </c>
      <c r="CW148" s="192">
        <f t="shared" si="549"/>
        <v>0</v>
      </c>
      <c r="CX148" s="192">
        <f t="shared" si="550"/>
        <v>0</v>
      </c>
      <c r="CY148" s="192">
        <f t="shared" si="551"/>
        <v>0</v>
      </c>
      <c r="CZ148" s="192">
        <f t="shared" si="552"/>
        <v>0</v>
      </c>
      <c r="DA148" s="192">
        <f t="shared" si="553"/>
        <v>0</v>
      </c>
      <c r="DB148" s="192">
        <f t="shared" si="554"/>
        <v>0</v>
      </c>
      <c r="DC148" s="192">
        <f t="shared" si="555"/>
        <v>0</v>
      </c>
      <c r="DD148" s="192">
        <f t="shared" si="556"/>
        <v>0</v>
      </c>
      <c r="DE148" s="192">
        <f t="shared" si="557"/>
        <v>0</v>
      </c>
      <c r="DF148" s="192">
        <f t="shared" si="558"/>
        <v>0</v>
      </c>
      <c r="DG148" s="192">
        <f t="shared" si="559"/>
        <v>0</v>
      </c>
      <c r="DH148" s="192">
        <f t="shared" si="560"/>
        <v>0</v>
      </c>
      <c r="DI148" s="192">
        <f t="shared" si="561"/>
        <v>0</v>
      </c>
      <c r="DJ148" s="192">
        <f t="shared" si="562"/>
        <v>0</v>
      </c>
      <c r="DK148" s="192">
        <f t="shared" si="563"/>
        <v>0</v>
      </c>
      <c r="DL148" s="192">
        <f t="shared" si="564"/>
        <v>0</v>
      </c>
      <c r="DM148" s="192">
        <f t="shared" si="565"/>
        <v>0</v>
      </c>
      <c r="DN148" s="192">
        <f t="shared" si="566"/>
        <v>0</v>
      </c>
      <c r="DO148" s="192">
        <f t="shared" si="567"/>
        <v>0</v>
      </c>
      <c r="DP148" s="192">
        <f t="shared" si="568"/>
        <v>0</v>
      </c>
      <c r="DQ148" s="192">
        <f t="shared" si="569"/>
        <v>0</v>
      </c>
      <c r="DR148" s="192">
        <f t="shared" si="570"/>
        <v>0</v>
      </c>
      <c r="DS148" s="192">
        <f t="shared" si="571"/>
        <v>0</v>
      </c>
      <c r="DT148" s="192">
        <f t="shared" si="572"/>
        <v>0</v>
      </c>
      <c r="DU148" s="192">
        <f t="shared" si="573"/>
        <v>0</v>
      </c>
      <c r="DV148" s="193">
        <f t="shared" si="457"/>
        <v>0</v>
      </c>
      <c r="DW148" s="193">
        <f t="shared" si="458"/>
        <v>0</v>
      </c>
      <c r="DX148" s="193">
        <f t="shared" si="459"/>
        <v>0</v>
      </c>
      <c r="DY148" s="193">
        <f t="shared" si="460"/>
        <v>0</v>
      </c>
      <c r="DZ148" s="193">
        <f t="shared" si="461"/>
        <v>0</v>
      </c>
      <c r="EA148" s="192">
        <f t="shared" si="574"/>
        <v>0</v>
      </c>
      <c r="EB148" s="192">
        <f t="shared" si="575"/>
        <v>0</v>
      </c>
      <c r="EC148" s="192">
        <f t="shared" si="576"/>
        <v>0</v>
      </c>
      <c r="ED148" s="192">
        <f t="shared" si="577"/>
        <v>0</v>
      </c>
      <c r="EE148" s="192">
        <f t="shared" si="578"/>
        <v>0</v>
      </c>
      <c r="EF148" s="192">
        <f t="shared" si="579"/>
        <v>0</v>
      </c>
      <c r="EG148" s="192">
        <f t="shared" si="580"/>
        <v>0</v>
      </c>
      <c r="EH148" s="192">
        <f t="shared" si="581"/>
        <v>0</v>
      </c>
      <c r="EI148" s="192">
        <f t="shared" si="582"/>
        <v>0</v>
      </c>
      <c r="EJ148" s="192">
        <f t="shared" si="583"/>
        <v>0</v>
      </c>
      <c r="EK148" s="192">
        <f t="shared" si="584"/>
        <v>0</v>
      </c>
      <c r="EL148" s="192">
        <f t="shared" si="585"/>
        <v>0</v>
      </c>
      <c r="EM148" s="192">
        <f t="shared" si="586"/>
        <v>0</v>
      </c>
      <c r="EN148" s="192">
        <f t="shared" si="587"/>
        <v>0</v>
      </c>
      <c r="EO148" s="192">
        <f t="shared" si="588"/>
        <v>0</v>
      </c>
      <c r="EP148" s="192">
        <f t="shared" si="589"/>
        <v>0</v>
      </c>
      <c r="EQ148" s="192">
        <f t="shared" si="590"/>
        <v>0</v>
      </c>
      <c r="ER148" s="192">
        <f t="shared" si="591"/>
        <v>0</v>
      </c>
      <c r="ES148" s="192">
        <f t="shared" si="592"/>
        <v>0</v>
      </c>
      <c r="ET148" s="192">
        <f t="shared" si="593"/>
        <v>0</v>
      </c>
      <c r="EU148" s="192">
        <f t="shared" si="594"/>
        <v>0</v>
      </c>
      <c r="EV148" s="192">
        <f t="shared" si="595"/>
        <v>0</v>
      </c>
      <c r="EW148" s="192">
        <f t="shared" si="596"/>
        <v>0</v>
      </c>
      <c r="EX148" s="192">
        <f t="shared" si="597"/>
        <v>0</v>
      </c>
      <c r="EY148" s="192">
        <f t="shared" si="598"/>
        <v>0</v>
      </c>
      <c r="EZ148" s="192">
        <f t="shared" si="599"/>
        <v>0</v>
      </c>
      <c r="FA148" s="192">
        <f t="shared" si="600"/>
        <v>0</v>
      </c>
      <c r="FB148" s="192">
        <f t="shared" si="601"/>
        <v>0</v>
      </c>
      <c r="FC148" s="192">
        <f t="shared" si="602"/>
        <v>0</v>
      </c>
      <c r="FD148" s="192">
        <f t="shared" si="603"/>
        <v>0</v>
      </c>
      <c r="FE148" s="192">
        <f t="shared" si="604"/>
        <v>0</v>
      </c>
      <c r="FF148" s="192">
        <f t="shared" si="605"/>
        <v>0</v>
      </c>
      <c r="FG148" s="192">
        <f t="shared" si="606"/>
        <v>0</v>
      </c>
      <c r="FH148" s="192">
        <f t="shared" si="607"/>
        <v>0</v>
      </c>
      <c r="FI148" s="192">
        <f t="shared" si="608"/>
        <v>0</v>
      </c>
      <c r="FJ148" s="192">
        <f t="shared" si="609"/>
        <v>0</v>
      </c>
      <c r="FK148" s="192">
        <f t="shared" si="610"/>
        <v>0</v>
      </c>
      <c r="FL148" s="192">
        <f t="shared" si="611"/>
        <v>0</v>
      </c>
      <c r="FM148" s="192">
        <f t="shared" si="612"/>
        <v>0</v>
      </c>
      <c r="FN148" s="192">
        <f t="shared" si="613"/>
        <v>0</v>
      </c>
      <c r="FO148" s="192">
        <f t="shared" si="614"/>
        <v>0</v>
      </c>
      <c r="FP148" s="192">
        <f t="shared" si="615"/>
        <v>0</v>
      </c>
      <c r="FQ148" s="192">
        <f t="shared" si="616"/>
        <v>0</v>
      </c>
      <c r="FR148" s="192">
        <f t="shared" si="617"/>
        <v>0</v>
      </c>
      <c r="FS148" s="192">
        <f t="shared" si="618"/>
        <v>0</v>
      </c>
      <c r="FT148" s="192">
        <f t="shared" si="619"/>
        <v>0</v>
      </c>
      <c r="FU148" s="192">
        <f t="shared" si="620"/>
        <v>0</v>
      </c>
      <c r="FV148" s="192">
        <f t="shared" si="621"/>
        <v>0</v>
      </c>
      <c r="FW148" s="192">
        <f t="shared" si="622"/>
        <v>0</v>
      </c>
      <c r="FX148" s="192">
        <f t="shared" si="623"/>
        <v>0</v>
      </c>
      <c r="FY148" s="192">
        <f t="shared" si="624"/>
        <v>0</v>
      </c>
      <c r="FZ148" s="192">
        <f t="shared" si="625"/>
        <v>0</v>
      </c>
      <c r="GA148" s="192">
        <f t="shared" si="626"/>
        <v>0</v>
      </c>
      <c r="GB148" s="192">
        <f t="shared" si="627"/>
        <v>0</v>
      </c>
      <c r="GC148" s="192">
        <f t="shared" si="628"/>
        <v>0</v>
      </c>
      <c r="GD148" s="192">
        <f t="shared" si="629"/>
        <v>0</v>
      </c>
      <c r="GE148" s="192">
        <f t="shared" si="630"/>
        <v>0</v>
      </c>
      <c r="GF148" s="192">
        <f t="shared" si="631"/>
        <v>0</v>
      </c>
      <c r="GG148" s="192">
        <f t="shared" si="632"/>
        <v>0</v>
      </c>
      <c r="GH148" s="192">
        <f t="shared" si="633"/>
        <v>0</v>
      </c>
      <c r="GI148" s="192">
        <f t="shared" si="634"/>
        <v>0</v>
      </c>
      <c r="GJ148" s="192">
        <f t="shared" si="635"/>
        <v>0</v>
      </c>
      <c r="GK148" s="192">
        <f t="shared" si="636"/>
        <v>0</v>
      </c>
      <c r="GL148" s="192">
        <f t="shared" si="637"/>
        <v>0</v>
      </c>
      <c r="GM148" s="192">
        <f t="shared" si="638"/>
        <v>0</v>
      </c>
      <c r="GN148" s="192">
        <f t="shared" si="639"/>
        <v>0</v>
      </c>
      <c r="GO148" s="192">
        <f t="shared" si="640"/>
        <v>0</v>
      </c>
      <c r="GP148" s="192">
        <f t="shared" si="641"/>
        <v>0</v>
      </c>
      <c r="GQ148" s="192">
        <f t="shared" si="642"/>
        <v>0</v>
      </c>
      <c r="GR148" s="192">
        <f t="shared" si="643"/>
        <v>0</v>
      </c>
      <c r="GS148" s="192">
        <f t="shared" si="644"/>
        <v>0</v>
      </c>
      <c r="GT148" s="192">
        <f t="shared" si="645"/>
        <v>0</v>
      </c>
      <c r="GU148" s="192">
        <f t="shared" si="646"/>
        <v>0</v>
      </c>
      <c r="GV148" s="192">
        <f t="shared" si="647"/>
        <v>0</v>
      </c>
      <c r="GW148" s="192">
        <f t="shared" si="648"/>
        <v>0</v>
      </c>
      <c r="GX148" s="192">
        <f t="shared" si="649"/>
        <v>0</v>
      </c>
      <c r="GY148" s="192">
        <f t="shared" si="650"/>
        <v>0</v>
      </c>
      <c r="GZ148" s="192">
        <f t="shared" si="651"/>
        <v>0</v>
      </c>
      <c r="HA148" s="192">
        <f t="shared" si="652"/>
        <v>0</v>
      </c>
      <c r="HB148" s="192">
        <f t="shared" si="653"/>
        <v>0</v>
      </c>
      <c r="HC148" s="192">
        <f t="shared" si="654"/>
        <v>0</v>
      </c>
      <c r="HD148" s="192">
        <f t="shared" si="655"/>
        <v>0</v>
      </c>
      <c r="HE148" s="192">
        <f t="shared" si="656"/>
        <v>0</v>
      </c>
      <c r="HF148" s="192">
        <f t="shared" si="657"/>
        <v>0</v>
      </c>
      <c r="HG148" s="192">
        <f t="shared" si="658"/>
        <v>0</v>
      </c>
      <c r="HH148" s="192">
        <f t="shared" si="659"/>
        <v>0</v>
      </c>
      <c r="HI148" s="192">
        <f t="shared" si="660"/>
        <v>0</v>
      </c>
      <c r="HJ148" s="192">
        <f t="shared" si="661"/>
        <v>0</v>
      </c>
      <c r="HK148" s="192">
        <f t="shared" si="662"/>
        <v>0</v>
      </c>
      <c r="HL148" s="192">
        <f t="shared" si="663"/>
        <v>0</v>
      </c>
      <c r="HM148" s="192">
        <f t="shared" si="664"/>
        <v>0</v>
      </c>
      <c r="HN148" s="194">
        <f t="shared" si="462"/>
        <v>0</v>
      </c>
      <c r="HO148" s="194">
        <f t="shared" si="463"/>
        <v>0</v>
      </c>
      <c r="HP148" s="194">
        <f t="shared" si="464"/>
        <v>0</v>
      </c>
      <c r="HQ148" s="194">
        <f t="shared" si="465"/>
        <v>0</v>
      </c>
      <c r="HR148" s="194">
        <f t="shared" si="466"/>
        <v>0</v>
      </c>
      <c r="HS148" s="195" t="str">
        <f t="shared" si="471"/>
        <v/>
      </c>
      <c r="HT148" s="196">
        <f t="shared" si="467"/>
        <v>0</v>
      </c>
      <c r="HU148" s="196">
        <f t="shared" si="468"/>
        <v>0</v>
      </c>
      <c r="HV148" s="197" t="str">
        <f t="shared" si="472"/>
        <v/>
      </c>
      <c r="HW148" s="197" t="str">
        <f t="shared" si="665"/>
        <v/>
      </c>
      <c r="HX148" s="197" t="str">
        <f t="shared" si="666"/>
        <v/>
      </c>
      <c r="HY148" s="195" t="str">
        <f t="shared" si="473"/>
        <v/>
      </c>
      <c r="HZ148" s="30">
        <f t="shared" si="469"/>
        <v>0</v>
      </c>
      <c r="IA148" s="198">
        <f t="shared" si="474"/>
        <v>0</v>
      </c>
      <c r="IB148" s="195"/>
      <c r="IC148" s="195">
        <f t="shared" si="667"/>
        <v>0</v>
      </c>
      <c r="ID148" s="195">
        <f t="shared" si="475"/>
        <v>0</v>
      </c>
      <c r="IE148" s="195">
        <f t="shared" si="668"/>
        <v>0</v>
      </c>
      <c r="IF148" s="195">
        <f t="shared" si="476"/>
        <v>0</v>
      </c>
      <c r="IG148" s="307">
        <f t="shared" si="477"/>
        <v>0</v>
      </c>
      <c r="IH148" s="307">
        <f t="shared" si="478"/>
        <v>0</v>
      </c>
      <c r="II148" s="44">
        <f t="shared" si="479"/>
        <v>0</v>
      </c>
      <c r="IJ148" s="44">
        <f t="shared" si="669"/>
        <v>0</v>
      </c>
      <c r="IK148" s="44">
        <f t="shared" si="670"/>
        <v>0</v>
      </c>
      <c r="IL148" s="44">
        <f t="shared" si="671"/>
        <v>0</v>
      </c>
      <c r="IM148" s="44">
        <f t="shared" si="672"/>
        <v>0</v>
      </c>
      <c r="IN148" s="44">
        <f t="shared" si="673"/>
        <v>0</v>
      </c>
      <c r="IO148" s="44">
        <f t="shared" si="674"/>
        <v>0</v>
      </c>
    </row>
    <row r="149" spans="1:249" ht="18" customHeight="1">
      <c r="A149" s="188">
        <v>143</v>
      </c>
      <c r="B149" s="326"/>
      <c r="C149" s="289"/>
      <c r="D149" s="199"/>
      <c r="E149" s="189"/>
      <c r="F149" s="189"/>
      <c r="G149" s="190"/>
      <c r="H149" s="190"/>
      <c r="I149" s="272"/>
      <c r="J149" s="207"/>
      <c r="K149" s="214" t="str">
        <f t="shared" si="480"/>
        <v/>
      </c>
      <c r="L149" s="200" t="str">
        <f t="shared" si="481"/>
        <v/>
      </c>
      <c r="M149" s="200" t="str">
        <f t="shared" si="482"/>
        <v/>
      </c>
      <c r="N149" s="209" t="str">
        <f t="shared" si="470"/>
        <v/>
      </c>
      <c r="O149" s="208" t="str">
        <f>IFERROR(IF(D149="","",IF(K149="","",IF(I149="","",IF(F149="F",VLOOKUP(K149,F!A:G,2,0),IF(F149="M",VLOOKUP(K149,M!A:G,2,0),""))))),0)</f>
        <v/>
      </c>
      <c r="P149" s="191" t="str">
        <f>IFERROR(IF(D149="","",IF(K149="","",IF(I149="","",IF(F149="F",VLOOKUP(K149,F!A:G,3,0),IF(F149="M",VLOOKUP(K149,M!A:G,3,0),""))))),0)</f>
        <v/>
      </c>
      <c r="Q149" s="191" t="str">
        <f>IFERROR(IF(D149="","",IF(K149="","",IF(I149="","",IF(F149="F",VLOOKUP(K149,F!A:G,4,0),IF(F149="M",VLOOKUP(K149,M!A:G,4,0),""))))),0)</f>
        <v/>
      </c>
      <c r="R149" s="191" t="str">
        <f>IFERROR(IF(D149="","",IF(K149="","",IF(I149="","",IF(F149="F",VLOOKUP(K149,F!A:G,5,0),IF(F149="M",VLOOKUP(K149,M!A:G,5,0),""))))),0)</f>
        <v/>
      </c>
      <c r="S149" s="191" t="str">
        <f>IFERROR(IF(D149="","",IF(K149="","",IF(I149="","",IF(F149="F",VLOOKUP(K149,F!A:G,6,0),IF(F149="M",VLOOKUP(K149,M!A:G,6,0),""))))),0)</f>
        <v/>
      </c>
      <c r="T149" s="191" t="str">
        <f>IFERROR(IF(D149="","",IF(K149="","",IF(I149="","",IF(F149="F",VLOOKUP(K149,F!A:G,7,0),IF(F149="M",VLOOKUP(K149,M!A:G,7,0),""))))),0)</f>
        <v/>
      </c>
      <c r="U149" s="191" t="str">
        <f>IFERROR(IF(D149="","",IF(K149="","",IF(J149="","",IF(F149="F",VLOOKUP(K149,F!A:M,8,0),IF(F149="M",VLOOKUP(K149,M!A:M,8,0),""))))),0)</f>
        <v/>
      </c>
      <c r="V149" s="191" t="str">
        <f>IFERROR(IF(D149="","",IF(K149="","",IF(J149="","",IF(F149="F",VLOOKUP(K149,F!A:M,9,0),IF(F149="M",VLOOKUP(K149,M!A:M,9,0),""))))),0)</f>
        <v/>
      </c>
      <c r="W149" s="191" t="str">
        <f>IFERROR(IF(D149="","",IF(K149="","",IF(J149="","",IF(F149="F",VLOOKUP(K149,F!A:M,10,0),IF(F149="M",VLOOKUP(K149,M!A:M,10,0),""))))),0)</f>
        <v/>
      </c>
      <c r="X149" s="191" t="str">
        <f>IFERROR(IF(D149="","",IF(K149="","",IF(J149="","",IF(F149="F",VLOOKUP(K149,F!A:M,11,0),IF(F149="M",VLOOKUP(K149,M!A:M,11,0),""))))),0)</f>
        <v/>
      </c>
      <c r="Y149" s="191" t="str">
        <f>IFERROR(IF(D149="","",IF(K149="","",IF(J149="","",IF(F149="F",VLOOKUP(K149,F!A:M,12,0),IF(F149="M",VLOOKUP(K149,M!A:M,12,0),""))))),0)</f>
        <v/>
      </c>
      <c r="Z149" s="191" t="str">
        <f>IFERROR(IF(D149="","",IF(K149="","",IF(J149="","",IF(F149="F",VLOOKUP(K149,F!A:M,13,0),IF(F149="M",VLOOKUP(K149,M!A:M,13,0),""))))),0)</f>
        <v/>
      </c>
      <c r="AA149" s="191" t="str">
        <f>IFERROR(IF(D149="","",IF(F149="","",IF(J149="","",IF(K149="","",IF(AND(K149&gt;23,K149&lt;=60),IF(F149="F",VLOOKUP(MROUND(HZ149,0.5),'F-Weight for Length'!K:S,2,0),VLOOKUP(MROUND(HZ149,0.5),'M-Weight for Length'!K:S,2,0)),IF(K149&gt;60,IF(F149="F",VLOOKUP(K149,'F-Weight for Length'!U:AC,2,0),VLOOKUP(K149,'M-Weight for Length'!U:AC,2,0)),IF(F149="F",VLOOKUP(MROUND(HZ149,0.5),'F-Weight for Length'!A:I,2,0),VLOOKUP(MROUND(HZ149,0.5),'M-Weight for Length'!A:I,2,0)))))))),0)</f>
        <v/>
      </c>
      <c r="AB149" s="191" t="str">
        <f>IFERROR(IF(D149="","",IF(F149="","",IF(J149="","",IF(K149="","",IF(AND(K149&gt;23,K149&lt;=60),IF(F149="F",VLOOKUP(MROUND(HZ149,0.5),'F-Weight for Length'!K:S,3,0),VLOOKUP(MROUND(HZ149,0.5),'M-Weight for Length'!K:S,3,0)),IF(K149&gt;60,IF(F149="F",VLOOKUP(K149,'F-Weight for Length'!U:AC,3,0),VLOOKUP(K149,'M-Weight for Length'!U:AC,3,0)),IF(F149="F",VLOOKUP(MROUND(HZ149,0.5),'F-Weight for Length'!A:I,3,0),VLOOKUP(MROUND(HZ149,0.5),'M-Weight for Length'!A:I,3,0)))))))),0)</f>
        <v/>
      </c>
      <c r="AC149" s="191" t="str">
        <f>IFERROR(IF(D149="","",IF(F149="","",IF(J149="","",IF(K149="","",IF(AND(K149&gt;23,K149&lt;=60),IF(F149="F",VLOOKUP(MROUND(HZ149,0.5),'F-Weight for Length'!K:S,4,0),VLOOKUP(MROUND(HZ149,0.5),'M-Weight for Length'!K:S,4,0)),IF(K149&gt;60,IF(F149="F",VLOOKUP(K149,'F-Weight for Length'!U:AC,4,0),VLOOKUP(K149,'M-Weight for Length'!U:AC,4,0)),IF(F149="F",VLOOKUP(MROUND(HZ149,0.5),'F-Weight for Length'!A:I,4,0),VLOOKUP(MROUND(HZ149,0.5),'M-Weight for Length'!A:I,4,0)))))))),0)</f>
        <v/>
      </c>
      <c r="AD149" s="191" t="str">
        <f>IFERROR(IF(D149="","",IF(F149="","",IF(J149="","",IF(K149="","",IF(AND(K149&gt;23,K149&lt;=60),IF(F149="F",VLOOKUP(MROUND(HZ149,0.5),'F-Weight for Length'!K:S,5,0),VLOOKUP(MROUND(HZ149,0.5),'M-Weight for Length'!K:S,5,0)),IF(K149&gt;60,IF(F149="F",VLOOKUP(K149,'F-Weight for Length'!U:AC,5,0),VLOOKUP(K149,'M-Weight for Length'!U:AC,5,0)),IF(F149="F",VLOOKUP(MROUND(HZ149,0.5),'F-Weight for Length'!A:I,5,0),VLOOKUP(MROUND(HZ149,0.5),'M-Weight for Length'!A:I,5,0)))))))),0)</f>
        <v/>
      </c>
      <c r="AE149" s="191" t="str">
        <f>IFERROR(IF(D149="","",IF(F149="","",IF(J149="","",IF(K149="","",IF(AND(K149&gt;23,K149&lt;=60),IF(F149="F",VLOOKUP(MROUND(HZ149,0.5),'F-Weight for Length'!K:S,6,0),VLOOKUP(MROUND(HZ149,0.5),'M-Weight for Length'!K:S,6,0)),IF(K149&gt;60,IF(F149="F",VLOOKUP(K149,'F-Weight for Length'!U:AC,6,0),VLOOKUP(K149,'M-Weight for Length'!U:AC,6,0)),IF(F149="F",VLOOKUP(MROUND(HZ149,0.5),'F-Weight for Length'!A:I,6,0),VLOOKUP(MROUND(HZ149,0.5),'M-Weight for Length'!A:I,6,0)))))))),0)</f>
        <v/>
      </c>
      <c r="AF149" s="191" t="str">
        <f>IFERROR(IF(D149="","",IF(F149="","",IF(J149="","",IF(K149="","",IF(AND(K149&gt;23,K149&lt;=60),IF(F149="F",VLOOKUP(MROUND(HZ149,0.5),'F-Weight for Length'!K:S,7,0),VLOOKUP(MROUND(HZ149,0.5),'M-Weight for Length'!K:S,7,0)),IF(K149&gt;60,IF(F149="F",VLOOKUP(K149,'F-Weight for Length'!U:AC,7,0),VLOOKUP(K149,'M-Weight for Length'!U:AC,7,0)),IF(F149="F",VLOOKUP(MROUND(HZ149,0.5),'F-Weight for Length'!A:I,7,0),VLOOKUP(MROUND(HZ149,0.5),'M-Weight for Length'!A:I,7,0)))))))),0)</f>
        <v/>
      </c>
      <c r="AG149" s="191" t="str">
        <f>IFERROR(IF(D149="","",IF(F149="","",IF(J149="","",IF(K149="","",IF(AND(K149&gt;23,K149&lt;=60),IF(F149="F",VLOOKUP(MROUND(HZ149,0.5),'F-Weight for Length'!K:S,8,0),VLOOKUP(MROUND(HZ149,0.5),'M-Weight for Length'!K:S,8,0)),IF(K149&gt;60,IF(F149="F",VLOOKUP(K149,'F-Weight for Length'!U:AC,8,0),VLOOKUP(K149,'M-Weight for Length'!U:AC,8,0)),IF(F149="F",VLOOKUP(MROUND(HZ149,0.5),'F-Weight for Length'!A:I,8,0),VLOOKUP(MROUND(HZ149,0.5),'M-Weight for Length'!A:I,8,0)))))))),0)</f>
        <v/>
      </c>
      <c r="AH149" s="191" t="str">
        <f>IFERROR(IF(D149="","",IF(F149="","",IF(J149="","",IF(K149="","",IF(AND(K149&gt;23,K149&lt;=60),IF(F149="F",VLOOKUP(MROUND(HZ149,0.5),'F-Weight for Length'!K:S,9,0),VLOOKUP(MROUND(HZ149,0.5),'M-Weight for Length'!K:S,9,0)),IF(K149&gt;60,IF(F149="F",VLOOKUP(K149,'F-Weight for Length'!U:AC,9,0),VLOOKUP(K149,'M-Weight for Length'!U:AC,9,0)),IF(F149="F",VLOOKUP(MROUND(HZ149,0.5),'F-Weight for Length'!A:I,9,0),VLOOKUP(MROUND(HZ149,0.5),'M-Weight for Length'!A:I,9,0)))))))),0)</f>
        <v/>
      </c>
      <c r="AI149" s="192">
        <f t="shared" si="483"/>
        <v>0</v>
      </c>
      <c r="AJ149" s="192">
        <f t="shared" si="484"/>
        <v>0</v>
      </c>
      <c r="AK149" s="192">
        <f t="shared" si="485"/>
        <v>0</v>
      </c>
      <c r="AL149" s="192">
        <f t="shared" si="486"/>
        <v>0</v>
      </c>
      <c r="AM149" s="192">
        <f t="shared" si="487"/>
        <v>0</v>
      </c>
      <c r="AN149" s="192">
        <f t="shared" si="488"/>
        <v>0</v>
      </c>
      <c r="AO149" s="192">
        <f t="shared" si="489"/>
        <v>0</v>
      </c>
      <c r="AP149" s="192">
        <f t="shared" si="490"/>
        <v>0</v>
      </c>
      <c r="AQ149" s="192">
        <f t="shared" si="491"/>
        <v>0</v>
      </c>
      <c r="AR149" s="192">
        <f t="shared" si="492"/>
        <v>0</v>
      </c>
      <c r="AS149" s="192">
        <f t="shared" si="493"/>
        <v>0</v>
      </c>
      <c r="AT149" s="192">
        <f t="shared" si="494"/>
        <v>0</v>
      </c>
      <c r="AU149" s="192">
        <f t="shared" si="495"/>
        <v>0</v>
      </c>
      <c r="AV149" s="192">
        <f t="shared" si="496"/>
        <v>0</v>
      </c>
      <c r="AW149" s="192">
        <f t="shared" si="497"/>
        <v>0</v>
      </c>
      <c r="AX149" s="192">
        <f t="shared" si="498"/>
        <v>0</v>
      </c>
      <c r="AY149" s="192">
        <f t="shared" si="499"/>
        <v>0</v>
      </c>
      <c r="AZ149" s="192">
        <f t="shared" si="500"/>
        <v>0</v>
      </c>
      <c r="BA149" s="192">
        <f t="shared" si="501"/>
        <v>0</v>
      </c>
      <c r="BB149" s="192">
        <f t="shared" si="502"/>
        <v>0</v>
      </c>
      <c r="BC149" s="192">
        <f t="shared" si="503"/>
        <v>0</v>
      </c>
      <c r="BD149" s="192">
        <f t="shared" si="504"/>
        <v>0</v>
      </c>
      <c r="BE149" s="192">
        <f t="shared" si="505"/>
        <v>0</v>
      </c>
      <c r="BF149" s="192">
        <f t="shared" si="506"/>
        <v>0</v>
      </c>
      <c r="BG149" s="192">
        <f t="shared" si="507"/>
        <v>0</v>
      </c>
      <c r="BH149" s="192">
        <f t="shared" si="508"/>
        <v>0</v>
      </c>
      <c r="BI149" s="192">
        <f t="shared" si="509"/>
        <v>0</v>
      </c>
      <c r="BJ149" s="192">
        <f t="shared" si="510"/>
        <v>0</v>
      </c>
      <c r="BK149" s="192">
        <f t="shared" si="511"/>
        <v>0</v>
      </c>
      <c r="BL149" s="192">
        <f t="shared" si="512"/>
        <v>0</v>
      </c>
      <c r="BM149" s="192">
        <f t="shared" si="513"/>
        <v>0</v>
      </c>
      <c r="BN149" s="192">
        <f t="shared" si="514"/>
        <v>0</v>
      </c>
      <c r="BO149" s="192">
        <f t="shared" si="515"/>
        <v>0</v>
      </c>
      <c r="BP149" s="192">
        <f t="shared" si="516"/>
        <v>0</v>
      </c>
      <c r="BQ149" s="192">
        <f t="shared" si="517"/>
        <v>0</v>
      </c>
      <c r="BR149" s="192">
        <f t="shared" si="518"/>
        <v>0</v>
      </c>
      <c r="BS149" s="192">
        <f t="shared" si="519"/>
        <v>0</v>
      </c>
      <c r="BT149" s="192">
        <f t="shared" si="520"/>
        <v>0</v>
      </c>
      <c r="BU149" s="192">
        <f t="shared" si="521"/>
        <v>0</v>
      </c>
      <c r="BV149" s="192">
        <f t="shared" si="522"/>
        <v>0</v>
      </c>
      <c r="BW149" s="192">
        <f t="shared" si="523"/>
        <v>0</v>
      </c>
      <c r="BX149" s="192">
        <f t="shared" si="524"/>
        <v>0</v>
      </c>
      <c r="BY149" s="192">
        <f t="shared" si="525"/>
        <v>0</v>
      </c>
      <c r="BZ149" s="192">
        <f t="shared" si="526"/>
        <v>0</v>
      </c>
      <c r="CA149" s="192">
        <f t="shared" si="527"/>
        <v>0</v>
      </c>
      <c r="CB149" s="192">
        <f t="shared" si="528"/>
        <v>0</v>
      </c>
      <c r="CC149" s="192">
        <f t="shared" si="529"/>
        <v>0</v>
      </c>
      <c r="CD149" s="192">
        <f t="shared" si="530"/>
        <v>0</v>
      </c>
      <c r="CE149" s="192">
        <f t="shared" si="531"/>
        <v>0</v>
      </c>
      <c r="CF149" s="192">
        <f t="shared" si="532"/>
        <v>0</v>
      </c>
      <c r="CG149" s="192">
        <f t="shared" si="533"/>
        <v>0</v>
      </c>
      <c r="CH149" s="192">
        <f t="shared" si="534"/>
        <v>0</v>
      </c>
      <c r="CI149" s="192">
        <f t="shared" si="535"/>
        <v>0</v>
      </c>
      <c r="CJ149" s="192">
        <f t="shared" si="536"/>
        <v>0</v>
      </c>
      <c r="CK149" s="192">
        <f t="shared" si="537"/>
        <v>0</v>
      </c>
      <c r="CL149" s="192">
        <f t="shared" si="538"/>
        <v>0</v>
      </c>
      <c r="CM149" s="192">
        <f t="shared" si="539"/>
        <v>0</v>
      </c>
      <c r="CN149" s="192">
        <f t="shared" si="540"/>
        <v>0</v>
      </c>
      <c r="CO149" s="192">
        <f t="shared" si="541"/>
        <v>0</v>
      </c>
      <c r="CP149" s="192">
        <f t="shared" si="542"/>
        <v>0</v>
      </c>
      <c r="CQ149" s="192">
        <f t="shared" si="543"/>
        <v>0</v>
      </c>
      <c r="CR149" s="192">
        <f t="shared" si="544"/>
        <v>0</v>
      </c>
      <c r="CS149" s="192">
        <f t="shared" si="545"/>
        <v>0</v>
      </c>
      <c r="CT149" s="192">
        <f t="shared" si="546"/>
        <v>0</v>
      </c>
      <c r="CU149" s="192">
        <f t="shared" si="547"/>
        <v>0</v>
      </c>
      <c r="CV149" s="192">
        <f t="shared" si="548"/>
        <v>0</v>
      </c>
      <c r="CW149" s="192">
        <f t="shared" si="549"/>
        <v>0</v>
      </c>
      <c r="CX149" s="192">
        <f t="shared" si="550"/>
        <v>0</v>
      </c>
      <c r="CY149" s="192">
        <f t="shared" si="551"/>
        <v>0</v>
      </c>
      <c r="CZ149" s="192">
        <f t="shared" si="552"/>
        <v>0</v>
      </c>
      <c r="DA149" s="192">
        <f t="shared" si="553"/>
        <v>0</v>
      </c>
      <c r="DB149" s="192">
        <f t="shared" si="554"/>
        <v>0</v>
      </c>
      <c r="DC149" s="192">
        <f t="shared" si="555"/>
        <v>0</v>
      </c>
      <c r="DD149" s="192">
        <f t="shared" si="556"/>
        <v>0</v>
      </c>
      <c r="DE149" s="192">
        <f t="shared" si="557"/>
        <v>0</v>
      </c>
      <c r="DF149" s="192">
        <f t="shared" si="558"/>
        <v>0</v>
      </c>
      <c r="DG149" s="192">
        <f t="shared" si="559"/>
        <v>0</v>
      </c>
      <c r="DH149" s="192">
        <f t="shared" si="560"/>
        <v>0</v>
      </c>
      <c r="DI149" s="192">
        <f t="shared" si="561"/>
        <v>0</v>
      </c>
      <c r="DJ149" s="192">
        <f t="shared" si="562"/>
        <v>0</v>
      </c>
      <c r="DK149" s="192">
        <f t="shared" si="563"/>
        <v>0</v>
      </c>
      <c r="DL149" s="192">
        <f t="shared" si="564"/>
        <v>0</v>
      </c>
      <c r="DM149" s="192">
        <f t="shared" si="565"/>
        <v>0</v>
      </c>
      <c r="DN149" s="192">
        <f t="shared" si="566"/>
        <v>0</v>
      </c>
      <c r="DO149" s="192">
        <f t="shared" si="567"/>
        <v>0</v>
      </c>
      <c r="DP149" s="192">
        <f t="shared" si="568"/>
        <v>0</v>
      </c>
      <c r="DQ149" s="192">
        <f t="shared" si="569"/>
        <v>0</v>
      </c>
      <c r="DR149" s="192">
        <f t="shared" si="570"/>
        <v>0</v>
      </c>
      <c r="DS149" s="192">
        <f t="shared" si="571"/>
        <v>0</v>
      </c>
      <c r="DT149" s="192">
        <f t="shared" si="572"/>
        <v>0</v>
      </c>
      <c r="DU149" s="192">
        <f t="shared" si="573"/>
        <v>0</v>
      </c>
      <c r="DV149" s="193">
        <f t="shared" ref="DV149:DV180" si="675">IF($HS149=1,IF(F149="F",IF($N149="N",IF($K149=60,1,0),0),0),0)</f>
        <v>0</v>
      </c>
      <c r="DW149" s="193">
        <f t="shared" ref="DW149:DW180" si="676">IF($HS149=1,IF(F149="F",IF($N149="OW",IF($K149=60,1,0),0),0),0)</f>
        <v>0</v>
      </c>
      <c r="DX149" s="193">
        <f t="shared" ref="DX149:DX180" si="677">IF($HS149=1,IF(F149="F",IF($N149="Ob",IF($K149=60,1,0),0),0),0)</f>
        <v>0</v>
      </c>
      <c r="DY149" s="193">
        <f t="shared" ref="DY149:DY180" si="678">IF($HS149=1,IF(F149="F",IF($N149="W",IF($K149=60,1,0),0),0),0)</f>
        <v>0</v>
      </c>
      <c r="DZ149" s="193">
        <f t="shared" ref="DZ149:DZ180" si="679">IF($HS149=1,IF(F149="F",IF($N149="SW",IF($K149=60,1,0),0),0),0)</f>
        <v>0</v>
      </c>
      <c r="EA149" s="192">
        <f t="shared" si="574"/>
        <v>0</v>
      </c>
      <c r="EB149" s="192">
        <f t="shared" si="575"/>
        <v>0</v>
      </c>
      <c r="EC149" s="192">
        <f t="shared" si="576"/>
        <v>0</v>
      </c>
      <c r="ED149" s="192">
        <f t="shared" si="577"/>
        <v>0</v>
      </c>
      <c r="EE149" s="192">
        <f t="shared" si="578"/>
        <v>0</v>
      </c>
      <c r="EF149" s="192">
        <f t="shared" si="579"/>
        <v>0</v>
      </c>
      <c r="EG149" s="192">
        <f t="shared" si="580"/>
        <v>0</v>
      </c>
      <c r="EH149" s="192">
        <f t="shared" si="581"/>
        <v>0</v>
      </c>
      <c r="EI149" s="192">
        <f t="shared" si="582"/>
        <v>0</v>
      </c>
      <c r="EJ149" s="192">
        <f t="shared" si="583"/>
        <v>0</v>
      </c>
      <c r="EK149" s="192">
        <f t="shared" si="584"/>
        <v>0</v>
      </c>
      <c r="EL149" s="192">
        <f t="shared" si="585"/>
        <v>0</v>
      </c>
      <c r="EM149" s="192">
        <f t="shared" si="586"/>
        <v>0</v>
      </c>
      <c r="EN149" s="192">
        <f t="shared" si="587"/>
        <v>0</v>
      </c>
      <c r="EO149" s="192">
        <f t="shared" si="588"/>
        <v>0</v>
      </c>
      <c r="EP149" s="192">
        <f t="shared" si="589"/>
        <v>0</v>
      </c>
      <c r="EQ149" s="192">
        <f t="shared" si="590"/>
        <v>0</v>
      </c>
      <c r="ER149" s="192">
        <f t="shared" si="591"/>
        <v>0</v>
      </c>
      <c r="ES149" s="192">
        <f t="shared" si="592"/>
        <v>0</v>
      </c>
      <c r="ET149" s="192">
        <f t="shared" si="593"/>
        <v>0</v>
      </c>
      <c r="EU149" s="192">
        <f t="shared" si="594"/>
        <v>0</v>
      </c>
      <c r="EV149" s="192">
        <f t="shared" si="595"/>
        <v>0</v>
      </c>
      <c r="EW149" s="192">
        <f t="shared" si="596"/>
        <v>0</v>
      </c>
      <c r="EX149" s="192">
        <f t="shared" si="597"/>
        <v>0</v>
      </c>
      <c r="EY149" s="192">
        <f t="shared" si="598"/>
        <v>0</v>
      </c>
      <c r="EZ149" s="192">
        <f t="shared" si="599"/>
        <v>0</v>
      </c>
      <c r="FA149" s="192">
        <f t="shared" si="600"/>
        <v>0</v>
      </c>
      <c r="FB149" s="192">
        <f t="shared" si="601"/>
        <v>0</v>
      </c>
      <c r="FC149" s="192">
        <f t="shared" si="602"/>
        <v>0</v>
      </c>
      <c r="FD149" s="192">
        <f t="shared" si="603"/>
        <v>0</v>
      </c>
      <c r="FE149" s="192">
        <f t="shared" si="604"/>
        <v>0</v>
      </c>
      <c r="FF149" s="192">
        <f t="shared" si="605"/>
        <v>0</v>
      </c>
      <c r="FG149" s="192">
        <f t="shared" si="606"/>
        <v>0</v>
      </c>
      <c r="FH149" s="192">
        <f t="shared" si="607"/>
        <v>0</v>
      </c>
      <c r="FI149" s="192">
        <f t="shared" si="608"/>
        <v>0</v>
      </c>
      <c r="FJ149" s="192">
        <f t="shared" si="609"/>
        <v>0</v>
      </c>
      <c r="FK149" s="192">
        <f t="shared" si="610"/>
        <v>0</v>
      </c>
      <c r="FL149" s="192">
        <f t="shared" si="611"/>
        <v>0</v>
      </c>
      <c r="FM149" s="192">
        <f t="shared" si="612"/>
        <v>0</v>
      </c>
      <c r="FN149" s="192">
        <f t="shared" si="613"/>
        <v>0</v>
      </c>
      <c r="FO149" s="192">
        <f t="shared" si="614"/>
        <v>0</v>
      </c>
      <c r="FP149" s="192">
        <f t="shared" si="615"/>
        <v>0</v>
      </c>
      <c r="FQ149" s="192">
        <f t="shared" si="616"/>
        <v>0</v>
      </c>
      <c r="FR149" s="192">
        <f t="shared" si="617"/>
        <v>0</v>
      </c>
      <c r="FS149" s="192">
        <f t="shared" si="618"/>
        <v>0</v>
      </c>
      <c r="FT149" s="192">
        <f t="shared" si="619"/>
        <v>0</v>
      </c>
      <c r="FU149" s="192">
        <f t="shared" si="620"/>
        <v>0</v>
      </c>
      <c r="FV149" s="192">
        <f t="shared" si="621"/>
        <v>0</v>
      </c>
      <c r="FW149" s="192">
        <f t="shared" si="622"/>
        <v>0</v>
      </c>
      <c r="FX149" s="192">
        <f t="shared" si="623"/>
        <v>0</v>
      </c>
      <c r="FY149" s="192">
        <f t="shared" si="624"/>
        <v>0</v>
      </c>
      <c r="FZ149" s="192">
        <f t="shared" si="625"/>
        <v>0</v>
      </c>
      <c r="GA149" s="192">
        <f t="shared" si="626"/>
        <v>0</v>
      </c>
      <c r="GB149" s="192">
        <f t="shared" si="627"/>
        <v>0</v>
      </c>
      <c r="GC149" s="192">
        <f t="shared" si="628"/>
        <v>0</v>
      </c>
      <c r="GD149" s="192">
        <f t="shared" si="629"/>
        <v>0</v>
      </c>
      <c r="GE149" s="192">
        <f t="shared" si="630"/>
        <v>0</v>
      </c>
      <c r="GF149" s="192">
        <f t="shared" si="631"/>
        <v>0</v>
      </c>
      <c r="GG149" s="192">
        <f t="shared" si="632"/>
        <v>0</v>
      </c>
      <c r="GH149" s="192">
        <f t="shared" si="633"/>
        <v>0</v>
      </c>
      <c r="GI149" s="192">
        <f t="shared" si="634"/>
        <v>0</v>
      </c>
      <c r="GJ149" s="192">
        <f t="shared" si="635"/>
        <v>0</v>
      </c>
      <c r="GK149" s="192">
        <f t="shared" si="636"/>
        <v>0</v>
      </c>
      <c r="GL149" s="192">
        <f t="shared" si="637"/>
        <v>0</v>
      </c>
      <c r="GM149" s="192">
        <f t="shared" si="638"/>
        <v>0</v>
      </c>
      <c r="GN149" s="192">
        <f t="shared" si="639"/>
        <v>0</v>
      </c>
      <c r="GO149" s="192">
        <f t="shared" si="640"/>
        <v>0</v>
      </c>
      <c r="GP149" s="192">
        <f t="shared" si="641"/>
        <v>0</v>
      </c>
      <c r="GQ149" s="192">
        <f t="shared" si="642"/>
        <v>0</v>
      </c>
      <c r="GR149" s="192">
        <f t="shared" si="643"/>
        <v>0</v>
      </c>
      <c r="GS149" s="192">
        <f t="shared" si="644"/>
        <v>0</v>
      </c>
      <c r="GT149" s="192">
        <f t="shared" si="645"/>
        <v>0</v>
      </c>
      <c r="GU149" s="192">
        <f t="shared" si="646"/>
        <v>0</v>
      </c>
      <c r="GV149" s="192">
        <f t="shared" si="647"/>
        <v>0</v>
      </c>
      <c r="GW149" s="192">
        <f t="shared" si="648"/>
        <v>0</v>
      </c>
      <c r="GX149" s="192">
        <f t="shared" si="649"/>
        <v>0</v>
      </c>
      <c r="GY149" s="192">
        <f t="shared" si="650"/>
        <v>0</v>
      </c>
      <c r="GZ149" s="192">
        <f t="shared" si="651"/>
        <v>0</v>
      </c>
      <c r="HA149" s="192">
        <f t="shared" si="652"/>
        <v>0</v>
      </c>
      <c r="HB149" s="192">
        <f t="shared" si="653"/>
        <v>0</v>
      </c>
      <c r="HC149" s="192">
        <f t="shared" si="654"/>
        <v>0</v>
      </c>
      <c r="HD149" s="192">
        <f t="shared" si="655"/>
        <v>0</v>
      </c>
      <c r="HE149" s="192">
        <f t="shared" si="656"/>
        <v>0</v>
      </c>
      <c r="HF149" s="192">
        <f t="shared" si="657"/>
        <v>0</v>
      </c>
      <c r="HG149" s="192">
        <f t="shared" si="658"/>
        <v>0</v>
      </c>
      <c r="HH149" s="192">
        <f t="shared" si="659"/>
        <v>0</v>
      </c>
      <c r="HI149" s="192">
        <f t="shared" si="660"/>
        <v>0</v>
      </c>
      <c r="HJ149" s="192">
        <f t="shared" si="661"/>
        <v>0</v>
      </c>
      <c r="HK149" s="192">
        <f t="shared" si="662"/>
        <v>0</v>
      </c>
      <c r="HL149" s="192">
        <f t="shared" si="663"/>
        <v>0</v>
      </c>
      <c r="HM149" s="192">
        <f t="shared" si="664"/>
        <v>0</v>
      </c>
      <c r="HN149" s="194">
        <f t="shared" ref="HN149:HN180" si="680">IF($HS149=1,IF(F149="M",IF($N149="N",IF($K149=60,1,0),0),0),0)</f>
        <v>0</v>
      </c>
      <c r="HO149" s="194">
        <f t="shared" ref="HO149:HO180" si="681">IF($HS149=1,IF(F149="M",IF($N149="OW",IF($K149=60,1,0),0),0),0)</f>
        <v>0</v>
      </c>
      <c r="HP149" s="194">
        <f t="shared" ref="HP149:HP180" si="682">IF($HS149=1,IF(F149="M",IF($N149="Ob",IF($K149=60,1,0),0),0),0)</f>
        <v>0</v>
      </c>
      <c r="HQ149" s="194">
        <f t="shared" ref="HQ149:HQ180" si="683">IF($HS149=1,IF(F149="M",IF($N149="W",IF($K149=60,1,0),0),0),0)</f>
        <v>0</v>
      </c>
      <c r="HR149" s="194">
        <f t="shared" ref="HR149:HR180" si="684">IF($HS149=1,IF(F149="M",IF($N149="SW",IF($K149=60,1,0),0),0),0)</f>
        <v>0</v>
      </c>
      <c r="HS149" s="195" t="str">
        <f t="shared" si="471"/>
        <v/>
      </c>
      <c r="HT149" s="196">
        <f t="shared" ref="HT149:HT180" si="685">IF(H149="",$HS$4,H149)</f>
        <v>0</v>
      </c>
      <c r="HU149" s="196">
        <f t="shared" ref="HU149:HU180" si="686">IF(G149="",$HT$4,G149)</f>
        <v>0</v>
      </c>
      <c r="HV149" s="197" t="str">
        <f t="shared" si="472"/>
        <v/>
      </c>
      <c r="HW149" s="197" t="str">
        <f t="shared" si="665"/>
        <v/>
      </c>
      <c r="HX149" s="197" t="str">
        <f t="shared" si="666"/>
        <v/>
      </c>
      <c r="HY149" s="195" t="str">
        <f t="shared" si="473"/>
        <v/>
      </c>
      <c r="HZ149" s="30">
        <f t="shared" si="469"/>
        <v>0</v>
      </c>
      <c r="IA149" s="198">
        <f t="shared" si="474"/>
        <v>0</v>
      </c>
      <c r="IB149" s="195"/>
      <c r="IC149" s="195">
        <f t="shared" si="667"/>
        <v>0</v>
      </c>
      <c r="ID149" s="195">
        <f t="shared" si="475"/>
        <v>0</v>
      </c>
      <c r="IE149" s="195">
        <f t="shared" si="668"/>
        <v>0</v>
      </c>
      <c r="IF149" s="195">
        <f t="shared" si="476"/>
        <v>0</v>
      </c>
      <c r="IG149" s="307">
        <f t="shared" si="477"/>
        <v>0</v>
      </c>
      <c r="IH149" s="307">
        <f t="shared" si="478"/>
        <v>0</v>
      </c>
      <c r="II149" s="44">
        <f t="shared" si="479"/>
        <v>0</v>
      </c>
      <c r="IJ149" s="44">
        <f t="shared" si="669"/>
        <v>0</v>
      </c>
      <c r="IK149" s="44">
        <f t="shared" si="670"/>
        <v>0</v>
      </c>
      <c r="IL149" s="44">
        <f t="shared" si="671"/>
        <v>0</v>
      </c>
      <c r="IM149" s="44">
        <f t="shared" si="672"/>
        <v>0</v>
      </c>
      <c r="IN149" s="44">
        <f t="shared" si="673"/>
        <v>0</v>
      </c>
      <c r="IO149" s="44">
        <f t="shared" si="674"/>
        <v>0</v>
      </c>
    </row>
    <row r="150" spans="1:249" ht="18" customHeight="1">
      <c r="A150" s="188">
        <v>144</v>
      </c>
      <c r="B150" s="326"/>
      <c r="C150" s="289"/>
      <c r="D150" s="199"/>
      <c r="E150" s="189"/>
      <c r="F150" s="189"/>
      <c r="G150" s="190"/>
      <c r="H150" s="190"/>
      <c r="I150" s="272"/>
      <c r="J150" s="207"/>
      <c r="K150" s="214" t="str">
        <f t="shared" si="480"/>
        <v/>
      </c>
      <c r="L150" s="200" t="str">
        <f t="shared" si="481"/>
        <v/>
      </c>
      <c r="M150" s="200" t="str">
        <f t="shared" si="482"/>
        <v/>
      </c>
      <c r="N150" s="209" t="str">
        <f t="shared" si="470"/>
        <v/>
      </c>
      <c r="O150" s="208" t="str">
        <f>IFERROR(IF(D150="","",IF(K150="","",IF(I150="","",IF(F150="F",VLOOKUP(K150,F!A:G,2,0),IF(F150="M",VLOOKUP(K150,M!A:G,2,0),""))))),0)</f>
        <v/>
      </c>
      <c r="P150" s="191" t="str">
        <f>IFERROR(IF(D150="","",IF(K150="","",IF(I150="","",IF(F150="F",VLOOKUP(K150,F!A:G,3,0),IF(F150="M",VLOOKUP(K150,M!A:G,3,0),""))))),0)</f>
        <v/>
      </c>
      <c r="Q150" s="191" t="str">
        <f>IFERROR(IF(D150="","",IF(K150="","",IF(I150="","",IF(F150="F",VLOOKUP(K150,F!A:G,4,0),IF(F150="M",VLOOKUP(K150,M!A:G,4,0),""))))),0)</f>
        <v/>
      </c>
      <c r="R150" s="191" t="str">
        <f>IFERROR(IF(D150="","",IF(K150="","",IF(I150="","",IF(F150="F",VLOOKUP(K150,F!A:G,5,0),IF(F150="M",VLOOKUP(K150,M!A:G,5,0),""))))),0)</f>
        <v/>
      </c>
      <c r="S150" s="191" t="str">
        <f>IFERROR(IF(D150="","",IF(K150="","",IF(I150="","",IF(F150="F",VLOOKUP(K150,F!A:G,6,0),IF(F150="M",VLOOKUP(K150,M!A:G,6,0),""))))),0)</f>
        <v/>
      </c>
      <c r="T150" s="191" t="str">
        <f>IFERROR(IF(D150="","",IF(K150="","",IF(I150="","",IF(F150="F",VLOOKUP(K150,F!A:G,7,0),IF(F150="M",VLOOKUP(K150,M!A:G,7,0),""))))),0)</f>
        <v/>
      </c>
      <c r="U150" s="191" t="str">
        <f>IFERROR(IF(D150="","",IF(K150="","",IF(J150="","",IF(F150="F",VLOOKUP(K150,F!A:M,8,0),IF(F150="M",VLOOKUP(K150,M!A:M,8,0),""))))),0)</f>
        <v/>
      </c>
      <c r="V150" s="191" t="str">
        <f>IFERROR(IF(D150="","",IF(K150="","",IF(J150="","",IF(F150="F",VLOOKUP(K150,F!A:M,9,0),IF(F150="M",VLOOKUP(K150,M!A:M,9,0),""))))),0)</f>
        <v/>
      </c>
      <c r="W150" s="191" t="str">
        <f>IFERROR(IF(D150="","",IF(K150="","",IF(J150="","",IF(F150="F",VLOOKUP(K150,F!A:M,10,0),IF(F150="M",VLOOKUP(K150,M!A:M,10,0),""))))),0)</f>
        <v/>
      </c>
      <c r="X150" s="191" t="str">
        <f>IFERROR(IF(D150="","",IF(K150="","",IF(J150="","",IF(F150="F",VLOOKUP(K150,F!A:M,11,0),IF(F150="M",VLOOKUP(K150,M!A:M,11,0),""))))),0)</f>
        <v/>
      </c>
      <c r="Y150" s="191" t="str">
        <f>IFERROR(IF(D150="","",IF(K150="","",IF(J150="","",IF(F150="F",VLOOKUP(K150,F!A:M,12,0),IF(F150="M",VLOOKUP(K150,M!A:M,12,0),""))))),0)</f>
        <v/>
      </c>
      <c r="Z150" s="191" t="str">
        <f>IFERROR(IF(D150="","",IF(K150="","",IF(J150="","",IF(F150="F",VLOOKUP(K150,F!A:M,13,0),IF(F150="M",VLOOKUP(K150,M!A:M,13,0),""))))),0)</f>
        <v/>
      </c>
      <c r="AA150" s="191" t="str">
        <f>IFERROR(IF(D150="","",IF(F150="","",IF(J150="","",IF(K150="","",IF(AND(K150&gt;23,K150&lt;=60),IF(F150="F",VLOOKUP(MROUND(HZ150,0.5),'F-Weight for Length'!K:S,2,0),VLOOKUP(MROUND(HZ150,0.5),'M-Weight for Length'!K:S,2,0)),IF(K150&gt;60,IF(F150="F",VLOOKUP(K150,'F-Weight for Length'!U:AC,2,0),VLOOKUP(K150,'M-Weight for Length'!U:AC,2,0)),IF(F150="F",VLOOKUP(MROUND(HZ150,0.5),'F-Weight for Length'!A:I,2,0),VLOOKUP(MROUND(HZ150,0.5),'M-Weight for Length'!A:I,2,0)))))))),0)</f>
        <v/>
      </c>
      <c r="AB150" s="191" t="str">
        <f>IFERROR(IF(D150="","",IF(F150="","",IF(J150="","",IF(K150="","",IF(AND(K150&gt;23,K150&lt;=60),IF(F150="F",VLOOKUP(MROUND(HZ150,0.5),'F-Weight for Length'!K:S,3,0),VLOOKUP(MROUND(HZ150,0.5),'M-Weight for Length'!K:S,3,0)),IF(K150&gt;60,IF(F150="F",VLOOKUP(K150,'F-Weight for Length'!U:AC,3,0),VLOOKUP(K150,'M-Weight for Length'!U:AC,3,0)),IF(F150="F",VLOOKUP(MROUND(HZ150,0.5),'F-Weight for Length'!A:I,3,0),VLOOKUP(MROUND(HZ150,0.5),'M-Weight for Length'!A:I,3,0)))))))),0)</f>
        <v/>
      </c>
      <c r="AC150" s="191" t="str">
        <f>IFERROR(IF(D150="","",IF(F150="","",IF(J150="","",IF(K150="","",IF(AND(K150&gt;23,K150&lt;=60),IF(F150="F",VLOOKUP(MROUND(HZ150,0.5),'F-Weight for Length'!K:S,4,0),VLOOKUP(MROUND(HZ150,0.5),'M-Weight for Length'!K:S,4,0)),IF(K150&gt;60,IF(F150="F",VLOOKUP(K150,'F-Weight for Length'!U:AC,4,0),VLOOKUP(K150,'M-Weight for Length'!U:AC,4,0)),IF(F150="F",VLOOKUP(MROUND(HZ150,0.5),'F-Weight for Length'!A:I,4,0),VLOOKUP(MROUND(HZ150,0.5),'M-Weight for Length'!A:I,4,0)))))))),0)</f>
        <v/>
      </c>
      <c r="AD150" s="191" t="str">
        <f>IFERROR(IF(D150="","",IF(F150="","",IF(J150="","",IF(K150="","",IF(AND(K150&gt;23,K150&lt;=60),IF(F150="F",VLOOKUP(MROUND(HZ150,0.5),'F-Weight for Length'!K:S,5,0),VLOOKUP(MROUND(HZ150,0.5),'M-Weight for Length'!K:S,5,0)),IF(K150&gt;60,IF(F150="F",VLOOKUP(K150,'F-Weight for Length'!U:AC,5,0),VLOOKUP(K150,'M-Weight for Length'!U:AC,5,0)),IF(F150="F",VLOOKUP(MROUND(HZ150,0.5),'F-Weight for Length'!A:I,5,0),VLOOKUP(MROUND(HZ150,0.5),'M-Weight for Length'!A:I,5,0)))))))),0)</f>
        <v/>
      </c>
      <c r="AE150" s="191" t="str">
        <f>IFERROR(IF(D150="","",IF(F150="","",IF(J150="","",IF(K150="","",IF(AND(K150&gt;23,K150&lt;=60),IF(F150="F",VLOOKUP(MROUND(HZ150,0.5),'F-Weight for Length'!K:S,6,0),VLOOKUP(MROUND(HZ150,0.5),'M-Weight for Length'!K:S,6,0)),IF(K150&gt;60,IF(F150="F",VLOOKUP(K150,'F-Weight for Length'!U:AC,6,0),VLOOKUP(K150,'M-Weight for Length'!U:AC,6,0)),IF(F150="F",VLOOKUP(MROUND(HZ150,0.5),'F-Weight for Length'!A:I,6,0),VLOOKUP(MROUND(HZ150,0.5),'M-Weight for Length'!A:I,6,0)))))))),0)</f>
        <v/>
      </c>
      <c r="AF150" s="191" t="str">
        <f>IFERROR(IF(D150="","",IF(F150="","",IF(J150="","",IF(K150="","",IF(AND(K150&gt;23,K150&lt;=60),IF(F150="F",VLOOKUP(MROUND(HZ150,0.5),'F-Weight for Length'!K:S,7,0),VLOOKUP(MROUND(HZ150,0.5),'M-Weight for Length'!K:S,7,0)),IF(K150&gt;60,IF(F150="F",VLOOKUP(K150,'F-Weight for Length'!U:AC,7,0),VLOOKUP(K150,'M-Weight for Length'!U:AC,7,0)),IF(F150="F",VLOOKUP(MROUND(HZ150,0.5),'F-Weight for Length'!A:I,7,0),VLOOKUP(MROUND(HZ150,0.5),'M-Weight for Length'!A:I,7,0)))))))),0)</f>
        <v/>
      </c>
      <c r="AG150" s="191" t="str">
        <f>IFERROR(IF(D150="","",IF(F150="","",IF(J150="","",IF(K150="","",IF(AND(K150&gt;23,K150&lt;=60),IF(F150="F",VLOOKUP(MROUND(HZ150,0.5),'F-Weight for Length'!K:S,8,0),VLOOKUP(MROUND(HZ150,0.5),'M-Weight for Length'!K:S,8,0)),IF(K150&gt;60,IF(F150="F",VLOOKUP(K150,'F-Weight for Length'!U:AC,8,0),VLOOKUP(K150,'M-Weight for Length'!U:AC,8,0)),IF(F150="F",VLOOKUP(MROUND(HZ150,0.5),'F-Weight for Length'!A:I,8,0),VLOOKUP(MROUND(HZ150,0.5),'M-Weight for Length'!A:I,8,0)))))))),0)</f>
        <v/>
      </c>
      <c r="AH150" s="191" t="str">
        <f>IFERROR(IF(D150="","",IF(F150="","",IF(J150="","",IF(K150="","",IF(AND(K150&gt;23,K150&lt;=60),IF(F150="F",VLOOKUP(MROUND(HZ150,0.5),'F-Weight for Length'!K:S,9,0),VLOOKUP(MROUND(HZ150,0.5),'M-Weight for Length'!K:S,9,0)),IF(K150&gt;60,IF(F150="F",VLOOKUP(K150,'F-Weight for Length'!U:AC,9,0),VLOOKUP(K150,'M-Weight for Length'!U:AC,9,0)),IF(F150="F",VLOOKUP(MROUND(HZ150,0.5),'F-Weight for Length'!A:I,9,0),VLOOKUP(MROUND(HZ150,0.5),'M-Weight for Length'!A:I,9,0)))))))),0)</f>
        <v/>
      </c>
      <c r="AI150" s="192">
        <f t="shared" si="483"/>
        <v>0</v>
      </c>
      <c r="AJ150" s="192">
        <f t="shared" si="484"/>
        <v>0</v>
      </c>
      <c r="AK150" s="192">
        <f t="shared" si="485"/>
        <v>0</v>
      </c>
      <c r="AL150" s="192">
        <f t="shared" si="486"/>
        <v>0</v>
      </c>
      <c r="AM150" s="192">
        <f t="shared" si="487"/>
        <v>0</v>
      </c>
      <c r="AN150" s="192">
        <f t="shared" si="488"/>
        <v>0</v>
      </c>
      <c r="AO150" s="192">
        <f t="shared" si="489"/>
        <v>0</v>
      </c>
      <c r="AP150" s="192">
        <f t="shared" si="490"/>
        <v>0</v>
      </c>
      <c r="AQ150" s="192">
        <f t="shared" si="491"/>
        <v>0</v>
      </c>
      <c r="AR150" s="192">
        <f t="shared" si="492"/>
        <v>0</v>
      </c>
      <c r="AS150" s="192">
        <f t="shared" si="493"/>
        <v>0</v>
      </c>
      <c r="AT150" s="192">
        <f t="shared" si="494"/>
        <v>0</v>
      </c>
      <c r="AU150" s="192">
        <f t="shared" si="495"/>
        <v>0</v>
      </c>
      <c r="AV150" s="192">
        <f t="shared" si="496"/>
        <v>0</v>
      </c>
      <c r="AW150" s="192">
        <f t="shared" si="497"/>
        <v>0</v>
      </c>
      <c r="AX150" s="192">
        <f t="shared" si="498"/>
        <v>0</v>
      </c>
      <c r="AY150" s="192">
        <f t="shared" si="499"/>
        <v>0</v>
      </c>
      <c r="AZ150" s="192">
        <f t="shared" si="500"/>
        <v>0</v>
      </c>
      <c r="BA150" s="192">
        <f t="shared" si="501"/>
        <v>0</v>
      </c>
      <c r="BB150" s="192">
        <f t="shared" si="502"/>
        <v>0</v>
      </c>
      <c r="BC150" s="192">
        <f t="shared" si="503"/>
        <v>0</v>
      </c>
      <c r="BD150" s="192">
        <f t="shared" si="504"/>
        <v>0</v>
      </c>
      <c r="BE150" s="192">
        <f t="shared" si="505"/>
        <v>0</v>
      </c>
      <c r="BF150" s="192">
        <f t="shared" si="506"/>
        <v>0</v>
      </c>
      <c r="BG150" s="192">
        <f t="shared" si="507"/>
        <v>0</v>
      </c>
      <c r="BH150" s="192">
        <f t="shared" si="508"/>
        <v>0</v>
      </c>
      <c r="BI150" s="192">
        <f t="shared" si="509"/>
        <v>0</v>
      </c>
      <c r="BJ150" s="192">
        <f t="shared" si="510"/>
        <v>0</v>
      </c>
      <c r="BK150" s="192">
        <f t="shared" si="511"/>
        <v>0</v>
      </c>
      <c r="BL150" s="192">
        <f t="shared" si="512"/>
        <v>0</v>
      </c>
      <c r="BM150" s="192">
        <f t="shared" si="513"/>
        <v>0</v>
      </c>
      <c r="BN150" s="192">
        <f t="shared" si="514"/>
        <v>0</v>
      </c>
      <c r="BO150" s="192">
        <f t="shared" si="515"/>
        <v>0</v>
      </c>
      <c r="BP150" s="192">
        <f t="shared" si="516"/>
        <v>0</v>
      </c>
      <c r="BQ150" s="192">
        <f t="shared" si="517"/>
        <v>0</v>
      </c>
      <c r="BR150" s="192">
        <f t="shared" si="518"/>
        <v>0</v>
      </c>
      <c r="BS150" s="192">
        <f t="shared" si="519"/>
        <v>0</v>
      </c>
      <c r="BT150" s="192">
        <f t="shared" si="520"/>
        <v>0</v>
      </c>
      <c r="BU150" s="192">
        <f t="shared" si="521"/>
        <v>0</v>
      </c>
      <c r="BV150" s="192">
        <f t="shared" si="522"/>
        <v>0</v>
      </c>
      <c r="BW150" s="192">
        <f t="shared" si="523"/>
        <v>0</v>
      </c>
      <c r="BX150" s="192">
        <f t="shared" si="524"/>
        <v>0</v>
      </c>
      <c r="BY150" s="192">
        <f t="shared" si="525"/>
        <v>0</v>
      </c>
      <c r="BZ150" s="192">
        <f t="shared" si="526"/>
        <v>0</v>
      </c>
      <c r="CA150" s="192">
        <f t="shared" si="527"/>
        <v>0</v>
      </c>
      <c r="CB150" s="192">
        <f t="shared" si="528"/>
        <v>0</v>
      </c>
      <c r="CC150" s="192">
        <f t="shared" si="529"/>
        <v>0</v>
      </c>
      <c r="CD150" s="192">
        <f t="shared" si="530"/>
        <v>0</v>
      </c>
      <c r="CE150" s="192">
        <f t="shared" si="531"/>
        <v>0</v>
      </c>
      <c r="CF150" s="192">
        <f t="shared" si="532"/>
        <v>0</v>
      </c>
      <c r="CG150" s="192">
        <f t="shared" si="533"/>
        <v>0</v>
      </c>
      <c r="CH150" s="192">
        <f t="shared" si="534"/>
        <v>0</v>
      </c>
      <c r="CI150" s="192">
        <f t="shared" si="535"/>
        <v>0</v>
      </c>
      <c r="CJ150" s="192">
        <f t="shared" si="536"/>
        <v>0</v>
      </c>
      <c r="CK150" s="192">
        <f t="shared" si="537"/>
        <v>0</v>
      </c>
      <c r="CL150" s="192">
        <f t="shared" si="538"/>
        <v>0</v>
      </c>
      <c r="CM150" s="192">
        <f t="shared" si="539"/>
        <v>0</v>
      </c>
      <c r="CN150" s="192">
        <f t="shared" si="540"/>
        <v>0</v>
      </c>
      <c r="CO150" s="192">
        <f t="shared" si="541"/>
        <v>0</v>
      </c>
      <c r="CP150" s="192">
        <f t="shared" si="542"/>
        <v>0</v>
      </c>
      <c r="CQ150" s="192">
        <f t="shared" si="543"/>
        <v>0</v>
      </c>
      <c r="CR150" s="192">
        <f t="shared" si="544"/>
        <v>0</v>
      </c>
      <c r="CS150" s="192">
        <f t="shared" si="545"/>
        <v>0</v>
      </c>
      <c r="CT150" s="192">
        <f t="shared" si="546"/>
        <v>0</v>
      </c>
      <c r="CU150" s="192">
        <f t="shared" si="547"/>
        <v>0</v>
      </c>
      <c r="CV150" s="192">
        <f t="shared" si="548"/>
        <v>0</v>
      </c>
      <c r="CW150" s="192">
        <f t="shared" si="549"/>
        <v>0</v>
      </c>
      <c r="CX150" s="192">
        <f t="shared" si="550"/>
        <v>0</v>
      </c>
      <c r="CY150" s="192">
        <f t="shared" si="551"/>
        <v>0</v>
      </c>
      <c r="CZ150" s="192">
        <f t="shared" si="552"/>
        <v>0</v>
      </c>
      <c r="DA150" s="192">
        <f t="shared" si="553"/>
        <v>0</v>
      </c>
      <c r="DB150" s="192">
        <f t="shared" si="554"/>
        <v>0</v>
      </c>
      <c r="DC150" s="192">
        <f t="shared" si="555"/>
        <v>0</v>
      </c>
      <c r="DD150" s="192">
        <f t="shared" si="556"/>
        <v>0</v>
      </c>
      <c r="DE150" s="192">
        <f t="shared" si="557"/>
        <v>0</v>
      </c>
      <c r="DF150" s="192">
        <f t="shared" si="558"/>
        <v>0</v>
      </c>
      <c r="DG150" s="192">
        <f t="shared" si="559"/>
        <v>0</v>
      </c>
      <c r="DH150" s="192">
        <f t="shared" si="560"/>
        <v>0</v>
      </c>
      <c r="DI150" s="192">
        <f t="shared" si="561"/>
        <v>0</v>
      </c>
      <c r="DJ150" s="192">
        <f t="shared" si="562"/>
        <v>0</v>
      </c>
      <c r="DK150" s="192">
        <f t="shared" si="563"/>
        <v>0</v>
      </c>
      <c r="DL150" s="192">
        <f t="shared" si="564"/>
        <v>0</v>
      </c>
      <c r="DM150" s="192">
        <f t="shared" si="565"/>
        <v>0</v>
      </c>
      <c r="DN150" s="192">
        <f t="shared" si="566"/>
        <v>0</v>
      </c>
      <c r="DO150" s="192">
        <f t="shared" si="567"/>
        <v>0</v>
      </c>
      <c r="DP150" s="192">
        <f t="shared" si="568"/>
        <v>0</v>
      </c>
      <c r="DQ150" s="192">
        <f t="shared" si="569"/>
        <v>0</v>
      </c>
      <c r="DR150" s="192">
        <f t="shared" si="570"/>
        <v>0</v>
      </c>
      <c r="DS150" s="192">
        <f t="shared" si="571"/>
        <v>0</v>
      </c>
      <c r="DT150" s="192">
        <f t="shared" si="572"/>
        <v>0</v>
      </c>
      <c r="DU150" s="192">
        <f t="shared" si="573"/>
        <v>0</v>
      </c>
      <c r="DV150" s="193">
        <f t="shared" si="675"/>
        <v>0</v>
      </c>
      <c r="DW150" s="193">
        <f t="shared" si="676"/>
        <v>0</v>
      </c>
      <c r="DX150" s="193">
        <f t="shared" si="677"/>
        <v>0</v>
      </c>
      <c r="DY150" s="193">
        <f t="shared" si="678"/>
        <v>0</v>
      </c>
      <c r="DZ150" s="193">
        <f t="shared" si="679"/>
        <v>0</v>
      </c>
      <c r="EA150" s="192">
        <f t="shared" si="574"/>
        <v>0</v>
      </c>
      <c r="EB150" s="192">
        <f t="shared" si="575"/>
        <v>0</v>
      </c>
      <c r="EC150" s="192">
        <f t="shared" si="576"/>
        <v>0</v>
      </c>
      <c r="ED150" s="192">
        <f t="shared" si="577"/>
        <v>0</v>
      </c>
      <c r="EE150" s="192">
        <f t="shared" si="578"/>
        <v>0</v>
      </c>
      <c r="EF150" s="192">
        <f t="shared" si="579"/>
        <v>0</v>
      </c>
      <c r="EG150" s="192">
        <f t="shared" si="580"/>
        <v>0</v>
      </c>
      <c r="EH150" s="192">
        <f t="shared" si="581"/>
        <v>0</v>
      </c>
      <c r="EI150" s="192">
        <f t="shared" si="582"/>
        <v>0</v>
      </c>
      <c r="EJ150" s="192">
        <f t="shared" si="583"/>
        <v>0</v>
      </c>
      <c r="EK150" s="192">
        <f t="shared" si="584"/>
        <v>0</v>
      </c>
      <c r="EL150" s="192">
        <f t="shared" si="585"/>
        <v>0</v>
      </c>
      <c r="EM150" s="192">
        <f t="shared" si="586"/>
        <v>0</v>
      </c>
      <c r="EN150" s="192">
        <f t="shared" si="587"/>
        <v>0</v>
      </c>
      <c r="EO150" s="192">
        <f t="shared" si="588"/>
        <v>0</v>
      </c>
      <c r="EP150" s="192">
        <f t="shared" si="589"/>
        <v>0</v>
      </c>
      <c r="EQ150" s="192">
        <f t="shared" si="590"/>
        <v>0</v>
      </c>
      <c r="ER150" s="192">
        <f t="shared" si="591"/>
        <v>0</v>
      </c>
      <c r="ES150" s="192">
        <f t="shared" si="592"/>
        <v>0</v>
      </c>
      <c r="ET150" s="192">
        <f t="shared" si="593"/>
        <v>0</v>
      </c>
      <c r="EU150" s="192">
        <f t="shared" si="594"/>
        <v>0</v>
      </c>
      <c r="EV150" s="192">
        <f t="shared" si="595"/>
        <v>0</v>
      </c>
      <c r="EW150" s="192">
        <f t="shared" si="596"/>
        <v>0</v>
      </c>
      <c r="EX150" s="192">
        <f t="shared" si="597"/>
        <v>0</v>
      </c>
      <c r="EY150" s="192">
        <f t="shared" si="598"/>
        <v>0</v>
      </c>
      <c r="EZ150" s="192">
        <f t="shared" si="599"/>
        <v>0</v>
      </c>
      <c r="FA150" s="192">
        <f t="shared" si="600"/>
        <v>0</v>
      </c>
      <c r="FB150" s="192">
        <f t="shared" si="601"/>
        <v>0</v>
      </c>
      <c r="FC150" s="192">
        <f t="shared" si="602"/>
        <v>0</v>
      </c>
      <c r="FD150" s="192">
        <f t="shared" si="603"/>
        <v>0</v>
      </c>
      <c r="FE150" s="192">
        <f t="shared" si="604"/>
        <v>0</v>
      </c>
      <c r="FF150" s="192">
        <f t="shared" si="605"/>
        <v>0</v>
      </c>
      <c r="FG150" s="192">
        <f t="shared" si="606"/>
        <v>0</v>
      </c>
      <c r="FH150" s="192">
        <f t="shared" si="607"/>
        <v>0</v>
      </c>
      <c r="FI150" s="192">
        <f t="shared" si="608"/>
        <v>0</v>
      </c>
      <c r="FJ150" s="192">
        <f t="shared" si="609"/>
        <v>0</v>
      </c>
      <c r="FK150" s="192">
        <f t="shared" si="610"/>
        <v>0</v>
      </c>
      <c r="FL150" s="192">
        <f t="shared" si="611"/>
        <v>0</v>
      </c>
      <c r="FM150" s="192">
        <f t="shared" si="612"/>
        <v>0</v>
      </c>
      <c r="FN150" s="192">
        <f t="shared" si="613"/>
        <v>0</v>
      </c>
      <c r="FO150" s="192">
        <f t="shared" si="614"/>
        <v>0</v>
      </c>
      <c r="FP150" s="192">
        <f t="shared" si="615"/>
        <v>0</v>
      </c>
      <c r="FQ150" s="192">
        <f t="shared" si="616"/>
        <v>0</v>
      </c>
      <c r="FR150" s="192">
        <f t="shared" si="617"/>
        <v>0</v>
      </c>
      <c r="FS150" s="192">
        <f t="shared" si="618"/>
        <v>0</v>
      </c>
      <c r="FT150" s="192">
        <f t="shared" si="619"/>
        <v>0</v>
      </c>
      <c r="FU150" s="192">
        <f t="shared" si="620"/>
        <v>0</v>
      </c>
      <c r="FV150" s="192">
        <f t="shared" si="621"/>
        <v>0</v>
      </c>
      <c r="FW150" s="192">
        <f t="shared" si="622"/>
        <v>0</v>
      </c>
      <c r="FX150" s="192">
        <f t="shared" si="623"/>
        <v>0</v>
      </c>
      <c r="FY150" s="192">
        <f t="shared" si="624"/>
        <v>0</v>
      </c>
      <c r="FZ150" s="192">
        <f t="shared" si="625"/>
        <v>0</v>
      </c>
      <c r="GA150" s="192">
        <f t="shared" si="626"/>
        <v>0</v>
      </c>
      <c r="GB150" s="192">
        <f t="shared" si="627"/>
        <v>0</v>
      </c>
      <c r="GC150" s="192">
        <f t="shared" si="628"/>
        <v>0</v>
      </c>
      <c r="GD150" s="192">
        <f t="shared" si="629"/>
        <v>0</v>
      </c>
      <c r="GE150" s="192">
        <f t="shared" si="630"/>
        <v>0</v>
      </c>
      <c r="GF150" s="192">
        <f t="shared" si="631"/>
        <v>0</v>
      </c>
      <c r="GG150" s="192">
        <f t="shared" si="632"/>
        <v>0</v>
      </c>
      <c r="GH150" s="192">
        <f t="shared" si="633"/>
        <v>0</v>
      </c>
      <c r="GI150" s="192">
        <f t="shared" si="634"/>
        <v>0</v>
      </c>
      <c r="GJ150" s="192">
        <f t="shared" si="635"/>
        <v>0</v>
      </c>
      <c r="GK150" s="192">
        <f t="shared" si="636"/>
        <v>0</v>
      </c>
      <c r="GL150" s="192">
        <f t="shared" si="637"/>
        <v>0</v>
      </c>
      <c r="GM150" s="192">
        <f t="shared" si="638"/>
        <v>0</v>
      </c>
      <c r="GN150" s="192">
        <f t="shared" si="639"/>
        <v>0</v>
      </c>
      <c r="GO150" s="192">
        <f t="shared" si="640"/>
        <v>0</v>
      </c>
      <c r="GP150" s="192">
        <f t="shared" si="641"/>
        <v>0</v>
      </c>
      <c r="GQ150" s="192">
        <f t="shared" si="642"/>
        <v>0</v>
      </c>
      <c r="GR150" s="192">
        <f t="shared" si="643"/>
        <v>0</v>
      </c>
      <c r="GS150" s="192">
        <f t="shared" si="644"/>
        <v>0</v>
      </c>
      <c r="GT150" s="192">
        <f t="shared" si="645"/>
        <v>0</v>
      </c>
      <c r="GU150" s="192">
        <f t="shared" si="646"/>
        <v>0</v>
      </c>
      <c r="GV150" s="192">
        <f t="shared" si="647"/>
        <v>0</v>
      </c>
      <c r="GW150" s="192">
        <f t="shared" si="648"/>
        <v>0</v>
      </c>
      <c r="GX150" s="192">
        <f t="shared" si="649"/>
        <v>0</v>
      </c>
      <c r="GY150" s="192">
        <f t="shared" si="650"/>
        <v>0</v>
      </c>
      <c r="GZ150" s="192">
        <f t="shared" si="651"/>
        <v>0</v>
      </c>
      <c r="HA150" s="192">
        <f t="shared" si="652"/>
        <v>0</v>
      </c>
      <c r="HB150" s="192">
        <f t="shared" si="653"/>
        <v>0</v>
      </c>
      <c r="HC150" s="192">
        <f t="shared" si="654"/>
        <v>0</v>
      </c>
      <c r="HD150" s="192">
        <f t="shared" si="655"/>
        <v>0</v>
      </c>
      <c r="HE150" s="192">
        <f t="shared" si="656"/>
        <v>0</v>
      </c>
      <c r="HF150" s="192">
        <f t="shared" si="657"/>
        <v>0</v>
      </c>
      <c r="HG150" s="192">
        <f t="shared" si="658"/>
        <v>0</v>
      </c>
      <c r="HH150" s="192">
        <f t="shared" si="659"/>
        <v>0</v>
      </c>
      <c r="HI150" s="192">
        <f t="shared" si="660"/>
        <v>0</v>
      </c>
      <c r="HJ150" s="192">
        <f t="shared" si="661"/>
        <v>0</v>
      </c>
      <c r="HK150" s="192">
        <f t="shared" si="662"/>
        <v>0</v>
      </c>
      <c r="HL150" s="192">
        <f t="shared" si="663"/>
        <v>0</v>
      </c>
      <c r="HM150" s="192">
        <f t="shared" si="664"/>
        <v>0</v>
      </c>
      <c r="HN150" s="194">
        <f t="shared" si="680"/>
        <v>0</v>
      </c>
      <c r="HO150" s="194">
        <f t="shared" si="681"/>
        <v>0</v>
      </c>
      <c r="HP150" s="194">
        <f t="shared" si="682"/>
        <v>0</v>
      </c>
      <c r="HQ150" s="194">
        <f t="shared" si="683"/>
        <v>0</v>
      </c>
      <c r="HR150" s="194">
        <f t="shared" si="684"/>
        <v>0</v>
      </c>
      <c r="HS150" s="195" t="str">
        <f t="shared" si="471"/>
        <v/>
      </c>
      <c r="HT150" s="196">
        <f t="shared" si="685"/>
        <v>0</v>
      </c>
      <c r="HU150" s="196">
        <f t="shared" si="686"/>
        <v>0</v>
      </c>
      <c r="HV150" s="197" t="str">
        <f t="shared" si="472"/>
        <v/>
      </c>
      <c r="HW150" s="197" t="str">
        <f t="shared" si="665"/>
        <v/>
      </c>
      <c r="HX150" s="197" t="str">
        <f t="shared" si="666"/>
        <v/>
      </c>
      <c r="HY150" s="195" t="str">
        <f t="shared" si="473"/>
        <v/>
      </c>
      <c r="HZ150" s="30">
        <f t="shared" si="469"/>
        <v>0</v>
      </c>
      <c r="IA150" s="198">
        <f t="shared" si="474"/>
        <v>0</v>
      </c>
      <c r="IB150" s="195"/>
      <c r="IC150" s="195">
        <f t="shared" si="667"/>
        <v>0</v>
      </c>
      <c r="ID150" s="195">
        <f t="shared" si="475"/>
        <v>0</v>
      </c>
      <c r="IE150" s="195">
        <f t="shared" si="668"/>
        <v>0</v>
      </c>
      <c r="IF150" s="195">
        <f t="shared" si="476"/>
        <v>0</v>
      </c>
      <c r="IG150" s="307">
        <f t="shared" si="477"/>
        <v>0</v>
      </c>
      <c r="IH150" s="307">
        <f t="shared" si="478"/>
        <v>0</v>
      </c>
      <c r="II150" s="44">
        <f t="shared" si="479"/>
        <v>0</v>
      </c>
      <c r="IJ150" s="44">
        <f t="shared" si="669"/>
        <v>0</v>
      </c>
      <c r="IK150" s="44">
        <f t="shared" si="670"/>
        <v>0</v>
      </c>
      <c r="IL150" s="44">
        <f t="shared" si="671"/>
        <v>0</v>
      </c>
      <c r="IM150" s="44">
        <f t="shared" si="672"/>
        <v>0</v>
      </c>
      <c r="IN150" s="44">
        <f t="shared" si="673"/>
        <v>0</v>
      </c>
      <c r="IO150" s="44">
        <f t="shared" si="674"/>
        <v>0</v>
      </c>
    </row>
    <row r="151" spans="1:249" ht="18" customHeight="1">
      <c r="A151" s="188">
        <v>145</v>
      </c>
      <c r="B151" s="326"/>
      <c r="C151" s="289"/>
      <c r="D151" s="199"/>
      <c r="E151" s="189"/>
      <c r="F151" s="189"/>
      <c r="G151" s="190"/>
      <c r="H151" s="190"/>
      <c r="I151" s="272"/>
      <c r="J151" s="207"/>
      <c r="K151" s="214" t="str">
        <f t="shared" si="480"/>
        <v/>
      </c>
      <c r="L151" s="200" t="str">
        <f t="shared" si="481"/>
        <v/>
      </c>
      <c r="M151" s="200" t="str">
        <f t="shared" si="482"/>
        <v/>
      </c>
      <c r="N151" s="209" t="str">
        <f t="shared" si="470"/>
        <v/>
      </c>
      <c r="O151" s="208" t="str">
        <f>IFERROR(IF(D151="","",IF(K151="","",IF(I151="","",IF(F151="F",VLOOKUP(K151,F!A:G,2,0),IF(F151="M",VLOOKUP(K151,M!A:G,2,0),""))))),0)</f>
        <v/>
      </c>
      <c r="P151" s="191" t="str">
        <f>IFERROR(IF(D151="","",IF(K151="","",IF(I151="","",IF(F151="F",VLOOKUP(K151,F!A:G,3,0),IF(F151="M",VLOOKUP(K151,M!A:G,3,0),""))))),0)</f>
        <v/>
      </c>
      <c r="Q151" s="191" t="str">
        <f>IFERROR(IF(D151="","",IF(K151="","",IF(I151="","",IF(F151="F",VLOOKUP(K151,F!A:G,4,0),IF(F151="M",VLOOKUP(K151,M!A:G,4,0),""))))),0)</f>
        <v/>
      </c>
      <c r="R151" s="191" t="str">
        <f>IFERROR(IF(D151="","",IF(K151="","",IF(I151="","",IF(F151="F",VLOOKUP(K151,F!A:G,5,0),IF(F151="M",VLOOKUP(K151,M!A:G,5,0),""))))),0)</f>
        <v/>
      </c>
      <c r="S151" s="191" t="str">
        <f>IFERROR(IF(D151="","",IF(K151="","",IF(I151="","",IF(F151="F",VLOOKUP(K151,F!A:G,6,0),IF(F151="M",VLOOKUP(K151,M!A:G,6,0),""))))),0)</f>
        <v/>
      </c>
      <c r="T151" s="191" t="str">
        <f>IFERROR(IF(D151="","",IF(K151="","",IF(I151="","",IF(F151="F",VLOOKUP(K151,F!A:G,7,0),IF(F151="M",VLOOKUP(K151,M!A:G,7,0),""))))),0)</f>
        <v/>
      </c>
      <c r="U151" s="191" t="str">
        <f>IFERROR(IF(D151="","",IF(K151="","",IF(J151="","",IF(F151="F",VLOOKUP(K151,F!A:M,8,0),IF(F151="M",VLOOKUP(K151,M!A:M,8,0),""))))),0)</f>
        <v/>
      </c>
      <c r="V151" s="191" t="str">
        <f>IFERROR(IF(D151="","",IF(K151="","",IF(J151="","",IF(F151="F",VLOOKUP(K151,F!A:M,9,0),IF(F151="M",VLOOKUP(K151,M!A:M,9,0),""))))),0)</f>
        <v/>
      </c>
      <c r="W151" s="191" t="str">
        <f>IFERROR(IF(D151="","",IF(K151="","",IF(J151="","",IF(F151="F",VLOOKUP(K151,F!A:M,10,0),IF(F151="M",VLOOKUP(K151,M!A:M,10,0),""))))),0)</f>
        <v/>
      </c>
      <c r="X151" s="191" t="str">
        <f>IFERROR(IF(D151="","",IF(K151="","",IF(J151="","",IF(F151="F",VLOOKUP(K151,F!A:M,11,0),IF(F151="M",VLOOKUP(K151,M!A:M,11,0),""))))),0)</f>
        <v/>
      </c>
      <c r="Y151" s="191" t="str">
        <f>IFERROR(IF(D151="","",IF(K151="","",IF(J151="","",IF(F151="F",VLOOKUP(K151,F!A:M,12,0),IF(F151="M",VLOOKUP(K151,M!A:M,12,0),""))))),0)</f>
        <v/>
      </c>
      <c r="Z151" s="191" t="str">
        <f>IFERROR(IF(D151="","",IF(K151="","",IF(J151="","",IF(F151="F",VLOOKUP(K151,F!A:M,13,0),IF(F151="M",VLOOKUP(K151,M!A:M,13,0),""))))),0)</f>
        <v/>
      </c>
      <c r="AA151" s="191" t="str">
        <f>IFERROR(IF(D151="","",IF(F151="","",IF(J151="","",IF(K151="","",IF(AND(K151&gt;23,K151&lt;=60),IF(F151="F",VLOOKUP(MROUND(HZ151,0.5),'F-Weight for Length'!K:S,2,0),VLOOKUP(MROUND(HZ151,0.5),'M-Weight for Length'!K:S,2,0)),IF(K151&gt;60,IF(F151="F",VLOOKUP(K151,'F-Weight for Length'!U:AC,2,0),VLOOKUP(K151,'M-Weight for Length'!U:AC,2,0)),IF(F151="F",VLOOKUP(MROUND(HZ151,0.5),'F-Weight for Length'!A:I,2,0),VLOOKUP(MROUND(HZ151,0.5),'M-Weight for Length'!A:I,2,0)))))))),0)</f>
        <v/>
      </c>
      <c r="AB151" s="191" t="str">
        <f>IFERROR(IF(D151="","",IF(F151="","",IF(J151="","",IF(K151="","",IF(AND(K151&gt;23,K151&lt;=60),IF(F151="F",VLOOKUP(MROUND(HZ151,0.5),'F-Weight for Length'!K:S,3,0),VLOOKUP(MROUND(HZ151,0.5),'M-Weight for Length'!K:S,3,0)),IF(K151&gt;60,IF(F151="F",VLOOKUP(K151,'F-Weight for Length'!U:AC,3,0),VLOOKUP(K151,'M-Weight for Length'!U:AC,3,0)),IF(F151="F",VLOOKUP(MROUND(HZ151,0.5),'F-Weight for Length'!A:I,3,0),VLOOKUP(MROUND(HZ151,0.5),'M-Weight for Length'!A:I,3,0)))))))),0)</f>
        <v/>
      </c>
      <c r="AC151" s="191" t="str">
        <f>IFERROR(IF(D151="","",IF(F151="","",IF(J151="","",IF(K151="","",IF(AND(K151&gt;23,K151&lt;=60),IF(F151="F",VLOOKUP(MROUND(HZ151,0.5),'F-Weight for Length'!K:S,4,0),VLOOKUP(MROUND(HZ151,0.5),'M-Weight for Length'!K:S,4,0)),IF(K151&gt;60,IF(F151="F",VLOOKUP(K151,'F-Weight for Length'!U:AC,4,0),VLOOKUP(K151,'M-Weight for Length'!U:AC,4,0)),IF(F151="F",VLOOKUP(MROUND(HZ151,0.5),'F-Weight for Length'!A:I,4,0),VLOOKUP(MROUND(HZ151,0.5),'M-Weight for Length'!A:I,4,0)))))))),0)</f>
        <v/>
      </c>
      <c r="AD151" s="191" t="str">
        <f>IFERROR(IF(D151="","",IF(F151="","",IF(J151="","",IF(K151="","",IF(AND(K151&gt;23,K151&lt;=60),IF(F151="F",VLOOKUP(MROUND(HZ151,0.5),'F-Weight for Length'!K:S,5,0),VLOOKUP(MROUND(HZ151,0.5),'M-Weight for Length'!K:S,5,0)),IF(K151&gt;60,IF(F151="F",VLOOKUP(K151,'F-Weight for Length'!U:AC,5,0),VLOOKUP(K151,'M-Weight for Length'!U:AC,5,0)),IF(F151="F",VLOOKUP(MROUND(HZ151,0.5),'F-Weight for Length'!A:I,5,0),VLOOKUP(MROUND(HZ151,0.5),'M-Weight for Length'!A:I,5,0)))))))),0)</f>
        <v/>
      </c>
      <c r="AE151" s="191" t="str">
        <f>IFERROR(IF(D151="","",IF(F151="","",IF(J151="","",IF(K151="","",IF(AND(K151&gt;23,K151&lt;=60),IF(F151="F",VLOOKUP(MROUND(HZ151,0.5),'F-Weight for Length'!K:S,6,0),VLOOKUP(MROUND(HZ151,0.5),'M-Weight for Length'!K:S,6,0)),IF(K151&gt;60,IF(F151="F",VLOOKUP(K151,'F-Weight for Length'!U:AC,6,0),VLOOKUP(K151,'M-Weight for Length'!U:AC,6,0)),IF(F151="F",VLOOKUP(MROUND(HZ151,0.5),'F-Weight for Length'!A:I,6,0),VLOOKUP(MROUND(HZ151,0.5),'M-Weight for Length'!A:I,6,0)))))))),0)</f>
        <v/>
      </c>
      <c r="AF151" s="191" t="str">
        <f>IFERROR(IF(D151="","",IF(F151="","",IF(J151="","",IF(K151="","",IF(AND(K151&gt;23,K151&lt;=60),IF(F151="F",VLOOKUP(MROUND(HZ151,0.5),'F-Weight for Length'!K:S,7,0),VLOOKUP(MROUND(HZ151,0.5),'M-Weight for Length'!K:S,7,0)),IF(K151&gt;60,IF(F151="F",VLOOKUP(K151,'F-Weight for Length'!U:AC,7,0),VLOOKUP(K151,'M-Weight for Length'!U:AC,7,0)),IF(F151="F",VLOOKUP(MROUND(HZ151,0.5),'F-Weight for Length'!A:I,7,0),VLOOKUP(MROUND(HZ151,0.5),'M-Weight for Length'!A:I,7,0)))))))),0)</f>
        <v/>
      </c>
      <c r="AG151" s="191" t="str">
        <f>IFERROR(IF(D151="","",IF(F151="","",IF(J151="","",IF(K151="","",IF(AND(K151&gt;23,K151&lt;=60),IF(F151="F",VLOOKUP(MROUND(HZ151,0.5),'F-Weight for Length'!K:S,8,0),VLOOKUP(MROUND(HZ151,0.5),'M-Weight for Length'!K:S,8,0)),IF(K151&gt;60,IF(F151="F",VLOOKUP(K151,'F-Weight for Length'!U:AC,8,0),VLOOKUP(K151,'M-Weight for Length'!U:AC,8,0)),IF(F151="F",VLOOKUP(MROUND(HZ151,0.5),'F-Weight for Length'!A:I,8,0),VLOOKUP(MROUND(HZ151,0.5),'M-Weight for Length'!A:I,8,0)))))))),0)</f>
        <v/>
      </c>
      <c r="AH151" s="191" t="str">
        <f>IFERROR(IF(D151="","",IF(F151="","",IF(J151="","",IF(K151="","",IF(AND(K151&gt;23,K151&lt;=60),IF(F151="F",VLOOKUP(MROUND(HZ151,0.5),'F-Weight for Length'!K:S,9,0),VLOOKUP(MROUND(HZ151,0.5),'M-Weight for Length'!K:S,9,0)),IF(K151&gt;60,IF(F151="F",VLOOKUP(K151,'F-Weight for Length'!U:AC,9,0),VLOOKUP(K151,'M-Weight for Length'!U:AC,9,0)),IF(F151="F",VLOOKUP(MROUND(HZ151,0.5),'F-Weight for Length'!A:I,9,0),VLOOKUP(MROUND(HZ151,0.5),'M-Weight for Length'!A:I,9,0)))))))),0)</f>
        <v/>
      </c>
      <c r="AI151" s="192">
        <f t="shared" si="483"/>
        <v>0</v>
      </c>
      <c r="AJ151" s="192">
        <f t="shared" si="484"/>
        <v>0</v>
      </c>
      <c r="AK151" s="192">
        <f t="shared" si="485"/>
        <v>0</v>
      </c>
      <c r="AL151" s="192">
        <f t="shared" si="486"/>
        <v>0</v>
      </c>
      <c r="AM151" s="192">
        <f t="shared" si="487"/>
        <v>0</v>
      </c>
      <c r="AN151" s="192">
        <f t="shared" si="488"/>
        <v>0</v>
      </c>
      <c r="AO151" s="192">
        <f t="shared" si="489"/>
        <v>0</v>
      </c>
      <c r="AP151" s="192">
        <f t="shared" si="490"/>
        <v>0</v>
      </c>
      <c r="AQ151" s="192">
        <f t="shared" si="491"/>
        <v>0</v>
      </c>
      <c r="AR151" s="192">
        <f t="shared" si="492"/>
        <v>0</v>
      </c>
      <c r="AS151" s="192">
        <f t="shared" si="493"/>
        <v>0</v>
      </c>
      <c r="AT151" s="192">
        <f t="shared" si="494"/>
        <v>0</v>
      </c>
      <c r="AU151" s="192">
        <f t="shared" si="495"/>
        <v>0</v>
      </c>
      <c r="AV151" s="192">
        <f t="shared" si="496"/>
        <v>0</v>
      </c>
      <c r="AW151" s="192">
        <f t="shared" si="497"/>
        <v>0</v>
      </c>
      <c r="AX151" s="192">
        <f t="shared" si="498"/>
        <v>0</v>
      </c>
      <c r="AY151" s="192">
        <f t="shared" si="499"/>
        <v>0</v>
      </c>
      <c r="AZ151" s="192">
        <f t="shared" si="500"/>
        <v>0</v>
      </c>
      <c r="BA151" s="192">
        <f t="shared" si="501"/>
        <v>0</v>
      </c>
      <c r="BB151" s="192">
        <f t="shared" si="502"/>
        <v>0</v>
      </c>
      <c r="BC151" s="192">
        <f t="shared" si="503"/>
        <v>0</v>
      </c>
      <c r="BD151" s="192">
        <f t="shared" si="504"/>
        <v>0</v>
      </c>
      <c r="BE151" s="192">
        <f t="shared" si="505"/>
        <v>0</v>
      </c>
      <c r="BF151" s="192">
        <f t="shared" si="506"/>
        <v>0</v>
      </c>
      <c r="BG151" s="192">
        <f t="shared" si="507"/>
        <v>0</v>
      </c>
      <c r="BH151" s="192">
        <f t="shared" si="508"/>
        <v>0</v>
      </c>
      <c r="BI151" s="192">
        <f t="shared" si="509"/>
        <v>0</v>
      </c>
      <c r="BJ151" s="192">
        <f t="shared" si="510"/>
        <v>0</v>
      </c>
      <c r="BK151" s="192">
        <f t="shared" si="511"/>
        <v>0</v>
      </c>
      <c r="BL151" s="192">
        <f t="shared" si="512"/>
        <v>0</v>
      </c>
      <c r="BM151" s="192">
        <f t="shared" si="513"/>
        <v>0</v>
      </c>
      <c r="BN151" s="192">
        <f t="shared" si="514"/>
        <v>0</v>
      </c>
      <c r="BO151" s="192">
        <f t="shared" si="515"/>
        <v>0</v>
      </c>
      <c r="BP151" s="192">
        <f t="shared" si="516"/>
        <v>0</v>
      </c>
      <c r="BQ151" s="192">
        <f t="shared" si="517"/>
        <v>0</v>
      </c>
      <c r="BR151" s="192">
        <f t="shared" si="518"/>
        <v>0</v>
      </c>
      <c r="BS151" s="192">
        <f t="shared" si="519"/>
        <v>0</v>
      </c>
      <c r="BT151" s="192">
        <f t="shared" si="520"/>
        <v>0</v>
      </c>
      <c r="BU151" s="192">
        <f t="shared" si="521"/>
        <v>0</v>
      </c>
      <c r="BV151" s="192">
        <f t="shared" si="522"/>
        <v>0</v>
      </c>
      <c r="BW151" s="192">
        <f t="shared" si="523"/>
        <v>0</v>
      </c>
      <c r="BX151" s="192">
        <f t="shared" si="524"/>
        <v>0</v>
      </c>
      <c r="BY151" s="192">
        <f t="shared" si="525"/>
        <v>0</v>
      </c>
      <c r="BZ151" s="192">
        <f t="shared" si="526"/>
        <v>0</v>
      </c>
      <c r="CA151" s="192">
        <f t="shared" si="527"/>
        <v>0</v>
      </c>
      <c r="CB151" s="192">
        <f t="shared" si="528"/>
        <v>0</v>
      </c>
      <c r="CC151" s="192">
        <f t="shared" si="529"/>
        <v>0</v>
      </c>
      <c r="CD151" s="192">
        <f t="shared" si="530"/>
        <v>0</v>
      </c>
      <c r="CE151" s="192">
        <f t="shared" si="531"/>
        <v>0</v>
      </c>
      <c r="CF151" s="192">
        <f t="shared" si="532"/>
        <v>0</v>
      </c>
      <c r="CG151" s="192">
        <f t="shared" si="533"/>
        <v>0</v>
      </c>
      <c r="CH151" s="192">
        <f t="shared" si="534"/>
        <v>0</v>
      </c>
      <c r="CI151" s="192">
        <f t="shared" si="535"/>
        <v>0</v>
      </c>
      <c r="CJ151" s="192">
        <f t="shared" si="536"/>
        <v>0</v>
      </c>
      <c r="CK151" s="192">
        <f t="shared" si="537"/>
        <v>0</v>
      </c>
      <c r="CL151" s="192">
        <f t="shared" si="538"/>
        <v>0</v>
      </c>
      <c r="CM151" s="192">
        <f t="shared" si="539"/>
        <v>0</v>
      </c>
      <c r="CN151" s="192">
        <f t="shared" si="540"/>
        <v>0</v>
      </c>
      <c r="CO151" s="192">
        <f t="shared" si="541"/>
        <v>0</v>
      </c>
      <c r="CP151" s="192">
        <f t="shared" si="542"/>
        <v>0</v>
      </c>
      <c r="CQ151" s="192">
        <f t="shared" si="543"/>
        <v>0</v>
      </c>
      <c r="CR151" s="192">
        <f t="shared" si="544"/>
        <v>0</v>
      </c>
      <c r="CS151" s="192">
        <f t="shared" si="545"/>
        <v>0</v>
      </c>
      <c r="CT151" s="192">
        <f t="shared" si="546"/>
        <v>0</v>
      </c>
      <c r="CU151" s="192">
        <f t="shared" si="547"/>
        <v>0</v>
      </c>
      <c r="CV151" s="192">
        <f t="shared" si="548"/>
        <v>0</v>
      </c>
      <c r="CW151" s="192">
        <f t="shared" si="549"/>
        <v>0</v>
      </c>
      <c r="CX151" s="192">
        <f t="shared" si="550"/>
        <v>0</v>
      </c>
      <c r="CY151" s="192">
        <f t="shared" si="551"/>
        <v>0</v>
      </c>
      <c r="CZ151" s="192">
        <f t="shared" si="552"/>
        <v>0</v>
      </c>
      <c r="DA151" s="192">
        <f t="shared" si="553"/>
        <v>0</v>
      </c>
      <c r="DB151" s="192">
        <f t="shared" si="554"/>
        <v>0</v>
      </c>
      <c r="DC151" s="192">
        <f t="shared" si="555"/>
        <v>0</v>
      </c>
      <c r="DD151" s="192">
        <f t="shared" si="556"/>
        <v>0</v>
      </c>
      <c r="DE151" s="192">
        <f t="shared" si="557"/>
        <v>0</v>
      </c>
      <c r="DF151" s="192">
        <f t="shared" si="558"/>
        <v>0</v>
      </c>
      <c r="DG151" s="192">
        <f t="shared" si="559"/>
        <v>0</v>
      </c>
      <c r="DH151" s="192">
        <f t="shared" si="560"/>
        <v>0</v>
      </c>
      <c r="DI151" s="192">
        <f t="shared" si="561"/>
        <v>0</v>
      </c>
      <c r="DJ151" s="192">
        <f t="shared" si="562"/>
        <v>0</v>
      </c>
      <c r="DK151" s="192">
        <f t="shared" si="563"/>
        <v>0</v>
      </c>
      <c r="DL151" s="192">
        <f t="shared" si="564"/>
        <v>0</v>
      </c>
      <c r="DM151" s="192">
        <f t="shared" si="565"/>
        <v>0</v>
      </c>
      <c r="DN151" s="192">
        <f t="shared" si="566"/>
        <v>0</v>
      </c>
      <c r="DO151" s="192">
        <f t="shared" si="567"/>
        <v>0</v>
      </c>
      <c r="DP151" s="192">
        <f t="shared" si="568"/>
        <v>0</v>
      </c>
      <c r="DQ151" s="192">
        <f t="shared" si="569"/>
        <v>0</v>
      </c>
      <c r="DR151" s="192">
        <f t="shared" si="570"/>
        <v>0</v>
      </c>
      <c r="DS151" s="192">
        <f t="shared" si="571"/>
        <v>0</v>
      </c>
      <c r="DT151" s="192">
        <f t="shared" si="572"/>
        <v>0</v>
      </c>
      <c r="DU151" s="192">
        <f t="shared" si="573"/>
        <v>0</v>
      </c>
      <c r="DV151" s="193">
        <f t="shared" si="675"/>
        <v>0</v>
      </c>
      <c r="DW151" s="193">
        <f t="shared" si="676"/>
        <v>0</v>
      </c>
      <c r="DX151" s="193">
        <f t="shared" si="677"/>
        <v>0</v>
      </c>
      <c r="DY151" s="193">
        <f t="shared" si="678"/>
        <v>0</v>
      </c>
      <c r="DZ151" s="193">
        <f t="shared" si="679"/>
        <v>0</v>
      </c>
      <c r="EA151" s="192">
        <f t="shared" si="574"/>
        <v>0</v>
      </c>
      <c r="EB151" s="192">
        <f t="shared" si="575"/>
        <v>0</v>
      </c>
      <c r="EC151" s="192">
        <f t="shared" si="576"/>
        <v>0</v>
      </c>
      <c r="ED151" s="192">
        <f t="shared" si="577"/>
        <v>0</v>
      </c>
      <c r="EE151" s="192">
        <f t="shared" si="578"/>
        <v>0</v>
      </c>
      <c r="EF151" s="192">
        <f t="shared" si="579"/>
        <v>0</v>
      </c>
      <c r="EG151" s="192">
        <f t="shared" si="580"/>
        <v>0</v>
      </c>
      <c r="EH151" s="192">
        <f t="shared" si="581"/>
        <v>0</v>
      </c>
      <c r="EI151" s="192">
        <f t="shared" si="582"/>
        <v>0</v>
      </c>
      <c r="EJ151" s="192">
        <f t="shared" si="583"/>
        <v>0</v>
      </c>
      <c r="EK151" s="192">
        <f t="shared" si="584"/>
        <v>0</v>
      </c>
      <c r="EL151" s="192">
        <f t="shared" si="585"/>
        <v>0</v>
      </c>
      <c r="EM151" s="192">
        <f t="shared" si="586"/>
        <v>0</v>
      </c>
      <c r="EN151" s="192">
        <f t="shared" si="587"/>
        <v>0</v>
      </c>
      <c r="EO151" s="192">
        <f t="shared" si="588"/>
        <v>0</v>
      </c>
      <c r="EP151" s="192">
        <f t="shared" si="589"/>
        <v>0</v>
      </c>
      <c r="EQ151" s="192">
        <f t="shared" si="590"/>
        <v>0</v>
      </c>
      <c r="ER151" s="192">
        <f t="shared" si="591"/>
        <v>0</v>
      </c>
      <c r="ES151" s="192">
        <f t="shared" si="592"/>
        <v>0</v>
      </c>
      <c r="ET151" s="192">
        <f t="shared" si="593"/>
        <v>0</v>
      </c>
      <c r="EU151" s="192">
        <f t="shared" si="594"/>
        <v>0</v>
      </c>
      <c r="EV151" s="192">
        <f t="shared" si="595"/>
        <v>0</v>
      </c>
      <c r="EW151" s="192">
        <f t="shared" si="596"/>
        <v>0</v>
      </c>
      <c r="EX151" s="192">
        <f t="shared" si="597"/>
        <v>0</v>
      </c>
      <c r="EY151" s="192">
        <f t="shared" si="598"/>
        <v>0</v>
      </c>
      <c r="EZ151" s="192">
        <f t="shared" si="599"/>
        <v>0</v>
      </c>
      <c r="FA151" s="192">
        <f t="shared" si="600"/>
        <v>0</v>
      </c>
      <c r="FB151" s="192">
        <f t="shared" si="601"/>
        <v>0</v>
      </c>
      <c r="FC151" s="192">
        <f t="shared" si="602"/>
        <v>0</v>
      </c>
      <c r="FD151" s="192">
        <f t="shared" si="603"/>
        <v>0</v>
      </c>
      <c r="FE151" s="192">
        <f t="shared" si="604"/>
        <v>0</v>
      </c>
      <c r="FF151" s="192">
        <f t="shared" si="605"/>
        <v>0</v>
      </c>
      <c r="FG151" s="192">
        <f t="shared" si="606"/>
        <v>0</v>
      </c>
      <c r="FH151" s="192">
        <f t="shared" si="607"/>
        <v>0</v>
      </c>
      <c r="FI151" s="192">
        <f t="shared" si="608"/>
        <v>0</v>
      </c>
      <c r="FJ151" s="192">
        <f t="shared" si="609"/>
        <v>0</v>
      </c>
      <c r="FK151" s="192">
        <f t="shared" si="610"/>
        <v>0</v>
      </c>
      <c r="FL151" s="192">
        <f t="shared" si="611"/>
        <v>0</v>
      </c>
      <c r="FM151" s="192">
        <f t="shared" si="612"/>
        <v>0</v>
      </c>
      <c r="FN151" s="192">
        <f t="shared" si="613"/>
        <v>0</v>
      </c>
      <c r="FO151" s="192">
        <f t="shared" si="614"/>
        <v>0</v>
      </c>
      <c r="FP151" s="192">
        <f t="shared" si="615"/>
        <v>0</v>
      </c>
      <c r="FQ151" s="192">
        <f t="shared" si="616"/>
        <v>0</v>
      </c>
      <c r="FR151" s="192">
        <f t="shared" si="617"/>
        <v>0</v>
      </c>
      <c r="FS151" s="192">
        <f t="shared" si="618"/>
        <v>0</v>
      </c>
      <c r="FT151" s="192">
        <f t="shared" si="619"/>
        <v>0</v>
      </c>
      <c r="FU151" s="192">
        <f t="shared" si="620"/>
        <v>0</v>
      </c>
      <c r="FV151" s="192">
        <f t="shared" si="621"/>
        <v>0</v>
      </c>
      <c r="FW151" s="192">
        <f t="shared" si="622"/>
        <v>0</v>
      </c>
      <c r="FX151" s="192">
        <f t="shared" si="623"/>
        <v>0</v>
      </c>
      <c r="FY151" s="192">
        <f t="shared" si="624"/>
        <v>0</v>
      </c>
      <c r="FZ151" s="192">
        <f t="shared" si="625"/>
        <v>0</v>
      </c>
      <c r="GA151" s="192">
        <f t="shared" si="626"/>
        <v>0</v>
      </c>
      <c r="GB151" s="192">
        <f t="shared" si="627"/>
        <v>0</v>
      </c>
      <c r="GC151" s="192">
        <f t="shared" si="628"/>
        <v>0</v>
      </c>
      <c r="GD151" s="192">
        <f t="shared" si="629"/>
        <v>0</v>
      </c>
      <c r="GE151" s="192">
        <f t="shared" si="630"/>
        <v>0</v>
      </c>
      <c r="GF151" s="192">
        <f t="shared" si="631"/>
        <v>0</v>
      </c>
      <c r="GG151" s="192">
        <f t="shared" si="632"/>
        <v>0</v>
      </c>
      <c r="GH151" s="192">
        <f t="shared" si="633"/>
        <v>0</v>
      </c>
      <c r="GI151" s="192">
        <f t="shared" si="634"/>
        <v>0</v>
      </c>
      <c r="GJ151" s="192">
        <f t="shared" si="635"/>
        <v>0</v>
      </c>
      <c r="GK151" s="192">
        <f t="shared" si="636"/>
        <v>0</v>
      </c>
      <c r="GL151" s="192">
        <f t="shared" si="637"/>
        <v>0</v>
      </c>
      <c r="GM151" s="192">
        <f t="shared" si="638"/>
        <v>0</v>
      </c>
      <c r="GN151" s="192">
        <f t="shared" si="639"/>
        <v>0</v>
      </c>
      <c r="GO151" s="192">
        <f t="shared" si="640"/>
        <v>0</v>
      </c>
      <c r="GP151" s="192">
        <f t="shared" si="641"/>
        <v>0</v>
      </c>
      <c r="GQ151" s="192">
        <f t="shared" si="642"/>
        <v>0</v>
      </c>
      <c r="GR151" s="192">
        <f t="shared" si="643"/>
        <v>0</v>
      </c>
      <c r="GS151" s="192">
        <f t="shared" si="644"/>
        <v>0</v>
      </c>
      <c r="GT151" s="192">
        <f t="shared" si="645"/>
        <v>0</v>
      </c>
      <c r="GU151" s="192">
        <f t="shared" si="646"/>
        <v>0</v>
      </c>
      <c r="GV151" s="192">
        <f t="shared" si="647"/>
        <v>0</v>
      </c>
      <c r="GW151" s="192">
        <f t="shared" si="648"/>
        <v>0</v>
      </c>
      <c r="GX151" s="192">
        <f t="shared" si="649"/>
        <v>0</v>
      </c>
      <c r="GY151" s="192">
        <f t="shared" si="650"/>
        <v>0</v>
      </c>
      <c r="GZ151" s="192">
        <f t="shared" si="651"/>
        <v>0</v>
      </c>
      <c r="HA151" s="192">
        <f t="shared" si="652"/>
        <v>0</v>
      </c>
      <c r="HB151" s="192">
        <f t="shared" si="653"/>
        <v>0</v>
      </c>
      <c r="HC151" s="192">
        <f t="shared" si="654"/>
        <v>0</v>
      </c>
      <c r="HD151" s="192">
        <f t="shared" si="655"/>
        <v>0</v>
      </c>
      <c r="HE151" s="192">
        <f t="shared" si="656"/>
        <v>0</v>
      </c>
      <c r="HF151" s="192">
        <f t="shared" si="657"/>
        <v>0</v>
      </c>
      <c r="HG151" s="192">
        <f t="shared" si="658"/>
        <v>0</v>
      </c>
      <c r="HH151" s="192">
        <f t="shared" si="659"/>
        <v>0</v>
      </c>
      <c r="HI151" s="192">
        <f t="shared" si="660"/>
        <v>0</v>
      </c>
      <c r="HJ151" s="192">
        <f t="shared" si="661"/>
        <v>0</v>
      </c>
      <c r="HK151" s="192">
        <f t="shared" si="662"/>
        <v>0</v>
      </c>
      <c r="HL151" s="192">
        <f t="shared" si="663"/>
        <v>0</v>
      </c>
      <c r="HM151" s="192">
        <f t="shared" si="664"/>
        <v>0</v>
      </c>
      <c r="HN151" s="194">
        <f t="shared" si="680"/>
        <v>0</v>
      </c>
      <c r="HO151" s="194">
        <f t="shared" si="681"/>
        <v>0</v>
      </c>
      <c r="HP151" s="194">
        <f t="shared" si="682"/>
        <v>0</v>
      </c>
      <c r="HQ151" s="194">
        <f t="shared" si="683"/>
        <v>0</v>
      </c>
      <c r="HR151" s="194">
        <f t="shared" si="684"/>
        <v>0</v>
      </c>
      <c r="HS151" s="195" t="str">
        <f t="shared" si="471"/>
        <v/>
      </c>
      <c r="HT151" s="196">
        <f t="shared" si="685"/>
        <v>0</v>
      </c>
      <c r="HU151" s="196">
        <f t="shared" si="686"/>
        <v>0</v>
      </c>
      <c r="HV151" s="197" t="str">
        <f t="shared" si="472"/>
        <v/>
      </c>
      <c r="HW151" s="197" t="str">
        <f t="shared" si="665"/>
        <v/>
      </c>
      <c r="HX151" s="197" t="str">
        <f t="shared" si="666"/>
        <v/>
      </c>
      <c r="HY151" s="195" t="str">
        <f t="shared" si="473"/>
        <v/>
      </c>
      <c r="HZ151" s="30">
        <f t="shared" si="469"/>
        <v>0</v>
      </c>
      <c r="IA151" s="198">
        <f t="shared" si="474"/>
        <v>0</v>
      </c>
      <c r="IB151" s="195"/>
      <c r="IC151" s="195">
        <f t="shared" si="667"/>
        <v>0</v>
      </c>
      <c r="ID151" s="195">
        <f t="shared" si="475"/>
        <v>0</v>
      </c>
      <c r="IE151" s="195">
        <f t="shared" si="668"/>
        <v>0</v>
      </c>
      <c r="IF151" s="195">
        <f t="shared" si="476"/>
        <v>0</v>
      </c>
      <c r="IG151" s="307">
        <f t="shared" si="477"/>
        <v>0</v>
      </c>
      <c r="IH151" s="307">
        <f t="shared" si="478"/>
        <v>0</v>
      </c>
      <c r="II151" s="44">
        <f t="shared" si="479"/>
        <v>0</v>
      </c>
      <c r="IJ151" s="44">
        <f t="shared" si="669"/>
        <v>0</v>
      </c>
      <c r="IK151" s="44">
        <f t="shared" si="670"/>
        <v>0</v>
      </c>
      <c r="IL151" s="44">
        <f t="shared" si="671"/>
        <v>0</v>
      </c>
      <c r="IM151" s="44">
        <f t="shared" si="672"/>
        <v>0</v>
      </c>
      <c r="IN151" s="44">
        <f t="shared" si="673"/>
        <v>0</v>
      </c>
      <c r="IO151" s="44">
        <f t="shared" si="674"/>
        <v>0</v>
      </c>
    </row>
    <row r="152" spans="1:249" ht="18" customHeight="1">
      <c r="A152" s="188">
        <v>146</v>
      </c>
      <c r="B152" s="326"/>
      <c r="C152" s="289"/>
      <c r="D152" s="199"/>
      <c r="E152" s="189"/>
      <c r="F152" s="189"/>
      <c r="G152" s="190"/>
      <c r="H152" s="190"/>
      <c r="I152" s="272"/>
      <c r="J152" s="207"/>
      <c r="K152" s="214" t="str">
        <f t="shared" si="480"/>
        <v/>
      </c>
      <c r="L152" s="200" t="str">
        <f t="shared" si="481"/>
        <v/>
      </c>
      <c r="M152" s="200" t="str">
        <f t="shared" si="482"/>
        <v/>
      </c>
      <c r="N152" s="209" t="str">
        <f t="shared" si="470"/>
        <v/>
      </c>
      <c r="O152" s="208" t="str">
        <f>IFERROR(IF(D152="","",IF(K152="","",IF(I152="","",IF(F152="F",VLOOKUP(K152,F!A:G,2,0),IF(F152="M",VLOOKUP(K152,M!A:G,2,0),""))))),0)</f>
        <v/>
      </c>
      <c r="P152" s="191" t="str">
        <f>IFERROR(IF(D152="","",IF(K152="","",IF(I152="","",IF(F152="F",VLOOKUP(K152,F!A:G,3,0),IF(F152="M",VLOOKUP(K152,M!A:G,3,0),""))))),0)</f>
        <v/>
      </c>
      <c r="Q152" s="191" t="str">
        <f>IFERROR(IF(D152="","",IF(K152="","",IF(I152="","",IF(F152="F",VLOOKUP(K152,F!A:G,4,0),IF(F152="M",VLOOKUP(K152,M!A:G,4,0),""))))),0)</f>
        <v/>
      </c>
      <c r="R152" s="191" t="str">
        <f>IFERROR(IF(D152="","",IF(K152="","",IF(I152="","",IF(F152="F",VLOOKUP(K152,F!A:G,5,0),IF(F152="M",VLOOKUP(K152,M!A:G,5,0),""))))),0)</f>
        <v/>
      </c>
      <c r="S152" s="191" t="str">
        <f>IFERROR(IF(D152="","",IF(K152="","",IF(I152="","",IF(F152="F",VLOOKUP(K152,F!A:G,6,0),IF(F152="M",VLOOKUP(K152,M!A:G,6,0),""))))),0)</f>
        <v/>
      </c>
      <c r="T152" s="191" t="str">
        <f>IFERROR(IF(D152="","",IF(K152="","",IF(I152="","",IF(F152="F",VLOOKUP(K152,F!A:G,7,0),IF(F152="M",VLOOKUP(K152,M!A:G,7,0),""))))),0)</f>
        <v/>
      </c>
      <c r="U152" s="191" t="str">
        <f>IFERROR(IF(D152="","",IF(K152="","",IF(J152="","",IF(F152="F",VLOOKUP(K152,F!A:M,8,0),IF(F152="M",VLOOKUP(K152,M!A:M,8,0),""))))),0)</f>
        <v/>
      </c>
      <c r="V152" s="191" t="str">
        <f>IFERROR(IF(D152="","",IF(K152="","",IF(J152="","",IF(F152="F",VLOOKUP(K152,F!A:M,9,0),IF(F152="M",VLOOKUP(K152,M!A:M,9,0),""))))),0)</f>
        <v/>
      </c>
      <c r="W152" s="191" t="str">
        <f>IFERROR(IF(D152="","",IF(K152="","",IF(J152="","",IF(F152="F",VLOOKUP(K152,F!A:M,10,0),IF(F152="M",VLOOKUP(K152,M!A:M,10,0),""))))),0)</f>
        <v/>
      </c>
      <c r="X152" s="191" t="str">
        <f>IFERROR(IF(D152="","",IF(K152="","",IF(J152="","",IF(F152="F",VLOOKUP(K152,F!A:M,11,0),IF(F152="M",VLOOKUP(K152,M!A:M,11,0),""))))),0)</f>
        <v/>
      </c>
      <c r="Y152" s="191" t="str">
        <f>IFERROR(IF(D152="","",IF(K152="","",IF(J152="","",IF(F152="F",VLOOKUP(K152,F!A:M,12,0),IF(F152="M",VLOOKUP(K152,M!A:M,12,0),""))))),0)</f>
        <v/>
      </c>
      <c r="Z152" s="191" t="str">
        <f>IFERROR(IF(D152="","",IF(K152="","",IF(J152="","",IF(F152="F",VLOOKUP(K152,F!A:M,13,0),IF(F152="M",VLOOKUP(K152,M!A:M,13,0),""))))),0)</f>
        <v/>
      </c>
      <c r="AA152" s="191" t="str">
        <f>IFERROR(IF(D152="","",IF(F152="","",IF(J152="","",IF(K152="","",IF(AND(K152&gt;23,K152&lt;=60),IF(F152="F",VLOOKUP(MROUND(HZ152,0.5),'F-Weight for Length'!K:S,2,0),VLOOKUP(MROUND(HZ152,0.5),'M-Weight for Length'!K:S,2,0)),IF(K152&gt;60,IF(F152="F",VLOOKUP(K152,'F-Weight for Length'!U:AC,2,0),VLOOKUP(K152,'M-Weight for Length'!U:AC,2,0)),IF(F152="F",VLOOKUP(MROUND(HZ152,0.5),'F-Weight for Length'!A:I,2,0),VLOOKUP(MROUND(HZ152,0.5),'M-Weight for Length'!A:I,2,0)))))))),0)</f>
        <v/>
      </c>
      <c r="AB152" s="191" t="str">
        <f>IFERROR(IF(D152="","",IF(F152="","",IF(J152="","",IF(K152="","",IF(AND(K152&gt;23,K152&lt;=60),IF(F152="F",VLOOKUP(MROUND(HZ152,0.5),'F-Weight for Length'!K:S,3,0),VLOOKUP(MROUND(HZ152,0.5),'M-Weight for Length'!K:S,3,0)),IF(K152&gt;60,IF(F152="F",VLOOKUP(K152,'F-Weight for Length'!U:AC,3,0),VLOOKUP(K152,'M-Weight for Length'!U:AC,3,0)),IF(F152="F",VLOOKUP(MROUND(HZ152,0.5),'F-Weight for Length'!A:I,3,0),VLOOKUP(MROUND(HZ152,0.5),'M-Weight for Length'!A:I,3,0)))))))),0)</f>
        <v/>
      </c>
      <c r="AC152" s="191" t="str">
        <f>IFERROR(IF(D152="","",IF(F152="","",IF(J152="","",IF(K152="","",IF(AND(K152&gt;23,K152&lt;=60),IF(F152="F",VLOOKUP(MROUND(HZ152,0.5),'F-Weight for Length'!K:S,4,0),VLOOKUP(MROUND(HZ152,0.5),'M-Weight for Length'!K:S,4,0)),IF(K152&gt;60,IF(F152="F",VLOOKUP(K152,'F-Weight for Length'!U:AC,4,0),VLOOKUP(K152,'M-Weight for Length'!U:AC,4,0)),IF(F152="F",VLOOKUP(MROUND(HZ152,0.5),'F-Weight for Length'!A:I,4,0),VLOOKUP(MROUND(HZ152,0.5),'M-Weight for Length'!A:I,4,0)))))))),0)</f>
        <v/>
      </c>
      <c r="AD152" s="191" t="str">
        <f>IFERROR(IF(D152="","",IF(F152="","",IF(J152="","",IF(K152="","",IF(AND(K152&gt;23,K152&lt;=60),IF(F152="F",VLOOKUP(MROUND(HZ152,0.5),'F-Weight for Length'!K:S,5,0),VLOOKUP(MROUND(HZ152,0.5),'M-Weight for Length'!K:S,5,0)),IF(K152&gt;60,IF(F152="F",VLOOKUP(K152,'F-Weight for Length'!U:AC,5,0),VLOOKUP(K152,'M-Weight for Length'!U:AC,5,0)),IF(F152="F",VLOOKUP(MROUND(HZ152,0.5),'F-Weight for Length'!A:I,5,0),VLOOKUP(MROUND(HZ152,0.5),'M-Weight for Length'!A:I,5,0)))))))),0)</f>
        <v/>
      </c>
      <c r="AE152" s="191" t="str">
        <f>IFERROR(IF(D152="","",IF(F152="","",IF(J152="","",IF(K152="","",IF(AND(K152&gt;23,K152&lt;=60),IF(F152="F",VLOOKUP(MROUND(HZ152,0.5),'F-Weight for Length'!K:S,6,0),VLOOKUP(MROUND(HZ152,0.5),'M-Weight for Length'!K:S,6,0)),IF(K152&gt;60,IF(F152="F",VLOOKUP(K152,'F-Weight for Length'!U:AC,6,0),VLOOKUP(K152,'M-Weight for Length'!U:AC,6,0)),IF(F152="F",VLOOKUP(MROUND(HZ152,0.5),'F-Weight for Length'!A:I,6,0),VLOOKUP(MROUND(HZ152,0.5),'M-Weight for Length'!A:I,6,0)))))))),0)</f>
        <v/>
      </c>
      <c r="AF152" s="191" t="str">
        <f>IFERROR(IF(D152="","",IF(F152="","",IF(J152="","",IF(K152="","",IF(AND(K152&gt;23,K152&lt;=60),IF(F152="F",VLOOKUP(MROUND(HZ152,0.5),'F-Weight for Length'!K:S,7,0),VLOOKUP(MROUND(HZ152,0.5),'M-Weight for Length'!K:S,7,0)),IF(K152&gt;60,IF(F152="F",VLOOKUP(K152,'F-Weight for Length'!U:AC,7,0),VLOOKUP(K152,'M-Weight for Length'!U:AC,7,0)),IF(F152="F",VLOOKUP(MROUND(HZ152,0.5),'F-Weight for Length'!A:I,7,0),VLOOKUP(MROUND(HZ152,0.5),'M-Weight for Length'!A:I,7,0)))))))),0)</f>
        <v/>
      </c>
      <c r="AG152" s="191" t="str">
        <f>IFERROR(IF(D152="","",IF(F152="","",IF(J152="","",IF(K152="","",IF(AND(K152&gt;23,K152&lt;=60),IF(F152="F",VLOOKUP(MROUND(HZ152,0.5),'F-Weight for Length'!K:S,8,0),VLOOKUP(MROUND(HZ152,0.5),'M-Weight for Length'!K:S,8,0)),IF(K152&gt;60,IF(F152="F",VLOOKUP(K152,'F-Weight for Length'!U:AC,8,0),VLOOKUP(K152,'M-Weight for Length'!U:AC,8,0)),IF(F152="F",VLOOKUP(MROUND(HZ152,0.5),'F-Weight for Length'!A:I,8,0),VLOOKUP(MROUND(HZ152,0.5),'M-Weight for Length'!A:I,8,0)))))))),0)</f>
        <v/>
      </c>
      <c r="AH152" s="191" t="str">
        <f>IFERROR(IF(D152="","",IF(F152="","",IF(J152="","",IF(K152="","",IF(AND(K152&gt;23,K152&lt;=60),IF(F152="F",VLOOKUP(MROUND(HZ152,0.5),'F-Weight for Length'!K:S,9,0),VLOOKUP(MROUND(HZ152,0.5),'M-Weight for Length'!K:S,9,0)),IF(K152&gt;60,IF(F152="F",VLOOKUP(K152,'F-Weight for Length'!U:AC,9,0),VLOOKUP(K152,'M-Weight for Length'!U:AC,9,0)),IF(F152="F",VLOOKUP(MROUND(HZ152,0.5),'F-Weight for Length'!A:I,9,0),VLOOKUP(MROUND(HZ152,0.5),'M-Weight for Length'!A:I,9,0)))))))),0)</f>
        <v/>
      </c>
      <c r="AI152" s="192">
        <f t="shared" si="483"/>
        <v>0</v>
      </c>
      <c r="AJ152" s="192">
        <f t="shared" si="484"/>
        <v>0</v>
      </c>
      <c r="AK152" s="192">
        <f t="shared" si="485"/>
        <v>0</v>
      </c>
      <c r="AL152" s="192">
        <f t="shared" si="486"/>
        <v>0</v>
      </c>
      <c r="AM152" s="192">
        <f t="shared" si="487"/>
        <v>0</v>
      </c>
      <c r="AN152" s="192">
        <f t="shared" si="488"/>
        <v>0</v>
      </c>
      <c r="AO152" s="192">
        <f t="shared" si="489"/>
        <v>0</v>
      </c>
      <c r="AP152" s="192">
        <f t="shared" si="490"/>
        <v>0</v>
      </c>
      <c r="AQ152" s="192">
        <f t="shared" si="491"/>
        <v>0</v>
      </c>
      <c r="AR152" s="192">
        <f t="shared" si="492"/>
        <v>0</v>
      </c>
      <c r="AS152" s="192">
        <f t="shared" si="493"/>
        <v>0</v>
      </c>
      <c r="AT152" s="192">
        <f t="shared" si="494"/>
        <v>0</v>
      </c>
      <c r="AU152" s="192">
        <f t="shared" si="495"/>
        <v>0</v>
      </c>
      <c r="AV152" s="192">
        <f t="shared" si="496"/>
        <v>0</v>
      </c>
      <c r="AW152" s="192">
        <f t="shared" si="497"/>
        <v>0</v>
      </c>
      <c r="AX152" s="192">
        <f t="shared" si="498"/>
        <v>0</v>
      </c>
      <c r="AY152" s="192">
        <f t="shared" si="499"/>
        <v>0</v>
      </c>
      <c r="AZ152" s="192">
        <f t="shared" si="500"/>
        <v>0</v>
      </c>
      <c r="BA152" s="192">
        <f t="shared" si="501"/>
        <v>0</v>
      </c>
      <c r="BB152" s="192">
        <f t="shared" si="502"/>
        <v>0</v>
      </c>
      <c r="BC152" s="192">
        <f t="shared" si="503"/>
        <v>0</v>
      </c>
      <c r="BD152" s="192">
        <f t="shared" si="504"/>
        <v>0</v>
      </c>
      <c r="BE152" s="192">
        <f t="shared" si="505"/>
        <v>0</v>
      </c>
      <c r="BF152" s="192">
        <f t="shared" si="506"/>
        <v>0</v>
      </c>
      <c r="BG152" s="192">
        <f t="shared" si="507"/>
        <v>0</v>
      </c>
      <c r="BH152" s="192">
        <f t="shared" si="508"/>
        <v>0</v>
      </c>
      <c r="BI152" s="192">
        <f t="shared" si="509"/>
        <v>0</v>
      </c>
      <c r="BJ152" s="192">
        <f t="shared" si="510"/>
        <v>0</v>
      </c>
      <c r="BK152" s="192">
        <f t="shared" si="511"/>
        <v>0</v>
      </c>
      <c r="BL152" s="192">
        <f t="shared" si="512"/>
        <v>0</v>
      </c>
      <c r="BM152" s="192">
        <f t="shared" si="513"/>
        <v>0</v>
      </c>
      <c r="BN152" s="192">
        <f t="shared" si="514"/>
        <v>0</v>
      </c>
      <c r="BO152" s="192">
        <f t="shared" si="515"/>
        <v>0</v>
      </c>
      <c r="BP152" s="192">
        <f t="shared" si="516"/>
        <v>0</v>
      </c>
      <c r="BQ152" s="192">
        <f t="shared" si="517"/>
        <v>0</v>
      </c>
      <c r="BR152" s="192">
        <f t="shared" si="518"/>
        <v>0</v>
      </c>
      <c r="BS152" s="192">
        <f t="shared" si="519"/>
        <v>0</v>
      </c>
      <c r="BT152" s="192">
        <f t="shared" si="520"/>
        <v>0</v>
      </c>
      <c r="BU152" s="192">
        <f t="shared" si="521"/>
        <v>0</v>
      </c>
      <c r="BV152" s="192">
        <f t="shared" si="522"/>
        <v>0</v>
      </c>
      <c r="BW152" s="192">
        <f t="shared" si="523"/>
        <v>0</v>
      </c>
      <c r="BX152" s="192">
        <f t="shared" si="524"/>
        <v>0</v>
      </c>
      <c r="BY152" s="192">
        <f t="shared" si="525"/>
        <v>0</v>
      </c>
      <c r="BZ152" s="192">
        <f t="shared" si="526"/>
        <v>0</v>
      </c>
      <c r="CA152" s="192">
        <f t="shared" si="527"/>
        <v>0</v>
      </c>
      <c r="CB152" s="192">
        <f t="shared" si="528"/>
        <v>0</v>
      </c>
      <c r="CC152" s="192">
        <f t="shared" si="529"/>
        <v>0</v>
      </c>
      <c r="CD152" s="192">
        <f t="shared" si="530"/>
        <v>0</v>
      </c>
      <c r="CE152" s="192">
        <f t="shared" si="531"/>
        <v>0</v>
      </c>
      <c r="CF152" s="192">
        <f t="shared" si="532"/>
        <v>0</v>
      </c>
      <c r="CG152" s="192">
        <f t="shared" si="533"/>
        <v>0</v>
      </c>
      <c r="CH152" s="192">
        <f t="shared" si="534"/>
        <v>0</v>
      </c>
      <c r="CI152" s="192">
        <f t="shared" si="535"/>
        <v>0</v>
      </c>
      <c r="CJ152" s="192">
        <f t="shared" si="536"/>
        <v>0</v>
      </c>
      <c r="CK152" s="192">
        <f t="shared" si="537"/>
        <v>0</v>
      </c>
      <c r="CL152" s="192">
        <f t="shared" si="538"/>
        <v>0</v>
      </c>
      <c r="CM152" s="192">
        <f t="shared" si="539"/>
        <v>0</v>
      </c>
      <c r="CN152" s="192">
        <f t="shared" si="540"/>
        <v>0</v>
      </c>
      <c r="CO152" s="192">
        <f t="shared" si="541"/>
        <v>0</v>
      </c>
      <c r="CP152" s="192">
        <f t="shared" si="542"/>
        <v>0</v>
      </c>
      <c r="CQ152" s="192">
        <f t="shared" si="543"/>
        <v>0</v>
      </c>
      <c r="CR152" s="192">
        <f t="shared" si="544"/>
        <v>0</v>
      </c>
      <c r="CS152" s="192">
        <f t="shared" si="545"/>
        <v>0</v>
      </c>
      <c r="CT152" s="192">
        <f t="shared" si="546"/>
        <v>0</v>
      </c>
      <c r="CU152" s="192">
        <f t="shared" si="547"/>
        <v>0</v>
      </c>
      <c r="CV152" s="192">
        <f t="shared" si="548"/>
        <v>0</v>
      </c>
      <c r="CW152" s="192">
        <f t="shared" si="549"/>
        <v>0</v>
      </c>
      <c r="CX152" s="192">
        <f t="shared" si="550"/>
        <v>0</v>
      </c>
      <c r="CY152" s="192">
        <f t="shared" si="551"/>
        <v>0</v>
      </c>
      <c r="CZ152" s="192">
        <f t="shared" si="552"/>
        <v>0</v>
      </c>
      <c r="DA152" s="192">
        <f t="shared" si="553"/>
        <v>0</v>
      </c>
      <c r="DB152" s="192">
        <f t="shared" si="554"/>
        <v>0</v>
      </c>
      <c r="DC152" s="192">
        <f t="shared" si="555"/>
        <v>0</v>
      </c>
      <c r="DD152" s="192">
        <f t="shared" si="556"/>
        <v>0</v>
      </c>
      <c r="DE152" s="192">
        <f t="shared" si="557"/>
        <v>0</v>
      </c>
      <c r="DF152" s="192">
        <f t="shared" si="558"/>
        <v>0</v>
      </c>
      <c r="DG152" s="192">
        <f t="shared" si="559"/>
        <v>0</v>
      </c>
      <c r="DH152" s="192">
        <f t="shared" si="560"/>
        <v>0</v>
      </c>
      <c r="DI152" s="192">
        <f t="shared" si="561"/>
        <v>0</v>
      </c>
      <c r="DJ152" s="192">
        <f t="shared" si="562"/>
        <v>0</v>
      </c>
      <c r="DK152" s="192">
        <f t="shared" si="563"/>
        <v>0</v>
      </c>
      <c r="DL152" s="192">
        <f t="shared" si="564"/>
        <v>0</v>
      </c>
      <c r="DM152" s="192">
        <f t="shared" si="565"/>
        <v>0</v>
      </c>
      <c r="DN152" s="192">
        <f t="shared" si="566"/>
        <v>0</v>
      </c>
      <c r="DO152" s="192">
        <f t="shared" si="567"/>
        <v>0</v>
      </c>
      <c r="DP152" s="192">
        <f t="shared" si="568"/>
        <v>0</v>
      </c>
      <c r="DQ152" s="192">
        <f t="shared" si="569"/>
        <v>0</v>
      </c>
      <c r="DR152" s="192">
        <f t="shared" si="570"/>
        <v>0</v>
      </c>
      <c r="DS152" s="192">
        <f t="shared" si="571"/>
        <v>0</v>
      </c>
      <c r="DT152" s="192">
        <f t="shared" si="572"/>
        <v>0</v>
      </c>
      <c r="DU152" s="192">
        <f t="shared" si="573"/>
        <v>0</v>
      </c>
      <c r="DV152" s="193">
        <f t="shared" si="675"/>
        <v>0</v>
      </c>
      <c r="DW152" s="193">
        <f t="shared" si="676"/>
        <v>0</v>
      </c>
      <c r="DX152" s="193">
        <f t="shared" si="677"/>
        <v>0</v>
      </c>
      <c r="DY152" s="193">
        <f t="shared" si="678"/>
        <v>0</v>
      </c>
      <c r="DZ152" s="193">
        <f t="shared" si="679"/>
        <v>0</v>
      </c>
      <c r="EA152" s="192">
        <f t="shared" si="574"/>
        <v>0</v>
      </c>
      <c r="EB152" s="192">
        <f t="shared" si="575"/>
        <v>0</v>
      </c>
      <c r="EC152" s="192">
        <f t="shared" si="576"/>
        <v>0</v>
      </c>
      <c r="ED152" s="192">
        <f t="shared" si="577"/>
        <v>0</v>
      </c>
      <c r="EE152" s="192">
        <f t="shared" si="578"/>
        <v>0</v>
      </c>
      <c r="EF152" s="192">
        <f t="shared" si="579"/>
        <v>0</v>
      </c>
      <c r="EG152" s="192">
        <f t="shared" si="580"/>
        <v>0</v>
      </c>
      <c r="EH152" s="192">
        <f t="shared" si="581"/>
        <v>0</v>
      </c>
      <c r="EI152" s="192">
        <f t="shared" si="582"/>
        <v>0</v>
      </c>
      <c r="EJ152" s="192">
        <f t="shared" si="583"/>
        <v>0</v>
      </c>
      <c r="EK152" s="192">
        <f t="shared" si="584"/>
        <v>0</v>
      </c>
      <c r="EL152" s="192">
        <f t="shared" si="585"/>
        <v>0</v>
      </c>
      <c r="EM152" s="192">
        <f t="shared" si="586"/>
        <v>0</v>
      </c>
      <c r="EN152" s="192">
        <f t="shared" si="587"/>
        <v>0</v>
      </c>
      <c r="EO152" s="192">
        <f t="shared" si="588"/>
        <v>0</v>
      </c>
      <c r="EP152" s="192">
        <f t="shared" si="589"/>
        <v>0</v>
      </c>
      <c r="EQ152" s="192">
        <f t="shared" si="590"/>
        <v>0</v>
      </c>
      <c r="ER152" s="192">
        <f t="shared" si="591"/>
        <v>0</v>
      </c>
      <c r="ES152" s="192">
        <f t="shared" si="592"/>
        <v>0</v>
      </c>
      <c r="ET152" s="192">
        <f t="shared" si="593"/>
        <v>0</v>
      </c>
      <c r="EU152" s="192">
        <f t="shared" si="594"/>
        <v>0</v>
      </c>
      <c r="EV152" s="192">
        <f t="shared" si="595"/>
        <v>0</v>
      </c>
      <c r="EW152" s="192">
        <f t="shared" si="596"/>
        <v>0</v>
      </c>
      <c r="EX152" s="192">
        <f t="shared" si="597"/>
        <v>0</v>
      </c>
      <c r="EY152" s="192">
        <f t="shared" si="598"/>
        <v>0</v>
      </c>
      <c r="EZ152" s="192">
        <f t="shared" si="599"/>
        <v>0</v>
      </c>
      <c r="FA152" s="192">
        <f t="shared" si="600"/>
        <v>0</v>
      </c>
      <c r="FB152" s="192">
        <f t="shared" si="601"/>
        <v>0</v>
      </c>
      <c r="FC152" s="192">
        <f t="shared" si="602"/>
        <v>0</v>
      </c>
      <c r="FD152" s="192">
        <f t="shared" si="603"/>
        <v>0</v>
      </c>
      <c r="FE152" s="192">
        <f t="shared" si="604"/>
        <v>0</v>
      </c>
      <c r="FF152" s="192">
        <f t="shared" si="605"/>
        <v>0</v>
      </c>
      <c r="FG152" s="192">
        <f t="shared" si="606"/>
        <v>0</v>
      </c>
      <c r="FH152" s="192">
        <f t="shared" si="607"/>
        <v>0</v>
      </c>
      <c r="FI152" s="192">
        <f t="shared" si="608"/>
        <v>0</v>
      </c>
      <c r="FJ152" s="192">
        <f t="shared" si="609"/>
        <v>0</v>
      </c>
      <c r="FK152" s="192">
        <f t="shared" si="610"/>
        <v>0</v>
      </c>
      <c r="FL152" s="192">
        <f t="shared" si="611"/>
        <v>0</v>
      </c>
      <c r="FM152" s="192">
        <f t="shared" si="612"/>
        <v>0</v>
      </c>
      <c r="FN152" s="192">
        <f t="shared" si="613"/>
        <v>0</v>
      </c>
      <c r="FO152" s="192">
        <f t="shared" si="614"/>
        <v>0</v>
      </c>
      <c r="FP152" s="192">
        <f t="shared" si="615"/>
        <v>0</v>
      </c>
      <c r="FQ152" s="192">
        <f t="shared" si="616"/>
        <v>0</v>
      </c>
      <c r="FR152" s="192">
        <f t="shared" si="617"/>
        <v>0</v>
      </c>
      <c r="FS152" s="192">
        <f t="shared" si="618"/>
        <v>0</v>
      </c>
      <c r="FT152" s="192">
        <f t="shared" si="619"/>
        <v>0</v>
      </c>
      <c r="FU152" s="192">
        <f t="shared" si="620"/>
        <v>0</v>
      </c>
      <c r="FV152" s="192">
        <f t="shared" si="621"/>
        <v>0</v>
      </c>
      <c r="FW152" s="192">
        <f t="shared" si="622"/>
        <v>0</v>
      </c>
      <c r="FX152" s="192">
        <f t="shared" si="623"/>
        <v>0</v>
      </c>
      <c r="FY152" s="192">
        <f t="shared" si="624"/>
        <v>0</v>
      </c>
      <c r="FZ152" s="192">
        <f t="shared" si="625"/>
        <v>0</v>
      </c>
      <c r="GA152" s="192">
        <f t="shared" si="626"/>
        <v>0</v>
      </c>
      <c r="GB152" s="192">
        <f t="shared" si="627"/>
        <v>0</v>
      </c>
      <c r="GC152" s="192">
        <f t="shared" si="628"/>
        <v>0</v>
      </c>
      <c r="GD152" s="192">
        <f t="shared" si="629"/>
        <v>0</v>
      </c>
      <c r="GE152" s="192">
        <f t="shared" si="630"/>
        <v>0</v>
      </c>
      <c r="GF152" s="192">
        <f t="shared" si="631"/>
        <v>0</v>
      </c>
      <c r="GG152" s="192">
        <f t="shared" si="632"/>
        <v>0</v>
      </c>
      <c r="GH152" s="192">
        <f t="shared" si="633"/>
        <v>0</v>
      </c>
      <c r="GI152" s="192">
        <f t="shared" si="634"/>
        <v>0</v>
      </c>
      <c r="GJ152" s="192">
        <f t="shared" si="635"/>
        <v>0</v>
      </c>
      <c r="GK152" s="192">
        <f t="shared" si="636"/>
        <v>0</v>
      </c>
      <c r="GL152" s="192">
        <f t="shared" si="637"/>
        <v>0</v>
      </c>
      <c r="GM152" s="192">
        <f t="shared" si="638"/>
        <v>0</v>
      </c>
      <c r="GN152" s="192">
        <f t="shared" si="639"/>
        <v>0</v>
      </c>
      <c r="GO152" s="192">
        <f t="shared" si="640"/>
        <v>0</v>
      </c>
      <c r="GP152" s="192">
        <f t="shared" si="641"/>
        <v>0</v>
      </c>
      <c r="GQ152" s="192">
        <f t="shared" si="642"/>
        <v>0</v>
      </c>
      <c r="GR152" s="192">
        <f t="shared" si="643"/>
        <v>0</v>
      </c>
      <c r="GS152" s="192">
        <f t="shared" si="644"/>
        <v>0</v>
      </c>
      <c r="GT152" s="192">
        <f t="shared" si="645"/>
        <v>0</v>
      </c>
      <c r="GU152" s="192">
        <f t="shared" si="646"/>
        <v>0</v>
      </c>
      <c r="GV152" s="192">
        <f t="shared" si="647"/>
        <v>0</v>
      </c>
      <c r="GW152" s="192">
        <f t="shared" si="648"/>
        <v>0</v>
      </c>
      <c r="GX152" s="192">
        <f t="shared" si="649"/>
        <v>0</v>
      </c>
      <c r="GY152" s="192">
        <f t="shared" si="650"/>
        <v>0</v>
      </c>
      <c r="GZ152" s="192">
        <f t="shared" si="651"/>
        <v>0</v>
      </c>
      <c r="HA152" s="192">
        <f t="shared" si="652"/>
        <v>0</v>
      </c>
      <c r="HB152" s="192">
        <f t="shared" si="653"/>
        <v>0</v>
      </c>
      <c r="HC152" s="192">
        <f t="shared" si="654"/>
        <v>0</v>
      </c>
      <c r="HD152" s="192">
        <f t="shared" si="655"/>
        <v>0</v>
      </c>
      <c r="HE152" s="192">
        <f t="shared" si="656"/>
        <v>0</v>
      </c>
      <c r="HF152" s="192">
        <f t="shared" si="657"/>
        <v>0</v>
      </c>
      <c r="HG152" s="192">
        <f t="shared" si="658"/>
        <v>0</v>
      </c>
      <c r="HH152" s="192">
        <f t="shared" si="659"/>
        <v>0</v>
      </c>
      <c r="HI152" s="192">
        <f t="shared" si="660"/>
        <v>0</v>
      </c>
      <c r="HJ152" s="192">
        <f t="shared" si="661"/>
        <v>0</v>
      </c>
      <c r="HK152" s="192">
        <f t="shared" si="662"/>
        <v>0</v>
      </c>
      <c r="HL152" s="192">
        <f t="shared" si="663"/>
        <v>0</v>
      </c>
      <c r="HM152" s="192">
        <f t="shared" si="664"/>
        <v>0</v>
      </c>
      <c r="HN152" s="194">
        <f t="shared" si="680"/>
        <v>0</v>
      </c>
      <c r="HO152" s="194">
        <f t="shared" si="681"/>
        <v>0</v>
      </c>
      <c r="HP152" s="194">
        <f t="shared" si="682"/>
        <v>0</v>
      </c>
      <c r="HQ152" s="194">
        <f t="shared" si="683"/>
        <v>0</v>
      </c>
      <c r="HR152" s="194">
        <f t="shared" si="684"/>
        <v>0</v>
      </c>
      <c r="HS152" s="195" t="str">
        <f t="shared" si="471"/>
        <v/>
      </c>
      <c r="HT152" s="196">
        <f t="shared" si="685"/>
        <v>0</v>
      </c>
      <c r="HU152" s="196">
        <f t="shared" si="686"/>
        <v>0</v>
      </c>
      <c r="HV152" s="197" t="str">
        <f t="shared" si="472"/>
        <v/>
      </c>
      <c r="HW152" s="197" t="str">
        <f t="shared" si="665"/>
        <v/>
      </c>
      <c r="HX152" s="197" t="str">
        <f t="shared" si="666"/>
        <v/>
      </c>
      <c r="HY152" s="195" t="str">
        <f t="shared" si="473"/>
        <v/>
      </c>
      <c r="HZ152" s="30">
        <f t="shared" si="469"/>
        <v>0</v>
      </c>
      <c r="IA152" s="198">
        <f t="shared" si="474"/>
        <v>0</v>
      </c>
      <c r="IB152" s="195"/>
      <c r="IC152" s="195">
        <f t="shared" si="667"/>
        <v>0</v>
      </c>
      <c r="ID152" s="195">
        <f t="shared" si="475"/>
        <v>0</v>
      </c>
      <c r="IE152" s="195">
        <f t="shared" si="668"/>
        <v>0</v>
      </c>
      <c r="IF152" s="195">
        <f t="shared" si="476"/>
        <v>0</v>
      </c>
      <c r="IG152" s="307">
        <f t="shared" si="477"/>
        <v>0</v>
      </c>
      <c r="IH152" s="307">
        <f t="shared" si="478"/>
        <v>0</v>
      </c>
      <c r="II152" s="44">
        <f t="shared" si="479"/>
        <v>0</v>
      </c>
      <c r="IJ152" s="44">
        <f t="shared" si="669"/>
        <v>0</v>
      </c>
      <c r="IK152" s="44">
        <f t="shared" si="670"/>
        <v>0</v>
      </c>
      <c r="IL152" s="44">
        <f t="shared" si="671"/>
        <v>0</v>
      </c>
      <c r="IM152" s="44">
        <f t="shared" si="672"/>
        <v>0</v>
      </c>
      <c r="IN152" s="44">
        <f t="shared" si="673"/>
        <v>0</v>
      </c>
      <c r="IO152" s="44">
        <f t="shared" si="674"/>
        <v>0</v>
      </c>
    </row>
    <row r="153" spans="1:249" ht="18" customHeight="1">
      <c r="A153" s="188">
        <v>147</v>
      </c>
      <c r="B153" s="326"/>
      <c r="C153" s="289"/>
      <c r="D153" s="199"/>
      <c r="E153" s="189"/>
      <c r="F153" s="189"/>
      <c r="G153" s="190"/>
      <c r="H153" s="190"/>
      <c r="I153" s="272"/>
      <c r="J153" s="207"/>
      <c r="K153" s="214" t="str">
        <f t="shared" si="480"/>
        <v/>
      </c>
      <c r="L153" s="200" t="str">
        <f t="shared" si="481"/>
        <v/>
      </c>
      <c r="M153" s="200" t="str">
        <f t="shared" si="482"/>
        <v/>
      </c>
      <c r="N153" s="209" t="str">
        <f t="shared" si="470"/>
        <v/>
      </c>
      <c r="O153" s="208" t="str">
        <f>IFERROR(IF(D153="","",IF(K153="","",IF(I153="","",IF(F153="F",VLOOKUP(K153,F!A:G,2,0),IF(F153="M",VLOOKUP(K153,M!A:G,2,0),""))))),0)</f>
        <v/>
      </c>
      <c r="P153" s="191" t="str">
        <f>IFERROR(IF(D153="","",IF(K153="","",IF(I153="","",IF(F153="F",VLOOKUP(K153,F!A:G,3,0),IF(F153="M",VLOOKUP(K153,M!A:G,3,0),""))))),0)</f>
        <v/>
      </c>
      <c r="Q153" s="191" t="str">
        <f>IFERROR(IF(D153="","",IF(K153="","",IF(I153="","",IF(F153="F",VLOOKUP(K153,F!A:G,4,0),IF(F153="M",VLOOKUP(K153,M!A:G,4,0),""))))),0)</f>
        <v/>
      </c>
      <c r="R153" s="191" t="str">
        <f>IFERROR(IF(D153="","",IF(K153="","",IF(I153="","",IF(F153="F",VLOOKUP(K153,F!A:G,5,0),IF(F153="M",VLOOKUP(K153,M!A:G,5,0),""))))),0)</f>
        <v/>
      </c>
      <c r="S153" s="191" t="str">
        <f>IFERROR(IF(D153="","",IF(K153="","",IF(I153="","",IF(F153="F",VLOOKUP(K153,F!A:G,6,0),IF(F153="M",VLOOKUP(K153,M!A:G,6,0),""))))),0)</f>
        <v/>
      </c>
      <c r="T153" s="191" t="str">
        <f>IFERROR(IF(D153="","",IF(K153="","",IF(I153="","",IF(F153="F",VLOOKUP(K153,F!A:G,7,0),IF(F153="M",VLOOKUP(K153,M!A:G,7,0),""))))),0)</f>
        <v/>
      </c>
      <c r="U153" s="191" t="str">
        <f>IFERROR(IF(D153="","",IF(K153="","",IF(J153="","",IF(F153="F",VLOOKUP(K153,F!A:M,8,0),IF(F153="M",VLOOKUP(K153,M!A:M,8,0),""))))),0)</f>
        <v/>
      </c>
      <c r="V153" s="191" t="str">
        <f>IFERROR(IF(D153="","",IF(K153="","",IF(J153="","",IF(F153="F",VLOOKUP(K153,F!A:M,9,0),IF(F153="M",VLOOKUP(K153,M!A:M,9,0),""))))),0)</f>
        <v/>
      </c>
      <c r="W153" s="191" t="str">
        <f>IFERROR(IF(D153="","",IF(K153="","",IF(J153="","",IF(F153="F",VLOOKUP(K153,F!A:M,10,0),IF(F153="M",VLOOKUP(K153,M!A:M,10,0),""))))),0)</f>
        <v/>
      </c>
      <c r="X153" s="191" t="str">
        <f>IFERROR(IF(D153="","",IF(K153="","",IF(J153="","",IF(F153="F",VLOOKUP(K153,F!A:M,11,0),IF(F153="M",VLOOKUP(K153,M!A:M,11,0),""))))),0)</f>
        <v/>
      </c>
      <c r="Y153" s="191" t="str">
        <f>IFERROR(IF(D153="","",IF(K153="","",IF(J153="","",IF(F153="F",VLOOKUP(K153,F!A:M,12,0),IF(F153="M",VLOOKUP(K153,M!A:M,12,0),""))))),0)</f>
        <v/>
      </c>
      <c r="Z153" s="191" t="str">
        <f>IFERROR(IF(D153="","",IF(K153="","",IF(J153="","",IF(F153="F",VLOOKUP(K153,F!A:M,13,0),IF(F153="M",VLOOKUP(K153,M!A:M,13,0),""))))),0)</f>
        <v/>
      </c>
      <c r="AA153" s="191" t="str">
        <f>IFERROR(IF(D153="","",IF(F153="","",IF(J153="","",IF(K153="","",IF(AND(K153&gt;23,K153&lt;=60),IF(F153="F",VLOOKUP(MROUND(HZ153,0.5),'F-Weight for Length'!K:S,2,0),VLOOKUP(MROUND(HZ153,0.5),'M-Weight for Length'!K:S,2,0)),IF(K153&gt;60,IF(F153="F",VLOOKUP(K153,'F-Weight for Length'!U:AC,2,0),VLOOKUP(K153,'M-Weight for Length'!U:AC,2,0)),IF(F153="F",VLOOKUP(MROUND(HZ153,0.5),'F-Weight for Length'!A:I,2,0),VLOOKUP(MROUND(HZ153,0.5),'M-Weight for Length'!A:I,2,0)))))))),0)</f>
        <v/>
      </c>
      <c r="AB153" s="191" t="str">
        <f>IFERROR(IF(D153="","",IF(F153="","",IF(J153="","",IF(K153="","",IF(AND(K153&gt;23,K153&lt;=60),IF(F153="F",VLOOKUP(MROUND(HZ153,0.5),'F-Weight for Length'!K:S,3,0),VLOOKUP(MROUND(HZ153,0.5),'M-Weight for Length'!K:S,3,0)),IF(K153&gt;60,IF(F153="F",VLOOKUP(K153,'F-Weight for Length'!U:AC,3,0),VLOOKUP(K153,'M-Weight for Length'!U:AC,3,0)),IF(F153="F",VLOOKUP(MROUND(HZ153,0.5),'F-Weight for Length'!A:I,3,0),VLOOKUP(MROUND(HZ153,0.5),'M-Weight for Length'!A:I,3,0)))))))),0)</f>
        <v/>
      </c>
      <c r="AC153" s="191" t="str">
        <f>IFERROR(IF(D153="","",IF(F153="","",IF(J153="","",IF(K153="","",IF(AND(K153&gt;23,K153&lt;=60),IF(F153="F",VLOOKUP(MROUND(HZ153,0.5),'F-Weight for Length'!K:S,4,0),VLOOKUP(MROUND(HZ153,0.5),'M-Weight for Length'!K:S,4,0)),IF(K153&gt;60,IF(F153="F",VLOOKUP(K153,'F-Weight for Length'!U:AC,4,0),VLOOKUP(K153,'M-Weight for Length'!U:AC,4,0)),IF(F153="F",VLOOKUP(MROUND(HZ153,0.5),'F-Weight for Length'!A:I,4,0),VLOOKUP(MROUND(HZ153,0.5),'M-Weight for Length'!A:I,4,0)))))))),0)</f>
        <v/>
      </c>
      <c r="AD153" s="191" t="str">
        <f>IFERROR(IF(D153="","",IF(F153="","",IF(J153="","",IF(K153="","",IF(AND(K153&gt;23,K153&lt;=60),IF(F153="F",VLOOKUP(MROUND(HZ153,0.5),'F-Weight for Length'!K:S,5,0),VLOOKUP(MROUND(HZ153,0.5),'M-Weight for Length'!K:S,5,0)),IF(K153&gt;60,IF(F153="F",VLOOKUP(K153,'F-Weight for Length'!U:AC,5,0),VLOOKUP(K153,'M-Weight for Length'!U:AC,5,0)),IF(F153="F",VLOOKUP(MROUND(HZ153,0.5),'F-Weight for Length'!A:I,5,0),VLOOKUP(MROUND(HZ153,0.5),'M-Weight for Length'!A:I,5,0)))))))),0)</f>
        <v/>
      </c>
      <c r="AE153" s="191" t="str">
        <f>IFERROR(IF(D153="","",IF(F153="","",IF(J153="","",IF(K153="","",IF(AND(K153&gt;23,K153&lt;=60),IF(F153="F",VLOOKUP(MROUND(HZ153,0.5),'F-Weight for Length'!K:S,6,0),VLOOKUP(MROUND(HZ153,0.5),'M-Weight for Length'!K:S,6,0)),IF(K153&gt;60,IF(F153="F",VLOOKUP(K153,'F-Weight for Length'!U:AC,6,0),VLOOKUP(K153,'M-Weight for Length'!U:AC,6,0)),IF(F153="F",VLOOKUP(MROUND(HZ153,0.5),'F-Weight for Length'!A:I,6,0),VLOOKUP(MROUND(HZ153,0.5),'M-Weight for Length'!A:I,6,0)))))))),0)</f>
        <v/>
      </c>
      <c r="AF153" s="191" t="str">
        <f>IFERROR(IF(D153="","",IF(F153="","",IF(J153="","",IF(K153="","",IF(AND(K153&gt;23,K153&lt;=60),IF(F153="F",VLOOKUP(MROUND(HZ153,0.5),'F-Weight for Length'!K:S,7,0),VLOOKUP(MROUND(HZ153,0.5),'M-Weight for Length'!K:S,7,0)),IF(K153&gt;60,IF(F153="F",VLOOKUP(K153,'F-Weight for Length'!U:AC,7,0),VLOOKUP(K153,'M-Weight for Length'!U:AC,7,0)),IF(F153="F",VLOOKUP(MROUND(HZ153,0.5),'F-Weight for Length'!A:I,7,0),VLOOKUP(MROUND(HZ153,0.5),'M-Weight for Length'!A:I,7,0)))))))),0)</f>
        <v/>
      </c>
      <c r="AG153" s="191" t="str">
        <f>IFERROR(IF(D153="","",IF(F153="","",IF(J153="","",IF(K153="","",IF(AND(K153&gt;23,K153&lt;=60),IF(F153="F",VLOOKUP(MROUND(HZ153,0.5),'F-Weight for Length'!K:S,8,0),VLOOKUP(MROUND(HZ153,0.5),'M-Weight for Length'!K:S,8,0)),IF(K153&gt;60,IF(F153="F",VLOOKUP(K153,'F-Weight for Length'!U:AC,8,0),VLOOKUP(K153,'M-Weight for Length'!U:AC,8,0)),IF(F153="F",VLOOKUP(MROUND(HZ153,0.5),'F-Weight for Length'!A:I,8,0),VLOOKUP(MROUND(HZ153,0.5),'M-Weight for Length'!A:I,8,0)))))))),0)</f>
        <v/>
      </c>
      <c r="AH153" s="191" t="str">
        <f>IFERROR(IF(D153="","",IF(F153="","",IF(J153="","",IF(K153="","",IF(AND(K153&gt;23,K153&lt;=60),IF(F153="F",VLOOKUP(MROUND(HZ153,0.5),'F-Weight for Length'!K:S,9,0),VLOOKUP(MROUND(HZ153,0.5),'M-Weight for Length'!K:S,9,0)),IF(K153&gt;60,IF(F153="F",VLOOKUP(K153,'F-Weight for Length'!U:AC,9,0),VLOOKUP(K153,'M-Weight for Length'!U:AC,9,0)),IF(F153="F",VLOOKUP(MROUND(HZ153,0.5),'F-Weight for Length'!A:I,9,0),VLOOKUP(MROUND(HZ153,0.5),'M-Weight for Length'!A:I,9,0)))))))),0)</f>
        <v/>
      </c>
      <c r="AI153" s="192">
        <f t="shared" si="483"/>
        <v>0</v>
      </c>
      <c r="AJ153" s="192">
        <f t="shared" si="484"/>
        <v>0</v>
      </c>
      <c r="AK153" s="192">
        <f t="shared" si="485"/>
        <v>0</v>
      </c>
      <c r="AL153" s="192">
        <f t="shared" si="486"/>
        <v>0</v>
      </c>
      <c r="AM153" s="192">
        <f t="shared" si="487"/>
        <v>0</v>
      </c>
      <c r="AN153" s="192">
        <f t="shared" si="488"/>
        <v>0</v>
      </c>
      <c r="AO153" s="192">
        <f t="shared" si="489"/>
        <v>0</v>
      </c>
      <c r="AP153" s="192">
        <f t="shared" si="490"/>
        <v>0</v>
      </c>
      <c r="AQ153" s="192">
        <f t="shared" si="491"/>
        <v>0</v>
      </c>
      <c r="AR153" s="192">
        <f t="shared" si="492"/>
        <v>0</v>
      </c>
      <c r="AS153" s="192">
        <f t="shared" si="493"/>
        <v>0</v>
      </c>
      <c r="AT153" s="192">
        <f t="shared" si="494"/>
        <v>0</v>
      </c>
      <c r="AU153" s="192">
        <f t="shared" si="495"/>
        <v>0</v>
      </c>
      <c r="AV153" s="192">
        <f t="shared" si="496"/>
        <v>0</v>
      </c>
      <c r="AW153" s="192">
        <f t="shared" si="497"/>
        <v>0</v>
      </c>
      <c r="AX153" s="192">
        <f t="shared" si="498"/>
        <v>0</v>
      </c>
      <c r="AY153" s="192">
        <f t="shared" si="499"/>
        <v>0</v>
      </c>
      <c r="AZ153" s="192">
        <f t="shared" si="500"/>
        <v>0</v>
      </c>
      <c r="BA153" s="192">
        <f t="shared" si="501"/>
        <v>0</v>
      </c>
      <c r="BB153" s="192">
        <f t="shared" si="502"/>
        <v>0</v>
      </c>
      <c r="BC153" s="192">
        <f t="shared" si="503"/>
        <v>0</v>
      </c>
      <c r="BD153" s="192">
        <f t="shared" si="504"/>
        <v>0</v>
      </c>
      <c r="BE153" s="192">
        <f t="shared" si="505"/>
        <v>0</v>
      </c>
      <c r="BF153" s="192">
        <f t="shared" si="506"/>
        <v>0</v>
      </c>
      <c r="BG153" s="192">
        <f t="shared" si="507"/>
        <v>0</v>
      </c>
      <c r="BH153" s="192">
        <f t="shared" si="508"/>
        <v>0</v>
      </c>
      <c r="BI153" s="192">
        <f t="shared" si="509"/>
        <v>0</v>
      </c>
      <c r="BJ153" s="192">
        <f t="shared" si="510"/>
        <v>0</v>
      </c>
      <c r="BK153" s="192">
        <f t="shared" si="511"/>
        <v>0</v>
      </c>
      <c r="BL153" s="192">
        <f t="shared" si="512"/>
        <v>0</v>
      </c>
      <c r="BM153" s="192">
        <f t="shared" si="513"/>
        <v>0</v>
      </c>
      <c r="BN153" s="192">
        <f t="shared" si="514"/>
        <v>0</v>
      </c>
      <c r="BO153" s="192">
        <f t="shared" si="515"/>
        <v>0</v>
      </c>
      <c r="BP153" s="192">
        <f t="shared" si="516"/>
        <v>0</v>
      </c>
      <c r="BQ153" s="192">
        <f t="shared" si="517"/>
        <v>0</v>
      </c>
      <c r="BR153" s="192">
        <f t="shared" si="518"/>
        <v>0</v>
      </c>
      <c r="BS153" s="192">
        <f t="shared" si="519"/>
        <v>0</v>
      </c>
      <c r="BT153" s="192">
        <f t="shared" si="520"/>
        <v>0</v>
      </c>
      <c r="BU153" s="192">
        <f t="shared" si="521"/>
        <v>0</v>
      </c>
      <c r="BV153" s="192">
        <f t="shared" si="522"/>
        <v>0</v>
      </c>
      <c r="BW153" s="192">
        <f t="shared" si="523"/>
        <v>0</v>
      </c>
      <c r="BX153" s="192">
        <f t="shared" si="524"/>
        <v>0</v>
      </c>
      <c r="BY153" s="192">
        <f t="shared" si="525"/>
        <v>0</v>
      </c>
      <c r="BZ153" s="192">
        <f t="shared" si="526"/>
        <v>0</v>
      </c>
      <c r="CA153" s="192">
        <f t="shared" si="527"/>
        <v>0</v>
      </c>
      <c r="CB153" s="192">
        <f t="shared" si="528"/>
        <v>0</v>
      </c>
      <c r="CC153" s="192">
        <f t="shared" si="529"/>
        <v>0</v>
      </c>
      <c r="CD153" s="192">
        <f t="shared" si="530"/>
        <v>0</v>
      </c>
      <c r="CE153" s="192">
        <f t="shared" si="531"/>
        <v>0</v>
      </c>
      <c r="CF153" s="192">
        <f t="shared" si="532"/>
        <v>0</v>
      </c>
      <c r="CG153" s="192">
        <f t="shared" si="533"/>
        <v>0</v>
      </c>
      <c r="CH153" s="192">
        <f t="shared" si="534"/>
        <v>0</v>
      </c>
      <c r="CI153" s="192">
        <f t="shared" si="535"/>
        <v>0</v>
      </c>
      <c r="CJ153" s="192">
        <f t="shared" si="536"/>
        <v>0</v>
      </c>
      <c r="CK153" s="192">
        <f t="shared" si="537"/>
        <v>0</v>
      </c>
      <c r="CL153" s="192">
        <f t="shared" si="538"/>
        <v>0</v>
      </c>
      <c r="CM153" s="192">
        <f t="shared" si="539"/>
        <v>0</v>
      </c>
      <c r="CN153" s="192">
        <f t="shared" si="540"/>
        <v>0</v>
      </c>
      <c r="CO153" s="192">
        <f t="shared" si="541"/>
        <v>0</v>
      </c>
      <c r="CP153" s="192">
        <f t="shared" si="542"/>
        <v>0</v>
      </c>
      <c r="CQ153" s="192">
        <f t="shared" si="543"/>
        <v>0</v>
      </c>
      <c r="CR153" s="192">
        <f t="shared" si="544"/>
        <v>0</v>
      </c>
      <c r="CS153" s="192">
        <f t="shared" si="545"/>
        <v>0</v>
      </c>
      <c r="CT153" s="192">
        <f t="shared" si="546"/>
        <v>0</v>
      </c>
      <c r="CU153" s="192">
        <f t="shared" si="547"/>
        <v>0</v>
      </c>
      <c r="CV153" s="192">
        <f t="shared" si="548"/>
        <v>0</v>
      </c>
      <c r="CW153" s="192">
        <f t="shared" si="549"/>
        <v>0</v>
      </c>
      <c r="CX153" s="192">
        <f t="shared" si="550"/>
        <v>0</v>
      </c>
      <c r="CY153" s="192">
        <f t="shared" si="551"/>
        <v>0</v>
      </c>
      <c r="CZ153" s="192">
        <f t="shared" si="552"/>
        <v>0</v>
      </c>
      <c r="DA153" s="192">
        <f t="shared" si="553"/>
        <v>0</v>
      </c>
      <c r="DB153" s="192">
        <f t="shared" si="554"/>
        <v>0</v>
      </c>
      <c r="DC153" s="192">
        <f t="shared" si="555"/>
        <v>0</v>
      </c>
      <c r="DD153" s="192">
        <f t="shared" si="556"/>
        <v>0</v>
      </c>
      <c r="DE153" s="192">
        <f t="shared" si="557"/>
        <v>0</v>
      </c>
      <c r="DF153" s="192">
        <f t="shared" si="558"/>
        <v>0</v>
      </c>
      <c r="DG153" s="192">
        <f t="shared" si="559"/>
        <v>0</v>
      </c>
      <c r="DH153" s="192">
        <f t="shared" si="560"/>
        <v>0</v>
      </c>
      <c r="DI153" s="192">
        <f t="shared" si="561"/>
        <v>0</v>
      </c>
      <c r="DJ153" s="192">
        <f t="shared" si="562"/>
        <v>0</v>
      </c>
      <c r="DK153" s="192">
        <f t="shared" si="563"/>
        <v>0</v>
      </c>
      <c r="DL153" s="192">
        <f t="shared" si="564"/>
        <v>0</v>
      </c>
      <c r="DM153" s="192">
        <f t="shared" si="565"/>
        <v>0</v>
      </c>
      <c r="DN153" s="192">
        <f t="shared" si="566"/>
        <v>0</v>
      </c>
      <c r="DO153" s="192">
        <f t="shared" si="567"/>
        <v>0</v>
      </c>
      <c r="DP153" s="192">
        <f t="shared" si="568"/>
        <v>0</v>
      </c>
      <c r="DQ153" s="192">
        <f t="shared" si="569"/>
        <v>0</v>
      </c>
      <c r="DR153" s="192">
        <f t="shared" si="570"/>
        <v>0</v>
      </c>
      <c r="DS153" s="192">
        <f t="shared" si="571"/>
        <v>0</v>
      </c>
      <c r="DT153" s="192">
        <f t="shared" si="572"/>
        <v>0</v>
      </c>
      <c r="DU153" s="192">
        <f t="shared" si="573"/>
        <v>0</v>
      </c>
      <c r="DV153" s="193">
        <f t="shared" si="675"/>
        <v>0</v>
      </c>
      <c r="DW153" s="193">
        <f t="shared" si="676"/>
        <v>0</v>
      </c>
      <c r="DX153" s="193">
        <f t="shared" si="677"/>
        <v>0</v>
      </c>
      <c r="DY153" s="193">
        <f t="shared" si="678"/>
        <v>0</v>
      </c>
      <c r="DZ153" s="193">
        <f t="shared" si="679"/>
        <v>0</v>
      </c>
      <c r="EA153" s="192">
        <f t="shared" si="574"/>
        <v>0</v>
      </c>
      <c r="EB153" s="192">
        <f t="shared" si="575"/>
        <v>0</v>
      </c>
      <c r="EC153" s="192">
        <f t="shared" si="576"/>
        <v>0</v>
      </c>
      <c r="ED153" s="192">
        <f t="shared" si="577"/>
        <v>0</v>
      </c>
      <c r="EE153" s="192">
        <f t="shared" si="578"/>
        <v>0</v>
      </c>
      <c r="EF153" s="192">
        <f t="shared" si="579"/>
        <v>0</v>
      </c>
      <c r="EG153" s="192">
        <f t="shared" si="580"/>
        <v>0</v>
      </c>
      <c r="EH153" s="192">
        <f t="shared" si="581"/>
        <v>0</v>
      </c>
      <c r="EI153" s="192">
        <f t="shared" si="582"/>
        <v>0</v>
      </c>
      <c r="EJ153" s="192">
        <f t="shared" si="583"/>
        <v>0</v>
      </c>
      <c r="EK153" s="192">
        <f t="shared" si="584"/>
        <v>0</v>
      </c>
      <c r="EL153" s="192">
        <f t="shared" si="585"/>
        <v>0</v>
      </c>
      <c r="EM153" s="192">
        <f t="shared" si="586"/>
        <v>0</v>
      </c>
      <c r="EN153" s="192">
        <f t="shared" si="587"/>
        <v>0</v>
      </c>
      <c r="EO153" s="192">
        <f t="shared" si="588"/>
        <v>0</v>
      </c>
      <c r="EP153" s="192">
        <f t="shared" si="589"/>
        <v>0</v>
      </c>
      <c r="EQ153" s="192">
        <f t="shared" si="590"/>
        <v>0</v>
      </c>
      <c r="ER153" s="192">
        <f t="shared" si="591"/>
        <v>0</v>
      </c>
      <c r="ES153" s="192">
        <f t="shared" si="592"/>
        <v>0</v>
      </c>
      <c r="ET153" s="192">
        <f t="shared" si="593"/>
        <v>0</v>
      </c>
      <c r="EU153" s="192">
        <f t="shared" si="594"/>
        <v>0</v>
      </c>
      <c r="EV153" s="192">
        <f t="shared" si="595"/>
        <v>0</v>
      </c>
      <c r="EW153" s="192">
        <f t="shared" si="596"/>
        <v>0</v>
      </c>
      <c r="EX153" s="192">
        <f t="shared" si="597"/>
        <v>0</v>
      </c>
      <c r="EY153" s="192">
        <f t="shared" si="598"/>
        <v>0</v>
      </c>
      <c r="EZ153" s="192">
        <f t="shared" si="599"/>
        <v>0</v>
      </c>
      <c r="FA153" s="192">
        <f t="shared" si="600"/>
        <v>0</v>
      </c>
      <c r="FB153" s="192">
        <f t="shared" si="601"/>
        <v>0</v>
      </c>
      <c r="FC153" s="192">
        <f t="shared" si="602"/>
        <v>0</v>
      </c>
      <c r="FD153" s="192">
        <f t="shared" si="603"/>
        <v>0</v>
      </c>
      <c r="FE153" s="192">
        <f t="shared" si="604"/>
        <v>0</v>
      </c>
      <c r="FF153" s="192">
        <f t="shared" si="605"/>
        <v>0</v>
      </c>
      <c r="FG153" s="192">
        <f t="shared" si="606"/>
        <v>0</v>
      </c>
      <c r="FH153" s="192">
        <f t="shared" si="607"/>
        <v>0</v>
      </c>
      <c r="FI153" s="192">
        <f t="shared" si="608"/>
        <v>0</v>
      </c>
      <c r="FJ153" s="192">
        <f t="shared" si="609"/>
        <v>0</v>
      </c>
      <c r="FK153" s="192">
        <f t="shared" si="610"/>
        <v>0</v>
      </c>
      <c r="FL153" s="192">
        <f t="shared" si="611"/>
        <v>0</v>
      </c>
      <c r="FM153" s="192">
        <f t="shared" si="612"/>
        <v>0</v>
      </c>
      <c r="FN153" s="192">
        <f t="shared" si="613"/>
        <v>0</v>
      </c>
      <c r="FO153" s="192">
        <f t="shared" si="614"/>
        <v>0</v>
      </c>
      <c r="FP153" s="192">
        <f t="shared" si="615"/>
        <v>0</v>
      </c>
      <c r="FQ153" s="192">
        <f t="shared" si="616"/>
        <v>0</v>
      </c>
      <c r="FR153" s="192">
        <f t="shared" si="617"/>
        <v>0</v>
      </c>
      <c r="FS153" s="192">
        <f t="shared" si="618"/>
        <v>0</v>
      </c>
      <c r="FT153" s="192">
        <f t="shared" si="619"/>
        <v>0</v>
      </c>
      <c r="FU153" s="192">
        <f t="shared" si="620"/>
        <v>0</v>
      </c>
      <c r="FV153" s="192">
        <f t="shared" si="621"/>
        <v>0</v>
      </c>
      <c r="FW153" s="192">
        <f t="shared" si="622"/>
        <v>0</v>
      </c>
      <c r="FX153" s="192">
        <f t="shared" si="623"/>
        <v>0</v>
      </c>
      <c r="FY153" s="192">
        <f t="shared" si="624"/>
        <v>0</v>
      </c>
      <c r="FZ153" s="192">
        <f t="shared" si="625"/>
        <v>0</v>
      </c>
      <c r="GA153" s="192">
        <f t="shared" si="626"/>
        <v>0</v>
      </c>
      <c r="GB153" s="192">
        <f t="shared" si="627"/>
        <v>0</v>
      </c>
      <c r="GC153" s="192">
        <f t="shared" si="628"/>
        <v>0</v>
      </c>
      <c r="GD153" s="192">
        <f t="shared" si="629"/>
        <v>0</v>
      </c>
      <c r="GE153" s="192">
        <f t="shared" si="630"/>
        <v>0</v>
      </c>
      <c r="GF153" s="192">
        <f t="shared" si="631"/>
        <v>0</v>
      </c>
      <c r="GG153" s="192">
        <f t="shared" si="632"/>
        <v>0</v>
      </c>
      <c r="GH153" s="192">
        <f t="shared" si="633"/>
        <v>0</v>
      </c>
      <c r="GI153" s="192">
        <f t="shared" si="634"/>
        <v>0</v>
      </c>
      <c r="GJ153" s="192">
        <f t="shared" si="635"/>
        <v>0</v>
      </c>
      <c r="GK153" s="192">
        <f t="shared" si="636"/>
        <v>0</v>
      </c>
      <c r="GL153" s="192">
        <f t="shared" si="637"/>
        <v>0</v>
      </c>
      <c r="GM153" s="192">
        <f t="shared" si="638"/>
        <v>0</v>
      </c>
      <c r="GN153" s="192">
        <f t="shared" si="639"/>
        <v>0</v>
      </c>
      <c r="GO153" s="192">
        <f t="shared" si="640"/>
        <v>0</v>
      </c>
      <c r="GP153" s="192">
        <f t="shared" si="641"/>
        <v>0</v>
      </c>
      <c r="GQ153" s="192">
        <f t="shared" si="642"/>
        <v>0</v>
      </c>
      <c r="GR153" s="192">
        <f t="shared" si="643"/>
        <v>0</v>
      </c>
      <c r="GS153" s="192">
        <f t="shared" si="644"/>
        <v>0</v>
      </c>
      <c r="GT153" s="192">
        <f t="shared" si="645"/>
        <v>0</v>
      </c>
      <c r="GU153" s="192">
        <f t="shared" si="646"/>
        <v>0</v>
      </c>
      <c r="GV153" s="192">
        <f t="shared" si="647"/>
        <v>0</v>
      </c>
      <c r="GW153" s="192">
        <f t="shared" si="648"/>
        <v>0</v>
      </c>
      <c r="GX153" s="192">
        <f t="shared" si="649"/>
        <v>0</v>
      </c>
      <c r="GY153" s="192">
        <f t="shared" si="650"/>
        <v>0</v>
      </c>
      <c r="GZ153" s="192">
        <f t="shared" si="651"/>
        <v>0</v>
      </c>
      <c r="HA153" s="192">
        <f t="shared" si="652"/>
        <v>0</v>
      </c>
      <c r="HB153" s="192">
        <f t="shared" si="653"/>
        <v>0</v>
      </c>
      <c r="HC153" s="192">
        <f t="shared" si="654"/>
        <v>0</v>
      </c>
      <c r="HD153" s="192">
        <f t="shared" si="655"/>
        <v>0</v>
      </c>
      <c r="HE153" s="192">
        <f t="shared" si="656"/>
        <v>0</v>
      </c>
      <c r="HF153" s="192">
        <f t="shared" si="657"/>
        <v>0</v>
      </c>
      <c r="HG153" s="192">
        <f t="shared" si="658"/>
        <v>0</v>
      </c>
      <c r="HH153" s="192">
        <f t="shared" si="659"/>
        <v>0</v>
      </c>
      <c r="HI153" s="192">
        <f t="shared" si="660"/>
        <v>0</v>
      </c>
      <c r="HJ153" s="192">
        <f t="shared" si="661"/>
        <v>0</v>
      </c>
      <c r="HK153" s="192">
        <f t="shared" si="662"/>
        <v>0</v>
      </c>
      <c r="HL153" s="192">
        <f t="shared" si="663"/>
        <v>0</v>
      </c>
      <c r="HM153" s="192">
        <f t="shared" si="664"/>
        <v>0</v>
      </c>
      <c r="HN153" s="194">
        <f t="shared" si="680"/>
        <v>0</v>
      </c>
      <c r="HO153" s="194">
        <f t="shared" si="681"/>
        <v>0</v>
      </c>
      <c r="HP153" s="194">
        <f t="shared" si="682"/>
        <v>0</v>
      </c>
      <c r="HQ153" s="194">
        <f t="shared" si="683"/>
        <v>0</v>
      </c>
      <c r="HR153" s="194">
        <f t="shared" si="684"/>
        <v>0</v>
      </c>
      <c r="HS153" s="195" t="str">
        <f t="shared" si="471"/>
        <v/>
      </c>
      <c r="HT153" s="196">
        <f t="shared" si="685"/>
        <v>0</v>
      </c>
      <c r="HU153" s="196">
        <f t="shared" si="686"/>
        <v>0</v>
      </c>
      <c r="HV153" s="197" t="str">
        <f t="shared" si="472"/>
        <v/>
      </c>
      <c r="HW153" s="197" t="str">
        <f t="shared" si="665"/>
        <v/>
      </c>
      <c r="HX153" s="197" t="str">
        <f t="shared" si="666"/>
        <v/>
      </c>
      <c r="HY153" s="195" t="str">
        <f t="shared" si="473"/>
        <v/>
      </c>
      <c r="HZ153" s="30">
        <f t="shared" si="469"/>
        <v>0</v>
      </c>
      <c r="IA153" s="198">
        <f t="shared" si="474"/>
        <v>0</v>
      </c>
      <c r="IB153" s="195"/>
      <c r="IC153" s="195">
        <f t="shared" si="667"/>
        <v>0</v>
      </c>
      <c r="ID153" s="195">
        <f t="shared" si="475"/>
        <v>0</v>
      </c>
      <c r="IE153" s="195">
        <f t="shared" si="668"/>
        <v>0</v>
      </c>
      <c r="IF153" s="195">
        <f t="shared" si="476"/>
        <v>0</v>
      </c>
      <c r="IG153" s="307">
        <f t="shared" si="477"/>
        <v>0</v>
      </c>
      <c r="IH153" s="307">
        <f t="shared" si="478"/>
        <v>0</v>
      </c>
      <c r="II153" s="44">
        <f t="shared" si="479"/>
        <v>0</v>
      </c>
      <c r="IJ153" s="44">
        <f t="shared" si="669"/>
        <v>0</v>
      </c>
      <c r="IK153" s="44">
        <f t="shared" si="670"/>
        <v>0</v>
      </c>
      <c r="IL153" s="44">
        <f t="shared" si="671"/>
        <v>0</v>
      </c>
      <c r="IM153" s="44">
        <f t="shared" si="672"/>
        <v>0</v>
      </c>
      <c r="IN153" s="44">
        <f t="shared" si="673"/>
        <v>0</v>
      </c>
      <c r="IO153" s="44">
        <f t="shared" si="674"/>
        <v>0</v>
      </c>
    </row>
    <row r="154" spans="1:249" ht="18" customHeight="1">
      <c r="A154" s="188">
        <v>148</v>
      </c>
      <c r="B154" s="326"/>
      <c r="C154" s="289"/>
      <c r="D154" s="199"/>
      <c r="E154" s="189"/>
      <c r="F154" s="189"/>
      <c r="G154" s="190"/>
      <c r="H154" s="190"/>
      <c r="I154" s="272"/>
      <c r="J154" s="207"/>
      <c r="K154" s="214" t="str">
        <f t="shared" si="480"/>
        <v/>
      </c>
      <c r="L154" s="200" t="str">
        <f t="shared" si="481"/>
        <v/>
      </c>
      <c r="M154" s="200" t="str">
        <f t="shared" si="482"/>
        <v/>
      </c>
      <c r="N154" s="209" t="str">
        <f t="shared" si="470"/>
        <v/>
      </c>
      <c r="O154" s="208" t="str">
        <f>IFERROR(IF(D154="","",IF(K154="","",IF(I154="","",IF(F154="F",VLOOKUP(K154,F!A:G,2,0),IF(F154="M",VLOOKUP(K154,M!A:G,2,0),""))))),0)</f>
        <v/>
      </c>
      <c r="P154" s="191" t="str">
        <f>IFERROR(IF(D154="","",IF(K154="","",IF(I154="","",IF(F154="F",VLOOKUP(K154,F!A:G,3,0),IF(F154="M",VLOOKUP(K154,M!A:G,3,0),""))))),0)</f>
        <v/>
      </c>
      <c r="Q154" s="191" t="str">
        <f>IFERROR(IF(D154="","",IF(K154="","",IF(I154="","",IF(F154="F",VLOOKUP(K154,F!A:G,4,0),IF(F154="M",VLOOKUP(K154,M!A:G,4,0),""))))),0)</f>
        <v/>
      </c>
      <c r="R154" s="191" t="str">
        <f>IFERROR(IF(D154="","",IF(K154="","",IF(I154="","",IF(F154="F",VLOOKUP(K154,F!A:G,5,0),IF(F154="M",VLOOKUP(K154,M!A:G,5,0),""))))),0)</f>
        <v/>
      </c>
      <c r="S154" s="191" t="str">
        <f>IFERROR(IF(D154="","",IF(K154="","",IF(I154="","",IF(F154="F",VLOOKUP(K154,F!A:G,6,0),IF(F154="M",VLOOKUP(K154,M!A:G,6,0),""))))),0)</f>
        <v/>
      </c>
      <c r="T154" s="191" t="str">
        <f>IFERROR(IF(D154="","",IF(K154="","",IF(I154="","",IF(F154="F",VLOOKUP(K154,F!A:G,7,0),IF(F154="M",VLOOKUP(K154,M!A:G,7,0),""))))),0)</f>
        <v/>
      </c>
      <c r="U154" s="191" t="str">
        <f>IFERROR(IF(D154="","",IF(K154="","",IF(J154="","",IF(F154="F",VLOOKUP(K154,F!A:M,8,0),IF(F154="M",VLOOKUP(K154,M!A:M,8,0),""))))),0)</f>
        <v/>
      </c>
      <c r="V154" s="191" t="str">
        <f>IFERROR(IF(D154="","",IF(K154="","",IF(J154="","",IF(F154="F",VLOOKUP(K154,F!A:M,9,0),IF(F154="M",VLOOKUP(K154,M!A:M,9,0),""))))),0)</f>
        <v/>
      </c>
      <c r="W154" s="191" t="str">
        <f>IFERROR(IF(D154="","",IF(K154="","",IF(J154="","",IF(F154="F",VLOOKUP(K154,F!A:M,10,0),IF(F154="M",VLOOKUP(K154,M!A:M,10,0),""))))),0)</f>
        <v/>
      </c>
      <c r="X154" s="191" t="str">
        <f>IFERROR(IF(D154="","",IF(K154="","",IF(J154="","",IF(F154="F",VLOOKUP(K154,F!A:M,11,0),IF(F154="M",VLOOKUP(K154,M!A:M,11,0),""))))),0)</f>
        <v/>
      </c>
      <c r="Y154" s="191" t="str">
        <f>IFERROR(IF(D154="","",IF(K154="","",IF(J154="","",IF(F154="F",VLOOKUP(K154,F!A:M,12,0),IF(F154="M",VLOOKUP(K154,M!A:M,12,0),""))))),0)</f>
        <v/>
      </c>
      <c r="Z154" s="191" t="str">
        <f>IFERROR(IF(D154="","",IF(K154="","",IF(J154="","",IF(F154="F",VLOOKUP(K154,F!A:M,13,0),IF(F154="M",VLOOKUP(K154,M!A:M,13,0),""))))),0)</f>
        <v/>
      </c>
      <c r="AA154" s="191" t="str">
        <f>IFERROR(IF(D154="","",IF(F154="","",IF(J154="","",IF(K154="","",IF(AND(K154&gt;23,K154&lt;=60),IF(F154="F",VLOOKUP(MROUND(HZ154,0.5),'F-Weight for Length'!K:S,2,0),VLOOKUP(MROUND(HZ154,0.5),'M-Weight for Length'!K:S,2,0)),IF(K154&gt;60,IF(F154="F",VLOOKUP(K154,'F-Weight for Length'!U:AC,2,0),VLOOKUP(K154,'M-Weight for Length'!U:AC,2,0)),IF(F154="F",VLOOKUP(MROUND(HZ154,0.5),'F-Weight for Length'!A:I,2,0),VLOOKUP(MROUND(HZ154,0.5),'M-Weight for Length'!A:I,2,0)))))))),0)</f>
        <v/>
      </c>
      <c r="AB154" s="191" t="str">
        <f>IFERROR(IF(D154="","",IF(F154="","",IF(J154="","",IF(K154="","",IF(AND(K154&gt;23,K154&lt;=60),IF(F154="F",VLOOKUP(MROUND(HZ154,0.5),'F-Weight for Length'!K:S,3,0),VLOOKUP(MROUND(HZ154,0.5),'M-Weight for Length'!K:S,3,0)),IF(K154&gt;60,IF(F154="F",VLOOKUP(K154,'F-Weight for Length'!U:AC,3,0),VLOOKUP(K154,'M-Weight for Length'!U:AC,3,0)),IF(F154="F",VLOOKUP(MROUND(HZ154,0.5),'F-Weight for Length'!A:I,3,0),VLOOKUP(MROUND(HZ154,0.5),'M-Weight for Length'!A:I,3,0)))))))),0)</f>
        <v/>
      </c>
      <c r="AC154" s="191" t="str">
        <f>IFERROR(IF(D154="","",IF(F154="","",IF(J154="","",IF(K154="","",IF(AND(K154&gt;23,K154&lt;=60),IF(F154="F",VLOOKUP(MROUND(HZ154,0.5),'F-Weight for Length'!K:S,4,0),VLOOKUP(MROUND(HZ154,0.5),'M-Weight for Length'!K:S,4,0)),IF(K154&gt;60,IF(F154="F",VLOOKUP(K154,'F-Weight for Length'!U:AC,4,0),VLOOKUP(K154,'M-Weight for Length'!U:AC,4,0)),IF(F154="F",VLOOKUP(MROUND(HZ154,0.5),'F-Weight for Length'!A:I,4,0),VLOOKUP(MROUND(HZ154,0.5),'M-Weight for Length'!A:I,4,0)))))))),0)</f>
        <v/>
      </c>
      <c r="AD154" s="191" t="str">
        <f>IFERROR(IF(D154="","",IF(F154="","",IF(J154="","",IF(K154="","",IF(AND(K154&gt;23,K154&lt;=60),IF(F154="F",VLOOKUP(MROUND(HZ154,0.5),'F-Weight for Length'!K:S,5,0),VLOOKUP(MROUND(HZ154,0.5),'M-Weight for Length'!K:S,5,0)),IF(K154&gt;60,IF(F154="F",VLOOKUP(K154,'F-Weight for Length'!U:AC,5,0),VLOOKUP(K154,'M-Weight for Length'!U:AC,5,0)),IF(F154="F",VLOOKUP(MROUND(HZ154,0.5),'F-Weight for Length'!A:I,5,0),VLOOKUP(MROUND(HZ154,0.5),'M-Weight for Length'!A:I,5,0)))))))),0)</f>
        <v/>
      </c>
      <c r="AE154" s="191" t="str">
        <f>IFERROR(IF(D154="","",IF(F154="","",IF(J154="","",IF(K154="","",IF(AND(K154&gt;23,K154&lt;=60),IF(F154="F",VLOOKUP(MROUND(HZ154,0.5),'F-Weight for Length'!K:S,6,0),VLOOKUP(MROUND(HZ154,0.5),'M-Weight for Length'!K:S,6,0)),IF(K154&gt;60,IF(F154="F",VLOOKUP(K154,'F-Weight for Length'!U:AC,6,0),VLOOKUP(K154,'M-Weight for Length'!U:AC,6,0)),IF(F154="F",VLOOKUP(MROUND(HZ154,0.5),'F-Weight for Length'!A:I,6,0),VLOOKUP(MROUND(HZ154,0.5),'M-Weight for Length'!A:I,6,0)))))))),0)</f>
        <v/>
      </c>
      <c r="AF154" s="191" t="str">
        <f>IFERROR(IF(D154="","",IF(F154="","",IF(J154="","",IF(K154="","",IF(AND(K154&gt;23,K154&lt;=60),IF(F154="F",VLOOKUP(MROUND(HZ154,0.5),'F-Weight for Length'!K:S,7,0),VLOOKUP(MROUND(HZ154,0.5),'M-Weight for Length'!K:S,7,0)),IF(K154&gt;60,IF(F154="F",VLOOKUP(K154,'F-Weight for Length'!U:AC,7,0),VLOOKUP(K154,'M-Weight for Length'!U:AC,7,0)),IF(F154="F",VLOOKUP(MROUND(HZ154,0.5),'F-Weight for Length'!A:I,7,0),VLOOKUP(MROUND(HZ154,0.5),'M-Weight for Length'!A:I,7,0)))))))),0)</f>
        <v/>
      </c>
      <c r="AG154" s="191" t="str">
        <f>IFERROR(IF(D154="","",IF(F154="","",IF(J154="","",IF(K154="","",IF(AND(K154&gt;23,K154&lt;=60),IF(F154="F",VLOOKUP(MROUND(HZ154,0.5),'F-Weight for Length'!K:S,8,0),VLOOKUP(MROUND(HZ154,0.5),'M-Weight for Length'!K:S,8,0)),IF(K154&gt;60,IF(F154="F",VLOOKUP(K154,'F-Weight for Length'!U:AC,8,0),VLOOKUP(K154,'M-Weight for Length'!U:AC,8,0)),IF(F154="F",VLOOKUP(MROUND(HZ154,0.5),'F-Weight for Length'!A:I,8,0),VLOOKUP(MROUND(HZ154,0.5),'M-Weight for Length'!A:I,8,0)))))))),0)</f>
        <v/>
      </c>
      <c r="AH154" s="191" t="str">
        <f>IFERROR(IF(D154="","",IF(F154="","",IF(J154="","",IF(K154="","",IF(AND(K154&gt;23,K154&lt;=60),IF(F154="F",VLOOKUP(MROUND(HZ154,0.5),'F-Weight for Length'!K:S,9,0),VLOOKUP(MROUND(HZ154,0.5),'M-Weight for Length'!K:S,9,0)),IF(K154&gt;60,IF(F154="F",VLOOKUP(K154,'F-Weight for Length'!U:AC,9,0),VLOOKUP(K154,'M-Weight for Length'!U:AC,9,0)),IF(F154="F",VLOOKUP(MROUND(HZ154,0.5),'F-Weight for Length'!A:I,9,0),VLOOKUP(MROUND(HZ154,0.5),'M-Weight for Length'!A:I,9,0)))))))),0)</f>
        <v/>
      </c>
      <c r="AI154" s="192">
        <f t="shared" si="483"/>
        <v>0</v>
      </c>
      <c r="AJ154" s="192">
        <f t="shared" si="484"/>
        <v>0</v>
      </c>
      <c r="AK154" s="192">
        <f t="shared" si="485"/>
        <v>0</v>
      </c>
      <c r="AL154" s="192">
        <f t="shared" si="486"/>
        <v>0</v>
      </c>
      <c r="AM154" s="192">
        <f t="shared" si="487"/>
        <v>0</v>
      </c>
      <c r="AN154" s="192">
        <f t="shared" si="488"/>
        <v>0</v>
      </c>
      <c r="AO154" s="192">
        <f t="shared" si="489"/>
        <v>0</v>
      </c>
      <c r="AP154" s="192">
        <f t="shared" si="490"/>
        <v>0</v>
      </c>
      <c r="AQ154" s="192">
        <f t="shared" si="491"/>
        <v>0</v>
      </c>
      <c r="AR154" s="192">
        <f t="shared" si="492"/>
        <v>0</v>
      </c>
      <c r="AS154" s="192">
        <f t="shared" si="493"/>
        <v>0</v>
      </c>
      <c r="AT154" s="192">
        <f t="shared" si="494"/>
        <v>0</v>
      </c>
      <c r="AU154" s="192">
        <f t="shared" si="495"/>
        <v>0</v>
      </c>
      <c r="AV154" s="192">
        <f t="shared" si="496"/>
        <v>0</v>
      </c>
      <c r="AW154" s="192">
        <f t="shared" si="497"/>
        <v>0</v>
      </c>
      <c r="AX154" s="192">
        <f t="shared" si="498"/>
        <v>0</v>
      </c>
      <c r="AY154" s="192">
        <f t="shared" si="499"/>
        <v>0</v>
      </c>
      <c r="AZ154" s="192">
        <f t="shared" si="500"/>
        <v>0</v>
      </c>
      <c r="BA154" s="192">
        <f t="shared" si="501"/>
        <v>0</v>
      </c>
      <c r="BB154" s="192">
        <f t="shared" si="502"/>
        <v>0</v>
      </c>
      <c r="BC154" s="192">
        <f t="shared" si="503"/>
        <v>0</v>
      </c>
      <c r="BD154" s="192">
        <f t="shared" si="504"/>
        <v>0</v>
      </c>
      <c r="BE154" s="192">
        <f t="shared" si="505"/>
        <v>0</v>
      </c>
      <c r="BF154" s="192">
        <f t="shared" si="506"/>
        <v>0</v>
      </c>
      <c r="BG154" s="192">
        <f t="shared" si="507"/>
        <v>0</v>
      </c>
      <c r="BH154" s="192">
        <f t="shared" si="508"/>
        <v>0</v>
      </c>
      <c r="BI154" s="192">
        <f t="shared" si="509"/>
        <v>0</v>
      </c>
      <c r="BJ154" s="192">
        <f t="shared" si="510"/>
        <v>0</v>
      </c>
      <c r="BK154" s="192">
        <f t="shared" si="511"/>
        <v>0</v>
      </c>
      <c r="BL154" s="192">
        <f t="shared" si="512"/>
        <v>0</v>
      </c>
      <c r="BM154" s="192">
        <f t="shared" si="513"/>
        <v>0</v>
      </c>
      <c r="BN154" s="192">
        <f t="shared" si="514"/>
        <v>0</v>
      </c>
      <c r="BO154" s="192">
        <f t="shared" si="515"/>
        <v>0</v>
      </c>
      <c r="BP154" s="192">
        <f t="shared" si="516"/>
        <v>0</v>
      </c>
      <c r="BQ154" s="192">
        <f t="shared" si="517"/>
        <v>0</v>
      </c>
      <c r="BR154" s="192">
        <f t="shared" si="518"/>
        <v>0</v>
      </c>
      <c r="BS154" s="192">
        <f t="shared" si="519"/>
        <v>0</v>
      </c>
      <c r="BT154" s="192">
        <f t="shared" si="520"/>
        <v>0</v>
      </c>
      <c r="BU154" s="192">
        <f t="shared" si="521"/>
        <v>0</v>
      </c>
      <c r="BV154" s="192">
        <f t="shared" si="522"/>
        <v>0</v>
      </c>
      <c r="BW154" s="192">
        <f t="shared" si="523"/>
        <v>0</v>
      </c>
      <c r="BX154" s="192">
        <f t="shared" si="524"/>
        <v>0</v>
      </c>
      <c r="BY154" s="192">
        <f t="shared" si="525"/>
        <v>0</v>
      </c>
      <c r="BZ154" s="192">
        <f t="shared" si="526"/>
        <v>0</v>
      </c>
      <c r="CA154" s="192">
        <f t="shared" si="527"/>
        <v>0</v>
      </c>
      <c r="CB154" s="192">
        <f t="shared" si="528"/>
        <v>0</v>
      </c>
      <c r="CC154" s="192">
        <f t="shared" si="529"/>
        <v>0</v>
      </c>
      <c r="CD154" s="192">
        <f t="shared" si="530"/>
        <v>0</v>
      </c>
      <c r="CE154" s="192">
        <f t="shared" si="531"/>
        <v>0</v>
      </c>
      <c r="CF154" s="192">
        <f t="shared" si="532"/>
        <v>0</v>
      </c>
      <c r="CG154" s="192">
        <f t="shared" si="533"/>
        <v>0</v>
      </c>
      <c r="CH154" s="192">
        <f t="shared" si="534"/>
        <v>0</v>
      </c>
      <c r="CI154" s="192">
        <f t="shared" si="535"/>
        <v>0</v>
      </c>
      <c r="CJ154" s="192">
        <f t="shared" si="536"/>
        <v>0</v>
      </c>
      <c r="CK154" s="192">
        <f t="shared" si="537"/>
        <v>0</v>
      </c>
      <c r="CL154" s="192">
        <f t="shared" si="538"/>
        <v>0</v>
      </c>
      <c r="CM154" s="192">
        <f t="shared" si="539"/>
        <v>0</v>
      </c>
      <c r="CN154" s="192">
        <f t="shared" si="540"/>
        <v>0</v>
      </c>
      <c r="CO154" s="192">
        <f t="shared" si="541"/>
        <v>0</v>
      </c>
      <c r="CP154" s="192">
        <f t="shared" si="542"/>
        <v>0</v>
      </c>
      <c r="CQ154" s="192">
        <f t="shared" si="543"/>
        <v>0</v>
      </c>
      <c r="CR154" s="192">
        <f t="shared" si="544"/>
        <v>0</v>
      </c>
      <c r="CS154" s="192">
        <f t="shared" si="545"/>
        <v>0</v>
      </c>
      <c r="CT154" s="192">
        <f t="shared" si="546"/>
        <v>0</v>
      </c>
      <c r="CU154" s="192">
        <f t="shared" si="547"/>
        <v>0</v>
      </c>
      <c r="CV154" s="192">
        <f t="shared" si="548"/>
        <v>0</v>
      </c>
      <c r="CW154" s="192">
        <f t="shared" si="549"/>
        <v>0</v>
      </c>
      <c r="CX154" s="192">
        <f t="shared" si="550"/>
        <v>0</v>
      </c>
      <c r="CY154" s="192">
        <f t="shared" si="551"/>
        <v>0</v>
      </c>
      <c r="CZ154" s="192">
        <f t="shared" si="552"/>
        <v>0</v>
      </c>
      <c r="DA154" s="192">
        <f t="shared" si="553"/>
        <v>0</v>
      </c>
      <c r="DB154" s="192">
        <f t="shared" si="554"/>
        <v>0</v>
      </c>
      <c r="DC154" s="192">
        <f t="shared" si="555"/>
        <v>0</v>
      </c>
      <c r="DD154" s="192">
        <f t="shared" si="556"/>
        <v>0</v>
      </c>
      <c r="DE154" s="192">
        <f t="shared" si="557"/>
        <v>0</v>
      </c>
      <c r="DF154" s="192">
        <f t="shared" si="558"/>
        <v>0</v>
      </c>
      <c r="DG154" s="192">
        <f t="shared" si="559"/>
        <v>0</v>
      </c>
      <c r="DH154" s="192">
        <f t="shared" si="560"/>
        <v>0</v>
      </c>
      <c r="DI154" s="192">
        <f t="shared" si="561"/>
        <v>0</v>
      </c>
      <c r="DJ154" s="192">
        <f t="shared" si="562"/>
        <v>0</v>
      </c>
      <c r="DK154" s="192">
        <f t="shared" si="563"/>
        <v>0</v>
      </c>
      <c r="DL154" s="192">
        <f t="shared" si="564"/>
        <v>0</v>
      </c>
      <c r="DM154" s="192">
        <f t="shared" si="565"/>
        <v>0</v>
      </c>
      <c r="DN154" s="192">
        <f t="shared" si="566"/>
        <v>0</v>
      </c>
      <c r="DO154" s="192">
        <f t="shared" si="567"/>
        <v>0</v>
      </c>
      <c r="DP154" s="192">
        <f t="shared" si="568"/>
        <v>0</v>
      </c>
      <c r="DQ154" s="192">
        <f t="shared" si="569"/>
        <v>0</v>
      </c>
      <c r="DR154" s="192">
        <f t="shared" si="570"/>
        <v>0</v>
      </c>
      <c r="DS154" s="192">
        <f t="shared" si="571"/>
        <v>0</v>
      </c>
      <c r="DT154" s="192">
        <f t="shared" si="572"/>
        <v>0</v>
      </c>
      <c r="DU154" s="192">
        <f t="shared" si="573"/>
        <v>0</v>
      </c>
      <c r="DV154" s="193">
        <f t="shared" si="675"/>
        <v>0</v>
      </c>
      <c r="DW154" s="193">
        <f t="shared" si="676"/>
        <v>0</v>
      </c>
      <c r="DX154" s="193">
        <f t="shared" si="677"/>
        <v>0</v>
      </c>
      <c r="DY154" s="193">
        <f t="shared" si="678"/>
        <v>0</v>
      </c>
      <c r="DZ154" s="193">
        <f t="shared" si="679"/>
        <v>0</v>
      </c>
      <c r="EA154" s="192">
        <f t="shared" si="574"/>
        <v>0</v>
      </c>
      <c r="EB154" s="192">
        <f t="shared" si="575"/>
        <v>0</v>
      </c>
      <c r="EC154" s="192">
        <f t="shared" si="576"/>
        <v>0</v>
      </c>
      <c r="ED154" s="192">
        <f t="shared" si="577"/>
        <v>0</v>
      </c>
      <c r="EE154" s="192">
        <f t="shared" si="578"/>
        <v>0</v>
      </c>
      <c r="EF154" s="192">
        <f t="shared" si="579"/>
        <v>0</v>
      </c>
      <c r="EG154" s="192">
        <f t="shared" si="580"/>
        <v>0</v>
      </c>
      <c r="EH154" s="192">
        <f t="shared" si="581"/>
        <v>0</v>
      </c>
      <c r="EI154" s="192">
        <f t="shared" si="582"/>
        <v>0</v>
      </c>
      <c r="EJ154" s="192">
        <f t="shared" si="583"/>
        <v>0</v>
      </c>
      <c r="EK154" s="192">
        <f t="shared" si="584"/>
        <v>0</v>
      </c>
      <c r="EL154" s="192">
        <f t="shared" si="585"/>
        <v>0</v>
      </c>
      <c r="EM154" s="192">
        <f t="shared" si="586"/>
        <v>0</v>
      </c>
      <c r="EN154" s="192">
        <f t="shared" si="587"/>
        <v>0</v>
      </c>
      <c r="EO154" s="192">
        <f t="shared" si="588"/>
        <v>0</v>
      </c>
      <c r="EP154" s="192">
        <f t="shared" si="589"/>
        <v>0</v>
      </c>
      <c r="EQ154" s="192">
        <f t="shared" si="590"/>
        <v>0</v>
      </c>
      <c r="ER154" s="192">
        <f t="shared" si="591"/>
        <v>0</v>
      </c>
      <c r="ES154" s="192">
        <f t="shared" si="592"/>
        <v>0</v>
      </c>
      <c r="ET154" s="192">
        <f t="shared" si="593"/>
        <v>0</v>
      </c>
      <c r="EU154" s="192">
        <f t="shared" si="594"/>
        <v>0</v>
      </c>
      <c r="EV154" s="192">
        <f t="shared" si="595"/>
        <v>0</v>
      </c>
      <c r="EW154" s="192">
        <f t="shared" si="596"/>
        <v>0</v>
      </c>
      <c r="EX154" s="192">
        <f t="shared" si="597"/>
        <v>0</v>
      </c>
      <c r="EY154" s="192">
        <f t="shared" si="598"/>
        <v>0</v>
      </c>
      <c r="EZ154" s="192">
        <f t="shared" si="599"/>
        <v>0</v>
      </c>
      <c r="FA154" s="192">
        <f t="shared" si="600"/>
        <v>0</v>
      </c>
      <c r="FB154" s="192">
        <f t="shared" si="601"/>
        <v>0</v>
      </c>
      <c r="FC154" s="192">
        <f t="shared" si="602"/>
        <v>0</v>
      </c>
      <c r="FD154" s="192">
        <f t="shared" si="603"/>
        <v>0</v>
      </c>
      <c r="FE154" s="192">
        <f t="shared" si="604"/>
        <v>0</v>
      </c>
      <c r="FF154" s="192">
        <f t="shared" si="605"/>
        <v>0</v>
      </c>
      <c r="FG154" s="192">
        <f t="shared" si="606"/>
        <v>0</v>
      </c>
      <c r="FH154" s="192">
        <f t="shared" si="607"/>
        <v>0</v>
      </c>
      <c r="FI154" s="192">
        <f t="shared" si="608"/>
        <v>0</v>
      </c>
      <c r="FJ154" s="192">
        <f t="shared" si="609"/>
        <v>0</v>
      </c>
      <c r="FK154" s="192">
        <f t="shared" si="610"/>
        <v>0</v>
      </c>
      <c r="FL154" s="192">
        <f t="shared" si="611"/>
        <v>0</v>
      </c>
      <c r="FM154" s="192">
        <f t="shared" si="612"/>
        <v>0</v>
      </c>
      <c r="FN154" s="192">
        <f t="shared" si="613"/>
        <v>0</v>
      </c>
      <c r="FO154" s="192">
        <f t="shared" si="614"/>
        <v>0</v>
      </c>
      <c r="FP154" s="192">
        <f t="shared" si="615"/>
        <v>0</v>
      </c>
      <c r="FQ154" s="192">
        <f t="shared" si="616"/>
        <v>0</v>
      </c>
      <c r="FR154" s="192">
        <f t="shared" si="617"/>
        <v>0</v>
      </c>
      <c r="FS154" s="192">
        <f t="shared" si="618"/>
        <v>0</v>
      </c>
      <c r="FT154" s="192">
        <f t="shared" si="619"/>
        <v>0</v>
      </c>
      <c r="FU154" s="192">
        <f t="shared" si="620"/>
        <v>0</v>
      </c>
      <c r="FV154" s="192">
        <f t="shared" si="621"/>
        <v>0</v>
      </c>
      <c r="FW154" s="192">
        <f t="shared" si="622"/>
        <v>0</v>
      </c>
      <c r="FX154" s="192">
        <f t="shared" si="623"/>
        <v>0</v>
      </c>
      <c r="FY154" s="192">
        <f t="shared" si="624"/>
        <v>0</v>
      </c>
      <c r="FZ154" s="192">
        <f t="shared" si="625"/>
        <v>0</v>
      </c>
      <c r="GA154" s="192">
        <f t="shared" si="626"/>
        <v>0</v>
      </c>
      <c r="GB154" s="192">
        <f t="shared" si="627"/>
        <v>0</v>
      </c>
      <c r="GC154" s="192">
        <f t="shared" si="628"/>
        <v>0</v>
      </c>
      <c r="GD154" s="192">
        <f t="shared" si="629"/>
        <v>0</v>
      </c>
      <c r="GE154" s="192">
        <f t="shared" si="630"/>
        <v>0</v>
      </c>
      <c r="GF154" s="192">
        <f t="shared" si="631"/>
        <v>0</v>
      </c>
      <c r="GG154" s="192">
        <f t="shared" si="632"/>
        <v>0</v>
      </c>
      <c r="GH154" s="192">
        <f t="shared" si="633"/>
        <v>0</v>
      </c>
      <c r="GI154" s="192">
        <f t="shared" si="634"/>
        <v>0</v>
      </c>
      <c r="GJ154" s="192">
        <f t="shared" si="635"/>
        <v>0</v>
      </c>
      <c r="GK154" s="192">
        <f t="shared" si="636"/>
        <v>0</v>
      </c>
      <c r="GL154" s="192">
        <f t="shared" si="637"/>
        <v>0</v>
      </c>
      <c r="GM154" s="192">
        <f t="shared" si="638"/>
        <v>0</v>
      </c>
      <c r="GN154" s="192">
        <f t="shared" si="639"/>
        <v>0</v>
      </c>
      <c r="GO154" s="192">
        <f t="shared" si="640"/>
        <v>0</v>
      </c>
      <c r="GP154" s="192">
        <f t="shared" si="641"/>
        <v>0</v>
      </c>
      <c r="GQ154" s="192">
        <f t="shared" si="642"/>
        <v>0</v>
      </c>
      <c r="GR154" s="192">
        <f t="shared" si="643"/>
        <v>0</v>
      </c>
      <c r="GS154" s="192">
        <f t="shared" si="644"/>
        <v>0</v>
      </c>
      <c r="GT154" s="192">
        <f t="shared" si="645"/>
        <v>0</v>
      </c>
      <c r="GU154" s="192">
        <f t="shared" si="646"/>
        <v>0</v>
      </c>
      <c r="GV154" s="192">
        <f t="shared" si="647"/>
        <v>0</v>
      </c>
      <c r="GW154" s="192">
        <f t="shared" si="648"/>
        <v>0</v>
      </c>
      <c r="GX154" s="192">
        <f t="shared" si="649"/>
        <v>0</v>
      </c>
      <c r="GY154" s="192">
        <f t="shared" si="650"/>
        <v>0</v>
      </c>
      <c r="GZ154" s="192">
        <f t="shared" si="651"/>
        <v>0</v>
      </c>
      <c r="HA154" s="192">
        <f t="shared" si="652"/>
        <v>0</v>
      </c>
      <c r="HB154" s="192">
        <f t="shared" si="653"/>
        <v>0</v>
      </c>
      <c r="HC154" s="192">
        <f t="shared" si="654"/>
        <v>0</v>
      </c>
      <c r="HD154" s="192">
        <f t="shared" si="655"/>
        <v>0</v>
      </c>
      <c r="HE154" s="192">
        <f t="shared" si="656"/>
        <v>0</v>
      </c>
      <c r="HF154" s="192">
        <f t="shared" si="657"/>
        <v>0</v>
      </c>
      <c r="HG154" s="192">
        <f t="shared" si="658"/>
        <v>0</v>
      </c>
      <c r="HH154" s="192">
        <f t="shared" si="659"/>
        <v>0</v>
      </c>
      <c r="HI154" s="192">
        <f t="shared" si="660"/>
        <v>0</v>
      </c>
      <c r="HJ154" s="192">
        <f t="shared" si="661"/>
        <v>0</v>
      </c>
      <c r="HK154" s="192">
        <f t="shared" si="662"/>
        <v>0</v>
      </c>
      <c r="HL154" s="192">
        <f t="shared" si="663"/>
        <v>0</v>
      </c>
      <c r="HM154" s="192">
        <f t="shared" si="664"/>
        <v>0</v>
      </c>
      <c r="HN154" s="194">
        <f t="shared" si="680"/>
        <v>0</v>
      </c>
      <c r="HO154" s="194">
        <f t="shared" si="681"/>
        <v>0</v>
      </c>
      <c r="HP154" s="194">
        <f t="shared" si="682"/>
        <v>0</v>
      </c>
      <c r="HQ154" s="194">
        <f t="shared" si="683"/>
        <v>0</v>
      </c>
      <c r="HR154" s="194">
        <f t="shared" si="684"/>
        <v>0</v>
      </c>
      <c r="HS154" s="195" t="str">
        <f t="shared" si="471"/>
        <v/>
      </c>
      <c r="HT154" s="196">
        <f t="shared" si="685"/>
        <v>0</v>
      </c>
      <c r="HU154" s="196">
        <f t="shared" si="686"/>
        <v>0</v>
      </c>
      <c r="HV154" s="197" t="str">
        <f t="shared" si="472"/>
        <v/>
      </c>
      <c r="HW154" s="197" t="str">
        <f t="shared" si="665"/>
        <v/>
      </c>
      <c r="HX154" s="197" t="str">
        <f t="shared" si="666"/>
        <v/>
      </c>
      <c r="HY154" s="195" t="str">
        <f t="shared" si="473"/>
        <v/>
      </c>
      <c r="HZ154" s="30">
        <f t="shared" si="469"/>
        <v>0</v>
      </c>
      <c r="IA154" s="198">
        <f t="shared" si="474"/>
        <v>0</v>
      </c>
      <c r="IB154" s="195"/>
      <c r="IC154" s="195">
        <f t="shared" si="667"/>
        <v>0</v>
      </c>
      <c r="ID154" s="195">
        <f t="shared" si="475"/>
        <v>0</v>
      </c>
      <c r="IE154" s="195">
        <f t="shared" si="668"/>
        <v>0</v>
      </c>
      <c r="IF154" s="195">
        <f t="shared" si="476"/>
        <v>0</v>
      </c>
      <c r="IG154" s="307">
        <f t="shared" si="477"/>
        <v>0</v>
      </c>
      <c r="IH154" s="307">
        <f t="shared" si="478"/>
        <v>0</v>
      </c>
      <c r="II154" s="44">
        <f t="shared" si="479"/>
        <v>0</v>
      </c>
      <c r="IJ154" s="44">
        <f t="shared" si="669"/>
        <v>0</v>
      </c>
      <c r="IK154" s="44">
        <f t="shared" si="670"/>
        <v>0</v>
      </c>
      <c r="IL154" s="44">
        <f t="shared" si="671"/>
        <v>0</v>
      </c>
      <c r="IM154" s="44">
        <f t="shared" si="672"/>
        <v>0</v>
      </c>
      <c r="IN154" s="44">
        <f t="shared" si="673"/>
        <v>0</v>
      </c>
      <c r="IO154" s="44">
        <f t="shared" si="674"/>
        <v>0</v>
      </c>
    </row>
    <row r="155" spans="1:249" ht="18" customHeight="1">
      <c r="A155" s="188">
        <v>149</v>
      </c>
      <c r="B155" s="326"/>
      <c r="C155" s="289"/>
      <c r="D155" s="199"/>
      <c r="E155" s="189"/>
      <c r="F155" s="189"/>
      <c r="G155" s="190"/>
      <c r="H155" s="190"/>
      <c r="I155" s="272"/>
      <c r="J155" s="207"/>
      <c r="K155" s="214" t="str">
        <f t="shared" si="480"/>
        <v/>
      </c>
      <c r="L155" s="200" t="str">
        <f t="shared" si="481"/>
        <v/>
      </c>
      <c r="M155" s="200" t="str">
        <f t="shared" si="482"/>
        <v/>
      </c>
      <c r="N155" s="209" t="str">
        <f t="shared" si="470"/>
        <v/>
      </c>
      <c r="O155" s="208" t="str">
        <f>IFERROR(IF(D155="","",IF(K155="","",IF(I155="","",IF(F155="F",VLOOKUP(K155,F!A:G,2,0),IF(F155="M",VLOOKUP(K155,M!A:G,2,0),""))))),0)</f>
        <v/>
      </c>
      <c r="P155" s="191" t="str">
        <f>IFERROR(IF(D155="","",IF(K155="","",IF(I155="","",IF(F155="F",VLOOKUP(K155,F!A:G,3,0),IF(F155="M",VLOOKUP(K155,M!A:G,3,0),""))))),0)</f>
        <v/>
      </c>
      <c r="Q155" s="191" t="str">
        <f>IFERROR(IF(D155="","",IF(K155="","",IF(I155="","",IF(F155="F",VLOOKUP(K155,F!A:G,4,0),IF(F155="M",VLOOKUP(K155,M!A:G,4,0),""))))),0)</f>
        <v/>
      </c>
      <c r="R155" s="191" t="str">
        <f>IFERROR(IF(D155="","",IF(K155="","",IF(I155="","",IF(F155="F",VLOOKUP(K155,F!A:G,5,0),IF(F155="M",VLOOKUP(K155,M!A:G,5,0),""))))),0)</f>
        <v/>
      </c>
      <c r="S155" s="191" t="str">
        <f>IFERROR(IF(D155="","",IF(K155="","",IF(I155="","",IF(F155="F",VLOOKUP(K155,F!A:G,6,0),IF(F155="M",VLOOKUP(K155,M!A:G,6,0),""))))),0)</f>
        <v/>
      </c>
      <c r="T155" s="191" t="str">
        <f>IFERROR(IF(D155="","",IF(K155="","",IF(I155="","",IF(F155="F",VLOOKUP(K155,F!A:G,7,0),IF(F155="M",VLOOKUP(K155,M!A:G,7,0),""))))),0)</f>
        <v/>
      </c>
      <c r="U155" s="191" t="str">
        <f>IFERROR(IF(D155="","",IF(K155="","",IF(J155="","",IF(F155="F",VLOOKUP(K155,F!A:M,8,0),IF(F155="M",VLOOKUP(K155,M!A:M,8,0),""))))),0)</f>
        <v/>
      </c>
      <c r="V155" s="191" t="str">
        <f>IFERROR(IF(D155="","",IF(K155="","",IF(J155="","",IF(F155="F",VLOOKUP(K155,F!A:M,9,0),IF(F155="M",VLOOKUP(K155,M!A:M,9,0),""))))),0)</f>
        <v/>
      </c>
      <c r="W155" s="191" t="str">
        <f>IFERROR(IF(D155="","",IF(K155="","",IF(J155="","",IF(F155="F",VLOOKUP(K155,F!A:M,10,0),IF(F155="M",VLOOKUP(K155,M!A:M,10,0),""))))),0)</f>
        <v/>
      </c>
      <c r="X155" s="191" t="str">
        <f>IFERROR(IF(D155="","",IF(K155="","",IF(J155="","",IF(F155="F",VLOOKUP(K155,F!A:M,11,0),IF(F155="M",VLOOKUP(K155,M!A:M,11,0),""))))),0)</f>
        <v/>
      </c>
      <c r="Y155" s="191" t="str">
        <f>IFERROR(IF(D155="","",IF(K155="","",IF(J155="","",IF(F155="F",VLOOKUP(K155,F!A:M,12,0),IF(F155="M",VLOOKUP(K155,M!A:M,12,0),""))))),0)</f>
        <v/>
      </c>
      <c r="Z155" s="191" t="str">
        <f>IFERROR(IF(D155="","",IF(K155="","",IF(J155="","",IF(F155="F",VLOOKUP(K155,F!A:M,13,0),IF(F155="M",VLOOKUP(K155,M!A:M,13,0),""))))),0)</f>
        <v/>
      </c>
      <c r="AA155" s="191" t="str">
        <f>IFERROR(IF(D155="","",IF(F155="","",IF(J155="","",IF(K155="","",IF(AND(K155&gt;23,K155&lt;=60),IF(F155="F",VLOOKUP(MROUND(HZ155,0.5),'F-Weight for Length'!K:S,2,0),VLOOKUP(MROUND(HZ155,0.5),'M-Weight for Length'!K:S,2,0)),IF(K155&gt;60,IF(F155="F",VLOOKUP(K155,'F-Weight for Length'!U:AC,2,0),VLOOKUP(K155,'M-Weight for Length'!U:AC,2,0)),IF(F155="F",VLOOKUP(MROUND(HZ155,0.5),'F-Weight for Length'!A:I,2,0),VLOOKUP(MROUND(HZ155,0.5),'M-Weight for Length'!A:I,2,0)))))))),0)</f>
        <v/>
      </c>
      <c r="AB155" s="191" t="str">
        <f>IFERROR(IF(D155="","",IF(F155="","",IF(J155="","",IF(K155="","",IF(AND(K155&gt;23,K155&lt;=60),IF(F155="F",VLOOKUP(MROUND(HZ155,0.5),'F-Weight for Length'!K:S,3,0),VLOOKUP(MROUND(HZ155,0.5),'M-Weight for Length'!K:S,3,0)),IF(K155&gt;60,IF(F155="F",VLOOKUP(K155,'F-Weight for Length'!U:AC,3,0),VLOOKUP(K155,'M-Weight for Length'!U:AC,3,0)),IF(F155="F",VLOOKUP(MROUND(HZ155,0.5),'F-Weight for Length'!A:I,3,0),VLOOKUP(MROUND(HZ155,0.5),'M-Weight for Length'!A:I,3,0)))))))),0)</f>
        <v/>
      </c>
      <c r="AC155" s="191" t="str">
        <f>IFERROR(IF(D155="","",IF(F155="","",IF(J155="","",IF(K155="","",IF(AND(K155&gt;23,K155&lt;=60),IF(F155="F",VLOOKUP(MROUND(HZ155,0.5),'F-Weight for Length'!K:S,4,0),VLOOKUP(MROUND(HZ155,0.5),'M-Weight for Length'!K:S,4,0)),IF(K155&gt;60,IF(F155="F",VLOOKUP(K155,'F-Weight for Length'!U:AC,4,0),VLOOKUP(K155,'M-Weight for Length'!U:AC,4,0)),IF(F155="F",VLOOKUP(MROUND(HZ155,0.5),'F-Weight for Length'!A:I,4,0),VLOOKUP(MROUND(HZ155,0.5),'M-Weight for Length'!A:I,4,0)))))))),0)</f>
        <v/>
      </c>
      <c r="AD155" s="191" t="str">
        <f>IFERROR(IF(D155="","",IF(F155="","",IF(J155="","",IF(K155="","",IF(AND(K155&gt;23,K155&lt;=60),IF(F155="F",VLOOKUP(MROUND(HZ155,0.5),'F-Weight for Length'!K:S,5,0),VLOOKUP(MROUND(HZ155,0.5),'M-Weight for Length'!K:S,5,0)),IF(K155&gt;60,IF(F155="F",VLOOKUP(K155,'F-Weight for Length'!U:AC,5,0),VLOOKUP(K155,'M-Weight for Length'!U:AC,5,0)),IF(F155="F",VLOOKUP(MROUND(HZ155,0.5),'F-Weight for Length'!A:I,5,0),VLOOKUP(MROUND(HZ155,0.5),'M-Weight for Length'!A:I,5,0)))))))),0)</f>
        <v/>
      </c>
      <c r="AE155" s="191" t="str">
        <f>IFERROR(IF(D155="","",IF(F155="","",IF(J155="","",IF(K155="","",IF(AND(K155&gt;23,K155&lt;=60),IF(F155="F",VLOOKUP(MROUND(HZ155,0.5),'F-Weight for Length'!K:S,6,0),VLOOKUP(MROUND(HZ155,0.5),'M-Weight for Length'!K:S,6,0)),IF(K155&gt;60,IF(F155="F",VLOOKUP(K155,'F-Weight for Length'!U:AC,6,0),VLOOKUP(K155,'M-Weight for Length'!U:AC,6,0)),IF(F155="F",VLOOKUP(MROUND(HZ155,0.5),'F-Weight for Length'!A:I,6,0),VLOOKUP(MROUND(HZ155,0.5),'M-Weight for Length'!A:I,6,0)))))))),0)</f>
        <v/>
      </c>
      <c r="AF155" s="191" t="str">
        <f>IFERROR(IF(D155="","",IF(F155="","",IF(J155="","",IF(K155="","",IF(AND(K155&gt;23,K155&lt;=60),IF(F155="F",VLOOKUP(MROUND(HZ155,0.5),'F-Weight for Length'!K:S,7,0),VLOOKUP(MROUND(HZ155,0.5),'M-Weight for Length'!K:S,7,0)),IF(K155&gt;60,IF(F155="F",VLOOKUP(K155,'F-Weight for Length'!U:AC,7,0),VLOOKUP(K155,'M-Weight for Length'!U:AC,7,0)),IF(F155="F",VLOOKUP(MROUND(HZ155,0.5),'F-Weight for Length'!A:I,7,0),VLOOKUP(MROUND(HZ155,0.5),'M-Weight for Length'!A:I,7,0)))))))),0)</f>
        <v/>
      </c>
      <c r="AG155" s="191" t="str">
        <f>IFERROR(IF(D155="","",IF(F155="","",IF(J155="","",IF(K155="","",IF(AND(K155&gt;23,K155&lt;=60),IF(F155="F",VLOOKUP(MROUND(HZ155,0.5),'F-Weight for Length'!K:S,8,0),VLOOKUP(MROUND(HZ155,0.5),'M-Weight for Length'!K:S,8,0)),IF(K155&gt;60,IF(F155="F",VLOOKUP(K155,'F-Weight for Length'!U:AC,8,0),VLOOKUP(K155,'M-Weight for Length'!U:AC,8,0)),IF(F155="F",VLOOKUP(MROUND(HZ155,0.5),'F-Weight for Length'!A:I,8,0),VLOOKUP(MROUND(HZ155,0.5),'M-Weight for Length'!A:I,8,0)))))))),0)</f>
        <v/>
      </c>
      <c r="AH155" s="191" t="str">
        <f>IFERROR(IF(D155="","",IF(F155="","",IF(J155="","",IF(K155="","",IF(AND(K155&gt;23,K155&lt;=60),IF(F155="F",VLOOKUP(MROUND(HZ155,0.5),'F-Weight for Length'!K:S,9,0),VLOOKUP(MROUND(HZ155,0.5),'M-Weight for Length'!K:S,9,0)),IF(K155&gt;60,IF(F155="F",VLOOKUP(K155,'F-Weight for Length'!U:AC,9,0),VLOOKUP(K155,'M-Weight for Length'!U:AC,9,0)),IF(F155="F",VLOOKUP(MROUND(HZ155,0.5),'F-Weight for Length'!A:I,9,0),VLOOKUP(MROUND(HZ155,0.5),'M-Weight for Length'!A:I,9,0)))))))),0)</f>
        <v/>
      </c>
      <c r="AI155" s="192">
        <f t="shared" si="483"/>
        <v>0</v>
      </c>
      <c r="AJ155" s="192">
        <f t="shared" si="484"/>
        <v>0</v>
      </c>
      <c r="AK155" s="192">
        <f t="shared" si="485"/>
        <v>0</v>
      </c>
      <c r="AL155" s="192">
        <f t="shared" si="486"/>
        <v>0</v>
      </c>
      <c r="AM155" s="192">
        <f t="shared" si="487"/>
        <v>0</v>
      </c>
      <c r="AN155" s="192">
        <f t="shared" si="488"/>
        <v>0</v>
      </c>
      <c r="AO155" s="192">
        <f t="shared" si="489"/>
        <v>0</v>
      </c>
      <c r="AP155" s="192">
        <f t="shared" si="490"/>
        <v>0</v>
      </c>
      <c r="AQ155" s="192">
        <f t="shared" si="491"/>
        <v>0</v>
      </c>
      <c r="AR155" s="192">
        <f t="shared" si="492"/>
        <v>0</v>
      </c>
      <c r="AS155" s="192">
        <f t="shared" si="493"/>
        <v>0</v>
      </c>
      <c r="AT155" s="192">
        <f t="shared" si="494"/>
        <v>0</v>
      </c>
      <c r="AU155" s="192">
        <f t="shared" si="495"/>
        <v>0</v>
      </c>
      <c r="AV155" s="192">
        <f t="shared" si="496"/>
        <v>0</v>
      </c>
      <c r="AW155" s="192">
        <f t="shared" si="497"/>
        <v>0</v>
      </c>
      <c r="AX155" s="192">
        <f t="shared" si="498"/>
        <v>0</v>
      </c>
      <c r="AY155" s="192">
        <f t="shared" si="499"/>
        <v>0</v>
      </c>
      <c r="AZ155" s="192">
        <f t="shared" si="500"/>
        <v>0</v>
      </c>
      <c r="BA155" s="192">
        <f t="shared" si="501"/>
        <v>0</v>
      </c>
      <c r="BB155" s="192">
        <f t="shared" si="502"/>
        <v>0</v>
      </c>
      <c r="BC155" s="192">
        <f t="shared" si="503"/>
        <v>0</v>
      </c>
      <c r="BD155" s="192">
        <f t="shared" si="504"/>
        <v>0</v>
      </c>
      <c r="BE155" s="192">
        <f t="shared" si="505"/>
        <v>0</v>
      </c>
      <c r="BF155" s="192">
        <f t="shared" si="506"/>
        <v>0</v>
      </c>
      <c r="BG155" s="192">
        <f t="shared" si="507"/>
        <v>0</v>
      </c>
      <c r="BH155" s="192">
        <f t="shared" si="508"/>
        <v>0</v>
      </c>
      <c r="BI155" s="192">
        <f t="shared" si="509"/>
        <v>0</v>
      </c>
      <c r="BJ155" s="192">
        <f t="shared" si="510"/>
        <v>0</v>
      </c>
      <c r="BK155" s="192">
        <f t="shared" si="511"/>
        <v>0</v>
      </c>
      <c r="BL155" s="192">
        <f t="shared" si="512"/>
        <v>0</v>
      </c>
      <c r="BM155" s="192">
        <f t="shared" si="513"/>
        <v>0</v>
      </c>
      <c r="BN155" s="192">
        <f t="shared" si="514"/>
        <v>0</v>
      </c>
      <c r="BO155" s="192">
        <f t="shared" si="515"/>
        <v>0</v>
      </c>
      <c r="BP155" s="192">
        <f t="shared" si="516"/>
        <v>0</v>
      </c>
      <c r="BQ155" s="192">
        <f t="shared" si="517"/>
        <v>0</v>
      </c>
      <c r="BR155" s="192">
        <f t="shared" si="518"/>
        <v>0</v>
      </c>
      <c r="BS155" s="192">
        <f t="shared" si="519"/>
        <v>0</v>
      </c>
      <c r="BT155" s="192">
        <f t="shared" si="520"/>
        <v>0</v>
      </c>
      <c r="BU155" s="192">
        <f t="shared" si="521"/>
        <v>0</v>
      </c>
      <c r="BV155" s="192">
        <f t="shared" si="522"/>
        <v>0</v>
      </c>
      <c r="BW155" s="192">
        <f t="shared" si="523"/>
        <v>0</v>
      </c>
      <c r="BX155" s="192">
        <f t="shared" si="524"/>
        <v>0</v>
      </c>
      <c r="BY155" s="192">
        <f t="shared" si="525"/>
        <v>0</v>
      </c>
      <c r="BZ155" s="192">
        <f t="shared" si="526"/>
        <v>0</v>
      </c>
      <c r="CA155" s="192">
        <f t="shared" si="527"/>
        <v>0</v>
      </c>
      <c r="CB155" s="192">
        <f t="shared" si="528"/>
        <v>0</v>
      </c>
      <c r="CC155" s="192">
        <f t="shared" si="529"/>
        <v>0</v>
      </c>
      <c r="CD155" s="192">
        <f t="shared" si="530"/>
        <v>0</v>
      </c>
      <c r="CE155" s="192">
        <f t="shared" si="531"/>
        <v>0</v>
      </c>
      <c r="CF155" s="192">
        <f t="shared" si="532"/>
        <v>0</v>
      </c>
      <c r="CG155" s="192">
        <f t="shared" si="533"/>
        <v>0</v>
      </c>
      <c r="CH155" s="192">
        <f t="shared" si="534"/>
        <v>0</v>
      </c>
      <c r="CI155" s="192">
        <f t="shared" si="535"/>
        <v>0</v>
      </c>
      <c r="CJ155" s="192">
        <f t="shared" si="536"/>
        <v>0</v>
      </c>
      <c r="CK155" s="192">
        <f t="shared" si="537"/>
        <v>0</v>
      </c>
      <c r="CL155" s="192">
        <f t="shared" si="538"/>
        <v>0</v>
      </c>
      <c r="CM155" s="192">
        <f t="shared" si="539"/>
        <v>0</v>
      </c>
      <c r="CN155" s="192">
        <f t="shared" si="540"/>
        <v>0</v>
      </c>
      <c r="CO155" s="192">
        <f t="shared" si="541"/>
        <v>0</v>
      </c>
      <c r="CP155" s="192">
        <f t="shared" si="542"/>
        <v>0</v>
      </c>
      <c r="CQ155" s="192">
        <f t="shared" si="543"/>
        <v>0</v>
      </c>
      <c r="CR155" s="192">
        <f t="shared" si="544"/>
        <v>0</v>
      </c>
      <c r="CS155" s="192">
        <f t="shared" si="545"/>
        <v>0</v>
      </c>
      <c r="CT155" s="192">
        <f t="shared" si="546"/>
        <v>0</v>
      </c>
      <c r="CU155" s="192">
        <f t="shared" si="547"/>
        <v>0</v>
      </c>
      <c r="CV155" s="192">
        <f t="shared" si="548"/>
        <v>0</v>
      </c>
      <c r="CW155" s="192">
        <f t="shared" si="549"/>
        <v>0</v>
      </c>
      <c r="CX155" s="192">
        <f t="shared" si="550"/>
        <v>0</v>
      </c>
      <c r="CY155" s="192">
        <f t="shared" si="551"/>
        <v>0</v>
      </c>
      <c r="CZ155" s="192">
        <f t="shared" si="552"/>
        <v>0</v>
      </c>
      <c r="DA155" s="192">
        <f t="shared" si="553"/>
        <v>0</v>
      </c>
      <c r="DB155" s="192">
        <f t="shared" si="554"/>
        <v>0</v>
      </c>
      <c r="DC155" s="192">
        <f t="shared" si="555"/>
        <v>0</v>
      </c>
      <c r="DD155" s="192">
        <f t="shared" si="556"/>
        <v>0</v>
      </c>
      <c r="DE155" s="192">
        <f t="shared" si="557"/>
        <v>0</v>
      </c>
      <c r="DF155" s="192">
        <f t="shared" si="558"/>
        <v>0</v>
      </c>
      <c r="DG155" s="192">
        <f t="shared" si="559"/>
        <v>0</v>
      </c>
      <c r="DH155" s="192">
        <f t="shared" si="560"/>
        <v>0</v>
      </c>
      <c r="DI155" s="192">
        <f t="shared" si="561"/>
        <v>0</v>
      </c>
      <c r="DJ155" s="192">
        <f t="shared" si="562"/>
        <v>0</v>
      </c>
      <c r="DK155" s="192">
        <f t="shared" si="563"/>
        <v>0</v>
      </c>
      <c r="DL155" s="192">
        <f t="shared" si="564"/>
        <v>0</v>
      </c>
      <c r="DM155" s="192">
        <f t="shared" si="565"/>
        <v>0</v>
      </c>
      <c r="DN155" s="192">
        <f t="shared" si="566"/>
        <v>0</v>
      </c>
      <c r="DO155" s="192">
        <f t="shared" si="567"/>
        <v>0</v>
      </c>
      <c r="DP155" s="192">
        <f t="shared" si="568"/>
        <v>0</v>
      </c>
      <c r="DQ155" s="192">
        <f t="shared" si="569"/>
        <v>0</v>
      </c>
      <c r="DR155" s="192">
        <f t="shared" si="570"/>
        <v>0</v>
      </c>
      <c r="DS155" s="192">
        <f t="shared" si="571"/>
        <v>0</v>
      </c>
      <c r="DT155" s="192">
        <f t="shared" si="572"/>
        <v>0</v>
      </c>
      <c r="DU155" s="192">
        <f t="shared" si="573"/>
        <v>0</v>
      </c>
      <c r="DV155" s="193">
        <f t="shared" si="675"/>
        <v>0</v>
      </c>
      <c r="DW155" s="193">
        <f t="shared" si="676"/>
        <v>0</v>
      </c>
      <c r="DX155" s="193">
        <f t="shared" si="677"/>
        <v>0</v>
      </c>
      <c r="DY155" s="193">
        <f t="shared" si="678"/>
        <v>0</v>
      </c>
      <c r="DZ155" s="193">
        <f t="shared" si="679"/>
        <v>0</v>
      </c>
      <c r="EA155" s="192">
        <f t="shared" si="574"/>
        <v>0</v>
      </c>
      <c r="EB155" s="192">
        <f t="shared" si="575"/>
        <v>0</v>
      </c>
      <c r="EC155" s="192">
        <f t="shared" si="576"/>
        <v>0</v>
      </c>
      <c r="ED155" s="192">
        <f t="shared" si="577"/>
        <v>0</v>
      </c>
      <c r="EE155" s="192">
        <f t="shared" si="578"/>
        <v>0</v>
      </c>
      <c r="EF155" s="192">
        <f t="shared" si="579"/>
        <v>0</v>
      </c>
      <c r="EG155" s="192">
        <f t="shared" si="580"/>
        <v>0</v>
      </c>
      <c r="EH155" s="192">
        <f t="shared" si="581"/>
        <v>0</v>
      </c>
      <c r="EI155" s="192">
        <f t="shared" si="582"/>
        <v>0</v>
      </c>
      <c r="EJ155" s="192">
        <f t="shared" si="583"/>
        <v>0</v>
      </c>
      <c r="EK155" s="192">
        <f t="shared" si="584"/>
        <v>0</v>
      </c>
      <c r="EL155" s="192">
        <f t="shared" si="585"/>
        <v>0</v>
      </c>
      <c r="EM155" s="192">
        <f t="shared" si="586"/>
        <v>0</v>
      </c>
      <c r="EN155" s="192">
        <f t="shared" si="587"/>
        <v>0</v>
      </c>
      <c r="EO155" s="192">
        <f t="shared" si="588"/>
        <v>0</v>
      </c>
      <c r="EP155" s="192">
        <f t="shared" si="589"/>
        <v>0</v>
      </c>
      <c r="EQ155" s="192">
        <f t="shared" si="590"/>
        <v>0</v>
      </c>
      <c r="ER155" s="192">
        <f t="shared" si="591"/>
        <v>0</v>
      </c>
      <c r="ES155" s="192">
        <f t="shared" si="592"/>
        <v>0</v>
      </c>
      <c r="ET155" s="192">
        <f t="shared" si="593"/>
        <v>0</v>
      </c>
      <c r="EU155" s="192">
        <f t="shared" si="594"/>
        <v>0</v>
      </c>
      <c r="EV155" s="192">
        <f t="shared" si="595"/>
        <v>0</v>
      </c>
      <c r="EW155" s="192">
        <f t="shared" si="596"/>
        <v>0</v>
      </c>
      <c r="EX155" s="192">
        <f t="shared" si="597"/>
        <v>0</v>
      </c>
      <c r="EY155" s="192">
        <f t="shared" si="598"/>
        <v>0</v>
      </c>
      <c r="EZ155" s="192">
        <f t="shared" si="599"/>
        <v>0</v>
      </c>
      <c r="FA155" s="192">
        <f t="shared" si="600"/>
        <v>0</v>
      </c>
      <c r="FB155" s="192">
        <f t="shared" si="601"/>
        <v>0</v>
      </c>
      <c r="FC155" s="192">
        <f t="shared" si="602"/>
        <v>0</v>
      </c>
      <c r="FD155" s="192">
        <f t="shared" si="603"/>
        <v>0</v>
      </c>
      <c r="FE155" s="192">
        <f t="shared" si="604"/>
        <v>0</v>
      </c>
      <c r="FF155" s="192">
        <f t="shared" si="605"/>
        <v>0</v>
      </c>
      <c r="FG155" s="192">
        <f t="shared" si="606"/>
        <v>0</v>
      </c>
      <c r="FH155" s="192">
        <f t="shared" si="607"/>
        <v>0</v>
      </c>
      <c r="FI155" s="192">
        <f t="shared" si="608"/>
        <v>0</v>
      </c>
      <c r="FJ155" s="192">
        <f t="shared" si="609"/>
        <v>0</v>
      </c>
      <c r="FK155" s="192">
        <f t="shared" si="610"/>
        <v>0</v>
      </c>
      <c r="FL155" s="192">
        <f t="shared" si="611"/>
        <v>0</v>
      </c>
      <c r="FM155" s="192">
        <f t="shared" si="612"/>
        <v>0</v>
      </c>
      <c r="FN155" s="192">
        <f t="shared" si="613"/>
        <v>0</v>
      </c>
      <c r="FO155" s="192">
        <f t="shared" si="614"/>
        <v>0</v>
      </c>
      <c r="FP155" s="192">
        <f t="shared" si="615"/>
        <v>0</v>
      </c>
      <c r="FQ155" s="192">
        <f t="shared" si="616"/>
        <v>0</v>
      </c>
      <c r="FR155" s="192">
        <f t="shared" si="617"/>
        <v>0</v>
      </c>
      <c r="FS155" s="192">
        <f t="shared" si="618"/>
        <v>0</v>
      </c>
      <c r="FT155" s="192">
        <f t="shared" si="619"/>
        <v>0</v>
      </c>
      <c r="FU155" s="192">
        <f t="shared" si="620"/>
        <v>0</v>
      </c>
      <c r="FV155" s="192">
        <f t="shared" si="621"/>
        <v>0</v>
      </c>
      <c r="FW155" s="192">
        <f t="shared" si="622"/>
        <v>0</v>
      </c>
      <c r="FX155" s="192">
        <f t="shared" si="623"/>
        <v>0</v>
      </c>
      <c r="FY155" s="192">
        <f t="shared" si="624"/>
        <v>0</v>
      </c>
      <c r="FZ155" s="192">
        <f t="shared" si="625"/>
        <v>0</v>
      </c>
      <c r="GA155" s="192">
        <f t="shared" si="626"/>
        <v>0</v>
      </c>
      <c r="GB155" s="192">
        <f t="shared" si="627"/>
        <v>0</v>
      </c>
      <c r="GC155" s="192">
        <f t="shared" si="628"/>
        <v>0</v>
      </c>
      <c r="GD155" s="192">
        <f t="shared" si="629"/>
        <v>0</v>
      </c>
      <c r="GE155" s="192">
        <f t="shared" si="630"/>
        <v>0</v>
      </c>
      <c r="GF155" s="192">
        <f t="shared" si="631"/>
        <v>0</v>
      </c>
      <c r="GG155" s="192">
        <f t="shared" si="632"/>
        <v>0</v>
      </c>
      <c r="GH155" s="192">
        <f t="shared" si="633"/>
        <v>0</v>
      </c>
      <c r="GI155" s="192">
        <f t="shared" si="634"/>
        <v>0</v>
      </c>
      <c r="GJ155" s="192">
        <f t="shared" si="635"/>
        <v>0</v>
      </c>
      <c r="GK155" s="192">
        <f t="shared" si="636"/>
        <v>0</v>
      </c>
      <c r="GL155" s="192">
        <f t="shared" si="637"/>
        <v>0</v>
      </c>
      <c r="GM155" s="192">
        <f t="shared" si="638"/>
        <v>0</v>
      </c>
      <c r="GN155" s="192">
        <f t="shared" si="639"/>
        <v>0</v>
      </c>
      <c r="GO155" s="192">
        <f t="shared" si="640"/>
        <v>0</v>
      </c>
      <c r="GP155" s="192">
        <f t="shared" si="641"/>
        <v>0</v>
      </c>
      <c r="GQ155" s="192">
        <f t="shared" si="642"/>
        <v>0</v>
      </c>
      <c r="GR155" s="192">
        <f t="shared" si="643"/>
        <v>0</v>
      </c>
      <c r="GS155" s="192">
        <f t="shared" si="644"/>
        <v>0</v>
      </c>
      <c r="GT155" s="192">
        <f t="shared" si="645"/>
        <v>0</v>
      </c>
      <c r="GU155" s="192">
        <f t="shared" si="646"/>
        <v>0</v>
      </c>
      <c r="GV155" s="192">
        <f t="shared" si="647"/>
        <v>0</v>
      </c>
      <c r="GW155" s="192">
        <f t="shared" si="648"/>
        <v>0</v>
      </c>
      <c r="GX155" s="192">
        <f t="shared" si="649"/>
        <v>0</v>
      </c>
      <c r="GY155" s="192">
        <f t="shared" si="650"/>
        <v>0</v>
      </c>
      <c r="GZ155" s="192">
        <f t="shared" si="651"/>
        <v>0</v>
      </c>
      <c r="HA155" s="192">
        <f t="shared" si="652"/>
        <v>0</v>
      </c>
      <c r="HB155" s="192">
        <f t="shared" si="653"/>
        <v>0</v>
      </c>
      <c r="HC155" s="192">
        <f t="shared" si="654"/>
        <v>0</v>
      </c>
      <c r="HD155" s="192">
        <f t="shared" si="655"/>
        <v>0</v>
      </c>
      <c r="HE155" s="192">
        <f t="shared" si="656"/>
        <v>0</v>
      </c>
      <c r="HF155" s="192">
        <f t="shared" si="657"/>
        <v>0</v>
      </c>
      <c r="HG155" s="192">
        <f t="shared" si="658"/>
        <v>0</v>
      </c>
      <c r="HH155" s="192">
        <f t="shared" si="659"/>
        <v>0</v>
      </c>
      <c r="HI155" s="192">
        <f t="shared" si="660"/>
        <v>0</v>
      </c>
      <c r="HJ155" s="192">
        <f t="shared" si="661"/>
        <v>0</v>
      </c>
      <c r="HK155" s="192">
        <f t="shared" si="662"/>
        <v>0</v>
      </c>
      <c r="HL155" s="192">
        <f t="shared" si="663"/>
        <v>0</v>
      </c>
      <c r="HM155" s="192">
        <f t="shared" si="664"/>
        <v>0</v>
      </c>
      <c r="HN155" s="194">
        <f t="shared" si="680"/>
        <v>0</v>
      </c>
      <c r="HO155" s="194">
        <f t="shared" si="681"/>
        <v>0</v>
      </c>
      <c r="HP155" s="194">
        <f t="shared" si="682"/>
        <v>0</v>
      </c>
      <c r="HQ155" s="194">
        <f t="shared" si="683"/>
        <v>0</v>
      </c>
      <c r="HR155" s="194">
        <f t="shared" si="684"/>
        <v>0</v>
      </c>
      <c r="HS155" s="195" t="str">
        <f t="shared" si="471"/>
        <v/>
      </c>
      <c r="HT155" s="196">
        <f t="shared" si="685"/>
        <v>0</v>
      </c>
      <c r="HU155" s="196">
        <f t="shared" si="686"/>
        <v>0</v>
      </c>
      <c r="HV155" s="197" t="str">
        <f t="shared" si="472"/>
        <v/>
      </c>
      <c r="HW155" s="197" t="str">
        <f t="shared" si="665"/>
        <v/>
      </c>
      <c r="HX155" s="197" t="str">
        <f t="shared" si="666"/>
        <v/>
      </c>
      <c r="HY155" s="195" t="str">
        <f t="shared" si="473"/>
        <v/>
      </c>
      <c r="HZ155" s="30">
        <f t="shared" si="469"/>
        <v>0</v>
      </c>
      <c r="IA155" s="198">
        <f t="shared" si="474"/>
        <v>0</v>
      </c>
      <c r="IB155" s="195"/>
      <c r="IC155" s="195">
        <f t="shared" si="667"/>
        <v>0</v>
      </c>
      <c r="ID155" s="195">
        <f t="shared" si="475"/>
        <v>0</v>
      </c>
      <c r="IE155" s="195">
        <f t="shared" si="668"/>
        <v>0</v>
      </c>
      <c r="IF155" s="195">
        <f t="shared" si="476"/>
        <v>0</v>
      </c>
      <c r="IG155" s="307">
        <f t="shared" si="477"/>
        <v>0</v>
      </c>
      <c r="IH155" s="307">
        <f t="shared" si="478"/>
        <v>0</v>
      </c>
      <c r="II155" s="44">
        <f t="shared" si="479"/>
        <v>0</v>
      </c>
      <c r="IJ155" s="44">
        <f t="shared" si="669"/>
        <v>0</v>
      </c>
      <c r="IK155" s="44">
        <f t="shared" si="670"/>
        <v>0</v>
      </c>
      <c r="IL155" s="44">
        <f t="shared" si="671"/>
        <v>0</v>
      </c>
      <c r="IM155" s="44">
        <f t="shared" si="672"/>
        <v>0</v>
      </c>
      <c r="IN155" s="44">
        <f t="shared" si="673"/>
        <v>0</v>
      </c>
      <c r="IO155" s="44">
        <f t="shared" si="674"/>
        <v>0</v>
      </c>
    </row>
    <row r="156" spans="1:249" ht="18" customHeight="1">
      <c r="A156" s="188">
        <v>150</v>
      </c>
      <c r="B156" s="326"/>
      <c r="C156" s="289"/>
      <c r="D156" s="199"/>
      <c r="E156" s="189"/>
      <c r="F156" s="189"/>
      <c r="G156" s="190"/>
      <c r="H156" s="190"/>
      <c r="I156" s="272"/>
      <c r="J156" s="207"/>
      <c r="K156" s="214" t="str">
        <f t="shared" si="480"/>
        <v/>
      </c>
      <c r="L156" s="200" t="str">
        <f t="shared" si="481"/>
        <v/>
      </c>
      <c r="M156" s="200" t="str">
        <f t="shared" si="482"/>
        <v/>
      </c>
      <c r="N156" s="209" t="str">
        <f t="shared" si="470"/>
        <v/>
      </c>
      <c r="O156" s="208" t="str">
        <f>IFERROR(IF(D156="","",IF(K156="","",IF(I156="","",IF(F156="F",VLOOKUP(K156,F!A:G,2,0),IF(F156="M",VLOOKUP(K156,M!A:G,2,0),""))))),0)</f>
        <v/>
      </c>
      <c r="P156" s="191" t="str">
        <f>IFERROR(IF(D156="","",IF(K156="","",IF(I156="","",IF(F156="F",VLOOKUP(K156,F!A:G,3,0),IF(F156="M",VLOOKUP(K156,M!A:G,3,0),""))))),0)</f>
        <v/>
      </c>
      <c r="Q156" s="191" t="str">
        <f>IFERROR(IF(D156="","",IF(K156="","",IF(I156="","",IF(F156="F",VLOOKUP(K156,F!A:G,4,0),IF(F156="M",VLOOKUP(K156,M!A:G,4,0),""))))),0)</f>
        <v/>
      </c>
      <c r="R156" s="191" t="str">
        <f>IFERROR(IF(D156="","",IF(K156="","",IF(I156="","",IF(F156="F",VLOOKUP(K156,F!A:G,5,0),IF(F156="M",VLOOKUP(K156,M!A:G,5,0),""))))),0)</f>
        <v/>
      </c>
      <c r="S156" s="191" t="str">
        <f>IFERROR(IF(D156="","",IF(K156="","",IF(I156="","",IF(F156="F",VLOOKUP(K156,F!A:G,6,0),IF(F156="M",VLOOKUP(K156,M!A:G,6,0),""))))),0)</f>
        <v/>
      </c>
      <c r="T156" s="191" t="str">
        <f>IFERROR(IF(D156="","",IF(K156="","",IF(I156="","",IF(F156="F",VLOOKUP(K156,F!A:G,7,0),IF(F156="M",VLOOKUP(K156,M!A:G,7,0),""))))),0)</f>
        <v/>
      </c>
      <c r="U156" s="191" t="str">
        <f>IFERROR(IF(D156="","",IF(K156="","",IF(J156="","",IF(F156="F",VLOOKUP(K156,F!A:M,8,0),IF(F156="M",VLOOKUP(K156,M!A:M,8,0),""))))),0)</f>
        <v/>
      </c>
      <c r="V156" s="191" t="str">
        <f>IFERROR(IF(D156="","",IF(K156="","",IF(J156="","",IF(F156="F",VLOOKUP(K156,F!A:M,9,0),IF(F156="M",VLOOKUP(K156,M!A:M,9,0),""))))),0)</f>
        <v/>
      </c>
      <c r="W156" s="191" t="str">
        <f>IFERROR(IF(D156="","",IF(K156="","",IF(J156="","",IF(F156="F",VLOOKUP(K156,F!A:M,10,0),IF(F156="M",VLOOKUP(K156,M!A:M,10,0),""))))),0)</f>
        <v/>
      </c>
      <c r="X156" s="191" t="str">
        <f>IFERROR(IF(D156="","",IF(K156="","",IF(J156="","",IF(F156="F",VLOOKUP(K156,F!A:M,11,0),IF(F156="M",VLOOKUP(K156,M!A:M,11,0),""))))),0)</f>
        <v/>
      </c>
      <c r="Y156" s="191" t="str">
        <f>IFERROR(IF(D156="","",IF(K156="","",IF(J156="","",IF(F156="F",VLOOKUP(K156,F!A:M,12,0),IF(F156="M",VLOOKUP(K156,M!A:M,12,0),""))))),0)</f>
        <v/>
      </c>
      <c r="Z156" s="191" t="str">
        <f>IFERROR(IF(D156="","",IF(K156="","",IF(J156="","",IF(F156="F",VLOOKUP(K156,F!A:M,13,0),IF(F156="M",VLOOKUP(K156,M!A:M,13,0),""))))),0)</f>
        <v/>
      </c>
      <c r="AA156" s="191" t="str">
        <f>IFERROR(IF(D156="","",IF(F156="","",IF(J156="","",IF(K156="","",IF(AND(K156&gt;23,K156&lt;=60),IF(F156="F",VLOOKUP(MROUND(HZ156,0.5),'F-Weight for Length'!K:S,2,0),VLOOKUP(MROUND(HZ156,0.5),'M-Weight for Length'!K:S,2,0)),IF(K156&gt;60,IF(F156="F",VLOOKUP(K156,'F-Weight for Length'!U:AC,2,0),VLOOKUP(K156,'M-Weight for Length'!U:AC,2,0)),IF(F156="F",VLOOKUP(MROUND(HZ156,0.5),'F-Weight for Length'!A:I,2,0),VLOOKUP(MROUND(HZ156,0.5),'M-Weight for Length'!A:I,2,0)))))))),0)</f>
        <v/>
      </c>
      <c r="AB156" s="191" t="str">
        <f>IFERROR(IF(D156="","",IF(F156="","",IF(J156="","",IF(K156="","",IF(AND(K156&gt;23,K156&lt;=60),IF(F156="F",VLOOKUP(MROUND(HZ156,0.5),'F-Weight for Length'!K:S,3,0),VLOOKUP(MROUND(HZ156,0.5),'M-Weight for Length'!K:S,3,0)),IF(K156&gt;60,IF(F156="F",VLOOKUP(K156,'F-Weight for Length'!U:AC,3,0),VLOOKUP(K156,'M-Weight for Length'!U:AC,3,0)),IF(F156="F",VLOOKUP(MROUND(HZ156,0.5),'F-Weight for Length'!A:I,3,0),VLOOKUP(MROUND(HZ156,0.5),'M-Weight for Length'!A:I,3,0)))))))),0)</f>
        <v/>
      </c>
      <c r="AC156" s="191" t="str">
        <f>IFERROR(IF(D156="","",IF(F156="","",IF(J156="","",IF(K156="","",IF(AND(K156&gt;23,K156&lt;=60),IF(F156="F",VLOOKUP(MROUND(HZ156,0.5),'F-Weight for Length'!K:S,4,0),VLOOKUP(MROUND(HZ156,0.5),'M-Weight for Length'!K:S,4,0)),IF(K156&gt;60,IF(F156="F",VLOOKUP(K156,'F-Weight for Length'!U:AC,4,0),VLOOKUP(K156,'M-Weight for Length'!U:AC,4,0)),IF(F156="F",VLOOKUP(MROUND(HZ156,0.5),'F-Weight for Length'!A:I,4,0),VLOOKUP(MROUND(HZ156,0.5),'M-Weight for Length'!A:I,4,0)))))))),0)</f>
        <v/>
      </c>
      <c r="AD156" s="191" t="str">
        <f>IFERROR(IF(D156="","",IF(F156="","",IF(J156="","",IF(K156="","",IF(AND(K156&gt;23,K156&lt;=60),IF(F156="F",VLOOKUP(MROUND(HZ156,0.5),'F-Weight for Length'!K:S,5,0),VLOOKUP(MROUND(HZ156,0.5),'M-Weight for Length'!K:S,5,0)),IF(K156&gt;60,IF(F156="F",VLOOKUP(K156,'F-Weight for Length'!U:AC,5,0),VLOOKUP(K156,'M-Weight for Length'!U:AC,5,0)),IF(F156="F",VLOOKUP(MROUND(HZ156,0.5),'F-Weight for Length'!A:I,5,0),VLOOKUP(MROUND(HZ156,0.5),'M-Weight for Length'!A:I,5,0)))))))),0)</f>
        <v/>
      </c>
      <c r="AE156" s="191" t="str">
        <f>IFERROR(IF(D156="","",IF(F156="","",IF(J156="","",IF(K156="","",IF(AND(K156&gt;23,K156&lt;=60),IF(F156="F",VLOOKUP(MROUND(HZ156,0.5),'F-Weight for Length'!K:S,6,0),VLOOKUP(MROUND(HZ156,0.5),'M-Weight for Length'!K:S,6,0)),IF(K156&gt;60,IF(F156="F",VLOOKUP(K156,'F-Weight for Length'!U:AC,6,0),VLOOKUP(K156,'M-Weight for Length'!U:AC,6,0)),IF(F156="F",VLOOKUP(MROUND(HZ156,0.5),'F-Weight for Length'!A:I,6,0),VLOOKUP(MROUND(HZ156,0.5),'M-Weight for Length'!A:I,6,0)))))))),0)</f>
        <v/>
      </c>
      <c r="AF156" s="191" t="str">
        <f>IFERROR(IF(D156="","",IF(F156="","",IF(J156="","",IF(K156="","",IF(AND(K156&gt;23,K156&lt;=60),IF(F156="F",VLOOKUP(MROUND(HZ156,0.5),'F-Weight for Length'!K:S,7,0),VLOOKUP(MROUND(HZ156,0.5),'M-Weight for Length'!K:S,7,0)),IF(K156&gt;60,IF(F156="F",VLOOKUP(K156,'F-Weight for Length'!U:AC,7,0),VLOOKUP(K156,'M-Weight for Length'!U:AC,7,0)),IF(F156="F",VLOOKUP(MROUND(HZ156,0.5),'F-Weight for Length'!A:I,7,0),VLOOKUP(MROUND(HZ156,0.5),'M-Weight for Length'!A:I,7,0)))))))),0)</f>
        <v/>
      </c>
      <c r="AG156" s="191" t="str">
        <f>IFERROR(IF(D156="","",IF(F156="","",IF(J156="","",IF(K156="","",IF(AND(K156&gt;23,K156&lt;=60),IF(F156="F",VLOOKUP(MROUND(HZ156,0.5),'F-Weight for Length'!K:S,8,0),VLOOKUP(MROUND(HZ156,0.5),'M-Weight for Length'!K:S,8,0)),IF(K156&gt;60,IF(F156="F",VLOOKUP(K156,'F-Weight for Length'!U:AC,8,0),VLOOKUP(K156,'M-Weight for Length'!U:AC,8,0)),IF(F156="F",VLOOKUP(MROUND(HZ156,0.5),'F-Weight for Length'!A:I,8,0),VLOOKUP(MROUND(HZ156,0.5),'M-Weight for Length'!A:I,8,0)))))))),0)</f>
        <v/>
      </c>
      <c r="AH156" s="191" t="str">
        <f>IFERROR(IF(D156="","",IF(F156="","",IF(J156="","",IF(K156="","",IF(AND(K156&gt;23,K156&lt;=60),IF(F156="F",VLOOKUP(MROUND(HZ156,0.5),'F-Weight for Length'!K:S,9,0),VLOOKUP(MROUND(HZ156,0.5),'M-Weight for Length'!K:S,9,0)),IF(K156&gt;60,IF(F156="F",VLOOKUP(K156,'F-Weight for Length'!U:AC,9,0),VLOOKUP(K156,'M-Weight for Length'!U:AC,9,0)),IF(F156="F",VLOOKUP(MROUND(HZ156,0.5),'F-Weight for Length'!A:I,9,0),VLOOKUP(MROUND(HZ156,0.5),'M-Weight for Length'!A:I,9,0)))))))),0)</f>
        <v/>
      </c>
      <c r="AI156" s="192">
        <f t="shared" si="483"/>
        <v>0</v>
      </c>
      <c r="AJ156" s="192">
        <f t="shared" si="484"/>
        <v>0</v>
      </c>
      <c r="AK156" s="192">
        <f t="shared" si="485"/>
        <v>0</v>
      </c>
      <c r="AL156" s="192">
        <f t="shared" si="486"/>
        <v>0</v>
      </c>
      <c r="AM156" s="192">
        <f t="shared" si="487"/>
        <v>0</v>
      </c>
      <c r="AN156" s="192">
        <f t="shared" si="488"/>
        <v>0</v>
      </c>
      <c r="AO156" s="192">
        <f t="shared" si="489"/>
        <v>0</v>
      </c>
      <c r="AP156" s="192">
        <f t="shared" si="490"/>
        <v>0</v>
      </c>
      <c r="AQ156" s="192">
        <f t="shared" si="491"/>
        <v>0</v>
      </c>
      <c r="AR156" s="192">
        <f t="shared" si="492"/>
        <v>0</v>
      </c>
      <c r="AS156" s="192">
        <f t="shared" si="493"/>
        <v>0</v>
      </c>
      <c r="AT156" s="192">
        <f t="shared" si="494"/>
        <v>0</v>
      </c>
      <c r="AU156" s="192">
        <f t="shared" si="495"/>
        <v>0</v>
      </c>
      <c r="AV156" s="192">
        <f t="shared" si="496"/>
        <v>0</v>
      </c>
      <c r="AW156" s="192">
        <f t="shared" si="497"/>
        <v>0</v>
      </c>
      <c r="AX156" s="192">
        <f t="shared" si="498"/>
        <v>0</v>
      </c>
      <c r="AY156" s="192">
        <f t="shared" si="499"/>
        <v>0</v>
      </c>
      <c r="AZ156" s="192">
        <f t="shared" si="500"/>
        <v>0</v>
      </c>
      <c r="BA156" s="192">
        <f t="shared" si="501"/>
        <v>0</v>
      </c>
      <c r="BB156" s="192">
        <f t="shared" si="502"/>
        <v>0</v>
      </c>
      <c r="BC156" s="192">
        <f t="shared" si="503"/>
        <v>0</v>
      </c>
      <c r="BD156" s="192">
        <f t="shared" si="504"/>
        <v>0</v>
      </c>
      <c r="BE156" s="192">
        <f t="shared" si="505"/>
        <v>0</v>
      </c>
      <c r="BF156" s="192">
        <f t="shared" si="506"/>
        <v>0</v>
      </c>
      <c r="BG156" s="192">
        <f t="shared" si="507"/>
        <v>0</v>
      </c>
      <c r="BH156" s="192">
        <f t="shared" si="508"/>
        <v>0</v>
      </c>
      <c r="BI156" s="192">
        <f t="shared" si="509"/>
        <v>0</v>
      </c>
      <c r="BJ156" s="192">
        <f t="shared" si="510"/>
        <v>0</v>
      </c>
      <c r="BK156" s="192">
        <f t="shared" si="511"/>
        <v>0</v>
      </c>
      <c r="BL156" s="192">
        <f t="shared" si="512"/>
        <v>0</v>
      </c>
      <c r="BM156" s="192">
        <f t="shared" si="513"/>
        <v>0</v>
      </c>
      <c r="BN156" s="192">
        <f t="shared" si="514"/>
        <v>0</v>
      </c>
      <c r="BO156" s="192">
        <f t="shared" si="515"/>
        <v>0</v>
      </c>
      <c r="BP156" s="192">
        <f t="shared" si="516"/>
        <v>0</v>
      </c>
      <c r="BQ156" s="192">
        <f t="shared" si="517"/>
        <v>0</v>
      </c>
      <c r="BR156" s="192">
        <f t="shared" si="518"/>
        <v>0</v>
      </c>
      <c r="BS156" s="192">
        <f t="shared" si="519"/>
        <v>0</v>
      </c>
      <c r="BT156" s="192">
        <f t="shared" si="520"/>
        <v>0</v>
      </c>
      <c r="BU156" s="192">
        <f t="shared" si="521"/>
        <v>0</v>
      </c>
      <c r="BV156" s="192">
        <f t="shared" si="522"/>
        <v>0</v>
      </c>
      <c r="BW156" s="192">
        <f t="shared" si="523"/>
        <v>0</v>
      </c>
      <c r="BX156" s="192">
        <f t="shared" si="524"/>
        <v>0</v>
      </c>
      <c r="BY156" s="192">
        <f t="shared" si="525"/>
        <v>0</v>
      </c>
      <c r="BZ156" s="192">
        <f t="shared" si="526"/>
        <v>0</v>
      </c>
      <c r="CA156" s="192">
        <f t="shared" si="527"/>
        <v>0</v>
      </c>
      <c r="CB156" s="192">
        <f t="shared" si="528"/>
        <v>0</v>
      </c>
      <c r="CC156" s="192">
        <f t="shared" si="529"/>
        <v>0</v>
      </c>
      <c r="CD156" s="192">
        <f t="shared" si="530"/>
        <v>0</v>
      </c>
      <c r="CE156" s="192">
        <f t="shared" si="531"/>
        <v>0</v>
      </c>
      <c r="CF156" s="192">
        <f t="shared" si="532"/>
        <v>0</v>
      </c>
      <c r="CG156" s="192">
        <f t="shared" si="533"/>
        <v>0</v>
      </c>
      <c r="CH156" s="192">
        <f t="shared" si="534"/>
        <v>0</v>
      </c>
      <c r="CI156" s="192">
        <f t="shared" si="535"/>
        <v>0</v>
      </c>
      <c r="CJ156" s="192">
        <f t="shared" si="536"/>
        <v>0</v>
      </c>
      <c r="CK156" s="192">
        <f t="shared" si="537"/>
        <v>0</v>
      </c>
      <c r="CL156" s="192">
        <f t="shared" si="538"/>
        <v>0</v>
      </c>
      <c r="CM156" s="192">
        <f t="shared" si="539"/>
        <v>0</v>
      </c>
      <c r="CN156" s="192">
        <f t="shared" si="540"/>
        <v>0</v>
      </c>
      <c r="CO156" s="192">
        <f t="shared" si="541"/>
        <v>0</v>
      </c>
      <c r="CP156" s="192">
        <f t="shared" si="542"/>
        <v>0</v>
      </c>
      <c r="CQ156" s="192">
        <f t="shared" si="543"/>
        <v>0</v>
      </c>
      <c r="CR156" s="192">
        <f t="shared" si="544"/>
        <v>0</v>
      </c>
      <c r="CS156" s="192">
        <f t="shared" si="545"/>
        <v>0</v>
      </c>
      <c r="CT156" s="192">
        <f t="shared" si="546"/>
        <v>0</v>
      </c>
      <c r="CU156" s="192">
        <f t="shared" si="547"/>
        <v>0</v>
      </c>
      <c r="CV156" s="192">
        <f t="shared" si="548"/>
        <v>0</v>
      </c>
      <c r="CW156" s="192">
        <f t="shared" si="549"/>
        <v>0</v>
      </c>
      <c r="CX156" s="192">
        <f t="shared" si="550"/>
        <v>0</v>
      </c>
      <c r="CY156" s="192">
        <f t="shared" si="551"/>
        <v>0</v>
      </c>
      <c r="CZ156" s="192">
        <f t="shared" si="552"/>
        <v>0</v>
      </c>
      <c r="DA156" s="192">
        <f t="shared" si="553"/>
        <v>0</v>
      </c>
      <c r="DB156" s="192">
        <f t="shared" si="554"/>
        <v>0</v>
      </c>
      <c r="DC156" s="192">
        <f t="shared" si="555"/>
        <v>0</v>
      </c>
      <c r="DD156" s="192">
        <f t="shared" si="556"/>
        <v>0</v>
      </c>
      <c r="DE156" s="192">
        <f t="shared" si="557"/>
        <v>0</v>
      </c>
      <c r="DF156" s="192">
        <f t="shared" si="558"/>
        <v>0</v>
      </c>
      <c r="DG156" s="192">
        <f t="shared" si="559"/>
        <v>0</v>
      </c>
      <c r="DH156" s="192">
        <f t="shared" si="560"/>
        <v>0</v>
      </c>
      <c r="DI156" s="192">
        <f t="shared" si="561"/>
        <v>0</v>
      </c>
      <c r="DJ156" s="192">
        <f t="shared" si="562"/>
        <v>0</v>
      </c>
      <c r="DK156" s="192">
        <f t="shared" si="563"/>
        <v>0</v>
      </c>
      <c r="DL156" s="192">
        <f t="shared" si="564"/>
        <v>0</v>
      </c>
      <c r="DM156" s="192">
        <f t="shared" si="565"/>
        <v>0</v>
      </c>
      <c r="DN156" s="192">
        <f t="shared" si="566"/>
        <v>0</v>
      </c>
      <c r="DO156" s="192">
        <f t="shared" si="567"/>
        <v>0</v>
      </c>
      <c r="DP156" s="192">
        <f t="shared" si="568"/>
        <v>0</v>
      </c>
      <c r="DQ156" s="192">
        <f t="shared" si="569"/>
        <v>0</v>
      </c>
      <c r="DR156" s="192">
        <f t="shared" si="570"/>
        <v>0</v>
      </c>
      <c r="DS156" s="192">
        <f t="shared" si="571"/>
        <v>0</v>
      </c>
      <c r="DT156" s="192">
        <f t="shared" si="572"/>
        <v>0</v>
      </c>
      <c r="DU156" s="192">
        <f t="shared" si="573"/>
        <v>0</v>
      </c>
      <c r="DV156" s="193">
        <f t="shared" si="675"/>
        <v>0</v>
      </c>
      <c r="DW156" s="193">
        <f t="shared" si="676"/>
        <v>0</v>
      </c>
      <c r="DX156" s="193">
        <f t="shared" si="677"/>
        <v>0</v>
      </c>
      <c r="DY156" s="193">
        <f t="shared" si="678"/>
        <v>0</v>
      </c>
      <c r="DZ156" s="193">
        <f t="shared" si="679"/>
        <v>0</v>
      </c>
      <c r="EA156" s="192">
        <f t="shared" si="574"/>
        <v>0</v>
      </c>
      <c r="EB156" s="192">
        <f t="shared" si="575"/>
        <v>0</v>
      </c>
      <c r="EC156" s="192">
        <f t="shared" si="576"/>
        <v>0</v>
      </c>
      <c r="ED156" s="192">
        <f t="shared" si="577"/>
        <v>0</v>
      </c>
      <c r="EE156" s="192">
        <f t="shared" si="578"/>
        <v>0</v>
      </c>
      <c r="EF156" s="192">
        <f t="shared" si="579"/>
        <v>0</v>
      </c>
      <c r="EG156" s="192">
        <f t="shared" si="580"/>
        <v>0</v>
      </c>
      <c r="EH156" s="192">
        <f t="shared" si="581"/>
        <v>0</v>
      </c>
      <c r="EI156" s="192">
        <f t="shared" si="582"/>
        <v>0</v>
      </c>
      <c r="EJ156" s="192">
        <f t="shared" si="583"/>
        <v>0</v>
      </c>
      <c r="EK156" s="192">
        <f t="shared" si="584"/>
        <v>0</v>
      </c>
      <c r="EL156" s="192">
        <f t="shared" si="585"/>
        <v>0</v>
      </c>
      <c r="EM156" s="192">
        <f t="shared" si="586"/>
        <v>0</v>
      </c>
      <c r="EN156" s="192">
        <f t="shared" si="587"/>
        <v>0</v>
      </c>
      <c r="EO156" s="192">
        <f t="shared" si="588"/>
        <v>0</v>
      </c>
      <c r="EP156" s="192">
        <f t="shared" si="589"/>
        <v>0</v>
      </c>
      <c r="EQ156" s="192">
        <f t="shared" si="590"/>
        <v>0</v>
      </c>
      <c r="ER156" s="192">
        <f t="shared" si="591"/>
        <v>0</v>
      </c>
      <c r="ES156" s="192">
        <f t="shared" si="592"/>
        <v>0</v>
      </c>
      <c r="ET156" s="192">
        <f t="shared" si="593"/>
        <v>0</v>
      </c>
      <c r="EU156" s="192">
        <f t="shared" si="594"/>
        <v>0</v>
      </c>
      <c r="EV156" s="192">
        <f t="shared" si="595"/>
        <v>0</v>
      </c>
      <c r="EW156" s="192">
        <f t="shared" si="596"/>
        <v>0</v>
      </c>
      <c r="EX156" s="192">
        <f t="shared" si="597"/>
        <v>0</v>
      </c>
      <c r="EY156" s="192">
        <f t="shared" si="598"/>
        <v>0</v>
      </c>
      <c r="EZ156" s="192">
        <f t="shared" si="599"/>
        <v>0</v>
      </c>
      <c r="FA156" s="192">
        <f t="shared" si="600"/>
        <v>0</v>
      </c>
      <c r="FB156" s="192">
        <f t="shared" si="601"/>
        <v>0</v>
      </c>
      <c r="FC156" s="192">
        <f t="shared" si="602"/>
        <v>0</v>
      </c>
      <c r="FD156" s="192">
        <f t="shared" si="603"/>
        <v>0</v>
      </c>
      <c r="FE156" s="192">
        <f t="shared" si="604"/>
        <v>0</v>
      </c>
      <c r="FF156" s="192">
        <f t="shared" si="605"/>
        <v>0</v>
      </c>
      <c r="FG156" s="192">
        <f t="shared" si="606"/>
        <v>0</v>
      </c>
      <c r="FH156" s="192">
        <f t="shared" si="607"/>
        <v>0</v>
      </c>
      <c r="FI156" s="192">
        <f t="shared" si="608"/>
        <v>0</v>
      </c>
      <c r="FJ156" s="192">
        <f t="shared" si="609"/>
        <v>0</v>
      </c>
      <c r="FK156" s="192">
        <f t="shared" si="610"/>
        <v>0</v>
      </c>
      <c r="FL156" s="192">
        <f t="shared" si="611"/>
        <v>0</v>
      </c>
      <c r="FM156" s="192">
        <f t="shared" si="612"/>
        <v>0</v>
      </c>
      <c r="FN156" s="192">
        <f t="shared" si="613"/>
        <v>0</v>
      </c>
      <c r="FO156" s="192">
        <f t="shared" si="614"/>
        <v>0</v>
      </c>
      <c r="FP156" s="192">
        <f t="shared" si="615"/>
        <v>0</v>
      </c>
      <c r="FQ156" s="192">
        <f t="shared" si="616"/>
        <v>0</v>
      </c>
      <c r="FR156" s="192">
        <f t="shared" si="617"/>
        <v>0</v>
      </c>
      <c r="FS156" s="192">
        <f t="shared" si="618"/>
        <v>0</v>
      </c>
      <c r="FT156" s="192">
        <f t="shared" si="619"/>
        <v>0</v>
      </c>
      <c r="FU156" s="192">
        <f t="shared" si="620"/>
        <v>0</v>
      </c>
      <c r="FV156" s="192">
        <f t="shared" si="621"/>
        <v>0</v>
      </c>
      <c r="FW156" s="192">
        <f t="shared" si="622"/>
        <v>0</v>
      </c>
      <c r="FX156" s="192">
        <f t="shared" si="623"/>
        <v>0</v>
      </c>
      <c r="FY156" s="192">
        <f t="shared" si="624"/>
        <v>0</v>
      </c>
      <c r="FZ156" s="192">
        <f t="shared" si="625"/>
        <v>0</v>
      </c>
      <c r="GA156" s="192">
        <f t="shared" si="626"/>
        <v>0</v>
      </c>
      <c r="GB156" s="192">
        <f t="shared" si="627"/>
        <v>0</v>
      </c>
      <c r="GC156" s="192">
        <f t="shared" si="628"/>
        <v>0</v>
      </c>
      <c r="GD156" s="192">
        <f t="shared" si="629"/>
        <v>0</v>
      </c>
      <c r="GE156" s="192">
        <f t="shared" si="630"/>
        <v>0</v>
      </c>
      <c r="GF156" s="192">
        <f t="shared" si="631"/>
        <v>0</v>
      </c>
      <c r="GG156" s="192">
        <f t="shared" si="632"/>
        <v>0</v>
      </c>
      <c r="GH156" s="192">
        <f t="shared" si="633"/>
        <v>0</v>
      </c>
      <c r="GI156" s="192">
        <f t="shared" si="634"/>
        <v>0</v>
      </c>
      <c r="GJ156" s="192">
        <f t="shared" si="635"/>
        <v>0</v>
      </c>
      <c r="GK156" s="192">
        <f t="shared" si="636"/>
        <v>0</v>
      </c>
      <c r="GL156" s="192">
        <f t="shared" si="637"/>
        <v>0</v>
      </c>
      <c r="GM156" s="192">
        <f t="shared" si="638"/>
        <v>0</v>
      </c>
      <c r="GN156" s="192">
        <f t="shared" si="639"/>
        <v>0</v>
      </c>
      <c r="GO156" s="192">
        <f t="shared" si="640"/>
        <v>0</v>
      </c>
      <c r="GP156" s="192">
        <f t="shared" si="641"/>
        <v>0</v>
      </c>
      <c r="GQ156" s="192">
        <f t="shared" si="642"/>
        <v>0</v>
      </c>
      <c r="GR156" s="192">
        <f t="shared" si="643"/>
        <v>0</v>
      </c>
      <c r="GS156" s="192">
        <f t="shared" si="644"/>
        <v>0</v>
      </c>
      <c r="GT156" s="192">
        <f t="shared" si="645"/>
        <v>0</v>
      </c>
      <c r="GU156" s="192">
        <f t="shared" si="646"/>
        <v>0</v>
      </c>
      <c r="GV156" s="192">
        <f t="shared" si="647"/>
        <v>0</v>
      </c>
      <c r="GW156" s="192">
        <f t="shared" si="648"/>
        <v>0</v>
      </c>
      <c r="GX156" s="192">
        <f t="shared" si="649"/>
        <v>0</v>
      </c>
      <c r="GY156" s="192">
        <f t="shared" si="650"/>
        <v>0</v>
      </c>
      <c r="GZ156" s="192">
        <f t="shared" si="651"/>
        <v>0</v>
      </c>
      <c r="HA156" s="192">
        <f t="shared" si="652"/>
        <v>0</v>
      </c>
      <c r="HB156" s="192">
        <f t="shared" si="653"/>
        <v>0</v>
      </c>
      <c r="HC156" s="192">
        <f t="shared" si="654"/>
        <v>0</v>
      </c>
      <c r="HD156" s="192">
        <f t="shared" si="655"/>
        <v>0</v>
      </c>
      <c r="HE156" s="192">
        <f t="shared" si="656"/>
        <v>0</v>
      </c>
      <c r="HF156" s="192">
        <f t="shared" si="657"/>
        <v>0</v>
      </c>
      <c r="HG156" s="192">
        <f t="shared" si="658"/>
        <v>0</v>
      </c>
      <c r="HH156" s="192">
        <f t="shared" si="659"/>
        <v>0</v>
      </c>
      <c r="HI156" s="192">
        <f t="shared" si="660"/>
        <v>0</v>
      </c>
      <c r="HJ156" s="192">
        <f t="shared" si="661"/>
        <v>0</v>
      </c>
      <c r="HK156" s="192">
        <f t="shared" si="662"/>
        <v>0</v>
      </c>
      <c r="HL156" s="192">
        <f t="shared" si="663"/>
        <v>0</v>
      </c>
      <c r="HM156" s="192">
        <f t="shared" si="664"/>
        <v>0</v>
      </c>
      <c r="HN156" s="194">
        <f t="shared" si="680"/>
        <v>0</v>
      </c>
      <c r="HO156" s="194">
        <f t="shared" si="681"/>
        <v>0</v>
      </c>
      <c r="HP156" s="194">
        <f t="shared" si="682"/>
        <v>0</v>
      </c>
      <c r="HQ156" s="194">
        <f t="shared" si="683"/>
        <v>0</v>
      </c>
      <c r="HR156" s="194">
        <f t="shared" si="684"/>
        <v>0</v>
      </c>
      <c r="HS156" s="195" t="str">
        <f t="shared" si="471"/>
        <v/>
      </c>
      <c r="HT156" s="196">
        <f t="shared" si="685"/>
        <v>0</v>
      </c>
      <c r="HU156" s="196">
        <f t="shared" si="686"/>
        <v>0</v>
      </c>
      <c r="HV156" s="197" t="str">
        <f t="shared" si="472"/>
        <v/>
      </c>
      <c r="HW156" s="197" t="str">
        <f t="shared" si="665"/>
        <v/>
      </c>
      <c r="HX156" s="197" t="str">
        <f t="shared" si="666"/>
        <v/>
      </c>
      <c r="HY156" s="195" t="str">
        <f t="shared" si="473"/>
        <v/>
      </c>
      <c r="HZ156" s="30">
        <f t="shared" si="469"/>
        <v>0</v>
      </c>
      <c r="IA156" s="198">
        <f t="shared" si="474"/>
        <v>0</v>
      </c>
      <c r="IB156" s="195"/>
      <c r="IC156" s="195">
        <f t="shared" si="667"/>
        <v>0</v>
      </c>
      <c r="ID156" s="195">
        <f t="shared" si="475"/>
        <v>0</v>
      </c>
      <c r="IE156" s="195">
        <f t="shared" si="668"/>
        <v>0</v>
      </c>
      <c r="IF156" s="195">
        <f t="shared" si="476"/>
        <v>0</v>
      </c>
      <c r="IG156" s="307">
        <f t="shared" si="477"/>
        <v>0</v>
      </c>
      <c r="IH156" s="307">
        <f t="shared" si="478"/>
        <v>0</v>
      </c>
      <c r="II156" s="44">
        <f t="shared" si="479"/>
        <v>0</v>
      </c>
      <c r="IJ156" s="44">
        <f t="shared" si="669"/>
        <v>0</v>
      </c>
      <c r="IK156" s="44">
        <f t="shared" si="670"/>
        <v>0</v>
      </c>
      <c r="IL156" s="44">
        <f t="shared" si="671"/>
        <v>0</v>
      </c>
      <c r="IM156" s="44">
        <f t="shared" si="672"/>
        <v>0</v>
      </c>
      <c r="IN156" s="44">
        <f t="shared" si="673"/>
        <v>0</v>
      </c>
      <c r="IO156" s="44">
        <f t="shared" si="674"/>
        <v>0</v>
      </c>
    </row>
    <row r="157" spans="1:249" ht="18" customHeight="1">
      <c r="A157" s="188">
        <v>151</v>
      </c>
      <c r="B157" s="326"/>
      <c r="C157" s="289"/>
      <c r="D157" s="199"/>
      <c r="E157" s="189"/>
      <c r="F157" s="189"/>
      <c r="G157" s="190"/>
      <c r="H157" s="190"/>
      <c r="I157" s="272"/>
      <c r="J157" s="207"/>
      <c r="K157" s="214" t="str">
        <f t="shared" si="480"/>
        <v/>
      </c>
      <c r="L157" s="200" t="str">
        <f t="shared" si="481"/>
        <v/>
      </c>
      <c r="M157" s="200" t="str">
        <f t="shared" si="482"/>
        <v/>
      </c>
      <c r="N157" s="209" t="str">
        <f t="shared" si="470"/>
        <v/>
      </c>
      <c r="O157" s="208" t="str">
        <f>IFERROR(IF(D157="","",IF(K157="","",IF(I157="","",IF(F157="F",VLOOKUP(K157,F!A:G,2,0),IF(F157="M",VLOOKUP(K157,M!A:G,2,0),""))))),0)</f>
        <v/>
      </c>
      <c r="P157" s="191" t="str">
        <f>IFERROR(IF(D157="","",IF(K157="","",IF(I157="","",IF(F157="F",VLOOKUP(K157,F!A:G,3,0),IF(F157="M",VLOOKUP(K157,M!A:G,3,0),""))))),0)</f>
        <v/>
      </c>
      <c r="Q157" s="191" t="str">
        <f>IFERROR(IF(D157="","",IF(K157="","",IF(I157="","",IF(F157="F",VLOOKUP(K157,F!A:G,4,0),IF(F157="M",VLOOKUP(K157,M!A:G,4,0),""))))),0)</f>
        <v/>
      </c>
      <c r="R157" s="191" t="str">
        <f>IFERROR(IF(D157="","",IF(K157="","",IF(I157="","",IF(F157="F",VLOOKUP(K157,F!A:G,5,0),IF(F157="M",VLOOKUP(K157,M!A:G,5,0),""))))),0)</f>
        <v/>
      </c>
      <c r="S157" s="191" t="str">
        <f>IFERROR(IF(D157="","",IF(K157="","",IF(I157="","",IF(F157="F",VLOOKUP(K157,F!A:G,6,0),IF(F157="M",VLOOKUP(K157,M!A:G,6,0),""))))),0)</f>
        <v/>
      </c>
      <c r="T157" s="191" t="str">
        <f>IFERROR(IF(D157="","",IF(K157="","",IF(I157="","",IF(F157="F",VLOOKUP(K157,F!A:G,7,0),IF(F157="M",VLOOKUP(K157,M!A:G,7,0),""))))),0)</f>
        <v/>
      </c>
      <c r="U157" s="191" t="str">
        <f>IFERROR(IF(D157="","",IF(K157="","",IF(J157="","",IF(F157="F",VLOOKUP(K157,F!A:M,8,0),IF(F157="M",VLOOKUP(K157,M!A:M,8,0),""))))),0)</f>
        <v/>
      </c>
      <c r="V157" s="191" t="str">
        <f>IFERROR(IF(D157="","",IF(K157="","",IF(J157="","",IF(F157="F",VLOOKUP(K157,F!A:M,9,0),IF(F157="M",VLOOKUP(K157,M!A:M,9,0),""))))),0)</f>
        <v/>
      </c>
      <c r="W157" s="191" t="str">
        <f>IFERROR(IF(D157="","",IF(K157="","",IF(J157="","",IF(F157="F",VLOOKUP(K157,F!A:M,10,0),IF(F157="M",VLOOKUP(K157,M!A:M,10,0),""))))),0)</f>
        <v/>
      </c>
      <c r="X157" s="191" t="str">
        <f>IFERROR(IF(D157="","",IF(K157="","",IF(J157="","",IF(F157="F",VLOOKUP(K157,F!A:M,11,0),IF(F157="M",VLOOKUP(K157,M!A:M,11,0),""))))),0)</f>
        <v/>
      </c>
      <c r="Y157" s="191" t="str">
        <f>IFERROR(IF(D157="","",IF(K157="","",IF(J157="","",IF(F157="F",VLOOKUP(K157,F!A:M,12,0),IF(F157="M",VLOOKUP(K157,M!A:M,12,0),""))))),0)</f>
        <v/>
      </c>
      <c r="Z157" s="191" t="str">
        <f>IFERROR(IF(D157="","",IF(K157="","",IF(J157="","",IF(F157="F",VLOOKUP(K157,F!A:M,13,0),IF(F157="M",VLOOKUP(K157,M!A:M,13,0),""))))),0)</f>
        <v/>
      </c>
      <c r="AA157" s="191" t="str">
        <f>IFERROR(IF(D157="","",IF(F157="","",IF(J157="","",IF(K157="","",IF(AND(K157&gt;23,K157&lt;=60),IF(F157="F",VLOOKUP(MROUND(HZ157,0.5),'F-Weight for Length'!K:S,2,0),VLOOKUP(MROUND(HZ157,0.5),'M-Weight for Length'!K:S,2,0)),IF(K157&gt;60,IF(F157="F",VLOOKUP(K157,'F-Weight for Length'!U:AC,2,0),VLOOKUP(K157,'M-Weight for Length'!U:AC,2,0)),IF(F157="F",VLOOKUP(MROUND(HZ157,0.5),'F-Weight for Length'!A:I,2,0),VLOOKUP(MROUND(HZ157,0.5),'M-Weight for Length'!A:I,2,0)))))))),0)</f>
        <v/>
      </c>
      <c r="AB157" s="191" t="str">
        <f>IFERROR(IF(D157="","",IF(F157="","",IF(J157="","",IF(K157="","",IF(AND(K157&gt;23,K157&lt;=60),IF(F157="F",VLOOKUP(MROUND(HZ157,0.5),'F-Weight for Length'!K:S,3,0),VLOOKUP(MROUND(HZ157,0.5),'M-Weight for Length'!K:S,3,0)),IF(K157&gt;60,IF(F157="F",VLOOKUP(K157,'F-Weight for Length'!U:AC,3,0),VLOOKUP(K157,'M-Weight for Length'!U:AC,3,0)),IF(F157="F",VLOOKUP(MROUND(HZ157,0.5),'F-Weight for Length'!A:I,3,0),VLOOKUP(MROUND(HZ157,0.5),'M-Weight for Length'!A:I,3,0)))))))),0)</f>
        <v/>
      </c>
      <c r="AC157" s="191" t="str">
        <f>IFERROR(IF(D157="","",IF(F157="","",IF(J157="","",IF(K157="","",IF(AND(K157&gt;23,K157&lt;=60),IF(F157="F",VLOOKUP(MROUND(HZ157,0.5),'F-Weight for Length'!K:S,4,0),VLOOKUP(MROUND(HZ157,0.5),'M-Weight for Length'!K:S,4,0)),IF(K157&gt;60,IF(F157="F",VLOOKUP(K157,'F-Weight for Length'!U:AC,4,0),VLOOKUP(K157,'M-Weight for Length'!U:AC,4,0)),IF(F157="F",VLOOKUP(MROUND(HZ157,0.5),'F-Weight for Length'!A:I,4,0),VLOOKUP(MROUND(HZ157,0.5),'M-Weight for Length'!A:I,4,0)))))))),0)</f>
        <v/>
      </c>
      <c r="AD157" s="191" t="str">
        <f>IFERROR(IF(D157="","",IF(F157="","",IF(J157="","",IF(K157="","",IF(AND(K157&gt;23,K157&lt;=60),IF(F157="F",VLOOKUP(MROUND(HZ157,0.5),'F-Weight for Length'!K:S,5,0),VLOOKUP(MROUND(HZ157,0.5),'M-Weight for Length'!K:S,5,0)),IF(K157&gt;60,IF(F157="F",VLOOKUP(K157,'F-Weight for Length'!U:AC,5,0),VLOOKUP(K157,'M-Weight for Length'!U:AC,5,0)),IF(F157="F",VLOOKUP(MROUND(HZ157,0.5),'F-Weight for Length'!A:I,5,0),VLOOKUP(MROUND(HZ157,0.5),'M-Weight for Length'!A:I,5,0)))))))),0)</f>
        <v/>
      </c>
      <c r="AE157" s="191" t="str">
        <f>IFERROR(IF(D157="","",IF(F157="","",IF(J157="","",IF(K157="","",IF(AND(K157&gt;23,K157&lt;=60),IF(F157="F",VLOOKUP(MROUND(HZ157,0.5),'F-Weight for Length'!K:S,6,0),VLOOKUP(MROUND(HZ157,0.5),'M-Weight for Length'!K:S,6,0)),IF(K157&gt;60,IF(F157="F",VLOOKUP(K157,'F-Weight for Length'!U:AC,6,0),VLOOKUP(K157,'M-Weight for Length'!U:AC,6,0)),IF(F157="F",VLOOKUP(MROUND(HZ157,0.5),'F-Weight for Length'!A:I,6,0),VLOOKUP(MROUND(HZ157,0.5),'M-Weight for Length'!A:I,6,0)))))))),0)</f>
        <v/>
      </c>
      <c r="AF157" s="191" t="str">
        <f>IFERROR(IF(D157="","",IF(F157="","",IF(J157="","",IF(K157="","",IF(AND(K157&gt;23,K157&lt;=60),IF(F157="F",VLOOKUP(MROUND(HZ157,0.5),'F-Weight for Length'!K:S,7,0),VLOOKUP(MROUND(HZ157,0.5),'M-Weight for Length'!K:S,7,0)),IF(K157&gt;60,IF(F157="F",VLOOKUP(K157,'F-Weight for Length'!U:AC,7,0),VLOOKUP(K157,'M-Weight for Length'!U:AC,7,0)),IF(F157="F",VLOOKUP(MROUND(HZ157,0.5),'F-Weight for Length'!A:I,7,0),VLOOKUP(MROUND(HZ157,0.5),'M-Weight for Length'!A:I,7,0)))))))),0)</f>
        <v/>
      </c>
      <c r="AG157" s="191" t="str">
        <f>IFERROR(IF(D157="","",IF(F157="","",IF(J157="","",IF(K157="","",IF(AND(K157&gt;23,K157&lt;=60),IF(F157="F",VLOOKUP(MROUND(HZ157,0.5),'F-Weight for Length'!K:S,8,0),VLOOKUP(MROUND(HZ157,0.5),'M-Weight for Length'!K:S,8,0)),IF(K157&gt;60,IF(F157="F",VLOOKUP(K157,'F-Weight for Length'!U:AC,8,0),VLOOKUP(K157,'M-Weight for Length'!U:AC,8,0)),IF(F157="F",VLOOKUP(MROUND(HZ157,0.5),'F-Weight for Length'!A:I,8,0),VLOOKUP(MROUND(HZ157,0.5),'M-Weight for Length'!A:I,8,0)))))))),0)</f>
        <v/>
      </c>
      <c r="AH157" s="191" t="str">
        <f>IFERROR(IF(D157="","",IF(F157="","",IF(J157="","",IF(K157="","",IF(AND(K157&gt;23,K157&lt;=60),IF(F157="F",VLOOKUP(MROUND(HZ157,0.5),'F-Weight for Length'!K:S,9,0),VLOOKUP(MROUND(HZ157,0.5),'M-Weight for Length'!K:S,9,0)),IF(K157&gt;60,IF(F157="F",VLOOKUP(K157,'F-Weight for Length'!U:AC,9,0),VLOOKUP(K157,'M-Weight for Length'!U:AC,9,0)),IF(F157="F",VLOOKUP(MROUND(HZ157,0.5),'F-Weight for Length'!A:I,9,0),VLOOKUP(MROUND(HZ157,0.5),'M-Weight for Length'!A:I,9,0)))))))),0)</f>
        <v/>
      </c>
      <c r="AI157" s="192">
        <f t="shared" si="483"/>
        <v>0</v>
      </c>
      <c r="AJ157" s="192">
        <f t="shared" si="484"/>
        <v>0</v>
      </c>
      <c r="AK157" s="192">
        <f t="shared" si="485"/>
        <v>0</v>
      </c>
      <c r="AL157" s="192">
        <f t="shared" si="486"/>
        <v>0</v>
      </c>
      <c r="AM157" s="192">
        <f t="shared" si="487"/>
        <v>0</v>
      </c>
      <c r="AN157" s="192">
        <f t="shared" si="488"/>
        <v>0</v>
      </c>
      <c r="AO157" s="192">
        <f t="shared" si="489"/>
        <v>0</v>
      </c>
      <c r="AP157" s="192">
        <f t="shared" si="490"/>
        <v>0</v>
      </c>
      <c r="AQ157" s="192">
        <f t="shared" si="491"/>
        <v>0</v>
      </c>
      <c r="AR157" s="192">
        <f t="shared" si="492"/>
        <v>0</v>
      </c>
      <c r="AS157" s="192">
        <f t="shared" si="493"/>
        <v>0</v>
      </c>
      <c r="AT157" s="192">
        <f t="shared" si="494"/>
        <v>0</v>
      </c>
      <c r="AU157" s="192">
        <f t="shared" si="495"/>
        <v>0</v>
      </c>
      <c r="AV157" s="192">
        <f t="shared" si="496"/>
        <v>0</v>
      </c>
      <c r="AW157" s="192">
        <f t="shared" si="497"/>
        <v>0</v>
      </c>
      <c r="AX157" s="192">
        <f t="shared" si="498"/>
        <v>0</v>
      </c>
      <c r="AY157" s="192">
        <f t="shared" si="499"/>
        <v>0</v>
      </c>
      <c r="AZ157" s="192">
        <f t="shared" si="500"/>
        <v>0</v>
      </c>
      <c r="BA157" s="192">
        <f t="shared" si="501"/>
        <v>0</v>
      </c>
      <c r="BB157" s="192">
        <f t="shared" si="502"/>
        <v>0</v>
      </c>
      <c r="BC157" s="192">
        <f t="shared" si="503"/>
        <v>0</v>
      </c>
      <c r="BD157" s="192">
        <f t="shared" si="504"/>
        <v>0</v>
      </c>
      <c r="BE157" s="192">
        <f t="shared" si="505"/>
        <v>0</v>
      </c>
      <c r="BF157" s="192">
        <f t="shared" si="506"/>
        <v>0</v>
      </c>
      <c r="BG157" s="192">
        <f t="shared" si="507"/>
        <v>0</v>
      </c>
      <c r="BH157" s="192">
        <f t="shared" si="508"/>
        <v>0</v>
      </c>
      <c r="BI157" s="192">
        <f t="shared" si="509"/>
        <v>0</v>
      </c>
      <c r="BJ157" s="192">
        <f t="shared" si="510"/>
        <v>0</v>
      </c>
      <c r="BK157" s="192">
        <f t="shared" si="511"/>
        <v>0</v>
      </c>
      <c r="BL157" s="192">
        <f t="shared" si="512"/>
        <v>0</v>
      </c>
      <c r="BM157" s="192">
        <f t="shared" si="513"/>
        <v>0</v>
      </c>
      <c r="BN157" s="192">
        <f t="shared" si="514"/>
        <v>0</v>
      </c>
      <c r="BO157" s="192">
        <f t="shared" si="515"/>
        <v>0</v>
      </c>
      <c r="BP157" s="192">
        <f t="shared" si="516"/>
        <v>0</v>
      </c>
      <c r="BQ157" s="192">
        <f t="shared" si="517"/>
        <v>0</v>
      </c>
      <c r="BR157" s="192">
        <f t="shared" si="518"/>
        <v>0</v>
      </c>
      <c r="BS157" s="192">
        <f t="shared" si="519"/>
        <v>0</v>
      </c>
      <c r="BT157" s="192">
        <f t="shared" si="520"/>
        <v>0</v>
      </c>
      <c r="BU157" s="192">
        <f t="shared" si="521"/>
        <v>0</v>
      </c>
      <c r="BV157" s="192">
        <f t="shared" si="522"/>
        <v>0</v>
      </c>
      <c r="BW157" s="192">
        <f t="shared" si="523"/>
        <v>0</v>
      </c>
      <c r="BX157" s="192">
        <f t="shared" si="524"/>
        <v>0</v>
      </c>
      <c r="BY157" s="192">
        <f t="shared" si="525"/>
        <v>0</v>
      </c>
      <c r="BZ157" s="192">
        <f t="shared" si="526"/>
        <v>0</v>
      </c>
      <c r="CA157" s="192">
        <f t="shared" si="527"/>
        <v>0</v>
      </c>
      <c r="CB157" s="192">
        <f t="shared" si="528"/>
        <v>0</v>
      </c>
      <c r="CC157" s="192">
        <f t="shared" si="529"/>
        <v>0</v>
      </c>
      <c r="CD157" s="192">
        <f t="shared" si="530"/>
        <v>0</v>
      </c>
      <c r="CE157" s="192">
        <f t="shared" si="531"/>
        <v>0</v>
      </c>
      <c r="CF157" s="192">
        <f t="shared" si="532"/>
        <v>0</v>
      </c>
      <c r="CG157" s="192">
        <f t="shared" si="533"/>
        <v>0</v>
      </c>
      <c r="CH157" s="192">
        <f t="shared" si="534"/>
        <v>0</v>
      </c>
      <c r="CI157" s="192">
        <f t="shared" si="535"/>
        <v>0</v>
      </c>
      <c r="CJ157" s="192">
        <f t="shared" si="536"/>
        <v>0</v>
      </c>
      <c r="CK157" s="192">
        <f t="shared" si="537"/>
        <v>0</v>
      </c>
      <c r="CL157" s="192">
        <f t="shared" si="538"/>
        <v>0</v>
      </c>
      <c r="CM157" s="192">
        <f t="shared" si="539"/>
        <v>0</v>
      </c>
      <c r="CN157" s="192">
        <f t="shared" si="540"/>
        <v>0</v>
      </c>
      <c r="CO157" s="192">
        <f t="shared" si="541"/>
        <v>0</v>
      </c>
      <c r="CP157" s="192">
        <f t="shared" si="542"/>
        <v>0</v>
      </c>
      <c r="CQ157" s="192">
        <f t="shared" si="543"/>
        <v>0</v>
      </c>
      <c r="CR157" s="192">
        <f t="shared" si="544"/>
        <v>0</v>
      </c>
      <c r="CS157" s="192">
        <f t="shared" si="545"/>
        <v>0</v>
      </c>
      <c r="CT157" s="192">
        <f t="shared" si="546"/>
        <v>0</v>
      </c>
      <c r="CU157" s="192">
        <f t="shared" si="547"/>
        <v>0</v>
      </c>
      <c r="CV157" s="192">
        <f t="shared" si="548"/>
        <v>0</v>
      </c>
      <c r="CW157" s="192">
        <f t="shared" si="549"/>
        <v>0</v>
      </c>
      <c r="CX157" s="192">
        <f t="shared" si="550"/>
        <v>0</v>
      </c>
      <c r="CY157" s="192">
        <f t="shared" si="551"/>
        <v>0</v>
      </c>
      <c r="CZ157" s="192">
        <f t="shared" si="552"/>
        <v>0</v>
      </c>
      <c r="DA157" s="192">
        <f t="shared" si="553"/>
        <v>0</v>
      </c>
      <c r="DB157" s="192">
        <f t="shared" si="554"/>
        <v>0</v>
      </c>
      <c r="DC157" s="192">
        <f t="shared" si="555"/>
        <v>0</v>
      </c>
      <c r="DD157" s="192">
        <f t="shared" si="556"/>
        <v>0</v>
      </c>
      <c r="DE157" s="192">
        <f t="shared" si="557"/>
        <v>0</v>
      </c>
      <c r="DF157" s="192">
        <f t="shared" si="558"/>
        <v>0</v>
      </c>
      <c r="DG157" s="192">
        <f t="shared" si="559"/>
        <v>0</v>
      </c>
      <c r="DH157" s="192">
        <f t="shared" si="560"/>
        <v>0</v>
      </c>
      <c r="DI157" s="192">
        <f t="shared" si="561"/>
        <v>0</v>
      </c>
      <c r="DJ157" s="192">
        <f t="shared" si="562"/>
        <v>0</v>
      </c>
      <c r="DK157" s="192">
        <f t="shared" si="563"/>
        <v>0</v>
      </c>
      <c r="DL157" s="192">
        <f t="shared" si="564"/>
        <v>0</v>
      </c>
      <c r="DM157" s="192">
        <f t="shared" si="565"/>
        <v>0</v>
      </c>
      <c r="DN157" s="192">
        <f t="shared" si="566"/>
        <v>0</v>
      </c>
      <c r="DO157" s="192">
        <f t="shared" si="567"/>
        <v>0</v>
      </c>
      <c r="DP157" s="192">
        <f t="shared" si="568"/>
        <v>0</v>
      </c>
      <c r="DQ157" s="192">
        <f t="shared" si="569"/>
        <v>0</v>
      </c>
      <c r="DR157" s="192">
        <f t="shared" si="570"/>
        <v>0</v>
      </c>
      <c r="DS157" s="192">
        <f t="shared" si="571"/>
        <v>0</v>
      </c>
      <c r="DT157" s="192">
        <f t="shared" si="572"/>
        <v>0</v>
      </c>
      <c r="DU157" s="192">
        <f t="shared" si="573"/>
        <v>0</v>
      </c>
      <c r="DV157" s="193">
        <f t="shared" si="675"/>
        <v>0</v>
      </c>
      <c r="DW157" s="193">
        <f t="shared" si="676"/>
        <v>0</v>
      </c>
      <c r="DX157" s="193">
        <f t="shared" si="677"/>
        <v>0</v>
      </c>
      <c r="DY157" s="193">
        <f t="shared" si="678"/>
        <v>0</v>
      </c>
      <c r="DZ157" s="193">
        <f t="shared" si="679"/>
        <v>0</v>
      </c>
      <c r="EA157" s="192">
        <f t="shared" si="574"/>
        <v>0</v>
      </c>
      <c r="EB157" s="192">
        <f t="shared" si="575"/>
        <v>0</v>
      </c>
      <c r="EC157" s="192">
        <f t="shared" si="576"/>
        <v>0</v>
      </c>
      <c r="ED157" s="192">
        <f t="shared" si="577"/>
        <v>0</v>
      </c>
      <c r="EE157" s="192">
        <f t="shared" si="578"/>
        <v>0</v>
      </c>
      <c r="EF157" s="192">
        <f t="shared" si="579"/>
        <v>0</v>
      </c>
      <c r="EG157" s="192">
        <f t="shared" si="580"/>
        <v>0</v>
      </c>
      <c r="EH157" s="192">
        <f t="shared" si="581"/>
        <v>0</v>
      </c>
      <c r="EI157" s="192">
        <f t="shared" si="582"/>
        <v>0</v>
      </c>
      <c r="EJ157" s="192">
        <f t="shared" si="583"/>
        <v>0</v>
      </c>
      <c r="EK157" s="192">
        <f t="shared" si="584"/>
        <v>0</v>
      </c>
      <c r="EL157" s="192">
        <f t="shared" si="585"/>
        <v>0</v>
      </c>
      <c r="EM157" s="192">
        <f t="shared" si="586"/>
        <v>0</v>
      </c>
      <c r="EN157" s="192">
        <f t="shared" si="587"/>
        <v>0</v>
      </c>
      <c r="EO157" s="192">
        <f t="shared" si="588"/>
        <v>0</v>
      </c>
      <c r="EP157" s="192">
        <f t="shared" si="589"/>
        <v>0</v>
      </c>
      <c r="EQ157" s="192">
        <f t="shared" si="590"/>
        <v>0</v>
      </c>
      <c r="ER157" s="192">
        <f t="shared" si="591"/>
        <v>0</v>
      </c>
      <c r="ES157" s="192">
        <f t="shared" si="592"/>
        <v>0</v>
      </c>
      <c r="ET157" s="192">
        <f t="shared" si="593"/>
        <v>0</v>
      </c>
      <c r="EU157" s="192">
        <f t="shared" si="594"/>
        <v>0</v>
      </c>
      <c r="EV157" s="192">
        <f t="shared" si="595"/>
        <v>0</v>
      </c>
      <c r="EW157" s="192">
        <f t="shared" si="596"/>
        <v>0</v>
      </c>
      <c r="EX157" s="192">
        <f t="shared" si="597"/>
        <v>0</v>
      </c>
      <c r="EY157" s="192">
        <f t="shared" si="598"/>
        <v>0</v>
      </c>
      <c r="EZ157" s="192">
        <f t="shared" si="599"/>
        <v>0</v>
      </c>
      <c r="FA157" s="192">
        <f t="shared" si="600"/>
        <v>0</v>
      </c>
      <c r="FB157" s="192">
        <f t="shared" si="601"/>
        <v>0</v>
      </c>
      <c r="FC157" s="192">
        <f t="shared" si="602"/>
        <v>0</v>
      </c>
      <c r="FD157" s="192">
        <f t="shared" si="603"/>
        <v>0</v>
      </c>
      <c r="FE157" s="192">
        <f t="shared" si="604"/>
        <v>0</v>
      </c>
      <c r="FF157" s="192">
        <f t="shared" si="605"/>
        <v>0</v>
      </c>
      <c r="FG157" s="192">
        <f t="shared" si="606"/>
        <v>0</v>
      </c>
      <c r="FH157" s="192">
        <f t="shared" si="607"/>
        <v>0</v>
      </c>
      <c r="FI157" s="192">
        <f t="shared" si="608"/>
        <v>0</v>
      </c>
      <c r="FJ157" s="192">
        <f t="shared" si="609"/>
        <v>0</v>
      </c>
      <c r="FK157" s="192">
        <f t="shared" si="610"/>
        <v>0</v>
      </c>
      <c r="FL157" s="192">
        <f t="shared" si="611"/>
        <v>0</v>
      </c>
      <c r="FM157" s="192">
        <f t="shared" si="612"/>
        <v>0</v>
      </c>
      <c r="FN157" s="192">
        <f t="shared" si="613"/>
        <v>0</v>
      </c>
      <c r="FO157" s="192">
        <f t="shared" si="614"/>
        <v>0</v>
      </c>
      <c r="FP157" s="192">
        <f t="shared" si="615"/>
        <v>0</v>
      </c>
      <c r="FQ157" s="192">
        <f t="shared" si="616"/>
        <v>0</v>
      </c>
      <c r="FR157" s="192">
        <f t="shared" si="617"/>
        <v>0</v>
      </c>
      <c r="FS157" s="192">
        <f t="shared" si="618"/>
        <v>0</v>
      </c>
      <c r="FT157" s="192">
        <f t="shared" si="619"/>
        <v>0</v>
      </c>
      <c r="FU157" s="192">
        <f t="shared" si="620"/>
        <v>0</v>
      </c>
      <c r="FV157" s="192">
        <f t="shared" si="621"/>
        <v>0</v>
      </c>
      <c r="FW157" s="192">
        <f t="shared" si="622"/>
        <v>0</v>
      </c>
      <c r="FX157" s="192">
        <f t="shared" si="623"/>
        <v>0</v>
      </c>
      <c r="FY157" s="192">
        <f t="shared" si="624"/>
        <v>0</v>
      </c>
      <c r="FZ157" s="192">
        <f t="shared" si="625"/>
        <v>0</v>
      </c>
      <c r="GA157" s="192">
        <f t="shared" si="626"/>
        <v>0</v>
      </c>
      <c r="GB157" s="192">
        <f t="shared" si="627"/>
        <v>0</v>
      </c>
      <c r="GC157" s="192">
        <f t="shared" si="628"/>
        <v>0</v>
      </c>
      <c r="GD157" s="192">
        <f t="shared" si="629"/>
        <v>0</v>
      </c>
      <c r="GE157" s="192">
        <f t="shared" si="630"/>
        <v>0</v>
      </c>
      <c r="GF157" s="192">
        <f t="shared" si="631"/>
        <v>0</v>
      </c>
      <c r="GG157" s="192">
        <f t="shared" si="632"/>
        <v>0</v>
      </c>
      <c r="GH157" s="192">
        <f t="shared" si="633"/>
        <v>0</v>
      </c>
      <c r="GI157" s="192">
        <f t="shared" si="634"/>
        <v>0</v>
      </c>
      <c r="GJ157" s="192">
        <f t="shared" si="635"/>
        <v>0</v>
      </c>
      <c r="GK157" s="192">
        <f t="shared" si="636"/>
        <v>0</v>
      </c>
      <c r="GL157" s="192">
        <f t="shared" si="637"/>
        <v>0</v>
      </c>
      <c r="GM157" s="192">
        <f t="shared" si="638"/>
        <v>0</v>
      </c>
      <c r="GN157" s="192">
        <f t="shared" si="639"/>
        <v>0</v>
      </c>
      <c r="GO157" s="192">
        <f t="shared" si="640"/>
        <v>0</v>
      </c>
      <c r="GP157" s="192">
        <f t="shared" si="641"/>
        <v>0</v>
      </c>
      <c r="GQ157" s="192">
        <f t="shared" si="642"/>
        <v>0</v>
      </c>
      <c r="GR157" s="192">
        <f t="shared" si="643"/>
        <v>0</v>
      </c>
      <c r="GS157" s="192">
        <f t="shared" si="644"/>
        <v>0</v>
      </c>
      <c r="GT157" s="192">
        <f t="shared" si="645"/>
        <v>0</v>
      </c>
      <c r="GU157" s="192">
        <f t="shared" si="646"/>
        <v>0</v>
      </c>
      <c r="GV157" s="192">
        <f t="shared" si="647"/>
        <v>0</v>
      </c>
      <c r="GW157" s="192">
        <f t="shared" si="648"/>
        <v>0</v>
      </c>
      <c r="GX157" s="192">
        <f t="shared" si="649"/>
        <v>0</v>
      </c>
      <c r="GY157" s="192">
        <f t="shared" si="650"/>
        <v>0</v>
      </c>
      <c r="GZ157" s="192">
        <f t="shared" si="651"/>
        <v>0</v>
      </c>
      <c r="HA157" s="192">
        <f t="shared" si="652"/>
        <v>0</v>
      </c>
      <c r="HB157" s="192">
        <f t="shared" si="653"/>
        <v>0</v>
      </c>
      <c r="HC157" s="192">
        <f t="shared" si="654"/>
        <v>0</v>
      </c>
      <c r="HD157" s="192">
        <f t="shared" si="655"/>
        <v>0</v>
      </c>
      <c r="HE157" s="192">
        <f t="shared" si="656"/>
        <v>0</v>
      </c>
      <c r="HF157" s="192">
        <f t="shared" si="657"/>
        <v>0</v>
      </c>
      <c r="HG157" s="192">
        <f t="shared" si="658"/>
        <v>0</v>
      </c>
      <c r="HH157" s="192">
        <f t="shared" si="659"/>
        <v>0</v>
      </c>
      <c r="HI157" s="192">
        <f t="shared" si="660"/>
        <v>0</v>
      </c>
      <c r="HJ157" s="192">
        <f t="shared" si="661"/>
        <v>0</v>
      </c>
      <c r="HK157" s="192">
        <f t="shared" si="662"/>
        <v>0</v>
      </c>
      <c r="HL157" s="192">
        <f t="shared" si="663"/>
        <v>0</v>
      </c>
      <c r="HM157" s="192">
        <f t="shared" si="664"/>
        <v>0</v>
      </c>
      <c r="HN157" s="194">
        <f t="shared" si="680"/>
        <v>0</v>
      </c>
      <c r="HO157" s="194">
        <f t="shared" si="681"/>
        <v>0</v>
      </c>
      <c r="HP157" s="194">
        <f t="shared" si="682"/>
        <v>0</v>
      </c>
      <c r="HQ157" s="194">
        <f t="shared" si="683"/>
        <v>0</v>
      </c>
      <c r="HR157" s="194">
        <f t="shared" si="684"/>
        <v>0</v>
      </c>
      <c r="HS157" s="195" t="str">
        <f t="shared" si="471"/>
        <v/>
      </c>
      <c r="HT157" s="196">
        <f t="shared" si="685"/>
        <v>0</v>
      </c>
      <c r="HU157" s="196">
        <f t="shared" si="686"/>
        <v>0</v>
      </c>
      <c r="HV157" s="197" t="str">
        <f t="shared" si="472"/>
        <v/>
      </c>
      <c r="HW157" s="197" t="str">
        <f t="shared" si="665"/>
        <v/>
      </c>
      <c r="HX157" s="197" t="str">
        <f t="shared" si="666"/>
        <v/>
      </c>
      <c r="HY157" s="195" t="str">
        <f t="shared" si="473"/>
        <v/>
      </c>
      <c r="HZ157" s="30">
        <f t="shared" si="469"/>
        <v>0</v>
      </c>
      <c r="IA157" s="198">
        <f t="shared" si="474"/>
        <v>0</v>
      </c>
      <c r="IB157" s="195"/>
      <c r="IC157" s="195">
        <f t="shared" si="667"/>
        <v>0</v>
      </c>
      <c r="ID157" s="195">
        <f t="shared" si="475"/>
        <v>0</v>
      </c>
      <c r="IE157" s="195">
        <f t="shared" si="668"/>
        <v>0</v>
      </c>
      <c r="IF157" s="195">
        <f t="shared" si="476"/>
        <v>0</v>
      </c>
      <c r="IG157" s="307">
        <f t="shared" si="477"/>
        <v>0</v>
      </c>
      <c r="IH157" s="307">
        <f t="shared" si="478"/>
        <v>0</v>
      </c>
      <c r="II157" s="44">
        <f t="shared" si="479"/>
        <v>0</v>
      </c>
      <c r="IJ157" s="44">
        <f t="shared" si="669"/>
        <v>0</v>
      </c>
      <c r="IK157" s="44">
        <f t="shared" si="670"/>
        <v>0</v>
      </c>
      <c r="IL157" s="44">
        <f t="shared" si="671"/>
        <v>0</v>
      </c>
      <c r="IM157" s="44">
        <f t="shared" si="672"/>
        <v>0</v>
      </c>
      <c r="IN157" s="44">
        <f t="shared" si="673"/>
        <v>0</v>
      </c>
      <c r="IO157" s="44">
        <f t="shared" si="674"/>
        <v>0</v>
      </c>
    </row>
    <row r="158" spans="1:249" ht="18" customHeight="1">
      <c r="A158" s="188">
        <v>152</v>
      </c>
      <c r="B158" s="326"/>
      <c r="C158" s="289"/>
      <c r="D158" s="199"/>
      <c r="E158" s="189"/>
      <c r="F158" s="189"/>
      <c r="G158" s="190"/>
      <c r="H158" s="190"/>
      <c r="I158" s="272"/>
      <c r="J158" s="207"/>
      <c r="K158" s="214" t="str">
        <f t="shared" si="480"/>
        <v/>
      </c>
      <c r="L158" s="200" t="str">
        <f t="shared" si="481"/>
        <v/>
      </c>
      <c r="M158" s="200" t="str">
        <f t="shared" si="482"/>
        <v/>
      </c>
      <c r="N158" s="209" t="str">
        <f t="shared" si="470"/>
        <v/>
      </c>
      <c r="O158" s="208" t="str">
        <f>IFERROR(IF(D158="","",IF(K158="","",IF(I158="","",IF(F158="F",VLOOKUP(K158,F!A:G,2,0),IF(F158="M",VLOOKUP(K158,M!A:G,2,0),""))))),0)</f>
        <v/>
      </c>
      <c r="P158" s="191" t="str">
        <f>IFERROR(IF(D158="","",IF(K158="","",IF(I158="","",IF(F158="F",VLOOKUP(K158,F!A:G,3,0),IF(F158="M",VLOOKUP(K158,M!A:G,3,0),""))))),0)</f>
        <v/>
      </c>
      <c r="Q158" s="191" t="str">
        <f>IFERROR(IF(D158="","",IF(K158="","",IF(I158="","",IF(F158="F",VLOOKUP(K158,F!A:G,4,0),IF(F158="M",VLOOKUP(K158,M!A:G,4,0),""))))),0)</f>
        <v/>
      </c>
      <c r="R158" s="191" t="str">
        <f>IFERROR(IF(D158="","",IF(K158="","",IF(I158="","",IF(F158="F",VLOOKUP(K158,F!A:G,5,0),IF(F158="M",VLOOKUP(K158,M!A:G,5,0),""))))),0)</f>
        <v/>
      </c>
      <c r="S158" s="191" t="str">
        <f>IFERROR(IF(D158="","",IF(K158="","",IF(I158="","",IF(F158="F",VLOOKUP(K158,F!A:G,6,0),IF(F158="M",VLOOKUP(K158,M!A:G,6,0),""))))),0)</f>
        <v/>
      </c>
      <c r="T158" s="191" t="str">
        <f>IFERROR(IF(D158="","",IF(K158="","",IF(I158="","",IF(F158="F",VLOOKUP(K158,F!A:G,7,0),IF(F158="M",VLOOKUP(K158,M!A:G,7,0),""))))),0)</f>
        <v/>
      </c>
      <c r="U158" s="191" t="str">
        <f>IFERROR(IF(D158="","",IF(K158="","",IF(J158="","",IF(F158="F",VLOOKUP(K158,F!A:M,8,0),IF(F158="M",VLOOKUP(K158,M!A:M,8,0),""))))),0)</f>
        <v/>
      </c>
      <c r="V158" s="191" t="str">
        <f>IFERROR(IF(D158="","",IF(K158="","",IF(J158="","",IF(F158="F",VLOOKUP(K158,F!A:M,9,0),IF(F158="M",VLOOKUP(K158,M!A:M,9,0),""))))),0)</f>
        <v/>
      </c>
      <c r="W158" s="191" t="str">
        <f>IFERROR(IF(D158="","",IF(K158="","",IF(J158="","",IF(F158="F",VLOOKUP(K158,F!A:M,10,0),IF(F158="M",VLOOKUP(K158,M!A:M,10,0),""))))),0)</f>
        <v/>
      </c>
      <c r="X158" s="191" t="str">
        <f>IFERROR(IF(D158="","",IF(K158="","",IF(J158="","",IF(F158="F",VLOOKUP(K158,F!A:M,11,0),IF(F158="M",VLOOKUP(K158,M!A:M,11,0),""))))),0)</f>
        <v/>
      </c>
      <c r="Y158" s="191" t="str">
        <f>IFERROR(IF(D158="","",IF(K158="","",IF(J158="","",IF(F158="F",VLOOKUP(K158,F!A:M,12,0),IF(F158="M",VLOOKUP(K158,M!A:M,12,0),""))))),0)</f>
        <v/>
      </c>
      <c r="Z158" s="191" t="str">
        <f>IFERROR(IF(D158="","",IF(K158="","",IF(J158="","",IF(F158="F",VLOOKUP(K158,F!A:M,13,0),IF(F158="M",VLOOKUP(K158,M!A:M,13,0),""))))),0)</f>
        <v/>
      </c>
      <c r="AA158" s="191" t="str">
        <f>IFERROR(IF(D158="","",IF(F158="","",IF(J158="","",IF(K158="","",IF(AND(K158&gt;23,K158&lt;=60),IF(F158="F",VLOOKUP(MROUND(HZ158,0.5),'F-Weight for Length'!K:S,2,0),VLOOKUP(MROUND(HZ158,0.5),'M-Weight for Length'!K:S,2,0)),IF(K158&gt;60,IF(F158="F",VLOOKUP(K158,'F-Weight for Length'!U:AC,2,0),VLOOKUP(K158,'M-Weight for Length'!U:AC,2,0)),IF(F158="F",VLOOKUP(MROUND(HZ158,0.5),'F-Weight for Length'!A:I,2,0),VLOOKUP(MROUND(HZ158,0.5),'M-Weight for Length'!A:I,2,0)))))))),0)</f>
        <v/>
      </c>
      <c r="AB158" s="191" t="str">
        <f>IFERROR(IF(D158="","",IF(F158="","",IF(J158="","",IF(K158="","",IF(AND(K158&gt;23,K158&lt;=60),IF(F158="F",VLOOKUP(MROUND(HZ158,0.5),'F-Weight for Length'!K:S,3,0),VLOOKUP(MROUND(HZ158,0.5),'M-Weight for Length'!K:S,3,0)),IF(K158&gt;60,IF(F158="F",VLOOKUP(K158,'F-Weight for Length'!U:AC,3,0),VLOOKUP(K158,'M-Weight for Length'!U:AC,3,0)),IF(F158="F",VLOOKUP(MROUND(HZ158,0.5),'F-Weight for Length'!A:I,3,0),VLOOKUP(MROUND(HZ158,0.5),'M-Weight for Length'!A:I,3,0)))))))),0)</f>
        <v/>
      </c>
      <c r="AC158" s="191" t="str">
        <f>IFERROR(IF(D158="","",IF(F158="","",IF(J158="","",IF(K158="","",IF(AND(K158&gt;23,K158&lt;=60),IF(F158="F",VLOOKUP(MROUND(HZ158,0.5),'F-Weight for Length'!K:S,4,0),VLOOKUP(MROUND(HZ158,0.5),'M-Weight for Length'!K:S,4,0)),IF(K158&gt;60,IF(F158="F",VLOOKUP(K158,'F-Weight for Length'!U:AC,4,0),VLOOKUP(K158,'M-Weight for Length'!U:AC,4,0)),IF(F158="F",VLOOKUP(MROUND(HZ158,0.5),'F-Weight for Length'!A:I,4,0),VLOOKUP(MROUND(HZ158,0.5),'M-Weight for Length'!A:I,4,0)))))))),0)</f>
        <v/>
      </c>
      <c r="AD158" s="191" t="str">
        <f>IFERROR(IF(D158="","",IF(F158="","",IF(J158="","",IF(K158="","",IF(AND(K158&gt;23,K158&lt;=60),IF(F158="F",VLOOKUP(MROUND(HZ158,0.5),'F-Weight for Length'!K:S,5,0),VLOOKUP(MROUND(HZ158,0.5),'M-Weight for Length'!K:S,5,0)),IF(K158&gt;60,IF(F158="F",VLOOKUP(K158,'F-Weight for Length'!U:AC,5,0),VLOOKUP(K158,'M-Weight for Length'!U:AC,5,0)),IF(F158="F",VLOOKUP(MROUND(HZ158,0.5),'F-Weight for Length'!A:I,5,0),VLOOKUP(MROUND(HZ158,0.5),'M-Weight for Length'!A:I,5,0)))))))),0)</f>
        <v/>
      </c>
      <c r="AE158" s="191" t="str">
        <f>IFERROR(IF(D158="","",IF(F158="","",IF(J158="","",IF(K158="","",IF(AND(K158&gt;23,K158&lt;=60),IF(F158="F",VLOOKUP(MROUND(HZ158,0.5),'F-Weight for Length'!K:S,6,0),VLOOKUP(MROUND(HZ158,0.5),'M-Weight for Length'!K:S,6,0)),IF(K158&gt;60,IF(F158="F",VLOOKUP(K158,'F-Weight for Length'!U:AC,6,0),VLOOKUP(K158,'M-Weight for Length'!U:AC,6,0)),IF(F158="F",VLOOKUP(MROUND(HZ158,0.5),'F-Weight for Length'!A:I,6,0),VLOOKUP(MROUND(HZ158,0.5),'M-Weight for Length'!A:I,6,0)))))))),0)</f>
        <v/>
      </c>
      <c r="AF158" s="191" t="str">
        <f>IFERROR(IF(D158="","",IF(F158="","",IF(J158="","",IF(K158="","",IF(AND(K158&gt;23,K158&lt;=60),IF(F158="F",VLOOKUP(MROUND(HZ158,0.5),'F-Weight for Length'!K:S,7,0),VLOOKUP(MROUND(HZ158,0.5),'M-Weight for Length'!K:S,7,0)),IF(K158&gt;60,IF(F158="F",VLOOKUP(K158,'F-Weight for Length'!U:AC,7,0),VLOOKUP(K158,'M-Weight for Length'!U:AC,7,0)),IF(F158="F",VLOOKUP(MROUND(HZ158,0.5),'F-Weight for Length'!A:I,7,0),VLOOKUP(MROUND(HZ158,0.5),'M-Weight for Length'!A:I,7,0)))))))),0)</f>
        <v/>
      </c>
      <c r="AG158" s="191" t="str">
        <f>IFERROR(IF(D158="","",IF(F158="","",IF(J158="","",IF(K158="","",IF(AND(K158&gt;23,K158&lt;=60),IF(F158="F",VLOOKUP(MROUND(HZ158,0.5),'F-Weight for Length'!K:S,8,0),VLOOKUP(MROUND(HZ158,0.5),'M-Weight for Length'!K:S,8,0)),IF(K158&gt;60,IF(F158="F",VLOOKUP(K158,'F-Weight for Length'!U:AC,8,0),VLOOKUP(K158,'M-Weight for Length'!U:AC,8,0)),IF(F158="F",VLOOKUP(MROUND(HZ158,0.5),'F-Weight for Length'!A:I,8,0),VLOOKUP(MROUND(HZ158,0.5),'M-Weight for Length'!A:I,8,0)))))))),0)</f>
        <v/>
      </c>
      <c r="AH158" s="191" t="str">
        <f>IFERROR(IF(D158="","",IF(F158="","",IF(J158="","",IF(K158="","",IF(AND(K158&gt;23,K158&lt;=60),IF(F158="F",VLOOKUP(MROUND(HZ158,0.5),'F-Weight for Length'!K:S,9,0),VLOOKUP(MROUND(HZ158,0.5),'M-Weight for Length'!K:S,9,0)),IF(K158&gt;60,IF(F158="F",VLOOKUP(K158,'F-Weight for Length'!U:AC,9,0),VLOOKUP(K158,'M-Weight for Length'!U:AC,9,0)),IF(F158="F",VLOOKUP(MROUND(HZ158,0.5),'F-Weight for Length'!A:I,9,0),VLOOKUP(MROUND(HZ158,0.5),'M-Weight for Length'!A:I,9,0)))))))),0)</f>
        <v/>
      </c>
      <c r="AI158" s="192">
        <f t="shared" si="483"/>
        <v>0</v>
      </c>
      <c r="AJ158" s="192">
        <f t="shared" si="484"/>
        <v>0</v>
      </c>
      <c r="AK158" s="192">
        <f t="shared" si="485"/>
        <v>0</v>
      </c>
      <c r="AL158" s="192">
        <f t="shared" si="486"/>
        <v>0</v>
      </c>
      <c r="AM158" s="192">
        <f t="shared" si="487"/>
        <v>0</v>
      </c>
      <c r="AN158" s="192">
        <f t="shared" si="488"/>
        <v>0</v>
      </c>
      <c r="AO158" s="192">
        <f t="shared" si="489"/>
        <v>0</v>
      </c>
      <c r="AP158" s="192">
        <f t="shared" si="490"/>
        <v>0</v>
      </c>
      <c r="AQ158" s="192">
        <f t="shared" si="491"/>
        <v>0</v>
      </c>
      <c r="AR158" s="192">
        <f t="shared" si="492"/>
        <v>0</v>
      </c>
      <c r="AS158" s="192">
        <f t="shared" si="493"/>
        <v>0</v>
      </c>
      <c r="AT158" s="192">
        <f t="shared" si="494"/>
        <v>0</v>
      </c>
      <c r="AU158" s="192">
        <f t="shared" si="495"/>
        <v>0</v>
      </c>
      <c r="AV158" s="192">
        <f t="shared" si="496"/>
        <v>0</v>
      </c>
      <c r="AW158" s="192">
        <f t="shared" si="497"/>
        <v>0</v>
      </c>
      <c r="AX158" s="192">
        <f t="shared" si="498"/>
        <v>0</v>
      </c>
      <c r="AY158" s="192">
        <f t="shared" si="499"/>
        <v>0</v>
      </c>
      <c r="AZ158" s="192">
        <f t="shared" si="500"/>
        <v>0</v>
      </c>
      <c r="BA158" s="192">
        <f t="shared" si="501"/>
        <v>0</v>
      </c>
      <c r="BB158" s="192">
        <f t="shared" si="502"/>
        <v>0</v>
      </c>
      <c r="BC158" s="192">
        <f t="shared" si="503"/>
        <v>0</v>
      </c>
      <c r="BD158" s="192">
        <f t="shared" si="504"/>
        <v>0</v>
      </c>
      <c r="BE158" s="192">
        <f t="shared" si="505"/>
        <v>0</v>
      </c>
      <c r="BF158" s="192">
        <f t="shared" si="506"/>
        <v>0</v>
      </c>
      <c r="BG158" s="192">
        <f t="shared" si="507"/>
        <v>0</v>
      </c>
      <c r="BH158" s="192">
        <f t="shared" si="508"/>
        <v>0</v>
      </c>
      <c r="BI158" s="192">
        <f t="shared" si="509"/>
        <v>0</v>
      </c>
      <c r="BJ158" s="192">
        <f t="shared" si="510"/>
        <v>0</v>
      </c>
      <c r="BK158" s="192">
        <f t="shared" si="511"/>
        <v>0</v>
      </c>
      <c r="BL158" s="192">
        <f t="shared" si="512"/>
        <v>0</v>
      </c>
      <c r="BM158" s="192">
        <f t="shared" si="513"/>
        <v>0</v>
      </c>
      <c r="BN158" s="192">
        <f t="shared" si="514"/>
        <v>0</v>
      </c>
      <c r="BO158" s="192">
        <f t="shared" si="515"/>
        <v>0</v>
      </c>
      <c r="BP158" s="192">
        <f t="shared" si="516"/>
        <v>0</v>
      </c>
      <c r="BQ158" s="192">
        <f t="shared" si="517"/>
        <v>0</v>
      </c>
      <c r="BR158" s="192">
        <f t="shared" si="518"/>
        <v>0</v>
      </c>
      <c r="BS158" s="192">
        <f t="shared" si="519"/>
        <v>0</v>
      </c>
      <c r="BT158" s="192">
        <f t="shared" si="520"/>
        <v>0</v>
      </c>
      <c r="BU158" s="192">
        <f t="shared" si="521"/>
        <v>0</v>
      </c>
      <c r="BV158" s="192">
        <f t="shared" si="522"/>
        <v>0</v>
      </c>
      <c r="BW158" s="192">
        <f t="shared" si="523"/>
        <v>0</v>
      </c>
      <c r="BX158" s="192">
        <f t="shared" si="524"/>
        <v>0</v>
      </c>
      <c r="BY158" s="192">
        <f t="shared" si="525"/>
        <v>0</v>
      </c>
      <c r="BZ158" s="192">
        <f t="shared" si="526"/>
        <v>0</v>
      </c>
      <c r="CA158" s="192">
        <f t="shared" si="527"/>
        <v>0</v>
      </c>
      <c r="CB158" s="192">
        <f t="shared" si="528"/>
        <v>0</v>
      </c>
      <c r="CC158" s="192">
        <f t="shared" si="529"/>
        <v>0</v>
      </c>
      <c r="CD158" s="192">
        <f t="shared" si="530"/>
        <v>0</v>
      </c>
      <c r="CE158" s="192">
        <f t="shared" si="531"/>
        <v>0</v>
      </c>
      <c r="CF158" s="192">
        <f t="shared" si="532"/>
        <v>0</v>
      </c>
      <c r="CG158" s="192">
        <f t="shared" si="533"/>
        <v>0</v>
      </c>
      <c r="CH158" s="192">
        <f t="shared" si="534"/>
        <v>0</v>
      </c>
      <c r="CI158" s="192">
        <f t="shared" si="535"/>
        <v>0</v>
      </c>
      <c r="CJ158" s="192">
        <f t="shared" si="536"/>
        <v>0</v>
      </c>
      <c r="CK158" s="192">
        <f t="shared" si="537"/>
        <v>0</v>
      </c>
      <c r="CL158" s="192">
        <f t="shared" si="538"/>
        <v>0</v>
      </c>
      <c r="CM158" s="192">
        <f t="shared" si="539"/>
        <v>0</v>
      </c>
      <c r="CN158" s="192">
        <f t="shared" si="540"/>
        <v>0</v>
      </c>
      <c r="CO158" s="192">
        <f t="shared" si="541"/>
        <v>0</v>
      </c>
      <c r="CP158" s="192">
        <f t="shared" si="542"/>
        <v>0</v>
      </c>
      <c r="CQ158" s="192">
        <f t="shared" si="543"/>
        <v>0</v>
      </c>
      <c r="CR158" s="192">
        <f t="shared" si="544"/>
        <v>0</v>
      </c>
      <c r="CS158" s="192">
        <f t="shared" si="545"/>
        <v>0</v>
      </c>
      <c r="CT158" s="192">
        <f t="shared" si="546"/>
        <v>0</v>
      </c>
      <c r="CU158" s="192">
        <f t="shared" si="547"/>
        <v>0</v>
      </c>
      <c r="CV158" s="192">
        <f t="shared" si="548"/>
        <v>0</v>
      </c>
      <c r="CW158" s="192">
        <f t="shared" si="549"/>
        <v>0</v>
      </c>
      <c r="CX158" s="192">
        <f t="shared" si="550"/>
        <v>0</v>
      </c>
      <c r="CY158" s="192">
        <f t="shared" si="551"/>
        <v>0</v>
      </c>
      <c r="CZ158" s="192">
        <f t="shared" si="552"/>
        <v>0</v>
      </c>
      <c r="DA158" s="192">
        <f t="shared" si="553"/>
        <v>0</v>
      </c>
      <c r="DB158" s="192">
        <f t="shared" si="554"/>
        <v>0</v>
      </c>
      <c r="DC158" s="192">
        <f t="shared" si="555"/>
        <v>0</v>
      </c>
      <c r="DD158" s="192">
        <f t="shared" si="556"/>
        <v>0</v>
      </c>
      <c r="DE158" s="192">
        <f t="shared" si="557"/>
        <v>0</v>
      </c>
      <c r="DF158" s="192">
        <f t="shared" si="558"/>
        <v>0</v>
      </c>
      <c r="DG158" s="192">
        <f t="shared" si="559"/>
        <v>0</v>
      </c>
      <c r="DH158" s="192">
        <f t="shared" si="560"/>
        <v>0</v>
      </c>
      <c r="DI158" s="192">
        <f t="shared" si="561"/>
        <v>0</v>
      </c>
      <c r="DJ158" s="192">
        <f t="shared" si="562"/>
        <v>0</v>
      </c>
      <c r="DK158" s="192">
        <f t="shared" si="563"/>
        <v>0</v>
      </c>
      <c r="DL158" s="192">
        <f t="shared" si="564"/>
        <v>0</v>
      </c>
      <c r="DM158" s="192">
        <f t="shared" si="565"/>
        <v>0</v>
      </c>
      <c r="DN158" s="192">
        <f t="shared" si="566"/>
        <v>0</v>
      </c>
      <c r="DO158" s="192">
        <f t="shared" si="567"/>
        <v>0</v>
      </c>
      <c r="DP158" s="192">
        <f t="shared" si="568"/>
        <v>0</v>
      </c>
      <c r="DQ158" s="192">
        <f t="shared" si="569"/>
        <v>0</v>
      </c>
      <c r="DR158" s="192">
        <f t="shared" si="570"/>
        <v>0</v>
      </c>
      <c r="DS158" s="192">
        <f t="shared" si="571"/>
        <v>0</v>
      </c>
      <c r="DT158" s="192">
        <f t="shared" si="572"/>
        <v>0</v>
      </c>
      <c r="DU158" s="192">
        <f t="shared" si="573"/>
        <v>0</v>
      </c>
      <c r="DV158" s="193">
        <f t="shared" si="675"/>
        <v>0</v>
      </c>
      <c r="DW158" s="193">
        <f t="shared" si="676"/>
        <v>0</v>
      </c>
      <c r="DX158" s="193">
        <f t="shared" si="677"/>
        <v>0</v>
      </c>
      <c r="DY158" s="193">
        <f t="shared" si="678"/>
        <v>0</v>
      </c>
      <c r="DZ158" s="193">
        <f t="shared" si="679"/>
        <v>0</v>
      </c>
      <c r="EA158" s="192">
        <f t="shared" si="574"/>
        <v>0</v>
      </c>
      <c r="EB158" s="192">
        <f t="shared" si="575"/>
        <v>0</v>
      </c>
      <c r="EC158" s="192">
        <f t="shared" si="576"/>
        <v>0</v>
      </c>
      <c r="ED158" s="192">
        <f t="shared" si="577"/>
        <v>0</v>
      </c>
      <c r="EE158" s="192">
        <f t="shared" si="578"/>
        <v>0</v>
      </c>
      <c r="EF158" s="192">
        <f t="shared" si="579"/>
        <v>0</v>
      </c>
      <c r="EG158" s="192">
        <f t="shared" si="580"/>
        <v>0</v>
      </c>
      <c r="EH158" s="192">
        <f t="shared" si="581"/>
        <v>0</v>
      </c>
      <c r="EI158" s="192">
        <f t="shared" si="582"/>
        <v>0</v>
      </c>
      <c r="EJ158" s="192">
        <f t="shared" si="583"/>
        <v>0</v>
      </c>
      <c r="EK158" s="192">
        <f t="shared" si="584"/>
        <v>0</v>
      </c>
      <c r="EL158" s="192">
        <f t="shared" si="585"/>
        <v>0</v>
      </c>
      <c r="EM158" s="192">
        <f t="shared" si="586"/>
        <v>0</v>
      </c>
      <c r="EN158" s="192">
        <f t="shared" si="587"/>
        <v>0</v>
      </c>
      <c r="EO158" s="192">
        <f t="shared" si="588"/>
        <v>0</v>
      </c>
      <c r="EP158" s="192">
        <f t="shared" si="589"/>
        <v>0</v>
      </c>
      <c r="EQ158" s="192">
        <f t="shared" si="590"/>
        <v>0</v>
      </c>
      <c r="ER158" s="192">
        <f t="shared" si="591"/>
        <v>0</v>
      </c>
      <c r="ES158" s="192">
        <f t="shared" si="592"/>
        <v>0</v>
      </c>
      <c r="ET158" s="192">
        <f t="shared" si="593"/>
        <v>0</v>
      </c>
      <c r="EU158" s="192">
        <f t="shared" si="594"/>
        <v>0</v>
      </c>
      <c r="EV158" s="192">
        <f t="shared" si="595"/>
        <v>0</v>
      </c>
      <c r="EW158" s="192">
        <f t="shared" si="596"/>
        <v>0</v>
      </c>
      <c r="EX158" s="192">
        <f t="shared" si="597"/>
        <v>0</v>
      </c>
      <c r="EY158" s="192">
        <f t="shared" si="598"/>
        <v>0</v>
      </c>
      <c r="EZ158" s="192">
        <f t="shared" si="599"/>
        <v>0</v>
      </c>
      <c r="FA158" s="192">
        <f t="shared" si="600"/>
        <v>0</v>
      </c>
      <c r="FB158" s="192">
        <f t="shared" si="601"/>
        <v>0</v>
      </c>
      <c r="FC158" s="192">
        <f t="shared" si="602"/>
        <v>0</v>
      </c>
      <c r="FD158" s="192">
        <f t="shared" si="603"/>
        <v>0</v>
      </c>
      <c r="FE158" s="192">
        <f t="shared" si="604"/>
        <v>0</v>
      </c>
      <c r="FF158" s="192">
        <f t="shared" si="605"/>
        <v>0</v>
      </c>
      <c r="FG158" s="192">
        <f t="shared" si="606"/>
        <v>0</v>
      </c>
      <c r="FH158" s="192">
        <f t="shared" si="607"/>
        <v>0</v>
      </c>
      <c r="FI158" s="192">
        <f t="shared" si="608"/>
        <v>0</v>
      </c>
      <c r="FJ158" s="192">
        <f t="shared" si="609"/>
        <v>0</v>
      </c>
      <c r="FK158" s="192">
        <f t="shared" si="610"/>
        <v>0</v>
      </c>
      <c r="FL158" s="192">
        <f t="shared" si="611"/>
        <v>0</v>
      </c>
      <c r="FM158" s="192">
        <f t="shared" si="612"/>
        <v>0</v>
      </c>
      <c r="FN158" s="192">
        <f t="shared" si="613"/>
        <v>0</v>
      </c>
      <c r="FO158" s="192">
        <f t="shared" si="614"/>
        <v>0</v>
      </c>
      <c r="FP158" s="192">
        <f t="shared" si="615"/>
        <v>0</v>
      </c>
      <c r="FQ158" s="192">
        <f t="shared" si="616"/>
        <v>0</v>
      </c>
      <c r="FR158" s="192">
        <f t="shared" si="617"/>
        <v>0</v>
      </c>
      <c r="FS158" s="192">
        <f t="shared" si="618"/>
        <v>0</v>
      </c>
      <c r="FT158" s="192">
        <f t="shared" si="619"/>
        <v>0</v>
      </c>
      <c r="FU158" s="192">
        <f t="shared" si="620"/>
        <v>0</v>
      </c>
      <c r="FV158" s="192">
        <f t="shared" si="621"/>
        <v>0</v>
      </c>
      <c r="FW158" s="192">
        <f t="shared" si="622"/>
        <v>0</v>
      </c>
      <c r="FX158" s="192">
        <f t="shared" si="623"/>
        <v>0</v>
      </c>
      <c r="FY158" s="192">
        <f t="shared" si="624"/>
        <v>0</v>
      </c>
      <c r="FZ158" s="192">
        <f t="shared" si="625"/>
        <v>0</v>
      </c>
      <c r="GA158" s="192">
        <f t="shared" si="626"/>
        <v>0</v>
      </c>
      <c r="GB158" s="192">
        <f t="shared" si="627"/>
        <v>0</v>
      </c>
      <c r="GC158" s="192">
        <f t="shared" si="628"/>
        <v>0</v>
      </c>
      <c r="GD158" s="192">
        <f t="shared" si="629"/>
        <v>0</v>
      </c>
      <c r="GE158" s="192">
        <f t="shared" si="630"/>
        <v>0</v>
      </c>
      <c r="GF158" s="192">
        <f t="shared" si="631"/>
        <v>0</v>
      </c>
      <c r="GG158" s="192">
        <f t="shared" si="632"/>
        <v>0</v>
      </c>
      <c r="GH158" s="192">
        <f t="shared" si="633"/>
        <v>0</v>
      </c>
      <c r="GI158" s="192">
        <f t="shared" si="634"/>
        <v>0</v>
      </c>
      <c r="GJ158" s="192">
        <f t="shared" si="635"/>
        <v>0</v>
      </c>
      <c r="GK158" s="192">
        <f t="shared" si="636"/>
        <v>0</v>
      </c>
      <c r="GL158" s="192">
        <f t="shared" si="637"/>
        <v>0</v>
      </c>
      <c r="GM158" s="192">
        <f t="shared" si="638"/>
        <v>0</v>
      </c>
      <c r="GN158" s="192">
        <f t="shared" si="639"/>
        <v>0</v>
      </c>
      <c r="GO158" s="192">
        <f t="shared" si="640"/>
        <v>0</v>
      </c>
      <c r="GP158" s="192">
        <f t="shared" si="641"/>
        <v>0</v>
      </c>
      <c r="GQ158" s="192">
        <f t="shared" si="642"/>
        <v>0</v>
      </c>
      <c r="GR158" s="192">
        <f t="shared" si="643"/>
        <v>0</v>
      </c>
      <c r="GS158" s="192">
        <f t="shared" si="644"/>
        <v>0</v>
      </c>
      <c r="GT158" s="192">
        <f t="shared" si="645"/>
        <v>0</v>
      </c>
      <c r="GU158" s="192">
        <f t="shared" si="646"/>
        <v>0</v>
      </c>
      <c r="GV158" s="192">
        <f t="shared" si="647"/>
        <v>0</v>
      </c>
      <c r="GW158" s="192">
        <f t="shared" si="648"/>
        <v>0</v>
      </c>
      <c r="GX158" s="192">
        <f t="shared" si="649"/>
        <v>0</v>
      </c>
      <c r="GY158" s="192">
        <f t="shared" si="650"/>
        <v>0</v>
      </c>
      <c r="GZ158" s="192">
        <f t="shared" si="651"/>
        <v>0</v>
      </c>
      <c r="HA158" s="192">
        <f t="shared" si="652"/>
        <v>0</v>
      </c>
      <c r="HB158" s="192">
        <f t="shared" si="653"/>
        <v>0</v>
      </c>
      <c r="HC158" s="192">
        <f t="shared" si="654"/>
        <v>0</v>
      </c>
      <c r="HD158" s="192">
        <f t="shared" si="655"/>
        <v>0</v>
      </c>
      <c r="HE158" s="192">
        <f t="shared" si="656"/>
        <v>0</v>
      </c>
      <c r="HF158" s="192">
        <f t="shared" si="657"/>
        <v>0</v>
      </c>
      <c r="HG158" s="192">
        <f t="shared" si="658"/>
        <v>0</v>
      </c>
      <c r="HH158" s="192">
        <f t="shared" si="659"/>
        <v>0</v>
      </c>
      <c r="HI158" s="192">
        <f t="shared" si="660"/>
        <v>0</v>
      </c>
      <c r="HJ158" s="192">
        <f t="shared" si="661"/>
        <v>0</v>
      </c>
      <c r="HK158" s="192">
        <f t="shared" si="662"/>
        <v>0</v>
      </c>
      <c r="HL158" s="192">
        <f t="shared" si="663"/>
        <v>0</v>
      </c>
      <c r="HM158" s="192">
        <f t="shared" si="664"/>
        <v>0</v>
      </c>
      <c r="HN158" s="194">
        <f t="shared" si="680"/>
        <v>0</v>
      </c>
      <c r="HO158" s="194">
        <f t="shared" si="681"/>
        <v>0</v>
      </c>
      <c r="HP158" s="194">
        <f t="shared" si="682"/>
        <v>0</v>
      </c>
      <c r="HQ158" s="194">
        <f t="shared" si="683"/>
        <v>0</v>
      </c>
      <c r="HR158" s="194">
        <f t="shared" si="684"/>
        <v>0</v>
      </c>
      <c r="HS158" s="195" t="str">
        <f t="shared" si="471"/>
        <v/>
      </c>
      <c r="HT158" s="196">
        <f t="shared" si="685"/>
        <v>0</v>
      </c>
      <c r="HU158" s="196">
        <f t="shared" si="686"/>
        <v>0</v>
      </c>
      <c r="HV158" s="197" t="str">
        <f t="shared" si="472"/>
        <v/>
      </c>
      <c r="HW158" s="197" t="str">
        <f t="shared" si="665"/>
        <v/>
      </c>
      <c r="HX158" s="197" t="str">
        <f t="shared" si="666"/>
        <v/>
      </c>
      <c r="HY158" s="195" t="str">
        <f t="shared" si="473"/>
        <v/>
      </c>
      <c r="HZ158" s="30">
        <f t="shared" si="469"/>
        <v>0</v>
      </c>
      <c r="IA158" s="198">
        <f t="shared" si="474"/>
        <v>0</v>
      </c>
      <c r="IB158" s="195"/>
      <c r="IC158" s="195">
        <f t="shared" si="667"/>
        <v>0</v>
      </c>
      <c r="ID158" s="195">
        <f t="shared" si="475"/>
        <v>0</v>
      </c>
      <c r="IE158" s="195">
        <f t="shared" si="668"/>
        <v>0</v>
      </c>
      <c r="IF158" s="195">
        <f t="shared" si="476"/>
        <v>0</v>
      </c>
      <c r="IG158" s="307">
        <f t="shared" si="477"/>
        <v>0</v>
      </c>
      <c r="IH158" s="307">
        <f t="shared" si="478"/>
        <v>0</v>
      </c>
      <c r="II158" s="44">
        <f t="shared" si="479"/>
        <v>0</v>
      </c>
      <c r="IJ158" s="44">
        <f t="shared" si="669"/>
        <v>0</v>
      </c>
      <c r="IK158" s="44">
        <f t="shared" si="670"/>
        <v>0</v>
      </c>
      <c r="IL158" s="44">
        <f t="shared" si="671"/>
        <v>0</v>
      </c>
      <c r="IM158" s="44">
        <f t="shared" si="672"/>
        <v>0</v>
      </c>
      <c r="IN158" s="44">
        <f t="shared" si="673"/>
        <v>0</v>
      </c>
      <c r="IO158" s="44">
        <f t="shared" si="674"/>
        <v>0</v>
      </c>
    </row>
    <row r="159" spans="1:249" ht="18" customHeight="1">
      <c r="A159" s="188">
        <v>153</v>
      </c>
      <c r="B159" s="326"/>
      <c r="C159" s="289"/>
      <c r="D159" s="199"/>
      <c r="E159" s="189"/>
      <c r="F159" s="189"/>
      <c r="G159" s="190"/>
      <c r="H159" s="190"/>
      <c r="I159" s="272"/>
      <c r="J159" s="207"/>
      <c r="K159" s="214" t="str">
        <f t="shared" si="480"/>
        <v/>
      </c>
      <c r="L159" s="200" t="str">
        <f t="shared" si="481"/>
        <v/>
      </c>
      <c r="M159" s="200" t="str">
        <f t="shared" si="482"/>
        <v/>
      </c>
      <c r="N159" s="209" t="str">
        <f t="shared" si="470"/>
        <v/>
      </c>
      <c r="O159" s="208" t="str">
        <f>IFERROR(IF(D159="","",IF(K159="","",IF(I159="","",IF(F159="F",VLOOKUP(K159,F!A:G,2,0),IF(F159="M",VLOOKUP(K159,M!A:G,2,0),""))))),0)</f>
        <v/>
      </c>
      <c r="P159" s="191" t="str">
        <f>IFERROR(IF(D159="","",IF(K159="","",IF(I159="","",IF(F159="F",VLOOKUP(K159,F!A:G,3,0),IF(F159="M",VLOOKUP(K159,M!A:G,3,0),""))))),0)</f>
        <v/>
      </c>
      <c r="Q159" s="191" t="str">
        <f>IFERROR(IF(D159="","",IF(K159="","",IF(I159="","",IF(F159="F",VLOOKUP(K159,F!A:G,4,0),IF(F159="M",VLOOKUP(K159,M!A:G,4,0),""))))),0)</f>
        <v/>
      </c>
      <c r="R159" s="191" t="str">
        <f>IFERROR(IF(D159="","",IF(K159="","",IF(I159="","",IF(F159="F",VLOOKUP(K159,F!A:G,5,0),IF(F159="M",VLOOKUP(K159,M!A:G,5,0),""))))),0)</f>
        <v/>
      </c>
      <c r="S159" s="191" t="str">
        <f>IFERROR(IF(D159="","",IF(K159="","",IF(I159="","",IF(F159="F",VLOOKUP(K159,F!A:G,6,0),IF(F159="M",VLOOKUP(K159,M!A:G,6,0),""))))),0)</f>
        <v/>
      </c>
      <c r="T159" s="191" t="str">
        <f>IFERROR(IF(D159="","",IF(K159="","",IF(I159="","",IF(F159="F",VLOOKUP(K159,F!A:G,7,0),IF(F159="M",VLOOKUP(K159,M!A:G,7,0),""))))),0)</f>
        <v/>
      </c>
      <c r="U159" s="191" t="str">
        <f>IFERROR(IF(D159="","",IF(K159="","",IF(J159="","",IF(F159="F",VLOOKUP(K159,F!A:M,8,0),IF(F159="M",VLOOKUP(K159,M!A:M,8,0),""))))),0)</f>
        <v/>
      </c>
      <c r="V159" s="191" t="str">
        <f>IFERROR(IF(D159="","",IF(K159="","",IF(J159="","",IF(F159="F",VLOOKUP(K159,F!A:M,9,0),IF(F159="M",VLOOKUP(K159,M!A:M,9,0),""))))),0)</f>
        <v/>
      </c>
      <c r="W159" s="191" t="str">
        <f>IFERROR(IF(D159="","",IF(K159="","",IF(J159="","",IF(F159="F",VLOOKUP(K159,F!A:M,10,0),IF(F159="M",VLOOKUP(K159,M!A:M,10,0),""))))),0)</f>
        <v/>
      </c>
      <c r="X159" s="191" t="str">
        <f>IFERROR(IF(D159="","",IF(K159="","",IF(J159="","",IF(F159="F",VLOOKUP(K159,F!A:M,11,0),IF(F159="M",VLOOKUP(K159,M!A:M,11,0),""))))),0)</f>
        <v/>
      </c>
      <c r="Y159" s="191" t="str">
        <f>IFERROR(IF(D159="","",IF(K159="","",IF(J159="","",IF(F159="F",VLOOKUP(K159,F!A:M,12,0),IF(F159="M",VLOOKUP(K159,M!A:M,12,0),""))))),0)</f>
        <v/>
      </c>
      <c r="Z159" s="191" t="str">
        <f>IFERROR(IF(D159="","",IF(K159="","",IF(J159="","",IF(F159="F",VLOOKUP(K159,F!A:M,13,0),IF(F159="M",VLOOKUP(K159,M!A:M,13,0),""))))),0)</f>
        <v/>
      </c>
      <c r="AA159" s="191" t="str">
        <f>IFERROR(IF(D159="","",IF(F159="","",IF(J159="","",IF(K159="","",IF(AND(K159&gt;23,K159&lt;=60),IF(F159="F",VLOOKUP(MROUND(HZ159,0.5),'F-Weight for Length'!K:S,2,0),VLOOKUP(MROUND(HZ159,0.5),'M-Weight for Length'!K:S,2,0)),IF(K159&gt;60,IF(F159="F",VLOOKUP(K159,'F-Weight for Length'!U:AC,2,0),VLOOKUP(K159,'M-Weight for Length'!U:AC,2,0)),IF(F159="F",VLOOKUP(MROUND(HZ159,0.5),'F-Weight for Length'!A:I,2,0),VLOOKUP(MROUND(HZ159,0.5),'M-Weight for Length'!A:I,2,0)))))))),0)</f>
        <v/>
      </c>
      <c r="AB159" s="191" t="str">
        <f>IFERROR(IF(D159="","",IF(F159="","",IF(J159="","",IF(K159="","",IF(AND(K159&gt;23,K159&lt;=60),IF(F159="F",VLOOKUP(MROUND(HZ159,0.5),'F-Weight for Length'!K:S,3,0),VLOOKUP(MROUND(HZ159,0.5),'M-Weight for Length'!K:S,3,0)),IF(K159&gt;60,IF(F159="F",VLOOKUP(K159,'F-Weight for Length'!U:AC,3,0),VLOOKUP(K159,'M-Weight for Length'!U:AC,3,0)),IF(F159="F",VLOOKUP(MROUND(HZ159,0.5),'F-Weight for Length'!A:I,3,0),VLOOKUP(MROUND(HZ159,0.5),'M-Weight for Length'!A:I,3,0)))))))),0)</f>
        <v/>
      </c>
      <c r="AC159" s="191" t="str">
        <f>IFERROR(IF(D159="","",IF(F159="","",IF(J159="","",IF(K159="","",IF(AND(K159&gt;23,K159&lt;=60),IF(F159="F",VLOOKUP(MROUND(HZ159,0.5),'F-Weight for Length'!K:S,4,0),VLOOKUP(MROUND(HZ159,0.5),'M-Weight for Length'!K:S,4,0)),IF(K159&gt;60,IF(F159="F",VLOOKUP(K159,'F-Weight for Length'!U:AC,4,0),VLOOKUP(K159,'M-Weight for Length'!U:AC,4,0)),IF(F159="F",VLOOKUP(MROUND(HZ159,0.5),'F-Weight for Length'!A:I,4,0),VLOOKUP(MROUND(HZ159,0.5),'M-Weight for Length'!A:I,4,0)))))))),0)</f>
        <v/>
      </c>
      <c r="AD159" s="191" t="str">
        <f>IFERROR(IF(D159="","",IF(F159="","",IF(J159="","",IF(K159="","",IF(AND(K159&gt;23,K159&lt;=60),IF(F159="F",VLOOKUP(MROUND(HZ159,0.5),'F-Weight for Length'!K:S,5,0),VLOOKUP(MROUND(HZ159,0.5),'M-Weight for Length'!K:S,5,0)),IF(K159&gt;60,IF(F159="F",VLOOKUP(K159,'F-Weight for Length'!U:AC,5,0),VLOOKUP(K159,'M-Weight for Length'!U:AC,5,0)),IF(F159="F",VLOOKUP(MROUND(HZ159,0.5),'F-Weight for Length'!A:I,5,0),VLOOKUP(MROUND(HZ159,0.5),'M-Weight for Length'!A:I,5,0)))))))),0)</f>
        <v/>
      </c>
      <c r="AE159" s="191" t="str">
        <f>IFERROR(IF(D159="","",IF(F159="","",IF(J159="","",IF(K159="","",IF(AND(K159&gt;23,K159&lt;=60),IF(F159="F",VLOOKUP(MROUND(HZ159,0.5),'F-Weight for Length'!K:S,6,0),VLOOKUP(MROUND(HZ159,0.5),'M-Weight for Length'!K:S,6,0)),IF(K159&gt;60,IF(F159="F",VLOOKUP(K159,'F-Weight for Length'!U:AC,6,0),VLOOKUP(K159,'M-Weight for Length'!U:AC,6,0)),IF(F159="F",VLOOKUP(MROUND(HZ159,0.5),'F-Weight for Length'!A:I,6,0),VLOOKUP(MROUND(HZ159,0.5),'M-Weight for Length'!A:I,6,0)))))))),0)</f>
        <v/>
      </c>
      <c r="AF159" s="191" t="str">
        <f>IFERROR(IF(D159="","",IF(F159="","",IF(J159="","",IF(K159="","",IF(AND(K159&gt;23,K159&lt;=60),IF(F159="F",VLOOKUP(MROUND(HZ159,0.5),'F-Weight for Length'!K:S,7,0),VLOOKUP(MROUND(HZ159,0.5),'M-Weight for Length'!K:S,7,0)),IF(K159&gt;60,IF(F159="F",VLOOKUP(K159,'F-Weight for Length'!U:AC,7,0),VLOOKUP(K159,'M-Weight for Length'!U:AC,7,0)),IF(F159="F",VLOOKUP(MROUND(HZ159,0.5),'F-Weight for Length'!A:I,7,0),VLOOKUP(MROUND(HZ159,0.5),'M-Weight for Length'!A:I,7,0)))))))),0)</f>
        <v/>
      </c>
      <c r="AG159" s="191" t="str">
        <f>IFERROR(IF(D159="","",IF(F159="","",IF(J159="","",IF(K159="","",IF(AND(K159&gt;23,K159&lt;=60),IF(F159="F",VLOOKUP(MROUND(HZ159,0.5),'F-Weight for Length'!K:S,8,0),VLOOKUP(MROUND(HZ159,0.5),'M-Weight for Length'!K:S,8,0)),IF(K159&gt;60,IF(F159="F",VLOOKUP(K159,'F-Weight for Length'!U:AC,8,0),VLOOKUP(K159,'M-Weight for Length'!U:AC,8,0)),IF(F159="F",VLOOKUP(MROUND(HZ159,0.5),'F-Weight for Length'!A:I,8,0),VLOOKUP(MROUND(HZ159,0.5),'M-Weight for Length'!A:I,8,0)))))))),0)</f>
        <v/>
      </c>
      <c r="AH159" s="191" t="str">
        <f>IFERROR(IF(D159="","",IF(F159="","",IF(J159="","",IF(K159="","",IF(AND(K159&gt;23,K159&lt;=60),IF(F159="F",VLOOKUP(MROUND(HZ159,0.5),'F-Weight for Length'!K:S,9,0),VLOOKUP(MROUND(HZ159,0.5),'M-Weight for Length'!K:S,9,0)),IF(K159&gt;60,IF(F159="F",VLOOKUP(K159,'F-Weight for Length'!U:AC,9,0),VLOOKUP(K159,'M-Weight for Length'!U:AC,9,0)),IF(F159="F",VLOOKUP(MROUND(HZ159,0.5),'F-Weight for Length'!A:I,9,0),VLOOKUP(MROUND(HZ159,0.5),'M-Weight for Length'!A:I,9,0)))))))),0)</f>
        <v/>
      </c>
      <c r="AI159" s="192">
        <f t="shared" si="483"/>
        <v>0</v>
      </c>
      <c r="AJ159" s="192">
        <f t="shared" si="484"/>
        <v>0</v>
      </c>
      <c r="AK159" s="192">
        <f t="shared" si="485"/>
        <v>0</v>
      </c>
      <c r="AL159" s="192">
        <f t="shared" si="486"/>
        <v>0</v>
      </c>
      <c r="AM159" s="192">
        <f t="shared" si="487"/>
        <v>0</v>
      </c>
      <c r="AN159" s="192">
        <f t="shared" si="488"/>
        <v>0</v>
      </c>
      <c r="AO159" s="192">
        <f t="shared" si="489"/>
        <v>0</v>
      </c>
      <c r="AP159" s="192">
        <f t="shared" si="490"/>
        <v>0</v>
      </c>
      <c r="AQ159" s="192">
        <f t="shared" si="491"/>
        <v>0</v>
      </c>
      <c r="AR159" s="192">
        <f t="shared" si="492"/>
        <v>0</v>
      </c>
      <c r="AS159" s="192">
        <f t="shared" si="493"/>
        <v>0</v>
      </c>
      <c r="AT159" s="192">
        <f t="shared" si="494"/>
        <v>0</v>
      </c>
      <c r="AU159" s="192">
        <f t="shared" si="495"/>
        <v>0</v>
      </c>
      <c r="AV159" s="192">
        <f t="shared" si="496"/>
        <v>0</v>
      </c>
      <c r="AW159" s="192">
        <f t="shared" si="497"/>
        <v>0</v>
      </c>
      <c r="AX159" s="192">
        <f t="shared" si="498"/>
        <v>0</v>
      </c>
      <c r="AY159" s="192">
        <f t="shared" si="499"/>
        <v>0</v>
      </c>
      <c r="AZ159" s="192">
        <f t="shared" si="500"/>
        <v>0</v>
      </c>
      <c r="BA159" s="192">
        <f t="shared" si="501"/>
        <v>0</v>
      </c>
      <c r="BB159" s="192">
        <f t="shared" si="502"/>
        <v>0</v>
      </c>
      <c r="BC159" s="192">
        <f t="shared" si="503"/>
        <v>0</v>
      </c>
      <c r="BD159" s="192">
        <f t="shared" si="504"/>
        <v>0</v>
      </c>
      <c r="BE159" s="192">
        <f t="shared" si="505"/>
        <v>0</v>
      </c>
      <c r="BF159" s="192">
        <f t="shared" si="506"/>
        <v>0</v>
      </c>
      <c r="BG159" s="192">
        <f t="shared" si="507"/>
        <v>0</v>
      </c>
      <c r="BH159" s="192">
        <f t="shared" si="508"/>
        <v>0</v>
      </c>
      <c r="BI159" s="192">
        <f t="shared" si="509"/>
        <v>0</v>
      </c>
      <c r="BJ159" s="192">
        <f t="shared" si="510"/>
        <v>0</v>
      </c>
      <c r="BK159" s="192">
        <f t="shared" si="511"/>
        <v>0</v>
      </c>
      <c r="BL159" s="192">
        <f t="shared" si="512"/>
        <v>0</v>
      </c>
      <c r="BM159" s="192">
        <f t="shared" si="513"/>
        <v>0</v>
      </c>
      <c r="BN159" s="192">
        <f t="shared" si="514"/>
        <v>0</v>
      </c>
      <c r="BO159" s="192">
        <f t="shared" si="515"/>
        <v>0</v>
      </c>
      <c r="BP159" s="192">
        <f t="shared" si="516"/>
        <v>0</v>
      </c>
      <c r="BQ159" s="192">
        <f t="shared" si="517"/>
        <v>0</v>
      </c>
      <c r="BR159" s="192">
        <f t="shared" si="518"/>
        <v>0</v>
      </c>
      <c r="BS159" s="192">
        <f t="shared" si="519"/>
        <v>0</v>
      </c>
      <c r="BT159" s="192">
        <f t="shared" si="520"/>
        <v>0</v>
      </c>
      <c r="BU159" s="192">
        <f t="shared" si="521"/>
        <v>0</v>
      </c>
      <c r="BV159" s="192">
        <f t="shared" si="522"/>
        <v>0</v>
      </c>
      <c r="BW159" s="192">
        <f t="shared" si="523"/>
        <v>0</v>
      </c>
      <c r="BX159" s="192">
        <f t="shared" si="524"/>
        <v>0</v>
      </c>
      <c r="BY159" s="192">
        <f t="shared" si="525"/>
        <v>0</v>
      </c>
      <c r="BZ159" s="192">
        <f t="shared" si="526"/>
        <v>0</v>
      </c>
      <c r="CA159" s="192">
        <f t="shared" si="527"/>
        <v>0</v>
      </c>
      <c r="CB159" s="192">
        <f t="shared" si="528"/>
        <v>0</v>
      </c>
      <c r="CC159" s="192">
        <f t="shared" si="529"/>
        <v>0</v>
      </c>
      <c r="CD159" s="192">
        <f t="shared" si="530"/>
        <v>0</v>
      </c>
      <c r="CE159" s="192">
        <f t="shared" si="531"/>
        <v>0</v>
      </c>
      <c r="CF159" s="192">
        <f t="shared" si="532"/>
        <v>0</v>
      </c>
      <c r="CG159" s="192">
        <f t="shared" si="533"/>
        <v>0</v>
      </c>
      <c r="CH159" s="192">
        <f t="shared" si="534"/>
        <v>0</v>
      </c>
      <c r="CI159" s="192">
        <f t="shared" si="535"/>
        <v>0</v>
      </c>
      <c r="CJ159" s="192">
        <f t="shared" si="536"/>
        <v>0</v>
      </c>
      <c r="CK159" s="192">
        <f t="shared" si="537"/>
        <v>0</v>
      </c>
      <c r="CL159" s="192">
        <f t="shared" si="538"/>
        <v>0</v>
      </c>
      <c r="CM159" s="192">
        <f t="shared" si="539"/>
        <v>0</v>
      </c>
      <c r="CN159" s="192">
        <f t="shared" si="540"/>
        <v>0</v>
      </c>
      <c r="CO159" s="192">
        <f t="shared" si="541"/>
        <v>0</v>
      </c>
      <c r="CP159" s="192">
        <f t="shared" si="542"/>
        <v>0</v>
      </c>
      <c r="CQ159" s="192">
        <f t="shared" si="543"/>
        <v>0</v>
      </c>
      <c r="CR159" s="192">
        <f t="shared" si="544"/>
        <v>0</v>
      </c>
      <c r="CS159" s="192">
        <f t="shared" si="545"/>
        <v>0</v>
      </c>
      <c r="CT159" s="192">
        <f t="shared" si="546"/>
        <v>0</v>
      </c>
      <c r="CU159" s="192">
        <f t="shared" si="547"/>
        <v>0</v>
      </c>
      <c r="CV159" s="192">
        <f t="shared" si="548"/>
        <v>0</v>
      </c>
      <c r="CW159" s="192">
        <f t="shared" si="549"/>
        <v>0</v>
      </c>
      <c r="CX159" s="192">
        <f t="shared" si="550"/>
        <v>0</v>
      </c>
      <c r="CY159" s="192">
        <f t="shared" si="551"/>
        <v>0</v>
      </c>
      <c r="CZ159" s="192">
        <f t="shared" si="552"/>
        <v>0</v>
      </c>
      <c r="DA159" s="192">
        <f t="shared" si="553"/>
        <v>0</v>
      </c>
      <c r="DB159" s="192">
        <f t="shared" si="554"/>
        <v>0</v>
      </c>
      <c r="DC159" s="192">
        <f t="shared" si="555"/>
        <v>0</v>
      </c>
      <c r="DD159" s="192">
        <f t="shared" si="556"/>
        <v>0</v>
      </c>
      <c r="DE159" s="192">
        <f t="shared" si="557"/>
        <v>0</v>
      </c>
      <c r="DF159" s="192">
        <f t="shared" si="558"/>
        <v>0</v>
      </c>
      <c r="DG159" s="192">
        <f t="shared" si="559"/>
        <v>0</v>
      </c>
      <c r="DH159" s="192">
        <f t="shared" si="560"/>
        <v>0</v>
      </c>
      <c r="DI159" s="192">
        <f t="shared" si="561"/>
        <v>0</v>
      </c>
      <c r="DJ159" s="192">
        <f t="shared" si="562"/>
        <v>0</v>
      </c>
      <c r="DK159" s="192">
        <f t="shared" si="563"/>
        <v>0</v>
      </c>
      <c r="DL159" s="192">
        <f t="shared" si="564"/>
        <v>0</v>
      </c>
      <c r="DM159" s="192">
        <f t="shared" si="565"/>
        <v>0</v>
      </c>
      <c r="DN159" s="192">
        <f t="shared" si="566"/>
        <v>0</v>
      </c>
      <c r="DO159" s="192">
        <f t="shared" si="567"/>
        <v>0</v>
      </c>
      <c r="DP159" s="192">
        <f t="shared" si="568"/>
        <v>0</v>
      </c>
      <c r="DQ159" s="192">
        <f t="shared" si="569"/>
        <v>0</v>
      </c>
      <c r="DR159" s="192">
        <f t="shared" si="570"/>
        <v>0</v>
      </c>
      <c r="DS159" s="192">
        <f t="shared" si="571"/>
        <v>0</v>
      </c>
      <c r="DT159" s="192">
        <f t="shared" si="572"/>
        <v>0</v>
      </c>
      <c r="DU159" s="192">
        <f t="shared" si="573"/>
        <v>0</v>
      </c>
      <c r="DV159" s="193">
        <f t="shared" si="675"/>
        <v>0</v>
      </c>
      <c r="DW159" s="193">
        <f t="shared" si="676"/>
        <v>0</v>
      </c>
      <c r="DX159" s="193">
        <f t="shared" si="677"/>
        <v>0</v>
      </c>
      <c r="DY159" s="193">
        <f t="shared" si="678"/>
        <v>0</v>
      </c>
      <c r="DZ159" s="193">
        <f t="shared" si="679"/>
        <v>0</v>
      </c>
      <c r="EA159" s="192">
        <f t="shared" si="574"/>
        <v>0</v>
      </c>
      <c r="EB159" s="192">
        <f t="shared" si="575"/>
        <v>0</v>
      </c>
      <c r="EC159" s="192">
        <f t="shared" si="576"/>
        <v>0</v>
      </c>
      <c r="ED159" s="192">
        <f t="shared" si="577"/>
        <v>0</v>
      </c>
      <c r="EE159" s="192">
        <f t="shared" si="578"/>
        <v>0</v>
      </c>
      <c r="EF159" s="192">
        <f t="shared" si="579"/>
        <v>0</v>
      </c>
      <c r="EG159" s="192">
        <f t="shared" si="580"/>
        <v>0</v>
      </c>
      <c r="EH159" s="192">
        <f t="shared" si="581"/>
        <v>0</v>
      </c>
      <c r="EI159" s="192">
        <f t="shared" si="582"/>
        <v>0</v>
      </c>
      <c r="EJ159" s="192">
        <f t="shared" si="583"/>
        <v>0</v>
      </c>
      <c r="EK159" s="192">
        <f t="shared" si="584"/>
        <v>0</v>
      </c>
      <c r="EL159" s="192">
        <f t="shared" si="585"/>
        <v>0</v>
      </c>
      <c r="EM159" s="192">
        <f t="shared" si="586"/>
        <v>0</v>
      </c>
      <c r="EN159" s="192">
        <f t="shared" si="587"/>
        <v>0</v>
      </c>
      <c r="EO159" s="192">
        <f t="shared" si="588"/>
        <v>0</v>
      </c>
      <c r="EP159" s="192">
        <f t="shared" si="589"/>
        <v>0</v>
      </c>
      <c r="EQ159" s="192">
        <f t="shared" si="590"/>
        <v>0</v>
      </c>
      <c r="ER159" s="192">
        <f t="shared" si="591"/>
        <v>0</v>
      </c>
      <c r="ES159" s="192">
        <f t="shared" si="592"/>
        <v>0</v>
      </c>
      <c r="ET159" s="192">
        <f t="shared" si="593"/>
        <v>0</v>
      </c>
      <c r="EU159" s="192">
        <f t="shared" si="594"/>
        <v>0</v>
      </c>
      <c r="EV159" s="192">
        <f t="shared" si="595"/>
        <v>0</v>
      </c>
      <c r="EW159" s="192">
        <f t="shared" si="596"/>
        <v>0</v>
      </c>
      <c r="EX159" s="192">
        <f t="shared" si="597"/>
        <v>0</v>
      </c>
      <c r="EY159" s="192">
        <f t="shared" si="598"/>
        <v>0</v>
      </c>
      <c r="EZ159" s="192">
        <f t="shared" si="599"/>
        <v>0</v>
      </c>
      <c r="FA159" s="192">
        <f t="shared" si="600"/>
        <v>0</v>
      </c>
      <c r="FB159" s="192">
        <f t="shared" si="601"/>
        <v>0</v>
      </c>
      <c r="FC159" s="192">
        <f t="shared" si="602"/>
        <v>0</v>
      </c>
      <c r="FD159" s="192">
        <f t="shared" si="603"/>
        <v>0</v>
      </c>
      <c r="FE159" s="192">
        <f t="shared" si="604"/>
        <v>0</v>
      </c>
      <c r="FF159" s="192">
        <f t="shared" si="605"/>
        <v>0</v>
      </c>
      <c r="FG159" s="192">
        <f t="shared" si="606"/>
        <v>0</v>
      </c>
      <c r="FH159" s="192">
        <f t="shared" si="607"/>
        <v>0</v>
      </c>
      <c r="FI159" s="192">
        <f t="shared" si="608"/>
        <v>0</v>
      </c>
      <c r="FJ159" s="192">
        <f t="shared" si="609"/>
        <v>0</v>
      </c>
      <c r="FK159" s="192">
        <f t="shared" si="610"/>
        <v>0</v>
      </c>
      <c r="FL159" s="192">
        <f t="shared" si="611"/>
        <v>0</v>
      </c>
      <c r="FM159" s="192">
        <f t="shared" si="612"/>
        <v>0</v>
      </c>
      <c r="FN159" s="192">
        <f t="shared" si="613"/>
        <v>0</v>
      </c>
      <c r="FO159" s="192">
        <f t="shared" si="614"/>
        <v>0</v>
      </c>
      <c r="FP159" s="192">
        <f t="shared" si="615"/>
        <v>0</v>
      </c>
      <c r="FQ159" s="192">
        <f t="shared" si="616"/>
        <v>0</v>
      </c>
      <c r="FR159" s="192">
        <f t="shared" si="617"/>
        <v>0</v>
      </c>
      <c r="FS159" s="192">
        <f t="shared" si="618"/>
        <v>0</v>
      </c>
      <c r="FT159" s="192">
        <f t="shared" si="619"/>
        <v>0</v>
      </c>
      <c r="FU159" s="192">
        <f t="shared" si="620"/>
        <v>0</v>
      </c>
      <c r="FV159" s="192">
        <f t="shared" si="621"/>
        <v>0</v>
      </c>
      <c r="FW159" s="192">
        <f t="shared" si="622"/>
        <v>0</v>
      </c>
      <c r="FX159" s="192">
        <f t="shared" si="623"/>
        <v>0</v>
      </c>
      <c r="FY159" s="192">
        <f t="shared" si="624"/>
        <v>0</v>
      </c>
      <c r="FZ159" s="192">
        <f t="shared" si="625"/>
        <v>0</v>
      </c>
      <c r="GA159" s="192">
        <f t="shared" si="626"/>
        <v>0</v>
      </c>
      <c r="GB159" s="192">
        <f t="shared" si="627"/>
        <v>0</v>
      </c>
      <c r="GC159" s="192">
        <f t="shared" si="628"/>
        <v>0</v>
      </c>
      <c r="GD159" s="192">
        <f t="shared" si="629"/>
        <v>0</v>
      </c>
      <c r="GE159" s="192">
        <f t="shared" si="630"/>
        <v>0</v>
      </c>
      <c r="GF159" s="192">
        <f t="shared" si="631"/>
        <v>0</v>
      </c>
      <c r="GG159" s="192">
        <f t="shared" si="632"/>
        <v>0</v>
      </c>
      <c r="GH159" s="192">
        <f t="shared" si="633"/>
        <v>0</v>
      </c>
      <c r="GI159" s="192">
        <f t="shared" si="634"/>
        <v>0</v>
      </c>
      <c r="GJ159" s="192">
        <f t="shared" si="635"/>
        <v>0</v>
      </c>
      <c r="GK159" s="192">
        <f t="shared" si="636"/>
        <v>0</v>
      </c>
      <c r="GL159" s="192">
        <f t="shared" si="637"/>
        <v>0</v>
      </c>
      <c r="GM159" s="192">
        <f t="shared" si="638"/>
        <v>0</v>
      </c>
      <c r="GN159" s="192">
        <f t="shared" si="639"/>
        <v>0</v>
      </c>
      <c r="GO159" s="192">
        <f t="shared" si="640"/>
        <v>0</v>
      </c>
      <c r="GP159" s="192">
        <f t="shared" si="641"/>
        <v>0</v>
      </c>
      <c r="GQ159" s="192">
        <f t="shared" si="642"/>
        <v>0</v>
      </c>
      <c r="GR159" s="192">
        <f t="shared" si="643"/>
        <v>0</v>
      </c>
      <c r="GS159" s="192">
        <f t="shared" si="644"/>
        <v>0</v>
      </c>
      <c r="GT159" s="192">
        <f t="shared" si="645"/>
        <v>0</v>
      </c>
      <c r="GU159" s="192">
        <f t="shared" si="646"/>
        <v>0</v>
      </c>
      <c r="GV159" s="192">
        <f t="shared" si="647"/>
        <v>0</v>
      </c>
      <c r="GW159" s="192">
        <f t="shared" si="648"/>
        <v>0</v>
      </c>
      <c r="GX159" s="192">
        <f t="shared" si="649"/>
        <v>0</v>
      </c>
      <c r="GY159" s="192">
        <f t="shared" si="650"/>
        <v>0</v>
      </c>
      <c r="GZ159" s="192">
        <f t="shared" si="651"/>
        <v>0</v>
      </c>
      <c r="HA159" s="192">
        <f t="shared" si="652"/>
        <v>0</v>
      </c>
      <c r="HB159" s="192">
        <f t="shared" si="653"/>
        <v>0</v>
      </c>
      <c r="HC159" s="192">
        <f t="shared" si="654"/>
        <v>0</v>
      </c>
      <c r="HD159" s="192">
        <f t="shared" si="655"/>
        <v>0</v>
      </c>
      <c r="HE159" s="192">
        <f t="shared" si="656"/>
        <v>0</v>
      </c>
      <c r="HF159" s="192">
        <f t="shared" si="657"/>
        <v>0</v>
      </c>
      <c r="HG159" s="192">
        <f t="shared" si="658"/>
        <v>0</v>
      </c>
      <c r="HH159" s="192">
        <f t="shared" si="659"/>
        <v>0</v>
      </c>
      <c r="HI159" s="192">
        <f t="shared" si="660"/>
        <v>0</v>
      </c>
      <c r="HJ159" s="192">
        <f t="shared" si="661"/>
        <v>0</v>
      </c>
      <c r="HK159" s="192">
        <f t="shared" si="662"/>
        <v>0</v>
      </c>
      <c r="HL159" s="192">
        <f t="shared" si="663"/>
        <v>0</v>
      </c>
      <c r="HM159" s="192">
        <f t="shared" si="664"/>
        <v>0</v>
      </c>
      <c r="HN159" s="194">
        <f t="shared" si="680"/>
        <v>0</v>
      </c>
      <c r="HO159" s="194">
        <f t="shared" si="681"/>
        <v>0</v>
      </c>
      <c r="HP159" s="194">
        <f t="shared" si="682"/>
        <v>0</v>
      </c>
      <c r="HQ159" s="194">
        <f t="shared" si="683"/>
        <v>0</v>
      </c>
      <c r="HR159" s="194">
        <f t="shared" si="684"/>
        <v>0</v>
      </c>
      <c r="HS159" s="195" t="str">
        <f t="shared" si="471"/>
        <v/>
      </c>
      <c r="HT159" s="196">
        <f t="shared" si="685"/>
        <v>0</v>
      </c>
      <c r="HU159" s="196">
        <f t="shared" si="686"/>
        <v>0</v>
      </c>
      <c r="HV159" s="197" t="str">
        <f t="shared" si="472"/>
        <v/>
      </c>
      <c r="HW159" s="197" t="str">
        <f t="shared" si="665"/>
        <v/>
      </c>
      <c r="HX159" s="197" t="str">
        <f t="shared" si="666"/>
        <v/>
      </c>
      <c r="HY159" s="195" t="str">
        <f t="shared" si="473"/>
        <v/>
      </c>
      <c r="HZ159" s="30">
        <f t="shared" si="469"/>
        <v>0</v>
      </c>
      <c r="IA159" s="198">
        <f t="shared" si="474"/>
        <v>0</v>
      </c>
      <c r="IB159" s="195"/>
      <c r="IC159" s="195">
        <f t="shared" si="667"/>
        <v>0</v>
      </c>
      <c r="ID159" s="195">
        <f t="shared" si="475"/>
        <v>0</v>
      </c>
      <c r="IE159" s="195">
        <f t="shared" si="668"/>
        <v>0</v>
      </c>
      <c r="IF159" s="195">
        <f t="shared" si="476"/>
        <v>0</v>
      </c>
      <c r="IG159" s="307">
        <f t="shared" si="477"/>
        <v>0</v>
      </c>
      <c r="IH159" s="307">
        <f t="shared" si="478"/>
        <v>0</v>
      </c>
      <c r="II159" s="44">
        <f t="shared" si="479"/>
        <v>0</v>
      </c>
      <c r="IJ159" s="44">
        <f t="shared" si="669"/>
        <v>0</v>
      </c>
      <c r="IK159" s="44">
        <f t="shared" si="670"/>
        <v>0</v>
      </c>
      <c r="IL159" s="44">
        <f t="shared" si="671"/>
        <v>0</v>
      </c>
      <c r="IM159" s="44">
        <f t="shared" si="672"/>
        <v>0</v>
      </c>
      <c r="IN159" s="44">
        <f t="shared" si="673"/>
        <v>0</v>
      </c>
      <c r="IO159" s="44">
        <f t="shared" si="674"/>
        <v>0</v>
      </c>
    </row>
    <row r="160" spans="1:249" ht="18" customHeight="1">
      <c r="A160" s="188">
        <v>154</v>
      </c>
      <c r="B160" s="326"/>
      <c r="C160" s="289"/>
      <c r="D160" s="199"/>
      <c r="E160" s="189"/>
      <c r="F160" s="189"/>
      <c r="G160" s="190"/>
      <c r="H160" s="190"/>
      <c r="I160" s="272"/>
      <c r="J160" s="207"/>
      <c r="K160" s="214" t="str">
        <f t="shared" si="480"/>
        <v/>
      </c>
      <c r="L160" s="200" t="str">
        <f t="shared" si="481"/>
        <v/>
      </c>
      <c r="M160" s="200" t="str">
        <f t="shared" si="482"/>
        <v/>
      </c>
      <c r="N160" s="209" t="str">
        <f t="shared" si="470"/>
        <v/>
      </c>
      <c r="O160" s="208" t="str">
        <f>IFERROR(IF(D160="","",IF(K160="","",IF(I160="","",IF(F160="F",VLOOKUP(K160,F!A:G,2,0),IF(F160="M",VLOOKUP(K160,M!A:G,2,0),""))))),0)</f>
        <v/>
      </c>
      <c r="P160" s="191" t="str">
        <f>IFERROR(IF(D160="","",IF(K160="","",IF(I160="","",IF(F160="F",VLOOKUP(K160,F!A:G,3,0),IF(F160="M",VLOOKUP(K160,M!A:G,3,0),""))))),0)</f>
        <v/>
      </c>
      <c r="Q160" s="191" t="str">
        <f>IFERROR(IF(D160="","",IF(K160="","",IF(I160="","",IF(F160="F",VLOOKUP(K160,F!A:G,4,0),IF(F160="M",VLOOKUP(K160,M!A:G,4,0),""))))),0)</f>
        <v/>
      </c>
      <c r="R160" s="191" t="str">
        <f>IFERROR(IF(D160="","",IF(K160="","",IF(I160="","",IF(F160="F",VLOOKUP(K160,F!A:G,5,0),IF(F160="M",VLOOKUP(K160,M!A:G,5,0),""))))),0)</f>
        <v/>
      </c>
      <c r="S160" s="191" t="str">
        <f>IFERROR(IF(D160="","",IF(K160="","",IF(I160="","",IF(F160="F",VLOOKUP(K160,F!A:G,6,0),IF(F160="M",VLOOKUP(K160,M!A:G,6,0),""))))),0)</f>
        <v/>
      </c>
      <c r="T160" s="191" t="str">
        <f>IFERROR(IF(D160="","",IF(K160="","",IF(I160="","",IF(F160="F",VLOOKUP(K160,F!A:G,7,0),IF(F160="M",VLOOKUP(K160,M!A:G,7,0),""))))),0)</f>
        <v/>
      </c>
      <c r="U160" s="191" t="str">
        <f>IFERROR(IF(D160="","",IF(K160="","",IF(J160="","",IF(F160="F",VLOOKUP(K160,F!A:M,8,0),IF(F160="M",VLOOKUP(K160,M!A:M,8,0),""))))),0)</f>
        <v/>
      </c>
      <c r="V160" s="191" t="str">
        <f>IFERROR(IF(D160="","",IF(K160="","",IF(J160="","",IF(F160="F",VLOOKUP(K160,F!A:M,9,0),IF(F160="M",VLOOKUP(K160,M!A:M,9,0),""))))),0)</f>
        <v/>
      </c>
      <c r="W160" s="191" t="str">
        <f>IFERROR(IF(D160="","",IF(K160="","",IF(J160="","",IF(F160="F",VLOOKUP(K160,F!A:M,10,0),IF(F160="M",VLOOKUP(K160,M!A:M,10,0),""))))),0)</f>
        <v/>
      </c>
      <c r="X160" s="191" t="str">
        <f>IFERROR(IF(D160="","",IF(K160="","",IF(J160="","",IF(F160="F",VLOOKUP(K160,F!A:M,11,0),IF(F160="M",VLOOKUP(K160,M!A:M,11,0),""))))),0)</f>
        <v/>
      </c>
      <c r="Y160" s="191" t="str">
        <f>IFERROR(IF(D160="","",IF(K160="","",IF(J160="","",IF(F160="F",VLOOKUP(K160,F!A:M,12,0),IF(F160="M",VLOOKUP(K160,M!A:M,12,0),""))))),0)</f>
        <v/>
      </c>
      <c r="Z160" s="191" t="str">
        <f>IFERROR(IF(D160="","",IF(K160="","",IF(J160="","",IF(F160="F",VLOOKUP(K160,F!A:M,13,0),IF(F160="M",VLOOKUP(K160,M!A:M,13,0),""))))),0)</f>
        <v/>
      </c>
      <c r="AA160" s="191" t="str">
        <f>IFERROR(IF(D160="","",IF(F160="","",IF(J160="","",IF(K160="","",IF(AND(K160&gt;23,K160&lt;=60),IF(F160="F",VLOOKUP(MROUND(HZ160,0.5),'F-Weight for Length'!K:S,2,0),VLOOKUP(MROUND(HZ160,0.5),'M-Weight for Length'!K:S,2,0)),IF(K160&gt;60,IF(F160="F",VLOOKUP(K160,'F-Weight for Length'!U:AC,2,0),VLOOKUP(K160,'M-Weight for Length'!U:AC,2,0)),IF(F160="F",VLOOKUP(MROUND(HZ160,0.5),'F-Weight for Length'!A:I,2,0),VLOOKUP(MROUND(HZ160,0.5),'M-Weight for Length'!A:I,2,0)))))))),0)</f>
        <v/>
      </c>
      <c r="AB160" s="191" t="str">
        <f>IFERROR(IF(D160="","",IF(F160="","",IF(J160="","",IF(K160="","",IF(AND(K160&gt;23,K160&lt;=60),IF(F160="F",VLOOKUP(MROUND(HZ160,0.5),'F-Weight for Length'!K:S,3,0),VLOOKUP(MROUND(HZ160,0.5),'M-Weight for Length'!K:S,3,0)),IF(K160&gt;60,IF(F160="F",VLOOKUP(K160,'F-Weight for Length'!U:AC,3,0),VLOOKUP(K160,'M-Weight for Length'!U:AC,3,0)),IF(F160="F",VLOOKUP(MROUND(HZ160,0.5),'F-Weight for Length'!A:I,3,0),VLOOKUP(MROUND(HZ160,0.5),'M-Weight for Length'!A:I,3,0)))))))),0)</f>
        <v/>
      </c>
      <c r="AC160" s="191" t="str">
        <f>IFERROR(IF(D160="","",IF(F160="","",IF(J160="","",IF(K160="","",IF(AND(K160&gt;23,K160&lt;=60),IF(F160="F",VLOOKUP(MROUND(HZ160,0.5),'F-Weight for Length'!K:S,4,0),VLOOKUP(MROUND(HZ160,0.5),'M-Weight for Length'!K:S,4,0)),IF(K160&gt;60,IF(F160="F",VLOOKUP(K160,'F-Weight for Length'!U:AC,4,0),VLOOKUP(K160,'M-Weight for Length'!U:AC,4,0)),IF(F160="F",VLOOKUP(MROUND(HZ160,0.5),'F-Weight for Length'!A:I,4,0),VLOOKUP(MROUND(HZ160,0.5),'M-Weight for Length'!A:I,4,0)))))))),0)</f>
        <v/>
      </c>
      <c r="AD160" s="191" t="str">
        <f>IFERROR(IF(D160="","",IF(F160="","",IF(J160="","",IF(K160="","",IF(AND(K160&gt;23,K160&lt;=60),IF(F160="F",VLOOKUP(MROUND(HZ160,0.5),'F-Weight for Length'!K:S,5,0),VLOOKUP(MROUND(HZ160,0.5),'M-Weight for Length'!K:S,5,0)),IF(K160&gt;60,IF(F160="F",VLOOKUP(K160,'F-Weight for Length'!U:AC,5,0),VLOOKUP(K160,'M-Weight for Length'!U:AC,5,0)),IF(F160="F",VLOOKUP(MROUND(HZ160,0.5),'F-Weight for Length'!A:I,5,0),VLOOKUP(MROUND(HZ160,0.5),'M-Weight for Length'!A:I,5,0)))))))),0)</f>
        <v/>
      </c>
      <c r="AE160" s="191" t="str">
        <f>IFERROR(IF(D160="","",IF(F160="","",IF(J160="","",IF(K160="","",IF(AND(K160&gt;23,K160&lt;=60),IF(F160="F",VLOOKUP(MROUND(HZ160,0.5),'F-Weight for Length'!K:S,6,0),VLOOKUP(MROUND(HZ160,0.5),'M-Weight for Length'!K:S,6,0)),IF(K160&gt;60,IF(F160="F",VLOOKUP(K160,'F-Weight for Length'!U:AC,6,0),VLOOKUP(K160,'M-Weight for Length'!U:AC,6,0)),IF(F160="F",VLOOKUP(MROUND(HZ160,0.5),'F-Weight for Length'!A:I,6,0),VLOOKUP(MROUND(HZ160,0.5),'M-Weight for Length'!A:I,6,0)))))))),0)</f>
        <v/>
      </c>
      <c r="AF160" s="191" t="str">
        <f>IFERROR(IF(D160="","",IF(F160="","",IF(J160="","",IF(K160="","",IF(AND(K160&gt;23,K160&lt;=60),IF(F160="F",VLOOKUP(MROUND(HZ160,0.5),'F-Weight for Length'!K:S,7,0),VLOOKUP(MROUND(HZ160,0.5),'M-Weight for Length'!K:S,7,0)),IF(K160&gt;60,IF(F160="F",VLOOKUP(K160,'F-Weight for Length'!U:AC,7,0),VLOOKUP(K160,'M-Weight for Length'!U:AC,7,0)),IF(F160="F",VLOOKUP(MROUND(HZ160,0.5),'F-Weight for Length'!A:I,7,0),VLOOKUP(MROUND(HZ160,0.5),'M-Weight for Length'!A:I,7,0)))))))),0)</f>
        <v/>
      </c>
      <c r="AG160" s="191" t="str">
        <f>IFERROR(IF(D160="","",IF(F160="","",IF(J160="","",IF(K160="","",IF(AND(K160&gt;23,K160&lt;=60),IF(F160="F",VLOOKUP(MROUND(HZ160,0.5),'F-Weight for Length'!K:S,8,0),VLOOKUP(MROUND(HZ160,0.5),'M-Weight for Length'!K:S,8,0)),IF(K160&gt;60,IF(F160="F",VLOOKUP(K160,'F-Weight for Length'!U:AC,8,0),VLOOKUP(K160,'M-Weight for Length'!U:AC,8,0)),IF(F160="F",VLOOKUP(MROUND(HZ160,0.5),'F-Weight for Length'!A:I,8,0),VLOOKUP(MROUND(HZ160,0.5),'M-Weight for Length'!A:I,8,0)))))))),0)</f>
        <v/>
      </c>
      <c r="AH160" s="191" t="str">
        <f>IFERROR(IF(D160="","",IF(F160="","",IF(J160="","",IF(K160="","",IF(AND(K160&gt;23,K160&lt;=60),IF(F160="F",VLOOKUP(MROUND(HZ160,0.5),'F-Weight for Length'!K:S,9,0),VLOOKUP(MROUND(HZ160,0.5),'M-Weight for Length'!K:S,9,0)),IF(K160&gt;60,IF(F160="F",VLOOKUP(K160,'F-Weight for Length'!U:AC,9,0),VLOOKUP(K160,'M-Weight for Length'!U:AC,9,0)),IF(F160="F",VLOOKUP(MROUND(HZ160,0.5),'F-Weight for Length'!A:I,9,0),VLOOKUP(MROUND(HZ160,0.5),'M-Weight for Length'!A:I,9,0)))))))),0)</f>
        <v/>
      </c>
      <c r="AI160" s="192">
        <f t="shared" si="483"/>
        <v>0</v>
      </c>
      <c r="AJ160" s="192">
        <f t="shared" si="484"/>
        <v>0</v>
      </c>
      <c r="AK160" s="192">
        <f t="shared" si="485"/>
        <v>0</v>
      </c>
      <c r="AL160" s="192">
        <f t="shared" si="486"/>
        <v>0</v>
      </c>
      <c r="AM160" s="192">
        <f t="shared" si="487"/>
        <v>0</v>
      </c>
      <c r="AN160" s="192">
        <f t="shared" si="488"/>
        <v>0</v>
      </c>
      <c r="AO160" s="192">
        <f t="shared" si="489"/>
        <v>0</v>
      </c>
      <c r="AP160" s="192">
        <f t="shared" si="490"/>
        <v>0</v>
      </c>
      <c r="AQ160" s="192">
        <f t="shared" si="491"/>
        <v>0</v>
      </c>
      <c r="AR160" s="192">
        <f t="shared" si="492"/>
        <v>0</v>
      </c>
      <c r="AS160" s="192">
        <f t="shared" si="493"/>
        <v>0</v>
      </c>
      <c r="AT160" s="192">
        <f t="shared" si="494"/>
        <v>0</v>
      </c>
      <c r="AU160" s="192">
        <f t="shared" si="495"/>
        <v>0</v>
      </c>
      <c r="AV160" s="192">
        <f t="shared" si="496"/>
        <v>0</v>
      </c>
      <c r="AW160" s="192">
        <f t="shared" si="497"/>
        <v>0</v>
      </c>
      <c r="AX160" s="192">
        <f t="shared" si="498"/>
        <v>0</v>
      </c>
      <c r="AY160" s="192">
        <f t="shared" si="499"/>
        <v>0</v>
      </c>
      <c r="AZ160" s="192">
        <f t="shared" si="500"/>
        <v>0</v>
      </c>
      <c r="BA160" s="192">
        <f t="shared" si="501"/>
        <v>0</v>
      </c>
      <c r="BB160" s="192">
        <f t="shared" si="502"/>
        <v>0</v>
      </c>
      <c r="BC160" s="192">
        <f t="shared" si="503"/>
        <v>0</v>
      </c>
      <c r="BD160" s="192">
        <f t="shared" si="504"/>
        <v>0</v>
      </c>
      <c r="BE160" s="192">
        <f t="shared" si="505"/>
        <v>0</v>
      </c>
      <c r="BF160" s="192">
        <f t="shared" si="506"/>
        <v>0</v>
      </c>
      <c r="BG160" s="192">
        <f t="shared" si="507"/>
        <v>0</v>
      </c>
      <c r="BH160" s="192">
        <f t="shared" si="508"/>
        <v>0</v>
      </c>
      <c r="BI160" s="192">
        <f t="shared" si="509"/>
        <v>0</v>
      </c>
      <c r="BJ160" s="192">
        <f t="shared" si="510"/>
        <v>0</v>
      </c>
      <c r="BK160" s="192">
        <f t="shared" si="511"/>
        <v>0</v>
      </c>
      <c r="BL160" s="192">
        <f t="shared" si="512"/>
        <v>0</v>
      </c>
      <c r="BM160" s="192">
        <f t="shared" si="513"/>
        <v>0</v>
      </c>
      <c r="BN160" s="192">
        <f t="shared" si="514"/>
        <v>0</v>
      </c>
      <c r="BO160" s="192">
        <f t="shared" si="515"/>
        <v>0</v>
      </c>
      <c r="BP160" s="192">
        <f t="shared" si="516"/>
        <v>0</v>
      </c>
      <c r="BQ160" s="192">
        <f t="shared" si="517"/>
        <v>0</v>
      </c>
      <c r="BR160" s="192">
        <f t="shared" si="518"/>
        <v>0</v>
      </c>
      <c r="BS160" s="192">
        <f t="shared" si="519"/>
        <v>0</v>
      </c>
      <c r="BT160" s="192">
        <f t="shared" si="520"/>
        <v>0</v>
      </c>
      <c r="BU160" s="192">
        <f t="shared" si="521"/>
        <v>0</v>
      </c>
      <c r="BV160" s="192">
        <f t="shared" si="522"/>
        <v>0</v>
      </c>
      <c r="BW160" s="192">
        <f t="shared" si="523"/>
        <v>0</v>
      </c>
      <c r="BX160" s="192">
        <f t="shared" si="524"/>
        <v>0</v>
      </c>
      <c r="BY160" s="192">
        <f t="shared" si="525"/>
        <v>0</v>
      </c>
      <c r="BZ160" s="192">
        <f t="shared" si="526"/>
        <v>0</v>
      </c>
      <c r="CA160" s="192">
        <f t="shared" si="527"/>
        <v>0</v>
      </c>
      <c r="CB160" s="192">
        <f t="shared" si="528"/>
        <v>0</v>
      </c>
      <c r="CC160" s="192">
        <f t="shared" si="529"/>
        <v>0</v>
      </c>
      <c r="CD160" s="192">
        <f t="shared" si="530"/>
        <v>0</v>
      </c>
      <c r="CE160" s="192">
        <f t="shared" si="531"/>
        <v>0</v>
      </c>
      <c r="CF160" s="192">
        <f t="shared" si="532"/>
        <v>0</v>
      </c>
      <c r="CG160" s="192">
        <f t="shared" si="533"/>
        <v>0</v>
      </c>
      <c r="CH160" s="192">
        <f t="shared" si="534"/>
        <v>0</v>
      </c>
      <c r="CI160" s="192">
        <f t="shared" si="535"/>
        <v>0</v>
      </c>
      <c r="CJ160" s="192">
        <f t="shared" si="536"/>
        <v>0</v>
      </c>
      <c r="CK160" s="192">
        <f t="shared" si="537"/>
        <v>0</v>
      </c>
      <c r="CL160" s="192">
        <f t="shared" si="538"/>
        <v>0</v>
      </c>
      <c r="CM160" s="192">
        <f t="shared" si="539"/>
        <v>0</v>
      </c>
      <c r="CN160" s="192">
        <f t="shared" si="540"/>
        <v>0</v>
      </c>
      <c r="CO160" s="192">
        <f t="shared" si="541"/>
        <v>0</v>
      </c>
      <c r="CP160" s="192">
        <f t="shared" si="542"/>
        <v>0</v>
      </c>
      <c r="CQ160" s="192">
        <f t="shared" si="543"/>
        <v>0</v>
      </c>
      <c r="CR160" s="192">
        <f t="shared" si="544"/>
        <v>0</v>
      </c>
      <c r="CS160" s="192">
        <f t="shared" si="545"/>
        <v>0</v>
      </c>
      <c r="CT160" s="192">
        <f t="shared" si="546"/>
        <v>0</v>
      </c>
      <c r="CU160" s="192">
        <f t="shared" si="547"/>
        <v>0</v>
      </c>
      <c r="CV160" s="192">
        <f t="shared" si="548"/>
        <v>0</v>
      </c>
      <c r="CW160" s="192">
        <f t="shared" si="549"/>
        <v>0</v>
      </c>
      <c r="CX160" s="192">
        <f t="shared" si="550"/>
        <v>0</v>
      </c>
      <c r="CY160" s="192">
        <f t="shared" si="551"/>
        <v>0</v>
      </c>
      <c r="CZ160" s="192">
        <f t="shared" si="552"/>
        <v>0</v>
      </c>
      <c r="DA160" s="192">
        <f t="shared" si="553"/>
        <v>0</v>
      </c>
      <c r="DB160" s="192">
        <f t="shared" si="554"/>
        <v>0</v>
      </c>
      <c r="DC160" s="192">
        <f t="shared" si="555"/>
        <v>0</v>
      </c>
      <c r="DD160" s="192">
        <f t="shared" si="556"/>
        <v>0</v>
      </c>
      <c r="DE160" s="192">
        <f t="shared" si="557"/>
        <v>0</v>
      </c>
      <c r="DF160" s="192">
        <f t="shared" si="558"/>
        <v>0</v>
      </c>
      <c r="DG160" s="192">
        <f t="shared" si="559"/>
        <v>0</v>
      </c>
      <c r="DH160" s="192">
        <f t="shared" si="560"/>
        <v>0</v>
      </c>
      <c r="DI160" s="192">
        <f t="shared" si="561"/>
        <v>0</v>
      </c>
      <c r="DJ160" s="192">
        <f t="shared" si="562"/>
        <v>0</v>
      </c>
      <c r="DK160" s="192">
        <f t="shared" si="563"/>
        <v>0</v>
      </c>
      <c r="DL160" s="192">
        <f t="shared" si="564"/>
        <v>0</v>
      </c>
      <c r="DM160" s="192">
        <f t="shared" si="565"/>
        <v>0</v>
      </c>
      <c r="DN160" s="192">
        <f t="shared" si="566"/>
        <v>0</v>
      </c>
      <c r="DO160" s="192">
        <f t="shared" si="567"/>
        <v>0</v>
      </c>
      <c r="DP160" s="192">
        <f t="shared" si="568"/>
        <v>0</v>
      </c>
      <c r="DQ160" s="192">
        <f t="shared" si="569"/>
        <v>0</v>
      </c>
      <c r="DR160" s="192">
        <f t="shared" si="570"/>
        <v>0</v>
      </c>
      <c r="DS160" s="192">
        <f t="shared" si="571"/>
        <v>0</v>
      </c>
      <c r="DT160" s="192">
        <f t="shared" si="572"/>
        <v>0</v>
      </c>
      <c r="DU160" s="192">
        <f t="shared" si="573"/>
        <v>0</v>
      </c>
      <c r="DV160" s="193">
        <f t="shared" si="675"/>
        <v>0</v>
      </c>
      <c r="DW160" s="193">
        <f t="shared" si="676"/>
        <v>0</v>
      </c>
      <c r="DX160" s="193">
        <f t="shared" si="677"/>
        <v>0</v>
      </c>
      <c r="DY160" s="193">
        <f t="shared" si="678"/>
        <v>0</v>
      </c>
      <c r="DZ160" s="193">
        <f t="shared" si="679"/>
        <v>0</v>
      </c>
      <c r="EA160" s="192">
        <f t="shared" si="574"/>
        <v>0</v>
      </c>
      <c r="EB160" s="192">
        <f t="shared" si="575"/>
        <v>0</v>
      </c>
      <c r="EC160" s="192">
        <f t="shared" si="576"/>
        <v>0</v>
      </c>
      <c r="ED160" s="192">
        <f t="shared" si="577"/>
        <v>0</v>
      </c>
      <c r="EE160" s="192">
        <f t="shared" si="578"/>
        <v>0</v>
      </c>
      <c r="EF160" s="192">
        <f t="shared" si="579"/>
        <v>0</v>
      </c>
      <c r="EG160" s="192">
        <f t="shared" si="580"/>
        <v>0</v>
      </c>
      <c r="EH160" s="192">
        <f t="shared" si="581"/>
        <v>0</v>
      </c>
      <c r="EI160" s="192">
        <f t="shared" si="582"/>
        <v>0</v>
      </c>
      <c r="EJ160" s="192">
        <f t="shared" si="583"/>
        <v>0</v>
      </c>
      <c r="EK160" s="192">
        <f t="shared" si="584"/>
        <v>0</v>
      </c>
      <c r="EL160" s="192">
        <f t="shared" si="585"/>
        <v>0</v>
      </c>
      <c r="EM160" s="192">
        <f t="shared" si="586"/>
        <v>0</v>
      </c>
      <c r="EN160" s="192">
        <f t="shared" si="587"/>
        <v>0</v>
      </c>
      <c r="EO160" s="192">
        <f t="shared" si="588"/>
        <v>0</v>
      </c>
      <c r="EP160" s="192">
        <f t="shared" si="589"/>
        <v>0</v>
      </c>
      <c r="EQ160" s="192">
        <f t="shared" si="590"/>
        <v>0</v>
      </c>
      <c r="ER160" s="192">
        <f t="shared" si="591"/>
        <v>0</v>
      </c>
      <c r="ES160" s="192">
        <f t="shared" si="592"/>
        <v>0</v>
      </c>
      <c r="ET160" s="192">
        <f t="shared" si="593"/>
        <v>0</v>
      </c>
      <c r="EU160" s="192">
        <f t="shared" si="594"/>
        <v>0</v>
      </c>
      <c r="EV160" s="192">
        <f t="shared" si="595"/>
        <v>0</v>
      </c>
      <c r="EW160" s="192">
        <f t="shared" si="596"/>
        <v>0</v>
      </c>
      <c r="EX160" s="192">
        <f t="shared" si="597"/>
        <v>0</v>
      </c>
      <c r="EY160" s="192">
        <f t="shared" si="598"/>
        <v>0</v>
      </c>
      <c r="EZ160" s="192">
        <f t="shared" si="599"/>
        <v>0</v>
      </c>
      <c r="FA160" s="192">
        <f t="shared" si="600"/>
        <v>0</v>
      </c>
      <c r="FB160" s="192">
        <f t="shared" si="601"/>
        <v>0</v>
      </c>
      <c r="FC160" s="192">
        <f t="shared" si="602"/>
        <v>0</v>
      </c>
      <c r="FD160" s="192">
        <f t="shared" si="603"/>
        <v>0</v>
      </c>
      <c r="FE160" s="192">
        <f t="shared" si="604"/>
        <v>0</v>
      </c>
      <c r="FF160" s="192">
        <f t="shared" si="605"/>
        <v>0</v>
      </c>
      <c r="FG160" s="192">
        <f t="shared" si="606"/>
        <v>0</v>
      </c>
      <c r="FH160" s="192">
        <f t="shared" si="607"/>
        <v>0</v>
      </c>
      <c r="FI160" s="192">
        <f t="shared" si="608"/>
        <v>0</v>
      </c>
      <c r="FJ160" s="192">
        <f t="shared" si="609"/>
        <v>0</v>
      </c>
      <c r="FK160" s="192">
        <f t="shared" si="610"/>
        <v>0</v>
      </c>
      <c r="FL160" s="192">
        <f t="shared" si="611"/>
        <v>0</v>
      </c>
      <c r="FM160" s="192">
        <f t="shared" si="612"/>
        <v>0</v>
      </c>
      <c r="FN160" s="192">
        <f t="shared" si="613"/>
        <v>0</v>
      </c>
      <c r="FO160" s="192">
        <f t="shared" si="614"/>
        <v>0</v>
      </c>
      <c r="FP160" s="192">
        <f t="shared" si="615"/>
        <v>0</v>
      </c>
      <c r="FQ160" s="192">
        <f t="shared" si="616"/>
        <v>0</v>
      </c>
      <c r="FR160" s="192">
        <f t="shared" si="617"/>
        <v>0</v>
      </c>
      <c r="FS160" s="192">
        <f t="shared" si="618"/>
        <v>0</v>
      </c>
      <c r="FT160" s="192">
        <f t="shared" si="619"/>
        <v>0</v>
      </c>
      <c r="FU160" s="192">
        <f t="shared" si="620"/>
        <v>0</v>
      </c>
      <c r="FV160" s="192">
        <f t="shared" si="621"/>
        <v>0</v>
      </c>
      <c r="FW160" s="192">
        <f t="shared" si="622"/>
        <v>0</v>
      </c>
      <c r="FX160" s="192">
        <f t="shared" si="623"/>
        <v>0</v>
      </c>
      <c r="FY160" s="192">
        <f t="shared" si="624"/>
        <v>0</v>
      </c>
      <c r="FZ160" s="192">
        <f t="shared" si="625"/>
        <v>0</v>
      </c>
      <c r="GA160" s="192">
        <f t="shared" si="626"/>
        <v>0</v>
      </c>
      <c r="GB160" s="192">
        <f t="shared" si="627"/>
        <v>0</v>
      </c>
      <c r="GC160" s="192">
        <f t="shared" si="628"/>
        <v>0</v>
      </c>
      <c r="GD160" s="192">
        <f t="shared" si="629"/>
        <v>0</v>
      </c>
      <c r="GE160" s="192">
        <f t="shared" si="630"/>
        <v>0</v>
      </c>
      <c r="GF160" s="192">
        <f t="shared" si="631"/>
        <v>0</v>
      </c>
      <c r="GG160" s="192">
        <f t="shared" si="632"/>
        <v>0</v>
      </c>
      <c r="GH160" s="192">
        <f t="shared" si="633"/>
        <v>0</v>
      </c>
      <c r="GI160" s="192">
        <f t="shared" si="634"/>
        <v>0</v>
      </c>
      <c r="GJ160" s="192">
        <f t="shared" si="635"/>
        <v>0</v>
      </c>
      <c r="GK160" s="192">
        <f t="shared" si="636"/>
        <v>0</v>
      </c>
      <c r="GL160" s="192">
        <f t="shared" si="637"/>
        <v>0</v>
      </c>
      <c r="GM160" s="192">
        <f t="shared" si="638"/>
        <v>0</v>
      </c>
      <c r="GN160" s="192">
        <f t="shared" si="639"/>
        <v>0</v>
      </c>
      <c r="GO160" s="192">
        <f t="shared" si="640"/>
        <v>0</v>
      </c>
      <c r="GP160" s="192">
        <f t="shared" si="641"/>
        <v>0</v>
      </c>
      <c r="GQ160" s="192">
        <f t="shared" si="642"/>
        <v>0</v>
      </c>
      <c r="GR160" s="192">
        <f t="shared" si="643"/>
        <v>0</v>
      </c>
      <c r="GS160" s="192">
        <f t="shared" si="644"/>
        <v>0</v>
      </c>
      <c r="GT160" s="192">
        <f t="shared" si="645"/>
        <v>0</v>
      </c>
      <c r="GU160" s="192">
        <f t="shared" si="646"/>
        <v>0</v>
      </c>
      <c r="GV160" s="192">
        <f t="shared" si="647"/>
        <v>0</v>
      </c>
      <c r="GW160" s="192">
        <f t="shared" si="648"/>
        <v>0</v>
      </c>
      <c r="GX160" s="192">
        <f t="shared" si="649"/>
        <v>0</v>
      </c>
      <c r="GY160" s="192">
        <f t="shared" si="650"/>
        <v>0</v>
      </c>
      <c r="GZ160" s="192">
        <f t="shared" si="651"/>
        <v>0</v>
      </c>
      <c r="HA160" s="192">
        <f t="shared" si="652"/>
        <v>0</v>
      </c>
      <c r="HB160" s="192">
        <f t="shared" si="653"/>
        <v>0</v>
      </c>
      <c r="HC160" s="192">
        <f t="shared" si="654"/>
        <v>0</v>
      </c>
      <c r="HD160" s="192">
        <f t="shared" si="655"/>
        <v>0</v>
      </c>
      <c r="HE160" s="192">
        <f t="shared" si="656"/>
        <v>0</v>
      </c>
      <c r="HF160" s="192">
        <f t="shared" si="657"/>
        <v>0</v>
      </c>
      <c r="HG160" s="192">
        <f t="shared" si="658"/>
        <v>0</v>
      </c>
      <c r="HH160" s="192">
        <f t="shared" si="659"/>
        <v>0</v>
      </c>
      <c r="HI160" s="192">
        <f t="shared" si="660"/>
        <v>0</v>
      </c>
      <c r="HJ160" s="192">
        <f t="shared" si="661"/>
        <v>0</v>
      </c>
      <c r="HK160" s="192">
        <f t="shared" si="662"/>
        <v>0</v>
      </c>
      <c r="HL160" s="192">
        <f t="shared" si="663"/>
        <v>0</v>
      </c>
      <c r="HM160" s="192">
        <f t="shared" si="664"/>
        <v>0</v>
      </c>
      <c r="HN160" s="194">
        <f t="shared" si="680"/>
        <v>0</v>
      </c>
      <c r="HO160" s="194">
        <f t="shared" si="681"/>
        <v>0</v>
      </c>
      <c r="HP160" s="194">
        <f t="shared" si="682"/>
        <v>0</v>
      </c>
      <c r="HQ160" s="194">
        <f t="shared" si="683"/>
        <v>0</v>
      </c>
      <c r="HR160" s="194">
        <f t="shared" si="684"/>
        <v>0</v>
      </c>
      <c r="HS160" s="195" t="str">
        <f t="shared" si="471"/>
        <v/>
      </c>
      <c r="HT160" s="196">
        <f t="shared" si="685"/>
        <v>0</v>
      </c>
      <c r="HU160" s="196">
        <f t="shared" si="686"/>
        <v>0</v>
      </c>
      <c r="HV160" s="197" t="str">
        <f t="shared" si="472"/>
        <v/>
      </c>
      <c r="HW160" s="197" t="str">
        <f t="shared" si="665"/>
        <v/>
      </c>
      <c r="HX160" s="197" t="str">
        <f t="shared" si="666"/>
        <v/>
      </c>
      <c r="HY160" s="195" t="str">
        <f t="shared" si="473"/>
        <v/>
      </c>
      <c r="HZ160" s="30">
        <f t="shared" si="469"/>
        <v>0</v>
      </c>
      <c r="IA160" s="198">
        <f t="shared" si="474"/>
        <v>0</v>
      </c>
      <c r="IB160" s="195"/>
      <c r="IC160" s="195">
        <f t="shared" si="667"/>
        <v>0</v>
      </c>
      <c r="ID160" s="195">
        <f t="shared" si="475"/>
        <v>0</v>
      </c>
      <c r="IE160" s="195">
        <f t="shared" si="668"/>
        <v>0</v>
      </c>
      <c r="IF160" s="195">
        <f t="shared" si="476"/>
        <v>0</v>
      </c>
      <c r="IG160" s="307">
        <f t="shared" si="477"/>
        <v>0</v>
      </c>
      <c r="IH160" s="307">
        <f t="shared" si="478"/>
        <v>0</v>
      </c>
      <c r="II160" s="44">
        <f t="shared" si="479"/>
        <v>0</v>
      </c>
      <c r="IJ160" s="44">
        <f t="shared" si="669"/>
        <v>0</v>
      </c>
      <c r="IK160" s="44">
        <f t="shared" si="670"/>
        <v>0</v>
      </c>
      <c r="IL160" s="44">
        <f t="shared" si="671"/>
        <v>0</v>
      </c>
      <c r="IM160" s="44">
        <f t="shared" si="672"/>
        <v>0</v>
      </c>
      <c r="IN160" s="44">
        <f t="shared" si="673"/>
        <v>0</v>
      </c>
      <c r="IO160" s="44">
        <f t="shared" si="674"/>
        <v>0</v>
      </c>
    </row>
    <row r="161" spans="1:249" ht="18" customHeight="1">
      <c r="A161" s="188">
        <v>155</v>
      </c>
      <c r="B161" s="326"/>
      <c r="C161" s="289"/>
      <c r="D161" s="199"/>
      <c r="E161" s="189"/>
      <c r="F161" s="189"/>
      <c r="G161" s="190"/>
      <c r="H161" s="190"/>
      <c r="I161" s="272"/>
      <c r="J161" s="207"/>
      <c r="K161" s="214" t="str">
        <f t="shared" si="480"/>
        <v/>
      </c>
      <c r="L161" s="200" t="str">
        <f t="shared" si="481"/>
        <v/>
      </c>
      <c r="M161" s="200" t="str">
        <f t="shared" si="482"/>
        <v/>
      </c>
      <c r="N161" s="209" t="str">
        <f t="shared" si="470"/>
        <v/>
      </c>
      <c r="O161" s="208" t="str">
        <f>IFERROR(IF(D161="","",IF(K161="","",IF(I161="","",IF(F161="F",VLOOKUP(K161,F!A:G,2,0),IF(F161="M",VLOOKUP(K161,M!A:G,2,0),""))))),0)</f>
        <v/>
      </c>
      <c r="P161" s="191" t="str">
        <f>IFERROR(IF(D161="","",IF(K161="","",IF(I161="","",IF(F161="F",VLOOKUP(K161,F!A:G,3,0),IF(F161="M",VLOOKUP(K161,M!A:G,3,0),""))))),0)</f>
        <v/>
      </c>
      <c r="Q161" s="191" t="str">
        <f>IFERROR(IF(D161="","",IF(K161="","",IF(I161="","",IF(F161="F",VLOOKUP(K161,F!A:G,4,0),IF(F161="M",VLOOKUP(K161,M!A:G,4,0),""))))),0)</f>
        <v/>
      </c>
      <c r="R161" s="191" t="str">
        <f>IFERROR(IF(D161="","",IF(K161="","",IF(I161="","",IF(F161="F",VLOOKUP(K161,F!A:G,5,0),IF(F161="M",VLOOKUP(K161,M!A:G,5,0),""))))),0)</f>
        <v/>
      </c>
      <c r="S161" s="191" t="str">
        <f>IFERROR(IF(D161="","",IF(K161="","",IF(I161="","",IF(F161="F",VLOOKUP(K161,F!A:G,6,0),IF(F161="M",VLOOKUP(K161,M!A:G,6,0),""))))),0)</f>
        <v/>
      </c>
      <c r="T161" s="191" t="str">
        <f>IFERROR(IF(D161="","",IF(K161="","",IF(I161="","",IF(F161="F",VLOOKUP(K161,F!A:G,7,0),IF(F161="M",VLOOKUP(K161,M!A:G,7,0),""))))),0)</f>
        <v/>
      </c>
      <c r="U161" s="191" t="str">
        <f>IFERROR(IF(D161="","",IF(K161="","",IF(J161="","",IF(F161="F",VLOOKUP(K161,F!A:M,8,0),IF(F161="M",VLOOKUP(K161,M!A:M,8,0),""))))),0)</f>
        <v/>
      </c>
      <c r="V161" s="191" t="str">
        <f>IFERROR(IF(D161="","",IF(K161="","",IF(J161="","",IF(F161="F",VLOOKUP(K161,F!A:M,9,0),IF(F161="M",VLOOKUP(K161,M!A:M,9,0),""))))),0)</f>
        <v/>
      </c>
      <c r="W161" s="191" t="str">
        <f>IFERROR(IF(D161="","",IF(K161="","",IF(J161="","",IF(F161="F",VLOOKUP(K161,F!A:M,10,0),IF(F161="M",VLOOKUP(K161,M!A:M,10,0),""))))),0)</f>
        <v/>
      </c>
      <c r="X161" s="191" t="str">
        <f>IFERROR(IF(D161="","",IF(K161="","",IF(J161="","",IF(F161="F",VLOOKUP(K161,F!A:M,11,0),IF(F161="M",VLOOKUP(K161,M!A:M,11,0),""))))),0)</f>
        <v/>
      </c>
      <c r="Y161" s="191" t="str">
        <f>IFERROR(IF(D161="","",IF(K161="","",IF(J161="","",IF(F161="F",VLOOKUP(K161,F!A:M,12,0),IF(F161="M",VLOOKUP(K161,M!A:M,12,0),""))))),0)</f>
        <v/>
      </c>
      <c r="Z161" s="191" t="str">
        <f>IFERROR(IF(D161="","",IF(K161="","",IF(J161="","",IF(F161="F",VLOOKUP(K161,F!A:M,13,0),IF(F161="M",VLOOKUP(K161,M!A:M,13,0),""))))),0)</f>
        <v/>
      </c>
      <c r="AA161" s="191" t="str">
        <f>IFERROR(IF(D161="","",IF(F161="","",IF(J161="","",IF(K161="","",IF(AND(K161&gt;23,K161&lt;=60),IF(F161="F",VLOOKUP(MROUND(HZ161,0.5),'F-Weight for Length'!K:S,2,0),VLOOKUP(MROUND(HZ161,0.5),'M-Weight for Length'!K:S,2,0)),IF(K161&gt;60,IF(F161="F",VLOOKUP(K161,'F-Weight for Length'!U:AC,2,0),VLOOKUP(K161,'M-Weight for Length'!U:AC,2,0)),IF(F161="F",VLOOKUP(MROUND(HZ161,0.5),'F-Weight for Length'!A:I,2,0),VLOOKUP(MROUND(HZ161,0.5),'M-Weight for Length'!A:I,2,0)))))))),0)</f>
        <v/>
      </c>
      <c r="AB161" s="191" t="str">
        <f>IFERROR(IF(D161="","",IF(F161="","",IF(J161="","",IF(K161="","",IF(AND(K161&gt;23,K161&lt;=60),IF(F161="F",VLOOKUP(MROUND(HZ161,0.5),'F-Weight for Length'!K:S,3,0),VLOOKUP(MROUND(HZ161,0.5),'M-Weight for Length'!K:S,3,0)),IF(K161&gt;60,IF(F161="F",VLOOKUP(K161,'F-Weight for Length'!U:AC,3,0),VLOOKUP(K161,'M-Weight for Length'!U:AC,3,0)),IF(F161="F",VLOOKUP(MROUND(HZ161,0.5),'F-Weight for Length'!A:I,3,0),VLOOKUP(MROUND(HZ161,0.5),'M-Weight for Length'!A:I,3,0)))))))),0)</f>
        <v/>
      </c>
      <c r="AC161" s="191" t="str">
        <f>IFERROR(IF(D161="","",IF(F161="","",IF(J161="","",IF(K161="","",IF(AND(K161&gt;23,K161&lt;=60),IF(F161="F",VLOOKUP(MROUND(HZ161,0.5),'F-Weight for Length'!K:S,4,0),VLOOKUP(MROUND(HZ161,0.5),'M-Weight for Length'!K:S,4,0)),IF(K161&gt;60,IF(F161="F",VLOOKUP(K161,'F-Weight for Length'!U:AC,4,0),VLOOKUP(K161,'M-Weight for Length'!U:AC,4,0)),IF(F161="F",VLOOKUP(MROUND(HZ161,0.5),'F-Weight for Length'!A:I,4,0),VLOOKUP(MROUND(HZ161,0.5),'M-Weight for Length'!A:I,4,0)))))))),0)</f>
        <v/>
      </c>
      <c r="AD161" s="191" t="str">
        <f>IFERROR(IF(D161="","",IF(F161="","",IF(J161="","",IF(K161="","",IF(AND(K161&gt;23,K161&lt;=60),IF(F161="F",VLOOKUP(MROUND(HZ161,0.5),'F-Weight for Length'!K:S,5,0),VLOOKUP(MROUND(HZ161,0.5),'M-Weight for Length'!K:S,5,0)),IF(K161&gt;60,IF(F161="F",VLOOKUP(K161,'F-Weight for Length'!U:AC,5,0),VLOOKUP(K161,'M-Weight for Length'!U:AC,5,0)),IF(F161="F",VLOOKUP(MROUND(HZ161,0.5),'F-Weight for Length'!A:I,5,0),VLOOKUP(MROUND(HZ161,0.5),'M-Weight for Length'!A:I,5,0)))))))),0)</f>
        <v/>
      </c>
      <c r="AE161" s="191" t="str">
        <f>IFERROR(IF(D161="","",IF(F161="","",IF(J161="","",IF(K161="","",IF(AND(K161&gt;23,K161&lt;=60),IF(F161="F",VLOOKUP(MROUND(HZ161,0.5),'F-Weight for Length'!K:S,6,0),VLOOKUP(MROUND(HZ161,0.5),'M-Weight for Length'!K:S,6,0)),IF(K161&gt;60,IF(F161="F",VLOOKUP(K161,'F-Weight for Length'!U:AC,6,0),VLOOKUP(K161,'M-Weight for Length'!U:AC,6,0)),IF(F161="F",VLOOKUP(MROUND(HZ161,0.5),'F-Weight for Length'!A:I,6,0),VLOOKUP(MROUND(HZ161,0.5),'M-Weight for Length'!A:I,6,0)))))))),0)</f>
        <v/>
      </c>
      <c r="AF161" s="191" t="str">
        <f>IFERROR(IF(D161="","",IF(F161="","",IF(J161="","",IF(K161="","",IF(AND(K161&gt;23,K161&lt;=60),IF(F161="F",VLOOKUP(MROUND(HZ161,0.5),'F-Weight for Length'!K:S,7,0),VLOOKUP(MROUND(HZ161,0.5),'M-Weight for Length'!K:S,7,0)),IF(K161&gt;60,IF(F161="F",VLOOKUP(K161,'F-Weight for Length'!U:AC,7,0),VLOOKUP(K161,'M-Weight for Length'!U:AC,7,0)),IF(F161="F",VLOOKUP(MROUND(HZ161,0.5),'F-Weight for Length'!A:I,7,0),VLOOKUP(MROUND(HZ161,0.5),'M-Weight for Length'!A:I,7,0)))))))),0)</f>
        <v/>
      </c>
      <c r="AG161" s="191" t="str">
        <f>IFERROR(IF(D161="","",IF(F161="","",IF(J161="","",IF(K161="","",IF(AND(K161&gt;23,K161&lt;=60),IF(F161="F",VLOOKUP(MROUND(HZ161,0.5),'F-Weight for Length'!K:S,8,0),VLOOKUP(MROUND(HZ161,0.5),'M-Weight for Length'!K:S,8,0)),IF(K161&gt;60,IF(F161="F",VLOOKUP(K161,'F-Weight for Length'!U:AC,8,0),VLOOKUP(K161,'M-Weight for Length'!U:AC,8,0)),IF(F161="F",VLOOKUP(MROUND(HZ161,0.5),'F-Weight for Length'!A:I,8,0),VLOOKUP(MROUND(HZ161,0.5),'M-Weight for Length'!A:I,8,0)))))))),0)</f>
        <v/>
      </c>
      <c r="AH161" s="191" t="str">
        <f>IFERROR(IF(D161="","",IF(F161="","",IF(J161="","",IF(K161="","",IF(AND(K161&gt;23,K161&lt;=60),IF(F161="F",VLOOKUP(MROUND(HZ161,0.5),'F-Weight for Length'!K:S,9,0),VLOOKUP(MROUND(HZ161,0.5),'M-Weight for Length'!K:S,9,0)),IF(K161&gt;60,IF(F161="F",VLOOKUP(K161,'F-Weight for Length'!U:AC,9,0),VLOOKUP(K161,'M-Weight for Length'!U:AC,9,0)),IF(F161="F",VLOOKUP(MROUND(HZ161,0.5),'F-Weight for Length'!A:I,9,0),VLOOKUP(MROUND(HZ161,0.5),'M-Weight for Length'!A:I,9,0)))))))),0)</f>
        <v/>
      </c>
      <c r="AI161" s="192">
        <f t="shared" si="483"/>
        <v>0</v>
      </c>
      <c r="AJ161" s="192">
        <f t="shared" si="484"/>
        <v>0</v>
      </c>
      <c r="AK161" s="192">
        <f t="shared" si="485"/>
        <v>0</v>
      </c>
      <c r="AL161" s="192">
        <f t="shared" si="486"/>
        <v>0</v>
      </c>
      <c r="AM161" s="192">
        <f t="shared" si="487"/>
        <v>0</v>
      </c>
      <c r="AN161" s="192">
        <f t="shared" si="488"/>
        <v>0</v>
      </c>
      <c r="AO161" s="192">
        <f t="shared" si="489"/>
        <v>0</v>
      </c>
      <c r="AP161" s="192">
        <f t="shared" si="490"/>
        <v>0</v>
      </c>
      <c r="AQ161" s="192">
        <f t="shared" si="491"/>
        <v>0</v>
      </c>
      <c r="AR161" s="192">
        <f t="shared" si="492"/>
        <v>0</v>
      </c>
      <c r="AS161" s="192">
        <f t="shared" si="493"/>
        <v>0</v>
      </c>
      <c r="AT161" s="192">
        <f t="shared" si="494"/>
        <v>0</v>
      </c>
      <c r="AU161" s="192">
        <f t="shared" si="495"/>
        <v>0</v>
      </c>
      <c r="AV161" s="192">
        <f t="shared" si="496"/>
        <v>0</v>
      </c>
      <c r="AW161" s="192">
        <f t="shared" si="497"/>
        <v>0</v>
      </c>
      <c r="AX161" s="192">
        <f t="shared" si="498"/>
        <v>0</v>
      </c>
      <c r="AY161" s="192">
        <f t="shared" si="499"/>
        <v>0</v>
      </c>
      <c r="AZ161" s="192">
        <f t="shared" si="500"/>
        <v>0</v>
      </c>
      <c r="BA161" s="192">
        <f t="shared" si="501"/>
        <v>0</v>
      </c>
      <c r="BB161" s="192">
        <f t="shared" si="502"/>
        <v>0</v>
      </c>
      <c r="BC161" s="192">
        <f t="shared" si="503"/>
        <v>0</v>
      </c>
      <c r="BD161" s="192">
        <f t="shared" si="504"/>
        <v>0</v>
      </c>
      <c r="BE161" s="192">
        <f t="shared" si="505"/>
        <v>0</v>
      </c>
      <c r="BF161" s="192">
        <f t="shared" si="506"/>
        <v>0</v>
      </c>
      <c r="BG161" s="192">
        <f t="shared" si="507"/>
        <v>0</v>
      </c>
      <c r="BH161" s="192">
        <f t="shared" si="508"/>
        <v>0</v>
      </c>
      <c r="BI161" s="192">
        <f t="shared" si="509"/>
        <v>0</v>
      </c>
      <c r="BJ161" s="192">
        <f t="shared" si="510"/>
        <v>0</v>
      </c>
      <c r="BK161" s="192">
        <f t="shared" si="511"/>
        <v>0</v>
      </c>
      <c r="BL161" s="192">
        <f t="shared" si="512"/>
        <v>0</v>
      </c>
      <c r="BM161" s="192">
        <f t="shared" si="513"/>
        <v>0</v>
      </c>
      <c r="BN161" s="192">
        <f t="shared" si="514"/>
        <v>0</v>
      </c>
      <c r="BO161" s="192">
        <f t="shared" si="515"/>
        <v>0</v>
      </c>
      <c r="BP161" s="192">
        <f t="shared" si="516"/>
        <v>0</v>
      </c>
      <c r="BQ161" s="192">
        <f t="shared" si="517"/>
        <v>0</v>
      </c>
      <c r="BR161" s="192">
        <f t="shared" si="518"/>
        <v>0</v>
      </c>
      <c r="BS161" s="192">
        <f t="shared" si="519"/>
        <v>0</v>
      </c>
      <c r="BT161" s="192">
        <f t="shared" si="520"/>
        <v>0</v>
      </c>
      <c r="BU161" s="192">
        <f t="shared" si="521"/>
        <v>0</v>
      </c>
      <c r="BV161" s="192">
        <f t="shared" si="522"/>
        <v>0</v>
      </c>
      <c r="BW161" s="192">
        <f t="shared" si="523"/>
        <v>0</v>
      </c>
      <c r="BX161" s="192">
        <f t="shared" si="524"/>
        <v>0</v>
      </c>
      <c r="BY161" s="192">
        <f t="shared" si="525"/>
        <v>0</v>
      </c>
      <c r="BZ161" s="192">
        <f t="shared" si="526"/>
        <v>0</v>
      </c>
      <c r="CA161" s="192">
        <f t="shared" si="527"/>
        <v>0</v>
      </c>
      <c r="CB161" s="192">
        <f t="shared" si="528"/>
        <v>0</v>
      </c>
      <c r="CC161" s="192">
        <f t="shared" si="529"/>
        <v>0</v>
      </c>
      <c r="CD161" s="192">
        <f t="shared" si="530"/>
        <v>0</v>
      </c>
      <c r="CE161" s="192">
        <f t="shared" si="531"/>
        <v>0</v>
      </c>
      <c r="CF161" s="192">
        <f t="shared" si="532"/>
        <v>0</v>
      </c>
      <c r="CG161" s="192">
        <f t="shared" si="533"/>
        <v>0</v>
      </c>
      <c r="CH161" s="192">
        <f t="shared" si="534"/>
        <v>0</v>
      </c>
      <c r="CI161" s="192">
        <f t="shared" si="535"/>
        <v>0</v>
      </c>
      <c r="CJ161" s="192">
        <f t="shared" si="536"/>
        <v>0</v>
      </c>
      <c r="CK161" s="192">
        <f t="shared" si="537"/>
        <v>0</v>
      </c>
      <c r="CL161" s="192">
        <f t="shared" si="538"/>
        <v>0</v>
      </c>
      <c r="CM161" s="192">
        <f t="shared" si="539"/>
        <v>0</v>
      </c>
      <c r="CN161" s="192">
        <f t="shared" si="540"/>
        <v>0</v>
      </c>
      <c r="CO161" s="192">
        <f t="shared" si="541"/>
        <v>0</v>
      </c>
      <c r="CP161" s="192">
        <f t="shared" si="542"/>
        <v>0</v>
      </c>
      <c r="CQ161" s="192">
        <f t="shared" si="543"/>
        <v>0</v>
      </c>
      <c r="CR161" s="192">
        <f t="shared" si="544"/>
        <v>0</v>
      </c>
      <c r="CS161" s="192">
        <f t="shared" si="545"/>
        <v>0</v>
      </c>
      <c r="CT161" s="192">
        <f t="shared" si="546"/>
        <v>0</v>
      </c>
      <c r="CU161" s="192">
        <f t="shared" si="547"/>
        <v>0</v>
      </c>
      <c r="CV161" s="192">
        <f t="shared" si="548"/>
        <v>0</v>
      </c>
      <c r="CW161" s="192">
        <f t="shared" si="549"/>
        <v>0</v>
      </c>
      <c r="CX161" s="192">
        <f t="shared" si="550"/>
        <v>0</v>
      </c>
      <c r="CY161" s="192">
        <f t="shared" si="551"/>
        <v>0</v>
      </c>
      <c r="CZ161" s="192">
        <f t="shared" si="552"/>
        <v>0</v>
      </c>
      <c r="DA161" s="192">
        <f t="shared" si="553"/>
        <v>0</v>
      </c>
      <c r="DB161" s="192">
        <f t="shared" si="554"/>
        <v>0</v>
      </c>
      <c r="DC161" s="192">
        <f t="shared" si="555"/>
        <v>0</v>
      </c>
      <c r="DD161" s="192">
        <f t="shared" si="556"/>
        <v>0</v>
      </c>
      <c r="DE161" s="192">
        <f t="shared" si="557"/>
        <v>0</v>
      </c>
      <c r="DF161" s="192">
        <f t="shared" si="558"/>
        <v>0</v>
      </c>
      <c r="DG161" s="192">
        <f t="shared" si="559"/>
        <v>0</v>
      </c>
      <c r="DH161" s="192">
        <f t="shared" si="560"/>
        <v>0</v>
      </c>
      <c r="DI161" s="192">
        <f t="shared" si="561"/>
        <v>0</v>
      </c>
      <c r="DJ161" s="192">
        <f t="shared" si="562"/>
        <v>0</v>
      </c>
      <c r="DK161" s="192">
        <f t="shared" si="563"/>
        <v>0</v>
      </c>
      <c r="DL161" s="192">
        <f t="shared" si="564"/>
        <v>0</v>
      </c>
      <c r="DM161" s="192">
        <f t="shared" si="565"/>
        <v>0</v>
      </c>
      <c r="DN161" s="192">
        <f t="shared" si="566"/>
        <v>0</v>
      </c>
      <c r="DO161" s="192">
        <f t="shared" si="567"/>
        <v>0</v>
      </c>
      <c r="DP161" s="192">
        <f t="shared" si="568"/>
        <v>0</v>
      </c>
      <c r="DQ161" s="192">
        <f t="shared" si="569"/>
        <v>0</v>
      </c>
      <c r="DR161" s="192">
        <f t="shared" si="570"/>
        <v>0</v>
      </c>
      <c r="DS161" s="192">
        <f t="shared" si="571"/>
        <v>0</v>
      </c>
      <c r="DT161" s="192">
        <f t="shared" si="572"/>
        <v>0</v>
      </c>
      <c r="DU161" s="192">
        <f t="shared" si="573"/>
        <v>0</v>
      </c>
      <c r="DV161" s="193">
        <f t="shared" si="675"/>
        <v>0</v>
      </c>
      <c r="DW161" s="193">
        <f t="shared" si="676"/>
        <v>0</v>
      </c>
      <c r="DX161" s="193">
        <f t="shared" si="677"/>
        <v>0</v>
      </c>
      <c r="DY161" s="193">
        <f t="shared" si="678"/>
        <v>0</v>
      </c>
      <c r="DZ161" s="193">
        <f t="shared" si="679"/>
        <v>0</v>
      </c>
      <c r="EA161" s="192">
        <f t="shared" si="574"/>
        <v>0</v>
      </c>
      <c r="EB161" s="192">
        <f t="shared" si="575"/>
        <v>0</v>
      </c>
      <c r="EC161" s="192">
        <f t="shared" si="576"/>
        <v>0</v>
      </c>
      <c r="ED161" s="192">
        <f t="shared" si="577"/>
        <v>0</v>
      </c>
      <c r="EE161" s="192">
        <f t="shared" si="578"/>
        <v>0</v>
      </c>
      <c r="EF161" s="192">
        <f t="shared" si="579"/>
        <v>0</v>
      </c>
      <c r="EG161" s="192">
        <f t="shared" si="580"/>
        <v>0</v>
      </c>
      <c r="EH161" s="192">
        <f t="shared" si="581"/>
        <v>0</v>
      </c>
      <c r="EI161" s="192">
        <f t="shared" si="582"/>
        <v>0</v>
      </c>
      <c r="EJ161" s="192">
        <f t="shared" si="583"/>
        <v>0</v>
      </c>
      <c r="EK161" s="192">
        <f t="shared" si="584"/>
        <v>0</v>
      </c>
      <c r="EL161" s="192">
        <f t="shared" si="585"/>
        <v>0</v>
      </c>
      <c r="EM161" s="192">
        <f t="shared" si="586"/>
        <v>0</v>
      </c>
      <c r="EN161" s="192">
        <f t="shared" si="587"/>
        <v>0</v>
      </c>
      <c r="EO161" s="192">
        <f t="shared" si="588"/>
        <v>0</v>
      </c>
      <c r="EP161" s="192">
        <f t="shared" si="589"/>
        <v>0</v>
      </c>
      <c r="EQ161" s="192">
        <f t="shared" si="590"/>
        <v>0</v>
      </c>
      <c r="ER161" s="192">
        <f t="shared" si="591"/>
        <v>0</v>
      </c>
      <c r="ES161" s="192">
        <f t="shared" si="592"/>
        <v>0</v>
      </c>
      <c r="ET161" s="192">
        <f t="shared" si="593"/>
        <v>0</v>
      </c>
      <c r="EU161" s="192">
        <f t="shared" si="594"/>
        <v>0</v>
      </c>
      <c r="EV161" s="192">
        <f t="shared" si="595"/>
        <v>0</v>
      </c>
      <c r="EW161" s="192">
        <f t="shared" si="596"/>
        <v>0</v>
      </c>
      <c r="EX161" s="192">
        <f t="shared" si="597"/>
        <v>0</v>
      </c>
      <c r="EY161" s="192">
        <f t="shared" si="598"/>
        <v>0</v>
      </c>
      <c r="EZ161" s="192">
        <f t="shared" si="599"/>
        <v>0</v>
      </c>
      <c r="FA161" s="192">
        <f t="shared" si="600"/>
        <v>0</v>
      </c>
      <c r="FB161" s="192">
        <f t="shared" si="601"/>
        <v>0</v>
      </c>
      <c r="FC161" s="192">
        <f t="shared" si="602"/>
        <v>0</v>
      </c>
      <c r="FD161" s="192">
        <f t="shared" si="603"/>
        <v>0</v>
      </c>
      <c r="FE161" s="192">
        <f t="shared" si="604"/>
        <v>0</v>
      </c>
      <c r="FF161" s="192">
        <f t="shared" si="605"/>
        <v>0</v>
      </c>
      <c r="FG161" s="192">
        <f t="shared" si="606"/>
        <v>0</v>
      </c>
      <c r="FH161" s="192">
        <f t="shared" si="607"/>
        <v>0</v>
      </c>
      <c r="FI161" s="192">
        <f t="shared" si="608"/>
        <v>0</v>
      </c>
      <c r="FJ161" s="192">
        <f t="shared" si="609"/>
        <v>0</v>
      </c>
      <c r="FK161" s="192">
        <f t="shared" si="610"/>
        <v>0</v>
      </c>
      <c r="FL161" s="192">
        <f t="shared" si="611"/>
        <v>0</v>
      </c>
      <c r="FM161" s="192">
        <f t="shared" si="612"/>
        <v>0</v>
      </c>
      <c r="FN161" s="192">
        <f t="shared" si="613"/>
        <v>0</v>
      </c>
      <c r="FO161" s="192">
        <f t="shared" si="614"/>
        <v>0</v>
      </c>
      <c r="FP161" s="192">
        <f t="shared" si="615"/>
        <v>0</v>
      </c>
      <c r="FQ161" s="192">
        <f t="shared" si="616"/>
        <v>0</v>
      </c>
      <c r="FR161" s="192">
        <f t="shared" si="617"/>
        <v>0</v>
      </c>
      <c r="FS161" s="192">
        <f t="shared" si="618"/>
        <v>0</v>
      </c>
      <c r="FT161" s="192">
        <f t="shared" si="619"/>
        <v>0</v>
      </c>
      <c r="FU161" s="192">
        <f t="shared" si="620"/>
        <v>0</v>
      </c>
      <c r="FV161" s="192">
        <f t="shared" si="621"/>
        <v>0</v>
      </c>
      <c r="FW161" s="192">
        <f t="shared" si="622"/>
        <v>0</v>
      </c>
      <c r="FX161" s="192">
        <f t="shared" si="623"/>
        <v>0</v>
      </c>
      <c r="FY161" s="192">
        <f t="shared" si="624"/>
        <v>0</v>
      </c>
      <c r="FZ161" s="192">
        <f t="shared" si="625"/>
        <v>0</v>
      </c>
      <c r="GA161" s="192">
        <f t="shared" si="626"/>
        <v>0</v>
      </c>
      <c r="GB161" s="192">
        <f t="shared" si="627"/>
        <v>0</v>
      </c>
      <c r="GC161" s="192">
        <f t="shared" si="628"/>
        <v>0</v>
      </c>
      <c r="GD161" s="192">
        <f t="shared" si="629"/>
        <v>0</v>
      </c>
      <c r="GE161" s="192">
        <f t="shared" si="630"/>
        <v>0</v>
      </c>
      <c r="GF161" s="192">
        <f t="shared" si="631"/>
        <v>0</v>
      </c>
      <c r="GG161" s="192">
        <f t="shared" si="632"/>
        <v>0</v>
      </c>
      <c r="GH161" s="192">
        <f t="shared" si="633"/>
        <v>0</v>
      </c>
      <c r="GI161" s="192">
        <f t="shared" si="634"/>
        <v>0</v>
      </c>
      <c r="GJ161" s="192">
        <f t="shared" si="635"/>
        <v>0</v>
      </c>
      <c r="GK161" s="192">
        <f t="shared" si="636"/>
        <v>0</v>
      </c>
      <c r="GL161" s="192">
        <f t="shared" si="637"/>
        <v>0</v>
      </c>
      <c r="GM161" s="192">
        <f t="shared" si="638"/>
        <v>0</v>
      </c>
      <c r="GN161" s="192">
        <f t="shared" si="639"/>
        <v>0</v>
      </c>
      <c r="GO161" s="192">
        <f t="shared" si="640"/>
        <v>0</v>
      </c>
      <c r="GP161" s="192">
        <f t="shared" si="641"/>
        <v>0</v>
      </c>
      <c r="GQ161" s="192">
        <f t="shared" si="642"/>
        <v>0</v>
      </c>
      <c r="GR161" s="192">
        <f t="shared" si="643"/>
        <v>0</v>
      </c>
      <c r="GS161" s="192">
        <f t="shared" si="644"/>
        <v>0</v>
      </c>
      <c r="GT161" s="192">
        <f t="shared" si="645"/>
        <v>0</v>
      </c>
      <c r="GU161" s="192">
        <f t="shared" si="646"/>
        <v>0</v>
      </c>
      <c r="GV161" s="192">
        <f t="shared" si="647"/>
        <v>0</v>
      </c>
      <c r="GW161" s="192">
        <f t="shared" si="648"/>
        <v>0</v>
      </c>
      <c r="GX161" s="192">
        <f t="shared" si="649"/>
        <v>0</v>
      </c>
      <c r="GY161" s="192">
        <f t="shared" si="650"/>
        <v>0</v>
      </c>
      <c r="GZ161" s="192">
        <f t="shared" si="651"/>
        <v>0</v>
      </c>
      <c r="HA161" s="192">
        <f t="shared" si="652"/>
        <v>0</v>
      </c>
      <c r="HB161" s="192">
        <f t="shared" si="653"/>
        <v>0</v>
      </c>
      <c r="HC161" s="192">
        <f t="shared" si="654"/>
        <v>0</v>
      </c>
      <c r="HD161" s="192">
        <f t="shared" si="655"/>
        <v>0</v>
      </c>
      <c r="HE161" s="192">
        <f t="shared" si="656"/>
        <v>0</v>
      </c>
      <c r="HF161" s="192">
        <f t="shared" si="657"/>
        <v>0</v>
      </c>
      <c r="HG161" s="192">
        <f t="shared" si="658"/>
        <v>0</v>
      </c>
      <c r="HH161" s="192">
        <f t="shared" si="659"/>
        <v>0</v>
      </c>
      <c r="HI161" s="192">
        <f t="shared" si="660"/>
        <v>0</v>
      </c>
      <c r="HJ161" s="192">
        <f t="shared" si="661"/>
        <v>0</v>
      </c>
      <c r="HK161" s="192">
        <f t="shared" si="662"/>
        <v>0</v>
      </c>
      <c r="HL161" s="192">
        <f t="shared" si="663"/>
        <v>0</v>
      </c>
      <c r="HM161" s="192">
        <f t="shared" si="664"/>
        <v>0</v>
      </c>
      <c r="HN161" s="194">
        <f t="shared" si="680"/>
        <v>0</v>
      </c>
      <c r="HO161" s="194">
        <f t="shared" si="681"/>
        <v>0</v>
      </c>
      <c r="HP161" s="194">
        <f t="shared" si="682"/>
        <v>0</v>
      </c>
      <c r="HQ161" s="194">
        <f t="shared" si="683"/>
        <v>0</v>
      </c>
      <c r="HR161" s="194">
        <f t="shared" si="684"/>
        <v>0</v>
      </c>
      <c r="HS161" s="195" t="str">
        <f t="shared" si="471"/>
        <v/>
      </c>
      <c r="HT161" s="196">
        <f t="shared" si="685"/>
        <v>0</v>
      </c>
      <c r="HU161" s="196">
        <f t="shared" si="686"/>
        <v>0</v>
      </c>
      <c r="HV161" s="197" t="str">
        <f t="shared" si="472"/>
        <v/>
      </c>
      <c r="HW161" s="197" t="str">
        <f t="shared" si="665"/>
        <v/>
      </c>
      <c r="HX161" s="197" t="str">
        <f t="shared" si="666"/>
        <v/>
      </c>
      <c r="HY161" s="195" t="str">
        <f t="shared" si="473"/>
        <v/>
      </c>
      <c r="HZ161" s="30">
        <f t="shared" si="469"/>
        <v>0</v>
      </c>
      <c r="IA161" s="198">
        <f t="shared" si="474"/>
        <v>0</v>
      </c>
      <c r="IB161" s="195"/>
      <c r="IC161" s="195">
        <f t="shared" si="667"/>
        <v>0</v>
      </c>
      <c r="ID161" s="195">
        <f t="shared" si="475"/>
        <v>0</v>
      </c>
      <c r="IE161" s="195">
        <f t="shared" si="668"/>
        <v>0</v>
      </c>
      <c r="IF161" s="195">
        <f t="shared" si="476"/>
        <v>0</v>
      </c>
      <c r="IG161" s="307">
        <f t="shared" si="477"/>
        <v>0</v>
      </c>
      <c r="IH161" s="307">
        <f t="shared" si="478"/>
        <v>0</v>
      </c>
      <c r="II161" s="44">
        <f t="shared" si="479"/>
        <v>0</v>
      </c>
      <c r="IJ161" s="44">
        <f t="shared" si="669"/>
        <v>0</v>
      </c>
      <c r="IK161" s="44">
        <f t="shared" si="670"/>
        <v>0</v>
      </c>
      <c r="IL161" s="44">
        <f t="shared" si="671"/>
        <v>0</v>
      </c>
      <c r="IM161" s="44">
        <f t="shared" si="672"/>
        <v>0</v>
      </c>
      <c r="IN161" s="44">
        <f t="shared" si="673"/>
        <v>0</v>
      </c>
      <c r="IO161" s="44">
        <f t="shared" si="674"/>
        <v>0</v>
      </c>
    </row>
    <row r="162" spans="1:249" ht="18" customHeight="1">
      <c r="A162" s="188">
        <v>156</v>
      </c>
      <c r="B162" s="326"/>
      <c r="C162" s="289"/>
      <c r="D162" s="199"/>
      <c r="E162" s="189"/>
      <c r="F162" s="189"/>
      <c r="G162" s="190"/>
      <c r="H162" s="190"/>
      <c r="I162" s="272"/>
      <c r="J162" s="207"/>
      <c r="K162" s="214" t="str">
        <f t="shared" si="480"/>
        <v/>
      </c>
      <c r="L162" s="200" t="str">
        <f t="shared" si="481"/>
        <v/>
      </c>
      <c r="M162" s="200" t="str">
        <f t="shared" si="482"/>
        <v/>
      </c>
      <c r="N162" s="209" t="str">
        <f t="shared" si="470"/>
        <v/>
      </c>
      <c r="O162" s="208" t="str">
        <f>IFERROR(IF(D162="","",IF(K162="","",IF(I162="","",IF(F162="F",VLOOKUP(K162,F!A:G,2,0),IF(F162="M",VLOOKUP(K162,M!A:G,2,0),""))))),0)</f>
        <v/>
      </c>
      <c r="P162" s="191" t="str">
        <f>IFERROR(IF(D162="","",IF(K162="","",IF(I162="","",IF(F162="F",VLOOKUP(K162,F!A:G,3,0),IF(F162="M",VLOOKUP(K162,M!A:G,3,0),""))))),0)</f>
        <v/>
      </c>
      <c r="Q162" s="191" t="str">
        <f>IFERROR(IF(D162="","",IF(K162="","",IF(I162="","",IF(F162="F",VLOOKUP(K162,F!A:G,4,0),IF(F162="M",VLOOKUP(K162,M!A:G,4,0),""))))),0)</f>
        <v/>
      </c>
      <c r="R162" s="191" t="str">
        <f>IFERROR(IF(D162="","",IF(K162="","",IF(I162="","",IF(F162="F",VLOOKUP(K162,F!A:G,5,0),IF(F162="M",VLOOKUP(K162,M!A:G,5,0),""))))),0)</f>
        <v/>
      </c>
      <c r="S162" s="191" t="str">
        <f>IFERROR(IF(D162="","",IF(K162="","",IF(I162="","",IF(F162="F",VLOOKUP(K162,F!A:G,6,0),IF(F162="M",VLOOKUP(K162,M!A:G,6,0),""))))),0)</f>
        <v/>
      </c>
      <c r="T162" s="191" t="str">
        <f>IFERROR(IF(D162="","",IF(K162="","",IF(I162="","",IF(F162="F",VLOOKUP(K162,F!A:G,7,0),IF(F162="M",VLOOKUP(K162,M!A:G,7,0),""))))),0)</f>
        <v/>
      </c>
      <c r="U162" s="191" t="str">
        <f>IFERROR(IF(D162="","",IF(K162="","",IF(J162="","",IF(F162="F",VLOOKUP(K162,F!A:M,8,0),IF(F162="M",VLOOKUP(K162,M!A:M,8,0),""))))),0)</f>
        <v/>
      </c>
      <c r="V162" s="191" t="str">
        <f>IFERROR(IF(D162="","",IF(K162="","",IF(J162="","",IF(F162="F",VLOOKUP(K162,F!A:M,9,0),IF(F162="M",VLOOKUP(K162,M!A:M,9,0),""))))),0)</f>
        <v/>
      </c>
      <c r="W162" s="191" t="str">
        <f>IFERROR(IF(D162="","",IF(K162="","",IF(J162="","",IF(F162="F",VLOOKUP(K162,F!A:M,10,0),IF(F162="M",VLOOKUP(K162,M!A:M,10,0),""))))),0)</f>
        <v/>
      </c>
      <c r="X162" s="191" t="str">
        <f>IFERROR(IF(D162="","",IF(K162="","",IF(J162="","",IF(F162="F",VLOOKUP(K162,F!A:M,11,0),IF(F162="M",VLOOKUP(K162,M!A:M,11,0),""))))),0)</f>
        <v/>
      </c>
      <c r="Y162" s="191" t="str">
        <f>IFERROR(IF(D162="","",IF(K162="","",IF(J162="","",IF(F162="F",VLOOKUP(K162,F!A:M,12,0),IF(F162="M",VLOOKUP(K162,M!A:M,12,0),""))))),0)</f>
        <v/>
      </c>
      <c r="Z162" s="191" t="str">
        <f>IFERROR(IF(D162="","",IF(K162="","",IF(J162="","",IF(F162="F",VLOOKUP(K162,F!A:M,13,0),IF(F162="M",VLOOKUP(K162,M!A:M,13,0),""))))),0)</f>
        <v/>
      </c>
      <c r="AA162" s="191" t="str">
        <f>IFERROR(IF(D162="","",IF(F162="","",IF(J162="","",IF(K162="","",IF(AND(K162&gt;23,K162&lt;=60),IF(F162="F",VLOOKUP(MROUND(HZ162,0.5),'F-Weight for Length'!K:S,2,0),VLOOKUP(MROUND(HZ162,0.5),'M-Weight for Length'!K:S,2,0)),IF(K162&gt;60,IF(F162="F",VLOOKUP(K162,'F-Weight for Length'!U:AC,2,0),VLOOKUP(K162,'M-Weight for Length'!U:AC,2,0)),IF(F162="F",VLOOKUP(MROUND(HZ162,0.5),'F-Weight for Length'!A:I,2,0),VLOOKUP(MROUND(HZ162,0.5),'M-Weight for Length'!A:I,2,0)))))))),0)</f>
        <v/>
      </c>
      <c r="AB162" s="191" t="str">
        <f>IFERROR(IF(D162="","",IF(F162="","",IF(J162="","",IF(K162="","",IF(AND(K162&gt;23,K162&lt;=60),IF(F162="F",VLOOKUP(MROUND(HZ162,0.5),'F-Weight for Length'!K:S,3,0),VLOOKUP(MROUND(HZ162,0.5),'M-Weight for Length'!K:S,3,0)),IF(K162&gt;60,IF(F162="F",VLOOKUP(K162,'F-Weight for Length'!U:AC,3,0),VLOOKUP(K162,'M-Weight for Length'!U:AC,3,0)),IF(F162="F",VLOOKUP(MROUND(HZ162,0.5),'F-Weight for Length'!A:I,3,0),VLOOKUP(MROUND(HZ162,0.5),'M-Weight for Length'!A:I,3,0)))))))),0)</f>
        <v/>
      </c>
      <c r="AC162" s="191" t="str">
        <f>IFERROR(IF(D162="","",IF(F162="","",IF(J162="","",IF(K162="","",IF(AND(K162&gt;23,K162&lt;=60),IF(F162="F",VLOOKUP(MROUND(HZ162,0.5),'F-Weight for Length'!K:S,4,0),VLOOKUP(MROUND(HZ162,0.5),'M-Weight for Length'!K:S,4,0)),IF(K162&gt;60,IF(F162="F",VLOOKUP(K162,'F-Weight for Length'!U:AC,4,0),VLOOKUP(K162,'M-Weight for Length'!U:AC,4,0)),IF(F162="F",VLOOKUP(MROUND(HZ162,0.5),'F-Weight for Length'!A:I,4,0),VLOOKUP(MROUND(HZ162,0.5),'M-Weight for Length'!A:I,4,0)))))))),0)</f>
        <v/>
      </c>
      <c r="AD162" s="191" t="str">
        <f>IFERROR(IF(D162="","",IF(F162="","",IF(J162="","",IF(K162="","",IF(AND(K162&gt;23,K162&lt;=60),IF(F162="F",VLOOKUP(MROUND(HZ162,0.5),'F-Weight for Length'!K:S,5,0),VLOOKUP(MROUND(HZ162,0.5),'M-Weight for Length'!K:S,5,0)),IF(K162&gt;60,IF(F162="F",VLOOKUP(K162,'F-Weight for Length'!U:AC,5,0),VLOOKUP(K162,'M-Weight for Length'!U:AC,5,0)),IF(F162="F",VLOOKUP(MROUND(HZ162,0.5),'F-Weight for Length'!A:I,5,0),VLOOKUP(MROUND(HZ162,0.5),'M-Weight for Length'!A:I,5,0)))))))),0)</f>
        <v/>
      </c>
      <c r="AE162" s="191" t="str">
        <f>IFERROR(IF(D162="","",IF(F162="","",IF(J162="","",IF(K162="","",IF(AND(K162&gt;23,K162&lt;=60),IF(F162="F",VLOOKUP(MROUND(HZ162,0.5),'F-Weight for Length'!K:S,6,0),VLOOKUP(MROUND(HZ162,0.5),'M-Weight for Length'!K:S,6,0)),IF(K162&gt;60,IF(F162="F",VLOOKUP(K162,'F-Weight for Length'!U:AC,6,0),VLOOKUP(K162,'M-Weight for Length'!U:AC,6,0)),IF(F162="F",VLOOKUP(MROUND(HZ162,0.5),'F-Weight for Length'!A:I,6,0),VLOOKUP(MROUND(HZ162,0.5),'M-Weight for Length'!A:I,6,0)))))))),0)</f>
        <v/>
      </c>
      <c r="AF162" s="191" t="str">
        <f>IFERROR(IF(D162="","",IF(F162="","",IF(J162="","",IF(K162="","",IF(AND(K162&gt;23,K162&lt;=60),IF(F162="F",VLOOKUP(MROUND(HZ162,0.5),'F-Weight for Length'!K:S,7,0),VLOOKUP(MROUND(HZ162,0.5),'M-Weight for Length'!K:S,7,0)),IF(K162&gt;60,IF(F162="F",VLOOKUP(K162,'F-Weight for Length'!U:AC,7,0),VLOOKUP(K162,'M-Weight for Length'!U:AC,7,0)),IF(F162="F",VLOOKUP(MROUND(HZ162,0.5),'F-Weight for Length'!A:I,7,0),VLOOKUP(MROUND(HZ162,0.5),'M-Weight for Length'!A:I,7,0)))))))),0)</f>
        <v/>
      </c>
      <c r="AG162" s="191" t="str">
        <f>IFERROR(IF(D162="","",IF(F162="","",IF(J162="","",IF(K162="","",IF(AND(K162&gt;23,K162&lt;=60),IF(F162="F",VLOOKUP(MROUND(HZ162,0.5),'F-Weight for Length'!K:S,8,0),VLOOKUP(MROUND(HZ162,0.5),'M-Weight for Length'!K:S,8,0)),IF(K162&gt;60,IF(F162="F",VLOOKUP(K162,'F-Weight for Length'!U:AC,8,0),VLOOKUP(K162,'M-Weight for Length'!U:AC,8,0)),IF(F162="F",VLOOKUP(MROUND(HZ162,0.5),'F-Weight for Length'!A:I,8,0),VLOOKUP(MROUND(HZ162,0.5),'M-Weight for Length'!A:I,8,0)))))))),0)</f>
        <v/>
      </c>
      <c r="AH162" s="191" t="str">
        <f>IFERROR(IF(D162="","",IF(F162="","",IF(J162="","",IF(K162="","",IF(AND(K162&gt;23,K162&lt;=60),IF(F162="F",VLOOKUP(MROUND(HZ162,0.5),'F-Weight for Length'!K:S,9,0),VLOOKUP(MROUND(HZ162,0.5),'M-Weight for Length'!K:S,9,0)),IF(K162&gt;60,IF(F162="F",VLOOKUP(K162,'F-Weight for Length'!U:AC,9,0),VLOOKUP(K162,'M-Weight for Length'!U:AC,9,0)),IF(F162="F",VLOOKUP(MROUND(HZ162,0.5),'F-Weight for Length'!A:I,9,0),VLOOKUP(MROUND(HZ162,0.5),'M-Weight for Length'!A:I,9,0)))))))),0)</f>
        <v/>
      </c>
      <c r="AI162" s="192">
        <f t="shared" si="483"/>
        <v>0</v>
      </c>
      <c r="AJ162" s="192">
        <f t="shared" si="484"/>
        <v>0</v>
      </c>
      <c r="AK162" s="192">
        <f t="shared" si="485"/>
        <v>0</v>
      </c>
      <c r="AL162" s="192">
        <f t="shared" si="486"/>
        <v>0</v>
      </c>
      <c r="AM162" s="192">
        <f t="shared" si="487"/>
        <v>0</v>
      </c>
      <c r="AN162" s="192">
        <f t="shared" si="488"/>
        <v>0</v>
      </c>
      <c r="AO162" s="192">
        <f t="shared" si="489"/>
        <v>0</v>
      </c>
      <c r="AP162" s="192">
        <f t="shared" si="490"/>
        <v>0</v>
      </c>
      <c r="AQ162" s="192">
        <f t="shared" si="491"/>
        <v>0</v>
      </c>
      <c r="AR162" s="192">
        <f t="shared" si="492"/>
        <v>0</v>
      </c>
      <c r="AS162" s="192">
        <f t="shared" si="493"/>
        <v>0</v>
      </c>
      <c r="AT162" s="192">
        <f t="shared" si="494"/>
        <v>0</v>
      </c>
      <c r="AU162" s="192">
        <f t="shared" si="495"/>
        <v>0</v>
      </c>
      <c r="AV162" s="192">
        <f t="shared" si="496"/>
        <v>0</v>
      </c>
      <c r="AW162" s="192">
        <f t="shared" si="497"/>
        <v>0</v>
      </c>
      <c r="AX162" s="192">
        <f t="shared" si="498"/>
        <v>0</v>
      </c>
      <c r="AY162" s="192">
        <f t="shared" si="499"/>
        <v>0</v>
      </c>
      <c r="AZ162" s="192">
        <f t="shared" si="500"/>
        <v>0</v>
      </c>
      <c r="BA162" s="192">
        <f t="shared" si="501"/>
        <v>0</v>
      </c>
      <c r="BB162" s="192">
        <f t="shared" si="502"/>
        <v>0</v>
      </c>
      <c r="BC162" s="192">
        <f t="shared" si="503"/>
        <v>0</v>
      </c>
      <c r="BD162" s="192">
        <f t="shared" si="504"/>
        <v>0</v>
      </c>
      <c r="BE162" s="192">
        <f t="shared" si="505"/>
        <v>0</v>
      </c>
      <c r="BF162" s="192">
        <f t="shared" si="506"/>
        <v>0</v>
      </c>
      <c r="BG162" s="192">
        <f t="shared" si="507"/>
        <v>0</v>
      </c>
      <c r="BH162" s="192">
        <f t="shared" si="508"/>
        <v>0</v>
      </c>
      <c r="BI162" s="192">
        <f t="shared" si="509"/>
        <v>0</v>
      </c>
      <c r="BJ162" s="192">
        <f t="shared" si="510"/>
        <v>0</v>
      </c>
      <c r="BK162" s="192">
        <f t="shared" si="511"/>
        <v>0</v>
      </c>
      <c r="BL162" s="192">
        <f t="shared" si="512"/>
        <v>0</v>
      </c>
      <c r="BM162" s="192">
        <f t="shared" si="513"/>
        <v>0</v>
      </c>
      <c r="BN162" s="192">
        <f t="shared" si="514"/>
        <v>0</v>
      </c>
      <c r="BO162" s="192">
        <f t="shared" si="515"/>
        <v>0</v>
      </c>
      <c r="BP162" s="192">
        <f t="shared" si="516"/>
        <v>0</v>
      </c>
      <c r="BQ162" s="192">
        <f t="shared" si="517"/>
        <v>0</v>
      </c>
      <c r="BR162" s="192">
        <f t="shared" si="518"/>
        <v>0</v>
      </c>
      <c r="BS162" s="192">
        <f t="shared" si="519"/>
        <v>0</v>
      </c>
      <c r="BT162" s="192">
        <f t="shared" si="520"/>
        <v>0</v>
      </c>
      <c r="BU162" s="192">
        <f t="shared" si="521"/>
        <v>0</v>
      </c>
      <c r="BV162" s="192">
        <f t="shared" si="522"/>
        <v>0</v>
      </c>
      <c r="BW162" s="192">
        <f t="shared" si="523"/>
        <v>0</v>
      </c>
      <c r="BX162" s="192">
        <f t="shared" si="524"/>
        <v>0</v>
      </c>
      <c r="BY162" s="192">
        <f t="shared" si="525"/>
        <v>0</v>
      </c>
      <c r="BZ162" s="192">
        <f t="shared" si="526"/>
        <v>0</v>
      </c>
      <c r="CA162" s="192">
        <f t="shared" si="527"/>
        <v>0</v>
      </c>
      <c r="CB162" s="192">
        <f t="shared" si="528"/>
        <v>0</v>
      </c>
      <c r="CC162" s="192">
        <f t="shared" si="529"/>
        <v>0</v>
      </c>
      <c r="CD162" s="192">
        <f t="shared" si="530"/>
        <v>0</v>
      </c>
      <c r="CE162" s="192">
        <f t="shared" si="531"/>
        <v>0</v>
      </c>
      <c r="CF162" s="192">
        <f t="shared" si="532"/>
        <v>0</v>
      </c>
      <c r="CG162" s="192">
        <f t="shared" si="533"/>
        <v>0</v>
      </c>
      <c r="CH162" s="192">
        <f t="shared" si="534"/>
        <v>0</v>
      </c>
      <c r="CI162" s="192">
        <f t="shared" si="535"/>
        <v>0</v>
      </c>
      <c r="CJ162" s="192">
        <f t="shared" si="536"/>
        <v>0</v>
      </c>
      <c r="CK162" s="192">
        <f t="shared" si="537"/>
        <v>0</v>
      </c>
      <c r="CL162" s="192">
        <f t="shared" si="538"/>
        <v>0</v>
      </c>
      <c r="CM162" s="192">
        <f t="shared" si="539"/>
        <v>0</v>
      </c>
      <c r="CN162" s="192">
        <f t="shared" si="540"/>
        <v>0</v>
      </c>
      <c r="CO162" s="192">
        <f t="shared" si="541"/>
        <v>0</v>
      </c>
      <c r="CP162" s="192">
        <f t="shared" si="542"/>
        <v>0</v>
      </c>
      <c r="CQ162" s="192">
        <f t="shared" si="543"/>
        <v>0</v>
      </c>
      <c r="CR162" s="192">
        <f t="shared" si="544"/>
        <v>0</v>
      </c>
      <c r="CS162" s="192">
        <f t="shared" si="545"/>
        <v>0</v>
      </c>
      <c r="CT162" s="192">
        <f t="shared" si="546"/>
        <v>0</v>
      </c>
      <c r="CU162" s="192">
        <f t="shared" si="547"/>
        <v>0</v>
      </c>
      <c r="CV162" s="192">
        <f t="shared" si="548"/>
        <v>0</v>
      </c>
      <c r="CW162" s="192">
        <f t="shared" si="549"/>
        <v>0</v>
      </c>
      <c r="CX162" s="192">
        <f t="shared" si="550"/>
        <v>0</v>
      </c>
      <c r="CY162" s="192">
        <f t="shared" si="551"/>
        <v>0</v>
      </c>
      <c r="CZ162" s="192">
        <f t="shared" si="552"/>
        <v>0</v>
      </c>
      <c r="DA162" s="192">
        <f t="shared" si="553"/>
        <v>0</v>
      </c>
      <c r="DB162" s="192">
        <f t="shared" si="554"/>
        <v>0</v>
      </c>
      <c r="DC162" s="192">
        <f t="shared" si="555"/>
        <v>0</v>
      </c>
      <c r="DD162" s="192">
        <f t="shared" si="556"/>
        <v>0</v>
      </c>
      <c r="DE162" s="192">
        <f t="shared" si="557"/>
        <v>0</v>
      </c>
      <c r="DF162" s="192">
        <f t="shared" si="558"/>
        <v>0</v>
      </c>
      <c r="DG162" s="192">
        <f t="shared" si="559"/>
        <v>0</v>
      </c>
      <c r="DH162" s="192">
        <f t="shared" si="560"/>
        <v>0</v>
      </c>
      <c r="DI162" s="192">
        <f t="shared" si="561"/>
        <v>0</v>
      </c>
      <c r="DJ162" s="192">
        <f t="shared" si="562"/>
        <v>0</v>
      </c>
      <c r="DK162" s="192">
        <f t="shared" si="563"/>
        <v>0</v>
      </c>
      <c r="DL162" s="192">
        <f t="shared" si="564"/>
        <v>0</v>
      </c>
      <c r="DM162" s="192">
        <f t="shared" si="565"/>
        <v>0</v>
      </c>
      <c r="DN162" s="192">
        <f t="shared" si="566"/>
        <v>0</v>
      </c>
      <c r="DO162" s="192">
        <f t="shared" si="567"/>
        <v>0</v>
      </c>
      <c r="DP162" s="192">
        <f t="shared" si="568"/>
        <v>0</v>
      </c>
      <c r="DQ162" s="192">
        <f t="shared" si="569"/>
        <v>0</v>
      </c>
      <c r="DR162" s="192">
        <f t="shared" si="570"/>
        <v>0</v>
      </c>
      <c r="DS162" s="192">
        <f t="shared" si="571"/>
        <v>0</v>
      </c>
      <c r="DT162" s="192">
        <f t="shared" si="572"/>
        <v>0</v>
      </c>
      <c r="DU162" s="192">
        <f t="shared" si="573"/>
        <v>0</v>
      </c>
      <c r="DV162" s="193">
        <f t="shared" si="675"/>
        <v>0</v>
      </c>
      <c r="DW162" s="193">
        <f t="shared" si="676"/>
        <v>0</v>
      </c>
      <c r="DX162" s="193">
        <f t="shared" si="677"/>
        <v>0</v>
      </c>
      <c r="DY162" s="193">
        <f t="shared" si="678"/>
        <v>0</v>
      </c>
      <c r="DZ162" s="193">
        <f t="shared" si="679"/>
        <v>0</v>
      </c>
      <c r="EA162" s="192">
        <f t="shared" si="574"/>
        <v>0</v>
      </c>
      <c r="EB162" s="192">
        <f t="shared" si="575"/>
        <v>0</v>
      </c>
      <c r="EC162" s="192">
        <f t="shared" si="576"/>
        <v>0</v>
      </c>
      <c r="ED162" s="192">
        <f t="shared" si="577"/>
        <v>0</v>
      </c>
      <c r="EE162" s="192">
        <f t="shared" si="578"/>
        <v>0</v>
      </c>
      <c r="EF162" s="192">
        <f t="shared" si="579"/>
        <v>0</v>
      </c>
      <c r="EG162" s="192">
        <f t="shared" si="580"/>
        <v>0</v>
      </c>
      <c r="EH162" s="192">
        <f t="shared" si="581"/>
        <v>0</v>
      </c>
      <c r="EI162" s="192">
        <f t="shared" si="582"/>
        <v>0</v>
      </c>
      <c r="EJ162" s="192">
        <f t="shared" si="583"/>
        <v>0</v>
      </c>
      <c r="EK162" s="192">
        <f t="shared" si="584"/>
        <v>0</v>
      </c>
      <c r="EL162" s="192">
        <f t="shared" si="585"/>
        <v>0</v>
      </c>
      <c r="EM162" s="192">
        <f t="shared" si="586"/>
        <v>0</v>
      </c>
      <c r="EN162" s="192">
        <f t="shared" si="587"/>
        <v>0</v>
      </c>
      <c r="EO162" s="192">
        <f t="shared" si="588"/>
        <v>0</v>
      </c>
      <c r="EP162" s="192">
        <f t="shared" si="589"/>
        <v>0</v>
      </c>
      <c r="EQ162" s="192">
        <f t="shared" si="590"/>
        <v>0</v>
      </c>
      <c r="ER162" s="192">
        <f t="shared" si="591"/>
        <v>0</v>
      </c>
      <c r="ES162" s="192">
        <f t="shared" si="592"/>
        <v>0</v>
      </c>
      <c r="ET162" s="192">
        <f t="shared" si="593"/>
        <v>0</v>
      </c>
      <c r="EU162" s="192">
        <f t="shared" si="594"/>
        <v>0</v>
      </c>
      <c r="EV162" s="192">
        <f t="shared" si="595"/>
        <v>0</v>
      </c>
      <c r="EW162" s="192">
        <f t="shared" si="596"/>
        <v>0</v>
      </c>
      <c r="EX162" s="192">
        <f t="shared" si="597"/>
        <v>0</v>
      </c>
      <c r="EY162" s="192">
        <f t="shared" si="598"/>
        <v>0</v>
      </c>
      <c r="EZ162" s="192">
        <f t="shared" si="599"/>
        <v>0</v>
      </c>
      <c r="FA162" s="192">
        <f t="shared" si="600"/>
        <v>0</v>
      </c>
      <c r="FB162" s="192">
        <f t="shared" si="601"/>
        <v>0</v>
      </c>
      <c r="FC162" s="192">
        <f t="shared" si="602"/>
        <v>0</v>
      </c>
      <c r="FD162" s="192">
        <f t="shared" si="603"/>
        <v>0</v>
      </c>
      <c r="FE162" s="192">
        <f t="shared" si="604"/>
        <v>0</v>
      </c>
      <c r="FF162" s="192">
        <f t="shared" si="605"/>
        <v>0</v>
      </c>
      <c r="FG162" s="192">
        <f t="shared" si="606"/>
        <v>0</v>
      </c>
      <c r="FH162" s="192">
        <f t="shared" si="607"/>
        <v>0</v>
      </c>
      <c r="FI162" s="192">
        <f t="shared" si="608"/>
        <v>0</v>
      </c>
      <c r="FJ162" s="192">
        <f t="shared" si="609"/>
        <v>0</v>
      </c>
      <c r="FK162" s="192">
        <f t="shared" si="610"/>
        <v>0</v>
      </c>
      <c r="FL162" s="192">
        <f t="shared" si="611"/>
        <v>0</v>
      </c>
      <c r="FM162" s="192">
        <f t="shared" si="612"/>
        <v>0</v>
      </c>
      <c r="FN162" s="192">
        <f t="shared" si="613"/>
        <v>0</v>
      </c>
      <c r="FO162" s="192">
        <f t="shared" si="614"/>
        <v>0</v>
      </c>
      <c r="FP162" s="192">
        <f t="shared" si="615"/>
        <v>0</v>
      </c>
      <c r="FQ162" s="192">
        <f t="shared" si="616"/>
        <v>0</v>
      </c>
      <c r="FR162" s="192">
        <f t="shared" si="617"/>
        <v>0</v>
      </c>
      <c r="FS162" s="192">
        <f t="shared" si="618"/>
        <v>0</v>
      </c>
      <c r="FT162" s="192">
        <f t="shared" si="619"/>
        <v>0</v>
      </c>
      <c r="FU162" s="192">
        <f t="shared" si="620"/>
        <v>0</v>
      </c>
      <c r="FV162" s="192">
        <f t="shared" si="621"/>
        <v>0</v>
      </c>
      <c r="FW162" s="192">
        <f t="shared" si="622"/>
        <v>0</v>
      </c>
      <c r="FX162" s="192">
        <f t="shared" si="623"/>
        <v>0</v>
      </c>
      <c r="FY162" s="192">
        <f t="shared" si="624"/>
        <v>0</v>
      </c>
      <c r="FZ162" s="192">
        <f t="shared" si="625"/>
        <v>0</v>
      </c>
      <c r="GA162" s="192">
        <f t="shared" si="626"/>
        <v>0</v>
      </c>
      <c r="GB162" s="192">
        <f t="shared" si="627"/>
        <v>0</v>
      </c>
      <c r="GC162" s="192">
        <f t="shared" si="628"/>
        <v>0</v>
      </c>
      <c r="GD162" s="192">
        <f t="shared" si="629"/>
        <v>0</v>
      </c>
      <c r="GE162" s="192">
        <f t="shared" si="630"/>
        <v>0</v>
      </c>
      <c r="GF162" s="192">
        <f t="shared" si="631"/>
        <v>0</v>
      </c>
      <c r="GG162" s="192">
        <f t="shared" si="632"/>
        <v>0</v>
      </c>
      <c r="GH162" s="192">
        <f t="shared" si="633"/>
        <v>0</v>
      </c>
      <c r="GI162" s="192">
        <f t="shared" si="634"/>
        <v>0</v>
      </c>
      <c r="GJ162" s="192">
        <f t="shared" si="635"/>
        <v>0</v>
      </c>
      <c r="GK162" s="192">
        <f t="shared" si="636"/>
        <v>0</v>
      </c>
      <c r="GL162" s="192">
        <f t="shared" si="637"/>
        <v>0</v>
      </c>
      <c r="GM162" s="192">
        <f t="shared" si="638"/>
        <v>0</v>
      </c>
      <c r="GN162" s="192">
        <f t="shared" si="639"/>
        <v>0</v>
      </c>
      <c r="GO162" s="192">
        <f t="shared" si="640"/>
        <v>0</v>
      </c>
      <c r="GP162" s="192">
        <f t="shared" si="641"/>
        <v>0</v>
      </c>
      <c r="GQ162" s="192">
        <f t="shared" si="642"/>
        <v>0</v>
      </c>
      <c r="GR162" s="192">
        <f t="shared" si="643"/>
        <v>0</v>
      </c>
      <c r="GS162" s="192">
        <f t="shared" si="644"/>
        <v>0</v>
      </c>
      <c r="GT162" s="192">
        <f t="shared" si="645"/>
        <v>0</v>
      </c>
      <c r="GU162" s="192">
        <f t="shared" si="646"/>
        <v>0</v>
      </c>
      <c r="GV162" s="192">
        <f t="shared" si="647"/>
        <v>0</v>
      </c>
      <c r="GW162" s="192">
        <f t="shared" si="648"/>
        <v>0</v>
      </c>
      <c r="GX162" s="192">
        <f t="shared" si="649"/>
        <v>0</v>
      </c>
      <c r="GY162" s="192">
        <f t="shared" si="650"/>
        <v>0</v>
      </c>
      <c r="GZ162" s="192">
        <f t="shared" si="651"/>
        <v>0</v>
      </c>
      <c r="HA162" s="192">
        <f t="shared" si="652"/>
        <v>0</v>
      </c>
      <c r="HB162" s="192">
        <f t="shared" si="653"/>
        <v>0</v>
      </c>
      <c r="HC162" s="192">
        <f t="shared" si="654"/>
        <v>0</v>
      </c>
      <c r="HD162" s="192">
        <f t="shared" si="655"/>
        <v>0</v>
      </c>
      <c r="HE162" s="192">
        <f t="shared" si="656"/>
        <v>0</v>
      </c>
      <c r="HF162" s="192">
        <f t="shared" si="657"/>
        <v>0</v>
      </c>
      <c r="HG162" s="192">
        <f t="shared" si="658"/>
        <v>0</v>
      </c>
      <c r="HH162" s="192">
        <f t="shared" si="659"/>
        <v>0</v>
      </c>
      <c r="HI162" s="192">
        <f t="shared" si="660"/>
        <v>0</v>
      </c>
      <c r="HJ162" s="192">
        <f t="shared" si="661"/>
        <v>0</v>
      </c>
      <c r="HK162" s="192">
        <f t="shared" si="662"/>
        <v>0</v>
      </c>
      <c r="HL162" s="192">
        <f t="shared" si="663"/>
        <v>0</v>
      </c>
      <c r="HM162" s="192">
        <f t="shared" si="664"/>
        <v>0</v>
      </c>
      <c r="HN162" s="194">
        <f t="shared" si="680"/>
        <v>0</v>
      </c>
      <c r="HO162" s="194">
        <f t="shared" si="681"/>
        <v>0</v>
      </c>
      <c r="HP162" s="194">
        <f t="shared" si="682"/>
        <v>0</v>
      </c>
      <c r="HQ162" s="194">
        <f t="shared" si="683"/>
        <v>0</v>
      </c>
      <c r="HR162" s="194">
        <f t="shared" si="684"/>
        <v>0</v>
      </c>
      <c r="HS162" s="195" t="str">
        <f t="shared" si="471"/>
        <v/>
      </c>
      <c r="HT162" s="196">
        <f t="shared" si="685"/>
        <v>0</v>
      </c>
      <c r="HU162" s="196">
        <f t="shared" si="686"/>
        <v>0</v>
      </c>
      <c r="HV162" s="197" t="str">
        <f t="shared" si="472"/>
        <v/>
      </c>
      <c r="HW162" s="197" t="str">
        <f t="shared" si="665"/>
        <v/>
      </c>
      <c r="HX162" s="197" t="str">
        <f t="shared" si="666"/>
        <v/>
      </c>
      <c r="HY162" s="195" t="str">
        <f t="shared" si="473"/>
        <v/>
      </c>
      <c r="HZ162" s="30">
        <f t="shared" si="469"/>
        <v>0</v>
      </c>
      <c r="IA162" s="198">
        <f t="shared" si="474"/>
        <v>0</v>
      </c>
      <c r="IB162" s="195"/>
      <c r="IC162" s="195">
        <f t="shared" si="667"/>
        <v>0</v>
      </c>
      <c r="ID162" s="195">
        <f t="shared" si="475"/>
        <v>0</v>
      </c>
      <c r="IE162" s="195">
        <f t="shared" si="668"/>
        <v>0</v>
      </c>
      <c r="IF162" s="195">
        <f t="shared" si="476"/>
        <v>0</v>
      </c>
      <c r="IG162" s="307">
        <f t="shared" si="477"/>
        <v>0</v>
      </c>
      <c r="IH162" s="307">
        <f t="shared" si="478"/>
        <v>0</v>
      </c>
      <c r="II162" s="44">
        <f t="shared" si="479"/>
        <v>0</v>
      </c>
      <c r="IJ162" s="44">
        <f t="shared" si="669"/>
        <v>0</v>
      </c>
      <c r="IK162" s="44">
        <f t="shared" si="670"/>
        <v>0</v>
      </c>
      <c r="IL162" s="44">
        <f t="shared" si="671"/>
        <v>0</v>
      </c>
      <c r="IM162" s="44">
        <f t="shared" si="672"/>
        <v>0</v>
      </c>
      <c r="IN162" s="44">
        <f t="shared" si="673"/>
        <v>0</v>
      </c>
      <c r="IO162" s="44">
        <f t="shared" si="674"/>
        <v>0</v>
      </c>
    </row>
    <row r="163" spans="1:249" ht="18" customHeight="1">
      <c r="A163" s="188">
        <v>157</v>
      </c>
      <c r="B163" s="326"/>
      <c r="C163" s="289"/>
      <c r="D163" s="199"/>
      <c r="E163" s="189"/>
      <c r="F163" s="189"/>
      <c r="G163" s="190"/>
      <c r="H163" s="190"/>
      <c r="I163" s="272"/>
      <c r="J163" s="207"/>
      <c r="K163" s="214" t="str">
        <f t="shared" si="480"/>
        <v/>
      </c>
      <c r="L163" s="200" t="str">
        <f t="shared" si="481"/>
        <v/>
      </c>
      <c r="M163" s="200" t="str">
        <f t="shared" si="482"/>
        <v/>
      </c>
      <c r="N163" s="209" t="str">
        <f t="shared" si="470"/>
        <v/>
      </c>
      <c r="O163" s="208" t="str">
        <f>IFERROR(IF(D163="","",IF(K163="","",IF(I163="","",IF(F163="F",VLOOKUP(K163,F!A:G,2,0),IF(F163="M",VLOOKUP(K163,M!A:G,2,0),""))))),0)</f>
        <v/>
      </c>
      <c r="P163" s="191" t="str">
        <f>IFERROR(IF(D163="","",IF(K163="","",IF(I163="","",IF(F163="F",VLOOKUP(K163,F!A:G,3,0),IF(F163="M",VLOOKUP(K163,M!A:G,3,0),""))))),0)</f>
        <v/>
      </c>
      <c r="Q163" s="191" t="str">
        <f>IFERROR(IF(D163="","",IF(K163="","",IF(I163="","",IF(F163="F",VLOOKUP(K163,F!A:G,4,0),IF(F163="M",VLOOKUP(K163,M!A:G,4,0),""))))),0)</f>
        <v/>
      </c>
      <c r="R163" s="191" t="str">
        <f>IFERROR(IF(D163="","",IF(K163="","",IF(I163="","",IF(F163="F",VLOOKUP(K163,F!A:G,5,0),IF(F163="M",VLOOKUP(K163,M!A:G,5,0),""))))),0)</f>
        <v/>
      </c>
      <c r="S163" s="191" t="str">
        <f>IFERROR(IF(D163="","",IF(K163="","",IF(I163="","",IF(F163="F",VLOOKUP(K163,F!A:G,6,0),IF(F163="M",VLOOKUP(K163,M!A:G,6,0),""))))),0)</f>
        <v/>
      </c>
      <c r="T163" s="191" t="str">
        <f>IFERROR(IF(D163="","",IF(K163="","",IF(I163="","",IF(F163="F",VLOOKUP(K163,F!A:G,7,0),IF(F163="M",VLOOKUP(K163,M!A:G,7,0),""))))),0)</f>
        <v/>
      </c>
      <c r="U163" s="191" t="str">
        <f>IFERROR(IF(D163="","",IF(K163="","",IF(J163="","",IF(F163="F",VLOOKUP(K163,F!A:M,8,0),IF(F163="M",VLOOKUP(K163,M!A:M,8,0),""))))),0)</f>
        <v/>
      </c>
      <c r="V163" s="191" t="str">
        <f>IFERROR(IF(D163="","",IF(K163="","",IF(J163="","",IF(F163="F",VLOOKUP(K163,F!A:M,9,0),IF(F163="M",VLOOKUP(K163,M!A:M,9,0),""))))),0)</f>
        <v/>
      </c>
      <c r="W163" s="191" t="str">
        <f>IFERROR(IF(D163="","",IF(K163="","",IF(J163="","",IF(F163="F",VLOOKUP(K163,F!A:M,10,0),IF(F163="M",VLOOKUP(K163,M!A:M,10,0),""))))),0)</f>
        <v/>
      </c>
      <c r="X163" s="191" t="str">
        <f>IFERROR(IF(D163="","",IF(K163="","",IF(J163="","",IF(F163="F",VLOOKUP(K163,F!A:M,11,0),IF(F163="M",VLOOKUP(K163,M!A:M,11,0),""))))),0)</f>
        <v/>
      </c>
      <c r="Y163" s="191" t="str">
        <f>IFERROR(IF(D163="","",IF(K163="","",IF(J163="","",IF(F163="F",VLOOKUP(K163,F!A:M,12,0),IF(F163="M",VLOOKUP(K163,M!A:M,12,0),""))))),0)</f>
        <v/>
      </c>
      <c r="Z163" s="191" t="str">
        <f>IFERROR(IF(D163="","",IF(K163="","",IF(J163="","",IF(F163="F",VLOOKUP(K163,F!A:M,13,0),IF(F163="M",VLOOKUP(K163,M!A:M,13,0),""))))),0)</f>
        <v/>
      </c>
      <c r="AA163" s="191" t="str">
        <f>IFERROR(IF(D163="","",IF(F163="","",IF(J163="","",IF(K163="","",IF(AND(K163&gt;23,K163&lt;=60),IF(F163="F",VLOOKUP(MROUND(HZ163,0.5),'F-Weight for Length'!K:S,2,0),VLOOKUP(MROUND(HZ163,0.5),'M-Weight for Length'!K:S,2,0)),IF(K163&gt;60,IF(F163="F",VLOOKUP(K163,'F-Weight for Length'!U:AC,2,0),VLOOKUP(K163,'M-Weight for Length'!U:AC,2,0)),IF(F163="F",VLOOKUP(MROUND(HZ163,0.5),'F-Weight for Length'!A:I,2,0),VLOOKUP(MROUND(HZ163,0.5),'M-Weight for Length'!A:I,2,0)))))))),0)</f>
        <v/>
      </c>
      <c r="AB163" s="191" t="str">
        <f>IFERROR(IF(D163="","",IF(F163="","",IF(J163="","",IF(K163="","",IF(AND(K163&gt;23,K163&lt;=60),IF(F163="F",VLOOKUP(MROUND(HZ163,0.5),'F-Weight for Length'!K:S,3,0),VLOOKUP(MROUND(HZ163,0.5),'M-Weight for Length'!K:S,3,0)),IF(K163&gt;60,IF(F163="F",VLOOKUP(K163,'F-Weight for Length'!U:AC,3,0),VLOOKUP(K163,'M-Weight for Length'!U:AC,3,0)),IF(F163="F",VLOOKUP(MROUND(HZ163,0.5),'F-Weight for Length'!A:I,3,0),VLOOKUP(MROUND(HZ163,0.5),'M-Weight for Length'!A:I,3,0)))))))),0)</f>
        <v/>
      </c>
      <c r="AC163" s="191" t="str">
        <f>IFERROR(IF(D163="","",IF(F163="","",IF(J163="","",IF(K163="","",IF(AND(K163&gt;23,K163&lt;=60),IF(F163="F",VLOOKUP(MROUND(HZ163,0.5),'F-Weight for Length'!K:S,4,0),VLOOKUP(MROUND(HZ163,0.5),'M-Weight for Length'!K:S,4,0)),IF(K163&gt;60,IF(F163="F",VLOOKUP(K163,'F-Weight for Length'!U:AC,4,0),VLOOKUP(K163,'M-Weight for Length'!U:AC,4,0)),IF(F163="F",VLOOKUP(MROUND(HZ163,0.5),'F-Weight for Length'!A:I,4,0),VLOOKUP(MROUND(HZ163,0.5),'M-Weight for Length'!A:I,4,0)))))))),0)</f>
        <v/>
      </c>
      <c r="AD163" s="191" t="str">
        <f>IFERROR(IF(D163="","",IF(F163="","",IF(J163="","",IF(K163="","",IF(AND(K163&gt;23,K163&lt;=60),IF(F163="F",VLOOKUP(MROUND(HZ163,0.5),'F-Weight for Length'!K:S,5,0),VLOOKUP(MROUND(HZ163,0.5),'M-Weight for Length'!K:S,5,0)),IF(K163&gt;60,IF(F163="F",VLOOKUP(K163,'F-Weight for Length'!U:AC,5,0),VLOOKUP(K163,'M-Weight for Length'!U:AC,5,0)),IF(F163="F",VLOOKUP(MROUND(HZ163,0.5),'F-Weight for Length'!A:I,5,0),VLOOKUP(MROUND(HZ163,0.5),'M-Weight for Length'!A:I,5,0)))))))),0)</f>
        <v/>
      </c>
      <c r="AE163" s="191" t="str">
        <f>IFERROR(IF(D163="","",IF(F163="","",IF(J163="","",IF(K163="","",IF(AND(K163&gt;23,K163&lt;=60),IF(F163="F",VLOOKUP(MROUND(HZ163,0.5),'F-Weight for Length'!K:S,6,0),VLOOKUP(MROUND(HZ163,0.5),'M-Weight for Length'!K:S,6,0)),IF(K163&gt;60,IF(F163="F",VLOOKUP(K163,'F-Weight for Length'!U:AC,6,0),VLOOKUP(K163,'M-Weight for Length'!U:AC,6,0)),IF(F163="F",VLOOKUP(MROUND(HZ163,0.5),'F-Weight for Length'!A:I,6,0),VLOOKUP(MROUND(HZ163,0.5),'M-Weight for Length'!A:I,6,0)))))))),0)</f>
        <v/>
      </c>
      <c r="AF163" s="191" t="str">
        <f>IFERROR(IF(D163="","",IF(F163="","",IF(J163="","",IF(K163="","",IF(AND(K163&gt;23,K163&lt;=60),IF(F163="F",VLOOKUP(MROUND(HZ163,0.5),'F-Weight for Length'!K:S,7,0),VLOOKUP(MROUND(HZ163,0.5),'M-Weight for Length'!K:S,7,0)),IF(K163&gt;60,IF(F163="F",VLOOKUP(K163,'F-Weight for Length'!U:AC,7,0),VLOOKUP(K163,'M-Weight for Length'!U:AC,7,0)),IF(F163="F",VLOOKUP(MROUND(HZ163,0.5),'F-Weight for Length'!A:I,7,0),VLOOKUP(MROUND(HZ163,0.5),'M-Weight for Length'!A:I,7,0)))))))),0)</f>
        <v/>
      </c>
      <c r="AG163" s="191" t="str">
        <f>IFERROR(IF(D163="","",IF(F163="","",IF(J163="","",IF(K163="","",IF(AND(K163&gt;23,K163&lt;=60),IF(F163="F",VLOOKUP(MROUND(HZ163,0.5),'F-Weight for Length'!K:S,8,0),VLOOKUP(MROUND(HZ163,0.5),'M-Weight for Length'!K:S,8,0)),IF(K163&gt;60,IF(F163="F",VLOOKUP(K163,'F-Weight for Length'!U:AC,8,0),VLOOKUP(K163,'M-Weight for Length'!U:AC,8,0)),IF(F163="F",VLOOKUP(MROUND(HZ163,0.5),'F-Weight for Length'!A:I,8,0),VLOOKUP(MROUND(HZ163,0.5),'M-Weight for Length'!A:I,8,0)))))))),0)</f>
        <v/>
      </c>
      <c r="AH163" s="191" t="str">
        <f>IFERROR(IF(D163="","",IF(F163="","",IF(J163="","",IF(K163="","",IF(AND(K163&gt;23,K163&lt;=60),IF(F163="F",VLOOKUP(MROUND(HZ163,0.5),'F-Weight for Length'!K:S,9,0),VLOOKUP(MROUND(HZ163,0.5),'M-Weight for Length'!K:S,9,0)),IF(K163&gt;60,IF(F163="F",VLOOKUP(K163,'F-Weight for Length'!U:AC,9,0),VLOOKUP(K163,'M-Weight for Length'!U:AC,9,0)),IF(F163="F",VLOOKUP(MROUND(HZ163,0.5),'F-Weight for Length'!A:I,9,0),VLOOKUP(MROUND(HZ163,0.5),'M-Weight for Length'!A:I,9,0)))))))),0)</f>
        <v/>
      </c>
      <c r="AI163" s="192">
        <f t="shared" si="483"/>
        <v>0</v>
      </c>
      <c r="AJ163" s="192">
        <f t="shared" si="484"/>
        <v>0</v>
      </c>
      <c r="AK163" s="192">
        <f t="shared" si="485"/>
        <v>0</v>
      </c>
      <c r="AL163" s="192">
        <f t="shared" si="486"/>
        <v>0</v>
      </c>
      <c r="AM163" s="192">
        <f t="shared" si="487"/>
        <v>0</v>
      </c>
      <c r="AN163" s="192">
        <f t="shared" si="488"/>
        <v>0</v>
      </c>
      <c r="AO163" s="192">
        <f t="shared" si="489"/>
        <v>0</v>
      </c>
      <c r="AP163" s="192">
        <f t="shared" si="490"/>
        <v>0</v>
      </c>
      <c r="AQ163" s="192">
        <f t="shared" si="491"/>
        <v>0</v>
      </c>
      <c r="AR163" s="192">
        <f t="shared" si="492"/>
        <v>0</v>
      </c>
      <c r="AS163" s="192">
        <f t="shared" si="493"/>
        <v>0</v>
      </c>
      <c r="AT163" s="192">
        <f t="shared" si="494"/>
        <v>0</v>
      </c>
      <c r="AU163" s="192">
        <f t="shared" si="495"/>
        <v>0</v>
      </c>
      <c r="AV163" s="192">
        <f t="shared" si="496"/>
        <v>0</v>
      </c>
      <c r="AW163" s="192">
        <f t="shared" si="497"/>
        <v>0</v>
      </c>
      <c r="AX163" s="192">
        <f t="shared" si="498"/>
        <v>0</v>
      </c>
      <c r="AY163" s="192">
        <f t="shared" si="499"/>
        <v>0</v>
      </c>
      <c r="AZ163" s="192">
        <f t="shared" si="500"/>
        <v>0</v>
      </c>
      <c r="BA163" s="192">
        <f t="shared" si="501"/>
        <v>0</v>
      </c>
      <c r="BB163" s="192">
        <f t="shared" si="502"/>
        <v>0</v>
      </c>
      <c r="BC163" s="192">
        <f t="shared" si="503"/>
        <v>0</v>
      </c>
      <c r="BD163" s="192">
        <f t="shared" si="504"/>
        <v>0</v>
      </c>
      <c r="BE163" s="192">
        <f t="shared" si="505"/>
        <v>0</v>
      </c>
      <c r="BF163" s="192">
        <f t="shared" si="506"/>
        <v>0</v>
      </c>
      <c r="BG163" s="192">
        <f t="shared" si="507"/>
        <v>0</v>
      </c>
      <c r="BH163" s="192">
        <f t="shared" si="508"/>
        <v>0</v>
      </c>
      <c r="BI163" s="192">
        <f t="shared" si="509"/>
        <v>0</v>
      </c>
      <c r="BJ163" s="192">
        <f t="shared" si="510"/>
        <v>0</v>
      </c>
      <c r="BK163" s="192">
        <f t="shared" si="511"/>
        <v>0</v>
      </c>
      <c r="BL163" s="192">
        <f t="shared" si="512"/>
        <v>0</v>
      </c>
      <c r="BM163" s="192">
        <f t="shared" si="513"/>
        <v>0</v>
      </c>
      <c r="BN163" s="192">
        <f t="shared" si="514"/>
        <v>0</v>
      </c>
      <c r="BO163" s="192">
        <f t="shared" si="515"/>
        <v>0</v>
      </c>
      <c r="BP163" s="192">
        <f t="shared" si="516"/>
        <v>0</v>
      </c>
      <c r="BQ163" s="192">
        <f t="shared" si="517"/>
        <v>0</v>
      </c>
      <c r="BR163" s="192">
        <f t="shared" si="518"/>
        <v>0</v>
      </c>
      <c r="BS163" s="192">
        <f t="shared" si="519"/>
        <v>0</v>
      </c>
      <c r="BT163" s="192">
        <f t="shared" si="520"/>
        <v>0</v>
      </c>
      <c r="BU163" s="192">
        <f t="shared" si="521"/>
        <v>0</v>
      </c>
      <c r="BV163" s="192">
        <f t="shared" si="522"/>
        <v>0</v>
      </c>
      <c r="BW163" s="192">
        <f t="shared" si="523"/>
        <v>0</v>
      </c>
      <c r="BX163" s="192">
        <f t="shared" si="524"/>
        <v>0</v>
      </c>
      <c r="BY163" s="192">
        <f t="shared" si="525"/>
        <v>0</v>
      </c>
      <c r="BZ163" s="192">
        <f t="shared" si="526"/>
        <v>0</v>
      </c>
      <c r="CA163" s="192">
        <f t="shared" si="527"/>
        <v>0</v>
      </c>
      <c r="CB163" s="192">
        <f t="shared" si="528"/>
        <v>0</v>
      </c>
      <c r="CC163" s="192">
        <f t="shared" si="529"/>
        <v>0</v>
      </c>
      <c r="CD163" s="192">
        <f t="shared" si="530"/>
        <v>0</v>
      </c>
      <c r="CE163" s="192">
        <f t="shared" si="531"/>
        <v>0</v>
      </c>
      <c r="CF163" s="192">
        <f t="shared" si="532"/>
        <v>0</v>
      </c>
      <c r="CG163" s="192">
        <f t="shared" si="533"/>
        <v>0</v>
      </c>
      <c r="CH163" s="192">
        <f t="shared" si="534"/>
        <v>0</v>
      </c>
      <c r="CI163" s="192">
        <f t="shared" si="535"/>
        <v>0</v>
      </c>
      <c r="CJ163" s="192">
        <f t="shared" si="536"/>
        <v>0</v>
      </c>
      <c r="CK163" s="192">
        <f t="shared" si="537"/>
        <v>0</v>
      </c>
      <c r="CL163" s="192">
        <f t="shared" si="538"/>
        <v>0</v>
      </c>
      <c r="CM163" s="192">
        <f t="shared" si="539"/>
        <v>0</v>
      </c>
      <c r="CN163" s="192">
        <f t="shared" si="540"/>
        <v>0</v>
      </c>
      <c r="CO163" s="192">
        <f t="shared" si="541"/>
        <v>0</v>
      </c>
      <c r="CP163" s="192">
        <f t="shared" si="542"/>
        <v>0</v>
      </c>
      <c r="CQ163" s="192">
        <f t="shared" si="543"/>
        <v>0</v>
      </c>
      <c r="CR163" s="192">
        <f t="shared" si="544"/>
        <v>0</v>
      </c>
      <c r="CS163" s="192">
        <f t="shared" si="545"/>
        <v>0</v>
      </c>
      <c r="CT163" s="192">
        <f t="shared" si="546"/>
        <v>0</v>
      </c>
      <c r="CU163" s="192">
        <f t="shared" si="547"/>
        <v>0</v>
      </c>
      <c r="CV163" s="192">
        <f t="shared" si="548"/>
        <v>0</v>
      </c>
      <c r="CW163" s="192">
        <f t="shared" si="549"/>
        <v>0</v>
      </c>
      <c r="CX163" s="192">
        <f t="shared" si="550"/>
        <v>0</v>
      </c>
      <c r="CY163" s="192">
        <f t="shared" si="551"/>
        <v>0</v>
      </c>
      <c r="CZ163" s="192">
        <f t="shared" si="552"/>
        <v>0</v>
      </c>
      <c r="DA163" s="192">
        <f t="shared" si="553"/>
        <v>0</v>
      </c>
      <c r="DB163" s="192">
        <f t="shared" si="554"/>
        <v>0</v>
      </c>
      <c r="DC163" s="192">
        <f t="shared" si="555"/>
        <v>0</v>
      </c>
      <c r="DD163" s="192">
        <f t="shared" si="556"/>
        <v>0</v>
      </c>
      <c r="DE163" s="192">
        <f t="shared" si="557"/>
        <v>0</v>
      </c>
      <c r="DF163" s="192">
        <f t="shared" si="558"/>
        <v>0</v>
      </c>
      <c r="DG163" s="192">
        <f t="shared" si="559"/>
        <v>0</v>
      </c>
      <c r="DH163" s="192">
        <f t="shared" si="560"/>
        <v>0</v>
      </c>
      <c r="DI163" s="192">
        <f t="shared" si="561"/>
        <v>0</v>
      </c>
      <c r="DJ163" s="192">
        <f t="shared" si="562"/>
        <v>0</v>
      </c>
      <c r="DK163" s="192">
        <f t="shared" si="563"/>
        <v>0</v>
      </c>
      <c r="DL163" s="192">
        <f t="shared" si="564"/>
        <v>0</v>
      </c>
      <c r="DM163" s="192">
        <f t="shared" si="565"/>
        <v>0</v>
      </c>
      <c r="DN163" s="192">
        <f t="shared" si="566"/>
        <v>0</v>
      </c>
      <c r="DO163" s="192">
        <f t="shared" si="567"/>
        <v>0</v>
      </c>
      <c r="DP163" s="192">
        <f t="shared" si="568"/>
        <v>0</v>
      </c>
      <c r="DQ163" s="192">
        <f t="shared" si="569"/>
        <v>0</v>
      </c>
      <c r="DR163" s="192">
        <f t="shared" si="570"/>
        <v>0</v>
      </c>
      <c r="DS163" s="192">
        <f t="shared" si="571"/>
        <v>0</v>
      </c>
      <c r="DT163" s="192">
        <f t="shared" si="572"/>
        <v>0</v>
      </c>
      <c r="DU163" s="192">
        <f t="shared" si="573"/>
        <v>0</v>
      </c>
      <c r="DV163" s="193">
        <f t="shared" si="675"/>
        <v>0</v>
      </c>
      <c r="DW163" s="193">
        <f t="shared" si="676"/>
        <v>0</v>
      </c>
      <c r="DX163" s="193">
        <f t="shared" si="677"/>
        <v>0</v>
      </c>
      <c r="DY163" s="193">
        <f t="shared" si="678"/>
        <v>0</v>
      </c>
      <c r="DZ163" s="193">
        <f t="shared" si="679"/>
        <v>0</v>
      </c>
      <c r="EA163" s="192">
        <f t="shared" si="574"/>
        <v>0</v>
      </c>
      <c r="EB163" s="192">
        <f t="shared" si="575"/>
        <v>0</v>
      </c>
      <c r="EC163" s="192">
        <f t="shared" si="576"/>
        <v>0</v>
      </c>
      <c r="ED163" s="192">
        <f t="shared" si="577"/>
        <v>0</v>
      </c>
      <c r="EE163" s="192">
        <f t="shared" si="578"/>
        <v>0</v>
      </c>
      <c r="EF163" s="192">
        <f t="shared" si="579"/>
        <v>0</v>
      </c>
      <c r="EG163" s="192">
        <f t="shared" si="580"/>
        <v>0</v>
      </c>
      <c r="EH163" s="192">
        <f t="shared" si="581"/>
        <v>0</v>
      </c>
      <c r="EI163" s="192">
        <f t="shared" si="582"/>
        <v>0</v>
      </c>
      <c r="EJ163" s="192">
        <f t="shared" si="583"/>
        <v>0</v>
      </c>
      <c r="EK163" s="192">
        <f t="shared" si="584"/>
        <v>0</v>
      </c>
      <c r="EL163" s="192">
        <f t="shared" si="585"/>
        <v>0</v>
      </c>
      <c r="EM163" s="192">
        <f t="shared" si="586"/>
        <v>0</v>
      </c>
      <c r="EN163" s="192">
        <f t="shared" si="587"/>
        <v>0</v>
      </c>
      <c r="EO163" s="192">
        <f t="shared" si="588"/>
        <v>0</v>
      </c>
      <c r="EP163" s="192">
        <f t="shared" si="589"/>
        <v>0</v>
      </c>
      <c r="EQ163" s="192">
        <f t="shared" si="590"/>
        <v>0</v>
      </c>
      <c r="ER163" s="192">
        <f t="shared" si="591"/>
        <v>0</v>
      </c>
      <c r="ES163" s="192">
        <f t="shared" si="592"/>
        <v>0</v>
      </c>
      <c r="ET163" s="192">
        <f t="shared" si="593"/>
        <v>0</v>
      </c>
      <c r="EU163" s="192">
        <f t="shared" si="594"/>
        <v>0</v>
      </c>
      <c r="EV163" s="192">
        <f t="shared" si="595"/>
        <v>0</v>
      </c>
      <c r="EW163" s="192">
        <f t="shared" si="596"/>
        <v>0</v>
      </c>
      <c r="EX163" s="192">
        <f t="shared" si="597"/>
        <v>0</v>
      </c>
      <c r="EY163" s="192">
        <f t="shared" si="598"/>
        <v>0</v>
      </c>
      <c r="EZ163" s="192">
        <f t="shared" si="599"/>
        <v>0</v>
      </c>
      <c r="FA163" s="192">
        <f t="shared" si="600"/>
        <v>0</v>
      </c>
      <c r="FB163" s="192">
        <f t="shared" si="601"/>
        <v>0</v>
      </c>
      <c r="FC163" s="192">
        <f t="shared" si="602"/>
        <v>0</v>
      </c>
      <c r="FD163" s="192">
        <f t="shared" si="603"/>
        <v>0</v>
      </c>
      <c r="FE163" s="192">
        <f t="shared" si="604"/>
        <v>0</v>
      </c>
      <c r="FF163" s="192">
        <f t="shared" si="605"/>
        <v>0</v>
      </c>
      <c r="FG163" s="192">
        <f t="shared" si="606"/>
        <v>0</v>
      </c>
      <c r="FH163" s="192">
        <f t="shared" si="607"/>
        <v>0</v>
      </c>
      <c r="FI163" s="192">
        <f t="shared" si="608"/>
        <v>0</v>
      </c>
      <c r="FJ163" s="192">
        <f t="shared" si="609"/>
        <v>0</v>
      </c>
      <c r="FK163" s="192">
        <f t="shared" si="610"/>
        <v>0</v>
      </c>
      <c r="FL163" s="192">
        <f t="shared" si="611"/>
        <v>0</v>
      </c>
      <c r="FM163" s="192">
        <f t="shared" si="612"/>
        <v>0</v>
      </c>
      <c r="FN163" s="192">
        <f t="shared" si="613"/>
        <v>0</v>
      </c>
      <c r="FO163" s="192">
        <f t="shared" si="614"/>
        <v>0</v>
      </c>
      <c r="FP163" s="192">
        <f t="shared" si="615"/>
        <v>0</v>
      </c>
      <c r="FQ163" s="192">
        <f t="shared" si="616"/>
        <v>0</v>
      </c>
      <c r="FR163" s="192">
        <f t="shared" si="617"/>
        <v>0</v>
      </c>
      <c r="FS163" s="192">
        <f t="shared" si="618"/>
        <v>0</v>
      </c>
      <c r="FT163" s="192">
        <f t="shared" si="619"/>
        <v>0</v>
      </c>
      <c r="FU163" s="192">
        <f t="shared" si="620"/>
        <v>0</v>
      </c>
      <c r="FV163" s="192">
        <f t="shared" si="621"/>
        <v>0</v>
      </c>
      <c r="FW163" s="192">
        <f t="shared" si="622"/>
        <v>0</v>
      </c>
      <c r="FX163" s="192">
        <f t="shared" si="623"/>
        <v>0</v>
      </c>
      <c r="FY163" s="192">
        <f t="shared" si="624"/>
        <v>0</v>
      </c>
      <c r="FZ163" s="192">
        <f t="shared" si="625"/>
        <v>0</v>
      </c>
      <c r="GA163" s="192">
        <f t="shared" si="626"/>
        <v>0</v>
      </c>
      <c r="GB163" s="192">
        <f t="shared" si="627"/>
        <v>0</v>
      </c>
      <c r="GC163" s="192">
        <f t="shared" si="628"/>
        <v>0</v>
      </c>
      <c r="GD163" s="192">
        <f t="shared" si="629"/>
        <v>0</v>
      </c>
      <c r="GE163" s="192">
        <f t="shared" si="630"/>
        <v>0</v>
      </c>
      <c r="GF163" s="192">
        <f t="shared" si="631"/>
        <v>0</v>
      </c>
      <c r="GG163" s="192">
        <f t="shared" si="632"/>
        <v>0</v>
      </c>
      <c r="GH163" s="192">
        <f t="shared" si="633"/>
        <v>0</v>
      </c>
      <c r="GI163" s="192">
        <f t="shared" si="634"/>
        <v>0</v>
      </c>
      <c r="GJ163" s="192">
        <f t="shared" si="635"/>
        <v>0</v>
      </c>
      <c r="GK163" s="192">
        <f t="shared" si="636"/>
        <v>0</v>
      </c>
      <c r="GL163" s="192">
        <f t="shared" si="637"/>
        <v>0</v>
      </c>
      <c r="GM163" s="192">
        <f t="shared" si="638"/>
        <v>0</v>
      </c>
      <c r="GN163" s="192">
        <f t="shared" si="639"/>
        <v>0</v>
      </c>
      <c r="GO163" s="192">
        <f t="shared" si="640"/>
        <v>0</v>
      </c>
      <c r="GP163" s="192">
        <f t="shared" si="641"/>
        <v>0</v>
      </c>
      <c r="GQ163" s="192">
        <f t="shared" si="642"/>
        <v>0</v>
      </c>
      <c r="GR163" s="192">
        <f t="shared" si="643"/>
        <v>0</v>
      </c>
      <c r="GS163" s="192">
        <f t="shared" si="644"/>
        <v>0</v>
      </c>
      <c r="GT163" s="192">
        <f t="shared" si="645"/>
        <v>0</v>
      </c>
      <c r="GU163" s="192">
        <f t="shared" si="646"/>
        <v>0</v>
      </c>
      <c r="GV163" s="192">
        <f t="shared" si="647"/>
        <v>0</v>
      </c>
      <c r="GW163" s="192">
        <f t="shared" si="648"/>
        <v>0</v>
      </c>
      <c r="GX163" s="192">
        <f t="shared" si="649"/>
        <v>0</v>
      </c>
      <c r="GY163" s="192">
        <f t="shared" si="650"/>
        <v>0</v>
      </c>
      <c r="GZ163" s="192">
        <f t="shared" si="651"/>
        <v>0</v>
      </c>
      <c r="HA163" s="192">
        <f t="shared" si="652"/>
        <v>0</v>
      </c>
      <c r="HB163" s="192">
        <f t="shared" si="653"/>
        <v>0</v>
      </c>
      <c r="HC163" s="192">
        <f t="shared" si="654"/>
        <v>0</v>
      </c>
      <c r="HD163" s="192">
        <f t="shared" si="655"/>
        <v>0</v>
      </c>
      <c r="HE163" s="192">
        <f t="shared" si="656"/>
        <v>0</v>
      </c>
      <c r="HF163" s="192">
        <f t="shared" si="657"/>
        <v>0</v>
      </c>
      <c r="HG163" s="192">
        <f t="shared" si="658"/>
        <v>0</v>
      </c>
      <c r="HH163" s="192">
        <f t="shared" si="659"/>
        <v>0</v>
      </c>
      <c r="HI163" s="192">
        <f t="shared" si="660"/>
        <v>0</v>
      </c>
      <c r="HJ163" s="192">
        <f t="shared" si="661"/>
        <v>0</v>
      </c>
      <c r="HK163" s="192">
        <f t="shared" si="662"/>
        <v>0</v>
      </c>
      <c r="HL163" s="192">
        <f t="shared" si="663"/>
        <v>0</v>
      </c>
      <c r="HM163" s="192">
        <f t="shared" si="664"/>
        <v>0</v>
      </c>
      <c r="HN163" s="194">
        <f t="shared" si="680"/>
        <v>0</v>
      </c>
      <c r="HO163" s="194">
        <f t="shared" si="681"/>
        <v>0</v>
      </c>
      <c r="HP163" s="194">
        <f t="shared" si="682"/>
        <v>0</v>
      </c>
      <c r="HQ163" s="194">
        <f t="shared" si="683"/>
        <v>0</v>
      </c>
      <c r="HR163" s="194">
        <f t="shared" si="684"/>
        <v>0</v>
      </c>
      <c r="HS163" s="195" t="str">
        <f t="shared" si="471"/>
        <v/>
      </c>
      <c r="HT163" s="196">
        <f t="shared" si="685"/>
        <v>0</v>
      </c>
      <c r="HU163" s="196">
        <f t="shared" si="686"/>
        <v>0</v>
      </c>
      <c r="HV163" s="197" t="str">
        <f t="shared" si="472"/>
        <v/>
      </c>
      <c r="HW163" s="197" t="str">
        <f t="shared" si="665"/>
        <v/>
      </c>
      <c r="HX163" s="197" t="str">
        <f t="shared" si="666"/>
        <v/>
      </c>
      <c r="HY163" s="195" t="str">
        <f t="shared" si="473"/>
        <v/>
      </c>
      <c r="HZ163" s="30">
        <f t="shared" si="469"/>
        <v>0</v>
      </c>
      <c r="IA163" s="198">
        <f t="shared" si="474"/>
        <v>0</v>
      </c>
      <c r="IB163" s="195"/>
      <c r="IC163" s="195">
        <f t="shared" si="667"/>
        <v>0</v>
      </c>
      <c r="ID163" s="195">
        <f t="shared" si="475"/>
        <v>0</v>
      </c>
      <c r="IE163" s="195">
        <f t="shared" si="668"/>
        <v>0</v>
      </c>
      <c r="IF163" s="195">
        <f t="shared" si="476"/>
        <v>0</v>
      </c>
      <c r="IG163" s="307">
        <f t="shared" si="477"/>
        <v>0</v>
      </c>
      <c r="IH163" s="307">
        <f t="shared" si="478"/>
        <v>0</v>
      </c>
      <c r="II163" s="44">
        <f t="shared" si="479"/>
        <v>0</v>
      </c>
      <c r="IJ163" s="44">
        <f t="shared" si="669"/>
        <v>0</v>
      </c>
      <c r="IK163" s="44">
        <f t="shared" si="670"/>
        <v>0</v>
      </c>
      <c r="IL163" s="44">
        <f t="shared" si="671"/>
        <v>0</v>
      </c>
      <c r="IM163" s="44">
        <f t="shared" si="672"/>
        <v>0</v>
      </c>
      <c r="IN163" s="44">
        <f t="shared" si="673"/>
        <v>0</v>
      </c>
      <c r="IO163" s="44">
        <f t="shared" si="674"/>
        <v>0</v>
      </c>
    </row>
    <row r="164" spans="1:249" ht="18" customHeight="1">
      <c r="A164" s="188">
        <v>158</v>
      </c>
      <c r="B164" s="326"/>
      <c r="C164" s="289"/>
      <c r="D164" s="199"/>
      <c r="E164" s="189"/>
      <c r="F164" s="189"/>
      <c r="G164" s="190"/>
      <c r="H164" s="190"/>
      <c r="I164" s="272"/>
      <c r="J164" s="207"/>
      <c r="K164" s="214" t="str">
        <f t="shared" si="480"/>
        <v/>
      </c>
      <c r="L164" s="200" t="str">
        <f t="shared" si="481"/>
        <v/>
      </c>
      <c r="M164" s="200" t="str">
        <f t="shared" si="482"/>
        <v/>
      </c>
      <c r="N164" s="209" t="str">
        <f t="shared" si="470"/>
        <v/>
      </c>
      <c r="O164" s="208" t="str">
        <f>IFERROR(IF(D164="","",IF(K164="","",IF(I164="","",IF(F164="F",VLOOKUP(K164,F!A:G,2,0),IF(F164="M",VLOOKUP(K164,M!A:G,2,0),""))))),0)</f>
        <v/>
      </c>
      <c r="P164" s="191" t="str">
        <f>IFERROR(IF(D164="","",IF(K164="","",IF(I164="","",IF(F164="F",VLOOKUP(K164,F!A:G,3,0),IF(F164="M",VLOOKUP(K164,M!A:G,3,0),""))))),0)</f>
        <v/>
      </c>
      <c r="Q164" s="191" t="str">
        <f>IFERROR(IF(D164="","",IF(K164="","",IF(I164="","",IF(F164="F",VLOOKUP(K164,F!A:G,4,0),IF(F164="M",VLOOKUP(K164,M!A:G,4,0),""))))),0)</f>
        <v/>
      </c>
      <c r="R164" s="191" t="str">
        <f>IFERROR(IF(D164="","",IF(K164="","",IF(I164="","",IF(F164="F",VLOOKUP(K164,F!A:G,5,0),IF(F164="M",VLOOKUP(K164,M!A:G,5,0),""))))),0)</f>
        <v/>
      </c>
      <c r="S164" s="191" t="str">
        <f>IFERROR(IF(D164="","",IF(K164="","",IF(I164="","",IF(F164="F",VLOOKUP(K164,F!A:G,6,0),IF(F164="M",VLOOKUP(K164,M!A:G,6,0),""))))),0)</f>
        <v/>
      </c>
      <c r="T164" s="191" t="str">
        <f>IFERROR(IF(D164="","",IF(K164="","",IF(I164="","",IF(F164="F",VLOOKUP(K164,F!A:G,7,0),IF(F164="M",VLOOKUP(K164,M!A:G,7,0),""))))),0)</f>
        <v/>
      </c>
      <c r="U164" s="191" t="str">
        <f>IFERROR(IF(D164="","",IF(K164="","",IF(J164="","",IF(F164="F",VLOOKUP(K164,F!A:M,8,0),IF(F164="M",VLOOKUP(K164,M!A:M,8,0),""))))),0)</f>
        <v/>
      </c>
      <c r="V164" s="191" t="str">
        <f>IFERROR(IF(D164="","",IF(K164="","",IF(J164="","",IF(F164="F",VLOOKUP(K164,F!A:M,9,0),IF(F164="M",VLOOKUP(K164,M!A:M,9,0),""))))),0)</f>
        <v/>
      </c>
      <c r="W164" s="191" t="str">
        <f>IFERROR(IF(D164="","",IF(K164="","",IF(J164="","",IF(F164="F",VLOOKUP(K164,F!A:M,10,0),IF(F164="M",VLOOKUP(K164,M!A:M,10,0),""))))),0)</f>
        <v/>
      </c>
      <c r="X164" s="191" t="str">
        <f>IFERROR(IF(D164="","",IF(K164="","",IF(J164="","",IF(F164="F",VLOOKUP(K164,F!A:M,11,0),IF(F164="M",VLOOKUP(K164,M!A:M,11,0),""))))),0)</f>
        <v/>
      </c>
      <c r="Y164" s="191" t="str">
        <f>IFERROR(IF(D164="","",IF(K164="","",IF(J164="","",IF(F164="F",VLOOKUP(K164,F!A:M,12,0),IF(F164="M",VLOOKUP(K164,M!A:M,12,0),""))))),0)</f>
        <v/>
      </c>
      <c r="Z164" s="191" t="str">
        <f>IFERROR(IF(D164="","",IF(K164="","",IF(J164="","",IF(F164="F",VLOOKUP(K164,F!A:M,13,0),IF(F164="M",VLOOKUP(K164,M!A:M,13,0),""))))),0)</f>
        <v/>
      </c>
      <c r="AA164" s="191" t="str">
        <f>IFERROR(IF(D164="","",IF(F164="","",IF(J164="","",IF(K164="","",IF(AND(K164&gt;23,K164&lt;=60),IF(F164="F",VLOOKUP(MROUND(HZ164,0.5),'F-Weight for Length'!K:S,2,0),VLOOKUP(MROUND(HZ164,0.5),'M-Weight for Length'!K:S,2,0)),IF(K164&gt;60,IF(F164="F",VLOOKUP(K164,'F-Weight for Length'!U:AC,2,0),VLOOKUP(K164,'M-Weight for Length'!U:AC,2,0)),IF(F164="F",VLOOKUP(MROUND(HZ164,0.5),'F-Weight for Length'!A:I,2,0),VLOOKUP(MROUND(HZ164,0.5),'M-Weight for Length'!A:I,2,0)))))))),0)</f>
        <v/>
      </c>
      <c r="AB164" s="191" t="str">
        <f>IFERROR(IF(D164="","",IF(F164="","",IF(J164="","",IF(K164="","",IF(AND(K164&gt;23,K164&lt;=60),IF(F164="F",VLOOKUP(MROUND(HZ164,0.5),'F-Weight for Length'!K:S,3,0),VLOOKUP(MROUND(HZ164,0.5),'M-Weight for Length'!K:S,3,0)),IF(K164&gt;60,IF(F164="F",VLOOKUP(K164,'F-Weight for Length'!U:AC,3,0),VLOOKUP(K164,'M-Weight for Length'!U:AC,3,0)),IF(F164="F",VLOOKUP(MROUND(HZ164,0.5),'F-Weight for Length'!A:I,3,0),VLOOKUP(MROUND(HZ164,0.5),'M-Weight for Length'!A:I,3,0)))))))),0)</f>
        <v/>
      </c>
      <c r="AC164" s="191" t="str">
        <f>IFERROR(IF(D164="","",IF(F164="","",IF(J164="","",IF(K164="","",IF(AND(K164&gt;23,K164&lt;=60),IF(F164="F",VLOOKUP(MROUND(HZ164,0.5),'F-Weight for Length'!K:S,4,0),VLOOKUP(MROUND(HZ164,0.5),'M-Weight for Length'!K:S,4,0)),IF(K164&gt;60,IF(F164="F",VLOOKUP(K164,'F-Weight for Length'!U:AC,4,0),VLOOKUP(K164,'M-Weight for Length'!U:AC,4,0)),IF(F164="F",VLOOKUP(MROUND(HZ164,0.5),'F-Weight for Length'!A:I,4,0),VLOOKUP(MROUND(HZ164,0.5),'M-Weight for Length'!A:I,4,0)))))))),0)</f>
        <v/>
      </c>
      <c r="AD164" s="191" t="str">
        <f>IFERROR(IF(D164="","",IF(F164="","",IF(J164="","",IF(K164="","",IF(AND(K164&gt;23,K164&lt;=60),IF(F164="F",VLOOKUP(MROUND(HZ164,0.5),'F-Weight for Length'!K:S,5,0),VLOOKUP(MROUND(HZ164,0.5),'M-Weight for Length'!K:S,5,0)),IF(K164&gt;60,IF(F164="F",VLOOKUP(K164,'F-Weight for Length'!U:AC,5,0),VLOOKUP(K164,'M-Weight for Length'!U:AC,5,0)),IF(F164="F",VLOOKUP(MROUND(HZ164,0.5),'F-Weight for Length'!A:I,5,0),VLOOKUP(MROUND(HZ164,0.5),'M-Weight for Length'!A:I,5,0)))))))),0)</f>
        <v/>
      </c>
      <c r="AE164" s="191" t="str">
        <f>IFERROR(IF(D164="","",IF(F164="","",IF(J164="","",IF(K164="","",IF(AND(K164&gt;23,K164&lt;=60),IF(F164="F",VLOOKUP(MROUND(HZ164,0.5),'F-Weight for Length'!K:S,6,0),VLOOKUP(MROUND(HZ164,0.5),'M-Weight for Length'!K:S,6,0)),IF(K164&gt;60,IF(F164="F",VLOOKUP(K164,'F-Weight for Length'!U:AC,6,0),VLOOKUP(K164,'M-Weight for Length'!U:AC,6,0)),IF(F164="F",VLOOKUP(MROUND(HZ164,0.5),'F-Weight for Length'!A:I,6,0),VLOOKUP(MROUND(HZ164,0.5),'M-Weight for Length'!A:I,6,0)))))))),0)</f>
        <v/>
      </c>
      <c r="AF164" s="191" t="str">
        <f>IFERROR(IF(D164="","",IF(F164="","",IF(J164="","",IF(K164="","",IF(AND(K164&gt;23,K164&lt;=60),IF(F164="F",VLOOKUP(MROUND(HZ164,0.5),'F-Weight for Length'!K:S,7,0),VLOOKUP(MROUND(HZ164,0.5),'M-Weight for Length'!K:S,7,0)),IF(K164&gt;60,IF(F164="F",VLOOKUP(K164,'F-Weight for Length'!U:AC,7,0),VLOOKUP(K164,'M-Weight for Length'!U:AC,7,0)),IF(F164="F",VLOOKUP(MROUND(HZ164,0.5),'F-Weight for Length'!A:I,7,0),VLOOKUP(MROUND(HZ164,0.5),'M-Weight for Length'!A:I,7,0)))))))),0)</f>
        <v/>
      </c>
      <c r="AG164" s="191" t="str">
        <f>IFERROR(IF(D164="","",IF(F164="","",IF(J164="","",IF(K164="","",IF(AND(K164&gt;23,K164&lt;=60),IF(F164="F",VLOOKUP(MROUND(HZ164,0.5),'F-Weight for Length'!K:S,8,0),VLOOKUP(MROUND(HZ164,0.5),'M-Weight for Length'!K:S,8,0)),IF(K164&gt;60,IF(F164="F",VLOOKUP(K164,'F-Weight for Length'!U:AC,8,0),VLOOKUP(K164,'M-Weight for Length'!U:AC,8,0)),IF(F164="F",VLOOKUP(MROUND(HZ164,0.5),'F-Weight for Length'!A:I,8,0),VLOOKUP(MROUND(HZ164,0.5),'M-Weight for Length'!A:I,8,0)))))))),0)</f>
        <v/>
      </c>
      <c r="AH164" s="191" t="str">
        <f>IFERROR(IF(D164="","",IF(F164="","",IF(J164="","",IF(K164="","",IF(AND(K164&gt;23,K164&lt;=60),IF(F164="F",VLOOKUP(MROUND(HZ164,0.5),'F-Weight for Length'!K:S,9,0),VLOOKUP(MROUND(HZ164,0.5),'M-Weight for Length'!K:S,9,0)),IF(K164&gt;60,IF(F164="F",VLOOKUP(K164,'F-Weight for Length'!U:AC,9,0),VLOOKUP(K164,'M-Weight for Length'!U:AC,9,0)),IF(F164="F",VLOOKUP(MROUND(HZ164,0.5),'F-Weight for Length'!A:I,9,0),VLOOKUP(MROUND(HZ164,0.5),'M-Weight for Length'!A:I,9,0)))))))),0)</f>
        <v/>
      </c>
      <c r="AI164" s="192">
        <f t="shared" si="483"/>
        <v>0</v>
      </c>
      <c r="AJ164" s="192">
        <f t="shared" si="484"/>
        <v>0</v>
      </c>
      <c r="AK164" s="192">
        <f t="shared" si="485"/>
        <v>0</v>
      </c>
      <c r="AL164" s="192">
        <f t="shared" si="486"/>
        <v>0</v>
      </c>
      <c r="AM164" s="192">
        <f t="shared" si="487"/>
        <v>0</v>
      </c>
      <c r="AN164" s="192">
        <f t="shared" si="488"/>
        <v>0</v>
      </c>
      <c r="AO164" s="192">
        <f t="shared" si="489"/>
        <v>0</v>
      </c>
      <c r="AP164" s="192">
        <f t="shared" si="490"/>
        <v>0</v>
      </c>
      <c r="AQ164" s="192">
        <f t="shared" si="491"/>
        <v>0</v>
      </c>
      <c r="AR164" s="192">
        <f t="shared" si="492"/>
        <v>0</v>
      </c>
      <c r="AS164" s="192">
        <f t="shared" si="493"/>
        <v>0</v>
      </c>
      <c r="AT164" s="192">
        <f t="shared" si="494"/>
        <v>0</v>
      </c>
      <c r="AU164" s="192">
        <f t="shared" si="495"/>
        <v>0</v>
      </c>
      <c r="AV164" s="192">
        <f t="shared" si="496"/>
        <v>0</v>
      </c>
      <c r="AW164" s="192">
        <f t="shared" si="497"/>
        <v>0</v>
      </c>
      <c r="AX164" s="192">
        <f t="shared" si="498"/>
        <v>0</v>
      </c>
      <c r="AY164" s="192">
        <f t="shared" si="499"/>
        <v>0</v>
      </c>
      <c r="AZ164" s="192">
        <f t="shared" si="500"/>
        <v>0</v>
      </c>
      <c r="BA164" s="192">
        <f t="shared" si="501"/>
        <v>0</v>
      </c>
      <c r="BB164" s="192">
        <f t="shared" si="502"/>
        <v>0</v>
      </c>
      <c r="BC164" s="192">
        <f t="shared" si="503"/>
        <v>0</v>
      </c>
      <c r="BD164" s="192">
        <f t="shared" si="504"/>
        <v>0</v>
      </c>
      <c r="BE164" s="192">
        <f t="shared" si="505"/>
        <v>0</v>
      </c>
      <c r="BF164" s="192">
        <f t="shared" si="506"/>
        <v>0</v>
      </c>
      <c r="BG164" s="192">
        <f t="shared" si="507"/>
        <v>0</v>
      </c>
      <c r="BH164" s="192">
        <f t="shared" si="508"/>
        <v>0</v>
      </c>
      <c r="BI164" s="192">
        <f t="shared" si="509"/>
        <v>0</v>
      </c>
      <c r="BJ164" s="192">
        <f t="shared" si="510"/>
        <v>0</v>
      </c>
      <c r="BK164" s="192">
        <f t="shared" si="511"/>
        <v>0</v>
      </c>
      <c r="BL164" s="192">
        <f t="shared" si="512"/>
        <v>0</v>
      </c>
      <c r="BM164" s="192">
        <f t="shared" si="513"/>
        <v>0</v>
      </c>
      <c r="BN164" s="192">
        <f t="shared" si="514"/>
        <v>0</v>
      </c>
      <c r="BO164" s="192">
        <f t="shared" si="515"/>
        <v>0</v>
      </c>
      <c r="BP164" s="192">
        <f t="shared" si="516"/>
        <v>0</v>
      </c>
      <c r="BQ164" s="192">
        <f t="shared" si="517"/>
        <v>0</v>
      </c>
      <c r="BR164" s="192">
        <f t="shared" si="518"/>
        <v>0</v>
      </c>
      <c r="BS164" s="192">
        <f t="shared" si="519"/>
        <v>0</v>
      </c>
      <c r="BT164" s="192">
        <f t="shared" si="520"/>
        <v>0</v>
      </c>
      <c r="BU164" s="192">
        <f t="shared" si="521"/>
        <v>0</v>
      </c>
      <c r="BV164" s="192">
        <f t="shared" si="522"/>
        <v>0</v>
      </c>
      <c r="BW164" s="192">
        <f t="shared" si="523"/>
        <v>0</v>
      </c>
      <c r="BX164" s="192">
        <f t="shared" si="524"/>
        <v>0</v>
      </c>
      <c r="BY164" s="192">
        <f t="shared" si="525"/>
        <v>0</v>
      </c>
      <c r="BZ164" s="192">
        <f t="shared" si="526"/>
        <v>0</v>
      </c>
      <c r="CA164" s="192">
        <f t="shared" si="527"/>
        <v>0</v>
      </c>
      <c r="CB164" s="192">
        <f t="shared" si="528"/>
        <v>0</v>
      </c>
      <c r="CC164" s="192">
        <f t="shared" si="529"/>
        <v>0</v>
      </c>
      <c r="CD164" s="192">
        <f t="shared" si="530"/>
        <v>0</v>
      </c>
      <c r="CE164" s="192">
        <f t="shared" si="531"/>
        <v>0</v>
      </c>
      <c r="CF164" s="192">
        <f t="shared" si="532"/>
        <v>0</v>
      </c>
      <c r="CG164" s="192">
        <f t="shared" si="533"/>
        <v>0</v>
      </c>
      <c r="CH164" s="192">
        <f t="shared" si="534"/>
        <v>0</v>
      </c>
      <c r="CI164" s="192">
        <f t="shared" si="535"/>
        <v>0</v>
      </c>
      <c r="CJ164" s="192">
        <f t="shared" si="536"/>
        <v>0</v>
      </c>
      <c r="CK164" s="192">
        <f t="shared" si="537"/>
        <v>0</v>
      </c>
      <c r="CL164" s="192">
        <f t="shared" si="538"/>
        <v>0</v>
      </c>
      <c r="CM164" s="192">
        <f t="shared" si="539"/>
        <v>0</v>
      </c>
      <c r="CN164" s="192">
        <f t="shared" si="540"/>
        <v>0</v>
      </c>
      <c r="CO164" s="192">
        <f t="shared" si="541"/>
        <v>0</v>
      </c>
      <c r="CP164" s="192">
        <f t="shared" si="542"/>
        <v>0</v>
      </c>
      <c r="CQ164" s="192">
        <f t="shared" si="543"/>
        <v>0</v>
      </c>
      <c r="CR164" s="192">
        <f t="shared" si="544"/>
        <v>0</v>
      </c>
      <c r="CS164" s="192">
        <f t="shared" si="545"/>
        <v>0</v>
      </c>
      <c r="CT164" s="192">
        <f t="shared" si="546"/>
        <v>0</v>
      </c>
      <c r="CU164" s="192">
        <f t="shared" si="547"/>
        <v>0</v>
      </c>
      <c r="CV164" s="192">
        <f t="shared" si="548"/>
        <v>0</v>
      </c>
      <c r="CW164" s="192">
        <f t="shared" si="549"/>
        <v>0</v>
      </c>
      <c r="CX164" s="192">
        <f t="shared" si="550"/>
        <v>0</v>
      </c>
      <c r="CY164" s="192">
        <f t="shared" si="551"/>
        <v>0</v>
      </c>
      <c r="CZ164" s="192">
        <f t="shared" si="552"/>
        <v>0</v>
      </c>
      <c r="DA164" s="192">
        <f t="shared" si="553"/>
        <v>0</v>
      </c>
      <c r="DB164" s="192">
        <f t="shared" si="554"/>
        <v>0</v>
      </c>
      <c r="DC164" s="192">
        <f t="shared" si="555"/>
        <v>0</v>
      </c>
      <c r="DD164" s="192">
        <f t="shared" si="556"/>
        <v>0</v>
      </c>
      <c r="DE164" s="192">
        <f t="shared" si="557"/>
        <v>0</v>
      </c>
      <c r="DF164" s="192">
        <f t="shared" si="558"/>
        <v>0</v>
      </c>
      <c r="DG164" s="192">
        <f t="shared" si="559"/>
        <v>0</v>
      </c>
      <c r="DH164" s="192">
        <f t="shared" si="560"/>
        <v>0</v>
      </c>
      <c r="DI164" s="192">
        <f t="shared" si="561"/>
        <v>0</v>
      </c>
      <c r="DJ164" s="192">
        <f t="shared" si="562"/>
        <v>0</v>
      </c>
      <c r="DK164" s="192">
        <f t="shared" si="563"/>
        <v>0</v>
      </c>
      <c r="DL164" s="192">
        <f t="shared" si="564"/>
        <v>0</v>
      </c>
      <c r="DM164" s="192">
        <f t="shared" si="565"/>
        <v>0</v>
      </c>
      <c r="DN164" s="192">
        <f t="shared" si="566"/>
        <v>0</v>
      </c>
      <c r="DO164" s="192">
        <f t="shared" si="567"/>
        <v>0</v>
      </c>
      <c r="DP164" s="192">
        <f t="shared" si="568"/>
        <v>0</v>
      </c>
      <c r="DQ164" s="192">
        <f t="shared" si="569"/>
        <v>0</v>
      </c>
      <c r="DR164" s="192">
        <f t="shared" si="570"/>
        <v>0</v>
      </c>
      <c r="DS164" s="192">
        <f t="shared" si="571"/>
        <v>0</v>
      </c>
      <c r="DT164" s="192">
        <f t="shared" si="572"/>
        <v>0</v>
      </c>
      <c r="DU164" s="192">
        <f t="shared" si="573"/>
        <v>0</v>
      </c>
      <c r="DV164" s="193">
        <f t="shared" si="675"/>
        <v>0</v>
      </c>
      <c r="DW164" s="193">
        <f t="shared" si="676"/>
        <v>0</v>
      </c>
      <c r="DX164" s="193">
        <f t="shared" si="677"/>
        <v>0</v>
      </c>
      <c r="DY164" s="193">
        <f t="shared" si="678"/>
        <v>0</v>
      </c>
      <c r="DZ164" s="193">
        <f t="shared" si="679"/>
        <v>0</v>
      </c>
      <c r="EA164" s="192">
        <f t="shared" si="574"/>
        <v>0</v>
      </c>
      <c r="EB164" s="192">
        <f t="shared" si="575"/>
        <v>0</v>
      </c>
      <c r="EC164" s="192">
        <f t="shared" si="576"/>
        <v>0</v>
      </c>
      <c r="ED164" s="192">
        <f t="shared" si="577"/>
        <v>0</v>
      </c>
      <c r="EE164" s="192">
        <f t="shared" si="578"/>
        <v>0</v>
      </c>
      <c r="EF164" s="192">
        <f t="shared" si="579"/>
        <v>0</v>
      </c>
      <c r="EG164" s="192">
        <f t="shared" si="580"/>
        <v>0</v>
      </c>
      <c r="EH164" s="192">
        <f t="shared" si="581"/>
        <v>0</v>
      </c>
      <c r="EI164" s="192">
        <f t="shared" si="582"/>
        <v>0</v>
      </c>
      <c r="EJ164" s="192">
        <f t="shared" si="583"/>
        <v>0</v>
      </c>
      <c r="EK164" s="192">
        <f t="shared" si="584"/>
        <v>0</v>
      </c>
      <c r="EL164" s="192">
        <f t="shared" si="585"/>
        <v>0</v>
      </c>
      <c r="EM164" s="192">
        <f t="shared" si="586"/>
        <v>0</v>
      </c>
      <c r="EN164" s="192">
        <f t="shared" si="587"/>
        <v>0</v>
      </c>
      <c r="EO164" s="192">
        <f t="shared" si="588"/>
        <v>0</v>
      </c>
      <c r="EP164" s="192">
        <f t="shared" si="589"/>
        <v>0</v>
      </c>
      <c r="EQ164" s="192">
        <f t="shared" si="590"/>
        <v>0</v>
      </c>
      <c r="ER164" s="192">
        <f t="shared" si="591"/>
        <v>0</v>
      </c>
      <c r="ES164" s="192">
        <f t="shared" si="592"/>
        <v>0</v>
      </c>
      <c r="ET164" s="192">
        <f t="shared" si="593"/>
        <v>0</v>
      </c>
      <c r="EU164" s="192">
        <f t="shared" si="594"/>
        <v>0</v>
      </c>
      <c r="EV164" s="192">
        <f t="shared" si="595"/>
        <v>0</v>
      </c>
      <c r="EW164" s="192">
        <f t="shared" si="596"/>
        <v>0</v>
      </c>
      <c r="EX164" s="192">
        <f t="shared" si="597"/>
        <v>0</v>
      </c>
      <c r="EY164" s="192">
        <f t="shared" si="598"/>
        <v>0</v>
      </c>
      <c r="EZ164" s="192">
        <f t="shared" si="599"/>
        <v>0</v>
      </c>
      <c r="FA164" s="192">
        <f t="shared" si="600"/>
        <v>0</v>
      </c>
      <c r="FB164" s="192">
        <f t="shared" si="601"/>
        <v>0</v>
      </c>
      <c r="FC164" s="192">
        <f t="shared" si="602"/>
        <v>0</v>
      </c>
      <c r="FD164" s="192">
        <f t="shared" si="603"/>
        <v>0</v>
      </c>
      <c r="FE164" s="192">
        <f t="shared" si="604"/>
        <v>0</v>
      </c>
      <c r="FF164" s="192">
        <f t="shared" si="605"/>
        <v>0</v>
      </c>
      <c r="FG164" s="192">
        <f t="shared" si="606"/>
        <v>0</v>
      </c>
      <c r="FH164" s="192">
        <f t="shared" si="607"/>
        <v>0</v>
      </c>
      <c r="FI164" s="192">
        <f t="shared" si="608"/>
        <v>0</v>
      </c>
      <c r="FJ164" s="192">
        <f t="shared" si="609"/>
        <v>0</v>
      </c>
      <c r="FK164" s="192">
        <f t="shared" si="610"/>
        <v>0</v>
      </c>
      <c r="FL164" s="192">
        <f t="shared" si="611"/>
        <v>0</v>
      </c>
      <c r="FM164" s="192">
        <f t="shared" si="612"/>
        <v>0</v>
      </c>
      <c r="FN164" s="192">
        <f t="shared" si="613"/>
        <v>0</v>
      </c>
      <c r="FO164" s="192">
        <f t="shared" si="614"/>
        <v>0</v>
      </c>
      <c r="FP164" s="192">
        <f t="shared" si="615"/>
        <v>0</v>
      </c>
      <c r="FQ164" s="192">
        <f t="shared" si="616"/>
        <v>0</v>
      </c>
      <c r="FR164" s="192">
        <f t="shared" si="617"/>
        <v>0</v>
      </c>
      <c r="FS164" s="192">
        <f t="shared" si="618"/>
        <v>0</v>
      </c>
      <c r="FT164" s="192">
        <f t="shared" si="619"/>
        <v>0</v>
      </c>
      <c r="FU164" s="192">
        <f t="shared" si="620"/>
        <v>0</v>
      </c>
      <c r="FV164" s="192">
        <f t="shared" si="621"/>
        <v>0</v>
      </c>
      <c r="FW164" s="192">
        <f t="shared" si="622"/>
        <v>0</v>
      </c>
      <c r="FX164" s="192">
        <f t="shared" si="623"/>
        <v>0</v>
      </c>
      <c r="FY164" s="192">
        <f t="shared" si="624"/>
        <v>0</v>
      </c>
      <c r="FZ164" s="192">
        <f t="shared" si="625"/>
        <v>0</v>
      </c>
      <c r="GA164" s="192">
        <f t="shared" si="626"/>
        <v>0</v>
      </c>
      <c r="GB164" s="192">
        <f t="shared" si="627"/>
        <v>0</v>
      </c>
      <c r="GC164" s="192">
        <f t="shared" si="628"/>
        <v>0</v>
      </c>
      <c r="GD164" s="192">
        <f t="shared" si="629"/>
        <v>0</v>
      </c>
      <c r="GE164" s="192">
        <f t="shared" si="630"/>
        <v>0</v>
      </c>
      <c r="GF164" s="192">
        <f t="shared" si="631"/>
        <v>0</v>
      </c>
      <c r="GG164" s="192">
        <f t="shared" si="632"/>
        <v>0</v>
      </c>
      <c r="GH164" s="192">
        <f t="shared" si="633"/>
        <v>0</v>
      </c>
      <c r="GI164" s="192">
        <f t="shared" si="634"/>
        <v>0</v>
      </c>
      <c r="GJ164" s="192">
        <f t="shared" si="635"/>
        <v>0</v>
      </c>
      <c r="GK164" s="192">
        <f t="shared" si="636"/>
        <v>0</v>
      </c>
      <c r="GL164" s="192">
        <f t="shared" si="637"/>
        <v>0</v>
      </c>
      <c r="GM164" s="192">
        <f t="shared" si="638"/>
        <v>0</v>
      </c>
      <c r="GN164" s="192">
        <f t="shared" si="639"/>
        <v>0</v>
      </c>
      <c r="GO164" s="192">
        <f t="shared" si="640"/>
        <v>0</v>
      </c>
      <c r="GP164" s="192">
        <f t="shared" si="641"/>
        <v>0</v>
      </c>
      <c r="GQ164" s="192">
        <f t="shared" si="642"/>
        <v>0</v>
      </c>
      <c r="GR164" s="192">
        <f t="shared" si="643"/>
        <v>0</v>
      </c>
      <c r="GS164" s="192">
        <f t="shared" si="644"/>
        <v>0</v>
      </c>
      <c r="GT164" s="192">
        <f t="shared" si="645"/>
        <v>0</v>
      </c>
      <c r="GU164" s="192">
        <f t="shared" si="646"/>
        <v>0</v>
      </c>
      <c r="GV164" s="192">
        <f t="shared" si="647"/>
        <v>0</v>
      </c>
      <c r="GW164" s="192">
        <f t="shared" si="648"/>
        <v>0</v>
      </c>
      <c r="GX164" s="192">
        <f t="shared" si="649"/>
        <v>0</v>
      </c>
      <c r="GY164" s="192">
        <f t="shared" si="650"/>
        <v>0</v>
      </c>
      <c r="GZ164" s="192">
        <f t="shared" si="651"/>
        <v>0</v>
      </c>
      <c r="HA164" s="192">
        <f t="shared" si="652"/>
        <v>0</v>
      </c>
      <c r="HB164" s="192">
        <f t="shared" si="653"/>
        <v>0</v>
      </c>
      <c r="HC164" s="192">
        <f t="shared" si="654"/>
        <v>0</v>
      </c>
      <c r="HD164" s="192">
        <f t="shared" si="655"/>
        <v>0</v>
      </c>
      <c r="HE164" s="192">
        <f t="shared" si="656"/>
        <v>0</v>
      </c>
      <c r="HF164" s="192">
        <f t="shared" si="657"/>
        <v>0</v>
      </c>
      <c r="HG164" s="192">
        <f t="shared" si="658"/>
        <v>0</v>
      </c>
      <c r="HH164" s="192">
        <f t="shared" si="659"/>
        <v>0</v>
      </c>
      <c r="HI164" s="192">
        <f t="shared" si="660"/>
        <v>0</v>
      </c>
      <c r="HJ164" s="192">
        <f t="shared" si="661"/>
        <v>0</v>
      </c>
      <c r="HK164" s="192">
        <f t="shared" si="662"/>
        <v>0</v>
      </c>
      <c r="HL164" s="192">
        <f t="shared" si="663"/>
        <v>0</v>
      </c>
      <c r="HM164" s="192">
        <f t="shared" si="664"/>
        <v>0</v>
      </c>
      <c r="HN164" s="194">
        <f t="shared" si="680"/>
        <v>0</v>
      </c>
      <c r="HO164" s="194">
        <f t="shared" si="681"/>
        <v>0</v>
      </c>
      <c r="HP164" s="194">
        <f t="shared" si="682"/>
        <v>0</v>
      </c>
      <c r="HQ164" s="194">
        <f t="shared" si="683"/>
        <v>0</v>
      </c>
      <c r="HR164" s="194">
        <f t="shared" si="684"/>
        <v>0</v>
      </c>
      <c r="HS164" s="195" t="str">
        <f t="shared" si="471"/>
        <v/>
      </c>
      <c r="HT164" s="196">
        <f t="shared" si="685"/>
        <v>0</v>
      </c>
      <c r="HU164" s="196">
        <f t="shared" si="686"/>
        <v>0</v>
      </c>
      <c r="HV164" s="197" t="str">
        <f t="shared" si="472"/>
        <v/>
      </c>
      <c r="HW164" s="197" t="str">
        <f t="shared" si="665"/>
        <v/>
      </c>
      <c r="HX164" s="197" t="str">
        <f t="shared" si="666"/>
        <v/>
      </c>
      <c r="HY164" s="195" t="str">
        <f t="shared" si="473"/>
        <v/>
      </c>
      <c r="HZ164" s="30">
        <f t="shared" si="469"/>
        <v>0</v>
      </c>
      <c r="IA164" s="198">
        <f t="shared" si="474"/>
        <v>0</v>
      </c>
      <c r="IB164" s="195"/>
      <c r="IC164" s="195">
        <f t="shared" si="667"/>
        <v>0</v>
      </c>
      <c r="ID164" s="195">
        <f t="shared" si="475"/>
        <v>0</v>
      </c>
      <c r="IE164" s="195">
        <f t="shared" si="668"/>
        <v>0</v>
      </c>
      <c r="IF164" s="195">
        <f t="shared" si="476"/>
        <v>0</v>
      </c>
      <c r="IG164" s="307">
        <f t="shared" si="477"/>
        <v>0</v>
      </c>
      <c r="IH164" s="307">
        <f t="shared" si="478"/>
        <v>0</v>
      </c>
      <c r="II164" s="44">
        <f t="shared" si="479"/>
        <v>0</v>
      </c>
      <c r="IJ164" s="44">
        <f t="shared" si="669"/>
        <v>0</v>
      </c>
      <c r="IK164" s="44">
        <f t="shared" si="670"/>
        <v>0</v>
      </c>
      <c r="IL164" s="44">
        <f t="shared" si="671"/>
        <v>0</v>
      </c>
      <c r="IM164" s="44">
        <f t="shared" si="672"/>
        <v>0</v>
      </c>
      <c r="IN164" s="44">
        <f t="shared" si="673"/>
        <v>0</v>
      </c>
      <c r="IO164" s="44">
        <f t="shared" si="674"/>
        <v>0</v>
      </c>
    </row>
    <row r="165" spans="1:249" ht="18" customHeight="1">
      <c r="A165" s="188">
        <v>159</v>
      </c>
      <c r="B165" s="326"/>
      <c r="C165" s="289"/>
      <c r="D165" s="199"/>
      <c r="E165" s="189"/>
      <c r="F165" s="189"/>
      <c r="G165" s="190"/>
      <c r="H165" s="190"/>
      <c r="I165" s="272"/>
      <c r="J165" s="207"/>
      <c r="K165" s="214" t="str">
        <f t="shared" si="480"/>
        <v/>
      </c>
      <c r="L165" s="200" t="str">
        <f t="shared" si="481"/>
        <v/>
      </c>
      <c r="M165" s="200" t="str">
        <f t="shared" si="482"/>
        <v/>
      </c>
      <c r="N165" s="209" t="str">
        <f t="shared" si="470"/>
        <v/>
      </c>
      <c r="O165" s="208" t="str">
        <f>IFERROR(IF(D165="","",IF(K165="","",IF(I165="","",IF(F165="F",VLOOKUP(K165,F!A:G,2,0),IF(F165="M",VLOOKUP(K165,M!A:G,2,0),""))))),0)</f>
        <v/>
      </c>
      <c r="P165" s="191" t="str">
        <f>IFERROR(IF(D165="","",IF(K165="","",IF(I165="","",IF(F165="F",VLOOKUP(K165,F!A:G,3,0),IF(F165="M",VLOOKUP(K165,M!A:G,3,0),""))))),0)</f>
        <v/>
      </c>
      <c r="Q165" s="191" t="str">
        <f>IFERROR(IF(D165="","",IF(K165="","",IF(I165="","",IF(F165="F",VLOOKUP(K165,F!A:G,4,0),IF(F165="M",VLOOKUP(K165,M!A:G,4,0),""))))),0)</f>
        <v/>
      </c>
      <c r="R165" s="191" t="str">
        <f>IFERROR(IF(D165="","",IF(K165="","",IF(I165="","",IF(F165="F",VLOOKUP(K165,F!A:G,5,0),IF(F165="M",VLOOKUP(K165,M!A:G,5,0),""))))),0)</f>
        <v/>
      </c>
      <c r="S165" s="191" t="str">
        <f>IFERROR(IF(D165="","",IF(K165="","",IF(I165="","",IF(F165="F",VLOOKUP(K165,F!A:G,6,0),IF(F165="M",VLOOKUP(K165,M!A:G,6,0),""))))),0)</f>
        <v/>
      </c>
      <c r="T165" s="191" t="str">
        <f>IFERROR(IF(D165="","",IF(K165="","",IF(I165="","",IF(F165="F",VLOOKUP(K165,F!A:G,7,0),IF(F165="M",VLOOKUP(K165,M!A:G,7,0),""))))),0)</f>
        <v/>
      </c>
      <c r="U165" s="191" t="str">
        <f>IFERROR(IF(D165="","",IF(K165="","",IF(J165="","",IF(F165="F",VLOOKUP(K165,F!A:M,8,0),IF(F165="M",VLOOKUP(K165,M!A:M,8,0),""))))),0)</f>
        <v/>
      </c>
      <c r="V165" s="191" t="str">
        <f>IFERROR(IF(D165="","",IF(K165="","",IF(J165="","",IF(F165="F",VLOOKUP(K165,F!A:M,9,0),IF(F165="M",VLOOKUP(K165,M!A:M,9,0),""))))),0)</f>
        <v/>
      </c>
      <c r="W165" s="191" t="str">
        <f>IFERROR(IF(D165="","",IF(K165="","",IF(J165="","",IF(F165="F",VLOOKUP(K165,F!A:M,10,0),IF(F165="M",VLOOKUP(K165,M!A:M,10,0),""))))),0)</f>
        <v/>
      </c>
      <c r="X165" s="191" t="str">
        <f>IFERROR(IF(D165="","",IF(K165="","",IF(J165="","",IF(F165="F",VLOOKUP(K165,F!A:M,11,0),IF(F165="M",VLOOKUP(K165,M!A:M,11,0),""))))),0)</f>
        <v/>
      </c>
      <c r="Y165" s="191" t="str">
        <f>IFERROR(IF(D165="","",IF(K165="","",IF(J165="","",IF(F165="F",VLOOKUP(K165,F!A:M,12,0),IF(F165="M",VLOOKUP(K165,M!A:M,12,0),""))))),0)</f>
        <v/>
      </c>
      <c r="Z165" s="191" t="str">
        <f>IFERROR(IF(D165="","",IF(K165="","",IF(J165="","",IF(F165="F",VLOOKUP(K165,F!A:M,13,0),IF(F165="M",VLOOKUP(K165,M!A:M,13,0),""))))),0)</f>
        <v/>
      </c>
      <c r="AA165" s="191" t="str">
        <f>IFERROR(IF(D165="","",IF(F165="","",IF(J165="","",IF(K165="","",IF(AND(K165&gt;23,K165&lt;=60),IF(F165="F",VLOOKUP(MROUND(HZ165,0.5),'F-Weight for Length'!K:S,2,0),VLOOKUP(MROUND(HZ165,0.5),'M-Weight for Length'!K:S,2,0)),IF(K165&gt;60,IF(F165="F",VLOOKUP(K165,'F-Weight for Length'!U:AC,2,0),VLOOKUP(K165,'M-Weight for Length'!U:AC,2,0)),IF(F165="F",VLOOKUP(MROUND(HZ165,0.5),'F-Weight for Length'!A:I,2,0),VLOOKUP(MROUND(HZ165,0.5),'M-Weight for Length'!A:I,2,0)))))))),0)</f>
        <v/>
      </c>
      <c r="AB165" s="191" t="str">
        <f>IFERROR(IF(D165="","",IF(F165="","",IF(J165="","",IF(K165="","",IF(AND(K165&gt;23,K165&lt;=60),IF(F165="F",VLOOKUP(MROUND(HZ165,0.5),'F-Weight for Length'!K:S,3,0),VLOOKUP(MROUND(HZ165,0.5),'M-Weight for Length'!K:S,3,0)),IF(K165&gt;60,IF(F165="F",VLOOKUP(K165,'F-Weight for Length'!U:AC,3,0),VLOOKUP(K165,'M-Weight for Length'!U:AC,3,0)),IF(F165="F",VLOOKUP(MROUND(HZ165,0.5),'F-Weight for Length'!A:I,3,0),VLOOKUP(MROUND(HZ165,0.5),'M-Weight for Length'!A:I,3,0)))))))),0)</f>
        <v/>
      </c>
      <c r="AC165" s="191" t="str">
        <f>IFERROR(IF(D165="","",IF(F165="","",IF(J165="","",IF(K165="","",IF(AND(K165&gt;23,K165&lt;=60),IF(F165="F",VLOOKUP(MROUND(HZ165,0.5),'F-Weight for Length'!K:S,4,0),VLOOKUP(MROUND(HZ165,0.5),'M-Weight for Length'!K:S,4,0)),IF(K165&gt;60,IF(F165="F",VLOOKUP(K165,'F-Weight for Length'!U:AC,4,0),VLOOKUP(K165,'M-Weight for Length'!U:AC,4,0)),IF(F165="F",VLOOKUP(MROUND(HZ165,0.5),'F-Weight for Length'!A:I,4,0),VLOOKUP(MROUND(HZ165,0.5),'M-Weight for Length'!A:I,4,0)))))))),0)</f>
        <v/>
      </c>
      <c r="AD165" s="191" t="str">
        <f>IFERROR(IF(D165="","",IF(F165="","",IF(J165="","",IF(K165="","",IF(AND(K165&gt;23,K165&lt;=60),IF(F165="F",VLOOKUP(MROUND(HZ165,0.5),'F-Weight for Length'!K:S,5,0),VLOOKUP(MROUND(HZ165,0.5),'M-Weight for Length'!K:S,5,0)),IF(K165&gt;60,IF(F165="F",VLOOKUP(K165,'F-Weight for Length'!U:AC,5,0),VLOOKUP(K165,'M-Weight for Length'!U:AC,5,0)),IF(F165="F",VLOOKUP(MROUND(HZ165,0.5),'F-Weight for Length'!A:I,5,0),VLOOKUP(MROUND(HZ165,0.5),'M-Weight for Length'!A:I,5,0)))))))),0)</f>
        <v/>
      </c>
      <c r="AE165" s="191" t="str">
        <f>IFERROR(IF(D165="","",IF(F165="","",IF(J165="","",IF(K165="","",IF(AND(K165&gt;23,K165&lt;=60),IF(F165="F",VLOOKUP(MROUND(HZ165,0.5),'F-Weight for Length'!K:S,6,0),VLOOKUP(MROUND(HZ165,0.5),'M-Weight for Length'!K:S,6,0)),IF(K165&gt;60,IF(F165="F",VLOOKUP(K165,'F-Weight for Length'!U:AC,6,0),VLOOKUP(K165,'M-Weight for Length'!U:AC,6,0)),IF(F165="F",VLOOKUP(MROUND(HZ165,0.5),'F-Weight for Length'!A:I,6,0),VLOOKUP(MROUND(HZ165,0.5),'M-Weight for Length'!A:I,6,0)))))))),0)</f>
        <v/>
      </c>
      <c r="AF165" s="191" t="str">
        <f>IFERROR(IF(D165="","",IF(F165="","",IF(J165="","",IF(K165="","",IF(AND(K165&gt;23,K165&lt;=60),IF(F165="F",VLOOKUP(MROUND(HZ165,0.5),'F-Weight for Length'!K:S,7,0),VLOOKUP(MROUND(HZ165,0.5),'M-Weight for Length'!K:S,7,0)),IF(K165&gt;60,IF(F165="F",VLOOKUP(K165,'F-Weight for Length'!U:AC,7,0),VLOOKUP(K165,'M-Weight for Length'!U:AC,7,0)),IF(F165="F",VLOOKUP(MROUND(HZ165,0.5),'F-Weight for Length'!A:I,7,0),VLOOKUP(MROUND(HZ165,0.5),'M-Weight for Length'!A:I,7,0)))))))),0)</f>
        <v/>
      </c>
      <c r="AG165" s="191" t="str">
        <f>IFERROR(IF(D165="","",IF(F165="","",IF(J165="","",IF(K165="","",IF(AND(K165&gt;23,K165&lt;=60),IF(F165="F",VLOOKUP(MROUND(HZ165,0.5),'F-Weight for Length'!K:S,8,0),VLOOKUP(MROUND(HZ165,0.5),'M-Weight for Length'!K:S,8,0)),IF(K165&gt;60,IF(F165="F",VLOOKUP(K165,'F-Weight for Length'!U:AC,8,0),VLOOKUP(K165,'M-Weight for Length'!U:AC,8,0)),IF(F165="F",VLOOKUP(MROUND(HZ165,0.5),'F-Weight for Length'!A:I,8,0),VLOOKUP(MROUND(HZ165,0.5),'M-Weight for Length'!A:I,8,0)))))))),0)</f>
        <v/>
      </c>
      <c r="AH165" s="191" t="str">
        <f>IFERROR(IF(D165="","",IF(F165="","",IF(J165="","",IF(K165="","",IF(AND(K165&gt;23,K165&lt;=60),IF(F165="F",VLOOKUP(MROUND(HZ165,0.5),'F-Weight for Length'!K:S,9,0),VLOOKUP(MROUND(HZ165,0.5),'M-Weight for Length'!K:S,9,0)),IF(K165&gt;60,IF(F165="F",VLOOKUP(K165,'F-Weight for Length'!U:AC,9,0),VLOOKUP(K165,'M-Weight for Length'!U:AC,9,0)),IF(F165="F",VLOOKUP(MROUND(HZ165,0.5),'F-Weight for Length'!A:I,9,0),VLOOKUP(MROUND(HZ165,0.5),'M-Weight for Length'!A:I,9,0)))))))),0)</f>
        <v/>
      </c>
      <c r="AI165" s="192">
        <f t="shared" si="483"/>
        <v>0</v>
      </c>
      <c r="AJ165" s="192">
        <f t="shared" si="484"/>
        <v>0</v>
      </c>
      <c r="AK165" s="192">
        <f t="shared" si="485"/>
        <v>0</v>
      </c>
      <c r="AL165" s="192">
        <f t="shared" si="486"/>
        <v>0</v>
      </c>
      <c r="AM165" s="192">
        <f t="shared" si="487"/>
        <v>0</v>
      </c>
      <c r="AN165" s="192">
        <f t="shared" si="488"/>
        <v>0</v>
      </c>
      <c r="AO165" s="192">
        <f t="shared" si="489"/>
        <v>0</v>
      </c>
      <c r="AP165" s="192">
        <f t="shared" si="490"/>
        <v>0</v>
      </c>
      <c r="AQ165" s="192">
        <f t="shared" si="491"/>
        <v>0</v>
      </c>
      <c r="AR165" s="192">
        <f t="shared" si="492"/>
        <v>0</v>
      </c>
      <c r="AS165" s="192">
        <f t="shared" si="493"/>
        <v>0</v>
      </c>
      <c r="AT165" s="192">
        <f t="shared" si="494"/>
        <v>0</v>
      </c>
      <c r="AU165" s="192">
        <f t="shared" si="495"/>
        <v>0</v>
      </c>
      <c r="AV165" s="192">
        <f t="shared" si="496"/>
        <v>0</v>
      </c>
      <c r="AW165" s="192">
        <f t="shared" si="497"/>
        <v>0</v>
      </c>
      <c r="AX165" s="192">
        <f t="shared" si="498"/>
        <v>0</v>
      </c>
      <c r="AY165" s="192">
        <f t="shared" si="499"/>
        <v>0</v>
      </c>
      <c r="AZ165" s="192">
        <f t="shared" si="500"/>
        <v>0</v>
      </c>
      <c r="BA165" s="192">
        <f t="shared" si="501"/>
        <v>0</v>
      </c>
      <c r="BB165" s="192">
        <f t="shared" si="502"/>
        <v>0</v>
      </c>
      <c r="BC165" s="192">
        <f t="shared" si="503"/>
        <v>0</v>
      </c>
      <c r="BD165" s="192">
        <f t="shared" si="504"/>
        <v>0</v>
      </c>
      <c r="BE165" s="192">
        <f t="shared" si="505"/>
        <v>0</v>
      </c>
      <c r="BF165" s="192">
        <f t="shared" si="506"/>
        <v>0</v>
      </c>
      <c r="BG165" s="192">
        <f t="shared" si="507"/>
        <v>0</v>
      </c>
      <c r="BH165" s="192">
        <f t="shared" si="508"/>
        <v>0</v>
      </c>
      <c r="BI165" s="192">
        <f t="shared" si="509"/>
        <v>0</v>
      </c>
      <c r="BJ165" s="192">
        <f t="shared" si="510"/>
        <v>0</v>
      </c>
      <c r="BK165" s="192">
        <f t="shared" si="511"/>
        <v>0</v>
      </c>
      <c r="BL165" s="192">
        <f t="shared" si="512"/>
        <v>0</v>
      </c>
      <c r="BM165" s="192">
        <f t="shared" si="513"/>
        <v>0</v>
      </c>
      <c r="BN165" s="192">
        <f t="shared" si="514"/>
        <v>0</v>
      </c>
      <c r="BO165" s="192">
        <f t="shared" si="515"/>
        <v>0</v>
      </c>
      <c r="BP165" s="192">
        <f t="shared" si="516"/>
        <v>0</v>
      </c>
      <c r="BQ165" s="192">
        <f t="shared" si="517"/>
        <v>0</v>
      </c>
      <c r="BR165" s="192">
        <f t="shared" si="518"/>
        <v>0</v>
      </c>
      <c r="BS165" s="192">
        <f t="shared" si="519"/>
        <v>0</v>
      </c>
      <c r="BT165" s="192">
        <f t="shared" si="520"/>
        <v>0</v>
      </c>
      <c r="BU165" s="192">
        <f t="shared" si="521"/>
        <v>0</v>
      </c>
      <c r="BV165" s="192">
        <f t="shared" si="522"/>
        <v>0</v>
      </c>
      <c r="BW165" s="192">
        <f t="shared" si="523"/>
        <v>0</v>
      </c>
      <c r="BX165" s="192">
        <f t="shared" si="524"/>
        <v>0</v>
      </c>
      <c r="BY165" s="192">
        <f t="shared" si="525"/>
        <v>0</v>
      </c>
      <c r="BZ165" s="192">
        <f t="shared" si="526"/>
        <v>0</v>
      </c>
      <c r="CA165" s="192">
        <f t="shared" si="527"/>
        <v>0</v>
      </c>
      <c r="CB165" s="192">
        <f t="shared" si="528"/>
        <v>0</v>
      </c>
      <c r="CC165" s="192">
        <f t="shared" si="529"/>
        <v>0</v>
      </c>
      <c r="CD165" s="192">
        <f t="shared" si="530"/>
        <v>0</v>
      </c>
      <c r="CE165" s="192">
        <f t="shared" si="531"/>
        <v>0</v>
      </c>
      <c r="CF165" s="192">
        <f t="shared" si="532"/>
        <v>0</v>
      </c>
      <c r="CG165" s="192">
        <f t="shared" si="533"/>
        <v>0</v>
      </c>
      <c r="CH165" s="192">
        <f t="shared" si="534"/>
        <v>0</v>
      </c>
      <c r="CI165" s="192">
        <f t="shared" si="535"/>
        <v>0</v>
      </c>
      <c r="CJ165" s="192">
        <f t="shared" si="536"/>
        <v>0</v>
      </c>
      <c r="CK165" s="192">
        <f t="shared" si="537"/>
        <v>0</v>
      </c>
      <c r="CL165" s="192">
        <f t="shared" si="538"/>
        <v>0</v>
      </c>
      <c r="CM165" s="192">
        <f t="shared" si="539"/>
        <v>0</v>
      </c>
      <c r="CN165" s="192">
        <f t="shared" si="540"/>
        <v>0</v>
      </c>
      <c r="CO165" s="192">
        <f t="shared" si="541"/>
        <v>0</v>
      </c>
      <c r="CP165" s="192">
        <f t="shared" si="542"/>
        <v>0</v>
      </c>
      <c r="CQ165" s="192">
        <f t="shared" si="543"/>
        <v>0</v>
      </c>
      <c r="CR165" s="192">
        <f t="shared" si="544"/>
        <v>0</v>
      </c>
      <c r="CS165" s="192">
        <f t="shared" si="545"/>
        <v>0</v>
      </c>
      <c r="CT165" s="192">
        <f t="shared" si="546"/>
        <v>0</v>
      </c>
      <c r="CU165" s="192">
        <f t="shared" si="547"/>
        <v>0</v>
      </c>
      <c r="CV165" s="192">
        <f t="shared" si="548"/>
        <v>0</v>
      </c>
      <c r="CW165" s="192">
        <f t="shared" si="549"/>
        <v>0</v>
      </c>
      <c r="CX165" s="192">
        <f t="shared" si="550"/>
        <v>0</v>
      </c>
      <c r="CY165" s="192">
        <f t="shared" si="551"/>
        <v>0</v>
      </c>
      <c r="CZ165" s="192">
        <f t="shared" si="552"/>
        <v>0</v>
      </c>
      <c r="DA165" s="192">
        <f t="shared" si="553"/>
        <v>0</v>
      </c>
      <c r="DB165" s="192">
        <f t="shared" si="554"/>
        <v>0</v>
      </c>
      <c r="DC165" s="192">
        <f t="shared" si="555"/>
        <v>0</v>
      </c>
      <c r="DD165" s="192">
        <f t="shared" si="556"/>
        <v>0</v>
      </c>
      <c r="DE165" s="192">
        <f t="shared" si="557"/>
        <v>0</v>
      </c>
      <c r="DF165" s="192">
        <f t="shared" si="558"/>
        <v>0</v>
      </c>
      <c r="DG165" s="192">
        <f t="shared" si="559"/>
        <v>0</v>
      </c>
      <c r="DH165" s="192">
        <f t="shared" si="560"/>
        <v>0</v>
      </c>
      <c r="DI165" s="192">
        <f t="shared" si="561"/>
        <v>0</v>
      </c>
      <c r="DJ165" s="192">
        <f t="shared" si="562"/>
        <v>0</v>
      </c>
      <c r="DK165" s="192">
        <f t="shared" si="563"/>
        <v>0</v>
      </c>
      <c r="DL165" s="192">
        <f t="shared" si="564"/>
        <v>0</v>
      </c>
      <c r="DM165" s="192">
        <f t="shared" si="565"/>
        <v>0</v>
      </c>
      <c r="DN165" s="192">
        <f t="shared" si="566"/>
        <v>0</v>
      </c>
      <c r="DO165" s="192">
        <f t="shared" si="567"/>
        <v>0</v>
      </c>
      <c r="DP165" s="192">
        <f t="shared" si="568"/>
        <v>0</v>
      </c>
      <c r="DQ165" s="192">
        <f t="shared" si="569"/>
        <v>0</v>
      </c>
      <c r="DR165" s="192">
        <f t="shared" si="570"/>
        <v>0</v>
      </c>
      <c r="DS165" s="192">
        <f t="shared" si="571"/>
        <v>0</v>
      </c>
      <c r="DT165" s="192">
        <f t="shared" si="572"/>
        <v>0</v>
      </c>
      <c r="DU165" s="192">
        <f t="shared" si="573"/>
        <v>0</v>
      </c>
      <c r="DV165" s="193">
        <f t="shared" si="675"/>
        <v>0</v>
      </c>
      <c r="DW165" s="193">
        <f t="shared" si="676"/>
        <v>0</v>
      </c>
      <c r="DX165" s="193">
        <f t="shared" si="677"/>
        <v>0</v>
      </c>
      <c r="DY165" s="193">
        <f t="shared" si="678"/>
        <v>0</v>
      </c>
      <c r="DZ165" s="193">
        <f t="shared" si="679"/>
        <v>0</v>
      </c>
      <c r="EA165" s="192">
        <f t="shared" si="574"/>
        <v>0</v>
      </c>
      <c r="EB165" s="192">
        <f t="shared" si="575"/>
        <v>0</v>
      </c>
      <c r="EC165" s="192">
        <f t="shared" si="576"/>
        <v>0</v>
      </c>
      <c r="ED165" s="192">
        <f t="shared" si="577"/>
        <v>0</v>
      </c>
      <c r="EE165" s="192">
        <f t="shared" si="578"/>
        <v>0</v>
      </c>
      <c r="EF165" s="192">
        <f t="shared" si="579"/>
        <v>0</v>
      </c>
      <c r="EG165" s="192">
        <f t="shared" si="580"/>
        <v>0</v>
      </c>
      <c r="EH165" s="192">
        <f t="shared" si="581"/>
        <v>0</v>
      </c>
      <c r="EI165" s="192">
        <f t="shared" si="582"/>
        <v>0</v>
      </c>
      <c r="EJ165" s="192">
        <f t="shared" si="583"/>
        <v>0</v>
      </c>
      <c r="EK165" s="192">
        <f t="shared" si="584"/>
        <v>0</v>
      </c>
      <c r="EL165" s="192">
        <f t="shared" si="585"/>
        <v>0</v>
      </c>
      <c r="EM165" s="192">
        <f t="shared" si="586"/>
        <v>0</v>
      </c>
      <c r="EN165" s="192">
        <f t="shared" si="587"/>
        <v>0</v>
      </c>
      <c r="EO165" s="192">
        <f t="shared" si="588"/>
        <v>0</v>
      </c>
      <c r="EP165" s="192">
        <f t="shared" si="589"/>
        <v>0</v>
      </c>
      <c r="EQ165" s="192">
        <f t="shared" si="590"/>
        <v>0</v>
      </c>
      <c r="ER165" s="192">
        <f t="shared" si="591"/>
        <v>0</v>
      </c>
      <c r="ES165" s="192">
        <f t="shared" si="592"/>
        <v>0</v>
      </c>
      <c r="ET165" s="192">
        <f t="shared" si="593"/>
        <v>0</v>
      </c>
      <c r="EU165" s="192">
        <f t="shared" si="594"/>
        <v>0</v>
      </c>
      <c r="EV165" s="192">
        <f t="shared" si="595"/>
        <v>0</v>
      </c>
      <c r="EW165" s="192">
        <f t="shared" si="596"/>
        <v>0</v>
      </c>
      <c r="EX165" s="192">
        <f t="shared" si="597"/>
        <v>0</v>
      </c>
      <c r="EY165" s="192">
        <f t="shared" si="598"/>
        <v>0</v>
      </c>
      <c r="EZ165" s="192">
        <f t="shared" si="599"/>
        <v>0</v>
      </c>
      <c r="FA165" s="192">
        <f t="shared" si="600"/>
        <v>0</v>
      </c>
      <c r="FB165" s="192">
        <f t="shared" si="601"/>
        <v>0</v>
      </c>
      <c r="FC165" s="192">
        <f t="shared" si="602"/>
        <v>0</v>
      </c>
      <c r="FD165" s="192">
        <f t="shared" si="603"/>
        <v>0</v>
      </c>
      <c r="FE165" s="192">
        <f t="shared" si="604"/>
        <v>0</v>
      </c>
      <c r="FF165" s="192">
        <f t="shared" si="605"/>
        <v>0</v>
      </c>
      <c r="FG165" s="192">
        <f t="shared" si="606"/>
        <v>0</v>
      </c>
      <c r="FH165" s="192">
        <f t="shared" si="607"/>
        <v>0</v>
      </c>
      <c r="FI165" s="192">
        <f t="shared" si="608"/>
        <v>0</v>
      </c>
      <c r="FJ165" s="192">
        <f t="shared" si="609"/>
        <v>0</v>
      </c>
      <c r="FK165" s="192">
        <f t="shared" si="610"/>
        <v>0</v>
      </c>
      <c r="FL165" s="192">
        <f t="shared" si="611"/>
        <v>0</v>
      </c>
      <c r="FM165" s="192">
        <f t="shared" si="612"/>
        <v>0</v>
      </c>
      <c r="FN165" s="192">
        <f t="shared" si="613"/>
        <v>0</v>
      </c>
      <c r="FO165" s="192">
        <f t="shared" si="614"/>
        <v>0</v>
      </c>
      <c r="FP165" s="192">
        <f t="shared" si="615"/>
        <v>0</v>
      </c>
      <c r="FQ165" s="192">
        <f t="shared" si="616"/>
        <v>0</v>
      </c>
      <c r="FR165" s="192">
        <f t="shared" si="617"/>
        <v>0</v>
      </c>
      <c r="FS165" s="192">
        <f t="shared" si="618"/>
        <v>0</v>
      </c>
      <c r="FT165" s="192">
        <f t="shared" si="619"/>
        <v>0</v>
      </c>
      <c r="FU165" s="192">
        <f t="shared" si="620"/>
        <v>0</v>
      </c>
      <c r="FV165" s="192">
        <f t="shared" si="621"/>
        <v>0</v>
      </c>
      <c r="FW165" s="192">
        <f t="shared" si="622"/>
        <v>0</v>
      </c>
      <c r="FX165" s="192">
        <f t="shared" si="623"/>
        <v>0</v>
      </c>
      <c r="FY165" s="192">
        <f t="shared" si="624"/>
        <v>0</v>
      </c>
      <c r="FZ165" s="192">
        <f t="shared" si="625"/>
        <v>0</v>
      </c>
      <c r="GA165" s="192">
        <f t="shared" si="626"/>
        <v>0</v>
      </c>
      <c r="GB165" s="192">
        <f t="shared" si="627"/>
        <v>0</v>
      </c>
      <c r="GC165" s="192">
        <f t="shared" si="628"/>
        <v>0</v>
      </c>
      <c r="GD165" s="192">
        <f t="shared" si="629"/>
        <v>0</v>
      </c>
      <c r="GE165" s="192">
        <f t="shared" si="630"/>
        <v>0</v>
      </c>
      <c r="GF165" s="192">
        <f t="shared" si="631"/>
        <v>0</v>
      </c>
      <c r="GG165" s="192">
        <f t="shared" si="632"/>
        <v>0</v>
      </c>
      <c r="GH165" s="192">
        <f t="shared" si="633"/>
        <v>0</v>
      </c>
      <c r="GI165" s="192">
        <f t="shared" si="634"/>
        <v>0</v>
      </c>
      <c r="GJ165" s="192">
        <f t="shared" si="635"/>
        <v>0</v>
      </c>
      <c r="GK165" s="192">
        <f t="shared" si="636"/>
        <v>0</v>
      </c>
      <c r="GL165" s="192">
        <f t="shared" si="637"/>
        <v>0</v>
      </c>
      <c r="GM165" s="192">
        <f t="shared" si="638"/>
        <v>0</v>
      </c>
      <c r="GN165" s="192">
        <f t="shared" si="639"/>
        <v>0</v>
      </c>
      <c r="GO165" s="192">
        <f t="shared" si="640"/>
        <v>0</v>
      </c>
      <c r="GP165" s="192">
        <f t="shared" si="641"/>
        <v>0</v>
      </c>
      <c r="GQ165" s="192">
        <f t="shared" si="642"/>
        <v>0</v>
      </c>
      <c r="GR165" s="192">
        <f t="shared" si="643"/>
        <v>0</v>
      </c>
      <c r="GS165" s="192">
        <f t="shared" si="644"/>
        <v>0</v>
      </c>
      <c r="GT165" s="192">
        <f t="shared" si="645"/>
        <v>0</v>
      </c>
      <c r="GU165" s="192">
        <f t="shared" si="646"/>
        <v>0</v>
      </c>
      <c r="GV165" s="192">
        <f t="shared" si="647"/>
        <v>0</v>
      </c>
      <c r="GW165" s="192">
        <f t="shared" si="648"/>
        <v>0</v>
      </c>
      <c r="GX165" s="192">
        <f t="shared" si="649"/>
        <v>0</v>
      </c>
      <c r="GY165" s="192">
        <f t="shared" si="650"/>
        <v>0</v>
      </c>
      <c r="GZ165" s="192">
        <f t="shared" si="651"/>
        <v>0</v>
      </c>
      <c r="HA165" s="192">
        <f t="shared" si="652"/>
        <v>0</v>
      </c>
      <c r="HB165" s="192">
        <f t="shared" si="653"/>
        <v>0</v>
      </c>
      <c r="HC165" s="192">
        <f t="shared" si="654"/>
        <v>0</v>
      </c>
      <c r="HD165" s="192">
        <f t="shared" si="655"/>
        <v>0</v>
      </c>
      <c r="HE165" s="192">
        <f t="shared" si="656"/>
        <v>0</v>
      </c>
      <c r="HF165" s="192">
        <f t="shared" si="657"/>
        <v>0</v>
      </c>
      <c r="HG165" s="192">
        <f t="shared" si="658"/>
        <v>0</v>
      </c>
      <c r="HH165" s="192">
        <f t="shared" si="659"/>
        <v>0</v>
      </c>
      <c r="HI165" s="192">
        <f t="shared" si="660"/>
        <v>0</v>
      </c>
      <c r="HJ165" s="192">
        <f t="shared" si="661"/>
        <v>0</v>
      </c>
      <c r="HK165" s="192">
        <f t="shared" si="662"/>
        <v>0</v>
      </c>
      <c r="HL165" s="192">
        <f t="shared" si="663"/>
        <v>0</v>
      </c>
      <c r="HM165" s="192">
        <f t="shared" si="664"/>
        <v>0</v>
      </c>
      <c r="HN165" s="194">
        <f t="shared" si="680"/>
        <v>0</v>
      </c>
      <c r="HO165" s="194">
        <f t="shared" si="681"/>
        <v>0</v>
      </c>
      <c r="HP165" s="194">
        <f t="shared" si="682"/>
        <v>0</v>
      </c>
      <c r="HQ165" s="194">
        <f t="shared" si="683"/>
        <v>0</v>
      </c>
      <c r="HR165" s="194">
        <f t="shared" si="684"/>
        <v>0</v>
      </c>
      <c r="HS165" s="195" t="str">
        <f t="shared" si="471"/>
        <v/>
      </c>
      <c r="HT165" s="196">
        <f t="shared" si="685"/>
        <v>0</v>
      </c>
      <c r="HU165" s="196">
        <f t="shared" si="686"/>
        <v>0</v>
      </c>
      <c r="HV165" s="197" t="str">
        <f t="shared" si="472"/>
        <v/>
      </c>
      <c r="HW165" s="197" t="str">
        <f t="shared" si="665"/>
        <v/>
      </c>
      <c r="HX165" s="197" t="str">
        <f t="shared" si="666"/>
        <v/>
      </c>
      <c r="HY165" s="195" t="str">
        <f t="shared" si="473"/>
        <v/>
      </c>
      <c r="HZ165" s="30">
        <f t="shared" si="469"/>
        <v>0</v>
      </c>
      <c r="IA165" s="198">
        <f t="shared" si="474"/>
        <v>0</v>
      </c>
      <c r="IB165" s="195"/>
      <c r="IC165" s="195">
        <f t="shared" si="667"/>
        <v>0</v>
      </c>
      <c r="ID165" s="195">
        <f t="shared" si="475"/>
        <v>0</v>
      </c>
      <c r="IE165" s="195">
        <f t="shared" si="668"/>
        <v>0</v>
      </c>
      <c r="IF165" s="195">
        <f t="shared" si="476"/>
        <v>0</v>
      </c>
      <c r="IG165" s="307">
        <f t="shared" si="477"/>
        <v>0</v>
      </c>
      <c r="IH165" s="307">
        <f t="shared" si="478"/>
        <v>0</v>
      </c>
      <c r="II165" s="44">
        <f t="shared" si="479"/>
        <v>0</v>
      </c>
      <c r="IJ165" s="44">
        <f t="shared" si="669"/>
        <v>0</v>
      </c>
      <c r="IK165" s="44">
        <f t="shared" si="670"/>
        <v>0</v>
      </c>
      <c r="IL165" s="44">
        <f t="shared" si="671"/>
        <v>0</v>
      </c>
      <c r="IM165" s="44">
        <f t="shared" si="672"/>
        <v>0</v>
      </c>
      <c r="IN165" s="44">
        <f t="shared" si="673"/>
        <v>0</v>
      </c>
      <c r="IO165" s="44">
        <f t="shared" si="674"/>
        <v>0</v>
      </c>
    </row>
    <row r="166" spans="1:249" ht="18" customHeight="1">
      <c r="A166" s="188">
        <v>160</v>
      </c>
      <c r="B166" s="326"/>
      <c r="C166" s="289"/>
      <c r="D166" s="199"/>
      <c r="E166" s="189"/>
      <c r="F166" s="189"/>
      <c r="G166" s="190"/>
      <c r="H166" s="190"/>
      <c r="I166" s="272"/>
      <c r="J166" s="207"/>
      <c r="K166" s="214" t="str">
        <f t="shared" si="480"/>
        <v/>
      </c>
      <c r="L166" s="200" t="str">
        <f t="shared" si="481"/>
        <v/>
      </c>
      <c r="M166" s="200" t="str">
        <f t="shared" si="482"/>
        <v/>
      </c>
      <c r="N166" s="209" t="str">
        <f t="shared" si="470"/>
        <v/>
      </c>
      <c r="O166" s="208" t="str">
        <f>IFERROR(IF(D166="","",IF(K166="","",IF(I166="","",IF(F166="F",VLOOKUP(K166,F!A:G,2,0),IF(F166="M",VLOOKUP(K166,M!A:G,2,0),""))))),0)</f>
        <v/>
      </c>
      <c r="P166" s="191" t="str">
        <f>IFERROR(IF(D166="","",IF(K166="","",IF(I166="","",IF(F166="F",VLOOKUP(K166,F!A:G,3,0),IF(F166="M",VLOOKUP(K166,M!A:G,3,0),""))))),0)</f>
        <v/>
      </c>
      <c r="Q166" s="191" t="str">
        <f>IFERROR(IF(D166="","",IF(K166="","",IF(I166="","",IF(F166="F",VLOOKUP(K166,F!A:G,4,0),IF(F166="M",VLOOKUP(K166,M!A:G,4,0),""))))),0)</f>
        <v/>
      </c>
      <c r="R166" s="191" t="str">
        <f>IFERROR(IF(D166="","",IF(K166="","",IF(I166="","",IF(F166="F",VLOOKUP(K166,F!A:G,5,0),IF(F166="M",VLOOKUP(K166,M!A:G,5,0),""))))),0)</f>
        <v/>
      </c>
      <c r="S166" s="191" t="str">
        <f>IFERROR(IF(D166="","",IF(K166="","",IF(I166="","",IF(F166="F",VLOOKUP(K166,F!A:G,6,0),IF(F166="M",VLOOKUP(K166,M!A:G,6,0),""))))),0)</f>
        <v/>
      </c>
      <c r="T166" s="191" t="str">
        <f>IFERROR(IF(D166="","",IF(K166="","",IF(I166="","",IF(F166="F",VLOOKUP(K166,F!A:G,7,0),IF(F166="M",VLOOKUP(K166,M!A:G,7,0),""))))),0)</f>
        <v/>
      </c>
      <c r="U166" s="191" t="str">
        <f>IFERROR(IF(D166="","",IF(K166="","",IF(J166="","",IF(F166="F",VLOOKUP(K166,F!A:M,8,0),IF(F166="M",VLOOKUP(K166,M!A:M,8,0),""))))),0)</f>
        <v/>
      </c>
      <c r="V166" s="191" t="str">
        <f>IFERROR(IF(D166="","",IF(K166="","",IF(J166="","",IF(F166="F",VLOOKUP(K166,F!A:M,9,0),IF(F166="M",VLOOKUP(K166,M!A:M,9,0),""))))),0)</f>
        <v/>
      </c>
      <c r="W166" s="191" t="str">
        <f>IFERROR(IF(D166="","",IF(K166="","",IF(J166="","",IF(F166="F",VLOOKUP(K166,F!A:M,10,0),IF(F166="M",VLOOKUP(K166,M!A:M,10,0),""))))),0)</f>
        <v/>
      </c>
      <c r="X166" s="191" t="str">
        <f>IFERROR(IF(D166="","",IF(K166="","",IF(J166="","",IF(F166="F",VLOOKUP(K166,F!A:M,11,0),IF(F166="M",VLOOKUP(K166,M!A:M,11,0),""))))),0)</f>
        <v/>
      </c>
      <c r="Y166" s="191" t="str">
        <f>IFERROR(IF(D166="","",IF(K166="","",IF(J166="","",IF(F166="F",VLOOKUP(K166,F!A:M,12,0),IF(F166="M",VLOOKUP(K166,M!A:M,12,0),""))))),0)</f>
        <v/>
      </c>
      <c r="Z166" s="191" t="str">
        <f>IFERROR(IF(D166="","",IF(K166="","",IF(J166="","",IF(F166="F",VLOOKUP(K166,F!A:M,13,0),IF(F166="M",VLOOKUP(K166,M!A:M,13,0),""))))),0)</f>
        <v/>
      </c>
      <c r="AA166" s="191" t="str">
        <f>IFERROR(IF(D166="","",IF(F166="","",IF(J166="","",IF(K166="","",IF(AND(K166&gt;23,K166&lt;=60),IF(F166="F",VLOOKUP(MROUND(HZ166,0.5),'F-Weight for Length'!K:S,2,0),VLOOKUP(MROUND(HZ166,0.5),'M-Weight for Length'!K:S,2,0)),IF(K166&gt;60,IF(F166="F",VLOOKUP(K166,'F-Weight for Length'!U:AC,2,0),VLOOKUP(K166,'M-Weight for Length'!U:AC,2,0)),IF(F166="F",VLOOKUP(MROUND(HZ166,0.5),'F-Weight for Length'!A:I,2,0),VLOOKUP(MROUND(HZ166,0.5),'M-Weight for Length'!A:I,2,0)))))))),0)</f>
        <v/>
      </c>
      <c r="AB166" s="191" t="str">
        <f>IFERROR(IF(D166="","",IF(F166="","",IF(J166="","",IF(K166="","",IF(AND(K166&gt;23,K166&lt;=60),IF(F166="F",VLOOKUP(MROUND(HZ166,0.5),'F-Weight for Length'!K:S,3,0),VLOOKUP(MROUND(HZ166,0.5),'M-Weight for Length'!K:S,3,0)),IF(K166&gt;60,IF(F166="F",VLOOKUP(K166,'F-Weight for Length'!U:AC,3,0),VLOOKUP(K166,'M-Weight for Length'!U:AC,3,0)),IF(F166="F",VLOOKUP(MROUND(HZ166,0.5),'F-Weight for Length'!A:I,3,0),VLOOKUP(MROUND(HZ166,0.5),'M-Weight for Length'!A:I,3,0)))))))),0)</f>
        <v/>
      </c>
      <c r="AC166" s="191" t="str">
        <f>IFERROR(IF(D166="","",IF(F166="","",IF(J166="","",IF(K166="","",IF(AND(K166&gt;23,K166&lt;=60),IF(F166="F",VLOOKUP(MROUND(HZ166,0.5),'F-Weight for Length'!K:S,4,0),VLOOKUP(MROUND(HZ166,0.5),'M-Weight for Length'!K:S,4,0)),IF(K166&gt;60,IF(F166="F",VLOOKUP(K166,'F-Weight for Length'!U:AC,4,0),VLOOKUP(K166,'M-Weight for Length'!U:AC,4,0)),IF(F166="F",VLOOKUP(MROUND(HZ166,0.5),'F-Weight for Length'!A:I,4,0),VLOOKUP(MROUND(HZ166,0.5),'M-Weight for Length'!A:I,4,0)))))))),0)</f>
        <v/>
      </c>
      <c r="AD166" s="191" t="str">
        <f>IFERROR(IF(D166="","",IF(F166="","",IF(J166="","",IF(K166="","",IF(AND(K166&gt;23,K166&lt;=60),IF(F166="F",VLOOKUP(MROUND(HZ166,0.5),'F-Weight for Length'!K:S,5,0),VLOOKUP(MROUND(HZ166,0.5),'M-Weight for Length'!K:S,5,0)),IF(K166&gt;60,IF(F166="F",VLOOKUP(K166,'F-Weight for Length'!U:AC,5,0),VLOOKUP(K166,'M-Weight for Length'!U:AC,5,0)),IF(F166="F",VLOOKUP(MROUND(HZ166,0.5),'F-Weight for Length'!A:I,5,0),VLOOKUP(MROUND(HZ166,0.5),'M-Weight for Length'!A:I,5,0)))))))),0)</f>
        <v/>
      </c>
      <c r="AE166" s="191" t="str">
        <f>IFERROR(IF(D166="","",IF(F166="","",IF(J166="","",IF(K166="","",IF(AND(K166&gt;23,K166&lt;=60),IF(F166="F",VLOOKUP(MROUND(HZ166,0.5),'F-Weight for Length'!K:S,6,0),VLOOKUP(MROUND(HZ166,0.5),'M-Weight for Length'!K:S,6,0)),IF(K166&gt;60,IF(F166="F",VLOOKUP(K166,'F-Weight for Length'!U:AC,6,0),VLOOKUP(K166,'M-Weight for Length'!U:AC,6,0)),IF(F166="F",VLOOKUP(MROUND(HZ166,0.5),'F-Weight for Length'!A:I,6,0),VLOOKUP(MROUND(HZ166,0.5),'M-Weight for Length'!A:I,6,0)))))))),0)</f>
        <v/>
      </c>
      <c r="AF166" s="191" t="str">
        <f>IFERROR(IF(D166="","",IF(F166="","",IF(J166="","",IF(K166="","",IF(AND(K166&gt;23,K166&lt;=60),IF(F166="F",VLOOKUP(MROUND(HZ166,0.5),'F-Weight for Length'!K:S,7,0),VLOOKUP(MROUND(HZ166,0.5),'M-Weight for Length'!K:S,7,0)),IF(K166&gt;60,IF(F166="F",VLOOKUP(K166,'F-Weight for Length'!U:AC,7,0),VLOOKUP(K166,'M-Weight for Length'!U:AC,7,0)),IF(F166="F",VLOOKUP(MROUND(HZ166,0.5),'F-Weight for Length'!A:I,7,0),VLOOKUP(MROUND(HZ166,0.5),'M-Weight for Length'!A:I,7,0)))))))),0)</f>
        <v/>
      </c>
      <c r="AG166" s="191" t="str">
        <f>IFERROR(IF(D166="","",IF(F166="","",IF(J166="","",IF(K166="","",IF(AND(K166&gt;23,K166&lt;=60),IF(F166="F",VLOOKUP(MROUND(HZ166,0.5),'F-Weight for Length'!K:S,8,0),VLOOKUP(MROUND(HZ166,0.5),'M-Weight for Length'!K:S,8,0)),IF(K166&gt;60,IF(F166="F",VLOOKUP(K166,'F-Weight for Length'!U:AC,8,0),VLOOKUP(K166,'M-Weight for Length'!U:AC,8,0)),IF(F166="F",VLOOKUP(MROUND(HZ166,0.5),'F-Weight for Length'!A:I,8,0),VLOOKUP(MROUND(HZ166,0.5),'M-Weight for Length'!A:I,8,0)))))))),0)</f>
        <v/>
      </c>
      <c r="AH166" s="191" t="str">
        <f>IFERROR(IF(D166="","",IF(F166="","",IF(J166="","",IF(K166="","",IF(AND(K166&gt;23,K166&lt;=60),IF(F166="F",VLOOKUP(MROUND(HZ166,0.5),'F-Weight for Length'!K:S,9,0),VLOOKUP(MROUND(HZ166,0.5),'M-Weight for Length'!K:S,9,0)),IF(K166&gt;60,IF(F166="F",VLOOKUP(K166,'F-Weight for Length'!U:AC,9,0),VLOOKUP(K166,'M-Weight for Length'!U:AC,9,0)),IF(F166="F",VLOOKUP(MROUND(HZ166,0.5),'F-Weight for Length'!A:I,9,0),VLOOKUP(MROUND(HZ166,0.5),'M-Weight for Length'!A:I,9,0)))))))),0)</f>
        <v/>
      </c>
      <c r="AI166" s="192">
        <f t="shared" si="483"/>
        <v>0</v>
      </c>
      <c r="AJ166" s="192">
        <f t="shared" si="484"/>
        <v>0</v>
      </c>
      <c r="AK166" s="192">
        <f t="shared" si="485"/>
        <v>0</v>
      </c>
      <c r="AL166" s="192">
        <f t="shared" si="486"/>
        <v>0</v>
      </c>
      <c r="AM166" s="192">
        <f t="shared" si="487"/>
        <v>0</v>
      </c>
      <c r="AN166" s="192">
        <f t="shared" si="488"/>
        <v>0</v>
      </c>
      <c r="AO166" s="192">
        <f t="shared" si="489"/>
        <v>0</v>
      </c>
      <c r="AP166" s="192">
        <f t="shared" si="490"/>
        <v>0</v>
      </c>
      <c r="AQ166" s="192">
        <f t="shared" si="491"/>
        <v>0</v>
      </c>
      <c r="AR166" s="192">
        <f t="shared" si="492"/>
        <v>0</v>
      </c>
      <c r="AS166" s="192">
        <f t="shared" si="493"/>
        <v>0</v>
      </c>
      <c r="AT166" s="192">
        <f t="shared" si="494"/>
        <v>0</v>
      </c>
      <c r="AU166" s="192">
        <f t="shared" si="495"/>
        <v>0</v>
      </c>
      <c r="AV166" s="192">
        <f t="shared" si="496"/>
        <v>0</v>
      </c>
      <c r="AW166" s="192">
        <f t="shared" si="497"/>
        <v>0</v>
      </c>
      <c r="AX166" s="192">
        <f t="shared" si="498"/>
        <v>0</v>
      </c>
      <c r="AY166" s="192">
        <f t="shared" si="499"/>
        <v>0</v>
      </c>
      <c r="AZ166" s="192">
        <f t="shared" si="500"/>
        <v>0</v>
      </c>
      <c r="BA166" s="192">
        <f t="shared" si="501"/>
        <v>0</v>
      </c>
      <c r="BB166" s="192">
        <f t="shared" si="502"/>
        <v>0</v>
      </c>
      <c r="BC166" s="192">
        <f t="shared" si="503"/>
        <v>0</v>
      </c>
      <c r="BD166" s="192">
        <f t="shared" si="504"/>
        <v>0</v>
      </c>
      <c r="BE166" s="192">
        <f t="shared" si="505"/>
        <v>0</v>
      </c>
      <c r="BF166" s="192">
        <f t="shared" si="506"/>
        <v>0</v>
      </c>
      <c r="BG166" s="192">
        <f t="shared" si="507"/>
        <v>0</v>
      </c>
      <c r="BH166" s="192">
        <f t="shared" si="508"/>
        <v>0</v>
      </c>
      <c r="BI166" s="192">
        <f t="shared" si="509"/>
        <v>0</v>
      </c>
      <c r="BJ166" s="192">
        <f t="shared" si="510"/>
        <v>0</v>
      </c>
      <c r="BK166" s="192">
        <f t="shared" si="511"/>
        <v>0</v>
      </c>
      <c r="BL166" s="192">
        <f t="shared" si="512"/>
        <v>0</v>
      </c>
      <c r="BM166" s="192">
        <f t="shared" si="513"/>
        <v>0</v>
      </c>
      <c r="BN166" s="192">
        <f t="shared" si="514"/>
        <v>0</v>
      </c>
      <c r="BO166" s="192">
        <f t="shared" si="515"/>
        <v>0</v>
      </c>
      <c r="BP166" s="192">
        <f t="shared" si="516"/>
        <v>0</v>
      </c>
      <c r="BQ166" s="192">
        <f t="shared" si="517"/>
        <v>0</v>
      </c>
      <c r="BR166" s="192">
        <f t="shared" si="518"/>
        <v>0</v>
      </c>
      <c r="BS166" s="192">
        <f t="shared" si="519"/>
        <v>0</v>
      </c>
      <c r="BT166" s="192">
        <f t="shared" si="520"/>
        <v>0</v>
      </c>
      <c r="BU166" s="192">
        <f t="shared" si="521"/>
        <v>0</v>
      </c>
      <c r="BV166" s="192">
        <f t="shared" si="522"/>
        <v>0</v>
      </c>
      <c r="BW166" s="192">
        <f t="shared" si="523"/>
        <v>0</v>
      </c>
      <c r="BX166" s="192">
        <f t="shared" si="524"/>
        <v>0</v>
      </c>
      <c r="BY166" s="192">
        <f t="shared" si="525"/>
        <v>0</v>
      </c>
      <c r="BZ166" s="192">
        <f t="shared" si="526"/>
        <v>0</v>
      </c>
      <c r="CA166" s="192">
        <f t="shared" si="527"/>
        <v>0</v>
      </c>
      <c r="CB166" s="192">
        <f t="shared" si="528"/>
        <v>0</v>
      </c>
      <c r="CC166" s="192">
        <f t="shared" si="529"/>
        <v>0</v>
      </c>
      <c r="CD166" s="192">
        <f t="shared" si="530"/>
        <v>0</v>
      </c>
      <c r="CE166" s="192">
        <f t="shared" si="531"/>
        <v>0</v>
      </c>
      <c r="CF166" s="192">
        <f t="shared" si="532"/>
        <v>0</v>
      </c>
      <c r="CG166" s="192">
        <f t="shared" si="533"/>
        <v>0</v>
      </c>
      <c r="CH166" s="192">
        <f t="shared" si="534"/>
        <v>0</v>
      </c>
      <c r="CI166" s="192">
        <f t="shared" si="535"/>
        <v>0</v>
      </c>
      <c r="CJ166" s="192">
        <f t="shared" si="536"/>
        <v>0</v>
      </c>
      <c r="CK166" s="192">
        <f t="shared" si="537"/>
        <v>0</v>
      </c>
      <c r="CL166" s="192">
        <f t="shared" si="538"/>
        <v>0</v>
      </c>
      <c r="CM166" s="192">
        <f t="shared" si="539"/>
        <v>0</v>
      </c>
      <c r="CN166" s="192">
        <f t="shared" si="540"/>
        <v>0</v>
      </c>
      <c r="CO166" s="192">
        <f t="shared" si="541"/>
        <v>0</v>
      </c>
      <c r="CP166" s="192">
        <f t="shared" si="542"/>
        <v>0</v>
      </c>
      <c r="CQ166" s="192">
        <f t="shared" si="543"/>
        <v>0</v>
      </c>
      <c r="CR166" s="192">
        <f t="shared" si="544"/>
        <v>0</v>
      </c>
      <c r="CS166" s="192">
        <f t="shared" si="545"/>
        <v>0</v>
      </c>
      <c r="CT166" s="192">
        <f t="shared" si="546"/>
        <v>0</v>
      </c>
      <c r="CU166" s="192">
        <f t="shared" si="547"/>
        <v>0</v>
      </c>
      <c r="CV166" s="192">
        <f t="shared" si="548"/>
        <v>0</v>
      </c>
      <c r="CW166" s="192">
        <f t="shared" si="549"/>
        <v>0</v>
      </c>
      <c r="CX166" s="192">
        <f t="shared" si="550"/>
        <v>0</v>
      </c>
      <c r="CY166" s="192">
        <f t="shared" si="551"/>
        <v>0</v>
      </c>
      <c r="CZ166" s="192">
        <f t="shared" si="552"/>
        <v>0</v>
      </c>
      <c r="DA166" s="192">
        <f t="shared" si="553"/>
        <v>0</v>
      </c>
      <c r="DB166" s="192">
        <f t="shared" si="554"/>
        <v>0</v>
      </c>
      <c r="DC166" s="192">
        <f t="shared" si="555"/>
        <v>0</v>
      </c>
      <c r="DD166" s="192">
        <f t="shared" si="556"/>
        <v>0</v>
      </c>
      <c r="DE166" s="192">
        <f t="shared" si="557"/>
        <v>0</v>
      </c>
      <c r="DF166" s="192">
        <f t="shared" si="558"/>
        <v>0</v>
      </c>
      <c r="DG166" s="192">
        <f t="shared" si="559"/>
        <v>0</v>
      </c>
      <c r="DH166" s="192">
        <f t="shared" si="560"/>
        <v>0</v>
      </c>
      <c r="DI166" s="192">
        <f t="shared" si="561"/>
        <v>0</v>
      </c>
      <c r="DJ166" s="192">
        <f t="shared" si="562"/>
        <v>0</v>
      </c>
      <c r="DK166" s="192">
        <f t="shared" si="563"/>
        <v>0</v>
      </c>
      <c r="DL166" s="192">
        <f t="shared" si="564"/>
        <v>0</v>
      </c>
      <c r="DM166" s="192">
        <f t="shared" si="565"/>
        <v>0</v>
      </c>
      <c r="DN166" s="192">
        <f t="shared" si="566"/>
        <v>0</v>
      </c>
      <c r="DO166" s="192">
        <f t="shared" si="567"/>
        <v>0</v>
      </c>
      <c r="DP166" s="192">
        <f t="shared" si="568"/>
        <v>0</v>
      </c>
      <c r="DQ166" s="192">
        <f t="shared" si="569"/>
        <v>0</v>
      </c>
      <c r="DR166" s="192">
        <f t="shared" si="570"/>
        <v>0</v>
      </c>
      <c r="DS166" s="192">
        <f t="shared" si="571"/>
        <v>0</v>
      </c>
      <c r="DT166" s="192">
        <f t="shared" si="572"/>
        <v>0</v>
      </c>
      <c r="DU166" s="192">
        <f t="shared" si="573"/>
        <v>0</v>
      </c>
      <c r="DV166" s="193">
        <f t="shared" si="675"/>
        <v>0</v>
      </c>
      <c r="DW166" s="193">
        <f t="shared" si="676"/>
        <v>0</v>
      </c>
      <c r="DX166" s="193">
        <f t="shared" si="677"/>
        <v>0</v>
      </c>
      <c r="DY166" s="193">
        <f t="shared" si="678"/>
        <v>0</v>
      </c>
      <c r="DZ166" s="193">
        <f t="shared" si="679"/>
        <v>0</v>
      </c>
      <c r="EA166" s="192">
        <f t="shared" si="574"/>
        <v>0</v>
      </c>
      <c r="EB166" s="192">
        <f t="shared" si="575"/>
        <v>0</v>
      </c>
      <c r="EC166" s="192">
        <f t="shared" si="576"/>
        <v>0</v>
      </c>
      <c r="ED166" s="192">
        <f t="shared" si="577"/>
        <v>0</v>
      </c>
      <c r="EE166" s="192">
        <f t="shared" si="578"/>
        <v>0</v>
      </c>
      <c r="EF166" s="192">
        <f t="shared" si="579"/>
        <v>0</v>
      </c>
      <c r="EG166" s="192">
        <f t="shared" si="580"/>
        <v>0</v>
      </c>
      <c r="EH166" s="192">
        <f t="shared" si="581"/>
        <v>0</v>
      </c>
      <c r="EI166" s="192">
        <f t="shared" si="582"/>
        <v>0</v>
      </c>
      <c r="EJ166" s="192">
        <f t="shared" si="583"/>
        <v>0</v>
      </c>
      <c r="EK166" s="192">
        <f t="shared" si="584"/>
        <v>0</v>
      </c>
      <c r="EL166" s="192">
        <f t="shared" si="585"/>
        <v>0</v>
      </c>
      <c r="EM166" s="192">
        <f t="shared" si="586"/>
        <v>0</v>
      </c>
      <c r="EN166" s="192">
        <f t="shared" si="587"/>
        <v>0</v>
      </c>
      <c r="EO166" s="192">
        <f t="shared" si="588"/>
        <v>0</v>
      </c>
      <c r="EP166" s="192">
        <f t="shared" si="589"/>
        <v>0</v>
      </c>
      <c r="EQ166" s="192">
        <f t="shared" si="590"/>
        <v>0</v>
      </c>
      <c r="ER166" s="192">
        <f t="shared" si="591"/>
        <v>0</v>
      </c>
      <c r="ES166" s="192">
        <f t="shared" si="592"/>
        <v>0</v>
      </c>
      <c r="ET166" s="192">
        <f t="shared" si="593"/>
        <v>0</v>
      </c>
      <c r="EU166" s="192">
        <f t="shared" si="594"/>
        <v>0</v>
      </c>
      <c r="EV166" s="192">
        <f t="shared" si="595"/>
        <v>0</v>
      </c>
      <c r="EW166" s="192">
        <f t="shared" si="596"/>
        <v>0</v>
      </c>
      <c r="EX166" s="192">
        <f t="shared" si="597"/>
        <v>0</v>
      </c>
      <c r="EY166" s="192">
        <f t="shared" si="598"/>
        <v>0</v>
      </c>
      <c r="EZ166" s="192">
        <f t="shared" si="599"/>
        <v>0</v>
      </c>
      <c r="FA166" s="192">
        <f t="shared" si="600"/>
        <v>0</v>
      </c>
      <c r="FB166" s="192">
        <f t="shared" si="601"/>
        <v>0</v>
      </c>
      <c r="FC166" s="192">
        <f t="shared" si="602"/>
        <v>0</v>
      </c>
      <c r="FD166" s="192">
        <f t="shared" si="603"/>
        <v>0</v>
      </c>
      <c r="FE166" s="192">
        <f t="shared" si="604"/>
        <v>0</v>
      </c>
      <c r="FF166" s="192">
        <f t="shared" si="605"/>
        <v>0</v>
      </c>
      <c r="FG166" s="192">
        <f t="shared" si="606"/>
        <v>0</v>
      </c>
      <c r="FH166" s="192">
        <f t="shared" si="607"/>
        <v>0</v>
      </c>
      <c r="FI166" s="192">
        <f t="shared" si="608"/>
        <v>0</v>
      </c>
      <c r="FJ166" s="192">
        <f t="shared" si="609"/>
        <v>0</v>
      </c>
      <c r="FK166" s="192">
        <f t="shared" si="610"/>
        <v>0</v>
      </c>
      <c r="FL166" s="192">
        <f t="shared" si="611"/>
        <v>0</v>
      </c>
      <c r="FM166" s="192">
        <f t="shared" si="612"/>
        <v>0</v>
      </c>
      <c r="FN166" s="192">
        <f t="shared" si="613"/>
        <v>0</v>
      </c>
      <c r="FO166" s="192">
        <f t="shared" si="614"/>
        <v>0</v>
      </c>
      <c r="FP166" s="192">
        <f t="shared" si="615"/>
        <v>0</v>
      </c>
      <c r="FQ166" s="192">
        <f t="shared" si="616"/>
        <v>0</v>
      </c>
      <c r="FR166" s="192">
        <f t="shared" si="617"/>
        <v>0</v>
      </c>
      <c r="FS166" s="192">
        <f t="shared" si="618"/>
        <v>0</v>
      </c>
      <c r="FT166" s="192">
        <f t="shared" si="619"/>
        <v>0</v>
      </c>
      <c r="FU166" s="192">
        <f t="shared" si="620"/>
        <v>0</v>
      </c>
      <c r="FV166" s="192">
        <f t="shared" si="621"/>
        <v>0</v>
      </c>
      <c r="FW166" s="192">
        <f t="shared" si="622"/>
        <v>0</v>
      </c>
      <c r="FX166" s="192">
        <f t="shared" si="623"/>
        <v>0</v>
      </c>
      <c r="FY166" s="192">
        <f t="shared" si="624"/>
        <v>0</v>
      </c>
      <c r="FZ166" s="192">
        <f t="shared" si="625"/>
        <v>0</v>
      </c>
      <c r="GA166" s="192">
        <f t="shared" si="626"/>
        <v>0</v>
      </c>
      <c r="GB166" s="192">
        <f t="shared" si="627"/>
        <v>0</v>
      </c>
      <c r="GC166" s="192">
        <f t="shared" si="628"/>
        <v>0</v>
      </c>
      <c r="GD166" s="192">
        <f t="shared" si="629"/>
        <v>0</v>
      </c>
      <c r="GE166" s="192">
        <f t="shared" si="630"/>
        <v>0</v>
      </c>
      <c r="GF166" s="192">
        <f t="shared" si="631"/>
        <v>0</v>
      </c>
      <c r="GG166" s="192">
        <f t="shared" si="632"/>
        <v>0</v>
      </c>
      <c r="GH166" s="192">
        <f t="shared" si="633"/>
        <v>0</v>
      </c>
      <c r="GI166" s="192">
        <f t="shared" si="634"/>
        <v>0</v>
      </c>
      <c r="GJ166" s="192">
        <f t="shared" si="635"/>
        <v>0</v>
      </c>
      <c r="GK166" s="192">
        <f t="shared" si="636"/>
        <v>0</v>
      </c>
      <c r="GL166" s="192">
        <f t="shared" si="637"/>
        <v>0</v>
      </c>
      <c r="GM166" s="192">
        <f t="shared" si="638"/>
        <v>0</v>
      </c>
      <c r="GN166" s="192">
        <f t="shared" si="639"/>
        <v>0</v>
      </c>
      <c r="GO166" s="192">
        <f t="shared" si="640"/>
        <v>0</v>
      </c>
      <c r="GP166" s="192">
        <f t="shared" si="641"/>
        <v>0</v>
      </c>
      <c r="GQ166" s="192">
        <f t="shared" si="642"/>
        <v>0</v>
      </c>
      <c r="GR166" s="192">
        <f t="shared" si="643"/>
        <v>0</v>
      </c>
      <c r="GS166" s="192">
        <f t="shared" si="644"/>
        <v>0</v>
      </c>
      <c r="GT166" s="192">
        <f t="shared" si="645"/>
        <v>0</v>
      </c>
      <c r="GU166" s="192">
        <f t="shared" si="646"/>
        <v>0</v>
      </c>
      <c r="GV166" s="192">
        <f t="shared" si="647"/>
        <v>0</v>
      </c>
      <c r="GW166" s="192">
        <f t="shared" si="648"/>
        <v>0</v>
      </c>
      <c r="GX166" s="192">
        <f t="shared" si="649"/>
        <v>0</v>
      </c>
      <c r="GY166" s="192">
        <f t="shared" si="650"/>
        <v>0</v>
      </c>
      <c r="GZ166" s="192">
        <f t="shared" si="651"/>
        <v>0</v>
      </c>
      <c r="HA166" s="192">
        <f t="shared" si="652"/>
        <v>0</v>
      </c>
      <c r="HB166" s="192">
        <f t="shared" si="653"/>
        <v>0</v>
      </c>
      <c r="HC166" s="192">
        <f t="shared" si="654"/>
        <v>0</v>
      </c>
      <c r="HD166" s="192">
        <f t="shared" si="655"/>
        <v>0</v>
      </c>
      <c r="HE166" s="192">
        <f t="shared" si="656"/>
        <v>0</v>
      </c>
      <c r="HF166" s="192">
        <f t="shared" si="657"/>
        <v>0</v>
      </c>
      <c r="HG166" s="192">
        <f t="shared" si="658"/>
        <v>0</v>
      </c>
      <c r="HH166" s="192">
        <f t="shared" si="659"/>
        <v>0</v>
      </c>
      <c r="HI166" s="192">
        <f t="shared" si="660"/>
        <v>0</v>
      </c>
      <c r="HJ166" s="192">
        <f t="shared" si="661"/>
        <v>0</v>
      </c>
      <c r="HK166" s="192">
        <f t="shared" si="662"/>
        <v>0</v>
      </c>
      <c r="HL166" s="192">
        <f t="shared" si="663"/>
        <v>0</v>
      </c>
      <c r="HM166" s="192">
        <f t="shared" si="664"/>
        <v>0</v>
      </c>
      <c r="HN166" s="194">
        <f t="shared" si="680"/>
        <v>0</v>
      </c>
      <c r="HO166" s="194">
        <f t="shared" si="681"/>
        <v>0</v>
      </c>
      <c r="HP166" s="194">
        <f t="shared" si="682"/>
        <v>0</v>
      </c>
      <c r="HQ166" s="194">
        <f t="shared" si="683"/>
        <v>0</v>
      </c>
      <c r="HR166" s="194">
        <f t="shared" si="684"/>
        <v>0</v>
      </c>
      <c r="HS166" s="195" t="str">
        <f t="shared" si="471"/>
        <v/>
      </c>
      <c r="HT166" s="196">
        <f t="shared" si="685"/>
        <v>0</v>
      </c>
      <c r="HU166" s="196">
        <f t="shared" si="686"/>
        <v>0</v>
      </c>
      <c r="HV166" s="197" t="str">
        <f t="shared" si="472"/>
        <v/>
      </c>
      <c r="HW166" s="197" t="str">
        <f t="shared" si="665"/>
        <v/>
      </c>
      <c r="HX166" s="197" t="str">
        <f t="shared" si="666"/>
        <v/>
      </c>
      <c r="HY166" s="195" t="str">
        <f t="shared" si="473"/>
        <v/>
      </c>
      <c r="HZ166" s="30">
        <f t="shared" si="469"/>
        <v>0</v>
      </c>
      <c r="IA166" s="198">
        <f t="shared" si="474"/>
        <v>0</v>
      </c>
      <c r="IB166" s="195"/>
      <c r="IC166" s="195">
        <f t="shared" si="667"/>
        <v>0</v>
      </c>
      <c r="ID166" s="195">
        <f t="shared" si="475"/>
        <v>0</v>
      </c>
      <c r="IE166" s="195">
        <f t="shared" si="668"/>
        <v>0</v>
      </c>
      <c r="IF166" s="195">
        <f t="shared" si="476"/>
        <v>0</v>
      </c>
      <c r="IG166" s="307">
        <f t="shared" si="477"/>
        <v>0</v>
      </c>
      <c r="IH166" s="307">
        <f t="shared" si="478"/>
        <v>0</v>
      </c>
      <c r="II166" s="44">
        <f t="shared" si="479"/>
        <v>0</v>
      </c>
      <c r="IJ166" s="44">
        <f t="shared" si="669"/>
        <v>0</v>
      </c>
      <c r="IK166" s="44">
        <f t="shared" si="670"/>
        <v>0</v>
      </c>
      <c r="IL166" s="44">
        <f t="shared" si="671"/>
        <v>0</v>
      </c>
      <c r="IM166" s="44">
        <f t="shared" si="672"/>
        <v>0</v>
      </c>
      <c r="IN166" s="44">
        <f t="shared" si="673"/>
        <v>0</v>
      </c>
      <c r="IO166" s="44">
        <f t="shared" si="674"/>
        <v>0</v>
      </c>
    </row>
    <row r="167" spans="1:249" ht="18" customHeight="1">
      <c r="A167" s="188">
        <v>161</v>
      </c>
      <c r="B167" s="326"/>
      <c r="C167" s="289"/>
      <c r="D167" s="199"/>
      <c r="E167" s="189"/>
      <c r="F167" s="189"/>
      <c r="G167" s="190"/>
      <c r="H167" s="190"/>
      <c r="I167" s="272"/>
      <c r="J167" s="207"/>
      <c r="K167" s="214" t="str">
        <f t="shared" si="480"/>
        <v/>
      </c>
      <c r="L167" s="200" t="str">
        <f t="shared" si="481"/>
        <v/>
      </c>
      <c r="M167" s="200" t="str">
        <f t="shared" si="482"/>
        <v/>
      </c>
      <c r="N167" s="209" t="str">
        <f t="shared" si="470"/>
        <v/>
      </c>
      <c r="O167" s="208" t="str">
        <f>IFERROR(IF(D167="","",IF(K167="","",IF(I167="","",IF(F167="F",VLOOKUP(K167,F!A:G,2,0),IF(F167="M",VLOOKUP(K167,M!A:G,2,0),""))))),0)</f>
        <v/>
      </c>
      <c r="P167" s="191" t="str">
        <f>IFERROR(IF(D167="","",IF(K167="","",IF(I167="","",IF(F167="F",VLOOKUP(K167,F!A:G,3,0),IF(F167="M",VLOOKUP(K167,M!A:G,3,0),""))))),0)</f>
        <v/>
      </c>
      <c r="Q167" s="191" t="str">
        <f>IFERROR(IF(D167="","",IF(K167="","",IF(I167="","",IF(F167="F",VLOOKUP(K167,F!A:G,4,0),IF(F167="M",VLOOKUP(K167,M!A:G,4,0),""))))),0)</f>
        <v/>
      </c>
      <c r="R167" s="191" t="str">
        <f>IFERROR(IF(D167="","",IF(K167="","",IF(I167="","",IF(F167="F",VLOOKUP(K167,F!A:G,5,0),IF(F167="M",VLOOKUP(K167,M!A:G,5,0),""))))),0)</f>
        <v/>
      </c>
      <c r="S167" s="191" t="str">
        <f>IFERROR(IF(D167="","",IF(K167="","",IF(I167="","",IF(F167="F",VLOOKUP(K167,F!A:G,6,0),IF(F167="M",VLOOKUP(K167,M!A:G,6,0),""))))),0)</f>
        <v/>
      </c>
      <c r="T167" s="191" t="str">
        <f>IFERROR(IF(D167="","",IF(K167="","",IF(I167="","",IF(F167="F",VLOOKUP(K167,F!A:G,7,0),IF(F167="M",VLOOKUP(K167,M!A:G,7,0),""))))),0)</f>
        <v/>
      </c>
      <c r="U167" s="191" t="str">
        <f>IFERROR(IF(D167="","",IF(K167="","",IF(J167="","",IF(F167="F",VLOOKUP(K167,F!A:M,8,0),IF(F167="M",VLOOKUP(K167,M!A:M,8,0),""))))),0)</f>
        <v/>
      </c>
      <c r="V167" s="191" t="str">
        <f>IFERROR(IF(D167="","",IF(K167="","",IF(J167="","",IF(F167="F",VLOOKUP(K167,F!A:M,9,0),IF(F167="M",VLOOKUP(K167,M!A:M,9,0),""))))),0)</f>
        <v/>
      </c>
      <c r="W167" s="191" t="str">
        <f>IFERROR(IF(D167="","",IF(K167="","",IF(J167="","",IF(F167="F",VLOOKUP(K167,F!A:M,10,0),IF(F167="M",VLOOKUP(K167,M!A:M,10,0),""))))),0)</f>
        <v/>
      </c>
      <c r="X167" s="191" t="str">
        <f>IFERROR(IF(D167="","",IF(K167="","",IF(J167="","",IF(F167="F",VLOOKUP(K167,F!A:M,11,0),IF(F167="M",VLOOKUP(K167,M!A:M,11,0),""))))),0)</f>
        <v/>
      </c>
      <c r="Y167" s="191" t="str">
        <f>IFERROR(IF(D167="","",IF(K167="","",IF(J167="","",IF(F167="F",VLOOKUP(K167,F!A:M,12,0),IF(F167="M",VLOOKUP(K167,M!A:M,12,0),""))))),0)</f>
        <v/>
      </c>
      <c r="Z167" s="191" t="str">
        <f>IFERROR(IF(D167="","",IF(K167="","",IF(J167="","",IF(F167="F",VLOOKUP(K167,F!A:M,13,0),IF(F167="M",VLOOKUP(K167,M!A:M,13,0),""))))),0)</f>
        <v/>
      </c>
      <c r="AA167" s="191" t="str">
        <f>IFERROR(IF(D167="","",IF(F167="","",IF(J167="","",IF(K167="","",IF(AND(K167&gt;23,K167&lt;=60),IF(F167="F",VLOOKUP(MROUND(HZ167,0.5),'F-Weight for Length'!K:S,2,0),VLOOKUP(MROUND(HZ167,0.5),'M-Weight for Length'!K:S,2,0)),IF(K167&gt;60,IF(F167="F",VLOOKUP(K167,'F-Weight for Length'!U:AC,2,0),VLOOKUP(K167,'M-Weight for Length'!U:AC,2,0)),IF(F167="F",VLOOKUP(MROUND(HZ167,0.5),'F-Weight for Length'!A:I,2,0),VLOOKUP(MROUND(HZ167,0.5),'M-Weight for Length'!A:I,2,0)))))))),0)</f>
        <v/>
      </c>
      <c r="AB167" s="191" t="str">
        <f>IFERROR(IF(D167="","",IF(F167="","",IF(J167="","",IF(K167="","",IF(AND(K167&gt;23,K167&lt;=60),IF(F167="F",VLOOKUP(MROUND(HZ167,0.5),'F-Weight for Length'!K:S,3,0),VLOOKUP(MROUND(HZ167,0.5),'M-Weight for Length'!K:S,3,0)),IF(K167&gt;60,IF(F167="F",VLOOKUP(K167,'F-Weight for Length'!U:AC,3,0),VLOOKUP(K167,'M-Weight for Length'!U:AC,3,0)),IF(F167="F",VLOOKUP(MROUND(HZ167,0.5),'F-Weight for Length'!A:I,3,0),VLOOKUP(MROUND(HZ167,0.5),'M-Weight for Length'!A:I,3,0)))))))),0)</f>
        <v/>
      </c>
      <c r="AC167" s="191" t="str">
        <f>IFERROR(IF(D167="","",IF(F167="","",IF(J167="","",IF(K167="","",IF(AND(K167&gt;23,K167&lt;=60),IF(F167="F",VLOOKUP(MROUND(HZ167,0.5),'F-Weight for Length'!K:S,4,0),VLOOKUP(MROUND(HZ167,0.5),'M-Weight for Length'!K:S,4,0)),IF(K167&gt;60,IF(F167="F",VLOOKUP(K167,'F-Weight for Length'!U:AC,4,0),VLOOKUP(K167,'M-Weight for Length'!U:AC,4,0)),IF(F167="F",VLOOKUP(MROUND(HZ167,0.5),'F-Weight for Length'!A:I,4,0),VLOOKUP(MROUND(HZ167,0.5),'M-Weight for Length'!A:I,4,0)))))))),0)</f>
        <v/>
      </c>
      <c r="AD167" s="191" t="str">
        <f>IFERROR(IF(D167="","",IF(F167="","",IF(J167="","",IF(K167="","",IF(AND(K167&gt;23,K167&lt;=60),IF(F167="F",VLOOKUP(MROUND(HZ167,0.5),'F-Weight for Length'!K:S,5,0),VLOOKUP(MROUND(HZ167,0.5),'M-Weight for Length'!K:S,5,0)),IF(K167&gt;60,IF(F167="F",VLOOKUP(K167,'F-Weight for Length'!U:AC,5,0),VLOOKUP(K167,'M-Weight for Length'!U:AC,5,0)),IF(F167="F",VLOOKUP(MROUND(HZ167,0.5),'F-Weight for Length'!A:I,5,0),VLOOKUP(MROUND(HZ167,0.5),'M-Weight for Length'!A:I,5,0)))))))),0)</f>
        <v/>
      </c>
      <c r="AE167" s="191" t="str">
        <f>IFERROR(IF(D167="","",IF(F167="","",IF(J167="","",IF(K167="","",IF(AND(K167&gt;23,K167&lt;=60),IF(F167="F",VLOOKUP(MROUND(HZ167,0.5),'F-Weight for Length'!K:S,6,0),VLOOKUP(MROUND(HZ167,0.5),'M-Weight for Length'!K:S,6,0)),IF(K167&gt;60,IF(F167="F",VLOOKUP(K167,'F-Weight for Length'!U:AC,6,0),VLOOKUP(K167,'M-Weight for Length'!U:AC,6,0)),IF(F167="F",VLOOKUP(MROUND(HZ167,0.5),'F-Weight for Length'!A:I,6,0),VLOOKUP(MROUND(HZ167,0.5),'M-Weight for Length'!A:I,6,0)))))))),0)</f>
        <v/>
      </c>
      <c r="AF167" s="191" t="str">
        <f>IFERROR(IF(D167="","",IF(F167="","",IF(J167="","",IF(K167="","",IF(AND(K167&gt;23,K167&lt;=60),IF(F167="F",VLOOKUP(MROUND(HZ167,0.5),'F-Weight for Length'!K:S,7,0),VLOOKUP(MROUND(HZ167,0.5),'M-Weight for Length'!K:S,7,0)),IF(K167&gt;60,IF(F167="F",VLOOKUP(K167,'F-Weight for Length'!U:AC,7,0),VLOOKUP(K167,'M-Weight for Length'!U:AC,7,0)),IF(F167="F",VLOOKUP(MROUND(HZ167,0.5),'F-Weight for Length'!A:I,7,0),VLOOKUP(MROUND(HZ167,0.5),'M-Weight for Length'!A:I,7,0)))))))),0)</f>
        <v/>
      </c>
      <c r="AG167" s="191" t="str">
        <f>IFERROR(IF(D167="","",IF(F167="","",IF(J167="","",IF(K167="","",IF(AND(K167&gt;23,K167&lt;=60),IF(F167="F",VLOOKUP(MROUND(HZ167,0.5),'F-Weight for Length'!K:S,8,0),VLOOKUP(MROUND(HZ167,0.5),'M-Weight for Length'!K:S,8,0)),IF(K167&gt;60,IF(F167="F",VLOOKUP(K167,'F-Weight for Length'!U:AC,8,0),VLOOKUP(K167,'M-Weight for Length'!U:AC,8,0)),IF(F167="F",VLOOKUP(MROUND(HZ167,0.5),'F-Weight for Length'!A:I,8,0),VLOOKUP(MROUND(HZ167,0.5),'M-Weight for Length'!A:I,8,0)))))))),0)</f>
        <v/>
      </c>
      <c r="AH167" s="191" t="str">
        <f>IFERROR(IF(D167="","",IF(F167="","",IF(J167="","",IF(K167="","",IF(AND(K167&gt;23,K167&lt;=60),IF(F167="F",VLOOKUP(MROUND(HZ167,0.5),'F-Weight for Length'!K:S,9,0),VLOOKUP(MROUND(HZ167,0.5),'M-Weight for Length'!K:S,9,0)),IF(K167&gt;60,IF(F167="F",VLOOKUP(K167,'F-Weight for Length'!U:AC,9,0),VLOOKUP(K167,'M-Weight for Length'!U:AC,9,0)),IF(F167="F",VLOOKUP(MROUND(HZ167,0.5),'F-Weight for Length'!A:I,9,0),VLOOKUP(MROUND(HZ167,0.5),'M-Weight for Length'!A:I,9,0)))))))),0)</f>
        <v/>
      </c>
      <c r="AI167" s="192">
        <f t="shared" si="483"/>
        <v>0</v>
      </c>
      <c r="AJ167" s="192">
        <f t="shared" si="484"/>
        <v>0</v>
      </c>
      <c r="AK167" s="192">
        <f t="shared" si="485"/>
        <v>0</v>
      </c>
      <c r="AL167" s="192">
        <f t="shared" si="486"/>
        <v>0</v>
      </c>
      <c r="AM167" s="192">
        <f t="shared" si="487"/>
        <v>0</v>
      </c>
      <c r="AN167" s="192">
        <f t="shared" si="488"/>
        <v>0</v>
      </c>
      <c r="AO167" s="192">
        <f t="shared" si="489"/>
        <v>0</v>
      </c>
      <c r="AP167" s="192">
        <f t="shared" si="490"/>
        <v>0</v>
      </c>
      <c r="AQ167" s="192">
        <f t="shared" si="491"/>
        <v>0</v>
      </c>
      <c r="AR167" s="192">
        <f t="shared" si="492"/>
        <v>0</v>
      </c>
      <c r="AS167" s="192">
        <f t="shared" si="493"/>
        <v>0</v>
      </c>
      <c r="AT167" s="192">
        <f t="shared" si="494"/>
        <v>0</v>
      </c>
      <c r="AU167" s="192">
        <f t="shared" si="495"/>
        <v>0</v>
      </c>
      <c r="AV167" s="192">
        <f t="shared" si="496"/>
        <v>0</v>
      </c>
      <c r="AW167" s="192">
        <f t="shared" si="497"/>
        <v>0</v>
      </c>
      <c r="AX167" s="192">
        <f t="shared" si="498"/>
        <v>0</v>
      </c>
      <c r="AY167" s="192">
        <f t="shared" si="499"/>
        <v>0</v>
      </c>
      <c r="AZ167" s="192">
        <f t="shared" si="500"/>
        <v>0</v>
      </c>
      <c r="BA167" s="192">
        <f t="shared" si="501"/>
        <v>0</v>
      </c>
      <c r="BB167" s="192">
        <f t="shared" si="502"/>
        <v>0</v>
      </c>
      <c r="BC167" s="192">
        <f t="shared" si="503"/>
        <v>0</v>
      </c>
      <c r="BD167" s="192">
        <f t="shared" si="504"/>
        <v>0</v>
      </c>
      <c r="BE167" s="192">
        <f t="shared" si="505"/>
        <v>0</v>
      </c>
      <c r="BF167" s="192">
        <f t="shared" si="506"/>
        <v>0</v>
      </c>
      <c r="BG167" s="192">
        <f t="shared" si="507"/>
        <v>0</v>
      </c>
      <c r="BH167" s="192">
        <f t="shared" si="508"/>
        <v>0</v>
      </c>
      <c r="BI167" s="192">
        <f t="shared" si="509"/>
        <v>0</v>
      </c>
      <c r="BJ167" s="192">
        <f t="shared" si="510"/>
        <v>0</v>
      </c>
      <c r="BK167" s="192">
        <f t="shared" si="511"/>
        <v>0</v>
      </c>
      <c r="BL167" s="192">
        <f t="shared" si="512"/>
        <v>0</v>
      </c>
      <c r="BM167" s="192">
        <f t="shared" si="513"/>
        <v>0</v>
      </c>
      <c r="BN167" s="192">
        <f t="shared" si="514"/>
        <v>0</v>
      </c>
      <c r="BO167" s="192">
        <f t="shared" si="515"/>
        <v>0</v>
      </c>
      <c r="BP167" s="192">
        <f t="shared" si="516"/>
        <v>0</v>
      </c>
      <c r="BQ167" s="192">
        <f t="shared" si="517"/>
        <v>0</v>
      </c>
      <c r="BR167" s="192">
        <f t="shared" si="518"/>
        <v>0</v>
      </c>
      <c r="BS167" s="192">
        <f t="shared" si="519"/>
        <v>0</v>
      </c>
      <c r="BT167" s="192">
        <f t="shared" si="520"/>
        <v>0</v>
      </c>
      <c r="BU167" s="192">
        <f t="shared" si="521"/>
        <v>0</v>
      </c>
      <c r="BV167" s="192">
        <f t="shared" si="522"/>
        <v>0</v>
      </c>
      <c r="BW167" s="192">
        <f t="shared" si="523"/>
        <v>0</v>
      </c>
      <c r="BX167" s="192">
        <f t="shared" si="524"/>
        <v>0</v>
      </c>
      <c r="BY167" s="192">
        <f t="shared" si="525"/>
        <v>0</v>
      </c>
      <c r="BZ167" s="192">
        <f t="shared" si="526"/>
        <v>0</v>
      </c>
      <c r="CA167" s="192">
        <f t="shared" si="527"/>
        <v>0</v>
      </c>
      <c r="CB167" s="192">
        <f t="shared" si="528"/>
        <v>0</v>
      </c>
      <c r="CC167" s="192">
        <f t="shared" si="529"/>
        <v>0</v>
      </c>
      <c r="CD167" s="192">
        <f t="shared" si="530"/>
        <v>0</v>
      </c>
      <c r="CE167" s="192">
        <f t="shared" si="531"/>
        <v>0</v>
      </c>
      <c r="CF167" s="192">
        <f t="shared" si="532"/>
        <v>0</v>
      </c>
      <c r="CG167" s="192">
        <f t="shared" si="533"/>
        <v>0</v>
      </c>
      <c r="CH167" s="192">
        <f t="shared" si="534"/>
        <v>0</v>
      </c>
      <c r="CI167" s="192">
        <f t="shared" si="535"/>
        <v>0</v>
      </c>
      <c r="CJ167" s="192">
        <f t="shared" si="536"/>
        <v>0</v>
      </c>
      <c r="CK167" s="192">
        <f t="shared" si="537"/>
        <v>0</v>
      </c>
      <c r="CL167" s="192">
        <f t="shared" si="538"/>
        <v>0</v>
      </c>
      <c r="CM167" s="192">
        <f t="shared" si="539"/>
        <v>0</v>
      </c>
      <c r="CN167" s="192">
        <f t="shared" si="540"/>
        <v>0</v>
      </c>
      <c r="CO167" s="192">
        <f t="shared" si="541"/>
        <v>0</v>
      </c>
      <c r="CP167" s="192">
        <f t="shared" si="542"/>
        <v>0</v>
      </c>
      <c r="CQ167" s="192">
        <f t="shared" si="543"/>
        <v>0</v>
      </c>
      <c r="CR167" s="192">
        <f t="shared" si="544"/>
        <v>0</v>
      </c>
      <c r="CS167" s="192">
        <f t="shared" si="545"/>
        <v>0</v>
      </c>
      <c r="CT167" s="192">
        <f t="shared" si="546"/>
        <v>0</v>
      </c>
      <c r="CU167" s="192">
        <f t="shared" si="547"/>
        <v>0</v>
      </c>
      <c r="CV167" s="192">
        <f t="shared" si="548"/>
        <v>0</v>
      </c>
      <c r="CW167" s="192">
        <f t="shared" si="549"/>
        <v>0</v>
      </c>
      <c r="CX167" s="192">
        <f t="shared" si="550"/>
        <v>0</v>
      </c>
      <c r="CY167" s="192">
        <f t="shared" si="551"/>
        <v>0</v>
      </c>
      <c r="CZ167" s="192">
        <f t="shared" si="552"/>
        <v>0</v>
      </c>
      <c r="DA167" s="192">
        <f t="shared" si="553"/>
        <v>0</v>
      </c>
      <c r="DB167" s="192">
        <f t="shared" si="554"/>
        <v>0</v>
      </c>
      <c r="DC167" s="192">
        <f t="shared" si="555"/>
        <v>0</v>
      </c>
      <c r="DD167" s="192">
        <f t="shared" si="556"/>
        <v>0</v>
      </c>
      <c r="DE167" s="192">
        <f t="shared" si="557"/>
        <v>0</v>
      </c>
      <c r="DF167" s="192">
        <f t="shared" si="558"/>
        <v>0</v>
      </c>
      <c r="DG167" s="192">
        <f t="shared" si="559"/>
        <v>0</v>
      </c>
      <c r="DH167" s="192">
        <f t="shared" si="560"/>
        <v>0</v>
      </c>
      <c r="DI167" s="192">
        <f t="shared" si="561"/>
        <v>0</v>
      </c>
      <c r="DJ167" s="192">
        <f t="shared" si="562"/>
        <v>0</v>
      </c>
      <c r="DK167" s="192">
        <f t="shared" si="563"/>
        <v>0</v>
      </c>
      <c r="DL167" s="192">
        <f t="shared" si="564"/>
        <v>0</v>
      </c>
      <c r="DM167" s="192">
        <f t="shared" si="565"/>
        <v>0</v>
      </c>
      <c r="DN167" s="192">
        <f t="shared" si="566"/>
        <v>0</v>
      </c>
      <c r="DO167" s="192">
        <f t="shared" si="567"/>
        <v>0</v>
      </c>
      <c r="DP167" s="192">
        <f t="shared" si="568"/>
        <v>0</v>
      </c>
      <c r="DQ167" s="192">
        <f t="shared" si="569"/>
        <v>0</v>
      </c>
      <c r="DR167" s="192">
        <f t="shared" si="570"/>
        <v>0</v>
      </c>
      <c r="DS167" s="192">
        <f t="shared" si="571"/>
        <v>0</v>
      </c>
      <c r="DT167" s="192">
        <f t="shared" si="572"/>
        <v>0</v>
      </c>
      <c r="DU167" s="192">
        <f t="shared" si="573"/>
        <v>0</v>
      </c>
      <c r="DV167" s="193">
        <f t="shared" si="675"/>
        <v>0</v>
      </c>
      <c r="DW167" s="193">
        <f t="shared" si="676"/>
        <v>0</v>
      </c>
      <c r="DX167" s="193">
        <f t="shared" si="677"/>
        <v>0</v>
      </c>
      <c r="DY167" s="193">
        <f t="shared" si="678"/>
        <v>0</v>
      </c>
      <c r="DZ167" s="193">
        <f t="shared" si="679"/>
        <v>0</v>
      </c>
      <c r="EA167" s="192">
        <f t="shared" si="574"/>
        <v>0</v>
      </c>
      <c r="EB167" s="192">
        <f t="shared" si="575"/>
        <v>0</v>
      </c>
      <c r="EC167" s="192">
        <f t="shared" si="576"/>
        <v>0</v>
      </c>
      <c r="ED167" s="192">
        <f t="shared" si="577"/>
        <v>0</v>
      </c>
      <c r="EE167" s="192">
        <f t="shared" si="578"/>
        <v>0</v>
      </c>
      <c r="EF167" s="192">
        <f t="shared" si="579"/>
        <v>0</v>
      </c>
      <c r="EG167" s="192">
        <f t="shared" si="580"/>
        <v>0</v>
      </c>
      <c r="EH167" s="192">
        <f t="shared" si="581"/>
        <v>0</v>
      </c>
      <c r="EI167" s="192">
        <f t="shared" si="582"/>
        <v>0</v>
      </c>
      <c r="EJ167" s="192">
        <f t="shared" si="583"/>
        <v>0</v>
      </c>
      <c r="EK167" s="192">
        <f t="shared" si="584"/>
        <v>0</v>
      </c>
      <c r="EL167" s="192">
        <f t="shared" si="585"/>
        <v>0</v>
      </c>
      <c r="EM167" s="192">
        <f t="shared" si="586"/>
        <v>0</v>
      </c>
      <c r="EN167" s="192">
        <f t="shared" si="587"/>
        <v>0</v>
      </c>
      <c r="EO167" s="192">
        <f t="shared" si="588"/>
        <v>0</v>
      </c>
      <c r="EP167" s="192">
        <f t="shared" si="589"/>
        <v>0</v>
      </c>
      <c r="EQ167" s="192">
        <f t="shared" si="590"/>
        <v>0</v>
      </c>
      <c r="ER167" s="192">
        <f t="shared" si="591"/>
        <v>0</v>
      </c>
      <c r="ES167" s="192">
        <f t="shared" si="592"/>
        <v>0</v>
      </c>
      <c r="ET167" s="192">
        <f t="shared" si="593"/>
        <v>0</v>
      </c>
      <c r="EU167" s="192">
        <f t="shared" si="594"/>
        <v>0</v>
      </c>
      <c r="EV167" s="192">
        <f t="shared" si="595"/>
        <v>0</v>
      </c>
      <c r="EW167" s="192">
        <f t="shared" si="596"/>
        <v>0</v>
      </c>
      <c r="EX167" s="192">
        <f t="shared" si="597"/>
        <v>0</v>
      </c>
      <c r="EY167" s="192">
        <f t="shared" si="598"/>
        <v>0</v>
      </c>
      <c r="EZ167" s="192">
        <f t="shared" si="599"/>
        <v>0</v>
      </c>
      <c r="FA167" s="192">
        <f t="shared" si="600"/>
        <v>0</v>
      </c>
      <c r="FB167" s="192">
        <f t="shared" si="601"/>
        <v>0</v>
      </c>
      <c r="FC167" s="192">
        <f t="shared" si="602"/>
        <v>0</v>
      </c>
      <c r="FD167" s="192">
        <f t="shared" si="603"/>
        <v>0</v>
      </c>
      <c r="FE167" s="192">
        <f t="shared" si="604"/>
        <v>0</v>
      </c>
      <c r="FF167" s="192">
        <f t="shared" si="605"/>
        <v>0</v>
      </c>
      <c r="FG167" s="192">
        <f t="shared" si="606"/>
        <v>0</v>
      </c>
      <c r="FH167" s="192">
        <f t="shared" si="607"/>
        <v>0</v>
      </c>
      <c r="FI167" s="192">
        <f t="shared" si="608"/>
        <v>0</v>
      </c>
      <c r="FJ167" s="192">
        <f t="shared" si="609"/>
        <v>0</v>
      </c>
      <c r="FK167" s="192">
        <f t="shared" si="610"/>
        <v>0</v>
      </c>
      <c r="FL167" s="192">
        <f t="shared" si="611"/>
        <v>0</v>
      </c>
      <c r="FM167" s="192">
        <f t="shared" si="612"/>
        <v>0</v>
      </c>
      <c r="FN167" s="192">
        <f t="shared" si="613"/>
        <v>0</v>
      </c>
      <c r="FO167" s="192">
        <f t="shared" si="614"/>
        <v>0</v>
      </c>
      <c r="FP167" s="192">
        <f t="shared" si="615"/>
        <v>0</v>
      </c>
      <c r="FQ167" s="192">
        <f t="shared" si="616"/>
        <v>0</v>
      </c>
      <c r="FR167" s="192">
        <f t="shared" si="617"/>
        <v>0</v>
      </c>
      <c r="FS167" s="192">
        <f t="shared" si="618"/>
        <v>0</v>
      </c>
      <c r="FT167" s="192">
        <f t="shared" si="619"/>
        <v>0</v>
      </c>
      <c r="FU167" s="192">
        <f t="shared" si="620"/>
        <v>0</v>
      </c>
      <c r="FV167" s="192">
        <f t="shared" si="621"/>
        <v>0</v>
      </c>
      <c r="FW167" s="192">
        <f t="shared" si="622"/>
        <v>0</v>
      </c>
      <c r="FX167" s="192">
        <f t="shared" si="623"/>
        <v>0</v>
      </c>
      <c r="FY167" s="192">
        <f t="shared" si="624"/>
        <v>0</v>
      </c>
      <c r="FZ167" s="192">
        <f t="shared" si="625"/>
        <v>0</v>
      </c>
      <c r="GA167" s="192">
        <f t="shared" si="626"/>
        <v>0</v>
      </c>
      <c r="GB167" s="192">
        <f t="shared" si="627"/>
        <v>0</v>
      </c>
      <c r="GC167" s="192">
        <f t="shared" si="628"/>
        <v>0</v>
      </c>
      <c r="GD167" s="192">
        <f t="shared" si="629"/>
        <v>0</v>
      </c>
      <c r="GE167" s="192">
        <f t="shared" si="630"/>
        <v>0</v>
      </c>
      <c r="GF167" s="192">
        <f t="shared" si="631"/>
        <v>0</v>
      </c>
      <c r="GG167" s="192">
        <f t="shared" si="632"/>
        <v>0</v>
      </c>
      <c r="GH167" s="192">
        <f t="shared" si="633"/>
        <v>0</v>
      </c>
      <c r="GI167" s="192">
        <f t="shared" si="634"/>
        <v>0</v>
      </c>
      <c r="GJ167" s="192">
        <f t="shared" si="635"/>
        <v>0</v>
      </c>
      <c r="GK167" s="192">
        <f t="shared" si="636"/>
        <v>0</v>
      </c>
      <c r="GL167" s="192">
        <f t="shared" si="637"/>
        <v>0</v>
      </c>
      <c r="GM167" s="192">
        <f t="shared" si="638"/>
        <v>0</v>
      </c>
      <c r="GN167" s="192">
        <f t="shared" si="639"/>
        <v>0</v>
      </c>
      <c r="GO167" s="192">
        <f t="shared" si="640"/>
        <v>0</v>
      </c>
      <c r="GP167" s="192">
        <f t="shared" si="641"/>
        <v>0</v>
      </c>
      <c r="GQ167" s="192">
        <f t="shared" si="642"/>
        <v>0</v>
      </c>
      <c r="GR167" s="192">
        <f t="shared" si="643"/>
        <v>0</v>
      </c>
      <c r="GS167" s="192">
        <f t="shared" si="644"/>
        <v>0</v>
      </c>
      <c r="GT167" s="192">
        <f t="shared" si="645"/>
        <v>0</v>
      </c>
      <c r="GU167" s="192">
        <f t="shared" si="646"/>
        <v>0</v>
      </c>
      <c r="GV167" s="192">
        <f t="shared" si="647"/>
        <v>0</v>
      </c>
      <c r="GW167" s="192">
        <f t="shared" si="648"/>
        <v>0</v>
      </c>
      <c r="GX167" s="192">
        <f t="shared" si="649"/>
        <v>0</v>
      </c>
      <c r="GY167" s="192">
        <f t="shared" si="650"/>
        <v>0</v>
      </c>
      <c r="GZ167" s="192">
        <f t="shared" si="651"/>
        <v>0</v>
      </c>
      <c r="HA167" s="192">
        <f t="shared" si="652"/>
        <v>0</v>
      </c>
      <c r="HB167" s="192">
        <f t="shared" si="653"/>
        <v>0</v>
      </c>
      <c r="HC167" s="192">
        <f t="shared" si="654"/>
        <v>0</v>
      </c>
      <c r="HD167" s="192">
        <f t="shared" si="655"/>
        <v>0</v>
      </c>
      <c r="HE167" s="192">
        <f t="shared" si="656"/>
        <v>0</v>
      </c>
      <c r="HF167" s="192">
        <f t="shared" si="657"/>
        <v>0</v>
      </c>
      <c r="HG167" s="192">
        <f t="shared" si="658"/>
        <v>0</v>
      </c>
      <c r="HH167" s="192">
        <f t="shared" si="659"/>
        <v>0</v>
      </c>
      <c r="HI167" s="192">
        <f t="shared" si="660"/>
        <v>0</v>
      </c>
      <c r="HJ167" s="192">
        <f t="shared" si="661"/>
        <v>0</v>
      </c>
      <c r="HK167" s="192">
        <f t="shared" si="662"/>
        <v>0</v>
      </c>
      <c r="HL167" s="192">
        <f t="shared" si="663"/>
        <v>0</v>
      </c>
      <c r="HM167" s="192">
        <f t="shared" si="664"/>
        <v>0</v>
      </c>
      <c r="HN167" s="194">
        <f t="shared" si="680"/>
        <v>0</v>
      </c>
      <c r="HO167" s="194">
        <f t="shared" si="681"/>
        <v>0</v>
      </c>
      <c r="HP167" s="194">
        <f t="shared" si="682"/>
        <v>0</v>
      </c>
      <c r="HQ167" s="194">
        <f t="shared" si="683"/>
        <v>0</v>
      </c>
      <c r="HR167" s="194">
        <f t="shared" si="684"/>
        <v>0</v>
      </c>
      <c r="HS167" s="195" t="str">
        <f t="shared" si="471"/>
        <v/>
      </c>
      <c r="HT167" s="196">
        <f t="shared" si="685"/>
        <v>0</v>
      </c>
      <c r="HU167" s="196">
        <f t="shared" si="686"/>
        <v>0</v>
      </c>
      <c r="HV167" s="197" t="str">
        <f t="shared" si="472"/>
        <v/>
      </c>
      <c r="HW167" s="197" t="str">
        <f t="shared" si="665"/>
        <v/>
      </c>
      <c r="HX167" s="197" t="str">
        <f t="shared" si="666"/>
        <v/>
      </c>
      <c r="HY167" s="195" t="str">
        <f t="shared" si="473"/>
        <v/>
      </c>
      <c r="HZ167" s="30">
        <f t="shared" si="469"/>
        <v>0</v>
      </c>
      <c r="IA167" s="198">
        <f t="shared" si="474"/>
        <v>0</v>
      </c>
      <c r="IB167" s="195"/>
      <c r="IC167" s="195">
        <f t="shared" si="667"/>
        <v>0</v>
      </c>
      <c r="ID167" s="195">
        <f t="shared" si="475"/>
        <v>0</v>
      </c>
      <c r="IE167" s="195">
        <f t="shared" si="668"/>
        <v>0</v>
      </c>
      <c r="IF167" s="195">
        <f t="shared" si="476"/>
        <v>0</v>
      </c>
      <c r="IG167" s="307">
        <f t="shared" si="477"/>
        <v>0</v>
      </c>
      <c r="IH167" s="307">
        <f t="shared" si="478"/>
        <v>0</v>
      </c>
      <c r="II167" s="44">
        <f t="shared" si="479"/>
        <v>0</v>
      </c>
      <c r="IJ167" s="44">
        <f t="shared" si="669"/>
        <v>0</v>
      </c>
      <c r="IK167" s="44">
        <f t="shared" si="670"/>
        <v>0</v>
      </c>
      <c r="IL167" s="44">
        <f t="shared" si="671"/>
        <v>0</v>
      </c>
      <c r="IM167" s="44">
        <f t="shared" si="672"/>
        <v>0</v>
      </c>
      <c r="IN167" s="44">
        <f t="shared" si="673"/>
        <v>0</v>
      </c>
      <c r="IO167" s="44">
        <f t="shared" si="674"/>
        <v>0</v>
      </c>
    </row>
    <row r="168" spans="1:249" ht="18" customHeight="1">
      <c r="A168" s="188">
        <v>162</v>
      </c>
      <c r="B168" s="326"/>
      <c r="C168" s="289"/>
      <c r="D168" s="199"/>
      <c r="E168" s="189"/>
      <c r="F168" s="189"/>
      <c r="G168" s="190"/>
      <c r="H168" s="190"/>
      <c r="I168" s="272"/>
      <c r="J168" s="207"/>
      <c r="K168" s="214" t="str">
        <f t="shared" si="480"/>
        <v/>
      </c>
      <c r="L168" s="200" t="str">
        <f t="shared" si="481"/>
        <v/>
      </c>
      <c r="M168" s="200" t="str">
        <f t="shared" si="482"/>
        <v/>
      </c>
      <c r="N168" s="209" t="str">
        <f t="shared" si="470"/>
        <v/>
      </c>
      <c r="O168" s="208" t="str">
        <f>IFERROR(IF(D168="","",IF(K168="","",IF(I168="","",IF(F168="F",VLOOKUP(K168,F!A:G,2,0),IF(F168="M",VLOOKUP(K168,M!A:G,2,0),""))))),0)</f>
        <v/>
      </c>
      <c r="P168" s="191" t="str">
        <f>IFERROR(IF(D168="","",IF(K168="","",IF(I168="","",IF(F168="F",VLOOKUP(K168,F!A:G,3,0),IF(F168="M",VLOOKUP(K168,M!A:G,3,0),""))))),0)</f>
        <v/>
      </c>
      <c r="Q168" s="191" t="str">
        <f>IFERROR(IF(D168="","",IF(K168="","",IF(I168="","",IF(F168="F",VLOOKUP(K168,F!A:G,4,0),IF(F168="M",VLOOKUP(K168,M!A:G,4,0),""))))),0)</f>
        <v/>
      </c>
      <c r="R168" s="191" t="str">
        <f>IFERROR(IF(D168="","",IF(K168="","",IF(I168="","",IF(F168="F",VLOOKUP(K168,F!A:G,5,0),IF(F168="M",VLOOKUP(K168,M!A:G,5,0),""))))),0)</f>
        <v/>
      </c>
      <c r="S168" s="191" t="str">
        <f>IFERROR(IF(D168="","",IF(K168="","",IF(I168="","",IF(F168="F",VLOOKUP(K168,F!A:G,6,0),IF(F168="M",VLOOKUP(K168,M!A:G,6,0),""))))),0)</f>
        <v/>
      </c>
      <c r="T168" s="191" t="str">
        <f>IFERROR(IF(D168="","",IF(K168="","",IF(I168="","",IF(F168="F",VLOOKUP(K168,F!A:G,7,0),IF(F168="M",VLOOKUP(K168,M!A:G,7,0),""))))),0)</f>
        <v/>
      </c>
      <c r="U168" s="191" t="str">
        <f>IFERROR(IF(D168="","",IF(K168="","",IF(J168="","",IF(F168="F",VLOOKUP(K168,F!A:M,8,0),IF(F168="M",VLOOKUP(K168,M!A:M,8,0),""))))),0)</f>
        <v/>
      </c>
      <c r="V168" s="191" t="str">
        <f>IFERROR(IF(D168="","",IF(K168="","",IF(J168="","",IF(F168="F",VLOOKUP(K168,F!A:M,9,0),IF(F168="M",VLOOKUP(K168,M!A:M,9,0),""))))),0)</f>
        <v/>
      </c>
      <c r="W168" s="191" t="str">
        <f>IFERROR(IF(D168="","",IF(K168="","",IF(J168="","",IF(F168="F",VLOOKUP(K168,F!A:M,10,0),IF(F168="M",VLOOKUP(K168,M!A:M,10,0),""))))),0)</f>
        <v/>
      </c>
      <c r="X168" s="191" t="str">
        <f>IFERROR(IF(D168="","",IF(K168="","",IF(J168="","",IF(F168="F",VLOOKUP(K168,F!A:M,11,0),IF(F168="M",VLOOKUP(K168,M!A:M,11,0),""))))),0)</f>
        <v/>
      </c>
      <c r="Y168" s="191" t="str">
        <f>IFERROR(IF(D168="","",IF(K168="","",IF(J168="","",IF(F168="F",VLOOKUP(K168,F!A:M,12,0),IF(F168="M",VLOOKUP(K168,M!A:M,12,0),""))))),0)</f>
        <v/>
      </c>
      <c r="Z168" s="191" t="str">
        <f>IFERROR(IF(D168="","",IF(K168="","",IF(J168="","",IF(F168="F",VLOOKUP(K168,F!A:M,13,0),IF(F168="M",VLOOKUP(K168,M!A:M,13,0),""))))),0)</f>
        <v/>
      </c>
      <c r="AA168" s="191" t="str">
        <f>IFERROR(IF(D168="","",IF(F168="","",IF(J168="","",IF(K168="","",IF(AND(K168&gt;23,K168&lt;=60),IF(F168="F",VLOOKUP(MROUND(HZ168,0.5),'F-Weight for Length'!K:S,2,0),VLOOKUP(MROUND(HZ168,0.5),'M-Weight for Length'!K:S,2,0)),IF(K168&gt;60,IF(F168="F",VLOOKUP(K168,'F-Weight for Length'!U:AC,2,0),VLOOKUP(K168,'M-Weight for Length'!U:AC,2,0)),IF(F168="F",VLOOKUP(MROUND(HZ168,0.5),'F-Weight for Length'!A:I,2,0),VLOOKUP(MROUND(HZ168,0.5),'M-Weight for Length'!A:I,2,0)))))))),0)</f>
        <v/>
      </c>
      <c r="AB168" s="191" t="str">
        <f>IFERROR(IF(D168="","",IF(F168="","",IF(J168="","",IF(K168="","",IF(AND(K168&gt;23,K168&lt;=60),IF(F168="F",VLOOKUP(MROUND(HZ168,0.5),'F-Weight for Length'!K:S,3,0),VLOOKUP(MROUND(HZ168,0.5),'M-Weight for Length'!K:S,3,0)),IF(K168&gt;60,IF(F168="F",VLOOKUP(K168,'F-Weight for Length'!U:AC,3,0),VLOOKUP(K168,'M-Weight for Length'!U:AC,3,0)),IF(F168="F",VLOOKUP(MROUND(HZ168,0.5),'F-Weight for Length'!A:I,3,0),VLOOKUP(MROUND(HZ168,0.5),'M-Weight for Length'!A:I,3,0)))))))),0)</f>
        <v/>
      </c>
      <c r="AC168" s="191" t="str">
        <f>IFERROR(IF(D168="","",IF(F168="","",IF(J168="","",IF(K168="","",IF(AND(K168&gt;23,K168&lt;=60),IF(F168="F",VLOOKUP(MROUND(HZ168,0.5),'F-Weight for Length'!K:S,4,0),VLOOKUP(MROUND(HZ168,0.5),'M-Weight for Length'!K:S,4,0)),IF(K168&gt;60,IF(F168="F",VLOOKUP(K168,'F-Weight for Length'!U:AC,4,0),VLOOKUP(K168,'M-Weight for Length'!U:AC,4,0)),IF(F168="F",VLOOKUP(MROUND(HZ168,0.5),'F-Weight for Length'!A:I,4,0),VLOOKUP(MROUND(HZ168,0.5),'M-Weight for Length'!A:I,4,0)))))))),0)</f>
        <v/>
      </c>
      <c r="AD168" s="191" t="str">
        <f>IFERROR(IF(D168="","",IF(F168="","",IF(J168="","",IF(K168="","",IF(AND(K168&gt;23,K168&lt;=60),IF(F168="F",VLOOKUP(MROUND(HZ168,0.5),'F-Weight for Length'!K:S,5,0),VLOOKUP(MROUND(HZ168,0.5),'M-Weight for Length'!K:S,5,0)),IF(K168&gt;60,IF(F168="F",VLOOKUP(K168,'F-Weight for Length'!U:AC,5,0),VLOOKUP(K168,'M-Weight for Length'!U:AC,5,0)),IF(F168="F",VLOOKUP(MROUND(HZ168,0.5),'F-Weight for Length'!A:I,5,0),VLOOKUP(MROUND(HZ168,0.5),'M-Weight for Length'!A:I,5,0)))))))),0)</f>
        <v/>
      </c>
      <c r="AE168" s="191" t="str">
        <f>IFERROR(IF(D168="","",IF(F168="","",IF(J168="","",IF(K168="","",IF(AND(K168&gt;23,K168&lt;=60),IF(F168="F",VLOOKUP(MROUND(HZ168,0.5),'F-Weight for Length'!K:S,6,0),VLOOKUP(MROUND(HZ168,0.5),'M-Weight for Length'!K:S,6,0)),IF(K168&gt;60,IF(F168="F",VLOOKUP(K168,'F-Weight for Length'!U:AC,6,0),VLOOKUP(K168,'M-Weight for Length'!U:AC,6,0)),IF(F168="F",VLOOKUP(MROUND(HZ168,0.5),'F-Weight for Length'!A:I,6,0),VLOOKUP(MROUND(HZ168,0.5),'M-Weight for Length'!A:I,6,0)))))))),0)</f>
        <v/>
      </c>
      <c r="AF168" s="191" t="str">
        <f>IFERROR(IF(D168="","",IF(F168="","",IF(J168="","",IF(K168="","",IF(AND(K168&gt;23,K168&lt;=60),IF(F168="F",VLOOKUP(MROUND(HZ168,0.5),'F-Weight for Length'!K:S,7,0),VLOOKUP(MROUND(HZ168,0.5),'M-Weight for Length'!K:S,7,0)),IF(K168&gt;60,IF(F168="F",VLOOKUP(K168,'F-Weight for Length'!U:AC,7,0),VLOOKUP(K168,'M-Weight for Length'!U:AC,7,0)),IF(F168="F",VLOOKUP(MROUND(HZ168,0.5),'F-Weight for Length'!A:I,7,0),VLOOKUP(MROUND(HZ168,0.5),'M-Weight for Length'!A:I,7,0)))))))),0)</f>
        <v/>
      </c>
      <c r="AG168" s="191" t="str">
        <f>IFERROR(IF(D168="","",IF(F168="","",IF(J168="","",IF(K168="","",IF(AND(K168&gt;23,K168&lt;=60),IF(F168="F",VLOOKUP(MROUND(HZ168,0.5),'F-Weight for Length'!K:S,8,0),VLOOKUP(MROUND(HZ168,0.5),'M-Weight for Length'!K:S,8,0)),IF(K168&gt;60,IF(F168="F",VLOOKUP(K168,'F-Weight for Length'!U:AC,8,0),VLOOKUP(K168,'M-Weight for Length'!U:AC,8,0)),IF(F168="F",VLOOKUP(MROUND(HZ168,0.5),'F-Weight for Length'!A:I,8,0),VLOOKUP(MROUND(HZ168,0.5),'M-Weight for Length'!A:I,8,0)))))))),0)</f>
        <v/>
      </c>
      <c r="AH168" s="191" t="str">
        <f>IFERROR(IF(D168="","",IF(F168="","",IF(J168="","",IF(K168="","",IF(AND(K168&gt;23,K168&lt;=60),IF(F168="F",VLOOKUP(MROUND(HZ168,0.5),'F-Weight for Length'!K:S,9,0),VLOOKUP(MROUND(HZ168,0.5),'M-Weight for Length'!K:S,9,0)),IF(K168&gt;60,IF(F168="F",VLOOKUP(K168,'F-Weight for Length'!U:AC,9,0),VLOOKUP(K168,'M-Weight for Length'!U:AC,9,0)),IF(F168="F",VLOOKUP(MROUND(HZ168,0.5),'F-Weight for Length'!A:I,9,0),VLOOKUP(MROUND(HZ168,0.5),'M-Weight for Length'!A:I,9,0)))))))),0)</f>
        <v/>
      </c>
      <c r="AI168" s="192">
        <f t="shared" si="483"/>
        <v>0</v>
      </c>
      <c r="AJ168" s="192">
        <f t="shared" si="484"/>
        <v>0</v>
      </c>
      <c r="AK168" s="192">
        <f t="shared" si="485"/>
        <v>0</v>
      </c>
      <c r="AL168" s="192">
        <f t="shared" si="486"/>
        <v>0</v>
      </c>
      <c r="AM168" s="192">
        <f t="shared" si="487"/>
        <v>0</v>
      </c>
      <c r="AN168" s="192">
        <f t="shared" si="488"/>
        <v>0</v>
      </c>
      <c r="AO168" s="192">
        <f t="shared" si="489"/>
        <v>0</v>
      </c>
      <c r="AP168" s="192">
        <f t="shared" si="490"/>
        <v>0</v>
      </c>
      <c r="AQ168" s="192">
        <f t="shared" si="491"/>
        <v>0</v>
      </c>
      <c r="AR168" s="192">
        <f t="shared" si="492"/>
        <v>0</v>
      </c>
      <c r="AS168" s="192">
        <f t="shared" si="493"/>
        <v>0</v>
      </c>
      <c r="AT168" s="192">
        <f t="shared" si="494"/>
        <v>0</v>
      </c>
      <c r="AU168" s="192">
        <f t="shared" si="495"/>
        <v>0</v>
      </c>
      <c r="AV168" s="192">
        <f t="shared" si="496"/>
        <v>0</v>
      </c>
      <c r="AW168" s="192">
        <f t="shared" si="497"/>
        <v>0</v>
      </c>
      <c r="AX168" s="192">
        <f t="shared" si="498"/>
        <v>0</v>
      </c>
      <c r="AY168" s="192">
        <f t="shared" si="499"/>
        <v>0</v>
      </c>
      <c r="AZ168" s="192">
        <f t="shared" si="500"/>
        <v>0</v>
      </c>
      <c r="BA168" s="192">
        <f t="shared" si="501"/>
        <v>0</v>
      </c>
      <c r="BB168" s="192">
        <f t="shared" si="502"/>
        <v>0</v>
      </c>
      <c r="BC168" s="192">
        <f t="shared" si="503"/>
        <v>0</v>
      </c>
      <c r="BD168" s="192">
        <f t="shared" si="504"/>
        <v>0</v>
      </c>
      <c r="BE168" s="192">
        <f t="shared" si="505"/>
        <v>0</v>
      </c>
      <c r="BF168" s="192">
        <f t="shared" si="506"/>
        <v>0</v>
      </c>
      <c r="BG168" s="192">
        <f t="shared" si="507"/>
        <v>0</v>
      </c>
      <c r="BH168" s="192">
        <f t="shared" si="508"/>
        <v>0</v>
      </c>
      <c r="BI168" s="192">
        <f t="shared" si="509"/>
        <v>0</v>
      </c>
      <c r="BJ168" s="192">
        <f t="shared" si="510"/>
        <v>0</v>
      </c>
      <c r="BK168" s="192">
        <f t="shared" si="511"/>
        <v>0</v>
      </c>
      <c r="BL168" s="192">
        <f t="shared" si="512"/>
        <v>0</v>
      </c>
      <c r="BM168" s="192">
        <f t="shared" si="513"/>
        <v>0</v>
      </c>
      <c r="BN168" s="192">
        <f t="shared" si="514"/>
        <v>0</v>
      </c>
      <c r="BO168" s="192">
        <f t="shared" si="515"/>
        <v>0</v>
      </c>
      <c r="BP168" s="192">
        <f t="shared" si="516"/>
        <v>0</v>
      </c>
      <c r="BQ168" s="192">
        <f t="shared" si="517"/>
        <v>0</v>
      </c>
      <c r="BR168" s="192">
        <f t="shared" si="518"/>
        <v>0</v>
      </c>
      <c r="BS168" s="192">
        <f t="shared" si="519"/>
        <v>0</v>
      </c>
      <c r="BT168" s="192">
        <f t="shared" si="520"/>
        <v>0</v>
      </c>
      <c r="BU168" s="192">
        <f t="shared" si="521"/>
        <v>0</v>
      </c>
      <c r="BV168" s="192">
        <f t="shared" si="522"/>
        <v>0</v>
      </c>
      <c r="BW168" s="192">
        <f t="shared" si="523"/>
        <v>0</v>
      </c>
      <c r="BX168" s="192">
        <f t="shared" si="524"/>
        <v>0</v>
      </c>
      <c r="BY168" s="192">
        <f t="shared" si="525"/>
        <v>0</v>
      </c>
      <c r="BZ168" s="192">
        <f t="shared" si="526"/>
        <v>0</v>
      </c>
      <c r="CA168" s="192">
        <f t="shared" si="527"/>
        <v>0</v>
      </c>
      <c r="CB168" s="192">
        <f t="shared" si="528"/>
        <v>0</v>
      </c>
      <c r="CC168" s="192">
        <f t="shared" si="529"/>
        <v>0</v>
      </c>
      <c r="CD168" s="192">
        <f t="shared" si="530"/>
        <v>0</v>
      </c>
      <c r="CE168" s="192">
        <f t="shared" si="531"/>
        <v>0</v>
      </c>
      <c r="CF168" s="192">
        <f t="shared" si="532"/>
        <v>0</v>
      </c>
      <c r="CG168" s="192">
        <f t="shared" si="533"/>
        <v>0</v>
      </c>
      <c r="CH168" s="192">
        <f t="shared" si="534"/>
        <v>0</v>
      </c>
      <c r="CI168" s="192">
        <f t="shared" si="535"/>
        <v>0</v>
      </c>
      <c r="CJ168" s="192">
        <f t="shared" si="536"/>
        <v>0</v>
      </c>
      <c r="CK168" s="192">
        <f t="shared" si="537"/>
        <v>0</v>
      </c>
      <c r="CL168" s="192">
        <f t="shared" si="538"/>
        <v>0</v>
      </c>
      <c r="CM168" s="192">
        <f t="shared" si="539"/>
        <v>0</v>
      </c>
      <c r="CN168" s="192">
        <f t="shared" si="540"/>
        <v>0</v>
      </c>
      <c r="CO168" s="192">
        <f t="shared" si="541"/>
        <v>0</v>
      </c>
      <c r="CP168" s="192">
        <f t="shared" si="542"/>
        <v>0</v>
      </c>
      <c r="CQ168" s="192">
        <f t="shared" si="543"/>
        <v>0</v>
      </c>
      <c r="CR168" s="192">
        <f t="shared" si="544"/>
        <v>0</v>
      </c>
      <c r="CS168" s="192">
        <f t="shared" si="545"/>
        <v>0</v>
      </c>
      <c r="CT168" s="192">
        <f t="shared" si="546"/>
        <v>0</v>
      </c>
      <c r="CU168" s="192">
        <f t="shared" si="547"/>
        <v>0</v>
      </c>
      <c r="CV168" s="192">
        <f t="shared" si="548"/>
        <v>0</v>
      </c>
      <c r="CW168" s="192">
        <f t="shared" si="549"/>
        <v>0</v>
      </c>
      <c r="CX168" s="192">
        <f t="shared" si="550"/>
        <v>0</v>
      </c>
      <c r="CY168" s="192">
        <f t="shared" si="551"/>
        <v>0</v>
      </c>
      <c r="CZ168" s="192">
        <f t="shared" si="552"/>
        <v>0</v>
      </c>
      <c r="DA168" s="192">
        <f t="shared" si="553"/>
        <v>0</v>
      </c>
      <c r="DB168" s="192">
        <f t="shared" si="554"/>
        <v>0</v>
      </c>
      <c r="DC168" s="192">
        <f t="shared" si="555"/>
        <v>0</v>
      </c>
      <c r="DD168" s="192">
        <f t="shared" si="556"/>
        <v>0</v>
      </c>
      <c r="DE168" s="192">
        <f t="shared" si="557"/>
        <v>0</v>
      </c>
      <c r="DF168" s="192">
        <f t="shared" si="558"/>
        <v>0</v>
      </c>
      <c r="DG168" s="192">
        <f t="shared" si="559"/>
        <v>0</v>
      </c>
      <c r="DH168" s="192">
        <f t="shared" si="560"/>
        <v>0</v>
      </c>
      <c r="DI168" s="192">
        <f t="shared" si="561"/>
        <v>0</v>
      </c>
      <c r="DJ168" s="192">
        <f t="shared" si="562"/>
        <v>0</v>
      </c>
      <c r="DK168" s="192">
        <f t="shared" si="563"/>
        <v>0</v>
      </c>
      <c r="DL168" s="192">
        <f t="shared" si="564"/>
        <v>0</v>
      </c>
      <c r="DM168" s="192">
        <f t="shared" si="565"/>
        <v>0</v>
      </c>
      <c r="DN168" s="192">
        <f t="shared" si="566"/>
        <v>0</v>
      </c>
      <c r="DO168" s="192">
        <f t="shared" si="567"/>
        <v>0</v>
      </c>
      <c r="DP168" s="192">
        <f t="shared" si="568"/>
        <v>0</v>
      </c>
      <c r="DQ168" s="192">
        <f t="shared" si="569"/>
        <v>0</v>
      </c>
      <c r="DR168" s="192">
        <f t="shared" si="570"/>
        <v>0</v>
      </c>
      <c r="DS168" s="192">
        <f t="shared" si="571"/>
        <v>0</v>
      </c>
      <c r="DT168" s="192">
        <f t="shared" si="572"/>
        <v>0</v>
      </c>
      <c r="DU168" s="192">
        <f t="shared" si="573"/>
        <v>0</v>
      </c>
      <c r="DV168" s="193">
        <f t="shared" si="675"/>
        <v>0</v>
      </c>
      <c r="DW168" s="193">
        <f t="shared" si="676"/>
        <v>0</v>
      </c>
      <c r="DX168" s="193">
        <f t="shared" si="677"/>
        <v>0</v>
      </c>
      <c r="DY168" s="193">
        <f t="shared" si="678"/>
        <v>0</v>
      </c>
      <c r="DZ168" s="193">
        <f t="shared" si="679"/>
        <v>0</v>
      </c>
      <c r="EA168" s="192">
        <f t="shared" si="574"/>
        <v>0</v>
      </c>
      <c r="EB168" s="192">
        <f t="shared" si="575"/>
        <v>0</v>
      </c>
      <c r="EC168" s="192">
        <f t="shared" si="576"/>
        <v>0</v>
      </c>
      <c r="ED168" s="192">
        <f t="shared" si="577"/>
        <v>0</v>
      </c>
      <c r="EE168" s="192">
        <f t="shared" si="578"/>
        <v>0</v>
      </c>
      <c r="EF168" s="192">
        <f t="shared" si="579"/>
        <v>0</v>
      </c>
      <c r="EG168" s="192">
        <f t="shared" si="580"/>
        <v>0</v>
      </c>
      <c r="EH168" s="192">
        <f t="shared" si="581"/>
        <v>0</v>
      </c>
      <c r="EI168" s="192">
        <f t="shared" si="582"/>
        <v>0</v>
      </c>
      <c r="EJ168" s="192">
        <f t="shared" si="583"/>
        <v>0</v>
      </c>
      <c r="EK168" s="192">
        <f t="shared" si="584"/>
        <v>0</v>
      </c>
      <c r="EL168" s="192">
        <f t="shared" si="585"/>
        <v>0</v>
      </c>
      <c r="EM168" s="192">
        <f t="shared" si="586"/>
        <v>0</v>
      </c>
      <c r="EN168" s="192">
        <f t="shared" si="587"/>
        <v>0</v>
      </c>
      <c r="EO168" s="192">
        <f t="shared" si="588"/>
        <v>0</v>
      </c>
      <c r="EP168" s="192">
        <f t="shared" si="589"/>
        <v>0</v>
      </c>
      <c r="EQ168" s="192">
        <f t="shared" si="590"/>
        <v>0</v>
      </c>
      <c r="ER168" s="192">
        <f t="shared" si="591"/>
        <v>0</v>
      </c>
      <c r="ES168" s="192">
        <f t="shared" si="592"/>
        <v>0</v>
      </c>
      <c r="ET168" s="192">
        <f t="shared" si="593"/>
        <v>0</v>
      </c>
      <c r="EU168" s="192">
        <f t="shared" si="594"/>
        <v>0</v>
      </c>
      <c r="EV168" s="192">
        <f t="shared" si="595"/>
        <v>0</v>
      </c>
      <c r="EW168" s="192">
        <f t="shared" si="596"/>
        <v>0</v>
      </c>
      <c r="EX168" s="192">
        <f t="shared" si="597"/>
        <v>0</v>
      </c>
      <c r="EY168" s="192">
        <f t="shared" si="598"/>
        <v>0</v>
      </c>
      <c r="EZ168" s="192">
        <f t="shared" si="599"/>
        <v>0</v>
      </c>
      <c r="FA168" s="192">
        <f t="shared" si="600"/>
        <v>0</v>
      </c>
      <c r="FB168" s="192">
        <f t="shared" si="601"/>
        <v>0</v>
      </c>
      <c r="FC168" s="192">
        <f t="shared" si="602"/>
        <v>0</v>
      </c>
      <c r="FD168" s="192">
        <f t="shared" si="603"/>
        <v>0</v>
      </c>
      <c r="FE168" s="192">
        <f t="shared" si="604"/>
        <v>0</v>
      </c>
      <c r="FF168" s="192">
        <f t="shared" si="605"/>
        <v>0</v>
      </c>
      <c r="FG168" s="192">
        <f t="shared" si="606"/>
        <v>0</v>
      </c>
      <c r="FH168" s="192">
        <f t="shared" si="607"/>
        <v>0</v>
      </c>
      <c r="FI168" s="192">
        <f t="shared" si="608"/>
        <v>0</v>
      </c>
      <c r="FJ168" s="192">
        <f t="shared" si="609"/>
        <v>0</v>
      </c>
      <c r="FK168" s="192">
        <f t="shared" si="610"/>
        <v>0</v>
      </c>
      <c r="FL168" s="192">
        <f t="shared" si="611"/>
        <v>0</v>
      </c>
      <c r="FM168" s="192">
        <f t="shared" si="612"/>
        <v>0</v>
      </c>
      <c r="FN168" s="192">
        <f t="shared" si="613"/>
        <v>0</v>
      </c>
      <c r="FO168" s="192">
        <f t="shared" si="614"/>
        <v>0</v>
      </c>
      <c r="FP168" s="192">
        <f t="shared" si="615"/>
        <v>0</v>
      </c>
      <c r="FQ168" s="192">
        <f t="shared" si="616"/>
        <v>0</v>
      </c>
      <c r="FR168" s="192">
        <f t="shared" si="617"/>
        <v>0</v>
      </c>
      <c r="FS168" s="192">
        <f t="shared" si="618"/>
        <v>0</v>
      </c>
      <c r="FT168" s="192">
        <f t="shared" si="619"/>
        <v>0</v>
      </c>
      <c r="FU168" s="192">
        <f t="shared" si="620"/>
        <v>0</v>
      </c>
      <c r="FV168" s="192">
        <f t="shared" si="621"/>
        <v>0</v>
      </c>
      <c r="FW168" s="192">
        <f t="shared" si="622"/>
        <v>0</v>
      </c>
      <c r="FX168" s="192">
        <f t="shared" si="623"/>
        <v>0</v>
      </c>
      <c r="FY168" s="192">
        <f t="shared" si="624"/>
        <v>0</v>
      </c>
      <c r="FZ168" s="192">
        <f t="shared" si="625"/>
        <v>0</v>
      </c>
      <c r="GA168" s="192">
        <f t="shared" si="626"/>
        <v>0</v>
      </c>
      <c r="GB168" s="192">
        <f t="shared" si="627"/>
        <v>0</v>
      </c>
      <c r="GC168" s="192">
        <f t="shared" si="628"/>
        <v>0</v>
      </c>
      <c r="GD168" s="192">
        <f t="shared" si="629"/>
        <v>0</v>
      </c>
      <c r="GE168" s="192">
        <f t="shared" si="630"/>
        <v>0</v>
      </c>
      <c r="GF168" s="192">
        <f t="shared" si="631"/>
        <v>0</v>
      </c>
      <c r="GG168" s="192">
        <f t="shared" si="632"/>
        <v>0</v>
      </c>
      <c r="GH168" s="192">
        <f t="shared" si="633"/>
        <v>0</v>
      </c>
      <c r="GI168" s="192">
        <f t="shared" si="634"/>
        <v>0</v>
      </c>
      <c r="GJ168" s="192">
        <f t="shared" si="635"/>
        <v>0</v>
      </c>
      <c r="GK168" s="192">
        <f t="shared" si="636"/>
        <v>0</v>
      </c>
      <c r="GL168" s="192">
        <f t="shared" si="637"/>
        <v>0</v>
      </c>
      <c r="GM168" s="192">
        <f t="shared" si="638"/>
        <v>0</v>
      </c>
      <c r="GN168" s="192">
        <f t="shared" si="639"/>
        <v>0</v>
      </c>
      <c r="GO168" s="192">
        <f t="shared" si="640"/>
        <v>0</v>
      </c>
      <c r="GP168" s="192">
        <f t="shared" si="641"/>
        <v>0</v>
      </c>
      <c r="GQ168" s="192">
        <f t="shared" si="642"/>
        <v>0</v>
      </c>
      <c r="GR168" s="192">
        <f t="shared" si="643"/>
        <v>0</v>
      </c>
      <c r="GS168" s="192">
        <f t="shared" si="644"/>
        <v>0</v>
      </c>
      <c r="GT168" s="192">
        <f t="shared" si="645"/>
        <v>0</v>
      </c>
      <c r="GU168" s="192">
        <f t="shared" si="646"/>
        <v>0</v>
      </c>
      <c r="GV168" s="192">
        <f t="shared" si="647"/>
        <v>0</v>
      </c>
      <c r="GW168" s="192">
        <f t="shared" si="648"/>
        <v>0</v>
      </c>
      <c r="GX168" s="192">
        <f t="shared" si="649"/>
        <v>0</v>
      </c>
      <c r="GY168" s="192">
        <f t="shared" si="650"/>
        <v>0</v>
      </c>
      <c r="GZ168" s="192">
        <f t="shared" si="651"/>
        <v>0</v>
      </c>
      <c r="HA168" s="192">
        <f t="shared" si="652"/>
        <v>0</v>
      </c>
      <c r="HB168" s="192">
        <f t="shared" si="653"/>
        <v>0</v>
      </c>
      <c r="HC168" s="192">
        <f t="shared" si="654"/>
        <v>0</v>
      </c>
      <c r="HD168" s="192">
        <f t="shared" si="655"/>
        <v>0</v>
      </c>
      <c r="HE168" s="192">
        <f t="shared" si="656"/>
        <v>0</v>
      </c>
      <c r="HF168" s="192">
        <f t="shared" si="657"/>
        <v>0</v>
      </c>
      <c r="HG168" s="192">
        <f t="shared" si="658"/>
        <v>0</v>
      </c>
      <c r="HH168" s="192">
        <f t="shared" si="659"/>
        <v>0</v>
      </c>
      <c r="HI168" s="192">
        <f t="shared" si="660"/>
        <v>0</v>
      </c>
      <c r="HJ168" s="192">
        <f t="shared" si="661"/>
        <v>0</v>
      </c>
      <c r="HK168" s="192">
        <f t="shared" si="662"/>
        <v>0</v>
      </c>
      <c r="HL168" s="192">
        <f t="shared" si="663"/>
        <v>0</v>
      </c>
      <c r="HM168" s="192">
        <f t="shared" si="664"/>
        <v>0</v>
      </c>
      <c r="HN168" s="194">
        <f t="shared" si="680"/>
        <v>0</v>
      </c>
      <c r="HO168" s="194">
        <f t="shared" si="681"/>
        <v>0</v>
      </c>
      <c r="HP168" s="194">
        <f t="shared" si="682"/>
        <v>0</v>
      </c>
      <c r="HQ168" s="194">
        <f t="shared" si="683"/>
        <v>0</v>
      </c>
      <c r="HR168" s="194">
        <f t="shared" si="684"/>
        <v>0</v>
      </c>
      <c r="HS168" s="195" t="str">
        <f t="shared" si="471"/>
        <v/>
      </c>
      <c r="HT168" s="196">
        <f t="shared" si="685"/>
        <v>0</v>
      </c>
      <c r="HU168" s="196">
        <f t="shared" si="686"/>
        <v>0</v>
      </c>
      <c r="HV168" s="197" t="str">
        <f t="shared" si="472"/>
        <v/>
      </c>
      <c r="HW168" s="197" t="str">
        <f t="shared" si="665"/>
        <v/>
      </c>
      <c r="HX168" s="197" t="str">
        <f t="shared" si="666"/>
        <v/>
      </c>
      <c r="HY168" s="195" t="str">
        <f t="shared" si="473"/>
        <v/>
      </c>
      <c r="HZ168" s="30">
        <f t="shared" si="469"/>
        <v>0</v>
      </c>
      <c r="IA168" s="198">
        <f t="shared" si="474"/>
        <v>0</v>
      </c>
      <c r="IB168" s="195"/>
      <c r="IC168" s="195">
        <f t="shared" si="667"/>
        <v>0</v>
      </c>
      <c r="ID168" s="195">
        <f t="shared" si="475"/>
        <v>0</v>
      </c>
      <c r="IE168" s="195">
        <f t="shared" si="668"/>
        <v>0</v>
      </c>
      <c r="IF168" s="195">
        <f t="shared" si="476"/>
        <v>0</v>
      </c>
      <c r="IG168" s="307">
        <f t="shared" si="477"/>
        <v>0</v>
      </c>
      <c r="IH168" s="307">
        <f t="shared" si="478"/>
        <v>0</v>
      </c>
      <c r="II168" s="44">
        <f t="shared" si="479"/>
        <v>0</v>
      </c>
      <c r="IJ168" s="44">
        <f t="shared" si="669"/>
        <v>0</v>
      </c>
      <c r="IK168" s="44">
        <f t="shared" si="670"/>
        <v>0</v>
      </c>
      <c r="IL168" s="44">
        <f t="shared" si="671"/>
        <v>0</v>
      </c>
      <c r="IM168" s="44">
        <f t="shared" si="672"/>
        <v>0</v>
      </c>
      <c r="IN168" s="44">
        <f t="shared" si="673"/>
        <v>0</v>
      </c>
      <c r="IO168" s="44">
        <f t="shared" si="674"/>
        <v>0</v>
      </c>
    </row>
    <row r="169" spans="1:249" ht="18" customHeight="1">
      <c r="A169" s="188">
        <v>163</v>
      </c>
      <c r="B169" s="326"/>
      <c r="C169" s="289"/>
      <c r="D169" s="199"/>
      <c r="E169" s="189"/>
      <c r="F169" s="189"/>
      <c r="G169" s="190"/>
      <c r="H169" s="190"/>
      <c r="I169" s="272"/>
      <c r="J169" s="207"/>
      <c r="K169" s="214" t="str">
        <f t="shared" si="480"/>
        <v/>
      </c>
      <c r="L169" s="200" t="str">
        <f t="shared" si="481"/>
        <v/>
      </c>
      <c r="M169" s="200" t="str">
        <f t="shared" si="482"/>
        <v/>
      </c>
      <c r="N169" s="209" t="str">
        <f t="shared" si="470"/>
        <v/>
      </c>
      <c r="O169" s="208" t="str">
        <f>IFERROR(IF(D169="","",IF(K169="","",IF(I169="","",IF(F169="F",VLOOKUP(K169,F!A:G,2,0),IF(F169="M",VLOOKUP(K169,M!A:G,2,0),""))))),0)</f>
        <v/>
      </c>
      <c r="P169" s="191" t="str">
        <f>IFERROR(IF(D169="","",IF(K169="","",IF(I169="","",IF(F169="F",VLOOKUP(K169,F!A:G,3,0),IF(F169="M",VLOOKUP(K169,M!A:G,3,0),""))))),0)</f>
        <v/>
      </c>
      <c r="Q169" s="191" t="str">
        <f>IFERROR(IF(D169="","",IF(K169="","",IF(I169="","",IF(F169="F",VLOOKUP(K169,F!A:G,4,0),IF(F169="M",VLOOKUP(K169,M!A:G,4,0),""))))),0)</f>
        <v/>
      </c>
      <c r="R169" s="191" t="str">
        <f>IFERROR(IF(D169="","",IF(K169="","",IF(I169="","",IF(F169="F",VLOOKUP(K169,F!A:G,5,0),IF(F169="M",VLOOKUP(K169,M!A:G,5,0),""))))),0)</f>
        <v/>
      </c>
      <c r="S169" s="191" t="str">
        <f>IFERROR(IF(D169="","",IF(K169="","",IF(I169="","",IF(F169="F",VLOOKUP(K169,F!A:G,6,0),IF(F169="M",VLOOKUP(K169,M!A:G,6,0),""))))),0)</f>
        <v/>
      </c>
      <c r="T169" s="191" t="str">
        <f>IFERROR(IF(D169="","",IF(K169="","",IF(I169="","",IF(F169="F",VLOOKUP(K169,F!A:G,7,0),IF(F169="M",VLOOKUP(K169,M!A:G,7,0),""))))),0)</f>
        <v/>
      </c>
      <c r="U169" s="191" t="str">
        <f>IFERROR(IF(D169="","",IF(K169="","",IF(J169="","",IF(F169="F",VLOOKUP(K169,F!A:M,8,0),IF(F169="M",VLOOKUP(K169,M!A:M,8,0),""))))),0)</f>
        <v/>
      </c>
      <c r="V169" s="191" t="str">
        <f>IFERROR(IF(D169="","",IF(K169="","",IF(J169="","",IF(F169="F",VLOOKUP(K169,F!A:M,9,0),IF(F169="M",VLOOKUP(K169,M!A:M,9,0),""))))),0)</f>
        <v/>
      </c>
      <c r="W169" s="191" t="str">
        <f>IFERROR(IF(D169="","",IF(K169="","",IF(J169="","",IF(F169="F",VLOOKUP(K169,F!A:M,10,0),IF(F169="M",VLOOKUP(K169,M!A:M,10,0),""))))),0)</f>
        <v/>
      </c>
      <c r="X169" s="191" t="str">
        <f>IFERROR(IF(D169="","",IF(K169="","",IF(J169="","",IF(F169="F",VLOOKUP(K169,F!A:M,11,0),IF(F169="M",VLOOKUP(K169,M!A:M,11,0),""))))),0)</f>
        <v/>
      </c>
      <c r="Y169" s="191" t="str">
        <f>IFERROR(IF(D169="","",IF(K169="","",IF(J169="","",IF(F169="F",VLOOKUP(K169,F!A:M,12,0),IF(F169="M",VLOOKUP(K169,M!A:M,12,0),""))))),0)</f>
        <v/>
      </c>
      <c r="Z169" s="191" t="str">
        <f>IFERROR(IF(D169="","",IF(K169="","",IF(J169="","",IF(F169="F",VLOOKUP(K169,F!A:M,13,0),IF(F169="M",VLOOKUP(K169,M!A:M,13,0),""))))),0)</f>
        <v/>
      </c>
      <c r="AA169" s="191" t="str">
        <f>IFERROR(IF(D169="","",IF(F169="","",IF(J169="","",IF(K169="","",IF(AND(K169&gt;23,K169&lt;=60),IF(F169="F",VLOOKUP(MROUND(HZ169,0.5),'F-Weight for Length'!K:S,2,0),VLOOKUP(MROUND(HZ169,0.5),'M-Weight for Length'!K:S,2,0)),IF(K169&gt;60,IF(F169="F",VLOOKUP(K169,'F-Weight for Length'!U:AC,2,0),VLOOKUP(K169,'M-Weight for Length'!U:AC,2,0)),IF(F169="F",VLOOKUP(MROUND(HZ169,0.5),'F-Weight for Length'!A:I,2,0),VLOOKUP(MROUND(HZ169,0.5),'M-Weight for Length'!A:I,2,0)))))))),0)</f>
        <v/>
      </c>
      <c r="AB169" s="191" t="str">
        <f>IFERROR(IF(D169="","",IF(F169="","",IF(J169="","",IF(K169="","",IF(AND(K169&gt;23,K169&lt;=60),IF(F169="F",VLOOKUP(MROUND(HZ169,0.5),'F-Weight for Length'!K:S,3,0),VLOOKUP(MROUND(HZ169,0.5),'M-Weight for Length'!K:S,3,0)),IF(K169&gt;60,IF(F169="F",VLOOKUP(K169,'F-Weight for Length'!U:AC,3,0),VLOOKUP(K169,'M-Weight for Length'!U:AC,3,0)),IF(F169="F",VLOOKUP(MROUND(HZ169,0.5),'F-Weight for Length'!A:I,3,0),VLOOKUP(MROUND(HZ169,0.5),'M-Weight for Length'!A:I,3,0)))))))),0)</f>
        <v/>
      </c>
      <c r="AC169" s="191" t="str">
        <f>IFERROR(IF(D169="","",IF(F169="","",IF(J169="","",IF(K169="","",IF(AND(K169&gt;23,K169&lt;=60),IF(F169="F",VLOOKUP(MROUND(HZ169,0.5),'F-Weight for Length'!K:S,4,0),VLOOKUP(MROUND(HZ169,0.5),'M-Weight for Length'!K:S,4,0)),IF(K169&gt;60,IF(F169="F",VLOOKUP(K169,'F-Weight for Length'!U:AC,4,0),VLOOKUP(K169,'M-Weight for Length'!U:AC,4,0)),IF(F169="F",VLOOKUP(MROUND(HZ169,0.5),'F-Weight for Length'!A:I,4,0),VLOOKUP(MROUND(HZ169,0.5),'M-Weight for Length'!A:I,4,0)))))))),0)</f>
        <v/>
      </c>
      <c r="AD169" s="191" t="str">
        <f>IFERROR(IF(D169="","",IF(F169="","",IF(J169="","",IF(K169="","",IF(AND(K169&gt;23,K169&lt;=60),IF(F169="F",VLOOKUP(MROUND(HZ169,0.5),'F-Weight for Length'!K:S,5,0),VLOOKUP(MROUND(HZ169,0.5),'M-Weight for Length'!K:S,5,0)),IF(K169&gt;60,IF(F169="F",VLOOKUP(K169,'F-Weight for Length'!U:AC,5,0),VLOOKUP(K169,'M-Weight for Length'!U:AC,5,0)),IF(F169="F",VLOOKUP(MROUND(HZ169,0.5),'F-Weight for Length'!A:I,5,0),VLOOKUP(MROUND(HZ169,0.5),'M-Weight for Length'!A:I,5,0)))))))),0)</f>
        <v/>
      </c>
      <c r="AE169" s="191" t="str">
        <f>IFERROR(IF(D169="","",IF(F169="","",IF(J169="","",IF(K169="","",IF(AND(K169&gt;23,K169&lt;=60),IF(F169="F",VLOOKUP(MROUND(HZ169,0.5),'F-Weight for Length'!K:S,6,0),VLOOKUP(MROUND(HZ169,0.5),'M-Weight for Length'!K:S,6,0)),IF(K169&gt;60,IF(F169="F",VLOOKUP(K169,'F-Weight for Length'!U:AC,6,0),VLOOKUP(K169,'M-Weight for Length'!U:AC,6,0)),IF(F169="F",VLOOKUP(MROUND(HZ169,0.5),'F-Weight for Length'!A:I,6,0),VLOOKUP(MROUND(HZ169,0.5),'M-Weight for Length'!A:I,6,0)))))))),0)</f>
        <v/>
      </c>
      <c r="AF169" s="191" t="str">
        <f>IFERROR(IF(D169="","",IF(F169="","",IF(J169="","",IF(K169="","",IF(AND(K169&gt;23,K169&lt;=60),IF(F169="F",VLOOKUP(MROUND(HZ169,0.5),'F-Weight for Length'!K:S,7,0),VLOOKUP(MROUND(HZ169,0.5),'M-Weight for Length'!K:S,7,0)),IF(K169&gt;60,IF(F169="F",VLOOKUP(K169,'F-Weight for Length'!U:AC,7,0),VLOOKUP(K169,'M-Weight for Length'!U:AC,7,0)),IF(F169="F",VLOOKUP(MROUND(HZ169,0.5),'F-Weight for Length'!A:I,7,0),VLOOKUP(MROUND(HZ169,0.5),'M-Weight for Length'!A:I,7,0)))))))),0)</f>
        <v/>
      </c>
      <c r="AG169" s="191" t="str">
        <f>IFERROR(IF(D169="","",IF(F169="","",IF(J169="","",IF(K169="","",IF(AND(K169&gt;23,K169&lt;=60),IF(F169="F",VLOOKUP(MROUND(HZ169,0.5),'F-Weight for Length'!K:S,8,0),VLOOKUP(MROUND(HZ169,0.5),'M-Weight for Length'!K:S,8,0)),IF(K169&gt;60,IF(F169="F",VLOOKUP(K169,'F-Weight for Length'!U:AC,8,0),VLOOKUP(K169,'M-Weight for Length'!U:AC,8,0)),IF(F169="F",VLOOKUP(MROUND(HZ169,0.5),'F-Weight for Length'!A:I,8,0),VLOOKUP(MROUND(HZ169,0.5),'M-Weight for Length'!A:I,8,0)))))))),0)</f>
        <v/>
      </c>
      <c r="AH169" s="191" t="str">
        <f>IFERROR(IF(D169="","",IF(F169="","",IF(J169="","",IF(K169="","",IF(AND(K169&gt;23,K169&lt;=60),IF(F169="F",VLOOKUP(MROUND(HZ169,0.5),'F-Weight for Length'!K:S,9,0),VLOOKUP(MROUND(HZ169,0.5),'M-Weight for Length'!K:S,9,0)),IF(K169&gt;60,IF(F169="F",VLOOKUP(K169,'F-Weight for Length'!U:AC,9,0),VLOOKUP(K169,'M-Weight for Length'!U:AC,9,0)),IF(F169="F",VLOOKUP(MROUND(HZ169,0.5),'F-Weight for Length'!A:I,9,0),VLOOKUP(MROUND(HZ169,0.5),'M-Weight for Length'!A:I,9,0)))))))),0)</f>
        <v/>
      </c>
      <c r="AI169" s="192">
        <f t="shared" si="483"/>
        <v>0</v>
      </c>
      <c r="AJ169" s="192">
        <f t="shared" si="484"/>
        <v>0</v>
      </c>
      <c r="AK169" s="192">
        <f t="shared" si="485"/>
        <v>0</v>
      </c>
      <c r="AL169" s="192">
        <f t="shared" si="486"/>
        <v>0</v>
      </c>
      <c r="AM169" s="192">
        <f t="shared" si="487"/>
        <v>0</v>
      </c>
      <c r="AN169" s="192">
        <f t="shared" si="488"/>
        <v>0</v>
      </c>
      <c r="AO169" s="192">
        <f t="shared" si="489"/>
        <v>0</v>
      </c>
      <c r="AP169" s="192">
        <f t="shared" si="490"/>
        <v>0</v>
      </c>
      <c r="AQ169" s="192">
        <f t="shared" si="491"/>
        <v>0</v>
      </c>
      <c r="AR169" s="192">
        <f t="shared" si="492"/>
        <v>0</v>
      </c>
      <c r="AS169" s="192">
        <f t="shared" si="493"/>
        <v>0</v>
      </c>
      <c r="AT169" s="192">
        <f t="shared" si="494"/>
        <v>0</v>
      </c>
      <c r="AU169" s="192">
        <f t="shared" si="495"/>
        <v>0</v>
      </c>
      <c r="AV169" s="192">
        <f t="shared" si="496"/>
        <v>0</v>
      </c>
      <c r="AW169" s="192">
        <f t="shared" si="497"/>
        <v>0</v>
      </c>
      <c r="AX169" s="192">
        <f t="shared" si="498"/>
        <v>0</v>
      </c>
      <c r="AY169" s="192">
        <f t="shared" si="499"/>
        <v>0</v>
      </c>
      <c r="AZ169" s="192">
        <f t="shared" si="500"/>
        <v>0</v>
      </c>
      <c r="BA169" s="192">
        <f t="shared" si="501"/>
        <v>0</v>
      </c>
      <c r="BB169" s="192">
        <f t="shared" si="502"/>
        <v>0</v>
      </c>
      <c r="BC169" s="192">
        <f t="shared" si="503"/>
        <v>0</v>
      </c>
      <c r="BD169" s="192">
        <f t="shared" si="504"/>
        <v>0</v>
      </c>
      <c r="BE169" s="192">
        <f t="shared" si="505"/>
        <v>0</v>
      </c>
      <c r="BF169" s="192">
        <f t="shared" si="506"/>
        <v>0</v>
      </c>
      <c r="BG169" s="192">
        <f t="shared" si="507"/>
        <v>0</v>
      </c>
      <c r="BH169" s="192">
        <f t="shared" si="508"/>
        <v>0</v>
      </c>
      <c r="BI169" s="192">
        <f t="shared" si="509"/>
        <v>0</v>
      </c>
      <c r="BJ169" s="192">
        <f t="shared" si="510"/>
        <v>0</v>
      </c>
      <c r="BK169" s="192">
        <f t="shared" si="511"/>
        <v>0</v>
      </c>
      <c r="BL169" s="192">
        <f t="shared" si="512"/>
        <v>0</v>
      </c>
      <c r="BM169" s="192">
        <f t="shared" si="513"/>
        <v>0</v>
      </c>
      <c r="BN169" s="192">
        <f t="shared" si="514"/>
        <v>0</v>
      </c>
      <c r="BO169" s="192">
        <f t="shared" si="515"/>
        <v>0</v>
      </c>
      <c r="BP169" s="192">
        <f t="shared" si="516"/>
        <v>0</v>
      </c>
      <c r="BQ169" s="192">
        <f t="shared" si="517"/>
        <v>0</v>
      </c>
      <c r="BR169" s="192">
        <f t="shared" si="518"/>
        <v>0</v>
      </c>
      <c r="BS169" s="192">
        <f t="shared" si="519"/>
        <v>0</v>
      </c>
      <c r="BT169" s="192">
        <f t="shared" si="520"/>
        <v>0</v>
      </c>
      <c r="BU169" s="192">
        <f t="shared" si="521"/>
        <v>0</v>
      </c>
      <c r="BV169" s="192">
        <f t="shared" si="522"/>
        <v>0</v>
      </c>
      <c r="BW169" s="192">
        <f t="shared" si="523"/>
        <v>0</v>
      </c>
      <c r="BX169" s="192">
        <f t="shared" si="524"/>
        <v>0</v>
      </c>
      <c r="BY169" s="192">
        <f t="shared" si="525"/>
        <v>0</v>
      </c>
      <c r="BZ169" s="192">
        <f t="shared" si="526"/>
        <v>0</v>
      </c>
      <c r="CA169" s="192">
        <f t="shared" si="527"/>
        <v>0</v>
      </c>
      <c r="CB169" s="192">
        <f t="shared" si="528"/>
        <v>0</v>
      </c>
      <c r="CC169" s="192">
        <f t="shared" si="529"/>
        <v>0</v>
      </c>
      <c r="CD169" s="192">
        <f t="shared" si="530"/>
        <v>0</v>
      </c>
      <c r="CE169" s="192">
        <f t="shared" si="531"/>
        <v>0</v>
      </c>
      <c r="CF169" s="192">
        <f t="shared" si="532"/>
        <v>0</v>
      </c>
      <c r="CG169" s="192">
        <f t="shared" si="533"/>
        <v>0</v>
      </c>
      <c r="CH169" s="192">
        <f t="shared" si="534"/>
        <v>0</v>
      </c>
      <c r="CI169" s="192">
        <f t="shared" si="535"/>
        <v>0</v>
      </c>
      <c r="CJ169" s="192">
        <f t="shared" si="536"/>
        <v>0</v>
      </c>
      <c r="CK169" s="192">
        <f t="shared" si="537"/>
        <v>0</v>
      </c>
      <c r="CL169" s="192">
        <f t="shared" si="538"/>
        <v>0</v>
      </c>
      <c r="CM169" s="192">
        <f t="shared" si="539"/>
        <v>0</v>
      </c>
      <c r="CN169" s="192">
        <f t="shared" si="540"/>
        <v>0</v>
      </c>
      <c r="CO169" s="192">
        <f t="shared" si="541"/>
        <v>0</v>
      </c>
      <c r="CP169" s="192">
        <f t="shared" si="542"/>
        <v>0</v>
      </c>
      <c r="CQ169" s="192">
        <f t="shared" si="543"/>
        <v>0</v>
      </c>
      <c r="CR169" s="192">
        <f t="shared" si="544"/>
        <v>0</v>
      </c>
      <c r="CS169" s="192">
        <f t="shared" si="545"/>
        <v>0</v>
      </c>
      <c r="CT169" s="192">
        <f t="shared" si="546"/>
        <v>0</v>
      </c>
      <c r="CU169" s="192">
        <f t="shared" si="547"/>
        <v>0</v>
      </c>
      <c r="CV169" s="192">
        <f t="shared" si="548"/>
        <v>0</v>
      </c>
      <c r="CW169" s="192">
        <f t="shared" si="549"/>
        <v>0</v>
      </c>
      <c r="CX169" s="192">
        <f t="shared" si="550"/>
        <v>0</v>
      </c>
      <c r="CY169" s="192">
        <f t="shared" si="551"/>
        <v>0</v>
      </c>
      <c r="CZ169" s="192">
        <f t="shared" si="552"/>
        <v>0</v>
      </c>
      <c r="DA169" s="192">
        <f t="shared" si="553"/>
        <v>0</v>
      </c>
      <c r="DB169" s="192">
        <f t="shared" si="554"/>
        <v>0</v>
      </c>
      <c r="DC169" s="192">
        <f t="shared" si="555"/>
        <v>0</v>
      </c>
      <c r="DD169" s="192">
        <f t="shared" si="556"/>
        <v>0</v>
      </c>
      <c r="DE169" s="192">
        <f t="shared" si="557"/>
        <v>0</v>
      </c>
      <c r="DF169" s="192">
        <f t="shared" si="558"/>
        <v>0</v>
      </c>
      <c r="DG169" s="192">
        <f t="shared" si="559"/>
        <v>0</v>
      </c>
      <c r="DH169" s="192">
        <f t="shared" si="560"/>
        <v>0</v>
      </c>
      <c r="DI169" s="192">
        <f t="shared" si="561"/>
        <v>0</v>
      </c>
      <c r="DJ169" s="192">
        <f t="shared" si="562"/>
        <v>0</v>
      </c>
      <c r="DK169" s="192">
        <f t="shared" si="563"/>
        <v>0</v>
      </c>
      <c r="DL169" s="192">
        <f t="shared" si="564"/>
        <v>0</v>
      </c>
      <c r="DM169" s="192">
        <f t="shared" si="565"/>
        <v>0</v>
      </c>
      <c r="DN169" s="192">
        <f t="shared" si="566"/>
        <v>0</v>
      </c>
      <c r="DO169" s="192">
        <f t="shared" si="567"/>
        <v>0</v>
      </c>
      <c r="DP169" s="192">
        <f t="shared" si="568"/>
        <v>0</v>
      </c>
      <c r="DQ169" s="192">
        <f t="shared" si="569"/>
        <v>0</v>
      </c>
      <c r="DR169" s="192">
        <f t="shared" si="570"/>
        <v>0</v>
      </c>
      <c r="DS169" s="192">
        <f t="shared" si="571"/>
        <v>0</v>
      </c>
      <c r="DT169" s="192">
        <f t="shared" si="572"/>
        <v>0</v>
      </c>
      <c r="DU169" s="192">
        <f t="shared" si="573"/>
        <v>0</v>
      </c>
      <c r="DV169" s="193">
        <f t="shared" si="675"/>
        <v>0</v>
      </c>
      <c r="DW169" s="193">
        <f t="shared" si="676"/>
        <v>0</v>
      </c>
      <c r="DX169" s="193">
        <f t="shared" si="677"/>
        <v>0</v>
      </c>
      <c r="DY169" s="193">
        <f t="shared" si="678"/>
        <v>0</v>
      </c>
      <c r="DZ169" s="193">
        <f t="shared" si="679"/>
        <v>0</v>
      </c>
      <c r="EA169" s="192">
        <f t="shared" si="574"/>
        <v>0</v>
      </c>
      <c r="EB169" s="192">
        <f t="shared" si="575"/>
        <v>0</v>
      </c>
      <c r="EC169" s="192">
        <f t="shared" si="576"/>
        <v>0</v>
      </c>
      <c r="ED169" s="192">
        <f t="shared" si="577"/>
        <v>0</v>
      </c>
      <c r="EE169" s="192">
        <f t="shared" si="578"/>
        <v>0</v>
      </c>
      <c r="EF169" s="192">
        <f t="shared" si="579"/>
        <v>0</v>
      </c>
      <c r="EG169" s="192">
        <f t="shared" si="580"/>
        <v>0</v>
      </c>
      <c r="EH169" s="192">
        <f t="shared" si="581"/>
        <v>0</v>
      </c>
      <c r="EI169" s="192">
        <f t="shared" si="582"/>
        <v>0</v>
      </c>
      <c r="EJ169" s="192">
        <f t="shared" si="583"/>
        <v>0</v>
      </c>
      <c r="EK169" s="192">
        <f t="shared" si="584"/>
        <v>0</v>
      </c>
      <c r="EL169" s="192">
        <f t="shared" si="585"/>
        <v>0</v>
      </c>
      <c r="EM169" s="192">
        <f t="shared" si="586"/>
        <v>0</v>
      </c>
      <c r="EN169" s="192">
        <f t="shared" si="587"/>
        <v>0</v>
      </c>
      <c r="EO169" s="192">
        <f t="shared" si="588"/>
        <v>0</v>
      </c>
      <c r="EP169" s="192">
        <f t="shared" si="589"/>
        <v>0</v>
      </c>
      <c r="EQ169" s="192">
        <f t="shared" si="590"/>
        <v>0</v>
      </c>
      <c r="ER169" s="192">
        <f t="shared" si="591"/>
        <v>0</v>
      </c>
      <c r="ES169" s="192">
        <f t="shared" si="592"/>
        <v>0</v>
      </c>
      <c r="ET169" s="192">
        <f t="shared" si="593"/>
        <v>0</v>
      </c>
      <c r="EU169" s="192">
        <f t="shared" si="594"/>
        <v>0</v>
      </c>
      <c r="EV169" s="192">
        <f t="shared" si="595"/>
        <v>0</v>
      </c>
      <c r="EW169" s="192">
        <f t="shared" si="596"/>
        <v>0</v>
      </c>
      <c r="EX169" s="192">
        <f t="shared" si="597"/>
        <v>0</v>
      </c>
      <c r="EY169" s="192">
        <f t="shared" si="598"/>
        <v>0</v>
      </c>
      <c r="EZ169" s="192">
        <f t="shared" si="599"/>
        <v>0</v>
      </c>
      <c r="FA169" s="192">
        <f t="shared" si="600"/>
        <v>0</v>
      </c>
      <c r="FB169" s="192">
        <f t="shared" si="601"/>
        <v>0</v>
      </c>
      <c r="FC169" s="192">
        <f t="shared" si="602"/>
        <v>0</v>
      </c>
      <c r="FD169" s="192">
        <f t="shared" si="603"/>
        <v>0</v>
      </c>
      <c r="FE169" s="192">
        <f t="shared" si="604"/>
        <v>0</v>
      </c>
      <c r="FF169" s="192">
        <f t="shared" si="605"/>
        <v>0</v>
      </c>
      <c r="FG169" s="192">
        <f t="shared" si="606"/>
        <v>0</v>
      </c>
      <c r="FH169" s="192">
        <f t="shared" si="607"/>
        <v>0</v>
      </c>
      <c r="FI169" s="192">
        <f t="shared" si="608"/>
        <v>0</v>
      </c>
      <c r="FJ169" s="192">
        <f t="shared" si="609"/>
        <v>0</v>
      </c>
      <c r="FK169" s="192">
        <f t="shared" si="610"/>
        <v>0</v>
      </c>
      <c r="FL169" s="192">
        <f t="shared" si="611"/>
        <v>0</v>
      </c>
      <c r="FM169" s="192">
        <f t="shared" si="612"/>
        <v>0</v>
      </c>
      <c r="FN169" s="192">
        <f t="shared" si="613"/>
        <v>0</v>
      </c>
      <c r="FO169" s="192">
        <f t="shared" si="614"/>
        <v>0</v>
      </c>
      <c r="FP169" s="192">
        <f t="shared" si="615"/>
        <v>0</v>
      </c>
      <c r="FQ169" s="192">
        <f t="shared" si="616"/>
        <v>0</v>
      </c>
      <c r="FR169" s="192">
        <f t="shared" si="617"/>
        <v>0</v>
      </c>
      <c r="FS169" s="192">
        <f t="shared" si="618"/>
        <v>0</v>
      </c>
      <c r="FT169" s="192">
        <f t="shared" si="619"/>
        <v>0</v>
      </c>
      <c r="FU169" s="192">
        <f t="shared" si="620"/>
        <v>0</v>
      </c>
      <c r="FV169" s="192">
        <f t="shared" si="621"/>
        <v>0</v>
      </c>
      <c r="FW169" s="192">
        <f t="shared" si="622"/>
        <v>0</v>
      </c>
      <c r="FX169" s="192">
        <f t="shared" si="623"/>
        <v>0</v>
      </c>
      <c r="FY169" s="192">
        <f t="shared" si="624"/>
        <v>0</v>
      </c>
      <c r="FZ169" s="192">
        <f t="shared" si="625"/>
        <v>0</v>
      </c>
      <c r="GA169" s="192">
        <f t="shared" si="626"/>
        <v>0</v>
      </c>
      <c r="GB169" s="192">
        <f t="shared" si="627"/>
        <v>0</v>
      </c>
      <c r="GC169" s="192">
        <f t="shared" si="628"/>
        <v>0</v>
      </c>
      <c r="GD169" s="192">
        <f t="shared" si="629"/>
        <v>0</v>
      </c>
      <c r="GE169" s="192">
        <f t="shared" si="630"/>
        <v>0</v>
      </c>
      <c r="GF169" s="192">
        <f t="shared" si="631"/>
        <v>0</v>
      </c>
      <c r="GG169" s="192">
        <f t="shared" si="632"/>
        <v>0</v>
      </c>
      <c r="GH169" s="192">
        <f t="shared" si="633"/>
        <v>0</v>
      </c>
      <c r="GI169" s="192">
        <f t="shared" si="634"/>
        <v>0</v>
      </c>
      <c r="GJ169" s="192">
        <f t="shared" si="635"/>
        <v>0</v>
      </c>
      <c r="GK169" s="192">
        <f t="shared" si="636"/>
        <v>0</v>
      </c>
      <c r="GL169" s="192">
        <f t="shared" si="637"/>
        <v>0</v>
      </c>
      <c r="GM169" s="192">
        <f t="shared" si="638"/>
        <v>0</v>
      </c>
      <c r="GN169" s="192">
        <f t="shared" si="639"/>
        <v>0</v>
      </c>
      <c r="GO169" s="192">
        <f t="shared" si="640"/>
        <v>0</v>
      </c>
      <c r="GP169" s="192">
        <f t="shared" si="641"/>
        <v>0</v>
      </c>
      <c r="GQ169" s="192">
        <f t="shared" si="642"/>
        <v>0</v>
      </c>
      <c r="GR169" s="192">
        <f t="shared" si="643"/>
        <v>0</v>
      </c>
      <c r="GS169" s="192">
        <f t="shared" si="644"/>
        <v>0</v>
      </c>
      <c r="GT169" s="192">
        <f t="shared" si="645"/>
        <v>0</v>
      </c>
      <c r="GU169" s="192">
        <f t="shared" si="646"/>
        <v>0</v>
      </c>
      <c r="GV169" s="192">
        <f t="shared" si="647"/>
        <v>0</v>
      </c>
      <c r="GW169" s="192">
        <f t="shared" si="648"/>
        <v>0</v>
      </c>
      <c r="GX169" s="192">
        <f t="shared" si="649"/>
        <v>0</v>
      </c>
      <c r="GY169" s="192">
        <f t="shared" si="650"/>
        <v>0</v>
      </c>
      <c r="GZ169" s="192">
        <f t="shared" si="651"/>
        <v>0</v>
      </c>
      <c r="HA169" s="192">
        <f t="shared" si="652"/>
        <v>0</v>
      </c>
      <c r="HB169" s="192">
        <f t="shared" si="653"/>
        <v>0</v>
      </c>
      <c r="HC169" s="192">
        <f t="shared" si="654"/>
        <v>0</v>
      </c>
      <c r="HD169" s="192">
        <f t="shared" si="655"/>
        <v>0</v>
      </c>
      <c r="HE169" s="192">
        <f t="shared" si="656"/>
        <v>0</v>
      </c>
      <c r="HF169" s="192">
        <f t="shared" si="657"/>
        <v>0</v>
      </c>
      <c r="HG169" s="192">
        <f t="shared" si="658"/>
        <v>0</v>
      </c>
      <c r="HH169" s="192">
        <f t="shared" si="659"/>
        <v>0</v>
      </c>
      <c r="HI169" s="192">
        <f t="shared" si="660"/>
        <v>0</v>
      </c>
      <c r="HJ169" s="192">
        <f t="shared" si="661"/>
        <v>0</v>
      </c>
      <c r="HK169" s="192">
        <f t="shared" si="662"/>
        <v>0</v>
      </c>
      <c r="HL169" s="192">
        <f t="shared" si="663"/>
        <v>0</v>
      </c>
      <c r="HM169" s="192">
        <f t="shared" si="664"/>
        <v>0</v>
      </c>
      <c r="HN169" s="194">
        <f t="shared" si="680"/>
        <v>0</v>
      </c>
      <c r="HO169" s="194">
        <f t="shared" si="681"/>
        <v>0</v>
      </c>
      <c r="HP169" s="194">
        <f t="shared" si="682"/>
        <v>0</v>
      </c>
      <c r="HQ169" s="194">
        <f t="shared" si="683"/>
        <v>0</v>
      </c>
      <c r="HR169" s="194">
        <f t="shared" si="684"/>
        <v>0</v>
      </c>
      <c r="HS169" s="195" t="str">
        <f t="shared" si="471"/>
        <v/>
      </c>
      <c r="HT169" s="196">
        <f t="shared" si="685"/>
        <v>0</v>
      </c>
      <c r="HU169" s="196">
        <f t="shared" si="686"/>
        <v>0</v>
      </c>
      <c r="HV169" s="197" t="str">
        <f t="shared" si="472"/>
        <v/>
      </c>
      <c r="HW169" s="197" t="str">
        <f t="shared" si="665"/>
        <v/>
      </c>
      <c r="HX169" s="197" t="str">
        <f t="shared" si="666"/>
        <v/>
      </c>
      <c r="HY169" s="195" t="str">
        <f t="shared" si="473"/>
        <v/>
      </c>
      <c r="HZ169" s="30">
        <f t="shared" si="469"/>
        <v>0</v>
      </c>
      <c r="IA169" s="198">
        <f t="shared" si="474"/>
        <v>0</v>
      </c>
      <c r="IB169" s="195"/>
      <c r="IC169" s="195">
        <f t="shared" si="667"/>
        <v>0</v>
      </c>
      <c r="ID169" s="195">
        <f t="shared" si="475"/>
        <v>0</v>
      </c>
      <c r="IE169" s="195">
        <f t="shared" si="668"/>
        <v>0</v>
      </c>
      <c r="IF169" s="195">
        <f t="shared" si="476"/>
        <v>0</v>
      </c>
      <c r="IG169" s="307">
        <f t="shared" si="477"/>
        <v>0</v>
      </c>
      <c r="IH169" s="307">
        <f t="shared" si="478"/>
        <v>0</v>
      </c>
      <c r="II169" s="44">
        <f t="shared" si="479"/>
        <v>0</v>
      </c>
      <c r="IJ169" s="44">
        <f t="shared" si="669"/>
        <v>0</v>
      </c>
      <c r="IK169" s="44">
        <f t="shared" si="670"/>
        <v>0</v>
      </c>
      <c r="IL169" s="44">
        <f t="shared" si="671"/>
        <v>0</v>
      </c>
      <c r="IM169" s="44">
        <f t="shared" si="672"/>
        <v>0</v>
      </c>
      <c r="IN169" s="44">
        <f t="shared" si="673"/>
        <v>0</v>
      </c>
      <c r="IO169" s="44">
        <f t="shared" si="674"/>
        <v>0</v>
      </c>
    </row>
    <row r="170" spans="1:249" ht="18" customHeight="1">
      <c r="A170" s="188">
        <v>164</v>
      </c>
      <c r="B170" s="326"/>
      <c r="C170" s="289"/>
      <c r="D170" s="199"/>
      <c r="E170" s="189"/>
      <c r="F170" s="189"/>
      <c r="G170" s="190"/>
      <c r="H170" s="190"/>
      <c r="I170" s="272"/>
      <c r="J170" s="207"/>
      <c r="K170" s="214" t="str">
        <f t="shared" si="480"/>
        <v/>
      </c>
      <c r="L170" s="200" t="str">
        <f t="shared" si="481"/>
        <v/>
      </c>
      <c r="M170" s="200" t="str">
        <f t="shared" si="482"/>
        <v/>
      </c>
      <c r="N170" s="209" t="str">
        <f t="shared" si="470"/>
        <v/>
      </c>
      <c r="O170" s="208" t="str">
        <f>IFERROR(IF(D170="","",IF(K170="","",IF(I170="","",IF(F170="F",VLOOKUP(K170,F!A:G,2,0),IF(F170="M",VLOOKUP(K170,M!A:G,2,0),""))))),0)</f>
        <v/>
      </c>
      <c r="P170" s="191" t="str">
        <f>IFERROR(IF(D170="","",IF(K170="","",IF(I170="","",IF(F170="F",VLOOKUP(K170,F!A:G,3,0),IF(F170="M",VLOOKUP(K170,M!A:G,3,0),""))))),0)</f>
        <v/>
      </c>
      <c r="Q170" s="191" t="str">
        <f>IFERROR(IF(D170="","",IF(K170="","",IF(I170="","",IF(F170="F",VLOOKUP(K170,F!A:G,4,0),IF(F170="M",VLOOKUP(K170,M!A:G,4,0),""))))),0)</f>
        <v/>
      </c>
      <c r="R170" s="191" t="str">
        <f>IFERROR(IF(D170="","",IF(K170="","",IF(I170="","",IF(F170="F",VLOOKUP(K170,F!A:G,5,0),IF(F170="M",VLOOKUP(K170,M!A:G,5,0),""))))),0)</f>
        <v/>
      </c>
      <c r="S170" s="191" t="str">
        <f>IFERROR(IF(D170="","",IF(K170="","",IF(I170="","",IF(F170="F",VLOOKUP(K170,F!A:G,6,0),IF(F170="M",VLOOKUP(K170,M!A:G,6,0),""))))),0)</f>
        <v/>
      </c>
      <c r="T170" s="191" t="str">
        <f>IFERROR(IF(D170="","",IF(K170="","",IF(I170="","",IF(F170="F",VLOOKUP(K170,F!A:G,7,0),IF(F170="M",VLOOKUP(K170,M!A:G,7,0),""))))),0)</f>
        <v/>
      </c>
      <c r="U170" s="191" t="str">
        <f>IFERROR(IF(D170="","",IF(K170="","",IF(J170="","",IF(F170="F",VLOOKUP(K170,F!A:M,8,0),IF(F170="M",VLOOKUP(K170,M!A:M,8,0),""))))),0)</f>
        <v/>
      </c>
      <c r="V170" s="191" t="str">
        <f>IFERROR(IF(D170="","",IF(K170="","",IF(J170="","",IF(F170="F",VLOOKUP(K170,F!A:M,9,0),IF(F170="M",VLOOKUP(K170,M!A:M,9,0),""))))),0)</f>
        <v/>
      </c>
      <c r="W170" s="191" t="str">
        <f>IFERROR(IF(D170="","",IF(K170="","",IF(J170="","",IF(F170="F",VLOOKUP(K170,F!A:M,10,0),IF(F170="M",VLOOKUP(K170,M!A:M,10,0),""))))),0)</f>
        <v/>
      </c>
      <c r="X170" s="191" t="str">
        <f>IFERROR(IF(D170="","",IF(K170="","",IF(J170="","",IF(F170="F",VLOOKUP(K170,F!A:M,11,0),IF(F170="M",VLOOKUP(K170,M!A:M,11,0),""))))),0)</f>
        <v/>
      </c>
      <c r="Y170" s="191" t="str">
        <f>IFERROR(IF(D170="","",IF(K170="","",IF(J170="","",IF(F170="F",VLOOKUP(K170,F!A:M,12,0),IF(F170="M",VLOOKUP(K170,M!A:M,12,0),""))))),0)</f>
        <v/>
      </c>
      <c r="Z170" s="191" t="str">
        <f>IFERROR(IF(D170="","",IF(K170="","",IF(J170="","",IF(F170="F",VLOOKUP(K170,F!A:M,13,0),IF(F170="M",VLOOKUP(K170,M!A:M,13,0),""))))),0)</f>
        <v/>
      </c>
      <c r="AA170" s="191" t="str">
        <f>IFERROR(IF(D170="","",IF(F170="","",IF(J170="","",IF(K170="","",IF(AND(K170&gt;23,K170&lt;=60),IF(F170="F",VLOOKUP(MROUND(HZ170,0.5),'F-Weight for Length'!K:S,2,0),VLOOKUP(MROUND(HZ170,0.5),'M-Weight for Length'!K:S,2,0)),IF(K170&gt;60,IF(F170="F",VLOOKUP(K170,'F-Weight for Length'!U:AC,2,0),VLOOKUP(K170,'M-Weight for Length'!U:AC,2,0)),IF(F170="F",VLOOKUP(MROUND(HZ170,0.5),'F-Weight for Length'!A:I,2,0),VLOOKUP(MROUND(HZ170,0.5),'M-Weight for Length'!A:I,2,0)))))))),0)</f>
        <v/>
      </c>
      <c r="AB170" s="191" t="str">
        <f>IFERROR(IF(D170="","",IF(F170="","",IF(J170="","",IF(K170="","",IF(AND(K170&gt;23,K170&lt;=60),IF(F170="F",VLOOKUP(MROUND(HZ170,0.5),'F-Weight for Length'!K:S,3,0),VLOOKUP(MROUND(HZ170,0.5),'M-Weight for Length'!K:S,3,0)),IF(K170&gt;60,IF(F170="F",VLOOKUP(K170,'F-Weight for Length'!U:AC,3,0),VLOOKUP(K170,'M-Weight for Length'!U:AC,3,0)),IF(F170="F",VLOOKUP(MROUND(HZ170,0.5),'F-Weight for Length'!A:I,3,0),VLOOKUP(MROUND(HZ170,0.5),'M-Weight for Length'!A:I,3,0)))))))),0)</f>
        <v/>
      </c>
      <c r="AC170" s="191" t="str">
        <f>IFERROR(IF(D170="","",IF(F170="","",IF(J170="","",IF(K170="","",IF(AND(K170&gt;23,K170&lt;=60),IF(F170="F",VLOOKUP(MROUND(HZ170,0.5),'F-Weight for Length'!K:S,4,0),VLOOKUP(MROUND(HZ170,0.5),'M-Weight for Length'!K:S,4,0)),IF(K170&gt;60,IF(F170="F",VLOOKUP(K170,'F-Weight for Length'!U:AC,4,0),VLOOKUP(K170,'M-Weight for Length'!U:AC,4,0)),IF(F170="F",VLOOKUP(MROUND(HZ170,0.5),'F-Weight for Length'!A:I,4,0),VLOOKUP(MROUND(HZ170,0.5),'M-Weight for Length'!A:I,4,0)))))))),0)</f>
        <v/>
      </c>
      <c r="AD170" s="191" t="str">
        <f>IFERROR(IF(D170="","",IF(F170="","",IF(J170="","",IF(K170="","",IF(AND(K170&gt;23,K170&lt;=60),IF(F170="F",VLOOKUP(MROUND(HZ170,0.5),'F-Weight for Length'!K:S,5,0),VLOOKUP(MROUND(HZ170,0.5),'M-Weight for Length'!K:S,5,0)),IF(K170&gt;60,IF(F170="F",VLOOKUP(K170,'F-Weight for Length'!U:AC,5,0),VLOOKUP(K170,'M-Weight for Length'!U:AC,5,0)),IF(F170="F",VLOOKUP(MROUND(HZ170,0.5),'F-Weight for Length'!A:I,5,0),VLOOKUP(MROUND(HZ170,0.5),'M-Weight for Length'!A:I,5,0)))))))),0)</f>
        <v/>
      </c>
      <c r="AE170" s="191" t="str">
        <f>IFERROR(IF(D170="","",IF(F170="","",IF(J170="","",IF(K170="","",IF(AND(K170&gt;23,K170&lt;=60),IF(F170="F",VLOOKUP(MROUND(HZ170,0.5),'F-Weight for Length'!K:S,6,0),VLOOKUP(MROUND(HZ170,0.5),'M-Weight for Length'!K:S,6,0)),IF(K170&gt;60,IF(F170="F",VLOOKUP(K170,'F-Weight for Length'!U:AC,6,0),VLOOKUP(K170,'M-Weight for Length'!U:AC,6,0)),IF(F170="F",VLOOKUP(MROUND(HZ170,0.5),'F-Weight for Length'!A:I,6,0),VLOOKUP(MROUND(HZ170,0.5),'M-Weight for Length'!A:I,6,0)))))))),0)</f>
        <v/>
      </c>
      <c r="AF170" s="191" t="str">
        <f>IFERROR(IF(D170="","",IF(F170="","",IF(J170="","",IF(K170="","",IF(AND(K170&gt;23,K170&lt;=60),IF(F170="F",VLOOKUP(MROUND(HZ170,0.5),'F-Weight for Length'!K:S,7,0),VLOOKUP(MROUND(HZ170,0.5),'M-Weight for Length'!K:S,7,0)),IF(K170&gt;60,IF(F170="F",VLOOKUP(K170,'F-Weight for Length'!U:AC,7,0),VLOOKUP(K170,'M-Weight for Length'!U:AC,7,0)),IF(F170="F",VLOOKUP(MROUND(HZ170,0.5),'F-Weight for Length'!A:I,7,0),VLOOKUP(MROUND(HZ170,0.5),'M-Weight for Length'!A:I,7,0)))))))),0)</f>
        <v/>
      </c>
      <c r="AG170" s="191" t="str">
        <f>IFERROR(IF(D170="","",IF(F170="","",IF(J170="","",IF(K170="","",IF(AND(K170&gt;23,K170&lt;=60),IF(F170="F",VLOOKUP(MROUND(HZ170,0.5),'F-Weight for Length'!K:S,8,0),VLOOKUP(MROUND(HZ170,0.5),'M-Weight for Length'!K:S,8,0)),IF(K170&gt;60,IF(F170="F",VLOOKUP(K170,'F-Weight for Length'!U:AC,8,0),VLOOKUP(K170,'M-Weight for Length'!U:AC,8,0)),IF(F170="F",VLOOKUP(MROUND(HZ170,0.5),'F-Weight for Length'!A:I,8,0),VLOOKUP(MROUND(HZ170,0.5),'M-Weight for Length'!A:I,8,0)))))))),0)</f>
        <v/>
      </c>
      <c r="AH170" s="191" t="str">
        <f>IFERROR(IF(D170="","",IF(F170="","",IF(J170="","",IF(K170="","",IF(AND(K170&gt;23,K170&lt;=60),IF(F170="F",VLOOKUP(MROUND(HZ170,0.5),'F-Weight for Length'!K:S,9,0),VLOOKUP(MROUND(HZ170,0.5),'M-Weight for Length'!K:S,9,0)),IF(K170&gt;60,IF(F170="F",VLOOKUP(K170,'F-Weight for Length'!U:AC,9,0),VLOOKUP(K170,'M-Weight for Length'!U:AC,9,0)),IF(F170="F",VLOOKUP(MROUND(HZ170,0.5),'F-Weight for Length'!A:I,9,0),VLOOKUP(MROUND(HZ170,0.5),'M-Weight for Length'!A:I,9,0)))))))),0)</f>
        <v/>
      </c>
      <c r="AI170" s="192">
        <f t="shared" si="483"/>
        <v>0</v>
      </c>
      <c r="AJ170" s="192">
        <f t="shared" si="484"/>
        <v>0</v>
      </c>
      <c r="AK170" s="192">
        <f t="shared" si="485"/>
        <v>0</v>
      </c>
      <c r="AL170" s="192">
        <f t="shared" si="486"/>
        <v>0</v>
      </c>
      <c r="AM170" s="192">
        <f t="shared" si="487"/>
        <v>0</v>
      </c>
      <c r="AN170" s="192">
        <f t="shared" si="488"/>
        <v>0</v>
      </c>
      <c r="AO170" s="192">
        <f t="shared" si="489"/>
        <v>0</v>
      </c>
      <c r="AP170" s="192">
        <f t="shared" si="490"/>
        <v>0</v>
      </c>
      <c r="AQ170" s="192">
        <f t="shared" si="491"/>
        <v>0</v>
      </c>
      <c r="AR170" s="192">
        <f t="shared" si="492"/>
        <v>0</v>
      </c>
      <c r="AS170" s="192">
        <f t="shared" si="493"/>
        <v>0</v>
      </c>
      <c r="AT170" s="192">
        <f t="shared" si="494"/>
        <v>0</v>
      </c>
      <c r="AU170" s="192">
        <f t="shared" si="495"/>
        <v>0</v>
      </c>
      <c r="AV170" s="192">
        <f t="shared" si="496"/>
        <v>0</v>
      </c>
      <c r="AW170" s="192">
        <f t="shared" si="497"/>
        <v>0</v>
      </c>
      <c r="AX170" s="192">
        <f t="shared" si="498"/>
        <v>0</v>
      </c>
      <c r="AY170" s="192">
        <f t="shared" si="499"/>
        <v>0</v>
      </c>
      <c r="AZ170" s="192">
        <f t="shared" si="500"/>
        <v>0</v>
      </c>
      <c r="BA170" s="192">
        <f t="shared" si="501"/>
        <v>0</v>
      </c>
      <c r="BB170" s="192">
        <f t="shared" si="502"/>
        <v>0</v>
      </c>
      <c r="BC170" s="192">
        <f t="shared" si="503"/>
        <v>0</v>
      </c>
      <c r="BD170" s="192">
        <f t="shared" si="504"/>
        <v>0</v>
      </c>
      <c r="BE170" s="192">
        <f t="shared" si="505"/>
        <v>0</v>
      </c>
      <c r="BF170" s="192">
        <f t="shared" si="506"/>
        <v>0</v>
      </c>
      <c r="BG170" s="192">
        <f t="shared" si="507"/>
        <v>0</v>
      </c>
      <c r="BH170" s="192">
        <f t="shared" si="508"/>
        <v>0</v>
      </c>
      <c r="BI170" s="192">
        <f t="shared" si="509"/>
        <v>0</v>
      </c>
      <c r="BJ170" s="192">
        <f t="shared" si="510"/>
        <v>0</v>
      </c>
      <c r="BK170" s="192">
        <f t="shared" si="511"/>
        <v>0</v>
      </c>
      <c r="BL170" s="192">
        <f t="shared" si="512"/>
        <v>0</v>
      </c>
      <c r="BM170" s="192">
        <f t="shared" si="513"/>
        <v>0</v>
      </c>
      <c r="BN170" s="192">
        <f t="shared" si="514"/>
        <v>0</v>
      </c>
      <c r="BO170" s="192">
        <f t="shared" si="515"/>
        <v>0</v>
      </c>
      <c r="BP170" s="192">
        <f t="shared" si="516"/>
        <v>0</v>
      </c>
      <c r="BQ170" s="192">
        <f t="shared" si="517"/>
        <v>0</v>
      </c>
      <c r="BR170" s="192">
        <f t="shared" si="518"/>
        <v>0</v>
      </c>
      <c r="BS170" s="192">
        <f t="shared" si="519"/>
        <v>0</v>
      </c>
      <c r="BT170" s="192">
        <f t="shared" si="520"/>
        <v>0</v>
      </c>
      <c r="BU170" s="192">
        <f t="shared" si="521"/>
        <v>0</v>
      </c>
      <c r="BV170" s="192">
        <f t="shared" si="522"/>
        <v>0</v>
      </c>
      <c r="BW170" s="192">
        <f t="shared" si="523"/>
        <v>0</v>
      </c>
      <c r="BX170" s="192">
        <f t="shared" si="524"/>
        <v>0</v>
      </c>
      <c r="BY170" s="192">
        <f t="shared" si="525"/>
        <v>0</v>
      </c>
      <c r="BZ170" s="192">
        <f t="shared" si="526"/>
        <v>0</v>
      </c>
      <c r="CA170" s="192">
        <f t="shared" si="527"/>
        <v>0</v>
      </c>
      <c r="CB170" s="192">
        <f t="shared" si="528"/>
        <v>0</v>
      </c>
      <c r="CC170" s="192">
        <f t="shared" si="529"/>
        <v>0</v>
      </c>
      <c r="CD170" s="192">
        <f t="shared" si="530"/>
        <v>0</v>
      </c>
      <c r="CE170" s="192">
        <f t="shared" si="531"/>
        <v>0</v>
      </c>
      <c r="CF170" s="192">
        <f t="shared" si="532"/>
        <v>0</v>
      </c>
      <c r="CG170" s="192">
        <f t="shared" si="533"/>
        <v>0</v>
      </c>
      <c r="CH170" s="192">
        <f t="shared" si="534"/>
        <v>0</v>
      </c>
      <c r="CI170" s="192">
        <f t="shared" si="535"/>
        <v>0</v>
      </c>
      <c r="CJ170" s="192">
        <f t="shared" si="536"/>
        <v>0</v>
      </c>
      <c r="CK170" s="192">
        <f t="shared" si="537"/>
        <v>0</v>
      </c>
      <c r="CL170" s="192">
        <f t="shared" si="538"/>
        <v>0</v>
      </c>
      <c r="CM170" s="192">
        <f t="shared" si="539"/>
        <v>0</v>
      </c>
      <c r="CN170" s="192">
        <f t="shared" si="540"/>
        <v>0</v>
      </c>
      <c r="CO170" s="192">
        <f t="shared" si="541"/>
        <v>0</v>
      </c>
      <c r="CP170" s="192">
        <f t="shared" si="542"/>
        <v>0</v>
      </c>
      <c r="CQ170" s="192">
        <f t="shared" si="543"/>
        <v>0</v>
      </c>
      <c r="CR170" s="192">
        <f t="shared" si="544"/>
        <v>0</v>
      </c>
      <c r="CS170" s="192">
        <f t="shared" si="545"/>
        <v>0</v>
      </c>
      <c r="CT170" s="192">
        <f t="shared" si="546"/>
        <v>0</v>
      </c>
      <c r="CU170" s="192">
        <f t="shared" si="547"/>
        <v>0</v>
      </c>
      <c r="CV170" s="192">
        <f t="shared" si="548"/>
        <v>0</v>
      </c>
      <c r="CW170" s="192">
        <f t="shared" si="549"/>
        <v>0</v>
      </c>
      <c r="CX170" s="192">
        <f t="shared" si="550"/>
        <v>0</v>
      </c>
      <c r="CY170" s="192">
        <f t="shared" si="551"/>
        <v>0</v>
      </c>
      <c r="CZ170" s="192">
        <f t="shared" si="552"/>
        <v>0</v>
      </c>
      <c r="DA170" s="192">
        <f t="shared" si="553"/>
        <v>0</v>
      </c>
      <c r="DB170" s="192">
        <f t="shared" si="554"/>
        <v>0</v>
      </c>
      <c r="DC170" s="192">
        <f t="shared" si="555"/>
        <v>0</v>
      </c>
      <c r="DD170" s="192">
        <f t="shared" si="556"/>
        <v>0</v>
      </c>
      <c r="DE170" s="192">
        <f t="shared" si="557"/>
        <v>0</v>
      </c>
      <c r="DF170" s="192">
        <f t="shared" si="558"/>
        <v>0</v>
      </c>
      <c r="DG170" s="192">
        <f t="shared" si="559"/>
        <v>0</v>
      </c>
      <c r="DH170" s="192">
        <f t="shared" si="560"/>
        <v>0</v>
      </c>
      <c r="DI170" s="192">
        <f t="shared" si="561"/>
        <v>0</v>
      </c>
      <c r="DJ170" s="192">
        <f t="shared" si="562"/>
        <v>0</v>
      </c>
      <c r="DK170" s="192">
        <f t="shared" si="563"/>
        <v>0</v>
      </c>
      <c r="DL170" s="192">
        <f t="shared" si="564"/>
        <v>0</v>
      </c>
      <c r="DM170" s="192">
        <f t="shared" si="565"/>
        <v>0</v>
      </c>
      <c r="DN170" s="192">
        <f t="shared" si="566"/>
        <v>0</v>
      </c>
      <c r="DO170" s="192">
        <f t="shared" si="567"/>
        <v>0</v>
      </c>
      <c r="DP170" s="192">
        <f t="shared" si="568"/>
        <v>0</v>
      </c>
      <c r="DQ170" s="192">
        <f t="shared" si="569"/>
        <v>0</v>
      </c>
      <c r="DR170" s="192">
        <f t="shared" si="570"/>
        <v>0</v>
      </c>
      <c r="DS170" s="192">
        <f t="shared" si="571"/>
        <v>0</v>
      </c>
      <c r="DT170" s="192">
        <f t="shared" si="572"/>
        <v>0</v>
      </c>
      <c r="DU170" s="192">
        <f t="shared" si="573"/>
        <v>0</v>
      </c>
      <c r="DV170" s="193">
        <f t="shared" si="675"/>
        <v>0</v>
      </c>
      <c r="DW170" s="193">
        <f t="shared" si="676"/>
        <v>0</v>
      </c>
      <c r="DX170" s="193">
        <f t="shared" si="677"/>
        <v>0</v>
      </c>
      <c r="DY170" s="193">
        <f t="shared" si="678"/>
        <v>0</v>
      </c>
      <c r="DZ170" s="193">
        <f t="shared" si="679"/>
        <v>0</v>
      </c>
      <c r="EA170" s="192">
        <f t="shared" si="574"/>
        <v>0</v>
      </c>
      <c r="EB170" s="192">
        <f t="shared" si="575"/>
        <v>0</v>
      </c>
      <c r="EC170" s="192">
        <f t="shared" si="576"/>
        <v>0</v>
      </c>
      <c r="ED170" s="192">
        <f t="shared" si="577"/>
        <v>0</v>
      </c>
      <c r="EE170" s="192">
        <f t="shared" si="578"/>
        <v>0</v>
      </c>
      <c r="EF170" s="192">
        <f t="shared" si="579"/>
        <v>0</v>
      </c>
      <c r="EG170" s="192">
        <f t="shared" si="580"/>
        <v>0</v>
      </c>
      <c r="EH170" s="192">
        <f t="shared" si="581"/>
        <v>0</v>
      </c>
      <c r="EI170" s="192">
        <f t="shared" si="582"/>
        <v>0</v>
      </c>
      <c r="EJ170" s="192">
        <f t="shared" si="583"/>
        <v>0</v>
      </c>
      <c r="EK170" s="192">
        <f t="shared" si="584"/>
        <v>0</v>
      </c>
      <c r="EL170" s="192">
        <f t="shared" si="585"/>
        <v>0</v>
      </c>
      <c r="EM170" s="192">
        <f t="shared" si="586"/>
        <v>0</v>
      </c>
      <c r="EN170" s="192">
        <f t="shared" si="587"/>
        <v>0</v>
      </c>
      <c r="EO170" s="192">
        <f t="shared" si="588"/>
        <v>0</v>
      </c>
      <c r="EP170" s="192">
        <f t="shared" si="589"/>
        <v>0</v>
      </c>
      <c r="EQ170" s="192">
        <f t="shared" si="590"/>
        <v>0</v>
      </c>
      <c r="ER170" s="192">
        <f t="shared" si="591"/>
        <v>0</v>
      </c>
      <c r="ES170" s="192">
        <f t="shared" si="592"/>
        <v>0</v>
      </c>
      <c r="ET170" s="192">
        <f t="shared" si="593"/>
        <v>0</v>
      </c>
      <c r="EU170" s="192">
        <f t="shared" si="594"/>
        <v>0</v>
      </c>
      <c r="EV170" s="192">
        <f t="shared" si="595"/>
        <v>0</v>
      </c>
      <c r="EW170" s="192">
        <f t="shared" si="596"/>
        <v>0</v>
      </c>
      <c r="EX170" s="192">
        <f t="shared" si="597"/>
        <v>0</v>
      </c>
      <c r="EY170" s="192">
        <f t="shared" si="598"/>
        <v>0</v>
      </c>
      <c r="EZ170" s="192">
        <f t="shared" si="599"/>
        <v>0</v>
      </c>
      <c r="FA170" s="192">
        <f t="shared" si="600"/>
        <v>0</v>
      </c>
      <c r="FB170" s="192">
        <f t="shared" si="601"/>
        <v>0</v>
      </c>
      <c r="FC170" s="192">
        <f t="shared" si="602"/>
        <v>0</v>
      </c>
      <c r="FD170" s="192">
        <f t="shared" si="603"/>
        <v>0</v>
      </c>
      <c r="FE170" s="192">
        <f t="shared" si="604"/>
        <v>0</v>
      </c>
      <c r="FF170" s="192">
        <f t="shared" si="605"/>
        <v>0</v>
      </c>
      <c r="FG170" s="192">
        <f t="shared" si="606"/>
        <v>0</v>
      </c>
      <c r="FH170" s="192">
        <f t="shared" si="607"/>
        <v>0</v>
      </c>
      <c r="FI170" s="192">
        <f t="shared" si="608"/>
        <v>0</v>
      </c>
      <c r="FJ170" s="192">
        <f t="shared" si="609"/>
        <v>0</v>
      </c>
      <c r="FK170" s="192">
        <f t="shared" si="610"/>
        <v>0</v>
      </c>
      <c r="FL170" s="192">
        <f t="shared" si="611"/>
        <v>0</v>
      </c>
      <c r="FM170" s="192">
        <f t="shared" si="612"/>
        <v>0</v>
      </c>
      <c r="FN170" s="192">
        <f t="shared" si="613"/>
        <v>0</v>
      </c>
      <c r="FO170" s="192">
        <f t="shared" si="614"/>
        <v>0</v>
      </c>
      <c r="FP170" s="192">
        <f t="shared" si="615"/>
        <v>0</v>
      </c>
      <c r="FQ170" s="192">
        <f t="shared" si="616"/>
        <v>0</v>
      </c>
      <c r="FR170" s="192">
        <f t="shared" si="617"/>
        <v>0</v>
      </c>
      <c r="FS170" s="192">
        <f t="shared" si="618"/>
        <v>0</v>
      </c>
      <c r="FT170" s="192">
        <f t="shared" si="619"/>
        <v>0</v>
      </c>
      <c r="FU170" s="192">
        <f t="shared" si="620"/>
        <v>0</v>
      </c>
      <c r="FV170" s="192">
        <f t="shared" si="621"/>
        <v>0</v>
      </c>
      <c r="FW170" s="192">
        <f t="shared" si="622"/>
        <v>0</v>
      </c>
      <c r="FX170" s="192">
        <f t="shared" si="623"/>
        <v>0</v>
      </c>
      <c r="FY170" s="192">
        <f t="shared" si="624"/>
        <v>0</v>
      </c>
      <c r="FZ170" s="192">
        <f t="shared" si="625"/>
        <v>0</v>
      </c>
      <c r="GA170" s="192">
        <f t="shared" si="626"/>
        <v>0</v>
      </c>
      <c r="GB170" s="192">
        <f t="shared" si="627"/>
        <v>0</v>
      </c>
      <c r="GC170" s="192">
        <f t="shared" si="628"/>
        <v>0</v>
      </c>
      <c r="GD170" s="192">
        <f t="shared" si="629"/>
        <v>0</v>
      </c>
      <c r="GE170" s="192">
        <f t="shared" si="630"/>
        <v>0</v>
      </c>
      <c r="GF170" s="192">
        <f t="shared" si="631"/>
        <v>0</v>
      </c>
      <c r="GG170" s="192">
        <f t="shared" si="632"/>
        <v>0</v>
      </c>
      <c r="GH170" s="192">
        <f t="shared" si="633"/>
        <v>0</v>
      </c>
      <c r="GI170" s="192">
        <f t="shared" si="634"/>
        <v>0</v>
      </c>
      <c r="GJ170" s="192">
        <f t="shared" si="635"/>
        <v>0</v>
      </c>
      <c r="GK170" s="192">
        <f t="shared" si="636"/>
        <v>0</v>
      </c>
      <c r="GL170" s="192">
        <f t="shared" si="637"/>
        <v>0</v>
      </c>
      <c r="GM170" s="192">
        <f t="shared" si="638"/>
        <v>0</v>
      </c>
      <c r="GN170" s="192">
        <f t="shared" si="639"/>
        <v>0</v>
      </c>
      <c r="GO170" s="192">
        <f t="shared" si="640"/>
        <v>0</v>
      </c>
      <c r="GP170" s="192">
        <f t="shared" si="641"/>
        <v>0</v>
      </c>
      <c r="GQ170" s="192">
        <f t="shared" si="642"/>
        <v>0</v>
      </c>
      <c r="GR170" s="192">
        <f t="shared" si="643"/>
        <v>0</v>
      </c>
      <c r="GS170" s="192">
        <f t="shared" si="644"/>
        <v>0</v>
      </c>
      <c r="GT170" s="192">
        <f t="shared" si="645"/>
        <v>0</v>
      </c>
      <c r="GU170" s="192">
        <f t="shared" si="646"/>
        <v>0</v>
      </c>
      <c r="GV170" s="192">
        <f t="shared" si="647"/>
        <v>0</v>
      </c>
      <c r="GW170" s="192">
        <f t="shared" si="648"/>
        <v>0</v>
      </c>
      <c r="GX170" s="192">
        <f t="shared" si="649"/>
        <v>0</v>
      </c>
      <c r="GY170" s="192">
        <f t="shared" si="650"/>
        <v>0</v>
      </c>
      <c r="GZ170" s="192">
        <f t="shared" si="651"/>
        <v>0</v>
      </c>
      <c r="HA170" s="192">
        <f t="shared" si="652"/>
        <v>0</v>
      </c>
      <c r="HB170" s="192">
        <f t="shared" si="653"/>
        <v>0</v>
      </c>
      <c r="HC170" s="192">
        <f t="shared" si="654"/>
        <v>0</v>
      </c>
      <c r="HD170" s="192">
        <f t="shared" si="655"/>
        <v>0</v>
      </c>
      <c r="HE170" s="192">
        <f t="shared" si="656"/>
        <v>0</v>
      </c>
      <c r="HF170" s="192">
        <f t="shared" si="657"/>
        <v>0</v>
      </c>
      <c r="HG170" s="192">
        <f t="shared" si="658"/>
        <v>0</v>
      </c>
      <c r="HH170" s="192">
        <f t="shared" si="659"/>
        <v>0</v>
      </c>
      <c r="HI170" s="192">
        <f t="shared" si="660"/>
        <v>0</v>
      </c>
      <c r="HJ170" s="192">
        <f t="shared" si="661"/>
        <v>0</v>
      </c>
      <c r="HK170" s="192">
        <f t="shared" si="662"/>
        <v>0</v>
      </c>
      <c r="HL170" s="192">
        <f t="shared" si="663"/>
        <v>0</v>
      </c>
      <c r="HM170" s="192">
        <f t="shared" si="664"/>
        <v>0</v>
      </c>
      <c r="HN170" s="194">
        <f t="shared" si="680"/>
        <v>0</v>
      </c>
      <c r="HO170" s="194">
        <f t="shared" si="681"/>
        <v>0</v>
      </c>
      <c r="HP170" s="194">
        <f t="shared" si="682"/>
        <v>0</v>
      </c>
      <c r="HQ170" s="194">
        <f t="shared" si="683"/>
        <v>0</v>
      </c>
      <c r="HR170" s="194">
        <f t="shared" si="684"/>
        <v>0</v>
      </c>
      <c r="HS170" s="195" t="str">
        <f t="shared" si="471"/>
        <v/>
      </c>
      <c r="HT170" s="196">
        <f t="shared" si="685"/>
        <v>0</v>
      </c>
      <c r="HU170" s="196">
        <f t="shared" si="686"/>
        <v>0</v>
      </c>
      <c r="HV170" s="197" t="str">
        <f t="shared" si="472"/>
        <v/>
      </c>
      <c r="HW170" s="197" t="str">
        <f t="shared" si="665"/>
        <v/>
      </c>
      <c r="HX170" s="197" t="str">
        <f t="shared" si="666"/>
        <v/>
      </c>
      <c r="HY170" s="195" t="str">
        <f t="shared" si="473"/>
        <v/>
      </c>
      <c r="HZ170" s="30">
        <f t="shared" si="469"/>
        <v>0</v>
      </c>
      <c r="IA170" s="198">
        <f t="shared" si="474"/>
        <v>0</v>
      </c>
      <c r="IB170" s="195"/>
      <c r="IC170" s="195">
        <f t="shared" si="667"/>
        <v>0</v>
      </c>
      <c r="ID170" s="195">
        <f t="shared" si="475"/>
        <v>0</v>
      </c>
      <c r="IE170" s="195">
        <f t="shared" si="668"/>
        <v>0</v>
      </c>
      <c r="IF170" s="195">
        <f t="shared" si="476"/>
        <v>0</v>
      </c>
      <c r="IG170" s="307">
        <f t="shared" si="477"/>
        <v>0</v>
      </c>
      <c r="IH170" s="307">
        <f t="shared" si="478"/>
        <v>0</v>
      </c>
      <c r="II170" s="44">
        <f t="shared" si="479"/>
        <v>0</v>
      </c>
      <c r="IJ170" s="44">
        <f t="shared" si="669"/>
        <v>0</v>
      </c>
      <c r="IK170" s="44">
        <f t="shared" si="670"/>
        <v>0</v>
      </c>
      <c r="IL170" s="44">
        <f t="shared" si="671"/>
        <v>0</v>
      </c>
      <c r="IM170" s="44">
        <f t="shared" si="672"/>
        <v>0</v>
      </c>
      <c r="IN170" s="44">
        <f t="shared" si="673"/>
        <v>0</v>
      </c>
      <c r="IO170" s="44">
        <f t="shared" si="674"/>
        <v>0</v>
      </c>
    </row>
    <row r="171" spans="1:249" ht="18" customHeight="1">
      <c r="A171" s="188">
        <v>165</v>
      </c>
      <c r="B171" s="326"/>
      <c r="C171" s="289"/>
      <c r="D171" s="199"/>
      <c r="E171" s="189"/>
      <c r="F171" s="189"/>
      <c r="G171" s="190"/>
      <c r="H171" s="190"/>
      <c r="I171" s="272"/>
      <c r="J171" s="207"/>
      <c r="K171" s="214" t="str">
        <f t="shared" si="480"/>
        <v/>
      </c>
      <c r="L171" s="200" t="str">
        <f t="shared" si="481"/>
        <v/>
      </c>
      <c r="M171" s="200" t="str">
        <f t="shared" si="482"/>
        <v/>
      </c>
      <c r="N171" s="209" t="str">
        <f t="shared" si="470"/>
        <v/>
      </c>
      <c r="O171" s="208" t="str">
        <f>IFERROR(IF(D171="","",IF(K171="","",IF(I171="","",IF(F171="F",VLOOKUP(K171,F!A:G,2,0),IF(F171="M",VLOOKUP(K171,M!A:G,2,0),""))))),0)</f>
        <v/>
      </c>
      <c r="P171" s="191" t="str">
        <f>IFERROR(IF(D171="","",IF(K171="","",IF(I171="","",IF(F171="F",VLOOKUP(K171,F!A:G,3,0),IF(F171="M",VLOOKUP(K171,M!A:G,3,0),""))))),0)</f>
        <v/>
      </c>
      <c r="Q171" s="191" t="str">
        <f>IFERROR(IF(D171="","",IF(K171="","",IF(I171="","",IF(F171="F",VLOOKUP(K171,F!A:G,4,0),IF(F171="M",VLOOKUP(K171,M!A:G,4,0),""))))),0)</f>
        <v/>
      </c>
      <c r="R171" s="191" t="str">
        <f>IFERROR(IF(D171="","",IF(K171="","",IF(I171="","",IF(F171="F",VLOOKUP(K171,F!A:G,5,0),IF(F171="M",VLOOKUP(K171,M!A:G,5,0),""))))),0)</f>
        <v/>
      </c>
      <c r="S171" s="191" t="str">
        <f>IFERROR(IF(D171="","",IF(K171="","",IF(I171="","",IF(F171="F",VLOOKUP(K171,F!A:G,6,0),IF(F171="M",VLOOKUP(K171,M!A:G,6,0),""))))),0)</f>
        <v/>
      </c>
      <c r="T171" s="191" t="str">
        <f>IFERROR(IF(D171="","",IF(K171="","",IF(I171="","",IF(F171="F",VLOOKUP(K171,F!A:G,7,0),IF(F171="M",VLOOKUP(K171,M!A:G,7,0),""))))),0)</f>
        <v/>
      </c>
      <c r="U171" s="191" t="str">
        <f>IFERROR(IF(D171="","",IF(K171="","",IF(J171="","",IF(F171="F",VLOOKUP(K171,F!A:M,8,0),IF(F171="M",VLOOKUP(K171,M!A:M,8,0),""))))),0)</f>
        <v/>
      </c>
      <c r="V171" s="191" t="str">
        <f>IFERROR(IF(D171="","",IF(K171="","",IF(J171="","",IF(F171="F",VLOOKUP(K171,F!A:M,9,0),IF(F171="M",VLOOKUP(K171,M!A:M,9,0),""))))),0)</f>
        <v/>
      </c>
      <c r="W171" s="191" t="str">
        <f>IFERROR(IF(D171="","",IF(K171="","",IF(J171="","",IF(F171="F",VLOOKUP(K171,F!A:M,10,0),IF(F171="M",VLOOKUP(K171,M!A:M,10,0),""))))),0)</f>
        <v/>
      </c>
      <c r="X171" s="191" t="str">
        <f>IFERROR(IF(D171="","",IF(K171="","",IF(J171="","",IF(F171="F",VLOOKUP(K171,F!A:M,11,0),IF(F171="M",VLOOKUP(K171,M!A:M,11,0),""))))),0)</f>
        <v/>
      </c>
      <c r="Y171" s="191" t="str">
        <f>IFERROR(IF(D171="","",IF(K171="","",IF(J171="","",IF(F171="F",VLOOKUP(K171,F!A:M,12,0),IF(F171="M",VLOOKUP(K171,M!A:M,12,0),""))))),0)</f>
        <v/>
      </c>
      <c r="Z171" s="191" t="str">
        <f>IFERROR(IF(D171="","",IF(K171="","",IF(J171="","",IF(F171="F",VLOOKUP(K171,F!A:M,13,0),IF(F171="M",VLOOKUP(K171,M!A:M,13,0),""))))),0)</f>
        <v/>
      </c>
      <c r="AA171" s="191" t="str">
        <f>IFERROR(IF(D171="","",IF(F171="","",IF(J171="","",IF(K171="","",IF(AND(K171&gt;23,K171&lt;=60),IF(F171="F",VLOOKUP(MROUND(HZ171,0.5),'F-Weight for Length'!K:S,2,0),VLOOKUP(MROUND(HZ171,0.5),'M-Weight for Length'!K:S,2,0)),IF(K171&gt;60,IF(F171="F",VLOOKUP(K171,'F-Weight for Length'!U:AC,2,0),VLOOKUP(K171,'M-Weight for Length'!U:AC,2,0)),IF(F171="F",VLOOKUP(MROUND(HZ171,0.5),'F-Weight for Length'!A:I,2,0),VLOOKUP(MROUND(HZ171,0.5),'M-Weight for Length'!A:I,2,0)))))))),0)</f>
        <v/>
      </c>
      <c r="AB171" s="191" t="str">
        <f>IFERROR(IF(D171="","",IF(F171="","",IF(J171="","",IF(K171="","",IF(AND(K171&gt;23,K171&lt;=60),IF(F171="F",VLOOKUP(MROUND(HZ171,0.5),'F-Weight for Length'!K:S,3,0),VLOOKUP(MROUND(HZ171,0.5),'M-Weight for Length'!K:S,3,0)),IF(K171&gt;60,IF(F171="F",VLOOKUP(K171,'F-Weight for Length'!U:AC,3,0),VLOOKUP(K171,'M-Weight for Length'!U:AC,3,0)),IF(F171="F",VLOOKUP(MROUND(HZ171,0.5),'F-Weight for Length'!A:I,3,0),VLOOKUP(MROUND(HZ171,0.5),'M-Weight for Length'!A:I,3,0)))))))),0)</f>
        <v/>
      </c>
      <c r="AC171" s="191" t="str">
        <f>IFERROR(IF(D171="","",IF(F171="","",IF(J171="","",IF(K171="","",IF(AND(K171&gt;23,K171&lt;=60),IF(F171="F",VLOOKUP(MROUND(HZ171,0.5),'F-Weight for Length'!K:S,4,0),VLOOKUP(MROUND(HZ171,0.5),'M-Weight for Length'!K:S,4,0)),IF(K171&gt;60,IF(F171="F",VLOOKUP(K171,'F-Weight for Length'!U:AC,4,0),VLOOKUP(K171,'M-Weight for Length'!U:AC,4,0)),IF(F171="F",VLOOKUP(MROUND(HZ171,0.5),'F-Weight for Length'!A:I,4,0),VLOOKUP(MROUND(HZ171,0.5),'M-Weight for Length'!A:I,4,0)))))))),0)</f>
        <v/>
      </c>
      <c r="AD171" s="191" t="str">
        <f>IFERROR(IF(D171="","",IF(F171="","",IF(J171="","",IF(K171="","",IF(AND(K171&gt;23,K171&lt;=60),IF(F171="F",VLOOKUP(MROUND(HZ171,0.5),'F-Weight for Length'!K:S,5,0),VLOOKUP(MROUND(HZ171,0.5),'M-Weight for Length'!K:S,5,0)),IF(K171&gt;60,IF(F171="F",VLOOKUP(K171,'F-Weight for Length'!U:AC,5,0),VLOOKUP(K171,'M-Weight for Length'!U:AC,5,0)),IF(F171="F",VLOOKUP(MROUND(HZ171,0.5),'F-Weight for Length'!A:I,5,0),VLOOKUP(MROUND(HZ171,0.5),'M-Weight for Length'!A:I,5,0)))))))),0)</f>
        <v/>
      </c>
      <c r="AE171" s="191" t="str">
        <f>IFERROR(IF(D171="","",IF(F171="","",IF(J171="","",IF(K171="","",IF(AND(K171&gt;23,K171&lt;=60),IF(F171="F",VLOOKUP(MROUND(HZ171,0.5),'F-Weight for Length'!K:S,6,0),VLOOKUP(MROUND(HZ171,0.5),'M-Weight for Length'!K:S,6,0)),IF(K171&gt;60,IF(F171="F",VLOOKUP(K171,'F-Weight for Length'!U:AC,6,0),VLOOKUP(K171,'M-Weight for Length'!U:AC,6,0)),IF(F171="F",VLOOKUP(MROUND(HZ171,0.5),'F-Weight for Length'!A:I,6,0),VLOOKUP(MROUND(HZ171,0.5),'M-Weight for Length'!A:I,6,0)))))))),0)</f>
        <v/>
      </c>
      <c r="AF171" s="191" t="str">
        <f>IFERROR(IF(D171="","",IF(F171="","",IF(J171="","",IF(K171="","",IF(AND(K171&gt;23,K171&lt;=60),IF(F171="F",VLOOKUP(MROUND(HZ171,0.5),'F-Weight for Length'!K:S,7,0),VLOOKUP(MROUND(HZ171,0.5),'M-Weight for Length'!K:S,7,0)),IF(K171&gt;60,IF(F171="F",VLOOKUP(K171,'F-Weight for Length'!U:AC,7,0),VLOOKUP(K171,'M-Weight for Length'!U:AC,7,0)),IF(F171="F",VLOOKUP(MROUND(HZ171,0.5),'F-Weight for Length'!A:I,7,0),VLOOKUP(MROUND(HZ171,0.5),'M-Weight for Length'!A:I,7,0)))))))),0)</f>
        <v/>
      </c>
      <c r="AG171" s="191" t="str">
        <f>IFERROR(IF(D171="","",IF(F171="","",IF(J171="","",IF(K171="","",IF(AND(K171&gt;23,K171&lt;=60),IF(F171="F",VLOOKUP(MROUND(HZ171,0.5),'F-Weight for Length'!K:S,8,0),VLOOKUP(MROUND(HZ171,0.5),'M-Weight for Length'!K:S,8,0)),IF(K171&gt;60,IF(F171="F",VLOOKUP(K171,'F-Weight for Length'!U:AC,8,0),VLOOKUP(K171,'M-Weight for Length'!U:AC,8,0)),IF(F171="F",VLOOKUP(MROUND(HZ171,0.5),'F-Weight for Length'!A:I,8,0),VLOOKUP(MROUND(HZ171,0.5),'M-Weight for Length'!A:I,8,0)))))))),0)</f>
        <v/>
      </c>
      <c r="AH171" s="191" t="str">
        <f>IFERROR(IF(D171="","",IF(F171="","",IF(J171="","",IF(K171="","",IF(AND(K171&gt;23,K171&lt;=60),IF(F171="F",VLOOKUP(MROUND(HZ171,0.5),'F-Weight for Length'!K:S,9,0),VLOOKUP(MROUND(HZ171,0.5),'M-Weight for Length'!K:S,9,0)),IF(K171&gt;60,IF(F171="F",VLOOKUP(K171,'F-Weight for Length'!U:AC,9,0),VLOOKUP(K171,'M-Weight for Length'!U:AC,9,0)),IF(F171="F",VLOOKUP(MROUND(HZ171,0.5),'F-Weight for Length'!A:I,9,0),VLOOKUP(MROUND(HZ171,0.5),'M-Weight for Length'!A:I,9,0)))))))),0)</f>
        <v/>
      </c>
      <c r="AI171" s="192">
        <f t="shared" si="483"/>
        <v>0</v>
      </c>
      <c r="AJ171" s="192">
        <f t="shared" si="484"/>
        <v>0</v>
      </c>
      <c r="AK171" s="192">
        <f t="shared" si="485"/>
        <v>0</v>
      </c>
      <c r="AL171" s="192">
        <f t="shared" si="486"/>
        <v>0</v>
      </c>
      <c r="AM171" s="192">
        <f t="shared" si="487"/>
        <v>0</v>
      </c>
      <c r="AN171" s="192">
        <f t="shared" si="488"/>
        <v>0</v>
      </c>
      <c r="AO171" s="192">
        <f t="shared" si="489"/>
        <v>0</v>
      </c>
      <c r="AP171" s="192">
        <f t="shared" si="490"/>
        <v>0</v>
      </c>
      <c r="AQ171" s="192">
        <f t="shared" si="491"/>
        <v>0</v>
      </c>
      <c r="AR171" s="192">
        <f t="shared" si="492"/>
        <v>0</v>
      </c>
      <c r="AS171" s="192">
        <f t="shared" si="493"/>
        <v>0</v>
      </c>
      <c r="AT171" s="192">
        <f t="shared" si="494"/>
        <v>0</v>
      </c>
      <c r="AU171" s="192">
        <f t="shared" si="495"/>
        <v>0</v>
      </c>
      <c r="AV171" s="192">
        <f t="shared" si="496"/>
        <v>0</v>
      </c>
      <c r="AW171" s="192">
        <f t="shared" si="497"/>
        <v>0</v>
      </c>
      <c r="AX171" s="192">
        <f t="shared" si="498"/>
        <v>0</v>
      </c>
      <c r="AY171" s="192">
        <f t="shared" si="499"/>
        <v>0</v>
      </c>
      <c r="AZ171" s="192">
        <f t="shared" si="500"/>
        <v>0</v>
      </c>
      <c r="BA171" s="192">
        <f t="shared" si="501"/>
        <v>0</v>
      </c>
      <c r="BB171" s="192">
        <f t="shared" si="502"/>
        <v>0</v>
      </c>
      <c r="BC171" s="192">
        <f t="shared" si="503"/>
        <v>0</v>
      </c>
      <c r="BD171" s="192">
        <f t="shared" si="504"/>
        <v>0</v>
      </c>
      <c r="BE171" s="192">
        <f t="shared" si="505"/>
        <v>0</v>
      </c>
      <c r="BF171" s="192">
        <f t="shared" si="506"/>
        <v>0</v>
      </c>
      <c r="BG171" s="192">
        <f t="shared" si="507"/>
        <v>0</v>
      </c>
      <c r="BH171" s="192">
        <f t="shared" si="508"/>
        <v>0</v>
      </c>
      <c r="BI171" s="192">
        <f t="shared" si="509"/>
        <v>0</v>
      </c>
      <c r="BJ171" s="192">
        <f t="shared" si="510"/>
        <v>0</v>
      </c>
      <c r="BK171" s="192">
        <f t="shared" si="511"/>
        <v>0</v>
      </c>
      <c r="BL171" s="192">
        <f t="shared" si="512"/>
        <v>0</v>
      </c>
      <c r="BM171" s="192">
        <f t="shared" si="513"/>
        <v>0</v>
      </c>
      <c r="BN171" s="192">
        <f t="shared" si="514"/>
        <v>0</v>
      </c>
      <c r="BO171" s="192">
        <f t="shared" si="515"/>
        <v>0</v>
      </c>
      <c r="BP171" s="192">
        <f t="shared" si="516"/>
        <v>0</v>
      </c>
      <c r="BQ171" s="192">
        <f t="shared" si="517"/>
        <v>0</v>
      </c>
      <c r="BR171" s="192">
        <f t="shared" si="518"/>
        <v>0</v>
      </c>
      <c r="BS171" s="192">
        <f t="shared" si="519"/>
        <v>0</v>
      </c>
      <c r="BT171" s="192">
        <f t="shared" si="520"/>
        <v>0</v>
      </c>
      <c r="BU171" s="192">
        <f t="shared" si="521"/>
        <v>0</v>
      </c>
      <c r="BV171" s="192">
        <f t="shared" si="522"/>
        <v>0</v>
      </c>
      <c r="BW171" s="192">
        <f t="shared" si="523"/>
        <v>0</v>
      </c>
      <c r="BX171" s="192">
        <f t="shared" si="524"/>
        <v>0</v>
      </c>
      <c r="BY171" s="192">
        <f t="shared" si="525"/>
        <v>0</v>
      </c>
      <c r="BZ171" s="192">
        <f t="shared" si="526"/>
        <v>0</v>
      </c>
      <c r="CA171" s="192">
        <f t="shared" si="527"/>
        <v>0</v>
      </c>
      <c r="CB171" s="192">
        <f t="shared" si="528"/>
        <v>0</v>
      </c>
      <c r="CC171" s="192">
        <f t="shared" si="529"/>
        <v>0</v>
      </c>
      <c r="CD171" s="192">
        <f t="shared" si="530"/>
        <v>0</v>
      </c>
      <c r="CE171" s="192">
        <f t="shared" si="531"/>
        <v>0</v>
      </c>
      <c r="CF171" s="192">
        <f t="shared" si="532"/>
        <v>0</v>
      </c>
      <c r="CG171" s="192">
        <f t="shared" si="533"/>
        <v>0</v>
      </c>
      <c r="CH171" s="192">
        <f t="shared" si="534"/>
        <v>0</v>
      </c>
      <c r="CI171" s="192">
        <f t="shared" si="535"/>
        <v>0</v>
      </c>
      <c r="CJ171" s="192">
        <f t="shared" si="536"/>
        <v>0</v>
      </c>
      <c r="CK171" s="192">
        <f t="shared" si="537"/>
        <v>0</v>
      </c>
      <c r="CL171" s="192">
        <f t="shared" si="538"/>
        <v>0</v>
      </c>
      <c r="CM171" s="192">
        <f t="shared" si="539"/>
        <v>0</v>
      </c>
      <c r="CN171" s="192">
        <f t="shared" si="540"/>
        <v>0</v>
      </c>
      <c r="CO171" s="192">
        <f t="shared" si="541"/>
        <v>0</v>
      </c>
      <c r="CP171" s="192">
        <f t="shared" si="542"/>
        <v>0</v>
      </c>
      <c r="CQ171" s="192">
        <f t="shared" si="543"/>
        <v>0</v>
      </c>
      <c r="CR171" s="192">
        <f t="shared" si="544"/>
        <v>0</v>
      </c>
      <c r="CS171" s="192">
        <f t="shared" si="545"/>
        <v>0</v>
      </c>
      <c r="CT171" s="192">
        <f t="shared" si="546"/>
        <v>0</v>
      </c>
      <c r="CU171" s="192">
        <f t="shared" si="547"/>
        <v>0</v>
      </c>
      <c r="CV171" s="192">
        <f t="shared" si="548"/>
        <v>0</v>
      </c>
      <c r="CW171" s="192">
        <f t="shared" si="549"/>
        <v>0</v>
      </c>
      <c r="CX171" s="192">
        <f t="shared" si="550"/>
        <v>0</v>
      </c>
      <c r="CY171" s="192">
        <f t="shared" si="551"/>
        <v>0</v>
      </c>
      <c r="CZ171" s="192">
        <f t="shared" si="552"/>
        <v>0</v>
      </c>
      <c r="DA171" s="192">
        <f t="shared" si="553"/>
        <v>0</v>
      </c>
      <c r="DB171" s="192">
        <f t="shared" si="554"/>
        <v>0</v>
      </c>
      <c r="DC171" s="192">
        <f t="shared" si="555"/>
        <v>0</v>
      </c>
      <c r="DD171" s="192">
        <f t="shared" si="556"/>
        <v>0</v>
      </c>
      <c r="DE171" s="192">
        <f t="shared" si="557"/>
        <v>0</v>
      </c>
      <c r="DF171" s="192">
        <f t="shared" si="558"/>
        <v>0</v>
      </c>
      <c r="DG171" s="192">
        <f t="shared" si="559"/>
        <v>0</v>
      </c>
      <c r="DH171" s="192">
        <f t="shared" si="560"/>
        <v>0</v>
      </c>
      <c r="DI171" s="192">
        <f t="shared" si="561"/>
        <v>0</v>
      </c>
      <c r="DJ171" s="192">
        <f t="shared" si="562"/>
        <v>0</v>
      </c>
      <c r="DK171" s="192">
        <f t="shared" si="563"/>
        <v>0</v>
      </c>
      <c r="DL171" s="192">
        <f t="shared" si="564"/>
        <v>0</v>
      </c>
      <c r="DM171" s="192">
        <f t="shared" si="565"/>
        <v>0</v>
      </c>
      <c r="DN171" s="192">
        <f t="shared" si="566"/>
        <v>0</v>
      </c>
      <c r="DO171" s="192">
        <f t="shared" si="567"/>
        <v>0</v>
      </c>
      <c r="DP171" s="192">
        <f t="shared" si="568"/>
        <v>0</v>
      </c>
      <c r="DQ171" s="192">
        <f t="shared" si="569"/>
        <v>0</v>
      </c>
      <c r="DR171" s="192">
        <f t="shared" si="570"/>
        <v>0</v>
      </c>
      <c r="DS171" s="192">
        <f t="shared" si="571"/>
        <v>0</v>
      </c>
      <c r="DT171" s="192">
        <f t="shared" si="572"/>
        <v>0</v>
      </c>
      <c r="DU171" s="192">
        <f t="shared" si="573"/>
        <v>0</v>
      </c>
      <c r="DV171" s="193">
        <f t="shared" si="675"/>
        <v>0</v>
      </c>
      <c r="DW171" s="193">
        <f t="shared" si="676"/>
        <v>0</v>
      </c>
      <c r="DX171" s="193">
        <f t="shared" si="677"/>
        <v>0</v>
      </c>
      <c r="DY171" s="193">
        <f t="shared" si="678"/>
        <v>0</v>
      </c>
      <c r="DZ171" s="193">
        <f t="shared" si="679"/>
        <v>0</v>
      </c>
      <c r="EA171" s="192">
        <f t="shared" si="574"/>
        <v>0</v>
      </c>
      <c r="EB171" s="192">
        <f t="shared" si="575"/>
        <v>0</v>
      </c>
      <c r="EC171" s="192">
        <f t="shared" si="576"/>
        <v>0</v>
      </c>
      <c r="ED171" s="192">
        <f t="shared" si="577"/>
        <v>0</v>
      </c>
      <c r="EE171" s="192">
        <f t="shared" si="578"/>
        <v>0</v>
      </c>
      <c r="EF171" s="192">
        <f t="shared" si="579"/>
        <v>0</v>
      </c>
      <c r="EG171" s="192">
        <f t="shared" si="580"/>
        <v>0</v>
      </c>
      <c r="EH171" s="192">
        <f t="shared" si="581"/>
        <v>0</v>
      </c>
      <c r="EI171" s="192">
        <f t="shared" si="582"/>
        <v>0</v>
      </c>
      <c r="EJ171" s="192">
        <f t="shared" si="583"/>
        <v>0</v>
      </c>
      <c r="EK171" s="192">
        <f t="shared" si="584"/>
        <v>0</v>
      </c>
      <c r="EL171" s="192">
        <f t="shared" si="585"/>
        <v>0</v>
      </c>
      <c r="EM171" s="192">
        <f t="shared" si="586"/>
        <v>0</v>
      </c>
      <c r="EN171" s="192">
        <f t="shared" si="587"/>
        <v>0</v>
      </c>
      <c r="EO171" s="192">
        <f t="shared" si="588"/>
        <v>0</v>
      </c>
      <c r="EP171" s="192">
        <f t="shared" si="589"/>
        <v>0</v>
      </c>
      <c r="EQ171" s="192">
        <f t="shared" si="590"/>
        <v>0</v>
      </c>
      <c r="ER171" s="192">
        <f t="shared" si="591"/>
        <v>0</v>
      </c>
      <c r="ES171" s="192">
        <f t="shared" si="592"/>
        <v>0</v>
      </c>
      <c r="ET171" s="192">
        <f t="shared" si="593"/>
        <v>0</v>
      </c>
      <c r="EU171" s="192">
        <f t="shared" si="594"/>
        <v>0</v>
      </c>
      <c r="EV171" s="192">
        <f t="shared" si="595"/>
        <v>0</v>
      </c>
      <c r="EW171" s="192">
        <f t="shared" si="596"/>
        <v>0</v>
      </c>
      <c r="EX171" s="192">
        <f t="shared" si="597"/>
        <v>0</v>
      </c>
      <c r="EY171" s="192">
        <f t="shared" si="598"/>
        <v>0</v>
      </c>
      <c r="EZ171" s="192">
        <f t="shared" si="599"/>
        <v>0</v>
      </c>
      <c r="FA171" s="192">
        <f t="shared" si="600"/>
        <v>0</v>
      </c>
      <c r="FB171" s="192">
        <f t="shared" si="601"/>
        <v>0</v>
      </c>
      <c r="FC171" s="192">
        <f t="shared" si="602"/>
        <v>0</v>
      </c>
      <c r="FD171" s="192">
        <f t="shared" si="603"/>
        <v>0</v>
      </c>
      <c r="FE171" s="192">
        <f t="shared" si="604"/>
        <v>0</v>
      </c>
      <c r="FF171" s="192">
        <f t="shared" si="605"/>
        <v>0</v>
      </c>
      <c r="FG171" s="192">
        <f t="shared" si="606"/>
        <v>0</v>
      </c>
      <c r="FH171" s="192">
        <f t="shared" si="607"/>
        <v>0</v>
      </c>
      <c r="FI171" s="192">
        <f t="shared" si="608"/>
        <v>0</v>
      </c>
      <c r="FJ171" s="192">
        <f t="shared" si="609"/>
        <v>0</v>
      </c>
      <c r="FK171" s="192">
        <f t="shared" si="610"/>
        <v>0</v>
      </c>
      <c r="FL171" s="192">
        <f t="shared" si="611"/>
        <v>0</v>
      </c>
      <c r="FM171" s="192">
        <f t="shared" si="612"/>
        <v>0</v>
      </c>
      <c r="FN171" s="192">
        <f t="shared" si="613"/>
        <v>0</v>
      </c>
      <c r="FO171" s="192">
        <f t="shared" si="614"/>
        <v>0</v>
      </c>
      <c r="FP171" s="192">
        <f t="shared" si="615"/>
        <v>0</v>
      </c>
      <c r="FQ171" s="192">
        <f t="shared" si="616"/>
        <v>0</v>
      </c>
      <c r="FR171" s="192">
        <f t="shared" si="617"/>
        <v>0</v>
      </c>
      <c r="FS171" s="192">
        <f t="shared" si="618"/>
        <v>0</v>
      </c>
      <c r="FT171" s="192">
        <f t="shared" si="619"/>
        <v>0</v>
      </c>
      <c r="FU171" s="192">
        <f t="shared" si="620"/>
        <v>0</v>
      </c>
      <c r="FV171" s="192">
        <f t="shared" si="621"/>
        <v>0</v>
      </c>
      <c r="FW171" s="192">
        <f t="shared" si="622"/>
        <v>0</v>
      </c>
      <c r="FX171" s="192">
        <f t="shared" si="623"/>
        <v>0</v>
      </c>
      <c r="FY171" s="192">
        <f t="shared" si="624"/>
        <v>0</v>
      </c>
      <c r="FZ171" s="192">
        <f t="shared" si="625"/>
        <v>0</v>
      </c>
      <c r="GA171" s="192">
        <f t="shared" si="626"/>
        <v>0</v>
      </c>
      <c r="GB171" s="192">
        <f t="shared" si="627"/>
        <v>0</v>
      </c>
      <c r="GC171" s="192">
        <f t="shared" si="628"/>
        <v>0</v>
      </c>
      <c r="GD171" s="192">
        <f t="shared" si="629"/>
        <v>0</v>
      </c>
      <c r="GE171" s="192">
        <f t="shared" si="630"/>
        <v>0</v>
      </c>
      <c r="GF171" s="192">
        <f t="shared" si="631"/>
        <v>0</v>
      </c>
      <c r="GG171" s="192">
        <f t="shared" si="632"/>
        <v>0</v>
      </c>
      <c r="GH171" s="192">
        <f t="shared" si="633"/>
        <v>0</v>
      </c>
      <c r="GI171" s="192">
        <f t="shared" si="634"/>
        <v>0</v>
      </c>
      <c r="GJ171" s="192">
        <f t="shared" si="635"/>
        <v>0</v>
      </c>
      <c r="GK171" s="192">
        <f t="shared" si="636"/>
        <v>0</v>
      </c>
      <c r="GL171" s="192">
        <f t="shared" si="637"/>
        <v>0</v>
      </c>
      <c r="GM171" s="192">
        <f t="shared" si="638"/>
        <v>0</v>
      </c>
      <c r="GN171" s="192">
        <f t="shared" si="639"/>
        <v>0</v>
      </c>
      <c r="GO171" s="192">
        <f t="shared" si="640"/>
        <v>0</v>
      </c>
      <c r="GP171" s="192">
        <f t="shared" si="641"/>
        <v>0</v>
      </c>
      <c r="GQ171" s="192">
        <f t="shared" si="642"/>
        <v>0</v>
      </c>
      <c r="GR171" s="192">
        <f t="shared" si="643"/>
        <v>0</v>
      </c>
      <c r="GS171" s="192">
        <f t="shared" si="644"/>
        <v>0</v>
      </c>
      <c r="GT171" s="192">
        <f t="shared" si="645"/>
        <v>0</v>
      </c>
      <c r="GU171" s="192">
        <f t="shared" si="646"/>
        <v>0</v>
      </c>
      <c r="GV171" s="192">
        <f t="shared" si="647"/>
        <v>0</v>
      </c>
      <c r="GW171" s="192">
        <f t="shared" si="648"/>
        <v>0</v>
      </c>
      <c r="GX171" s="192">
        <f t="shared" si="649"/>
        <v>0</v>
      </c>
      <c r="GY171" s="192">
        <f t="shared" si="650"/>
        <v>0</v>
      </c>
      <c r="GZ171" s="192">
        <f t="shared" si="651"/>
        <v>0</v>
      </c>
      <c r="HA171" s="192">
        <f t="shared" si="652"/>
        <v>0</v>
      </c>
      <c r="HB171" s="192">
        <f t="shared" si="653"/>
        <v>0</v>
      </c>
      <c r="HC171" s="192">
        <f t="shared" si="654"/>
        <v>0</v>
      </c>
      <c r="HD171" s="192">
        <f t="shared" si="655"/>
        <v>0</v>
      </c>
      <c r="HE171" s="192">
        <f t="shared" si="656"/>
        <v>0</v>
      </c>
      <c r="HF171" s="192">
        <f t="shared" si="657"/>
        <v>0</v>
      </c>
      <c r="HG171" s="192">
        <f t="shared" si="658"/>
        <v>0</v>
      </c>
      <c r="HH171" s="192">
        <f t="shared" si="659"/>
        <v>0</v>
      </c>
      <c r="HI171" s="192">
        <f t="shared" si="660"/>
        <v>0</v>
      </c>
      <c r="HJ171" s="192">
        <f t="shared" si="661"/>
        <v>0</v>
      </c>
      <c r="HK171" s="192">
        <f t="shared" si="662"/>
        <v>0</v>
      </c>
      <c r="HL171" s="192">
        <f t="shared" si="663"/>
        <v>0</v>
      </c>
      <c r="HM171" s="192">
        <f t="shared" si="664"/>
        <v>0</v>
      </c>
      <c r="HN171" s="194">
        <f t="shared" si="680"/>
        <v>0</v>
      </c>
      <c r="HO171" s="194">
        <f t="shared" si="681"/>
        <v>0</v>
      </c>
      <c r="HP171" s="194">
        <f t="shared" si="682"/>
        <v>0</v>
      </c>
      <c r="HQ171" s="194">
        <f t="shared" si="683"/>
        <v>0</v>
      </c>
      <c r="HR171" s="194">
        <f t="shared" si="684"/>
        <v>0</v>
      </c>
      <c r="HS171" s="195" t="str">
        <f t="shared" si="471"/>
        <v/>
      </c>
      <c r="HT171" s="196">
        <f t="shared" si="685"/>
        <v>0</v>
      </c>
      <c r="HU171" s="196">
        <f t="shared" si="686"/>
        <v>0</v>
      </c>
      <c r="HV171" s="197" t="str">
        <f t="shared" si="472"/>
        <v/>
      </c>
      <c r="HW171" s="197" t="str">
        <f t="shared" si="665"/>
        <v/>
      </c>
      <c r="HX171" s="197" t="str">
        <f t="shared" si="666"/>
        <v/>
      </c>
      <c r="HY171" s="195" t="str">
        <f t="shared" si="473"/>
        <v/>
      </c>
      <c r="HZ171" s="30">
        <f t="shared" si="469"/>
        <v>0</v>
      </c>
      <c r="IA171" s="198">
        <f t="shared" si="474"/>
        <v>0</v>
      </c>
      <c r="IB171" s="195"/>
      <c r="IC171" s="195">
        <f t="shared" si="667"/>
        <v>0</v>
      </c>
      <c r="ID171" s="195">
        <f t="shared" si="475"/>
        <v>0</v>
      </c>
      <c r="IE171" s="195">
        <f t="shared" si="668"/>
        <v>0</v>
      </c>
      <c r="IF171" s="195">
        <f t="shared" si="476"/>
        <v>0</v>
      </c>
      <c r="IG171" s="307">
        <f t="shared" si="477"/>
        <v>0</v>
      </c>
      <c r="IH171" s="307">
        <f t="shared" si="478"/>
        <v>0</v>
      </c>
      <c r="II171" s="44">
        <f t="shared" si="479"/>
        <v>0</v>
      </c>
      <c r="IJ171" s="44">
        <f t="shared" si="669"/>
        <v>0</v>
      </c>
      <c r="IK171" s="44">
        <f t="shared" si="670"/>
        <v>0</v>
      </c>
      <c r="IL171" s="44">
        <f t="shared" si="671"/>
        <v>0</v>
      </c>
      <c r="IM171" s="44">
        <f t="shared" si="672"/>
        <v>0</v>
      </c>
      <c r="IN171" s="44">
        <f t="shared" si="673"/>
        <v>0</v>
      </c>
      <c r="IO171" s="44">
        <f t="shared" si="674"/>
        <v>0</v>
      </c>
    </row>
    <row r="172" spans="1:249" ht="18" customHeight="1">
      <c r="A172" s="188">
        <v>166</v>
      </c>
      <c r="B172" s="326"/>
      <c r="C172" s="289"/>
      <c r="D172" s="199"/>
      <c r="E172" s="189"/>
      <c r="F172" s="189"/>
      <c r="G172" s="190"/>
      <c r="H172" s="190"/>
      <c r="I172" s="272"/>
      <c r="J172" s="207"/>
      <c r="K172" s="214" t="str">
        <f t="shared" si="480"/>
        <v/>
      </c>
      <c r="L172" s="200" t="str">
        <f t="shared" si="481"/>
        <v/>
      </c>
      <c r="M172" s="200" t="str">
        <f t="shared" si="482"/>
        <v/>
      </c>
      <c r="N172" s="209" t="str">
        <f t="shared" si="470"/>
        <v/>
      </c>
      <c r="O172" s="208" t="str">
        <f>IFERROR(IF(D172="","",IF(K172="","",IF(I172="","",IF(F172="F",VLOOKUP(K172,F!A:G,2,0),IF(F172="M",VLOOKUP(K172,M!A:G,2,0),""))))),0)</f>
        <v/>
      </c>
      <c r="P172" s="191" t="str">
        <f>IFERROR(IF(D172="","",IF(K172="","",IF(I172="","",IF(F172="F",VLOOKUP(K172,F!A:G,3,0),IF(F172="M",VLOOKUP(K172,M!A:G,3,0),""))))),0)</f>
        <v/>
      </c>
      <c r="Q172" s="191" t="str">
        <f>IFERROR(IF(D172="","",IF(K172="","",IF(I172="","",IF(F172="F",VLOOKUP(K172,F!A:G,4,0),IF(F172="M",VLOOKUP(K172,M!A:G,4,0),""))))),0)</f>
        <v/>
      </c>
      <c r="R172" s="191" t="str">
        <f>IFERROR(IF(D172="","",IF(K172="","",IF(I172="","",IF(F172="F",VLOOKUP(K172,F!A:G,5,0),IF(F172="M",VLOOKUP(K172,M!A:G,5,0),""))))),0)</f>
        <v/>
      </c>
      <c r="S172" s="191" t="str">
        <f>IFERROR(IF(D172="","",IF(K172="","",IF(I172="","",IF(F172="F",VLOOKUP(K172,F!A:G,6,0),IF(F172="M",VLOOKUP(K172,M!A:G,6,0),""))))),0)</f>
        <v/>
      </c>
      <c r="T172" s="191" t="str">
        <f>IFERROR(IF(D172="","",IF(K172="","",IF(I172="","",IF(F172="F",VLOOKUP(K172,F!A:G,7,0),IF(F172="M",VLOOKUP(K172,M!A:G,7,0),""))))),0)</f>
        <v/>
      </c>
      <c r="U172" s="191" t="str">
        <f>IFERROR(IF(D172="","",IF(K172="","",IF(J172="","",IF(F172="F",VLOOKUP(K172,F!A:M,8,0),IF(F172="M",VLOOKUP(K172,M!A:M,8,0),""))))),0)</f>
        <v/>
      </c>
      <c r="V172" s="191" t="str">
        <f>IFERROR(IF(D172="","",IF(K172="","",IF(J172="","",IF(F172="F",VLOOKUP(K172,F!A:M,9,0),IF(F172="M",VLOOKUP(K172,M!A:M,9,0),""))))),0)</f>
        <v/>
      </c>
      <c r="W172" s="191" t="str">
        <f>IFERROR(IF(D172="","",IF(K172="","",IF(J172="","",IF(F172="F",VLOOKUP(K172,F!A:M,10,0),IF(F172="M",VLOOKUP(K172,M!A:M,10,0),""))))),0)</f>
        <v/>
      </c>
      <c r="X172" s="191" t="str">
        <f>IFERROR(IF(D172="","",IF(K172="","",IF(J172="","",IF(F172="F",VLOOKUP(K172,F!A:M,11,0),IF(F172="M",VLOOKUP(K172,M!A:M,11,0),""))))),0)</f>
        <v/>
      </c>
      <c r="Y172" s="191" t="str">
        <f>IFERROR(IF(D172="","",IF(K172="","",IF(J172="","",IF(F172="F",VLOOKUP(K172,F!A:M,12,0),IF(F172="M",VLOOKUP(K172,M!A:M,12,0),""))))),0)</f>
        <v/>
      </c>
      <c r="Z172" s="191" t="str">
        <f>IFERROR(IF(D172="","",IF(K172="","",IF(J172="","",IF(F172="F",VLOOKUP(K172,F!A:M,13,0),IF(F172="M",VLOOKUP(K172,M!A:M,13,0),""))))),0)</f>
        <v/>
      </c>
      <c r="AA172" s="191" t="str">
        <f>IFERROR(IF(D172="","",IF(F172="","",IF(J172="","",IF(K172="","",IF(AND(K172&gt;23,K172&lt;=60),IF(F172="F",VLOOKUP(MROUND(HZ172,0.5),'F-Weight for Length'!K:S,2,0),VLOOKUP(MROUND(HZ172,0.5),'M-Weight for Length'!K:S,2,0)),IF(K172&gt;60,IF(F172="F",VLOOKUP(K172,'F-Weight for Length'!U:AC,2,0),VLOOKUP(K172,'M-Weight for Length'!U:AC,2,0)),IF(F172="F",VLOOKUP(MROUND(HZ172,0.5),'F-Weight for Length'!A:I,2,0),VLOOKUP(MROUND(HZ172,0.5),'M-Weight for Length'!A:I,2,0)))))))),0)</f>
        <v/>
      </c>
      <c r="AB172" s="191" t="str">
        <f>IFERROR(IF(D172="","",IF(F172="","",IF(J172="","",IF(K172="","",IF(AND(K172&gt;23,K172&lt;=60),IF(F172="F",VLOOKUP(MROUND(HZ172,0.5),'F-Weight for Length'!K:S,3,0),VLOOKUP(MROUND(HZ172,0.5),'M-Weight for Length'!K:S,3,0)),IF(K172&gt;60,IF(F172="F",VLOOKUP(K172,'F-Weight for Length'!U:AC,3,0),VLOOKUP(K172,'M-Weight for Length'!U:AC,3,0)),IF(F172="F",VLOOKUP(MROUND(HZ172,0.5),'F-Weight for Length'!A:I,3,0),VLOOKUP(MROUND(HZ172,0.5),'M-Weight for Length'!A:I,3,0)))))))),0)</f>
        <v/>
      </c>
      <c r="AC172" s="191" t="str">
        <f>IFERROR(IF(D172="","",IF(F172="","",IF(J172="","",IF(K172="","",IF(AND(K172&gt;23,K172&lt;=60),IF(F172="F",VLOOKUP(MROUND(HZ172,0.5),'F-Weight for Length'!K:S,4,0),VLOOKUP(MROUND(HZ172,0.5),'M-Weight for Length'!K:S,4,0)),IF(K172&gt;60,IF(F172="F",VLOOKUP(K172,'F-Weight for Length'!U:AC,4,0),VLOOKUP(K172,'M-Weight for Length'!U:AC,4,0)),IF(F172="F",VLOOKUP(MROUND(HZ172,0.5),'F-Weight for Length'!A:I,4,0),VLOOKUP(MROUND(HZ172,0.5),'M-Weight for Length'!A:I,4,0)))))))),0)</f>
        <v/>
      </c>
      <c r="AD172" s="191" t="str">
        <f>IFERROR(IF(D172="","",IF(F172="","",IF(J172="","",IF(K172="","",IF(AND(K172&gt;23,K172&lt;=60),IF(F172="F",VLOOKUP(MROUND(HZ172,0.5),'F-Weight for Length'!K:S,5,0),VLOOKUP(MROUND(HZ172,0.5),'M-Weight for Length'!K:S,5,0)),IF(K172&gt;60,IF(F172="F",VLOOKUP(K172,'F-Weight for Length'!U:AC,5,0),VLOOKUP(K172,'M-Weight for Length'!U:AC,5,0)),IF(F172="F",VLOOKUP(MROUND(HZ172,0.5),'F-Weight for Length'!A:I,5,0),VLOOKUP(MROUND(HZ172,0.5),'M-Weight for Length'!A:I,5,0)))))))),0)</f>
        <v/>
      </c>
      <c r="AE172" s="191" t="str">
        <f>IFERROR(IF(D172="","",IF(F172="","",IF(J172="","",IF(K172="","",IF(AND(K172&gt;23,K172&lt;=60),IF(F172="F",VLOOKUP(MROUND(HZ172,0.5),'F-Weight for Length'!K:S,6,0),VLOOKUP(MROUND(HZ172,0.5),'M-Weight for Length'!K:S,6,0)),IF(K172&gt;60,IF(F172="F",VLOOKUP(K172,'F-Weight for Length'!U:AC,6,0),VLOOKUP(K172,'M-Weight for Length'!U:AC,6,0)),IF(F172="F",VLOOKUP(MROUND(HZ172,0.5),'F-Weight for Length'!A:I,6,0),VLOOKUP(MROUND(HZ172,0.5),'M-Weight for Length'!A:I,6,0)))))))),0)</f>
        <v/>
      </c>
      <c r="AF172" s="191" t="str">
        <f>IFERROR(IF(D172="","",IF(F172="","",IF(J172="","",IF(K172="","",IF(AND(K172&gt;23,K172&lt;=60),IF(F172="F",VLOOKUP(MROUND(HZ172,0.5),'F-Weight for Length'!K:S,7,0),VLOOKUP(MROUND(HZ172,0.5),'M-Weight for Length'!K:S,7,0)),IF(K172&gt;60,IF(F172="F",VLOOKUP(K172,'F-Weight for Length'!U:AC,7,0),VLOOKUP(K172,'M-Weight for Length'!U:AC,7,0)),IF(F172="F",VLOOKUP(MROUND(HZ172,0.5),'F-Weight for Length'!A:I,7,0),VLOOKUP(MROUND(HZ172,0.5),'M-Weight for Length'!A:I,7,0)))))))),0)</f>
        <v/>
      </c>
      <c r="AG172" s="191" t="str">
        <f>IFERROR(IF(D172="","",IF(F172="","",IF(J172="","",IF(K172="","",IF(AND(K172&gt;23,K172&lt;=60),IF(F172="F",VLOOKUP(MROUND(HZ172,0.5),'F-Weight for Length'!K:S,8,0),VLOOKUP(MROUND(HZ172,0.5),'M-Weight for Length'!K:S,8,0)),IF(K172&gt;60,IF(F172="F",VLOOKUP(K172,'F-Weight for Length'!U:AC,8,0),VLOOKUP(K172,'M-Weight for Length'!U:AC,8,0)),IF(F172="F",VLOOKUP(MROUND(HZ172,0.5),'F-Weight for Length'!A:I,8,0),VLOOKUP(MROUND(HZ172,0.5),'M-Weight for Length'!A:I,8,0)))))))),0)</f>
        <v/>
      </c>
      <c r="AH172" s="191" t="str">
        <f>IFERROR(IF(D172="","",IF(F172="","",IF(J172="","",IF(K172="","",IF(AND(K172&gt;23,K172&lt;=60),IF(F172="F",VLOOKUP(MROUND(HZ172,0.5),'F-Weight for Length'!K:S,9,0),VLOOKUP(MROUND(HZ172,0.5),'M-Weight for Length'!K:S,9,0)),IF(K172&gt;60,IF(F172="F",VLOOKUP(K172,'F-Weight for Length'!U:AC,9,0),VLOOKUP(K172,'M-Weight for Length'!U:AC,9,0)),IF(F172="F",VLOOKUP(MROUND(HZ172,0.5),'F-Weight for Length'!A:I,9,0),VLOOKUP(MROUND(HZ172,0.5),'M-Weight for Length'!A:I,9,0)))))))),0)</f>
        <v/>
      </c>
      <c r="AI172" s="192">
        <f t="shared" si="483"/>
        <v>0</v>
      </c>
      <c r="AJ172" s="192">
        <f t="shared" si="484"/>
        <v>0</v>
      </c>
      <c r="AK172" s="192">
        <f t="shared" si="485"/>
        <v>0</v>
      </c>
      <c r="AL172" s="192">
        <f t="shared" si="486"/>
        <v>0</v>
      </c>
      <c r="AM172" s="192">
        <f t="shared" si="487"/>
        <v>0</v>
      </c>
      <c r="AN172" s="192">
        <f t="shared" si="488"/>
        <v>0</v>
      </c>
      <c r="AO172" s="192">
        <f t="shared" si="489"/>
        <v>0</v>
      </c>
      <c r="AP172" s="192">
        <f t="shared" si="490"/>
        <v>0</v>
      </c>
      <c r="AQ172" s="192">
        <f t="shared" si="491"/>
        <v>0</v>
      </c>
      <c r="AR172" s="192">
        <f t="shared" si="492"/>
        <v>0</v>
      </c>
      <c r="AS172" s="192">
        <f t="shared" si="493"/>
        <v>0</v>
      </c>
      <c r="AT172" s="192">
        <f t="shared" si="494"/>
        <v>0</v>
      </c>
      <c r="AU172" s="192">
        <f t="shared" si="495"/>
        <v>0</v>
      </c>
      <c r="AV172" s="192">
        <f t="shared" si="496"/>
        <v>0</v>
      </c>
      <c r="AW172" s="192">
        <f t="shared" si="497"/>
        <v>0</v>
      </c>
      <c r="AX172" s="192">
        <f t="shared" si="498"/>
        <v>0</v>
      </c>
      <c r="AY172" s="192">
        <f t="shared" si="499"/>
        <v>0</v>
      </c>
      <c r="AZ172" s="192">
        <f t="shared" si="500"/>
        <v>0</v>
      </c>
      <c r="BA172" s="192">
        <f t="shared" si="501"/>
        <v>0</v>
      </c>
      <c r="BB172" s="192">
        <f t="shared" si="502"/>
        <v>0</v>
      </c>
      <c r="BC172" s="192">
        <f t="shared" si="503"/>
        <v>0</v>
      </c>
      <c r="BD172" s="192">
        <f t="shared" si="504"/>
        <v>0</v>
      </c>
      <c r="BE172" s="192">
        <f t="shared" si="505"/>
        <v>0</v>
      </c>
      <c r="BF172" s="192">
        <f t="shared" si="506"/>
        <v>0</v>
      </c>
      <c r="BG172" s="192">
        <f t="shared" si="507"/>
        <v>0</v>
      </c>
      <c r="BH172" s="192">
        <f t="shared" si="508"/>
        <v>0</v>
      </c>
      <c r="BI172" s="192">
        <f t="shared" si="509"/>
        <v>0</v>
      </c>
      <c r="BJ172" s="192">
        <f t="shared" si="510"/>
        <v>0</v>
      </c>
      <c r="BK172" s="192">
        <f t="shared" si="511"/>
        <v>0</v>
      </c>
      <c r="BL172" s="192">
        <f t="shared" si="512"/>
        <v>0</v>
      </c>
      <c r="BM172" s="192">
        <f t="shared" si="513"/>
        <v>0</v>
      </c>
      <c r="BN172" s="192">
        <f t="shared" si="514"/>
        <v>0</v>
      </c>
      <c r="BO172" s="192">
        <f t="shared" si="515"/>
        <v>0</v>
      </c>
      <c r="BP172" s="192">
        <f t="shared" si="516"/>
        <v>0</v>
      </c>
      <c r="BQ172" s="192">
        <f t="shared" si="517"/>
        <v>0</v>
      </c>
      <c r="BR172" s="192">
        <f t="shared" si="518"/>
        <v>0</v>
      </c>
      <c r="BS172" s="192">
        <f t="shared" si="519"/>
        <v>0</v>
      </c>
      <c r="BT172" s="192">
        <f t="shared" si="520"/>
        <v>0</v>
      </c>
      <c r="BU172" s="192">
        <f t="shared" si="521"/>
        <v>0</v>
      </c>
      <c r="BV172" s="192">
        <f t="shared" si="522"/>
        <v>0</v>
      </c>
      <c r="BW172" s="192">
        <f t="shared" si="523"/>
        <v>0</v>
      </c>
      <c r="BX172" s="192">
        <f t="shared" si="524"/>
        <v>0</v>
      </c>
      <c r="BY172" s="192">
        <f t="shared" si="525"/>
        <v>0</v>
      </c>
      <c r="BZ172" s="192">
        <f t="shared" si="526"/>
        <v>0</v>
      </c>
      <c r="CA172" s="192">
        <f t="shared" si="527"/>
        <v>0</v>
      </c>
      <c r="CB172" s="192">
        <f t="shared" si="528"/>
        <v>0</v>
      </c>
      <c r="CC172" s="192">
        <f t="shared" si="529"/>
        <v>0</v>
      </c>
      <c r="CD172" s="192">
        <f t="shared" si="530"/>
        <v>0</v>
      </c>
      <c r="CE172" s="192">
        <f t="shared" si="531"/>
        <v>0</v>
      </c>
      <c r="CF172" s="192">
        <f t="shared" si="532"/>
        <v>0</v>
      </c>
      <c r="CG172" s="192">
        <f t="shared" si="533"/>
        <v>0</v>
      </c>
      <c r="CH172" s="192">
        <f t="shared" si="534"/>
        <v>0</v>
      </c>
      <c r="CI172" s="192">
        <f t="shared" si="535"/>
        <v>0</v>
      </c>
      <c r="CJ172" s="192">
        <f t="shared" si="536"/>
        <v>0</v>
      </c>
      <c r="CK172" s="192">
        <f t="shared" si="537"/>
        <v>0</v>
      </c>
      <c r="CL172" s="192">
        <f t="shared" si="538"/>
        <v>0</v>
      </c>
      <c r="CM172" s="192">
        <f t="shared" si="539"/>
        <v>0</v>
      </c>
      <c r="CN172" s="192">
        <f t="shared" si="540"/>
        <v>0</v>
      </c>
      <c r="CO172" s="192">
        <f t="shared" si="541"/>
        <v>0</v>
      </c>
      <c r="CP172" s="192">
        <f t="shared" si="542"/>
        <v>0</v>
      </c>
      <c r="CQ172" s="192">
        <f t="shared" si="543"/>
        <v>0</v>
      </c>
      <c r="CR172" s="192">
        <f t="shared" si="544"/>
        <v>0</v>
      </c>
      <c r="CS172" s="192">
        <f t="shared" si="545"/>
        <v>0</v>
      </c>
      <c r="CT172" s="192">
        <f t="shared" si="546"/>
        <v>0</v>
      </c>
      <c r="CU172" s="192">
        <f t="shared" si="547"/>
        <v>0</v>
      </c>
      <c r="CV172" s="192">
        <f t="shared" si="548"/>
        <v>0</v>
      </c>
      <c r="CW172" s="192">
        <f t="shared" si="549"/>
        <v>0</v>
      </c>
      <c r="CX172" s="192">
        <f t="shared" si="550"/>
        <v>0</v>
      </c>
      <c r="CY172" s="192">
        <f t="shared" si="551"/>
        <v>0</v>
      </c>
      <c r="CZ172" s="192">
        <f t="shared" si="552"/>
        <v>0</v>
      </c>
      <c r="DA172" s="192">
        <f t="shared" si="553"/>
        <v>0</v>
      </c>
      <c r="DB172" s="192">
        <f t="shared" si="554"/>
        <v>0</v>
      </c>
      <c r="DC172" s="192">
        <f t="shared" si="555"/>
        <v>0</v>
      </c>
      <c r="DD172" s="192">
        <f t="shared" si="556"/>
        <v>0</v>
      </c>
      <c r="DE172" s="192">
        <f t="shared" si="557"/>
        <v>0</v>
      </c>
      <c r="DF172" s="192">
        <f t="shared" si="558"/>
        <v>0</v>
      </c>
      <c r="DG172" s="192">
        <f t="shared" si="559"/>
        <v>0</v>
      </c>
      <c r="DH172" s="192">
        <f t="shared" si="560"/>
        <v>0</v>
      </c>
      <c r="DI172" s="192">
        <f t="shared" si="561"/>
        <v>0</v>
      </c>
      <c r="DJ172" s="192">
        <f t="shared" si="562"/>
        <v>0</v>
      </c>
      <c r="DK172" s="192">
        <f t="shared" si="563"/>
        <v>0</v>
      </c>
      <c r="DL172" s="192">
        <f t="shared" si="564"/>
        <v>0</v>
      </c>
      <c r="DM172" s="192">
        <f t="shared" si="565"/>
        <v>0</v>
      </c>
      <c r="DN172" s="192">
        <f t="shared" si="566"/>
        <v>0</v>
      </c>
      <c r="DO172" s="192">
        <f t="shared" si="567"/>
        <v>0</v>
      </c>
      <c r="DP172" s="192">
        <f t="shared" si="568"/>
        <v>0</v>
      </c>
      <c r="DQ172" s="192">
        <f t="shared" si="569"/>
        <v>0</v>
      </c>
      <c r="DR172" s="192">
        <f t="shared" si="570"/>
        <v>0</v>
      </c>
      <c r="DS172" s="192">
        <f t="shared" si="571"/>
        <v>0</v>
      </c>
      <c r="DT172" s="192">
        <f t="shared" si="572"/>
        <v>0</v>
      </c>
      <c r="DU172" s="192">
        <f t="shared" si="573"/>
        <v>0</v>
      </c>
      <c r="DV172" s="193">
        <f t="shared" si="675"/>
        <v>0</v>
      </c>
      <c r="DW172" s="193">
        <f t="shared" si="676"/>
        <v>0</v>
      </c>
      <c r="DX172" s="193">
        <f t="shared" si="677"/>
        <v>0</v>
      </c>
      <c r="DY172" s="193">
        <f t="shared" si="678"/>
        <v>0</v>
      </c>
      <c r="DZ172" s="193">
        <f t="shared" si="679"/>
        <v>0</v>
      </c>
      <c r="EA172" s="192">
        <f t="shared" si="574"/>
        <v>0</v>
      </c>
      <c r="EB172" s="192">
        <f t="shared" si="575"/>
        <v>0</v>
      </c>
      <c r="EC172" s="192">
        <f t="shared" si="576"/>
        <v>0</v>
      </c>
      <c r="ED172" s="192">
        <f t="shared" si="577"/>
        <v>0</v>
      </c>
      <c r="EE172" s="192">
        <f t="shared" si="578"/>
        <v>0</v>
      </c>
      <c r="EF172" s="192">
        <f t="shared" si="579"/>
        <v>0</v>
      </c>
      <c r="EG172" s="192">
        <f t="shared" si="580"/>
        <v>0</v>
      </c>
      <c r="EH172" s="192">
        <f t="shared" si="581"/>
        <v>0</v>
      </c>
      <c r="EI172" s="192">
        <f t="shared" si="582"/>
        <v>0</v>
      </c>
      <c r="EJ172" s="192">
        <f t="shared" si="583"/>
        <v>0</v>
      </c>
      <c r="EK172" s="192">
        <f t="shared" si="584"/>
        <v>0</v>
      </c>
      <c r="EL172" s="192">
        <f t="shared" si="585"/>
        <v>0</v>
      </c>
      <c r="EM172" s="192">
        <f t="shared" si="586"/>
        <v>0</v>
      </c>
      <c r="EN172" s="192">
        <f t="shared" si="587"/>
        <v>0</v>
      </c>
      <c r="EO172" s="192">
        <f t="shared" si="588"/>
        <v>0</v>
      </c>
      <c r="EP172" s="192">
        <f t="shared" si="589"/>
        <v>0</v>
      </c>
      <c r="EQ172" s="192">
        <f t="shared" si="590"/>
        <v>0</v>
      </c>
      <c r="ER172" s="192">
        <f t="shared" si="591"/>
        <v>0</v>
      </c>
      <c r="ES172" s="192">
        <f t="shared" si="592"/>
        <v>0</v>
      </c>
      <c r="ET172" s="192">
        <f t="shared" si="593"/>
        <v>0</v>
      </c>
      <c r="EU172" s="192">
        <f t="shared" si="594"/>
        <v>0</v>
      </c>
      <c r="EV172" s="192">
        <f t="shared" si="595"/>
        <v>0</v>
      </c>
      <c r="EW172" s="192">
        <f t="shared" si="596"/>
        <v>0</v>
      </c>
      <c r="EX172" s="192">
        <f t="shared" si="597"/>
        <v>0</v>
      </c>
      <c r="EY172" s="192">
        <f t="shared" si="598"/>
        <v>0</v>
      </c>
      <c r="EZ172" s="192">
        <f t="shared" si="599"/>
        <v>0</v>
      </c>
      <c r="FA172" s="192">
        <f t="shared" si="600"/>
        <v>0</v>
      </c>
      <c r="FB172" s="192">
        <f t="shared" si="601"/>
        <v>0</v>
      </c>
      <c r="FC172" s="192">
        <f t="shared" si="602"/>
        <v>0</v>
      </c>
      <c r="FD172" s="192">
        <f t="shared" si="603"/>
        <v>0</v>
      </c>
      <c r="FE172" s="192">
        <f t="shared" si="604"/>
        <v>0</v>
      </c>
      <c r="FF172" s="192">
        <f t="shared" si="605"/>
        <v>0</v>
      </c>
      <c r="FG172" s="192">
        <f t="shared" si="606"/>
        <v>0</v>
      </c>
      <c r="FH172" s="192">
        <f t="shared" si="607"/>
        <v>0</v>
      </c>
      <c r="FI172" s="192">
        <f t="shared" si="608"/>
        <v>0</v>
      </c>
      <c r="FJ172" s="192">
        <f t="shared" si="609"/>
        <v>0</v>
      </c>
      <c r="FK172" s="192">
        <f t="shared" si="610"/>
        <v>0</v>
      </c>
      <c r="FL172" s="192">
        <f t="shared" si="611"/>
        <v>0</v>
      </c>
      <c r="FM172" s="192">
        <f t="shared" si="612"/>
        <v>0</v>
      </c>
      <c r="FN172" s="192">
        <f t="shared" si="613"/>
        <v>0</v>
      </c>
      <c r="FO172" s="192">
        <f t="shared" si="614"/>
        <v>0</v>
      </c>
      <c r="FP172" s="192">
        <f t="shared" si="615"/>
        <v>0</v>
      </c>
      <c r="FQ172" s="192">
        <f t="shared" si="616"/>
        <v>0</v>
      </c>
      <c r="FR172" s="192">
        <f t="shared" si="617"/>
        <v>0</v>
      </c>
      <c r="FS172" s="192">
        <f t="shared" si="618"/>
        <v>0</v>
      </c>
      <c r="FT172" s="192">
        <f t="shared" si="619"/>
        <v>0</v>
      </c>
      <c r="FU172" s="192">
        <f t="shared" si="620"/>
        <v>0</v>
      </c>
      <c r="FV172" s="192">
        <f t="shared" si="621"/>
        <v>0</v>
      </c>
      <c r="FW172" s="192">
        <f t="shared" si="622"/>
        <v>0</v>
      </c>
      <c r="FX172" s="192">
        <f t="shared" si="623"/>
        <v>0</v>
      </c>
      <c r="FY172" s="192">
        <f t="shared" si="624"/>
        <v>0</v>
      </c>
      <c r="FZ172" s="192">
        <f t="shared" si="625"/>
        <v>0</v>
      </c>
      <c r="GA172" s="192">
        <f t="shared" si="626"/>
        <v>0</v>
      </c>
      <c r="GB172" s="192">
        <f t="shared" si="627"/>
        <v>0</v>
      </c>
      <c r="GC172" s="192">
        <f t="shared" si="628"/>
        <v>0</v>
      </c>
      <c r="GD172" s="192">
        <f t="shared" si="629"/>
        <v>0</v>
      </c>
      <c r="GE172" s="192">
        <f t="shared" si="630"/>
        <v>0</v>
      </c>
      <c r="GF172" s="192">
        <f t="shared" si="631"/>
        <v>0</v>
      </c>
      <c r="GG172" s="192">
        <f t="shared" si="632"/>
        <v>0</v>
      </c>
      <c r="GH172" s="192">
        <f t="shared" si="633"/>
        <v>0</v>
      </c>
      <c r="GI172" s="192">
        <f t="shared" si="634"/>
        <v>0</v>
      </c>
      <c r="GJ172" s="192">
        <f t="shared" si="635"/>
        <v>0</v>
      </c>
      <c r="GK172" s="192">
        <f t="shared" si="636"/>
        <v>0</v>
      </c>
      <c r="GL172" s="192">
        <f t="shared" si="637"/>
        <v>0</v>
      </c>
      <c r="GM172" s="192">
        <f t="shared" si="638"/>
        <v>0</v>
      </c>
      <c r="GN172" s="192">
        <f t="shared" si="639"/>
        <v>0</v>
      </c>
      <c r="GO172" s="192">
        <f t="shared" si="640"/>
        <v>0</v>
      </c>
      <c r="GP172" s="192">
        <f t="shared" si="641"/>
        <v>0</v>
      </c>
      <c r="GQ172" s="192">
        <f t="shared" si="642"/>
        <v>0</v>
      </c>
      <c r="GR172" s="192">
        <f t="shared" si="643"/>
        <v>0</v>
      </c>
      <c r="GS172" s="192">
        <f t="shared" si="644"/>
        <v>0</v>
      </c>
      <c r="GT172" s="192">
        <f t="shared" si="645"/>
        <v>0</v>
      </c>
      <c r="GU172" s="192">
        <f t="shared" si="646"/>
        <v>0</v>
      </c>
      <c r="GV172" s="192">
        <f t="shared" si="647"/>
        <v>0</v>
      </c>
      <c r="GW172" s="192">
        <f t="shared" si="648"/>
        <v>0</v>
      </c>
      <c r="GX172" s="192">
        <f t="shared" si="649"/>
        <v>0</v>
      </c>
      <c r="GY172" s="192">
        <f t="shared" si="650"/>
        <v>0</v>
      </c>
      <c r="GZ172" s="192">
        <f t="shared" si="651"/>
        <v>0</v>
      </c>
      <c r="HA172" s="192">
        <f t="shared" si="652"/>
        <v>0</v>
      </c>
      <c r="HB172" s="192">
        <f t="shared" si="653"/>
        <v>0</v>
      </c>
      <c r="HC172" s="192">
        <f t="shared" si="654"/>
        <v>0</v>
      </c>
      <c r="HD172" s="192">
        <f t="shared" si="655"/>
        <v>0</v>
      </c>
      <c r="HE172" s="192">
        <f t="shared" si="656"/>
        <v>0</v>
      </c>
      <c r="HF172" s="192">
        <f t="shared" si="657"/>
        <v>0</v>
      </c>
      <c r="HG172" s="192">
        <f t="shared" si="658"/>
        <v>0</v>
      </c>
      <c r="HH172" s="192">
        <f t="shared" si="659"/>
        <v>0</v>
      </c>
      <c r="HI172" s="192">
        <f t="shared" si="660"/>
        <v>0</v>
      </c>
      <c r="HJ172" s="192">
        <f t="shared" si="661"/>
        <v>0</v>
      </c>
      <c r="HK172" s="192">
        <f t="shared" si="662"/>
        <v>0</v>
      </c>
      <c r="HL172" s="192">
        <f t="shared" si="663"/>
        <v>0</v>
      </c>
      <c r="HM172" s="192">
        <f t="shared" si="664"/>
        <v>0</v>
      </c>
      <c r="HN172" s="194">
        <f t="shared" si="680"/>
        <v>0</v>
      </c>
      <c r="HO172" s="194">
        <f t="shared" si="681"/>
        <v>0</v>
      </c>
      <c r="HP172" s="194">
        <f t="shared" si="682"/>
        <v>0</v>
      </c>
      <c r="HQ172" s="194">
        <f t="shared" si="683"/>
        <v>0</v>
      </c>
      <c r="HR172" s="194">
        <f t="shared" si="684"/>
        <v>0</v>
      </c>
      <c r="HS172" s="195" t="str">
        <f t="shared" si="471"/>
        <v/>
      </c>
      <c r="HT172" s="196">
        <f t="shared" si="685"/>
        <v>0</v>
      </c>
      <c r="HU172" s="196">
        <f t="shared" si="686"/>
        <v>0</v>
      </c>
      <c r="HV172" s="197" t="str">
        <f t="shared" si="472"/>
        <v/>
      </c>
      <c r="HW172" s="197" t="str">
        <f t="shared" si="665"/>
        <v/>
      </c>
      <c r="HX172" s="197" t="str">
        <f t="shared" si="666"/>
        <v/>
      </c>
      <c r="HY172" s="195" t="str">
        <f t="shared" si="473"/>
        <v/>
      </c>
      <c r="HZ172" s="30">
        <f t="shared" si="469"/>
        <v>0</v>
      </c>
      <c r="IA172" s="198">
        <f t="shared" si="474"/>
        <v>0</v>
      </c>
      <c r="IB172" s="195"/>
      <c r="IC172" s="195">
        <f t="shared" si="667"/>
        <v>0</v>
      </c>
      <c r="ID172" s="195">
        <f t="shared" si="475"/>
        <v>0</v>
      </c>
      <c r="IE172" s="195">
        <f t="shared" si="668"/>
        <v>0</v>
      </c>
      <c r="IF172" s="195">
        <f t="shared" si="476"/>
        <v>0</v>
      </c>
      <c r="IG172" s="307">
        <f t="shared" si="477"/>
        <v>0</v>
      </c>
      <c r="IH172" s="307">
        <f t="shared" si="478"/>
        <v>0</v>
      </c>
      <c r="II172" s="44">
        <f t="shared" si="479"/>
        <v>0</v>
      </c>
      <c r="IJ172" s="44">
        <f t="shared" si="669"/>
        <v>0</v>
      </c>
      <c r="IK172" s="44">
        <f t="shared" si="670"/>
        <v>0</v>
      </c>
      <c r="IL172" s="44">
        <f t="shared" si="671"/>
        <v>0</v>
      </c>
      <c r="IM172" s="44">
        <f t="shared" si="672"/>
        <v>0</v>
      </c>
      <c r="IN172" s="44">
        <f t="shared" si="673"/>
        <v>0</v>
      </c>
      <c r="IO172" s="44">
        <f t="shared" si="674"/>
        <v>0</v>
      </c>
    </row>
    <row r="173" spans="1:249" ht="18" customHeight="1">
      <c r="A173" s="188">
        <v>167</v>
      </c>
      <c r="B173" s="326"/>
      <c r="C173" s="289"/>
      <c r="D173" s="199"/>
      <c r="E173" s="189"/>
      <c r="F173" s="189"/>
      <c r="G173" s="190"/>
      <c r="H173" s="190"/>
      <c r="I173" s="272"/>
      <c r="J173" s="207"/>
      <c r="K173" s="214" t="str">
        <f t="shared" si="480"/>
        <v/>
      </c>
      <c r="L173" s="200" t="str">
        <f t="shared" si="481"/>
        <v/>
      </c>
      <c r="M173" s="200" t="str">
        <f t="shared" si="482"/>
        <v/>
      </c>
      <c r="N173" s="209" t="str">
        <f t="shared" si="470"/>
        <v/>
      </c>
      <c r="O173" s="208" t="str">
        <f>IFERROR(IF(D173="","",IF(K173="","",IF(I173="","",IF(F173="F",VLOOKUP(K173,F!A:G,2,0),IF(F173="M",VLOOKUP(K173,M!A:G,2,0),""))))),0)</f>
        <v/>
      </c>
      <c r="P173" s="191" t="str">
        <f>IFERROR(IF(D173="","",IF(K173="","",IF(I173="","",IF(F173="F",VLOOKUP(K173,F!A:G,3,0),IF(F173="M",VLOOKUP(K173,M!A:G,3,0),""))))),0)</f>
        <v/>
      </c>
      <c r="Q173" s="191" t="str">
        <f>IFERROR(IF(D173="","",IF(K173="","",IF(I173="","",IF(F173="F",VLOOKUP(K173,F!A:G,4,0),IF(F173="M",VLOOKUP(K173,M!A:G,4,0),""))))),0)</f>
        <v/>
      </c>
      <c r="R173" s="191" t="str">
        <f>IFERROR(IF(D173="","",IF(K173="","",IF(I173="","",IF(F173="F",VLOOKUP(K173,F!A:G,5,0),IF(F173="M",VLOOKUP(K173,M!A:G,5,0),""))))),0)</f>
        <v/>
      </c>
      <c r="S173" s="191" t="str">
        <f>IFERROR(IF(D173="","",IF(K173="","",IF(I173="","",IF(F173="F",VLOOKUP(K173,F!A:G,6,0),IF(F173="M",VLOOKUP(K173,M!A:G,6,0),""))))),0)</f>
        <v/>
      </c>
      <c r="T173" s="191" t="str">
        <f>IFERROR(IF(D173="","",IF(K173="","",IF(I173="","",IF(F173="F",VLOOKUP(K173,F!A:G,7,0),IF(F173="M",VLOOKUP(K173,M!A:G,7,0),""))))),0)</f>
        <v/>
      </c>
      <c r="U173" s="191" t="str">
        <f>IFERROR(IF(D173="","",IF(K173="","",IF(J173="","",IF(F173="F",VLOOKUP(K173,F!A:M,8,0),IF(F173="M",VLOOKUP(K173,M!A:M,8,0),""))))),0)</f>
        <v/>
      </c>
      <c r="V173" s="191" t="str">
        <f>IFERROR(IF(D173="","",IF(K173="","",IF(J173="","",IF(F173="F",VLOOKUP(K173,F!A:M,9,0),IF(F173="M",VLOOKUP(K173,M!A:M,9,0),""))))),0)</f>
        <v/>
      </c>
      <c r="W173" s="191" t="str">
        <f>IFERROR(IF(D173="","",IF(K173="","",IF(J173="","",IF(F173="F",VLOOKUP(K173,F!A:M,10,0),IF(F173="M",VLOOKUP(K173,M!A:M,10,0),""))))),0)</f>
        <v/>
      </c>
      <c r="X173" s="191" t="str">
        <f>IFERROR(IF(D173="","",IF(K173="","",IF(J173="","",IF(F173="F",VLOOKUP(K173,F!A:M,11,0),IF(F173="M",VLOOKUP(K173,M!A:M,11,0),""))))),0)</f>
        <v/>
      </c>
      <c r="Y173" s="191" t="str">
        <f>IFERROR(IF(D173="","",IF(K173="","",IF(J173="","",IF(F173="F",VLOOKUP(K173,F!A:M,12,0),IF(F173="M",VLOOKUP(K173,M!A:M,12,0),""))))),0)</f>
        <v/>
      </c>
      <c r="Z173" s="191" t="str">
        <f>IFERROR(IF(D173="","",IF(K173="","",IF(J173="","",IF(F173="F",VLOOKUP(K173,F!A:M,13,0),IF(F173="M",VLOOKUP(K173,M!A:M,13,0),""))))),0)</f>
        <v/>
      </c>
      <c r="AA173" s="191" t="str">
        <f>IFERROR(IF(D173="","",IF(F173="","",IF(J173="","",IF(K173="","",IF(AND(K173&gt;23,K173&lt;=60),IF(F173="F",VLOOKUP(MROUND(HZ173,0.5),'F-Weight for Length'!K:S,2,0),VLOOKUP(MROUND(HZ173,0.5),'M-Weight for Length'!K:S,2,0)),IF(K173&gt;60,IF(F173="F",VLOOKUP(K173,'F-Weight for Length'!U:AC,2,0),VLOOKUP(K173,'M-Weight for Length'!U:AC,2,0)),IF(F173="F",VLOOKUP(MROUND(HZ173,0.5),'F-Weight for Length'!A:I,2,0),VLOOKUP(MROUND(HZ173,0.5),'M-Weight for Length'!A:I,2,0)))))))),0)</f>
        <v/>
      </c>
      <c r="AB173" s="191" t="str">
        <f>IFERROR(IF(D173="","",IF(F173="","",IF(J173="","",IF(K173="","",IF(AND(K173&gt;23,K173&lt;=60),IF(F173="F",VLOOKUP(MROUND(HZ173,0.5),'F-Weight for Length'!K:S,3,0),VLOOKUP(MROUND(HZ173,0.5),'M-Weight for Length'!K:S,3,0)),IF(K173&gt;60,IF(F173="F",VLOOKUP(K173,'F-Weight for Length'!U:AC,3,0),VLOOKUP(K173,'M-Weight for Length'!U:AC,3,0)),IF(F173="F",VLOOKUP(MROUND(HZ173,0.5),'F-Weight for Length'!A:I,3,0),VLOOKUP(MROUND(HZ173,0.5),'M-Weight for Length'!A:I,3,0)))))))),0)</f>
        <v/>
      </c>
      <c r="AC173" s="191" t="str">
        <f>IFERROR(IF(D173="","",IF(F173="","",IF(J173="","",IF(K173="","",IF(AND(K173&gt;23,K173&lt;=60),IF(F173="F",VLOOKUP(MROUND(HZ173,0.5),'F-Weight for Length'!K:S,4,0),VLOOKUP(MROUND(HZ173,0.5),'M-Weight for Length'!K:S,4,0)),IF(K173&gt;60,IF(F173="F",VLOOKUP(K173,'F-Weight for Length'!U:AC,4,0),VLOOKUP(K173,'M-Weight for Length'!U:AC,4,0)),IF(F173="F",VLOOKUP(MROUND(HZ173,0.5),'F-Weight for Length'!A:I,4,0),VLOOKUP(MROUND(HZ173,0.5),'M-Weight for Length'!A:I,4,0)))))))),0)</f>
        <v/>
      </c>
      <c r="AD173" s="191" t="str">
        <f>IFERROR(IF(D173="","",IF(F173="","",IF(J173="","",IF(K173="","",IF(AND(K173&gt;23,K173&lt;=60),IF(F173="F",VLOOKUP(MROUND(HZ173,0.5),'F-Weight for Length'!K:S,5,0),VLOOKUP(MROUND(HZ173,0.5),'M-Weight for Length'!K:S,5,0)),IF(K173&gt;60,IF(F173="F",VLOOKUP(K173,'F-Weight for Length'!U:AC,5,0),VLOOKUP(K173,'M-Weight for Length'!U:AC,5,0)),IF(F173="F",VLOOKUP(MROUND(HZ173,0.5),'F-Weight for Length'!A:I,5,0),VLOOKUP(MROUND(HZ173,0.5),'M-Weight for Length'!A:I,5,0)))))))),0)</f>
        <v/>
      </c>
      <c r="AE173" s="191" t="str">
        <f>IFERROR(IF(D173="","",IF(F173="","",IF(J173="","",IF(K173="","",IF(AND(K173&gt;23,K173&lt;=60),IF(F173="F",VLOOKUP(MROUND(HZ173,0.5),'F-Weight for Length'!K:S,6,0),VLOOKUP(MROUND(HZ173,0.5),'M-Weight for Length'!K:S,6,0)),IF(K173&gt;60,IF(F173="F",VLOOKUP(K173,'F-Weight for Length'!U:AC,6,0),VLOOKUP(K173,'M-Weight for Length'!U:AC,6,0)),IF(F173="F",VLOOKUP(MROUND(HZ173,0.5),'F-Weight for Length'!A:I,6,0),VLOOKUP(MROUND(HZ173,0.5),'M-Weight for Length'!A:I,6,0)))))))),0)</f>
        <v/>
      </c>
      <c r="AF173" s="191" t="str">
        <f>IFERROR(IF(D173="","",IF(F173="","",IF(J173="","",IF(K173="","",IF(AND(K173&gt;23,K173&lt;=60),IF(F173="F",VLOOKUP(MROUND(HZ173,0.5),'F-Weight for Length'!K:S,7,0),VLOOKUP(MROUND(HZ173,0.5),'M-Weight for Length'!K:S,7,0)),IF(K173&gt;60,IF(F173="F",VLOOKUP(K173,'F-Weight for Length'!U:AC,7,0),VLOOKUP(K173,'M-Weight for Length'!U:AC,7,0)),IF(F173="F",VLOOKUP(MROUND(HZ173,0.5),'F-Weight for Length'!A:I,7,0),VLOOKUP(MROUND(HZ173,0.5),'M-Weight for Length'!A:I,7,0)))))))),0)</f>
        <v/>
      </c>
      <c r="AG173" s="191" t="str">
        <f>IFERROR(IF(D173="","",IF(F173="","",IF(J173="","",IF(K173="","",IF(AND(K173&gt;23,K173&lt;=60),IF(F173="F",VLOOKUP(MROUND(HZ173,0.5),'F-Weight for Length'!K:S,8,0),VLOOKUP(MROUND(HZ173,0.5),'M-Weight for Length'!K:S,8,0)),IF(K173&gt;60,IF(F173="F",VLOOKUP(K173,'F-Weight for Length'!U:AC,8,0),VLOOKUP(K173,'M-Weight for Length'!U:AC,8,0)),IF(F173="F",VLOOKUP(MROUND(HZ173,0.5),'F-Weight for Length'!A:I,8,0),VLOOKUP(MROUND(HZ173,0.5),'M-Weight for Length'!A:I,8,0)))))))),0)</f>
        <v/>
      </c>
      <c r="AH173" s="191" t="str">
        <f>IFERROR(IF(D173="","",IF(F173="","",IF(J173="","",IF(K173="","",IF(AND(K173&gt;23,K173&lt;=60),IF(F173="F",VLOOKUP(MROUND(HZ173,0.5),'F-Weight for Length'!K:S,9,0),VLOOKUP(MROUND(HZ173,0.5),'M-Weight for Length'!K:S,9,0)),IF(K173&gt;60,IF(F173="F",VLOOKUP(K173,'F-Weight for Length'!U:AC,9,0),VLOOKUP(K173,'M-Weight for Length'!U:AC,9,0)),IF(F173="F",VLOOKUP(MROUND(HZ173,0.5),'F-Weight for Length'!A:I,9,0),VLOOKUP(MROUND(HZ173,0.5),'M-Weight for Length'!A:I,9,0)))))))),0)</f>
        <v/>
      </c>
      <c r="AI173" s="192">
        <f t="shared" si="483"/>
        <v>0</v>
      </c>
      <c r="AJ173" s="192">
        <f t="shared" si="484"/>
        <v>0</v>
      </c>
      <c r="AK173" s="192">
        <f t="shared" si="485"/>
        <v>0</v>
      </c>
      <c r="AL173" s="192">
        <f t="shared" si="486"/>
        <v>0</v>
      </c>
      <c r="AM173" s="192">
        <f t="shared" si="487"/>
        <v>0</v>
      </c>
      <c r="AN173" s="192">
        <f t="shared" si="488"/>
        <v>0</v>
      </c>
      <c r="AO173" s="192">
        <f t="shared" si="489"/>
        <v>0</v>
      </c>
      <c r="AP173" s="192">
        <f t="shared" si="490"/>
        <v>0</v>
      </c>
      <c r="AQ173" s="192">
        <f t="shared" si="491"/>
        <v>0</v>
      </c>
      <c r="AR173" s="192">
        <f t="shared" si="492"/>
        <v>0</v>
      </c>
      <c r="AS173" s="192">
        <f t="shared" si="493"/>
        <v>0</v>
      </c>
      <c r="AT173" s="192">
        <f t="shared" si="494"/>
        <v>0</v>
      </c>
      <c r="AU173" s="192">
        <f t="shared" si="495"/>
        <v>0</v>
      </c>
      <c r="AV173" s="192">
        <f t="shared" si="496"/>
        <v>0</v>
      </c>
      <c r="AW173" s="192">
        <f t="shared" si="497"/>
        <v>0</v>
      </c>
      <c r="AX173" s="192">
        <f t="shared" si="498"/>
        <v>0</v>
      </c>
      <c r="AY173" s="192">
        <f t="shared" si="499"/>
        <v>0</v>
      </c>
      <c r="AZ173" s="192">
        <f t="shared" si="500"/>
        <v>0</v>
      </c>
      <c r="BA173" s="192">
        <f t="shared" si="501"/>
        <v>0</v>
      </c>
      <c r="BB173" s="192">
        <f t="shared" si="502"/>
        <v>0</v>
      </c>
      <c r="BC173" s="192">
        <f t="shared" si="503"/>
        <v>0</v>
      </c>
      <c r="BD173" s="192">
        <f t="shared" si="504"/>
        <v>0</v>
      </c>
      <c r="BE173" s="192">
        <f t="shared" si="505"/>
        <v>0</v>
      </c>
      <c r="BF173" s="192">
        <f t="shared" si="506"/>
        <v>0</v>
      </c>
      <c r="BG173" s="192">
        <f t="shared" si="507"/>
        <v>0</v>
      </c>
      <c r="BH173" s="192">
        <f t="shared" si="508"/>
        <v>0</v>
      </c>
      <c r="BI173" s="192">
        <f t="shared" si="509"/>
        <v>0</v>
      </c>
      <c r="BJ173" s="192">
        <f t="shared" si="510"/>
        <v>0</v>
      </c>
      <c r="BK173" s="192">
        <f t="shared" si="511"/>
        <v>0</v>
      </c>
      <c r="BL173" s="192">
        <f t="shared" si="512"/>
        <v>0</v>
      </c>
      <c r="BM173" s="192">
        <f t="shared" si="513"/>
        <v>0</v>
      </c>
      <c r="BN173" s="192">
        <f t="shared" si="514"/>
        <v>0</v>
      </c>
      <c r="BO173" s="192">
        <f t="shared" si="515"/>
        <v>0</v>
      </c>
      <c r="BP173" s="192">
        <f t="shared" si="516"/>
        <v>0</v>
      </c>
      <c r="BQ173" s="192">
        <f t="shared" si="517"/>
        <v>0</v>
      </c>
      <c r="BR173" s="192">
        <f t="shared" si="518"/>
        <v>0</v>
      </c>
      <c r="BS173" s="192">
        <f t="shared" si="519"/>
        <v>0</v>
      </c>
      <c r="BT173" s="192">
        <f t="shared" si="520"/>
        <v>0</v>
      </c>
      <c r="BU173" s="192">
        <f t="shared" si="521"/>
        <v>0</v>
      </c>
      <c r="BV173" s="192">
        <f t="shared" si="522"/>
        <v>0</v>
      </c>
      <c r="BW173" s="192">
        <f t="shared" si="523"/>
        <v>0</v>
      </c>
      <c r="BX173" s="192">
        <f t="shared" si="524"/>
        <v>0</v>
      </c>
      <c r="BY173" s="192">
        <f t="shared" si="525"/>
        <v>0</v>
      </c>
      <c r="BZ173" s="192">
        <f t="shared" si="526"/>
        <v>0</v>
      </c>
      <c r="CA173" s="192">
        <f t="shared" si="527"/>
        <v>0</v>
      </c>
      <c r="CB173" s="192">
        <f t="shared" si="528"/>
        <v>0</v>
      </c>
      <c r="CC173" s="192">
        <f t="shared" si="529"/>
        <v>0</v>
      </c>
      <c r="CD173" s="192">
        <f t="shared" si="530"/>
        <v>0</v>
      </c>
      <c r="CE173" s="192">
        <f t="shared" si="531"/>
        <v>0</v>
      </c>
      <c r="CF173" s="192">
        <f t="shared" si="532"/>
        <v>0</v>
      </c>
      <c r="CG173" s="192">
        <f t="shared" si="533"/>
        <v>0</v>
      </c>
      <c r="CH173" s="192">
        <f t="shared" si="534"/>
        <v>0</v>
      </c>
      <c r="CI173" s="192">
        <f t="shared" si="535"/>
        <v>0</v>
      </c>
      <c r="CJ173" s="192">
        <f t="shared" si="536"/>
        <v>0</v>
      </c>
      <c r="CK173" s="192">
        <f t="shared" si="537"/>
        <v>0</v>
      </c>
      <c r="CL173" s="192">
        <f t="shared" si="538"/>
        <v>0</v>
      </c>
      <c r="CM173" s="192">
        <f t="shared" si="539"/>
        <v>0</v>
      </c>
      <c r="CN173" s="192">
        <f t="shared" si="540"/>
        <v>0</v>
      </c>
      <c r="CO173" s="192">
        <f t="shared" si="541"/>
        <v>0</v>
      </c>
      <c r="CP173" s="192">
        <f t="shared" si="542"/>
        <v>0</v>
      </c>
      <c r="CQ173" s="192">
        <f t="shared" si="543"/>
        <v>0</v>
      </c>
      <c r="CR173" s="192">
        <f t="shared" si="544"/>
        <v>0</v>
      </c>
      <c r="CS173" s="192">
        <f t="shared" si="545"/>
        <v>0</v>
      </c>
      <c r="CT173" s="192">
        <f t="shared" si="546"/>
        <v>0</v>
      </c>
      <c r="CU173" s="192">
        <f t="shared" si="547"/>
        <v>0</v>
      </c>
      <c r="CV173" s="192">
        <f t="shared" si="548"/>
        <v>0</v>
      </c>
      <c r="CW173" s="192">
        <f t="shared" si="549"/>
        <v>0</v>
      </c>
      <c r="CX173" s="192">
        <f t="shared" si="550"/>
        <v>0</v>
      </c>
      <c r="CY173" s="192">
        <f t="shared" si="551"/>
        <v>0</v>
      </c>
      <c r="CZ173" s="192">
        <f t="shared" si="552"/>
        <v>0</v>
      </c>
      <c r="DA173" s="192">
        <f t="shared" si="553"/>
        <v>0</v>
      </c>
      <c r="DB173" s="192">
        <f t="shared" si="554"/>
        <v>0</v>
      </c>
      <c r="DC173" s="192">
        <f t="shared" si="555"/>
        <v>0</v>
      </c>
      <c r="DD173" s="192">
        <f t="shared" si="556"/>
        <v>0</v>
      </c>
      <c r="DE173" s="192">
        <f t="shared" si="557"/>
        <v>0</v>
      </c>
      <c r="DF173" s="192">
        <f t="shared" si="558"/>
        <v>0</v>
      </c>
      <c r="DG173" s="192">
        <f t="shared" si="559"/>
        <v>0</v>
      </c>
      <c r="DH173" s="192">
        <f t="shared" si="560"/>
        <v>0</v>
      </c>
      <c r="DI173" s="192">
        <f t="shared" si="561"/>
        <v>0</v>
      </c>
      <c r="DJ173" s="192">
        <f t="shared" si="562"/>
        <v>0</v>
      </c>
      <c r="DK173" s="192">
        <f t="shared" si="563"/>
        <v>0</v>
      </c>
      <c r="DL173" s="192">
        <f t="shared" si="564"/>
        <v>0</v>
      </c>
      <c r="DM173" s="192">
        <f t="shared" si="565"/>
        <v>0</v>
      </c>
      <c r="DN173" s="192">
        <f t="shared" si="566"/>
        <v>0</v>
      </c>
      <c r="DO173" s="192">
        <f t="shared" si="567"/>
        <v>0</v>
      </c>
      <c r="DP173" s="192">
        <f t="shared" si="568"/>
        <v>0</v>
      </c>
      <c r="DQ173" s="192">
        <f t="shared" si="569"/>
        <v>0</v>
      </c>
      <c r="DR173" s="192">
        <f t="shared" si="570"/>
        <v>0</v>
      </c>
      <c r="DS173" s="192">
        <f t="shared" si="571"/>
        <v>0</v>
      </c>
      <c r="DT173" s="192">
        <f t="shared" si="572"/>
        <v>0</v>
      </c>
      <c r="DU173" s="192">
        <f t="shared" si="573"/>
        <v>0</v>
      </c>
      <c r="DV173" s="193">
        <f t="shared" si="675"/>
        <v>0</v>
      </c>
      <c r="DW173" s="193">
        <f t="shared" si="676"/>
        <v>0</v>
      </c>
      <c r="DX173" s="193">
        <f t="shared" si="677"/>
        <v>0</v>
      </c>
      <c r="DY173" s="193">
        <f t="shared" si="678"/>
        <v>0</v>
      </c>
      <c r="DZ173" s="193">
        <f t="shared" si="679"/>
        <v>0</v>
      </c>
      <c r="EA173" s="192">
        <f t="shared" si="574"/>
        <v>0</v>
      </c>
      <c r="EB173" s="192">
        <f t="shared" si="575"/>
        <v>0</v>
      </c>
      <c r="EC173" s="192">
        <f t="shared" si="576"/>
        <v>0</v>
      </c>
      <c r="ED173" s="192">
        <f t="shared" si="577"/>
        <v>0</v>
      </c>
      <c r="EE173" s="192">
        <f t="shared" si="578"/>
        <v>0</v>
      </c>
      <c r="EF173" s="192">
        <f t="shared" si="579"/>
        <v>0</v>
      </c>
      <c r="EG173" s="192">
        <f t="shared" si="580"/>
        <v>0</v>
      </c>
      <c r="EH173" s="192">
        <f t="shared" si="581"/>
        <v>0</v>
      </c>
      <c r="EI173" s="192">
        <f t="shared" si="582"/>
        <v>0</v>
      </c>
      <c r="EJ173" s="192">
        <f t="shared" si="583"/>
        <v>0</v>
      </c>
      <c r="EK173" s="192">
        <f t="shared" si="584"/>
        <v>0</v>
      </c>
      <c r="EL173" s="192">
        <f t="shared" si="585"/>
        <v>0</v>
      </c>
      <c r="EM173" s="192">
        <f t="shared" si="586"/>
        <v>0</v>
      </c>
      <c r="EN173" s="192">
        <f t="shared" si="587"/>
        <v>0</v>
      </c>
      <c r="EO173" s="192">
        <f t="shared" si="588"/>
        <v>0</v>
      </c>
      <c r="EP173" s="192">
        <f t="shared" si="589"/>
        <v>0</v>
      </c>
      <c r="EQ173" s="192">
        <f t="shared" si="590"/>
        <v>0</v>
      </c>
      <c r="ER173" s="192">
        <f t="shared" si="591"/>
        <v>0</v>
      </c>
      <c r="ES173" s="192">
        <f t="shared" si="592"/>
        <v>0</v>
      </c>
      <c r="ET173" s="192">
        <f t="shared" si="593"/>
        <v>0</v>
      </c>
      <c r="EU173" s="192">
        <f t="shared" si="594"/>
        <v>0</v>
      </c>
      <c r="EV173" s="192">
        <f t="shared" si="595"/>
        <v>0</v>
      </c>
      <c r="EW173" s="192">
        <f t="shared" si="596"/>
        <v>0</v>
      </c>
      <c r="EX173" s="192">
        <f t="shared" si="597"/>
        <v>0</v>
      </c>
      <c r="EY173" s="192">
        <f t="shared" si="598"/>
        <v>0</v>
      </c>
      <c r="EZ173" s="192">
        <f t="shared" si="599"/>
        <v>0</v>
      </c>
      <c r="FA173" s="192">
        <f t="shared" si="600"/>
        <v>0</v>
      </c>
      <c r="FB173" s="192">
        <f t="shared" si="601"/>
        <v>0</v>
      </c>
      <c r="FC173" s="192">
        <f t="shared" si="602"/>
        <v>0</v>
      </c>
      <c r="FD173" s="192">
        <f t="shared" si="603"/>
        <v>0</v>
      </c>
      <c r="FE173" s="192">
        <f t="shared" si="604"/>
        <v>0</v>
      </c>
      <c r="FF173" s="192">
        <f t="shared" si="605"/>
        <v>0</v>
      </c>
      <c r="FG173" s="192">
        <f t="shared" si="606"/>
        <v>0</v>
      </c>
      <c r="FH173" s="192">
        <f t="shared" si="607"/>
        <v>0</v>
      </c>
      <c r="FI173" s="192">
        <f t="shared" si="608"/>
        <v>0</v>
      </c>
      <c r="FJ173" s="192">
        <f t="shared" si="609"/>
        <v>0</v>
      </c>
      <c r="FK173" s="192">
        <f t="shared" si="610"/>
        <v>0</v>
      </c>
      <c r="FL173" s="192">
        <f t="shared" si="611"/>
        <v>0</v>
      </c>
      <c r="FM173" s="192">
        <f t="shared" si="612"/>
        <v>0</v>
      </c>
      <c r="FN173" s="192">
        <f t="shared" si="613"/>
        <v>0</v>
      </c>
      <c r="FO173" s="192">
        <f t="shared" si="614"/>
        <v>0</v>
      </c>
      <c r="FP173" s="192">
        <f t="shared" si="615"/>
        <v>0</v>
      </c>
      <c r="FQ173" s="192">
        <f t="shared" si="616"/>
        <v>0</v>
      </c>
      <c r="FR173" s="192">
        <f t="shared" si="617"/>
        <v>0</v>
      </c>
      <c r="FS173" s="192">
        <f t="shared" si="618"/>
        <v>0</v>
      </c>
      <c r="FT173" s="192">
        <f t="shared" si="619"/>
        <v>0</v>
      </c>
      <c r="FU173" s="192">
        <f t="shared" si="620"/>
        <v>0</v>
      </c>
      <c r="FV173" s="192">
        <f t="shared" si="621"/>
        <v>0</v>
      </c>
      <c r="FW173" s="192">
        <f t="shared" si="622"/>
        <v>0</v>
      </c>
      <c r="FX173" s="192">
        <f t="shared" si="623"/>
        <v>0</v>
      </c>
      <c r="FY173" s="192">
        <f t="shared" si="624"/>
        <v>0</v>
      </c>
      <c r="FZ173" s="192">
        <f t="shared" si="625"/>
        <v>0</v>
      </c>
      <c r="GA173" s="192">
        <f t="shared" si="626"/>
        <v>0</v>
      </c>
      <c r="GB173" s="192">
        <f t="shared" si="627"/>
        <v>0</v>
      </c>
      <c r="GC173" s="192">
        <f t="shared" si="628"/>
        <v>0</v>
      </c>
      <c r="GD173" s="192">
        <f t="shared" si="629"/>
        <v>0</v>
      </c>
      <c r="GE173" s="192">
        <f t="shared" si="630"/>
        <v>0</v>
      </c>
      <c r="GF173" s="192">
        <f t="shared" si="631"/>
        <v>0</v>
      </c>
      <c r="GG173" s="192">
        <f t="shared" si="632"/>
        <v>0</v>
      </c>
      <c r="GH173" s="192">
        <f t="shared" si="633"/>
        <v>0</v>
      </c>
      <c r="GI173" s="192">
        <f t="shared" si="634"/>
        <v>0</v>
      </c>
      <c r="GJ173" s="192">
        <f t="shared" si="635"/>
        <v>0</v>
      </c>
      <c r="GK173" s="192">
        <f t="shared" si="636"/>
        <v>0</v>
      </c>
      <c r="GL173" s="192">
        <f t="shared" si="637"/>
        <v>0</v>
      </c>
      <c r="GM173" s="192">
        <f t="shared" si="638"/>
        <v>0</v>
      </c>
      <c r="GN173" s="192">
        <f t="shared" si="639"/>
        <v>0</v>
      </c>
      <c r="GO173" s="192">
        <f t="shared" si="640"/>
        <v>0</v>
      </c>
      <c r="GP173" s="192">
        <f t="shared" si="641"/>
        <v>0</v>
      </c>
      <c r="GQ173" s="192">
        <f t="shared" si="642"/>
        <v>0</v>
      </c>
      <c r="GR173" s="192">
        <f t="shared" si="643"/>
        <v>0</v>
      </c>
      <c r="GS173" s="192">
        <f t="shared" si="644"/>
        <v>0</v>
      </c>
      <c r="GT173" s="192">
        <f t="shared" si="645"/>
        <v>0</v>
      </c>
      <c r="GU173" s="192">
        <f t="shared" si="646"/>
        <v>0</v>
      </c>
      <c r="GV173" s="192">
        <f t="shared" si="647"/>
        <v>0</v>
      </c>
      <c r="GW173" s="192">
        <f t="shared" si="648"/>
        <v>0</v>
      </c>
      <c r="GX173" s="192">
        <f t="shared" si="649"/>
        <v>0</v>
      </c>
      <c r="GY173" s="192">
        <f t="shared" si="650"/>
        <v>0</v>
      </c>
      <c r="GZ173" s="192">
        <f t="shared" si="651"/>
        <v>0</v>
      </c>
      <c r="HA173" s="192">
        <f t="shared" si="652"/>
        <v>0</v>
      </c>
      <c r="HB173" s="192">
        <f t="shared" si="653"/>
        <v>0</v>
      </c>
      <c r="HC173" s="192">
        <f t="shared" si="654"/>
        <v>0</v>
      </c>
      <c r="HD173" s="192">
        <f t="shared" si="655"/>
        <v>0</v>
      </c>
      <c r="HE173" s="192">
        <f t="shared" si="656"/>
        <v>0</v>
      </c>
      <c r="HF173" s="192">
        <f t="shared" si="657"/>
        <v>0</v>
      </c>
      <c r="HG173" s="192">
        <f t="shared" si="658"/>
        <v>0</v>
      </c>
      <c r="HH173" s="192">
        <f t="shared" si="659"/>
        <v>0</v>
      </c>
      <c r="HI173" s="192">
        <f t="shared" si="660"/>
        <v>0</v>
      </c>
      <c r="HJ173" s="192">
        <f t="shared" si="661"/>
        <v>0</v>
      </c>
      <c r="HK173" s="192">
        <f t="shared" si="662"/>
        <v>0</v>
      </c>
      <c r="HL173" s="192">
        <f t="shared" si="663"/>
        <v>0</v>
      </c>
      <c r="HM173" s="192">
        <f t="shared" si="664"/>
        <v>0</v>
      </c>
      <c r="HN173" s="194">
        <f t="shared" si="680"/>
        <v>0</v>
      </c>
      <c r="HO173" s="194">
        <f t="shared" si="681"/>
        <v>0</v>
      </c>
      <c r="HP173" s="194">
        <f t="shared" si="682"/>
        <v>0</v>
      </c>
      <c r="HQ173" s="194">
        <f t="shared" si="683"/>
        <v>0</v>
      </c>
      <c r="HR173" s="194">
        <f t="shared" si="684"/>
        <v>0</v>
      </c>
      <c r="HS173" s="195" t="str">
        <f t="shared" si="471"/>
        <v/>
      </c>
      <c r="HT173" s="196">
        <f t="shared" si="685"/>
        <v>0</v>
      </c>
      <c r="HU173" s="196">
        <f t="shared" si="686"/>
        <v>0</v>
      </c>
      <c r="HV173" s="197" t="str">
        <f t="shared" si="472"/>
        <v/>
      </c>
      <c r="HW173" s="197" t="str">
        <f t="shared" si="665"/>
        <v/>
      </c>
      <c r="HX173" s="197" t="str">
        <f t="shared" si="666"/>
        <v/>
      </c>
      <c r="HY173" s="195" t="str">
        <f t="shared" si="473"/>
        <v/>
      </c>
      <c r="HZ173" s="30">
        <f t="shared" si="469"/>
        <v>0</v>
      </c>
      <c r="IA173" s="198">
        <f t="shared" si="474"/>
        <v>0</v>
      </c>
      <c r="IB173" s="195"/>
      <c r="IC173" s="195">
        <f t="shared" si="667"/>
        <v>0</v>
      </c>
      <c r="ID173" s="195">
        <f t="shared" si="475"/>
        <v>0</v>
      </c>
      <c r="IE173" s="195">
        <f t="shared" si="668"/>
        <v>0</v>
      </c>
      <c r="IF173" s="195">
        <f t="shared" si="476"/>
        <v>0</v>
      </c>
      <c r="IG173" s="307">
        <f t="shared" si="477"/>
        <v>0</v>
      </c>
      <c r="IH173" s="307">
        <f t="shared" si="478"/>
        <v>0</v>
      </c>
      <c r="II173" s="44">
        <f t="shared" si="479"/>
        <v>0</v>
      </c>
      <c r="IJ173" s="44">
        <f t="shared" si="669"/>
        <v>0</v>
      </c>
      <c r="IK173" s="44">
        <f t="shared" si="670"/>
        <v>0</v>
      </c>
      <c r="IL173" s="44">
        <f t="shared" si="671"/>
        <v>0</v>
      </c>
      <c r="IM173" s="44">
        <f t="shared" si="672"/>
        <v>0</v>
      </c>
      <c r="IN173" s="44">
        <f t="shared" si="673"/>
        <v>0</v>
      </c>
      <c r="IO173" s="44">
        <f t="shared" si="674"/>
        <v>0</v>
      </c>
    </row>
    <row r="174" spans="1:249" ht="18" customHeight="1">
      <c r="A174" s="188">
        <v>168</v>
      </c>
      <c r="B174" s="326"/>
      <c r="C174" s="289"/>
      <c r="D174" s="199"/>
      <c r="E174" s="189"/>
      <c r="F174" s="189"/>
      <c r="G174" s="190"/>
      <c r="H174" s="190"/>
      <c r="I174" s="272"/>
      <c r="J174" s="207"/>
      <c r="K174" s="214" t="str">
        <f t="shared" si="480"/>
        <v/>
      </c>
      <c r="L174" s="200" t="str">
        <f t="shared" si="481"/>
        <v/>
      </c>
      <c r="M174" s="200" t="str">
        <f t="shared" si="482"/>
        <v/>
      </c>
      <c r="N174" s="209" t="str">
        <f t="shared" si="470"/>
        <v/>
      </c>
      <c r="O174" s="208" t="str">
        <f>IFERROR(IF(D174="","",IF(K174="","",IF(I174="","",IF(F174="F",VLOOKUP(K174,F!A:G,2,0),IF(F174="M",VLOOKUP(K174,M!A:G,2,0),""))))),0)</f>
        <v/>
      </c>
      <c r="P174" s="191" t="str">
        <f>IFERROR(IF(D174="","",IF(K174="","",IF(I174="","",IF(F174="F",VLOOKUP(K174,F!A:G,3,0),IF(F174="M",VLOOKUP(K174,M!A:G,3,0),""))))),0)</f>
        <v/>
      </c>
      <c r="Q174" s="191" t="str">
        <f>IFERROR(IF(D174="","",IF(K174="","",IF(I174="","",IF(F174="F",VLOOKUP(K174,F!A:G,4,0),IF(F174="M",VLOOKUP(K174,M!A:G,4,0),""))))),0)</f>
        <v/>
      </c>
      <c r="R174" s="191" t="str">
        <f>IFERROR(IF(D174="","",IF(K174="","",IF(I174="","",IF(F174="F",VLOOKUP(K174,F!A:G,5,0),IF(F174="M",VLOOKUP(K174,M!A:G,5,0),""))))),0)</f>
        <v/>
      </c>
      <c r="S174" s="191" t="str">
        <f>IFERROR(IF(D174="","",IF(K174="","",IF(I174="","",IF(F174="F",VLOOKUP(K174,F!A:G,6,0),IF(F174="M",VLOOKUP(K174,M!A:G,6,0),""))))),0)</f>
        <v/>
      </c>
      <c r="T174" s="191" t="str">
        <f>IFERROR(IF(D174="","",IF(K174="","",IF(I174="","",IF(F174="F",VLOOKUP(K174,F!A:G,7,0),IF(F174="M",VLOOKUP(K174,M!A:G,7,0),""))))),0)</f>
        <v/>
      </c>
      <c r="U174" s="191" t="str">
        <f>IFERROR(IF(D174="","",IF(K174="","",IF(J174="","",IF(F174="F",VLOOKUP(K174,F!A:M,8,0),IF(F174="M",VLOOKUP(K174,M!A:M,8,0),""))))),0)</f>
        <v/>
      </c>
      <c r="V174" s="191" t="str">
        <f>IFERROR(IF(D174="","",IF(K174="","",IF(J174="","",IF(F174="F",VLOOKUP(K174,F!A:M,9,0),IF(F174="M",VLOOKUP(K174,M!A:M,9,0),""))))),0)</f>
        <v/>
      </c>
      <c r="W174" s="191" t="str">
        <f>IFERROR(IF(D174="","",IF(K174="","",IF(J174="","",IF(F174="F",VLOOKUP(K174,F!A:M,10,0),IF(F174="M",VLOOKUP(K174,M!A:M,10,0),""))))),0)</f>
        <v/>
      </c>
      <c r="X174" s="191" t="str">
        <f>IFERROR(IF(D174="","",IF(K174="","",IF(J174="","",IF(F174="F",VLOOKUP(K174,F!A:M,11,0),IF(F174="M",VLOOKUP(K174,M!A:M,11,0),""))))),0)</f>
        <v/>
      </c>
      <c r="Y174" s="191" t="str">
        <f>IFERROR(IF(D174="","",IF(K174="","",IF(J174="","",IF(F174="F",VLOOKUP(K174,F!A:M,12,0),IF(F174="M",VLOOKUP(K174,M!A:M,12,0),""))))),0)</f>
        <v/>
      </c>
      <c r="Z174" s="191" t="str">
        <f>IFERROR(IF(D174="","",IF(K174="","",IF(J174="","",IF(F174="F",VLOOKUP(K174,F!A:M,13,0),IF(F174="M",VLOOKUP(K174,M!A:M,13,0),""))))),0)</f>
        <v/>
      </c>
      <c r="AA174" s="191" t="str">
        <f>IFERROR(IF(D174="","",IF(F174="","",IF(J174="","",IF(K174="","",IF(AND(K174&gt;23,K174&lt;=60),IF(F174="F",VLOOKUP(MROUND(HZ174,0.5),'F-Weight for Length'!K:S,2,0),VLOOKUP(MROUND(HZ174,0.5),'M-Weight for Length'!K:S,2,0)),IF(K174&gt;60,IF(F174="F",VLOOKUP(K174,'F-Weight for Length'!U:AC,2,0),VLOOKUP(K174,'M-Weight for Length'!U:AC,2,0)),IF(F174="F",VLOOKUP(MROUND(HZ174,0.5),'F-Weight for Length'!A:I,2,0),VLOOKUP(MROUND(HZ174,0.5),'M-Weight for Length'!A:I,2,0)))))))),0)</f>
        <v/>
      </c>
      <c r="AB174" s="191" t="str">
        <f>IFERROR(IF(D174="","",IF(F174="","",IF(J174="","",IF(K174="","",IF(AND(K174&gt;23,K174&lt;=60),IF(F174="F",VLOOKUP(MROUND(HZ174,0.5),'F-Weight for Length'!K:S,3,0),VLOOKUP(MROUND(HZ174,0.5),'M-Weight for Length'!K:S,3,0)),IF(K174&gt;60,IF(F174="F",VLOOKUP(K174,'F-Weight for Length'!U:AC,3,0),VLOOKUP(K174,'M-Weight for Length'!U:AC,3,0)),IF(F174="F",VLOOKUP(MROUND(HZ174,0.5),'F-Weight for Length'!A:I,3,0),VLOOKUP(MROUND(HZ174,0.5),'M-Weight for Length'!A:I,3,0)))))))),0)</f>
        <v/>
      </c>
      <c r="AC174" s="191" t="str">
        <f>IFERROR(IF(D174="","",IF(F174="","",IF(J174="","",IF(K174="","",IF(AND(K174&gt;23,K174&lt;=60),IF(F174="F",VLOOKUP(MROUND(HZ174,0.5),'F-Weight for Length'!K:S,4,0),VLOOKUP(MROUND(HZ174,0.5),'M-Weight for Length'!K:S,4,0)),IF(K174&gt;60,IF(F174="F",VLOOKUP(K174,'F-Weight for Length'!U:AC,4,0),VLOOKUP(K174,'M-Weight for Length'!U:AC,4,0)),IF(F174="F",VLOOKUP(MROUND(HZ174,0.5),'F-Weight for Length'!A:I,4,0),VLOOKUP(MROUND(HZ174,0.5),'M-Weight for Length'!A:I,4,0)))))))),0)</f>
        <v/>
      </c>
      <c r="AD174" s="191" t="str">
        <f>IFERROR(IF(D174="","",IF(F174="","",IF(J174="","",IF(K174="","",IF(AND(K174&gt;23,K174&lt;=60),IF(F174="F",VLOOKUP(MROUND(HZ174,0.5),'F-Weight for Length'!K:S,5,0),VLOOKUP(MROUND(HZ174,0.5),'M-Weight for Length'!K:S,5,0)),IF(K174&gt;60,IF(F174="F",VLOOKUP(K174,'F-Weight for Length'!U:AC,5,0),VLOOKUP(K174,'M-Weight for Length'!U:AC,5,0)),IF(F174="F",VLOOKUP(MROUND(HZ174,0.5),'F-Weight for Length'!A:I,5,0),VLOOKUP(MROUND(HZ174,0.5),'M-Weight for Length'!A:I,5,0)))))))),0)</f>
        <v/>
      </c>
      <c r="AE174" s="191" t="str">
        <f>IFERROR(IF(D174="","",IF(F174="","",IF(J174="","",IF(K174="","",IF(AND(K174&gt;23,K174&lt;=60),IF(F174="F",VLOOKUP(MROUND(HZ174,0.5),'F-Weight for Length'!K:S,6,0),VLOOKUP(MROUND(HZ174,0.5),'M-Weight for Length'!K:S,6,0)),IF(K174&gt;60,IF(F174="F",VLOOKUP(K174,'F-Weight for Length'!U:AC,6,0),VLOOKUP(K174,'M-Weight for Length'!U:AC,6,0)),IF(F174="F",VLOOKUP(MROUND(HZ174,0.5),'F-Weight for Length'!A:I,6,0),VLOOKUP(MROUND(HZ174,0.5),'M-Weight for Length'!A:I,6,0)))))))),0)</f>
        <v/>
      </c>
      <c r="AF174" s="191" t="str">
        <f>IFERROR(IF(D174="","",IF(F174="","",IF(J174="","",IF(K174="","",IF(AND(K174&gt;23,K174&lt;=60),IF(F174="F",VLOOKUP(MROUND(HZ174,0.5),'F-Weight for Length'!K:S,7,0),VLOOKUP(MROUND(HZ174,0.5),'M-Weight for Length'!K:S,7,0)),IF(K174&gt;60,IF(F174="F",VLOOKUP(K174,'F-Weight for Length'!U:AC,7,0),VLOOKUP(K174,'M-Weight for Length'!U:AC,7,0)),IF(F174="F",VLOOKUP(MROUND(HZ174,0.5),'F-Weight for Length'!A:I,7,0),VLOOKUP(MROUND(HZ174,0.5),'M-Weight for Length'!A:I,7,0)))))))),0)</f>
        <v/>
      </c>
      <c r="AG174" s="191" t="str">
        <f>IFERROR(IF(D174="","",IF(F174="","",IF(J174="","",IF(K174="","",IF(AND(K174&gt;23,K174&lt;=60),IF(F174="F",VLOOKUP(MROUND(HZ174,0.5),'F-Weight for Length'!K:S,8,0),VLOOKUP(MROUND(HZ174,0.5),'M-Weight for Length'!K:S,8,0)),IF(K174&gt;60,IF(F174="F",VLOOKUP(K174,'F-Weight for Length'!U:AC,8,0),VLOOKUP(K174,'M-Weight for Length'!U:AC,8,0)),IF(F174="F",VLOOKUP(MROUND(HZ174,0.5),'F-Weight for Length'!A:I,8,0),VLOOKUP(MROUND(HZ174,0.5),'M-Weight for Length'!A:I,8,0)))))))),0)</f>
        <v/>
      </c>
      <c r="AH174" s="191" t="str">
        <f>IFERROR(IF(D174="","",IF(F174="","",IF(J174="","",IF(K174="","",IF(AND(K174&gt;23,K174&lt;=60),IF(F174="F",VLOOKUP(MROUND(HZ174,0.5),'F-Weight for Length'!K:S,9,0),VLOOKUP(MROUND(HZ174,0.5),'M-Weight for Length'!K:S,9,0)),IF(K174&gt;60,IF(F174="F",VLOOKUP(K174,'F-Weight for Length'!U:AC,9,0),VLOOKUP(K174,'M-Weight for Length'!U:AC,9,0)),IF(F174="F",VLOOKUP(MROUND(HZ174,0.5),'F-Weight for Length'!A:I,9,0),VLOOKUP(MROUND(HZ174,0.5),'M-Weight for Length'!A:I,9,0)))))))),0)</f>
        <v/>
      </c>
      <c r="AI174" s="192">
        <f t="shared" si="483"/>
        <v>0</v>
      </c>
      <c r="AJ174" s="192">
        <f t="shared" si="484"/>
        <v>0</v>
      </c>
      <c r="AK174" s="192">
        <f t="shared" si="485"/>
        <v>0</v>
      </c>
      <c r="AL174" s="192">
        <f t="shared" si="486"/>
        <v>0</v>
      </c>
      <c r="AM174" s="192">
        <f t="shared" si="487"/>
        <v>0</v>
      </c>
      <c r="AN174" s="192">
        <f t="shared" si="488"/>
        <v>0</v>
      </c>
      <c r="AO174" s="192">
        <f t="shared" si="489"/>
        <v>0</v>
      </c>
      <c r="AP174" s="192">
        <f t="shared" si="490"/>
        <v>0</v>
      </c>
      <c r="AQ174" s="192">
        <f t="shared" si="491"/>
        <v>0</v>
      </c>
      <c r="AR174" s="192">
        <f t="shared" si="492"/>
        <v>0</v>
      </c>
      <c r="AS174" s="192">
        <f t="shared" si="493"/>
        <v>0</v>
      </c>
      <c r="AT174" s="192">
        <f t="shared" si="494"/>
        <v>0</v>
      </c>
      <c r="AU174" s="192">
        <f t="shared" si="495"/>
        <v>0</v>
      </c>
      <c r="AV174" s="192">
        <f t="shared" si="496"/>
        <v>0</v>
      </c>
      <c r="AW174" s="192">
        <f t="shared" si="497"/>
        <v>0</v>
      </c>
      <c r="AX174" s="192">
        <f t="shared" si="498"/>
        <v>0</v>
      </c>
      <c r="AY174" s="192">
        <f t="shared" si="499"/>
        <v>0</v>
      </c>
      <c r="AZ174" s="192">
        <f t="shared" si="500"/>
        <v>0</v>
      </c>
      <c r="BA174" s="192">
        <f t="shared" si="501"/>
        <v>0</v>
      </c>
      <c r="BB174" s="192">
        <f t="shared" si="502"/>
        <v>0</v>
      </c>
      <c r="BC174" s="192">
        <f t="shared" si="503"/>
        <v>0</v>
      </c>
      <c r="BD174" s="192">
        <f t="shared" si="504"/>
        <v>0</v>
      </c>
      <c r="BE174" s="192">
        <f t="shared" si="505"/>
        <v>0</v>
      </c>
      <c r="BF174" s="192">
        <f t="shared" si="506"/>
        <v>0</v>
      </c>
      <c r="BG174" s="192">
        <f t="shared" si="507"/>
        <v>0</v>
      </c>
      <c r="BH174" s="192">
        <f t="shared" si="508"/>
        <v>0</v>
      </c>
      <c r="BI174" s="192">
        <f t="shared" si="509"/>
        <v>0</v>
      </c>
      <c r="BJ174" s="192">
        <f t="shared" si="510"/>
        <v>0</v>
      </c>
      <c r="BK174" s="192">
        <f t="shared" si="511"/>
        <v>0</v>
      </c>
      <c r="BL174" s="192">
        <f t="shared" si="512"/>
        <v>0</v>
      </c>
      <c r="BM174" s="192">
        <f t="shared" si="513"/>
        <v>0</v>
      </c>
      <c r="BN174" s="192">
        <f t="shared" si="514"/>
        <v>0</v>
      </c>
      <c r="BO174" s="192">
        <f t="shared" si="515"/>
        <v>0</v>
      </c>
      <c r="BP174" s="192">
        <f t="shared" si="516"/>
        <v>0</v>
      </c>
      <c r="BQ174" s="192">
        <f t="shared" si="517"/>
        <v>0</v>
      </c>
      <c r="BR174" s="192">
        <f t="shared" si="518"/>
        <v>0</v>
      </c>
      <c r="BS174" s="192">
        <f t="shared" si="519"/>
        <v>0</v>
      </c>
      <c r="BT174" s="192">
        <f t="shared" si="520"/>
        <v>0</v>
      </c>
      <c r="BU174" s="192">
        <f t="shared" si="521"/>
        <v>0</v>
      </c>
      <c r="BV174" s="192">
        <f t="shared" si="522"/>
        <v>0</v>
      </c>
      <c r="BW174" s="192">
        <f t="shared" si="523"/>
        <v>0</v>
      </c>
      <c r="BX174" s="192">
        <f t="shared" si="524"/>
        <v>0</v>
      </c>
      <c r="BY174" s="192">
        <f t="shared" si="525"/>
        <v>0</v>
      </c>
      <c r="BZ174" s="192">
        <f t="shared" si="526"/>
        <v>0</v>
      </c>
      <c r="CA174" s="192">
        <f t="shared" si="527"/>
        <v>0</v>
      </c>
      <c r="CB174" s="192">
        <f t="shared" si="528"/>
        <v>0</v>
      </c>
      <c r="CC174" s="192">
        <f t="shared" si="529"/>
        <v>0</v>
      </c>
      <c r="CD174" s="192">
        <f t="shared" si="530"/>
        <v>0</v>
      </c>
      <c r="CE174" s="192">
        <f t="shared" si="531"/>
        <v>0</v>
      </c>
      <c r="CF174" s="192">
        <f t="shared" si="532"/>
        <v>0</v>
      </c>
      <c r="CG174" s="192">
        <f t="shared" si="533"/>
        <v>0</v>
      </c>
      <c r="CH174" s="192">
        <f t="shared" si="534"/>
        <v>0</v>
      </c>
      <c r="CI174" s="192">
        <f t="shared" si="535"/>
        <v>0</v>
      </c>
      <c r="CJ174" s="192">
        <f t="shared" si="536"/>
        <v>0</v>
      </c>
      <c r="CK174" s="192">
        <f t="shared" si="537"/>
        <v>0</v>
      </c>
      <c r="CL174" s="192">
        <f t="shared" si="538"/>
        <v>0</v>
      </c>
      <c r="CM174" s="192">
        <f t="shared" si="539"/>
        <v>0</v>
      </c>
      <c r="CN174" s="192">
        <f t="shared" si="540"/>
        <v>0</v>
      </c>
      <c r="CO174" s="192">
        <f t="shared" si="541"/>
        <v>0</v>
      </c>
      <c r="CP174" s="192">
        <f t="shared" si="542"/>
        <v>0</v>
      </c>
      <c r="CQ174" s="192">
        <f t="shared" si="543"/>
        <v>0</v>
      </c>
      <c r="CR174" s="192">
        <f t="shared" si="544"/>
        <v>0</v>
      </c>
      <c r="CS174" s="192">
        <f t="shared" si="545"/>
        <v>0</v>
      </c>
      <c r="CT174" s="192">
        <f t="shared" si="546"/>
        <v>0</v>
      </c>
      <c r="CU174" s="192">
        <f t="shared" si="547"/>
        <v>0</v>
      </c>
      <c r="CV174" s="192">
        <f t="shared" si="548"/>
        <v>0</v>
      </c>
      <c r="CW174" s="192">
        <f t="shared" si="549"/>
        <v>0</v>
      </c>
      <c r="CX174" s="192">
        <f t="shared" si="550"/>
        <v>0</v>
      </c>
      <c r="CY174" s="192">
        <f t="shared" si="551"/>
        <v>0</v>
      </c>
      <c r="CZ174" s="192">
        <f t="shared" si="552"/>
        <v>0</v>
      </c>
      <c r="DA174" s="192">
        <f t="shared" si="553"/>
        <v>0</v>
      </c>
      <c r="DB174" s="192">
        <f t="shared" si="554"/>
        <v>0</v>
      </c>
      <c r="DC174" s="192">
        <f t="shared" si="555"/>
        <v>0</v>
      </c>
      <c r="DD174" s="192">
        <f t="shared" si="556"/>
        <v>0</v>
      </c>
      <c r="DE174" s="192">
        <f t="shared" si="557"/>
        <v>0</v>
      </c>
      <c r="DF174" s="192">
        <f t="shared" si="558"/>
        <v>0</v>
      </c>
      <c r="DG174" s="192">
        <f t="shared" si="559"/>
        <v>0</v>
      </c>
      <c r="DH174" s="192">
        <f t="shared" si="560"/>
        <v>0</v>
      </c>
      <c r="DI174" s="192">
        <f t="shared" si="561"/>
        <v>0</v>
      </c>
      <c r="DJ174" s="192">
        <f t="shared" si="562"/>
        <v>0</v>
      </c>
      <c r="DK174" s="192">
        <f t="shared" si="563"/>
        <v>0</v>
      </c>
      <c r="DL174" s="192">
        <f t="shared" si="564"/>
        <v>0</v>
      </c>
      <c r="DM174" s="192">
        <f t="shared" si="565"/>
        <v>0</v>
      </c>
      <c r="DN174" s="192">
        <f t="shared" si="566"/>
        <v>0</v>
      </c>
      <c r="DO174" s="192">
        <f t="shared" si="567"/>
        <v>0</v>
      </c>
      <c r="DP174" s="192">
        <f t="shared" si="568"/>
        <v>0</v>
      </c>
      <c r="DQ174" s="192">
        <f t="shared" si="569"/>
        <v>0</v>
      </c>
      <c r="DR174" s="192">
        <f t="shared" si="570"/>
        <v>0</v>
      </c>
      <c r="DS174" s="192">
        <f t="shared" si="571"/>
        <v>0</v>
      </c>
      <c r="DT174" s="192">
        <f t="shared" si="572"/>
        <v>0</v>
      </c>
      <c r="DU174" s="192">
        <f t="shared" si="573"/>
        <v>0</v>
      </c>
      <c r="DV174" s="193">
        <f t="shared" si="675"/>
        <v>0</v>
      </c>
      <c r="DW174" s="193">
        <f t="shared" si="676"/>
        <v>0</v>
      </c>
      <c r="DX174" s="193">
        <f t="shared" si="677"/>
        <v>0</v>
      </c>
      <c r="DY174" s="193">
        <f t="shared" si="678"/>
        <v>0</v>
      </c>
      <c r="DZ174" s="193">
        <f t="shared" si="679"/>
        <v>0</v>
      </c>
      <c r="EA174" s="192">
        <f t="shared" si="574"/>
        <v>0</v>
      </c>
      <c r="EB174" s="192">
        <f t="shared" si="575"/>
        <v>0</v>
      </c>
      <c r="EC174" s="192">
        <f t="shared" si="576"/>
        <v>0</v>
      </c>
      <c r="ED174" s="192">
        <f t="shared" si="577"/>
        <v>0</v>
      </c>
      <c r="EE174" s="192">
        <f t="shared" si="578"/>
        <v>0</v>
      </c>
      <c r="EF174" s="192">
        <f t="shared" si="579"/>
        <v>0</v>
      </c>
      <c r="EG174" s="192">
        <f t="shared" si="580"/>
        <v>0</v>
      </c>
      <c r="EH174" s="192">
        <f t="shared" si="581"/>
        <v>0</v>
      </c>
      <c r="EI174" s="192">
        <f t="shared" si="582"/>
        <v>0</v>
      </c>
      <c r="EJ174" s="192">
        <f t="shared" si="583"/>
        <v>0</v>
      </c>
      <c r="EK174" s="192">
        <f t="shared" si="584"/>
        <v>0</v>
      </c>
      <c r="EL174" s="192">
        <f t="shared" si="585"/>
        <v>0</v>
      </c>
      <c r="EM174" s="192">
        <f t="shared" si="586"/>
        <v>0</v>
      </c>
      <c r="EN174" s="192">
        <f t="shared" si="587"/>
        <v>0</v>
      </c>
      <c r="EO174" s="192">
        <f t="shared" si="588"/>
        <v>0</v>
      </c>
      <c r="EP174" s="192">
        <f t="shared" si="589"/>
        <v>0</v>
      </c>
      <c r="EQ174" s="192">
        <f t="shared" si="590"/>
        <v>0</v>
      </c>
      <c r="ER174" s="192">
        <f t="shared" si="591"/>
        <v>0</v>
      </c>
      <c r="ES174" s="192">
        <f t="shared" si="592"/>
        <v>0</v>
      </c>
      <c r="ET174" s="192">
        <f t="shared" si="593"/>
        <v>0</v>
      </c>
      <c r="EU174" s="192">
        <f t="shared" si="594"/>
        <v>0</v>
      </c>
      <c r="EV174" s="192">
        <f t="shared" si="595"/>
        <v>0</v>
      </c>
      <c r="EW174" s="192">
        <f t="shared" si="596"/>
        <v>0</v>
      </c>
      <c r="EX174" s="192">
        <f t="shared" si="597"/>
        <v>0</v>
      </c>
      <c r="EY174" s="192">
        <f t="shared" si="598"/>
        <v>0</v>
      </c>
      <c r="EZ174" s="192">
        <f t="shared" si="599"/>
        <v>0</v>
      </c>
      <c r="FA174" s="192">
        <f t="shared" si="600"/>
        <v>0</v>
      </c>
      <c r="FB174" s="192">
        <f t="shared" si="601"/>
        <v>0</v>
      </c>
      <c r="FC174" s="192">
        <f t="shared" si="602"/>
        <v>0</v>
      </c>
      <c r="FD174" s="192">
        <f t="shared" si="603"/>
        <v>0</v>
      </c>
      <c r="FE174" s="192">
        <f t="shared" si="604"/>
        <v>0</v>
      </c>
      <c r="FF174" s="192">
        <f t="shared" si="605"/>
        <v>0</v>
      </c>
      <c r="FG174" s="192">
        <f t="shared" si="606"/>
        <v>0</v>
      </c>
      <c r="FH174" s="192">
        <f t="shared" si="607"/>
        <v>0</v>
      </c>
      <c r="FI174" s="192">
        <f t="shared" si="608"/>
        <v>0</v>
      </c>
      <c r="FJ174" s="192">
        <f t="shared" si="609"/>
        <v>0</v>
      </c>
      <c r="FK174" s="192">
        <f t="shared" si="610"/>
        <v>0</v>
      </c>
      <c r="FL174" s="192">
        <f t="shared" si="611"/>
        <v>0</v>
      </c>
      <c r="FM174" s="192">
        <f t="shared" si="612"/>
        <v>0</v>
      </c>
      <c r="FN174" s="192">
        <f t="shared" si="613"/>
        <v>0</v>
      </c>
      <c r="FO174" s="192">
        <f t="shared" si="614"/>
        <v>0</v>
      </c>
      <c r="FP174" s="192">
        <f t="shared" si="615"/>
        <v>0</v>
      </c>
      <c r="FQ174" s="192">
        <f t="shared" si="616"/>
        <v>0</v>
      </c>
      <c r="FR174" s="192">
        <f t="shared" si="617"/>
        <v>0</v>
      </c>
      <c r="FS174" s="192">
        <f t="shared" si="618"/>
        <v>0</v>
      </c>
      <c r="FT174" s="192">
        <f t="shared" si="619"/>
        <v>0</v>
      </c>
      <c r="FU174" s="192">
        <f t="shared" si="620"/>
        <v>0</v>
      </c>
      <c r="FV174" s="192">
        <f t="shared" si="621"/>
        <v>0</v>
      </c>
      <c r="FW174" s="192">
        <f t="shared" si="622"/>
        <v>0</v>
      </c>
      <c r="FX174" s="192">
        <f t="shared" si="623"/>
        <v>0</v>
      </c>
      <c r="FY174" s="192">
        <f t="shared" si="624"/>
        <v>0</v>
      </c>
      <c r="FZ174" s="192">
        <f t="shared" si="625"/>
        <v>0</v>
      </c>
      <c r="GA174" s="192">
        <f t="shared" si="626"/>
        <v>0</v>
      </c>
      <c r="GB174" s="192">
        <f t="shared" si="627"/>
        <v>0</v>
      </c>
      <c r="GC174" s="192">
        <f t="shared" si="628"/>
        <v>0</v>
      </c>
      <c r="GD174" s="192">
        <f t="shared" si="629"/>
        <v>0</v>
      </c>
      <c r="GE174" s="192">
        <f t="shared" si="630"/>
        <v>0</v>
      </c>
      <c r="GF174" s="192">
        <f t="shared" si="631"/>
        <v>0</v>
      </c>
      <c r="GG174" s="192">
        <f t="shared" si="632"/>
        <v>0</v>
      </c>
      <c r="GH174" s="192">
        <f t="shared" si="633"/>
        <v>0</v>
      </c>
      <c r="GI174" s="192">
        <f t="shared" si="634"/>
        <v>0</v>
      </c>
      <c r="GJ174" s="192">
        <f t="shared" si="635"/>
        <v>0</v>
      </c>
      <c r="GK174" s="192">
        <f t="shared" si="636"/>
        <v>0</v>
      </c>
      <c r="GL174" s="192">
        <f t="shared" si="637"/>
        <v>0</v>
      </c>
      <c r="GM174" s="192">
        <f t="shared" si="638"/>
        <v>0</v>
      </c>
      <c r="GN174" s="192">
        <f t="shared" si="639"/>
        <v>0</v>
      </c>
      <c r="GO174" s="192">
        <f t="shared" si="640"/>
        <v>0</v>
      </c>
      <c r="GP174" s="192">
        <f t="shared" si="641"/>
        <v>0</v>
      </c>
      <c r="GQ174" s="192">
        <f t="shared" si="642"/>
        <v>0</v>
      </c>
      <c r="GR174" s="192">
        <f t="shared" si="643"/>
        <v>0</v>
      </c>
      <c r="GS174" s="192">
        <f t="shared" si="644"/>
        <v>0</v>
      </c>
      <c r="GT174" s="192">
        <f t="shared" si="645"/>
        <v>0</v>
      </c>
      <c r="GU174" s="192">
        <f t="shared" si="646"/>
        <v>0</v>
      </c>
      <c r="GV174" s="192">
        <f t="shared" si="647"/>
        <v>0</v>
      </c>
      <c r="GW174" s="192">
        <f t="shared" si="648"/>
        <v>0</v>
      </c>
      <c r="GX174" s="192">
        <f t="shared" si="649"/>
        <v>0</v>
      </c>
      <c r="GY174" s="192">
        <f t="shared" si="650"/>
        <v>0</v>
      </c>
      <c r="GZ174" s="192">
        <f t="shared" si="651"/>
        <v>0</v>
      </c>
      <c r="HA174" s="192">
        <f t="shared" si="652"/>
        <v>0</v>
      </c>
      <c r="HB174" s="192">
        <f t="shared" si="653"/>
        <v>0</v>
      </c>
      <c r="HC174" s="192">
        <f t="shared" si="654"/>
        <v>0</v>
      </c>
      <c r="HD174" s="192">
        <f t="shared" si="655"/>
        <v>0</v>
      </c>
      <c r="HE174" s="192">
        <f t="shared" si="656"/>
        <v>0</v>
      </c>
      <c r="HF174" s="192">
        <f t="shared" si="657"/>
        <v>0</v>
      </c>
      <c r="HG174" s="192">
        <f t="shared" si="658"/>
        <v>0</v>
      </c>
      <c r="HH174" s="192">
        <f t="shared" si="659"/>
        <v>0</v>
      </c>
      <c r="HI174" s="192">
        <f t="shared" si="660"/>
        <v>0</v>
      </c>
      <c r="HJ174" s="192">
        <f t="shared" si="661"/>
        <v>0</v>
      </c>
      <c r="HK174" s="192">
        <f t="shared" si="662"/>
        <v>0</v>
      </c>
      <c r="HL174" s="192">
        <f t="shared" si="663"/>
        <v>0</v>
      </c>
      <c r="HM174" s="192">
        <f t="shared" si="664"/>
        <v>0</v>
      </c>
      <c r="HN174" s="194">
        <f t="shared" si="680"/>
        <v>0</v>
      </c>
      <c r="HO174" s="194">
        <f t="shared" si="681"/>
        <v>0</v>
      </c>
      <c r="HP174" s="194">
        <f t="shared" si="682"/>
        <v>0</v>
      </c>
      <c r="HQ174" s="194">
        <f t="shared" si="683"/>
        <v>0</v>
      </c>
      <c r="HR174" s="194">
        <f t="shared" si="684"/>
        <v>0</v>
      </c>
      <c r="HS174" s="195" t="str">
        <f t="shared" si="471"/>
        <v/>
      </c>
      <c r="HT174" s="196">
        <f t="shared" si="685"/>
        <v>0</v>
      </c>
      <c r="HU174" s="196">
        <f t="shared" si="686"/>
        <v>0</v>
      </c>
      <c r="HV174" s="197" t="str">
        <f t="shared" si="472"/>
        <v/>
      </c>
      <c r="HW174" s="197" t="str">
        <f t="shared" si="665"/>
        <v/>
      </c>
      <c r="HX174" s="197" t="str">
        <f t="shared" si="666"/>
        <v/>
      </c>
      <c r="HY174" s="195" t="str">
        <f t="shared" si="473"/>
        <v/>
      </c>
      <c r="HZ174" s="30">
        <f t="shared" si="469"/>
        <v>0</v>
      </c>
      <c r="IA174" s="198">
        <f t="shared" si="474"/>
        <v>0</v>
      </c>
      <c r="IB174" s="195"/>
      <c r="IC174" s="195">
        <f t="shared" si="667"/>
        <v>0</v>
      </c>
      <c r="ID174" s="195">
        <f t="shared" si="475"/>
        <v>0</v>
      </c>
      <c r="IE174" s="195">
        <f t="shared" si="668"/>
        <v>0</v>
      </c>
      <c r="IF174" s="195">
        <f t="shared" si="476"/>
        <v>0</v>
      </c>
      <c r="IG174" s="307">
        <f t="shared" si="477"/>
        <v>0</v>
      </c>
      <c r="IH174" s="307">
        <f t="shared" si="478"/>
        <v>0</v>
      </c>
      <c r="II174" s="44">
        <f t="shared" si="479"/>
        <v>0</v>
      </c>
      <c r="IJ174" s="44">
        <f t="shared" si="669"/>
        <v>0</v>
      </c>
      <c r="IK174" s="44">
        <f t="shared" si="670"/>
        <v>0</v>
      </c>
      <c r="IL174" s="44">
        <f t="shared" si="671"/>
        <v>0</v>
      </c>
      <c r="IM174" s="44">
        <f t="shared" si="672"/>
        <v>0</v>
      </c>
      <c r="IN174" s="44">
        <f t="shared" si="673"/>
        <v>0</v>
      </c>
      <c r="IO174" s="44">
        <f t="shared" si="674"/>
        <v>0</v>
      </c>
    </row>
    <row r="175" spans="1:249" ht="18" customHeight="1">
      <c r="A175" s="188">
        <v>169</v>
      </c>
      <c r="B175" s="326"/>
      <c r="C175" s="289"/>
      <c r="D175" s="199"/>
      <c r="E175" s="189"/>
      <c r="F175" s="189"/>
      <c r="G175" s="190"/>
      <c r="H175" s="190"/>
      <c r="I175" s="272"/>
      <c r="J175" s="207"/>
      <c r="K175" s="214" t="str">
        <f t="shared" si="480"/>
        <v/>
      </c>
      <c r="L175" s="200" t="str">
        <f t="shared" si="481"/>
        <v/>
      </c>
      <c r="M175" s="200" t="str">
        <f t="shared" si="482"/>
        <v/>
      </c>
      <c r="N175" s="209" t="str">
        <f t="shared" si="470"/>
        <v/>
      </c>
      <c r="O175" s="208" t="str">
        <f>IFERROR(IF(D175="","",IF(K175="","",IF(I175="","",IF(F175="F",VLOOKUP(K175,F!A:G,2,0),IF(F175="M",VLOOKUP(K175,M!A:G,2,0),""))))),0)</f>
        <v/>
      </c>
      <c r="P175" s="191" t="str">
        <f>IFERROR(IF(D175="","",IF(K175="","",IF(I175="","",IF(F175="F",VLOOKUP(K175,F!A:G,3,0),IF(F175="M",VLOOKUP(K175,M!A:G,3,0),""))))),0)</f>
        <v/>
      </c>
      <c r="Q175" s="191" t="str">
        <f>IFERROR(IF(D175="","",IF(K175="","",IF(I175="","",IF(F175="F",VLOOKUP(K175,F!A:G,4,0),IF(F175="M",VLOOKUP(K175,M!A:G,4,0),""))))),0)</f>
        <v/>
      </c>
      <c r="R175" s="191" t="str">
        <f>IFERROR(IF(D175="","",IF(K175="","",IF(I175="","",IF(F175="F",VLOOKUP(K175,F!A:G,5,0),IF(F175="M",VLOOKUP(K175,M!A:G,5,0),""))))),0)</f>
        <v/>
      </c>
      <c r="S175" s="191" t="str">
        <f>IFERROR(IF(D175="","",IF(K175="","",IF(I175="","",IF(F175="F",VLOOKUP(K175,F!A:G,6,0),IF(F175="M",VLOOKUP(K175,M!A:G,6,0),""))))),0)</f>
        <v/>
      </c>
      <c r="T175" s="191" t="str">
        <f>IFERROR(IF(D175="","",IF(K175="","",IF(I175="","",IF(F175="F",VLOOKUP(K175,F!A:G,7,0),IF(F175="M",VLOOKUP(K175,M!A:G,7,0),""))))),0)</f>
        <v/>
      </c>
      <c r="U175" s="191" t="str">
        <f>IFERROR(IF(D175="","",IF(K175="","",IF(J175="","",IF(F175="F",VLOOKUP(K175,F!A:M,8,0),IF(F175="M",VLOOKUP(K175,M!A:M,8,0),""))))),0)</f>
        <v/>
      </c>
      <c r="V175" s="191" t="str">
        <f>IFERROR(IF(D175="","",IF(K175="","",IF(J175="","",IF(F175="F",VLOOKUP(K175,F!A:M,9,0),IF(F175="M",VLOOKUP(K175,M!A:M,9,0),""))))),0)</f>
        <v/>
      </c>
      <c r="W175" s="191" t="str">
        <f>IFERROR(IF(D175="","",IF(K175="","",IF(J175="","",IF(F175="F",VLOOKUP(K175,F!A:M,10,0),IF(F175="M",VLOOKUP(K175,M!A:M,10,0),""))))),0)</f>
        <v/>
      </c>
      <c r="X175" s="191" t="str">
        <f>IFERROR(IF(D175="","",IF(K175="","",IF(J175="","",IF(F175="F",VLOOKUP(K175,F!A:M,11,0),IF(F175="M",VLOOKUP(K175,M!A:M,11,0),""))))),0)</f>
        <v/>
      </c>
      <c r="Y175" s="191" t="str">
        <f>IFERROR(IF(D175="","",IF(K175="","",IF(J175="","",IF(F175="F",VLOOKUP(K175,F!A:M,12,0),IF(F175="M",VLOOKUP(K175,M!A:M,12,0),""))))),0)</f>
        <v/>
      </c>
      <c r="Z175" s="191" t="str">
        <f>IFERROR(IF(D175="","",IF(K175="","",IF(J175="","",IF(F175="F",VLOOKUP(K175,F!A:M,13,0),IF(F175="M",VLOOKUP(K175,M!A:M,13,0),""))))),0)</f>
        <v/>
      </c>
      <c r="AA175" s="191" t="str">
        <f>IFERROR(IF(D175="","",IF(F175="","",IF(J175="","",IF(K175="","",IF(AND(K175&gt;23,K175&lt;=60),IF(F175="F",VLOOKUP(MROUND(HZ175,0.5),'F-Weight for Length'!K:S,2,0),VLOOKUP(MROUND(HZ175,0.5),'M-Weight for Length'!K:S,2,0)),IF(K175&gt;60,IF(F175="F",VLOOKUP(K175,'F-Weight for Length'!U:AC,2,0),VLOOKUP(K175,'M-Weight for Length'!U:AC,2,0)),IF(F175="F",VLOOKUP(MROUND(HZ175,0.5),'F-Weight for Length'!A:I,2,0),VLOOKUP(MROUND(HZ175,0.5),'M-Weight for Length'!A:I,2,0)))))))),0)</f>
        <v/>
      </c>
      <c r="AB175" s="191" t="str">
        <f>IFERROR(IF(D175="","",IF(F175="","",IF(J175="","",IF(K175="","",IF(AND(K175&gt;23,K175&lt;=60),IF(F175="F",VLOOKUP(MROUND(HZ175,0.5),'F-Weight for Length'!K:S,3,0),VLOOKUP(MROUND(HZ175,0.5),'M-Weight for Length'!K:S,3,0)),IF(K175&gt;60,IF(F175="F",VLOOKUP(K175,'F-Weight for Length'!U:AC,3,0),VLOOKUP(K175,'M-Weight for Length'!U:AC,3,0)),IF(F175="F",VLOOKUP(MROUND(HZ175,0.5),'F-Weight for Length'!A:I,3,0),VLOOKUP(MROUND(HZ175,0.5),'M-Weight for Length'!A:I,3,0)))))))),0)</f>
        <v/>
      </c>
      <c r="AC175" s="191" t="str">
        <f>IFERROR(IF(D175="","",IF(F175="","",IF(J175="","",IF(K175="","",IF(AND(K175&gt;23,K175&lt;=60),IF(F175="F",VLOOKUP(MROUND(HZ175,0.5),'F-Weight for Length'!K:S,4,0),VLOOKUP(MROUND(HZ175,0.5),'M-Weight for Length'!K:S,4,0)),IF(K175&gt;60,IF(F175="F",VLOOKUP(K175,'F-Weight for Length'!U:AC,4,0),VLOOKUP(K175,'M-Weight for Length'!U:AC,4,0)),IF(F175="F",VLOOKUP(MROUND(HZ175,0.5),'F-Weight for Length'!A:I,4,0),VLOOKUP(MROUND(HZ175,0.5),'M-Weight for Length'!A:I,4,0)))))))),0)</f>
        <v/>
      </c>
      <c r="AD175" s="191" t="str">
        <f>IFERROR(IF(D175="","",IF(F175="","",IF(J175="","",IF(K175="","",IF(AND(K175&gt;23,K175&lt;=60),IF(F175="F",VLOOKUP(MROUND(HZ175,0.5),'F-Weight for Length'!K:S,5,0),VLOOKUP(MROUND(HZ175,0.5),'M-Weight for Length'!K:S,5,0)),IF(K175&gt;60,IF(F175="F",VLOOKUP(K175,'F-Weight for Length'!U:AC,5,0),VLOOKUP(K175,'M-Weight for Length'!U:AC,5,0)),IF(F175="F",VLOOKUP(MROUND(HZ175,0.5),'F-Weight for Length'!A:I,5,0),VLOOKUP(MROUND(HZ175,0.5),'M-Weight for Length'!A:I,5,0)))))))),0)</f>
        <v/>
      </c>
      <c r="AE175" s="191" t="str">
        <f>IFERROR(IF(D175="","",IF(F175="","",IF(J175="","",IF(K175="","",IF(AND(K175&gt;23,K175&lt;=60),IF(F175="F",VLOOKUP(MROUND(HZ175,0.5),'F-Weight for Length'!K:S,6,0),VLOOKUP(MROUND(HZ175,0.5),'M-Weight for Length'!K:S,6,0)),IF(K175&gt;60,IF(F175="F",VLOOKUP(K175,'F-Weight for Length'!U:AC,6,0),VLOOKUP(K175,'M-Weight for Length'!U:AC,6,0)),IF(F175="F",VLOOKUP(MROUND(HZ175,0.5),'F-Weight for Length'!A:I,6,0),VLOOKUP(MROUND(HZ175,0.5),'M-Weight for Length'!A:I,6,0)))))))),0)</f>
        <v/>
      </c>
      <c r="AF175" s="191" t="str">
        <f>IFERROR(IF(D175="","",IF(F175="","",IF(J175="","",IF(K175="","",IF(AND(K175&gt;23,K175&lt;=60),IF(F175="F",VLOOKUP(MROUND(HZ175,0.5),'F-Weight for Length'!K:S,7,0),VLOOKUP(MROUND(HZ175,0.5),'M-Weight for Length'!K:S,7,0)),IF(K175&gt;60,IF(F175="F",VLOOKUP(K175,'F-Weight for Length'!U:AC,7,0),VLOOKUP(K175,'M-Weight for Length'!U:AC,7,0)),IF(F175="F",VLOOKUP(MROUND(HZ175,0.5),'F-Weight for Length'!A:I,7,0),VLOOKUP(MROUND(HZ175,0.5),'M-Weight for Length'!A:I,7,0)))))))),0)</f>
        <v/>
      </c>
      <c r="AG175" s="191" t="str">
        <f>IFERROR(IF(D175="","",IF(F175="","",IF(J175="","",IF(K175="","",IF(AND(K175&gt;23,K175&lt;=60),IF(F175="F",VLOOKUP(MROUND(HZ175,0.5),'F-Weight for Length'!K:S,8,0),VLOOKUP(MROUND(HZ175,0.5),'M-Weight for Length'!K:S,8,0)),IF(K175&gt;60,IF(F175="F",VLOOKUP(K175,'F-Weight for Length'!U:AC,8,0),VLOOKUP(K175,'M-Weight for Length'!U:AC,8,0)),IF(F175="F",VLOOKUP(MROUND(HZ175,0.5),'F-Weight for Length'!A:I,8,0),VLOOKUP(MROUND(HZ175,0.5),'M-Weight for Length'!A:I,8,0)))))))),0)</f>
        <v/>
      </c>
      <c r="AH175" s="191" t="str">
        <f>IFERROR(IF(D175="","",IF(F175="","",IF(J175="","",IF(K175="","",IF(AND(K175&gt;23,K175&lt;=60),IF(F175="F",VLOOKUP(MROUND(HZ175,0.5),'F-Weight for Length'!K:S,9,0),VLOOKUP(MROUND(HZ175,0.5),'M-Weight for Length'!K:S,9,0)),IF(K175&gt;60,IF(F175="F",VLOOKUP(K175,'F-Weight for Length'!U:AC,9,0),VLOOKUP(K175,'M-Weight for Length'!U:AC,9,0)),IF(F175="F",VLOOKUP(MROUND(HZ175,0.5),'F-Weight for Length'!A:I,9,0),VLOOKUP(MROUND(HZ175,0.5),'M-Weight for Length'!A:I,9,0)))))))),0)</f>
        <v/>
      </c>
      <c r="AI175" s="192">
        <f t="shared" si="483"/>
        <v>0</v>
      </c>
      <c r="AJ175" s="192">
        <f t="shared" si="484"/>
        <v>0</v>
      </c>
      <c r="AK175" s="192">
        <f t="shared" si="485"/>
        <v>0</v>
      </c>
      <c r="AL175" s="192">
        <f t="shared" si="486"/>
        <v>0</v>
      </c>
      <c r="AM175" s="192">
        <f t="shared" si="487"/>
        <v>0</v>
      </c>
      <c r="AN175" s="192">
        <f t="shared" si="488"/>
        <v>0</v>
      </c>
      <c r="AO175" s="192">
        <f t="shared" si="489"/>
        <v>0</v>
      </c>
      <c r="AP175" s="192">
        <f t="shared" si="490"/>
        <v>0</v>
      </c>
      <c r="AQ175" s="192">
        <f t="shared" si="491"/>
        <v>0</v>
      </c>
      <c r="AR175" s="192">
        <f t="shared" si="492"/>
        <v>0</v>
      </c>
      <c r="AS175" s="192">
        <f t="shared" si="493"/>
        <v>0</v>
      </c>
      <c r="AT175" s="192">
        <f t="shared" si="494"/>
        <v>0</v>
      </c>
      <c r="AU175" s="192">
        <f t="shared" si="495"/>
        <v>0</v>
      </c>
      <c r="AV175" s="192">
        <f t="shared" si="496"/>
        <v>0</v>
      </c>
      <c r="AW175" s="192">
        <f t="shared" si="497"/>
        <v>0</v>
      </c>
      <c r="AX175" s="192">
        <f t="shared" si="498"/>
        <v>0</v>
      </c>
      <c r="AY175" s="192">
        <f t="shared" si="499"/>
        <v>0</v>
      </c>
      <c r="AZ175" s="192">
        <f t="shared" si="500"/>
        <v>0</v>
      </c>
      <c r="BA175" s="192">
        <f t="shared" si="501"/>
        <v>0</v>
      </c>
      <c r="BB175" s="192">
        <f t="shared" si="502"/>
        <v>0</v>
      </c>
      <c r="BC175" s="192">
        <f t="shared" si="503"/>
        <v>0</v>
      </c>
      <c r="BD175" s="192">
        <f t="shared" si="504"/>
        <v>0</v>
      </c>
      <c r="BE175" s="192">
        <f t="shared" si="505"/>
        <v>0</v>
      </c>
      <c r="BF175" s="192">
        <f t="shared" si="506"/>
        <v>0</v>
      </c>
      <c r="BG175" s="192">
        <f t="shared" si="507"/>
        <v>0</v>
      </c>
      <c r="BH175" s="192">
        <f t="shared" si="508"/>
        <v>0</v>
      </c>
      <c r="BI175" s="192">
        <f t="shared" si="509"/>
        <v>0</v>
      </c>
      <c r="BJ175" s="192">
        <f t="shared" si="510"/>
        <v>0</v>
      </c>
      <c r="BK175" s="192">
        <f t="shared" si="511"/>
        <v>0</v>
      </c>
      <c r="BL175" s="192">
        <f t="shared" si="512"/>
        <v>0</v>
      </c>
      <c r="BM175" s="192">
        <f t="shared" si="513"/>
        <v>0</v>
      </c>
      <c r="BN175" s="192">
        <f t="shared" si="514"/>
        <v>0</v>
      </c>
      <c r="BO175" s="192">
        <f t="shared" si="515"/>
        <v>0</v>
      </c>
      <c r="BP175" s="192">
        <f t="shared" si="516"/>
        <v>0</v>
      </c>
      <c r="BQ175" s="192">
        <f t="shared" si="517"/>
        <v>0</v>
      </c>
      <c r="BR175" s="192">
        <f t="shared" si="518"/>
        <v>0</v>
      </c>
      <c r="BS175" s="192">
        <f t="shared" si="519"/>
        <v>0</v>
      </c>
      <c r="BT175" s="192">
        <f t="shared" si="520"/>
        <v>0</v>
      </c>
      <c r="BU175" s="192">
        <f t="shared" si="521"/>
        <v>0</v>
      </c>
      <c r="BV175" s="192">
        <f t="shared" si="522"/>
        <v>0</v>
      </c>
      <c r="BW175" s="192">
        <f t="shared" si="523"/>
        <v>0</v>
      </c>
      <c r="BX175" s="192">
        <f t="shared" si="524"/>
        <v>0</v>
      </c>
      <c r="BY175" s="192">
        <f t="shared" si="525"/>
        <v>0</v>
      </c>
      <c r="BZ175" s="192">
        <f t="shared" si="526"/>
        <v>0</v>
      </c>
      <c r="CA175" s="192">
        <f t="shared" si="527"/>
        <v>0</v>
      </c>
      <c r="CB175" s="192">
        <f t="shared" si="528"/>
        <v>0</v>
      </c>
      <c r="CC175" s="192">
        <f t="shared" si="529"/>
        <v>0</v>
      </c>
      <c r="CD175" s="192">
        <f t="shared" si="530"/>
        <v>0</v>
      </c>
      <c r="CE175" s="192">
        <f t="shared" si="531"/>
        <v>0</v>
      </c>
      <c r="CF175" s="192">
        <f t="shared" si="532"/>
        <v>0</v>
      </c>
      <c r="CG175" s="192">
        <f t="shared" si="533"/>
        <v>0</v>
      </c>
      <c r="CH175" s="192">
        <f t="shared" si="534"/>
        <v>0</v>
      </c>
      <c r="CI175" s="192">
        <f t="shared" si="535"/>
        <v>0</v>
      </c>
      <c r="CJ175" s="192">
        <f t="shared" si="536"/>
        <v>0</v>
      </c>
      <c r="CK175" s="192">
        <f t="shared" si="537"/>
        <v>0</v>
      </c>
      <c r="CL175" s="192">
        <f t="shared" si="538"/>
        <v>0</v>
      </c>
      <c r="CM175" s="192">
        <f t="shared" si="539"/>
        <v>0</v>
      </c>
      <c r="CN175" s="192">
        <f t="shared" si="540"/>
        <v>0</v>
      </c>
      <c r="CO175" s="192">
        <f t="shared" si="541"/>
        <v>0</v>
      </c>
      <c r="CP175" s="192">
        <f t="shared" si="542"/>
        <v>0</v>
      </c>
      <c r="CQ175" s="192">
        <f t="shared" si="543"/>
        <v>0</v>
      </c>
      <c r="CR175" s="192">
        <f t="shared" si="544"/>
        <v>0</v>
      </c>
      <c r="CS175" s="192">
        <f t="shared" si="545"/>
        <v>0</v>
      </c>
      <c r="CT175" s="192">
        <f t="shared" si="546"/>
        <v>0</v>
      </c>
      <c r="CU175" s="192">
        <f t="shared" si="547"/>
        <v>0</v>
      </c>
      <c r="CV175" s="192">
        <f t="shared" si="548"/>
        <v>0</v>
      </c>
      <c r="CW175" s="192">
        <f t="shared" si="549"/>
        <v>0</v>
      </c>
      <c r="CX175" s="192">
        <f t="shared" si="550"/>
        <v>0</v>
      </c>
      <c r="CY175" s="192">
        <f t="shared" si="551"/>
        <v>0</v>
      </c>
      <c r="CZ175" s="192">
        <f t="shared" si="552"/>
        <v>0</v>
      </c>
      <c r="DA175" s="192">
        <f t="shared" si="553"/>
        <v>0</v>
      </c>
      <c r="DB175" s="192">
        <f t="shared" si="554"/>
        <v>0</v>
      </c>
      <c r="DC175" s="192">
        <f t="shared" si="555"/>
        <v>0</v>
      </c>
      <c r="DD175" s="192">
        <f t="shared" si="556"/>
        <v>0</v>
      </c>
      <c r="DE175" s="192">
        <f t="shared" si="557"/>
        <v>0</v>
      </c>
      <c r="DF175" s="192">
        <f t="shared" si="558"/>
        <v>0</v>
      </c>
      <c r="DG175" s="192">
        <f t="shared" si="559"/>
        <v>0</v>
      </c>
      <c r="DH175" s="192">
        <f t="shared" si="560"/>
        <v>0</v>
      </c>
      <c r="DI175" s="192">
        <f t="shared" si="561"/>
        <v>0</v>
      </c>
      <c r="DJ175" s="192">
        <f t="shared" si="562"/>
        <v>0</v>
      </c>
      <c r="DK175" s="192">
        <f t="shared" si="563"/>
        <v>0</v>
      </c>
      <c r="DL175" s="192">
        <f t="shared" si="564"/>
        <v>0</v>
      </c>
      <c r="DM175" s="192">
        <f t="shared" si="565"/>
        <v>0</v>
      </c>
      <c r="DN175" s="192">
        <f t="shared" si="566"/>
        <v>0</v>
      </c>
      <c r="DO175" s="192">
        <f t="shared" si="567"/>
        <v>0</v>
      </c>
      <c r="DP175" s="192">
        <f t="shared" si="568"/>
        <v>0</v>
      </c>
      <c r="DQ175" s="192">
        <f t="shared" si="569"/>
        <v>0</v>
      </c>
      <c r="DR175" s="192">
        <f t="shared" si="570"/>
        <v>0</v>
      </c>
      <c r="DS175" s="192">
        <f t="shared" si="571"/>
        <v>0</v>
      </c>
      <c r="DT175" s="192">
        <f t="shared" si="572"/>
        <v>0</v>
      </c>
      <c r="DU175" s="192">
        <f t="shared" si="573"/>
        <v>0</v>
      </c>
      <c r="DV175" s="193">
        <f t="shared" si="675"/>
        <v>0</v>
      </c>
      <c r="DW175" s="193">
        <f t="shared" si="676"/>
        <v>0</v>
      </c>
      <c r="DX175" s="193">
        <f t="shared" si="677"/>
        <v>0</v>
      </c>
      <c r="DY175" s="193">
        <f t="shared" si="678"/>
        <v>0</v>
      </c>
      <c r="DZ175" s="193">
        <f t="shared" si="679"/>
        <v>0</v>
      </c>
      <c r="EA175" s="192">
        <f t="shared" si="574"/>
        <v>0</v>
      </c>
      <c r="EB175" s="192">
        <f t="shared" si="575"/>
        <v>0</v>
      </c>
      <c r="EC175" s="192">
        <f t="shared" si="576"/>
        <v>0</v>
      </c>
      <c r="ED175" s="192">
        <f t="shared" si="577"/>
        <v>0</v>
      </c>
      <c r="EE175" s="192">
        <f t="shared" si="578"/>
        <v>0</v>
      </c>
      <c r="EF175" s="192">
        <f t="shared" si="579"/>
        <v>0</v>
      </c>
      <c r="EG175" s="192">
        <f t="shared" si="580"/>
        <v>0</v>
      </c>
      <c r="EH175" s="192">
        <f t="shared" si="581"/>
        <v>0</v>
      </c>
      <c r="EI175" s="192">
        <f t="shared" si="582"/>
        <v>0</v>
      </c>
      <c r="EJ175" s="192">
        <f t="shared" si="583"/>
        <v>0</v>
      </c>
      <c r="EK175" s="192">
        <f t="shared" si="584"/>
        <v>0</v>
      </c>
      <c r="EL175" s="192">
        <f t="shared" si="585"/>
        <v>0</v>
      </c>
      <c r="EM175" s="192">
        <f t="shared" si="586"/>
        <v>0</v>
      </c>
      <c r="EN175" s="192">
        <f t="shared" si="587"/>
        <v>0</v>
      </c>
      <c r="EO175" s="192">
        <f t="shared" si="588"/>
        <v>0</v>
      </c>
      <c r="EP175" s="192">
        <f t="shared" si="589"/>
        <v>0</v>
      </c>
      <c r="EQ175" s="192">
        <f t="shared" si="590"/>
        <v>0</v>
      </c>
      <c r="ER175" s="192">
        <f t="shared" si="591"/>
        <v>0</v>
      </c>
      <c r="ES175" s="192">
        <f t="shared" si="592"/>
        <v>0</v>
      </c>
      <c r="ET175" s="192">
        <f t="shared" si="593"/>
        <v>0</v>
      </c>
      <c r="EU175" s="192">
        <f t="shared" si="594"/>
        <v>0</v>
      </c>
      <c r="EV175" s="192">
        <f t="shared" si="595"/>
        <v>0</v>
      </c>
      <c r="EW175" s="192">
        <f t="shared" si="596"/>
        <v>0</v>
      </c>
      <c r="EX175" s="192">
        <f t="shared" si="597"/>
        <v>0</v>
      </c>
      <c r="EY175" s="192">
        <f t="shared" si="598"/>
        <v>0</v>
      </c>
      <c r="EZ175" s="192">
        <f t="shared" si="599"/>
        <v>0</v>
      </c>
      <c r="FA175" s="192">
        <f t="shared" si="600"/>
        <v>0</v>
      </c>
      <c r="FB175" s="192">
        <f t="shared" si="601"/>
        <v>0</v>
      </c>
      <c r="FC175" s="192">
        <f t="shared" si="602"/>
        <v>0</v>
      </c>
      <c r="FD175" s="192">
        <f t="shared" si="603"/>
        <v>0</v>
      </c>
      <c r="FE175" s="192">
        <f t="shared" si="604"/>
        <v>0</v>
      </c>
      <c r="FF175" s="192">
        <f t="shared" si="605"/>
        <v>0</v>
      </c>
      <c r="FG175" s="192">
        <f t="shared" si="606"/>
        <v>0</v>
      </c>
      <c r="FH175" s="192">
        <f t="shared" si="607"/>
        <v>0</v>
      </c>
      <c r="FI175" s="192">
        <f t="shared" si="608"/>
        <v>0</v>
      </c>
      <c r="FJ175" s="192">
        <f t="shared" si="609"/>
        <v>0</v>
      </c>
      <c r="FK175" s="192">
        <f t="shared" si="610"/>
        <v>0</v>
      </c>
      <c r="FL175" s="192">
        <f t="shared" si="611"/>
        <v>0</v>
      </c>
      <c r="FM175" s="192">
        <f t="shared" si="612"/>
        <v>0</v>
      </c>
      <c r="FN175" s="192">
        <f t="shared" si="613"/>
        <v>0</v>
      </c>
      <c r="FO175" s="192">
        <f t="shared" si="614"/>
        <v>0</v>
      </c>
      <c r="FP175" s="192">
        <f t="shared" si="615"/>
        <v>0</v>
      </c>
      <c r="FQ175" s="192">
        <f t="shared" si="616"/>
        <v>0</v>
      </c>
      <c r="FR175" s="192">
        <f t="shared" si="617"/>
        <v>0</v>
      </c>
      <c r="FS175" s="192">
        <f t="shared" si="618"/>
        <v>0</v>
      </c>
      <c r="FT175" s="192">
        <f t="shared" si="619"/>
        <v>0</v>
      </c>
      <c r="FU175" s="192">
        <f t="shared" si="620"/>
        <v>0</v>
      </c>
      <c r="FV175" s="192">
        <f t="shared" si="621"/>
        <v>0</v>
      </c>
      <c r="FW175" s="192">
        <f t="shared" si="622"/>
        <v>0</v>
      </c>
      <c r="FX175" s="192">
        <f t="shared" si="623"/>
        <v>0</v>
      </c>
      <c r="FY175" s="192">
        <f t="shared" si="624"/>
        <v>0</v>
      </c>
      <c r="FZ175" s="192">
        <f t="shared" si="625"/>
        <v>0</v>
      </c>
      <c r="GA175" s="192">
        <f t="shared" si="626"/>
        <v>0</v>
      </c>
      <c r="GB175" s="192">
        <f t="shared" si="627"/>
        <v>0</v>
      </c>
      <c r="GC175" s="192">
        <f t="shared" si="628"/>
        <v>0</v>
      </c>
      <c r="GD175" s="192">
        <f t="shared" si="629"/>
        <v>0</v>
      </c>
      <c r="GE175" s="192">
        <f t="shared" si="630"/>
        <v>0</v>
      </c>
      <c r="GF175" s="192">
        <f t="shared" si="631"/>
        <v>0</v>
      </c>
      <c r="GG175" s="192">
        <f t="shared" si="632"/>
        <v>0</v>
      </c>
      <c r="GH175" s="192">
        <f t="shared" si="633"/>
        <v>0</v>
      </c>
      <c r="GI175" s="192">
        <f t="shared" si="634"/>
        <v>0</v>
      </c>
      <c r="GJ175" s="192">
        <f t="shared" si="635"/>
        <v>0</v>
      </c>
      <c r="GK175" s="192">
        <f t="shared" si="636"/>
        <v>0</v>
      </c>
      <c r="GL175" s="192">
        <f t="shared" si="637"/>
        <v>0</v>
      </c>
      <c r="GM175" s="192">
        <f t="shared" si="638"/>
        <v>0</v>
      </c>
      <c r="GN175" s="192">
        <f t="shared" si="639"/>
        <v>0</v>
      </c>
      <c r="GO175" s="192">
        <f t="shared" si="640"/>
        <v>0</v>
      </c>
      <c r="GP175" s="192">
        <f t="shared" si="641"/>
        <v>0</v>
      </c>
      <c r="GQ175" s="192">
        <f t="shared" si="642"/>
        <v>0</v>
      </c>
      <c r="GR175" s="192">
        <f t="shared" si="643"/>
        <v>0</v>
      </c>
      <c r="GS175" s="192">
        <f t="shared" si="644"/>
        <v>0</v>
      </c>
      <c r="GT175" s="192">
        <f t="shared" si="645"/>
        <v>0</v>
      </c>
      <c r="GU175" s="192">
        <f t="shared" si="646"/>
        <v>0</v>
      </c>
      <c r="GV175" s="192">
        <f t="shared" si="647"/>
        <v>0</v>
      </c>
      <c r="GW175" s="192">
        <f t="shared" si="648"/>
        <v>0</v>
      </c>
      <c r="GX175" s="192">
        <f t="shared" si="649"/>
        <v>0</v>
      </c>
      <c r="GY175" s="192">
        <f t="shared" si="650"/>
        <v>0</v>
      </c>
      <c r="GZ175" s="192">
        <f t="shared" si="651"/>
        <v>0</v>
      </c>
      <c r="HA175" s="192">
        <f t="shared" si="652"/>
        <v>0</v>
      </c>
      <c r="HB175" s="192">
        <f t="shared" si="653"/>
        <v>0</v>
      </c>
      <c r="HC175" s="192">
        <f t="shared" si="654"/>
        <v>0</v>
      </c>
      <c r="HD175" s="192">
        <f t="shared" si="655"/>
        <v>0</v>
      </c>
      <c r="HE175" s="192">
        <f t="shared" si="656"/>
        <v>0</v>
      </c>
      <c r="HF175" s="192">
        <f t="shared" si="657"/>
        <v>0</v>
      </c>
      <c r="HG175" s="192">
        <f t="shared" si="658"/>
        <v>0</v>
      </c>
      <c r="HH175" s="192">
        <f t="shared" si="659"/>
        <v>0</v>
      </c>
      <c r="HI175" s="192">
        <f t="shared" si="660"/>
        <v>0</v>
      </c>
      <c r="HJ175" s="192">
        <f t="shared" si="661"/>
        <v>0</v>
      </c>
      <c r="HK175" s="192">
        <f t="shared" si="662"/>
        <v>0</v>
      </c>
      <c r="HL175" s="192">
        <f t="shared" si="663"/>
        <v>0</v>
      </c>
      <c r="HM175" s="192">
        <f t="shared" si="664"/>
        <v>0</v>
      </c>
      <c r="HN175" s="194">
        <f t="shared" si="680"/>
        <v>0</v>
      </c>
      <c r="HO175" s="194">
        <f t="shared" si="681"/>
        <v>0</v>
      </c>
      <c r="HP175" s="194">
        <f t="shared" si="682"/>
        <v>0</v>
      </c>
      <c r="HQ175" s="194">
        <f t="shared" si="683"/>
        <v>0</v>
      </c>
      <c r="HR175" s="194">
        <f t="shared" si="684"/>
        <v>0</v>
      </c>
      <c r="HS175" s="195" t="str">
        <f t="shared" si="471"/>
        <v/>
      </c>
      <c r="HT175" s="196">
        <f t="shared" si="685"/>
        <v>0</v>
      </c>
      <c r="HU175" s="196">
        <f t="shared" si="686"/>
        <v>0</v>
      </c>
      <c r="HV175" s="197" t="str">
        <f t="shared" si="472"/>
        <v/>
      </c>
      <c r="HW175" s="197" t="str">
        <f t="shared" si="665"/>
        <v/>
      </c>
      <c r="HX175" s="197" t="str">
        <f t="shared" si="666"/>
        <v/>
      </c>
      <c r="HY175" s="195" t="str">
        <f t="shared" si="473"/>
        <v/>
      </c>
      <c r="HZ175" s="30">
        <f t="shared" si="469"/>
        <v>0</v>
      </c>
      <c r="IA175" s="198">
        <f t="shared" si="474"/>
        <v>0</v>
      </c>
      <c r="IB175" s="195"/>
      <c r="IC175" s="195">
        <f t="shared" si="667"/>
        <v>0</v>
      </c>
      <c r="ID175" s="195">
        <f t="shared" si="475"/>
        <v>0</v>
      </c>
      <c r="IE175" s="195">
        <f t="shared" si="668"/>
        <v>0</v>
      </c>
      <c r="IF175" s="195">
        <f t="shared" si="476"/>
        <v>0</v>
      </c>
      <c r="IG175" s="307">
        <f t="shared" si="477"/>
        <v>0</v>
      </c>
      <c r="IH175" s="307">
        <f t="shared" si="478"/>
        <v>0</v>
      </c>
      <c r="II175" s="44">
        <f t="shared" si="479"/>
        <v>0</v>
      </c>
      <c r="IJ175" s="44">
        <f t="shared" si="669"/>
        <v>0</v>
      </c>
      <c r="IK175" s="44">
        <f t="shared" si="670"/>
        <v>0</v>
      </c>
      <c r="IL175" s="44">
        <f t="shared" si="671"/>
        <v>0</v>
      </c>
      <c r="IM175" s="44">
        <f t="shared" si="672"/>
        <v>0</v>
      </c>
      <c r="IN175" s="44">
        <f t="shared" si="673"/>
        <v>0</v>
      </c>
      <c r="IO175" s="44">
        <f t="shared" si="674"/>
        <v>0</v>
      </c>
    </row>
    <row r="176" spans="1:249" ht="18" customHeight="1">
      <c r="A176" s="188">
        <v>170</v>
      </c>
      <c r="B176" s="326"/>
      <c r="C176" s="289"/>
      <c r="D176" s="199"/>
      <c r="E176" s="189"/>
      <c r="F176" s="189"/>
      <c r="G176" s="190"/>
      <c r="H176" s="190"/>
      <c r="I176" s="272"/>
      <c r="J176" s="207"/>
      <c r="K176" s="214" t="str">
        <f t="shared" si="480"/>
        <v/>
      </c>
      <c r="L176" s="200" t="str">
        <f t="shared" si="481"/>
        <v/>
      </c>
      <c r="M176" s="200" t="str">
        <f t="shared" si="482"/>
        <v/>
      </c>
      <c r="N176" s="209" t="str">
        <f t="shared" si="470"/>
        <v/>
      </c>
      <c r="O176" s="208" t="str">
        <f>IFERROR(IF(D176="","",IF(K176="","",IF(I176="","",IF(F176="F",VLOOKUP(K176,F!A:G,2,0),IF(F176="M",VLOOKUP(K176,M!A:G,2,0),""))))),0)</f>
        <v/>
      </c>
      <c r="P176" s="191" t="str">
        <f>IFERROR(IF(D176="","",IF(K176="","",IF(I176="","",IF(F176="F",VLOOKUP(K176,F!A:G,3,0),IF(F176="M",VLOOKUP(K176,M!A:G,3,0),""))))),0)</f>
        <v/>
      </c>
      <c r="Q176" s="191" t="str">
        <f>IFERROR(IF(D176="","",IF(K176="","",IF(I176="","",IF(F176="F",VLOOKUP(K176,F!A:G,4,0),IF(F176="M",VLOOKUP(K176,M!A:G,4,0),""))))),0)</f>
        <v/>
      </c>
      <c r="R176" s="191" t="str">
        <f>IFERROR(IF(D176="","",IF(K176="","",IF(I176="","",IF(F176="F",VLOOKUP(K176,F!A:G,5,0),IF(F176="M",VLOOKUP(K176,M!A:G,5,0),""))))),0)</f>
        <v/>
      </c>
      <c r="S176" s="191" t="str">
        <f>IFERROR(IF(D176="","",IF(K176="","",IF(I176="","",IF(F176="F",VLOOKUP(K176,F!A:G,6,0),IF(F176="M",VLOOKUP(K176,M!A:G,6,0),""))))),0)</f>
        <v/>
      </c>
      <c r="T176" s="191" t="str">
        <f>IFERROR(IF(D176="","",IF(K176="","",IF(I176="","",IF(F176="F",VLOOKUP(K176,F!A:G,7,0),IF(F176="M",VLOOKUP(K176,M!A:G,7,0),""))))),0)</f>
        <v/>
      </c>
      <c r="U176" s="191" t="str">
        <f>IFERROR(IF(D176="","",IF(K176="","",IF(J176="","",IF(F176="F",VLOOKUP(K176,F!A:M,8,0),IF(F176="M",VLOOKUP(K176,M!A:M,8,0),""))))),0)</f>
        <v/>
      </c>
      <c r="V176" s="191" t="str">
        <f>IFERROR(IF(D176="","",IF(K176="","",IF(J176="","",IF(F176="F",VLOOKUP(K176,F!A:M,9,0),IF(F176="M",VLOOKUP(K176,M!A:M,9,0),""))))),0)</f>
        <v/>
      </c>
      <c r="W176" s="191" t="str">
        <f>IFERROR(IF(D176="","",IF(K176="","",IF(J176="","",IF(F176="F",VLOOKUP(K176,F!A:M,10,0),IF(F176="M",VLOOKUP(K176,M!A:M,10,0),""))))),0)</f>
        <v/>
      </c>
      <c r="X176" s="191" t="str">
        <f>IFERROR(IF(D176="","",IF(K176="","",IF(J176="","",IF(F176="F",VLOOKUP(K176,F!A:M,11,0),IF(F176="M",VLOOKUP(K176,M!A:M,11,0),""))))),0)</f>
        <v/>
      </c>
      <c r="Y176" s="191" t="str">
        <f>IFERROR(IF(D176="","",IF(K176="","",IF(J176="","",IF(F176="F",VLOOKUP(K176,F!A:M,12,0),IF(F176="M",VLOOKUP(K176,M!A:M,12,0),""))))),0)</f>
        <v/>
      </c>
      <c r="Z176" s="191" t="str">
        <f>IFERROR(IF(D176="","",IF(K176="","",IF(J176="","",IF(F176="F",VLOOKUP(K176,F!A:M,13,0),IF(F176="M",VLOOKUP(K176,M!A:M,13,0),""))))),0)</f>
        <v/>
      </c>
      <c r="AA176" s="191" t="str">
        <f>IFERROR(IF(D176="","",IF(F176="","",IF(J176="","",IF(K176="","",IF(AND(K176&gt;23,K176&lt;=60),IF(F176="F",VLOOKUP(MROUND(HZ176,0.5),'F-Weight for Length'!K:S,2,0),VLOOKUP(MROUND(HZ176,0.5),'M-Weight for Length'!K:S,2,0)),IF(K176&gt;60,IF(F176="F",VLOOKUP(K176,'F-Weight for Length'!U:AC,2,0),VLOOKUP(K176,'M-Weight for Length'!U:AC,2,0)),IF(F176="F",VLOOKUP(MROUND(HZ176,0.5),'F-Weight for Length'!A:I,2,0),VLOOKUP(MROUND(HZ176,0.5),'M-Weight for Length'!A:I,2,0)))))))),0)</f>
        <v/>
      </c>
      <c r="AB176" s="191" t="str">
        <f>IFERROR(IF(D176="","",IF(F176="","",IF(J176="","",IF(K176="","",IF(AND(K176&gt;23,K176&lt;=60),IF(F176="F",VLOOKUP(MROUND(HZ176,0.5),'F-Weight for Length'!K:S,3,0),VLOOKUP(MROUND(HZ176,0.5),'M-Weight for Length'!K:S,3,0)),IF(K176&gt;60,IF(F176="F",VLOOKUP(K176,'F-Weight for Length'!U:AC,3,0),VLOOKUP(K176,'M-Weight for Length'!U:AC,3,0)),IF(F176="F",VLOOKUP(MROUND(HZ176,0.5),'F-Weight for Length'!A:I,3,0),VLOOKUP(MROUND(HZ176,0.5),'M-Weight for Length'!A:I,3,0)))))))),0)</f>
        <v/>
      </c>
      <c r="AC176" s="191" t="str">
        <f>IFERROR(IF(D176="","",IF(F176="","",IF(J176="","",IF(K176="","",IF(AND(K176&gt;23,K176&lt;=60),IF(F176="F",VLOOKUP(MROUND(HZ176,0.5),'F-Weight for Length'!K:S,4,0),VLOOKUP(MROUND(HZ176,0.5),'M-Weight for Length'!K:S,4,0)),IF(K176&gt;60,IF(F176="F",VLOOKUP(K176,'F-Weight for Length'!U:AC,4,0),VLOOKUP(K176,'M-Weight for Length'!U:AC,4,0)),IF(F176="F",VLOOKUP(MROUND(HZ176,0.5),'F-Weight for Length'!A:I,4,0),VLOOKUP(MROUND(HZ176,0.5),'M-Weight for Length'!A:I,4,0)))))))),0)</f>
        <v/>
      </c>
      <c r="AD176" s="191" t="str">
        <f>IFERROR(IF(D176="","",IF(F176="","",IF(J176="","",IF(K176="","",IF(AND(K176&gt;23,K176&lt;=60),IF(F176="F",VLOOKUP(MROUND(HZ176,0.5),'F-Weight for Length'!K:S,5,0),VLOOKUP(MROUND(HZ176,0.5),'M-Weight for Length'!K:S,5,0)),IF(K176&gt;60,IF(F176="F",VLOOKUP(K176,'F-Weight for Length'!U:AC,5,0),VLOOKUP(K176,'M-Weight for Length'!U:AC,5,0)),IF(F176="F",VLOOKUP(MROUND(HZ176,0.5),'F-Weight for Length'!A:I,5,0),VLOOKUP(MROUND(HZ176,0.5),'M-Weight for Length'!A:I,5,0)))))))),0)</f>
        <v/>
      </c>
      <c r="AE176" s="191" t="str">
        <f>IFERROR(IF(D176="","",IF(F176="","",IF(J176="","",IF(K176="","",IF(AND(K176&gt;23,K176&lt;=60),IF(F176="F",VLOOKUP(MROUND(HZ176,0.5),'F-Weight for Length'!K:S,6,0),VLOOKUP(MROUND(HZ176,0.5),'M-Weight for Length'!K:S,6,0)),IF(K176&gt;60,IF(F176="F",VLOOKUP(K176,'F-Weight for Length'!U:AC,6,0),VLOOKUP(K176,'M-Weight for Length'!U:AC,6,0)),IF(F176="F",VLOOKUP(MROUND(HZ176,0.5),'F-Weight for Length'!A:I,6,0),VLOOKUP(MROUND(HZ176,0.5),'M-Weight for Length'!A:I,6,0)))))))),0)</f>
        <v/>
      </c>
      <c r="AF176" s="191" t="str">
        <f>IFERROR(IF(D176="","",IF(F176="","",IF(J176="","",IF(K176="","",IF(AND(K176&gt;23,K176&lt;=60),IF(F176="F",VLOOKUP(MROUND(HZ176,0.5),'F-Weight for Length'!K:S,7,0),VLOOKUP(MROUND(HZ176,0.5),'M-Weight for Length'!K:S,7,0)),IF(K176&gt;60,IF(F176="F",VLOOKUP(K176,'F-Weight for Length'!U:AC,7,0),VLOOKUP(K176,'M-Weight for Length'!U:AC,7,0)),IF(F176="F",VLOOKUP(MROUND(HZ176,0.5),'F-Weight for Length'!A:I,7,0),VLOOKUP(MROUND(HZ176,0.5),'M-Weight for Length'!A:I,7,0)))))))),0)</f>
        <v/>
      </c>
      <c r="AG176" s="191" t="str">
        <f>IFERROR(IF(D176="","",IF(F176="","",IF(J176="","",IF(K176="","",IF(AND(K176&gt;23,K176&lt;=60),IF(F176="F",VLOOKUP(MROUND(HZ176,0.5),'F-Weight for Length'!K:S,8,0),VLOOKUP(MROUND(HZ176,0.5),'M-Weight for Length'!K:S,8,0)),IF(K176&gt;60,IF(F176="F",VLOOKUP(K176,'F-Weight for Length'!U:AC,8,0),VLOOKUP(K176,'M-Weight for Length'!U:AC,8,0)),IF(F176="F",VLOOKUP(MROUND(HZ176,0.5),'F-Weight for Length'!A:I,8,0),VLOOKUP(MROUND(HZ176,0.5),'M-Weight for Length'!A:I,8,0)))))))),0)</f>
        <v/>
      </c>
      <c r="AH176" s="191" t="str">
        <f>IFERROR(IF(D176="","",IF(F176="","",IF(J176="","",IF(K176="","",IF(AND(K176&gt;23,K176&lt;=60),IF(F176="F",VLOOKUP(MROUND(HZ176,0.5),'F-Weight for Length'!K:S,9,0),VLOOKUP(MROUND(HZ176,0.5),'M-Weight for Length'!K:S,9,0)),IF(K176&gt;60,IF(F176="F",VLOOKUP(K176,'F-Weight for Length'!U:AC,9,0),VLOOKUP(K176,'M-Weight for Length'!U:AC,9,0)),IF(F176="F",VLOOKUP(MROUND(HZ176,0.5),'F-Weight for Length'!A:I,9,0),VLOOKUP(MROUND(HZ176,0.5),'M-Weight for Length'!A:I,9,0)))))))),0)</f>
        <v/>
      </c>
      <c r="AI176" s="192">
        <f t="shared" si="483"/>
        <v>0</v>
      </c>
      <c r="AJ176" s="192">
        <f t="shared" si="484"/>
        <v>0</v>
      </c>
      <c r="AK176" s="192">
        <f t="shared" si="485"/>
        <v>0</v>
      </c>
      <c r="AL176" s="192">
        <f t="shared" si="486"/>
        <v>0</v>
      </c>
      <c r="AM176" s="192">
        <f t="shared" si="487"/>
        <v>0</v>
      </c>
      <c r="AN176" s="192">
        <f t="shared" si="488"/>
        <v>0</v>
      </c>
      <c r="AO176" s="192">
        <f t="shared" si="489"/>
        <v>0</v>
      </c>
      <c r="AP176" s="192">
        <f t="shared" si="490"/>
        <v>0</v>
      </c>
      <c r="AQ176" s="192">
        <f t="shared" si="491"/>
        <v>0</v>
      </c>
      <c r="AR176" s="192">
        <f t="shared" si="492"/>
        <v>0</v>
      </c>
      <c r="AS176" s="192">
        <f t="shared" si="493"/>
        <v>0</v>
      </c>
      <c r="AT176" s="192">
        <f t="shared" si="494"/>
        <v>0</v>
      </c>
      <c r="AU176" s="192">
        <f t="shared" si="495"/>
        <v>0</v>
      </c>
      <c r="AV176" s="192">
        <f t="shared" si="496"/>
        <v>0</v>
      </c>
      <c r="AW176" s="192">
        <f t="shared" si="497"/>
        <v>0</v>
      </c>
      <c r="AX176" s="192">
        <f t="shared" si="498"/>
        <v>0</v>
      </c>
      <c r="AY176" s="192">
        <f t="shared" si="499"/>
        <v>0</v>
      </c>
      <c r="AZ176" s="192">
        <f t="shared" si="500"/>
        <v>0</v>
      </c>
      <c r="BA176" s="192">
        <f t="shared" si="501"/>
        <v>0</v>
      </c>
      <c r="BB176" s="192">
        <f t="shared" si="502"/>
        <v>0</v>
      </c>
      <c r="BC176" s="192">
        <f t="shared" si="503"/>
        <v>0</v>
      </c>
      <c r="BD176" s="192">
        <f t="shared" si="504"/>
        <v>0</v>
      </c>
      <c r="BE176" s="192">
        <f t="shared" si="505"/>
        <v>0</v>
      </c>
      <c r="BF176" s="192">
        <f t="shared" si="506"/>
        <v>0</v>
      </c>
      <c r="BG176" s="192">
        <f t="shared" si="507"/>
        <v>0</v>
      </c>
      <c r="BH176" s="192">
        <f t="shared" si="508"/>
        <v>0</v>
      </c>
      <c r="BI176" s="192">
        <f t="shared" si="509"/>
        <v>0</v>
      </c>
      <c r="BJ176" s="192">
        <f t="shared" si="510"/>
        <v>0</v>
      </c>
      <c r="BK176" s="192">
        <f t="shared" si="511"/>
        <v>0</v>
      </c>
      <c r="BL176" s="192">
        <f t="shared" si="512"/>
        <v>0</v>
      </c>
      <c r="BM176" s="192">
        <f t="shared" si="513"/>
        <v>0</v>
      </c>
      <c r="BN176" s="192">
        <f t="shared" si="514"/>
        <v>0</v>
      </c>
      <c r="BO176" s="192">
        <f t="shared" si="515"/>
        <v>0</v>
      </c>
      <c r="BP176" s="192">
        <f t="shared" si="516"/>
        <v>0</v>
      </c>
      <c r="BQ176" s="192">
        <f t="shared" si="517"/>
        <v>0</v>
      </c>
      <c r="BR176" s="192">
        <f t="shared" si="518"/>
        <v>0</v>
      </c>
      <c r="BS176" s="192">
        <f t="shared" si="519"/>
        <v>0</v>
      </c>
      <c r="BT176" s="192">
        <f t="shared" si="520"/>
        <v>0</v>
      </c>
      <c r="BU176" s="192">
        <f t="shared" si="521"/>
        <v>0</v>
      </c>
      <c r="BV176" s="192">
        <f t="shared" si="522"/>
        <v>0</v>
      </c>
      <c r="BW176" s="192">
        <f t="shared" si="523"/>
        <v>0</v>
      </c>
      <c r="BX176" s="192">
        <f t="shared" si="524"/>
        <v>0</v>
      </c>
      <c r="BY176" s="192">
        <f t="shared" si="525"/>
        <v>0</v>
      </c>
      <c r="BZ176" s="192">
        <f t="shared" si="526"/>
        <v>0</v>
      </c>
      <c r="CA176" s="192">
        <f t="shared" si="527"/>
        <v>0</v>
      </c>
      <c r="CB176" s="192">
        <f t="shared" si="528"/>
        <v>0</v>
      </c>
      <c r="CC176" s="192">
        <f t="shared" si="529"/>
        <v>0</v>
      </c>
      <c r="CD176" s="192">
        <f t="shared" si="530"/>
        <v>0</v>
      </c>
      <c r="CE176" s="192">
        <f t="shared" si="531"/>
        <v>0</v>
      </c>
      <c r="CF176" s="192">
        <f t="shared" si="532"/>
        <v>0</v>
      </c>
      <c r="CG176" s="192">
        <f t="shared" si="533"/>
        <v>0</v>
      </c>
      <c r="CH176" s="192">
        <f t="shared" si="534"/>
        <v>0</v>
      </c>
      <c r="CI176" s="192">
        <f t="shared" si="535"/>
        <v>0</v>
      </c>
      <c r="CJ176" s="192">
        <f t="shared" si="536"/>
        <v>0</v>
      </c>
      <c r="CK176" s="192">
        <f t="shared" si="537"/>
        <v>0</v>
      </c>
      <c r="CL176" s="192">
        <f t="shared" si="538"/>
        <v>0</v>
      </c>
      <c r="CM176" s="192">
        <f t="shared" si="539"/>
        <v>0</v>
      </c>
      <c r="CN176" s="192">
        <f t="shared" si="540"/>
        <v>0</v>
      </c>
      <c r="CO176" s="192">
        <f t="shared" si="541"/>
        <v>0</v>
      </c>
      <c r="CP176" s="192">
        <f t="shared" si="542"/>
        <v>0</v>
      </c>
      <c r="CQ176" s="192">
        <f t="shared" si="543"/>
        <v>0</v>
      </c>
      <c r="CR176" s="192">
        <f t="shared" si="544"/>
        <v>0</v>
      </c>
      <c r="CS176" s="192">
        <f t="shared" si="545"/>
        <v>0</v>
      </c>
      <c r="CT176" s="192">
        <f t="shared" si="546"/>
        <v>0</v>
      </c>
      <c r="CU176" s="192">
        <f t="shared" si="547"/>
        <v>0</v>
      </c>
      <c r="CV176" s="192">
        <f t="shared" si="548"/>
        <v>0</v>
      </c>
      <c r="CW176" s="192">
        <f t="shared" si="549"/>
        <v>0</v>
      </c>
      <c r="CX176" s="192">
        <f t="shared" si="550"/>
        <v>0</v>
      </c>
      <c r="CY176" s="192">
        <f t="shared" si="551"/>
        <v>0</v>
      </c>
      <c r="CZ176" s="192">
        <f t="shared" si="552"/>
        <v>0</v>
      </c>
      <c r="DA176" s="192">
        <f t="shared" si="553"/>
        <v>0</v>
      </c>
      <c r="DB176" s="192">
        <f t="shared" si="554"/>
        <v>0</v>
      </c>
      <c r="DC176" s="192">
        <f t="shared" si="555"/>
        <v>0</v>
      </c>
      <c r="DD176" s="192">
        <f t="shared" si="556"/>
        <v>0</v>
      </c>
      <c r="DE176" s="192">
        <f t="shared" si="557"/>
        <v>0</v>
      </c>
      <c r="DF176" s="192">
        <f t="shared" si="558"/>
        <v>0</v>
      </c>
      <c r="DG176" s="192">
        <f t="shared" si="559"/>
        <v>0</v>
      </c>
      <c r="DH176" s="192">
        <f t="shared" si="560"/>
        <v>0</v>
      </c>
      <c r="DI176" s="192">
        <f t="shared" si="561"/>
        <v>0</v>
      </c>
      <c r="DJ176" s="192">
        <f t="shared" si="562"/>
        <v>0</v>
      </c>
      <c r="DK176" s="192">
        <f t="shared" si="563"/>
        <v>0</v>
      </c>
      <c r="DL176" s="192">
        <f t="shared" si="564"/>
        <v>0</v>
      </c>
      <c r="DM176" s="192">
        <f t="shared" si="565"/>
        <v>0</v>
      </c>
      <c r="DN176" s="192">
        <f t="shared" si="566"/>
        <v>0</v>
      </c>
      <c r="DO176" s="192">
        <f t="shared" si="567"/>
        <v>0</v>
      </c>
      <c r="DP176" s="192">
        <f t="shared" si="568"/>
        <v>0</v>
      </c>
      <c r="DQ176" s="192">
        <f t="shared" si="569"/>
        <v>0</v>
      </c>
      <c r="DR176" s="192">
        <f t="shared" si="570"/>
        <v>0</v>
      </c>
      <c r="DS176" s="192">
        <f t="shared" si="571"/>
        <v>0</v>
      </c>
      <c r="DT176" s="192">
        <f t="shared" si="572"/>
        <v>0</v>
      </c>
      <c r="DU176" s="192">
        <f t="shared" si="573"/>
        <v>0</v>
      </c>
      <c r="DV176" s="193">
        <f t="shared" si="675"/>
        <v>0</v>
      </c>
      <c r="DW176" s="193">
        <f t="shared" si="676"/>
        <v>0</v>
      </c>
      <c r="DX176" s="193">
        <f t="shared" si="677"/>
        <v>0</v>
      </c>
      <c r="DY176" s="193">
        <f t="shared" si="678"/>
        <v>0</v>
      </c>
      <c r="DZ176" s="193">
        <f t="shared" si="679"/>
        <v>0</v>
      </c>
      <c r="EA176" s="192">
        <f t="shared" si="574"/>
        <v>0</v>
      </c>
      <c r="EB176" s="192">
        <f t="shared" si="575"/>
        <v>0</v>
      </c>
      <c r="EC176" s="192">
        <f t="shared" si="576"/>
        <v>0</v>
      </c>
      <c r="ED176" s="192">
        <f t="shared" si="577"/>
        <v>0</v>
      </c>
      <c r="EE176" s="192">
        <f t="shared" si="578"/>
        <v>0</v>
      </c>
      <c r="EF176" s="192">
        <f t="shared" si="579"/>
        <v>0</v>
      </c>
      <c r="EG176" s="192">
        <f t="shared" si="580"/>
        <v>0</v>
      </c>
      <c r="EH176" s="192">
        <f t="shared" si="581"/>
        <v>0</v>
      </c>
      <c r="EI176" s="192">
        <f t="shared" si="582"/>
        <v>0</v>
      </c>
      <c r="EJ176" s="192">
        <f t="shared" si="583"/>
        <v>0</v>
      </c>
      <c r="EK176" s="192">
        <f t="shared" si="584"/>
        <v>0</v>
      </c>
      <c r="EL176" s="192">
        <f t="shared" si="585"/>
        <v>0</v>
      </c>
      <c r="EM176" s="192">
        <f t="shared" si="586"/>
        <v>0</v>
      </c>
      <c r="EN176" s="192">
        <f t="shared" si="587"/>
        <v>0</v>
      </c>
      <c r="EO176" s="192">
        <f t="shared" si="588"/>
        <v>0</v>
      </c>
      <c r="EP176" s="192">
        <f t="shared" si="589"/>
        <v>0</v>
      </c>
      <c r="EQ176" s="192">
        <f t="shared" si="590"/>
        <v>0</v>
      </c>
      <c r="ER176" s="192">
        <f t="shared" si="591"/>
        <v>0</v>
      </c>
      <c r="ES176" s="192">
        <f t="shared" si="592"/>
        <v>0</v>
      </c>
      <c r="ET176" s="192">
        <f t="shared" si="593"/>
        <v>0</v>
      </c>
      <c r="EU176" s="192">
        <f t="shared" si="594"/>
        <v>0</v>
      </c>
      <c r="EV176" s="192">
        <f t="shared" si="595"/>
        <v>0</v>
      </c>
      <c r="EW176" s="192">
        <f t="shared" si="596"/>
        <v>0</v>
      </c>
      <c r="EX176" s="192">
        <f t="shared" si="597"/>
        <v>0</v>
      </c>
      <c r="EY176" s="192">
        <f t="shared" si="598"/>
        <v>0</v>
      </c>
      <c r="EZ176" s="192">
        <f t="shared" si="599"/>
        <v>0</v>
      </c>
      <c r="FA176" s="192">
        <f t="shared" si="600"/>
        <v>0</v>
      </c>
      <c r="FB176" s="192">
        <f t="shared" si="601"/>
        <v>0</v>
      </c>
      <c r="FC176" s="192">
        <f t="shared" si="602"/>
        <v>0</v>
      </c>
      <c r="FD176" s="192">
        <f t="shared" si="603"/>
        <v>0</v>
      </c>
      <c r="FE176" s="192">
        <f t="shared" si="604"/>
        <v>0</v>
      </c>
      <c r="FF176" s="192">
        <f t="shared" si="605"/>
        <v>0</v>
      </c>
      <c r="FG176" s="192">
        <f t="shared" si="606"/>
        <v>0</v>
      </c>
      <c r="FH176" s="192">
        <f t="shared" si="607"/>
        <v>0</v>
      </c>
      <c r="FI176" s="192">
        <f t="shared" si="608"/>
        <v>0</v>
      </c>
      <c r="FJ176" s="192">
        <f t="shared" si="609"/>
        <v>0</v>
      </c>
      <c r="FK176" s="192">
        <f t="shared" si="610"/>
        <v>0</v>
      </c>
      <c r="FL176" s="192">
        <f t="shared" si="611"/>
        <v>0</v>
      </c>
      <c r="FM176" s="192">
        <f t="shared" si="612"/>
        <v>0</v>
      </c>
      <c r="FN176" s="192">
        <f t="shared" si="613"/>
        <v>0</v>
      </c>
      <c r="FO176" s="192">
        <f t="shared" si="614"/>
        <v>0</v>
      </c>
      <c r="FP176" s="192">
        <f t="shared" si="615"/>
        <v>0</v>
      </c>
      <c r="FQ176" s="192">
        <f t="shared" si="616"/>
        <v>0</v>
      </c>
      <c r="FR176" s="192">
        <f t="shared" si="617"/>
        <v>0</v>
      </c>
      <c r="FS176" s="192">
        <f t="shared" si="618"/>
        <v>0</v>
      </c>
      <c r="FT176" s="192">
        <f t="shared" si="619"/>
        <v>0</v>
      </c>
      <c r="FU176" s="192">
        <f t="shared" si="620"/>
        <v>0</v>
      </c>
      <c r="FV176" s="192">
        <f t="shared" si="621"/>
        <v>0</v>
      </c>
      <c r="FW176" s="192">
        <f t="shared" si="622"/>
        <v>0</v>
      </c>
      <c r="FX176" s="192">
        <f t="shared" si="623"/>
        <v>0</v>
      </c>
      <c r="FY176" s="192">
        <f t="shared" si="624"/>
        <v>0</v>
      </c>
      <c r="FZ176" s="192">
        <f t="shared" si="625"/>
        <v>0</v>
      </c>
      <c r="GA176" s="192">
        <f t="shared" si="626"/>
        <v>0</v>
      </c>
      <c r="GB176" s="192">
        <f t="shared" si="627"/>
        <v>0</v>
      </c>
      <c r="GC176" s="192">
        <f t="shared" si="628"/>
        <v>0</v>
      </c>
      <c r="GD176" s="192">
        <f t="shared" si="629"/>
        <v>0</v>
      </c>
      <c r="GE176" s="192">
        <f t="shared" si="630"/>
        <v>0</v>
      </c>
      <c r="GF176" s="192">
        <f t="shared" si="631"/>
        <v>0</v>
      </c>
      <c r="GG176" s="192">
        <f t="shared" si="632"/>
        <v>0</v>
      </c>
      <c r="GH176" s="192">
        <f t="shared" si="633"/>
        <v>0</v>
      </c>
      <c r="GI176" s="192">
        <f t="shared" si="634"/>
        <v>0</v>
      </c>
      <c r="GJ176" s="192">
        <f t="shared" si="635"/>
        <v>0</v>
      </c>
      <c r="GK176" s="192">
        <f t="shared" si="636"/>
        <v>0</v>
      </c>
      <c r="GL176" s="192">
        <f t="shared" si="637"/>
        <v>0</v>
      </c>
      <c r="GM176" s="192">
        <f t="shared" si="638"/>
        <v>0</v>
      </c>
      <c r="GN176" s="192">
        <f t="shared" si="639"/>
        <v>0</v>
      </c>
      <c r="GO176" s="192">
        <f t="shared" si="640"/>
        <v>0</v>
      </c>
      <c r="GP176" s="192">
        <f t="shared" si="641"/>
        <v>0</v>
      </c>
      <c r="GQ176" s="192">
        <f t="shared" si="642"/>
        <v>0</v>
      </c>
      <c r="GR176" s="192">
        <f t="shared" si="643"/>
        <v>0</v>
      </c>
      <c r="GS176" s="192">
        <f t="shared" si="644"/>
        <v>0</v>
      </c>
      <c r="GT176" s="192">
        <f t="shared" si="645"/>
        <v>0</v>
      </c>
      <c r="GU176" s="192">
        <f t="shared" si="646"/>
        <v>0</v>
      </c>
      <c r="GV176" s="192">
        <f t="shared" si="647"/>
        <v>0</v>
      </c>
      <c r="GW176" s="192">
        <f t="shared" si="648"/>
        <v>0</v>
      </c>
      <c r="GX176" s="192">
        <f t="shared" si="649"/>
        <v>0</v>
      </c>
      <c r="GY176" s="192">
        <f t="shared" si="650"/>
        <v>0</v>
      </c>
      <c r="GZ176" s="192">
        <f t="shared" si="651"/>
        <v>0</v>
      </c>
      <c r="HA176" s="192">
        <f t="shared" si="652"/>
        <v>0</v>
      </c>
      <c r="HB176" s="192">
        <f t="shared" si="653"/>
        <v>0</v>
      </c>
      <c r="HC176" s="192">
        <f t="shared" si="654"/>
        <v>0</v>
      </c>
      <c r="HD176" s="192">
        <f t="shared" si="655"/>
        <v>0</v>
      </c>
      <c r="HE176" s="192">
        <f t="shared" si="656"/>
        <v>0</v>
      </c>
      <c r="HF176" s="192">
        <f t="shared" si="657"/>
        <v>0</v>
      </c>
      <c r="HG176" s="192">
        <f t="shared" si="658"/>
        <v>0</v>
      </c>
      <c r="HH176" s="192">
        <f t="shared" si="659"/>
        <v>0</v>
      </c>
      <c r="HI176" s="192">
        <f t="shared" si="660"/>
        <v>0</v>
      </c>
      <c r="HJ176" s="192">
        <f t="shared" si="661"/>
        <v>0</v>
      </c>
      <c r="HK176" s="192">
        <f t="shared" si="662"/>
        <v>0</v>
      </c>
      <c r="HL176" s="192">
        <f t="shared" si="663"/>
        <v>0</v>
      </c>
      <c r="HM176" s="192">
        <f t="shared" si="664"/>
        <v>0</v>
      </c>
      <c r="HN176" s="194">
        <f t="shared" si="680"/>
        <v>0</v>
      </c>
      <c r="HO176" s="194">
        <f t="shared" si="681"/>
        <v>0</v>
      </c>
      <c r="HP176" s="194">
        <f t="shared" si="682"/>
        <v>0</v>
      </c>
      <c r="HQ176" s="194">
        <f t="shared" si="683"/>
        <v>0</v>
      </c>
      <c r="HR176" s="194">
        <f t="shared" si="684"/>
        <v>0</v>
      </c>
      <c r="HS176" s="195" t="str">
        <f t="shared" si="471"/>
        <v/>
      </c>
      <c r="HT176" s="196">
        <f t="shared" si="685"/>
        <v>0</v>
      </c>
      <c r="HU176" s="196">
        <f t="shared" si="686"/>
        <v>0</v>
      </c>
      <c r="HV176" s="197" t="str">
        <f t="shared" si="472"/>
        <v/>
      </c>
      <c r="HW176" s="197" t="str">
        <f t="shared" si="665"/>
        <v/>
      </c>
      <c r="HX176" s="197" t="str">
        <f t="shared" si="666"/>
        <v/>
      </c>
      <c r="HY176" s="195" t="str">
        <f t="shared" si="473"/>
        <v/>
      </c>
      <c r="HZ176" s="30">
        <f t="shared" si="469"/>
        <v>0</v>
      </c>
      <c r="IA176" s="198">
        <f t="shared" si="474"/>
        <v>0</v>
      </c>
      <c r="IB176" s="195"/>
      <c r="IC176" s="195">
        <f t="shared" si="667"/>
        <v>0</v>
      </c>
      <c r="ID176" s="195">
        <f t="shared" si="475"/>
        <v>0</v>
      </c>
      <c r="IE176" s="195">
        <f t="shared" si="668"/>
        <v>0</v>
      </c>
      <c r="IF176" s="195">
        <f t="shared" si="476"/>
        <v>0</v>
      </c>
      <c r="IG176" s="307">
        <f t="shared" si="477"/>
        <v>0</v>
      </c>
      <c r="IH176" s="307">
        <f t="shared" si="478"/>
        <v>0</v>
      </c>
      <c r="II176" s="44">
        <f t="shared" si="479"/>
        <v>0</v>
      </c>
      <c r="IJ176" s="44">
        <f t="shared" si="669"/>
        <v>0</v>
      </c>
      <c r="IK176" s="44">
        <f t="shared" si="670"/>
        <v>0</v>
      </c>
      <c r="IL176" s="44">
        <f t="shared" si="671"/>
        <v>0</v>
      </c>
      <c r="IM176" s="44">
        <f t="shared" si="672"/>
        <v>0</v>
      </c>
      <c r="IN176" s="44">
        <f t="shared" si="673"/>
        <v>0</v>
      </c>
      <c r="IO176" s="44">
        <f t="shared" si="674"/>
        <v>0</v>
      </c>
    </row>
    <row r="177" spans="1:249" ht="18" customHeight="1">
      <c r="A177" s="188">
        <v>171</v>
      </c>
      <c r="B177" s="326"/>
      <c r="C177" s="289"/>
      <c r="D177" s="199"/>
      <c r="E177" s="189"/>
      <c r="F177" s="189"/>
      <c r="G177" s="190"/>
      <c r="H177" s="190"/>
      <c r="I177" s="272"/>
      <c r="J177" s="207"/>
      <c r="K177" s="214" t="str">
        <f t="shared" si="480"/>
        <v/>
      </c>
      <c r="L177" s="200" t="str">
        <f t="shared" si="481"/>
        <v/>
      </c>
      <c r="M177" s="200" t="str">
        <f t="shared" si="482"/>
        <v/>
      </c>
      <c r="N177" s="209" t="str">
        <f t="shared" si="470"/>
        <v/>
      </c>
      <c r="O177" s="208" t="str">
        <f>IFERROR(IF(D177="","",IF(K177="","",IF(I177="","",IF(F177="F",VLOOKUP(K177,F!A:G,2,0),IF(F177="M",VLOOKUP(K177,M!A:G,2,0),""))))),0)</f>
        <v/>
      </c>
      <c r="P177" s="191" t="str">
        <f>IFERROR(IF(D177="","",IF(K177="","",IF(I177="","",IF(F177="F",VLOOKUP(K177,F!A:G,3,0),IF(F177="M",VLOOKUP(K177,M!A:G,3,0),""))))),0)</f>
        <v/>
      </c>
      <c r="Q177" s="191" t="str">
        <f>IFERROR(IF(D177="","",IF(K177="","",IF(I177="","",IF(F177="F",VLOOKUP(K177,F!A:G,4,0),IF(F177="M",VLOOKUP(K177,M!A:G,4,0),""))))),0)</f>
        <v/>
      </c>
      <c r="R177" s="191" t="str">
        <f>IFERROR(IF(D177="","",IF(K177="","",IF(I177="","",IF(F177="F",VLOOKUP(K177,F!A:G,5,0),IF(F177="M",VLOOKUP(K177,M!A:G,5,0),""))))),0)</f>
        <v/>
      </c>
      <c r="S177" s="191" t="str">
        <f>IFERROR(IF(D177="","",IF(K177="","",IF(I177="","",IF(F177="F",VLOOKUP(K177,F!A:G,6,0),IF(F177="M",VLOOKUP(K177,M!A:G,6,0),""))))),0)</f>
        <v/>
      </c>
      <c r="T177" s="191" t="str">
        <f>IFERROR(IF(D177="","",IF(K177="","",IF(I177="","",IF(F177="F",VLOOKUP(K177,F!A:G,7,0),IF(F177="M",VLOOKUP(K177,M!A:G,7,0),""))))),0)</f>
        <v/>
      </c>
      <c r="U177" s="191" t="str">
        <f>IFERROR(IF(D177="","",IF(K177="","",IF(J177="","",IF(F177="F",VLOOKUP(K177,F!A:M,8,0),IF(F177="M",VLOOKUP(K177,M!A:M,8,0),""))))),0)</f>
        <v/>
      </c>
      <c r="V177" s="191" t="str">
        <f>IFERROR(IF(D177="","",IF(K177="","",IF(J177="","",IF(F177="F",VLOOKUP(K177,F!A:M,9,0),IF(F177="M",VLOOKUP(K177,M!A:M,9,0),""))))),0)</f>
        <v/>
      </c>
      <c r="W177" s="191" t="str">
        <f>IFERROR(IF(D177="","",IF(K177="","",IF(J177="","",IF(F177="F",VLOOKUP(K177,F!A:M,10,0),IF(F177="M",VLOOKUP(K177,M!A:M,10,0),""))))),0)</f>
        <v/>
      </c>
      <c r="X177" s="191" t="str">
        <f>IFERROR(IF(D177="","",IF(K177="","",IF(J177="","",IF(F177="F",VLOOKUP(K177,F!A:M,11,0),IF(F177="M",VLOOKUP(K177,M!A:M,11,0),""))))),0)</f>
        <v/>
      </c>
      <c r="Y177" s="191" t="str">
        <f>IFERROR(IF(D177="","",IF(K177="","",IF(J177="","",IF(F177="F",VLOOKUP(K177,F!A:M,12,0),IF(F177="M",VLOOKUP(K177,M!A:M,12,0),""))))),0)</f>
        <v/>
      </c>
      <c r="Z177" s="191" t="str">
        <f>IFERROR(IF(D177="","",IF(K177="","",IF(J177="","",IF(F177="F",VLOOKUP(K177,F!A:M,13,0),IF(F177="M",VLOOKUP(K177,M!A:M,13,0),""))))),0)</f>
        <v/>
      </c>
      <c r="AA177" s="191" t="str">
        <f>IFERROR(IF(D177="","",IF(F177="","",IF(J177="","",IF(K177="","",IF(AND(K177&gt;23,K177&lt;=60),IF(F177="F",VLOOKUP(MROUND(HZ177,0.5),'F-Weight for Length'!K:S,2,0),VLOOKUP(MROUND(HZ177,0.5),'M-Weight for Length'!K:S,2,0)),IF(K177&gt;60,IF(F177="F",VLOOKUP(K177,'F-Weight for Length'!U:AC,2,0),VLOOKUP(K177,'M-Weight for Length'!U:AC,2,0)),IF(F177="F",VLOOKUP(MROUND(HZ177,0.5),'F-Weight for Length'!A:I,2,0),VLOOKUP(MROUND(HZ177,0.5),'M-Weight for Length'!A:I,2,0)))))))),0)</f>
        <v/>
      </c>
      <c r="AB177" s="191" t="str">
        <f>IFERROR(IF(D177="","",IF(F177="","",IF(J177="","",IF(K177="","",IF(AND(K177&gt;23,K177&lt;=60),IF(F177="F",VLOOKUP(MROUND(HZ177,0.5),'F-Weight for Length'!K:S,3,0),VLOOKUP(MROUND(HZ177,0.5),'M-Weight for Length'!K:S,3,0)),IF(K177&gt;60,IF(F177="F",VLOOKUP(K177,'F-Weight for Length'!U:AC,3,0),VLOOKUP(K177,'M-Weight for Length'!U:AC,3,0)),IF(F177="F",VLOOKUP(MROUND(HZ177,0.5),'F-Weight for Length'!A:I,3,0),VLOOKUP(MROUND(HZ177,0.5),'M-Weight for Length'!A:I,3,0)))))))),0)</f>
        <v/>
      </c>
      <c r="AC177" s="191" t="str">
        <f>IFERROR(IF(D177="","",IF(F177="","",IF(J177="","",IF(K177="","",IF(AND(K177&gt;23,K177&lt;=60),IF(F177="F",VLOOKUP(MROUND(HZ177,0.5),'F-Weight for Length'!K:S,4,0),VLOOKUP(MROUND(HZ177,0.5),'M-Weight for Length'!K:S,4,0)),IF(K177&gt;60,IF(F177="F",VLOOKUP(K177,'F-Weight for Length'!U:AC,4,0),VLOOKUP(K177,'M-Weight for Length'!U:AC,4,0)),IF(F177="F",VLOOKUP(MROUND(HZ177,0.5),'F-Weight for Length'!A:I,4,0),VLOOKUP(MROUND(HZ177,0.5),'M-Weight for Length'!A:I,4,0)))))))),0)</f>
        <v/>
      </c>
      <c r="AD177" s="191" t="str">
        <f>IFERROR(IF(D177="","",IF(F177="","",IF(J177="","",IF(K177="","",IF(AND(K177&gt;23,K177&lt;=60),IF(F177="F",VLOOKUP(MROUND(HZ177,0.5),'F-Weight for Length'!K:S,5,0),VLOOKUP(MROUND(HZ177,0.5),'M-Weight for Length'!K:S,5,0)),IF(K177&gt;60,IF(F177="F",VLOOKUP(K177,'F-Weight for Length'!U:AC,5,0),VLOOKUP(K177,'M-Weight for Length'!U:AC,5,0)),IF(F177="F",VLOOKUP(MROUND(HZ177,0.5),'F-Weight for Length'!A:I,5,0),VLOOKUP(MROUND(HZ177,0.5),'M-Weight for Length'!A:I,5,0)))))))),0)</f>
        <v/>
      </c>
      <c r="AE177" s="191" t="str">
        <f>IFERROR(IF(D177="","",IF(F177="","",IF(J177="","",IF(K177="","",IF(AND(K177&gt;23,K177&lt;=60),IF(F177="F",VLOOKUP(MROUND(HZ177,0.5),'F-Weight for Length'!K:S,6,0),VLOOKUP(MROUND(HZ177,0.5),'M-Weight for Length'!K:S,6,0)),IF(K177&gt;60,IF(F177="F",VLOOKUP(K177,'F-Weight for Length'!U:AC,6,0),VLOOKUP(K177,'M-Weight for Length'!U:AC,6,0)),IF(F177="F",VLOOKUP(MROUND(HZ177,0.5),'F-Weight for Length'!A:I,6,0),VLOOKUP(MROUND(HZ177,0.5),'M-Weight for Length'!A:I,6,0)))))))),0)</f>
        <v/>
      </c>
      <c r="AF177" s="191" t="str">
        <f>IFERROR(IF(D177="","",IF(F177="","",IF(J177="","",IF(K177="","",IF(AND(K177&gt;23,K177&lt;=60),IF(F177="F",VLOOKUP(MROUND(HZ177,0.5),'F-Weight for Length'!K:S,7,0),VLOOKUP(MROUND(HZ177,0.5),'M-Weight for Length'!K:S,7,0)),IF(K177&gt;60,IF(F177="F",VLOOKUP(K177,'F-Weight for Length'!U:AC,7,0),VLOOKUP(K177,'M-Weight for Length'!U:AC,7,0)),IF(F177="F",VLOOKUP(MROUND(HZ177,0.5),'F-Weight for Length'!A:I,7,0),VLOOKUP(MROUND(HZ177,0.5),'M-Weight for Length'!A:I,7,0)))))))),0)</f>
        <v/>
      </c>
      <c r="AG177" s="191" t="str">
        <f>IFERROR(IF(D177="","",IF(F177="","",IF(J177="","",IF(K177="","",IF(AND(K177&gt;23,K177&lt;=60),IF(F177="F",VLOOKUP(MROUND(HZ177,0.5),'F-Weight for Length'!K:S,8,0),VLOOKUP(MROUND(HZ177,0.5),'M-Weight for Length'!K:S,8,0)),IF(K177&gt;60,IF(F177="F",VLOOKUP(K177,'F-Weight for Length'!U:AC,8,0),VLOOKUP(K177,'M-Weight for Length'!U:AC,8,0)),IF(F177="F",VLOOKUP(MROUND(HZ177,0.5),'F-Weight for Length'!A:I,8,0),VLOOKUP(MROUND(HZ177,0.5),'M-Weight for Length'!A:I,8,0)))))))),0)</f>
        <v/>
      </c>
      <c r="AH177" s="191" t="str">
        <f>IFERROR(IF(D177="","",IF(F177="","",IF(J177="","",IF(K177="","",IF(AND(K177&gt;23,K177&lt;=60),IF(F177="F",VLOOKUP(MROUND(HZ177,0.5),'F-Weight for Length'!K:S,9,0),VLOOKUP(MROUND(HZ177,0.5),'M-Weight for Length'!K:S,9,0)),IF(K177&gt;60,IF(F177="F",VLOOKUP(K177,'F-Weight for Length'!U:AC,9,0),VLOOKUP(K177,'M-Weight for Length'!U:AC,9,0)),IF(F177="F",VLOOKUP(MROUND(HZ177,0.5),'F-Weight for Length'!A:I,9,0),VLOOKUP(MROUND(HZ177,0.5),'M-Weight for Length'!A:I,9,0)))))))),0)</f>
        <v/>
      </c>
      <c r="AI177" s="192">
        <f t="shared" si="483"/>
        <v>0</v>
      </c>
      <c r="AJ177" s="192">
        <f t="shared" si="484"/>
        <v>0</v>
      </c>
      <c r="AK177" s="192">
        <f t="shared" si="485"/>
        <v>0</v>
      </c>
      <c r="AL177" s="192">
        <f t="shared" si="486"/>
        <v>0</v>
      </c>
      <c r="AM177" s="192">
        <f t="shared" si="487"/>
        <v>0</v>
      </c>
      <c r="AN177" s="192">
        <f t="shared" si="488"/>
        <v>0</v>
      </c>
      <c r="AO177" s="192">
        <f t="shared" si="489"/>
        <v>0</v>
      </c>
      <c r="AP177" s="192">
        <f t="shared" si="490"/>
        <v>0</v>
      </c>
      <c r="AQ177" s="192">
        <f t="shared" si="491"/>
        <v>0</v>
      </c>
      <c r="AR177" s="192">
        <f t="shared" si="492"/>
        <v>0</v>
      </c>
      <c r="AS177" s="192">
        <f t="shared" si="493"/>
        <v>0</v>
      </c>
      <c r="AT177" s="192">
        <f t="shared" si="494"/>
        <v>0</v>
      </c>
      <c r="AU177" s="192">
        <f t="shared" si="495"/>
        <v>0</v>
      </c>
      <c r="AV177" s="192">
        <f t="shared" si="496"/>
        <v>0</v>
      </c>
      <c r="AW177" s="192">
        <f t="shared" si="497"/>
        <v>0</v>
      </c>
      <c r="AX177" s="192">
        <f t="shared" si="498"/>
        <v>0</v>
      </c>
      <c r="AY177" s="192">
        <f t="shared" si="499"/>
        <v>0</v>
      </c>
      <c r="AZ177" s="192">
        <f t="shared" si="500"/>
        <v>0</v>
      </c>
      <c r="BA177" s="192">
        <f t="shared" si="501"/>
        <v>0</v>
      </c>
      <c r="BB177" s="192">
        <f t="shared" si="502"/>
        <v>0</v>
      </c>
      <c r="BC177" s="192">
        <f t="shared" si="503"/>
        <v>0</v>
      </c>
      <c r="BD177" s="192">
        <f t="shared" si="504"/>
        <v>0</v>
      </c>
      <c r="BE177" s="192">
        <f t="shared" si="505"/>
        <v>0</v>
      </c>
      <c r="BF177" s="192">
        <f t="shared" si="506"/>
        <v>0</v>
      </c>
      <c r="BG177" s="192">
        <f t="shared" si="507"/>
        <v>0</v>
      </c>
      <c r="BH177" s="192">
        <f t="shared" si="508"/>
        <v>0</v>
      </c>
      <c r="BI177" s="192">
        <f t="shared" si="509"/>
        <v>0</v>
      </c>
      <c r="BJ177" s="192">
        <f t="shared" si="510"/>
        <v>0</v>
      </c>
      <c r="BK177" s="192">
        <f t="shared" si="511"/>
        <v>0</v>
      </c>
      <c r="BL177" s="192">
        <f t="shared" si="512"/>
        <v>0</v>
      </c>
      <c r="BM177" s="192">
        <f t="shared" si="513"/>
        <v>0</v>
      </c>
      <c r="BN177" s="192">
        <f t="shared" si="514"/>
        <v>0</v>
      </c>
      <c r="BO177" s="192">
        <f t="shared" si="515"/>
        <v>0</v>
      </c>
      <c r="BP177" s="192">
        <f t="shared" si="516"/>
        <v>0</v>
      </c>
      <c r="BQ177" s="192">
        <f t="shared" si="517"/>
        <v>0</v>
      </c>
      <c r="BR177" s="192">
        <f t="shared" si="518"/>
        <v>0</v>
      </c>
      <c r="BS177" s="192">
        <f t="shared" si="519"/>
        <v>0</v>
      </c>
      <c r="BT177" s="192">
        <f t="shared" si="520"/>
        <v>0</v>
      </c>
      <c r="BU177" s="192">
        <f t="shared" si="521"/>
        <v>0</v>
      </c>
      <c r="BV177" s="192">
        <f t="shared" si="522"/>
        <v>0</v>
      </c>
      <c r="BW177" s="192">
        <f t="shared" si="523"/>
        <v>0</v>
      </c>
      <c r="BX177" s="192">
        <f t="shared" si="524"/>
        <v>0</v>
      </c>
      <c r="BY177" s="192">
        <f t="shared" si="525"/>
        <v>0</v>
      </c>
      <c r="BZ177" s="192">
        <f t="shared" si="526"/>
        <v>0</v>
      </c>
      <c r="CA177" s="192">
        <f t="shared" si="527"/>
        <v>0</v>
      </c>
      <c r="CB177" s="192">
        <f t="shared" si="528"/>
        <v>0</v>
      </c>
      <c r="CC177" s="192">
        <f t="shared" si="529"/>
        <v>0</v>
      </c>
      <c r="CD177" s="192">
        <f t="shared" si="530"/>
        <v>0</v>
      </c>
      <c r="CE177" s="192">
        <f t="shared" si="531"/>
        <v>0</v>
      </c>
      <c r="CF177" s="192">
        <f t="shared" si="532"/>
        <v>0</v>
      </c>
      <c r="CG177" s="192">
        <f t="shared" si="533"/>
        <v>0</v>
      </c>
      <c r="CH177" s="192">
        <f t="shared" si="534"/>
        <v>0</v>
      </c>
      <c r="CI177" s="192">
        <f t="shared" si="535"/>
        <v>0</v>
      </c>
      <c r="CJ177" s="192">
        <f t="shared" si="536"/>
        <v>0</v>
      </c>
      <c r="CK177" s="192">
        <f t="shared" si="537"/>
        <v>0</v>
      </c>
      <c r="CL177" s="192">
        <f t="shared" si="538"/>
        <v>0</v>
      </c>
      <c r="CM177" s="192">
        <f t="shared" si="539"/>
        <v>0</v>
      </c>
      <c r="CN177" s="192">
        <f t="shared" si="540"/>
        <v>0</v>
      </c>
      <c r="CO177" s="192">
        <f t="shared" si="541"/>
        <v>0</v>
      </c>
      <c r="CP177" s="192">
        <f t="shared" si="542"/>
        <v>0</v>
      </c>
      <c r="CQ177" s="192">
        <f t="shared" si="543"/>
        <v>0</v>
      </c>
      <c r="CR177" s="192">
        <f t="shared" si="544"/>
        <v>0</v>
      </c>
      <c r="CS177" s="192">
        <f t="shared" si="545"/>
        <v>0</v>
      </c>
      <c r="CT177" s="192">
        <f t="shared" si="546"/>
        <v>0</v>
      </c>
      <c r="CU177" s="192">
        <f t="shared" si="547"/>
        <v>0</v>
      </c>
      <c r="CV177" s="192">
        <f t="shared" si="548"/>
        <v>0</v>
      </c>
      <c r="CW177" s="192">
        <f t="shared" si="549"/>
        <v>0</v>
      </c>
      <c r="CX177" s="192">
        <f t="shared" si="550"/>
        <v>0</v>
      </c>
      <c r="CY177" s="192">
        <f t="shared" si="551"/>
        <v>0</v>
      </c>
      <c r="CZ177" s="192">
        <f t="shared" si="552"/>
        <v>0</v>
      </c>
      <c r="DA177" s="192">
        <f t="shared" si="553"/>
        <v>0</v>
      </c>
      <c r="DB177" s="192">
        <f t="shared" si="554"/>
        <v>0</v>
      </c>
      <c r="DC177" s="192">
        <f t="shared" si="555"/>
        <v>0</v>
      </c>
      <c r="DD177" s="192">
        <f t="shared" si="556"/>
        <v>0</v>
      </c>
      <c r="DE177" s="192">
        <f t="shared" si="557"/>
        <v>0</v>
      </c>
      <c r="DF177" s="192">
        <f t="shared" si="558"/>
        <v>0</v>
      </c>
      <c r="DG177" s="192">
        <f t="shared" si="559"/>
        <v>0</v>
      </c>
      <c r="DH177" s="192">
        <f t="shared" si="560"/>
        <v>0</v>
      </c>
      <c r="DI177" s="192">
        <f t="shared" si="561"/>
        <v>0</v>
      </c>
      <c r="DJ177" s="192">
        <f t="shared" si="562"/>
        <v>0</v>
      </c>
      <c r="DK177" s="192">
        <f t="shared" si="563"/>
        <v>0</v>
      </c>
      <c r="DL177" s="192">
        <f t="shared" si="564"/>
        <v>0</v>
      </c>
      <c r="DM177" s="192">
        <f t="shared" si="565"/>
        <v>0</v>
      </c>
      <c r="DN177" s="192">
        <f t="shared" si="566"/>
        <v>0</v>
      </c>
      <c r="DO177" s="192">
        <f t="shared" si="567"/>
        <v>0</v>
      </c>
      <c r="DP177" s="192">
        <f t="shared" si="568"/>
        <v>0</v>
      </c>
      <c r="DQ177" s="192">
        <f t="shared" si="569"/>
        <v>0</v>
      </c>
      <c r="DR177" s="192">
        <f t="shared" si="570"/>
        <v>0</v>
      </c>
      <c r="DS177" s="192">
        <f t="shared" si="571"/>
        <v>0</v>
      </c>
      <c r="DT177" s="192">
        <f t="shared" si="572"/>
        <v>0</v>
      </c>
      <c r="DU177" s="192">
        <f t="shared" si="573"/>
        <v>0</v>
      </c>
      <c r="DV177" s="193">
        <f t="shared" si="675"/>
        <v>0</v>
      </c>
      <c r="DW177" s="193">
        <f t="shared" si="676"/>
        <v>0</v>
      </c>
      <c r="DX177" s="193">
        <f t="shared" si="677"/>
        <v>0</v>
      </c>
      <c r="DY177" s="193">
        <f t="shared" si="678"/>
        <v>0</v>
      </c>
      <c r="DZ177" s="193">
        <f t="shared" si="679"/>
        <v>0</v>
      </c>
      <c r="EA177" s="192">
        <f t="shared" si="574"/>
        <v>0</v>
      </c>
      <c r="EB177" s="192">
        <f t="shared" si="575"/>
        <v>0</v>
      </c>
      <c r="EC177" s="192">
        <f t="shared" si="576"/>
        <v>0</v>
      </c>
      <c r="ED177" s="192">
        <f t="shared" si="577"/>
        <v>0</v>
      </c>
      <c r="EE177" s="192">
        <f t="shared" si="578"/>
        <v>0</v>
      </c>
      <c r="EF177" s="192">
        <f t="shared" si="579"/>
        <v>0</v>
      </c>
      <c r="EG177" s="192">
        <f t="shared" si="580"/>
        <v>0</v>
      </c>
      <c r="EH177" s="192">
        <f t="shared" si="581"/>
        <v>0</v>
      </c>
      <c r="EI177" s="192">
        <f t="shared" si="582"/>
        <v>0</v>
      </c>
      <c r="EJ177" s="192">
        <f t="shared" si="583"/>
        <v>0</v>
      </c>
      <c r="EK177" s="192">
        <f t="shared" si="584"/>
        <v>0</v>
      </c>
      <c r="EL177" s="192">
        <f t="shared" si="585"/>
        <v>0</v>
      </c>
      <c r="EM177" s="192">
        <f t="shared" si="586"/>
        <v>0</v>
      </c>
      <c r="EN177" s="192">
        <f t="shared" si="587"/>
        <v>0</v>
      </c>
      <c r="EO177" s="192">
        <f t="shared" si="588"/>
        <v>0</v>
      </c>
      <c r="EP177" s="192">
        <f t="shared" si="589"/>
        <v>0</v>
      </c>
      <c r="EQ177" s="192">
        <f t="shared" si="590"/>
        <v>0</v>
      </c>
      <c r="ER177" s="192">
        <f t="shared" si="591"/>
        <v>0</v>
      </c>
      <c r="ES177" s="192">
        <f t="shared" si="592"/>
        <v>0</v>
      </c>
      <c r="ET177" s="192">
        <f t="shared" si="593"/>
        <v>0</v>
      </c>
      <c r="EU177" s="192">
        <f t="shared" si="594"/>
        <v>0</v>
      </c>
      <c r="EV177" s="192">
        <f t="shared" si="595"/>
        <v>0</v>
      </c>
      <c r="EW177" s="192">
        <f t="shared" si="596"/>
        <v>0</v>
      </c>
      <c r="EX177" s="192">
        <f t="shared" si="597"/>
        <v>0</v>
      </c>
      <c r="EY177" s="192">
        <f t="shared" si="598"/>
        <v>0</v>
      </c>
      <c r="EZ177" s="192">
        <f t="shared" si="599"/>
        <v>0</v>
      </c>
      <c r="FA177" s="192">
        <f t="shared" si="600"/>
        <v>0</v>
      </c>
      <c r="FB177" s="192">
        <f t="shared" si="601"/>
        <v>0</v>
      </c>
      <c r="FC177" s="192">
        <f t="shared" si="602"/>
        <v>0</v>
      </c>
      <c r="FD177" s="192">
        <f t="shared" si="603"/>
        <v>0</v>
      </c>
      <c r="FE177" s="192">
        <f t="shared" si="604"/>
        <v>0</v>
      </c>
      <c r="FF177" s="192">
        <f t="shared" si="605"/>
        <v>0</v>
      </c>
      <c r="FG177" s="192">
        <f t="shared" si="606"/>
        <v>0</v>
      </c>
      <c r="FH177" s="192">
        <f t="shared" si="607"/>
        <v>0</v>
      </c>
      <c r="FI177" s="192">
        <f t="shared" si="608"/>
        <v>0</v>
      </c>
      <c r="FJ177" s="192">
        <f t="shared" si="609"/>
        <v>0</v>
      </c>
      <c r="FK177" s="192">
        <f t="shared" si="610"/>
        <v>0</v>
      </c>
      <c r="FL177" s="192">
        <f t="shared" si="611"/>
        <v>0</v>
      </c>
      <c r="FM177" s="192">
        <f t="shared" si="612"/>
        <v>0</v>
      </c>
      <c r="FN177" s="192">
        <f t="shared" si="613"/>
        <v>0</v>
      </c>
      <c r="FO177" s="192">
        <f t="shared" si="614"/>
        <v>0</v>
      </c>
      <c r="FP177" s="192">
        <f t="shared" si="615"/>
        <v>0</v>
      </c>
      <c r="FQ177" s="192">
        <f t="shared" si="616"/>
        <v>0</v>
      </c>
      <c r="FR177" s="192">
        <f t="shared" si="617"/>
        <v>0</v>
      </c>
      <c r="FS177" s="192">
        <f t="shared" si="618"/>
        <v>0</v>
      </c>
      <c r="FT177" s="192">
        <f t="shared" si="619"/>
        <v>0</v>
      </c>
      <c r="FU177" s="192">
        <f t="shared" si="620"/>
        <v>0</v>
      </c>
      <c r="FV177" s="192">
        <f t="shared" si="621"/>
        <v>0</v>
      </c>
      <c r="FW177" s="192">
        <f t="shared" si="622"/>
        <v>0</v>
      </c>
      <c r="FX177" s="192">
        <f t="shared" si="623"/>
        <v>0</v>
      </c>
      <c r="FY177" s="192">
        <f t="shared" si="624"/>
        <v>0</v>
      </c>
      <c r="FZ177" s="192">
        <f t="shared" si="625"/>
        <v>0</v>
      </c>
      <c r="GA177" s="192">
        <f t="shared" si="626"/>
        <v>0</v>
      </c>
      <c r="GB177" s="192">
        <f t="shared" si="627"/>
        <v>0</v>
      </c>
      <c r="GC177" s="192">
        <f t="shared" si="628"/>
        <v>0</v>
      </c>
      <c r="GD177" s="192">
        <f t="shared" si="629"/>
        <v>0</v>
      </c>
      <c r="GE177" s="192">
        <f t="shared" si="630"/>
        <v>0</v>
      </c>
      <c r="GF177" s="192">
        <f t="shared" si="631"/>
        <v>0</v>
      </c>
      <c r="GG177" s="192">
        <f t="shared" si="632"/>
        <v>0</v>
      </c>
      <c r="GH177" s="192">
        <f t="shared" si="633"/>
        <v>0</v>
      </c>
      <c r="GI177" s="192">
        <f t="shared" si="634"/>
        <v>0</v>
      </c>
      <c r="GJ177" s="192">
        <f t="shared" si="635"/>
        <v>0</v>
      </c>
      <c r="GK177" s="192">
        <f t="shared" si="636"/>
        <v>0</v>
      </c>
      <c r="GL177" s="192">
        <f t="shared" si="637"/>
        <v>0</v>
      </c>
      <c r="GM177" s="192">
        <f t="shared" si="638"/>
        <v>0</v>
      </c>
      <c r="GN177" s="192">
        <f t="shared" si="639"/>
        <v>0</v>
      </c>
      <c r="GO177" s="192">
        <f t="shared" si="640"/>
        <v>0</v>
      </c>
      <c r="GP177" s="192">
        <f t="shared" si="641"/>
        <v>0</v>
      </c>
      <c r="GQ177" s="192">
        <f t="shared" si="642"/>
        <v>0</v>
      </c>
      <c r="GR177" s="192">
        <f t="shared" si="643"/>
        <v>0</v>
      </c>
      <c r="GS177" s="192">
        <f t="shared" si="644"/>
        <v>0</v>
      </c>
      <c r="GT177" s="192">
        <f t="shared" si="645"/>
        <v>0</v>
      </c>
      <c r="GU177" s="192">
        <f t="shared" si="646"/>
        <v>0</v>
      </c>
      <c r="GV177" s="192">
        <f t="shared" si="647"/>
        <v>0</v>
      </c>
      <c r="GW177" s="192">
        <f t="shared" si="648"/>
        <v>0</v>
      </c>
      <c r="GX177" s="192">
        <f t="shared" si="649"/>
        <v>0</v>
      </c>
      <c r="GY177" s="192">
        <f t="shared" si="650"/>
        <v>0</v>
      </c>
      <c r="GZ177" s="192">
        <f t="shared" si="651"/>
        <v>0</v>
      </c>
      <c r="HA177" s="192">
        <f t="shared" si="652"/>
        <v>0</v>
      </c>
      <c r="HB177" s="192">
        <f t="shared" si="653"/>
        <v>0</v>
      </c>
      <c r="HC177" s="192">
        <f t="shared" si="654"/>
        <v>0</v>
      </c>
      <c r="HD177" s="192">
        <f t="shared" si="655"/>
        <v>0</v>
      </c>
      <c r="HE177" s="192">
        <f t="shared" si="656"/>
        <v>0</v>
      </c>
      <c r="HF177" s="192">
        <f t="shared" si="657"/>
        <v>0</v>
      </c>
      <c r="HG177" s="192">
        <f t="shared" si="658"/>
        <v>0</v>
      </c>
      <c r="HH177" s="192">
        <f t="shared" si="659"/>
        <v>0</v>
      </c>
      <c r="HI177" s="192">
        <f t="shared" si="660"/>
        <v>0</v>
      </c>
      <c r="HJ177" s="192">
        <f t="shared" si="661"/>
        <v>0</v>
      </c>
      <c r="HK177" s="192">
        <f t="shared" si="662"/>
        <v>0</v>
      </c>
      <c r="HL177" s="192">
        <f t="shared" si="663"/>
        <v>0</v>
      </c>
      <c r="HM177" s="192">
        <f t="shared" si="664"/>
        <v>0</v>
      </c>
      <c r="HN177" s="194">
        <f t="shared" si="680"/>
        <v>0</v>
      </c>
      <c r="HO177" s="194">
        <f t="shared" si="681"/>
        <v>0</v>
      </c>
      <c r="HP177" s="194">
        <f t="shared" si="682"/>
        <v>0</v>
      </c>
      <c r="HQ177" s="194">
        <f t="shared" si="683"/>
        <v>0</v>
      </c>
      <c r="HR177" s="194">
        <f t="shared" si="684"/>
        <v>0</v>
      </c>
      <c r="HS177" s="195" t="str">
        <f t="shared" si="471"/>
        <v/>
      </c>
      <c r="HT177" s="196">
        <f t="shared" si="685"/>
        <v>0</v>
      </c>
      <c r="HU177" s="196">
        <f t="shared" si="686"/>
        <v>0</v>
      </c>
      <c r="HV177" s="197" t="str">
        <f t="shared" si="472"/>
        <v/>
      </c>
      <c r="HW177" s="197" t="str">
        <f t="shared" si="665"/>
        <v/>
      </c>
      <c r="HX177" s="197" t="str">
        <f t="shared" si="666"/>
        <v/>
      </c>
      <c r="HY177" s="195" t="str">
        <f t="shared" si="473"/>
        <v/>
      </c>
      <c r="HZ177" s="30">
        <f t="shared" si="469"/>
        <v>0</v>
      </c>
      <c r="IA177" s="198">
        <f t="shared" si="474"/>
        <v>0</v>
      </c>
      <c r="IB177" s="195"/>
      <c r="IC177" s="195">
        <f t="shared" si="667"/>
        <v>0</v>
      </c>
      <c r="ID177" s="195">
        <f t="shared" si="475"/>
        <v>0</v>
      </c>
      <c r="IE177" s="195">
        <f t="shared" si="668"/>
        <v>0</v>
      </c>
      <c r="IF177" s="195">
        <f t="shared" si="476"/>
        <v>0</v>
      </c>
      <c r="IG177" s="307">
        <f t="shared" si="477"/>
        <v>0</v>
      </c>
      <c r="IH177" s="307">
        <f t="shared" si="478"/>
        <v>0</v>
      </c>
      <c r="II177" s="44">
        <f t="shared" si="479"/>
        <v>0</v>
      </c>
      <c r="IJ177" s="44">
        <f t="shared" si="669"/>
        <v>0</v>
      </c>
      <c r="IK177" s="44">
        <f t="shared" si="670"/>
        <v>0</v>
      </c>
      <c r="IL177" s="44">
        <f t="shared" si="671"/>
        <v>0</v>
      </c>
      <c r="IM177" s="44">
        <f t="shared" si="672"/>
        <v>0</v>
      </c>
      <c r="IN177" s="44">
        <f t="shared" si="673"/>
        <v>0</v>
      </c>
      <c r="IO177" s="44">
        <f t="shared" si="674"/>
        <v>0</v>
      </c>
    </row>
    <row r="178" spans="1:249" ht="18" customHeight="1">
      <c r="A178" s="188">
        <v>172</v>
      </c>
      <c r="B178" s="326"/>
      <c r="C178" s="289"/>
      <c r="D178" s="199"/>
      <c r="E178" s="189"/>
      <c r="F178" s="189"/>
      <c r="G178" s="190"/>
      <c r="H178" s="190"/>
      <c r="I178" s="272"/>
      <c r="J178" s="207"/>
      <c r="K178" s="214" t="str">
        <f t="shared" si="480"/>
        <v/>
      </c>
      <c r="L178" s="200" t="str">
        <f t="shared" si="481"/>
        <v/>
      </c>
      <c r="M178" s="200" t="str">
        <f t="shared" si="482"/>
        <v/>
      </c>
      <c r="N178" s="209" t="str">
        <f t="shared" si="470"/>
        <v/>
      </c>
      <c r="O178" s="208" t="str">
        <f>IFERROR(IF(D178="","",IF(K178="","",IF(I178="","",IF(F178="F",VLOOKUP(K178,F!A:G,2,0),IF(F178="M",VLOOKUP(K178,M!A:G,2,0),""))))),0)</f>
        <v/>
      </c>
      <c r="P178" s="191" t="str">
        <f>IFERROR(IF(D178="","",IF(K178="","",IF(I178="","",IF(F178="F",VLOOKUP(K178,F!A:G,3,0),IF(F178="M",VLOOKUP(K178,M!A:G,3,0),""))))),0)</f>
        <v/>
      </c>
      <c r="Q178" s="191" t="str">
        <f>IFERROR(IF(D178="","",IF(K178="","",IF(I178="","",IF(F178="F",VLOOKUP(K178,F!A:G,4,0),IF(F178="M",VLOOKUP(K178,M!A:G,4,0),""))))),0)</f>
        <v/>
      </c>
      <c r="R178" s="191" t="str">
        <f>IFERROR(IF(D178="","",IF(K178="","",IF(I178="","",IF(F178="F",VLOOKUP(K178,F!A:G,5,0),IF(F178="M",VLOOKUP(K178,M!A:G,5,0),""))))),0)</f>
        <v/>
      </c>
      <c r="S178" s="191" t="str">
        <f>IFERROR(IF(D178="","",IF(K178="","",IF(I178="","",IF(F178="F",VLOOKUP(K178,F!A:G,6,0),IF(F178="M",VLOOKUP(K178,M!A:G,6,0),""))))),0)</f>
        <v/>
      </c>
      <c r="T178" s="191" t="str">
        <f>IFERROR(IF(D178="","",IF(K178="","",IF(I178="","",IF(F178="F",VLOOKUP(K178,F!A:G,7,0),IF(F178="M",VLOOKUP(K178,M!A:G,7,0),""))))),0)</f>
        <v/>
      </c>
      <c r="U178" s="191" t="str">
        <f>IFERROR(IF(D178="","",IF(K178="","",IF(J178="","",IF(F178="F",VLOOKUP(K178,F!A:M,8,0),IF(F178="M",VLOOKUP(K178,M!A:M,8,0),""))))),0)</f>
        <v/>
      </c>
      <c r="V178" s="191" t="str">
        <f>IFERROR(IF(D178="","",IF(K178="","",IF(J178="","",IF(F178="F",VLOOKUP(K178,F!A:M,9,0),IF(F178="M",VLOOKUP(K178,M!A:M,9,0),""))))),0)</f>
        <v/>
      </c>
      <c r="W178" s="191" t="str">
        <f>IFERROR(IF(D178="","",IF(K178="","",IF(J178="","",IF(F178="F",VLOOKUP(K178,F!A:M,10,0),IF(F178="M",VLOOKUP(K178,M!A:M,10,0),""))))),0)</f>
        <v/>
      </c>
      <c r="X178" s="191" t="str">
        <f>IFERROR(IF(D178="","",IF(K178="","",IF(J178="","",IF(F178="F",VLOOKUP(K178,F!A:M,11,0),IF(F178="M",VLOOKUP(K178,M!A:M,11,0),""))))),0)</f>
        <v/>
      </c>
      <c r="Y178" s="191" t="str">
        <f>IFERROR(IF(D178="","",IF(K178="","",IF(J178="","",IF(F178="F",VLOOKUP(K178,F!A:M,12,0),IF(F178="M",VLOOKUP(K178,M!A:M,12,0),""))))),0)</f>
        <v/>
      </c>
      <c r="Z178" s="191" t="str">
        <f>IFERROR(IF(D178="","",IF(K178="","",IF(J178="","",IF(F178="F",VLOOKUP(K178,F!A:M,13,0),IF(F178="M",VLOOKUP(K178,M!A:M,13,0),""))))),0)</f>
        <v/>
      </c>
      <c r="AA178" s="191" t="str">
        <f>IFERROR(IF(D178="","",IF(F178="","",IF(J178="","",IF(K178="","",IF(AND(K178&gt;23,K178&lt;=60),IF(F178="F",VLOOKUP(MROUND(HZ178,0.5),'F-Weight for Length'!K:S,2,0),VLOOKUP(MROUND(HZ178,0.5),'M-Weight for Length'!K:S,2,0)),IF(K178&gt;60,IF(F178="F",VLOOKUP(K178,'F-Weight for Length'!U:AC,2,0),VLOOKUP(K178,'M-Weight for Length'!U:AC,2,0)),IF(F178="F",VLOOKUP(MROUND(HZ178,0.5),'F-Weight for Length'!A:I,2,0),VLOOKUP(MROUND(HZ178,0.5),'M-Weight for Length'!A:I,2,0)))))))),0)</f>
        <v/>
      </c>
      <c r="AB178" s="191" t="str">
        <f>IFERROR(IF(D178="","",IF(F178="","",IF(J178="","",IF(K178="","",IF(AND(K178&gt;23,K178&lt;=60),IF(F178="F",VLOOKUP(MROUND(HZ178,0.5),'F-Weight for Length'!K:S,3,0),VLOOKUP(MROUND(HZ178,0.5),'M-Weight for Length'!K:S,3,0)),IF(K178&gt;60,IF(F178="F",VLOOKUP(K178,'F-Weight for Length'!U:AC,3,0),VLOOKUP(K178,'M-Weight for Length'!U:AC,3,0)),IF(F178="F",VLOOKUP(MROUND(HZ178,0.5),'F-Weight for Length'!A:I,3,0),VLOOKUP(MROUND(HZ178,0.5),'M-Weight for Length'!A:I,3,0)))))))),0)</f>
        <v/>
      </c>
      <c r="AC178" s="191" t="str">
        <f>IFERROR(IF(D178="","",IF(F178="","",IF(J178="","",IF(K178="","",IF(AND(K178&gt;23,K178&lt;=60),IF(F178="F",VLOOKUP(MROUND(HZ178,0.5),'F-Weight for Length'!K:S,4,0),VLOOKUP(MROUND(HZ178,0.5),'M-Weight for Length'!K:S,4,0)),IF(K178&gt;60,IF(F178="F",VLOOKUP(K178,'F-Weight for Length'!U:AC,4,0),VLOOKUP(K178,'M-Weight for Length'!U:AC,4,0)),IF(F178="F",VLOOKUP(MROUND(HZ178,0.5),'F-Weight for Length'!A:I,4,0),VLOOKUP(MROUND(HZ178,0.5),'M-Weight for Length'!A:I,4,0)))))))),0)</f>
        <v/>
      </c>
      <c r="AD178" s="191" t="str">
        <f>IFERROR(IF(D178="","",IF(F178="","",IF(J178="","",IF(K178="","",IF(AND(K178&gt;23,K178&lt;=60),IF(F178="F",VLOOKUP(MROUND(HZ178,0.5),'F-Weight for Length'!K:S,5,0),VLOOKUP(MROUND(HZ178,0.5),'M-Weight for Length'!K:S,5,0)),IF(K178&gt;60,IF(F178="F",VLOOKUP(K178,'F-Weight for Length'!U:AC,5,0),VLOOKUP(K178,'M-Weight for Length'!U:AC,5,0)),IF(F178="F",VLOOKUP(MROUND(HZ178,0.5),'F-Weight for Length'!A:I,5,0),VLOOKUP(MROUND(HZ178,0.5),'M-Weight for Length'!A:I,5,0)))))))),0)</f>
        <v/>
      </c>
      <c r="AE178" s="191" t="str">
        <f>IFERROR(IF(D178="","",IF(F178="","",IF(J178="","",IF(K178="","",IF(AND(K178&gt;23,K178&lt;=60),IF(F178="F",VLOOKUP(MROUND(HZ178,0.5),'F-Weight for Length'!K:S,6,0),VLOOKUP(MROUND(HZ178,0.5),'M-Weight for Length'!K:S,6,0)),IF(K178&gt;60,IF(F178="F",VLOOKUP(K178,'F-Weight for Length'!U:AC,6,0),VLOOKUP(K178,'M-Weight for Length'!U:AC,6,0)),IF(F178="F",VLOOKUP(MROUND(HZ178,0.5),'F-Weight for Length'!A:I,6,0),VLOOKUP(MROUND(HZ178,0.5),'M-Weight for Length'!A:I,6,0)))))))),0)</f>
        <v/>
      </c>
      <c r="AF178" s="191" t="str">
        <f>IFERROR(IF(D178="","",IF(F178="","",IF(J178="","",IF(K178="","",IF(AND(K178&gt;23,K178&lt;=60),IF(F178="F",VLOOKUP(MROUND(HZ178,0.5),'F-Weight for Length'!K:S,7,0),VLOOKUP(MROUND(HZ178,0.5),'M-Weight for Length'!K:S,7,0)),IF(K178&gt;60,IF(F178="F",VLOOKUP(K178,'F-Weight for Length'!U:AC,7,0),VLOOKUP(K178,'M-Weight for Length'!U:AC,7,0)),IF(F178="F",VLOOKUP(MROUND(HZ178,0.5),'F-Weight for Length'!A:I,7,0),VLOOKUP(MROUND(HZ178,0.5),'M-Weight for Length'!A:I,7,0)))))))),0)</f>
        <v/>
      </c>
      <c r="AG178" s="191" t="str">
        <f>IFERROR(IF(D178="","",IF(F178="","",IF(J178="","",IF(K178="","",IF(AND(K178&gt;23,K178&lt;=60),IF(F178="F",VLOOKUP(MROUND(HZ178,0.5),'F-Weight for Length'!K:S,8,0),VLOOKUP(MROUND(HZ178,0.5),'M-Weight for Length'!K:S,8,0)),IF(K178&gt;60,IF(F178="F",VLOOKUP(K178,'F-Weight for Length'!U:AC,8,0),VLOOKUP(K178,'M-Weight for Length'!U:AC,8,0)),IF(F178="F",VLOOKUP(MROUND(HZ178,0.5),'F-Weight for Length'!A:I,8,0),VLOOKUP(MROUND(HZ178,0.5),'M-Weight for Length'!A:I,8,0)))))))),0)</f>
        <v/>
      </c>
      <c r="AH178" s="191" t="str">
        <f>IFERROR(IF(D178="","",IF(F178="","",IF(J178="","",IF(K178="","",IF(AND(K178&gt;23,K178&lt;=60),IF(F178="F",VLOOKUP(MROUND(HZ178,0.5),'F-Weight for Length'!K:S,9,0),VLOOKUP(MROUND(HZ178,0.5),'M-Weight for Length'!K:S,9,0)),IF(K178&gt;60,IF(F178="F",VLOOKUP(K178,'F-Weight for Length'!U:AC,9,0),VLOOKUP(K178,'M-Weight for Length'!U:AC,9,0)),IF(F178="F",VLOOKUP(MROUND(HZ178,0.5),'F-Weight for Length'!A:I,9,0),VLOOKUP(MROUND(HZ178,0.5),'M-Weight for Length'!A:I,9,0)))))))),0)</f>
        <v/>
      </c>
      <c r="AI178" s="192">
        <f t="shared" si="483"/>
        <v>0</v>
      </c>
      <c r="AJ178" s="192">
        <f t="shared" si="484"/>
        <v>0</v>
      </c>
      <c r="AK178" s="192">
        <f t="shared" si="485"/>
        <v>0</v>
      </c>
      <c r="AL178" s="192">
        <f t="shared" si="486"/>
        <v>0</v>
      </c>
      <c r="AM178" s="192">
        <f t="shared" si="487"/>
        <v>0</v>
      </c>
      <c r="AN178" s="192">
        <f t="shared" si="488"/>
        <v>0</v>
      </c>
      <c r="AO178" s="192">
        <f t="shared" si="489"/>
        <v>0</v>
      </c>
      <c r="AP178" s="192">
        <f t="shared" si="490"/>
        <v>0</v>
      </c>
      <c r="AQ178" s="192">
        <f t="shared" si="491"/>
        <v>0</v>
      </c>
      <c r="AR178" s="192">
        <f t="shared" si="492"/>
        <v>0</v>
      </c>
      <c r="AS178" s="192">
        <f t="shared" si="493"/>
        <v>0</v>
      </c>
      <c r="AT178" s="192">
        <f t="shared" si="494"/>
        <v>0</v>
      </c>
      <c r="AU178" s="192">
        <f t="shared" si="495"/>
        <v>0</v>
      </c>
      <c r="AV178" s="192">
        <f t="shared" si="496"/>
        <v>0</v>
      </c>
      <c r="AW178" s="192">
        <f t="shared" si="497"/>
        <v>0</v>
      </c>
      <c r="AX178" s="192">
        <f t="shared" si="498"/>
        <v>0</v>
      </c>
      <c r="AY178" s="192">
        <f t="shared" si="499"/>
        <v>0</v>
      </c>
      <c r="AZ178" s="192">
        <f t="shared" si="500"/>
        <v>0</v>
      </c>
      <c r="BA178" s="192">
        <f t="shared" si="501"/>
        <v>0</v>
      </c>
      <c r="BB178" s="192">
        <f t="shared" si="502"/>
        <v>0</v>
      </c>
      <c r="BC178" s="192">
        <f t="shared" si="503"/>
        <v>0</v>
      </c>
      <c r="BD178" s="192">
        <f t="shared" si="504"/>
        <v>0</v>
      </c>
      <c r="BE178" s="192">
        <f t="shared" si="505"/>
        <v>0</v>
      </c>
      <c r="BF178" s="192">
        <f t="shared" si="506"/>
        <v>0</v>
      </c>
      <c r="BG178" s="192">
        <f t="shared" si="507"/>
        <v>0</v>
      </c>
      <c r="BH178" s="192">
        <f t="shared" si="508"/>
        <v>0</v>
      </c>
      <c r="BI178" s="192">
        <f t="shared" si="509"/>
        <v>0</v>
      </c>
      <c r="BJ178" s="192">
        <f t="shared" si="510"/>
        <v>0</v>
      </c>
      <c r="BK178" s="192">
        <f t="shared" si="511"/>
        <v>0</v>
      </c>
      <c r="BL178" s="192">
        <f t="shared" si="512"/>
        <v>0</v>
      </c>
      <c r="BM178" s="192">
        <f t="shared" si="513"/>
        <v>0</v>
      </c>
      <c r="BN178" s="192">
        <f t="shared" si="514"/>
        <v>0</v>
      </c>
      <c r="BO178" s="192">
        <f t="shared" si="515"/>
        <v>0</v>
      </c>
      <c r="BP178" s="192">
        <f t="shared" si="516"/>
        <v>0</v>
      </c>
      <c r="BQ178" s="192">
        <f t="shared" si="517"/>
        <v>0</v>
      </c>
      <c r="BR178" s="192">
        <f t="shared" si="518"/>
        <v>0</v>
      </c>
      <c r="BS178" s="192">
        <f t="shared" si="519"/>
        <v>0</v>
      </c>
      <c r="BT178" s="192">
        <f t="shared" si="520"/>
        <v>0</v>
      </c>
      <c r="BU178" s="192">
        <f t="shared" si="521"/>
        <v>0</v>
      </c>
      <c r="BV178" s="192">
        <f t="shared" si="522"/>
        <v>0</v>
      </c>
      <c r="BW178" s="192">
        <f t="shared" si="523"/>
        <v>0</v>
      </c>
      <c r="BX178" s="192">
        <f t="shared" si="524"/>
        <v>0</v>
      </c>
      <c r="BY178" s="192">
        <f t="shared" si="525"/>
        <v>0</v>
      </c>
      <c r="BZ178" s="192">
        <f t="shared" si="526"/>
        <v>0</v>
      </c>
      <c r="CA178" s="192">
        <f t="shared" si="527"/>
        <v>0</v>
      </c>
      <c r="CB178" s="192">
        <f t="shared" si="528"/>
        <v>0</v>
      </c>
      <c r="CC178" s="192">
        <f t="shared" si="529"/>
        <v>0</v>
      </c>
      <c r="CD178" s="192">
        <f t="shared" si="530"/>
        <v>0</v>
      </c>
      <c r="CE178" s="192">
        <f t="shared" si="531"/>
        <v>0</v>
      </c>
      <c r="CF178" s="192">
        <f t="shared" si="532"/>
        <v>0</v>
      </c>
      <c r="CG178" s="192">
        <f t="shared" si="533"/>
        <v>0</v>
      </c>
      <c r="CH178" s="192">
        <f t="shared" si="534"/>
        <v>0</v>
      </c>
      <c r="CI178" s="192">
        <f t="shared" si="535"/>
        <v>0</v>
      </c>
      <c r="CJ178" s="192">
        <f t="shared" si="536"/>
        <v>0</v>
      </c>
      <c r="CK178" s="192">
        <f t="shared" si="537"/>
        <v>0</v>
      </c>
      <c r="CL178" s="192">
        <f t="shared" si="538"/>
        <v>0</v>
      </c>
      <c r="CM178" s="192">
        <f t="shared" si="539"/>
        <v>0</v>
      </c>
      <c r="CN178" s="192">
        <f t="shared" si="540"/>
        <v>0</v>
      </c>
      <c r="CO178" s="192">
        <f t="shared" si="541"/>
        <v>0</v>
      </c>
      <c r="CP178" s="192">
        <f t="shared" si="542"/>
        <v>0</v>
      </c>
      <c r="CQ178" s="192">
        <f t="shared" si="543"/>
        <v>0</v>
      </c>
      <c r="CR178" s="192">
        <f t="shared" si="544"/>
        <v>0</v>
      </c>
      <c r="CS178" s="192">
        <f t="shared" si="545"/>
        <v>0</v>
      </c>
      <c r="CT178" s="192">
        <f t="shared" si="546"/>
        <v>0</v>
      </c>
      <c r="CU178" s="192">
        <f t="shared" si="547"/>
        <v>0</v>
      </c>
      <c r="CV178" s="192">
        <f t="shared" si="548"/>
        <v>0</v>
      </c>
      <c r="CW178" s="192">
        <f t="shared" si="549"/>
        <v>0</v>
      </c>
      <c r="CX178" s="192">
        <f t="shared" si="550"/>
        <v>0</v>
      </c>
      <c r="CY178" s="192">
        <f t="shared" si="551"/>
        <v>0</v>
      </c>
      <c r="CZ178" s="192">
        <f t="shared" si="552"/>
        <v>0</v>
      </c>
      <c r="DA178" s="192">
        <f t="shared" si="553"/>
        <v>0</v>
      </c>
      <c r="DB178" s="192">
        <f t="shared" si="554"/>
        <v>0</v>
      </c>
      <c r="DC178" s="192">
        <f t="shared" si="555"/>
        <v>0</v>
      </c>
      <c r="DD178" s="192">
        <f t="shared" si="556"/>
        <v>0</v>
      </c>
      <c r="DE178" s="192">
        <f t="shared" si="557"/>
        <v>0</v>
      </c>
      <c r="DF178" s="192">
        <f t="shared" si="558"/>
        <v>0</v>
      </c>
      <c r="DG178" s="192">
        <f t="shared" si="559"/>
        <v>0</v>
      </c>
      <c r="DH178" s="192">
        <f t="shared" si="560"/>
        <v>0</v>
      </c>
      <c r="DI178" s="192">
        <f t="shared" si="561"/>
        <v>0</v>
      </c>
      <c r="DJ178" s="192">
        <f t="shared" si="562"/>
        <v>0</v>
      </c>
      <c r="DK178" s="192">
        <f t="shared" si="563"/>
        <v>0</v>
      </c>
      <c r="DL178" s="192">
        <f t="shared" si="564"/>
        <v>0</v>
      </c>
      <c r="DM178" s="192">
        <f t="shared" si="565"/>
        <v>0</v>
      </c>
      <c r="DN178" s="192">
        <f t="shared" si="566"/>
        <v>0</v>
      </c>
      <c r="DO178" s="192">
        <f t="shared" si="567"/>
        <v>0</v>
      </c>
      <c r="DP178" s="192">
        <f t="shared" si="568"/>
        <v>0</v>
      </c>
      <c r="DQ178" s="192">
        <f t="shared" si="569"/>
        <v>0</v>
      </c>
      <c r="DR178" s="192">
        <f t="shared" si="570"/>
        <v>0</v>
      </c>
      <c r="DS178" s="192">
        <f t="shared" si="571"/>
        <v>0</v>
      </c>
      <c r="DT178" s="192">
        <f t="shared" si="572"/>
        <v>0</v>
      </c>
      <c r="DU178" s="192">
        <f t="shared" si="573"/>
        <v>0</v>
      </c>
      <c r="DV178" s="193">
        <f t="shared" si="675"/>
        <v>0</v>
      </c>
      <c r="DW178" s="193">
        <f t="shared" si="676"/>
        <v>0</v>
      </c>
      <c r="DX178" s="193">
        <f t="shared" si="677"/>
        <v>0</v>
      </c>
      <c r="DY178" s="193">
        <f t="shared" si="678"/>
        <v>0</v>
      </c>
      <c r="DZ178" s="193">
        <f t="shared" si="679"/>
        <v>0</v>
      </c>
      <c r="EA178" s="192">
        <f t="shared" si="574"/>
        <v>0</v>
      </c>
      <c r="EB178" s="192">
        <f t="shared" si="575"/>
        <v>0</v>
      </c>
      <c r="EC178" s="192">
        <f t="shared" si="576"/>
        <v>0</v>
      </c>
      <c r="ED178" s="192">
        <f t="shared" si="577"/>
        <v>0</v>
      </c>
      <c r="EE178" s="192">
        <f t="shared" si="578"/>
        <v>0</v>
      </c>
      <c r="EF178" s="192">
        <f t="shared" si="579"/>
        <v>0</v>
      </c>
      <c r="EG178" s="192">
        <f t="shared" si="580"/>
        <v>0</v>
      </c>
      <c r="EH178" s="192">
        <f t="shared" si="581"/>
        <v>0</v>
      </c>
      <c r="EI178" s="192">
        <f t="shared" si="582"/>
        <v>0</v>
      </c>
      <c r="EJ178" s="192">
        <f t="shared" si="583"/>
        <v>0</v>
      </c>
      <c r="EK178" s="192">
        <f t="shared" si="584"/>
        <v>0</v>
      </c>
      <c r="EL178" s="192">
        <f t="shared" si="585"/>
        <v>0</v>
      </c>
      <c r="EM178" s="192">
        <f t="shared" si="586"/>
        <v>0</v>
      </c>
      <c r="EN178" s="192">
        <f t="shared" si="587"/>
        <v>0</v>
      </c>
      <c r="EO178" s="192">
        <f t="shared" si="588"/>
        <v>0</v>
      </c>
      <c r="EP178" s="192">
        <f t="shared" si="589"/>
        <v>0</v>
      </c>
      <c r="EQ178" s="192">
        <f t="shared" si="590"/>
        <v>0</v>
      </c>
      <c r="ER178" s="192">
        <f t="shared" si="591"/>
        <v>0</v>
      </c>
      <c r="ES178" s="192">
        <f t="shared" si="592"/>
        <v>0</v>
      </c>
      <c r="ET178" s="192">
        <f t="shared" si="593"/>
        <v>0</v>
      </c>
      <c r="EU178" s="192">
        <f t="shared" si="594"/>
        <v>0</v>
      </c>
      <c r="EV178" s="192">
        <f t="shared" si="595"/>
        <v>0</v>
      </c>
      <c r="EW178" s="192">
        <f t="shared" si="596"/>
        <v>0</v>
      </c>
      <c r="EX178" s="192">
        <f t="shared" si="597"/>
        <v>0</v>
      </c>
      <c r="EY178" s="192">
        <f t="shared" si="598"/>
        <v>0</v>
      </c>
      <c r="EZ178" s="192">
        <f t="shared" si="599"/>
        <v>0</v>
      </c>
      <c r="FA178" s="192">
        <f t="shared" si="600"/>
        <v>0</v>
      </c>
      <c r="FB178" s="192">
        <f t="shared" si="601"/>
        <v>0</v>
      </c>
      <c r="FC178" s="192">
        <f t="shared" si="602"/>
        <v>0</v>
      </c>
      <c r="FD178" s="192">
        <f t="shared" si="603"/>
        <v>0</v>
      </c>
      <c r="FE178" s="192">
        <f t="shared" si="604"/>
        <v>0</v>
      </c>
      <c r="FF178" s="192">
        <f t="shared" si="605"/>
        <v>0</v>
      </c>
      <c r="FG178" s="192">
        <f t="shared" si="606"/>
        <v>0</v>
      </c>
      <c r="FH178" s="192">
        <f t="shared" si="607"/>
        <v>0</v>
      </c>
      <c r="FI178" s="192">
        <f t="shared" si="608"/>
        <v>0</v>
      </c>
      <c r="FJ178" s="192">
        <f t="shared" si="609"/>
        <v>0</v>
      </c>
      <c r="FK178" s="192">
        <f t="shared" si="610"/>
        <v>0</v>
      </c>
      <c r="FL178" s="192">
        <f t="shared" si="611"/>
        <v>0</v>
      </c>
      <c r="FM178" s="192">
        <f t="shared" si="612"/>
        <v>0</v>
      </c>
      <c r="FN178" s="192">
        <f t="shared" si="613"/>
        <v>0</v>
      </c>
      <c r="FO178" s="192">
        <f t="shared" si="614"/>
        <v>0</v>
      </c>
      <c r="FP178" s="192">
        <f t="shared" si="615"/>
        <v>0</v>
      </c>
      <c r="FQ178" s="192">
        <f t="shared" si="616"/>
        <v>0</v>
      </c>
      <c r="FR178" s="192">
        <f t="shared" si="617"/>
        <v>0</v>
      </c>
      <c r="FS178" s="192">
        <f t="shared" si="618"/>
        <v>0</v>
      </c>
      <c r="FT178" s="192">
        <f t="shared" si="619"/>
        <v>0</v>
      </c>
      <c r="FU178" s="192">
        <f t="shared" si="620"/>
        <v>0</v>
      </c>
      <c r="FV178" s="192">
        <f t="shared" si="621"/>
        <v>0</v>
      </c>
      <c r="FW178" s="192">
        <f t="shared" si="622"/>
        <v>0</v>
      </c>
      <c r="FX178" s="192">
        <f t="shared" si="623"/>
        <v>0</v>
      </c>
      <c r="FY178" s="192">
        <f t="shared" si="624"/>
        <v>0</v>
      </c>
      <c r="FZ178" s="192">
        <f t="shared" si="625"/>
        <v>0</v>
      </c>
      <c r="GA178" s="192">
        <f t="shared" si="626"/>
        <v>0</v>
      </c>
      <c r="GB178" s="192">
        <f t="shared" si="627"/>
        <v>0</v>
      </c>
      <c r="GC178" s="192">
        <f t="shared" si="628"/>
        <v>0</v>
      </c>
      <c r="GD178" s="192">
        <f t="shared" si="629"/>
        <v>0</v>
      </c>
      <c r="GE178" s="192">
        <f t="shared" si="630"/>
        <v>0</v>
      </c>
      <c r="GF178" s="192">
        <f t="shared" si="631"/>
        <v>0</v>
      </c>
      <c r="GG178" s="192">
        <f t="shared" si="632"/>
        <v>0</v>
      </c>
      <c r="GH178" s="192">
        <f t="shared" si="633"/>
        <v>0</v>
      </c>
      <c r="GI178" s="192">
        <f t="shared" si="634"/>
        <v>0</v>
      </c>
      <c r="GJ178" s="192">
        <f t="shared" si="635"/>
        <v>0</v>
      </c>
      <c r="GK178" s="192">
        <f t="shared" si="636"/>
        <v>0</v>
      </c>
      <c r="GL178" s="192">
        <f t="shared" si="637"/>
        <v>0</v>
      </c>
      <c r="GM178" s="192">
        <f t="shared" si="638"/>
        <v>0</v>
      </c>
      <c r="GN178" s="192">
        <f t="shared" si="639"/>
        <v>0</v>
      </c>
      <c r="GO178" s="192">
        <f t="shared" si="640"/>
        <v>0</v>
      </c>
      <c r="GP178" s="192">
        <f t="shared" si="641"/>
        <v>0</v>
      </c>
      <c r="GQ178" s="192">
        <f t="shared" si="642"/>
        <v>0</v>
      </c>
      <c r="GR178" s="192">
        <f t="shared" si="643"/>
        <v>0</v>
      </c>
      <c r="GS178" s="192">
        <f t="shared" si="644"/>
        <v>0</v>
      </c>
      <c r="GT178" s="192">
        <f t="shared" si="645"/>
        <v>0</v>
      </c>
      <c r="GU178" s="192">
        <f t="shared" si="646"/>
        <v>0</v>
      </c>
      <c r="GV178" s="192">
        <f t="shared" si="647"/>
        <v>0</v>
      </c>
      <c r="GW178" s="192">
        <f t="shared" si="648"/>
        <v>0</v>
      </c>
      <c r="GX178" s="192">
        <f t="shared" si="649"/>
        <v>0</v>
      </c>
      <c r="GY178" s="192">
        <f t="shared" si="650"/>
        <v>0</v>
      </c>
      <c r="GZ178" s="192">
        <f t="shared" si="651"/>
        <v>0</v>
      </c>
      <c r="HA178" s="192">
        <f t="shared" si="652"/>
        <v>0</v>
      </c>
      <c r="HB178" s="192">
        <f t="shared" si="653"/>
        <v>0</v>
      </c>
      <c r="HC178" s="192">
        <f t="shared" si="654"/>
        <v>0</v>
      </c>
      <c r="HD178" s="192">
        <f t="shared" si="655"/>
        <v>0</v>
      </c>
      <c r="HE178" s="192">
        <f t="shared" si="656"/>
        <v>0</v>
      </c>
      <c r="HF178" s="192">
        <f t="shared" si="657"/>
        <v>0</v>
      </c>
      <c r="HG178" s="192">
        <f t="shared" si="658"/>
        <v>0</v>
      </c>
      <c r="HH178" s="192">
        <f t="shared" si="659"/>
        <v>0</v>
      </c>
      <c r="HI178" s="192">
        <f t="shared" si="660"/>
        <v>0</v>
      </c>
      <c r="HJ178" s="192">
        <f t="shared" si="661"/>
        <v>0</v>
      </c>
      <c r="HK178" s="192">
        <f t="shared" si="662"/>
        <v>0</v>
      </c>
      <c r="HL178" s="192">
        <f t="shared" si="663"/>
        <v>0</v>
      </c>
      <c r="HM178" s="192">
        <f t="shared" si="664"/>
        <v>0</v>
      </c>
      <c r="HN178" s="194">
        <f t="shared" si="680"/>
        <v>0</v>
      </c>
      <c r="HO178" s="194">
        <f t="shared" si="681"/>
        <v>0</v>
      </c>
      <c r="HP178" s="194">
        <f t="shared" si="682"/>
        <v>0</v>
      </c>
      <c r="HQ178" s="194">
        <f t="shared" si="683"/>
        <v>0</v>
      </c>
      <c r="HR178" s="194">
        <f t="shared" si="684"/>
        <v>0</v>
      </c>
      <c r="HS178" s="195" t="str">
        <f t="shared" si="471"/>
        <v/>
      </c>
      <c r="HT178" s="196">
        <f t="shared" si="685"/>
        <v>0</v>
      </c>
      <c r="HU178" s="196">
        <f t="shared" si="686"/>
        <v>0</v>
      </c>
      <c r="HV178" s="197" t="str">
        <f t="shared" si="472"/>
        <v/>
      </c>
      <c r="HW178" s="197" t="str">
        <f t="shared" si="665"/>
        <v/>
      </c>
      <c r="HX178" s="197" t="str">
        <f t="shared" si="666"/>
        <v/>
      </c>
      <c r="HY178" s="195" t="str">
        <f t="shared" si="473"/>
        <v/>
      </c>
      <c r="HZ178" s="30">
        <f t="shared" si="469"/>
        <v>0</v>
      </c>
      <c r="IA178" s="198">
        <f t="shared" si="474"/>
        <v>0</v>
      </c>
      <c r="IB178" s="195"/>
      <c r="IC178" s="195">
        <f t="shared" si="667"/>
        <v>0</v>
      </c>
      <c r="ID178" s="195">
        <f t="shared" si="475"/>
        <v>0</v>
      </c>
      <c r="IE178" s="195">
        <f t="shared" si="668"/>
        <v>0</v>
      </c>
      <c r="IF178" s="195">
        <f t="shared" si="476"/>
        <v>0</v>
      </c>
      <c r="IG178" s="307">
        <f t="shared" si="477"/>
        <v>0</v>
      </c>
      <c r="IH178" s="307">
        <f t="shared" si="478"/>
        <v>0</v>
      </c>
      <c r="II178" s="44">
        <f t="shared" si="479"/>
        <v>0</v>
      </c>
      <c r="IJ178" s="44">
        <f t="shared" si="669"/>
        <v>0</v>
      </c>
      <c r="IK178" s="44">
        <f t="shared" si="670"/>
        <v>0</v>
      </c>
      <c r="IL178" s="44">
        <f t="shared" si="671"/>
        <v>0</v>
      </c>
      <c r="IM178" s="44">
        <f t="shared" si="672"/>
        <v>0</v>
      </c>
      <c r="IN178" s="44">
        <f t="shared" si="673"/>
        <v>0</v>
      </c>
      <c r="IO178" s="44">
        <f t="shared" si="674"/>
        <v>0</v>
      </c>
    </row>
    <row r="179" spans="1:249" ht="18" customHeight="1">
      <c r="A179" s="188">
        <v>173</v>
      </c>
      <c r="B179" s="326"/>
      <c r="C179" s="289"/>
      <c r="D179" s="199"/>
      <c r="E179" s="189"/>
      <c r="F179" s="189"/>
      <c r="G179" s="190"/>
      <c r="H179" s="190"/>
      <c r="I179" s="272"/>
      <c r="J179" s="207"/>
      <c r="K179" s="214" t="str">
        <f t="shared" si="480"/>
        <v/>
      </c>
      <c r="L179" s="200" t="str">
        <f t="shared" si="481"/>
        <v/>
      </c>
      <c r="M179" s="200" t="str">
        <f t="shared" si="482"/>
        <v/>
      </c>
      <c r="N179" s="209" t="str">
        <f t="shared" si="470"/>
        <v/>
      </c>
      <c r="O179" s="208" t="str">
        <f>IFERROR(IF(D179="","",IF(K179="","",IF(I179="","",IF(F179="F",VLOOKUP(K179,F!A:G,2,0),IF(F179="M",VLOOKUP(K179,M!A:G,2,0),""))))),0)</f>
        <v/>
      </c>
      <c r="P179" s="191" t="str">
        <f>IFERROR(IF(D179="","",IF(K179="","",IF(I179="","",IF(F179="F",VLOOKUP(K179,F!A:G,3,0),IF(F179="M",VLOOKUP(K179,M!A:G,3,0),""))))),0)</f>
        <v/>
      </c>
      <c r="Q179" s="191" t="str">
        <f>IFERROR(IF(D179="","",IF(K179="","",IF(I179="","",IF(F179="F",VLOOKUP(K179,F!A:G,4,0),IF(F179="M",VLOOKUP(K179,M!A:G,4,0),""))))),0)</f>
        <v/>
      </c>
      <c r="R179" s="191" t="str">
        <f>IFERROR(IF(D179="","",IF(K179="","",IF(I179="","",IF(F179="F",VLOOKUP(K179,F!A:G,5,0),IF(F179="M",VLOOKUP(K179,M!A:G,5,0),""))))),0)</f>
        <v/>
      </c>
      <c r="S179" s="191" t="str">
        <f>IFERROR(IF(D179="","",IF(K179="","",IF(I179="","",IF(F179="F",VLOOKUP(K179,F!A:G,6,0),IF(F179="M",VLOOKUP(K179,M!A:G,6,0),""))))),0)</f>
        <v/>
      </c>
      <c r="T179" s="191" t="str">
        <f>IFERROR(IF(D179="","",IF(K179="","",IF(I179="","",IF(F179="F",VLOOKUP(K179,F!A:G,7,0),IF(F179="M",VLOOKUP(K179,M!A:G,7,0),""))))),0)</f>
        <v/>
      </c>
      <c r="U179" s="191" t="str">
        <f>IFERROR(IF(D179="","",IF(K179="","",IF(J179="","",IF(F179="F",VLOOKUP(K179,F!A:M,8,0),IF(F179="M",VLOOKUP(K179,M!A:M,8,0),""))))),0)</f>
        <v/>
      </c>
      <c r="V179" s="191" t="str">
        <f>IFERROR(IF(D179="","",IF(K179="","",IF(J179="","",IF(F179="F",VLOOKUP(K179,F!A:M,9,0),IF(F179="M",VLOOKUP(K179,M!A:M,9,0),""))))),0)</f>
        <v/>
      </c>
      <c r="W179" s="191" t="str">
        <f>IFERROR(IF(D179="","",IF(K179="","",IF(J179="","",IF(F179="F",VLOOKUP(K179,F!A:M,10,0),IF(F179="M",VLOOKUP(K179,M!A:M,10,0),""))))),0)</f>
        <v/>
      </c>
      <c r="X179" s="191" t="str">
        <f>IFERROR(IF(D179="","",IF(K179="","",IF(J179="","",IF(F179="F",VLOOKUP(K179,F!A:M,11,0),IF(F179="M",VLOOKUP(K179,M!A:M,11,0),""))))),0)</f>
        <v/>
      </c>
      <c r="Y179" s="191" t="str">
        <f>IFERROR(IF(D179="","",IF(K179="","",IF(J179="","",IF(F179="F",VLOOKUP(K179,F!A:M,12,0),IF(F179="M",VLOOKUP(K179,M!A:M,12,0),""))))),0)</f>
        <v/>
      </c>
      <c r="Z179" s="191" t="str">
        <f>IFERROR(IF(D179="","",IF(K179="","",IF(J179="","",IF(F179="F",VLOOKUP(K179,F!A:M,13,0),IF(F179="M",VLOOKUP(K179,M!A:M,13,0),""))))),0)</f>
        <v/>
      </c>
      <c r="AA179" s="191" t="str">
        <f>IFERROR(IF(D179="","",IF(F179="","",IF(J179="","",IF(K179="","",IF(AND(K179&gt;23,K179&lt;=60),IF(F179="F",VLOOKUP(MROUND(HZ179,0.5),'F-Weight for Length'!K:S,2,0),VLOOKUP(MROUND(HZ179,0.5),'M-Weight for Length'!K:S,2,0)),IF(K179&gt;60,IF(F179="F",VLOOKUP(K179,'F-Weight for Length'!U:AC,2,0),VLOOKUP(K179,'M-Weight for Length'!U:AC,2,0)),IF(F179="F",VLOOKUP(MROUND(HZ179,0.5),'F-Weight for Length'!A:I,2,0),VLOOKUP(MROUND(HZ179,0.5),'M-Weight for Length'!A:I,2,0)))))))),0)</f>
        <v/>
      </c>
      <c r="AB179" s="191" t="str">
        <f>IFERROR(IF(D179="","",IF(F179="","",IF(J179="","",IF(K179="","",IF(AND(K179&gt;23,K179&lt;=60),IF(F179="F",VLOOKUP(MROUND(HZ179,0.5),'F-Weight for Length'!K:S,3,0),VLOOKUP(MROUND(HZ179,0.5),'M-Weight for Length'!K:S,3,0)),IF(K179&gt;60,IF(F179="F",VLOOKUP(K179,'F-Weight for Length'!U:AC,3,0),VLOOKUP(K179,'M-Weight for Length'!U:AC,3,0)),IF(F179="F",VLOOKUP(MROUND(HZ179,0.5),'F-Weight for Length'!A:I,3,0),VLOOKUP(MROUND(HZ179,0.5),'M-Weight for Length'!A:I,3,0)))))))),0)</f>
        <v/>
      </c>
      <c r="AC179" s="191" t="str">
        <f>IFERROR(IF(D179="","",IF(F179="","",IF(J179="","",IF(K179="","",IF(AND(K179&gt;23,K179&lt;=60),IF(F179="F",VLOOKUP(MROUND(HZ179,0.5),'F-Weight for Length'!K:S,4,0),VLOOKUP(MROUND(HZ179,0.5),'M-Weight for Length'!K:S,4,0)),IF(K179&gt;60,IF(F179="F",VLOOKUP(K179,'F-Weight for Length'!U:AC,4,0),VLOOKUP(K179,'M-Weight for Length'!U:AC,4,0)),IF(F179="F",VLOOKUP(MROUND(HZ179,0.5),'F-Weight for Length'!A:I,4,0),VLOOKUP(MROUND(HZ179,0.5),'M-Weight for Length'!A:I,4,0)))))))),0)</f>
        <v/>
      </c>
      <c r="AD179" s="191" t="str">
        <f>IFERROR(IF(D179="","",IF(F179="","",IF(J179="","",IF(K179="","",IF(AND(K179&gt;23,K179&lt;=60),IF(F179="F",VLOOKUP(MROUND(HZ179,0.5),'F-Weight for Length'!K:S,5,0),VLOOKUP(MROUND(HZ179,0.5),'M-Weight for Length'!K:S,5,0)),IF(K179&gt;60,IF(F179="F",VLOOKUP(K179,'F-Weight for Length'!U:AC,5,0),VLOOKUP(K179,'M-Weight for Length'!U:AC,5,0)),IF(F179="F",VLOOKUP(MROUND(HZ179,0.5),'F-Weight for Length'!A:I,5,0),VLOOKUP(MROUND(HZ179,0.5),'M-Weight for Length'!A:I,5,0)))))))),0)</f>
        <v/>
      </c>
      <c r="AE179" s="191" t="str">
        <f>IFERROR(IF(D179="","",IF(F179="","",IF(J179="","",IF(K179="","",IF(AND(K179&gt;23,K179&lt;=60),IF(F179="F",VLOOKUP(MROUND(HZ179,0.5),'F-Weight for Length'!K:S,6,0),VLOOKUP(MROUND(HZ179,0.5),'M-Weight for Length'!K:S,6,0)),IF(K179&gt;60,IF(F179="F",VLOOKUP(K179,'F-Weight for Length'!U:AC,6,0),VLOOKUP(K179,'M-Weight for Length'!U:AC,6,0)),IF(F179="F",VLOOKUP(MROUND(HZ179,0.5),'F-Weight for Length'!A:I,6,0),VLOOKUP(MROUND(HZ179,0.5),'M-Weight for Length'!A:I,6,0)))))))),0)</f>
        <v/>
      </c>
      <c r="AF179" s="191" t="str">
        <f>IFERROR(IF(D179="","",IF(F179="","",IF(J179="","",IF(K179="","",IF(AND(K179&gt;23,K179&lt;=60),IF(F179="F",VLOOKUP(MROUND(HZ179,0.5),'F-Weight for Length'!K:S,7,0),VLOOKUP(MROUND(HZ179,0.5),'M-Weight for Length'!K:S,7,0)),IF(K179&gt;60,IF(F179="F",VLOOKUP(K179,'F-Weight for Length'!U:AC,7,0),VLOOKUP(K179,'M-Weight for Length'!U:AC,7,0)),IF(F179="F",VLOOKUP(MROUND(HZ179,0.5),'F-Weight for Length'!A:I,7,0),VLOOKUP(MROUND(HZ179,0.5),'M-Weight for Length'!A:I,7,0)))))))),0)</f>
        <v/>
      </c>
      <c r="AG179" s="191" t="str">
        <f>IFERROR(IF(D179="","",IF(F179="","",IF(J179="","",IF(K179="","",IF(AND(K179&gt;23,K179&lt;=60),IF(F179="F",VLOOKUP(MROUND(HZ179,0.5),'F-Weight for Length'!K:S,8,0),VLOOKUP(MROUND(HZ179,0.5),'M-Weight for Length'!K:S,8,0)),IF(K179&gt;60,IF(F179="F",VLOOKUP(K179,'F-Weight for Length'!U:AC,8,0),VLOOKUP(K179,'M-Weight for Length'!U:AC,8,0)),IF(F179="F",VLOOKUP(MROUND(HZ179,0.5),'F-Weight for Length'!A:I,8,0),VLOOKUP(MROUND(HZ179,0.5),'M-Weight for Length'!A:I,8,0)))))))),0)</f>
        <v/>
      </c>
      <c r="AH179" s="191" t="str">
        <f>IFERROR(IF(D179="","",IF(F179="","",IF(J179="","",IF(K179="","",IF(AND(K179&gt;23,K179&lt;=60),IF(F179="F",VLOOKUP(MROUND(HZ179,0.5),'F-Weight for Length'!K:S,9,0),VLOOKUP(MROUND(HZ179,0.5),'M-Weight for Length'!K:S,9,0)),IF(K179&gt;60,IF(F179="F",VLOOKUP(K179,'F-Weight for Length'!U:AC,9,0),VLOOKUP(K179,'M-Weight for Length'!U:AC,9,0)),IF(F179="F",VLOOKUP(MROUND(HZ179,0.5),'F-Weight for Length'!A:I,9,0),VLOOKUP(MROUND(HZ179,0.5),'M-Weight for Length'!A:I,9,0)))))))),0)</f>
        <v/>
      </c>
      <c r="AI179" s="192">
        <f t="shared" si="483"/>
        <v>0</v>
      </c>
      <c r="AJ179" s="192">
        <f t="shared" si="484"/>
        <v>0</v>
      </c>
      <c r="AK179" s="192">
        <f t="shared" si="485"/>
        <v>0</v>
      </c>
      <c r="AL179" s="192">
        <f t="shared" si="486"/>
        <v>0</v>
      </c>
      <c r="AM179" s="192">
        <f t="shared" si="487"/>
        <v>0</v>
      </c>
      <c r="AN179" s="192">
        <f t="shared" si="488"/>
        <v>0</v>
      </c>
      <c r="AO179" s="192">
        <f t="shared" si="489"/>
        <v>0</v>
      </c>
      <c r="AP179" s="192">
        <f t="shared" si="490"/>
        <v>0</v>
      </c>
      <c r="AQ179" s="192">
        <f t="shared" si="491"/>
        <v>0</v>
      </c>
      <c r="AR179" s="192">
        <f t="shared" si="492"/>
        <v>0</v>
      </c>
      <c r="AS179" s="192">
        <f t="shared" si="493"/>
        <v>0</v>
      </c>
      <c r="AT179" s="192">
        <f t="shared" si="494"/>
        <v>0</v>
      </c>
      <c r="AU179" s="192">
        <f t="shared" si="495"/>
        <v>0</v>
      </c>
      <c r="AV179" s="192">
        <f t="shared" si="496"/>
        <v>0</v>
      </c>
      <c r="AW179" s="192">
        <f t="shared" si="497"/>
        <v>0</v>
      </c>
      <c r="AX179" s="192">
        <f t="shared" si="498"/>
        <v>0</v>
      </c>
      <c r="AY179" s="192">
        <f t="shared" si="499"/>
        <v>0</v>
      </c>
      <c r="AZ179" s="192">
        <f t="shared" si="500"/>
        <v>0</v>
      </c>
      <c r="BA179" s="192">
        <f t="shared" si="501"/>
        <v>0</v>
      </c>
      <c r="BB179" s="192">
        <f t="shared" si="502"/>
        <v>0</v>
      </c>
      <c r="BC179" s="192">
        <f t="shared" si="503"/>
        <v>0</v>
      </c>
      <c r="BD179" s="192">
        <f t="shared" si="504"/>
        <v>0</v>
      </c>
      <c r="BE179" s="192">
        <f t="shared" si="505"/>
        <v>0</v>
      </c>
      <c r="BF179" s="192">
        <f t="shared" si="506"/>
        <v>0</v>
      </c>
      <c r="BG179" s="192">
        <f t="shared" si="507"/>
        <v>0</v>
      </c>
      <c r="BH179" s="192">
        <f t="shared" si="508"/>
        <v>0</v>
      </c>
      <c r="BI179" s="192">
        <f t="shared" si="509"/>
        <v>0</v>
      </c>
      <c r="BJ179" s="192">
        <f t="shared" si="510"/>
        <v>0</v>
      </c>
      <c r="BK179" s="192">
        <f t="shared" si="511"/>
        <v>0</v>
      </c>
      <c r="BL179" s="192">
        <f t="shared" si="512"/>
        <v>0</v>
      </c>
      <c r="BM179" s="192">
        <f t="shared" si="513"/>
        <v>0</v>
      </c>
      <c r="BN179" s="192">
        <f t="shared" si="514"/>
        <v>0</v>
      </c>
      <c r="BO179" s="192">
        <f t="shared" si="515"/>
        <v>0</v>
      </c>
      <c r="BP179" s="192">
        <f t="shared" si="516"/>
        <v>0</v>
      </c>
      <c r="BQ179" s="192">
        <f t="shared" si="517"/>
        <v>0</v>
      </c>
      <c r="BR179" s="192">
        <f t="shared" si="518"/>
        <v>0</v>
      </c>
      <c r="BS179" s="192">
        <f t="shared" si="519"/>
        <v>0</v>
      </c>
      <c r="BT179" s="192">
        <f t="shared" si="520"/>
        <v>0</v>
      </c>
      <c r="BU179" s="192">
        <f t="shared" si="521"/>
        <v>0</v>
      </c>
      <c r="BV179" s="192">
        <f t="shared" si="522"/>
        <v>0</v>
      </c>
      <c r="BW179" s="192">
        <f t="shared" si="523"/>
        <v>0</v>
      </c>
      <c r="BX179" s="192">
        <f t="shared" si="524"/>
        <v>0</v>
      </c>
      <c r="BY179" s="192">
        <f t="shared" si="525"/>
        <v>0</v>
      </c>
      <c r="BZ179" s="192">
        <f t="shared" si="526"/>
        <v>0</v>
      </c>
      <c r="CA179" s="192">
        <f t="shared" si="527"/>
        <v>0</v>
      </c>
      <c r="CB179" s="192">
        <f t="shared" si="528"/>
        <v>0</v>
      </c>
      <c r="CC179" s="192">
        <f t="shared" si="529"/>
        <v>0</v>
      </c>
      <c r="CD179" s="192">
        <f t="shared" si="530"/>
        <v>0</v>
      </c>
      <c r="CE179" s="192">
        <f t="shared" si="531"/>
        <v>0</v>
      </c>
      <c r="CF179" s="192">
        <f t="shared" si="532"/>
        <v>0</v>
      </c>
      <c r="CG179" s="192">
        <f t="shared" si="533"/>
        <v>0</v>
      </c>
      <c r="CH179" s="192">
        <f t="shared" si="534"/>
        <v>0</v>
      </c>
      <c r="CI179" s="192">
        <f t="shared" si="535"/>
        <v>0</v>
      </c>
      <c r="CJ179" s="192">
        <f t="shared" si="536"/>
        <v>0</v>
      </c>
      <c r="CK179" s="192">
        <f t="shared" si="537"/>
        <v>0</v>
      </c>
      <c r="CL179" s="192">
        <f t="shared" si="538"/>
        <v>0</v>
      </c>
      <c r="CM179" s="192">
        <f t="shared" si="539"/>
        <v>0</v>
      </c>
      <c r="CN179" s="192">
        <f t="shared" si="540"/>
        <v>0</v>
      </c>
      <c r="CO179" s="192">
        <f t="shared" si="541"/>
        <v>0</v>
      </c>
      <c r="CP179" s="192">
        <f t="shared" si="542"/>
        <v>0</v>
      </c>
      <c r="CQ179" s="192">
        <f t="shared" si="543"/>
        <v>0</v>
      </c>
      <c r="CR179" s="192">
        <f t="shared" si="544"/>
        <v>0</v>
      </c>
      <c r="CS179" s="192">
        <f t="shared" si="545"/>
        <v>0</v>
      </c>
      <c r="CT179" s="192">
        <f t="shared" si="546"/>
        <v>0</v>
      </c>
      <c r="CU179" s="192">
        <f t="shared" si="547"/>
        <v>0</v>
      </c>
      <c r="CV179" s="192">
        <f t="shared" si="548"/>
        <v>0</v>
      </c>
      <c r="CW179" s="192">
        <f t="shared" si="549"/>
        <v>0</v>
      </c>
      <c r="CX179" s="192">
        <f t="shared" si="550"/>
        <v>0</v>
      </c>
      <c r="CY179" s="192">
        <f t="shared" si="551"/>
        <v>0</v>
      </c>
      <c r="CZ179" s="192">
        <f t="shared" si="552"/>
        <v>0</v>
      </c>
      <c r="DA179" s="192">
        <f t="shared" si="553"/>
        <v>0</v>
      </c>
      <c r="DB179" s="192">
        <f t="shared" si="554"/>
        <v>0</v>
      </c>
      <c r="DC179" s="192">
        <f t="shared" si="555"/>
        <v>0</v>
      </c>
      <c r="DD179" s="192">
        <f t="shared" si="556"/>
        <v>0</v>
      </c>
      <c r="DE179" s="192">
        <f t="shared" si="557"/>
        <v>0</v>
      </c>
      <c r="DF179" s="192">
        <f t="shared" si="558"/>
        <v>0</v>
      </c>
      <c r="DG179" s="192">
        <f t="shared" si="559"/>
        <v>0</v>
      </c>
      <c r="DH179" s="192">
        <f t="shared" si="560"/>
        <v>0</v>
      </c>
      <c r="DI179" s="192">
        <f t="shared" si="561"/>
        <v>0</v>
      </c>
      <c r="DJ179" s="192">
        <f t="shared" si="562"/>
        <v>0</v>
      </c>
      <c r="DK179" s="192">
        <f t="shared" si="563"/>
        <v>0</v>
      </c>
      <c r="DL179" s="192">
        <f t="shared" si="564"/>
        <v>0</v>
      </c>
      <c r="DM179" s="192">
        <f t="shared" si="565"/>
        <v>0</v>
      </c>
      <c r="DN179" s="192">
        <f t="shared" si="566"/>
        <v>0</v>
      </c>
      <c r="DO179" s="192">
        <f t="shared" si="567"/>
        <v>0</v>
      </c>
      <c r="DP179" s="192">
        <f t="shared" si="568"/>
        <v>0</v>
      </c>
      <c r="DQ179" s="192">
        <f t="shared" si="569"/>
        <v>0</v>
      </c>
      <c r="DR179" s="192">
        <f t="shared" si="570"/>
        <v>0</v>
      </c>
      <c r="DS179" s="192">
        <f t="shared" si="571"/>
        <v>0</v>
      </c>
      <c r="DT179" s="192">
        <f t="shared" si="572"/>
        <v>0</v>
      </c>
      <c r="DU179" s="192">
        <f t="shared" si="573"/>
        <v>0</v>
      </c>
      <c r="DV179" s="193">
        <f t="shared" si="675"/>
        <v>0</v>
      </c>
      <c r="DW179" s="193">
        <f t="shared" si="676"/>
        <v>0</v>
      </c>
      <c r="DX179" s="193">
        <f t="shared" si="677"/>
        <v>0</v>
      </c>
      <c r="DY179" s="193">
        <f t="shared" si="678"/>
        <v>0</v>
      </c>
      <c r="DZ179" s="193">
        <f t="shared" si="679"/>
        <v>0</v>
      </c>
      <c r="EA179" s="192">
        <f t="shared" si="574"/>
        <v>0</v>
      </c>
      <c r="EB179" s="192">
        <f t="shared" si="575"/>
        <v>0</v>
      </c>
      <c r="EC179" s="192">
        <f t="shared" si="576"/>
        <v>0</v>
      </c>
      <c r="ED179" s="192">
        <f t="shared" si="577"/>
        <v>0</v>
      </c>
      <c r="EE179" s="192">
        <f t="shared" si="578"/>
        <v>0</v>
      </c>
      <c r="EF179" s="192">
        <f t="shared" si="579"/>
        <v>0</v>
      </c>
      <c r="EG179" s="192">
        <f t="shared" si="580"/>
        <v>0</v>
      </c>
      <c r="EH179" s="192">
        <f t="shared" si="581"/>
        <v>0</v>
      </c>
      <c r="EI179" s="192">
        <f t="shared" si="582"/>
        <v>0</v>
      </c>
      <c r="EJ179" s="192">
        <f t="shared" si="583"/>
        <v>0</v>
      </c>
      <c r="EK179" s="192">
        <f t="shared" si="584"/>
        <v>0</v>
      </c>
      <c r="EL179" s="192">
        <f t="shared" si="585"/>
        <v>0</v>
      </c>
      <c r="EM179" s="192">
        <f t="shared" si="586"/>
        <v>0</v>
      </c>
      <c r="EN179" s="192">
        <f t="shared" si="587"/>
        <v>0</v>
      </c>
      <c r="EO179" s="192">
        <f t="shared" si="588"/>
        <v>0</v>
      </c>
      <c r="EP179" s="192">
        <f t="shared" si="589"/>
        <v>0</v>
      </c>
      <c r="EQ179" s="192">
        <f t="shared" si="590"/>
        <v>0</v>
      </c>
      <c r="ER179" s="192">
        <f t="shared" si="591"/>
        <v>0</v>
      </c>
      <c r="ES179" s="192">
        <f t="shared" si="592"/>
        <v>0</v>
      </c>
      <c r="ET179" s="192">
        <f t="shared" si="593"/>
        <v>0</v>
      </c>
      <c r="EU179" s="192">
        <f t="shared" si="594"/>
        <v>0</v>
      </c>
      <c r="EV179" s="192">
        <f t="shared" si="595"/>
        <v>0</v>
      </c>
      <c r="EW179" s="192">
        <f t="shared" si="596"/>
        <v>0</v>
      </c>
      <c r="EX179" s="192">
        <f t="shared" si="597"/>
        <v>0</v>
      </c>
      <c r="EY179" s="192">
        <f t="shared" si="598"/>
        <v>0</v>
      </c>
      <c r="EZ179" s="192">
        <f t="shared" si="599"/>
        <v>0</v>
      </c>
      <c r="FA179" s="192">
        <f t="shared" si="600"/>
        <v>0</v>
      </c>
      <c r="FB179" s="192">
        <f t="shared" si="601"/>
        <v>0</v>
      </c>
      <c r="FC179" s="192">
        <f t="shared" si="602"/>
        <v>0</v>
      </c>
      <c r="FD179" s="192">
        <f t="shared" si="603"/>
        <v>0</v>
      </c>
      <c r="FE179" s="192">
        <f t="shared" si="604"/>
        <v>0</v>
      </c>
      <c r="FF179" s="192">
        <f t="shared" si="605"/>
        <v>0</v>
      </c>
      <c r="FG179" s="192">
        <f t="shared" si="606"/>
        <v>0</v>
      </c>
      <c r="FH179" s="192">
        <f t="shared" si="607"/>
        <v>0</v>
      </c>
      <c r="FI179" s="192">
        <f t="shared" si="608"/>
        <v>0</v>
      </c>
      <c r="FJ179" s="192">
        <f t="shared" si="609"/>
        <v>0</v>
      </c>
      <c r="FK179" s="192">
        <f t="shared" si="610"/>
        <v>0</v>
      </c>
      <c r="FL179" s="192">
        <f t="shared" si="611"/>
        <v>0</v>
      </c>
      <c r="FM179" s="192">
        <f t="shared" si="612"/>
        <v>0</v>
      </c>
      <c r="FN179" s="192">
        <f t="shared" si="613"/>
        <v>0</v>
      </c>
      <c r="FO179" s="192">
        <f t="shared" si="614"/>
        <v>0</v>
      </c>
      <c r="FP179" s="192">
        <f t="shared" si="615"/>
        <v>0</v>
      </c>
      <c r="FQ179" s="192">
        <f t="shared" si="616"/>
        <v>0</v>
      </c>
      <c r="FR179" s="192">
        <f t="shared" si="617"/>
        <v>0</v>
      </c>
      <c r="FS179" s="192">
        <f t="shared" si="618"/>
        <v>0</v>
      </c>
      <c r="FT179" s="192">
        <f t="shared" si="619"/>
        <v>0</v>
      </c>
      <c r="FU179" s="192">
        <f t="shared" si="620"/>
        <v>0</v>
      </c>
      <c r="FV179" s="192">
        <f t="shared" si="621"/>
        <v>0</v>
      </c>
      <c r="FW179" s="192">
        <f t="shared" si="622"/>
        <v>0</v>
      </c>
      <c r="FX179" s="192">
        <f t="shared" si="623"/>
        <v>0</v>
      </c>
      <c r="FY179" s="192">
        <f t="shared" si="624"/>
        <v>0</v>
      </c>
      <c r="FZ179" s="192">
        <f t="shared" si="625"/>
        <v>0</v>
      </c>
      <c r="GA179" s="192">
        <f t="shared" si="626"/>
        <v>0</v>
      </c>
      <c r="GB179" s="192">
        <f t="shared" si="627"/>
        <v>0</v>
      </c>
      <c r="GC179" s="192">
        <f t="shared" si="628"/>
        <v>0</v>
      </c>
      <c r="GD179" s="192">
        <f t="shared" si="629"/>
        <v>0</v>
      </c>
      <c r="GE179" s="192">
        <f t="shared" si="630"/>
        <v>0</v>
      </c>
      <c r="GF179" s="192">
        <f t="shared" si="631"/>
        <v>0</v>
      </c>
      <c r="GG179" s="192">
        <f t="shared" si="632"/>
        <v>0</v>
      </c>
      <c r="GH179" s="192">
        <f t="shared" si="633"/>
        <v>0</v>
      </c>
      <c r="GI179" s="192">
        <f t="shared" si="634"/>
        <v>0</v>
      </c>
      <c r="GJ179" s="192">
        <f t="shared" si="635"/>
        <v>0</v>
      </c>
      <c r="GK179" s="192">
        <f t="shared" si="636"/>
        <v>0</v>
      </c>
      <c r="GL179" s="192">
        <f t="shared" si="637"/>
        <v>0</v>
      </c>
      <c r="GM179" s="192">
        <f t="shared" si="638"/>
        <v>0</v>
      </c>
      <c r="GN179" s="192">
        <f t="shared" si="639"/>
        <v>0</v>
      </c>
      <c r="GO179" s="192">
        <f t="shared" si="640"/>
        <v>0</v>
      </c>
      <c r="GP179" s="192">
        <f t="shared" si="641"/>
        <v>0</v>
      </c>
      <c r="GQ179" s="192">
        <f t="shared" si="642"/>
        <v>0</v>
      </c>
      <c r="GR179" s="192">
        <f t="shared" si="643"/>
        <v>0</v>
      </c>
      <c r="GS179" s="192">
        <f t="shared" si="644"/>
        <v>0</v>
      </c>
      <c r="GT179" s="192">
        <f t="shared" si="645"/>
        <v>0</v>
      </c>
      <c r="GU179" s="192">
        <f t="shared" si="646"/>
        <v>0</v>
      </c>
      <c r="GV179" s="192">
        <f t="shared" si="647"/>
        <v>0</v>
      </c>
      <c r="GW179" s="192">
        <f t="shared" si="648"/>
        <v>0</v>
      </c>
      <c r="GX179" s="192">
        <f t="shared" si="649"/>
        <v>0</v>
      </c>
      <c r="GY179" s="192">
        <f t="shared" si="650"/>
        <v>0</v>
      </c>
      <c r="GZ179" s="192">
        <f t="shared" si="651"/>
        <v>0</v>
      </c>
      <c r="HA179" s="192">
        <f t="shared" si="652"/>
        <v>0</v>
      </c>
      <c r="HB179" s="192">
        <f t="shared" si="653"/>
        <v>0</v>
      </c>
      <c r="HC179" s="192">
        <f t="shared" si="654"/>
        <v>0</v>
      </c>
      <c r="HD179" s="192">
        <f t="shared" si="655"/>
        <v>0</v>
      </c>
      <c r="HE179" s="192">
        <f t="shared" si="656"/>
        <v>0</v>
      </c>
      <c r="HF179" s="192">
        <f t="shared" si="657"/>
        <v>0</v>
      </c>
      <c r="HG179" s="192">
        <f t="shared" si="658"/>
        <v>0</v>
      </c>
      <c r="HH179" s="192">
        <f t="shared" si="659"/>
        <v>0</v>
      </c>
      <c r="HI179" s="192">
        <f t="shared" si="660"/>
        <v>0</v>
      </c>
      <c r="HJ179" s="192">
        <f t="shared" si="661"/>
        <v>0</v>
      </c>
      <c r="HK179" s="192">
        <f t="shared" si="662"/>
        <v>0</v>
      </c>
      <c r="HL179" s="192">
        <f t="shared" si="663"/>
        <v>0</v>
      </c>
      <c r="HM179" s="192">
        <f t="shared" si="664"/>
        <v>0</v>
      </c>
      <c r="HN179" s="194">
        <f t="shared" si="680"/>
        <v>0</v>
      </c>
      <c r="HO179" s="194">
        <f t="shared" si="681"/>
        <v>0</v>
      </c>
      <c r="HP179" s="194">
        <f t="shared" si="682"/>
        <v>0</v>
      </c>
      <c r="HQ179" s="194">
        <f t="shared" si="683"/>
        <v>0</v>
      </c>
      <c r="HR179" s="194">
        <f t="shared" si="684"/>
        <v>0</v>
      </c>
      <c r="HS179" s="195" t="str">
        <f t="shared" si="471"/>
        <v/>
      </c>
      <c r="HT179" s="196">
        <f t="shared" si="685"/>
        <v>0</v>
      </c>
      <c r="HU179" s="196">
        <f t="shared" si="686"/>
        <v>0</v>
      </c>
      <c r="HV179" s="197" t="str">
        <f t="shared" si="472"/>
        <v/>
      </c>
      <c r="HW179" s="197" t="str">
        <f t="shared" si="665"/>
        <v/>
      </c>
      <c r="HX179" s="197" t="str">
        <f t="shared" si="666"/>
        <v/>
      </c>
      <c r="HY179" s="195" t="str">
        <f t="shared" si="473"/>
        <v/>
      </c>
      <c r="HZ179" s="30">
        <f t="shared" si="469"/>
        <v>0</v>
      </c>
      <c r="IA179" s="198">
        <f t="shared" si="474"/>
        <v>0</v>
      </c>
      <c r="IB179" s="195"/>
      <c r="IC179" s="195">
        <f t="shared" si="667"/>
        <v>0</v>
      </c>
      <c r="ID179" s="195">
        <f t="shared" si="475"/>
        <v>0</v>
      </c>
      <c r="IE179" s="195">
        <f t="shared" si="668"/>
        <v>0</v>
      </c>
      <c r="IF179" s="195">
        <f t="shared" si="476"/>
        <v>0</v>
      </c>
      <c r="IG179" s="307">
        <f t="shared" si="477"/>
        <v>0</v>
      </c>
      <c r="IH179" s="307">
        <f t="shared" si="478"/>
        <v>0</v>
      </c>
      <c r="II179" s="44">
        <f t="shared" si="479"/>
        <v>0</v>
      </c>
      <c r="IJ179" s="44">
        <f t="shared" si="669"/>
        <v>0</v>
      </c>
      <c r="IK179" s="44">
        <f t="shared" si="670"/>
        <v>0</v>
      </c>
      <c r="IL179" s="44">
        <f t="shared" si="671"/>
        <v>0</v>
      </c>
      <c r="IM179" s="44">
        <f t="shared" si="672"/>
        <v>0</v>
      </c>
      <c r="IN179" s="44">
        <f t="shared" si="673"/>
        <v>0</v>
      </c>
      <c r="IO179" s="44">
        <f t="shared" si="674"/>
        <v>0</v>
      </c>
    </row>
    <row r="180" spans="1:249" ht="18" customHeight="1">
      <c r="A180" s="188">
        <v>174</v>
      </c>
      <c r="B180" s="326"/>
      <c r="C180" s="289"/>
      <c r="D180" s="199"/>
      <c r="E180" s="189"/>
      <c r="F180" s="189"/>
      <c r="G180" s="190"/>
      <c r="H180" s="190"/>
      <c r="I180" s="272"/>
      <c r="J180" s="207"/>
      <c r="K180" s="214" t="str">
        <f t="shared" si="480"/>
        <v/>
      </c>
      <c r="L180" s="200" t="str">
        <f t="shared" si="481"/>
        <v/>
      </c>
      <c r="M180" s="200" t="str">
        <f t="shared" si="482"/>
        <v/>
      </c>
      <c r="N180" s="209" t="str">
        <f t="shared" si="470"/>
        <v/>
      </c>
      <c r="O180" s="208" t="str">
        <f>IFERROR(IF(D180="","",IF(K180="","",IF(I180="","",IF(F180="F",VLOOKUP(K180,F!A:G,2,0),IF(F180="M",VLOOKUP(K180,M!A:G,2,0),""))))),0)</f>
        <v/>
      </c>
      <c r="P180" s="191" t="str">
        <f>IFERROR(IF(D180="","",IF(K180="","",IF(I180="","",IF(F180="F",VLOOKUP(K180,F!A:G,3,0),IF(F180="M",VLOOKUP(K180,M!A:G,3,0),""))))),0)</f>
        <v/>
      </c>
      <c r="Q180" s="191" t="str">
        <f>IFERROR(IF(D180="","",IF(K180="","",IF(I180="","",IF(F180="F",VLOOKUP(K180,F!A:G,4,0),IF(F180="M",VLOOKUP(K180,M!A:G,4,0),""))))),0)</f>
        <v/>
      </c>
      <c r="R180" s="191" t="str">
        <f>IFERROR(IF(D180="","",IF(K180="","",IF(I180="","",IF(F180="F",VLOOKUP(K180,F!A:G,5,0),IF(F180="M",VLOOKUP(K180,M!A:G,5,0),""))))),0)</f>
        <v/>
      </c>
      <c r="S180" s="191" t="str">
        <f>IFERROR(IF(D180="","",IF(K180="","",IF(I180="","",IF(F180="F",VLOOKUP(K180,F!A:G,6,0),IF(F180="M",VLOOKUP(K180,M!A:G,6,0),""))))),0)</f>
        <v/>
      </c>
      <c r="T180" s="191" t="str">
        <f>IFERROR(IF(D180="","",IF(K180="","",IF(I180="","",IF(F180="F",VLOOKUP(K180,F!A:G,7,0),IF(F180="M",VLOOKUP(K180,M!A:G,7,0),""))))),0)</f>
        <v/>
      </c>
      <c r="U180" s="191" t="str">
        <f>IFERROR(IF(D180="","",IF(K180="","",IF(J180="","",IF(F180="F",VLOOKUP(K180,F!A:M,8,0),IF(F180="M",VLOOKUP(K180,M!A:M,8,0),""))))),0)</f>
        <v/>
      </c>
      <c r="V180" s="191" t="str">
        <f>IFERROR(IF(D180="","",IF(K180="","",IF(J180="","",IF(F180="F",VLOOKUP(K180,F!A:M,9,0),IF(F180="M",VLOOKUP(K180,M!A:M,9,0),""))))),0)</f>
        <v/>
      </c>
      <c r="W180" s="191" t="str">
        <f>IFERROR(IF(D180="","",IF(K180="","",IF(J180="","",IF(F180="F",VLOOKUP(K180,F!A:M,10,0),IF(F180="M",VLOOKUP(K180,M!A:M,10,0),""))))),0)</f>
        <v/>
      </c>
      <c r="X180" s="191" t="str">
        <f>IFERROR(IF(D180="","",IF(K180="","",IF(J180="","",IF(F180="F",VLOOKUP(K180,F!A:M,11,0),IF(F180="M",VLOOKUP(K180,M!A:M,11,0),""))))),0)</f>
        <v/>
      </c>
      <c r="Y180" s="191" t="str">
        <f>IFERROR(IF(D180="","",IF(K180="","",IF(J180="","",IF(F180="F",VLOOKUP(K180,F!A:M,12,0),IF(F180="M",VLOOKUP(K180,M!A:M,12,0),""))))),0)</f>
        <v/>
      </c>
      <c r="Z180" s="191" t="str">
        <f>IFERROR(IF(D180="","",IF(K180="","",IF(J180="","",IF(F180="F",VLOOKUP(K180,F!A:M,13,0),IF(F180="M",VLOOKUP(K180,M!A:M,13,0),""))))),0)</f>
        <v/>
      </c>
      <c r="AA180" s="191" t="str">
        <f>IFERROR(IF(D180="","",IF(F180="","",IF(J180="","",IF(K180="","",IF(AND(K180&gt;23,K180&lt;=60),IF(F180="F",VLOOKUP(MROUND(HZ180,0.5),'F-Weight for Length'!K:S,2,0),VLOOKUP(MROUND(HZ180,0.5),'M-Weight for Length'!K:S,2,0)),IF(K180&gt;60,IF(F180="F",VLOOKUP(K180,'F-Weight for Length'!U:AC,2,0),VLOOKUP(K180,'M-Weight for Length'!U:AC,2,0)),IF(F180="F",VLOOKUP(MROUND(HZ180,0.5),'F-Weight for Length'!A:I,2,0),VLOOKUP(MROUND(HZ180,0.5),'M-Weight for Length'!A:I,2,0)))))))),0)</f>
        <v/>
      </c>
      <c r="AB180" s="191" t="str">
        <f>IFERROR(IF(D180="","",IF(F180="","",IF(J180="","",IF(K180="","",IF(AND(K180&gt;23,K180&lt;=60),IF(F180="F",VLOOKUP(MROUND(HZ180,0.5),'F-Weight for Length'!K:S,3,0),VLOOKUP(MROUND(HZ180,0.5),'M-Weight for Length'!K:S,3,0)),IF(K180&gt;60,IF(F180="F",VLOOKUP(K180,'F-Weight for Length'!U:AC,3,0),VLOOKUP(K180,'M-Weight for Length'!U:AC,3,0)),IF(F180="F",VLOOKUP(MROUND(HZ180,0.5),'F-Weight for Length'!A:I,3,0),VLOOKUP(MROUND(HZ180,0.5),'M-Weight for Length'!A:I,3,0)))))))),0)</f>
        <v/>
      </c>
      <c r="AC180" s="191" t="str">
        <f>IFERROR(IF(D180="","",IF(F180="","",IF(J180="","",IF(K180="","",IF(AND(K180&gt;23,K180&lt;=60),IF(F180="F",VLOOKUP(MROUND(HZ180,0.5),'F-Weight for Length'!K:S,4,0),VLOOKUP(MROUND(HZ180,0.5),'M-Weight for Length'!K:S,4,0)),IF(K180&gt;60,IF(F180="F",VLOOKUP(K180,'F-Weight for Length'!U:AC,4,0),VLOOKUP(K180,'M-Weight for Length'!U:AC,4,0)),IF(F180="F",VLOOKUP(MROUND(HZ180,0.5),'F-Weight for Length'!A:I,4,0),VLOOKUP(MROUND(HZ180,0.5),'M-Weight for Length'!A:I,4,0)))))))),0)</f>
        <v/>
      </c>
      <c r="AD180" s="191" t="str">
        <f>IFERROR(IF(D180="","",IF(F180="","",IF(J180="","",IF(K180="","",IF(AND(K180&gt;23,K180&lt;=60),IF(F180="F",VLOOKUP(MROUND(HZ180,0.5),'F-Weight for Length'!K:S,5,0),VLOOKUP(MROUND(HZ180,0.5),'M-Weight for Length'!K:S,5,0)),IF(K180&gt;60,IF(F180="F",VLOOKUP(K180,'F-Weight for Length'!U:AC,5,0),VLOOKUP(K180,'M-Weight for Length'!U:AC,5,0)),IF(F180="F",VLOOKUP(MROUND(HZ180,0.5),'F-Weight for Length'!A:I,5,0),VLOOKUP(MROUND(HZ180,0.5),'M-Weight for Length'!A:I,5,0)))))))),0)</f>
        <v/>
      </c>
      <c r="AE180" s="191" t="str">
        <f>IFERROR(IF(D180="","",IF(F180="","",IF(J180="","",IF(K180="","",IF(AND(K180&gt;23,K180&lt;=60),IF(F180="F",VLOOKUP(MROUND(HZ180,0.5),'F-Weight for Length'!K:S,6,0),VLOOKUP(MROUND(HZ180,0.5),'M-Weight for Length'!K:S,6,0)),IF(K180&gt;60,IF(F180="F",VLOOKUP(K180,'F-Weight for Length'!U:AC,6,0),VLOOKUP(K180,'M-Weight for Length'!U:AC,6,0)),IF(F180="F",VLOOKUP(MROUND(HZ180,0.5),'F-Weight for Length'!A:I,6,0),VLOOKUP(MROUND(HZ180,0.5),'M-Weight for Length'!A:I,6,0)))))))),0)</f>
        <v/>
      </c>
      <c r="AF180" s="191" t="str">
        <f>IFERROR(IF(D180="","",IF(F180="","",IF(J180="","",IF(K180="","",IF(AND(K180&gt;23,K180&lt;=60),IF(F180="F",VLOOKUP(MROUND(HZ180,0.5),'F-Weight for Length'!K:S,7,0),VLOOKUP(MROUND(HZ180,0.5),'M-Weight for Length'!K:S,7,0)),IF(K180&gt;60,IF(F180="F",VLOOKUP(K180,'F-Weight for Length'!U:AC,7,0),VLOOKUP(K180,'M-Weight for Length'!U:AC,7,0)),IF(F180="F",VLOOKUP(MROUND(HZ180,0.5),'F-Weight for Length'!A:I,7,0),VLOOKUP(MROUND(HZ180,0.5),'M-Weight for Length'!A:I,7,0)))))))),0)</f>
        <v/>
      </c>
      <c r="AG180" s="191" t="str">
        <f>IFERROR(IF(D180="","",IF(F180="","",IF(J180="","",IF(K180="","",IF(AND(K180&gt;23,K180&lt;=60),IF(F180="F",VLOOKUP(MROUND(HZ180,0.5),'F-Weight for Length'!K:S,8,0),VLOOKUP(MROUND(HZ180,0.5),'M-Weight for Length'!K:S,8,0)),IF(K180&gt;60,IF(F180="F",VLOOKUP(K180,'F-Weight for Length'!U:AC,8,0),VLOOKUP(K180,'M-Weight for Length'!U:AC,8,0)),IF(F180="F",VLOOKUP(MROUND(HZ180,0.5),'F-Weight for Length'!A:I,8,0),VLOOKUP(MROUND(HZ180,0.5),'M-Weight for Length'!A:I,8,0)))))))),0)</f>
        <v/>
      </c>
      <c r="AH180" s="191" t="str">
        <f>IFERROR(IF(D180="","",IF(F180="","",IF(J180="","",IF(K180="","",IF(AND(K180&gt;23,K180&lt;=60),IF(F180="F",VLOOKUP(MROUND(HZ180,0.5),'F-Weight for Length'!K:S,9,0),VLOOKUP(MROUND(HZ180,0.5),'M-Weight for Length'!K:S,9,0)),IF(K180&gt;60,IF(F180="F",VLOOKUP(K180,'F-Weight for Length'!U:AC,9,0),VLOOKUP(K180,'M-Weight for Length'!U:AC,9,0)),IF(F180="F",VLOOKUP(MROUND(HZ180,0.5),'F-Weight for Length'!A:I,9,0),VLOOKUP(MROUND(HZ180,0.5),'M-Weight for Length'!A:I,9,0)))))))),0)</f>
        <v/>
      </c>
      <c r="AI180" s="192">
        <f t="shared" si="483"/>
        <v>0</v>
      </c>
      <c r="AJ180" s="192">
        <f t="shared" si="484"/>
        <v>0</v>
      </c>
      <c r="AK180" s="192">
        <f t="shared" si="485"/>
        <v>0</v>
      </c>
      <c r="AL180" s="192">
        <f t="shared" si="486"/>
        <v>0</v>
      </c>
      <c r="AM180" s="192">
        <f t="shared" si="487"/>
        <v>0</v>
      </c>
      <c r="AN180" s="192">
        <f t="shared" si="488"/>
        <v>0</v>
      </c>
      <c r="AO180" s="192">
        <f t="shared" si="489"/>
        <v>0</v>
      </c>
      <c r="AP180" s="192">
        <f t="shared" si="490"/>
        <v>0</v>
      </c>
      <c r="AQ180" s="192">
        <f t="shared" si="491"/>
        <v>0</v>
      </c>
      <c r="AR180" s="192">
        <f t="shared" si="492"/>
        <v>0</v>
      </c>
      <c r="AS180" s="192">
        <f t="shared" si="493"/>
        <v>0</v>
      </c>
      <c r="AT180" s="192">
        <f t="shared" si="494"/>
        <v>0</v>
      </c>
      <c r="AU180" s="192">
        <f t="shared" si="495"/>
        <v>0</v>
      </c>
      <c r="AV180" s="192">
        <f t="shared" si="496"/>
        <v>0</v>
      </c>
      <c r="AW180" s="192">
        <f t="shared" si="497"/>
        <v>0</v>
      </c>
      <c r="AX180" s="192">
        <f t="shared" si="498"/>
        <v>0</v>
      </c>
      <c r="AY180" s="192">
        <f t="shared" si="499"/>
        <v>0</v>
      </c>
      <c r="AZ180" s="192">
        <f t="shared" si="500"/>
        <v>0</v>
      </c>
      <c r="BA180" s="192">
        <f t="shared" si="501"/>
        <v>0</v>
      </c>
      <c r="BB180" s="192">
        <f t="shared" si="502"/>
        <v>0</v>
      </c>
      <c r="BC180" s="192">
        <f t="shared" si="503"/>
        <v>0</v>
      </c>
      <c r="BD180" s="192">
        <f t="shared" si="504"/>
        <v>0</v>
      </c>
      <c r="BE180" s="192">
        <f t="shared" si="505"/>
        <v>0</v>
      </c>
      <c r="BF180" s="192">
        <f t="shared" si="506"/>
        <v>0</v>
      </c>
      <c r="BG180" s="192">
        <f t="shared" si="507"/>
        <v>0</v>
      </c>
      <c r="BH180" s="192">
        <f t="shared" si="508"/>
        <v>0</v>
      </c>
      <c r="BI180" s="192">
        <f t="shared" si="509"/>
        <v>0</v>
      </c>
      <c r="BJ180" s="192">
        <f t="shared" si="510"/>
        <v>0</v>
      </c>
      <c r="BK180" s="192">
        <f t="shared" si="511"/>
        <v>0</v>
      </c>
      <c r="BL180" s="192">
        <f t="shared" si="512"/>
        <v>0</v>
      </c>
      <c r="BM180" s="192">
        <f t="shared" si="513"/>
        <v>0</v>
      </c>
      <c r="BN180" s="192">
        <f t="shared" si="514"/>
        <v>0</v>
      </c>
      <c r="BO180" s="192">
        <f t="shared" si="515"/>
        <v>0</v>
      </c>
      <c r="BP180" s="192">
        <f t="shared" si="516"/>
        <v>0</v>
      </c>
      <c r="BQ180" s="192">
        <f t="shared" si="517"/>
        <v>0</v>
      </c>
      <c r="BR180" s="192">
        <f t="shared" si="518"/>
        <v>0</v>
      </c>
      <c r="BS180" s="192">
        <f t="shared" si="519"/>
        <v>0</v>
      </c>
      <c r="BT180" s="192">
        <f t="shared" si="520"/>
        <v>0</v>
      </c>
      <c r="BU180" s="192">
        <f t="shared" si="521"/>
        <v>0</v>
      </c>
      <c r="BV180" s="192">
        <f t="shared" si="522"/>
        <v>0</v>
      </c>
      <c r="BW180" s="192">
        <f t="shared" si="523"/>
        <v>0</v>
      </c>
      <c r="BX180" s="192">
        <f t="shared" si="524"/>
        <v>0</v>
      </c>
      <c r="BY180" s="192">
        <f t="shared" si="525"/>
        <v>0</v>
      </c>
      <c r="BZ180" s="192">
        <f t="shared" si="526"/>
        <v>0</v>
      </c>
      <c r="CA180" s="192">
        <f t="shared" si="527"/>
        <v>0</v>
      </c>
      <c r="CB180" s="192">
        <f t="shared" si="528"/>
        <v>0</v>
      </c>
      <c r="CC180" s="192">
        <f t="shared" si="529"/>
        <v>0</v>
      </c>
      <c r="CD180" s="192">
        <f t="shared" si="530"/>
        <v>0</v>
      </c>
      <c r="CE180" s="192">
        <f t="shared" si="531"/>
        <v>0</v>
      </c>
      <c r="CF180" s="192">
        <f t="shared" si="532"/>
        <v>0</v>
      </c>
      <c r="CG180" s="192">
        <f t="shared" si="533"/>
        <v>0</v>
      </c>
      <c r="CH180" s="192">
        <f t="shared" si="534"/>
        <v>0</v>
      </c>
      <c r="CI180" s="192">
        <f t="shared" si="535"/>
        <v>0</v>
      </c>
      <c r="CJ180" s="192">
        <f t="shared" si="536"/>
        <v>0</v>
      </c>
      <c r="CK180" s="192">
        <f t="shared" si="537"/>
        <v>0</v>
      </c>
      <c r="CL180" s="192">
        <f t="shared" si="538"/>
        <v>0</v>
      </c>
      <c r="CM180" s="192">
        <f t="shared" si="539"/>
        <v>0</v>
      </c>
      <c r="CN180" s="192">
        <f t="shared" si="540"/>
        <v>0</v>
      </c>
      <c r="CO180" s="192">
        <f t="shared" si="541"/>
        <v>0</v>
      </c>
      <c r="CP180" s="192">
        <f t="shared" si="542"/>
        <v>0</v>
      </c>
      <c r="CQ180" s="192">
        <f t="shared" si="543"/>
        <v>0</v>
      </c>
      <c r="CR180" s="192">
        <f t="shared" si="544"/>
        <v>0</v>
      </c>
      <c r="CS180" s="192">
        <f t="shared" si="545"/>
        <v>0</v>
      </c>
      <c r="CT180" s="192">
        <f t="shared" si="546"/>
        <v>0</v>
      </c>
      <c r="CU180" s="192">
        <f t="shared" si="547"/>
        <v>0</v>
      </c>
      <c r="CV180" s="192">
        <f t="shared" si="548"/>
        <v>0</v>
      </c>
      <c r="CW180" s="192">
        <f t="shared" si="549"/>
        <v>0</v>
      </c>
      <c r="CX180" s="192">
        <f t="shared" si="550"/>
        <v>0</v>
      </c>
      <c r="CY180" s="192">
        <f t="shared" si="551"/>
        <v>0</v>
      </c>
      <c r="CZ180" s="192">
        <f t="shared" si="552"/>
        <v>0</v>
      </c>
      <c r="DA180" s="192">
        <f t="shared" si="553"/>
        <v>0</v>
      </c>
      <c r="DB180" s="192">
        <f t="shared" si="554"/>
        <v>0</v>
      </c>
      <c r="DC180" s="192">
        <f t="shared" si="555"/>
        <v>0</v>
      </c>
      <c r="DD180" s="192">
        <f t="shared" si="556"/>
        <v>0</v>
      </c>
      <c r="DE180" s="192">
        <f t="shared" si="557"/>
        <v>0</v>
      </c>
      <c r="DF180" s="192">
        <f t="shared" si="558"/>
        <v>0</v>
      </c>
      <c r="DG180" s="192">
        <f t="shared" si="559"/>
        <v>0</v>
      </c>
      <c r="DH180" s="192">
        <f t="shared" si="560"/>
        <v>0</v>
      </c>
      <c r="DI180" s="192">
        <f t="shared" si="561"/>
        <v>0</v>
      </c>
      <c r="DJ180" s="192">
        <f t="shared" si="562"/>
        <v>0</v>
      </c>
      <c r="DK180" s="192">
        <f t="shared" si="563"/>
        <v>0</v>
      </c>
      <c r="DL180" s="192">
        <f t="shared" si="564"/>
        <v>0</v>
      </c>
      <c r="DM180" s="192">
        <f t="shared" si="565"/>
        <v>0</v>
      </c>
      <c r="DN180" s="192">
        <f t="shared" si="566"/>
        <v>0</v>
      </c>
      <c r="DO180" s="192">
        <f t="shared" si="567"/>
        <v>0</v>
      </c>
      <c r="DP180" s="192">
        <f t="shared" si="568"/>
        <v>0</v>
      </c>
      <c r="DQ180" s="192">
        <f t="shared" si="569"/>
        <v>0</v>
      </c>
      <c r="DR180" s="192">
        <f t="shared" si="570"/>
        <v>0</v>
      </c>
      <c r="DS180" s="192">
        <f t="shared" si="571"/>
        <v>0</v>
      </c>
      <c r="DT180" s="192">
        <f t="shared" si="572"/>
        <v>0</v>
      </c>
      <c r="DU180" s="192">
        <f t="shared" si="573"/>
        <v>0</v>
      </c>
      <c r="DV180" s="193">
        <f t="shared" si="675"/>
        <v>0</v>
      </c>
      <c r="DW180" s="193">
        <f t="shared" si="676"/>
        <v>0</v>
      </c>
      <c r="DX180" s="193">
        <f t="shared" si="677"/>
        <v>0</v>
      </c>
      <c r="DY180" s="193">
        <f t="shared" si="678"/>
        <v>0</v>
      </c>
      <c r="DZ180" s="193">
        <f t="shared" si="679"/>
        <v>0</v>
      </c>
      <c r="EA180" s="192">
        <f t="shared" si="574"/>
        <v>0</v>
      </c>
      <c r="EB180" s="192">
        <f t="shared" si="575"/>
        <v>0</v>
      </c>
      <c r="EC180" s="192">
        <f t="shared" si="576"/>
        <v>0</v>
      </c>
      <c r="ED180" s="192">
        <f t="shared" si="577"/>
        <v>0</v>
      </c>
      <c r="EE180" s="192">
        <f t="shared" si="578"/>
        <v>0</v>
      </c>
      <c r="EF180" s="192">
        <f t="shared" si="579"/>
        <v>0</v>
      </c>
      <c r="EG180" s="192">
        <f t="shared" si="580"/>
        <v>0</v>
      </c>
      <c r="EH180" s="192">
        <f t="shared" si="581"/>
        <v>0</v>
      </c>
      <c r="EI180" s="192">
        <f t="shared" si="582"/>
        <v>0</v>
      </c>
      <c r="EJ180" s="192">
        <f t="shared" si="583"/>
        <v>0</v>
      </c>
      <c r="EK180" s="192">
        <f t="shared" si="584"/>
        <v>0</v>
      </c>
      <c r="EL180" s="192">
        <f t="shared" si="585"/>
        <v>0</v>
      </c>
      <c r="EM180" s="192">
        <f t="shared" si="586"/>
        <v>0</v>
      </c>
      <c r="EN180" s="192">
        <f t="shared" si="587"/>
        <v>0</v>
      </c>
      <c r="EO180" s="192">
        <f t="shared" si="588"/>
        <v>0</v>
      </c>
      <c r="EP180" s="192">
        <f t="shared" si="589"/>
        <v>0</v>
      </c>
      <c r="EQ180" s="192">
        <f t="shared" si="590"/>
        <v>0</v>
      </c>
      <c r="ER180" s="192">
        <f t="shared" si="591"/>
        <v>0</v>
      </c>
      <c r="ES180" s="192">
        <f t="shared" si="592"/>
        <v>0</v>
      </c>
      <c r="ET180" s="192">
        <f t="shared" si="593"/>
        <v>0</v>
      </c>
      <c r="EU180" s="192">
        <f t="shared" si="594"/>
        <v>0</v>
      </c>
      <c r="EV180" s="192">
        <f t="shared" si="595"/>
        <v>0</v>
      </c>
      <c r="EW180" s="192">
        <f t="shared" si="596"/>
        <v>0</v>
      </c>
      <c r="EX180" s="192">
        <f t="shared" si="597"/>
        <v>0</v>
      </c>
      <c r="EY180" s="192">
        <f t="shared" si="598"/>
        <v>0</v>
      </c>
      <c r="EZ180" s="192">
        <f t="shared" si="599"/>
        <v>0</v>
      </c>
      <c r="FA180" s="192">
        <f t="shared" si="600"/>
        <v>0</v>
      </c>
      <c r="FB180" s="192">
        <f t="shared" si="601"/>
        <v>0</v>
      </c>
      <c r="FC180" s="192">
        <f t="shared" si="602"/>
        <v>0</v>
      </c>
      <c r="FD180" s="192">
        <f t="shared" si="603"/>
        <v>0</v>
      </c>
      <c r="FE180" s="192">
        <f t="shared" si="604"/>
        <v>0</v>
      </c>
      <c r="FF180" s="192">
        <f t="shared" si="605"/>
        <v>0</v>
      </c>
      <c r="FG180" s="192">
        <f t="shared" si="606"/>
        <v>0</v>
      </c>
      <c r="FH180" s="192">
        <f t="shared" si="607"/>
        <v>0</v>
      </c>
      <c r="FI180" s="192">
        <f t="shared" si="608"/>
        <v>0</v>
      </c>
      <c r="FJ180" s="192">
        <f t="shared" si="609"/>
        <v>0</v>
      </c>
      <c r="FK180" s="192">
        <f t="shared" si="610"/>
        <v>0</v>
      </c>
      <c r="FL180" s="192">
        <f t="shared" si="611"/>
        <v>0</v>
      </c>
      <c r="FM180" s="192">
        <f t="shared" si="612"/>
        <v>0</v>
      </c>
      <c r="FN180" s="192">
        <f t="shared" si="613"/>
        <v>0</v>
      </c>
      <c r="FO180" s="192">
        <f t="shared" si="614"/>
        <v>0</v>
      </c>
      <c r="FP180" s="192">
        <f t="shared" si="615"/>
        <v>0</v>
      </c>
      <c r="FQ180" s="192">
        <f t="shared" si="616"/>
        <v>0</v>
      </c>
      <c r="FR180" s="192">
        <f t="shared" si="617"/>
        <v>0</v>
      </c>
      <c r="FS180" s="192">
        <f t="shared" si="618"/>
        <v>0</v>
      </c>
      <c r="FT180" s="192">
        <f t="shared" si="619"/>
        <v>0</v>
      </c>
      <c r="FU180" s="192">
        <f t="shared" si="620"/>
        <v>0</v>
      </c>
      <c r="FV180" s="192">
        <f t="shared" si="621"/>
        <v>0</v>
      </c>
      <c r="FW180" s="192">
        <f t="shared" si="622"/>
        <v>0</v>
      </c>
      <c r="FX180" s="192">
        <f t="shared" si="623"/>
        <v>0</v>
      </c>
      <c r="FY180" s="192">
        <f t="shared" si="624"/>
        <v>0</v>
      </c>
      <c r="FZ180" s="192">
        <f t="shared" si="625"/>
        <v>0</v>
      </c>
      <c r="GA180" s="192">
        <f t="shared" si="626"/>
        <v>0</v>
      </c>
      <c r="GB180" s="192">
        <f t="shared" si="627"/>
        <v>0</v>
      </c>
      <c r="GC180" s="192">
        <f t="shared" si="628"/>
        <v>0</v>
      </c>
      <c r="GD180" s="192">
        <f t="shared" si="629"/>
        <v>0</v>
      </c>
      <c r="GE180" s="192">
        <f t="shared" si="630"/>
        <v>0</v>
      </c>
      <c r="GF180" s="192">
        <f t="shared" si="631"/>
        <v>0</v>
      </c>
      <c r="GG180" s="192">
        <f t="shared" si="632"/>
        <v>0</v>
      </c>
      <c r="GH180" s="192">
        <f t="shared" si="633"/>
        <v>0</v>
      </c>
      <c r="GI180" s="192">
        <f t="shared" si="634"/>
        <v>0</v>
      </c>
      <c r="GJ180" s="192">
        <f t="shared" si="635"/>
        <v>0</v>
      </c>
      <c r="GK180" s="192">
        <f t="shared" si="636"/>
        <v>0</v>
      </c>
      <c r="GL180" s="192">
        <f t="shared" si="637"/>
        <v>0</v>
      </c>
      <c r="GM180" s="192">
        <f t="shared" si="638"/>
        <v>0</v>
      </c>
      <c r="GN180" s="192">
        <f t="shared" si="639"/>
        <v>0</v>
      </c>
      <c r="GO180" s="192">
        <f t="shared" si="640"/>
        <v>0</v>
      </c>
      <c r="GP180" s="192">
        <f t="shared" si="641"/>
        <v>0</v>
      </c>
      <c r="GQ180" s="192">
        <f t="shared" si="642"/>
        <v>0</v>
      </c>
      <c r="GR180" s="192">
        <f t="shared" si="643"/>
        <v>0</v>
      </c>
      <c r="GS180" s="192">
        <f t="shared" si="644"/>
        <v>0</v>
      </c>
      <c r="GT180" s="192">
        <f t="shared" si="645"/>
        <v>0</v>
      </c>
      <c r="GU180" s="192">
        <f t="shared" si="646"/>
        <v>0</v>
      </c>
      <c r="GV180" s="192">
        <f t="shared" si="647"/>
        <v>0</v>
      </c>
      <c r="GW180" s="192">
        <f t="shared" si="648"/>
        <v>0</v>
      </c>
      <c r="GX180" s="192">
        <f t="shared" si="649"/>
        <v>0</v>
      </c>
      <c r="GY180" s="192">
        <f t="shared" si="650"/>
        <v>0</v>
      </c>
      <c r="GZ180" s="192">
        <f t="shared" si="651"/>
        <v>0</v>
      </c>
      <c r="HA180" s="192">
        <f t="shared" si="652"/>
        <v>0</v>
      </c>
      <c r="HB180" s="192">
        <f t="shared" si="653"/>
        <v>0</v>
      </c>
      <c r="HC180" s="192">
        <f t="shared" si="654"/>
        <v>0</v>
      </c>
      <c r="HD180" s="192">
        <f t="shared" si="655"/>
        <v>0</v>
      </c>
      <c r="HE180" s="192">
        <f t="shared" si="656"/>
        <v>0</v>
      </c>
      <c r="HF180" s="192">
        <f t="shared" si="657"/>
        <v>0</v>
      </c>
      <c r="HG180" s="192">
        <f t="shared" si="658"/>
        <v>0</v>
      </c>
      <c r="HH180" s="192">
        <f t="shared" si="659"/>
        <v>0</v>
      </c>
      <c r="HI180" s="192">
        <f t="shared" si="660"/>
        <v>0</v>
      </c>
      <c r="HJ180" s="192">
        <f t="shared" si="661"/>
        <v>0</v>
      </c>
      <c r="HK180" s="192">
        <f t="shared" si="662"/>
        <v>0</v>
      </c>
      <c r="HL180" s="192">
        <f t="shared" si="663"/>
        <v>0</v>
      </c>
      <c r="HM180" s="192">
        <f t="shared" si="664"/>
        <v>0</v>
      </c>
      <c r="HN180" s="194">
        <f t="shared" si="680"/>
        <v>0</v>
      </c>
      <c r="HO180" s="194">
        <f t="shared" si="681"/>
        <v>0</v>
      </c>
      <c r="HP180" s="194">
        <f t="shared" si="682"/>
        <v>0</v>
      </c>
      <c r="HQ180" s="194">
        <f t="shared" si="683"/>
        <v>0</v>
      </c>
      <c r="HR180" s="194">
        <f t="shared" si="684"/>
        <v>0</v>
      </c>
      <c r="HS180" s="195" t="str">
        <f t="shared" si="471"/>
        <v/>
      </c>
      <c r="HT180" s="196">
        <f t="shared" si="685"/>
        <v>0</v>
      </c>
      <c r="HU180" s="196">
        <f t="shared" si="686"/>
        <v>0</v>
      </c>
      <c r="HV180" s="197" t="str">
        <f t="shared" si="472"/>
        <v/>
      </c>
      <c r="HW180" s="197" t="str">
        <f t="shared" si="665"/>
        <v/>
      </c>
      <c r="HX180" s="197" t="str">
        <f t="shared" si="666"/>
        <v/>
      </c>
      <c r="HY180" s="195" t="str">
        <f t="shared" si="473"/>
        <v/>
      </c>
      <c r="HZ180" s="30">
        <f t="shared" si="469"/>
        <v>0</v>
      </c>
      <c r="IA180" s="198">
        <f t="shared" si="474"/>
        <v>0</v>
      </c>
      <c r="IB180" s="195"/>
      <c r="IC180" s="195">
        <f t="shared" si="667"/>
        <v>0</v>
      </c>
      <c r="ID180" s="195">
        <f t="shared" si="475"/>
        <v>0</v>
      </c>
      <c r="IE180" s="195">
        <f t="shared" si="668"/>
        <v>0</v>
      </c>
      <c r="IF180" s="195">
        <f t="shared" si="476"/>
        <v>0</v>
      </c>
      <c r="IG180" s="307">
        <f t="shared" si="477"/>
        <v>0</v>
      </c>
      <c r="IH180" s="307">
        <f t="shared" si="478"/>
        <v>0</v>
      </c>
      <c r="II180" s="44">
        <f t="shared" si="479"/>
        <v>0</v>
      </c>
      <c r="IJ180" s="44">
        <f t="shared" si="669"/>
        <v>0</v>
      </c>
      <c r="IK180" s="44">
        <f t="shared" si="670"/>
        <v>0</v>
      </c>
      <c r="IL180" s="44">
        <f t="shared" si="671"/>
        <v>0</v>
      </c>
      <c r="IM180" s="44">
        <f t="shared" si="672"/>
        <v>0</v>
      </c>
      <c r="IN180" s="44">
        <f t="shared" si="673"/>
        <v>0</v>
      </c>
      <c r="IO180" s="44">
        <f t="shared" si="674"/>
        <v>0</v>
      </c>
    </row>
    <row r="181" spans="1:249" ht="18" customHeight="1">
      <c r="A181" s="188">
        <v>175</v>
      </c>
      <c r="B181" s="326"/>
      <c r="C181" s="289"/>
      <c r="D181" s="199"/>
      <c r="E181" s="189"/>
      <c r="F181" s="189"/>
      <c r="G181" s="190"/>
      <c r="H181" s="190"/>
      <c r="I181" s="272"/>
      <c r="J181" s="207"/>
      <c r="K181" s="214" t="str">
        <f t="shared" si="480"/>
        <v/>
      </c>
      <c r="L181" s="200" t="str">
        <f t="shared" si="481"/>
        <v/>
      </c>
      <c r="M181" s="200" t="str">
        <f t="shared" si="482"/>
        <v/>
      </c>
      <c r="N181" s="209" t="str">
        <f t="shared" si="470"/>
        <v/>
      </c>
      <c r="O181" s="208" t="str">
        <f>IFERROR(IF(D181="","",IF(K181="","",IF(I181="","",IF(F181="F",VLOOKUP(K181,F!A:G,2,0),IF(F181="M",VLOOKUP(K181,M!A:G,2,0),""))))),0)</f>
        <v/>
      </c>
      <c r="P181" s="191" t="str">
        <f>IFERROR(IF(D181="","",IF(K181="","",IF(I181="","",IF(F181="F",VLOOKUP(K181,F!A:G,3,0),IF(F181="M",VLOOKUP(K181,M!A:G,3,0),""))))),0)</f>
        <v/>
      </c>
      <c r="Q181" s="191" t="str">
        <f>IFERROR(IF(D181="","",IF(K181="","",IF(I181="","",IF(F181="F",VLOOKUP(K181,F!A:G,4,0),IF(F181="M",VLOOKUP(K181,M!A:G,4,0),""))))),0)</f>
        <v/>
      </c>
      <c r="R181" s="191" t="str">
        <f>IFERROR(IF(D181="","",IF(K181="","",IF(I181="","",IF(F181="F",VLOOKUP(K181,F!A:G,5,0),IF(F181="M",VLOOKUP(K181,M!A:G,5,0),""))))),0)</f>
        <v/>
      </c>
      <c r="S181" s="191" t="str">
        <f>IFERROR(IF(D181="","",IF(K181="","",IF(I181="","",IF(F181="F",VLOOKUP(K181,F!A:G,6,0),IF(F181="M",VLOOKUP(K181,M!A:G,6,0),""))))),0)</f>
        <v/>
      </c>
      <c r="T181" s="191" t="str">
        <f>IFERROR(IF(D181="","",IF(K181="","",IF(I181="","",IF(F181="F",VLOOKUP(K181,F!A:G,7,0),IF(F181="M",VLOOKUP(K181,M!A:G,7,0),""))))),0)</f>
        <v/>
      </c>
      <c r="U181" s="191" t="str">
        <f>IFERROR(IF(D181="","",IF(K181="","",IF(J181="","",IF(F181="F",VLOOKUP(K181,F!A:M,8,0),IF(F181="M",VLOOKUP(K181,M!A:M,8,0),""))))),0)</f>
        <v/>
      </c>
      <c r="V181" s="191" t="str">
        <f>IFERROR(IF(D181="","",IF(K181="","",IF(J181="","",IF(F181="F",VLOOKUP(K181,F!A:M,9,0),IF(F181="M",VLOOKUP(K181,M!A:M,9,0),""))))),0)</f>
        <v/>
      </c>
      <c r="W181" s="191" t="str">
        <f>IFERROR(IF(D181="","",IF(K181="","",IF(J181="","",IF(F181="F",VLOOKUP(K181,F!A:M,10,0),IF(F181="M",VLOOKUP(K181,M!A:M,10,0),""))))),0)</f>
        <v/>
      </c>
      <c r="X181" s="191" t="str">
        <f>IFERROR(IF(D181="","",IF(K181="","",IF(J181="","",IF(F181="F",VLOOKUP(K181,F!A:M,11,0),IF(F181="M",VLOOKUP(K181,M!A:M,11,0),""))))),0)</f>
        <v/>
      </c>
      <c r="Y181" s="191" t="str">
        <f>IFERROR(IF(D181="","",IF(K181="","",IF(J181="","",IF(F181="F",VLOOKUP(K181,F!A:M,12,0),IF(F181="M",VLOOKUP(K181,M!A:M,12,0),""))))),0)</f>
        <v/>
      </c>
      <c r="Z181" s="191" t="str">
        <f>IFERROR(IF(D181="","",IF(K181="","",IF(J181="","",IF(F181="F",VLOOKUP(K181,F!A:M,13,0),IF(F181="M",VLOOKUP(K181,M!A:M,13,0),""))))),0)</f>
        <v/>
      </c>
      <c r="AA181" s="191" t="str">
        <f>IFERROR(IF(D181="","",IF(F181="","",IF(J181="","",IF(K181="","",IF(AND(K181&gt;23,K181&lt;=60),IF(F181="F",VLOOKUP(MROUND(HZ181,0.5),'F-Weight for Length'!K:S,2,0),VLOOKUP(MROUND(HZ181,0.5),'M-Weight for Length'!K:S,2,0)),IF(K181&gt;60,IF(F181="F",VLOOKUP(K181,'F-Weight for Length'!U:AC,2,0),VLOOKUP(K181,'M-Weight for Length'!U:AC,2,0)),IF(F181="F",VLOOKUP(MROUND(HZ181,0.5),'F-Weight for Length'!A:I,2,0),VLOOKUP(MROUND(HZ181,0.5),'M-Weight for Length'!A:I,2,0)))))))),0)</f>
        <v/>
      </c>
      <c r="AB181" s="191" t="str">
        <f>IFERROR(IF(D181="","",IF(F181="","",IF(J181="","",IF(K181="","",IF(AND(K181&gt;23,K181&lt;=60),IF(F181="F",VLOOKUP(MROUND(HZ181,0.5),'F-Weight for Length'!K:S,3,0),VLOOKUP(MROUND(HZ181,0.5),'M-Weight for Length'!K:S,3,0)),IF(K181&gt;60,IF(F181="F",VLOOKUP(K181,'F-Weight for Length'!U:AC,3,0),VLOOKUP(K181,'M-Weight for Length'!U:AC,3,0)),IF(F181="F",VLOOKUP(MROUND(HZ181,0.5),'F-Weight for Length'!A:I,3,0),VLOOKUP(MROUND(HZ181,0.5),'M-Weight for Length'!A:I,3,0)))))))),0)</f>
        <v/>
      </c>
      <c r="AC181" s="191" t="str">
        <f>IFERROR(IF(D181="","",IF(F181="","",IF(J181="","",IF(K181="","",IF(AND(K181&gt;23,K181&lt;=60),IF(F181="F",VLOOKUP(MROUND(HZ181,0.5),'F-Weight for Length'!K:S,4,0),VLOOKUP(MROUND(HZ181,0.5),'M-Weight for Length'!K:S,4,0)),IF(K181&gt;60,IF(F181="F",VLOOKUP(K181,'F-Weight for Length'!U:AC,4,0),VLOOKUP(K181,'M-Weight for Length'!U:AC,4,0)),IF(F181="F",VLOOKUP(MROUND(HZ181,0.5),'F-Weight for Length'!A:I,4,0),VLOOKUP(MROUND(HZ181,0.5),'M-Weight for Length'!A:I,4,0)))))))),0)</f>
        <v/>
      </c>
      <c r="AD181" s="191" t="str">
        <f>IFERROR(IF(D181="","",IF(F181="","",IF(J181="","",IF(K181="","",IF(AND(K181&gt;23,K181&lt;=60),IF(F181="F",VLOOKUP(MROUND(HZ181,0.5),'F-Weight for Length'!K:S,5,0),VLOOKUP(MROUND(HZ181,0.5),'M-Weight for Length'!K:S,5,0)),IF(K181&gt;60,IF(F181="F",VLOOKUP(K181,'F-Weight for Length'!U:AC,5,0),VLOOKUP(K181,'M-Weight for Length'!U:AC,5,0)),IF(F181="F",VLOOKUP(MROUND(HZ181,0.5),'F-Weight for Length'!A:I,5,0),VLOOKUP(MROUND(HZ181,0.5),'M-Weight for Length'!A:I,5,0)))))))),0)</f>
        <v/>
      </c>
      <c r="AE181" s="191" t="str">
        <f>IFERROR(IF(D181="","",IF(F181="","",IF(J181="","",IF(K181="","",IF(AND(K181&gt;23,K181&lt;=60),IF(F181="F",VLOOKUP(MROUND(HZ181,0.5),'F-Weight for Length'!K:S,6,0),VLOOKUP(MROUND(HZ181,0.5),'M-Weight for Length'!K:S,6,0)),IF(K181&gt;60,IF(F181="F",VLOOKUP(K181,'F-Weight for Length'!U:AC,6,0),VLOOKUP(K181,'M-Weight for Length'!U:AC,6,0)),IF(F181="F",VLOOKUP(MROUND(HZ181,0.5),'F-Weight for Length'!A:I,6,0),VLOOKUP(MROUND(HZ181,0.5),'M-Weight for Length'!A:I,6,0)))))))),0)</f>
        <v/>
      </c>
      <c r="AF181" s="191" t="str">
        <f>IFERROR(IF(D181="","",IF(F181="","",IF(J181="","",IF(K181="","",IF(AND(K181&gt;23,K181&lt;=60),IF(F181="F",VLOOKUP(MROUND(HZ181,0.5),'F-Weight for Length'!K:S,7,0),VLOOKUP(MROUND(HZ181,0.5),'M-Weight for Length'!K:S,7,0)),IF(K181&gt;60,IF(F181="F",VLOOKUP(K181,'F-Weight for Length'!U:AC,7,0),VLOOKUP(K181,'M-Weight for Length'!U:AC,7,0)),IF(F181="F",VLOOKUP(MROUND(HZ181,0.5),'F-Weight for Length'!A:I,7,0),VLOOKUP(MROUND(HZ181,0.5),'M-Weight for Length'!A:I,7,0)))))))),0)</f>
        <v/>
      </c>
      <c r="AG181" s="191" t="str">
        <f>IFERROR(IF(D181="","",IF(F181="","",IF(J181="","",IF(K181="","",IF(AND(K181&gt;23,K181&lt;=60),IF(F181="F",VLOOKUP(MROUND(HZ181,0.5),'F-Weight for Length'!K:S,8,0),VLOOKUP(MROUND(HZ181,0.5),'M-Weight for Length'!K:S,8,0)),IF(K181&gt;60,IF(F181="F",VLOOKUP(K181,'F-Weight for Length'!U:AC,8,0),VLOOKUP(K181,'M-Weight for Length'!U:AC,8,0)),IF(F181="F",VLOOKUP(MROUND(HZ181,0.5),'F-Weight for Length'!A:I,8,0),VLOOKUP(MROUND(HZ181,0.5),'M-Weight for Length'!A:I,8,0)))))))),0)</f>
        <v/>
      </c>
      <c r="AH181" s="191" t="str">
        <f>IFERROR(IF(D181="","",IF(F181="","",IF(J181="","",IF(K181="","",IF(AND(K181&gt;23,K181&lt;=60),IF(F181="F",VLOOKUP(MROUND(HZ181,0.5),'F-Weight for Length'!K:S,9,0),VLOOKUP(MROUND(HZ181,0.5),'M-Weight for Length'!K:S,9,0)),IF(K181&gt;60,IF(F181="F",VLOOKUP(K181,'F-Weight for Length'!U:AC,9,0),VLOOKUP(K181,'M-Weight for Length'!U:AC,9,0)),IF(F181="F",VLOOKUP(MROUND(HZ181,0.5),'F-Weight for Length'!A:I,9,0),VLOOKUP(MROUND(HZ181,0.5),'M-Weight for Length'!A:I,9,0)))))))),0)</f>
        <v/>
      </c>
      <c r="AI181" s="192">
        <f t="shared" si="483"/>
        <v>0</v>
      </c>
      <c r="AJ181" s="192">
        <f t="shared" si="484"/>
        <v>0</v>
      </c>
      <c r="AK181" s="192">
        <f t="shared" si="485"/>
        <v>0</v>
      </c>
      <c r="AL181" s="192">
        <f t="shared" si="486"/>
        <v>0</v>
      </c>
      <c r="AM181" s="192">
        <f t="shared" si="487"/>
        <v>0</v>
      </c>
      <c r="AN181" s="192">
        <f t="shared" si="488"/>
        <v>0</v>
      </c>
      <c r="AO181" s="192">
        <f t="shared" si="489"/>
        <v>0</v>
      </c>
      <c r="AP181" s="192">
        <f t="shared" si="490"/>
        <v>0</v>
      </c>
      <c r="AQ181" s="192">
        <f t="shared" si="491"/>
        <v>0</v>
      </c>
      <c r="AR181" s="192">
        <f t="shared" si="492"/>
        <v>0</v>
      </c>
      <c r="AS181" s="192">
        <f t="shared" si="493"/>
        <v>0</v>
      </c>
      <c r="AT181" s="192">
        <f t="shared" si="494"/>
        <v>0</v>
      </c>
      <c r="AU181" s="192">
        <f t="shared" si="495"/>
        <v>0</v>
      </c>
      <c r="AV181" s="192">
        <f t="shared" si="496"/>
        <v>0</v>
      </c>
      <c r="AW181" s="192">
        <f t="shared" si="497"/>
        <v>0</v>
      </c>
      <c r="AX181" s="192">
        <f t="shared" si="498"/>
        <v>0</v>
      </c>
      <c r="AY181" s="192">
        <f t="shared" si="499"/>
        <v>0</v>
      </c>
      <c r="AZ181" s="192">
        <f t="shared" si="500"/>
        <v>0</v>
      </c>
      <c r="BA181" s="192">
        <f t="shared" si="501"/>
        <v>0</v>
      </c>
      <c r="BB181" s="192">
        <f t="shared" si="502"/>
        <v>0</v>
      </c>
      <c r="BC181" s="192">
        <f t="shared" si="503"/>
        <v>0</v>
      </c>
      <c r="BD181" s="192">
        <f t="shared" si="504"/>
        <v>0</v>
      </c>
      <c r="BE181" s="192">
        <f t="shared" si="505"/>
        <v>0</v>
      </c>
      <c r="BF181" s="192">
        <f t="shared" si="506"/>
        <v>0</v>
      </c>
      <c r="BG181" s="192">
        <f t="shared" si="507"/>
        <v>0</v>
      </c>
      <c r="BH181" s="192">
        <f t="shared" si="508"/>
        <v>0</v>
      </c>
      <c r="BI181" s="192">
        <f t="shared" si="509"/>
        <v>0</v>
      </c>
      <c r="BJ181" s="192">
        <f t="shared" si="510"/>
        <v>0</v>
      </c>
      <c r="BK181" s="192">
        <f t="shared" si="511"/>
        <v>0</v>
      </c>
      <c r="BL181" s="192">
        <f t="shared" si="512"/>
        <v>0</v>
      </c>
      <c r="BM181" s="192">
        <f t="shared" si="513"/>
        <v>0</v>
      </c>
      <c r="BN181" s="192">
        <f t="shared" si="514"/>
        <v>0</v>
      </c>
      <c r="BO181" s="192">
        <f t="shared" si="515"/>
        <v>0</v>
      </c>
      <c r="BP181" s="192">
        <f t="shared" si="516"/>
        <v>0</v>
      </c>
      <c r="BQ181" s="192">
        <f t="shared" si="517"/>
        <v>0</v>
      </c>
      <c r="BR181" s="192">
        <f t="shared" si="518"/>
        <v>0</v>
      </c>
      <c r="BS181" s="192">
        <f t="shared" si="519"/>
        <v>0</v>
      </c>
      <c r="BT181" s="192">
        <f t="shared" si="520"/>
        <v>0</v>
      </c>
      <c r="BU181" s="192">
        <f t="shared" si="521"/>
        <v>0</v>
      </c>
      <c r="BV181" s="192">
        <f t="shared" si="522"/>
        <v>0</v>
      </c>
      <c r="BW181" s="192">
        <f t="shared" si="523"/>
        <v>0</v>
      </c>
      <c r="BX181" s="192">
        <f t="shared" si="524"/>
        <v>0</v>
      </c>
      <c r="BY181" s="192">
        <f t="shared" si="525"/>
        <v>0</v>
      </c>
      <c r="BZ181" s="192">
        <f t="shared" si="526"/>
        <v>0</v>
      </c>
      <c r="CA181" s="192">
        <f t="shared" si="527"/>
        <v>0</v>
      </c>
      <c r="CB181" s="192">
        <f t="shared" si="528"/>
        <v>0</v>
      </c>
      <c r="CC181" s="192">
        <f t="shared" si="529"/>
        <v>0</v>
      </c>
      <c r="CD181" s="192">
        <f t="shared" si="530"/>
        <v>0</v>
      </c>
      <c r="CE181" s="192">
        <f t="shared" si="531"/>
        <v>0</v>
      </c>
      <c r="CF181" s="192">
        <f t="shared" si="532"/>
        <v>0</v>
      </c>
      <c r="CG181" s="192">
        <f t="shared" si="533"/>
        <v>0</v>
      </c>
      <c r="CH181" s="192">
        <f t="shared" si="534"/>
        <v>0</v>
      </c>
      <c r="CI181" s="192">
        <f t="shared" si="535"/>
        <v>0</v>
      </c>
      <c r="CJ181" s="192">
        <f t="shared" si="536"/>
        <v>0</v>
      </c>
      <c r="CK181" s="192">
        <f t="shared" si="537"/>
        <v>0</v>
      </c>
      <c r="CL181" s="192">
        <f t="shared" si="538"/>
        <v>0</v>
      </c>
      <c r="CM181" s="192">
        <f t="shared" si="539"/>
        <v>0</v>
      </c>
      <c r="CN181" s="192">
        <f t="shared" si="540"/>
        <v>0</v>
      </c>
      <c r="CO181" s="192">
        <f t="shared" si="541"/>
        <v>0</v>
      </c>
      <c r="CP181" s="192">
        <f t="shared" si="542"/>
        <v>0</v>
      </c>
      <c r="CQ181" s="192">
        <f t="shared" si="543"/>
        <v>0</v>
      </c>
      <c r="CR181" s="192">
        <f t="shared" si="544"/>
        <v>0</v>
      </c>
      <c r="CS181" s="192">
        <f t="shared" si="545"/>
        <v>0</v>
      </c>
      <c r="CT181" s="192">
        <f t="shared" si="546"/>
        <v>0</v>
      </c>
      <c r="CU181" s="192">
        <f t="shared" si="547"/>
        <v>0</v>
      </c>
      <c r="CV181" s="192">
        <f t="shared" si="548"/>
        <v>0</v>
      </c>
      <c r="CW181" s="192">
        <f t="shared" si="549"/>
        <v>0</v>
      </c>
      <c r="CX181" s="192">
        <f t="shared" si="550"/>
        <v>0</v>
      </c>
      <c r="CY181" s="192">
        <f t="shared" si="551"/>
        <v>0</v>
      </c>
      <c r="CZ181" s="192">
        <f t="shared" si="552"/>
        <v>0</v>
      </c>
      <c r="DA181" s="192">
        <f t="shared" si="553"/>
        <v>0</v>
      </c>
      <c r="DB181" s="192">
        <f t="shared" si="554"/>
        <v>0</v>
      </c>
      <c r="DC181" s="192">
        <f t="shared" si="555"/>
        <v>0</v>
      </c>
      <c r="DD181" s="192">
        <f t="shared" si="556"/>
        <v>0</v>
      </c>
      <c r="DE181" s="192">
        <f t="shared" si="557"/>
        <v>0</v>
      </c>
      <c r="DF181" s="192">
        <f t="shared" si="558"/>
        <v>0</v>
      </c>
      <c r="DG181" s="192">
        <f t="shared" si="559"/>
        <v>0</v>
      </c>
      <c r="DH181" s="192">
        <f t="shared" si="560"/>
        <v>0</v>
      </c>
      <c r="DI181" s="192">
        <f t="shared" si="561"/>
        <v>0</v>
      </c>
      <c r="DJ181" s="192">
        <f t="shared" si="562"/>
        <v>0</v>
      </c>
      <c r="DK181" s="192">
        <f t="shared" si="563"/>
        <v>0</v>
      </c>
      <c r="DL181" s="192">
        <f t="shared" si="564"/>
        <v>0</v>
      </c>
      <c r="DM181" s="192">
        <f t="shared" si="565"/>
        <v>0</v>
      </c>
      <c r="DN181" s="192">
        <f t="shared" si="566"/>
        <v>0</v>
      </c>
      <c r="DO181" s="192">
        <f t="shared" si="567"/>
        <v>0</v>
      </c>
      <c r="DP181" s="192">
        <f t="shared" si="568"/>
        <v>0</v>
      </c>
      <c r="DQ181" s="192">
        <f t="shared" si="569"/>
        <v>0</v>
      </c>
      <c r="DR181" s="192">
        <f t="shared" si="570"/>
        <v>0</v>
      </c>
      <c r="DS181" s="192">
        <f t="shared" si="571"/>
        <v>0</v>
      </c>
      <c r="DT181" s="192">
        <f t="shared" si="572"/>
        <v>0</v>
      </c>
      <c r="DU181" s="192">
        <f t="shared" si="573"/>
        <v>0</v>
      </c>
      <c r="DV181" s="193">
        <f t="shared" ref="DV181:DV212" si="687">IF($HS181=1,IF(F181="F",IF($N181="N",IF($K181=60,1,0),0),0),0)</f>
        <v>0</v>
      </c>
      <c r="DW181" s="193">
        <f t="shared" ref="DW181:DW212" si="688">IF($HS181=1,IF(F181="F",IF($N181="OW",IF($K181=60,1,0),0),0),0)</f>
        <v>0</v>
      </c>
      <c r="DX181" s="193">
        <f t="shared" ref="DX181:DX212" si="689">IF($HS181=1,IF(F181="F",IF($N181="Ob",IF($K181=60,1,0),0),0),0)</f>
        <v>0</v>
      </c>
      <c r="DY181" s="193">
        <f t="shared" ref="DY181:DY212" si="690">IF($HS181=1,IF(F181="F",IF($N181="W",IF($K181=60,1,0),0),0),0)</f>
        <v>0</v>
      </c>
      <c r="DZ181" s="193">
        <f t="shared" ref="DZ181:DZ212" si="691">IF($HS181=1,IF(F181="F",IF($N181="SW",IF($K181=60,1,0),0),0),0)</f>
        <v>0</v>
      </c>
      <c r="EA181" s="192">
        <f t="shared" si="574"/>
        <v>0</v>
      </c>
      <c r="EB181" s="192">
        <f t="shared" si="575"/>
        <v>0</v>
      </c>
      <c r="EC181" s="192">
        <f t="shared" si="576"/>
        <v>0</v>
      </c>
      <c r="ED181" s="192">
        <f t="shared" si="577"/>
        <v>0</v>
      </c>
      <c r="EE181" s="192">
        <f t="shared" si="578"/>
        <v>0</v>
      </c>
      <c r="EF181" s="192">
        <f t="shared" si="579"/>
        <v>0</v>
      </c>
      <c r="EG181" s="192">
        <f t="shared" si="580"/>
        <v>0</v>
      </c>
      <c r="EH181" s="192">
        <f t="shared" si="581"/>
        <v>0</v>
      </c>
      <c r="EI181" s="192">
        <f t="shared" si="582"/>
        <v>0</v>
      </c>
      <c r="EJ181" s="192">
        <f t="shared" si="583"/>
        <v>0</v>
      </c>
      <c r="EK181" s="192">
        <f t="shared" si="584"/>
        <v>0</v>
      </c>
      <c r="EL181" s="192">
        <f t="shared" si="585"/>
        <v>0</v>
      </c>
      <c r="EM181" s="192">
        <f t="shared" si="586"/>
        <v>0</v>
      </c>
      <c r="EN181" s="192">
        <f t="shared" si="587"/>
        <v>0</v>
      </c>
      <c r="EO181" s="192">
        <f t="shared" si="588"/>
        <v>0</v>
      </c>
      <c r="EP181" s="192">
        <f t="shared" si="589"/>
        <v>0</v>
      </c>
      <c r="EQ181" s="192">
        <f t="shared" si="590"/>
        <v>0</v>
      </c>
      <c r="ER181" s="192">
        <f t="shared" si="591"/>
        <v>0</v>
      </c>
      <c r="ES181" s="192">
        <f t="shared" si="592"/>
        <v>0</v>
      </c>
      <c r="ET181" s="192">
        <f t="shared" si="593"/>
        <v>0</v>
      </c>
      <c r="EU181" s="192">
        <f t="shared" si="594"/>
        <v>0</v>
      </c>
      <c r="EV181" s="192">
        <f t="shared" si="595"/>
        <v>0</v>
      </c>
      <c r="EW181" s="192">
        <f t="shared" si="596"/>
        <v>0</v>
      </c>
      <c r="EX181" s="192">
        <f t="shared" si="597"/>
        <v>0</v>
      </c>
      <c r="EY181" s="192">
        <f t="shared" si="598"/>
        <v>0</v>
      </c>
      <c r="EZ181" s="192">
        <f t="shared" si="599"/>
        <v>0</v>
      </c>
      <c r="FA181" s="192">
        <f t="shared" si="600"/>
        <v>0</v>
      </c>
      <c r="FB181" s="192">
        <f t="shared" si="601"/>
        <v>0</v>
      </c>
      <c r="FC181" s="192">
        <f t="shared" si="602"/>
        <v>0</v>
      </c>
      <c r="FD181" s="192">
        <f t="shared" si="603"/>
        <v>0</v>
      </c>
      <c r="FE181" s="192">
        <f t="shared" si="604"/>
        <v>0</v>
      </c>
      <c r="FF181" s="192">
        <f t="shared" si="605"/>
        <v>0</v>
      </c>
      <c r="FG181" s="192">
        <f t="shared" si="606"/>
        <v>0</v>
      </c>
      <c r="FH181" s="192">
        <f t="shared" si="607"/>
        <v>0</v>
      </c>
      <c r="FI181" s="192">
        <f t="shared" si="608"/>
        <v>0</v>
      </c>
      <c r="FJ181" s="192">
        <f t="shared" si="609"/>
        <v>0</v>
      </c>
      <c r="FK181" s="192">
        <f t="shared" si="610"/>
        <v>0</v>
      </c>
      <c r="FL181" s="192">
        <f t="shared" si="611"/>
        <v>0</v>
      </c>
      <c r="FM181" s="192">
        <f t="shared" si="612"/>
        <v>0</v>
      </c>
      <c r="FN181" s="192">
        <f t="shared" si="613"/>
        <v>0</v>
      </c>
      <c r="FO181" s="192">
        <f t="shared" si="614"/>
        <v>0</v>
      </c>
      <c r="FP181" s="192">
        <f t="shared" si="615"/>
        <v>0</v>
      </c>
      <c r="FQ181" s="192">
        <f t="shared" si="616"/>
        <v>0</v>
      </c>
      <c r="FR181" s="192">
        <f t="shared" si="617"/>
        <v>0</v>
      </c>
      <c r="FS181" s="192">
        <f t="shared" si="618"/>
        <v>0</v>
      </c>
      <c r="FT181" s="192">
        <f t="shared" si="619"/>
        <v>0</v>
      </c>
      <c r="FU181" s="192">
        <f t="shared" si="620"/>
        <v>0</v>
      </c>
      <c r="FV181" s="192">
        <f t="shared" si="621"/>
        <v>0</v>
      </c>
      <c r="FW181" s="192">
        <f t="shared" si="622"/>
        <v>0</v>
      </c>
      <c r="FX181" s="192">
        <f t="shared" si="623"/>
        <v>0</v>
      </c>
      <c r="FY181" s="192">
        <f t="shared" si="624"/>
        <v>0</v>
      </c>
      <c r="FZ181" s="192">
        <f t="shared" si="625"/>
        <v>0</v>
      </c>
      <c r="GA181" s="192">
        <f t="shared" si="626"/>
        <v>0</v>
      </c>
      <c r="GB181" s="192">
        <f t="shared" si="627"/>
        <v>0</v>
      </c>
      <c r="GC181" s="192">
        <f t="shared" si="628"/>
        <v>0</v>
      </c>
      <c r="GD181" s="192">
        <f t="shared" si="629"/>
        <v>0</v>
      </c>
      <c r="GE181" s="192">
        <f t="shared" si="630"/>
        <v>0</v>
      </c>
      <c r="GF181" s="192">
        <f t="shared" si="631"/>
        <v>0</v>
      </c>
      <c r="GG181" s="192">
        <f t="shared" si="632"/>
        <v>0</v>
      </c>
      <c r="GH181" s="192">
        <f t="shared" si="633"/>
        <v>0</v>
      </c>
      <c r="GI181" s="192">
        <f t="shared" si="634"/>
        <v>0</v>
      </c>
      <c r="GJ181" s="192">
        <f t="shared" si="635"/>
        <v>0</v>
      </c>
      <c r="GK181" s="192">
        <f t="shared" si="636"/>
        <v>0</v>
      </c>
      <c r="GL181" s="192">
        <f t="shared" si="637"/>
        <v>0</v>
      </c>
      <c r="GM181" s="192">
        <f t="shared" si="638"/>
        <v>0</v>
      </c>
      <c r="GN181" s="192">
        <f t="shared" si="639"/>
        <v>0</v>
      </c>
      <c r="GO181" s="192">
        <f t="shared" si="640"/>
        <v>0</v>
      </c>
      <c r="GP181" s="192">
        <f t="shared" si="641"/>
        <v>0</v>
      </c>
      <c r="GQ181" s="192">
        <f t="shared" si="642"/>
        <v>0</v>
      </c>
      <c r="GR181" s="192">
        <f t="shared" si="643"/>
        <v>0</v>
      </c>
      <c r="GS181" s="192">
        <f t="shared" si="644"/>
        <v>0</v>
      </c>
      <c r="GT181" s="192">
        <f t="shared" si="645"/>
        <v>0</v>
      </c>
      <c r="GU181" s="192">
        <f t="shared" si="646"/>
        <v>0</v>
      </c>
      <c r="GV181" s="192">
        <f t="shared" si="647"/>
        <v>0</v>
      </c>
      <c r="GW181" s="192">
        <f t="shared" si="648"/>
        <v>0</v>
      </c>
      <c r="GX181" s="192">
        <f t="shared" si="649"/>
        <v>0</v>
      </c>
      <c r="GY181" s="192">
        <f t="shared" si="650"/>
        <v>0</v>
      </c>
      <c r="GZ181" s="192">
        <f t="shared" si="651"/>
        <v>0</v>
      </c>
      <c r="HA181" s="192">
        <f t="shared" si="652"/>
        <v>0</v>
      </c>
      <c r="HB181" s="192">
        <f t="shared" si="653"/>
        <v>0</v>
      </c>
      <c r="HC181" s="192">
        <f t="shared" si="654"/>
        <v>0</v>
      </c>
      <c r="HD181" s="192">
        <f t="shared" si="655"/>
        <v>0</v>
      </c>
      <c r="HE181" s="192">
        <f t="shared" si="656"/>
        <v>0</v>
      </c>
      <c r="HF181" s="192">
        <f t="shared" si="657"/>
        <v>0</v>
      </c>
      <c r="HG181" s="192">
        <f t="shared" si="658"/>
        <v>0</v>
      </c>
      <c r="HH181" s="192">
        <f t="shared" si="659"/>
        <v>0</v>
      </c>
      <c r="HI181" s="192">
        <f t="shared" si="660"/>
        <v>0</v>
      </c>
      <c r="HJ181" s="192">
        <f t="shared" si="661"/>
        <v>0</v>
      </c>
      <c r="HK181" s="192">
        <f t="shared" si="662"/>
        <v>0</v>
      </c>
      <c r="HL181" s="192">
        <f t="shared" si="663"/>
        <v>0</v>
      </c>
      <c r="HM181" s="192">
        <f t="shared" si="664"/>
        <v>0</v>
      </c>
      <c r="HN181" s="194">
        <f t="shared" ref="HN181:HN212" si="692">IF($HS181=1,IF(F181="M",IF($N181="N",IF($K181=60,1,0),0),0),0)</f>
        <v>0</v>
      </c>
      <c r="HO181" s="194">
        <f t="shared" ref="HO181:HO212" si="693">IF($HS181=1,IF(F181="M",IF($N181="OW",IF($K181=60,1,0),0),0),0)</f>
        <v>0</v>
      </c>
      <c r="HP181" s="194">
        <f t="shared" ref="HP181:HP212" si="694">IF($HS181=1,IF(F181="M",IF($N181="Ob",IF($K181=60,1,0),0),0),0)</f>
        <v>0</v>
      </c>
      <c r="HQ181" s="194">
        <f t="shared" ref="HQ181:HQ212" si="695">IF($HS181=1,IF(F181="M",IF($N181="W",IF($K181=60,1,0),0),0),0)</f>
        <v>0</v>
      </c>
      <c r="HR181" s="194">
        <f t="shared" ref="HR181:HR212" si="696">IF($HS181=1,IF(F181="M",IF($N181="SW",IF($K181=60,1,0),0),0),0)</f>
        <v>0</v>
      </c>
      <c r="HS181" s="195" t="str">
        <f t="shared" si="471"/>
        <v/>
      </c>
      <c r="HT181" s="196">
        <f t="shared" ref="HT181:HT212" si="697">IF(H181="",$HS$4,H181)</f>
        <v>0</v>
      </c>
      <c r="HU181" s="196">
        <f t="shared" ref="HU181:HU212" si="698">IF(G181="",$HT$4,G181)</f>
        <v>0</v>
      </c>
      <c r="HV181" s="197" t="str">
        <f t="shared" si="472"/>
        <v/>
      </c>
      <c r="HW181" s="197" t="str">
        <f t="shared" si="665"/>
        <v/>
      </c>
      <c r="HX181" s="197" t="str">
        <f t="shared" si="666"/>
        <v/>
      </c>
      <c r="HY181" s="195" t="str">
        <f t="shared" si="473"/>
        <v/>
      </c>
      <c r="HZ181" s="30">
        <f t="shared" si="469"/>
        <v>0</v>
      </c>
      <c r="IA181" s="198">
        <f t="shared" si="474"/>
        <v>0</v>
      </c>
      <c r="IB181" s="195"/>
      <c r="IC181" s="195">
        <f t="shared" si="667"/>
        <v>0</v>
      </c>
      <c r="ID181" s="195">
        <f t="shared" si="475"/>
        <v>0</v>
      </c>
      <c r="IE181" s="195">
        <f t="shared" si="668"/>
        <v>0</v>
      </c>
      <c r="IF181" s="195">
        <f t="shared" si="476"/>
        <v>0</v>
      </c>
      <c r="IG181" s="307">
        <f t="shared" si="477"/>
        <v>0</v>
      </c>
      <c r="IH181" s="307">
        <f t="shared" si="478"/>
        <v>0</v>
      </c>
      <c r="II181" s="44">
        <f t="shared" si="479"/>
        <v>0</v>
      </c>
      <c r="IJ181" s="44">
        <f t="shared" si="669"/>
        <v>0</v>
      </c>
      <c r="IK181" s="44">
        <f t="shared" si="670"/>
        <v>0</v>
      </c>
      <c r="IL181" s="44">
        <f t="shared" si="671"/>
        <v>0</v>
      </c>
      <c r="IM181" s="44">
        <f t="shared" si="672"/>
        <v>0</v>
      </c>
      <c r="IN181" s="44">
        <f t="shared" si="673"/>
        <v>0</v>
      </c>
      <c r="IO181" s="44">
        <f t="shared" si="674"/>
        <v>0</v>
      </c>
    </row>
    <row r="182" spans="1:249" ht="18" customHeight="1">
      <c r="A182" s="188">
        <v>176</v>
      </c>
      <c r="B182" s="326"/>
      <c r="C182" s="289"/>
      <c r="D182" s="199"/>
      <c r="E182" s="189"/>
      <c r="F182" s="189"/>
      <c r="G182" s="190"/>
      <c r="H182" s="190"/>
      <c r="I182" s="272"/>
      <c r="J182" s="207"/>
      <c r="K182" s="214" t="str">
        <f t="shared" si="480"/>
        <v/>
      </c>
      <c r="L182" s="200" t="str">
        <f t="shared" si="481"/>
        <v/>
      </c>
      <c r="M182" s="200" t="str">
        <f t="shared" si="482"/>
        <v/>
      </c>
      <c r="N182" s="209" t="str">
        <f t="shared" si="470"/>
        <v/>
      </c>
      <c r="O182" s="208" t="str">
        <f>IFERROR(IF(D182="","",IF(K182="","",IF(I182="","",IF(F182="F",VLOOKUP(K182,F!A:G,2,0),IF(F182="M",VLOOKUP(K182,M!A:G,2,0),""))))),0)</f>
        <v/>
      </c>
      <c r="P182" s="191" t="str">
        <f>IFERROR(IF(D182="","",IF(K182="","",IF(I182="","",IF(F182="F",VLOOKUP(K182,F!A:G,3,0),IF(F182="M",VLOOKUP(K182,M!A:G,3,0),""))))),0)</f>
        <v/>
      </c>
      <c r="Q182" s="191" t="str">
        <f>IFERROR(IF(D182="","",IF(K182="","",IF(I182="","",IF(F182="F",VLOOKUP(K182,F!A:G,4,0),IF(F182="M",VLOOKUP(K182,M!A:G,4,0),""))))),0)</f>
        <v/>
      </c>
      <c r="R182" s="191" t="str">
        <f>IFERROR(IF(D182="","",IF(K182="","",IF(I182="","",IF(F182="F",VLOOKUP(K182,F!A:G,5,0),IF(F182="M",VLOOKUP(K182,M!A:G,5,0),""))))),0)</f>
        <v/>
      </c>
      <c r="S182" s="191" t="str">
        <f>IFERROR(IF(D182="","",IF(K182="","",IF(I182="","",IF(F182="F",VLOOKUP(K182,F!A:G,6,0),IF(F182="M",VLOOKUP(K182,M!A:G,6,0),""))))),0)</f>
        <v/>
      </c>
      <c r="T182" s="191" t="str">
        <f>IFERROR(IF(D182="","",IF(K182="","",IF(I182="","",IF(F182="F",VLOOKUP(K182,F!A:G,7,0),IF(F182="M",VLOOKUP(K182,M!A:G,7,0),""))))),0)</f>
        <v/>
      </c>
      <c r="U182" s="191" t="str">
        <f>IFERROR(IF(D182="","",IF(K182="","",IF(J182="","",IF(F182="F",VLOOKUP(K182,F!A:M,8,0),IF(F182="M",VLOOKUP(K182,M!A:M,8,0),""))))),0)</f>
        <v/>
      </c>
      <c r="V182" s="191" t="str">
        <f>IFERROR(IF(D182="","",IF(K182="","",IF(J182="","",IF(F182="F",VLOOKUP(K182,F!A:M,9,0),IF(F182="M",VLOOKUP(K182,M!A:M,9,0),""))))),0)</f>
        <v/>
      </c>
      <c r="W182" s="191" t="str">
        <f>IFERROR(IF(D182="","",IF(K182="","",IF(J182="","",IF(F182="F",VLOOKUP(K182,F!A:M,10,0),IF(F182="M",VLOOKUP(K182,M!A:M,10,0),""))))),0)</f>
        <v/>
      </c>
      <c r="X182" s="191" t="str">
        <f>IFERROR(IF(D182="","",IF(K182="","",IF(J182="","",IF(F182="F",VLOOKUP(K182,F!A:M,11,0),IF(F182="M",VLOOKUP(K182,M!A:M,11,0),""))))),0)</f>
        <v/>
      </c>
      <c r="Y182" s="191" t="str">
        <f>IFERROR(IF(D182="","",IF(K182="","",IF(J182="","",IF(F182="F",VLOOKUP(K182,F!A:M,12,0),IF(F182="M",VLOOKUP(K182,M!A:M,12,0),""))))),0)</f>
        <v/>
      </c>
      <c r="Z182" s="191" t="str">
        <f>IFERROR(IF(D182="","",IF(K182="","",IF(J182="","",IF(F182="F",VLOOKUP(K182,F!A:M,13,0),IF(F182="M",VLOOKUP(K182,M!A:M,13,0),""))))),0)</f>
        <v/>
      </c>
      <c r="AA182" s="191" t="str">
        <f>IFERROR(IF(D182="","",IF(F182="","",IF(J182="","",IF(K182="","",IF(AND(K182&gt;23,K182&lt;=60),IF(F182="F",VLOOKUP(MROUND(HZ182,0.5),'F-Weight for Length'!K:S,2,0),VLOOKUP(MROUND(HZ182,0.5),'M-Weight for Length'!K:S,2,0)),IF(K182&gt;60,IF(F182="F",VLOOKUP(K182,'F-Weight for Length'!U:AC,2,0),VLOOKUP(K182,'M-Weight for Length'!U:AC,2,0)),IF(F182="F",VLOOKUP(MROUND(HZ182,0.5),'F-Weight for Length'!A:I,2,0),VLOOKUP(MROUND(HZ182,0.5),'M-Weight for Length'!A:I,2,0)))))))),0)</f>
        <v/>
      </c>
      <c r="AB182" s="191" t="str">
        <f>IFERROR(IF(D182="","",IF(F182="","",IF(J182="","",IF(K182="","",IF(AND(K182&gt;23,K182&lt;=60),IF(F182="F",VLOOKUP(MROUND(HZ182,0.5),'F-Weight for Length'!K:S,3,0),VLOOKUP(MROUND(HZ182,0.5),'M-Weight for Length'!K:S,3,0)),IF(K182&gt;60,IF(F182="F",VLOOKUP(K182,'F-Weight for Length'!U:AC,3,0),VLOOKUP(K182,'M-Weight for Length'!U:AC,3,0)),IF(F182="F",VLOOKUP(MROUND(HZ182,0.5),'F-Weight for Length'!A:I,3,0),VLOOKUP(MROUND(HZ182,0.5),'M-Weight for Length'!A:I,3,0)))))))),0)</f>
        <v/>
      </c>
      <c r="AC182" s="191" t="str">
        <f>IFERROR(IF(D182="","",IF(F182="","",IF(J182="","",IF(K182="","",IF(AND(K182&gt;23,K182&lt;=60),IF(F182="F",VLOOKUP(MROUND(HZ182,0.5),'F-Weight for Length'!K:S,4,0),VLOOKUP(MROUND(HZ182,0.5),'M-Weight for Length'!K:S,4,0)),IF(K182&gt;60,IF(F182="F",VLOOKUP(K182,'F-Weight for Length'!U:AC,4,0),VLOOKUP(K182,'M-Weight for Length'!U:AC,4,0)),IF(F182="F",VLOOKUP(MROUND(HZ182,0.5),'F-Weight for Length'!A:I,4,0),VLOOKUP(MROUND(HZ182,0.5),'M-Weight for Length'!A:I,4,0)))))))),0)</f>
        <v/>
      </c>
      <c r="AD182" s="191" t="str">
        <f>IFERROR(IF(D182="","",IF(F182="","",IF(J182="","",IF(K182="","",IF(AND(K182&gt;23,K182&lt;=60),IF(F182="F",VLOOKUP(MROUND(HZ182,0.5),'F-Weight for Length'!K:S,5,0),VLOOKUP(MROUND(HZ182,0.5),'M-Weight for Length'!K:S,5,0)),IF(K182&gt;60,IF(F182="F",VLOOKUP(K182,'F-Weight for Length'!U:AC,5,0),VLOOKUP(K182,'M-Weight for Length'!U:AC,5,0)),IF(F182="F",VLOOKUP(MROUND(HZ182,0.5),'F-Weight for Length'!A:I,5,0),VLOOKUP(MROUND(HZ182,0.5),'M-Weight for Length'!A:I,5,0)))))))),0)</f>
        <v/>
      </c>
      <c r="AE182" s="191" t="str">
        <f>IFERROR(IF(D182="","",IF(F182="","",IF(J182="","",IF(K182="","",IF(AND(K182&gt;23,K182&lt;=60),IF(F182="F",VLOOKUP(MROUND(HZ182,0.5),'F-Weight for Length'!K:S,6,0),VLOOKUP(MROUND(HZ182,0.5),'M-Weight for Length'!K:S,6,0)),IF(K182&gt;60,IF(F182="F",VLOOKUP(K182,'F-Weight for Length'!U:AC,6,0),VLOOKUP(K182,'M-Weight for Length'!U:AC,6,0)),IF(F182="F",VLOOKUP(MROUND(HZ182,0.5),'F-Weight for Length'!A:I,6,0),VLOOKUP(MROUND(HZ182,0.5),'M-Weight for Length'!A:I,6,0)))))))),0)</f>
        <v/>
      </c>
      <c r="AF182" s="191" t="str">
        <f>IFERROR(IF(D182="","",IF(F182="","",IF(J182="","",IF(K182="","",IF(AND(K182&gt;23,K182&lt;=60),IF(F182="F",VLOOKUP(MROUND(HZ182,0.5),'F-Weight for Length'!K:S,7,0),VLOOKUP(MROUND(HZ182,0.5),'M-Weight for Length'!K:S,7,0)),IF(K182&gt;60,IF(F182="F",VLOOKUP(K182,'F-Weight for Length'!U:AC,7,0),VLOOKUP(K182,'M-Weight for Length'!U:AC,7,0)),IF(F182="F",VLOOKUP(MROUND(HZ182,0.5),'F-Weight for Length'!A:I,7,0),VLOOKUP(MROUND(HZ182,0.5),'M-Weight for Length'!A:I,7,0)))))))),0)</f>
        <v/>
      </c>
      <c r="AG182" s="191" t="str">
        <f>IFERROR(IF(D182="","",IF(F182="","",IF(J182="","",IF(K182="","",IF(AND(K182&gt;23,K182&lt;=60),IF(F182="F",VLOOKUP(MROUND(HZ182,0.5),'F-Weight for Length'!K:S,8,0),VLOOKUP(MROUND(HZ182,0.5),'M-Weight for Length'!K:S,8,0)),IF(K182&gt;60,IF(F182="F",VLOOKUP(K182,'F-Weight for Length'!U:AC,8,0),VLOOKUP(K182,'M-Weight for Length'!U:AC,8,0)),IF(F182="F",VLOOKUP(MROUND(HZ182,0.5),'F-Weight for Length'!A:I,8,0),VLOOKUP(MROUND(HZ182,0.5),'M-Weight for Length'!A:I,8,0)))))))),0)</f>
        <v/>
      </c>
      <c r="AH182" s="191" t="str">
        <f>IFERROR(IF(D182="","",IF(F182="","",IF(J182="","",IF(K182="","",IF(AND(K182&gt;23,K182&lt;=60),IF(F182="F",VLOOKUP(MROUND(HZ182,0.5),'F-Weight for Length'!K:S,9,0),VLOOKUP(MROUND(HZ182,0.5),'M-Weight for Length'!K:S,9,0)),IF(K182&gt;60,IF(F182="F",VLOOKUP(K182,'F-Weight for Length'!U:AC,9,0),VLOOKUP(K182,'M-Weight for Length'!U:AC,9,0)),IF(F182="F",VLOOKUP(MROUND(HZ182,0.5),'F-Weight for Length'!A:I,9,0),VLOOKUP(MROUND(HZ182,0.5),'M-Weight for Length'!A:I,9,0)))))))),0)</f>
        <v/>
      </c>
      <c r="AI182" s="192">
        <f t="shared" si="483"/>
        <v>0</v>
      </c>
      <c r="AJ182" s="192">
        <f t="shared" si="484"/>
        <v>0</v>
      </c>
      <c r="AK182" s="192">
        <f t="shared" si="485"/>
        <v>0</v>
      </c>
      <c r="AL182" s="192">
        <f t="shared" si="486"/>
        <v>0</v>
      </c>
      <c r="AM182" s="192">
        <f t="shared" si="487"/>
        <v>0</v>
      </c>
      <c r="AN182" s="192">
        <f t="shared" si="488"/>
        <v>0</v>
      </c>
      <c r="AO182" s="192">
        <f t="shared" si="489"/>
        <v>0</v>
      </c>
      <c r="AP182" s="192">
        <f t="shared" si="490"/>
        <v>0</v>
      </c>
      <c r="AQ182" s="192">
        <f t="shared" si="491"/>
        <v>0</v>
      </c>
      <c r="AR182" s="192">
        <f t="shared" si="492"/>
        <v>0</v>
      </c>
      <c r="AS182" s="192">
        <f t="shared" si="493"/>
        <v>0</v>
      </c>
      <c r="AT182" s="192">
        <f t="shared" si="494"/>
        <v>0</v>
      </c>
      <c r="AU182" s="192">
        <f t="shared" si="495"/>
        <v>0</v>
      </c>
      <c r="AV182" s="192">
        <f t="shared" si="496"/>
        <v>0</v>
      </c>
      <c r="AW182" s="192">
        <f t="shared" si="497"/>
        <v>0</v>
      </c>
      <c r="AX182" s="192">
        <f t="shared" si="498"/>
        <v>0</v>
      </c>
      <c r="AY182" s="192">
        <f t="shared" si="499"/>
        <v>0</v>
      </c>
      <c r="AZ182" s="192">
        <f t="shared" si="500"/>
        <v>0</v>
      </c>
      <c r="BA182" s="192">
        <f t="shared" si="501"/>
        <v>0</v>
      </c>
      <c r="BB182" s="192">
        <f t="shared" si="502"/>
        <v>0</v>
      </c>
      <c r="BC182" s="192">
        <f t="shared" si="503"/>
        <v>0</v>
      </c>
      <c r="BD182" s="192">
        <f t="shared" si="504"/>
        <v>0</v>
      </c>
      <c r="BE182" s="192">
        <f t="shared" si="505"/>
        <v>0</v>
      </c>
      <c r="BF182" s="192">
        <f t="shared" si="506"/>
        <v>0</v>
      </c>
      <c r="BG182" s="192">
        <f t="shared" si="507"/>
        <v>0</v>
      </c>
      <c r="BH182" s="192">
        <f t="shared" si="508"/>
        <v>0</v>
      </c>
      <c r="BI182" s="192">
        <f t="shared" si="509"/>
        <v>0</v>
      </c>
      <c r="BJ182" s="192">
        <f t="shared" si="510"/>
        <v>0</v>
      </c>
      <c r="BK182" s="192">
        <f t="shared" si="511"/>
        <v>0</v>
      </c>
      <c r="BL182" s="192">
        <f t="shared" si="512"/>
        <v>0</v>
      </c>
      <c r="BM182" s="192">
        <f t="shared" si="513"/>
        <v>0</v>
      </c>
      <c r="BN182" s="192">
        <f t="shared" si="514"/>
        <v>0</v>
      </c>
      <c r="BO182" s="192">
        <f t="shared" si="515"/>
        <v>0</v>
      </c>
      <c r="BP182" s="192">
        <f t="shared" si="516"/>
        <v>0</v>
      </c>
      <c r="BQ182" s="192">
        <f t="shared" si="517"/>
        <v>0</v>
      </c>
      <c r="BR182" s="192">
        <f t="shared" si="518"/>
        <v>0</v>
      </c>
      <c r="BS182" s="192">
        <f t="shared" si="519"/>
        <v>0</v>
      </c>
      <c r="BT182" s="192">
        <f t="shared" si="520"/>
        <v>0</v>
      </c>
      <c r="BU182" s="192">
        <f t="shared" si="521"/>
        <v>0</v>
      </c>
      <c r="BV182" s="192">
        <f t="shared" si="522"/>
        <v>0</v>
      </c>
      <c r="BW182" s="192">
        <f t="shared" si="523"/>
        <v>0</v>
      </c>
      <c r="BX182" s="192">
        <f t="shared" si="524"/>
        <v>0</v>
      </c>
      <c r="BY182" s="192">
        <f t="shared" si="525"/>
        <v>0</v>
      </c>
      <c r="BZ182" s="192">
        <f t="shared" si="526"/>
        <v>0</v>
      </c>
      <c r="CA182" s="192">
        <f t="shared" si="527"/>
        <v>0</v>
      </c>
      <c r="CB182" s="192">
        <f t="shared" si="528"/>
        <v>0</v>
      </c>
      <c r="CC182" s="192">
        <f t="shared" si="529"/>
        <v>0</v>
      </c>
      <c r="CD182" s="192">
        <f t="shared" si="530"/>
        <v>0</v>
      </c>
      <c r="CE182" s="192">
        <f t="shared" si="531"/>
        <v>0</v>
      </c>
      <c r="CF182" s="192">
        <f t="shared" si="532"/>
        <v>0</v>
      </c>
      <c r="CG182" s="192">
        <f t="shared" si="533"/>
        <v>0</v>
      </c>
      <c r="CH182" s="192">
        <f t="shared" si="534"/>
        <v>0</v>
      </c>
      <c r="CI182" s="192">
        <f t="shared" si="535"/>
        <v>0</v>
      </c>
      <c r="CJ182" s="192">
        <f t="shared" si="536"/>
        <v>0</v>
      </c>
      <c r="CK182" s="192">
        <f t="shared" si="537"/>
        <v>0</v>
      </c>
      <c r="CL182" s="192">
        <f t="shared" si="538"/>
        <v>0</v>
      </c>
      <c r="CM182" s="192">
        <f t="shared" si="539"/>
        <v>0</v>
      </c>
      <c r="CN182" s="192">
        <f t="shared" si="540"/>
        <v>0</v>
      </c>
      <c r="CO182" s="192">
        <f t="shared" si="541"/>
        <v>0</v>
      </c>
      <c r="CP182" s="192">
        <f t="shared" si="542"/>
        <v>0</v>
      </c>
      <c r="CQ182" s="192">
        <f t="shared" si="543"/>
        <v>0</v>
      </c>
      <c r="CR182" s="192">
        <f t="shared" si="544"/>
        <v>0</v>
      </c>
      <c r="CS182" s="192">
        <f t="shared" si="545"/>
        <v>0</v>
      </c>
      <c r="CT182" s="192">
        <f t="shared" si="546"/>
        <v>0</v>
      </c>
      <c r="CU182" s="192">
        <f t="shared" si="547"/>
        <v>0</v>
      </c>
      <c r="CV182" s="192">
        <f t="shared" si="548"/>
        <v>0</v>
      </c>
      <c r="CW182" s="192">
        <f t="shared" si="549"/>
        <v>0</v>
      </c>
      <c r="CX182" s="192">
        <f t="shared" si="550"/>
        <v>0</v>
      </c>
      <c r="CY182" s="192">
        <f t="shared" si="551"/>
        <v>0</v>
      </c>
      <c r="CZ182" s="192">
        <f t="shared" si="552"/>
        <v>0</v>
      </c>
      <c r="DA182" s="192">
        <f t="shared" si="553"/>
        <v>0</v>
      </c>
      <c r="DB182" s="192">
        <f t="shared" si="554"/>
        <v>0</v>
      </c>
      <c r="DC182" s="192">
        <f t="shared" si="555"/>
        <v>0</v>
      </c>
      <c r="DD182" s="192">
        <f t="shared" si="556"/>
        <v>0</v>
      </c>
      <c r="DE182" s="192">
        <f t="shared" si="557"/>
        <v>0</v>
      </c>
      <c r="DF182" s="192">
        <f t="shared" si="558"/>
        <v>0</v>
      </c>
      <c r="DG182" s="192">
        <f t="shared" si="559"/>
        <v>0</v>
      </c>
      <c r="DH182" s="192">
        <f t="shared" si="560"/>
        <v>0</v>
      </c>
      <c r="DI182" s="192">
        <f t="shared" si="561"/>
        <v>0</v>
      </c>
      <c r="DJ182" s="192">
        <f t="shared" si="562"/>
        <v>0</v>
      </c>
      <c r="DK182" s="192">
        <f t="shared" si="563"/>
        <v>0</v>
      </c>
      <c r="DL182" s="192">
        <f t="shared" si="564"/>
        <v>0</v>
      </c>
      <c r="DM182" s="192">
        <f t="shared" si="565"/>
        <v>0</v>
      </c>
      <c r="DN182" s="192">
        <f t="shared" si="566"/>
        <v>0</v>
      </c>
      <c r="DO182" s="192">
        <f t="shared" si="567"/>
        <v>0</v>
      </c>
      <c r="DP182" s="192">
        <f t="shared" si="568"/>
        <v>0</v>
      </c>
      <c r="DQ182" s="192">
        <f t="shared" si="569"/>
        <v>0</v>
      </c>
      <c r="DR182" s="192">
        <f t="shared" si="570"/>
        <v>0</v>
      </c>
      <c r="DS182" s="192">
        <f t="shared" si="571"/>
        <v>0</v>
      </c>
      <c r="DT182" s="192">
        <f t="shared" si="572"/>
        <v>0</v>
      </c>
      <c r="DU182" s="192">
        <f t="shared" si="573"/>
        <v>0</v>
      </c>
      <c r="DV182" s="193">
        <f t="shared" si="687"/>
        <v>0</v>
      </c>
      <c r="DW182" s="193">
        <f t="shared" si="688"/>
        <v>0</v>
      </c>
      <c r="DX182" s="193">
        <f t="shared" si="689"/>
        <v>0</v>
      </c>
      <c r="DY182" s="193">
        <f t="shared" si="690"/>
        <v>0</v>
      </c>
      <c r="DZ182" s="193">
        <f t="shared" si="691"/>
        <v>0</v>
      </c>
      <c r="EA182" s="192">
        <f t="shared" si="574"/>
        <v>0</v>
      </c>
      <c r="EB182" s="192">
        <f t="shared" si="575"/>
        <v>0</v>
      </c>
      <c r="EC182" s="192">
        <f t="shared" si="576"/>
        <v>0</v>
      </c>
      <c r="ED182" s="192">
        <f t="shared" si="577"/>
        <v>0</v>
      </c>
      <c r="EE182" s="192">
        <f t="shared" si="578"/>
        <v>0</v>
      </c>
      <c r="EF182" s="192">
        <f t="shared" si="579"/>
        <v>0</v>
      </c>
      <c r="EG182" s="192">
        <f t="shared" si="580"/>
        <v>0</v>
      </c>
      <c r="EH182" s="192">
        <f t="shared" si="581"/>
        <v>0</v>
      </c>
      <c r="EI182" s="192">
        <f t="shared" si="582"/>
        <v>0</v>
      </c>
      <c r="EJ182" s="192">
        <f t="shared" si="583"/>
        <v>0</v>
      </c>
      <c r="EK182" s="192">
        <f t="shared" si="584"/>
        <v>0</v>
      </c>
      <c r="EL182" s="192">
        <f t="shared" si="585"/>
        <v>0</v>
      </c>
      <c r="EM182" s="192">
        <f t="shared" si="586"/>
        <v>0</v>
      </c>
      <c r="EN182" s="192">
        <f t="shared" si="587"/>
        <v>0</v>
      </c>
      <c r="EO182" s="192">
        <f t="shared" si="588"/>
        <v>0</v>
      </c>
      <c r="EP182" s="192">
        <f t="shared" si="589"/>
        <v>0</v>
      </c>
      <c r="EQ182" s="192">
        <f t="shared" si="590"/>
        <v>0</v>
      </c>
      <c r="ER182" s="192">
        <f t="shared" si="591"/>
        <v>0</v>
      </c>
      <c r="ES182" s="192">
        <f t="shared" si="592"/>
        <v>0</v>
      </c>
      <c r="ET182" s="192">
        <f t="shared" si="593"/>
        <v>0</v>
      </c>
      <c r="EU182" s="192">
        <f t="shared" si="594"/>
        <v>0</v>
      </c>
      <c r="EV182" s="192">
        <f t="shared" si="595"/>
        <v>0</v>
      </c>
      <c r="EW182" s="192">
        <f t="shared" si="596"/>
        <v>0</v>
      </c>
      <c r="EX182" s="192">
        <f t="shared" si="597"/>
        <v>0</v>
      </c>
      <c r="EY182" s="192">
        <f t="shared" si="598"/>
        <v>0</v>
      </c>
      <c r="EZ182" s="192">
        <f t="shared" si="599"/>
        <v>0</v>
      </c>
      <c r="FA182" s="192">
        <f t="shared" si="600"/>
        <v>0</v>
      </c>
      <c r="FB182" s="192">
        <f t="shared" si="601"/>
        <v>0</v>
      </c>
      <c r="FC182" s="192">
        <f t="shared" si="602"/>
        <v>0</v>
      </c>
      <c r="FD182" s="192">
        <f t="shared" si="603"/>
        <v>0</v>
      </c>
      <c r="FE182" s="192">
        <f t="shared" si="604"/>
        <v>0</v>
      </c>
      <c r="FF182" s="192">
        <f t="shared" si="605"/>
        <v>0</v>
      </c>
      <c r="FG182" s="192">
        <f t="shared" si="606"/>
        <v>0</v>
      </c>
      <c r="FH182" s="192">
        <f t="shared" si="607"/>
        <v>0</v>
      </c>
      <c r="FI182" s="192">
        <f t="shared" si="608"/>
        <v>0</v>
      </c>
      <c r="FJ182" s="192">
        <f t="shared" si="609"/>
        <v>0</v>
      </c>
      <c r="FK182" s="192">
        <f t="shared" si="610"/>
        <v>0</v>
      </c>
      <c r="FL182" s="192">
        <f t="shared" si="611"/>
        <v>0</v>
      </c>
      <c r="FM182" s="192">
        <f t="shared" si="612"/>
        <v>0</v>
      </c>
      <c r="FN182" s="192">
        <f t="shared" si="613"/>
        <v>0</v>
      </c>
      <c r="FO182" s="192">
        <f t="shared" si="614"/>
        <v>0</v>
      </c>
      <c r="FP182" s="192">
        <f t="shared" si="615"/>
        <v>0</v>
      </c>
      <c r="FQ182" s="192">
        <f t="shared" si="616"/>
        <v>0</v>
      </c>
      <c r="FR182" s="192">
        <f t="shared" si="617"/>
        <v>0</v>
      </c>
      <c r="FS182" s="192">
        <f t="shared" si="618"/>
        <v>0</v>
      </c>
      <c r="FT182" s="192">
        <f t="shared" si="619"/>
        <v>0</v>
      </c>
      <c r="FU182" s="192">
        <f t="shared" si="620"/>
        <v>0</v>
      </c>
      <c r="FV182" s="192">
        <f t="shared" si="621"/>
        <v>0</v>
      </c>
      <c r="FW182" s="192">
        <f t="shared" si="622"/>
        <v>0</v>
      </c>
      <c r="FX182" s="192">
        <f t="shared" si="623"/>
        <v>0</v>
      </c>
      <c r="FY182" s="192">
        <f t="shared" si="624"/>
        <v>0</v>
      </c>
      <c r="FZ182" s="192">
        <f t="shared" si="625"/>
        <v>0</v>
      </c>
      <c r="GA182" s="192">
        <f t="shared" si="626"/>
        <v>0</v>
      </c>
      <c r="GB182" s="192">
        <f t="shared" si="627"/>
        <v>0</v>
      </c>
      <c r="GC182" s="192">
        <f t="shared" si="628"/>
        <v>0</v>
      </c>
      <c r="GD182" s="192">
        <f t="shared" si="629"/>
        <v>0</v>
      </c>
      <c r="GE182" s="192">
        <f t="shared" si="630"/>
        <v>0</v>
      </c>
      <c r="GF182" s="192">
        <f t="shared" si="631"/>
        <v>0</v>
      </c>
      <c r="GG182" s="192">
        <f t="shared" si="632"/>
        <v>0</v>
      </c>
      <c r="GH182" s="192">
        <f t="shared" si="633"/>
        <v>0</v>
      </c>
      <c r="GI182" s="192">
        <f t="shared" si="634"/>
        <v>0</v>
      </c>
      <c r="GJ182" s="192">
        <f t="shared" si="635"/>
        <v>0</v>
      </c>
      <c r="GK182" s="192">
        <f t="shared" si="636"/>
        <v>0</v>
      </c>
      <c r="GL182" s="192">
        <f t="shared" si="637"/>
        <v>0</v>
      </c>
      <c r="GM182" s="192">
        <f t="shared" si="638"/>
        <v>0</v>
      </c>
      <c r="GN182" s="192">
        <f t="shared" si="639"/>
        <v>0</v>
      </c>
      <c r="GO182" s="192">
        <f t="shared" si="640"/>
        <v>0</v>
      </c>
      <c r="GP182" s="192">
        <f t="shared" si="641"/>
        <v>0</v>
      </c>
      <c r="GQ182" s="192">
        <f t="shared" si="642"/>
        <v>0</v>
      </c>
      <c r="GR182" s="192">
        <f t="shared" si="643"/>
        <v>0</v>
      </c>
      <c r="GS182" s="192">
        <f t="shared" si="644"/>
        <v>0</v>
      </c>
      <c r="GT182" s="192">
        <f t="shared" si="645"/>
        <v>0</v>
      </c>
      <c r="GU182" s="192">
        <f t="shared" si="646"/>
        <v>0</v>
      </c>
      <c r="GV182" s="192">
        <f t="shared" si="647"/>
        <v>0</v>
      </c>
      <c r="GW182" s="192">
        <f t="shared" si="648"/>
        <v>0</v>
      </c>
      <c r="GX182" s="192">
        <f t="shared" si="649"/>
        <v>0</v>
      </c>
      <c r="GY182" s="192">
        <f t="shared" si="650"/>
        <v>0</v>
      </c>
      <c r="GZ182" s="192">
        <f t="shared" si="651"/>
        <v>0</v>
      </c>
      <c r="HA182" s="192">
        <f t="shared" si="652"/>
        <v>0</v>
      </c>
      <c r="HB182" s="192">
        <f t="shared" si="653"/>
        <v>0</v>
      </c>
      <c r="HC182" s="192">
        <f t="shared" si="654"/>
        <v>0</v>
      </c>
      <c r="HD182" s="192">
        <f t="shared" si="655"/>
        <v>0</v>
      </c>
      <c r="HE182" s="192">
        <f t="shared" si="656"/>
        <v>0</v>
      </c>
      <c r="HF182" s="192">
        <f t="shared" si="657"/>
        <v>0</v>
      </c>
      <c r="HG182" s="192">
        <f t="shared" si="658"/>
        <v>0</v>
      </c>
      <c r="HH182" s="192">
        <f t="shared" si="659"/>
        <v>0</v>
      </c>
      <c r="HI182" s="192">
        <f t="shared" si="660"/>
        <v>0</v>
      </c>
      <c r="HJ182" s="192">
        <f t="shared" si="661"/>
        <v>0</v>
      </c>
      <c r="HK182" s="192">
        <f t="shared" si="662"/>
        <v>0</v>
      </c>
      <c r="HL182" s="192">
        <f t="shared" si="663"/>
        <v>0</v>
      </c>
      <c r="HM182" s="192">
        <f t="shared" si="664"/>
        <v>0</v>
      </c>
      <c r="HN182" s="194">
        <f t="shared" si="692"/>
        <v>0</v>
      </c>
      <c r="HO182" s="194">
        <f t="shared" si="693"/>
        <v>0</v>
      </c>
      <c r="HP182" s="194">
        <f t="shared" si="694"/>
        <v>0</v>
      </c>
      <c r="HQ182" s="194">
        <f t="shared" si="695"/>
        <v>0</v>
      </c>
      <c r="HR182" s="194">
        <f t="shared" si="696"/>
        <v>0</v>
      </c>
      <c r="HS182" s="195" t="str">
        <f t="shared" si="471"/>
        <v/>
      </c>
      <c r="HT182" s="196">
        <f t="shared" si="697"/>
        <v>0</v>
      </c>
      <c r="HU182" s="196">
        <f t="shared" si="698"/>
        <v>0</v>
      </c>
      <c r="HV182" s="197" t="str">
        <f t="shared" si="472"/>
        <v/>
      </c>
      <c r="HW182" s="197" t="str">
        <f t="shared" si="665"/>
        <v/>
      </c>
      <c r="HX182" s="197" t="str">
        <f t="shared" si="666"/>
        <v/>
      </c>
      <c r="HY182" s="195" t="str">
        <f t="shared" si="473"/>
        <v/>
      </c>
      <c r="HZ182" s="30">
        <f t="shared" si="469"/>
        <v>0</v>
      </c>
      <c r="IA182" s="198">
        <f t="shared" si="474"/>
        <v>0</v>
      </c>
      <c r="IB182" s="195"/>
      <c r="IC182" s="195">
        <f t="shared" si="667"/>
        <v>0</v>
      </c>
      <c r="ID182" s="195">
        <f t="shared" si="475"/>
        <v>0</v>
      </c>
      <c r="IE182" s="195">
        <f t="shared" si="668"/>
        <v>0</v>
      </c>
      <c r="IF182" s="195">
        <f t="shared" si="476"/>
        <v>0</v>
      </c>
      <c r="IG182" s="307">
        <f t="shared" si="477"/>
        <v>0</v>
      </c>
      <c r="IH182" s="307">
        <f t="shared" si="478"/>
        <v>0</v>
      </c>
      <c r="II182" s="44">
        <f t="shared" si="479"/>
        <v>0</v>
      </c>
      <c r="IJ182" s="44">
        <f t="shared" si="669"/>
        <v>0</v>
      </c>
      <c r="IK182" s="44">
        <f t="shared" si="670"/>
        <v>0</v>
      </c>
      <c r="IL182" s="44">
        <f t="shared" si="671"/>
        <v>0</v>
      </c>
      <c r="IM182" s="44">
        <f t="shared" si="672"/>
        <v>0</v>
      </c>
      <c r="IN182" s="44">
        <f t="shared" si="673"/>
        <v>0</v>
      </c>
      <c r="IO182" s="44">
        <f t="shared" si="674"/>
        <v>0</v>
      </c>
    </row>
    <row r="183" spans="1:249" ht="18" customHeight="1">
      <c r="A183" s="188">
        <v>177</v>
      </c>
      <c r="B183" s="326"/>
      <c r="C183" s="289"/>
      <c r="D183" s="199"/>
      <c r="E183" s="189"/>
      <c r="F183" s="189"/>
      <c r="G183" s="190"/>
      <c r="H183" s="190"/>
      <c r="I183" s="272"/>
      <c r="J183" s="207"/>
      <c r="K183" s="214" t="str">
        <f t="shared" si="480"/>
        <v/>
      </c>
      <c r="L183" s="200" t="str">
        <f t="shared" si="481"/>
        <v/>
      </c>
      <c r="M183" s="200" t="str">
        <f t="shared" si="482"/>
        <v/>
      </c>
      <c r="N183" s="209" t="str">
        <f t="shared" si="470"/>
        <v/>
      </c>
      <c r="O183" s="208" t="str">
        <f>IFERROR(IF(D183="","",IF(K183="","",IF(I183="","",IF(F183="F",VLOOKUP(K183,F!A:G,2,0),IF(F183="M",VLOOKUP(K183,M!A:G,2,0),""))))),0)</f>
        <v/>
      </c>
      <c r="P183" s="191" t="str">
        <f>IFERROR(IF(D183="","",IF(K183="","",IF(I183="","",IF(F183="F",VLOOKUP(K183,F!A:G,3,0),IF(F183="M",VLOOKUP(K183,M!A:G,3,0),""))))),0)</f>
        <v/>
      </c>
      <c r="Q183" s="191" t="str">
        <f>IFERROR(IF(D183="","",IF(K183="","",IF(I183="","",IF(F183="F",VLOOKUP(K183,F!A:G,4,0),IF(F183="M",VLOOKUP(K183,M!A:G,4,0),""))))),0)</f>
        <v/>
      </c>
      <c r="R183" s="191" t="str">
        <f>IFERROR(IF(D183="","",IF(K183="","",IF(I183="","",IF(F183="F",VLOOKUP(K183,F!A:G,5,0),IF(F183="M",VLOOKUP(K183,M!A:G,5,0),""))))),0)</f>
        <v/>
      </c>
      <c r="S183" s="191" t="str">
        <f>IFERROR(IF(D183="","",IF(K183="","",IF(I183="","",IF(F183="F",VLOOKUP(K183,F!A:G,6,0),IF(F183="M",VLOOKUP(K183,M!A:G,6,0),""))))),0)</f>
        <v/>
      </c>
      <c r="T183" s="191" t="str">
        <f>IFERROR(IF(D183="","",IF(K183="","",IF(I183="","",IF(F183="F",VLOOKUP(K183,F!A:G,7,0),IF(F183="M",VLOOKUP(K183,M!A:G,7,0),""))))),0)</f>
        <v/>
      </c>
      <c r="U183" s="191" t="str">
        <f>IFERROR(IF(D183="","",IF(K183="","",IF(J183="","",IF(F183="F",VLOOKUP(K183,F!A:M,8,0),IF(F183="M",VLOOKUP(K183,M!A:M,8,0),""))))),0)</f>
        <v/>
      </c>
      <c r="V183" s="191" t="str">
        <f>IFERROR(IF(D183="","",IF(K183="","",IF(J183="","",IF(F183="F",VLOOKUP(K183,F!A:M,9,0),IF(F183="M",VLOOKUP(K183,M!A:M,9,0),""))))),0)</f>
        <v/>
      </c>
      <c r="W183" s="191" t="str">
        <f>IFERROR(IF(D183="","",IF(K183="","",IF(J183="","",IF(F183="F",VLOOKUP(K183,F!A:M,10,0),IF(F183="M",VLOOKUP(K183,M!A:M,10,0),""))))),0)</f>
        <v/>
      </c>
      <c r="X183" s="191" t="str">
        <f>IFERROR(IF(D183="","",IF(K183="","",IF(J183="","",IF(F183="F",VLOOKUP(K183,F!A:M,11,0),IF(F183="M",VLOOKUP(K183,M!A:M,11,0),""))))),0)</f>
        <v/>
      </c>
      <c r="Y183" s="191" t="str">
        <f>IFERROR(IF(D183="","",IF(K183="","",IF(J183="","",IF(F183="F",VLOOKUP(K183,F!A:M,12,0),IF(F183="M",VLOOKUP(K183,M!A:M,12,0),""))))),0)</f>
        <v/>
      </c>
      <c r="Z183" s="191" t="str">
        <f>IFERROR(IF(D183="","",IF(K183="","",IF(J183="","",IF(F183="F",VLOOKUP(K183,F!A:M,13,0),IF(F183="M",VLOOKUP(K183,M!A:M,13,0),""))))),0)</f>
        <v/>
      </c>
      <c r="AA183" s="191" t="str">
        <f>IFERROR(IF(D183="","",IF(F183="","",IF(J183="","",IF(K183="","",IF(AND(K183&gt;23,K183&lt;=60),IF(F183="F",VLOOKUP(MROUND(HZ183,0.5),'F-Weight for Length'!K:S,2,0),VLOOKUP(MROUND(HZ183,0.5),'M-Weight for Length'!K:S,2,0)),IF(K183&gt;60,IF(F183="F",VLOOKUP(K183,'F-Weight for Length'!U:AC,2,0),VLOOKUP(K183,'M-Weight for Length'!U:AC,2,0)),IF(F183="F",VLOOKUP(MROUND(HZ183,0.5),'F-Weight for Length'!A:I,2,0),VLOOKUP(MROUND(HZ183,0.5),'M-Weight for Length'!A:I,2,0)))))))),0)</f>
        <v/>
      </c>
      <c r="AB183" s="191" t="str">
        <f>IFERROR(IF(D183="","",IF(F183="","",IF(J183="","",IF(K183="","",IF(AND(K183&gt;23,K183&lt;=60),IF(F183="F",VLOOKUP(MROUND(HZ183,0.5),'F-Weight for Length'!K:S,3,0),VLOOKUP(MROUND(HZ183,0.5),'M-Weight for Length'!K:S,3,0)),IF(K183&gt;60,IF(F183="F",VLOOKUP(K183,'F-Weight for Length'!U:AC,3,0),VLOOKUP(K183,'M-Weight for Length'!U:AC,3,0)),IF(F183="F",VLOOKUP(MROUND(HZ183,0.5),'F-Weight for Length'!A:I,3,0),VLOOKUP(MROUND(HZ183,0.5),'M-Weight for Length'!A:I,3,0)))))))),0)</f>
        <v/>
      </c>
      <c r="AC183" s="191" t="str">
        <f>IFERROR(IF(D183="","",IF(F183="","",IF(J183="","",IF(K183="","",IF(AND(K183&gt;23,K183&lt;=60),IF(F183="F",VLOOKUP(MROUND(HZ183,0.5),'F-Weight for Length'!K:S,4,0),VLOOKUP(MROUND(HZ183,0.5),'M-Weight for Length'!K:S,4,0)),IF(K183&gt;60,IF(F183="F",VLOOKUP(K183,'F-Weight for Length'!U:AC,4,0),VLOOKUP(K183,'M-Weight for Length'!U:AC,4,0)),IF(F183="F",VLOOKUP(MROUND(HZ183,0.5),'F-Weight for Length'!A:I,4,0),VLOOKUP(MROUND(HZ183,0.5),'M-Weight for Length'!A:I,4,0)))))))),0)</f>
        <v/>
      </c>
      <c r="AD183" s="191" t="str">
        <f>IFERROR(IF(D183="","",IF(F183="","",IF(J183="","",IF(K183="","",IF(AND(K183&gt;23,K183&lt;=60),IF(F183="F",VLOOKUP(MROUND(HZ183,0.5),'F-Weight for Length'!K:S,5,0),VLOOKUP(MROUND(HZ183,0.5),'M-Weight for Length'!K:S,5,0)),IF(K183&gt;60,IF(F183="F",VLOOKUP(K183,'F-Weight for Length'!U:AC,5,0),VLOOKUP(K183,'M-Weight for Length'!U:AC,5,0)),IF(F183="F",VLOOKUP(MROUND(HZ183,0.5),'F-Weight for Length'!A:I,5,0),VLOOKUP(MROUND(HZ183,0.5),'M-Weight for Length'!A:I,5,0)))))))),0)</f>
        <v/>
      </c>
      <c r="AE183" s="191" t="str">
        <f>IFERROR(IF(D183="","",IF(F183="","",IF(J183="","",IF(K183="","",IF(AND(K183&gt;23,K183&lt;=60),IF(F183="F",VLOOKUP(MROUND(HZ183,0.5),'F-Weight for Length'!K:S,6,0),VLOOKUP(MROUND(HZ183,0.5),'M-Weight for Length'!K:S,6,0)),IF(K183&gt;60,IF(F183="F",VLOOKUP(K183,'F-Weight for Length'!U:AC,6,0),VLOOKUP(K183,'M-Weight for Length'!U:AC,6,0)),IF(F183="F",VLOOKUP(MROUND(HZ183,0.5),'F-Weight for Length'!A:I,6,0),VLOOKUP(MROUND(HZ183,0.5),'M-Weight for Length'!A:I,6,0)))))))),0)</f>
        <v/>
      </c>
      <c r="AF183" s="191" t="str">
        <f>IFERROR(IF(D183="","",IF(F183="","",IF(J183="","",IF(K183="","",IF(AND(K183&gt;23,K183&lt;=60),IF(F183="F",VLOOKUP(MROUND(HZ183,0.5),'F-Weight for Length'!K:S,7,0),VLOOKUP(MROUND(HZ183,0.5),'M-Weight for Length'!K:S,7,0)),IF(K183&gt;60,IF(F183="F",VLOOKUP(K183,'F-Weight for Length'!U:AC,7,0),VLOOKUP(K183,'M-Weight for Length'!U:AC,7,0)),IF(F183="F",VLOOKUP(MROUND(HZ183,0.5),'F-Weight for Length'!A:I,7,0),VLOOKUP(MROUND(HZ183,0.5),'M-Weight for Length'!A:I,7,0)))))))),0)</f>
        <v/>
      </c>
      <c r="AG183" s="191" t="str">
        <f>IFERROR(IF(D183="","",IF(F183="","",IF(J183="","",IF(K183="","",IF(AND(K183&gt;23,K183&lt;=60),IF(F183="F",VLOOKUP(MROUND(HZ183,0.5),'F-Weight for Length'!K:S,8,0),VLOOKUP(MROUND(HZ183,0.5),'M-Weight for Length'!K:S,8,0)),IF(K183&gt;60,IF(F183="F",VLOOKUP(K183,'F-Weight for Length'!U:AC,8,0),VLOOKUP(K183,'M-Weight for Length'!U:AC,8,0)),IF(F183="F",VLOOKUP(MROUND(HZ183,0.5),'F-Weight for Length'!A:I,8,0),VLOOKUP(MROUND(HZ183,0.5),'M-Weight for Length'!A:I,8,0)))))))),0)</f>
        <v/>
      </c>
      <c r="AH183" s="191" t="str">
        <f>IFERROR(IF(D183="","",IF(F183="","",IF(J183="","",IF(K183="","",IF(AND(K183&gt;23,K183&lt;=60),IF(F183="F",VLOOKUP(MROUND(HZ183,0.5),'F-Weight for Length'!K:S,9,0),VLOOKUP(MROUND(HZ183,0.5),'M-Weight for Length'!K:S,9,0)),IF(K183&gt;60,IF(F183="F",VLOOKUP(K183,'F-Weight for Length'!U:AC,9,0),VLOOKUP(K183,'M-Weight for Length'!U:AC,9,0)),IF(F183="F",VLOOKUP(MROUND(HZ183,0.5),'F-Weight for Length'!A:I,9,0),VLOOKUP(MROUND(HZ183,0.5),'M-Weight for Length'!A:I,9,0)))))))),0)</f>
        <v/>
      </c>
      <c r="AI183" s="192">
        <f t="shared" si="483"/>
        <v>0</v>
      </c>
      <c r="AJ183" s="192">
        <f t="shared" si="484"/>
        <v>0</v>
      </c>
      <c r="AK183" s="192">
        <f t="shared" si="485"/>
        <v>0</v>
      </c>
      <c r="AL183" s="192">
        <f t="shared" si="486"/>
        <v>0</v>
      </c>
      <c r="AM183" s="192">
        <f t="shared" si="487"/>
        <v>0</v>
      </c>
      <c r="AN183" s="192">
        <f t="shared" si="488"/>
        <v>0</v>
      </c>
      <c r="AO183" s="192">
        <f t="shared" si="489"/>
        <v>0</v>
      </c>
      <c r="AP183" s="192">
        <f t="shared" si="490"/>
        <v>0</v>
      </c>
      <c r="AQ183" s="192">
        <f t="shared" si="491"/>
        <v>0</v>
      </c>
      <c r="AR183" s="192">
        <f t="shared" si="492"/>
        <v>0</v>
      </c>
      <c r="AS183" s="192">
        <f t="shared" si="493"/>
        <v>0</v>
      </c>
      <c r="AT183" s="192">
        <f t="shared" si="494"/>
        <v>0</v>
      </c>
      <c r="AU183" s="192">
        <f t="shared" si="495"/>
        <v>0</v>
      </c>
      <c r="AV183" s="192">
        <f t="shared" si="496"/>
        <v>0</v>
      </c>
      <c r="AW183" s="192">
        <f t="shared" si="497"/>
        <v>0</v>
      </c>
      <c r="AX183" s="192">
        <f t="shared" si="498"/>
        <v>0</v>
      </c>
      <c r="AY183" s="192">
        <f t="shared" si="499"/>
        <v>0</v>
      </c>
      <c r="AZ183" s="192">
        <f t="shared" si="500"/>
        <v>0</v>
      </c>
      <c r="BA183" s="192">
        <f t="shared" si="501"/>
        <v>0</v>
      </c>
      <c r="BB183" s="192">
        <f t="shared" si="502"/>
        <v>0</v>
      </c>
      <c r="BC183" s="192">
        <f t="shared" si="503"/>
        <v>0</v>
      </c>
      <c r="BD183" s="192">
        <f t="shared" si="504"/>
        <v>0</v>
      </c>
      <c r="BE183" s="192">
        <f t="shared" si="505"/>
        <v>0</v>
      </c>
      <c r="BF183" s="192">
        <f t="shared" si="506"/>
        <v>0</v>
      </c>
      <c r="BG183" s="192">
        <f t="shared" si="507"/>
        <v>0</v>
      </c>
      <c r="BH183" s="192">
        <f t="shared" si="508"/>
        <v>0</v>
      </c>
      <c r="BI183" s="192">
        <f t="shared" si="509"/>
        <v>0</v>
      </c>
      <c r="BJ183" s="192">
        <f t="shared" si="510"/>
        <v>0</v>
      </c>
      <c r="BK183" s="192">
        <f t="shared" si="511"/>
        <v>0</v>
      </c>
      <c r="BL183" s="192">
        <f t="shared" si="512"/>
        <v>0</v>
      </c>
      <c r="BM183" s="192">
        <f t="shared" si="513"/>
        <v>0</v>
      </c>
      <c r="BN183" s="192">
        <f t="shared" si="514"/>
        <v>0</v>
      </c>
      <c r="BO183" s="192">
        <f t="shared" si="515"/>
        <v>0</v>
      </c>
      <c r="BP183" s="192">
        <f t="shared" si="516"/>
        <v>0</v>
      </c>
      <c r="BQ183" s="192">
        <f t="shared" si="517"/>
        <v>0</v>
      </c>
      <c r="BR183" s="192">
        <f t="shared" si="518"/>
        <v>0</v>
      </c>
      <c r="BS183" s="192">
        <f t="shared" si="519"/>
        <v>0</v>
      </c>
      <c r="BT183" s="192">
        <f t="shared" si="520"/>
        <v>0</v>
      </c>
      <c r="BU183" s="192">
        <f t="shared" si="521"/>
        <v>0</v>
      </c>
      <c r="BV183" s="192">
        <f t="shared" si="522"/>
        <v>0</v>
      </c>
      <c r="BW183" s="192">
        <f t="shared" si="523"/>
        <v>0</v>
      </c>
      <c r="BX183" s="192">
        <f t="shared" si="524"/>
        <v>0</v>
      </c>
      <c r="BY183" s="192">
        <f t="shared" si="525"/>
        <v>0</v>
      </c>
      <c r="BZ183" s="192">
        <f t="shared" si="526"/>
        <v>0</v>
      </c>
      <c r="CA183" s="192">
        <f t="shared" si="527"/>
        <v>0</v>
      </c>
      <c r="CB183" s="192">
        <f t="shared" si="528"/>
        <v>0</v>
      </c>
      <c r="CC183" s="192">
        <f t="shared" si="529"/>
        <v>0</v>
      </c>
      <c r="CD183" s="192">
        <f t="shared" si="530"/>
        <v>0</v>
      </c>
      <c r="CE183" s="192">
        <f t="shared" si="531"/>
        <v>0</v>
      </c>
      <c r="CF183" s="192">
        <f t="shared" si="532"/>
        <v>0</v>
      </c>
      <c r="CG183" s="192">
        <f t="shared" si="533"/>
        <v>0</v>
      </c>
      <c r="CH183" s="192">
        <f t="shared" si="534"/>
        <v>0</v>
      </c>
      <c r="CI183" s="192">
        <f t="shared" si="535"/>
        <v>0</v>
      </c>
      <c r="CJ183" s="192">
        <f t="shared" si="536"/>
        <v>0</v>
      </c>
      <c r="CK183" s="192">
        <f t="shared" si="537"/>
        <v>0</v>
      </c>
      <c r="CL183" s="192">
        <f t="shared" si="538"/>
        <v>0</v>
      </c>
      <c r="CM183" s="192">
        <f t="shared" si="539"/>
        <v>0</v>
      </c>
      <c r="CN183" s="192">
        <f t="shared" si="540"/>
        <v>0</v>
      </c>
      <c r="CO183" s="192">
        <f t="shared" si="541"/>
        <v>0</v>
      </c>
      <c r="CP183" s="192">
        <f t="shared" si="542"/>
        <v>0</v>
      </c>
      <c r="CQ183" s="192">
        <f t="shared" si="543"/>
        <v>0</v>
      </c>
      <c r="CR183" s="192">
        <f t="shared" si="544"/>
        <v>0</v>
      </c>
      <c r="CS183" s="192">
        <f t="shared" si="545"/>
        <v>0</v>
      </c>
      <c r="CT183" s="192">
        <f t="shared" si="546"/>
        <v>0</v>
      </c>
      <c r="CU183" s="192">
        <f t="shared" si="547"/>
        <v>0</v>
      </c>
      <c r="CV183" s="192">
        <f t="shared" si="548"/>
        <v>0</v>
      </c>
      <c r="CW183" s="192">
        <f t="shared" si="549"/>
        <v>0</v>
      </c>
      <c r="CX183" s="192">
        <f t="shared" si="550"/>
        <v>0</v>
      </c>
      <c r="CY183" s="192">
        <f t="shared" si="551"/>
        <v>0</v>
      </c>
      <c r="CZ183" s="192">
        <f t="shared" si="552"/>
        <v>0</v>
      </c>
      <c r="DA183" s="192">
        <f t="shared" si="553"/>
        <v>0</v>
      </c>
      <c r="DB183" s="192">
        <f t="shared" si="554"/>
        <v>0</v>
      </c>
      <c r="DC183" s="192">
        <f t="shared" si="555"/>
        <v>0</v>
      </c>
      <c r="DD183" s="192">
        <f t="shared" si="556"/>
        <v>0</v>
      </c>
      <c r="DE183" s="192">
        <f t="shared" si="557"/>
        <v>0</v>
      </c>
      <c r="DF183" s="192">
        <f t="shared" si="558"/>
        <v>0</v>
      </c>
      <c r="DG183" s="192">
        <f t="shared" si="559"/>
        <v>0</v>
      </c>
      <c r="DH183" s="192">
        <f t="shared" si="560"/>
        <v>0</v>
      </c>
      <c r="DI183" s="192">
        <f t="shared" si="561"/>
        <v>0</v>
      </c>
      <c r="DJ183" s="192">
        <f t="shared" si="562"/>
        <v>0</v>
      </c>
      <c r="DK183" s="192">
        <f t="shared" si="563"/>
        <v>0</v>
      </c>
      <c r="DL183" s="192">
        <f t="shared" si="564"/>
        <v>0</v>
      </c>
      <c r="DM183" s="192">
        <f t="shared" si="565"/>
        <v>0</v>
      </c>
      <c r="DN183" s="192">
        <f t="shared" si="566"/>
        <v>0</v>
      </c>
      <c r="DO183" s="192">
        <f t="shared" si="567"/>
        <v>0</v>
      </c>
      <c r="DP183" s="192">
        <f t="shared" si="568"/>
        <v>0</v>
      </c>
      <c r="DQ183" s="192">
        <f t="shared" si="569"/>
        <v>0</v>
      </c>
      <c r="DR183" s="192">
        <f t="shared" si="570"/>
        <v>0</v>
      </c>
      <c r="DS183" s="192">
        <f t="shared" si="571"/>
        <v>0</v>
      </c>
      <c r="DT183" s="192">
        <f t="shared" si="572"/>
        <v>0</v>
      </c>
      <c r="DU183" s="192">
        <f t="shared" si="573"/>
        <v>0</v>
      </c>
      <c r="DV183" s="193">
        <f t="shared" si="687"/>
        <v>0</v>
      </c>
      <c r="DW183" s="193">
        <f t="shared" si="688"/>
        <v>0</v>
      </c>
      <c r="DX183" s="193">
        <f t="shared" si="689"/>
        <v>0</v>
      </c>
      <c r="DY183" s="193">
        <f t="shared" si="690"/>
        <v>0</v>
      </c>
      <c r="DZ183" s="193">
        <f t="shared" si="691"/>
        <v>0</v>
      </c>
      <c r="EA183" s="192">
        <f t="shared" si="574"/>
        <v>0</v>
      </c>
      <c r="EB183" s="192">
        <f t="shared" si="575"/>
        <v>0</v>
      </c>
      <c r="EC183" s="192">
        <f t="shared" si="576"/>
        <v>0</v>
      </c>
      <c r="ED183" s="192">
        <f t="shared" si="577"/>
        <v>0</v>
      </c>
      <c r="EE183" s="192">
        <f t="shared" si="578"/>
        <v>0</v>
      </c>
      <c r="EF183" s="192">
        <f t="shared" si="579"/>
        <v>0</v>
      </c>
      <c r="EG183" s="192">
        <f t="shared" si="580"/>
        <v>0</v>
      </c>
      <c r="EH183" s="192">
        <f t="shared" si="581"/>
        <v>0</v>
      </c>
      <c r="EI183" s="192">
        <f t="shared" si="582"/>
        <v>0</v>
      </c>
      <c r="EJ183" s="192">
        <f t="shared" si="583"/>
        <v>0</v>
      </c>
      <c r="EK183" s="192">
        <f t="shared" si="584"/>
        <v>0</v>
      </c>
      <c r="EL183" s="192">
        <f t="shared" si="585"/>
        <v>0</v>
      </c>
      <c r="EM183" s="192">
        <f t="shared" si="586"/>
        <v>0</v>
      </c>
      <c r="EN183" s="192">
        <f t="shared" si="587"/>
        <v>0</v>
      </c>
      <c r="EO183" s="192">
        <f t="shared" si="588"/>
        <v>0</v>
      </c>
      <c r="EP183" s="192">
        <f t="shared" si="589"/>
        <v>0</v>
      </c>
      <c r="EQ183" s="192">
        <f t="shared" si="590"/>
        <v>0</v>
      </c>
      <c r="ER183" s="192">
        <f t="shared" si="591"/>
        <v>0</v>
      </c>
      <c r="ES183" s="192">
        <f t="shared" si="592"/>
        <v>0</v>
      </c>
      <c r="ET183" s="192">
        <f t="shared" si="593"/>
        <v>0</v>
      </c>
      <c r="EU183" s="192">
        <f t="shared" si="594"/>
        <v>0</v>
      </c>
      <c r="EV183" s="192">
        <f t="shared" si="595"/>
        <v>0</v>
      </c>
      <c r="EW183" s="192">
        <f t="shared" si="596"/>
        <v>0</v>
      </c>
      <c r="EX183" s="192">
        <f t="shared" si="597"/>
        <v>0</v>
      </c>
      <c r="EY183" s="192">
        <f t="shared" si="598"/>
        <v>0</v>
      </c>
      <c r="EZ183" s="192">
        <f t="shared" si="599"/>
        <v>0</v>
      </c>
      <c r="FA183" s="192">
        <f t="shared" si="600"/>
        <v>0</v>
      </c>
      <c r="FB183" s="192">
        <f t="shared" si="601"/>
        <v>0</v>
      </c>
      <c r="FC183" s="192">
        <f t="shared" si="602"/>
        <v>0</v>
      </c>
      <c r="FD183" s="192">
        <f t="shared" si="603"/>
        <v>0</v>
      </c>
      <c r="FE183" s="192">
        <f t="shared" si="604"/>
        <v>0</v>
      </c>
      <c r="FF183" s="192">
        <f t="shared" si="605"/>
        <v>0</v>
      </c>
      <c r="FG183" s="192">
        <f t="shared" si="606"/>
        <v>0</v>
      </c>
      <c r="FH183" s="192">
        <f t="shared" si="607"/>
        <v>0</v>
      </c>
      <c r="FI183" s="192">
        <f t="shared" si="608"/>
        <v>0</v>
      </c>
      <c r="FJ183" s="192">
        <f t="shared" si="609"/>
        <v>0</v>
      </c>
      <c r="FK183" s="192">
        <f t="shared" si="610"/>
        <v>0</v>
      </c>
      <c r="FL183" s="192">
        <f t="shared" si="611"/>
        <v>0</v>
      </c>
      <c r="FM183" s="192">
        <f t="shared" si="612"/>
        <v>0</v>
      </c>
      <c r="FN183" s="192">
        <f t="shared" si="613"/>
        <v>0</v>
      </c>
      <c r="FO183" s="192">
        <f t="shared" si="614"/>
        <v>0</v>
      </c>
      <c r="FP183" s="192">
        <f t="shared" si="615"/>
        <v>0</v>
      </c>
      <c r="FQ183" s="192">
        <f t="shared" si="616"/>
        <v>0</v>
      </c>
      <c r="FR183" s="192">
        <f t="shared" si="617"/>
        <v>0</v>
      </c>
      <c r="FS183" s="192">
        <f t="shared" si="618"/>
        <v>0</v>
      </c>
      <c r="FT183" s="192">
        <f t="shared" si="619"/>
        <v>0</v>
      </c>
      <c r="FU183" s="192">
        <f t="shared" si="620"/>
        <v>0</v>
      </c>
      <c r="FV183" s="192">
        <f t="shared" si="621"/>
        <v>0</v>
      </c>
      <c r="FW183" s="192">
        <f t="shared" si="622"/>
        <v>0</v>
      </c>
      <c r="FX183" s="192">
        <f t="shared" si="623"/>
        <v>0</v>
      </c>
      <c r="FY183" s="192">
        <f t="shared" si="624"/>
        <v>0</v>
      </c>
      <c r="FZ183" s="192">
        <f t="shared" si="625"/>
        <v>0</v>
      </c>
      <c r="GA183" s="192">
        <f t="shared" si="626"/>
        <v>0</v>
      </c>
      <c r="GB183" s="192">
        <f t="shared" si="627"/>
        <v>0</v>
      </c>
      <c r="GC183" s="192">
        <f t="shared" si="628"/>
        <v>0</v>
      </c>
      <c r="GD183" s="192">
        <f t="shared" si="629"/>
        <v>0</v>
      </c>
      <c r="GE183" s="192">
        <f t="shared" si="630"/>
        <v>0</v>
      </c>
      <c r="GF183" s="192">
        <f t="shared" si="631"/>
        <v>0</v>
      </c>
      <c r="GG183" s="192">
        <f t="shared" si="632"/>
        <v>0</v>
      </c>
      <c r="GH183" s="192">
        <f t="shared" si="633"/>
        <v>0</v>
      </c>
      <c r="GI183" s="192">
        <f t="shared" si="634"/>
        <v>0</v>
      </c>
      <c r="GJ183" s="192">
        <f t="shared" si="635"/>
        <v>0</v>
      </c>
      <c r="GK183" s="192">
        <f t="shared" si="636"/>
        <v>0</v>
      </c>
      <c r="GL183" s="192">
        <f t="shared" si="637"/>
        <v>0</v>
      </c>
      <c r="GM183" s="192">
        <f t="shared" si="638"/>
        <v>0</v>
      </c>
      <c r="GN183" s="192">
        <f t="shared" si="639"/>
        <v>0</v>
      </c>
      <c r="GO183" s="192">
        <f t="shared" si="640"/>
        <v>0</v>
      </c>
      <c r="GP183" s="192">
        <f t="shared" si="641"/>
        <v>0</v>
      </c>
      <c r="GQ183" s="192">
        <f t="shared" si="642"/>
        <v>0</v>
      </c>
      <c r="GR183" s="192">
        <f t="shared" si="643"/>
        <v>0</v>
      </c>
      <c r="GS183" s="192">
        <f t="shared" si="644"/>
        <v>0</v>
      </c>
      <c r="GT183" s="192">
        <f t="shared" si="645"/>
        <v>0</v>
      </c>
      <c r="GU183" s="192">
        <f t="shared" si="646"/>
        <v>0</v>
      </c>
      <c r="GV183" s="192">
        <f t="shared" si="647"/>
        <v>0</v>
      </c>
      <c r="GW183" s="192">
        <f t="shared" si="648"/>
        <v>0</v>
      </c>
      <c r="GX183" s="192">
        <f t="shared" si="649"/>
        <v>0</v>
      </c>
      <c r="GY183" s="192">
        <f t="shared" si="650"/>
        <v>0</v>
      </c>
      <c r="GZ183" s="192">
        <f t="shared" si="651"/>
        <v>0</v>
      </c>
      <c r="HA183" s="192">
        <f t="shared" si="652"/>
        <v>0</v>
      </c>
      <c r="HB183" s="192">
        <f t="shared" si="653"/>
        <v>0</v>
      </c>
      <c r="HC183" s="192">
        <f t="shared" si="654"/>
        <v>0</v>
      </c>
      <c r="HD183" s="192">
        <f t="shared" si="655"/>
        <v>0</v>
      </c>
      <c r="HE183" s="192">
        <f t="shared" si="656"/>
        <v>0</v>
      </c>
      <c r="HF183" s="192">
        <f t="shared" si="657"/>
        <v>0</v>
      </c>
      <c r="HG183" s="192">
        <f t="shared" si="658"/>
        <v>0</v>
      </c>
      <c r="HH183" s="192">
        <f t="shared" si="659"/>
        <v>0</v>
      </c>
      <c r="HI183" s="192">
        <f t="shared" si="660"/>
        <v>0</v>
      </c>
      <c r="HJ183" s="192">
        <f t="shared" si="661"/>
        <v>0</v>
      </c>
      <c r="HK183" s="192">
        <f t="shared" si="662"/>
        <v>0</v>
      </c>
      <c r="HL183" s="192">
        <f t="shared" si="663"/>
        <v>0</v>
      </c>
      <c r="HM183" s="192">
        <f t="shared" si="664"/>
        <v>0</v>
      </c>
      <c r="HN183" s="194">
        <f t="shared" si="692"/>
        <v>0</v>
      </c>
      <c r="HO183" s="194">
        <f t="shared" si="693"/>
        <v>0</v>
      </c>
      <c r="HP183" s="194">
        <f t="shared" si="694"/>
        <v>0</v>
      </c>
      <c r="HQ183" s="194">
        <f t="shared" si="695"/>
        <v>0</v>
      </c>
      <c r="HR183" s="194">
        <f t="shared" si="696"/>
        <v>0</v>
      </c>
      <c r="HS183" s="195" t="str">
        <f t="shared" si="471"/>
        <v/>
      </c>
      <c r="HT183" s="196">
        <f t="shared" si="697"/>
        <v>0</v>
      </c>
      <c r="HU183" s="196">
        <f t="shared" si="698"/>
        <v>0</v>
      </c>
      <c r="HV183" s="197" t="str">
        <f t="shared" si="472"/>
        <v/>
      </c>
      <c r="HW183" s="197" t="str">
        <f t="shared" si="665"/>
        <v/>
      </c>
      <c r="HX183" s="197" t="str">
        <f t="shared" si="666"/>
        <v/>
      </c>
      <c r="HY183" s="195" t="str">
        <f t="shared" si="473"/>
        <v/>
      </c>
      <c r="HZ183" s="30">
        <f t="shared" si="469"/>
        <v>0</v>
      </c>
      <c r="IA183" s="198">
        <f t="shared" si="474"/>
        <v>0</v>
      </c>
      <c r="IB183" s="195"/>
      <c r="IC183" s="195">
        <f t="shared" si="667"/>
        <v>0</v>
      </c>
      <c r="ID183" s="195">
        <f t="shared" si="475"/>
        <v>0</v>
      </c>
      <c r="IE183" s="195">
        <f t="shared" si="668"/>
        <v>0</v>
      </c>
      <c r="IF183" s="195">
        <f t="shared" si="476"/>
        <v>0</v>
      </c>
      <c r="IG183" s="307">
        <f t="shared" si="477"/>
        <v>0</v>
      </c>
      <c r="IH183" s="307">
        <f t="shared" si="478"/>
        <v>0</v>
      </c>
      <c r="II183" s="44">
        <f t="shared" si="479"/>
        <v>0</v>
      </c>
      <c r="IJ183" s="44">
        <f t="shared" si="669"/>
        <v>0</v>
      </c>
      <c r="IK183" s="44">
        <f t="shared" si="670"/>
        <v>0</v>
      </c>
      <c r="IL183" s="44">
        <f t="shared" si="671"/>
        <v>0</v>
      </c>
      <c r="IM183" s="44">
        <f t="shared" si="672"/>
        <v>0</v>
      </c>
      <c r="IN183" s="44">
        <f t="shared" si="673"/>
        <v>0</v>
      </c>
      <c r="IO183" s="44">
        <f t="shared" si="674"/>
        <v>0</v>
      </c>
    </row>
    <row r="184" spans="1:249" ht="18" customHeight="1">
      <c r="A184" s="188">
        <v>178</v>
      </c>
      <c r="B184" s="326"/>
      <c r="C184" s="289"/>
      <c r="D184" s="199"/>
      <c r="E184" s="189"/>
      <c r="F184" s="189"/>
      <c r="G184" s="190"/>
      <c r="H184" s="190"/>
      <c r="I184" s="272"/>
      <c r="J184" s="207"/>
      <c r="K184" s="214" t="str">
        <f t="shared" si="480"/>
        <v/>
      </c>
      <c r="L184" s="200" t="str">
        <f t="shared" si="481"/>
        <v/>
      </c>
      <c r="M184" s="200" t="str">
        <f t="shared" si="482"/>
        <v/>
      </c>
      <c r="N184" s="209" t="str">
        <f t="shared" si="470"/>
        <v/>
      </c>
      <c r="O184" s="208" t="str">
        <f>IFERROR(IF(D184="","",IF(K184="","",IF(I184="","",IF(F184="F",VLOOKUP(K184,F!A:G,2,0),IF(F184="M",VLOOKUP(K184,M!A:G,2,0),""))))),0)</f>
        <v/>
      </c>
      <c r="P184" s="191" t="str">
        <f>IFERROR(IF(D184="","",IF(K184="","",IF(I184="","",IF(F184="F",VLOOKUP(K184,F!A:G,3,0),IF(F184="M",VLOOKUP(K184,M!A:G,3,0),""))))),0)</f>
        <v/>
      </c>
      <c r="Q184" s="191" t="str">
        <f>IFERROR(IF(D184="","",IF(K184="","",IF(I184="","",IF(F184="F",VLOOKUP(K184,F!A:G,4,0),IF(F184="M",VLOOKUP(K184,M!A:G,4,0),""))))),0)</f>
        <v/>
      </c>
      <c r="R184" s="191" t="str">
        <f>IFERROR(IF(D184="","",IF(K184="","",IF(I184="","",IF(F184="F",VLOOKUP(K184,F!A:G,5,0),IF(F184="M",VLOOKUP(K184,M!A:G,5,0),""))))),0)</f>
        <v/>
      </c>
      <c r="S184" s="191" t="str">
        <f>IFERROR(IF(D184="","",IF(K184="","",IF(I184="","",IF(F184="F",VLOOKUP(K184,F!A:G,6,0),IF(F184="M",VLOOKUP(K184,M!A:G,6,0),""))))),0)</f>
        <v/>
      </c>
      <c r="T184" s="191" t="str">
        <f>IFERROR(IF(D184="","",IF(K184="","",IF(I184="","",IF(F184="F",VLOOKUP(K184,F!A:G,7,0),IF(F184="M",VLOOKUP(K184,M!A:G,7,0),""))))),0)</f>
        <v/>
      </c>
      <c r="U184" s="191" t="str">
        <f>IFERROR(IF(D184="","",IF(K184="","",IF(J184="","",IF(F184="F",VLOOKUP(K184,F!A:M,8,0),IF(F184="M",VLOOKUP(K184,M!A:M,8,0),""))))),0)</f>
        <v/>
      </c>
      <c r="V184" s="191" t="str">
        <f>IFERROR(IF(D184="","",IF(K184="","",IF(J184="","",IF(F184="F",VLOOKUP(K184,F!A:M,9,0),IF(F184="M",VLOOKUP(K184,M!A:M,9,0),""))))),0)</f>
        <v/>
      </c>
      <c r="W184" s="191" t="str">
        <f>IFERROR(IF(D184="","",IF(K184="","",IF(J184="","",IF(F184="F",VLOOKUP(K184,F!A:M,10,0),IF(F184="M",VLOOKUP(K184,M!A:M,10,0),""))))),0)</f>
        <v/>
      </c>
      <c r="X184" s="191" t="str">
        <f>IFERROR(IF(D184="","",IF(K184="","",IF(J184="","",IF(F184="F",VLOOKUP(K184,F!A:M,11,0),IF(F184="M",VLOOKUP(K184,M!A:M,11,0),""))))),0)</f>
        <v/>
      </c>
      <c r="Y184" s="191" t="str">
        <f>IFERROR(IF(D184="","",IF(K184="","",IF(J184="","",IF(F184="F",VLOOKUP(K184,F!A:M,12,0),IF(F184="M",VLOOKUP(K184,M!A:M,12,0),""))))),0)</f>
        <v/>
      </c>
      <c r="Z184" s="191" t="str">
        <f>IFERROR(IF(D184="","",IF(K184="","",IF(J184="","",IF(F184="F",VLOOKUP(K184,F!A:M,13,0),IF(F184="M",VLOOKUP(K184,M!A:M,13,0),""))))),0)</f>
        <v/>
      </c>
      <c r="AA184" s="191" t="str">
        <f>IFERROR(IF(D184="","",IF(F184="","",IF(J184="","",IF(K184="","",IF(AND(K184&gt;23,K184&lt;=60),IF(F184="F",VLOOKUP(MROUND(HZ184,0.5),'F-Weight for Length'!K:S,2,0),VLOOKUP(MROUND(HZ184,0.5),'M-Weight for Length'!K:S,2,0)),IF(K184&gt;60,IF(F184="F",VLOOKUP(K184,'F-Weight for Length'!U:AC,2,0),VLOOKUP(K184,'M-Weight for Length'!U:AC,2,0)),IF(F184="F",VLOOKUP(MROUND(HZ184,0.5),'F-Weight for Length'!A:I,2,0),VLOOKUP(MROUND(HZ184,0.5),'M-Weight for Length'!A:I,2,0)))))))),0)</f>
        <v/>
      </c>
      <c r="AB184" s="191" t="str">
        <f>IFERROR(IF(D184="","",IF(F184="","",IF(J184="","",IF(K184="","",IF(AND(K184&gt;23,K184&lt;=60),IF(F184="F",VLOOKUP(MROUND(HZ184,0.5),'F-Weight for Length'!K:S,3,0),VLOOKUP(MROUND(HZ184,0.5),'M-Weight for Length'!K:S,3,0)),IF(K184&gt;60,IF(F184="F",VLOOKUP(K184,'F-Weight for Length'!U:AC,3,0),VLOOKUP(K184,'M-Weight for Length'!U:AC,3,0)),IF(F184="F",VLOOKUP(MROUND(HZ184,0.5),'F-Weight for Length'!A:I,3,0),VLOOKUP(MROUND(HZ184,0.5),'M-Weight for Length'!A:I,3,0)))))))),0)</f>
        <v/>
      </c>
      <c r="AC184" s="191" t="str">
        <f>IFERROR(IF(D184="","",IF(F184="","",IF(J184="","",IF(K184="","",IF(AND(K184&gt;23,K184&lt;=60),IF(F184="F",VLOOKUP(MROUND(HZ184,0.5),'F-Weight for Length'!K:S,4,0),VLOOKUP(MROUND(HZ184,0.5),'M-Weight for Length'!K:S,4,0)),IF(K184&gt;60,IF(F184="F",VLOOKUP(K184,'F-Weight for Length'!U:AC,4,0),VLOOKUP(K184,'M-Weight for Length'!U:AC,4,0)),IF(F184="F",VLOOKUP(MROUND(HZ184,0.5),'F-Weight for Length'!A:I,4,0),VLOOKUP(MROUND(HZ184,0.5),'M-Weight for Length'!A:I,4,0)))))))),0)</f>
        <v/>
      </c>
      <c r="AD184" s="191" t="str">
        <f>IFERROR(IF(D184="","",IF(F184="","",IF(J184="","",IF(K184="","",IF(AND(K184&gt;23,K184&lt;=60),IF(F184="F",VLOOKUP(MROUND(HZ184,0.5),'F-Weight for Length'!K:S,5,0),VLOOKUP(MROUND(HZ184,0.5),'M-Weight for Length'!K:S,5,0)),IF(K184&gt;60,IF(F184="F",VLOOKUP(K184,'F-Weight for Length'!U:AC,5,0),VLOOKUP(K184,'M-Weight for Length'!U:AC,5,0)),IF(F184="F",VLOOKUP(MROUND(HZ184,0.5),'F-Weight for Length'!A:I,5,0),VLOOKUP(MROUND(HZ184,0.5),'M-Weight for Length'!A:I,5,0)))))))),0)</f>
        <v/>
      </c>
      <c r="AE184" s="191" t="str">
        <f>IFERROR(IF(D184="","",IF(F184="","",IF(J184="","",IF(K184="","",IF(AND(K184&gt;23,K184&lt;=60),IF(F184="F",VLOOKUP(MROUND(HZ184,0.5),'F-Weight for Length'!K:S,6,0),VLOOKUP(MROUND(HZ184,0.5),'M-Weight for Length'!K:S,6,0)),IF(K184&gt;60,IF(F184="F",VLOOKUP(K184,'F-Weight for Length'!U:AC,6,0),VLOOKUP(K184,'M-Weight for Length'!U:AC,6,0)),IF(F184="F",VLOOKUP(MROUND(HZ184,0.5),'F-Weight for Length'!A:I,6,0),VLOOKUP(MROUND(HZ184,0.5),'M-Weight for Length'!A:I,6,0)))))))),0)</f>
        <v/>
      </c>
      <c r="AF184" s="191" t="str">
        <f>IFERROR(IF(D184="","",IF(F184="","",IF(J184="","",IF(K184="","",IF(AND(K184&gt;23,K184&lt;=60),IF(F184="F",VLOOKUP(MROUND(HZ184,0.5),'F-Weight for Length'!K:S,7,0),VLOOKUP(MROUND(HZ184,0.5),'M-Weight for Length'!K:S,7,0)),IF(K184&gt;60,IF(F184="F",VLOOKUP(K184,'F-Weight for Length'!U:AC,7,0),VLOOKUP(K184,'M-Weight for Length'!U:AC,7,0)),IF(F184="F",VLOOKUP(MROUND(HZ184,0.5),'F-Weight for Length'!A:I,7,0),VLOOKUP(MROUND(HZ184,0.5),'M-Weight for Length'!A:I,7,0)))))))),0)</f>
        <v/>
      </c>
      <c r="AG184" s="191" t="str">
        <f>IFERROR(IF(D184="","",IF(F184="","",IF(J184="","",IF(K184="","",IF(AND(K184&gt;23,K184&lt;=60),IF(F184="F",VLOOKUP(MROUND(HZ184,0.5),'F-Weight for Length'!K:S,8,0),VLOOKUP(MROUND(HZ184,0.5),'M-Weight for Length'!K:S,8,0)),IF(K184&gt;60,IF(F184="F",VLOOKUP(K184,'F-Weight for Length'!U:AC,8,0),VLOOKUP(K184,'M-Weight for Length'!U:AC,8,0)),IF(F184="F",VLOOKUP(MROUND(HZ184,0.5),'F-Weight for Length'!A:I,8,0),VLOOKUP(MROUND(HZ184,0.5),'M-Weight for Length'!A:I,8,0)))))))),0)</f>
        <v/>
      </c>
      <c r="AH184" s="191" t="str">
        <f>IFERROR(IF(D184="","",IF(F184="","",IF(J184="","",IF(K184="","",IF(AND(K184&gt;23,K184&lt;=60),IF(F184="F",VLOOKUP(MROUND(HZ184,0.5),'F-Weight for Length'!K:S,9,0),VLOOKUP(MROUND(HZ184,0.5),'M-Weight for Length'!K:S,9,0)),IF(K184&gt;60,IF(F184="F",VLOOKUP(K184,'F-Weight for Length'!U:AC,9,0),VLOOKUP(K184,'M-Weight for Length'!U:AC,9,0)),IF(F184="F",VLOOKUP(MROUND(HZ184,0.5),'F-Weight for Length'!A:I,9,0),VLOOKUP(MROUND(HZ184,0.5),'M-Weight for Length'!A:I,9,0)))))))),0)</f>
        <v/>
      </c>
      <c r="AI184" s="192">
        <f t="shared" si="483"/>
        <v>0</v>
      </c>
      <c r="AJ184" s="192">
        <f t="shared" si="484"/>
        <v>0</v>
      </c>
      <c r="AK184" s="192">
        <f t="shared" si="485"/>
        <v>0</v>
      </c>
      <c r="AL184" s="192">
        <f t="shared" si="486"/>
        <v>0</v>
      </c>
      <c r="AM184" s="192">
        <f t="shared" si="487"/>
        <v>0</v>
      </c>
      <c r="AN184" s="192">
        <f t="shared" si="488"/>
        <v>0</v>
      </c>
      <c r="AO184" s="192">
        <f t="shared" si="489"/>
        <v>0</v>
      </c>
      <c r="AP184" s="192">
        <f t="shared" si="490"/>
        <v>0</v>
      </c>
      <c r="AQ184" s="192">
        <f t="shared" si="491"/>
        <v>0</v>
      </c>
      <c r="AR184" s="192">
        <f t="shared" si="492"/>
        <v>0</v>
      </c>
      <c r="AS184" s="192">
        <f t="shared" si="493"/>
        <v>0</v>
      </c>
      <c r="AT184" s="192">
        <f t="shared" si="494"/>
        <v>0</v>
      </c>
      <c r="AU184" s="192">
        <f t="shared" si="495"/>
        <v>0</v>
      </c>
      <c r="AV184" s="192">
        <f t="shared" si="496"/>
        <v>0</v>
      </c>
      <c r="AW184" s="192">
        <f t="shared" si="497"/>
        <v>0</v>
      </c>
      <c r="AX184" s="192">
        <f t="shared" si="498"/>
        <v>0</v>
      </c>
      <c r="AY184" s="192">
        <f t="shared" si="499"/>
        <v>0</v>
      </c>
      <c r="AZ184" s="192">
        <f t="shared" si="500"/>
        <v>0</v>
      </c>
      <c r="BA184" s="192">
        <f t="shared" si="501"/>
        <v>0</v>
      </c>
      <c r="BB184" s="192">
        <f t="shared" si="502"/>
        <v>0</v>
      </c>
      <c r="BC184" s="192">
        <f t="shared" si="503"/>
        <v>0</v>
      </c>
      <c r="BD184" s="192">
        <f t="shared" si="504"/>
        <v>0</v>
      </c>
      <c r="BE184" s="192">
        <f t="shared" si="505"/>
        <v>0</v>
      </c>
      <c r="BF184" s="192">
        <f t="shared" si="506"/>
        <v>0</v>
      </c>
      <c r="BG184" s="192">
        <f t="shared" si="507"/>
        <v>0</v>
      </c>
      <c r="BH184" s="192">
        <f t="shared" si="508"/>
        <v>0</v>
      </c>
      <c r="BI184" s="192">
        <f t="shared" si="509"/>
        <v>0</v>
      </c>
      <c r="BJ184" s="192">
        <f t="shared" si="510"/>
        <v>0</v>
      </c>
      <c r="BK184" s="192">
        <f t="shared" si="511"/>
        <v>0</v>
      </c>
      <c r="BL184" s="192">
        <f t="shared" si="512"/>
        <v>0</v>
      </c>
      <c r="BM184" s="192">
        <f t="shared" si="513"/>
        <v>0</v>
      </c>
      <c r="BN184" s="192">
        <f t="shared" si="514"/>
        <v>0</v>
      </c>
      <c r="BO184" s="192">
        <f t="shared" si="515"/>
        <v>0</v>
      </c>
      <c r="BP184" s="192">
        <f t="shared" si="516"/>
        <v>0</v>
      </c>
      <c r="BQ184" s="192">
        <f t="shared" si="517"/>
        <v>0</v>
      </c>
      <c r="BR184" s="192">
        <f t="shared" si="518"/>
        <v>0</v>
      </c>
      <c r="BS184" s="192">
        <f t="shared" si="519"/>
        <v>0</v>
      </c>
      <c r="BT184" s="192">
        <f t="shared" si="520"/>
        <v>0</v>
      </c>
      <c r="BU184" s="192">
        <f t="shared" si="521"/>
        <v>0</v>
      </c>
      <c r="BV184" s="192">
        <f t="shared" si="522"/>
        <v>0</v>
      </c>
      <c r="BW184" s="192">
        <f t="shared" si="523"/>
        <v>0</v>
      </c>
      <c r="BX184" s="192">
        <f t="shared" si="524"/>
        <v>0</v>
      </c>
      <c r="BY184" s="192">
        <f t="shared" si="525"/>
        <v>0</v>
      </c>
      <c r="BZ184" s="192">
        <f t="shared" si="526"/>
        <v>0</v>
      </c>
      <c r="CA184" s="192">
        <f t="shared" si="527"/>
        <v>0</v>
      </c>
      <c r="CB184" s="192">
        <f t="shared" si="528"/>
        <v>0</v>
      </c>
      <c r="CC184" s="192">
        <f t="shared" si="529"/>
        <v>0</v>
      </c>
      <c r="CD184" s="192">
        <f t="shared" si="530"/>
        <v>0</v>
      </c>
      <c r="CE184" s="192">
        <f t="shared" si="531"/>
        <v>0</v>
      </c>
      <c r="CF184" s="192">
        <f t="shared" si="532"/>
        <v>0</v>
      </c>
      <c r="CG184" s="192">
        <f t="shared" si="533"/>
        <v>0</v>
      </c>
      <c r="CH184" s="192">
        <f t="shared" si="534"/>
        <v>0</v>
      </c>
      <c r="CI184" s="192">
        <f t="shared" si="535"/>
        <v>0</v>
      </c>
      <c r="CJ184" s="192">
        <f t="shared" si="536"/>
        <v>0</v>
      </c>
      <c r="CK184" s="192">
        <f t="shared" si="537"/>
        <v>0</v>
      </c>
      <c r="CL184" s="192">
        <f t="shared" si="538"/>
        <v>0</v>
      </c>
      <c r="CM184" s="192">
        <f t="shared" si="539"/>
        <v>0</v>
      </c>
      <c r="CN184" s="192">
        <f t="shared" si="540"/>
        <v>0</v>
      </c>
      <c r="CO184" s="192">
        <f t="shared" si="541"/>
        <v>0</v>
      </c>
      <c r="CP184" s="192">
        <f t="shared" si="542"/>
        <v>0</v>
      </c>
      <c r="CQ184" s="192">
        <f t="shared" si="543"/>
        <v>0</v>
      </c>
      <c r="CR184" s="192">
        <f t="shared" si="544"/>
        <v>0</v>
      </c>
      <c r="CS184" s="192">
        <f t="shared" si="545"/>
        <v>0</v>
      </c>
      <c r="CT184" s="192">
        <f t="shared" si="546"/>
        <v>0</v>
      </c>
      <c r="CU184" s="192">
        <f t="shared" si="547"/>
        <v>0</v>
      </c>
      <c r="CV184" s="192">
        <f t="shared" si="548"/>
        <v>0</v>
      </c>
      <c r="CW184" s="192">
        <f t="shared" si="549"/>
        <v>0</v>
      </c>
      <c r="CX184" s="192">
        <f t="shared" si="550"/>
        <v>0</v>
      </c>
      <c r="CY184" s="192">
        <f t="shared" si="551"/>
        <v>0</v>
      </c>
      <c r="CZ184" s="192">
        <f t="shared" si="552"/>
        <v>0</v>
      </c>
      <c r="DA184" s="192">
        <f t="shared" si="553"/>
        <v>0</v>
      </c>
      <c r="DB184" s="192">
        <f t="shared" si="554"/>
        <v>0</v>
      </c>
      <c r="DC184" s="192">
        <f t="shared" si="555"/>
        <v>0</v>
      </c>
      <c r="DD184" s="192">
        <f t="shared" si="556"/>
        <v>0</v>
      </c>
      <c r="DE184" s="192">
        <f t="shared" si="557"/>
        <v>0</v>
      </c>
      <c r="DF184" s="192">
        <f t="shared" si="558"/>
        <v>0</v>
      </c>
      <c r="DG184" s="192">
        <f t="shared" si="559"/>
        <v>0</v>
      </c>
      <c r="DH184" s="192">
        <f t="shared" si="560"/>
        <v>0</v>
      </c>
      <c r="DI184" s="192">
        <f t="shared" si="561"/>
        <v>0</v>
      </c>
      <c r="DJ184" s="192">
        <f t="shared" si="562"/>
        <v>0</v>
      </c>
      <c r="DK184" s="192">
        <f t="shared" si="563"/>
        <v>0</v>
      </c>
      <c r="DL184" s="192">
        <f t="shared" si="564"/>
        <v>0</v>
      </c>
      <c r="DM184" s="192">
        <f t="shared" si="565"/>
        <v>0</v>
      </c>
      <c r="DN184" s="192">
        <f t="shared" si="566"/>
        <v>0</v>
      </c>
      <c r="DO184" s="192">
        <f t="shared" si="567"/>
        <v>0</v>
      </c>
      <c r="DP184" s="192">
        <f t="shared" si="568"/>
        <v>0</v>
      </c>
      <c r="DQ184" s="192">
        <f t="shared" si="569"/>
        <v>0</v>
      </c>
      <c r="DR184" s="192">
        <f t="shared" si="570"/>
        <v>0</v>
      </c>
      <c r="DS184" s="192">
        <f t="shared" si="571"/>
        <v>0</v>
      </c>
      <c r="DT184" s="192">
        <f t="shared" si="572"/>
        <v>0</v>
      </c>
      <c r="DU184" s="192">
        <f t="shared" si="573"/>
        <v>0</v>
      </c>
      <c r="DV184" s="193">
        <f t="shared" si="687"/>
        <v>0</v>
      </c>
      <c r="DW184" s="193">
        <f t="shared" si="688"/>
        <v>0</v>
      </c>
      <c r="DX184" s="193">
        <f t="shared" si="689"/>
        <v>0</v>
      </c>
      <c r="DY184" s="193">
        <f t="shared" si="690"/>
        <v>0</v>
      </c>
      <c r="DZ184" s="193">
        <f t="shared" si="691"/>
        <v>0</v>
      </c>
      <c r="EA184" s="192">
        <f t="shared" si="574"/>
        <v>0</v>
      </c>
      <c r="EB184" s="192">
        <f t="shared" si="575"/>
        <v>0</v>
      </c>
      <c r="EC184" s="192">
        <f t="shared" si="576"/>
        <v>0</v>
      </c>
      <c r="ED184" s="192">
        <f t="shared" si="577"/>
        <v>0</v>
      </c>
      <c r="EE184" s="192">
        <f t="shared" si="578"/>
        <v>0</v>
      </c>
      <c r="EF184" s="192">
        <f t="shared" si="579"/>
        <v>0</v>
      </c>
      <c r="EG184" s="192">
        <f t="shared" si="580"/>
        <v>0</v>
      </c>
      <c r="EH184" s="192">
        <f t="shared" si="581"/>
        <v>0</v>
      </c>
      <c r="EI184" s="192">
        <f t="shared" si="582"/>
        <v>0</v>
      </c>
      <c r="EJ184" s="192">
        <f t="shared" si="583"/>
        <v>0</v>
      </c>
      <c r="EK184" s="192">
        <f t="shared" si="584"/>
        <v>0</v>
      </c>
      <c r="EL184" s="192">
        <f t="shared" si="585"/>
        <v>0</v>
      </c>
      <c r="EM184" s="192">
        <f t="shared" si="586"/>
        <v>0</v>
      </c>
      <c r="EN184" s="192">
        <f t="shared" si="587"/>
        <v>0</v>
      </c>
      <c r="EO184" s="192">
        <f t="shared" si="588"/>
        <v>0</v>
      </c>
      <c r="EP184" s="192">
        <f t="shared" si="589"/>
        <v>0</v>
      </c>
      <c r="EQ184" s="192">
        <f t="shared" si="590"/>
        <v>0</v>
      </c>
      <c r="ER184" s="192">
        <f t="shared" si="591"/>
        <v>0</v>
      </c>
      <c r="ES184" s="192">
        <f t="shared" si="592"/>
        <v>0</v>
      </c>
      <c r="ET184" s="192">
        <f t="shared" si="593"/>
        <v>0</v>
      </c>
      <c r="EU184" s="192">
        <f t="shared" si="594"/>
        <v>0</v>
      </c>
      <c r="EV184" s="192">
        <f t="shared" si="595"/>
        <v>0</v>
      </c>
      <c r="EW184" s="192">
        <f t="shared" si="596"/>
        <v>0</v>
      </c>
      <c r="EX184" s="192">
        <f t="shared" si="597"/>
        <v>0</v>
      </c>
      <c r="EY184" s="192">
        <f t="shared" si="598"/>
        <v>0</v>
      </c>
      <c r="EZ184" s="192">
        <f t="shared" si="599"/>
        <v>0</v>
      </c>
      <c r="FA184" s="192">
        <f t="shared" si="600"/>
        <v>0</v>
      </c>
      <c r="FB184" s="192">
        <f t="shared" si="601"/>
        <v>0</v>
      </c>
      <c r="FC184" s="192">
        <f t="shared" si="602"/>
        <v>0</v>
      </c>
      <c r="FD184" s="192">
        <f t="shared" si="603"/>
        <v>0</v>
      </c>
      <c r="FE184" s="192">
        <f t="shared" si="604"/>
        <v>0</v>
      </c>
      <c r="FF184" s="192">
        <f t="shared" si="605"/>
        <v>0</v>
      </c>
      <c r="FG184" s="192">
        <f t="shared" si="606"/>
        <v>0</v>
      </c>
      <c r="FH184" s="192">
        <f t="shared" si="607"/>
        <v>0</v>
      </c>
      <c r="FI184" s="192">
        <f t="shared" si="608"/>
        <v>0</v>
      </c>
      <c r="FJ184" s="192">
        <f t="shared" si="609"/>
        <v>0</v>
      </c>
      <c r="FK184" s="192">
        <f t="shared" si="610"/>
        <v>0</v>
      </c>
      <c r="FL184" s="192">
        <f t="shared" si="611"/>
        <v>0</v>
      </c>
      <c r="FM184" s="192">
        <f t="shared" si="612"/>
        <v>0</v>
      </c>
      <c r="FN184" s="192">
        <f t="shared" si="613"/>
        <v>0</v>
      </c>
      <c r="FO184" s="192">
        <f t="shared" si="614"/>
        <v>0</v>
      </c>
      <c r="FP184" s="192">
        <f t="shared" si="615"/>
        <v>0</v>
      </c>
      <c r="FQ184" s="192">
        <f t="shared" si="616"/>
        <v>0</v>
      </c>
      <c r="FR184" s="192">
        <f t="shared" si="617"/>
        <v>0</v>
      </c>
      <c r="FS184" s="192">
        <f t="shared" si="618"/>
        <v>0</v>
      </c>
      <c r="FT184" s="192">
        <f t="shared" si="619"/>
        <v>0</v>
      </c>
      <c r="FU184" s="192">
        <f t="shared" si="620"/>
        <v>0</v>
      </c>
      <c r="FV184" s="192">
        <f t="shared" si="621"/>
        <v>0</v>
      </c>
      <c r="FW184" s="192">
        <f t="shared" si="622"/>
        <v>0</v>
      </c>
      <c r="FX184" s="192">
        <f t="shared" si="623"/>
        <v>0</v>
      </c>
      <c r="FY184" s="192">
        <f t="shared" si="624"/>
        <v>0</v>
      </c>
      <c r="FZ184" s="192">
        <f t="shared" si="625"/>
        <v>0</v>
      </c>
      <c r="GA184" s="192">
        <f t="shared" si="626"/>
        <v>0</v>
      </c>
      <c r="GB184" s="192">
        <f t="shared" si="627"/>
        <v>0</v>
      </c>
      <c r="GC184" s="192">
        <f t="shared" si="628"/>
        <v>0</v>
      </c>
      <c r="GD184" s="192">
        <f t="shared" si="629"/>
        <v>0</v>
      </c>
      <c r="GE184" s="192">
        <f t="shared" si="630"/>
        <v>0</v>
      </c>
      <c r="GF184" s="192">
        <f t="shared" si="631"/>
        <v>0</v>
      </c>
      <c r="GG184" s="192">
        <f t="shared" si="632"/>
        <v>0</v>
      </c>
      <c r="GH184" s="192">
        <f t="shared" si="633"/>
        <v>0</v>
      </c>
      <c r="GI184" s="192">
        <f t="shared" si="634"/>
        <v>0</v>
      </c>
      <c r="GJ184" s="192">
        <f t="shared" si="635"/>
        <v>0</v>
      </c>
      <c r="GK184" s="192">
        <f t="shared" si="636"/>
        <v>0</v>
      </c>
      <c r="GL184" s="192">
        <f t="shared" si="637"/>
        <v>0</v>
      </c>
      <c r="GM184" s="192">
        <f t="shared" si="638"/>
        <v>0</v>
      </c>
      <c r="GN184" s="192">
        <f t="shared" si="639"/>
        <v>0</v>
      </c>
      <c r="GO184" s="192">
        <f t="shared" si="640"/>
        <v>0</v>
      </c>
      <c r="GP184" s="192">
        <f t="shared" si="641"/>
        <v>0</v>
      </c>
      <c r="GQ184" s="192">
        <f t="shared" si="642"/>
        <v>0</v>
      </c>
      <c r="GR184" s="192">
        <f t="shared" si="643"/>
        <v>0</v>
      </c>
      <c r="GS184" s="192">
        <f t="shared" si="644"/>
        <v>0</v>
      </c>
      <c r="GT184" s="192">
        <f t="shared" si="645"/>
        <v>0</v>
      </c>
      <c r="GU184" s="192">
        <f t="shared" si="646"/>
        <v>0</v>
      </c>
      <c r="GV184" s="192">
        <f t="shared" si="647"/>
        <v>0</v>
      </c>
      <c r="GW184" s="192">
        <f t="shared" si="648"/>
        <v>0</v>
      </c>
      <c r="GX184" s="192">
        <f t="shared" si="649"/>
        <v>0</v>
      </c>
      <c r="GY184" s="192">
        <f t="shared" si="650"/>
        <v>0</v>
      </c>
      <c r="GZ184" s="192">
        <f t="shared" si="651"/>
        <v>0</v>
      </c>
      <c r="HA184" s="192">
        <f t="shared" si="652"/>
        <v>0</v>
      </c>
      <c r="HB184" s="192">
        <f t="shared" si="653"/>
        <v>0</v>
      </c>
      <c r="HC184" s="192">
        <f t="shared" si="654"/>
        <v>0</v>
      </c>
      <c r="HD184" s="192">
        <f t="shared" si="655"/>
        <v>0</v>
      </c>
      <c r="HE184" s="192">
        <f t="shared" si="656"/>
        <v>0</v>
      </c>
      <c r="HF184" s="192">
        <f t="shared" si="657"/>
        <v>0</v>
      </c>
      <c r="HG184" s="192">
        <f t="shared" si="658"/>
        <v>0</v>
      </c>
      <c r="HH184" s="192">
        <f t="shared" si="659"/>
        <v>0</v>
      </c>
      <c r="HI184" s="192">
        <f t="shared" si="660"/>
        <v>0</v>
      </c>
      <c r="HJ184" s="192">
        <f t="shared" si="661"/>
        <v>0</v>
      </c>
      <c r="HK184" s="192">
        <f t="shared" si="662"/>
        <v>0</v>
      </c>
      <c r="HL184" s="192">
        <f t="shared" si="663"/>
        <v>0</v>
      </c>
      <c r="HM184" s="192">
        <f t="shared" si="664"/>
        <v>0</v>
      </c>
      <c r="HN184" s="194">
        <f t="shared" si="692"/>
        <v>0</v>
      </c>
      <c r="HO184" s="194">
        <f t="shared" si="693"/>
        <v>0</v>
      </c>
      <c r="HP184" s="194">
        <f t="shared" si="694"/>
        <v>0</v>
      </c>
      <c r="HQ184" s="194">
        <f t="shared" si="695"/>
        <v>0</v>
      </c>
      <c r="HR184" s="194">
        <f t="shared" si="696"/>
        <v>0</v>
      </c>
      <c r="HS184" s="195" t="str">
        <f t="shared" si="471"/>
        <v/>
      </c>
      <c r="HT184" s="196">
        <f t="shared" si="697"/>
        <v>0</v>
      </c>
      <c r="HU184" s="196">
        <f t="shared" si="698"/>
        <v>0</v>
      </c>
      <c r="HV184" s="197" t="str">
        <f t="shared" si="472"/>
        <v/>
      </c>
      <c r="HW184" s="197" t="str">
        <f t="shared" si="665"/>
        <v/>
      </c>
      <c r="HX184" s="197" t="str">
        <f t="shared" si="666"/>
        <v/>
      </c>
      <c r="HY184" s="195" t="str">
        <f t="shared" si="473"/>
        <v/>
      </c>
      <c r="HZ184" s="30">
        <f t="shared" si="469"/>
        <v>0</v>
      </c>
      <c r="IA184" s="198">
        <f t="shared" si="474"/>
        <v>0</v>
      </c>
      <c r="IB184" s="195"/>
      <c r="IC184" s="195">
        <f t="shared" si="667"/>
        <v>0</v>
      </c>
      <c r="ID184" s="195">
        <f t="shared" si="475"/>
        <v>0</v>
      </c>
      <c r="IE184" s="195">
        <f t="shared" si="668"/>
        <v>0</v>
      </c>
      <c r="IF184" s="195">
        <f t="shared" si="476"/>
        <v>0</v>
      </c>
      <c r="IG184" s="307">
        <f t="shared" si="477"/>
        <v>0</v>
      </c>
      <c r="IH184" s="307">
        <f t="shared" si="478"/>
        <v>0</v>
      </c>
      <c r="II184" s="44">
        <f t="shared" si="479"/>
        <v>0</v>
      </c>
      <c r="IJ184" s="44">
        <f t="shared" si="669"/>
        <v>0</v>
      </c>
      <c r="IK184" s="44">
        <f t="shared" si="670"/>
        <v>0</v>
      </c>
      <c r="IL184" s="44">
        <f t="shared" si="671"/>
        <v>0</v>
      </c>
      <c r="IM184" s="44">
        <f t="shared" si="672"/>
        <v>0</v>
      </c>
      <c r="IN184" s="44">
        <f t="shared" si="673"/>
        <v>0</v>
      </c>
      <c r="IO184" s="44">
        <f t="shared" si="674"/>
        <v>0</v>
      </c>
    </row>
    <row r="185" spans="1:249" ht="18" customHeight="1">
      <c r="A185" s="188">
        <v>179</v>
      </c>
      <c r="B185" s="326"/>
      <c r="C185" s="289"/>
      <c r="D185" s="199"/>
      <c r="E185" s="189"/>
      <c r="F185" s="189"/>
      <c r="G185" s="190"/>
      <c r="H185" s="190"/>
      <c r="I185" s="272"/>
      <c r="J185" s="207"/>
      <c r="K185" s="214" t="str">
        <f t="shared" si="480"/>
        <v/>
      </c>
      <c r="L185" s="200" t="str">
        <f t="shared" si="481"/>
        <v/>
      </c>
      <c r="M185" s="200" t="str">
        <f t="shared" si="482"/>
        <v/>
      </c>
      <c r="N185" s="209" t="str">
        <f t="shared" si="470"/>
        <v/>
      </c>
      <c r="O185" s="208" t="str">
        <f>IFERROR(IF(D185="","",IF(K185="","",IF(I185="","",IF(F185="F",VLOOKUP(K185,F!A:G,2,0),IF(F185="M",VLOOKUP(K185,M!A:G,2,0),""))))),0)</f>
        <v/>
      </c>
      <c r="P185" s="191" t="str">
        <f>IFERROR(IF(D185="","",IF(K185="","",IF(I185="","",IF(F185="F",VLOOKUP(K185,F!A:G,3,0),IF(F185="M",VLOOKUP(K185,M!A:G,3,0),""))))),0)</f>
        <v/>
      </c>
      <c r="Q185" s="191" t="str">
        <f>IFERROR(IF(D185="","",IF(K185="","",IF(I185="","",IF(F185="F",VLOOKUP(K185,F!A:G,4,0),IF(F185="M",VLOOKUP(K185,M!A:G,4,0),""))))),0)</f>
        <v/>
      </c>
      <c r="R185" s="191" t="str">
        <f>IFERROR(IF(D185="","",IF(K185="","",IF(I185="","",IF(F185="F",VLOOKUP(K185,F!A:G,5,0),IF(F185="M",VLOOKUP(K185,M!A:G,5,0),""))))),0)</f>
        <v/>
      </c>
      <c r="S185" s="191" t="str">
        <f>IFERROR(IF(D185="","",IF(K185="","",IF(I185="","",IF(F185="F",VLOOKUP(K185,F!A:G,6,0),IF(F185="M",VLOOKUP(K185,M!A:G,6,0),""))))),0)</f>
        <v/>
      </c>
      <c r="T185" s="191" t="str">
        <f>IFERROR(IF(D185="","",IF(K185="","",IF(I185="","",IF(F185="F",VLOOKUP(K185,F!A:G,7,0),IF(F185="M",VLOOKUP(K185,M!A:G,7,0),""))))),0)</f>
        <v/>
      </c>
      <c r="U185" s="191" t="str">
        <f>IFERROR(IF(D185="","",IF(K185="","",IF(J185="","",IF(F185="F",VLOOKUP(K185,F!A:M,8,0),IF(F185="M",VLOOKUP(K185,M!A:M,8,0),""))))),0)</f>
        <v/>
      </c>
      <c r="V185" s="191" t="str">
        <f>IFERROR(IF(D185="","",IF(K185="","",IF(J185="","",IF(F185="F",VLOOKUP(K185,F!A:M,9,0),IF(F185="M",VLOOKUP(K185,M!A:M,9,0),""))))),0)</f>
        <v/>
      </c>
      <c r="W185" s="191" t="str">
        <f>IFERROR(IF(D185="","",IF(K185="","",IF(J185="","",IF(F185="F",VLOOKUP(K185,F!A:M,10,0),IF(F185="M",VLOOKUP(K185,M!A:M,10,0),""))))),0)</f>
        <v/>
      </c>
      <c r="X185" s="191" t="str">
        <f>IFERROR(IF(D185="","",IF(K185="","",IF(J185="","",IF(F185="F",VLOOKUP(K185,F!A:M,11,0),IF(F185="M",VLOOKUP(K185,M!A:M,11,0),""))))),0)</f>
        <v/>
      </c>
      <c r="Y185" s="191" t="str">
        <f>IFERROR(IF(D185="","",IF(K185="","",IF(J185="","",IF(F185="F",VLOOKUP(K185,F!A:M,12,0),IF(F185="M",VLOOKUP(K185,M!A:M,12,0),""))))),0)</f>
        <v/>
      </c>
      <c r="Z185" s="191" t="str">
        <f>IFERROR(IF(D185="","",IF(K185="","",IF(J185="","",IF(F185="F",VLOOKUP(K185,F!A:M,13,0),IF(F185="M",VLOOKUP(K185,M!A:M,13,0),""))))),0)</f>
        <v/>
      </c>
      <c r="AA185" s="191" t="str">
        <f>IFERROR(IF(D185="","",IF(F185="","",IF(J185="","",IF(K185="","",IF(AND(K185&gt;23,K185&lt;=60),IF(F185="F",VLOOKUP(MROUND(HZ185,0.5),'F-Weight for Length'!K:S,2,0),VLOOKUP(MROUND(HZ185,0.5),'M-Weight for Length'!K:S,2,0)),IF(K185&gt;60,IF(F185="F",VLOOKUP(K185,'F-Weight for Length'!U:AC,2,0),VLOOKUP(K185,'M-Weight for Length'!U:AC,2,0)),IF(F185="F",VLOOKUP(MROUND(HZ185,0.5),'F-Weight for Length'!A:I,2,0),VLOOKUP(MROUND(HZ185,0.5),'M-Weight for Length'!A:I,2,0)))))))),0)</f>
        <v/>
      </c>
      <c r="AB185" s="191" t="str">
        <f>IFERROR(IF(D185="","",IF(F185="","",IF(J185="","",IF(K185="","",IF(AND(K185&gt;23,K185&lt;=60),IF(F185="F",VLOOKUP(MROUND(HZ185,0.5),'F-Weight for Length'!K:S,3,0),VLOOKUP(MROUND(HZ185,0.5),'M-Weight for Length'!K:S,3,0)),IF(K185&gt;60,IF(F185="F",VLOOKUP(K185,'F-Weight for Length'!U:AC,3,0),VLOOKUP(K185,'M-Weight for Length'!U:AC,3,0)),IF(F185="F",VLOOKUP(MROUND(HZ185,0.5),'F-Weight for Length'!A:I,3,0),VLOOKUP(MROUND(HZ185,0.5),'M-Weight for Length'!A:I,3,0)))))))),0)</f>
        <v/>
      </c>
      <c r="AC185" s="191" t="str">
        <f>IFERROR(IF(D185="","",IF(F185="","",IF(J185="","",IF(K185="","",IF(AND(K185&gt;23,K185&lt;=60),IF(F185="F",VLOOKUP(MROUND(HZ185,0.5),'F-Weight for Length'!K:S,4,0),VLOOKUP(MROUND(HZ185,0.5),'M-Weight for Length'!K:S,4,0)),IF(K185&gt;60,IF(F185="F",VLOOKUP(K185,'F-Weight for Length'!U:AC,4,0),VLOOKUP(K185,'M-Weight for Length'!U:AC,4,0)),IF(F185="F",VLOOKUP(MROUND(HZ185,0.5),'F-Weight for Length'!A:I,4,0),VLOOKUP(MROUND(HZ185,0.5),'M-Weight for Length'!A:I,4,0)))))))),0)</f>
        <v/>
      </c>
      <c r="AD185" s="191" t="str">
        <f>IFERROR(IF(D185="","",IF(F185="","",IF(J185="","",IF(K185="","",IF(AND(K185&gt;23,K185&lt;=60),IF(F185="F",VLOOKUP(MROUND(HZ185,0.5),'F-Weight for Length'!K:S,5,0),VLOOKUP(MROUND(HZ185,0.5),'M-Weight for Length'!K:S,5,0)),IF(K185&gt;60,IF(F185="F",VLOOKUP(K185,'F-Weight for Length'!U:AC,5,0),VLOOKUP(K185,'M-Weight for Length'!U:AC,5,0)),IF(F185="F",VLOOKUP(MROUND(HZ185,0.5),'F-Weight for Length'!A:I,5,0),VLOOKUP(MROUND(HZ185,0.5),'M-Weight for Length'!A:I,5,0)))))))),0)</f>
        <v/>
      </c>
      <c r="AE185" s="191" t="str">
        <f>IFERROR(IF(D185="","",IF(F185="","",IF(J185="","",IF(K185="","",IF(AND(K185&gt;23,K185&lt;=60),IF(F185="F",VLOOKUP(MROUND(HZ185,0.5),'F-Weight for Length'!K:S,6,0),VLOOKUP(MROUND(HZ185,0.5),'M-Weight for Length'!K:S,6,0)),IF(K185&gt;60,IF(F185="F",VLOOKUP(K185,'F-Weight for Length'!U:AC,6,0),VLOOKUP(K185,'M-Weight for Length'!U:AC,6,0)),IF(F185="F",VLOOKUP(MROUND(HZ185,0.5),'F-Weight for Length'!A:I,6,0),VLOOKUP(MROUND(HZ185,0.5),'M-Weight for Length'!A:I,6,0)))))))),0)</f>
        <v/>
      </c>
      <c r="AF185" s="191" t="str">
        <f>IFERROR(IF(D185="","",IF(F185="","",IF(J185="","",IF(K185="","",IF(AND(K185&gt;23,K185&lt;=60),IF(F185="F",VLOOKUP(MROUND(HZ185,0.5),'F-Weight for Length'!K:S,7,0),VLOOKUP(MROUND(HZ185,0.5),'M-Weight for Length'!K:S,7,0)),IF(K185&gt;60,IF(F185="F",VLOOKUP(K185,'F-Weight for Length'!U:AC,7,0),VLOOKUP(K185,'M-Weight for Length'!U:AC,7,0)),IF(F185="F",VLOOKUP(MROUND(HZ185,0.5),'F-Weight for Length'!A:I,7,0),VLOOKUP(MROUND(HZ185,0.5),'M-Weight for Length'!A:I,7,0)))))))),0)</f>
        <v/>
      </c>
      <c r="AG185" s="191" t="str">
        <f>IFERROR(IF(D185="","",IF(F185="","",IF(J185="","",IF(K185="","",IF(AND(K185&gt;23,K185&lt;=60),IF(F185="F",VLOOKUP(MROUND(HZ185,0.5),'F-Weight for Length'!K:S,8,0),VLOOKUP(MROUND(HZ185,0.5),'M-Weight for Length'!K:S,8,0)),IF(K185&gt;60,IF(F185="F",VLOOKUP(K185,'F-Weight for Length'!U:AC,8,0),VLOOKUP(K185,'M-Weight for Length'!U:AC,8,0)),IF(F185="F",VLOOKUP(MROUND(HZ185,0.5),'F-Weight for Length'!A:I,8,0),VLOOKUP(MROUND(HZ185,0.5),'M-Weight for Length'!A:I,8,0)))))))),0)</f>
        <v/>
      </c>
      <c r="AH185" s="191" t="str">
        <f>IFERROR(IF(D185="","",IF(F185="","",IF(J185="","",IF(K185="","",IF(AND(K185&gt;23,K185&lt;=60),IF(F185="F",VLOOKUP(MROUND(HZ185,0.5),'F-Weight for Length'!K:S,9,0),VLOOKUP(MROUND(HZ185,0.5),'M-Weight for Length'!K:S,9,0)),IF(K185&gt;60,IF(F185="F",VLOOKUP(K185,'F-Weight for Length'!U:AC,9,0),VLOOKUP(K185,'M-Weight for Length'!U:AC,9,0)),IF(F185="F",VLOOKUP(MROUND(HZ185,0.5),'F-Weight for Length'!A:I,9,0),VLOOKUP(MROUND(HZ185,0.5),'M-Weight for Length'!A:I,9,0)))))))),0)</f>
        <v/>
      </c>
      <c r="AI185" s="192">
        <f t="shared" si="483"/>
        <v>0</v>
      </c>
      <c r="AJ185" s="192">
        <f t="shared" si="484"/>
        <v>0</v>
      </c>
      <c r="AK185" s="192">
        <f t="shared" si="485"/>
        <v>0</v>
      </c>
      <c r="AL185" s="192">
        <f t="shared" si="486"/>
        <v>0</v>
      </c>
      <c r="AM185" s="192">
        <f t="shared" si="487"/>
        <v>0</v>
      </c>
      <c r="AN185" s="192">
        <f t="shared" si="488"/>
        <v>0</v>
      </c>
      <c r="AO185" s="192">
        <f t="shared" si="489"/>
        <v>0</v>
      </c>
      <c r="AP185" s="192">
        <f t="shared" si="490"/>
        <v>0</v>
      </c>
      <c r="AQ185" s="192">
        <f t="shared" si="491"/>
        <v>0</v>
      </c>
      <c r="AR185" s="192">
        <f t="shared" si="492"/>
        <v>0</v>
      </c>
      <c r="AS185" s="192">
        <f t="shared" si="493"/>
        <v>0</v>
      </c>
      <c r="AT185" s="192">
        <f t="shared" si="494"/>
        <v>0</v>
      </c>
      <c r="AU185" s="192">
        <f t="shared" si="495"/>
        <v>0</v>
      </c>
      <c r="AV185" s="192">
        <f t="shared" si="496"/>
        <v>0</v>
      </c>
      <c r="AW185" s="192">
        <f t="shared" si="497"/>
        <v>0</v>
      </c>
      <c r="AX185" s="192">
        <f t="shared" si="498"/>
        <v>0</v>
      </c>
      <c r="AY185" s="192">
        <f t="shared" si="499"/>
        <v>0</v>
      </c>
      <c r="AZ185" s="192">
        <f t="shared" si="500"/>
        <v>0</v>
      </c>
      <c r="BA185" s="192">
        <f t="shared" si="501"/>
        <v>0</v>
      </c>
      <c r="BB185" s="192">
        <f t="shared" si="502"/>
        <v>0</v>
      </c>
      <c r="BC185" s="192">
        <f t="shared" si="503"/>
        <v>0</v>
      </c>
      <c r="BD185" s="192">
        <f t="shared" si="504"/>
        <v>0</v>
      </c>
      <c r="BE185" s="192">
        <f t="shared" si="505"/>
        <v>0</v>
      </c>
      <c r="BF185" s="192">
        <f t="shared" si="506"/>
        <v>0</v>
      </c>
      <c r="BG185" s="192">
        <f t="shared" si="507"/>
        <v>0</v>
      </c>
      <c r="BH185" s="192">
        <f t="shared" si="508"/>
        <v>0</v>
      </c>
      <c r="BI185" s="192">
        <f t="shared" si="509"/>
        <v>0</v>
      </c>
      <c r="BJ185" s="192">
        <f t="shared" si="510"/>
        <v>0</v>
      </c>
      <c r="BK185" s="192">
        <f t="shared" si="511"/>
        <v>0</v>
      </c>
      <c r="BL185" s="192">
        <f t="shared" si="512"/>
        <v>0</v>
      </c>
      <c r="BM185" s="192">
        <f t="shared" si="513"/>
        <v>0</v>
      </c>
      <c r="BN185" s="192">
        <f t="shared" si="514"/>
        <v>0</v>
      </c>
      <c r="BO185" s="192">
        <f t="shared" si="515"/>
        <v>0</v>
      </c>
      <c r="BP185" s="192">
        <f t="shared" si="516"/>
        <v>0</v>
      </c>
      <c r="BQ185" s="192">
        <f t="shared" si="517"/>
        <v>0</v>
      </c>
      <c r="BR185" s="192">
        <f t="shared" si="518"/>
        <v>0</v>
      </c>
      <c r="BS185" s="192">
        <f t="shared" si="519"/>
        <v>0</v>
      </c>
      <c r="BT185" s="192">
        <f t="shared" si="520"/>
        <v>0</v>
      </c>
      <c r="BU185" s="192">
        <f t="shared" si="521"/>
        <v>0</v>
      </c>
      <c r="BV185" s="192">
        <f t="shared" si="522"/>
        <v>0</v>
      </c>
      <c r="BW185" s="192">
        <f t="shared" si="523"/>
        <v>0</v>
      </c>
      <c r="BX185" s="192">
        <f t="shared" si="524"/>
        <v>0</v>
      </c>
      <c r="BY185" s="192">
        <f t="shared" si="525"/>
        <v>0</v>
      </c>
      <c r="BZ185" s="192">
        <f t="shared" si="526"/>
        <v>0</v>
      </c>
      <c r="CA185" s="192">
        <f t="shared" si="527"/>
        <v>0</v>
      </c>
      <c r="CB185" s="192">
        <f t="shared" si="528"/>
        <v>0</v>
      </c>
      <c r="CC185" s="192">
        <f t="shared" si="529"/>
        <v>0</v>
      </c>
      <c r="CD185" s="192">
        <f t="shared" si="530"/>
        <v>0</v>
      </c>
      <c r="CE185" s="192">
        <f t="shared" si="531"/>
        <v>0</v>
      </c>
      <c r="CF185" s="192">
        <f t="shared" si="532"/>
        <v>0</v>
      </c>
      <c r="CG185" s="192">
        <f t="shared" si="533"/>
        <v>0</v>
      </c>
      <c r="CH185" s="192">
        <f t="shared" si="534"/>
        <v>0</v>
      </c>
      <c r="CI185" s="192">
        <f t="shared" si="535"/>
        <v>0</v>
      </c>
      <c r="CJ185" s="192">
        <f t="shared" si="536"/>
        <v>0</v>
      </c>
      <c r="CK185" s="192">
        <f t="shared" si="537"/>
        <v>0</v>
      </c>
      <c r="CL185" s="192">
        <f t="shared" si="538"/>
        <v>0</v>
      </c>
      <c r="CM185" s="192">
        <f t="shared" si="539"/>
        <v>0</v>
      </c>
      <c r="CN185" s="192">
        <f t="shared" si="540"/>
        <v>0</v>
      </c>
      <c r="CO185" s="192">
        <f t="shared" si="541"/>
        <v>0</v>
      </c>
      <c r="CP185" s="192">
        <f t="shared" si="542"/>
        <v>0</v>
      </c>
      <c r="CQ185" s="192">
        <f t="shared" si="543"/>
        <v>0</v>
      </c>
      <c r="CR185" s="192">
        <f t="shared" si="544"/>
        <v>0</v>
      </c>
      <c r="CS185" s="192">
        <f t="shared" si="545"/>
        <v>0</v>
      </c>
      <c r="CT185" s="192">
        <f t="shared" si="546"/>
        <v>0</v>
      </c>
      <c r="CU185" s="192">
        <f t="shared" si="547"/>
        <v>0</v>
      </c>
      <c r="CV185" s="192">
        <f t="shared" si="548"/>
        <v>0</v>
      </c>
      <c r="CW185" s="192">
        <f t="shared" si="549"/>
        <v>0</v>
      </c>
      <c r="CX185" s="192">
        <f t="shared" si="550"/>
        <v>0</v>
      </c>
      <c r="CY185" s="192">
        <f t="shared" si="551"/>
        <v>0</v>
      </c>
      <c r="CZ185" s="192">
        <f t="shared" si="552"/>
        <v>0</v>
      </c>
      <c r="DA185" s="192">
        <f t="shared" si="553"/>
        <v>0</v>
      </c>
      <c r="DB185" s="192">
        <f t="shared" si="554"/>
        <v>0</v>
      </c>
      <c r="DC185" s="192">
        <f t="shared" si="555"/>
        <v>0</v>
      </c>
      <c r="DD185" s="192">
        <f t="shared" si="556"/>
        <v>0</v>
      </c>
      <c r="DE185" s="192">
        <f t="shared" si="557"/>
        <v>0</v>
      </c>
      <c r="DF185" s="192">
        <f t="shared" si="558"/>
        <v>0</v>
      </c>
      <c r="DG185" s="192">
        <f t="shared" si="559"/>
        <v>0</v>
      </c>
      <c r="DH185" s="192">
        <f t="shared" si="560"/>
        <v>0</v>
      </c>
      <c r="DI185" s="192">
        <f t="shared" si="561"/>
        <v>0</v>
      </c>
      <c r="DJ185" s="192">
        <f t="shared" si="562"/>
        <v>0</v>
      </c>
      <c r="DK185" s="192">
        <f t="shared" si="563"/>
        <v>0</v>
      </c>
      <c r="DL185" s="192">
        <f t="shared" si="564"/>
        <v>0</v>
      </c>
      <c r="DM185" s="192">
        <f t="shared" si="565"/>
        <v>0</v>
      </c>
      <c r="DN185" s="192">
        <f t="shared" si="566"/>
        <v>0</v>
      </c>
      <c r="DO185" s="192">
        <f t="shared" si="567"/>
        <v>0</v>
      </c>
      <c r="DP185" s="192">
        <f t="shared" si="568"/>
        <v>0</v>
      </c>
      <c r="DQ185" s="192">
        <f t="shared" si="569"/>
        <v>0</v>
      </c>
      <c r="DR185" s="192">
        <f t="shared" si="570"/>
        <v>0</v>
      </c>
      <c r="DS185" s="192">
        <f t="shared" si="571"/>
        <v>0</v>
      </c>
      <c r="DT185" s="192">
        <f t="shared" si="572"/>
        <v>0</v>
      </c>
      <c r="DU185" s="192">
        <f t="shared" si="573"/>
        <v>0</v>
      </c>
      <c r="DV185" s="193">
        <f t="shared" si="687"/>
        <v>0</v>
      </c>
      <c r="DW185" s="193">
        <f t="shared" si="688"/>
        <v>0</v>
      </c>
      <c r="DX185" s="193">
        <f t="shared" si="689"/>
        <v>0</v>
      </c>
      <c r="DY185" s="193">
        <f t="shared" si="690"/>
        <v>0</v>
      </c>
      <c r="DZ185" s="193">
        <f t="shared" si="691"/>
        <v>0</v>
      </c>
      <c r="EA185" s="192">
        <f t="shared" si="574"/>
        <v>0</v>
      </c>
      <c r="EB185" s="192">
        <f t="shared" si="575"/>
        <v>0</v>
      </c>
      <c r="EC185" s="192">
        <f t="shared" si="576"/>
        <v>0</v>
      </c>
      <c r="ED185" s="192">
        <f t="shared" si="577"/>
        <v>0</v>
      </c>
      <c r="EE185" s="192">
        <f t="shared" si="578"/>
        <v>0</v>
      </c>
      <c r="EF185" s="192">
        <f t="shared" si="579"/>
        <v>0</v>
      </c>
      <c r="EG185" s="192">
        <f t="shared" si="580"/>
        <v>0</v>
      </c>
      <c r="EH185" s="192">
        <f t="shared" si="581"/>
        <v>0</v>
      </c>
      <c r="EI185" s="192">
        <f t="shared" si="582"/>
        <v>0</v>
      </c>
      <c r="EJ185" s="192">
        <f t="shared" si="583"/>
        <v>0</v>
      </c>
      <c r="EK185" s="192">
        <f t="shared" si="584"/>
        <v>0</v>
      </c>
      <c r="EL185" s="192">
        <f t="shared" si="585"/>
        <v>0</v>
      </c>
      <c r="EM185" s="192">
        <f t="shared" si="586"/>
        <v>0</v>
      </c>
      <c r="EN185" s="192">
        <f t="shared" si="587"/>
        <v>0</v>
      </c>
      <c r="EO185" s="192">
        <f t="shared" si="588"/>
        <v>0</v>
      </c>
      <c r="EP185" s="192">
        <f t="shared" si="589"/>
        <v>0</v>
      </c>
      <c r="EQ185" s="192">
        <f t="shared" si="590"/>
        <v>0</v>
      </c>
      <c r="ER185" s="192">
        <f t="shared" si="591"/>
        <v>0</v>
      </c>
      <c r="ES185" s="192">
        <f t="shared" si="592"/>
        <v>0</v>
      </c>
      <c r="ET185" s="192">
        <f t="shared" si="593"/>
        <v>0</v>
      </c>
      <c r="EU185" s="192">
        <f t="shared" si="594"/>
        <v>0</v>
      </c>
      <c r="EV185" s="192">
        <f t="shared" si="595"/>
        <v>0</v>
      </c>
      <c r="EW185" s="192">
        <f t="shared" si="596"/>
        <v>0</v>
      </c>
      <c r="EX185" s="192">
        <f t="shared" si="597"/>
        <v>0</v>
      </c>
      <c r="EY185" s="192">
        <f t="shared" si="598"/>
        <v>0</v>
      </c>
      <c r="EZ185" s="192">
        <f t="shared" si="599"/>
        <v>0</v>
      </c>
      <c r="FA185" s="192">
        <f t="shared" si="600"/>
        <v>0</v>
      </c>
      <c r="FB185" s="192">
        <f t="shared" si="601"/>
        <v>0</v>
      </c>
      <c r="FC185" s="192">
        <f t="shared" si="602"/>
        <v>0</v>
      </c>
      <c r="FD185" s="192">
        <f t="shared" si="603"/>
        <v>0</v>
      </c>
      <c r="FE185" s="192">
        <f t="shared" si="604"/>
        <v>0</v>
      </c>
      <c r="FF185" s="192">
        <f t="shared" si="605"/>
        <v>0</v>
      </c>
      <c r="FG185" s="192">
        <f t="shared" si="606"/>
        <v>0</v>
      </c>
      <c r="FH185" s="192">
        <f t="shared" si="607"/>
        <v>0</v>
      </c>
      <c r="FI185" s="192">
        <f t="shared" si="608"/>
        <v>0</v>
      </c>
      <c r="FJ185" s="192">
        <f t="shared" si="609"/>
        <v>0</v>
      </c>
      <c r="FK185" s="192">
        <f t="shared" si="610"/>
        <v>0</v>
      </c>
      <c r="FL185" s="192">
        <f t="shared" si="611"/>
        <v>0</v>
      </c>
      <c r="FM185" s="192">
        <f t="shared" si="612"/>
        <v>0</v>
      </c>
      <c r="FN185" s="192">
        <f t="shared" si="613"/>
        <v>0</v>
      </c>
      <c r="FO185" s="192">
        <f t="shared" si="614"/>
        <v>0</v>
      </c>
      <c r="FP185" s="192">
        <f t="shared" si="615"/>
        <v>0</v>
      </c>
      <c r="FQ185" s="192">
        <f t="shared" si="616"/>
        <v>0</v>
      </c>
      <c r="FR185" s="192">
        <f t="shared" si="617"/>
        <v>0</v>
      </c>
      <c r="FS185" s="192">
        <f t="shared" si="618"/>
        <v>0</v>
      </c>
      <c r="FT185" s="192">
        <f t="shared" si="619"/>
        <v>0</v>
      </c>
      <c r="FU185" s="192">
        <f t="shared" si="620"/>
        <v>0</v>
      </c>
      <c r="FV185" s="192">
        <f t="shared" si="621"/>
        <v>0</v>
      </c>
      <c r="FW185" s="192">
        <f t="shared" si="622"/>
        <v>0</v>
      </c>
      <c r="FX185" s="192">
        <f t="shared" si="623"/>
        <v>0</v>
      </c>
      <c r="FY185" s="192">
        <f t="shared" si="624"/>
        <v>0</v>
      </c>
      <c r="FZ185" s="192">
        <f t="shared" si="625"/>
        <v>0</v>
      </c>
      <c r="GA185" s="192">
        <f t="shared" si="626"/>
        <v>0</v>
      </c>
      <c r="GB185" s="192">
        <f t="shared" si="627"/>
        <v>0</v>
      </c>
      <c r="GC185" s="192">
        <f t="shared" si="628"/>
        <v>0</v>
      </c>
      <c r="GD185" s="192">
        <f t="shared" si="629"/>
        <v>0</v>
      </c>
      <c r="GE185" s="192">
        <f t="shared" si="630"/>
        <v>0</v>
      </c>
      <c r="GF185" s="192">
        <f t="shared" si="631"/>
        <v>0</v>
      </c>
      <c r="GG185" s="192">
        <f t="shared" si="632"/>
        <v>0</v>
      </c>
      <c r="GH185" s="192">
        <f t="shared" si="633"/>
        <v>0</v>
      </c>
      <c r="GI185" s="192">
        <f t="shared" si="634"/>
        <v>0</v>
      </c>
      <c r="GJ185" s="192">
        <f t="shared" si="635"/>
        <v>0</v>
      </c>
      <c r="GK185" s="192">
        <f t="shared" si="636"/>
        <v>0</v>
      </c>
      <c r="GL185" s="192">
        <f t="shared" si="637"/>
        <v>0</v>
      </c>
      <c r="GM185" s="192">
        <f t="shared" si="638"/>
        <v>0</v>
      </c>
      <c r="GN185" s="192">
        <f t="shared" si="639"/>
        <v>0</v>
      </c>
      <c r="GO185" s="192">
        <f t="shared" si="640"/>
        <v>0</v>
      </c>
      <c r="GP185" s="192">
        <f t="shared" si="641"/>
        <v>0</v>
      </c>
      <c r="GQ185" s="192">
        <f t="shared" si="642"/>
        <v>0</v>
      </c>
      <c r="GR185" s="192">
        <f t="shared" si="643"/>
        <v>0</v>
      </c>
      <c r="GS185" s="192">
        <f t="shared" si="644"/>
        <v>0</v>
      </c>
      <c r="GT185" s="192">
        <f t="shared" si="645"/>
        <v>0</v>
      </c>
      <c r="GU185" s="192">
        <f t="shared" si="646"/>
        <v>0</v>
      </c>
      <c r="GV185" s="192">
        <f t="shared" si="647"/>
        <v>0</v>
      </c>
      <c r="GW185" s="192">
        <f t="shared" si="648"/>
        <v>0</v>
      </c>
      <c r="GX185" s="192">
        <f t="shared" si="649"/>
        <v>0</v>
      </c>
      <c r="GY185" s="192">
        <f t="shared" si="650"/>
        <v>0</v>
      </c>
      <c r="GZ185" s="192">
        <f t="shared" si="651"/>
        <v>0</v>
      </c>
      <c r="HA185" s="192">
        <f t="shared" si="652"/>
        <v>0</v>
      </c>
      <c r="HB185" s="192">
        <f t="shared" si="653"/>
        <v>0</v>
      </c>
      <c r="HC185" s="192">
        <f t="shared" si="654"/>
        <v>0</v>
      </c>
      <c r="HD185" s="192">
        <f t="shared" si="655"/>
        <v>0</v>
      </c>
      <c r="HE185" s="192">
        <f t="shared" si="656"/>
        <v>0</v>
      </c>
      <c r="HF185" s="192">
        <f t="shared" si="657"/>
        <v>0</v>
      </c>
      <c r="HG185" s="192">
        <f t="shared" si="658"/>
        <v>0</v>
      </c>
      <c r="HH185" s="192">
        <f t="shared" si="659"/>
        <v>0</v>
      </c>
      <c r="HI185" s="192">
        <f t="shared" si="660"/>
        <v>0</v>
      </c>
      <c r="HJ185" s="192">
        <f t="shared" si="661"/>
        <v>0</v>
      </c>
      <c r="HK185" s="192">
        <f t="shared" si="662"/>
        <v>0</v>
      </c>
      <c r="HL185" s="192">
        <f t="shared" si="663"/>
        <v>0</v>
      </c>
      <c r="HM185" s="192">
        <f t="shared" si="664"/>
        <v>0</v>
      </c>
      <c r="HN185" s="194">
        <f t="shared" si="692"/>
        <v>0</v>
      </c>
      <c r="HO185" s="194">
        <f t="shared" si="693"/>
        <v>0</v>
      </c>
      <c r="HP185" s="194">
        <f t="shared" si="694"/>
        <v>0</v>
      </c>
      <c r="HQ185" s="194">
        <f t="shared" si="695"/>
        <v>0</v>
      </c>
      <c r="HR185" s="194">
        <f t="shared" si="696"/>
        <v>0</v>
      </c>
      <c r="HS185" s="195" t="str">
        <f t="shared" si="471"/>
        <v/>
      </c>
      <c r="HT185" s="196">
        <f t="shared" si="697"/>
        <v>0</v>
      </c>
      <c r="HU185" s="196">
        <f t="shared" si="698"/>
        <v>0</v>
      </c>
      <c r="HV185" s="197" t="str">
        <f t="shared" si="472"/>
        <v/>
      </c>
      <c r="HW185" s="197" t="str">
        <f t="shared" si="665"/>
        <v/>
      </c>
      <c r="HX185" s="197" t="str">
        <f t="shared" si="666"/>
        <v/>
      </c>
      <c r="HY185" s="195" t="str">
        <f t="shared" si="473"/>
        <v/>
      </c>
      <c r="HZ185" s="30">
        <f t="shared" si="469"/>
        <v>0</v>
      </c>
      <c r="IA185" s="198">
        <f t="shared" si="474"/>
        <v>0</v>
      </c>
      <c r="IB185" s="195"/>
      <c r="IC185" s="195">
        <f t="shared" si="667"/>
        <v>0</v>
      </c>
      <c r="ID185" s="195">
        <f t="shared" si="475"/>
        <v>0</v>
      </c>
      <c r="IE185" s="195">
        <f t="shared" si="668"/>
        <v>0</v>
      </c>
      <c r="IF185" s="195">
        <f t="shared" si="476"/>
        <v>0</v>
      </c>
      <c r="IG185" s="307">
        <f t="shared" si="477"/>
        <v>0</v>
      </c>
      <c r="IH185" s="307">
        <f t="shared" si="478"/>
        <v>0</v>
      </c>
      <c r="II185" s="44">
        <f t="shared" si="479"/>
        <v>0</v>
      </c>
      <c r="IJ185" s="44">
        <f t="shared" si="669"/>
        <v>0</v>
      </c>
      <c r="IK185" s="44">
        <f t="shared" si="670"/>
        <v>0</v>
      </c>
      <c r="IL185" s="44">
        <f t="shared" si="671"/>
        <v>0</v>
      </c>
      <c r="IM185" s="44">
        <f t="shared" si="672"/>
        <v>0</v>
      </c>
      <c r="IN185" s="44">
        <f t="shared" si="673"/>
        <v>0</v>
      </c>
      <c r="IO185" s="44">
        <f t="shared" si="674"/>
        <v>0</v>
      </c>
    </row>
    <row r="186" spans="1:249" ht="18" customHeight="1">
      <c r="A186" s="188">
        <v>180</v>
      </c>
      <c r="B186" s="326"/>
      <c r="C186" s="289"/>
      <c r="D186" s="199"/>
      <c r="E186" s="189"/>
      <c r="F186" s="189"/>
      <c r="G186" s="190"/>
      <c r="H186" s="190"/>
      <c r="I186" s="272"/>
      <c r="J186" s="207"/>
      <c r="K186" s="214" t="str">
        <f t="shared" si="480"/>
        <v/>
      </c>
      <c r="L186" s="200" t="str">
        <f t="shared" si="481"/>
        <v/>
      </c>
      <c r="M186" s="200" t="str">
        <f t="shared" si="482"/>
        <v/>
      </c>
      <c r="N186" s="209" t="str">
        <f t="shared" si="470"/>
        <v/>
      </c>
      <c r="O186" s="208" t="str">
        <f>IFERROR(IF(D186="","",IF(K186="","",IF(I186="","",IF(F186="F",VLOOKUP(K186,F!A:G,2,0),IF(F186="M",VLOOKUP(K186,M!A:G,2,0),""))))),0)</f>
        <v/>
      </c>
      <c r="P186" s="191" t="str">
        <f>IFERROR(IF(D186="","",IF(K186="","",IF(I186="","",IF(F186="F",VLOOKUP(K186,F!A:G,3,0),IF(F186="M",VLOOKUP(K186,M!A:G,3,0),""))))),0)</f>
        <v/>
      </c>
      <c r="Q186" s="191" t="str">
        <f>IFERROR(IF(D186="","",IF(K186="","",IF(I186="","",IF(F186="F",VLOOKUP(K186,F!A:G,4,0),IF(F186="M",VLOOKUP(K186,M!A:G,4,0),""))))),0)</f>
        <v/>
      </c>
      <c r="R186" s="191" t="str">
        <f>IFERROR(IF(D186="","",IF(K186="","",IF(I186="","",IF(F186="F",VLOOKUP(K186,F!A:G,5,0),IF(F186="M",VLOOKUP(K186,M!A:G,5,0),""))))),0)</f>
        <v/>
      </c>
      <c r="S186" s="191" t="str">
        <f>IFERROR(IF(D186="","",IF(K186="","",IF(I186="","",IF(F186="F",VLOOKUP(K186,F!A:G,6,0),IF(F186="M",VLOOKUP(K186,M!A:G,6,0),""))))),0)</f>
        <v/>
      </c>
      <c r="T186" s="191" t="str">
        <f>IFERROR(IF(D186="","",IF(K186="","",IF(I186="","",IF(F186="F",VLOOKUP(K186,F!A:G,7,0),IF(F186="M",VLOOKUP(K186,M!A:G,7,0),""))))),0)</f>
        <v/>
      </c>
      <c r="U186" s="191" t="str">
        <f>IFERROR(IF(D186="","",IF(K186="","",IF(J186="","",IF(F186="F",VLOOKUP(K186,F!A:M,8,0),IF(F186="M",VLOOKUP(K186,M!A:M,8,0),""))))),0)</f>
        <v/>
      </c>
      <c r="V186" s="191" t="str">
        <f>IFERROR(IF(D186="","",IF(K186="","",IF(J186="","",IF(F186="F",VLOOKUP(K186,F!A:M,9,0),IF(F186="M",VLOOKUP(K186,M!A:M,9,0),""))))),0)</f>
        <v/>
      </c>
      <c r="W186" s="191" t="str">
        <f>IFERROR(IF(D186="","",IF(K186="","",IF(J186="","",IF(F186="F",VLOOKUP(K186,F!A:M,10,0),IF(F186="M",VLOOKUP(K186,M!A:M,10,0),""))))),0)</f>
        <v/>
      </c>
      <c r="X186" s="191" t="str">
        <f>IFERROR(IF(D186="","",IF(K186="","",IF(J186="","",IF(F186="F",VLOOKUP(K186,F!A:M,11,0),IF(F186="M",VLOOKUP(K186,M!A:M,11,0),""))))),0)</f>
        <v/>
      </c>
      <c r="Y186" s="191" t="str">
        <f>IFERROR(IF(D186="","",IF(K186="","",IF(J186="","",IF(F186="F",VLOOKUP(K186,F!A:M,12,0),IF(F186="M",VLOOKUP(K186,M!A:M,12,0),""))))),0)</f>
        <v/>
      </c>
      <c r="Z186" s="191" t="str">
        <f>IFERROR(IF(D186="","",IF(K186="","",IF(J186="","",IF(F186="F",VLOOKUP(K186,F!A:M,13,0),IF(F186="M",VLOOKUP(K186,M!A:M,13,0),""))))),0)</f>
        <v/>
      </c>
      <c r="AA186" s="191" t="str">
        <f>IFERROR(IF(D186="","",IF(F186="","",IF(J186="","",IF(K186="","",IF(AND(K186&gt;23,K186&lt;=60),IF(F186="F",VLOOKUP(MROUND(HZ186,0.5),'F-Weight for Length'!K:S,2,0),VLOOKUP(MROUND(HZ186,0.5),'M-Weight for Length'!K:S,2,0)),IF(K186&gt;60,IF(F186="F",VLOOKUP(K186,'F-Weight for Length'!U:AC,2,0),VLOOKUP(K186,'M-Weight for Length'!U:AC,2,0)),IF(F186="F",VLOOKUP(MROUND(HZ186,0.5),'F-Weight for Length'!A:I,2,0),VLOOKUP(MROUND(HZ186,0.5),'M-Weight for Length'!A:I,2,0)))))))),0)</f>
        <v/>
      </c>
      <c r="AB186" s="191" t="str">
        <f>IFERROR(IF(D186="","",IF(F186="","",IF(J186="","",IF(K186="","",IF(AND(K186&gt;23,K186&lt;=60),IF(F186="F",VLOOKUP(MROUND(HZ186,0.5),'F-Weight for Length'!K:S,3,0),VLOOKUP(MROUND(HZ186,0.5),'M-Weight for Length'!K:S,3,0)),IF(K186&gt;60,IF(F186="F",VLOOKUP(K186,'F-Weight for Length'!U:AC,3,0),VLOOKUP(K186,'M-Weight for Length'!U:AC,3,0)),IF(F186="F",VLOOKUP(MROUND(HZ186,0.5),'F-Weight for Length'!A:I,3,0),VLOOKUP(MROUND(HZ186,0.5),'M-Weight for Length'!A:I,3,0)))))))),0)</f>
        <v/>
      </c>
      <c r="AC186" s="191" t="str">
        <f>IFERROR(IF(D186="","",IF(F186="","",IF(J186="","",IF(K186="","",IF(AND(K186&gt;23,K186&lt;=60),IF(F186="F",VLOOKUP(MROUND(HZ186,0.5),'F-Weight for Length'!K:S,4,0),VLOOKUP(MROUND(HZ186,0.5),'M-Weight for Length'!K:S,4,0)),IF(K186&gt;60,IF(F186="F",VLOOKUP(K186,'F-Weight for Length'!U:AC,4,0),VLOOKUP(K186,'M-Weight for Length'!U:AC,4,0)),IF(F186="F",VLOOKUP(MROUND(HZ186,0.5),'F-Weight for Length'!A:I,4,0),VLOOKUP(MROUND(HZ186,0.5),'M-Weight for Length'!A:I,4,0)))))))),0)</f>
        <v/>
      </c>
      <c r="AD186" s="191" t="str">
        <f>IFERROR(IF(D186="","",IF(F186="","",IF(J186="","",IF(K186="","",IF(AND(K186&gt;23,K186&lt;=60),IF(F186="F",VLOOKUP(MROUND(HZ186,0.5),'F-Weight for Length'!K:S,5,0),VLOOKUP(MROUND(HZ186,0.5),'M-Weight for Length'!K:S,5,0)),IF(K186&gt;60,IF(F186="F",VLOOKUP(K186,'F-Weight for Length'!U:AC,5,0),VLOOKUP(K186,'M-Weight for Length'!U:AC,5,0)),IF(F186="F",VLOOKUP(MROUND(HZ186,0.5),'F-Weight for Length'!A:I,5,0),VLOOKUP(MROUND(HZ186,0.5),'M-Weight for Length'!A:I,5,0)))))))),0)</f>
        <v/>
      </c>
      <c r="AE186" s="191" t="str">
        <f>IFERROR(IF(D186="","",IF(F186="","",IF(J186="","",IF(K186="","",IF(AND(K186&gt;23,K186&lt;=60),IF(F186="F",VLOOKUP(MROUND(HZ186,0.5),'F-Weight for Length'!K:S,6,0),VLOOKUP(MROUND(HZ186,0.5),'M-Weight for Length'!K:S,6,0)),IF(K186&gt;60,IF(F186="F",VLOOKUP(K186,'F-Weight for Length'!U:AC,6,0),VLOOKUP(K186,'M-Weight for Length'!U:AC,6,0)),IF(F186="F",VLOOKUP(MROUND(HZ186,0.5),'F-Weight for Length'!A:I,6,0),VLOOKUP(MROUND(HZ186,0.5),'M-Weight for Length'!A:I,6,0)))))))),0)</f>
        <v/>
      </c>
      <c r="AF186" s="191" t="str">
        <f>IFERROR(IF(D186="","",IF(F186="","",IF(J186="","",IF(K186="","",IF(AND(K186&gt;23,K186&lt;=60),IF(F186="F",VLOOKUP(MROUND(HZ186,0.5),'F-Weight for Length'!K:S,7,0),VLOOKUP(MROUND(HZ186,0.5),'M-Weight for Length'!K:S,7,0)),IF(K186&gt;60,IF(F186="F",VLOOKUP(K186,'F-Weight for Length'!U:AC,7,0),VLOOKUP(K186,'M-Weight for Length'!U:AC,7,0)),IF(F186="F",VLOOKUP(MROUND(HZ186,0.5),'F-Weight for Length'!A:I,7,0),VLOOKUP(MROUND(HZ186,0.5),'M-Weight for Length'!A:I,7,0)))))))),0)</f>
        <v/>
      </c>
      <c r="AG186" s="191" t="str">
        <f>IFERROR(IF(D186="","",IF(F186="","",IF(J186="","",IF(K186="","",IF(AND(K186&gt;23,K186&lt;=60),IF(F186="F",VLOOKUP(MROUND(HZ186,0.5),'F-Weight for Length'!K:S,8,0),VLOOKUP(MROUND(HZ186,0.5),'M-Weight for Length'!K:S,8,0)),IF(K186&gt;60,IF(F186="F",VLOOKUP(K186,'F-Weight for Length'!U:AC,8,0),VLOOKUP(K186,'M-Weight for Length'!U:AC,8,0)),IF(F186="F",VLOOKUP(MROUND(HZ186,0.5),'F-Weight for Length'!A:I,8,0),VLOOKUP(MROUND(HZ186,0.5),'M-Weight for Length'!A:I,8,0)))))))),0)</f>
        <v/>
      </c>
      <c r="AH186" s="191" t="str">
        <f>IFERROR(IF(D186="","",IF(F186="","",IF(J186="","",IF(K186="","",IF(AND(K186&gt;23,K186&lt;=60),IF(F186="F",VLOOKUP(MROUND(HZ186,0.5),'F-Weight for Length'!K:S,9,0),VLOOKUP(MROUND(HZ186,0.5),'M-Weight for Length'!K:S,9,0)),IF(K186&gt;60,IF(F186="F",VLOOKUP(K186,'F-Weight for Length'!U:AC,9,0),VLOOKUP(K186,'M-Weight for Length'!U:AC,9,0)),IF(F186="F",VLOOKUP(MROUND(HZ186,0.5),'F-Weight for Length'!A:I,9,0),VLOOKUP(MROUND(HZ186,0.5),'M-Weight for Length'!A:I,9,0)))))))),0)</f>
        <v/>
      </c>
      <c r="AI186" s="192">
        <f t="shared" si="483"/>
        <v>0</v>
      </c>
      <c r="AJ186" s="192">
        <f t="shared" si="484"/>
        <v>0</v>
      </c>
      <c r="AK186" s="192">
        <f t="shared" si="485"/>
        <v>0</v>
      </c>
      <c r="AL186" s="192">
        <f t="shared" si="486"/>
        <v>0</v>
      </c>
      <c r="AM186" s="192">
        <f t="shared" si="487"/>
        <v>0</v>
      </c>
      <c r="AN186" s="192">
        <f t="shared" si="488"/>
        <v>0</v>
      </c>
      <c r="AO186" s="192">
        <f t="shared" si="489"/>
        <v>0</v>
      </c>
      <c r="AP186" s="192">
        <f t="shared" si="490"/>
        <v>0</v>
      </c>
      <c r="AQ186" s="192">
        <f t="shared" si="491"/>
        <v>0</v>
      </c>
      <c r="AR186" s="192">
        <f t="shared" si="492"/>
        <v>0</v>
      </c>
      <c r="AS186" s="192">
        <f t="shared" si="493"/>
        <v>0</v>
      </c>
      <c r="AT186" s="192">
        <f t="shared" si="494"/>
        <v>0</v>
      </c>
      <c r="AU186" s="192">
        <f t="shared" si="495"/>
        <v>0</v>
      </c>
      <c r="AV186" s="192">
        <f t="shared" si="496"/>
        <v>0</v>
      </c>
      <c r="AW186" s="192">
        <f t="shared" si="497"/>
        <v>0</v>
      </c>
      <c r="AX186" s="192">
        <f t="shared" si="498"/>
        <v>0</v>
      </c>
      <c r="AY186" s="192">
        <f t="shared" si="499"/>
        <v>0</v>
      </c>
      <c r="AZ186" s="192">
        <f t="shared" si="500"/>
        <v>0</v>
      </c>
      <c r="BA186" s="192">
        <f t="shared" si="501"/>
        <v>0</v>
      </c>
      <c r="BB186" s="192">
        <f t="shared" si="502"/>
        <v>0</v>
      </c>
      <c r="BC186" s="192">
        <f t="shared" si="503"/>
        <v>0</v>
      </c>
      <c r="BD186" s="192">
        <f t="shared" si="504"/>
        <v>0</v>
      </c>
      <c r="BE186" s="192">
        <f t="shared" si="505"/>
        <v>0</v>
      </c>
      <c r="BF186" s="192">
        <f t="shared" si="506"/>
        <v>0</v>
      </c>
      <c r="BG186" s="192">
        <f t="shared" si="507"/>
        <v>0</v>
      </c>
      <c r="BH186" s="192">
        <f t="shared" si="508"/>
        <v>0</v>
      </c>
      <c r="BI186" s="192">
        <f t="shared" si="509"/>
        <v>0</v>
      </c>
      <c r="BJ186" s="192">
        <f t="shared" si="510"/>
        <v>0</v>
      </c>
      <c r="BK186" s="192">
        <f t="shared" si="511"/>
        <v>0</v>
      </c>
      <c r="BL186" s="192">
        <f t="shared" si="512"/>
        <v>0</v>
      </c>
      <c r="BM186" s="192">
        <f t="shared" si="513"/>
        <v>0</v>
      </c>
      <c r="BN186" s="192">
        <f t="shared" si="514"/>
        <v>0</v>
      </c>
      <c r="BO186" s="192">
        <f t="shared" si="515"/>
        <v>0</v>
      </c>
      <c r="BP186" s="192">
        <f t="shared" si="516"/>
        <v>0</v>
      </c>
      <c r="BQ186" s="192">
        <f t="shared" si="517"/>
        <v>0</v>
      </c>
      <c r="BR186" s="192">
        <f t="shared" si="518"/>
        <v>0</v>
      </c>
      <c r="BS186" s="192">
        <f t="shared" si="519"/>
        <v>0</v>
      </c>
      <c r="BT186" s="192">
        <f t="shared" si="520"/>
        <v>0</v>
      </c>
      <c r="BU186" s="192">
        <f t="shared" si="521"/>
        <v>0</v>
      </c>
      <c r="BV186" s="192">
        <f t="shared" si="522"/>
        <v>0</v>
      </c>
      <c r="BW186" s="192">
        <f t="shared" si="523"/>
        <v>0</v>
      </c>
      <c r="BX186" s="192">
        <f t="shared" si="524"/>
        <v>0</v>
      </c>
      <c r="BY186" s="192">
        <f t="shared" si="525"/>
        <v>0</v>
      </c>
      <c r="BZ186" s="192">
        <f t="shared" si="526"/>
        <v>0</v>
      </c>
      <c r="CA186" s="192">
        <f t="shared" si="527"/>
        <v>0</v>
      </c>
      <c r="CB186" s="192">
        <f t="shared" si="528"/>
        <v>0</v>
      </c>
      <c r="CC186" s="192">
        <f t="shared" si="529"/>
        <v>0</v>
      </c>
      <c r="CD186" s="192">
        <f t="shared" si="530"/>
        <v>0</v>
      </c>
      <c r="CE186" s="192">
        <f t="shared" si="531"/>
        <v>0</v>
      </c>
      <c r="CF186" s="192">
        <f t="shared" si="532"/>
        <v>0</v>
      </c>
      <c r="CG186" s="192">
        <f t="shared" si="533"/>
        <v>0</v>
      </c>
      <c r="CH186" s="192">
        <f t="shared" si="534"/>
        <v>0</v>
      </c>
      <c r="CI186" s="192">
        <f t="shared" si="535"/>
        <v>0</v>
      </c>
      <c r="CJ186" s="192">
        <f t="shared" si="536"/>
        <v>0</v>
      </c>
      <c r="CK186" s="192">
        <f t="shared" si="537"/>
        <v>0</v>
      </c>
      <c r="CL186" s="192">
        <f t="shared" si="538"/>
        <v>0</v>
      </c>
      <c r="CM186" s="192">
        <f t="shared" si="539"/>
        <v>0</v>
      </c>
      <c r="CN186" s="192">
        <f t="shared" si="540"/>
        <v>0</v>
      </c>
      <c r="CO186" s="192">
        <f t="shared" si="541"/>
        <v>0</v>
      </c>
      <c r="CP186" s="192">
        <f t="shared" si="542"/>
        <v>0</v>
      </c>
      <c r="CQ186" s="192">
        <f t="shared" si="543"/>
        <v>0</v>
      </c>
      <c r="CR186" s="192">
        <f t="shared" si="544"/>
        <v>0</v>
      </c>
      <c r="CS186" s="192">
        <f t="shared" si="545"/>
        <v>0</v>
      </c>
      <c r="CT186" s="192">
        <f t="shared" si="546"/>
        <v>0</v>
      </c>
      <c r="CU186" s="192">
        <f t="shared" si="547"/>
        <v>0</v>
      </c>
      <c r="CV186" s="192">
        <f t="shared" si="548"/>
        <v>0</v>
      </c>
      <c r="CW186" s="192">
        <f t="shared" si="549"/>
        <v>0</v>
      </c>
      <c r="CX186" s="192">
        <f t="shared" si="550"/>
        <v>0</v>
      </c>
      <c r="CY186" s="192">
        <f t="shared" si="551"/>
        <v>0</v>
      </c>
      <c r="CZ186" s="192">
        <f t="shared" si="552"/>
        <v>0</v>
      </c>
      <c r="DA186" s="192">
        <f t="shared" si="553"/>
        <v>0</v>
      </c>
      <c r="DB186" s="192">
        <f t="shared" si="554"/>
        <v>0</v>
      </c>
      <c r="DC186" s="192">
        <f t="shared" si="555"/>
        <v>0</v>
      </c>
      <c r="DD186" s="192">
        <f t="shared" si="556"/>
        <v>0</v>
      </c>
      <c r="DE186" s="192">
        <f t="shared" si="557"/>
        <v>0</v>
      </c>
      <c r="DF186" s="192">
        <f t="shared" si="558"/>
        <v>0</v>
      </c>
      <c r="DG186" s="192">
        <f t="shared" si="559"/>
        <v>0</v>
      </c>
      <c r="DH186" s="192">
        <f t="shared" si="560"/>
        <v>0</v>
      </c>
      <c r="DI186" s="192">
        <f t="shared" si="561"/>
        <v>0</v>
      </c>
      <c r="DJ186" s="192">
        <f t="shared" si="562"/>
        <v>0</v>
      </c>
      <c r="DK186" s="192">
        <f t="shared" si="563"/>
        <v>0</v>
      </c>
      <c r="DL186" s="192">
        <f t="shared" si="564"/>
        <v>0</v>
      </c>
      <c r="DM186" s="192">
        <f t="shared" si="565"/>
        <v>0</v>
      </c>
      <c r="DN186" s="192">
        <f t="shared" si="566"/>
        <v>0</v>
      </c>
      <c r="DO186" s="192">
        <f t="shared" si="567"/>
        <v>0</v>
      </c>
      <c r="DP186" s="192">
        <f t="shared" si="568"/>
        <v>0</v>
      </c>
      <c r="DQ186" s="192">
        <f t="shared" si="569"/>
        <v>0</v>
      </c>
      <c r="DR186" s="192">
        <f t="shared" si="570"/>
        <v>0</v>
      </c>
      <c r="DS186" s="192">
        <f t="shared" si="571"/>
        <v>0</v>
      </c>
      <c r="DT186" s="192">
        <f t="shared" si="572"/>
        <v>0</v>
      </c>
      <c r="DU186" s="192">
        <f t="shared" si="573"/>
        <v>0</v>
      </c>
      <c r="DV186" s="193">
        <f t="shared" si="687"/>
        <v>0</v>
      </c>
      <c r="DW186" s="193">
        <f t="shared" si="688"/>
        <v>0</v>
      </c>
      <c r="DX186" s="193">
        <f t="shared" si="689"/>
        <v>0</v>
      </c>
      <c r="DY186" s="193">
        <f t="shared" si="690"/>
        <v>0</v>
      </c>
      <c r="DZ186" s="193">
        <f t="shared" si="691"/>
        <v>0</v>
      </c>
      <c r="EA186" s="192">
        <f t="shared" si="574"/>
        <v>0</v>
      </c>
      <c r="EB186" s="192">
        <f t="shared" si="575"/>
        <v>0</v>
      </c>
      <c r="EC186" s="192">
        <f t="shared" si="576"/>
        <v>0</v>
      </c>
      <c r="ED186" s="192">
        <f t="shared" si="577"/>
        <v>0</v>
      </c>
      <c r="EE186" s="192">
        <f t="shared" si="578"/>
        <v>0</v>
      </c>
      <c r="EF186" s="192">
        <f t="shared" si="579"/>
        <v>0</v>
      </c>
      <c r="EG186" s="192">
        <f t="shared" si="580"/>
        <v>0</v>
      </c>
      <c r="EH186" s="192">
        <f t="shared" si="581"/>
        <v>0</v>
      </c>
      <c r="EI186" s="192">
        <f t="shared" si="582"/>
        <v>0</v>
      </c>
      <c r="EJ186" s="192">
        <f t="shared" si="583"/>
        <v>0</v>
      </c>
      <c r="EK186" s="192">
        <f t="shared" si="584"/>
        <v>0</v>
      </c>
      <c r="EL186" s="192">
        <f t="shared" si="585"/>
        <v>0</v>
      </c>
      <c r="EM186" s="192">
        <f t="shared" si="586"/>
        <v>0</v>
      </c>
      <c r="EN186" s="192">
        <f t="shared" si="587"/>
        <v>0</v>
      </c>
      <c r="EO186" s="192">
        <f t="shared" si="588"/>
        <v>0</v>
      </c>
      <c r="EP186" s="192">
        <f t="shared" si="589"/>
        <v>0</v>
      </c>
      <c r="EQ186" s="192">
        <f t="shared" si="590"/>
        <v>0</v>
      </c>
      <c r="ER186" s="192">
        <f t="shared" si="591"/>
        <v>0</v>
      </c>
      <c r="ES186" s="192">
        <f t="shared" si="592"/>
        <v>0</v>
      </c>
      <c r="ET186" s="192">
        <f t="shared" si="593"/>
        <v>0</v>
      </c>
      <c r="EU186" s="192">
        <f t="shared" si="594"/>
        <v>0</v>
      </c>
      <c r="EV186" s="192">
        <f t="shared" si="595"/>
        <v>0</v>
      </c>
      <c r="EW186" s="192">
        <f t="shared" si="596"/>
        <v>0</v>
      </c>
      <c r="EX186" s="192">
        <f t="shared" si="597"/>
        <v>0</v>
      </c>
      <c r="EY186" s="192">
        <f t="shared" si="598"/>
        <v>0</v>
      </c>
      <c r="EZ186" s="192">
        <f t="shared" si="599"/>
        <v>0</v>
      </c>
      <c r="FA186" s="192">
        <f t="shared" si="600"/>
        <v>0</v>
      </c>
      <c r="FB186" s="192">
        <f t="shared" si="601"/>
        <v>0</v>
      </c>
      <c r="FC186" s="192">
        <f t="shared" si="602"/>
        <v>0</v>
      </c>
      <c r="FD186" s="192">
        <f t="shared" si="603"/>
        <v>0</v>
      </c>
      <c r="FE186" s="192">
        <f t="shared" si="604"/>
        <v>0</v>
      </c>
      <c r="FF186" s="192">
        <f t="shared" si="605"/>
        <v>0</v>
      </c>
      <c r="FG186" s="192">
        <f t="shared" si="606"/>
        <v>0</v>
      </c>
      <c r="FH186" s="192">
        <f t="shared" si="607"/>
        <v>0</v>
      </c>
      <c r="FI186" s="192">
        <f t="shared" si="608"/>
        <v>0</v>
      </c>
      <c r="FJ186" s="192">
        <f t="shared" si="609"/>
        <v>0</v>
      </c>
      <c r="FK186" s="192">
        <f t="shared" si="610"/>
        <v>0</v>
      </c>
      <c r="FL186" s="192">
        <f t="shared" si="611"/>
        <v>0</v>
      </c>
      <c r="FM186" s="192">
        <f t="shared" si="612"/>
        <v>0</v>
      </c>
      <c r="FN186" s="192">
        <f t="shared" si="613"/>
        <v>0</v>
      </c>
      <c r="FO186" s="192">
        <f t="shared" si="614"/>
        <v>0</v>
      </c>
      <c r="FP186" s="192">
        <f t="shared" si="615"/>
        <v>0</v>
      </c>
      <c r="FQ186" s="192">
        <f t="shared" si="616"/>
        <v>0</v>
      </c>
      <c r="FR186" s="192">
        <f t="shared" si="617"/>
        <v>0</v>
      </c>
      <c r="FS186" s="192">
        <f t="shared" si="618"/>
        <v>0</v>
      </c>
      <c r="FT186" s="192">
        <f t="shared" si="619"/>
        <v>0</v>
      </c>
      <c r="FU186" s="192">
        <f t="shared" si="620"/>
        <v>0</v>
      </c>
      <c r="FV186" s="192">
        <f t="shared" si="621"/>
        <v>0</v>
      </c>
      <c r="FW186" s="192">
        <f t="shared" si="622"/>
        <v>0</v>
      </c>
      <c r="FX186" s="192">
        <f t="shared" si="623"/>
        <v>0</v>
      </c>
      <c r="FY186" s="192">
        <f t="shared" si="624"/>
        <v>0</v>
      </c>
      <c r="FZ186" s="192">
        <f t="shared" si="625"/>
        <v>0</v>
      </c>
      <c r="GA186" s="192">
        <f t="shared" si="626"/>
        <v>0</v>
      </c>
      <c r="GB186" s="192">
        <f t="shared" si="627"/>
        <v>0</v>
      </c>
      <c r="GC186" s="192">
        <f t="shared" si="628"/>
        <v>0</v>
      </c>
      <c r="GD186" s="192">
        <f t="shared" si="629"/>
        <v>0</v>
      </c>
      <c r="GE186" s="192">
        <f t="shared" si="630"/>
        <v>0</v>
      </c>
      <c r="GF186" s="192">
        <f t="shared" si="631"/>
        <v>0</v>
      </c>
      <c r="GG186" s="192">
        <f t="shared" si="632"/>
        <v>0</v>
      </c>
      <c r="GH186" s="192">
        <f t="shared" si="633"/>
        <v>0</v>
      </c>
      <c r="GI186" s="192">
        <f t="shared" si="634"/>
        <v>0</v>
      </c>
      <c r="GJ186" s="192">
        <f t="shared" si="635"/>
        <v>0</v>
      </c>
      <c r="GK186" s="192">
        <f t="shared" si="636"/>
        <v>0</v>
      </c>
      <c r="GL186" s="192">
        <f t="shared" si="637"/>
        <v>0</v>
      </c>
      <c r="GM186" s="192">
        <f t="shared" si="638"/>
        <v>0</v>
      </c>
      <c r="GN186" s="192">
        <f t="shared" si="639"/>
        <v>0</v>
      </c>
      <c r="GO186" s="192">
        <f t="shared" si="640"/>
        <v>0</v>
      </c>
      <c r="GP186" s="192">
        <f t="shared" si="641"/>
        <v>0</v>
      </c>
      <c r="GQ186" s="192">
        <f t="shared" si="642"/>
        <v>0</v>
      </c>
      <c r="GR186" s="192">
        <f t="shared" si="643"/>
        <v>0</v>
      </c>
      <c r="GS186" s="192">
        <f t="shared" si="644"/>
        <v>0</v>
      </c>
      <c r="GT186" s="192">
        <f t="shared" si="645"/>
        <v>0</v>
      </c>
      <c r="GU186" s="192">
        <f t="shared" si="646"/>
        <v>0</v>
      </c>
      <c r="GV186" s="192">
        <f t="shared" si="647"/>
        <v>0</v>
      </c>
      <c r="GW186" s="192">
        <f t="shared" si="648"/>
        <v>0</v>
      </c>
      <c r="GX186" s="192">
        <f t="shared" si="649"/>
        <v>0</v>
      </c>
      <c r="GY186" s="192">
        <f t="shared" si="650"/>
        <v>0</v>
      </c>
      <c r="GZ186" s="192">
        <f t="shared" si="651"/>
        <v>0</v>
      </c>
      <c r="HA186" s="192">
        <f t="shared" si="652"/>
        <v>0</v>
      </c>
      <c r="HB186" s="192">
        <f t="shared" si="653"/>
        <v>0</v>
      </c>
      <c r="HC186" s="192">
        <f t="shared" si="654"/>
        <v>0</v>
      </c>
      <c r="HD186" s="192">
        <f t="shared" si="655"/>
        <v>0</v>
      </c>
      <c r="HE186" s="192">
        <f t="shared" si="656"/>
        <v>0</v>
      </c>
      <c r="HF186" s="192">
        <f t="shared" si="657"/>
        <v>0</v>
      </c>
      <c r="HG186" s="192">
        <f t="shared" si="658"/>
        <v>0</v>
      </c>
      <c r="HH186" s="192">
        <f t="shared" si="659"/>
        <v>0</v>
      </c>
      <c r="HI186" s="192">
        <f t="shared" si="660"/>
        <v>0</v>
      </c>
      <c r="HJ186" s="192">
        <f t="shared" si="661"/>
        <v>0</v>
      </c>
      <c r="HK186" s="192">
        <f t="shared" si="662"/>
        <v>0</v>
      </c>
      <c r="HL186" s="192">
        <f t="shared" si="663"/>
        <v>0</v>
      </c>
      <c r="HM186" s="192">
        <f t="shared" si="664"/>
        <v>0</v>
      </c>
      <c r="HN186" s="194">
        <f t="shared" si="692"/>
        <v>0</v>
      </c>
      <c r="HO186" s="194">
        <f t="shared" si="693"/>
        <v>0</v>
      </c>
      <c r="HP186" s="194">
        <f t="shared" si="694"/>
        <v>0</v>
      </c>
      <c r="HQ186" s="194">
        <f t="shared" si="695"/>
        <v>0</v>
      </c>
      <c r="HR186" s="194">
        <f t="shared" si="696"/>
        <v>0</v>
      </c>
      <c r="HS186" s="195" t="str">
        <f t="shared" si="471"/>
        <v/>
      </c>
      <c r="HT186" s="196">
        <f t="shared" si="697"/>
        <v>0</v>
      </c>
      <c r="HU186" s="196">
        <f t="shared" si="698"/>
        <v>0</v>
      </c>
      <c r="HV186" s="197" t="str">
        <f t="shared" si="472"/>
        <v/>
      </c>
      <c r="HW186" s="197" t="str">
        <f t="shared" si="665"/>
        <v/>
      </c>
      <c r="HX186" s="197" t="str">
        <f t="shared" si="666"/>
        <v/>
      </c>
      <c r="HY186" s="195" t="str">
        <f t="shared" si="473"/>
        <v/>
      </c>
      <c r="HZ186" s="30">
        <f t="shared" si="469"/>
        <v>0</v>
      </c>
      <c r="IA186" s="198">
        <f t="shared" si="474"/>
        <v>0</v>
      </c>
      <c r="IB186" s="195"/>
      <c r="IC186" s="195">
        <f t="shared" si="667"/>
        <v>0</v>
      </c>
      <c r="ID186" s="195">
        <f t="shared" si="475"/>
        <v>0</v>
      </c>
      <c r="IE186" s="195">
        <f t="shared" si="668"/>
        <v>0</v>
      </c>
      <c r="IF186" s="195">
        <f t="shared" si="476"/>
        <v>0</v>
      </c>
      <c r="IG186" s="307">
        <f t="shared" si="477"/>
        <v>0</v>
      </c>
      <c r="IH186" s="307">
        <f t="shared" si="478"/>
        <v>0</v>
      </c>
      <c r="II186" s="44">
        <f t="shared" si="479"/>
        <v>0</v>
      </c>
      <c r="IJ186" s="44">
        <f t="shared" si="669"/>
        <v>0</v>
      </c>
      <c r="IK186" s="44">
        <f t="shared" si="670"/>
        <v>0</v>
      </c>
      <c r="IL186" s="44">
        <f t="shared" si="671"/>
        <v>0</v>
      </c>
      <c r="IM186" s="44">
        <f t="shared" si="672"/>
        <v>0</v>
      </c>
      <c r="IN186" s="44">
        <f t="shared" si="673"/>
        <v>0</v>
      </c>
      <c r="IO186" s="44">
        <f t="shared" si="674"/>
        <v>0</v>
      </c>
    </row>
    <row r="187" spans="1:249" ht="18" customHeight="1">
      <c r="A187" s="188">
        <v>181</v>
      </c>
      <c r="B187" s="326"/>
      <c r="C187" s="289"/>
      <c r="D187" s="199"/>
      <c r="E187" s="189"/>
      <c r="F187" s="189"/>
      <c r="G187" s="190"/>
      <c r="H187" s="190"/>
      <c r="I187" s="272"/>
      <c r="J187" s="207"/>
      <c r="K187" s="214" t="str">
        <f t="shared" si="480"/>
        <v/>
      </c>
      <c r="L187" s="200" t="str">
        <f t="shared" si="481"/>
        <v/>
      </c>
      <c r="M187" s="200" t="str">
        <f t="shared" si="482"/>
        <v/>
      </c>
      <c r="N187" s="209" t="str">
        <f t="shared" si="470"/>
        <v/>
      </c>
      <c r="O187" s="208" t="str">
        <f>IFERROR(IF(D187="","",IF(K187="","",IF(I187="","",IF(F187="F",VLOOKUP(K187,F!A:G,2,0),IF(F187="M",VLOOKUP(K187,M!A:G,2,0),""))))),0)</f>
        <v/>
      </c>
      <c r="P187" s="191" t="str">
        <f>IFERROR(IF(D187="","",IF(K187="","",IF(I187="","",IF(F187="F",VLOOKUP(K187,F!A:G,3,0),IF(F187="M",VLOOKUP(K187,M!A:G,3,0),""))))),0)</f>
        <v/>
      </c>
      <c r="Q187" s="191" t="str">
        <f>IFERROR(IF(D187="","",IF(K187="","",IF(I187="","",IF(F187="F",VLOOKUP(K187,F!A:G,4,0),IF(F187="M",VLOOKUP(K187,M!A:G,4,0),""))))),0)</f>
        <v/>
      </c>
      <c r="R187" s="191" t="str">
        <f>IFERROR(IF(D187="","",IF(K187="","",IF(I187="","",IF(F187="F",VLOOKUP(K187,F!A:G,5,0),IF(F187="M",VLOOKUP(K187,M!A:G,5,0),""))))),0)</f>
        <v/>
      </c>
      <c r="S187" s="191" t="str">
        <f>IFERROR(IF(D187="","",IF(K187="","",IF(I187="","",IF(F187="F",VLOOKUP(K187,F!A:G,6,0),IF(F187="M",VLOOKUP(K187,M!A:G,6,0),""))))),0)</f>
        <v/>
      </c>
      <c r="T187" s="191" t="str">
        <f>IFERROR(IF(D187="","",IF(K187="","",IF(I187="","",IF(F187="F",VLOOKUP(K187,F!A:G,7,0),IF(F187="M",VLOOKUP(K187,M!A:G,7,0),""))))),0)</f>
        <v/>
      </c>
      <c r="U187" s="191" t="str">
        <f>IFERROR(IF(D187="","",IF(K187="","",IF(J187="","",IF(F187="F",VLOOKUP(K187,F!A:M,8,0),IF(F187="M",VLOOKUP(K187,M!A:M,8,0),""))))),0)</f>
        <v/>
      </c>
      <c r="V187" s="191" t="str">
        <f>IFERROR(IF(D187="","",IF(K187="","",IF(J187="","",IF(F187="F",VLOOKUP(K187,F!A:M,9,0),IF(F187="M",VLOOKUP(K187,M!A:M,9,0),""))))),0)</f>
        <v/>
      </c>
      <c r="W187" s="191" t="str">
        <f>IFERROR(IF(D187="","",IF(K187="","",IF(J187="","",IF(F187="F",VLOOKUP(K187,F!A:M,10,0),IF(F187="M",VLOOKUP(K187,M!A:M,10,0),""))))),0)</f>
        <v/>
      </c>
      <c r="X187" s="191" t="str">
        <f>IFERROR(IF(D187="","",IF(K187="","",IF(J187="","",IF(F187="F",VLOOKUP(K187,F!A:M,11,0),IF(F187="M",VLOOKUP(K187,M!A:M,11,0),""))))),0)</f>
        <v/>
      </c>
      <c r="Y187" s="191" t="str">
        <f>IFERROR(IF(D187="","",IF(K187="","",IF(J187="","",IF(F187="F",VLOOKUP(K187,F!A:M,12,0),IF(F187="M",VLOOKUP(K187,M!A:M,12,0),""))))),0)</f>
        <v/>
      </c>
      <c r="Z187" s="191" t="str">
        <f>IFERROR(IF(D187="","",IF(K187="","",IF(J187="","",IF(F187="F",VLOOKUP(K187,F!A:M,13,0),IF(F187="M",VLOOKUP(K187,M!A:M,13,0),""))))),0)</f>
        <v/>
      </c>
      <c r="AA187" s="191" t="str">
        <f>IFERROR(IF(D187="","",IF(F187="","",IF(J187="","",IF(K187="","",IF(AND(K187&gt;23,K187&lt;=60),IF(F187="F",VLOOKUP(MROUND(HZ187,0.5),'F-Weight for Length'!K:S,2,0),VLOOKUP(MROUND(HZ187,0.5),'M-Weight for Length'!K:S,2,0)),IF(K187&gt;60,IF(F187="F",VLOOKUP(K187,'F-Weight for Length'!U:AC,2,0),VLOOKUP(K187,'M-Weight for Length'!U:AC,2,0)),IF(F187="F",VLOOKUP(MROUND(HZ187,0.5),'F-Weight for Length'!A:I,2,0),VLOOKUP(MROUND(HZ187,0.5),'M-Weight for Length'!A:I,2,0)))))))),0)</f>
        <v/>
      </c>
      <c r="AB187" s="191" t="str">
        <f>IFERROR(IF(D187="","",IF(F187="","",IF(J187="","",IF(K187="","",IF(AND(K187&gt;23,K187&lt;=60),IF(F187="F",VLOOKUP(MROUND(HZ187,0.5),'F-Weight for Length'!K:S,3,0),VLOOKUP(MROUND(HZ187,0.5),'M-Weight for Length'!K:S,3,0)),IF(K187&gt;60,IF(F187="F",VLOOKUP(K187,'F-Weight for Length'!U:AC,3,0),VLOOKUP(K187,'M-Weight for Length'!U:AC,3,0)),IF(F187="F",VLOOKUP(MROUND(HZ187,0.5),'F-Weight for Length'!A:I,3,0),VLOOKUP(MROUND(HZ187,0.5),'M-Weight for Length'!A:I,3,0)))))))),0)</f>
        <v/>
      </c>
      <c r="AC187" s="191" t="str">
        <f>IFERROR(IF(D187="","",IF(F187="","",IF(J187="","",IF(K187="","",IF(AND(K187&gt;23,K187&lt;=60),IF(F187="F",VLOOKUP(MROUND(HZ187,0.5),'F-Weight for Length'!K:S,4,0),VLOOKUP(MROUND(HZ187,0.5),'M-Weight for Length'!K:S,4,0)),IF(K187&gt;60,IF(F187="F",VLOOKUP(K187,'F-Weight for Length'!U:AC,4,0),VLOOKUP(K187,'M-Weight for Length'!U:AC,4,0)),IF(F187="F",VLOOKUP(MROUND(HZ187,0.5),'F-Weight for Length'!A:I,4,0),VLOOKUP(MROUND(HZ187,0.5),'M-Weight for Length'!A:I,4,0)))))))),0)</f>
        <v/>
      </c>
      <c r="AD187" s="191" t="str">
        <f>IFERROR(IF(D187="","",IF(F187="","",IF(J187="","",IF(K187="","",IF(AND(K187&gt;23,K187&lt;=60),IF(F187="F",VLOOKUP(MROUND(HZ187,0.5),'F-Weight for Length'!K:S,5,0),VLOOKUP(MROUND(HZ187,0.5),'M-Weight for Length'!K:S,5,0)),IF(K187&gt;60,IF(F187="F",VLOOKUP(K187,'F-Weight for Length'!U:AC,5,0),VLOOKUP(K187,'M-Weight for Length'!U:AC,5,0)),IF(F187="F",VLOOKUP(MROUND(HZ187,0.5),'F-Weight for Length'!A:I,5,0),VLOOKUP(MROUND(HZ187,0.5),'M-Weight for Length'!A:I,5,0)))))))),0)</f>
        <v/>
      </c>
      <c r="AE187" s="191" t="str">
        <f>IFERROR(IF(D187="","",IF(F187="","",IF(J187="","",IF(K187="","",IF(AND(K187&gt;23,K187&lt;=60),IF(F187="F",VLOOKUP(MROUND(HZ187,0.5),'F-Weight for Length'!K:S,6,0),VLOOKUP(MROUND(HZ187,0.5),'M-Weight for Length'!K:S,6,0)),IF(K187&gt;60,IF(F187="F",VLOOKUP(K187,'F-Weight for Length'!U:AC,6,0),VLOOKUP(K187,'M-Weight for Length'!U:AC,6,0)),IF(F187="F",VLOOKUP(MROUND(HZ187,0.5),'F-Weight for Length'!A:I,6,0),VLOOKUP(MROUND(HZ187,0.5),'M-Weight for Length'!A:I,6,0)))))))),0)</f>
        <v/>
      </c>
      <c r="AF187" s="191" t="str">
        <f>IFERROR(IF(D187="","",IF(F187="","",IF(J187="","",IF(K187="","",IF(AND(K187&gt;23,K187&lt;=60),IF(F187="F",VLOOKUP(MROUND(HZ187,0.5),'F-Weight for Length'!K:S,7,0),VLOOKUP(MROUND(HZ187,0.5),'M-Weight for Length'!K:S,7,0)),IF(K187&gt;60,IF(F187="F",VLOOKUP(K187,'F-Weight for Length'!U:AC,7,0),VLOOKUP(K187,'M-Weight for Length'!U:AC,7,0)),IF(F187="F",VLOOKUP(MROUND(HZ187,0.5),'F-Weight for Length'!A:I,7,0),VLOOKUP(MROUND(HZ187,0.5),'M-Weight for Length'!A:I,7,0)))))))),0)</f>
        <v/>
      </c>
      <c r="AG187" s="191" t="str">
        <f>IFERROR(IF(D187="","",IF(F187="","",IF(J187="","",IF(K187="","",IF(AND(K187&gt;23,K187&lt;=60),IF(F187="F",VLOOKUP(MROUND(HZ187,0.5),'F-Weight for Length'!K:S,8,0),VLOOKUP(MROUND(HZ187,0.5),'M-Weight for Length'!K:S,8,0)),IF(K187&gt;60,IF(F187="F",VLOOKUP(K187,'F-Weight for Length'!U:AC,8,0),VLOOKUP(K187,'M-Weight for Length'!U:AC,8,0)),IF(F187="F",VLOOKUP(MROUND(HZ187,0.5),'F-Weight for Length'!A:I,8,0),VLOOKUP(MROUND(HZ187,0.5),'M-Weight for Length'!A:I,8,0)))))))),0)</f>
        <v/>
      </c>
      <c r="AH187" s="191" t="str">
        <f>IFERROR(IF(D187="","",IF(F187="","",IF(J187="","",IF(K187="","",IF(AND(K187&gt;23,K187&lt;=60),IF(F187="F",VLOOKUP(MROUND(HZ187,0.5),'F-Weight for Length'!K:S,9,0),VLOOKUP(MROUND(HZ187,0.5),'M-Weight for Length'!K:S,9,0)),IF(K187&gt;60,IF(F187="F",VLOOKUP(K187,'F-Weight for Length'!U:AC,9,0),VLOOKUP(K187,'M-Weight for Length'!U:AC,9,0)),IF(F187="F",VLOOKUP(MROUND(HZ187,0.5),'F-Weight for Length'!A:I,9,0),VLOOKUP(MROUND(HZ187,0.5),'M-Weight for Length'!A:I,9,0)))))))),0)</f>
        <v/>
      </c>
      <c r="AI187" s="192">
        <f t="shared" si="483"/>
        <v>0</v>
      </c>
      <c r="AJ187" s="192">
        <f t="shared" si="484"/>
        <v>0</v>
      </c>
      <c r="AK187" s="192">
        <f t="shared" si="485"/>
        <v>0</v>
      </c>
      <c r="AL187" s="192">
        <f t="shared" si="486"/>
        <v>0</v>
      </c>
      <c r="AM187" s="192">
        <f t="shared" si="487"/>
        <v>0</v>
      </c>
      <c r="AN187" s="192">
        <f t="shared" si="488"/>
        <v>0</v>
      </c>
      <c r="AO187" s="192">
        <f t="shared" si="489"/>
        <v>0</v>
      </c>
      <c r="AP187" s="192">
        <f t="shared" si="490"/>
        <v>0</v>
      </c>
      <c r="AQ187" s="192">
        <f t="shared" si="491"/>
        <v>0</v>
      </c>
      <c r="AR187" s="192">
        <f t="shared" si="492"/>
        <v>0</v>
      </c>
      <c r="AS187" s="192">
        <f t="shared" si="493"/>
        <v>0</v>
      </c>
      <c r="AT187" s="192">
        <f t="shared" si="494"/>
        <v>0</v>
      </c>
      <c r="AU187" s="192">
        <f t="shared" si="495"/>
        <v>0</v>
      </c>
      <c r="AV187" s="192">
        <f t="shared" si="496"/>
        <v>0</v>
      </c>
      <c r="AW187" s="192">
        <f t="shared" si="497"/>
        <v>0</v>
      </c>
      <c r="AX187" s="192">
        <f t="shared" si="498"/>
        <v>0</v>
      </c>
      <c r="AY187" s="192">
        <f t="shared" si="499"/>
        <v>0</v>
      </c>
      <c r="AZ187" s="192">
        <f t="shared" si="500"/>
        <v>0</v>
      </c>
      <c r="BA187" s="192">
        <f t="shared" si="501"/>
        <v>0</v>
      </c>
      <c r="BB187" s="192">
        <f t="shared" si="502"/>
        <v>0</v>
      </c>
      <c r="BC187" s="192">
        <f t="shared" si="503"/>
        <v>0</v>
      </c>
      <c r="BD187" s="192">
        <f t="shared" si="504"/>
        <v>0</v>
      </c>
      <c r="BE187" s="192">
        <f t="shared" si="505"/>
        <v>0</v>
      </c>
      <c r="BF187" s="192">
        <f t="shared" si="506"/>
        <v>0</v>
      </c>
      <c r="BG187" s="192">
        <f t="shared" si="507"/>
        <v>0</v>
      </c>
      <c r="BH187" s="192">
        <f t="shared" si="508"/>
        <v>0</v>
      </c>
      <c r="BI187" s="192">
        <f t="shared" si="509"/>
        <v>0</v>
      </c>
      <c r="BJ187" s="192">
        <f t="shared" si="510"/>
        <v>0</v>
      </c>
      <c r="BK187" s="192">
        <f t="shared" si="511"/>
        <v>0</v>
      </c>
      <c r="BL187" s="192">
        <f t="shared" si="512"/>
        <v>0</v>
      </c>
      <c r="BM187" s="192">
        <f t="shared" si="513"/>
        <v>0</v>
      </c>
      <c r="BN187" s="192">
        <f t="shared" si="514"/>
        <v>0</v>
      </c>
      <c r="BO187" s="192">
        <f t="shared" si="515"/>
        <v>0</v>
      </c>
      <c r="BP187" s="192">
        <f t="shared" si="516"/>
        <v>0</v>
      </c>
      <c r="BQ187" s="192">
        <f t="shared" si="517"/>
        <v>0</v>
      </c>
      <c r="BR187" s="192">
        <f t="shared" si="518"/>
        <v>0</v>
      </c>
      <c r="BS187" s="192">
        <f t="shared" si="519"/>
        <v>0</v>
      </c>
      <c r="BT187" s="192">
        <f t="shared" si="520"/>
        <v>0</v>
      </c>
      <c r="BU187" s="192">
        <f t="shared" si="521"/>
        <v>0</v>
      </c>
      <c r="BV187" s="192">
        <f t="shared" si="522"/>
        <v>0</v>
      </c>
      <c r="BW187" s="192">
        <f t="shared" si="523"/>
        <v>0</v>
      </c>
      <c r="BX187" s="192">
        <f t="shared" si="524"/>
        <v>0</v>
      </c>
      <c r="BY187" s="192">
        <f t="shared" si="525"/>
        <v>0</v>
      </c>
      <c r="BZ187" s="192">
        <f t="shared" si="526"/>
        <v>0</v>
      </c>
      <c r="CA187" s="192">
        <f t="shared" si="527"/>
        <v>0</v>
      </c>
      <c r="CB187" s="192">
        <f t="shared" si="528"/>
        <v>0</v>
      </c>
      <c r="CC187" s="192">
        <f t="shared" si="529"/>
        <v>0</v>
      </c>
      <c r="CD187" s="192">
        <f t="shared" si="530"/>
        <v>0</v>
      </c>
      <c r="CE187" s="192">
        <f t="shared" si="531"/>
        <v>0</v>
      </c>
      <c r="CF187" s="192">
        <f t="shared" si="532"/>
        <v>0</v>
      </c>
      <c r="CG187" s="192">
        <f t="shared" si="533"/>
        <v>0</v>
      </c>
      <c r="CH187" s="192">
        <f t="shared" si="534"/>
        <v>0</v>
      </c>
      <c r="CI187" s="192">
        <f t="shared" si="535"/>
        <v>0</v>
      </c>
      <c r="CJ187" s="192">
        <f t="shared" si="536"/>
        <v>0</v>
      </c>
      <c r="CK187" s="192">
        <f t="shared" si="537"/>
        <v>0</v>
      </c>
      <c r="CL187" s="192">
        <f t="shared" si="538"/>
        <v>0</v>
      </c>
      <c r="CM187" s="192">
        <f t="shared" si="539"/>
        <v>0</v>
      </c>
      <c r="CN187" s="192">
        <f t="shared" si="540"/>
        <v>0</v>
      </c>
      <c r="CO187" s="192">
        <f t="shared" si="541"/>
        <v>0</v>
      </c>
      <c r="CP187" s="192">
        <f t="shared" si="542"/>
        <v>0</v>
      </c>
      <c r="CQ187" s="192">
        <f t="shared" si="543"/>
        <v>0</v>
      </c>
      <c r="CR187" s="192">
        <f t="shared" si="544"/>
        <v>0</v>
      </c>
      <c r="CS187" s="192">
        <f t="shared" si="545"/>
        <v>0</v>
      </c>
      <c r="CT187" s="192">
        <f t="shared" si="546"/>
        <v>0</v>
      </c>
      <c r="CU187" s="192">
        <f t="shared" si="547"/>
        <v>0</v>
      </c>
      <c r="CV187" s="192">
        <f t="shared" si="548"/>
        <v>0</v>
      </c>
      <c r="CW187" s="192">
        <f t="shared" si="549"/>
        <v>0</v>
      </c>
      <c r="CX187" s="192">
        <f t="shared" si="550"/>
        <v>0</v>
      </c>
      <c r="CY187" s="192">
        <f t="shared" si="551"/>
        <v>0</v>
      </c>
      <c r="CZ187" s="192">
        <f t="shared" si="552"/>
        <v>0</v>
      </c>
      <c r="DA187" s="192">
        <f t="shared" si="553"/>
        <v>0</v>
      </c>
      <c r="DB187" s="192">
        <f t="shared" si="554"/>
        <v>0</v>
      </c>
      <c r="DC187" s="192">
        <f t="shared" si="555"/>
        <v>0</v>
      </c>
      <c r="DD187" s="192">
        <f t="shared" si="556"/>
        <v>0</v>
      </c>
      <c r="DE187" s="192">
        <f t="shared" si="557"/>
        <v>0</v>
      </c>
      <c r="DF187" s="192">
        <f t="shared" si="558"/>
        <v>0</v>
      </c>
      <c r="DG187" s="192">
        <f t="shared" si="559"/>
        <v>0</v>
      </c>
      <c r="DH187" s="192">
        <f t="shared" si="560"/>
        <v>0</v>
      </c>
      <c r="DI187" s="192">
        <f t="shared" si="561"/>
        <v>0</v>
      </c>
      <c r="DJ187" s="192">
        <f t="shared" si="562"/>
        <v>0</v>
      </c>
      <c r="DK187" s="192">
        <f t="shared" si="563"/>
        <v>0</v>
      </c>
      <c r="DL187" s="192">
        <f t="shared" si="564"/>
        <v>0</v>
      </c>
      <c r="DM187" s="192">
        <f t="shared" si="565"/>
        <v>0</v>
      </c>
      <c r="DN187" s="192">
        <f t="shared" si="566"/>
        <v>0</v>
      </c>
      <c r="DO187" s="192">
        <f t="shared" si="567"/>
        <v>0</v>
      </c>
      <c r="DP187" s="192">
        <f t="shared" si="568"/>
        <v>0</v>
      </c>
      <c r="DQ187" s="192">
        <f t="shared" si="569"/>
        <v>0</v>
      </c>
      <c r="DR187" s="192">
        <f t="shared" si="570"/>
        <v>0</v>
      </c>
      <c r="DS187" s="192">
        <f t="shared" si="571"/>
        <v>0</v>
      </c>
      <c r="DT187" s="192">
        <f t="shared" si="572"/>
        <v>0</v>
      </c>
      <c r="DU187" s="192">
        <f t="shared" si="573"/>
        <v>0</v>
      </c>
      <c r="DV187" s="193">
        <f t="shared" si="687"/>
        <v>0</v>
      </c>
      <c r="DW187" s="193">
        <f t="shared" si="688"/>
        <v>0</v>
      </c>
      <c r="DX187" s="193">
        <f t="shared" si="689"/>
        <v>0</v>
      </c>
      <c r="DY187" s="193">
        <f t="shared" si="690"/>
        <v>0</v>
      </c>
      <c r="DZ187" s="193">
        <f t="shared" si="691"/>
        <v>0</v>
      </c>
      <c r="EA187" s="192">
        <f t="shared" si="574"/>
        <v>0</v>
      </c>
      <c r="EB187" s="192">
        <f t="shared" si="575"/>
        <v>0</v>
      </c>
      <c r="EC187" s="192">
        <f t="shared" si="576"/>
        <v>0</v>
      </c>
      <c r="ED187" s="192">
        <f t="shared" si="577"/>
        <v>0</v>
      </c>
      <c r="EE187" s="192">
        <f t="shared" si="578"/>
        <v>0</v>
      </c>
      <c r="EF187" s="192">
        <f t="shared" si="579"/>
        <v>0</v>
      </c>
      <c r="EG187" s="192">
        <f t="shared" si="580"/>
        <v>0</v>
      </c>
      <c r="EH187" s="192">
        <f t="shared" si="581"/>
        <v>0</v>
      </c>
      <c r="EI187" s="192">
        <f t="shared" si="582"/>
        <v>0</v>
      </c>
      <c r="EJ187" s="192">
        <f t="shared" si="583"/>
        <v>0</v>
      </c>
      <c r="EK187" s="192">
        <f t="shared" si="584"/>
        <v>0</v>
      </c>
      <c r="EL187" s="192">
        <f t="shared" si="585"/>
        <v>0</v>
      </c>
      <c r="EM187" s="192">
        <f t="shared" si="586"/>
        <v>0</v>
      </c>
      <c r="EN187" s="192">
        <f t="shared" si="587"/>
        <v>0</v>
      </c>
      <c r="EO187" s="192">
        <f t="shared" si="588"/>
        <v>0</v>
      </c>
      <c r="EP187" s="192">
        <f t="shared" si="589"/>
        <v>0</v>
      </c>
      <c r="EQ187" s="192">
        <f t="shared" si="590"/>
        <v>0</v>
      </c>
      <c r="ER187" s="192">
        <f t="shared" si="591"/>
        <v>0</v>
      </c>
      <c r="ES187" s="192">
        <f t="shared" si="592"/>
        <v>0</v>
      </c>
      <c r="ET187" s="192">
        <f t="shared" si="593"/>
        <v>0</v>
      </c>
      <c r="EU187" s="192">
        <f t="shared" si="594"/>
        <v>0</v>
      </c>
      <c r="EV187" s="192">
        <f t="shared" si="595"/>
        <v>0</v>
      </c>
      <c r="EW187" s="192">
        <f t="shared" si="596"/>
        <v>0</v>
      </c>
      <c r="EX187" s="192">
        <f t="shared" si="597"/>
        <v>0</v>
      </c>
      <c r="EY187" s="192">
        <f t="shared" si="598"/>
        <v>0</v>
      </c>
      <c r="EZ187" s="192">
        <f t="shared" si="599"/>
        <v>0</v>
      </c>
      <c r="FA187" s="192">
        <f t="shared" si="600"/>
        <v>0</v>
      </c>
      <c r="FB187" s="192">
        <f t="shared" si="601"/>
        <v>0</v>
      </c>
      <c r="FC187" s="192">
        <f t="shared" si="602"/>
        <v>0</v>
      </c>
      <c r="FD187" s="192">
        <f t="shared" si="603"/>
        <v>0</v>
      </c>
      <c r="FE187" s="192">
        <f t="shared" si="604"/>
        <v>0</v>
      </c>
      <c r="FF187" s="192">
        <f t="shared" si="605"/>
        <v>0</v>
      </c>
      <c r="FG187" s="192">
        <f t="shared" si="606"/>
        <v>0</v>
      </c>
      <c r="FH187" s="192">
        <f t="shared" si="607"/>
        <v>0</v>
      </c>
      <c r="FI187" s="192">
        <f t="shared" si="608"/>
        <v>0</v>
      </c>
      <c r="FJ187" s="192">
        <f t="shared" si="609"/>
        <v>0</v>
      </c>
      <c r="FK187" s="192">
        <f t="shared" si="610"/>
        <v>0</v>
      </c>
      <c r="FL187" s="192">
        <f t="shared" si="611"/>
        <v>0</v>
      </c>
      <c r="FM187" s="192">
        <f t="shared" si="612"/>
        <v>0</v>
      </c>
      <c r="FN187" s="192">
        <f t="shared" si="613"/>
        <v>0</v>
      </c>
      <c r="FO187" s="192">
        <f t="shared" si="614"/>
        <v>0</v>
      </c>
      <c r="FP187" s="192">
        <f t="shared" si="615"/>
        <v>0</v>
      </c>
      <c r="FQ187" s="192">
        <f t="shared" si="616"/>
        <v>0</v>
      </c>
      <c r="FR187" s="192">
        <f t="shared" si="617"/>
        <v>0</v>
      </c>
      <c r="FS187" s="192">
        <f t="shared" si="618"/>
        <v>0</v>
      </c>
      <c r="FT187" s="192">
        <f t="shared" si="619"/>
        <v>0</v>
      </c>
      <c r="FU187" s="192">
        <f t="shared" si="620"/>
        <v>0</v>
      </c>
      <c r="FV187" s="192">
        <f t="shared" si="621"/>
        <v>0</v>
      </c>
      <c r="FW187" s="192">
        <f t="shared" si="622"/>
        <v>0</v>
      </c>
      <c r="FX187" s="192">
        <f t="shared" si="623"/>
        <v>0</v>
      </c>
      <c r="FY187" s="192">
        <f t="shared" si="624"/>
        <v>0</v>
      </c>
      <c r="FZ187" s="192">
        <f t="shared" si="625"/>
        <v>0</v>
      </c>
      <c r="GA187" s="192">
        <f t="shared" si="626"/>
        <v>0</v>
      </c>
      <c r="GB187" s="192">
        <f t="shared" si="627"/>
        <v>0</v>
      </c>
      <c r="GC187" s="192">
        <f t="shared" si="628"/>
        <v>0</v>
      </c>
      <c r="GD187" s="192">
        <f t="shared" si="629"/>
        <v>0</v>
      </c>
      <c r="GE187" s="192">
        <f t="shared" si="630"/>
        <v>0</v>
      </c>
      <c r="GF187" s="192">
        <f t="shared" si="631"/>
        <v>0</v>
      </c>
      <c r="GG187" s="192">
        <f t="shared" si="632"/>
        <v>0</v>
      </c>
      <c r="GH187" s="192">
        <f t="shared" si="633"/>
        <v>0</v>
      </c>
      <c r="GI187" s="192">
        <f t="shared" si="634"/>
        <v>0</v>
      </c>
      <c r="GJ187" s="192">
        <f t="shared" si="635"/>
        <v>0</v>
      </c>
      <c r="GK187" s="192">
        <f t="shared" si="636"/>
        <v>0</v>
      </c>
      <c r="GL187" s="192">
        <f t="shared" si="637"/>
        <v>0</v>
      </c>
      <c r="GM187" s="192">
        <f t="shared" si="638"/>
        <v>0</v>
      </c>
      <c r="GN187" s="192">
        <f t="shared" si="639"/>
        <v>0</v>
      </c>
      <c r="GO187" s="192">
        <f t="shared" si="640"/>
        <v>0</v>
      </c>
      <c r="GP187" s="192">
        <f t="shared" si="641"/>
        <v>0</v>
      </c>
      <c r="GQ187" s="192">
        <f t="shared" si="642"/>
        <v>0</v>
      </c>
      <c r="GR187" s="192">
        <f t="shared" si="643"/>
        <v>0</v>
      </c>
      <c r="GS187" s="192">
        <f t="shared" si="644"/>
        <v>0</v>
      </c>
      <c r="GT187" s="192">
        <f t="shared" si="645"/>
        <v>0</v>
      </c>
      <c r="GU187" s="192">
        <f t="shared" si="646"/>
        <v>0</v>
      </c>
      <c r="GV187" s="192">
        <f t="shared" si="647"/>
        <v>0</v>
      </c>
      <c r="GW187" s="192">
        <f t="shared" si="648"/>
        <v>0</v>
      </c>
      <c r="GX187" s="192">
        <f t="shared" si="649"/>
        <v>0</v>
      </c>
      <c r="GY187" s="192">
        <f t="shared" si="650"/>
        <v>0</v>
      </c>
      <c r="GZ187" s="192">
        <f t="shared" si="651"/>
        <v>0</v>
      </c>
      <c r="HA187" s="192">
        <f t="shared" si="652"/>
        <v>0</v>
      </c>
      <c r="HB187" s="192">
        <f t="shared" si="653"/>
        <v>0</v>
      </c>
      <c r="HC187" s="192">
        <f t="shared" si="654"/>
        <v>0</v>
      </c>
      <c r="HD187" s="192">
        <f t="shared" si="655"/>
        <v>0</v>
      </c>
      <c r="HE187" s="192">
        <f t="shared" si="656"/>
        <v>0</v>
      </c>
      <c r="HF187" s="192">
        <f t="shared" si="657"/>
        <v>0</v>
      </c>
      <c r="HG187" s="192">
        <f t="shared" si="658"/>
        <v>0</v>
      </c>
      <c r="HH187" s="192">
        <f t="shared" si="659"/>
        <v>0</v>
      </c>
      <c r="HI187" s="192">
        <f t="shared" si="660"/>
        <v>0</v>
      </c>
      <c r="HJ187" s="192">
        <f t="shared" si="661"/>
        <v>0</v>
      </c>
      <c r="HK187" s="192">
        <f t="shared" si="662"/>
        <v>0</v>
      </c>
      <c r="HL187" s="192">
        <f t="shared" si="663"/>
        <v>0</v>
      </c>
      <c r="HM187" s="192">
        <f t="shared" si="664"/>
        <v>0</v>
      </c>
      <c r="HN187" s="194">
        <f t="shared" si="692"/>
        <v>0</v>
      </c>
      <c r="HO187" s="194">
        <f t="shared" si="693"/>
        <v>0</v>
      </c>
      <c r="HP187" s="194">
        <f t="shared" si="694"/>
        <v>0</v>
      </c>
      <c r="HQ187" s="194">
        <f t="shared" si="695"/>
        <v>0</v>
      </c>
      <c r="HR187" s="194">
        <f t="shared" si="696"/>
        <v>0</v>
      </c>
      <c r="HS187" s="195" t="str">
        <f t="shared" si="471"/>
        <v/>
      </c>
      <c r="HT187" s="196">
        <f t="shared" si="697"/>
        <v>0</v>
      </c>
      <c r="HU187" s="196">
        <f t="shared" si="698"/>
        <v>0</v>
      </c>
      <c r="HV187" s="197" t="str">
        <f t="shared" si="472"/>
        <v/>
      </c>
      <c r="HW187" s="197" t="str">
        <f t="shared" si="665"/>
        <v/>
      </c>
      <c r="HX187" s="197" t="str">
        <f t="shared" si="666"/>
        <v/>
      </c>
      <c r="HY187" s="195" t="str">
        <f t="shared" si="473"/>
        <v/>
      </c>
      <c r="HZ187" s="30">
        <f t="shared" si="469"/>
        <v>0</v>
      </c>
      <c r="IA187" s="198">
        <f t="shared" si="474"/>
        <v>0</v>
      </c>
      <c r="IB187" s="195"/>
      <c r="IC187" s="195">
        <f t="shared" si="667"/>
        <v>0</v>
      </c>
      <c r="ID187" s="195">
        <f t="shared" si="475"/>
        <v>0</v>
      </c>
      <c r="IE187" s="195">
        <f t="shared" si="668"/>
        <v>0</v>
      </c>
      <c r="IF187" s="195">
        <f t="shared" si="476"/>
        <v>0</v>
      </c>
      <c r="IG187" s="307">
        <f t="shared" si="477"/>
        <v>0</v>
      </c>
      <c r="IH187" s="307">
        <f t="shared" si="478"/>
        <v>0</v>
      </c>
      <c r="II187" s="44">
        <f t="shared" si="479"/>
        <v>0</v>
      </c>
      <c r="IJ187" s="44">
        <f t="shared" si="669"/>
        <v>0</v>
      </c>
      <c r="IK187" s="44">
        <f t="shared" si="670"/>
        <v>0</v>
      </c>
      <c r="IL187" s="44">
        <f t="shared" si="671"/>
        <v>0</v>
      </c>
      <c r="IM187" s="44">
        <f t="shared" si="672"/>
        <v>0</v>
      </c>
      <c r="IN187" s="44">
        <f t="shared" si="673"/>
        <v>0</v>
      </c>
      <c r="IO187" s="44">
        <f t="shared" si="674"/>
        <v>0</v>
      </c>
    </row>
    <row r="188" spans="1:249" ht="18" customHeight="1">
      <c r="A188" s="188">
        <v>182</v>
      </c>
      <c r="B188" s="326"/>
      <c r="C188" s="289"/>
      <c r="D188" s="199"/>
      <c r="E188" s="189"/>
      <c r="F188" s="189"/>
      <c r="G188" s="190"/>
      <c r="H188" s="190"/>
      <c r="I188" s="272"/>
      <c r="J188" s="207"/>
      <c r="K188" s="214" t="str">
        <f t="shared" si="480"/>
        <v/>
      </c>
      <c r="L188" s="200" t="str">
        <f t="shared" si="481"/>
        <v/>
      </c>
      <c r="M188" s="200" t="str">
        <f t="shared" si="482"/>
        <v/>
      </c>
      <c r="N188" s="209" t="str">
        <f t="shared" si="470"/>
        <v/>
      </c>
      <c r="O188" s="208" t="str">
        <f>IFERROR(IF(D188="","",IF(K188="","",IF(I188="","",IF(F188="F",VLOOKUP(K188,F!A:G,2,0),IF(F188="M",VLOOKUP(K188,M!A:G,2,0),""))))),0)</f>
        <v/>
      </c>
      <c r="P188" s="191" t="str">
        <f>IFERROR(IF(D188="","",IF(K188="","",IF(I188="","",IF(F188="F",VLOOKUP(K188,F!A:G,3,0),IF(F188="M",VLOOKUP(K188,M!A:G,3,0),""))))),0)</f>
        <v/>
      </c>
      <c r="Q188" s="191" t="str">
        <f>IFERROR(IF(D188="","",IF(K188="","",IF(I188="","",IF(F188="F",VLOOKUP(K188,F!A:G,4,0),IF(F188="M",VLOOKUP(K188,M!A:G,4,0),""))))),0)</f>
        <v/>
      </c>
      <c r="R188" s="191" t="str">
        <f>IFERROR(IF(D188="","",IF(K188="","",IF(I188="","",IF(F188="F",VLOOKUP(K188,F!A:G,5,0),IF(F188="M",VLOOKUP(K188,M!A:G,5,0),""))))),0)</f>
        <v/>
      </c>
      <c r="S188" s="191" t="str">
        <f>IFERROR(IF(D188="","",IF(K188="","",IF(I188="","",IF(F188="F",VLOOKUP(K188,F!A:G,6,0),IF(F188="M",VLOOKUP(K188,M!A:G,6,0),""))))),0)</f>
        <v/>
      </c>
      <c r="T188" s="191" t="str">
        <f>IFERROR(IF(D188="","",IF(K188="","",IF(I188="","",IF(F188="F",VLOOKUP(K188,F!A:G,7,0),IF(F188="M",VLOOKUP(K188,M!A:G,7,0),""))))),0)</f>
        <v/>
      </c>
      <c r="U188" s="191" t="str">
        <f>IFERROR(IF(D188="","",IF(K188="","",IF(J188="","",IF(F188="F",VLOOKUP(K188,F!A:M,8,0),IF(F188="M",VLOOKUP(K188,M!A:M,8,0),""))))),0)</f>
        <v/>
      </c>
      <c r="V188" s="191" t="str">
        <f>IFERROR(IF(D188="","",IF(K188="","",IF(J188="","",IF(F188="F",VLOOKUP(K188,F!A:M,9,0),IF(F188="M",VLOOKUP(K188,M!A:M,9,0),""))))),0)</f>
        <v/>
      </c>
      <c r="W188" s="191" t="str">
        <f>IFERROR(IF(D188="","",IF(K188="","",IF(J188="","",IF(F188="F",VLOOKUP(K188,F!A:M,10,0),IF(F188="M",VLOOKUP(K188,M!A:M,10,0),""))))),0)</f>
        <v/>
      </c>
      <c r="X188" s="191" t="str">
        <f>IFERROR(IF(D188="","",IF(K188="","",IF(J188="","",IF(F188="F",VLOOKUP(K188,F!A:M,11,0),IF(F188="M",VLOOKUP(K188,M!A:M,11,0),""))))),0)</f>
        <v/>
      </c>
      <c r="Y188" s="191" t="str">
        <f>IFERROR(IF(D188="","",IF(K188="","",IF(J188="","",IF(F188="F",VLOOKUP(K188,F!A:M,12,0),IF(F188="M",VLOOKUP(K188,M!A:M,12,0),""))))),0)</f>
        <v/>
      </c>
      <c r="Z188" s="191" t="str">
        <f>IFERROR(IF(D188="","",IF(K188="","",IF(J188="","",IF(F188="F",VLOOKUP(K188,F!A:M,13,0),IF(F188="M",VLOOKUP(K188,M!A:M,13,0),""))))),0)</f>
        <v/>
      </c>
      <c r="AA188" s="191" t="str">
        <f>IFERROR(IF(D188="","",IF(F188="","",IF(J188="","",IF(K188="","",IF(AND(K188&gt;23,K188&lt;=60),IF(F188="F",VLOOKUP(MROUND(HZ188,0.5),'F-Weight for Length'!K:S,2,0),VLOOKUP(MROUND(HZ188,0.5),'M-Weight for Length'!K:S,2,0)),IF(K188&gt;60,IF(F188="F",VLOOKUP(K188,'F-Weight for Length'!U:AC,2,0),VLOOKUP(K188,'M-Weight for Length'!U:AC,2,0)),IF(F188="F",VLOOKUP(MROUND(HZ188,0.5),'F-Weight for Length'!A:I,2,0),VLOOKUP(MROUND(HZ188,0.5),'M-Weight for Length'!A:I,2,0)))))))),0)</f>
        <v/>
      </c>
      <c r="AB188" s="191" t="str">
        <f>IFERROR(IF(D188="","",IF(F188="","",IF(J188="","",IF(K188="","",IF(AND(K188&gt;23,K188&lt;=60),IF(F188="F",VLOOKUP(MROUND(HZ188,0.5),'F-Weight for Length'!K:S,3,0),VLOOKUP(MROUND(HZ188,0.5),'M-Weight for Length'!K:S,3,0)),IF(K188&gt;60,IF(F188="F",VLOOKUP(K188,'F-Weight for Length'!U:AC,3,0),VLOOKUP(K188,'M-Weight for Length'!U:AC,3,0)),IF(F188="F",VLOOKUP(MROUND(HZ188,0.5),'F-Weight for Length'!A:I,3,0),VLOOKUP(MROUND(HZ188,0.5),'M-Weight for Length'!A:I,3,0)))))))),0)</f>
        <v/>
      </c>
      <c r="AC188" s="191" t="str">
        <f>IFERROR(IF(D188="","",IF(F188="","",IF(J188="","",IF(K188="","",IF(AND(K188&gt;23,K188&lt;=60),IF(F188="F",VLOOKUP(MROUND(HZ188,0.5),'F-Weight for Length'!K:S,4,0),VLOOKUP(MROUND(HZ188,0.5),'M-Weight for Length'!K:S,4,0)),IF(K188&gt;60,IF(F188="F",VLOOKUP(K188,'F-Weight for Length'!U:AC,4,0),VLOOKUP(K188,'M-Weight for Length'!U:AC,4,0)),IF(F188="F",VLOOKUP(MROUND(HZ188,0.5),'F-Weight for Length'!A:I,4,0),VLOOKUP(MROUND(HZ188,0.5),'M-Weight for Length'!A:I,4,0)))))))),0)</f>
        <v/>
      </c>
      <c r="AD188" s="191" t="str">
        <f>IFERROR(IF(D188="","",IF(F188="","",IF(J188="","",IF(K188="","",IF(AND(K188&gt;23,K188&lt;=60),IF(F188="F",VLOOKUP(MROUND(HZ188,0.5),'F-Weight for Length'!K:S,5,0),VLOOKUP(MROUND(HZ188,0.5),'M-Weight for Length'!K:S,5,0)),IF(K188&gt;60,IF(F188="F",VLOOKUP(K188,'F-Weight for Length'!U:AC,5,0),VLOOKUP(K188,'M-Weight for Length'!U:AC,5,0)),IF(F188="F",VLOOKUP(MROUND(HZ188,0.5),'F-Weight for Length'!A:I,5,0),VLOOKUP(MROUND(HZ188,0.5),'M-Weight for Length'!A:I,5,0)))))))),0)</f>
        <v/>
      </c>
      <c r="AE188" s="191" t="str">
        <f>IFERROR(IF(D188="","",IF(F188="","",IF(J188="","",IF(K188="","",IF(AND(K188&gt;23,K188&lt;=60),IF(F188="F",VLOOKUP(MROUND(HZ188,0.5),'F-Weight for Length'!K:S,6,0),VLOOKUP(MROUND(HZ188,0.5),'M-Weight for Length'!K:S,6,0)),IF(K188&gt;60,IF(F188="F",VLOOKUP(K188,'F-Weight for Length'!U:AC,6,0),VLOOKUP(K188,'M-Weight for Length'!U:AC,6,0)),IF(F188="F",VLOOKUP(MROUND(HZ188,0.5),'F-Weight for Length'!A:I,6,0),VLOOKUP(MROUND(HZ188,0.5),'M-Weight for Length'!A:I,6,0)))))))),0)</f>
        <v/>
      </c>
      <c r="AF188" s="191" t="str">
        <f>IFERROR(IF(D188="","",IF(F188="","",IF(J188="","",IF(K188="","",IF(AND(K188&gt;23,K188&lt;=60),IF(F188="F",VLOOKUP(MROUND(HZ188,0.5),'F-Weight for Length'!K:S,7,0),VLOOKUP(MROUND(HZ188,0.5),'M-Weight for Length'!K:S,7,0)),IF(K188&gt;60,IF(F188="F",VLOOKUP(K188,'F-Weight for Length'!U:AC,7,0),VLOOKUP(K188,'M-Weight for Length'!U:AC,7,0)),IF(F188="F",VLOOKUP(MROUND(HZ188,0.5),'F-Weight for Length'!A:I,7,0),VLOOKUP(MROUND(HZ188,0.5),'M-Weight for Length'!A:I,7,0)))))))),0)</f>
        <v/>
      </c>
      <c r="AG188" s="191" t="str">
        <f>IFERROR(IF(D188="","",IF(F188="","",IF(J188="","",IF(K188="","",IF(AND(K188&gt;23,K188&lt;=60),IF(F188="F",VLOOKUP(MROUND(HZ188,0.5),'F-Weight for Length'!K:S,8,0),VLOOKUP(MROUND(HZ188,0.5),'M-Weight for Length'!K:S,8,0)),IF(K188&gt;60,IF(F188="F",VLOOKUP(K188,'F-Weight for Length'!U:AC,8,0),VLOOKUP(K188,'M-Weight for Length'!U:AC,8,0)),IF(F188="F",VLOOKUP(MROUND(HZ188,0.5),'F-Weight for Length'!A:I,8,0),VLOOKUP(MROUND(HZ188,0.5),'M-Weight for Length'!A:I,8,0)))))))),0)</f>
        <v/>
      </c>
      <c r="AH188" s="191" t="str">
        <f>IFERROR(IF(D188="","",IF(F188="","",IF(J188="","",IF(K188="","",IF(AND(K188&gt;23,K188&lt;=60),IF(F188="F",VLOOKUP(MROUND(HZ188,0.5),'F-Weight for Length'!K:S,9,0),VLOOKUP(MROUND(HZ188,0.5),'M-Weight for Length'!K:S,9,0)),IF(K188&gt;60,IF(F188="F",VLOOKUP(K188,'F-Weight for Length'!U:AC,9,0),VLOOKUP(K188,'M-Weight for Length'!U:AC,9,0)),IF(F188="F",VLOOKUP(MROUND(HZ188,0.5),'F-Weight for Length'!A:I,9,0),VLOOKUP(MROUND(HZ188,0.5),'M-Weight for Length'!A:I,9,0)))))))),0)</f>
        <v/>
      </c>
      <c r="AI188" s="192">
        <f t="shared" si="483"/>
        <v>0</v>
      </c>
      <c r="AJ188" s="192">
        <f t="shared" si="484"/>
        <v>0</v>
      </c>
      <c r="AK188" s="192">
        <f t="shared" si="485"/>
        <v>0</v>
      </c>
      <c r="AL188" s="192">
        <f t="shared" si="486"/>
        <v>0</v>
      </c>
      <c r="AM188" s="192">
        <f t="shared" si="487"/>
        <v>0</v>
      </c>
      <c r="AN188" s="192">
        <f t="shared" si="488"/>
        <v>0</v>
      </c>
      <c r="AO188" s="192">
        <f t="shared" si="489"/>
        <v>0</v>
      </c>
      <c r="AP188" s="192">
        <f t="shared" si="490"/>
        <v>0</v>
      </c>
      <c r="AQ188" s="192">
        <f t="shared" si="491"/>
        <v>0</v>
      </c>
      <c r="AR188" s="192">
        <f t="shared" si="492"/>
        <v>0</v>
      </c>
      <c r="AS188" s="192">
        <f t="shared" si="493"/>
        <v>0</v>
      </c>
      <c r="AT188" s="192">
        <f t="shared" si="494"/>
        <v>0</v>
      </c>
      <c r="AU188" s="192">
        <f t="shared" si="495"/>
        <v>0</v>
      </c>
      <c r="AV188" s="192">
        <f t="shared" si="496"/>
        <v>0</v>
      </c>
      <c r="AW188" s="192">
        <f t="shared" si="497"/>
        <v>0</v>
      </c>
      <c r="AX188" s="192">
        <f t="shared" si="498"/>
        <v>0</v>
      </c>
      <c r="AY188" s="192">
        <f t="shared" si="499"/>
        <v>0</v>
      </c>
      <c r="AZ188" s="192">
        <f t="shared" si="500"/>
        <v>0</v>
      </c>
      <c r="BA188" s="192">
        <f t="shared" si="501"/>
        <v>0</v>
      </c>
      <c r="BB188" s="192">
        <f t="shared" si="502"/>
        <v>0</v>
      </c>
      <c r="BC188" s="192">
        <f t="shared" si="503"/>
        <v>0</v>
      </c>
      <c r="BD188" s="192">
        <f t="shared" si="504"/>
        <v>0</v>
      </c>
      <c r="BE188" s="192">
        <f t="shared" si="505"/>
        <v>0</v>
      </c>
      <c r="BF188" s="192">
        <f t="shared" si="506"/>
        <v>0</v>
      </c>
      <c r="BG188" s="192">
        <f t="shared" si="507"/>
        <v>0</v>
      </c>
      <c r="BH188" s="192">
        <f t="shared" si="508"/>
        <v>0</v>
      </c>
      <c r="BI188" s="192">
        <f t="shared" si="509"/>
        <v>0</v>
      </c>
      <c r="BJ188" s="192">
        <f t="shared" si="510"/>
        <v>0</v>
      </c>
      <c r="BK188" s="192">
        <f t="shared" si="511"/>
        <v>0</v>
      </c>
      <c r="BL188" s="192">
        <f t="shared" si="512"/>
        <v>0</v>
      </c>
      <c r="BM188" s="192">
        <f t="shared" si="513"/>
        <v>0</v>
      </c>
      <c r="BN188" s="192">
        <f t="shared" si="514"/>
        <v>0</v>
      </c>
      <c r="BO188" s="192">
        <f t="shared" si="515"/>
        <v>0</v>
      </c>
      <c r="BP188" s="192">
        <f t="shared" si="516"/>
        <v>0</v>
      </c>
      <c r="BQ188" s="192">
        <f t="shared" si="517"/>
        <v>0</v>
      </c>
      <c r="BR188" s="192">
        <f t="shared" si="518"/>
        <v>0</v>
      </c>
      <c r="BS188" s="192">
        <f t="shared" si="519"/>
        <v>0</v>
      </c>
      <c r="BT188" s="192">
        <f t="shared" si="520"/>
        <v>0</v>
      </c>
      <c r="BU188" s="192">
        <f t="shared" si="521"/>
        <v>0</v>
      </c>
      <c r="BV188" s="192">
        <f t="shared" si="522"/>
        <v>0</v>
      </c>
      <c r="BW188" s="192">
        <f t="shared" si="523"/>
        <v>0</v>
      </c>
      <c r="BX188" s="192">
        <f t="shared" si="524"/>
        <v>0</v>
      </c>
      <c r="BY188" s="192">
        <f t="shared" si="525"/>
        <v>0</v>
      </c>
      <c r="BZ188" s="192">
        <f t="shared" si="526"/>
        <v>0</v>
      </c>
      <c r="CA188" s="192">
        <f t="shared" si="527"/>
        <v>0</v>
      </c>
      <c r="CB188" s="192">
        <f t="shared" si="528"/>
        <v>0</v>
      </c>
      <c r="CC188" s="192">
        <f t="shared" si="529"/>
        <v>0</v>
      </c>
      <c r="CD188" s="192">
        <f t="shared" si="530"/>
        <v>0</v>
      </c>
      <c r="CE188" s="192">
        <f t="shared" si="531"/>
        <v>0</v>
      </c>
      <c r="CF188" s="192">
        <f t="shared" si="532"/>
        <v>0</v>
      </c>
      <c r="CG188" s="192">
        <f t="shared" si="533"/>
        <v>0</v>
      </c>
      <c r="CH188" s="192">
        <f t="shared" si="534"/>
        <v>0</v>
      </c>
      <c r="CI188" s="192">
        <f t="shared" si="535"/>
        <v>0</v>
      </c>
      <c r="CJ188" s="192">
        <f t="shared" si="536"/>
        <v>0</v>
      </c>
      <c r="CK188" s="192">
        <f t="shared" si="537"/>
        <v>0</v>
      </c>
      <c r="CL188" s="192">
        <f t="shared" si="538"/>
        <v>0</v>
      </c>
      <c r="CM188" s="192">
        <f t="shared" si="539"/>
        <v>0</v>
      </c>
      <c r="CN188" s="192">
        <f t="shared" si="540"/>
        <v>0</v>
      </c>
      <c r="CO188" s="192">
        <f t="shared" si="541"/>
        <v>0</v>
      </c>
      <c r="CP188" s="192">
        <f t="shared" si="542"/>
        <v>0</v>
      </c>
      <c r="CQ188" s="192">
        <f t="shared" si="543"/>
        <v>0</v>
      </c>
      <c r="CR188" s="192">
        <f t="shared" si="544"/>
        <v>0</v>
      </c>
      <c r="CS188" s="192">
        <f t="shared" si="545"/>
        <v>0</v>
      </c>
      <c r="CT188" s="192">
        <f t="shared" si="546"/>
        <v>0</v>
      </c>
      <c r="CU188" s="192">
        <f t="shared" si="547"/>
        <v>0</v>
      </c>
      <c r="CV188" s="192">
        <f t="shared" si="548"/>
        <v>0</v>
      </c>
      <c r="CW188" s="192">
        <f t="shared" si="549"/>
        <v>0</v>
      </c>
      <c r="CX188" s="192">
        <f t="shared" si="550"/>
        <v>0</v>
      </c>
      <c r="CY188" s="192">
        <f t="shared" si="551"/>
        <v>0</v>
      </c>
      <c r="CZ188" s="192">
        <f t="shared" si="552"/>
        <v>0</v>
      </c>
      <c r="DA188" s="192">
        <f t="shared" si="553"/>
        <v>0</v>
      </c>
      <c r="DB188" s="192">
        <f t="shared" si="554"/>
        <v>0</v>
      </c>
      <c r="DC188" s="192">
        <f t="shared" si="555"/>
        <v>0</v>
      </c>
      <c r="DD188" s="192">
        <f t="shared" si="556"/>
        <v>0</v>
      </c>
      <c r="DE188" s="192">
        <f t="shared" si="557"/>
        <v>0</v>
      </c>
      <c r="DF188" s="192">
        <f t="shared" si="558"/>
        <v>0</v>
      </c>
      <c r="DG188" s="192">
        <f t="shared" si="559"/>
        <v>0</v>
      </c>
      <c r="DH188" s="192">
        <f t="shared" si="560"/>
        <v>0</v>
      </c>
      <c r="DI188" s="192">
        <f t="shared" si="561"/>
        <v>0</v>
      </c>
      <c r="DJ188" s="192">
        <f t="shared" si="562"/>
        <v>0</v>
      </c>
      <c r="DK188" s="192">
        <f t="shared" si="563"/>
        <v>0</v>
      </c>
      <c r="DL188" s="192">
        <f t="shared" si="564"/>
        <v>0</v>
      </c>
      <c r="DM188" s="192">
        <f t="shared" si="565"/>
        <v>0</v>
      </c>
      <c r="DN188" s="192">
        <f t="shared" si="566"/>
        <v>0</v>
      </c>
      <c r="DO188" s="192">
        <f t="shared" si="567"/>
        <v>0</v>
      </c>
      <c r="DP188" s="192">
        <f t="shared" si="568"/>
        <v>0</v>
      </c>
      <c r="DQ188" s="192">
        <f t="shared" si="569"/>
        <v>0</v>
      </c>
      <c r="DR188" s="192">
        <f t="shared" si="570"/>
        <v>0</v>
      </c>
      <c r="DS188" s="192">
        <f t="shared" si="571"/>
        <v>0</v>
      </c>
      <c r="DT188" s="192">
        <f t="shared" si="572"/>
        <v>0</v>
      </c>
      <c r="DU188" s="192">
        <f t="shared" si="573"/>
        <v>0</v>
      </c>
      <c r="DV188" s="193">
        <f t="shared" si="687"/>
        <v>0</v>
      </c>
      <c r="DW188" s="193">
        <f t="shared" si="688"/>
        <v>0</v>
      </c>
      <c r="DX188" s="193">
        <f t="shared" si="689"/>
        <v>0</v>
      </c>
      <c r="DY188" s="193">
        <f t="shared" si="690"/>
        <v>0</v>
      </c>
      <c r="DZ188" s="193">
        <f t="shared" si="691"/>
        <v>0</v>
      </c>
      <c r="EA188" s="192">
        <f t="shared" si="574"/>
        <v>0</v>
      </c>
      <c r="EB188" s="192">
        <f t="shared" si="575"/>
        <v>0</v>
      </c>
      <c r="EC188" s="192">
        <f t="shared" si="576"/>
        <v>0</v>
      </c>
      <c r="ED188" s="192">
        <f t="shared" si="577"/>
        <v>0</v>
      </c>
      <c r="EE188" s="192">
        <f t="shared" si="578"/>
        <v>0</v>
      </c>
      <c r="EF188" s="192">
        <f t="shared" si="579"/>
        <v>0</v>
      </c>
      <c r="EG188" s="192">
        <f t="shared" si="580"/>
        <v>0</v>
      </c>
      <c r="EH188" s="192">
        <f t="shared" si="581"/>
        <v>0</v>
      </c>
      <c r="EI188" s="192">
        <f t="shared" si="582"/>
        <v>0</v>
      </c>
      <c r="EJ188" s="192">
        <f t="shared" si="583"/>
        <v>0</v>
      </c>
      <c r="EK188" s="192">
        <f t="shared" si="584"/>
        <v>0</v>
      </c>
      <c r="EL188" s="192">
        <f t="shared" si="585"/>
        <v>0</v>
      </c>
      <c r="EM188" s="192">
        <f t="shared" si="586"/>
        <v>0</v>
      </c>
      <c r="EN188" s="192">
        <f t="shared" si="587"/>
        <v>0</v>
      </c>
      <c r="EO188" s="192">
        <f t="shared" si="588"/>
        <v>0</v>
      </c>
      <c r="EP188" s="192">
        <f t="shared" si="589"/>
        <v>0</v>
      </c>
      <c r="EQ188" s="192">
        <f t="shared" si="590"/>
        <v>0</v>
      </c>
      <c r="ER188" s="192">
        <f t="shared" si="591"/>
        <v>0</v>
      </c>
      <c r="ES188" s="192">
        <f t="shared" si="592"/>
        <v>0</v>
      </c>
      <c r="ET188" s="192">
        <f t="shared" si="593"/>
        <v>0</v>
      </c>
      <c r="EU188" s="192">
        <f t="shared" si="594"/>
        <v>0</v>
      </c>
      <c r="EV188" s="192">
        <f t="shared" si="595"/>
        <v>0</v>
      </c>
      <c r="EW188" s="192">
        <f t="shared" si="596"/>
        <v>0</v>
      </c>
      <c r="EX188" s="192">
        <f t="shared" si="597"/>
        <v>0</v>
      </c>
      <c r="EY188" s="192">
        <f t="shared" si="598"/>
        <v>0</v>
      </c>
      <c r="EZ188" s="192">
        <f t="shared" si="599"/>
        <v>0</v>
      </c>
      <c r="FA188" s="192">
        <f t="shared" si="600"/>
        <v>0</v>
      </c>
      <c r="FB188" s="192">
        <f t="shared" si="601"/>
        <v>0</v>
      </c>
      <c r="FC188" s="192">
        <f t="shared" si="602"/>
        <v>0</v>
      </c>
      <c r="FD188" s="192">
        <f t="shared" si="603"/>
        <v>0</v>
      </c>
      <c r="FE188" s="192">
        <f t="shared" si="604"/>
        <v>0</v>
      </c>
      <c r="FF188" s="192">
        <f t="shared" si="605"/>
        <v>0</v>
      </c>
      <c r="FG188" s="192">
        <f t="shared" si="606"/>
        <v>0</v>
      </c>
      <c r="FH188" s="192">
        <f t="shared" si="607"/>
        <v>0</v>
      </c>
      <c r="FI188" s="192">
        <f t="shared" si="608"/>
        <v>0</v>
      </c>
      <c r="FJ188" s="192">
        <f t="shared" si="609"/>
        <v>0</v>
      </c>
      <c r="FK188" s="192">
        <f t="shared" si="610"/>
        <v>0</v>
      </c>
      <c r="FL188" s="192">
        <f t="shared" si="611"/>
        <v>0</v>
      </c>
      <c r="FM188" s="192">
        <f t="shared" si="612"/>
        <v>0</v>
      </c>
      <c r="FN188" s="192">
        <f t="shared" si="613"/>
        <v>0</v>
      </c>
      <c r="FO188" s="192">
        <f t="shared" si="614"/>
        <v>0</v>
      </c>
      <c r="FP188" s="192">
        <f t="shared" si="615"/>
        <v>0</v>
      </c>
      <c r="FQ188" s="192">
        <f t="shared" si="616"/>
        <v>0</v>
      </c>
      <c r="FR188" s="192">
        <f t="shared" si="617"/>
        <v>0</v>
      </c>
      <c r="FS188" s="192">
        <f t="shared" si="618"/>
        <v>0</v>
      </c>
      <c r="FT188" s="192">
        <f t="shared" si="619"/>
        <v>0</v>
      </c>
      <c r="FU188" s="192">
        <f t="shared" si="620"/>
        <v>0</v>
      </c>
      <c r="FV188" s="192">
        <f t="shared" si="621"/>
        <v>0</v>
      </c>
      <c r="FW188" s="192">
        <f t="shared" si="622"/>
        <v>0</v>
      </c>
      <c r="FX188" s="192">
        <f t="shared" si="623"/>
        <v>0</v>
      </c>
      <c r="FY188" s="192">
        <f t="shared" si="624"/>
        <v>0</v>
      </c>
      <c r="FZ188" s="192">
        <f t="shared" si="625"/>
        <v>0</v>
      </c>
      <c r="GA188" s="192">
        <f t="shared" si="626"/>
        <v>0</v>
      </c>
      <c r="GB188" s="192">
        <f t="shared" si="627"/>
        <v>0</v>
      </c>
      <c r="GC188" s="192">
        <f t="shared" si="628"/>
        <v>0</v>
      </c>
      <c r="GD188" s="192">
        <f t="shared" si="629"/>
        <v>0</v>
      </c>
      <c r="GE188" s="192">
        <f t="shared" si="630"/>
        <v>0</v>
      </c>
      <c r="GF188" s="192">
        <f t="shared" si="631"/>
        <v>0</v>
      </c>
      <c r="GG188" s="192">
        <f t="shared" si="632"/>
        <v>0</v>
      </c>
      <c r="GH188" s="192">
        <f t="shared" si="633"/>
        <v>0</v>
      </c>
      <c r="GI188" s="192">
        <f t="shared" si="634"/>
        <v>0</v>
      </c>
      <c r="GJ188" s="192">
        <f t="shared" si="635"/>
        <v>0</v>
      </c>
      <c r="GK188" s="192">
        <f t="shared" si="636"/>
        <v>0</v>
      </c>
      <c r="GL188" s="192">
        <f t="shared" si="637"/>
        <v>0</v>
      </c>
      <c r="GM188" s="192">
        <f t="shared" si="638"/>
        <v>0</v>
      </c>
      <c r="GN188" s="192">
        <f t="shared" si="639"/>
        <v>0</v>
      </c>
      <c r="GO188" s="192">
        <f t="shared" si="640"/>
        <v>0</v>
      </c>
      <c r="GP188" s="192">
        <f t="shared" si="641"/>
        <v>0</v>
      </c>
      <c r="GQ188" s="192">
        <f t="shared" si="642"/>
        <v>0</v>
      </c>
      <c r="GR188" s="192">
        <f t="shared" si="643"/>
        <v>0</v>
      </c>
      <c r="GS188" s="192">
        <f t="shared" si="644"/>
        <v>0</v>
      </c>
      <c r="GT188" s="192">
        <f t="shared" si="645"/>
        <v>0</v>
      </c>
      <c r="GU188" s="192">
        <f t="shared" si="646"/>
        <v>0</v>
      </c>
      <c r="GV188" s="192">
        <f t="shared" si="647"/>
        <v>0</v>
      </c>
      <c r="GW188" s="192">
        <f t="shared" si="648"/>
        <v>0</v>
      </c>
      <c r="GX188" s="192">
        <f t="shared" si="649"/>
        <v>0</v>
      </c>
      <c r="GY188" s="192">
        <f t="shared" si="650"/>
        <v>0</v>
      </c>
      <c r="GZ188" s="192">
        <f t="shared" si="651"/>
        <v>0</v>
      </c>
      <c r="HA188" s="192">
        <f t="shared" si="652"/>
        <v>0</v>
      </c>
      <c r="HB188" s="192">
        <f t="shared" si="653"/>
        <v>0</v>
      </c>
      <c r="HC188" s="192">
        <f t="shared" si="654"/>
        <v>0</v>
      </c>
      <c r="HD188" s="192">
        <f t="shared" si="655"/>
        <v>0</v>
      </c>
      <c r="HE188" s="192">
        <f t="shared" si="656"/>
        <v>0</v>
      </c>
      <c r="HF188" s="192">
        <f t="shared" si="657"/>
        <v>0</v>
      </c>
      <c r="HG188" s="192">
        <f t="shared" si="658"/>
        <v>0</v>
      </c>
      <c r="HH188" s="192">
        <f t="shared" si="659"/>
        <v>0</v>
      </c>
      <c r="HI188" s="192">
        <f t="shared" si="660"/>
        <v>0</v>
      </c>
      <c r="HJ188" s="192">
        <f t="shared" si="661"/>
        <v>0</v>
      </c>
      <c r="HK188" s="192">
        <f t="shared" si="662"/>
        <v>0</v>
      </c>
      <c r="HL188" s="192">
        <f t="shared" si="663"/>
        <v>0</v>
      </c>
      <c r="HM188" s="192">
        <f t="shared" si="664"/>
        <v>0</v>
      </c>
      <c r="HN188" s="194">
        <f t="shared" si="692"/>
        <v>0</v>
      </c>
      <c r="HO188" s="194">
        <f t="shared" si="693"/>
        <v>0</v>
      </c>
      <c r="HP188" s="194">
        <f t="shared" si="694"/>
        <v>0</v>
      </c>
      <c r="HQ188" s="194">
        <f t="shared" si="695"/>
        <v>0</v>
      </c>
      <c r="HR188" s="194">
        <f t="shared" si="696"/>
        <v>0</v>
      </c>
      <c r="HS188" s="195" t="str">
        <f t="shared" si="471"/>
        <v/>
      </c>
      <c r="HT188" s="196">
        <f t="shared" si="697"/>
        <v>0</v>
      </c>
      <c r="HU188" s="196">
        <f t="shared" si="698"/>
        <v>0</v>
      </c>
      <c r="HV188" s="197" t="str">
        <f t="shared" si="472"/>
        <v/>
      </c>
      <c r="HW188" s="197" t="str">
        <f t="shared" si="665"/>
        <v/>
      </c>
      <c r="HX188" s="197" t="str">
        <f t="shared" si="666"/>
        <v/>
      </c>
      <c r="HY188" s="195" t="str">
        <f t="shared" si="473"/>
        <v/>
      </c>
      <c r="HZ188" s="30">
        <f t="shared" si="469"/>
        <v>0</v>
      </c>
      <c r="IA188" s="198">
        <f t="shared" si="474"/>
        <v>0</v>
      </c>
      <c r="IB188" s="195"/>
      <c r="IC188" s="195">
        <f t="shared" si="667"/>
        <v>0</v>
      </c>
      <c r="ID188" s="195">
        <f t="shared" si="475"/>
        <v>0</v>
      </c>
      <c r="IE188" s="195">
        <f t="shared" si="668"/>
        <v>0</v>
      </c>
      <c r="IF188" s="195">
        <f t="shared" si="476"/>
        <v>0</v>
      </c>
      <c r="IG188" s="307">
        <f t="shared" si="477"/>
        <v>0</v>
      </c>
      <c r="IH188" s="307">
        <f t="shared" si="478"/>
        <v>0</v>
      </c>
      <c r="II188" s="44">
        <f t="shared" si="479"/>
        <v>0</v>
      </c>
      <c r="IJ188" s="44">
        <f t="shared" si="669"/>
        <v>0</v>
      </c>
      <c r="IK188" s="44">
        <f t="shared" si="670"/>
        <v>0</v>
      </c>
      <c r="IL188" s="44">
        <f t="shared" si="671"/>
        <v>0</v>
      </c>
      <c r="IM188" s="44">
        <f t="shared" si="672"/>
        <v>0</v>
      </c>
      <c r="IN188" s="44">
        <f t="shared" si="673"/>
        <v>0</v>
      </c>
      <c r="IO188" s="44">
        <f t="shared" si="674"/>
        <v>0</v>
      </c>
    </row>
    <row r="189" spans="1:249" ht="18" customHeight="1">
      <c r="A189" s="188">
        <v>183</v>
      </c>
      <c r="B189" s="326"/>
      <c r="C189" s="289"/>
      <c r="D189" s="199"/>
      <c r="E189" s="189"/>
      <c r="F189" s="189"/>
      <c r="G189" s="190"/>
      <c r="H189" s="190"/>
      <c r="I189" s="272"/>
      <c r="J189" s="207"/>
      <c r="K189" s="214" t="str">
        <f t="shared" si="480"/>
        <v/>
      </c>
      <c r="L189" s="200" t="str">
        <f t="shared" si="481"/>
        <v/>
      </c>
      <c r="M189" s="200" t="str">
        <f t="shared" si="482"/>
        <v/>
      </c>
      <c r="N189" s="209" t="str">
        <f t="shared" si="470"/>
        <v/>
      </c>
      <c r="O189" s="208" t="str">
        <f>IFERROR(IF(D189="","",IF(K189="","",IF(I189="","",IF(F189="F",VLOOKUP(K189,F!A:G,2,0),IF(F189="M",VLOOKUP(K189,M!A:G,2,0),""))))),0)</f>
        <v/>
      </c>
      <c r="P189" s="191" t="str">
        <f>IFERROR(IF(D189="","",IF(K189="","",IF(I189="","",IF(F189="F",VLOOKUP(K189,F!A:G,3,0),IF(F189="M",VLOOKUP(K189,M!A:G,3,0),""))))),0)</f>
        <v/>
      </c>
      <c r="Q189" s="191" t="str">
        <f>IFERROR(IF(D189="","",IF(K189="","",IF(I189="","",IF(F189="F",VLOOKUP(K189,F!A:G,4,0),IF(F189="M",VLOOKUP(K189,M!A:G,4,0),""))))),0)</f>
        <v/>
      </c>
      <c r="R189" s="191" t="str">
        <f>IFERROR(IF(D189="","",IF(K189="","",IF(I189="","",IF(F189="F",VLOOKUP(K189,F!A:G,5,0),IF(F189="M",VLOOKUP(K189,M!A:G,5,0),""))))),0)</f>
        <v/>
      </c>
      <c r="S189" s="191" t="str">
        <f>IFERROR(IF(D189="","",IF(K189="","",IF(I189="","",IF(F189="F",VLOOKUP(K189,F!A:G,6,0),IF(F189="M",VLOOKUP(K189,M!A:G,6,0),""))))),0)</f>
        <v/>
      </c>
      <c r="T189" s="191" t="str">
        <f>IFERROR(IF(D189="","",IF(K189="","",IF(I189="","",IF(F189="F",VLOOKUP(K189,F!A:G,7,0),IF(F189="M",VLOOKUP(K189,M!A:G,7,0),""))))),0)</f>
        <v/>
      </c>
      <c r="U189" s="191" t="str">
        <f>IFERROR(IF(D189="","",IF(K189="","",IF(J189="","",IF(F189="F",VLOOKUP(K189,F!A:M,8,0),IF(F189="M",VLOOKUP(K189,M!A:M,8,0),""))))),0)</f>
        <v/>
      </c>
      <c r="V189" s="191" t="str">
        <f>IFERROR(IF(D189="","",IF(K189="","",IF(J189="","",IF(F189="F",VLOOKUP(K189,F!A:M,9,0),IF(F189="M",VLOOKUP(K189,M!A:M,9,0),""))))),0)</f>
        <v/>
      </c>
      <c r="W189" s="191" t="str">
        <f>IFERROR(IF(D189="","",IF(K189="","",IF(J189="","",IF(F189="F",VLOOKUP(K189,F!A:M,10,0),IF(F189="M",VLOOKUP(K189,M!A:M,10,0),""))))),0)</f>
        <v/>
      </c>
      <c r="X189" s="191" t="str">
        <f>IFERROR(IF(D189="","",IF(K189="","",IF(J189="","",IF(F189="F",VLOOKUP(K189,F!A:M,11,0),IF(F189="M",VLOOKUP(K189,M!A:M,11,0),""))))),0)</f>
        <v/>
      </c>
      <c r="Y189" s="191" t="str">
        <f>IFERROR(IF(D189="","",IF(K189="","",IF(J189="","",IF(F189="F",VLOOKUP(K189,F!A:M,12,0),IF(F189="M",VLOOKUP(K189,M!A:M,12,0),""))))),0)</f>
        <v/>
      </c>
      <c r="Z189" s="191" t="str">
        <f>IFERROR(IF(D189="","",IF(K189="","",IF(J189="","",IF(F189="F",VLOOKUP(K189,F!A:M,13,0),IF(F189="M",VLOOKUP(K189,M!A:M,13,0),""))))),0)</f>
        <v/>
      </c>
      <c r="AA189" s="191" t="str">
        <f>IFERROR(IF(D189="","",IF(F189="","",IF(J189="","",IF(K189="","",IF(AND(K189&gt;23,K189&lt;=60),IF(F189="F",VLOOKUP(MROUND(HZ189,0.5),'F-Weight for Length'!K:S,2,0),VLOOKUP(MROUND(HZ189,0.5),'M-Weight for Length'!K:S,2,0)),IF(K189&gt;60,IF(F189="F",VLOOKUP(K189,'F-Weight for Length'!U:AC,2,0),VLOOKUP(K189,'M-Weight for Length'!U:AC,2,0)),IF(F189="F",VLOOKUP(MROUND(HZ189,0.5),'F-Weight for Length'!A:I,2,0),VLOOKUP(MROUND(HZ189,0.5),'M-Weight for Length'!A:I,2,0)))))))),0)</f>
        <v/>
      </c>
      <c r="AB189" s="191" t="str">
        <f>IFERROR(IF(D189="","",IF(F189="","",IF(J189="","",IF(K189="","",IF(AND(K189&gt;23,K189&lt;=60),IF(F189="F",VLOOKUP(MROUND(HZ189,0.5),'F-Weight for Length'!K:S,3,0),VLOOKUP(MROUND(HZ189,0.5),'M-Weight for Length'!K:S,3,0)),IF(K189&gt;60,IF(F189="F",VLOOKUP(K189,'F-Weight for Length'!U:AC,3,0),VLOOKUP(K189,'M-Weight for Length'!U:AC,3,0)),IF(F189="F",VLOOKUP(MROUND(HZ189,0.5),'F-Weight for Length'!A:I,3,0),VLOOKUP(MROUND(HZ189,0.5),'M-Weight for Length'!A:I,3,0)))))))),0)</f>
        <v/>
      </c>
      <c r="AC189" s="191" t="str">
        <f>IFERROR(IF(D189="","",IF(F189="","",IF(J189="","",IF(K189="","",IF(AND(K189&gt;23,K189&lt;=60),IF(F189="F",VLOOKUP(MROUND(HZ189,0.5),'F-Weight for Length'!K:S,4,0),VLOOKUP(MROUND(HZ189,0.5),'M-Weight for Length'!K:S,4,0)),IF(K189&gt;60,IF(F189="F",VLOOKUP(K189,'F-Weight for Length'!U:AC,4,0),VLOOKUP(K189,'M-Weight for Length'!U:AC,4,0)),IF(F189="F",VLOOKUP(MROUND(HZ189,0.5),'F-Weight for Length'!A:I,4,0),VLOOKUP(MROUND(HZ189,0.5),'M-Weight for Length'!A:I,4,0)))))))),0)</f>
        <v/>
      </c>
      <c r="AD189" s="191" t="str">
        <f>IFERROR(IF(D189="","",IF(F189="","",IF(J189="","",IF(K189="","",IF(AND(K189&gt;23,K189&lt;=60),IF(F189="F",VLOOKUP(MROUND(HZ189,0.5),'F-Weight for Length'!K:S,5,0),VLOOKUP(MROUND(HZ189,0.5),'M-Weight for Length'!K:S,5,0)),IF(K189&gt;60,IF(F189="F",VLOOKUP(K189,'F-Weight for Length'!U:AC,5,0),VLOOKUP(K189,'M-Weight for Length'!U:AC,5,0)),IF(F189="F",VLOOKUP(MROUND(HZ189,0.5),'F-Weight for Length'!A:I,5,0),VLOOKUP(MROUND(HZ189,0.5),'M-Weight for Length'!A:I,5,0)))))))),0)</f>
        <v/>
      </c>
      <c r="AE189" s="191" t="str">
        <f>IFERROR(IF(D189="","",IF(F189="","",IF(J189="","",IF(K189="","",IF(AND(K189&gt;23,K189&lt;=60),IF(F189="F",VLOOKUP(MROUND(HZ189,0.5),'F-Weight for Length'!K:S,6,0),VLOOKUP(MROUND(HZ189,0.5),'M-Weight for Length'!K:S,6,0)),IF(K189&gt;60,IF(F189="F",VLOOKUP(K189,'F-Weight for Length'!U:AC,6,0),VLOOKUP(K189,'M-Weight for Length'!U:AC,6,0)),IF(F189="F",VLOOKUP(MROUND(HZ189,0.5),'F-Weight for Length'!A:I,6,0),VLOOKUP(MROUND(HZ189,0.5),'M-Weight for Length'!A:I,6,0)))))))),0)</f>
        <v/>
      </c>
      <c r="AF189" s="191" t="str">
        <f>IFERROR(IF(D189="","",IF(F189="","",IF(J189="","",IF(K189="","",IF(AND(K189&gt;23,K189&lt;=60),IF(F189="F",VLOOKUP(MROUND(HZ189,0.5),'F-Weight for Length'!K:S,7,0),VLOOKUP(MROUND(HZ189,0.5),'M-Weight for Length'!K:S,7,0)),IF(K189&gt;60,IF(F189="F",VLOOKUP(K189,'F-Weight for Length'!U:AC,7,0),VLOOKUP(K189,'M-Weight for Length'!U:AC,7,0)),IF(F189="F",VLOOKUP(MROUND(HZ189,0.5),'F-Weight for Length'!A:I,7,0),VLOOKUP(MROUND(HZ189,0.5),'M-Weight for Length'!A:I,7,0)))))))),0)</f>
        <v/>
      </c>
      <c r="AG189" s="191" t="str">
        <f>IFERROR(IF(D189="","",IF(F189="","",IF(J189="","",IF(K189="","",IF(AND(K189&gt;23,K189&lt;=60),IF(F189="F",VLOOKUP(MROUND(HZ189,0.5),'F-Weight for Length'!K:S,8,0),VLOOKUP(MROUND(HZ189,0.5),'M-Weight for Length'!K:S,8,0)),IF(K189&gt;60,IF(F189="F",VLOOKUP(K189,'F-Weight for Length'!U:AC,8,0),VLOOKUP(K189,'M-Weight for Length'!U:AC,8,0)),IF(F189="F",VLOOKUP(MROUND(HZ189,0.5),'F-Weight for Length'!A:I,8,0),VLOOKUP(MROUND(HZ189,0.5),'M-Weight for Length'!A:I,8,0)))))))),0)</f>
        <v/>
      </c>
      <c r="AH189" s="191" t="str">
        <f>IFERROR(IF(D189="","",IF(F189="","",IF(J189="","",IF(K189="","",IF(AND(K189&gt;23,K189&lt;=60),IF(F189="F",VLOOKUP(MROUND(HZ189,0.5),'F-Weight for Length'!K:S,9,0),VLOOKUP(MROUND(HZ189,0.5),'M-Weight for Length'!K:S,9,0)),IF(K189&gt;60,IF(F189="F",VLOOKUP(K189,'F-Weight for Length'!U:AC,9,0),VLOOKUP(K189,'M-Weight for Length'!U:AC,9,0)),IF(F189="F",VLOOKUP(MROUND(HZ189,0.5),'F-Weight for Length'!A:I,9,0),VLOOKUP(MROUND(HZ189,0.5),'M-Weight for Length'!A:I,9,0)))))))),0)</f>
        <v/>
      </c>
      <c r="AI189" s="192">
        <f t="shared" si="483"/>
        <v>0</v>
      </c>
      <c r="AJ189" s="192">
        <f t="shared" si="484"/>
        <v>0</v>
      </c>
      <c r="AK189" s="192">
        <f t="shared" si="485"/>
        <v>0</v>
      </c>
      <c r="AL189" s="192">
        <f t="shared" si="486"/>
        <v>0</v>
      </c>
      <c r="AM189" s="192">
        <f t="shared" si="487"/>
        <v>0</v>
      </c>
      <c r="AN189" s="192">
        <f t="shared" si="488"/>
        <v>0</v>
      </c>
      <c r="AO189" s="192">
        <f t="shared" si="489"/>
        <v>0</v>
      </c>
      <c r="AP189" s="192">
        <f t="shared" si="490"/>
        <v>0</v>
      </c>
      <c r="AQ189" s="192">
        <f t="shared" si="491"/>
        <v>0</v>
      </c>
      <c r="AR189" s="192">
        <f t="shared" si="492"/>
        <v>0</v>
      </c>
      <c r="AS189" s="192">
        <f t="shared" si="493"/>
        <v>0</v>
      </c>
      <c r="AT189" s="192">
        <f t="shared" si="494"/>
        <v>0</v>
      </c>
      <c r="AU189" s="192">
        <f t="shared" si="495"/>
        <v>0</v>
      </c>
      <c r="AV189" s="192">
        <f t="shared" si="496"/>
        <v>0</v>
      </c>
      <c r="AW189" s="192">
        <f t="shared" si="497"/>
        <v>0</v>
      </c>
      <c r="AX189" s="192">
        <f t="shared" si="498"/>
        <v>0</v>
      </c>
      <c r="AY189" s="192">
        <f t="shared" si="499"/>
        <v>0</v>
      </c>
      <c r="AZ189" s="192">
        <f t="shared" si="500"/>
        <v>0</v>
      </c>
      <c r="BA189" s="192">
        <f t="shared" si="501"/>
        <v>0</v>
      </c>
      <c r="BB189" s="192">
        <f t="shared" si="502"/>
        <v>0</v>
      </c>
      <c r="BC189" s="192">
        <f t="shared" si="503"/>
        <v>0</v>
      </c>
      <c r="BD189" s="192">
        <f t="shared" si="504"/>
        <v>0</v>
      </c>
      <c r="BE189" s="192">
        <f t="shared" si="505"/>
        <v>0</v>
      </c>
      <c r="BF189" s="192">
        <f t="shared" si="506"/>
        <v>0</v>
      </c>
      <c r="BG189" s="192">
        <f t="shared" si="507"/>
        <v>0</v>
      </c>
      <c r="BH189" s="192">
        <f t="shared" si="508"/>
        <v>0</v>
      </c>
      <c r="BI189" s="192">
        <f t="shared" si="509"/>
        <v>0</v>
      </c>
      <c r="BJ189" s="192">
        <f t="shared" si="510"/>
        <v>0</v>
      </c>
      <c r="BK189" s="192">
        <f t="shared" si="511"/>
        <v>0</v>
      </c>
      <c r="BL189" s="192">
        <f t="shared" si="512"/>
        <v>0</v>
      </c>
      <c r="BM189" s="192">
        <f t="shared" si="513"/>
        <v>0</v>
      </c>
      <c r="BN189" s="192">
        <f t="shared" si="514"/>
        <v>0</v>
      </c>
      <c r="BO189" s="192">
        <f t="shared" si="515"/>
        <v>0</v>
      </c>
      <c r="BP189" s="192">
        <f t="shared" si="516"/>
        <v>0</v>
      </c>
      <c r="BQ189" s="192">
        <f t="shared" si="517"/>
        <v>0</v>
      </c>
      <c r="BR189" s="192">
        <f t="shared" si="518"/>
        <v>0</v>
      </c>
      <c r="BS189" s="192">
        <f t="shared" si="519"/>
        <v>0</v>
      </c>
      <c r="BT189" s="192">
        <f t="shared" si="520"/>
        <v>0</v>
      </c>
      <c r="BU189" s="192">
        <f t="shared" si="521"/>
        <v>0</v>
      </c>
      <c r="BV189" s="192">
        <f t="shared" si="522"/>
        <v>0</v>
      </c>
      <c r="BW189" s="192">
        <f t="shared" si="523"/>
        <v>0</v>
      </c>
      <c r="BX189" s="192">
        <f t="shared" si="524"/>
        <v>0</v>
      </c>
      <c r="BY189" s="192">
        <f t="shared" si="525"/>
        <v>0</v>
      </c>
      <c r="BZ189" s="192">
        <f t="shared" si="526"/>
        <v>0</v>
      </c>
      <c r="CA189" s="192">
        <f t="shared" si="527"/>
        <v>0</v>
      </c>
      <c r="CB189" s="192">
        <f t="shared" si="528"/>
        <v>0</v>
      </c>
      <c r="CC189" s="192">
        <f t="shared" si="529"/>
        <v>0</v>
      </c>
      <c r="CD189" s="192">
        <f t="shared" si="530"/>
        <v>0</v>
      </c>
      <c r="CE189" s="192">
        <f t="shared" si="531"/>
        <v>0</v>
      </c>
      <c r="CF189" s="192">
        <f t="shared" si="532"/>
        <v>0</v>
      </c>
      <c r="CG189" s="192">
        <f t="shared" si="533"/>
        <v>0</v>
      </c>
      <c r="CH189" s="192">
        <f t="shared" si="534"/>
        <v>0</v>
      </c>
      <c r="CI189" s="192">
        <f t="shared" si="535"/>
        <v>0</v>
      </c>
      <c r="CJ189" s="192">
        <f t="shared" si="536"/>
        <v>0</v>
      </c>
      <c r="CK189" s="192">
        <f t="shared" si="537"/>
        <v>0</v>
      </c>
      <c r="CL189" s="192">
        <f t="shared" si="538"/>
        <v>0</v>
      </c>
      <c r="CM189" s="192">
        <f t="shared" si="539"/>
        <v>0</v>
      </c>
      <c r="CN189" s="192">
        <f t="shared" si="540"/>
        <v>0</v>
      </c>
      <c r="CO189" s="192">
        <f t="shared" si="541"/>
        <v>0</v>
      </c>
      <c r="CP189" s="192">
        <f t="shared" si="542"/>
        <v>0</v>
      </c>
      <c r="CQ189" s="192">
        <f t="shared" si="543"/>
        <v>0</v>
      </c>
      <c r="CR189" s="192">
        <f t="shared" si="544"/>
        <v>0</v>
      </c>
      <c r="CS189" s="192">
        <f t="shared" si="545"/>
        <v>0</v>
      </c>
      <c r="CT189" s="192">
        <f t="shared" si="546"/>
        <v>0</v>
      </c>
      <c r="CU189" s="192">
        <f t="shared" si="547"/>
        <v>0</v>
      </c>
      <c r="CV189" s="192">
        <f t="shared" si="548"/>
        <v>0</v>
      </c>
      <c r="CW189" s="192">
        <f t="shared" si="549"/>
        <v>0</v>
      </c>
      <c r="CX189" s="192">
        <f t="shared" si="550"/>
        <v>0</v>
      </c>
      <c r="CY189" s="192">
        <f t="shared" si="551"/>
        <v>0</v>
      </c>
      <c r="CZ189" s="192">
        <f t="shared" si="552"/>
        <v>0</v>
      </c>
      <c r="DA189" s="192">
        <f t="shared" si="553"/>
        <v>0</v>
      </c>
      <c r="DB189" s="192">
        <f t="shared" si="554"/>
        <v>0</v>
      </c>
      <c r="DC189" s="192">
        <f t="shared" si="555"/>
        <v>0</v>
      </c>
      <c r="DD189" s="192">
        <f t="shared" si="556"/>
        <v>0</v>
      </c>
      <c r="DE189" s="192">
        <f t="shared" si="557"/>
        <v>0</v>
      </c>
      <c r="DF189" s="192">
        <f t="shared" si="558"/>
        <v>0</v>
      </c>
      <c r="DG189" s="192">
        <f t="shared" si="559"/>
        <v>0</v>
      </c>
      <c r="DH189" s="192">
        <f t="shared" si="560"/>
        <v>0</v>
      </c>
      <c r="DI189" s="192">
        <f t="shared" si="561"/>
        <v>0</v>
      </c>
      <c r="DJ189" s="192">
        <f t="shared" si="562"/>
        <v>0</v>
      </c>
      <c r="DK189" s="192">
        <f t="shared" si="563"/>
        <v>0</v>
      </c>
      <c r="DL189" s="192">
        <f t="shared" si="564"/>
        <v>0</v>
      </c>
      <c r="DM189" s="192">
        <f t="shared" si="565"/>
        <v>0</v>
      </c>
      <c r="DN189" s="192">
        <f t="shared" si="566"/>
        <v>0</v>
      </c>
      <c r="DO189" s="192">
        <f t="shared" si="567"/>
        <v>0</v>
      </c>
      <c r="DP189" s="192">
        <f t="shared" si="568"/>
        <v>0</v>
      </c>
      <c r="DQ189" s="192">
        <f t="shared" si="569"/>
        <v>0</v>
      </c>
      <c r="DR189" s="192">
        <f t="shared" si="570"/>
        <v>0</v>
      </c>
      <c r="DS189" s="192">
        <f t="shared" si="571"/>
        <v>0</v>
      </c>
      <c r="DT189" s="192">
        <f t="shared" si="572"/>
        <v>0</v>
      </c>
      <c r="DU189" s="192">
        <f t="shared" si="573"/>
        <v>0</v>
      </c>
      <c r="DV189" s="193">
        <f t="shared" si="687"/>
        <v>0</v>
      </c>
      <c r="DW189" s="193">
        <f t="shared" si="688"/>
        <v>0</v>
      </c>
      <c r="DX189" s="193">
        <f t="shared" si="689"/>
        <v>0</v>
      </c>
      <c r="DY189" s="193">
        <f t="shared" si="690"/>
        <v>0</v>
      </c>
      <c r="DZ189" s="193">
        <f t="shared" si="691"/>
        <v>0</v>
      </c>
      <c r="EA189" s="192">
        <f t="shared" si="574"/>
        <v>0</v>
      </c>
      <c r="EB189" s="192">
        <f t="shared" si="575"/>
        <v>0</v>
      </c>
      <c r="EC189" s="192">
        <f t="shared" si="576"/>
        <v>0</v>
      </c>
      <c r="ED189" s="192">
        <f t="shared" si="577"/>
        <v>0</v>
      </c>
      <c r="EE189" s="192">
        <f t="shared" si="578"/>
        <v>0</v>
      </c>
      <c r="EF189" s="192">
        <f t="shared" si="579"/>
        <v>0</v>
      </c>
      <c r="EG189" s="192">
        <f t="shared" si="580"/>
        <v>0</v>
      </c>
      <c r="EH189" s="192">
        <f t="shared" si="581"/>
        <v>0</v>
      </c>
      <c r="EI189" s="192">
        <f t="shared" si="582"/>
        <v>0</v>
      </c>
      <c r="EJ189" s="192">
        <f t="shared" si="583"/>
        <v>0</v>
      </c>
      <c r="EK189" s="192">
        <f t="shared" si="584"/>
        <v>0</v>
      </c>
      <c r="EL189" s="192">
        <f t="shared" si="585"/>
        <v>0</v>
      </c>
      <c r="EM189" s="192">
        <f t="shared" si="586"/>
        <v>0</v>
      </c>
      <c r="EN189" s="192">
        <f t="shared" si="587"/>
        <v>0</v>
      </c>
      <c r="EO189" s="192">
        <f t="shared" si="588"/>
        <v>0</v>
      </c>
      <c r="EP189" s="192">
        <f t="shared" si="589"/>
        <v>0</v>
      </c>
      <c r="EQ189" s="192">
        <f t="shared" si="590"/>
        <v>0</v>
      </c>
      <c r="ER189" s="192">
        <f t="shared" si="591"/>
        <v>0</v>
      </c>
      <c r="ES189" s="192">
        <f t="shared" si="592"/>
        <v>0</v>
      </c>
      <c r="ET189" s="192">
        <f t="shared" si="593"/>
        <v>0</v>
      </c>
      <c r="EU189" s="192">
        <f t="shared" si="594"/>
        <v>0</v>
      </c>
      <c r="EV189" s="192">
        <f t="shared" si="595"/>
        <v>0</v>
      </c>
      <c r="EW189" s="192">
        <f t="shared" si="596"/>
        <v>0</v>
      </c>
      <c r="EX189" s="192">
        <f t="shared" si="597"/>
        <v>0</v>
      </c>
      <c r="EY189" s="192">
        <f t="shared" si="598"/>
        <v>0</v>
      </c>
      <c r="EZ189" s="192">
        <f t="shared" si="599"/>
        <v>0</v>
      </c>
      <c r="FA189" s="192">
        <f t="shared" si="600"/>
        <v>0</v>
      </c>
      <c r="FB189" s="192">
        <f t="shared" si="601"/>
        <v>0</v>
      </c>
      <c r="FC189" s="192">
        <f t="shared" si="602"/>
        <v>0</v>
      </c>
      <c r="FD189" s="192">
        <f t="shared" si="603"/>
        <v>0</v>
      </c>
      <c r="FE189" s="192">
        <f t="shared" si="604"/>
        <v>0</v>
      </c>
      <c r="FF189" s="192">
        <f t="shared" si="605"/>
        <v>0</v>
      </c>
      <c r="FG189" s="192">
        <f t="shared" si="606"/>
        <v>0</v>
      </c>
      <c r="FH189" s="192">
        <f t="shared" si="607"/>
        <v>0</v>
      </c>
      <c r="FI189" s="192">
        <f t="shared" si="608"/>
        <v>0</v>
      </c>
      <c r="FJ189" s="192">
        <f t="shared" si="609"/>
        <v>0</v>
      </c>
      <c r="FK189" s="192">
        <f t="shared" si="610"/>
        <v>0</v>
      </c>
      <c r="FL189" s="192">
        <f t="shared" si="611"/>
        <v>0</v>
      </c>
      <c r="FM189" s="192">
        <f t="shared" si="612"/>
        <v>0</v>
      </c>
      <c r="FN189" s="192">
        <f t="shared" si="613"/>
        <v>0</v>
      </c>
      <c r="FO189" s="192">
        <f t="shared" si="614"/>
        <v>0</v>
      </c>
      <c r="FP189" s="192">
        <f t="shared" si="615"/>
        <v>0</v>
      </c>
      <c r="FQ189" s="192">
        <f t="shared" si="616"/>
        <v>0</v>
      </c>
      <c r="FR189" s="192">
        <f t="shared" si="617"/>
        <v>0</v>
      </c>
      <c r="FS189" s="192">
        <f t="shared" si="618"/>
        <v>0</v>
      </c>
      <c r="FT189" s="192">
        <f t="shared" si="619"/>
        <v>0</v>
      </c>
      <c r="FU189" s="192">
        <f t="shared" si="620"/>
        <v>0</v>
      </c>
      <c r="FV189" s="192">
        <f t="shared" si="621"/>
        <v>0</v>
      </c>
      <c r="FW189" s="192">
        <f t="shared" si="622"/>
        <v>0</v>
      </c>
      <c r="FX189" s="192">
        <f t="shared" si="623"/>
        <v>0</v>
      </c>
      <c r="FY189" s="192">
        <f t="shared" si="624"/>
        <v>0</v>
      </c>
      <c r="FZ189" s="192">
        <f t="shared" si="625"/>
        <v>0</v>
      </c>
      <c r="GA189" s="192">
        <f t="shared" si="626"/>
        <v>0</v>
      </c>
      <c r="GB189" s="192">
        <f t="shared" si="627"/>
        <v>0</v>
      </c>
      <c r="GC189" s="192">
        <f t="shared" si="628"/>
        <v>0</v>
      </c>
      <c r="GD189" s="192">
        <f t="shared" si="629"/>
        <v>0</v>
      </c>
      <c r="GE189" s="192">
        <f t="shared" si="630"/>
        <v>0</v>
      </c>
      <c r="GF189" s="192">
        <f t="shared" si="631"/>
        <v>0</v>
      </c>
      <c r="GG189" s="192">
        <f t="shared" si="632"/>
        <v>0</v>
      </c>
      <c r="GH189" s="192">
        <f t="shared" si="633"/>
        <v>0</v>
      </c>
      <c r="GI189" s="192">
        <f t="shared" si="634"/>
        <v>0</v>
      </c>
      <c r="GJ189" s="192">
        <f t="shared" si="635"/>
        <v>0</v>
      </c>
      <c r="GK189" s="192">
        <f t="shared" si="636"/>
        <v>0</v>
      </c>
      <c r="GL189" s="192">
        <f t="shared" si="637"/>
        <v>0</v>
      </c>
      <c r="GM189" s="192">
        <f t="shared" si="638"/>
        <v>0</v>
      </c>
      <c r="GN189" s="192">
        <f t="shared" si="639"/>
        <v>0</v>
      </c>
      <c r="GO189" s="192">
        <f t="shared" si="640"/>
        <v>0</v>
      </c>
      <c r="GP189" s="192">
        <f t="shared" si="641"/>
        <v>0</v>
      </c>
      <c r="GQ189" s="192">
        <f t="shared" si="642"/>
        <v>0</v>
      </c>
      <c r="GR189" s="192">
        <f t="shared" si="643"/>
        <v>0</v>
      </c>
      <c r="GS189" s="192">
        <f t="shared" si="644"/>
        <v>0</v>
      </c>
      <c r="GT189" s="192">
        <f t="shared" si="645"/>
        <v>0</v>
      </c>
      <c r="GU189" s="192">
        <f t="shared" si="646"/>
        <v>0</v>
      </c>
      <c r="GV189" s="192">
        <f t="shared" si="647"/>
        <v>0</v>
      </c>
      <c r="GW189" s="192">
        <f t="shared" si="648"/>
        <v>0</v>
      </c>
      <c r="GX189" s="192">
        <f t="shared" si="649"/>
        <v>0</v>
      </c>
      <c r="GY189" s="192">
        <f t="shared" si="650"/>
        <v>0</v>
      </c>
      <c r="GZ189" s="192">
        <f t="shared" si="651"/>
        <v>0</v>
      </c>
      <c r="HA189" s="192">
        <f t="shared" si="652"/>
        <v>0</v>
      </c>
      <c r="HB189" s="192">
        <f t="shared" si="653"/>
        <v>0</v>
      </c>
      <c r="HC189" s="192">
        <f t="shared" si="654"/>
        <v>0</v>
      </c>
      <c r="HD189" s="192">
        <f t="shared" si="655"/>
        <v>0</v>
      </c>
      <c r="HE189" s="192">
        <f t="shared" si="656"/>
        <v>0</v>
      </c>
      <c r="HF189" s="192">
        <f t="shared" si="657"/>
        <v>0</v>
      </c>
      <c r="HG189" s="192">
        <f t="shared" si="658"/>
        <v>0</v>
      </c>
      <c r="HH189" s="192">
        <f t="shared" si="659"/>
        <v>0</v>
      </c>
      <c r="HI189" s="192">
        <f t="shared" si="660"/>
        <v>0</v>
      </c>
      <c r="HJ189" s="192">
        <f t="shared" si="661"/>
        <v>0</v>
      </c>
      <c r="HK189" s="192">
        <f t="shared" si="662"/>
        <v>0</v>
      </c>
      <c r="HL189" s="192">
        <f t="shared" si="663"/>
        <v>0</v>
      </c>
      <c r="HM189" s="192">
        <f t="shared" si="664"/>
        <v>0</v>
      </c>
      <c r="HN189" s="194">
        <f t="shared" si="692"/>
        <v>0</v>
      </c>
      <c r="HO189" s="194">
        <f t="shared" si="693"/>
        <v>0</v>
      </c>
      <c r="HP189" s="194">
        <f t="shared" si="694"/>
        <v>0</v>
      </c>
      <c r="HQ189" s="194">
        <f t="shared" si="695"/>
        <v>0</v>
      </c>
      <c r="HR189" s="194">
        <f t="shared" si="696"/>
        <v>0</v>
      </c>
      <c r="HS189" s="195" t="str">
        <f t="shared" si="471"/>
        <v/>
      </c>
      <c r="HT189" s="196">
        <f t="shared" si="697"/>
        <v>0</v>
      </c>
      <c r="HU189" s="196">
        <f t="shared" si="698"/>
        <v>0</v>
      </c>
      <c r="HV189" s="197" t="str">
        <f t="shared" si="472"/>
        <v/>
      </c>
      <c r="HW189" s="197" t="str">
        <f t="shared" si="665"/>
        <v/>
      </c>
      <c r="HX189" s="197" t="str">
        <f t="shared" si="666"/>
        <v/>
      </c>
      <c r="HY189" s="195" t="str">
        <f t="shared" si="473"/>
        <v/>
      </c>
      <c r="HZ189" s="30">
        <f t="shared" si="469"/>
        <v>0</v>
      </c>
      <c r="IA189" s="198">
        <f t="shared" si="474"/>
        <v>0</v>
      </c>
      <c r="IB189" s="195"/>
      <c r="IC189" s="195">
        <f t="shared" si="667"/>
        <v>0</v>
      </c>
      <c r="ID189" s="195">
        <f t="shared" si="475"/>
        <v>0</v>
      </c>
      <c r="IE189" s="195">
        <f t="shared" si="668"/>
        <v>0</v>
      </c>
      <c r="IF189" s="195">
        <f t="shared" si="476"/>
        <v>0</v>
      </c>
      <c r="IG189" s="307">
        <f t="shared" si="477"/>
        <v>0</v>
      </c>
      <c r="IH189" s="307">
        <f t="shared" si="478"/>
        <v>0</v>
      </c>
      <c r="II189" s="44">
        <f t="shared" si="479"/>
        <v>0</v>
      </c>
      <c r="IJ189" s="44">
        <f t="shared" si="669"/>
        <v>0</v>
      </c>
      <c r="IK189" s="44">
        <f t="shared" si="670"/>
        <v>0</v>
      </c>
      <c r="IL189" s="44">
        <f t="shared" si="671"/>
        <v>0</v>
      </c>
      <c r="IM189" s="44">
        <f t="shared" si="672"/>
        <v>0</v>
      </c>
      <c r="IN189" s="44">
        <f t="shared" si="673"/>
        <v>0</v>
      </c>
      <c r="IO189" s="44">
        <f t="shared" si="674"/>
        <v>0</v>
      </c>
    </row>
    <row r="190" spans="1:249" ht="18" customHeight="1">
      <c r="A190" s="188">
        <v>184</v>
      </c>
      <c r="B190" s="326"/>
      <c r="C190" s="289"/>
      <c r="D190" s="199"/>
      <c r="E190" s="189"/>
      <c r="F190" s="189"/>
      <c r="G190" s="190"/>
      <c r="H190" s="190"/>
      <c r="I190" s="272"/>
      <c r="J190" s="207"/>
      <c r="K190" s="214" t="str">
        <f t="shared" si="480"/>
        <v/>
      </c>
      <c r="L190" s="200" t="str">
        <f t="shared" si="481"/>
        <v/>
      </c>
      <c r="M190" s="200" t="str">
        <f t="shared" si="482"/>
        <v/>
      </c>
      <c r="N190" s="209" t="str">
        <f t="shared" si="470"/>
        <v/>
      </c>
      <c r="O190" s="208" t="str">
        <f>IFERROR(IF(D190="","",IF(K190="","",IF(I190="","",IF(F190="F",VLOOKUP(K190,F!A:G,2,0),IF(F190="M",VLOOKUP(K190,M!A:G,2,0),""))))),0)</f>
        <v/>
      </c>
      <c r="P190" s="191" t="str">
        <f>IFERROR(IF(D190="","",IF(K190="","",IF(I190="","",IF(F190="F",VLOOKUP(K190,F!A:G,3,0),IF(F190="M",VLOOKUP(K190,M!A:G,3,0),""))))),0)</f>
        <v/>
      </c>
      <c r="Q190" s="191" t="str">
        <f>IFERROR(IF(D190="","",IF(K190="","",IF(I190="","",IF(F190="F",VLOOKUP(K190,F!A:G,4,0),IF(F190="M",VLOOKUP(K190,M!A:G,4,0),""))))),0)</f>
        <v/>
      </c>
      <c r="R190" s="191" t="str">
        <f>IFERROR(IF(D190="","",IF(K190="","",IF(I190="","",IF(F190="F",VLOOKUP(K190,F!A:G,5,0),IF(F190="M",VLOOKUP(K190,M!A:G,5,0),""))))),0)</f>
        <v/>
      </c>
      <c r="S190" s="191" t="str">
        <f>IFERROR(IF(D190="","",IF(K190="","",IF(I190="","",IF(F190="F",VLOOKUP(K190,F!A:G,6,0),IF(F190="M",VLOOKUP(K190,M!A:G,6,0),""))))),0)</f>
        <v/>
      </c>
      <c r="T190" s="191" t="str">
        <f>IFERROR(IF(D190="","",IF(K190="","",IF(I190="","",IF(F190="F",VLOOKUP(K190,F!A:G,7,0),IF(F190="M",VLOOKUP(K190,M!A:G,7,0),""))))),0)</f>
        <v/>
      </c>
      <c r="U190" s="191" t="str">
        <f>IFERROR(IF(D190="","",IF(K190="","",IF(J190="","",IF(F190="F",VLOOKUP(K190,F!A:M,8,0),IF(F190="M",VLOOKUP(K190,M!A:M,8,0),""))))),0)</f>
        <v/>
      </c>
      <c r="V190" s="191" t="str">
        <f>IFERROR(IF(D190="","",IF(K190="","",IF(J190="","",IF(F190="F",VLOOKUP(K190,F!A:M,9,0),IF(F190="M",VLOOKUP(K190,M!A:M,9,0),""))))),0)</f>
        <v/>
      </c>
      <c r="W190" s="191" t="str">
        <f>IFERROR(IF(D190="","",IF(K190="","",IF(J190="","",IF(F190="F",VLOOKUP(K190,F!A:M,10,0),IF(F190="M",VLOOKUP(K190,M!A:M,10,0),""))))),0)</f>
        <v/>
      </c>
      <c r="X190" s="191" t="str">
        <f>IFERROR(IF(D190="","",IF(K190="","",IF(J190="","",IF(F190="F",VLOOKUP(K190,F!A:M,11,0),IF(F190="M",VLOOKUP(K190,M!A:M,11,0),""))))),0)</f>
        <v/>
      </c>
      <c r="Y190" s="191" t="str">
        <f>IFERROR(IF(D190="","",IF(K190="","",IF(J190="","",IF(F190="F",VLOOKUP(K190,F!A:M,12,0),IF(F190="M",VLOOKUP(K190,M!A:M,12,0),""))))),0)</f>
        <v/>
      </c>
      <c r="Z190" s="191" t="str">
        <f>IFERROR(IF(D190="","",IF(K190="","",IF(J190="","",IF(F190="F",VLOOKUP(K190,F!A:M,13,0),IF(F190="M",VLOOKUP(K190,M!A:M,13,0),""))))),0)</f>
        <v/>
      </c>
      <c r="AA190" s="191" t="str">
        <f>IFERROR(IF(D190="","",IF(F190="","",IF(J190="","",IF(K190="","",IF(AND(K190&gt;23,K190&lt;=60),IF(F190="F",VLOOKUP(MROUND(HZ190,0.5),'F-Weight for Length'!K:S,2,0),VLOOKUP(MROUND(HZ190,0.5),'M-Weight for Length'!K:S,2,0)),IF(K190&gt;60,IF(F190="F",VLOOKUP(K190,'F-Weight for Length'!U:AC,2,0),VLOOKUP(K190,'M-Weight for Length'!U:AC,2,0)),IF(F190="F",VLOOKUP(MROUND(HZ190,0.5),'F-Weight for Length'!A:I,2,0),VLOOKUP(MROUND(HZ190,0.5),'M-Weight for Length'!A:I,2,0)))))))),0)</f>
        <v/>
      </c>
      <c r="AB190" s="191" t="str">
        <f>IFERROR(IF(D190="","",IF(F190="","",IF(J190="","",IF(K190="","",IF(AND(K190&gt;23,K190&lt;=60),IF(F190="F",VLOOKUP(MROUND(HZ190,0.5),'F-Weight for Length'!K:S,3,0),VLOOKUP(MROUND(HZ190,0.5),'M-Weight for Length'!K:S,3,0)),IF(K190&gt;60,IF(F190="F",VLOOKUP(K190,'F-Weight for Length'!U:AC,3,0),VLOOKUP(K190,'M-Weight for Length'!U:AC,3,0)),IF(F190="F",VLOOKUP(MROUND(HZ190,0.5),'F-Weight for Length'!A:I,3,0),VLOOKUP(MROUND(HZ190,0.5),'M-Weight for Length'!A:I,3,0)))))))),0)</f>
        <v/>
      </c>
      <c r="AC190" s="191" t="str">
        <f>IFERROR(IF(D190="","",IF(F190="","",IF(J190="","",IF(K190="","",IF(AND(K190&gt;23,K190&lt;=60),IF(F190="F",VLOOKUP(MROUND(HZ190,0.5),'F-Weight for Length'!K:S,4,0),VLOOKUP(MROUND(HZ190,0.5),'M-Weight for Length'!K:S,4,0)),IF(K190&gt;60,IF(F190="F",VLOOKUP(K190,'F-Weight for Length'!U:AC,4,0),VLOOKUP(K190,'M-Weight for Length'!U:AC,4,0)),IF(F190="F",VLOOKUP(MROUND(HZ190,0.5),'F-Weight for Length'!A:I,4,0),VLOOKUP(MROUND(HZ190,0.5),'M-Weight for Length'!A:I,4,0)))))))),0)</f>
        <v/>
      </c>
      <c r="AD190" s="191" t="str">
        <f>IFERROR(IF(D190="","",IF(F190="","",IF(J190="","",IF(K190="","",IF(AND(K190&gt;23,K190&lt;=60),IF(F190="F",VLOOKUP(MROUND(HZ190,0.5),'F-Weight for Length'!K:S,5,0),VLOOKUP(MROUND(HZ190,0.5),'M-Weight for Length'!K:S,5,0)),IF(K190&gt;60,IF(F190="F",VLOOKUP(K190,'F-Weight for Length'!U:AC,5,0),VLOOKUP(K190,'M-Weight for Length'!U:AC,5,0)),IF(F190="F",VLOOKUP(MROUND(HZ190,0.5),'F-Weight for Length'!A:I,5,0),VLOOKUP(MROUND(HZ190,0.5),'M-Weight for Length'!A:I,5,0)))))))),0)</f>
        <v/>
      </c>
      <c r="AE190" s="191" t="str">
        <f>IFERROR(IF(D190="","",IF(F190="","",IF(J190="","",IF(K190="","",IF(AND(K190&gt;23,K190&lt;=60),IF(F190="F",VLOOKUP(MROUND(HZ190,0.5),'F-Weight for Length'!K:S,6,0),VLOOKUP(MROUND(HZ190,0.5),'M-Weight for Length'!K:S,6,0)),IF(K190&gt;60,IF(F190="F",VLOOKUP(K190,'F-Weight for Length'!U:AC,6,0),VLOOKUP(K190,'M-Weight for Length'!U:AC,6,0)),IF(F190="F",VLOOKUP(MROUND(HZ190,0.5),'F-Weight for Length'!A:I,6,0),VLOOKUP(MROUND(HZ190,0.5),'M-Weight for Length'!A:I,6,0)))))))),0)</f>
        <v/>
      </c>
      <c r="AF190" s="191" t="str">
        <f>IFERROR(IF(D190="","",IF(F190="","",IF(J190="","",IF(K190="","",IF(AND(K190&gt;23,K190&lt;=60),IF(F190="F",VLOOKUP(MROUND(HZ190,0.5),'F-Weight for Length'!K:S,7,0),VLOOKUP(MROUND(HZ190,0.5),'M-Weight for Length'!K:S,7,0)),IF(K190&gt;60,IF(F190="F",VLOOKUP(K190,'F-Weight for Length'!U:AC,7,0),VLOOKUP(K190,'M-Weight for Length'!U:AC,7,0)),IF(F190="F",VLOOKUP(MROUND(HZ190,0.5),'F-Weight for Length'!A:I,7,0),VLOOKUP(MROUND(HZ190,0.5),'M-Weight for Length'!A:I,7,0)))))))),0)</f>
        <v/>
      </c>
      <c r="AG190" s="191" t="str">
        <f>IFERROR(IF(D190="","",IF(F190="","",IF(J190="","",IF(K190="","",IF(AND(K190&gt;23,K190&lt;=60),IF(F190="F",VLOOKUP(MROUND(HZ190,0.5),'F-Weight for Length'!K:S,8,0),VLOOKUP(MROUND(HZ190,0.5),'M-Weight for Length'!K:S,8,0)),IF(K190&gt;60,IF(F190="F",VLOOKUP(K190,'F-Weight for Length'!U:AC,8,0),VLOOKUP(K190,'M-Weight for Length'!U:AC,8,0)),IF(F190="F",VLOOKUP(MROUND(HZ190,0.5),'F-Weight for Length'!A:I,8,0),VLOOKUP(MROUND(HZ190,0.5),'M-Weight for Length'!A:I,8,0)))))))),0)</f>
        <v/>
      </c>
      <c r="AH190" s="191" t="str">
        <f>IFERROR(IF(D190="","",IF(F190="","",IF(J190="","",IF(K190="","",IF(AND(K190&gt;23,K190&lt;=60),IF(F190="F",VLOOKUP(MROUND(HZ190,0.5),'F-Weight for Length'!K:S,9,0),VLOOKUP(MROUND(HZ190,0.5),'M-Weight for Length'!K:S,9,0)),IF(K190&gt;60,IF(F190="F",VLOOKUP(K190,'F-Weight for Length'!U:AC,9,0),VLOOKUP(K190,'M-Weight for Length'!U:AC,9,0)),IF(F190="F",VLOOKUP(MROUND(HZ190,0.5),'F-Weight for Length'!A:I,9,0),VLOOKUP(MROUND(HZ190,0.5),'M-Weight for Length'!A:I,9,0)))))))),0)</f>
        <v/>
      </c>
      <c r="AI190" s="192">
        <f t="shared" si="483"/>
        <v>0</v>
      </c>
      <c r="AJ190" s="192">
        <f t="shared" si="484"/>
        <v>0</v>
      </c>
      <c r="AK190" s="192">
        <f t="shared" si="485"/>
        <v>0</v>
      </c>
      <c r="AL190" s="192">
        <f t="shared" si="486"/>
        <v>0</v>
      </c>
      <c r="AM190" s="192">
        <f t="shared" si="487"/>
        <v>0</v>
      </c>
      <c r="AN190" s="192">
        <f t="shared" si="488"/>
        <v>0</v>
      </c>
      <c r="AO190" s="192">
        <f t="shared" si="489"/>
        <v>0</v>
      </c>
      <c r="AP190" s="192">
        <f t="shared" si="490"/>
        <v>0</v>
      </c>
      <c r="AQ190" s="192">
        <f t="shared" si="491"/>
        <v>0</v>
      </c>
      <c r="AR190" s="192">
        <f t="shared" si="492"/>
        <v>0</v>
      </c>
      <c r="AS190" s="192">
        <f t="shared" si="493"/>
        <v>0</v>
      </c>
      <c r="AT190" s="192">
        <f t="shared" si="494"/>
        <v>0</v>
      </c>
      <c r="AU190" s="192">
        <f t="shared" si="495"/>
        <v>0</v>
      </c>
      <c r="AV190" s="192">
        <f t="shared" si="496"/>
        <v>0</v>
      </c>
      <c r="AW190" s="192">
        <f t="shared" si="497"/>
        <v>0</v>
      </c>
      <c r="AX190" s="192">
        <f t="shared" si="498"/>
        <v>0</v>
      </c>
      <c r="AY190" s="192">
        <f t="shared" si="499"/>
        <v>0</v>
      </c>
      <c r="AZ190" s="192">
        <f t="shared" si="500"/>
        <v>0</v>
      </c>
      <c r="BA190" s="192">
        <f t="shared" si="501"/>
        <v>0</v>
      </c>
      <c r="BB190" s="192">
        <f t="shared" si="502"/>
        <v>0</v>
      </c>
      <c r="BC190" s="192">
        <f t="shared" si="503"/>
        <v>0</v>
      </c>
      <c r="BD190" s="192">
        <f t="shared" si="504"/>
        <v>0</v>
      </c>
      <c r="BE190" s="192">
        <f t="shared" si="505"/>
        <v>0</v>
      </c>
      <c r="BF190" s="192">
        <f t="shared" si="506"/>
        <v>0</v>
      </c>
      <c r="BG190" s="192">
        <f t="shared" si="507"/>
        <v>0</v>
      </c>
      <c r="BH190" s="192">
        <f t="shared" si="508"/>
        <v>0</v>
      </c>
      <c r="BI190" s="192">
        <f t="shared" si="509"/>
        <v>0</v>
      </c>
      <c r="BJ190" s="192">
        <f t="shared" si="510"/>
        <v>0</v>
      </c>
      <c r="BK190" s="192">
        <f t="shared" si="511"/>
        <v>0</v>
      </c>
      <c r="BL190" s="192">
        <f t="shared" si="512"/>
        <v>0</v>
      </c>
      <c r="BM190" s="192">
        <f t="shared" si="513"/>
        <v>0</v>
      </c>
      <c r="BN190" s="192">
        <f t="shared" si="514"/>
        <v>0</v>
      </c>
      <c r="BO190" s="192">
        <f t="shared" si="515"/>
        <v>0</v>
      </c>
      <c r="BP190" s="192">
        <f t="shared" si="516"/>
        <v>0</v>
      </c>
      <c r="BQ190" s="192">
        <f t="shared" si="517"/>
        <v>0</v>
      </c>
      <c r="BR190" s="192">
        <f t="shared" si="518"/>
        <v>0</v>
      </c>
      <c r="BS190" s="192">
        <f t="shared" si="519"/>
        <v>0</v>
      </c>
      <c r="BT190" s="192">
        <f t="shared" si="520"/>
        <v>0</v>
      </c>
      <c r="BU190" s="192">
        <f t="shared" si="521"/>
        <v>0</v>
      </c>
      <c r="BV190" s="192">
        <f t="shared" si="522"/>
        <v>0</v>
      </c>
      <c r="BW190" s="192">
        <f t="shared" si="523"/>
        <v>0</v>
      </c>
      <c r="BX190" s="192">
        <f t="shared" si="524"/>
        <v>0</v>
      </c>
      <c r="BY190" s="192">
        <f t="shared" si="525"/>
        <v>0</v>
      </c>
      <c r="BZ190" s="192">
        <f t="shared" si="526"/>
        <v>0</v>
      </c>
      <c r="CA190" s="192">
        <f t="shared" si="527"/>
        <v>0</v>
      </c>
      <c r="CB190" s="192">
        <f t="shared" si="528"/>
        <v>0</v>
      </c>
      <c r="CC190" s="192">
        <f t="shared" si="529"/>
        <v>0</v>
      </c>
      <c r="CD190" s="192">
        <f t="shared" si="530"/>
        <v>0</v>
      </c>
      <c r="CE190" s="192">
        <f t="shared" si="531"/>
        <v>0</v>
      </c>
      <c r="CF190" s="192">
        <f t="shared" si="532"/>
        <v>0</v>
      </c>
      <c r="CG190" s="192">
        <f t="shared" si="533"/>
        <v>0</v>
      </c>
      <c r="CH190" s="192">
        <f t="shared" si="534"/>
        <v>0</v>
      </c>
      <c r="CI190" s="192">
        <f t="shared" si="535"/>
        <v>0</v>
      </c>
      <c r="CJ190" s="192">
        <f t="shared" si="536"/>
        <v>0</v>
      </c>
      <c r="CK190" s="192">
        <f t="shared" si="537"/>
        <v>0</v>
      </c>
      <c r="CL190" s="192">
        <f t="shared" si="538"/>
        <v>0</v>
      </c>
      <c r="CM190" s="192">
        <f t="shared" si="539"/>
        <v>0</v>
      </c>
      <c r="CN190" s="192">
        <f t="shared" si="540"/>
        <v>0</v>
      </c>
      <c r="CO190" s="192">
        <f t="shared" si="541"/>
        <v>0</v>
      </c>
      <c r="CP190" s="192">
        <f t="shared" si="542"/>
        <v>0</v>
      </c>
      <c r="CQ190" s="192">
        <f t="shared" si="543"/>
        <v>0</v>
      </c>
      <c r="CR190" s="192">
        <f t="shared" si="544"/>
        <v>0</v>
      </c>
      <c r="CS190" s="192">
        <f t="shared" si="545"/>
        <v>0</v>
      </c>
      <c r="CT190" s="192">
        <f t="shared" si="546"/>
        <v>0</v>
      </c>
      <c r="CU190" s="192">
        <f t="shared" si="547"/>
        <v>0</v>
      </c>
      <c r="CV190" s="192">
        <f t="shared" si="548"/>
        <v>0</v>
      </c>
      <c r="CW190" s="192">
        <f t="shared" si="549"/>
        <v>0</v>
      </c>
      <c r="CX190" s="192">
        <f t="shared" si="550"/>
        <v>0</v>
      </c>
      <c r="CY190" s="192">
        <f t="shared" si="551"/>
        <v>0</v>
      </c>
      <c r="CZ190" s="192">
        <f t="shared" si="552"/>
        <v>0</v>
      </c>
      <c r="DA190" s="192">
        <f t="shared" si="553"/>
        <v>0</v>
      </c>
      <c r="DB190" s="192">
        <f t="shared" si="554"/>
        <v>0</v>
      </c>
      <c r="DC190" s="192">
        <f t="shared" si="555"/>
        <v>0</v>
      </c>
      <c r="DD190" s="192">
        <f t="shared" si="556"/>
        <v>0</v>
      </c>
      <c r="DE190" s="192">
        <f t="shared" si="557"/>
        <v>0</v>
      </c>
      <c r="DF190" s="192">
        <f t="shared" si="558"/>
        <v>0</v>
      </c>
      <c r="DG190" s="192">
        <f t="shared" si="559"/>
        <v>0</v>
      </c>
      <c r="DH190" s="192">
        <f t="shared" si="560"/>
        <v>0</v>
      </c>
      <c r="DI190" s="192">
        <f t="shared" si="561"/>
        <v>0</v>
      </c>
      <c r="DJ190" s="192">
        <f t="shared" si="562"/>
        <v>0</v>
      </c>
      <c r="DK190" s="192">
        <f t="shared" si="563"/>
        <v>0</v>
      </c>
      <c r="DL190" s="192">
        <f t="shared" si="564"/>
        <v>0</v>
      </c>
      <c r="DM190" s="192">
        <f t="shared" si="565"/>
        <v>0</v>
      </c>
      <c r="DN190" s="192">
        <f t="shared" si="566"/>
        <v>0</v>
      </c>
      <c r="DO190" s="192">
        <f t="shared" si="567"/>
        <v>0</v>
      </c>
      <c r="DP190" s="192">
        <f t="shared" si="568"/>
        <v>0</v>
      </c>
      <c r="DQ190" s="192">
        <f t="shared" si="569"/>
        <v>0</v>
      </c>
      <c r="DR190" s="192">
        <f t="shared" si="570"/>
        <v>0</v>
      </c>
      <c r="DS190" s="192">
        <f t="shared" si="571"/>
        <v>0</v>
      </c>
      <c r="DT190" s="192">
        <f t="shared" si="572"/>
        <v>0</v>
      </c>
      <c r="DU190" s="192">
        <f t="shared" si="573"/>
        <v>0</v>
      </c>
      <c r="DV190" s="193">
        <f t="shared" si="687"/>
        <v>0</v>
      </c>
      <c r="DW190" s="193">
        <f t="shared" si="688"/>
        <v>0</v>
      </c>
      <c r="DX190" s="193">
        <f t="shared" si="689"/>
        <v>0</v>
      </c>
      <c r="DY190" s="193">
        <f t="shared" si="690"/>
        <v>0</v>
      </c>
      <c r="DZ190" s="193">
        <f t="shared" si="691"/>
        <v>0</v>
      </c>
      <c r="EA190" s="192">
        <f t="shared" si="574"/>
        <v>0</v>
      </c>
      <c r="EB190" s="192">
        <f t="shared" si="575"/>
        <v>0</v>
      </c>
      <c r="EC190" s="192">
        <f t="shared" si="576"/>
        <v>0</v>
      </c>
      <c r="ED190" s="192">
        <f t="shared" si="577"/>
        <v>0</v>
      </c>
      <c r="EE190" s="192">
        <f t="shared" si="578"/>
        <v>0</v>
      </c>
      <c r="EF190" s="192">
        <f t="shared" si="579"/>
        <v>0</v>
      </c>
      <c r="EG190" s="192">
        <f t="shared" si="580"/>
        <v>0</v>
      </c>
      <c r="EH190" s="192">
        <f t="shared" si="581"/>
        <v>0</v>
      </c>
      <c r="EI190" s="192">
        <f t="shared" si="582"/>
        <v>0</v>
      </c>
      <c r="EJ190" s="192">
        <f t="shared" si="583"/>
        <v>0</v>
      </c>
      <c r="EK190" s="192">
        <f t="shared" si="584"/>
        <v>0</v>
      </c>
      <c r="EL190" s="192">
        <f t="shared" si="585"/>
        <v>0</v>
      </c>
      <c r="EM190" s="192">
        <f t="shared" si="586"/>
        <v>0</v>
      </c>
      <c r="EN190" s="192">
        <f t="shared" si="587"/>
        <v>0</v>
      </c>
      <c r="EO190" s="192">
        <f t="shared" si="588"/>
        <v>0</v>
      </c>
      <c r="EP190" s="192">
        <f t="shared" si="589"/>
        <v>0</v>
      </c>
      <c r="EQ190" s="192">
        <f t="shared" si="590"/>
        <v>0</v>
      </c>
      <c r="ER190" s="192">
        <f t="shared" si="591"/>
        <v>0</v>
      </c>
      <c r="ES190" s="192">
        <f t="shared" si="592"/>
        <v>0</v>
      </c>
      <c r="ET190" s="192">
        <f t="shared" si="593"/>
        <v>0</v>
      </c>
      <c r="EU190" s="192">
        <f t="shared" si="594"/>
        <v>0</v>
      </c>
      <c r="EV190" s="192">
        <f t="shared" si="595"/>
        <v>0</v>
      </c>
      <c r="EW190" s="192">
        <f t="shared" si="596"/>
        <v>0</v>
      </c>
      <c r="EX190" s="192">
        <f t="shared" si="597"/>
        <v>0</v>
      </c>
      <c r="EY190" s="192">
        <f t="shared" si="598"/>
        <v>0</v>
      </c>
      <c r="EZ190" s="192">
        <f t="shared" si="599"/>
        <v>0</v>
      </c>
      <c r="FA190" s="192">
        <f t="shared" si="600"/>
        <v>0</v>
      </c>
      <c r="FB190" s="192">
        <f t="shared" si="601"/>
        <v>0</v>
      </c>
      <c r="FC190" s="192">
        <f t="shared" si="602"/>
        <v>0</v>
      </c>
      <c r="FD190" s="192">
        <f t="shared" si="603"/>
        <v>0</v>
      </c>
      <c r="FE190" s="192">
        <f t="shared" si="604"/>
        <v>0</v>
      </c>
      <c r="FF190" s="192">
        <f t="shared" si="605"/>
        <v>0</v>
      </c>
      <c r="FG190" s="192">
        <f t="shared" si="606"/>
        <v>0</v>
      </c>
      <c r="FH190" s="192">
        <f t="shared" si="607"/>
        <v>0</v>
      </c>
      <c r="FI190" s="192">
        <f t="shared" si="608"/>
        <v>0</v>
      </c>
      <c r="FJ190" s="192">
        <f t="shared" si="609"/>
        <v>0</v>
      </c>
      <c r="FK190" s="192">
        <f t="shared" si="610"/>
        <v>0</v>
      </c>
      <c r="FL190" s="192">
        <f t="shared" si="611"/>
        <v>0</v>
      </c>
      <c r="FM190" s="192">
        <f t="shared" si="612"/>
        <v>0</v>
      </c>
      <c r="FN190" s="192">
        <f t="shared" si="613"/>
        <v>0</v>
      </c>
      <c r="FO190" s="192">
        <f t="shared" si="614"/>
        <v>0</v>
      </c>
      <c r="FP190" s="192">
        <f t="shared" si="615"/>
        <v>0</v>
      </c>
      <c r="FQ190" s="192">
        <f t="shared" si="616"/>
        <v>0</v>
      </c>
      <c r="FR190" s="192">
        <f t="shared" si="617"/>
        <v>0</v>
      </c>
      <c r="FS190" s="192">
        <f t="shared" si="618"/>
        <v>0</v>
      </c>
      <c r="FT190" s="192">
        <f t="shared" si="619"/>
        <v>0</v>
      </c>
      <c r="FU190" s="192">
        <f t="shared" si="620"/>
        <v>0</v>
      </c>
      <c r="FV190" s="192">
        <f t="shared" si="621"/>
        <v>0</v>
      </c>
      <c r="FW190" s="192">
        <f t="shared" si="622"/>
        <v>0</v>
      </c>
      <c r="FX190" s="192">
        <f t="shared" si="623"/>
        <v>0</v>
      </c>
      <c r="FY190" s="192">
        <f t="shared" si="624"/>
        <v>0</v>
      </c>
      <c r="FZ190" s="192">
        <f t="shared" si="625"/>
        <v>0</v>
      </c>
      <c r="GA190" s="192">
        <f t="shared" si="626"/>
        <v>0</v>
      </c>
      <c r="GB190" s="192">
        <f t="shared" si="627"/>
        <v>0</v>
      </c>
      <c r="GC190" s="192">
        <f t="shared" si="628"/>
        <v>0</v>
      </c>
      <c r="GD190" s="192">
        <f t="shared" si="629"/>
        <v>0</v>
      </c>
      <c r="GE190" s="192">
        <f t="shared" si="630"/>
        <v>0</v>
      </c>
      <c r="GF190" s="192">
        <f t="shared" si="631"/>
        <v>0</v>
      </c>
      <c r="GG190" s="192">
        <f t="shared" si="632"/>
        <v>0</v>
      </c>
      <c r="GH190" s="192">
        <f t="shared" si="633"/>
        <v>0</v>
      </c>
      <c r="GI190" s="192">
        <f t="shared" si="634"/>
        <v>0</v>
      </c>
      <c r="GJ190" s="192">
        <f t="shared" si="635"/>
        <v>0</v>
      </c>
      <c r="GK190" s="192">
        <f t="shared" si="636"/>
        <v>0</v>
      </c>
      <c r="GL190" s="192">
        <f t="shared" si="637"/>
        <v>0</v>
      </c>
      <c r="GM190" s="192">
        <f t="shared" si="638"/>
        <v>0</v>
      </c>
      <c r="GN190" s="192">
        <f t="shared" si="639"/>
        <v>0</v>
      </c>
      <c r="GO190" s="192">
        <f t="shared" si="640"/>
        <v>0</v>
      </c>
      <c r="GP190" s="192">
        <f t="shared" si="641"/>
        <v>0</v>
      </c>
      <c r="GQ190" s="192">
        <f t="shared" si="642"/>
        <v>0</v>
      </c>
      <c r="GR190" s="192">
        <f t="shared" si="643"/>
        <v>0</v>
      </c>
      <c r="GS190" s="192">
        <f t="shared" si="644"/>
        <v>0</v>
      </c>
      <c r="GT190" s="192">
        <f t="shared" si="645"/>
        <v>0</v>
      </c>
      <c r="GU190" s="192">
        <f t="shared" si="646"/>
        <v>0</v>
      </c>
      <c r="GV190" s="192">
        <f t="shared" si="647"/>
        <v>0</v>
      </c>
      <c r="GW190" s="192">
        <f t="shared" si="648"/>
        <v>0</v>
      </c>
      <c r="GX190" s="192">
        <f t="shared" si="649"/>
        <v>0</v>
      </c>
      <c r="GY190" s="192">
        <f t="shared" si="650"/>
        <v>0</v>
      </c>
      <c r="GZ190" s="192">
        <f t="shared" si="651"/>
        <v>0</v>
      </c>
      <c r="HA190" s="192">
        <f t="shared" si="652"/>
        <v>0</v>
      </c>
      <c r="HB190" s="192">
        <f t="shared" si="653"/>
        <v>0</v>
      </c>
      <c r="HC190" s="192">
        <f t="shared" si="654"/>
        <v>0</v>
      </c>
      <c r="HD190" s="192">
        <f t="shared" si="655"/>
        <v>0</v>
      </c>
      <c r="HE190" s="192">
        <f t="shared" si="656"/>
        <v>0</v>
      </c>
      <c r="HF190" s="192">
        <f t="shared" si="657"/>
        <v>0</v>
      </c>
      <c r="HG190" s="192">
        <f t="shared" si="658"/>
        <v>0</v>
      </c>
      <c r="HH190" s="192">
        <f t="shared" si="659"/>
        <v>0</v>
      </c>
      <c r="HI190" s="192">
        <f t="shared" si="660"/>
        <v>0</v>
      </c>
      <c r="HJ190" s="192">
        <f t="shared" si="661"/>
        <v>0</v>
      </c>
      <c r="HK190" s="192">
        <f t="shared" si="662"/>
        <v>0</v>
      </c>
      <c r="HL190" s="192">
        <f t="shared" si="663"/>
        <v>0</v>
      </c>
      <c r="HM190" s="192">
        <f t="shared" si="664"/>
        <v>0</v>
      </c>
      <c r="HN190" s="194">
        <f t="shared" si="692"/>
        <v>0</v>
      </c>
      <c r="HO190" s="194">
        <f t="shared" si="693"/>
        <v>0</v>
      </c>
      <c r="HP190" s="194">
        <f t="shared" si="694"/>
        <v>0</v>
      </c>
      <c r="HQ190" s="194">
        <f t="shared" si="695"/>
        <v>0</v>
      </c>
      <c r="HR190" s="194">
        <f t="shared" si="696"/>
        <v>0</v>
      </c>
      <c r="HS190" s="195" t="str">
        <f t="shared" si="471"/>
        <v/>
      </c>
      <c r="HT190" s="196">
        <f t="shared" si="697"/>
        <v>0</v>
      </c>
      <c r="HU190" s="196">
        <f t="shared" si="698"/>
        <v>0</v>
      </c>
      <c r="HV190" s="197" t="str">
        <f t="shared" si="472"/>
        <v/>
      </c>
      <c r="HW190" s="197" t="str">
        <f t="shared" si="665"/>
        <v/>
      </c>
      <c r="HX190" s="197" t="str">
        <f t="shared" si="666"/>
        <v/>
      </c>
      <c r="HY190" s="195" t="str">
        <f t="shared" si="473"/>
        <v/>
      </c>
      <c r="HZ190" s="30">
        <f t="shared" si="469"/>
        <v>0</v>
      </c>
      <c r="IA190" s="198">
        <f t="shared" si="474"/>
        <v>0</v>
      </c>
      <c r="IB190" s="195"/>
      <c r="IC190" s="195">
        <f t="shared" si="667"/>
        <v>0</v>
      </c>
      <c r="ID190" s="195">
        <f t="shared" si="475"/>
        <v>0</v>
      </c>
      <c r="IE190" s="195">
        <f t="shared" si="668"/>
        <v>0</v>
      </c>
      <c r="IF190" s="195">
        <f t="shared" si="476"/>
        <v>0</v>
      </c>
      <c r="IG190" s="307">
        <f t="shared" si="477"/>
        <v>0</v>
      </c>
      <c r="IH190" s="307">
        <f t="shared" si="478"/>
        <v>0</v>
      </c>
      <c r="II190" s="44">
        <f t="shared" si="479"/>
        <v>0</v>
      </c>
      <c r="IJ190" s="44">
        <f t="shared" si="669"/>
        <v>0</v>
      </c>
      <c r="IK190" s="44">
        <f t="shared" si="670"/>
        <v>0</v>
      </c>
      <c r="IL190" s="44">
        <f t="shared" si="671"/>
        <v>0</v>
      </c>
      <c r="IM190" s="44">
        <f t="shared" si="672"/>
        <v>0</v>
      </c>
      <c r="IN190" s="44">
        <f t="shared" si="673"/>
        <v>0</v>
      </c>
      <c r="IO190" s="44">
        <f t="shared" si="674"/>
        <v>0</v>
      </c>
    </row>
    <row r="191" spans="1:249" ht="18" customHeight="1">
      <c r="A191" s="188">
        <v>185</v>
      </c>
      <c r="B191" s="326"/>
      <c r="C191" s="289"/>
      <c r="D191" s="199"/>
      <c r="E191" s="189"/>
      <c r="F191" s="189"/>
      <c r="G191" s="190"/>
      <c r="H191" s="190"/>
      <c r="I191" s="272"/>
      <c r="J191" s="207"/>
      <c r="K191" s="214" t="str">
        <f t="shared" si="480"/>
        <v/>
      </c>
      <c r="L191" s="200" t="str">
        <f t="shared" si="481"/>
        <v/>
      </c>
      <c r="M191" s="200" t="str">
        <f t="shared" si="482"/>
        <v/>
      </c>
      <c r="N191" s="209" t="str">
        <f t="shared" si="470"/>
        <v/>
      </c>
      <c r="O191" s="208" t="str">
        <f>IFERROR(IF(D191="","",IF(K191="","",IF(I191="","",IF(F191="F",VLOOKUP(K191,F!A:G,2,0),IF(F191="M",VLOOKUP(K191,M!A:G,2,0),""))))),0)</f>
        <v/>
      </c>
      <c r="P191" s="191" t="str">
        <f>IFERROR(IF(D191="","",IF(K191="","",IF(I191="","",IF(F191="F",VLOOKUP(K191,F!A:G,3,0),IF(F191="M",VLOOKUP(K191,M!A:G,3,0),""))))),0)</f>
        <v/>
      </c>
      <c r="Q191" s="191" t="str">
        <f>IFERROR(IF(D191="","",IF(K191="","",IF(I191="","",IF(F191="F",VLOOKUP(K191,F!A:G,4,0),IF(F191="M",VLOOKUP(K191,M!A:G,4,0),""))))),0)</f>
        <v/>
      </c>
      <c r="R191" s="191" t="str">
        <f>IFERROR(IF(D191="","",IF(K191="","",IF(I191="","",IF(F191="F",VLOOKUP(K191,F!A:G,5,0),IF(F191="M",VLOOKUP(K191,M!A:G,5,0),""))))),0)</f>
        <v/>
      </c>
      <c r="S191" s="191" t="str">
        <f>IFERROR(IF(D191="","",IF(K191="","",IF(I191="","",IF(F191="F",VLOOKUP(K191,F!A:G,6,0),IF(F191="M",VLOOKUP(K191,M!A:G,6,0),""))))),0)</f>
        <v/>
      </c>
      <c r="T191" s="191" t="str">
        <f>IFERROR(IF(D191="","",IF(K191="","",IF(I191="","",IF(F191="F",VLOOKUP(K191,F!A:G,7,0),IF(F191="M",VLOOKUP(K191,M!A:G,7,0),""))))),0)</f>
        <v/>
      </c>
      <c r="U191" s="191" t="str">
        <f>IFERROR(IF(D191="","",IF(K191="","",IF(J191="","",IF(F191="F",VLOOKUP(K191,F!A:M,8,0),IF(F191="M",VLOOKUP(K191,M!A:M,8,0),""))))),0)</f>
        <v/>
      </c>
      <c r="V191" s="191" t="str">
        <f>IFERROR(IF(D191="","",IF(K191="","",IF(J191="","",IF(F191="F",VLOOKUP(K191,F!A:M,9,0),IF(F191="M",VLOOKUP(K191,M!A:M,9,0),""))))),0)</f>
        <v/>
      </c>
      <c r="W191" s="191" t="str">
        <f>IFERROR(IF(D191="","",IF(K191="","",IF(J191="","",IF(F191="F",VLOOKUP(K191,F!A:M,10,0),IF(F191="M",VLOOKUP(K191,M!A:M,10,0),""))))),0)</f>
        <v/>
      </c>
      <c r="X191" s="191" t="str">
        <f>IFERROR(IF(D191="","",IF(K191="","",IF(J191="","",IF(F191="F",VLOOKUP(K191,F!A:M,11,0),IF(F191="M",VLOOKUP(K191,M!A:M,11,0),""))))),0)</f>
        <v/>
      </c>
      <c r="Y191" s="191" t="str">
        <f>IFERROR(IF(D191="","",IF(K191="","",IF(J191="","",IF(F191="F",VLOOKUP(K191,F!A:M,12,0),IF(F191="M",VLOOKUP(K191,M!A:M,12,0),""))))),0)</f>
        <v/>
      </c>
      <c r="Z191" s="191" t="str">
        <f>IFERROR(IF(D191="","",IF(K191="","",IF(J191="","",IF(F191="F",VLOOKUP(K191,F!A:M,13,0),IF(F191="M",VLOOKUP(K191,M!A:M,13,0),""))))),0)</f>
        <v/>
      </c>
      <c r="AA191" s="191" t="str">
        <f>IFERROR(IF(D191="","",IF(F191="","",IF(J191="","",IF(K191="","",IF(AND(K191&gt;23,K191&lt;=60),IF(F191="F",VLOOKUP(MROUND(HZ191,0.5),'F-Weight for Length'!K:S,2,0),VLOOKUP(MROUND(HZ191,0.5),'M-Weight for Length'!K:S,2,0)),IF(K191&gt;60,IF(F191="F",VLOOKUP(K191,'F-Weight for Length'!U:AC,2,0),VLOOKUP(K191,'M-Weight for Length'!U:AC,2,0)),IF(F191="F",VLOOKUP(MROUND(HZ191,0.5),'F-Weight for Length'!A:I,2,0),VLOOKUP(MROUND(HZ191,0.5),'M-Weight for Length'!A:I,2,0)))))))),0)</f>
        <v/>
      </c>
      <c r="AB191" s="191" t="str">
        <f>IFERROR(IF(D191="","",IF(F191="","",IF(J191="","",IF(K191="","",IF(AND(K191&gt;23,K191&lt;=60),IF(F191="F",VLOOKUP(MROUND(HZ191,0.5),'F-Weight for Length'!K:S,3,0),VLOOKUP(MROUND(HZ191,0.5),'M-Weight for Length'!K:S,3,0)),IF(K191&gt;60,IF(F191="F",VLOOKUP(K191,'F-Weight for Length'!U:AC,3,0),VLOOKUP(K191,'M-Weight for Length'!U:AC,3,0)),IF(F191="F",VLOOKUP(MROUND(HZ191,0.5),'F-Weight for Length'!A:I,3,0),VLOOKUP(MROUND(HZ191,0.5),'M-Weight for Length'!A:I,3,0)))))))),0)</f>
        <v/>
      </c>
      <c r="AC191" s="191" t="str">
        <f>IFERROR(IF(D191="","",IF(F191="","",IF(J191="","",IF(K191="","",IF(AND(K191&gt;23,K191&lt;=60),IF(F191="F",VLOOKUP(MROUND(HZ191,0.5),'F-Weight for Length'!K:S,4,0),VLOOKUP(MROUND(HZ191,0.5),'M-Weight for Length'!K:S,4,0)),IF(K191&gt;60,IF(F191="F",VLOOKUP(K191,'F-Weight for Length'!U:AC,4,0),VLOOKUP(K191,'M-Weight for Length'!U:AC,4,0)),IF(F191="F",VLOOKUP(MROUND(HZ191,0.5),'F-Weight for Length'!A:I,4,0),VLOOKUP(MROUND(HZ191,0.5),'M-Weight for Length'!A:I,4,0)))))))),0)</f>
        <v/>
      </c>
      <c r="AD191" s="191" t="str">
        <f>IFERROR(IF(D191="","",IF(F191="","",IF(J191="","",IF(K191="","",IF(AND(K191&gt;23,K191&lt;=60),IF(F191="F",VLOOKUP(MROUND(HZ191,0.5),'F-Weight for Length'!K:S,5,0),VLOOKUP(MROUND(HZ191,0.5),'M-Weight for Length'!K:S,5,0)),IF(K191&gt;60,IF(F191="F",VLOOKUP(K191,'F-Weight for Length'!U:AC,5,0),VLOOKUP(K191,'M-Weight for Length'!U:AC,5,0)),IF(F191="F",VLOOKUP(MROUND(HZ191,0.5),'F-Weight for Length'!A:I,5,0),VLOOKUP(MROUND(HZ191,0.5),'M-Weight for Length'!A:I,5,0)))))))),0)</f>
        <v/>
      </c>
      <c r="AE191" s="191" t="str">
        <f>IFERROR(IF(D191="","",IF(F191="","",IF(J191="","",IF(K191="","",IF(AND(K191&gt;23,K191&lt;=60),IF(F191="F",VLOOKUP(MROUND(HZ191,0.5),'F-Weight for Length'!K:S,6,0),VLOOKUP(MROUND(HZ191,0.5),'M-Weight for Length'!K:S,6,0)),IF(K191&gt;60,IF(F191="F",VLOOKUP(K191,'F-Weight for Length'!U:AC,6,0),VLOOKUP(K191,'M-Weight for Length'!U:AC,6,0)),IF(F191="F",VLOOKUP(MROUND(HZ191,0.5),'F-Weight for Length'!A:I,6,0),VLOOKUP(MROUND(HZ191,0.5),'M-Weight for Length'!A:I,6,0)))))))),0)</f>
        <v/>
      </c>
      <c r="AF191" s="191" t="str">
        <f>IFERROR(IF(D191="","",IF(F191="","",IF(J191="","",IF(K191="","",IF(AND(K191&gt;23,K191&lt;=60),IF(F191="F",VLOOKUP(MROUND(HZ191,0.5),'F-Weight for Length'!K:S,7,0),VLOOKUP(MROUND(HZ191,0.5),'M-Weight for Length'!K:S,7,0)),IF(K191&gt;60,IF(F191="F",VLOOKUP(K191,'F-Weight for Length'!U:AC,7,0),VLOOKUP(K191,'M-Weight for Length'!U:AC,7,0)),IF(F191="F",VLOOKUP(MROUND(HZ191,0.5),'F-Weight for Length'!A:I,7,0),VLOOKUP(MROUND(HZ191,0.5),'M-Weight for Length'!A:I,7,0)))))))),0)</f>
        <v/>
      </c>
      <c r="AG191" s="191" t="str">
        <f>IFERROR(IF(D191="","",IF(F191="","",IF(J191="","",IF(K191="","",IF(AND(K191&gt;23,K191&lt;=60),IF(F191="F",VLOOKUP(MROUND(HZ191,0.5),'F-Weight for Length'!K:S,8,0),VLOOKUP(MROUND(HZ191,0.5),'M-Weight for Length'!K:S,8,0)),IF(K191&gt;60,IF(F191="F",VLOOKUP(K191,'F-Weight for Length'!U:AC,8,0),VLOOKUP(K191,'M-Weight for Length'!U:AC,8,0)),IF(F191="F",VLOOKUP(MROUND(HZ191,0.5),'F-Weight for Length'!A:I,8,0),VLOOKUP(MROUND(HZ191,0.5),'M-Weight for Length'!A:I,8,0)))))))),0)</f>
        <v/>
      </c>
      <c r="AH191" s="191" t="str">
        <f>IFERROR(IF(D191="","",IF(F191="","",IF(J191="","",IF(K191="","",IF(AND(K191&gt;23,K191&lt;=60),IF(F191="F",VLOOKUP(MROUND(HZ191,0.5),'F-Weight for Length'!K:S,9,0),VLOOKUP(MROUND(HZ191,0.5),'M-Weight for Length'!K:S,9,0)),IF(K191&gt;60,IF(F191="F",VLOOKUP(K191,'F-Weight for Length'!U:AC,9,0),VLOOKUP(K191,'M-Weight for Length'!U:AC,9,0)),IF(F191="F",VLOOKUP(MROUND(HZ191,0.5),'F-Weight for Length'!A:I,9,0),VLOOKUP(MROUND(HZ191,0.5),'M-Weight for Length'!A:I,9,0)))))))),0)</f>
        <v/>
      </c>
      <c r="AI191" s="192">
        <f t="shared" si="483"/>
        <v>0</v>
      </c>
      <c r="AJ191" s="192">
        <f t="shared" si="484"/>
        <v>0</v>
      </c>
      <c r="AK191" s="192">
        <f t="shared" si="485"/>
        <v>0</v>
      </c>
      <c r="AL191" s="192">
        <f t="shared" si="486"/>
        <v>0</v>
      </c>
      <c r="AM191" s="192">
        <f t="shared" si="487"/>
        <v>0</v>
      </c>
      <c r="AN191" s="192">
        <f t="shared" si="488"/>
        <v>0</v>
      </c>
      <c r="AO191" s="192">
        <f t="shared" si="489"/>
        <v>0</v>
      </c>
      <c r="AP191" s="192">
        <f t="shared" si="490"/>
        <v>0</v>
      </c>
      <c r="AQ191" s="192">
        <f t="shared" si="491"/>
        <v>0</v>
      </c>
      <c r="AR191" s="192">
        <f t="shared" si="492"/>
        <v>0</v>
      </c>
      <c r="AS191" s="192">
        <f t="shared" si="493"/>
        <v>0</v>
      </c>
      <c r="AT191" s="192">
        <f t="shared" si="494"/>
        <v>0</v>
      </c>
      <c r="AU191" s="192">
        <f t="shared" si="495"/>
        <v>0</v>
      </c>
      <c r="AV191" s="192">
        <f t="shared" si="496"/>
        <v>0</v>
      </c>
      <c r="AW191" s="192">
        <f t="shared" si="497"/>
        <v>0</v>
      </c>
      <c r="AX191" s="192">
        <f t="shared" si="498"/>
        <v>0</v>
      </c>
      <c r="AY191" s="192">
        <f t="shared" si="499"/>
        <v>0</v>
      </c>
      <c r="AZ191" s="192">
        <f t="shared" si="500"/>
        <v>0</v>
      </c>
      <c r="BA191" s="192">
        <f t="shared" si="501"/>
        <v>0</v>
      </c>
      <c r="BB191" s="192">
        <f t="shared" si="502"/>
        <v>0</v>
      </c>
      <c r="BC191" s="192">
        <f t="shared" si="503"/>
        <v>0</v>
      </c>
      <c r="BD191" s="192">
        <f t="shared" si="504"/>
        <v>0</v>
      </c>
      <c r="BE191" s="192">
        <f t="shared" si="505"/>
        <v>0</v>
      </c>
      <c r="BF191" s="192">
        <f t="shared" si="506"/>
        <v>0</v>
      </c>
      <c r="BG191" s="192">
        <f t="shared" si="507"/>
        <v>0</v>
      </c>
      <c r="BH191" s="192">
        <f t="shared" si="508"/>
        <v>0</v>
      </c>
      <c r="BI191" s="192">
        <f t="shared" si="509"/>
        <v>0</v>
      </c>
      <c r="BJ191" s="192">
        <f t="shared" si="510"/>
        <v>0</v>
      </c>
      <c r="BK191" s="192">
        <f t="shared" si="511"/>
        <v>0</v>
      </c>
      <c r="BL191" s="192">
        <f t="shared" si="512"/>
        <v>0</v>
      </c>
      <c r="BM191" s="192">
        <f t="shared" si="513"/>
        <v>0</v>
      </c>
      <c r="BN191" s="192">
        <f t="shared" si="514"/>
        <v>0</v>
      </c>
      <c r="BO191" s="192">
        <f t="shared" si="515"/>
        <v>0</v>
      </c>
      <c r="BP191" s="192">
        <f t="shared" si="516"/>
        <v>0</v>
      </c>
      <c r="BQ191" s="192">
        <f t="shared" si="517"/>
        <v>0</v>
      </c>
      <c r="BR191" s="192">
        <f t="shared" si="518"/>
        <v>0</v>
      </c>
      <c r="BS191" s="192">
        <f t="shared" si="519"/>
        <v>0</v>
      </c>
      <c r="BT191" s="192">
        <f t="shared" si="520"/>
        <v>0</v>
      </c>
      <c r="BU191" s="192">
        <f t="shared" si="521"/>
        <v>0</v>
      </c>
      <c r="BV191" s="192">
        <f t="shared" si="522"/>
        <v>0</v>
      </c>
      <c r="BW191" s="192">
        <f t="shared" si="523"/>
        <v>0</v>
      </c>
      <c r="BX191" s="192">
        <f t="shared" si="524"/>
        <v>0</v>
      </c>
      <c r="BY191" s="192">
        <f t="shared" si="525"/>
        <v>0</v>
      </c>
      <c r="BZ191" s="192">
        <f t="shared" si="526"/>
        <v>0</v>
      </c>
      <c r="CA191" s="192">
        <f t="shared" si="527"/>
        <v>0</v>
      </c>
      <c r="CB191" s="192">
        <f t="shared" si="528"/>
        <v>0</v>
      </c>
      <c r="CC191" s="192">
        <f t="shared" si="529"/>
        <v>0</v>
      </c>
      <c r="CD191" s="192">
        <f t="shared" si="530"/>
        <v>0</v>
      </c>
      <c r="CE191" s="192">
        <f t="shared" si="531"/>
        <v>0</v>
      </c>
      <c r="CF191" s="192">
        <f t="shared" si="532"/>
        <v>0</v>
      </c>
      <c r="CG191" s="192">
        <f t="shared" si="533"/>
        <v>0</v>
      </c>
      <c r="CH191" s="192">
        <f t="shared" si="534"/>
        <v>0</v>
      </c>
      <c r="CI191" s="192">
        <f t="shared" si="535"/>
        <v>0</v>
      </c>
      <c r="CJ191" s="192">
        <f t="shared" si="536"/>
        <v>0</v>
      </c>
      <c r="CK191" s="192">
        <f t="shared" si="537"/>
        <v>0</v>
      </c>
      <c r="CL191" s="192">
        <f t="shared" si="538"/>
        <v>0</v>
      </c>
      <c r="CM191" s="192">
        <f t="shared" si="539"/>
        <v>0</v>
      </c>
      <c r="CN191" s="192">
        <f t="shared" si="540"/>
        <v>0</v>
      </c>
      <c r="CO191" s="192">
        <f t="shared" si="541"/>
        <v>0</v>
      </c>
      <c r="CP191" s="192">
        <f t="shared" si="542"/>
        <v>0</v>
      </c>
      <c r="CQ191" s="192">
        <f t="shared" si="543"/>
        <v>0</v>
      </c>
      <c r="CR191" s="192">
        <f t="shared" si="544"/>
        <v>0</v>
      </c>
      <c r="CS191" s="192">
        <f t="shared" si="545"/>
        <v>0</v>
      </c>
      <c r="CT191" s="192">
        <f t="shared" si="546"/>
        <v>0</v>
      </c>
      <c r="CU191" s="192">
        <f t="shared" si="547"/>
        <v>0</v>
      </c>
      <c r="CV191" s="192">
        <f t="shared" si="548"/>
        <v>0</v>
      </c>
      <c r="CW191" s="192">
        <f t="shared" si="549"/>
        <v>0</v>
      </c>
      <c r="CX191" s="192">
        <f t="shared" si="550"/>
        <v>0</v>
      </c>
      <c r="CY191" s="192">
        <f t="shared" si="551"/>
        <v>0</v>
      </c>
      <c r="CZ191" s="192">
        <f t="shared" si="552"/>
        <v>0</v>
      </c>
      <c r="DA191" s="192">
        <f t="shared" si="553"/>
        <v>0</v>
      </c>
      <c r="DB191" s="192">
        <f t="shared" si="554"/>
        <v>0</v>
      </c>
      <c r="DC191" s="192">
        <f t="shared" si="555"/>
        <v>0</v>
      </c>
      <c r="DD191" s="192">
        <f t="shared" si="556"/>
        <v>0</v>
      </c>
      <c r="DE191" s="192">
        <f t="shared" si="557"/>
        <v>0</v>
      </c>
      <c r="DF191" s="192">
        <f t="shared" si="558"/>
        <v>0</v>
      </c>
      <c r="DG191" s="192">
        <f t="shared" si="559"/>
        <v>0</v>
      </c>
      <c r="DH191" s="192">
        <f t="shared" si="560"/>
        <v>0</v>
      </c>
      <c r="DI191" s="192">
        <f t="shared" si="561"/>
        <v>0</v>
      </c>
      <c r="DJ191" s="192">
        <f t="shared" si="562"/>
        <v>0</v>
      </c>
      <c r="DK191" s="192">
        <f t="shared" si="563"/>
        <v>0</v>
      </c>
      <c r="DL191" s="192">
        <f t="shared" si="564"/>
        <v>0</v>
      </c>
      <c r="DM191" s="192">
        <f t="shared" si="565"/>
        <v>0</v>
      </c>
      <c r="DN191" s="192">
        <f t="shared" si="566"/>
        <v>0</v>
      </c>
      <c r="DO191" s="192">
        <f t="shared" si="567"/>
        <v>0</v>
      </c>
      <c r="DP191" s="192">
        <f t="shared" si="568"/>
        <v>0</v>
      </c>
      <c r="DQ191" s="192">
        <f t="shared" si="569"/>
        <v>0</v>
      </c>
      <c r="DR191" s="192">
        <f t="shared" si="570"/>
        <v>0</v>
      </c>
      <c r="DS191" s="192">
        <f t="shared" si="571"/>
        <v>0</v>
      </c>
      <c r="DT191" s="192">
        <f t="shared" si="572"/>
        <v>0</v>
      </c>
      <c r="DU191" s="192">
        <f t="shared" si="573"/>
        <v>0</v>
      </c>
      <c r="DV191" s="193">
        <f t="shared" si="687"/>
        <v>0</v>
      </c>
      <c r="DW191" s="193">
        <f t="shared" si="688"/>
        <v>0</v>
      </c>
      <c r="DX191" s="193">
        <f t="shared" si="689"/>
        <v>0</v>
      </c>
      <c r="DY191" s="193">
        <f t="shared" si="690"/>
        <v>0</v>
      </c>
      <c r="DZ191" s="193">
        <f t="shared" si="691"/>
        <v>0</v>
      </c>
      <c r="EA191" s="192">
        <f t="shared" si="574"/>
        <v>0</v>
      </c>
      <c r="EB191" s="192">
        <f t="shared" si="575"/>
        <v>0</v>
      </c>
      <c r="EC191" s="192">
        <f t="shared" si="576"/>
        <v>0</v>
      </c>
      <c r="ED191" s="192">
        <f t="shared" si="577"/>
        <v>0</v>
      </c>
      <c r="EE191" s="192">
        <f t="shared" si="578"/>
        <v>0</v>
      </c>
      <c r="EF191" s="192">
        <f t="shared" si="579"/>
        <v>0</v>
      </c>
      <c r="EG191" s="192">
        <f t="shared" si="580"/>
        <v>0</v>
      </c>
      <c r="EH191" s="192">
        <f t="shared" si="581"/>
        <v>0</v>
      </c>
      <c r="EI191" s="192">
        <f t="shared" si="582"/>
        <v>0</v>
      </c>
      <c r="EJ191" s="192">
        <f t="shared" si="583"/>
        <v>0</v>
      </c>
      <c r="EK191" s="192">
        <f t="shared" si="584"/>
        <v>0</v>
      </c>
      <c r="EL191" s="192">
        <f t="shared" si="585"/>
        <v>0</v>
      </c>
      <c r="EM191" s="192">
        <f t="shared" si="586"/>
        <v>0</v>
      </c>
      <c r="EN191" s="192">
        <f t="shared" si="587"/>
        <v>0</v>
      </c>
      <c r="EO191" s="192">
        <f t="shared" si="588"/>
        <v>0</v>
      </c>
      <c r="EP191" s="192">
        <f t="shared" si="589"/>
        <v>0</v>
      </c>
      <c r="EQ191" s="192">
        <f t="shared" si="590"/>
        <v>0</v>
      </c>
      <c r="ER191" s="192">
        <f t="shared" si="591"/>
        <v>0</v>
      </c>
      <c r="ES191" s="192">
        <f t="shared" si="592"/>
        <v>0</v>
      </c>
      <c r="ET191" s="192">
        <f t="shared" si="593"/>
        <v>0</v>
      </c>
      <c r="EU191" s="192">
        <f t="shared" si="594"/>
        <v>0</v>
      </c>
      <c r="EV191" s="192">
        <f t="shared" si="595"/>
        <v>0</v>
      </c>
      <c r="EW191" s="192">
        <f t="shared" si="596"/>
        <v>0</v>
      </c>
      <c r="EX191" s="192">
        <f t="shared" si="597"/>
        <v>0</v>
      </c>
      <c r="EY191" s="192">
        <f t="shared" si="598"/>
        <v>0</v>
      </c>
      <c r="EZ191" s="192">
        <f t="shared" si="599"/>
        <v>0</v>
      </c>
      <c r="FA191" s="192">
        <f t="shared" si="600"/>
        <v>0</v>
      </c>
      <c r="FB191" s="192">
        <f t="shared" si="601"/>
        <v>0</v>
      </c>
      <c r="FC191" s="192">
        <f t="shared" si="602"/>
        <v>0</v>
      </c>
      <c r="FD191" s="192">
        <f t="shared" si="603"/>
        <v>0</v>
      </c>
      <c r="FE191" s="192">
        <f t="shared" si="604"/>
        <v>0</v>
      </c>
      <c r="FF191" s="192">
        <f t="shared" si="605"/>
        <v>0</v>
      </c>
      <c r="FG191" s="192">
        <f t="shared" si="606"/>
        <v>0</v>
      </c>
      <c r="FH191" s="192">
        <f t="shared" si="607"/>
        <v>0</v>
      </c>
      <c r="FI191" s="192">
        <f t="shared" si="608"/>
        <v>0</v>
      </c>
      <c r="FJ191" s="192">
        <f t="shared" si="609"/>
        <v>0</v>
      </c>
      <c r="FK191" s="192">
        <f t="shared" si="610"/>
        <v>0</v>
      </c>
      <c r="FL191" s="192">
        <f t="shared" si="611"/>
        <v>0</v>
      </c>
      <c r="FM191" s="192">
        <f t="shared" si="612"/>
        <v>0</v>
      </c>
      <c r="FN191" s="192">
        <f t="shared" si="613"/>
        <v>0</v>
      </c>
      <c r="FO191" s="192">
        <f t="shared" si="614"/>
        <v>0</v>
      </c>
      <c r="FP191" s="192">
        <f t="shared" si="615"/>
        <v>0</v>
      </c>
      <c r="FQ191" s="192">
        <f t="shared" si="616"/>
        <v>0</v>
      </c>
      <c r="FR191" s="192">
        <f t="shared" si="617"/>
        <v>0</v>
      </c>
      <c r="FS191" s="192">
        <f t="shared" si="618"/>
        <v>0</v>
      </c>
      <c r="FT191" s="192">
        <f t="shared" si="619"/>
        <v>0</v>
      </c>
      <c r="FU191" s="192">
        <f t="shared" si="620"/>
        <v>0</v>
      </c>
      <c r="FV191" s="192">
        <f t="shared" si="621"/>
        <v>0</v>
      </c>
      <c r="FW191" s="192">
        <f t="shared" si="622"/>
        <v>0</v>
      </c>
      <c r="FX191" s="192">
        <f t="shared" si="623"/>
        <v>0</v>
      </c>
      <c r="FY191" s="192">
        <f t="shared" si="624"/>
        <v>0</v>
      </c>
      <c r="FZ191" s="192">
        <f t="shared" si="625"/>
        <v>0</v>
      </c>
      <c r="GA191" s="192">
        <f t="shared" si="626"/>
        <v>0</v>
      </c>
      <c r="GB191" s="192">
        <f t="shared" si="627"/>
        <v>0</v>
      </c>
      <c r="GC191" s="192">
        <f t="shared" si="628"/>
        <v>0</v>
      </c>
      <c r="GD191" s="192">
        <f t="shared" si="629"/>
        <v>0</v>
      </c>
      <c r="GE191" s="192">
        <f t="shared" si="630"/>
        <v>0</v>
      </c>
      <c r="GF191" s="192">
        <f t="shared" si="631"/>
        <v>0</v>
      </c>
      <c r="GG191" s="192">
        <f t="shared" si="632"/>
        <v>0</v>
      </c>
      <c r="GH191" s="192">
        <f t="shared" si="633"/>
        <v>0</v>
      </c>
      <c r="GI191" s="192">
        <f t="shared" si="634"/>
        <v>0</v>
      </c>
      <c r="GJ191" s="192">
        <f t="shared" si="635"/>
        <v>0</v>
      </c>
      <c r="GK191" s="192">
        <f t="shared" si="636"/>
        <v>0</v>
      </c>
      <c r="GL191" s="192">
        <f t="shared" si="637"/>
        <v>0</v>
      </c>
      <c r="GM191" s="192">
        <f t="shared" si="638"/>
        <v>0</v>
      </c>
      <c r="GN191" s="192">
        <f t="shared" si="639"/>
        <v>0</v>
      </c>
      <c r="GO191" s="192">
        <f t="shared" si="640"/>
        <v>0</v>
      </c>
      <c r="GP191" s="192">
        <f t="shared" si="641"/>
        <v>0</v>
      </c>
      <c r="GQ191" s="192">
        <f t="shared" si="642"/>
        <v>0</v>
      </c>
      <c r="GR191" s="192">
        <f t="shared" si="643"/>
        <v>0</v>
      </c>
      <c r="GS191" s="192">
        <f t="shared" si="644"/>
        <v>0</v>
      </c>
      <c r="GT191" s="192">
        <f t="shared" si="645"/>
        <v>0</v>
      </c>
      <c r="GU191" s="192">
        <f t="shared" si="646"/>
        <v>0</v>
      </c>
      <c r="GV191" s="192">
        <f t="shared" si="647"/>
        <v>0</v>
      </c>
      <c r="GW191" s="192">
        <f t="shared" si="648"/>
        <v>0</v>
      </c>
      <c r="GX191" s="192">
        <f t="shared" si="649"/>
        <v>0</v>
      </c>
      <c r="GY191" s="192">
        <f t="shared" si="650"/>
        <v>0</v>
      </c>
      <c r="GZ191" s="192">
        <f t="shared" si="651"/>
        <v>0</v>
      </c>
      <c r="HA191" s="192">
        <f t="shared" si="652"/>
        <v>0</v>
      </c>
      <c r="HB191" s="192">
        <f t="shared" si="653"/>
        <v>0</v>
      </c>
      <c r="HC191" s="192">
        <f t="shared" si="654"/>
        <v>0</v>
      </c>
      <c r="HD191" s="192">
        <f t="shared" si="655"/>
        <v>0</v>
      </c>
      <c r="HE191" s="192">
        <f t="shared" si="656"/>
        <v>0</v>
      </c>
      <c r="HF191" s="192">
        <f t="shared" si="657"/>
        <v>0</v>
      </c>
      <c r="HG191" s="192">
        <f t="shared" si="658"/>
        <v>0</v>
      </c>
      <c r="HH191" s="192">
        <f t="shared" si="659"/>
        <v>0</v>
      </c>
      <c r="HI191" s="192">
        <f t="shared" si="660"/>
        <v>0</v>
      </c>
      <c r="HJ191" s="192">
        <f t="shared" si="661"/>
        <v>0</v>
      </c>
      <c r="HK191" s="192">
        <f t="shared" si="662"/>
        <v>0</v>
      </c>
      <c r="HL191" s="192">
        <f t="shared" si="663"/>
        <v>0</v>
      </c>
      <c r="HM191" s="192">
        <f t="shared" si="664"/>
        <v>0</v>
      </c>
      <c r="HN191" s="194">
        <f t="shared" si="692"/>
        <v>0</v>
      </c>
      <c r="HO191" s="194">
        <f t="shared" si="693"/>
        <v>0</v>
      </c>
      <c r="HP191" s="194">
        <f t="shared" si="694"/>
        <v>0</v>
      </c>
      <c r="HQ191" s="194">
        <f t="shared" si="695"/>
        <v>0</v>
      </c>
      <c r="HR191" s="194">
        <f t="shared" si="696"/>
        <v>0</v>
      </c>
      <c r="HS191" s="195" t="str">
        <f t="shared" si="471"/>
        <v/>
      </c>
      <c r="HT191" s="196">
        <f t="shared" si="697"/>
        <v>0</v>
      </c>
      <c r="HU191" s="196">
        <f t="shared" si="698"/>
        <v>0</v>
      </c>
      <c r="HV191" s="197" t="str">
        <f t="shared" si="472"/>
        <v/>
      </c>
      <c r="HW191" s="197" t="str">
        <f t="shared" si="665"/>
        <v/>
      </c>
      <c r="HX191" s="197" t="str">
        <f t="shared" si="666"/>
        <v/>
      </c>
      <c r="HY191" s="195" t="str">
        <f t="shared" si="473"/>
        <v/>
      </c>
      <c r="HZ191" s="30">
        <f t="shared" si="469"/>
        <v>0</v>
      </c>
      <c r="IA191" s="198">
        <f t="shared" si="474"/>
        <v>0</v>
      </c>
      <c r="IB191" s="195"/>
      <c r="IC191" s="195">
        <f t="shared" si="667"/>
        <v>0</v>
      </c>
      <c r="ID191" s="195">
        <f t="shared" si="475"/>
        <v>0</v>
      </c>
      <c r="IE191" s="195">
        <f t="shared" si="668"/>
        <v>0</v>
      </c>
      <c r="IF191" s="195">
        <f t="shared" si="476"/>
        <v>0</v>
      </c>
      <c r="IG191" s="307">
        <f t="shared" si="477"/>
        <v>0</v>
      </c>
      <c r="IH191" s="307">
        <f t="shared" si="478"/>
        <v>0</v>
      </c>
      <c r="II191" s="44">
        <f t="shared" si="479"/>
        <v>0</v>
      </c>
      <c r="IJ191" s="44">
        <f t="shared" si="669"/>
        <v>0</v>
      </c>
      <c r="IK191" s="44">
        <f t="shared" si="670"/>
        <v>0</v>
      </c>
      <c r="IL191" s="44">
        <f t="shared" si="671"/>
        <v>0</v>
      </c>
      <c r="IM191" s="44">
        <f t="shared" si="672"/>
        <v>0</v>
      </c>
      <c r="IN191" s="44">
        <f t="shared" si="673"/>
        <v>0</v>
      </c>
      <c r="IO191" s="44">
        <f t="shared" si="674"/>
        <v>0</v>
      </c>
    </row>
    <row r="192" spans="1:249" ht="18" customHeight="1">
      <c r="A192" s="188">
        <v>186</v>
      </c>
      <c r="B192" s="326"/>
      <c r="C192" s="289"/>
      <c r="D192" s="199"/>
      <c r="E192" s="189"/>
      <c r="F192" s="189"/>
      <c r="G192" s="190"/>
      <c r="H192" s="190"/>
      <c r="I192" s="272"/>
      <c r="J192" s="207"/>
      <c r="K192" s="214" t="str">
        <f t="shared" si="480"/>
        <v/>
      </c>
      <c r="L192" s="200" t="str">
        <f t="shared" si="481"/>
        <v/>
      </c>
      <c r="M192" s="200" t="str">
        <f t="shared" si="482"/>
        <v/>
      </c>
      <c r="N192" s="209" t="str">
        <f t="shared" si="470"/>
        <v/>
      </c>
      <c r="O192" s="208" t="str">
        <f>IFERROR(IF(D192="","",IF(K192="","",IF(I192="","",IF(F192="F",VLOOKUP(K192,F!A:G,2,0),IF(F192="M",VLOOKUP(K192,M!A:G,2,0),""))))),0)</f>
        <v/>
      </c>
      <c r="P192" s="191" t="str">
        <f>IFERROR(IF(D192="","",IF(K192="","",IF(I192="","",IF(F192="F",VLOOKUP(K192,F!A:G,3,0),IF(F192="M",VLOOKUP(K192,M!A:G,3,0),""))))),0)</f>
        <v/>
      </c>
      <c r="Q192" s="191" t="str">
        <f>IFERROR(IF(D192="","",IF(K192="","",IF(I192="","",IF(F192="F",VLOOKUP(K192,F!A:G,4,0),IF(F192="M",VLOOKUP(K192,M!A:G,4,0),""))))),0)</f>
        <v/>
      </c>
      <c r="R192" s="191" t="str">
        <f>IFERROR(IF(D192="","",IF(K192="","",IF(I192="","",IF(F192="F",VLOOKUP(K192,F!A:G,5,0),IF(F192="M",VLOOKUP(K192,M!A:G,5,0),""))))),0)</f>
        <v/>
      </c>
      <c r="S192" s="191" t="str">
        <f>IFERROR(IF(D192="","",IF(K192="","",IF(I192="","",IF(F192="F",VLOOKUP(K192,F!A:G,6,0),IF(F192="M",VLOOKUP(K192,M!A:G,6,0),""))))),0)</f>
        <v/>
      </c>
      <c r="T192" s="191" t="str">
        <f>IFERROR(IF(D192="","",IF(K192="","",IF(I192="","",IF(F192="F",VLOOKUP(K192,F!A:G,7,0),IF(F192="M",VLOOKUP(K192,M!A:G,7,0),""))))),0)</f>
        <v/>
      </c>
      <c r="U192" s="191" t="str">
        <f>IFERROR(IF(D192="","",IF(K192="","",IF(J192="","",IF(F192="F",VLOOKUP(K192,F!A:M,8,0),IF(F192="M",VLOOKUP(K192,M!A:M,8,0),""))))),0)</f>
        <v/>
      </c>
      <c r="V192" s="191" t="str">
        <f>IFERROR(IF(D192="","",IF(K192="","",IF(J192="","",IF(F192="F",VLOOKUP(K192,F!A:M,9,0),IF(F192="M",VLOOKUP(K192,M!A:M,9,0),""))))),0)</f>
        <v/>
      </c>
      <c r="W192" s="191" t="str">
        <f>IFERROR(IF(D192="","",IF(K192="","",IF(J192="","",IF(F192="F",VLOOKUP(K192,F!A:M,10,0),IF(F192="M",VLOOKUP(K192,M!A:M,10,0),""))))),0)</f>
        <v/>
      </c>
      <c r="X192" s="191" t="str">
        <f>IFERROR(IF(D192="","",IF(K192="","",IF(J192="","",IF(F192="F",VLOOKUP(K192,F!A:M,11,0),IF(F192="M",VLOOKUP(K192,M!A:M,11,0),""))))),0)</f>
        <v/>
      </c>
      <c r="Y192" s="191" t="str">
        <f>IFERROR(IF(D192="","",IF(K192="","",IF(J192="","",IF(F192="F",VLOOKUP(K192,F!A:M,12,0),IF(F192="M",VLOOKUP(K192,M!A:M,12,0),""))))),0)</f>
        <v/>
      </c>
      <c r="Z192" s="191" t="str">
        <f>IFERROR(IF(D192="","",IF(K192="","",IF(J192="","",IF(F192="F",VLOOKUP(K192,F!A:M,13,0),IF(F192="M",VLOOKUP(K192,M!A:M,13,0),""))))),0)</f>
        <v/>
      </c>
      <c r="AA192" s="191" t="str">
        <f>IFERROR(IF(D192="","",IF(F192="","",IF(J192="","",IF(K192="","",IF(AND(K192&gt;23,K192&lt;=60),IF(F192="F",VLOOKUP(MROUND(HZ192,0.5),'F-Weight for Length'!K:S,2,0),VLOOKUP(MROUND(HZ192,0.5),'M-Weight for Length'!K:S,2,0)),IF(K192&gt;60,IF(F192="F",VLOOKUP(K192,'F-Weight for Length'!U:AC,2,0),VLOOKUP(K192,'M-Weight for Length'!U:AC,2,0)),IF(F192="F",VLOOKUP(MROUND(HZ192,0.5),'F-Weight for Length'!A:I,2,0),VLOOKUP(MROUND(HZ192,0.5),'M-Weight for Length'!A:I,2,0)))))))),0)</f>
        <v/>
      </c>
      <c r="AB192" s="191" t="str">
        <f>IFERROR(IF(D192="","",IF(F192="","",IF(J192="","",IF(K192="","",IF(AND(K192&gt;23,K192&lt;=60),IF(F192="F",VLOOKUP(MROUND(HZ192,0.5),'F-Weight for Length'!K:S,3,0),VLOOKUP(MROUND(HZ192,0.5),'M-Weight for Length'!K:S,3,0)),IF(K192&gt;60,IF(F192="F",VLOOKUP(K192,'F-Weight for Length'!U:AC,3,0),VLOOKUP(K192,'M-Weight for Length'!U:AC,3,0)),IF(F192="F",VLOOKUP(MROUND(HZ192,0.5),'F-Weight for Length'!A:I,3,0),VLOOKUP(MROUND(HZ192,0.5),'M-Weight for Length'!A:I,3,0)))))))),0)</f>
        <v/>
      </c>
      <c r="AC192" s="191" t="str">
        <f>IFERROR(IF(D192="","",IF(F192="","",IF(J192="","",IF(K192="","",IF(AND(K192&gt;23,K192&lt;=60),IF(F192="F",VLOOKUP(MROUND(HZ192,0.5),'F-Weight for Length'!K:S,4,0),VLOOKUP(MROUND(HZ192,0.5),'M-Weight for Length'!K:S,4,0)),IF(K192&gt;60,IF(F192="F",VLOOKUP(K192,'F-Weight for Length'!U:AC,4,0),VLOOKUP(K192,'M-Weight for Length'!U:AC,4,0)),IF(F192="F",VLOOKUP(MROUND(HZ192,0.5),'F-Weight for Length'!A:I,4,0),VLOOKUP(MROUND(HZ192,0.5),'M-Weight for Length'!A:I,4,0)))))))),0)</f>
        <v/>
      </c>
      <c r="AD192" s="191" t="str">
        <f>IFERROR(IF(D192="","",IF(F192="","",IF(J192="","",IF(K192="","",IF(AND(K192&gt;23,K192&lt;=60),IF(F192="F",VLOOKUP(MROUND(HZ192,0.5),'F-Weight for Length'!K:S,5,0),VLOOKUP(MROUND(HZ192,0.5),'M-Weight for Length'!K:S,5,0)),IF(K192&gt;60,IF(F192="F",VLOOKUP(K192,'F-Weight for Length'!U:AC,5,0),VLOOKUP(K192,'M-Weight for Length'!U:AC,5,0)),IF(F192="F",VLOOKUP(MROUND(HZ192,0.5),'F-Weight for Length'!A:I,5,0),VLOOKUP(MROUND(HZ192,0.5),'M-Weight for Length'!A:I,5,0)))))))),0)</f>
        <v/>
      </c>
      <c r="AE192" s="191" t="str">
        <f>IFERROR(IF(D192="","",IF(F192="","",IF(J192="","",IF(K192="","",IF(AND(K192&gt;23,K192&lt;=60),IF(F192="F",VLOOKUP(MROUND(HZ192,0.5),'F-Weight for Length'!K:S,6,0),VLOOKUP(MROUND(HZ192,0.5),'M-Weight for Length'!K:S,6,0)),IF(K192&gt;60,IF(F192="F",VLOOKUP(K192,'F-Weight for Length'!U:AC,6,0),VLOOKUP(K192,'M-Weight for Length'!U:AC,6,0)),IF(F192="F",VLOOKUP(MROUND(HZ192,0.5),'F-Weight for Length'!A:I,6,0),VLOOKUP(MROUND(HZ192,0.5),'M-Weight for Length'!A:I,6,0)))))))),0)</f>
        <v/>
      </c>
      <c r="AF192" s="191" t="str">
        <f>IFERROR(IF(D192="","",IF(F192="","",IF(J192="","",IF(K192="","",IF(AND(K192&gt;23,K192&lt;=60),IF(F192="F",VLOOKUP(MROUND(HZ192,0.5),'F-Weight for Length'!K:S,7,0),VLOOKUP(MROUND(HZ192,0.5),'M-Weight for Length'!K:S,7,0)),IF(K192&gt;60,IF(F192="F",VLOOKUP(K192,'F-Weight for Length'!U:AC,7,0),VLOOKUP(K192,'M-Weight for Length'!U:AC,7,0)),IF(F192="F",VLOOKUP(MROUND(HZ192,0.5),'F-Weight for Length'!A:I,7,0),VLOOKUP(MROUND(HZ192,0.5),'M-Weight for Length'!A:I,7,0)))))))),0)</f>
        <v/>
      </c>
      <c r="AG192" s="191" t="str">
        <f>IFERROR(IF(D192="","",IF(F192="","",IF(J192="","",IF(K192="","",IF(AND(K192&gt;23,K192&lt;=60),IF(F192="F",VLOOKUP(MROUND(HZ192,0.5),'F-Weight for Length'!K:S,8,0),VLOOKUP(MROUND(HZ192,0.5),'M-Weight for Length'!K:S,8,0)),IF(K192&gt;60,IF(F192="F",VLOOKUP(K192,'F-Weight for Length'!U:AC,8,0),VLOOKUP(K192,'M-Weight for Length'!U:AC,8,0)),IF(F192="F",VLOOKUP(MROUND(HZ192,0.5),'F-Weight for Length'!A:I,8,0),VLOOKUP(MROUND(HZ192,0.5),'M-Weight for Length'!A:I,8,0)))))))),0)</f>
        <v/>
      </c>
      <c r="AH192" s="191" t="str">
        <f>IFERROR(IF(D192="","",IF(F192="","",IF(J192="","",IF(K192="","",IF(AND(K192&gt;23,K192&lt;=60),IF(F192="F",VLOOKUP(MROUND(HZ192,0.5),'F-Weight for Length'!K:S,9,0),VLOOKUP(MROUND(HZ192,0.5),'M-Weight for Length'!K:S,9,0)),IF(K192&gt;60,IF(F192="F",VLOOKUP(K192,'F-Weight for Length'!U:AC,9,0),VLOOKUP(K192,'M-Weight for Length'!U:AC,9,0)),IF(F192="F",VLOOKUP(MROUND(HZ192,0.5),'F-Weight for Length'!A:I,9,0),VLOOKUP(MROUND(HZ192,0.5),'M-Weight for Length'!A:I,9,0)))))))),0)</f>
        <v/>
      </c>
      <c r="AI192" s="192">
        <f t="shared" si="483"/>
        <v>0</v>
      </c>
      <c r="AJ192" s="192">
        <f t="shared" si="484"/>
        <v>0</v>
      </c>
      <c r="AK192" s="192">
        <f t="shared" si="485"/>
        <v>0</v>
      </c>
      <c r="AL192" s="192">
        <f t="shared" si="486"/>
        <v>0</v>
      </c>
      <c r="AM192" s="192">
        <f t="shared" si="487"/>
        <v>0</v>
      </c>
      <c r="AN192" s="192">
        <f t="shared" si="488"/>
        <v>0</v>
      </c>
      <c r="AO192" s="192">
        <f t="shared" si="489"/>
        <v>0</v>
      </c>
      <c r="AP192" s="192">
        <f t="shared" si="490"/>
        <v>0</v>
      </c>
      <c r="AQ192" s="192">
        <f t="shared" si="491"/>
        <v>0</v>
      </c>
      <c r="AR192" s="192">
        <f t="shared" si="492"/>
        <v>0</v>
      </c>
      <c r="AS192" s="192">
        <f t="shared" si="493"/>
        <v>0</v>
      </c>
      <c r="AT192" s="192">
        <f t="shared" si="494"/>
        <v>0</v>
      </c>
      <c r="AU192" s="192">
        <f t="shared" si="495"/>
        <v>0</v>
      </c>
      <c r="AV192" s="192">
        <f t="shared" si="496"/>
        <v>0</v>
      </c>
      <c r="AW192" s="192">
        <f t="shared" si="497"/>
        <v>0</v>
      </c>
      <c r="AX192" s="192">
        <f t="shared" si="498"/>
        <v>0</v>
      </c>
      <c r="AY192" s="192">
        <f t="shared" si="499"/>
        <v>0</v>
      </c>
      <c r="AZ192" s="192">
        <f t="shared" si="500"/>
        <v>0</v>
      </c>
      <c r="BA192" s="192">
        <f t="shared" si="501"/>
        <v>0</v>
      </c>
      <c r="BB192" s="192">
        <f t="shared" si="502"/>
        <v>0</v>
      </c>
      <c r="BC192" s="192">
        <f t="shared" si="503"/>
        <v>0</v>
      </c>
      <c r="BD192" s="192">
        <f t="shared" si="504"/>
        <v>0</v>
      </c>
      <c r="BE192" s="192">
        <f t="shared" si="505"/>
        <v>0</v>
      </c>
      <c r="BF192" s="192">
        <f t="shared" si="506"/>
        <v>0</v>
      </c>
      <c r="BG192" s="192">
        <f t="shared" si="507"/>
        <v>0</v>
      </c>
      <c r="BH192" s="192">
        <f t="shared" si="508"/>
        <v>0</v>
      </c>
      <c r="BI192" s="192">
        <f t="shared" si="509"/>
        <v>0</v>
      </c>
      <c r="BJ192" s="192">
        <f t="shared" si="510"/>
        <v>0</v>
      </c>
      <c r="BK192" s="192">
        <f t="shared" si="511"/>
        <v>0</v>
      </c>
      <c r="BL192" s="192">
        <f t="shared" si="512"/>
        <v>0</v>
      </c>
      <c r="BM192" s="192">
        <f t="shared" si="513"/>
        <v>0</v>
      </c>
      <c r="BN192" s="192">
        <f t="shared" si="514"/>
        <v>0</v>
      </c>
      <c r="BO192" s="192">
        <f t="shared" si="515"/>
        <v>0</v>
      </c>
      <c r="BP192" s="192">
        <f t="shared" si="516"/>
        <v>0</v>
      </c>
      <c r="BQ192" s="192">
        <f t="shared" si="517"/>
        <v>0</v>
      </c>
      <c r="BR192" s="192">
        <f t="shared" si="518"/>
        <v>0</v>
      </c>
      <c r="BS192" s="192">
        <f t="shared" si="519"/>
        <v>0</v>
      </c>
      <c r="BT192" s="192">
        <f t="shared" si="520"/>
        <v>0</v>
      </c>
      <c r="BU192" s="192">
        <f t="shared" si="521"/>
        <v>0</v>
      </c>
      <c r="BV192" s="192">
        <f t="shared" si="522"/>
        <v>0</v>
      </c>
      <c r="BW192" s="192">
        <f t="shared" si="523"/>
        <v>0</v>
      </c>
      <c r="BX192" s="192">
        <f t="shared" si="524"/>
        <v>0</v>
      </c>
      <c r="BY192" s="192">
        <f t="shared" si="525"/>
        <v>0</v>
      </c>
      <c r="BZ192" s="192">
        <f t="shared" si="526"/>
        <v>0</v>
      </c>
      <c r="CA192" s="192">
        <f t="shared" si="527"/>
        <v>0</v>
      </c>
      <c r="CB192" s="192">
        <f t="shared" si="528"/>
        <v>0</v>
      </c>
      <c r="CC192" s="192">
        <f t="shared" si="529"/>
        <v>0</v>
      </c>
      <c r="CD192" s="192">
        <f t="shared" si="530"/>
        <v>0</v>
      </c>
      <c r="CE192" s="192">
        <f t="shared" si="531"/>
        <v>0</v>
      </c>
      <c r="CF192" s="192">
        <f t="shared" si="532"/>
        <v>0</v>
      </c>
      <c r="CG192" s="192">
        <f t="shared" si="533"/>
        <v>0</v>
      </c>
      <c r="CH192" s="192">
        <f t="shared" si="534"/>
        <v>0</v>
      </c>
      <c r="CI192" s="192">
        <f t="shared" si="535"/>
        <v>0</v>
      </c>
      <c r="CJ192" s="192">
        <f t="shared" si="536"/>
        <v>0</v>
      </c>
      <c r="CK192" s="192">
        <f t="shared" si="537"/>
        <v>0</v>
      </c>
      <c r="CL192" s="192">
        <f t="shared" si="538"/>
        <v>0</v>
      </c>
      <c r="CM192" s="192">
        <f t="shared" si="539"/>
        <v>0</v>
      </c>
      <c r="CN192" s="192">
        <f t="shared" si="540"/>
        <v>0</v>
      </c>
      <c r="CO192" s="192">
        <f t="shared" si="541"/>
        <v>0</v>
      </c>
      <c r="CP192" s="192">
        <f t="shared" si="542"/>
        <v>0</v>
      </c>
      <c r="CQ192" s="192">
        <f t="shared" si="543"/>
        <v>0</v>
      </c>
      <c r="CR192" s="192">
        <f t="shared" si="544"/>
        <v>0</v>
      </c>
      <c r="CS192" s="192">
        <f t="shared" si="545"/>
        <v>0</v>
      </c>
      <c r="CT192" s="192">
        <f t="shared" si="546"/>
        <v>0</v>
      </c>
      <c r="CU192" s="192">
        <f t="shared" si="547"/>
        <v>0</v>
      </c>
      <c r="CV192" s="192">
        <f t="shared" si="548"/>
        <v>0</v>
      </c>
      <c r="CW192" s="192">
        <f t="shared" si="549"/>
        <v>0</v>
      </c>
      <c r="CX192" s="192">
        <f t="shared" si="550"/>
        <v>0</v>
      </c>
      <c r="CY192" s="192">
        <f t="shared" si="551"/>
        <v>0</v>
      </c>
      <c r="CZ192" s="192">
        <f t="shared" si="552"/>
        <v>0</v>
      </c>
      <c r="DA192" s="192">
        <f t="shared" si="553"/>
        <v>0</v>
      </c>
      <c r="DB192" s="192">
        <f t="shared" si="554"/>
        <v>0</v>
      </c>
      <c r="DC192" s="192">
        <f t="shared" si="555"/>
        <v>0</v>
      </c>
      <c r="DD192" s="192">
        <f t="shared" si="556"/>
        <v>0</v>
      </c>
      <c r="DE192" s="192">
        <f t="shared" si="557"/>
        <v>0</v>
      </c>
      <c r="DF192" s="192">
        <f t="shared" si="558"/>
        <v>0</v>
      </c>
      <c r="DG192" s="192">
        <f t="shared" si="559"/>
        <v>0</v>
      </c>
      <c r="DH192" s="192">
        <f t="shared" si="560"/>
        <v>0</v>
      </c>
      <c r="DI192" s="192">
        <f t="shared" si="561"/>
        <v>0</v>
      </c>
      <c r="DJ192" s="192">
        <f t="shared" si="562"/>
        <v>0</v>
      </c>
      <c r="DK192" s="192">
        <f t="shared" si="563"/>
        <v>0</v>
      </c>
      <c r="DL192" s="192">
        <f t="shared" si="564"/>
        <v>0</v>
      </c>
      <c r="DM192" s="192">
        <f t="shared" si="565"/>
        <v>0</v>
      </c>
      <c r="DN192" s="192">
        <f t="shared" si="566"/>
        <v>0</v>
      </c>
      <c r="DO192" s="192">
        <f t="shared" si="567"/>
        <v>0</v>
      </c>
      <c r="DP192" s="192">
        <f t="shared" si="568"/>
        <v>0</v>
      </c>
      <c r="DQ192" s="192">
        <f t="shared" si="569"/>
        <v>0</v>
      </c>
      <c r="DR192" s="192">
        <f t="shared" si="570"/>
        <v>0</v>
      </c>
      <c r="DS192" s="192">
        <f t="shared" si="571"/>
        <v>0</v>
      </c>
      <c r="DT192" s="192">
        <f t="shared" si="572"/>
        <v>0</v>
      </c>
      <c r="DU192" s="192">
        <f t="shared" si="573"/>
        <v>0</v>
      </c>
      <c r="DV192" s="193">
        <f t="shared" si="687"/>
        <v>0</v>
      </c>
      <c r="DW192" s="193">
        <f t="shared" si="688"/>
        <v>0</v>
      </c>
      <c r="DX192" s="193">
        <f t="shared" si="689"/>
        <v>0</v>
      </c>
      <c r="DY192" s="193">
        <f t="shared" si="690"/>
        <v>0</v>
      </c>
      <c r="DZ192" s="193">
        <f t="shared" si="691"/>
        <v>0</v>
      </c>
      <c r="EA192" s="192">
        <f t="shared" si="574"/>
        <v>0</v>
      </c>
      <c r="EB192" s="192">
        <f t="shared" si="575"/>
        <v>0</v>
      </c>
      <c r="EC192" s="192">
        <f t="shared" si="576"/>
        <v>0</v>
      </c>
      <c r="ED192" s="192">
        <f t="shared" si="577"/>
        <v>0</v>
      </c>
      <c r="EE192" s="192">
        <f t="shared" si="578"/>
        <v>0</v>
      </c>
      <c r="EF192" s="192">
        <f t="shared" si="579"/>
        <v>0</v>
      </c>
      <c r="EG192" s="192">
        <f t="shared" si="580"/>
        <v>0</v>
      </c>
      <c r="EH192" s="192">
        <f t="shared" si="581"/>
        <v>0</v>
      </c>
      <c r="EI192" s="192">
        <f t="shared" si="582"/>
        <v>0</v>
      </c>
      <c r="EJ192" s="192">
        <f t="shared" si="583"/>
        <v>0</v>
      </c>
      <c r="EK192" s="192">
        <f t="shared" si="584"/>
        <v>0</v>
      </c>
      <c r="EL192" s="192">
        <f t="shared" si="585"/>
        <v>0</v>
      </c>
      <c r="EM192" s="192">
        <f t="shared" si="586"/>
        <v>0</v>
      </c>
      <c r="EN192" s="192">
        <f t="shared" si="587"/>
        <v>0</v>
      </c>
      <c r="EO192" s="192">
        <f t="shared" si="588"/>
        <v>0</v>
      </c>
      <c r="EP192" s="192">
        <f t="shared" si="589"/>
        <v>0</v>
      </c>
      <c r="EQ192" s="192">
        <f t="shared" si="590"/>
        <v>0</v>
      </c>
      <c r="ER192" s="192">
        <f t="shared" si="591"/>
        <v>0</v>
      </c>
      <c r="ES192" s="192">
        <f t="shared" si="592"/>
        <v>0</v>
      </c>
      <c r="ET192" s="192">
        <f t="shared" si="593"/>
        <v>0</v>
      </c>
      <c r="EU192" s="192">
        <f t="shared" si="594"/>
        <v>0</v>
      </c>
      <c r="EV192" s="192">
        <f t="shared" si="595"/>
        <v>0</v>
      </c>
      <c r="EW192" s="192">
        <f t="shared" si="596"/>
        <v>0</v>
      </c>
      <c r="EX192" s="192">
        <f t="shared" si="597"/>
        <v>0</v>
      </c>
      <c r="EY192" s="192">
        <f t="shared" si="598"/>
        <v>0</v>
      </c>
      <c r="EZ192" s="192">
        <f t="shared" si="599"/>
        <v>0</v>
      </c>
      <c r="FA192" s="192">
        <f t="shared" si="600"/>
        <v>0</v>
      </c>
      <c r="FB192" s="192">
        <f t="shared" si="601"/>
        <v>0</v>
      </c>
      <c r="FC192" s="192">
        <f t="shared" si="602"/>
        <v>0</v>
      </c>
      <c r="FD192" s="192">
        <f t="shared" si="603"/>
        <v>0</v>
      </c>
      <c r="FE192" s="192">
        <f t="shared" si="604"/>
        <v>0</v>
      </c>
      <c r="FF192" s="192">
        <f t="shared" si="605"/>
        <v>0</v>
      </c>
      <c r="FG192" s="192">
        <f t="shared" si="606"/>
        <v>0</v>
      </c>
      <c r="FH192" s="192">
        <f t="shared" si="607"/>
        <v>0</v>
      </c>
      <c r="FI192" s="192">
        <f t="shared" si="608"/>
        <v>0</v>
      </c>
      <c r="FJ192" s="192">
        <f t="shared" si="609"/>
        <v>0</v>
      </c>
      <c r="FK192" s="192">
        <f t="shared" si="610"/>
        <v>0</v>
      </c>
      <c r="FL192" s="192">
        <f t="shared" si="611"/>
        <v>0</v>
      </c>
      <c r="FM192" s="192">
        <f t="shared" si="612"/>
        <v>0</v>
      </c>
      <c r="FN192" s="192">
        <f t="shared" si="613"/>
        <v>0</v>
      </c>
      <c r="FO192" s="192">
        <f t="shared" si="614"/>
        <v>0</v>
      </c>
      <c r="FP192" s="192">
        <f t="shared" si="615"/>
        <v>0</v>
      </c>
      <c r="FQ192" s="192">
        <f t="shared" si="616"/>
        <v>0</v>
      </c>
      <c r="FR192" s="192">
        <f t="shared" si="617"/>
        <v>0</v>
      </c>
      <c r="FS192" s="192">
        <f t="shared" si="618"/>
        <v>0</v>
      </c>
      <c r="FT192" s="192">
        <f t="shared" si="619"/>
        <v>0</v>
      </c>
      <c r="FU192" s="192">
        <f t="shared" si="620"/>
        <v>0</v>
      </c>
      <c r="FV192" s="192">
        <f t="shared" si="621"/>
        <v>0</v>
      </c>
      <c r="FW192" s="192">
        <f t="shared" si="622"/>
        <v>0</v>
      </c>
      <c r="FX192" s="192">
        <f t="shared" si="623"/>
        <v>0</v>
      </c>
      <c r="FY192" s="192">
        <f t="shared" si="624"/>
        <v>0</v>
      </c>
      <c r="FZ192" s="192">
        <f t="shared" si="625"/>
        <v>0</v>
      </c>
      <c r="GA192" s="192">
        <f t="shared" si="626"/>
        <v>0</v>
      </c>
      <c r="GB192" s="192">
        <f t="shared" si="627"/>
        <v>0</v>
      </c>
      <c r="GC192" s="192">
        <f t="shared" si="628"/>
        <v>0</v>
      </c>
      <c r="GD192" s="192">
        <f t="shared" si="629"/>
        <v>0</v>
      </c>
      <c r="GE192" s="192">
        <f t="shared" si="630"/>
        <v>0</v>
      </c>
      <c r="GF192" s="192">
        <f t="shared" si="631"/>
        <v>0</v>
      </c>
      <c r="GG192" s="192">
        <f t="shared" si="632"/>
        <v>0</v>
      </c>
      <c r="GH192" s="192">
        <f t="shared" si="633"/>
        <v>0</v>
      </c>
      <c r="GI192" s="192">
        <f t="shared" si="634"/>
        <v>0</v>
      </c>
      <c r="GJ192" s="192">
        <f t="shared" si="635"/>
        <v>0</v>
      </c>
      <c r="GK192" s="192">
        <f t="shared" si="636"/>
        <v>0</v>
      </c>
      <c r="GL192" s="192">
        <f t="shared" si="637"/>
        <v>0</v>
      </c>
      <c r="GM192" s="192">
        <f t="shared" si="638"/>
        <v>0</v>
      </c>
      <c r="GN192" s="192">
        <f t="shared" si="639"/>
        <v>0</v>
      </c>
      <c r="GO192" s="192">
        <f t="shared" si="640"/>
        <v>0</v>
      </c>
      <c r="GP192" s="192">
        <f t="shared" si="641"/>
        <v>0</v>
      </c>
      <c r="GQ192" s="192">
        <f t="shared" si="642"/>
        <v>0</v>
      </c>
      <c r="GR192" s="192">
        <f t="shared" si="643"/>
        <v>0</v>
      </c>
      <c r="GS192" s="192">
        <f t="shared" si="644"/>
        <v>0</v>
      </c>
      <c r="GT192" s="192">
        <f t="shared" si="645"/>
        <v>0</v>
      </c>
      <c r="GU192" s="192">
        <f t="shared" si="646"/>
        <v>0</v>
      </c>
      <c r="GV192" s="192">
        <f t="shared" si="647"/>
        <v>0</v>
      </c>
      <c r="GW192" s="192">
        <f t="shared" si="648"/>
        <v>0</v>
      </c>
      <c r="GX192" s="192">
        <f t="shared" si="649"/>
        <v>0</v>
      </c>
      <c r="GY192" s="192">
        <f t="shared" si="650"/>
        <v>0</v>
      </c>
      <c r="GZ192" s="192">
        <f t="shared" si="651"/>
        <v>0</v>
      </c>
      <c r="HA192" s="192">
        <f t="shared" si="652"/>
        <v>0</v>
      </c>
      <c r="HB192" s="192">
        <f t="shared" si="653"/>
        <v>0</v>
      </c>
      <c r="HC192" s="192">
        <f t="shared" si="654"/>
        <v>0</v>
      </c>
      <c r="HD192" s="192">
        <f t="shared" si="655"/>
        <v>0</v>
      </c>
      <c r="HE192" s="192">
        <f t="shared" si="656"/>
        <v>0</v>
      </c>
      <c r="HF192" s="192">
        <f t="shared" si="657"/>
        <v>0</v>
      </c>
      <c r="HG192" s="192">
        <f t="shared" si="658"/>
        <v>0</v>
      </c>
      <c r="HH192" s="192">
        <f t="shared" si="659"/>
        <v>0</v>
      </c>
      <c r="HI192" s="192">
        <f t="shared" si="660"/>
        <v>0</v>
      </c>
      <c r="HJ192" s="192">
        <f t="shared" si="661"/>
        <v>0</v>
      </c>
      <c r="HK192" s="192">
        <f t="shared" si="662"/>
        <v>0</v>
      </c>
      <c r="HL192" s="192">
        <f t="shared" si="663"/>
        <v>0</v>
      </c>
      <c r="HM192" s="192">
        <f t="shared" si="664"/>
        <v>0</v>
      </c>
      <c r="HN192" s="194">
        <f t="shared" si="692"/>
        <v>0</v>
      </c>
      <c r="HO192" s="194">
        <f t="shared" si="693"/>
        <v>0</v>
      </c>
      <c r="HP192" s="194">
        <f t="shared" si="694"/>
        <v>0</v>
      </c>
      <c r="HQ192" s="194">
        <f t="shared" si="695"/>
        <v>0</v>
      </c>
      <c r="HR192" s="194">
        <f t="shared" si="696"/>
        <v>0</v>
      </c>
      <c r="HS192" s="195" t="str">
        <f t="shared" si="471"/>
        <v/>
      </c>
      <c r="HT192" s="196">
        <f t="shared" si="697"/>
        <v>0</v>
      </c>
      <c r="HU192" s="196">
        <f t="shared" si="698"/>
        <v>0</v>
      </c>
      <c r="HV192" s="197" t="str">
        <f t="shared" si="472"/>
        <v/>
      </c>
      <c r="HW192" s="197" t="str">
        <f t="shared" si="665"/>
        <v/>
      </c>
      <c r="HX192" s="197" t="str">
        <f t="shared" si="666"/>
        <v/>
      </c>
      <c r="HY192" s="195" t="str">
        <f t="shared" si="473"/>
        <v/>
      </c>
      <c r="HZ192" s="30">
        <f t="shared" si="469"/>
        <v>0</v>
      </c>
      <c r="IA192" s="198">
        <f t="shared" si="474"/>
        <v>0</v>
      </c>
      <c r="IB192" s="195"/>
      <c r="IC192" s="195">
        <f t="shared" si="667"/>
        <v>0</v>
      </c>
      <c r="ID192" s="195">
        <f t="shared" si="475"/>
        <v>0</v>
      </c>
      <c r="IE192" s="195">
        <f t="shared" si="668"/>
        <v>0</v>
      </c>
      <c r="IF192" s="195">
        <f t="shared" si="476"/>
        <v>0</v>
      </c>
      <c r="IG192" s="307">
        <f t="shared" si="477"/>
        <v>0</v>
      </c>
      <c r="IH192" s="307">
        <f t="shared" si="478"/>
        <v>0</v>
      </c>
      <c r="II192" s="44">
        <f t="shared" si="479"/>
        <v>0</v>
      </c>
      <c r="IJ192" s="44">
        <f t="shared" si="669"/>
        <v>0</v>
      </c>
      <c r="IK192" s="44">
        <f t="shared" si="670"/>
        <v>0</v>
      </c>
      <c r="IL192" s="44">
        <f t="shared" si="671"/>
        <v>0</v>
      </c>
      <c r="IM192" s="44">
        <f t="shared" si="672"/>
        <v>0</v>
      </c>
      <c r="IN192" s="44">
        <f t="shared" si="673"/>
        <v>0</v>
      </c>
      <c r="IO192" s="44">
        <f t="shared" si="674"/>
        <v>0</v>
      </c>
    </row>
    <row r="193" spans="1:249" ht="18" customHeight="1">
      <c r="A193" s="188">
        <v>187</v>
      </c>
      <c r="B193" s="326"/>
      <c r="C193" s="289"/>
      <c r="D193" s="199"/>
      <c r="E193" s="189"/>
      <c r="F193" s="189"/>
      <c r="G193" s="190"/>
      <c r="H193" s="190"/>
      <c r="I193" s="272"/>
      <c r="J193" s="207"/>
      <c r="K193" s="214" t="str">
        <f t="shared" si="480"/>
        <v/>
      </c>
      <c r="L193" s="200" t="str">
        <f t="shared" si="481"/>
        <v/>
      </c>
      <c r="M193" s="200" t="str">
        <f t="shared" si="482"/>
        <v/>
      </c>
      <c r="N193" s="209" t="str">
        <f t="shared" si="470"/>
        <v/>
      </c>
      <c r="O193" s="208" t="str">
        <f>IFERROR(IF(D193="","",IF(K193="","",IF(I193="","",IF(F193="F",VLOOKUP(K193,F!A:G,2,0),IF(F193="M",VLOOKUP(K193,M!A:G,2,0),""))))),0)</f>
        <v/>
      </c>
      <c r="P193" s="191" t="str">
        <f>IFERROR(IF(D193="","",IF(K193="","",IF(I193="","",IF(F193="F",VLOOKUP(K193,F!A:G,3,0),IF(F193="M",VLOOKUP(K193,M!A:G,3,0),""))))),0)</f>
        <v/>
      </c>
      <c r="Q193" s="191" t="str">
        <f>IFERROR(IF(D193="","",IF(K193="","",IF(I193="","",IF(F193="F",VLOOKUP(K193,F!A:G,4,0),IF(F193="M",VLOOKUP(K193,M!A:G,4,0),""))))),0)</f>
        <v/>
      </c>
      <c r="R193" s="191" t="str">
        <f>IFERROR(IF(D193="","",IF(K193="","",IF(I193="","",IF(F193="F",VLOOKUP(K193,F!A:G,5,0),IF(F193="M",VLOOKUP(K193,M!A:G,5,0),""))))),0)</f>
        <v/>
      </c>
      <c r="S193" s="191" t="str">
        <f>IFERROR(IF(D193="","",IF(K193="","",IF(I193="","",IF(F193="F",VLOOKUP(K193,F!A:G,6,0),IF(F193="M",VLOOKUP(K193,M!A:G,6,0),""))))),0)</f>
        <v/>
      </c>
      <c r="T193" s="191" t="str">
        <f>IFERROR(IF(D193="","",IF(K193="","",IF(I193="","",IF(F193="F",VLOOKUP(K193,F!A:G,7,0),IF(F193="M",VLOOKUP(K193,M!A:G,7,0),""))))),0)</f>
        <v/>
      </c>
      <c r="U193" s="191" t="str">
        <f>IFERROR(IF(D193="","",IF(K193="","",IF(J193="","",IF(F193="F",VLOOKUP(K193,F!A:M,8,0),IF(F193="M",VLOOKUP(K193,M!A:M,8,0),""))))),0)</f>
        <v/>
      </c>
      <c r="V193" s="191" t="str">
        <f>IFERROR(IF(D193="","",IF(K193="","",IF(J193="","",IF(F193="F",VLOOKUP(K193,F!A:M,9,0),IF(F193="M",VLOOKUP(K193,M!A:M,9,0),""))))),0)</f>
        <v/>
      </c>
      <c r="W193" s="191" t="str">
        <f>IFERROR(IF(D193="","",IF(K193="","",IF(J193="","",IF(F193="F",VLOOKUP(K193,F!A:M,10,0),IF(F193="M",VLOOKUP(K193,M!A:M,10,0),""))))),0)</f>
        <v/>
      </c>
      <c r="X193" s="191" t="str">
        <f>IFERROR(IF(D193="","",IF(K193="","",IF(J193="","",IF(F193="F",VLOOKUP(K193,F!A:M,11,0),IF(F193="M",VLOOKUP(K193,M!A:M,11,0),""))))),0)</f>
        <v/>
      </c>
      <c r="Y193" s="191" t="str">
        <f>IFERROR(IF(D193="","",IF(K193="","",IF(J193="","",IF(F193="F",VLOOKUP(K193,F!A:M,12,0),IF(F193="M",VLOOKUP(K193,M!A:M,12,0),""))))),0)</f>
        <v/>
      </c>
      <c r="Z193" s="191" t="str">
        <f>IFERROR(IF(D193="","",IF(K193="","",IF(J193="","",IF(F193="F",VLOOKUP(K193,F!A:M,13,0),IF(F193="M",VLOOKUP(K193,M!A:M,13,0),""))))),0)</f>
        <v/>
      </c>
      <c r="AA193" s="191" t="str">
        <f>IFERROR(IF(D193="","",IF(F193="","",IF(J193="","",IF(K193="","",IF(AND(K193&gt;23,K193&lt;=60),IF(F193="F",VLOOKUP(MROUND(HZ193,0.5),'F-Weight for Length'!K:S,2,0),VLOOKUP(MROUND(HZ193,0.5),'M-Weight for Length'!K:S,2,0)),IF(K193&gt;60,IF(F193="F",VLOOKUP(K193,'F-Weight for Length'!U:AC,2,0),VLOOKUP(K193,'M-Weight for Length'!U:AC,2,0)),IF(F193="F",VLOOKUP(MROUND(HZ193,0.5),'F-Weight for Length'!A:I,2,0),VLOOKUP(MROUND(HZ193,0.5),'M-Weight for Length'!A:I,2,0)))))))),0)</f>
        <v/>
      </c>
      <c r="AB193" s="191" t="str">
        <f>IFERROR(IF(D193="","",IF(F193="","",IF(J193="","",IF(K193="","",IF(AND(K193&gt;23,K193&lt;=60),IF(F193="F",VLOOKUP(MROUND(HZ193,0.5),'F-Weight for Length'!K:S,3,0),VLOOKUP(MROUND(HZ193,0.5),'M-Weight for Length'!K:S,3,0)),IF(K193&gt;60,IF(F193="F",VLOOKUP(K193,'F-Weight for Length'!U:AC,3,0),VLOOKUP(K193,'M-Weight for Length'!U:AC,3,0)),IF(F193="F",VLOOKUP(MROUND(HZ193,0.5),'F-Weight for Length'!A:I,3,0),VLOOKUP(MROUND(HZ193,0.5),'M-Weight for Length'!A:I,3,0)))))))),0)</f>
        <v/>
      </c>
      <c r="AC193" s="191" t="str">
        <f>IFERROR(IF(D193="","",IF(F193="","",IF(J193="","",IF(K193="","",IF(AND(K193&gt;23,K193&lt;=60),IF(F193="F",VLOOKUP(MROUND(HZ193,0.5),'F-Weight for Length'!K:S,4,0),VLOOKUP(MROUND(HZ193,0.5),'M-Weight for Length'!K:S,4,0)),IF(K193&gt;60,IF(F193="F",VLOOKUP(K193,'F-Weight for Length'!U:AC,4,0),VLOOKUP(K193,'M-Weight for Length'!U:AC,4,0)),IF(F193="F",VLOOKUP(MROUND(HZ193,0.5),'F-Weight for Length'!A:I,4,0),VLOOKUP(MROUND(HZ193,0.5),'M-Weight for Length'!A:I,4,0)))))))),0)</f>
        <v/>
      </c>
      <c r="AD193" s="191" t="str">
        <f>IFERROR(IF(D193="","",IF(F193="","",IF(J193="","",IF(K193="","",IF(AND(K193&gt;23,K193&lt;=60),IF(F193="F",VLOOKUP(MROUND(HZ193,0.5),'F-Weight for Length'!K:S,5,0),VLOOKUP(MROUND(HZ193,0.5),'M-Weight for Length'!K:S,5,0)),IF(K193&gt;60,IF(F193="F",VLOOKUP(K193,'F-Weight for Length'!U:AC,5,0),VLOOKUP(K193,'M-Weight for Length'!U:AC,5,0)),IF(F193="F",VLOOKUP(MROUND(HZ193,0.5),'F-Weight for Length'!A:I,5,0),VLOOKUP(MROUND(HZ193,0.5),'M-Weight for Length'!A:I,5,0)))))))),0)</f>
        <v/>
      </c>
      <c r="AE193" s="191" t="str">
        <f>IFERROR(IF(D193="","",IF(F193="","",IF(J193="","",IF(K193="","",IF(AND(K193&gt;23,K193&lt;=60),IF(F193="F",VLOOKUP(MROUND(HZ193,0.5),'F-Weight for Length'!K:S,6,0),VLOOKUP(MROUND(HZ193,0.5),'M-Weight for Length'!K:S,6,0)),IF(K193&gt;60,IF(F193="F",VLOOKUP(K193,'F-Weight for Length'!U:AC,6,0),VLOOKUP(K193,'M-Weight for Length'!U:AC,6,0)),IF(F193="F",VLOOKUP(MROUND(HZ193,0.5),'F-Weight for Length'!A:I,6,0),VLOOKUP(MROUND(HZ193,0.5),'M-Weight for Length'!A:I,6,0)))))))),0)</f>
        <v/>
      </c>
      <c r="AF193" s="191" t="str">
        <f>IFERROR(IF(D193="","",IF(F193="","",IF(J193="","",IF(K193="","",IF(AND(K193&gt;23,K193&lt;=60),IF(F193="F",VLOOKUP(MROUND(HZ193,0.5),'F-Weight for Length'!K:S,7,0),VLOOKUP(MROUND(HZ193,0.5),'M-Weight for Length'!K:S,7,0)),IF(K193&gt;60,IF(F193="F",VLOOKUP(K193,'F-Weight for Length'!U:AC,7,0),VLOOKUP(K193,'M-Weight for Length'!U:AC,7,0)),IF(F193="F",VLOOKUP(MROUND(HZ193,0.5),'F-Weight for Length'!A:I,7,0),VLOOKUP(MROUND(HZ193,0.5),'M-Weight for Length'!A:I,7,0)))))))),0)</f>
        <v/>
      </c>
      <c r="AG193" s="191" t="str">
        <f>IFERROR(IF(D193="","",IF(F193="","",IF(J193="","",IF(K193="","",IF(AND(K193&gt;23,K193&lt;=60),IF(F193="F",VLOOKUP(MROUND(HZ193,0.5),'F-Weight for Length'!K:S,8,0),VLOOKUP(MROUND(HZ193,0.5),'M-Weight for Length'!K:S,8,0)),IF(K193&gt;60,IF(F193="F",VLOOKUP(K193,'F-Weight for Length'!U:AC,8,0),VLOOKUP(K193,'M-Weight for Length'!U:AC,8,0)),IF(F193="F",VLOOKUP(MROUND(HZ193,0.5),'F-Weight for Length'!A:I,8,0),VLOOKUP(MROUND(HZ193,0.5),'M-Weight for Length'!A:I,8,0)))))))),0)</f>
        <v/>
      </c>
      <c r="AH193" s="191" t="str">
        <f>IFERROR(IF(D193="","",IF(F193="","",IF(J193="","",IF(K193="","",IF(AND(K193&gt;23,K193&lt;=60),IF(F193="F",VLOOKUP(MROUND(HZ193,0.5),'F-Weight for Length'!K:S,9,0),VLOOKUP(MROUND(HZ193,0.5),'M-Weight for Length'!K:S,9,0)),IF(K193&gt;60,IF(F193="F",VLOOKUP(K193,'F-Weight for Length'!U:AC,9,0),VLOOKUP(K193,'M-Weight for Length'!U:AC,9,0)),IF(F193="F",VLOOKUP(MROUND(HZ193,0.5),'F-Weight for Length'!A:I,9,0),VLOOKUP(MROUND(HZ193,0.5),'M-Weight for Length'!A:I,9,0)))))))),0)</f>
        <v/>
      </c>
      <c r="AI193" s="192">
        <f t="shared" si="483"/>
        <v>0</v>
      </c>
      <c r="AJ193" s="192">
        <f t="shared" si="484"/>
        <v>0</v>
      </c>
      <c r="AK193" s="192">
        <f t="shared" si="485"/>
        <v>0</v>
      </c>
      <c r="AL193" s="192">
        <f t="shared" si="486"/>
        <v>0</v>
      </c>
      <c r="AM193" s="192">
        <f t="shared" si="487"/>
        <v>0</v>
      </c>
      <c r="AN193" s="192">
        <f t="shared" si="488"/>
        <v>0</v>
      </c>
      <c r="AO193" s="192">
        <f t="shared" si="489"/>
        <v>0</v>
      </c>
      <c r="AP193" s="192">
        <f t="shared" si="490"/>
        <v>0</v>
      </c>
      <c r="AQ193" s="192">
        <f t="shared" si="491"/>
        <v>0</v>
      </c>
      <c r="AR193" s="192">
        <f t="shared" si="492"/>
        <v>0</v>
      </c>
      <c r="AS193" s="192">
        <f t="shared" si="493"/>
        <v>0</v>
      </c>
      <c r="AT193" s="192">
        <f t="shared" si="494"/>
        <v>0</v>
      </c>
      <c r="AU193" s="192">
        <f t="shared" si="495"/>
        <v>0</v>
      </c>
      <c r="AV193" s="192">
        <f t="shared" si="496"/>
        <v>0</v>
      </c>
      <c r="AW193" s="192">
        <f t="shared" si="497"/>
        <v>0</v>
      </c>
      <c r="AX193" s="192">
        <f t="shared" si="498"/>
        <v>0</v>
      </c>
      <c r="AY193" s="192">
        <f t="shared" si="499"/>
        <v>0</v>
      </c>
      <c r="AZ193" s="192">
        <f t="shared" si="500"/>
        <v>0</v>
      </c>
      <c r="BA193" s="192">
        <f t="shared" si="501"/>
        <v>0</v>
      </c>
      <c r="BB193" s="192">
        <f t="shared" si="502"/>
        <v>0</v>
      </c>
      <c r="BC193" s="192">
        <f t="shared" si="503"/>
        <v>0</v>
      </c>
      <c r="BD193" s="192">
        <f t="shared" si="504"/>
        <v>0</v>
      </c>
      <c r="BE193" s="192">
        <f t="shared" si="505"/>
        <v>0</v>
      </c>
      <c r="BF193" s="192">
        <f t="shared" si="506"/>
        <v>0</v>
      </c>
      <c r="BG193" s="192">
        <f t="shared" si="507"/>
        <v>0</v>
      </c>
      <c r="BH193" s="192">
        <f t="shared" si="508"/>
        <v>0</v>
      </c>
      <c r="BI193" s="192">
        <f t="shared" si="509"/>
        <v>0</v>
      </c>
      <c r="BJ193" s="192">
        <f t="shared" si="510"/>
        <v>0</v>
      </c>
      <c r="BK193" s="192">
        <f t="shared" si="511"/>
        <v>0</v>
      </c>
      <c r="BL193" s="192">
        <f t="shared" si="512"/>
        <v>0</v>
      </c>
      <c r="BM193" s="192">
        <f t="shared" si="513"/>
        <v>0</v>
      </c>
      <c r="BN193" s="192">
        <f t="shared" si="514"/>
        <v>0</v>
      </c>
      <c r="BO193" s="192">
        <f t="shared" si="515"/>
        <v>0</v>
      </c>
      <c r="BP193" s="192">
        <f t="shared" si="516"/>
        <v>0</v>
      </c>
      <c r="BQ193" s="192">
        <f t="shared" si="517"/>
        <v>0</v>
      </c>
      <c r="BR193" s="192">
        <f t="shared" si="518"/>
        <v>0</v>
      </c>
      <c r="BS193" s="192">
        <f t="shared" si="519"/>
        <v>0</v>
      </c>
      <c r="BT193" s="192">
        <f t="shared" si="520"/>
        <v>0</v>
      </c>
      <c r="BU193" s="192">
        <f t="shared" si="521"/>
        <v>0</v>
      </c>
      <c r="BV193" s="192">
        <f t="shared" si="522"/>
        <v>0</v>
      </c>
      <c r="BW193" s="192">
        <f t="shared" si="523"/>
        <v>0</v>
      </c>
      <c r="BX193" s="192">
        <f t="shared" si="524"/>
        <v>0</v>
      </c>
      <c r="BY193" s="192">
        <f t="shared" si="525"/>
        <v>0</v>
      </c>
      <c r="BZ193" s="192">
        <f t="shared" si="526"/>
        <v>0</v>
      </c>
      <c r="CA193" s="192">
        <f t="shared" si="527"/>
        <v>0</v>
      </c>
      <c r="CB193" s="192">
        <f t="shared" si="528"/>
        <v>0</v>
      </c>
      <c r="CC193" s="192">
        <f t="shared" si="529"/>
        <v>0</v>
      </c>
      <c r="CD193" s="192">
        <f t="shared" si="530"/>
        <v>0</v>
      </c>
      <c r="CE193" s="192">
        <f t="shared" si="531"/>
        <v>0</v>
      </c>
      <c r="CF193" s="192">
        <f t="shared" si="532"/>
        <v>0</v>
      </c>
      <c r="CG193" s="192">
        <f t="shared" si="533"/>
        <v>0</v>
      </c>
      <c r="CH193" s="192">
        <f t="shared" si="534"/>
        <v>0</v>
      </c>
      <c r="CI193" s="192">
        <f t="shared" si="535"/>
        <v>0</v>
      </c>
      <c r="CJ193" s="192">
        <f t="shared" si="536"/>
        <v>0</v>
      </c>
      <c r="CK193" s="192">
        <f t="shared" si="537"/>
        <v>0</v>
      </c>
      <c r="CL193" s="192">
        <f t="shared" si="538"/>
        <v>0</v>
      </c>
      <c r="CM193" s="192">
        <f t="shared" si="539"/>
        <v>0</v>
      </c>
      <c r="CN193" s="192">
        <f t="shared" si="540"/>
        <v>0</v>
      </c>
      <c r="CO193" s="192">
        <f t="shared" si="541"/>
        <v>0</v>
      </c>
      <c r="CP193" s="192">
        <f t="shared" si="542"/>
        <v>0</v>
      </c>
      <c r="CQ193" s="192">
        <f t="shared" si="543"/>
        <v>0</v>
      </c>
      <c r="CR193" s="192">
        <f t="shared" si="544"/>
        <v>0</v>
      </c>
      <c r="CS193" s="192">
        <f t="shared" si="545"/>
        <v>0</v>
      </c>
      <c r="CT193" s="192">
        <f t="shared" si="546"/>
        <v>0</v>
      </c>
      <c r="CU193" s="192">
        <f t="shared" si="547"/>
        <v>0</v>
      </c>
      <c r="CV193" s="192">
        <f t="shared" si="548"/>
        <v>0</v>
      </c>
      <c r="CW193" s="192">
        <f t="shared" si="549"/>
        <v>0</v>
      </c>
      <c r="CX193" s="192">
        <f t="shared" si="550"/>
        <v>0</v>
      </c>
      <c r="CY193" s="192">
        <f t="shared" si="551"/>
        <v>0</v>
      </c>
      <c r="CZ193" s="192">
        <f t="shared" si="552"/>
        <v>0</v>
      </c>
      <c r="DA193" s="192">
        <f t="shared" si="553"/>
        <v>0</v>
      </c>
      <c r="DB193" s="192">
        <f t="shared" si="554"/>
        <v>0</v>
      </c>
      <c r="DC193" s="192">
        <f t="shared" si="555"/>
        <v>0</v>
      </c>
      <c r="DD193" s="192">
        <f t="shared" si="556"/>
        <v>0</v>
      </c>
      <c r="DE193" s="192">
        <f t="shared" si="557"/>
        <v>0</v>
      </c>
      <c r="DF193" s="192">
        <f t="shared" si="558"/>
        <v>0</v>
      </c>
      <c r="DG193" s="192">
        <f t="shared" si="559"/>
        <v>0</v>
      </c>
      <c r="DH193" s="192">
        <f t="shared" si="560"/>
        <v>0</v>
      </c>
      <c r="DI193" s="192">
        <f t="shared" si="561"/>
        <v>0</v>
      </c>
      <c r="DJ193" s="192">
        <f t="shared" si="562"/>
        <v>0</v>
      </c>
      <c r="DK193" s="192">
        <f t="shared" si="563"/>
        <v>0</v>
      </c>
      <c r="DL193" s="192">
        <f t="shared" si="564"/>
        <v>0</v>
      </c>
      <c r="DM193" s="192">
        <f t="shared" si="565"/>
        <v>0</v>
      </c>
      <c r="DN193" s="192">
        <f t="shared" si="566"/>
        <v>0</v>
      </c>
      <c r="DO193" s="192">
        <f t="shared" si="567"/>
        <v>0</v>
      </c>
      <c r="DP193" s="192">
        <f t="shared" si="568"/>
        <v>0</v>
      </c>
      <c r="DQ193" s="192">
        <f t="shared" si="569"/>
        <v>0</v>
      </c>
      <c r="DR193" s="192">
        <f t="shared" si="570"/>
        <v>0</v>
      </c>
      <c r="DS193" s="192">
        <f t="shared" si="571"/>
        <v>0</v>
      </c>
      <c r="DT193" s="192">
        <f t="shared" si="572"/>
        <v>0</v>
      </c>
      <c r="DU193" s="192">
        <f t="shared" si="573"/>
        <v>0</v>
      </c>
      <c r="DV193" s="193">
        <f t="shared" si="687"/>
        <v>0</v>
      </c>
      <c r="DW193" s="193">
        <f t="shared" si="688"/>
        <v>0</v>
      </c>
      <c r="DX193" s="193">
        <f t="shared" si="689"/>
        <v>0</v>
      </c>
      <c r="DY193" s="193">
        <f t="shared" si="690"/>
        <v>0</v>
      </c>
      <c r="DZ193" s="193">
        <f t="shared" si="691"/>
        <v>0</v>
      </c>
      <c r="EA193" s="192">
        <f t="shared" si="574"/>
        <v>0</v>
      </c>
      <c r="EB193" s="192">
        <f t="shared" si="575"/>
        <v>0</v>
      </c>
      <c r="EC193" s="192">
        <f t="shared" si="576"/>
        <v>0</v>
      </c>
      <c r="ED193" s="192">
        <f t="shared" si="577"/>
        <v>0</v>
      </c>
      <c r="EE193" s="192">
        <f t="shared" si="578"/>
        <v>0</v>
      </c>
      <c r="EF193" s="192">
        <f t="shared" si="579"/>
        <v>0</v>
      </c>
      <c r="EG193" s="192">
        <f t="shared" si="580"/>
        <v>0</v>
      </c>
      <c r="EH193" s="192">
        <f t="shared" si="581"/>
        <v>0</v>
      </c>
      <c r="EI193" s="192">
        <f t="shared" si="582"/>
        <v>0</v>
      </c>
      <c r="EJ193" s="192">
        <f t="shared" si="583"/>
        <v>0</v>
      </c>
      <c r="EK193" s="192">
        <f t="shared" si="584"/>
        <v>0</v>
      </c>
      <c r="EL193" s="192">
        <f t="shared" si="585"/>
        <v>0</v>
      </c>
      <c r="EM193" s="192">
        <f t="shared" si="586"/>
        <v>0</v>
      </c>
      <c r="EN193" s="192">
        <f t="shared" si="587"/>
        <v>0</v>
      </c>
      <c r="EO193" s="192">
        <f t="shared" si="588"/>
        <v>0</v>
      </c>
      <c r="EP193" s="192">
        <f t="shared" si="589"/>
        <v>0</v>
      </c>
      <c r="EQ193" s="192">
        <f t="shared" si="590"/>
        <v>0</v>
      </c>
      <c r="ER193" s="192">
        <f t="shared" si="591"/>
        <v>0</v>
      </c>
      <c r="ES193" s="192">
        <f t="shared" si="592"/>
        <v>0</v>
      </c>
      <c r="ET193" s="192">
        <f t="shared" si="593"/>
        <v>0</v>
      </c>
      <c r="EU193" s="192">
        <f t="shared" si="594"/>
        <v>0</v>
      </c>
      <c r="EV193" s="192">
        <f t="shared" si="595"/>
        <v>0</v>
      </c>
      <c r="EW193" s="192">
        <f t="shared" si="596"/>
        <v>0</v>
      </c>
      <c r="EX193" s="192">
        <f t="shared" si="597"/>
        <v>0</v>
      </c>
      <c r="EY193" s="192">
        <f t="shared" si="598"/>
        <v>0</v>
      </c>
      <c r="EZ193" s="192">
        <f t="shared" si="599"/>
        <v>0</v>
      </c>
      <c r="FA193" s="192">
        <f t="shared" si="600"/>
        <v>0</v>
      </c>
      <c r="FB193" s="192">
        <f t="shared" si="601"/>
        <v>0</v>
      </c>
      <c r="FC193" s="192">
        <f t="shared" si="602"/>
        <v>0</v>
      </c>
      <c r="FD193" s="192">
        <f t="shared" si="603"/>
        <v>0</v>
      </c>
      <c r="FE193" s="192">
        <f t="shared" si="604"/>
        <v>0</v>
      </c>
      <c r="FF193" s="192">
        <f t="shared" si="605"/>
        <v>0</v>
      </c>
      <c r="FG193" s="192">
        <f t="shared" si="606"/>
        <v>0</v>
      </c>
      <c r="FH193" s="192">
        <f t="shared" si="607"/>
        <v>0</v>
      </c>
      <c r="FI193" s="192">
        <f t="shared" si="608"/>
        <v>0</v>
      </c>
      <c r="FJ193" s="192">
        <f t="shared" si="609"/>
        <v>0</v>
      </c>
      <c r="FK193" s="192">
        <f t="shared" si="610"/>
        <v>0</v>
      </c>
      <c r="FL193" s="192">
        <f t="shared" si="611"/>
        <v>0</v>
      </c>
      <c r="FM193" s="192">
        <f t="shared" si="612"/>
        <v>0</v>
      </c>
      <c r="FN193" s="192">
        <f t="shared" si="613"/>
        <v>0</v>
      </c>
      <c r="FO193" s="192">
        <f t="shared" si="614"/>
        <v>0</v>
      </c>
      <c r="FP193" s="192">
        <f t="shared" si="615"/>
        <v>0</v>
      </c>
      <c r="FQ193" s="192">
        <f t="shared" si="616"/>
        <v>0</v>
      </c>
      <c r="FR193" s="192">
        <f t="shared" si="617"/>
        <v>0</v>
      </c>
      <c r="FS193" s="192">
        <f t="shared" si="618"/>
        <v>0</v>
      </c>
      <c r="FT193" s="192">
        <f t="shared" si="619"/>
        <v>0</v>
      </c>
      <c r="FU193" s="192">
        <f t="shared" si="620"/>
        <v>0</v>
      </c>
      <c r="FV193" s="192">
        <f t="shared" si="621"/>
        <v>0</v>
      </c>
      <c r="FW193" s="192">
        <f t="shared" si="622"/>
        <v>0</v>
      </c>
      <c r="FX193" s="192">
        <f t="shared" si="623"/>
        <v>0</v>
      </c>
      <c r="FY193" s="192">
        <f t="shared" si="624"/>
        <v>0</v>
      </c>
      <c r="FZ193" s="192">
        <f t="shared" si="625"/>
        <v>0</v>
      </c>
      <c r="GA193" s="192">
        <f t="shared" si="626"/>
        <v>0</v>
      </c>
      <c r="GB193" s="192">
        <f t="shared" si="627"/>
        <v>0</v>
      </c>
      <c r="GC193" s="192">
        <f t="shared" si="628"/>
        <v>0</v>
      </c>
      <c r="GD193" s="192">
        <f t="shared" si="629"/>
        <v>0</v>
      </c>
      <c r="GE193" s="192">
        <f t="shared" si="630"/>
        <v>0</v>
      </c>
      <c r="GF193" s="192">
        <f t="shared" si="631"/>
        <v>0</v>
      </c>
      <c r="GG193" s="192">
        <f t="shared" si="632"/>
        <v>0</v>
      </c>
      <c r="GH193" s="192">
        <f t="shared" si="633"/>
        <v>0</v>
      </c>
      <c r="GI193" s="192">
        <f t="shared" si="634"/>
        <v>0</v>
      </c>
      <c r="GJ193" s="192">
        <f t="shared" si="635"/>
        <v>0</v>
      </c>
      <c r="GK193" s="192">
        <f t="shared" si="636"/>
        <v>0</v>
      </c>
      <c r="GL193" s="192">
        <f t="shared" si="637"/>
        <v>0</v>
      </c>
      <c r="GM193" s="192">
        <f t="shared" si="638"/>
        <v>0</v>
      </c>
      <c r="GN193" s="192">
        <f t="shared" si="639"/>
        <v>0</v>
      </c>
      <c r="GO193" s="192">
        <f t="shared" si="640"/>
        <v>0</v>
      </c>
      <c r="GP193" s="192">
        <f t="shared" si="641"/>
        <v>0</v>
      </c>
      <c r="GQ193" s="192">
        <f t="shared" si="642"/>
        <v>0</v>
      </c>
      <c r="GR193" s="192">
        <f t="shared" si="643"/>
        <v>0</v>
      </c>
      <c r="GS193" s="192">
        <f t="shared" si="644"/>
        <v>0</v>
      </c>
      <c r="GT193" s="192">
        <f t="shared" si="645"/>
        <v>0</v>
      </c>
      <c r="GU193" s="192">
        <f t="shared" si="646"/>
        <v>0</v>
      </c>
      <c r="GV193" s="192">
        <f t="shared" si="647"/>
        <v>0</v>
      </c>
      <c r="GW193" s="192">
        <f t="shared" si="648"/>
        <v>0</v>
      </c>
      <c r="GX193" s="192">
        <f t="shared" si="649"/>
        <v>0</v>
      </c>
      <c r="GY193" s="192">
        <f t="shared" si="650"/>
        <v>0</v>
      </c>
      <c r="GZ193" s="192">
        <f t="shared" si="651"/>
        <v>0</v>
      </c>
      <c r="HA193" s="192">
        <f t="shared" si="652"/>
        <v>0</v>
      </c>
      <c r="HB193" s="192">
        <f t="shared" si="653"/>
        <v>0</v>
      </c>
      <c r="HC193" s="192">
        <f t="shared" si="654"/>
        <v>0</v>
      </c>
      <c r="HD193" s="192">
        <f t="shared" si="655"/>
        <v>0</v>
      </c>
      <c r="HE193" s="192">
        <f t="shared" si="656"/>
        <v>0</v>
      </c>
      <c r="HF193" s="192">
        <f t="shared" si="657"/>
        <v>0</v>
      </c>
      <c r="HG193" s="192">
        <f t="shared" si="658"/>
        <v>0</v>
      </c>
      <c r="HH193" s="192">
        <f t="shared" si="659"/>
        <v>0</v>
      </c>
      <c r="HI193" s="192">
        <f t="shared" si="660"/>
        <v>0</v>
      </c>
      <c r="HJ193" s="192">
        <f t="shared" si="661"/>
        <v>0</v>
      </c>
      <c r="HK193" s="192">
        <f t="shared" si="662"/>
        <v>0</v>
      </c>
      <c r="HL193" s="192">
        <f t="shared" si="663"/>
        <v>0</v>
      </c>
      <c r="HM193" s="192">
        <f t="shared" si="664"/>
        <v>0</v>
      </c>
      <c r="HN193" s="194">
        <f t="shared" si="692"/>
        <v>0</v>
      </c>
      <c r="HO193" s="194">
        <f t="shared" si="693"/>
        <v>0</v>
      </c>
      <c r="HP193" s="194">
        <f t="shared" si="694"/>
        <v>0</v>
      </c>
      <c r="HQ193" s="194">
        <f t="shared" si="695"/>
        <v>0</v>
      </c>
      <c r="HR193" s="194">
        <f t="shared" si="696"/>
        <v>0</v>
      </c>
      <c r="HS193" s="195" t="str">
        <f t="shared" si="471"/>
        <v/>
      </c>
      <c r="HT193" s="196">
        <f t="shared" si="697"/>
        <v>0</v>
      </c>
      <c r="HU193" s="196">
        <f t="shared" si="698"/>
        <v>0</v>
      </c>
      <c r="HV193" s="197" t="str">
        <f t="shared" si="472"/>
        <v/>
      </c>
      <c r="HW193" s="197" t="str">
        <f t="shared" si="665"/>
        <v/>
      </c>
      <c r="HX193" s="197" t="str">
        <f t="shared" si="666"/>
        <v/>
      </c>
      <c r="HY193" s="195" t="str">
        <f t="shared" si="473"/>
        <v/>
      </c>
      <c r="HZ193" s="30">
        <f t="shared" si="469"/>
        <v>0</v>
      </c>
      <c r="IA193" s="198">
        <f t="shared" si="474"/>
        <v>0</v>
      </c>
      <c r="IB193" s="195"/>
      <c r="IC193" s="195">
        <f t="shared" si="667"/>
        <v>0</v>
      </c>
      <c r="ID193" s="195">
        <f t="shared" si="475"/>
        <v>0</v>
      </c>
      <c r="IE193" s="195">
        <f t="shared" si="668"/>
        <v>0</v>
      </c>
      <c r="IF193" s="195">
        <f t="shared" si="476"/>
        <v>0</v>
      </c>
      <c r="IG193" s="307">
        <f t="shared" si="477"/>
        <v>0</v>
      </c>
      <c r="IH193" s="307">
        <f t="shared" si="478"/>
        <v>0</v>
      </c>
      <c r="II193" s="44">
        <f t="shared" si="479"/>
        <v>0</v>
      </c>
      <c r="IJ193" s="44">
        <f t="shared" si="669"/>
        <v>0</v>
      </c>
      <c r="IK193" s="44">
        <f t="shared" si="670"/>
        <v>0</v>
      </c>
      <c r="IL193" s="44">
        <f t="shared" si="671"/>
        <v>0</v>
      </c>
      <c r="IM193" s="44">
        <f t="shared" si="672"/>
        <v>0</v>
      </c>
      <c r="IN193" s="44">
        <f t="shared" si="673"/>
        <v>0</v>
      </c>
      <c r="IO193" s="44">
        <f t="shared" si="674"/>
        <v>0</v>
      </c>
    </row>
    <row r="194" spans="1:249" ht="18" customHeight="1">
      <c r="A194" s="188">
        <v>188</v>
      </c>
      <c r="B194" s="326"/>
      <c r="C194" s="289"/>
      <c r="D194" s="199"/>
      <c r="E194" s="189"/>
      <c r="F194" s="189"/>
      <c r="G194" s="190"/>
      <c r="H194" s="190"/>
      <c r="I194" s="272"/>
      <c r="J194" s="207"/>
      <c r="K194" s="214" t="str">
        <f t="shared" si="480"/>
        <v/>
      </c>
      <c r="L194" s="200" t="str">
        <f t="shared" si="481"/>
        <v/>
      </c>
      <c r="M194" s="200" t="str">
        <f t="shared" si="482"/>
        <v/>
      </c>
      <c r="N194" s="209" t="str">
        <f t="shared" si="470"/>
        <v/>
      </c>
      <c r="O194" s="208" t="str">
        <f>IFERROR(IF(D194="","",IF(K194="","",IF(I194="","",IF(F194="F",VLOOKUP(K194,F!A:G,2,0),IF(F194="M",VLOOKUP(K194,M!A:G,2,0),""))))),0)</f>
        <v/>
      </c>
      <c r="P194" s="191" t="str">
        <f>IFERROR(IF(D194="","",IF(K194="","",IF(I194="","",IF(F194="F",VLOOKUP(K194,F!A:G,3,0),IF(F194="M",VLOOKUP(K194,M!A:G,3,0),""))))),0)</f>
        <v/>
      </c>
      <c r="Q194" s="191" t="str">
        <f>IFERROR(IF(D194="","",IF(K194="","",IF(I194="","",IF(F194="F",VLOOKUP(K194,F!A:G,4,0),IF(F194="M",VLOOKUP(K194,M!A:G,4,0),""))))),0)</f>
        <v/>
      </c>
      <c r="R194" s="191" t="str">
        <f>IFERROR(IF(D194="","",IF(K194="","",IF(I194="","",IF(F194="F",VLOOKUP(K194,F!A:G,5,0),IF(F194="M",VLOOKUP(K194,M!A:G,5,0),""))))),0)</f>
        <v/>
      </c>
      <c r="S194" s="191" t="str">
        <f>IFERROR(IF(D194="","",IF(K194="","",IF(I194="","",IF(F194="F",VLOOKUP(K194,F!A:G,6,0),IF(F194="M",VLOOKUP(K194,M!A:G,6,0),""))))),0)</f>
        <v/>
      </c>
      <c r="T194" s="191" t="str">
        <f>IFERROR(IF(D194="","",IF(K194="","",IF(I194="","",IF(F194="F",VLOOKUP(K194,F!A:G,7,0),IF(F194="M",VLOOKUP(K194,M!A:G,7,0),""))))),0)</f>
        <v/>
      </c>
      <c r="U194" s="191" t="str">
        <f>IFERROR(IF(D194="","",IF(K194="","",IF(J194="","",IF(F194="F",VLOOKUP(K194,F!A:M,8,0),IF(F194="M",VLOOKUP(K194,M!A:M,8,0),""))))),0)</f>
        <v/>
      </c>
      <c r="V194" s="191" t="str">
        <f>IFERROR(IF(D194="","",IF(K194="","",IF(J194="","",IF(F194="F",VLOOKUP(K194,F!A:M,9,0),IF(F194="M",VLOOKUP(K194,M!A:M,9,0),""))))),0)</f>
        <v/>
      </c>
      <c r="W194" s="191" t="str">
        <f>IFERROR(IF(D194="","",IF(K194="","",IF(J194="","",IF(F194="F",VLOOKUP(K194,F!A:M,10,0),IF(F194="M",VLOOKUP(K194,M!A:M,10,0),""))))),0)</f>
        <v/>
      </c>
      <c r="X194" s="191" t="str">
        <f>IFERROR(IF(D194="","",IF(K194="","",IF(J194="","",IF(F194="F",VLOOKUP(K194,F!A:M,11,0),IF(F194="M",VLOOKUP(K194,M!A:M,11,0),""))))),0)</f>
        <v/>
      </c>
      <c r="Y194" s="191" t="str">
        <f>IFERROR(IF(D194="","",IF(K194="","",IF(J194="","",IF(F194="F",VLOOKUP(K194,F!A:M,12,0),IF(F194="M",VLOOKUP(K194,M!A:M,12,0),""))))),0)</f>
        <v/>
      </c>
      <c r="Z194" s="191" t="str">
        <f>IFERROR(IF(D194="","",IF(K194="","",IF(J194="","",IF(F194="F",VLOOKUP(K194,F!A:M,13,0),IF(F194="M",VLOOKUP(K194,M!A:M,13,0),""))))),0)</f>
        <v/>
      </c>
      <c r="AA194" s="191" t="str">
        <f>IFERROR(IF(D194="","",IF(F194="","",IF(J194="","",IF(K194="","",IF(AND(K194&gt;23,K194&lt;=60),IF(F194="F",VLOOKUP(MROUND(HZ194,0.5),'F-Weight for Length'!K:S,2,0),VLOOKUP(MROUND(HZ194,0.5),'M-Weight for Length'!K:S,2,0)),IF(K194&gt;60,IF(F194="F",VLOOKUP(K194,'F-Weight for Length'!U:AC,2,0),VLOOKUP(K194,'M-Weight for Length'!U:AC,2,0)),IF(F194="F",VLOOKUP(MROUND(HZ194,0.5),'F-Weight for Length'!A:I,2,0),VLOOKUP(MROUND(HZ194,0.5),'M-Weight for Length'!A:I,2,0)))))))),0)</f>
        <v/>
      </c>
      <c r="AB194" s="191" t="str">
        <f>IFERROR(IF(D194="","",IF(F194="","",IF(J194="","",IF(K194="","",IF(AND(K194&gt;23,K194&lt;=60),IF(F194="F",VLOOKUP(MROUND(HZ194,0.5),'F-Weight for Length'!K:S,3,0),VLOOKUP(MROUND(HZ194,0.5),'M-Weight for Length'!K:S,3,0)),IF(K194&gt;60,IF(F194="F",VLOOKUP(K194,'F-Weight for Length'!U:AC,3,0),VLOOKUP(K194,'M-Weight for Length'!U:AC,3,0)),IF(F194="F",VLOOKUP(MROUND(HZ194,0.5),'F-Weight for Length'!A:I,3,0),VLOOKUP(MROUND(HZ194,0.5),'M-Weight for Length'!A:I,3,0)))))))),0)</f>
        <v/>
      </c>
      <c r="AC194" s="191" t="str">
        <f>IFERROR(IF(D194="","",IF(F194="","",IF(J194="","",IF(K194="","",IF(AND(K194&gt;23,K194&lt;=60),IF(F194="F",VLOOKUP(MROUND(HZ194,0.5),'F-Weight for Length'!K:S,4,0),VLOOKUP(MROUND(HZ194,0.5),'M-Weight for Length'!K:S,4,0)),IF(K194&gt;60,IF(F194="F",VLOOKUP(K194,'F-Weight for Length'!U:AC,4,0),VLOOKUP(K194,'M-Weight for Length'!U:AC,4,0)),IF(F194="F",VLOOKUP(MROUND(HZ194,0.5),'F-Weight for Length'!A:I,4,0),VLOOKUP(MROUND(HZ194,0.5),'M-Weight for Length'!A:I,4,0)))))))),0)</f>
        <v/>
      </c>
      <c r="AD194" s="191" t="str">
        <f>IFERROR(IF(D194="","",IF(F194="","",IF(J194="","",IF(K194="","",IF(AND(K194&gt;23,K194&lt;=60),IF(F194="F",VLOOKUP(MROUND(HZ194,0.5),'F-Weight for Length'!K:S,5,0),VLOOKUP(MROUND(HZ194,0.5),'M-Weight for Length'!K:S,5,0)),IF(K194&gt;60,IF(F194="F",VLOOKUP(K194,'F-Weight for Length'!U:AC,5,0),VLOOKUP(K194,'M-Weight for Length'!U:AC,5,0)),IF(F194="F",VLOOKUP(MROUND(HZ194,0.5),'F-Weight for Length'!A:I,5,0),VLOOKUP(MROUND(HZ194,0.5),'M-Weight for Length'!A:I,5,0)))))))),0)</f>
        <v/>
      </c>
      <c r="AE194" s="191" t="str">
        <f>IFERROR(IF(D194="","",IF(F194="","",IF(J194="","",IF(K194="","",IF(AND(K194&gt;23,K194&lt;=60),IF(F194="F",VLOOKUP(MROUND(HZ194,0.5),'F-Weight for Length'!K:S,6,0),VLOOKUP(MROUND(HZ194,0.5),'M-Weight for Length'!K:S,6,0)),IF(K194&gt;60,IF(F194="F",VLOOKUP(K194,'F-Weight for Length'!U:AC,6,0),VLOOKUP(K194,'M-Weight for Length'!U:AC,6,0)),IF(F194="F",VLOOKUP(MROUND(HZ194,0.5),'F-Weight for Length'!A:I,6,0),VLOOKUP(MROUND(HZ194,0.5),'M-Weight for Length'!A:I,6,0)))))))),0)</f>
        <v/>
      </c>
      <c r="AF194" s="191" t="str">
        <f>IFERROR(IF(D194="","",IF(F194="","",IF(J194="","",IF(K194="","",IF(AND(K194&gt;23,K194&lt;=60),IF(F194="F",VLOOKUP(MROUND(HZ194,0.5),'F-Weight for Length'!K:S,7,0),VLOOKUP(MROUND(HZ194,0.5),'M-Weight for Length'!K:S,7,0)),IF(K194&gt;60,IF(F194="F",VLOOKUP(K194,'F-Weight for Length'!U:AC,7,0),VLOOKUP(K194,'M-Weight for Length'!U:AC,7,0)),IF(F194="F",VLOOKUP(MROUND(HZ194,0.5),'F-Weight for Length'!A:I,7,0),VLOOKUP(MROUND(HZ194,0.5),'M-Weight for Length'!A:I,7,0)))))))),0)</f>
        <v/>
      </c>
      <c r="AG194" s="191" t="str">
        <f>IFERROR(IF(D194="","",IF(F194="","",IF(J194="","",IF(K194="","",IF(AND(K194&gt;23,K194&lt;=60),IF(F194="F",VLOOKUP(MROUND(HZ194,0.5),'F-Weight for Length'!K:S,8,0),VLOOKUP(MROUND(HZ194,0.5),'M-Weight for Length'!K:S,8,0)),IF(K194&gt;60,IF(F194="F",VLOOKUP(K194,'F-Weight for Length'!U:AC,8,0),VLOOKUP(K194,'M-Weight for Length'!U:AC,8,0)),IF(F194="F",VLOOKUP(MROUND(HZ194,0.5),'F-Weight for Length'!A:I,8,0),VLOOKUP(MROUND(HZ194,0.5),'M-Weight for Length'!A:I,8,0)))))))),0)</f>
        <v/>
      </c>
      <c r="AH194" s="191" t="str">
        <f>IFERROR(IF(D194="","",IF(F194="","",IF(J194="","",IF(K194="","",IF(AND(K194&gt;23,K194&lt;=60),IF(F194="F",VLOOKUP(MROUND(HZ194,0.5),'F-Weight for Length'!K:S,9,0),VLOOKUP(MROUND(HZ194,0.5),'M-Weight for Length'!K:S,9,0)),IF(K194&gt;60,IF(F194="F",VLOOKUP(K194,'F-Weight for Length'!U:AC,9,0),VLOOKUP(K194,'M-Weight for Length'!U:AC,9,0)),IF(F194="F",VLOOKUP(MROUND(HZ194,0.5),'F-Weight for Length'!A:I,9,0),VLOOKUP(MROUND(HZ194,0.5),'M-Weight for Length'!A:I,9,0)))))))),0)</f>
        <v/>
      </c>
      <c r="AI194" s="192">
        <f t="shared" si="483"/>
        <v>0</v>
      </c>
      <c r="AJ194" s="192">
        <f t="shared" si="484"/>
        <v>0</v>
      </c>
      <c r="AK194" s="192">
        <f t="shared" si="485"/>
        <v>0</v>
      </c>
      <c r="AL194" s="192">
        <f t="shared" si="486"/>
        <v>0</v>
      </c>
      <c r="AM194" s="192">
        <f t="shared" si="487"/>
        <v>0</v>
      </c>
      <c r="AN194" s="192">
        <f t="shared" si="488"/>
        <v>0</v>
      </c>
      <c r="AO194" s="192">
        <f t="shared" si="489"/>
        <v>0</v>
      </c>
      <c r="AP194" s="192">
        <f t="shared" si="490"/>
        <v>0</v>
      </c>
      <c r="AQ194" s="192">
        <f t="shared" si="491"/>
        <v>0</v>
      </c>
      <c r="AR194" s="192">
        <f t="shared" si="492"/>
        <v>0</v>
      </c>
      <c r="AS194" s="192">
        <f t="shared" si="493"/>
        <v>0</v>
      </c>
      <c r="AT194" s="192">
        <f t="shared" si="494"/>
        <v>0</v>
      </c>
      <c r="AU194" s="192">
        <f t="shared" si="495"/>
        <v>0</v>
      </c>
      <c r="AV194" s="192">
        <f t="shared" si="496"/>
        <v>0</v>
      </c>
      <c r="AW194" s="192">
        <f t="shared" si="497"/>
        <v>0</v>
      </c>
      <c r="AX194" s="192">
        <f t="shared" si="498"/>
        <v>0</v>
      </c>
      <c r="AY194" s="192">
        <f t="shared" si="499"/>
        <v>0</v>
      </c>
      <c r="AZ194" s="192">
        <f t="shared" si="500"/>
        <v>0</v>
      </c>
      <c r="BA194" s="192">
        <f t="shared" si="501"/>
        <v>0</v>
      </c>
      <c r="BB194" s="192">
        <f t="shared" si="502"/>
        <v>0</v>
      </c>
      <c r="BC194" s="192">
        <f t="shared" si="503"/>
        <v>0</v>
      </c>
      <c r="BD194" s="192">
        <f t="shared" si="504"/>
        <v>0</v>
      </c>
      <c r="BE194" s="192">
        <f t="shared" si="505"/>
        <v>0</v>
      </c>
      <c r="BF194" s="192">
        <f t="shared" si="506"/>
        <v>0</v>
      </c>
      <c r="BG194" s="192">
        <f t="shared" si="507"/>
        <v>0</v>
      </c>
      <c r="BH194" s="192">
        <f t="shared" si="508"/>
        <v>0</v>
      </c>
      <c r="BI194" s="192">
        <f t="shared" si="509"/>
        <v>0</v>
      </c>
      <c r="BJ194" s="192">
        <f t="shared" si="510"/>
        <v>0</v>
      </c>
      <c r="BK194" s="192">
        <f t="shared" si="511"/>
        <v>0</v>
      </c>
      <c r="BL194" s="192">
        <f t="shared" si="512"/>
        <v>0</v>
      </c>
      <c r="BM194" s="192">
        <f t="shared" si="513"/>
        <v>0</v>
      </c>
      <c r="BN194" s="192">
        <f t="shared" si="514"/>
        <v>0</v>
      </c>
      <c r="BO194" s="192">
        <f t="shared" si="515"/>
        <v>0</v>
      </c>
      <c r="BP194" s="192">
        <f t="shared" si="516"/>
        <v>0</v>
      </c>
      <c r="BQ194" s="192">
        <f t="shared" si="517"/>
        <v>0</v>
      </c>
      <c r="BR194" s="192">
        <f t="shared" si="518"/>
        <v>0</v>
      </c>
      <c r="BS194" s="192">
        <f t="shared" si="519"/>
        <v>0</v>
      </c>
      <c r="BT194" s="192">
        <f t="shared" si="520"/>
        <v>0</v>
      </c>
      <c r="BU194" s="192">
        <f t="shared" si="521"/>
        <v>0</v>
      </c>
      <c r="BV194" s="192">
        <f t="shared" si="522"/>
        <v>0</v>
      </c>
      <c r="BW194" s="192">
        <f t="shared" si="523"/>
        <v>0</v>
      </c>
      <c r="BX194" s="192">
        <f t="shared" si="524"/>
        <v>0</v>
      </c>
      <c r="BY194" s="192">
        <f t="shared" si="525"/>
        <v>0</v>
      </c>
      <c r="BZ194" s="192">
        <f t="shared" si="526"/>
        <v>0</v>
      </c>
      <c r="CA194" s="192">
        <f t="shared" si="527"/>
        <v>0</v>
      </c>
      <c r="CB194" s="192">
        <f t="shared" si="528"/>
        <v>0</v>
      </c>
      <c r="CC194" s="192">
        <f t="shared" si="529"/>
        <v>0</v>
      </c>
      <c r="CD194" s="192">
        <f t="shared" si="530"/>
        <v>0</v>
      </c>
      <c r="CE194" s="192">
        <f t="shared" si="531"/>
        <v>0</v>
      </c>
      <c r="CF194" s="192">
        <f t="shared" si="532"/>
        <v>0</v>
      </c>
      <c r="CG194" s="192">
        <f t="shared" si="533"/>
        <v>0</v>
      </c>
      <c r="CH194" s="192">
        <f t="shared" si="534"/>
        <v>0</v>
      </c>
      <c r="CI194" s="192">
        <f t="shared" si="535"/>
        <v>0</v>
      </c>
      <c r="CJ194" s="192">
        <f t="shared" si="536"/>
        <v>0</v>
      </c>
      <c r="CK194" s="192">
        <f t="shared" si="537"/>
        <v>0</v>
      </c>
      <c r="CL194" s="192">
        <f t="shared" si="538"/>
        <v>0</v>
      </c>
      <c r="CM194" s="192">
        <f t="shared" si="539"/>
        <v>0</v>
      </c>
      <c r="CN194" s="192">
        <f t="shared" si="540"/>
        <v>0</v>
      </c>
      <c r="CO194" s="192">
        <f t="shared" si="541"/>
        <v>0</v>
      </c>
      <c r="CP194" s="192">
        <f t="shared" si="542"/>
        <v>0</v>
      </c>
      <c r="CQ194" s="192">
        <f t="shared" si="543"/>
        <v>0</v>
      </c>
      <c r="CR194" s="192">
        <f t="shared" si="544"/>
        <v>0</v>
      </c>
      <c r="CS194" s="192">
        <f t="shared" si="545"/>
        <v>0</v>
      </c>
      <c r="CT194" s="192">
        <f t="shared" si="546"/>
        <v>0</v>
      </c>
      <c r="CU194" s="192">
        <f t="shared" si="547"/>
        <v>0</v>
      </c>
      <c r="CV194" s="192">
        <f t="shared" si="548"/>
        <v>0</v>
      </c>
      <c r="CW194" s="192">
        <f t="shared" si="549"/>
        <v>0</v>
      </c>
      <c r="CX194" s="192">
        <f t="shared" si="550"/>
        <v>0</v>
      </c>
      <c r="CY194" s="192">
        <f t="shared" si="551"/>
        <v>0</v>
      </c>
      <c r="CZ194" s="192">
        <f t="shared" si="552"/>
        <v>0</v>
      </c>
      <c r="DA194" s="192">
        <f t="shared" si="553"/>
        <v>0</v>
      </c>
      <c r="DB194" s="192">
        <f t="shared" si="554"/>
        <v>0</v>
      </c>
      <c r="DC194" s="192">
        <f t="shared" si="555"/>
        <v>0</v>
      </c>
      <c r="DD194" s="192">
        <f t="shared" si="556"/>
        <v>0</v>
      </c>
      <c r="DE194" s="192">
        <f t="shared" si="557"/>
        <v>0</v>
      </c>
      <c r="DF194" s="192">
        <f t="shared" si="558"/>
        <v>0</v>
      </c>
      <c r="DG194" s="192">
        <f t="shared" si="559"/>
        <v>0</v>
      </c>
      <c r="DH194" s="192">
        <f t="shared" si="560"/>
        <v>0</v>
      </c>
      <c r="DI194" s="192">
        <f t="shared" si="561"/>
        <v>0</v>
      </c>
      <c r="DJ194" s="192">
        <f t="shared" si="562"/>
        <v>0</v>
      </c>
      <c r="DK194" s="192">
        <f t="shared" si="563"/>
        <v>0</v>
      </c>
      <c r="DL194" s="192">
        <f t="shared" si="564"/>
        <v>0</v>
      </c>
      <c r="DM194" s="192">
        <f t="shared" si="565"/>
        <v>0</v>
      </c>
      <c r="DN194" s="192">
        <f t="shared" si="566"/>
        <v>0</v>
      </c>
      <c r="DO194" s="192">
        <f t="shared" si="567"/>
        <v>0</v>
      </c>
      <c r="DP194" s="192">
        <f t="shared" si="568"/>
        <v>0</v>
      </c>
      <c r="DQ194" s="192">
        <f t="shared" si="569"/>
        <v>0</v>
      </c>
      <c r="DR194" s="192">
        <f t="shared" si="570"/>
        <v>0</v>
      </c>
      <c r="DS194" s="192">
        <f t="shared" si="571"/>
        <v>0</v>
      </c>
      <c r="DT194" s="192">
        <f t="shared" si="572"/>
        <v>0</v>
      </c>
      <c r="DU194" s="192">
        <f t="shared" si="573"/>
        <v>0</v>
      </c>
      <c r="DV194" s="193">
        <f t="shared" si="687"/>
        <v>0</v>
      </c>
      <c r="DW194" s="193">
        <f t="shared" si="688"/>
        <v>0</v>
      </c>
      <c r="DX194" s="193">
        <f t="shared" si="689"/>
        <v>0</v>
      </c>
      <c r="DY194" s="193">
        <f t="shared" si="690"/>
        <v>0</v>
      </c>
      <c r="DZ194" s="193">
        <f t="shared" si="691"/>
        <v>0</v>
      </c>
      <c r="EA194" s="192">
        <f t="shared" si="574"/>
        <v>0</v>
      </c>
      <c r="EB194" s="192">
        <f t="shared" si="575"/>
        <v>0</v>
      </c>
      <c r="EC194" s="192">
        <f t="shared" si="576"/>
        <v>0</v>
      </c>
      <c r="ED194" s="192">
        <f t="shared" si="577"/>
        <v>0</v>
      </c>
      <c r="EE194" s="192">
        <f t="shared" si="578"/>
        <v>0</v>
      </c>
      <c r="EF194" s="192">
        <f t="shared" si="579"/>
        <v>0</v>
      </c>
      <c r="EG194" s="192">
        <f t="shared" si="580"/>
        <v>0</v>
      </c>
      <c r="EH194" s="192">
        <f t="shared" si="581"/>
        <v>0</v>
      </c>
      <c r="EI194" s="192">
        <f t="shared" si="582"/>
        <v>0</v>
      </c>
      <c r="EJ194" s="192">
        <f t="shared" si="583"/>
        <v>0</v>
      </c>
      <c r="EK194" s="192">
        <f t="shared" si="584"/>
        <v>0</v>
      </c>
      <c r="EL194" s="192">
        <f t="shared" si="585"/>
        <v>0</v>
      </c>
      <c r="EM194" s="192">
        <f t="shared" si="586"/>
        <v>0</v>
      </c>
      <c r="EN194" s="192">
        <f t="shared" si="587"/>
        <v>0</v>
      </c>
      <c r="EO194" s="192">
        <f t="shared" si="588"/>
        <v>0</v>
      </c>
      <c r="EP194" s="192">
        <f t="shared" si="589"/>
        <v>0</v>
      </c>
      <c r="EQ194" s="192">
        <f t="shared" si="590"/>
        <v>0</v>
      </c>
      <c r="ER194" s="192">
        <f t="shared" si="591"/>
        <v>0</v>
      </c>
      <c r="ES194" s="192">
        <f t="shared" si="592"/>
        <v>0</v>
      </c>
      <c r="ET194" s="192">
        <f t="shared" si="593"/>
        <v>0</v>
      </c>
      <c r="EU194" s="192">
        <f t="shared" si="594"/>
        <v>0</v>
      </c>
      <c r="EV194" s="192">
        <f t="shared" si="595"/>
        <v>0</v>
      </c>
      <c r="EW194" s="192">
        <f t="shared" si="596"/>
        <v>0</v>
      </c>
      <c r="EX194" s="192">
        <f t="shared" si="597"/>
        <v>0</v>
      </c>
      <c r="EY194" s="192">
        <f t="shared" si="598"/>
        <v>0</v>
      </c>
      <c r="EZ194" s="192">
        <f t="shared" si="599"/>
        <v>0</v>
      </c>
      <c r="FA194" s="192">
        <f t="shared" si="600"/>
        <v>0</v>
      </c>
      <c r="FB194" s="192">
        <f t="shared" si="601"/>
        <v>0</v>
      </c>
      <c r="FC194" s="192">
        <f t="shared" si="602"/>
        <v>0</v>
      </c>
      <c r="FD194" s="192">
        <f t="shared" si="603"/>
        <v>0</v>
      </c>
      <c r="FE194" s="192">
        <f t="shared" si="604"/>
        <v>0</v>
      </c>
      <c r="FF194" s="192">
        <f t="shared" si="605"/>
        <v>0</v>
      </c>
      <c r="FG194" s="192">
        <f t="shared" si="606"/>
        <v>0</v>
      </c>
      <c r="FH194" s="192">
        <f t="shared" si="607"/>
        <v>0</v>
      </c>
      <c r="FI194" s="192">
        <f t="shared" si="608"/>
        <v>0</v>
      </c>
      <c r="FJ194" s="192">
        <f t="shared" si="609"/>
        <v>0</v>
      </c>
      <c r="FK194" s="192">
        <f t="shared" si="610"/>
        <v>0</v>
      </c>
      <c r="FL194" s="192">
        <f t="shared" si="611"/>
        <v>0</v>
      </c>
      <c r="FM194" s="192">
        <f t="shared" si="612"/>
        <v>0</v>
      </c>
      <c r="FN194" s="192">
        <f t="shared" si="613"/>
        <v>0</v>
      </c>
      <c r="FO194" s="192">
        <f t="shared" si="614"/>
        <v>0</v>
      </c>
      <c r="FP194" s="192">
        <f t="shared" si="615"/>
        <v>0</v>
      </c>
      <c r="FQ194" s="192">
        <f t="shared" si="616"/>
        <v>0</v>
      </c>
      <c r="FR194" s="192">
        <f t="shared" si="617"/>
        <v>0</v>
      </c>
      <c r="FS194" s="192">
        <f t="shared" si="618"/>
        <v>0</v>
      </c>
      <c r="FT194" s="192">
        <f t="shared" si="619"/>
        <v>0</v>
      </c>
      <c r="FU194" s="192">
        <f t="shared" si="620"/>
        <v>0</v>
      </c>
      <c r="FV194" s="192">
        <f t="shared" si="621"/>
        <v>0</v>
      </c>
      <c r="FW194" s="192">
        <f t="shared" si="622"/>
        <v>0</v>
      </c>
      <c r="FX194" s="192">
        <f t="shared" si="623"/>
        <v>0</v>
      </c>
      <c r="FY194" s="192">
        <f t="shared" si="624"/>
        <v>0</v>
      </c>
      <c r="FZ194" s="192">
        <f t="shared" si="625"/>
        <v>0</v>
      </c>
      <c r="GA194" s="192">
        <f t="shared" si="626"/>
        <v>0</v>
      </c>
      <c r="GB194" s="192">
        <f t="shared" si="627"/>
        <v>0</v>
      </c>
      <c r="GC194" s="192">
        <f t="shared" si="628"/>
        <v>0</v>
      </c>
      <c r="GD194" s="192">
        <f t="shared" si="629"/>
        <v>0</v>
      </c>
      <c r="GE194" s="192">
        <f t="shared" si="630"/>
        <v>0</v>
      </c>
      <c r="GF194" s="192">
        <f t="shared" si="631"/>
        <v>0</v>
      </c>
      <c r="GG194" s="192">
        <f t="shared" si="632"/>
        <v>0</v>
      </c>
      <c r="GH194" s="192">
        <f t="shared" si="633"/>
        <v>0</v>
      </c>
      <c r="GI194" s="192">
        <f t="shared" si="634"/>
        <v>0</v>
      </c>
      <c r="GJ194" s="192">
        <f t="shared" si="635"/>
        <v>0</v>
      </c>
      <c r="GK194" s="192">
        <f t="shared" si="636"/>
        <v>0</v>
      </c>
      <c r="GL194" s="192">
        <f t="shared" si="637"/>
        <v>0</v>
      </c>
      <c r="GM194" s="192">
        <f t="shared" si="638"/>
        <v>0</v>
      </c>
      <c r="GN194" s="192">
        <f t="shared" si="639"/>
        <v>0</v>
      </c>
      <c r="GO194" s="192">
        <f t="shared" si="640"/>
        <v>0</v>
      </c>
      <c r="GP194" s="192">
        <f t="shared" si="641"/>
        <v>0</v>
      </c>
      <c r="GQ194" s="192">
        <f t="shared" si="642"/>
        <v>0</v>
      </c>
      <c r="GR194" s="192">
        <f t="shared" si="643"/>
        <v>0</v>
      </c>
      <c r="GS194" s="192">
        <f t="shared" si="644"/>
        <v>0</v>
      </c>
      <c r="GT194" s="192">
        <f t="shared" si="645"/>
        <v>0</v>
      </c>
      <c r="GU194" s="192">
        <f t="shared" si="646"/>
        <v>0</v>
      </c>
      <c r="GV194" s="192">
        <f t="shared" si="647"/>
        <v>0</v>
      </c>
      <c r="GW194" s="192">
        <f t="shared" si="648"/>
        <v>0</v>
      </c>
      <c r="GX194" s="192">
        <f t="shared" si="649"/>
        <v>0</v>
      </c>
      <c r="GY194" s="192">
        <f t="shared" si="650"/>
        <v>0</v>
      </c>
      <c r="GZ194" s="192">
        <f t="shared" si="651"/>
        <v>0</v>
      </c>
      <c r="HA194" s="192">
        <f t="shared" si="652"/>
        <v>0</v>
      </c>
      <c r="HB194" s="192">
        <f t="shared" si="653"/>
        <v>0</v>
      </c>
      <c r="HC194" s="192">
        <f t="shared" si="654"/>
        <v>0</v>
      </c>
      <c r="HD194" s="192">
        <f t="shared" si="655"/>
        <v>0</v>
      </c>
      <c r="HE194" s="192">
        <f t="shared" si="656"/>
        <v>0</v>
      </c>
      <c r="HF194" s="192">
        <f t="shared" si="657"/>
        <v>0</v>
      </c>
      <c r="HG194" s="192">
        <f t="shared" si="658"/>
        <v>0</v>
      </c>
      <c r="HH194" s="192">
        <f t="shared" si="659"/>
        <v>0</v>
      </c>
      <c r="HI194" s="192">
        <f t="shared" si="660"/>
        <v>0</v>
      </c>
      <c r="HJ194" s="192">
        <f t="shared" si="661"/>
        <v>0</v>
      </c>
      <c r="HK194" s="192">
        <f t="shared" si="662"/>
        <v>0</v>
      </c>
      <c r="HL194" s="192">
        <f t="shared" si="663"/>
        <v>0</v>
      </c>
      <c r="HM194" s="192">
        <f t="shared" si="664"/>
        <v>0</v>
      </c>
      <c r="HN194" s="194">
        <f t="shared" si="692"/>
        <v>0</v>
      </c>
      <c r="HO194" s="194">
        <f t="shared" si="693"/>
        <v>0</v>
      </c>
      <c r="HP194" s="194">
        <f t="shared" si="694"/>
        <v>0</v>
      </c>
      <c r="HQ194" s="194">
        <f t="shared" si="695"/>
        <v>0</v>
      </c>
      <c r="HR194" s="194">
        <f t="shared" si="696"/>
        <v>0</v>
      </c>
      <c r="HS194" s="195" t="str">
        <f t="shared" si="471"/>
        <v/>
      </c>
      <c r="HT194" s="196">
        <f t="shared" si="697"/>
        <v>0</v>
      </c>
      <c r="HU194" s="196">
        <f t="shared" si="698"/>
        <v>0</v>
      </c>
      <c r="HV194" s="197" t="str">
        <f t="shared" si="472"/>
        <v/>
      </c>
      <c r="HW194" s="197" t="str">
        <f t="shared" si="665"/>
        <v/>
      </c>
      <c r="HX194" s="197" t="str">
        <f t="shared" si="666"/>
        <v/>
      </c>
      <c r="HY194" s="195" t="str">
        <f t="shared" si="473"/>
        <v/>
      </c>
      <c r="HZ194" s="30">
        <f t="shared" si="469"/>
        <v>0</v>
      </c>
      <c r="IA194" s="198">
        <f t="shared" si="474"/>
        <v>0</v>
      </c>
      <c r="IB194" s="195"/>
      <c r="IC194" s="195">
        <f t="shared" si="667"/>
        <v>0</v>
      </c>
      <c r="ID194" s="195">
        <f t="shared" si="475"/>
        <v>0</v>
      </c>
      <c r="IE194" s="195">
        <f t="shared" si="668"/>
        <v>0</v>
      </c>
      <c r="IF194" s="195">
        <f t="shared" si="476"/>
        <v>0</v>
      </c>
      <c r="IG194" s="307">
        <f t="shared" si="477"/>
        <v>0</v>
      </c>
      <c r="IH194" s="307">
        <f t="shared" si="478"/>
        <v>0</v>
      </c>
      <c r="II194" s="44">
        <f t="shared" si="479"/>
        <v>0</v>
      </c>
      <c r="IJ194" s="44">
        <f t="shared" si="669"/>
        <v>0</v>
      </c>
      <c r="IK194" s="44">
        <f t="shared" si="670"/>
        <v>0</v>
      </c>
      <c r="IL194" s="44">
        <f t="shared" si="671"/>
        <v>0</v>
      </c>
      <c r="IM194" s="44">
        <f t="shared" si="672"/>
        <v>0</v>
      </c>
      <c r="IN194" s="44">
        <f t="shared" si="673"/>
        <v>0</v>
      </c>
      <c r="IO194" s="44">
        <f t="shared" si="674"/>
        <v>0</v>
      </c>
    </row>
    <row r="195" spans="1:249" ht="18" customHeight="1">
      <c r="A195" s="188">
        <v>189</v>
      </c>
      <c r="B195" s="326"/>
      <c r="C195" s="289"/>
      <c r="D195" s="199"/>
      <c r="E195" s="189"/>
      <c r="F195" s="189"/>
      <c r="G195" s="190"/>
      <c r="H195" s="190"/>
      <c r="I195" s="272"/>
      <c r="J195" s="207"/>
      <c r="K195" s="214" t="str">
        <f t="shared" si="480"/>
        <v/>
      </c>
      <c r="L195" s="200" t="str">
        <f t="shared" si="481"/>
        <v/>
      </c>
      <c r="M195" s="200" t="str">
        <f t="shared" si="482"/>
        <v/>
      </c>
      <c r="N195" s="209" t="str">
        <f t="shared" si="470"/>
        <v/>
      </c>
      <c r="O195" s="208" t="str">
        <f>IFERROR(IF(D195="","",IF(K195="","",IF(I195="","",IF(F195="F",VLOOKUP(K195,F!A:G,2,0),IF(F195="M",VLOOKUP(K195,M!A:G,2,0),""))))),0)</f>
        <v/>
      </c>
      <c r="P195" s="191" t="str">
        <f>IFERROR(IF(D195="","",IF(K195="","",IF(I195="","",IF(F195="F",VLOOKUP(K195,F!A:G,3,0),IF(F195="M",VLOOKUP(K195,M!A:G,3,0),""))))),0)</f>
        <v/>
      </c>
      <c r="Q195" s="191" t="str">
        <f>IFERROR(IF(D195="","",IF(K195="","",IF(I195="","",IF(F195="F",VLOOKUP(K195,F!A:G,4,0),IF(F195="M",VLOOKUP(K195,M!A:G,4,0),""))))),0)</f>
        <v/>
      </c>
      <c r="R195" s="191" t="str">
        <f>IFERROR(IF(D195="","",IF(K195="","",IF(I195="","",IF(F195="F",VLOOKUP(K195,F!A:G,5,0),IF(F195="M",VLOOKUP(K195,M!A:G,5,0),""))))),0)</f>
        <v/>
      </c>
      <c r="S195" s="191" t="str">
        <f>IFERROR(IF(D195="","",IF(K195="","",IF(I195="","",IF(F195="F",VLOOKUP(K195,F!A:G,6,0),IF(F195="M",VLOOKUP(K195,M!A:G,6,0),""))))),0)</f>
        <v/>
      </c>
      <c r="T195" s="191" t="str">
        <f>IFERROR(IF(D195="","",IF(K195="","",IF(I195="","",IF(F195="F",VLOOKUP(K195,F!A:G,7,0),IF(F195="M",VLOOKUP(K195,M!A:G,7,0),""))))),0)</f>
        <v/>
      </c>
      <c r="U195" s="191" t="str">
        <f>IFERROR(IF(D195="","",IF(K195="","",IF(J195="","",IF(F195="F",VLOOKUP(K195,F!A:M,8,0),IF(F195="M",VLOOKUP(K195,M!A:M,8,0),""))))),0)</f>
        <v/>
      </c>
      <c r="V195" s="191" t="str">
        <f>IFERROR(IF(D195="","",IF(K195="","",IF(J195="","",IF(F195="F",VLOOKUP(K195,F!A:M,9,0),IF(F195="M",VLOOKUP(K195,M!A:M,9,0),""))))),0)</f>
        <v/>
      </c>
      <c r="W195" s="191" t="str">
        <f>IFERROR(IF(D195="","",IF(K195="","",IF(J195="","",IF(F195="F",VLOOKUP(K195,F!A:M,10,0),IF(F195="M",VLOOKUP(K195,M!A:M,10,0),""))))),0)</f>
        <v/>
      </c>
      <c r="X195" s="191" t="str">
        <f>IFERROR(IF(D195="","",IF(K195="","",IF(J195="","",IF(F195="F",VLOOKUP(K195,F!A:M,11,0),IF(F195="M",VLOOKUP(K195,M!A:M,11,0),""))))),0)</f>
        <v/>
      </c>
      <c r="Y195" s="191" t="str">
        <f>IFERROR(IF(D195="","",IF(K195="","",IF(J195="","",IF(F195="F",VLOOKUP(K195,F!A:M,12,0),IF(F195="M",VLOOKUP(K195,M!A:M,12,0),""))))),0)</f>
        <v/>
      </c>
      <c r="Z195" s="191" t="str">
        <f>IFERROR(IF(D195="","",IF(K195="","",IF(J195="","",IF(F195="F",VLOOKUP(K195,F!A:M,13,0),IF(F195="M",VLOOKUP(K195,M!A:M,13,0),""))))),0)</f>
        <v/>
      </c>
      <c r="AA195" s="191" t="str">
        <f>IFERROR(IF(D195="","",IF(F195="","",IF(J195="","",IF(K195="","",IF(AND(K195&gt;23,K195&lt;=60),IF(F195="F",VLOOKUP(MROUND(HZ195,0.5),'F-Weight for Length'!K:S,2,0),VLOOKUP(MROUND(HZ195,0.5),'M-Weight for Length'!K:S,2,0)),IF(K195&gt;60,IF(F195="F",VLOOKUP(K195,'F-Weight for Length'!U:AC,2,0),VLOOKUP(K195,'M-Weight for Length'!U:AC,2,0)),IF(F195="F",VLOOKUP(MROUND(HZ195,0.5),'F-Weight for Length'!A:I,2,0),VLOOKUP(MROUND(HZ195,0.5),'M-Weight for Length'!A:I,2,0)))))))),0)</f>
        <v/>
      </c>
      <c r="AB195" s="191" t="str">
        <f>IFERROR(IF(D195="","",IF(F195="","",IF(J195="","",IF(K195="","",IF(AND(K195&gt;23,K195&lt;=60),IF(F195="F",VLOOKUP(MROUND(HZ195,0.5),'F-Weight for Length'!K:S,3,0),VLOOKUP(MROUND(HZ195,0.5),'M-Weight for Length'!K:S,3,0)),IF(K195&gt;60,IF(F195="F",VLOOKUP(K195,'F-Weight for Length'!U:AC,3,0),VLOOKUP(K195,'M-Weight for Length'!U:AC,3,0)),IF(F195="F",VLOOKUP(MROUND(HZ195,0.5),'F-Weight for Length'!A:I,3,0),VLOOKUP(MROUND(HZ195,0.5),'M-Weight for Length'!A:I,3,0)))))))),0)</f>
        <v/>
      </c>
      <c r="AC195" s="191" t="str">
        <f>IFERROR(IF(D195="","",IF(F195="","",IF(J195="","",IF(K195="","",IF(AND(K195&gt;23,K195&lt;=60),IF(F195="F",VLOOKUP(MROUND(HZ195,0.5),'F-Weight for Length'!K:S,4,0),VLOOKUP(MROUND(HZ195,0.5),'M-Weight for Length'!K:S,4,0)),IF(K195&gt;60,IF(F195="F",VLOOKUP(K195,'F-Weight for Length'!U:AC,4,0),VLOOKUP(K195,'M-Weight for Length'!U:AC,4,0)),IF(F195="F",VLOOKUP(MROUND(HZ195,0.5),'F-Weight for Length'!A:I,4,0),VLOOKUP(MROUND(HZ195,0.5),'M-Weight for Length'!A:I,4,0)))))))),0)</f>
        <v/>
      </c>
      <c r="AD195" s="191" t="str">
        <f>IFERROR(IF(D195="","",IF(F195="","",IF(J195="","",IF(K195="","",IF(AND(K195&gt;23,K195&lt;=60),IF(F195="F",VLOOKUP(MROUND(HZ195,0.5),'F-Weight for Length'!K:S,5,0),VLOOKUP(MROUND(HZ195,0.5),'M-Weight for Length'!K:S,5,0)),IF(K195&gt;60,IF(F195="F",VLOOKUP(K195,'F-Weight for Length'!U:AC,5,0),VLOOKUP(K195,'M-Weight for Length'!U:AC,5,0)),IF(F195="F",VLOOKUP(MROUND(HZ195,0.5),'F-Weight for Length'!A:I,5,0),VLOOKUP(MROUND(HZ195,0.5),'M-Weight for Length'!A:I,5,0)))))))),0)</f>
        <v/>
      </c>
      <c r="AE195" s="191" t="str">
        <f>IFERROR(IF(D195="","",IF(F195="","",IF(J195="","",IF(K195="","",IF(AND(K195&gt;23,K195&lt;=60),IF(F195="F",VLOOKUP(MROUND(HZ195,0.5),'F-Weight for Length'!K:S,6,0),VLOOKUP(MROUND(HZ195,0.5),'M-Weight for Length'!K:S,6,0)),IF(K195&gt;60,IF(F195="F",VLOOKUP(K195,'F-Weight for Length'!U:AC,6,0),VLOOKUP(K195,'M-Weight for Length'!U:AC,6,0)),IF(F195="F",VLOOKUP(MROUND(HZ195,0.5),'F-Weight for Length'!A:I,6,0),VLOOKUP(MROUND(HZ195,0.5),'M-Weight for Length'!A:I,6,0)))))))),0)</f>
        <v/>
      </c>
      <c r="AF195" s="191" t="str">
        <f>IFERROR(IF(D195="","",IF(F195="","",IF(J195="","",IF(K195="","",IF(AND(K195&gt;23,K195&lt;=60),IF(F195="F",VLOOKUP(MROUND(HZ195,0.5),'F-Weight for Length'!K:S,7,0),VLOOKUP(MROUND(HZ195,0.5),'M-Weight for Length'!K:S,7,0)),IF(K195&gt;60,IF(F195="F",VLOOKUP(K195,'F-Weight for Length'!U:AC,7,0),VLOOKUP(K195,'M-Weight for Length'!U:AC,7,0)),IF(F195="F",VLOOKUP(MROUND(HZ195,0.5),'F-Weight for Length'!A:I,7,0),VLOOKUP(MROUND(HZ195,0.5),'M-Weight for Length'!A:I,7,0)))))))),0)</f>
        <v/>
      </c>
      <c r="AG195" s="191" t="str">
        <f>IFERROR(IF(D195="","",IF(F195="","",IF(J195="","",IF(K195="","",IF(AND(K195&gt;23,K195&lt;=60),IF(F195="F",VLOOKUP(MROUND(HZ195,0.5),'F-Weight for Length'!K:S,8,0),VLOOKUP(MROUND(HZ195,0.5),'M-Weight for Length'!K:S,8,0)),IF(K195&gt;60,IF(F195="F",VLOOKUP(K195,'F-Weight for Length'!U:AC,8,0),VLOOKUP(K195,'M-Weight for Length'!U:AC,8,0)),IF(F195="F",VLOOKUP(MROUND(HZ195,0.5),'F-Weight for Length'!A:I,8,0),VLOOKUP(MROUND(HZ195,0.5),'M-Weight for Length'!A:I,8,0)))))))),0)</f>
        <v/>
      </c>
      <c r="AH195" s="191" t="str">
        <f>IFERROR(IF(D195="","",IF(F195="","",IF(J195="","",IF(K195="","",IF(AND(K195&gt;23,K195&lt;=60),IF(F195="F",VLOOKUP(MROUND(HZ195,0.5),'F-Weight for Length'!K:S,9,0),VLOOKUP(MROUND(HZ195,0.5),'M-Weight for Length'!K:S,9,0)),IF(K195&gt;60,IF(F195="F",VLOOKUP(K195,'F-Weight for Length'!U:AC,9,0),VLOOKUP(K195,'M-Weight for Length'!U:AC,9,0)),IF(F195="F",VLOOKUP(MROUND(HZ195,0.5),'F-Weight for Length'!A:I,9,0),VLOOKUP(MROUND(HZ195,0.5),'M-Weight for Length'!A:I,9,0)))))))),0)</f>
        <v/>
      </c>
      <c r="AI195" s="192">
        <f t="shared" si="483"/>
        <v>0</v>
      </c>
      <c r="AJ195" s="192">
        <f t="shared" si="484"/>
        <v>0</v>
      </c>
      <c r="AK195" s="192">
        <f t="shared" si="485"/>
        <v>0</v>
      </c>
      <c r="AL195" s="192">
        <f t="shared" si="486"/>
        <v>0</v>
      </c>
      <c r="AM195" s="192">
        <f t="shared" si="487"/>
        <v>0</v>
      </c>
      <c r="AN195" s="192">
        <f t="shared" si="488"/>
        <v>0</v>
      </c>
      <c r="AO195" s="192">
        <f t="shared" si="489"/>
        <v>0</v>
      </c>
      <c r="AP195" s="192">
        <f t="shared" si="490"/>
        <v>0</v>
      </c>
      <c r="AQ195" s="192">
        <f t="shared" si="491"/>
        <v>0</v>
      </c>
      <c r="AR195" s="192">
        <f t="shared" si="492"/>
        <v>0</v>
      </c>
      <c r="AS195" s="192">
        <f t="shared" si="493"/>
        <v>0</v>
      </c>
      <c r="AT195" s="192">
        <f t="shared" si="494"/>
        <v>0</v>
      </c>
      <c r="AU195" s="192">
        <f t="shared" si="495"/>
        <v>0</v>
      </c>
      <c r="AV195" s="192">
        <f t="shared" si="496"/>
        <v>0</v>
      </c>
      <c r="AW195" s="192">
        <f t="shared" si="497"/>
        <v>0</v>
      </c>
      <c r="AX195" s="192">
        <f t="shared" si="498"/>
        <v>0</v>
      </c>
      <c r="AY195" s="192">
        <f t="shared" si="499"/>
        <v>0</v>
      </c>
      <c r="AZ195" s="192">
        <f t="shared" si="500"/>
        <v>0</v>
      </c>
      <c r="BA195" s="192">
        <f t="shared" si="501"/>
        <v>0</v>
      </c>
      <c r="BB195" s="192">
        <f t="shared" si="502"/>
        <v>0</v>
      </c>
      <c r="BC195" s="192">
        <f t="shared" si="503"/>
        <v>0</v>
      </c>
      <c r="BD195" s="192">
        <f t="shared" si="504"/>
        <v>0</v>
      </c>
      <c r="BE195" s="192">
        <f t="shared" si="505"/>
        <v>0</v>
      </c>
      <c r="BF195" s="192">
        <f t="shared" si="506"/>
        <v>0</v>
      </c>
      <c r="BG195" s="192">
        <f t="shared" si="507"/>
        <v>0</v>
      </c>
      <c r="BH195" s="192">
        <f t="shared" si="508"/>
        <v>0</v>
      </c>
      <c r="BI195" s="192">
        <f t="shared" si="509"/>
        <v>0</v>
      </c>
      <c r="BJ195" s="192">
        <f t="shared" si="510"/>
        <v>0</v>
      </c>
      <c r="BK195" s="192">
        <f t="shared" si="511"/>
        <v>0</v>
      </c>
      <c r="BL195" s="192">
        <f t="shared" si="512"/>
        <v>0</v>
      </c>
      <c r="BM195" s="192">
        <f t="shared" si="513"/>
        <v>0</v>
      </c>
      <c r="BN195" s="192">
        <f t="shared" si="514"/>
        <v>0</v>
      </c>
      <c r="BO195" s="192">
        <f t="shared" si="515"/>
        <v>0</v>
      </c>
      <c r="BP195" s="192">
        <f t="shared" si="516"/>
        <v>0</v>
      </c>
      <c r="BQ195" s="192">
        <f t="shared" si="517"/>
        <v>0</v>
      </c>
      <c r="BR195" s="192">
        <f t="shared" si="518"/>
        <v>0</v>
      </c>
      <c r="BS195" s="192">
        <f t="shared" si="519"/>
        <v>0</v>
      </c>
      <c r="BT195" s="192">
        <f t="shared" si="520"/>
        <v>0</v>
      </c>
      <c r="BU195" s="192">
        <f t="shared" si="521"/>
        <v>0</v>
      </c>
      <c r="BV195" s="192">
        <f t="shared" si="522"/>
        <v>0</v>
      </c>
      <c r="BW195" s="192">
        <f t="shared" si="523"/>
        <v>0</v>
      </c>
      <c r="BX195" s="192">
        <f t="shared" si="524"/>
        <v>0</v>
      </c>
      <c r="BY195" s="192">
        <f t="shared" si="525"/>
        <v>0</v>
      </c>
      <c r="BZ195" s="192">
        <f t="shared" si="526"/>
        <v>0</v>
      </c>
      <c r="CA195" s="192">
        <f t="shared" si="527"/>
        <v>0</v>
      </c>
      <c r="CB195" s="192">
        <f t="shared" si="528"/>
        <v>0</v>
      </c>
      <c r="CC195" s="192">
        <f t="shared" si="529"/>
        <v>0</v>
      </c>
      <c r="CD195" s="192">
        <f t="shared" si="530"/>
        <v>0</v>
      </c>
      <c r="CE195" s="192">
        <f t="shared" si="531"/>
        <v>0</v>
      </c>
      <c r="CF195" s="192">
        <f t="shared" si="532"/>
        <v>0</v>
      </c>
      <c r="CG195" s="192">
        <f t="shared" si="533"/>
        <v>0</v>
      </c>
      <c r="CH195" s="192">
        <f t="shared" si="534"/>
        <v>0</v>
      </c>
      <c r="CI195" s="192">
        <f t="shared" si="535"/>
        <v>0</v>
      </c>
      <c r="CJ195" s="192">
        <f t="shared" si="536"/>
        <v>0</v>
      </c>
      <c r="CK195" s="192">
        <f t="shared" si="537"/>
        <v>0</v>
      </c>
      <c r="CL195" s="192">
        <f t="shared" si="538"/>
        <v>0</v>
      </c>
      <c r="CM195" s="192">
        <f t="shared" si="539"/>
        <v>0</v>
      </c>
      <c r="CN195" s="192">
        <f t="shared" si="540"/>
        <v>0</v>
      </c>
      <c r="CO195" s="192">
        <f t="shared" si="541"/>
        <v>0</v>
      </c>
      <c r="CP195" s="192">
        <f t="shared" si="542"/>
        <v>0</v>
      </c>
      <c r="CQ195" s="192">
        <f t="shared" si="543"/>
        <v>0</v>
      </c>
      <c r="CR195" s="192">
        <f t="shared" si="544"/>
        <v>0</v>
      </c>
      <c r="CS195" s="192">
        <f t="shared" si="545"/>
        <v>0</v>
      </c>
      <c r="CT195" s="192">
        <f t="shared" si="546"/>
        <v>0</v>
      </c>
      <c r="CU195" s="192">
        <f t="shared" si="547"/>
        <v>0</v>
      </c>
      <c r="CV195" s="192">
        <f t="shared" si="548"/>
        <v>0</v>
      </c>
      <c r="CW195" s="192">
        <f t="shared" si="549"/>
        <v>0</v>
      </c>
      <c r="CX195" s="192">
        <f t="shared" si="550"/>
        <v>0</v>
      </c>
      <c r="CY195" s="192">
        <f t="shared" si="551"/>
        <v>0</v>
      </c>
      <c r="CZ195" s="192">
        <f t="shared" si="552"/>
        <v>0</v>
      </c>
      <c r="DA195" s="192">
        <f t="shared" si="553"/>
        <v>0</v>
      </c>
      <c r="DB195" s="192">
        <f t="shared" si="554"/>
        <v>0</v>
      </c>
      <c r="DC195" s="192">
        <f t="shared" si="555"/>
        <v>0</v>
      </c>
      <c r="DD195" s="192">
        <f t="shared" si="556"/>
        <v>0</v>
      </c>
      <c r="DE195" s="192">
        <f t="shared" si="557"/>
        <v>0</v>
      </c>
      <c r="DF195" s="192">
        <f t="shared" si="558"/>
        <v>0</v>
      </c>
      <c r="DG195" s="192">
        <f t="shared" si="559"/>
        <v>0</v>
      </c>
      <c r="DH195" s="192">
        <f t="shared" si="560"/>
        <v>0</v>
      </c>
      <c r="DI195" s="192">
        <f t="shared" si="561"/>
        <v>0</v>
      </c>
      <c r="DJ195" s="192">
        <f t="shared" si="562"/>
        <v>0</v>
      </c>
      <c r="DK195" s="192">
        <f t="shared" si="563"/>
        <v>0</v>
      </c>
      <c r="DL195" s="192">
        <f t="shared" si="564"/>
        <v>0</v>
      </c>
      <c r="DM195" s="192">
        <f t="shared" si="565"/>
        <v>0</v>
      </c>
      <c r="DN195" s="192">
        <f t="shared" si="566"/>
        <v>0</v>
      </c>
      <c r="DO195" s="192">
        <f t="shared" si="567"/>
        <v>0</v>
      </c>
      <c r="DP195" s="192">
        <f t="shared" si="568"/>
        <v>0</v>
      </c>
      <c r="DQ195" s="192">
        <f t="shared" si="569"/>
        <v>0</v>
      </c>
      <c r="DR195" s="192">
        <f t="shared" si="570"/>
        <v>0</v>
      </c>
      <c r="DS195" s="192">
        <f t="shared" si="571"/>
        <v>0</v>
      </c>
      <c r="DT195" s="192">
        <f t="shared" si="572"/>
        <v>0</v>
      </c>
      <c r="DU195" s="192">
        <f t="shared" si="573"/>
        <v>0</v>
      </c>
      <c r="DV195" s="193">
        <f t="shared" si="687"/>
        <v>0</v>
      </c>
      <c r="DW195" s="193">
        <f t="shared" si="688"/>
        <v>0</v>
      </c>
      <c r="DX195" s="193">
        <f t="shared" si="689"/>
        <v>0</v>
      </c>
      <c r="DY195" s="193">
        <f t="shared" si="690"/>
        <v>0</v>
      </c>
      <c r="DZ195" s="193">
        <f t="shared" si="691"/>
        <v>0</v>
      </c>
      <c r="EA195" s="192">
        <f t="shared" si="574"/>
        <v>0</v>
      </c>
      <c r="EB195" s="192">
        <f t="shared" si="575"/>
        <v>0</v>
      </c>
      <c r="EC195" s="192">
        <f t="shared" si="576"/>
        <v>0</v>
      </c>
      <c r="ED195" s="192">
        <f t="shared" si="577"/>
        <v>0</v>
      </c>
      <c r="EE195" s="192">
        <f t="shared" si="578"/>
        <v>0</v>
      </c>
      <c r="EF195" s="192">
        <f t="shared" si="579"/>
        <v>0</v>
      </c>
      <c r="EG195" s="192">
        <f t="shared" si="580"/>
        <v>0</v>
      </c>
      <c r="EH195" s="192">
        <f t="shared" si="581"/>
        <v>0</v>
      </c>
      <c r="EI195" s="192">
        <f t="shared" si="582"/>
        <v>0</v>
      </c>
      <c r="EJ195" s="192">
        <f t="shared" si="583"/>
        <v>0</v>
      </c>
      <c r="EK195" s="192">
        <f t="shared" si="584"/>
        <v>0</v>
      </c>
      <c r="EL195" s="192">
        <f t="shared" si="585"/>
        <v>0</v>
      </c>
      <c r="EM195" s="192">
        <f t="shared" si="586"/>
        <v>0</v>
      </c>
      <c r="EN195" s="192">
        <f t="shared" si="587"/>
        <v>0</v>
      </c>
      <c r="EO195" s="192">
        <f t="shared" si="588"/>
        <v>0</v>
      </c>
      <c r="EP195" s="192">
        <f t="shared" si="589"/>
        <v>0</v>
      </c>
      <c r="EQ195" s="192">
        <f t="shared" si="590"/>
        <v>0</v>
      </c>
      <c r="ER195" s="192">
        <f t="shared" si="591"/>
        <v>0</v>
      </c>
      <c r="ES195" s="192">
        <f t="shared" si="592"/>
        <v>0</v>
      </c>
      <c r="ET195" s="192">
        <f t="shared" si="593"/>
        <v>0</v>
      </c>
      <c r="EU195" s="192">
        <f t="shared" si="594"/>
        <v>0</v>
      </c>
      <c r="EV195" s="192">
        <f t="shared" si="595"/>
        <v>0</v>
      </c>
      <c r="EW195" s="192">
        <f t="shared" si="596"/>
        <v>0</v>
      </c>
      <c r="EX195" s="192">
        <f t="shared" si="597"/>
        <v>0</v>
      </c>
      <c r="EY195" s="192">
        <f t="shared" si="598"/>
        <v>0</v>
      </c>
      <c r="EZ195" s="192">
        <f t="shared" si="599"/>
        <v>0</v>
      </c>
      <c r="FA195" s="192">
        <f t="shared" si="600"/>
        <v>0</v>
      </c>
      <c r="FB195" s="192">
        <f t="shared" si="601"/>
        <v>0</v>
      </c>
      <c r="FC195" s="192">
        <f t="shared" si="602"/>
        <v>0</v>
      </c>
      <c r="FD195" s="192">
        <f t="shared" si="603"/>
        <v>0</v>
      </c>
      <c r="FE195" s="192">
        <f t="shared" si="604"/>
        <v>0</v>
      </c>
      <c r="FF195" s="192">
        <f t="shared" si="605"/>
        <v>0</v>
      </c>
      <c r="FG195" s="192">
        <f t="shared" si="606"/>
        <v>0</v>
      </c>
      <c r="FH195" s="192">
        <f t="shared" si="607"/>
        <v>0</v>
      </c>
      <c r="FI195" s="192">
        <f t="shared" si="608"/>
        <v>0</v>
      </c>
      <c r="FJ195" s="192">
        <f t="shared" si="609"/>
        <v>0</v>
      </c>
      <c r="FK195" s="192">
        <f t="shared" si="610"/>
        <v>0</v>
      </c>
      <c r="FL195" s="192">
        <f t="shared" si="611"/>
        <v>0</v>
      </c>
      <c r="FM195" s="192">
        <f t="shared" si="612"/>
        <v>0</v>
      </c>
      <c r="FN195" s="192">
        <f t="shared" si="613"/>
        <v>0</v>
      </c>
      <c r="FO195" s="192">
        <f t="shared" si="614"/>
        <v>0</v>
      </c>
      <c r="FP195" s="192">
        <f t="shared" si="615"/>
        <v>0</v>
      </c>
      <c r="FQ195" s="192">
        <f t="shared" si="616"/>
        <v>0</v>
      </c>
      <c r="FR195" s="192">
        <f t="shared" si="617"/>
        <v>0</v>
      </c>
      <c r="FS195" s="192">
        <f t="shared" si="618"/>
        <v>0</v>
      </c>
      <c r="FT195" s="192">
        <f t="shared" si="619"/>
        <v>0</v>
      </c>
      <c r="FU195" s="192">
        <f t="shared" si="620"/>
        <v>0</v>
      </c>
      <c r="FV195" s="192">
        <f t="shared" si="621"/>
        <v>0</v>
      </c>
      <c r="FW195" s="192">
        <f t="shared" si="622"/>
        <v>0</v>
      </c>
      <c r="FX195" s="192">
        <f t="shared" si="623"/>
        <v>0</v>
      </c>
      <c r="FY195" s="192">
        <f t="shared" si="624"/>
        <v>0</v>
      </c>
      <c r="FZ195" s="192">
        <f t="shared" si="625"/>
        <v>0</v>
      </c>
      <c r="GA195" s="192">
        <f t="shared" si="626"/>
        <v>0</v>
      </c>
      <c r="GB195" s="192">
        <f t="shared" si="627"/>
        <v>0</v>
      </c>
      <c r="GC195" s="192">
        <f t="shared" si="628"/>
        <v>0</v>
      </c>
      <c r="GD195" s="192">
        <f t="shared" si="629"/>
        <v>0</v>
      </c>
      <c r="GE195" s="192">
        <f t="shared" si="630"/>
        <v>0</v>
      </c>
      <c r="GF195" s="192">
        <f t="shared" si="631"/>
        <v>0</v>
      </c>
      <c r="GG195" s="192">
        <f t="shared" si="632"/>
        <v>0</v>
      </c>
      <c r="GH195" s="192">
        <f t="shared" si="633"/>
        <v>0</v>
      </c>
      <c r="GI195" s="192">
        <f t="shared" si="634"/>
        <v>0</v>
      </c>
      <c r="GJ195" s="192">
        <f t="shared" si="635"/>
        <v>0</v>
      </c>
      <c r="GK195" s="192">
        <f t="shared" si="636"/>
        <v>0</v>
      </c>
      <c r="GL195" s="192">
        <f t="shared" si="637"/>
        <v>0</v>
      </c>
      <c r="GM195" s="192">
        <f t="shared" si="638"/>
        <v>0</v>
      </c>
      <c r="GN195" s="192">
        <f t="shared" si="639"/>
        <v>0</v>
      </c>
      <c r="GO195" s="192">
        <f t="shared" si="640"/>
        <v>0</v>
      </c>
      <c r="GP195" s="192">
        <f t="shared" si="641"/>
        <v>0</v>
      </c>
      <c r="GQ195" s="192">
        <f t="shared" si="642"/>
        <v>0</v>
      </c>
      <c r="GR195" s="192">
        <f t="shared" si="643"/>
        <v>0</v>
      </c>
      <c r="GS195" s="192">
        <f t="shared" si="644"/>
        <v>0</v>
      </c>
      <c r="GT195" s="192">
        <f t="shared" si="645"/>
        <v>0</v>
      </c>
      <c r="GU195" s="192">
        <f t="shared" si="646"/>
        <v>0</v>
      </c>
      <c r="GV195" s="192">
        <f t="shared" si="647"/>
        <v>0</v>
      </c>
      <c r="GW195" s="192">
        <f t="shared" si="648"/>
        <v>0</v>
      </c>
      <c r="GX195" s="192">
        <f t="shared" si="649"/>
        <v>0</v>
      </c>
      <c r="GY195" s="192">
        <f t="shared" si="650"/>
        <v>0</v>
      </c>
      <c r="GZ195" s="192">
        <f t="shared" si="651"/>
        <v>0</v>
      </c>
      <c r="HA195" s="192">
        <f t="shared" si="652"/>
        <v>0</v>
      </c>
      <c r="HB195" s="192">
        <f t="shared" si="653"/>
        <v>0</v>
      </c>
      <c r="HC195" s="192">
        <f t="shared" si="654"/>
        <v>0</v>
      </c>
      <c r="HD195" s="192">
        <f t="shared" si="655"/>
        <v>0</v>
      </c>
      <c r="HE195" s="192">
        <f t="shared" si="656"/>
        <v>0</v>
      </c>
      <c r="HF195" s="192">
        <f t="shared" si="657"/>
        <v>0</v>
      </c>
      <c r="HG195" s="192">
        <f t="shared" si="658"/>
        <v>0</v>
      </c>
      <c r="HH195" s="192">
        <f t="shared" si="659"/>
        <v>0</v>
      </c>
      <c r="HI195" s="192">
        <f t="shared" si="660"/>
        <v>0</v>
      </c>
      <c r="HJ195" s="192">
        <f t="shared" si="661"/>
        <v>0</v>
      </c>
      <c r="HK195" s="192">
        <f t="shared" si="662"/>
        <v>0</v>
      </c>
      <c r="HL195" s="192">
        <f t="shared" si="663"/>
        <v>0</v>
      </c>
      <c r="HM195" s="192">
        <f t="shared" si="664"/>
        <v>0</v>
      </c>
      <c r="HN195" s="194">
        <f t="shared" si="692"/>
        <v>0</v>
      </c>
      <c r="HO195" s="194">
        <f t="shared" si="693"/>
        <v>0</v>
      </c>
      <c r="HP195" s="194">
        <f t="shared" si="694"/>
        <v>0</v>
      </c>
      <c r="HQ195" s="194">
        <f t="shared" si="695"/>
        <v>0</v>
      </c>
      <c r="HR195" s="194">
        <f t="shared" si="696"/>
        <v>0</v>
      </c>
      <c r="HS195" s="195" t="str">
        <f t="shared" si="471"/>
        <v/>
      </c>
      <c r="HT195" s="196">
        <f t="shared" si="697"/>
        <v>0</v>
      </c>
      <c r="HU195" s="196">
        <f t="shared" si="698"/>
        <v>0</v>
      </c>
      <c r="HV195" s="197" t="str">
        <f t="shared" si="472"/>
        <v/>
      </c>
      <c r="HW195" s="197" t="str">
        <f t="shared" si="665"/>
        <v/>
      </c>
      <c r="HX195" s="197" t="str">
        <f t="shared" si="666"/>
        <v/>
      </c>
      <c r="HY195" s="195" t="str">
        <f t="shared" si="473"/>
        <v/>
      </c>
      <c r="HZ195" s="30">
        <f t="shared" si="469"/>
        <v>0</v>
      </c>
      <c r="IA195" s="198">
        <f t="shared" si="474"/>
        <v>0</v>
      </c>
      <c r="IB195" s="195"/>
      <c r="IC195" s="195">
        <f t="shared" si="667"/>
        <v>0</v>
      </c>
      <c r="ID195" s="195">
        <f t="shared" si="475"/>
        <v>0</v>
      </c>
      <c r="IE195" s="195">
        <f t="shared" si="668"/>
        <v>0</v>
      </c>
      <c r="IF195" s="195">
        <f t="shared" si="476"/>
        <v>0</v>
      </c>
      <c r="IG195" s="307">
        <f t="shared" si="477"/>
        <v>0</v>
      </c>
      <c r="IH195" s="307">
        <f t="shared" si="478"/>
        <v>0</v>
      </c>
      <c r="II195" s="44">
        <f t="shared" si="479"/>
        <v>0</v>
      </c>
      <c r="IJ195" s="44">
        <f t="shared" si="669"/>
        <v>0</v>
      </c>
      <c r="IK195" s="44">
        <f t="shared" si="670"/>
        <v>0</v>
      </c>
      <c r="IL195" s="44">
        <f t="shared" si="671"/>
        <v>0</v>
      </c>
      <c r="IM195" s="44">
        <f t="shared" si="672"/>
        <v>0</v>
      </c>
      <c r="IN195" s="44">
        <f t="shared" si="673"/>
        <v>0</v>
      </c>
      <c r="IO195" s="44">
        <f t="shared" si="674"/>
        <v>0</v>
      </c>
    </row>
    <row r="196" spans="1:249" ht="18" customHeight="1">
      <c r="A196" s="188">
        <v>190</v>
      </c>
      <c r="B196" s="326"/>
      <c r="C196" s="289"/>
      <c r="D196" s="199"/>
      <c r="E196" s="189"/>
      <c r="F196" s="189"/>
      <c r="G196" s="190"/>
      <c r="H196" s="190"/>
      <c r="I196" s="272"/>
      <c r="J196" s="207"/>
      <c r="K196" s="214" t="str">
        <f t="shared" si="480"/>
        <v/>
      </c>
      <c r="L196" s="200" t="str">
        <f t="shared" si="481"/>
        <v/>
      </c>
      <c r="M196" s="200" t="str">
        <f t="shared" si="482"/>
        <v/>
      </c>
      <c r="N196" s="209" t="str">
        <f t="shared" si="470"/>
        <v/>
      </c>
      <c r="O196" s="208" t="str">
        <f>IFERROR(IF(D196="","",IF(K196="","",IF(I196="","",IF(F196="F",VLOOKUP(K196,F!A:G,2,0),IF(F196="M",VLOOKUP(K196,M!A:G,2,0),""))))),0)</f>
        <v/>
      </c>
      <c r="P196" s="191" t="str">
        <f>IFERROR(IF(D196="","",IF(K196="","",IF(I196="","",IF(F196="F",VLOOKUP(K196,F!A:G,3,0),IF(F196="M",VLOOKUP(K196,M!A:G,3,0),""))))),0)</f>
        <v/>
      </c>
      <c r="Q196" s="191" t="str">
        <f>IFERROR(IF(D196="","",IF(K196="","",IF(I196="","",IF(F196="F",VLOOKUP(K196,F!A:G,4,0),IF(F196="M",VLOOKUP(K196,M!A:G,4,0),""))))),0)</f>
        <v/>
      </c>
      <c r="R196" s="191" t="str">
        <f>IFERROR(IF(D196="","",IF(K196="","",IF(I196="","",IF(F196="F",VLOOKUP(K196,F!A:G,5,0),IF(F196="M",VLOOKUP(K196,M!A:G,5,0),""))))),0)</f>
        <v/>
      </c>
      <c r="S196" s="191" t="str">
        <f>IFERROR(IF(D196="","",IF(K196="","",IF(I196="","",IF(F196="F",VLOOKUP(K196,F!A:G,6,0),IF(F196="M",VLOOKUP(K196,M!A:G,6,0),""))))),0)</f>
        <v/>
      </c>
      <c r="T196" s="191" t="str">
        <f>IFERROR(IF(D196="","",IF(K196="","",IF(I196="","",IF(F196="F",VLOOKUP(K196,F!A:G,7,0),IF(F196="M",VLOOKUP(K196,M!A:G,7,0),""))))),0)</f>
        <v/>
      </c>
      <c r="U196" s="191" t="str">
        <f>IFERROR(IF(D196="","",IF(K196="","",IF(J196="","",IF(F196="F",VLOOKUP(K196,F!A:M,8,0),IF(F196="M",VLOOKUP(K196,M!A:M,8,0),""))))),0)</f>
        <v/>
      </c>
      <c r="V196" s="191" t="str">
        <f>IFERROR(IF(D196="","",IF(K196="","",IF(J196="","",IF(F196="F",VLOOKUP(K196,F!A:M,9,0),IF(F196="M",VLOOKUP(K196,M!A:M,9,0),""))))),0)</f>
        <v/>
      </c>
      <c r="W196" s="191" t="str">
        <f>IFERROR(IF(D196="","",IF(K196="","",IF(J196="","",IF(F196="F",VLOOKUP(K196,F!A:M,10,0),IF(F196="M",VLOOKUP(K196,M!A:M,10,0),""))))),0)</f>
        <v/>
      </c>
      <c r="X196" s="191" t="str">
        <f>IFERROR(IF(D196="","",IF(K196="","",IF(J196="","",IF(F196="F",VLOOKUP(K196,F!A:M,11,0),IF(F196="M",VLOOKUP(K196,M!A:M,11,0),""))))),0)</f>
        <v/>
      </c>
      <c r="Y196" s="191" t="str">
        <f>IFERROR(IF(D196="","",IF(K196="","",IF(J196="","",IF(F196="F",VLOOKUP(K196,F!A:M,12,0),IF(F196="M",VLOOKUP(K196,M!A:M,12,0),""))))),0)</f>
        <v/>
      </c>
      <c r="Z196" s="191" t="str">
        <f>IFERROR(IF(D196="","",IF(K196="","",IF(J196="","",IF(F196="F",VLOOKUP(K196,F!A:M,13,0),IF(F196="M",VLOOKUP(K196,M!A:M,13,0),""))))),0)</f>
        <v/>
      </c>
      <c r="AA196" s="191" t="str">
        <f>IFERROR(IF(D196="","",IF(F196="","",IF(J196="","",IF(K196="","",IF(AND(K196&gt;23,K196&lt;=60),IF(F196="F",VLOOKUP(MROUND(HZ196,0.5),'F-Weight for Length'!K:S,2,0),VLOOKUP(MROUND(HZ196,0.5),'M-Weight for Length'!K:S,2,0)),IF(K196&gt;60,IF(F196="F",VLOOKUP(K196,'F-Weight for Length'!U:AC,2,0),VLOOKUP(K196,'M-Weight for Length'!U:AC,2,0)),IF(F196="F",VLOOKUP(MROUND(HZ196,0.5),'F-Weight for Length'!A:I,2,0),VLOOKUP(MROUND(HZ196,0.5),'M-Weight for Length'!A:I,2,0)))))))),0)</f>
        <v/>
      </c>
      <c r="AB196" s="191" t="str">
        <f>IFERROR(IF(D196="","",IF(F196="","",IF(J196="","",IF(K196="","",IF(AND(K196&gt;23,K196&lt;=60),IF(F196="F",VLOOKUP(MROUND(HZ196,0.5),'F-Weight for Length'!K:S,3,0),VLOOKUP(MROUND(HZ196,0.5),'M-Weight for Length'!K:S,3,0)),IF(K196&gt;60,IF(F196="F",VLOOKUP(K196,'F-Weight for Length'!U:AC,3,0),VLOOKUP(K196,'M-Weight for Length'!U:AC,3,0)),IF(F196="F",VLOOKUP(MROUND(HZ196,0.5),'F-Weight for Length'!A:I,3,0),VLOOKUP(MROUND(HZ196,0.5),'M-Weight for Length'!A:I,3,0)))))))),0)</f>
        <v/>
      </c>
      <c r="AC196" s="191" t="str">
        <f>IFERROR(IF(D196="","",IF(F196="","",IF(J196="","",IF(K196="","",IF(AND(K196&gt;23,K196&lt;=60),IF(F196="F",VLOOKUP(MROUND(HZ196,0.5),'F-Weight for Length'!K:S,4,0),VLOOKUP(MROUND(HZ196,0.5),'M-Weight for Length'!K:S,4,0)),IF(K196&gt;60,IF(F196="F",VLOOKUP(K196,'F-Weight for Length'!U:AC,4,0),VLOOKUP(K196,'M-Weight for Length'!U:AC,4,0)),IF(F196="F",VLOOKUP(MROUND(HZ196,0.5),'F-Weight for Length'!A:I,4,0),VLOOKUP(MROUND(HZ196,0.5),'M-Weight for Length'!A:I,4,0)))))))),0)</f>
        <v/>
      </c>
      <c r="AD196" s="191" t="str">
        <f>IFERROR(IF(D196="","",IF(F196="","",IF(J196="","",IF(K196="","",IF(AND(K196&gt;23,K196&lt;=60),IF(F196="F",VLOOKUP(MROUND(HZ196,0.5),'F-Weight for Length'!K:S,5,0),VLOOKUP(MROUND(HZ196,0.5),'M-Weight for Length'!K:S,5,0)),IF(K196&gt;60,IF(F196="F",VLOOKUP(K196,'F-Weight for Length'!U:AC,5,0),VLOOKUP(K196,'M-Weight for Length'!U:AC,5,0)),IF(F196="F",VLOOKUP(MROUND(HZ196,0.5),'F-Weight for Length'!A:I,5,0),VLOOKUP(MROUND(HZ196,0.5),'M-Weight for Length'!A:I,5,0)))))))),0)</f>
        <v/>
      </c>
      <c r="AE196" s="191" t="str">
        <f>IFERROR(IF(D196="","",IF(F196="","",IF(J196="","",IF(K196="","",IF(AND(K196&gt;23,K196&lt;=60),IF(F196="F",VLOOKUP(MROUND(HZ196,0.5),'F-Weight for Length'!K:S,6,0),VLOOKUP(MROUND(HZ196,0.5),'M-Weight for Length'!K:S,6,0)),IF(K196&gt;60,IF(F196="F",VLOOKUP(K196,'F-Weight for Length'!U:AC,6,0),VLOOKUP(K196,'M-Weight for Length'!U:AC,6,0)),IF(F196="F",VLOOKUP(MROUND(HZ196,0.5),'F-Weight for Length'!A:I,6,0),VLOOKUP(MROUND(HZ196,0.5),'M-Weight for Length'!A:I,6,0)))))))),0)</f>
        <v/>
      </c>
      <c r="AF196" s="191" t="str">
        <f>IFERROR(IF(D196="","",IF(F196="","",IF(J196="","",IF(K196="","",IF(AND(K196&gt;23,K196&lt;=60),IF(F196="F",VLOOKUP(MROUND(HZ196,0.5),'F-Weight for Length'!K:S,7,0),VLOOKUP(MROUND(HZ196,0.5),'M-Weight for Length'!K:S,7,0)),IF(K196&gt;60,IF(F196="F",VLOOKUP(K196,'F-Weight for Length'!U:AC,7,0),VLOOKUP(K196,'M-Weight for Length'!U:AC,7,0)),IF(F196="F",VLOOKUP(MROUND(HZ196,0.5),'F-Weight for Length'!A:I,7,0),VLOOKUP(MROUND(HZ196,0.5),'M-Weight for Length'!A:I,7,0)))))))),0)</f>
        <v/>
      </c>
      <c r="AG196" s="191" t="str">
        <f>IFERROR(IF(D196="","",IF(F196="","",IF(J196="","",IF(K196="","",IF(AND(K196&gt;23,K196&lt;=60),IF(F196="F",VLOOKUP(MROUND(HZ196,0.5),'F-Weight for Length'!K:S,8,0),VLOOKUP(MROUND(HZ196,0.5),'M-Weight for Length'!K:S,8,0)),IF(K196&gt;60,IF(F196="F",VLOOKUP(K196,'F-Weight for Length'!U:AC,8,0),VLOOKUP(K196,'M-Weight for Length'!U:AC,8,0)),IF(F196="F",VLOOKUP(MROUND(HZ196,0.5),'F-Weight for Length'!A:I,8,0),VLOOKUP(MROUND(HZ196,0.5),'M-Weight for Length'!A:I,8,0)))))))),0)</f>
        <v/>
      </c>
      <c r="AH196" s="191" t="str">
        <f>IFERROR(IF(D196="","",IF(F196="","",IF(J196="","",IF(K196="","",IF(AND(K196&gt;23,K196&lt;=60),IF(F196="F",VLOOKUP(MROUND(HZ196,0.5),'F-Weight for Length'!K:S,9,0),VLOOKUP(MROUND(HZ196,0.5),'M-Weight for Length'!K:S,9,0)),IF(K196&gt;60,IF(F196="F",VLOOKUP(K196,'F-Weight for Length'!U:AC,9,0),VLOOKUP(K196,'M-Weight for Length'!U:AC,9,0)),IF(F196="F",VLOOKUP(MROUND(HZ196,0.5),'F-Weight for Length'!A:I,9,0),VLOOKUP(MROUND(HZ196,0.5),'M-Weight for Length'!A:I,9,0)))))))),0)</f>
        <v/>
      </c>
      <c r="AI196" s="192">
        <f t="shared" si="483"/>
        <v>0</v>
      </c>
      <c r="AJ196" s="192">
        <f t="shared" si="484"/>
        <v>0</v>
      </c>
      <c r="AK196" s="192">
        <f t="shared" si="485"/>
        <v>0</v>
      </c>
      <c r="AL196" s="192">
        <f t="shared" si="486"/>
        <v>0</v>
      </c>
      <c r="AM196" s="192">
        <f t="shared" si="487"/>
        <v>0</v>
      </c>
      <c r="AN196" s="192">
        <f t="shared" si="488"/>
        <v>0</v>
      </c>
      <c r="AO196" s="192">
        <f t="shared" si="489"/>
        <v>0</v>
      </c>
      <c r="AP196" s="192">
        <f t="shared" si="490"/>
        <v>0</v>
      </c>
      <c r="AQ196" s="192">
        <f t="shared" si="491"/>
        <v>0</v>
      </c>
      <c r="AR196" s="192">
        <f t="shared" si="492"/>
        <v>0</v>
      </c>
      <c r="AS196" s="192">
        <f t="shared" si="493"/>
        <v>0</v>
      </c>
      <c r="AT196" s="192">
        <f t="shared" si="494"/>
        <v>0</v>
      </c>
      <c r="AU196" s="192">
        <f t="shared" si="495"/>
        <v>0</v>
      </c>
      <c r="AV196" s="192">
        <f t="shared" si="496"/>
        <v>0</v>
      </c>
      <c r="AW196" s="192">
        <f t="shared" si="497"/>
        <v>0</v>
      </c>
      <c r="AX196" s="192">
        <f t="shared" si="498"/>
        <v>0</v>
      </c>
      <c r="AY196" s="192">
        <f t="shared" si="499"/>
        <v>0</v>
      </c>
      <c r="AZ196" s="192">
        <f t="shared" si="500"/>
        <v>0</v>
      </c>
      <c r="BA196" s="192">
        <f t="shared" si="501"/>
        <v>0</v>
      </c>
      <c r="BB196" s="192">
        <f t="shared" si="502"/>
        <v>0</v>
      </c>
      <c r="BC196" s="192">
        <f t="shared" si="503"/>
        <v>0</v>
      </c>
      <c r="BD196" s="192">
        <f t="shared" si="504"/>
        <v>0</v>
      </c>
      <c r="BE196" s="192">
        <f t="shared" si="505"/>
        <v>0</v>
      </c>
      <c r="BF196" s="192">
        <f t="shared" si="506"/>
        <v>0</v>
      </c>
      <c r="BG196" s="192">
        <f t="shared" si="507"/>
        <v>0</v>
      </c>
      <c r="BH196" s="192">
        <f t="shared" si="508"/>
        <v>0</v>
      </c>
      <c r="BI196" s="192">
        <f t="shared" si="509"/>
        <v>0</v>
      </c>
      <c r="BJ196" s="192">
        <f t="shared" si="510"/>
        <v>0</v>
      </c>
      <c r="BK196" s="192">
        <f t="shared" si="511"/>
        <v>0</v>
      </c>
      <c r="BL196" s="192">
        <f t="shared" si="512"/>
        <v>0</v>
      </c>
      <c r="BM196" s="192">
        <f t="shared" si="513"/>
        <v>0</v>
      </c>
      <c r="BN196" s="192">
        <f t="shared" si="514"/>
        <v>0</v>
      </c>
      <c r="BO196" s="192">
        <f t="shared" si="515"/>
        <v>0</v>
      </c>
      <c r="BP196" s="192">
        <f t="shared" si="516"/>
        <v>0</v>
      </c>
      <c r="BQ196" s="192">
        <f t="shared" si="517"/>
        <v>0</v>
      </c>
      <c r="BR196" s="192">
        <f t="shared" si="518"/>
        <v>0</v>
      </c>
      <c r="BS196" s="192">
        <f t="shared" si="519"/>
        <v>0</v>
      </c>
      <c r="BT196" s="192">
        <f t="shared" si="520"/>
        <v>0</v>
      </c>
      <c r="BU196" s="192">
        <f t="shared" si="521"/>
        <v>0</v>
      </c>
      <c r="BV196" s="192">
        <f t="shared" si="522"/>
        <v>0</v>
      </c>
      <c r="BW196" s="192">
        <f t="shared" si="523"/>
        <v>0</v>
      </c>
      <c r="BX196" s="192">
        <f t="shared" si="524"/>
        <v>0</v>
      </c>
      <c r="BY196" s="192">
        <f t="shared" si="525"/>
        <v>0</v>
      </c>
      <c r="BZ196" s="192">
        <f t="shared" si="526"/>
        <v>0</v>
      </c>
      <c r="CA196" s="192">
        <f t="shared" si="527"/>
        <v>0</v>
      </c>
      <c r="CB196" s="192">
        <f t="shared" si="528"/>
        <v>0</v>
      </c>
      <c r="CC196" s="192">
        <f t="shared" si="529"/>
        <v>0</v>
      </c>
      <c r="CD196" s="192">
        <f t="shared" si="530"/>
        <v>0</v>
      </c>
      <c r="CE196" s="192">
        <f t="shared" si="531"/>
        <v>0</v>
      </c>
      <c r="CF196" s="192">
        <f t="shared" si="532"/>
        <v>0</v>
      </c>
      <c r="CG196" s="192">
        <f t="shared" si="533"/>
        <v>0</v>
      </c>
      <c r="CH196" s="192">
        <f t="shared" si="534"/>
        <v>0</v>
      </c>
      <c r="CI196" s="192">
        <f t="shared" si="535"/>
        <v>0</v>
      </c>
      <c r="CJ196" s="192">
        <f t="shared" si="536"/>
        <v>0</v>
      </c>
      <c r="CK196" s="192">
        <f t="shared" si="537"/>
        <v>0</v>
      </c>
      <c r="CL196" s="192">
        <f t="shared" si="538"/>
        <v>0</v>
      </c>
      <c r="CM196" s="192">
        <f t="shared" si="539"/>
        <v>0</v>
      </c>
      <c r="CN196" s="192">
        <f t="shared" si="540"/>
        <v>0</v>
      </c>
      <c r="CO196" s="192">
        <f t="shared" si="541"/>
        <v>0</v>
      </c>
      <c r="CP196" s="192">
        <f t="shared" si="542"/>
        <v>0</v>
      </c>
      <c r="CQ196" s="192">
        <f t="shared" si="543"/>
        <v>0</v>
      </c>
      <c r="CR196" s="192">
        <f t="shared" si="544"/>
        <v>0</v>
      </c>
      <c r="CS196" s="192">
        <f t="shared" si="545"/>
        <v>0</v>
      </c>
      <c r="CT196" s="192">
        <f t="shared" si="546"/>
        <v>0</v>
      </c>
      <c r="CU196" s="192">
        <f t="shared" si="547"/>
        <v>0</v>
      </c>
      <c r="CV196" s="192">
        <f t="shared" si="548"/>
        <v>0</v>
      </c>
      <c r="CW196" s="192">
        <f t="shared" si="549"/>
        <v>0</v>
      </c>
      <c r="CX196" s="192">
        <f t="shared" si="550"/>
        <v>0</v>
      </c>
      <c r="CY196" s="192">
        <f t="shared" si="551"/>
        <v>0</v>
      </c>
      <c r="CZ196" s="192">
        <f t="shared" si="552"/>
        <v>0</v>
      </c>
      <c r="DA196" s="192">
        <f t="shared" si="553"/>
        <v>0</v>
      </c>
      <c r="DB196" s="192">
        <f t="shared" si="554"/>
        <v>0</v>
      </c>
      <c r="DC196" s="192">
        <f t="shared" si="555"/>
        <v>0</v>
      </c>
      <c r="DD196" s="192">
        <f t="shared" si="556"/>
        <v>0</v>
      </c>
      <c r="DE196" s="192">
        <f t="shared" si="557"/>
        <v>0</v>
      </c>
      <c r="DF196" s="192">
        <f t="shared" si="558"/>
        <v>0</v>
      </c>
      <c r="DG196" s="192">
        <f t="shared" si="559"/>
        <v>0</v>
      </c>
      <c r="DH196" s="192">
        <f t="shared" si="560"/>
        <v>0</v>
      </c>
      <c r="DI196" s="192">
        <f t="shared" si="561"/>
        <v>0</v>
      </c>
      <c r="DJ196" s="192">
        <f t="shared" si="562"/>
        <v>0</v>
      </c>
      <c r="DK196" s="192">
        <f t="shared" si="563"/>
        <v>0</v>
      </c>
      <c r="DL196" s="192">
        <f t="shared" si="564"/>
        <v>0</v>
      </c>
      <c r="DM196" s="192">
        <f t="shared" si="565"/>
        <v>0</v>
      </c>
      <c r="DN196" s="192">
        <f t="shared" si="566"/>
        <v>0</v>
      </c>
      <c r="DO196" s="192">
        <f t="shared" si="567"/>
        <v>0</v>
      </c>
      <c r="DP196" s="192">
        <f t="shared" si="568"/>
        <v>0</v>
      </c>
      <c r="DQ196" s="192">
        <f t="shared" si="569"/>
        <v>0</v>
      </c>
      <c r="DR196" s="192">
        <f t="shared" si="570"/>
        <v>0</v>
      </c>
      <c r="DS196" s="192">
        <f t="shared" si="571"/>
        <v>0</v>
      </c>
      <c r="DT196" s="192">
        <f t="shared" si="572"/>
        <v>0</v>
      </c>
      <c r="DU196" s="192">
        <f t="shared" si="573"/>
        <v>0</v>
      </c>
      <c r="DV196" s="193">
        <f t="shared" si="687"/>
        <v>0</v>
      </c>
      <c r="DW196" s="193">
        <f t="shared" si="688"/>
        <v>0</v>
      </c>
      <c r="DX196" s="193">
        <f t="shared" si="689"/>
        <v>0</v>
      </c>
      <c r="DY196" s="193">
        <f t="shared" si="690"/>
        <v>0</v>
      </c>
      <c r="DZ196" s="193">
        <f t="shared" si="691"/>
        <v>0</v>
      </c>
      <c r="EA196" s="192">
        <f t="shared" si="574"/>
        <v>0</v>
      </c>
      <c r="EB196" s="192">
        <f t="shared" si="575"/>
        <v>0</v>
      </c>
      <c r="EC196" s="192">
        <f t="shared" si="576"/>
        <v>0</v>
      </c>
      <c r="ED196" s="192">
        <f t="shared" si="577"/>
        <v>0</v>
      </c>
      <c r="EE196" s="192">
        <f t="shared" si="578"/>
        <v>0</v>
      </c>
      <c r="EF196" s="192">
        <f t="shared" si="579"/>
        <v>0</v>
      </c>
      <c r="EG196" s="192">
        <f t="shared" si="580"/>
        <v>0</v>
      </c>
      <c r="EH196" s="192">
        <f t="shared" si="581"/>
        <v>0</v>
      </c>
      <c r="EI196" s="192">
        <f t="shared" si="582"/>
        <v>0</v>
      </c>
      <c r="EJ196" s="192">
        <f t="shared" si="583"/>
        <v>0</v>
      </c>
      <c r="EK196" s="192">
        <f t="shared" si="584"/>
        <v>0</v>
      </c>
      <c r="EL196" s="192">
        <f t="shared" si="585"/>
        <v>0</v>
      </c>
      <c r="EM196" s="192">
        <f t="shared" si="586"/>
        <v>0</v>
      </c>
      <c r="EN196" s="192">
        <f t="shared" si="587"/>
        <v>0</v>
      </c>
      <c r="EO196" s="192">
        <f t="shared" si="588"/>
        <v>0</v>
      </c>
      <c r="EP196" s="192">
        <f t="shared" si="589"/>
        <v>0</v>
      </c>
      <c r="EQ196" s="192">
        <f t="shared" si="590"/>
        <v>0</v>
      </c>
      <c r="ER196" s="192">
        <f t="shared" si="591"/>
        <v>0</v>
      </c>
      <c r="ES196" s="192">
        <f t="shared" si="592"/>
        <v>0</v>
      </c>
      <c r="ET196" s="192">
        <f t="shared" si="593"/>
        <v>0</v>
      </c>
      <c r="EU196" s="192">
        <f t="shared" si="594"/>
        <v>0</v>
      </c>
      <c r="EV196" s="192">
        <f t="shared" si="595"/>
        <v>0</v>
      </c>
      <c r="EW196" s="192">
        <f t="shared" si="596"/>
        <v>0</v>
      </c>
      <c r="EX196" s="192">
        <f t="shared" si="597"/>
        <v>0</v>
      </c>
      <c r="EY196" s="192">
        <f t="shared" si="598"/>
        <v>0</v>
      </c>
      <c r="EZ196" s="192">
        <f t="shared" si="599"/>
        <v>0</v>
      </c>
      <c r="FA196" s="192">
        <f t="shared" si="600"/>
        <v>0</v>
      </c>
      <c r="FB196" s="192">
        <f t="shared" si="601"/>
        <v>0</v>
      </c>
      <c r="FC196" s="192">
        <f t="shared" si="602"/>
        <v>0</v>
      </c>
      <c r="FD196" s="192">
        <f t="shared" si="603"/>
        <v>0</v>
      </c>
      <c r="FE196" s="192">
        <f t="shared" si="604"/>
        <v>0</v>
      </c>
      <c r="FF196" s="192">
        <f t="shared" si="605"/>
        <v>0</v>
      </c>
      <c r="FG196" s="192">
        <f t="shared" si="606"/>
        <v>0</v>
      </c>
      <c r="FH196" s="192">
        <f t="shared" si="607"/>
        <v>0</v>
      </c>
      <c r="FI196" s="192">
        <f t="shared" si="608"/>
        <v>0</v>
      </c>
      <c r="FJ196" s="192">
        <f t="shared" si="609"/>
        <v>0</v>
      </c>
      <c r="FK196" s="192">
        <f t="shared" si="610"/>
        <v>0</v>
      </c>
      <c r="FL196" s="192">
        <f t="shared" si="611"/>
        <v>0</v>
      </c>
      <c r="FM196" s="192">
        <f t="shared" si="612"/>
        <v>0</v>
      </c>
      <c r="FN196" s="192">
        <f t="shared" si="613"/>
        <v>0</v>
      </c>
      <c r="FO196" s="192">
        <f t="shared" si="614"/>
        <v>0</v>
      </c>
      <c r="FP196" s="192">
        <f t="shared" si="615"/>
        <v>0</v>
      </c>
      <c r="FQ196" s="192">
        <f t="shared" si="616"/>
        <v>0</v>
      </c>
      <c r="FR196" s="192">
        <f t="shared" si="617"/>
        <v>0</v>
      </c>
      <c r="FS196" s="192">
        <f t="shared" si="618"/>
        <v>0</v>
      </c>
      <c r="FT196" s="192">
        <f t="shared" si="619"/>
        <v>0</v>
      </c>
      <c r="FU196" s="192">
        <f t="shared" si="620"/>
        <v>0</v>
      </c>
      <c r="FV196" s="192">
        <f t="shared" si="621"/>
        <v>0</v>
      </c>
      <c r="FW196" s="192">
        <f t="shared" si="622"/>
        <v>0</v>
      </c>
      <c r="FX196" s="192">
        <f t="shared" si="623"/>
        <v>0</v>
      </c>
      <c r="FY196" s="192">
        <f t="shared" si="624"/>
        <v>0</v>
      </c>
      <c r="FZ196" s="192">
        <f t="shared" si="625"/>
        <v>0</v>
      </c>
      <c r="GA196" s="192">
        <f t="shared" si="626"/>
        <v>0</v>
      </c>
      <c r="GB196" s="192">
        <f t="shared" si="627"/>
        <v>0</v>
      </c>
      <c r="GC196" s="192">
        <f t="shared" si="628"/>
        <v>0</v>
      </c>
      <c r="GD196" s="192">
        <f t="shared" si="629"/>
        <v>0</v>
      </c>
      <c r="GE196" s="192">
        <f t="shared" si="630"/>
        <v>0</v>
      </c>
      <c r="GF196" s="192">
        <f t="shared" si="631"/>
        <v>0</v>
      </c>
      <c r="GG196" s="192">
        <f t="shared" si="632"/>
        <v>0</v>
      </c>
      <c r="GH196" s="192">
        <f t="shared" si="633"/>
        <v>0</v>
      </c>
      <c r="GI196" s="192">
        <f t="shared" si="634"/>
        <v>0</v>
      </c>
      <c r="GJ196" s="192">
        <f t="shared" si="635"/>
        <v>0</v>
      </c>
      <c r="GK196" s="192">
        <f t="shared" si="636"/>
        <v>0</v>
      </c>
      <c r="GL196" s="192">
        <f t="shared" si="637"/>
        <v>0</v>
      </c>
      <c r="GM196" s="192">
        <f t="shared" si="638"/>
        <v>0</v>
      </c>
      <c r="GN196" s="192">
        <f t="shared" si="639"/>
        <v>0</v>
      </c>
      <c r="GO196" s="192">
        <f t="shared" si="640"/>
        <v>0</v>
      </c>
      <c r="GP196" s="192">
        <f t="shared" si="641"/>
        <v>0</v>
      </c>
      <c r="GQ196" s="192">
        <f t="shared" si="642"/>
        <v>0</v>
      </c>
      <c r="GR196" s="192">
        <f t="shared" si="643"/>
        <v>0</v>
      </c>
      <c r="GS196" s="192">
        <f t="shared" si="644"/>
        <v>0</v>
      </c>
      <c r="GT196" s="192">
        <f t="shared" si="645"/>
        <v>0</v>
      </c>
      <c r="GU196" s="192">
        <f t="shared" si="646"/>
        <v>0</v>
      </c>
      <c r="GV196" s="192">
        <f t="shared" si="647"/>
        <v>0</v>
      </c>
      <c r="GW196" s="192">
        <f t="shared" si="648"/>
        <v>0</v>
      </c>
      <c r="GX196" s="192">
        <f t="shared" si="649"/>
        <v>0</v>
      </c>
      <c r="GY196" s="192">
        <f t="shared" si="650"/>
        <v>0</v>
      </c>
      <c r="GZ196" s="192">
        <f t="shared" si="651"/>
        <v>0</v>
      </c>
      <c r="HA196" s="192">
        <f t="shared" si="652"/>
        <v>0</v>
      </c>
      <c r="HB196" s="192">
        <f t="shared" si="653"/>
        <v>0</v>
      </c>
      <c r="HC196" s="192">
        <f t="shared" si="654"/>
        <v>0</v>
      </c>
      <c r="HD196" s="192">
        <f t="shared" si="655"/>
        <v>0</v>
      </c>
      <c r="HE196" s="192">
        <f t="shared" si="656"/>
        <v>0</v>
      </c>
      <c r="HF196" s="192">
        <f t="shared" si="657"/>
        <v>0</v>
      </c>
      <c r="HG196" s="192">
        <f t="shared" si="658"/>
        <v>0</v>
      </c>
      <c r="HH196" s="192">
        <f t="shared" si="659"/>
        <v>0</v>
      </c>
      <c r="HI196" s="192">
        <f t="shared" si="660"/>
        <v>0</v>
      </c>
      <c r="HJ196" s="192">
        <f t="shared" si="661"/>
        <v>0</v>
      </c>
      <c r="HK196" s="192">
        <f t="shared" si="662"/>
        <v>0</v>
      </c>
      <c r="HL196" s="192">
        <f t="shared" si="663"/>
        <v>0</v>
      </c>
      <c r="HM196" s="192">
        <f t="shared" si="664"/>
        <v>0</v>
      </c>
      <c r="HN196" s="194">
        <f t="shared" si="692"/>
        <v>0</v>
      </c>
      <c r="HO196" s="194">
        <f t="shared" si="693"/>
        <v>0</v>
      </c>
      <c r="HP196" s="194">
        <f t="shared" si="694"/>
        <v>0</v>
      </c>
      <c r="HQ196" s="194">
        <f t="shared" si="695"/>
        <v>0</v>
      </c>
      <c r="HR196" s="194">
        <f t="shared" si="696"/>
        <v>0</v>
      </c>
      <c r="HS196" s="195" t="str">
        <f t="shared" si="471"/>
        <v/>
      </c>
      <c r="HT196" s="196">
        <f t="shared" si="697"/>
        <v>0</v>
      </c>
      <c r="HU196" s="196">
        <f t="shared" si="698"/>
        <v>0</v>
      </c>
      <c r="HV196" s="197" t="str">
        <f t="shared" si="472"/>
        <v/>
      </c>
      <c r="HW196" s="197" t="str">
        <f t="shared" si="665"/>
        <v/>
      </c>
      <c r="HX196" s="197" t="str">
        <f t="shared" si="666"/>
        <v/>
      </c>
      <c r="HY196" s="195" t="str">
        <f t="shared" si="473"/>
        <v/>
      </c>
      <c r="HZ196" s="30">
        <f t="shared" si="469"/>
        <v>0</v>
      </c>
      <c r="IA196" s="198">
        <f t="shared" si="474"/>
        <v>0</v>
      </c>
      <c r="IB196" s="195"/>
      <c r="IC196" s="195">
        <f t="shared" si="667"/>
        <v>0</v>
      </c>
      <c r="ID196" s="195">
        <f t="shared" si="475"/>
        <v>0</v>
      </c>
      <c r="IE196" s="195">
        <f t="shared" si="668"/>
        <v>0</v>
      </c>
      <c r="IF196" s="195">
        <f t="shared" si="476"/>
        <v>0</v>
      </c>
      <c r="IG196" s="307">
        <f t="shared" si="477"/>
        <v>0</v>
      </c>
      <c r="IH196" s="307">
        <f t="shared" si="478"/>
        <v>0</v>
      </c>
      <c r="II196" s="44">
        <f t="shared" si="479"/>
        <v>0</v>
      </c>
      <c r="IJ196" s="44">
        <f t="shared" si="669"/>
        <v>0</v>
      </c>
      <c r="IK196" s="44">
        <f t="shared" si="670"/>
        <v>0</v>
      </c>
      <c r="IL196" s="44">
        <f t="shared" si="671"/>
        <v>0</v>
      </c>
      <c r="IM196" s="44">
        <f t="shared" si="672"/>
        <v>0</v>
      </c>
      <c r="IN196" s="44">
        <f t="shared" si="673"/>
        <v>0</v>
      </c>
      <c r="IO196" s="44">
        <f t="shared" si="674"/>
        <v>0</v>
      </c>
    </row>
    <row r="197" spans="1:249" ht="18" customHeight="1">
      <c r="A197" s="188">
        <v>191</v>
      </c>
      <c r="B197" s="326"/>
      <c r="C197" s="289"/>
      <c r="D197" s="199"/>
      <c r="E197" s="189"/>
      <c r="F197" s="189"/>
      <c r="G197" s="190"/>
      <c r="H197" s="190"/>
      <c r="I197" s="272"/>
      <c r="J197" s="207"/>
      <c r="K197" s="214" t="str">
        <f t="shared" si="480"/>
        <v/>
      </c>
      <c r="L197" s="200" t="str">
        <f t="shared" si="481"/>
        <v/>
      </c>
      <c r="M197" s="200" t="str">
        <f t="shared" si="482"/>
        <v/>
      </c>
      <c r="N197" s="209" t="str">
        <f t="shared" si="470"/>
        <v/>
      </c>
      <c r="O197" s="208" t="str">
        <f>IFERROR(IF(D197="","",IF(K197="","",IF(I197="","",IF(F197="F",VLOOKUP(K197,F!A:G,2,0),IF(F197="M",VLOOKUP(K197,M!A:G,2,0),""))))),0)</f>
        <v/>
      </c>
      <c r="P197" s="191" t="str">
        <f>IFERROR(IF(D197="","",IF(K197="","",IF(I197="","",IF(F197="F",VLOOKUP(K197,F!A:G,3,0),IF(F197="M",VLOOKUP(K197,M!A:G,3,0),""))))),0)</f>
        <v/>
      </c>
      <c r="Q197" s="191" t="str">
        <f>IFERROR(IF(D197="","",IF(K197="","",IF(I197="","",IF(F197="F",VLOOKUP(K197,F!A:G,4,0),IF(F197="M",VLOOKUP(K197,M!A:G,4,0),""))))),0)</f>
        <v/>
      </c>
      <c r="R197" s="191" t="str">
        <f>IFERROR(IF(D197="","",IF(K197="","",IF(I197="","",IF(F197="F",VLOOKUP(K197,F!A:G,5,0),IF(F197="M",VLOOKUP(K197,M!A:G,5,0),""))))),0)</f>
        <v/>
      </c>
      <c r="S197" s="191" t="str">
        <f>IFERROR(IF(D197="","",IF(K197="","",IF(I197="","",IF(F197="F",VLOOKUP(K197,F!A:G,6,0),IF(F197="M",VLOOKUP(K197,M!A:G,6,0),""))))),0)</f>
        <v/>
      </c>
      <c r="T197" s="191" t="str">
        <f>IFERROR(IF(D197="","",IF(K197="","",IF(I197="","",IF(F197="F",VLOOKUP(K197,F!A:G,7,0),IF(F197="M",VLOOKUP(K197,M!A:G,7,0),""))))),0)</f>
        <v/>
      </c>
      <c r="U197" s="191" t="str">
        <f>IFERROR(IF(D197="","",IF(K197="","",IF(J197="","",IF(F197="F",VLOOKUP(K197,F!A:M,8,0),IF(F197="M",VLOOKUP(K197,M!A:M,8,0),""))))),0)</f>
        <v/>
      </c>
      <c r="V197" s="191" t="str">
        <f>IFERROR(IF(D197="","",IF(K197="","",IF(J197="","",IF(F197="F",VLOOKUP(K197,F!A:M,9,0),IF(F197="M",VLOOKUP(K197,M!A:M,9,0),""))))),0)</f>
        <v/>
      </c>
      <c r="W197" s="191" t="str">
        <f>IFERROR(IF(D197="","",IF(K197="","",IF(J197="","",IF(F197="F",VLOOKUP(K197,F!A:M,10,0),IF(F197="M",VLOOKUP(K197,M!A:M,10,0),""))))),0)</f>
        <v/>
      </c>
      <c r="X197" s="191" t="str">
        <f>IFERROR(IF(D197="","",IF(K197="","",IF(J197="","",IF(F197="F",VLOOKUP(K197,F!A:M,11,0),IF(F197="M",VLOOKUP(K197,M!A:M,11,0),""))))),0)</f>
        <v/>
      </c>
      <c r="Y197" s="191" t="str">
        <f>IFERROR(IF(D197="","",IF(K197="","",IF(J197="","",IF(F197="F",VLOOKUP(K197,F!A:M,12,0),IF(F197="M",VLOOKUP(K197,M!A:M,12,0),""))))),0)</f>
        <v/>
      </c>
      <c r="Z197" s="191" t="str">
        <f>IFERROR(IF(D197="","",IF(K197="","",IF(J197="","",IF(F197="F",VLOOKUP(K197,F!A:M,13,0),IF(F197="M",VLOOKUP(K197,M!A:M,13,0),""))))),0)</f>
        <v/>
      </c>
      <c r="AA197" s="191" t="str">
        <f>IFERROR(IF(D197="","",IF(F197="","",IF(J197="","",IF(K197="","",IF(AND(K197&gt;23,K197&lt;=60),IF(F197="F",VLOOKUP(MROUND(HZ197,0.5),'F-Weight for Length'!K:S,2,0),VLOOKUP(MROUND(HZ197,0.5),'M-Weight for Length'!K:S,2,0)),IF(K197&gt;60,IF(F197="F",VLOOKUP(K197,'F-Weight for Length'!U:AC,2,0),VLOOKUP(K197,'M-Weight for Length'!U:AC,2,0)),IF(F197="F",VLOOKUP(MROUND(HZ197,0.5),'F-Weight for Length'!A:I,2,0),VLOOKUP(MROUND(HZ197,0.5),'M-Weight for Length'!A:I,2,0)))))))),0)</f>
        <v/>
      </c>
      <c r="AB197" s="191" t="str">
        <f>IFERROR(IF(D197="","",IF(F197="","",IF(J197="","",IF(K197="","",IF(AND(K197&gt;23,K197&lt;=60),IF(F197="F",VLOOKUP(MROUND(HZ197,0.5),'F-Weight for Length'!K:S,3,0),VLOOKUP(MROUND(HZ197,0.5),'M-Weight for Length'!K:S,3,0)),IF(K197&gt;60,IF(F197="F",VLOOKUP(K197,'F-Weight for Length'!U:AC,3,0),VLOOKUP(K197,'M-Weight for Length'!U:AC,3,0)),IF(F197="F",VLOOKUP(MROUND(HZ197,0.5),'F-Weight for Length'!A:I,3,0),VLOOKUP(MROUND(HZ197,0.5),'M-Weight for Length'!A:I,3,0)))))))),0)</f>
        <v/>
      </c>
      <c r="AC197" s="191" t="str">
        <f>IFERROR(IF(D197="","",IF(F197="","",IF(J197="","",IF(K197="","",IF(AND(K197&gt;23,K197&lt;=60),IF(F197="F",VLOOKUP(MROUND(HZ197,0.5),'F-Weight for Length'!K:S,4,0),VLOOKUP(MROUND(HZ197,0.5),'M-Weight for Length'!K:S,4,0)),IF(K197&gt;60,IF(F197="F",VLOOKUP(K197,'F-Weight for Length'!U:AC,4,0),VLOOKUP(K197,'M-Weight for Length'!U:AC,4,0)),IF(F197="F",VLOOKUP(MROUND(HZ197,0.5),'F-Weight for Length'!A:I,4,0),VLOOKUP(MROUND(HZ197,0.5),'M-Weight for Length'!A:I,4,0)))))))),0)</f>
        <v/>
      </c>
      <c r="AD197" s="191" t="str">
        <f>IFERROR(IF(D197="","",IF(F197="","",IF(J197="","",IF(K197="","",IF(AND(K197&gt;23,K197&lt;=60),IF(F197="F",VLOOKUP(MROUND(HZ197,0.5),'F-Weight for Length'!K:S,5,0),VLOOKUP(MROUND(HZ197,0.5),'M-Weight for Length'!K:S,5,0)),IF(K197&gt;60,IF(F197="F",VLOOKUP(K197,'F-Weight for Length'!U:AC,5,0),VLOOKUP(K197,'M-Weight for Length'!U:AC,5,0)),IF(F197="F",VLOOKUP(MROUND(HZ197,0.5),'F-Weight for Length'!A:I,5,0),VLOOKUP(MROUND(HZ197,0.5),'M-Weight for Length'!A:I,5,0)))))))),0)</f>
        <v/>
      </c>
      <c r="AE197" s="191" t="str">
        <f>IFERROR(IF(D197="","",IF(F197="","",IF(J197="","",IF(K197="","",IF(AND(K197&gt;23,K197&lt;=60),IF(F197="F",VLOOKUP(MROUND(HZ197,0.5),'F-Weight for Length'!K:S,6,0),VLOOKUP(MROUND(HZ197,0.5),'M-Weight for Length'!K:S,6,0)),IF(K197&gt;60,IF(F197="F",VLOOKUP(K197,'F-Weight for Length'!U:AC,6,0),VLOOKUP(K197,'M-Weight for Length'!U:AC,6,0)),IF(F197="F",VLOOKUP(MROUND(HZ197,0.5),'F-Weight for Length'!A:I,6,0),VLOOKUP(MROUND(HZ197,0.5),'M-Weight for Length'!A:I,6,0)))))))),0)</f>
        <v/>
      </c>
      <c r="AF197" s="191" t="str">
        <f>IFERROR(IF(D197="","",IF(F197="","",IF(J197="","",IF(K197="","",IF(AND(K197&gt;23,K197&lt;=60),IF(F197="F",VLOOKUP(MROUND(HZ197,0.5),'F-Weight for Length'!K:S,7,0),VLOOKUP(MROUND(HZ197,0.5),'M-Weight for Length'!K:S,7,0)),IF(K197&gt;60,IF(F197="F",VLOOKUP(K197,'F-Weight for Length'!U:AC,7,0),VLOOKUP(K197,'M-Weight for Length'!U:AC,7,0)),IF(F197="F",VLOOKUP(MROUND(HZ197,0.5),'F-Weight for Length'!A:I,7,0),VLOOKUP(MROUND(HZ197,0.5),'M-Weight for Length'!A:I,7,0)))))))),0)</f>
        <v/>
      </c>
      <c r="AG197" s="191" t="str">
        <f>IFERROR(IF(D197="","",IF(F197="","",IF(J197="","",IF(K197="","",IF(AND(K197&gt;23,K197&lt;=60),IF(F197="F",VLOOKUP(MROUND(HZ197,0.5),'F-Weight for Length'!K:S,8,0),VLOOKUP(MROUND(HZ197,0.5),'M-Weight for Length'!K:S,8,0)),IF(K197&gt;60,IF(F197="F",VLOOKUP(K197,'F-Weight for Length'!U:AC,8,0),VLOOKUP(K197,'M-Weight for Length'!U:AC,8,0)),IF(F197="F",VLOOKUP(MROUND(HZ197,0.5),'F-Weight for Length'!A:I,8,0),VLOOKUP(MROUND(HZ197,0.5),'M-Weight for Length'!A:I,8,0)))))))),0)</f>
        <v/>
      </c>
      <c r="AH197" s="191" t="str">
        <f>IFERROR(IF(D197="","",IF(F197="","",IF(J197="","",IF(K197="","",IF(AND(K197&gt;23,K197&lt;=60),IF(F197="F",VLOOKUP(MROUND(HZ197,0.5),'F-Weight for Length'!K:S,9,0),VLOOKUP(MROUND(HZ197,0.5),'M-Weight for Length'!K:S,9,0)),IF(K197&gt;60,IF(F197="F",VLOOKUP(K197,'F-Weight for Length'!U:AC,9,0),VLOOKUP(K197,'M-Weight for Length'!U:AC,9,0)),IF(F197="F",VLOOKUP(MROUND(HZ197,0.5),'F-Weight for Length'!A:I,9,0),VLOOKUP(MROUND(HZ197,0.5),'M-Weight for Length'!A:I,9,0)))))))),0)</f>
        <v/>
      </c>
      <c r="AI197" s="192">
        <f t="shared" si="483"/>
        <v>0</v>
      </c>
      <c r="AJ197" s="192">
        <f t="shared" si="484"/>
        <v>0</v>
      </c>
      <c r="AK197" s="192">
        <f t="shared" si="485"/>
        <v>0</v>
      </c>
      <c r="AL197" s="192">
        <f t="shared" si="486"/>
        <v>0</v>
      </c>
      <c r="AM197" s="192">
        <f t="shared" si="487"/>
        <v>0</v>
      </c>
      <c r="AN197" s="192">
        <f t="shared" si="488"/>
        <v>0</v>
      </c>
      <c r="AO197" s="192">
        <f t="shared" si="489"/>
        <v>0</v>
      </c>
      <c r="AP197" s="192">
        <f t="shared" si="490"/>
        <v>0</v>
      </c>
      <c r="AQ197" s="192">
        <f t="shared" si="491"/>
        <v>0</v>
      </c>
      <c r="AR197" s="192">
        <f t="shared" si="492"/>
        <v>0</v>
      </c>
      <c r="AS197" s="192">
        <f t="shared" si="493"/>
        <v>0</v>
      </c>
      <c r="AT197" s="192">
        <f t="shared" si="494"/>
        <v>0</v>
      </c>
      <c r="AU197" s="192">
        <f t="shared" si="495"/>
        <v>0</v>
      </c>
      <c r="AV197" s="192">
        <f t="shared" si="496"/>
        <v>0</v>
      </c>
      <c r="AW197" s="192">
        <f t="shared" si="497"/>
        <v>0</v>
      </c>
      <c r="AX197" s="192">
        <f t="shared" si="498"/>
        <v>0</v>
      </c>
      <c r="AY197" s="192">
        <f t="shared" si="499"/>
        <v>0</v>
      </c>
      <c r="AZ197" s="192">
        <f t="shared" si="500"/>
        <v>0</v>
      </c>
      <c r="BA197" s="192">
        <f t="shared" si="501"/>
        <v>0</v>
      </c>
      <c r="BB197" s="192">
        <f t="shared" si="502"/>
        <v>0</v>
      </c>
      <c r="BC197" s="192">
        <f t="shared" si="503"/>
        <v>0</v>
      </c>
      <c r="BD197" s="192">
        <f t="shared" si="504"/>
        <v>0</v>
      </c>
      <c r="BE197" s="192">
        <f t="shared" si="505"/>
        <v>0</v>
      </c>
      <c r="BF197" s="192">
        <f t="shared" si="506"/>
        <v>0</v>
      </c>
      <c r="BG197" s="192">
        <f t="shared" si="507"/>
        <v>0</v>
      </c>
      <c r="BH197" s="192">
        <f t="shared" si="508"/>
        <v>0</v>
      </c>
      <c r="BI197" s="192">
        <f t="shared" si="509"/>
        <v>0</v>
      </c>
      <c r="BJ197" s="192">
        <f t="shared" si="510"/>
        <v>0</v>
      </c>
      <c r="BK197" s="192">
        <f t="shared" si="511"/>
        <v>0</v>
      </c>
      <c r="BL197" s="192">
        <f t="shared" si="512"/>
        <v>0</v>
      </c>
      <c r="BM197" s="192">
        <f t="shared" si="513"/>
        <v>0</v>
      </c>
      <c r="BN197" s="192">
        <f t="shared" si="514"/>
        <v>0</v>
      </c>
      <c r="BO197" s="192">
        <f t="shared" si="515"/>
        <v>0</v>
      </c>
      <c r="BP197" s="192">
        <f t="shared" si="516"/>
        <v>0</v>
      </c>
      <c r="BQ197" s="192">
        <f t="shared" si="517"/>
        <v>0</v>
      </c>
      <c r="BR197" s="192">
        <f t="shared" si="518"/>
        <v>0</v>
      </c>
      <c r="BS197" s="192">
        <f t="shared" si="519"/>
        <v>0</v>
      </c>
      <c r="BT197" s="192">
        <f t="shared" si="520"/>
        <v>0</v>
      </c>
      <c r="BU197" s="192">
        <f t="shared" si="521"/>
        <v>0</v>
      </c>
      <c r="BV197" s="192">
        <f t="shared" si="522"/>
        <v>0</v>
      </c>
      <c r="BW197" s="192">
        <f t="shared" si="523"/>
        <v>0</v>
      </c>
      <c r="BX197" s="192">
        <f t="shared" si="524"/>
        <v>0</v>
      </c>
      <c r="BY197" s="192">
        <f t="shared" si="525"/>
        <v>0</v>
      </c>
      <c r="BZ197" s="192">
        <f t="shared" si="526"/>
        <v>0</v>
      </c>
      <c r="CA197" s="192">
        <f t="shared" si="527"/>
        <v>0</v>
      </c>
      <c r="CB197" s="192">
        <f t="shared" si="528"/>
        <v>0</v>
      </c>
      <c r="CC197" s="192">
        <f t="shared" si="529"/>
        <v>0</v>
      </c>
      <c r="CD197" s="192">
        <f t="shared" si="530"/>
        <v>0</v>
      </c>
      <c r="CE197" s="192">
        <f t="shared" si="531"/>
        <v>0</v>
      </c>
      <c r="CF197" s="192">
        <f t="shared" si="532"/>
        <v>0</v>
      </c>
      <c r="CG197" s="192">
        <f t="shared" si="533"/>
        <v>0</v>
      </c>
      <c r="CH197" s="192">
        <f t="shared" si="534"/>
        <v>0</v>
      </c>
      <c r="CI197" s="192">
        <f t="shared" si="535"/>
        <v>0</v>
      </c>
      <c r="CJ197" s="192">
        <f t="shared" si="536"/>
        <v>0</v>
      </c>
      <c r="CK197" s="192">
        <f t="shared" si="537"/>
        <v>0</v>
      </c>
      <c r="CL197" s="192">
        <f t="shared" si="538"/>
        <v>0</v>
      </c>
      <c r="CM197" s="192">
        <f t="shared" si="539"/>
        <v>0</v>
      </c>
      <c r="CN197" s="192">
        <f t="shared" si="540"/>
        <v>0</v>
      </c>
      <c r="CO197" s="192">
        <f t="shared" si="541"/>
        <v>0</v>
      </c>
      <c r="CP197" s="192">
        <f t="shared" si="542"/>
        <v>0</v>
      </c>
      <c r="CQ197" s="192">
        <f t="shared" si="543"/>
        <v>0</v>
      </c>
      <c r="CR197" s="192">
        <f t="shared" si="544"/>
        <v>0</v>
      </c>
      <c r="CS197" s="192">
        <f t="shared" si="545"/>
        <v>0</v>
      </c>
      <c r="CT197" s="192">
        <f t="shared" si="546"/>
        <v>0</v>
      </c>
      <c r="CU197" s="192">
        <f t="shared" si="547"/>
        <v>0</v>
      </c>
      <c r="CV197" s="192">
        <f t="shared" si="548"/>
        <v>0</v>
      </c>
      <c r="CW197" s="192">
        <f t="shared" si="549"/>
        <v>0</v>
      </c>
      <c r="CX197" s="192">
        <f t="shared" si="550"/>
        <v>0</v>
      </c>
      <c r="CY197" s="192">
        <f t="shared" si="551"/>
        <v>0</v>
      </c>
      <c r="CZ197" s="192">
        <f t="shared" si="552"/>
        <v>0</v>
      </c>
      <c r="DA197" s="192">
        <f t="shared" si="553"/>
        <v>0</v>
      </c>
      <c r="DB197" s="192">
        <f t="shared" si="554"/>
        <v>0</v>
      </c>
      <c r="DC197" s="192">
        <f t="shared" si="555"/>
        <v>0</v>
      </c>
      <c r="DD197" s="192">
        <f t="shared" si="556"/>
        <v>0</v>
      </c>
      <c r="DE197" s="192">
        <f t="shared" si="557"/>
        <v>0</v>
      </c>
      <c r="DF197" s="192">
        <f t="shared" si="558"/>
        <v>0</v>
      </c>
      <c r="DG197" s="192">
        <f t="shared" si="559"/>
        <v>0</v>
      </c>
      <c r="DH197" s="192">
        <f t="shared" si="560"/>
        <v>0</v>
      </c>
      <c r="DI197" s="192">
        <f t="shared" si="561"/>
        <v>0</v>
      </c>
      <c r="DJ197" s="192">
        <f t="shared" si="562"/>
        <v>0</v>
      </c>
      <c r="DK197" s="192">
        <f t="shared" si="563"/>
        <v>0</v>
      </c>
      <c r="DL197" s="192">
        <f t="shared" si="564"/>
        <v>0</v>
      </c>
      <c r="DM197" s="192">
        <f t="shared" si="565"/>
        <v>0</v>
      </c>
      <c r="DN197" s="192">
        <f t="shared" si="566"/>
        <v>0</v>
      </c>
      <c r="DO197" s="192">
        <f t="shared" si="567"/>
        <v>0</v>
      </c>
      <c r="DP197" s="192">
        <f t="shared" si="568"/>
        <v>0</v>
      </c>
      <c r="DQ197" s="192">
        <f t="shared" si="569"/>
        <v>0</v>
      </c>
      <c r="DR197" s="192">
        <f t="shared" si="570"/>
        <v>0</v>
      </c>
      <c r="DS197" s="192">
        <f t="shared" si="571"/>
        <v>0</v>
      </c>
      <c r="DT197" s="192">
        <f t="shared" si="572"/>
        <v>0</v>
      </c>
      <c r="DU197" s="192">
        <f t="shared" si="573"/>
        <v>0</v>
      </c>
      <c r="DV197" s="193">
        <f t="shared" si="687"/>
        <v>0</v>
      </c>
      <c r="DW197" s="193">
        <f t="shared" si="688"/>
        <v>0</v>
      </c>
      <c r="DX197" s="193">
        <f t="shared" si="689"/>
        <v>0</v>
      </c>
      <c r="DY197" s="193">
        <f t="shared" si="690"/>
        <v>0</v>
      </c>
      <c r="DZ197" s="193">
        <f t="shared" si="691"/>
        <v>0</v>
      </c>
      <c r="EA197" s="192">
        <f t="shared" si="574"/>
        <v>0</v>
      </c>
      <c r="EB197" s="192">
        <f t="shared" si="575"/>
        <v>0</v>
      </c>
      <c r="EC197" s="192">
        <f t="shared" si="576"/>
        <v>0</v>
      </c>
      <c r="ED197" s="192">
        <f t="shared" si="577"/>
        <v>0</v>
      </c>
      <c r="EE197" s="192">
        <f t="shared" si="578"/>
        <v>0</v>
      </c>
      <c r="EF197" s="192">
        <f t="shared" si="579"/>
        <v>0</v>
      </c>
      <c r="EG197" s="192">
        <f t="shared" si="580"/>
        <v>0</v>
      </c>
      <c r="EH197" s="192">
        <f t="shared" si="581"/>
        <v>0</v>
      </c>
      <c r="EI197" s="192">
        <f t="shared" si="582"/>
        <v>0</v>
      </c>
      <c r="EJ197" s="192">
        <f t="shared" si="583"/>
        <v>0</v>
      </c>
      <c r="EK197" s="192">
        <f t="shared" si="584"/>
        <v>0</v>
      </c>
      <c r="EL197" s="192">
        <f t="shared" si="585"/>
        <v>0</v>
      </c>
      <c r="EM197" s="192">
        <f t="shared" si="586"/>
        <v>0</v>
      </c>
      <c r="EN197" s="192">
        <f t="shared" si="587"/>
        <v>0</v>
      </c>
      <c r="EO197" s="192">
        <f t="shared" si="588"/>
        <v>0</v>
      </c>
      <c r="EP197" s="192">
        <f t="shared" si="589"/>
        <v>0</v>
      </c>
      <c r="EQ197" s="192">
        <f t="shared" si="590"/>
        <v>0</v>
      </c>
      <c r="ER197" s="192">
        <f t="shared" si="591"/>
        <v>0</v>
      </c>
      <c r="ES197" s="192">
        <f t="shared" si="592"/>
        <v>0</v>
      </c>
      <c r="ET197" s="192">
        <f t="shared" si="593"/>
        <v>0</v>
      </c>
      <c r="EU197" s="192">
        <f t="shared" si="594"/>
        <v>0</v>
      </c>
      <c r="EV197" s="192">
        <f t="shared" si="595"/>
        <v>0</v>
      </c>
      <c r="EW197" s="192">
        <f t="shared" si="596"/>
        <v>0</v>
      </c>
      <c r="EX197" s="192">
        <f t="shared" si="597"/>
        <v>0</v>
      </c>
      <c r="EY197" s="192">
        <f t="shared" si="598"/>
        <v>0</v>
      </c>
      <c r="EZ197" s="192">
        <f t="shared" si="599"/>
        <v>0</v>
      </c>
      <c r="FA197" s="192">
        <f t="shared" si="600"/>
        <v>0</v>
      </c>
      <c r="FB197" s="192">
        <f t="shared" si="601"/>
        <v>0</v>
      </c>
      <c r="FC197" s="192">
        <f t="shared" si="602"/>
        <v>0</v>
      </c>
      <c r="FD197" s="192">
        <f t="shared" si="603"/>
        <v>0</v>
      </c>
      <c r="FE197" s="192">
        <f t="shared" si="604"/>
        <v>0</v>
      </c>
      <c r="FF197" s="192">
        <f t="shared" si="605"/>
        <v>0</v>
      </c>
      <c r="FG197" s="192">
        <f t="shared" si="606"/>
        <v>0</v>
      </c>
      <c r="FH197" s="192">
        <f t="shared" si="607"/>
        <v>0</v>
      </c>
      <c r="FI197" s="192">
        <f t="shared" si="608"/>
        <v>0</v>
      </c>
      <c r="FJ197" s="192">
        <f t="shared" si="609"/>
        <v>0</v>
      </c>
      <c r="FK197" s="192">
        <f t="shared" si="610"/>
        <v>0</v>
      </c>
      <c r="FL197" s="192">
        <f t="shared" si="611"/>
        <v>0</v>
      </c>
      <c r="FM197" s="192">
        <f t="shared" si="612"/>
        <v>0</v>
      </c>
      <c r="FN197" s="192">
        <f t="shared" si="613"/>
        <v>0</v>
      </c>
      <c r="FO197" s="192">
        <f t="shared" si="614"/>
        <v>0</v>
      </c>
      <c r="FP197" s="192">
        <f t="shared" si="615"/>
        <v>0</v>
      </c>
      <c r="FQ197" s="192">
        <f t="shared" si="616"/>
        <v>0</v>
      </c>
      <c r="FR197" s="192">
        <f t="shared" si="617"/>
        <v>0</v>
      </c>
      <c r="FS197" s="192">
        <f t="shared" si="618"/>
        <v>0</v>
      </c>
      <c r="FT197" s="192">
        <f t="shared" si="619"/>
        <v>0</v>
      </c>
      <c r="FU197" s="192">
        <f t="shared" si="620"/>
        <v>0</v>
      </c>
      <c r="FV197" s="192">
        <f t="shared" si="621"/>
        <v>0</v>
      </c>
      <c r="FW197" s="192">
        <f t="shared" si="622"/>
        <v>0</v>
      </c>
      <c r="FX197" s="192">
        <f t="shared" si="623"/>
        <v>0</v>
      </c>
      <c r="FY197" s="192">
        <f t="shared" si="624"/>
        <v>0</v>
      </c>
      <c r="FZ197" s="192">
        <f t="shared" si="625"/>
        <v>0</v>
      </c>
      <c r="GA197" s="192">
        <f t="shared" si="626"/>
        <v>0</v>
      </c>
      <c r="GB197" s="192">
        <f t="shared" si="627"/>
        <v>0</v>
      </c>
      <c r="GC197" s="192">
        <f t="shared" si="628"/>
        <v>0</v>
      </c>
      <c r="GD197" s="192">
        <f t="shared" si="629"/>
        <v>0</v>
      </c>
      <c r="GE197" s="192">
        <f t="shared" si="630"/>
        <v>0</v>
      </c>
      <c r="GF197" s="192">
        <f t="shared" si="631"/>
        <v>0</v>
      </c>
      <c r="GG197" s="192">
        <f t="shared" si="632"/>
        <v>0</v>
      </c>
      <c r="GH197" s="192">
        <f t="shared" si="633"/>
        <v>0</v>
      </c>
      <c r="GI197" s="192">
        <f t="shared" si="634"/>
        <v>0</v>
      </c>
      <c r="GJ197" s="192">
        <f t="shared" si="635"/>
        <v>0</v>
      </c>
      <c r="GK197" s="192">
        <f t="shared" si="636"/>
        <v>0</v>
      </c>
      <c r="GL197" s="192">
        <f t="shared" si="637"/>
        <v>0</v>
      </c>
      <c r="GM197" s="192">
        <f t="shared" si="638"/>
        <v>0</v>
      </c>
      <c r="GN197" s="192">
        <f t="shared" si="639"/>
        <v>0</v>
      </c>
      <c r="GO197" s="192">
        <f t="shared" si="640"/>
        <v>0</v>
      </c>
      <c r="GP197" s="192">
        <f t="shared" si="641"/>
        <v>0</v>
      </c>
      <c r="GQ197" s="192">
        <f t="shared" si="642"/>
        <v>0</v>
      </c>
      <c r="GR197" s="192">
        <f t="shared" si="643"/>
        <v>0</v>
      </c>
      <c r="GS197" s="192">
        <f t="shared" si="644"/>
        <v>0</v>
      </c>
      <c r="GT197" s="192">
        <f t="shared" si="645"/>
        <v>0</v>
      </c>
      <c r="GU197" s="192">
        <f t="shared" si="646"/>
        <v>0</v>
      </c>
      <c r="GV197" s="192">
        <f t="shared" si="647"/>
        <v>0</v>
      </c>
      <c r="GW197" s="192">
        <f t="shared" si="648"/>
        <v>0</v>
      </c>
      <c r="GX197" s="192">
        <f t="shared" si="649"/>
        <v>0</v>
      </c>
      <c r="GY197" s="192">
        <f t="shared" si="650"/>
        <v>0</v>
      </c>
      <c r="GZ197" s="192">
        <f t="shared" si="651"/>
        <v>0</v>
      </c>
      <c r="HA197" s="192">
        <f t="shared" si="652"/>
        <v>0</v>
      </c>
      <c r="HB197" s="192">
        <f t="shared" si="653"/>
        <v>0</v>
      </c>
      <c r="HC197" s="192">
        <f t="shared" si="654"/>
        <v>0</v>
      </c>
      <c r="HD197" s="192">
        <f t="shared" si="655"/>
        <v>0</v>
      </c>
      <c r="HE197" s="192">
        <f t="shared" si="656"/>
        <v>0</v>
      </c>
      <c r="HF197" s="192">
        <f t="shared" si="657"/>
        <v>0</v>
      </c>
      <c r="HG197" s="192">
        <f t="shared" si="658"/>
        <v>0</v>
      </c>
      <c r="HH197" s="192">
        <f t="shared" si="659"/>
        <v>0</v>
      </c>
      <c r="HI197" s="192">
        <f t="shared" si="660"/>
        <v>0</v>
      </c>
      <c r="HJ197" s="192">
        <f t="shared" si="661"/>
        <v>0</v>
      </c>
      <c r="HK197" s="192">
        <f t="shared" si="662"/>
        <v>0</v>
      </c>
      <c r="HL197" s="192">
        <f t="shared" si="663"/>
        <v>0</v>
      </c>
      <c r="HM197" s="192">
        <f t="shared" si="664"/>
        <v>0</v>
      </c>
      <c r="HN197" s="194">
        <f t="shared" si="692"/>
        <v>0</v>
      </c>
      <c r="HO197" s="194">
        <f t="shared" si="693"/>
        <v>0</v>
      </c>
      <c r="HP197" s="194">
        <f t="shared" si="694"/>
        <v>0</v>
      </c>
      <c r="HQ197" s="194">
        <f t="shared" si="695"/>
        <v>0</v>
      </c>
      <c r="HR197" s="194">
        <f t="shared" si="696"/>
        <v>0</v>
      </c>
      <c r="HS197" s="195" t="str">
        <f t="shared" si="471"/>
        <v/>
      </c>
      <c r="HT197" s="196">
        <f t="shared" si="697"/>
        <v>0</v>
      </c>
      <c r="HU197" s="196">
        <f t="shared" si="698"/>
        <v>0</v>
      </c>
      <c r="HV197" s="197" t="str">
        <f t="shared" si="472"/>
        <v/>
      </c>
      <c r="HW197" s="197" t="str">
        <f t="shared" si="665"/>
        <v/>
      </c>
      <c r="HX197" s="197" t="str">
        <f t="shared" si="666"/>
        <v/>
      </c>
      <c r="HY197" s="195" t="str">
        <f t="shared" si="473"/>
        <v/>
      </c>
      <c r="HZ197" s="30">
        <f t="shared" si="469"/>
        <v>0</v>
      </c>
      <c r="IA197" s="198">
        <f t="shared" si="474"/>
        <v>0</v>
      </c>
      <c r="IB197" s="195"/>
      <c r="IC197" s="195">
        <f t="shared" si="667"/>
        <v>0</v>
      </c>
      <c r="ID197" s="195">
        <f t="shared" si="475"/>
        <v>0</v>
      </c>
      <c r="IE197" s="195">
        <f t="shared" si="668"/>
        <v>0</v>
      </c>
      <c r="IF197" s="195">
        <f t="shared" si="476"/>
        <v>0</v>
      </c>
      <c r="IG197" s="307">
        <f t="shared" si="477"/>
        <v>0</v>
      </c>
      <c r="IH197" s="307">
        <f t="shared" si="478"/>
        <v>0</v>
      </c>
      <c r="II197" s="44">
        <f t="shared" si="479"/>
        <v>0</v>
      </c>
      <c r="IJ197" s="44">
        <f t="shared" si="669"/>
        <v>0</v>
      </c>
      <c r="IK197" s="44">
        <f t="shared" si="670"/>
        <v>0</v>
      </c>
      <c r="IL197" s="44">
        <f t="shared" si="671"/>
        <v>0</v>
      </c>
      <c r="IM197" s="44">
        <f t="shared" si="672"/>
        <v>0</v>
      </c>
      <c r="IN197" s="44">
        <f t="shared" si="673"/>
        <v>0</v>
      </c>
      <c r="IO197" s="44">
        <f t="shared" si="674"/>
        <v>0</v>
      </c>
    </row>
    <row r="198" spans="1:249" ht="18" customHeight="1">
      <c r="A198" s="188">
        <v>192</v>
      </c>
      <c r="B198" s="326"/>
      <c r="C198" s="289"/>
      <c r="D198" s="199"/>
      <c r="E198" s="189"/>
      <c r="F198" s="189"/>
      <c r="G198" s="190"/>
      <c r="H198" s="190"/>
      <c r="I198" s="272"/>
      <c r="J198" s="207"/>
      <c r="K198" s="214" t="str">
        <f t="shared" si="480"/>
        <v/>
      </c>
      <c r="L198" s="200" t="str">
        <f t="shared" si="481"/>
        <v/>
      </c>
      <c r="M198" s="200" t="str">
        <f t="shared" si="482"/>
        <v/>
      </c>
      <c r="N198" s="209" t="str">
        <f t="shared" si="470"/>
        <v/>
      </c>
      <c r="O198" s="208" t="str">
        <f>IFERROR(IF(D198="","",IF(K198="","",IF(I198="","",IF(F198="F",VLOOKUP(K198,F!A:G,2,0),IF(F198="M",VLOOKUP(K198,M!A:G,2,0),""))))),0)</f>
        <v/>
      </c>
      <c r="P198" s="191" t="str">
        <f>IFERROR(IF(D198="","",IF(K198="","",IF(I198="","",IF(F198="F",VLOOKUP(K198,F!A:G,3,0),IF(F198="M",VLOOKUP(K198,M!A:G,3,0),""))))),0)</f>
        <v/>
      </c>
      <c r="Q198" s="191" t="str">
        <f>IFERROR(IF(D198="","",IF(K198="","",IF(I198="","",IF(F198="F",VLOOKUP(K198,F!A:G,4,0),IF(F198="M",VLOOKUP(K198,M!A:G,4,0),""))))),0)</f>
        <v/>
      </c>
      <c r="R198" s="191" t="str">
        <f>IFERROR(IF(D198="","",IF(K198="","",IF(I198="","",IF(F198="F",VLOOKUP(K198,F!A:G,5,0),IF(F198="M",VLOOKUP(K198,M!A:G,5,0),""))))),0)</f>
        <v/>
      </c>
      <c r="S198" s="191" t="str">
        <f>IFERROR(IF(D198="","",IF(K198="","",IF(I198="","",IF(F198="F",VLOOKUP(K198,F!A:G,6,0),IF(F198="M",VLOOKUP(K198,M!A:G,6,0),""))))),0)</f>
        <v/>
      </c>
      <c r="T198" s="191" t="str">
        <f>IFERROR(IF(D198="","",IF(K198="","",IF(I198="","",IF(F198="F",VLOOKUP(K198,F!A:G,7,0),IF(F198="M",VLOOKUP(K198,M!A:G,7,0),""))))),0)</f>
        <v/>
      </c>
      <c r="U198" s="191" t="str">
        <f>IFERROR(IF(D198="","",IF(K198="","",IF(J198="","",IF(F198="F",VLOOKUP(K198,F!A:M,8,0),IF(F198="M",VLOOKUP(K198,M!A:M,8,0),""))))),0)</f>
        <v/>
      </c>
      <c r="V198" s="191" t="str">
        <f>IFERROR(IF(D198="","",IF(K198="","",IF(J198="","",IF(F198="F",VLOOKUP(K198,F!A:M,9,0),IF(F198="M",VLOOKUP(K198,M!A:M,9,0),""))))),0)</f>
        <v/>
      </c>
      <c r="W198" s="191" t="str">
        <f>IFERROR(IF(D198="","",IF(K198="","",IF(J198="","",IF(F198="F",VLOOKUP(K198,F!A:M,10,0),IF(F198="M",VLOOKUP(K198,M!A:M,10,0),""))))),0)</f>
        <v/>
      </c>
      <c r="X198" s="191" t="str">
        <f>IFERROR(IF(D198="","",IF(K198="","",IF(J198="","",IF(F198="F",VLOOKUP(K198,F!A:M,11,0),IF(F198="M",VLOOKUP(K198,M!A:M,11,0),""))))),0)</f>
        <v/>
      </c>
      <c r="Y198" s="191" t="str">
        <f>IFERROR(IF(D198="","",IF(K198="","",IF(J198="","",IF(F198="F",VLOOKUP(K198,F!A:M,12,0),IF(F198="M",VLOOKUP(K198,M!A:M,12,0),""))))),0)</f>
        <v/>
      </c>
      <c r="Z198" s="191" t="str">
        <f>IFERROR(IF(D198="","",IF(K198="","",IF(J198="","",IF(F198="F",VLOOKUP(K198,F!A:M,13,0),IF(F198="M",VLOOKUP(K198,M!A:M,13,0),""))))),0)</f>
        <v/>
      </c>
      <c r="AA198" s="191" t="str">
        <f>IFERROR(IF(D198="","",IF(F198="","",IF(J198="","",IF(K198="","",IF(AND(K198&gt;23,K198&lt;=60),IF(F198="F",VLOOKUP(MROUND(HZ198,0.5),'F-Weight for Length'!K:S,2,0),VLOOKUP(MROUND(HZ198,0.5),'M-Weight for Length'!K:S,2,0)),IF(K198&gt;60,IF(F198="F",VLOOKUP(K198,'F-Weight for Length'!U:AC,2,0),VLOOKUP(K198,'M-Weight for Length'!U:AC,2,0)),IF(F198="F",VLOOKUP(MROUND(HZ198,0.5),'F-Weight for Length'!A:I,2,0),VLOOKUP(MROUND(HZ198,0.5),'M-Weight for Length'!A:I,2,0)))))))),0)</f>
        <v/>
      </c>
      <c r="AB198" s="191" t="str">
        <f>IFERROR(IF(D198="","",IF(F198="","",IF(J198="","",IF(K198="","",IF(AND(K198&gt;23,K198&lt;=60),IF(F198="F",VLOOKUP(MROUND(HZ198,0.5),'F-Weight for Length'!K:S,3,0),VLOOKUP(MROUND(HZ198,0.5),'M-Weight for Length'!K:S,3,0)),IF(K198&gt;60,IF(F198="F",VLOOKUP(K198,'F-Weight for Length'!U:AC,3,0),VLOOKUP(K198,'M-Weight for Length'!U:AC,3,0)),IF(F198="F",VLOOKUP(MROUND(HZ198,0.5),'F-Weight for Length'!A:I,3,0),VLOOKUP(MROUND(HZ198,0.5),'M-Weight for Length'!A:I,3,0)))))))),0)</f>
        <v/>
      </c>
      <c r="AC198" s="191" t="str">
        <f>IFERROR(IF(D198="","",IF(F198="","",IF(J198="","",IF(K198="","",IF(AND(K198&gt;23,K198&lt;=60),IF(F198="F",VLOOKUP(MROUND(HZ198,0.5),'F-Weight for Length'!K:S,4,0),VLOOKUP(MROUND(HZ198,0.5),'M-Weight for Length'!K:S,4,0)),IF(K198&gt;60,IF(F198="F",VLOOKUP(K198,'F-Weight for Length'!U:AC,4,0),VLOOKUP(K198,'M-Weight for Length'!U:AC,4,0)),IF(F198="F",VLOOKUP(MROUND(HZ198,0.5),'F-Weight for Length'!A:I,4,0),VLOOKUP(MROUND(HZ198,0.5),'M-Weight for Length'!A:I,4,0)))))))),0)</f>
        <v/>
      </c>
      <c r="AD198" s="191" t="str">
        <f>IFERROR(IF(D198="","",IF(F198="","",IF(J198="","",IF(K198="","",IF(AND(K198&gt;23,K198&lt;=60),IF(F198="F",VLOOKUP(MROUND(HZ198,0.5),'F-Weight for Length'!K:S,5,0),VLOOKUP(MROUND(HZ198,0.5),'M-Weight for Length'!K:S,5,0)),IF(K198&gt;60,IF(F198="F",VLOOKUP(K198,'F-Weight for Length'!U:AC,5,0),VLOOKUP(K198,'M-Weight for Length'!U:AC,5,0)),IF(F198="F",VLOOKUP(MROUND(HZ198,0.5),'F-Weight for Length'!A:I,5,0),VLOOKUP(MROUND(HZ198,0.5),'M-Weight for Length'!A:I,5,0)))))))),0)</f>
        <v/>
      </c>
      <c r="AE198" s="191" t="str">
        <f>IFERROR(IF(D198="","",IF(F198="","",IF(J198="","",IF(K198="","",IF(AND(K198&gt;23,K198&lt;=60),IF(F198="F",VLOOKUP(MROUND(HZ198,0.5),'F-Weight for Length'!K:S,6,0),VLOOKUP(MROUND(HZ198,0.5),'M-Weight for Length'!K:S,6,0)),IF(K198&gt;60,IF(F198="F",VLOOKUP(K198,'F-Weight for Length'!U:AC,6,0),VLOOKUP(K198,'M-Weight for Length'!U:AC,6,0)),IF(F198="F",VLOOKUP(MROUND(HZ198,0.5),'F-Weight for Length'!A:I,6,0),VLOOKUP(MROUND(HZ198,0.5),'M-Weight for Length'!A:I,6,0)))))))),0)</f>
        <v/>
      </c>
      <c r="AF198" s="191" t="str">
        <f>IFERROR(IF(D198="","",IF(F198="","",IF(J198="","",IF(K198="","",IF(AND(K198&gt;23,K198&lt;=60),IF(F198="F",VLOOKUP(MROUND(HZ198,0.5),'F-Weight for Length'!K:S,7,0),VLOOKUP(MROUND(HZ198,0.5),'M-Weight for Length'!K:S,7,0)),IF(K198&gt;60,IF(F198="F",VLOOKUP(K198,'F-Weight for Length'!U:AC,7,0),VLOOKUP(K198,'M-Weight for Length'!U:AC,7,0)),IF(F198="F",VLOOKUP(MROUND(HZ198,0.5),'F-Weight for Length'!A:I,7,0),VLOOKUP(MROUND(HZ198,0.5),'M-Weight for Length'!A:I,7,0)))))))),0)</f>
        <v/>
      </c>
      <c r="AG198" s="191" t="str">
        <f>IFERROR(IF(D198="","",IF(F198="","",IF(J198="","",IF(K198="","",IF(AND(K198&gt;23,K198&lt;=60),IF(F198="F",VLOOKUP(MROUND(HZ198,0.5),'F-Weight for Length'!K:S,8,0),VLOOKUP(MROUND(HZ198,0.5),'M-Weight for Length'!K:S,8,0)),IF(K198&gt;60,IF(F198="F",VLOOKUP(K198,'F-Weight for Length'!U:AC,8,0),VLOOKUP(K198,'M-Weight for Length'!U:AC,8,0)),IF(F198="F",VLOOKUP(MROUND(HZ198,0.5),'F-Weight for Length'!A:I,8,0),VLOOKUP(MROUND(HZ198,0.5),'M-Weight for Length'!A:I,8,0)))))))),0)</f>
        <v/>
      </c>
      <c r="AH198" s="191" t="str">
        <f>IFERROR(IF(D198="","",IF(F198="","",IF(J198="","",IF(K198="","",IF(AND(K198&gt;23,K198&lt;=60),IF(F198="F",VLOOKUP(MROUND(HZ198,0.5),'F-Weight for Length'!K:S,9,0),VLOOKUP(MROUND(HZ198,0.5),'M-Weight for Length'!K:S,9,0)),IF(K198&gt;60,IF(F198="F",VLOOKUP(K198,'F-Weight for Length'!U:AC,9,0),VLOOKUP(K198,'M-Weight for Length'!U:AC,9,0)),IF(F198="F",VLOOKUP(MROUND(HZ198,0.5),'F-Weight for Length'!A:I,9,0),VLOOKUP(MROUND(HZ198,0.5),'M-Weight for Length'!A:I,9,0)))))))),0)</f>
        <v/>
      </c>
      <c r="AI198" s="192">
        <f t="shared" si="483"/>
        <v>0</v>
      </c>
      <c r="AJ198" s="192">
        <f t="shared" si="484"/>
        <v>0</v>
      </c>
      <c r="AK198" s="192">
        <f t="shared" si="485"/>
        <v>0</v>
      </c>
      <c r="AL198" s="192">
        <f t="shared" si="486"/>
        <v>0</v>
      </c>
      <c r="AM198" s="192">
        <f t="shared" si="487"/>
        <v>0</v>
      </c>
      <c r="AN198" s="192">
        <f t="shared" si="488"/>
        <v>0</v>
      </c>
      <c r="AO198" s="192">
        <f t="shared" si="489"/>
        <v>0</v>
      </c>
      <c r="AP198" s="192">
        <f t="shared" si="490"/>
        <v>0</v>
      </c>
      <c r="AQ198" s="192">
        <f t="shared" si="491"/>
        <v>0</v>
      </c>
      <c r="AR198" s="192">
        <f t="shared" si="492"/>
        <v>0</v>
      </c>
      <c r="AS198" s="192">
        <f t="shared" si="493"/>
        <v>0</v>
      </c>
      <c r="AT198" s="192">
        <f t="shared" si="494"/>
        <v>0</v>
      </c>
      <c r="AU198" s="192">
        <f t="shared" si="495"/>
        <v>0</v>
      </c>
      <c r="AV198" s="192">
        <f t="shared" si="496"/>
        <v>0</v>
      </c>
      <c r="AW198" s="192">
        <f t="shared" si="497"/>
        <v>0</v>
      </c>
      <c r="AX198" s="192">
        <f t="shared" si="498"/>
        <v>0</v>
      </c>
      <c r="AY198" s="192">
        <f t="shared" si="499"/>
        <v>0</v>
      </c>
      <c r="AZ198" s="192">
        <f t="shared" si="500"/>
        <v>0</v>
      </c>
      <c r="BA198" s="192">
        <f t="shared" si="501"/>
        <v>0</v>
      </c>
      <c r="BB198" s="192">
        <f t="shared" si="502"/>
        <v>0</v>
      </c>
      <c r="BC198" s="192">
        <f t="shared" si="503"/>
        <v>0</v>
      </c>
      <c r="BD198" s="192">
        <f t="shared" si="504"/>
        <v>0</v>
      </c>
      <c r="BE198" s="192">
        <f t="shared" si="505"/>
        <v>0</v>
      </c>
      <c r="BF198" s="192">
        <f t="shared" si="506"/>
        <v>0</v>
      </c>
      <c r="BG198" s="192">
        <f t="shared" si="507"/>
        <v>0</v>
      </c>
      <c r="BH198" s="192">
        <f t="shared" si="508"/>
        <v>0</v>
      </c>
      <c r="BI198" s="192">
        <f t="shared" si="509"/>
        <v>0</v>
      </c>
      <c r="BJ198" s="192">
        <f t="shared" si="510"/>
        <v>0</v>
      </c>
      <c r="BK198" s="192">
        <f t="shared" si="511"/>
        <v>0</v>
      </c>
      <c r="BL198" s="192">
        <f t="shared" si="512"/>
        <v>0</v>
      </c>
      <c r="BM198" s="192">
        <f t="shared" si="513"/>
        <v>0</v>
      </c>
      <c r="BN198" s="192">
        <f t="shared" si="514"/>
        <v>0</v>
      </c>
      <c r="BO198" s="192">
        <f t="shared" si="515"/>
        <v>0</v>
      </c>
      <c r="BP198" s="192">
        <f t="shared" si="516"/>
        <v>0</v>
      </c>
      <c r="BQ198" s="192">
        <f t="shared" si="517"/>
        <v>0</v>
      </c>
      <c r="BR198" s="192">
        <f t="shared" si="518"/>
        <v>0</v>
      </c>
      <c r="BS198" s="192">
        <f t="shared" si="519"/>
        <v>0</v>
      </c>
      <c r="BT198" s="192">
        <f t="shared" si="520"/>
        <v>0</v>
      </c>
      <c r="BU198" s="192">
        <f t="shared" si="521"/>
        <v>0</v>
      </c>
      <c r="BV198" s="192">
        <f t="shared" si="522"/>
        <v>0</v>
      </c>
      <c r="BW198" s="192">
        <f t="shared" si="523"/>
        <v>0</v>
      </c>
      <c r="BX198" s="192">
        <f t="shared" si="524"/>
        <v>0</v>
      </c>
      <c r="BY198" s="192">
        <f t="shared" si="525"/>
        <v>0</v>
      </c>
      <c r="BZ198" s="192">
        <f t="shared" si="526"/>
        <v>0</v>
      </c>
      <c r="CA198" s="192">
        <f t="shared" si="527"/>
        <v>0</v>
      </c>
      <c r="CB198" s="192">
        <f t="shared" si="528"/>
        <v>0</v>
      </c>
      <c r="CC198" s="192">
        <f t="shared" si="529"/>
        <v>0</v>
      </c>
      <c r="CD198" s="192">
        <f t="shared" si="530"/>
        <v>0</v>
      </c>
      <c r="CE198" s="192">
        <f t="shared" si="531"/>
        <v>0</v>
      </c>
      <c r="CF198" s="192">
        <f t="shared" si="532"/>
        <v>0</v>
      </c>
      <c r="CG198" s="192">
        <f t="shared" si="533"/>
        <v>0</v>
      </c>
      <c r="CH198" s="192">
        <f t="shared" si="534"/>
        <v>0</v>
      </c>
      <c r="CI198" s="192">
        <f t="shared" si="535"/>
        <v>0</v>
      </c>
      <c r="CJ198" s="192">
        <f t="shared" si="536"/>
        <v>0</v>
      </c>
      <c r="CK198" s="192">
        <f t="shared" si="537"/>
        <v>0</v>
      </c>
      <c r="CL198" s="192">
        <f t="shared" si="538"/>
        <v>0</v>
      </c>
      <c r="CM198" s="192">
        <f t="shared" si="539"/>
        <v>0</v>
      </c>
      <c r="CN198" s="192">
        <f t="shared" si="540"/>
        <v>0</v>
      </c>
      <c r="CO198" s="192">
        <f t="shared" si="541"/>
        <v>0</v>
      </c>
      <c r="CP198" s="192">
        <f t="shared" si="542"/>
        <v>0</v>
      </c>
      <c r="CQ198" s="192">
        <f t="shared" si="543"/>
        <v>0</v>
      </c>
      <c r="CR198" s="192">
        <f t="shared" si="544"/>
        <v>0</v>
      </c>
      <c r="CS198" s="192">
        <f t="shared" si="545"/>
        <v>0</v>
      </c>
      <c r="CT198" s="192">
        <f t="shared" si="546"/>
        <v>0</v>
      </c>
      <c r="CU198" s="192">
        <f t="shared" si="547"/>
        <v>0</v>
      </c>
      <c r="CV198" s="192">
        <f t="shared" si="548"/>
        <v>0</v>
      </c>
      <c r="CW198" s="192">
        <f t="shared" si="549"/>
        <v>0</v>
      </c>
      <c r="CX198" s="192">
        <f t="shared" si="550"/>
        <v>0</v>
      </c>
      <c r="CY198" s="192">
        <f t="shared" si="551"/>
        <v>0</v>
      </c>
      <c r="CZ198" s="192">
        <f t="shared" si="552"/>
        <v>0</v>
      </c>
      <c r="DA198" s="192">
        <f t="shared" si="553"/>
        <v>0</v>
      </c>
      <c r="DB198" s="192">
        <f t="shared" si="554"/>
        <v>0</v>
      </c>
      <c r="DC198" s="192">
        <f t="shared" si="555"/>
        <v>0</v>
      </c>
      <c r="DD198" s="192">
        <f t="shared" si="556"/>
        <v>0</v>
      </c>
      <c r="DE198" s="192">
        <f t="shared" si="557"/>
        <v>0</v>
      </c>
      <c r="DF198" s="192">
        <f t="shared" si="558"/>
        <v>0</v>
      </c>
      <c r="DG198" s="192">
        <f t="shared" si="559"/>
        <v>0</v>
      </c>
      <c r="DH198" s="192">
        <f t="shared" si="560"/>
        <v>0</v>
      </c>
      <c r="DI198" s="192">
        <f t="shared" si="561"/>
        <v>0</v>
      </c>
      <c r="DJ198" s="192">
        <f t="shared" si="562"/>
        <v>0</v>
      </c>
      <c r="DK198" s="192">
        <f t="shared" si="563"/>
        <v>0</v>
      </c>
      <c r="DL198" s="192">
        <f t="shared" si="564"/>
        <v>0</v>
      </c>
      <c r="DM198" s="192">
        <f t="shared" si="565"/>
        <v>0</v>
      </c>
      <c r="DN198" s="192">
        <f t="shared" si="566"/>
        <v>0</v>
      </c>
      <c r="DO198" s="192">
        <f t="shared" si="567"/>
        <v>0</v>
      </c>
      <c r="DP198" s="192">
        <f t="shared" si="568"/>
        <v>0</v>
      </c>
      <c r="DQ198" s="192">
        <f t="shared" si="569"/>
        <v>0</v>
      </c>
      <c r="DR198" s="192">
        <f t="shared" si="570"/>
        <v>0</v>
      </c>
      <c r="DS198" s="192">
        <f t="shared" si="571"/>
        <v>0</v>
      </c>
      <c r="DT198" s="192">
        <f t="shared" si="572"/>
        <v>0</v>
      </c>
      <c r="DU198" s="192">
        <f t="shared" si="573"/>
        <v>0</v>
      </c>
      <c r="DV198" s="193">
        <f t="shared" si="687"/>
        <v>0</v>
      </c>
      <c r="DW198" s="193">
        <f t="shared" si="688"/>
        <v>0</v>
      </c>
      <c r="DX198" s="193">
        <f t="shared" si="689"/>
        <v>0</v>
      </c>
      <c r="DY198" s="193">
        <f t="shared" si="690"/>
        <v>0</v>
      </c>
      <c r="DZ198" s="193">
        <f t="shared" si="691"/>
        <v>0</v>
      </c>
      <c r="EA198" s="192">
        <f t="shared" si="574"/>
        <v>0</v>
      </c>
      <c r="EB198" s="192">
        <f t="shared" si="575"/>
        <v>0</v>
      </c>
      <c r="EC198" s="192">
        <f t="shared" si="576"/>
        <v>0</v>
      </c>
      <c r="ED198" s="192">
        <f t="shared" si="577"/>
        <v>0</v>
      </c>
      <c r="EE198" s="192">
        <f t="shared" si="578"/>
        <v>0</v>
      </c>
      <c r="EF198" s="192">
        <f t="shared" si="579"/>
        <v>0</v>
      </c>
      <c r="EG198" s="192">
        <f t="shared" si="580"/>
        <v>0</v>
      </c>
      <c r="EH198" s="192">
        <f t="shared" si="581"/>
        <v>0</v>
      </c>
      <c r="EI198" s="192">
        <f t="shared" si="582"/>
        <v>0</v>
      </c>
      <c r="EJ198" s="192">
        <f t="shared" si="583"/>
        <v>0</v>
      </c>
      <c r="EK198" s="192">
        <f t="shared" si="584"/>
        <v>0</v>
      </c>
      <c r="EL198" s="192">
        <f t="shared" si="585"/>
        <v>0</v>
      </c>
      <c r="EM198" s="192">
        <f t="shared" si="586"/>
        <v>0</v>
      </c>
      <c r="EN198" s="192">
        <f t="shared" si="587"/>
        <v>0</v>
      </c>
      <c r="EO198" s="192">
        <f t="shared" si="588"/>
        <v>0</v>
      </c>
      <c r="EP198" s="192">
        <f t="shared" si="589"/>
        <v>0</v>
      </c>
      <c r="EQ198" s="192">
        <f t="shared" si="590"/>
        <v>0</v>
      </c>
      <c r="ER198" s="192">
        <f t="shared" si="591"/>
        <v>0</v>
      </c>
      <c r="ES198" s="192">
        <f t="shared" si="592"/>
        <v>0</v>
      </c>
      <c r="ET198" s="192">
        <f t="shared" si="593"/>
        <v>0</v>
      </c>
      <c r="EU198" s="192">
        <f t="shared" si="594"/>
        <v>0</v>
      </c>
      <c r="EV198" s="192">
        <f t="shared" si="595"/>
        <v>0</v>
      </c>
      <c r="EW198" s="192">
        <f t="shared" si="596"/>
        <v>0</v>
      </c>
      <c r="EX198" s="192">
        <f t="shared" si="597"/>
        <v>0</v>
      </c>
      <c r="EY198" s="192">
        <f t="shared" si="598"/>
        <v>0</v>
      </c>
      <c r="EZ198" s="192">
        <f t="shared" si="599"/>
        <v>0</v>
      </c>
      <c r="FA198" s="192">
        <f t="shared" si="600"/>
        <v>0</v>
      </c>
      <c r="FB198" s="192">
        <f t="shared" si="601"/>
        <v>0</v>
      </c>
      <c r="FC198" s="192">
        <f t="shared" si="602"/>
        <v>0</v>
      </c>
      <c r="FD198" s="192">
        <f t="shared" si="603"/>
        <v>0</v>
      </c>
      <c r="FE198" s="192">
        <f t="shared" si="604"/>
        <v>0</v>
      </c>
      <c r="FF198" s="192">
        <f t="shared" si="605"/>
        <v>0</v>
      </c>
      <c r="FG198" s="192">
        <f t="shared" si="606"/>
        <v>0</v>
      </c>
      <c r="FH198" s="192">
        <f t="shared" si="607"/>
        <v>0</v>
      </c>
      <c r="FI198" s="192">
        <f t="shared" si="608"/>
        <v>0</v>
      </c>
      <c r="FJ198" s="192">
        <f t="shared" si="609"/>
        <v>0</v>
      </c>
      <c r="FK198" s="192">
        <f t="shared" si="610"/>
        <v>0</v>
      </c>
      <c r="FL198" s="192">
        <f t="shared" si="611"/>
        <v>0</v>
      </c>
      <c r="FM198" s="192">
        <f t="shared" si="612"/>
        <v>0</v>
      </c>
      <c r="FN198" s="192">
        <f t="shared" si="613"/>
        <v>0</v>
      </c>
      <c r="FO198" s="192">
        <f t="shared" si="614"/>
        <v>0</v>
      </c>
      <c r="FP198" s="192">
        <f t="shared" si="615"/>
        <v>0</v>
      </c>
      <c r="FQ198" s="192">
        <f t="shared" si="616"/>
        <v>0</v>
      </c>
      <c r="FR198" s="192">
        <f t="shared" si="617"/>
        <v>0</v>
      </c>
      <c r="FS198" s="192">
        <f t="shared" si="618"/>
        <v>0</v>
      </c>
      <c r="FT198" s="192">
        <f t="shared" si="619"/>
        <v>0</v>
      </c>
      <c r="FU198" s="192">
        <f t="shared" si="620"/>
        <v>0</v>
      </c>
      <c r="FV198" s="192">
        <f t="shared" si="621"/>
        <v>0</v>
      </c>
      <c r="FW198" s="192">
        <f t="shared" si="622"/>
        <v>0</v>
      </c>
      <c r="FX198" s="192">
        <f t="shared" si="623"/>
        <v>0</v>
      </c>
      <c r="FY198" s="192">
        <f t="shared" si="624"/>
        <v>0</v>
      </c>
      <c r="FZ198" s="192">
        <f t="shared" si="625"/>
        <v>0</v>
      </c>
      <c r="GA198" s="192">
        <f t="shared" si="626"/>
        <v>0</v>
      </c>
      <c r="GB198" s="192">
        <f t="shared" si="627"/>
        <v>0</v>
      </c>
      <c r="GC198" s="192">
        <f t="shared" si="628"/>
        <v>0</v>
      </c>
      <c r="GD198" s="192">
        <f t="shared" si="629"/>
        <v>0</v>
      </c>
      <c r="GE198" s="192">
        <f t="shared" si="630"/>
        <v>0</v>
      </c>
      <c r="GF198" s="192">
        <f t="shared" si="631"/>
        <v>0</v>
      </c>
      <c r="GG198" s="192">
        <f t="shared" si="632"/>
        <v>0</v>
      </c>
      <c r="GH198" s="192">
        <f t="shared" si="633"/>
        <v>0</v>
      </c>
      <c r="GI198" s="192">
        <f t="shared" si="634"/>
        <v>0</v>
      </c>
      <c r="GJ198" s="192">
        <f t="shared" si="635"/>
        <v>0</v>
      </c>
      <c r="GK198" s="192">
        <f t="shared" si="636"/>
        <v>0</v>
      </c>
      <c r="GL198" s="192">
        <f t="shared" si="637"/>
        <v>0</v>
      </c>
      <c r="GM198" s="192">
        <f t="shared" si="638"/>
        <v>0</v>
      </c>
      <c r="GN198" s="192">
        <f t="shared" si="639"/>
        <v>0</v>
      </c>
      <c r="GO198" s="192">
        <f t="shared" si="640"/>
        <v>0</v>
      </c>
      <c r="GP198" s="192">
        <f t="shared" si="641"/>
        <v>0</v>
      </c>
      <c r="GQ198" s="192">
        <f t="shared" si="642"/>
        <v>0</v>
      </c>
      <c r="GR198" s="192">
        <f t="shared" si="643"/>
        <v>0</v>
      </c>
      <c r="GS198" s="192">
        <f t="shared" si="644"/>
        <v>0</v>
      </c>
      <c r="GT198" s="192">
        <f t="shared" si="645"/>
        <v>0</v>
      </c>
      <c r="GU198" s="192">
        <f t="shared" si="646"/>
        <v>0</v>
      </c>
      <c r="GV198" s="192">
        <f t="shared" si="647"/>
        <v>0</v>
      </c>
      <c r="GW198" s="192">
        <f t="shared" si="648"/>
        <v>0</v>
      </c>
      <c r="GX198" s="192">
        <f t="shared" si="649"/>
        <v>0</v>
      </c>
      <c r="GY198" s="192">
        <f t="shared" si="650"/>
        <v>0</v>
      </c>
      <c r="GZ198" s="192">
        <f t="shared" si="651"/>
        <v>0</v>
      </c>
      <c r="HA198" s="192">
        <f t="shared" si="652"/>
        <v>0</v>
      </c>
      <c r="HB198" s="192">
        <f t="shared" si="653"/>
        <v>0</v>
      </c>
      <c r="HC198" s="192">
        <f t="shared" si="654"/>
        <v>0</v>
      </c>
      <c r="HD198" s="192">
        <f t="shared" si="655"/>
        <v>0</v>
      </c>
      <c r="HE198" s="192">
        <f t="shared" si="656"/>
        <v>0</v>
      </c>
      <c r="HF198" s="192">
        <f t="shared" si="657"/>
        <v>0</v>
      </c>
      <c r="HG198" s="192">
        <f t="shared" si="658"/>
        <v>0</v>
      </c>
      <c r="HH198" s="192">
        <f t="shared" si="659"/>
        <v>0</v>
      </c>
      <c r="HI198" s="192">
        <f t="shared" si="660"/>
        <v>0</v>
      </c>
      <c r="HJ198" s="192">
        <f t="shared" si="661"/>
        <v>0</v>
      </c>
      <c r="HK198" s="192">
        <f t="shared" si="662"/>
        <v>0</v>
      </c>
      <c r="HL198" s="192">
        <f t="shared" si="663"/>
        <v>0</v>
      </c>
      <c r="HM198" s="192">
        <f t="shared" si="664"/>
        <v>0</v>
      </c>
      <c r="HN198" s="194">
        <f t="shared" si="692"/>
        <v>0</v>
      </c>
      <c r="HO198" s="194">
        <f t="shared" si="693"/>
        <v>0</v>
      </c>
      <c r="HP198" s="194">
        <f t="shared" si="694"/>
        <v>0</v>
      </c>
      <c r="HQ198" s="194">
        <f t="shared" si="695"/>
        <v>0</v>
      </c>
      <c r="HR198" s="194">
        <f t="shared" si="696"/>
        <v>0</v>
      </c>
      <c r="HS198" s="195" t="str">
        <f t="shared" si="471"/>
        <v/>
      </c>
      <c r="HT198" s="196">
        <f t="shared" si="697"/>
        <v>0</v>
      </c>
      <c r="HU198" s="196">
        <f t="shared" si="698"/>
        <v>0</v>
      </c>
      <c r="HV198" s="197" t="str">
        <f t="shared" si="472"/>
        <v/>
      </c>
      <c r="HW198" s="197" t="str">
        <f t="shared" si="665"/>
        <v/>
      </c>
      <c r="HX198" s="197" t="str">
        <f t="shared" si="666"/>
        <v/>
      </c>
      <c r="HY198" s="195" t="str">
        <f t="shared" si="473"/>
        <v/>
      </c>
      <c r="HZ198" s="30">
        <f t="shared" ref="HZ198:HZ261" si="699">IFERROR(IF(OR(IA198&lt;=2,IA198&lt;2.01),INT(J198),IF(OR(IA198&lt;=7,IA198&lt;7.01),INT(J198)+0.5,INT(J198)+1)),0)</f>
        <v>0</v>
      </c>
      <c r="IA198" s="198">
        <f t="shared" si="474"/>
        <v>0</v>
      </c>
      <c r="IB198" s="195"/>
      <c r="IC198" s="195">
        <f t="shared" si="667"/>
        <v>0</v>
      </c>
      <c r="ID198" s="195">
        <f t="shared" si="475"/>
        <v>0</v>
      </c>
      <c r="IE198" s="195">
        <f t="shared" si="668"/>
        <v>0</v>
      </c>
      <c r="IF198" s="195">
        <f t="shared" si="476"/>
        <v>0</v>
      </c>
      <c r="IG198" s="307">
        <f t="shared" si="477"/>
        <v>0</v>
      </c>
      <c r="IH198" s="307">
        <f t="shared" si="478"/>
        <v>0</v>
      </c>
      <c r="II198" s="44">
        <f t="shared" si="479"/>
        <v>0</v>
      </c>
      <c r="IJ198" s="44">
        <f t="shared" si="669"/>
        <v>0</v>
      </c>
      <c r="IK198" s="44">
        <f t="shared" si="670"/>
        <v>0</v>
      </c>
      <c r="IL198" s="44">
        <f t="shared" si="671"/>
        <v>0</v>
      </c>
      <c r="IM198" s="44">
        <f t="shared" si="672"/>
        <v>0</v>
      </c>
      <c r="IN198" s="44">
        <f t="shared" si="673"/>
        <v>0</v>
      </c>
      <c r="IO198" s="44">
        <f t="shared" si="674"/>
        <v>0</v>
      </c>
    </row>
    <row r="199" spans="1:249" ht="18" customHeight="1">
      <c r="A199" s="188">
        <v>193</v>
      </c>
      <c r="B199" s="326"/>
      <c r="C199" s="289"/>
      <c r="D199" s="199"/>
      <c r="E199" s="189"/>
      <c r="F199" s="189"/>
      <c r="G199" s="190"/>
      <c r="H199" s="190"/>
      <c r="I199" s="272"/>
      <c r="J199" s="207"/>
      <c r="K199" s="214" t="str">
        <f t="shared" si="480"/>
        <v/>
      </c>
      <c r="L199" s="200" t="str">
        <f t="shared" si="481"/>
        <v/>
      </c>
      <c r="M199" s="200" t="str">
        <f t="shared" si="482"/>
        <v/>
      </c>
      <c r="N199" s="209" t="str">
        <f t="shared" ref="N199:N262" si="700">IF(HY199="","",IF(AA199="","",IF(AND(K199&lt;=60,I199&lt;AB199),"SW",IF(AND(K199&lt;=60,I199&gt;=AB199,I199&lt;AD199),"W",IF(AND(K199&lt;=60,I199&gt;=AD199,I199&lt;=AE199),"N",IF(AND(K199&lt;=60,I199&gt;AE199,I199&lt;=AG199),"OW",IF(AND(K199&lt;=60,I199&gt;AG199),"Ob",IF(AND(K199&gt;60,IH199&lt;AB199),"SW",IF(AND(K199&gt;60,IH199&gt;=AB199,IH199&lt;AD199),"W",IF(AND(K199&gt;60,IH199&gt;=AD199,IH199&lt;=AE199),"N",IF(AND(K199&gt;60,IH199&gt;AE199,IH199&lt;=AG199),"OW",IF(AND(K199&gt;60,IH199&gt;AG199),"Ob"))))))))))))</f>
        <v/>
      </c>
      <c r="O199" s="208" t="str">
        <f>IFERROR(IF(D199="","",IF(K199="","",IF(I199="","",IF(F199="F",VLOOKUP(K199,F!A:G,2,0),IF(F199="M",VLOOKUP(K199,M!A:G,2,0),""))))),0)</f>
        <v/>
      </c>
      <c r="P199" s="191" t="str">
        <f>IFERROR(IF(D199="","",IF(K199="","",IF(I199="","",IF(F199="F",VLOOKUP(K199,F!A:G,3,0),IF(F199="M",VLOOKUP(K199,M!A:G,3,0),""))))),0)</f>
        <v/>
      </c>
      <c r="Q199" s="191" t="str">
        <f>IFERROR(IF(D199="","",IF(K199="","",IF(I199="","",IF(F199="F",VLOOKUP(K199,F!A:G,4,0),IF(F199="M",VLOOKUP(K199,M!A:G,4,0),""))))),0)</f>
        <v/>
      </c>
      <c r="R199" s="191" t="str">
        <f>IFERROR(IF(D199="","",IF(K199="","",IF(I199="","",IF(F199="F",VLOOKUP(K199,F!A:G,5,0),IF(F199="M",VLOOKUP(K199,M!A:G,5,0),""))))),0)</f>
        <v/>
      </c>
      <c r="S199" s="191" t="str">
        <f>IFERROR(IF(D199="","",IF(K199="","",IF(I199="","",IF(F199="F",VLOOKUP(K199,F!A:G,6,0),IF(F199="M",VLOOKUP(K199,M!A:G,6,0),""))))),0)</f>
        <v/>
      </c>
      <c r="T199" s="191" t="str">
        <f>IFERROR(IF(D199="","",IF(K199="","",IF(I199="","",IF(F199="F",VLOOKUP(K199,F!A:G,7,0),IF(F199="M",VLOOKUP(K199,M!A:G,7,0),""))))),0)</f>
        <v/>
      </c>
      <c r="U199" s="191" t="str">
        <f>IFERROR(IF(D199="","",IF(K199="","",IF(J199="","",IF(F199="F",VLOOKUP(K199,F!A:M,8,0),IF(F199="M",VLOOKUP(K199,M!A:M,8,0),""))))),0)</f>
        <v/>
      </c>
      <c r="V199" s="191" t="str">
        <f>IFERROR(IF(D199="","",IF(K199="","",IF(J199="","",IF(F199="F",VLOOKUP(K199,F!A:M,9,0),IF(F199="M",VLOOKUP(K199,M!A:M,9,0),""))))),0)</f>
        <v/>
      </c>
      <c r="W199" s="191" t="str">
        <f>IFERROR(IF(D199="","",IF(K199="","",IF(J199="","",IF(F199="F",VLOOKUP(K199,F!A:M,10,0),IF(F199="M",VLOOKUP(K199,M!A:M,10,0),""))))),0)</f>
        <v/>
      </c>
      <c r="X199" s="191" t="str">
        <f>IFERROR(IF(D199="","",IF(K199="","",IF(J199="","",IF(F199="F",VLOOKUP(K199,F!A:M,11,0),IF(F199="M",VLOOKUP(K199,M!A:M,11,0),""))))),0)</f>
        <v/>
      </c>
      <c r="Y199" s="191" t="str">
        <f>IFERROR(IF(D199="","",IF(K199="","",IF(J199="","",IF(F199="F",VLOOKUP(K199,F!A:M,12,0),IF(F199="M",VLOOKUP(K199,M!A:M,12,0),""))))),0)</f>
        <v/>
      </c>
      <c r="Z199" s="191" t="str">
        <f>IFERROR(IF(D199="","",IF(K199="","",IF(J199="","",IF(F199="F",VLOOKUP(K199,F!A:M,13,0),IF(F199="M",VLOOKUP(K199,M!A:M,13,0),""))))),0)</f>
        <v/>
      </c>
      <c r="AA199" s="191" t="str">
        <f>IFERROR(IF(D199="","",IF(F199="","",IF(J199="","",IF(K199="","",IF(AND(K199&gt;23,K199&lt;=60),IF(F199="F",VLOOKUP(MROUND(HZ199,0.5),'F-Weight for Length'!K:S,2,0),VLOOKUP(MROUND(HZ199,0.5),'M-Weight for Length'!K:S,2,0)),IF(K199&gt;60,IF(F199="F",VLOOKUP(K199,'F-Weight for Length'!U:AC,2,0),VLOOKUP(K199,'M-Weight for Length'!U:AC,2,0)),IF(F199="F",VLOOKUP(MROUND(HZ199,0.5),'F-Weight for Length'!A:I,2,0),VLOOKUP(MROUND(HZ199,0.5),'M-Weight for Length'!A:I,2,0)))))))),0)</f>
        <v/>
      </c>
      <c r="AB199" s="191" t="str">
        <f>IFERROR(IF(D199="","",IF(F199="","",IF(J199="","",IF(K199="","",IF(AND(K199&gt;23,K199&lt;=60),IF(F199="F",VLOOKUP(MROUND(HZ199,0.5),'F-Weight for Length'!K:S,3,0),VLOOKUP(MROUND(HZ199,0.5),'M-Weight for Length'!K:S,3,0)),IF(K199&gt;60,IF(F199="F",VLOOKUP(K199,'F-Weight for Length'!U:AC,3,0),VLOOKUP(K199,'M-Weight for Length'!U:AC,3,0)),IF(F199="F",VLOOKUP(MROUND(HZ199,0.5),'F-Weight for Length'!A:I,3,0),VLOOKUP(MROUND(HZ199,0.5),'M-Weight for Length'!A:I,3,0)))))))),0)</f>
        <v/>
      </c>
      <c r="AC199" s="191" t="str">
        <f>IFERROR(IF(D199="","",IF(F199="","",IF(J199="","",IF(K199="","",IF(AND(K199&gt;23,K199&lt;=60),IF(F199="F",VLOOKUP(MROUND(HZ199,0.5),'F-Weight for Length'!K:S,4,0),VLOOKUP(MROUND(HZ199,0.5),'M-Weight for Length'!K:S,4,0)),IF(K199&gt;60,IF(F199="F",VLOOKUP(K199,'F-Weight for Length'!U:AC,4,0),VLOOKUP(K199,'M-Weight for Length'!U:AC,4,0)),IF(F199="F",VLOOKUP(MROUND(HZ199,0.5),'F-Weight for Length'!A:I,4,0),VLOOKUP(MROUND(HZ199,0.5),'M-Weight for Length'!A:I,4,0)))))))),0)</f>
        <v/>
      </c>
      <c r="AD199" s="191" t="str">
        <f>IFERROR(IF(D199="","",IF(F199="","",IF(J199="","",IF(K199="","",IF(AND(K199&gt;23,K199&lt;=60),IF(F199="F",VLOOKUP(MROUND(HZ199,0.5),'F-Weight for Length'!K:S,5,0),VLOOKUP(MROUND(HZ199,0.5),'M-Weight for Length'!K:S,5,0)),IF(K199&gt;60,IF(F199="F",VLOOKUP(K199,'F-Weight for Length'!U:AC,5,0),VLOOKUP(K199,'M-Weight for Length'!U:AC,5,0)),IF(F199="F",VLOOKUP(MROUND(HZ199,0.5),'F-Weight for Length'!A:I,5,0),VLOOKUP(MROUND(HZ199,0.5),'M-Weight for Length'!A:I,5,0)))))))),0)</f>
        <v/>
      </c>
      <c r="AE199" s="191" t="str">
        <f>IFERROR(IF(D199="","",IF(F199="","",IF(J199="","",IF(K199="","",IF(AND(K199&gt;23,K199&lt;=60),IF(F199="F",VLOOKUP(MROUND(HZ199,0.5),'F-Weight for Length'!K:S,6,0),VLOOKUP(MROUND(HZ199,0.5),'M-Weight for Length'!K:S,6,0)),IF(K199&gt;60,IF(F199="F",VLOOKUP(K199,'F-Weight for Length'!U:AC,6,0),VLOOKUP(K199,'M-Weight for Length'!U:AC,6,0)),IF(F199="F",VLOOKUP(MROUND(HZ199,0.5),'F-Weight for Length'!A:I,6,0),VLOOKUP(MROUND(HZ199,0.5),'M-Weight for Length'!A:I,6,0)))))))),0)</f>
        <v/>
      </c>
      <c r="AF199" s="191" t="str">
        <f>IFERROR(IF(D199="","",IF(F199="","",IF(J199="","",IF(K199="","",IF(AND(K199&gt;23,K199&lt;=60),IF(F199="F",VLOOKUP(MROUND(HZ199,0.5),'F-Weight for Length'!K:S,7,0),VLOOKUP(MROUND(HZ199,0.5),'M-Weight for Length'!K:S,7,0)),IF(K199&gt;60,IF(F199="F",VLOOKUP(K199,'F-Weight for Length'!U:AC,7,0),VLOOKUP(K199,'M-Weight for Length'!U:AC,7,0)),IF(F199="F",VLOOKUP(MROUND(HZ199,0.5),'F-Weight for Length'!A:I,7,0),VLOOKUP(MROUND(HZ199,0.5),'M-Weight for Length'!A:I,7,0)))))))),0)</f>
        <v/>
      </c>
      <c r="AG199" s="191" t="str">
        <f>IFERROR(IF(D199="","",IF(F199="","",IF(J199="","",IF(K199="","",IF(AND(K199&gt;23,K199&lt;=60),IF(F199="F",VLOOKUP(MROUND(HZ199,0.5),'F-Weight for Length'!K:S,8,0),VLOOKUP(MROUND(HZ199,0.5),'M-Weight for Length'!K:S,8,0)),IF(K199&gt;60,IF(F199="F",VLOOKUP(K199,'F-Weight for Length'!U:AC,8,0),VLOOKUP(K199,'M-Weight for Length'!U:AC,8,0)),IF(F199="F",VLOOKUP(MROUND(HZ199,0.5),'F-Weight for Length'!A:I,8,0),VLOOKUP(MROUND(HZ199,0.5),'M-Weight for Length'!A:I,8,0)))))))),0)</f>
        <v/>
      </c>
      <c r="AH199" s="191" t="str">
        <f>IFERROR(IF(D199="","",IF(F199="","",IF(J199="","",IF(K199="","",IF(AND(K199&gt;23,K199&lt;=60),IF(F199="F",VLOOKUP(MROUND(HZ199,0.5),'F-Weight for Length'!K:S,9,0),VLOOKUP(MROUND(HZ199,0.5),'M-Weight for Length'!K:S,9,0)),IF(K199&gt;60,IF(F199="F",VLOOKUP(K199,'F-Weight for Length'!U:AC,9,0),VLOOKUP(K199,'M-Weight for Length'!U:AC,9,0)),IF(F199="F",VLOOKUP(MROUND(HZ199,0.5),'F-Weight for Length'!A:I,9,0),VLOOKUP(MROUND(HZ199,0.5),'M-Weight for Length'!A:I,9,0)))))))),0)</f>
        <v/>
      </c>
      <c r="AI199" s="192">
        <f t="shared" si="483"/>
        <v>0</v>
      </c>
      <c r="AJ199" s="192">
        <f t="shared" si="484"/>
        <v>0</v>
      </c>
      <c r="AK199" s="192">
        <f t="shared" si="485"/>
        <v>0</v>
      </c>
      <c r="AL199" s="192">
        <f t="shared" si="486"/>
        <v>0</v>
      </c>
      <c r="AM199" s="192">
        <f t="shared" si="487"/>
        <v>0</v>
      </c>
      <c r="AN199" s="192">
        <f t="shared" si="488"/>
        <v>0</v>
      </c>
      <c r="AO199" s="192">
        <f t="shared" si="489"/>
        <v>0</v>
      </c>
      <c r="AP199" s="192">
        <f t="shared" si="490"/>
        <v>0</v>
      </c>
      <c r="AQ199" s="192">
        <f t="shared" si="491"/>
        <v>0</v>
      </c>
      <c r="AR199" s="192">
        <f t="shared" si="492"/>
        <v>0</v>
      </c>
      <c r="AS199" s="192">
        <f t="shared" si="493"/>
        <v>0</v>
      </c>
      <c r="AT199" s="192">
        <f t="shared" si="494"/>
        <v>0</v>
      </c>
      <c r="AU199" s="192">
        <f t="shared" si="495"/>
        <v>0</v>
      </c>
      <c r="AV199" s="192">
        <f t="shared" si="496"/>
        <v>0</v>
      </c>
      <c r="AW199" s="192">
        <f t="shared" si="497"/>
        <v>0</v>
      </c>
      <c r="AX199" s="192">
        <f t="shared" si="498"/>
        <v>0</v>
      </c>
      <c r="AY199" s="192">
        <f t="shared" si="499"/>
        <v>0</v>
      </c>
      <c r="AZ199" s="192">
        <f t="shared" si="500"/>
        <v>0</v>
      </c>
      <c r="BA199" s="192">
        <f t="shared" si="501"/>
        <v>0</v>
      </c>
      <c r="BB199" s="192">
        <f t="shared" si="502"/>
        <v>0</v>
      </c>
      <c r="BC199" s="192">
        <f t="shared" si="503"/>
        <v>0</v>
      </c>
      <c r="BD199" s="192">
        <f t="shared" si="504"/>
        <v>0</v>
      </c>
      <c r="BE199" s="192">
        <f t="shared" si="505"/>
        <v>0</v>
      </c>
      <c r="BF199" s="192">
        <f t="shared" si="506"/>
        <v>0</v>
      </c>
      <c r="BG199" s="192">
        <f t="shared" si="507"/>
        <v>0</v>
      </c>
      <c r="BH199" s="192">
        <f t="shared" si="508"/>
        <v>0</v>
      </c>
      <c r="BI199" s="192">
        <f t="shared" si="509"/>
        <v>0</v>
      </c>
      <c r="BJ199" s="192">
        <f t="shared" si="510"/>
        <v>0</v>
      </c>
      <c r="BK199" s="192">
        <f t="shared" si="511"/>
        <v>0</v>
      </c>
      <c r="BL199" s="192">
        <f t="shared" si="512"/>
        <v>0</v>
      </c>
      <c r="BM199" s="192">
        <f t="shared" si="513"/>
        <v>0</v>
      </c>
      <c r="BN199" s="192">
        <f t="shared" si="514"/>
        <v>0</v>
      </c>
      <c r="BO199" s="192">
        <f t="shared" si="515"/>
        <v>0</v>
      </c>
      <c r="BP199" s="192">
        <f t="shared" si="516"/>
        <v>0</v>
      </c>
      <c r="BQ199" s="192">
        <f t="shared" si="517"/>
        <v>0</v>
      </c>
      <c r="BR199" s="192">
        <f t="shared" si="518"/>
        <v>0</v>
      </c>
      <c r="BS199" s="192">
        <f t="shared" si="519"/>
        <v>0</v>
      </c>
      <c r="BT199" s="192">
        <f t="shared" si="520"/>
        <v>0</v>
      </c>
      <c r="BU199" s="192">
        <f t="shared" si="521"/>
        <v>0</v>
      </c>
      <c r="BV199" s="192">
        <f t="shared" si="522"/>
        <v>0</v>
      </c>
      <c r="BW199" s="192">
        <f t="shared" si="523"/>
        <v>0</v>
      </c>
      <c r="BX199" s="192">
        <f t="shared" si="524"/>
        <v>0</v>
      </c>
      <c r="BY199" s="192">
        <f t="shared" si="525"/>
        <v>0</v>
      </c>
      <c r="BZ199" s="192">
        <f t="shared" si="526"/>
        <v>0</v>
      </c>
      <c r="CA199" s="192">
        <f t="shared" si="527"/>
        <v>0</v>
      </c>
      <c r="CB199" s="192">
        <f t="shared" si="528"/>
        <v>0</v>
      </c>
      <c r="CC199" s="192">
        <f t="shared" si="529"/>
        <v>0</v>
      </c>
      <c r="CD199" s="192">
        <f t="shared" si="530"/>
        <v>0</v>
      </c>
      <c r="CE199" s="192">
        <f t="shared" si="531"/>
        <v>0</v>
      </c>
      <c r="CF199" s="192">
        <f t="shared" si="532"/>
        <v>0</v>
      </c>
      <c r="CG199" s="192">
        <f t="shared" si="533"/>
        <v>0</v>
      </c>
      <c r="CH199" s="192">
        <f t="shared" si="534"/>
        <v>0</v>
      </c>
      <c r="CI199" s="192">
        <f t="shared" si="535"/>
        <v>0</v>
      </c>
      <c r="CJ199" s="192">
        <f t="shared" si="536"/>
        <v>0</v>
      </c>
      <c r="CK199" s="192">
        <f t="shared" si="537"/>
        <v>0</v>
      </c>
      <c r="CL199" s="192">
        <f t="shared" si="538"/>
        <v>0</v>
      </c>
      <c r="CM199" s="192">
        <f t="shared" si="539"/>
        <v>0</v>
      </c>
      <c r="CN199" s="192">
        <f t="shared" si="540"/>
        <v>0</v>
      </c>
      <c r="CO199" s="192">
        <f t="shared" si="541"/>
        <v>0</v>
      </c>
      <c r="CP199" s="192">
        <f t="shared" si="542"/>
        <v>0</v>
      </c>
      <c r="CQ199" s="192">
        <f t="shared" si="543"/>
        <v>0</v>
      </c>
      <c r="CR199" s="192">
        <f t="shared" si="544"/>
        <v>0</v>
      </c>
      <c r="CS199" s="192">
        <f t="shared" si="545"/>
        <v>0</v>
      </c>
      <c r="CT199" s="192">
        <f t="shared" si="546"/>
        <v>0</v>
      </c>
      <c r="CU199" s="192">
        <f t="shared" si="547"/>
        <v>0</v>
      </c>
      <c r="CV199" s="192">
        <f t="shared" si="548"/>
        <v>0</v>
      </c>
      <c r="CW199" s="192">
        <f t="shared" si="549"/>
        <v>0</v>
      </c>
      <c r="CX199" s="192">
        <f t="shared" si="550"/>
        <v>0</v>
      </c>
      <c r="CY199" s="192">
        <f t="shared" si="551"/>
        <v>0</v>
      </c>
      <c r="CZ199" s="192">
        <f t="shared" si="552"/>
        <v>0</v>
      </c>
      <c r="DA199" s="192">
        <f t="shared" si="553"/>
        <v>0</v>
      </c>
      <c r="DB199" s="192">
        <f t="shared" si="554"/>
        <v>0</v>
      </c>
      <c r="DC199" s="192">
        <f t="shared" si="555"/>
        <v>0</v>
      </c>
      <c r="DD199" s="192">
        <f t="shared" si="556"/>
        <v>0</v>
      </c>
      <c r="DE199" s="192">
        <f t="shared" si="557"/>
        <v>0</v>
      </c>
      <c r="DF199" s="192">
        <f t="shared" si="558"/>
        <v>0</v>
      </c>
      <c r="DG199" s="192">
        <f t="shared" si="559"/>
        <v>0</v>
      </c>
      <c r="DH199" s="192">
        <f t="shared" si="560"/>
        <v>0</v>
      </c>
      <c r="DI199" s="192">
        <f t="shared" si="561"/>
        <v>0</v>
      </c>
      <c r="DJ199" s="192">
        <f t="shared" si="562"/>
        <v>0</v>
      </c>
      <c r="DK199" s="192">
        <f t="shared" si="563"/>
        <v>0</v>
      </c>
      <c r="DL199" s="192">
        <f t="shared" si="564"/>
        <v>0</v>
      </c>
      <c r="DM199" s="192">
        <f t="shared" si="565"/>
        <v>0</v>
      </c>
      <c r="DN199" s="192">
        <f t="shared" si="566"/>
        <v>0</v>
      </c>
      <c r="DO199" s="192">
        <f t="shared" si="567"/>
        <v>0</v>
      </c>
      <c r="DP199" s="192">
        <f t="shared" si="568"/>
        <v>0</v>
      </c>
      <c r="DQ199" s="192">
        <f t="shared" si="569"/>
        <v>0</v>
      </c>
      <c r="DR199" s="192">
        <f t="shared" si="570"/>
        <v>0</v>
      </c>
      <c r="DS199" s="192">
        <f t="shared" si="571"/>
        <v>0</v>
      </c>
      <c r="DT199" s="192">
        <f t="shared" si="572"/>
        <v>0</v>
      </c>
      <c r="DU199" s="192">
        <f t="shared" si="573"/>
        <v>0</v>
      </c>
      <c r="DV199" s="193">
        <f t="shared" si="687"/>
        <v>0</v>
      </c>
      <c r="DW199" s="193">
        <f t="shared" si="688"/>
        <v>0</v>
      </c>
      <c r="DX199" s="193">
        <f t="shared" si="689"/>
        <v>0</v>
      </c>
      <c r="DY199" s="193">
        <f t="shared" si="690"/>
        <v>0</v>
      </c>
      <c r="DZ199" s="193">
        <f t="shared" si="691"/>
        <v>0</v>
      </c>
      <c r="EA199" s="192">
        <f t="shared" si="574"/>
        <v>0</v>
      </c>
      <c r="EB199" s="192">
        <f t="shared" si="575"/>
        <v>0</v>
      </c>
      <c r="EC199" s="192">
        <f t="shared" si="576"/>
        <v>0</v>
      </c>
      <c r="ED199" s="192">
        <f t="shared" si="577"/>
        <v>0</v>
      </c>
      <c r="EE199" s="192">
        <f t="shared" si="578"/>
        <v>0</v>
      </c>
      <c r="EF199" s="192">
        <f t="shared" si="579"/>
        <v>0</v>
      </c>
      <c r="EG199" s="192">
        <f t="shared" si="580"/>
        <v>0</v>
      </c>
      <c r="EH199" s="192">
        <f t="shared" si="581"/>
        <v>0</v>
      </c>
      <c r="EI199" s="192">
        <f t="shared" si="582"/>
        <v>0</v>
      </c>
      <c r="EJ199" s="192">
        <f t="shared" si="583"/>
        <v>0</v>
      </c>
      <c r="EK199" s="192">
        <f t="shared" si="584"/>
        <v>0</v>
      </c>
      <c r="EL199" s="192">
        <f t="shared" si="585"/>
        <v>0</v>
      </c>
      <c r="EM199" s="192">
        <f t="shared" si="586"/>
        <v>0</v>
      </c>
      <c r="EN199" s="192">
        <f t="shared" si="587"/>
        <v>0</v>
      </c>
      <c r="EO199" s="192">
        <f t="shared" si="588"/>
        <v>0</v>
      </c>
      <c r="EP199" s="192">
        <f t="shared" si="589"/>
        <v>0</v>
      </c>
      <c r="EQ199" s="192">
        <f t="shared" si="590"/>
        <v>0</v>
      </c>
      <c r="ER199" s="192">
        <f t="shared" si="591"/>
        <v>0</v>
      </c>
      <c r="ES199" s="192">
        <f t="shared" si="592"/>
        <v>0</v>
      </c>
      <c r="ET199" s="192">
        <f t="shared" si="593"/>
        <v>0</v>
      </c>
      <c r="EU199" s="192">
        <f t="shared" si="594"/>
        <v>0</v>
      </c>
      <c r="EV199" s="192">
        <f t="shared" si="595"/>
        <v>0</v>
      </c>
      <c r="EW199" s="192">
        <f t="shared" si="596"/>
        <v>0</v>
      </c>
      <c r="EX199" s="192">
        <f t="shared" si="597"/>
        <v>0</v>
      </c>
      <c r="EY199" s="192">
        <f t="shared" si="598"/>
        <v>0</v>
      </c>
      <c r="EZ199" s="192">
        <f t="shared" si="599"/>
        <v>0</v>
      </c>
      <c r="FA199" s="192">
        <f t="shared" si="600"/>
        <v>0</v>
      </c>
      <c r="FB199" s="192">
        <f t="shared" si="601"/>
        <v>0</v>
      </c>
      <c r="FC199" s="192">
        <f t="shared" si="602"/>
        <v>0</v>
      </c>
      <c r="FD199" s="192">
        <f t="shared" si="603"/>
        <v>0</v>
      </c>
      <c r="FE199" s="192">
        <f t="shared" si="604"/>
        <v>0</v>
      </c>
      <c r="FF199" s="192">
        <f t="shared" si="605"/>
        <v>0</v>
      </c>
      <c r="FG199" s="192">
        <f t="shared" si="606"/>
        <v>0</v>
      </c>
      <c r="FH199" s="192">
        <f t="shared" si="607"/>
        <v>0</v>
      </c>
      <c r="FI199" s="192">
        <f t="shared" si="608"/>
        <v>0</v>
      </c>
      <c r="FJ199" s="192">
        <f t="shared" si="609"/>
        <v>0</v>
      </c>
      <c r="FK199" s="192">
        <f t="shared" si="610"/>
        <v>0</v>
      </c>
      <c r="FL199" s="192">
        <f t="shared" si="611"/>
        <v>0</v>
      </c>
      <c r="FM199" s="192">
        <f t="shared" si="612"/>
        <v>0</v>
      </c>
      <c r="FN199" s="192">
        <f t="shared" si="613"/>
        <v>0</v>
      </c>
      <c r="FO199" s="192">
        <f t="shared" si="614"/>
        <v>0</v>
      </c>
      <c r="FP199" s="192">
        <f t="shared" si="615"/>
        <v>0</v>
      </c>
      <c r="FQ199" s="192">
        <f t="shared" si="616"/>
        <v>0</v>
      </c>
      <c r="FR199" s="192">
        <f t="shared" si="617"/>
        <v>0</v>
      </c>
      <c r="FS199" s="192">
        <f t="shared" si="618"/>
        <v>0</v>
      </c>
      <c r="FT199" s="192">
        <f t="shared" si="619"/>
        <v>0</v>
      </c>
      <c r="FU199" s="192">
        <f t="shared" si="620"/>
        <v>0</v>
      </c>
      <c r="FV199" s="192">
        <f t="shared" si="621"/>
        <v>0</v>
      </c>
      <c r="FW199" s="192">
        <f t="shared" si="622"/>
        <v>0</v>
      </c>
      <c r="FX199" s="192">
        <f t="shared" si="623"/>
        <v>0</v>
      </c>
      <c r="FY199" s="192">
        <f t="shared" si="624"/>
        <v>0</v>
      </c>
      <c r="FZ199" s="192">
        <f t="shared" si="625"/>
        <v>0</v>
      </c>
      <c r="GA199" s="192">
        <f t="shared" si="626"/>
        <v>0</v>
      </c>
      <c r="GB199" s="192">
        <f t="shared" si="627"/>
        <v>0</v>
      </c>
      <c r="GC199" s="192">
        <f t="shared" si="628"/>
        <v>0</v>
      </c>
      <c r="GD199" s="192">
        <f t="shared" si="629"/>
        <v>0</v>
      </c>
      <c r="GE199" s="192">
        <f t="shared" si="630"/>
        <v>0</v>
      </c>
      <c r="GF199" s="192">
        <f t="shared" si="631"/>
        <v>0</v>
      </c>
      <c r="GG199" s="192">
        <f t="shared" si="632"/>
        <v>0</v>
      </c>
      <c r="GH199" s="192">
        <f t="shared" si="633"/>
        <v>0</v>
      </c>
      <c r="GI199" s="192">
        <f t="shared" si="634"/>
        <v>0</v>
      </c>
      <c r="GJ199" s="192">
        <f t="shared" si="635"/>
        <v>0</v>
      </c>
      <c r="GK199" s="192">
        <f t="shared" si="636"/>
        <v>0</v>
      </c>
      <c r="GL199" s="192">
        <f t="shared" si="637"/>
        <v>0</v>
      </c>
      <c r="GM199" s="192">
        <f t="shared" si="638"/>
        <v>0</v>
      </c>
      <c r="GN199" s="192">
        <f t="shared" si="639"/>
        <v>0</v>
      </c>
      <c r="GO199" s="192">
        <f t="shared" si="640"/>
        <v>0</v>
      </c>
      <c r="GP199" s="192">
        <f t="shared" si="641"/>
        <v>0</v>
      </c>
      <c r="GQ199" s="192">
        <f t="shared" si="642"/>
        <v>0</v>
      </c>
      <c r="GR199" s="192">
        <f t="shared" si="643"/>
        <v>0</v>
      </c>
      <c r="GS199" s="192">
        <f t="shared" si="644"/>
        <v>0</v>
      </c>
      <c r="GT199" s="192">
        <f t="shared" si="645"/>
        <v>0</v>
      </c>
      <c r="GU199" s="192">
        <f t="shared" si="646"/>
        <v>0</v>
      </c>
      <c r="GV199" s="192">
        <f t="shared" si="647"/>
        <v>0</v>
      </c>
      <c r="GW199" s="192">
        <f t="shared" si="648"/>
        <v>0</v>
      </c>
      <c r="GX199" s="192">
        <f t="shared" si="649"/>
        <v>0</v>
      </c>
      <c r="GY199" s="192">
        <f t="shared" si="650"/>
        <v>0</v>
      </c>
      <c r="GZ199" s="192">
        <f t="shared" si="651"/>
        <v>0</v>
      </c>
      <c r="HA199" s="192">
        <f t="shared" si="652"/>
        <v>0</v>
      </c>
      <c r="HB199" s="192">
        <f t="shared" si="653"/>
        <v>0</v>
      </c>
      <c r="HC199" s="192">
        <f t="shared" si="654"/>
        <v>0</v>
      </c>
      <c r="HD199" s="192">
        <f t="shared" si="655"/>
        <v>0</v>
      </c>
      <c r="HE199" s="192">
        <f t="shared" si="656"/>
        <v>0</v>
      </c>
      <c r="HF199" s="192">
        <f t="shared" si="657"/>
        <v>0</v>
      </c>
      <c r="HG199" s="192">
        <f t="shared" si="658"/>
        <v>0</v>
      </c>
      <c r="HH199" s="192">
        <f t="shared" si="659"/>
        <v>0</v>
      </c>
      <c r="HI199" s="192">
        <f t="shared" si="660"/>
        <v>0</v>
      </c>
      <c r="HJ199" s="192">
        <f t="shared" si="661"/>
        <v>0</v>
      </c>
      <c r="HK199" s="192">
        <f t="shared" si="662"/>
        <v>0</v>
      </c>
      <c r="HL199" s="192">
        <f t="shared" si="663"/>
        <v>0</v>
      </c>
      <c r="HM199" s="192">
        <f t="shared" si="664"/>
        <v>0</v>
      </c>
      <c r="HN199" s="194">
        <f t="shared" si="692"/>
        <v>0</v>
      </c>
      <c r="HO199" s="194">
        <f t="shared" si="693"/>
        <v>0</v>
      </c>
      <c r="HP199" s="194">
        <f t="shared" si="694"/>
        <v>0</v>
      </c>
      <c r="HQ199" s="194">
        <f t="shared" si="695"/>
        <v>0</v>
      </c>
      <c r="HR199" s="194">
        <f t="shared" si="696"/>
        <v>0</v>
      </c>
      <c r="HS199" s="195" t="str">
        <f t="shared" ref="HS199:HS262" si="701">IF(L199="","",IF(M199="","",IF(N199="","",1)))</f>
        <v/>
      </c>
      <c r="HT199" s="196">
        <f t="shared" si="697"/>
        <v>0</v>
      </c>
      <c r="HU199" s="196">
        <f t="shared" si="698"/>
        <v>0</v>
      </c>
      <c r="HV199" s="197" t="str">
        <f t="shared" ref="HV199:HV262" si="702">IF(K199&lt;=59,COUNTIF(E199,"YES"),"")</f>
        <v/>
      </c>
      <c r="HW199" s="197" t="str">
        <f t="shared" si="665"/>
        <v/>
      </c>
      <c r="HX199" s="197" t="str">
        <f t="shared" si="666"/>
        <v/>
      </c>
      <c r="HY199" s="195" t="str">
        <f t="shared" ref="HY199:HY262" si="703">IF(D199="","",IF(E199="","",IF(F199="","",IF(G199="","",IF(H199="","",IF(J199="","",IF(K199="","",1)))))))</f>
        <v/>
      </c>
      <c r="HZ199" s="30">
        <f t="shared" si="699"/>
        <v>0</v>
      </c>
      <c r="IA199" s="198">
        <f t="shared" ref="IA199:IA262" si="704">((J199-INT(J199))*10)</f>
        <v>0</v>
      </c>
      <c r="IB199" s="195"/>
      <c r="IC199" s="195">
        <f t="shared" si="667"/>
        <v>0</v>
      </c>
      <c r="ID199" s="195">
        <f t="shared" ref="ID199:ID262" si="705">IF(AND(D199&lt;&gt;"",N199="SW"),1,0)</f>
        <v>0</v>
      </c>
      <c r="IE199" s="195">
        <f t="shared" si="668"/>
        <v>0</v>
      </c>
      <c r="IF199" s="195">
        <f t="shared" ref="IF199:IF262" si="706">IF(AND(D199&lt;&gt;"",L199="SUW"),1,0)</f>
        <v>0</v>
      </c>
      <c r="IG199" s="307">
        <f t="shared" ref="IG199:IG262" si="707">(J199/100)*(J199/100)</f>
        <v>0</v>
      </c>
      <c r="IH199" s="307">
        <f t="shared" ref="IH199:IH262" si="708">IFERROR(IF(K199&gt;60,I199/IG199,0),0)</f>
        <v>0</v>
      </c>
      <c r="II199" s="44">
        <f t="shared" ref="II199:II262" si="709">IF(K199="",0,IF(K199&gt;60,1,0))</f>
        <v>0</v>
      </c>
      <c r="IJ199" s="44">
        <f t="shared" si="669"/>
        <v>0</v>
      </c>
      <c r="IK199" s="44">
        <f t="shared" si="670"/>
        <v>0</v>
      </c>
      <c r="IL199" s="44">
        <f t="shared" si="671"/>
        <v>0</v>
      </c>
      <c r="IM199" s="44">
        <f t="shared" si="672"/>
        <v>0</v>
      </c>
      <c r="IN199" s="44">
        <f t="shared" si="673"/>
        <v>0</v>
      </c>
      <c r="IO199" s="44">
        <f t="shared" si="674"/>
        <v>0</v>
      </c>
    </row>
    <row r="200" spans="1:249" ht="18" customHeight="1">
      <c r="A200" s="188">
        <v>194</v>
      </c>
      <c r="B200" s="326"/>
      <c r="C200" s="289"/>
      <c r="D200" s="199"/>
      <c r="E200" s="189"/>
      <c r="F200" s="189"/>
      <c r="G200" s="190"/>
      <c r="H200" s="190"/>
      <c r="I200" s="272"/>
      <c r="J200" s="207"/>
      <c r="K200" s="214" t="str">
        <f t="shared" ref="K200:K263" si="710">IF(G200="","",IF(H200="","",IFERROR(DATEDIF(G200,H200,"m"),"Date Error")))</f>
        <v/>
      </c>
      <c r="L200" s="200" t="str">
        <f>IF(O200="","",IF(I200&lt;P200,"SUW",IF(I200&gt;=P200,IF(I200&lt;R200,"UW",IF(I200&gt;=R200,IF(I200&lt;=S200,"N",IF(I200&gt;S200,"OW","ERR")))))))</f>
        <v/>
      </c>
      <c r="M200" s="200" t="str">
        <f>IF(U200="","",IF(J200&lt;V200,"SSt",IF(J200&gt;=V200,IF(J200&lt;X200,"St",IF(J200&gt;=X200,IF(J200&lt;=Y200,"N",IF(J200&gt;Y200,"T","ERR")))))))</f>
        <v/>
      </c>
      <c r="N200" s="209" t="str">
        <f>IF(HY200="","",IF(AA200="","",IF(AND(K200&lt;=60,I200&lt;AB200),"SW",IF(AND(K200&lt;=60,I200&gt;=AB200,I200&lt;AD200),"W",IF(AND(K200&lt;=60,I200&gt;=AD200,I200&lt;=AE200),"N",IF(AND(K200&lt;=60,I200&gt;AE200,I200&lt;=AG200),"OW",IF(AND(K200&lt;=60,I200&gt;AG200),"Ob",IF(AND(K200&gt;60,IH200&lt;AB200),"SW",IF(AND(K200&gt;60,IH200&gt;=AB200,IH200&lt;AD200),"W",IF(AND(K200&gt;60,IH200&gt;=AD200,IH200&lt;=AE200),"N",IF(AND(K200&gt;60,IH200&gt;AE200,IH200&lt;=AG200),"OW",IF(AND(K200&gt;60,IH200&gt;AG200),"Ob"))))))))))))</f>
        <v/>
      </c>
      <c r="O200" s="208" t="str">
        <f>IFERROR(IF(D200="","",IF(K200="","",IF(I200="","",IF(F200="F",VLOOKUP(K200,F!A:G,2,0),IF(F200="M",VLOOKUP(K200,M!A:G,2,0),""))))),0)</f>
        <v/>
      </c>
      <c r="P200" s="191" t="str">
        <f>IFERROR(IF(D200="","",IF(K200="","",IF(I200="","",IF(F200="F",VLOOKUP(K200,F!A:G,3,0),IF(F200="M",VLOOKUP(K200,M!A:G,3,0),""))))),0)</f>
        <v/>
      </c>
      <c r="Q200" s="191" t="str">
        <f>IFERROR(IF(D200="","",IF(K200="","",IF(I200="","",IF(F200="F",VLOOKUP(K200,F!A:G,4,0),IF(F200="M",VLOOKUP(K200,M!A:G,4,0),""))))),0)</f>
        <v/>
      </c>
      <c r="R200" s="191" t="str">
        <f>IFERROR(IF(D200="","",IF(K200="","",IF(I200="","",IF(F200="F",VLOOKUP(K200,F!A:G,5,0),IF(F200="M",VLOOKUP(K200,M!A:G,5,0),""))))),0)</f>
        <v/>
      </c>
      <c r="S200" s="191" t="str">
        <f>IFERROR(IF(D200="","",IF(K200="","",IF(I200="","",IF(F200="F",VLOOKUP(K200,F!A:G,6,0),IF(F200="M",VLOOKUP(K200,M!A:G,6,0),""))))),0)</f>
        <v/>
      </c>
      <c r="T200" s="191" t="str">
        <f>IFERROR(IF(D200="","",IF(K200="","",IF(I200="","",IF(F200="F",VLOOKUP(K200,F!A:G,7,0),IF(F200="M",VLOOKUP(K200,M!A:G,7,0),""))))),0)</f>
        <v/>
      </c>
      <c r="U200" s="191" t="str">
        <f>IFERROR(IF(D200="","",IF(K200="","",IF(J200="","",IF(F200="F",VLOOKUP(K200,F!A:M,8,0),IF(F200="M",VLOOKUP(K200,M!A:M,8,0),""))))),0)</f>
        <v/>
      </c>
      <c r="V200" s="191" t="str">
        <f>IFERROR(IF(D200="","",IF(K200="","",IF(J200="","",IF(F200="F",VLOOKUP(K200,F!A:M,9,0),IF(F200="M",VLOOKUP(K200,M!A:M,9,0),""))))),0)</f>
        <v/>
      </c>
      <c r="W200" s="191" t="str">
        <f>IFERROR(IF(D200="","",IF(K200="","",IF(J200="","",IF(F200="F",VLOOKUP(K200,F!A:M,10,0),IF(F200="M",VLOOKUP(K200,M!A:M,10,0),""))))),0)</f>
        <v/>
      </c>
      <c r="X200" s="191" t="str">
        <f>IFERROR(IF(D200="","",IF(K200="","",IF(J200="","",IF(F200="F",VLOOKUP(K200,F!A:M,11,0),IF(F200="M",VLOOKUP(K200,M!A:M,11,0),""))))),0)</f>
        <v/>
      </c>
      <c r="Y200" s="191" t="str">
        <f>IFERROR(IF(D200="","",IF(K200="","",IF(J200="","",IF(F200="F",VLOOKUP(K200,F!A:M,12,0),IF(F200="M",VLOOKUP(K200,M!A:M,12,0),""))))),0)</f>
        <v/>
      </c>
      <c r="Z200" s="191" t="str">
        <f>IFERROR(IF(D200="","",IF(K200="","",IF(J200="","",IF(F200="F",VLOOKUP(K200,F!A:M,13,0),IF(F200="M",VLOOKUP(K200,M!A:M,13,0),""))))),0)</f>
        <v/>
      </c>
      <c r="AA200" s="191" t="str">
        <f>IFERROR(IF(D200="","",IF(F200="","",IF(J200="","",IF(K200="","",IF(AND(K200&gt;23,K200&lt;=60),IF(F200="F",VLOOKUP(MROUND(HZ200,0.5),'F-Weight for Length'!K:S,2,0),VLOOKUP(MROUND(HZ200,0.5),'M-Weight for Length'!K:S,2,0)),IF(K200&gt;60,IF(F200="F",VLOOKUP(K200,'F-Weight for Length'!U:AC,2,0),VLOOKUP(K200,'M-Weight for Length'!U:AC,2,0)),IF(F200="F",VLOOKUP(MROUND(HZ200,0.5),'F-Weight for Length'!A:I,2,0),VLOOKUP(MROUND(HZ200,0.5),'M-Weight for Length'!A:I,2,0)))))))),0)</f>
        <v/>
      </c>
      <c r="AB200" s="191" t="str">
        <f>IFERROR(IF(D200="","",IF(F200="","",IF(J200="","",IF(K200="","",IF(AND(K200&gt;23,K200&lt;=60),IF(F200="F",VLOOKUP(MROUND(HZ200,0.5),'F-Weight for Length'!K:S,3,0),VLOOKUP(MROUND(HZ200,0.5),'M-Weight for Length'!K:S,3,0)),IF(K200&gt;60,IF(F200="F",VLOOKUP(K200,'F-Weight for Length'!U:AC,3,0),VLOOKUP(K200,'M-Weight for Length'!U:AC,3,0)),IF(F200="F",VLOOKUP(MROUND(HZ200,0.5),'F-Weight for Length'!A:I,3,0),VLOOKUP(MROUND(HZ200,0.5),'M-Weight for Length'!A:I,3,0)))))))),0)</f>
        <v/>
      </c>
      <c r="AC200" s="191" t="str">
        <f>IFERROR(IF(D200="","",IF(F200="","",IF(J200="","",IF(K200="","",IF(AND(K200&gt;23,K200&lt;=60),IF(F200="F",VLOOKUP(MROUND(HZ200,0.5),'F-Weight for Length'!K:S,4,0),VLOOKUP(MROUND(HZ200,0.5),'M-Weight for Length'!K:S,4,0)),IF(K200&gt;60,IF(F200="F",VLOOKUP(K200,'F-Weight for Length'!U:AC,4,0),VLOOKUP(K200,'M-Weight for Length'!U:AC,4,0)),IF(F200="F",VLOOKUP(MROUND(HZ200,0.5),'F-Weight for Length'!A:I,4,0),VLOOKUP(MROUND(HZ200,0.5),'M-Weight for Length'!A:I,4,0)))))))),0)</f>
        <v/>
      </c>
      <c r="AD200" s="191" t="str">
        <f>IFERROR(IF(D200="","",IF(F200="","",IF(J200="","",IF(K200="","",IF(AND(K200&gt;23,K200&lt;=60),IF(F200="F",VLOOKUP(MROUND(HZ200,0.5),'F-Weight for Length'!K:S,5,0),VLOOKUP(MROUND(HZ200,0.5),'M-Weight for Length'!K:S,5,0)),IF(K200&gt;60,IF(F200="F",VLOOKUP(K200,'F-Weight for Length'!U:AC,5,0),VLOOKUP(K200,'M-Weight for Length'!U:AC,5,0)),IF(F200="F",VLOOKUP(MROUND(HZ200,0.5),'F-Weight for Length'!A:I,5,0),VLOOKUP(MROUND(HZ200,0.5),'M-Weight for Length'!A:I,5,0)))))))),0)</f>
        <v/>
      </c>
      <c r="AE200" s="191" t="str">
        <f>IFERROR(IF(D200="","",IF(F200="","",IF(J200="","",IF(K200="","",IF(AND(K200&gt;23,K200&lt;=60),IF(F200="F",VLOOKUP(MROUND(HZ200,0.5),'F-Weight for Length'!K:S,6,0),VLOOKUP(MROUND(HZ200,0.5),'M-Weight for Length'!K:S,6,0)),IF(K200&gt;60,IF(F200="F",VLOOKUP(K200,'F-Weight for Length'!U:AC,6,0),VLOOKUP(K200,'M-Weight for Length'!U:AC,6,0)),IF(F200="F",VLOOKUP(MROUND(HZ200,0.5),'F-Weight for Length'!A:I,6,0),VLOOKUP(MROUND(HZ200,0.5),'M-Weight for Length'!A:I,6,0)))))))),0)</f>
        <v/>
      </c>
      <c r="AF200" s="191" t="str">
        <f>IFERROR(IF(D200="","",IF(F200="","",IF(J200="","",IF(K200="","",IF(AND(K200&gt;23,K200&lt;=60),IF(F200="F",VLOOKUP(MROUND(HZ200,0.5),'F-Weight for Length'!K:S,7,0),VLOOKUP(MROUND(HZ200,0.5),'M-Weight for Length'!K:S,7,0)),IF(K200&gt;60,IF(F200="F",VLOOKUP(K200,'F-Weight for Length'!U:AC,7,0),VLOOKUP(K200,'M-Weight for Length'!U:AC,7,0)),IF(F200="F",VLOOKUP(MROUND(HZ200,0.5),'F-Weight for Length'!A:I,7,0),VLOOKUP(MROUND(HZ200,0.5),'M-Weight for Length'!A:I,7,0)))))))),0)</f>
        <v/>
      </c>
      <c r="AG200" s="191" t="str">
        <f>IFERROR(IF(D200="","",IF(F200="","",IF(J200="","",IF(K200="","",IF(AND(K200&gt;23,K200&lt;=60),IF(F200="F",VLOOKUP(MROUND(HZ200,0.5),'F-Weight for Length'!K:S,8,0),VLOOKUP(MROUND(HZ200,0.5),'M-Weight for Length'!K:S,8,0)),IF(K200&gt;60,IF(F200="F",VLOOKUP(K200,'F-Weight for Length'!U:AC,8,0),VLOOKUP(K200,'M-Weight for Length'!U:AC,8,0)),IF(F200="F",VLOOKUP(MROUND(HZ200,0.5),'F-Weight for Length'!A:I,8,0),VLOOKUP(MROUND(HZ200,0.5),'M-Weight for Length'!A:I,8,0)))))))),0)</f>
        <v/>
      </c>
      <c r="AH200" s="191" t="str">
        <f>IFERROR(IF(D200="","",IF(F200="","",IF(J200="","",IF(K200="","",IF(AND(K200&gt;23,K200&lt;=60),IF(F200="F",VLOOKUP(MROUND(HZ200,0.5),'F-Weight for Length'!K:S,9,0),VLOOKUP(MROUND(HZ200,0.5),'M-Weight for Length'!K:S,9,0)),IF(K200&gt;60,IF(F200="F",VLOOKUP(K200,'F-Weight for Length'!U:AC,9,0),VLOOKUP(K200,'M-Weight for Length'!U:AC,9,0)),IF(F200="F",VLOOKUP(MROUND(HZ200,0.5),'F-Weight for Length'!A:I,9,0),VLOOKUP(MROUND(HZ200,0.5),'M-Weight for Length'!A:I,9,0)))))))),0)</f>
        <v/>
      </c>
      <c r="AI200" s="192">
        <f>IF($HS200=1,IF(F200="F",IF($L200="N",IF($K200&lt;=5,1,0),0),0),0)</f>
        <v>0</v>
      </c>
      <c r="AJ200" s="192">
        <f>IF($HS200=1,IF(F200="F",IF($L200="OW",IF($K200&lt;=5,1,0),0),0),0)</f>
        <v>0</v>
      </c>
      <c r="AK200" s="192">
        <f>IF($HS200=1,IF(F200="F",IF($L200="SUW",IF($K200&lt;=5,1,0),0),0),0)</f>
        <v>0</v>
      </c>
      <c r="AL200" s="192">
        <f>IF($HS200=1,IF(F200="F",IF($L200="UW",IF($K200&lt;=5,1,0),0),0),0)</f>
        <v>0</v>
      </c>
      <c r="AM200" s="192">
        <f>IF($HS200=1,IF(F200="F",IF($M200="N",IF($K200&lt;=5,1,0),0),0),0)</f>
        <v>0</v>
      </c>
      <c r="AN200" s="192">
        <f>IF($HS200=1,IF(F200="F",IF($M200="SSt",IF($K200&lt;=5,1,0),0),0),0)</f>
        <v>0</v>
      </c>
      <c r="AO200" s="192">
        <f>IF($HS200=1,IF(F200="F",IF($M200="St",IF($K200&lt;=5,1,0),0),0),0)</f>
        <v>0</v>
      </c>
      <c r="AP200" s="192">
        <f>IF($HS200=1,IF(F200="F",IF($M200="T",IF($K200&lt;=5,1,0),0),0),0)</f>
        <v>0</v>
      </c>
      <c r="AQ200" s="192">
        <f>IF($HS200=1,IF(F200="F",IF($N200="N",IF($K200&lt;=5,1,0),0),0),0)</f>
        <v>0</v>
      </c>
      <c r="AR200" s="192">
        <f>IF($HS200=1,IF(F200="F",IF($N200="OW",IF($K200&lt;=5,1,0),0),0),0)</f>
        <v>0</v>
      </c>
      <c r="AS200" s="192">
        <f>IF($HS200=1,IF(F200="F",IF($N200="Ob",IF($K200&lt;=5,1,0),0),0),0)</f>
        <v>0</v>
      </c>
      <c r="AT200" s="192">
        <f>IF($HS200=1,IF(F200="F",IF($N200="SW",IF($K200&lt;=5,1,0),0),0),0)</f>
        <v>0</v>
      </c>
      <c r="AU200" s="192">
        <f>IF($HS200=1,IF(F200="F",IF($N200="W",IF($K200&lt;=5,1,0),0),0),0)</f>
        <v>0</v>
      </c>
      <c r="AV200" s="192">
        <f>IF($HS200=1,IF(F200="F",IF($L200="N",IF($K200&gt;5,IF($K200&lt;=11,1,0),0),0),0),0)</f>
        <v>0</v>
      </c>
      <c r="AW200" s="192">
        <f>IF($HS200=1,IF(F200="F",IF($L200="OW",IF($K200&gt;5,IF($K200&lt;=11,1,0),0),0),0),0)</f>
        <v>0</v>
      </c>
      <c r="AX200" s="192">
        <f>IF($HS200=1,IF(F200="F",IF($L200="SUW",IF($K200&gt;5,IF($K200&lt;=11,1,0),0),0),0),0)</f>
        <v>0</v>
      </c>
      <c r="AY200" s="192">
        <f>IF($HS200=1,IF(F200="F",IF($L200="UW",IF($K200&gt;5,IF($K200&lt;=11,1,0),0),0),0),0)</f>
        <v>0</v>
      </c>
      <c r="AZ200" s="192">
        <f>IF($HS200=1,IF(F200="F",IF($M200="N",IF($K200&gt;5,IF($K200&lt;=11,1,0),0),0),0),0)</f>
        <v>0</v>
      </c>
      <c r="BA200" s="192">
        <f>IF($HS200=1,IF(F200="F",IF($M200="SSt",IF($K200&gt;5,IF($K200&lt;=11,1,0),0),0),0),0)</f>
        <v>0</v>
      </c>
      <c r="BB200" s="192">
        <f>IF($HS200=1,IF(F200="F",IF($M200="St",IF($K200&gt;5,IF($K200&lt;=11,1,0),0),0),0),0)</f>
        <v>0</v>
      </c>
      <c r="BC200" s="192">
        <f>IF($HS200=1,IF(F200="F",IF($M200="T",IF($K200&gt;5,IF($K200&lt;=11,1,0),0),0),0),0)</f>
        <v>0</v>
      </c>
      <c r="BD200" s="192">
        <f>IF($HS200=1,IF(F200="F",IF($N200="N",IF($K200&gt;5,IF($K200&lt;=11,1,0),0),0),0),0)</f>
        <v>0</v>
      </c>
      <c r="BE200" s="192">
        <f>IF($HS200=1,IF(F200="F",IF($N200="OW",IF($K200&gt;5,IF($K200&lt;=11,1,0),0),0),0),0)</f>
        <v>0</v>
      </c>
      <c r="BF200" s="192">
        <f>IF($HS200=1,IF(F200="F",IF($N200="Ob",IF($K200&gt;5,IF($K200&lt;=11,1,0),0),0),0),0)</f>
        <v>0</v>
      </c>
      <c r="BG200" s="192">
        <f>IF($HS200=1,IF(F200="F",IF($N200="SW",IF($K200&gt;5,IF($K200&lt;=11,1,0),0),0),0),0)</f>
        <v>0</v>
      </c>
      <c r="BH200" s="192">
        <f>IF($HS200=1,IF(F200="F",IF($N200="W",IF($K200&gt;5,IF($K200&lt;=11,1,0),0),0),0),0)</f>
        <v>0</v>
      </c>
      <c r="BI200" s="192">
        <f>IF($HS200=1,IF(F200="F",IF($L200="N",IF($K200&gt;11,IF($K200&lt;=23,1,0),0),0),0),0)</f>
        <v>0</v>
      </c>
      <c r="BJ200" s="192">
        <f>IF($HS200=1,IF(F200="F",IF($L200="OW",IF($K200&gt;11,IF($K200&lt;=23,1,0),0),0),0),0)</f>
        <v>0</v>
      </c>
      <c r="BK200" s="192">
        <f>IF($HS200=1,IF(F200="F",IF($L200="SUW",IF($K200&gt;11,IF($K200&lt;=23,1,0),0),0),0),0)</f>
        <v>0</v>
      </c>
      <c r="BL200" s="192">
        <f>IF($HS200=1,IF(F200="F",IF($L200="UW",IF($K200&gt;11,IF($K200&lt;=23,1,0),0),0),0),0)</f>
        <v>0</v>
      </c>
      <c r="BM200" s="192">
        <f>IF($HS200=1,IF(F200="F",IF($M200="N",IF($K200&gt;11,IF($K200&lt;=23,1,0),0),0),0),0)</f>
        <v>0</v>
      </c>
      <c r="BN200" s="192">
        <f>IF($HS200=1,IF(F200="F",IF($M200="SSt",IF($K200&gt;11,IF($K200&lt;=23,1,0),0),0),0),0)</f>
        <v>0</v>
      </c>
      <c r="BO200" s="192">
        <f>IF($HS200=1,IF(F200="F",IF($M200="St",IF($K200&gt;11,IF($K200&lt;=23,1,0),0),0),0),0)</f>
        <v>0</v>
      </c>
      <c r="BP200" s="192">
        <f>IF($HS200=1,IF(F200="F",IF($M200="T",IF($K200&gt;11,IF($K200&lt;=23,1,0),0),0),0),0)</f>
        <v>0</v>
      </c>
      <c r="BQ200" s="192">
        <f>IF($HS200=1,IF(F200="F",IF($N200="N",IF($K200&gt;11,IF($K200&lt;=23,1,0),0),0),0),0)</f>
        <v>0</v>
      </c>
      <c r="BR200" s="192">
        <f>IF($HS200=1,IF(F200="F",IF($N200="OW",IF($K200&gt;11,IF($K200&lt;=23,1,0),0),0),0),0)</f>
        <v>0</v>
      </c>
      <c r="BS200" s="192">
        <f>IF($HS200=1,IF(F200="F",IF($N200="Ob",IF($K200&gt;11,IF($K200&lt;=23,1,0),0),0),0),0)</f>
        <v>0</v>
      </c>
      <c r="BT200" s="192">
        <f>IF($HS200=1,IF(F200="F",IF($N200="SW",IF($K200&gt;11,IF($K200&lt;=23,1,0),0),0),0),0)</f>
        <v>0</v>
      </c>
      <c r="BU200" s="192">
        <f>IF($HS200=1,IF(F200="F",IF($N200="W",IF($K200&gt;11,IF($K200&lt;=23,1,0),0),0),0),0)</f>
        <v>0</v>
      </c>
      <c r="BV200" s="192">
        <f>IF($HS200=1,IF(F200="F",IF($L200="N",IF($K200&gt;=24,IF($K200&lt;=35,1,0),0),0),0),0)</f>
        <v>0</v>
      </c>
      <c r="BW200" s="192">
        <f>IF($HS200=1,IF(F200="F",IF($L200="OW",IF($K200&gt;=24,IF($K200&lt;=35,1,0),0),0),0),0)</f>
        <v>0</v>
      </c>
      <c r="BX200" s="192">
        <f>IF($HS200=1,IF(F200="F",IF($L200="SUW",IF($K200&gt;=24,IF($K200&lt;=35,1,0),0),0),0),0)</f>
        <v>0</v>
      </c>
      <c r="BY200" s="192">
        <f>IF($HS200=1,IF(F200="F",IF($L200="UW",IF($K200&gt;=24,IF($K200&lt;=35,1,0),0),0),0),0)</f>
        <v>0</v>
      </c>
      <c r="BZ200" s="192">
        <f>IF($HS200=1,IF(F200="F",IF($M200="N",IF($K200&gt;=24,IF($K200&lt;=35,1,0),0),0),0),0)</f>
        <v>0</v>
      </c>
      <c r="CA200" s="192">
        <f>IF($HS200=1,IF(F200="F",IF($M200="SSt",IF($K200&gt;=24,IF($K200&lt;=35,1,0),0),0),0),0)</f>
        <v>0</v>
      </c>
      <c r="CB200" s="192">
        <f>IF($HS200=1,IF(F200="F",IF($M200="St",IF($K200&gt;=24,IF($K200&lt;=35,1,0),0),0),0),0)</f>
        <v>0</v>
      </c>
      <c r="CC200" s="192">
        <f>IF($HS200=1,IF(F200="F",IF($M200="T",IF($K200&gt;=24,IF($K200&lt;=35,1,0),0),0),0),0)</f>
        <v>0</v>
      </c>
      <c r="CD200" s="192">
        <f>IF($HS200=1,IF(F200="F",IF($N200="N",IF($K200&gt;=24,IF($K200&lt;=35,1,0),0),0),0),0)</f>
        <v>0</v>
      </c>
      <c r="CE200" s="192">
        <f>IF($HS200=1,IF(F200="F",IF($N200="OW",IF($K200&gt;=24,IF($K200&lt;=35,1,0),0),0),0),0)</f>
        <v>0</v>
      </c>
      <c r="CF200" s="192">
        <f>IF($HS200=1,IF(F200="F",IF($N200="Ob",IF($K200&gt;=24,IF($K200&lt;=35,1,0),0),0),0),0)</f>
        <v>0</v>
      </c>
      <c r="CG200" s="192">
        <f>IF($HS200=1,IF(F200="F",IF($N200="SW",IF($K200&gt;=24,IF($K200&lt;=35,1,0),0),0),0),0)</f>
        <v>0</v>
      </c>
      <c r="CH200" s="192">
        <f>IF($HS200=1,IF(F200="F",IF($N200="W",IF($K200&gt;=24,IF($K200&lt;=35,1,0),0),0),0),0)</f>
        <v>0</v>
      </c>
      <c r="CI200" s="192">
        <f>IF($HS200=1,IF(F200="F",IF($L200="N",IF($K200&gt;=36,IF($K200&lt;=47,1,0),0),0),0),0)</f>
        <v>0</v>
      </c>
      <c r="CJ200" s="192">
        <f>IF($HS200=1,IF(F200="F",IF($L200="OW",IF($K200&gt;=36,IF($K200&lt;=47,1,0),0),0),0),0)</f>
        <v>0</v>
      </c>
      <c r="CK200" s="192">
        <f>IF($HS200=1,IF(F200="F",IF($L200="SUW",IF($K200&gt;=36,IF($K200&lt;=47,1,0),0),0),0),0)</f>
        <v>0</v>
      </c>
      <c r="CL200" s="192">
        <f>IF($HS200=1,IF(F200="F",IF($L200="UW",IF($K200&gt;=36,IF($K200&lt;=47,1,0),0),0),0),0)</f>
        <v>0</v>
      </c>
      <c r="CM200" s="192">
        <f>IF($HS200=1,IF(F200="F",IF($M200="N",IF($K200&gt;=36,IF($K200&lt;=47,1,0),0),0),0),0)</f>
        <v>0</v>
      </c>
      <c r="CN200" s="192">
        <f>IF($HS200=1,IF(F200="F",IF($M200="SSt",IF($K200&gt;=36,IF($K200&lt;=47,1,0),0),0),0),0)</f>
        <v>0</v>
      </c>
      <c r="CO200" s="192">
        <f>IF($HS200=1,IF(F200="F",IF($M200="St",IF($K200&gt;=36,IF($K200&lt;=47,1,0),0),0),0),0)</f>
        <v>0</v>
      </c>
      <c r="CP200" s="192">
        <f>IF($HS200=1,IF(F200="F",IF($M200="T",IF($K200&gt;=36,IF($K200&lt;=47,1,0),0),0),0),0)</f>
        <v>0</v>
      </c>
      <c r="CQ200" s="192">
        <f>IF($HS200=1,IF(F200="F",IF($N200="N",IF($K200&gt;=36,IF($K200&lt;=47,1,0),0),0),0),0)</f>
        <v>0</v>
      </c>
      <c r="CR200" s="192">
        <f>IF($HS200=1,IF(F200="F",IF($N200="OW",IF($K200&gt;=36,IF($K200&lt;=47,1,0),0),0),0),0)</f>
        <v>0</v>
      </c>
      <c r="CS200" s="192">
        <f>IF($HS200=1,IF(F200="F",IF($N200="Ob",IF($K200&gt;=36,IF($K200&lt;=47,1,0),0),0),0),0)</f>
        <v>0</v>
      </c>
      <c r="CT200" s="192">
        <f>IF($HS200=1,IF(F200="F",IF($N200="SW",IF($K200&gt;=36,IF($K200&lt;=47,1,0),0),0),0),0)</f>
        <v>0</v>
      </c>
      <c r="CU200" s="192">
        <f>IF($HS200=1,IF(F200="F",IF($N200="W",IF($K200&gt;=36,IF($K200&lt;=47,1,0),0),0),0),0)</f>
        <v>0</v>
      </c>
      <c r="CV200" s="192">
        <f>IF($HS200=1,IF(F200="F",IF($L200="N",IF($K200&gt;=48,IF($K200&lt;=59,1,0),0),0),0),0)</f>
        <v>0</v>
      </c>
      <c r="CW200" s="192">
        <f>IF($HS200=1,IF(F200="F",IF($L200="OW",IF($K200&gt;=48,IF($K200&lt;=59,1,0),0),0),0),0)</f>
        <v>0</v>
      </c>
      <c r="CX200" s="192">
        <f>IF($HS200=1,IF(F200="F",IF($L200="SUW",IF($K200&gt;=48,IF($K200&lt;=59,1,0),0),0),0),0)</f>
        <v>0</v>
      </c>
      <c r="CY200" s="192">
        <f>IF($HS200=1,IF(F200="F",IF($L200="UW",IF($K200&gt;=48,IF($K200&lt;=59,1,0),0),0),0),0)</f>
        <v>0</v>
      </c>
      <c r="CZ200" s="192">
        <f>IF($HS200=1,IF(F200="F",IF($M200="N",IF($K200&gt;=48,IF($K200&lt;=59,1,0),0),0),0),0)</f>
        <v>0</v>
      </c>
      <c r="DA200" s="192">
        <f>IF($HS200=1,IF(F200="F",IF($M200="SSt",IF($K200&gt;=48,IF($K200&lt;=59,1,0),0),0),0),0)</f>
        <v>0</v>
      </c>
      <c r="DB200" s="192">
        <f>IF($HS200=1,IF(F200="F",IF($M200="St",IF($K200&gt;=48,IF($K200&lt;=59,1,0),0),0),0),0)</f>
        <v>0</v>
      </c>
      <c r="DC200" s="192">
        <f>IF($HS200=1,IF(F200="F",IF($M200="T",IF($K200&gt;=48,IF($K200&lt;=59,1,0),0),0),0),0)</f>
        <v>0</v>
      </c>
      <c r="DD200" s="192">
        <f>IF($HS200=1,IF(F200="F",IF($N200="N",IF($K200&gt;=48,IF($K200&lt;=59,1,0),0),0),0),0)</f>
        <v>0</v>
      </c>
      <c r="DE200" s="192">
        <f>IF($HS200=1,IF(F200="F",IF($N200="OW",IF($K200&gt;=48,IF($K200&lt;=59,1,0),0),0),0),0)</f>
        <v>0</v>
      </c>
      <c r="DF200" s="192">
        <f>IF($HS200=1,IF(F200="F",IF($N200="Ob",IF($K200&gt;=48,IF($K200&lt;=59,1,0),0),0),0),0)</f>
        <v>0</v>
      </c>
      <c r="DG200" s="192">
        <f>IF($HS200=1,IF(F200="F",IF($N200="SW",IF($K200&gt;=48,IF($K200&lt;=59,1,0),0),0),0),0)</f>
        <v>0</v>
      </c>
      <c r="DH200" s="192">
        <f>IF($HS200=1,IF(F200="F",IF($N200="W",IF($K200&gt;=48,IF($K200&lt;=59,1,0),0),0),0),0)</f>
        <v>0</v>
      </c>
      <c r="DI200" s="192">
        <f>IF($HS200=1,IF(F200="F",IF($L200="N",IF($K200&gt;=60,IF($K200&lt;=71,1,0),0),0),0),0)</f>
        <v>0</v>
      </c>
      <c r="DJ200" s="192">
        <f>IF($HS200=1,IF(F200="F",IF($L200="OW",IF($K200&gt;=60,IF($K200&lt;=71,1,0),0),0),0),0)</f>
        <v>0</v>
      </c>
      <c r="DK200" s="192">
        <f>IF($HS200=1,IF(F200="F",IF($L200="SUW",IF($K200&gt;=60,IF($K200&lt;=71,1,0),0),0),0),0)</f>
        <v>0</v>
      </c>
      <c r="DL200" s="192">
        <f>IF($HS200=1,IF(F200="F",IF($L200="UW",IF($K200&gt;=60,IF($K200&lt;=71,1,0),0),0),0),0)</f>
        <v>0</v>
      </c>
      <c r="DM200" s="192">
        <f>IF($HS200=1,IF(F200="F",IF($M200="N",IF($K200&gt;=60,IF($K200&lt;=71,1,0),0),0),0),0)</f>
        <v>0</v>
      </c>
      <c r="DN200" s="192">
        <f>IF($HS200=1,IF(F200="F",IF($M200="SSt",IF($K200&gt;=60,IF($K200&lt;=71,1,0),0),0),0),0)</f>
        <v>0</v>
      </c>
      <c r="DO200" s="192">
        <f>IF($HS200=1,IF(F200="F",IF($M200="St",IF($K200&gt;=60,IF($K200&lt;=71,1,0),0),0),0),0)</f>
        <v>0</v>
      </c>
      <c r="DP200" s="192">
        <f>IF($HS200=1,IF(F200="F",IF($M200="T",IF($K200&gt;=60,IF($K200&lt;=71,1,0),0),0),0),0)</f>
        <v>0</v>
      </c>
      <c r="DQ200" s="192">
        <f>IF($HS200=1,IF(F200="F",IF($N200="N",IF($K200&gt;=60,IF($K200&lt;=71,1,0),0),0),0),0)</f>
        <v>0</v>
      </c>
      <c r="DR200" s="192">
        <f>IF($HS200=1,IF(F200="F",IF($N200="OW",IF($K200&gt;=60,IF($K200&lt;=71,1,0),0),0),0),0)</f>
        <v>0</v>
      </c>
      <c r="DS200" s="192">
        <f>IF($HS200=1,IF(F200="F",IF($N200="Ob",IF($K200&gt;=60,IF($K200&lt;=71,1,0),0),0),0),0)</f>
        <v>0</v>
      </c>
      <c r="DT200" s="192">
        <f>IF($HS200=1,IF(F200="F",IF($N200="SW",IF($K200&gt;=60,IF($K200&lt;=71,1,0),0),0),0),0)</f>
        <v>0</v>
      </c>
      <c r="DU200" s="192">
        <f>IF($HS200=1,IF(F200="F",IF($N200="W",IF($K200&gt;=60,IF($K200&lt;=71,1,0),0),0),0),0)</f>
        <v>0</v>
      </c>
      <c r="DV200" s="193">
        <f>IF($HS200=1,IF(F200="F",IF($N200="N",IF($K200=60,1,0),0),0),0)</f>
        <v>0</v>
      </c>
      <c r="DW200" s="193">
        <f>IF($HS200=1,IF(F200="F",IF($N200="OW",IF($K200=60,1,0),0),0),0)</f>
        <v>0</v>
      </c>
      <c r="DX200" s="193">
        <f>IF($HS200=1,IF(F200="F",IF($N200="Ob",IF($K200=60,1,0),0),0),0)</f>
        <v>0</v>
      </c>
      <c r="DY200" s="193">
        <f>IF($HS200=1,IF(F200="F",IF($N200="W",IF($K200=60,1,0),0),0),0)</f>
        <v>0</v>
      </c>
      <c r="DZ200" s="193">
        <f>IF($HS200=1,IF(F200="F",IF($N200="SW",IF($K200=60,1,0),0),0),0)</f>
        <v>0</v>
      </c>
      <c r="EA200" s="192">
        <f>IF($HS200=1,IF(F200="M",IF($L200="N",IF($K200&lt;=5,1,0),0),0),0)</f>
        <v>0</v>
      </c>
      <c r="EB200" s="192">
        <f>IF($HS200=1,IF(F200="M",IF($L200="OW",IF($K200&lt;=5,1,0),0),0),0)</f>
        <v>0</v>
      </c>
      <c r="EC200" s="192">
        <f>IF($HS200=1,IF(F200="M",IF($L200="SUW",IF($K200&lt;=5,1,0),0),0),0)</f>
        <v>0</v>
      </c>
      <c r="ED200" s="192">
        <f>IF($HS200=1,IF(F200="M",IF($L200="UW",IF($K200&lt;=5,1,0),0),0),0)</f>
        <v>0</v>
      </c>
      <c r="EE200" s="192">
        <f>IF($HS200=1,IF(F200="M",IF($M200="N",IF($K200&lt;=5,1,0),0),0),0)</f>
        <v>0</v>
      </c>
      <c r="EF200" s="192">
        <f>IF($HS200=1,IF(F200="M",IF($M200="SSt",IF($K200&lt;=5,1,0),0),0),0)</f>
        <v>0</v>
      </c>
      <c r="EG200" s="192">
        <f>IF($HS200=1,IF(F200="M",IF($M200="St",IF($K200&lt;=5,1,0),0),0),0)</f>
        <v>0</v>
      </c>
      <c r="EH200" s="192">
        <f>IF($HS200=1,IF(F200="M",IF($M200="T",IF($K200&lt;=5,1,0),0),0),0)</f>
        <v>0</v>
      </c>
      <c r="EI200" s="192">
        <f>IF($HS200=1,IF(F200="M",IF($N200="N",IF($K200&lt;=5,1,0),0),0),0)</f>
        <v>0</v>
      </c>
      <c r="EJ200" s="192">
        <f>IF($HS200=1,IF(F200="M",IF($N200="OW",IF($K200&lt;=5,1,0),0),0),0)</f>
        <v>0</v>
      </c>
      <c r="EK200" s="192">
        <f>IF($HS200=1,IF(F200="M",IF($N200="Ob",IF($K200&lt;=5,1,0),0),0),0)</f>
        <v>0</v>
      </c>
      <c r="EL200" s="192">
        <f>IF($HS200=1,IF(F200="M",IF($N200="SW",IF($K200&lt;=5,1,0),0),0),0)</f>
        <v>0</v>
      </c>
      <c r="EM200" s="192">
        <f>IF($HS200=1,IF(F200="M",IF($N200="W",IF($K200&lt;=5,1,0),0),0),0)</f>
        <v>0</v>
      </c>
      <c r="EN200" s="192">
        <f>IF($HS200=1,IF(F200="M",IF($L200="N",IF($K200&gt;5,IF($K200&lt;=11,1,0),0),0),0),0)</f>
        <v>0</v>
      </c>
      <c r="EO200" s="192">
        <f>IF($HS200=1,IF(F200="M",IF($L200="OW",IF($K200&gt;5,IF($K200&lt;=11,1,0),0),0),0),0)</f>
        <v>0</v>
      </c>
      <c r="EP200" s="192">
        <f>IF($HS200=1,IF(F200="M",IF($L200="SUW",IF($K200&gt;5,IF($K200&lt;=11,1,0),0),0),0),0)</f>
        <v>0</v>
      </c>
      <c r="EQ200" s="192">
        <f>IF($HS200=1,IF(F200="M",IF($L200="UW",IF($K200&gt;5,IF($K200&lt;=11,1,0),0),0),0),0)</f>
        <v>0</v>
      </c>
      <c r="ER200" s="192">
        <f>IF($HS200=1,IF(F200="M",IF($M200="N",IF($K200&gt;5,IF($K200&lt;=11,1,0),0),0),0),0)</f>
        <v>0</v>
      </c>
      <c r="ES200" s="192">
        <f>IF($HS200=1,IF(F200="M",IF($M200="SSt",IF($K200&gt;5,IF($K200&lt;=11,1,0),0),0),0),0)</f>
        <v>0</v>
      </c>
      <c r="ET200" s="192">
        <f>IF($HS200=1,IF(F200="M",IF($M200="St",IF($K200&gt;5,IF($K200&lt;=11,1,0),0),0),0),0)</f>
        <v>0</v>
      </c>
      <c r="EU200" s="192">
        <f>IF($HS200=1,IF(F200="M",IF($M200="T",IF($K200&gt;5,IF($K200&lt;=11,1,0),0),0),0),0)</f>
        <v>0</v>
      </c>
      <c r="EV200" s="192">
        <f>IF($HS200=1,IF(F200="M",IF($N200="N",IF($K200&gt;5,IF($K200&lt;=11,1,0),0),0),0),0)</f>
        <v>0</v>
      </c>
      <c r="EW200" s="192">
        <f>IF($HS200=1,IF(F200="M",IF($N200="OW",IF($K200&gt;5,IF($K200&lt;=11,1,0),0),0),0),0)</f>
        <v>0</v>
      </c>
      <c r="EX200" s="192">
        <f>IF($HS200=1,IF(F200="M",IF($N200="Ob",IF($K200&gt;5,IF($K200&lt;=11,1,0),0),0),0),0)</f>
        <v>0</v>
      </c>
      <c r="EY200" s="192">
        <f>IF($HS200=1,IF(F200="M",IF($N200="SW",IF($K200&gt;5,IF($K200&lt;=11,1,0),0),0),0),0)</f>
        <v>0</v>
      </c>
      <c r="EZ200" s="192">
        <f>IF($HS200=1,IF(F200="M",IF($N200="W",IF($K200&gt;5,IF($K200&lt;=11,1,0),0),0),0),0)</f>
        <v>0</v>
      </c>
      <c r="FA200" s="192">
        <f>IF($HS200=1,IF(F200="M",IF($L200="N",IF($K200&gt;11,IF($K200&lt;=23,1,0),0),0),0),0)</f>
        <v>0</v>
      </c>
      <c r="FB200" s="192">
        <f>IF($HS200=1,IF(F200="M",IF($L200="OW",IF($K200&gt;11,IF($K200&lt;=23,1,0),0),0),0),0)</f>
        <v>0</v>
      </c>
      <c r="FC200" s="192">
        <f>IF($HS200=1,IF(F200="M",IF($L200="SUW",IF($K200&gt;11,IF($K200&lt;=23,1,0),0),0),0),0)</f>
        <v>0</v>
      </c>
      <c r="FD200" s="192">
        <f>IF($HS200=1,IF(F200="M",IF($L200="UW",IF($K200&gt;11,IF($K200&lt;=23,1,0),0),0),0),0)</f>
        <v>0</v>
      </c>
      <c r="FE200" s="192">
        <f>IF($HS200=1,IF(F200="M",IF($M200="N",IF($K200&gt;11,IF($K200&lt;=23,1,0),0),0),0),0)</f>
        <v>0</v>
      </c>
      <c r="FF200" s="192">
        <f>IF($HS200=1,IF(F200="M",IF($M200="SSt",IF($K200&gt;11,IF($K200&lt;=23,1,0),0),0),0),0)</f>
        <v>0</v>
      </c>
      <c r="FG200" s="192">
        <f>IF($HS200=1,IF(F200="M",IF($M200="St",IF($K200&gt;11,IF($K200&lt;=23,1,0),0),0),0),0)</f>
        <v>0</v>
      </c>
      <c r="FH200" s="192">
        <f>IF($HS200=1,IF(F200="M",IF($M200="T",IF($K200&gt;11,IF($K200&lt;=23,1,0),0),0),0),0)</f>
        <v>0</v>
      </c>
      <c r="FI200" s="192">
        <f>IF($HS200=1,IF(F200="M",IF($N200="N",IF($K200&gt;11,IF($K200&lt;=23,1,0),0),0),0),0)</f>
        <v>0</v>
      </c>
      <c r="FJ200" s="192">
        <f>IF($HS200=1,IF(F200="M",IF($N200="OW",IF($K200&gt;11,IF($K200&lt;=23,1,0),0),0),0),0)</f>
        <v>0</v>
      </c>
      <c r="FK200" s="192">
        <f>IF($HS200=1,IF(F200="M",IF($N200="Ob",IF($K200&gt;11,IF($K200&lt;=23,1,0),0),0),0),0)</f>
        <v>0</v>
      </c>
      <c r="FL200" s="192">
        <f>IF($HS200=1,IF(F200="M",IF($N200="SW",IF($K200&gt;11,IF($K200&lt;=23,1,0),0),0),0),0)</f>
        <v>0</v>
      </c>
      <c r="FM200" s="192">
        <f>IF($HS200=1,IF(F200="M",IF($N200="W",IF($K200&gt;11,IF($K200&lt;=23,1,0),0),0),0),0)</f>
        <v>0</v>
      </c>
      <c r="FN200" s="192">
        <f>IF($HS200=1,IF(F200="M",IF($L200="N",IF($K200&gt;=24,IF($K200&lt;=35,1,0),0),0),0),0)</f>
        <v>0</v>
      </c>
      <c r="FO200" s="192">
        <f>IF($HS200=1,IF(F200="M",IF($L200="OW",IF($K200&gt;=24,IF($K200&lt;=35,1,0),0),0),0),0)</f>
        <v>0</v>
      </c>
      <c r="FP200" s="192">
        <f>IF($HS200=1,IF(F200="M",IF($L200="SUW",IF($K200&gt;=24,IF($K200&lt;=35,1,0),0),0),0),0)</f>
        <v>0</v>
      </c>
      <c r="FQ200" s="192">
        <f>IF($HS200=1,IF(F200="M",IF($L200="UW",IF($K200&gt;=24,IF($K200&lt;=35,1,0),0),0),0),0)</f>
        <v>0</v>
      </c>
      <c r="FR200" s="192">
        <f>IF($HS200=1,IF(F200="M",IF($M200="N",IF($K200&gt;=24,IF($K200&lt;=35,1,0),0),0),0),0)</f>
        <v>0</v>
      </c>
      <c r="FS200" s="192">
        <f>IF($HS200=1,IF(F200="M",IF($M200="SSt",IF($K200&gt;=24,IF($K200&lt;=35,1,0),0),0),0),0)</f>
        <v>0</v>
      </c>
      <c r="FT200" s="192">
        <f>IF($HS200=1,IF(F200="M",IF($M200="St",IF($K200&gt;=24,IF($K200&lt;=35,1,0),0),0),0),0)</f>
        <v>0</v>
      </c>
      <c r="FU200" s="192">
        <f>IF($HS200=1,IF(F200="M",IF($M200="T",IF($K200&gt;=24,IF($K200&lt;=35,1,0),0),0),0),0)</f>
        <v>0</v>
      </c>
      <c r="FV200" s="192">
        <f>IF($HS200=1,IF(F200="M",IF($N200="N",IF($K200&gt;=24,IF($K200&lt;=35,1,0),0),0),0),0)</f>
        <v>0</v>
      </c>
      <c r="FW200" s="192">
        <f>IF($HS200=1,IF(F200="M",IF($N200="OW",IF($K200&gt;=24,IF($K200&lt;=35,1,0),0),0),0),0)</f>
        <v>0</v>
      </c>
      <c r="FX200" s="192">
        <f>IF($HS200=1,IF(F200="M",IF($N200="Ob",IF($K200&gt;=24,IF($K200&lt;=35,1,0),0),0),0),0)</f>
        <v>0</v>
      </c>
      <c r="FY200" s="192">
        <f>IF($HS200=1,IF(F200="M",IF($N200="SW",IF($K200&gt;=24,IF($K200&lt;=35,1,0),0),0),0),0)</f>
        <v>0</v>
      </c>
      <c r="FZ200" s="192">
        <f>IF($HS200=1,IF(F200="M",IF($N200="W",IF($K200&gt;=24,IF($K200&lt;=35,1,0),0),0),0),0)</f>
        <v>0</v>
      </c>
      <c r="GA200" s="192">
        <f>IF($HS200=1,IF(F200="M",IF($L200="N",IF($K200&gt;=36,IF($K200&lt;=47,1,0),0),0),0),0)</f>
        <v>0</v>
      </c>
      <c r="GB200" s="192">
        <f>IF($HS200=1,IF(F200="M",IF($L200="OW",IF($K200&gt;=36,IF($K200&lt;=47,1,0),0),0),0),0)</f>
        <v>0</v>
      </c>
      <c r="GC200" s="192">
        <f>IF($HS200=1,IF(F200="M",IF($L200="SUW",IF($K200&gt;=36,IF($K200&lt;=47,1,0),0),0),0),0)</f>
        <v>0</v>
      </c>
      <c r="GD200" s="192">
        <f>IF($HS200=1,IF(F200="M",IF($L200="UW",IF($K200&gt;=36,IF($K200&lt;=47,1,0),0),0),0),0)</f>
        <v>0</v>
      </c>
      <c r="GE200" s="192">
        <f>IF($HS200=1,IF(F200="M",IF($M200="N",IF($K200&gt;=36,IF($K200&lt;=47,1,0),0),0),0),0)</f>
        <v>0</v>
      </c>
      <c r="GF200" s="192">
        <f>IF($HS200=1,IF(F200="M",IF($M200="SSt",IF($K200&gt;=36,IF($K200&lt;=47,1,0),0),0),0),0)</f>
        <v>0</v>
      </c>
      <c r="GG200" s="192">
        <f>IF($HS200=1,IF(F200="M",IF($M200="St",IF($K200&gt;=36,IF($K200&lt;=47,1,0),0),0),0),0)</f>
        <v>0</v>
      </c>
      <c r="GH200" s="192">
        <f>IF($HS200=1,IF(F200="M",IF($M200="T",IF($K200&gt;=36,IF($K200&lt;=47,1,0),0),0),0),0)</f>
        <v>0</v>
      </c>
      <c r="GI200" s="192">
        <f>IF($HS200=1,IF(F200="M",IF($N200="N",IF($K200&gt;=36,IF($K200&lt;=47,1,0),0),0),0),0)</f>
        <v>0</v>
      </c>
      <c r="GJ200" s="192">
        <f>IF($HS200=1,IF(F200="M",IF($N200="OW",IF($K200&gt;=36,IF($K200&lt;=47,1,0),0),0),0),0)</f>
        <v>0</v>
      </c>
      <c r="GK200" s="192">
        <f>IF($HS200=1,IF(F200="M",IF($N200="Ob",IF($K200&gt;=36,IF($K200&lt;=47,1,0),0),0),0),0)</f>
        <v>0</v>
      </c>
      <c r="GL200" s="192">
        <f>IF($HS200=1,IF(F200="M",IF($N200="SW",IF($K200&gt;=36,IF($K200&lt;=47,1,0),0),0),0),0)</f>
        <v>0</v>
      </c>
      <c r="GM200" s="192">
        <f>IF($HS200=1,IF(F200="M",IF($N200="W",IF($K200&gt;=36,IF($K200&lt;=47,1,0),0),0),0),0)</f>
        <v>0</v>
      </c>
      <c r="GN200" s="192">
        <f>IF($HS200=1,IF(F200="M",IF($L200="N",IF($K200&gt;=48,IF($K200&lt;=59,1,0),0),0),0),0)</f>
        <v>0</v>
      </c>
      <c r="GO200" s="192">
        <f>IF($HS200=1,IF(F200="M",IF($L200="OW",IF($K200&gt;=48,IF($K200&lt;=59,1,0),0),0),0),0)</f>
        <v>0</v>
      </c>
      <c r="GP200" s="192">
        <f>IF($HS200=1,IF(F200="M",IF($L200="SUW",IF($K200&gt;=48,IF($K200&lt;=59,1,0),0),0),0),0)</f>
        <v>0</v>
      </c>
      <c r="GQ200" s="192">
        <f>IF($HS200=1,IF(F200="M",IF($L200="UW",IF($K200&gt;=48,IF($K200&lt;=59,1,0),0),0),0),0)</f>
        <v>0</v>
      </c>
      <c r="GR200" s="192">
        <f>IF($HS200=1,IF(F200="M",IF($M200="N",IF($K200&gt;=48,IF($K200&lt;=59,1,0),0),0),0),0)</f>
        <v>0</v>
      </c>
      <c r="GS200" s="192">
        <f>IF($HS200=1,IF(F200="M",IF($M200="SSt",IF($K200&gt;=48,IF($K200&lt;=59,1,0),0),0),0),0)</f>
        <v>0</v>
      </c>
      <c r="GT200" s="192">
        <f>IF($HS200=1,IF(F200="M",IF($M200="St",IF($K200&gt;=48,IF($K200&lt;=59,1,0),0),0),0),0)</f>
        <v>0</v>
      </c>
      <c r="GU200" s="192">
        <f>IF($HS200=1,IF(F200="M",IF($M200="T",IF($K200&gt;=48,IF($K200&lt;=59,1,0),0),0),0),0)</f>
        <v>0</v>
      </c>
      <c r="GV200" s="192">
        <f>IF($HS200=1,IF(F200="M",IF($N200="N",IF($K200&gt;=48,IF($K200&lt;=59,1,0),0),0),0),0)</f>
        <v>0</v>
      </c>
      <c r="GW200" s="192">
        <f>IF($HS200=1,IF(F200="M",IF($N200="OW",IF($K200&gt;=48,IF($K200&lt;=59,1,0),0),0),0),0)</f>
        <v>0</v>
      </c>
      <c r="GX200" s="192">
        <f>IF($HS200=1,IF(F200="M",IF($N200="Ob",IF($K200&gt;=48,IF($K200&lt;=59,1,0),0),0),0),0)</f>
        <v>0</v>
      </c>
      <c r="GY200" s="192">
        <f>IF($HS200=1,IF(F200="M",IF($N200="SW",IF($K200&gt;=48,IF($K200&lt;=59,1,0),0),0),0),0)</f>
        <v>0</v>
      </c>
      <c r="GZ200" s="192">
        <f>IF($HS200=1,IF(F200="M",IF($N200="W",IF($K200&gt;=48,IF($K200&lt;=59,1,0),0),0),0),0)</f>
        <v>0</v>
      </c>
      <c r="HA200" s="192">
        <f>IF($HS200=1,IF(F200="M",IF($L200="N",IF($K200&gt;=60,IF($K200&lt;=71,1,0),0),0),0),0)</f>
        <v>0</v>
      </c>
      <c r="HB200" s="192">
        <f>IF($HS200=1,IF(F200="M",IF($L200="OW",IF($K200&gt;=60,IF($K200&lt;=71,1,0),0),0),0),0)</f>
        <v>0</v>
      </c>
      <c r="HC200" s="192">
        <f>IF($HS200=1,IF(F200="M",IF($L200="SUW",IF($K200&gt;=60,IF($K200&lt;=71,1,0),0),0),0),0)</f>
        <v>0</v>
      </c>
      <c r="HD200" s="192">
        <f>IF($HS200=1,IF(F200="M",IF($L200="UW",IF($K200&gt;=60,IF($K200&lt;=71,1,0),0),0),0),0)</f>
        <v>0</v>
      </c>
      <c r="HE200" s="192">
        <f>IF($HS200=1,IF(F200="M",IF($M200="N",IF($K200&gt;=60,IF($K200&lt;=71,1,0),0),0),0),0)</f>
        <v>0</v>
      </c>
      <c r="HF200" s="192">
        <f>IF($HS200=1,IF(F200="M",IF($M200="SSt",IF($K200&gt;=60,IF($K200&lt;=71,1,0),0),0),0),0)</f>
        <v>0</v>
      </c>
      <c r="HG200" s="192">
        <f>IF($HS200=1,IF(F200="M",IF($M200="St",IF($K200&gt;=60,IF($K200&lt;=71,1,0),0),0),0),0)</f>
        <v>0</v>
      </c>
      <c r="HH200" s="192">
        <f>IF($HS200=1,IF(F200="M",IF($M200="T",IF($K200&gt;=60,IF($K200&lt;=71,1,0),0),0),0),0)</f>
        <v>0</v>
      </c>
      <c r="HI200" s="192">
        <f>IF($HS200=1,IF(F200="M",IF($N200="N",IF($K200&gt;=60,IF($K200&lt;=71,1,0),0),0),0),0)</f>
        <v>0</v>
      </c>
      <c r="HJ200" s="192">
        <f>IF($HS200=1,IF(F200="M",IF($N200="OW",IF($K200&gt;=60,IF($K200&lt;=71,1,0),0),0),0),0)</f>
        <v>0</v>
      </c>
      <c r="HK200" s="192">
        <f>IF($HS200=1,IF(F200="M",IF($N200="Ob",IF($K200&gt;=60,IF($K200&lt;=71,1,0),0),0),0),0)</f>
        <v>0</v>
      </c>
      <c r="HL200" s="192">
        <f>IF($HS200=1,IF(F200="M",IF($N200="SW",IF($K200&gt;=60,IF($K200&lt;=71,1,0),0),0),0),0)</f>
        <v>0</v>
      </c>
      <c r="HM200" s="192">
        <f>IF($HS200=1,IF(F200="M",IF($N200="W",IF($K200&gt;=60,IF($K200&lt;=71,1,0),0),0),0),0)</f>
        <v>0</v>
      </c>
      <c r="HN200" s="194">
        <f>IF($HS200=1,IF(F200="M",IF($N200="N",IF($K200=60,1,0),0),0),0)</f>
        <v>0</v>
      </c>
      <c r="HO200" s="194">
        <f>IF($HS200=1,IF(F200="M",IF($N200="OW",IF($K200=60,1,0),0),0),0)</f>
        <v>0</v>
      </c>
      <c r="HP200" s="194">
        <f>IF($HS200=1,IF(F200="M",IF($N200="Ob",IF($K200=60,1,0),0),0),0)</f>
        <v>0</v>
      </c>
      <c r="HQ200" s="194">
        <f>IF($HS200=1,IF(F200="M",IF($N200="W",IF($K200=60,1,0),0),0),0)</f>
        <v>0</v>
      </c>
      <c r="HR200" s="194">
        <f>IF($HS200=1,IF(F200="M",IF($N200="SW",IF($K200=60,1,0),0),0),0)</f>
        <v>0</v>
      </c>
      <c r="HS200" s="195" t="str">
        <f t="shared" si="701"/>
        <v/>
      </c>
      <c r="HT200" s="196">
        <f>IF(H200="",$HS$4,H200)</f>
        <v>0</v>
      </c>
      <c r="HU200" s="196">
        <f>IF(G200="",$HT$4,G200)</f>
        <v>0</v>
      </c>
      <c r="HV200" s="197" t="str">
        <f>IF(K200&lt;=59,COUNTIF(E200,"YES"),"")</f>
        <v/>
      </c>
      <c r="HW200" s="197" t="str">
        <f>IF(K200&lt;=60,COUNTIF(E200,"YES"),"")</f>
        <v/>
      </c>
      <c r="HX200" s="197" t="str">
        <f>IF(K200&lt;=71,COUNTIF(E200,"YES"),"")</f>
        <v/>
      </c>
      <c r="HY200" s="195" t="str">
        <f>IF(D200="","",IF(E200="","",IF(F200="","",IF(G200="","",IF(H200="","",IF(J200="","",IF(K200="","",1)))))))</f>
        <v/>
      </c>
      <c r="HZ200" s="30">
        <f>IFERROR(IF(OR(IA200&lt;=2,IA200&lt;2.01),INT(J200),IF(OR(IA200&lt;=7,IA200&lt;7.01),INT(J200)+0.5,INT(J200)+1)),0)</f>
        <v>0</v>
      </c>
      <c r="IA200" s="198">
        <f>((J200-INT(J200))*10)</f>
        <v>0</v>
      </c>
      <c r="IB200" s="195"/>
      <c r="IC200" s="195">
        <f t="shared" ref="IC200:IC263" si="711">IF(OR(L200="SUW",L200="UW",L200="OW",M200="SSt",M200="St",N200="SW",N200="W",N200="OW",N200="Ob"),1,0)</f>
        <v>0</v>
      </c>
      <c r="ID200" s="195">
        <f>IF(AND(D200&lt;&gt;"",N200="SW"),1,0)</f>
        <v>0</v>
      </c>
      <c r="IE200" s="195">
        <f>IF(AND(D200&lt;&gt;"",M200="SSt"),1,0)</f>
        <v>0</v>
      </c>
      <c r="IF200" s="195">
        <f>IF(AND(D200&lt;&gt;"",L200="SUW"),1,0)</f>
        <v>0</v>
      </c>
      <c r="IG200" s="307">
        <f>(J200/100)*(J200/100)</f>
        <v>0</v>
      </c>
      <c r="IH200" s="307">
        <f>IFERROR(IF(K200&gt;60,I200/IG200,0),0)</f>
        <v>0</v>
      </c>
      <c r="II200" s="44">
        <f t="shared" si="709"/>
        <v>0</v>
      </c>
      <c r="IJ200" s="44">
        <f t="shared" ref="IJ200:IJ263" si="712">IF(OR(L200="N",L200="UW",L200="SUW",L200="OW"),1,0)</f>
        <v>0</v>
      </c>
      <c r="IK200" s="44">
        <f t="shared" ref="IK200:IK263" si="713">IF(OR(M200="N",M200="St",M200="SSt",M200="T"),1,0)</f>
        <v>0</v>
      </c>
      <c r="IL200" s="44">
        <f t="shared" ref="IL200:IL263" si="714">IF(AND(I200&lt;&gt;"",IJ200=1),1,0)</f>
        <v>0</v>
      </c>
      <c r="IM200" s="44">
        <f t="shared" ref="IM200:IM263" si="715">IF(AND(J200&lt;&gt;"",IK200=1),1,0)</f>
        <v>0</v>
      </c>
      <c r="IN200" s="44">
        <f t="shared" ref="IN200:IN263" si="716">IF(AND(E200="YES",IL200=1),1,0)</f>
        <v>0</v>
      </c>
      <c r="IO200" s="44">
        <f t="shared" ref="IO200:IO263" si="717">IF(AND(E200="YES",IM200=1),1,0)</f>
        <v>0</v>
      </c>
    </row>
    <row r="201" spans="1:249" ht="18" customHeight="1">
      <c r="A201" s="188">
        <v>195</v>
      </c>
      <c r="B201" s="326"/>
      <c r="C201" s="289"/>
      <c r="D201" s="199"/>
      <c r="E201" s="189"/>
      <c r="F201" s="189"/>
      <c r="G201" s="190"/>
      <c r="H201" s="190"/>
      <c r="I201" s="272"/>
      <c r="J201" s="207"/>
      <c r="K201" s="214" t="str">
        <f t="shared" si="710"/>
        <v/>
      </c>
      <c r="L201" s="200" t="str">
        <f t="shared" ref="L201:L263" si="718">IF(O201="","",IF(I201&lt;P201,"SUW",IF(I201&gt;=P201,IF(I201&lt;R201,"UW",IF(I201&gt;=R201,IF(I201&lt;=S201,"N",IF(I201&gt;S201,"OW","ERR")))))))</f>
        <v/>
      </c>
      <c r="M201" s="200" t="str">
        <f t="shared" ref="M201:M263" si="719">IF(U201="","",IF(J201&lt;V201,"SSt",IF(J201&gt;=V201,IF(J201&lt;X201,"St",IF(J201&gt;=X201,IF(J201&lt;=Y201,"N",IF(J201&gt;Y201,"T","ERR")))))))</f>
        <v/>
      </c>
      <c r="N201" s="209" t="str">
        <f t="shared" si="700"/>
        <v/>
      </c>
      <c r="O201" s="208" t="str">
        <f>IFERROR(IF(D201="","",IF(K201="","",IF(I201="","",IF(F201="F",VLOOKUP(K201,F!A:G,2,0),IF(F201="M",VLOOKUP(K201,M!A:G,2,0),""))))),0)</f>
        <v/>
      </c>
      <c r="P201" s="191" t="str">
        <f>IFERROR(IF(D201="","",IF(K201="","",IF(I201="","",IF(F201="F",VLOOKUP(K201,F!A:G,3,0),IF(F201="M",VLOOKUP(K201,M!A:G,3,0),""))))),0)</f>
        <v/>
      </c>
      <c r="Q201" s="191" t="str">
        <f>IFERROR(IF(D201="","",IF(K201="","",IF(I201="","",IF(F201="F",VLOOKUP(K201,F!A:G,4,0),IF(F201="M",VLOOKUP(K201,M!A:G,4,0),""))))),0)</f>
        <v/>
      </c>
      <c r="R201" s="191" t="str">
        <f>IFERROR(IF(D201="","",IF(K201="","",IF(I201="","",IF(F201="F",VLOOKUP(K201,F!A:G,5,0),IF(F201="M",VLOOKUP(K201,M!A:G,5,0),""))))),0)</f>
        <v/>
      </c>
      <c r="S201" s="191" t="str">
        <f>IFERROR(IF(D201="","",IF(K201="","",IF(I201="","",IF(F201="F",VLOOKUP(K201,F!A:G,6,0),IF(F201="M",VLOOKUP(K201,M!A:G,6,0),""))))),0)</f>
        <v/>
      </c>
      <c r="T201" s="191" t="str">
        <f>IFERROR(IF(D201="","",IF(K201="","",IF(I201="","",IF(F201="F",VLOOKUP(K201,F!A:G,7,0),IF(F201="M",VLOOKUP(K201,M!A:G,7,0),""))))),0)</f>
        <v/>
      </c>
      <c r="U201" s="191" t="str">
        <f>IFERROR(IF(D201="","",IF(K201="","",IF(J201="","",IF(F201="F",VLOOKUP(K201,F!A:M,8,0),IF(F201="M",VLOOKUP(K201,M!A:M,8,0),""))))),0)</f>
        <v/>
      </c>
      <c r="V201" s="191" t="str">
        <f>IFERROR(IF(D201="","",IF(K201="","",IF(J201="","",IF(F201="F",VLOOKUP(K201,F!A:M,9,0),IF(F201="M",VLOOKUP(K201,M!A:M,9,0),""))))),0)</f>
        <v/>
      </c>
      <c r="W201" s="191" t="str">
        <f>IFERROR(IF(D201="","",IF(K201="","",IF(J201="","",IF(F201="F",VLOOKUP(K201,F!A:M,10,0),IF(F201="M",VLOOKUP(K201,M!A:M,10,0),""))))),0)</f>
        <v/>
      </c>
      <c r="X201" s="191" t="str">
        <f>IFERROR(IF(D201="","",IF(K201="","",IF(J201="","",IF(F201="F",VLOOKUP(K201,F!A:M,11,0),IF(F201="M",VLOOKUP(K201,M!A:M,11,0),""))))),0)</f>
        <v/>
      </c>
      <c r="Y201" s="191" t="str">
        <f>IFERROR(IF(D201="","",IF(K201="","",IF(J201="","",IF(F201="F",VLOOKUP(K201,F!A:M,12,0),IF(F201="M",VLOOKUP(K201,M!A:M,12,0),""))))),0)</f>
        <v/>
      </c>
      <c r="Z201" s="191" t="str">
        <f>IFERROR(IF(D201="","",IF(K201="","",IF(J201="","",IF(F201="F",VLOOKUP(K201,F!A:M,13,0),IF(F201="M",VLOOKUP(K201,M!A:M,13,0),""))))),0)</f>
        <v/>
      </c>
      <c r="AA201" s="191" t="str">
        <f>IFERROR(IF(D201="","",IF(F201="","",IF(J201="","",IF(K201="","",IF(AND(K201&gt;23,K201&lt;=60),IF(F201="F",VLOOKUP(MROUND(HZ201,0.5),'F-Weight for Length'!K:S,2,0),VLOOKUP(MROUND(HZ201,0.5),'M-Weight for Length'!K:S,2,0)),IF(K201&gt;60,IF(F201="F",VLOOKUP(K201,'F-Weight for Length'!U:AC,2,0),VLOOKUP(K201,'M-Weight for Length'!U:AC,2,0)),IF(F201="F",VLOOKUP(MROUND(HZ201,0.5),'F-Weight for Length'!A:I,2,0),VLOOKUP(MROUND(HZ201,0.5),'M-Weight for Length'!A:I,2,0)))))))),0)</f>
        <v/>
      </c>
      <c r="AB201" s="191" t="str">
        <f>IFERROR(IF(D201="","",IF(F201="","",IF(J201="","",IF(K201="","",IF(AND(K201&gt;23,K201&lt;=60),IF(F201="F",VLOOKUP(MROUND(HZ201,0.5),'F-Weight for Length'!K:S,3,0),VLOOKUP(MROUND(HZ201,0.5),'M-Weight for Length'!K:S,3,0)),IF(K201&gt;60,IF(F201="F",VLOOKUP(K201,'F-Weight for Length'!U:AC,3,0),VLOOKUP(K201,'M-Weight for Length'!U:AC,3,0)),IF(F201="F",VLOOKUP(MROUND(HZ201,0.5),'F-Weight for Length'!A:I,3,0),VLOOKUP(MROUND(HZ201,0.5),'M-Weight for Length'!A:I,3,0)))))))),0)</f>
        <v/>
      </c>
      <c r="AC201" s="191" t="str">
        <f>IFERROR(IF(D201="","",IF(F201="","",IF(J201="","",IF(K201="","",IF(AND(K201&gt;23,K201&lt;=60),IF(F201="F",VLOOKUP(MROUND(HZ201,0.5),'F-Weight for Length'!K:S,4,0),VLOOKUP(MROUND(HZ201,0.5),'M-Weight for Length'!K:S,4,0)),IF(K201&gt;60,IF(F201="F",VLOOKUP(K201,'F-Weight for Length'!U:AC,4,0),VLOOKUP(K201,'M-Weight for Length'!U:AC,4,0)),IF(F201="F",VLOOKUP(MROUND(HZ201,0.5),'F-Weight for Length'!A:I,4,0),VLOOKUP(MROUND(HZ201,0.5),'M-Weight for Length'!A:I,4,0)))))))),0)</f>
        <v/>
      </c>
      <c r="AD201" s="191" t="str">
        <f>IFERROR(IF(D201="","",IF(F201="","",IF(J201="","",IF(K201="","",IF(AND(K201&gt;23,K201&lt;=60),IF(F201="F",VLOOKUP(MROUND(HZ201,0.5),'F-Weight for Length'!K:S,5,0),VLOOKUP(MROUND(HZ201,0.5),'M-Weight for Length'!K:S,5,0)),IF(K201&gt;60,IF(F201="F",VLOOKUP(K201,'F-Weight for Length'!U:AC,5,0),VLOOKUP(K201,'M-Weight for Length'!U:AC,5,0)),IF(F201="F",VLOOKUP(MROUND(HZ201,0.5),'F-Weight for Length'!A:I,5,0),VLOOKUP(MROUND(HZ201,0.5),'M-Weight for Length'!A:I,5,0)))))))),0)</f>
        <v/>
      </c>
      <c r="AE201" s="191" t="str">
        <f>IFERROR(IF(D201="","",IF(F201="","",IF(J201="","",IF(K201="","",IF(AND(K201&gt;23,K201&lt;=60),IF(F201="F",VLOOKUP(MROUND(HZ201,0.5),'F-Weight for Length'!K:S,6,0),VLOOKUP(MROUND(HZ201,0.5),'M-Weight for Length'!K:S,6,0)),IF(K201&gt;60,IF(F201="F",VLOOKUP(K201,'F-Weight for Length'!U:AC,6,0),VLOOKUP(K201,'M-Weight for Length'!U:AC,6,0)),IF(F201="F",VLOOKUP(MROUND(HZ201,0.5),'F-Weight for Length'!A:I,6,0),VLOOKUP(MROUND(HZ201,0.5),'M-Weight for Length'!A:I,6,0)))))))),0)</f>
        <v/>
      </c>
      <c r="AF201" s="191" t="str">
        <f>IFERROR(IF(D201="","",IF(F201="","",IF(J201="","",IF(K201="","",IF(AND(K201&gt;23,K201&lt;=60),IF(F201="F",VLOOKUP(MROUND(HZ201,0.5),'F-Weight for Length'!K:S,7,0),VLOOKUP(MROUND(HZ201,0.5),'M-Weight for Length'!K:S,7,0)),IF(K201&gt;60,IF(F201="F",VLOOKUP(K201,'F-Weight for Length'!U:AC,7,0),VLOOKUP(K201,'M-Weight for Length'!U:AC,7,0)),IF(F201="F",VLOOKUP(MROUND(HZ201,0.5),'F-Weight for Length'!A:I,7,0),VLOOKUP(MROUND(HZ201,0.5),'M-Weight for Length'!A:I,7,0)))))))),0)</f>
        <v/>
      </c>
      <c r="AG201" s="191" t="str">
        <f>IFERROR(IF(D201="","",IF(F201="","",IF(J201="","",IF(K201="","",IF(AND(K201&gt;23,K201&lt;=60),IF(F201="F",VLOOKUP(MROUND(HZ201,0.5),'F-Weight for Length'!K:S,8,0),VLOOKUP(MROUND(HZ201,0.5),'M-Weight for Length'!K:S,8,0)),IF(K201&gt;60,IF(F201="F",VLOOKUP(K201,'F-Weight for Length'!U:AC,8,0),VLOOKUP(K201,'M-Weight for Length'!U:AC,8,0)),IF(F201="F",VLOOKUP(MROUND(HZ201,0.5),'F-Weight for Length'!A:I,8,0),VLOOKUP(MROUND(HZ201,0.5),'M-Weight for Length'!A:I,8,0)))))))),0)</f>
        <v/>
      </c>
      <c r="AH201" s="191" t="str">
        <f>IFERROR(IF(D201="","",IF(F201="","",IF(J201="","",IF(K201="","",IF(AND(K201&gt;23,K201&lt;=60),IF(F201="F",VLOOKUP(MROUND(HZ201,0.5),'F-Weight for Length'!K:S,9,0),VLOOKUP(MROUND(HZ201,0.5),'M-Weight for Length'!K:S,9,0)),IF(K201&gt;60,IF(F201="F",VLOOKUP(K201,'F-Weight for Length'!U:AC,9,0),VLOOKUP(K201,'M-Weight for Length'!U:AC,9,0)),IF(F201="F",VLOOKUP(MROUND(HZ201,0.5),'F-Weight for Length'!A:I,9,0),VLOOKUP(MROUND(HZ201,0.5),'M-Weight for Length'!A:I,9,0)))))))),0)</f>
        <v/>
      </c>
      <c r="AI201" s="192">
        <f t="shared" ref="AI201:AI263" si="720">IF($HS201=1,IF(F201="F",IF($L201="N",IF($K201&lt;=5,1,0),0),0),0)</f>
        <v>0</v>
      </c>
      <c r="AJ201" s="192">
        <f t="shared" ref="AJ201:AJ263" si="721">IF($HS201=1,IF(F201="F",IF($L201="OW",IF($K201&lt;=5,1,0),0),0),0)</f>
        <v>0</v>
      </c>
      <c r="AK201" s="192">
        <f t="shared" ref="AK201:AK263" si="722">IF($HS201=1,IF(F201="F",IF($L201="SUW",IF($K201&lt;=5,1,0),0),0),0)</f>
        <v>0</v>
      </c>
      <c r="AL201" s="192">
        <f t="shared" ref="AL201:AL263" si="723">IF($HS201=1,IF(F201="F",IF($L201="UW",IF($K201&lt;=5,1,0),0),0),0)</f>
        <v>0</v>
      </c>
      <c r="AM201" s="192">
        <f t="shared" ref="AM201:AM263" si="724">IF($HS201=1,IF(F201="F",IF($M201="N",IF($K201&lt;=5,1,0),0),0),0)</f>
        <v>0</v>
      </c>
      <c r="AN201" s="192">
        <f t="shared" ref="AN201:AN263" si="725">IF($HS201=1,IF(F201="F",IF($M201="SSt",IF($K201&lt;=5,1,0),0),0),0)</f>
        <v>0</v>
      </c>
      <c r="AO201" s="192">
        <f t="shared" ref="AO201:AO263" si="726">IF($HS201=1,IF(F201="F",IF($M201="St",IF($K201&lt;=5,1,0),0),0),0)</f>
        <v>0</v>
      </c>
      <c r="AP201" s="192">
        <f t="shared" ref="AP201:AP263" si="727">IF($HS201=1,IF(F201="F",IF($M201="T",IF($K201&lt;=5,1,0),0),0),0)</f>
        <v>0</v>
      </c>
      <c r="AQ201" s="192">
        <f t="shared" ref="AQ201:AQ263" si="728">IF($HS201=1,IF(F201="F",IF($N201="N",IF($K201&lt;=5,1,0),0),0),0)</f>
        <v>0</v>
      </c>
      <c r="AR201" s="192">
        <f t="shared" ref="AR201:AR263" si="729">IF($HS201=1,IF(F201="F",IF($N201="OW",IF($K201&lt;=5,1,0),0),0),0)</f>
        <v>0</v>
      </c>
      <c r="AS201" s="192">
        <f t="shared" ref="AS201:AS263" si="730">IF($HS201=1,IF(F201="F",IF($N201="Ob",IF($K201&lt;=5,1,0),0),0),0)</f>
        <v>0</v>
      </c>
      <c r="AT201" s="192">
        <f t="shared" ref="AT201:AT263" si="731">IF($HS201=1,IF(F201="F",IF($N201="SW",IF($K201&lt;=5,1,0),0),0),0)</f>
        <v>0</v>
      </c>
      <c r="AU201" s="192">
        <f t="shared" ref="AU201:AU263" si="732">IF($HS201=1,IF(F201="F",IF($N201="W",IF($K201&lt;=5,1,0),0),0),0)</f>
        <v>0</v>
      </c>
      <c r="AV201" s="192">
        <f t="shared" ref="AV201:AV263" si="733">IF($HS201=1,IF(F201="F",IF($L201="N",IF($K201&gt;5,IF($K201&lt;=11,1,0),0),0),0),0)</f>
        <v>0</v>
      </c>
      <c r="AW201" s="192">
        <f t="shared" ref="AW201:AW263" si="734">IF($HS201=1,IF(F201="F",IF($L201="OW",IF($K201&gt;5,IF($K201&lt;=11,1,0),0),0),0),0)</f>
        <v>0</v>
      </c>
      <c r="AX201" s="192">
        <f t="shared" ref="AX201:AX263" si="735">IF($HS201=1,IF(F201="F",IF($L201="SUW",IF($K201&gt;5,IF($K201&lt;=11,1,0),0),0),0),0)</f>
        <v>0</v>
      </c>
      <c r="AY201" s="192">
        <f t="shared" ref="AY201:AY263" si="736">IF($HS201=1,IF(F201="F",IF($L201="UW",IF($K201&gt;5,IF($K201&lt;=11,1,0),0),0),0),0)</f>
        <v>0</v>
      </c>
      <c r="AZ201" s="192">
        <f t="shared" ref="AZ201:AZ263" si="737">IF($HS201=1,IF(F201="F",IF($M201="N",IF($K201&gt;5,IF($K201&lt;=11,1,0),0),0),0),0)</f>
        <v>0</v>
      </c>
      <c r="BA201" s="192">
        <f t="shared" ref="BA201:BA263" si="738">IF($HS201=1,IF(F201="F",IF($M201="SSt",IF($K201&gt;5,IF($K201&lt;=11,1,0),0),0),0),0)</f>
        <v>0</v>
      </c>
      <c r="BB201" s="192">
        <f t="shared" ref="BB201:BB263" si="739">IF($HS201=1,IF(F201="F",IF($M201="St",IF($K201&gt;5,IF($K201&lt;=11,1,0),0),0),0),0)</f>
        <v>0</v>
      </c>
      <c r="BC201" s="192">
        <f t="shared" ref="BC201:BC263" si="740">IF($HS201=1,IF(F201="F",IF($M201="T",IF($K201&gt;5,IF($K201&lt;=11,1,0),0),0),0),0)</f>
        <v>0</v>
      </c>
      <c r="BD201" s="192">
        <f t="shared" ref="BD201:BD263" si="741">IF($HS201=1,IF(F201="F",IF($N201="N",IF($K201&gt;5,IF($K201&lt;=11,1,0),0),0),0),0)</f>
        <v>0</v>
      </c>
      <c r="BE201" s="192">
        <f t="shared" ref="BE201:BE263" si="742">IF($HS201=1,IF(F201="F",IF($N201="OW",IF($K201&gt;5,IF($K201&lt;=11,1,0),0),0),0),0)</f>
        <v>0</v>
      </c>
      <c r="BF201" s="192">
        <f t="shared" ref="BF201:BF263" si="743">IF($HS201=1,IF(F201="F",IF($N201="Ob",IF($K201&gt;5,IF($K201&lt;=11,1,0),0),0),0),0)</f>
        <v>0</v>
      </c>
      <c r="BG201" s="192">
        <f t="shared" ref="BG201:BG263" si="744">IF($HS201=1,IF(F201="F",IF($N201="SW",IF($K201&gt;5,IF($K201&lt;=11,1,0),0),0),0),0)</f>
        <v>0</v>
      </c>
      <c r="BH201" s="192">
        <f t="shared" ref="BH201:BH263" si="745">IF($HS201=1,IF(F201="F",IF($N201="W",IF($K201&gt;5,IF($K201&lt;=11,1,0),0),0),0),0)</f>
        <v>0</v>
      </c>
      <c r="BI201" s="192">
        <f t="shared" ref="BI201:BI263" si="746">IF($HS201=1,IF(F201="F",IF($L201="N",IF($K201&gt;11,IF($K201&lt;=23,1,0),0),0),0),0)</f>
        <v>0</v>
      </c>
      <c r="BJ201" s="192">
        <f t="shared" ref="BJ201:BJ263" si="747">IF($HS201=1,IF(F201="F",IF($L201="OW",IF($K201&gt;11,IF($K201&lt;=23,1,0),0),0),0),0)</f>
        <v>0</v>
      </c>
      <c r="BK201" s="192">
        <f t="shared" ref="BK201:BK263" si="748">IF($HS201=1,IF(F201="F",IF($L201="SUW",IF($K201&gt;11,IF($K201&lt;=23,1,0),0),0),0),0)</f>
        <v>0</v>
      </c>
      <c r="BL201" s="192">
        <f t="shared" ref="BL201:BL263" si="749">IF($HS201=1,IF(F201="F",IF($L201="UW",IF($K201&gt;11,IF($K201&lt;=23,1,0),0),0),0),0)</f>
        <v>0</v>
      </c>
      <c r="BM201" s="192">
        <f t="shared" ref="BM201:BM263" si="750">IF($HS201=1,IF(F201="F",IF($M201="N",IF($K201&gt;11,IF($K201&lt;=23,1,0),0),0),0),0)</f>
        <v>0</v>
      </c>
      <c r="BN201" s="192">
        <f t="shared" ref="BN201:BN263" si="751">IF($HS201=1,IF(F201="F",IF($M201="SSt",IF($K201&gt;11,IF($K201&lt;=23,1,0),0),0),0),0)</f>
        <v>0</v>
      </c>
      <c r="BO201" s="192">
        <f t="shared" ref="BO201:BO263" si="752">IF($HS201=1,IF(F201="F",IF($M201="St",IF($K201&gt;11,IF($K201&lt;=23,1,0),0),0),0),0)</f>
        <v>0</v>
      </c>
      <c r="BP201" s="192">
        <f t="shared" ref="BP201:BP263" si="753">IF($HS201=1,IF(F201="F",IF($M201="T",IF($K201&gt;11,IF($K201&lt;=23,1,0),0),0),0),0)</f>
        <v>0</v>
      </c>
      <c r="BQ201" s="192">
        <f t="shared" ref="BQ201:BQ263" si="754">IF($HS201=1,IF(F201="F",IF($N201="N",IF($K201&gt;11,IF($K201&lt;=23,1,0),0),0),0),0)</f>
        <v>0</v>
      </c>
      <c r="BR201" s="192">
        <f t="shared" ref="BR201:BR263" si="755">IF($HS201=1,IF(F201="F",IF($N201="OW",IF($K201&gt;11,IF($K201&lt;=23,1,0),0),0),0),0)</f>
        <v>0</v>
      </c>
      <c r="BS201" s="192">
        <f t="shared" ref="BS201:BS263" si="756">IF($HS201=1,IF(F201="F",IF($N201="Ob",IF($K201&gt;11,IF($K201&lt;=23,1,0),0),0),0),0)</f>
        <v>0</v>
      </c>
      <c r="BT201" s="192">
        <f t="shared" ref="BT201:BT263" si="757">IF($HS201=1,IF(F201="F",IF($N201="SW",IF($K201&gt;11,IF($K201&lt;=23,1,0),0),0),0),0)</f>
        <v>0</v>
      </c>
      <c r="BU201" s="192">
        <f t="shared" ref="BU201:BU263" si="758">IF($HS201=1,IF(F201="F",IF($N201="W",IF($K201&gt;11,IF($K201&lt;=23,1,0),0),0),0),0)</f>
        <v>0</v>
      </c>
      <c r="BV201" s="192">
        <f t="shared" ref="BV201:BV263" si="759">IF($HS201=1,IF(F201="F",IF($L201="N",IF($K201&gt;=24,IF($K201&lt;=35,1,0),0),0),0),0)</f>
        <v>0</v>
      </c>
      <c r="BW201" s="192">
        <f t="shared" ref="BW201:BW263" si="760">IF($HS201=1,IF(F201="F",IF($L201="OW",IF($K201&gt;=24,IF($K201&lt;=35,1,0),0),0),0),0)</f>
        <v>0</v>
      </c>
      <c r="BX201" s="192">
        <f t="shared" ref="BX201:BX263" si="761">IF($HS201=1,IF(F201="F",IF($L201="SUW",IF($K201&gt;=24,IF($K201&lt;=35,1,0),0),0),0),0)</f>
        <v>0</v>
      </c>
      <c r="BY201" s="192">
        <f t="shared" ref="BY201:BY263" si="762">IF($HS201=1,IF(F201="F",IF($L201="UW",IF($K201&gt;=24,IF($K201&lt;=35,1,0),0),0),0),0)</f>
        <v>0</v>
      </c>
      <c r="BZ201" s="192">
        <f t="shared" ref="BZ201:BZ263" si="763">IF($HS201=1,IF(F201="F",IF($M201="N",IF($K201&gt;=24,IF($K201&lt;=35,1,0),0),0),0),0)</f>
        <v>0</v>
      </c>
      <c r="CA201" s="192">
        <f t="shared" ref="CA201:CA263" si="764">IF($HS201=1,IF(F201="F",IF($M201="SSt",IF($K201&gt;=24,IF($K201&lt;=35,1,0),0),0),0),0)</f>
        <v>0</v>
      </c>
      <c r="CB201" s="192">
        <f t="shared" ref="CB201:CB263" si="765">IF($HS201=1,IF(F201="F",IF($M201="St",IF($K201&gt;=24,IF($K201&lt;=35,1,0),0),0),0),0)</f>
        <v>0</v>
      </c>
      <c r="CC201" s="192">
        <f t="shared" ref="CC201:CC263" si="766">IF($HS201=1,IF(F201="F",IF($M201="T",IF($K201&gt;=24,IF($K201&lt;=35,1,0),0),0),0),0)</f>
        <v>0</v>
      </c>
      <c r="CD201" s="192">
        <f t="shared" ref="CD201:CD263" si="767">IF($HS201=1,IF(F201="F",IF($N201="N",IF($K201&gt;=24,IF($K201&lt;=35,1,0),0),0),0),0)</f>
        <v>0</v>
      </c>
      <c r="CE201" s="192">
        <f t="shared" ref="CE201:CE263" si="768">IF($HS201=1,IF(F201="F",IF($N201="OW",IF($K201&gt;=24,IF($K201&lt;=35,1,0),0),0),0),0)</f>
        <v>0</v>
      </c>
      <c r="CF201" s="192">
        <f t="shared" ref="CF201:CF263" si="769">IF($HS201=1,IF(F201="F",IF($N201="Ob",IF($K201&gt;=24,IF($K201&lt;=35,1,0),0),0),0),0)</f>
        <v>0</v>
      </c>
      <c r="CG201" s="192">
        <f t="shared" ref="CG201:CG263" si="770">IF($HS201=1,IF(F201="F",IF($N201="SW",IF($K201&gt;=24,IF($K201&lt;=35,1,0),0),0),0),0)</f>
        <v>0</v>
      </c>
      <c r="CH201" s="192">
        <f t="shared" ref="CH201:CH263" si="771">IF($HS201=1,IF(F201="F",IF($N201="W",IF($K201&gt;=24,IF($K201&lt;=35,1,0),0),0),0),0)</f>
        <v>0</v>
      </c>
      <c r="CI201" s="192">
        <f t="shared" ref="CI201:CI263" si="772">IF($HS201=1,IF(F201="F",IF($L201="N",IF($K201&gt;=36,IF($K201&lt;=47,1,0),0),0),0),0)</f>
        <v>0</v>
      </c>
      <c r="CJ201" s="192">
        <f t="shared" ref="CJ201:CJ263" si="773">IF($HS201=1,IF(F201="F",IF($L201="OW",IF($K201&gt;=36,IF($K201&lt;=47,1,0),0),0),0),0)</f>
        <v>0</v>
      </c>
      <c r="CK201" s="192">
        <f t="shared" ref="CK201:CK263" si="774">IF($HS201=1,IF(F201="F",IF($L201="SUW",IF($K201&gt;=36,IF($K201&lt;=47,1,0),0),0),0),0)</f>
        <v>0</v>
      </c>
      <c r="CL201" s="192">
        <f t="shared" ref="CL201:CL263" si="775">IF($HS201=1,IF(F201="F",IF($L201="UW",IF($K201&gt;=36,IF($K201&lt;=47,1,0),0),0),0),0)</f>
        <v>0</v>
      </c>
      <c r="CM201" s="192">
        <f t="shared" ref="CM201:CM263" si="776">IF($HS201=1,IF(F201="F",IF($M201="N",IF($K201&gt;=36,IF($K201&lt;=47,1,0),0),0),0),0)</f>
        <v>0</v>
      </c>
      <c r="CN201" s="192">
        <f t="shared" ref="CN201:CN263" si="777">IF($HS201=1,IF(F201="F",IF($M201="SSt",IF($K201&gt;=36,IF($K201&lt;=47,1,0),0),0),0),0)</f>
        <v>0</v>
      </c>
      <c r="CO201" s="192">
        <f t="shared" ref="CO201:CO263" si="778">IF($HS201=1,IF(F201="F",IF($M201="St",IF($K201&gt;=36,IF($K201&lt;=47,1,0),0),0),0),0)</f>
        <v>0</v>
      </c>
      <c r="CP201" s="192">
        <f t="shared" ref="CP201:CP263" si="779">IF($HS201=1,IF(F201="F",IF($M201="T",IF($K201&gt;=36,IF($K201&lt;=47,1,0),0),0),0),0)</f>
        <v>0</v>
      </c>
      <c r="CQ201" s="192">
        <f t="shared" ref="CQ201:CQ263" si="780">IF($HS201=1,IF(F201="F",IF($N201="N",IF($K201&gt;=36,IF($K201&lt;=47,1,0),0),0),0),0)</f>
        <v>0</v>
      </c>
      <c r="CR201" s="192">
        <f t="shared" ref="CR201:CR263" si="781">IF($HS201=1,IF(F201="F",IF($N201="OW",IF($K201&gt;=36,IF($K201&lt;=47,1,0),0),0),0),0)</f>
        <v>0</v>
      </c>
      <c r="CS201" s="192">
        <f t="shared" ref="CS201:CS263" si="782">IF($HS201=1,IF(F201="F",IF($N201="Ob",IF($K201&gt;=36,IF($K201&lt;=47,1,0),0),0),0),0)</f>
        <v>0</v>
      </c>
      <c r="CT201" s="192">
        <f t="shared" ref="CT201:CT263" si="783">IF($HS201=1,IF(F201="F",IF($N201="SW",IF($K201&gt;=36,IF($K201&lt;=47,1,0),0),0),0),0)</f>
        <v>0</v>
      </c>
      <c r="CU201" s="192">
        <f t="shared" ref="CU201:CU263" si="784">IF($HS201=1,IF(F201="F",IF($N201="W",IF($K201&gt;=36,IF($K201&lt;=47,1,0),0),0),0),0)</f>
        <v>0</v>
      </c>
      <c r="CV201" s="192">
        <f t="shared" ref="CV201:CV263" si="785">IF($HS201=1,IF(F201="F",IF($L201="N",IF($K201&gt;=48,IF($K201&lt;=59,1,0),0),0),0),0)</f>
        <v>0</v>
      </c>
      <c r="CW201" s="192">
        <f t="shared" ref="CW201:CW263" si="786">IF($HS201=1,IF(F201="F",IF($L201="OW",IF($K201&gt;=48,IF($K201&lt;=59,1,0),0),0),0),0)</f>
        <v>0</v>
      </c>
      <c r="CX201" s="192">
        <f t="shared" ref="CX201:CX263" si="787">IF($HS201=1,IF(F201="F",IF($L201="SUW",IF($K201&gt;=48,IF($K201&lt;=59,1,0),0),0),0),0)</f>
        <v>0</v>
      </c>
      <c r="CY201" s="192">
        <f t="shared" ref="CY201:CY263" si="788">IF($HS201=1,IF(F201="F",IF($L201="UW",IF($K201&gt;=48,IF($K201&lt;=59,1,0),0),0),0),0)</f>
        <v>0</v>
      </c>
      <c r="CZ201" s="192">
        <f t="shared" ref="CZ201:CZ263" si="789">IF($HS201=1,IF(F201="F",IF($M201="N",IF($K201&gt;=48,IF($K201&lt;=59,1,0),0),0),0),0)</f>
        <v>0</v>
      </c>
      <c r="DA201" s="192">
        <f t="shared" ref="DA201:DA263" si="790">IF($HS201=1,IF(F201="F",IF($M201="SSt",IF($K201&gt;=48,IF($K201&lt;=59,1,0),0),0),0),0)</f>
        <v>0</v>
      </c>
      <c r="DB201" s="192">
        <f t="shared" ref="DB201:DB263" si="791">IF($HS201=1,IF(F201="F",IF($M201="St",IF($K201&gt;=48,IF($K201&lt;=59,1,0),0),0),0),0)</f>
        <v>0</v>
      </c>
      <c r="DC201" s="192">
        <f t="shared" ref="DC201:DC263" si="792">IF($HS201=1,IF(F201="F",IF($M201="T",IF($K201&gt;=48,IF($K201&lt;=59,1,0),0),0),0),0)</f>
        <v>0</v>
      </c>
      <c r="DD201" s="192">
        <f t="shared" ref="DD201:DD263" si="793">IF($HS201=1,IF(F201="F",IF($N201="N",IF($K201&gt;=48,IF($K201&lt;=59,1,0),0),0),0),0)</f>
        <v>0</v>
      </c>
      <c r="DE201" s="192">
        <f t="shared" ref="DE201:DE263" si="794">IF($HS201=1,IF(F201="F",IF($N201="OW",IF($K201&gt;=48,IF($K201&lt;=59,1,0),0),0),0),0)</f>
        <v>0</v>
      </c>
      <c r="DF201" s="192">
        <f t="shared" ref="DF201:DF263" si="795">IF($HS201=1,IF(F201="F",IF($N201="Ob",IF($K201&gt;=48,IF($K201&lt;=59,1,0),0),0),0),0)</f>
        <v>0</v>
      </c>
      <c r="DG201" s="192">
        <f t="shared" ref="DG201:DG263" si="796">IF($HS201=1,IF(F201="F",IF($N201="SW",IF($K201&gt;=48,IF($K201&lt;=59,1,0),0),0),0),0)</f>
        <v>0</v>
      </c>
      <c r="DH201" s="192">
        <f t="shared" ref="DH201:DH263" si="797">IF($HS201=1,IF(F201="F",IF($N201="W",IF($K201&gt;=48,IF($K201&lt;=59,1,0),0),0),0),0)</f>
        <v>0</v>
      </c>
      <c r="DI201" s="192">
        <f t="shared" ref="DI201:DI263" si="798">IF($HS201=1,IF(F201="F",IF($L201="N",IF($K201&gt;=60,IF($K201&lt;=71,1,0),0),0),0),0)</f>
        <v>0</v>
      </c>
      <c r="DJ201" s="192">
        <f t="shared" ref="DJ201:DJ263" si="799">IF($HS201=1,IF(F201="F",IF($L201="OW",IF($K201&gt;=60,IF($K201&lt;=71,1,0),0),0),0),0)</f>
        <v>0</v>
      </c>
      <c r="DK201" s="192">
        <f t="shared" ref="DK201:DK263" si="800">IF($HS201=1,IF(F201="F",IF($L201="SUW",IF($K201&gt;=60,IF($K201&lt;=71,1,0),0),0),0),0)</f>
        <v>0</v>
      </c>
      <c r="DL201" s="192">
        <f t="shared" ref="DL201:DL263" si="801">IF($HS201=1,IF(F201="F",IF($L201="UW",IF($K201&gt;=60,IF($K201&lt;=71,1,0),0),0),0),0)</f>
        <v>0</v>
      </c>
      <c r="DM201" s="192">
        <f t="shared" ref="DM201:DM263" si="802">IF($HS201=1,IF(F201="F",IF($M201="N",IF($K201&gt;=60,IF($K201&lt;=71,1,0),0),0),0),0)</f>
        <v>0</v>
      </c>
      <c r="DN201" s="192">
        <f t="shared" ref="DN201:DN263" si="803">IF($HS201=1,IF(F201="F",IF($M201="SSt",IF($K201&gt;=60,IF($K201&lt;=71,1,0),0),0),0),0)</f>
        <v>0</v>
      </c>
      <c r="DO201" s="192">
        <f t="shared" ref="DO201:DO263" si="804">IF($HS201=1,IF(F201="F",IF($M201="St",IF($K201&gt;=60,IF($K201&lt;=71,1,0),0),0),0),0)</f>
        <v>0</v>
      </c>
      <c r="DP201" s="192">
        <f t="shared" ref="DP201:DP263" si="805">IF($HS201=1,IF(F201="F",IF($M201="T",IF($K201&gt;=60,IF($K201&lt;=71,1,0),0),0),0),0)</f>
        <v>0</v>
      </c>
      <c r="DQ201" s="192">
        <f t="shared" ref="DQ201:DQ263" si="806">IF($HS201=1,IF(F201="F",IF($N201="N",IF($K201&gt;=60,IF($K201&lt;=71,1,0),0),0),0),0)</f>
        <v>0</v>
      </c>
      <c r="DR201" s="192">
        <f t="shared" ref="DR201:DR263" si="807">IF($HS201=1,IF(F201="F",IF($N201="OW",IF($K201&gt;=60,IF($K201&lt;=71,1,0),0),0),0),0)</f>
        <v>0</v>
      </c>
      <c r="DS201" s="192">
        <f t="shared" ref="DS201:DS263" si="808">IF($HS201=1,IF(F201="F",IF($N201="Ob",IF($K201&gt;=60,IF($K201&lt;=71,1,0),0),0),0),0)</f>
        <v>0</v>
      </c>
      <c r="DT201" s="192">
        <f t="shared" ref="DT201:DT263" si="809">IF($HS201=1,IF(F201="F",IF($N201="SW",IF($K201&gt;=60,IF($K201&lt;=71,1,0),0),0),0),0)</f>
        <v>0</v>
      </c>
      <c r="DU201" s="192">
        <f t="shared" ref="DU201:DU263" si="810">IF($HS201=1,IF(F201="F",IF($N201="W",IF($K201&gt;=60,IF($K201&lt;=71,1,0),0),0),0),0)</f>
        <v>0</v>
      </c>
      <c r="DV201" s="193">
        <f t="shared" si="687"/>
        <v>0</v>
      </c>
      <c r="DW201" s="193">
        <f t="shared" si="688"/>
        <v>0</v>
      </c>
      <c r="DX201" s="193">
        <f t="shared" si="689"/>
        <v>0</v>
      </c>
      <c r="DY201" s="193">
        <f t="shared" si="690"/>
        <v>0</v>
      </c>
      <c r="DZ201" s="193">
        <f t="shared" si="691"/>
        <v>0</v>
      </c>
      <c r="EA201" s="192">
        <f t="shared" ref="EA201:EA263" si="811">IF($HS201=1,IF(F201="M",IF($L201="N",IF($K201&lt;=5,1,0),0),0),0)</f>
        <v>0</v>
      </c>
      <c r="EB201" s="192">
        <f t="shared" ref="EB201:EB263" si="812">IF($HS201=1,IF(F201="M",IF($L201="OW",IF($K201&lt;=5,1,0),0),0),0)</f>
        <v>0</v>
      </c>
      <c r="EC201" s="192">
        <f t="shared" ref="EC201:EC263" si="813">IF($HS201=1,IF(F201="M",IF($L201="SUW",IF($K201&lt;=5,1,0),0),0),0)</f>
        <v>0</v>
      </c>
      <c r="ED201" s="192">
        <f t="shared" ref="ED201:ED263" si="814">IF($HS201=1,IF(F201="M",IF($L201="UW",IF($K201&lt;=5,1,0),0),0),0)</f>
        <v>0</v>
      </c>
      <c r="EE201" s="192">
        <f t="shared" ref="EE201:EE263" si="815">IF($HS201=1,IF(F201="M",IF($M201="N",IF($K201&lt;=5,1,0),0),0),0)</f>
        <v>0</v>
      </c>
      <c r="EF201" s="192">
        <f t="shared" ref="EF201:EF263" si="816">IF($HS201=1,IF(F201="M",IF($M201="SSt",IF($K201&lt;=5,1,0),0),0),0)</f>
        <v>0</v>
      </c>
      <c r="EG201" s="192">
        <f t="shared" ref="EG201:EG263" si="817">IF($HS201=1,IF(F201="M",IF($M201="St",IF($K201&lt;=5,1,0),0),0),0)</f>
        <v>0</v>
      </c>
      <c r="EH201" s="192">
        <f t="shared" ref="EH201:EH263" si="818">IF($HS201=1,IF(F201="M",IF($M201="T",IF($K201&lt;=5,1,0),0),0),0)</f>
        <v>0</v>
      </c>
      <c r="EI201" s="192">
        <f t="shared" ref="EI201:EI263" si="819">IF($HS201=1,IF(F201="M",IF($N201="N",IF($K201&lt;=5,1,0),0),0),0)</f>
        <v>0</v>
      </c>
      <c r="EJ201" s="192">
        <f t="shared" ref="EJ201:EJ263" si="820">IF($HS201=1,IF(F201="M",IF($N201="OW",IF($K201&lt;=5,1,0),0),0),0)</f>
        <v>0</v>
      </c>
      <c r="EK201" s="192">
        <f t="shared" ref="EK201:EK263" si="821">IF($HS201=1,IF(F201="M",IF($N201="Ob",IF($K201&lt;=5,1,0),0),0),0)</f>
        <v>0</v>
      </c>
      <c r="EL201" s="192">
        <f t="shared" ref="EL201:EL263" si="822">IF($HS201=1,IF(F201="M",IF($N201="SW",IF($K201&lt;=5,1,0),0),0),0)</f>
        <v>0</v>
      </c>
      <c r="EM201" s="192">
        <f t="shared" ref="EM201:EM263" si="823">IF($HS201=1,IF(F201="M",IF($N201="W",IF($K201&lt;=5,1,0),0),0),0)</f>
        <v>0</v>
      </c>
      <c r="EN201" s="192">
        <f t="shared" ref="EN201:EN263" si="824">IF($HS201=1,IF(F201="M",IF($L201="N",IF($K201&gt;5,IF($K201&lt;=11,1,0),0),0),0),0)</f>
        <v>0</v>
      </c>
      <c r="EO201" s="192">
        <f t="shared" ref="EO201:EO263" si="825">IF($HS201=1,IF(F201="M",IF($L201="OW",IF($K201&gt;5,IF($K201&lt;=11,1,0),0),0),0),0)</f>
        <v>0</v>
      </c>
      <c r="EP201" s="192">
        <f t="shared" ref="EP201:EP263" si="826">IF($HS201=1,IF(F201="M",IF($L201="SUW",IF($K201&gt;5,IF($K201&lt;=11,1,0),0),0),0),0)</f>
        <v>0</v>
      </c>
      <c r="EQ201" s="192">
        <f t="shared" ref="EQ201:EQ263" si="827">IF($HS201=1,IF(F201="M",IF($L201="UW",IF($K201&gt;5,IF($K201&lt;=11,1,0),0),0),0),0)</f>
        <v>0</v>
      </c>
      <c r="ER201" s="192">
        <f t="shared" ref="ER201:ER263" si="828">IF($HS201=1,IF(F201="M",IF($M201="N",IF($K201&gt;5,IF($K201&lt;=11,1,0),0),0),0),0)</f>
        <v>0</v>
      </c>
      <c r="ES201" s="192">
        <f t="shared" ref="ES201:ES263" si="829">IF($HS201=1,IF(F201="M",IF($M201="SSt",IF($K201&gt;5,IF($K201&lt;=11,1,0),0),0),0),0)</f>
        <v>0</v>
      </c>
      <c r="ET201" s="192">
        <f t="shared" ref="ET201:ET263" si="830">IF($HS201=1,IF(F201="M",IF($M201="St",IF($K201&gt;5,IF($K201&lt;=11,1,0),0),0),0),0)</f>
        <v>0</v>
      </c>
      <c r="EU201" s="192">
        <f t="shared" ref="EU201:EU263" si="831">IF($HS201=1,IF(F201="M",IF($M201="T",IF($K201&gt;5,IF($K201&lt;=11,1,0),0),0),0),0)</f>
        <v>0</v>
      </c>
      <c r="EV201" s="192">
        <f t="shared" ref="EV201:EV263" si="832">IF($HS201=1,IF(F201="M",IF($N201="N",IF($K201&gt;5,IF($K201&lt;=11,1,0),0),0),0),0)</f>
        <v>0</v>
      </c>
      <c r="EW201" s="192">
        <f t="shared" ref="EW201:EW263" si="833">IF($HS201=1,IF(F201="M",IF($N201="OW",IF($K201&gt;5,IF($K201&lt;=11,1,0),0),0),0),0)</f>
        <v>0</v>
      </c>
      <c r="EX201" s="192">
        <f t="shared" ref="EX201:EX263" si="834">IF($HS201=1,IF(F201="M",IF($N201="Ob",IF($K201&gt;5,IF($K201&lt;=11,1,0),0),0),0),0)</f>
        <v>0</v>
      </c>
      <c r="EY201" s="192">
        <f t="shared" ref="EY201:EY263" si="835">IF($HS201=1,IF(F201="M",IF($N201="SW",IF($K201&gt;5,IF($K201&lt;=11,1,0),0),0),0),0)</f>
        <v>0</v>
      </c>
      <c r="EZ201" s="192">
        <f t="shared" ref="EZ201:EZ263" si="836">IF($HS201=1,IF(F201="M",IF($N201="W",IF($K201&gt;5,IF($K201&lt;=11,1,0),0),0),0),0)</f>
        <v>0</v>
      </c>
      <c r="FA201" s="192">
        <f t="shared" ref="FA201:FA263" si="837">IF($HS201=1,IF(F201="M",IF($L201="N",IF($K201&gt;11,IF($K201&lt;=23,1,0),0),0),0),0)</f>
        <v>0</v>
      </c>
      <c r="FB201" s="192">
        <f t="shared" ref="FB201:FB263" si="838">IF($HS201=1,IF(F201="M",IF($L201="OW",IF($K201&gt;11,IF($K201&lt;=23,1,0),0),0),0),0)</f>
        <v>0</v>
      </c>
      <c r="FC201" s="192">
        <f t="shared" ref="FC201:FC263" si="839">IF($HS201=1,IF(F201="M",IF($L201="SUW",IF($K201&gt;11,IF($K201&lt;=23,1,0),0),0),0),0)</f>
        <v>0</v>
      </c>
      <c r="FD201" s="192">
        <f t="shared" ref="FD201:FD263" si="840">IF($HS201=1,IF(F201="M",IF($L201="UW",IF($K201&gt;11,IF($K201&lt;=23,1,0),0),0),0),0)</f>
        <v>0</v>
      </c>
      <c r="FE201" s="192">
        <f t="shared" ref="FE201:FE263" si="841">IF($HS201=1,IF(F201="M",IF($M201="N",IF($K201&gt;11,IF($K201&lt;=23,1,0),0),0),0),0)</f>
        <v>0</v>
      </c>
      <c r="FF201" s="192">
        <f t="shared" ref="FF201:FF263" si="842">IF($HS201=1,IF(F201="M",IF($M201="SSt",IF($K201&gt;11,IF($K201&lt;=23,1,0),0),0),0),0)</f>
        <v>0</v>
      </c>
      <c r="FG201" s="192">
        <f t="shared" ref="FG201:FG263" si="843">IF($HS201=1,IF(F201="M",IF($M201="St",IF($K201&gt;11,IF($K201&lt;=23,1,0),0),0),0),0)</f>
        <v>0</v>
      </c>
      <c r="FH201" s="192">
        <f t="shared" ref="FH201:FH263" si="844">IF($HS201=1,IF(F201="M",IF($M201="T",IF($K201&gt;11,IF($K201&lt;=23,1,0),0),0),0),0)</f>
        <v>0</v>
      </c>
      <c r="FI201" s="192">
        <f t="shared" ref="FI201:FI263" si="845">IF($HS201=1,IF(F201="M",IF($N201="N",IF($K201&gt;11,IF($K201&lt;=23,1,0),0),0),0),0)</f>
        <v>0</v>
      </c>
      <c r="FJ201" s="192">
        <f t="shared" ref="FJ201:FJ263" si="846">IF($HS201=1,IF(F201="M",IF($N201="OW",IF($K201&gt;11,IF($K201&lt;=23,1,0),0),0),0),0)</f>
        <v>0</v>
      </c>
      <c r="FK201" s="192">
        <f t="shared" ref="FK201:FK263" si="847">IF($HS201=1,IF(F201="M",IF($N201="Ob",IF($K201&gt;11,IF($K201&lt;=23,1,0),0),0),0),0)</f>
        <v>0</v>
      </c>
      <c r="FL201" s="192">
        <f t="shared" ref="FL201:FL263" si="848">IF($HS201=1,IF(F201="M",IF($N201="SW",IF($K201&gt;11,IF($K201&lt;=23,1,0),0),0),0),0)</f>
        <v>0</v>
      </c>
      <c r="FM201" s="192">
        <f t="shared" ref="FM201:FM263" si="849">IF($HS201=1,IF(F201="M",IF($N201="W",IF($K201&gt;11,IF($K201&lt;=23,1,0),0),0),0),0)</f>
        <v>0</v>
      </c>
      <c r="FN201" s="192">
        <f t="shared" ref="FN201:FN263" si="850">IF($HS201=1,IF(F201="M",IF($L201="N",IF($K201&gt;=24,IF($K201&lt;=35,1,0),0),0),0),0)</f>
        <v>0</v>
      </c>
      <c r="FO201" s="192">
        <f t="shared" ref="FO201:FO263" si="851">IF($HS201=1,IF(F201="M",IF($L201="OW",IF($K201&gt;=24,IF($K201&lt;=35,1,0),0),0),0),0)</f>
        <v>0</v>
      </c>
      <c r="FP201" s="192">
        <f t="shared" ref="FP201:FP263" si="852">IF($HS201=1,IF(F201="M",IF($L201="SUW",IF($K201&gt;=24,IF($K201&lt;=35,1,0),0),0),0),0)</f>
        <v>0</v>
      </c>
      <c r="FQ201" s="192">
        <f t="shared" ref="FQ201:FQ263" si="853">IF($HS201=1,IF(F201="M",IF($L201="UW",IF($K201&gt;=24,IF($K201&lt;=35,1,0),0),0),0),0)</f>
        <v>0</v>
      </c>
      <c r="FR201" s="192">
        <f t="shared" ref="FR201:FR263" si="854">IF($HS201=1,IF(F201="M",IF($M201="N",IF($K201&gt;=24,IF($K201&lt;=35,1,0),0),0),0),0)</f>
        <v>0</v>
      </c>
      <c r="FS201" s="192">
        <f t="shared" ref="FS201:FS263" si="855">IF($HS201=1,IF(F201="M",IF($M201="SSt",IF($K201&gt;=24,IF($K201&lt;=35,1,0),0),0),0),0)</f>
        <v>0</v>
      </c>
      <c r="FT201" s="192">
        <f t="shared" ref="FT201:FT263" si="856">IF($HS201=1,IF(F201="M",IF($M201="St",IF($K201&gt;=24,IF($K201&lt;=35,1,0),0),0),0),0)</f>
        <v>0</v>
      </c>
      <c r="FU201" s="192">
        <f t="shared" ref="FU201:FU263" si="857">IF($HS201=1,IF(F201="M",IF($M201="T",IF($K201&gt;=24,IF($K201&lt;=35,1,0),0),0),0),0)</f>
        <v>0</v>
      </c>
      <c r="FV201" s="192">
        <f t="shared" ref="FV201:FV263" si="858">IF($HS201=1,IF(F201="M",IF($N201="N",IF($K201&gt;=24,IF($K201&lt;=35,1,0),0),0),0),0)</f>
        <v>0</v>
      </c>
      <c r="FW201" s="192">
        <f t="shared" ref="FW201:FW263" si="859">IF($HS201=1,IF(F201="M",IF($N201="OW",IF($K201&gt;=24,IF($K201&lt;=35,1,0),0),0),0),0)</f>
        <v>0</v>
      </c>
      <c r="FX201" s="192">
        <f t="shared" ref="FX201:FX263" si="860">IF($HS201=1,IF(F201="M",IF($N201="Ob",IF($K201&gt;=24,IF($K201&lt;=35,1,0),0),0),0),0)</f>
        <v>0</v>
      </c>
      <c r="FY201" s="192">
        <f t="shared" ref="FY201:FY263" si="861">IF($HS201=1,IF(F201="M",IF($N201="SW",IF($K201&gt;=24,IF($K201&lt;=35,1,0),0),0),0),0)</f>
        <v>0</v>
      </c>
      <c r="FZ201" s="192">
        <f t="shared" ref="FZ201:FZ263" si="862">IF($HS201=1,IF(F201="M",IF($N201="W",IF($K201&gt;=24,IF($K201&lt;=35,1,0),0),0),0),0)</f>
        <v>0</v>
      </c>
      <c r="GA201" s="192">
        <f t="shared" ref="GA201:GA263" si="863">IF($HS201=1,IF(F201="M",IF($L201="N",IF($K201&gt;=36,IF($K201&lt;=47,1,0),0),0),0),0)</f>
        <v>0</v>
      </c>
      <c r="GB201" s="192">
        <f t="shared" ref="GB201:GB263" si="864">IF($HS201=1,IF(F201="M",IF($L201="OW",IF($K201&gt;=36,IF($K201&lt;=47,1,0),0),0),0),0)</f>
        <v>0</v>
      </c>
      <c r="GC201" s="192">
        <f t="shared" ref="GC201:GC263" si="865">IF($HS201=1,IF(F201="M",IF($L201="SUW",IF($K201&gt;=36,IF($K201&lt;=47,1,0),0),0),0),0)</f>
        <v>0</v>
      </c>
      <c r="GD201" s="192">
        <f t="shared" ref="GD201:GD263" si="866">IF($HS201=1,IF(F201="M",IF($L201="UW",IF($K201&gt;=36,IF($K201&lt;=47,1,0),0),0),0),0)</f>
        <v>0</v>
      </c>
      <c r="GE201" s="192">
        <f t="shared" ref="GE201:GE263" si="867">IF($HS201=1,IF(F201="M",IF($M201="N",IF($K201&gt;=36,IF($K201&lt;=47,1,0),0),0),0),0)</f>
        <v>0</v>
      </c>
      <c r="GF201" s="192">
        <f t="shared" ref="GF201:GF263" si="868">IF($HS201=1,IF(F201="M",IF($M201="SSt",IF($K201&gt;=36,IF($K201&lt;=47,1,0),0),0),0),0)</f>
        <v>0</v>
      </c>
      <c r="GG201" s="192">
        <f t="shared" ref="GG201:GG263" si="869">IF($HS201=1,IF(F201="M",IF($M201="St",IF($K201&gt;=36,IF($K201&lt;=47,1,0),0),0),0),0)</f>
        <v>0</v>
      </c>
      <c r="GH201" s="192">
        <f t="shared" ref="GH201:GH263" si="870">IF($HS201=1,IF(F201="M",IF($M201="T",IF($K201&gt;=36,IF($K201&lt;=47,1,0),0),0),0),0)</f>
        <v>0</v>
      </c>
      <c r="GI201" s="192">
        <f t="shared" ref="GI201:GI263" si="871">IF($HS201=1,IF(F201="M",IF($N201="N",IF($K201&gt;=36,IF($K201&lt;=47,1,0),0),0),0),0)</f>
        <v>0</v>
      </c>
      <c r="GJ201" s="192">
        <f t="shared" ref="GJ201:GJ263" si="872">IF($HS201=1,IF(F201="M",IF($N201="OW",IF($K201&gt;=36,IF($K201&lt;=47,1,0),0),0),0),0)</f>
        <v>0</v>
      </c>
      <c r="GK201" s="192">
        <f t="shared" ref="GK201:GK263" si="873">IF($HS201=1,IF(F201="M",IF($N201="Ob",IF($K201&gt;=36,IF($K201&lt;=47,1,0),0),0),0),0)</f>
        <v>0</v>
      </c>
      <c r="GL201" s="192">
        <f t="shared" ref="GL201:GL263" si="874">IF($HS201=1,IF(F201="M",IF($N201="SW",IF($K201&gt;=36,IF($K201&lt;=47,1,0),0),0),0),0)</f>
        <v>0</v>
      </c>
      <c r="GM201" s="192">
        <f t="shared" ref="GM201:GM263" si="875">IF($HS201=1,IF(F201="M",IF($N201="W",IF($K201&gt;=36,IF($K201&lt;=47,1,0),0),0),0),0)</f>
        <v>0</v>
      </c>
      <c r="GN201" s="192">
        <f t="shared" ref="GN201:GN263" si="876">IF($HS201=1,IF(F201="M",IF($L201="N",IF($K201&gt;=48,IF($K201&lt;=59,1,0),0),0),0),0)</f>
        <v>0</v>
      </c>
      <c r="GO201" s="192">
        <f t="shared" ref="GO201:GO263" si="877">IF($HS201=1,IF(F201="M",IF($L201="OW",IF($K201&gt;=48,IF($K201&lt;=59,1,0),0),0),0),0)</f>
        <v>0</v>
      </c>
      <c r="GP201" s="192">
        <f t="shared" ref="GP201:GP263" si="878">IF($HS201=1,IF(F201="M",IF($L201="SUW",IF($K201&gt;=48,IF($K201&lt;=59,1,0),0),0),0),0)</f>
        <v>0</v>
      </c>
      <c r="GQ201" s="192">
        <f t="shared" ref="GQ201:GQ263" si="879">IF($HS201=1,IF(F201="M",IF($L201="UW",IF($K201&gt;=48,IF($K201&lt;=59,1,0),0),0),0),0)</f>
        <v>0</v>
      </c>
      <c r="GR201" s="192">
        <f t="shared" ref="GR201:GR263" si="880">IF($HS201=1,IF(F201="M",IF($M201="N",IF($K201&gt;=48,IF($K201&lt;=59,1,0),0),0),0),0)</f>
        <v>0</v>
      </c>
      <c r="GS201" s="192">
        <f t="shared" ref="GS201:GS263" si="881">IF($HS201=1,IF(F201="M",IF($M201="SSt",IF($K201&gt;=48,IF($K201&lt;=59,1,0),0),0),0),0)</f>
        <v>0</v>
      </c>
      <c r="GT201" s="192">
        <f t="shared" ref="GT201:GT263" si="882">IF($HS201=1,IF(F201="M",IF($M201="St",IF($K201&gt;=48,IF($K201&lt;=59,1,0),0),0),0),0)</f>
        <v>0</v>
      </c>
      <c r="GU201" s="192">
        <f t="shared" ref="GU201:GU263" si="883">IF($HS201=1,IF(F201="M",IF($M201="T",IF($K201&gt;=48,IF($K201&lt;=59,1,0),0),0),0),0)</f>
        <v>0</v>
      </c>
      <c r="GV201" s="192">
        <f t="shared" ref="GV201:GV263" si="884">IF($HS201=1,IF(F201="M",IF($N201="N",IF($K201&gt;=48,IF($K201&lt;=59,1,0),0),0),0),0)</f>
        <v>0</v>
      </c>
      <c r="GW201" s="192">
        <f t="shared" ref="GW201:GW263" si="885">IF($HS201=1,IF(F201="M",IF($N201="OW",IF($K201&gt;=48,IF($K201&lt;=59,1,0),0),0),0),0)</f>
        <v>0</v>
      </c>
      <c r="GX201" s="192">
        <f t="shared" ref="GX201:GX263" si="886">IF($HS201=1,IF(F201="M",IF($N201="Ob",IF($K201&gt;=48,IF($K201&lt;=59,1,0),0),0),0),0)</f>
        <v>0</v>
      </c>
      <c r="GY201" s="192">
        <f t="shared" ref="GY201:GY263" si="887">IF($HS201=1,IF(F201="M",IF($N201="SW",IF($K201&gt;=48,IF($K201&lt;=59,1,0),0),0),0),0)</f>
        <v>0</v>
      </c>
      <c r="GZ201" s="192">
        <f t="shared" ref="GZ201:GZ263" si="888">IF($HS201=1,IF(F201="M",IF($N201="W",IF($K201&gt;=48,IF($K201&lt;=59,1,0),0),0),0),0)</f>
        <v>0</v>
      </c>
      <c r="HA201" s="192">
        <f t="shared" ref="HA201:HA263" si="889">IF($HS201=1,IF(F201="M",IF($L201="N",IF($K201&gt;=60,IF($K201&lt;=71,1,0),0),0),0),0)</f>
        <v>0</v>
      </c>
      <c r="HB201" s="192">
        <f t="shared" ref="HB201:HB263" si="890">IF($HS201=1,IF(F201="M",IF($L201="OW",IF($K201&gt;=60,IF($K201&lt;=71,1,0),0),0),0),0)</f>
        <v>0</v>
      </c>
      <c r="HC201" s="192">
        <f t="shared" ref="HC201:HC263" si="891">IF($HS201=1,IF(F201="M",IF($L201="SUW",IF($K201&gt;=60,IF($K201&lt;=71,1,0),0),0),0),0)</f>
        <v>0</v>
      </c>
      <c r="HD201" s="192">
        <f t="shared" ref="HD201:HD263" si="892">IF($HS201=1,IF(F201="M",IF($L201="UW",IF($K201&gt;=60,IF($K201&lt;=71,1,0),0),0),0),0)</f>
        <v>0</v>
      </c>
      <c r="HE201" s="192">
        <f t="shared" ref="HE201:HE263" si="893">IF($HS201=1,IF(F201="M",IF($M201="N",IF($K201&gt;=60,IF($K201&lt;=71,1,0),0),0),0),0)</f>
        <v>0</v>
      </c>
      <c r="HF201" s="192">
        <f t="shared" ref="HF201:HF263" si="894">IF($HS201=1,IF(F201="M",IF($M201="SSt",IF($K201&gt;=60,IF($K201&lt;=71,1,0),0),0),0),0)</f>
        <v>0</v>
      </c>
      <c r="HG201" s="192">
        <f t="shared" ref="HG201:HG263" si="895">IF($HS201=1,IF(F201="M",IF($M201="St",IF($K201&gt;=60,IF($K201&lt;=71,1,0),0),0),0),0)</f>
        <v>0</v>
      </c>
      <c r="HH201" s="192">
        <f t="shared" ref="HH201:HH263" si="896">IF($HS201=1,IF(F201="M",IF($M201="T",IF($K201&gt;=60,IF($K201&lt;=71,1,0),0),0),0),0)</f>
        <v>0</v>
      </c>
      <c r="HI201" s="192">
        <f t="shared" ref="HI201:HI263" si="897">IF($HS201=1,IF(F201="M",IF($N201="N",IF($K201&gt;=60,IF($K201&lt;=71,1,0),0),0),0),0)</f>
        <v>0</v>
      </c>
      <c r="HJ201" s="192">
        <f t="shared" ref="HJ201:HJ263" si="898">IF($HS201=1,IF(F201="M",IF($N201="OW",IF($K201&gt;=60,IF($K201&lt;=71,1,0),0),0),0),0)</f>
        <v>0</v>
      </c>
      <c r="HK201" s="192">
        <f t="shared" ref="HK201:HK263" si="899">IF($HS201=1,IF(F201="M",IF($N201="Ob",IF($K201&gt;=60,IF($K201&lt;=71,1,0),0),0),0),0)</f>
        <v>0</v>
      </c>
      <c r="HL201" s="192">
        <f t="shared" ref="HL201:HL263" si="900">IF($HS201=1,IF(F201="M",IF($N201="SW",IF($K201&gt;=60,IF($K201&lt;=71,1,0),0),0),0),0)</f>
        <v>0</v>
      </c>
      <c r="HM201" s="192">
        <f t="shared" ref="HM201:HM263" si="901">IF($HS201=1,IF(F201="M",IF($N201="W",IF($K201&gt;=60,IF($K201&lt;=71,1,0),0),0),0),0)</f>
        <v>0</v>
      </c>
      <c r="HN201" s="194">
        <f t="shared" si="692"/>
        <v>0</v>
      </c>
      <c r="HO201" s="194">
        <f t="shared" si="693"/>
        <v>0</v>
      </c>
      <c r="HP201" s="194">
        <f t="shared" si="694"/>
        <v>0</v>
      </c>
      <c r="HQ201" s="194">
        <f t="shared" si="695"/>
        <v>0</v>
      </c>
      <c r="HR201" s="194">
        <f t="shared" si="696"/>
        <v>0</v>
      </c>
      <c r="HS201" s="195" t="str">
        <f t="shared" si="701"/>
        <v/>
      </c>
      <c r="HT201" s="196">
        <f t="shared" si="697"/>
        <v>0</v>
      </c>
      <c r="HU201" s="196">
        <f t="shared" si="698"/>
        <v>0</v>
      </c>
      <c r="HV201" s="197" t="str">
        <f t="shared" si="702"/>
        <v/>
      </c>
      <c r="HW201" s="197" t="str">
        <f t="shared" ref="HW201:HW263" si="902">IF(K201&lt;=60,COUNTIF(E201,"YES"),"")</f>
        <v/>
      </c>
      <c r="HX201" s="197" t="str">
        <f t="shared" ref="HX201:HX263" si="903">IF(K201&lt;=71,COUNTIF(E201,"YES"),"")</f>
        <v/>
      </c>
      <c r="HY201" s="195" t="str">
        <f t="shared" si="703"/>
        <v/>
      </c>
      <c r="HZ201" s="30">
        <f t="shared" si="699"/>
        <v>0</v>
      </c>
      <c r="IA201" s="198">
        <f t="shared" si="704"/>
        <v>0</v>
      </c>
      <c r="IB201" s="195"/>
      <c r="IC201" s="195">
        <f t="shared" si="711"/>
        <v>0</v>
      </c>
      <c r="ID201" s="195">
        <f t="shared" si="705"/>
        <v>0</v>
      </c>
      <c r="IE201" s="195">
        <f t="shared" ref="IE201:IE263" si="904">IF(AND(D201&lt;&gt;"",M201="SSt"),1,0)</f>
        <v>0</v>
      </c>
      <c r="IF201" s="195">
        <f t="shared" si="706"/>
        <v>0</v>
      </c>
      <c r="IG201" s="307">
        <f t="shared" si="707"/>
        <v>0</v>
      </c>
      <c r="IH201" s="307">
        <f t="shared" si="708"/>
        <v>0</v>
      </c>
      <c r="II201" s="44">
        <f t="shared" si="709"/>
        <v>0</v>
      </c>
      <c r="IJ201" s="44">
        <f t="shared" si="712"/>
        <v>0</v>
      </c>
      <c r="IK201" s="44">
        <f t="shared" si="713"/>
        <v>0</v>
      </c>
      <c r="IL201" s="44">
        <f t="shared" si="714"/>
        <v>0</v>
      </c>
      <c r="IM201" s="44">
        <f t="shared" si="715"/>
        <v>0</v>
      </c>
      <c r="IN201" s="44">
        <f t="shared" si="716"/>
        <v>0</v>
      </c>
      <c r="IO201" s="44">
        <f t="shared" si="717"/>
        <v>0</v>
      </c>
    </row>
    <row r="202" spans="1:249" ht="18" customHeight="1">
      <c r="A202" s="188">
        <v>196</v>
      </c>
      <c r="B202" s="326"/>
      <c r="C202" s="289"/>
      <c r="D202" s="199"/>
      <c r="E202" s="189"/>
      <c r="F202" s="189"/>
      <c r="G202" s="190"/>
      <c r="H202" s="190"/>
      <c r="I202" s="272"/>
      <c r="J202" s="207"/>
      <c r="K202" s="214" t="str">
        <f t="shared" si="710"/>
        <v/>
      </c>
      <c r="L202" s="200" t="str">
        <f t="shared" si="718"/>
        <v/>
      </c>
      <c r="M202" s="200" t="str">
        <f t="shared" si="719"/>
        <v/>
      </c>
      <c r="N202" s="209" t="str">
        <f t="shared" si="700"/>
        <v/>
      </c>
      <c r="O202" s="208" t="str">
        <f>IFERROR(IF(D202="","",IF(K202="","",IF(I202="","",IF(F202="F",VLOOKUP(K202,F!A:G,2,0),IF(F202="M",VLOOKUP(K202,M!A:G,2,0),""))))),0)</f>
        <v/>
      </c>
      <c r="P202" s="191" t="str">
        <f>IFERROR(IF(D202="","",IF(K202="","",IF(I202="","",IF(F202="F",VLOOKUP(K202,F!A:G,3,0),IF(F202="M",VLOOKUP(K202,M!A:G,3,0),""))))),0)</f>
        <v/>
      </c>
      <c r="Q202" s="191" t="str">
        <f>IFERROR(IF(D202="","",IF(K202="","",IF(I202="","",IF(F202="F",VLOOKUP(K202,F!A:G,4,0),IF(F202="M",VLOOKUP(K202,M!A:G,4,0),""))))),0)</f>
        <v/>
      </c>
      <c r="R202" s="191" t="str">
        <f>IFERROR(IF(D202="","",IF(K202="","",IF(I202="","",IF(F202="F",VLOOKUP(K202,F!A:G,5,0),IF(F202="M",VLOOKUP(K202,M!A:G,5,0),""))))),0)</f>
        <v/>
      </c>
      <c r="S202" s="191" t="str">
        <f>IFERROR(IF(D202="","",IF(K202="","",IF(I202="","",IF(F202="F",VLOOKUP(K202,F!A:G,6,0),IF(F202="M",VLOOKUP(K202,M!A:G,6,0),""))))),0)</f>
        <v/>
      </c>
      <c r="T202" s="191" t="str">
        <f>IFERROR(IF(D202="","",IF(K202="","",IF(I202="","",IF(F202="F",VLOOKUP(K202,F!A:G,7,0),IF(F202="M",VLOOKUP(K202,M!A:G,7,0),""))))),0)</f>
        <v/>
      </c>
      <c r="U202" s="191" t="str">
        <f>IFERROR(IF(D202="","",IF(K202="","",IF(J202="","",IF(F202="F",VLOOKUP(K202,F!A:M,8,0),IF(F202="M",VLOOKUP(K202,M!A:M,8,0),""))))),0)</f>
        <v/>
      </c>
      <c r="V202" s="191" t="str">
        <f>IFERROR(IF(D202="","",IF(K202="","",IF(J202="","",IF(F202="F",VLOOKUP(K202,F!A:M,9,0),IF(F202="M",VLOOKUP(K202,M!A:M,9,0),""))))),0)</f>
        <v/>
      </c>
      <c r="W202" s="191" t="str">
        <f>IFERROR(IF(D202="","",IF(K202="","",IF(J202="","",IF(F202="F",VLOOKUP(K202,F!A:M,10,0),IF(F202="M",VLOOKUP(K202,M!A:M,10,0),""))))),0)</f>
        <v/>
      </c>
      <c r="X202" s="191" t="str">
        <f>IFERROR(IF(D202="","",IF(K202="","",IF(J202="","",IF(F202="F",VLOOKUP(K202,F!A:M,11,0),IF(F202="M",VLOOKUP(K202,M!A:M,11,0),""))))),0)</f>
        <v/>
      </c>
      <c r="Y202" s="191" t="str">
        <f>IFERROR(IF(D202="","",IF(K202="","",IF(J202="","",IF(F202="F",VLOOKUP(K202,F!A:M,12,0),IF(F202="M",VLOOKUP(K202,M!A:M,12,0),""))))),0)</f>
        <v/>
      </c>
      <c r="Z202" s="191" t="str">
        <f>IFERROR(IF(D202="","",IF(K202="","",IF(J202="","",IF(F202="F",VLOOKUP(K202,F!A:M,13,0),IF(F202="M",VLOOKUP(K202,M!A:M,13,0),""))))),0)</f>
        <v/>
      </c>
      <c r="AA202" s="191" t="str">
        <f>IFERROR(IF(D202="","",IF(F202="","",IF(J202="","",IF(K202="","",IF(AND(K202&gt;23,K202&lt;=60),IF(F202="F",VLOOKUP(MROUND(HZ202,0.5),'F-Weight for Length'!K:S,2,0),VLOOKUP(MROUND(HZ202,0.5),'M-Weight for Length'!K:S,2,0)),IF(K202&gt;60,IF(F202="F",VLOOKUP(K202,'F-Weight for Length'!U:AC,2,0),VLOOKUP(K202,'M-Weight for Length'!U:AC,2,0)),IF(F202="F",VLOOKUP(MROUND(HZ202,0.5),'F-Weight for Length'!A:I,2,0),VLOOKUP(MROUND(HZ202,0.5),'M-Weight for Length'!A:I,2,0)))))))),0)</f>
        <v/>
      </c>
      <c r="AB202" s="191" t="str">
        <f>IFERROR(IF(D202="","",IF(F202="","",IF(J202="","",IF(K202="","",IF(AND(K202&gt;23,K202&lt;=60),IF(F202="F",VLOOKUP(MROUND(HZ202,0.5),'F-Weight for Length'!K:S,3,0),VLOOKUP(MROUND(HZ202,0.5),'M-Weight for Length'!K:S,3,0)),IF(K202&gt;60,IF(F202="F",VLOOKUP(K202,'F-Weight for Length'!U:AC,3,0),VLOOKUP(K202,'M-Weight for Length'!U:AC,3,0)),IF(F202="F",VLOOKUP(MROUND(HZ202,0.5),'F-Weight for Length'!A:I,3,0),VLOOKUP(MROUND(HZ202,0.5),'M-Weight for Length'!A:I,3,0)))))))),0)</f>
        <v/>
      </c>
      <c r="AC202" s="191" t="str">
        <f>IFERROR(IF(D202="","",IF(F202="","",IF(J202="","",IF(K202="","",IF(AND(K202&gt;23,K202&lt;=60),IF(F202="F",VLOOKUP(MROUND(HZ202,0.5),'F-Weight for Length'!K:S,4,0),VLOOKUP(MROUND(HZ202,0.5),'M-Weight for Length'!K:S,4,0)),IF(K202&gt;60,IF(F202="F",VLOOKUP(K202,'F-Weight for Length'!U:AC,4,0),VLOOKUP(K202,'M-Weight for Length'!U:AC,4,0)),IF(F202="F",VLOOKUP(MROUND(HZ202,0.5),'F-Weight for Length'!A:I,4,0),VLOOKUP(MROUND(HZ202,0.5),'M-Weight for Length'!A:I,4,0)))))))),0)</f>
        <v/>
      </c>
      <c r="AD202" s="191" t="str">
        <f>IFERROR(IF(D202="","",IF(F202="","",IF(J202="","",IF(K202="","",IF(AND(K202&gt;23,K202&lt;=60),IF(F202="F",VLOOKUP(MROUND(HZ202,0.5),'F-Weight for Length'!K:S,5,0),VLOOKUP(MROUND(HZ202,0.5),'M-Weight for Length'!K:S,5,0)),IF(K202&gt;60,IF(F202="F",VLOOKUP(K202,'F-Weight for Length'!U:AC,5,0),VLOOKUP(K202,'M-Weight for Length'!U:AC,5,0)),IF(F202="F",VLOOKUP(MROUND(HZ202,0.5),'F-Weight for Length'!A:I,5,0),VLOOKUP(MROUND(HZ202,0.5),'M-Weight for Length'!A:I,5,0)))))))),0)</f>
        <v/>
      </c>
      <c r="AE202" s="191" t="str">
        <f>IFERROR(IF(D202="","",IF(F202="","",IF(J202="","",IF(K202="","",IF(AND(K202&gt;23,K202&lt;=60),IF(F202="F",VLOOKUP(MROUND(HZ202,0.5),'F-Weight for Length'!K:S,6,0),VLOOKUP(MROUND(HZ202,0.5),'M-Weight for Length'!K:S,6,0)),IF(K202&gt;60,IF(F202="F",VLOOKUP(K202,'F-Weight for Length'!U:AC,6,0),VLOOKUP(K202,'M-Weight for Length'!U:AC,6,0)),IF(F202="F",VLOOKUP(MROUND(HZ202,0.5),'F-Weight for Length'!A:I,6,0),VLOOKUP(MROUND(HZ202,0.5),'M-Weight for Length'!A:I,6,0)))))))),0)</f>
        <v/>
      </c>
      <c r="AF202" s="191" t="str">
        <f>IFERROR(IF(D202="","",IF(F202="","",IF(J202="","",IF(K202="","",IF(AND(K202&gt;23,K202&lt;=60),IF(F202="F",VLOOKUP(MROUND(HZ202,0.5),'F-Weight for Length'!K:S,7,0),VLOOKUP(MROUND(HZ202,0.5),'M-Weight for Length'!K:S,7,0)),IF(K202&gt;60,IF(F202="F",VLOOKUP(K202,'F-Weight for Length'!U:AC,7,0),VLOOKUP(K202,'M-Weight for Length'!U:AC,7,0)),IF(F202="F",VLOOKUP(MROUND(HZ202,0.5),'F-Weight for Length'!A:I,7,0),VLOOKUP(MROUND(HZ202,0.5),'M-Weight for Length'!A:I,7,0)))))))),0)</f>
        <v/>
      </c>
      <c r="AG202" s="191" t="str">
        <f>IFERROR(IF(D202="","",IF(F202="","",IF(J202="","",IF(K202="","",IF(AND(K202&gt;23,K202&lt;=60),IF(F202="F",VLOOKUP(MROUND(HZ202,0.5),'F-Weight for Length'!K:S,8,0),VLOOKUP(MROUND(HZ202,0.5),'M-Weight for Length'!K:S,8,0)),IF(K202&gt;60,IF(F202="F",VLOOKUP(K202,'F-Weight for Length'!U:AC,8,0),VLOOKUP(K202,'M-Weight for Length'!U:AC,8,0)),IF(F202="F",VLOOKUP(MROUND(HZ202,0.5),'F-Weight for Length'!A:I,8,0),VLOOKUP(MROUND(HZ202,0.5),'M-Weight for Length'!A:I,8,0)))))))),0)</f>
        <v/>
      </c>
      <c r="AH202" s="191" t="str">
        <f>IFERROR(IF(D202="","",IF(F202="","",IF(J202="","",IF(K202="","",IF(AND(K202&gt;23,K202&lt;=60),IF(F202="F",VLOOKUP(MROUND(HZ202,0.5),'F-Weight for Length'!K:S,9,0),VLOOKUP(MROUND(HZ202,0.5),'M-Weight for Length'!K:S,9,0)),IF(K202&gt;60,IF(F202="F",VLOOKUP(K202,'F-Weight for Length'!U:AC,9,0),VLOOKUP(K202,'M-Weight for Length'!U:AC,9,0)),IF(F202="F",VLOOKUP(MROUND(HZ202,0.5),'F-Weight for Length'!A:I,9,0),VLOOKUP(MROUND(HZ202,0.5),'M-Weight for Length'!A:I,9,0)))))))),0)</f>
        <v/>
      </c>
      <c r="AI202" s="192">
        <f t="shared" si="720"/>
        <v>0</v>
      </c>
      <c r="AJ202" s="192">
        <f t="shared" si="721"/>
        <v>0</v>
      </c>
      <c r="AK202" s="192">
        <f t="shared" si="722"/>
        <v>0</v>
      </c>
      <c r="AL202" s="192">
        <f t="shared" si="723"/>
        <v>0</v>
      </c>
      <c r="AM202" s="192">
        <f t="shared" si="724"/>
        <v>0</v>
      </c>
      <c r="AN202" s="192">
        <f t="shared" si="725"/>
        <v>0</v>
      </c>
      <c r="AO202" s="192">
        <f t="shared" si="726"/>
        <v>0</v>
      </c>
      <c r="AP202" s="192">
        <f t="shared" si="727"/>
        <v>0</v>
      </c>
      <c r="AQ202" s="192">
        <f t="shared" si="728"/>
        <v>0</v>
      </c>
      <c r="AR202" s="192">
        <f t="shared" si="729"/>
        <v>0</v>
      </c>
      <c r="AS202" s="192">
        <f t="shared" si="730"/>
        <v>0</v>
      </c>
      <c r="AT202" s="192">
        <f t="shared" si="731"/>
        <v>0</v>
      </c>
      <c r="AU202" s="192">
        <f t="shared" si="732"/>
        <v>0</v>
      </c>
      <c r="AV202" s="192">
        <f t="shared" si="733"/>
        <v>0</v>
      </c>
      <c r="AW202" s="192">
        <f t="shared" si="734"/>
        <v>0</v>
      </c>
      <c r="AX202" s="192">
        <f t="shared" si="735"/>
        <v>0</v>
      </c>
      <c r="AY202" s="192">
        <f t="shared" si="736"/>
        <v>0</v>
      </c>
      <c r="AZ202" s="192">
        <f t="shared" si="737"/>
        <v>0</v>
      </c>
      <c r="BA202" s="192">
        <f t="shared" si="738"/>
        <v>0</v>
      </c>
      <c r="BB202" s="192">
        <f t="shared" si="739"/>
        <v>0</v>
      </c>
      <c r="BC202" s="192">
        <f t="shared" si="740"/>
        <v>0</v>
      </c>
      <c r="BD202" s="192">
        <f t="shared" si="741"/>
        <v>0</v>
      </c>
      <c r="BE202" s="192">
        <f t="shared" si="742"/>
        <v>0</v>
      </c>
      <c r="BF202" s="192">
        <f t="shared" si="743"/>
        <v>0</v>
      </c>
      <c r="BG202" s="192">
        <f t="shared" si="744"/>
        <v>0</v>
      </c>
      <c r="BH202" s="192">
        <f t="shared" si="745"/>
        <v>0</v>
      </c>
      <c r="BI202" s="192">
        <f t="shared" si="746"/>
        <v>0</v>
      </c>
      <c r="BJ202" s="192">
        <f t="shared" si="747"/>
        <v>0</v>
      </c>
      <c r="BK202" s="192">
        <f t="shared" si="748"/>
        <v>0</v>
      </c>
      <c r="BL202" s="192">
        <f t="shared" si="749"/>
        <v>0</v>
      </c>
      <c r="BM202" s="192">
        <f t="shared" si="750"/>
        <v>0</v>
      </c>
      <c r="BN202" s="192">
        <f t="shared" si="751"/>
        <v>0</v>
      </c>
      <c r="BO202" s="192">
        <f t="shared" si="752"/>
        <v>0</v>
      </c>
      <c r="BP202" s="192">
        <f t="shared" si="753"/>
        <v>0</v>
      </c>
      <c r="BQ202" s="192">
        <f t="shared" si="754"/>
        <v>0</v>
      </c>
      <c r="BR202" s="192">
        <f t="shared" si="755"/>
        <v>0</v>
      </c>
      <c r="BS202" s="192">
        <f t="shared" si="756"/>
        <v>0</v>
      </c>
      <c r="BT202" s="192">
        <f t="shared" si="757"/>
        <v>0</v>
      </c>
      <c r="BU202" s="192">
        <f t="shared" si="758"/>
        <v>0</v>
      </c>
      <c r="BV202" s="192">
        <f t="shared" si="759"/>
        <v>0</v>
      </c>
      <c r="BW202" s="192">
        <f t="shared" si="760"/>
        <v>0</v>
      </c>
      <c r="BX202" s="192">
        <f t="shared" si="761"/>
        <v>0</v>
      </c>
      <c r="BY202" s="192">
        <f t="shared" si="762"/>
        <v>0</v>
      </c>
      <c r="BZ202" s="192">
        <f t="shared" si="763"/>
        <v>0</v>
      </c>
      <c r="CA202" s="192">
        <f t="shared" si="764"/>
        <v>0</v>
      </c>
      <c r="CB202" s="192">
        <f t="shared" si="765"/>
        <v>0</v>
      </c>
      <c r="CC202" s="192">
        <f t="shared" si="766"/>
        <v>0</v>
      </c>
      <c r="CD202" s="192">
        <f t="shared" si="767"/>
        <v>0</v>
      </c>
      <c r="CE202" s="192">
        <f t="shared" si="768"/>
        <v>0</v>
      </c>
      <c r="CF202" s="192">
        <f t="shared" si="769"/>
        <v>0</v>
      </c>
      <c r="CG202" s="192">
        <f t="shared" si="770"/>
        <v>0</v>
      </c>
      <c r="CH202" s="192">
        <f t="shared" si="771"/>
        <v>0</v>
      </c>
      <c r="CI202" s="192">
        <f t="shared" si="772"/>
        <v>0</v>
      </c>
      <c r="CJ202" s="192">
        <f t="shared" si="773"/>
        <v>0</v>
      </c>
      <c r="CK202" s="192">
        <f t="shared" si="774"/>
        <v>0</v>
      </c>
      <c r="CL202" s="192">
        <f t="shared" si="775"/>
        <v>0</v>
      </c>
      <c r="CM202" s="192">
        <f t="shared" si="776"/>
        <v>0</v>
      </c>
      <c r="CN202" s="192">
        <f t="shared" si="777"/>
        <v>0</v>
      </c>
      <c r="CO202" s="192">
        <f t="shared" si="778"/>
        <v>0</v>
      </c>
      <c r="CP202" s="192">
        <f t="shared" si="779"/>
        <v>0</v>
      </c>
      <c r="CQ202" s="192">
        <f t="shared" si="780"/>
        <v>0</v>
      </c>
      <c r="CR202" s="192">
        <f t="shared" si="781"/>
        <v>0</v>
      </c>
      <c r="CS202" s="192">
        <f t="shared" si="782"/>
        <v>0</v>
      </c>
      <c r="CT202" s="192">
        <f t="shared" si="783"/>
        <v>0</v>
      </c>
      <c r="CU202" s="192">
        <f t="shared" si="784"/>
        <v>0</v>
      </c>
      <c r="CV202" s="192">
        <f t="shared" si="785"/>
        <v>0</v>
      </c>
      <c r="CW202" s="192">
        <f t="shared" si="786"/>
        <v>0</v>
      </c>
      <c r="CX202" s="192">
        <f t="shared" si="787"/>
        <v>0</v>
      </c>
      <c r="CY202" s="192">
        <f t="shared" si="788"/>
        <v>0</v>
      </c>
      <c r="CZ202" s="192">
        <f t="shared" si="789"/>
        <v>0</v>
      </c>
      <c r="DA202" s="192">
        <f t="shared" si="790"/>
        <v>0</v>
      </c>
      <c r="DB202" s="192">
        <f t="shared" si="791"/>
        <v>0</v>
      </c>
      <c r="DC202" s="192">
        <f t="shared" si="792"/>
        <v>0</v>
      </c>
      <c r="DD202" s="192">
        <f t="shared" si="793"/>
        <v>0</v>
      </c>
      <c r="DE202" s="192">
        <f t="shared" si="794"/>
        <v>0</v>
      </c>
      <c r="DF202" s="192">
        <f t="shared" si="795"/>
        <v>0</v>
      </c>
      <c r="DG202" s="192">
        <f t="shared" si="796"/>
        <v>0</v>
      </c>
      <c r="DH202" s="192">
        <f t="shared" si="797"/>
        <v>0</v>
      </c>
      <c r="DI202" s="192">
        <f t="shared" si="798"/>
        <v>0</v>
      </c>
      <c r="DJ202" s="192">
        <f t="shared" si="799"/>
        <v>0</v>
      </c>
      <c r="DK202" s="192">
        <f t="shared" si="800"/>
        <v>0</v>
      </c>
      <c r="DL202" s="192">
        <f t="shared" si="801"/>
        <v>0</v>
      </c>
      <c r="DM202" s="192">
        <f t="shared" si="802"/>
        <v>0</v>
      </c>
      <c r="DN202" s="192">
        <f t="shared" si="803"/>
        <v>0</v>
      </c>
      <c r="DO202" s="192">
        <f t="shared" si="804"/>
        <v>0</v>
      </c>
      <c r="DP202" s="192">
        <f t="shared" si="805"/>
        <v>0</v>
      </c>
      <c r="DQ202" s="192">
        <f t="shared" si="806"/>
        <v>0</v>
      </c>
      <c r="DR202" s="192">
        <f t="shared" si="807"/>
        <v>0</v>
      </c>
      <c r="DS202" s="192">
        <f t="shared" si="808"/>
        <v>0</v>
      </c>
      <c r="DT202" s="192">
        <f t="shared" si="809"/>
        <v>0</v>
      </c>
      <c r="DU202" s="192">
        <f t="shared" si="810"/>
        <v>0</v>
      </c>
      <c r="DV202" s="193">
        <f t="shared" si="687"/>
        <v>0</v>
      </c>
      <c r="DW202" s="193">
        <f t="shared" si="688"/>
        <v>0</v>
      </c>
      <c r="DX202" s="193">
        <f t="shared" si="689"/>
        <v>0</v>
      </c>
      <c r="DY202" s="193">
        <f t="shared" si="690"/>
        <v>0</v>
      </c>
      <c r="DZ202" s="193">
        <f t="shared" si="691"/>
        <v>0</v>
      </c>
      <c r="EA202" s="192">
        <f t="shared" si="811"/>
        <v>0</v>
      </c>
      <c r="EB202" s="192">
        <f t="shared" si="812"/>
        <v>0</v>
      </c>
      <c r="EC202" s="192">
        <f t="shared" si="813"/>
        <v>0</v>
      </c>
      <c r="ED202" s="192">
        <f t="shared" si="814"/>
        <v>0</v>
      </c>
      <c r="EE202" s="192">
        <f t="shared" si="815"/>
        <v>0</v>
      </c>
      <c r="EF202" s="192">
        <f t="shared" si="816"/>
        <v>0</v>
      </c>
      <c r="EG202" s="192">
        <f t="shared" si="817"/>
        <v>0</v>
      </c>
      <c r="EH202" s="192">
        <f t="shared" si="818"/>
        <v>0</v>
      </c>
      <c r="EI202" s="192">
        <f t="shared" si="819"/>
        <v>0</v>
      </c>
      <c r="EJ202" s="192">
        <f t="shared" si="820"/>
        <v>0</v>
      </c>
      <c r="EK202" s="192">
        <f t="shared" si="821"/>
        <v>0</v>
      </c>
      <c r="EL202" s="192">
        <f t="shared" si="822"/>
        <v>0</v>
      </c>
      <c r="EM202" s="192">
        <f t="shared" si="823"/>
        <v>0</v>
      </c>
      <c r="EN202" s="192">
        <f t="shared" si="824"/>
        <v>0</v>
      </c>
      <c r="EO202" s="192">
        <f t="shared" si="825"/>
        <v>0</v>
      </c>
      <c r="EP202" s="192">
        <f t="shared" si="826"/>
        <v>0</v>
      </c>
      <c r="EQ202" s="192">
        <f t="shared" si="827"/>
        <v>0</v>
      </c>
      <c r="ER202" s="192">
        <f t="shared" si="828"/>
        <v>0</v>
      </c>
      <c r="ES202" s="192">
        <f t="shared" si="829"/>
        <v>0</v>
      </c>
      <c r="ET202" s="192">
        <f t="shared" si="830"/>
        <v>0</v>
      </c>
      <c r="EU202" s="192">
        <f t="shared" si="831"/>
        <v>0</v>
      </c>
      <c r="EV202" s="192">
        <f t="shared" si="832"/>
        <v>0</v>
      </c>
      <c r="EW202" s="192">
        <f t="shared" si="833"/>
        <v>0</v>
      </c>
      <c r="EX202" s="192">
        <f t="shared" si="834"/>
        <v>0</v>
      </c>
      <c r="EY202" s="192">
        <f t="shared" si="835"/>
        <v>0</v>
      </c>
      <c r="EZ202" s="192">
        <f t="shared" si="836"/>
        <v>0</v>
      </c>
      <c r="FA202" s="192">
        <f t="shared" si="837"/>
        <v>0</v>
      </c>
      <c r="FB202" s="192">
        <f t="shared" si="838"/>
        <v>0</v>
      </c>
      <c r="FC202" s="192">
        <f t="shared" si="839"/>
        <v>0</v>
      </c>
      <c r="FD202" s="192">
        <f t="shared" si="840"/>
        <v>0</v>
      </c>
      <c r="FE202" s="192">
        <f t="shared" si="841"/>
        <v>0</v>
      </c>
      <c r="FF202" s="192">
        <f t="shared" si="842"/>
        <v>0</v>
      </c>
      <c r="FG202" s="192">
        <f t="shared" si="843"/>
        <v>0</v>
      </c>
      <c r="FH202" s="192">
        <f t="shared" si="844"/>
        <v>0</v>
      </c>
      <c r="FI202" s="192">
        <f t="shared" si="845"/>
        <v>0</v>
      </c>
      <c r="FJ202" s="192">
        <f t="shared" si="846"/>
        <v>0</v>
      </c>
      <c r="FK202" s="192">
        <f t="shared" si="847"/>
        <v>0</v>
      </c>
      <c r="FL202" s="192">
        <f t="shared" si="848"/>
        <v>0</v>
      </c>
      <c r="FM202" s="192">
        <f t="shared" si="849"/>
        <v>0</v>
      </c>
      <c r="FN202" s="192">
        <f t="shared" si="850"/>
        <v>0</v>
      </c>
      <c r="FO202" s="192">
        <f t="shared" si="851"/>
        <v>0</v>
      </c>
      <c r="FP202" s="192">
        <f t="shared" si="852"/>
        <v>0</v>
      </c>
      <c r="FQ202" s="192">
        <f t="shared" si="853"/>
        <v>0</v>
      </c>
      <c r="FR202" s="192">
        <f t="shared" si="854"/>
        <v>0</v>
      </c>
      <c r="FS202" s="192">
        <f t="shared" si="855"/>
        <v>0</v>
      </c>
      <c r="FT202" s="192">
        <f t="shared" si="856"/>
        <v>0</v>
      </c>
      <c r="FU202" s="192">
        <f t="shared" si="857"/>
        <v>0</v>
      </c>
      <c r="FV202" s="192">
        <f t="shared" si="858"/>
        <v>0</v>
      </c>
      <c r="FW202" s="192">
        <f t="shared" si="859"/>
        <v>0</v>
      </c>
      <c r="FX202" s="192">
        <f t="shared" si="860"/>
        <v>0</v>
      </c>
      <c r="FY202" s="192">
        <f t="shared" si="861"/>
        <v>0</v>
      </c>
      <c r="FZ202" s="192">
        <f t="shared" si="862"/>
        <v>0</v>
      </c>
      <c r="GA202" s="192">
        <f t="shared" si="863"/>
        <v>0</v>
      </c>
      <c r="GB202" s="192">
        <f t="shared" si="864"/>
        <v>0</v>
      </c>
      <c r="GC202" s="192">
        <f t="shared" si="865"/>
        <v>0</v>
      </c>
      <c r="GD202" s="192">
        <f t="shared" si="866"/>
        <v>0</v>
      </c>
      <c r="GE202" s="192">
        <f t="shared" si="867"/>
        <v>0</v>
      </c>
      <c r="GF202" s="192">
        <f t="shared" si="868"/>
        <v>0</v>
      </c>
      <c r="GG202" s="192">
        <f t="shared" si="869"/>
        <v>0</v>
      </c>
      <c r="GH202" s="192">
        <f t="shared" si="870"/>
        <v>0</v>
      </c>
      <c r="GI202" s="192">
        <f t="shared" si="871"/>
        <v>0</v>
      </c>
      <c r="GJ202" s="192">
        <f t="shared" si="872"/>
        <v>0</v>
      </c>
      <c r="GK202" s="192">
        <f t="shared" si="873"/>
        <v>0</v>
      </c>
      <c r="GL202" s="192">
        <f t="shared" si="874"/>
        <v>0</v>
      </c>
      <c r="GM202" s="192">
        <f t="shared" si="875"/>
        <v>0</v>
      </c>
      <c r="GN202" s="192">
        <f t="shared" si="876"/>
        <v>0</v>
      </c>
      <c r="GO202" s="192">
        <f t="shared" si="877"/>
        <v>0</v>
      </c>
      <c r="GP202" s="192">
        <f t="shared" si="878"/>
        <v>0</v>
      </c>
      <c r="GQ202" s="192">
        <f t="shared" si="879"/>
        <v>0</v>
      </c>
      <c r="GR202" s="192">
        <f t="shared" si="880"/>
        <v>0</v>
      </c>
      <c r="GS202" s="192">
        <f t="shared" si="881"/>
        <v>0</v>
      </c>
      <c r="GT202" s="192">
        <f t="shared" si="882"/>
        <v>0</v>
      </c>
      <c r="GU202" s="192">
        <f t="shared" si="883"/>
        <v>0</v>
      </c>
      <c r="GV202" s="192">
        <f t="shared" si="884"/>
        <v>0</v>
      </c>
      <c r="GW202" s="192">
        <f t="shared" si="885"/>
        <v>0</v>
      </c>
      <c r="GX202" s="192">
        <f t="shared" si="886"/>
        <v>0</v>
      </c>
      <c r="GY202" s="192">
        <f t="shared" si="887"/>
        <v>0</v>
      </c>
      <c r="GZ202" s="192">
        <f t="shared" si="888"/>
        <v>0</v>
      </c>
      <c r="HA202" s="192">
        <f t="shared" si="889"/>
        <v>0</v>
      </c>
      <c r="HB202" s="192">
        <f t="shared" si="890"/>
        <v>0</v>
      </c>
      <c r="HC202" s="192">
        <f t="shared" si="891"/>
        <v>0</v>
      </c>
      <c r="HD202" s="192">
        <f t="shared" si="892"/>
        <v>0</v>
      </c>
      <c r="HE202" s="192">
        <f t="shared" si="893"/>
        <v>0</v>
      </c>
      <c r="HF202" s="192">
        <f t="shared" si="894"/>
        <v>0</v>
      </c>
      <c r="HG202" s="192">
        <f t="shared" si="895"/>
        <v>0</v>
      </c>
      <c r="HH202" s="192">
        <f t="shared" si="896"/>
        <v>0</v>
      </c>
      <c r="HI202" s="192">
        <f t="shared" si="897"/>
        <v>0</v>
      </c>
      <c r="HJ202" s="192">
        <f t="shared" si="898"/>
        <v>0</v>
      </c>
      <c r="HK202" s="192">
        <f t="shared" si="899"/>
        <v>0</v>
      </c>
      <c r="HL202" s="192">
        <f t="shared" si="900"/>
        <v>0</v>
      </c>
      <c r="HM202" s="192">
        <f t="shared" si="901"/>
        <v>0</v>
      </c>
      <c r="HN202" s="194">
        <f t="shared" si="692"/>
        <v>0</v>
      </c>
      <c r="HO202" s="194">
        <f t="shared" si="693"/>
        <v>0</v>
      </c>
      <c r="HP202" s="194">
        <f t="shared" si="694"/>
        <v>0</v>
      </c>
      <c r="HQ202" s="194">
        <f t="shared" si="695"/>
        <v>0</v>
      </c>
      <c r="HR202" s="194">
        <f t="shared" si="696"/>
        <v>0</v>
      </c>
      <c r="HS202" s="195" t="str">
        <f t="shared" si="701"/>
        <v/>
      </c>
      <c r="HT202" s="196">
        <f t="shared" si="697"/>
        <v>0</v>
      </c>
      <c r="HU202" s="196">
        <f t="shared" si="698"/>
        <v>0</v>
      </c>
      <c r="HV202" s="197" t="str">
        <f t="shared" si="702"/>
        <v/>
      </c>
      <c r="HW202" s="197" t="str">
        <f t="shared" si="902"/>
        <v/>
      </c>
      <c r="HX202" s="197" t="str">
        <f t="shared" si="903"/>
        <v/>
      </c>
      <c r="HY202" s="195" t="str">
        <f t="shared" si="703"/>
        <v/>
      </c>
      <c r="HZ202" s="30">
        <f t="shared" si="699"/>
        <v>0</v>
      </c>
      <c r="IA202" s="198">
        <f t="shared" si="704"/>
        <v>0</v>
      </c>
      <c r="IB202" s="195"/>
      <c r="IC202" s="195">
        <f t="shared" si="711"/>
        <v>0</v>
      </c>
      <c r="ID202" s="195">
        <f t="shared" si="705"/>
        <v>0</v>
      </c>
      <c r="IE202" s="195">
        <f t="shared" si="904"/>
        <v>0</v>
      </c>
      <c r="IF202" s="195">
        <f t="shared" si="706"/>
        <v>0</v>
      </c>
      <c r="IG202" s="307">
        <f t="shared" si="707"/>
        <v>0</v>
      </c>
      <c r="IH202" s="307">
        <f t="shared" si="708"/>
        <v>0</v>
      </c>
      <c r="II202" s="44">
        <f t="shared" si="709"/>
        <v>0</v>
      </c>
      <c r="IJ202" s="44">
        <f t="shared" si="712"/>
        <v>0</v>
      </c>
      <c r="IK202" s="44">
        <f t="shared" si="713"/>
        <v>0</v>
      </c>
      <c r="IL202" s="44">
        <f t="shared" si="714"/>
        <v>0</v>
      </c>
      <c r="IM202" s="44">
        <f t="shared" si="715"/>
        <v>0</v>
      </c>
      <c r="IN202" s="44">
        <f t="shared" si="716"/>
        <v>0</v>
      </c>
      <c r="IO202" s="44">
        <f t="shared" si="717"/>
        <v>0</v>
      </c>
    </row>
    <row r="203" spans="1:249" ht="18" customHeight="1">
      <c r="A203" s="188">
        <v>197</v>
      </c>
      <c r="B203" s="326"/>
      <c r="C203" s="289"/>
      <c r="D203" s="199"/>
      <c r="E203" s="189"/>
      <c r="F203" s="189"/>
      <c r="G203" s="190"/>
      <c r="H203" s="190"/>
      <c r="I203" s="272"/>
      <c r="J203" s="207"/>
      <c r="K203" s="214" t="str">
        <f t="shared" si="710"/>
        <v/>
      </c>
      <c r="L203" s="200" t="str">
        <f t="shared" si="718"/>
        <v/>
      </c>
      <c r="M203" s="200" t="str">
        <f t="shared" si="719"/>
        <v/>
      </c>
      <c r="N203" s="209" t="str">
        <f t="shared" si="700"/>
        <v/>
      </c>
      <c r="O203" s="208" t="str">
        <f>IFERROR(IF(D203="","",IF(K203="","",IF(I203="","",IF(F203="F",VLOOKUP(K203,F!A:G,2,0),IF(F203="M",VLOOKUP(K203,M!A:G,2,0),""))))),0)</f>
        <v/>
      </c>
      <c r="P203" s="191" t="str">
        <f>IFERROR(IF(D203="","",IF(K203="","",IF(I203="","",IF(F203="F",VLOOKUP(K203,F!A:G,3,0),IF(F203="M",VLOOKUP(K203,M!A:G,3,0),""))))),0)</f>
        <v/>
      </c>
      <c r="Q203" s="191" t="str">
        <f>IFERROR(IF(D203="","",IF(K203="","",IF(I203="","",IF(F203="F",VLOOKUP(K203,F!A:G,4,0),IF(F203="M",VLOOKUP(K203,M!A:G,4,0),""))))),0)</f>
        <v/>
      </c>
      <c r="R203" s="191" t="str">
        <f>IFERROR(IF(D203="","",IF(K203="","",IF(I203="","",IF(F203="F",VLOOKUP(K203,F!A:G,5,0),IF(F203="M",VLOOKUP(K203,M!A:G,5,0),""))))),0)</f>
        <v/>
      </c>
      <c r="S203" s="191" t="str">
        <f>IFERROR(IF(D203="","",IF(K203="","",IF(I203="","",IF(F203="F",VLOOKUP(K203,F!A:G,6,0),IF(F203="M",VLOOKUP(K203,M!A:G,6,0),""))))),0)</f>
        <v/>
      </c>
      <c r="T203" s="191" t="str">
        <f>IFERROR(IF(D203="","",IF(K203="","",IF(I203="","",IF(F203="F",VLOOKUP(K203,F!A:G,7,0),IF(F203="M",VLOOKUP(K203,M!A:G,7,0),""))))),0)</f>
        <v/>
      </c>
      <c r="U203" s="191" t="str">
        <f>IFERROR(IF(D203="","",IF(K203="","",IF(J203="","",IF(F203="F",VLOOKUP(K203,F!A:M,8,0),IF(F203="M",VLOOKUP(K203,M!A:M,8,0),""))))),0)</f>
        <v/>
      </c>
      <c r="V203" s="191" t="str">
        <f>IFERROR(IF(D203="","",IF(K203="","",IF(J203="","",IF(F203="F",VLOOKUP(K203,F!A:M,9,0),IF(F203="M",VLOOKUP(K203,M!A:M,9,0),""))))),0)</f>
        <v/>
      </c>
      <c r="W203" s="191" t="str">
        <f>IFERROR(IF(D203="","",IF(K203="","",IF(J203="","",IF(F203="F",VLOOKUP(K203,F!A:M,10,0),IF(F203="M",VLOOKUP(K203,M!A:M,10,0),""))))),0)</f>
        <v/>
      </c>
      <c r="X203" s="191" t="str">
        <f>IFERROR(IF(D203="","",IF(K203="","",IF(J203="","",IF(F203="F",VLOOKUP(K203,F!A:M,11,0),IF(F203="M",VLOOKUP(K203,M!A:M,11,0),""))))),0)</f>
        <v/>
      </c>
      <c r="Y203" s="191" t="str">
        <f>IFERROR(IF(D203="","",IF(K203="","",IF(J203="","",IF(F203="F",VLOOKUP(K203,F!A:M,12,0),IF(F203="M",VLOOKUP(K203,M!A:M,12,0),""))))),0)</f>
        <v/>
      </c>
      <c r="Z203" s="191" t="str">
        <f>IFERROR(IF(D203="","",IF(K203="","",IF(J203="","",IF(F203="F",VLOOKUP(K203,F!A:M,13,0),IF(F203="M",VLOOKUP(K203,M!A:M,13,0),""))))),0)</f>
        <v/>
      </c>
      <c r="AA203" s="191" t="str">
        <f>IFERROR(IF(D203="","",IF(F203="","",IF(J203="","",IF(K203="","",IF(AND(K203&gt;23,K203&lt;=60),IF(F203="F",VLOOKUP(MROUND(HZ203,0.5),'F-Weight for Length'!K:S,2,0),VLOOKUP(MROUND(HZ203,0.5),'M-Weight for Length'!K:S,2,0)),IF(K203&gt;60,IF(F203="F",VLOOKUP(K203,'F-Weight for Length'!U:AC,2,0),VLOOKUP(K203,'M-Weight for Length'!U:AC,2,0)),IF(F203="F",VLOOKUP(MROUND(HZ203,0.5),'F-Weight for Length'!A:I,2,0),VLOOKUP(MROUND(HZ203,0.5),'M-Weight for Length'!A:I,2,0)))))))),0)</f>
        <v/>
      </c>
      <c r="AB203" s="191" t="str">
        <f>IFERROR(IF(D203="","",IF(F203="","",IF(J203="","",IF(K203="","",IF(AND(K203&gt;23,K203&lt;=60),IF(F203="F",VLOOKUP(MROUND(HZ203,0.5),'F-Weight for Length'!K:S,3,0),VLOOKUP(MROUND(HZ203,0.5),'M-Weight for Length'!K:S,3,0)),IF(K203&gt;60,IF(F203="F",VLOOKUP(K203,'F-Weight for Length'!U:AC,3,0),VLOOKUP(K203,'M-Weight for Length'!U:AC,3,0)),IF(F203="F",VLOOKUP(MROUND(HZ203,0.5),'F-Weight for Length'!A:I,3,0),VLOOKUP(MROUND(HZ203,0.5),'M-Weight for Length'!A:I,3,0)))))))),0)</f>
        <v/>
      </c>
      <c r="AC203" s="191" t="str">
        <f>IFERROR(IF(D203="","",IF(F203="","",IF(J203="","",IF(K203="","",IF(AND(K203&gt;23,K203&lt;=60),IF(F203="F",VLOOKUP(MROUND(HZ203,0.5),'F-Weight for Length'!K:S,4,0),VLOOKUP(MROUND(HZ203,0.5),'M-Weight for Length'!K:S,4,0)),IF(K203&gt;60,IF(F203="F",VLOOKUP(K203,'F-Weight for Length'!U:AC,4,0),VLOOKUP(K203,'M-Weight for Length'!U:AC,4,0)),IF(F203="F",VLOOKUP(MROUND(HZ203,0.5),'F-Weight for Length'!A:I,4,0),VLOOKUP(MROUND(HZ203,0.5),'M-Weight for Length'!A:I,4,0)))))))),0)</f>
        <v/>
      </c>
      <c r="AD203" s="191" t="str">
        <f>IFERROR(IF(D203="","",IF(F203="","",IF(J203="","",IF(K203="","",IF(AND(K203&gt;23,K203&lt;=60),IF(F203="F",VLOOKUP(MROUND(HZ203,0.5),'F-Weight for Length'!K:S,5,0),VLOOKUP(MROUND(HZ203,0.5),'M-Weight for Length'!K:S,5,0)),IF(K203&gt;60,IF(F203="F",VLOOKUP(K203,'F-Weight for Length'!U:AC,5,0),VLOOKUP(K203,'M-Weight for Length'!U:AC,5,0)),IF(F203="F",VLOOKUP(MROUND(HZ203,0.5),'F-Weight for Length'!A:I,5,0),VLOOKUP(MROUND(HZ203,0.5),'M-Weight for Length'!A:I,5,0)))))))),0)</f>
        <v/>
      </c>
      <c r="AE203" s="191" t="str">
        <f>IFERROR(IF(D203="","",IF(F203="","",IF(J203="","",IF(K203="","",IF(AND(K203&gt;23,K203&lt;=60),IF(F203="F",VLOOKUP(MROUND(HZ203,0.5),'F-Weight for Length'!K:S,6,0),VLOOKUP(MROUND(HZ203,0.5),'M-Weight for Length'!K:S,6,0)),IF(K203&gt;60,IF(F203="F",VLOOKUP(K203,'F-Weight for Length'!U:AC,6,0),VLOOKUP(K203,'M-Weight for Length'!U:AC,6,0)),IF(F203="F",VLOOKUP(MROUND(HZ203,0.5),'F-Weight for Length'!A:I,6,0),VLOOKUP(MROUND(HZ203,0.5),'M-Weight for Length'!A:I,6,0)))))))),0)</f>
        <v/>
      </c>
      <c r="AF203" s="191" t="str">
        <f>IFERROR(IF(D203="","",IF(F203="","",IF(J203="","",IF(K203="","",IF(AND(K203&gt;23,K203&lt;=60),IF(F203="F",VLOOKUP(MROUND(HZ203,0.5),'F-Weight for Length'!K:S,7,0),VLOOKUP(MROUND(HZ203,0.5),'M-Weight for Length'!K:S,7,0)),IF(K203&gt;60,IF(F203="F",VLOOKUP(K203,'F-Weight for Length'!U:AC,7,0),VLOOKUP(K203,'M-Weight for Length'!U:AC,7,0)),IF(F203="F",VLOOKUP(MROUND(HZ203,0.5),'F-Weight for Length'!A:I,7,0),VLOOKUP(MROUND(HZ203,0.5),'M-Weight for Length'!A:I,7,0)))))))),0)</f>
        <v/>
      </c>
      <c r="AG203" s="191" t="str">
        <f>IFERROR(IF(D203="","",IF(F203="","",IF(J203="","",IF(K203="","",IF(AND(K203&gt;23,K203&lt;=60),IF(F203="F",VLOOKUP(MROUND(HZ203,0.5),'F-Weight for Length'!K:S,8,0),VLOOKUP(MROUND(HZ203,0.5),'M-Weight for Length'!K:S,8,0)),IF(K203&gt;60,IF(F203="F",VLOOKUP(K203,'F-Weight for Length'!U:AC,8,0),VLOOKUP(K203,'M-Weight for Length'!U:AC,8,0)),IF(F203="F",VLOOKUP(MROUND(HZ203,0.5),'F-Weight for Length'!A:I,8,0),VLOOKUP(MROUND(HZ203,0.5),'M-Weight for Length'!A:I,8,0)))))))),0)</f>
        <v/>
      </c>
      <c r="AH203" s="191" t="str">
        <f>IFERROR(IF(D203="","",IF(F203="","",IF(J203="","",IF(K203="","",IF(AND(K203&gt;23,K203&lt;=60),IF(F203="F",VLOOKUP(MROUND(HZ203,0.5),'F-Weight for Length'!K:S,9,0),VLOOKUP(MROUND(HZ203,0.5),'M-Weight for Length'!K:S,9,0)),IF(K203&gt;60,IF(F203="F",VLOOKUP(K203,'F-Weight for Length'!U:AC,9,0),VLOOKUP(K203,'M-Weight for Length'!U:AC,9,0)),IF(F203="F",VLOOKUP(MROUND(HZ203,0.5),'F-Weight for Length'!A:I,9,0),VLOOKUP(MROUND(HZ203,0.5),'M-Weight for Length'!A:I,9,0)))))))),0)</f>
        <v/>
      </c>
      <c r="AI203" s="192">
        <f t="shared" si="720"/>
        <v>0</v>
      </c>
      <c r="AJ203" s="192">
        <f t="shared" si="721"/>
        <v>0</v>
      </c>
      <c r="AK203" s="192">
        <f t="shared" si="722"/>
        <v>0</v>
      </c>
      <c r="AL203" s="192">
        <f t="shared" si="723"/>
        <v>0</v>
      </c>
      <c r="AM203" s="192">
        <f t="shared" si="724"/>
        <v>0</v>
      </c>
      <c r="AN203" s="192">
        <f t="shared" si="725"/>
        <v>0</v>
      </c>
      <c r="AO203" s="192">
        <f t="shared" si="726"/>
        <v>0</v>
      </c>
      <c r="AP203" s="192">
        <f t="shared" si="727"/>
        <v>0</v>
      </c>
      <c r="AQ203" s="192">
        <f t="shared" si="728"/>
        <v>0</v>
      </c>
      <c r="AR203" s="192">
        <f t="shared" si="729"/>
        <v>0</v>
      </c>
      <c r="AS203" s="192">
        <f t="shared" si="730"/>
        <v>0</v>
      </c>
      <c r="AT203" s="192">
        <f t="shared" si="731"/>
        <v>0</v>
      </c>
      <c r="AU203" s="192">
        <f t="shared" si="732"/>
        <v>0</v>
      </c>
      <c r="AV203" s="192">
        <f t="shared" si="733"/>
        <v>0</v>
      </c>
      <c r="AW203" s="192">
        <f t="shared" si="734"/>
        <v>0</v>
      </c>
      <c r="AX203" s="192">
        <f t="shared" si="735"/>
        <v>0</v>
      </c>
      <c r="AY203" s="192">
        <f t="shared" si="736"/>
        <v>0</v>
      </c>
      <c r="AZ203" s="192">
        <f t="shared" si="737"/>
        <v>0</v>
      </c>
      <c r="BA203" s="192">
        <f t="shared" si="738"/>
        <v>0</v>
      </c>
      <c r="BB203" s="192">
        <f t="shared" si="739"/>
        <v>0</v>
      </c>
      <c r="BC203" s="192">
        <f t="shared" si="740"/>
        <v>0</v>
      </c>
      <c r="BD203" s="192">
        <f t="shared" si="741"/>
        <v>0</v>
      </c>
      <c r="BE203" s="192">
        <f t="shared" si="742"/>
        <v>0</v>
      </c>
      <c r="BF203" s="192">
        <f t="shared" si="743"/>
        <v>0</v>
      </c>
      <c r="BG203" s="192">
        <f t="shared" si="744"/>
        <v>0</v>
      </c>
      <c r="BH203" s="192">
        <f t="shared" si="745"/>
        <v>0</v>
      </c>
      <c r="BI203" s="192">
        <f t="shared" si="746"/>
        <v>0</v>
      </c>
      <c r="BJ203" s="192">
        <f t="shared" si="747"/>
        <v>0</v>
      </c>
      <c r="BK203" s="192">
        <f t="shared" si="748"/>
        <v>0</v>
      </c>
      <c r="BL203" s="192">
        <f t="shared" si="749"/>
        <v>0</v>
      </c>
      <c r="BM203" s="192">
        <f t="shared" si="750"/>
        <v>0</v>
      </c>
      <c r="BN203" s="192">
        <f t="shared" si="751"/>
        <v>0</v>
      </c>
      <c r="BO203" s="192">
        <f t="shared" si="752"/>
        <v>0</v>
      </c>
      <c r="BP203" s="192">
        <f t="shared" si="753"/>
        <v>0</v>
      </c>
      <c r="BQ203" s="192">
        <f t="shared" si="754"/>
        <v>0</v>
      </c>
      <c r="BR203" s="192">
        <f t="shared" si="755"/>
        <v>0</v>
      </c>
      <c r="BS203" s="192">
        <f t="shared" si="756"/>
        <v>0</v>
      </c>
      <c r="BT203" s="192">
        <f t="shared" si="757"/>
        <v>0</v>
      </c>
      <c r="BU203" s="192">
        <f t="shared" si="758"/>
        <v>0</v>
      </c>
      <c r="BV203" s="192">
        <f t="shared" si="759"/>
        <v>0</v>
      </c>
      <c r="BW203" s="192">
        <f t="shared" si="760"/>
        <v>0</v>
      </c>
      <c r="BX203" s="192">
        <f t="shared" si="761"/>
        <v>0</v>
      </c>
      <c r="BY203" s="192">
        <f t="shared" si="762"/>
        <v>0</v>
      </c>
      <c r="BZ203" s="192">
        <f t="shared" si="763"/>
        <v>0</v>
      </c>
      <c r="CA203" s="192">
        <f t="shared" si="764"/>
        <v>0</v>
      </c>
      <c r="CB203" s="192">
        <f t="shared" si="765"/>
        <v>0</v>
      </c>
      <c r="CC203" s="192">
        <f t="shared" si="766"/>
        <v>0</v>
      </c>
      <c r="CD203" s="192">
        <f t="shared" si="767"/>
        <v>0</v>
      </c>
      <c r="CE203" s="192">
        <f t="shared" si="768"/>
        <v>0</v>
      </c>
      <c r="CF203" s="192">
        <f t="shared" si="769"/>
        <v>0</v>
      </c>
      <c r="CG203" s="192">
        <f t="shared" si="770"/>
        <v>0</v>
      </c>
      <c r="CH203" s="192">
        <f t="shared" si="771"/>
        <v>0</v>
      </c>
      <c r="CI203" s="192">
        <f t="shared" si="772"/>
        <v>0</v>
      </c>
      <c r="CJ203" s="192">
        <f t="shared" si="773"/>
        <v>0</v>
      </c>
      <c r="CK203" s="192">
        <f t="shared" si="774"/>
        <v>0</v>
      </c>
      <c r="CL203" s="192">
        <f t="shared" si="775"/>
        <v>0</v>
      </c>
      <c r="CM203" s="192">
        <f t="shared" si="776"/>
        <v>0</v>
      </c>
      <c r="CN203" s="192">
        <f t="shared" si="777"/>
        <v>0</v>
      </c>
      <c r="CO203" s="192">
        <f t="shared" si="778"/>
        <v>0</v>
      </c>
      <c r="CP203" s="192">
        <f t="shared" si="779"/>
        <v>0</v>
      </c>
      <c r="CQ203" s="192">
        <f t="shared" si="780"/>
        <v>0</v>
      </c>
      <c r="CR203" s="192">
        <f t="shared" si="781"/>
        <v>0</v>
      </c>
      <c r="CS203" s="192">
        <f t="shared" si="782"/>
        <v>0</v>
      </c>
      <c r="CT203" s="192">
        <f t="shared" si="783"/>
        <v>0</v>
      </c>
      <c r="CU203" s="192">
        <f t="shared" si="784"/>
        <v>0</v>
      </c>
      <c r="CV203" s="192">
        <f t="shared" si="785"/>
        <v>0</v>
      </c>
      <c r="CW203" s="192">
        <f t="shared" si="786"/>
        <v>0</v>
      </c>
      <c r="CX203" s="192">
        <f t="shared" si="787"/>
        <v>0</v>
      </c>
      <c r="CY203" s="192">
        <f t="shared" si="788"/>
        <v>0</v>
      </c>
      <c r="CZ203" s="192">
        <f t="shared" si="789"/>
        <v>0</v>
      </c>
      <c r="DA203" s="192">
        <f t="shared" si="790"/>
        <v>0</v>
      </c>
      <c r="DB203" s="192">
        <f t="shared" si="791"/>
        <v>0</v>
      </c>
      <c r="DC203" s="192">
        <f t="shared" si="792"/>
        <v>0</v>
      </c>
      <c r="DD203" s="192">
        <f t="shared" si="793"/>
        <v>0</v>
      </c>
      <c r="DE203" s="192">
        <f t="shared" si="794"/>
        <v>0</v>
      </c>
      <c r="DF203" s="192">
        <f t="shared" si="795"/>
        <v>0</v>
      </c>
      <c r="DG203" s="192">
        <f t="shared" si="796"/>
        <v>0</v>
      </c>
      <c r="DH203" s="192">
        <f t="shared" si="797"/>
        <v>0</v>
      </c>
      <c r="DI203" s="192">
        <f t="shared" si="798"/>
        <v>0</v>
      </c>
      <c r="DJ203" s="192">
        <f t="shared" si="799"/>
        <v>0</v>
      </c>
      <c r="DK203" s="192">
        <f t="shared" si="800"/>
        <v>0</v>
      </c>
      <c r="DL203" s="192">
        <f t="shared" si="801"/>
        <v>0</v>
      </c>
      <c r="DM203" s="192">
        <f t="shared" si="802"/>
        <v>0</v>
      </c>
      <c r="DN203" s="192">
        <f t="shared" si="803"/>
        <v>0</v>
      </c>
      <c r="DO203" s="192">
        <f t="shared" si="804"/>
        <v>0</v>
      </c>
      <c r="DP203" s="192">
        <f t="shared" si="805"/>
        <v>0</v>
      </c>
      <c r="DQ203" s="192">
        <f t="shared" si="806"/>
        <v>0</v>
      </c>
      <c r="DR203" s="192">
        <f t="shared" si="807"/>
        <v>0</v>
      </c>
      <c r="DS203" s="192">
        <f t="shared" si="808"/>
        <v>0</v>
      </c>
      <c r="DT203" s="192">
        <f t="shared" si="809"/>
        <v>0</v>
      </c>
      <c r="DU203" s="192">
        <f t="shared" si="810"/>
        <v>0</v>
      </c>
      <c r="DV203" s="193">
        <f t="shared" si="687"/>
        <v>0</v>
      </c>
      <c r="DW203" s="193">
        <f t="shared" si="688"/>
        <v>0</v>
      </c>
      <c r="DX203" s="193">
        <f t="shared" si="689"/>
        <v>0</v>
      </c>
      <c r="DY203" s="193">
        <f t="shared" si="690"/>
        <v>0</v>
      </c>
      <c r="DZ203" s="193">
        <f t="shared" si="691"/>
        <v>0</v>
      </c>
      <c r="EA203" s="192">
        <f t="shared" si="811"/>
        <v>0</v>
      </c>
      <c r="EB203" s="192">
        <f t="shared" si="812"/>
        <v>0</v>
      </c>
      <c r="EC203" s="192">
        <f t="shared" si="813"/>
        <v>0</v>
      </c>
      <c r="ED203" s="192">
        <f t="shared" si="814"/>
        <v>0</v>
      </c>
      <c r="EE203" s="192">
        <f t="shared" si="815"/>
        <v>0</v>
      </c>
      <c r="EF203" s="192">
        <f t="shared" si="816"/>
        <v>0</v>
      </c>
      <c r="EG203" s="192">
        <f t="shared" si="817"/>
        <v>0</v>
      </c>
      <c r="EH203" s="192">
        <f t="shared" si="818"/>
        <v>0</v>
      </c>
      <c r="EI203" s="192">
        <f t="shared" si="819"/>
        <v>0</v>
      </c>
      <c r="EJ203" s="192">
        <f t="shared" si="820"/>
        <v>0</v>
      </c>
      <c r="EK203" s="192">
        <f t="shared" si="821"/>
        <v>0</v>
      </c>
      <c r="EL203" s="192">
        <f t="shared" si="822"/>
        <v>0</v>
      </c>
      <c r="EM203" s="192">
        <f t="shared" si="823"/>
        <v>0</v>
      </c>
      <c r="EN203" s="192">
        <f t="shared" si="824"/>
        <v>0</v>
      </c>
      <c r="EO203" s="192">
        <f t="shared" si="825"/>
        <v>0</v>
      </c>
      <c r="EP203" s="192">
        <f t="shared" si="826"/>
        <v>0</v>
      </c>
      <c r="EQ203" s="192">
        <f t="shared" si="827"/>
        <v>0</v>
      </c>
      <c r="ER203" s="192">
        <f t="shared" si="828"/>
        <v>0</v>
      </c>
      <c r="ES203" s="192">
        <f t="shared" si="829"/>
        <v>0</v>
      </c>
      <c r="ET203" s="192">
        <f t="shared" si="830"/>
        <v>0</v>
      </c>
      <c r="EU203" s="192">
        <f t="shared" si="831"/>
        <v>0</v>
      </c>
      <c r="EV203" s="192">
        <f t="shared" si="832"/>
        <v>0</v>
      </c>
      <c r="EW203" s="192">
        <f t="shared" si="833"/>
        <v>0</v>
      </c>
      <c r="EX203" s="192">
        <f t="shared" si="834"/>
        <v>0</v>
      </c>
      <c r="EY203" s="192">
        <f t="shared" si="835"/>
        <v>0</v>
      </c>
      <c r="EZ203" s="192">
        <f t="shared" si="836"/>
        <v>0</v>
      </c>
      <c r="FA203" s="192">
        <f t="shared" si="837"/>
        <v>0</v>
      </c>
      <c r="FB203" s="192">
        <f t="shared" si="838"/>
        <v>0</v>
      </c>
      <c r="FC203" s="192">
        <f t="shared" si="839"/>
        <v>0</v>
      </c>
      <c r="FD203" s="192">
        <f t="shared" si="840"/>
        <v>0</v>
      </c>
      <c r="FE203" s="192">
        <f t="shared" si="841"/>
        <v>0</v>
      </c>
      <c r="FF203" s="192">
        <f t="shared" si="842"/>
        <v>0</v>
      </c>
      <c r="FG203" s="192">
        <f t="shared" si="843"/>
        <v>0</v>
      </c>
      <c r="FH203" s="192">
        <f t="shared" si="844"/>
        <v>0</v>
      </c>
      <c r="FI203" s="192">
        <f t="shared" si="845"/>
        <v>0</v>
      </c>
      <c r="FJ203" s="192">
        <f t="shared" si="846"/>
        <v>0</v>
      </c>
      <c r="FK203" s="192">
        <f t="shared" si="847"/>
        <v>0</v>
      </c>
      <c r="FL203" s="192">
        <f t="shared" si="848"/>
        <v>0</v>
      </c>
      <c r="FM203" s="192">
        <f t="shared" si="849"/>
        <v>0</v>
      </c>
      <c r="FN203" s="192">
        <f t="shared" si="850"/>
        <v>0</v>
      </c>
      <c r="FO203" s="192">
        <f t="shared" si="851"/>
        <v>0</v>
      </c>
      <c r="FP203" s="192">
        <f t="shared" si="852"/>
        <v>0</v>
      </c>
      <c r="FQ203" s="192">
        <f t="shared" si="853"/>
        <v>0</v>
      </c>
      <c r="FR203" s="192">
        <f t="shared" si="854"/>
        <v>0</v>
      </c>
      <c r="FS203" s="192">
        <f t="shared" si="855"/>
        <v>0</v>
      </c>
      <c r="FT203" s="192">
        <f t="shared" si="856"/>
        <v>0</v>
      </c>
      <c r="FU203" s="192">
        <f t="shared" si="857"/>
        <v>0</v>
      </c>
      <c r="FV203" s="192">
        <f t="shared" si="858"/>
        <v>0</v>
      </c>
      <c r="FW203" s="192">
        <f t="shared" si="859"/>
        <v>0</v>
      </c>
      <c r="FX203" s="192">
        <f t="shared" si="860"/>
        <v>0</v>
      </c>
      <c r="FY203" s="192">
        <f t="shared" si="861"/>
        <v>0</v>
      </c>
      <c r="FZ203" s="192">
        <f t="shared" si="862"/>
        <v>0</v>
      </c>
      <c r="GA203" s="192">
        <f t="shared" si="863"/>
        <v>0</v>
      </c>
      <c r="GB203" s="192">
        <f t="shared" si="864"/>
        <v>0</v>
      </c>
      <c r="GC203" s="192">
        <f t="shared" si="865"/>
        <v>0</v>
      </c>
      <c r="GD203" s="192">
        <f t="shared" si="866"/>
        <v>0</v>
      </c>
      <c r="GE203" s="192">
        <f t="shared" si="867"/>
        <v>0</v>
      </c>
      <c r="GF203" s="192">
        <f t="shared" si="868"/>
        <v>0</v>
      </c>
      <c r="GG203" s="192">
        <f t="shared" si="869"/>
        <v>0</v>
      </c>
      <c r="GH203" s="192">
        <f t="shared" si="870"/>
        <v>0</v>
      </c>
      <c r="GI203" s="192">
        <f t="shared" si="871"/>
        <v>0</v>
      </c>
      <c r="GJ203" s="192">
        <f t="shared" si="872"/>
        <v>0</v>
      </c>
      <c r="GK203" s="192">
        <f t="shared" si="873"/>
        <v>0</v>
      </c>
      <c r="GL203" s="192">
        <f t="shared" si="874"/>
        <v>0</v>
      </c>
      <c r="GM203" s="192">
        <f t="shared" si="875"/>
        <v>0</v>
      </c>
      <c r="GN203" s="192">
        <f t="shared" si="876"/>
        <v>0</v>
      </c>
      <c r="GO203" s="192">
        <f t="shared" si="877"/>
        <v>0</v>
      </c>
      <c r="GP203" s="192">
        <f t="shared" si="878"/>
        <v>0</v>
      </c>
      <c r="GQ203" s="192">
        <f t="shared" si="879"/>
        <v>0</v>
      </c>
      <c r="GR203" s="192">
        <f t="shared" si="880"/>
        <v>0</v>
      </c>
      <c r="GS203" s="192">
        <f t="shared" si="881"/>
        <v>0</v>
      </c>
      <c r="GT203" s="192">
        <f t="shared" si="882"/>
        <v>0</v>
      </c>
      <c r="GU203" s="192">
        <f t="shared" si="883"/>
        <v>0</v>
      </c>
      <c r="GV203" s="192">
        <f t="shared" si="884"/>
        <v>0</v>
      </c>
      <c r="GW203" s="192">
        <f t="shared" si="885"/>
        <v>0</v>
      </c>
      <c r="GX203" s="192">
        <f t="shared" si="886"/>
        <v>0</v>
      </c>
      <c r="GY203" s="192">
        <f t="shared" si="887"/>
        <v>0</v>
      </c>
      <c r="GZ203" s="192">
        <f t="shared" si="888"/>
        <v>0</v>
      </c>
      <c r="HA203" s="192">
        <f t="shared" si="889"/>
        <v>0</v>
      </c>
      <c r="HB203" s="192">
        <f t="shared" si="890"/>
        <v>0</v>
      </c>
      <c r="HC203" s="192">
        <f t="shared" si="891"/>
        <v>0</v>
      </c>
      <c r="HD203" s="192">
        <f t="shared" si="892"/>
        <v>0</v>
      </c>
      <c r="HE203" s="192">
        <f t="shared" si="893"/>
        <v>0</v>
      </c>
      <c r="HF203" s="192">
        <f t="shared" si="894"/>
        <v>0</v>
      </c>
      <c r="HG203" s="192">
        <f t="shared" si="895"/>
        <v>0</v>
      </c>
      <c r="HH203" s="192">
        <f t="shared" si="896"/>
        <v>0</v>
      </c>
      <c r="HI203" s="192">
        <f t="shared" si="897"/>
        <v>0</v>
      </c>
      <c r="HJ203" s="192">
        <f t="shared" si="898"/>
        <v>0</v>
      </c>
      <c r="HK203" s="192">
        <f t="shared" si="899"/>
        <v>0</v>
      </c>
      <c r="HL203" s="192">
        <f t="shared" si="900"/>
        <v>0</v>
      </c>
      <c r="HM203" s="192">
        <f t="shared" si="901"/>
        <v>0</v>
      </c>
      <c r="HN203" s="194">
        <f t="shared" si="692"/>
        <v>0</v>
      </c>
      <c r="HO203" s="194">
        <f t="shared" si="693"/>
        <v>0</v>
      </c>
      <c r="HP203" s="194">
        <f t="shared" si="694"/>
        <v>0</v>
      </c>
      <c r="HQ203" s="194">
        <f t="shared" si="695"/>
        <v>0</v>
      </c>
      <c r="HR203" s="194">
        <f t="shared" si="696"/>
        <v>0</v>
      </c>
      <c r="HS203" s="195" t="str">
        <f t="shared" si="701"/>
        <v/>
      </c>
      <c r="HT203" s="196">
        <f t="shared" si="697"/>
        <v>0</v>
      </c>
      <c r="HU203" s="196">
        <f t="shared" si="698"/>
        <v>0</v>
      </c>
      <c r="HV203" s="197" t="str">
        <f t="shared" si="702"/>
        <v/>
      </c>
      <c r="HW203" s="197" t="str">
        <f t="shared" si="902"/>
        <v/>
      </c>
      <c r="HX203" s="197" t="str">
        <f t="shared" si="903"/>
        <v/>
      </c>
      <c r="HY203" s="195" t="str">
        <f t="shared" si="703"/>
        <v/>
      </c>
      <c r="HZ203" s="30">
        <f t="shared" si="699"/>
        <v>0</v>
      </c>
      <c r="IA203" s="198">
        <f t="shared" si="704"/>
        <v>0</v>
      </c>
      <c r="IB203" s="195"/>
      <c r="IC203" s="195">
        <f t="shared" si="711"/>
        <v>0</v>
      </c>
      <c r="ID203" s="195">
        <f t="shared" si="705"/>
        <v>0</v>
      </c>
      <c r="IE203" s="195">
        <f t="shared" si="904"/>
        <v>0</v>
      </c>
      <c r="IF203" s="195">
        <f t="shared" si="706"/>
        <v>0</v>
      </c>
      <c r="IG203" s="307">
        <f t="shared" si="707"/>
        <v>0</v>
      </c>
      <c r="IH203" s="307">
        <f t="shared" si="708"/>
        <v>0</v>
      </c>
      <c r="II203" s="44">
        <f t="shared" si="709"/>
        <v>0</v>
      </c>
      <c r="IJ203" s="44">
        <f t="shared" si="712"/>
        <v>0</v>
      </c>
      <c r="IK203" s="44">
        <f t="shared" si="713"/>
        <v>0</v>
      </c>
      <c r="IL203" s="44">
        <f t="shared" si="714"/>
        <v>0</v>
      </c>
      <c r="IM203" s="44">
        <f t="shared" si="715"/>
        <v>0</v>
      </c>
      <c r="IN203" s="44">
        <f t="shared" si="716"/>
        <v>0</v>
      </c>
      <c r="IO203" s="44">
        <f t="shared" si="717"/>
        <v>0</v>
      </c>
    </row>
    <row r="204" spans="1:249" ht="18" customHeight="1">
      <c r="A204" s="188">
        <v>198</v>
      </c>
      <c r="B204" s="326"/>
      <c r="C204" s="289"/>
      <c r="D204" s="199"/>
      <c r="E204" s="189"/>
      <c r="F204" s="189"/>
      <c r="G204" s="190"/>
      <c r="H204" s="190"/>
      <c r="I204" s="272"/>
      <c r="J204" s="207"/>
      <c r="K204" s="214" t="str">
        <f t="shared" si="710"/>
        <v/>
      </c>
      <c r="L204" s="200" t="str">
        <f t="shared" si="718"/>
        <v/>
      </c>
      <c r="M204" s="200" t="str">
        <f t="shared" si="719"/>
        <v/>
      </c>
      <c r="N204" s="209" t="str">
        <f t="shared" si="700"/>
        <v/>
      </c>
      <c r="O204" s="208" t="str">
        <f>IFERROR(IF(D204="","",IF(K204="","",IF(I204="","",IF(F204="F",VLOOKUP(K204,F!A:G,2,0),IF(F204="M",VLOOKUP(K204,M!A:G,2,0),""))))),0)</f>
        <v/>
      </c>
      <c r="P204" s="191" t="str">
        <f>IFERROR(IF(D204="","",IF(K204="","",IF(I204="","",IF(F204="F",VLOOKUP(K204,F!A:G,3,0),IF(F204="M",VLOOKUP(K204,M!A:G,3,0),""))))),0)</f>
        <v/>
      </c>
      <c r="Q204" s="191" t="str">
        <f>IFERROR(IF(D204="","",IF(K204="","",IF(I204="","",IF(F204="F",VLOOKUP(K204,F!A:G,4,0),IF(F204="M",VLOOKUP(K204,M!A:G,4,0),""))))),0)</f>
        <v/>
      </c>
      <c r="R204" s="191" t="str">
        <f>IFERROR(IF(D204="","",IF(K204="","",IF(I204="","",IF(F204="F",VLOOKUP(K204,F!A:G,5,0),IF(F204="M",VLOOKUP(K204,M!A:G,5,0),""))))),0)</f>
        <v/>
      </c>
      <c r="S204" s="191" t="str">
        <f>IFERROR(IF(D204="","",IF(K204="","",IF(I204="","",IF(F204="F",VLOOKUP(K204,F!A:G,6,0),IF(F204="M",VLOOKUP(K204,M!A:G,6,0),""))))),0)</f>
        <v/>
      </c>
      <c r="T204" s="191" t="str">
        <f>IFERROR(IF(D204="","",IF(K204="","",IF(I204="","",IF(F204="F",VLOOKUP(K204,F!A:G,7,0),IF(F204="M",VLOOKUP(K204,M!A:G,7,0),""))))),0)</f>
        <v/>
      </c>
      <c r="U204" s="191" t="str">
        <f>IFERROR(IF(D204="","",IF(K204="","",IF(J204="","",IF(F204="F",VLOOKUP(K204,F!A:M,8,0),IF(F204="M",VLOOKUP(K204,M!A:M,8,0),""))))),0)</f>
        <v/>
      </c>
      <c r="V204" s="191" t="str">
        <f>IFERROR(IF(D204="","",IF(K204="","",IF(J204="","",IF(F204="F",VLOOKUP(K204,F!A:M,9,0),IF(F204="M",VLOOKUP(K204,M!A:M,9,0),""))))),0)</f>
        <v/>
      </c>
      <c r="W204" s="191" t="str">
        <f>IFERROR(IF(D204="","",IF(K204="","",IF(J204="","",IF(F204="F",VLOOKUP(K204,F!A:M,10,0),IF(F204="M",VLOOKUP(K204,M!A:M,10,0),""))))),0)</f>
        <v/>
      </c>
      <c r="X204" s="191" t="str">
        <f>IFERROR(IF(D204="","",IF(K204="","",IF(J204="","",IF(F204="F",VLOOKUP(K204,F!A:M,11,0),IF(F204="M",VLOOKUP(K204,M!A:M,11,0),""))))),0)</f>
        <v/>
      </c>
      <c r="Y204" s="191" t="str">
        <f>IFERROR(IF(D204="","",IF(K204="","",IF(J204="","",IF(F204="F",VLOOKUP(K204,F!A:M,12,0),IF(F204="M",VLOOKUP(K204,M!A:M,12,0),""))))),0)</f>
        <v/>
      </c>
      <c r="Z204" s="191" t="str">
        <f>IFERROR(IF(D204="","",IF(K204="","",IF(J204="","",IF(F204="F",VLOOKUP(K204,F!A:M,13,0),IF(F204="M",VLOOKUP(K204,M!A:M,13,0),""))))),0)</f>
        <v/>
      </c>
      <c r="AA204" s="191" t="str">
        <f>IFERROR(IF(D204="","",IF(F204="","",IF(J204="","",IF(K204="","",IF(AND(K204&gt;23,K204&lt;=60),IF(F204="F",VLOOKUP(MROUND(HZ204,0.5),'F-Weight for Length'!K:S,2,0),VLOOKUP(MROUND(HZ204,0.5),'M-Weight for Length'!K:S,2,0)),IF(K204&gt;60,IF(F204="F",VLOOKUP(K204,'F-Weight for Length'!U:AC,2,0),VLOOKUP(K204,'M-Weight for Length'!U:AC,2,0)),IF(F204="F",VLOOKUP(MROUND(HZ204,0.5),'F-Weight for Length'!A:I,2,0),VLOOKUP(MROUND(HZ204,0.5),'M-Weight for Length'!A:I,2,0)))))))),0)</f>
        <v/>
      </c>
      <c r="AB204" s="191" t="str">
        <f>IFERROR(IF(D204="","",IF(F204="","",IF(J204="","",IF(K204="","",IF(AND(K204&gt;23,K204&lt;=60),IF(F204="F",VLOOKUP(MROUND(HZ204,0.5),'F-Weight for Length'!K:S,3,0),VLOOKUP(MROUND(HZ204,0.5),'M-Weight for Length'!K:S,3,0)),IF(K204&gt;60,IF(F204="F",VLOOKUP(K204,'F-Weight for Length'!U:AC,3,0),VLOOKUP(K204,'M-Weight for Length'!U:AC,3,0)),IF(F204="F",VLOOKUP(MROUND(HZ204,0.5),'F-Weight for Length'!A:I,3,0),VLOOKUP(MROUND(HZ204,0.5),'M-Weight for Length'!A:I,3,0)))))))),0)</f>
        <v/>
      </c>
      <c r="AC204" s="191" t="str">
        <f>IFERROR(IF(D204="","",IF(F204="","",IF(J204="","",IF(K204="","",IF(AND(K204&gt;23,K204&lt;=60),IF(F204="F",VLOOKUP(MROUND(HZ204,0.5),'F-Weight for Length'!K:S,4,0),VLOOKUP(MROUND(HZ204,0.5),'M-Weight for Length'!K:S,4,0)),IF(K204&gt;60,IF(F204="F",VLOOKUP(K204,'F-Weight for Length'!U:AC,4,0),VLOOKUP(K204,'M-Weight for Length'!U:AC,4,0)),IF(F204="F",VLOOKUP(MROUND(HZ204,0.5),'F-Weight for Length'!A:I,4,0),VLOOKUP(MROUND(HZ204,0.5),'M-Weight for Length'!A:I,4,0)))))))),0)</f>
        <v/>
      </c>
      <c r="AD204" s="191" t="str">
        <f>IFERROR(IF(D204="","",IF(F204="","",IF(J204="","",IF(K204="","",IF(AND(K204&gt;23,K204&lt;=60),IF(F204="F",VLOOKUP(MROUND(HZ204,0.5),'F-Weight for Length'!K:S,5,0),VLOOKUP(MROUND(HZ204,0.5),'M-Weight for Length'!K:S,5,0)),IF(K204&gt;60,IF(F204="F",VLOOKUP(K204,'F-Weight for Length'!U:AC,5,0),VLOOKUP(K204,'M-Weight for Length'!U:AC,5,0)),IF(F204="F",VLOOKUP(MROUND(HZ204,0.5),'F-Weight for Length'!A:I,5,0),VLOOKUP(MROUND(HZ204,0.5),'M-Weight for Length'!A:I,5,0)))))))),0)</f>
        <v/>
      </c>
      <c r="AE204" s="191" t="str">
        <f>IFERROR(IF(D204="","",IF(F204="","",IF(J204="","",IF(K204="","",IF(AND(K204&gt;23,K204&lt;=60),IF(F204="F",VLOOKUP(MROUND(HZ204,0.5),'F-Weight for Length'!K:S,6,0),VLOOKUP(MROUND(HZ204,0.5),'M-Weight for Length'!K:S,6,0)),IF(K204&gt;60,IF(F204="F",VLOOKUP(K204,'F-Weight for Length'!U:AC,6,0),VLOOKUP(K204,'M-Weight for Length'!U:AC,6,0)),IF(F204="F",VLOOKUP(MROUND(HZ204,0.5),'F-Weight for Length'!A:I,6,0),VLOOKUP(MROUND(HZ204,0.5),'M-Weight for Length'!A:I,6,0)))))))),0)</f>
        <v/>
      </c>
      <c r="AF204" s="191" t="str">
        <f>IFERROR(IF(D204="","",IF(F204="","",IF(J204="","",IF(K204="","",IF(AND(K204&gt;23,K204&lt;=60),IF(F204="F",VLOOKUP(MROUND(HZ204,0.5),'F-Weight for Length'!K:S,7,0),VLOOKUP(MROUND(HZ204,0.5),'M-Weight for Length'!K:S,7,0)),IF(K204&gt;60,IF(F204="F",VLOOKUP(K204,'F-Weight for Length'!U:AC,7,0),VLOOKUP(K204,'M-Weight for Length'!U:AC,7,0)),IF(F204="F",VLOOKUP(MROUND(HZ204,0.5),'F-Weight for Length'!A:I,7,0),VLOOKUP(MROUND(HZ204,0.5),'M-Weight for Length'!A:I,7,0)))))))),0)</f>
        <v/>
      </c>
      <c r="AG204" s="191" t="str">
        <f>IFERROR(IF(D204="","",IF(F204="","",IF(J204="","",IF(K204="","",IF(AND(K204&gt;23,K204&lt;=60),IF(F204="F",VLOOKUP(MROUND(HZ204,0.5),'F-Weight for Length'!K:S,8,0),VLOOKUP(MROUND(HZ204,0.5),'M-Weight for Length'!K:S,8,0)),IF(K204&gt;60,IF(F204="F",VLOOKUP(K204,'F-Weight for Length'!U:AC,8,0),VLOOKUP(K204,'M-Weight for Length'!U:AC,8,0)),IF(F204="F",VLOOKUP(MROUND(HZ204,0.5),'F-Weight for Length'!A:I,8,0),VLOOKUP(MROUND(HZ204,0.5),'M-Weight for Length'!A:I,8,0)))))))),0)</f>
        <v/>
      </c>
      <c r="AH204" s="191" t="str">
        <f>IFERROR(IF(D204="","",IF(F204="","",IF(J204="","",IF(K204="","",IF(AND(K204&gt;23,K204&lt;=60),IF(F204="F",VLOOKUP(MROUND(HZ204,0.5),'F-Weight for Length'!K:S,9,0),VLOOKUP(MROUND(HZ204,0.5),'M-Weight for Length'!K:S,9,0)),IF(K204&gt;60,IF(F204="F",VLOOKUP(K204,'F-Weight for Length'!U:AC,9,0),VLOOKUP(K204,'M-Weight for Length'!U:AC,9,0)),IF(F204="F",VLOOKUP(MROUND(HZ204,0.5),'F-Weight for Length'!A:I,9,0),VLOOKUP(MROUND(HZ204,0.5),'M-Weight for Length'!A:I,9,0)))))))),0)</f>
        <v/>
      </c>
      <c r="AI204" s="192">
        <f t="shared" si="720"/>
        <v>0</v>
      </c>
      <c r="AJ204" s="192">
        <f t="shared" si="721"/>
        <v>0</v>
      </c>
      <c r="AK204" s="192">
        <f t="shared" si="722"/>
        <v>0</v>
      </c>
      <c r="AL204" s="192">
        <f t="shared" si="723"/>
        <v>0</v>
      </c>
      <c r="AM204" s="192">
        <f t="shared" si="724"/>
        <v>0</v>
      </c>
      <c r="AN204" s="192">
        <f t="shared" si="725"/>
        <v>0</v>
      </c>
      <c r="AO204" s="192">
        <f t="shared" si="726"/>
        <v>0</v>
      </c>
      <c r="AP204" s="192">
        <f t="shared" si="727"/>
        <v>0</v>
      </c>
      <c r="AQ204" s="192">
        <f t="shared" si="728"/>
        <v>0</v>
      </c>
      <c r="AR204" s="192">
        <f t="shared" si="729"/>
        <v>0</v>
      </c>
      <c r="AS204" s="192">
        <f t="shared" si="730"/>
        <v>0</v>
      </c>
      <c r="AT204" s="192">
        <f t="shared" si="731"/>
        <v>0</v>
      </c>
      <c r="AU204" s="192">
        <f t="shared" si="732"/>
        <v>0</v>
      </c>
      <c r="AV204" s="192">
        <f t="shared" si="733"/>
        <v>0</v>
      </c>
      <c r="AW204" s="192">
        <f t="shared" si="734"/>
        <v>0</v>
      </c>
      <c r="AX204" s="192">
        <f t="shared" si="735"/>
        <v>0</v>
      </c>
      <c r="AY204" s="192">
        <f t="shared" si="736"/>
        <v>0</v>
      </c>
      <c r="AZ204" s="192">
        <f t="shared" si="737"/>
        <v>0</v>
      </c>
      <c r="BA204" s="192">
        <f t="shared" si="738"/>
        <v>0</v>
      </c>
      <c r="BB204" s="192">
        <f t="shared" si="739"/>
        <v>0</v>
      </c>
      <c r="BC204" s="192">
        <f t="shared" si="740"/>
        <v>0</v>
      </c>
      <c r="BD204" s="192">
        <f t="shared" si="741"/>
        <v>0</v>
      </c>
      <c r="BE204" s="192">
        <f t="shared" si="742"/>
        <v>0</v>
      </c>
      <c r="BF204" s="192">
        <f t="shared" si="743"/>
        <v>0</v>
      </c>
      <c r="BG204" s="192">
        <f t="shared" si="744"/>
        <v>0</v>
      </c>
      <c r="BH204" s="192">
        <f t="shared" si="745"/>
        <v>0</v>
      </c>
      <c r="BI204" s="192">
        <f t="shared" si="746"/>
        <v>0</v>
      </c>
      <c r="BJ204" s="192">
        <f t="shared" si="747"/>
        <v>0</v>
      </c>
      <c r="BK204" s="192">
        <f t="shared" si="748"/>
        <v>0</v>
      </c>
      <c r="BL204" s="192">
        <f t="shared" si="749"/>
        <v>0</v>
      </c>
      <c r="BM204" s="192">
        <f t="shared" si="750"/>
        <v>0</v>
      </c>
      <c r="BN204" s="192">
        <f t="shared" si="751"/>
        <v>0</v>
      </c>
      <c r="BO204" s="192">
        <f t="shared" si="752"/>
        <v>0</v>
      </c>
      <c r="BP204" s="192">
        <f t="shared" si="753"/>
        <v>0</v>
      </c>
      <c r="BQ204" s="192">
        <f t="shared" si="754"/>
        <v>0</v>
      </c>
      <c r="BR204" s="192">
        <f t="shared" si="755"/>
        <v>0</v>
      </c>
      <c r="BS204" s="192">
        <f t="shared" si="756"/>
        <v>0</v>
      </c>
      <c r="BT204" s="192">
        <f t="shared" si="757"/>
        <v>0</v>
      </c>
      <c r="BU204" s="192">
        <f t="shared" si="758"/>
        <v>0</v>
      </c>
      <c r="BV204" s="192">
        <f t="shared" si="759"/>
        <v>0</v>
      </c>
      <c r="BW204" s="192">
        <f t="shared" si="760"/>
        <v>0</v>
      </c>
      <c r="BX204" s="192">
        <f t="shared" si="761"/>
        <v>0</v>
      </c>
      <c r="BY204" s="192">
        <f t="shared" si="762"/>
        <v>0</v>
      </c>
      <c r="BZ204" s="192">
        <f t="shared" si="763"/>
        <v>0</v>
      </c>
      <c r="CA204" s="192">
        <f t="shared" si="764"/>
        <v>0</v>
      </c>
      <c r="CB204" s="192">
        <f t="shared" si="765"/>
        <v>0</v>
      </c>
      <c r="CC204" s="192">
        <f t="shared" si="766"/>
        <v>0</v>
      </c>
      <c r="CD204" s="192">
        <f t="shared" si="767"/>
        <v>0</v>
      </c>
      <c r="CE204" s="192">
        <f t="shared" si="768"/>
        <v>0</v>
      </c>
      <c r="CF204" s="192">
        <f t="shared" si="769"/>
        <v>0</v>
      </c>
      <c r="CG204" s="192">
        <f t="shared" si="770"/>
        <v>0</v>
      </c>
      <c r="CH204" s="192">
        <f t="shared" si="771"/>
        <v>0</v>
      </c>
      <c r="CI204" s="192">
        <f t="shared" si="772"/>
        <v>0</v>
      </c>
      <c r="CJ204" s="192">
        <f t="shared" si="773"/>
        <v>0</v>
      </c>
      <c r="CK204" s="192">
        <f t="shared" si="774"/>
        <v>0</v>
      </c>
      <c r="CL204" s="192">
        <f t="shared" si="775"/>
        <v>0</v>
      </c>
      <c r="CM204" s="192">
        <f t="shared" si="776"/>
        <v>0</v>
      </c>
      <c r="CN204" s="192">
        <f t="shared" si="777"/>
        <v>0</v>
      </c>
      <c r="CO204" s="192">
        <f t="shared" si="778"/>
        <v>0</v>
      </c>
      <c r="CP204" s="192">
        <f t="shared" si="779"/>
        <v>0</v>
      </c>
      <c r="CQ204" s="192">
        <f t="shared" si="780"/>
        <v>0</v>
      </c>
      <c r="CR204" s="192">
        <f t="shared" si="781"/>
        <v>0</v>
      </c>
      <c r="CS204" s="192">
        <f t="shared" si="782"/>
        <v>0</v>
      </c>
      <c r="CT204" s="192">
        <f t="shared" si="783"/>
        <v>0</v>
      </c>
      <c r="CU204" s="192">
        <f t="shared" si="784"/>
        <v>0</v>
      </c>
      <c r="CV204" s="192">
        <f t="shared" si="785"/>
        <v>0</v>
      </c>
      <c r="CW204" s="192">
        <f t="shared" si="786"/>
        <v>0</v>
      </c>
      <c r="CX204" s="192">
        <f t="shared" si="787"/>
        <v>0</v>
      </c>
      <c r="CY204" s="192">
        <f t="shared" si="788"/>
        <v>0</v>
      </c>
      <c r="CZ204" s="192">
        <f t="shared" si="789"/>
        <v>0</v>
      </c>
      <c r="DA204" s="192">
        <f t="shared" si="790"/>
        <v>0</v>
      </c>
      <c r="DB204" s="192">
        <f t="shared" si="791"/>
        <v>0</v>
      </c>
      <c r="DC204" s="192">
        <f t="shared" si="792"/>
        <v>0</v>
      </c>
      <c r="DD204" s="192">
        <f t="shared" si="793"/>
        <v>0</v>
      </c>
      <c r="DE204" s="192">
        <f t="shared" si="794"/>
        <v>0</v>
      </c>
      <c r="DF204" s="192">
        <f t="shared" si="795"/>
        <v>0</v>
      </c>
      <c r="DG204" s="192">
        <f t="shared" si="796"/>
        <v>0</v>
      </c>
      <c r="DH204" s="192">
        <f t="shared" si="797"/>
        <v>0</v>
      </c>
      <c r="DI204" s="192">
        <f t="shared" si="798"/>
        <v>0</v>
      </c>
      <c r="DJ204" s="192">
        <f t="shared" si="799"/>
        <v>0</v>
      </c>
      <c r="DK204" s="192">
        <f t="shared" si="800"/>
        <v>0</v>
      </c>
      <c r="DL204" s="192">
        <f t="shared" si="801"/>
        <v>0</v>
      </c>
      <c r="DM204" s="192">
        <f t="shared" si="802"/>
        <v>0</v>
      </c>
      <c r="DN204" s="192">
        <f t="shared" si="803"/>
        <v>0</v>
      </c>
      <c r="DO204" s="192">
        <f t="shared" si="804"/>
        <v>0</v>
      </c>
      <c r="DP204" s="192">
        <f t="shared" si="805"/>
        <v>0</v>
      </c>
      <c r="DQ204" s="192">
        <f t="shared" si="806"/>
        <v>0</v>
      </c>
      <c r="DR204" s="192">
        <f t="shared" si="807"/>
        <v>0</v>
      </c>
      <c r="DS204" s="192">
        <f t="shared" si="808"/>
        <v>0</v>
      </c>
      <c r="DT204" s="192">
        <f t="shared" si="809"/>
        <v>0</v>
      </c>
      <c r="DU204" s="192">
        <f t="shared" si="810"/>
        <v>0</v>
      </c>
      <c r="DV204" s="193">
        <f t="shared" si="687"/>
        <v>0</v>
      </c>
      <c r="DW204" s="193">
        <f t="shared" si="688"/>
        <v>0</v>
      </c>
      <c r="DX204" s="193">
        <f t="shared" si="689"/>
        <v>0</v>
      </c>
      <c r="DY204" s="193">
        <f t="shared" si="690"/>
        <v>0</v>
      </c>
      <c r="DZ204" s="193">
        <f t="shared" si="691"/>
        <v>0</v>
      </c>
      <c r="EA204" s="192">
        <f t="shared" si="811"/>
        <v>0</v>
      </c>
      <c r="EB204" s="192">
        <f t="shared" si="812"/>
        <v>0</v>
      </c>
      <c r="EC204" s="192">
        <f t="shared" si="813"/>
        <v>0</v>
      </c>
      <c r="ED204" s="192">
        <f t="shared" si="814"/>
        <v>0</v>
      </c>
      <c r="EE204" s="192">
        <f t="shared" si="815"/>
        <v>0</v>
      </c>
      <c r="EF204" s="192">
        <f t="shared" si="816"/>
        <v>0</v>
      </c>
      <c r="EG204" s="192">
        <f t="shared" si="817"/>
        <v>0</v>
      </c>
      <c r="EH204" s="192">
        <f t="shared" si="818"/>
        <v>0</v>
      </c>
      <c r="EI204" s="192">
        <f t="shared" si="819"/>
        <v>0</v>
      </c>
      <c r="EJ204" s="192">
        <f t="shared" si="820"/>
        <v>0</v>
      </c>
      <c r="EK204" s="192">
        <f t="shared" si="821"/>
        <v>0</v>
      </c>
      <c r="EL204" s="192">
        <f t="shared" si="822"/>
        <v>0</v>
      </c>
      <c r="EM204" s="192">
        <f t="shared" si="823"/>
        <v>0</v>
      </c>
      <c r="EN204" s="192">
        <f t="shared" si="824"/>
        <v>0</v>
      </c>
      <c r="EO204" s="192">
        <f t="shared" si="825"/>
        <v>0</v>
      </c>
      <c r="EP204" s="192">
        <f t="shared" si="826"/>
        <v>0</v>
      </c>
      <c r="EQ204" s="192">
        <f t="shared" si="827"/>
        <v>0</v>
      </c>
      <c r="ER204" s="192">
        <f t="shared" si="828"/>
        <v>0</v>
      </c>
      <c r="ES204" s="192">
        <f t="shared" si="829"/>
        <v>0</v>
      </c>
      <c r="ET204" s="192">
        <f t="shared" si="830"/>
        <v>0</v>
      </c>
      <c r="EU204" s="192">
        <f t="shared" si="831"/>
        <v>0</v>
      </c>
      <c r="EV204" s="192">
        <f t="shared" si="832"/>
        <v>0</v>
      </c>
      <c r="EW204" s="192">
        <f t="shared" si="833"/>
        <v>0</v>
      </c>
      <c r="EX204" s="192">
        <f t="shared" si="834"/>
        <v>0</v>
      </c>
      <c r="EY204" s="192">
        <f t="shared" si="835"/>
        <v>0</v>
      </c>
      <c r="EZ204" s="192">
        <f t="shared" si="836"/>
        <v>0</v>
      </c>
      <c r="FA204" s="192">
        <f t="shared" si="837"/>
        <v>0</v>
      </c>
      <c r="FB204" s="192">
        <f t="shared" si="838"/>
        <v>0</v>
      </c>
      <c r="FC204" s="192">
        <f t="shared" si="839"/>
        <v>0</v>
      </c>
      <c r="FD204" s="192">
        <f t="shared" si="840"/>
        <v>0</v>
      </c>
      <c r="FE204" s="192">
        <f t="shared" si="841"/>
        <v>0</v>
      </c>
      <c r="FF204" s="192">
        <f t="shared" si="842"/>
        <v>0</v>
      </c>
      <c r="FG204" s="192">
        <f t="shared" si="843"/>
        <v>0</v>
      </c>
      <c r="FH204" s="192">
        <f t="shared" si="844"/>
        <v>0</v>
      </c>
      <c r="FI204" s="192">
        <f t="shared" si="845"/>
        <v>0</v>
      </c>
      <c r="FJ204" s="192">
        <f t="shared" si="846"/>
        <v>0</v>
      </c>
      <c r="FK204" s="192">
        <f t="shared" si="847"/>
        <v>0</v>
      </c>
      <c r="FL204" s="192">
        <f t="shared" si="848"/>
        <v>0</v>
      </c>
      <c r="FM204" s="192">
        <f t="shared" si="849"/>
        <v>0</v>
      </c>
      <c r="FN204" s="192">
        <f t="shared" si="850"/>
        <v>0</v>
      </c>
      <c r="FO204" s="192">
        <f t="shared" si="851"/>
        <v>0</v>
      </c>
      <c r="FP204" s="192">
        <f t="shared" si="852"/>
        <v>0</v>
      </c>
      <c r="FQ204" s="192">
        <f t="shared" si="853"/>
        <v>0</v>
      </c>
      <c r="FR204" s="192">
        <f t="shared" si="854"/>
        <v>0</v>
      </c>
      <c r="FS204" s="192">
        <f t="shared" si="855"/>
        <v>0</v>
      </c>
      <c r="FT204" s="192">
        <f t="shared" si="856"/>
        <v>0</v>
      </c>
      <c r="FU204" s="192">
        <f t="shared" si="857"/>
        <v>0</v>
      </c>
      <c r="FV204" s="192">
        <f t="shared" si="858"/>
        <v>0</v>
      </c>
      <c r="FW204" s="192">
        <f t="shared" si="859"/>
        <v>0</v>
      </c>
      <c r="FX204" s="192">
        <f t="shared" si="860"/>
        <v>0</v>
      </c>
      <c r="FY204" s="192">
        <f t="shared" si="861"/>
        <v>0</v>
      </c>
      <c r="FZ204" s="192">
        <f t="shared" si="862"/>
        <v>0</v>
      </c>
      <c r="GA204" s="192">
        <f t="shared" si="863"/>
        <v>0</v>
      </c>
      <c r="GB204" s="192">
        <f t="shared" si="864"/>
        <v>0</v>
      </c>
      <c r="GC204" s="192">
        <f t="shared" si="865"/>
        <v>0</v>
      </c>
      <c r="GD204" s="192">
        <f t="shared" si="866"/>
        <v>0</v>
      </c>
      <c r="GE204" s="192">
        <f t="shared" si="867"/>
        <v>0</v>
      </c>
      <c r="GF204" s="192">
        <f t="shared" si="868"/>
        <v>0</v>
      </c>
      <c r="GG204" s="192">
        <f t="shared" si="869"/>
        <v>0</v>
      </c>
      <c r="GH204" s="192">
        <f t="shared" si="870"/>
        <v>0</v>
      </c>
      <c r="GI204" s="192">
        <f t="shared" si="871"/>
        <v>0</v>
      </c>
      <c r="GJ204" s="192">
        <f t="shared" si="872"/>
        <v>0</v>
      </c>
      <c r="GK204" s="192">
        <f t="shared" si="873"/>
        <v>0</v>
      </c>
      <c r="GL204" s="192">
        <f t="shared" si="874"/>
        <v>0</v>
      </c>
      <c r="GM204" s="192">
        <f t="shared" si="875"/>
        <v>0</v>
      </c>
      <c r="GN204" s="192">
        <f t="shared" si="876"/>
        <v>0</v>
      </c>
      <c r="GO204" s="192">
        <f t="shared" si="877"/>
        <v>0</v>
      </c>
      <c r="GP204" s="192">
        <f t="shared" si="878"/>
        <v>0</v>
      </c>
      <c r="GQ204" s="192">
        <f t="shared" si="879"/>
        <v>0</v>
      </c>
      <c r="GR204" s="192">
        <f t="shared" si="880"/>
        <v>0</v>
      </c>
      <c r="GS204" s="192">
        <f t="shared" si="881"/>
        <v>0</v>
      </c>
      <c r="GT204" s="192">
        <f t="shared" si="882"/>
        <v>0</v>
      </c>
      <c r="GU204" s="192">
        <f t="shared" si="883"/>
        <v>0</v>
      </c>
      <c r="GV204" s="192">
        <f t="shared" si="884"/>
        <v>0</v>
      </c>
      <c r="GW204" s="192">
        <f t="shared" si="885"/>
        <v>0</v>
      </c>
      <c r="GX204" s="192">
        <f t="shared" si="886"/>
        <v>0</v>
      </c>
      <c r="GY204" s="192">
        <f t="shared" si="887"/>
        <v>0</v>
      </c>
      <c r="GZ204" s="192">
        <f t="shared" si="888"/>
        <v>0</v>
      </c>
      <c r="HA204" s="192">
        <f t="shared" si="889"/>
        <v>0</v>
      </c>
      <c r="HB204" s="192">
        <f t="shared" si="890"/>
        <v>0</v>
      </c>
      <c r="HC204" s="192">
        <f t="shared" si="891"/>
        <v>0</v>
      </c>
      <c r="HD204" s="192">
        <f t="shared" si="892"/>
        <v>0</v>
      </c>
      <c r="HE204" s="192">
        <f t="shared" si="893"/>
        <v>0</v>
      </c>
      <c r="HF204" s="192">
        <f t="shared" si="894"/>
        <v>0</v>
      </c>
      <c r="HG204" s="192">
        <f t="shared" si="895"/>
        <v>0</v>
      </c>
      <c r="HH204" s="192">
        <f t="shared" si="896"/>
        <v>0</v>
      </c>
      <c r="HI204" s="192">
        <f t="shared" si="897"/>
        <v>0</v>
      </c>
      <c r="HJ204" s="192">
        <f t="shared" si="898"/>
        <v>0</v>
      </c>
      <c r="HK204" s="192">
        <f t="shared" si="899"/>
        <v>0</v>
      </c>
      <c r="HL204" s="192">
        <f t="shared" si="900"/>
        <v>0</v>
      </c>
      <c r="HM204" s="192">
        <f t="shared" si="901"/>
        <v>0</v>
      </c>
      <c r="HN204" s="194">
        <f t="shared" si="692"/>
        <v>0</v>
      </c>
      <c r="HO204" s="194">
        <f t="shared" si="693"/>
        <v>0</v>
      </c>
      <c r="HP204" s="194">
        <f t="shared" si="694"/>
        <v>0</v>
      </c>
      <c r="HQ204" s="194">
        <f t="shared" si="695"/>
        <v>0</v>
      </c>
      <c r="HR204" s="194">
        <f t="shared" si="696"/>
        <v>0</v>
      </c>
      <c r="HS204" s="195" t="str">
        <f t="shared" si="701"/>
        <v/>
      </c>
      <c r="HT204" s="196">
        <f t="shared" si="697"/>
        <v>0</v>
      </c>
      <c r="HU204" s="196">
        <f t="shared" si="698"/>
        <v>0</v>
      </c>
      <c r="HV204" s="197" t="str">
        <f t="shared" si="702"/>
        <v/>
      </c>
      <c r="HW204" s="197" t="str">
        <f t="shared" si="902"/>
        <v/>
      </c>
      <c r="HX204" s="197" t="str">
        <f t="shared" si="903"/>
        <v/>
      </c>
      <c r="HY204" s="195" t="str">
        <f t="shared" si="703"/>
        <v/>
      </c>
      <c r="HZ204" s="30">
        <f t="shared" si="699"/>
        <v>0</v>
      </c>
      <c r="IA204" s="198">
        <f t="shared" si="704"/>
        <v>0</v>
      </c>
      <c r="IB204" s="195"/>
      <c r="IC204" s="195">
        <f t="shared" si="711"/>
        <v>0</v>
      </c>
      <c r="ID204" s="195">
        <f t="shared" si="705"/>
        <v>0</v>
      </c>
      <c r="IE204" s="195">
        <f t="shared" si="904"/>
        <v>0</v>
      </c>
      <c r="IF204" s="195">
        <f t="shared" si="706"/>
        <v>0</v>
      </c>
      <c r="IG204" s="307">
        <f t="shared" si="707"/>
        <v>0</v>
      </c>
      <c r="IH204" s="307">
        <f t="shared" si="708"/>
        <v>0</v>
      </c>
      <c r="II204" s="44">
        <f t="shared" si="709"/>
        <v>0</v>
      </c>
      <c r="IJ204" s="44">
        <f t="shared" si="712"/>
        <v>0</v>
      </c>
      <c r="IK204" s="44">
        <f t="shared" si="713"/>
        <v>0</v>
      </c>
      <c r="IL204" s="44">
        <f t="shared" si="714"/>
        <v>0</v>
      </c>
      <c r="IM204" s="44">
        <f t="shared" si="715"/>
        <v>0</v>
      </c>
      <c r="IN204" s="44">
        <f t="shared" si="716"/>
        <v>0</v>
      </c>
      <c r="IO204" s="44">
        <f t="shared" si="717"/>
        <v>0</v>
      </c>
    </row>
    <row r="205" spans="1:249" ht="18" customHeight="1">
      <c r="A205" s="188">
        <v>199</v>
      </c>
      <c r="B205" s="326"/>
      <c r="C205" s="289"/>
      <c r="D205" s="199"/>
      <c r="E205" s="189"/>
      <c r="F205" s="189"/>
      <c r="G205" s="190"/>
      <c r="H205" s="190"/>
      <c r="I205" s="272"/>
      <c r="J205" s="207"/>
      <c r="K205" s="214" t="str">
        <f t="shared" si="710"/>
        <v/>
      </c>
      <c r="L205" s="200" t="str">
        <f t="shared" si="718"/>
        <v/>
      </c>
      <c r="M205" s="200" t="str">
        <f t="shared" si="719"/>
        <v/>
      </c>
      <c r="N205" s="209" t="str">
        <f t="shared" si="700"/>
        <v/>
      </c>
      <c r="O205" s="208" t="str">
        <f>IFERROR(IF(D205="","",IF(K205="","",IF(I205="","",IF(F205="F",VLOOKUP(K205,F!A:G,2,0),IF(F205="M",VLOOKUP(K205,M!A:G,2,0),""))))),0)</f>
        <v/>
      </c>
      <c r="P205" s="191" t="str">
        <f>IFERROR(IF(D205="","",IF(K205="","",IF(I205="","",IF(F205="F",VLOOKUP(K205,F!A:G,3,0),IF(F205="M",VLOOKUP(K205,M!A:G,3,0),""))))),0)</f>
        <v/>
      </c>
      <c r="Q205" s="191" t="str">
        <f>IFERROR(IF(D205="","",IF(K205="","",IF(I205="","",IF(F205="F",VLOOKUP(K205,F!A:G,4,0),IF(F205="M",VLOOKUP(K205,M!A:G,4,0),""))))),0)</f>
        <v/>
      </c>
      <c r="R205" s="191" t="str">
        <f>IFERROR(IF(D205="","",IF(K205="","",IF(I205="","",IF(F205="F",VLOOKUP(K205,F!A:G,5,0),IF(F205="M",VLOOKUP(K205,M!A:G,5,0),""))))),0)</f>
        <v/>
      </c>
      <c r="S205" s="191" t="str">
        <f>IFERROR(IF(D205="","",IF(K205="","",IF(I205="","",IF(F205="F",VLOOKUP(K205,F!A:G,6,0),IF(F205="M",VLOOKUP(K205,M!A:G,6,0),""))))),0)</f>
        <v/>
      </c>
      <c r="T205" s="191" t="str">
        <f>IFERROR(IF(D205="","",IF(K205="","",IF(I205="","",IF(F205="F",VLOOKUP(K205,F!A:G,7,0),IF(F205="M",VLOOKUP(K205,M!A:G,7,0),""))))),0)</f>
        <v/>
      </c>
      <c r="U205" s="191" t="str">
        <f>IFERROR(IF(D205="","",IF(K205="","",IF(J205="","",IF(F205="F",VLOOKUP(K205,F!A:M,8,0),IF(F205="M",VLOOKUP(K205,M!A:M,8,0),""))))),0)</f>
        <v/>
      </c>
      <c r="V205" s="191" t="str">
        <f>IFERROR(IF(D205="","",IF(K205="","",IF(J205="","",IF(F205="F",VLOOKUP(K205,F!A:M,9,0),IF(F205="M",VLOOKUP(K205,M!A:M,9,0),""))))),0)</f>
        <v/>
      </c>
      <c r="W205" s="191" t="str">
        <f>IFERROR(IF(D205="","",IF(K205="","",IF(J205="","",IF(F205="F",VLOOKUP(K205,F!A:M,10,0),IF(F205="M",VLOOKUP(K205,M!A:M,10,0),""))))),0)</f>
        <v/>
      </c>
      <c r="X205" s="191" t="str">
        <f>IFERROR(IF(D205="","",IF(K205="","",IF(J205="","",IF(F205="F",VLOOKUP(K205,F!A:M,11,0),IF(F205="M",VLOOKUP(K205,M!A:M,11,0),""))))),0)</f>
        <v/>
      </c>
      <c r="Y205" s="191" t="str">
        <f>IFERROR(IF(D205="","",IF(K205="","",IF(J205="","",IF(F205="F",VLOOKUP(K205,F!A:M,12,0),IF(F205="M",VLOOKUP(K205,M!A:M,12,0),""))))),0)</f>
        <v/>
      </c>
      <c r="Z205" s="191" t="str">
        <f>IFERROR(IF(D205="","",IF(K205="","",IF(J205="","",IF(F205="F",VLOOKUP(K205,F!A:M,13,0),IF(F205="M",VLOOKUP(K205,M!A:M,13,0),""))))),0)</f>
        <v/>
      </c>
      <c r="AA205" s="191" t="str">
        <f>IFERROR(IF(D205="","",IF(F205="","",IF(J205="","",IF(K205="","",IF(AND(K205&gt;23,K205&lt;=60),IF(F205="F",VLOOKUP(MROUND(HZ205,0.5),'F-Weight for Length'!K:S,2,0),VLOOKUP(MROUND(HZ205,0.5),'M-Weight for Length'!K:S,2,0)),IF(K205&gt;60,IF(F205="F",VLOOKUP(K205,'F-Weight for Length'!U:AC,2,0),VLOOKUP(K205,'M-Weight for Length'!U:AC,2,0)),IF(F205="F",VLOOKUP(MROUND(HZ205,0.5),'F-Weight for Length'!A:I,2,0),VLOOKUP(MROUND(HZ205,0.5),'M-Weight for Length'!A:I,2,0)))))))),0)</f>
        <v/>
      </c>
      <c r="AB205" s="191" t="str">
        <f>IFERROR(IF(D205="","",IF(F205="","",IF(J205="","",IF(K205="","",IF(AND(K205&gt;23,K205&lt;=60),IF(F205="F",VLOOKUP(MROUND(HZ205,0.5),'F-Weight for Length'!K:S,3,0),VLOOKUP(MROUND(HZ205,0.5),'M-Weight for Length'!K:S,3,0)),IF(K205&gt;60,IF(F205="F",VLOOKUP(K205,'F-Weight for Length'!U:AC,3,0),VLOOKUP(K205,'M-Weight for Length'!U:AC,3,0)),IF(F205="F",VLOOKUP(MROUND(HZ205,0.5),'F-Weight for Length'!A:I,3,0),VLOOKUP(MROUND(HZ205,0.5),'M-Weight for Length'!A:I,3,0)))))))),0)</f>
        <v/>
      </c>
      <c r="AC205" s="191" t="str">
        <f>IFERROR(IF(D205="","",IF(F205="","",IF(J205="","",IF(K205="","",IF(AND(K205&gt;23,K205&lt;=60),IF(F205="F",VLOOKUP(MROUND(HZ205,0.5),'F-Weight for Length'!K:S,4,0),VLOOKUP(MROUND(HZ205,0.5),'M-Weight for Length'!K:S,4,0)),IF(K205&gt;60,IF(F205="F",VLOOKUP(K205,'F-Weight for Length'!U:AC,4,0),VLOOKUP(K205,'M-Weight for Length'!U:AC,4,0)),IF(F205="F",VLOOKUP(MROUND(HZ205,0.5),'F-Weight for Length'!A:I,4,0),VLOOKUP(MROUND(HZ205,0.5),'M-Weight for Length'!A:I,4,0)))))))),0)</f>
        <v/>
      </c>
      <c r="AD205" s="191" t="str">
        <f>IFERROR(IF(D205="","",IF(F205="","",IF(J205="","",IF(K205="","",IF(AND(K205&gt;23,K205&lt;=60),IF(F205="F",VLOOKUP(MROUND(HZ205,0.5),'F-Weight for Length'!K:S,5,0),VLOOKUP(MROUND(HZ205,0.5),'M-Weight for Length'!K:S,5,0)),IF(K205&gt;60,IF(F205="F",VLOOKUP(K205,'F-Weight for Length'!U:AC,5,0),VLOOKUP(K205,'M-Weight for Length'!U:AC,5,0)),IF(F205="F",VLOOKUP(MROUND(HZ205,0.5),'F-Weight for Length'!A:I,5,0),VLOOKUP(MROUND(HZ205,0.5),'M-Weight for Length'!A:I,5,0)))))))),0)</f>
        <v/>
      </c>
      <c r="AE205" s="191" t="str">
        <f>IFERROR(IF(D205="","",IF(F205="","",IF(J205="","",IF(K205="","",IF(AND(K205&gt;23,K205&lt;=60),IF(F205="F",VLOOKUP(MROUND(HZ205,0.5),'F-Weight for Length'!K:S,6,0),VLOOKUP(MROUND(HZ205,0.5),'M-Weight for Length'!K:S,6,0)),IF(K205&gt;60,IF(F205="F",VLOOKUP(K205,'F-Weight for Length'!U:AC,6,0),VLOOKUP(K205,'M-Weight for Length'!U:AC,6,0)),IF(F205="F",VLOOKUP(MROUND(HZ205,0.5),'F-Weight for Length'!A:I,6,0),VLOOKUP(MROUND(HZ205,0.5),'M-Weight for Length'!A:I,6,0)))))))),0)</f>
        <v/>
      </c>
      <c r="AF205" s="191" t="str">
        <f>IFERROR(IF(D205="","",IF(F205="","",IF(J205="","",IF(K205="","",IF(AND(K205&gt;23,K205&lt;=60),IF(F205="F",VLOOKUP(MROUND(HZ205,0.5),'F-Weight for Length'!K:S,7,0),VLOOKUP(MROUND(HZ205,0.5),'M-Weight for Length'!K:S,7,0)),IF(K205&gt;60,IF(F205="F",VLOOKUP(K205,'F-Weight for Length'!U:AC,7,0),VLOOKUP(K205,'M-Weight for Length'!U:AC,7,0)),IF(F205="F",VLOOKUP(MROUND(HZ205,0.5),'F-Weight for Length'!A:I,7,0),VLOOKUP(MROUND(HZ205,0.5),'M-Weight for Length'!A:I,7,0)))))))),0)</f>
        <v/>
      </c>
      <c r="AG205" s="191" t="str">
        <f>IFERROR(IF(D205="","",IF(F205="","",IF(J205="","",IF(K205="","",IF(AND(K205&gt;23,K205&lt;=60),IF(F205="F",VLOOKUP(MROUND(HZ205,0.5),'F-Weight for Length'!K:S,8,0),VLOOKUP(MROUND(HZ205,0.5),'M-Weight for Length'!K:S,8,0)),IF(K205&gt;60,IF(F205="F",VLOOKUP(K205,'F-Weight for Length'!U:AC,8,0),VLOOKUP(K205,'M-Weight for Length'!U:AC,8,0)),IF(F205="F",VLOOKUP(MROUND(HZ205,0.5),'F-Weight for Length'!A:I,8,0),VLOOKUP(MROUND(HZ205,0.5),'M-Weight for Length'!A:I,8,0)))))))),0)</f>
        <v/>
      </c>
      <c r="AH205" s="191" t="str">
        <f>IFERROR(IF(D205="","",IF(F205="","",IF(J205="","",IF(K205="","",IF(AND(K205&gt;23,K205&lt;=60),IF(F205="F",VLOOKUP(MROUND(HZ205,0.5),'F-Weight for Length'!K:S,9,0),VLOOKUP(MROUND(HZ205,0.5),'M-Weight for Length'!K:S,9,0)),IF(K205&gt;60,IF(F205="F",VLOOKUP(K205,'F-Weight for Length'!U:AC,9,0),VLOOKUP(K205,'M-Weight for Length'!U:AC,9,0)),IF(F205="F",VLOOKUP(MROUND(HZ205,0.5),'F-Weight for Length'!A:I,9,0),VLOOKUP(MROUND(HZ205,0.5),'M-Weight for Length'!A:I,9,0)))))))),0)</f>
        <v/>
      </c>
      <c r="AI205" s="192">
        <f t="shared" si="720"/>
        <v>0</v>
      </c>
      <c r="AJ205" s="192">
        <f t="shared" si="721"/>
        <v>0</v>
      </c>
      <c r="AK205" s="192">
        <f t="shared" si="722"/>
        <v>0</v>
      </c>
      <c r="AL205" s="192">
        <f t="shared" si="723"/>
        <v>0</v>
      </c>
      <c r="AM205" s="192">
        <f t="shared" si="724"/>
        <v>0</v>
      </c>
      <c r="AN205" s="192">
        <f t="shared" si="725"/>
        <v>0</v>
      </c>
      <c r="AO205" s="192">
        <f t="shared" si="726"/>
        <v>0</v>
      </c>
      <c r="AP205" s="192">
        <f t="shared" si="727"/>
        <v>0</v>
      </c>
      <c r="AQ205" s="192">
        <f t="shared" si="728"/>
        <v>0</v>
      </c>
      <c r="AR205" s="192">
        <f t="shared" si="729"/>
        <v>0</v>
      </c>
      <c r="AS205" s="192">
        <f t="shared" si="730"/>
        <v>0</v>
      </c>
      <c r="AT205" s="192">
        <f t="shared" si="731"/>
        <v>0</v>
      </c>
      <c r="AU205" s="192">
        <f t="shared" si="732"/>
        <v>0</v>
      </c>
      <c r="AV205" s="192">
        <f t="shared" si="733"/>
        <v>0</v>
      </c>
      <c r="AW205" s="192">
        <f t="shared" si="734"/>
        <v>0</v>
      </c>
      <c r="AX205" s="192">
        <f t="shared" si="735"/>
        <v>0</v>
      </c>
      <c r="AY205" s="192">
        <f t="shared" si="736"/>
        <v>0</v>
      </c>
      <c r="AZ205" s="192">
        <f t="shared" si="737"/>
        <v>0</v>
      </c>
      <c r="BA205" s="192">
        <f t="shared" si="738"/>
        <v>0</v>
      </c>
      <c r="BB205" s="192">
        <f t="shared" si="739"/>
        <v>0</v>
      </c>
      <c r="BC205" s="192">
        <f t="shared" si="740"/>
        <v>0</v>
      </c>
      <c r="BD205" s="192">
        <f t="shared" si="741"/>
        <v>0</v>
      </c>
      <c r="BE205" s="192">
        <f t="shared" si="742"/>
        <v>0</v>
      </c>
      <c r="BF205" s="192">
        <f t="shared" si="743"/>
        <v>0</v>
      </c>
      <c r="BG205" s="192">
        <f t="shared" si="744"/>
        <v>0</v>
      </c>
      <c r="BH205" s="192">
        <f t="shared" si="745"/>
        <v>0</v>
      </c>
      <c r="BI205" s="192">
        <f t="shared" si="746"/>
        <v>0</v>
      </c>
      <c r="BJ205" s="192">
        <f t="shared" si="747"/>
        <v>0</v>
      </c>
      <c r="BK205" s="192">
        <f t="shared" si="748"/>
        <v>0</v>
      </c>
      <c r="BL205" s="192">
        <f t="shared" si="749"/>
        <v>0</v>
      </c>
      <c r="BM205" s="192">
        <f t="shared" si="750"/>
        <v>0</v>
      </c>
      <c r="BN205" s="192">
        <f t="shared" si="751"/>
        <v>0</v>
      </c>
      <c r="BO205" s="192">
        <f t="shared" si="752"/>
        <v>0</v>
      </c>
      <c r="BP205" s="192">
        <f t="shared" si="753"/>
        <v>0</v>
      </c>
      <c r="BQ205" s="192">
        <f t="shared" si="754"/>
        <v>0</v>
      </c>
      <c r="BR205" s="192">
        <f t="shared" si="755"/>
        <v>0</v>
      </c>
      <c r="BS205" s="192">
        <f t="shared" si="756"/>
        <v>0</v>
      </c>
      <c r="BT205" s="192">
        <f t="shared" si="757"/>
        <v>0</v>
      </c>
      <c r="BU205" s="192">
        <f t="shared" si="758"/>
        <v>0</v>
      </c>
      <c r="BV205" s="192">
        <f t="shared" si="759"/>
        <v>0</v>
      </c>
      <c r="BW205" s="192">
        <f t="shared" si="760"/>
        <v>0</v>
      </c>
      <c r="BX205" s="192">
        <f t="shared" si="761"/>
        <v>0</v>
      </c>
      <c r="BY205" s="192">
        <f t="shared" si="762"/>
        <v>0</v>
      </c>
      <c r="BZ205" s="192">
        <f t="shared" si="763"/>
        <v>0</v>
      </c>
      <c r="CA205" s="192">
        <f t="shared" si="764"/>
        <v>0</v>
      </c>
      <c r="CB205" s="192">
        <f t="shared" si="765"/>
        <v>0</v>
      </c>
      <c r="CC205" s="192">
        <f t="shared" si="766"/>
        <v>0</v>
      </c>
      <c r="CD205" s="192">
        <f t="shared" si="767"/>
        <v>0</v>
      </c>
      <c r="CE205" s="192">
        <f t="shared" si="768"/>
        <v>0</v>
      </c>
      <c r="CF205" s="192">
        <f t="shared" si="769"/>
        <v>0</v>
      </c>
      <c r="CG205" s="192">
        <f t="shared" si="770"/>
        <v>0</v>
      </c>
      <c r="CH205" s="192">
        <f t="shared" si="771"/>
        <v>0</v>
      </c>
      <c r="CI205" s="192">
        <f t="shared" si="772"/>
        <v>0</v>
      </c>
      <c r="CJ205" s="192">
        <f t="shared" si="773"/>
        <v>0</v>
      </c>
      <c r="CK205" s="192">
        <f t="shared" si="774"/>
        <v>0</v>
      </c>
      <c r="CL205" s="192">
        <f t="shared" si="775"/>
        <v>0</v>
      </c>
      <c r="CM205" s="192">
        <f t="shared" si="776"/>
        <v>0</v>
      </c>
      <c r="CN205" s="192">
        <f t="shared" si="777"/>
        <v>0</v>
      </c>
      <c r="CO205" s="192">
        <f t="shared" si="778"/>
        <v>0</v>
      </c>
      <c r="CP205" s="192">
        <f t="shared" si="779"/>
        <v>0</v>
      </c>
      <c r="CQ205" s="192">
        <f t="shared" si="780"/>
        <v>0</v>
      </c>
      <c r="CR205" s="192">
        <f t="shared" si="781"/>
        <v>0</v>
      </c>
      <c r="CS205" s="192">
        <f t="shared" si="782"/>
        <v>0</v>
      </c>
      <c r="CT205" s="192">
        <f t="shared" si="783"/>
        <v>0</v>
      </c>
      <c r="CU205" s="192">
        <f t="shared" si="784"/>
        <v>0</v>
      </c>
      <c r="CV205" s="192">
        <f t="shared" si="785"/>
        <v>0</v>
      </c>
      <c r="CW205" s="192">
        <f t="shared" si="786"/>
        <v>0</v>
      </c>
      <c r="CX205" s="192">
        <f t="shared" si="787"/>
        <v>0</v>
      </c>
      <c r="CY205" s="192">
        <f t="shared" si="788"/>
        <v>0</v>
      </c>
      <c r="CZ205" s="192">
        <f t="shared" si="789"/>
        <v>0</v>
      </c>
      <c r="DA205" s="192">
        <f t="shared" si="790"/>
        <v>0</v>
      </c>
      <c r="DB205" s="192">
        <f t="shared" si="791"/>
        <v>0</v>
      </c>
      <c r="DC205" s="192">
        <f t="shared" si="792"/>
        <v>0</v>
      </c>
      <c r="DD205" s="192">
        <f t="shared" si="793"/>
        <v>0</v>
      </c>
      <c r="DE205" s="192">
        <f t="shared" si="794"/>
        <v>0</v>
      </c>
      <c r="DF205" s="192">
        <f t="shared" si="795"/>
        <v>0</v>
      </c>
      <c r="DG205" s="192">
        <f t="shared" si="796"/>
        <v>0</v>
      </c>
      <c r="DH205" s="192">
        <f t="shared" si="797"/>
        <v>0</v>
      </c>
      <c r="DI205" s="192">
        <f t="shared" si="798"/>
        <v>0</v>
      </c>
      <c r="DJ205" s="192">
        <f t="shared" si="799"/>
        <v>0</v>
      </c>
      <c r="DK205" s="192">
        <f t="shared" si="800"/>
        <v>0</v>
      </c>
      <c r="DL205" s="192">
        <f t="shared" si="801"/>
        <v>0</v>
      </c>
      <c r="DM205" s="192">
        <f t="shared" si="802"/>
        <v>0</v>
      </c>
      <c r="DN205" s="192">
        <f t="shared" si="803"/>
        <v>0</v>
      </c>
      <c r="DO205" s="192">
        <f t="shared" si="804"/>
        <v>0</v>
      </c>
      <c r="DP205" s="192">
        <f t="shared" si="805"/>
        <v>0</v>
      </c>
      <c r="DQ205" s="192">
        <f t="shared" si="806"/>
        <v>0</v>
      </c>
      <c r="DR205" s="192">
        <f t="shared" si="807"/>
        <v>0</v>
      </c>
      <c r="DS205" s="192">
        <f t="shared" si="808"/>
        <v>0</v>
      </c>
      <c r="DT205" s="192">
        <f t="shared" si="809"/>
        <v>0</v>
      </c>
      <c r="DU205" s="192">
        <f t="shared" si="810"/>
        <v>0</v>
      </c>
      <c r="DV205" s="193">
        <f t="shared" si="687"/>
        <v>0</v>
      </c>
      <c r="DW205" s="193">
        <f t="shared" si="688"/>
        <v>0</v>
      </c>
      <c r="DX205" s="193">
        <f t="shared" si="689"/>
        <v>0</v>
      </c>
      <c r="DY205" s="193">
        <f t="shared" si="690"/>
        <v>0</v>
      </c>
      <c r="DZ205" s="193">
        <f t="shared" si="691"/>
        <v>0</v>
      </c>
      <c r="EA205" s="192">
        <f t="shared" si="811"/>
        <v>0</v>
      </c>
      <c r="EB205" s="192">
        <f t="shared" si="812"/>
        <v>0</v>
      </c>
      <c r="EC205" s="192">
        <f t="shared" si="813"/>
        <v>0</v>
      </c>
      <c r="ED205" s="192">
        <f t="shared" si="814"/>
        <v>0</v>
      </c>
      <c r="EE205" s="192">
        <f t="shared" si="815"/>
        <v>0</v>
      </c>
      <c r="EF205" s="192">
        <f t="shared" si="816"/>
        <v>0</v>
      </c>
      <c r="EG205" s="192">
        <f t="shared" si="817"/>
        <v>0</v>
      </c>
      <c r="EH205" s="192">
        <f t="shared" si="818"/>
        <v>0</v>
      </c>
      <c r="EI205" s="192">
        <f t="shared" si="819"/>
        <v>0</v>
      </c>
      <c r="EJ205" s="192">
        <f t="shared" si="820"/>
        <v>0</v>
      </c>
      <c r="EK205" s="192">
        <f t="shared" si="821"/>
        <v>0</v>
      </c>
      <c r="EL205" s="192">
        <f t="shared" si="822"/>
        <v>0</v>
      </c>
      <c r="EM205" s="192">
        <f t="shared" si="823"/>
        <v>0</v>
      </c>
      <c r="EN205" s="192">
        <f t="shared" si="824"/>
        <v>0</v>
      </c>
      <c r="EO205" s="192">
        <f t="shared" si="825"/>
        <v>0</v>
      </c>
      <c r="EP205" s="192">
        <f t="shared" si="826"/>
        <v>0</v>
      </c>
      <c r="EQ205" s="192">
        <f t="shared" si="827"/>
        <v>0</v>
      </c>
      <c r="ER205" s="192">
        <f t="shared" si="828"/>
        <v>0</v>
      </c>
      <c r="ES205" s="192">
        <f t="shared" si="829"/>
        <v>0</v>
      </c>
      <c r="ET205" s="192">
        <f t="shared" si="830"/>
        <v>0</v>
      </c>
      <c r="EU205" s="192">
        <f t="shared" si="831"/>
        <v>0</v>
      </c>
      <c r="EV205" s="192">
        <f t="shared" si="832"/>
        <v>0</v>
      </c>
      <c r="EW205" s="192">
        <f t="shared" si="833"/>
        <v>0</v>
      </c>
      <c r="EX205" s="192">
        <f t="shared" si="834"/>
        <v>0</v>
      </c>
      <c r="EY205" s="192">
        <f t="shared" si="835"/>
        <v>0</v>
      </c>
      <c r="EZ205" s="192">
        <f t="shared" si="836"/>
        <v>0</v>
      </c>
      <c r="FA205" s="192">
        <f t="shared" si="837"/>
        <v>0</v>
      </c>
      <c r="FB205" s="192">
        <f t="shared" si="838"/>
        <v>0</v>
      </c>
      <c r="FC205" s="192">
        <f t="shared" si="839"/>
        <v>0</v>
      </c>
      <c r="FD205" s="192">
        <f t="shared" si="840"/>
        <v>0</v>
      </c>
      <c r="FE205" s="192">
        <f t="shared" si="841"/>
        <v>0</v>
      </c>
      <c r="FF205" s="192">
        <f t="shared" si="842"/>
        <v>0</v>
      </c>
      <c r="FG205" s="192">
        <f t="shared" si="843"/>
        <v>0</v>
      </c>
      <c r="FH205" s="192">
        <f t="shared" si="844"/>
        <v>0</v>
      </c>
      <c r="FI205" s="192">
        <f t="shared" si="845"/>
        <v>0</v>
      </c>
      <c r="FJ205" s="192">
        <f t="shared" si="846"/>
        <v>0</v>
      </c>
      <c r="FK205" s="192">
        <f t="shared" si="847"/>
        <v>0</v>
      </c>
      <c r="FL205" s="192">
        <f t="shared" si="848"/>
        <v>0</v>
      </c>
      <c r="FM205" s="192">
        <f t="shared" si="849"/>
        <v>0</v>
      </c>
      <c r="FN205" s="192">
        <f t="shared" si="850"/>
        <v>0</v>
      </c>
      <c r="FO205" s="192">
        <f t="shared" si="851"/>
        <v>0</v>
      </c>
      <c r="FP205" s="192">
        <f t="shared" si="852"/>
        <v>0</v>
      </c>
      <c r="FQ205" s="192">
        <f t="shared" si="853"/>
        <v>0</v>
      </c>
      <c r="FR205" s="192">
        <f t="shared" si="854"/>
        <v>0</v>
      </c>
      <c r="FS205" s="192">
        <f t="shared" si="855"/>
        <v>0</v>
      </c>
      <c r="FT205" s="192">
        <f t="shared" si="856"/>
        <v>0</v>
      </c>
      <c r="FU205" s="192">
        <f t="shared" si="857"/>
        <v>0</v>
      </c>
      <c r="FV205" s="192">
        <f t="shared" si="858"/>
        <v>0</v>
      </c>
      <c r="FW205" s="192">
        <f t="shared" si="859"/>
        <v>0</v>
      </c>
      <c r="FX205" s="192">
        <f t="shared" si="860"/>
        <v>0</v>
      </c>
      <c r="FY205" s="192">
        <f t="shared" si="861"/>
        <v>0</v>
      </c>
      <c r="FZ205" s="192">
        <f t="shared" si="862"/>
        <v>0</v>
      </c>
      <c r="GA205" s="192">
        <f t="shared" si="863"/>
        <v>0</v>
      </c>
      <c r="GB205" s="192">
        <f t="shared" si="864"/>
        <v>0</v>
      </c>
      <c r="GC205" s="192">
        <f t="shared" si="865"/>
        <v>0</v>
      </c>
      <c r="GD205" s="192">
        <f t="shared" si="866"/>
        <v>0</v>
      </c>
      <c r="GE205" s="192">
        <f t="shared" si="867"/>
        <v>0</v>
      </c>
      <c r="GF205" s="192">
        <f t="shared" si="868"/>
        <v>0</v>
      </c>
      <c r="GG205" s="192">
        <f t="shared" si="869"/>
        <v>0</v>
      </c>
      <c r="GH205" s="192">
        <f t="shared" si="870"/>
        <v>0</v>
      </c>
      <c r="GI205" s="192">
        <f t="shared" si="871"/>
        <v>0</v>
      </c>
      <c r="GJ205" s="192">
        <f t="shared" si="872"/>
        <v>0</v>
      </c>
      <c r="GK205" s="192">
        <f t="shared" si="873"/>
        <v>0</v>
      </c>
      <c r="GL205" s="192">
        <f t="shared" si="874"/>
        <v>0</v>
      </c>
      <c r="GM205" s="192">
        <f t="shared" si="875"/>
        <v>0</v>
      </c>
      <c r="GN205" s="192">
        <f t="shared" si="876"/>
        <v>0</v>
      </c>
      <c r="GO205" s="192">
        <f t="shared" si="877"/>
        <v>0</v>
      </c>
      <c r="GP205" s="192">
        <f t="shared" si="878"/>
        <v>0</v>
      </c>
      <c r="GQ205" s="192">
        <f t="shared" si="879"/>
        <v>0</v>
      </c>
      <c r="GR205" s="192">
        <f t="shared" si="880"/>
        <v>0</v>
      </c>
      <c r="GS205" s="192">
        <f t="shared" si="881"/>
        <v>0</v>
      </c>
      <c r="GT205" s="192">
        <f t="shared" si="882"/>
        <v>0</v>
      </c>
      <c r="GU205" s="192">
        <f t="shared" si="883"/>
        <v>0</v>
      </c>
      <c r="GV205" s="192">
        <f t="shared" si="884"/>
        <v>0</v>
      </c>
      <c r="GW205" s="192">
        <f t="shared" si="885"/>
        <v>0</v>
      </c>
      <c r="GX205" s="192">
        <f t="shared" si="886"/>
        <v>0</v>
      </c>
      <c r="GY205" s="192">
        <f t="shared" si="887"/>
        <v>0</v>
      </c>
      <c r="GZ205" s="192">
        <f t="shared" si="888"/>
        <v>0</v>
      </c>
      <c r="HA205" s="192">
        <f t="shared" si="889"/>
        <v>0</v>
      </c>
      <c r="HB205" s="192">
        <f t="shared" si="890"/>
        <v>0</v>
      </c>
      <c r="HC205" s="192">
        <f t="shared" si="891"/>
        <v>0</v>
      </c>
      <c r="HD205" s="192">
        <f t="shared" si="892"/>
        <v>0</v>
      </c>
      <c r="HE205" s="192">
        <f t="shared" si="893"/>
        <v>0</v>
      </c>
      <c r="HF205" s="192">
        <f t="shared" si="894"/>
        <v>0</v>
      </c>
      <c r="HG205" s="192">
        <f t="shared" si="895"/>
        <v>0</v>
      </c>
      <c r="HH205" s="192">
        <f t="shared" si="896"/>
        <v>0</v>
      </c>
      <c r="HI205" s="192">
        <f t="shared" si="897"/>
        <v>0</v>
      </c>
      <c r="HJ205" s="192">
        <f t="shared" si="898"/>
        <v>0</v>
      </c>
      <c r="HK205" s="192">
        <f t="shared" si="899"/>
        <v>0</v>
      </c>
      <c r="HL205" s="192">
        <f t="shared" si="900"/>
        <v>0</v>
      </c>
      <c r="HM205" s="192">
        <f t="shared" si="901"/>
        <v>0</v>
      </c>
      <c r="HN205" s="194">
        <f t="shared" si="692"/>
        <v>0</v>
      </c>
      <c r="HO205" s="194">
        <f t="shared" si="693"/>
        <v>0</v>
      </c>
      <c r="HP205" s="194">
        <f t="shared" si="694"/>
        <v>0</v>
      </c>
      <c r="HQ205" s="194">
        <f t="shared" si="695"/>
        <v>0</v>
      </c>
      <c r="HR205" s="194">
        <f t="shared" si="696"/>
        <v>0</v>
      </c>
      <c r="HS205" s="195" t="str">
        <f t="shared" si="701"/>
        <v/>
      </c>
      <c r="HT205" s="196">
        <f t="shared" si="697"/>
        <v>0</v>
      </c>
      <c r="HU205" s="196">
        <f t="shared" si="698"/>
        <v>0</v>
      </c>
      <c r="HV205" s="197" t="str">
        <f t="shared" si="702"/>
        <v/>
      </c>
      <c r="HW205" s="197" t="str">
        <f t="shared" si="902"/>
        <v/>
      </c>
      <c r="HX205" s="197" t="str">
        <f t="shared" si="903"/>
        <v/>
      </c>
      <c r="HY205" s="195" t="str">
        <f t="shared" si="703"/>
        <v/>
      </c>
      <c r="HZ205" s="30">
        <f t="shared" si="699"/>
        <v>0</v>
      </c>
      <c r="IA205" s="198">
        <f t="shared" si="704"/>
        <v>0</v>
      </c>
      <c r="IB205" s="195"/>
      <c r="IC205" s="195">
        <f t="shared" si="711"/>
        <v>0</v>
      </c>
      <c r="ID205" s="195">
        <f t="shared" si="705"/>
        <v>0</v>
      </c>
      <c r="IE205" s="195">
        <f t="shared" si="904"/>
        <v>0</v>
      </c>
      <c r="IF205" s="195">
        <f t="shared" si="706"/>
        <v>0</v>
      </c>
      <c r="IG205" s="307">
        <f t="shared" si="707"/>
        <v>0</v>
      </c>
      <c r="IH205" s="307">
        <f t="shared" si="708"/>
        <v>0</v>
      </c>
      <c r="II205" s="44">
        <f t="shared" si="709"/>
        <v>0</v>
      </c>
      <c r="IJ205" s="44">
        <f t="shared" si="712"/>
        <v>0</v>
      </c>
      <c r="IK205" s="44">
        <f t="shared" si="713"/>
        <v>0</v>
      </c>
      <c r="IL205" s="44">
        <f t="shared" si="714"/>
        <v>0</v>
      </c>
      <c r="IM205" s="44">
        <f t="shared" si="715"/>
        <v>0</v>
      </c>
      <c r="IN205" s="44">
        <f t="shared" si="716"/>
        <v>0</v>
      </c>
      <c r="IO205" s="44">
        <f t="shared" si="717"/>
        <v>0</v>
      </c>
    </row>
    <row r="206" spans="1:249" ht="18" customHeight="1">
      <c r="A206" s="188">
        <v>200</v>
      </c>
      <c r="B206" s="326"/>
      <c r="C206" s="289"/>
      <c r="D206" s="199"/>
      <c r="E206" s="189"/>
      <c r="F206" s="189"/>
      <c r="G206" s="190"/>
      <c r="H206" s="190"/>
      <c r="I206" s="272"/>
      <c r="J206" s="207"/>
      <c r="K206" s="214" t="str">
        <f t="shared" si="710"/>
        <v/>
      </c>
      <c r="L206" s="200" t="str">
        <f t="shared" si="718"/>
        <v/>
      </c>
      <c r="M206" s="200" t="str">
        <f t="shared" si="719"/>
        <v/>
      </c>
      <c r="N206" s="209" t="str">
        <f t="shared" si="700"/>
        <v/>
      </c>
      <c r="O206" s="208" t="str">
        <f>IFERROR(IF(D206="","",IF(K206="","",IF(I206="","",IF(F206="F",VLOOKUP(K206,F!A:G,2,0),IF(F206="M",VLOOKUP(K206,M!A:G,2,0),""))))),0)</f>
        <v/>
      </c>
      <c r="P206" s="191" t="str">
        <f>IFERROR(IF(D206="","",IF(K206="","",IF(I206="","",IF(F206="F",VLOOKUP(K206,F!A:G,3,0),IF(F206="M",VLOOKUP(K206,M!A:G,3,0),""))))),0)</f>
        <v/>
      </c>
      <c r="Q206" s="191" t="str">
        <f>IFERROR(IF(D206="","",IF(K206="","",IF(I206="","",IF(F206="F",VLOOKUP(K206,F!A:G,4,0),IF(F206="M",VLOOKUP(K206,M!A:G,4,0),""))))),0)</f>
        <v/>
      </c>
      <c r="R206" s="191" t="str">
        <f>IFERROR(IF(D206="","",IF(K206="","",IF(I206="","",IF(F206="F",VLOOKUP(K206,F!A:G,5,0),IF(F206="M",VLOOKUP(K206,M!A:G,5,0),""))))),0)</f>
        <v/>
      </c>
      <c r="S206" s="191" t="str">
        <f>IFERROR(IF(D206="","",IF(K206="","",IF(I206="","",IF(F206="F",VLOOKUP(K206,F!A:G,6,0),IF(F206="M",VLOOKUP(K206,M!A:G,6,0),""))))),0)</f>
        <v/>
      </c>
      <c r="T206" s="191" t="str">
        <f>IFERROR(IF(D206="","",IF(K206="","",IF(I206="","",IF(F206="F",VLOOKUP(K206,F!A:G,7,0),IF(F206="M",VLOOKUP(K206,M!A:G,7,0),""))))),0)</f>
        <v/>
      </c>
      <c r="U206" s="191" t="str">
        <f>IFERROR(IF(D206="","",IF(K206="","",IF(J206="","",IF(F206="F",VLOOKUP(K206,F!A:M,8,0),IF(F206="M",VLOOKUP(K206,M!A:M,8,0),""))))),0)</f>
        <v/>
      </c>
      <c r="V206" s="191" t="str">
        <f>IFERROR(IF(D206="","",IF(K206="","",IF(J206="","",IF(F206="F",VLOOKUP(K206,F!A:M,9,0),IF(F206="M",VLOOKUP(K206,M!A:M,9,0),""))))),0)</f>
        <v/>
      </c>
      <c r="W206" s="191" t="str">
        <f>IFERROR(IF(D206="","",IF(K206="","",IF(J206="","",IF(F206="F",VLOOKUP(K206,F!A:M,10,0),IF(F206="M",VLOOKUP(K206,M!A:M,10,0),""))))),0)</f>
        <v/>
      </c>
      <c r="X206" s="191" t="str">
        <f>IFERROR(IF(D206="","",IF(K206="","",IF(J206="","",IF(F206="F",VLOOKUP(K206,F!A:M,11,0),IF(F206="M",VLOOKUP(K206,M!A:M,11,0),""))))),0)</f>
        <v/>
      </c>
      <c r="Y206" s="191" t="str">
        <f>IFERROR(IF(D206="","",IF(K206="","",IF(J206="","",IF(F206="F",VLOOKUP(K206,F!A:M,12,0),IF(F206="M",VLOOKUP(K206,M!A:M,12,0),""))))),0)</f>
        <v/>
      </c>
      <c r="Z206" s="191" t="str">
        <f>IFERROR(IF(D206="","",IF(K206="","",IF(J206="","",IF(F206="F",VLOOKUP(K206,F!A:M,13,0),IF(F206="M",VLOOKUP(K206,M!A:M,13,0),""))))),0)</f>
        <v/>
      </c>
      <c r="AA206" s="191" t="str">
        <f>IFERROR(IF(D206="","",IF(F206="","",IF(J206="","",IF(K206="","",IF(AND(K206&gt;23,K206&lt;=60),IF(F206="F",VLOOKUP(MROUND(HZ206,0.5),'F-Weight for Length'!K:S,2,0),VLOOKUP(MROUND(HZ206,0.5),'M-Weight for Length'!K:S,2,0)),IF(K206&gt;60,IF(F206="F",VLOOKUP(K206,'F-Weight for Length'!U:AC,2,0),VLOOKUP(K206,'M-Weight for Length'!U:AC,2,0)),IF(F206="F",VLOOKUP(MROUND(HZ206,0.5),'F-Weight for Length'!A:I,2,0),VLOOKUP(MROUND(HZ206,0.5),'M-Weight for Length'!A:I,2,0)))))))),0)</f>
        <v/>
      </c>
      <c r="AB206" s="191" t="str">
        <f>IFERROR(IF(D206="","",IF(F206="","",IF(J206="","",IF(K206="","",IF(AND(K206&gt;23,K206&lt;=60),IF(F206="F",VLOOKUP(MROUND(HZ206,0.5),'F-Weight for Length'!K:S,3,0),VLOOKUP(MROUND(HZ206,0.5),'M-Weight for Length'!K:S,3,0)),IF(K206&gt;60,IF(F206="F",VLOOKUP(K206,'F-Weight for Length'!U:AC,3,0),VLOOKUP(K206,'M-Weight for Length'!U:AC,3,0)),IF(F206="F",VLOOKUP(MROUND(HZ206,0.5),'F-Weight for Length'!A:I,3,0),VLOOKUP(MROUND(HZ206,0.5),'M-Weight for Length'!A:I,3,0)))))))),0)</f>
        <v/>
      </c>
      <c r="AC206" s="191" t="str">
        <f>IFERROR(IF(D206="","",IF(F206="","",IF(J206="","",IF(K206="","",IF(AND(K206&gt;23,K206&lt;=60),IF(F206="F",VLOOKUP(MROUND(HZ206,0.5),'F-Weight for Length'!K:S,4,0),VLOOKUP(MROUND(HZ206,0.5),'M-Weight for Length'!K:S,4,0)),IF(K206&gt;60,IF(F206="F",VLOOKUP(K206,'F-Weight for Length'!U:AC,4,0),VLOOKUP(K206,'M-Weight for Length'!U:AC,4,0)),IF(F206="F",VLOOKUP(MROUND(HZ206,0.5),'F-Weight for Length'!A:I,4,0),VLOOKUP(MROUND(HZ206,0.5),'M-Weight for Length'!A:I,4,0)))))))),0)</f>
        <v/>
      </c>
      <c r="AD206" s="191" t="str">
        <f>IFERROR(IF(D206="","",IF(F206="","",IF(J206="","",IF(K206="","",IF(AND(K206&gt;23,K206&lt;=60),IF(F206="F",VLOOKUP(MROUND(HZ206,0.5),'F-Weight for Length'!K:S,5,0),VLOOKUP(MROUND(HZ206,0.5),'M-Weight for Length'!K:S,5,0)),IF(K206&gt;60,IF(F206="F",VLOOKUP(K206,'F-Weight for Length'!U:AC,5,0),VLOOKUP(K206,'M-Weight for Length'!U:AC,5,0)),IF(F206="F",VLOOKUP(MROUND(HZ206,0.5),'F-Weight for Length'!A:I,5,0),VLOOKUP(MROUND(HZ206,0.5),'M-Weight for Length'!A:I,5,0)))))))),0)</f>
        <v/>
      </c>
      <c r="AE206" s="191" t="str">
        <f>IFERROR(IF(D206="","",IF(F206="","",IF(J206="","",IF(K206="","",IF(AND(K206&gt;23,K206&lt;=60),IF(F206="F",VLOOKUP(MROUND(HZ206,0.5),'F-Weight for Length'!K:S,6,0),VLOOKUP(MROUND(HZ206,0.5),'M-Weight for Length'!K:S,6,0)),IF(K206&gt;60,IF(F206="F",VLOOKUP(K206,'F-Weight for Length'!U:AC,6,0),VLOOKUP(K206,'M-Weight for Length'!U:AC,6,0)),IF(F206="F",VLOOKUP(MROUND(HZ206,0.5),'F-Weight for Length'!A:I,6,0),VLOOKUP(MROUND(HZ206,0.5),'M-Weight for Length'!A:I,6,0)))))))),0)</f>
        <v/>
      </c>
      <c r="AF206" s="191" t="str">
        <f>IFERROR(IF(D206="","",IF(F206="","",IF(J206="","",IF(K206="","",IF(AND(K206&gt;23,K206&lt;=60),IF(F206="F",VLOOKUP(MROUND(HZ206,0.5),'F-Weight for Length'!K:S,7,0),VLOOKUP(MROUND(HZ206,0.5),'M-Weight for Length'!K:S,7,0)),IF(K206&gt;60,IF(F206="F",VLOOKUP(K206,'F-Weight for Length'!U:AC,7,0),VLOOKUP(K206,'M-Weight for Length'!U:AC,7,0)),IF(F206="F",VLOOKUP(MROUND(HZ206,0.5),'F-Weight for Length'!A:I,7,0),VLOOKUP(MROUND(HZ206,0.5),'M-Weight for Length'!A:I,7,0)))))))),0)</f>
        <v/>
      </c>
      <c r="AG206" s="191" t="str">
        <f>IFERROR(IF(D206="","",IF(F206="","",IF(J206="","",IF(K206="","",IF(AND(K206&gt;23,K206&lt;=60),IF(F206="F",VLOOKUP(MROUND(HZ206,0.5),'F-Weight for Length'!K:S,8,0),VLOOKUP(MROUND(HZ206,0.5),'M-Weight for Length'!K:S,8,0)),IF(K206&gt;60,IF(F206="F",VLOOKUP(K206,'F-Weight for Length'!U:AC,8,0),VLOOKUP(K206,'M-Weight for Length'!U:AC,8,0)),IF(F206="F",VLOOKUP(MROUND(HZ206,0.5),'F-Weight for Length'!A:I,8,0),VLOOKUP(MROUND(HZ206,0.5),'M-Weight for Length'!A:I,8,0)))))))),0)</f>
        <v/>
      </c>
      <c r="AH206" s="191" t="str">
        <f>IFERROR(IF(D206="","",IF(F206="","",IF(J206="","",IF(K206="","",IF(AND(K206&gt;23,K206&lt;=60),IF(F206="F",VLOOKUP(MROUND(HZ206,0.5),'F-Weight for Length'!K:S,9,0),VLOOKUP(MROUND(HZ206,0.5),'M-Weight for Length'!K:S,9,0)),IF(K206&gt;60,IF(F206="F",VLOOKUP(K206,'F-Weight for Length'!U:AC,9,0),VLOOKUP(K206,'M-Weight for Length'!U:AC,9,0)),IF(F206="F",VLOOKUP(MROUND(HZ206,0.5),'F-Weight for Length'!A:I,9,0),VLOOKUP(MROUND(HZ206,0.5),'M-Weight for Length'!A:I,9,0)))))))),0)</f>
        <v/>
      </c>
      <c r="AI206" s="192">
        <f t="shared" si="720"/>
        <v>0</v>
      </c>
      <c r="AJ206" s="192">
        <f t="shared" si="721"/>
        <v>0</v>
      </c>
      <c r="AK206" s="192">
        <f t="shared" si="722"/>
        <v>0</v>
      </c>
      <c r="AL206" s="192">
        <f t="shared" si="723"/>
        <v>0</v>
      </c>
      <c r="AM206" s="192">
        <f t="shared" si="724"/>
        <v>0</v>
      </c>
      <c r="AN206" s="192">
        <f t="shared" si="725"/>
        <v>0</v>
      </c>
      <c r="AO206" s="192">
        <f t="shared" si="726"/>
        <v>0</v>
      </c>
      <c r="AP206" s="192">
        <f t="shared" si="727"/>
        <v>0</v>
      </c>
      <c r="AQ206" s="192">
        <f t="shared" si="728"/>
        <v>0</v>
      </c>
      <c r="AR206" s="192">
        <f t="shared" si="729"/>
        <v>0</v>
      </c>
      <c r="AS206" s="192">
        <f t="shared" si="730"/>
        <v>0</v>
      </c>
      <c r="AT206" s="192">
        <f t="shared" si="731"/>
        <v>0</v>
      </c>
      <c r="AU206" s="192">
        <f t="shared" si="732"/>
        <v>0</v>
      </c>
      <c r="AV206" s="192">
        <f t="shared" si="733"/>
        <v>0</v>
      </c>
      <c r="AW206" s="192">
        <f t="shared" si="734"/>
        <v>0</v>
      </c>
      <c r="AX206" s="192">
        <f t="shared" si="735"/>
        <v>0</v>
      </c>
      <c r="AY206" s="192">
        <f t="shared" si="736"/>
        <v>0</v>
      </c>
      <c r="AZ206" s="192">
        <f t="shared" si="737"/>
        <v>0</v>
      </c>
      <c r="BA206" s="192">
        <f t="shared" si="738"/>
        <v>0</v>
      </c>
      <c r="BB206" s="192">
        <f t="shared" si="739"/>
        <v>0</v>
      </c>
      <c r="BC206" s="192">
        <f t="shared" si="740"/>
        <v>0</v>
      </c>
      <c r="BD206" s="192">
        <f t="shared" si="741"/>
        <v>0</v>
      </c>
      <c r="BE206" s="192">
        <f t="shared" si="742"/>
        <v>0</v>
      </c>
      <c r="BF206" s="192">
        <f t="shared" si="743"/>
        <v>0</v>
      </c>
      <c r="BG206" s="192">
        <f t="shared" si="744"/>
        <v>0</v>
      </c>
      <c r="BH206" s="192">
        <f t="shared" si="745"/>
        <v>0</v>
      </c>
      <c r="BI206" s="192">
        <f t="shared" si="746"/>
        <v>0</v>
      </c>
      <c r="BJ206" s="192">
        <f t="shared" si="747"/>
        <v>0</v>
      </c>
      <c r="BK206" s="192">
        <f t="shared" si="748"/>
        <v>0</v>
      </c>
      <c r="BL206" s="192">
        <f t="shared" si="749"/>
        <v>0</v>
      </c>
      <c r="BM206" s="192">
        <f t="shared" si="750"/>
        <v>0</v>
      </c>
      <c r="BN206" s="192">
        <f t="shared" si="751"/>
        <v>0</v>
      </c>
      <c r="BO206" s="192">
        <f t="shared" si="752"/>
        <v>0</v>
      </c>
      <c r="BP206" s="192">
        <f t="shared" si="753"/>
        <v>0</v>
      </c>
      <c r="BQ206" s="192">
        <f t="shared" si="754"/>
        <v>0</v>
      </c>
      <c r="BR206" s="192">
        <f t="shared" si="755"/>
        <v>0</v>
      </c>
      <c r="BS206" s="192">
        <f t="shared" si="756"/>
        <v>0</v>
      </c>
      <c r="BT206" s="192">
        <f t="shared" si="757"/>
        <v>0</v>
      </c>
      <c r="BU206" s="192">
        <f t="shared" si="758"/>
        <v>0</v>
      </c>
      <c r="BV206" s="192">
        <f t="shared" si="759"/>
        <v>0</v>
      </c>
      <c r="BW206" s="192">
        <f t="shared" si="760"/>
        <v>0</v>
      </c>
      <c r="BX206" s="192">
        <f t="shared" si="761"/>
        <v>0</v>
      </c>
      <c r="BY206" s="192">
        <f t="shared" si="762"/>
        <v>0</v>
      </c>
      <c r="BZ206" s="192">
        <f t="shared" si="763"/>
        <v>0</v>
      </c>
      <c r="CA206" s="192">
        <f t="shared" si="764"/>
        <v>0</v>
      </c>
      <c r="CB206" s="192">
        <f t="shared" si="765"/>
        <v>0</v>
      </c>
      <c r="CC206" s="192">
        <f t="shared" si="766"/>
        <v>0</v>
      </c>
      <c r="CD206" s="192">
        <f t="shared" si="767"/>
        <v>0</v>
      </c>
      <c r="CE206" s="192">
        <f t="shared" si="768"/>
        <v>0</v>
      </c>
      <c r="CF206" s="192">
        <f t="shared" si="769"/>
        <v>0</v>
      </c>
      <c r="CG206" s="192">
        <f t="shared" si="770"/>
        <v>0</v>
      </c>
      <c r="CH206" s="192">
        <f t="shared" si="771"/>
        <v>0</v>
      </c>
      <c r="CI206" s="192">
        <f t="shared" si="772"/>
        <v>0</v>
      </c>
      <c r="CJ206" s="192">
        <f t="shared" si="773"/>
        <v>0</v>
      </c>
      <c r="CK206" s="192">
        <f t="shared" si="774"/>
        <v>0</v>
      </c>
      <c r="CL206" s="192">
        <f t="shared" si="775"/>
        <v>0</v>
      </c>
      <c r="CM206" s="192">
        <f t="shared" si="776"/>
        <v>0</v>
      </c>
      <c r="CN206" s="192">
        <f t="shared" si="777"/>
        <v>0</v>
      </c>
      <c r="CO206" s="192">
        <f t="shared" si="778"/>
        <v>0</v>
      </c>
      <c r="CP206" s="192">
        <f t="shared" si="779"/>
        <v>0</v>
      </c>
      <c r="CQ206" s="192">
        <f t="shared" si="780"/>
        <v>0</v>
      </c>
      <c r="CR206" s="192">
        <f t="shared" si="781"/>
        <v>0</v>
      </c>
      <c r="CS206" s="192">
        <f t="shared" si="782"/>
        <v>0</v>
      </c>
      <c r="CT206" s="192">
        <f t="shared" si="783"/>
        <v>0</v>
      </c>
      <c r="CU206" s="192">
        <f t="shared" si="784"/>
        <v>0</v>
      </c>
      <c r="CV206" s="192">
        <f t="shared" si="785"/>
        <v>0</v>
      </c>
      <c r="CW206" s="192">
        <f t="shared" si="786"/>
        <v>0</v>
      </c>
      <c r="CX206" s="192">
        <f t="shared" si="787"/>
        <v>0</v>
      </c>
      <c r="CY206" s="192">
        <f t="shared" si="788"/>
        <v>0</v>
      </c>
      <c r="CZ206" s="192">
        <f t="shared" si="789"/>
        <v>0</v>
      </c>
      <c r="DA206" s="192">
        <f t="shared" si="790"/>
        <v>0</v>
      </c>
      <c r="DB206" s="192">
        <f t="shared" si="791"/>
        <v>0</v>
      </c>
      <c r="DC206" s="192">
        <f t="shared" si="792"/>
        <v>0</v>
      </c>
      <c r="DD206" s="192">
        <f t="shared" si="793"/>
        <v>0</v>
      </c>
      <c r="DE206" s="192">
        <f t="shared" si="794"/>
        <v>0</v>
      </c>
      <c r="DF206" s="192">
        <f t="shared" si="795"/>
        <v>0</v>
      </c>
      <c r="DG206" s="192">
        <f t="shared" si="796"/>
        <v>0</v>
      </c>
      <c r="DH206" s="192">
        <f t="shared" si="797"/>
        <v>0</v>
      </c>
      <c r="DI206" s="192">
        <f t="shared" si="798"/>
        <v>0</v>
      </c>
      <c r="DJ206" s="192">
        <f t="shared" si="799"/>
        <v>0</v>
      </c>
      <c r="DK206" s="192">
        <f t="shared" si="800"/>
        <v>0</v>
      </c>
      <c r="DL206" s="192">
        <f t="shared" si="801"/>
        <v>0</v>
      </c>
      <c r="DM206" s="192">
        <f t="shared" si="802"/>
        <v>0</v>
      </c>
      <c r="DN206" s="192">
        <f t="shared" si="803"/>
        <v>0</v>
      </c>
      <c r="DO206" s="192">
        <f t="shared" si="804"/>
        <v>0</v>
      </c>
      <c r="DP206" s="192">
        <f t="shared" si="805"/>
        <v>0</v>
      </c>
      <c r="DQ206" s="192">
        <f t="shared" si="806"/>
        <v>0</v>
      </c>
      <c r="DR206" s="192">
        <f t="shared" si="807"/>
        <v>0</v>
      </c>
      <c r="DS206" s="192">
        <f t="shared" si="808"/>
        <v>0</v>
      </c>
      <c r="DT206" s="192">
        <f t="shared" si="809"/>
        <v>0</v>
      </c>
      <c r="DU206" s="192">
        <f t="shared" si="810"/>
        <v>0</v>
      </c>
      <c r="DV206" s="193">
        <f t="shared" si="687"/>
        <v>0</v>
      </c>
      <c r="DW206" s="193">
        <f t="shared" si="688"/>
        <v>0</v>
      </c>
      <c r="DX206" s="193">
        <f t="shared" si="689"/>
        <v>0</v>
      </c>
      <c r="DY206" s="193">
        <f t="shared" si="690"/>
        <v>0</v>
      </c>
      <c r="DZ206" s="193">
        <f t="shared" si="691"/>
        <v>0</v>
      </c>
      <c r="EA206" s="192">
        <f t="shared" si="811"/>
        <v>0</v>
      </c>
      <c r="EB206" s="192">
        <f t="shared" si="812"/>
        <v>0</v>
      </c>
      <c r="EC206" s="192">
        <f t="shared" si="813"/>
        <v>0</v>
      </c>
      <c r="ED206" s="192">
        <f t="shared" si="814"/>
        <v>0</v>
      </c>
      <c r="EE206" s="192">
        <f t="shared" si="815"/>
        <v>0</v>
      </c>
      <c r="EF206" s="192">
        <f t="shared" si="816"/>
        <v>0</v>
      </c>
      <c r="EG206" s="192">
        <f t="shared" si="817"/>
        <v>0</v>
      </c>
      <c r="EH206" s="192">
        <f t="shared" si="818"/>
        <v>0</v>
      </c>
      <c r="EI206" s="192">
        <f t="shared" si="819"/>
        <v>0</v>
      </c>
      <c r="EJ206" s="192">
        <f t="shared" si="820"/>
        <v>0</v>
      </c>
      <c r="EK206" s="192">
        <f t="shared" si="821"/>
        <v>0</v>
      </c>
      <c r="EL206" s="192">
        <f t="shared" si="822"/>
        <v>0</v>
      </c>
      <c r="EM206" s="192">
        <f t="shared" si="823"/>
        <v>0</v>
      </c>
      <c r="EN206" s="192">
        <f t="shared" si="824"/>
        <v>0</v>
      </c>
      <c r="EO206" s="192">
        <f t="shared" si="825"/>
        <v>0</v>
      </c>
      <c r="EP206" s="192">
        <f t="shared" si="826"/>
        <v>0</v>
      </c>
      <c r="EQ206" s="192">
        <f t="shared" si="827"/>
        <v>0</v>
      </c>
      <c r="ER206" s="192">
        <f t="shared" si="828"/>
        <v>0</v>
      </c>
      <c r="ES206" s="192">
        <f t="shared" si="829"/>
        <v>0</v>
      </c>
      <c r="ET206" s="192">
        <f t="shared" si="830"/>
        <v>0</v>
      </c>
      <c r="EU206" s="192">
        <f t="shared" si="831"/>
        <v>0</v>
      </c>
      <c r="EV206" s="192">
        <f t="shared" si="832"/>
        <v>0</v>
      </c>
      <c r="EW206" s="192">
        <f t="shared" si="833"/>
        <v>0</v>
      </c>
      <c r="EX206" s="192">
        <f t="shared" si="834"/>
        <v>0</v>
      </c>
      <c r="EY206" s="192">
        <f t="shared" si="835"/>
        <v>0</v>
      </c>
      <c r="EZ206" s="192">
        <f t="shared" si="836"/>
        <v>0</v>
      </c>
      <c r="FA206" s="192">
        <f t="shared" si="837"/>
        <v>0</v>
      </c>
      <c r="FB206" s="192">
        <f t="shared" si="838"/>
        <v>0</v>
      </c>
      <c r="FC206" s="192">
        <f t="shared" si="839"/>
        <v>0</v>
      </c>
      <c r="FD206" s="192">
        <f t="shared" si="840"/>
        <v>0</v>
      </c>
      <c r="FE206" s="192">
        <f t="shared" si="841"/>
        <v>0</v>
      </c>
      <c r="FF206" s="192">
        <f t="shared" si="842"/>
        <v>0</v>
      </c>
      <c r="FG206" s="192">
        <f t="shared" si="843"/>
        <v>0</v>
      </c>
      <c r="FH206" s="192">
        <f t="shared" si="844"/>
        <v>0</v>
      </c>
      <c r="FI206" s="192">
        <f t="shared" si="845"/>
        <v>0</v>
      </c>
      <c r="FJ206" s="192">
        <f t="shared" si="846"/>
        <v>0</v>
      </c>
      <c r="FK206" s="192">
        <f t="shared" si="847"/>
        <v>0</v>
      </c>
      <c r="FL206" s="192">
        <f t="shared" si="848"/>
        <v>0</v>
      </c>
      <c r="FM206" s="192">
        <f t="shared" si="849"/>
        <v>0</v>
      </c>
      <c r="FN206" s="192">
        <f t="shared" si="850"/>
        <v>0</v>
      </c>
      <c r="FO206" s="192">
        <f t="shared" si="851"/>
        <v>0</v>
      </c>
      <c r="FP206" s="192">
        <f t="shared" si="852"/>
        <v>0</v>
      </c>
      <c r="FQ206" s="192">
        <f t="shared" si="853"/>
        <v>0</v>
      </c>
      <c r="FR206" s="192">
        <f t="shared" si="854"/>
        <v>0</v>
      </c>
      <c r="FS206" s="192">
        <f t="shared" si="855"/>
        <v>0</v>
      </c>
      <c r="FT206" s="192">
        <f t="shared" si="856"/>
        <v>0</v>
      </c>
      <c r="FU206" s="192">
        <f t="shared" si="857"/>
        <v>0</v>
      </c>
      <c r="FV206" s="192">
        <f t="shared" si="858"/>
        <v>0</v>
      </c>
      <c r="FW206" s="192">
        <f t="shared" si="859"/>
        <v>0</v>
      </c>
      <c r="FX206" s="192">
        <f t="shared" si="860"/>
        <v>0</v>
      </c>
      <c r="FY206" s="192">
        <f t="shared" si="861"/>
        <v>0</v>
      </c>
      <c r="FZ206" s="192">
        <f t="shared" si="862"/>
        <v>0</v>
      </c>
      <c r="GA206" s="192">
        <f t="shared" si="863"/>
        <v>0</v>
      </c>
      <c r="GB206" s="192">
        <f t="shared" si="864"/>
        <v>0</v>
      </c>
      <c r="GC206" s="192">
        <f t="shared" si="865"/>
        <v>0</v>
      </c>
      <c r="GD206" s="192">
        <f t="shared" si="866"/>
        <v>0</v>
      </c>
      <c r="GE206" s="192">
        <f t="shared" si="867"/>
        <v>0</v>
      </c>
      <c r="GF206" s="192">
        <f t="shared" si="868"/>
        <v>0</v>
      </c>
      <c r="GG206" s="192">
        <f t="shared" si="869"/>
        <v>0</v>
      </c>
      <c r="GH206" s="192">
        <f t="shared" si="870"/>
        <v>0</v>
      </c>
      <c r="GI206" s="192">
        <f t="shared" si="871"/>
        <v>0</v>
      </c>
      <c r="GJ206" s="192">
        <f t="shared" si="872"/>
        <v>0</v>
      </c>
      <c r="GK206" s="192">
        <f t="shared" si="873"/>
        <v>0</v>
      </c>
      <c r="GL206" s="192">
        <f t="shared" si="874"/>
        <v>0</v>
      </c>
      <c r="GM206" s="192">
        <f t="shared" si="875"/>
        <v>0</v>
      </c>
      <c r="GN206" s="192">
        <f t="shared" si="876"/>
        <v>0</v>
      </c>
      <c r="GO206" s="192">
        <f t="shared" si="877"/>
        <v>0</v>
      </c>
      <c r="GP206" s="192">
        <f t="shared" si="878"/>
        <v>0</v>
      </c>
      <c r="GQ206" s="192">
        <f t="shared" si="879"/>
        <v>0</v>
      </c>
      <c r="GR206" s="192">
        <f t="shared" si="880"/>
        <v>0</v>
      </c>
      <c r="GS206" s="192">
        <f t="shared" si="881"/>
        <v>0</v>
      </c>
      <c r="GT206" s="192">
        <f t="shared" si="882"/>
        <v>0</v>
      </c>
      <c r="GU206" s="192">
        <f t="shared" si="883"/>
        <v>0</v>
      </c>
      <c r="GV206" s="192">
        <f t="shared" si="884"/>
        <v>0</v>
      </c>
      <c r="GW206" s="192">
        <f t="shared" si="885"/>
        <v>0</v>
      </c>
      <c r="GX206" s="192">
        <f t="shared" si="886"/>
        <v>0</v>
      </c>
      <c r="GY206" s="192">
        <f t="shared" si="887"/>
        <v>0</v>
      </c>
      <c r="GZ206" s="192">
        <f t="shared" si="888"/>
        <v>0</v>
      </c>
      <c r="HA206" s="192">
        <f t="shared" si="889"/>
        <v>0</v>
      </c>
      <c r="HB206" s="192">
        <f t="shared" si="890"/>
        <v>0</v>
      </c>
      <c r="HC206" s="192">
        <f t="shared" si="891"/>
        <v>0</v>
      </c>
      <c r="HD206" s="192">
        <f t="shared" si="892"/>
        <v>0</v>
      </c>
      <c r="HE206" s="192">
        <f t="shared" si="893"/>
        <v>0</v>
      </c>
      <c r="HF206" s="192">
        <f t="shared" si="894"/>
        <v>0</v>
      </c>
      <c r="HG206" s="192">
        <f t="shared" si="895"/>
        <v>0</v>
      </c>
      <c r="HH206" s="192">
        <f t="shared" si="896"/>
        <v>0</v>
      </c>
      <c r="HI206" s="192">
        <f t="shared" si="897"/>
        <v>0</v>
      </c>
      <c r="HJ206" s="192">
        <f t="shared" si="898"/>
        <v>0</v>
      </c>
      <c r="HK206" s="192">
        <f t="shared" si="899"/>
        <v>0</v>
      </c>
      <c r="HL206" s="192">
        <f t="shared" si="900"/>
        <v>0</v>
      </c>
      <c r="HM206" s="192">
        <f t="shared" si="901"/>
        <v>0</v>
      </c>
      <c r="HN206" s="194">
        <f t="shared" si="692"/>
        <v>0</v>
      </c>
      <c r="HO206" s="194">
        <f t="shared" si="693"/>
        <v>0</v>
      </c>
      <c r="HP206" s="194">
        <f t="shared" si="694"/>
        <v>0</v>
      </c>
      <c r="HQ206" s="194">
        <f t="shared" si="695"/>
        <v>0</v>
      </c>
      <c r="HR206" s="194">
        <f t="shared" si="696"/>
        <v>0</v>
      </c>
      <c r="HS206" s="195" t="str">
        <f t="shared" si="701"/>
        <v/>
      </c>
      <c r="HT206" s="196">
        <f t="shared" si="697"/>
        <v>0</v>
      </c>
      <c r="HU206" s="196">
        <f t="shared" si="698"/>
        <v>0</v>
      </c>
      <c r="HV206" s="197" t="str">
        <f t="shared" si="702"/>
        <v/>
      </c>
      <c r="HW206" s="197" t="str">
        <f t="shared" si="902"/>
        <v/>
      </c>
      <c r="HX206" s="197" t="str">
        <f t="shared" si="903"/>
        <v/>
      </c>
      <c r="HY206" s="195" t="str">
        <f t="shared" si="703"/>
        <v/>
      </c>
      <c r="HZ206" s="30">
        <f t="shared" si="699"/>
        <v>0</v>
      </c>
      <c r="IA206" s="198">
        <f t="shared" si="704"/>
        <v>0</v>
      </c>
      <c r="IB206" s="195"/>
      <c r="IC206" s="195">
        <f t="shared" si="711"/>
        <v>0</v>
      </c>
      <c r="ID206" s="195">
        <f t="shared" si="705"/>
        <v>0</v>
      </c>
      <c r="IE206" s="195">
        <f t="shared" si="904"/>
        <v>0</v>
      </c>
      <c r="IF206" s="195">
        <f t="shared" si="706"/>
        <v>0</v>
      </c>
      <c r="IG206" s="307">
        <f t="shared" si="707"/>
        <v>0</v>
      </c>
      <c r="IH206" s="307">
        <f t="shared" si="708"/>
        <v>0</v>
      </c>
      <c r="II206" s="44">
        <f t="shared" si="709"/>
        <v>0</v>
      </c>
      <c r="IJ206" s="44">
        <f t="shared" si="712"/>
        <v>0</v>
      </c>
      <c r="IK206" s="44">
        <f t="shared" si="713"/>
        <v>0</v>
      </c>
      <c r="IL206" s="44">
        <f t="shared" si="714"/>
        <v>0</v>
      </c>
      <c r="IM206" s="44">
        <f t="shared" si="715"/>
        <v>0</v>
      </c>
      <c r="IN206" s="44">
        <f t="shared" si="716"/>
        <v>0</v>
      </c>
      <c r="IO206" s="44">
        <f t="shared" si="717"/>
        <v>0</v>
      </c>
    </row>
    <row r="207" spans="1:249" ht="18" customHeight="1">
      <c r="A207" s="188">
        <v>201</v>
      </c>
      <c r="B207" s="326"/>
      <c r="C207" s="289"/>
      <c r="D207" s="199"/>
      <c r="E207" s="189"/>
      <c r="F207" s="189"/>
      <c r="G207" s="190"/>
      <c r="H207" s="190"/>
      <c r="I207" s="272"/>
      <c r="J207" s="207"/>
      <c r="K207" s="214" t="str">
        <f t="shared" si="710"/>
        <v/>
      </c>
      <c r="L207" s="200" t="str">
        <f t="shared" si="718"/>
        <v/>
      </c>
      <c r="M207" s="200" t="str">
        <f t="shared" si="719"/>
        <v/>
      </c>
      <c r="N207" s="209" t="str">
        <f t="shared" si="700"/>
        <v/>
      </c>
      <c r="O207" s="208" t="str">
        <f>IFERROR(IF(D207="","",IF(K207="","",IF(I207="","",IF(F207="F",VLOOKUP(K207,F!A:G,2,0),IF(F207="M",VLOOKUP(K207,M!A:G,2,0),""))))),0)</f>
        <v/>
      </c>
      <c r="P207" s="191" t="str">
        <f>IFERROR(IF(D207="","",IF(K207="","",IF(I207="","",IF(F207="F",VLOOKUP(K207,F!A:G,3,0),IF(F207="M",VLOOKUP(K207,M!A:G,3,0),""))))),0)</f>
        <v/>
      </c>
      <c r="Q207" s="191" t="str">
        <f>IFERROR(IF(D207="","",IF(K207="","",IF(I207="","",IF(F207="F",VLOOKUP(K207,F!A:G,4,0),IF(F207="M",VLOOKUP(K207,M!A:G,4,0),""))))),0)</f>
        <v/>
      </c>
      <c r="R207" s="191" t="str">
        <f>IFERROR(IF(D207="","",IF(K207="","",IF(I207="","",IF(F207="F",VLOOKUP(K207,F!A:G,5,0),IF(F207="M",VLOOKUP(K207,M!A:G,5,0),""))))),0)</f>
        <v/>
      </c>
      <c r="S207" s="191" t="str">
        <f>IFERROR(IF(D207="","",IF(K207="","",IF(I207="","",IF(F207="F",VLOOKUP(K207,F!A:G,6,0),IF(F207="M",VLOOKUP(K207,M!A:G,6,0),""))))),0)</f>
        <v/>
      </c>
      <c r="T207" s="191" t="str">
        <f>IFERROR(IF(D207="","",IF(K207="","",IF(I207="","",IF(F207="F",VLOOKUP(K207,F!A:G,7,0),IF(F207="M",VLOOKUP(K207,M!A:G,7,0),""))))),0)</f>
        <v/>
      </c>
      <c r="U207" s="191" t="str">
        <f>IFERROR(IF(D207="","",IF(K207="","",IF(J207="","",IF(F207="F",VLOOKUP(K207,F!A:M,8,0),IF(F207="M",VLOOKUP(K207,M!A:M,8,0),""))))),0)</f>
        <v/>
      </c>
      <c r="V207" s="191" t="str">
        <f>IFERROR(IF(D207="","",IF(K207="","",IF(J207="","",IF(F207="F",VLOOKUP(K207,F!A:M,9,0),IF(F207="M",VLOOKUP(K207,M!A:M,9,0),""))))),0)</f>
        <v/>
      </c>
      <c r="W207" s="191" t="str">
        <f>IFERROR(IF(D207="","",IF(K207="","",IF(J207="","",IF(F207="F",VLOOKUP(K207,F!A:M,10,0),IF(F207="M",VLOOKUP(K207,M!A:M,10,0),""))))),0)</f>
        <v/>
      </c>
      <c r="X207" s="191" t="str">
        <f>IFERROR(IF(D207="","",IF(K207="","",IF(J207="","",IF(F207="F",VLOOKUP(K207,F!A:M,11,0),IF(F207="M",VLOOKUP(K207,M!A:M,11,0),""))))),0)</f>
        <v/>
      </c>
      <c r="Y207" s="191" t="str">
        <f>IFERROR(IF(D207="","",IF(K207="","",IF(J207="","",IF(F207="F",VLOOKUP(K207,F!A:M,12,0),IF(F207="M",VLOOKUP(K207,M!A:M,12,0),""))))),0)</f>
        <v/>
      </c>
      <c r="Z207" s="191" t="str">
        <f>IFERROR(IF(D207="","",IF(K207="","",IF(J207="","",IF(F207="F",VLOOKUP(K207,F!A:M,13,0),IF(F207="M",VLOOKUP(K207,M!A:M,13,0),""))))),0)</f>
        <v/>
      </c>
      <c r="AA207" s="191" t="str">
        <f>IFERROR(IF(D207="","",IF(F207="","",IF(J207="","",IF(K207="","",IF(AND(K207&gt;23,K207&lt;=60),IF(F207="F",VLOOKUP(MROUND(HZ207,0.5),'F-Weight for Length'!K:S,2,0),VLOOKUP(MROUND(HZ207,0.5),'M-Weight for Length'!K:S,2,0)),IF(K207&gt;60,IF(F207="F",VLOOKUP(K207,'F-Weight for Length'!U:AC,2,0),VLOOKUP(K207,'M-Weight for Length'!U:AC,2,0)),IF(F207="F",VLOOKUP(MROUND(HZ207,0.5),'F-Weight for Length'!A:I,2,0),VLOOKUP(MROUND(HZ207,0.5),'M-Weight for Length'!A:I,2,0)))))))),0)</f>
        <v/>
      </c>
      <c r="AB207" s="191" t="str">
        <f>IFERROR(IF(D207="","",IF(F207="","",IF(J207="","",IF(K207="","",IF(AND(K207&gt;23,K207&lt;=60),IF(F207="F",VLOOKUP(MROUND(HZ207,0.5),'F-Weight for Length'!K:S,3,0),VLOOKUP(MROUND(HZ207,0.5),'M-Weight for Length'!K:S,3,0)),IF(K207&gt;60,IF(F207="F",VLOOKUP(K207,'F-Weight for Length'!U:AC,3,0),VLOOKUP(K207,'M-Weight for Length'!U:AC,3,0)),IF(F207="F",VLOOKUP(MROUND(HZ207,0.5),'F-Weight for Length'!A:I,3,0),VLOOKUP(MROUND(HZ207,0.5),'M-Weight for Length'!A:I,3,0)))))))),0)</f>
        <v/>
      </c>
      <c r="AC207" s="191" t="str">
        <f>IFERROR(IF(D207="","",IF(F207="","",IF(J207="","",IF(K207="","",IF(AND(K207&gt;23,K207&lt;=60),IF(F207="F",VLOOKUP(MROUND(HZ207,0.5),'F-Weight for Length'!K:S,4,0),VLOOKUP(MROUND(HZ207,0.5),'M-Weight for Length'!K:S,4,0)),IF(K207&gt;60,IF(F207="F",VLOOKUP(K207,'F-Weight for Length'!U:AC,4,0),VLOOKUP(K207,'M-Weight for Length'!U:AC,4,0)),IF(F207="F",VLOOKUP(MROUND(HZ207,0.5),'F-Weight for Length'!A:I,4,0),VLOOKUP(MROUND(HZ207,0.5),'M-Weight for Length'!A:I,4,0)))))))),0)</f>
        <v/>
      </c>
      <c r="AD207" s="191" t="str">
        <f>IFERROR(IF(D207="","",IF(F207="","",IF(J207="","",IF(K207="","",IF(AND(K207&gt;23,K207&lt;=60),IF(F207="F",VLOOKUP(MROUND(HZ207,0.5),'F-Weight for Length'!K:S,5,0),VLOOKUP(MROUND(HZ207,0.5),'M-Weight for Length'!K:S,5,0)),IF(K207&gt;60,IF(F207="F",VLOOKUP(K207,'F-Weight for Length'!U:AC,5,0),VLOOKUP(K207,'M-Weight for Length'!U:AC,5,0)),IF(F207="F",VLOOKUP(MROUND(HZ207,0.5),'F-Weight for Length'!A:I,5,0),VLOOKUP(MROUND(HZ207,0.5),'M-Weight for Length'!A:I,5,0)))))))),0)</f>
        <v/>
      </c>
      <c r="AE207" s="191" t="str">
        <f>IFERROR(IF(D207="","",IF(F207="","",IF(J207="","",IF(K207="","",IF(AND(K207&gt;23,K207&lt;=60),IF(F207="F",VLOOKUP(MROUND(HZ207,0.5),'F-Weight for Length'!K:S,6,0),VLOOKUP(MROUND(HZ207,0.5),'M-Weight for Length'!K:S,6,0)),IF(K207&gt;60,IF(F207="F",VLOOKUP(K207,'F-Weight for Length'!U:AC,6,0),VLOOKUP(K207,'M-Weight for Length'!U:AC,6,0)),IF(F207="F",VLOOKUP(MROUND(HZ207,0.5),'F-Weight for Length'!A:I,6,0),VLOOKUP(MROUND(HZ207,0.5),'M-Weight for Length'!A:I,6,0)))))))),0)</f>
        <v/>
      </c>
      <c r="AF207" s="191" t="str">
        <f>IFERROR(IF(D207="","",IF(F207="","",IF(J207="","",IF(K207="","",IF(AND(K207&gt;23,K207&lt;=60),IF(F207="F",VLOOKUP(MROUND(HZ207,0.5),'F-Weight for Length'!K:S,7,0),VLOOKUP(MROUND(HZ207,0.5),'M-Weight for Length'!K:S,7,0)),IF(K207&gt;60,IF(F207="F",VLOOKUP(K207,'F-Weight for Length'!U:AC,7,0),VLOOKUP(K207,'M-Weight for Length'!U:AC,7,0)),IF(F207="F",VLOOKUP(MROUND(HZ207,0.5),'F-Weight for Length'!A:I,7,0),VLOOKUP(MROUND(HZ207,0.5),'M-Weight for Length'!A:I,7,0)))))))),0)</f>
        <v/>
      </c>
      <c r="AG207" s="191" t="str">
        <f>IFERROR(IF(D207="","",IF(F207="","",IF(J207="","",IF(K207="","",IF(AND(K207&gt;23,K207&lt;=60),IF(F207="F",VLOOKUP(MROUND(HZ207,0.5),'F-Weight for Length'!K:S,8,0),VLOOKUP(MROUND(HZ207,0.5),'M-Weight for Length'!K:S,8,0)),IF(K207&gt;60,IF(F207="F",VLOOKUP(K207,'F-Weight for Length'!U:AC,8,0),VLOOKUP(K207,'M-Weight for Length'!U:AC,8,0)),IF(F207="F",VLOOKUP(MROUND(HZ207,0.5),'F-Weight for Length'!A:I,8,0),VLOOKUP(MROUND(HZ207,0.5),'M-Weight for Length'!A:I,8,0)))))))),0)</f>
        <v/>
      </c>
      <c r="AH207" s="191" t="str">
        <f>IFERROR(IF(D207="","",IF(F207="","",IF(J207="","",IF(K207="","",IF(AND(K207&gt;23,K207&lt;=60),IF(F207="F",VLOOKUP(MROUND(HZ207,0.5),'F-Weight for Length'!K:S,9,0),VLOOKUP(MROUND(HZ207,0.5),'M-Weight for Length'!K:S,9,0)),IF(K207&gt;60,IF(F207="F",VLOOKUP(K207,'F-Weight for Length'!U:AC,9,0),VLOOKUP(K207,'M-Weight for Length'!U:AC,9,0)),IF(F207="F",VLOOKUP(MROUND(HZ207,0.5),'F-Weight for Length'!A:I,9,0),VLOOKUP(MROUND(HZ207,0.5),'M-Weight for Length'!A:I,9,0)))))))),0)</f>
        <v/>
      </c>
      <c r="AI207" s="192">
        <f t="shared" si="720"/>
        <v>0</v>
      </c>
      <c r="AJ207" s="192">
        <f t="shared" si="721"/>
        <v>0</v>
      </c>
      <c r="AK207" s="192">
        <f t="shared" si="722"/>
        <v>0</v>
      </c>
      <c r="AL207" s="192">
        <f t="shared" si="723"/>
        <v>0</v>
      </c>
      <c r="AM207" s="192">
        <f t="shared" si="724"/>
        <v>0</v>
      </c>
      <c r="AN207" s="192">
        <f t="shared" si="725"/>
        <v>0</v>
      </c>
      <c r="AO207" s="192">
        <f t="shared" si="726"/>
        <v>0</v>
      </c>
      <c r="AP207" s="192">
        <f t="shared" si="727"/>
        <v>0</v>
      </c>
      <c r="AQ207" s="192">
        <f t="shared" si="728"/>
        <v>0</v>
      </c>
      <c r="AR207" s="192">
        <f t="shared" si="729"/>
        <v>0</v>
      </c>
      <c r="AS207" s="192">
        <f t="shared" si="730"/>
        <v>0</v>
      </c>
      <c r="AT207" s="192">
        <f t="shared" si="731"/>
        <v>0</v>
      </c>
      <c r="AU207" s="192">
        <f t="shared" si="732"/>
        <v>0</v>
      </c>
      <c r="AV207" s="192">
        <f t="shared" si="733"/>
        <v>0</v>
      </c>
      <c r="AW207" s="192">
        <f t="shared" si="734"/>
        <v>0</v>
      </c>
      <c r="AX207" s="192">
        <f t="shared" si="735"/>
        <v>0</v>
      </c>
      <c r="AY207" s="192">
        <f t="shared" si="736"/>
        <v>0</v>
      </c>
      <c r="AZ207" s="192">
        <f t="shared" si="737"/>
        <v>0</v>
      </c>
      <c r="BA207" s="192">
        <f t="shared" si="738"/>
        <v>0</v>
      </c>
      <c r="BB207" s="192">
        <f t="shared" si="739"/>
        <v>0</v>
      </c>
      <c r="BC207" s="192">
        <f t="shared" si="740"/>
        <v>0</v>
      </c>
      <c r="BD207" s="192">
        <f t="shared" si="741"/>
        <v>0</v>
      </c>
      <c r="BE207" s="192">
        <f t="shared" si="742"/>
        <v>0</v>
      </c>
      <c r="BF207" s="192">
        <f t="shared" si="743"/>
        <v>0</v>
      </c>
      <c r="BG207" s="192">
        <f t="shared" si="744"/>
        <v>0</v>
      </c>
      <c r="BH207" s="192">
        <f t="shared" si="745"/>
        <v>0</v>
      </c>
      <c r="BI207" s="192">
        <f t="shared" si="746"/>
        <v>0</v>
      </c>
      <c r="BJ207" s="192">
        <f t="shared" si="747"/>
        <v>0</v>
      </c>
      <c r="BK207" s="192">
        <f t="shared" si="748"/>
        <v>0</v>
      </c>
      <c r="BL207" s="192">
        <f t="shared" si="749"/>
        <v>0</v>
      </c>
      <c r="BM207" s="192">
        <f t="shared" si="750"/>
        <v>0</v>
      </c>
      <c r="BN207" s="192">
        <f t="shared" si="751"/>
        <v>0</v>
      </c>
      <c r="BO207" s="192">
        <f t="shared" si="752"/>
        <v>0</v>
      </c>
      <c r="BP207" s="192">
        <f t="shared" si="753"/>
        <v>0</v>
      </c>
      <c r="BQ207" s="192">
        <f t="shared" si="754"/>
        <v>0</v>
      </c>
      <c r="BR207" s="192">
        <f t="shared" si="755"/>
        <v>0</v>
      </c>
      <c r="BS207" s="192">
        <f t="shared" si="756"/>
        <v>0</v>
      </c>
      <c r="BT207" s="192">
        <f t="shared" si="757"/>
        <v>0</v>
      </c>
      <c r="BU207" s="192">
        <f t="shared" si="758"/>
        <v>0</v>
      </c>
      <c r="BV207" s="192">
        <f t="shared" si="759"/>
        <v>0</v>
      </c>
      <c r="BW207" s="192">
        <f t="shared" si="760"/>
        <v>0</v>
      </c>
      <c r="BX207" s="192">
        <f t="shared" si="761"/>
        <v>0</v>
      </c>
      <c r="BY207" s="192">
        <f t="shared" si="762"/>
        <v>0</v>
      </c>
      <c r="BZ207" s="192">
        <f t="shared" si="763"/>
        <v>0</v>
      </c>
      <c r="CA207" s="192">
        <f t="shared" si="764"/>
        <v>0</v>
      </c>
      <c r="CB207" s="192">
        <f t="shared" si="765"/>
        <v>0</v>
      </c>
      <c r="CC207" s="192">
        <f t="shared" si="766"/>
        <v>0</v>
      </c>
      <c r="CD207" s="192">
        <f t="shared" si="767"/>
        <v>0</v>
      </c>
      <c r="CE207" s="192">
        <f t="shared" si="768"/>
        <v>0</v>
      </c>
      <c r="CF207" s="192">
        <f t="shared" si="769"/>
        <v>0</v>
      </c>
      <c r="CG207" s="192">
        <f t="shared" si="770"/>
        <v>0</v>
      </c>
      <c r="CH207" s="192">
        <f t="shared" si="771"/>
        <v>0</v>
      </c>
      <c r="CI207" s="192">
        <f t="shared" si="772"/>
        <v>0</v>
      </c>
      <c r="CJ207" s="192">
        <f t="shared" si="773"/>
        <v>0</v>
      </c>
      <c r="CK207" s="192">
        <f t="shared" si="774"/>
        <v>0</v>
      </c>
      <c r="CL207" s="192">
        <f t="shared" si="775"/>
        <v>0</v>
      </c>
      <c r="CM207" s="192">
        <f t="shared" si="776"/>
        <v>0</v>
      </c>
      <c r="CN207" s="192">
        <f t="shared" si="777"/>
        <v>0</v>
      </c>
      <c r="CO207" s="192">
        <f t="shared" si="778"/>
        <v>0</v>
      </c>
      <c r="CP207" s="192">
        <f t="shared" si="779"/>
        <v>0</v>
      </c>
      <c r="CQ207" s="192">
        <f t="shared" si="780"/>
        <v>0</v>
      </c>
      <c r="CR207" s="192">
        <f t="shared" si="781"/>
        <v>0</v>
      </c>
      <c r="CS207" s="192">
        <f t="shared" si="782"/>
        <v>0</v>
      </c>
      <c r="CT207" s="192">
        <f t="shared" si="783"/>
        <v>0</v>
      </c>
      <c r="CU207" s="192">
        <f t="shared" si="784"/>
        <v>0</v>
      </c>
      <c r="CV207" s="192">
        <f t="shared" si="785"/>
        <v>0</v>
      </c>
      <c r="CW207" s="192">
        <f t="shared" si="786"/>
        <v>0</v>
      </c>
      <c r="CX207" s="192">
        <f t="shared" si="787"/>
        <v>0</v>
      </c>
      <c r="CY207" s="192">
        <f t="shared" si="788"/>
        <v>0</v>
      </c>
      <c r="CZ207" s="192">
        <f t="shared" si="789"/>
        <v>0</v>
      </c>
      <c r="DA207" s="192">
        <f t="shared" si="790"/>
        <v>0</v>
      </c>
      <c r="DB207" s="192">
        <f t="shared" si="791"/>
        <v>0</v>
      </c>
      <c r="DC207" s="192">
        <f t="shared" si="792"/>
        <v>0</v>
      </c>
      <c r="DD207" s="192">
        <f t="shared" si="793"/>
        <v>0</v>
      </c>
      <c r="DE207" s="192">
        <f t="shared" si="794"/>
        <v>0</v>
      </c>
      <c r="DF207" s="192">
        <f t="shared" si="795"/>
        <v>0</v>
      </c>
      <c r="DG207" s="192">
        <f t="shared" si="796"/>
        <v>0</v>
      </c>
      <c r="DH207" s="192">
        <f t="shared" si="797"/>
        <v>0</v>
      </c>
      <c r="DI207" s="192">
        <f t="shared" si="798"/>
        <v>0</v>
      </c>
      <c r="DJ207" s="192">
        <f t="shared" si="799"/>
        <v>0</v>
      </c>
      <c r="DK207" s="192">
        <f t="shared" si="800"/>
        <v>0</v>
      </c>
      <c r="DL207" s="192">
        <f t="shared" si="801"/>
        <v>0</v>
      </c>
      <c r="DM207" s="192">
        <f t="shared" si="802"/>
        <v>0</v>
      </c>
      <c r="DN207" s="192">
        <f t="shared" si="803"/>
        <v>0</v>
      </c>
      <c r="DO207" s="192">
        <f t="shared" si="804"/>
        <v>0</v>
      </c>
      <c r="DP207" s="192">
        <f t="shared" si="805"/>
        <v>0</v>
      </c>
      <c r="DQ207" s="192">
        <f t="shared" si="806"/>
        <v>0</v>
      </c>
      <c r="DR207" s="192">
        <f t="shared" si="807"/>
        <v>0</v>
      </c>
      <c r="DS207" s="192">
        <f t="shared" si="808"/>
        <v>0</v>
      </c>
      <c r="DT207" s="192">
        <f t="shared" si="809"/>
        <v>0</v>
      </c>
      <c r="DU207" s="192">
        <f t="shared" si="810"/>
        <v>0</v>
      </c>
      <c r="DV207" s="193">
        <f t="shared" si="687"/>
        <v>0</v>
      </c>
      <c r="DW207" s="193">
        <f t="shared" si="688"/>
        <v>0</v>
      </c>
      <c r="DX207" s="193">
        <f t="shared" si="689"/>
        <v>0</v>
      </c>
      <c r="DY207" s="193">
        <f t="shared" si="690"/>
        <v>0</v>
      </c>
      <c r="DZ207" s="193">
        <f t="shared" si="691"/>
        <v>0</v>
      </c>
      <c r="EA207" s="192">
        <f t="shared" si="811"/>
        <v>0</v>
      </c>
      <c r="EB207" s="192">
        <f t="shared" si="812"/>
        <v>0</v>
      </c>
      <c r="EC207" s="192">
        <f t="shared" si="813"/>
        <v>0</v>
      </c>
      <c r="ED207" s="192">
        <f t="shared" si="814"/>
        <v>0</v>
      </c>
      <c r="EE207" s="192">
        <f t="shared" si="815"/>
        <v>0</v>
      </c>
      <c r="EF207" s="192">
        <f t="shared" si="816"/>
        <v>0</v>
      </c>
      <c r="EG207" s="192">
        <f t="shared" si="817"/>
        <v>0</v>
      </c>
      <c r="EH207" s="192">
        <f t="shared" si="818"/>
        <v>0</v>
      </c>
      <c r="EI207" s="192">
        <f t="shared" si="819"/>
        <v>0</v>
      </c>
      <c r="EJ207" s="192">
        <f t="shared" si="820"/>
        <v>0</v>
      </c>
      <c r="EK207" s="192">
        <f t="shared" si="821"/>
        <v>0</v>
      </c>
      <c r="EL207" s="192">
        <f t="shared" si="822"/>
        <v>0</v>
      </c>
      <c r="EM207" s="192">
        <f t="shared" si="823"/>
        <v>0</v>
      </c>
      <c r="EN207" s="192">
        <f t="shared" si="824"/>
        <v>0</v>
      </c>
      <c r="EO207" s="192">
        <f t="shared" si="825"/>
        <v>0</v>
      </c>
      <c r="EP207" s="192">
        <f t="shared" si="826"/>
        <v>0</v>
      </c>
      <c r="EQ207" s="192">
        <f t="shared" si="827"/>
        <v>0</v>
      </c>
      <c r="ER207" s="192">
        <f t="shared" si="828"/>
        <v>0</v>
      </c>
      <c r="ES207" s="192">
        <f t="shared" si="829"/>
        <v>0</v>
      </c>
      <c r="ET207" s="192">
        <f t="shared" si="830"/>
        <v>0</v>
      </c>
      <c r="EU207" s="192">
        <f t="shared" si="831"/>
        <v>0</v>
      </c>
      <c r="EV207" s="192">
        <f t="shared" si="832"/>
        <v>0</v>
      </c>
      <c r="EW207" s="192">
        <f t="shared" si="833"/>
        <v>0</v>
      </c>
      <c r="EX207" s="192">
        <f t="shared" si="834"/>
        <v>0</v>
      </c>
      <c r="EY207" s="192">
        <f t="shared" si="835"/>
        <v>0</v>
      </c>
      <c r="EZ207" s="192">
        <f t="shared" si="836"/>
        <v>0</v>
      </c>
      <c r="FA207" s="192">
        <f t="shared" si="837"/>
        <v>0</v>
      </c>
      <c r="FB207" s="192">
        <f t="shared" si="838"/>
        <v>0</v>
      </c>
      <c r="FC207" s="192">
        <f t="shared" si="839"/>
        <v>0</v>
      </c>
      <c r="FD207" s="192">
        <f t="shared" si="840"/>
        <v>0</v>
      </c>
      <c r="FE207" s="192">
        <f t="shared" si="841"/>
        <v>0</v>
      </c>
      <c r="FF207" s="192">
        <f t="shared" si="842"/>
        <v>0</v>
      </c>
      <c r="FG207" s="192">
        <f t="shared" si="843"/>
        <v>0</v>
      </c>
      <c r="FH207" s="192">
        <f t="shared" si="844"/>
        <v>0</v>
      </c>
      <c r="FI207" s="192">
        <f t="shared" si="845"/>
        <v>0</v>
      </c>
      <c r="FJ207" s="192">
        <f t="shared" si="846"/>
        <v>0</v>
      </c>
      <c r="FK207" s="192">
        <f t="shared" si="847"/>
        <v>0</v>
      </c>
      <c r="FL207" s="192">
        <f t="shared" si="848"/>
        <v>0</v>
      </c>
      <c r="FM207" s="192">
        <f t="shared" si="849"/>
        <v>0</v>
      </c>
      <c r="FN207" s="192">
        <f t="shared" si="850"/>
        <v>0</v>
      </c>
      <c r="FO207" s="192">
        <f t="shared" si="851"/>
        <v>0</v>
      </c>
      <c r="FP207" s="192">
        <f t="shared" si="852"/>
        <v>0</v>
      </c>
      <c r="FQ207" s="192">
        <f t="shared" si="853"/>
        <v>0</v>
      </c>
      <c r="FR207" s="192">
        <f t="shared" si="854"/>
        <v>0</v>
      </c>
      <c r="FS207" s="192">
        <f t="shared" si="855"/>
        <v>0</v>
      </c>
      <c r="FT207" s="192">
        <f t="shared" si="856"/>
        <v>0</v>
      </c>
      <c r="FU207" s="192">
        <f t="shared" si="857"/>
        <v>0</v>
      </c>
      <c r="FV207" s="192">
        <f t="shared" si="858"/>
        <v>0</v>
      </c>
      <c r="FW207" s="192">
        <f t="shared" si="859"/>
        <v>0</v>
      </c>
      <c r="FX207" s="192">
        <f t="shared" si="860"/>
        <v>0</v>
      </c>
      <c r="FY207" s="192">
        <f t="shared" si="861"/>
        <v>0</v>
      </c>
      <c r="FZ207" s="192">
        <f t="shared" si="862"/>
        <v>0</v>
      </c>
      <c r="GA207" s="192">
        <f t="shared" si="863"/>
        <v>0</v>
      </c>
      <c r="GB207" s="192">
        <f t="shared" si="864"/>
        <v>0</v>
      </c>
      <c r="GC207" s="192">
        <f t="shared" si="865"/>
        <v>0</v>
      </c>
      <c r="GD207" s="192">
        <f t="shared" si="866"/>
        <v>0</v>
      </c>
      <c r="GE207" s="192">
        <f t="shared" si="867"/>
        <v>0</v>
      </c>
      <c r="GF207" s="192">
        <f t="shared" si="868"/>
        <v>0</v>
      </c>
      <c r="GG207" s="192">
        <f t="shared" si="869"/>
        <v>0</v>
      </c>
      <c r="GH207" s="192">
        <f t="shared" si="870"/>
        <v>0</v>
      </c>
      <c r="GI207" s="192">
        <f t="shared" si="871"/>
        <v>0</v>
      </c>
      <c r="GJ207" s="192">
        <f t="shared" si="872"/>
        <v>0</v>
      </c>
      <c r="GK207" s="192">
        <f t="shared" si="873"/>
        <v>0</v>
      </c>
      <c r="GL207" s="192">
        <f t="shared" si="874"/>
        <v>0</v>
      </c>
      <c r="GM207" s="192">
        <f t="shared" si="875"/>
        <v>0</v>
      </c>
      <c r="GN207" s="192">
        <f t="shared" si="876"/>
        <v>0</v>
      </c>
      <c r="GO207" s="192">
        <f t="shared" si="877"/>
        <v>0</v>
      </c>
      <c r="GP207" s="192">
        <f t="shared" si="878"/>
        <v>0</v>
      </c>
      <c r="GQ207" s="192">
        <f t="shared" si="879"/>
        <v>0</v>
      </c>
      <c r="GR207" s="192">
        <f t="shared" si="880"/>
        <v>0</v>
      </c>
      <c r="GS207" s="192">
        <f t="shared" si="881"/>
        <v>0</v>
      </c>
      <c r="GT207" s="192">
        <f t="shared" si="882"/>
        <v>0</v>
      </c>
      <c r="GU207" s="192">
        <f t="shared" si="883"/>
        <v>0</v>
      </c>
      <c r="GV207" s="192">
        <f t="shared" si="884"/>
        <v>0</v>
      </c>
      <c r="GW207" s="192">
        <f t="shared" si="885"/>
        <v>0</v>
      </c>
      <c r="GX207" s="192">
        <f t="shared" si="886"/>
        <v>0</v>
      </c>
      <c r="GY207" s="192">
        <f t="shared" si="887"/>
        <v>0</v>
      </c>
      <c r="GZ207" s="192">
        <f t="shared" si="888"/>
        <v>0</v>
      </c>
      <c r="HA207" s="192">
        <f t="shared" si="889"/>
        <v>0</v>
      </c>
      <c r="HB207" s="192">
        <f t="shared" si="890"/>
        <v>0</v>
      </c>
      <c r="HC207" s="192">
        <f t="shared" si="891"/>
        <v>0</v>
      </c>
      <c r="HD207" s="192">
        <f t="shared" si="892"/>
        <v>0</v>
      </c>
      <c r="HE207" s="192">
        <f t="shared" si="893"/>
        <v>0</v>
      </c>
      <c r="HF207" s="192">
        <f t="shared" si="894"/>
        <v>0</v>
      </c>
      <c r="HG207" s="192">
        <f t="shared" si="895"/>
        <v>0</v>
      </c>
      <c r="HH207" s="192">
        <f t="shared" si="896"/>
        <v>0</v>
      </c>
      <c r="HI207" s="192">
        <f t="shared" si="897"/>
        <v>0</v>
      </c>
      <c r="HJ207" s="192">
        <f t="shared" si="898"/>
        <v>0</v>
      </c>
      <c r="HK207" s="192">
        <f t="shared" si="899"/>
        <v>0</v>
      </c>
      <c r="HL207" s="192">
        <f t="shared" si="900"/>
        <v>0</v>
      </c>
      <c r="HM207" s="192">
        <f t="shared" si="901"/>
        <v>0</v>
      </c>
      <c r="HN207" s="194">
        <f t="shared" si="692"/>
        <v>0</v>
      </c>
      <c r="HO207" s="194">
        <f t="shared" si="693"/>
        <v>0</v>
      </c>
      <c r="HP207" s="194">
        <f t="shared" si="694"/>
        <v>0</v>
      </c>
      <c r="HQ207" s="194">
        <f t="shared" si="695"/>
        <v>0</v>
      </c>
      <c r="HR207" s="194">
        <f t="shared" si="696"/>
        <v>0</v>
      </c>
      <c r="HS207" s="195" t="str">
        <f t="shared" si="701"/>
        <v/>
      </c>
      <c r="HT207" s="196">
        <f t="shared" si="697"/>
        <v>0</v>
      </c>
      <c r="HU207" s="196">
        <f t="shared" si="698"/>
        <v>0</v>
      </c>
      <c r="HV207" s="197" t="str">
        <f t="shared" si="702"/>
        <v/>
      </c>
      <c r="HW207" s="197" t="str">
        <f t="shared" si="902"/>
        <v/>
      </c>
      <c r="HX207" s="197" t="str">
        <f t="shared" si="903"/>
        <v/>
      </c>
      <c r="HY207" s="195" t="str">
        <f t="shared" si="703"/>
        <v/>
      </c>
      <c r="HZ207" s="30">
        <f t="shared" si="699"/>
        <v>0</v>
      </c>
      <c r="IA207" s="198">
        <f t="shared" si="704"/>
        <v>0</v>
      </c>
      <c r="IB207" s="195"/>
      <c r="IC207" s="195">
        <f t="shared" si="711"/>
        <v>0</v>
      </c>
      <c r="ID207" s="195">
        <f t="shared" si="705"/>
        <v>0</v>
      </c>
      <c r="IE207" s="195">
        <f t="shared" si="904"/>
        <v>0</v>
      </c>
      <c r="IF207" s="195">
        <f t="shared" si="706"/>
        <v>0</v>
      </c>
      <c r="IG207" s="307">
        <f t="shared" si="707"/>
        <v>0</v>
      </c>
      <c r="IH207" s="307">
        <f t="shared" si="708"/>
        <v>0</v>
      </c>
      <c r="II207" s="44">
        <f t="shared" si="709"/>
        <v>0</v>
      </c>
      <c r="IJ207" s="44">
        <f t="shared" si="712"/>
        <v>0</v>
      </c>
      <c r="IK207" s="44">
        <f t="shared" si="713"/>
        <v>0</v>
      </c>
      <c r="IL207" s="44">
        <f t="shared" si="714"/>
        <v>0</v>
      </c>
      <c r="IM207" s="44">
        <f t="shared" si="715"/>
        <v>0</v>
      </c>
      <c r="IN207" s="44">
        <f t="shared" si="716"/>
        <v>0</v>
      </c>
      <c r="IO207" s="44">
        <f t="shared" si="717"/>
        <v>0</v>
      </c>
    </row>
    <row r="208" spans="1:249" ht="18" customHeight="1">
      <c r="A208" s="188">
        <v>202</v>
      </c>
      <c r="B208" s="326"/>
      <c r="C208" s="289"/>
      <c r="D208" s="199"/>
      <c r="E208" s="189"/>
      <c r="F208" s="189"/>
      <c r="G208" s="190"/>
      <c r="H208" s="190"/>
      <c r="I208" s="272"/>
      <c r="J208" s="207"/>
      <c r="K208" s="214" t="str">
        <f t="shared" si="710"/>
        <v/>
      </c>
      <c r="L208" s="200" t="str">
        <f t="shared" si="718"/>
        <v/>
      </c>
      <c r="M208" s="200" t="str">
        <f t="shared" si="719"/>
        <v/>
      </c>
      <c r="N208" s="209" t="str">
        <f t="shared" si="700"/>
        <v/>
      </c>
      <c r="O208" s="208" t="str">
        <f>IFERROR(IF(D208="","",IF(K208="","",IF(I208="","",IF(F208="F",VLOOKUP(K208,F!A:G,2,0),IF(F208="M",VLOOKUP(K208,M!A:G,2,0),""))))),0)</f>
        <v/>
      </c>
      <c r="P208" s="191" t="str">
        <f>IFERROR(IF(D208="","",IF(K208="","",IF(I208="","",IF(F208="F",VLOOKUP(K208,F!A:G,3,0),IF(F208="M",VLOOKUP(K208,M!A:G,3,0),""))))),0)</f>
        <v/>
      </c>
      <c r="Q208" s="191" t="str">
        <f>IFERROR(IF(D208="","",IF(K208="","",IF(I208="","",IF(F208="F",VLOOKUP(K208,F!A:G,4,0),IF(F208="M",VLOOKUP(K208,M!A:G,4,0),""))))),0)</f>
        <v/>
      </c>
      <c r="R208" s="191" t="str">
        <f>IFERROR(IF(D208="","",IF(K208="","",IF(I208="","",IF(F208="F",VLOOKUP(K208,F!A:G,5,0),IF(F208="M",VLOOKUP(K208,M!A:G,5,0),""))))),0)</f>
        <v/>
      </c>
      <c r="S208" s="191" t="str">
        <f>IFERROR(IF(D208="","",IF(K208="","",IF(I208="","",IF(F208="F",VLOOKUP(K208,F!A:G,6,0),IF(F208="M",VLOOKUP(K208,M!A:G,6,0),""))))),0)</f>
        <v/>
      </c>
      <c r="T208" s="191" t="str">
        <f>IFERROR(IF(D208="","",IF(K208="","",IF(I208="","",IF(F208="F",VLOOKUP(K208,F!A:G,7,0),IF(F208="M",VLOOKUP(K208,M!A:G,7,0),""))))),0)</f>
        <v/>
      </c>
      <c r="U208" s="191" t="str">
        <f>IFERROR(IF(D208="","",IF(K208="","",IF(J208="","",IF(F208="F",VLOOKUP(K208,F!A:M,8,0),IF(F208="M",VLOOKUP(K208,M!A:M,8,0),""))))),0)</f>
        <v/>
      </c>
      <c r="V208" s="191" t="str">
        <f>IFERROR(IF(D208="","",IF(K208="","",IF(J208="","",IF(F208="F",VLOOKUP(K208,F!A:M,9,0),IF(F208="M",VLOOKUP(K208,M!A:M,9,0),""))))),0)</f>
        <v/>
      </c>
      <c r="W208" s="191" t="str">
        <f>IFERROR(IF(D208="","",IF(K208="","",IF(J208="","",IF(F208="F",VLOOKUP(K208,F!A:M,10,0),IF(F208="M",VLOOKUP(K208,M!A:M,10,0),""))))),0)</f>
        <v/>
      </c>
      <c r="X208" s="191" t="str">
        <f>IFERROR(IF(D208="","",IF(K208="","",IF(J208="","",IF(F208="F",VLOOKUP(K208,F!A:M,11,0),IF(F208="M",VLOOKUP(K208,M!A:M,11,0),""))))),0)</f>
        <v/>
      </c>
      <c r="Y208" s="191" t="str">
        <f>IFERROR(IF(D208="","",IF(K208="","",IF(J208="","",IF(F208="F",VLOOKUP(K208,F!A:M,12,0),IF(F208="M",VLOOKUP(K208,M!A:M,12,0),""))))),0)</f>
        <v/>
      </c>
      <c r="Z208" s="191" t="str">
        <f>IFERROR(IF(D208="","",IF(K208="","",IF(J208="","",IF(F208="F",VLOOKUP(K208,F!A:M,13,0),IF(F208="M",VLOOKUP(K208,M!A:M,13,0),""))))),0)</f>
        <v/>
      </c>
      <c r="AA208" s="191" t="str">
        <f>IFERROR(IF(D208="","",IF(F208="","",IF(J208="","",IF(K208="","",IF(AND(K208&gt;23,K208&lt;=60),IF(F208="F",VLOOKUP(MROUND(HZ208,0.5),'F-Weight for Length'!K:S,2,0),VLOOKUP(MROUND(HZ208,0.5),'M-Weight for Length'!K:S,2,0)),IF(K208&gt;60,IF(F208="F",VLOOKUP(K208,'F-Weight for Length'!U:AC,2,0),VLOOKUP(K208,'M-Weight for Length'!U:AC,2,0)),IF(F208="F",VLOOKUP(MROUND(HZ208,0.5),'F-Weight for Length'!A:I,2,0),VLOOKUP(MROUND(HZ208,0.5),'M-Weight for Length'!A:I,2,0)))))))),0)</f>
        <v/>
      </c>
      <c r="AB208" s="191" t="str">
        <f>IFERROR(IF(D208="","",IF(F208="","",IF(J208="","",IF(K208="","",IF(AND(K208&gt;23,K208&lt;=60),IF(F208="F",VLOOKUP(MROUND(HZ208,0.5),'F-Weight for Length'!K:S,3,0),VLOOKUP(MROUND(HZ208,0.5),'M-Weight for Length'!K:S,3,0)),IF(K208&gt;60,IF(F208="F",VLOOKUP(K208,'F-Weight for Length'!U:AC,3,0),VLOOKUP(K208,'M-Weight for Length'!U:AC,3,0)),IF(F208="F",VLOOKUP(MROUND(HZ208,0.5),'F-Weight for Length'!A:I,3,0),VLOOKUP(MROUND(HZ208,0.5),'M-Weight for Length'!A:I,3,0)))))))),0)</f>
        <v/>
      </c>
      <c r="AC208" s="191" t="str">
        <f>IFERROR(IF(D208="","",IF(F208="","",IF(J208="","",IF(K208="","",IF(AND(K208&gt;23,K208&lt;=60),IF(F208="F",VLOOKUP(MROUND(HZ208,0.5),'F-Weight for Length'!K:S,4,0),VLOOKUP(MROUND(HZ208,0.5),'M-Weight for Length'!K:S,4,0)),IF(K208&gt;60,IF(F208="F",VLOOKUP(K208,'F-Weight for Length'!U:AC,4,0),VLOOKUP(K208,'M-Weight for Length'!U:AC,4,0)),IF(F208="F",VLOOKUP(MROUND(HZ208,0.5),'F-Weight for Length'!A:I,4,0),VLOOKUP(MROUND(HZ208,0.5),'M-Weight for Length'!A:I,4,0)))))))),0)</f>
        <v/>
      </c>
      <c r="AD208" s="191" t="str">
        <f>IFERROR(IF(D208="","",IF(F208="","",IF(J208="","",IF(K208="","",IF(AND(K208&gt;23,K208&lt;=60),IF(F208="F",VLOOKUP(MROUND(HZ208,0.5),'F-Weight for Length'!K:S,5,0),VLOOKUP(MROUND(HZ208,0.5),'M-Weight for Length'!K:S,5,0)),IF(K208&gt;60,IF(F208="F",VLOOKUP(K208,'F-Weight for Length'!U:AC,5,0),VLOOKUP(K208,'M-Weight for Length'!U:AC,5,0)),IF(F208="F",VLOOKUP(MROUND(HZ208,0.5),'F-Weight for Length'!A:I,5,0),VLOOKUP(MROUND(HZ208,0.5),'M-Weight for Length'!A:I,5,0)))))))),0)</f>
        <v/>
      </c>
      <c r="AE208" s="191" t="str">
        <f>IFERROR(IF(D208="","",IF(F208="","",IF(J208="","",IF(K208="","",IF(AND(K208&gt;23,K208&lt;=60),IF(F208="F",VLOOKUP(MROUND(HZ208,0.5),'F-Weight for Length'!K:S,6,0),VLOOKUP(MROUND(HZ208,0.5),'M-Weight for Length'!K:S,6,0)),IF(K208&gt;60,IF(F208="F",VLOOKUP(K208,'F-Weight for Length'!U:AC,6,0),VLOOKUP(K208,'M-Weight for Length'!U:AC,6,0)),IF(F208="F",VLOOKUP(MROUND(HZ208,0.5),'F-Weight for Length'!A:I,6,0),VLOOKUP(MROUND(HZ208,0.5),'M-Weight for Length'!A:I,6,0)))))))),0)</f>
        <v/>
      </c>
      <c r="AF208" s="191" t="str">
        <f>IFERROR(IF(D208="","",IF(F208="","",IF(J208="","",IF(K208="","",IF(AND(K208&gt;23,K208&lt;=60),IF(F208="F",VLOOKUP(MROUND(HZ208,0.5),'F-Weight for Length'!K:S,7,0),VLOOKUP(MROUND(HZ208,0.5),'M-Weight for Length'!K:S,7,0)),IF(K208&gt;60,IF(F208="F",VLOOKUP(K208,'F-Weight for Length'!U:AC,7,0),VLOOKUP(K208,'M-Weight for Length'!U:AC,7,0)),IF(F208="F",VLOOKUP(MROUND(HZ208,0.5),'F-Weight for Length'!A:I,7,0),VLOOKUP(MROUND(HZ208,0.5),'M-Weight for Length'!A:I,7,0)))))))),0)</f>
        <v/>
      </c>
      <c r="AG208" s="191" t="str">
        <f>IFERROR(IF(D208="","",IF(F208="","",IF(J208="","",IF(K208="","",IF(AND(K208&gt;23,K208&lt;=60),IF(F208="F",VLOOKUP(MROUND(HZ208,0.5),'F-Weight for Length'!K:S,8,0),VLOOKUP(MROUND(HZ208,0.5),'M-Weight for Length'!K:S,8,0)),IF(K208&gt;60,IF(F208="F",VLOOKUP(K208,'F-Weight for Length'!U:AC,8,0),VLOOKUP(K208,'M-Weight for Length'!U:AC,8,0)),IF(F208="F",VLOOKUP(MROUND(HZ208,0.5),'F-Weight for Length'!A:I,8,0),VLOOKUP(MROUND(HZ208,0.5),'M-Weight for Length'!A:I,8,0)))))))),0)</f>
        <v/>
      </c>
      <c r="AH208" s="191" t="str">
        <f>IFERROR(IF(D208="","",IF(F208="","",IF(J208="","",IF(K208="","",IF(AND(K208&gt;23,K208&lt;=60),IF(F208="F",VLOOKUP(MROUND(HZ208,0.5),'F-Weight for Length'!K:S,9,0),VLOOKUP(MROUND(HZ208,0.5),'M-Weight for Length'!K:S,9,0)),IF(K208&gt;60,IF(F208="F",VLOOKUP(K208,'F-Weight for Length'!U:AC,9,0),VLOOKUP(K208,'M-Weight for Length'!U:AC,9,0)),IF(F208="F",VLOOKUP(MROUND(HZ208,0.5),'F-Weight for Length'!A:I,9,0),VLOOKUP(MROUND(HZ208,0.5),'M-Weight for Length'!A:I,9,0)))))))),0)</f>
        <v/>
      </c>
      <c r="AI208" s="192">
        <f t="shared" si="720"/>
        <v>0</v>
      </c>
      <c r="AJ208" s="192">
        <f t="shared" si="721"/>
        <v>0</v>
      </c>
      <c r="AK208" s="192">
        <f t="shared" si="722"/>
        <v>0</v>
      </c>
      <c r="AL208" s="192">
        <f t="shared" si="723"/>
        <v>0</v>
      </c>
      <c r="AM208" s="192">
        <f t="shared" si="724"/>
        <v>0</v>
      </c>
      <c r="AN208" s="192">
        <f t="shared" si="725"/>
        <v>0</v>
      </c>
      <c r="AO208" s="192">
        <f t="shared" si="726"/>
        <v>0</v>
      </c>
      <c r="AP208" s="192">
        <f t="shared" si="727"/>
        <v>0</v>
      </c>
      <c r="AQ208" s="192">
        <f t="shared" si="728"/>
        <v>0</v>
      </c>
      <c r="AR208" s="192">
        <f t="shared" si="729"/>
        <v>0</v>
      </c>
      <c r="AS208" s="192">
        <f t="shared" si="730"/>
        <v>0</v>
      </c>
      <c r="AT208" s="192">
        <f t="shared" si="731"/>
        <v>0</v>
      </c>
      <c r="AU208" s="192">
        <f t="shared" si="732"/>
        <v>0</v>
      </c>
      <c r="AV208" s="192">
        <f t="shared" si="733"/>
        <v>0</v>
      </c>
      <c r="AW208" s="192">
        <f t="shared" si="734"/>
        <v>0</v>
      </c>
      <c r="AX208" s="192">
        <f t="shared" si="735"/>
        <v>0</v>
      </c>
      <c r="AY208" s="192">
        <f t="shared" si="736"/>
        <v>0</v>
      </c>
      <c r="AZ208" s="192">
        <f t="shared" si="737"/>
        <v>0</v>
      </c>
      <c r="BA208" s="192">
        <f t="shared" si="738"/>
        <v>0</v>
      </c>
      <c r="BB208" s="192">
        <f t="shared" si="739"/>
        <v>0</v>
      </c>
      <c r="BC208" s="192">
        <f t="shared" si="740"/>
        <v>0</v>
      </c>
      <c r="BD208" s="192">
        <f t="shared" si="741"/>
        <v>0</v>
      </c>
      <c r="BE208" s="192">
        <f t="shared" si="742"/>
        <v>0</v>
      </c>
      <c r="BF208" s="192">
        <f t="shared" si="743"/>
        <v>0</v>
      </c>
      <c r="BG208" s="192">
        <f t="shared" si="744"/>
        <v>0</v>
      </c>
      <c r="BH208" s="192">
        <f t="shared" si="745"/>
        <v>0</v>
      </c>
      <c r="BI208" s="192">
        <f t="shared" si="746"/>
        <v>0</v>
      </c>
      <c r="BJ208" s="192">
        <f t="shared" si="747"/>
        <v>0</v>
      </c>
      <c r="BK208" s="192">
        <f t="shared" si="748"/>
        <v>0</v>
      </c>
      <c r="BL208" s="192">
        <f t="shared" si="749"/>
        <v>0</v>
      </c>
      <c r="BM208" s="192">
        <f t="shared" si="750"/>
        <v>0</v>
      </c>
      <c r="BN208" s="192">
        <f t="shared" si="751"/>
        <v>0</v>
      </c>
      <c r="BO208" s="192">
        <f t="shared" si="752"/>
        <v>0</v>
      </c>
      <c r="BP208" s="192">
        <f t="shared" si="753"/>
        <v>0</v>
      </c>
      <c r="BQ208" s="192">
        <f t="shared" si="754"/>
        <v>0</v>
      </c>
      <c r="BR208" s="192">
        <f t="shared" si="755"/>
        <v>0</v>
      </c>
      <c r="BS208" s="192">
        <f t="shared" si="756"/>
        <v>0</v>
      </c>
      <c r="BT208" s="192">
        <f t="shared" si="757"/>
        <v>0</v>
      </c>
      <c r="BU208" s="192">
        <f t="shared" si="758"/>
        <v>0</v>
      </c>
      <c r="BV208" s="192">
        <f t="shared" si="759"/>
        <v>0</v>
      </c>
      <c r="BW208" s="192">
        <f t="shared" si="760"/>
        <v>0</v>
      </c>
      <c r="BX208" s="192">
        <f t="shared" si="761"/>
        <v>0</v>
      </c>
      <c r="BY208" s="192">
        <f t="shared" si="762"/>
        <v>0</v>
      </c>
      <c r="BZ208" s="192">
        <f t="shared" si="763"/>
        <v>0</v>
      </c>
      <c r="CA208" s="192">
        <f t="shared" si="764"/>
        <v>0</v>
      </c>
      <c r="CB208" s="192">
        <f t="shared" si="765"/>
        <v>0</v>
      </c>
      <c r="CC208" s="192">
        <f t="shared" si="766"/>
        <v>0</v>
      </c>
      <c r="CD208" s="192">
        <f t="shared" si="767"/>
        <v>0</v>
      </c>
      <c r="CE208" s="192">
        <f t="shared" si="768"/>
        <v>0</v>
      </c>
      <c r="CF208" s="192">
        <f t="shared" si="769"/>
        <v>0</v>
      </c>
      <c r="CG208" s="192">
        <f t="shared" si="770"/>
        <v>0</v>
      </c>
      <c r="CH208" s="192">
        <f t="shared" si="771"/>
        <v>0</v>
      </c>
      <c r="CI208" s="192">
        <f t="shared" si="772"/>
        <v>0</v>
      </c>
      <c r="CJ208" s="192">
        <f t="shared" si="773"/>
        <v>0</v>
      </c>
      <c r="CK208" s="192">
        <f t="shared" si="774"/>
        <v>0</v>
      </c>
      <c r="CL208" s="192">
        <f t="shared" si="775"/>
        <v>0</v>
      </c>
      <c r="CM208" s="192">
        <f t="shared" si="776"/>
        <v>0</v>
      </c>
      <c r="CN208" s="192">
        <f t="shared" si="777"/>
        <v>0</v>
      </c>
      <c r="CO208" s="192">
        <f t="shared" si="778"/>
        <v>0</v>
      </c>
      <c r="CP208" s="192">
        <f t="shared" si="779"/>
        <v>0</v>
      </c>
      <c r="CQ208" s="192">
        <f t="shared" si="780"/>
        <v>0</v>
      </c>
      <c r="CR208" s="192">
        <f t="shared" si="781"/>
        <v>0</v>
      </c>
      <c r="CS208" s="192">
        <f t="shared" si="782"/>
        <v>0</v>
      </c>
      <c r="CT208" s="192">
        <f t="shared" si="783"/>
        <v>0</v>
      </c>
      <c r="CU208" s="192">
        <f t="shared" si="784"/>
        <v>0</v>
      </c>
      <c r="CV208" s="192">
        <f t="shared" si="785"/>
        <v>0</v>
      </c>
      <c r="CW208" s="192">
        <f t="shared" si="786"/>
        <v>0</v>
      </c>
      <c r="CX208" s="192">
        <f t="shared" si="787"/>
        <v>0</v>
      </c>
      <c r="CY208" s="192">
        <f t="shared" si="788"/>
        <v>0</v>
      </c>
      <c r="CZ208" s="192">
        <f t="shared" si="789"/>
        <v>0</v>
      </c>
      <c r="DA208" s="192">
        <f t="shared" si="790"/>
        <v>0</v>
      </c>
      <c r="DB208" s="192">
        <f t="shared" si="791"/>
        <v>0</v>
      </c>
      <c r="DC208" s="192">
        <f t="shared" si="792"/>
        <v>0</v>
      </c>
      <c r="DD208" s="192">
        <f t="shared" si="793"/>
        <v>0</v>
      </c>
      <c r="DE208" s="192">
        <f t="shared" si="794"/>
        <v>0</v>
      </c>
      <c r="DF208" s="192">
        <f t="shared" si="795"/>
        <v>0</v>
      </c>
      <c r="DG208" s="192">
        <f t="shared" si="796"/>
        <v>0</v>
      </c>
      <c r="DH208" s="192">
        <f t="shared" si="797"/>
        <v>0</v>
      </c>
      <c r="DI208" s="192">
        <f t="shared" si="798"/>
        <v>0</v>
      </c>
      <c r="DJ208" s="192">
        <f t="shared" si="799"/>
        <v>0</v>
      </c>
      <c r="DK208" s="192">
        <f t="shared" si="800"/>
        <v>0</v>
      </c>
      <c r="DL208" s="192">
        <f t="shared" si="801"/>
        <v>0</v>
      </c>
      <c r="DM208" s="192">
        <f t="shared" si="802"/>
        <v>0</v>
      </c>
      <c r="DN208" s="192">
        <f t="shared" si="803"/>
        <v>0</v>
      </c>
      <c r="DO208" s="192">
        <f t="shared" si="804"/>
        <v>0</v>
      </c>
      <c r="DP208" s="192">
        <f t="shared" si="805"/>
        <v>0</v>
      </c>
      <c r="DQ208" s="192">
        <f t="shared" si="806"/>
        <v>0</v>
      </c>
      <c r="DR208" s="192">
        <f t="shared" si="807"/>
        <v>0</v>
      </c>
      <c r="DS208" s="192">
        <f t="shared" si="808"/>
        <v>0</v>
      </c>
      <c r="DT208" s="192">
        <f t="shared" si="809"/>
        <v>0</v>
      </c>
      <c r="DU208" s="192">
        <f t="shared" si="810"/>
        <v>0</v>
      </c>
      <c r="DV208" s="193">
        <f t="shared" si="687"/>
        <v>0</v>
      </c>
      <c r="DW208" s="193">
        <f t="shared" si="688"/>
        <v>0</v>
      </c>
      <c r="DX208" s="193">
        <f t="shared" si="689"/>
        <v>0</v>
      </c>
      <c r="DY208" s="193">
        <f t="shared" si="690"/>
        <v>0</v>
      </c>
      <c r="DZ208" s="193">
        <f t="shared" si="691"/>
        <v>0</v>
      </c>
      <c r="EA208" s="192">
        <f t="shared" si="811"/>
        <v>0</v>
      </c>
      <c r="EB208" s="192">
        <f t="shared" si="812"/>
        <v>0</v>
      </c>
      <c r="EC208" s="192">
        <f t="shared" si="813"/>
        <v>0</v>
      </c>
      <c r="ED208" s="192">
        <f t="shared" si="814"/>
        <v>0</v>
      </c>
      <c r="EE208" s="192">
        <f t="shared" si="815"/>
        <v>0</v>
      </c>
      <c r="EF208" s="192">
        <f t="shared" si="816"/>
        <v>0</v>
      </c>
      <c r="EG208" s="192">
        <f t="shared" si="817"/>
        <v>0</v>
      </c>
      <c r="EH208" s="192">
        <f t="shared" si="818"/>
        <v>0</v>
      </c>
      <c r="EI208" s="192">
        <f t="shared" si="819"/>
        <v>0</v>
      </c>
      <c r="EJ208" s="192">
        <f t="shared" si="820"/>
        <v>0</v>
      </c>
      <c r="EK208" s="192">
        <f t="shared" si="821"/>
        <v>0</v>
      </c>
      <c r="EL208" s="192">
        <f t="shared" si="822"/>
        <v>0</v>
      </c>
      <c r="EM208" s="192">
        <f t="shared" si="823"/>
        <v>0</v>
      </c>
      <c r="EN208" s="192">
        <f t="shared" si="824"/>
        <v>0</v>
      </c>
      <c r="EO208" s="192">
        <f t="shared" si="825"/>
        <v>0</v>
      </c>
      <c r="EP208" s="192">
        <f t="shared" si="826"/>
        <v>0</v>
      </c>
      <c r="EQ208" s="192">
        <f t="shared" si="827"/>
        <v>0</v>
      </c>
      <c r="ER208" s="192">
        <f t="shared" si="828"/>
        <v>0</v>
      </c>
      <c r="ES208" s="192">
        <f t="shared" si="829"/>
        <v>0</v>
      </c>
      <c r="ET208" s="192">
        <f t="shared" si="830"/>
        <v>0</v>
      </c>
      <c r="EU208" s="192">
        <f t="shared" si="831"/>
        <v>0</v>
      </c>
      <c r="EV208" s="192">
        <f t="shared" si="832"/>
        <v>0</v>
      </c>
      <c r="EW208" s="192">
        <f t="shared" si="833"/>
        <v>0</v>
      </c>
      <c r="EX208" s="192">
        <f t="shared" si="834"/>
        <v>0</v>
      </c>
      <c r="EY208" s="192">
        <f t="shared" si="835"/>
        <v>0</v>
      </c>
      <c r="EZ208" s="192">
        <f t="shared" si="836"/>
        <v>0</v>
      </c>
      <c r="FA208" s="192">
        <f t="shared" si="837"/>
        <v>0</v>
      </c>
      <c r="FB208" s="192">
        <f t="shared" si="838"/>
        <v>0</v>
      </c>
      <c r="FC208" s="192">
        <f t="shared" si="839"/>
        <v>0</v>
      </c>
      <c r="FD208" s="192">
        <f t="shared" si="840"/>
        <v>0</v>
      </c>
      <c r="FE208" s="192">
        <f t="shared" si="841"/>
        <v>0</v>
      </c>
      <c r="FF208" s="192">
        <f t="shared" si="842"/>
        <v>0</v>
      </c>
      <c r="FG208" s="192">
        <f t="shared" si="843"/>
        <v>0</v>
      </c>
      <c r="FH208" s="192">
        <f t="shared" si="844"/>
        <v>0</v>
      </c>
      <c r="FI208" s="192">
        <f t="shared" si="845"/>
        <v>0</v>
      </c>
      <c r="FJ208" s="192">
        <f t="shared" si="846"/>
        <v>0</v>
      </c>
      <c r="FK208" s="192">
        <f t="shared" si="847"/>
        <v>0</v>
      </c>
      <c r="FL208" s="192">
        <f t="shared" si="848"/>
        <v>0</v>
      </c>
      <c r="FM208" s="192">
        <f t="shared" si="849"/>
        <v>0</v>
      </c>
      <c r="FN208" s="192">
        <f t="shared" si="850"/>
        <v>0</v>
      </c>
      <c r="FO208" s="192">
        <f t="shared" si="851"/>
        <v>0</v>
      </c>
      <c r="FP208" s="192">
        <f t="shared" si="852"/>
        <v>0</v>
      </c>
      <c r="FQ208" s="192">
        <f t="shared" si="853"/>
        <v>0</v>
      </c>
      <c r="FR208" s="192">
        <f t="shared" si="854"/>
        <v>0</v>
      </c>
      <c r="FS208" s="192">
        <f t="shared" si="855"/>
        <v>0</v>
      </c>
      <c r="FT208" s="192">
        <f t="shared" si="856"/>
        <v>0</v>
      </c>
      <c r="FU208" s="192">
        <f t="shared" si="857"/>
        <v>0</v>
      </c>
      <c r="FV208" s="192">
        <f t="shared" si="858"/>
        <v>0</v>
      </c>
      <c r="FW208" s="192">
        <f t="shared" si="859"/>
        <v>0</v>
      </c>
      <c r="FX208" s="192">
        <f t="shared" si="860"/>
        <v>0</v>
      </c>
      <c r="FY208" s="192">
        <f t="shared" si="861"/>
        <v>0</v>
      </c>
      <c r="FZ208" s="192">
        <f t="shared" si="862"/>
        <v>0</v>
      </c>
      <c r="GA208" s="192">
        <f t="shared" si="863"/>
        <v>0</v>
      </c>
      <c r="GB208" s="192">
        <f t="shared" si="864"/>
        <v>0</v>
      </c>
      <c r="GC208" s="192">
        <f t="shared" si="865"/>
        <v>0</v>
      </c>
      <c r="GD208" s="192">
        <f t="shared" si="866"/>
        <v>0</v>
      </c>
      <c r="GE208" s="192">
        <f t="shared" si="867"/>
        <v>0</v>
      </c>
      <c r="GF208" s="192">
        <f t="shared" si="868"/>
        <v>0</v>
      </c>
      <c r="GG208" s="192">
        <f t="shared" si="869"/>
        <v>0</v>
      </c>
      <c r="GH208" s="192">
        <f t="shared" si="870"/>
        <v>0</v>
      </c>
      <c r="GI208" s="192">
        <f t="shared" si="871"/>
        <v>0</v>
      </c>
      <c r="GJ208" s="192">
        <f t="shared" si="872"/>
        <v>0</v>
      </c>
      <c r="GK208" s="192">
        <f t="shared" si="873"/>
        <v>0</v>
      </c>
      <c r="GL208" s="192">
        <f t="shared" si="874"/>
        <v>0</v>
      </c>
      <c r="GM208" s="192">
        <f t="shared" si="875"/>
        <v>0</v>
      </c>
      <c r="GN208" s="192">
        <f t="shared" si="876"/>
        <v>0</v>
      </c>
      <c r="GO208" s="192">
        <f t="shared" si="877"/>
        <v>0</v>
      </c>
      <c r="GP208" s="192">
        <f t="shared" si="878"/>
        <v>0</v>
      </c>
      <c r="GQ208" s="192">
        <f t="shared" si="879"/>
        <v>0</v>
      </c>
      <c r="GR208" s="192">
        <f t="shared" si="880"/>
        <v>0</v>
      </c>
      <c r="GS208" s="192">
        <f t="shared" si="881"/>
        <v>0</v>
      </c>
      <c r="GT208" s="192">
        <f t="shared" si="882"/>
        <v>0</v>
      </c>
      <c r="GU208" s="192">
        <f t="shared" si="883"/>
        <v>0</v>
      </c>
      <c r="GV208" s="192">
        <f t="shared" si="884"/>
        <v>0</v>
      </c>
      <c r="GW208" s="192">
        <f t="shared" si="885"/>
        <v>0</v>
      </c>
      <c r="GX208" s="192">
        <f t="shared" si="886"/>
        <v>0</v>
      </c>
      <c r="GY208" s="192">
        <f t="shared" si="887"/>
        <v>0</v>
      </c>
      <c r="GZ208" s="192">
        <f t="shared" si="888"/>
        <v>0</v>
      </c>
      <c r="HA208" s="192">
        <f t="shared" si="889"/>
        <v>0</v>
      </c>
      <c r="HB208" s="192">
        <f t="shared" si="890"/>
        <v>0</v>
      </c>
      <c r="HC208" s="192">
        <f t="shared" si="891"/>
        <v>0</v>
      </c>
      <c r="HD208" s="192">
        <f t="shared" si="892"/>
        <v>0</v>
      </c>
      <c r="HE208" s="192">
        <f t="shared" si="893"/>
        <v>0</v>
      </c>
      <c r="HF208" s="192">
        <f t="shared" si="894"/>
        <v>0</v>
      </c>
      <c r="HG208" s="192">
        <f t="shared" si="895"/>
        <v>0</v>
      </c>
      <c r="HH208" s="192">
        <f t="shared" si="896"/>
        <v>0</v>
      </c>
      <c r="HI208" s="192">
        <f t="shared" si="897"/>
        <v>0</v>
      </c>
      <c r="HJ208" s="192">
        <f t="shared" si="898"/>
        <v>0</v>
      </c>
      <c r="HK208" s="192">
        <f t="shared" si="899"/>
        <v>0</v>
      </c>
      <c r="HL208" s="192">
        <f t="shared" si="900"/>
        <v>0</v>
      </c>
      <c r="HM208" s="192">
        <f t="shared" si="901"/>
        <v>0</v>
      </c>
      <c r="HN208" s="194">
        <f t="shared" si="692"/>
        <v>0</v>
      </c>
      <c r="HO208" s="194">
        <f t="shared" si="693"/>
        <v>0</v>
      </c>
      <c r="HP208" s="194">
        <f t="shared" si="694"/>
        <v>0</v>
      </c>
      <c r="HQ208" s="194">
        <f t="shared" si="695"/>
        <v>0</v>
      </c>
      <c r="HR208" s="194">
        <f t="shared" si="696"/>
        <v>0</v>
      </c>
      <c r="HS208" s="195" t="str">
        <f t="shared" si="701"/>
        <v/>
      </c>
      <c r="HT208" s="196">
        <f t="shared" si="697"/>
        <v>0</v>
      </c>
      <c r="HU208" s="196">
        <f t="shared" si="698"/>
        <v>0</v>
      </c>
      <c r="HV208" s="197" t="str">
        <f t="shared" si="702"/>
        <v/>
      </c>
      <c r="HW208" s="197" t="str">
        <f t="shared" si="902"/>
        <v/>
      </c>
      <c r="HX208" s="197" t="str">
        <f t="shared" si="903"/>
        <v/>
      </c>
      <c r="HY208" s="195" t="str">
        <f t="shared" si="703"/>
        <v/>
      </c>
      <c r="HZ208" s="30">
        <f t="shared" si="699"/>
        <v>0</v>
      </c>
      <c r="IA208" s="198">
        <f t="shared" si="704"/>
        <v>0</v>
      </c>
      <c r="IB208" s="195"/>
      <c r="IC208" s="195">
        <f t="shared" si="711"/>
        <v>0</v>
      </c>
      <c r="ID208" s="195">
        <f t="shared" si="705"/>
        <v>0</v>
      </c>
      <c r="IE208" s="195">
        <f t="shared" si="904"/>
        <v>0</v>
      </c>
      <c r="IF208" s="195">
        <f t="shared" si="706"/>
        <v>0</v>
      </c>
      <c r="IG208" s="307">
        <f t="shared" si="707"/>
        <v>0</v>
      </c>
      <c r="IH208" s="307">
        <f t="shared" si="708"/>
        <v>0</v>
      </c>
      <c r="II208" s="44">
        <f t="shared" si="709"/>
        <v>0</v>
      </c>
      <c r="IJ208" s="44">
        <f t="shared" si="712"/>
        <v>0</v>
      </c>
      <c r="IK208" s="44">
        <f t="shared" si="713"/>
        <v>0</v>
      </c>
      <c r="IL208" s="44">
        <f t="shared" si="714"/>
        <v>0</v>
      </c>
      <c r="IM208" s="44">
        <f t="shared" si="715"/>
        <v>0</v>
      </c>
      <c r="IN208" s="44">
        <f t="shared" si="716"/>
        <v>0</v>
      </c>
      <c r="IO208" s="44">
        <f t="shared" si="717"/>
        <v>0</v>
      </c>
    </row>
    <row r="209" spans="1:249" ht="18" customHeight="1">
      <c r="A209" s="188">
        <v>203</v>
      </c>
      <c r="B209" s="326"/>
      <c r="C209" s="289"/>
      <c r="D209" s="199"/>
      <c r="E209" s="189"/>
      <c r="F209" s="189"/>
      <c r="G209" s="190"/>
      <c r="H209" s="190"/>
      <c r="I209" s="272"/>
      <c r="J209" s="207"/>
      <c r="K209" s="214" t="str">
        <f t="shared" si="710"/>
        <v/>
      </c>
      <c r="L209" s="200" t="str">
        <f t="shared" si="718"/>
        <v/>
      </c>
      <c r="M209" s="200" t="str">
        <f t="shared" si="719"/>
        <v/>
      </c>
      <c r="N209" s="209" t="str">
        <f t="shared" si="700"/>
        <v/>
      </c>
      <c r="O209" s="208" t="str">
        <f>IFERROR(IF(D209="","",IF(K209="","",IF(I209="","",IF(F209="F",VLOOKUP(K209,F!A:G,2,0),IF(F209="M",VLOOKUP(K209,M!A:G,2,0),""))))),0)</f>
        <v/>
      </c>
      <c r="P209" s="191" t="str">
        <f>IFERROR(IF(D209="","",IF(K209="","",IF(I209="","",IF(F209="F",VLOOKUP(K209,F!A:G,3,0),IF(F209="M",VLOOKUP(K209,M!A:G,3,0),""))))),0)</f>
        <v/>
      </c>
      <c r="Q209" s="191" t="str">
        <f>IFERROR(IF(D209="","",IF(K209="","",IF(I209="","",IF(F209="F",VLOOKUP(K209,F!A:G,4,0),IF(F209="M",VLOOKUP(K209,M!A:G,4,0),""))))),0)</f>
        <v/>
      </c>
      <c r="R209" s="191" t="str">
        <f>IFERROR(IF(D209="","",IF(K209="","",IF(I209="","",IF(F209="F",VLOOKUP(K209,F!A:G,5,0),IF(F209="M",VLOOKUP(K209,M!A:G,5,0),""))))),0)</f>
        <v/>
      </c>
      <c r="S209" s="191" t="str">
        <f>IFERROR(IF(D209="","",IF(K209="","",IF(I209="","",IF(F209="F",VLOOKUP(K209,F!A:G,6,0),IF(F209="M",VLOOKUP(K209,M!A:G,6,0),""))))),0)</f>
        <v/>
      </c>
      <c r="T209" s="191" t="str">
        <f>IFERROR(IF(D209="","",IF(K209="","",IF(I209="","",IF(F209="F",VLOOKUP(K209,F!A:G,7,0),IF(F209="M",VLOOKUP(K209,M!A:G,7,0),""))))),0)</f>
        <v/>
      </c>
      <c r="U209" s="191" t="str">
        <f>IFERROR(IF(D209="","",IF(K209="","",IF(J209="","",IF(F209="F",VLOOKUP(K209,F!A:M,8,0),IF(F209="M",VLOOKUP(K209,M!A:M,8,0),""))))),0)</f>
        <v/>
      </c>
      <c r="V209" s="191" t="str">
        <f>IFERROR(IF(D209="","",IF(K209="","",IF(J209="","",IF(F209="F",VLOOKUP(K209,F!A:M,9,0),IF(F209="M",VLOOKUP(K209,M!A:M,9,0),""))))),0)</f>
        <v/>
      </c>
      <c r="W209" s="191" t="str">
        <f>IFERROR(IF(D209="","",IF(K209="","",IF(J209="","",IF(F209="F",VLOOKUP(K209,F!A:M,10,0),IF(F209="M",VLOOKUP(K209,M!A:M,10,0),""))))),0)</f>
        <v/>
      </c>
      <c r="X209" s="191" t="str">
        <f>IFERROR(IF(D209="","",IF(K209="","",IF(J209="","",IF(F209="F",VLOOKUP(K209,F!A:M,11,0),IF(F209="M",VLOOKUP(K209,M!A:M,11,0),""))))),0)</f>
        <v/>
      </c>
      <c r="Y209" s="191" t="str">
        <f>IFERROR(IF(D209="","",IF(K209="","",IF(J209="","",IF(F209="F",VLOOKUP(K209,F!A:M,12,0),IF(F209="M",VLOOKUP(K209,M!A:M,12,0),""))))),0)</f>
        <v/>
      </c>
      <c r="Z209" s="191" t="str">
        <f>IFERROR(IF(D209="","",IF(K209="","",IF(J209="","",IF(F209="F",VLOOKUP(K209,F!A:M,13,0),IF(F209="M",VLOOKUP(K209,M!A:M,13,0),""))))),0)</f>
        <v/>
      </c>
      <c r="AA209" s="191" t="str">
        <f>IFERROR(IF(D209="","",IF(F209="","",IF(J209="","",IF(K209="","",IF(AND(K209&gt;23,K209&lt;=60),IF(F209="F",VLOOKUP(MROUND(HZ209,0.5),'F-Weight for Length'!K:S,2,0),VLOOKUP(MROUND(HZ209,0.5),'M-Weight for Length'!K:S,2,0)),IF(K209&gt;60,IF(F209="F",VLOOKUP(K209,'F-Weight for Length'!U:AC,2,0),VLOOKUP(K209,'M-Weight for Length'!U:AC,2,0)),IF(F209="F",VLOOKUP(MROUND(HZ209,0.5),'F-Weight for Length'!A:I,2,0),VLOOKUP(MROUND(HZ209,0.5),'M-Weight for Length'!A:I,2,0)))))))),0)</f>
        <v/>
      </c>
      <c r="AB209" s="191" t="str">
        <f>IFERROR(IF(D209="","",IF(F209="","",IF(J209="","",IF(K209="","",IF(AND(K209&gt;23,K209&lt;=60),IF(F209="F",VLOOKUP(MROUND(HZ209,0.5),'F-Weight for Length'!K:S,3,0),VLOOKUP(MROUND(HZ209,0.5),'M-Weight for Length'!K:S,3,0)),IF(K209&gt;60,IF(F209="F",VLOOKUP(K209,'F-Weight for Length'!U:AC,3,0),VLOOKUP(K209,'M-Weight for Length'!U:AC,3,0)),IF(F209="F",VLOOKUP(MROUND(HZ209,0.5),'F-Weight for Length'!A:I,3,0),VLOOKUP(MROUND(HZ209,0.5),'M-Weight for Length'!A:I,3,0)))))))),0)</f>
        <v/>
      </c>
      <c r="AC209" s="191" t="str">
        <f>IFERROR(IF(D209="","",IF(F209="","",IF(J209="","",IF(K209="","",IF(AND(K209&gt;23,K209&lt;=60),IF(F209="F",VLOOKUP(MROUND(HZ209,0.5),'F-Weight for Length'!K:S,4,0),VLOOKUP(MROUND(HZ209,0.5),'M-Weight for Length'!K:S,4,0)),IF(K209&gt;60,IF(F209="F",VLOOKUP(K209,'F-Weight for Length'!U:AC,4,0),VLOOKUP(K209,'M-Weight for Length'!U:AC,4,0)),IF(F209="F",VLOOKUP(MROUND(HZ209,0.5),'F-Weight for Length'!A:I,4,0),VLOOKUP(MROUND(HZ209,0.5),'M-Weight for Length'!A:I,4,0)))))))),0)</f>
        <v/>
      </c>
      <c r="AD209" s="191" t="str">
        <f>IFERROR(IF(D209="","",IF(F209="","",IF(J209="","",IF(K209="","",IF(AND(K209&gt;23,K209&lt;=60),IF(F209="F",VLOOKUP(MROUND(HZ209,0.5),'F-Weight for Length'!K:S,5,0),VLOOKUP(MROUND(HZ209,0.5),'M-Weight for Length'!K:S,5,0)),IF(K209&gt;60,IF(F209="F",VLOOKUP(K209,'F-Weight for Length'!U:AC,5,0),VLOOKUP(K209,'M-Weight for Length'!U:AC,5,0)),IF(F209="F",VLOOKUP(MROUND(HZ209,0.5),'F-Weight for Length'!A:I,5,0),VLOOKUP(MROUND(HZ209,0.5),'M-Weight for Length'!A:I,5,0)))))))),0)</f>
        <v/>
      </c>
      <c r="AE209" s="191" t="str">
        <f>IFERROR(IF(D209="","",IF(F209="","",IF(J209="","",IF(K209="","",IF(AND(K209&gt;23,K209&lt;=60),IF(F209="F",VLOOKUP(MROUND(HZ209,0.5),'F-Weight for Length'!K:S,6,0),VLOOKUP(MROUND(HZ209,0.5),'M-Weight for Length'!K:S,6,0)),IF(K209&gt;60,IF(F209="F",VLOOKUP(K209,'F-Weight for Length'!U:AC,6,0),VLOOKUP(K209,'M-Weight for Length'!U:AC,6,0)),IF(F209="F",VLOOKUP(MROUND(HZ209,0.5),'F-Weight for Length'!A:I,6,0),VLOOKUP(MROUND(HZ209,0.5),'M-Weight for Length'!A:I,6,0)))))))),0)</f>
        <v/>
      </c>
      <c r="AF209" s="191" t="str">
        <f>IFERROR(IF(D209="","",IF(F209="","",IF(J209="","",IF(K209="","",IF(AND(K209&gt;23,K209&lt;=60),IF(F209="F",VLOOKUP(MROUND(HZ209,0.5),'F-Weight for Length'!K:S,7,0),VLOOKUP(MROUND(HZ209,0.5),'M-Weight for Length'!K:S,7,0)),IF(K209&gt;60,IF(F209="F",VLOOKUP(K209,'F-Weight for Length'!U:AC,7,0),VLOOKUP(K209,'M-Weight for Length'!U:AC,7,0)),IF(F209="F",VLOOKUP(MROUND(HZ209,0.5),'F-Weight for Length'!A:I,7,0),VLOOKUP(MROUND(HZ209,0.5),'M-Weight for Length'!A:I,7,0)))))))),0)</f>
        <v/>
      </c>
      <c r="AG209" s="191" t="str">
        <f>IFERROR(IF(D209="","",IF(F209="","",IF(J209="","",IF(K209="","",IF(AND(K209&gt;23,K209&lt;=60),IF(F209="F",VLOOKUP(MROUND(HZ209,0.5),'F-Weight for Length'!K:S,8,0),VLOOKUP(MROUND(HZ209,0.5),'M-Weight for Length'!K:S,8,0)),IF(K209&gt;60,IF(F209="F",VLOOKUP(K209,'F-Weight for Length'!U:AC,8,0),VLOOKUP(K209,'M-Weight for Length'!U:AC,8,0)),IF(F209="F",VLOOKUP(MROUND(HZ209,0.5),'F-Weight for Length'!A:I,8,0),VLOOKUP(MROUND(HZ209,0.5),'M-Weight for Length'!A:I,8,0)))))))),0)</f>
        <v/>
      </c>
      <c r="AH209" s="191" t="str">
        <f>IFERROR(IF(D209="","",IF(F209="","",IF(J209="","",IF(K209="","",IF(AND(K209&gt;23,K209&lt;=60),IF(F209="F",VLOOKUP(MROUND(HZ209,0.5),'F-Weight for Length'!K:S,9,0),VLOOKUP(MROUND(HZ209,0.5),'M-Weight for Length'!K:S,9,0)),IF(K209&gt;60,IF(F209="F",VLOOKUP(K209,'F-Weight for Length'!U:AC,9,0),VLOOKUP(K209,'M-Weight for Length'!U:AC,9,0)),IF(F209="F",VLOOKUP(MROUND(HZ209,0.5),'F-Weight for Length'!A:I,9,0),VLOOKUP(MROUND(HZ209,0.5),'M-Weight for Length'!A:I,9,0)))))))),0)</f>
        <v/>
      </c>
      <c r="AI209" s="192">
        <f t="shared" si="720"/>
        <v>0</v>
      </c>
      <c r="AJ209" s="192">
        <f t="shared" si="721"/>
        <v>0</v>
      </c>
      <c r="AK209" s="192">
        <f t="shared" si="722"/>
        <v>0</v>
      </c>
      <c r="AL209" s="192">
        <f t="shared" si="723"/>
        <v>0</v>
      </c>
      <c r="AM209" s="192">
        <f t="shared" si="724"/>
        <v>0</v>
      </c>
      <c r="AN209" s="192">
        <f t="shared" si="725"/>
        <v>0</v>
      </c>
      <c r="AO209" s="192">
        <f t="shared" si="726"/>
        <v>0</v>
      </c>
      <c r="AP209" s="192">
        <f t="shared" si="727"/>
        <v>0</v>
      </c>
      <c r="AQ209" s="192">
        <f t="shared" si="728"/>
        <v>0</v>
      </c>
      <c r="AR209" s="192">
        <f t="shared" si="729"/>
        <v>0</v>
      </c>
      <c r="AS209" s="192">
        <f t="shared" si="730"/>
        <v>0</v>
      </c>
      <c r="AT209" s="192">
        <f t="shared" si="731"/>
        <v>0</v>
      </c>
      <c r="AU209" s="192">
        <f t="shared" si="732"/>
        <v>0</v>
      </c>
      <c r="AV209" s="192">
        <f t="shared" si="733"/>
        <v>0</v>
      </c>
      <c r="AW209" s="192">
        <f t="shared" si="734"/>
        <v>0</v>
      </c>
      <c r="AX209" s="192">
        <f t="shared" si="735"/>
        <v>0</v>
      </c>
      <c r="AY209" s="192">
        <f t="shared" si="736"/>
        <v>0</v>
      </c>
      <c r="AZ209" s="192">
        <f t="shared" si="737"/>
        <v>0</v>
      </c>
      <c r="BA209" s="192">
        <f t="shared" si="738"/>
        <v>0</v>
      </c>
      <c r="BB209" s="192">
        <f t="shared" si="739"/>
        <v>0</v>
      </c>
      <c r="BC209" s="192">
        <f t="shared" si="740"/>
        <v>0</v>
      </c>
      <c r="BD209" s="192">
        <f t="shared" si="741"/>
        <v>0</v>
      </c>
      <c r="BE209" s="192">
        <f t="shared" si="742"/>
        <v>0</v>
      </c>
      <c r="BF209" s="192">
        <f t="shared" si="743"/>
        <v>0</v>
      </c>
      <c r="BG209" s="192">
        <f t="shared" si="744"/>
        <v>0</v>
      </c>
      <c r="BH209" s="192">
        <f t="shared" si="745"/>
        <v>0</v>
      </c>
      <c r="BI209" s="192">
        <f t="shared" si="746"/>
        <v>0</v>
      </c>
      <c r="BJ209" s="192">
        <f t="shared" si="747"/>
        <v>0</v>
      </c>
      <c r="BK209" s="192">
        <f t="shared" si="748"/>
        <v>0</v>
      </c>
      <c r="BL209" s="192">
        <f t="shared" si="749"/>
        <v>0</v>
      </c>
      <c r="BM209" s="192">
        <f t="shared" si="750"/>
        <v>0</v>
      </c>
      <c r="BN209" s="192">
        <f t="shared" si="751"/>
        <v>0</v>
      </c>
      <c r="BO209" s="192">
        <f t="shared" si="752"/>
        <v>0</v>
      </c>
      <c r="BP209" s="192">
        <f t="shared" si="753"/>
        <v>0</v>
      </c>
      <c r="BQ209" s="192">
        <f t="shared" si="754"/>
        <v>0</v>
      </c>
      <c r="BR209" s="192">
        <f t="shared" si="755"/>
        <v>0</v>
      </c>
      <c r="BS209" s="192">
        <f t="shared" si="756"/>
        <v>0</v>
      </c>
      <c r="BT209" s="192">
        <f t="shared" si="757"/>
        <v>0</v>
      </c>
      <c r="BU209" s="192">
        <f t="shared" si="758"/>
        <v>0</v>
      </c>
      <c r="BV209" s="192">
        <f t="shared" si="759"/>
        <v>0</v>
      </c>
      <c r="BW209" s="192">
        <f t="shared" si="760"/>
        <v>0</v>
      </c>
      <c r="BX209" s="192">
        <f t="shared" si="761"/>
        <v>0</v>
      </c>
      <c r="BY209" s="192">
        <f t="shared" si="762"/>
        <v>0</v>
      </c>
      <c r="BZ209" s="192">
        <f t="shared" si="763"/>
        <v>0</v>
      </c>
      <c r="CA209" s="192">
        <f t="shared" si="764"/>
        <v>0</v>
      </c>
      <c r="CB209" s="192">
        <f t="shared" si="765"/>
        <v>0</v>
      </c>
      <c r="CC209" s="192">
        <f t="shared" si="766"/>
        <v>0</v>
      </c>
      <c r="CD209" s="192">
        <f t="shared" si="767"/>
        <v>0</v>
      </c>
      <c r="CE209" s="192">
        <f t="shared" si="768"/>
        <v>0</v>
      </c>
      <c r="CF209" s="192">
        <f t="shared" si="769"/>
        <v>0</v>
      </c>
      <c r="CG209" s="192">
        <f t="shared" si="770"/>
        <v>0</v>
      </c>
      <c r="CH209" s="192">
        <f t="shared" si="771"/>
        <v>0</v>
      </c>
      <c r="CI209" s="192">
        <f t="shared" si="772"/>
        <v>0</v>
      </c>
      <c r="CJ209" s="192">
        <f t="shared" si="773"/>
        <v>0</v>
      </c>
      <c r="CK209" s="192">
        <f t="shared" si="774"/>
        <v>0</v>
      </c>
      <c r="CL209" s="192">
        <f t="shared" si="775"/>
        <v>0</v>
      </c>
      <c r="CM209" s="192">
        <f t="shared" si="776"/>
        <v>0</v>
      </c>
      <c r="CN209" s="192">
        <f t="shared" si="777"/>
        <v>0</v>
      </c>
      <c r="CO209" s="192">
        <f t="shared" si="778"/>
        <v>0</v>
      </c>
      <c r="CP209" s="192">
        <f t="shared" si="779"/>
        <v>0</v>
      </c>
      <c r="CQ209" s="192">
        <f t="shared" si="780"/>
        <v>0</v>
      </c>
      <c r="CR209" s="192">
        <f t="shared" si="781"/>
        <v>0</v>
      </c>
      <c r="CS209" s="192">
        <f t="shared" si="782"/>
        <v>0</v>
      </c>
      <c r="CT209" s="192">
        <f t="shared" si="783"/>
        <v>0</v>
      </c>
      <c r="CU209" s="192">
        <f t="shared" si="784"/>
        <v>0</v>
      </c>
      <c r="CV209" s="192">
        <f t="shared" si="785"/>
        <v>0</v>
      </c>
      <c r="CW209" s="192">
        <f t="shared" si="786"/>
        <v>0</v>
      </c>
      <c r="CX209" s="192">
        <f t="shared" si="787"/>
        <v>0</v>
      </c>
      <c r="CY209" s="192">
        <f t="shared" si="788"/>
        <v>0</v>
      </c>
      <c r="CZ209" s="192">
        <f t="shared" si="789"/>
        <v>0</v>
      </c>
      <c r="DA209" s="192">
        <f t="shared" si="790"/>
        <v>0</v>
      </c>
      <c r="DB209" s="192">
        <f t="shared" si="791"/>
        <v>0</v>
      </c>
      <c r="DC209" s="192">
        <f t="shared" si="792"/>
        <v>0</v>
      </c>
      <c r="DD209" s="192">
        <f t="shared" si="793"/>
        <v>0</v>
      </c>
      <c r="DE209" s="192">
        <f t="shared" si="794"/>
        <v>0</v>
      </c>
      <c r="DF209" s="192">
        <f t="shared" si="795"/>
        <v>0</v>
      </c>
      <c r="DG209" s="192">
        <f t="shared" si="796"/>
        <v>0</v>
      </c>
      <c r="DH209" s="192">
        <f t="shared" si="797"/>
        <v>0</v>
      </c>
      <c r="DI209" s="192">
        <f t="shared" si="798"/>
        <v>0</v>
      </c>
      <c r="DJ209" s="192">
        <f t="shared" si="799"/>
        <v>0</v>
      </c>
      <c r="DK209" s="192">
        <f t="shared" si="800"/>
        <v>0</v>
      </c>
      <c r="DL209" s="192">
        <f t="shared" si="801"/>
        <v>0</v>
      </c>
      <c r="DM209" s="192">
        <f t="shared" si="802"/>
        <v>0</v>
      </c>
      <c r="DN209" s="192">
        <f t="shared" si="803"/>
        <v>0</v>
      </c>
      <c r="DO209" s="192">
        <f t="shared" si="804"/>
        <v>0</v>
      </c>
      <c r="DP209" s="192">
        <f t="shared" si="805"/>
        <v>0</v>
      </c>
      <c r="DQ209" s="192">
        <f t="shared" si="806"/>
        <v>0</v>
      </c>
      <c r="DR209" s="192">
        <f t="shared" si="807"/>
        <v>0</v>
      </c>
      <c r="DS209" s="192">
        <f t="shared" si="808"/>
        <v>0</v>
      </c>
      <c r="DT209" s="192">
        <f t="shared" si="809"/>
        <v>0</v>
      </c>
      <c r="DU209" s="192">
        <f t="shared" si="810"/>
        <v>0</v>
      </c>
      <c r="DV209" s="193">
        <f t="shared" si="687"/>
        <v>0</v>
      </c>
      <c r="DW209" s="193">
        <f t="shared" si="688"/>
        <v>0</v>
      </c>
      <c r="DX209" s="193">
        <f t="shared" si="689"/>
        <v>0</v>
      </c>
      <c r="DY209" s="193">
        <f t="shared" si="690"/>
        <v>0</v>
      </c>
      <c r="DZ209" s="193">
        <f t="shared" si="691"/>
        <v>0</v>
      </c>
      <c r="EA209" s="192">
        <f t="shared" si="811"/>
        <v>0</v>
      </c>
      <c r="EB209" s="192">
        <f t="shared" si="812"/>
        <v>0</v>
      </c>
      <c r="EC209" s="192">
        <f t="shared" si="813"/>
        <v>0</v>
      </c>
      <c r="ED209" s="192">
        <f t="shared" si="814"/>
        <v>0</v>
      </c>
      <c r="EE209" s="192">
        <f t="shared" si="815"/>
        <v>0</v>
      </c>
      <c r="EF209" s="192">
        <f t="shared" si="816"/>
        <v>0</v>
      </c>
      <c r="EG209" s="192">
        <f t="shared" si="817"/>
        <v>0</v>
      </c>
      <c r="EH209" s="192">
        <f t="shared" si="818"/>
        <v>0</v>
      </c>
      <c r="EI209" s="192">
        <f t="shared" si="819"/>
        <v>0</v>
      </c>
      <c r="EJ209" s="192">
        <f t="shared" si="820"/>
        <v>0</v>
      </c>
      <c r="EK209" s="192">
        <f t="shared" si="821"/>
        <v>0</v>
      </c>
      <c r="EL209" s="192">
        <f t="shared" si="822"/>
        <v>0</v>
      </c>
      <c r="EM209" s="192">
        <f t="shared" si="823"/>
        <v>0</v>
      </c>
      <c r="EN209" s="192">
        <f t="shared" si="824"/>
        <v>0</v>
      </c>
      <c r="EO209" s="192">
        <f t="shared" si="825"/>
        <v>0</v>
      </c>
      <c r="EP209" s="192">
        <f t="shared" si="826"/>
        <v>0</v>
      </c>
      <c r="EQ209" s="192">
        <f t="shared" si="827"/>
        <v>0</v>
      </c>
      <c r="ER209" s="192">
        <f t="shared" si="828"/>
        <v>0</v>
      </c>
      <c r="ES209" s="192">
        <f t="shared" si="829"/>
        <v>0</v>
      </c>
      <c r="ET209" s="192">
        <f t="shared" si="830"/>
        <v>0</v>
      </c>
      <c r="EU209" s="192">
        <f t="shared" si="831"/>
        <v>0</v>
      </c>
      <c r="EV209" s="192">
        <f t="shared" si="832"/>
        <v>0</v>
      </c>
      <c r="EW209" s="192">
        <f t="shared" si="833"/>
        <v>0</v>
      </c>
      <c r="EX209" s="192">
        <f t="shared" si="834"/>
        <v>0</v>
      </c>
      <c r="EY209" s="192">
        <f t="shared" si="835"/>
        <v>0</v>
      </c>
      <c r="EZ209" s="192">
        <f t="shared" si="836"/>
        <v>0</v>
      </c>
      <c r="FA209" s="192">
        <f t="shared" si="837"/>
        <v>0</v>
      </c>
      <c r="FB209" s="192">
        <f t="shared" si="838"/>
        <v>0</v>
      </c>
      <c r="FC209" s="192">
        <f t="shared" si="839"/>
        <v>0</v>
      </c>
      <c r="FD209" s="192">
        <f t="shared" si="840"/>
        <v>0</v>
      </c>
      <c r="FE209" s="192">
        <f t="shared" si="841"/>
        <v>0</v>
      </c>
      <c r="FF209" s="192">
        <f t="shared" si="842"/>
        <v>0</v>
      </c>
      <c r="FG209" s="192">
        <f t="shared" si="843"/>
        <v>0</v>
      </c>
      <c r="FH209" s="192">
        <f t="shared" si="844"/>
        <v>0</v>
      </c>
      <c r="FI209" s="192">
        <f t="shared" si="845"/>
        <v>0</v>
      </c>
      <c r="FJ209" s="192">
        <f t="shared" si="846"/>
        <v>0</v>
      </c>
      <c r="FK209" s="192">
        <f t="shared" si="847"/>
        <v>0</v>
      </c>
      <c r="FL209" s="192">
        <f t="shared" si="848"/>
        <v>0</v>
      </c>
      <c r="FM209" s="192">
        <f t="shared" si="849"/>
        <v>0</v>
      </c>
      <c r="FN209" s="192">
        <f t="shared" si="850"/>
        <v>0</v>
      </c>
      <c r="FO209" s="192">
        <f t="shared" si="851"/>
        <v>0</v>
      </c>
      <c r="FP209" s="192">
        <f t="shared" si="852"/>
        <v>0</v>
      </c>
      <c r="FQ209" s="192">
        <f t="shared" si="853"/>
        <v>0</v>
      </c>
      <c r="FR209" s="192">
        <f t="shared" si="854"/>
        <v>0</v>
      </c>
      <c r="FS209" s="192">
        <f t="shared" si="855"/>
        <v>0</v>
      </c>
      <c r="FT209" s="192">
        <f t="shared" si="856"/>
        <v>0</v>
      </c>
      <c r="FU209" s="192">
        <f t="shared" si="857"/>
        <v>0</v>
      </c>
      <c r="FV209" s="192">
        <f t="shared" si="858"/>
        <v>0</v>
      </c>
      <c r="FW209" s="192">
        <f t="shared" si="859"/>
        <v>0</v>
      </c>
      <c r="FX209" s="192">
        <f t="shared" si="860"/>
        <v>0</v>
      </c>
      <c r="FY209" s="192">
        <f t="shared" si="861"/>
        <v>0</v>
      </c>
      <c r="FZ209" s="192">
        <f t="shared" si="862"/>
        <v>0</v>
      </c>
      <c r="GA209" s="192">
        <f t="shared" si="863"/>
        <v>0</v>
      </c>
      <c r="GB209" s="192">
        <f t="shared" si="864"/>
        <v>0</v>
      </c>
      <c r="GC209" s="192">
        <f t="shared" si="865"/>
        <v>0</v>
      </c>
      <c r="GD209" s="192">
        <f t="shared" si="866"/>
        <v>0</v>
      </c>
      <c r="GE209" s="192">
        <f t="shared" si="867"/>
        <v>0</v>
      </c>
      <c r="GF209" s="192">
        <f t="shared" si="868"/>
        <v>0</v>
      </c>
      <c r="GG209" s="192">
        <f t="shared" si="869"/>
        <v>0</v>
      </c>
      <c r="GH209" s="192">
        <f t="shared" si="870"/>
        <v>0</v>
      </c>
      <c r="GI209" s="192">
        <f t="shared" si="871"/>
        <v>0</v>
      </c>
      <c r="GJ209" s="192">
        <f t="shared" si="872"/>
        <v>0</v>
      </c>
      <c r="GK209" s="192">
        <f t="shared" si="873"/>
        <v>0</v>
      </c>
      <c r="GL209" s="192">
        <f t="shared" si="874"/>
        <v>0</v>
      </c>
      <c r="GM209" s="192">
        <f t="shared" si="875"/>
        <v>0</v>
      </c>
      <c r="GN209" s="192">
        <f t="shared" si="876"/>
        <v>0</v>
      </c>
      <c r="GO209" s="192">
        <f t="shared" si="877"/>
        <v>0</v>
      </c>
      <c r="GP209" s="192">
        <f t="shared" si="878"/>
        <v>0</v>
      </c>
      <c r="GQ209" s="192">
        <f t="shared" si="879"/>
        <v>0</v>
      </c>
      <c r="GR209" s="192">
        <f t="shared" si="880"/>
        <v>0</v>
      </c>
      <c r="GS209" s="192">
        <f t="shared" si="881"/>
        <v>0</v>
      </c>
      <c r="GT209" s="192">
        <f t="shared" si="882"/>
        <v>0</v>
      </c>
      <c r="GU209" s="192">
        <f t="shared" si="883"/>
        <v>0</v>
      </c>
      <c r="GV209" s="192">
        <f t="shared" si="884"/>
        <v>0</v>
      </c>
      <c r="GW209" s="192">
        <f t="shared" si="885"/>
        <v>0</v>
      </c>
      <c r="GX209" s="192">
        <f t="shared" si="886"/>
        <v>0</v>
      </c>
      <c r="GY209" s="192">
        <f t="shared" si="887"/>
        <v>0</v>
      </c>
      <c r="GZ209" s="192">
        <f t="shared" si="888"/>
        <v>0</v>
      </c>
      <c r="HA209" s="192">
        <f t="shared" si="889"/>
        <v>0</v>
      </c>
      <c r="HB209" s="192">
        <f t="shared" si="890"/>
        <v>0</v>
      </c>
      <c r="HC209" s="192">
        <f t="shared" si="891"/>
        <v>0</v>
      </c>
      <c r="HD209" s="192">
        <f t="shared" si="892"/>
        <v>0</v>
      </c>
      <c r="HE209" s="192">
        <f t="shared" si="893"/>
        <v>0</v>
      </c>
      <c r="HF209" s="192">
        <f t="shared" si="894"/>
        <v>0</v>
      </c>
      <c r="HG209" s="192">
        <f t="shared" si="895"/>
        <v>0</v>
      </c>
      <c r="HH209" s="192">
        <f t="shared" si="896"/>
        <v>0</v>
      </c>
      <c r="HI209" s="192">
        <f t="shared" si="897"/>
        <v>0</v>
      </c>
      <c r="HJ209" s="192">
        <f t="shared" si="898"/>
        <v>0</v>
      </c>
      <c r="HK209" s="192">
        <f t="shared" si="899"/>
        <v>0</v>
      </c>
      <c r="HL209" s="192">
        <f t="shared" si="900"/>
        <v>0</v>
      </c>
      <c r="HM209" s="192">
        <f t="shared" si="901"/>
        <v>0</v>
      </c>
      <c r="HN209" s="194">
        <f t="shared" si="692"/>
        <v>0</v>
      </c>
      <c r="HO209" s="194">
        <f t="shared" si="693"/>
        <v>0</v>
      </c>
      <c r="HP209" s="194">
        <f t="shared" si="694"/>
        <v>0</v>
      </c>
      <c r="HQ209" s="194">
        <f t="shared" si="695"/>
        <v>0</v>
      </c>
      <c r="HR209" s="194">
        <f t="shared" si="696"/>
        <v>0</v>
      </c>
      <c r="HS209" s="195" t="str">
        <f t="shared" si="701"/>
        <v/>
      </c>
      <c r="HT209" s="196">
        <f t="shared" si="697"/>
        <v>0</v>
      </c>
      <c r="HU209" s="196">
        <f t="shared" si="698"/>
        <v>0</v>
      </c>
      <c r="HV209" s="197" t="str">
        <f t="shared" si="702"/>
        <v/>
      </c>
      <c r="HW209" s="197" t="str">
        <f t="shared" si="902"/>
        <v/>
      </c>
      <c r="HX209" s="197" t="str">
        <f t="shared" si="903"/>
        <v/>
      </c>
      <c r="HY209" s="195" t="str">
        <f t="shared" si="703"/>
        <v/>
      </c>
      <c r="HZ209" s="30">
        <f t="shared" si="699"/>
        <v>0</v>
      </c>
      <c r="IA209" s="198">
        <f t="shared" si="704"/>
        <v>0</v>
      </c>
      <c r="IB209" s="195"/>
      <c r="IC209" s="195">
        <f t="shared" si="711"/>
        <v>0</v>
      </c>
      <c r="ID209" s="195">
        <f t="shared" si="705"/>
        <v>0</v>
      </c>
      <c r="IE209" s="195">
        <f t="shared" si="904"/>
        <v>0</v>
      </c>
      <c r="IF209" s="195">
        <f t="shared" si="706"/>
        <v>0</v>
      </c>
      <c r="IG209" s="307">
        <f t="shared" si="707"/>
        <v>0</v>
      </c>
      <c r="IH209" s="307">
        <f t="shared" si="708"/>
        <v>0</v>
      </c>
      <c r="II209" s="44">
        <f t="shared" si="709"/>
        <v>0</v>
      </c>
      <c r="IJ209" s="44">
        <f t="shared" si="712"/>
        <v>0</v>
      </c>
      <c r="IK209" s="44">
        <f t="shared" si="713"/>
        <v>0</v>
      </c>
      <c r="IL209" s="44">
        <f t="shared" si="714"/>
        <v>0</v>
      </c>
      <c r="IM209" s="44">
        <f t="shared" si="715"/>
        <v>0</v>
      </c>
      <c r="IN209" s="44">
        <f t="shared" si="716"/>
        <v>0</v>
      </c>
      <c r="IO209" s="44">
        <f t="shared" si="717"/>
        <v>0</v>
      </c>
    </row>
    <row r="210" spans="1:249" ht="18" customHeight="1">
      <c r="A210" s="188">
        <v>204</v>
      </c>
      <c r="B210" s="326"/>
      <c r="C210" s="289"/>
      <c r="D210" s="199"/>
      <c r="E210" s="189"/>
      <c r="F210" s="189"/>
      <c r="G210" s="190"/>
      <c r="H210" s="190"/>
      <c r="I210" s="272"/>
      <c r="J210" s="207"/>
      <c r="K210" s="214" t="str">
        <f t="shared" si="710"/>
        <v/>
      </c>
      <c r="L210" s="200" t="str">
        <f t="shared" si="718"/>
        <v/>
      </c>
      <c r="M210" s="200" t="str">
        <f t="shared" si="719"/>
        <v/>
      </c>
      <c r="N210" s="209" t="str">
        <f t="shared" si="700"/>
        <v/>
      </c>
      <c r="O210" s="208" t="str">
        <f>IFERROR(IF(D210="","",IF(K210="","",IF(I210="","",IF(F210="F",VLOOKUP(K210,F!A:G,2,0),IF(F210="M",VLOOKUP(K210,M!A:G,2,0),""))))),0)</f>
        <v/>
      </c>
      <c r="P210" s="191" t="str">
        <f>IFERROR(IF(D210="","",IF(K210="","",IF(I210="","",IF(F210="F",VLOOKUP(K210,F!A:G,3,0),IF(F210="M",VLOOKUP(K210,M!A:G,3,0),""))))),0)</f>
        <v/>
      </c>
      <c r="Q210" s="191" t="str">
        <f>IFERROR(IF(D210="","",IF(K210="","",IF(I210="","",IF(F210="F",VLOOKUP(K210,F!A:G,4,0),IF(F210="M",VLOOKUP(K210,M!A:G,4,0),""))))),0)</f>
        <v/>
      </c>
      <c r="R210" s="191" t="str">
        <f>IFERROR(IF(D210="","",IF(K210="","",IF(I210="","",IF(F210="F",VLOOKUP(K210,F!A:G,5,0),IF(F210="M",VLOOKUP(K210,M!A:G,5,0),""))))),0)</f>
        <v/>
      </c>
      <c r="S210" s="191" t="str">
        <f>IFERROR(IF(D210="","",IF(K210="","",IF(I210="","",IF(F210="F",VLOOKUP(K210,F!A:G,6,0),IF(F210="M",VLOOKUP(K210,M!A:G,6,0),""))))),0)</f>
        <v/>
      </c>
      <c r="T210" s="191" t="str">
        <f>IFERROR(IF(D210="","",IF(K210="","",IF(I210="","",IF(F210="F",VLOOKUP(K210,F!A:G,7,0),IF(F210="M",VLOOKUP(K210,M!A:G,7,0),""))))),0)</f>
        <v/>
      </c>
      <c r="U210" s="191" t="str">
        <f>IFERROR(IF(D210="","",IF(K210="","",IF(J210="","",IF(F210="F",VLOOKUP(K210,F!A:M,8,0),IF(F210="M",VLOOKUP(K210,M!A:M,8,0),""))))),0)</f>
        <v/>
      </c>
      <c r="V210" s="191" t="str">
        <f>IFERROR(IF(D210="","",IF(K210="","",IF(J210="","",IF(F210="F",VLOOKUP(K210,F!A:M,9,0),IF(F210="M",VLOOKUP(K210,M!A:M,9,0),""))))),0)</f>
        <v/>
      </c>
      <c r="W210" s="191" t="str">
        <f>IFERROR(IF(D210="","",IF(K210="","",IF(J210="","",IF(F210="F",VLOOKUP(K210,F!A:M,10,0),IF(F210="M",VLOOKUP(K210,M!A:M,10,0),""))))),0)</f>
        <v/>
      </c>
      <c r="X210" s="191" t="str">
        <f>IFERROR(IF(D210="","",IF(K210="","",IF(J210="","",IF(F210="F",VLOOKUP(K210,F!A:M,11,0),IF(F210="M",VLOOKUP(K210,M!A:M,11,0),""))))),0)</f>
        <v/>
      </c>
      <c r="Y210" s="191" t="str">
        <f>IFERROR(IF(D210="","",IF(K210="","",IF(J210="","",IF(F210="F",VLOOKUP(K210,F!A:M,12,0),IF(F210="M",VLOOKUP(K210,M!A:M,12,0),""))))),0)</f>
        <v/>
      </c>
      <c r="Z210" s="191" t="str">
        <f>IFERROR(IF(D210="","",IF(K210="","",IF(J210="","",IF(F210="F",VLOOKUP(K210,F!A:M,13,0),IF(F210="M",VLOOKUP(K210,M!A:M,13,0),""))))),0)</f>
        <v/>
      </c>
      <c r="AA210" s="191" t="str">
        <f>IFERROR(IF(D210="","",IF(F210="","",IF(J210="","",IF(K210="","",IF(AND(K210&gt;23,K210&lt;=60),IF(F210="F",VLOOKUP(MROUND(HZ210,0.5),'F-Weight for Length'!K:S,2,0),VLOOKUP(MROUND(HZ210,0.5),'M-Weight for Length'!K:S,2,0)),IF(K210&gt;60,IF(F210="F",VLOOKUP(K210,'F-Weight for Length'!U:AC,2,0),VLOOKUP(K210,'M-Weight for Length'!U:AC,2,0)),IF(F210="F",VLOOKUP(MROUND(HZ210,0.5),'F-Weight for Length'!A:I,2,0),VLOOKUP(MROUND(HZ210,0.5),'M-Weight for Length'!A:I,2,0)))))))),0)</f>
        <v/>
      </c>
      <c r="AB210" s="191" t="str">
        <f>IFERROR(IF(D210="","",IF(F210="","",IF(J210="","",IF(K210="","",IF(AND(K210&gt;23,K210&lt;=60),IF(F210="F",VLOOKUP(MROUND(HZ210,0.5),'F-Weight for Length'!K:S,3,0),VLOOKUP(MROUND(HZ210,0.5),'M-Weight for Length'!K:S,3,0)),IF(K210&gt;60,IF(F210="F",VLOOKUP(K210,'F-Weight for Length'!U:AC,3,0),VLOOKUP(K210,'M-Weight for Length'!U:AC,3,0)),IF(F210="F",VLOOKUP(MROUND(HZ210,0.5),'F-Weight for Length'!A:I,3,0),VLOOKUP(MROUND(HZ210,0.5),'M-Weight for Length'!A:I,3,0)))))))),0)</f>
        <v/>
      </c>
      <c r="AC210" s="191" t="str">
        <f>IFERROR(IF(D210="","",IF(F210="","",IF(J210="","",IF(K210="","",IF(AND(K210&gt;23,K210&lt;=60),IF(F210="F",VLOOKUP(MROUND(HZ210,0.5),'F-Weight for Length'!K:S,4,0),VLOOKUP(MROUND(HZ210,0.5),'M-Weight for Length'!K:S,4,0)),IF(K210&gt;60,IF(F210="F",VLOOKUP(K210,'F-Weight for Length'!U:AC,4,0),VLOOKUP(K210,'M-Weight for Length'!U:AC,4,0)),IF(F210="F",VLOOKUP(MROUND(HZ210,0.5),'F-Weight for Length'!A:I,4,0),VLOOKUP(MROUND(HZ210,0.5),'M-Weight for Length'!A:I,4,0)))))))),0)</f>
        <v/>
      </c>
      <c r="AD210" s="191" t="str">
        <f>IFERROR(IF(D210="","",IF(F210="","",IF(J210="","",IF(K210="","",IF(AND(K210&gt;23,K210&lt;=60),IF(F210="F",VLOOKUP(MROUND(HZ210,0.5),'F-Weight for Length'!K:S,5,0),VLOOKUP(MROUND(HZ210,0.5),'M-Weight for Length'!K:S,5,0)),IF(K210&gt;60,IF(F210="F",VLOOKUP(K210,'F-Weight for Length'!U:AC,5,0),VLOOKUP(K210,'M-Weight for Length'!U:AC,5,0)),IF(F210="F",VLOOKUP(MROUND(HZ210,0.5),'F-Weight for Length'!A:I,5,0),VLOOKUP(MROUND(HZ210,0.5),'M-Weight for Length'!A:I,5,0)))))))),0)</f>
        <v/>
      </c>
      <c r="AE210" s="191" t="str">
        <f>IFERROR(IF(D210="","",IF(F210="","",IF(J210="","",IF(K210="","",IF(AND(K210&gt;23,K210&lt;=60),IF(F210="F",VLOOKUP(MROUND(HZ210,0.5),'F-Weight for Length'!K:S,6,0),VLOOKUP(MROUND(HZ210,0.5),'M-Weight for Length'!K:S,6,0)),IF(K210&gt;60,IF(F210="F",VLOOKUP(K210,'F-Weight for Length'!U:AC,6,0),VLOOKUP(K210,'M-Weight for Length'!U:AC,6,0)),IF(F210="F",VLOOKUP(MROUND(HZ210,0.5),'F-Weight for Length'!A:I,6,0),VLOOKUP(MROUND(HZ210,0.5),'M-Weight for Length'!A:I,6,0)))))))),0)</f>
        <v/>
      </c>
      <c r="AF210" s="191" t="str">
        <f>IFERROR(IF(D210="","",IF(F210="","",IF(J210="","",IF(K210="","",IF(AND(K210&gt;23,K210&lt;=60),IF(F210="F",VLOOKUP(MROUND(HZ210,0.5),'F-Weight for Length'!K:S,7,0),VLOOKUP(MROUND(HZ210,0.5),'M-Weight for Length'!K:S,7,0)),IF(K210&gt;60,IF(F210="F",VLOOKUP(K210,'F-Weight for Length'!U:AC,7,0),VLOOKUP(K210,'M-Weight for Length'!U:AC,7,0)),IF(F210="F",VLOOKUP(MROUND(HZ210,0.5),'F-Weight for Length'!A:I,7,0),VLOOKUP(MROUND(HZ210,0.5),'M-Weight for Length'!A:I,7,0)))))))),0)</f>
        <v/>
      </c>
      <c r="AG210" s="191" t="str">
        <f>IFERROR(IF(D210="","",IF(F210="","",IF(J210="","",IF(K210="","",IF(AND(K210&gt;23,K210&lt;=60),IF(F210="F",VLOOKUP(MROUND(HZ210,0.5),'F-Weight for Length'!K:S,8,0),VLOOKUP(MROUND(HZ210,0.5),'M-Weight for Length'!K:S,8,0)),IF(K210&gt;60,IF(F210="F",VLOOKUP(K210,'F-Weight for Length'!U:AC,8,0),VLOOKUP(K210,'M-Weight for Length'!U:AC,8,0)),IF(F210="F",VLOOKUP(MROUND(HZ210,0.5),'F-Weight for Length'!A:I,8,0),VLOOKUP(MROUND(HZ210,0.5),'M-Weight for Length'!A:I,8,0)))))))),0)</f>
        <v/>
      </c>
      <c r="AH210" s="191" t="str">
        <f>IFERROR(IF(D210="","",IF(F210="","",IF(J210="","",IF(K210="","",IF(AND(K210&gt;23,K210&lt;=60),IF(F210="F",VLOOKUP(MROUND(HZ210,0.5),'F-Weight for Length'!K:S,9,0),VLOOKUP(MROUND(HZ210,0.5),'M-Weight for Length'!K:S,9,0)),IF(K210&gt;60,IF(F210="F",VLOOKUP(K210,'F-Weight for Length'!U:AC,9,0),VLOOKUP(K210,'M-Weight for Length'!U:AC,9,0)),IF(F210="F",VLOOKUP(MROUND(HZ210,0.5),'F-Weight for Length'!A:I,9,0),VLOOKUP(MROUND(HZ210,0.5),'M-Weight for Length'!A:I,9,0)))))))),0)</f>
        <v/>
      </c>
      <c r="AI210" s="192">
        <f t="shared" si="720"/>
        <v>0</v>
      </c>
      <c r="AJ210" s="192">
        <f t="shared" si="721"/>
        <v>0</v>
      </c>
      <c r="AK210" s="192">
        <f t="shared" si="722"/>
        <v>0</v>
      </c>
      <c r="AL210" s="192">
        <f t="shared" si="723"/>
        <v>0</v>
      </c>
      <c r="AM210" s="192">
        <f t="shared" si="724"/>
        <v>0</v>
      </c>
      <c r="AN210" s="192">
        <f t="shared" si="725"/>
        <v>0</v>
      </c>
      <c r="AO210" s="192">
        <f t="shared" si="726"/>
        <v>0</v>
      </c>
      <c r="AP210" s="192">
        <f t="shared" si="727"/>
        <v>0</v>
      </c>
      <c r="AQ210" s="192">
        <f t="shared" si="728"/>
        <v>0</v>
      </c>
      <c r="AR210" s="192">
        <f t="shared" si="729"/>
        <v>0</v>
      </c>
      <c r="AS210" s="192">
        <f t="shared" si="730"/>
        <v>0</v>
      </c>
      <c r="AT210" s="192">
        <f t="shared" si="731"/>
        <v>0</v>
      </c>
      <c r="AU210" s="192">
        <f t="shared" si="732"/>
        <v>0</v>
      </c>
      <c r="AV210" s="192">
        <f t="shared" si="733"/>
        <v>0</v>
      </c>
      <c r="AW210" s="192">
        <f t="shared" si="734"/>
        <v>0</v>
      </c>
      <c r="AX210" s="192">
        <f t="shared" si="735"/>
        <v>0</v>
      </c>
      <c r="AY210" s="192">
        <f t="shared" si="736"/>
        <v>0</v>
      </c>
      <c r="AZ210" s="192">
        <f t="shared" si="737"/>
        <v>0</v>
      </c>
      <c r="BA210" s="192">
        <f t="shared" si="738"/>
        <v>0</v>
      </c>
      <c r="BB210" s="192">
        <f t="shared" si="739"/>
        <v>0</v>
      </c>
      <c r="BC210" s="192">
        <f t="shared" si="740"/>
        <v>0</v>
      </c>
      <c r="BD210" s="192">
        <f t="shared" si="741"/>
        <v>0</v>
      </c>
      <c r="BE210" s="192">
        <f t="shared" si="742"/>
        <v>0</v>
      </c>
      <c r="BF210" s="192">
        <f t="shared" si="743"/>
        <v>0</v>
      </c>
      <c r="BG210" s="192">
        <f t="shared" si="744"/>
        <v>0</v>
      </c>
      <c r="BH210" s="192">
        <f t="shared" si="745"/>
        <v>0</v>
      </c>
      <c r="BI210" s="192">
        <f t="shared" si="746"/>
        <v>0</v>
      </c>
      <c r="BJ210" s="192">
        <f t="shared" si="747"/>
        <v>0</v>
      </c>
      <c r="BK210" s="192">
        <f t="shared" si="748"/>
        <v>0</v>
      </c>
      <c r="BL210" s="192">
        <f t="shared" si="749"/>
        <v>0</v>
      </c>
      <c r="BM210" s="192">
        <f t="shared" si="750"/>
        <v>0</v>
      </c>
      <c r="BN210" s="192">
        <f t="shared" si="751"/>
        <v>0</v>
      </c>
      <c r="BO210" s="192">
        <f t="shared" si="752"/>
        <v>0</v>
      </c>
      <c r="BP210" s="192">
        <f t="shared" si="753"/>
        <v>0</v>
      </c>
      <c r="BQ210" s="192">
        <f t="shared" si="754"/>
        <v>0</v>
      </c>
      <c r="BR210" s="192">
        <f t="shared" si="755"/>
        <v>0</v>
      </c>
      <c r="BS210" s="192">
        <f t="shared" si="756"/>
        <v>0</v>
      </c>
      <c r="BT210" s="192">
        <f t="shared" si="757"/>
        <v>0</v>
      </c>
      <c r="BU210" s="192">
        <f t="shared" si="758"/>
        <v>0</v>
      </c>
      <c r="BV210" s="192">
        <f t="shared" si="759"/>
        <v>0</v>
      </c>
      <c r="BW210" s="192">
        <f t="shared" si="760"/>
        <v>0</v>
      </c>
      <c r="BX210" s="192">
        <f t="shared" si="761"/>
        <v>0</v>
      </c>
      <c r="BY210" s="192">
        <f t="shared" si="762"/>
        <v>0</v>
      </c>
      <c r="BZ210" s="192">
        <f t="shared" si="763"/>
        <v>0</v>
      </c>
      <c r="CA210" s="192">
        <f t="shared" si="764"/>
        <v>0</v>
      </c>
      <c r="CB210" s="192">
        <f t="shared" si="765"/>
        <v>0</v>
      </c>
      <c r="CC210" s="192">
        <f t="shared" si="766"/>
        <v>0</v>
      </c>
      <c r="CD210" s="192">
        <f t="shared" si="767"/>
        <v>0</v>
      </c>
      <c r="CE210" s="192">
        <f t="shared" si="768"/>
        <v>0</v>
      </c>
      <c r="CF210" s="192">
        <f t="shared" si="769"/>
        <v>0</v>
      </c>
      <c r="CG210" s="192">
        <f t="shared" si="770"/>
        <v>0</v>
      </c>
      <c r="CH210" s="192">
        <f t="shared" si="771"/>
        <v>0</v>
      </c>
      <c r="CI210" s="192">
        <f t="shared" si="772"/>
        <v>0</v>
      </c>
      <c r="CJ210" s="192">
        <f t="shared" si="773"/>
        <v>0</v>
      </c>
      <c r="CK210" s="192">
        <f t="shared" si="774"/>
        <v>0</v>
      </c>
      <c r="CL210" s="192">
        <f t="shared" si="775"/>
        <v>0</v>
      </c>
      <c r="CM210" s="192">
        <f t="shared" si="776"/>
        <v>0</v>
      </c>
      <c r="CN210" s="192">
        <f t="shared" si="777"/>
        <v>0</v>
      </c>
      <c r="CO210" s="192">
        <f t="shared" si="778"/>
        <v>0</v>
      </c>
      <c r="CP210" s="192">
        <f t="shared" si="779"/>
        <v>0</v>
      </c>
      <c r="CQ210" s="192">
        <f t="shared" si="780"/>
        <v>0</v>
      </c>
      <c r="CR210" s="192">
        <f t="shared" si="781"/>
        <v>0</v>
      </c>
      <c r="CS210" s="192">
        <f t="shared" si="782"/>
        <v>0</v>
      </c>
      <c r="CT210" s="192">
        <f t="shared" si="783"/>
        <v>0</v>
      </c>
      <c r="CU210" s="192">
        <f t="shared" si="784"/>
        <v>0</v>
      </c>
      <c r="CV210" s="192">
        <f t="shared" si="785"/>
        <v>0</v>
      </c>
      <c r="CW210" s="192">
        <f t="shared" si="786"/>
        <v>0</v>
      </c>
      <c r="CX210" s="192">
        <f t="shared" si="787"/>
        <v>0</v>
      </c>
      <c r="CY210" s="192">
        <f t="shared" si="788"/>
        <v>0</v>
      </c>
      <c r="CZ210" s="192">
        <f t="shared" si="789"/>
        <v>0</v>
      </c>
      <c r="DA210" s="192">
        <f t="shared" si="790"/>
        <v>0</v>
      </c>
      <c r="DB210" s="192">
        <f t="shared" si="791"/>
        <v>0</v>
      </c>
      <c r="DC210" s="192">
        <f t="shared" si="792"/>
        <v>0</v>
      </c>
      <c r="DD210" s="192">
        <f t="shared" si="793"/>
        <v>0</v>
      </c>
      <c r="DE210" s="192">
        <f t="shared" si="794"/>
        <v>0</v>
      </c>
      <c r="DF210" s="192">
        <f t="shared" si="795"/>
        <v>0</v>
      </c>
      <c r="DG210" s="192">
        <f t="shared" si="796"/>
        <v>0</v>
      </c>
      <c r="DH210" s="192">
        <f t="shared" si="797"/>
        <v>0</v>
      </c>
      <c r="DI210" s="192">
        <f t="shared" si="798"/>
        <v>0</v>
      </c>
      <c r="DJ210" s="192">
        <f t="shared" si="799"/>
        <v>0</v>
      </c>
      <c r="DK210" s="192">
        <f t="shared" si="800"/>
        <v>0</v>
      </c>
      <c r="DL210" s="192">
        <f t="shared" si="801"/>
        <v>0</v>
      </c>
      <c r="DM210" s="192">
        <f t="shared" si="802"/>
        <v>0</v>
      </c>
      <c r="DN210" s="192">
        <f t="shared" si="803"/>
        <v>0</v>
      </c>
      <c r="DO210" s="192">
        <f t="shared" si="804"/>
        <v>0</v>
      </c>
      <c r="DP210" s="192">
        <f t="shared" si="805"/>
        <v>0</v>
      </c>
      <c r="DQ210" s="192">
        <f t="shared" si="806"/>
        <v>0</v>
      </c>
      <c r="DR210" s="192">
        <f t="shared" si="807"/>
        <v>0</v>
      </c>
      <c r="DS210" s="192">
        <f t="shared" si="808"/>
        <v>0</v>
      </c>
      <c r="DT210" s="192">
        <f t="shared" si="809"/>
        <v>0</v>
      </c>
      <c r="DU210" s="192">
        <f t="shared" si="810"/>
        <v>0</v>
      </c>
      <c r="DV210" s="193">
        <f t="shared" si="687"/>
        <v>0</v>
      </c>
      <c r="DW210" s="193">
        <f t="shared" si="688"/>
        <v>0</v>
      </c>
      <c r="DX210" s="193">
        <f t="shared" si="689"/>
        <v>0</v>
      </c>
      <c r="DY210" s="193">
        <f t="shared" si="690"/>
        <v>0</v>
      </c>
      <c r="DZ210" s="193">
        <f t="shared" si="691"/>
        <v>0</v>
      </c>
      <c r="EA210" s="192">
        <f t="shared" si="811"/>
        <v>0</v>
      </c>
      <c r="EB210" s="192">
        <f t="shared" si="812"/>
        <v>0</v>
      </c>
      <c r="EC210" s="192">
        <f t="shared" si="813"/>
        <v>0</v>
      </c>
      <c r="ED210" s="192">
        <f t="shared" si="814"/>
        <v>0</v>
      </c>
      <c r="EE210" s="192">
        <f t="shared" si="815"/>
        <v>0</v>
      </c>
      <c r="EF210" s="192">
        <f t="shared" si="816"/>
        <v>0</v>
      </c>
      <c r="EG210" s="192">
        <f t="shared" si="817"/>
        <v>0</v>
      </c>
      <c r="EH210" s="192">
        <f t="shared" si="818"/>
        <v>0</v>
      </c>
      <c r="EI210" s="192">
        <f t="shared" si="819"/>
        <v>0</v>
      </c>
      <c r="EJ210" s="192">
        <f t="shared" si="820"/>
        <v>0</v>
      </c>
      <c r="EK210" s="192">
        <f t="shared" si="821"/>
        <v>0</v>
      </c>
      <c r="EL210" s="192">
        <f t="shared" si="822"/>
        <v>0</v>
      </c>
      <c r="EM210" s="192">
        <f t="shared" si="823"/>
        <v>0</v>
      </c>
      <c r="EN210" s="192">
        <f t="shared" si="824"/>
        <v>0</v>
      </c>
      <c r="EO210" s="192">
        <f t="shared" si="825"/>
        <v>0</v>
      </c>
      <c r="EP210" s="192">
        <f t="shared" si="826"/>
        <v>0</v>
      </c>
      <c r="EQ210" s="192">
        <f t="shared" si="827"/>
        <v>0</v>
      </c>
      <c r="ER210" s="192">
        <f t="shared" si="828"/>
        <v>0</v>
      </c>
      <c r="ES210" s="192">
        <f t="shared" si="829"/>
        <v>0</v>
      </c>
      <c r="ET210" s="192">
        <f t="shared" si="830"/>
        <v>0</v>
      </c>
      <c r="EU210" s="192">
        <f t="shared" si="831"/>
        <v>0</v>
      </c>
      <c r="EV210" s="192">
        <f t="shared" si="832"/>
        <v>0</v>
      </c>
      <c r="EW210" s="192">
        <f t="shared" si="833"/>
        <v>0</v>
      </c>
      <c r="EX210" s="192">
        <f t="shared" si="834"/>
        <v>0</v>
      </c>
      <c r="EY210" s="192">
        <f t="shared" si="835"/>
        <v>0</v>
      </c>
      <c r="EZ210" s="192">
        <f t="shared" si="836"/>
        <v>0</v>
      </c>
      <c r="FA210" s="192">
        <f t="shared" si="837"/>
        <v>0</v>
      </c>
      <c r="FB210" s="192">
        <f t="shared" si="838"/>
        <v>0</v>
      </c>
      <c r="FC210" s="192">
        <f t="shared" si="839"/>
        <v>0</v>
      </c>
      <c r="FD210" s="192">
        <f t="shared" si="840"/>
        <v>0</v>
      </c>
      <c r="FE210" s="192">
        <f t="shared" si="841"/>
        <v>0</v>
      </c>
      <c r="FF210" s="192">
        <f t="shared" si="842"/>
        <v>0</v>
      </c>
      <c r="FG210" s="192">
        <f t="shared" si="843"/>
        <v>0</v>
      </c>
      <c r="FH210" s="192">
        <f t="shared" si="844"/>
        <v>0</v>
      </c>
      <c r="FI210" s="192">
        <f t="shared" si="845"/>
        <v>0</v>
      </c>
      <c r="FJ210" s="192">
        <f t="shared" si="846"/>
        <v>0</v>
      </c>
      <c r="FK210" s="192">
        <f t="shared" si="847"/>
        <v>0</v>
      </c>
      <c r="FL210" s="192">
        <f t="shared" si="848"/>
        <v>0</v>
      </c>
      <c r="FM210" s="192">
        <f t="shared" si="849"/>
        <v>0</v>
      </c>
      <c r="FN210" s="192">
        <f t="shared" si="850"/>
        <v>0</v>
      </c>
      <c r="FO210" s="192">
        <f t="shared" si="851"/>
        <v>0</v>
      </c>
      <c r="FP210" s="192">
        <f t="shared" si="852"/>
        <v>0</v>
      </c>
      <c r="FQ210" s="192">
        <f t="shared" si="853"/>
        <v>0</v>
      </c>
      <c r="FR210" s="192">
        <f t="shared" si="854"/>
        <v>0</v>
      </c>
      <c r="FS210" s="192">
        <f t="shared" si="855"/>
        <v>0</v>
      </c>
      <c r="FT210" s="192">
        <f t="shared" si="856"/>
        <v>0</v>
      </c>
      <c r="FU210" s="192">
        <f t="shared" si="857"/>
        <v>0</v>
      </c>
      <c r="FV210" s="192">
        <f t="shared" si="858"/>
        <v>0</v>
      </c>
      <c r="FW210" s="192">
        <f t="shared" si="859"/>
        <v>0</v>
      </c>
      <c r="FX210" s="192">
        <f t="shared" si="860"/>
        <v>0</v>
      </c>
      <c r="FY210" s="192">
        <f t="shared" si="861"/>
        <v>0</v>
      </c>
      <c r="FZ210" s="192">
        <f t="shared" si="862"/>
        <v>0</v>
      </c>
      <c r="GA210" s="192">
        <f t="shared" si="863"/>
        <v>0</v>
      </c>
      <c r="GB210" s="192">
        <f t="shared" si="864"/>
        <v>0</v>
      </c>
      <c r="GC210" s="192">
        <f t="shared" si="865"/>
        <v>0</v>
      </c>
      <c r="GD210" s="192">
        <f t="shared" si="866"/>
        <v>0</v>
      </c>
      <c r="GE210" s="192">
        <f t="shared" si="867"/>
        <v>0</v>
      </c>
      <c r="GF210" s="192">
        <f t="shared" si="868"/>
        <v>0</v>
      </c>
      <c r="GG210" s="192">
        <f t="shared" si="869"/>
        <v>0</v>
      </c>
      <c r="GH210" s="192">
        <f t="shared" si="870"/>
        <v>0</v>
      </c>
      <c r="GI210" s="192">
        <f t="shared" si="871"/>
        <v>0</v>
      </c>
      <c r="GJ210" s="192">
        <f t="shared" si="872"/>
        <v>0</v>
      </c>
      <c r="GK210" s="192">
        <f t="shared" si="873"/>
        <v>0</v>
      </c>
      <c r="GL210" s="192">
        <f t="shared" si="874"/>
        <v>0</v>
      </c>
      <c r="GM210" s="192">
        <f t="shared" si="875"/>
        <v>0</v>
      </c>
      <c r="GN210" s="192">
        <f t="shared" si="876"/>
        <v>0</v>
      </c>
      <c r="GO210" s="192">
        <f t="shared" si="877"/>
        <v>0</v>
      </c>
      <c r="GP210" s="192">
        <f t="shared" si="878"/>
        <v>0</v>
      </c>
      <c r="GQ210" s="192">
        <f t="shared" si="879"/>
        <v>0</v>
      </c>
      <c r="GR210" s="192">
        <f t="shared" si="880"/>
        <v>0</v>
      </c>
      <c r="GS210" s="192">
        <f t="shared" si="881"/>
        <v>0</v>
      </c>
      <c r="GT210" s="192">
        <f t="shared" si="882"/>
        <v>0</v>
      </c>
      <c r="GU210" s="192">
        <f t="shared" si="883"/>
        <v>0</v>
      </c>
      <c r="GV210" s="192">
        <f t="shared" si="884"/>
        <v>0</v>
      </c>
      <c r="GW210" s="192">
        <f t="shared" si="885"/>
        <v>0</v>
      </c>
      <c r="GX210" s="192">
        <f t="shared" si="886"/>
        <v>0</v>
      </c>
      <c r="GY210" s="192">
        <f t="shared" si="887"/>
        <v>0</v>
      </c>
      <c r="GZ210" s="192">
        <f t="shared" si="888"/>
        <v>0</v>
      </c>
      <c r="HA210" s="192">
        <f t="shared" si="889"/>
        <v>0</v>
      </c>
      <c r="HB210" s="192">
        <f t="shared" si="890"/>
        <v>0</v>
      </c>
      <c r="HC210" s="192">
        <f t="shared" si="891"/>
        <v>0</v>
      </c>
      <c r="HD210" s="192">
        <f t="shared" si="892"/>
        <v>0</v>
      </c>
      <c r="HE210" s="192">
        <f t="shared" si="893"/>
        <v>0</v>
      </c>
      <c r="HF210" s="192">
        <f t="shared" si="894"/>
        <v>0</v>
      </c>
      <c r="HG210" s="192">
        <f t="shared" si="895"/>
        <v>0</v>
      </c>
      <c r="HH210" s="192">
        <f t="shared" si="896"/>
        <v>0</v>
      </c>
      <c r="HI210" s="192">
        <f t="shared" si="897"/>
        <v>0</v>
      </c>
      <c r="HJ210" s="192">
        <f t="shared" si="898"/>
        <v>0</v>
      </c>
      <c r="HK210" s="192">
        <f t="shared" si="899"/>
        <v>0</v>
      </c>
      <c r="HL210" s="192">
        <f t="shared" si="900"/>
        <v>0</v>
      </c>
      <c r="HM210" s="192">
        <f t="shared" si="901"/>
        <v>0</v>
      </c>
      <c r="HN210" s="194">
        <f t="shared" si="692"/>
        <v>0</v>
      </c>
      <c r="HO210" s="194">
        <f t="shared" si="693"/>
        <v>0</v>
      </c>
      <c r="HP210" s="194">
        <f t="shared" si="694"/>
        <v>0</v>
      </c>
      <c r="HQ210" s="194">
        <f t="shared" si="695"/>
        <v>0</v>
      </c>
      <c r="HR210" s="194">
        <f t="shared" si="696"/>
        <v>0</v>
      </c>
      <c r="HS210" s="195" t="str">
        <f t="shared" si="701"/>
        <v/>
      </c>
      <c r="HT210" s="196">
        <f t="shared" si="697"/>
        <v>0</v>
      </c>
      <c r="HU210" s="196">
        <f t="shared" si="698"/>
        <v>0</v>
      </c>
      <c r="HV210" s="197" t="str">
        <f t="shared" si="702"/>
        <v/>
      </c>
      <c r="HW210" s="197" t="str">
        <f t="shared" si="902"/>
        <v/>
      </c>
      <c r="HX210" s="197" t="str">
        <f t="shared" si="903"/>
        <v/>
      </c>
      <c r="HY210" s="195" t="str">
        <f t="shared" si="703"/>
        <v/>
      </c>
      <c r="HZ210" s="30">
        <f t="shared" si="699"/>
        <v>0</v>
      </c>
      <c r="IA210" s="198">
        <f t="shared" si="704"/>
        <v>0</v>
      </c>
      <c r="IB210" s="195"/>
      <c r="IC210" s="195">
        <f t="shared" si="711"/>
        <v>0</v>
      </c>
      <c r="ID210" s="195">
        <f t="shared" si="705"/>
        <v>0</v>
      </c>
      <c r="IE210" s="195">
        <f t="shared" si="904"/>
        <v>0</v>
      </c>
      <c r="IF210" s="195">
        <f t="shared" si="706"/>
        <v>0</v>
      </c>
      <c r="IG210" s="307">
        <f t="shared" si="707"/>
        <v>0</v>
      </c>
      <c r="IH210" s="307">
        <f t="shared" si="708"/>
        <v>0</v>
      </c>
      <c r="II210" s="44">
        <f t="shared" si="709"/>
        <v>0</v>
      </c>
      <c r="IJ210" s="44">
        <f t="shared" si="712"/>
        <v>0</v>
      </c>
      <c r="IK210" s="44">
        <f t="shared" si="713"/>
        <v>0</v>
      </c>
      <c r="IL210" s="44">
        <f t="shared" si="714"/>
        <v>0</v>
      </c>
      <c r="IM210" s="44">
        <f t="shared" si="715"/>
        <v>0</v>
      </c>
      <c r="IN210" s="44">
        <f t="shared" si="716"/>
        <v>0</v>
      </c>
      <c r="IO210" s="44">
        <f t="shared" si="717"/>
        <v>0</v>
      </c>
    </row>
    <row r="211" spans="1:249" ht="18" customHeight="1">
      <c r="A211" s="188">
        <v>205</v>
      </c>
      <c r="B211" s="326"/>
      <c r="C211" s="289"/>
      <c r="D211" s="199"/>
      <c r="E211" s="189"/>
      <c r="F211" s="189"/>
      <c r="G211" s="190"/>
      <c r="H211" s="190"/>
      <c r="I211" s="272"/>
      <c r="J211" s="207"/>
      <c r="K211" s="214" t="str">
        <f t="shared" si="710"/>
        <v/>
      </c>
      <c r="L211" s="200" t="str">
        <f t="shared" si="718"/>
        <v/>
      </c>
      <c r="M211" s="200" t="str">
        <f t="shared" si="719"/>
        <v/>
      </c>
      <c r="N211" s="209" t="str">
        <f t="shared" si="700"/>
        <v/>
      </c>
      <c r="O211" s="208" t="str">
        <f>IFERROR(IF(D211="","",IF(K211="","",IF(I211="","",IF(F211="F",VLOOKUP(K211,F!A:G,2,0),IF(F211="M",VLOOKUP(K211,M!A:G,2,0),""))))),0)</f>
        <v/>
      </c>
      <c r="P211" s="191" t="str">
        <f>IFERROR(IF(D211="","",IF(K211="","",IF(I211="","",IF(F211="F",VLOOKUP(K211,F!A:G,3,0),IF(F211="M",VLOOKUP(K211,M!A:G,3,0),""))))),0)</f>
        <v/>
      </c>
      <c r="Q211" s="191" t="str">
        <f>IFERROR(IF(D211="","",IF(K211="","",IF(I211="","",IF(F211="F",VLOOKUP(K211,F!A:G,4,0),IF(F211="M",VLOOKUP(K211,M!A:G,4,0),""))))),0)</f>
        <v/>
      </c>
      <c r="R211" s="191" t="str">
        <f>IFERROR(IF(D211="","",IF(K211="","",IF(I211="","",IF(F211="F",VLOOKUP(K211,F!A:G,5,0),IF(F211="M",VLOOKUP(K211,M!A:G,5,0),""))))),0)</f>
        <v/>
      </c>
      <c r="S211" s="191" t="str">
        <f>IFERROR(IF(D211="","",IF(K211="","",IF(I211="","",IF(F211="F",VLOOKUP(K211,F!A:G,6,0),IF(F211="M",VLOOKUP(K211,M!A:G,6,0),""))))),0)</f>
        <v/>
      </c>
      <c r="T211" s="191" t="str">
        <f>IFERROR(IF(D211="","",IF(K211="","",IF(I211="","",IF(F211="F",VLOOKUP(K211,F!A:G,7,0),IF(F211="M",VLOOKUP(K211,M!A:G,7,0),""))))),0)</f>
        <v/>
      </c>
      <c r="U211" s="191" t="str">
        <f>IFERROR(IF(D211="","",IF(K211="","",IF(J211="","",IF(F211="F",VLOOKUP(K211,F!A:M,8,0),IF(F211="M",VLOOKUP(K211,M!A:M,8,0),""))))),0)</f>
        <v/>
      </c>
      <c r="V211" s="191" t="str">
        <f>IFERROR(IF(D211="","",IF(K211="","",IF(J211="","",IF(F211="F",VLOOKUP(K211,F!A:M,9,0),IF(F211="M",VLOOKUP(K211,M!A:M,9,0),""))))),0)</f>
        <v/>
      </c>
      <c r="W211" s="191" t="str">
        <f>IFERROR(IF(D211="","",IF(K211="","",IF(J211="","",IF(F211="F",VLOOKUP(K211,F!A:M,10,0),IF(F211="M",VLOOKUP(K211,M!A:M,10,0),""))))),0)</f>
        <v/>
      </c>
      <c r="X211" s="191" t="str">
        <f>IFERROR(IF(D211="","",IF(K211="","",IF(J211="","",IF(F211="F",VLOOKUP(K211,F!A:M,11,0),IF(F211="M",VLOOKUP(K211,M!A:M,11,0),""))))),0)</f>
        <v/>
      </c>
      <c r="Y211" s="191" t="str">
        <f>IFERROR(IF(D211="","",IF(K211="","",IF(J211="","",IF(F211="F",VLOOKUP(K211,F!A:M,12,0),IF(F211="M",VLOOKUP(K211,M!A:M,12,0),""))))),0)</f>
        <v/>
      </c>
      <c r="Z211" s="191" t="str">
        <f>IFERROR(IF(D211="","",IF(K211="","",IF(J211="","",IF(F211="F",VLOOKUP(K211,F!A:M,13,0),IF(F211="M",VLOOKUP(K211,M!A:M,13,0),""))))),0)</f>
        <v/>
      </c>
      <c r="AA211" s="191" t="str">
        <f>IFERROR(IF(D211="","",IF(F211="","",IF(J211="","",IF(K211="","",IF(AND(K211&gt;23,K211&lt;=60),IF(F211="F",VLOOKUP(MROUND(HZ211,0.5),'F-Weight for Length'!K:S,2,0),VLOOKUP(MROUND(HZ211,0.5),'M-Weight for Length'!K:S,2,0)),IF(K211&gt;60,IF(F211="F",VLOOKUP(K211,'F-Weight for Length'!U:AC,2,0),VLOOKUP(K211,'M-Weight for Length'!U:AC,2,0)),IF(F211="F",VLOOKUP(MROUND(HZ211,0.5),'F-Weight for Length'!A:I,2,0),VLOOKUP(MROUND(HZ211,0.5),'M-Weight for Length'!A:I,2,0)))))))),0)</f>
        <v/>
      </c>
      <c r="AB211" s="191" t="str">
        <f>IFERROR(IF(D211="","",IF(F211="","",IF(J211="","",IF(K211="","",IF(AND(K211&gt;23,K211&lt;=60),IF(F211="F",VLOOKUP(MROUND(HZ211,0.5),'F-Weight for Length'!K:S,3,0),VLOOKUP(MROUND(HZ211,0.5),'M-Weight for Length'!K:S,3,0)),IF(K211&gt;60,IF(F211="F",VLOOKUP(K211,'F-Weight for Length'!U:AC,3,0),VLOOKUP(K211,'M-Weight for Length'!U:AC,3,0)),IF(F211="F",VLOOKUP(MROUND(HZ211,0.5),'F-Weight for Length'!A:I,3,0),VLOOKUP(MROUND(HZ211,0.5),'M-Weight for Length'!A:I,3,0)))))))),0)</f>
        <v/>
      </c>
      <c r="AC211" s="191" t="str">
        <f>IFERROR(IF(D211="","",IF(F211="","",IF(J211="","",IF(K211="","",IF(AND(K211&gt;23,K211&lt;=60),IF(F211="F",VLOOKUP(MROUND(HZ211,0.5),'F-Weight for Length'!K:S,4,0),VLOOKUP(MROUND(HZ211,0.5),'M-Weight for Length'!K:S,4,0)),IF(K211&gt;60,IF(F211="F",VLOOKUP(K211,'F-Weight for Length'!U:AC,4,0),VLOOKUP(K211,'M-Weight for Length'!U:AC,4,0)),IF(F211="F",VLOOKUP(MROUND(HZ211,0.5),'F-Weight for Length'!A:I,4,0),VLOOKUP(MROUND(HZ211,0.5),'M-Weight for Length'!A:I,4,0)))))))),0)</f>
        <v/>
      </c>
      <c r="AD211" s="191" t="str">
        <f>IFERROR(IF(D211="","",IF(F211="","",IF(J211="","",IF(K211="","",IF(AND(K211&gt;23,K211&lt;=60),IF(F211="F",VLOOKUP(MROUND(HZ211,0.5),'F-Weight for Length'!K:S,5,0),VLOOKUP(MROUND(HZ211,0.5),'M-Weight for Length'!K:S,5,0)),IF(K211&gt;60,IF(F211="F",VLOOKUP(K211,'F-Weight for Length'!U:AC,5,0),VLOOKUP(K211,'M-Weight for Length'!U:AC,5,0)),IF(F211="F",VLOOKUP(MROUND(HZ211,0.5),'F-Weight for Length'!A:I,5,0),VLOOKUP(MROUND(HZ211,0.5),'M-Weight for Length'!A:I,5,0)))))))),0)</f>
        <v/>
      </c>
      <c r="AE211" s="191" t="str">
        <f>IFERROR(IF(D211="","",IF(F211="","",IF(J211="","",IF(K211="","",IF(AND(K211&gt;23,K211&lt;=60),IF(F211="F",VLOOKUP(MROUND(HZ211,0.5),'F-Weight for Length'!K:S,6,0),VLOOKUP(MROUND(HZ211,0.5),'M-Weight for Length'!K:S,6,0)),IF(K211&gt;60,IF(F211="F",VLOOKUP(K211,'F-Weight for Length'!U:AC,6,0),VLOOKUP(K211,'M-Weight for Length'!U:AC,6,0)),IF(F211="F",VLOOKUP(MROUND(HZ211,0.5),'F-Weight for Length'!A:I,6,0),VLOOKUP(MROUND(HZ211,0.5),'M-Weight for Length'!A:I,6,0)))))))),0)</f>
        <v/>
      </c>
      <c r="AF211" s="191" t="str">
        <f>IFERROR(IF(D211="","",IF(F211="","",IF(J211="","",IF(K211="","",IF(AND(K211&gt;23,K211&lt;=60),IF(F211="F",VLOOKUP(MROUND(HZ211,0.5),'F-Weight for Length'!K:S,7,0),VLOOKUP(MROUND(HZ211,0.5),'M-Weight for Length'!K:S,7,0)),IF(K211&gt;60,IF(F211="F",VLOOKUP(K211,'F-Weight for Length'!U:AC,7,0),VLOOKUP(K211,'M-Weight for Length'!U:AC,7,0)),IF(F211="F",VLOOKUP(MROUND(HZ211,0.5),'F-Weight for Length'!A:I,7,0),VLOOKUP(MROUND(HZ211,0.5),'M-Weight for Length'!A:I,7,0)))))))),0)</f>
        <v/>
      </c>
      <c r="AG211" s="191" t="str">
        <f>IFERROR(IF(D211="","",IF(F211="","",IF(J211="","",IF(K211="","",IF(AND(K211&gt;23,K211&lt;=60),IF(F211="F",VLOOKUP(MROUND(HZ211,0.5),'F-Weight for Length'!K:S,8,0),VLOOKUP(MROUND(HZ211,0.5),'M-Weight for Length'!K:S,8,0)),IF(K211&gt;60,IF(F211="F",VLOOKUP(K211,'F-Weight for Length'!U:AC,8,0),VLOOKUP(K211,'M-Weight for Length'!U:AC,8,0)),IF(F211="F",VLOOKUP(MROUND(HZ211,0.5),'F-Weight for Length'!A:I,8,0),VLOOKUP(MROUND(HZ211,0.5),'M-Weight for Length'!A:I,8,0)))))))),0)</f>
        <v/>
      </c>
      <c r="AH211" s="191" t="str">
        <f>IFERROR(IF(D211="","",IF(F211="","",IF(J211="","",IF(K211="","",IF(AND(K211&gt;23,K211&lt;=60),IF(F211="F",VLOOKUP(MROUND(HZ211,0.5),'F-Weight for Length'!K:S,9,0),VLOOKUP(MROUND(HZ211,0.5),'M-Weight for Length'!K:S,9,0)),IF(K211&gt;60,IF(F211="F",VLOOKUP(K211,'F-Weight for Length'!U:AC,9,0),VLOOKUP(K211,'M-Weight for Length'!U:AC,9,0)),IF(F211="F",VLOOKUP(MROUND(HZ211,0.5),'F-Weight for Length'!A:I,9,0),VLOOKUP(MROUND(HZ211,0.5),'M-Weight for Length'!A:I,9,0)))))))),0)</f>
        <v/>
      </c>
      <c r="AI211" s="192">
        <f t="shared" si="720"/>
        <v>0</v>
      </c>
      <c r="AJ211" s="192">
        <f t="shared" si="721"/>
        <v>0</v>
      </c>
      <c r="AK211" s="192">
        <f t="shared" si="722"/>
        <v>0</v>
      </c>
      <c r="AL211" s="192">
        <f t="shared" si="723"/>
        <v>0</v>
      </c>
      <c r="AM211" s="192">
        <f t="shared" si="724"/>
        <v>0</v>
      </c>
      <c r="AN211" s="192">
        <f t="shared" si="725"/>
        <v>0</v>
      </c>
      <c r="AO211" s="192">
        <f t="shared" si="726"/>
        <v>0</v>
      </c>
      <c r="AP211" s="192">
        <f t="shared" si="727"/>
        <v>0</v>
      </c>
      <c r="AQ211" s="192">
        <f t="shared" si="728"/>
        <v>0</v>
      </c>
      <c r="AR211" s="192">
        <f t="shared" si="729"/>
        <v>0</v>
      </c>
      <c r="AS211" s="192">
        <f t="shared" si="730"/>
        <v>0</v>
      </c>
      <c r="AT211" s="192">
        <f t="shared" si="731"/>
        <v>0</v>
      </c>
      <c r="AU211" s="192">
        <f t="shared" si="732"/>
        <v>0</v>
      </c>
      <c r="AV211" s="192">
        <f t="shared" si="733"/>
        <v>0</v>
      </c>
      <c r="AW211" s="192">
        <f t="shared" si="734"/>
        <v>0</v>
      </c>
      <c r="AX211" s="192">
        <f t="shared" si="735"/>
        <v>0</v>
      </c>
      <c r="AY211" s="192">
        <f t="shared" si="736"/>
        <v>0</v>
      </c>
      <c r="AZ211" s="192">
        <f t="shared" si="737"/>
        <v>0</v>
      </c>
      <c r="BA211" s="192">
        <f t="shared" si="738"/>
        <v>0</v>
      </c>
      <c r="BB211" s="192">
        <f t="shared" si="739"/>
        <v>0</v>
      </c>
      <c r="BC211" s="192">
        <f t="shared" si="740"/>
        <v>0</v>
      </c>
      <c r="BD211" s="192">
        <f t="shared" si="741"/>
        <v>0</v>
      </c>
      <c r="BE211" s="192">
        <f t="shared" si="742"/>
        <v>0</v>
      </c>
      <c r="BF211" s="192">
        <f t="shared" si="743"/>
        <v>0</v>
      </c>
      <c r="BG211" s="192">
        <f t="shared" si="744"/>
        <v>0</v>
      </c>
      <c r="BH211" s="192">
        <f t="shared" si="745"/>
        <v>0</v>
      </c>
      <c r="BI211" s="192">
        <f t="shared" si="746"/>
        <v>0</v>
      </c>
      <c r="BJ211" s="192">
        <f t="shared" si="747"/>
        <v>0</v>
      </c>
      <c r="BK211" s="192">
        <f t="shared" si="748"/>
        <v>0</v>
      </c>
      <c r="BL211" s="192">
        <f t="shared" si="749"/>
        <v>0</v>
      </c>
      <c r="BM211" s="192">
        <f t="shared" si="750"/>
        <v>0</v>
      </c>
      <c r="BN211" s="192">
        <f t="shared" si="751"/>
        <v>0</v>
      </c>
      <c r="BO211" s="192">
        <f t="shared" si="752"/>
        <v>0</v>
      </c>
      <c r="BP211" s="192">
        <f t="shared" si="753"/>
        <v>0</v>
      </c>
      <c r="BQ211" s="192">
        <f t="shared" si="754"/>
        <v>0</v>
      </c>
      <c r="BR211" s="192">
        <f t="shared" si="755"/>
        <v>0</v>
      </c>
      <c r="BS211" s="192">
        <f t="shared" si="756"/>
        <v>0</v>
      </c>
      <c r="BT211" s="192">
        <f t="shared" si="757"/>
        <v>0</v>
      </c>
      <c r="BU211" s="192">
        <f t="shared" si="758"/>
        <v>0</v>
      </c>
      <c r="BV211" s="192">
        <f t="shared" si="759"/>
        <v>0</v>
      </c>
      <c r="BW211" s="192">
        <f t="shared" si="760"/>
        <v>0</v>
      </c>
      <c r="BX211" s="192">
        <f t="shared" si="761"/>
        <v>0</v>
      </c>
      <c r="BY211" s="192">
        <f t="shared" si="762"/>
        <v>0</v>
      </c>
      <c r="BZ211" s="192">
        <f t="shared" si="763"/>
        <v>0</v>
      </c>
      <c r="CA211" s="192">
        <f t="shared" si="764"/>
        <v>0</v>
      </c>
      <c r="CB211" s="192">
        <f t="shared" si="765"/>
        <v>0</v>
      </c>
      <c r="CC211" s="192">
        <f t="shared" si="766"/>
        <v>0</v>
      </c>
      <c r="CD211" s="192">
        <f t="shared" si="767"/>
        <v>0</v>
      </c>
      <c r="CE211" s="192">
        <f t="shared" si="768"/>
        <v>0</v>
      </c>
      <c r="CF211" s="192">
        <f t="shared" si="769"/>
        <v>0</v>
      </c>
      <c r="CG211" s="192">
        <f t="shared" si="770"/>
        <v>0</v>
      </c>
      <c r="CH211" s="192">
        <f t="shared" si="771"/>
        <v>0</v>
      </c>
      <c r="CI211" s="192">
        <f t="shared" si="772"/>
        <v>0</v>
      </c>
      <c r="CJ211" s="192">
        <f t="shared" si="773"/>
        <v>0</v>
      </c>
      <c r="CK211" s="192">
        <f t="shared" si="774"/>
        <v>0</v>
      </c>
      <c r="CL211" s="192">
        <f t="shared" si="775"/>
        <v>0</v>
      </c>
      <c r="CM211" s="192">
        <f t="shared" si="776"/>
        <v>0</v>
      </c>
      <c r="CN211" s="192">
        <f t="shared" si="777"/>
        <v>0</v>
      </c>
      <c r="CO211" s="192">
        <f t="shared" si="778"/>
        <v>0</v>
      </c>
      <c r="CP211" s="192">
        <f t="shared" si="779"/>
        <v>0</v>
      </c>
      <c r="CQ211" s="192">
        <f t="shared" si="780"/>
        <v>0</v>
      </c>
      <c r="CR211" s="192">
        <f t="shared" si="781"/>
        <v>0</v>
      </c>
      <c r="CS211" s="192">
        <f t="shared" si="782"/>
        <v>0</v>
      </c>
      <c r="CT211" s="192">
        <f t="shared" si="783"/>
        <v>0</v>
      </c>
      <c r="CU211" s="192">
        <f t="shared" si="784"/>
        <v>0</v>
      </c>
      <c r="CV211" s="192">
        <f t="shared" si="785"/>
        <v>0</v>
      </c>
      <c r="CW211" s="192">
        <f t="shared" si="786"/>
        <v>0</v>
      </c>
      <c r="CX211" s="192">
        <f t="shared" si="787"/>
        <v>0</v>
      </c>
      <c r="CY211" s="192">
        <f t="shared" si="788"/>
        <v>0</v>
      </c>
      <c r="CZ211" s="192">
        <f t="shared" si="789"/>
        <v>0</v>
      </c>
      <c r="DA211" s="192">
        <f t="shared" si="790"/>
        <v>0</v>
      </c>
      <c r="DB211" s="192">
        <f t="shared" si="791"/>
        <v>0</v>
      </c>
      <c r="DC211" s="192">
        <f t="shared" si="792"/>
        <v>0</v>
      </c>
      <c r="DD211" s="192">
        <f t="shared" si="793"/>
        <v>0</v>
      </c>
      <c r="DE211" s="192">
        <f t="shared" si="794"/>
        <v>0</v>
      </c>
      <c r="DF211" s="192">
        <f t="shared" si="795"/>
        <v>0</v>
      </c>
      <c r="DG211" s="192">
        <f t="shared" si="796"/>
        <v>0</v>
      </c>
      <c r="DH211" s="192">
        <f t="shared" si="797"/>
        <v>0</v>
      </c>
      <c r="DI211" s="192">
        <f t="shared" si="798"/>
        <v>0</v>
      </c>
      <c r="DJ211" s="192">
        <f t="shared" si="799"/>
        <v>0</v>
      </c>
      <c r="DK211" s="192">
        <f t="shared" si="800"/>
        <v>0</v>
      </c>
      <c r="DL211" s="192">
        <f t="shared" si="801"/>
        <v>0</v>
      </c>
      <c r="DM211" s="192">
        <f t="shared" si="802"/>
        <v>0</v>
      </c>
      <c r="DN211" s="192">
        <f t="shared" si="803"/>
        <v>0</v>
      </c>
      <c r="DO211" s="192">
        <f t="shared" si="804"/>
        <v>0</v>
      </c>
      <c r="DP211" s="192">
        <f t="shared" si="805"/>
        <v>0</v>
      </c>
      <c r="DQ211" s="192">
        <f t="shared" si="806"/>
        <v>0</v>
      </c>
      <c r="DR211" s="192">
        <f t="shared" si="807"/>
        <v>0</v>
      </c>
      <c r="DS211" s="192">
        <f t="shared" si="808"/>
        <v>0</v>
      </c>
      <c r="DT211" s="192">
        <f t="shared" si="809"/>
        <v>0</v>
      </c>
      <c r="DU211" s="192">
        <f t="shared" si="810"/>
        <v>0</v>
      </c>
      <c r="DV211" s="193">
        <f t="shared" si="687"/>
        <v>0</v>
      </c>
      <c r="DW211" s="193">
        <f t="shared" si="688"/>
        <v>0</v>
      </c>
      <c r="DX211" s="193">
        <f t="shared" si="689"/>
        <v>0</v>
      </c>
      <c r="DY211" s="193">
        <f t="shared" si="690"/>
        <v>0</v>
      </c>
      <c r="DZ211" s="193">
        <f t="shared" si="691"/>
        <v>0</v>
      </c>
      <c r="EA211" s="192">
        <f t="shared" si="811"/>
        <v>0</v>
      </c>
      <c r="EB211" s="192">
        <f t="shared" si="812"/>
        <v>0</v>
      </c>
      <c r="EC211" s="192">
        <f t="shared" si="813"/>
        <v>0</v>
      </c>
      <c r="ED211" s="192">
        <f t="shared" si="814"/>
        <v>0</v>
      </c>
      <c r="EE211" s="192">
        <f t="shared" si="815"/>
        <v>0</v>
      </c>
      <c r="EF211" s="192">
        <f t="shared" si="816"/>
        <v>0</v>
      </c>
      <c r="EG211" s="192">
        <f t="shared" si="817"/>
        <v>0</v>
      </c>
      <c r="EH211" s="192">
        <f t="shared" si="818"/>
        <v>0</v>
      </c>
      <c r="EI211" s="192">
        <f t="shared" si="819"/>
        <v>0</v>
      </c>
      <c r="EJ211" s="192">
        <f t="shared" si="820"/>
        <v>0</v>
      </c>
      <c r="EK211" s="192">
        <f t="shared" si="821"/>
        <v>0</v>
      </c>
      <c r="EL211" s="192">
        <f t="shared" si="822"/>
        <v>0</v>
      </c>
      <c r="EM211" s="192">
        <f t="shared" si="823"/>
        <v>0</v>
      </c>
      <c r="EN211" s="192">
        <f t="shared" si="824"/>
        <v>0</v>
      </c>
      <c r="EO211" s="192">
        <f t="shared" si="825"/>
        <v>0</v>
      </c>
      <c r="EP211" s="192">
        <f t="shared" si="826"/>
        <v>0</v>
      </c>
      <c r="EQ211" s="192">
        <f t="shared" si="827"/>
        <v>0</v>
      </c>
      <c r="ER211" s="192">
        <f t="shared" si="828"/>
        <v>0</v>
      </c>
      <c r="ES211" s="192">
        <f t="shared" si="829"/>
        <v>0</v>
      </c>
      <c r="ET211" s="192">
        <f t="shared" si="830"/>
        <v>0</v>
      </c>
      <c r="EU211" s="192">
        <f t="shared" si="831"/>
        <v>0</v>
      </c>
      <c r="EV211" s="192">
        <f t="shared" si="832"/>
        <v>0</v>
      </c>
      <c r="EW211" s="192">
        <f t="shared" si="833"/>
        <v>0</v>
      </c>
      <c r="EX211" s="192">
        <f t="shared" si="834"/>
        <v>0</v>
      </c>
      <c r="EY211" s="192">
        <f t="shared" si="835"/>
        <v>0</v>
      </c>
      <c r="EZ211" s="192">
        <f t="shared" si="836"/>
        <v>0</v>
      </c>
      <c r="FA211" s="192">
        <f t="shared" si="837"/>
        <v>0</v>
      </c>
      <c r="FB211" s="192">
        <f t="shared" si="838"/>
        <v>0</v>
      </c>
      <c r="FC211" s="192">
        <f t="shared" si="839"/>
        <v>0</v>
      </c>
      <c r="FD211" s="192">
        <f t="shared" si="840"/>
        <v>0</v>
      </c>
      <c r="FE211" s="192">
        <f t="shared" si="841"/>
        <v>0</v>
      </c>
      <c r="FF211" s="192">
        <f t="shared" si="842"/>
        <v>0</v>
      </c>
      <c r="FG211" s="192">
        <f t="shared" si="843"/>
        <v>0</v>
      </c>
      <c r="FH211" s="192">
        <f t="shared" si="844"/>
        <v>0</v>
      </c>
      <c r="FI211" s="192">
        <f t="shared" si="845"/>
        <v>0</v>
      </c>
      <c r="FJ211" s="192">
        <f t="shared" si="846"/>
        <v>0</v>
      </c>
      <c r="FK211" s="192">
        <f t="shared" si="847"/>
        <v>0</v>
      </c>
      <c r="FL211" s="192">
        <f t="shared" si="848"/>
        <v>0</v>
      </c>
      <c r="FM211" s="192">
        <f t="shared" si="849"/>
        <v>0</v>
      </c>
      <c r="FN211" s="192">
        <f t="shared" si="850"/>
        <v>0</v>
      </c>
      <c r="FO211" s="192">
        <f t="shared" si="851"/>
        <v>0</v>
      </c>
      <c r="FP211" s="192">
        <f t="shared" si="852"/>
        <v>0</v>
      </c>
      <c r="FQ211" s="192">
        <f t="shared" si="853"/>
        <v>0</v>
      </c>
      <c r="FR211" s="192">
        <f t="shared" si="854"/>
        <v>0</v>
      </c>
      <c r="FS211" s="192">
        <f t="shared" si="855"/>
        <v>0</v>
      </c>
      <c r="FT211" s="192">
        <f t="shared" si="856"/>
        <v>0</v>
      </c>
      <c r="FU211" s="192">
        <f t="shared" si="857"/>
        <v>0</v>
      </c>
      <c r="FV211" s="192">
        <f t="shared" si="858"/>
        <v>0</v>
      </c>
      <c r="FW211" s="192">
        <f t="shared" si="859"/>
        <v>0</v>
      </c>
      <c r="FX211" s="192">
        <f t="shared" si="860"/>
        <v>0</v>
      </c>
      <c r="FY211" s="192">
        <f t="shared" si="861"/>
        <v>0</v>
      </c>
      <c r="FZ211" s="192">
        <f t="shared" si="862"/>
        <v>0</v>
      </c>
      <c r="GA211" s="192">
        <f t="shared" si="863"/>
        <v>0</v>
      </c>
      <c r="GB211" s="192">
        <f t="shared" si="864"/>
        <v>0</v>
      </c>
      <c r="GC211" s="192">
        <f t="shared" si="865"/>
        <v>0</v>
      </c>
      <c r="GD211" s="192">
        <f t="shared" si="866"/>
        <v>0</v>
      </c>
      <c r="GE211" s="192">
        <f t="shared" si="867"/>
        <v>0</v>
      </c>
      <c r="GF211" s="192">
        <f t="shared" si="868"/>
        <v>0</v>
      </c>
      <c r="GG211" s="192">
        <f t="shared" si="869"/>
        <v>0</v>
      </c>
      <c r="GH211" s="192">
        <f t="shared" si="870"/>
        <v>0</v>
      </c>
      <c r="GI211" s="192">
        <f t="shared" si="871"/>
        <v>0</v>
      </c>
      <c r="GJ211" s="192">
        <f t="shared" si="872"/>
        <v>0</v>
      </c>
      <c r="GK211" s="192">
        <f t="shared" si="873"/>
        <v>0</v>
      </c>
      <c r="GL211" s="192">
        <f t="shared" si="874"/>
        <v>0</v>
      </c>
      <c r="GM211" s="192">
        <f t="shared" si="875"/>
        <v>0</v>
      </c>
      <c r="GN211" s="192">
        <f t="shared" si="876"/>
        <v>0</v>
      </c>
      <c r="GO211" s="192">
        <f t="shared" si="877"/>
        <v>0</v>
      </c>
      <c r="GP211" s="192">
        <f t="shared" si="878"/>
        <v>0</v>
      </c>
      <c r="GQ211" s="192">
        <f t="shared" si="879"/>
        <v>0</v>
      </c>
      <c r="GR211" s="192">
        <f t="shared" si="880"/>
        <v>0</v>
      </c>
      <c r="GS211" s="192">
        <f t="shared" si="881"/>
        <v>0</v>
      </c>
      <c r="GT211" s="192">
        <f t="shared" si="882"/>
        <v>0</v>
      </c>
      <c r="GU211" s="192">
        <f t="shared" si="883"/>
        <v>0</v>
      </c>
      <c r="GV211" s="192">
        <f t="shared" si="884"/>
        <v>0</v>
      </c>
      <c r="GW211" s="192">
        <f t="shared" si="885"/>
        <v>0</v>
      </c>
      <c r="GX211" s="192">
        <f t="shared" si="886"/>
        <v>0</v>
      </c>
      <c r="GY211" s="192">
        <f t="shared" si="887"/>
        <v>0</v>
      </c>
      <c r="GZ211" s="192">
        <f t="shared" si="888"/>
        <v>0</v>
      </c>
      <c r="HA211" s="192">
        <f t="shared" si="889"/>
        <v>0</v>
      </c>
      <c r="HB211" s="192">
        <f t="shared" si="890"/>
        <v>0</v>
      </c>
      <c r="HC211" s="192">
        <f t="shared" si="891"/>
        <v>0</v>
      </c>
      <c r="HD211" s="192">
        <f t="shared" si="892"/>
        <v>0</v>
      </c>
      <c r="HE211" s="192">
        <f t="shared" si="893"/>
        <v>0</v>
      </c>
      <c r="HF211" s="192">
        <f t="shared" si="894"/>
        <v>0</v>
      </c>
      <c r="HG211" s="192">
        <f t="shared" si="895"/>
        <v>0</v>
      </c>
      <c r="HH211" s="192">
        <f t="shared" si="896"/>
        <v>0</v>
      </c>
      <c r="HI211" s="192">
        <f t="shared" si="897"/>
        <v>0</v>
      </c>
      <c r="HJ211" s="192">
        <f t="shared" si="898"/>
        <v>0</v>
      </c>
      <c r="HK211" s="192">
        <f t="shared" si="899"/>
        <v>0</v>
      </c>
      <c r="HL211" s="192">
        <f t="shared" si="900"/>
        <v>0</v>
      </c>
      <c r="HM211" s="192">
        <f t="shared" si="901"/>
        <v>0</v>
      </c>
      <c r="HN211" s="194">
        <f t="shared" si="692"/>
        <v>0</v>
      </c>
      <c r="HO211" s="194">
        <f t="shared" si="693"/>
        <v>0</v>
      </c>
      <c r="HP211" s="194">
        <f t="shared" si="694"/>
        <v>0</v>
      </c>
      <c r="HQ211" s="194">
        <f t="shared" si="695"/>
        <v>0</v>
      </c>
      <c r="HR211" s="194">
        <f t="shared" si="696"/>
        <v>0</v>
      </c>
      <c r="HS211" s="195" t="str">
        <f t="shared" si="701"/>
        <v/>
      </c>
      <c r="HT211" s="196">
        <f t="shared" si="697"/>
        <v>0</v>
      </c>
      <c r="HU211" s="196">
        <f t="shared" si="698"/>
        <v>0</v>
      </c>
      <c r="HV211" s="197" t="str">
        <f t="shared" si="702"/>
        <v/>
      </c>
      <c r="HW211" s="197" t="str">
        <f t="shared" si="902"/>
        <v/>
      </c>
      <c r="HX211" s="197" t="str">
        <f t="shared" si="903"/>
        <v/>
      </c>
      <c r="HY211" s="195" t="str">
        <f t="shared" si="703"/>
        <v/>
      </c>
      <c r="HZ211" s="30">
        <f t="shared" si="699"/>
        <v>0</v>
      </c>
      <c r="IA211" s="198">
        <f t="shared" si="704"/>
        <v>0</v>
      </c>
      <c r="IB211" s="195"/>
      <c r="IC211" s="195">
        <f t="shared" si="711"/>
        <v>0</v>
      </c>
      <c r="ID211" s="195">
        <f t="shared" si="705"/>
        <v>0</v>
      </c>
      <c r="IE211" s="195">
        <f t="shared" si="904"/>
        <v>0</v>
      </c>
      <c r="IF211" s="195">
        <f t="shared" si="706"/>
        <v>0</v>
      </c>
      <c r="IG211" s="307">
        <f t="shared" si="707"/>
        <v>0</v>
      </c>
      <c r="IH211" s="307">
        <f t="shared" si="708"/>
        <v>0</v>
      </c>
      <c r="II211" s="44">
        <f t="shared" si="709"/>
        <v>0</v>
      </c>
      <c r="IJ211" s="44">
        <f t="shared" si="712"/>
        <v>0</v>
      </c>
      <c r="IK211" s="44">
        <f t="shared" si="713"/>
        <v>0</v>
      </c>
      <c r="IL211" s="44">
        <f t="shared" si="714"/>
        <v>0</v>
      </c>
      <c r="IM211" s="44">
        <f t="shared" si="715"/>
        <v>0</v>
      </c>
      <c r="IN211" s="44">
        <f t="shared" si="716"/>
        <v>0</v>
      </c>
      <c r="IO211" s="44">
        <f t="shared" si="717"/>
        <v>0</v>
      </c>
    </row>
    <row r="212" spans="1:249" ht="18" customHeight="1">
      <c r="A212" s="188">
        <v>206</v>
      </c>
      <c r="B212" s="326"/>
      <c r="C212" s="289"/>
      <c r="D212" s="199"/>
      <c r="E212" s="189"/>
      <c r="F212" s="189"/>
      <c r="G212" s="190"/>
      <c r="H212" s="190"/>
      <c r="I212" s="272"/>
      <c r="J212" s="207"/>
      <c r="K212" s="214" t="str">
        <f t="shared" si="710"/>
        <v/>
      </c>
      <c r="L212" s="200" t="str">
        <f t="shared" si="718"/>
        <v/>
      </c>
      <c r="M212" s="200" t="str">
        <f t="shared" si="719"/>
        <v/>
      </c>
      <c r="N212" s="209" t="str">
        <f t="shared" si="700"/>
        <v/>
      </c>
      <c r="O212" s="208" t="str">
        <f>IFERROR(IF(D212="","",IF(K212="","",IF(I212="","",IF(F212="F",VLOOKUP(K212,F!A:G,2,0),IF(F212="M",VLOOKUP(K212,M!A:G,2,0),""))))),0)</f>
        <v/>
      </c>
      <c r="P212" s="191" t="str">
        <f>IFERROR(IF(D212="","",IF(K212="","",IF(I212="","",IF(F212="F",VLOOKUP(K212,F!A:G,3,0),IF(F212="M",VLOOKUP(K212,M!A:G,3,0),""))))),0)</f>
        <v/>
      </c>
      <c r="Q212" s="191" t="str">
        <f>IFERROR(IF(D212="","",IF(K212="","",IF(I212="","",IF(F212="F",VLOOKUP(K212,F!A:G,4,0),IF(F212="M",VLOOKUP(K212,M!A:G,4,0),""))))),0)</f>
        <v/>
      </c>
      <c r="R212" s="191" t="str">
        <f>IFERROR(IF(D212="","",IF(K212="","",IF(I212="","",IF(F212="F",VLOOKUP(K212,F!A:G,5,0),IF(F212="M",VLOOKUP(K212,M!A:G,5,0),""))))),0)</f>
        <v/>
      </c>
      <c r="S212" s="191" t="str">
        <f>IFERROR(IF(D212="","",IF(K212="","",IF(I212="","",IF(F212="F",VLOOKUP(K212,F!A:G,6,0),IF(F212="M",VLOOKUP(K212,M!A:G,6,0),""))))),0)</f>
        <v/>
      </c>
      <c r="T212" s="191" t="str">
        <f>IFERROR(IF(D212="","",IF(K212="","",IF(I212="","",IF(F212="F",VLOOKUP(K212,F!A:G,7,0),IF(F212="M",VLOOKUP(K212,M!A:G,7,0),""))))),0)</f>
        <v/>
      </c>
      <c r="U212" s="191" t="str">
        <f>IFERROR(IF(D212="","",IF(K212="","",IF(J212="","",IF(F212="F",VLOOKUP(K212,F!A:M,8,0),IF(F212="M",VLOOKUP(K212,M!A:M,8,0),""))))),0)</f>
        <v/>
      </c>
      <c r="V212" s="191" t="str">
        <f>IFERROR(IF(D212="","",IF(K212="","",IF(J212="","",IF(F212="F",VLOOKUP(K212,F!A:M,9,0),IF(F212="M",VLOOKUP(K212,M!A:M,9,0),""))))),0)</f>
        <v/>
      </c>
      <c r="W212" s="191" t="str">
        <f>IFERROR(IF(D212="","",IF(K212="","",IF(J212="","",IF(F212="F",VLOOKUP(K212,F!A:M,10,0),IF(F212="M",VLOOKUP(K212,M!A:M,10,0),""))))),0)</f>
        <v/>
      </c>
      <c r="X212" s="191" t="str">
        <f>IFERROR(IF(D212="","",IF(K212="","",IF(J212="","",IF(F212="F",VLOOKUP(K212,F!A:M,11,0),IF(F212="M",VLOOKUP(K212,M!A:M,11,0),""))))),0)</f>
        <v/>
      </c>
      <c r="Y212" s="191" t="str">
        <f>IFERROR(IF(D212="","",IF(K212="","",IF(J212="","",IF(F212="F",VLOOKUP(K212,F!A:M,12,0),IF(F212="M",VLOOKUP(K212,M!A:M,12,0),""))))),0)</f>
        <v/>
      </c>
      <c r="Z212" s="191" t="str">
        <f>IFERROR(IF(D212="","",IF(K212="","",IF(J212="","",IF(F212="F",VLOOKUP(K212,F!A:M,13,0),IF(F212="M",VLOOKUP(K212,M!A:M,13,0),""))))),0)</f>
        <v/>
      </c>
      <c r="AA212" s="191" t="str">
        <f>IFERROR(IF(D212="","",IF(F212="","",IF(J212="","",IF(K212="","",IF(AND(K212&gt;23,K212&lt;=60),IF(F212="F",VLOOKUP(MROUND(HZ212,0.5),'F-Weight for Length'!K:S,2,0),VLOOKUP(MROUND(HZ212,0.5),'M-Weight for Length'!K:S,2,0)),IF(K212&gt;60,IF(F212="F",VLOOKUP(K212,'F-Weight for Length'!U:AC,2,0),VLOOKUP(K212,'M-Weight for Length'!U:AC,2,0)),IF(F212="F",VLOOKUP(MROUND(HZ212,0.5),'F-Weight for Length'!A:I,2,0),VLOOKUP(MROUND(HZ212,0.5),'M-Weight for Length'!A:I,2,0)))))))),0)</f>
        <v/>
      </c>
      <c r="AB212" s="191" t="str">
        <f>IFERROR(IF(D212="","",IF(F212="","",IF(J212="","",IF(K212="","",IF(AND(K212&gt;23,K212&lt;=60),IF(F212="F",VLOOKUP(MROUND(HZ212,0.5),'F-Weight for Length'!K:S,3,0),VLOOKUP(MROUND(HZ212,0.5),'M-Weight for Length'!K:S,3,0)),IF(K212&gt;60,IF(F212="F",VLOOKUP(K212,'F-Weight for Length'!U:AC,3,0),VLOOKUP(K212,'M-Weight for Length'!U:AC,3,0)),IF(F212="F",VLOOKUP(MROUND(HZ212,0.5),'F-Weight for Length'!A:I,3,0),VLOOKUP(MROUND(HZ212,0.5),'M-Weight for Length'!A:I,3,0)))))))),0)</f>
        <v/>
      </c>
      <c r="AC212" s="191" t="str">
        <f>IFERROR(IF(D212="","",IF(F212="","",IF(J212="","",IF(K212="","",IF(AND(K212&gt;23,K212&lt;=60),IF(F212="F",VLOOKUP(MROUND(HZ212,0.5),'F-Weight for Length'!K:S,4,0),VLOOKUP(MROUND(HZ212,0.5),'M-Weight for Length'!K:S,4,0)),IF(K212&gt;60,IF(F212="F",VLOOKUP(K212,'F-Weight for Length'!U:AC,4,0),VLOOKUP(K212,'M-Weight for Length'!U:AC,4,0)),IF(F212="F",VLOOKUP(MROUND(HZ212,0.5),'F-Weight for Length'!A:I,4,0),VLOOKUP(MROUND(HZ212,0.5),'M-Weight for Length'!A:I,4,0)))))))),0)</f>
        <v/>
      </c>
      <c r="AD212" s="191" t="str">
        <f>IFERROR(IF(D212="","",IF(F212="","",IF(J212="","",IF(K212="","",IF(AND(K212&gt;23,K212&lt;=60),IF(F212="F",VLOOKUP(MROUND(HZ212,0.5),'F-Weight for Length'!K:S,5,0),VLOOKUP(MROUND(HZ212,0.5),'M-Weight for Length'!K:S,5,0)),IF(K212&gt;60,IF(F212="F",VLOOKUP(K212,'F-Weight for Length'!U:AC,5,0),VLOOKUP(K212,'M-Weight for Length'!U:AC,5,0)),IF(F212="F",VLOOKUP(MROUND(HZ212,0.5),'F-Weight for Length'!A:I,5,0),VLOOKUP(MROUND(HZ212,0.5),'M-Weight for Length'!A:I,5,0)))))))),0)</f>
        <v/>
      </c>
      <c r="AE212" s="191" t="str">
        <f>IFERROR(IF(D212="","",IF(F212="","",IF(J212="","",IF(K212="","",IF(AND(K212&gt;23,K212&lt;=60),IF(F212="F",VLOOKUP(MROUND(HZ212,0.5),'F-Weight for Length'!K:S,6,0),VLOOKUP(MROUND(HZ212,0.5),'M-Weight for Length'!K:S,6,0)),IF(K212&gt;60,IF(F212="F",VLOOKUP(K212,'F-Weight for Length'!U:AC,6,0),VLOOKUP(K212,'M-Weight for Length'!U:AC,6,0)),IF(F212="F",VLOOKUP(MROUND(HZ212,0.5),'F-Weight for Length'!A:I,6,0),VLOOKUP(MROUND(HZ212,0.5),'M-Weight for Length'!A:I,6,0)))))))),0)</f>
        <v/>
      </c>
      <c r="AF212" s="191" t="str">
        <f>IFERROR(IF(D212="","",IF(F212="","",IF(J212="","",IF(K212="","",IF(AND(K212&gt;23,K212&lt;=60),IF(F212="F",VLOOKUP(MROUND(HZ212,0.5),'F-Weight for Length'!K:S,7,0),VLOOKUP(MROUND(HZ212,0.5),'M-Weight for Length'!K:S,7,0)),IF(K212&gt;60,IF(F212="F",VLOOKUP(K212,'F-Weight for Length'!U:AC,7,0),VLOOKUP(K212,'M-Weight for Length'!U:AC,7,0)),IF(F212="F",VLOOKUP(MROUND(HZ212,0.5),'F-Weight for Length'!A:I,7,0),VLOOKUP(MROUND(HZ212,0.5),'M-Weight for Length'!A:I,7,0)))))))),0)</f>
        <v/>
      </c>
      <c r="AG212" s="191" t="str">
        <f>IFERROR(IF(D212="","",IF(F212="","",IF(J212="","",IF(K212="","",IF(AND(K212&gt;23,K212&lt;=60),IF(F212="F",VLOOKUP(MROUND(HZ212,0.5),'F-Weight for Length'!K:S,8,0),VLOOKUP(MROUND(HZ212,0.5),'M-Weight for Length'!K:S,8,0)),IF(K212&gt;60,IF(F212="F",VLOOKUP(K212,'F-Weight for Length'!U:AC,8,0),VLOOKUP(K212,'M-Weight for Length'!U:AC,8,0)),IF(F212="F",VLOOKUP(MROUND(HZ212,0.5),'F-Weight for Length'!A:I,8,0),VLOOKUP(MROUND(HZ212,0.5),'M-Weight for Length'!A:I,8,0)))))))),0)</f>
        <v/>
      </c>
      <c r="AH212" s="191" t="str">
        <f>IFERROR(IF(D212="","",IF(F212="","",IF(J212="","",IF(K212="","",IF(AND(K212&gt;23,K212&lt;=60),IF(F212="F",VLOOKUP(MROUND(HZ212,0.5),'F-Weight for Length'!K:S,9,0),VLOOKUP(MROUND(HZ212,0.5),'M-Weight for Length'!K:S,9,0)),IF(K212&gt;60,IF(F212="F",VLOOKUP(K212,'F-Weight for Length'!U:AC,9,0),VLOOKUP(K212,'M-Weight for Length'!U:AC,9,0)),IF(F212="F",VLOOKUP(MROUND(HZ212,0.5),'F-Weight for Length'!A:I,9,0),VLOOKUP(MROUND(HZ212,0.5),'M-Weight for Length'!A:I,9,0)))))))),0)</f>
        <v/>
      </c>
      <c r="AI212" s="192">
        <f t="shared" si="720"/>
        <v>0</v>
      </c>
      <c r="AJ212" s="192">
        <f t="shared" si="721"/>
        <v>0</v>
      </c>
      <c r="AK212" s="192">
        <f t="shared" si="722"/>
        <v>0</v>
      </c>
      <c r="AL212" s="192">
        <f t="shared" si="723"/>
        <v>0</v>
      </c>
      <c r="AM212" s="192">
        <f t="shared" si="724"/>
        <v>0</v>
      </c>
      <c r="AN212" s="192">
        <f t="shared" si="725"/>
        <v>0</v>
      </c>
      <c r="AO212" s="192">
        <f t="shared" si="726"/>
        <v>0</v>
      </c>
      <c r="AP212" s="192">
        <f t="shared" si="727"/>
        <v>0</v>
      </c>
      <c r="AQ212" s="192">
        <f t="shared" si="728"/>
        <v>0</v>
      </c>
      <c r="AR212" s="192">
        <f t="shared" si="729"/>
        <v>0</v>
      </c>
      <c r="AS212" s="192">
        <f t="shared" si="730"/>
        <v>0</v>
      </c>
      <c r="AT212" s="192">
        <f t="shared" si="731"/>
        <v>0</v>
      </c>
      <c r="AU212" s="192">
        <f t="shared" si="732"/>
        <v>0</v>
      </c>
      <c r="AV212" s="192">
        <f t="shared" si="733"/>
        <v>0</v>
      </c>
      <c r="AW212" s="192">
        <f t="shared" si="734"/>
        <v>0</v>
      </c>
      <c r="AX212" s="192">
        <f t="shared" si="735"/>
        <v>0</v>
      </c>
      <c r="AY212" s="192">
        <f t="shared" si="736"/>
        <v>0</v>
      </c>
      <c r="AZ212" s="192">
        <f t="shared" si="737"/>
        <v>0</v>
      </c>
      <c r="BA212" s="192">
        <f t="shared" si="738"/>
        <v>0</v>
      </c>
      <c r="BB212" s="192">
        <f t="shared" si="739"/>
        <v>0</v>
      </c>
      <c r="BC212" s="192">
        <f t="shared" si="740"/>
        <v>0</v>
      </c>
      <c r="BD212" s="192">
        <f t="shared" si="741"/>
        <v>0</v>
      </c>
      <c r="BE212" s="192">
        <f t="shared" si="742"/>
        <v>0</v>
      </c>
      <c r="BF212" s="192">
        <f t="shared" si="743"/>
        <v>0</v>
      </c>
      <c r="BG212" s="192">
        <f t="shared" si="744"/>
        <v>0</v>
      </c>
      <c r="BH212" s="192">
        <f t="shared" si="745"/>
        <v>0</v>
      </c>
      <c r="BI212" s="192">
        <f t="shared" si="746"/>
        <v>0</v>
      </c>
      <c r="BJ212" s="192">
        <f t="shared" si="747"/>
        <v>0</v>
      </c>
      <c r="BK212" s="192">
        <f t="shared" si="748"/>
        <v>0</v>
      </c>
      <c r="BL212" s="192">
        <f t="shared" si="749"/>
        <v>0</v>
      </c>
      <c r="BM212" s="192">
        <f t="shared" si="750"/>
        <v>0</v>
      </c>
      <c r="BN212" s="192">
        <f t="shared" si="751"/>
        <v>0</v>
      </c>
      <c r="BO212" s="192">
        <f t="shared" si="752"/>
        <v>0</v>
      </c>
      <c r="BP212" s="192">
        <f t="shared" si="753"/>
        <v>0</v>
      </c>
      <c r="BQ212" s="192">
        <f t="shared" si="754"/>
        <v>0</v>
      </c>
      <c r="BR212" s="192">
        <f t="shared" si="755"/>
        <v>0</v>
      </c>
      <c r="BS212" s="192">
        <f t="shared" si="756"/>
        <v>0</v>
      </c>
      <c r="BT212" s="192">
        <f t="shared" si="757"/>
        <v>0</v>
      </c>
      <c r="BU212" s="192">
        <f t="shared" si="758"/>
        <v>0</v>
      </c>
      <c r="BV212" s="192">
        <f t="shared" si="759"/>
        <v>0</v>
      </c>
      <c r="BW212" s="192">
        <f t="shared" si="760"/>
        <v>0</v>
      </c>
      <c r="BX212" s="192">
        <f t="shared" si="761"/>
        <v>0</v>
      </c>
      <c r="BY212" s="192">
        <f t="shared" si="762"/>
        <v>0</v>
      </c>
      <c r="BZ212" s="192">
        <f t="shared" si="763"/>
        <v>0</v>
      </c>
      <c r="CA212" s="192">
        <f t="shared" si="764"/>
        <v>0</v>
      </c>
      <c r="CB212" s="192">
        <f t="shared" si="765"/>
        <v>0</v>
      </c>
      <c r="CC212" s="192">
        <f t="shared" si="766"/>
        <v>0</v>
      </c>
      <c r="CD212" s="192">
        <f t="shared" si="767"/>
        <v>0</v>
      </c>
      <c r="CE212" s="192">
        <f t="shared" si="768"/>
        <v>0</v>
      </c>
      <c r="CF212" s="192">
        <f t="shared" si="769"/>
        <v>0</v>
      </c>
      <c r="CG212" s="192">
        <f t="shared" si="770"/>
        <v>0</v>
      </c>
      <c r="CH212" s="192">
        <f t="shared" si="771"/>
        <v>0</v>
      </c>
      <c r="CI212" s="192">
        <f t="shared" si="772"/>
        <v>0</v>
      </c>
      <c r="CJ212" s="192">
        <f t="shared" si="773"/>
        <v>0</v>
      </c>
      <c r="CK212" s="192">
        <f t="shared" si="774"/>
        <v>0</v>
      </c>
      <c r="CL212" s="192">
        <f t="shared" si="775"/>
        <v>0</v>
      </c>
      <c r="CM212" s="192">
        <f t="shared" si="776"/>
        <v>0</v>
      </c>
      <c r="CN212" s="192">
        <f t="shared" si="777"/>
        <v>0</v>
      </c>
      <c r="CO212" s="192">
        <f t="shared" si="778"/>
        <v>0</v>
      </c>
      <c r="CP212" s="192">
        <f t="shared" si="779"/>
        <v>0</v>
      </c>
      <c r="CQ212" s="192">
        <f t="shared" si="780"/>
        <v>0</v>
      </c>
      <c r="CR212" s="192">
        <f t="shared" si="781"/>
        <v>0</v>
      </c>
      <c r="CS212" s="192">
        <f t="shared" si="782"/>
        <v>0</v>
      </c>
      <c r="CT212" s="192">
        <f t="shared" si="783"/>
        <v>0</v>
      </c>
      <c r="CU212" s="192">
        <f t="shared" si="784"/>
        <v>0</v>
      </c>
      <c r="CV212" s="192">
        <f t="shared" si="785"/>
        <v>0</v>
      </c>
      <c r="CW212" s="192">
        <f t="shared" si="786"/>
        <v>0</v>
      </c>
      <c r="CX212" s="192">
        <f t="shared" si="787"/>
        <v>0</v>
      </c>
      <c r="CY212" s="192">
        <f t="shared" si="788"/>
        <v>0</v>
      </c>
      <c r="CZ212" s="192">
        <f t="shared" si="789"/>
        <v>0</v>
      </c>
      <c r="DA212" s="192">
        <f t="shared" si="790"/>
        <v>0</v>
      </c>
      <c r="DB212" s="192">
        <f t="shared" si="791"/>
        <v>0</v>
      </c>
      <c r="DC212" s="192">
        <f t="shared" si="792"/>
        <v>0</v>
      </c>
      <c r="DD212" s="192">
        <f t="shared" si="793"/>
        <v>0</v>
      </c>
      <c r="DE212" s="192">
        <f t="shared" si="794"/>
        <v>0</v>
      </c>
      <c r="DF212" s="192">
        <f t="shared" si="795"/>
        <v>0</v>
      </c>
      <c r="DG212" s="192">
        <f t="shared" si="796"/>
        <v>0</v>
      </c>
      <c r="DH212" s="192">
        <f t="shared" si="797"/>
        <v>0</v>
      </c>
      <c r="DI212" s="192">
        <f t="shared" si="798"/>
        <v>0</v>
      </c>
      <c r="DJ212" s="192">
        <f t="shared" si="799"/>
        <v>0</v>
      </c>
      <c r="DK212" s="192">
        <f t="shared" si="800"/>
        <v>0</v>
      </c>
      <c r="DL212" s="192">
        <f t="shared" si="801"/>
        <v>0</v>
      </c>
      <c r="DM212" s="192">
        <f t="shared" si="802"/>
        <v>0</v>
      </c>
      <c r="DN212" s="192">
        <f t="shared" si="803"/>
        <v>0</v>
      </c>
      <c r="DO212" s="192">
        <f t="shared" si="804"/>
        <v>0</v>
      </c>
      <c r="DP212" s="192">
        <f t="shared" si="805"/>
        <v>0</v>
      </c>
      <c r="DQ212" s="192">
        <f t="shared" si="806"/>
        <v>0</v>
      </c>
      <c r="DR212" s="192">
        <f t="shared" si="807"/>
        <v>0</v>
      </c>
      <c r="DS212" s="192">
        <f t="shared" si="808"/>
        <v>0</v>
      </c>
      <c r="DT212" s="192">
        <f t="shared" si="809"/>
        <v>0</v>
      </c>
      <c r="DU212" s="192">
        <f t="shared" si="810"/>
        <v>0</v>
      </c>
      <c r="DV212" s="193">
        <f t="shared" si="687"/>
        <v>0</v>
      </c>
      <c r="DW212" s="193">
        <f t="shared" si="688"/>
        <v>0</v>
      </c>
      <c r="DX212" s="193">
        <f t="shared" si="689"/>
        <v>0</v>
      </c>
      <c r="DY212" s="193">
        <f t="shared" si="690"/>
        <v>0</v>
      </c>
      <c r="DZ212" s="193">
        <f t="shared" si="691"/>
        <v>0</v>
      </c>
      <c r="EA212" s="192">
        <f t="shared" si="811"/>
        <v>0</v>
      </c>
      <c r="EB212" s="192">
        <f t="shared" si="812"/>
        <v>0</v>
      </c>
      <c r="EC212" s="192">
        <f t="shared" si="813"/>
        <v>0</v>
      </c>
      <c r="ED212" s="192">
        <f t="shared" si="814"/>
        <v>0</v>
      </c>
      <c r="EE212" s="192">
        <f t="shared" si="815"/>
        <v>0</v>
      </c>
      <c r="EF212" s="192">
        <f t="shared" si="816"/>
        <v>0</v>
      </c>
      <c r="EG212" s="192">
        <f t="shared" si="817"/>
        <v>0</v>
      </c>
      <c r="EH212" s="192">
        <f t="shared" si="818"/>
        <v>0</v>
      </c>
      <c r="EI212" s="192">
        <f t="shared" si="819"/>
        <v>0</v>
      </c>
      <c r="EJ212" s="192">
        <f t="shared" si="820"/>
        <v>0</v>
      </c>
      <c r="EK212" s="192">
        <f t="shared" si="821"/>
        <v>0</v>
      </c>
      <c r="EL212" s="192">
        <f t="shared" si="822"/>
        <v>0</v>
      </c>
      <c r="EM212" s="192">
        <f t="shared" si="823"/>
        <v>0</v>
      </c>
      <c r="EN212" s="192">
        <f t="shared" si="824"/>
        <v>0</v>
      </c>
      <c r="EO212" s="192">
        <f t="shared" si="825"/>
        <v>0</v>
      </c>
      <c r="EP212" s="192">
        <f t="shared" si="826"/>
        <v>0</v>
      </c>
      <c r="EQ212" s="192">
        <f t="shared" si="827"/>
        <v>0</v>
      </c>
      <c r="ER212" s="192">
        <f t="shared" si="828"/>
        <v>0</v>
      </c>
      <c r="ES212" s="192">
        <f t="shared" si="829"/>
        <v>0</v>
      </c>
      <c r="ET212" s="192">
        <f t="shared" si="830"/>
        <v>0</v>
      </c>
      <c r="EU212" s="192">
        <f t="shared" si="831"/>
        <v>0</v>
      </c>
      <c r="EV212" s="192">
        <f t="shared" si="832"/>
        <v>0</v>
      </c>
      <c r="EW212" s="192">
        <f t="shared" si="833"/>
        <v>0</v>
      </c>
      <c r="EX212" s="192">
        <f t="shared" si="834"/>
        <v>0</v>
      </c>
      <c r="EY212" s="192">
        <f t="shared" si="835"/>
        <v>0</v>
      </c>
      <c r="EZ212" s="192">
        <f t="shared" si="836"/>
        <v>0</v>
      </c>
      <c r="FA212" s="192">
        <f t="shared" si="837"/>
        <v>0</v>
      </c>
      <c r="FB212" s="192">
        <f t="shared" si="838"/>
        <v>0</v>
      </c>
      <c r="FC212" s="192">
        <f t="shared" si="839"/>
        <v>0</v>
      </c>
      <c r="FD212" s="192">
        <f t="shared" si="840"/>
        <v>0</v>
      </c>
      <c r="FE212" s="192">
        <f t="shared" si="841"/>
        <v>0</v>
      </c>
      <c r="FF212" s="192">
        <f t="shared" si="842"/>
        <v>0</v>
      </c>
      <c r="FG212" s="192">
        <f t="shared" si="843"/>
        <v>0</v>
      </c>
      <c r="FH212" s="192">
        <f t="shared" si="844"/>
        <v>0</v>
      </c>
      <c r="FI212" s="192">
        <f t="shared" si="845"/>
        <v>0</v>
      </c>
      <c r="FJ212" s="192">
        <f t="shared" si="846"/>
        <v>0</v>
      </c>
      <c r="FK212" s="192">
        <f t="shared" si="847"/>
        <v>0</v>
      </c>
      <c r="FL212" s="192">
        <f t="shared" si="848"/>
        <v>0</v>
      </c>
      <c r="FM212" s="192">
        <f t="shared" si="849"/>
        <v>0</v>
      </c>
      <c r="FN212" s="192">
        <f t="shared" si="850"/>
        <v>0</v>
      </c>
      <c r="FO212" s="192">
        <f t="shared" si="851"/>
        <v>0</v>
      </c>
      <c r="FP212" s="192">
        <f t="shared" si="852"/>
        <v>0</v>
      </c>
      <c r="FQ212" s="192">
        <f t="shared" si="853"/>
        <v>0</v>
      </c>
      <c r="FR212" s="192">
        <f t="shared" si="854"/>
        <v>0</v>
      </c>
      <c r="FS212" s="192">
        <f t="shared" si="855"/>
        <v>0</v>
      </c>
      <c r="FT212" s="192">
        <f t="shared" si="856"/>
        <v>0</v>
      </c>
      <c r="FU212" s="192">
        <f t="shared" si="857"/>
        <v>0</v>
      </c>
      <c r="FV212" s="192">
        <f t="shared" si="858"/>
        <v>0</v>
      </c>
      <c r="FW212" s="192">
        <f t="shared" si="859"/>
        <v>0</v>
      </c>
      <c r="FX212" s="192">
        <f t="shared" si="860"/>
        <v>0</v>
      </c>
      <c r="FY212" s="192">
        <f t="shared" si="861"/>
        <v>0</v>
      </c>
      <c r="FZ212" s="192">
        <f t="shared" si="862"/>
        <v>0</v>
      </c>
      <c r="GA212" s="192">
        <f t="shared" si="863"/>
        <v>0</v>
      </c>
      <c r="GB212" s="192">
        <f t="shared" si="864"/>
        <v>0</v>
      </c>
      <c r="GC212" s="192">
        <f t="shared" si="865"/>
        <v>0</v>
      </c>
      <c r="GD212" s="192">
        <f t="shared" si="866"/>
        <v>0</v>
      </c>
      <c r="GE212" s="192">
        <f t="shared" si="867"/>
        <v>0</v>
      </c>
      <c r="GF212" s="192">
        <f t="shared" si="868"/>
        <v>0</v>
      </c>
      <c r="GG212" s="192">
        <f t="shared" si="869"/>
        <v>0</v>
      </c>
      <c r="GH212" s="192">
        <f t="shared" si="870"/>
        <v>0</v>
      </c>
      <c r="GI212" s="192">
        <f t="shared" si="871"/>
        <v>0</v>
      </c>
      <c r="GJ212" s="192">
        <f t="shared" si="872"/>
        <v>0</v>
      </c>
      <c r="GK212" s="192">
        <f t="shared" si="873"/>
        <v>0</v>
      </c>
      <c r="GL212" s="192">
        <f t="shared" si="874"/>
        <v>0</v>
      </c>
      <c r="GM212" s="192">
        <f t="shared" si="875"/>
        <v>0</v>
      </c>
      <c r="GN212" s="192">
        <f t="shared" si="876"/>
        <v>0</v>
      </c>
      <c r="GO212" s="192">
        <f t="shared" si="877"/>
        <v>0</v>
      </c>
      <c r="GP212" s="192">
        <f t="shared" si="878"/>
        <v>0</v>
      </c>
      <c r="GQ212" s="192">
        <f t="shared" si="879"/>
        <v>0</v>
      </c>
      <c r="GR212" s="192">
        <f t="shared" si="880"/>
        <v>0</v>
      </c>
      <c r="GS212" s="192">
        <f t="shared" si="881"/>
        <v>0</v>
      </c>
      <c r="GT212" s="192">
        <f t="shared" si="882"/>
        <v>0</v>
      </c>
      <c r="GU212" s="192">
        <f t="shared" si="883"/>
        <v>0</v>
      </c>
      <c r="GV212" s="192">
        <f t="shared" si="884"/>
        <v>0</v>
      </c>
      <c r="GW212" s="192">
        <f t="shared" si="885"/>
        <v>0</v>
      </c>
      <c r="GX212" s="192">
        <f t="shared" si="886"/>
        <v>0</v>
      </c>
      <c r="GY212" s="192">
        <f t="shared" si="887"/>
        <v>0</v>
      </c>
      <c r="GZ212" s="192">
        <f t="shared" si="888"/>
        <v>0</v>
      </c>
      <c r="HA212" s="192">
        <f t="shared" si="889"/>
        <v>0</v>
      </c>
      <c r="HB212" s="192">
        <f t="shared" si="890"/>
        <v>0</v>
      </c>
      <c r="HC212" s="192">
        <f t="shared" si="891"/>
        <v>0</v>
      </c>
      <c r="HD212" s="192">
        <f t="shared" si="892"/>
        <v>0</v>
      </c>
      <c r="HE212" s="192">
        <f t="shared" si="893"/>
        <v>0</v>
      </c>
      <c r="HF212" s="192">
        <f t="shared" si="894"/>
        <v>0</v>
      </c>
      <c r="HG212" s="192">
        <f t="shared" si="895"/>
        <v>0</v>
      </c>
      <c r="HH212" s="192">
        <f t="shared" si="896"/>
        <v>0</v>
      </c>
      <c r="HI212" s="192">
        <f t="shared" si="897"/>
        <v>0</v>
      </c>
      <c r="HJ212" s="192">
        <f t="shared" si="898"/>
        <v>0</v>
      </c>
      <c r="HK212" s="192">
        <f t="shared" si="899"/>
        <v>0</v>
      </c>
      <c r="HL212" s="192">
        <f t="shared" si="900"/>
        <v>0</v>
      </c>
      <c r="HM212" s="192">
        <f t="shared" si="901"/>
        <v>0</v>
      </c>
      <c r="HN212" s="194">
        <f t="shared" si="692"/>
        <v>0</v>
      </c>
      <c r="HO212" s="194">
        <f t="shared" si="693"/>
        <v>0</v>
      </c>
      <c r="HP212" s="194">
        <f t="shared" si="694"/>
        <v>0</v>
      </c>
      <c r="HQ212" s="194">
        <f t="shared" si="695"/>
        <v>0</v>
      </c>
      <c r="HR212" s="194">
        <f t="shared" si="696"/>
        <v>0</v>
      </c>
      <c r="HS212" s="195" t="str">
        <f t="shared" si="701"/>
        <v/>
      </c>
      <c r="HT212" s="196">
        <f t="shared" si="697"/>
        <v>0</v>
      </c>
      <c r="HU212" s="196">
        <f t="shared" si="698"/>
        <v>0</v>
      </c>
      <c r="HV212" s="197" t="str">
        <f t="shared" si="702"/>
        <v/>
      </c>
      <c r="HW212" s="197" t="str">
        <f t="shared" si="902"/>
        <v/>
      </c>
      <c r="HX212" s="197" t="str">
        <f t="shared" si="903"/>
        <v/>
      </c>
      <c r="HY212" s="195" t="str">
        <f t="shared" si="703"/>
        <v/>
      </c>
      <c r="HZ212" s="30">
        <f t="shared" si="699"/>
        <v>0</v>
      </c>
      <c r="IA212" s="198">
        <f t="shared" si="704"/>
        <v>0</v>
      </c>
      <c r="IB212" s="195"/>
      <c r="IC212" s="195">
        <f t="shared" si="711"/>
        <v>0</v>
      </c>
      <c r="ID212" s="195">
        <f t="shared" si="705"/>
        <v>0</v>
      </c>
      <c r="IE212" s="195">
        <f t="shared" si="904"/>
        <v>0</v>
      </c>
      <c r="IF212" s="195">
        <f t="shared" si="706"/>
        <v>0</v>
      </c>
      <c r="IG212" s="307">
        <f t="shared" si="707"/>
        <v>0</v>
      </c>
      <c r="IH212" s="307">
        <f t="shared" si="708"/>
        <v>0</v>
      </c>
      <c r="II212" s="44">
        <f t="shared" si="709"/>
        <v>0</v>
      </c>
      <c r="IJ212" s="44">
        <f t="shared" si="712"/>
        <v>0</v>
      </c>
      <c r="IK212" s="44">
        <f t="shared" si="713"/>
        <v>0</v>
      </c>
      <c r="IL212" s="44">
        <f t="shared" si="714"/>
        <v>0</v>
      </c>
      <c r="IM212" s="44">
        <f t="shared" si="715"/>
        <v>0</v>
      </c>
      <c r="IN212" s="44">
        <f t="shared" si="716"/>
        <v>0</v>
      </c>
      <c r="IO212" s="44">
        <f t="shared" si="717"/>
        <v>0</v>
      </c>
    </row>
    <row r="213" spans="1:249" ht="18" customHeight="1">
      <c r="A213" s="188">
        <v>207</v>
      </c>
      <c r="B213" s="326"/>
      <c r="C213" s="289"/>
      <c r="D213" s="199"/>
      <c r="E213" s="189"/>
      <c r="F213" s="189"/>
      <c r="G213" s="190"/>
      <c r="H213" s="190"/>
      <c r="I213" s="272"/>
      <c r="J213" s="207"/>
      <c r="K213" s="214" t="str">
        <f t="shared" si="710"/>
        <v/>
      </c>
      <c r="L213" s="200" t="str">
        <f t="shared" si="718"/>
        <v/>
      </c>
      <c r="M213" s="200" t="str">
        <f t="shared" si="719"/>
        <v/>
      </c>
      <c r="N213" s="209" t="str">
        <f t="shared" si="700"/>
        <v/>
      </c>
      <c r="O213" s="208" t="str">
        <f>IFERROR(IF(D213="","",IF(K213="","",IF(I213="","",IF(F213="F",VLOOKUP(K213,F!A:G,2,0),IF(F213="M",VLOOKUP(K213,M!A:G,2,0),""))))),0)</f>
        <v/>
      </c>
      <c r="P213" s="191" t="str">
        <f>IFERROR(IF(D213="","",IF(K213="","",IF(I213="","",IF(F213="F",VLOOKUP(K213,F!A:G,3,0),IF(F213="M",VLOOKUP(K213,M!A:G,3,0),""))))),0)</f>
        <v/>
      </c>
      <c r="Q213" s="191" t="str">
        <f>IFERROR(IF(D213="","",IF(K213="","",IF(I213="","",IF(F213="F",VLOOKUP(K213,F!A:G,4,0),IF(F213="M",VLOOKUP(K213,M!A:G,4,0),""))))),0)</f>
        <v/>
      </c>
      <c r="R213" s="191" t="str">
        <f>IFERROR(IF(D213="","",IF(K213="","",IF(I213="","",IF(F213="F",VLOOKUP(K213,F!A:G,5,0),IF(F213="M",VLOOKUP(K213,M!A:G,5,0),""))))),0)</f>
        <v/>
      </c>
      <c r="S213" s="191" t="str">
        <f>IFERROR(IF(D213="","",IF(K213="","",IF(I213="","",IF(F213="F",VLOOKUP(K213,F!A:G,6,0),IF(F213="M",VLOOKUP(K213,M!A:G,6,0),""))))),0)</f>
        <v/>
      </c>
      <c r="T213" s="191" t="str">
        <f>IFERROR(IF(D213="","",IF(K213="","",IF(I213="","",IF(F213="F",VLOOKUP(K213,F!A:G,7,0),IF(F213="M",VLOOKUP(K213,M!A:G,7,0),""))))),0)</f>
        <v/>
      </c>
      <c r="U213" s="191" t="str">
        <f>IFERROR(IF(D213="","",IF(K213="","",IF(J213="","",IF(F213="F",VLOOKUP(K213,F!A:M,8,0),IF(F213="M",VLOOKUP(K213,M!A:M,8,0),""))))),0)</f>
        <v/>
      </c>
      <c r="V213" s="191" t="str">
        <f>IFERROR(IF(D213="","",IF(K213="","",IF(J213="","",IF(F213="F",VLOOKUP(K213,F!A:M,9,0),IF(F213="M",VLOOKUP(K213,M!A:M,9,0),""))))),0)</f>
        <v/>
      </c>
      <c r="W213" s="191" t="str">
        <f>IFERROR(IF(D213="","",IF(K213="","",IF(J213="","",IF(F213="F",VLOOKUP(K213,F!A:M,10,0),IF(F213="M",VLOOKUP(K213,M!A:M,10,0),""))))),0)</f>
        <v/>
      </c>
      <c r="X213" s="191" t="str">
        <f>IFERROR(IF(D213="","",IF(K213="","",IF(J213="","",IF(F213="F",VLOOKUP(K213,F!A:M,11,0),IF(F213="M",VLOOKUP(K213,M!A:M,11,0),""))))),0)</f>
        <v/>
      </c>
      <c r="Y213" s="191" t="str">
        <f>IFERROR(IF(D213="","",IF(K213="","",IF(J213="","",IF(F213="F",VLOOKUP(K213,F!A:M,12,0),IF(F213="M",VLOOKUP(K213,M!A:M,12,0),""))))),0)</f>
        <v/>
      </c>
      <c r="Z213" s="191" t="str">
        <f>IFERROR(IF(D213="","",IF(K213="","",IF(J213="","",IF(F213="F",VLOOKUP(K213,F!A:M,13,0),IF(F213="M",VLOOKUP(K213,M!A:M,13,0),""))))),0)</f>
        <v/>
      </c>
      <c r="AA213" s="191" t="str">
        <f>IFERROR(IF(D213="","",IF(F213="","",IF(J213="","",IF(K213="","",IF(AND(K213&gt;23,K213&lt;=60),IF(F213="F",VLOOKUP(MROUND(HZ213,0.5),'F-Weight for Length'!K:S,2,0),VLOOKUP(MROUND(HZ213,0.5),'M-Weight for Length'!K:S,2,0)),IF(K213&gt;60,IF(F213="F",VLOOKUP(K213,'F-Weight for Length'!U:AC,2,0),VLOOKUP(K213,'M-Weight for Length'!U:AC,2,0)),IF(F213="F",VLOOKUP(MROUND(HZ213,0.5),'F-Weight for Length'!A:I,2,0),VLOOKUP(MROUND(HZ213,0.5),'M-Weight for Length'!A:I,2,0)))))))),0)</f>
        <v/>
      </c>
      <c r="AB213" s="191" t="str">
        <f>IFERROR(IF(D213="","",IF(F213="","",IF(J213="","",IF(K213="","",IF(AND(K213&gt;23,K213&lt;=60),IF(F213="F",VLOOKUP(MROUND(HZ213,0.5),'F-Weight for Length'!K:S,3,0),VLOOKUP(MROUND(HZ213,0.5),'M-Weight for Length'!K:S,3,0)),IF(K213&gt;60,IF(F213="F",VLOOKUP(K213,'F-Weight for Length'!U:AC,3,0),VLOOKUP(K213,'M-Weight for Length'!U:AC,3,0)),IF(F213="F",VLOOKUP(MROUND(HZ213,0.5),'F-Weight for Length'!A:I,3,0),VLOOKUP(MROUND(HZ213,0.5),'M-Weight for Length'!A:I,3,0)))))))),0)</f>
        <v/>
      </c>
      <c r="AC213" s="191" t="str">
        <f>IFERROR(IF(D213="","",IF(F213="","",IF(J213="","",IF(K213="","",IF(AND(K213&gt;23,K213&lt;=60),IF(F213="F",VLOOKUP(MROUND(HZ213,0.5),'F-Weight for Length'!K:S,4,0),VLOOKUP(MROUND(HZ213,0.5),'M-Weight for Length'!K:S,4,0)),IF(K213&gt;60,IF(F213="F",VLOOKUP(K213,'F-Weight for Length'!U:AC,4,0),VLOOKUP(K213,'M-Weight for Length'!U:AC,4,0)),IF(F213="F",VLOOKUP(MROUND(HZ213,0.5),'F-Weight for Length'!A:I,4,0),VLOOKUP(MROUND(HZ213,0.5),'M-Weight for Length'!A:I,4,0)))))))),0)</f>
        <v/>
      </c>
      <c r="AD213" s="191" t="str">
        <f>IFERROR(IF(D213="","",IF(F213="","",IF(J213="","",IF(K213="","",IF(AND(K213&gt;23,K213&lt;=60),IF(F213="F",VLOOKUP(MROUND(HZ213,0.5),'F-Weight for Length'!K:S,5,0),VLOOKUP(MROUND(HZ213,0.5),'M-Weight for Length'!K:S,5,0)),IF(K213&gt;60,IF(F213="F",VLOOKUP(K213,'F-Weight for Length'!U:AC,5,0),VLOOKUP(K213,'M-Weight for Length'!U:AC,5,0)),IF(F213="F",VLOOKUP(MROUND(HZ213,0.5),'F-Weight for Length'!A:I,5,0),VLOOKUP(MROUND(HZ213,0.5),'M-Weight for Length'!A:I,5,0)))))))),0)</f>
        <v/>
      </c>
      <c r="AE213" s="191" t="str">
        <f>IFERROR(IF(D213="","",IF(F213="","",IF(J213="","",IF(K213="","",IF(AND(K213&gt;23,K213&lt;=60),IF(F213="F",VLOOKUP(MROUND(HZ213,0.5),'F-Weight for Length'!K:S,6,0),VLOOKUP(MROUND(HZ213,0.5),'M-Weight for Length'!K:S,6,0)),IF(K213&gt;60,IF(F213="F",VLOOKUP(K213,'F-Weight for Length'!U:AC,6,0),VLOOKUP(K213,'M-Weight for Length'!U:AC,6,0)),IF(F213="F",VLOOKUP(MROUND(HZ213,0.5),'F-Weight for Length'!A:I,6,0),VLOOKUP(MROUND(HZ213,0.5),'M-Weight for Length'!A:I,6,0)))))))),0)</f>
        <v/>
      </c>
      <c r="AF213" s="191" t="str">
        <f>IFERROR(IF(D213="","",IF(F213="","",IF(J213="","",IF(K213="","",IF(AND(K213&gt;23,K213&lt;=60),IF(F213="F",VLOOKUP(MROUND(HZ213,0.5),'F-Weight for Length'!K:S,7,0),VLOOKUP(MROUND(HZ213,0.5),'M-Weight for Length'!K:S,7,0)),IF(K213&gt;60,IF(F213="F",VLOOKUP(K213,'F-Weight for Length'!U:AC,7,0),VLOOKUP(K213,'M-Weight for Length'!U:AC,7,0)),IF(F213="F",VLOOKUP(MROUND(HZ213,0.5),'F-Weight for Length'!A:I,7,0),VLOOKUP(MROUND(HZ213,0.5),'M-Weight for Length'!A:I,7,0)))))))),0)</f>
        <v/>
      </c>
      <c r="AG213" s="191" t="str">
        <f>IFERROR(IF(D213="","",IF(F213="","",IF(J213="","",IF(K213="","",IF(AND(K213&gt;23,K213&lt;=60),IF(F213="F",VLOOKUP(MROUND(HZ213,0.5),'F-Weight for Length'!K:S,8,0),VLOOKUP(MROUND(HZ213,0.5),'M-Weight for Length'!K:S,8,0)),IF(K213&gt;60,IF(F213="F",VLOOKUP(K213,'F-Weight for Length'!U:AC,8,0),VLOOKUP(K213,'M-Weight for Length'!U:AC,8,0)),IF(F213="F",VLOOKUP(MROUND(HZ213,0.5),'F-Weight for Length'!A:I,8,0),VLOOKUP(MROUND(HZ213,0.5),'M-Weight for Length'!A:I,8,0)))))))),0)</f>
        <v/>
      </c>
      <c r="AH213" s="191" t="str">
        <f>IFERROR(IF(D213="","",IF(F213="","",IF(J213="","",IF(K213="","",IF(AND(K213&gt;23,K213&lt;=60),IF(F213="F",VLOOKUP(MROUND(HZ213,0.5),'F-Weight for Length'!K:S,9,0),VLOOKUP(MROUND(HZ213,0.5),'M-Weight for Length'!K:S,9,0)),IF(K213&gt;60,IF(F213="F",VLOOKUP(K213,'F-Weight for Length'!U:AC,9,0),VLOOKUP(K213,'M-Weight for Length'!U:AC,9,0)),IF(F213="F",VLOOKUP(MROUND(HZ213,0.5),'F-Weight for Length'!A:I,9,0),VLOOKUP(MROUND(HZ213,0.5),'M-Weight for Length'!A:I,9,0)))))))),0)</f>
        <v/>
      </c>
      <c r="AI213" s="192">
        <f t="shared" si="720"/>
        <v>0</v>
      </c>
      <c r="AJ213" s="192">
        <f t="shared" si="721"/>
        <v>0</v>
      </c>
      <c r="AK213" s="192">
        <f t="shared" si="722"/>
        <v>0</v>
      </c>
      <c r="AL213" s="192">
        <f t="shared" si="723"/>
        <v>0</v>
      </c>
      <c r="AM213" s="192">
        <f t="shared" si="724"/>
        <v>0</v>
      </c>
      <c r="AN213" s="192">
        <f t="shared" si="725"/>
        <v>0</v>
      </c>
      <c r="AO213" s="192">
        <f t="shared" si="726"/>
        <v>0</v>
      </c>
      <c r="AP213" s="192">
        <f t="shared" si="727"/>
        <v>0</v>
      </c>
      <c r="AQ213" s="192">
        <f t="shared" si="728"/>
        <v>0</v>
      </c>
      <c r="AR213" s="192">
        <f t="shared" si="729"/>
        <v>0</v>
      </c>
      <c r="AS213" s="192">
        <f t="shared" si="730"/>
        <v>0</v>
      </c>
      <c r="AT213" s="192">
        <f t="shared" si="731"/>
        <v>0</v>
      </c>
      <c r="AU213" s="192">
        <f t="shared" si="732"/>
        <v>0</v>
      </c>
      <c r="AV213" s="192">
        <f t="shared" si="733"/>
        <v>0</v>
      </c>
      <c r="AW213" s="192">
        <f t="shared" si="734"/>
        <v>0</v>
      </c>
      <c r="AX213" s="192">
        <f t="shared" si="735"/>
        <v>0</v>
      </c>
      <c r="AY213" s="192">
        <f t="shared" si="736"/>
        <v>0</v>
      </c>
      <c r="AZ213" s="192">
        <f t="shared" si="737"/>
        <v>0</v>
      </c>
      <c r="BA213" s="192">
        <f t="shared" si="738"/>
        <v>0</v>
      </c>
      <c r="BB213" s="192">
        <f t="shared" si="739"/>
        <v>0</v>
      </c>
      <c r="BC213" s="192">
        <f t="shared" si="740"/>
        <v>0</v>
      </c>
      <c r="BD213" s="192">
        <f t="shared" si="741"/>
        <v>0</v>
      </c>
      <c r="BE213" s="192">
        <f t="shared" si="742"/>
        <v>0</v>
      </c>
      <c r="BF213" s="192">
        <f t="shared" si="743"/>
        <v>0</v>
      </c>
      <c r="BG213" s="192">
        <f t="shared" si="744"/>
        <v>0</v>
      </c>
      <c r="BH213" s="192">
        <f t="shared" si="745"/>
        <v>0</v>
      </c>
      <c r="BI213" s="192">
        <f t="shared" si="746"/>
        <v>0</v>
      </c>
      <c r="BJ213" s="192">
        <f t="shared" si="747"/>
        <v>0</v>
      </c>
      <c r="BK213" s="192">
        <f t="shared" si="748"/>
        <v>0</v>
      </c>
      <c r="BL213" s="192">
        <f t="shared" si="749"/>
        <v>0</v>
      </c>
      <c r="BM213" s="192">
        <f t="shared" si="750"/>
        <v>0</v>
      </c>
      <c r="BN213" s="192">
        <f t="shared" si="751"/>
        <v>0</v>
      </c>
      <c r="BO213" s="192">
        <f t="shared" si="752"/>
        <v>0</v>
      </c>
      <c r="BP213" s="192">
        <f t="shared" si="753"/>
        <v>0</v>
      </c>
      <c r="BQ213" s="192">
        <f t="shared" si="754"/>
        <v>0</v>
      </c>
      <c r="BR213" s="192">
        <f t="shared" si="755"/>
        <v>0</v>
      </c>
      <c r="BS213" s="192">
        <f t="shared" si="756"/>
        <v>0</v>
      </c>
      <c r="BT213" s="192">
        <f t="shared" si="757"/>
        <v>0</v>
      </c>
      <c r="BU213" s="192">
        <f t="shared" si="758"/>
        <v>0</v>
      </c>
      <c r="BV213" s="192">
        <f t="shared" si="759"/>
        <v>0</v>
      </c>
      <c r="BW213" s="192">
        <f t="shared" si="760"/>
        <v>0</v>
      </c>
      <c r="BX213" s="192">
        <f t="shared" si="761"/>
        <v>0</v>
      </c>
      <c r="BY213" s="192">
        <f t="shared" si="762"/>
        <v>0</v>
      </c>
      <c r="BZ213" s="192">
        <f t="shared" si="763"/>
        <v>0</v>
      </c>
      <c r="CA213" s="192">
        <f t="shared" si="764"/>
        <v>0</v>
      </c>
      <c r="CB213" s="192">
        <f t="shared" si="765"/>
        <v>0</v>
      </c>
      <c r="CC213" s="192">
        <f t="shared" si="766"/>
        <v>0</v>
      </c>
      <c r="CD213" s="192">
        <f t="shared" si="767"/>
        <v>0</v>
      </c>
      <c r="CE213" s="192">
        <f t="shared" si="768"/>
        <v>0</v>
      </c>
      <c r="CF213" s="192">
        <f t="shared" si="769"/>
        <v>0</v>
      </c>
      <c r="CG213" s="192">
        <f t="shared" si="770"/>
        <v>0</v>
      </c>
      <c r="CH213" s="192">
        <f t="shared" si="771"/>
        <v>0</v>
      </c>
      <c r="CI213" s="192">
        <f t="shared" si="772"/>
        <v>0</v>
      </c>
      <c r="CJ213" s="192">
        <f t="shared" si="773"/>
        <v>0</v>
      </c>
      <c r="CK213" s="192">
        <f t="shared" si="774"/>
        <v>0</v>
      </c>
      <c r="CL213" s="192">
        <f t="shared" si="775"/>
        <v>0</v>
      </c>
      <c r="CM213" s="192">
        <f t="shared" si="776"/>
        <v>0</v>
      </c>
      <c r="CN213" s="192">
        <f t="shared" si="777"/>
        <v>0</v>
      </c>
      <c r="CO213" s="192">
        <f t="shared" si="778"/>
        <v>0</v>
      </c>
      <c r="CP213" s="192">
        <f t="shared" si="779"/>
        <v>0</v>
      </c>
      <c r="CQ213" s="192">
        <f t="shared" si="780"/>
        <v>0</v>
      </c>
      <c r="CR213" s="192">
        <f t="shared" si="781"/>
        <v>0</v>
      </c>
      <c r="CS213" s="192">
        <f t="shared" si="782"/>
        <v>0</v>
      </c>
      <c r="CT213" s="192">
        <f t="shared" si="783"/>
        <v>0</v>
      </c>
      <c r="CU213" s="192">
        <f t="shared" si="784"/>
        <v>0</v>
      </c>
      <c r="CV213" s="192">
        <f t="shared" si="785"/>
        <v>0</v>
      </c>
      <c r="CW213" s="192">
        <f t="shared" si="786"/>
        <v>0</v>
      </c>
      <c r="CX213" s="192">
        <f t="shared" si="787"/>
        <v>0</v>
      </c>
      <c r="CY213" s="192">
        <f t="shared" si="788"/>
        <v>0</v>
      </c>
      <c r="CZ213" s="192">
        <f t="shared" si="789"/>
        <v>0</v>
      </c>
      <c r="DA213" s="192">
        <f t="shared" si="790"/>
        <v>0</v>
      </c>
      <c r="DB213" s="192">
        <f t="shared" si="791"/>
        <v>0</v>
      </c>
      <c r="DC213" s="192">
        <f t="shared" si="792"/>
        <v>0</v>
      </c>
      <c r="DD213" s="192">
        <f t="shared" si="793"/>
        <v>0</v>
      </c>
      <c r="DE213" s="192">
        <f t="shared" si="794"/>
        <v>0</v>
      </c>
      <c r="DF213" s="192">
        <f t="shared" si="795"/>
        <v>0</v>
      </c>
      <c r="DG213" s="192">
        <f t="shared" si="796"/>
        <v>0</v>
      </c>
      <c r="DH213" s="192">
        <f t="shared" si="797"/>
        <v>0</v>
      </c>
      <c r="DI213" s="192">
        <f t="shared" si="798"/>
        <v>0</v>
      </c>
      <c r="DJ213" s="192">
        <f t="shared" si="799"/>
        <v>0</v>
      </c>
      <c r="DK213" s="192">
        <f t="shared" si="800"/>
        <v>0</v>
      </c>
      <c r="DL213" s="192">
        <f t="shared" si="801"/>
        <v>0</v>
      </c>
      <c r="DM213" s="192">
        <f t="shared" si="802"/>
        <v>0</v>
      </c>
      <c r="DN213" s="192">
        <f t="shared" si="803"/>
        <v>0</v>
      </c>
      <c r="DO213" s="192">
        <f t="shared" si="804"/>
        <v>0</v>
      </c>
      <c r="DP213" s="192">
        <f t="shared" si="805"/>
        <v>0</v>
      </c>
      <c r="DQ213" s="192">
        <f t="shared" si="806"/>
        <v>0</v>
      </c>
      <c r="DR213" s="192">
        <f t="shared" si="807"/>
        <v>0</v>
      </c>
      <c r="DS213" s="192">
        <f t="shared" si="808"/>
        <v>0</v>
      </c>
      <c r="DT213" s="192">
        <f t="shared" si="809"/>
        <v>0</v>
      </c>
      <c r="DU213" s="192">
        <f t="shared" si="810"/>
        <v>0</v>
      </c>
      <c r="DV213" s="193">
        <f t="shared" ref="DV213:DV244" si="905">IF($HS213=1,IF(F213="F",IF($N213="N",IF($K213=60,1,0),0),0),0)</f>
        <v>0</v>
      </c>
      <c r="DW213" s="193">
        <f t="shared" ref="DW213:DW244" si="906">IF($HS213=1,IF(F213="F",IF($N213="OW",IF($K213=60,1,0),0),0),0)</f>
        <v>0</v>
      </c>
      <c r="DX213" s="193">
        <f t="shared" ref="DX213:DX244" si="907">IF($HS213=1,IF(F213="F",IF($N213="Ob",IF($K213=60,1,0),0),0),0)</f>
        <v>0</v>
      </c>
      <c r="DY213" s="193">
        <f t="shared" ref="DY213:DY244" si="908">IF($HS213=1,IF(F213="F",IF($N213="W",IF($K213=60,1,0),0),0),0)</f>
        <v>0</v>
      </c>
      <c r="DZ213" s="193">
        <f t="shared" ref="DZ213:DZ244" si="909">IF($HS213=1,IF(F213="F",IF($N213="SW",IF($K213=60,1,0),0),0),0)</f>
        <v>0</v>
      </c>
      <c r="EA213" s="192">
        <f t="shared" si="811"/>
        <v>0</v>
      </c>
      <c r="EB213" s="192">
        <f t="shared" si="812"/>
        <v>0</v>
      </c>
      <c r="EC213" s="192">
        <f t="shared" si="813"/>
        <v>0</v>
      </c>
      <c r="ED213" s="192">
        <f t="shared" si="814"/>
        <v>0</v>
      </c>
      <c r="EE213" s="192">
        <f t="shared" si="815"/>
        <v>0</v>
      </c>
      <c r="EF213" s="192">
        <f t="shared" si="816"/>
        <v>0</v>
      </c>
      <c r="EG213" s="192">
        <f t="shared" si="817"/>
        <v>0</v>
      </c>
      <c r="EH213" s="192">
        <f t="shared" si="818"/>
        <v>0</v>
      </c>
      <c r="EI213" s="192">
        <f t="shared" si="819"/>
        <v>0</v>
      </c>
      <c r="EJ213" s="192">
        <f t="shared" si="820"/>
        <v>0</v>
      </c>
      <c r="EK213" s="192">
        <f t="shared" si="821"/>
        <v>0</v>
      </c>
      <c r="EL213" s="192">
        <f t="shared" si="822"/>
        <v>0</v>
      </c>
      <c r="EM213" s="192">
        <f t="shared" si="823"/>
        <v>0</v>
      </c>
      <c r="EN213" s="192">
        <f t="shared" si="824"/>
        <v>0</v>
      </c>
      <c r="EO213" s="192">
        <f t="shared" si="825"/>
        <v>0</v>
      </c>
      <c r="EP213" s="192">
        <f t="shared" si="826"/>
        <v>0</v>
      </c>
      <c r="EQ213" s="192">
        <f t="shared" si="827"/>
        <v>0</v>
      </c>
      <c r="ER213" s="192">
        <f t="shared" si="828"/>
        <v>0</v>
      </c>
      <c r="ES213" s="192">
        <f t="shared" si="829"/>
        <v>0</v>
      </c>
      <c r="ET213" s="192">
        <f t="shared" si="830"/>
        <v>0</v>
      </c>
      <c r="EU213" s="192">
        <f t="shared" si="831"/>
        <v>0</v>
      </c>
      <c r="EV213" s="192">
        <f t="shared" si="832"/>
        <v>0</v>
      </c>
      <c r="EW213" s="192">
        <f t="shared" si="833"/>
        <v>0</v>
      </c>
      <c r="EX213" s="192">
        <f t="shared" si="834"/>
        <v>0</v>
      </c>
      <c r="EY213" s="192">
        <f t="shared" si="835"/>
        <v>0</v>
      </c>
      <c r="EZ213" s="192">
        <f t="shared" si="836"/>
        <v>0</v>
      </c>
      <c r="FA213" s="192">
        <f t="shared" si="837"/>
        <v>0</v>
      </c>
      <c r="FB213" s="192">
        <f t="shared" si="838"/>
        <v>0</v>
      </c>
      <c r="FC213" s="192">
        <f t="shared" si="839"/>
        <v>0</v>
      </c>
      <c r="FD213" s="192">
        <f t="shared" si="840"/>
        <v>0</v>
      </c>
      <c r="FE213" s="192">
        <f t="shared" si="841"/>
        <v>0</v>
      </c>
      <c r="FF213" s="192">
        <f t="shared" si="842"/>
        <v>0</v>
      </c>
      <c r="FG213" s="192">
        <f t="shared" si="843"/>
        <v>0</v>
      </c>
      <c r="FH213" s="192">
        <f t="shared" si="844"/>
        <v>0</v>
      </c>
      <c r="FI213" s="192">
        <f t="shared" si="845"/>
        <v>0</v>
      </c>
      <c r="FJ213" s="192">
        <f t="shared" si="846"/>
        <v>0</v>
      </c>
      <c r="FK213" s="192">
        <f t="shared" si="847"/>
        <v>0</v>
      </c>
      <c r="FL213" s="192">
        <f t="shared" si="848"/>
        <v>0</v>
      </c>
      <c r="FM213" s="192">
        <f t="shared" si="849"/>
        <v>0</v>
      </c>
      <c r="FN213" s="192">
        <f t="shared" si="850"/>
        <v>0</v>
      </c>
      <c r="FO213" s="192">
        <f t="shared" si="851"/>
        <v>0</v>
      </c>
      <c r="FP213" s="192">
        <f t="shared" si="852"/>
        <v>0</v>
      </c>
      <c r="FQ213" s="192">
        <f t="shared" si="853"/>
        <v>0</v>
      </c>
      <c r="FR213" s="192">
        <f t="shared" si="854"/>
        <v>0</v>
      </c>
      <c r="FS213" s="192">
        <f t="shared" si="855"/>
        <v>0</v>
      </c>
      <c r="FT213" s="192">
        <f t="shared" si="856"/>
        <v>0</v>
      </c>
      <c r="FU213" s="192">
        <f t="shared" si="857"/>
        <v>0</v>
      </c>
      <c r="FV213" s="192">
        <f t="shared" si="858"/>
        <v>0</v>
      </c>
      <c r="FW213" s="192">
        <f t="shared" si="859"/>
        <v>0</v>
      </c>
      <c r="FX213" s="192">
        <f t="shared" si="860"/>
        <v>0</v>
      </c>
      <c r="FY213" s="192">
        <f t="shared" si="861"/>
        <v>0</v>
      </c>
      <c r="FZ213" s="192">
        <f t="shared" si="862"/>
        <v>0</v>
      </c>
      <c r="GA213" s="192">
        <f t="shared" si="863"/>
        <v>0</v>
      </c>
      <c r="GB213" s="192">
        <f t="shared" si="864"/>
        <v>0</v>
      </c>
      <c r="GC213" s="192">
        <f t="shared" si="865"/>
        <v>0</v>
      </c>
      <c r="GD213" s="192">
        <f t="shared" si="866"/>
        <v>0</v>
      </c>
      <c r="GE213" s="192">
        <f t="shared" si="867"/>
        <v>0</v>
      </c>
      <c r="GF213" s="192">
        <f t="shared" si="868"/>
        <v>0</v>
      </c>
      <c r="GG213" s="192">
        <f t="shared" si="869"/>
        <v>0</v>
      </c>
      <c r="GH213" s="192">
        <f t="shared" si="870"/>
        <v>0</v>
      </c>
      <c r="GI213" s="192">
        <f t="shared" si="871"/>
        <v>0</v>
      </c>
      <c r="GJ213" s="192">
        <f t="shared" si="872"/>
        <v>0</v>
      </c>
      <c r="GK213" s="192">
        <f t="shared" si="873"/>
        <v>0</v>
      </c>
      <c r="GL213" s="192">
        <f t="shared" si="874"/>
        <v>0</v>
      </c>
      <c r="GM213" s="192">
        <f t="shared" si="875"/>
        <v>0</v>
      </c>
      <c r="GN213" s="192">
        <f t="shared" si="876"/>
        <v>0</v>
      </c>
      <c r="GO213" s="192">
        <f t="shared" si="877"/>
        <v>0</v>
      </c>
      <c r="GP213" s="192">
        <f t="shared" si="878"/>
        <v>0</v>
      </c>
      <c r="GQ213" s="192">
        <f t="shared" si="879"/>
        <v>0</v>
      </c>
      <c r="GR213" s="192">
        <f t="shared" si="880"/>
        <v>0</v>
      </c>
      <c r="GS213" s="192">
        <f t="shared" si="881"/>
        <v>0</v>
      </c>
      <c r="GT213" s="192">
        <f t="shared" si="882"/>
        <v>0</v>
      </c>
      <c r="GU213" s="192">
        <f t="shared" si="883"/>
        <v>0</v>
      </c>
      <c r="GV213" s="192">
        <f t="shared" si="884"/>
        <v>0</v>
      </c>
      <c r="GW213" s="192">
        <f t="shared" si="885"/>
        <v>0</v>
      </c>
      <c r="GX213" s="192">
        <f t="shared" si="886"/>
        <v>0</v>
      </c>
      <c r="GY213" s="192">
        <f t="shared" si="887"/>
        <v>0</v>
      </c>
      <c r="GZ213" s="192">
        <f t="shared" si="888"/>
        <v>0</v>
      </c>
      <c r="HA213" s="192">
        <f t="shared" si="889"/>
        <v>0</v>
      </c>
      <c r="HB213" s="192">
        <f t="shared" si="890"/>
        <v>0</v>
      </c>
      <c r="HC213" s="192">
        <f t="shared" si="891"/>
        <v>0</v>
      </c>
      <c r="HD213" s="192">
        <f t="shared" si="892"/>
        <v>0</v>
      </c>
      <c r="HE213" s="192">
        <f t="shared" si="893"/>
        <v>0</v>
      </c>
      <c r="HF213" s="192">
        <f t="shared" si="894"/>
        <v>0</v>
      </c>
      <c r="HG213" s="192">
        <f t="shared" si="895"/>
        <v>0</v>
      </c>
      <c r="HH213" s="192">
        <f t="shared" si="896"/>
        <v>0</v>
      </c>
      <c r="HI213" s="192">
        <f t="shared" si="897"/>
        <v>0</v>
      </c>
      <c r="HJ213" s="192">
        <f t="shared" si="898"/>
        <v>0</v>
      </c>
      <c r="HK213" s="192">
        <f t="shared" si="899"/>
        <v>0</v>
      </c>
      <c r="HL213" s="192">
        <f t="shared" si="900"/>
        <v>0</v>
      </c>
      <c r="HM213" s="192">
        <f t="shared" si="901"/>
        <v>0</v>
      </c>
      <c r="HN213" s="194">
        <f t="shared" ref="HN213:HN244" si="910">IF($HS213=1,IF(F213="M",IF($N213="N",IF($K213=60,1,0),0),0),0)</f>
        <v>0</v>
      </c>
      <c r="HO213" s="194">
        <f t="shared" ref="HO213:HO244" si="911">IF($HS213=1,IF(F213="M",IF($N213="OW",IF($K213=60,1,0),0),0),0)</f>
        <v>0</v>
      </c>
      <c r="HP213" s="194">
        <f t="shared" ref="HP213:HP244" si="912">IF($HS213=1,IF(F213="M",IF($N213="Ob",IF($K213=60,1,0),0),0),0)</f>
        <v>0</v>
      </c>
      <c r="HQ213" s="194">
        <f t="shared" ref="HQ213:HQ244" si="913">IF($HS213=1,IF(F213="M",IF($N213="W",IF($K213=60,1,0),0),0),0)</f>
        <v>0</v>
      </c>
      <c r="HR213" s="194">
        <f t="shared" ref="HR213:HR244" si="914">IF($HS213=1,IF(F213="M",IF($N213="SW",IF($K213=60,1,0),0),0),0)</f>
        <v>0</v>
      </c>
      <c r="HS213" s="195" t="str">
        <f t="shared" si="701"/>
        <v/>
      </c>
      <c r="HT213" s="196">
        <f t="shared" ref="HT213:HT244" si="915">IF(H213="",$HS$4,H213)</f>
        <v>0</v>
      </c>
      <c r="HU213" s="196">
        <f t="shared" ref="HU213:HU244" si="916">IF(G213="",$HT$4,G213)</f>
        <v>0</v>
      </c>
      <c r="HV213" s="197" t="str">
        <f t="shared" si="702"/>
        <v/>
      </c>
      <c r="HW213" s="197" t="str">
        <f t="shared" si="902"/>
        <v/>
      </c>
      <c r="HX213" s="197" t="str">
        <f t="shared" si="903"/>
        <v/>
      </c>
      <c r="HY213" s="195" t="str">
        <f t="shared" si="703"/>
        <v/>
      </c>
      <c r="HZ213" s="30">
        <f t="shared" si="699"/>
        <v>0</v>
      </c>
      <c r="IA213" s="198">
        <f t="shared" si="704"/>
        <v>0</v>
      </c>
      <c r="IB213" s="195"/>
      <c r="IC213" s="195">
        <f t="shared" si="711"/>
        <v>0</v>
      </c>
      <c r="ID213" s="195">
        <f t="shared" si="705"/>
        <v>0</v>
      </c>
      <c r="IE213" s="195">
        <f t="shared" si="904"/>
        <v>0</v>
      </c>
      <c r="IF213" s="195">
        <f t="shared" si="706"/>
        <v>0</v>
      </c>
      <c r="IG213" s="307">
        <f t="shared" si="707"/>
        <v>0</v>
      </c>
      <c r="IH213" s="307">
        <f t="shared" si="708"/>
        <v>0</v>
      </c>
      <c r="II213" s="44">
        <f t="shared" si="709"/>
        <v>0</v>
      </c>
      <c r="IJ213" s="44">
        <f t="shared" si="712"/>
        <v>0</v>
      </c>
      <c r="IK213" s="44">
        <f t="shared" si="713"/>
        <v>0</v>
      </c>
      <c r="IL213" s="44">
        <f t="shared" si="714"/>
        <v>0</v>
      </c>
      <c r="IM213" s="44">
        <f t="shared" si="715"/>
        <v>0</v>
      </c>
      <c r="IN213" s="44">
        <f t="shared" si="716"/>
        <v>0</v>
      </c>
      <c r="IO213" s="44">
        <f t="shared" si="717"/>
        <v>0</v>
      </c>
    </row>
    <row r="214" spans="1:249" ht="18" customHeight="1">
      <c r="A214" s="188">
        <v>208</v>
      </c>
      <c r="B214" s="326"/>
      <c r="C214" s="289"/>
      <c r="D214" s="199"/>
      <c r="E214" s="189"/>
      <c r="F214" s="189"/>
      <c r="G214" s="190"/>
      <c r="H214" s="190"/>
      <c r="I214" s="272"/>
      <c r="J214" s="207"/>
      <c r="K214" s="214" t="str">
        <f t="shared" si="710"/>
        <v/>
      </c>
      <c r="L214" s="200" t="str">
        <f t="shared" si="718"/>
        <v/>
      </c>
      <c r="M214" s="200" t="str">
        <f t="shared" si="719"/>
        <v/>
      </c>
      <c r="N214" s="209" t="str">
        <f t="shared" si="700"/>
        <v/>
      </c>
      <c r="O214" s="208" t="str">
        <f>IFERROR(IF(D214="","",IF(K214="","",IF(I214="","",IF(F214="F",VLOOKUP(K214,F!A:G,2,0),IF(F214="M",VLOOKUP(K214,M!A:G,2,0),""))))),0)</f>
        <v/>
      </c>
      <c r="P214" s="191" t="str">
        <f>IFERROR(IF(D214="","",IF(K214="","",IF(I214="","",IF(F214="F",VLOOKUP(K214,F!A:G,3,0),IF(F214="M",VLOOKUP(K214,M!A:G,3,0),""))))),0)</f>
        <v/>
      </c>
      <c r="Q214" s="191" t="str">
        <f>IFERROR(IF(D214="","",IF(K214="","",IF(I214="","",IF(F214="F",VLOOKUP(K214,F!A:G,4,0),IF(F214="M",VLOOKUP(K214,M!A:G,4,0),""))))),0)</f>
        <v/>
      </c>
      <c r="R214" s="191" t="str">
        <f>IFERROR(IF(D214="","",IF(K214="","",IF(I214="","",IF(F214="F",VLOOKUP(K214,F!A:G,5,0),IF(F214="M",VLOOKUP(K214,M!A:G,5,0),""))))),0)</f>
        <v/>
      </c>
      <c r="S214" s="191" t="str">
        <f>IFERROR(IF(D214="","",IF(K214="","",IF(I214="","",IF(F214="F",VLOOKUP(K214,F!A:G,6,0),IF(F214="M",VLOOKUP(K214,M!A:G,6,0),""))))),0)</f>
        <v/>
      </c>
      <c r="T214" s="191" t="str">
        <f>IFERROR(IF(D214="","",IF(K214="","",IF(I214="","",IF(F214="F",VLOOKUP(K214,F!A:G,7,0),IF(F214="M",VLOOKUP(K214,M!A:G,7,0),""))))),0)</f>
        <v/>
      </c>
      <c r="U214" s="191" t="str">
        <f>IFERROR(IF(D214="","",IF(K214="","",IF(J214="","",IF(F214="F",VLOOKUP(K214,F!A:M,8,0),IF(F214="M",VLOOKUP(K214,M!A:M,8,0),""))))),0)</f>
        <v/>
      </c>
      <c r="V214" s="191" t="str">
        <f>IFERROR(IF(D214="","",IF(K214="","",IF(J214="","",IF(F214="F",VLOOKUP(K214,F!A:M,9,0),IF(F214="M",VLOOKUP(K214,M!A:M,9,0),""))))),0)</f>
        <v/>
      </c>
      <c r="W214" s="191" t="str">
        <f>IFERROR(IF(D214="","",IF(K214="","",IF(J214="","",IF(F214="F",VLOOKUP(K214,F!A:M,10,0),IF(F214="M",VLOOKUP(K214,M!A:M,10,0),""))))),0)</f>
        <v/>
      </c>
      <c r="X214" s="191" t="str">
        <f>IFERROR(IF(D214="","",IF(K214="","",IF(J214="","",IF(F214="F",VLOOKUP(K214,F!A:M,11,0),IF(F214="M",VLOOKUP(K214,M!A:M,11,0),""))))),0)</f>
        <v/>
      </c>
      <c r="Y214" s="191" t="str">
        <f>IFERROR(IF(D214="","",IF(K214="","",IF(J214="","",IF(F214="F",VLOOKUP(K214,F!A:M,12,0),IF(F214="M",VLOOKUP(K214,M!A:M,12,0),""))))),0)</f>
        <v/>
      </c>
      <c r="Z214" s="191" t="str">
        <f>IFERROR(IF(D214="","",IF(K214="","",IF(J214="","",IF(F214="F",VLOOKUP(K214,F!A:M,13,0),IF(F214="M",VLOOKUP(K214,M!A:M,13,0),""))))),0)</f>
        <v/>
      </c>
      <c r="AA214" s="191" t="str">
        <f>IFERROR(IF(D214="","",IF(F214="","",IF(J214="","",IF(K214="","",IF(AND(K214&gt;23,K214&lt;=60),IF(F214="F",VLOOKUP(MROUND(HZ214,0.5),'F-Weight for Length'!K:S,2,0),VLOOKUP(MROUND(HZ214,0.5),'M-Weight for Length'!K:S,2,0)),IF(K214&gt;60,IF(F214="F",VLOOKUP(K214,'F-Weight for Length'!U:AC,2,0),VLOOKUP(K214,'M-Weight for Length'!U:AC,2,0)),IF(F214="F",VLOOKUP(MROUND(HZ214,0.5),'F-Weight for Length'!A:I,2,0),VLOOKUP(MROUND(HZ214,0.5),'M-Weight for Length'!A:I,2,0)))))))),0)</f>
        <v/>
      </c>
      <c r="AB214" s="191" t="str">
        <f>IFERROR(IF(D214="","",IF(F214="","",IF(J214="","",IF(K214="","",IF(AND(K214&gt;23,K214&lt;=60),IF(F214="F",VLOOKUP(MROUND(HZ214,0.5),'F-Weight for Length'!K:S,3,0),VLOOKUP(MROUND(HZ214,0.5),'M-Weight for Length'!K:S,3,0)),IF(K214&gt;60,IF(F214="F",VLOOKUP(K214,'F-Weight for Length'!U:AC,3,0),VLOOKUP(K214,'M-Weight for Length'!U:AC,3,0)),IF(F214="F",VLOOKUP(MROUND(HZ214,0.5),'F-Weight for Length'!A:I,3,0),VLOOKUP(MROUND(HZ214,0.5),'M-Weight for Length'!A:I,3,0)))))))),0)</f>
        <v/>
      </c>
      <c r="AC214" s="191" t="str">
        <f>IFERROR(IF(D214="","",IF(F214="","",IF(J214="","",IF(K214="","",IF(AND(K214&gt;23,K214&lt;=60),IF(F214="F",VLOOKUP(MROUND(HZ214,0.5),'F-Weight for Length'!K:S,4,0),VLOOKUP(MROUND(HZ214,0.5),'M-Weight for Length'!K:S,4,0)),IF(K214&gt;60,IF(F214="F",VLOOKUP(K214,'F-Weight for Length'!U:AC,4,0),VLOOKUP(K214,'M-Weight for Length'!U:AC,4,0)),IF(F214="F",VLOOKUP(MROUND(HZ214,0.5),'F-Weight for Length'!A:I,4,0),VLOOKUP(MROUND(HZ214,0.5),'M-Weight for Length'!A:I,4,0)))))))),0)</f>
        <v/>
      </c>
      <c r="AD214" s="191" t="str">
        <f>IFERROR(IF(D214="","",IF(F214="","",IF(J214="","",IF(K214="","",IF(AND(K214&gt;23,K214&lt;=60),IF(F214="F",VLOOKUP(MROUND(HZ214,0.5),'F-Weight for Length'!K:S,5,0),VLOOKUP(MROUND(HZ214,0.5),'M-Weight for Length'!K:S,5,0)),IF(K214&gt;60,IF(F214="F",VLOOKUP(K214,'F-Weight for Length'!U:AC,5,0),VLOOKUP(K214,'M-Weight for Length'!U:AC,5,0)),IF(F214="F",VLOOKUP(MROUND(HZ214,0.5),'F-Weight for Length'!A:I,5,0),VLOOKUP(MROUND(HZ214,0.5),'M-Weight for Length'!A:I,5,0)))))))),0)</f>
        <v/>
      </c>
      <c r="AE214" s="191" t="str">
        <f>IFERROR(IF(D214="","",IF(F214="","",IF(J214="","",IF(K214="","",IF(AND(K214&gt;23,K214&lt;=60),IF(F214="F",VLOOKUP(MROUND(HZ214,0.5),'F-Weight for Length'!K:S,6,0),VLOOKUP(MROUND(HZ214,0.5),'M-Weight for Length'!K:S,6,0)),IF(K214&gt;60,IF(F214="F",VLOOKUP(K214,'F-Weight for Length'!U:AC,6,0),VLOOKUP(K214,'M-Weight for Length'!U:AC,6,0)),IF(F214="F",VLOOKUP(MROUND(HZ214,0.5),'F-Weight for Length'!A:I,6,0),VLOOKUP(MROUND(HZ214,0.5),'M-Weight for Length'!A:I,6,0)))))))),0)</f>
        <v/>
      </c>
      <c r="AF214" s="191" t="str">
        <f>IFERROR(IF(D214="","",IF(F214="","",IF(J214="","",IF(K214="","",IF(AND(K214&gt;23,K214&lt;=60),IF(F214="F",VLOOKUP(MROUND(HZ214,0.5),'F-Weight for Length'!K:S,7,0),VLOOKUP(MROUND(HZ214,0.5),'M-Weight for Length'!K:S,7,0)),IF(K214&gt;60,IF(F214="F",VLOOKUP(K214,'F-Weight for Length'!U:AC,7,0),VLOOKUP(K214,'M-Weight for Length'!U:AC,7,0)),IF(F214="F",VLOOKUP(MROUND(HZ214,0.5),'F-Weight for Length'!A:I,7,0),VLOOKUP(MROUND(HZ214,0.5),'M-Weight for Length'!A:I,7,0)))))))),0)</f>
        <v/>
      </c>
      <c r="AG214" s="191" t="str">
        <f>IFERROR(IF(D214="","",IF(F214="","",IF(J214="","",IF(K214="","",IF(AND(K214&gt;23,K214&lt;=60),IF(F214="F",VLOOKUP(MROUND(HZ214,0.5),'F-Weight for Length'!K:S,8,0),VLOOKUP(MROUND(HZ214,0.5),'M-Weight for Length'!K:S,8,0)),IF(K214&gt;60,IF(F214="F",VLOOKUP(K214,'F-Weight for Length'!U:AC,8,0),VLOOKUP(K214,'M-Weight for Length'!U:AC,8,0)),IF(F214="F",VLOOKUP(MROUND(HZ214,0.5),'F-Weight for Length'!A:I,8,0),VLOOKUP(MROUND(HZ214,0.5),'M-Weight for Length'!A:I,8,0)))))))),0)</f>
        <v/>
      </c>
      <c r="AH214" s="191" t="str">
        <f>IFERROR(IF(D214="","",IF(F214="","",IF(J214="","",IF(K214="","",IF(AND(K214&gt;23,K214&lt;=60),IF(F214="F",VLOOKUP(MROUND(HZ214,0.5),'F-Weight for Length'!K:S,9,0),VLOOKUP(MROUND(HZ214,0.5),'M-Weight for Length'!K:S,9,0)),IF(K214&gt;60,IF(F214="F",VLOOKUP(K214,'F-Weight for Length'!U:AC,9,0),VLOOKUP(K214,'M-Weight for Length'!U:AC,9,0)),IF(F214="F",VLOOKUP(MROUND(HZ214,0.5),'F-Weight for Length'!A:I,9,0),VLOOKUP(MROUND(HZ214,0.5),'M-Weight for Length'!A:I,9,0)))))))),0)</f>
        <v/>
      </c>
      <c r="AI214" s="192">
        <f t="shared" si="720"/>
        <v>0</v>
      </c>
      <c r="AJ214" s="192">
        <f t="shared" si="721"/>
        <v>0</v>
      </c>
      <c r="AK214" s="192">
        <f t="shared" si="722"/>
        <v>0</v>
      </c>
      <c r="AL214" s="192">
        <f t="shared" si="723"/>
        <v>0</v>
      </c>
      <c r="AM214" s="192">
        <f t="shared" si="724"/>
        <v>0</v>
      </c>
      <c r="AN214" s="192">
        <f t="shared" si="725"/>
        <v>0</v>
      </c>
      <c r="AO214" s="192">
        <f t="shared" si="726"/>
        <v>0</v>
      </c>
      <c r="AP214" s="192">
        <f t="shared" si="727"/>
        <v>0</v>
      </c>
      <c r="AQ214" s="192">
        <f t="shared" si="728"/>
        <v>0</v>
      </c>
      <c r="AR214" s="192">
        <f t="shared" si="729"/>
        <v>0</v>
      </c>
      <c r="AS214" s="192">
        <f t="shared" si="730"/>
        <v>0</v>
      </c>
      <c r="AT214" s="192">
        <f t="shared" si="731"/>
        <v>0</v>
      </c>
      <c r="AU214" s="192">
        <f t="shared" si="732"/>
        <v>0</v>
      </c>
      <c r="AV214" s="192">
        <f t="shared" si="733"/>
        <v>0</v>
      </c>
      <c r="AW214" s="192">
        <f t="shared" si="734"/>
        <v>0</v>
      </c>
      <c r="AX214" s="192">
        <f t="shared" si="735"/>
        <v>0</v>
      </c>
      <c r="AY214" s="192">
        <f t="shared" si="736"/>
        <v>0</v>
      </c>
      <c r="AZ214" s="192">
        <f t="shared" si="737"/>
        <v>0</v>
      </c>
      <c r="BA214" s="192">
        <f t="shared" si="738"/>
        <v>0</v>
      </c>
      <c r="BB214" s="192">
        <f t="shared" si="739"/>
        <v>0</v>
      </c>
      <c r="BC214" s="192">
        <f t="shared" si="740"/>
        <v>0</v>
      </c>
      <c r="BD214" s="192">
        <f t="shared" si="741"/>
        <v>0</v>
      </c>
      <c r="BE214" s="192">
        <f t="shared" si="742"/>
        <v>0</v>
      </c>
      <c r="BF214" s="192">
        <f t="shared" si="743"/>
        <v>0</v>
      </c>
      <c r="BG214" s="192">
        <f t="shared" si="744"/>
        <v>0</v>
      </c>
      <c r="BH214" s="192">
        <f t="shared" si="745"/>
        <v>0</v>
      </c>
      <c r="BI214" s="192">
        <f t="shared" si="746"/>
        <v>0</v>
      </c>
      <c r="BJ214" s="192">
        <f t="shared" si="747"/>
        <v>0</v>
      </c>
      <c r="BK214" s="192">
        <f t="shared" si="748"/>
        <v>0</v>
      </c>
      <c r="BL214" s="192">
        <f t="shared" si="749"/>
        <v>0</v>
      </c>
      <c r="BM214" s="192">
        <f t="shared" si="750"/>
        <v>0</v>
      </c>
      <c r="BN214" s="192">
        <f t="shared" si="751"/>
        <v>0</v>
      </c>
      <c r="BO214" s="192">
        <f t="shared" si="752"/>
        <v>0</v>
      </c>
      <c r="BP214" s="192">
        <f t="shared" si="753"/>
        <v>0</v>
      </c>
      <c r="BQ214" s="192">
        <f t="shared" si="754"/>
        <v>0</v>
      </c>
      <c r="BR214" s="192">
        <f t="shared" si="755"/>
        <v>0</v>
      </c>
      <c r="BS214" s="192">
        <f t="shared" si="756"/>
        <v>0</v>
      </c>
      <c r="BT214" s="192">
        <f t="shared" si="757"/>
        <v>0</v>
      </c>
      <c r="BU214" s="192">
        <f t="shared" si="758"/>
        <v>0</v>
      </c>
      <c r="BV214" s="192">
        <f t="shared" si="759"/>
        <v>0</v>
      </c>
      <c r="BW214" s="192">
        <f t="shared" si="760"/>
        <v>0</v>
      </c>
      <c r="BX214" s="192">
        <f t="shared" si="761"/>
        <v>0</v>
      </c>
      <c r="BY214" s="192">
        <f t="shared" si="762"/>
        <v>0</v>
      </c>
      <c r="BZ214" s="192">
        <f t="shared" si="763"/>
        <v>0</v>
      </c>
      <c r="CA214" s="192">
        <f t="shared" si="764"/>
        <v>0</v>
      </c>
      <c r="CB214" s="192">
        <f t="shared" si="765"/>
        <v>0</v>
      </c>
      <c r="CC214" s="192">
        <f t="shared" si="766"/>
        <v>0</v>
      </c>
      <c r="CD214" s="192">
        <f t="shared" si="767"/>
        <v>0</v>
      </c>
      <c r="CE214" s="192">
        <f t="shared" si="768"/>
        <v>0</v>
      </c>
      <c r="CF214" s="192">
        <f t="shared" si="769"/>
        <v>0</v>
      </c>
      <c r="CG214" s="192">
        <f t="shared" si="770"/>
        <v>0</v>
      </c>
      <c r="CH214" s="192">
        <f t="shared" si="771"/>
        <v>0</v>
      </c>
      <c r="CI214" s="192">
        <f t="shared" si="772"/>
        <v>0</v>
      </c>
      <c r="CJ214" s="192">
        <f t="shared" si="773"/>
        <v>0</v>
      </c>
      <c r="CK214" s="192">
        <f t="shared" si="774"/>
        <v>0</v>
      </c>
      <c r="CL214" s="192">
        <f t="shared" si="775"/>
        <v>0</v>
      </c>
      <c r="CM214" s="192">
        <f t="shared" si="776"/>
        <v>0</v>
      </c>
      <c r="CN214" s="192">
        <f t="shared" si="777"/>
        <v>0</v>
      </c>
      <c r="CO214" s="192">
        <f t="shared" si="778"/>
        <v>0</v>
      </c>
      <c r="CP214" s="192">
        <f t="shared" si="779"/>
        <v>0</v>
      </c>
      <c r="CQ214" s="192">
        <f t="shared" si="780"/>
        <v>0</v>
      </c>
      <c r="CR214" s="192">
        <f t="shared" si="781"/>
        <v>0</v>
      </c>
      <c r="CS214" s="192">
        <f t="shared" si="782"/>
        <v>0</v>
      </c>
      <c r="CT214" s="192">
        <f t="shared" si="783"/>
        <v>0</v>
      </c>
      <c r="CU214" s="192">
        <f t="shared" si="784"/>
        <v>0</v>
      </c>
      <c r="CV214" s="192">
        <f t="shared" si="785"/>
        <v>0</v>
      </c>
      <c r="CW214" s="192">
        <f t="shared" si="786"/>
        <v>0</v>
      </c>
      <c r="CX214" s="192">
        <f t="shared" si="787"/>
        <v>0</v>
      </c>
      <c r="CY214" s="192">
        <f t="shared" si="788"/>
        <v>0</v>
      </c>
      <c r="CZ214" s="192">
        <f t="shared" si="789"/>
        <v>0</v>
      </c>
      <c r="DA214" s="192">
        <f t="shared" si="790"/>
        <v>0</v>
      </c>
      <c r="DB214" s="192">
        <f t="shared" si="791"/>
        <v>0</v>
      </c>
      <c r="DC214" s="192">
        <f t="shared" si="792"/>
        <v>0</v>
      </c>
      <c r="DD214" s="192">
        <f t="shared" si="793"/>
        <v>0</v>
      </c>
      <c r="DE214" s="192">
        <f t="shared" si="794"/>
        <v>0</v>
      </c>
      <c r="DF214" s="192">
        <f t="shared" si="795"/>
        <v>0</v>
      </c>
      <c r="DG214" s="192">
        <f t="shared" si="796"/>
        <v>0</v>
      </c>
      <c r="DH214" s="192">
        <f t="shared" si="797"/>
        <v>0</v>
      </c>
      <c r="DI214" s="192">
        <f t="shared" si="798"/>
        <v>0</v>
      </c>
      <c r="DJ214" s="192">
        <f t="shared" si="799"/>
        <v>0</v>
      </c>
      <c r="DK214" s="192">
        <f t="shared" si="800"/>
        <v>0</v>
      </c>
      <c r="DL214" s="192">
        <f t="shared" si="801"/>
        <v>0</v>
      </c>
      <c r="DM214" s="192">
        <f t="shared" si="802"/>
        <v>0</v>
      </c>
      <c r="DN214" s="192">
        <f t="shared" si="803"/>
        <v>0</v>
      </c>
      <c r="DO214" s="192">
        <f t="shared" si="804"/>
        <v>0</v>
      </c>
      <c r="DP214" s="192">
        <f t="shared" si="805"/>
        <v>0</v>
      </c>
      <c r="DQ214" s="192">
        <f t="shared" si="806"/>
        <v>0</v>
      </c>
      <c r="DR214" s="192">
        <f t="shared" si="807"/>
        <v>0</v>
      </c>
      <c r="DS214" s="192">
        <f t="shared" si="808"/>
        <v>0</v>
      </c>
      <c r="DT214" s="192">
        <f t="shared" si="809"/>
        <v>0</v>
      </c>
      <c r="DU214" s="192">
        <f t="shared" si="810"/>
        <v>0</v>
      </c>
      <c r="DV214" s="193">
        <f t="shared" si="905"/>
        <v>0</v>
      </c>
      <c r="DW214" s="193">
        <f t="shared" si="906"/>
        <v>0</v>
      </c>
      <c r="DX214" s="193">
        <f t="shared" si="907"/>
        <v>0</v>
      </c>
      <c r="DY214" s="193">
        <f t="shared" si="908"/>
        <v>0</v>
      </c>
      <c r="DZ214" s="193">
        <f t="shared" si="909"/>
        <v>0</v>
      </c>
      <c r="EA214" s="192">
        <f t="shared" si="811"/>
        <v>0</v>
      </c>
      <c r="EB214" s="192">
        <f t="shared" si="812"/>
        <v>0</v>
      </c>
      <c r="EC214" s="192">
        <f t="shared" si="813"/>
        <v>0</v>
      </c>
      <c r="ED214" s="192">
        <f t="shared" si="814"/>
        <v>0</v>
      </c>
      <c r="EE214" s="192">
        <f t="shared" si="815"/>
        <v>0</v>
      </c>
      <c r="EF214" s="192">
        <f t="shared" si="816"/>
        <v>0</v>
      </c>
      <c r="EG214" s="192">
        <f t="shared" si="817"/>
        <v>0</v>
      </c>
      <c r="EH214" s="192">
        <f t="shared" si="818"/>
        <v>0</v>
      </c>
      <c r="EI214" s="192">
        <f t="shared" si="819"/>
        <v>0</v>
      </c>
      <c r="EJ214" s="192">
        <f t="shared" si="820"/>
        <v>0</v>
      </c>
      <c r="EK214" s="192">
        <f t="shared" si="821"/>
        <v>0</v>
      </c>
      <c r="EL214" s="192">
        <f t="shared" si="822"/>
        <v>0</v>
      </c>
      <c r="EM214" s="192">
        <f t="shared" si="823"/>
        <v>0</v>
      </c>
      <c r="EN214" s="192">
        <f t="shared" si="824"/>
        <v>0</v>
      </c>
      <c r="EO214" s="192">
        <f t="shared" si="825"/>
        <v>0</v>
      </c>
      <c r="EP214" s="192">
        <f t="shared" si="826"/>
        <v>0</v>
      </c>
      <c r="EQ214" s="192">
        <f t="shared" si="827"/>
        <v>0</v>
      </c>
      <c r="ER214" s="192">
        <f t="shared" si="828"/>
        <v>0</v>
      </c>
      <c r="ES214" s="192">
        <f t="shared" si="829"/>
        <v>0</v>
      </c>
      <c r="ET214" s="192">
        <f t="shared" si="830"/>
        <v>0</v>
      </c>
      <c r="EU214" s="192">
        <f t="shared" si="831"/>
        <v>0</v>
      </c>
      <c r="EV214" s="192">
        <f t="shared" si="832"/>
        <v>0</v>
      </c>
      <c r="EW214" s="192">
        <f t="shared" si="833"/>
        <v>0</v>
      </c>
      <c r="EX214" s="192">
        <f t="shared" si="834"/>
        <v>0</v>
      </c>
      <c r="EY214" s="192">
        <f t="shared" si="835"/>
        <v>0</v>
      </c>
      <c r="EZ214" s="192">
        <f t="shared" si="836"/>
        <v>0</v>
      </c>
      <c r="FA214" s="192">
        <f t="shared" si="837"/>
        <v>0</v>
      </c>
      <c r="FB214" s="192">
        <f t="shared" si="838"/>
        <v>0</v>
      </c>
      <c r="FC214" s="192">
        <f t="shared" si="839"/>
        <v>0</v>
      </c>
      <c r="FD214" s="192">
        <f t="shared" si="840"/>
        <v>0</v>
      </c>
      <c r="FE214" s="192">
        <f t="shared" si="841"/>
        <v>0</v>
      </c>
      <c r="FF214" s="192">
        <f t="shared" si="842"/>
        <v>0</v>
      </c>
      <c r="FG214" s="192">
        <f t="shared" si="843"/>
        <v>0</v>
      </c>
      <c r="FH214" s="192">
        <f t="shared" si="844"/>
        <v>0</v>
      </c>
      <c r="FI214" s="192">
        <f t="shared" si="845"/>
        <v>0</v>
      </c>
      <c r="FJ214" s="192">
        <f t="shared" si="846"/>
        <v>0</v>
      </c>
      <c r="FK214" s="192">
        <f t="shared" si="847"/>
        <v>0</v>
      </c>
      <c r="FL214" s="192">
        <f t="shared" si="848"/>
        <v>0</v>
      </c>
      <c r="FM214" s="192">
        <f t="shared" si="849"/>
        <v>0</v>
      </c>
      <c r="FN214" s="192">
        <f t="shared" si="850"/>
        <v>0</v>
      </c>
      <c r="FO214" s="192">
        <f t="shared" si="851"/>
        <v>0</v>
      </c>
      <c r="FP214" s="192">
        <f t="shared" si="852"/>
        <v>0</v>
      </c>
      <c r="FQ214" s="192">
        <f t="shared" si="853"/>
        <v>0</v>
      </c>
      <c r="FR214" s="192">
        <f t="shared" si="854"/>
        <v>0</v>
      </c>
      <c r="FS214" s="192">
        <f t="shared" si="855"/>
        <v>0</v>
      </c>
      <c r="FT214" s="192">
        <f t="shared" si="856"/>
        <v>0</v>
      </c>
      <c r="FU214" s="192">
        <f t="shared" si="857"/>
        <v>0</v>
      </c>
      <c r="FV214" s="192">
        <f t="shared" si="858"/>
        <v>0</v>
      </c>
      <c r="FW214" s="192">
        <f t="shared" si="859"/>
        <v>0</v>
      </c>
      <c r="FX214" s="192">
        <f t="shared" si="860"/>
        <v>0</v>
      </c>
      <c r="FY214" s="192">
        <f t="shared" si="861"/>
        <v>0</v>
      </c>
      <c r="FZ214" s="192">
        <f t="shared" si="862"/>
        <v>0</v>
      </c>
      <c r="GA214" s="192">
        <f t="shared" si="863"/>
        <v>0</v>
      </c>
      <c r="GB214" s="192">
        <f t="shared" si="864"/>
        <v>0</v>
      </c>
      <c r="GC214" s="192">
        <f t="shared" si="865"/>
        <v>0</v>
      </c>
      <c r="GD214" s="192">
        <f t="shared" si="866"/>
        <v>0</v>
      </c>
      <c r="GE214" s="192">
        <f t="shared" si="867"/>
        <v>0</v>
      </c>
      <c r="GF214" s="192">
        <f t="shared" si="868"/>
        <v>0</v>
      </c>
      <c r="GG214" s="192">
        <f t="shared" si="869"/>
        <v>0</v>
      </c>
      <c r="GH214" s="192">
        <f t="shared" si="870"/>
        <v>0</v>
      </c>
      <c r="GI214" s="192">
        <f t="shared" si="871"/>
        <v>0</v>
      </c>
      <c r="GJ214" s="192">
        <f t="shared" si="872"/>
        <v>0</v>
      </c>
      <c r="GK214" s="192">
        <f t="shared" si="873"/>
        <v>0</v>
      </c>
      <c r="GL214" s="192">
        <f t="shared" si="874"/>
        <v>0</v>
      </c>
      <c r="GM214" s="192">
        <f t="shared" si="875"/>
        <v>0</v>
      </c>
      <c r="GN214" s="192">
        <f t="shared" si="876"/>
        <v>0</v>
      </c>
      <c r="GO214" s="192">
        <f t="shared" si="877"/>
        <v>0</v>
      </c>
      <c r="GP214" s="192">
        <f t="shared" si="878"/>
        <v>0</v>
      </c>
      <c r="GQ214" s="192">
        <f t="shared" si="879"/>
        <v>0</v>
      </c>
      <c r="GR214" s="192">
        <f t="shared" si="880"/>
        <v>0</v>
      </c>
      <c r="GS214" s="192">
        <f t="shared" si="881"/>
        <v>0</v>
      </c>
      <c r="GT214" s="192">
        <f t="shared" si="882"/>
        <v>0</v>
      </c>
      <c r="GU214" s="192">
        <f t="shared" si="883"/>
        <v>0</v>
      </c>
      <c r="GV214" s="192">
        <f t="shared" si="884"/>
        <v>0</v>
      </c>
      <c r="GW214" s="192">
        <f t="shared" si="885"/>
        <v>0</v>
      </c>
      <c r="GX214" s="192">
        <f t="shared" si="886"/>
        <v>0</v>
      </c>
      <c r="GY214" s="192">
        <f t="shared" si="887"/>
        <v>0</v>
      </c>
      <c r="GZ214" s="192">
        <f t="shared" si="888"/>
        <v>0</v>
      </c>
      <c r="HA214" s="192">
        <f t="shared" si="889"/>
        <v>0</v>
      </c>
      <c r="HB214" s="192">
        <f t="shared" si="890"/>
        <v>0</v>
      </c>
      <c r="HC214" s="192">
        <f t="shared" si="891"/>
        <v>0</v>
      </c>
      <c r="HD214" s="192">
        <f t="shared" si="892"/>
        <v>0</v>
      </c>
      <c r="HE214" s="192">
        <f t="shared" si="893"/>
        <v>0</v>
      </c>
      <c r="HF214" s="192">
        <f t="shared" si="894"/>
        <v>0</v>
      </c>
      <c r="HG214" s="192">
        <f t="shared" si="895"/>
        <v>0</v>
      </c>
      <c r="HH214" s="192">
        <f t="shared" si="896"/>
        <v>0</v>
      </c>
      <c r="HI214" s="192">
        <f t="shared" si="897"/>
        <v>0</v>
      </c>
      <c r="HJ214" s="192">
        <f t="shared" si="898"/>
        <v>0</v>
      </c>
      <c r="HK214" s="192">
        <f t="shared" si="899"/>
        <v>0</v>
      </c>
      <c r="HL214" s="192">
        <f t="shared" si="900"/>
        <v>0</v>
      </c>
      <c r="HM214" s="192">
        <f t="shared" si="901"/>
        <v>0</v>
      </c>
      <c r="HN214" s="194">
        <f t="shared" si="910"/>
        <v>0</v>
      </c>
      <c r="HO214" s="194">
        <f t="shared" si="911"/>
        <v>0</v>
      </c>
      <c r="HP214" s="194">
        <f t="shared" si="912"/>
        <v>0</v>
      </c>
      <c r="HQ214" s="194">
        <f t="shared" si="913"/>
        <v>0</v>
      </c>
      <c r="HR214" s="194">
        <f t="shared" si="914"/>
        <v>0</v>
      </c>
      <c r="HS214" s="195" t="str">
        <f t="shared" si="701"/>
        <v/>
      </c>
      <c r="HT214" s="196">
        <f t="shared" si="915"/>
        <v>0</v>
      </c>
      <c r="HU214" s="196">
        <f t="shared" si="916"/>
        <v>0</v>
      </c>
      <c r="HV214" s="197" t="str">
        <f t="shared" si="702"/>
        <v/>
      </c>
      <c r="HW214" s="197" t="str">
        <f t="shared" si="902"/>
        <v/>
      </c>
      <c r="HX214" s="197" t="str">
        <f t="shared" si="903"/>
        <v/>
      </c>
      <c r="HY214" s="195" t="str">
        <f t="shared" si="703"/>
        <v/>
      </c>
      <c r="HZ214" s="30">
        <f t="shared" si="699"/>
        <v>0</v>
      </c>
      <c r="IA214" s="198">
        <f t="shared" si="704"/>
        <v>0</v>
      </c>
      <c r="IB214" s="195"/>
      <c r="IC214" s="195">
        <f t="shared" si="711"/>
        <v>0</v>
      </c>
      <c r="ID214" s="195">
        <f t="shared" si="705"/>
        <v>0</v>
      </c>
      <c r="IE214" s="195">
        <f t="shared" si="904"/>
        <v>0</v>
      </c>
      <c r="IF214" s="195">
        <f t="shared" si="706"/>
        <v>0</v>
      </c>
      <c r="IG214" s="307">
        <f t="shared" si="707"/>
        <v>0</v>
      </c>
      <c r="IH214" s="307">
        <f t="shared" si="708"/>
        <v>0</v>
      </c>
      <c r="II214" s="44">
        <f t="shared" si="709"/>
        <v>0</v>
      </c>
      <c r="IJ214" s="44">
        <f t="shared" si="712"/>
        <v>0</v>
      </c>
      <c r="IK214" s="44">
        <f t="shared" si="713"/>
        <v>0</v>
      </c>
      <c r="IL214" s="44">
        <f t="shared" si="714"/>
        <v>0</v>
      </c>
      <c r="IM214" s="44">
        <f t="shared" si="715"/>
        <v>0</v>
      </c>
      <c r="IN214" s="44">
        <f t="shared" si="716"/>
        <v>0</v>
      </c>
      <c r="IO214" s="44">
        <f t="shared" si="717"/>
        <v>0</v>
      </c>
    </row>
    <row r="215" spans="1:249" ht="18" customHeight="1">
      <c r="A215" s="188">
        <v>209</v>
      </c>
      <c r="B215" s="326"/>
      <c r="C215" s="289"/>
      <c r="D215" s="199"/>
      <c r="E215" s="189"/>
      <c r="F215" s="189"/>
      <c r="G215" s="190"/>
      <c r="H215" s="190"/>
      <c r="I215" s="272"/>
      <c r="J215" s="207"/>
      <c r="K215" s="214" t="str">
        <f t="shared" si="710"/>
        <v/>
      </c>
      <c r="L215" s="200" t="str">
        <f t="shared" si="718"/>
        <v/>
      </c>
      <c r="M215" s="200" t="str">
        <f t="shared" si="719"/>
        <v/>
      </c>
      <c r="N215" s="209" t="str">
        <f t="shared" si="700"/>
        <v/>
      </c>
      <c r="O215" s="208" t="str">
        <f>IFERROR(IF(D215="","",IF(K215="","",IF(I215="","",IF(F215="F",VLOOKUP(K215,F!A:G,2,0),IF(F215="M",VLOOKUP(K215,M!A:G,2,0),""))))),0)</f>
        <v/>
      </c>
      <c r="P215" s="191" t="str">
        <f>IFERROR(IF(D215="","",IF(K215="","",IF(I215="","",IF(F215="F",VLOOKUP(K215,F!A:G,3,0),IF(F215="M",VLOOKUP(K215,M!A:G,3,0),""))))),0)</f>
        <v/>
      </c>
      <c r="Q215" s="191" t="str">
        <f>IFERROR(IF(D215="","",IF(K215="","",IF(I215="","",IF(F215="F",VLOOKUP(K215,F!A:G,4,0),IF(F215="M",VLOOKUP(K215,M!A:G,4,0),""))))),0)</f>
        <v/>
      </c>
      <c r="R215" s="191" t="str">
        <f>IFERROR(IF(D215="","",IF(K215="","",IF(I215="","",IF(F215="F",VLOOKUP(K215,F!A:G,5,0),IF(F215="M",VLOOKUP(K215,M!A:G,5,0),""))))),0)</f>
        <v/>
      </c>
      <c r="S215" s="191" t="str">
        <f>IFERROR(IF(D215="","",IF(K215="","",IF(I215="","",IF(F215="F",VLOOKUP(K215,F!A:G,6,0),IF(F215="M",VLOOKUP(K215,M!A:G,6,0),""))))),0)</f>
        <v/>
      </c>
      <c r="T215" s="191" t="str">
        <f>IFERROR(IF(D215="","",IF(K215="","",IF(I215="","",IF(F215="F",VLOOKUP(K215,F!A:G,7,0),IF(F215="M",VLOOKUP(K215,M!A:G,7,0),""))))),0)</f>
        <v/>
      </c>
      <c r="U215" s="191" t="str">
        <f>IFERROR(IF(D215="","",IF(K215="","",IF(J215="","",IF(F215="F",VLOOKUP(K215,F!A:M,8,0),IF(F215="M",VLOOKUP(K215,M!A:M,8,0),""))))),0)</f>
        <v/>
      </c>
      <c r="V215" s="191" t="str">
        <f>IFERROR(IF(D215="","",IF(K215="","",IF(J215="","",IF(F215="F",VLOOKUP(K215,F!A:M,9,0),IF(F215="M",VLOOKUP(K215,M!A:M,9,0),""))))),0)</f>
        <v/>
      </c>
      <c r="W215" s="191" t="str">
        <f>IFERROR(IF(D215="","",IF(K215="","",IF(J215="","",IF(F215="F",VLOOKUP(K215,F!A:M,10,0),IF(F215="M",VLOOKUP(K215,M!A:M,10,0),""))))),0)</f>
        <v/>
      </c>
      <c r="X215" s="191" t="str">
        <f>IFERROR(IF(D215="","",IF(K215="","",IF(J215="","",IF(F215="F",VLOOKUP(K215,F!A:M,11,0),IF(F215="M",VLOOKUP(K215,M!A:M,11,0),""))))),0)</f>
        <v/>
      </c>
      <c r="Y215" s="191" t="str">
        <f>IFERROR(IF(D215="","",IF(K215="","",IF(J215="","",IF(F215="F",VLOOKUP(K215,F!A:M,12,0),IF(F215="M",VLOOKUP(K215,M!A:M,12,0),""))))),0)</f>
        <v/>
      </c>
      <c r="Z215" s="191" t="str">
        <f>IFERROR(IF(D215="","",IF(K215="","",IF(J215="","",IF(F215="F",VLOOKUP(K215,F!A:M,13,0),IF(F215="M",VLOOKUP(K215,M!A:M,13,0),""))))),0)</f>
        <v/>
      </c>
      <c r="AA215" s="191" t="str">
        <f>IFERROR(IF(D215="","",IF(F215="","",IF(J215="","",IF(K215="","",IF(AND(K215&gt;23,K215&lt;=60),IF(F215="F",VLOOKUP(MROUND(HZ215,0.5),'F-Weight for Length'!K:S,2,0),VLOOKUP(MROUND(HZ215,0.5),'M-Weight for Length'!K:S,2,0)),IF(K215&gt;60,IF(F215="F",VLOOKUP(K215,'F-Weight for Length'!U:AC,2,0),VLOOKUP(K215,'M-Weight for Length'!U:AC,2,0)),IF(F215="F",VLOOKUP(MROUND(HZ215,0.5),'F-Weight for Length'!A:I,2,0),VLOOKUP(MROUND(HZ215,0.5),'M-Weight for Length'!A:I,2,0)))))))),0)</f>
        <v/>
      </c>
      <c r="AB215" s="191" t="str">
        <f>IFERROR(IF(D215="","",IF(F215="","",IF(J215="","",IF(K215="","",IF(AND(K215&gt;23,K215&lt;=60),IF(F215="F",VLOOKUP(MROUND(HZ215,0.5),'F-Weight for Length'!K:S,3,0),VLOOKUP(MROUND(HZ215,0.5),'M-Weight for Length'!K:S,3,0)),IF(K215&gt;60,IF(F215="F",VLOOKUP(K215,'F-Weight for Length'!U:AC,3,0),VLOOKUP(K215,'M-Weight for Length'!U:AC,3,0)),IF(F215="F",VLOOKUP(MROUND(HZ215,0.5),'F-Weight for Length'!A:I,3,0),VLOOKUP(MROUND(HZ215,0.5),'M-Weight for Length'!A:I,3,0)))))))),0)</f>
        <v/>
      </c>
      <c r="AC215" s="191" t="str">
        <f>IFERROR(IF(D215="","",IF(F215="","",IF(J215="","",IF(K215="","",IF(AND(K215&gt;23,K215&lt;=60),IF(F215="F",VLOOKUP(MROUND(HZ215,0.5),'F-Weight for Length'!K:S,4,0),VLOOKUP(MROUND(HZ215,0.5),'M-Weight for Length'!K:S,4,0)),IF(K215&gt;60,IF(F215="F",VLOOKUP(K215,'F-Weight for Length'!U:AC,4,0),VLOOKUP(K215,'M-Weight for Length'!U:AC,4,0)),IF(F215="F",VLOOKUP(MROUND(HZ215,0.5),'F-Weight for Length'!A:I,4,0),VLOOKUP(MROUND(HZ215,0.5),'M-Weight for Length'!A:I,4,0)))))))),0)</f>
        <v/>
      </c>
      <c r="AD215" s="191" t="str">
        <f>IFERROR(IF(D215="","",IF(F215="","",IF(J215="","",IF(K215="","",IF(AND(K215&gt;23,K215&lt;=60),IF(F215="F",VLOOKUP(MROUND(HZ215,0.5),'F-Weight for Length'!K:S,5,0),VLOOKUP(MROUND(HZ215,0.5),'M-Weight for Length'!K:S,5,0)),IF(K215&gt;60,IF(F215="F",VLOOKUP(K215,'F-Weight for Length'!U:AC,5,0),VLOOKUP(K215,'M-Weight for Length'!U:AC,5,0)),IF(F215="F",VLOOKUP(MROUND(HZ215,0.5),'F-Weight for Length'!A:I,5,0),VLOOKUP(MROUND(HZ215,0.5),'M-Weight for Length'!A:I,5,0)))))))),0)</f>
        <v/>
      </c>
      <c r="AE215" s="191" t="str">
        <f>IFERROR(IF(D215="","",IF(F215="","",IF(J215="","",IF(K215="","",IF(AND(K215&gt;23,K215&lt;=60),IF(F215="F",VLOOKUP(MROUND(HZ215,0.5),'F-Weight for Length'!K:S,6,0),VLOOKUP(MROUND(HZ215,0.5),'M-Weight for Length'!K:S,6,0)),IF(K215&gt;60,IF(F215="F",VLOOKUP(K215,'F-Weight for Length'!U:AC,6,0),VLOOKUP(K215,'M-Weight for Length'!U:AC,6,0)),IF(F215="F",VLOOKUP(MROUND(HZ215,0.5),'F-Weight for Length'!A:I,6,0),VLOOKUP(MROUND(HZ215,0.5),'M-Weight for Length'!A:I,6,0)))))))),0)</f>
        <v/>
      </c>
      <c r="AF215" s="191" t="str">
        <f>IFERROR(IF(D215="","",IF(F215="","",IF(J215="","",IF(K215="","",IF(AND(K215&gt;23,K215&lt;=60),IF(F215="F",VLOOKUP(MROUND(HZ215,0.5),'F-Weight for Length'!K:S,7,0),VLOOKUP(MROUND(HZ215,0.5),'M-Weight for Length'!K:S,7,0)),IF(K215&gt;60,IF(F215="F",VLOOKUP(K215,'F-Weight for Length'!U:AC,7,0),VLOOKUP(K215,'M-Weight for Length'!U:AC,7,0)),IF(F215="F",VLOOKUP(MROUND(HZ215,0.5),'F-Weight for Length'!A:I,7,0),VLOOKUP(MROUND(HZ215,0.5),'M-Weight for Length'!A:I,7,0)))))))),0)</f>
        <v/>
      </c>
      <c r="AG215" s="191" t="str">
        <f>IFERROR(IF(D215="","",IF(F215="","",IF(J215="","",IF(K215="","",IF(AND(K215&gt;23,K215&lt;=60),IF(F215="F",VLOOKUP(MROUND(HZ215,0.5),'F-Weight for Length'!K:S,8,0),VLOOKUP(MROUND(HZ215,0.5),'M-Weight for Length'!K:S,8,0)),IF(K215&gt;60,IF(F215="F",VLOOKUP(K215,'F-Weight for Length'!U:AC,8,0),VLOOKUP(K215,'M-Weight for Length'!U:AC,8,0)),IF(F215="F",VLOOKUP(MROUND(HZ215,0.5),'F-Weight for Length'!A:I,8,0),VLOOKUP(MROUND(HZ215,0.5),'M-Weight for Length'!A:I,8,0)))))))),0)</f>
        <v/>
      </c>
      <c r="AH215" s="191" t="str">
        <f>IFERROR(IF(D215="","",IF(F215="","",IF(J215="","",IF(K215="","",IF(AND(K215&gt;23,K215&lt;=60),IF(F215="F",VLOOKUP(MROUND(HZ215,0.5),'F-Weight for Length'!K:S,9,0),VLOOKUP(MROUND(HZ215,0.5),'M-Weight for Length'!K:S,9,0)),IF(K215&gt;60,IF(F215="F",VLOOKUP(K215,'F-Weight for Length'!U:AC,9,0),VLOOKUP(K215,'M-Weight for Length'!U:AC,9,0)),IF(F215="F",VLOOKUP(MROUND(HZ215,0.5),'F-Weight for Length'!A:I,9,0),VLOOKUP(MROUND(HZ215,0.5),'M-Weight for Length'!A:I,9,0)))))))),0)</f>
        <v/>
      </c>
      <c r="AI215" s="192">
        <f t="shared" si="720"/>
        <v>0</v>
      </c>
      <c r="AJ215" s="192">
        <f t="shared" si="721"/>
        <v>0</v>
      </c>
      <c r="AK215" s="192">
        <f t="shared" si="722"/>
        <v>0</v>
      </c>
      <c r="AL215" s="192">
        <f t="shared" si="723"/>
        <v>0</v>
      </c>
      <c r="AM215" s="192">
        <f t="shared" si="724"/>
        <v>0</v>
      </c>
      <c r="AN215" s="192">
        <f t="shared" si="725"/>
        <v>0</v>
      </c>
      <c r="AO215" s="192">
        <f t="shared" si="726"/>
        <v>0</v>
      </c>
      <c r="AP215" s="192">
        <f t="shared" si="727"/>
        <v>0</v>
      </c>
      <c r="AQ215" s="192">
        <f t="shared" si="728"/>
        <v>0</v>
      </c>
      <c r="AR215" s="192">
        <f t="shared" si="729"/>
        <v>0</v>
      </c>
      <c r="AS215" s="192">
        <f t="shared" si="730"/>
        <v>0</v>
      </c>
      <c r="AT215" s="192">
        <f t="shared" si="731"/>
        <v>0</v>
      </c>
      <c r="AU215" s="192">
        <f t="shared" si="732"/>
        <v>0</v>
      </c>
      <c r="AV215" s="192">
        <f t="shared" si="733"/>
        <v>0</v>
      </c>
      <c r="AW215" s="192">
        <f t="shared" si="734"/>
        <v>0</v>
      </c>
      <c r="AX215" s="192">
        <f t="shared" si="735"/>
        <v>0</v>
      </c>
      <c r="AY215" s="192">
        <f t="shared" si="736"/>
        <v>0</v>
      </c>
      <c r="AZ215" s="192">
        <f t="shared" si="737"/>
        <v>0</v>
      </c>
      <c r="BA215" s="192">
        <f t="shared" si="738"/>
        <v>0</v>
      </c>
      <c r="BB215" s="192">
        <f t="shared" si="739"/>
        <v>0</v>
      </c>
      <c r="BC215" s="192">
        <f t="shared" si="740"/>
        <v>0</v>
      </c>
      <c r="BD215" s="192">
        <f t="shared" si="741"/>
        <v>0</v>
      </c>
      <c r="BE215" s="192">
        <f t="shared" si="742"/>
        <v>0</v>
      </c>
      <c r="BF215" s="192">
        <f t="shared" si="743"/>
        <v>0</v>
      </c>
      <c r="BG215" s="192">
        <f t="shared" si="744"/>
        <v>0</v>
      </c>
      <c r="BH215" s="192">
        <f t="shared" si="745"/>
        <v>0</v>
      </c>
      <c r="BI215" s="192">
        <f t="shared" si="746"/>
        <v>0</v>
      </c>
      <c r="BJ215" s="192">
        <f t="shared" si="747"/>
        <v>0</v>
      </c>
      <c r="BK215" s="192">
        <f t="shared" si="748"/>
        <v>0</v>
      </c>
      <c r="BL215" s="192">
        <f t="shared" si="749"/>
        <v>0</v>
      </c>
      <c r="BM215" s="192">
        <f t="shared" si="750"/>
        <v>0</v>
      </c>
      <c r="BN215" s="192">
        <f t="shared" si="751"/>
        <v>0</v>
      </c>
      <c r="BO215" s="192">
        <f t="shared" si="752"/>
        <v>0</v>
      </c>
      <c r="BP215" s="192">
        <f t="shared" si="753"/>
        <v>0</v>
      </c>
      <c r="BQ215" s="192">
        <f t="shared" si="754"/>
        <v>0</v>
      </c>
      <c r="BR215" s="192">
        <f t="shared" si="755"/>
        <v>0</v>
      </c>
      <c r="BS215" s="192">
        <f t="shared" si="756"/>
        <v>0</v>
      </c>
      <c r="BT215" s="192">
        <f t="shared" si="757"/>
        <v>0</v>
      </c>
      <c r="BU215" s="192">
        <f t="shared" si="758"/>
        <v>0</v>
      </c>
      <c r="BV215" s="192">
        <f t="shared" si="759"/>
        <v>0</v>
      </c>
      <c r="BW215" s="192">
        <f t="shared" si="760"/>
        <v>0</v>
      </c>
      <c r="BX215" s="192">
        <f t="shared" si="761"/>
        <v>0</v>
      </c>
      <c r="BY215" s="192">
        <f t="shared" si="762"/>
        <v>0</v>
      </c>
      <c r="BZ215" s="192">
        <f t="shared" si="763"/>
        <v>0</v>
      </c>
      <c r="CA215" s="192">
        <f t="shared" si="764"/>
        <v>0</v>
      </c>
      <c r="CB215" s="192">
        <f t="shared" si="765"/>
        <v>0</v>
      </c>
      <c r="CC215" s="192">
        <f t="shared" si="766"/>
        <v>0</v>
      </c>
      <c r="CD215" s="192">
        <f t="shared" si="767"/>
        <v>0</v>
      </c>
      <c r="CE215" s="192">
        <f t="shared" si="768"/>
        <v>0</v>
      </c>
      <c r="CF215" s="192">
        <f t="shared" si="769"/>
        <v>0</v>
      </c>
      <c r="CG215" s="192">
        <f t="shared" si="770"/>
        <v>0</v>
      </c>
      <c r="CH215" s="192">
        <f t="shared" si="771"/>
        <v>0</v>
      </c>
      <c r="CI215" s="192">
        <f t="shared" si="772"/>
        <v>0</v>
      </c>
      <c r="CJ215" s="192">
        <f t="shared" si="773"/>
        <v>0</v>
      </c>
      <c r="CK215" s="192">
        <f t="shared" si="774"/>
        <v>0</v>
      </c>
      <c r="CL215" s="192">
        <f t="shared" si="775"/>
        <v>0</v>
      </c>
      <c r="CM215" s="192">
        <f t="shared" si="776"/>
        <v>0</v>
      </c>
      <c r="CN215" s="192">
        <f t="shared" si="777"/>
        <v>0</v>
      </c>
      <c r="CO215" s="192">
        <f t="shared" si="778"/>
        <v>0</v>
      </c>
      <c r="CP215" s="192">
        <f t="shared" si="779"/>
        <v>0</v>
      </c>
      <c r="CQ215" s="192">
        <f t="shared" si="780"/>
        <v>0</v>
      </c>
      <c r="CR215" s="192">
        <f t="shared" si="781"/>
        <v>0</v>
      </c>
      <c r="CS215" s="192">
        <f t="shared" si="782"/>
        <v>0</v>
      </c>
      <c r="CT215" s="192">
        <f t="shared" si="783"/>
        <v>0</v>
      </c>
      <c r="CU215" s="192">
        <f t="shared" si="784"/>
        <v>0</v>
      </c>
      <c r="CV215" s="192">
        <f t="shared" si="785"/>
        <v>0</v>
      </c>
      <c r="CW215" s="192">
        <f t="shared" si="786"/>
        <v>0</v>
      </c>
      <c r="CX215" s="192">
        <f t="shared" si="787"/>
        <v>0</v>
      </c>
      <c r="CY215" s="192">
        <f t="shared" si="788"/>
        <v>0</v>
      </c>
      <c r="CZ215" s="192">
        <f t="shared" si="789"/>
        <v>0</v>
      </c>
      <c r="DA215" s="192">
        <f t="shared" si="790"/>
        <v>0</v>
      </c>
      <c r="DB215" s="192">
        <f t="shared" si="791"/>
        <v>0</v>
      </c>
      <c r="DC215" s="192">
        <f t="shared" si="792"/>
        <v>0</v>
      </c>
      <c r="DD215" s="192">
        <f t="shared" si="793"/>
        <v>0</v>
      </c>
      <c r="DE215" s="192">
        <f t="shared" si="794"/>
        <v>0</v>
      </c>
      <c r="DF215" s="192">
        <f t="shared" si="795"/>
        <v>0</v>
      </c>
      <c r="DG215" s="192">
        <f t="shared" si="796"/>
        <v>0</v>
      </c>
      <c r="DH215" s="192">
        <f t="shared" si="797"/>
        <v>0</v>
      </c>
      <c r="DI215" s="192">
        <f t="shared" si="798"/>
        <v>0</v>
      </c>
      <c r="DJ215" s="192">
        <f t="shared" si="799"/>
        <v>0</v>
      </c>
      <c r="DK215" s="192">
        <f t="shared" si="800"/>
        <v>0</v>
      </c>
      <c r="DL215" s="192">
        <f t="shared" si="801"/>
        <v>0</v>
      </c>
      <c r="DM215" s="192">
        <f t="shared" si="802"/>
        <v>0</v>
      </c>
      <c r="DN215" s="192">
        <f t="shared" si="803"/>
        <v>0</v>
      </c>
      <c r="DO215" s="192">
        <f t="shared" si="804"/>
        <v>0</v>
      </c>
      <c r="DP215" s="192">
        <f t="shared" si="805"/>
        <v>0</v>
      </c>
      <c r="DQ215" s="192">
        <f t="shared" si="806"/>
        <v>0</v>
      </c>
      <c r="DR215" s="192">
        <f t="shared" si="807"/>
        <v>0</v>
      </c>
      <c r="DS215" s="192">
        <f t="shared" si="808"/>
        <v>0</v>
      </c>
      <c r="DT215" s="192">
        <f t="shared" si="809"/>
        <v>0</v>
      </c>
      <c r="DU215" s="192">
        <f t="shared" si="810"/>
        <v>0</v>
      </c>
      <c r="DV215" s="193">
        <f t="shared" si="905"/>
        <v>0</v>
      </c>
      <c r="DW215" s="193">
        <f t="shared" si="906"/>
        <v>0</v>
      </c>
      <c r="DX215" s="193">
        <f t="shared" si="907"/>
        <v>0</v>
      </c>
      <c r="DY215" s="193">
        <f t="shared" si="908"/>
        <v>0</v>
      </c>
      <c r="DZ215" s="193">
        <f t="shared" si="909"/>
        <v>0</v>
      </c>
      <c r="EA215" s="192">
        <f t="shared" si="811"/>
        <v>0</v>
      </c>
      <c r="EB215" s="192">
        <f t="shared" si="812"/>
        <v>0</v>
      </c>
      <c r="EC215" s="192">
        <f t="shared" si="813"/>
        <v>0</v>
      </c>
      <c r="ED215" s="192">
        <f t="shared" si="814"/>
        <v>0</v>
      </c>
      <c r="EE215" s="192">
        <f t="shared" si="815"/>
        <v>0</v>
      </c>
      <c r="EF215" s="192">
        <f t="shared" si="816"/>
        <v>0</v>
      </c>
      <c r="EG215" s="192">
        <f t="shared" si="817"/>
        <v>0</v>
      </c>
      <c r="EH215" s="192">
        <f t="shared" si="818"/>
        <v>0</v>
      </c>
      <c r="EI215" s="192">
        <f t="shared" si="819"/>
        <v>0</v>
      </c>
      <c r="EJ215" s="192">
        <f t="shared" si="820"/>
        <v>0</v>
      </c>
      <c r="EK215" s="192">
        <f t="shared" si="821"/>
        <v>0</v>
      </c>
      <c r="EL215" s="192">
        <f t="shared" si="822"/>
        <v>0</v>
      </c>
      <c r="EM215" s="192">
        <f t="shared" si="823"/>
        <v>0</v>
      </c>
      <c r="EN215" s="192">
        <f t="shared" si="824"/>
        <v>0</v>
      </c>
      <c r="EO215" s="192">
        <f t="shared" si="825"/>
        <v>0</v>
      </c>
      <c r="EP215" s="192">
        <f t="shared" si="826"/>
        <v>0</v>
      </c>
      <c r="EQ215" s="192">
        <f t="shared" si="827"/>
        <v>0</v>
      </c>
      <c r="ER215" s="192">
        <f t="shared" si="828"/>
        <v>0</v>
      </c>
      <c r="ES215" s="192">
        <f t="shared" si="829"/>
        <v>0</v>
      </c>
      <c r="ET215" s="192">
        <f t="shared" si="830"/>
        <v>0</v>
      </c>
      <c r="EU215" s="192">
        <f t="shared" si="831"/>
        <v>0</v>
      </c>
      <c r="EV215" s="192">
        <f t="shared" si="832"/>
        <v>0</v>
      </c>
      <c r="EW215" s="192">
        <f t="shared" si="833"/>
        <v>0</v>
      </c>
      <c r="EX215" s="192">
        <f t="shared" si="834"/>
        <v>0</v>
      </c>
      <c r="EY215" s="192">
        <f t="shared" si="835"/>
        <v>0</v>
      </c>
      <c r="EZ215" s="192">
        <f t="shared" si="836"/>
        <v>0</v>
      </c>
      <c r="FA215" s="192">
        <f t="shared" si="837"/>
        <v>0</v>
      </c>
      <c r="FB215" s="192">
        <f t="shared" si="838"/>
        <v>0</v>
      </c>
      <c r="FC215" s="192">
        <f t="shared" si="839"/>
        <v>0</v>
      </c>
      <c r="FD215" s="192">
        <f t="shared" si="840"/>
        <v>0</v>
      </c>
      <c r="FE215" s="192">
        <f t="shared" si="841"/>
        <v>0</v>
      </c>
      <c r="FF215" s="192">
        <f t="shared" si="842"/>
        <v>0</v>
      </c>
      <c r="FG215" s="192">
        <f t="shared" si="843"/>
        <v>0</v>
      </c>
      <c r="FH215" s="192">
        <f t="shared" si="844"/>
        <v>0</v>
      </c>
      <c r="FI215" s="192">
        <f t="shared" si="845"/>
        <v>0</v>
      </c>
      <c r="FJ215" s="192">
        <f t="shared" si="846"/>
        <v>0</v>
      </c>
      <c r="FK215" s="192">
        <f t="shared" si="847"/>
        <v>0</v>
      </c>
      <c r="FL215" s="192">
        <f t="shared" si="848"/>
        <v>0</v>
      </c>
      <c r="FM215" s="192">
        <f t="shared" si="849"/>
        <v>0</v>
      </c>
      <c r="FN215" s="192">
        <f t="shared" si="850"/>
        <v>0</v>
      </c>
      <c r="FO215" s="192">
        <f t="shared" si="851"/>
        <v>0</v>
      </c>
      <c r="FP215" s="192">
        <f t="shared" si="852"/>
        <v>0</v>
      </c>
      <c r="FQ215" s="192">
        <f t="shared" si="853"/>
        <v>0</v>
      </c>
      <c r="FR215" s="192">
        <f t="shared" si="854"/>
        <v>0</v>
      </c>
      <c r="FS215" s="192">
        <f t="shared" si="855"/>
        <v>0</v>
      </c>
      <c r="FT215" s="192">
        <f t="shared" si="856"/>
        <v>0</v>
      </c>
      <c r="FU215" s="192">
        <f t="shared" si="857"/>
        <v>0</v>
      </c>
      <c r="FV215" s="192">
        <f t="shared" si="858"/>
        <v>0</v>
      </c>
      <c r="FW215" s="192">
        <f t="shared" si="859"/>
        <v>0</v>
      </c>
      <c r="FX215" s="192">
        <f t="shared" si="860"/>
        <v>0</v>
      </c>
      <c r="FY215" s="192">
        <f t="shared" si="861"/>
        <v>0</v>
      </c>
      <c r="FZ215" s="192">
        <f t="shared" si="862"/>
        <v>0</v>
      </c>
      <c r="GA215" s="192">
        <f t="shared" si="863"/>
        <v>0</v>
      </c>
      <c r="GB215" s="192">
        <f t="shared" si="864"/>
        <v>0</v>
      </c>
      <c r="GC215" s="192">
        <f t="shared" si="865"/>
        <v>0</v>
      </c>
      <c r="GD215" s="192">
        <f t="shared" si="866"/>
        <v>0</v>
      </c>
      <c r="GE215" s="192">
        <f t="shared" si="867"/>
        <v>0</v>
      </c>
      <c r="GF215" s="192">
        <f t="shared" si="868"/>
        <v>0</v>
      </c>
      <c r="GG215" s="192">
        <f t="shared" si="869"/>
        <v>0</v>
      </c>
      <c r="GH215" s="192">
        <f t="shared" si="870"/>
        <v>0</v>
      </c>
      <c r="GI215" s="192">
        <f t="shared" si="871"/>
        <v>0</v>
      </c>
      <c r="GJ215" s="192">
        <f t="shared" si="872"/>
        <v>0</v>
      </c>
      <c r="GK215" s="192">
        <f t="shared" si="873"/>
        <v>0</v>
      </c>
      <c r="GL215" s="192">
        <f t="shared" si="874"/>
        <v>0</v>
      </c>
      <c r="GM215" s="192">
        <f t="shared" si="875"/>
        <v>0</v>
      </c>
      <c r="GN215" s="192">
        <f t="shared" si="876"/>
        <v>0</v>
      </c>
      <c r="GO215" s="192">
        <f t="shared" si="877"/>
        <v>0</v>
      </c>
      <c r="GP215" s="192">
        <f t="shared" si="878"/>
        <v>0</v>
      </c>
      <c r="GQ215" s="192">
        <f t="shared" si="879"/>
        <v>0</v>
      </c>
      <c r="GR215" s="192">
        <f t="shared" si="880"/>
        <v>0</v>
      </c>
      <c r="GS215" s="192">
        <f t="shared" si="881"/>
        <v>0</v>
      </c>
      <c r="GT215" s="192">
        <f t="shared" si="882"/>
        <v>0</v>
      </c>
      <c r="GU215" s="192">
        <f t="shared" si="883"/>
        <v>0</v>
      </c>
      <c r="GV215" s="192">
        <f t="shared" si="884"/>
        <v>0</v>
      </c>
      <c r="GW215" s="192">
        <f t="shared" si="885"/>
        <v>0</v>
      </c>
      <c r="GX215" s="192">
        <f t="shared" si="886"/>
        <v>0</v>
      </c>
      <c r="GY215" s="192">
        <f t="shared" si="887"/>
        <v>0</v>
      </c>
      <c r="GZ215" s="192">
        <f t="shared" si="888"/>
        <v>0</v>
      </c>
      <c r="HA215" s="192">
        <f t="shared" si="889"/>
        <v>0</v>
      </c>
      <c r="HB215" s="192">
        <f t="shared" si="890"/>
        <v>0</v>
      </c>
      <c r="HC215" s="192">
        <f t="shared" si="891"/>
        <v>0</v>
      </c>
      <c r="HD215" s="192">
        <f t="shared" si="892"/>
        <v>0</v>
      </c>
      <c r="HE215" s="192">
        <f t="shared" si="893"/>
        <v>0</v>
      </c>
      <c r="HF215" s="192">
        <f t="shared" si="894"/>
        <v>0</v>
      </c>
      <c r="HG215" s="192">
        <f t="shared" si="895"/>
        <v>0</v>
      </c>
      <c r="HH215" s="192">
        <f t="shared" si="896"/>
        <v>0</v>
      </c>
      <c r="HI215" s="192">
        <f t="shared" si="897"/>
        <v>0</v>
      </c>
      <c r="HJ215" s="192">
        <f t="shared" si="898"/>
        <v>0</v>
      </c>
      <c r="HK215" s="192">
        <f t="shared" si="899"/>
        <v>0</v>
      </c>
      <c r="HL215" s="192">
        <f t="shared" si="900"/>
        <v>0</v>
      </c>
      <c r="HM215" s="192">
        <f t="shared" si="901"/>
        <v>0</v>
      </c>
      <c r="HN215" s="194">
        <f t="shared" si="910"/>
        <v>0</v>
      </c>
      <c r="HO215" s="194">
        <f t="shared" si="911"/>
        <v>0</v>
      </c>
      <c r="HP215" s="194">
        <f t="shared" si="912"/>
        <v>0</v>
      </c>
      <c r="HQ215" s="194">
        <f t="shared" si="913"/>
        <v>0</v>
      </c>
      <c r="HR215" s="194">
        <f t="shared" si="914"/>
        <v>0</v>
      </c>
      <c r="HS215" s="195" t="str">
        <f t="shared" si="701"/>
        <v/>
      </c>
      <c r="HT215" s="196">
        <f t="shared" si="915"/>
        <v>0</v>
      </c>
      <c r="HU215" s="196">
        <f t="shared" si="916"/>
        <v>0</v>
      </c>
      <c r="HV215" s="197" t="str">
        <f t="shared" si="702"/>
        <v/>
      </c>
      <c r="HW215" s="197" t="str">
        <f t="shared" si="902"/>
        <v/>
      </c>
      <c r="HX215" s="197" t="str">
        <f t="shared" si="903"/>
        <v/>
      </c>
      <c r="HY215" s="195" t="str">
        <f t="shared" si="703"/>
        <v/>
      </c>
      <c r="HZ215" s="30">
        <f t="shared" si="699"/>
        <v>0</v>
      </c>
      <c r="IA215" s="198">
        <f t="shared" si="704"/>
        <v>0</v>
      </c>
      <c r="IB215" s="195"/>
      <c r="IC215" s="195">
        <f t="shared" si="711"/>
        <v>0</v>
      </c>
      <c r="ID215" s="195">
        <f t="shared" si="705"/>
        <v>0</v>
      </c>
      <c r="IE215" s="195">
        <f t="shared" si="904"/>
        <v>0</v>
      </c>
      <c r="IF215" s="195">
        <f t="shared" si="706"/>
        <v>0</v>
      </c>
      <c r="IG215" s="307">
        <f t="shared" si="707"/>
        <v>0</v>
      </c>
      <c r="IH215" s="307">
        <f t="shared" si="708"/>
        <v>0</v>
      </c>
      <c r="II215" s="44">
        <f t="shared" si="709"/>
        <v>0</v>
      </c>
      <c r="IJ215" s="44">
        <f t="shared" si="712"/>
        <v>0</v>
      </c>
      <c r="IK215" s="44">
        <f t="shared" si="713"/>
        <v>0</v>
      </c>
      <c r="IL215" s="44">
        <f t="shared" si="714"/>
        <v>0</v>
      </c>
      <c r="IM215" s="44">
        <f t="shared" si="715"/>
        <v>0</v>
      </c>
      <c r="IN215" s="44">
        <f t="shared" si="716"/>
        <v>0</v>
      </c>
      <c r="IO215" s="44">
        <f t="shared" si="717"/>
        <v>0</v>
      </c>
    </row>
    <row r="216" spans="1:249" ht="18" customHeight="1">
      <c r="A216" s="188">
        <v>210</v>
      </c>
      <c r="B216" s="326"/>
      <c r="C216" s="289"/>
      <c r="D216" s="199"/>
      <c r="E216" s="189"/>
      <c r="F216" s="189"/>
      <c r="G216" s="190"/>
      <c r="H216" s="190"/>
      <c r="I216" s="272"/>
      <c r="J216" s="207"/>
      <c r="K216" s="214" t="str">
        <f t="shared" si="710"/>
        <v/>
      </c>
      <c r="L216" s="200" t="str">
        <f t="shared" si="718"/>
        <v/>
      </c>
      <c r="M216" s="200" t="str">
        <f t="shared" si="719"/>
        <v/>
      </c>
      <c r="N216" s="209" t="str">
        <f t="shared" si="700"/>
        <v/>
      </c>
      <c r="O216" s="208" t="str">
        <f>IFERROR(IF(D216="","",IF(K216="","",IF(I216="","",IF(F216="F",VLOOKUP(K216,F!A:G,2,0),IF(F216="M",VLOOKUP(K216,M!A:G,2,0),""))))),0)</f>
        <v/>
      </c>
      <c r="P216" s="191" t="str">
        <f>IFERROR(IF(D216="","",IF(K216="","",IF(I216="","",IF(F216="F",VLOOKUP(K216,F!A:G,3,0),IF(F216="M",VLOOKUP(K216,M!A:G,3,0),""))))),0)</f>
        <v/>
      </c>
      <c r="Q216" s="191" t="str">
        <f>IFERROR(IF(D216="","",IF(K216="","",IF(I216="","",IF(F216="F",VLOOKUP(K216,F!A:G,4,0),IF(F216="M",VLOOKUP(K216,M!A:G,4,0),""))))),0)</f>
        <v/>
      </c>
      <c r="R216" s="191" t="str">
        <f>IFERROR(IF(D216="","",IF(K216="","",IF(I216="","",IF(F216="F",VLOOKUP(K216,F!A:G,5,0),IF(F216="M",VLOOKUP(K216,M!A:G,5,0),""))))),0)</f>
        <v/>
      </c>
      <c r="S216" s="191" t="str">
        <f>IFERROR(IF(D216="","",IF(K216="","",IF(I216="","",IF(F216="F",VLOOKUP(K216,F!A:G,6,0),IF(F216="M",VLOOKUP(K216,M!A:G,6,0),""))))),0)</f>
        <v/>
      </c>
      <c r="T216" s="191" t="str">
        <f>IFERROR(IF(D216="","",IF(K216="","",IF(I216="","",IF(F216="F",VLOOKUP(K216,F!A:G,7,0),IF(F216="M",VLOOKUP(K216,M!A:G,7,0),""))))),0)</f>
        <v/>
      </c>
      <c r="U216" s="191" t="str">
        <f>IFERROR(IF(D216="","",IF(K216="","",IF(J216="","",IF(F216="F",VLOOKUP(K216,F!A:M,8,0),IF(F216="M",VLOOKUP(K216,M!A:M,8,0),""))))),0)</f>
        <v/>
      </c>
      <c r="V216" s="191" t="str">
        <f>IFERROR(IF(D216="","",IF(K216="","",IF(J216="","",IF(F216="F",VLOOKUP(K216,F!A:M,9,0),IF(F216="M",VLOOKUP(K216,M!A:M,9,0),""))))),0)</f>
        <v/>
      </c>
      <c r="W216" s="191" t="str">
        <f>IFERROR(IF(D216="","",IF(K216="","",IF(J216="","",IF(F216="F",VLOOKUP(K216,F!A:M,10,0),IF(F216="M",VLOOKUP(K216,M!A:M,10,0),""))))),0)</f>
        <v/>
      </c>
      <c r="X216" s="191" t="str">
        <f>IFERROR(IF(D216="","",IF(K216="","",IF(J216="","",IF(F216="F",VLOOKUP(K216,F!A:M,11,0),IF(F216="M",VLOOKUP(K216,M!A:M,11,0),""))))),0)</f>
        <v/>
      </c>
      <c r="Y216" s="191" t="str">
        <f>IFERROR(IF(D216="","",IF(K216="","",IF(J216="","",IF(F216="F",VLOOKUP(K216,F!A:M,12,0),IF(F216="M",VLOOKUP(K216,M!A:M,12,0),""))))),0)</f>
        <v/>
      </c>
      <c r="Z216" s="191" t="str">
        <f>IFERROR(IF(D216="","",IF(K216="","",IF(J216="","",IF(F216="F",VLOOKUP(K216,F!A:M,13,0),IF(F216="M",VLOOKUP(K216,M!A:M,13,0),""))))),0)</f>
        <v/>
      </c>
      <c r="AA216" s="191" t="str">
        <f>IFERROR(IF(D216="","",IF(F216="","",IF(J216="","",IF(K216="","",IF(AND(K216&gt;23,K216&lt;=60),IF(F216="F",VLOOKUP(MROUND(HZ216,0.5),'F-Weight for Length'!K:S,2,0),VLOOKUP(MROUND(HZ216,0.5),'M-Weight for Length'!K:S,2,0)),IF(K216&gt;60,IF(F216="F",VLOOKUP(K216,'F-Weight for Length'!U:AC,2,0),VLOOKUP(K216,'M-Weight for Length'!U:AC,2,0)),IF(F216="F",VLOOKUP(MROUND(HZ216,0.5),'F-Weight for Length'!A:I,2,0),VLOOKUP(MROUND(HZ216,0.5),'M-Weight for Length'!A:I,2,0)))))))),0)</f>
        <v/>
      </c>
      <c r="AB216" s="191" t="str">
        <f>IFERROR(IF(D216="","",IF(F216="","",IF(J216="","",IF(K216="","",IF(AND(K216&gt;23,K216&lt;=60),IF(F216="F",VLOOKUP(MROUND(HZ216,0.5),'F-Weight for Length'!K:S,3,0),VLOOKUP(MROUND(HZ216,0.5),'M-Weight for Length'!K:S,3,0)),IF(K216&gt;60,IF(F216="F",VLOOKUP(K216,'F-Weight for Length'!U:AC,3,0),VLOOKUP(K216,'M-Weight for Length'!U:AC,3,0)),IF(F216="F",VLOOKUP(MROUND(HZ216,0.5),'F-Weight for Length'!A:I,3,0),VLOOKUP(MROUND(HZ216,0.5),'M-Weight for Length'!A:I,3,0)))))))),0)</f>
        <v/>
      </c>
      <c r="AC216" s="191" t="str">
        <f>IFERROR(IF(D216="","",IF(F216="","",IF(J216="","",IF(K216="","",IF(AND(K216&gt;23,K216&lt;=60),IF(F216="F",VLOOKUP(MROUND(HZ216,0.5),'F-Weight for Length'!K:S,4,0),VLOOKUP(MROUND(HZ216,0.5),'M-Weight for Length'!K:S,4,0)),IF(K216&gt;60,IF(F216="F",VLOOKUP(K216,'F-Weight for Length'!U:AC,4,0),VLOOKUP(K216,'M-Weight for Length'!U:AC,4,0)),IF(F216="F",VLOOKUP(MROUND(HZ216,0.5),'F-Weight for Length'!A:I,4,0),VLOOKUP(MROUND(HZ216,0.5),'M-Weight for Length'!A:I,4,0)))))))),0)</f>
        <v/>
      </c>
      <c r="AD216" s="191" t="str">
        <f>IFERROR(IF(D216="","",IF(F216="","",IF(J216="","",IF(K216="","",IF(AND(K216&gt;23,K216&lt;=60),IF(F216="F",VLOOKUP(MROUND(HZ216,0.5),'F-Weight for Length'!K:S,5,0),VLOOKUP(MROUND(HZ216,0.5),'M-Weight for Length'!K:S,5,0)),IF(K216&gt;60,IF(F216="F",VLOOKUP(K216,'F-Weight for Length'!U:AC,5,0),VLOOKUP(K216,'M-Weight for Length'!U:AC,5,0)),IF(F216="F",VLOOKUP(MROUND(HZ216,0.5),'F-Weight for Length'!A:I,5,0),VLOOKUP(MROUND(HZ216,0.5),'M-Weight for Length'!A:I,5,0)))))))),0)</f>
        <v/>
      </c>
      <c r="AE216" s="191" t="str">
        <f>IFERROR(IF(D216="","",IF(F216="","",IF(J216="","",IF(K216="","",IF(AND(K216&gt;23,K216&lt;=60),IF(F216="F",VLOOKUP(MROUND(HZ216,0.5),'F-Weight for Length'!K:S,6,0),VLOOKUP(MROUND(HZ216,0.5),'M-Weight for Length'!K:S,6,0)),IF(K216&gt;60,IF(F216="F",VLOOKUP(K216,'F-Weight for Length'!U:AC,6,0),VLOOKUP(K216,'M-Weight for Length'!U:AC,6,0)),IF(F216="F",VLOOKUP(MROUND(HZ216,0.5),'F-Weight for Length'!A:I,6,0),VLOOKUP(MROUND(HZ216,0.5),'M-Weight for Length'!A:I,6,0)))))))),0)</f>
        <v/>
      </c>
      <c r="AF216" s="191" t="str">
        <f>IFERROR(IF(D216="","",IF(F216="","",IF(J216="","",IF(K216="","",IF(AND(K216&gt;23,K216&lt;=60),IF(F216="F",VLOOKUP(MROUND(HZ216,0.5),'F-Weight for Length'!K:S,7,0),VLOOKUP(MROUND(HZ216,0.5),'M-Weight for Length'!K:S,7,0)),IF(K216&gt;60,IF(F216="F",VLOOKUP(K216,'F-Weight for Length'!U:AC,7,0),VLOOKUP(K216,'M-Weight for Length'!U:AC,7,0)),IF(F216="F",VLOOKUP(MROUND(HZ216,0.5),'F-Weight for Length'!A:I,7,0),VLOOKUP(MROUND(HZ216,0.5),'M-Weight for Length'!A:I,7,0)))))))),0)</f>
        <v/>
      </c>
      <c r="AG216" s="191" t="str">
        <f>IFERROR(IF(D216="","",IF(F216="","",IF(J216="","",IF(K216="","",IF(AND(K216&gt;23,K216&lt;=60),IF(F216="F",VLOOKUP(MROUND(HZ216,0.5),'F-Weight for Length'!K:S,8,0),VLOOKUP(MROUND(HZ216,0.5),'M-Weight for Length'!K:S,8,0)),IF(K216&gt;60,IF(F216="F",VLOOKUP(K216,'F-Weight for Length'!U:AC,8,0),VLOOKUP(K216,'M-Weight for Length'!U:AC,8,0)),IF(F216="F",VLOOKUP(MROUND(HZ216,0.5),'F-Weight for Length'!A:I,8,0),VLOOKUP(MROUND(HZ216,0.5),'M-Weight for Length'!A:I,8,0)))))))),0)</f>
        <v/>
      </c>
      <c r="AH216" s="191" t="str">
        <f>IFERROR(IF(D216="","",IF(F216="","",IF(J216="","",IF(K216="","",IF(AND(K216&gt;23,K216&lt;=60),IF(F216="F",VLOOKUP(MROUND(HZ216,0.5),'F-Weight for Length'!K:S,9,0),VLOOKUP(MROUND(HZ216,0.5),'M-Weight for Length'!K:S,9,0)),IF(K216&gt;60,IF(F216="F",VLOOKUP(K216,'F-Weight for Length'!U:AC,9,0),VLOOKUP(K216,'M-Weight for Length'!U:AC,9,0)),IF(F216="F",VLOOKUP(MROUND(HZ216,0.5),'F-Weight for Length'!A:I,9,0),VLOOKUP(MROUND(HZ216,0.5),'M-Weight for Length'!A:I,9,0)))))))),0)</f>
        <v/>
      </c>
      <c r="AI216" s="192">
        <f t="shared" si="720"/>
        <v>0</v>
      </c>
      <c r="AJ216" s="192">
        <f t="shared" si="721"/>
        <v>0</v>
      </c>
      <c r="AK216" s="192">
        <f t="shared" si="722"/>
        <v>0</v>
      </c>
      <c r="AL216" s="192">
        <f t="shared" si="723"/>
        <v>0</v>
      </c>
      <c r="AM216" s="192">
        <f t="shared" si="724"/>
        <v>0</v>
      </c>
      <c r="AN216" s="192">
        <f t="shared" si="725"/>
        <v>0</v>
      </c>
      <c r="AO216" s="192">
        <f t="shared" si="726"/>
        <v>0</v>
      </c>
      <c r="AP216" s="192">
        <f t="shared" si="727"/>
        <v>0</v>
      </c>
      <c r="AQ216" s="192">
        <f t="shared" si="728"/>
        <v>0</v>
      </c>
      <c r="AR216" s="192">
        <f t="shared" si="729"/>
        <v>0</v>
      </c>
      <c r="AS216" s="192">
        <f t="shared" si="730"/>
        <v>0</v>
      </c>
      <c r="AT216" s="192">
        <f t="shared" si="731"/>
        <v>0</v>
      </c>
      <c r="AU216" s="192">
        <f t="shared" si="732"/>
        <v>0</v>
      </c>
      <c r="AV216" s="192">
        <f t="shared" si="733"/>
        <v>0</v>
      </c>
      <c r="AW216" s="192">
        <f t="shared" si="734"/>
        <v>0</v>
      </c>
      <c r="AX216" s="192">
        <f t="shared" si="735"/>
        <v>0</v>
      </c>
      <c r="AY216" s="192">
        <f t="shared" si="736"/>
        <v>0</v>
      </c>
      <c r="AZ216" s="192">
        <f t="shared" si="737"/>
        <v>0</v>
      </c>
      <c r="BA216" s="192">
        <f t="shared" si="738"/>
        <v>0</v>
      </c>
      <c r="BB216" s="192">
        <f t="shared" si="739"/>
        <v>0</v>
      </c>
      <c r="BC216" s="192">
        <f t="shared" si="740"/>
        <v>0</v>
      </c>
      <c r="BD216" s="192">
        <f t="shared" si="741"/>
        <v>0</v>
      </c>
      <c r="BE216" s="192">
        <f t="shared" si="742"/>
        <v>0</v>
      </c>
      <c r="BF216" s="192">
        <f t="shared" si="743"/>
        <v>0</v>
      </c>
      <c r="BG216" s="192">
        <f t="shared" si="744"/>
        <v>0</v>
      </c>
      <c r="BH216" s="192">
        <f t="shared" si="745"/>
        <v>0</v>
      </c>
      <c r="BI216" s="192">
        <f t="shared" si="746"/>
        <v>0</v>
      </c>
      <c r="BJ216" s="192">
        <f t="shared" si="747"/>
        <v>0</v>
      </c>
      <c r="BK216" s="192">
        <f t="shared" si="748"/>
        <v>0</v>
      </c>
      <c r="BL216" s="192">
        <f t="shared" si="749"/>
        <v>0</v>
      </c>
      <c r="BM216" s="192">
        <f t="shared" si="750"/>
        <v>0</v>
      </c>
      <c r="BN216" s="192">
        <f t="shared" si="751"/>
        <v>0</v>
      </c>
      <c r="BO216" s="192">
        <f t="shared" si="752"/>
        <v>0</v>
      </c>
      <c r="BP216" s="192">
        <f t="shared" si="753"/>
        <v>0</v>
      </c>
      <c r="BQ216" s="192">
        <f t="shared" si="754"/>
        <v>0</v>
      </c>
      <c r="BR216" s="192">
        <f t="shared" si="755"/>
        <v>0</v>
      </c>
      <c r="BS216" s="192">
        <f t="shared" si="756"/>
        <v>0</v>
      </c>
      <c r="BT216" s="192">
        <f t="shared" si="757"/>
        <v>0</v>
      </c>
      <c r="BU216" s="192">
        <f t="shared" si="758"/>
        <v>0</v>
      </c>
      <c r="BV216" s="192">
        <f t="shared" si="759"/>
        <v>0</v>
      </c>
      <c r="BW216" s="192">
        <f t="shared" si="760"/>
        <v>0</v>
      </c>
      <c r="BX216" s="192">
        <f t="shared" si="761"/>
        <v>0</v>
      </c>
      <c r="BY216" s="192">
        <f t="shared" si="762"/>
        <v>0</v>
      </c>
      <c r="BZ216" s="192">
        <f t="shared" si="763"/>
        <v>0</v>
      </c>
      <c r="CA216" s="192">
        <f t="shared" si="764"/>
        <v>0</v>
      </c>
      <c r="CB216" s="192">
        <f t="shared" si="765"/>
        <v>0</v>
      </c>
      <c r="CC216" s="192">
        <f t="shared" si="766"/>
        <v>0</v>
      </c>
      <c r="CD216" s="192">
        <f t="shared" si="767"/>
        <v>0</v>
      </c>
      <c r="CE216" s="192">
        <f t="shared" si="768"/>
        <v>0</v>
      </c>
      <c r="CF216" s="192">
        <f t="shared" si="769"/>
        <v>0</v>
      </c>
      <c r="CG216" s="192">
        <f t="shared" si="770"/>
        <v>0</v>
      </c>
      <c r="CH216" s="192">
        <f t="shared" si="771"/>
        <v>0</v>
      </c>
      <c r="CI216" s="192">
        <f t="shared" si="772"/>
        <v>0</v>
      </c>
      <c r="CJ216" s="192">
        <f t="shared" si="773"/>
        <v>0</v>
      </c>
      <c r="CK216" s="192">
        <f t="shared" si="774"/>
        <v>0</v>
      </c>
      <c r="CL216" s="192">
        <f t="shared" si="775"/>
        <v>0</v>
      </c>
      <c r="CM216" s="192">
        <f t="shared" si="776"/>
        <v>0</v>
      </c>
      <c r="CN216" s="192">
        <f t="shared" si="777"/>
        <v>0</v>
      </c>
      <c r="CO216" s="192">
        <f t="shared" si="778"/>
        <v>0</v>
      </c>
      <c r="CP216" s="192">
        <f t="shared" si="779"/>
        <v>0</v>
      </c>
      <c r="CQ216" s="192">
        <f t="shared" si="780"/>
        <v>0</v>
      </c>
      <c r="CR216" s="192">
        <f t="shared" si="781"/>
        <v>0</v>
      </c>
      <c r="CS216" s="192">
        <f t="shared" si="782"/>
        <v>0</v>
      </c>
      <c r="CT216" s="192">
        <f t="shared" si="783"/>
        <v>0</v>
      </c>
      <c r="CU216" s="192">
        <f t="shared" si="784"/>
        <v>0</v>
      </c>
      <c r="CV216" s="192">
        <f t="shared" si="785"/>
        <v>0</v>
      </c>
      <c r="CW216" s="192">
        <f t="shared" si="786"/>
        <v>0</v>
      </c>
      <c r="CX216" s="192">
        <f t="shared" si="787"/>
        <v>0</v>
      </c>
      <c r="CY216" s="192">
        <f t="shared" si="788"/>
        <v>0</v>
      </c>
      <c r="CZ216" s="192">
        <f t="shared" si="789"/>
        <v>0</v>
      </c>
      <c r="DA216" s="192">
        <f t="shared" si="790"/>
        <v>0</v>
      </c>
      <c r="DB216" s="192">
        <f t="shared" si="791"/>
        <v>0</v>
      </c>
      <c r="DC216" s="192">
        <f t="shared" si="792"/>
        <v>0</v>
      </c>
      <c r="DD216" s="192">
        <f t="shared" si="793"/>
        <v>0</v>
      </c>
      <c r="DE216" s="192">
        <f t="shared" si="794"/>
        <v>0</v>
      </c>
      <c r="DF216" s="192">
        <f t="shared" si="795"/>
        <v>0</v>
      </c>
      <c r="DG216" s="192">
        <f t="shared" si="796"/>
        <v>0</v>
      </c>
      <c r="DH216" s="192">
        <f t="shared" si="797"/>
        <v>0</v>
      </c>
      <c r="DI216" s="192">
        <f t="shared" si="798"/>
        <v>0</v>
      </c>
      <c r="DJ216" s="192">
        <f t="shared" si="799"/>
        <v>0</v>
      </c>
      <c r="DK216" s="192">
        <f t="shared" si="800"/>
        <v>0</v>
      </c>
      <c r="DL216" s="192">
        <f t="shared" si="801"/>
        <v>0</v>
      </c>
      <c r="DM216" s="192">
        <f t="shared" si="802"/>
        <v>0</v>
      </c>
      <c r="DN216" s="192">
        <f t="shared" si="803"/>
        <v>0</v>
      </c>
      <c r="DO216" s="192">
        <f t="shared" si="804"/>
        <v>0</v>
      </c>
      <c r="DP216" s="192">
        <f t="shared" si="805"/>
        <v>0</v>
      </c>
      <c r="DQ216" s="192">
        <f t="shared" si="806"/>
        <v>0</v>
      </c>
      <c r="DR216" s="192">
        <f t="shared" si="807"/>
        <v>0</v>
      </c>
      <c r="DS216" s="192">
        <f t="shared" si="808"/>
        <v>0</v>
      </c>
      <c r="DT216" s="192">
        <f t="shared" si="809"/>
        <v>0</v>
      </c>
      <c r="DU216" s="192">
        <f t="shared" si="810"/>
        <v>0</v>
      </c>
      <c r="DV216" s="193">
        <f t="shared" si="905"/>
        <v>0</v>
      </c>
      <c r="DW216" s="193">
        <f t="shared" si="906"/>
        <v>0</v>
      </c>
      <c r="DX216" s="193">
        <f t="shared" si="907"/>
        <v>0</v>
      </c>
      <c r="DY216" s="193">
        <f t="shared" si="908"/>
        <v>0</v>
      </c>
      <c r="DZ216" s="193">
        <f t="shared" si="909"/>
        <v>0</v>
      </c>
      <c r="EA216" s="192">
        <f t="shared" si="811"/>
        <v>0</v>
      </c>
      <c r="EB216" s="192">
        <f t="shared" si="812"/>
        <v>0</v>
      </c>
      <c r="EC216" s="192">
        <f t="shared" si="813"/>
        <v>0</v>
      </c>
      <c r="ED216" s="192">
        <f t="shared" si="814"/>
        <v>0</v>
      </c>
      <c r="EE216" s="192">
        <f t="shared" si="815"/>
        <v>0</v>
      </c>
      <c r="EF216" s="192">
        <f t="shared" si="816"/>
        <v>0</v>
      </c>
      <c r="EG216" s="192">
        <f t="shared" si="817"/>
        <v>0</v>
      </c>
      <c r="EH216" s="192">
        <f t="shared" si="818"/>
        <v>0</v>
      </c>
      <c r="EI216" s="192">
        <f t="shared" si="819"/>
        <v>0</v>
      </c>
      <c r="EJ216" s="192">
        <f t="shared" si="820"/>
        <v>0</v>
      </c>
      <c r="EK216" s="192">
        <f t="shared" si="821"/>
        <v>0</v>
      </c>
      <c r="EL216" s="192">
        <f t="shared" si="822"/>
        <v>0</v>
      </c>
      <c r="EM216" s="192">
        <f t="shared" si="823"/>
        <v>0</v>
      </c>
      <c r="EN216" s="192">
        <f t="shared" si="824"/>
        <v>0</v>
      </c>
      <c r="EO216" s="192">
        <f t="shared" si="825"/>
        <v>0</v>
      </c>
      <c r="EP216" s="192">
        <f t="shared" si="826"/>
        <v>0</v>
      </c>
      <c r="EQ216" s="192">
        <f t="shared" si="827"/>
        <v>0</v>
      </c>
      <c r="ER216" s="192">
        <f t="shared" si="828"/>
        <v>0</v>
      </c>
      <c r="ES216" s="192">
        <f t="shared" si="829"/>
        <v>0</v>
      </c>
      <c r="ET216" s="192">
        <f t="shared" si="830"/>
        <v>0</v>
      </c>
      <c r="EU216" s="192">
        <f t="shared" si="831"/>
        <v>0</v>
      </c>
      <c r="EV216" s="192">
        <f t="shared" si="832"/>
        <v>0</v>
      </c>
      <c r="EW216" s="192">
        <f t="shared" si="833"/>
        <v>0</v>
      </c>
      <c r="EX216" s="192">
        <f t="shared" si="834"/>
        <v>0</v>
      </c>
      <c r="EY216" s="192">
        <f t="shared" si="835"/>
        <v>0</v>
      </c>
      <c r="EZ216" s="192">
        <f t="shared" si="836"/>
        <v>0</v>
      </c>
      <c r="FA216" s="192">
        <f t="shared" si="837"/>
        <v>0</v>
      </c>
      <c r="FB216" s="192">
        <f t="shared" si="838"/>
        <v>0</v>
      </c>
      <c r="FC216" s="192">
        <f t="shared" si="839"/>
        <v>0</v>
      </c>
      <c r="FD216" s="192">
        <f t="shared" si="840"/>
        <v>0</v>
      </c>
      <c r="FE216" s="192">
        <f t="shared" si="841"/>
        <v>0</v>
      </c>
      <c r="FF216" s="192">
        <f t="shared" si="842"/>
        <v>0</v>
      </c>
      <c r="FG216" s="192">
        <f t="shared" si="843"/>
        <v>0</v>
      </c>
      <c r="FH216" s="192">
        <f t="shared" si="844"/>
        <v>0</v>
      </c>
      <c r="FI216" s="192">
        <f t="shared" si="845"/>
        <v>0</v>
      </c>
      <c r="FJ216" s="192">
        <f t="shared" si="846"/>
        <v>0</v>
      </c>
      <c r="FK216" s="192">
        <f t="shared" si="847"/>
        <v>0</v>
      </c>
      <c r="FL216" s="192">
        <f t="shared" si="848"/>
        <v>0</v>
      </c>
      <c r="FM216" s="192">
        <f t="shared" si="849"/>
        <v>0</v>
      </c>
      <c r="FN216" s="192">
        <f t="shared" si="850"/>
        <v>0</v>
      </c>
      <c r="FO216" s="192">
        <f t="shared" si="851"/>
        <v>0</v>
      </c>
      <c r="FP216" s="192">
        <f t="shared" si="852"/>
        <v>0</v>
      </c>
      <c r="FQ216" s="192">
        <f t="shared" si="853"/>
        <v>0</v>
      </c>
      <c r="FR216" s="192">
        <f t="shared" si="854"/>
        <v>0</v>
      </c>
      <c r="FS216" s="192">
        <f t="shared" si="855"/>
        <v>0</v>
      </c>
      <c r="FT216" s="192">
        <f t="shared" si="856"/>
        <v>0</v>
      </c>
      <c r="FU216" s="192">
        <f t="shared" si="857"/>
        <v>0</v>
      </c>
      <c r="FV216" s="192">
        <f t="shared" si="858"/>
        <v>0</v>
      </c>
      <c r="FW216" s="192">
        <f t="shared" si="859"/>
        <v>0</v>
      </c>
      <c r="FX216" s="192">
        <f t="shared" si="860"/>
        <v>0</v>
      </c>
      <c r="FY216" s="192">
        <f t="shared" si="861"/>
        <v>0</v>
      </c>
      <c r="FZ216" s="192">
        <f t="shared" si="862"/>
        <v>0</v>
      </c>
      <c r="GA216" s="192">
        <f t="shared" si="863"/>
        <v>0</v>
      </c>
      <c r="GB216" s="192">
        <f t="shared" si="864"/>
        <v>0</v>
      </c>
      <c r="GC216" s="192">
        <f t="shared" si="865"/>
        <v>0</v>
      </c>
      <c r="GD216" s="192">
        <f t="shared" si="866"/>
        <v>0</v>
      </c>
      <c r="GE216" s="192">
        <f t="shared" si="867"/>
        <v>0</v>
      </c>
      <c r="GF216" s="192">
        <f t="shared" si="868"/>
        <v>0</v>
      </c>
      <c r="GG216" s="192">
        <f t="shared" si="869"/>
        <v>0</v>
      </c>
      <c r="GH216" s="192">
        <f t="shared" si="870"/>
        <v>0</v>
      </c>
      <c r="GI216" s="192">
        <f t="shared" si="871"/>
        <v>0</v>
      </c>
      <c r="GJ216" s="192">
        <f t="shared" si="872"/>
        <v>0</v>
      </c>
      <c r="GK216" s="192">
        <f t="shared" si="873"/>
        <v>0</v>
      </c>
      <c r="GL216" s="192">
        <f t="shared" si="874"/>
        <v>0</v>
      </c>
      <c r="GM216" s="192">
        <f t="shared" si="875"/>
        <v>0</v>
      </c>
      <c r="GN216" s="192">
        <f t="shared" si="876"/>
        <v>0</v>
      </c>
      <c r="GO216" s="192">
        <f t="shared" si="877"/>
        <v>0</v>
      </c>
      <c r="GP216" s="192">
        <f t="shared" si="878"/>
        <v>0</v>
      </c>
      <c r="GQ216" s="192">
        <f t="shared" si="879"/>
        <v>0</v>
      </c>
      <c r="GR216" s="192">
        <f t="shared" si="880"/>
        <v>0</v>
      </c>
      <c r="GS216" s="192">
        <f t="shared" si="881"/>
        <v>0</v>
      </c>
      <c r="GT216" s="192">
        <f t="shared" si="882"/>
        <v>0</v>
      </c>
      <c r="GU216" s="192">
        <f t="shared" si="883"/>
        <v>0</v>
      </c>
      <c r="GV216" s="192">
        <f t="shared" si="884"/>
        <v>0</v>
      </c>
      <c r="GW216" s="192">
        <f t="shared" si="885"/>
        <v>0</v>
      </c>
      <c r="GX216" s="192">
        <f t="shared" si="886"/>
        <v>0</v>
      </c>
      <c r="GY216" s="192">
        <f t="shared" si="887"/>
        <v>0</v>
      </c>
      <c r="GZ216" s="192">
        <f t="shared" si="888"/>
        <v>0</v>
      </c>
      <c r="HA216" s="192">
        <f t="shared" si="889"/>
        <v>0</v>
      </c>
      <c r="HB216" s="192">
        <f t="shared" si="890"/>
        <v>0</v>
      </c>
      <c r="HC216" s="192">
        <f t="shared" si="891"/>
        <v>0</v>
      </c>
      <c r="HD216" s="192">
        <f t="shared" si="892"/>
        <v>0</v>
      </c>
      <c r="HE216" s="192">
        <f t="shared" si="893"/>
        <v>0</v>
      </c>
      <c r="HF216" s="192">
        <f t="shared" si="894"/>
        <v>0</v>
      </c>
      <c r="HG216" s="192">
        <f t="shared" si="895"/>
        <v>0</v>
      </c>
      <c r="HH216" s="192">
        <f t="shared" si="896"/>
        <v>0</v>
      </c>
      <c r="HI216" s="192">
        <f t="shared" si="897"/>
        <v>0</v>
      </c>
      <c r="HJ216" s="192">
        <f t="shared" si="898"/>
        <v>0</v>
      </c>
      <c r="HK216" s="192">
        <f t="shared" si="899"/>
        <v>0</v>
      </c>
      <c r="HL216" s="192">
        <f t="shared" si="900"/>
        <v>0</v>
      </c>
      <c r="HM216" s="192">
        <f t="shared" si="901"/>
        <v>0</v>
      </c>
      <c r="HN216" s="194">
        <f t="shared" si="910"/>
        <v>0</v>
      </c>
      <c r="HO216" s="194">
        <f t="shared" si="911"/>
        <v>0</v>
      </c>
      <c r="HP216" s="194">
        <f t="shared" si="912"/>
        <v>0</v>
      </c>
      <c r="HQ216" s="194">
        <f t="shared" si="913"/>
        <v>0</v>
      </c>
      <c r="HR216" s="194">
        <f t="shared" si="914"/>
        <v>0</v>
      </c>
      <c r="HS216" s="195" t="str">
        <f t="shared" si="701"/>
        <v/>
      </c>
      <c r="HT216" s="196">
        <f t="shared" si="915"/>
        <v>0</v>
      </c>
      <c r="HU216" s="196">
        <f t="shared" si="916"/>
        <v>0</v>
      </c>
      <c r="HV216" s="197" t="str">
        <f t="shared" si="702"/>
        <v/>
      </c>
      <c r="HW216" s="197" t="str">
        <f t="shared" si="902"/>
        <v/>
      </c>
      <c r="HX216" s="197" t="str">
        <f t="shared" si="903"/>
        <v/>
      </c>
      <c r="HY216" s="195" t="str">
        <f t="shared" si="703"/>
        <v/>
      </c>
      <c r="HZ216" s="30">
        <f t="shared" si="699"/>
        <v>0</v>
      </c>
      <c r="IA216" s="198">
        <f t="shared" si="704"/>
        <v>0</v>
      </c>
      <c r="IB216" s="195"/>
      <c r="IC216" s="195">
        <f t="shared" si="711"/>
        <v>0</v>
      </c>
      <c r="ID216" s="195">
        <f t="shared" si="705"/>
        <v>0</v>
      </c>
      <c r="IE216" s="195">
        <f t="shared" si="904"/>
        <v>0</v>
      </c>
      <c r="IF216" s="195">
        <f t="shared" si="706"/>
        <v>0</v>
      </c>
      <c r="IG216" s="307">
        <f t="shared" si="707"/>
        <v>0</v>
      </c>
      <c r="IH216" s="307">
        <f t="shared" si="708"/>
        <v>0</v>
      </c>
      <c r="II216" s="44">
        <f t="shared" si="709"/>
        <v>0</v>
      </c>
      <c r="IJ216" s="44">
        <f t="shared" si="712"/>
        <v>0</v>
      </c>
      <c r="IK216" s="44">
        <f t="shared" si="713"/>
        <v>0</v>
      </c>
      <c r="IL216" s="44">
        <f t="shared" si="714"/>
        <v>0</v>
      </c>
      <c r="IM216" s="44">
        <f t="shared" si="715"/>
        <v>0</v>
      </c>
      <c r="IN216" s="44">
        <f t="shared" si="716"/>
        <v>0</v>
      </c>
      <c r="IO216" s="44">
        <f t="shared" si="717"/>
        <v>0</v>
      </c>
    </row>
    <row r="217" spans="1:249" ht="18" customHeight="1">
      <c r="A217" s="188">
        <v>211</v>
      </c>
      <c r="B217" s="326"/>
      <c r="C217" s="289"/>
      <c r="D217" s="199"/>
      <c r="E217" s="189"/>
      <c r="F217" s="189"/>
      <c r="G217" s="190"/>
      <c r="H217" s="190"/>
      <c r="I217" s="272"/>
      <c r="J217" s="207"/>
      <c r="K217" s="214" t="str">
        <f t="shared" si="710"/>
        <v/>
      </c>
      <c r="L217" s="200" t="str">
        <f t="shared" si="718"/>
        <v/>
      </c>
      <c r="M217" s="200" t="str">
        <f t="shared" si="719"/>
        <v/>
      </c>
      <c r="N217" s="209" t="str">
        <f t="shared" si="700"/>
        <v/>
      </c>
      <c r="O217" s="208" t="str">
        <f>IFERROR(IF(D217="","",IF(K217="","",IF(I217="","",IF(F217="F",VLOOKUP(K217,F!A:G,2,0),IF(F217="M",VLOOKUP(K217,M!A:G,2,0),""))))),0)</f>
        <v/>
      </c>
      <c r="P217" s="191" t="str">
        <f>IFERROR(IF(D217="","",IF(K217="","",IF(I217="","",IF(F217="F",VLOOKUP(K217,F!A:G,3,0),IF(F217="M",VLOOKUP(K217,M!A:G,3,0),""))))),0)</f>
        <v/>
      </c>
      <c r="Q217" s="191" t="str">
        <f>IFERROR(IF(D217="","",IF(K217="","",IF(I217="","",IF(F217="F",VLOOKUP(K217,F!A:G,4,0),IF(F217="M",VLOOKUP(K217,M!A:G,4,0),""))))),0)</f>
        <v/>
      </c>
      <c r="R217" s="191" t="str">
        <f>IFERROR(IF(D217="","",IF(K217="","",IF(I217="","",IF(F217="F",VLOOKUP(K217,F!A:G,5,0),IF(F217="M",VLOOKUP(K217,M!A:G,5,0),""))))),0)</f>
        <v/>
      </c>
      <c r="S217" s="191" t="str">
        <f>IFERROR(IF(D217="","",IF(K217="","",IF(I217="","",IF(F217="F",VLOOKUP(K217,F!A:G,6,0),IF(F217="M",VLOOKUP(K217,M!A:G,6,0),""))))),0)</f>
        <v/>
      </c>
      <c r="T217" s="191" t="str">
        <f>IFERROR(IF(D217="","",IF(K217="","",IF(I217="","",IF(F217="F",VLOOKUP(K217,F!A:G,7,0),IF(F217="M",VLOOKUP(K217,M!A:G,7,0),""))))),0)</f>
        <v/>
      </c>
      <c r="U217" s="191" t="str">
        <f>IFERROR(IF(D217="","",IF(K217="","",IF(J217="","",IF(F217="F",VLOOKUP(K217,F!A:M,8,0),IF(F217="M",VLOOKUP(K217,M!A:M,8,0),""))))),0)</f>
        <v/>
      </c>
      <c r="V217" s="191" t="str">
        <f>IFERROR(IF(D217="","",IF(K217="","",IF(J217="","",IF(F217="F",VLOOKUP(K217,F!A:M,9,0),IF(F217="M",VLOOKUP(K217,M!A:M,9,0),""))))),0)</f>
        <v/>
      </c>
      <c r="W217" s="191" t="str">
        <f>IFERROR(IF(D217="","",IF(K217="","",IF(J217="","",IF(F217="F",VLOOKUP(K217,F!A:M,10,0),IF(F217="M",VLOOKUP(K217,M!A:M,10,0),""))))),0)</f>
        <v/>
      </c>
      <c r="X217" s="191" t="str">
        <f>IFERROR(IF(D217="","",IF(K217="","",IF(J217="","",IF(F217="F",VLOOKUP(K217,F!A:M,11,0),IF(F217="M",VLOOKUP(K217,M!A:M,11,0),""))))),0)</f>
        <v/>
      </c>
      <c r="Y217" s="191" t="str">
        <f>IFERROR(IF(D217="","",IF(K217="","",IF(J217="","",IF(F217="F",VLOOKUP(K217,F!A:M,12,0),IF(F217="M",VLOOKUP(K217,M!A:M,12,0),""))))),0)</f>
        <v/>
      </c>
      <c r="Z217" s="191" t="str">
        <f>IFERROR(IF(D217="","",IF(K217="","",IF(J217="","",IF(F217="F",VLOOKUP(K217,F!A:M,13,0),IF(F217="M",VLOOKUP(K217,M!A:M,13,0),""))))),0)</f>
        <v/>
      </c>
      <c r="AA217" s="191" t="str">
        <f>IFERROR(IF(D217="","",IF(F217="","",IF(J217="","",IF(K217="","",IF(AND(K217&gt;23,K217&lt;=60),IF(F217="F",VLOOKUP(MROUND(HZ217,0.5),'F-Weight for Length'!K:S,2,0),VLOOKUP(MROUND(HZ217,0.5),'M-Weight for Length'!K:S,2,0)),IF(K217&gt;60,IF(F217="F",VLOOKUP(K217,'F-Weight for Length'!U:AC,2,0),VLOOKUP(K217,'M-Weight for Length'!U:AC,2,0)),IF(F217="F",VLOOKUP(MROUND(HZ217,0.5),'F-Weight for Length'!A:I,2,0),VLOOKUP(MROUND(HZ217,0.5),'M-Weight for Length'!A:I,2,0)))))))),0)</f>
        <v/>
      </c>
      <c r="AB217" s="191" t="str">
        <f>IFERROR(IF(D217="","",IF(F217="","",IF(J217="","",IF(K217="","",IF(AND(K217&gt;23,K217&lt;=60),IF(F217="F",VLOOKUP(MROUND(HZ217,0.5),'F-Weight for Length'!K:S,3,0),VLOOKUP(MROUND(HZ217,0.5),'M-Weight for Length'!K:S,3,0)),IF(K217&gt;60,IF(F217="F",VLOOKUP(K217,'F-Weight for Length'!U:AC,3,0),VLOOKUP(K217,'M-Weight for Length'!U:AC,3,0)),IF(F217="F",VLOOKUP(MROUND(HZ217,0.5),'F-Weight for Length'!A:I,3,0),VLOOKUP(MROUND(HZ217,0.5),'M-Weight for Length'!A:I,3,0)))))))),0)</f>
        <v/>
      </c>
      <c r="AC217" s="191" t="str">
        <f>IFERROR(IF(D217="","",IF(F217="","",IF(J217="","",IF(K217="","",IF(AND(K217&gt;23,K217&lt;=60),IF(F217="F",VLOOKUP(MROUND(HZ217,0.5),'F-Weight for Length'!K:S,4,0),VLOOKUP(MROUND(HZ217,0.5),'M-Weight for Length'!K:S,4,0)),IF(K217&gt;60,IF(F217="F",VLOOKUP(K217,'F-Weight for Length'!U:AC,4,0),VLOOKUP(K217,'M-Weight for Length'!U:AC,4,0)),IF(F217="F",VLOOKUP(MROUND(HZ217,0.5),'F-Weight for Length'!A:I,4,0),VLOOKUP(MROUND(HZ217,0.5),'M-Weight for Length'!A:I,4,0)))))))),0)</f>
        <v/>
      </c>
      <c r="AD217" s="191" t="str">
        <f>IFERROR(IF(D217="","",IF(F217="","",IF(J217="","",IF(K217="","",IF(AND(K217&gt;23,K217&lt;=60),IF(F217="F",VLOOKUP(MROUND(HZ217,0.5),'F-Weight for Length'!K:S,5,0),VLOOKUP(MROUND(HZ217,0.5),'M-Weight for Length'!K:S,5,0)),IF(K217&gt;60,IF(F217="F",VLOOKUP(K217,'F-Weight for Length'!U:AC,5,0),VLOOKUP(K217,'M-Weight for Length'!U:AC,5,0)),IF(F217="F",VLOOKUP(MROUND(HZ217,0.5),'F-Weight for Length'!A:I,5,0),VLOOKUP(MROUND(HZ217,0.5),'M-Weight for Length'!A:I,5,0)))))))),0)</f>
        <v/>
      </c>
      <c r="AE217" s="191" t="str">
        <f>IFERROR(IF(D217="","",IF(F217="","",IF(J217="","",IF(K217="","",IF(AND(K217&gt;23,K217&lt;=60),IF(F217="F",VLOOKUP(MROUND(HZ217,0.5),'F-Weight for Length'!K:S,6,0),VLOOKUP(MROUND(HZ217,0.5),'M-Weight for Length'!K:S,6,0)),IF(K217&gt;60,IF(F217="F",VLOOKUP(K217,'F-Weight for Length'!U:AC,6,0),VLOOKUP(K217,'M-Weight for Length'!U:AC,6,0)),IF(F217="F",VLOOKUP(MROUND(HZ217,0.5),'F-Weight for Length'!A:I,6,0),VLOOKUP(MROUND(HZ217,0.5),'M-Weight for Length'!A:I,6,0)))))))),0)</f>
        <v/>
      </c>
      <c r="AF217" s="191" t="str">
        <f>IFERROR(IF(D217="","",IF(F217="","",IF(J217="","",IF(K217="","",IF(AND(K217&gt;23,K217&lt;=60),IF(F217="F",VLOOKUP(MROUND(HZ217,0.5),'F-Weight for Length'!K:S,7,0),VLOOKUP(MROUND(HZ217,0.5),'M-Weight for Length'!K:S,7,0)),IF(K217&gt;60,IF(F217="F",VLOOKUP(K217,'F-Weight for Length'!U:AC,7,0),VLOOKUP(K217,'M-Weight for Length'!U:AC,7,0)),IF(F217="F",VLOOKUP(MROUND(HZ217,0.5),'F-Weight for Length'!A:I,7,0),VLOOKUP(MROUND(HZ217,0.5),'M-Weight for Length'!A:I,7,0)))))))),0)</f>
        <v/>
      </c>
      <c r="AG217" s="191" t="str">
        <f>IFERROR(IF(D217="","",IF(F217="","",IF(J217="","",IF(K217="","",IF(AND(K217&gt;23,K217&lt;=60),IF(F217="F",VLOOKUP(MROUND(HZ217,0.5),'F-Weight for Length'!K:S,8,0),VLOOKUP(MROUND(HZ217,0.5),'M-Weight for Length'!K:S,8,0)),IF(K217&gt;60,IF(F217="F",VLOOKUP(K217,'F-Weight for Length'!U:AC,8,0),VLOOKUP(K217,'M-Weight for Length'!U:AC,8,0)),IF(F217="F",VLOOKUP(MROUND(HZ217,0.5),'F-Weight for Length'!A:I,8,0),VLOOKUP(MROUND(HZ217,0.5),'M-Weight for Length'!A:I,8,0)))))))),0)</f>
        <v/>
      </c>
      <c r="AH217" s="191" t="str">
        <f>IFERROR(IF(D217="","",IF(F217="","",IF(J217="","",IF(K217="","",IF(AND(K217&gt;23,K217&lt;=60),IF(F217="F",VLOOKUP(MROUND(HZ217,0.5),'F-Weight for Length'!K:S,9,0),VLOOKUP(MROUND(HZ217,0.5),'M-Weight for Length'!K:S,9,0)),IF(K217&gt;60,IF(F217="F",VLOOKUP(K217,'F-Weight for Length'!U:AC,9,0),VLOOKUP(K217,'M-Weight for Length'!U:AC,9,0)),IF(F217="F",VLOOKUP(MROUND(HZ217,0.5),'F-Weight for Length'!A:I,9,0),VLOOKUP(MROUND(HZ217,0.5),'M-Weight for Length'!A:I,9,0)))))))),0)</f>
        <v/>
      </c>
      <c r="AI217" s="192">
        <f t="shared" si="720"/>
        <v>0</v>
      </c>
      <c r="AJ217" s="192">
        <f t="shared" si="721"/>
        <v>0</v>
      </c>
      <c r="AK217" s="192">
        <f t="shared" si="722"/>
        <v>0</v>
      </c>
      <c r="AL217" s="192">
        <f t="shared" si="723"/>
        <v>0</v>
      </c>
      <c r="AM217" s="192">
        <f t="shared" si="724"/>
        <v>0</v>
      </c>
      <c r="AN217" s="192">
        <f t="shared" si="725"/>
        <v>0</v>
      </c>
      <c r="AO217" s="192">
        <f t="shared" si="726"/>
        <v>0</v>
      </c>
      <c r="AP217" s="192">
        <f t="shared" si="727"/>
        <v>0</v>
      </c>
      <c r="AQ217" s="192">
        <f t="shared" si="728"/>
        <v>0</v>
      </c>
      <c r="AR217" s="192">
        <f t="shared" si="729"/>
        <v>0</v>
      </c>
      <c r="AS217" s="192">
        <f t="shared" si="730"/>
        <v>0</v>
      </c>
      <c r="AT217" s="192">
        <f t="shared" si="731"/>
        <v>0</v>
      </c>
      <c r="AU217" s="192">
        <f t="shared" si="732"/>
        <v>0</v>
      </c>
      <c r="AV217" s="192">
        <f t="shared" si="733"/>
        <v>0</v>
      </c>
      <c r="AW217" s="192">
        <f t="shared" si="734"/>
        <v>0</v>
      </c>
      <c r="AX217" s="192">
        <f t="shared" si="735"/>
        <v>0</v>
      </c>
      <c r="AY217" s="192">
        <f t="shared" si="736"/>
        <v>0</v>
      </c>
      <c r="AZ217" s="192">
        <f t="shared" si="737"/>
        <v>0</v>
      </c>
      <c r="BA217" s="192">
        <f t="shared" si="738"/>
        <v>0</v>
      </c>
      <c r="BB217" s="192">
        <f t="shared" si="739"/>
        <v>0</v>
      </c>
      <c r="BC217" s="192">
        <f t="shared" si="740"/>
        <v>0</v>
      </c>
      <c r="BD217" s="192">
        <f t="shared" si="741"/>
        <v>0</v>
      </c>
      <c r="BE217" s="192">
        <f t="shared" si="742"/>
        <v>0</v>
      </c>
      <c r="BF217" s="192">
        <f t="shared" si="743"/>
        <v>0</v>
      </c>
      <c r="BG217" s="192">
        <f t="shared" si="744"/>
        <v>0</v>
      </c>
      <c r="BH217" s="192">
        <f t="shared" si="745"/>
        <v>0</v>
      </c>
      <c r="BI217" s="192">
        <f t="shared" si="746"/>
        <v>0</v>
      </c>
      <c r="BJ217" s="192">
        <f t="shared" si="747"/>
        <v>0</v>
      </c>
      <c r="BK217" s="192">
        <f t="shared" si="748"/>
        <v>0</v>
      </c>
      <c r="BL217" s="192">
        <f t="shared" si="749"/>
        <v>0</v>
      </c>
      <c r="BM217" s="192">
        <f t="shared" si="750"/>
        <v>0</v>
      </c>
      <c r="BN217" s="192">
        <f t="shared" si="751"/>
        <v>0</v>
      </c>
      <c r="BO217" s="192">
        <f t="shared" si="752"/>
        <v>0</v>
      </c>
      <c r="BP217" s="192">
        <f t="shared" si="753"/>
        <v>0</v>
      </c>
      <c r="BQ217" s="192">
        <f t="shared" si="754"/>
        <v>0</v>
      </c>
      <c r="BR217" s="192">
        <f t="shared" si="755"/>
        <v>0</v>
      </c>
      <c r="BS217" s="192">
        <f t="shared" si="756"/>
        <v>0</v>
      </c>
      <c r="BT217" s="192">
        <f t="shared" si="757"/>
        <v>0</v>
      </c>
      <c r="BU217" s="192">
        <f t="shared" si="758"/>
        <v>0</v>
      </c>
      <c r="BV217" s="192">
        <f t="shared" si="759"/>
        <v>0</v>
      </c>
      <c r="BW217" s="192">
        <f t="shared" si="760"/>
        <v>0</v>
      </c>
      <c r="BX217" s="192">
        <f t="shared" si="761"/>
        <v>0</v>
      </c>
      <c r="BY217" s="192">
        <f t="shared" si="762"/>
        <v>0</v>
      </c>
      <c r="BZ217" s="192">
        <f t="shared" si="763"/>
        <v>0</v>
      </c>
      <c r="CA217" s="192">
        <f t="shared" si="764"/>
        <v>0</v>
      </c>
      <c r="CB217" s="192">
        <f t="shared" si="765"/>
        <v>0</v>
      </c>
      <c r="CC217" s="192">
        <f t="shared" si="766"/>
        <v>0</v>
      </c>
      <c r="CD217" s="192">
        <f t="shared" si="767"/>
        <v>0</v>
      </c>
      <c r="CE217" s="192">
        <f t="shared" si="768"/>
        <v>0</v>
      </c>
      <c r="CF217" s="192">
        <f t="shared" si="769"/>
        <v>0</v>
      </c>
      <c r="CG217" s="192">
        <f t="shared" si="770"/>
        <v>0</v>
      </c>
      <c r="CH217" s="192">
        <f t="shared" si="771"/>
        <v>0</v>
      </c>
      <c r="CI217" s="192">
        <f t="shared" si="772"/>
        <v>0</v>
      </c>
      <c r="CJ217" s="192">
        <f t="shared" si="773"/>
        <v>0</v>
      </c>
      <c r="CK217" s="192">
        <f t="shared" si="774"/>
        <v>0</v>
      </c>
      <c r="CL217" s="192">
        <f t="shared" si="775"/>
        <v>0</v>
      </c>
      <c r="CM217" s="192">
        <f t="shared" si="776"/>
        <v>0</v>
      </c>
      <c r="CN217" s="192">
        <f t="shared" si="777"/>
        <v>0</v>
      </c>
      <c r="CO217" s="192">
        <f t="shared" si="778"/>
        <v>0</v>
      </c>
      <c r="CP217" s="192">
        <f t="shared" si="779"/>
        <v>0</v>
      </c>
      <c r="CQ217" s="192">
        <f t="shared" si="780"/>
        <v>0</v>
      </c>
      <c r="CR217" s="192">
        <f t="shared" si="781"/>
        <v>0</v>
      </c>
      <c r="CS217" s="192">
        <f t="shared" si="782"/>
        <v>0</v>
      </c>
      <c r="CT217" s="192">
        <f t="shared" si="783"/>
        <v>0</v>
      </c>
      <c r="CU217" s="192">
        <f t="shared" si="784"/>
        <v>0</v>
      </c>
      <c r="CV217" s="192">
        <f t="shared" si="785"/>
        <v>0</v>
      </c>
      <c r="CW217" s="192">
        <f t="shared" si="786"/>
        <v>0</v>
      </c>
      <c r="CX217" s="192">
        <f t="shared" si="787"/>
        <v>0</v>
      </c>
      <c r="CY217" s="192">
        <f t="shared" si="788"/>
        <v>0</v>
      </c>
      <c r="CZ217" s="192">
        <f t="shared" si="789"/>
        <v>0</v>
      </c>
      <c r="DA217" s="192">
        <f t="shared" si="790"/>
        <v>0</v>
      </c>
      <c r="DB217" s="192">
        <f t="shared" si="791"/>
        <v>0</v>
      </c>
      <c r="DC217" s="192">
        <f t="shared" si="792"/>
        <v>0</v>
      </c>
      <c r="DD217" s="192">
        <f t="shared" si="793"/>
        <v>0</v>
      </c>
      <c r="DE217" s="192">
        <f t="shared" si="794"/>
        <v>0</v>
      </c>
      <c r="DF217" s="192">
        <f t="shared" si="795"/>
        <v>0</v>
      </c>
      <c r="DG217" s="192">
        <f t="shared" si="796"/>
        <v>0</v>
      </c>
      <c r="DH217" s="192">
        <f t="shared" si="797"/>
        <v>0</v>
      </c>
      <c r="DI217" s="192">
        <f t="shared" si="798"/>
        <v>0</v>
      </c>
      <c r="DJ217" s="192">
        <f t="shared" si="799"/>
        <v>0</v>
      </c>
      <c r="DK217" s="192">
        <f t="shared" si="800"/>
        <v>0</v>
      </c>
      <c r="DL217" s="192">
        <f t="shared" si="801"/>
        <v>0</v>
      </c>
      <c r="DM217" s="192">
        <f t="shared" si="802"/>
        <v>0</v>
      </c>
      <c r="DN217" s="192">
        <f t="shared" si="803"/>
        <v>0</v>
      </c>
      <c r="DO217" s="192">
        <f t="shared" si="804"/>
        <v>0</v>
      </c>
      <c r="DP217" s="192">
        <f t="shared" si="805"/>
        <v>0</v>
      </c>
      <c r="DQ217" s="192">
        <f t="shared" si="806"/>
        <v>0</v>
      </c>
      <c r="DR217" s="192">
        <f t="shared" si="807"/>
        <v>0</v>
      </c>
      <c r="DS217" s="192">
        <f t="shared" si="808"/>
        <v>0</v>
      </c>
      <c r="DT217" s="192">
        <f t="shared" si="809"/>
        <v>0</v>
      </c>
      <c r="DU217" s="192">
        <f t="shared" si="810"/>
        <v>0</v>
      </c>
      <c r="DV217" s="193">
        <f t="shared" si="905"/>
        <v>0</v>
      </c>
      <c r="DW217" s="193">
        <f t="shared" si="906"/>
        <v>0</v>
      </c>
      <c r="DX217" s="193">
        <f t="shared" si="907"/>
        <v>0</v>
      </c>
      <c r="DY217" s="193">
        <f t="shared" si="908"/>
        <v>0</v>
      </c>
      <c r="DZ217" s="193">
        <f t="shared" si="909"/>
        <v>0</v>
      </c>
      <c r="EA217" s="192">
        <f t="shared" si="811"/>
        <v>0</v>
      </c>
      <c r="EB217" s="192">
        <f t="shared" si="812"/>
        <v>0</v>
      </c>
      <c r="EC217" s="192">
        <f t="shared" si="813"/>
        <v>0</v>
      </c>
      <c r="ED217" s="192">
        <f t="shared" si="814"/>
        <v>0</v>
      </c>
      <c r="EE217" s="192">
        <f t="shared" si="815"/>
        <v>0</v>
      </c>
      <c r="EF217" s="192">
        <f t="shared" si="816"/>
        <v>0</v>
      </c>
      <c r="EG217" s="192">
        <f t="shared" si="817"/>
        <v>0</v>
      </c>
      <c r="EH217" s="192">
        <f t="shared" si="818"/>
        <v>0</v>
      </c>
      <c r="EI217" s="192">
        <f t="shared" si="819"/>
        <v>0</v>
      </c>
      <c r="EJ217" s="192">
        <f t="shared" si="820"/>
        <v>0</v>
      </c>
      <c r="EK217" s="192">
        <f t="shared" si="821"/>
        <v>0</v>
      </c>
      <c r="EL217" s="192">
        <f t="shared" si="822"/>
        <v>0</v>
      </c>
      <c r="EM217" s="192">
        <f t="shared" si="823"/>
        <v>0</v>
      </c>
      <c r="EN217" s="192">
        <f t="shared" si="824"/>
        <v>0</v>
      </c>
      <c r="EO217" s="192">
        <f t="shared" si="825"/>
        <v>0</v>
      </c>
      <c r="EP217" s="192">
        <f t="shared" si="826"/>
        <v>0</v>
      </c>
      <c r="EQ217" s="192">
        <f t="shared" si="827"/>
        <v>0</v>
      </c>
      <c r="ER217" s="192">
        <f t="shared" si="828"/>
        <v>0</v>
      </c>
      <c r="ES217" s="192">
        <f t="shared" si="829"/>
        <v>0</v>
      </c>
      <c r="ET217" s="192">
        <f t="shared" si="830"/>
        <v>0</v>
      </c>
      <c r="EU217" s="192">
        <f t="shared" si="831"/>
        <v>0</v>
      </c>
      <c r="EV217" s="192">
        <f t="shared" si="832"/>
        <v>0</v>
      </c>
      <c r="EW217" s="192">
        <f t="shared" si="833"/>
        <v>0</v>
      </c>
      <c r="EX217" s="192">
        <f t="shared" si="834"/>
        <v>0</v>
      </c>
      <c r="EY217" s="192">
        <f t="shared" si="835"/>
        <v>0</v>
      </c>
      <c r="EZ217" s="192">
        <f t="shared" si="836"/>
        <v>0</v>
      </c>
      <c r="FA217" s="192">
        <f t="shared" si="837"/>
        <v>0</v>
      </c>
      <c r="FB217" s="192">
        <f t="shared" si="838"/>
        <v>0</v>
      </c>
      <c r="FC217" s="192">
        <f t="shared" si="839"/>
        <v>0</v>
      </c>
      <c r="FD217" s="192">
        <f t="shared" si="840"/>
        <v>0</v>
      </c>
      <c r="FE217" s="192">
        <f t="shared" si="841"/>
        <v>0</v>
      </c>
      <c r="FF217" s="192">
        <f t="shared" si="842"/>
        <v>0</v>
      </c>
      <c r="FG217" s="192">
        <f t="shared" si="843"/>
        <v>0</v>
      </c>
      <c r="FH217" s="192">
        <f t="shared" si="844"/>
        <v>0</v>
      </c>
      <c r="FI217" s="192">
        <f t="shared" si="845"/>
        <v>0</v>
      </c>
      <c r="FJ217" s="192">
        <f t="shared" si="846"/>
        <v>0</v>
      </c>
      <c r="FK217" s="192">
        <f t="shared" si="847"/>
        <v>0</v>
      </c>
      <c r="FL217" s="192">
        <f t="shared" si="848"/>
        <v>0</v>
      </c>
      <c r="FM217" s="192">
        <f t="shared" si="849"/>
        <v>0</v>
      </c>
      <c r="FN217" s="192">
        <f t="shared" si="850"/>
        <v>0</v>
      </c>
      <c r="FO217" s="192">
        <f t="shared" si="851"/>
        <v>0</v>
      </c>
      <c r="FP217" s="192">
        <f t="shared" si="852"/>
        <v>0</v>
      </c>
      <c r="FQ217" s="192">
        <f t="shared" si="853"/>
        <v>0</v>
      </c>
      <c r="FR217" s="192">
        <f t="shared" si="854"/>
        <v>0</v>
      </c>
      <c r="FS217" s="192">
        <f t="shared" si="855"/>
        <v>0</v>
      </c>
      <c r="FT217" s="192">
        <f t="shared" si="856"/>
        <v>0</v>
      </c>
      <c r="FU217" s="192">
        <f t="shared" si="857"/>
        <v>0</v>
      </c>
      <c r="FV217" s="192">
        <f t="shared" si="858"/>
        <v>0</v>
      </c>
      <c r="FW217" s="192">
        <f t="shared" si="859"/>
        <v>0</v>
      </c>
      <c r="FX217" s="192">
        <f t="shared" si="860"/>
        <v>0</v>
      </c>
      <c r="FY217" s="192">
        <f t="shared" si="861"/>
        <v>0</v>
      </c>
      <c r="FZ217" s="192">
        <f t="shared" si="862"/>
        <v>0</v>
      </c>
      <c r="GA217" s="192">
        <f t="shared" si="863"/>
        <v>0</v>
      </c>
      <c r="GB217" s="192">
        <f t="shared" si="864"/>
        <v>0</v>
      </c>
      <c r="GC217" s="192">
        <f t="shared" si="865"/>
        <v>0</v>
      </c>
      <c r="GD217" s="192">
        <f t="shared" si="866"/>
        <v>0</v>
      </c>
      <c r="GE217" s="192">
        <f t="shared" si="867"/>
        <v>0</v>
      </c>
      <c r="GF217" s="192">
        <f t="shared" si="868"/>
        <v>0</v>
      </c>
      <c r="GG217" s="192">
        <f t="shared" si="869"/>
        <v>0</v>
      </c>
      <c r="GH217" s="192">
        <f t="shared" si="870"/>
        <v>0</v>
      </c>
      <c r="GI217" s="192">
        <f t="shared" si="871"/>
        <v>0</v>
      </c>
      <c r="GJ217" s="192">
        <f t="shared" si="872"/>
        <v>0</v>
      </c>
      <c r="GK217" s="192">
        <f t="shared" si="873"/>
        <v>0</v>
      </c>
      <c r="GL217" s="192">
        <f t="shared" si="874"/>
        <v>0</v>
      </c>
      <c r="GM217" s="192">
        <f t="shared" si="875"/>
        <v>0</v>
      </c>
      <c r="GN217" s="192">
        <f t="shared" si="876"/>
        <v>0</v>
      </c>
      <c r="GO217" s="192">
        <f t="shared" si="877"/>
        <v>0</v>
      </c>
      <c r="GP217" s="192">
        <f t="shared" si="878"/>
        <v>0</v>
      </c>
      <c r="GQ217" s="192">
        <f t="shared" si="879"/>
        <v>0</v>
      </c>
      <c r="GR217" s="192">
        <f t="shared" si="880"/>
        <v>0</v>
      </c>
      <c r="GS217" s="192">
        <f t="shared" si="881"/>
        <v>0</v>
      </c>
      <c r="GT217" s="192">
        <f t="shared" si="882"/>
        <v>0</v>
      </c>
      <c r="GU217" s="192">
        <f t="shared" si="883"/>
        <v>0</v>
      </c>
      <c r="GV217" s="192">
        <f t="shared" si="884"/>
        <v>0</v>
      </c>
      <c r="GW217" s="192">
        <f t="shared" si="885"/>
        <v>0</v>
      </c>
      <c r="GX217" s="192">
        <f t="shared" si="886"/>
        <v>0</v>
      </c>
      <c r="GY217" s="192">
        <f t="shared" si="887"/>
        <v>0</v>
      </c>
      <c r="GZ217" s="192">
        <f t="shared" si="888"/>
        <v>0</v>
      </c>
      <c r="HA217" s="192">
        <f t="shared" si="889"/>
        <v>0</v>
      </c>
      <c r="HB217" s="192">
        <f t="shared" si="890"/>
        <v>0</v>
      </c>
      <c r="HC217" s="192">
        <f t="shared" si="891"/>
        <v>0</v>
      </c>
      <c r="HD217" s="192">
        <f t="shared" si="892"/>
        <v>0</v>
      </c>
      <c r="HE217" s="192">
        <f t="shared" si="893"/>
        <v>0</v>
      </c>
      <c r="HF217" s="192">
        <f t="shared" si="894"/>
        <v>0</v>
      </c>
      <c r="HG217" s="192">
        <f t="shared" si="895"/>
        <v>0</v>
      </c>
      <c r="HH217" s="192">
        <f t="shared" si="896"/>
        <v>0</v>
      </c>
      <c r="HI217" s="192">
        <f t="shared" si="897"/>
        <v>0</v>
      </c>
      <c r="HJ217" s="192">
        <f t="shared" si="898"/>
        <v>0</v>
      </c>
      <c r="HK217" s="192">
        <f t="shared" si="899"/>
        <v>0</v>
      </c>
      <c r="HL217" s="192">
        <f t="shared" si="900"/>
        <v>0</v>
      </c>
      <c r="HM217" s="192">
        <f t="shared" si="901"/>
        <v>0</v>
      </c>
      <c r="HN217" s="194">
        <f t="shared" si="910"/>
        <v>0</v>
      </c>
      <c r="HO217" s="194">
        <f t="shared" si="911"/>
        <v>0</v>
      </c>
      <c r="HP217" s="194">
        <f t="shared" si="912"/>
        <v>0</v>
      </c>
      <c r="HQ217" s="194">
        <f t="shared" si="913"/>
        <v>0</v>
      </c>
      <c r="HR217" s="194">
        <f t="shared" si="914"/>
        <v>0</v>
      </c>
      <c r="HS217" s="195" t="str">
        <f t="shared" si="701"/>
        <v/>
      </c>
      <c r="HT217" s="196">
        <f t="shared" si="915"/>
        <v>0</v>
      </c>
      <c r="HU217" s="196">
        <f t="shared" si="916"/>
        <v>0</v>
      </c>
      <c r="HV217" s="197" t="str">
        <f t="shared" si="702"/>
        <v/>
      </c>
      <c r="HW217" s="197" t="str">
        <f t="shared" si="902"/>
        <v/>
      </c>
      <c r="HX217" s="197" t="str">
        <f t="shared" si="903"/>
        <v/>
      </c>
      <c r="HY217" s="195" t="str">
        <f t="shared" si="703"/>
        <v/>
      </c>
      <c r="HZ217" s="30">
        <f t="shared" si="699"/>
        <v>0</v>
      </c>
      <c r="IA217" s="198">
        <f t="shared" si="704"/>
        <v>0</v>
      </c>
      <c r="IB217" s="195"/>
      <c r="IC217" s="195">
        <f t="shared" si="711"/>
        <v>0</v>
      </c>
      <c r="ID217" s="195">
        <f t="shared" si="705"/>
        <v>0</v>
      </c>
      <c r="IE217" s="195">
        <f t="shared" si="904"/>
        <v>0</v>
      </c>
      <c r="IF217" s="195">
        <f t="shared" si="706"/>
        <v>0</v>
      </c>
      <c r="IG217" s="307">
        <f t="shared" si="707"/>
        <v>0</v>
      </c>
      <c r="IH217" s="307">
        <f t="shared" si="708"/>
        <v>0</v>
      </c>
      <c r="II217" s="44">
        <f t="shared" si="709"/>
        <v>0</v>
      </c>
      <c r="IJ217" s="44">
        <f t="shared" si="712"/>
        <v>0</v>
      </c>
      <c r="IK217" s="44">
        <f t="shared" si="713"/>
        <v>0</v>
      </c>
      <c r="IL217" s="44">
        <f t="shared" si="714"/>
        <v>0</v>
      </c>
      <c r="IM217" s="44">
        <f t="shared" si="715"/>
        <v>0</v>
      </c>
      <c r="IN217" s="44">
        <f t="shared" si="716"/>
        <v>0</v>
      </c>
      <c r="IO217" s="44">
        <f t="shared" si="717"/>
        <v>0</v>
      </c>
    </row>
    <row r="218" spans="1:249" ht="18" customHeight="1">
      <c r="A218" s="188">
        <v>212</v>
      </c>
      <c r="B218" s="326"/>
      <c r="C218" s="289"/>
      <c r="D218" s="199"/>
      <c r="E218" s="189"/>
      <c r="F218" s="189"/>
      <c r="G218" s="190"/>
      <c r="H218" s="190"/>
      <c r="I218" s="272"/>
      <c r="J218" s="207"/>
      <c r="K218" s="214" t="str">
        <f t="shared" si="710"/>
        <v/>
      </c>
      <c r="L218" s="200" t="str">
        <f t="shared" si="718"/>
        <v/>
      </c>
      <c r="M218" s="200" t="str">
        <f t="shared" si="719"/>
        <v/>
      </c>
      <c r="N218" s="209" t="str">
        <f t="shared" si="700"/>
        <v/>
      </c>
      <c r="O218" s="208" t="str">
        <f>IFERROR(IF(D218="","",IF(K218="","",IF(I218="","",IF(F218="F",VLOOKUP(K218,F!A:G,2,0),IF(F218="M",VLOOKUP(K218,M!A:G,2,0),""))))),0)</f>
        <v/>
      </c>
      <c r="P218" s="191" t="str">
        <f>IFERROR(IF(D218="","",IF(K218="","",IF(I218="","",IF(F218="F",VLOOKUP(K218,F!A:G,3,0),IF(F218="M",VLOOKUP(K218,M!A:G,3,0),""))))),0)</f>
        <v/>
      </c>
      <c r="Q218" s="191" t="str">
        <f>IFERROR(IF(D218="","",IF(K218="","",IF(I218="","",IF(F218="F",VLOOKUP(K218,F!A:G,4,0),IF(F218="M",VLOOKUP(K218,M!A:G,4,0),""))))),0)</f>
        <v/>
      </c>
      <c r="R218" s="191" t="str">
        <f>IFERROR(IF(D218="","",IF(K218="","",IF(I218="","",IF(F218="F",VLOOKUP(K218,F!A:G,5,0),IF(F218="M",VLOOKUP(K218,M!A:G,5,0),""))))),0)</f>
        <v/>
      </c>
      <c r="S218" s="191" t="str">
        <f>IFERROR(IF(D218="","",IF(K218="","",IF(I218="","",IF(F218="F",VLOOKUP(K218,F!A:G,6,0),IF(F218="M",VLOOKUP(K218,M!A:G,6,0),""))))),0)</f>
        <v/>
      </c>
      <c r="T218" s="191" t="str">
        <f>IFERROR(IF(D218="","",IF(K218="","",IF(I218="","",IF(F218="F",VLOOKUP(K218,F!A:G,7,0),IF(F218="M",VLOOKUP(K218,M!A:G,7,0),""))))),0)</f>
        <v/>
      </c>
      <c r="U218" s="191" t="str">
        <f>IFERROR(IF(D218="","",IF(K218="","",IF(J218="","",IF(F218="F",VLOOKUP(K218,F!A:M,8,0),IF(F218="M",VLOOKUP(K218,M!A:M,8,0),""))))),0)</f>
        <v/>
      </c>
      <c r="V218" s="191" t="str">
        <f>IFERROR(IF(D218="","",IF(K218="","",IF(J218="","",IF(F218="F",VLOOKUP(K218,F!A:M,9,0),IF(F218="M",VLOOKUP(K218,M!A:M,9,0),""))))),0)</f>
        <v/>
      </c>
      <c r="W218" s="191" t="str">
        <f>IFERROR(IF(D218="","",IF(K218="","",IF(J218="","",IF(F218="F",VLOOKUP(K218,F!A:M,10,0),IF(F218="M",VLOOKUP(K218,M!A:M,10,0),""))))),0)</f>
        <v/>
      </c>
      <c r="X218" s="191" t="str">
        <f>IFERROR(IF(D218="","",IF(K218="","",IF(J218="","",IF(F218="F",VLOOKUP(K218,F!A:M,11,0),IF(F218="M",VLOOKUP(K218,M!A:M,11,0),""))))),0)</f>
        <v/>
      </c>
      <c r="Y218" s="191" t="str">
        <f>IFERROR(IF(D218="","",IF(K218="","",IF(J218="","",IF(F218="F",VLOOKUP(K218,F!A:M,12,0),IF(F218="M",VLOOKUP(K218,M!A:M,12,0),""))))),0)</f>
        <v/>
      </c>
      <c r="Z218" s="191" t="str">
        <f>IFERROR(IF(D218="","",IF(K218="","",IF(J218="","",IF(F218="F",VLOOKUP(K218,F!A:M,13,0),IF(F218="M",VLOOKUP(K218,M!A:M,13,0),""))))),0)</f>
        <v/>
      </c>
      <c r="AA218" s="191" t="str">
        <f>IFERROR(IF(D218="","",IF(F218="","",IF(J218="","",IF(K218="","",IF(AND(K218&gt;23,K218&lt;=60),IF(F218="F",VLOOKUP(MROUND(HZ218,0.5),'F-Weight for Length'!K:S,2,0),VLOOKUP(MROUND(HZ218,0.5),'M-Weight for Length'!K:S,2,0)),IF(K218&gt;60,IF(F218="F",VLOOKUP(K218,'F-Weight for Length'!U:AC,2,0),VLOOKUP(K218,'M-Weight for Length'!U:AC,2,0)),IF(F218="F",VLOOKUP(MROUND(HZ218,0.5),'F-Weight for Length'!A:I,2,0),VLOOKUP(MROUND(HZ218,0.5),'M-Weight for Length'!A:I,2,0)))))))),0)</f>
        <v/>
      </c>
      <c r="AB218" s="191" t="str">
        <f>IFERROR(IF(D218="","",IF(F218="","",IF(J218="","",IF(K218="","",IF(AND(K218&gt;23,K218&lt;=60),IF(F218="F",VLOOKUP(MROUND(HZ218,0.5),'F-Weight for Length'!K:S,3,0),VLOOKUP(MROUND(HZ218,0.5),'M-Weight for Length'!K:S,3,0)),IF(K218&gt;60,IF(F218="F",VLOOKUP(K218,'F-Weight for Length'!U:AC,3,0),VLOOKUP(K218,'M-Weight for Length'!U:AC,3,0)),IF(F218="F",VLOOKUP(MROUND(HZ218,0.5),'F-Weight for Length'!A:I,3,0),VLOOKUP(MROUND(HZ218,0.5),'M-Weight for Length'!A:I,3,0)))))))),0)</f>
        <v/>
      </c>
      <c r="AC218" s="191" t="str">
        <f>IFERROR(IF(D218="","",IF(F218="","",IF(J218="","",IF(K218="","",IF(AND(K218&gt;23,K218&lt;=60),IF(F218="F",VLOOKUP(MROUND(HZ218,0.5),'F-Weight for Length'!K:S,4,0),VLOOKUP(MROUND(HZ218,0.5),'M-Weight for Length'!K:S,4,0)),IF(K218&gt;60,IF(F218="F",VLOOKUP(K218,'F-Weight for Length'!U:AC,4,0),VLOOKUP(K218,'M-Weight for Length'!U:AC,4,0)),IF(F218="F",VLOOKUP(MROUND(HZ218,0.5),'F-Weight for Length'!A:I,4,0),VLOOKUP(MROUND(HZ218,0.5),'M-Weight for Length'!A:I,4,0)))))))),0)</f>
        <v/>
      </c>
      <c r="AD218" s="191" t="str">
        <f>IFERROR(IF(D218="","",IF(F218="","",IF(J218="","",IF(K218="","",IF(AND(K218&gt;23,K218&lt;=60),IF(F218="F",VLOOKUP(MROUND(HZ218,0.5),'F-Weight for Length'!K:S,5,0),VLOOKUP(MROUND(HZ218,0.5),'M-Weight for Length'!K:S,5,0)),IF(K218&gt;60,IF(F218="F",VLOOKUP(K218,'F-Weight for Length'!U:AC,5,0),VLOOKUP(K218,'M-Weight for Length'!U:AC,5,0)),IF(F218="F",VLOOKUP(MROUND(HZ218,0.5),'F-Weight for Length'!A:I,5,0),VLOOKUP(MROUND(HZ218,0.5),'M-Weight for Length'!A:I,5,0)))))))),0)</f>
        <v/>
      </c>
      <c r="AE218" s="191" t="str">
        <f>IFERROR(IF(D218="","",IF(F218="","",IF(J218="","",IF(K218="","",IF(AND(K218&gt;23,K218&lt;=60),IF(F218="F",VLOOKUP(MROUND(HZ218,0.5),'F-Weight for Length'!K:S,6,0),VLOOKUP(MROUND(HZ218,0.5),'M-Weight for Length'!K:S,6,0)),IF(K218&gt;60,IF(F218="F",VLOOKUP(K218,'F-Weight for Length'!U:AC,6,0),VLOOKUP(K218,'M-Weight for Length'!U:AC,6,0)),IF(F218="F",VLOOKUP(MROUND(HZ218,0.5),'F-Weight for Length'!A:I,6,0),VLOOKUP(MROUND(HZ218,0.5),'M-Weight for Length'!A:I,6,0)))))))),0)</f>
        <v/>
      </c>
      <c r="AF218" s="191" t="str">
        <f>IFERROR(IF(D218="","",IF(F218="","",IF(J218="","",IF(K218="","",IF(AND(K218&gt;23,K218&lt;=60),IF(F218="F",VLOOKUP(MROUND(HZ218,0.5),'F-Weight for Length'!K:S,7,0),VLOOKUP(MROUND(HZ218,0.5),'M-Weight for Length'!K:S,7,0)),IF(K218&gt;60,IF(F218="F",VLOOKUP(K218,'F-Weight for Length'!U:AC,7,0),VLOOKUP(K218,'M-Weight for Length'!U:AC,7,0)),IF(F218="F",VLOOKUP(MROUND(HZ218,0.5),'F-Weight for Length'!A:I,7,0),VLOOKUP(MROUND(HZ218,0.5),'M-Weight for Length'!A:I,7,0)))))))),0)</f>
        <v/>
      </c>
      <c r="AG218" s="191" t="str">
        <f>IFERROR(IF(D218="","",IF(F218="","",IF(J218="","",IF(K218="","",IF(AND(K218&gt;23,K218&lt;=60),IF(F218="F",VLOOKUP(MROUND(HZ218,0.5),'F-Weight for Length'!K:S,8,0),VLOOKUP(MROUND(HZ218,0.5),'M-Weight for Length'!K:S,8,0)),IF(K218&gt;60,IF(F218="F",VLOOKUP(K218,'F-Weight for Length'!U:AC,8,0),VLOOKUP(K218,'M-Weight for Length'!U:AC,8,0)),IF(F218="F",VLOOKUP(MROUND(HZ218,0.5),'F-Weight for Length'!A:I,8,0),VLOOKUP(MROUND(HZ218,0.5),'M-Weight for Length'!A:I,8,0)))))))),0)</f>
        <v/>
      </c>
      <c r="AH218" s="191" t="str">
        <f>IFERROR(IF(D218="","",IF(F218="","",IF(J218="","",IF(K218="","",IF(AND(K218&gt;23,K218&lt;=60),IF(F218="F",VLOOKUP(MROUND(HZ218,0.5),'F-Weight for Length'!K:S,9,0),VLOOKUP(MROUND(HZ218,0.5),'M-Weight for Length'!K:S,9,0)),IF(K218&gt;60,IF(F218="F",VLOOKUP(K218,'F-Weight for Length'!U:AC,9,0),VLOOKUP(K218,'M-Weight for Length'!U:AC,9,0)),IF(F218="F",VLOOKUP(MROUND(HZ218,0.5),'F-Weight for Length'!A:I,9,0),VLOOKUP(MROUND(HZ218,0.5),'M-Weight for Length'!A:I,9,0)))))))),0)</f>
        <v/>
      </c>
      <c r="AI218" s="192">
        <f t="shared" si="720"/>
        <v>0</v>
      </c>
      <c r="AJ218" s="192">
        <f t="shared" si="721"/>
        <v>0</v>
      </c>
      <c r="AK218" s="192">
        <f t="shared" si="722"/>
        <v>0</v>
      </c>
      <c r="AL218" s="192">
        <f t="shared" si="723"/>
        <v>0</v>
      </c>
      <c r="AM218" s="192">
        <f t="shared" si="724"/>
        <v>0</v>
      </c>
      <c r="AN218" s="192">
        <f t="shared" si="725"/>
        <v>0</v>
      </c>
      <c r="AO218" s="192">
        <f t="shared" si="726"/>
        <v>0</v>
      </c>
      <c r="AP218" s="192">
        <f t="shared" si="727"/>
        <v>0</v>
      </c>
      <c r="AQ218" s="192">
        <f t="shared" si="728"/>
        <v>0</v>
      </c>
      <c r="AR218" s="192">
        <f t="shared" si="729"/>
        <v>0</v>
      </c>
      <c r="AS218" s="192">
        <f t="shared" si="730"/>
        <v>0</v>
      </c>
      <c r="AT218" s="192">
        <f t="shared" si="731"/>
        <v>0</v>
      </c>
      <c r="AU218" s="192">
        <f t="shared" si="732"/>
        <v>0</v>
      </c>
      <c r="AV218" s="192">
        <f t="shared" si="733"/>
        <v>0</v>
      </c>
      <c r="AW218" s="192">
        <f t="shared" si="734"/>
        <v>0</v>
      </c>
      <c r="AX218" s="192">
        <f t="shared" si="735"/>
        <v>0</v>
      </c>
      <c r="AY218" s="192">
        <f t="shared" si="736"/>
        <v>0</v>
      </c>
      <c r="AZ218" s="192">
        <f t="shared" si="737"/>
        <v>0</v>
      </c>
      <c r="BA218" s="192">
        <f t="shared" si="738"/>
        <v>0</v>
      </c>
      <c r="BB218" s="192">
        <f t="shared" si="739"/>
        <v>0</v>
      </c>
      <c r="BC218" s="192">
        <f t="shared" si="740"/>
        <v>0</v>
      </c>
      <c r="BD218" s="192">
        <f t="shared" si="741"/>
        <v>0</v>
      </c>
      <c r="BE218" s="192">
        <f t="shared" si="742"/>
        <v>0</v>
      </c>
      <c r="BF218" s="192">
        <f t="shared" si="743"/>
        <v>0</v>
      </c>
      <c r="BG218" s="192">
        <f t="shared" si="744"/>
        <v>0</v>
      </c>
      <c r="BH218" s="192">
        <f t="shared" si="745"/>
        <v>0</v>
      </c>
      <c r="BI218" s="192">
        <f t="shared" si="746"/>
        <v>0</v>
      </c>
      <c r="BJ218" s="192">
        <f t="shared" si="747"/>
        <v>0</v>
      </c>
      <c r="BK218" s="192">
        <f t="shared" si="748"/>
        <v>0</v>
      </c>
      <c r="BL218" s="192">
        <f t="shared" si="749"/>
        <v>0</v>
      </c>
      <c r="BM218" s="192">
        <f t="shared" si="750"/>
        <v>0</v>
      </c>
      <c r="BN218" s="192">
        <f t="shared" si="751"/>
        <v>0</v>
      </c>
      <c r="BO218" s="192">
        <f t="shared" si="752"/>
        <v>0</v>
      </c>
      <c r="BP218" s="192">
        <f t="shared" si="753"/>
        <v>0</v>
      </c>
      <c r="BQ218" s="192">
        <f t="shared" si="754"/>
        <v>0</v>
      </c>
      <c r="BR218" s="192">
        <f t="shared" si="755"/>
        <v>0</v>
      </c>
      <c r="BS218" s="192">
        <f t="shared" si="756"/>
        <v>0</v>
      </c>
      <c r="BT218" s="192">
        <f t="shared" si="757"/>
        <v>0</v>
      </c>
      <c r="BU218" s="192">
        <f t="shared" si="758"/>
        <v>0</v>
      </c>
      <c r="BV218" s="192">
        <f t="shared" si="759"/>
        <v>0</v>
      </c>
      <c r="BW218" s="192">
        <f t="shared" si="760"/>
        <v>0</v>
      </c>
      <c r="BX218" s="192">
        <f t="shared" si="761"/>
        <v>0</v>
      </c>
      <c r="BY218" s="192">
        <f t="shared" si="762"/>
        <v>0</v>
      </c>
      <c r="BZ218" s="192">
        <f t="shared" si="763"/>
        <v>0</v>
      </c>
      <c r="CA218" s="192">
        <f t="shared" si="764"/>
        <v>0</v>
      </c>
      <c r="CB218" s="192">
        <f t="shared" si="765"/>
        <v>0</v>
      </c>
      <c r="CC218" s="192">
        <f t="shared" si="766"/>
        <v>0</v>
      </c>
      <c r="CD218" s="192">
        <f t="shared" si="767"/>
        <v>0</v>
      </c>
      <c r="CE218" s="192">
        <f t="shared" si="768"/>
        <v>0</v>
      </c>
      <c r="CF218" s="192">
        <f t="shared" si="769"/>
        <v>0</v>
      </c>
      <c r="CG218" s="192">
        <f t="shared" si="770"/>
        <v>0</v>
      </c>
      <c r="CH218" s="192">
        <f t="shared" si="771"/>
        <v>0</v>
      </c>
      <c r="CI218" s="192">
        <f t="shared" si="772"/>
        <v>0</v>
      </c>
      <c r="CJ218" s="192">
        <f t="shared" si="773"/>
        <v>0</v>
      </c>
      <c r="CK218" s="192">
        <f t="shared" si="774"/>
        <v>0</v>
      </c>
      <c r="CL218" s="192">
        <f t="shared" si="775"/>
        <v>0</v>
      </c>
      <c r="CM218" s="192">
        <f t="shared" si="776"/>
        <v>0</v>
      </c>
      <c r="CN218" s="192">
        <f t="shared" si="777"/>
        <v>0</v>
      </c>
      <c r="CO218" s="192">
        <f t="shared" si="778"/>
        <v>0</v>
      </c>
      <c r="CP218" s="192">
        <f t="shared" si="779"/>
        <v>0</v>
      </c>
      <c r="CQ218" s="192">
        <f t="shared" si="780"/>
        <v>0</v>
      </c>
      <c r="CR218" s="192">
        <f t="shared" si="781"/>
        <v>0</v>
      </c>
      <c r="CS218" s="192">
        <f t="shared" si="782"/>
        <v>0</v>
      </c>
      <c r="CT218" s="192">
        <f t="shared" si="783"/>
        <v>0</v>
      </c>
      <c r="CU218" s="192">
        <f t="shared" si="784"/>
        <v>0</v>
      </c>
      <c r="CV218" s="192">
        <f t="shared" si="785"/>
        <v>0</v>
      </c>
      <c r="CW218" s="192">
        <f t="shared" si="786"/>
        <v>0</v>
      </c>
      <c r="CX218" s="192">
        <f t="shared" si="787"/>
        <v>0</v>
      </c>
      <c r="CY218" s="192">
        <f t="shared" si="788"/>
        <v>0</v>
      </c>
      <c r="CZ218" s="192">
        <f t="shared" si="789"/>
        <v>0</v>
      </c>
      <c r="DA218" s="192">
        <f t="shared" si="790"/>
        <v>0</v>
      </c>
      <c r="DB218" s="192">
        <f t="shared" si="791"/>
        <v>0</v>
      </c>
      <c r="DC218" s="192">
        <f t="shared" si="792"/>
        <v>0</v>
      </c>
      <c r="DD218" s="192">
        <f t="shared" si="793"/>
        <v>0</v>
      </c>
      <c r="DE218" s="192">
        <f t="shared" si="794"/>
        <v>0</v>
      </c>
      <c r="DF218" s="192">
        <f t="shared" si="795"/>
        <v>0</v>
      </c>
      <c r="DG218" s="192">
        <f t="shared" si="796"/>
        <v>0</v>
      </c>
      <c r="DH218" s="192">
        <f t="shared" si="797"/>
        <v>0</v>
      </c>
      <c r="DI218" s="192">
        <f t="shared" si="798"/>
        <v>0</v>
      </c>
      <c r="DJ218" s="192">
        <f t="shared" si="799"/>
        <v>0</v>
      </c>
      <c r="DK218" s="192">
        <f t="shared" si="800"/>
        <v>0</v>
      </c>
      <c r="DL218" s="192">
        <f t="shared" si="801"/>
        <v>0</v>
      </c>
      <c r="DM218" s="192">
        <f t="shared" si="802"/>
        <v>0</v>
      </c>
      <c r="DN218" s="192">
        <f t="shared" si="803"/>
        <v>0</v>
      </c>
      <c r="DO218" s="192">
        <f t="shared" si="804"/>
        <v>0</v>
      </c>
      <c r="DP218" s="192">
        <f t="shared" si="805"/>
        <v>0</v>
      </c>
      <c r="DQ218" s="192">
        <f t="shared" si="806"/>
        <v>0</v>
      </c>
      <c r="DR218" s="192">
        <f t="shared" si="807"/>
        <v>0</v>
      </c>
      <c r="DS218" s="192">
        <f t="shared" si="808"/>
        <v>0</v>
      </c>
      <c r="DT218" s="192">
        <f t="shared" si="809"/>
        <v>0</v>
      </c>
      <c r="DU218" s="192">
        <f t="shared" si="810"/>
        <v>0</v>
      </c>
      <c r="DV218" s="193">
        <f t="shared" si="905"/>
        <v>0</v>
      </c>
      <c r="DW218" s="193">
        <f t="shared" si="906"/>
        <v>0</v>
      </c>
      <c r="DX218" s="193">
        <f t="shared" si="907"/>
        <v>0</v>
      </c>
      <c r="DY218" s="193">
        <f t="shared" si="908"/>
        <v>0</v>
      </c>
      <c r="DZ218" s="193">
        <f t="shared" si="909"/>
        <v>0</v>
      </c>
      <c r="EA218" s="192">
        <f t="shared" si="811"/>
        <v>0</v>
      </c>
      <c r="EB218" s="192">
        <f t="shared" si="812"/>
        <v>0</v>
      </c>
      <c r="EC218" s="192">
        <f t="shared" si="813"/>
        <v>0</v>
      </c>
      <c r="ED218" s="192">
        <f t="shared" si="814"/>
        <v>0</v>
      </c>
      <c r="EE218" s="192">
        <f t="shared" si="815"/>
        <v>0</v>
      </c>
      <c r="EF218" s="192">
        <f t="shared" si="816"/>
        <v>0</v>
      </c>
      <c r="EG218" s="192">
        <f t="shared" si="817"/>
        <v>0</v>
      </c>
      <c r="EH218" s="192">
        <f t="shared" si="818"/>
        <v>0</v>
      </c>
      <c r="EI218" s="192">
        <f t="shared" si="819"/>
        <v>0</v>
      </c>
      <c r="EJ218" s="192">
        <f t="shared" si="820"/>
        <v>0</v>
      </c>
      <c r="EK218" s="192">
        <f t="shared" si="821"/>
        <v>0</v>
      </c>
      <c r="EL218" s="192">
        <f t="shared" si="822"/>
        <v>0</v>
      </c>
      <c r="EM218" s="192">
        <f t="shared" si="823"/>
        <v>0</v>
      </c>
      <c r="EN218" s="192">
        <f t="shared" si="824"/>
        <v>0</v>
      </c>
      <c r="EO218" s="192">
        <f t="shared" si="825"/>
        <v>0</v>
      </c>
      <c r="EP218" s="192">
        <f t="shared" si="826"/>
        <v>0</v>
      </c>
      <c r="EQ218" s="192">
        <f t="shared" si="827"/>
        <v>0</v>
      </c>
      <c r="ER218" s="192">
        <f t="shared" si="828"/>
        <v>0</v>
      </c>
      <c r="ES218" s="192">
        <f t="shared" si="829"/>
        <v>0</v>
      </c>
      <c r="ET218" s="192">
        <f t="shared" si="830"/>
        <v>0</v>
      </c>
      <c r="EU218" s="192">
        <f t="shared" si="831"/>
        <v>0</v>
      </c>
      <c r="EV218" s="192">
        <f t="shared" si="832"/>
        <v>0</v>
      </c>
      <c r="EW218" s="192">
        <f t="shared" si="833"/>
        <v>0</v>
      </c>
      <c r="EX218" s="192">
        <f t="shared" si="834"/>
        <v>0</v>
      </c>
      <c r="EY218" s="192">
        <f t="shared" si="835"/>
        <v>0</v>
      </c>
      <c r="EZ218" s="192">
        <f t="shared" si="836"/>
        <v>0</v>
      </c>
      <c r="FA218" s="192">
        <f t="shared" si="837"/>
        <v>0</v>
      </c>
      <c r="FB218" s="192">
        <f t="shared" si="838"/>
        <v>0</v>
      </c>
      <c r="FC218" s="192">
        <f t="shared" si="839"/>
        <v>0</v>
      </c>
      <c r="FD218" s="192">
        <f t="shared" si="840"/>
        <v>0</v>
      </c>
      <c r="FE218" s="192">
        <f t="shared" si="841"/>
        <v>0</v>
      </c>
      <c r="FF218" s="192">
        <f t="shared" si="842"/>
        <v>0</v>
      </c>
      <c r="FG218" s="192">
        <f t="shared" si="843"/>
        <v>0</v>
      </c>
      <c r="FH218" s="192">
        <f t="shared" si="844"/>
        <v>0</v>
      </c>
      <c r="FI218" s="192">
        <f t="shared" si="845"/>
        <v>0</v>
      </c>
      <c r="FJ218" s="192">
        <f t="shared" si="846"/>
        <v>0</v>
      </c>
      <c r="FK218" s="192">
        <f t="shared" si="847"/>
        <v>0</v>
      </c>
      <c r="FL218" s="192">
        <f t="shared" si="848"/>
        <v>0</v>
      </c>
      <c r="FM218" s="192">
        <f t="shared" si="849"/>
        <v>0</v>
      </c>
      <c r="FN218" s="192">
        <f t="shared" si="850"/>
        <v>0</v>
      </c>
      <c r="FO218" s="192">
        <f t="shared" si="851"/>
        <v>0</v>
      </c>
      <c r="FP218" s="192">
        <f t="shared" si="852"/>
        <v>0</v>
      </c>
      <c r="FQ218" s="192">
        <f t="shared" si="853"/>
        <v>0</v>
      </c>
      <c r="FR218" s="192">
        <f t="shared" si="854"/>
        <v>0</v>
      </c>
      <c r="FS218" s="192">
        <f t="shared" si="855"/>
        <v>0</v>
      </c>
      <c r="FT218" s="192">
        <f t="shared" si="856"/>
        <v>0</v>
      </c>
      <c r="FU218" s="192">
        <f t="shared" si="857"/>
        <v>0</v>
      </c>
      <c r="FV218" s="192">
        <f t="shared" si="858"/>
        <v>0</v>
      </c>
      <c r="FW218" s="192">
        <f t="shared" si="859"/>
        <v>0</v>
      </c>
      <c r="FX218" s="192">
        <f t="shared" si="860"/>
        <v>0</v>
      </c>
      <c r="FY218" s="192">
        <f t="shared" si="861"/>
        <v>0</v>
      </c>
      <c r="FZ218" s="192">
        <f t="shared" si="862"/>
        <v>0</v>
      </c>
      <c r="GA218" s="192">
        <f t="shared" si="863"/>
        <v>0</v>
      </c>
      <c r="GB218" s="192">
        <f t="shared" si="864"/>
        <v>0</v>
      </c>
      <c r="GC218" s="192">
        <f t="shared" si="865"/>
        <v>0</v>
      </c>
      <c r="GD218" s="192">
        <f t="shared" si="866"/>
        <v>0</v>
      </c>
      <c r="GE218" s="192">
        <f t="shared" si="867"/>
        <v>0</v>
      </c>
      <c r="GF218" s="192">
        <f t="shared" si="868"/>
        <v>0</v>
      </c>
      <c r="GG218" s="192">
        <f t="shared" si="869"/>
        <v>0</v>
      </c>
      <c r="GH218" s="192">
        <f t="shared" si="870"/>
        <v>0</v>
      </c>
      <c r="GI218" s="192">
        <f t="shared" si="871"/>
        <v>0</v>
      </c>
      <c r="GJ218" s="192">
        <f t="shared" si="872"/>
        <v>0</v>
      </c>
      <c r="GK218" s="192">
        <f t="shared" si="873"/>
        <v>0</v>
      </c>
      <c r="GL218" s="192">
        <f t="shared" si="874"/>
        <v>0</v>
      </c>
      <c r="GM218" s="192">
        <f t="shared" si="875"/>
        <v>0</v>
      </c>
      <c r="GN218" s="192">
        <f t="shared" si="876"/>
        <v>0</v>
      </c>
      <c r="GO218" s="192">
        <f t="shared" si="877"/>
        <v>0</v>
      </c>
      <c r="GP218" s="192">
        <f t="shared" si="878"/>
        <v>0</v>
      </c>
      <c r="GQ218" s="192">
        <f t="shared" si="879"/>
        <v>0</v>
      </c>
      <c r="GR218" s="192">
        <f t="shared" si="880"/>
        <v>0</v>
      </c>
      <c r="GS218" s="192">
        <f t="shared" si="881"/>
        <v>0</v>
      </c>
      <c r="GT218" s="192">
        <f t="shared" si="882"/>
        <v>0</v>
      </c>
      <c r="GU218" s="192">
        <f t="shared" si="883"/>
        <v>0</v>
      </c>
      <c r="GV218" s="192">
        <f t="shared" si="884"/>
        <v>0</v>
      </c>
      <c r="GW218" s="192">
        <f t="shared" si="885"/>
        <v>0</v>
      </c>
      <c r="GX218" s="192">
        <f t="shared" si="886"/>
        <v>0</v>
      </c>
      <c r="GY218" s="192">
        <f t="shared" si="887"/>
        <v>0</v>
      </c>
      <c r="GZ218" s="192">
        <f t="shared" si="888"/>
        <v>0</v>
      </c>
      <c r="HA218" s="192">
        <f t="shared" si="889"/>
        <v>0</v>
      </c>
      <c r="HB218" s="192">
        <f t="shared" si="890"/>
        <v>0</v>
      </c>
      <c r="HC218" s="192">
        <f t="shared" si="891"/>
        <v>0</v>
      </c>
      <c r="HD218" s="192">
        <f t="shared" si="892"/>
        <v>0</v>
      </c>
      <c r="HE218" s="192">
        <f t="shared" si="893"/>
        <v>0</v>
      </c>
      <c r="HF218" s="192">
        <f t="shared" si="894"/>
        <v>0</v>
      </c>
      <c r="HG218" s="192">
        <f t="shared" si="895"/>
        <v>0</v>
      </c>
      <c r="HH218" s="192">
        <f t="shared" si="896"/>
        <v>0</v>
      </c>
      <c r="HI218" s="192">
        <f t="shared" si="897"/>
        <v>0</v>
      </c>
      <c r="HJ218" s="192">
        <f t="shared" si="898"/>
        <v>0</v>
      </c>
      <c r="HK218" s="192">
        <f t="shared" si="899"/>
        <v>0</v>
      </c>
      <c r="HL218" s="192">
        <f t="shared" si="900"/>
        <v>0</v>
      </c>
      <c r="HM218" s="192">
        <f t="shared" si="901"/>
        <v>0</v>
      </c>
      <c r="HN218" s="194">
        <f t="shared" si="910"/>
        <v>0</v>
      </c>
      <c r="HO218" s="194">
        <f t="shared" si="911"/>
        <v>0</v>
      </c>
      <c r="HP218" s="194">
        <f t="shared" si="912"/>
        <v>0</v>
      </c>
      <c r="HQ218" s="194">
        <f t="shared" si="913"/>
        <v>0</v>
      </c>
      <c r="HR218" s="194">
        <f t="shared" si="914"/>
        <v>0</v>
      </c>
      <c r="HS218" s="195" t="str">
        <f t="shared" si="701"/>
        <v/>
      </c>
      <c r="HT218" s="196">
        <f t="shared" si="915"/>
        <v>0</v>
      </c>
      <c r="HU218" s="196">
        <f t="shared" si="916"/>
        <v>0</v>
      </c>
      <c r="HV218" s="197" t="str">
        <f t="shared" si="702"/>
        <v/>
      </c>
      <c r="HW218" s="197" t="str">
        <f t="shared" si="902"/>
        <v/>
      </c>
      <c r="HX218" s="197" t="str">
        <f t="shared" si="903"/>
        <v/>
      </c>
      <c r="HY218" s="195" t="str">
        <f t="shared" si="703"/>
        <v/>
      </c>
      <c r="HZ218" s="30">
        <f t="shared" si="699"/>
        <v>0</v>
      </c>
      <c r="IA218" s="198">
        <f t="shared" si="704"/>
        <v>0</v>
      </c>
      <c r="IB218" s="195"/>
      <c r="IC218" s="195">
        <f t="shared" si="711"/>
        <v>0</v>
      </c>
      <c r="ID218" s="195">
        <f t="shared" si="705"/>
        <v>0</v>
      </c>
      <c r="IE218" s="195">
        <f t="shared" si="904"/>
        <v>0</v>
      </c>
      <c r="IF218" s="195">
        <f t="shared" si="706"/>
        <v>0</v>
      </c>
      <c r="IG218" s="307">
        <f t="shared" si="707"/>
        <v>0</v>
      </c>
      <c r="IH218" s="307">
        <f t="shared" si="708"/>
        <v>0</v>
      </c>
      <c r="II218" s="44">
        <f t="shared" si="709"/>
        <v>0</v>
      </c>
      <c r="IJ218" s="44">
        <f t="shared" si="712"/>
        <v>0</v>
      </c>
      <c r="IK218" s="44">
        <f t="shared" si="713"/>
        <v>0</v>
      </c>
      <c r="IL218" s="44">
        <f t="shared" si="714"/>
        <v>0</v>
      </c>
      <c r="IM218" s="44">
        <f t="shared" si="715"/>
        <v>0</v>
      </c>
      <c r="IN218" s="44">
        <f t="shared" si="716"/>
        <v>0</v>
      </c>
      <c r="IO218" s="44">
        <f t="shared" si="717"/>
        <v>0</v>
      </c>
    </row>
    <row r="219" spans="1:249" ht="18" customHeight="1">
      <c r="A219" s="188">
        <v>213</v>
      </c>
      <c r="B219" s="326"/>
      <c r="C219" s="289"/>
      <c r="D219" s="199"/>
      <c r="E219" s="189"/>
      <c r="F219" s="189"/>
      <c r="G219" s="190"/>
      <c r="H219" s="190"/>
      <c r="I219" s="272"/>
      <c r="J219" s="207"/>
      <c r="K219" s="214" t="str">
        <f t="shared" si="710"/>
        <v/>
      </c>
      <c r="L219" s="200" t="str">
        <f t="shared" si="718"/>
        <v/>
      </c>
      <c r="M219" s="200" t="str">
        <f t="shared" si="719"/>
        <v/>
      </c>
      <c r="N219" s="209" t="str">
        <f t="shared" si="700"/>
        <v/>
      </c>
      <c r="O219" s="208" t="str">
        <f>IFERROR(IF(D219="","",IF(K219="","",IF(I219="","",IF(F219="F",VLOOKUP(K219,F!A:G,2,0),IF(F219="M",VLOOKUP(K219,M!A:G,2,0),""))))),0)</f>
        <v/>
      </c>
      <c r="P219" s="191" t="str">
        <f>IFERROR(IF(D219="","",IF(K219="","",IF(I219="","",IF(F219="F",VLOOKUP(K219,F!A:G,3,0),IF(F219="M",VLOOKUP(K219,M!A:G,3,0),""))))),0)</f>
        <v/>
      </c>
      <c r="Q219" s="191" t="str">
        <f>IFERROR(IF(D219="","",IF(K219="","",IF(I219="","",IF(F219="F",VLOOKUP(K219,F!A:G,4,0),IF(F219="M",VLOOKUP(K219,M!A:G,4,0),""))))),0)</f>
        <v/>
      </c>
      <c r="R219" s="191" t="str">
        <f>IFERROR(IF(D219="","",IF(K219="","",IF(I219="","",IF(F219="F",VLOOKUP(K219,F!A:G,5,0),IF(F219="M",VLOOKUP(K219,M!A:G,5,0),""))))),0)</f>
        <v/>
      </c>
      <c r="S219" s="191" t="str">
        <f>IFERROR(IF(D219="","",IF(K219="","",IF(I219="","",IF(F219="F",VLOOKUP(K219,F!A:G,6,0),IF(F219="M",VLOOKUP(K219,M!A:G,6,0),""))))),0)</f>
        <v/>
      </c>
      <c r="T219" s="191" t="str">
        <f>IFERROR(IF(D219="","",IF(K219="","",IF(I219="","",IF(F219="F",VLOOKUP(K219,F!A:G,7,0),IF(F219="M",VLOOKUP(K219,M!A:G,7,0),""))))),0)</f>
        <v/>
      </c>
      <c r="U219" s="191" t="str">
        <f>IFERROR(IF(D219="","",IF(K219="","",IF(J219="","",IF(F219="F",VLOOKUP(K219,F!A:M,8,0),IF(F219="M",VLOOKUP(K219,M!A:M,8,0),""))))),0)</f>
        <v/>
      </c>
      <c r="V219" s="191" t="str">
        <f>IFERROR(IF(D219="","",IF(K219="","",IF(J219="","",IF(F219="F",VLOOKUP(K219,F!A:M,9,0),IF(F219="M",VLOOKUP(K219,M!A:M,9,0),""))))),0)</f>
        <v/>
      </c>
      <c r="W219" s="191" t="str">
        <f>IFERROR(IF(D219="","",IF(K219="","",IF(J219="","",IF(F219="F",VLOOKUP(K219,F!A:M,10,0),IF(F219="M",VLOOKUP(K219,M!A:M,10,0),""))))),0)</f>
        <v/>
      </c>
      <c r="X219" s="191" t="str">
        <f>IFERROR(IF(D219="","",IF(K219="","",IF(J219="","",IF(F219="F",VLOOKUP(K219,F!A:M,11,0),IF(F219="M",VLOOKUP(K219,M!A:M,11,0),""))))),0)</f>
        <v/>
      </c>
      <c r="Y219" s="191" t="str">
        <f>IFERROR(IF(D219="","",IF(K219="","",IF(J219="","",IF(F219="F",VLOOKUP(K219,F!A:M,12,0),IF(F219="M",VLOOKUP(K219,M!A:M,12,0),""))))),0)</f>
        <v/>
      </c>
      <c r="Z219" s="191" t="str">
        <f>IFERROR(IF(D219="","",IF(K219="","",IF(J219="","",IF(F219="F",VLOOKUP(K219,F!A:M,13,0),IF(F219="M",VLOOKUP(K219,M!A:M,13,0),""))))),0)</f>
        <v/>
      </c>
      <c r="AA219" s="191" t="str">
        <f>IFERROR(IF(D219="","",IF(F219="","",IF(J219="","",IF(K219="","",IF(AND(K219&gt;23,K219&lt;=60),IF(F219="F",VLOOKUP(MROUND(HZ219,0.5),'F-Weight for Length'!K:S,2,0),VLOOKUP(MROUND(HZ219,0.5),'M-Weight for Length'!K:S,2,0)),IF(K219&gt;60,IF(F219="F",VLOOKUP(K219,'F-Weight for Length'!U:AC,2,0),VLOOKUP(K219,'M-Weight for Length'!U:AC,2,0)),IF(F219="F",VLOOKUP(MROUND(HZ219,0.5),'F-Weight for Length'!A:I,2,0),VLOOKUP(MROUND(HZ219,0.5),'M-Weight for Length'!A:I,2,0)))))))),0)</f>
        <v/>
      </c>
      <c r="AB219" s="191" t="str">
        <f>IFERROR(IF(D219="","",IF(F219="","",IF(J219="","",IF(K219="","",IF(AND(K219&gt;23,K219&lt;=60),IF(F219="F",VLOOKUP(MROUND(HZ219,0.5),'F-Weight for Length'!K:S,3,0),VLOOKUP(MROUND(HZ219,0.5),'M-Weight for Length'!K:S,3,0)),IF(K219&gt;60,IF(F219="F",VLOOKUP(K219,'F-Weight for Length'!U:AC,3,0),VLOOKUP(K219,'M-Weight for Length'!U:AC,3,0)),IF(F219="F",VLOOKUP(MROUND(HZ219,0.5),'F-Weight for Length'!A:I,3,0),VLOOKUP(MROUND(HZ219,0.5),'M-Weight for Length'!A:I,3,0)))))))),0)</f>
        <v/>
      </c>
      <c r="AC219" s="191" t="str">
        <f>IFERROR(IF(D219="","",IF(F219="","",IF(J219="","",IF(K219="","",IF(AND(K219&gt;23,K219&lt;=60),IF(F219="F",VLOOKUP(MROUND(HZ219,0.5),'F-Weight for Length'!K:S,4,0),VLOOKUP(MROUND(HZ219,0.5),'M-Weight for Length'!K:S,4,0)),IF(K219&gt;60,IF(F219="F",VLOOKUP(K219,'F-Weight for Length'!U:AC,4,0),VLOOKUP(K219,'M-Weight for Length'!U:AC,4,0)),IF(F219="F",VLOOKUP(MROUND(HZ219,0.5),'F-Weight for Length'!A:I,4,0),VLOOKUP(MROUND(HZ219,0.5),'M-Weight for Length'!A:I,4,0)))))))),0)</f>
        <v/>
      </c>
      <c r="AD219" s="191" t="str">
        <f>IFERROR(IF(D219="","",IF(F219="","",IF(J219="","",IF(K219="","",IF(AND(K219&gt;23,K219&lt;=60),IF(F219="F",VLOOKUP(MROUND(HZ219,0.5),'F-Weight for Length'!K:S,5,0),VLOOKUP(MROUND(HZ219,0.5),'M-Weight for Length'!K:S,5,0)),IF(K219&gt;60,IF(F219="F",VLOOKUP(K219,'F-Weight for Length'!U:AC,5,0),VLOOKUP(K219,'M-Weight for Length'!U:AC,5,0)),IF(F219="F",VLOOKUP(MROUND(HZ219,0.5),'F-Weight for Length'!A:I,5,0),VLOOKUP(MROUND(HZ219,0.5),'M-Weight for Length'!A:I,5,0)))))))),0)</f>
        <v/>
      </c>
      <c r="AE219" s="191" t="str">
        <f>IFERROR(IF(D219="","",IF(F219="","",IF(J219="","",IF(K219="","",IF(AND(K219&gt;23,K219&lt;=60),IF(F219="F",VLOOKUP(MROUND(HZ219,0.5),'F-Weight for Length'!K:S,6,0),VLOOKUP(MROUND(HZ219,0.5),'M-Weight for Length'!K:S,6,0)),IF(K219&gt;60,IF(F219="F",VLOOKUP(K219,'F-Weight for Length'!U:AC,6,0),VLOOKUP(K219,'M-Weight for Length'!U:AC,6,0)),IF(F219="F",VLOOKUP(MROUND(HZ219,0.5),'F-Weight for Length'!A:I,6,0),VLOOKUP(MROUND(HZ219,0.5),'M-Weight for Length'!A:I,6,0)))))))),0)</f>
        <v/>
      </c>
      <c r="AF219" s="191" t="str">
        <f>IFERROR(IF(D219="","",IF(F219="","",IF(J219="","",IF(K219="","",IF(AND(K219&gt;23,K219&lt;=60),IF(F219="F",VLOOKUP(MROUND(HZ219,0.5),'F-Weight for Length'!K:S,7,0),VLOOKUP(MROUND(HZ219,0.5),'M-Weight for Length'!K:S,7,0)),IF(K219&gt;60,IF(F219="F",VLOOKUP(K219,'F-Weight for Length'!U:AC,7,0),VLOOKUP(K219,'M-Weight for Length'!U:AC,7,0)),IF(F219="F",VLOOKUP(MROUND(HZ219,0.5),'F-Weight for Length'!A:I,7,0),VLOOKUP(MROUND(HZ219,0.5),'M-Weight for Length'!A:I,7,0)))))))),0)</f>
        <v/>
      </c>
      <c r="AG219" s="191" t="str">
        <f>IFERROR(IF(D219="","",IF(F219="","",IF(J219="","",IF(K219="","",IF(AND(K219&gt;23,K219&lt;=60),IF(F219="F",VLOOKUP(MROUND(HZ219,0.5),'F-Weight for Length'!K:S,8,0),VLOOKUP(MROUND(HZ219,0.5),'M-Weight for Length'!K:S,8,0)),IF(K219&gt;60,IF(F219="F",VLOOKUP(K219,'F-Weight for Length'!U:AC,8,0),VLOOKUP(K219,'M-Weight for Length'!U:AC,8,0)),IF(F219="F",VLOOKUP(MROUND(HZ219,0.5),'F-Weight for Length'!A:I,8,0),VLOOKUP(MROUND(HZ219,0.5),'M-Weight for Length'!A:I,8,0)))))))),0)</f>
        <v/>
      </c>
      <c r="AH219" s="191" t="str">
        <f>IFERROR(IF(D219="","",IF(F219="","",IF(J219="","",IF(K219="","",IF(AND(K219&gt;23,K219&lt;=60),IF(F219="F",VLOOKUP(MROUND(HZ219,0.5),'F-Weight for Length'!K:S,9,0),VLOOKUP(MROUND(HZ219,0.5),'M-Weight for Length'!K:S,9,0)),IF(K219&gt;60,IF(F219="F",VLOOKUP(K219,'F-Weight for Length'!U:AC,9,0),VLOOKUP(K219,'M-Weight for Length'!U:AC,9,0)),IF(F219="F",VLOOKUP(MROUND(HZ219,0.5),'F-Weight for Length'!A:I,9,0),VLOOKUP(MROUND(HZ219,0.5),'M-Weight for Length'!A:I,9,0)))))))),0)</f>
        <v/>
      </c>
      <c r="AI219" s="192">
        <f t="shared" si="720"/>
        <v>0</v>
      </c>
      <c r="AJ219" s="192">
        <f t="shared" si="721"/>
        <v>0</v>
      </c>
      <c r="AK219" s="192">
        <f t="shared" si="722"/>
        <v>0</v>
      </c>
      <c r="AL219" s="192">
        <f t="shared" si="723"/>
        <v>0</v>
      </c>
      <c r="AM219" s="192">
        <f t="shared" si="724"/>
        <v>0</v>
      </c>
      <c r="AN219" s="192">
        <f t="shared" si="725"/>
        <v>0</v>
      </c>
      <c r="AO219" s="192">
        <f t="shared" si="726"/>
        <v>0</v>
      </c>
      <c r="AP219" s="192">
        <f t="shared" si="727"/>
        <v>0</v>
      </c>
      <c r="AQ219" s="192">
        <f t="shared" si="728"/>
        <v>0</v>
      </c>
      <c r="AR219" s="192">
        <f t="shared" si="729"/>
        <v>0</v>
      </c>
      <c r="AS219" s="192">
        <f t="shared" si="730"/>
        <v>0</v>
      </c>
      <c r="AT219" s="192">
        <f t="shared" si="731"/>
        <v>0</v>
      </c>
      <c r="AU219" s="192">
        <f t="shared" si="732"/>
        <v>0</v>
      </c>
      <c r="AV219" s="192">
        <f t="shared" si="733"/>
        <v>0</v>
      </c>
      <c r="AW219" s="192">
        <f t="shared" si="734"/>
        <v>0</v>
      </c>
      <c r="AX219" s="192">
        <f t="shared" si="735"/>
        <v>0</v>
      </c>
      <c r="AY219" s="192">
        <f t="shared" si="736"/>
        <v>0</v>
      </c>
      <c r="AZ219" s="192">
        <f t="shared" si="737"/>
        <v>0</v>
      </c>
      <c r="BA219" s="192">
        <f t="shared" si="738"/>
        <v>0</v>
      </c>
      <c r="BB219" s="192">
        <f t="shared" si="739"/>
        <v>0</v>
      </c>
      <c r="BC219" s="192">
        <f t="shared" si="740"/>
        <v>0</v>
      </c>
      <c r="BD219" s="192">
        <f t="shared" si="741"/>
        <v>0</v>
      </c>
      <c r="BE219" s="192">
        <f t="shared" si="742"/>
        <v>0</v>
      </c>
      <c r="BF219" s="192">
        <f t="shared" si="743"/>
        <v>0</v>
      </c>
      <c r="BG219" s="192">
        <f t="shared" si="744"/>
        <v>0</v>
      </c>
      <c r="BH219" s="192">
        <f t="shared" si="745"/>
        <v>0</v>
      </c>
      <c r="BI219" s="192">
        <f t="shared" si="746"/>
        <v>0</v>
      </c>
      <c r="BJ219" s="192">
        <f t="shared" si="747"/>
        <v>0</v>
      </c>
      <c r="BK219" s="192">
        <f t="shared" si="748"/>
        <v>0</v>
      </c>
      <c r="BL219" s="192">
        <f t="shared" si="749"/>
        <v>0</v>
      </c>
      <c r="BM219" s="192">
        <f t="shared" si="750"/>
        <v>0</v>
      </c>
      <c r="BN219" s="192">
        <f t="shared" si="751"/>
        <v>0</v>
      </c>
      <c r="BO219" s="192">
        <f t="shared" si="752"/>
        <v>0</v>
      </c>
      <c r="BP219" s="192">
        <f t="shared" si="753"/>
        <v>0</v>
      </c>
      <c r="BQ219" s="192">
        <f t="shared" si="754"/>
        <v>0</v>
      </c>
      <c r="BR219" s="192">
        <f t="shared" si="755"/>
        <v>0</v>
      </c>
      <c r="BS219" s="192">
        <f t="shared" si="756"/>
        <v>0</v>
      </c>
      <c r="BT219" s="192">
        <f t="shared" si="757"/>
        <v>0</v>
      </c>
      <c r="BU219" s="192">
        <f t="shared" si="758"/>
        <v>0</v>
      </c>
      <c r="BV219" s="192">
        <f t="shared" si="759"/>
        <v>0</v>
      </c>
      <c r="BW219" s="192">
        <f t="shared" si="760"/>
        <v>0</v>
      </c>
      <c r="BX219" s="192">
        <f t="shared" si="761"/>
        <v>0</v>
      </c>
      <c r="BY219" s="192">
        <f t="shared" si="762"/>
        <v>0</v>
      </c>
      <c r="BZ219" s="192">
        <f t="shared" si="763"/>
        <v>0</v>
      </c>
      <c r="CA219" s="192">
        <f t="shared" si="764"/>
        <v>0</v>
      </c>
      <c r="CB219" s="192">
        <f t="shared" si="765"/>
        <v>0</v>
      </c>
      <c r="CC219" s="192">
        <f t="shared" si="766"/>
        <v>0</v>
      </c>
      <c r="CD219" s="192">
        <f t="shared" si="767"/>
        <v>0</v>
      </c>
      <c r="CE219" s="192">
        <f t="shared" si="768"/>
        <v>0</v>
      </c>
      <c r="CF219" s="192">
        <f t="shared" si="769"/>
        <v>0</v>
      </c>
      <c r="CG219" s="192">
        <f t="shared" si="770"/>
        <v>0</v>
      </c>
      <c r="CH219" s="192">
        <f t="shared" si="771"/>
        <v>0</v>
      </c>
      <c r="CI219" s="192">
        <f t="shared" si="772"/>
        <v>0</v>
      </c>
      <c r="CJ219" s="192">
        <f t="shared" si="773"/>
        <v>0</v>
      </c>
      <c r="CK219" s="192">
        <f t="shared" si="774"/>
        <v>0</v>
      </c>
      <c r="CL219" s="192">
        <f t="shared" si="775"/>
        <v>0</v>
      </c>
      <c r="CM219" s="192">
        <f t="shared" si="776"/>
        <v>0</v>
      </c>
      <c r="CN219" s="192">
        <f t="shared" si="777"/>
        <v>0</v>
      </c>
      <c r="CO219" s="192">
        <f t="shared" si="778"/>
        <v>0</v>
      </c>
      <c r="CP219" s="192">
        <f t="shared" si="779"/>
        <v>0</v>
      </c>
      <c r="CQ219" s="192">
        <f t="shared" si="780"/>
        <v>0</v>
      </c>
      <c r="CR219" s="192">
        <f t="shared" si="781"/>
        <v>0</v>
      </c>
      <c r="CS219" s="192">
        <f t="shared" si="782"/>
        <v>0</v>
      </c>
      <c r="CT219" s="192">
        <f t="shared" si="783"/>
        <v>0</v>
      </c>
      <c r="CU219" s="192">
        <f t="shared" si="784"/>
        <v>0</v>
      </c>
      <c r="CV219" s="192">
        <f t="shared" si="785"/>
        <v>0</v>
      </c>
      <c r="CW219" s="192">
        <f t="shared" si="786"/>
        <v>0</v>
      </c>
      <c r="CX219" s="192">
        <f t="shared" si="787"/>
        <v>0</v>
      </c>
      <c r="CY219" s="192">
        <f t="shared" si="788"/>
        <v>0</v>
      </c>
      <c r="CZ219" s="192">
        <f t="shared" si="789"/>
        <v>0</v>
      </c>
      <c r="DA219" s="192">
        <f t="shared" si="790"/>
        <v>0</v>
      </c>
      <c r="DB219" s="192">
        <f t="shared" si="791"/>
        <v>0</v>
      </c>
      <c r="DC219" s="192">
        <f t="shared" si="792"/>
        <v>0</v>
      </c>
      <c r="DD219" s="192">
        <f t="shared" si="793"/>
        <v>0</v>
      </c>
      <c r="DE219" s="192">
        <f t="shared" si="794"/>
        <v>0</v>
      </c>
      <c r="DF219" s="192">
        <f t="shared" si="795"/>
        <v>0</v>
      </c>
      <c r="DG219" s="192">
        <f t="shared" si="796"/>
        <v>0</v>
      </c>
      <c r="DH219" s="192">
        <f t="shared" si="797"/>
        <v>0</v>
      </c>
      <c r="DI219" s="192">
        <f t="shared" si="798"/>
        <v>0</v>
      </c>
      <c r="DJ219" s="192">
        <f t="shared" si="799"/>
        <v>0</v>
      </c>
      <c r="DK219" s="192">
        <f t="shared" si="800"/>
        <v>0</v>
      </c>
      <c r="DL219" s="192">
        <f t="shared" si="801"/>
        <v>0</v>
      </c>
      <c r="DM219" s="192">
        <f t="shared" si="802"/>
        <v>0</v>
      </c>
      <c r="DN219" s="192">
        <f t="shared" si="803"/>
        <v>0</v>
      </c>
      <c r="DO219" s="192">
        <f t="shared" si="804"/>
        <v>0</v>
      </c>
      <c r="DP219" s="192">
        <f t="shared" si="805"/>
        <v>0</v>
      </c>
      <c r="DQ219" s="192">
        <f t="shared" si="806"/>
        <v>0</v>
      </c>
      <c r="DR219" s="192">
        <f t="shared" si="807"/>
        <v>0</v>
      </c>
      <c r="DS219" s="192">
        <f t="shared" si="808"/>
        <v>0</v>
      </c>
      <c r="DT219" s="192">
        <f t="shared" si="809"/>
        <v>0</v>
      </c>
      <c r="DU219" s="192">
        <f t="shared" si="810"/>
        <v>0</v>
      </c>
      <c r="DV219" s="193">
        <f t="shared" si="905"/>
        <v>0</v>
      </c>
      <c r="DW219" s="193">
        <f t="shared" si="906"/>
        <v>0</v>
      </c>
      <c r="DX219" s="193">
        <f t="shared" si="907"/>
        <v>0</v>
      </c>
      <c r="DY219" s="193">
        <f t="shared" si="908"/>
        <v>0</v>
      </c>
      <c r="DZ219" s="193">
        <f t="shared" si="909"/>
        <v>0</v>
      </c>
      <c r="EA219" s="192">
        <f t="shared" si="811"/>
        <v>0</v>
      </c>
      <c r="EB219" s="192">
        <f t="shared" si="812"/>
        <v>0</v>
      </c>
      <c r="EC219" s="192">
        <f t="shared" si="813"/>
        <v>0</v>
      </c>
      <c r="ED219" s="192">
        <f t="shared" si="814"/>
        <v>0</v>
      </c>
      <c r="EE219" s="192">
        <f t="shared" si="815"/>
        <v>0</v>
      </c>
      <c r="EF219" s="192">
        <f t="shared" si="816"/>
        <v>0</v>
      </c>
      <c r="EG219" s="192">
        <f t="shared" si="817"/>
        <v>0</v>
      </c>
      <c r="EH219" s="192">
        <f t="shared" si="818"/>
        <v>0</v>
      </c>
      <c r="EI219" s="192">
        <f t="shared" si="819"/>
        <v>0</v>
      </c>
      <c r="EJ219" s="192">
        <f t="shared" si="820"/>
        <v>0</v>
      </c>
      <c r="EK219" s="192">
        <f t="shared" si="821"/>
        <v>0</v>
      </c>
      <c r="EL219" s="192">
        <f t="shared" si="822"/>
        <v>0</v>
      </c>
      <c r="EM219" s="192">
        <f t="shared" si="823"/>
        <v>0</v>
      </c>
      <c r="EN219" s="192">
        <f t="shared" si="824"/>
        <v>0</v>
      </c>
      <c r="EO219" s="192">
        <f t="shared" si="825"/>
        <v>0</v>
      </c>
      <c r="EP219" s="192">
        <f t="shared" si="826"/>
        <v>0</v>
      </c>
      <c r="EQ219" s="192">
        <f t="shared" si="827"/>
        <v>0</v>
      </c>
      <c r="ER219" s="192">
        <f t="shared" si="828"/>
        <v>0</v>
      </c>
      <c r="ES219" s="192">
        <f t="shared" si="829"/>
        <v>0</v>
      </c>
      <c r="ET219" s="192">
        <f t="shared" si="830"/>
        <v>0</v>
      </c>
      <c r="EU219" s="192">
        <f t="shared" si="831"/>
        <v>0</v>
      </c>
      <c r="EV219" s="192">
        <f t="shared" si="832"/>
        <v>0</v>
      </c>
      <c r="EW219" s="192">
        <f t="shared" si="833"/>
        <v>0</v>
      </c>
      <c r="EX219" s="192">
        <f t="shared" si="834"/>
        <v>0</v>
      </c>
      <c r="EY219" s="192">
        <f t="shared" si="835"/>
        <v>0</v>
      </c>
      <c r="EZ219" s="192">
        <f t="shared" si="836"/>
        <v>0</v>
      </c>
      <c r="FA219" s="192">
        <f t="shared" si="837"/>
        <v>0</v>
      </c>
      <c r="FB219" s="192">
        <f t="shared" si="838"/>
        <v>0</v>
      </c>
      <c r="FC219" s="192">
        <f t="shared" si="839"/>
        <v>0</v>
      </c>
      <c r="FD219" s="192">
        <f t="shared" si="840"/>
        <v>0</v>
      </c>
      <c r="FE219" s="192">
        <f t="shared" si="841"/>
        <v>0</v>
      </c>
      <c r="FF219" s="192">
        <f t="shared" si="842"/>
        <v>0</v>
      </c>
      <c r="FG219" s="192">
        <f t="shared" si="843"/>
        <v>0</v>
      </c>
      <c r="FH219" s="192">
        <f t="shared" si="844"/>
        <v>0</v>
      </c>
      <c r="FI219" s="192">
        <f t="shared" si="845"/>
        <v>0</v>
      </c>
      <c r="FJ219" s="192">
        <f t="shared" si="846"/>
        <v>0</v>
      </c>
      <c r="FK219" s="192">
        <f t="shared" si="847"/>
        <v>0</v>
      </c>
      <c r="FL219" s="192">
        <f t="shared" si="848"/>
        <v>0</v>
      </c>
      <c r="FM219" s="192">
        <f t="shared" si="849"/>
        <v>0</v>
      </c>
      <c r="FN219" s="192">
        <f t="shared" si="850"/>
        <v>0</v>
      </c>
      <c r="FO219" s="192">
        <f t="shared" si="851"/>
        <v>0</v>
      </c>
      <c r="FP219" s="192">
        <f t="shared" si="852"/>
        <v>0</v>
      </c>
      <c r="FQ219" s="192">
        <f t="shared" si="853"/>
        <v>0</v>
      </c>
      <c r="FR219" s="192">
        <f t="shared" si="854"/>
        <v>0</v>
      </c>
      <c r="FS219" s="192">
        <f t="shared" si="855"/>
        <v>0</v>
      </c>
      <c r="FT219" s="192">
        <f t="shared" si="856"/>
        <v>0</v>
      </c>
      <c r="FU219" s="192">
        <f t="shared" si="857"/>
        <v>0</v>
      </c>
      <c r="FV219" s="192">
        <f t="shared" si="858"/>
        <v>0</v>
      </c>
      <c r="FW219" s="192">
        <f t="shared" si="859"/>
        <v>0</v>
      </c>
      <c r="FX219" s="192">
        <f t="shared" si="860"/>
        <v>0</v>
      </c>
      <c r="FY219" s="192">
        <f t="shared" si="861"/>
        <v>0</v>
      </c>
      <c r="FZ219" s="192">
        <f t="shared" si="862"/>
        <v>0</v>
      </c>
      <c r="GA219" s="192">
        <f t="shared" si="863"/>
        <v>0</v>
      </c>
      <c r="GB219" s="192">
        <f t="shared" si="864"/>
        <v>0</v>
      </c>
      <c r="GC219" s="192">
        <f t="shared" si="865"/>
        <v>0</v>
      </c>
      <c r="GD219" s="192">
        <f t="shared" si="866"/>
        <v>0</v>
      </c>
      <c r="GE219" s="192">
        <f t="shared" si="867"/>
        <v>0</v>
      </c>
      <c r="GF219" s="192">
        <f t="shared" si="868"/>
        <v>0</v>
      </c>
      <c r="GG219" s="192">
        <f t="shared" si="869"/>
        <v>0</v>
      </c>
      <c r="GH219" s="192">
        <f t="shared" si="870"/>
        <v>0</v>
      </c>
      <c r="GI219" s="192">
        <f t="shared" si="871"/>
        <v>0</v>
      </c>
      <c r="GJ219" s="192">
        <f t="shared" si="872"/>
        <v>0</v>
      </c>
      <c r="GK219" s="192">
        <f t="shared" si="873"/>
        <v>0</v>
      </c>
      <c r="GL219" s="192">
        <f t="shared" si="874"/>
        <v>0</v>
      </c>
      <c r="GM219" s="192">
        <f t="shared" si="875"/>
        <v>0</v>
      </c>
      <c r="GN219" s="192">
        <f t="shared" si="876"/>
        <v>0</v>
      </c>
      <c r="GO219" s="192">
        <f t="shared" si="877"/>
        <v>0</v>
      </c>
      <c r="GP219" s="192">
        <f t="shared" si="878"/>
        <v>0</v>
      </c>
      <c r="GQ219" s="192">
        <f t="shared" si="879"/>
        <v>0</v>
      </c>
      <c r="GR219" s="192">
        <f t="shared" si="880"/>
        <v>0</v>
      </c>
      <c r="GS219" s="192">
        <f t="shared" si="881"/>
        <v>0</v>
      </c>
      <c r="GT219" s="192">
        <f t="shared" si="882"/>
        <v>0</v>
      </c>
      <c r="GU219" s="192">
        <f t="shared" si="883"/>
        <v>0</v>
      </c>
      <c r="GV219" s="192">
        <f t="shared" si="884"/>
        <v>0</v>
      </c>
      <c r="GW219" s="192">
        <f t="shared" si="885"/>
        <v>0</v>
      </c>
      <c r="GX219" s="192">
        <f t="shared" si="886"/>
        <v>0</v>
      </c>
      <c r="GY219" s="192">
        <f t="shared" si="887"/>
        <v>0</v>
      </c>
      <c r="GZ219" s="192">
        <f t="shared" si="888"/>
        <v>0</v>
      </c>
      <c r="HA219" s="192">
        <f t="shared" si="889"/>
        <v>0</v>
      </c>
      <c r="HB219" s="192">
        <f t="shared" si="890"/>
        <v>0</v>
      </c>
      <c r="HC219" s="192">
        <f t="shared" si="891"/>
        <v>0</v>
      </c>
      <c r="HD219" s="192">
        <f t="shared" si="892"/>
        <v>0</v>
      </c>
      <c r="HE219" s="192">
        <f t="shared" si="893"/>
        <v>0</v>
      </c>
      <c r="HF219" s="192">
        <f t="shared" si="894"/>
        <v>0</v>
      </c>
      <c r="HG219" s="192">
        <f t="shared" si="895"/>
        <v>0</v>
      </c>
      <c r="HH219" s="192">
        <f t="shared" si="896"/>
        <v>0</v>
      </c>
      <c r="HI219" s="192">
        <f t="shared" si="897"/>
        <v>0</v>
      </c>
      <c r="HJ219" s="192">
        <f t="shared" si="898"/>
        <v>0</v>
      </c>
      <c r="HK219" s="192">
        <f t="shared" si="899"/>
        <v>0</v>
      </c>
      <c r="HL219" s="192">
        <f t="shared" si="900"/>
        <v>0</v>
      </c>
      <c r="HM219" s="192">
        <f t="shared" si="901"/>
        <v>0</v>
      </c>
      <c r="HN219" s="194">
        <f t="shared" si="910"/>
        <v>0</v>
      </c>
      <c r="HO219" s="194">
        <f t="shared" si="911"/>
        <v>0</v>
      </c>
      <c r="HP219" s="194">
        <f t="shared" si="912"/>
        <v>0</v>
      </c>
      <c r="HQ219" s="194">
        <f t="shared" si="913"/>
        <v>0</v>
      </c>
      <c r="HR219" s="194">
        <f t="shared" si="914"/>
        <v>0</v>
      </c>
      <c r="HS219" s="195" t="str">
        <f t="shared" si="701"/>
        <v/>
      </c>
      <c r="HT219" s="196">
        <f t="shared" si="915"/>
        <v>0</v>
      </c>
      <c r="HU219" s="196">
        <f t="shared" si="916"/>
        <v>0</v>
      </c>
      <c r="HV219" s="197" t="str">
        <f t="shared" si="702"/>
        <v/>
      </c>
      <c r="HW219" s="197" t="str">
        <f t="shared" si="902"/>
        <v/>
      </c>
      <c r="HX219" s="197" t="str">
        <f t="shared" si="903"/>
        <v/>
      </c>
      <c r="HY219" s="195" t="str">
        <f t="shared" si="703"/>
        <v/>
      </c>
      <c r="HZ219" s="30">
        <f t="shared" si="699"/>
        <v>0</v>
      </c>
      <c r="IA219" s="198">
        <f t="shared" si="704"/>
        <v>0</v>
      </c>
      <c r="IB219" s="195"/>
      <c r="IC219" s="195">
        <f t="shared" si="711"/>
        <v>0</v>
      </c>
      <c r="ID219" s="195">
        <f t="shared" si="705"/>
        <v>0</v>
      </c>
      <c r="IE219" s="195">
        <f t="shared" si="904"/>
        <v>0</v>
      </c>
      <c r="IF219" s="195">
        <f t="shared" si="706"/>
        <v>0</v>
      </c>
      <c r="IG219" s="307">
        <f t="shared" si="707"/>
        <v>0</v>
      </c>
      <c r="IH219" s="307">
        <f t="shared" si="708"/>
        <v>0</v>
      </c>
      <c r="II219" s="44">
        <f t="shared" si="709"/>
        <v>0</v>
      </c>
      <c r="IJ219" s="44">
        <f t="shared" si="712"/>
        <v>0</v>
      </c>
      <c r="IK219" s="44">
        <f t="shared" si="713"/>
        <v>0</v>
      </c>
      <c r="IL219" s="44">
        <f t="shared" si="714"/>
        <v>0</v>
      </c>
      <c r="IM219" s="44">
        <f t="shared" si="715"/>
        <v>0</v>
      </c>
      <c r="IN219" s="44">
        <f t="shared" si="716"/>
        <v>0</v>
      </c>
      <c r="IO219" s="44">
        <f t="shared" si="717"/>
        <v>0</v>
      </c>
    </row>
    <row r="220" spans="1:249" ht="18" customHeight="1">
      <c r="A220" s="188">
        <v>214</v>
      </c>
      <c r="B220" s="326"/>
      <c r="C220" s="289"/>
      <c r="D220" s="199"/>
      <c r="E220" s="189"/>
      <c r="F220" s="189"/>
      <c r="G220" s="190"/>
      <c r="H220" s="190"/>
      <c r="I220" s="272"/>
      <c r="J220" s="207"/>
      <c r="K220" s="214" t="str">
        <f t="shared" si="710"/>
        <v/>
      </c>
      <c r="L220" s="200" t="str">
        <f t="shared" si="718"/>
        <v/>
      </c>
      <c r="M220" s="200" t="str">
        <f t="shared" si="719"/>
        <v/>
      </c>
      <c r="N220" s="209" t="str">
        <f t="shared" si="700"/>
        <v/>
      </c>
      <c r="O220" s="208" t="str">
        <f>IFERROR(IF(D220="","",IF(K220="","",IF(I220="","",IF(F220="F",VLOOKUP(K220,F!A:G,2,0),IF(F220="M",VLOOKUP(K220,M!A:G,2,0),""))))),0)</f>
        <v/>
      </c>
      <c r="P220" s="191" t="str">
        <f>IFERROR(IF(D220="","",IF(K220="","",IF(I220="","",IF(F220="F",VLOOKUP(K220,F!A:G,3,0),IF(F220="M",VLOOKUP(K220,M!A:G,3,0),""))))),0)</f>
        <v/>
      </c>
      <c r="Q220" s="191" t="str">
        <f>IFERROR(IF(D220="","",IF(K220="","",IF(I220="","",IF(F220="F",VLOOKUP(K220,F!A:G,4,0),IF(F220="M",VLOOKUP(K220,M!A:G,4,0),""))))),0)</f>
        <v/>
      </c>
      <c r="R220" s="191" t="str">
        <f>IFERROR(IF(D220="","",IF(K220="","",IF(I220="","",IF(F220="F",VLOOKUP(K220,F!A:G,5,0),IF(F220="M",VLOOKUP(K220,M!A:G,5,0),""))))),0)</f>
        <v/>
      </c>
      <c r="S220" s="191" t="str">
        <f>IFERROR(IF(D220="","",IF(K220="","",IF(I220="","",IF(F220="F",VLOOKUP(K220,F!A:G,6,0),IF(F220="M",VLOOKUP(K220,M!A:G,6,0),""))))),0)</f>
        <v/>
      </c>
      <c r="T220" s="191" t="str">
        <f>IFERROR(IF(D220="","",IF(K220="","",IF(I220="","",IF(F220="F",VLOOKUP(K220,F!A:G,7,0),IF(F220="M",VLOOKUP(K220,M!A:G,7,0),""))))),0)</f>
        <v/>
      </c>
      <c r="U220" s="191" t="str">
        <f>IFERROR(IF(D220="","",IF(K220="","",IF(J220="","",IF(F220="F",VLOOKUP(K220,F!A:M,8,0),IF(F220="M",VLOOKUP(K220,M!A:M,8,0),""))))),0)</f>
        <v/>
      </c>
      <c r="V220" s="191" t="str">
        <f>IFERROR(IF(D220="","",IF(K220="","",IF(J220="","",IF(F220="F",VLOOKUP(K220,F!A:M,9,0),IF(F220="M",VLOOKUP(K220,M!A:M,9,0),""))))),0)</f>
        <v/>
      </c>
      <c r="W220" s="191" t="str">
        <f>IFERROR(IF(D220="","",IF(K220="","",IF(J220="","",IF(F220="F",VLOOKUP(K220,F!A:M,10,0),IF(F220="M",VLOOKUP(K220,M!A:M,10,0),""))))),0)</f>
        <v/>
      </c>
      <c r="X220" s="191" t="str">
        <f>IFERROR(IF(D220="","",IF(K220="","",IF(J220="","",IF(F220="F",VLOOKUP(K220,F!A:M,11,0),IF(F220="M",VLOOKUP(K220,M!A:M,11,0),""))))),0)</f>
        <v/>
      </c>
      <c r="Y220" s="191" t="str">
        <f>IFERROR(IF(D220="","",IF(K220="","",IF(J220="","",IF(F220="F",VLOOKUP(K220,F!A:M,12,0),IF(F220="M",VLOOKUP(K220,M!A:M,12,0),""))))),0)</f>
        <v/>
      </c>
      <c r="Z220" s="191" t="str">
        <f>IFERROR(IF(D220="","",IF(K220="","",IF(J220="","",IF(F220="F",VLOOKUP(K220,F!A:M,13,0),IF(F220="M",VLOOKUP(K220,M!A:M,13,0),""))))),0)</f>
        <v/>
      </c>
      <c r="AA220" s="191" t="str">
        <f>IFERROR(IF(D220="","",IF(F220="","",IF(J220="","",IF(K220="","",IF(AND(K220&gt;23,K220&lt;=60),IF(F220="F",VLOOKUP(MROUND(HZ220,0.5),'F-Weight for Length'!K:S,2,0),VLOOKUP(MROUND(HZ220,0.5),'M-Weight for Length'!K:S,2,0)),IF(K220&gt;60,IF(F220="F",VLOOKUP(K220,'F-Weight for Length'!U:AC,2,0),VLOOKUP(K220,'M-Weight for Length'!U:AC,2,0)),IF(F220="F",VLOOKUP(MROUND(HZ220,0.5),'F-Weight for Length'!A:I,2,0),VLOOKUP(MROUND(HZ220,0.5),'M-Weight for Length'!A:I,2,0)))))))),0)</f>
        <v/>
      </c>
      <c r="AB220" s="191" t="str">
        <f>IFERROR(IF(D220="","",IF(F220="","",IF(J220="","",IF(K220="","",IF(AND(K220&gt;23,K220&lt;=60),IF(F220="F",VLOOKUP(MROUND(HZ220,0.5),'F-Weight for Length'!K:S,3,0),VLOOKUP(MROUND(HZ220,0.5),'M-Weight for Length'!K:S,3,0)),IF(K220&gt;60,IF(F220="F",VLOOKUP(K220,'F-Weight for Length'!U:AC,3,0),VLOOKUP(K220,'M-Weight for Length'!U:AC,3,0)),IF(F220="F",VLOOKUP(MROUND(HZ220,0.5),'F-Weight for Length'!A:I,3,0),VLOOKUP(MROUND(HZ220,0.5),'M-Weight for Length'!A:I,3,0)))))))),0)</f>
        <v/>
      </c>
      <c r="AC220" s="191" t="str">
        <f>IFERROR(IF(D220="","",IF(F220="","",IF(J220="","",IF(K220="","",IF(AND(K220&gt;23,K220&lt;=60),IF(F220="F",VLOOKUP(MROUND(HZ220,0.5),'F-Weight for Length'!K:S,4,0),VLOOKUP(MROUND(HZ220,0.5),'M-Weight for Length'!K:S,4,0)),IF(K220&gt;60,IF(F220="F",VLOOKUP(K220,'F-Weight for Length'!U:AC,4,0),VLOOKUP(K220,'M-Weight for Length'!U:AC,4,0)),IF(F220="F",VLOOKUP(MROUND(HZ220,0.5),'F-Weight for Length'!A:I,4,0),VLOOKUP(MROUND(HZ220,0.5),'M-Weight for Length'!A:I,4,0)))))))),0)</f>
        <v/>
      </c>
      <c r="AD220" s="191" t="str">
        <f>IFERROR(IF(D220="","",IF(F220="","",IF(J220="","",IF(K220="","",IF(AND(K220&gt;23,K220&lt;=60),IF(F220="F",VLOOKUP(MROUND(HZ220,0.5),'F-Weight for Length'!K:S,5,0),VLOOKUP(MROUND(HZ220,0.5),'M-Weight for Length'!K:S,5,0)),IF(K220&gt;60,IF(F220="F",VLOOKUP(K220,'F-Weight for Length'!U:AC,5,0),VLOOKUP(K220,'M-Weight for Length'!U:AC,5,0)),IF(F220="F",VLOOKUP(MROUND(HZ220,0.5),'F-Weight for Length'!A:I,5,0),VLOOKUP(MROUND(HZ220,0.5),'M-Weight for Length'!A:I,5,0)))))))),0)</f>
        <v/>
      </c>
      <c r="AE220" s="191" t="str">
        <f>IFERROR(IF(D220="","",IF(F220="","",IF(J220="","",IF(K220="","",IF(AND(K220&gt;23,K220&lt;=60),IF(F220="F",VLOOKUP(MROUND(HZ220,0.5),'F-Weight for Length'!K:S,6,0),VLOOKUP(MROUND(HZ220,0.5),'M-Weight for Length'!K:S,6,0)),IF(K220&gt;60,IF(F220="F",VLOOKUP(K220,'F-Weight for Length'!U:AC,6,0),VLOOKUP(K220,'M-Weight for Length'!U:AC,6,0)),IF(F220="F",VLOOKUP(MROUND(HZ220,0.5),'F-Weight for Length'!A:I,6,0),VLOOKUP(MROUND(HZ220,0.5),'M-Weight for Length'!A:I,6,0)))))))),0)</f>
        <v/>
      </c>
      <c r="AF220" s="191" t="str">
        <f>IFERROR(IF(D220="","",IF(F220="","",IF(J220="","",IF(K220="","",IF(AND(K220&gt;23,K220&lt;=60),IF(F220="F",VLOOKUP(MROUND(HZ220,0.5),'F-Weight for Length'!K:S,7,0),VLOOKUP(MROUND(HZ220,0.5),'M-Weight for Length'!K:S,7,0)),IF(K220&gt;60,IF(F220="F",VLOOKUP(K220,'F-Weight for Length'!U:AC,7,0),VLOOKUP(K220,'M-Weight for Length'!U:AC,7,0)),IF(F220="F",VLOOKUP(MROUND(HZ220,0.5),'F-Weight for Length'!A:I,7,0),VLOOKUP(MROUND(HZ220,0.5),'M-Weight for Length'!A:I,7,0)))))))),0)</f>
        <v/>
      </c>
      <c r="AG220" s="191" t="str">
        <f>IFERROR(IF(D220="","",IF(F220="","",IF(J220="","",IF(K220="","",IF(AND(K220&gt;23,K220&lt;=60),IF(F220="F",VLOOKUP(MROUND(HZ220,0.5),'F-Weight for Length'!K:S,8,0),VLOOKUP(MROUND(HZ220,0.5),'M-Weight for Length'!K:S,8,0)),IF(K220&gt;60,IF(F220="F",VLOOKUP(K220,'F-Weight for Length'!U:AC,8,0),VLOOKUP(K220,'M-Weight for Length'!U:AC,8,0)),IF(F220="F",VLOOKUP(MROUND(HZ220,0.5),'F-Weight for Length'!A:I,8,0),VLOOKUP(MROUND(HZ220,0.5),'M-Weight for Length'!A:I,8,0)))))))),0)</f>
        <v/>
      </c>
      <c r="AH220" s="191" t="str">
        <f>IFERROR(IF(D220="","",IF(F220="","",IF(J220="","",IF(K220="","",IF(AND(K220&gt;23,K220&lt;=60),IF(F220="F",VLOOKUP(MROUND(HZ220,0.5),'F-Weight for Length'!K:S,9,0),VLOOKUP(MROUND(HZ220,0.5),'M-Weight for Length'!K:S,9,0)),IF(K220&gt;60,IF(F220="F",VLOOKUP(K220,'F-Weight for Length'!U:AC,9,0),VLOOKUP(K220,'M-Weight for Length'!U:AC,9,0)),IF(F220="F",VLOOKUP(MROUND(HZ220,0.5),'F-Weight for Length'!A:I,9,0),VLOOKUP(MROUND(HZ220,0.5),'M-Weight for Length'!A:I,9,0)))))))),0)</f>
        <v/>
      </c>
      <c r="AI220" s="192">
        <f t="shared" si="720"/>
        <v>0</v>
      </c>
      <c r="AJ220" s="192">
        <f t="shared" si="721"/>
        <v>0</v>
      </c>
      <c r="AK220" s="192">
        <f t="shared" si="722"/>
        <v>0</v>
      </c>
      <c r="AL220" s="192">
        <f t="shared" si="723"/>
        <v>0</v>
      </c>
      <c r="AM220" s="192">
        <f t="shared" si="724"/>
        <v>0</v>
      </c>
      <c r="AN220" s="192">
        <f t="shared" si="725"/>
        <v>0</v>
      </c>
      <c r="AO220" s="192">
        <f t="shared" si="726"/>
        <v>0</v>
      </c>
      <c r="AP220" s="192">
        <f t="shared" si="727"/>
        <v>0</v>
      </c>
      <c r="AQ220" s="192">
        <f t="shared" si="728"/>
        <v>0</v>
      </c>
      <c r="AR220" s="192">
        <f t="shared" si="729"/>
        <v>0</v>
      </c>
      <c r="AS220" s="192">
        <f t="shared" si="730"/>
        <v>0</v>
      </c>
      <c r="AT220" s="192">
        <f t="shared" si="731"/>
        <v>0</v>
      </c>
      <c r="AU220" s="192">
        <f t="shared" si="732"/>
        <v>0</v>
      </c>
      <c r="AV220" s="192">
        <f t="shared" si="733"/>
        <v>0</v>
      </c>
      <c r="AW220" s="192">
        <f t="shared" si="734"/>
        <v>0</v>
      </c>
      <c r="AX220" s="192">
        <f t="shared" si="735"/>
        <v>0</v>
      </c>
      <c r="AY220" s="192">
        <f t="shared" si="736"/>
        <v>0</v>
      </c>
      <c r="AZ220" s="192">
        <f t="shared" si="737"/>
        <v>0</v>
      </c>
      <c r="BA220" s="192">
        <f t="shared" si="738"/>
        <v>0</v>
      </c>
      <c r="BB220" s="192">
        <f t="shared" si="739"/>
        <v>0</v>
      </c>
      <c r="BC220" s="192">
        <f t="shared" si="740"/>
        <v>0</v>
      </c>
      <c r="BD220" s="192">
        <f t="shared" si="741"/>
        <v>0</v>
      </c>
      <c r="BE220" s="192">
        <f t="shared" si="742"/>
        <v>0</v>
      </c>
      <c r="BF220" s="192">
        <f t="shared" si="743"/>
        <v>0</v>
      </c>
      <c r="BG220" s="192">
        <f t="shared" si="744"/>
        <v>0</v>
      </c>
      <c r="BH220" s="192">
        <f t="shared" si="745"/>
        <v>0</v>
      </c>
      <c r="BI220" s="192">
        <f t="shared" si="746"/>
        <v>0</v>
      </c>
      <c r="BJ220" s="192">
        <f t="shared" si="747"/>
        <v>0</v>
      </c>
      <c r="BK220" s="192">
        <f t="shared" si="748"/>
        <v>0</v>
      </c>
      <c r="BL220" s="192">
        <f t="shared" si="749"/>
        <v>0</v>
      </c>
      <c r="BM220" s="192">
        <f t="shared" si="750"/>
        <v>0</v>
      </c>
      <c r="BN220" s="192">
        <f t="shared" si="751"/>
        <v>0</v>
      </c>
      <c r="BO220" s="192">
        <f t="shared" si="752"/>
        <v>0</v>
      </c>
      <c r="BP220" s="192">
        <f t="shared" si="753"/>
        <v>0</v>
      </c>
      <c r="BQ220" s="192">
        <f t="shared" si="754"/>
        <v>0</v>
      </c>
      <c r="BR220" s="192">
        <f t="shared" si="755"/>
        <v>0</v>
      </c>
      <c r="BS220" s="192">
        <f t="shared" si="756"/>
        <v>0</v>
      </c>
      <c r="BT220" s="192">
        <f t="shared" si="757"/>
        <v>0</v>
      </c>
      <c r="BU220" s="192">
        <f t="shared" si="758"/>
        <v>0</v>
      </c>
      <c r="BV220" s="192">
        <f t="shared" si="759"/>
        <v>0</v>
      </c>
      <c r="BW220" s="192">
        <f t="shared" si="760"/>
        <v>0</v>
      </c>
      <c r="BX220" s="192">
        <f t="shared" si="761"/>
        <v>0</v>
      </c>
      <c r="BY220" s="192">
        <f t="shared" si="762"/>
        <v>0</v>
      </c>
      <c r="BZ220" s="192">
        <f t="shared" si="763"/>
        <v>0</v>
      </c>
      <c r="CA220" s="192">
        <f t="shared" si="764"/>
        <v>0</v>
      </c>
      <c r="CB220" s="192">
        <f t="shared" si="765"/>
        <v>0</v>
      </c>
      <c r="CC220" s="192">
        <f t="shared" si="766"/>
        <v>0</v>
      </c>
      <c r="CD220" s="192">
        <f t="shared" si="767"/>
        <v>0</v>
      </c>
      <c r="CE220" s="192">
        <f t="shared" si="768"/>
        <v>0</v>
      </c>
      <c r="CF220" s="192">
        <f t="shared" si="769"/>
        <v>0</v>
      </c>
      <c r="CG220" s="192">
        <f t="shared" si="770"/>
        <v>0</v>
      </c>
      <c r="CH220" s="192">
        <f t="shared" si="771"/>
        <v>0</v>
      </c>
      <c r="CI220" s="192">
        <f t="shared" si="772"/>
        <v>0</v>
      </c>
      <c r="CJ220" s="192">
        <f t="shared" si="773"/>
        <v>0</v>
      </c>
      <c r="CK220" s="192">
        <f t="shared" si="774"/>
        <v>0</v>
      </c>
      <c r="CL220" s="192">
        <f t="shared" si="775"/>
        <v>0</v>
      </c>
      <c r="CM220" s="192">
        <f t="shared" si="776"/>
        <v>0</v>
      </c>
      <c r="CN220" s="192">
        <f t="shared" si="777"/>
        <v>0</v>
      </c>
      <c r="CO220" s="192">
        <f t="shared" si="778"/>
        <v>0</v>
      </c>
      <c r="CP220" s="192">
        <f t="shared" si="779"/>
        <v>0</v>
      </c>
      <c r="CQ220" s="192">
        <f t="shared" si="780"/>
        <v>0</v>
      </c>
      <c r="CR220" s="192">
        <f t="shared" si="781"/>
        <v>0</v>
      </c>
      <c r="CS220" s="192">
        <f t="shared" si="782"/>
        <v>0</v>
      </c>
      <c r="CT220" s="192">
        <f t="shared" si="783"/>
        <v>0</v>
      </c>
      <c r="CU220" s="192">
        <f t="shared" si="784"/>
        <v>0</v>
      </c>
      <c r="CV220" s="192">
        <f t="shared" si="785"/>
        <v>0</v>
      </c>
      <c r="CW220" s="192">
        <f t="shared" si="786"/>
        <v>0</v>
      </c>
      <c r="CX220" s="192">
        <f t="shared" si="787"/>
        <v>0</v>
      </c>
      <c r="CY220" s="192">
        <f t="shared" si="788"/>
        <v>0</v>
      </c>
      <c r="CZ220" s="192">
        <f t="shared" si="789"/>
        <v>0</v>
      </c>
      <c r="DA220" s="192">
        <f t="shared" si="790"/>
        <v>0</v>
      </c>
      <c r="DB220" s="192">
        <f t="shared" si="791"/>
        <v>0</v>
      </c>
      <c r="DC220" s="192">
        <f t="shared" si="792"/>
        <v>0</v>
      </c>
      <c r="DD220" s="192">
        <f t="shared" si="793"/>
        <v>0</v>
      </c>
      <c r="DE220" s="192">
        <f t="shared" si="794"/>
        <v>0</v>
      </c>
      <c r="DF220" s="192">
        <f t="shared" si="795"/>
        <v>0</v>
      </c>
      <c r="DG220" s="192">
        <f t="shared" si="796"/>
        <v>0</v>
      </c>
      <c r="DH220" s="192">
        <f t="shared" si="797"/>
        <v>0</v>
      </c>
      <c r="DI220" s="192">
        <f t="shared" si="798"/>
        <v>0</v>
      </c>
      <c r="DJ220" s="192">
        <f t="shared" si="799"/>
        <v>0</v>
      </c>
      <c r="DK220" s="192">
        <f t="shared" si="800"/>
        <v>0</v>
      </c>
      <c r="DL220" s="192">
        <f t="shared" si="801"/>
        <v>0</v>
      </c>
      <c r="DM220" s="192">
        <f t="shared" si="802"/>
        <v>0</v>
      </c>
      <c r="DN220" s="192">
        <f t="shared" si="803"/>
        <v>0</v>
      </c>
      <c r="DO220" s="192">
        <f t="shared" si="804"/>
        <v>0</v>
      </c>
      <c r="DP220" s="192">
        <f t="shared" si="805"/>
        <v>0</v>
      </c>
      <c r="DQ220" s="192">
        <f t="shared" si="806"/>
        <v>0</v>
      </c>
      <c r="DR220" s="192">
        <f t="shared" si="807"/>
        <v>0</v>
      </c>
      <c r="DS220" s="192">
        <f t="shared" si="808"/>
        <v>0</v>
      </c>
      <c r="DT220" s="192">
        <f t="shared" si="809"/>
        <v>0</v>
      </c>
      <c r="DU220" s="192">
        <f t="shared" si="810"/>
        <v>0</v>
      </c>
      <c r="DV220" s="193">
        <f t="shared" si="905"/>
        <v>0</v>
      </c>
      <c r="DW220" s="193">
        <f t="shared" si="906"/>
        <v>0</v>
      </c>
      <c r="DX220" s="193">
        <f t="shared" si="907"/>
        <v>0</v>
      </c>
      <c r="DY220" s="193">
        <f t="shared" si="908"/>
        <v>0</v>
      </c>
      <c r="DZ220" s="193">
        <f t="shared" si="909"/>
        <v>0</v>
      </c>
      <c r="EA220" s="192">
        <f t="shared" si="811"/>
        <v>0</v>
      </c>
      <c r="EB220" s="192">
        <f t="shared" si="812"/>
        <v>0</v>
      </c>
      <c r="EC220" s="192">
        <f t="shared" si="813"/>
        <v>0</v>
      </c>
      <c r="ED220" s="192">
        <f t="shared" si="814"/>
        <v>0</v>
      </c>
      <c r="EE220" s="192">
        <f t="shared" si="815"/>
        <v>0</v>
      </c>
      <c r="EF220" s="192">
        <f t="shared" si="816"/>
        <v>0</v>
      </c>
      <c r="EG220" s="192">
        <f t="shared" si="817"/>
        <v>0</v>
      </c>
      <c r="EH220" s="192">
        <f t="shared" si="818"/>
        <v>0</v>
      </c>
      <c r="EI220" s="192">
        <f t="shared" si="819"/>
        <v>0</v>
      </c>
      <c r="EJ220" s="192">
        <f t="shared" si="820"/>
        <v>0</v>
      </c>
      <c r="EK220" s="192">
        <f t="shared" si="821"/>
        <v>0</v>
      </c>
      <c r="EL220" s="192">
        <f t="shared" si="822"/>
        <v>0</v>
      </c>
      <c r="EM220" s="192">
        <f t="shared" si="823"/>
        <v>0</v>
      </c>
      <c r="EN220" s="192">
        <f t="shared" si="824"/>
        <v>0</v>
      </c>
      <c r="EO220" s="192">
        <f t="shared" si="825"/>
        <v>0</v>
      </c>
      <c r="EP220" s="192">
        <f t="shared" si="826"/>
        <v>0</v>
      </c>
      <c r="EQ220" s="192">
        <f t="shared" si="827"/>
        <v>0</v>
      </c>
      <c r="ER220" s="192">
        <f t="shared" si="828"/>
        <v>0</v>
      </c>
      <c r="ES220" s="192">
        <f t="shared" si="829"/>
        <v>0</v>
      </c>
      <c r="ET220" s="192">
        <f t="shared" si="830"/>
        <v>0</v>
      </c>
      <c r="EU220" s="192">
        <f t="shared" si="831"/>
        <v>0</v>
      </c>
      <c r="EV220" s="192">
        <f t="shared" si="832"/>
        <v>0</v>
      </c>
      <c r="EW220" s="192">
        <f t="shared" si="833"/>
        <v>0</v>
      </c>
      <c r="EX220" s="192">
        <f t="shared" si="834"/>
        <v>0</v>
      </c>
      <c r="EY220" s="192">
        <f t="shared" si="835"/>
        <v>0</v>
      </c>
      <c r="EZ220" s="192">
        <f t="shared" si="836"/>
        <v>0</v>
      </c>
      <c r="FA220" s="192">
        <f t="shared" si="837"/>
        <v>0</v>
      </c>
      <c r="FB220" s="192">
        <f t="shared" si="838"/>
        <v>0</v>
      </c>
      <c r="FC220" s="192">
        <f t="shared" si="839"/>
        <v>0</v>
      </c>
      <c r="FD220" s="192">
        <f t="shared" si="840"/>
        <v>0</v>
      </c>
      <c r="FE220" s="192">
        <f t="shared" si="841"/>
        <v>0</v>
      </c>
      <c r="FF220" s="192">
        <f t="shared" si="842"/>
        <v>0</v>
      </c>
      <c r="FG220" s="192">
        <f t="shared" si="843"/>
        <v>0</v>
      </c>
      <c r="FH220" s="192">
        <f t="shared" si="844"/>
        <v>0</v>
      </c>
      <c r="FI220" s="192">
        <f t="shared" si="845"/>
        <v>0</v>
      </c>
      <c r="FJ220" s="192">
        <f t="shared" si="846"/>
        <v>0</v>
      </c>
      <c r="FK220" s="192">
        <f t="shared" si="847"/>
        <v>0</v>
      </c>
      <c r="FL220" s="192">
        <f t="shared" si="848"/>
        <v>0</v>
      </c>
      <c r="FM220" s="192">
        <f t="shared" si="849"/>
        <v>0</v>
      </c>
      <c r="FN220" s="192">
        <f t="shared" si="850"/>
        <v>0</v>
      </c>
      <c r="FO220" s="192">
        <f t="shared" si="851"/>
        <v>0</v>
      </c>
      <c r="FP220" s="192">
        <f t="shared" si="852"/>
        <v>0</v>
      </c>
      <c r="FQ220" s="192">
        <f t="shared" si="853"/>
        <v>0</v>
      </c>
      <c r="FR220" s="192">
        <f t="shared" si="854"/>
        <v>0</v>
      </c>
      <c r="FS220" s="192">
        <f t="shared" si="855"/>
        <v>0</v>
      </c>
      <c r="FT220" s="192">
        <f t="shared" si="856"/>
        <v>0</v>
      </c>
      <c r="FU220" s="192">
        <f t="shared" si="857"/>
        <v>0</v>
      </c>
      <c r="FV220" s="192">
        <f t="shared" si="858"/>
        <v>0</v>
      </c>
      <c r="FW220" s="192">
        <f t="shared" si="859"/>
        <v>0</v>
      </c>
      <c r="FX220" s="192">
        <f t="shared" si="860"/>
        <v>0</v>
      </c>
      <c r="FY220" s="192">
        <f t="shared" si="861"/>
        <v>0</v>
      </c>
      <c r="FZ220" s="192">
        <f t="shared" si="862"/>
        <v>0</v>
      </c>
      <c r="GA220" s="192">
        <f t="shared" si="863"/>
        <v>0</v>
      </c>
      <c r="GB220" s="192">
        <f t="shared" si="864"/>
        <v>0</v>
      </c>
      <c r="GC220" s="192">
        <f t="shared" si="865"/>
        <v>0</v>
      </c>
      <c r="GD220" s="192">
        <f t="shared" si="866"/>
        <v>0</v>
      </c>
      <c r="GE220" s="192">
        <f t="shared" si="867"/>
        <v>0</v>
      </c>
      <c r="GF220" s="192">
        <f t="shared" si="868"/>
        <v>0</v>
      </c>
      <c r="GG220" s="192">
        <f t="shared" si="869"/>
        <v>0</v>
      </c>
      <c r="GH220" s="192">
        <f t="shared" si="870"/>
        <v>0</v>
      </c>
      <c r="GI220" s="192">
        <f t="shared" si="871"/>
        <v>0</v>
      </c>
      <c r="GJ220" s="192">
        <f t="shared" si="872"/>
        <v>0</v>
      </c>
      <c r="GK220" s="192">
        <f t="shared" si="873"/>
        <v>0</v>
      </c>
      <c r="GL220" s="192">
        <f t="shared" si="874"/>
        <v>0</v>
      </c>
      <c r="GM220" s="192">
        <f t="shared" si="875"/>
        <v>0</v>
      </c>
      <c r="GN220" s="192">
        <f t="shared" si="876"/>
        <v>0</v>
      </c>
      <c r="GO220" s="192">
        <f t="shared" si="877"/>
        <v>0</v>
      </c>
      <c r="GP220" s="192">
        <f t="shared" si="878"/>
        <v>0</v>
      </c>
      <c r="GQ220" s="192">
        <f t="shared" si="879"/>
        <v>0</v>
      </c>
      <c r="GR220" s="192">
        <f t="shared" si="880"/>
        <v>0</v>
      </c>
      <c r="GS220" s="192">
        <f t="shared" si="881"/>
        <v>0</v>
      </c>
      <c r="GT220" s="192">
        <f t="shared" si="882"/>
        <v>0</v>
      </c>
      <c r="GU220" s="192">
        <f t="shared" si="883"/>
        <v>0</v>
      </c>
      <c r="GV220" s="192">
        <f t="shared" si="884"/>
        <v>0</v>
      </c>
      <c r="GW220" s="192">
        <f t="shared" si="885"/>
        <v>0</v>
      </c>
      <c r="GX220" s="192">
        <f t="shared" si="886"/>
        <v>0</v>
      </c>
      <c r="GY220" s="192">
        <f t="shared" si="887"/>
        <v>0</v>
      </c>
      <c r="GZ220" s="192">
        <f t="shared" si="888"/>
        <v>0</v>
      </c>
      <c r="HA220" s="192">
        <f t="shared" si="889"/>
        <v>0</v>
      </c>
      <c r="HB220" s="192">
        <f t="shared" si="890"/>
        <v>0</v>
      </c>
      <c r="HC220" s="192">
        <f t="shared" si="891"/>
        <v>0</v>
      </c>
      <c r="HD220" s="192">
        <f t="shared" si="892"/>
        <v>0</v>
      </c>
      <c r="HE220" s="192">
        <f t="shared" si="893"/>
        <v>0</v>
      </c>
      <c r="HF220" s="192">
        <f t="shared" si="894"/>
        <v>0</v>
      </c>
      <c r="HG220" s="192">
        <f t="shared" si="895"/>
        <v>0</v>
      </c>
      <c r="HH220" s="192">
        <f t="shared" si="896"/>
        <v>0</v>
      </c>
      <c r="HI220" s="192">
        <f t="shared" si="897"/>
        <v>0</v>
      </c>
      <c r="HJ220" s="192">
        <f t="shared" si="898"/>
        <v>0</v>
      </c>
      <c r="HK220" s="192">
        <f t="shared" si="899"/>
        <v>0</v>
      </c>
      <c r="HL220" s="192">
        <f t="shared" si="900"/>
        <v>0</v>
      </c>
      <c r="HM220" s="192">
        <f t="shared" si="901"/>
        <v>0</v>
      </c>
      <c r="HN220" s="194">
        <f t="shared" si="910"/>
        <v>0</v>
      </c>
      <c r="HO220" s="194">
        <f t="shared" si="911"/>
        <v>0</v>
      </c>
      <c r="HP220" s="194">
        <f t="shared" si="912"/>
        <v>0</v>
      </c>
      <c r="HQ220" s="194">
        <f t="shared" si="913"/>
        <v>0</v>
      </c>
      <c r="HR220" s="194">
        <f t="shared" si="914"/>
        <v>0</v>
      </c>
      <c r="HS220" s="195" t="str">
        <f t="shared" si="701"/>
        <v/>
      </c>
      <c r="HT220" s="196">
        <f t="shared" si="915"/>
        <v>0</v>
      </c>
      <c r="HU220" s="196">
        <f t="shared" si="916"/>
        <v>0</v>
      </c>
      <c r="HV220" s="197" t="str">
        <f t="shared" si="702"/>
        <v/>
      </c>
      <c r="HW220" s="197" t="str">
        <f t="shared" si="902"/>
        <v/>
      </c>
      <c r="HX220" s="197" t="str">
        <f t="shared" si="903"/>
        <v/>
      </c>
      <c r="HY220" s="195" t="str">
        <f t="shared" si="703"/>
        <v/>
      </c>
      <c r="HZ220" s="30">
        <f t="shared" si="699"/>
        <v>0</v>
      </c>
      <c r="IA220" s="198">
        <f t="shared" si="704"/>
        <v>0</v>
      </c>
      <c r="IB220" s="195"/>
      <c r="IC220" s="195">
        <f t="shared" si="711"/>
        <v>0</v>
      </c>
      <c r="ID220" s="195">
        <f t="shared" si="705"/>
        <v>0</v>
      </c>
      <c r="IE220" s="195">
        <f t="shared" si="904"/>
        <v>0</v>
      </c>
      <c r="IF220" s="195">
        <f t="shared" si="706"/>
        <v>0</v>
      </c>
      <c r="IG220" s="307">
        <f t="shared" si="707"/>
        <v>0</v>
      </c>
      <c r="IH220" s="307">
        <f t="shared" si="708"/>
        <v>0</v>
      </c>
      <c r="II220" s="44">
        <f t="shared" si="709"/>
        <v>0</v>
      </c>
      <c r="IJ220" s="44">
        <f t="shared" si="712"/>
        <v>0</v>
      </c>
      <c r="IK220" s="44">
        <f t="shared" si="713"/>
        <v>0</v>
      </c>
      <c r="IL220" s="44">
        <f t="shared" si="714"/>
        <v>0</v>
      </c>
      <c r="IM220" s="44">
        <f t="shared" si="715"/>
        <v>0</v>
      </c>
      <c r="IN220" s="44">
        <f t="shared" si="716"/>
        <v>0</v>
      </c>
      <c r="IO220" s="44">
        <f t="shared" si="717"/>
        <v>0</v>
      </c>
    </row>
    <row r="221" spans="1:249" ht="18" customHeight="1">
      <c r="A221" s="188">
        <v>215</v>
      </c>
      <c r="B221" s="326"/>
      <c r="C221" s="289"/>
      <c r="D221" s="199"/>
      <c r="E221" s="189"/>
      <c r="F221" s="189"/>
      <c r="G221" s="190"/>
      <c r="H221" s="190"/>
      <c r="I221" s="272"/>
      <c r="J221" s="207"/>
      <c r="K221" s="214" t="str">
        <f t="shared" si="710"/>
        <v/>
      </c>
      <c r="L221" s="200" t="str">
        <f t="shared" si="718"/>
        <v/>
      </c>
      <c r="M221" s="200" t="str">
        <f t="shared" si="719"/>
        <v/>
      </c>
      <c r="N221" s="209" t="str">
        <f t="shared" si="700"/>
        <v/>
      </c>
      <c r="O221" s="208" t="str">
        <f>IFERROR(IF(D221="","",IF(K221="","",IF(I221="","",IF(F221="F",VLOOKUP(K221,F!A:G,2,0),IF(F221="M",VLOOKUP(K221,M!A:G,2,0),""))))),0)</f>
        <v/>
      </c>
      <c r="P221" s="191" t="str">
        <f>IFERROR(IF(D221="","",IF(K221="","",IF(I221="","",IF(F221="F",VLOOKUP(K221,F!A:G,3,0),IF(F221="M",VLOOKUP(K221,M!A:G,3,0),""))))),0)</f>
        <v/>
      </c>
      <c r="Q221" s="191" t="str">
        <f>IFERROR(IF(D221="","",IF(K221="","",IF(I221="","",IF(F221="F",VLOOKUP(K221,F!A:G,4,0),IF(F221="M",VLOOKUP(K221,M!A:G,4,0),""))))),0)</f>
        <v/>
      </c>
      <c r="R221" s="191" t="str">
        <f>IFERROR(IF(D221="","",IF(K221="","",IF(I221="","",IF(F221="F",VLOOKUP(K221,F!A:G,5,0),IF(F221="M",VLOOKUP(K221,M!A:G,5,0),""))))),0)</f>
        <v/>
      </c>
      <c r="S221" s="191" t="str">
        <f>IFERROR(IF(D221="","",IF(K221="","",IF(I221="","",IF(F221="F",VLOOKUP(K221,F!A:G,6,0),IF(F221="M",VLOOKUP(K221,M!A:G,6,0),""))))),0)</f>
        <v/>
      </c>
      <c r="T221" s="191" t="str">
        <f>IFERROR(IF(D221="","",IF(K221="","",IF(I221="","",IF(F221="F",VLOOKUP(K221,F!A:G,7,0),IF(F221="M",VLOOKUP(K221,M!A:G,7,0),""))))),0)</f>
        <v/>
      </c>
      <c r="U221" s="191" t="str">
        <f>IFERROR(IF(D221="","",IF(K221="","",IF(J221="","",IF(F221="F",VLOOKUP(K221,F!A:M,8,0),IF(F221="M",VLOOKUP(K221,M!A:M,8,0),""))))),0)</f>
        <v/>
      </c>
      <c r="V221" s="191" t="str">
        <f>IFERROR(IF(D221="","",IF(K221="","",IF(J221="","",IF(F221="F",VLOOKUP(K221,F!A:M,9,0),IF(F221="M",VLOOKUP(K221,M!A:M,9,0),""))))),0)</f>
        <v/>
      </c>
      <c r="W221" s="191" t="str">
        <f>IFERROR(IF(D221="","",IF(K221="","",IF(J221="","",IF(F221="F",VLOOKUP(K221,F!A:M,10,0),IF(F221="M",VLOOKUP(K221,M!A:M,10,0),""))))),0)</f>
        <v/>
      </c>
      <c r="X221" s="191" t="str">
        <f>IFERROR(IF(D221="","",IF(K221="","",IF(J221="","",IF(F221="F",VLOOKUP(K221,F!A:M,11,0),IF(F221="M",VLOOKUP(K221,M!A:M,11,0),""))))),0)</f>
        <v/>
      </c>
      <c r="Y221" s="191" t="str">
        <f>IFERROR(IF(D221="","",IF(K221="","",IF(J221="","",IF(F221="F",VLOOKUP(K221,F!A:M,12,0),IF(F221="M",VLOOKUP(K221,M!A:M,12,0),""))))),0)</f>
        <v/>
      </c>
      <c r="Z221" s="191" t="str">
        <f>IFERROR(IF(D221="","",IF(K221="","",IF(J221="","",IF(F221="F",VLOOKUP(K221,F!A:M,13,0),IF(F221="M",VLOOKUP(K221,M!A:M,13,0),""))))),0)</f>
        <v/>
      </c>
      <c r="AA221" s="191" t="str">
        <f>IFERROR(IF(D221="","",IF(F221="","",IF(J221="","",IF(K221="","",IF(AND(K221&gt;23,K221&lt;=60),IF(F221="F",VLOOKUP(MROUND(HZ221,0.5),'F-Weight for Length'!K:S,2,0),VLOOKUP(MROUND(HZ221,0.5),'M-Weight for Length'!K:S,2,0)),IF(K221&gt;60,IF(F221="F",VLOOKUP(K221,'F-Weight for Length'!U:AC,2,0),VLOOKUP(K221,'M-Weight for Length'!U:AC,2,0)),IF(F221="F",VLOOKUP(MROUND(HZ221,0.5),'F-Weight for Length'!A:I,2,0),VLOOKUP(MROUND(HZ221,0.5),'M-Weight for Length'!A:I,2,0)))))))),0)</f>
        <v/>
      </c>
      <c r="AB221" s="191" t="str">
        <f>IFERROR(IF(D221="","",IF(F221="","",IF(J221="","",IF(K221="","",IF(AND(K221&gt;23,K221&lt;=60),IF(F221="F",VLOOKUP(MROUND(HZ221,0.5),'F-Weight for Length'!K:S,3,0),VLOOKUP(MROUND(HZ221,0.5),'M-Weight for Length'!K:S,3,0)),IF(K221&gt;60,IF(F221="F",VLOOKUP(K221,'F-Weight for Length'!U:AC,3,0),VLOOKUP(K221,'M-Weight for Length'!U:AC,3,0)),IF(F221="F",VLOOKUP(MROUND(HZ221,0.5),'F-Weight for Length'!A:I,3,0),VLOOKUP(MROUND(HZ221,0.5),'M-Weight for Length'!A:I,3,0)))))))),0)</f>
        <v/>
      </c>
      <c r="AC221" s="191" t="str">
        <f>IFERROR(IF(D221="","",IF(F221="","",IF(J221="","",IF(K221="","",IF(AND(K221&gt;23,K221&lt;=60),IF(F221="F",VLOOKUP(MROUND(HZ221,0.5),'F-Weight for Length'!K:S,4,0),VLOOKUP(MROUND(HZ221,0.5),'M-Weight for Length'!K:S,4,0)),IF(K221&gt;60,IF(F221="F",VLOOKUP(K221,'F-Weight for Length'!U:AC,4,0),VLOOKUP(K221,'M-Weight for Length'!U:AC,4,0)),IF(F221="F",VLOOKUP(MROUND(HZ221,0.5),'F-Weight for Length'!A:I,4,0),VLOOKUP(MROUND(HZ221,0.5),'M-Weight for Length'!A:I,4,0)))))))),0)</f>
        <v/>
      </c>
      <c r="AD221" s="191" t="str">
        <f>IFERROR(IF(D221="","",IF(F221="","",IF(J221="","",IF(K221="","",IF(AND(K221&gt;23,K221&lt;=60),IF(F221="F",VLOOKUP(MROUND(HZ221,0.5),'F-Weight for Length'!K:S,5,0),VLOOKUP(MROUND(HZ221,0.5),'M-Weight for Length'!K:S,5,0)),IF(K221&gt;60,IF(F221="F",VLOOKUP(K221,'F-Weight for Length'!U:AC,5,0),VLOOKUP(K221,'M-Weight for Length'!U:AC,5,0)),IF(F221="F",VLOOKUP(MROUND(HZ221,0.5),'F-Weight for Length'!A:I,5,0),VLOOKUP(MROUND(HZ221,0.5),'M-Weight for Length'!A:I,5,0)))))))),0)</f>
        <v/>
      </c>
      <c r="AE221" s="191" t="str">
        <f>IFERROR(IF(D221="","",IF(F221="","",IF(J221="","",IF(K221="","",IF(AND(K221&gt;23,K221&lt;=60),IF(F221="F",VLOOKUP(MROUND(HZ221,0.5),'F-Weight for Length'!K:S,6,0),VLOOKUP(MROUND(HZ221,0.5),'M-Weight for Length'!K:S,6,0)),IF(K221&gt;60,IF(F221="F",VLOOKUP(K221,'F-Weight for Length'!U:AC,6,0),VLOOKUP(K221,'M-Weight for Length'!U:AC,6,0)),IF(F221="F",VLOOKUP(MROUND(HZ221,0.5),'F-Weight for Length'!A:I,6,0),VLOOKUP(MROUND(HZ221,0.5),'M-Weight for Length'!A:I,6,0)))))))),0)</f>
        <v/>
      </c>
      <c r="AF221" s="191" t="str">
        <f>IFERROR(IF(D221="","",IF(F221="","",IF(J221="","",IF(K221="","",IF(AND(K221&gt;23,K221&lt;=60),IF(F221="F",VLOOKUP(MROUND(HZ221,0.5),'F-Weight for Length'!K:S,7,0),VLOOKUP(MROUND(HZ221,0.5),'M-Weight for Length'!K:S,7,0)),IF(K221&gt;60,IF(F221="F",VLOOKUP(K221,'F-Weight for Length'!U:AC,7,0),VLOOKUP(K221,'M-Weight for Length'!U:AC,7,0)),IF(F221="F",VLOOKUP(MROUND(HZ221,0.5),'F-Weight for Length'!A:I,7,0),VLOOKUP(MROUND(HZ221,0.5),'M-Weight for Length'!A:I,7,0)))))))),0)</f>
        <v/>
      </c>
      <c r="AG221" s="191" t="str">
        <f>IFERROR(IF(D221="","",IF(F221="","",IF(J221="","",IF(K221="","",IF(AND(K221&gt;23,K221&lt;=60),IF(F221="F",VLOOKUP(MROUND(HZ221,0.5),'F-Weight for Length'!K:S,8,0),VLOOKUP(MROUND(HZ221,0.5),'M-Weight for Length'!K:S,8,0)),IF(K221&gt;60,IF(F221="F",VLOOKUP(K221,'F-Weight for Length'!U:AC,8,0),VLOOKUP(K221,'M-Weight for Length'!U:AC,8,0)),IF(F221="F",VLOOKUP(MROUND(HZ221,0.5),'F-Weight for Length'!A:I,8,0),VLOOKUP(MROUND(HZ221,0.5),'M-Weight for Length'!A:I,8,0)))))))),0)</f>
        <v/>
      </c>
      <c r="AH221" s="191" t="str">
        <f>IFERROR(IF(D221="","",IF(F221="","",IF(J221="","",IF(K221="","",IF(AND(K221&gt;23,K221&lt;=60),IF(F221="F",VLOOKUP(MROUND(HZ221,0.5),'F-Weight for Length'!K:S,9,0),VLOOKUP(MROUND(HZ221,0.5),'M-Weight for Length'!K:S,9,0)),IF(K221&gt;60,IF(F221="F",VLOOKUP(K221,'F-Weight for Length'!U:AC,9,0),VLOOKUP(K221,'M-Weight for Length'!U:AC,9,0)),IF(F221="F",VLOOKUP(MROUND(HZ221,0.5),'F-Weight for Length'!A:I,9,0),VLOOKUP(MROUND(HZ221,0.5),'M-Weight for Length'!A:I,9,0)))))))),0)</f>
        <v/>
      </c>
      <c r="AI221" s="192">
        <f t="shared" si="720"/>
        <v>0</v>
      </c>
      <c r="AJ221" s="192">
        <f t="shared" si="721"/>
        <v>0</v>
      </c>
      <c r="AK221" s="192">
        <f t="shared" si="722"/>
        <v>0</v>
      </c>
      <c r="AL221" s="192">
        <f t="shared" si="723"/>
        <v>0</v>
      </c>
      <c r="AM221" s="192">
        <f t="shared" si="724"/>
        <v>0</v>
      </c>
      <c r="AN221" s="192">
        <f t="shared" si="725"/>
        <v>0</v>
      </c>
      <c r="AO221" s="192">
        <f t="shared" si="726"/>
        <v>0</v>
      </c>
      <c r="AP221" s="192">
        <f t="shared" si="727"/>
        <v>0</v>
      </c>
      <c r="AQ221" s="192">
        <f t="shared" si="728"/>
        <v>0</v>
      </c>
      <c r="AR221" s="192">
        <f t="shared" si="729"/>
        <v>0</v>
      </c>
      <c r="AS221" s="192">
        <f t="shared" si="730"/>
        <v>0</v>
      </c>
      <c r="AT221" s="192">
        <f t="shared" si="731"/>
        <v>0</v>
      </c>
      <c r="AU221" s="192">
        <f t="shared" si="732"/>
        <v>0</v>
      </c>
      <c r="AV221" s="192">
        <f t="shared" si="733"/>
        <v>0</v>
      </c>
      <c r="AW221" s="192">
        <f t="shared" si="734"/>
        <v>0</v>
      </c>
      <c r="AX221" s="192">
        <f t="shared" si="735"/>
        <v>0</v>
      </c>
      <c r="AY221" s="192">
        <f t="shared" si="736"/>
        <v>0</v>
      </c>
      <c r="AZ221" s="192">
        <f t="shared" si="737"/>
        <v>0</v>
      </c>
      <c r="BA221" s="192">
        <f t="shared" si="738"/>
        <v>0</v>
      </c>
      <c r="BB221" s="192">
        <f t="shared" si="739"/>
        <v>0</v>
      </c>
      <c r="BC221" s="192">
        <f t="shared" si="740"/>
        <v>0</v>
      </c>
      <c r="BD221" s="192">
        <f t="shared" si="741"/>
        <v>0</v>
      </c>
      <c r="BE221" s="192">
        <f t="shared" si="742"/>
        <v>0</v>
      </c>
      <c r="BF221" s="192">
        <f t="shared" si="743"/>
        <v>0</v>
      </c>
      <c r="BG221" s="192">
        <f t="shared" si="744"/>
        <v>0</v>
      </c>
      <c r="BH221" s="192">
        <f t="shared" si="745"/>
        <v>0</v>
      </c>
      <c r="BI221" s="192">
        <f t="shared" si="746"/>
        <v>0</v>
      </c>
      <c r="BJ221" s="192">
        <f t="shared" si="747"/>
        <v>0</v>
      </c>
      <c r="BK221" s="192">
        <f t="shared" si="748"/>
        <v>0</v>
      </c>
      <c r="BL221" s="192">
        <f t="shared" si="749"/>
        <v>0</v>
      </c>
      <c r="BM221" s="192">
        <f t="shared" si="750"/>
        <v>0</v>
      </c>
      <c r="BN221" s="192">
        <f t="shared" si="751"/>
        <v>0</v>
      </c>
      <c r="BO221" s="192">
        <f t="shared" si="752"/>
        <v>0</v>
      </c>
      <c r="BP221" s="192">
        <f t="shared" si="753"/>
        <v>0</v>
      </c>
      <c r="BQ221" s="192">
        <f t="shared" si="754"/>
        <v>0</v>
      </c>
      <c r="BR221" s="192">
        <f t="shared" si="755"/>
        <v>0</v>
      </c>
      <c r="BS221" s="192">
        <f t="shared" si="756"/>
        <v>0</v>
      </c>
      <c r="BT221" s="192">
        <f t="shared" si="757"/>
        <v>0</v>
      </c>
      <c r="BU221" s="192">
        <f t="shared" si="758"/>
        <v>0</v>
      </c>
      <c r="BV221" s="192">
        <f t="shared" si="759"/>
        <v>0</v>
      </c>
      <c r="BW221" s="192">
        <f t="shared" si="760"/>
        <v>0</v>
      </c>
      <c r="BX221" s="192">
        <f t="shared" si="761"/>
        <v>0</v>
      </c>
      <c r="BY221" s="192">
        <f t="shared" si="762"/>
        <v>0</v>
      </c>
      <c r="BZ221" s="192">
        <f t="shared" si="763"/>
        <v>0</v>
      </c>
      <c r="CA221" s="192">
        <f t="shared" si="764"/>
        <v>0</v>
      </c>
      <c r="CB221" s="192">
        <f t="shared" si="765"/>
        <v>0</v>
      </c>
      <c r="CC221" s="192">
        <f t="shared" si="766"/>
        <v>0</v>
      </c>
      <c r="CD221" s="192">
        <f t="shared" si="767"/>
        <v>0</v>
      </c>
      <c r="CE221" s="192">
        <f t="shared" si="768"/>
        <v>0</v>
      </c>
      <c r="CF221" s="192">
        <f t="shared" si="769"/>
        <v>0</v>
      </c>
      <c r="CG221" s="192">
        <f t="shared" si="770"/>
        <v>0</v>
      </c>
      <c r="CH221" s="192">
        <f t="shared" si="771"/>
        <v>0</v>
      </c>
      <c r="CI221" s="192">
        <f t="shared" si="772"/>
        <v>0</v>
      </c>
      <c r="CJ221" s="192">
        <f t="shared" si="773"/>
        <v>0</v>
      </c>
      <c r="CK221" s="192">
        <f t="shared" si="774"/>
        <v>0</v>
      </c>
      <c r="CL221" s="192">
        <f t="shared" si="775"/>
        <v>0</v>
      </c>
      <c r="CM221" s="192">
        <f t="shared" si="776"/>
        <v>0</v>
      </c>
      <c r="CN221" s="192">
        <f t="shared" si="777"/>
        <v>0</v>
      </c>
      <c r="CO221" s="192">
        <f t="shared" si="778"/>
        <v>0</v>
      </c>
      <c r="CP221" s="192">
        <f t="shared" si="779"/>
        <v>0</v>
      </c>
      <c r="CQ221" s="192">
        <f t="shared" si="780"/>
        <v>0</v>
      </c>
      <c r="CR221" s="192">
        <f t="shared" si="781"/>
        <v>0</v>
      </c>
      <c r="CS221" s="192">
        <f t="shared" si="782"/>
        <v>0</v>
      </c>
      <c r="CT221" s="192">
        <f t="shared" si="783"/>
        <v>0</v>
      </c>
      <c r="CU221" s="192">
        <f t="shared" si="784"/>
        <v>0</v>
      </c>
      <c r="CV221" s="192">
        <f t="shared" si="785"/>
        <v>0</v>
      </c>
      <c r="CW221" s="192">
        <f t="shared" si="786"/>
        <v>0</v>
      </c>
      <c r="CX221" s="192">
        <f t="shared" si="787"/>
        <v>0</v>
      </c>
      <c r="CY221" s="192">
        <f t="shared" si="788"/>
        <v>0</v>
      </c>
      <c r="CZ221" s="192">
        <f t="shared" si="789"/>
        <v>0</v>
      </c>
      <c r="DA221" s="192">
        <f t="shared" si="790"/>
        <v>0</v>
      </c>
      <c r="DB221" s="192">
        <f t="shared" si="791"/>
        <v>0</v>
      </c>
      <c r="DC221" s="192">
        <f t="shared" si="792"/>
        <v>0</v>
      </c>
      <c r="DD221" s="192">
        <f t="shared" si="793"/>
        <v>0</v>
      </c>
      <c r="DE221" s="192">
        <f t="shared" si="794"/>
        <v>0</v>
      </c>
      <c r="DF221" s="192">
        <f t="shared" si="795"/>
        <v>0</v>
      </c>
      <c r="DG221" s="192">
        <f t="shared" si="796"/>
        <v>0</v>
      </c>
      <c r="DH221" s="192">
        <f t="shared" si="797"/>
        <v>0</v>
      </c>
      <c r="DI221" s="192">
        <f t="shared" si="798"/>
        <v>0</v>
      </c>
      <c r="DJ221" s="192">
        <f t="shared" si="799"/>
        <v>0</v>
      </c>
      <c r="DK221" s="192">
        <f t="shared" si="800"/>
        <v>0</v>
      </c>
      <c r="DL221" s="192">
        <f t="shared" si="801"/>
        <v>0</v>
      </c>
      <c r="DM221" s="192">
        <f t="shared" si="802"/>
        <v>0</v>
      </c>
      <c r="DN221" s="192">
        <f t="shared" si="803"/>
        <v>0</v>
      </c>
      <c r="DO221" s="192">
        <f t="shared" si="804"/>
        <v>0</v>
      </c>
      <c r="DP221" s="192">
        <f t="shared" si="805"/>
        <v>0</v>
      </c>
      <c r="DQ221" s="192">
        <f t="shared" si="806"/>
        <v>0</v>
      </c>
      <c r="DR221" s="192">
        <f t="shared" si="807"/>
        <v>0</v>
      </c>
      <c r="DS221" s="192">
        <f t="shared" si="808"/>
        <v>0</v>
      </c>
      <c r="DT221" s="192">
        <f t="shared" si="809"/>
        <v>0</v>
      </c>
      <c r="DU221" s="192">
        <f t="shared" si="810"/>
        <v>0</v>
      </c>
      <c r="DV221" s="193">
        <f t="shared" si="905"/>
        <v>0</v>
      </c>
      <c r="DW221" s="193">
        <f t="shared" si="906"/>
        <v>0</v>
      </c>
      <c r="DX221" s="193">
        <f t="shared" si="907"/>
        <v>0</v>
      </c>
      <c r="DY221" s="193">
        <f t="shared" si="908"/>
        <v>0</v>
      </c>
      <c r="DZ221" s="193">
        <f t="shared" si="909"/>
        <v>0</v>
      </c>
      <c r="EA221" s="192">
        <f t="shared" si="811"/>
        <v>0</v>
      </c>
      <c r="EB221" s="192">
        <f t="shared" si="812"/>
        <v>0</v>
      </c>
      <c r="EC221" s="192">
        <f t="shared" si="813"/>
        <v>0</v>
      </c>
      <c r="ED221" s="192">
        <f t="shared" si="814"/>
        <v>0</v>
      </c>
      <c r="EE221" s="192">
        <f t="shared" si="815"/>
        <v>0</v>
      </c>
      <c r="EF221" s="192">
        <f t="shared" si="816"/>
        <v>0</v>
      </c>
      <c r="EG221" s="192">
        <f t="shared" si="817"/>
        <v>0</v>
      </c>
      <c r="EH221" s="192">
        <f t="shared" si="818"/>
        <v>0</v>
      </c>
      <c r="EI221" s="192">
        <f t="shared" si="819"/>
        <v>0</v>
      </c>
      <c r="EJ221" s="192">
        <f t="shared" si="820"/>
        <v>0</v>
      </c>
      <c r="EK221" s="192">
        <f t="shared" si="821"/>
        <v>0</v>
      </c>
      <c r="EL221" s="192">
        <f t="shared" si="822"/>
        <v>0</v>
      </c>
      <c r="EM221" s="192">
        <f t="shared" si="823"/>
        <v>0</v>
      </c>
      <c r="EN221" s="192">
        <f t="shared" si="824"/>
        <v>0</v>
      </c>
      <c r="EO221" s="192">
        <f t="shared" si="825"/>
        <v>0</v>
      </c>
      <c r="EP221" s="192">
        <f t="shared" si="826"/>
        <v>0</v>
      </c>
      <c r="EQ221" s="192">
        <f t="shared" si="827"/>
        <v>0</v>
      </c>
      <c r="ER221" s="192">
        <f t="shared" si="828"/>
        <v>0</v>
      </c>
      <c r="ES221" s="192">
        <f t="shared" si="829"/>
        <v>0</v>
      </c>
      <c r="ET221" s="192">
        <f t="shared" si="830"/>
        <v>0</v>
      </c>
      <c r="EU221" s="192">
        <f t="shared" si="831"/>
        <v>0</v>
      </c>
      <c r="EV221" s="192">
        <f t="shared" si="832"/>
        <v>0</v>
      </c>
      <c r="EW221" s="192">
        <f t="shared" si="833"/>
        <v>0</v>
      </c>
      <c r="EX221" s="192">
        <f t="shared" si="834"/>
        <v>0</v>
      </c>
      <c r="EY221" s="192">
        <f t="shared" si="835"/>
        <v>0</v>
      </c>
      <c r="EZ221" s="192">
        <f t="shared" si="836"/>
        <v>0</v>
      </c>
      <c r="FA221" s="192">
        <f t="shared" si="837"/>
        <v>0</v>
      </c>
      <c r="FB221" s="192">
        <f t="shared" si="838"/>
        <v>0</v>
      </c>
      <c r="FC221" s="192">
        <f t="shared" si="839"/>
        <v>0</v>
      </c>
      <c r="FD221" s="192">
        <f t="shared" si="840"/>
        <v>0</v>
      </c>
      <c r="FE221" s="192">
        <f t="shared" si="841"/>
        <v>0</v>
      </c>
      <c r="FF221" s="192">
        <f t="shared" si="842"/>
        <v>0</v>
      </c>
      <c r="FG221" s="192">
        <f t="shared" si="843"/>
        <v>0</v>
      </c>
      <c r="FH221" s="192">
        <f t="shared" si="844"/>
        <v>0</v>
      </c>
      <c r="FI221" s="192">
        <f t="shared" si="845"/>
        <v>0</v>
      </c>
      <c r="FJ221" s="192">
        <f t="shared" si="846"/>
        <v>0</v>
      </c>
      <c r="FK221" s="192">
        <f t="shared" si="847"/>
        <v>0</v>
      </c>
      <c r="FL221" s="192">
        <f t="shared" si="848"/>
        <v>0</v>
      </c>
      <c r="FM221" s="192">
        <f t="shared" si="849"/>
        <v>0</v>
      </c>
      <c r="FN221" s="192">
        <f t="shared" si="850"/>
        <v>0</v>
      </c>
      <c r="FO221" s="192">
        <f t="shared" si="851"/>
        <v>0</v>
      </c>
      <c r="FP221" s="192">
        <f t="shared" si="852"/>
        <v>0</v>
      </c>
      <c r="FQ221" s="192">
        <f t="shared" si="853"/>
        <v>0</v>
      </c>
      <c r="FR221" s="192">
        <f t="shared" si="854"/>
        <v>0</v>
      </c>
      <c r="FS221" s="192">
        <f t="shared" si="855"/>
        <v>0</v>
      </c>
      <c r="FT221" s="192">
        <f t="shared" si="856"/>
        <v>0</v>
      </c>
      <c r="FU221" s="192">
        <f t="shared" si="857"/>
        <v>0</v>
      </c>
      <c r="FV221" s="192">
        <f t="shared" si="858"/>
        <v>0</v>
      </c>
      <c r="FW221" s="192">
        <f t="shared" si="859"/>
        <v>0</v>
      </c>
      <c r="FX221" s="192">
        <f t="shared" si="860"/>
        <v>0</v>
      </c>
      <c r="FY221" s="192">
        <f t="shared" si="861"/>
        <v>0</v>
      </c>
      <c r="FZ221" s="192">
        <f t="shared" si="862"/>
        <v>0</v>
      </c>
      <c r="GA221" s="192">
        <f t="shared" si="863"/>
        <v>0</v>
      </c>
      <c r="GB221" s="192">
        <f t="shared" si="864"/>
        <v>0</v>
      </c>
      <c r="GC221" s="192">
        <f t="shared" si="865"/>
        <v>0</v>
      </c>
      <c r="GD221" s="192">
        <f t="shared" si="866"/>
        <v>0</v>
      </c>
      <c r="GE221" s="192">
        <f t="shared" si="867"/>
        <v>0</v>
      </c>
      <c r="GF221" s="192">
        <f t="shared" si="868"/>
        <v>0</v>
      </c>
      <c r="GG221" s="192">
        <f t="shared" si="869"/>
        <v>0</v>
      </c>
      <c r="GH221" s="192">
        <f t="shared" si="870"/>
        <v>0</v>
      </c>
      <c r="GI221" s="192">
        <f t="shared" si="871"/>
        <v>0</v>
      </c>
      <c r="GJ221" s="192">
        <f t="shared" si="872"/>
        <v>0</v>
      </c>
      <c r="GK221" s="192">
        <f t="shared" si="873"/>
        <v>0</v>
      </c>
      <c r="GL221" s="192">
        <f t="shared" si="874"/>
        <v>0</v>
      </c>
      <c r="GM221" s="192">
        <f t="shared" si="875"/>
        <v>0</v>
      </c>
      <c r="GN221" s="192">
        <f t="shared" si="876"/>
        <v>0</v>
      </c>
      <c r="GO221" s="192">
        <f t="shared" si="877"/>
        <v>0</v>
      </c>
      <c r="GP221" s="192">
        <f t="shared" si="878"/>
        <v>0</v>
      </c>
      <c r="GQ221" s="192">
        <f t="shared" si="879"/>
        <v>0</v>
      </c>
      <c r="GR221" s="192">
        <f t="shared" si="880"/>
        <v>0</v>
      </c>
      <c r="GS221" s="192">
        <f t="shared" si="881"/>
        <v>0</v>
      </c>
      <c r="GT221" s="192">
        <f t="shared" si="882"/>
        <v>0</v>
      </c>
      <c r="GU221" s="192">
        <f t="shared" si="883"/>
        <v>0</v>
      </c>
      <c r="GV221" s="192">
        <f t="shared" si="884"/>
        <v>0</v>
      </c>
      <c r="GW221" s="192">
        <f t="shared" si="885"/>
        <v>0</v>
      </c>
      <c r="GX221" s="192">
        <f t="shared" si="886"/>
        <v>0</v>
      </c>
      <c r="GY221" s="192">
        <f t="shared" si="887"/>
        <v>0</v>
      </c>
      <c r="GZ221" s="192">
        <f t="shared" si="888"/>
        <v>0</v>
      </c>
      <c r="HA221" s="192">
        <f t="shared" si="889"/>
        <v>0</v>
      </c>
      <c r="HB221" s="192">
        <f t="shared" si="890"/>
        <v>0</v>
      </c>
      <c r="HC221" s="192">
        <f t="shared" si="891"/>
        <v>0</v>
      </c>
      <c r="HD221" s="192">
        <f t="shared" si="892"/>
        <v>0</v>
      </c>
      <c r="HE221" s="192">
        <f t="shared" si="893"/>
        <v>0</v>
      </c>
      <c r="HF221" s="192">
        <f t="shared" si="894"/>
        <v>0</v>
      </c>
      <c r="HG221" s="192">
        <f t="shared" si="895"/>
        <v>0</v>
      </c>
      <c r="HH221" s="192">
        <f t="shared" si="896"/>
        <v>0</v>
      </c>
      <c r="HI221" s="192">
        <f t="shared" si="897"/>
        <v>0</v>
      </c>
      <c r="HJ221" s="192">
        <f t="shared" si="898"/>
        <v>0</v>
      </c>
      <c r="HK221" s="192">
        <f t="shared" si="899"/>
        <v>0</v>
      </c>
      <c r="HL221" s="192">
        <f t="shared" si="900"/>
        <v>0</v>
      </c>
      <c r="HM221" s="192">
        <f t="shared" si="901"/>
        <v>0</v>
      </c>
      <c r="HN221" s="194">
        <f t="shared" si="910"/>
        <v>0</v>
      </c>
      <c r="HO221" s="194">
        <f t="shared" si="911"/>
        <v>0</v>
      </c>
      <c r="HP221" s="194">
        <f t="shared" si="912"/>
        <v>0</v>
      </c>
      <c r="HQ221" s="194">
        <f t="shared" si="913"/>
        <v>0</v>
      </c>
      <c r="HR221" s="194">
        <f t="shared" si="914"/>
        <v>0</v>
      </c>
      <c r="HS221" s="195" t="str">
        <f t="shared" si="701"/>
        <v/>
      </c>
      <c r="HT221" s="196">
        <f t="shared" si="915"/>
        <v>0</v>
      </c>
      <c r="HU221" s="196">
        <f t="shared" si="916"/>
        <v>0</v>
      </c>
      <c r="HV221" s="197" t="str">
        <f t="shared" si="702"/>
        <v/>
      </c>
      <c r="HW221" s="197" t="str">
        <f t="shared" si="902"/>
        <v/>
      </c>
      <c r="HX221" s="197" t="str">
        <f t="shared" si="903"/>
        <v/>
      </c>
      <c r="HY221" s="195" t="str">
        <f t="shared" si="703"/>
        <v/>
      </c>
      <c r="HZ221" s="30">
        <f t="shared" si="699"/>
        <v>0</v>
      </c>
      <c r="IA221" s="198">
        <f t="shared" si="704"/>
        <v>0</v>
      </c>
      <c r="IB221" s="195"/>
      <c r="IC221" s="195">
        <f t="shared" si="711"/>
        <v>0</v>
      </c>
      <c r="ID221" s="195">
        <f t="shared" si="705"/>
        <v>0</v>
      </c>
      <c r="IE221" s="195">
        <f t="shared" si="904"/>
        <v>0</v>
      </c>
      <c r="IF221" s="195">
        <f t="shared" si="706"/>
        <v>0</v>
      </c>
      <c r="IG221" s="307">
        <f t="shared" si="707"/>
        <v>0</v>
      </c>
      <c r="IH221" s="307">
        <f t="shared" si="708"/>
        <v>0</v>
      </c>
      <c r="II221" s="44">
        <f t="shared" si="709"/>
        <v>0</v>
      </c>
      <c r="IJ221" s="44">
        <f t="shared" si="712"/>
        <v>0</v>
      </c>
      <c r="IK221" s="44">
        <f t="shared" si="713"/>
        <v>0</v>
      </c>
      <c r="IL221" s="44">
        <f t="shared" si="714"/>
        <v>0</v>
      </c>
      <c r="IM221" s="44">
        <f t="shared" si="715"/>
        <v>0</v>
      </c>
      <c r="IN221" s="44">
        <f t="shared" si="716"/>
        <v>0</v>
      </c>
      <c r="IO221" s="44">
        <f t="shared" si="717"/>
        <v>0</v>
      </c>
    </row>
    <row r="222" spans="1:249" ht="18" customHeight="1">
      <c r="A222" s="188">
        <v>216</v>
      </c>
      <c r="B222" s="326"/>
      <c r="C222" s="289"/>
      <c r="D222" s="199"/>
      <c r="E222" s="189"/>
      <c r="F222" s="189"/>
      <c r="G222" s="190"/>
      <c r="H222" s="190"/>
      <c r="I222" s="272"/>
      <c r="J222" s="207"/>
      <c r="K222" s="214" t="str">
        <f t="shared" si="710"/>
        <v/>
      </c>
      <c r="L222" s="200" t="str">
        <f t="shared" si="718"/>
        <v/>
      </c>
      <c r="M222" s="200" t="str">
        <f t="shared" si="719"/>
        <v/>
      </c>
      <c r="N222" s="209" t="str">
        <f t="shared" si="700"/>
        <v/>
      </c>
      <c r="O222" s="208" t="str">
        <f>IFERROR(IF(D222="","",IF(K222="","",IF(I222="","",IF(F222="F",VLOOKUP(K222,F!A:G,2,0),IF(F222="M",VLOOKUP(K222,M!A:G,2,0),""))))),0)</f>
        <v/>
      </c>
      <c r="P222" s="191" t="str">
        <f>IFERROR(IF(D222="","",IF(K222="","",IF(I222="","",IF(F222="F",VLOOKUP(K222,F!A:G,3,0),IF(F222="M",VLOOKUP(K222,M!A:G,3,0),""))))),0)</f>
        <v/>
      </c>
      <c r="Q222" s="191" t="str">
        <f>IFERROR(IF(D222="","",IF(K222="","",IF(I222="","",IF(F222="F",VLOOKUP(K222,F!A:G,4,0),IF(F222="M",VLOOKUP(K222,M!A:G,4,0),""))))),0)</f>
        <v/>
      </c>
      <c r="R222" s="191" t="str">
        <f>IFERROR(IF(D222="","",IF(K222="","",IF(I222="","",IF(F222="F",VLOOKUP(K222,F!A:G,5,0),IF(F222="M",VLOOKUP(K222,M!A:G,5,0),""))))),0)</f>
        <v/>
      </c>
      <c r="S222" s="191" t="str">
        <f>IFERROR(IF(D222="","",IF(K222="","",IF(I222="","",IF(F222="F",VLOOKUP(K222,F!A:G,6,0),IF(F222="M",VLOOKUP(K222,M!A:G,6,0),""))))),0)</f>
        <v/>
      </c>
      <c r="T222" s="191" t="str">
        <f>IFERROR(IF(D222="","",IF(K222="","",IF(I222="","",IF(F222="F",VLOOKUP(K222,F!A:G,7,0),IF(F222="M",VLOOKUP(K222,M!A:G,7,0),""))))),0)</f>
        <v/>
      </c>
      <c r="U222" s="191" t="str">
        <f>IFERROR(IF(D222="","",IF(K222="","",IF(J222="","",IF(F222="F",VLOOKUP(K222,F!A:M,8,0),IF(F222="M",VLOOKUP(K222,M!A:M,8,0),""))))),0)</f>
        <v/>
      </c>
      <c r="V222" s="191" t="str">
        <f>IFERROR(IF(D222="","",IF(K222="","",IF(J222="","",IF(F222="F",VLOOKUP(K222,F!A:M,9,0),IF(F222="M",VLOOKUP(K222,M!A:M,9,0),""))))),0)</f>
        <v/>
      </c>
      <c r="W222" s="191" t="str">
        <f>IFERROR(IF(D222="","",IF(K222="","",IF(J222="","",IF(F222="F",VLOOKUP(K222,F!A:M,10,0),IF(F222="M",VLOOKUP(K222,M!A:M,10,0),""))))),0)</f>
        <v/>
      </c>
      <c r="X222" s="191" t="str">
        <f>IFERROR(IF(D222="","",IF(K222="","",IF(J222="","",IF(F222="F",VLOOKUP(K222,F!A:M,11,0),IF(F222="M",VLOOKUP(K222,M!A:M,11,0),""))))),0)</f>
        <v/>
      </c>
      <c r="Y222" s="191" t="str">
        <f>IFERROR(IF(D222="","",IF(K222="","",IF(J222="","",IF(F222="F",VLOOKUP(K222,F!A:M,12,0),IF(F222="M",VLOOKUP(K222,M!A:M,12,0),""))))),0)</f>
        <v/>
      </c>
      <c r="Z222" s="191" t="str">
        <f>IFERROR(IF(D222="","",IF(K222="","",IF(J222="","",IF(F222="F",VLOOKUP(K222,F!A:M,13,0),IF(F222="M",VLOOKUP(K222,M!A:M,13,0),""))))),0)</f>
        <v/>
      </c>
      <c r="AA222" s="191" t="str">
        <f>IFERROR(IF(D222="","",IF(F222="","",IF(J222="","",IF(K222="","",IF(AND(K222&gt;23,K222&lt;=60),IF(F222="F",VLOOKUP(MROUND(HZ222,0.5),'F-Weight for Length'!K:S,2,0),VLOOKUP(MROUND(HZ222,0.5),'M-Weight for Length'!K:S,2,0)),IF(K222&gt;60,IF(F222="F",VLOOKUP(K222,'F-Weight for Length'!U:AC,2,0),VLOOKUP(K222,'M-Weight for Length'!U:AC,2,0)),IF(F222="F",VLOOKUP(MROUND(HZ222,0.5),'F-Weight for Length'!A:I,2,0),VLOOKUP(MROUND(HZ222,0.5),'M-Weight for Length'!A:I,2,0)))))))),0)</f>
        <v/>
      </c>
      <c r="AB222" s="191" t="str">
        <f>IFERROR(IF(D222="","",IF(F222="","",IF(J222="","",IF(K222="","",IF(AND(K222&gt;23,K222&lt;=60),IF(F222="F",VLOOKUP(MROUND(HZ222,0.5),'F-Weight for Length'!K:S,3,0),VLOOKUP(MROUND(HZ222,0.5),'M-Weight for Length'!K:S,3,0)),IF(K222&gt;60,IF(F222="F",VLOOKUP(K222,'F-Weight for Length'!U:AC,3,0),VLOOKUP(K222,'M-Weight for Length'!U:AC,3,0)),IF(F222="F",VLOOKUP(MROUND(HZ222,0.5),'F-Weight for Length'!A:I,3,0),VLOOKUP(MROUND(HZ222,0.5),'M-Weight for Length'!A:I,3,0)))))))),0)</f>
        <v/>
      </c>
      <c r="AC222" s="191" t="str">
        <f>IFERROR(IF(D222="","",IF(F222="","",IF(J222="","",IF(K222="","",IF(AND(K222&gt;23,K222&lt;=60),IF(F222="F",VLOOKUP(MROUND(HZ222,0.5),'F-Weight for Length'!K:S,4,0),VLOOKUP(MROUND(HZ222,0.5),'M-Weight for Length'!K:S,4,0)),IF(K222&gt;60,IF(F222="F",VLOOKUP(K222,'F-Weight for Length'!U:AC,4,0),VLOOKUP(K222,'M-Weight for Length'!U:AC,4,0)),IF(F222="F",VLOOKUP(MROUND(HZ222,0.5),'F-Weight for Length'!A:I,4,0),VLOOKUP(MROUND(HZ222,0.5),'M-Weight for Length'!A:I,4,0)))))))),0)</f>
        <v/>
      </c>
      <c r="AD222" s="191" t="str">
        <f>IFERROR(IF(D222="","",IF(F222="","",IF(J222="","",IF(K222="","",IF(AND(K222&gt;23,K222&lt;=60),IF(F222="F",VLOOKUP(MROUND(HZ222,0.5),'F-Weight for Length'!K:S,5,0),VLOOKUP(MROUND(HZ222,0.5),'M-Weight for Length'!K:S,5,0)),IF(K222&gt;60,IF(F222="F",VLOOKUP(K222,'F-Weight for Length'!U:AC,5,0),VLOOKUP(K222,'M-Weight for Length'!U:AC,5,0)),IF(F222="F",VLOOKUP(MROUND(HZ222,0.5),'F-Weight for Length'!A:I,5,0),VLOOKUP(MROUND(HZ222,0.5),'M-Weight for Length'!A:I,5,0)))))))),0)</f>
        <v/>
      </c>
      <c r="AE222" s="191" t="str">
        <f>IFERROR(IF(D222="","",IF(F222="","",IF(J222="","",IF(K222="","",IF(AND(K222&gt;23,K222&lt;=60),IF(F222="F",VLOOKUP(MROUND(HZ222,0.5),'F-Weight for Length'!K:S,6,0),VLOOKUP(MROUND(HZ222,0.5),'M-Weight for Length'!K:S,6,0)),IF(K222&gt;60,IF(F222="F",VLOOKUP(K222,'F-Weight for Length'!U:AC,6,0),VLOOKUP(K222,'M-Weight for Length'!U:AC,6,0)),IF(F222="F",VLOOKUP(MROUND(HZ222,0.5),'F-Weight for Length'!A:I,6,0),VLOOKUP(MROUND(HZ222,0.5),'M-Weight for Length'!A:I,6,0)))))))),0)</f>
        <v/>
      </c>
      <c r="AF222" s="191" t="str">
        <f>IFERROR(IF(D222="","",IF(F222="","",IF(J222="","",IF(K222="","",IF(AND(K222&gt;23,K222&lt;=60),IF(F222="F",VLOOKUP(MROUND(HZ222,0.5),'F-Weight for Length'!K:S,7,0),VLOOKUP(MROUND(HZ222,0.5),'M-Weight for Length'!K:S,7,0)),IF(K222&gt;60,IF(F222="F",VLOOKUP(K222,'F-Weight for Length'!U:AC,7,0),VLOOKUP(K222,'M-Weight for Length'!U:AC,7,0)),IF(F222="F",VLOOKUP(MROUND(HZ222,0.5),'F-Weight for Length'!A:I,7,0),VLOOKUP(MROUND(HZ222,0.5),'M-Weight for Length'!A:I,7,0)))))))),0)</f>
        <v/>
      </c>
      <c r="AG222" s="191" t="str">
        <f>IFERROR(IF(D222="","",IF(F222="","",IF(J222="","",IF(K222="","",IF(AND(K222&gt;23,K222&lt;=60),IF(F222="F",VLOOKUP(MROUND(HZ222,0.5),'F-Weight for Length'!K:S,8,0),VLOOKUP(MROUND(HZ222,0.5),'M-Weight for Length'!K:S,8,0)),IF(K222&gt;60,IF(F222="F",VLOOKUP(K222,'F-Weight for Length'!U:AC,8,0),VLOOKUP(K222,'M-Weight for Length'!U:AC,8,0)),IF(F222="F",VLOOKUP(MROUND(HZ222,0.5),'F-Weight for Length'!A:I,8,0),VLOOKUP(MROUND(HZ222,0.5),'M-Weight for Length'!A:I,8,0)))))))),0)</f>
        <v/>
      </c>
      <c r="AH222" s="191" t="str">
        <f>IFERROR(IF(D222="","",IF(F222="","",IF(J222="","",IF(K222="","",IF(AND(K222&gt;23,K222&lt;=60),IF(F222="F",VLOOKUP(MROUND(HZ222,0.5),'F-Weight for Length'!K:S,9,0),VLOOKUP(MROUND(HZ222,0.5),'M-Weight for Length'!K:S,9,0)),IF(K222&gt;60,IF(F222="F",VLOOKUP(K222,'F-Weight for Length'!U:AC,9,0),VLOOKUP(K222,'M-Weight for Length'!U:AC,9,0)),IF(F222="F",VLOOKUP(MROUND(HZ222,0.5),'F-Weight for Length'!A:I,9,0),VLOOKUP(MROUND(HZ222,0.5),'M-Weight for Length'!A:I,9,0)))))))),0)</f>
        <v/>
      </c>
      <c r="AI222" s="192">
        <f t="shared" si="720"/>
        <v>0</v>
      </c>
      <c r="AJ222" s="192">
        <f t="shared" si="721"/>
        <v>0</v>
      </c>
      <c r="AK222" s="192">
        <f t="shared" si="722"/>
        <v>0</v>
      </c>
      <c r="AL222" s="192">
        <f t="shared" si="723"/>
        <v>0</v>
      </c>
      <c r="AM222" s="192">
        <f t="shared" si="724"/>
        <v>0</v>
      </c>
      <c r="AN222" s="192">
        <f t="shared" si="725"/>
        <v>0</v>
      </c>
      <c r="AO222" s="192">
        <f t="shared" si="726"/>
        <v>0</v>
      </c>
      <c r="AP222" s="192">
        <f t="shared" si="727"/>
        <v>0</v>
      </c>
      <c r="AQ222" s="192">
        <f t="shared" si="728"/>
        <v>0</v>
      </c>
      <c r="AR222" s="192">
        <f t="shared" si="729"/>
        <v>0</v>
      </c>
      <c r="AS222" s="192">
        <f t="shared" si="730"/>
        <v>0</v>
      </c>
      <c r="AT222" s="192">
        <f t="shared" si="731"/>
        <v>0</v>
      </c>
      <c r="AU222" s="192">
        <f t="shared" si="732"/>
        <v>0</v>
      </c>
      <c r="AV222" s="192">
        <f t="shared" si="733"/>
        <v>0</v>
      </c>
      <c r="AW222" s="192">
        <f t="shared" si="734"/>
        <v>0</v>
      </c>
      <c r="AX222" s="192">
        <f t="shared" si="735"/>
        <v>0</v>
      </c>
      <c r="AY222" s="192">
        <f t="shared" si="736"/>
        <v>0</v>
      </c>
      <c r="AZ222" s="192">
        <f t="shared" si="737"/>
        <v>0</v>
      </c>
      <c r="BA222" s="192">
        <f t="shared" si="738"/>
        <v>0</v>
      </c>
      <c r="BB222" s="192">
        <f t="shared" si="739"/>
        <v>0</v>
      </c>
      <c r="BC222" s="192">
        <f t="shared" si="740"/>
        <v>0</v>
      </c>
      <c r="BD222" s="192">
        <f t="shared" si="741"/>
        <v>0</v>
      </c>
      <c r="BE222" s="192">
        <f t="shared" si="742"/>
        <v>0</v>
      </c>
      <c r="BF222" s="192">
        <f t="shared" si="743"/>
        <v>0</v>
      </c>
      <c r="BG222" s="192">
        <f t="shared" si="744"/>
        <v>0</v>
      </c>
      <c r="BH222" s="192">
        <f t="shared" si="745"/>
        <v>0</v>
      </c>
      <c r="BI222" s="192">
        <f t="shared" si="746"/>
        <v>0</v>
      </c>
      <c r="BJ222" s="192">
        <f t="shared" si="747"/>
        <v>0</v>
      </c>
      <c r="BK222" s="192">
        <f t="shared" si="748"/>
        <v>0</v>
      </c>
      <c r="BL222" s="192">
        <f t="shared" si="749"/>
        <v>0</v>
      </c>
      <c r="BM222" s="192">
        <f t="shared" si="750"/>
        <v>0</v>
      </c>
      <c r="BN222" s="192">
        <f t="shared" si="751"/>
        <v>0</v>
      </c>
      <c r="BO222" s="192">
        <f t="shared" si="752"/>
        <v>0</v>
      </c>
      <c r="BP222" s="192">
        <f t="shared" si="753"/>
        <v>0</v>
      </c>
      <c r="BQ222" s="192">
        <f t="shared" si="754"/>
        <v>0</v>
      </c>
      <c r="BR222" s="192">
        <f t="shared" si="755"/>
        <v>0</v>
      </c>
      <c r="BS222" s="192">
        <f t="shared" si="756"/>
        <v>0</v>
      </c>
      <c r="BT222" s="192">
        <f t="shared" si="757"/>
        <v>0</v>
      </c>
      <c r="BU222" s="192">
        <f t="shared" si="758"/>
        <v>0</v>
      </c>
      <c r="BV222" s="192">
        <f t="shared" si="759"/>
        <v>0</v>
      </c>
      <c r="BW222" s="192">
        <f t="shared" si="760"/>
        <v>0</v>
      </c>
      <c r="BX222" s="192">
        <f t="shared" si="761"/>
        <v>0</v>
      </c>
      <c r="BY222" s="192">
        <f t="shared" si="762"/>
        <v>0</v>
      </c>
      <c r="BZ222" s="192">
        <f t="shared" si="763"/>
        <v>0</v>
      </c>
      <c r="CA222" s="192">
        <f t="shared" si="764"/>
        <v>0</v>
      </c>
      <c r="CB222" s="192">
        <f t="shared" si="765"/>
        <v>0</v>
      </c>
      <c r="CC222" s="192">
        <f t="shared" si="766"/>
        <v>0</v>
      </c>
      <c r="CD222" s="192">
        <f t="shared" si="767"/>
        <v>0</v>
      </c>
      <c r="CE222" s="192">
        <f t="shared" si="768"/>
        <v>0</v>
      </c>
      <c r="CF222" s="192">
        <f t="shared" si="769"/>
        <v>0</v>
      </c>
      <c r="CG222" s="192">
        <f t="shared" si="770"/>
        <v>0</v>
      </c>
      <c r="CH222" s="192">
        <f t="shared" si="771"/>
        <v>0</v>
      </c>
      <c r="CI222" s="192">
        <f t="shared" si="772"/>
        <v>0</v>
      </c>
      <c r="CJ222" s="192">
        <f t="shared" si="773"/>
        <v>0</v>
      </c>
      <c r="CK222" s="192">
        <f t="shared" si="774"/>
        <v>0</v>
      </c>
      <c r="CL222" s="192">
        <f t="shared" si="775"/>
        <v>0</v>
      </c>
      <c r="CM222" s="192">
        <f t="shared" si="776"/>
        <v>0</v>
      </c>
      <c r="CN222" s="192">
        <f t="shared" si="777"/>
        <v>0</v>
      </c>
      <c r="CO222" s="192">
        <f t="shared" si="778"/>
        <v>0</v>
      </c>
      <c r="CP222" s="192">
        <f t="shared" si="779"/>
        <v>0</v>
      </c>
      <c r="CQ222" s="192">
        <f t="shared" si="780"/>
        <v>0</v>
      </c>
      <c r="CR222" s="192">
        <f t="shared" si="781"/>
        <v>0</v>
      </c>
      <c r="CS222" s="192">
        <f t="shared" si="782"/>
        <v>0</v>
      </c>
      <c r="CT222" s="192">
        <f t="shared" si="783"/>
        <v>0</v>
      </c>
      <c r="CU222" s="192">
        <f t="shared" si="784"/>
        <v>0</v>
      </c>
      <c r="CV222" s="192">
        <f t="shared" si="785"/>
        <v>0</v>
      </c>
      <c r="CW222" s="192">
        <f t="shared" si="786"/>
        <v>0</v>
      </c>
      <c r="CX222" s="192">
        <f t="shared" si="787"/>
        <v>0</v>
      </c>
      <c r="CY222" s="192">
        <f t="shared" si="788"/>
        <v>0</v>
      </c>
      <c r="CZ222" s="192">
        <f t="shared" si="789"/>
        <v>0</v>
      </c>
      <c r="DA222" s="192">
        <f t="shared" si="790"/>
        <v>0</v>
      </c>
      <c r="DB222" s="192">
        <f t="shared" si="791"/>
        <v>0</v>
      </c>
      <c r="DC222" s="192">
        <f t="shared" si="792"/>
        <v>0</v>
      </c>
      <c r="DD222" s="192">
        <f t="shared" si="793"/>
        <v>0</v>
      </c>
      <c r="DE222" s="192">
        <f t="shared" si="794"/>
        <v>0</v>
      </c>
      <c r="DF222" s="192">
        <f t="shared" si="795"/>
        <v>0</v>
      </c>
      <c r="DG222" s="192">
        <f t="shared" si="796"/>
        <v>0</v>
      </c>
      <c r="DH222" s="192">
        <f t="shared" si="797"/>
        <v>0</v>
      </c>
      <c r="DI222" s="192">
        <f t="shared" si="798"/>
        <v>0</v>
      </c>
      <c r="DJ222" s="192">
        <f t="shared" si="799"/>
        <v>0</v>
      </c>
      <c r="DK222" s="192">
        <f t="shared" si="800"/>
        <v>0</v>
      </c>
      <c r="DL222" s="192">
        <f t="shared" si="801"/>
        <v>0</v>
      </c>
      <c r="DM222" s="192">
        <f t="shared" si="802"/>
        <v>0</v>
      </c>
      <c r="DN222" s="192">
        <f t="shared" si="803"/>
        <v>0</v>
      </c>
      <c r="DO222" s="192">
        <f t="shared" si="804"/>
        <v>0</v>
      </c>
      <c r="DP222" s="192">
        <f t="shared" si="805"/>
        <v>0</v>
      </c>
      <c r="DQ222" s="192">
        <f t="shared" si="806"/>
        <v>0</v>
      </c>
      <c r="DR222" s="192">
        <f t="shared" si="807"/>
        <v>0</v>
      </c>
      <c r="DS222" s="192">
        <f t="shared" si="808"/>
        <v>0</v>
      </c>
      <c r="DT222" s="192">
        <f t="shared" si="809"/>
        <v>0</v>
      </c>
      <c r="DU222" s="192">
        <f t="shared" si="810"/>
        <v>0</v>
      </c>
      <c r="DV222" s="193">
        <f t="shared" si="905"/>
        <v>0</v>
      </c>
      <c r="DW222" s="193">
        <f t="shared" si="906"/>
        <v>0</v>
      </c>
      <c r="DX222" s="193">
        <f t="shared" si="907"/>
        <v>0</v>
      </c>
      <c r="DY222" s="193">
        <f t="shared" si="908"/>
        <v>0</v>
      </c>
      <c r="DZ222" s="193">
        <f t="shared" si="909"/>
        <v>0</v>
      </c>
      <c r="EA222" s="192">
        <f t="shared" si="811"/>
        <v>0</v>
      </c>
      <c r="EB222" s="192">
        <f t="shared" si="812"/>
        <v>0</v>
      </c>
      <c r="EC222" s="192">
        <f t="shared" si="813"/>
        <v>0</v>
      </c>
      <c r="ED222" s="192">
        <f t="shared" si="814"/>
        <v>0</v>
      </c>
      <c r="EE222" s="192">
        <f t="shared" si="815"/>
        <v>0</v>
      </c>
      <c r="EF222" s="192">
        <f t="shared" si="816"/>
        <v>0</v>
      </c>
      <c r="EG222" s="192">
        <f t="shared" si="817"/>
        <v>0</v>
      </c>
      <c r="EH222" s="192">
        <f t="shared" si="818"/>
        <v>0</v>
      </c>
      <c r="EI222" s="192">
        <f t="shared" si="819"/>
        <v>0</v>
      </c>
      <c r="EJ222" s="192">
        <f t="shared" si="820"/>
        <v>0</v>
      </c>
      <c r="EK222" s="192">
        <f t="shared" si="821"/>
        <v>0</v>
      </c>
      <c r="EL222" s="192">
        <f t="shared" si="822"/>
        <v>0</v>
      </c>
      <c r="EM222" s="192">
        <f t="shared" si="823"/>
        <v>0</v>
      </c>
      <c r="EN222" s="192">
        <f t="shared" si="824"/>
        <v>0</v>
      </c>
      <c r="EO222" s="192">
        <f t="shared" si="825"/>
        <v>0</v>
      </c>
      <c r="EP222" s="192">
        <f t="shared" si="826"/>
        <v>0</v>
      </c>
      <c r="EQ222" s="192">
        <f t="shared" si="827"/>
        <v>0</v>
      </c>
      <c r="ER222" s="192">
        <f t="shared" si="828"/>
        <v>0</v>
      </c>
      <c r="ES222" s="192">
        <f t="shared" si="829"/>
        <v>0</v>
      </c>
      <c r="ET222" s="192">
        <f t="shared" si="830"/>
        <v>0</v>
      </c>
      <c r="EU222" s="192">
        <f t="shared" si="831"/>
        <v>0</v>
      </c>
      <c r="EV222" s="192">
        <f t="shared" si="832"/>
        <v>0</v>
      </c>
      <c r="EW222" s="192">
        <f t="shared" si="833"/>
        <v>0</v>
      </c>
      <c r="EX222" s="192">
        <f t="shared" si="834"/>
        <v>0</v>
      </c>
      <c r="EY222" s="192">
        <f t="shared" si="835"/>
        <v>0</v>
      </c>
      <c r="EZ222" s="192">
        <f t="shared" si="836"/>
        <v>0</v>
      </c>
      <c r="FA222" s="192">
        <f t="shared" si="837"/>
        <v>0</v>
      </c>
      <c r="FB222" s="192">
        <f t="shared" si="838"/>
        <v>0</v>
      </c>
      <c r="FC222" s="192">
        <f t="shared" si="839"/>
        <v>0</v>
      </c>
      <c r="FD222" s="192">
        <f t="shared" si="840"/>
        <v>0</v>
      </c>
      <c r="FE222" s="192">
        <f t="shared" si="841"/>
        <v>0</v>
      </c>
      <c r="FF222" s="192">
        <f t="shared" si="842"/>
        <v>0</v>
      </c>
      <c r="FG222" s="192">
        <f t="shared" si="843"/>
        <v>0</v>
      </c>
      <c r="FH222" s="192">
        <f t="shared" si="844"/>
        <v>0</v>
      </c>
      <c r="FI222" s="192">
        <f t="shared" si="845"/>
        <v>0</v>
      </c>
      <c r="FJ222" s="192">
        <f t="shared" si="846"/>
        <v>0</v>
      </c>
      <c r="FK222" s="192">
        <f t="shared" si="847"/>
        <v>0</v>
      </c>
      <c r="FL222" s="192">
        <f t="shared" si="848"/>
        <v>0</v>
      </c>
      <c r="FM222" s="192">
        <f t="shared" si="849"/>
        <v>0</v>
      </c>
      <c r="FN222" s="192">
        <f t="shared" si="850"/>
        <v>0</v>
      </c>
      <c r="FO222" s="192">
        <f t="shared" si="851"/>
        <v>0</v>
      </c>
      <c r="FP222" s="192">
        <f t="shared" si="852"/>
        <v>0</v>
      </c>
      <c r="FQ222" s="192">
        <f t="shared" si="853"/>
        <v>0</v>
      </c>
      <c r="FR222" s="192">
        <f t="shared" si="854"/>
        <v>0</v>
      </c>
      <c r="FS222" s="192">
        <f t="shared" si="855"/>
        <v>0</v>
      </c>
      <c r="FT222" s="192">
        <f t="shared" si="856"/>
        <v>0</v>
      </c>
      <c r="FU222" s="192">
        <f t="shared" si="857"/>
        <v>0</v>
      </c>
      <c r="FV222" s="192">
        <f t="shared" si="858"/>
        <v>0</v>
      </c>
      <c r="FW222" s="192">
        <f t="shared" si="859"/>
        <v>0</v>
      </c>
      <c r="FX222" s="192">
        <f t="shared" si="860"/>
        <v>0</v>
      </c>
      <c r="FY222" s="192">
        <f t="shared" si="861"/>
        <v>0</v>
      </c>
      <c r="FZ222" s="192">
        <f t="shared" si="862"/>
        <v>0</v>
      </c>
      <c r="GA222" s="192">
        <f t="shared" si="863"/>
        <v>0</v>
      </c>
      <c r="GB222" s="192">
        <f t="shared" si="864"/>
        <v>0</v>
      </c>
      <c r="GC222" s="192">
        <f t="shared" si="865"/>
        <v>0</v>
      </c>
      <c r="GD222" s="192">
        <f t="shared" si="866"/>
        <v>0</v>
      </c>
      <c r="GE222" s="192">
        <f t="shared" si="867"/>
        <v>0</v>
      </c>
      <c r="GF222" s="192">
        <f t="shared" si="868"/>
        <v>0</v>
      </c>
      <c r="GG222" s="192">
        <f t="shared" si="869"/>
        <v>0</v>
      </c>
      <c r="GH222" s="192">
        <f t="shared" si="870"/>
        <v>0</v>
      </c>
      <c r="GI222" s="192">
        <f t="shared" si="871"/>
        <v>0</v>
      </c>
      <c r="GJ222" s="192">
        <f t="shared" si="872"/>
        <v>0</v>
      </c>
      <c r="GK222" s="192">
        <f t="shared" si="873"/>
        <v>0</v>
      </c>
      <c r="GL222" s="192">
        <f t="shared" si="874"/>
        <v>0</v>
      </c>
      <c r="GM222" s="192">
        <f t="shared" si="875"/>
        <v>0</v>
      </c>
      <c r="GN222" s="192">
        <f t="shared" si="876"/>
        <v>0</v>
      </c>
      <c r="GO222" s="192">
        <f t="shared" si="877"/>
        <v>0</v>
      </c>
      <c r="GP222" s="192">
        <f t="shared" si="878"/>
        <v>0</v>
      </c>
      <c r="GQ222" s="192">
        <f t="shared" si="879"/>
        <v>0</v>
      </c>
      <c r="GR222" s="192">
        <f t="shared" si="880"/>
        <v>0</v>
      </c>
      <c r="GS222" s="192">
        <f t="shared" si="881"/>
        <v>0</v>
      </c>
      <c r="GT222" s="192">
        <f t="shared" si="882"/>
        <v>0</v>
      </c>
      <c r="GU222" s="192">
        <f t="shared" si="883"/>
        <v>0</v>
      </c>
      <c r="GV222" s="192">
        <f t="shared" si="884"/>
        <v>0</v>
      </c>
      <c r="GW222" s="192">
        <f t="shared" si="885"/>
        <v>0</v>
      </c>
      <c r="GX222" s="192">
        <f t="shared" si="886"/>
        <v>0</v>
      </c>
      <c r="GY222" s="192">
        <f t="shared" si="887"/>
        <v>0</v>
      </c>
      <c r="GZ222" s="192">
        <f t="shared" si="888"/>
        <v>0</v>
      </c>
      <c r="HA222" s="192">
        <f t="shared" si="889"/>
        <v>0</v>
      </c>
      <c r="HB222" s="192">
        <f t="shared" si="890"/>
        <v>0</v>
      </c>
      <c r="HC222" s="192">
        <f t="shared" si="891"/>
        <v>0</v>
      </c>
      <c r="HD222" s="192">
        <f t="shared" si="892"/>
        <v>0</v>
      </c>
      <c r="HE222" s="192">
        <f t="shared" si="893"/>
        <v>0</v>
      </c>
      <c r="HF222" s="192">
        <f t="shared" si="894"/>
        <v>0</v>
      </c>
      <c r="HG222" s="192">
        <f t="shared" si="895"/>
        <v>0</v>
      </c>
      <c r="HH222" s="192">
        <f t="shared" si="896"/>
        <v>0</v>
      </c>
      <c r="HI222" s="192">
        <f t="shared" si="897"/>
        <v>0</v>
      </c>
      <c r="HJ222" s="192">
        <f t="shared" si="898"/>
        <v>0</v>
      </c>
      <c r="HK222" s="192">
        <f t="shared" si="899"/>
        <v>0</v>
      </c>
      <c r="HL222" s="192">
        <f t="shared" si="900"/>
        <v>0</v>
      </c>
      <c r="HM222" s="192">
        <f t="shared" si="901"/>
        <v>0</v>
      </c>
      <c r="HN222" s="194">
        <f t="shared" si="910"/>
        <v>0</v>
      </c>
      <c r="HO222" s="194">
        <f t="shared" si="911"/>
        <v>0</v>
      </c>
      <c r="HP222" s="194">
        <f t="shared" si="912"/>
        <v>0</v>
      </c>
      <c r="HQ222" s="194">
        <f t="shared" si="913"/>
        <v>0</v>
      </c>
      <c r="HR222" s="194">
        <f t="shared" si="914"/>
        <v>0</v>
      </c>
      <c r="HS222" s="195" t="str">
        <f t="shared" si="701"/>
        <v/>
      </c>
      <c r="HT222" s="196">
        <f t="shared" si="915"/>
        <v>0</v>
      </c>
      <c r="HU222" s="196">
        <f t="shared" si="916"/>
        <v>0</v>
      </c>
      <c r="HV222" s="197" t="str">
        <f t="shared" si="702"/>
        <v/>
      </c>
      <c r="HW222" s="197" t="str">
        <f t="shared" si="902"/>
        <v/>
      </c>
      <c r="HX222" s="197" t="str">
        <f t="shared" si="903"/>
        <v/>
      </c>
      <c r="HY222" s="195" t="str">
        <f t="shared" si="703"/>
        <v/>
      </c>
      <c r="HZ222" s="30">
        <f t="shared" si="699"/>
        <v>0</v>
      </c>
      <c r="IA222" s="198">
        <f t="shared" si="704"/>
        <v>0</v>
      </c>
      <c r="IB222" s="195"/>
      <c r="IC222" s="195">
        <f t="shared" si="711"/>
        <v>0</v>
      </c>
      <c r="ID222" s="195">
        <f t="shared" si="705"/>
        <v>0</v>
      </c>
      <c r="IE222" s="195">
        <f t="shared" si="904"/>
        <v>0</v>
      </c>
      <c r="IF222" s="195">
        <f t="shared" si="706"/>
        <v>0</v>
      </c>
      <c r="IG222" s="307">
        <f t="shared" si="707"/>
        <v>0</v>
      </c>
      <c r="IH222" s="307">
        <f t="shared" si="708"/>
        <v>0</v>
      </c>
      <c r="II222" s="44">
        <f t="shared" si="709"/>
        <v>0</v>
      </c>
      <c r="IJ222" s="44">
        <f t="shared" si="712"/>
        <v>0</v>
      </c>
      <c r="IK222" s="44">
        <f t="shared" si="713"/>
        <v>0</v>
      </c>
      <c r="IL222" s="44">
        <f t="shared" si="714"/>
        <v>0</v>
      </c>
      <c r="IM222" s="44">
        <f t="shared" si="715"/>
        <v>0</v>
      </c>
      <c r="IN222" s="44">
        <f t="shared" si="716"/>
        <v>0</v>
      </c>
      <c r="IO222" s="44">
        <f t="shared" si="717"/>
        <v>0</v>
      </c>
    </row>
    <row r="223" spans="1:249" ht="18" customHeight="1">
      <c r="A223" s="188">
        <v>217</v>
      </c>
      <c r="B223" s="326"/>
      <c r="C223" s="289"/>
      <c r="D223" s="199"/>
      <c r="E223" s="189"/>
      <c r="F223" s="189"/>
      <c r="G223" s="190"/>
      <c r="H223" s="190"/>
      <c r="I223" s="272"/>
      <c r="J223" s="207"/>
      <c r="K223" s="214" t="str">
        <f t="shared" si="710"/>
        <v/>
      </c>
      <c r="L223" s="200" t="str">
        <f t="shared" si="718"/>
        <v/>
      </c>
      <c r="M223" s="200" t="str">
        <f t="shared" si="719"/>
        <v/>
      </c>
      <c r="N223" s="209" t="str">
        <f t="shared" si="700"/>
        <v/>
      </c>
      <c r="O223" s="208" t="str">
        <f>IFERROR(IF(D223="","",IF(K223="","",IF(I223="","",IF(F223="F",VLOOKUP(K223,F!A:G,2,0),IF(F223="M",VLOOKUP(K223,M!A:G,2,0),""))))),0)</f>
        <v/>
      </c>
      <c r="P223" s="191" t="str">
        <f>IFERROR(IF(D223="","",IF(K223="","",IF(I223="","",IF(F223="F",VLOOKUP(K223,F!A:G,3,0),IF(F223="M",VLOOKUP(K223,M!A:G,3,0),""))))),0)</f>
        <v/>
      </c>
      <c r="Q223" s="191" t="str">
        <f>IFERROR(IF(D223="","",IF(K223="","",IF(I223="","",IF(F223="F",VLOOKUP(K223,F!A:G,4,0),IF(F223="M",VLOOKUP(K223,M!A:G,4,0),""))))),0)</f>
        <v/>
      </c>
      <c r="R223" s="191" t="str">
        <f>IFERROR(IF(D223="","",IF(K223="","",IF(I223="","",IF(F223="F",VLOOKUP(K223,F!A:G,5,0),IF(F223="M",VLOOKUP(K223,M!A:G,5,0),""))))),0)</f>
        <v/>
      </c>
      <c r="S223" s="191" t="str">
        <f>IFERROR(IF(D223="","",IF(K223="","",IF(I223="","",IF(F223="F",VLOOKUP(K223,F!A:G,6,0),IF(F223="M",VLOOKUP(K223,M!A:G,6,0),""))))),0)</f>
        <v/>
      </c>
      <c r="T223" s="191" t="str">
        <f>IFERROR(IF(D223="","",IF(K223="","",IF(I223="","",IF(F223="F",VLOOKUP(K223,F!A:G,7,0),IF(F223="M",VLOOKUP(K223,M!A:G,7,0),""))))),0)</f>
        <v/>
      </c>
      <c r="U223" s="191" t="str">
        <f>IFERROR(IF(D223="","",IF(K223="","",IF(J223="","",IF(F223="F",VLOOKUP(K223,F!A:M,8,0),IF(F223="M",VLOOKUP(K223,M!A:M,8,0),""))))),0)</f>
        <v/>
      </c>
      <c r="V223" s="191" t="str">
        <f>IFERROR(IF(D223="","",IF(K223="","",IF(J223="","",IF(F223="F",VLOOKUP(K223,F!A:M,9,0),IF(F223="M",VLOOKUP(K223,M!A:M,9,0),""))))),0)</f>
        <v/>
      </c>
      <c r="W223" s="191" t="str">
        <f>IFERROR(IF(D223="","",IF(K223="","",IF(J223="","",IF(F223="F",VLOOKUP(K223,F!A:M,10,0),IF(F223="M",VLOOKUP(K223,M!A:M,10,0),""))))),0)</f>
        <v/>
      </c>
      <c r="X223" s="191" t="str">
        <f>IFERROR(IF(D223="","",IF(K223="","",IF(J223="","",IF(F223="F",VLOOKUP(K223,F!A:M,11,0),IF(F223="M",VLOOKUP(K223,M!A:M,11,0),""))))),0)</f>
        <v/>
      </c>
      <c r="Y223" s="191" t="str">
        <f>IFERROR(IF(D223="","",IF(K223="","",IF(J223="","",IF(F223="F",VLOOKUP(K223,F!A:M,12,0),IF(F223="M",VLOOKUP(K223,M!A:M,12,0),""))))),0)</f>
        <v/>
      </c>
      <c r="Z223" s="191" t="str">
        <f>IFERROR(IF(D223="","",IF(K223="","",IF(J223="","",IF(F223="F",VLOOKUP(K223,F!A:M,13,0),IF(F223="M",VLOOKUP(K223,M!A:M,13,0),""))))),0)</f>
        <v/>
      </c>
      <c r="AA223" s="191" t="str">
        <f>IFERROR(IF(D223="","",IF(F223="","",IF(J223="","",IF(K223="","",IF(AND(K223&gt;23,K223&lt;=60),IF(F223="F",VLOOKUP(MROUND(HZ223,0.5),'F-Weight for Length'!K:S,2,0),VLOOKUP(MROUND(HZ223,0.5),'M-Weight for Length'!K:S,2,0)),IF(K223&gt;60,IF(F223="F",VLOOKUP(K223,'F-Weight for Length'!U:AC,2,0),VLOOKUP(K223,'M-Weight for Length'!U:AC,2,0)),IF(F223="F",VLOOKUP(MROUND(HZ223,0.5),'F-Weight for Length'!A:I,2,0),VLOOKUP(MROUND(HZ223,0.5),'M-Weight for Length'!A:I,2,0)))))))),0)</f>
        <v/>
      </c>
      <c r="AB223" s="191" t="str">
        <f>IFERROR(IF(D223="","",IF(F223="","",IF(J223="","",IF(K223="","",IF(AND(K223&gt;23,K223&lt;=60),IF(F223="F",VLOOKUP(MROUND(HZ223,0.5),'F-Weight for Length'!K:S,3,0),VLOOKUP(MROUND(HZ223,0.5),'M-Weight for Length'!K:S,3,0)),IF(K223&gt;60,IF(F223="F",VLOOKUP(K223,'F-Weight for Length'!U:AC,3,0),VLOOKUP(K223,'M-Weight for Length'!U:AC,3,0)),IF(F223="F",VLOOKUP(MROUND(HZ223,0.5),'F-Weight for Length'!A:I,3,0),VLOOKUP(MROUND(HZ223,0.5),'M-Weight for Length'!A:I,3,0)))))))),0)</f>
        <v/>
      </c>
      <c r="AC223" s="191" t="str">
        <f>IFERROR(IF(D223="","",IF(F223="","",IF(J223="","",IF(K223="","",IF(AND(K223&gt;23,K223&lt;=60),IF(F223="F",VLOOKUP(MROUND(HZ223,0.5),'F-Weight for Length'!K:S,4,0),VLOOKUP(MROUND(HZ223,0.5),'M-Weight for Length'!K:S,4,0)),IF(K223&gt;60,IF(F223="F",VLOOKUP(K223,'F-Weight for Length'!U:AC,4,0),VLOOKUP(K223,'M-Weight for Length'!U:AC,4,0)),IF(F223="F",VLOOKUP(MROUND(HZ223,0.5),'F-Weight for Length'!A:I,4,0),VLOOKUP(MROUND(HZ223,0.5),'M-Weight for Length'!A:I,4,0)))))))),0)</f>
        <v/>
      </c>
      <c r="AD223" s="191" t="str">
        <f>IFERROR(IF(D223="","",IF(F223="","",IF(J223="","",IF(K223="","",IF(AND(K223&gt;23,K223&lt;=60),IF(F223="F",VLOOKUP(MROUND(HZ223,0.5),'F-Weight for Length'!K:S,5,0),VLOOKUP(MROUND(HZ223,0.5),'M-Weight for Length'!K:S,5,0)),IF(K223&gt;60,IF(F223="F",VLOOKUP(K223,'F-Weight for Length'!U:AC,5,0),VLOOKUP(K223,'M-Weight for Length'!U:AC,5,0)),IF(F223="F",VLOOKUP(MROUND(HZ223,0.5),'F-Weight for Length'!A:I,5,0),VLOOKUP(MROUND(HZ223,0.5),'M-Weight for Length'!A:I,5,0)))))))),0)</f>
        <v/>
      </c>
      <c r="AE223" s="191" t="str">
        <f>IFERROR(IF(D223="","",IF(F223="","",IF(J223="","",IF(K223="","",IF(AND(K223&gt;23,K223&lt;=60),IF(F223="F",VLOOKUP(MROUND(HZ223,0.5),'F-Weight for Length'!K:S,6,0),VLOOKUP(MROUND(HZ223,0.5),'M-Weight for Length'!K:S,6,0)),IF(K223&gt;60,IF(F223="F",VLOOKUP(K223,'F-Weight for Length'!U:AC,6,0),VLOOKUP(K223,'M-Weight for Length'!U:AC,6,0)),IF(F223="F",VLOOKUP(MROUND(HZ223,0.5),'F-Weight for Length'!A:I,6,0),VLOOKUP(MROUND(HZ223,0.5),'M-Weight for Length'!A:I,6,0)))))))),0)</f>
        <v/>
      </c>
      <c r="AF223" s="191" t="str">
        <f>IFERROR(IF(D223="","",IF(F223="","",IF(J223="","",IF(K223="","",IF(AND(K223&gt;23,K223&lt;=60),IF(F223="F",VLOOKUP(MROUND(HZ223,0.5),'F-Weight for Length'!K:S,7,0),VLOOKUP(MROUND(HZ223,0.5),'M-Weight for Length'!K:S,7,0)),IF(K223&gt;60,IF(F223="F",VLOOKUP(K223,'F-Weight for Length'!U:AC,7,0),VLOOKUP(K223,'M-Weight for Length'!U:AC,7,0)),IF(F223="F",VLOOKUP(MROUND(HZ223,0.5),'F-Weight for Length'!A:I,7,0),VLOOKUP(MROUND(HZ223,0.5),'M-Weight for Length'!A:I,7,0)))))))),0)</f>
        <v/>
      </c>
      <c r="AG223" s="191" t="str">
        <f>IFERROR(IF(D223="","",IF(F223="","",IF(J223="","",IF(K223="","",IF(AND(K223&gt;23,K223&lt;=60),IF(F223="F",VLOOKUP(MROUND(HZ223,0.5),'F-Weight for Length'!K:S,8,0),VLOOKUP(MROUND(HZ223,0.5),'M-Weight for Length'!K:S,8,0)),IF(K223&gt;60,IF(F223="F",VLOOKUP(K223,'F-Weight for Length'!U:AC,8,0),VLOOKUP(K223,'M-Weight for Length'!U:AC,8,0)),IF(F223="F",VLOOKUP(MROUND(HZ223,0.5),'F-Weight for Length'!A:I,8,0),VLOOKUP(MROUND(HZ223,0.5),'M-Weight for Length'!A:I,8,0)))))))),0)</f>
        <v/>
      </c>
      <c r="AH223" s="191" t="str">
        <f>IFERROR(IF(D223="","",IF(F223="","",IF(J223="","",IF(K223="","",IF(AND(K223&gt;23,K223&lt;=60),IF(F223="F",VLOOKUP(MROUND(HZ223,0.5),'F-Weight for Length'!K:S,9,0),VLOOKUP(MROUND(HZ223,0.5),'M-Weight for Length'!K:S,9,0)),IF(K223&gt;60,IF(F223="F",VLOOKUP(K223,'F-Weight for Length'!U:AC,9,0),VLOOKUP(K223,'M-Weight for Length'!U:AC,9,0)),IF(F223="F",VLOOKUP(MROUND(HZ223,0.5),'F-Weight for Length'!A:I,9,0),VLOOKUP(MROUND(HZ223,0.5),'M-Weight for Length'!A:I,9,0)))))))),0)</f>
        <v/>
      </c>
      <c r="AI223" s="192">
        <f t="shared" si="720"/>
        <v>0</v>
      </c>
      <c r="AJ223" s="192">
        <f t="shared" si="721"/>
        <v>0</v>
      </c>
      <c r="AK223" s="192">
        <f t="shared" si="722"/>
        <v>0</v>
      </c>
      <c r="AL223" s="192">
        <f t="shared" si="723"/>
        <v>0</v>
      </c>
      <c r="AM223" s="192">
        <f t="shared" si="724"/>
        <v>0</v>
      </c>
      <c r="AN223" s="192">
        <f t="shared" si="725"/>
        <v>0</v>
      </c>
      <c r="AO223" s="192">
        <f t="shared" si="726"/>
        <v>0</v>
      </c>
      <c r="AP223" s="192">
        <f t="shared" si="727"/>
        <v>0</v>
      </c>
      <c r="AQ223" s="192">
        <f t="shared" si="728"/>
        <v>0</v>
      </c>
      <c r="AR223" s="192">
        <f t="shared" si="729"/>
        <v>0</v>
      </c>
      <c r="AS223" s="192">
        <f t="shared" si="730"/>
        <v>0</v>
      </c>
      <c r="AT223" s="192">
        <f t="shared" si="731"/>
        <v>0</v>
      </c>
      <c r="AU223" s="192">
        <f t="shared" si="732"/>
        <v>0</v>
      </c>
      <c r="AV223" s="192">
        <f t="shared" si="733"/>
        <v>0</v>
      </c>
      <c r="AW223" s="192">
        <f t="shared" si="734"/>
        <v>0</v>
      </c>
      <c r="AX223" s="192">
        <f t="shared" si="735"/>
        <v>0</v>
      </c>
      <c r="AY223" s="192">
        <f t="shared" si="736"/>
        <v>0</v>
      </c>
      <c r="AZ223" s="192">
        <f t="shared" si="737"/>
        <v>0</v>
      </c>
      <c r="BA223" s="192">
        <f t="shared" si="738"/>
        <v>0</v>
      </c>
      <c r="BB223" s="192">
        <f t="shared" si="739"/>
        <v>0</v>
      </c>
      <c r="BC223" s="192">
        <f t="shared" si="740"/>
        <v>0</v>
      </c>
      <c r="BD223" s="192">
        <f t="shared" si="741"/>
        <v>0</v>
      </c>
      <c r="BE223" s="192">
        <f t="shared" si="742"/>
        <v>0</v>
      </c>
      <c r="BF223" s="192">
        <f t="shared" si="743"/>
        <v>0</v>
      </c>
      <c r="BG223" s="192">
        <f t="shared" si="744"/>
        <v>0</v>
      </c>
      <c r="BH223" s="192">
        <f t="shared" si="745"/>
        <v>0</v>
      </c>
      <c r="BI223" s="192">
        <f t="shared" si="746"/>
        <v>0</v>
      </c>
      <c r="BJ223" s="192">
        <f t="shared" si="747"/>
        <v>0</v>
      </c>
      <c r="BK223" s="192">
        <f t="shared" si="748"/>
        <v>0</v>
      </c>
      <c r="BL223" s="192">
        <f t="shared" si="749"/>
        <v>0</v>
      </c>
      <c r="BM223" s="192">
        <f t="shared" si="750"/>
        <v>0</v>
      </c>
      <c r="BN223" s="192">
        <f t="shared" si="751"/>
        <v>0</v>
      </c>
      <c r="BO223" s="192">
        <f t="shared" si="752"/>
        <v>0</v>
      </c>
      <c r="BP223" s="192">
        <f t="shared" si="753"/>
        <v>0</v>
      </c>
      <c r="BQ223" s="192">
        <f t="shared" si="754"/>
        <v>0</v>
      </c>
      <c r="BR223" s="192">
        <f t="shared" si="755"/>
        <v>0</v>
      </c>
      <c r="BS223" s="192">
        <f t="shared" si="756"/>
        <v>0</v>
      </c>
      <c r="BT223" s="192">
        <f t="shared" si="757"/>
        <v>0</v>
      </c>
      <c r="BU223" s="192">
        <f t="shared" si="758"/>
        <v>0</v>
      </c>
      <c r="BV223" s="192">
        <f t="shared" si="759"/>
        <v>0</v>
      </c>
      <c r="BW223" s="192">
        <f t="shared" si="760"/>
        <v>0</v>
      </c>
      <c r="BX223" s="192">
        <f t="shared" si="761"/>
        <v>0</v>
      </c>
      <c r="BY223" s="192">
        <f t="shared" si="762"/>
        <v>0</v>
      </c>
      <c r="BZ223" s="192">
        <f t="shared" si="763"/>
        <v>0</v>
      </c>
      <c r="CA223" s="192">
        <f t="shared" si="764"/>
        <v>0</v>
      </c>
      <c r="CB223" s="192">
        <f t="shared" si="765"/>
        <v>0</v>
      </c>
      <c r="CC223" s="192">
        <f t="shared" si="766"/>
        <v>0</v>
      </c>
      <c r="CD223" s="192">
        <f t="shared" si="767"/>
        <v>0</v>
      </c>
      <c r="CE223" s="192">
        <f t="shared" si="768"/>
        <v>0</v>
      </c>
      <c r="CF223" s="192">
        <f t="shared" si="769"/>
        <v>0</v>
      </c>
      <c r="CG223" s="192">
        <f t="shared" si="770"/>
        <v>0</v>
      </c>
      <c r="CH223" s="192">
        <f t="shared" si="771"/>
        <v>0</v>
      </c>
      <c r="CI223" s="192">
        <f t="shared" si="772"/>
        <v>0</v>
      </c>
      <c r="CJ223" s="192">
        <f t="shared" si="773"/>
        <v>0</v>
      </c>
      <c r="CK223" s="192">
        <f t="shared" si="774"/>
        <v>0</v>
      </c>
      <c r="CL223" s="192">
        <f t="shared" si="775"/>
        <v>0</v>
      </c>
      <c r="CM223" s="192">
        <f t="shared" si="776"/>
        <v>0</v>
      </c>
      <c r="CN223" s="192">
        <f t="shared" si="777"/>
        <v>0</v>
      </c>
      <c r="CO223" s="192">
        <f t="shared" si="778"/>
        <v>0</v>
      </c>
      <c r="CP223" s="192">
        <f t="shared" si="779"/>
        <v>0</v>
      </c>
      <c r="CQ223" s="192">
        <f t="shared" si="780"/>
        <v>0</v>
      </c>
      <c r="CR223" s="192">
        <f t="shared" si="781"/>
        <v>0</v>
      </c>
      <c r="CS223" s="192">
        <f t="shared" si="782"/>
        <v>0</v>
      </c>
      <c r="CT223" s="192">
        <f t="shared" si="783"/>
        <v>0</v>
      </c>
      <c r="CU223" s="192">
        <f t="shared" si="784"/>
        <v>0</v>
      </c>
      <c r="CV223" s="192">
        <f t="shared" si="785"/>
        <v>0</v>
      </c>
      <c r="CW223" s="192">
        <f t="shared" si="786"/>
        <v>0</v>
      </c>
      <c r="CX223" s="192">
        <f t="shared" si="787"/>
        <v>0</v>
      </c>
      <c r="CY223" s="192">
        <f t="shared" si="788"/>
        <v>0</v>
      </c>
      <c r="CZ223" s="192">
        <f t="shared" si="789"/>
        <v>0</v>
      </c>
      <c r="DA223" s="192">
        <f t="shared" si="790"/>
        <v>0</v>
      </c>
      <c r="DB223" s="192">
        <f t="shared" si="791"/>
        <v>0</v>
      </c>
      <c r="DC223" s="192">
        <f t="shared" si="792"/>
        <v>0</v>
      </c>
      <c r="DD223" s="192">
        <f t="shared" si="793"/>
        <v>0</v>
      </c>
      <c r="DE223" s="192">
        <f t="shared" si="794"/>
        <v>0</v>
      </c>
      <c r="DF223" s="192">
        <f t="shared" si="795"/>
        <v>0</v>
      </c>
      <c r="DG223" s="192">
        <f t="shared" si="796"/>
        <v>0</v>
      </c>
      <c r="DH223" s="192">
        <f t="shared" si="797"/>
        <v>0</v>
      </c>
      <c r="DI223" s="192">
        <f t="shared" si="798"/>
        <v>0</v>
      </c>
      <c r="DJ223" s="192">
        <f t="shared" si="799"/>
        <v>0</v>
      </c>
      <c r="DK223" s="192">
        <f t="shared" si="800"/>
        <v>0</v>
      </c>
      <c r="DL223" s="192">
        <f t="shared" si="801"/>
        <v>0</v>
      </c>
      <c r="DM223" s="192">
        <f t="shared" si="802"/>
        <v>0</v>
      </c>
      <c r="DN223" s="192">
        <f t="shared" si="803"/>
        <v>0</v>
      </c>
      <c r="DO223" s="192">
        <f t="shared" si="804"/>
        <v>0</v>
      </c>
      <c r="DP223" s="192">
        <f t="shared" si="805"/>
        <v>0</v>
      </c>
      <c r="DQ223" s="192">
        <f t="shared" si="806"/>
        <v>0</v>
      </c>
      <c r="DR223" s="192">
        <f t="shared" si="807"/>
        <v>0</v>
      </c>
      <c r="DS223" s="192">
        <f t="shared" si="808"/>
        <v>0</v>
      </c>
      <c r="DT223" s="192">
        <f t="shared" si="809"/>
        <v>0</v>
      </c>
      <c r="DU223" s="192">
        <f t="shared" si="810"/>
        <v>0</v>
      </c>
      <c r="DV223" s="193">
        <f t="shared" si="905"/>
        <v>0</v>
      </c>
      <c r="DW223" s="193">
        <f t="shared" si="906"/>
        <v>0</v>
      </c>
      <c r="DX223" s="193">
        <f t="shared" si="907"/>
        <v>0</v>
      </c>
      <c r="DY223" s="193">
        <f t="shared" si="908"/>
        <v>0</v>
      </c>
      <c r="DZ223" s="193">
        <f t="shared" si="909"/>
        <v>0</v>
      </c>
      <c r="EA223" s="192">
        <f t="shared" si="811"/>
        <v>0</v>
      </c>
      <c r="EB223" s="192">
        <f t="shared" si="812"/>
        <v>0</v>
      </c>
      <c r="EC223" s="192">
        <f t="shared" si="813"/>
        <v>0</v>
      </c>
      <c r="ED223" s="192">
        <f t="shared" si="814"/>
        <v>0</v>
      </c>
      <c r="EE223" s="192">
        <f t="shared" si="815"/>
        <v>0</v>
      </c>
      <c r="EF223" s="192">
        <f t="shared" si="816"/>
        <v>0</v>
      </c>
      <c r="EG223" s="192">
        <f t="shared" si="817"/>
        <v>0</v>
      </c>
      <c r="EH223" s="192">
        <f t="shared" si="818"/>
        <v>0</v>
      </c>
      <c r="EI223" s="192">
        <f t="shared" si="819"/>
        <v>0</v>
      </c>
      <c r="EJ223" s="192">
        <f t="shared" si="820"/>
        <v>0</v>
      </c>
      <c r="EK223" s="192">
        <f t="shared" si="821"/>
        <v>0</v>
      </c>
      <c r="EL223" s="192">
        <f t="shared" si="822"/>
        <v>0</v>
      </c>
      <c r="EM223" s="192">
        <f t="shared" si="823"/>
        <v>0</v>
      </c>
      <c r="EN223" s="192">
        <f t="shared" si="824"/>
        <v>0</v>
      </c>
      <c r="EO223" s="192">
        <f t="shared" si="825"/>
        <v>0</v>
      </c>
      <c r="EP223" s="192">
        <f t="shared" si="826"/>
        <v>0</v>
      </c>
      <c r="EQ223" s="192">
        <f t="shared" si="827"/>
        <v>0</v>
      </c>
      <c r="ER223" s="192">
        <f t="shared" si="828"/>
        <v>0</v>
      </c>
      <c r="ES223" s="192">
        <f t="shared" si="829"/>
        <v>0</v>
      </c>
      <c r="ET223" s="192">
        <f t="shared" si="830"/>
        <v>0</v>
      </c>
      <c r="EU223" s="192">
        <f t="shared" si="831"/>
        <v>0</v>
      </c>
      <c r="EV223" s="192">
        <f t="shared" si="832"/>
        <v>0</v>
      </c>
      <c r="EW223" s="192">
        <f t="shared" si="833"/>
        <v>0</v>
      </c>
      <c r="EX223" s="192">
        <f t="shared" si="834"/>
        <v>0</v>
      </c>
      <c r="EY223" s="192">
        <f t="shared" si="835"/>
        <v>0</v>
      </c>
      <c r="EZ223" s="192">
        <f t="shared" si="836"/>
        <v>0</v>
      </c>
      <c r="FA223" s="192">
        <f t="shared" si="837"/>
        <v>0</v>
      </c>
      <c r="FB223" s="192">
        <f t="shared" si="838"/>
        <v>0</v>
      </c>
      <c r="FC223" s="192">
        <f t="shared" si="839"/>
        <v>0</v>
      </c>
      <c r="FD223" s="192">
        <f t="shared" si="840"/>
        <v>0</v>
      </c>
      <c r="FE223" s="192">
        <f t="shared" si="841"/>
        <v>0</v>
      </c>
      <c r="FF223" s="192">
        <f t="shared" si="842"/>
        <v>0</v>
      </c>
      <c r="FG223" s="192">
        <f t="shared" si="843"/>
        <v>0</v>
      </c>
      <c r="FH223" s="192">
        <f t="shared" si="844"/>
        <v>0</v>
      </c>
      <c r="FI223" s="192">
        <f t="shared" si="845"/>
        <v>0</v>
      </c>
      <c r="FJ223" s="192">
        <f t="shared" si="846"/>
        <v>0</v>
      </c>
      <c r="FK223" s="192">
        <f t="shared" si="847"/>
        <v>0</v>
      </c>
      <c r="FL223" s="192">
        <f t="shared" si="848"/>
        <v>0</v>
      </c>
      <c r="FM223" s="192">
        <f t="shared" si="849"/>
        <v>0</v>
      </c>
      <c r="FN223" s="192">
        <f t="shared" si="850"/>
        <v>0</v>
      </c>
      <c r="FO223" s="192">
        <f t="shared" si="851"/>
        <v>0</v>
      </c>
      <c r="FP223" s="192">
        <f t="shared" si="852"/>
        <v>0</v>
      </c>
      <c r="FQ223" s="192">
        <f t="shared" si="853"/>
        <v>0</v>
      </c>
      <c r="FR223" s="192">
        <f t="shared" si="854"/>
        <v>0</v>
      </c>
      <c r="FS223" s="192">
        <f t="shared" si="855"/>
        <v>0</v>
      </c>
      <c r="FT223" s="192">
        <f t="shared" si="856"/>
        <v>0</v>
      </c>
      <c r="FU223" s="192">
        <f t="shared" si="857"/>
        <v>0</v>
      </c>
      <c r="FV223" s="192">
        <f t="shared" si="858"/>
        <v>0</v>
      </c>
      <c r="FW223" s="192">
        <f t="shared" si="859"/>
        <v>0</v>
      </c>
      <c r="FX223" s="192">
        <f t="shared" si="860"/>
        <v>0</v>
      </c>
      <c r="FY223" s="192">
        <f t="shared" si="861"/>
        <v>0</v>
      </c>
      <c r="FZ223" s="192">
        <f t="shared" si="862"/>
        <v>0</v>
      </c>
      <c r="GA223" s="192">
        <f t="shared" si="863"/>
        <v>0</v>
      </c>
      <c r="GB223" s="192">
        <f t="shared" si="864"/>
        <v>0</v>
      </c>
      <c r="GC223" s="192">
        <f t="shared" si="865"/>
        <v>0</v>
      </c>
      <c r="GD223" s="192">
        <f t="shared" si="866"/>
        <v>0</v>
      </c>
      <c r="GE223" s="192">
        <f t="shared" si="867"/>
        <v>0</v>
      </c>
      <c r="GF223" s="192">
        <f t="shared" si="868"/>
        <v>0</v>
      </c>
      <c r="GG223" s="192">
        <f t="shared" si="869"/>
        <v>0</v>
      </c>
      <c r="GH223" s="192">
        <f t="shared" si="870"/>
        <v>0</v>
      </c>
      <c r="GI223" s="192">
        <f t="shared" si="871"/>
        <v>0</v>
      </c>
      <c r="GJ223" s="192">
        <f t="shared" si="872"/>
        <v>0</v>
      </c>
      <c r="GK223" s="192">
        <f t="shared" si="873"/>
        <v>0</v>
      </c>
      <c r="GL223" s="192">
        <f t="shared" si="874"/>
        <v>0</v>
      </c>
      <c r="GM223" s="192">
        <f t="shared" si="875"/>
        <v>0</v>
      </c>
      <c r="GN223" s="192">
        <f t="shared" si="876"/>
        <v>0</v>
      </c>
      <c r="GO223" s="192">
        <f t="shared" si="877"/>
        <v>0</v>
      </c>
      <c r="GP223" s="192">
        <f t="shared" si="878"/>
        <v>0</v>
      </c>
      <c r="GQ223" s="192">
        <f t="shared" si="879"/>
        <v>0</v>
      </c>
      <c r="GR223" s="192">
        <f t="shared" si="880"/>
        <v>0</v>
      </c>
      <c r="GS223" s="192">
        <f t="shared" si="881"/>
        <v>0</v>
      </c>
      <c r="GT223" s="192">
        <f t="shared" si="882"/>
        <v>0</v>
      </c>
      <c r="GU223" s="192">
        <f t="shared" si="883"/>
        <v>0</v>
      </c>
      <c r="GV223" s="192">
        <f t="shared" si="884"/>
        <v>0</v>
      </c>
      <c r="GW223" s="192">
        <f t="shared" si="885"/>
        <v>0</v>
      </c>
      <c r="GX223" s="192">
        <f t="shared" si="886"/>
        <v>0</v>
      </c>
      <c r="GY223" s="192">
        <f t="shared" si="887"/>
        <v>0</v>
      </c>
      <c r="GZ223" s="192">
        <f t="shared" si="888"/>
        <v>0</v>
      </c>
      <c r="HA223" s="192">
        <f t="shared" si="889"/>
        <v>0</v>
      </c>
      <c r="HB223" s="192">
        <f t="shared" si="890"/>
        <v>0</v>
      </c>
      <c r="HC223" s="192">
        <f t="shared" si="891"/>
        <v>0</v>
      </c>
      <c r="HD223" s="192">
        <f t="shared" si="892"/>
        <v>0</v>
      </c>
      <c r="HE223" s="192">
        <f t="shared" si="893"/>
        <v>0</v>
      </c>
      <c r="HF223" s="192">
        <f t="shared" si="894"/>
        <v>0</v>
      </c>
      <c r="HG223" s="192">
        <f t="shared" si="895"/>
        <v>0</v>
      </c>
      <c r="HH223" s="192">
        <f t="shared" si="896"/>
        <v>0</v>
      </c>
      <c r="HI223" s="192">
        <f t="shared" si="897"/>
        <v>0</v>
      </c>
      <c r="HJ223" s="192">
        <f t="shared" si="898"/>
        <v>0</v>
      </c>
      <c r="HK223" s="192">
        <f t="shared" si="899"/>
        <v>0</v>
      </c>
      <c r="HL223" s="192">
        <f t="shared" si="900"/>
        <v>0</v>
      </c>
      <c r="HM223" s="192">
        <f t="shared" si="901"/>
        <v>0</v>
      </c>
      <c r="HN223" s="194">
        <f t="shared" si="910"/>
        <v>0</v>
      </c>
      <c r="HO223" s="194">
        <f t="shared" si="911"/>
        <v>0</v>
      </c>
      <c r="HP223" s="194">
        <f t="shared" si="912"/>
        <v>0</v>
      </c>
      <c r="HQ223" s="194">
        <f t="shared" si="913"/>
        <v>0</v>
      </c>
      <c r="HR223" s="194">
        <f t="shared" si="914"/>
        <v>0</v>
      </c>
      <c r="HS223" s="195" t="str">
        <f t="shared" si="701"/>
        <v/>
      </c>
      <c r="HT223" s="196">
        <f t="shared" si="915"/>
        <v>0</v>
      </c>
      <c r="HU223" s="196">
        <f t="shared" si="916"/>
        <v>0</v>
      </c>
      <c r="HV223" s="197" t="str">
        <f t="shared" si="702"/>
        <v/>
      </c>
      <c r="HW223" s="197" t="str">
        <f t="shared" si="902"/>
        <v/>
      </c>
      <c r="HX223" s="197" t="str">
        <f t="shared" si="903"/>
        <v/>
      </c>
      <c r="HY223" s="195" t="str">
        <f t="shared" si="703"/>
        <v/>
      </c>
      <c r="HZ223" s="30">
        <f t="shared" si="699"/>
        <v>0</v>
      </c>
      <c r="IA223" s="198">
        <f t="shared" si="704"/>
        <v>0</v>
      </c>
      <c r="IB223" s="195"/>
      <c r="IC223" s="195">
        <f t="shared" si="711"/>
        <v>0</v>
      </c>
      <c r="ID223" s="195">
        <f t="shared" si="705"/>
        <v>0</v>
      </c>
      <c r="IE223" s="195">
        <f t="shared" si="904"/>
        <v>0</v>
      </c>
      <c r="IF223" s="195">
        <f t="shared" si="706"/>
        <v>0</v>
      </c>
      <c r="IG223" s="307">
        <f t="shared" si="707"/>
        <v>0</v>
      </c>
      <c r="IH223" s="307">
        <f t="shared" si="708"/>
        <v>0</v>
      </c>
      <c r="II223" s="44">
        <f t="shared" si="709"/>
        <v>0</v>
      </c>
      <c r="IJ223" s="44">
        <f t="shared" si="712"/>
        <v>0</v>
      </c>
      <c r="IK223" s="44">
        <f t="shared" si="713"/>
        <v>0</v>
      </c>
      <c r="IL223" s="44">
        <f t="shared" si="714"/>
        <v>0</v>
      </c>
      <c r="IM223" s="44">
        <f t="shared" si="715"/>
        <v>0</v>
      </c>
      <c r="IN223" s="44">
        <f t="shared" si="716"/>
        <v>0</v>
      </c>
      <c r="IO223" s="44">
        <f t="shared" si="717"/>
        <v>0</v>
      </c>
    </row>
    <row r="224" spans="1:249" ht="18" customHeight="1">
      <c r="A224" s="188">
        <v>218</v>
      </c>
      <c r="B224" s="326"/>
      <c r="C224" s="289"/>
      <c r="D224" s="199"/>
      <c r="E224" s="189"/>
      <c r="F224" s="189"/>
      <c r="G224" s="190"/>
      <c r="H224" s="190"/>
      <c r="I224" s="272"/>
      <c r="J224" s="207"/>
      <c r="K224" s="214" t="str">
        <f t="shared" si="710"/>
        <v/>
      </c>
      <c r="L224" s="200" t="str">
        <f t="shared" si="718"/>
        <v/>
      </c>
      <c r="M224" s="200" t="str">
        <f t="shared" si="719"/>
        <v/>
      </c>
      <c r="N224" s="209" t="str">
        <f t="shared" si="700"/>
        <v/>
      </c>
      <c r="O224" s="208" t="str">
        <f>IFERROR(IF(D224="","",IF(K224="","",IF(I224="","",IF(F224="F",VLOOKUP(K224,F!A:G,2,0),IF(F224="M",VLOOKUP(K224,M!A:G,2,0),""))))),0)</f>
        <v/>
      </c>
      <c r="P224" s="191" t="str">
        <f>IFERROR(IF(D224="","",IF(K224="","",IF(I224="","",IF(F224="F",VLOOKUP(K224,F!A:G,3,0),IF(F224="M",VLOOKUP(K224,M!A:G,3,0),""))))),0)</f>
        <v/>
      </c>
      <c r="Q224" s="191" t="str">
        <f>IFERROR(IF(D224="","",IF(K224="","",IF(I224="","",IF(F224="F",VLOOKUP(K224,F!A:G,4,0),IF(F224="M",VLOOKUP(K224,M!A:G,4,0),""))))),0)</f>
        <v/>
      </c>
      <c r="R224" s="191" t="str">
        <f>IFERROR(IF(D224="","",IF(K224="","",IF(I224="","",IF(F224="F",VLOOKUP(K224,F!A:G,5,0),IF(F224="M",VLOOKUP(K224,M!A:G,5,0),""))))),0)</f>
        <v/>
      </c>
      <c r="S224" s="191" t="str">
        <f>IFERROR(IF(D224="","",IF(K224="","",IF(I224="","",IF(F224="F",VLOOKUP(K224,F!A:G,6,0),IF(F224="M",VLOOKUP(K224,M!A:G,6,0),""))))),0)</f>
        <v/>
      </c>
      <c r="T224" s="191" t="str">
        <f>IFERROR(IF(D224="","",IF(K224="","",IF(I224="","",IF(F224="F",VLOOKUP(K224,F!A:G,7,0),IF(F224="M",VLOOKUP(K224,M!A:G,7,0),""))))),0)</f>
        <v/>
      </c>
      <c r="U224" s="191" t="str">
        <f>IFERROR(IF(D224="","",IF(K224="","",IF(J224="","",IF(F224="F",VLOOKUP(K224,F!A:M,8,0),IF(F224="M",VLOOKUP(K224,M!A:M,8,0),""))))),0)</f>
        <v/>
      </c>
      <c r="V224" s="191" t="str">
        <f>IFERROR(IF(D224="","",IF(K224="","",IF(J224="","",IF(F224="F",VLOOKUP(K224,F!A:M,9,0),IF(F224="M",VLOOKUP(K224,M!A:M,9,0),""))))),0)</f>
        <v/>
      </c>
      <c r="W224" s="191" t="str">
        <f>IFERROR(IF(D224="","",IF(K224="","",IF(J224="","",IF(F224="F",VLOOKUP(K224,F!A:M,10,0),IF(F224="M",VLOOKUP(K224,M!A:M,10,0),""))))),0)</f>
        <v/>
      </c>
      <c r="X224" s="191" t="str">
        <f>IFERROR(IF(D224="","",IF(K224="","",IF(J224="","",IF(F224="F",VLOOKUP(K224,F!A:M,11,0),IF(F224="M",VLOOKUP(K224,M!A:M,11,0),""))))),0)</f>
        <v/>
      </c>
      <c r="Y224" s="191" t="str">
        <f>IFERROR(IF(D224="","",IF(K224="","",IF(J224="","",IF(F224="F",VLOOKUP(K224,F!A:M,12,0),IF(F224="M",VLOOKUP(K224,M!A:M,12,0),""))))),0)</f>
        <v/>
      </c>
      <c r="Z224" s="191" t="str">
        <f>IFERROR(IF(D224="","",IF(K224="","",IF(J224="","",IF(F224="F",VLOOKUP(K224,F!A:M,13,0),IF(F224="M",VLOOKUP(K224,M!A:M,13,0),""))))),0)</f>
        <v/>
      </c>
      <c r="AA224" s="191" t="str">
        <f>IFERROR(IF(D224="","",IF(F224="","",IF(J224="","",IF(K224="","",IF(AND(K224&gt;23,K224&lt;=60),IF(F224="F",VLOOKUP(MROUND(HZ224,0.5),'F-Weight for Length'!K:S,2,0),VLOOKUP(MROUND(HZ224,0.5),'M-Weight for Length'!K:S,2,0)),IF(K224&gt;60,IF(F224="F",VLOOKUP(K224,'F-Weight for Length'!U:AC,2,0),VLOOKUP(K224,'M-Weight for Length'!U:AC,2,0)),IF(F224="F",VLOOKUP(MROUND(HZ224,0.5),'F-Weight for Length'!A:I,2,0),VLOOKUP(MROUND(HZ224,0.5),'M-Weight for Length'!A:I,2,0)))))))),0)</f>
        <v/>
      </c>
      <c r="AB224" s="191" t="str">
        <f>IFERROR(IF(D224="","",IF(F224="","",IF(J224="","",IF(K224="","",IF(AND(K224&gt;23,K224&lt;=60),IF(F224="F",VLOOKUP(MROUND(HZ224,0.5),'F-Weight for Length'!K:S,3,0),VLOOKUP(MROUND(HZ224,0.5),'M-Weight for Length'!K:S,3,0)),IF(K224&gt;60,IF(F224="F",VLOOKUP(K224,'F-Weight for Length'!U:AC,3,0),VLOOKUP(K224,'M-Weight for Length'!U:AC,3,0)),IF(F224="F",VLOOKUP(MROUND(HZ224,0.5),'F-Weight for Length'!A:I,3,0),VLOOKUP(MROUND(HZ224,0.5),'M-Weight for Length'!A:I,3,0)))))))),0)</f>
        <v/>
      </c>
      <c r="AC224" s="191" t="str">
        <f>IFERROR(IF(D224="","",IF(F224="","",IF(J224="","",IF(K224="","",IF(AND(K224&gt;23,K224&lt;=60),IF(F224="F",VLOOKUP(MROUND(HZ224,0.5),'F-Weight for Length'!K:S,4,0),VLOOKUP(MROUND(HZ224,0.5),'M-Weight for Length'!K:S,4,0)),IF(K224&gt;60,IF(F224="F",VLOOKUP(K224,'F-Weight for Length'!U:AC,4,0),VLOOKUP(K224,'M-Weight for Length'!U:AC,4,0)),IF(F224="F",VLOOKUP(MROUND(HZ224,0.5),'F-Weight for Length'!A:I,4,0),VLOOKUP(MROUND(HZ224,0.5),'M-Weight for Length'!A:I,4,0)))))))),0)</f>
        <v/>
      </c>
      <c r="AD224" s="191" t="str">
        <f>IFERROR(IF(D224="","",IF(F224="","",IF(J224="","",IF(K224="","",IF(AND(K224&gt;23,K224&lt;=60),IF(F224="F",VLOOKUP(MROUND(HZ224,0.5),'F-Weight for Length'!K:S,5,0),VLOOKUP(MROUND(HZ224,0.5),'M-Weight for Length'!K:S,5,0)),IF(K224&gt;60,IF(F224="F",VLOOKUP(K224,'F-Weight for Length'!U:AC,5,0),VLOOKUP(K224,'M-Weight for Length'!U:AC,5,0)),IF(F224="F",VLOOKUP(MROUND(HZ224,0.5),'F-Weight for Length'!A:I,5,0),VLOOKUP(MROUND(HZ224,0.5),'M-Weight for Length'!A:I,5,0)))))))),0)</f>
        <v/>
      </c>
      <c r="AE224" s="191" t="str">
        <f>IFERROR(IF(D224="","",IF(F224="","",IF(J224="","",IF(K224="","",IF(AND(K224&gt;23,K224&lt;=60),IF(F224="F",VLOOKUP(MROUND(HZ224,0.5),'F-Weight for Length'!K:S,6,0),VLOOKUP(MROUND(HZ224,0.5),'M-Weight for Length'!K:S,6,0)),IF(K224&gt;60,IF(F224="F",VLOOKUP(K224,'F-Weight for Length'!U:AC,6,0),VLOOKUP(K224,'M-Weight for Length'!U:AC,6,0)),IF(F224="F",VLOOKUP(MROUND(HZ224,0.5),'F-Weight for Length'!A:I,6,0),VLOOKUP(MROUND(HZ224,0.5),'M-Weight for Length'!A:I,6,0)))))))),0)</f>
        <v/>
      </c>
      <c r="AF224" s="191" t="str">
        <f>IFERROR(IF(D224="","",IF(F224="","",IF(J224="","",IF(K224="","",IF(AND(K224&gt;23,K224&lt;=60),IF(F224="F",VLOOKUP(MROUND(HZ224,0.5),'F-Weight for Length'!K:S,7,0),VLOOKUP(MROUND(HZ224,0.5),'M-Weight for Length'!K:S,7,0)),IF(K224&gt;60,IF(F224="F",VLOOKUP(K224,'F-Weight for Length'!U:AC,7,0),VLOOKUP(K224,'M-Weight for Length'!U:AC,7,0)),IF(F224="F",VLOOKUP(MROUND(HZ224,0.5),'F-Weight for Length'!A:I,7,0),VLOOKUP(MROUND(HZ224,0.5),'M-Weight for Length'!A:I,7,0)))))))),0)</f>
        <v/>
      </c>
      <c r="AG224" s="191" t="str">
        <f>IFERROR(IF(D224="","",IF(F224="","",IF(J224="","",IF(K224="","",IF(AND(K224&gt;23,K224&lt;=60),IF(F224="F",VLOOKUP(MROUND(HZ224,0.5),'F-Weight for Length'!K:S,8,0),VLOOKUP(MROUND(HZ224,0.5),'M-Weight for Length'!K:S,8,0)),IF(K224&gt;60,IF(F224="F",VLOOKUP(K224,'F-Weight for Length'!U:AC,8,0),VLOOKUP(K224,'M-Weight for Length'!U:AC,8,0)),IF(F224="F",VLOOKUP(MROUND(HZ224,0.5),'F-Weight for Length'!A:I,8,0),VLOOKUP(MROUND(HZ224,0.5),'M-Weight for Length'!A:I,8,0)))))))),0)</f>
        <v/>
      </c>
      <c r="AH224" s="191" t="str">
        <f>IFERROR(IF(D224="","",IF(F224="","",IF(J224="","",IF(K224="","",IF(AND(K224&gt;23,K224&lt;=60),IF(F224="F",VLOOKUP(MROUND(HZ224,0.5),'F-Weight for Length'!K:S,9,0),VLOOKUP(MROUND(HZ224,0.5),'M-Weight for Length'!K:S,9,0)),IF(K224&gt;60,IF(F224="F",VLOOKUP(K224,'F-Weight for Length'!U:AC,9,0),VLOOKUP(K224,'M-Weight for Length'!U:AC,9,0)),IF(F224="F",VLOOKUP(MROUND(HZ224,0.5),'F-Weight for Length'!A:I,9,0),VLOOKUP(MROUND(HZ224,0.5),'M-Weight for Length'!A:I,9,0)))))))),0)</f>
        <v/>
      </c>
      <c r="AI224" s="192">
        <f t="shared" si="720"/>
        <v>0</v>
      </c>
      <c r="AJ224" s="192">
        <f t="shared" si="721"/>
        <v>0</v>
      </c>
      <c r="AK224" s="192">
        <f t="shared" si="722"/>
        <v>0</v>
      </c>
      <c r="AL224" s="192">
        <f t="shared" si="723"/>
        <v>0</v>
      </c>
      <c r="AM224" s="192">
        <f t="shared" si="724"/>
        <v>0</v>
      </c>
      <c r="AN224" s="192">
        <f t="shared" si="725"/>
        <v>0</v>
      </c>
      <c r="AO224" s="192">
        <f t="shared" si="726"/>
        <v>0</v>
      </c>
      <c r="AP224" s="192">
        <f t="shared" si="727"/>
        <v>0</v>
      </c>
      <c r="AQ224" s="192">
        <f t="shared" si="728"/>
        <v>0</v>
      </c>
      <c r="AR224" s="192">
        <f t="shared" si="729"/>
        <v>0</v>
      </c>
      <c r="AS224" s="192">
        <f t="shared" si="730"/>
        <v>0</v>
      </c>
      <c r="AT224" s="192">
        <f t="shared" si="731"/>
        <v>0</v>
      </c>
      <c r="AU224" s="192">
        <f t="shared" si="732"/>
        <v>0</v>
      </c>
      <c r="AV224" s="192">
        <f t="shared" si="733"/>
        <v>0</v>
      </c>
      <c r="AW224" s="192">
        <f t="shared" si="734"/>
        <v>0</v>
      </c>
      <c r="AX224" s="192">
        <f t="shared" si="735"/>
        <v>0</v>
      </c>
      <c r="AY224" s="192">
        <f t="shared" si="736"/>
        <v>0</v>
      </c>
      <c r="AZ224" s="192">
        <f t="shared" si="737"/>
        <v>0</v>
      </c>
      <c r="BA224" s="192">
        <f t="shared" si="738"/>
        <v>0</v>
      </c>
      <c r="BB224" s="192">
        <f t="shared" si="739"/>
        <v>0</v>
      </c>
      <c r="BC224" s="192">
        <f t="shared" si="740"/>
        <v>0</v>
      </c>
      <c r="BD224" s="192">
        <f t="shared" si="741"/>
        <v>0</v>
      </c>
      <c r="BE224" s="192">
        <f t="shared" si="742"/>
        <v>0</v>
      </c>
      <c r="BF224" s="192">
        <f t="shared" si="743"/>
        <v>0</v>
      </c>
      <c r="BG224" s="192">
        <f t="shared" si="744"/>
        <v>0</v>
      </c>
      <c r="BH224" s="192">
        <f t="shared" si="745"/>
        <v>0</v>
      </c>
      <c r="BI224" s="192">
        <f t="shared" si="746"/>
        <v>0</v>
      </c>
      <c r="BJ224" s="192">
        <f t="shared" si="747"/>
        <v>0</v>
      </c>
      <c r="BK224" s="192">
        <f t="shared" si="748"/>
        <v>0</v>
      </c>
      <c r="BL224" s="192">
        <f t="shared" si="749"/>
        <v>0</v>
      </c>
      <c r="BM224" s="192">
        <f t="shared" si="750"/>
        <v>0</v>
      </c>
      <c r="BN224" s="192">
        <f t="shared" si="751"/>
        <v>0</v>
      </c>
      <c r="BO224" s="192">
        <f t="shared" si="752"/>
        <v>0</v>
      </c>
      <c r="BP224" s="192">
        <f t="shared" si="753"/>
        <v>0</v>
      </c>
      <c r="BQ224" s="192">
        <f t="shared" si="754"/>
        <v>0</v>
      </c>
      <c r="BR224" s="192">
        <f t="shared" si="755"/>
        <v>0</v>
      </c>
      <c r="BS224" s="192">
        <f t="shared" si="756"/>
        <v>0</v>
      </c>
      <c r="BT224" s="192">
        <f t="shared" si="757"/>
        <v>0</v>
      </c>
      <c r="BU224" s="192">
        <f t="shared" si="758"/>
        <v>0</v>
      </c>
      <c r="BV224" s="192">
        <f t="shared" si="759"/>
        <v>0</v>
      </c>
      <c r="BW224" s="192">
        <f t="shared" si="760"/>
        <v>0</v>
      </c>
      <c r="BX224" s="192">
        <f t="shared" si="761"/>
        <v>0</v>
      </c>
      <c r="BY224" s="192">
        <f t="shared" si="762"/>
        <v>0</v>
      </c>
      <c r="BZ224" s="192">
        <f t="shared" si="763"/>
        <v>0</v>
      </c>
      <c r="CA224" s="192">
        <f t="shared" si="764"/>
        <v>0</v>
      </c>
      <c r="CB224" s="192">
        <f t="shared" si="765"/>
        <v>0</v>
      </c>
      <c r="CC224" s="192">
        <f t="shared" si="766"/>
        <v>0</v>
      </c>
      <c r="CD224" s="192">
        <f t="shared" si="767"/>
        <v>0</v>
      </c>
      <c r="CE224" s="192">
        <f t="shared" si="768"/>
        <v>0</v>
      </c>
      <c r="CF224" s="192">
        <f t="shared" si="769"/>
        <v>0</v>
      </c>
      <c r="CG224" s="192">
        <f t="shared" si="770"/>
        <v>0</v>
      </c>
      <c r="CH224" s="192">
        <f t="shared" si="771"/>
        <v>0</v>
      </c>
      <c r="CI224" s="192">
        <f t="shared" si="772"/>
        <v>0</v>
      </c>
      <c r="CJ224" s="192">
        <f t="shared" si="773"/>
        <v>0</v>
      </c>
      <c r="CK224" s="192">
        <f t="shared" si="774"/>
        <v>0</v>
      </c>
      <c r="CL224" s="192">
        <f t="shared" si="775"/>
        <v>0</v>
      </c>
      <c r="CM224" s="192">
        <f t="shared" si="776"/>
        <v>0</v>
      </c>
      <c r="CN224" s="192">
        <f t="shared" si="777"/>
        <v>0</v>
      </c>
      <c r="CO224" s="192">
        <f t="shared" si="778"/>
        <v>0</v>
      </c>
      <c r="CP224" s="192">
        <f t="shared" si="779"/>
        <v>0</v>
      </c>
      <c r="CQ224" s="192">
        <f t="shared" si="780"/>
        <v>0</v>
      </c>
      <c r="CR224" s="192">
        <f t="shared" si="781"/>
        <v>0</v>
      </c>
      <c r="CS224" s="192">
        <f t="shared" si="782"/>
        <v>0</v>
      </c>
      <c r="CT224" s="192">
        <f t="shared" si="783"/>
        <v>0</v>
      </c>
      <c r="CU224" s="192">
        <f t="shared" si="784"/>
        <v>0</v>
      </c>
      <c r="CV224" s="192">
        <f t="shared" si="785"/>
        <v>0</v>
      </c>
      <c r="CW224" s="192">
        <f t="shared" si="786"/>
        <v>0</v>
      </c>
      <c r="CX224" s="192">
        <f t="shared" si="787"/>
        <v>0</v>
      </c>
      <c r="CY224" s="192">
        <f t="shared" si="788"/>
        <v>0</v>
      </c>
      <c r="CZ224" s="192">
        <f t="shared" si="789"/>
        <v>0</v>
      </c>
      <c r="DA224" s="192">
        <f t="shared" si="790"/>
        <v>0</v>
      </c>
      <c r="DB224" s="192">
        <f t="shared" si="791"/>
        <v>0</v>
      </c>
      <c r="DC224" s="192">
        <f t="shared" si="792"/>
        <v>0</v>
      </c>
      <c r="DD224" s="192">
        <f t="shared" si="793"/>
        <v>0</v>
      </c>
      <c r="DE224" s="192">
        <f t="shared" si="794"/>
        <v>0</v>
      </c>
      <c r="DF224" s="192">
        <f t="shared" si="795"/>
        <v>0</v>
      </c>
      <c r="DG224" s="192">
        <f t="shared" si="796"/>
        <v>0</v>
      </c>
      <c r="DH224" s="192">
        <f t="shared" si="797"/>
        <v>0</v>
      </c>
      <c r="DI224" s="192">
        <f t="shared" si="798"/>
        <v>0</v>
      </c>
      <c r="DJ224" s="192">
        <f t="shared" si="799"/>
        <v>0</v>
      </c>
      <c r="DK224" s="192">
        <f t="shared" si="800"/>
        <v>0</v>
      </c>
      <c r="DL224" s="192">
        <f t="shared" si="801"/>
        <v>0</v>
      </c>
      <c r="DM224" s="192">
        <f t="shared" si="802"/>
        <v>0</v>
      </c>
      <c r="DN224" s="192">
        <f t="shared" si="803"/>
        <v>0</v>
      </c>
      <c r="DO224" s="192">
        <f t="shared" si="804"/>
        <v>0</v>
      </c>
      <c r="DP224" s="192">
        <f t="shared" si="805"/>
        <v>0</v>
      </c>
      <c r="DQ224" s="192">
        <f t="shared" si="806"/>
        <v>0</v>
      </c>
      <c r="DR224" s="192">
        <f t="shared" si="807"/>
        <v>0</v>
      </c>
      <c r="DS224" s="192">
        <f t="shared" si="808"/>
        <v>0</v>
      </c>
      <c r="DT224" s="192">
        <f t="shared" si="809"/>
        <v>0</v>
      </c>
      <c r="DU224" s="192">
        <f t="shared" si="810"/>
        <v>0</v>
      </c>
      <c r="DV224" s="193">
        <f t="shared" si="905"/>
        <v>0</v>
      </c>
      <c r="DW224" s="193">
        <f t="shared" si="906"/>
        <v>0</v>
      </c>
      <c r="DX224" s="193">
        <f t="shared" si="907"/>
        <v>0</v>
      </c>
      <c r="DY224" s="193">
        <f t="shared" si="908"/>
        <v>0</v>
      </c>
      <c r="DZ224" s="193">
        <f t="shared" si="909"/>
        <v>0</v>
      </c>
      <c r="EA224" s="192">
        <f t="shared" si="811"/>
        <v>0</v>
      </c>
      <c r="EB224" s="192">
        <f t="shared" si="812"/>
        <v>0</v>
      </c>
      <c r="EC224" s="192">
        <f t="shared" si="813"/>
        <v>0</v>
      </c>
      <c r="ED224" s="192">
        <f t="shared" si="814"/>
        <v>0</v>
      </c>
      <c r="EE224" s="192">
        <f t="shared" si="815"/>
        <v>0</v>
      </c>
      <c r="EF224" s="192">
        <f t="shared" si="816"/>
        <v>0</v>
      </c>
      <c r="EG224" s="192">
        <f t="shared" si="817"/>
        <v>0</v>
      </c>
      <c r="EH224" s="192">
        <f t="shared" si="818"/>
        <v>0</v>
      </c>
      <c r="EI224" s="192">
        <f t="shared" si="819"/>
        <v>0</v>
      </c>
      <c r="EJ224" s="192">
        <f t="shared" si="820"/>
        <v>0</v>
      </c>
      <c r="EK224" s="192">
        <f t="shared" si="821"/>
        <v>0</v>
      </c>
      <c r="EL224" s="192">
        <f t="shared" si="822"/>
        <v>0</v>
      </c>
      <c r="EM224" s="192">
        <f t="shared" si="823"/>
        <v>0</v>
      </c>
      <c r="EN224" s="192">
        <f t="shared" si="824"/>
        <v>0</v>
      </c>
      <c r="EO224" s="192">
        <f t="shared" si="825"/>
        <v>0</v>
      </c>
      <c r="EP224" s="192">
        <f t="shared" si="826"/>
        <v>0</v>
      </c>
      <c r="EQ224" s="192">
        <f t="shared" si="827"/>
        <v>0</v>
      </c>
      <c r="ER224" s="192">
        <f t="shared" si="828"/>
        <v>0</v>
      </c>
      <c r="ES224" s="192">
        <f t="shared" si="829"/>
        <v>0</v>
      </c>
      <c r="ET224" s="192">
        <f t="shared" si="830"/>
        <v>0</v>
      </c>
      <c r="EU224" s="192">
        <f t="shared" si="831"/>
        <v>0</v>
      </c>
      <c r="EV224" s="192">
        <f t="shared" si="832"/>
        <v>0</v>
      </c>
      <c r="EW224" s="192">
        <f t="shared" si="833"/>
        <v>0</v>
      </c>
      <c r="EX224" s="192">
        <f t="shared" si="834"/>
        <v>0</v>
      </c>
      <c r="EY224" s="192">
        <f t="shared" si="835"/>
        <v>0</v>
      </c>
      <c r="EZ224" s="192">
        <f t="shared" si="836"/>
        <v>0</v>
      </c>
      <c r="FA224" s="192">
        <f t="shared" si="837"/>
        <v>0</v>
      </c>
      <c r="FB224" s="192">
        <f t="shared" si="838"/>
        <v>0</v>
      </c>
      <c r="FC224" s="192">
        <f t="shared" si="839"/>
        <v>0</v>
      </c>
      <c r="FD224" s="192">
        <f t="shared" si="840"/>
        <v>0</v>
      </c>
      <c r="FE224" s="192">
        <f t="shared" si="841"/>
        <v>0</v>
      </c>
      <c r="FF224" s="192">
        <f t="shared" si="842"/>
        <v>0</v>
      </c>
      <c r="FG224" s="192">
        <f t="shared" si="843"/>
        <v>0</v>
      </c>
      <c r="FH224" s="192">
        <f t="shared" si="844"/>
        <v>0</v>
      </c>
      <c r="FI224" s="192">
        <f t="shared" si="845"/>
        <v>0</v>
      </c>
      <c r="FJ224" s="192">
        <f t="shared" si="846"/>
        <v>0</v>
      </c>
      <c r="FK224" s="192">
        <f t="shared" si="847"/>
        <v>0</v>
      </c>
      <c r="FL224" s="192">
        <f t="shared" si="848"/>
        <v>0</v>
      </c>
      <c r="FM224" s="192">
        <f t="shared" si="849"/>
        <v>0</v>
      </c>
      <c r="FN224" s="192">
        <f t="shared" si="850"/>
        <v>0</v>
      </c>
      <c r="FO224" s="192">
        <f t="shared" si="851"/>
        <v>0</v>
      </c>
      <c r="FP224" s="192">
        <f t="shared" si="852"/>
        <v>0</v>
      </c>
      <c r="FQ224" s="192">
        <f t="shared" si="853"/>
        <v>0</v>
      </c>
      <c r="FR224" s="192">
        <f t="shared" si="854"/>
        <v>0</v>
      </c>
      <c r="FS224" s="192">
        <f t="shared" si="855"/>
        <v>0</v>
      </c>
      <c r="FT224" s="192">
        <f t="shared" si="856"/>
        <v>0</v>
      </c>
      <c r="FU224" s="192">
        <f t="shared" si="857"/>
        <v>0</v>
      </c>
      <c r="FV224" s="192">
        <f t="shared" si="858"/>
        <v>0</v>
      </c>
      <c r="FW224" s="192">
        <f t="shared" si="859"/>
        <v>0</v>
      </c>
      <c r="FX224" s="192">
        <f t="shared" si="860"/>
        <v>0</v>
      </c>
      <c r="FY224" s="192">
        <f t="shared" si="861"/>
        <v>0</v>
      </c>
      <c r="FZ224" s="192">
        <f t="shared" si="862"/>
        <v>0</v>
      </c>
      <c r="GA224" s="192">
        <f t="shared" si="863"/>
        <v>0</v>
      </c>
      <c r="GB224" s="192">
        <f t="shared" si="864"/>
        <v>0</v>
      </c>
      <c r="GC224" s="192">
        <f t="shared" si="865"/>
        <v>0</v>
      </c>
      <c r="GD224" s="192">
        <f t="shared" si="866"/>
        <v>0</v>
      </c>
      <c r="GE224" s="192">
        <f t="shared" si="867"/>
        <v>0</v>
      </c>
      <c r="GF224" s="192">
        <f t="shared" si="868"/>
        <v>0</v>
      </c>
      <c r="GG224" s="192">
        <f t="shared" si="869"/>
        <v>0</v>
      </c>
      <c r="GH224" s="192">
        <f t="shared" si="870"/>
        <v>0</v>
      </c>
      <c r="GI224" s="192">
        <f t="shared" si="871"/>
        <v>0</v>
      </c>
      <c r="GJ224" s="192">
        <f t="shared" si="872"/>
        <v>0</v>
      </c>
      <c r="GK224" s="192">
        <f t="shared" si="873"/>
        <v>0</v>
      </c>
      <c r="GL224" s="192">
        <f t="shared" si="874"/>
        <v>0</v>
      </c>
      <c r="GM224" s="192">
        <f t="shared" si="875"/>
        <v>0</v>
      </c>
      <c r="GN224" s="192">
        <f t="shared" si="876"/>
        <v>0</v>
      </c>
      <c r="GO224" s="192">
        <f t="shared" si="877"/>
        <v>0</v>
      </c>
      <c r="GP224" s="192">
        <f t="shared" si="878"/>
        <v>0</v>
      </c>
      <c r="GQ224" s="192">
        <f t="shared" si="879"/>
        <v>0</v>
      </c>
      <c r="GR224" s="192">
        <f t="shared" si="880"/>
        <v>0</v>
      </c>
      <c r="GS224" s="192">
        <f t="shared" si="881"/>
        <v>0</v>
      </c>
      <c r="GT224" s="192">
        <f t="shared" si="882"/>
        <v>0</v>
      </c>
      <c r="GU224" s="192">
        <f t="shared" si="883"/>
        <v>0</v>
      </c>
      <c r="GV224" s="192">
        <f t="shared" si="884"/>
        <v>0</v>
      </c>
      <c r="GW224" s="192">
        <f t="shared" si="885"/>
        <v>0</v>
      </c>
      <c r="GX224" s="192">
        <f t="shared" si="886"/>
        <v>0</v>
      </c>
      <c r="GY224" s="192">
        <f t="shared" si="887"/>
        <v>0</v>
      </c>
      <c r="GZ224" s="192">
        <f t="shared" si="888"/>
        <v>0</v>
      </c>
      <c r="HA224" s="192">
        <f t="shared" si="889"/>
        <v>0</v>
      </c>
      <c r="HB224" s="192">
        <f t="shared" si="890"/>
        <v>0</v>
      </c>
      <c r="HC224" s="192">
        <f t="shared" si="891"/>
        <v>0</v>
      </c>
      <c r="HD224" s="192">
        <f t="shared" si="892"/>
        <v>0</v>
      </c>
      <c r="HE224" s="192">
        <f t="shared" si="893"/>
        <v>0</v>
      </c>
      <c r="HF224" s="192">
        <f t="shared" si="894"/>
        <v>0</v>
      </c>
      <c r="HG224" s="192">
        <f t="shared" si="895"/>
        <v>0</v>
      </c>
      <c r="HH224" s="192">
        <f t="shared" si="896"/>
        <v>0</v>
      </c>
      <c r="HI224" s="192">
        <f t="shared" si="897"/>
        <v>0</v>
      </c>
      <c r="HJ224" s="192">
        <f t="shared" si="898"/>
        <v>0</v>
      </c>
      <c r="HK224" s="192">
        <f t="shared" si="899"/>
        <v>0</v>
      </c>
      <c r="HL224" s="192">
        <f t="shared" si="900"/>
        <v>0</v>
      </c>
      <c r="HM224" s="192">
        <f t="shared" si="901"/>
        <v>0</v>
      </c>
      <c r="HN224" s="194">
        <f t="shared" si="910"/>
        <v>0</v>
      </c>
      <c r="HO224" s="194">
        <f t="shared" si="911"/>
        <v>0</v>
      </c>
      <c r="HP224" s="194">
        <f t="shared" si="912"/>
        <v>0</v>
      </c>
      <c r="HQ224" s="194">
        <f t="shared" si="913"/>
        <v>0</v>
      </c>
      <c r="HR224" s="194">
        <f t="shared" si="914"/>
        <v>0</v>
      </c>
      <c r="HS224" s="195" t="str">
        <f t="shared" si="701"/>
        <v/>
      </c>
      <c r="HT224" s="196">
        <f t="shared" si="915"/>
        <v>0</v>
      </c>
      <c r="HU224" s="196">
        <f t="shared" si="916"/>
        <v>0</v>
      </c>
      <c r="HV224" s="197" t="str">
        <f t="shared" si="702"/>
        <v/>
      </c>
      <c r="HW224" s="197" t="str">
        <f t="shared" si="902"/>
        <v/>
      </c>
      <c r="HX224" s="197" t="str">
        <f t="shared" si="903"/>
        <v/>
      </c>
      <c r="HY224" s="195" t="str">
        <f t="shared" si="703"/>
        <v/>
      </c>
      <c r="HZ224" s="30">
        <f t="shared" si="699"/>
        <v>0</v>
      </c>
      <c r="IA224" s="198">
        <f t="shared" si="704"/>
        <v>0</v>
      </c>
      <c r="IB224" s="195"/>
      <c r="IC224" s="195">
        <f t="shared" si="711"/>
        <v>0</v>
      </c>
      <c r="ID224" s="195">
        <f t="shared" si="705"/>
        <v>0</v>
      </c>
      <c r="IE224" s="195">
        <f t="shared" si="904"/>
        <v>0</v>
      </c>
      <c r="IF224" s="195">
        <f t="shared" si="706"/>
        <v>0</v>
      </c>
      <c r="IG224" s="307">
        <f t="shared" si="707"/>
        <v>0</v>
      </c>
      <c r="IH224" s="307">
        <f t="shared" si="708"/>
        <v>0</v>
      </c>
      <c r="II224" s="44">
        <f t="shared" si="709"/>
        <v>0</v>
      </c>
      <c r="IJ224" s="44">
        <f t="shared" si="712"/>
        <v>0</v>
      </c>
      <c r="IK224" s="44">
        <f t="shared" si="713"/>
        <v>0</v>
      </c>
      <c r="IL224" s="44">
        <f t="shared" si="714"/>
        <v>0</v>
      </c>
      <c r="IM224" s="44">
        <f t="shared" si="715"/>
        <v>0</v>
      </c>
      <c r="IN224" s="44">
        <f t="shared" si="716"/>
        <v>0</v>
      </c>
      <c r="IO224" s="44">
        <f t="shared" si="717"/>
        <v>0</v>
      </c>
    </row>
    <row r="225" spans="1:249" ht="18" customHeight="1">
      <c r="A225" s="188">
        <v>219</v>
      </c>
      <c r="B225" s="326"/>
      <c r="C225" s="289"/>
      <c r="D225" s="199"/>
      <c r="E225" s="189"/>
      <c r="F225" s="189"/>
      <c r="G225" s="190"/>
      <c r="H225" s="190"/>
      <c r="I225" s="272"/>
      <c r="J225" s="207"/>
      <c r="K225" s="214" t="str">
        <f t="shared" si="710"/>
        <v/>
      </c>
      <c r="L225" s="200" t="str">
        <f t="shared" si="718"/>
        <v/>
      </c>
      <c r="M225" s="200" t="str">
        <f t="shared" si="719"/>
        <v/>
      </c>
      <c r="N225" s="209" t="str">
        <f t="shared" si="700"/>
        <v/>
      </c>
      <c r="O225" s="208" t="str">
        <f>IFERROR(IF(D225="","",IF(K225="","",IF(I225="","",IF(F225="F",VLOOKUP(K225,F!A:G,2,0),IF(F225="M",VLOOKUP(K225,M!A:G,2,0),""))))),0)</f>
        <v/>
      </c>
      <c r="P225" s="191" t="str">
        <f>IFERROR(IF(D225="","",IF(K225="","",IF(I225="","",IF(F225="F",VLOOKUP(K225,F!A:G,3,0),IF(F225="M",VLOOKUP(K225,M!A:G,3,0),""))))),0)</f>
        <v/>
      </c>
      <c r="Q225" s="191" t="str">
        <f>IFERROR(IF(D225="","",IF(K225="","",IF(I225="","",IF(F225="F",VLOOKUP(K225,F!A:G,4,0),IF(F225="M",VLOOKUP(K225,M!A:G,4,0),""))))),0)</f>
        <v/>
      </c>
      <c r="R225" s="191" t="str">
        <f>IFERROR(IF(D225="","",IF(K225="","",IF(I225="","",IF(F225="F",VLOOKUP(K225,F!A:G,5,0),IF(F225="M",VLOOKUP(K225,M!A:G,5,0),""))))),0)</f>
        <v/>
      </c>
      <c r="S225" s="191" t="str">
        <f>IFERROR(IF(D225="","",IF(K225="","",IF(I225="","",IF(F225="F",VLOOKUP(K225,F!A:G,6,0),IF(F225="M",VLOOKUP(K225,M!A:G,6,0),""))))),0)</f>
        <v/>
      </c>
      <c r="T225" s="191" t="str">
        <f>IFERROR(IF(D225="","",IF(K225="","",IF(I225="","",IF(F225="F",VLOOKUP(K225,F!A:G,7,0),IF(F225="M",VLOOKUP(K225,M!A:G,7,0),""))))),0)</f>
        <v/>
      </c>
      <c r="U225" s="191" t="str">
        <f>IFERROR(IF(D225="","",IF(K225="","",IF(J225="","",IF(F225="F",VLOOKUP(K225,F!A:M,8,0),IF(F225="M",VLOOKUP(K225,M!A:M,8,0),""))))),0)</f>
        <v/>
      </c>
      <c r="V225" s="191" t="str">
        <f>IFERROR(IF(D225="","",IF(K225="","",IF(J225="","",IF(F225="F",VLOOKUP(K225,F!A:M,9,0),IF(F225="M",VLOOKUP(K225,M!A:M,9,0),""))))),0)</f>
        <v/>
      </c>
      <c r="W225" s="191" t="str">
        <f>IFERROR(IF(D225="","",IF(K225="","",IF(J225="","",IF(F225="F",VLOOKUP(K225,F!A:M,10,0),IF(F225="M",VLOOKUP(K225,M!A:M,10,0),""))))),0)</f>
        <v/>
      </c>
      <c r="X225" s="191" t="str">
        <f>IFERROR(IF(D225="","",IF(K225="","",IF(J225="","",IF(F225="F",VLOOKUP(K225,F!A:M,11,0),IF(F225="M",VLOOKUP(K225,M!A:M,11,0),""))))),0)</f>
        <v/>
      </c>
      <c r="Y225" s="191" t="str">
        <f>IFERROR(IF(D225="","",IF(K225="","",IF(J225="","",IF(F225="F",VLOOKUP(K225,F!A:M,12,0),IF(F225="M",VLOOKUP(K225,M!A:M,12,0),""))))),0)</f>
        <v/>
      </c>
      <c r="Z225" s="191" t="str">
        <f>IFERROR(IF(D225="","",IF(K225="","",IF(J225="","",IF(F225="F",VLOOKUP(K225,F!A:M,13,0),IF(F225="M",VLOOKUP(K225,M!A:M,13,0),""))))),0)</f>
        <v/>
      </c>
      <c r="AA225" s="191" t="str">
        <f>IFERROR(IF(D225="","",IF(F225="","",IF(J225="","",IF(K225="","",IF(AND(K225&gt;23,K225&lt;=60),IF(F225="F",VLOOKUP(MROUND(HZ225,0.5),'F-Weight for Length'!K:S,2,0),VLOOKUP(MROUND(HZ225,0.5),'M-Weight for Length'!K:S,2,0)),IF(K225&gt;60,IF(F225="F",VLOOKUP(K225,'F-Weight for Length'!U:AC,2,0),VLOOKUP(K225,'M-Weight for Length'!U:AC,2,0)),IF(F225="F",VLOOKUP(MROUND(HZ225,0.5),'F-Weight for Length'!A:I,2,0),VLOOKUP(MROUND(HZ225,0.5),'M-Weight for Length'!A:I,2,0)))))))),0)</f>
        <v/>
      </c>
      <c r="AB225" s="191" t="str">
        <f>IFERROR(IF(D225="","",IF(F225="","",IF(J225="","",IF(K225="","",IF(AND(K225&gt;23,K225&lt;=60),IF(F225="F",VLOOKUP(MROUND(HZ225,0.5),'F-Weight for Length'!K:S,3,0),VLOOKUP(MROUND(HZ225,0.5),'M-Weight for Length'!K:S,3,0)),IF(K225&gt;60,IF(F225="F",VLOOKUP(K225,'F-Weight for Length'!U:AC,3,0),VLOOKUP(K225,'M-Weight for Length'!U:AC,3,0)),IF(F225="F",VLOOKUP(MROUND(HZ225,0.5),'F-Weight for Length'!A:I,3,0),VLOOKUP(MROUND(HZ225,0.5),'M-Weight for Length'!A:I,3,0)))))))),0)</f>
        <v/>
      </c>
      <c r="AC225" s="191" t="str">
        <f>IFERROR(IF(D225="","",IF(F225="","",IF(J225="","",IF(K225="","",IF(AND(K225&gt;23,K225&lt;=60),IF(F225="F",VLOOKUP(MROUND(HZ225,0.5),'F-Weight for Length'!K:S,4,0),VLOOKUP(MROUND(HZ225,0.5),'M-Weight for Length'!K:S,4,0)),IF(K225&gt;60,IF(F225="F",VLOOKUP(K225,'F-Weight for Length'!U:AC,4,0),VLOOKUP(K225,'M-Weight for Length'!U:AC,4,0)),IF(F225="F",VLOOKUP(MROUND(HZ225,0.5),'F-Weight for Length'!A:I,4,0),VLOOKUP(MROUND(HZ225,0.5),'M-Weight for Length'!A:I,4,0)))))))),0)</f>
        <v/>
      </c>
      <c r="AD225" s="191" t="str">
        <f>IFERROR(IF(D225="","",IF(F225="","",IF(J225="","",IF(K225="","",IF(AND(K225&gt;23,K225&lt;=60),IF(F225="F",VLOOKUP(MROUND(HZ225,0.5),'F-Weight for Length'!K:S,5,0),VLOOKUP(MROUND(HZ225,0.5),'M-Weight for Length'!K:S,5,0)),IF(K225&gt;60,IF(F225="F",VLOOKUP(K225,'F-Weight for Length'!U:AC,5,0),VLOOKUP(K225,'M-Weight for Length'!U:AC,5,0)),IF(F225="F",VLOOKUP(MROUND(HZ225,0.5),'F-Weight for Length'!A:I,5,0),VLOOKUP(MROUND(HZ225,0.5),'M-Weight for Length'!A:I,5,0)))))))),0)</f>
        <v/>
      </c>
      <c r="AE225" s="191" t="str">
        <f>IFERROR(IF(D225="","",IF(F225="","",IF(J225="","",IF(K225="","",IF(AND(K225&gt;23,K225&lt;=60),IF(F225="F",VLOOKUP(MROUND(HZ225,0.5),'F-Weight for Length'!K:S,6,0),VLOOKUP(MROUND(HZ225,0.5),'M-Weight for Length'!K:S,6,0)),IF(K225&gt;60,IF(F225="F",VLOOKUP(K225,'F-Weight for Length'!U:AC,6,0),VLOOKUP(K225,'M-Weight for Length'!U:AC,6,0)),IF(F225="F",VLOOKUP(MROUND(HZ225,0.5),'F-Weight for Length'!A:I,6,0),VLOOKUP(MROUND(HZ225,0.5),'M-Weight for Length'!A:I,6,0)))))))),0)</f>
        <v/>
      </c>
      <c r="AF225" s="191" t="str">
        <f>IFERROR(IF(D225="","",IF(F225="","",IF(J225="","",IF(K225="","",IF(AND(K225&gt;23,K225&lt;=60),IF(F225="F",VLOOKUP(MROUND(HZ225,0.5),'F-Weight for Length'!K:S,7,0),VLOOKUP(MROUND(HZ225,0.5),'M-Weight for Length'!K:S,7,0)),IF(K225&gt;60,IF(F225="F",VLOOKUP(K225,'F-Weight for Length'!U:AC,7,0),VLOOKUP(K225,'M-Weight for Length'!U:AC,7,0)),IF(F225="F",VLOOKUP(MROUND(HZ225,0.5),'F-Weight for Length'!A:I,7,0),VLOOKUP(MROUND(HZ225,0.5),'M-Weight for Length'!A:I,7,0)))))))),0)</f>
        <v/>
      </c>
      <c r="AG225" s="191" t="str">
        <f>IFERROR(IF(D225="","",IF(F225="","",IF(J225="","",IF(K225="","",IF(AND(K225&gt;23,K225&lt;=60),IF(F225="F",VLOOKUP(MROUND(HZ225,0.5),'F-Weight for Length'!K:S,8,0),VLOOKUP(MROUND(HZ225,0.5),'M-Weight for Length'!K:S,8,0)),IF(K225&gt;60,IF(F225="F",VLOOKUP(K225,'F-Weight for Length'!U:AC,8,0),VLOOKUP(K225,'M-Weight for Length'!U:AC,8,0)),IF(F225="F",VLOOKUP(MROUND(HZ225,0.5),'F-Weight for Length'!A:I,8,0),VLOOKUP(MROUND(HZ225,0.5),'M-Weight for Length'!A:I,8,0)))))))),0)</f>
        <v/>
      </c>
      <c r="AH225" s="191" t="str">
        <f>IFERROR(IF(D225="","",IF(F225="","",IF(J225="","",IF(K225="","",IF(AND(K225&gt;23,K225&lt;=60),IF(F225="F",VLOOKUP(MROUND(HZ225,0.5),'F-Weight for Length'!K:S,9,0),VLOOKUP(MROUND(HZ225,0.5),'M-Weight for Length'!K:S,9,0)),IF(K225&gt;60,IF(F225="F",VLOOKUP(K225,'F-Weight for Length'!U:AC,9,0),VLOOKUP(K225,'M-Weight for Length'!U:AC,9,0)),IF(F225="F",VLOOKUP(MROUND(HZ225,0.5),'F-Weight for Length'!A:I,9,0),VLOOKUP(MROUND(HZ225,0.5),'M-Weight for Length'!A:I,9,0)))))))),0)</f>
        <v/>
      </c>
      <c r="AI225" s="192">
        <f t="shared" si="720"/>
        <v>0</v>
      </c>
      <c r="AJ225" s="192">
        <f t="shared" si="721"/>
        <v>0</v>
      </c>
      <c r="AK225" s="192">
        <f t="shared" si="722"/>
        <v>0</v>
      </c>
      <c r="AL225" s="192">
        <f t="shared" si="723"/>
        <v>0</v>
      </c>
      <c r="AM225" s="192">
        <f t="shared" si="724"/>
        <v>0</v>
      </c>
      <c r="AN225" s="192">
        <f t="shared" si="725"/>
        <v>0</v>
      </c>
      <c r="AO225" s="192">
        <f t="shared" si="726"/>
        <v>0</v>
      </c>
      <c r="AP225" s="192">
        <f t="shared" si="727"/>
        <v>0</v>
      </c>
      <c r="AQ225" s="192">
        <f t="shared" si="728"/>
        <v>0</v>
      </c>
      <c r="AR225" s="192">
        <f t="shared" si="729"/>
        <v>0</v>
      </c>
      <c r="AS225" s="192">
        <f t="shared" si="730"/>
        <v>0</v>
      </c>
      <c r="AT225" s="192">
        <f t="shared" si="731"/>
        <v>0</v>
      </c>
      <c r="AU225" s="192">
        <f t="shared" si="732"/>
        <v>0</v>
      </c>
      <c r="AV225" s="192">
        <f t="shared" si="733"/>
        <v>0</v>
      </c>
      <c r="AW225" s="192">
        <f t="shared" si="734"/>
        <v>0</v>
      </c>
      <c r="AX225" s="192">
        <f t="shared" si="735"/>
        <v>0</v>
      </c>
      <c r="AY225" s="192">
        <f t="shared" si="736"/>
        <v>0</v>
      </c>
      <c r="AZ225" s="192">
        <f t="shared" si="737"/>
        <v>0</v>
      </c>
      <c r="BA225" s="192">
        <f t="shared" si="738"/>
        <v>0</v>
      </c>
      <c r="BB225" s="192">
        <f t="shared" si="739"/>
        <v>0</v>
      </c>
      <c r="BC225" s="192">
        <f t="shared" si="740"/>
        <v>0</v>
      </c>
      <c r="BD225" s="192">
        <f t="shared" si="741"/>
        <v>0</v>
      </c>
      <c r="BE225" s="192">
        <f t="shared" si="742"/>
        <v>0</v>
      </c>
      <c r="BF225" s="192">
        <f t="shared" si="743"/>
        <v>0</v>
      </c>
      <c r="BG225" s="192">
        <f t="shared" si="744"/>
        <v>0</v>
      </c>
      <c r="BH225" s="192">
        <f t="shared" si="745"/>
        <v>0</v>
      </c>
      <c r="BI225" s="192">
        <f t="shared" si="746"/>
        <v>0</v>
      </c>
      <c r="BJ225" s="192">
        <f t="shared" si="747"/>
        <v>0</v>
      </c>
      <c r="BK225" s="192">
        <f t="shared" si="748"/>
        <v>0</v>
      </c>
      <c r="BL225" s="192">
        <f t="shared" si="749"/>
        <v>0</v>
      </c>
      <c r="BM225" s="192">
        <f t="shared" si="750"/>
        <v>0</v>
      </c>
      <c r="BN225" s="192">
        <f t="shared" si="751"/>
        <v>0</v>
      </c>
      <c r="BO225" s="192">
        <f t="shared" si="752"/>
        <v>0</v>
      </c>
      <c r="BP225" s="192">
        <f t="shared" si="753"/>
        <v>0</v>
      </c>
      <c r="BQ225" s="192">
        <f t="shared" si="754"/>
        <v>0</v>
      </c>
      <c r="BR225" s="192">
        <f t="shared" si="755"/>
        <v>0</v>
      </c>
      <c r="BS225" s="192">
        <f t="shared" si="756"/>
        <v>0</v>
      </c>
      <c r="BT225" s="192">
        <f t="shared" si="757"/>
        <v>0</v>
      </c>
      <c r="BU225" s="192">
        <f t="shared" si="758"/>
        <v>0</v>
      </c>
      <c r="BV225" s="192">
        <f t="shared" si="759"/>
        <v>0</v>
      </c>
      <c r="BW225" s="192">
        <f t="shared" si="760"/>
        <v>0</v>
      </c>
      <c r="BX225" s="192">
        <f t="shared" si="761"/>
        <v>0</v>
      </c>
      <c r="BY225" s="192">
        <f t="shared" si="762"/>
        <v>0</v>
      </c>
      <c r="BZ225" s="192">
        <f t="shared" si="763"/>
        <v>0</v>
      </c>
      <c r="CA225" s="192">
        <f t="shared" si="764"/>
        <v>0</v>
      </c>
      <c r="CB225" s="192">
        <f t="shared" si="765"/>
        <v>0</v>
      </c>
      <c r="CC225" s="192">
        <f t="shared" si="766"/>
        <v>0</v>
      </c>
      <c r="CD225" s="192">
        <f t="shared" si="767"/>
        <v>0</v>
      </c>
      <c r="CE225" s="192">
        <f t="shared" si="768"/>
        <v>0</v>
      </c>
      <c r="CF225" s="192">
        <f t="shared" si="769"/>
        <v>0</v>
      </c>
      <c r="CG225" s="192">
        <f t="shared" si="770"/>
        <v>0</v>
      </c>
      <c r="CH225" s="192">
        <f t="shared" si="771"/>
        <v>0</v>
      </c>
      <c r="CI225" s="192">
        <f t="shared" si="772"/>
        <v>0</v>
      </c>
      <c r="CJ225" s="192">
        <f t="shared" si="773"/>
        <v>0</v>
      </c>
      <c r="CK225" s="192">
        <f t="shared" si="774"/>
        <v>0</v>
      </c>
      <c r="CL225" s="192">
        <f t="shared" si="775"/>
        <v>0</v>
      </c>
      <c r="CM225" s="192">
        <f t="shared" si="776"/>
        <v>0</v>
      </c>
      <c r="CN225" s="192">
        <f t="shared" si="777"/>
        <v>0</v>
      </c>
      <c r="CO225" s="192">
        <f t="shared" si="778"/>
        <v>0</v>
      </c>
      <c r="CP225" s="192">
        <f t="shared" si="779"/>
        <v>0</v>
      </c>
      <c r="CQ225" s="192">
        <f t="shared" si="780"/>
        <v>0</v>
      </c>
      <c r="CR225" s="192">
        <f t="shared" si="781"/>
        <v>0</v>
      </c>
      <c r="CS225" s="192">
        <f t="shared" si="782"/>
        <v>0</v>
      </c>
      <c r="CT225" s="192">
        <f t="shared" si="783"/>
        <v>0</v>
      </c>
      <c r="CU225" s="192">
        <f t="shared" si="784"/>
        <v>0</v>
      </c>
      <c r="CV225" s="192">
        <f t="shared" si="785"/>
        <v>0</v>
      </c>
      <c r="CW225" s="192">
        <f t="shared" si="786"/>
        <v>0</v>
      </c>
      <c r="CX225" s="192">
        <f t="shared" si="787"/>
        <v>0</v>
      </c>
      <c r="CY225" s="192">
        <f t="shared" si="788"/>
        <v>0</v>
      </c>
      <c r="CZ225" s="192">
        <f t="shared" si="789"/>
        <v>0</v>
      </c>
      <c r="DA225" s="192">
        <f t="shared" si="790"/>
        <v>0</v>
      </c>
      <c r="DB225" s="192">
        <f t="shared" si="791"/>
        <v>0</v>
      </c>
      <c r="DC225" s="192">
        <f t="shared" si="792"/>
        <v>0</v>
      </c>
      <c r="DD225" s="192">
        <f t="shared" si="793"/>
        <v>0</v>
      </c>
      <c r="DE225" s="192">
        <f t="shared" si="794"/>
        <v>0</v>
      </c>
      <c r="DF225" s="192">
        <f t="shared" si="795"/>
        <v>0</v>
      </c>
      <c r="DG225" s="192">
        <f t="shared" si="796"/>
        <v>0</v>
      </c>
      <c r="DH225" s="192">
        <f t="shared" si="797"/>
        <v>0</v>
      </c>
      <c r="DI225" s="192">
        <f t="shared" si="798"/>
        <v>0</v>
      </c>
      <c r="DJ225" s="192">
        <f t="shared" si="799"/>
        <v>0</v>
      </c>
      <c r="DK225" s="192">
        <f t="shared" si="800"/>
        <v>0</v>
      </c>
      <c r="DL225" s="192">
        <f t="shared" si="801"/>
        <v>0</v>
      </c>
      <c r="DM225" s="192">
        <f t="shared" si="802"/>
        <v>0</v>
      </c>
      <c r="DN225" s="192">
        <f t="shared" si="803"/>
        <v>0</v>
      </c>
      <c r="DO225" s="192">
        <f t="shared" si="804"/>
        <v>0</v>
      </c>
      <c r="DP225" s="192">
        <f t="shared" si="805"/>
        <v>0</v>
      </c>
      <c r="DQ225" s="192">
        <f t="shared" si="806"/>
        <v>0</v>
      </c>
      <c r="DR225" s="192">
        <f t="shared" si="807"/>
        <v>0</v>
      </c>
      <c r="DS225" s="192">
        <f t="shared" si="808"/>
        <v>0</v>
      </c>
      <c r="DT225" s="192">
        <f t="shared" si="809"/>
        <v>0</v>
      </c>
      <c r="DU225" s="192">
        <f t="shared" si="810"/>
        <v>0</v>
      </c>
      <c r="DV225" s="193">
        <f t="shared" si="905"/>
        <v>0</v>
      </c>
      <c r="DW225" s="193">
        <f t="shared" si="906"/>
        <v>0</v>
      </c>
      <c r="DX225" s="193">
        <f t="shared" si="907"/>
        <v>0</v>
      </c>
      <c r="DY225" s="193">
        <f t="shared" si="908"/>
        <v>0</v>
      </c>
      <c r="DZ225" s="193">
        <f t="shared" si="909"/>
        <v>0</v>
      </c>
      <c r="EA225" s="192">
        <f t="shared" si="811"/>
        <v>0</v>
      </c>
      <c r="EB225" s="192">
        <f t="shared" si="812"/>
        <v>0</v>
      </c>
      <c r="EC225" s="192">
        <f t="shared" si="813"/>
        <v>0</v>
      </c>
      <c r="ED225" s="192">
        <f t="shared" si="814"/>
        <v>0</v>
      </c>
      <c r="EE225" s="192">
        <f t="shared" si="815"/>
        <v>0</v>
      </c>
      <c r="EF225" s="192">
        <f t="shared" si="816"/>
        <v>0</v>
      </c>
      <c r="EG225" s="192">
        <f t="shared" si="817"/>
        <v>0</v>
      </c>
      <c r="EH225" s="192">
        <f t="shared" si="818"/>
        <v>0</v>
      </c>
      <c r="EI225" s="192">
        <f t="shared" si="819"/>
        <v>0</v>
      </c>
      <c r="EJ225" s="192">
        <f t="shared" si="820"/>
        <v>0</v>
      </c>
      <c r="EK225" s="192">
        <f t="shared" si="821"/>
        <v>0</v>
      </c>
      <c r="EL225" s="192">
        <f t="shared" si="822"/>
        <v>0</v>
      </c>
      <c r="EM225" s="192">
        <f t="shared" si="823"/>
        <v>0</v>
      </c>
      <c r="EN225" s="192">
        <f t="shared" si="824"/>
        <v>0</v>
      </c>
      <c r="EO225" s="192">
        <f t="shared" si="825"/>
        <v>0</v>
      </c>
      <c r="EP225" s="192">
        <f t="shared" si="826"/>
        <v>0</v>
      </c>
      <c r="EQ225" s="192">
        <f t="shared" si="827"/>
        <v>0</v>
      </c>
      <c r="ER225" s="192">
        <f t="shared" si="828"/>
        <v>0</v>
      </c>
      <c r="ES225" s="192">
        <f t="shared" si="829"/>
        <v>0</v>
      </c>
      <c r="ET225" s="192">
        <f t="shared" si="830"/>
        <v>0</v>
      </c>
      <c r="EU225" s="192">
        <f t="shared" si="831"/>
        <v>0</v>
      </c>
      <c r="EV225" s="192">
        <f t="shared" si="832"/>
        <v>0</v>
      </c>
      <c r="EW225" s="192">
        <f t="shared" si="833"/>
        <v>0</v>
      </c>
      <c r="EX225" s="192">
        <f t="shared" si="834"/>
        <v>0</v>
      </c>
      <c r="EY225" s="192">
        <f t="shared" si="835"/>
        <v>0</v>
      </c>
      <c r="EZ225" s="192">
        <f t="shared" si="836"/>
        <v>0</v>
      </c>
      <c r="FA225" s="192">
        <f t="shared" si="837"/>
        <v>0</v>
      </c>
      <c r="FB225" s="192">
        <f t="shared" si="838"/>
        <v>0</v>
      </c>
      <c r="FC225" s="192">
        <f t="shared" si="839"/>
        <v>0</v>
      </c>
      <c r="FD225" s="192">
        <f t="shared" si="840"/>
        <v>0</v>
      </c>
      <c r="FE225" s="192">
        <f t="shared" si="841"/>
        <v>0</v>
      </c>
      <c r="FF225" s="192">
        <f t="shared" si="842"/>
        <v>0</v>
      </c>
      <c r="FG225" s="192">
        <f t="shared" si="843"/>
        <v>0</v>
      </c>
      <c r="FH225" s="192">
        <f t="shared" si="844"/>
        <v>0</v>
      </c>
      <c r="FI225" s="192">
        <f t="shared" si="845"/>
        <v>0</v>
      </c>
      <c r="FJ225" s="192">
        <f t="shared" si="846"/>
        <v>0</v>
      </c>
      <c r="FK225" s="192">
        <f t="shared" si="847"/>
        <v>0</v>
      </c>
      <c r="FL225" s="192">
        <f t="shared" si="848"/>
        <v>0</v>
      </c>
      <c r="FM225" s="192">
        <f t="shared" si="849"/>
        <v>0</v>
      </c>
      <c r="FN225" s="192">
        <f t="shared" si="850"/>
        <v>0</v>
      </c>
      <c r="FO225" s="192">
        <f t="shared" si="851"/>
        <v>0</v>
      </c>
      <c r="FP225" s="192">
        <f t="shared" si="852"/>
        <v>0</v>
      </c>
      <c r="FQ225" s="192">
        <f t="shared" si="853"/>
        <v>0</v>
      </c>
      <c r="FR225" s="192">
        <f t="shared" si="854"/>
        <v>0</v>
      </c>
      <c r="FS225" s="192">
        <f t="shared" si="855"/>
        <v>0</v>
      </c>
      <c r="FT225" s="192">
        <f t="shared" si="856"/>
        <v>0</v>
      </c>
      <c r="FU225" s="192">
        <f t="shared" si="857"/>
        <v>0</v>
      </c>
      <c r="FV225" s="192">
        <f t="shared" si="858"/>
        <v>0</v>
      </c>
      <c r="FW225" s="192">
        <f t="shared" si="859"/>
        <v>0</v>
      </c>
      <c r="FX225" s="192">
        <f t="shared" si="860"/>
        <v>0</v>
      </c>
      <c r="FY225" s="192">
        <f t="shared" si="861"/>
        <v>0</v>
      </c>
      <c r="FZ225" s="192">
        <f t="shared" si="862"/>
        <v>0</v>
      </c>
      <c r="GA225" s="192">
        <f t="shared" si="863"/>
        <v>0</v>
      </c>
      <c r="GB225" s="192">
        <f t="shared" si="864"/>
        <v>0</v>
      </c>
      <c r="GC225" s="192">
        <f t="shared" si="865"/>
        <v>0</v>
      </c>
      <c r="GD225" s="192">
        <f t="shared" si="866"/>
        <v>0</v>
      </c>
      <c r="GE225" s="192">
        <f t="shared" si="867"/>
        <v>0</v>
      </c>
      <c r="GF225" s="192">
        <f t="shared" si="868"/>
        <v>0</v>
      </c>
      <c r="GG225" s="192">
        <f t="shared" si="869"/>
        <v>0</v>
      </c>
      <c r="GH225" s="192">
        <f t="shared" si="870"/>
        <v>0</v>
      </c>
      <c r="GI225" s="192">
        <f t="shared" si="871"/>
        <v>0</v>
      </c>
      <c r="GJ225" s="192">
        <f t="shared" si="872"/>
        <v>0</v>
      </c>
      <c r="GK225" s="192">
        <f t="shared" si="873"/>
        <v>0</v>
      </c>
      <c r="GL225" s="192">
        <f t="shared" si="874"/>
        <v>0</v>
      </c>
      <c r="GM225" s="192">
        <f t="shared" si="875"/>
        <v>0</v>
      </c>
      <c r="GN225" s="192">
        <f t="shared" si="876"/>
        <v>0</v>
      </c>
      <c r="GO225" s="192">
        <f t="shared" si="877"/>
        <v>0</v>
      </c>
      <c r="GP225" s="192">
        <f t="shared" si="878"/>
        <v>0</v>
      </c>
      <c r="GQ225" s="192">
        <f t="shared" si="879"/>
        <v>0</v>
      </c>
      <c r="GR225" s="192">
        <f t="shared" si="880"/>
        <v>0</v>
      </c>
      <c r="GS225" s="192">
        <f t="shared" si="881"/>
        <v>0</v>
      </c>
      <c r="GT225" s="192">
        <f t="shared" si="882"/>
        <v>0</v>
      </c>
      <c r="GU225" s="192">
        <f t="shared" si="883"/>
        <v>0</v>
      </c>
      <c r="GV225" s="192">
        <f t="shared" si="884"/>
        <v>0</v>
      </c>
      <c r="GW225" s="192">
        <f t="shared" si="885"/>
        <v>0</v>
      </c>
      <c r="GX225" s="192">
        <f t="shared" si="886"/>
        <v>0</v>
      </c>
      <c r="GY225" s="192">
        <f t="shared" si="887"/>
        <v>0</v>
      </c>
      <c r="GZ225" s="192">
        <f t="shared" si="888"/>
        <v>0</v>
      </c>
      <c r="HA225" s="192">
        <f t="shared" si="889"/>
        <v>0</v>
      </c>
      <c r="HB225" s="192">
        <f t="shared" si="890"/>
        <v>0</v>
      </c>
      <c r="HC225" s="192">
        <f t="shared" si="891"/>
        <v>0</v>
      </c>
      <c r="HD225" s="192">
        <f t="shared" si="892"/>
        <v>0</v>
      </c>
      <c r="HE225" s="192">
        <f t="shared" si="893"/>
        <v>0</v>
      </c>
      <c r="HF225" s="192">
        <f t="shared" si="894"/>
        <v>0</v>
      </c>
      <c r="HG225" s="192">
        <f t="shared" si="895"/>
        <v>0</v>
      </c>
      <c r="HH225" s="192">
        <f t="shared" si="896"/>
        <v>0</v>
      </c>
      <c r="HI225" s="192">
        <f t="shared" si="897"/>
        <v>0</v>
      </c>
      <c r="HJ225" s="192">
        <f t="shared" si="898"/>
        <v>0</v>
      </c>
      <c r="HK225" s="192">
        <f t="shared" si="899"/>
        <v>0</v>
      </c>
      <c r="HL225" s="192">
        <f t="shared" si="900"/>
        <v>0</v>
      </c>
      <c r="HM225" s="192">
        <f t="shared" si="901"/>
        <v>0</v>
      </c>
      <c r="HN225" s="194">
        <f t="shared" si="910"/>
        <v>0</v>
      </c>
      <c r="HO225" s="194">
        <f t="shared" si="911"/>
        <v>0</v>
      </c>
      <c r="HP225" s="194">
        <f t="shared" si="912"/>
        <v>0</v>
      </c>
      <c r="HQ225" s="194">
        <f t="shared" si="913"/>
        <v>0</v>
      </c>
      <c r="HR225" s="194">
        <f t="shared" si="914"/>
        <v>0</v>
      </c>
      <c r="HS225" s="195" t="str">
        <f t="shared" si="701"/>
        <v/>
      </c>
      <c r="HT225" s="196">
        <f t="shared" si="915"/>
        <v>0</v>
      </c>
      <c r="HU225" s="196">
        <f t="shared" si="916"/>
        <v>0</v>
      </c>
      <c r="HV225" s="197" t="str">
        <f t="shared" si="702"/>
        <v/>
      </c>
      <c r="HW225" s="197" t="str">
        <f t="shared" si="902"/>
        <v/>
      </c>
      <c r="HX225" s="197" t="str">
        <f t="shared" si="903"/>
        <v/>
      </c>
      <c r="HY225" s="195" t="str">
        <f t="shared" si="703"/>
        <v/>
      </c>
      <c r="HZ225" s="30">
        <f t="shared" si="699"/>
        <v>0</v>
      </c>
      <c r="IA225" s="198">
        <f t="shared" si="704"/>
        <v>0</v>
      </c>
      <c r="IB225" s="195"/>
      <c r="IC225" s="195">
        <f t="shared" si="711"/>
        <v>0</v>
      </c>
      <c r="ID225" s="195">
        <f t="shared" si="705"/>
        <v>0</v>
      </c>
      <c r="IE225" s="195">
        <f t="shared" si="904"/>
        <v>0</v>
      </c>
      <c r="IF225" s="195">
        <f t="shared" si="706"/>
        <v>0</v>
      </c>
      <c r="IG225" s="307">
        <f t="shared" si="707"/>
        <v>0</v>
      </c>
      <c r="IH225" s="307">
        <f t="shared" si="708"/>
        <v>0</v>
      </c>
      <c r="II225" s="44">
        <f t="shared" si="709"/>
        <v>0</v>
      </c>
      <c r="IJ225" s="44">
        <f t="shared" si="712"/>
        <v>0</v>
      </c>
      <c r="IK225" s="44">
        <f t="shared" si="713"/>
        <v>0</v>
      </c>
      <c r="IL225" s="44">
        <f t="shared" si="714"/>
        <v>0</v>
      </c>
      <c r="IM225" s="44">
        <f t="shared" si="715"/>
        <v>0</v>
      </c>
      <c r="IN225" s="44">
        <f t="shared" si="716"/>
        <v>0</v>
      </c>
      <c r="IO225" s="44">
        <f t="shared" si="717"/>
        <v>0</v>
      </c>
    </row>
    <row r="226" spans="1:249" ht="18" customHeight="1">
      <c r="A226" s="188">
        <v>220</v>
      </c>
      <c r="B226" s="326"/>
      <c r="C226" s="289"/>
      <c r="D226" s="199"/>
      <c r="E226" s="189"/>
      <c r="F226" s="189"/>
      <c r="G226" s="190"/>
      <c r="H226" s="190"/>
      <c r="I226" s="272"/>
      <c r="J226" s="207"/>
      <c r="K226" s="214" t="str">
        <f t="shared" si="710"/>
        <v/>
      </c>
      <c r="L226" s="200" t="str">
        <f t="shared" si="718"/>
        <v/>
      </c>
      <c r="M226" s="200" t="str">
        <f t="shared" si="719"/>
        <v/>
      </c>
      <c r="N226" s="209" t="str">
        <f t="shared" si="700"/>
        <v/>
      </c>
      <c r="O226" s="208" t="str">
        <f>IFERROR(IF(D226="","",IF(K226="","",IF(I226="","",IF(F226="F",VLOOKUP(K226,F!A:G,2,0),IF(F226="M",VLOOKUP(K226,M!A:G,2,0),""))))),0)</f>
        <v/>
      </c>
      <c r="P226" s="191" t="str">
        <f>IFERROR(IF(D226="","",IF(K226="","",IF(I226="","",IF(F226="F",VLOOKUP(K226,F!A:G,3,0),IF(F226="M",VLOOKUP(K226,M!A:G,3,0),""))))),0)</f>
        <v/>
      </c>
      <c r="Q226" s="191" t="str">
        <f>IFERROR(IF(D226="","",IF(K226="","",IF(I226="","",IF(F226="F",VLOOKUP(K226,F!A:G,4,0),IF(F226="M",VLOOKUP(K226,M!A:G,4,0),""))))),0)</f>
        <v/>
      </c>
      <c r="R226" s="191" t="str">
        <f>IFERROR(IF(D226="","",IF(K226="","",IF(I226="","",IF(F226="F",VLOOKUP(K226,F!A:G,5,0),IF(F226="M",VLOOKUP(K226,M!A:G,5,0),""))))),0)</f>
        <v/>
      </c>
      <c r="S226" s="191" t="str">
        <f>IFERROR(IF(D226="","",IF(K226="","",IF(I226="","",IF(F226="F",VLOOKUP(K226,F!A:G,6,0),IF(F226="M",VLOOKUP(K226,M!A:G,6,0),""))))),0)</f>
        <v/>
      </c>
      <c r="T226" s="191" t="str">
        <f>IFERROR(IF(D226="","",IF(K226="","",IF(I226="","",IF(F226="F",VLOOKUP(K226,F!A:G,7,0),IF(F226="M",VLOOKUP(K226,M!A:G,7,0),""))))),0)</f>
        <v/>
      </c>
      <c r="U226" s="191" t="str">
        <f>IFERROR(IF(D226="","",IF(K226="","",IF(J226="","",IF(F226="F",VLOOKUP(K226,F!A:M,8,0),IF(F226="M",VLOOKUP(K226,M!A:M,8,0),""))))),0)</f>
        <v/>
      </c>
      <c r="V226" s="191" t="str">
        <f>IFERROR(IF(D226="","",IF(K226="","",IF(J226="","",IF(F226="F",VLOOKUP(K226,F!A:M,9,0),IF(F226="M",VLOOKUP(K226,M!A:M,9,0),""))))),0)</f>
        <v/>
      </c>
      <c r="W226" s="191" t="str">
        <f>IFERROR(IF(D226="","",IF(K226="","",IF(J226="","",IF(F226="F",VLOOKUP(K226,F!A:M,10,0),IF(F226="M",VLOOKUP(K226,M!A:M,10,0),""))))),0)</f>
        <v/>
      </c>
      <c r="X226" s="191" t="str">
        <f>IFERROR(IF(D226="","",IF(K226="","",IF(J226="","",IF(F226="F",VLOOKUP(K226,F!A:M,11,0),IF(F226="M",VLOOKUP(K226,M!A:M,11,0),""))))),0)</f>
        <v/>
      </c>
      <c r="Y226" s="191" t="str">
        <f>IFERROR(IF(D226="","",IF(K226="","",IF(J226="","",IF(F226="F",VLOOKUP(K226,F!A:M,12,0),IF(F226="M",VLOOKUP(K226,M!A:M,12,0),""))))),0)</f>
        <v/>
      </c>
      <c r="Z226" s="191" t="str">
        <f>IFERROR(IF(D226="","",IF(K226="","",IF(J226="","",IF(F226="F",VLOOKUP(K226,F!A:M,13,0),IF(F226="M",VLOOKUP(K226,M!A:M,13,0),""))))),0)</f>
        <v/>
      </c>
      <c r="AA226" s="191" t="str">
        <f>IFERROR(IF(D226="","",IF(F226="","",IF(J226="","",IF(K226="","",IF(AND(K226&gt;23,K226&lt;=60),IF(F226="F",VLOOKUP(MROUND(HZ226,0.5),'F-Weight for Length'!K:S,2,0),VLOOKUP(MROUND(HZ226,0.5),'M-Weight for Length'!K:S,2,0)),IF(K226&gt;60,IF(F226="F",VLOOKUP(K226,'F-Weight for Length'!U:AC,2,0),VLOOKUP(K226,'M-Weight for Length'!U:AC,2,0)),IF(F226="F",VLOOKUP(MROUND(HZ226,0.5),'F-Weight for Length'!A:I,2,0),VLOOKUP(MROUND(HZ226,0.5),'M-Weight for Length'!A:I,2,0)))))))),0)</f>
        <v/>
      </c>
      <c r="AB226" s="191" t="str">
        <f>IFERROR(IF(D226="","",IF(F226="","",IF(J226="","",IF(K226="","",IF(AND(K226&gt;23,K226&lt;=60),IF(F226="F",VLOOKUP(MROUND(HZ226,0.5),'F-Weight for Length'!K:S,3,0),VLOOKUP(MROUND(HZ226,0.5),'M-Weight for Length'!K:S,3,0)),IF(K226&gt;60,IF(F226="F",VLOOKUP(K226,'F-Weight for Length'!U:AC,3,0),VLOOKUP(K226,'M-Weight for Length'!U:AC,3,0)),IF(F226="F",VLOOKUP(MROUND(HZ226,0.5),'F-Weight for Length'!A:I,3,0),VLOOKUP(MROUND(HZ226,0.5),'M-Weight for Length'!A:I,3,0)))))))),0)</f>
        <v/>
      </c>
      <c r="AC226" s="191" t="str">
        <f>IFERROR(IF(D226="","",IF(F226="","",IF(J226="","",IF(K226="","",IF(AND(K226&gt;23,K226&lt;=60),IF(F226="F",VLOOKUP(MROUND(HZ226,0.5),'F-Weight for Length'!K:S,4,0),VLOOKUP(MROUND(HZ226,0.5),'M-Weight for Length'!K:S,4,0)),IF(K226&gt;60,IF(F226="F",VLOOKUP(K226,'F-Weight for Length'!U:AC,4,0),VLOOKUP(K226,'M-Weight for Length'!U:AC,4,0)),IF(F226="F",VLOOKUP(MROUND(HZ226,0.5),'F-Weight for Length'!A:I,4,0),VLOOKUP(MROUND(HZ226,0.5),'M-Weight for Length'!A:I,4,0)))))))),0)</f>
        <v/>
      </c>
      <c r="AD226" s="191" t="str">
        <f>IFERROR(IF(D226="","",IF(F226="","",IF(J226="","",IF(K226="","",IF(AND(K226&gt;23,K226&lt;=60),IF(F226="F",VLOOKUP(MROUND(HZ226,0.5),'F-Weight for Length'!K:S,5,0),VLOOKUP(MROUND(HZ226,0.5),'M-Weight for Length'!K:S,5,0)),IF(K226&gt;60,IF(F226="F",VLOOKUP(K226,'F-Weight for Length'!U:AC,5,0),VLOOKUP(K226,'M-Weight for Length'!U:AC,5,0)),IF(F226="F",VLOOKUP(MROUND(HZ226,0.5),'F-Weight for Length'!A:I,5,0),VLOOKUP(MROUND(HZ226,0.5),'M-Weight for Length'!A:I,5,0)))))))),0)</f>
        <v/>
      </c>
      <c r="AE226" s="191" t="str">
        <f>IFERROR(IF(D226="","",IF(F226="","",IF(J226="","",IF(K226="","",IF(AND(K226&gt;23,K226&lt;=60),IF(F226="F",VLOOKUP(MROUND(HZ226,0.5),'F-Weight for Length'!K:S,6,0),VLOOKUP(MROUND(HZ226,0.5),'M-Weight for Length'!K:S,6,0)),IF(K226&gt;60,IF(F226="F",VLOOKUP(K226,'F-Weight for Length'!U:AC,6,0),VLOOKUP(K226,'M-Weight for Length'!U:AC,6,0)),IF(F226="F",VLOOKUP(MROUND(HZ226,0.5),'F-Weight for Length'!A:I,6,0),VLOOKUP(MROUND(HZ226,0.5),'M-Weight for Length'!A:I,6,0)))))))),0)</f>
        <v/>
      </c>
      <c r="AF226" s="191" t="str">
        <f>IFERROR(IF(D226="","",IF(F226="","",IF(J226="","",IF(K226="","",IF(AND(K226&gt;23,K226&lt;=60),IF(F226="F",VLOOKUP(MROUND(HZ226,0.5),'F-Weight for Length'!K:S,7,0),VLOOKUP(MROUND(HZ226,0.5),'M-Weight for Length'!K:S,7,0)),IF(K226&gt;60,IF(F226="F",VLOOKUP(K226,'F-Weight for Length'!U:AC,7,0),VLOOKUP(K226,'M-Weight for Length'!U:AC,7,0)),IF(F226="F",VLOOKUP(MROUND(HZ226,0.5),'F-Weight for Length'!A:I,7,0),VLOOKUP(MROUND(HZ226,0.5),'M-Weight for Length'!A:I,7,0)))))))),0)</f>
        <v/>
      </c>
      <c r="AG226" s="191" t="str">
        <f>IFERROR(IF(D226="","",IF(F226="","",IF(J226="","",IF(K226="","",IF(AND(K226&gt;23,K226&lt;=60),IF(F226="F",VLOOKUP(MROUND(HZ226,0.5),'F-Weight for Length'!K:S,8,0),VLOOKUP(MROUND(HZ226,0.5),'M-Weight for Length'!K:S,8,0)),IF(K226&gt;60,IF(F226="F",VLOOKUP(K226,'F-Weight for Length'!U:AC,8,0),VLOOKUP(K226,'M-Weight for Length'!U:AC,8,0)),IF(F226="F",VLOOKUP(MROUND(HZ226,0.5),'F-Weight for Length'!A:I,8,0),VLOOKUP(MROUND(HZ226,0.5),'M-Weight for Length'!A:I,8,0)))))))),0)</f>
        <v/>
      </c>
      <c r="AH226" s="191" t="str">
        <f>IFERROR(IF(D226="","",IF(F226="","",IF(J226="","",IF(K226="","",IF(AND(K226&gt;23,K226&lt;=60),IF(F226="F",VLOOKUP(MROUND(HZ226,0.5),'F-Weight for Length'!K:S,9,0),VLOOKUP(MROUND(HZ226,0.5),'M-Weight for Length'!K:S,9,0)),IF(K226&gt;60,IF(F226="F",VLOOKUP(K226,'F-Weight for Length'!U:AC,9,0),VLOOKUP(K226,'M-Weight for Length'!U:AC,9,0)),IF(F226="F",VLOOKUP(MROUND(HZ226,0.5),'F-Weight for Length'!A:I,9,0),VLOOKUP(MROUND(HZ226,0.5),'M-Weight for Length'!A:I,9,0)))))))),0)</f>
        <v/>
      </c>
      <c r="AI226" s="192">
        <f t="shared" si="720"/>
        <v>0</v>
      </c>
      <c r="AJ226" s="192">
        <f t="shared" si="721"/>
        <v>0</v>
      </c>
      <c r="AK226" s="192">
        <f t="shared" si="722"/>
        <v>0</v>
      </c>
      <c r="AL226" s="192">
        <f t="shared" si="723"/>
        <v>0</v>
      </c>
      <c r="AM226" s="192">
        <f t="shared" si="724"/>
        <v>0</v>
      </c>
      <c r="AN226" s="192">
        <f t="shared" si="725"/>
        <v>0</v>
      </c>
      <c r="AO226" s="192">
        <f t="shared" si="726"/>
        <v>0</v>
      </c>
      <c r="AP226" s="192">
        <f t="shared" si="727"/>
        <v>0</v>
      </c>
      <c r="AQ226" s="192">
        <f t="shared" si="728"/>
        <v>0</v>
      </c>
      <c r="AR226" s="192">
        <f t="shared" si="729"/>
        <v>0</v>
      </c>
      <c r="AS226" s="192">
        <f t="shared" si="730"/>
        <v>0</v>
      </c>
      <c r="AT226" s="192">
        <f t="shared" si="731"/>
        <v>0</v>
      </c>
      <c r="AU226" s="192">
        <f t="shared" si="732"/>
        <v>0</v>
      </c>
      <c r="AV226" s="192">
        <f t="shared" si="733"/>
        <v>0</v>
      </c>
      <c r="AW226" s="192">
        <f t="shared" si="734"/>
        <v>0</v>
      </c>
      <c r="AX226" s="192">
        <f t="shared" si="735"/>
        <v>0</v>
      </c>
      <c r="AY226" s="192">
        <f t="shared" si="736"/>
        <v>0</v>
      </c>
      <c r="AZ226" s="192">
        <f t="shared" si="737"/>
        <v>0</v>
      </c>
      <c r="BA226" s="192">
        <f t="shared" si="738"/>
        <v>0</v>
      </c>
      <c r="BB226" s="192">
        <f t="shared" si="739"/>
        <v>0</v>
      </c>
      <c r="BC226" s="192">
        <f t="shared" si="740"/>
        <v>0</v>
      </c>
      <c r="BD226" s="192">
        <f t="shared" si="741"/>
        <v>0</v>
      </c>
      <c r="BE226" s="192">
        <f t="shared" si="742"/>
        <v>0</v>
      </c>
      <c r="BF226" s="192">
        <f t="shared" si="743"/>
        <v>0</v>
      </c>
      <c r="BG226" s="192">
        <f t="shared" si="744"/>
        <v>0</v>
      </c>
      <c r="BH226" s="192">
        <f t="shared" si="745"/>
        <v>0</v>
      </c>
      <c r="BI226" s="192">
        <f t="shared" si="746"/>
        <v>0</v>
      </c>
      <c r="BJ226" s="192">
        <f t="shared" si="747"/>
        <v>0</v>
      </c>
      <c r="BK226" s="192">
        <f t="shared" si="748"/>
        <v>0</v>
      </c>
      <c r="BL226" s="192">
        <f t="shared" si="749"/>
        <v>0</v>
      </c>
      <c r="BM226" s="192">
        <f t="shared" si="750"/>
        <v>0</v>
      </c>
      <c r="BN226" s="192">
        <f t="shared" si="751"/>
        <v>0</v>
      </c>
      <c r="BO226" s="192">
        <f t="shared" si="752"/>
        <v>0</v>
      </c>
      <c r="BP226" s="192">
        <f t="shared" si="753"/>
        <v>0</v>
      </c>
      <c r="BQ226" s="192">
        <f t="shared" si="754"/>
        <v>0</v>
      </c>
      <c r="BR226" s="192">
        <f t="shared" si="755"/>
        <v>0</v>
      </c>
      <c r="BS226" s="192">
        <f t="shared" si="756"/>
        <v>0</v>
      </c>
      <c r="BT226" s="192">
        <f t="shared" si="757"/>
        <v>0</v>
      </c>
      <c r="BU226" s="192">
        <f t="shared" si="758"/>
        <v>0</v>
      </c>
      <c r="BV226" s="192">
        <f t="shared" si="759"/>
        <v>0</v>
      </c>
      <c r="BW226" s="192">
        <f t="shared" si="760"/>
        <v>0</v>
      </c>
      <c r="BX226" s="192">
        <f t="shared" si="761"/>
        <v>0</v>
      </c>
      <c r="BY226" s="192">
        <f t="shared" si="762"/>
        <v>0</v>
      </c>
      <c r="BZ226" s="192">
        <f t="shared" si="763"/>
        <v>0</v>
      </c>
      <c r="CA226" s="192">
        <f t="shared" si="764"/>
        <v>0</v>
      </c>
      <c r="CB226" s="192">
        <f t="shared" si="765"/>
        <v>0</v>
      </c>
      <c r="CC226" s="192">
        <f t="shared" si="766"/>
        <v>0</v>
      </c>
      <c r="CD226" s="192">
        <f t="shared" si="767"/>
        <v>0</v>
      </c>
      <c r="CE226" s="192">
        <f t="shared" si="768"/>
        <v>0</v>
      </c>
      <c r="CF226" s="192">
        <f t="shared" si="769"/>
        <v>0</v>
      </c>
      <c r="CG226" s="192">
        <f t="shared" si="770"/>
        <v>0</v>
      </c>
      <c r="CH226" s="192">
        <f t="shared" si="771"/>
        <v>0</v>
      </c>
      <c r="CI226" s="192">
        <f t="shared" si="772"/>
        <v>0</v>
      </c>
      <c r="CJ226" s="192">
        <f t="shared" si="773"/>
        <v>0</v>
      </c>
      <c r="CK226" s="192">
        <f t="shared" si="774"/>
        <v>0</v>
      </c>
      <c r="CL226" s="192">
        <f t="shared" si="775"/>
        <v>0</v>
      </c>
      <c r="CM226" s="192">
        <f t="shared" si="776"/>
        <v>0</v>
      </c>
      <c r="CN226" s="192">
        <f t="shared" si="777"/>
        <v>0</v>
      </c>
      <c r="CO226" s="192">
        <f t="shared" si="778"/>
        <v>0</v>
      </c>
      <c r="CP226" s="192">
        <f t="shared" si="779"/>
        <v>0</v>
      </c>
      <c r="CQ226" s="192">
        <f t="shared" si="780"/>
        <v>0</v>
      </c>
      <c r="CR226" s="192">
        <f t="shared" si="781"/>
        <v>0</v>
      </c>
      <c r="CS226" s="192">
        <f t="shared" si="782"/>
        <v>0</v>
      </c>
      <c r="CT226" s="192">
        <f t="shared" si="783"/>
        <v>0</v>
      </c>
      <c r="CU226" s="192">
        <f t="shared" si="784"/>
        <v>0</v>
      </c>
      <c r="CV226" s="192">
        <f t="shared" si="785"/>
        <v>0</v>
      </c>
      <c r="CW226" s="192">
        <f t="shared" si="786"/>
        <v>0</v>
      </c>
      <c r="CX226" s="192">
        <f t="shared" si="787"/>
        <v>0</v>
      </c>
      <c r="CY226" s="192">
        <f t="shared" si="788"/>
        <v>0</v>
      </c>
      <c r="CZ226" s="192">
        <f t="shared" si="789"/>
        <v>0</v>
      </c>
      <c r="DA226" s="192">
        <f t="shared" si="790"/>
        <v>0</v>
      </c>
      <c r="DB226" s="192">
        <f t="shared" si="791"/>
        <v>0</v>
      </c>
      <c r="DC226" s="192">
        <f t="shared" si="792"/>
        <v>0</v>
      </c>
      <c r="DD226" s="192">
        <f t="shared" si="793"/>
        <v>0</v>
      </c>
      <c r="DE226" s="192">
        <f t="shared" si="794"/>
        <v>0</v>
      </c>
      <c r="DF226" s="192">
        <f t="shared" si="795"/>
        <v>0</v>
      </c>
      <c r="DG226" s="192">
        <f t="shared" si="796"/>
        <v>0</v>
      </c>
      <c r="DH226" s="192">
        <f t="shared" si="797"/>
        <v>0</v>
      </c>
      <c r="DI226" s="192">
        <f t="shared" si="798"/>
        <v>0</v>
      </c>
      <c r="DJ226" s="192">
        <f t="shared" si="799"/>
        <v>0</v>
      </c>
      <c r="DK226" s="192">
        <f t="shared" si="800"/>
        <v>0</v>
      </c>
      <c r="DL226" s="192">
        <f t="shared" si="801"/>
        <v>0</v>
      </c>
      <c r="DM226" s="192">
        <f t="shared" si="802"/>
        <v>0</v>
      </c>
      <c r="DN226" s="192">
        <f t="shared" si="803"/>
        <v>0</v>
      </c>
      <c r="DO226" s="192">
        <f t="shared" si="804"/>
        <v>0</v>
      </c>
      <c r="DP226" s="192">
        <f t="shared" si="805"/>
        <v>0</v>
      </c>
      <c r="DQ226" s="192">
        <f t="shared" si="806"/>
        <v>0</v>
      </c>
      <c r="DR226" s="192">
        <f t="shared" si="807"/>
        <v>0</v>
      </c>
      <c r="DS226" s="192">
        <f t="shared" si="808"/>
        <v>0</v>
      </c>
      <c r="DT226" s="192">
        <f t="shared" si="809"/>
        <v>0</v>
      </c>
      <c r="DU226" s="192">
        <f t="shared" si="810"/>
        <v>0</v>
      </c>
      <c r="DV226" s="193">
        <f t="shared" si="905"/>
        <v>0</v>
      </c>
      <c r="DW226" s="193">
        <f t="shared" si="906"/>
        <v>0</v>
      </c>
      <c r="DX226" s="193">
        <f t="shared" si="907"/>
        <v>0</v>
      </c>
      <c r="DY226" s="193">
        <f t="shared" si="908"/>
        <v>0</v>
      </c>
      <c r="DZ226" s="193">
        <f t="shared" si="909"/>
        <v>0</v>
      </c>
      <c r="EA226" s="192">
        <f t="shared" si="811"/>
        <v>0</v>
      </c>
      <c r="EB226" s="192">
        <f t="shared" si="812"/>
        <v>0</v>
      </c>
      <c r="EC226" s="192">
        <f t="shared" si="813"/>
        <v>0</v>
      </c>
      <c r="ED226" s="192">
        <f t="shared" si="814"/>
        <v>0</v>
      </c>
      <c r="EE226" s="192">
        <f t="shared" si="815"/>
        <v>0</v>
      </c>
      <c r="EF226" s="192">
        <f t="shared" si="816"/>
        <v>0</v>
      </c>
      <c r="EG226" s="192">
        <f t="shared" si="817"/>
        <v>0</v>
      </c>
      <c r="EH226" s="192">
        <f t="shared" si="818"/>
        <v>0</v>
      </c>
      <c r="EI226" s="192">
        <f t="shared" si="819"/>
        <v>0</v>
      </c>
      <c r="EJ226" s="192">
        <f t="shared" si="820"/>
        <v>0</v>
      </c>
      <c r="EK226" s="192">
        <f t="shared" si="821"/>
        <v>0</v>
      </c>
      <c r="EL226" s="192">
        <f t="shared" si="822"/>
        <v>0</v>
      </c>
      <c r="EM226" s="192">
        <f t="shared" si="823"/>
        <v>0</v>
      </c>
      <c r="EN226" s="192">
        <f t="shared" si="824"/>
        <v>0</v>
      </c>
      <c r="EO226" s="192">
        <f t="shared" si="825"/>
        <v>0</v>
      </c>
      <c r="EP226" s="192">
        <f t="shared" si="826"/>
        <v>0</v>
      </c>
      <c r="EQ226" s="192">
        <f t="shared" si="827"/>
        <v>0</v>
      </c>
      <c r="ER226" s="192">
        <f t="shared" si="828"/>
        <v>0</v>
      </c>
      <c r="ES226" s="192">
        <f t="shared" si="829"/>
        <v>0</v>
      </c>
      <c r="ET226" s="192">
        <f t="shared" si="830"/>
        <v>0</v>
      </c>
      <c r="EU226" s="192">
        <f t="shared" si="831"/>
        <v>0</v>
      </c>
      <c r="EV226" s="192">
        <f t="shared" si="832"/>
        <v>0</v>
      </c>
      <c r="EW226" s="192">
        <f t="shared" si="833"/>
        <v>0</v>
      </c>
      <c r="EX226" s="192">
        <f t="shared" si="834"/>
        <v>0</v>
      </c>
      <c r="EY226" s="192">
        <f t="shared" si="835"/>
        <v>0</v>
      </c>
      <c r="EZ226" s="192">
        <f t="shared" si="836"/>
        <v>0</v>
      </c>
      <c r="FA226" s="192">
        <f t="shared" si="837"/>
        <v>0</v>
      </c>
      <c r="FB226" s="192">
        <f t="shared" si="838"/>
        <v>0</v>
      </c>
      <c r="FC226" s="192">
        <f t="shared" si="839"/>
        <v>0</v>
      </c>
      <c r="FD226" s="192">
        <f t="shared" si="840"/>
        <v>0</v>
      </c>
      <c r="FE226" s="192">
        <f t="shared" si="841"/>
        <v>0</v>
      </c>
      <c r="FF226" s="192">
        <f t="shared" si="842"/>
        <v>0</v>
      </c>
      <c r="FG226" s="192">
        <f t="shared" si="843"/>
        <v>0</v>
      </c>
      <c r="FH226" s="192">
        <f t="shared" si="844"/>
        <v>0</v>
      </c>
      <c r="FI226" s="192">
        <f t="shared" si="845"/>
        <v>0</v>
      </c>
      <c r="FJ226" s="192">
        <f t="shared" si="846"/>
        <v>0</v>
      </c>
      <c r="FK226" s="192">
        <f t="shared" si="847"/>
        <v>0</v>
      </c>
      <c r="FL226" s="192">
        <f t="shared" si="848"/>
        <v>0</v>
      </c>
      <c r="FM226" s="192">
        <f t="shared" si="849"/>
        <v>0</v>
      </c>
      <c r="FN226" s="192">
        <f t="shared" si="850"/>
        <v>0</v>
      </c>
      <c r="FO226" s="192">
        <f t="shared" si="851"/>
        <v>0</v>
      </c>
      <c r="FP226" s="192">
        <f t="shared" si="852"/>
        <v>0</v>
      </c>
      <c r="FQ226" s="192">
        <f t="shared" si="853"/>
        <v>0</v>
      </c>
      <c r="FR226" s="192">
        <f t="shared" si="854"/>
        <v>0</v>
      </c>
      <c r="FS226" s="192">
        <f t="shared" si="855"/>
        <v>0</v>
      </c>
      <c r="FT226" s="192">
        <f t="shared" si="856"/>
        <v>0</v>
      </c>
      <c r="FU226" s="192">
        <f t="shared" si="857"/>
        <v>0</v>
      </c>
      <c r="FV226" s="192">
        <f t="shared" si="858"/>
        <v>0</v>
      </c>
      <c r="FW226" s="192">
        <f t="shared" si="859"/>
        <v>0</v>
      </c>
      <c r="FX226" s="192">
        <f t="shared" si="860"/>
        <v>0</v>
      </c>
      <c r="FY226" s="192">
        <f t="shared" si="861"/>
        <v>0</v>
      </c>
      <c r="FZ226" s="192">
        <f t="shared" si="862"/>
        <v>0</v>
      </c>
      <c r="GA226" s="192">
        <f t="shared" si="863"/>
        <v>0</v>
      </c>
      <c r="GB226" s="192">
        <f t="shared" si="864"/>
        <v>0</v>
      </c>
      <c r="GC226" s="192">
        <f t="shared" si="865"/>
        <v>0</v>
      </c>
      <c r="GD226" s="192">
        <f t="shared" si="866"/>
        <v>0</v>
      </c>
      <c r="GE226" s="192">
        <f t="shared" si="867"/>
        <v>0</v>
      </c>
      <c r="GF226" s="192">
        <f t="shared" si="868"/>
        <v>0</v>
      </c>
      <c r="GG226" s="192">
        <f t="shared" si="869"/>
        <v>0</v>
      </c>
      <c r="GH226" s="192">
        <f t="shared" si="870"/>
        <v>0</v>
      </c>
      <c r="GI226" s="192">
        <f t="shared" si="871"/>
        <v>0</v>
      </c>
      <c r="GJ226" s="192">
        <f t="shared" si="872"/>
        <v>0</v>
      </c>
      <c r="GK226" s="192">
        <f t="shared" si="873"/>
        <v>0</v>
      </c>
      <c r="GL226" s="192">
        <f t="shared" si="874"/>
        <v>0</v>
      </c>
      <c r="GM226" s="192">
        <f t="shared" si="875"/>
        <v>0</v>
      </c>
      <c r="GN226" s="192">
        <f t="shared" si="876"/>
        <v>0</v>
      </c>
      <c r="GO226" s="192">
        <f t="shared" si="877"/>
        <v>0</v>
      </c>
      <c r="GP226" s="192">
        <f t="shared" si="878"/>
        <v>0</v>
      </c>
      <c r="GQ226" s="192">
        <f t="shared" si="879"/>
        <v>0</v>
      </c>
      <c r="GR226" s="192">
        <f t="shared" si="880"/>
        <v>0</v>
      </c>
      <c r="GS226" s="192">
        <f t="shared" si="881"/>
        <v>0</v>
      </c>
      <c r="GT226" s="192">
        <f t="shared" si="882"/>
        <v>0</v>
      </c>
      <c r="GU226" s="192">
        <f t="shared" si="883"/>
        <v>0</v>
      </c>
      <c r="GV226" s="192">
        <f t="shared" si="884"/>
        <v>0</v>
      </c>
      <c r="GW226" s="192">
        <f t="shared" si="885"/>
        <v>0</v>
      </c>
      <c r="GX226" s="192">
        <f t="shared" si="886"/>
        <v>0</v>
      </c>
      <c r="GY226" s="192">
        <f t="shared" si="887"/>
        <v>0</v>
      </c>
      <c r="GZ226" s="192">
        <f t="shared" si="888"/>
        <v>0</v>
      </c>
      <c r="HA226" s="192">
        <f t="shared" si="889"/>
        <v>0</v>
      </c>
      <c r="HB226" s="192">
        <f t="shared" si="890"/>
        <v>0</v>
      </c>
      <c r="HC226" s="192">
        <f t="shared" si="891"/>
        <v>0</v>
      </c>
      <c r="HD226" s="192">
        <f t="shared" si="892"/>
        <v>0</v>
      </c>
      <c r="HE226" s="192">
        <f t="shared" si="893"/>
        <v>0</v>
      </c>
      <c r="HF226" s="192">
        <f t="shared" si="894"/>
        <v>0</v>
      </c>
      <c r="HG226" s="192">
        <f t="shared" si="895"/>
        <v>0</v>
      </c>
      <c r="HH226" s="192">
        <f t="shared" si="896"/>
        <v>0</v>
      </c>
      <c r="HI226" s="192">
        <f t="shared" si="897"/>
        <v>0</v>
      </c>
      <c r="HJ226" s="192">
        <f t="shared" si="898"/>
        <v>0</v>
      </c>
      <c r="HK226" s="192">
        <f t="shared" si="899"/>
        <v>0</v>
      </c>
      <c r="HL226" s="192">
        <f t="shared" si="900"/>
        <v>0</v>
      </c>
      <c r="HM226" s="192">
        <f t="shared" si="901"/>
        <v>0</v>
      </c>
      <c r="HN226" s="194">
        <f t="shared" si="910"/>
        <v>0</v>
      </c>
      <c r="HO226" s="194">
        <f t="shared" si="911"/>
        <v>0</v>
      </c>
      <c r="HP226" s="194">
        <f t="shared" si="912"/>
        <v>0</v>
      </c>
      <c r="HQ226" s="194">
        <f t="shared" si="913"/>
        <v>0</v>
      </c>
      <c r="HR226" s="194">
        <f t="shared" si="914"/>
        <v>0</v>
      </c>
      <c r="HS226" s="195" t="str">
        <f t="shared" si="701"/>
        <v/>
      </c>
      <c r="HT226" s="196">
        <f t="shared" si="915"/>
        <v>0</v>
      </c>
      <c r="HU226" s="196">
        <f t="shared" si="916"/>
        <v>0</v>
      </c>
      <c r="HV226" s="197" t="str">
        <f t="shared" si="702"/>
        <v/>
      </c>
      <c r="HW226" s="197" t="str">
        <f t="shared" si="902"/>
        <v/>
      </c>
      <c r="HX226" s="197" t="str">
        <f t="shared" si="903"/>
        <v/>
      </c>
      <c r="HY226" s="195" t="str">
        <f t="shared" si="703"/>
        <v/>
      </c>
      <c r="HZ226" s="30">
        <f t="shared" si="699"/>
        <v>0</v>
      </c>
      <c r="IA226" s="198">
        <f t="shared" si="704"/>
        <v>0</v>
      </c>
      <c r="IB226" s="195"/>
      <c r="IC226" s="195">
        <f t="shared" si="711"/>
        <v>0</v>
      </c>
      <c r="ID226" s="195">
        <f t="shared" si="705"/>
        <v>0</v>
      </c>
      <c r="IE226" s="195">
        <f t="shared" si="904"/>
        <v>0</v>
      </c>
      <c r="IF226" s="195">
        <f t="shared" si="706"/>
        <v>0</v>
      </c>
      <c r="IG226" s="307">
        <f t="shared" si="707"/>
        <v>0</v>
      </c>
      <c r="IH226" s="307">
        <f t="shared" si="708"/>
        <v>0</v>
      </c>
      <c r="II226" s="44">
        <f t="shared" si="709"/>
        <v>0</v>
      </c>
      <c r="IJ226" s="44">
        <f t="shared" si="712"/>
        <v>0</v>
      </c>
      <c r="IK226" s="44">
        <f t="shared" si="713"/>
        <v>0</v>
      </c>
      <c r="IL226" s="44">
        <f t="shared" si="714"/>
        <v>0</v>
      </c>
      <c r="IM226" s="44">
        <f t="shared" si="715"/>
        <v>0</v>
      </c>
      <c r="IN226" s="44">
        <f t="shared" si="716"/>
        <v>0</v>
      </c>
      <c r="IO226" s="44">
        <f t="shared" si="717"/>
        <v>0</v>
      </c>
    </row>
    <row r="227" spans="1:249" ht="18" customHeight="1">
      <c r="A227" s="188">
        <v>221</v>
      </c>
      <c r="B227" s="326"/>
      <c r="C227" s="289"/>
      <c r="D227" s="199"/>
      <c r="E227" s="189"/>
      <c r="F227" s="189"/>
      <c r="G227" s="190"/>
      <c r="H227" s="190"/>
      <c r="I227" s="272"/>
      <c r="J227" s="207"/>
      <c r="K227" s="214" t="str">
        <f t="shared" si="710"/>
        <v/>
      </c>
      <c r="L227" s="200" t="str">
        <f t="shared" si="718"/>
        <v/>
      </c>
      <c r="M227" s="200" t="str">
        <f t="shared" si="719"/>
        <v/>
      </c>
      <c r="N227" s="209" t="str">
        <f t="shared" si="700"/>
        <v/>
      </c>
      <c r="O227" s="208" t="str">
        <f>IFERROR(IF(D227="","",IF(K227="","",IF(I227="","",IF(F227="F",VLOOKUP(K227,F!A:G,2,0),IF(F227="M",VLOOKUP(K227,M!A:G,2,0),""))))),0)</f>
        <v/>
      </c>
      <c r="P227" s="191" t="str">
        <f>IFERROR(IF(D227="","",IF(K227="","",IF(I227="","",IF(F227="F",VLOOKUP(K227,F!A:G,3,0),IF(F227="M",VLOOKUP(K227,M!A:G,3,0),""))))),0)</f>
        <v/>
      </c>
      <c r="Q227" s="191" t="str">
        <f>IFERROR(IF(D227="","",IF(K227="","",IF(I227="","",IF(F227="F",VLOOKUP(K227,F!A:G,4,0),IF(F227="M",VLOOKUP(K227,M!A:G,4,0),""))))),0)</f>
        <v/>
      </c>
      <c r="R227" s="191" t="str">
        <f>IFERROR(IF(D227="","",IF(K227="","",IF(I227="","",IF(F227="F",VLOOKUP(K227,F!A:G,5,0),IF(F227="M",VLOOKUP(K227,M!A:G,5,0),""))))),0)</f>
        <v/>
      </c>
      <c r="S227" s="191" t="str">
        <f>IFERROR(IF(D227="","",IF(K227="","",IF(I227="","",IF(F227="F",VLOOKUP(K227,F!A:G,6,0),IF(F227="M",VLOOKUP(K227,M!A:G,6,0),""))))),0)</f>
        <v/>
      </c>
      <c r="T227" s="191" t="str">
        <f>IFERROR(IF(D227="","",IF(K227="","",IF(I227="","",IF(F227="F",VLOOKUP(K227,F!A:G,7,0),IF(F227="M",VLOOKUP(K227,M!A:G,7,0),""))))),0)</f>
        <v/>
      </c>
      <c r="U227" s="191" t="str">
        <f>IFERROR(IF(D227="","",IF(K227="","",IF(J227="","",IF(F227="F",VLOOKUP(K227,F!A:M,8,0),IF(F227="M",VLOOKUP(K227,M!A:M,8,0),""))))),0)</f>
        <v/>
      </c>
      <c r="V227" s="191" t="str">
        <f>IFERROR(IF(D227="","",IF(K227="","",IF(J227="","",IF(F227="F",VLOOKUP(K227,F!A:M,9,0),IF(F227="M",VLOOKUP(K227,M!A:M,9,0),""))))),0)</f>
        <v/>
      </c>
      <c r="W227" s="191" t="str">
        <f>IFERROR(IF(D227="","",IF(K227="","",IF(J227="","",IF(F227="F",VLOOKUP(K227,F!A:M,10,0),IF(F227="M",VLOOKUP(K227,M!A:M,10,0),""))))),0)</f>
        <v/>
      </c>
      <c r="X227" s="191" t="str">
        <f>IFERROR(IF(D227="","",IF(K227="","",IF(J227="","",IF(F227="F",VLOOKUP(K227,F!A:M,11,0),IF(F227="M",VLOOKUP(K227,M!A:M,11,0),""))))),0)</f>
        <v/>
      </c>
      <c r="Y227" s="191" t="str">
        <f>IFERROR(IF(D227="","",IF(K227="","",IF(J227="","",IF(F227="F",VLOOKUP(K227,F!A:M,12,0),IF(F227="M",VLOOKUP(K227,M!A:M,12,0),""))))),0)</f>
        <v/>
      </c>
      <c r="Z227" s="191" t="str">
        <f>IFERROR(IF(D227="","",IF(K227="","",IF(J227="","",IF(F227="F",VLOOKUP(K227,F!A:M,13,0),IF(F227="M",VLOOKUP(K227,M!A:M,13,0),""))))),0)</f>
        <v/>
      </c>
      <c r="AA227" s="191" t="str">
        <f>IFERROR(IF(D227="","",IF(F227="","",IF(J227="","",IF(K227="","",IF(AND(K227&gt;23,K227&lt;=60),IF(F227="F",VLOOKUP(MROUND(HZ227,0.5),'F-Weight for Length'!K:S,2,0),VLOOKUP(MROUND(HZ227,0.5),'M-Weight for Length'!K:S,2,0)),IF(K227&gt;60,IF(F227="F",VLOOKUP(K227,'F-Weight for Length'!U:AC,2,0),VLOOKUP(K227,'M-Weight for Length'!U:AC,2,0)),IF(F227="F",VLOOKUP(MROUND(HZ227,0.5),'F-Weight for Length'!A:I,2,0),VLOOKUP(MROUND(HZ227,0.5),'M-Weight for Length'!A:I,2,0)))))))),0)</f>
        <v/>
      </c>
      <c r="AB227" s="191" t="str">
        <f>IFERROR(IF(D227="","",IF(F227="","",IF(J227="","",IF(K227="","",IF(AND(K227&gt;23,K227&lt;=60),IF(F227="F",VLOOKUP(MROUND(HZ227,0.5),'F-Weight for Length'!K:S,3,0),VLOOKUP(MROUND(HZ227,0.5),'M-Weight for Length'!K:S,3,0)),IF(K227&gt;60,IF(F227="F",VLOOKUP(K227,'F-Weight for Length'!U:AC,3,0),VLOOKUP(K227,'M-Weight for Length'!U:AC,3,0)),IF(F227="F",VLOOKUP(MROUND(HZ227,0.5),'F-Weight for Length'!A:I,3,0),VLOOKUP(MROUND(HZ227,0.5),'M-Weight for Length'!A:I,3,0)))))))),0)</f>
        <v/>
      </c>
      <c r="AC227" s="191" t="str">
        <f>IFERROR(IF(D227="","",IF(F227="","",IF(J227="","",IF(K227="","",IF(AND(K227&gt;23,K227&lt;=60),IF(F227="F",VLOOKUP(MROUND(HZ227,0.5),'F-Weight for Length'!K:S,4,0),VLOOKUP(MROUND(HZ227,0.5),'M-Weight for Length'!K:S,4,0)),IF(K227&gt;60,IF(F227="F",VLOOKUP(K227,'F-Weight for Length'!U:AC,4,0),VLOOKUP(K227,'M-Weight for Length'!U:AC,4,0)),IF(F227="F",VLOOKUP(MROUND(HZ227,0.5),'F-Weight for Length'!A:I,4,0),VLOOKUP(MROUND(HZ227,0.5),'M-Weight for Length'!A:I,4,0)))))))),0)</f>
        <v/>
      </c>
      <c r="AD227" s="191" t="str">
        <f>IFERROR(IF(D227="","",IF(F227="","",IF(J227="","",IF(K227="","",IF(AND(K227&gt;23,K227&lt;=60),IF(F227="F",VLOOKUP(MROUND(HZ227,0.5),'F-Weight for Length'!K:S,5,0),VLOOKUP(MROUND(HZ227,0.5),'M-Weight for Length'!K:S,5,0)),IF(K227&gt;60,IF(F227="F",VLOOKUP(K227,'F-Weight for Length'!U:AC,5,0),VLOOKUP(K227,'M-Weight for Length'!U:AC,5,0)),IF(F227="F",VLOOKUP(MROUND(HZ227,0.5),'F-Weight for Length'!A:I,5,0),VLOOKUP(MROUND(HZ227,0.5),'M-Weight for Length'!A:I,5,0)))))))),0)</f>
        <v/>
      </c>
      <c r="AE227" s="191" t="str">
        <f>IFERROR(IF(D227="","",IF(F227="","",IF(J227="","",IF(K227="","",IF(AND(K227&gt;23,K227&lt;=60),IF(F227="F",VLOOKUP(MROUND(HZ227,0.5),'F-Weight for Length'!K:S,6,0),VLOOKUP(MROUND(HZ227,0.5),'M-Weight for Length'!K:S,6,0)),IF(K227&gt;60,IF(F227="F",VLOOKUP(K227,'F-Weight for Length'!U:AC,6,0),VLOOKUP(K227,'M-Weight for Length'!U:AC,6,0)),IF(F227="F",VLOOKUP(MROUND(HZ227,0.5),'F-Weight for Length'!A:I,6,0),VLOOKUP(MROUND(HZ227,0.5),'M-Weight for Length'!A:I,6,0)))))))),0)</f>
        <v/>
      </c>
      <c r="AF227" s="191" t="str">
        <f>IFERROR(IF(D227="","",IF(F227="","",IF(J227="","",IF(K227="","",IF(AND(K227&gt;23,K227&lt;=60),IF(F227="F",VLOOKUP(MROUND(HZ227,0.5),'F-Weight for Length'!K:S,7,0),VLOOKUP(MROUND(HZ227,0.5),'M-Weight for Length'!K:S,7,0)),IF(K227&gt;60,IF(F227="F",VLOOKUP(K227,'F-Weight for Length'!U:AC,7,0),VLOOKUP(K227,'M-Weight for Length'!U:AC,7,0)),IF(F227="F",VLOOKUP(MROUND(HZ227,0.5),'F-Weight for Length'!A:I,7,0),VLOOKUP(MROUND(HZ227,0.5),'M-Weight for Length'!A:I,7,0)))))))),0)</f>
        <v/>
      </c>
      <c r="AG227" s="191" t="str">
        <f>IFERROR(IF(D227="","",IF(F227="","",IF(J227="","",IF(K227="","",IF(AND(K227&gt;23,K227&lt;=60),IF(F227="F",VLOOKUP(MROUND(HZ227,0.5),'F-Weight for Length'!K:S,8,0),VLOOKUP(MROUND(HZ227,0.5),'M-Weight for Length'!K:S,8,0)),IF(K227&gt;60,IF(F227="F",VLOOKUP(K227,'F-Weight for Length'!U:AC,8,0),VLOOKUP(K227,'M-Weight for Length'!U:AC,8,0)),IF(F227="F",VLOOKUP(MROUND(HZ227,0.5),'F-Weight for Length'!A:I,8,0),VLOOKUP(MROUND(HZ227,0.5),'M-Weight for Length'!A:I,8,0)))))))),0)</f>
        <v/>
      </c>
      <c r="AH227" s="191" t="str">
        <f>IFERROR(IF(D227="","",IF(F227="","",IF(J227="","",IF(K227="","",IF(AND(K227&gt;23,K227&lt;=60),IF(F227="F",VLOOKUP(MROUND(HZ227,0.5),'F-Weight for Length'!K:S,9,0),VLOOKUP(MROUND(HZ227,0.5),'M-Weight for Length'!K:S,9,0)),IF(K227&gt;60,IF(F227="F",VLOOKUP(K227,'F-Weight for Length'!U:AC,9,0),VLOOKUP(K227,'M-Weight for Length'!U:AC,9,0)),IF(F227="F",VLOOKUP(MROUND(HZ227,0.5),'F-Weight for Length'!A:I,9,0),VLOOKUP(MROUND(HZ227,0.5),'M-Weight for Length'!A:I,9,0)))))))),0)</f>
        <v/>
      </c>
      <c r="AI227" s="192">
        <f t="shared" si="720"/>
        <v>0</v>
      </c>
      <c r="AJ227" s="192">
        <f t="shared" si="721"/>
        <v>0</v>
      </c>
      <c r="AK227" s="192">
        <f t="shared" si="722"/>
        <v>0</v>
      </c>
      <c r="AL227" s="192">
        <f t="shared" si="723"/>
        <v>0</v>
      </c>
      <c r="AM227" s="192">
        <f t="shared" si="724"/>
        <v>0</v>
      </c>
      <c r="AN227" s="192">
        <f t="shared" si="725"/>
        <v>0</v>
      </c>
      <c r="AO227" s="192">
        <f t="shared" si="726"/>
        <v>0</v>
      </c>
      <c r="AP227" s="192">
        <f t="shared" si="727"/>
        <v>0</v>
      </c>
      <c r="AQ227" s="192">
        <f t="shared" si="728"/>
        <v>0</v>
      </c>
      <c r="AR227" s="192">
        <f t="shared" si="729"/>
        <v>0</v>
      </c>
      <c r="AS227" s="192">
        <f t="shared" si="730"/>
        <v>0</v>
      </c>
      <c r="AT227" s="192">
        <f t="shared" si="731"/>
        <v>0</v>
      </c>
      <c r="AU227" s="192">
        <f t="shared" si="732"/>
        <v>0</v>
      </c>
      <c r="AV227" s="192">
        <f t="shared" si="733"/>
        <v>0</v>
      </c>
      <c r="AW227" s="192">
        <f t="shared" si="734"/>
        <v>0</v>
      </c>
      <c r="AX227" s="192">
        <f t="shared" si="735"/>
        <v>0</v>
      </c>
      <c r="AY227" s="192">
        <f t="shared" si="736"/>
        <v>0</v>
      </c>
      <c r="AZ227" s="192">
        <f t="shared" si="737"/>
        <v>0</v>
      </c>
      <c r="BA227" s="192">
        <f t="shared" si="738"/>
        <v>0</v>
      </c>
      <c r="BB227" s="192">
        <f t="shared" si="739"/>
        <v>0</v>
      </c>
      <c r="BC227" s="192">
        <f t="shared" si="740"/>
        <v>0</v>
      </c>
      <c r="BD227" s="192">
        <f t="shared" si="741"/>
        <v>0</v>
      </c>
      <c r="BE227" s="192">
        <f t="shared" si="742"/>
        <v>0</v>
      </c>
      <c r="BF227" s="192">
        <f t="shared" si="743"/>
        <v>0</v>
      </c>
      <c r="BG227" s="192">
        <f t="shared" si="744"/>
        <v>0</v>
      </c>
      <c r="BH227" s="192">
        <f t="shared" si="745"/>
        <v>0</v>
      </c>
      <c r="BI227" s="192">
        <f t="shared" si="746"/>
        <v>0</v>
      </c>
      <c r="BJ227" s="192">
        <f t="shared" si="747"/>
        <v>0</v>
      </c>
      <c r="BK227" s="192">
        <f t="shared" si="748"/>
        <v>0</v>
      </c>
      <c r="BL227" s="192">
        <f t="shared" si="749"/>
        <v>0</v>
      </c>
      <c r="BM227" s="192">
        <f t="shared" si="750"/>
        <v>0</v>
      </c>
      <c r="BN227" s="192">
        <f t="shared" si="751"/>
        <v>0</v>
      </c>
      <c r="BO227" s="192">
        <f t="shared" si="752"/>
        <v>0</v>
      </c>
      <c r="BP227" s="192">
        <f t="shared" si="753"/>
        <v>0</v>
      </c>
      <c r="BQ227" s="192">
        <f t="shared" si="754"/>
        <v>0</v>
      </c>
      <c r="BR227" s="192">
        <f t="shared" si="755"/>
        <v>0</v>
      </c>
      <c r="BS227" s="192">
        <f t="shared" si="756"/>
        <v>0</v>
      </c>
      <c r="BT227" s="192">
        <f t="shared" si="757"/>
        <v>0</v>
      </c>
      <c r="BU227" s="192">
        <f t="shared" si="758"/>
        <v>0</v>
      </c>
      <c r="BV227" s="192">
        <f t="shared" si="759"/>
        <v>0</v>
      </c>
      <c r="BW227" s="192">
        <f t="shared" si="760"/>
        <v>0</v>
      </c>
      <c r="BX227" s="192">
        <f t="shared" si="761"/>
        <v>0</v>
      </c>
      <c r="BY227" s="192">
        <f t="shared" si="762"/>
        <v>0</v>
      </c>
      <c r="BZ227" s="192">
        <f t="shared" si="763"/>
        <v>0</v>
      </c>
      <c r="CA227" s="192">
        <f t="shared" si="764"/>
        <v>0</v>
      </c>
      <c r="CB227" s="192">
        <f t="shared" si="765"/>
        <v>0</v>
      </c>
      <c r="CC227" s="192">
        <f t="shared" si="766"/>
        <v>0</v>
      </c>
      <c r="CD227" s="192">
        <f t="shared" si="767"/>
        <v>0</v>
      </c>
      <c r="CE227" s="192">
        <f t="shared" si="768"/>
        <v>0</v>
      </c>
      <c r="CF227" s="192">
        <f t="shared" si="769"/>
        <v>0</v>
      </c>
      <c r="CG227" s="192">
        <f t="shared" si="770"/>
        <v>0</v>
      </c>
      <c r="CH227" s="192">
        <f t="shared" si="771"/>
        <v>0</v>
      </c>
      <c r="CI227" s="192">
        <f t="shared" si="772"/>
        <v>0</v>
      </c>
      <c r="CJ227" s="192">
        <f t="shared" si="773"/>
        <v>0</v>
      </c>
      <c r="CK227" s="192">
        <f t="shared" si="774"/>
        <v>0</v>
      </c>
      <c r="CL227" s="192">
        <f t="shared" si="775"/>
        <v>0</v>
      </c>
      <c r="CM227" s="192">
        <f t="shared" si="776"/>
        <v>0</v>
      </c>
      <c r="CN227" s="192">
        <f t="shared" si="777"/>
        <v>0</v>
      </c>
      <c r="CO227" s="192">
        <f t="shared" si="778"/>
        <v>0</v>
      </c>
      <c r="CP227" s="192">
        <f t="shared" si="779"/>
        <v>0</v>
      </c>
      <c r="CQ227" s="192">
        <f t="shared" si="780"/>
        <v>0</v>
      </c>
      <c r="CR227" s="192">
        <f t="shared" si="781"/>
        <v>0</v>
      </c>
      <c r="CS227" s="192">
        <f t="shared" si="782"/>
        <v>0</v>
      </c>
      <c r="CT227" s="192">
        <f t="shared" si="783"/>
        <v>0</v>
      </c>
      <c r="CU227" s="192">
        <f t="shared" si="784"/>
        <v>0</v>
      </c>
      <c r="CV227" s="192">
        <f t="shared" si="785"/>
        <v>0</v>
      </c>
      <c r="CW227" s="192">
        <f t="shared" si="786"/>
        <v>0</v>
      </c>
      <c r="CX227" s="192">
        <f t="shared" si="787"/>
        <v>0</v>
      </c>
      <c r="CY227" s="192">
        <f t="shared" si="788"/>
        <v>0</v>
      </c>
      <c r="CZ227" s="192">
        <f t="shared" si="789"/>
        <v>0</v>
      </c>
      <c r="DA227" s="192">
        <f t="shared" si="790"/>
        <v>0</v>
      </c>
      <c r="DB227" s="192">
        <f t="shared" si="791"/>
        <v>0</v>
      </c>
      <c r="DC227" s="192">
        <f t="shared" si="792"/>
        <v>0</v>
      </c>
      <c r="DD227" s="192">
        <f t="shared" si="793"/>
        <v>0</v>
      </c>
      <c r="DE227" s="192">
        <f t="shared" si="794"/>
        <v>0</v>
      </c>
      <c r="DF227" s="192">
        <f t="shared" si="795"/>
        <v>0</v>
      </c>
      <c r="DG227" s="192">
        <f t="shared" si="796"/>
        <v>0</v>
      </c>
      <c r="DH227" s="192">
        <f t="shared" si="797"/>
        <v>0</v>
      </c>
      <c r="DI227" s="192">
        <f t="shared" si="798"/>
        <v>0</v>
      </c>
      <c r="DJ227" s="192">
        <f t="shared" si="799"/>
        <v>0</v>
      </c>
      <c r="DK227" s="192">
        <f t="shared" si="800"/>
        <v>0</v>
      </c>
      <c r="DL227" s="192">
        <f t="shared" si="801"/>
        <v>0</v>
      </c>
      <c r="DM227" s="192">
        <f t="shared" si="802"/>
        <v>0</v>
      </c>
      <c r="DN227" s="192">
        <f t="shared" si="803"/>
        <v>0</v>
      </c>
      <c r="DO227" s="192">
        <f t="shared" si="804"/>
        <v>0</v>
      </c>
      <c r="DP227" s="192">
        <f t="shared" si="805"/>
        <v>0</v>
      </c>
      <c r="DQ227" s="192">
        <f t="shared" si="806"/>
        <v>0</v>
      </c>
      <c r="DR227" s="192">
        <f t="shared" si="807"/>
        <v>0</v>
      </c>
      <c r="DS227" s="192">
        <f t="shared" si="808"/>
        <v>0</v>
      </c>
      <c r="DT227" s="192">
        <f t="shared" si="809"/>
        <v>0</v>
      </c>
      <c r="DU227" s="192">
        <f t="shared" si="810"/>
        <v>0</v>
      </c>
      <c r="DV227" s="193">
        <f t="shared" si="905"/>
        <v>0</v>
      </c>
      <c r="DW227" s="193">
        <f t="shared" si="906"/>
        <v>0</v>
      </c>
      <c r="DX227" s="193">
        <f t="shared" si="907"/>
        <v>0</v>
      </c>
      <c r="DY227" s="193">
        <f t="shared" si="908"/>
        <v>0</v>
      </c>
      <c r="DZ227" s="193">
        <f t="shared" si="909"/>
        <v>0</v>
      </c>
      <c r="EA227" s="192">
        <f t="shared" si="811"/>
        <v>0</v>
      </c>
      <c r="EB227" s="192">
        <f t="shared" si="812"/>
        <v>0</v>
      </c>
      <c r="EC227" s="192">
        <f t="shared" si="813"/>
        <v>0</v>
      </c>
      <c r="ED227" s="192">
        <f t="shared" si="814"/>
        <v>0</v>
      </c>
      <c r="EE227" s="192">
        <f t="shared" si="815"/>
        <v>0</v>
      </c>
      <c r="EF227" s="192">
        <f t="shared" si="816"/>
        <v>0</v>
      </c>
      <c r="EG227" s="192">
        <f t="shared" si="817"/>
        <v>0</v>
      </c>
      <c r="EH227" s="192">
        <f t="shared" si="818"/>
        <v>0</v>
      </c>
      <c r="EI227" s="192">
        <f t="shared" si="819"/>
        <v>0</v>
      </c>
      <c r="EJ227" s="192">
        <f t="shared" si="820"/>
        <v>0</v>
      </c>
      <c r="EK227" s="192">
        <f t="shared" si="821"/>
        <v>0</v>
      </c>
      <c r="EL227" s="192">
        <f t="shared" si="822"/>
        <v>0</v>
      </c>
      <c r="EM227" s="192">
        <f t="shared" si="823"/>
        <v>0</v>
      </c>
      <c r="EN227" s="192">
        <f t="shared" si="824"/>
        <v>0</v>
      </c>
      <c r="EO227" s="192">
        <f t="shared" si="825"/>
        <v>0</v>
      </c>
      <c r="EP227" s="192">
        <f t="shared" si="826"/>
        <v>0</v>
      </c>
      <c r="EQ227" s="192">
        <f t="shared" si="827"/>
        <v>0</v>
      </c>
      <c r="ER227" s="192">
        <f t="shared" si="828"/>
        <v>0</v>
      </c>
      <c r="ES227" s="192">
        <f t="shared" si="829"/>
        <v>0</v>
      </c>
      <c r="ET227" s="192">
        <f t="shared" si="830"/>
        <v>0</v>
      </c>
      <c r="EU227" s="192">
        <f t="shared" si="831"/>
        <v>0</v>
      </c>
      <c r="EV227" s="192">
        <f t="shared" si="832"/>
        <v>0</v>
      </c>
      <c r="EW227" s="192">
        <f t="shared" si="833"/>
        <v>0</v>
      </c>
      <c r="EX227" s="192">
        <f t="shared" si="834"/>
        <v>0</v>
      </c>
      <c r="EY227" s="192">
        <f t="shared" si="835"/>
        <v>0</v>
      </c>
      <c r="EZ227" s="192">
        <f t="shared" si="836"/>
        <v>0</v>
      </c>
      <c r="FA227" s="192">
        <f t="shared" si="837"/>
        <v>0</v>
      </c>
      <c r="FB227" s="192">
        <f t="shared" si="838"/>
        <v>0</v>
      </c>
      <c r="FC227" s="192">
        <f t="shared" si="839"/>
        <v>0</v>
      </c>
      <c r="FD227" s="192">
        <f t="shared" si="840"/>
        <v>0</v>
      </c>
      <c r="FE227" s="192">
        <f t="shared" si="841"/>
        <v>0</v>
      </c>
      <c r="FF227" s="192">
        <f t="shared" si="842"/>
        <v>0</v>
      </c>
      <c r="FG227" s="192">
        <f t="shared" si="843"/>
        <v>0</v>
      </c>
      <c r="FH227" s="192">
        <f t="shared" si="844"/>
        <v>0</v>
      </c>
      <c r="FI227" s="192">
        <f t="shared" si="845"/>
        <v>0</v>
      </c>
      <c r="FJ227" s="192">
        <f t="shared" si="846"/>
        <v>0</v>
      </c>
      <c r="FK227" s="192">
        <f t="shared" si="847"/>
        <v>0</v>
      </c>
      <c r="FL227" s="192">
        <f t="shared" si="848"/>
        <v>0</v>
      </c>
      <c r="FM227" s="192">
        <f t="shared" si="849"/>
        <v>0</v>
      </c>
      <c r="FN227" s="192">
        <f t="shared" si="850"/>
        <v>0</v>
      </c>
      <c r="FO227" s="192">
        <f t="shared" si="851"/>
        <v>0</v>
      </c>
      <c r="FP227" s="192">
        <f t="shared" si="852"/>
        <v>0</v>
      </c>
      <c r="FQ227" s="192">
        <f t="shared" si="853"/>
        <v>0</v>
      </c>
      <c r="FR227" s="192">
        <f t="shared" si="854"/>
        <v>0</v>
      </c>
      <c r="FS227" s="192">
        <f t="shared" si="855"/>
        <v>0</v>
      </c>
      <c r="FT227" s="192">
        <f t="shared" si="856"/>
        <v>0</v>
      </c>
      <c r="FU227" s="192">
        <f t="shared" si="857"/>
        <v>0</v>
      </c>
      <c r="FV227" s="192">
        <f t="shared" si="858"/>
        <v>0</v>
      </c>
      <c r="FW227" s="192">
        <f t="shared" si="859"/>
        <v>0</v>
      </c>
      <c r="FX227" s="192">
        <f t="shared" si="860"/>
        <v>0</v>
      </c>
      <c r="FY227" s="192">
        <f t="shared" si="861"/>
        <v>0</v>
      </c>
      <c r="FZ227" s="192">
        <f t="shared" si="862"/>
        <v>0</v>
      </c>
      <c r="GA227" s="192">
        <f t="shared" si="863"/>
        <v>0</v>
      </c>
      <c r="GB227" s="192">
        <f t="shared" si="864"/>
        <v>0</v>
      </c>
      <c r="GC227" s="192">
        <f t="shared" si="865"/>
        <v>0</v>
      </c>
      <c r="GD227" s="192">
        <f t="shared" si="866"/>
        <v>0</v>
      </c>
      <c r="GE227" s="192">
        <f t="shared" si="867"/>
        <v>0</v>
      </c>
      <c r="GF227" s="192">
        <f t="shared" si="868"/>
        <v>0</v>
      </c>
      <c r="GG227" s="192">
        <f t="shared" si="869"/>
        <v>0</v>
      </c>
      <c r="GH227" s="192">
        <f t="shared" si="870"/>
        <v>0</v>
      </c>
      <c r="GI227" s="192">
        <f t="shared" si="871"/>
        <v>0</v>
      </c>
      <c r="GJ227" s="192">
        <f t="shared" si="872"/>
        <v>0</v>
      </c>
      <c r="GK227" s="192">
        <f t="shared" si="873"/>
        <v>0</v>
      </c>
      <c r="GL227" s="192">
        <f t="shared" si="874"/>
        <v>0</v>
      </c>
      <c r="GM227" s="192">
        <f t="shared" si="875"/>
        <v>0</v>
      </c>
      <c r="GN227" s="192">
        <f t="shared" si="876"/>
        <v>0</v>
      </c>
      <c r="GO227" s="192">
        <f t="shared" si="877"/>
        <v>0</v>
      </c>
      <c r="GP227" s="192">
        <f t="shared" si="878"/>
        <v>0</v>
      </c>
      <c r="GQ227" s="192">
        <f t="shared" si="879"/>
        <v>0</v>
      </c>
      <c r="GR227" s="192">
        <f t="shared" si="880"/>
        <v>0</v>
      </c>
      <c r="GS227" s="192">
        <f t="shared" si="881"/>
        <v>0</v>
      </c>
      <c r="GT227" s="192">
        <f t="shared" si="882"/>
        <v>0</v>
      </c>
      <c r="GU227" s="192">
        <f t="shared" si="883"/>
        <v>0</v>
      </c>
      <c r="GV227" s="192">
        <f t="shared" si="884"/>
        <v>0</v>
      </c>
      <c r="GW227" s="192">
        <f t="shared" si="885"/>
        <v>0</v>
      </c>
      <c r="GX227" s="192">
        <f t="shared" si="886"/>
        <v>0</v>
      </c>
      <c r="GY227" s="192">
        <f t="shared" si="887"/>
        <v>0</v>
      </c>
      <c r="GZ227" s="192">
        <f t="shared" si="888"/>
        <v>0</v>
      </c>
      <c r="HA227" s="192">
        <f t="shared" si="889"/>
        <v>0</v>
      </c>
      <c r="HB227" s="192">
        <f t="shared" si="890"/>
        <v>0</v>
      </c>
      <c r="HC227" s="192">
        <f t="shared" si="891"/>
        <v>0</v>
      </c>
      <c r="HD227" s="192">
        <f t="shared" si="892"/>
        <v>0</v>
      </c>
      <c r="HE227" s="192">
        <f t="shared" si="893"/>
        <v>0</v>
      </c>
      <c r="HF227" s="192">
        <f t="shared" si="894"/>
        <v>0</v>
      </c>
      <c r="HG227" s="192">
        <f t="shared" si="895"/>
        <v>0</v>
      </c>
      <c r="HH227" s="192">
        <f t="shared" si="896"/>
        <v>0</v>
      </c>
      <c r="HI227" s="192">
        <f t="shared" si="897"/>
        <v>0</v>
      </c>
      <c r="HJ227" s="192">
        <f t="shared" si="898"/>
        <v>0</v>
      </c>
      <c r="HK227" s="192">
        <f t="shared" si="899"/>
        <v>0</v>
      </c>
      <c r="HL227" s="192">
        <f t="shared" si="900"/>
        <v>0</v>
      </c>
      <c r="HM227" s="192">
        <f t="shared" si="901"/>
        <v>0</v>
      </c>
      <c r="HN227" s="194">
        <f t="shared" si="910"/>
        <v>0</v>
      </c>
      <c r="HO227" s="194">
        <f t="shared" si="911"/>
        <v>0</v>
      </c>
      <c r="HP227" s="194">
        <f t="shared" si="912"/>
        <v>0</v>
      </c>
      <c r="HQ227" s="194">
        <f t="shared" si="913"/>
        <v>0</v>
      </c>
      <c r="HR227" s="194">
        <f t="shared" si="914"/>
        <v>0</v>
      </c>
      <c r="HS227" s="195" t="str">
        <f t="shared" si="701"/>
        <v/>
      </c>
      <c r="HT227" s="196">
        <f t="shared" si="915"/>
        <v>0</v>
      </c>
      <c r="HU227" s="196">
        <f t="shared" si="916"/>
        <v>0</v>
      </c>
      <c r="HV227" s="197" t="str">
        <f t="shared" si="702"/>
        <v/>
      </c>
      <c r="HW227" s="197" t="str">
        <f t="shared" si="902"/>
        <v/>
      </c>
      <c r="HX227" s="197" t="str">
        <f t="shared" si="903"/>
        <v/>
      </c>
      <c r="HY227" s="195" t="str">
        <f t="shared" si="703"/>
        <v/>
      </c>
      <c r="HZ227" s="30">
        <f t="shared" si="699"/>
        <v>0</v>
      </c>
      <c r="IA227" s="198">
        <f t="shared" si="704"/>
        <v>0</v>
      </c>
      <c r="IB227" s="195"/>
      <c r="IC227" s="195">
        <f t="shared" si="711"/>
        <v>0</v>
      </c>
      <c r="ID227" s="195">
        <f t="shared" si="705"/>
        <v>0</v>
      </c>
      <c r="IE227" s="195">
        <f t="shared" si="904"/>
        <v>0</v>
      </c>
      <c r="IF227" s="195">
        <f t="shared" si="706"/>
        <v>0</v>
      </c>
      <c r="IG227" s="307">
        <f t="shared" si="707"/>
        <v>0</v>
      </c>
      <c r="IH227" s="307">
        <f t="shared" si="708"/>
        <v>0</v>
      </c>
      <c r="II227" s="44">
        <f t="shared" si="709"/>
        <v>0</v>
      </c>
      <c r="IJ227" s="44">
        <f t="shared" si="712"/>
        <v>0</v>
      </c>
      <c r="IK227" s="44">
        <f t="shared" si="713"/>
        <v>0</v>
      </c>
      <c r="IL227" s="44">
        <f t="shared" si="714"/>
        <v>0</v>
      </c>
      <c r="IM227" s="44">
        <f t="shared" si="715"/>
        <v>0</v>
      </c>
      <c r="IN227" s="44">
        <f t="shared" si="716"/>
        <v>0</v>
      </c>
      <c r="IO227" s="44">
        <f t="shared" si="717"/>
        <v>0</v>
      </c>
    </row>
    <row r="228" spans="1:249" ht="18" customHeight="1">
      <c r="A228" s="188">
        <v>222</v>
      </c>
      <c r="B228" s="326"/>
      <c r="C228" s="289"/>
      <c r="D228" s="199"/>
      <c r="E228" s="189"/>
      <c r="F228" s="189"/>
      <c r="G228" s="190"/>
      <c r="H228" s="190"/>
      <c r="I228" s="272"/>
      <c r="J228" s="207"/>
      <c r="K228" s="214" t="str">
        <f t="shared" si="710"/>
        <v/>
      </c>
      <c r="L228" s="200" t="str">
        <f t="shared" si="718"/>
        <v/>
      </c>
      <c r="M228" s="200" t="str">
        <f t="shared" si="719"/>
        <v/>
      </c>
      <c r="N228" s="209" t="str">
        <f t="shared" si="700"/>
        <v/>
      </c>
      <c r="O228" s="208" t="str">
        <f>IFERROR(IF(D228="","",IF(K228="","",IF(I228="","",IF(F228="F",VLOOKUP(K228,F!A:G,2,0),IF(F228="M",VLOOKUP(K228,M!A:G,2,0),""))))),0)</f>
        <v/>
      </c>
      <c r="P228" s="191" t="str">
        <f>IFERROR(IF(D228="","",IF(K228="","",IF(I228="","",IF(F228="F",VLOOKUP(K228,F!A:G,3,0),IF(F228="M",VLOOKUP(K228,M!A:G,3,0),""))))),0)</f>
        <v/>
      </c>
      <c r="Q228" s="191" t="str">
        <f>IFERROR(IF(D228="","",IF(K228="","",IF(I228="","",IF(F228="F",VLOOKUP(K228,F!A:G,4,0),IF(F228="M",VLOOKUP(K228,M!A:G,4,0),""))))),0)</f>
        <v/>
      </c>
      <c r="R228" s="191" t="str">
        <f>IFERROR(IF(D228="","",IF(K228="","",IF(I228="","",IF(F228="F",VLOOKUP(K228,F!A:G,5,0),IF(F228="M",VLOOKUP(K228,M!A:G,5,0),""))))),0)</f>
        <v/>
      </c>
      <c r="S228" s="191" t="str">
        <f>IFERROR(IF(D228="","",IF(K228="","",IF(I228="","",IF(F228="F",VLOOKUP(K228,F!A:G,6,0),IF(F228="M",VLOOKUP(K228,M!A:G,6,0),""))))),0)</f>
        <v/>
      </c>
      <c r="T228" s="191" t="str">
        <f>IFERROR(IF(D228="","",IF(K228="","",IF(I228="","",IF(F228="F",VLOOKUP(K228,F!A:G,7,0),IF(F228="M",VLOOKUP(K228,M!A:G,7,0),""))))),0)</f>
        <v/>
      </c>
      <c r="U228" s="191" t="str">
        <f>IFERROR(IF(D228="","",IF(K228="","",IF(J228="","",IF(F228="F",VLOOKUP(K228,F!A:M,8,0),IF(F228="M",VLOOKUP(K228,M!A:M,8,0),""))))),0)</f>
        <v/>
      </c>
      <c r="V228" s="191" t="str">
        <f>IFERROR(IF(D228="","",IF(K228="","",IF(J228="","",IF(F228="F",VLOOKUP(K228,F!A:M,9,0),IF(F228="M",VLOOKUP(K228,M!A:M,9,0),""))))),0)</f>
        <v/>
      </c>
      <c r="W228" s="191" t="str">
        <f>IFERROR(IF(D228="","",IF(K228="","",IF(J228="","",IF(F228="F",VLOOKUP(K228,F!A:M,10,0),IF(F228="M",VLOOKUP(K228,M!A:M,10,0),""))))),0)</f>
        <v/>
      </c>
      <c r="X228" s="191" t="str">
        <f>IFERROR(IF(D228="","",IF(K228="","",IF(J228="","",IF(F228="F",VLOOKUP(K228,F!A:M,11,0),IF(F228="M",VLOOKUP(K228,M!A:M,11,0),""))))),0)</f>
        <v/>
      </c>
      <c r="Y228" s="191" t="str">
        <f>IFERROR(IF(D228="","",IF(K228="","",IF(J228="","",IF(F228="F",VLOOKUP(K228,F!A:M,12,0),IF(F228="M",VLOOKUP(K228,M!A:M,12,0),""))))),0)</f>
        <v/>
      </c>
      <c r="Z228" s="191" t="str">
        <f>IFERROR(IF(D228="","",IF(K228="","",IF(J228="","",IF(F228="F",VLOOKUP(K228,F!A:M,13,0),IF(F228="M",VLOOKUP(K228,M!A:M,13,0),""))))),0)</f>
        <v/>
      </c>
      <c r="AA228" s="191" t="str">
        <f>IFERROR(IF(D228="","",IF(F228="","",IF(J228="","",IF(K228="","",IF(AND(K228&gt;23,K228&lt;=60),IF(F228="F",VLOOKUP(MROUND(HZ228,0.5),'F-Weight for Length'!K:S,2,0),VLOOKUP(MROUND(HZ228,0.5),'M-Weight for Length'!K:S,2,0)),IF(K228&gt;60,IF(F228="F",VLOOKUP(K228,'F-Weight for Length'!U:AC,2,0),VLOOKUP(K228,'M-Weight for Length'!U:AC,2,0)),IF(F228="F",VLOOKUP(MROUND(HZ228,0.5),'F-Weight for Length'!A:I,2,0),VLOOKUP(MROUND(HZ228,0.5),'M-Weight for Length'!A:I,2,0)))))))),0)</f>
        <v/>
      </c>
      <c r="AB228" s="191" t="str">
        <f>IFERROR(IF(D228="","",IF(F228="","",IF(J228="","",IF(K228="","",IF(AND(K228&gt;23,K228&lt;=60),IF(F228="F",VLOOKUP(MROUND(HZ228,0.5),'F-Weight for Length'!K:S,3,0),VLOOKUP(MROUND(HZ228,0.5),'M-Weight for Length'!K:S,3,0)),IF(K228&gt;60,IF(F228="F",VLOOKUP(K228,'F-Weight for Length'!U:AC,3,0),VLOOKUP(K228,'M-Weight for Length'!U:AC,3,0)),IF(F228="F",VLOOKUP(MROUND(HZ228,0.5),'F-Weight for Length'!A:I,3,0),VLOOKUP(MROUND(HZ228,0.5),'M-Weight for Length'!A:I,3,0)))))))),0)</f>
        <v/>
      </c>
      <c r="AC228" s="191" t="str">
        <f>IFERROR(IF(D228="","",IF(F228="","",IF(J228="","",IF(K228="","",IF(AND(K228&gt;23,K228&lt;=60),IF(F228="F",VLOOKUP(MROUND(HZ228,0.5),'F-Weight for Length'!K:S,4,0),VLOOKUP(MROUND(HZ228,0.5),'M-Weight for Length'!K:S,4,0)),IF(K228&gt;60,IF(F228="F",VLOOKUP(K228,'F-Weight for Length'!U:AC,4,0),VLOOKUP(K228,'M-Weight for Length'!U:AC,4,0)),IF(F228="F",VLOOKUP(MROUND(HZ228,0.5),'F-Weight for Length'!A:I,4,0),VLOOKUP(MROUND(HZ228,0.5),'M-Weight for Length'!A:I,4,0)))))))),0)</f>
        <v/>
      </c>
      <c r="AD228" s="191" t="str">
        <f>IFERROR(IF(D228="","",IF(F228="","",IF(J228="","",IF(K228="","",IF(AND(K228&gt;23,K228&lt;=60),IF(F228="F",VLOOKUP(MROUND(HZ228,0.5),'F-Weight for Length'!K:S,5,0),VLOOKUP(MROUND(HZ228,0.5),'M-Weight for Length'!K:S,5,0)),IF(K228&gt;60,IF(F228="F",VLOOKUP(K228,'F-Weight for Length'!U:AC,5,0),VLOOKUP(K228,'M-Weight for Length'!U:AC,5,0)),IF(F228="F",VLOOKUP(MROUND(HZ228,0.5),'F-Weight for Length'!A:I,5,0),VLOOKUP(MROUND(HZ228,0.5),'M-Weight for Length'!A:I,5,0)))))))),0)</f>
        <v/>
      </c>
      <c r="AE228" s="191" t="str">
        <f>IFERROR(IF(D228="","",IF(F228="","",IF(J228="","",IF(K228="","",IF(AND(K228&gt;23,K228&lt;=60),IF(F228="F",VLOOKUP(MROUND(HZ228,0.5),'F-Weight for Length'!K:S,6,0),VLOOKUP(MROUND(HZ228,0.5),'M-Weight for Length'!K:S,6,0)),IF(K228&gt;60,IF(F228="F",VLOOKUP(K228,'F-Weight for Length'!U:AC,6,0),VLOOKUP(K228,'M-Weight for Length'!U:AC,6,0)),IF(F228="F",VLOOKUP(MROUND(HZ228,0.5),'F-Weight for Length'!A:I,6,0),VLOOKUP(MROUND(HZ228,0.5),'M-Weight for Length'!A:I,6,0)))))))),0)</f>
        <v/>
      </c>
      <c r="AF228" s="191" t="str">
        <f>IFERROR(IF(D228="","",IF(F228="","",IF(J228="","",IF(K228="","",IF(AND(K228&gt;23,K228&lt;=60),IF(F228="F",VLOOKUP(MROUND(HZ228,0.5),'F-Weight for Length'!K:S,7,0),VLOOKUP(MROUND(HZ228,0.5),'M-Weight for Length'!K:S,7,0)),IF(K228&gt;60,IF(F228="F",VLOOKUP(K228,'F-Weight for Length'!U:AC,7,0),VLOOKUP(K228,'M-Weight for Length'!U:AC,7,0)),IF(F228="F",VLOOKUP(MROUND(HZ228,0.5),'F-Weight for Length'!A:I,7,0),VLOOKUP(MROUND(HZ228,0.5),'M-Weight for Length'!A:I,7,0)))))))),0)</f>
        <v/>
      </c>
      <c r="AG228" s="191" t="str">
        <f>IFERROR(IF(D228="","",IF(F228="","",IF(J228="","",IF(K228="","",IF(AND(K228&gt;23,K228&lt;=60),IF(F228="F",VLOOKUP(MROUND(HZ228,0.5),'F-Weight for Length'!K:S,8,0),VLOOKUP(MROUND(HZ228,0.5),'M-Weight for Length'!K:S,8,0)),IF(K228&gt;60,IF(F228="F",VLOOKUP(K228,'F-Weight for Length'!U:AC,8,0),VLOOKUP(K228,'M-Weight for Length'!U:AC,8,0)),IF(F228="F",VLOOKUP(MROUND(HZ228,0.5),'F-Weight for Length'!A:I,8,0),VLOOKUP(MROUND(HZ228,0.5),'M-Weight for Length'!A:I,8,0)))))))),0)</f>
        <v/>
      </c>
      <c r="AH228" s="191" t="str">
        <f>IFERROR(IF(D228="","",IF(F228="","",IF(J228="","",IF(K228="","",IF(AND(K228&gt;23,K228&lt;=60),IF(F228="F",VLOOKUP(MROUND(HZ228,0.5),'F-Weight for Length'!K:S,9,0),VLOOKUP(MROUND(HZ228,0.5),'M-Weight for Length'!K:S,9,0)),IF(K228&gt;60,IF(F228="F",VLOOKUP(K228,'F-Weight for Length'!U:AC,9,0),VLOOKUP(K228,'M-Weight for Length'!U:AC,9,0)),IF(F228="F",VLOOKUP(MROUND(HZ228,0.5),'F-Weight for Length'!A:I,9,0),VLOOKUP(MROUND(HZ228,0.5),'M-Weight for Length'!A:I,9,0)))))))),0)</f>
        <v/>
      </c>
      <c r="AI228" s="192">
        <f t="shared" si="720"/>
        <v>0</v>
      </c>
      <c r="AJ228" s="192">
        <f t="shared" si="721"/>
        <v>0</v>
      </c>
      <c r="AK228" s="192">
        <f t="shared" si="722"/>
        <v>0</v>
      </c>
      <c r="AL228" s="192">
        <f t="shared" si="723"/>
        <v>0</v>
      </c>
      <c r="AM228" s="192">
        <f t="shared" si="724"/>
        <v>0</v>
      </c>
      <c r="AN228" s="192">
        <f t="shared" si="725"/>
        <v>0</v>
      </c>
      <c r="AO228" s="192">
        <f t="shared" si="726"/>
        <v>0</v>
      </c>
      <c r="AP228" s="192">
        <f t="shared" si="727"/>
        <v>0</v>
      </c>
      <c r="AQ228" s="192">
        <f t="shared" si="728"/>
        <v>0</v>
      </c>
      <c r="AR228" s="192">
        <f t="shared" si="729"/>
        <v>0</v>
      </c>
      <c r="AS228" s="192">
        <f t="shared" si="730"/>
        <v>0</v>
      </c>
      <c r="AT228" s="192">
        <f t="shared" si="731"/>
        <v>0</v>
      </c>
      <c r="AU228" s="192">
        <f t="shared" si="732"/>
        <v>0</v>
      </c>
      <c r="AV228" s="192">
        <f t="shared" si="733"/>
        <v>0</v>
      </c>
      <c r="AW228" s="192">
        <f t="shared" si="734"/>
        <v>0</v>
      </c>
      <c r="AX228" s="192">
        <f t="shared" si="735"/>
        <v>0</v>
      </c>
      <c r="AY228" s="192">
        <f t="shared" si="736"/>
        <v>0</v>
      </c>
      <c r="AZ228" s="192">
        <f t="shared" si="737"/>
        <v>0</v>
      </c>
      <c r="BA228" s="192">
        <f t="shared" si="738"/>
        <v>0</v>
      </c>
      <c r="BB228" s="192">
        <f t="shared" si="739"/>
        <v>0</v>
      </c>
      <c r="BC228" s="192">
        <f t="shared" si="740"/>
        <v>0</v>
      </c>
      <c r="BD228" s="192">
        <f t="shared" si="741"/>
        <v>0</v>
      </c>
      <c r="BE228" s="192">
        <f t="shared" si="742"/>
        <v>0</v>
      </c>
      <c r="BF228" s="192">
        <f t="shared" si="743"/>
        <v>0</v>
      </c>
      <c r="BG228" s="192">
        <f t="shared" si="744"/>
        <v>0</v>
      </c>
      <c r="BH228" s="192">
        <f t="shared" si="745"/>
        <v>0</v>
      </c>
      <c r="BI228" s="192">
        <f t="shared" si="746"/>
        <v>0</v>
      </c>
      <c r="BJ228" s="192">
        <f t="shared" si="747"/>
        <v>0</v>
      </c>
      <c r="BK228" s="192">
        <f t="shared" si="748"/>
        <v>0</v>
      </c>
      <c r="BL228" s="192">
        <f t="shared" si="749"/>
        <v>0</v>
      </c>
      <c r="BM228" s="192">
        <f t="shared" si="750"/>
        <v>0</v>
      </c>
      <c r="BN228" s="192">
        <f t="shared" si="751"/>
        <v>0</v>
      </c>
      <c r="BO228" s="192">
        <f t="shared" si="752"/>
        <v>0</v>
      </c>
      <c r="BP228" s="192">
        <f t="shared" si="753"/>
        <v>0</v>
      </c>
      <c r="BQ228" s="192">
        <f t="shared" si="754"/>
        <v>0</v>
      </c>
      <c r="BR228" s="192">
        <f t="shared" si="755"/>
        <v>0</v>
      </c>
      <c r="BS228" s="192">
        <f t="shared" si="756"/>
        <v>0</v>
      </c>
      <c r="BT228" s="192">
        <f t="shared" si="757"/>
        <v>0</v>
      </c>
      <c r="BU228" s="192">
        <f t="shared" si="758"/>
        <v>0</v>
      </c>
      <c r="BV228" s="192">
        <f t="shared" si="759"/>
        <v>0</v>
      </c>
      <c r="BW228" s="192">
        <f t="shared" si="760"/>
        <v>0</v>
      </c>
      <c r="BX228" s="192">
        <f t="shared" si="761"/>
        <v>0</v>
      </c>
      <c r="BY228" s="192">
        <f t="shared" si="762"/>
        <v>0</v>
      </c>
      <c r="BZ228" s="192">
        <f t="shared" si="763"/>
        <v>0</v>
      </c>
      <c r="CA228" s="192">
        <f t="shared" si="764"/>
        <v>0</v>
      </c>
      <c r="CB228" s="192">
        <f t="shared" si="765"/>
        <v>0</v>
      </c>
      <c r="CC228" s="192">
        <f t="shared" si="766"/>
        <v>0</v>
      </c>
      <c r="CD228" s="192">
        <f t="shared" si="767"/>
        <v>0</v>
      </c>
      <c r="CE228" s="192">
        <f t="shared" si="768"/>
        <v>0</v>
      </c>
      <c r="CF228" s="192">
        <f t="shared" si="769"/>
        <v>0</v>
      </c>
      <c r="CG228" s="192">
        <f t="shared" si="770"/>
        <v>0</v>
      </c>
      <c r="CH228" s="192">
        <f t="shared" si="771"/>
        <v>0</v>
      </c>
      <c r="CI228" s="192">
        <f t="shared" si="772"/>
        <v>0</v>
      </c>
      <c r="CJ228" s="192">
        <f t="shared" si="773"/>
        <v>0</v>
      </c>
      <c r="CK228" s="192">
        <f t="shared" si="774"/>
        <v>0</v>
      </c>
      <c r="CL228" s="192">
        <f t="shared" si="775"/>
        <v>0</v>
      </c>
      <c r="CM228" s="192">
        <f t="shared" si="776"/>
        <v>0</v>
      </c>
      <c r="CN228" s="192">
        <f t="shared" si="777"/>
        <v>0</v>
      </c>
      <c r="CO228" s="192">
        <f t="shared" si="778"/>
        <v>0</v>
      </c>
      <c r="CP228" s="192">
        <f t="shared" si="779"/>
        <v>0</v>
      </c>
      <c r="CQ228" s="192">
        <f t="shared" si="780"/>
        <v>0</v>
      </c>
      <c r="CR228" s="192">
        <f t="shared" si="781"/>
        <v>0</v>
      </c>
      <c r="CS228" s="192">
        <f t="shared" si="782"/>
        <v>0</v>
      </c>
      <c r="CT228" s="192">
        <f t="shared" si="783"/>
        <v>0</v>
      </c>
      <c r="CU228" s="192">
        <f t="shared" si="784"/>
        <v>0</v>
      </c>
      <c r="CV228" s="192">
        <f t="shared" si="785"/>
        <v>0</v>
      </c>
      <c r="CW228" s="192">
        <f t="shared" si="786"/>
        <v>0</v>
      </c>
      <c r="CX228" s="192">
        <f t="shared" si="787"/>
        <v>0</v>
      </c>
      <c r="CY228" s="192">
        <f t="shared" si="788"/>
        <v>0</v>
      </c>
      <c r="CZ228" s="192">
        <f t="shared" si="789"/>
        <v>0</v>
      </c>
      <c r="DA228" s="192">
        <f t="shared" si="790"/>
        <v>0</v>
      </c>
      <c r="DB228" s="192">
        <f t="shared" si="791"/>
        <v>0</v>
      </c>
      <c r="DC228" s="192">
        <f t="shared" si="792"/>
        <v>0</v>
      </c>
      <c r="DD228" s="192">
        <f t="shared" si="793"/>
        <v>0</v>
      </c>
      <c r="DE228" s="192">
        <f t="shared" si="794"/>
        <v>0</v>
      </c>
      <c r="DF228" s="192">
        <f t="shared" si="795"/>
        <v>0</v>
      </c>
      <c r="DG228" s="192">
        <f t="shared" si="796"/>
        <v>0</v>
      </c>
      <c r="DH228" s="192">
        <f t="shared" si="797"/>
        <v>0</v>
      </c>
      <c r="DI228" s="192">
        <f t="shared" si="798"/>
        <v>0</v>
      </c>
      <c r="DJ228" s="192">
        <f t="shared" si="799"/>
        <v>0</v>
      </c>
      <c r="DK228" s="192">
        <f t="shared" si="800"/>
        <v>0</v>
      </c>
      <c r="DL228" s="192">
        <f t="shared" si="801"/>
        <v>0</v>
      </c>
      <c r="DM228" s="192">
        <f t="shared" si="802"/>
        <v>0</v>
      </c>
      <c r="DN228" s="192">
        <f t="shared" si="803"/>
        <v>0</v>
      </c>
      <c r="DO228" s="192">
        <f t="shared" si="804"/>
        <v>0</v>
      </c>
      <c r="DP228" s="192">
        <f t="shared" si="805"/>
        <v>0</v>
      </c>
      <c r="DQ228" s="192">
        <f t="shared" si="806"/>
        <v>0</v>
      </c>
      <c r="DR228" s="192">
        <f t="shared" si="807"/>
        <v>0</v>
      </c>
      <c r="DS228" s="192">
        <f t="shared" si="808"/>
        <v>0</v>
      </c>
      <c r="DT228" s="192">
        <f t="shared" si="809"/>
        <v>0</v>
      </c>
      <c r="DU228" s="192">
        <f t="shared" si="810"/>
        <v>0</v>
      </c>
      <c r="DV228" s="193">
        <f t="shared" si="905"/>
        <v>0</v>
      </c>
      <c r="DW228" s="193">
        <f t="shared" si="906"/>
        <v>0</v>
      </c>
      <c r="DX228" s="193">
        <f t="shared" si="907"/>
        <v>0</v>
      </c>
      <c r="DY228" s="193">
        <f t="shared" si="908"/>
        <v>0</v>
      </c>
      <c r="DZ228" s="193">
        <f t="shared" si="909"/>
        <v>0</v>
      </c>
      <c r="EA228" s="192">
        <f t="shared" si="811"/>
        <v>0</v>
      </c>
      <c r="EB228" s="192">
        <f t="shared" si="812"/>
        <v>0</v>
      </c>
      <c r="EC228" s="192">
        <f t="shared" si="813"/>
        <v>0</v>
      </c>
      <c r="ED228" s="192">
        <f t="shared" si="814"/>
        <v>0</v>
      </c>
      <c r="EE228" s="192">
        <f t="shared" si="815"/>
        <v>0</v>
      </c>
      <c r="EF228" s="192">
        <f t="shared" si="816"/>
        <v>0</v>
      </c>
      <c r="EG228" s="192">
        <f t="shared" si="817"/>
        <v>0</v>
      </c>
      <c r="EH228" s="192">
        <f t="shared" si="818"/>
        <v>0</v>
      </c>
      <c r="EI228" s="192">
        <f t="shared" si="819"/>
        <v>0</v>
      </c>
      <c r="EJ228" s="192">
        <f t="shared" si="820"/>
        <v>0</v>
      </c>
      <c r="EK228" s="192">
        <f t="shared" si="821"/>
        <v>0</v>
      </c>
      <c r="EL228" s="192">
        <f t="shared" si="822"/>
        <v>0</v>
      </c>
      <c r="EM228" s="192">
        <f t="shared" si="823"/>
        <v>0</v>
      </c>
      <c r="EN228" s="192">
        <f t="shared" si="824"/>
        <v>0</v>
      </c>
      <c r="EO228" s="192">
        <f t="shared" si="825"/>
        <v>0</v>
      </c>
      <c r="EP228" s="192">
        <f t="shared" si="826"/>
        <v>0</v>
      </c>
      <c r="EQ228" s="192">
        <f t="shared" si="827"/>
        <v>0</v>
      </c>
      <c r="ER228" s="192">
        <f t="shared" si="828"/>
        <v>0</v>
      </c>
      <c r="ES228" s="192">
        <f t="shared" si="829"/>
        <v>0</v>
      </c>
      <c r="ET228" s="192">
        <f t="shared" si="830"/>
        <v>0</v>
      </c>
      <c r="EU228" s="192">
        <f t="shared" si="831"/>
        <v>0</v>
      </c>
      <c r="EV228" s="192">
        <f t="shared" si="832"/>
        <v>0</v>
      </c>
      <c r="EW228" s="192">
        <f t="shared" si="833"/>
        <v>0</v>
      </c>
      <c r="EX228" s="192">
        <f t="shared" si="834"/>
        <v>0</v>
      </c>
      <c r="EY228" s="192">
        <f t="shared" si="835"/>
        <v>0</v>
      </c>
      <c r="EZ228" s="192">
        <f t="shared" si="836"/>
        <v>0</v>
      </c>
      <c r="FA228" s="192">
        <f t="shared" si="837"/>
        <v>0</v>
      </c>
      <c r="FB228" s="192">
        <f t="shared" si="838"/>
        <v>0</v>
      </c>
      <c r="FC228" s="192">
        <f t="shared" si="839"/>
        <v>0</v>
      </c>
      <c r="FD228" s="192">
        <f t="shared" si="840"/>
        <v>0</v>
      </c>
      <c r="FE228" s="192">
        <f t="shared" si="841"/>
        <v>0</v>
      </c>
      <c r="FF228" s="192">
        <f t="shared" si="842"/>
        <v>0</v>
      </c>
      <c r="FG228" s="192">
        <f t="shared" si="843"/>
        <v>0</v>
      </c>
      <c r="FH228" s="192">
        <f t="shared" si="844"/>
        <v>0</v>
      </c>
      <c r="FI228" s="192">
        <f t="shared" si="845"/>
        <v>0</v>
      </c>
      <c r="FJ228" s="192">
        <f t="shared" si="846"/>
        <v>0</v>
      </c>
      <c r="FK228" s="192">
        <f t="shared" si="847"/>
        <v>0</v>
      </c>
      <c r="FL228" s="192">
        <f t="shared" si="848"/>
        <v>0</v>
      </c>
      <c r="FM228" s="192">
        <f t="shared" si="849"/>
        <v>0</v>
      </c>
      <c r="FN228" s="192">
        <f t="shared" si="850"/>
        <v>0</v>
      </c>
      <c r="FO228" s="192">
        <f t="shared" si="851"/>
        <v>0</v>
      </c>
      <c r="FP228" s="192">
        <f t="shared" si="852"/>
        <v>0</v>
      </c>
      <c r="FQ228" s="192">
        <f t="shared" si="853"/>
        <v>0</v>
      </c>
      <c r="FR228" s="192">
        <f t="shared" si="854"/>
        <v>0</v>
      </c>
      <c r="FS228" s="192">
        <f t="shared" si="855"/>
        <v>0</v>
      </c>
      <c r="FT228" s="192">
        <f t="shared" si="856"/>
        <v>0</v>
      </c>
      <c r="FU228" s="192">
        <f t="shared" si="857"/>
        <v>0</v>
      </c>
      <c r="FV228" s="192">
        <f t="shared" si="858"/>
        <v>0</v>
      </c>
      <c r="FW228" s="192">
        <f t="shared" si="859"/>
        <v>0</v>
      </c>
      <c r="FX228" s="192">
        <f t="shared" si="860"/>
        <v>0</v>
      </c>
      <c r="FY228" s="192">
        <f t="shared" si="861"/>
        <v>0</v>
      </c>
      <c r="FZ228" s="192">
        <f t="shared" si="862"/>
        <v>0</v>
      </c>
      <c r="GA228" s="192">
        <f t="shared" si="863"/>
        <v>0</v>
      </c>
      <c r="GB228" s="192">
        <f t="shared" si="864"/>
        <v>0</v>
      </c>
      <c r="GC228" s="192">
        <f t="shared" si="865"/>
        <v>0</v>
      </c>
      <c r="GD228" s="192">
        <f t="shared" si="866"/>
        <v>0</v>
      </c>
      <c r="GE228" s="192">
        <f t="shared" si="867"/>
        <v>0</v>
      </c>
      <c r="GF228" s="192">
        <f t="shared" si="868"/>
        <v>0</v>
      </c>
      <c r="GG228" s="192">
        <f t="shared" si="869"/>
        <v>0</v>
      </c>
      <c r="GH228" s="192">
        <f t="shared" si="870"/>
        <v>0</v>
      </c>
      <c r="GI228" s="192">
        <f t="shared" si="871"/>
        <v>0</v>
      </c>
      <c r="GJ228" s="192">
        <f t="shared" si="872"/>
        <v>0</v>
      </c>
      <c r="GK228" s="192">
        <f t="shared" si="873"/>
        <v>0</v>
      </c>
      <c r="GL228" s="192">
        <f t="shared" si="874"/>
        <v>0</v>
      </c>
      <c r="GM228" s="192">
        <f t="shared" si="875"/>
        <v>0</v>
      </c>
      <c r="GN228" s="192">
        <f t="shared" si="876"/>
        <v>0</v>
      </c>
      <c r="GO228" s="192">
        <f t="shared" si="877"/>
        <v>0</v>
      </c>
      <c r="GP228" s="192">
        <f t="shared" si="878"/>
        <v>0</v>
      </c>
      <c r="GQ228" s="192">
        <f t="shared" si="879"/>
        <v>0</v>
      </c>
      <c r="GR228" s="192">
        <f t="shared" si="880"/>
        <v>0</v>
      </c>
      <c r="GS228" s="192">
        <f t="shared" si="881"/>
        <v>0</v>
      </c>
      <c r="GT228" s="192">
        <f t="shared" si="882"/>
        <v>0</v>
      </c>
      <c r="GU228" s="192">
        <f t="shared" si="883"/>
        <v>0</v>
      </c>
      <c r="GV228" s="192">
        <f t="shared" si="884"/>
        <v>0</v>
      </c>
      <c r="GW228" s="192">
        <f t="shared" si="885"/>
        <v>0</v>
      </c>
      <c r="GX228" s="192">
        <f t="shared" si="886"/>
        <v>0</v>
      </c>
      <c r="GY228" s="192">
        <f t="shared" si="887"/>
        <v>0</v>
      </c>
      <c r="GZ228" s="192">
        <f t="shared" si="888"/>
        <v>0</v>
      </c>
      <c r="HA228" s="192">
        <f t="shared" si="889"/>
        <v>0</v>
      </c>
      <c r="HB228" s="192">
        <f t="shared" si="890"/>
        <v>0</v>
      </c>
      <c r="HC228" s="192">
        <f t="shared" si="891"/>
        <v>0</v>
      </c>
      <c r="HD228" s="192">
        <f t="shared" si="892"/>
        <v>0</v>
      </c>
      <c r="HE228" s="192">
        <f t="shared" si="893"/>
        <v>0</v>
      </c>
      <c r="HF228" s="192">
        <f t="shared" si="894"/>
        <v>0</v>
      </c>
      <c r="HG228" s="192">
        <f t="shared" si="895"/>
        <v>0</v>
      </c>
      <c r="HH228" s="192">
        <f t="shared" si="896"/>
        <v>0</v>
      </c>
      <c r="HI228" s="192">
        <f t="shared" si="897"/>
        <v>0</v>
      </c>
      <c r="HJ228" s="192">
        <f t="shared" si="898"/>
        <v>0</v>
      </c>
      <c r="HK228" s="192">
        <f t="shared" si="899"/>
        <v>0</v>
      </c>
      <c r="HL228" s="192">
        <f t="shared" si="900"/>
        <v>0</v>
      </c>
      <c r="HM228" s="192">
        <f t="shared" si="901"/>
        <v>0</v>
      </c>
      <c r="HN228" s="194">
        <f t="shared" si="910"/>
        <v>0</v>
      </c>
      <c r="HO228" s="194">
        <f t="shared" si="911"/>
        <v>0</v>
      </c>
      <c r="HP228" s="194">
        <f t="shared" si="912"/>
        <v>0</v>
      </c>
      <c r="HQ228" s="194">
        <f t="shared" si="913"/>
        <v>0</v>
      </c>
      <c r="HR228" s="194">
        <f t="shared" si="914"/>
        <v>0</v>
      </c>
      <c r="HS228" s="195" t="str">
        <f t="shared" si="701"/>
        <v/>
      </c>
      <c r="HT228" s="196">
        <f t="shared" si="915"/>
        <v>0</v>
      </c>
      <c r="HU228" s="196">
        <f t="shared" si="916"/>
        <v>0</v>
      </c>
      <c r="HV228" s="197" t="str">
        <f t="shared" si="702"/>
        <v/>
      </c>
      <c r="HW228" s="197" t="str">
        <f t="shared" si="902"/>
        <v/>
      </c>
      <c r="HX228" s="197" t="str">
        <f t="shared" si="903"/>
        <v/>
      </c>
      <c r="HY228" s="195" t="str">
        <f t="shared" si="703"/>
        <v/>
      </c>
      <c r="HZ228" s="30">
        <f t="shared" si="699"/>
        <v>0</v>
      </c>
      <c r="IA228" s="198">
        <f t="shared" si="704"/>
        <v>0</v>
      </c>
      <c r="IB228" s="195"/>
      <c r="IC228" s="195">
        <f t="shared" si="711"/>
        <v>0</v>
      </c>
      <c r="ID228" s="195">
        <f t="shared" si="705"/>
        <v>0</v>
      </c>
      <c r="IE228" s="195">
        <f t="shared" si="904"/>
        <v>0</v>
      </c>
      <c r="IF228" s="195">
        <f t="shared" si="706"/>
        <v>0</v>
      </c>
      <c r="IG228" s="307">
        <f t="shared" si="707"/>
        <v>0</v>
      </c>
      <c r="IH228" s="307">
        <f t="shared" si="708"/>
        <v>0</v>
      </c>
      <c r="II228" s="44">
        <f t="shared" si="709"/>
        <v>0</v>
      </c>
      <c r="IJ228" s="44">
        <f t="shared" si="712"/>
        <v>0</v>
      </c>
      <c r="IK228" s="44">
        <f t="shared" si="713"/>
        <v>0</v>
      </c>
      <c r="IL228" s="44">
        <f t="shared" si="714"/>
        <v>0</v>
      </c>
      <c r="IM228" s="44">
        <f t="shared" si="715"/>
        <v>0</v>
      </c>
      <c r="IN228" s="44">
        <f t="shared" si="716"/>
        <v>0</v>
      </c>
      <c r="IO228" s="44">
        <f t="shared" si="717"/>
        <v>0</v>
      </c>
    </row>
    <row r="229" spans="1:249" ht="18" customHeight="1">
      <c r="A229" s="188">
        <v>223</v>
      </c>
      <c r="B229" s="326"/>
      <c r="C229" s="289"/>
      <c r="D229" s="199"/>
      <c r="E229" s="189"/>
      <c r="F229" s="189"/>
      <c r="G229" s="190"/>
      <c r="H229" s="190"/>
      <c r="I229" s="272"/>
      <c r="J229" s="207"/>
      <c r="K229" s="214" t="str">
        <f t="shared" si="710"/>
        <v/>
      </c>
      <c r="L229" s="200" t="str">
        <f t="shared" si="718"/>
        <v/>
      </c>
      <c r="M229" s="200" t="str">
        <f t="shared" si="719"/>
        <v/>
      </c>
      <c r="N229" s="209" t="str">
        <f t="shared" si="700"/>
        <v/>
      </c>
      <c r="O229" s="208" t="str">
        <f>IFERROR(IF(D229="","",IF(K229="","",IF(I229="","",IF(F229="F",VLOOKUP(K229,F!A:G,2,0),IF(F229="M",VLOOKUP(K229,M!A:G,2,0),""))))),0)</f>
        <v/>
      </c>
      <c r="P229" s="191" t="str">
        <f>IFERROR(IF(D229="","",IF(K229="","",IF(I229="","",IF(F229="F",VLOOKUP(K229,F!A:G,3,0),IF(F229="M",VLOOKUP(K229,M!A:G,3,0),""))))),0)</f>
        <v/>
      </c>
      <c r="Q229" s="191" t="str">
        <f>IFERROR(IF(D229="","",IF(K229="","",IF(I229="","",IF(F229="F",VLOOKUP(K229,F!A:G,4,0),IF(F229="M",VLOOKUP(K229,M!A:G,4,0),""))))),0)</f>
        <v/>
      </c>
      <c r="R229" s="191" t="str">
        <f>IFERROR(IF(D229="","",IF(K229="","",IF(I229="","",IF(F229="F",VLOOKUP(K229,F!A:G,5,0),IF(F229="M",VLOOKUP(K229,M!A:G,5,0),""))))),0)</f>
        <v/>
      </c>
      <c r="S229" s="191" t="str">
        <f>IFERROR(IF(D229="","",IF(K229="","",IF(I229="","",IF(F229="F",VLOOKUP(K229,F!A:G,6,0),IF(F229="M",VLOOKUP(K229,M!A:G,6,0),""))))),0)</f>
        <v/>
      </c>
      <c r="T229" s="191" t="str">
        <f>IFERROR(IF(D229="","",IF(K229="","",IF(I229="","",IF(F229="F",VLOOKUP(K229,F!A:G,7,0),IF(F229="M",VLOOKUP(K229,M!A:G,7,0),""))))),0)</f>
        <v/>
      </c>
      <c r="U229" s="191" t="str">
        <f>IFERROR(IF(D229="","",IF(K229="","",IF(J229="","",IF(F229="F",VLOOKUP(K229,F!A:M,8,0),IF(F229="M",VLOOKUP(K229,M!A:M,8,0),""))))),0)</f>
        <v/>
      </c>
      <c r="V229" s="191" t="str">
        <f>IFERROR(IF(D229="","",IF(K229="","",IF(J229="","",IF(F229="F",VLOOKUP(K229,F!A:M,9,0),IF(F229="M",VLOOKUP(K229,M!A:M,9,0),""))))),0)</f>
        <v/>
      </c>
      <c r="W229" s="191" t="str">
        <f>IFERROR(IF(D229="","",IF(K229="","",IF(J229="","",IF(F229="F",VLOOKUP(K229,F!A:M,10,0),IF(F229="M",VLOOKUP(K229,M!A:M,10,0),""))))),0)</f>
        <v/>
      </c>
      <c r="X229" s="191" t="str">
        <f>IFERROR(IF(D229="","",IF(K229="","",IF(J229="","",IF(F229="F",VLOOKUP(K229,F!A:M,11,0),IF(F229="M",VLOOKUP(K229,M!A:M,11,0),""))))),0)</f>
        <v/>
      </c>
      <c r="Y229" s="191" t="str">
        <f>IFERROR(IF(D229="","",IF(K229="","",IF(J229="","",IF(F229="F",VLOOKUP(K229,F!A:M,12,0),IF(F229="M",VLOOKUP(K229,M!A:M,12,0),""))))),0)</f>
        <v/>
      </c>
      <c r="Z229" s="191" t="str">
        <f>IFERROR(IF(D229="","",IF(K229="","",IF(J229="","",IF(F229="F",VLOOKUP(K229,F!A:M,13,0),IF(F229="M",VLOOKUP(K229,M!A:M,13,0),""))))),0)</f>
        <v/>
      </c>
      <c r="AA229" s="191" t="str">
        <f>IFERROR(IF(D229="","",IF(F229="","",IF(J229="","",IF(K229="","",IF(AND(K229&gt;23,K229&lt;=60),IF(F229="F",VLOOKUP(MROUND(HZ229,0.5),'F-Weight for Length'!K:S,2,0),VLOOKUP(MROUND(HZ229,0.5),'M-Weight for Length'!K:S,2,0)),IF(K229&gt;60,IF(F229="F",VLOOKUP(K229,'F-Weight for Length'!U:AC,2,0),VLOOKUP(K229,'M-Weight for Length'!U:AC,2,0)),IF(F229="F",VLOOKUP(MROUND(HZ229,0.5),'F-Weight for Length'!A:I,2,0),VLOOKUP(MROUND(HZ229,0.5),'M-Weight for Length'!A:I,2,0)))))))),0)</f>
        <v/>
      </c>
      <c r="AB229" s="191" t="str">
        <f>IFERROR(IF(D229="","",IF(F229="","",IF(J229="","",IF(K229="","",IF(AND(K229&gt;23,K229&lt;=60),IF(F229="F",VLOOKUP(MROUND(HZ229,0.5),'F-Weight for Length'!K:S,3,0),VLOOKUP(MROUND(HZ229,0.5),'M-Weight for Length'!K:S,3,0)),IF(K229&gt;60,IF(F229="F",VLOOKUP(K229,'F-Weight for Length'!U:AC,3,0),VLOOKUP(K229,'M-Weight for Length'!U:AC,3,0)),IF(F229="F",VLOOKUP(MROUND(HZ229,0.5),'F-Weight for Length'!A:I,3,0),VLOOKUP(MROUND(HZ229,0.5),'M-Weight for Length'!A:I,3,0)))))))),0)</f>
        <v/>
      </c>
      <c r="AC229" s="191" t="str">
        <f>IFERROR(IF(D229="","",IF(F229="","",IF(J229="","",IF(K229="","",IF(AND(K229&gt;23,K229&lt;=60),IF(F229="F",VLOOKUP(MROUND(HZ229,0.5),'F-Weight for Length'!K:S,4,0),VLOOKUP(MROUND(HZ229,0.5),'M-Weight for Length'!K:S,4,0)),IF(K229&gt;60,IF(F229="F",VLOOKUP(K229,'F-Weight for Length'!U:AC,4,0),VLOOKUP(K229,'M-Weight for Length'!U:AC,4,0)),IF(F229="F",VLOOKUP(MROUND(HZ229,0.5),'F-Weight for Length'!A:I,4,0),VLOOKUP(MROUND(HZ229,0.5),'M-Weight for Length'!A:I,4,0)))))))),0)</f>
        <v/>
      </c>
      <c r="AD229" s="191" t="str">
        <f>IFERROR(IF(D229="","",IF(F229="","",IF(J229="","",IF(K229="","",IF(AND(K229&gt;23,K229&lt;=60),IF(F229="F",VLOOKUP(MROUND(HZ229,0.5),'F-Weight for Length'!K:S,5,0),VLOOKUP(MROUND(HZ229,0.5),'M-Weight for Length'!K:S,5,0)),IF(K229&gt;60,IF(F229="F",VLOOKUP(K229,'F-Weight for Length'!U:AC,5,0),VLOOKUP(K229,'M-Weight for Length'!U:AC,5,0)),IF(F229="F",VLOOKUP(MROUND(HZ229,0.5),'F-Weight for Length'!A:I,5,0),VLOOKUP(MROUND(HZ229,0.5),'M-Weight for Length'!A:I,5,0)))))))),0)</f>
        <v/>
      </c>
      <c r="AE229" s="191" t="str">
        <f>IFERROR(IF(D229="","",IF(F229="","",IF(J229="","",IF(K229="","",IF(AND(K229&gt;23,K229&lt;=60),IF(F229="F",VLOOKUP(MROUND(HZ229,0.5),'F-Weight for Length'!K:S,6,0),VLOOKUP(MROUND(HZ229,0.5),'M-Weight for Length'!K:S,6,0)),IF(K229&gt;60,IF(F229="F",VLOOKUP(K229,'F-Weight for Length'!U:AC,6,0),VLOOKUP(K229,'M-Weight for Length'!U:AC,6,0)),IF(F229="F",VLOOKUP(MROUND(HZ229,0.5),'F-Weight for Length'!A:I,6,0),VLOOKUP(MROUND(HZ229,0.5),'M-Weight for Length'!A:I,6,0)))))))),0)</f>
        <v/>
      </c>
      <c r="AF229" s="191" t="str">
        <f>IFERROR(IF(D229="","",IF(F229="","",IF(J229="","",IF(K229="","",IF(AND(K229&gt;23,K229&lt;=60),IF(F229="F",VLOOKUP(MROUND(HZ229,0.5),'F-Weight for Length'!K:S,7,0),VLOOKUP(MROUND(HZ229,0.5),'M-Weight for Length'!K:S,7,0)),IF(K229&gt;60,IF(F229="F",VLOOKUP(K229,'F-Weight for Length'!U:AC,7,0),VLOOKUP(K229,'M-Weight for Length'!U:AC,7,0)),IF(F229="F",VLOOKUP(MROUND(HZ229,0.5),'F-Weight for Length'!A:I,7,0),VLOOKUP(MROUND(HZ229,0.5),'M-Weight for Length'!A:I,7,0)))))))),0)</f>
        <v/>
      </c>
      <c r="AG229" s="191" t="str">
        <f>IFERROR(IF(D229="","",IF(F229="","",IF(J229="","",IF(K229="","",IF(AND(K229&gt;23,K229&lt;=60),IF(F229="F",VLOOKUP(MROUND(HZ229,0.5),'F-Weight for Length'!K:S,8,0),VLOOKUP(MROUND(HZ229,0.5),'M-Weight for Length'!K:S,8,0)),IF(K229&gt;60,IF(F229="F",VLOOKUP(K229,'F-Weight for Length'!U:AC,8,0),VLOOKUP(K229,'M-Weight for Length'!U:AC,8,0)),IF(F229="F",VLOOKUP(MROUND(HZ229,0.5),'F-Weight for Length'!A:I,8,0),VLOOKUP(MROUND(HZ229,0.5),'M-Weight for Length'!A:I,8,0)))))))),0)</f>
        <v/>
      </c>
      <c r="AH229" s="191" t="str">
        <f>IFERROR(IF(D229="","",IF(F229="","",IF(J229="","",IF(K229="","",IF(AND(K229&gt;23,K229&lt;=60),IF(F229="F",VLOOKUP(MROUND(HZ229,0.5),'F-Weight for Length'!K:S,9,0),VLOOKUP(MROUND(HZ229,0.5),'M-Weight for Length'!K:S,9,0)),IF(K229&gt;60,IF(F229="F",VLOOKUP(K229,'F-Weight for Length'!U:AC,9,0),VLOOKUP(K229,'M-Weight for Length'!U:AC,9,0)),IF(F229="F",VLOOKUP(MROUND(HZ229,0.5),'F-Weight for Length'!A:I,9,0),VLOOKUP(MROUND(HZ229,0.5),'M-Weight for Length'!A:I,9,0)))))))),0)</f>
        <v/>
      </c>
      <c r="AI229" s="192">
        <f t="shared" si="720"/>
        <v>0</v>
      </c>
      <c r="AJ229" s="192">
        <f t="shared" si="721"/>
        <v>0</v>
      </c>
      <c r="AK229" s="192">
        <f t="shared" si="722"/>
        <v>0</v>
      </c>
      <c r="AL229" s="192">
        <f t="shared" si="723"/>
        <v>0</v>
      </c>
      <c r="AM229" s="192">
        <f t="shared" si="724"/>
        <v>0</v>
      </c>
      <c r="AN229" s="192">
        <f t="shared" si="725"/>
        <v>0</v>
      </c>
      <c r="AO229" s="192">
        <f t="shared" si="726"/>
        <v>0</v>
      </c>
      <c r="AP229" s="192">
        <f t="shared" si="727"/>
        <v>0</v>
      </c>
      <c r="AQ229" s="192">
        <f t="shared" si="728"/>
        <v>0</v>
      </c>
      <c r="AR229" s="192">
        <f t="shared" si="729"/>
        <v>0</v>
      </c>
      <c r="AS229" s="192">
        <f t="shared" si="730"/>
        <v>0</v>
      </c>
      <c r="AT229" s="192">
        <f t="shared" si="731"/>
        <v>0</v>
      </c>
      <c r="AU229" s="192">
        <f t="shared" si="732"/>
        <v>0</v>
      </c>
      <c r="AV229" s="192">
        <f t="shared" si="733"/>
        <v>0</v>
      </c>
      <c r="AW229" s="192">
        <f t="shared" si="734"/>
        <v>0</v>
      </c>
      <c r="AX229" s="192">
        <f t="shared" si="735"/>
        <v>0</v>
      </c>
      <c r="AY229" s="192">
        <f t="shared" si="736"/>
        <v>0</v>
      </c>
      <c r="AZ229" s="192">
        <f t="shared" si="737"/>
        <v>0</v>
      </c>
      <c r="BA229" s="192">
        <f t="shared" si="738"/>
        <v>0</v>
      </c>
      <c r="BB229" s="192">
        <f t="shared" si="739"/>
        <v>0</v>
      </c>
      <c r="BC229" s="192">
        <f t="shared" si="740"/>
        <v>0</v>
      </c>
      <c r="BD229" s="192">
        <f t="shared" si="741"/>
        <v>0</v>
      </c>
      <c r="BE229" s="192">
        <f t="shared" si="742"/>
        <v>0</v>
      </c>
      <c r="BF229" s="192">
        <f t="shared" si="743"/>
        <v>0</v>
      </c>
      <c r="BG229" s="192">
        <f t="shared" si="744"/>
        <v>0</v>
      </c>
      <c r="BH229" s="192">
        <f t="shared" si="745"/>
        <v>0</v>
      </c>
      <c r="BI229" s="192">
        <f t="shared" si="746"/>
        <v>0</v>
      </c>
      <c r="BJ229" s="192">
        <f t="shared" si="747"/>
        <v>0</v>
      </c>
      <c r="BK229" s="192">
        <f t="shared" si="748"/>
        <v>0</v>
      </c>
      <c r="BL229" s="192">
        <f t="shared" si="749"/>
        <v>0</v>
      </c>
      <c r="BM229" s="192">
        <f t="shared" si="750"/>
        <v>0</v>
      </c>
      <c r="BN229" s="192">
        <f t="shared" si="751"/>
        <v>0</v>
      </c>
      <c r="BO229" s="192">
        <f t="shared" si="752"/>
        <v>0</v>
      </c>
      <c r="BP229" s="192">
        <f t="shared" si="753"/>
        <v>0</v>
      </c>
      <c r="BQ229" s="192">
        <f t="shared" si="754"/>
        <v>0</v>
      </c>
      <c r="BR229" s="192">
        <f t="shared" si="755"/>
        <v>0</v>
      </c>
      <c r="BS229" s="192">
        <f t="shared" si="756"/>
        <v>0</v>
      </c>
      <c r="BT229" s="192">
        <f t="shared" si="757"/>
        <v>0</v>
      </c>
      <c r="BU229" s="192">
        <f t="shared" si="758"/>
        <v>0</v>
      </c>
      <c r="BV229" s="192">
        <f t="shared" si="759"/>
        <v>0</v>
      </c>
      <c r="BW229" s="192">
        <f t="shared" si="760"/>
        <v>0</v>
      </c>
      <c r="BX229" s="192">
        <f t="shared" si="761"/>
        <v>0</v>
      </c>
      <c r="BY229" s="192">
        <f t="shared" si="762"/>
        <v>0</v>
      </c>
      <c r="BZ229" s="192">
        <f t="shared" si="763"/>
        <v>0</v>
      </c>
      <c r="CA229" s="192">
        <f t="shared" si="764"/>
        <v>0</v>
      </c>
      <c r="CB229" s="192">
        <f t="shared" si="765"/>
        <v>0</v>
      </c>
      <c r="CC229" s="192">
        <f t="shared" si="766"/>
        <v>0</v>
      </c>
      <c r="CD229" s="192">
        <f t="shared" si="767"/>
        <v>0</v>
      </c>
      <c r="CE229" s="192">
        <f t="shared" si="768"/>
        <v>0</v>
      </c>
      <c r="CF229" s="192">
        <f t="shared" si="769"/>
        <v>0</v>
      </c>
      <c r="CG229" s="192">
        <f t="shared" si="770"/>
        <v>0</v>
      </c>
      <c r="CH229" s="192">
        <f t="shared" si="771"/>
        <v>0</v>
      </c>
      <c r="CI229" s="192">
        <f t="shared" si="772"/>
        <v>0</v>
      </c>
      <c r="CJ229" s="192">
        <f t="shared" si="773"/>
        <v>0</v>
      </c>
      <c r="CK229" s="192">
        <f t="shared" si="774"/>
        <v>0</v>
      </c>
      <c r="CL229" s="192">
        <f t="shared" si="775"/>
        <v>0</v>
      </c>
      <c r="CM229" s="192">
        <f t="shared" si="776"/>
        <v>0</v>
      </c>
      <c r="CN229" s="192">
        <f t="shared" si="777"/>
        <v>0</v>
      </c>
      <c r="CO229" s="192">
        <f t="shared" si="778"/>
        <v>0</v>
      </c>
      <c r="CP229" s="192">
        <f t="shared" si="779"/>
        <v>0</v>
      </c>
      <c r="CQ229" s="192">
        <f t="shared" si="780"/>
        <v>0</v>
      </c>
      <c r="CR229" s="192">
        <f t="shared" si="781"/>
        <v>0</v>
      </c>
      <c r="CS229" s="192">
        <f t="shared" si="782"/>
        <v>0</v>
      </c>
      <c r="CT229" s="192">
        <f t="shared" si="783"/>
        <v>0</v>
      </c>
      <c r="CU229" s="192">
        <f t="shared" si="784"/>
        <v>0</v>
      </c>
      <c r="CV229" s="192">
        <f t="shared" si="785"/>
        <v>0</v>
      </c>
      <c r="CW229" s="192">
        <f t="shared" si="786"/>
        <v>0</v>
      </c>
      <c r="CX229" s="192">
        <f t="shared" si="787"/>
        <v>0</v>
      </c>
      <c r="CY229" s="192">
        <f t="shared" si="788"/>
        <v>0</v>
      </c>
      <c r="CZ229" s="192">
        <f t="shared" si="789"/>
        <v>0</v>
      </c>
      <c r="DA229" s="192">
        <f t="shared" si="790"/>
        <v>0</v>
      </c>
      <c r="DB229" s="192">
        <f t="shared" si="791"/>
        <v>0</v>
      </c>
      <c r="DC229" s="192">
        <f t="shared" si="792"/>
        <v>0</v>
      </c>
      <c r="DD229" s="192">
        <f t="shared" si="793"/>
        <v>0</v>
      </c>
      <c r="DE229" s="192">
        <f t="shared" si="794"/>
        <v>0</v>
      </c>
      <c r="DF229" s="192">
        <f t="shared" si="795"/>
        <v>0</v>
      </c>
      <c r="DG229" s="192">
        <f t="shared" si="796"/>
        <v>0</v>
      </c>
      <c r="DH229" s="192">
        <f t="shared" si="797"/>
        <v>0</v>
      </c>
      <c r="DI229" s="192">
        <f t="shared" si="798"/>
        <v>0</v>
      </c>
      <c r="DJ229" s="192">
        <f t="shared" si="799"/>
        <v>0</v>
      </c>
      <c r="DK229" s="192">
        <f t="shared" si="800"/>
        <v>0</v>
      </c>
      <c r="DL229" s="192">
        <f t="shared" si="801"/>
        <v>0</v>
      </c>
      <c r="DM229" s="192">
        <f t="shared" si="802"/>
        <v>0</v>
      </c>
      <c r="DN229" s="192">
        <f t="shared" si="803"/>
        <v>0</v>
      </c>
      <c r="DO229" s="192">
        <f t="shared" si="804"/>
        <v>0</v>
      </c>
      <c r="DP229" s="192">
        <f t="shared" si="805"/>
        <v>0</v>
      </c>
      <c r="DQ229" s="192">
        <f t="shared" si="806"/>
        <v>0</v>
      </c>
      <c r="DR229" s="192">
        <f t="shared" si="807"/>
        <v>0</v>
      </c>
      <c r="DS229" s="192">
        <f t="shared" si="808"/>
        <v>0</v>
      </c>
      <c r="DT229" s="192">
        <f t="shared" si="809"/>
        <v>0</v>
      </c>
      <c r="DU229" s="192">
        <f t="shared" si="810"/>
        <v>0</v>
      </c>
      <c r="DV229" s="193">
        <f t="shared" si="905"/>
        <v>0</v>
      </c>
      <c r="DW229" s="193">
        <f t="shared" si="906"/>
        <v>0</v>
      </c>
      <c r="DX229" s="193">
        <f t="shared" si="907"/>
        <v>0</v>
      </c>
      <c r="DY229" s="193">
        <f t="shared" si="908"/>
        <v>0</v>
      </c>
      <c r="DZ229" s="193">
        <f t="shared" si="909"/>
        <v>0</v>
      </c>
      <c r="EA229" s="192">
        <f t="shared" si="811"/>
        <v>0</v>
      </c>
      <c r="EB229" s="192">
        <f t="shared" si="812"/>
        <v>0</v>
      </c>
      <c r="EC229" s="192">
        <f t="shared" si="813"/>
        <v>0</v>
      </c>
      <c r="ED229" s="192">
        <f t="shared" si="814"/>
        <v>0</v>
      </c>
      <c r="EE229" s="192">
        <f t="shared" si="815"/>
        <v>0</v>
      </c>
      <c r="EF229" s="192">
        <f t="shared" si="816"/>
        <v>0</v>
      </c>
      <c r="EG229" s="192">
        <f t="shared" si="817"/>
        <v>0</v>
      </c>
      <c r="EH229" s="192">
        <f t="shared" si="818"/>
        <v>0</v>
      </c>
      <c r="EI229" s="192">
        <f t="shared" si="819"/>
        <v>0</v>
      </c>
      <c r="EJ229" s="192">
        <f t="shared" si="820"/>
        <v>0</v>
      </c>
      <c r="EK229" s="192">
        <f t="shared" si="821"/>
        <v>0</v>
      </c>
      <c r="EL229" s="192">
        <f t="shared" si="822"/>
        <v>0</v>
      </c>
      <c r="EM229" s="192">
        <f t="shared" si="823"/>
        <v>0</v>
      </c>
      <c r="EN229" s="192">
        <f t="shared" si="824"/>
        <v>0</v>
      </c>
      <c r="EO229" s="192">
        <f t="shared" si="825"/>
        <v>0</v>
      </c>
      <c r="EP229" s="192">
        <f t="shared" si="826"/>
        <v>0</v>
      </c>
      <c r="EQ229" s="192">
        <f t="shared" si="827"/>
        <v>0</v>
      </c>
      <c r="ER229" s="192">
        <f t="shared" si="828"/>
        <v>0</v>
      </c>
      <c r="ES229" s="192">
        <f t="shared" si="829"/>
        <v>0</v>
      </c>
      <c r="ET229" s="192">
        <f t="shared" si="830"/>
        <v>0</v>
      </c>
      <c r="EU229" s="192">
        <f t="shared" si="831"/>
        <v>0</v>
      </c>
      <c r="EV229" s="192">
        <f t="shared" si="832"/>
        <v>0</v>
      </c>
      <c r="EW229" s="192">
        <f t="shared" si="833"/>
        <v>0</v>
      </c>
      <c r="EX229" s="192">
        <f t="shared" si="834"/>
        <v>0</v>
      </c>
      <c r="EY229" s="192">
        <f t="shared" si="835"/>
        <v>0</v>
      </c>
      <c r="EZ229" s="192">
        <f t="shared" si="836"/>
        <v>0</v>
      </c>
      <c r="FA229" s="192">
        <f t="shared" si="837"/>
        <v>0</v>
      </c>
      <c r="FB229" s="192">
        <f t="shared" si="838"/>
        <v>0</v>
      </c>
      <c r="FC229" s="192">
        <f t="shared" si="839"/>
        <v>0</v>
      </c>
      <c r="FD229" s="192">
        <f t="shared" si="840"/>
        <v>0</v>
      </c>
      <c r="FE229" s="192">
        <f t="shared" si="841"/>
        <v>0</v>
      </c>
      <c r="FF229" s="192">
        <f t="shared" si="842"/>
        <v>0</v>
      </c>
      <c r="FG229" s="192">
        <f t="shared" si="843"/>
        <v>0</v>
      </c>
      <c r="FH229" s="192">
        <f t="shared" si="844"/>
        <v>0</v>
      </c>
      <c r="FI229" s="192">
        <f t="shared" si="845"/>
        <v>0</v>
      </c>
      <c r="FJ229" s="192">
        <f t="shared" si="846"/>
        <v>0</v>
      </c>
      <c r="FK229" s="192">
        <f t="shared" si="847"/>
        <v>0</v>
      </c>
      <c r="FL229" s="192">
        <f t="shared" si="848"/>
        <v>0</v>
      </c>
      <c r="FM229" s="192">
        <f t="shared" si="849"/>
        <v>0</v>
      </c>
      <c r="FN229" s="192">
        <f t="shared" si="850"/>
        <v>0</v>
      </c>
      <c r="FO229" s="192">
        <f t="shared" si="851"/>
        <v>0</v>
      </c>
      <c r="FP229" s="192">
        <f t="shared" si="852"/>
        <v>0</v>
      </c>
      <c r="FQ229" s="192">
        <f t="shared" si="853"/>
        <v>0</v>
      </c>
      <c r="FR229" s="192">
        <f t="shared" si="854"/>
        <v>0</v>
      </c>
      <c r="FS229" s="192">
        <f t="shared" si="855"/>
        <v>0</v>
      </c>
      <c r="FT229" s="192">
        <f t="shared" si="856"/>
        <v>0</v>
      </c>
      <c r="FU229" s="192">
        <f t="shared" si="857"/>
        <v>0</v>
      </c>
      <c r="FV229" s="192">
        <f t="shared" si="858"/>
        <v>0</v>
      </c>
      <c r="FW229" s="192">
        <f t="shared" si="859"/>
        <v>0</v>
      </c>
      <c r="FX229" s="192">
        <f t="shared" si="860"/>
        <v>0</v>
      </c>
      <c r="FY229" s="192">
        <f t="shared" si="861"/>
        <v>0</v>
      </c>
      <c r="FZ229" s="192">
        <f t="shared" si="862"/>
        <v>0</v>
      </c>
      <c r="GA229" s="192">
        <f t="shared" si="863"/>
        <v>0</v>
      </c>
      <c r="GB229" s="192">
        <f t="shared" si="864"/>
        <v>0</v>
      </c>
      <c r="GC229" s="192">
        <f t="shared" si="865"/>
        <v>0</v>
      </c>
      <c r="GD229" s="192">
        <f t="shared" si="866"/>
        <v>0</v>
      </c>
      <c r="GE229" s="192">
        <f t="shared" si="867"/>
        <v>0</v>
      </c>
      <c r="GF229" s="192">
        <f t="shared" si="868"/>
        <v>0</v>
      </c>
      <c r="GG229" s="192">
        <f t="shared" si="869"/>
        <v>0</v>
      </c>
      <c r="GH229" s="192">
        <f t="shared" si="870"/>
        <v>0</v>
      </c>
      <c r="GI229" s="192">
        <f t="shared" si="871"/>
        <v>0</v>
      </c>
      <c r="GJ229" s="192">
        <f t="shared" si="872"/>
        <v>0</v>
      </c>
      <c r="GK229" s="192">
        <f t="shared" si="873"/>
        <v>0</v>
      </c>
      <c r="GL229" s="192">
        <f t="shared" si="874"/>
        <v>0</v>
      </c>
      <c r="GM229" s="192">
        <f t="shared" si="875"/>
        <v>0</v>
      </c>
      <c r="GN229" s="192">
        <f t="shared" si="876"/>
        <v>0</v>
      </c>
      <c r="GO229" s="192">
        <f t="shared" si="877"/>
        <v>0</v>
      </c>
      <c r="GP229" s="192">
        <f t="shared" si="878"/>
        <v>0</v>
      </c>
      <c r="GQ229" s="192">
        <f t="shared" si="879"/>
        <v>0</v>
      </c>
      <c r="GR229" s="192">
        <f t="shared" si="880"/>
        <v>0</v>
      </c>
      <c r="GS229" s="192">
        <f t="shared" si="881"/>
        <v>0</v>
      </c>
      <c r="GT229" s="192">
        <f t="shared" si="882"/>
        <v>0</v>
      </c>
      <c r="GU229" s="192">
        <f t="shared" si="883"/>
        <v>0</v>
      </c>
      <c r="GV229" s="192">
        <f t="shared" si="884"/>
        <v>0</v>
      </c>
      <c r="GW229" s="192">
        <f t="shared" si="885"/>
        <v>0</v>
      </c>
      <c r="GX229" s="192">
        <f t="shared" si="886"/>
        <v>0</v>
      </c>
      <c r="GY229" s="192">
        <f t="shared" si="887"/>
        <v>0</v>
      </c>
      <c r="GZ229" s="192">
        <f t="shared" si="888"/>
        <v>0</v>
      </c>
      <c r="HA229" s="192">
        <f t="shared" si="889"/>
        <v>0</v>
      </c>
      <c r="HB229" s="192">
        <f t="shared" si="890"/>
        <v>0</v>
      </c>
      <c r="HC229" s="192">
        <f t="shared" si="891"/>
        <v>0</v>
      </c>
      <c r="HD229" s="192">
        <f t="shared" si="892"/>
        <v>0</v>
      </c>
      <c r="HE229" s="192">
        <f t="shared" si="893"/>
        <v>0</v>
      </c>
      <c r="HF229" s="192">
        <f t="shared" si="894"/>
        <v>0</v>
      </c>
      <c r="HG229" s="192">
        <f t="shared" si="895"/>
        <v>0</v>
      </c>
      <c r="HH229" s="192">
        <f t="shared" si="896"/>
        <v>0</v>
      </c>
      <c r="HI229" s="192">
        <f t="shared" si="897"/>
        <v>0</v>
      </c>
      <c r="HJ229" s="192">
        <f t="shared" si="898"/>
        <v>0</v>
      </c>
      <c r="HK229" s="192">
        <f t="shared" si="899"/>
        <v>0</v>
      </c>
      <c r="HL229" s="192">
        <f t="shared" si="900"/>
        <v>0</v>
      </c>
      <c r="HM229" s="192">
        <f t="shared" si="901"/>
        <v>0</v>
      </c>
      <c r="HN229" s="194">
        <f t="shared" si="910"/>
        <v>0</v>
      </c>
      <c r="HO229" s="194">
        <f t="shared" si="911"/>
        <v>0</v>
      </c>
      <c r="HP229" s="194">
        <f t="shared" si="912"/>
        <v>0</v>
      </c>
      <c r="HQ229" s="194">
        <f t="shared" si="913"/>
        <v>0</v>
      </c>
      <c r="HR229" s="194">
        <f t="shared" si="914"/>
        <v>0</v>
      </c>
      <c r="HS229" s="195" t="str">
        <f t="shared" si="701"/>
        <v/>
      </c>
      <c r="HT229" s="196">
        <f t="shared" si="915"/>
        <v>0</v>
      </c>
      <c r="HU229" s="196">
        <f t="shared" si="916"/>
        <v>0</v>
      </c>
      <c r="HV229" s="197" t="str">
        <f t="shared" si="702"/>
        <v/>
      </c>
      <c r="HW229" s="197" t="str">
        <f t="shared" si="902"/>
        <v/>
      </c>
      <c r="HX229" s="197" t="str">
        <f t="shared" si="903"/>
        <v/>
      </c>
      <c r="HY229" s="195" t="str">
        <f t="shared" si="703"/>
        <v/>
      </c>
      <c r="HZ229" s="30">
        <f t="shared" si="699"/>
        <v>0</v>
      </c>
      <c r="IA229" s="198">
        <f t="shared" si="704"/>
        <v>0</v>
      </c>
      <c r="IB229" s="195"/>
      <c r="IC229" s="195">
        <f t="shared" si="711"/>
        <v>0</v>
      </c>
      <c r="ID229" s="195">
        <f t="shared" si="705"/>
        <v>0</v>
      </c>
      <c r="IE229" s="195">
        <f t="shared" si="904"/>
        <v>0</v>
      </c>
      <c r="IF229" s="195">
        <f t="shared" si="706"/>
        <v>0</v>
      </c>
      <c r="IG229" s="307">
        <f t="shared" si="707"/>
        <v>0</v>
      </c>
      <c r="IH229" s="307">
        <f t="shared" si="708"/>
        <v>0</v>
      </c>
      <c r="II229" s="44">
        <f t="shared" si="709"/>
        <v>0</v>
      </c>
      <c r="IJ229" s="44">
        <f t="shared" si="712"/>
        <v>0</v>
      </c>
      <c r="IK229" s="44">
        <f t="shared" si="713"/>
        <v>0</v>
      </c>
      <c r="IL229" s="44">
        <f t="shared" si="714"/>
        <v>0</v>
      </c>
      <c r="IM229" s="44">
        <f t="shared" si="715"/>
        <v>0</v>
      </c>
      <c r="IN229" s="44">
        <f t="shared" si="716"/>
        <v>0</v>
      </c>
      <c r="IO229" s="44">
        <f t="shared" si="717"/>
        <v>0</v>
      </c>
    </row>
    <row r="230" spans="1:249" ht="18" customHeight="1">
      <c r="A230" s="188">
        <v>224</v>
      </c>
      <c r="B230" s="326"/>
      <c r="C230" s="289"/>
      <c r="D230" s="199"/>
      <c r="E230" s="189"/>
      <c r="F230" s="189"/>
      <c r="G230" s="190"/>
      <c r="H230" s="190"/>
      <c r="I230" s="272"/>
      <c r="J230" s="207"/>
      <c r="K230" s="214" t="str">
        <f t="shared" si="710"/>
        <v/>
      </c>
      <c r="L230" s="200" t="str">
        <f t="shared" si="718"/>
        <v/>
      </c>
      <c r="M230" s="200" t="str">
        <f t="shared" si="719"/>
        <v/>
      </c>
      <c r="N230" s="209" t="str">
        <f t="shared" si="700"/>
        <v/>
      </c>
      <c r="O230" s="208" t="str">
        <f>IFERROR(IF(D230="","",IF(K230="","",IF(I230="","",IF(F230="F",VLOOKUP(K230,F!A:G,2,0),IF(F230="M",VLOOKUP(K230,M!A:G,2,0),""))))),0)</f>
        <v/>
      </c>
      <c r="P230" s="191" t="str">
        <f>IFERROR(IF(D230="","",IF(K230="","",IF(I230="","",IF(F230="F",VLOOKUP(K230,F!A:G,3,0),IF(F230="M",VLOOKUP(K230,M!A:G,3,0),""))))),0)</f>
        <v/>
      </c>
      <c r="Q230" s="191" t="str">
        <f>IFERROR(IF(D230="","",IF(K230="","",IF(I230="","",IF(F230="F",VLOOKUP(K230,F!A:G,4,0),IF(F230="M",VLOOKUP(K230,M!A:G,4,0),""))))),0)</f>
        <v/>
      </c>
      <c r="R230" s="191" t="str">
        <f>IFERROR(IF(D230="","",IF(K230="","",IF(I230="","",IF(F230="F",VLOOKUP(K230,F!A:G,5,0),IF(F230="M",VLOOKUP(K230,M!A:G,5,0),""))))),0)</f>
        <v/>
      </c>
      <c r="S230" s="191" t="str">
        <f>IFERROR(IF(D230="","",IF(K230="","",IF(I230="","",IF(F230="F",VLOOKUP(K230,F!A:G,6,0),IF(F230="M",VLOOKUP(K230,M!A:G,6,0),""))))),0)</f>
        <v/>
      </c>
      <c r="T230" s="191" t="str">
        <f>IFERROR(IF(D230="","",IF(K230="","",IF(I230="","",IF(F230="F",VLOOKUP(K230,F!A:G,7,0),IF(F230="M",VLOOKUP(K230,M!A:G,7,0),""))))),0)</f>
        <v/>
      </c>
      <c r="U230" s="191" t="str">
        <f>IFERROR(IF(D230="","",IF(K230="","",IF(J230="","",IF(F230="F",VLOOKUP(K230,F!A:M,8,0),IF(F230="M",VLOOKUP(K230,M!A:M,8,0),""))))),0)</f>
        <v/>
      </c>
      <c r="V230" s="191" t="str">
        <f>IFERROR(IF(D230="","",IF(K230="","",IF(J230="","",IF(F230="F",VLOOKUP(K230,F!A:M,9,0),IF(F230="M",VLOOKUP(K230,M!A:M,9,0),""))))),0)</f>
        <v/>
      </c>
      <c r="W230" s="191" t="str">
        <f>IFERROR(IF(D230="","",IF(K230="","",IF(J230="","",IF(F230="F",VLOOKUP(K230,F!A:M,10,0),IF(F230="M",VLOOKUP(K230,M!A:M,10,0),""))))),0)</f>
        <v/>
      </c>
      <c r="X230" s="191" t="str">
        <f>IFERROR(IF(D230="","",IF(K230="","",IF(J230="","",IF(F230="F",VLOOKUP(K230,F!A:M,11,0),IF(F230="M",VLOOKUP(K230,M!A:M,11,0),""))))),0)</f>
        <v/>
      </c>
      <c r="Y230" s="191" t="str">
        <f>IFERROR(IF(D230="","",IF(K230="","",IF(J230="","",IF(F230="F",VLOOKUP(K230,F!A:M,12,0),IF(F230="M",VLOOKUP(K230,M!A:M,12,0),""))))),0)</f>
        <v/>
      </c>
      <c r="Z230" s="191" t="str">
        <f>IFERROR(IF(D230="","",IF(K230="","",IF(J230="","",IF(F230="F",VLOOKUP(K230,F!A:M,13,0),IF(F230="M",VLOOKUP(K230,M!A:M,13,0),""))))),0)</f>
        <v/>
      </c>
      <c r="AA230" s="191" t="str">
        <f>IFERROR(IF(D230="","",IF(F230="","",IF(J230="","",IF(K230="","",IF(AND(K230&gt;23,K230&lt;=60),IF(F230="F",VLOOKUP(MROUND(HZ230,0.5),'F-Weight for Length'!K:S,2,0),VLOOKUP(MROUND(HZ230,0.5),'M-Weight for Length'!K:S,2,0)),IF(K230&gt;60,IF(F230="F",VLOOKUP(K230,'F-Weight for Length'!U:AC,2,0),VLOOKUP(K230,'M-Weight for Length'!U:AC,2,0)),IF(F230="F",VLOOKUP(MROUND(HZ230,0.5),'F-Weight for Length'!A:I,2,0),VLOOKUP(MROUND(HZ230,0.5),'M-Weight for Length'!A:I,2,0)))))))),0)</f>
        <v/>
      </c>
      <c r="AB230" s="191" t="str">
        <f>IFERROR(IF(D230="","",IF(F230="","",IF(J230="","",IF(K230="","",IF(AND(K230&gt;23,K230&lt;=60),IF(F230="F",VLOOKUP(MROUND(HZ230,0.5),'F-Weight for Length'!K:S,3,0),VLOOKUP(MROUND(HZ230,0.5),'M-Weight for Length'!K:S,3,0)),IF(K230&gt;60,IF(F230="F",VLOOKUP(K230,'F-Weight for Length'!U:AC,3,0),VLOOKUP(K230,'M-Weight for Length'!U:AC,3,0)),IF(F230="F",VLOOKUP(MROUND(HZ230,0.5),'F-Weight for Length'!A:I,3,0),VLOOKUP(MROUND(HZ230,0.5),'M-Weight for Length'!A:I,3,0)))))))),0)</f>
        <v/>
      </c>
      <c r="AC230" s="191" t="str">
        <f>IFERROR(IF(D230="","",IF(F230="","",IF(J230="","",IF(K230="","",IF(AND(K230&gt;23,K230&lt;=60),IF(F230="F",VLOOKUP(MROUND(HZ230,0.5),'F-Weight for Length'!K:S,4,0),VLOOKUP(MROUND(HZ230,0.5),'M-Weight for Length'!K:S,4,0)),IF(K230&gt;60,IF(F230="F",VLOOKUP(K230,'F-Weight for Length'!U:AC,4,0),VLOOKUP(K230,'M-Weight for Length'!U:AC,4,0)),IF(F230="F",VLOOKUP(MROUND(HZ230,0.5),'F-Weight for Length'!A:I,4,0),VLOOKUP(MROUND(HZ230,0.5),'M-Weight for Length'!A:I,4,0)))))))),0)</f>
        <v/>
      </c>
      <c r="AD230" s="191" t="str">
        <f>IFERROR(IF(D230="","",IF(F230="","",IF(J230="","",IF(K230="","",IF(AND(K230&gt;23,K230&lt;=60),IF(F230="F",VLOOKUP(MROUND(HZ230,0.5),'F-Weight for Length'!K:S,5,0),VLOOKUP(MROUND(HZ230,0.5),'M-Weight for Length'!K:S,5,0)),IF(K230&gt;60,IF(F230="F",VLOOKUP(K230,'F-Weight for Length'!U:AC,5,0),VLOOKUP(K230,'M-Weight for Length'!U:AC,5,0)),IF(F230="F",VLOOKUP(MROUND(HZ230,0.5),'F-Weight for Length'!A:I,5,0),VLOOKUP(MROUND(HZ230,0.5),'M-Weight for Length'!A:I,5,0)))))))),0)</f>
        <v/>
      </c>
      <c r="AE230" s="191" t="str">
        <f>IFERROR(IF(D230="","",IF(F230="","",IF(J230="","",IF(K230="","",IF(AND(K230&gt;23,K230&lt;=60),IF(F230="F",VLOOKUP(MROUND(HZ230,0.5),'F-Weight for Length'!K:S,6,0),VLOOKUP(MROUND(HZ230,0.5),'M-Weight for Length'!K:S,6,0)),IF(K230&gt;60,IF(F230="F",VLOOKUP(K230,'F-Weight for Length'!U:AC,6,0),VLOOKUP(K230,'M-Weight for Length'!U:AC,6,0)),IF(F230="F",VLOOKUP(MROUND(HZ230,0.5),'F-Weight for Length'!A:I,6,0),VLOOKUP(MROUND(HZ230,0.5),'M-Weight for Length'!A:I,6,0)))))))),0)</f>
        <v/>
      </c>
      <c r="AF230" s="191" t="str">
        <f>IFERROR(IF(D230="","",IF(F230="","",IF(J230="","",IF(K230="","",IF(AND(K230&gt;23,K230&lt;=60),IF(F230="F",VLOOKUP(MROUND(HZ230,0.5),'F-Weight for Length'!K:S,7,0),VLOOKUP(MROUND(HZ230,0.5),'M-Weight for Length'!K:S,7,0)),IF(K230&gt;60,IF(F230="F",VLOOKUP(K230,'F-Weight for Length'!U:AC,7,0),VLOOKUP(K230,'M-Weight for Length'!U:AC,7,0)),IF(F230="F",VLOOKUP(MROUND(HZ230,0.5),'F-Weight for Length'!A:I,7,0),VLOOKUP(MROUND(HZ230,0.5),'M-Weight for Length'!A:I,7,0)))))))),0)</f>
        <v/>
      </c>
      <c r="AG230" s="191" t="str">
        <f>IFERROR(IF(D230="","",IF(F230="","",IF(J230="","",IF(K230="","",IF(AND(K230&gt;23,K230&lt;=60),IF(F230="F",VLOOKUP(MROUND(HZ230,0.5),'F-Weight for Length'!K:S,8,0),VLOOKUP(MROUND(HZ230,0.5),'M-Weight for Length'!K:S,8,0)),IF(K230&gt;60,IF(F230="F",VLOOKUP(K230,'F-Weight for Length'!U:AC,8,0),VLOOKUP(K230,'M-Weight for Length'!U:AC,8,0)),IF(F230="F",VLOOKUP(MROUND(HZ230,0.5),'F-Weight for Length'!A:I,8,0),VLOOKUP(MROUND(HZ230,0.5),'M-Weight for Length'!A:I,8,0)))))))),0)</f>
        <v/>
      </c>
      <c r="AH230" s="191" t="str">
        <f>IFERROR(IF(D230="","",IF(F230="","",IF(J230="","",IF(K230="","",IF(AND(K230&gt;23,K230&lt;=60),IF(F230="F",VLOOKUP(MROUND(HZ230,0.5),'F-Weight for Length'!K:S,9,0),VLOOKUP(MROUND(HZ230,0.5),'M-Weight for Length'!K:S,9,0)),IF(K230&gt;60,IF(F230="F",VLOOKUP(K230,'F-Weight for Length'!U:AC,9,0),VLOOKUP(K230,'M-Weight for Length'!U:AC,9,0)),IF(F230="F",VLOOKUP(MROUND(HZ230,0.5),'F-Weight for Length'!A:I,9,0),VLOOKUP(MROUND(HZ230,0.5),'M-Weight for Length'!A:I,9,0)))))))),0)</f>
        <v/>
      </c>
      <c r="AI230" s="192">
        <f t="shared" si="720"/>
        <v>0</v>
      </c>
      <c r="AJ230" s="192">
        <f t="shared" si="721"/>
        <v>0</v>
      </c>
      <c r="AK230" s="192">
        <f t="shared" si="722"/>
        <v>0</v>
      </c>
      <c r="AL230" s="192">
        <f t="shared" si="723"/>
        <v>0</v>
      </c>
      <c r="AM230" s="192">
        <f t="shared" si="724"/>
        <v>0</v>
      </c>
      <c r="AN230" s="192">
        <f t="shared" si="725"/>
        <v>0</v>
      </c>
      <c r="AO230" s="192">
        <f t="shared" si="726"/>
        <v>0</v>
      </c>
      <c r="AP230" s="192">
        <f t="shared" si="727"/>
        <v>0</v>
      </c>
      <c r="AQ230" s="192">
        <f t="shared" si="728"/>
        <v>0</v>
      </c>
      <c r="AR230" s="192">
        <f t="shared" si="729"/>
        <v>0</v>
      </c>
      <c r="AS230" s="192">
        <f t="shared" si="730"/>
        <v>0</v>
      </c>
      <c r="AT230" s="192">
        <f t="shared" si="731"/>
        <v>0</v>
      </c>
      <c r="AU230" s="192">
        <f t="shared" si="732"/>
        <v>0</v>
      </c>
      <c r="AV230" s="192">
        <f t="shared" si="733"/>
        <v>0</v>
      </c>
      <c r="AW230" s="192">
        <f t="shared" si="734"/>
        <v>0</v>
      </c>
      <c r="AX230" s="192">
        <f t="shared" si="735"/>
        <v>0</v>
      </c>
      <c r="AY230" s="192">
        <f t="shared" si="736"/>
        <v>0</v>
      </c>
      <c r="AZ230" s="192">
        <f t="shared" si="737"/>
        <v>0</v>
      </c>
      <c r="BA230" s="192">
        <f t="shared" si="738"/>
        <v>0</v>
      </c>
      <c r="BB230" s="192">
        <f t="shared" si="739"/>
        <v>0</v>
      </c>
      <c r="BC230" s="192">
        <f t="shared" si="740"/>
        <v>0</v>
      </c>
      <c r="BD230" s="192">
        <f t="shared" si="741"/>
        <v>0</v>
      </c>
      <c r="BE230" s="192">
        <f t="shared" si="742"/>
        <v>0</v>
      </c>
      <c r="BF230" s="192">
        <f t="shared" si="743"/>
        <v>0</v>
      </c>
      <c r="BG230" s="192">
        <f t="shared" si="744"/>
        <v>0</v>
      </c>
      <c r="BH230" s="192">
        <f t="shared" si="745"/>
        <v>0</v>
      </c>
      <c r="BI230" s="192">
        <f t="shared" si="746"/>
        <v>0</v>
      </c>
      <c r="BJ230" s="192">
        <f t="shared" si="747"/>
        <v>0</v>
      </c>
      <c r="BK230" s="192">
        <f t="shared" si="748"/>
        <v>0</v>
      </c>
      <c r="BL230" s="192">
        <f t="shared" si="749"/>
        <v>0</v>
      </c>
      <c r="BM230" s="192">
        <f t="shared" si="750"/>
        <v>0</v>
      </c>
      <c r="BN230" s="192">
        <f t="shared" si="751"/>
        <v>0</v>
      </c>
      <c r="BO230" s="192">
        <f t="shared" si="752"/>
        <v>0</v>
      </c>
      <c r="BP230" s="192">
        <f t="shared" si="753"/>
        <v>0</v>
      </c>
      <c r="BQ230" s="192">
        <f t="shared" si="754"/>
        <v>0</v>
      </c>
      <c r="BR230" s="192">
        <f t="shared" si="755"/>
        <v>0</v>
      </c>
      <c r="BS230" s="192">
        <f t="shared" si="756"/>
        <v>0</v>
      </c>
      <c r="BT230" s="192">
        <f t="shared" si="757"/>
        <v>0</v>
      </c>
      <c r="BU230" s="192">
        <f t="shared" si="758"/>
        <v>0</v>
      </c>
      <c r="BV230" s="192">
        <f t="shared" si="759"/>
        <v>0</v>
      </c>
      <c r="BW230" s="192">
        <f t="shared" si="760"/>
        <v>0</v>
      </c>
      <c r="BX230" s="192">
        <f t="shared" si="761"/>
        <v>0</v>
      </c>
      <c r="BY230" s="192">
        <f t="shared" si="762"/>
        <v>0</v>
      </c>
      <c r="BZ230" s="192">
        <f t="shared" si="763"/>
        <v>0</v>
      </c>
      <c r="CA230" s="192">
        <f t="shared" si="764"/>
        <v>0</v>
      </c>
      <c r="CB230" s="192">
        <f t="shared" si="765"/>
        <v>0</v>
      </c>
      <c r="CC230" s="192">
        <f t="shared" si="766"/>
        <v>0</v>
      </c>
      <c r="CD230" s="192">
        <f t="shared" si="767"/>
        <v>0</v>
      </c>
      <c r="CE230" s="192">
        <f t="shared" si="768"/>
        <v>0</v>
      </c>
      <c r="CF230" s="192">
        <f t="shared" si="769"/>
        <v>0</v>
      </c>
      <c r="CG230" s="192">
        <f t="shared" si="770"/>
        <v>0</v>
      </c>
      <c r="CH230" s="192">
        <f t="shared" si="771"/>
        <v>0</v>
      </c>
      <c r="CI230" s="192">
        <f t="shared" si="772"/>
        <v>0</v>
      </c>
      <c r="CJ230" s="192">
        <f t="shared" si="773"/>
        <v>0</v>
      </c>
      <c r="CK230" s="192">
        <f t="shared" si="774"/>
        <v>0</v>
      </c>
      <c r="CL230" s="192">
        <f t="shared" si="775"/>
        <v>0</v>
      </c>
      <c r="CM230" s="192">
        <f t="shared" si="776"/>
        <v>0</v>
      </c>
      <c r="CN230" s="192">
        <f t="shared" si="777"/>
        <v>0</v>
      </c>
      <c r="CO230" s="192">
        <f t="shared" si="778"/>
        <v>0</v>
      </c>
      <c r="CP230" s="192">
        <f t="shared" si="779"/>
        <v>0</v>
      </c>
      <c r="CQ230" s="192">
        <f t="shared" si="780"/>
        <v>0</v>
      </c>
      <c r="CR230" s="192">
        <f t="shared" si="781"/>
        <v>0</v>
      </c>
      <c r="CS230" s="192">
        <f t="shared" si="782"/>
        <v>0</v>
      </c>
      <c r="CT230" s="192">
        <f t="shared" si="783"/>
        <v>0</v>
      </c>
      <c r="CU230" s="192">
        <f t="shared" si="784"/>
        <v>0</v>
      </c>
      <c r="CV230" s="192">
        <f t="shared" si="785"/>
        <v>0</v>
      </c>
      <c r="CW230" s="192">
        <f t="shared" si="786"/>
        <v>0</v>
      </c>
      <c r="CX230" s="192">
        <f t="shared" si="787"/>
        <v>0</v>
      </c>
      <c r="CY230" s="192">
        <f t="shared" si="788"/>
        <v>0</v>
      </c>
      <c r="CZ230" s="192">
        <f t="shared" si="789"/>
        <v>0</v>
      </c>
      <c r="DA230" s="192">
        <f t="shared" si="790"/>
        <v>0</v>
      </c>
      <c r="DB230" s="192">
        <f t="shared" si="791"/>
        <v>0</v>
      </c>
      <c r="DC230" s="192">
        <f t="shared" si="792"/>
        <v>0</v>
      </c>
      <c r="DD230" s="192">
        <f t="shared" si="793"/>
        <v>0</v>
      </c>
      <c r="DE230" s="192">
        <f t="shared" si="794"/>
        <v>0</v>
      </c>
      <c r="DF230" s="192">
        <f t="shared" si="795"/>
        <v>0</v>
      </c>
      <c r="DG230" s="192">
        <f t="shared" si="796"/>
        <v>0</v>
      </c>
      <c r="DH230" s="192">
        <f t="shared" si="797"/>
        <v>0</v>
      </c>
      <c r="DI230" s="192">
        <f t="shared" si="798"/>
        <v>0</v>
      </c>
      <c r="DJ230" s="192">
        <f t="shared" si="799"/>
        <v>0</v>
      </c>
      <c r="DK230" s="192">
        <f t="shared" si="800"/>
        <v>0</v>
      </c>
      <c r="DL230" s="192">
        <f t="shared" si="801"/>
        <v>0</v>
      </c>
      <c r="DM230" s="192">
        <f t="shared" si="802"/>
        <v>0</v>
      </c>
      <c r="DN230" s="192">
        <f t="shared" si="803"/>
        <v>0</v>
      </c>
      <c r="DO230" s="192">
        <f t="shared" si="804"/>
        <v>0</v>
      </c>
      <c r="DP230" s="192">
        <f t="shared" si="805"/>
        <v>0</v>
      </c>
      <c r="DQ230" s="192">
        <f t="shared" si="806"/>
        <v>0</v>
      </c>
      <c r="DR230" s="192">
        <f t="shared" si="807"/>
        <v>0</v>
      </c>
      <c r="DS230" s="192">
        <f t="shared" si="808"/>
        <v>0</v>
      </c>
      <c r="DT230" s="192">
        <f t="shared" si="809"/>
        <v>0</v>
      </c>
      <c r="DU230" s="192">
        <f t="shared" si="810"/>
        <v>0</v>
      </c>
      <c r="DV230" s="193">
        <f t="shared" si="905"/>
        <v>0</v>
      </c>
      <c r="DW230" s="193">
        <f t="shared" si="906"/>
        <v>0</v>
      </c>
      <c r="DX230" s="193">
        <f t="shared" si="907"/>
        <v>0</v>
      </c>
      <c r="DY230" s="193">
        <f t="shared" si="908"/>
        <v>0</v>
      </c>
      <c r="DZ230" s="193">
        <f t="shared" si="909"/>
        <v>0</v>
      </c>
      <c r="EA230" s="192">
        <f t="shared" si="811"/>
        <v>0</v>
      </c>
      <c r="EB230" s="192">
        <f t="shared" si="812"/>
        <v>0</v>
      </c>
      <c r="EC230" s="192">
        <f t="shared" si="813"/>
        <v>0</v>
      </c>
      <c r="ED230" s="192">
        <f t="shared" si="814"/>
        <v>0</v>
      </c>
      <c r="EE230" s="192">
        <f t="shared" si="815"/>
        <v>0</v>
      </c>
      <c r="EF230" s="192">
        <f t="shared" si="816"/>
        <v>0</v>
      </c>
      <c r="EG230" s="192">
        <f t="shared" si="817"/>
        <v>0</v>
      </c>
      <c r="EH230" s="192">
        <f t="shared" si="818"/>
        <v>0</v>
      </c>
      <c r="EI230" s="192">
        <f t="shared" si="819"/>
        <v>0</v>
      </c>
      <c r="EJ230" s="192">
        <f t="shared" si="820"/>
        <v>0</v>
      </c>
      <c r="EK230" s="192">
        <f t="shared" si="821"/>
        <v>0</v>
      </c>
      <c r="EL230" s="192">
        <f t="shared" si="822"/>
        <v>0</v>
      </c>
      <c r="EM230" s="192">
        <f t="shared" si="823"/>
        <v>0</v>
      </c>
      <c r="EN230" s="192">
        <f t="shared" si="824"/>
        <v>0</v>
      </c>
      <c r="EO230" s="192">
        <f t="shared" si="825"/>
        <v>0</v>
      </c>
      <c r="EP230" s="192">
        <f t="shared" si="826"/>
        <v>0</v>
      </c>
      <c r="EQ230" s="192">
        <f t="shared" si="827"/>
        <v>0</v>
      </c>
      <c r="ER230" s="192">
        <f t="shared" si="828"/>
        <v>0</v>
      </c>
      <c r="ES230" s="192">
        <f t="shared" si="829"/>
        <v>0</v>
      </c>
      <c r="ET230" s="192">
        <f t="shared" si="830"/>
        <v>0</v>
      </c>
      <c r="EU230" s="192">
        <f t="shared" si="831"/>
        <v>0</v>
      </c>
      <c r="EV230" s="192">
        <f t="shared" si="832"/>
        <v>0</v>
      </c>
      <c r="EW230" s="192">
        <f t="shared" si="833"/>
        <v>0</v>
      </c>
      <c r="EX230" s="192">
        <f t="shared" si="834"/>
        <v>0</v>
      </c>
      <c r="EY230" s="192">
        <f t="shared" si="835"/>
        <v>0</v>
      </c>
      <c r="EZ230" s="192">
        <f t="shared" si="836"/>
        <v>0</v>
      </c>
      <c r="FA230" s="192">
        <f t="shared" si="837"/>
        <v>0</v>
      </c>
      <c r="FB230" s="192">
        <f t="shared" si="838"/>
        <v>0</v>
      </c>
      <c r="FC230" s="192">
        <f t="shared" si="839"/>
        <v>0</v>
      </c>
      <c r="FD230" s="192">
        <f t="shared" si="840"/>
        <v>0</v>
      </c>
      <c r="FE230" s="192">
        <f t="shared" si="841"/>
        <v>0</v>
      </c>
      <c r="FF230" s="192">
        <f t="shared" si="842"/>
        <v>0</v>
      </c>
      <c r="FG230" s="192">
        <f t="shared" si="843"/>
        <v>0</v>
      </c>
      <c r="FH230" s="192">
        <f t="shared" si="844"/>
        <v>0</v>
      </c>
      <c r="FI230" s="192">
        <f t="shared" si="845"/>
        <v>0</v>
      </c>
      <c r="FJ230" s="192">
        <f t="shared" si="846"/>
        <v>0</v>
      </c>
      <c r="FK230" s="192">
        <f t="shared" si="847"/>
        <v>0</v>
      </c>
      <c r="FL230" s="192">
        <f t="shared" si="848"/>
        <v>0</v>
      </c>
      <c r="FM230" s="192">
        <f t="shared" si="849"/>
        <v>0</v>
      </c>
      <c r="FN230" s="192">
        <f t="shared" si="850"/>
        <v>0</v>
      </c>
      <c r="FO230" s="192">
        <f t="shared" si="851"/>
        <v>0</v>
      </c>
      <c r="FP230" s="192">
        <f t="shared" si="852"/>
        <v>0</v>
      </c>
      <c r="FQ230" s="192">
        <f t="shared" si="853"/>
        <v>0</v>
      </c>
      <c r="FR230" s="192">
        <f t="shared" si="854"/>
        <v>0</v>
      </c>
      <c r="FS230" s="192">
        <f t="shared" si="855"/>
        <v>0</v>
      </c>
      <c r="FT230" s="192">
        <f t="shared" si="856"/>
        <v>0</v>
      </c>
      <c r="FU230" s="192">
        <f t="shared" si="857"/>
        <v>0</v>
      </c>
      <c r="FV230" s="192">
        <f t="shared" si="858"/>
        <v>0</v>
      </c>
      <c r="FW230" s="192">
        <f t="shared" si="859"/>
        <v>0</v>
      </c>
      <c r="FX230" s="192">
        <f t="shared" si="860"/>
        <v>0</v>
      </c>
      <c r="FY230" s="192">
        <f t="shared" si="861"/>
        <v>0</v>
      </c>
      <c r="FZ230" s="192">
        <f t="shared" si="862"/>
        <v>0</v>
      </c>
      <c r="GA230" s="192">
        <f t="shared" si="863"/>
        <v>0</v>
      </c>
      <c r="GB230" s="192">
        <f t="shared" si="864"/>
        <v>0</v>
      </c>
      <c r="GC230" s="192">
        <f t="shared" si="865"/>
        <v>0</v>
      </c>
      <c r="GD230" s="192">
        <f t="shared" si="866"/>
        <v>0</v>
      </c>
      <c r="GE230" s="192">
        <f t="shared" si="867"/>
        <v>0</v>
      </c>
      <c r="GF230" s="192">
        <f t="shared" si="868"/>
        <v>0</v>
      </c>
      <c r="GG230" s="192">
        <f t="shared" si="869"/>
        <v>0</v>
      </c>
      <c r="GH230" s="192">
        <f t="shared" si="870"/>
        <v>0</v>
      </c>
      <c r="GI230" s="192">
        <f t="shared" si="871"/>
        <v>0</v>
      </c>
      <c r="GJ230" s="192">
        <f t="shared" si="872"/>
        <v>0</v>
      </c>
      <c r="GK230" s="192">
        <f t="shared" si="873"/>
        <v>0</v>
      </c>
      <c r="GL230" s="192">
        <f t="shared" si="874"/>
        <v>0</v>
      </c>
      <c r="GM230" s="192">
        <f t="shared" si="875"/>
        <v>0</v>
      </c>
      <c r="GN230" s="192">
        <f t="shared" si="876"/>
        <v>0</v>
      </c>
      <c r="GO230" s="192">
        <f t="shared" si="877"/>
        <v>0</v>
      </c>
      <c r="GP230" s="192">
        <f t="shared" si="878"/>
        <v>0</v>
      </c>
      <c r="GQ230" s="192">
        <f t="shared" si="879"/>
        <v>0</v>
      </c>
      <c r="GR230" s="192">
        <f t="shared" si="880"/>
        <v>0</v>
      </c>
      <c r="GS230" s="192">
        <f t="shared" si="881"/>
        <v>0</v>
      </c>
      <c r="GT230" s="192">
        <f t="shared" si="882"/>
        <v>0</v>
      </c>
      <c r="GU230" s="192">
        <f t="shared" si="883"/>
        <v>0</v>
      </c>
      <c r="GV230" s="192">
        <f t="shared" si="884"/>
        <v>0</v>
      </c>
      <c r="GW230" s="192">
        <f t="shared" si="885"/>
        <v>0</v>
      </c>
      <c r="GX230" s="192">
        <f t="shared" si="886"/>
        <v>0</v>
      </c>
      <c r="GY230" s="192">
        <f t="shared" si="887"/>
        <v>0</v>
      </c>
      <c r="GZ230" s="192">
        <f t="shared" si="888"/>
        <v>0</v>
      </c>
      <c r="HA230" s="192">
        <f t="shared" si="889"/>
        <v>0</v>
      </c>
      <c r="HB230" s="192">
        <f t="shared" si="890"/>
        <v>0</v>
      </c>
      <c r="HC230" s="192">
        <f t="shared" si="891"/>
        <v>0</v>
      </c>
      <c r="HD230" s="192">
        <f t="shared" si="892"/>
        <v>0</v>
      </c>
      <c r="HE230" s="192">
        <f t="shared" si="893"/>
        <v>0</v>
      </c>
      <c r="HF230" s="192">
        <f t="shared" si="894"/>
        <v>0</v>
      </c>
      <c r="HG230" s="192">
        <f t="shared" si="895"/>
        <v>0</v>
      </c>
      <c r="HH230" s="192">
        <f t="shared" si="896"/>
        <v>0</v>
      </c>
      <c r="HI230" s="192">
        <f t="shared" si="897"/>
        <v>0</v>
      </c>
      <c r="HJ230" s="192">
        <f t="shared" si="898"/>
        <v>0</v>
      </c>
      <c r="HK230" s="192">
        <f t="shared" si="899"/>
        <v>0</v>
      </c>
      <c r="HL230" s="192">
        <f t="shared" si="900"/>
        <v>0</v>
      </c>
      <c r="HM230" s="192">
        <f t="shared" si="901"/>
        <v>0</v>
      </c>
      <c r="HN230" s="194">
        <f t="shared" si="910"/>
        <v>0</v>
      </c>
      <c r="HO230" s="194">
        <f t="shared" si="911"/>
        <v>0</v>
      </c>
      <c r="HP230" s="194">
        <f t="shared" si="912"/>
        <v>0</v>
      </c>
      <c r="HQ230" s="194">
        <f t="shared" si="913"/>
        <v>0</v>
      </c>
      <c r="HR230" s="194">
        <f t="shared" si="914"/>
        <v>0</v>
      </c>
      <c r="HS230" s="195" t="str">
        <f t="shared" si="701"/>
        <v/>
      </c>
      <c r="HT230" s="196">
        <f t="shared" si="915"/>
        <v>0</v>
      </c>
      <c r="HU230" s="196">
        <f t="shared" si="916"/>
        <v>0</v>
      </c>
      <c r="HV230" s="197" t="str">
        <f t="shared" si="702"/>
        <v/>
      </c>
      <c r="HW230" s="197" t="str">
        <f t="shared" si="902"/>
        <v/>
      </c>
      <c r="HX230" s="197" t="str">
        <f t="shared" si="903"/>
        <v/>
      </c>
      <c r="HY230" s="195" t="str">
        <f t="shared" si="703"/>
        <v/>
      </c>
      <c r="HZ230" s="30">
        <f t="shared" si="699"/>
        <v>0</v>
      </c>
      <c r="IA230" s="198">
        <f t="shared" si="704"/>
        <v>0</v>
      </c>
      <c r="IB230" s="195"/>
      <c r="IC230" s="195">
        <f t="shared" si="711"/>
        <v>0</v>
      </c>
      <c r="ID230" s="195">
        <f t="shared" si="705"/>
        <v>0</v>
      </c>
      <c r="IE230" s="195">
        <f t="shared" si="904"/>
        <v>0</v>
      </c>
      <c r="IF230" s="195">
        <f t="shared" si="706"/>
        <v>0</v>
      </c>
      <c r="IG230" s="307">
        <f t="shared" si="707"/>
        <v>0</v>
      </c>
      <c r="IH230" s="307">
        <f t="shared" si="708"/>
        <v>0</v>
      </c>
      <c r="II230" s="44">
        <f t="shared" si="709"/>
        <v>0</v>
      </c>
      <c r="IJ230" s="44">
        <f t="shared" si="712"/>
        <v>0</v>
      </c>
      <c r="IK230" s="44">
        <f t="shared" si="713"/>
        <v>0</v>
      </c>
      <c r="IL230" s="44">
        <f t="shared" si="714"/>
        <v>0</v>
      </c>
      <c r="IM230" s="44">
        <f t="shared" si="715"/>
        <v>0</v>
      </c>
      <c r="IN230" s="44">
        <f t="shared" si="716"/>
        <v>0</v>
      </c>
      <c r="IO230" s="44">
        <f t="shared" si="717"/>
        <v>0</v>
      </c>
    </row>
    <row r="231" spans="1:249" ht="18" customHeight="1">
      <c r="A231" s="188">
        <v>225</v>
      </c>
      <c r="B231" s="326"/>
      <c r="C231" s="289"/>
      <c r="D231" s="199"/>
      <c r="E231" s="189"/>
      <c r="F231" s="189"/>
      <c r="G231" s="190"/>
      <c r="H231" s="190"/>
      <c r="I231" s="272"/>
      <c r="J231" s="207"/>
      <c r="K231" s="214" t="str">
        <f t="shared" si="710"/>
        <v/>
      </c>
      <c r="L231" s="200" t="str">
        <f t="shared" si="718"/>
        <v/>
      </c>
      <c r="M231" s="200" t="str">
        <f t="shared" si="719"/>
        <v/>
      </c>
      <c r="N231" s="209" t="str">
        <f t="shared" si="700"/>
        <v/>
      </c>
      <c r="O231" s="208" t="str">
        <f>IFERROR(IF(D231="","",IF(K231="","",IF(I231="","",IF(F231="F",VLOOKUP(K231,F!A:G,2,0),IF(F231="M",VLOOKUP(K231,M!A:G,2,0),""))))),0)</f>
        <v/>
      </c>
      <c r="P231" s="191" t="str">
        <f>IFERROR(IF(D231="","",IF(K231="","",IF(I231="","",IF(F231="F",VLOOKUP(K231,F!A:G,3,0),IF(F231="M",VLOOKUP(K231,M!A:G,3,0),""))))),0)</f>
        <v/>
      </c>
      <c r="Q231" s="191" t="str">
        <f>IFERROR(IF(D231="","",IF(K231="","",IF(I231="","",IF(F231="F",VLOOKUP(K231,F!A:G,4,0),IF(F231="M",VLOOKUP(K231,M!A:G,4,0),""))))),0)</f>
        <v/>
      </c>
      <c r="R231" s="191" t="str">
        <f>IFERROR(IF(D231="","",IF(K231="","",IF(I231="","",IF(F231="F",VLOOKUP(K231,F!A:G,5,0),IF(F231="M",VLOOKUP(K231,M!A:G,5,0),""))))),0)</f>
        <v/>
      </c>
      <c r="S231" s="191" t="str">
        <f>IFERROR(IF(D231="","",IF(K231="","",IF(I231="","",IF(F231="F",VLOOKUP(K231,F!A:G,6,0),IF(F231="M",VLOOKUP(K231,M!A:G,6,0),""))))),0)</f>
        <v/>
      </c>
      <c r="T231" s="191" t="str">
        <f>IFERROR(IF(D231="","",IF(K231="","",IF(I231="","",IF(F231="F",VLOOKUP(K231,F!A:G,7,0),IF(F231="M",VLOOKUP(K231,M!A:G,7,0),""))))),0)</f>
        <v/>
      </c>
      <c r="U231" s="191" t="str">
        <f>IFERROR(IF(D231="","",IF(K231="","",IF(J231="","",IF(F231="F",VLOOKUP(K231,F!A:M,8,0),IF(F231="M",VLOOKUP(K231,M!A:M,8,0),""))))),0)</f>
        <v/>
      </c>
      <c r="V231" s="191" t="str">
        <f>IFERROR(IF(D231="","",IF(K231="","",IF(J231="","",IF(F231="F",VLOOKUP(K231,F!A:M,9,0),IF(F231="M",VLOOKUP(K231,M!A:M,9,0),""))))),0)</f>
        <v/>
      </c>
      <c r="W231" s="191" t="str">
        <f>IFERROR(IF(D231="","",IF(K231="","",IF(J231="","",IF(F231="F",VLOOKUP(K231,F!A:M,10,0),IF(F231="M",VLOOKUP(K231,M!A:M,10,0),""))))),0)</f>
        <v/>
      </c>
      <c r="X231" s="191" t="str">
        <f>IFERROR(IF(D231="","",IF(K231="","",IF(J231="","",IF(F231="F",VLOOKUP(K231,F!A:M,11,0),IF(F231="M",VLOOKUP(K231,M!A:M,11,0),""))))),0)</f>
        <v/>
      </c>
      <c r="Y231" s="191" t="str">
        <f>IFERROR(IF(D231="","",IF(K231="","",IF(J231="","",IF(F231="F",VLOOKUP(K231,F!A:M,12,0),IF(F231="M",VLOOKUP(K231,M!A:M,12,0),""))))),0)</f>
        <v/>
      </c>
      <c r="Z231" s="191" t="str">
        <f>IFERROR(IF(D231="","",IF(K231="","",IF(J231="","",IF(F231="F",VLOOKUP(K231,F!A:M,13,0),IF(F231="M",VLOOKUP(K231,M!A:M,13,0),""))))),0)</f>
        <v/>
      </c>
      <c r="AA231" s="191" t="str">
        <f>IFERROR(IF(D231="","",IF(F231="","",IF(J231="","",IF(K231="","",IF(AND(K231&gt;23,K231&lt;=60),IF(F231="F",VLOOKUP(MROUND(HZ231,0.5),'F-Weight for Length'!K:S,2,0),VLOOKUP(MROUND(HZ231,0.5),'M-Weight for Length'!K:S,2,0)),IF(K231&gt;60,IF(F231="F",VLOOKUP(K231,'F-Weight for Length'!U:AC,2,0),VLOOKUP(K231,'M-Weight for Length'!U:AC,2,0)),IF(F231="F",VLOOKUP(MROUND(HZ231,0.5),'F-Weight for Length'!A:I,2,0),VLOOKUP(MROUND(HZ231,0.5),'M-Weight for Length'!A:I,2,0)))))))),0)</f>
        <v/>
      </c>
      <c r="AB231" s="191" t="str">
        <f>IFERROR(IF(D231="","",IF(F231="","",IF(J231="","",IF(K231="","",IF(AND(K231&gt;23,K231&lt;=60),IF(F231="F",VLOOKUP(MROUND(HZ231,0.5),'F-Weight for Length'!K:S,3,0),VLOOKUP(MROUND(HZ231,0.5),'M-Weight for Length'!K:S,3,0)),IF(K231&gt;60,IF(F231="F",VLOOKUP(K231,'F-Weight for Length'!U:AC,3,0),VLOOKUP(K231,'M-Weight for Length'!U:AC,3,0)),IF(F231="F",VLOOKUP(MROUND(HZ231,0.5),'F-Weight for Length'!A:I,3,0),VLOOKUP(MROUND(HZ231,0.5),'M-Weight for Length'!A:I,3,0)))))))),0)</f>
        <v/>
      </c>
      <c r="AC231" s="191" t="str">
        <f>IFERROR(IF(D231="","",IF(F231="","",IF(J231="","",IF(K231="","",IF(AND(K231&gt;23,K231&lt;=60),IF(F231="F",VLOOKUP(MROUND(HZ231,0.5),'F-Weight for Length'!K:S,4,0),VLOOKUP(MROUND(HZ231,0.5),'M-Weight for Length'!K:S,4,0)),IF(K231&gt;60,IF(F231="F",VLOOKUP(K231,'F-Weight for Length'!U:AC,4,0),VLOOKUP(K231,'M-Weight for Length'!U:AC,4,0)),IF(F231="F",VLOOKUP(MROUND(HZ231,0.5),'F-Weight for Length'!A:I,4,0),VLOOKUP(MROUND(HZ231,0.5),'M-Weight for Length'!A:I,4,0)))))))),0)</f>
        <v/>
      </c>
      <c r="AD231" s="191" t="str">
        <f>IFERROR(IF(D231="","",IF(F231="","",IF(J231="","",IF(K231="","",IF(AND(K231&gt;23,K231&lt;=60),IF(F231="F",VLOOKUP(MROUND(HZ231,0.5),'F-Weight for Length'!K:S,5,0),VLOOKUP(MROUND(HZ231,0.5),'M-Weight for Length'!K:S,5,0)),IF(K231&gt;60,IF(F231="F",VLOOKUP(K231,'F-Weight for Length'!U:AC,5,0),VLOOKUP(K231,'M-Weight for Length'!U:AC,5,0)),IF(F231="F",VLOOKUP(MROUND(HZ231,0.5),'F-Weight for Length'!A:I,5,0),VLOOKUP(MROUND(HZ231,0.5),'M-Weight for Length'!A:I,5,0)))))))),0)</f>
        <v/>
      </c>
      <c r="AE231" s="191" t="str">
        <f>IFERROR(IF(D231="","",IF(F231="","",IF(J231="","",IF(K231="","",IF(AND(K231&gt;23,K231&lt;=60),IF(F231="F",VLOOKUP(MROUND(HZ231,0.5),'F-Weight for Length'!K:S,6,0),VLOOKUP(MROUND(HZ231,0.5),'M-Weight for Length'!K:S,6,0)),IF(K231&gt;60,IF(F231="F",VLOOKUP(K231,'F-Weight for Length'!U:AC,6,0),VLOOKUP(K231,'M-Weight for Length'!U:AC,6,0)),IF(F231="F",VLOOKUP(MROUND(HZ231,0.5),'F-Weight for Length'!A:I,6,0),VLOOKUP(MROUND(HZ231,0.5),'M-Weight for Length'!A:I,6,0)))))))),0)</f>
        <v/>
      </c>
      <c r="AF231" s="191" t="str">
        <f>IFERROR(IF(D231="","",IF(F231="","",IF(J231="","",IF(K231="","",IF(AND(K231&gt;23,K231&lt;=60),IF(F231="F",VLOOKUP(MROUND(HZ231,0.5),'F-Weight for Length'!K:S,7,0),VLOOKUP(MROUND(HZ231,0.5),'M-Weight for Length'!K:S,7,0)),IF(K231&gt;60,IF(F231="F",VLOOKUP(K231,'F-Weight for Length'!U:AC,7,0),VLOOKUP(K231,'M-Weight for Length'!U:AC,7,0)),IF(F231="F",VLOOKUP(MROUND(HZ231,0.5),'F-Weight for Length'!A:I,7,0),VLOOKUP(MROUND(HZ231,0.5),'M-Weight for Length'!A:I,7,0)))))))),0)</f>
        <v/>
      </c>
      <c r="AG231" s="191" t="str">
        <f>IFERROR(IF(D231="","",IF(F231="","",IF(J231="","",IF(K231="","",IF(AND(K231&gt;23,K231&lt;=60),IF(F231="F",VLOOKUP(MROUND(HZ231,0.5),'F-Weight for Length'!K:S,8,0),VLOOKUP(MROUND(HZ231,0.5),'M-Weight for Length'!K:S,8,0)),IF(K231&gt;60,IF(F231="F",VLOOKUP(K231,'F-Weight for Length'!U:AC,8,0),VLOOKUP(K231,'M-Weight for Length'!U:AC,8,0)),IF(F231="F",VLOOKUP(MROUND(HZ231,0.5),'F-Weight for Length'!A:I,8,0),VLOOKUP(MROUND(HZ231,0.5),'M-Weight for Length'!A:I,8,0)))))))),0)</f>
        <v/>
      </c>
      <c r="AH231" s="191" t="str">
        <f>IFERROR(IF(D231="","",IF(F231="","",IF(J231="","",IF(K231="","",IF(AND(K231&gt;23,K231&lt;=60),IF(F231="F",VLOOKUP(MROUND(HZ231,0.5),'F-Weight for Length'!K:S,9,0),VLOOKUP(MROUND(HZ231,0.5),'M-Weight for Length'!K:S,9,0)),IF(K231&gt;60,IF(F231="F",VLOOKUP(K231,'F-Weight for Length'!U:AC,9,0),VLOOKUP(K231,'M-Weight for Length'!U:AC,9,0)),IF(F231="F",VLOOKUP(MROUND(HZ231,0.5),'F-Weight for Length'!A:I,9,0),VLOOKUP(MROUND(HZ231,0.5),'M-Weight for Length'!A:I,9,0)))))))),0)</f>
        <v/>
      </c>
      <c r="AI231" s="192">
        <f t="shared" si="720"/>
        <v>0</v>
      </c>
      <c r="AJ231" s="192">
        <f t="shared" si="721"/>
        <v>0</v>
      </c>
      <c r="AK231" s="192">
        <f t="shared" si="722"/>
        <v>0</v>
      </c>
      <c r="AL231" s="192">
        <f t="shared" si="723"/>
        <v>0</v>
      </c>
      <c r="AM231" s="192">
        <f t="shared" si="724"/>
        <v>0</v>
      </c>
      <c r="AN231" s="192">
        <f t="shared" si="725"/>
        <v>0</v>
      </c>
      <c r="AO231" s="192">
        <f t="shared" si="726"/>
        <v>0</v>
      </c>
      <c r="AP231" s="192">
        <f t="shared" si="727"/>
        <v>0</v>
      </c>
      <c r="AQ231" s="192">
        <f t="shared" si="728"/>
        <v>0</v>
      </c>
      <c r="AR231" s="192">
        <f t="shared" si="729"/>
        <v>0</v>
      </c>
      <c r="AS231" s="192">
        <f t="shared" si="730"/>
        <v>0</v>
      </c>
      <c r="AT231" s="192">
        <f t="shared" si="731"/>
        <v>0</v>
      </c>
      <c r="AU231" s="192">
        <f t="shared" si="732"/>
        <v>0</v>
      </c>
      <c r="AV231" s="192">
        <f t="shared" si="733"/>
        <v>0</v>
      </c>
      <c r="AW231" s="192">
        <f t="shared" si="734"/>
        <v>0</v>
      </c>
      <c r="AX231" s="192">
        <f t="shared" si="735"/>
        <v>0</v>
      </c>
      <c r="AY231" s="192">
        <f t="shared" si="736"/>
        <v>0</v>
      </c>
      <c r="AZ231" s="192">
        <f t="shared" si="737"/>
        <v>0</v>
      </c>
      <c r="BA231" s="192">
        <f t="shared" si="738"/>
        <v>0</v>
      </c>
      <c r="BB231" s="192">
        <f t="shared" si="739"/>
        <v>0</v>
      </c>
      <c r="BC231" s="192">
        <f t="shared" si="740"/>
        <v>0</v>
      </c>
      <c r="BD231" s="192">
        <f t="shared" si="741"/>
        <v>0</v>
      </c>
      <c r="BE231" s="192">
        <f t="shared" si="742"/>
        <v>0</v>
      </c>
      <c r="BF231" s="192">
        <f t="shared" si="743"/>
        <v>0</v>
      </c>
      <c r="BG231" s="192">
        <f t="shared" si="744"/>
        <v>0</v>
      </c>
      <c r="BH231" s="192">
        <f t="shared" si="745"/>
        <v>0</v>
      </c>
      <c r="BI231" s="192">
        <f t="shared" si="746"/>
        <v>0</v>
      </c>
      <c r="BJ231" s="192">
        <f t="shared" si="747"/>
        <v>0</v>
      </c>
      <c r="BK231" s="192">
        <f t="shared" si="748"/>
        <v>0</v>
      </c>
      <c r="BL231" s="192">
        <f t="shared" si="749"/>
        <v>0</v>
      </c>
      <c r="BM231" s="192">
        <f t="shared" si="750"/>
        <v>0</v>
      </c>
      <c r="BN231" s="192">
        <f t="shared" si="751"/>
        <v>0</v>
      </c>
      <c r="BO231" s="192">
        <f t="shared" si="752"/>
        <v>0</v>
      </c>
      <c r="BP231" s="192">
        <f t="shared" si="753"/>
        <v>0</v>
      </c>
      <c r="BQ231" s="192">
        <f t="shared" si="754"/>
        <v>0</v>
      </c>
      <c r="BR231" s="192">
        <f t="shared" si="755"/>
        <v>0</v>
      </c>
      <c r="BS231" s="192">
        <f t="shared" si="756"/>
        <v>0</v>
      </c>
      <c r="BT231" s="192">
        <f t="shared" si="757"/>
        <v>0</v>
      </c>
      <c r="BU231" s="192">
        <f t="shared" si="758"/>
        <v>0</v>
      </c>
      <c r="BV231" s="192">
        <f t="shared" si="759"/>
        <v>0</v>
      </c>
      <c r="BW231" s="192">
        <f t="shared" si="760"/>
        <v>0</v>
      </c>
      <c r="BX231" s="192">
        <f t="shared" si="761"/>
        <v>0</v>
      </c>
      <c r="BY231" s="192">
        <f t="shared" si="762"/>
        <v>0</v>
      </c>
      <c r="BZ231" s="192">
        <f t="shared" si="763"/>
        <v>0</v>
      </c>
      <c r="CA231" s="192">
        <f t="shared" si="764"/>
        <v>0</v>
      </c>
      <c r="CB231" s="192">
        <f t="shared" si="765"/>
        <v>0</v>
      </c>
      <c r="CC231" s="192">
        <f t="shared" si="766"/>
        <v>0</v>
      </c>
      <c r="CD231" s="192">
        <f t="shared" si="767"/>
        <v>0</v>
      </c>
      <c r="CE231" s="192">
        <f t="shared" si="768"/>
        <v>0</v>
      </c>
      <c r="CF231" s="192">
        <f t="shared" si="769"/>
        <v>0</v>
      </c>
      <c r="CG231" s="192">
        <f t="shared" si="770"/>
        <v>0</v>
      </c>
      <c r="CH231" s="192">
        <f t="shared" si="771"/>
        <v>0</v>
      </c>
      <c r="CI231" s="192">
        <f t="shared" si="772"/>
        <v>0</v>
      </c>
      <c r="CJ231" s="192">
        <f t="shared" si="773"/>
        <v>0</v>
      </c>
      <c r="CK231" s="192">
        <f t="shared" si="774"/>
        <v>0</v>
      </c>
      <c r="CL231" s="192">
        <f t="shared" si="775"/>
        <v>0</v>
      </c>
      <c r="CM231" s="192">
        <f t="shared" si="776"/>
        <v>0</v>
      </c>
      <c r="CN231" s="192">
        <f t="shared" si="777"/>
        <v>0</v>
      </c>
      <c r="CO231" s="192">
        <f t="shared" si="778"/>
        <v>0</v>
      </c>
      <c r="CP231" s="192">
        <f t="shared" si="779"/>
        <v>0</v>
      </c>
      <c r="CQ231" s="192">
        <f t="shared" si="780"/>
        <v>0</v>
      </c>
      <c r="CR231" s="192">
        <f t="shared" si="781"/>
        <v>0</v>
      </c>
      <c r="CS231" s="192">
        <f t="shared" si="782"/>
        <v>0</v>
      </c>
      <c r="CT231" s="192">
        <f t="shared" si="783"/>
        <v>0</v>
      </c>
      <c r="CU231" s="192">
        <f t="shared" si="784"/>
        <v>0</v>
      </c>
      <c r="CV231" s="192">
        <f t="shared" si="785"/>
        <v>0</v>
      </c>
      <c r="CW231" s="192">
        <f t="shared" si="786"/>
        <v>0</v>
      </c>
      <c r="CX231" s="192">
        <f t="shared" si="787"/>
        <v>0</v>
      </c>
      <c r="CY231" s="192">
        <f t="shared" si="788"/>
        <v>0</v>
      </c>
      <c r="CZ231" s="192">
        <f t="shared" si="789"/>
        <v>0</v>
      </c>
      <c r="DA231" s="192">
        <f t="shared" si="790"/>
        <v>0</v>
      </c>
      <c r="DB231" s="192">
        <f t="shared" si="791"/>
        <v>0</v>
      </c>
      <c r="DC231" s="192">
        <f t="shared" si="792"/>
        <v>0</v>
      </c>
      <c r="DD231" s="192">
        <f t="shared" si="793"/>
        <v>0</v>
      </c>
      <c r="DE231" s="192">
        <f t="shared" si="794"/>
        <v>0</v>
      </c>
      <c r="DF231" s="192">
        <f t="shared" si="795"/>
        <v>0</v>
      </c>
      <c r="DG231" s="192">
        <f t="shared" si="796"/>
        <v>0</v>
      </c>
      <c r="DH231" s="192">
        <f t="shared" si="797"/>
        <v>0</v>
      </c>
      <c r="DI231" s="192">
        <f t="shared" si="798"/>
        <v>0</v>
      </c>
      <c r="DJ231" s="192">
        <f t="shared" si="799"/>
        <v>0</v>
      </c>
      <c r="DK231" s="192">
        <f t="shared" si="800"/>
        <v>0</v>
      </c>
      <c r="DL231" s="192">
        <f t="shared" si="801"/>
        <v>0</v>
      </c>
      <c r="DM231" s="192">
        <f t="shared" si="802"/>
        <v>0</v>
      </c>
      <c r="DN231" s="192">
        <f t="shared" si="803"/>
        <v>0</v>
      </c>
      <c r="DO231" s="192">
        <f t="shared" si="804"/>
        <v>0</v>
      </c>
      <c r="DP231" s="192">
        <f t="shared" si="805"/>
        <v>0</v>
      </c>
      <c r="DQ231" s="192">
        <f t="shared" si="806"/>
        <v>0</v>
      </c>
      <c r="DR231" s="192">
        <f t="shared" si="807"/>
        <v>0</v>
      </c>
      <c r="DS231" s="192">
        <f t="shared" si="808"/>
        <v>0</v>
      </c>
      <c r="DT231" s="192">
        <f t="shared" si="809"/>
        <v>0</v>
      </c>
      <c r="DU231" s="192">
        <f t="shared" si="810"/>
        <v>0</v>
      </c>
      <c r="DV231" s="193">
        <f t="shared" si="905"/>
        <v>0</v>
      </c>
      <c r="DW231" s="193">
        <f t="shared" si="906"/>
        <v>0</v>
      </c>
      <c r="DX231" s="193">
        <f t="shared" si="907"/>
        <v>0</v>
      </c>
      <c r="DY231" s="193">
        <f t="shared" si="908"/>
        <v>0</v>
      </c>
      <c r="DZ231" s="193">
        <f t="shared" si="909"/>
        <v>0</v>
      </c>
      <c r="EA231" s="192">
        <f t="shared" si="811"/>
        <v>0</v>
      </c>
      <c r="EB231" s="192">
        <f t="shared" si="812"/>
        <v>0</v>
      </c>
      <c r="EC231" s="192">
        <f t="shared" si="813"/>
        <v>0</v>
      </c>
      <c r="ED231" s="192">
        <f t="shared" si="814"/>
        <v>0</v>
      </c>
      <c r="EE231" s="192">
        <f t="shared" si="815"/>
        <v>0</v>
      </c>
      <c r="EF231" s="192">
        <f t="shared" si="816"/>
        <v>0</v>
      </c>
      <c r="EG231" s="192">
        <f t="shared" si="817"/>
        <v>0</v>
      </c>
      <c r="EH231" s="192">
        <f t="shared" si="818"/>
        <v>0</v>
      </c>
      <c r="EI231" s="192">
        <f t="shared" si="819"/>
        <v>0</v>
      </c>
      <c r="EJ231" s="192">
        <f t="shared" si="820"/>
        <v>0</v>
      </c>
      <c r="EK231" s="192">
        <f t="shared" si="821"/>
        <v>0</v>
      </c>
      <c r="EL231" s="192">
        <f t="shared" si="822"/>
        <v>0</v>
      </c>
      <c r="EM231" s="192">
        <f t="shared" si="823"/>
        <v>0</v>
      </c>
      <c r="EN231" s="192">
        <f t="shared" si="824"/>
        <v>0</v>
      </c>
      <c r="EO231" s="192">
        <f t="shared" si="825"/>
        <v>0</v>
      </c>
      <c r="EP231" s="192">
        <f t="shared" si="826"/>
        <v>0</v>
      </c>
      <c r="EQ231" s="192">
        <f t="shared" si="827"/>
        <v>0</v>
      </c>
      <c r="ER231" s="192">
        <f t="shared" si="828"/>
        <v>0</v>
      </c>
      <c r="ES231" s="192">
        <f t="shared" si="829"/>
        <v>0</v>
      </c>
      <c r="ET231" s="192">
        <f t="shared" si="830"/>
        <v>0</v>
      </c>
      <c r="EU231" s="192">
        <f t="shared" si="831"/>
        <v>0</v>
      </c>
      <c r="EV231" s="192">
        <f t="shared" si="832"/>
        <v>0</v>
      </c>
      <c r="EW231" s="192">
        <f t="shared" si="833"/>
        <v>0</v>
      </c>
      <c r="EX231" s="192">
        <f t="shared" si="834"/>
        <v>0</v>
      </c>
      <c r="EY231" s="192">
        <f t="shared" si="835"/>
        <v>0</v>
      </c>
      <c r="EZ231" s="192">
        <f t="shared" si="836"/>
        <v>0</v>
      </c>
      <c r="FA231" s="192">
        <f t="shared" si="837"/>
        <v>0</v>
      </c>
      <c r="FB231" s="192">
        <f t="shared" si="838"/>
        <v>0</v>
      </c>
      <c r="FC231" s="192">
        <f t="shared" si="839"/>
        <v>0</v>
      </c>
      <c r="FD231" s="192">
        <f t="shared" si="840"/>
        <v>0</v>
      </c>
      <c r="FE231" s="192">
        <f t="shared" si="841"/>
        <v>0</v>
      </c>
      <c r="FF231" s="192">
        <f t="shared" si="842"/>
        <v>0</v>
      </c>
      <c r="FG231" s="192">
        <f t="shared" si="843"/>
        <v>0</v>
      </c>
      <c r="FH231" s="192">
        <f t="shared" si="844"/>
        <v>0</v>
      </c>
      <c r="FI231" s="192">
        <f t="shared" si="845"/>
        <v>0</v>
      </c>
      <c r="FJ231" s="192">
        <f t="shared" si="846"/>
        <v>0</v>
      </c>
      <c r="FK231" s="192">
        <f t="shared" si="847"/>
        <v>0</v>
      </c>
      <c r="FL231" s="192">
        <f t="shared" si="848"/>
        <v>0</v>
      </c>
      <c r="FM231" s="192">
        <f t="shared" si="849"/>
        <v>0</v>
      </c>
      <c r="FN231" s="192">
        <f t="shared" si="850"/>
        <v>0</v>
      </c>
      <c r="FO231" s="192">
        <f t="shared" si="851"/>
        <v>0</v>
      </c>
      <c r="FP231" s="192">
        <f t="shared" si="852"/>
        <v>0</v>
      </c>
      <c r="FQ231" s="192">
        <f t="shared" si="853"/>
        <v>0</v>
      </c>
      <c r="FR231" s="192">
        <f t="shared" si="854"/>
        <v>0</v>
      </c>
      <c r="FS231" s="192">
        <f t="shared" si="855"/>
        <v>0</v>
      </c>
      <c r="FT231" s="192">
        <f t="shared" si="856"/>
        <v>0</v>
      </c>
      <c r="FU231" s="192">
        <f t="shared" si="857"/>
        <v>0</v>
      </c>
      <c r="FV231" s="192">
        <f t="shared" si="858"/>
        <v>0</v>
      </c>
      <c r="FW231" s="192">
        <f t="shared" si="859"/>
        <v>0</v>
      </c>
      <c r="FX231" s="192">
        <f t="shared" si="860"/>
        <v>0</v>
      </c>
      <c r="FY231" s="192">
        <f t="shared" si="861"/>
        <v>0</v>
      </c>
      <c r="FZ231" s="192">
        <f t="shared" si="862"/>
        <v>0</v>
      </c>
      <c r="GA231" s="192">
        <f t="shared" si="863"/>
        <v>0</v>
      </c>
      <c r="GB231" s="192">
        <f t="shared" si="864"/>
        <v>0</v>
      </c>
      <c r="GC231" s="192">
        <f t="shared" si="865"/>
        <v>0</v>
      </c>
      <c r="GD231" s="192">
        <f t="shared" si="866"/>
        <v>0</v>
      </c>
      <c r="GE231" s="192">
        <f t="shared" si="867"/>
        <v>0</v>
      </c>
      <c r="GF231" s="192">
        <f t="shared" si="868"/>
        <v>0</v>
      </c>
      <c r="GG231" s="192">
        <f t="shared" si="869"/>
        <v>0</v>
      </c>
      <c r="GH231" s="192">
        <f t="shared" si="870"/>
        <v>0</v>
      </c>
      <c r="GI231" s="192">
        <f t="shared" si="871"/>
        <v>0</v>
      </c>
      <c r="GJ231" s="192">
        <f t="shared" si="872"/>
        <v>0</v>
      </c>
      <c r="GK231" s="192">
        <f t="shared" si="873"/>
        <v>0</v>
      </c>
      <c r="GL231" s="192">
        <f t="shared" si="874"/>
        <v>0</v>
      </c>
      <c r="GM231" s="192">
        <f t="shared" si="875"/>
        <v>0</v>
      </c>
      <c r="GN231" s="192">
        <f t="shared" si="876"/>
        <v>0</v>
      </c>
      <c r="GO231" s="192">
        <f t="shared" si="877"/>
        <v>0</v>
      </c>
      <c r="GP231" s="192">
        <f t="shared" si="878"/>
        <v>0</v>
      </c>
      <c r="GQ231" s="192">
        <f t="shared" si="879"/>
        <v>0</v>
      </c>
      <c r="GR231" s="192">
        <f t="shared" si="880"/>
        <v>0</v>
      </c>
      <c r="GS231" s="192">
        <f t="shared" si="881"/>
        <v>0</v>
      </c>
      <c r="GT231" s="192">
        <f t="shared" si="882"/>
        <v>0</v>
      </c>
      <c r="GU231" s="192">
        <f t="shared" si="883"/>
        <v>0</v>
      </c>
      <c r="GV231" s="192">
        <f t="shared" si="884"/>
        <v>0</v>
      </c>
      <c r="GW231" s="192">
        <f t="shared" si="885"/>
        <v>0</v>
      </c>
      <c r="GX231" s="192">
        <f t="shared" si="886"/>
        <v>0</v>
      </c>
      <c r="GY231" s="192">
        <f t="shared" si="887"/>
        <v>0</v>
      </c>
      <c r="GZ231" s="192">
        <f t="shared" si="888"/>
        <v>0</v>
      </c>
      <c r="HA231" s="192">
        <f t="shared" si="889"/>
        <v>0</v>
      </c>
      <c r="HB231" s="192">
        <f t="shared" si="890"/>
        <v>0</v>
      </c>
      <c r="HC231" s="192">
        <f t="shared" si="891"/>
        <v>0</v>
      </c>
      <c r="HD231" s="192">
        <f t="shared" si="892"/>
        <v>0</v>
      </c>
      <c r="HE231" s="192">
        <f t="shared" si="893"/>
        <v>0</v>
      </c>
      <c r="HF231" s="192">
        <f t="shared" si="894"/>
        <v>0</v>
      </c>
      <c r="HG231" s="192">
        <f t="shared" si="895"/>
        <v>0</v>
      </c>
      <c r="HH231" s="192">
        <f t="shared" si="896"/>
        <v>0</v>
      </c>
      <c r="HI231" s="192">
        <f t="shared" si="897"/>
        <v>0</v>
      </c>
      <c r="HJ231" s="192">
        <f t="shared" si="898"/>
        <v>0</v>
      </c>
      <c r="HK231" s="192">
        <f t="shared" si="899"/>
        <v>0</v>
      </c>
      <c r="HL231" s="192">
        <f t="shared" si="900"/>
        <v>0</v>
      </c>
      <c r="HM231" s="192">
        <f t="shared" si="901"/>
        <v>0</v>
      </c>
      <c r="HN231" s="194">
        <f t="shared" si="910"/>
        <v>0</v>
      </c>
      <c r="HO231" s="194">
        <f t="shared" si="911"/>
        <v>0</v>
      </c>
      <c r="HP231" s="194">
        <f t="shared" si="912"/>
        <v>0</v>
      </c>
      <c r="HQ231" s="194">
        <f t="shared" si="913"/>
        <v>0</v>
      </c>
      <c r="HR231" s="194">
        <f t="shared" si="914"/>
        <v>0</v>
      </c>
      <c r="HS231" s="195" t="str">
        <f t="shared" si="701"/>
        <v/>
      </c>
      <c r="HT231" s="196">
        <f t="shared" si="915"/>
        <v>0</v>
      </c>
      <c r="HU231" s="196">
        <f t="shared" si="916"/>
        <v>0</v>
      </c>
      <c r="HV231" s="197" t="str">
        <f t="shared" si="702"/>
        <v/>
      </c>
      <c r="HW231" s="197" t="str">
        <f t="shared" si="902"/>
        <v/>
      </c>
      <c r="HX231" s="197" t="str">
        <f t="shared" si="903"/>
        <v/>
      </c>
      <c r="HY231" s="195" t="str">
        <f t="shared" si="703"/>
        <v/>
      </c>
      <c r="HZ231" s="30">
        <f t="shared" si="699"/>
        <v>0</v>
      </c>
      <c r="IA231" s="198">
        <f t="shared" si="704"/>
        <v>0</v>
      </c>
      <c r="IB231" s="195"/>
      <c r="IC231" s="195">
        <f t="shared" si="711"/>
        <v>0</v>
      </c>
      <c r="ID231" s="195">
        <f t="shared" si="705"/>
        <v>0</v>
      </c>
      <c r="IE231" s="195">
        <f t="shared" si="904"/>
        <v>0</v>
      </c>
      <c r="IF231" s="195">
        <f t="shared" si="706"/>
        <v>0</v>
      </c>
      <c r="IG231" s="307">
        <f t="shared" si="707"/>
        <v>0</v>
      </c>
      <c r="IH231" s="307">
        <f t="shared" si="708"/>
        <v>0</v>
      </c>
      <c r="II231" s="44">
        <f t="shared" si="709"/>
        <v>0</v>
      </c>
      <c r="IJ231" s="44">
        <f t="shared" si="712"/>
        <v>0</v>
      </c>
      <c r="IK231" s="44">
        <f t="shared" si="713"/>
        <v>0</v>
      </c>
      <c r="IL231" s="44">
        <f t="shared" si="714"/>
        <v>0</v>
      </c>
      <c r="IM231" s="44">
        <f t="shared" si="715"/>
        <v>0</v>
      </c>
      <c r="IN231" s="44">
        <f t="shared" si="716"/>
        <v>0</v>
      </c>
      <c r="IO231" s="44">
        <f t="shared" si="717"/>
        <v>0</v>
      </c>
    </row>
    <row r="232" spans="1:249" ht="18" customHeight="1">
      <c r="A232" s="188">
        <v>226</v>
      </c>
      <c r="B232" s="326"/>
      <c r="C232" s="289"/>
      <c r="D232" s="199"/>
      <c r="E232" s="189"/>
      <c r="F232" s="189"/>
      <c r="G232" s="190"/>
      <c r="H232" s="190"/>
      <c r="I232" s="272"/>
      <c r="J232" s="207"/>
      <c r="K232" s="214" t="str">
        <f t="shared" si="710"/>
        <v/>
      </c>
      <c r="L232" s="200" t="str">
        <f t="shared" si="718"/>
        <v/>
      </c>
      <c r="M232" s="200" t="str">
        <f t="shared" si="719"/>
        <v/>
      </c>
      <c r="N232" s="209" t="str">
        <f t="shared" si="700"/>
        <v/>
      </c>
      <c r="O232" s="208" t="str">
        <f>IFERROR(IF(D232="","",IF(K232="","",IF(I232="","",IF(F232="F",VLOOKUP(K232,F!A:G,2,0),IF(F232="M",VLOOKUP(K232,M!A:G,2,0),""))))),0)</f>
        <v/>
      </c>
      <c r="P232" s="191" t="str">
        <f>IFERROR(IF(D232="","",IF(K232="","",IF(I232="","",IF(F232="F",VLOOKUP(K232,F!A:G,3,0),IF(F232="M",VLOOKUP(K232,M!A:G,3,0),""))))),0)</f>
        <v/>
      </c>
      <c r="Q232" s="191" t="str">
        <f>IFERROR(IF(D232="","",IF(K232="","",IF(I232="","",IF(F232="F",VLOOKUP(K232,F!A:G,4,0),IF(F232="M",VLOOKUP(K232,M!A:G,4,0),""))))),0)</f>
        <v/>
      </c>
      <c r="R232" s="191" t="str">
        <f>IFERROR(IF(D232="","",IF(K232="","",IF(I232="","",IF(F232="F",VLOOKUP(K232,F!A:G,5,0),IF(F232="M",VLOOKUP(K232,M!A:G,5,0),""))))),0)</f>
        <v/>
      </c>
      <c r="S232" s="191" t="str">
        <f>IFERROR(IF(D232="","",IF(K232="","",IF(I232="","",IF(F232="F",VLOOKUP(K232,F!A:G,6,0),IF(F232="M",VLOOKUP(K232,M!A:G,6,0),""))))),0)</f>
        <v/>
      </c>
      <c r="T232" s="191" t="str">
        <f>IFERROR(IF(D232="","",IF(K232="","",IF(I232="","",IF(F232="F",VLOOKUP(K232,F!A:G,7,0),IF(F232="M",VLOOKUP(K232,M!A:G,7,0),""))))),0)</f>
        <v/>
      </c>
      <c r="U232" s="191" t="str">
        <f>IFERROR(IF(D232="","",IF(K232="","",IF(J232="","",IF(F232="F",VLOOKUP(K232,F!A:M,8,0),IF(F232="M",VLOOKUP(K232,M!A:M,8,0),""))))),0)</f>
        <v/>
      </c>
      <c r="V232" s="191" t="str">
        <f>IFERROR(IF(D232="","",IF(K232="","",IF(J232="","",IF(F232="F",VLOOKUP(K232,F!A:M,9,0),IF(F232="M",VLOOKUP(K232,M!A:M,9,0),""))))),0)</f>
        <v/>
      </c>
      <c r="W232" s="191" t="str">
        <f>IFERROR(IF(D232="","",IF(K232="","",IF(J232="","",IF(F232="F",VLOOKUP(K232,F!A:M,10,0),IF(F232="M",VLOOKUP(K232,M!A:M,10,0),""))))),0)</f>
        <v/>
      </c>
      <c r="X232" s="191" t="str">
        <f>IFERROR(IF(D232="","",IF(K232="","",IF(J232="","",IF(F232="F",VLOOKUP(K232,F!A:M,11,0),IF(F232="M",VLOOKUP(K232,M!A:M,11,0),""))))),0)</f>
        <v/>
      </c>
      <c r="Y232" s="191" t="str">
        <f>IFERROR(IF(D232="","",IF(K232="","",IF(J232="","",IF(F232="F",VLOOKUP(K232,F!A:M,12,0),IF(F232="M",VLOOKUP(K232,M!A:M,12,0),""))))),0)</f>
        <v/>
      </c>
      <c r="Z232" s="191" t="str">
        <f>IFERROR(IF(D232="","",IF(K232="","",IF(J232="","",IF(F232="F",VLOOKUP(K232,F!A:M,13,0),IF(F232="M",VLOOKUP(K232,M!A:M,13,0),""))))),0)</f>
        <v/>
      </c>
      <c r="AA232" s="191" t="str">
        <f>IFERROR(IF(D232="","",IF(F232="","",IF(J232="","",IF(K232="","",IF(AND(K232&gt;23,K232&lt;=60),IF(F232="F",VLOOKUP(MROUND(HZ232,0.5),'F-Weight for Length'!K:S,2,0),VLOOKUP(MROUND(HZ232,0.5),'M-Weight for Length'!K:S,2,0)),IF(K232&gt;60,IF(F232="F",VLOOKUP(K232,'F-Weight for Length'!U:AC,2,0),VLOOKUP(K232,'M-Weight for Length'!U:AC,2,0)),IF(F232="F",VLOOKUP(MROUND(HZ232,0.5),'F-Weight for Length'!A:I,2,0),VLOOKUP(MROUND(HZ232,0.5),'M-Weight for Length'!A:I,2,0)))))))),0)</f>
        <v/>
      </c>
      <c r="AB232" s="191" t="str">
        <f>IFERROR(IF(D232="","",IF(F232="","",IF(J232="","",IF(K232="","",IF(AND(K232&gt;23,K232&lt;=60),IF(F232="F",VLOOKUP(MROUND(HZ232,0.5),'F-Weight for Length'!K:S,3,0),VLOOKUP(MROUND(HZ232,0.5),'M-Weight for Length'!K:S,3,0)),IF(K232&gt;60,IF(F232="F",VLOOKUP(K232,'F-Weight for Length'!U:AC,3,0),VLOOKUP(K232,'M-Weight for Length'!U:AC,3,0)),IF(F232="F",VLOOKUP(MROUND(HZ232,0.5),'F-Weight for Length'!A:I,3,0),VLOOKUP(MROUND(HZ232,0.5),'M-Weight for Length'!A:I,3,0)))))))),0)</f>
        <v/>
      </c>
      <c r="AC232" s="191" t="str">
        <f>IFERROR(IF(D232="","",IF(F232="","",IF(J232="","",IF(K232="","",IF(AND(K232&gt;23,K232&lt;=60),IF(F232="F",VLOOKUP(MROUND(HZ232,0.5),'F-Weight for Length'!K:S,4,0),VLOOKUP(MROUND(HZ232,0.5),'M-Weight for Length'!K:S,4,0)),IF(K232&gt;60,IF(F232="F",VLOOKUP(K232,'F-Weight for Length'!U:AC,4,0),VLOOKUP(K232,'M-Weight for Length'!U:AC,4,0)),IF(F232="F",VLOOKUP(MROUND(HZ232,0.5),'F-Weight for Length'!A:I,4,0),VLOOKUP(MROUND(HZ232,0.5),'M-Weight for Length'!A:I,4,0)))))))),0)</f>
        <v/>
      </c>
      <c r="AD232" s="191" t="str">
        <f>IFERROR(IF(D232="","",IF(F232="","",IF(J232="","",IF(K232="","",IF(AND(K232&gt;23,K232&lt;=60),IF(F232="F",VLOOKUP(MROUND(HZ232,0.5),'F-Weight for Length'!K:S,5,0),VLOOKUP(MROUND(HZ232,0.5),'M-Weight for Length'!K:S,5,0)),IF(K232&gt;60,IF(F232="F",VLOOKUP(K232,'F-Weight for Length'!U:AC,5,0),VLOOKUP(K232,'M-Weight for Length'!U:AC,5,0)),IF(F232="F",VLOOKUP(MROUND(HZ232,0.5),'F-Weight for Length'!A:I,5,0),VLOOKUP(MROUND(HZ232,0.5),'M-Weight for Length'!A:I,5,0)))))))),0)</f>
        <v/>
      </c>
      <c r="AE232" s="191" t="str">
        <f>IFERROR(IF(D232="","",IF(F232="","",IF(J232="","",IF(K232="","",IF(AND(K232&gt;23,K232&lt;=60),IF(F232="F",VLOOKUP(MROUND(HZ232,0.5),'F-Weight for Length'!K:S,6,0),VLOOKUP(MROUND(HZ232,0.5),'M-Weight for Length'!K:S,6,0)),IF(K232&gt;60,IF(F232="F",VLOOKUP(K232,'F-Weight for Length'!U:AC,6,0),VLOOKUP(K232,'M-Weight for Length'!U:AC,6,0)),IF(F232="F",VLOOKUP(MROUND(HZ232,0.5),'F-Weight for Length'!A:I,6,0),VLOOKUP(MROUND(HZ232,0.5),'M-Weight for Length'!A:I,6,0)))))))),0)</f>
        <v/>
      </c>
      <c r="AF232" s="191" t="str">
        <f>IFERROR(IF(D232="","",IF(F232="","",IF(J232="","",IF(K232="","",IF(AND(K232&gt;23,K232&lt;=60),IF(F232="F",VLOOKUP(MROUND(HZ232,0.5),'F-Weight for Length'!K:S,7,0),VLOOKUP(MROUND(HZ232,0.5),'M-Weight for Length'!K:S,7,0)),IF(K232&gt;60,IF(F232="F",VLOOKUP(K232,'F-Weight for Length'!U:AC,7,0),VLOOKUP(K232,'M-Weight for Length'!U:AC,7,0)),IF(F232="F",VLOOKUP(MROUND(HZ232,0.5),'F-Weight for Length'!A:I,7,0),VLOOKUP(MROUND(HZ232,0.5),'M-Weight for Length'!A:I,7,0)))))))),0)</f>
        <v/>
      </c>
      <c r="AG232" s="191" t="str">
        <f>IFERROR(IF(D232="","",IF(F232="","",IF(J232="","",IF(K232="","",IF(AND(K232&gt;23,K232&lt;=60),IF(F232="F",VLOOKUP(MROUND(HZ232,0.5),'F-Weight for Length'!K:S,8,0),VLOOKUP(MROUND(HZ232,0.5),'M-Weight for Length'!K:S,8,0)),IF(K232&gt;60,IF(F232="F",VLOOKUP(K232,'F-Weight for Length'!U:AC,8,0),VLOOKUP(K232,'M-Weight for Length'!U:AC,8,0)),IF(F232="F",VLOOKUP(MROUND(HZ232,0.5),'F-Weight for Length'!A:I,8,0),VLOOKUP(MROUND(HZ232,0.5),'M-Weight for Length'!A:I,8,0)))))))),0)</f>
        <v/>
      </c>
      <c r="AH232" s="191" t="str">
        <f>IFERROR(IF(D232="","",IF(F232="","",IF(J232="","",IF(K232="","",IF(AND(K232&gt;23,K232&lt;=60),IF(F232="F",VLOOKUP(MROUND(HZ232,0.5),'F-Weight for Length'!K:S,9,0),VLOOKUP(MROUND(HZ232,0.5),'M-Weight for Length'!K:S,9,0)),IF(K232&gt;60,IF(F232="F",VLOOKUP(K232,'F-Weight for Length'!U:AC,9,0),VLOOKUP(K232,'M-Weight for Length'!U:AC,9,0)),IF(F232="F",VLOOKUP(MROUND(HZ232,0.5),'F-Weight for Length'!A:I,9,0),VLOOKUP(MROUND(HZ232,0.5),'M-Weight for Length'!A:I,9,0)))))))),0)</f>
        <v/>
      </c>
      <c r="AI232" s="192">
        <f t="shared" si="720"/>
        <v>0</v>
      </c>
      <c r="AJ232" s="192">
        <f t="shared" si="721"/>
        <v>0</v>
      </c>
      <c r="AK232" s="192">
        <f t="shared" si="722"/>
        <v>0</v>
      </c>
      <c r="AL232" s="192">
        <f t="shared" si="723"/>
        <v>0</v>
      </c>
      <c r="AM232" s="192">
        <f t="shared" si="724"/>
        <v>0</v>
      </c>
      <c r="AN232" s="192">
        <f t="shared" si="725"/>
        <v>0</v>
      </c>
      <c r="AO232" s="192">
        <f t="shared" si="726"/>
        <v>0</v>
      </c>
      <c r="AP232" s="192">
        <f t="shared" si="727"/>
        <v>0</v>
      </c>
      <c r="AQ232" s="192">
        <f t="shared" si="728"/>
        <v>0</v>
      </c>
      <c r="AR232" s="192">
        <f t="shared" si="729"/>
        <v>0</v>
      </c>
      <c r="AS232" s="192">
        <f t="shared" si="730"/>
        <v>0</v>
      </c>
      <c r="AT232" s="192">
        <f t="shared" si="731"/>
        <v>0</v>
      </c>
      <c r="AU232" s="192">
        <f t="shared" si="732"/>
        <v>0</v>
      </c>
      <c r="AV232" s="192">
        <f t="shared" si="733"/>
        <v>0</v>
      </c>
      <c r="AW232" s="192">
        <f t="shared" si="734"/>
        <v>0</v>
      </c>
      <c r="AX232" s="192">
        <f t="shared" si="735"/>
        <v>0</v>
      </c>
      <c r="AY232" s="192">
        <f t="shared" si="736"/>
        <v>0</v>
      </c>
      <c r="AZ232" s="192">
        <f t="shared" si="737"/>
        <v>0</v>
      </c>
      <c r="BA232" s="192">
        <f t="shared" si="738"/>
        <v>0</v>
      </c>
      <c r="BB232" s="192">
        <f t="shared" si="739"/>
        <v>0</v>
      </c>
      <c r="BC232" s="192">
        <f t="shared" si="740"/>
        <v>0</v>
      </c>
      <c r="BD232" s="192">
        <f t="shared" si="741"/>
        <v>0</v>
      </c>
      <c r="BE232" s="192">
        <f t="shared" si="742"/>
        <v>0</v>
      </c>
      <c r="BF232" s="192">
        <f t="shared" si="743"/>
        <v>0</v>
      </c>
      <c r="BG232" s="192">
        <f t="shared" si="744"/>
        <v>0</v>
      </c>
      <c r="BH232" s="192">
        <f t="shared" si="745"/>
        <v>0</v>
      </c>
      <c r="BI232" s="192">
        <f t="shared" si="746"/>
        <v>0</v>
      </c>
      <c r="BJ232" s="192">
        <f t="shared" si="747"/>
        <v>0</v>
      </c>
      <c r="BK232" s="192">
        <f t="shared" si="748"/>
        <v>0</v>
      </c>
      <c r="BL232" s="192">
        <f t="shared" si="749"/>
        <v>0</v>
      </c>
      <c r="BM232" s="192">
        <f t="shared" si="750"/>
        <v>0</v>
      </c>
      <c r="BN232" s="192">
        <f t="shared" si="751"/>
        <v>0</v>
      </c>
      <c r="BO232" s="192">
        <f t="shared" si="752"/>
        <v>0</v>
      </c>
      <c r="BP232" s="192">
        <f t="shared" si="753"/>
        <v>0</v>
      </c>
      <c r="BQ232" s="192">
        <f t="shared" si="754"/>
        <v>0</v>
      </c>
      <c r="BR232" s="192">
        <f t="shared" si="755"/>
        <v>0</v>
      </c>
      <c r="BS232" s="192">
        <f t="shared" si="756"/>
        <v>0</v>
      </c>
      <c r="BT232" s="192">
        <f t="shared" si="757"/>
        <v>0</v>
      </c>
      <c r="BU232" s="192">
        <f t="shared" si="758"/>
        <v>0</v>
      </c>
      <c r="BV232" s="192">
        <f t="shared" si="759"/>
        <v>0</v>
      </c>
      <c r="BW232" s="192">
        <f t="shared" si="760"/>
        <v>0</v>
      </c>
      <c r="BX232" s="192">
        <f t="shared" si="761"/>
        <v>0</v>
      </c>
      <c r="BY232" s="192">
        <f t="shared" si="762"/>
        <v>0</v>
      </c>
      <c r="BZ232" s="192">
        <f t="shared" si="763"/>
        <v>0</v>
      </c>
      <c r="CA232" s="192">
        <f t="shared" si="764"/>
        <v>0</v>
      </c>
      <c r="CB232" s="192">
        <f t="shared" si="765"/>
        <v>0</v>
      </c>
      <c r="CC232" s="192">
        <f t="shared" si="766"/>
        <v>0</v>
      </c>
      <c r="CD232" s="192">
        <f t="shared" si="767"/>
        <v>0</v>
      </c>
      <c r="CE232" s="192">
        <f t="shared" si="768"/>
        <v>0</v>
      </c>
      <c r="CF232" s="192">
        <f t="shared" si="769"/>
        <v>0</v>
      </c>
      <c r="CG232" s="192">
        <f t="shared" si="770"/>
        <v>0</v>
      </c>
      <c r="CH232" s="192">
        <f t="shared" si="771"/>
        <v>0</v>
      </c>
      <c r="CI232" s="192">
        <f t="shared" si="772"/>
        <v>0</v>
      </c>
      <c r="CJ232" s="192">
        <f t="shared" si="773"/>
        <v>0</v>
      </c>
      <c r="CK232" s="192">
        <f t="shared" si="774"/>
        <v>0</v>
      </c>
      <c r="CL232" s="192">
        <f t="shared" si="775"/>
        <v>0</v>
      </c>
      <c r="CM232" s="192">
        <f t="shared" si="776"/>
        <v>0</v>
      </c>
      <c r="CN232" s="192">
        <f t="shared" si="777"/>
        <v>0</v>
      </c>
      <c r="CO232" s="192">
        <f t="shared" si="778"/>
        <v>0</v>
      </c>
      <c r="CP232" s="192">
        <f t="shared" si="779"/>
        <v>0</v>
      </c>
      <c r="CQ232" s="192">
        <f t="shared" si="780"/>
        <v>0</v>
      </c>
      <c r="CR232" s="192">
        <f t="shared" si="781"/>
        <v>0</v>
      </c>
      <c r="CS232" s="192">
        <f t="shared" si="782"/>
        <v>0</v>
      </c>
      <c r="CT232" s="192">
        <f t="shared" si="783"/>
        <v>0</v>
      </c>
      <c r="CU232" s="192">
        <f t="shared" si="784"/>
        <v>0</v>
      </c>
      <c r="CV232" s="192">
        <f t="shared" si="785"/>
        <v>0</v>
      </c>
      <c r="CW232" s="192">
        <f t="shared" si="786"/>
        <v>0</v>
      </c>
      <c r="CX232" s="192">
        <f t="shared" si="787"/>
        <v>0</v>
      </c>
      <c r="CY232" s="192">
        <f t="shared" si="788"/>
        <v>0</v>
      </c>
      <c r="CZ232" s="192">
        <f t="shared" si="789"/>
        <v>0</v>
      </c>
      <c r="DA232" s="192">
        <f t="shared" si="790"/>
        <v>0</v>
      </c>
      <c r="DB232" s="192">
        <f t="shared" si="791"/>
        <v>0</v>
      </c>
      <c r="DC232" s="192">
        <f t="shared" si="792"/>
        <v>0</v>
      </c>
      <c r="DD232" s="192">
        <f t="shared" si="793"/>
        <v>0</v>
      </c>
      <c r="DE232" s="192">
        <f t="shared" si="794"/>
        <v>0</v>
      </c>
      <c r="DF232" s="192">
        <f t="shared" si="795"/>
        <v>0</v>
      </c>
      <c r="DG232" s="192">
        <f t="shared" si="796"/>
        <v>0</v>
      </c>
      <c r="DH232" s="192">
        <f t="shared" si="797"/>
        <v>0</v>
      </c>
      <c r="DI232" s="192">
        <f t="shared" si="798"/>
        <v>0</v>
      </c>
      <c r="DJ232" s="192">
        <f t="shared" si="799"/>
        <v>0</v>
      </c>
      <c r="DK232" s="192">
        <f t="shared" si="800"/>
        <v>0</v>
      </c>
      <c r="DL232" s="192">
        <f t="shared" si="801"/>
        <v>0</v>
      </c>
      <c r="DM232" s="192">
        <f t="shared" si="802"/>
        <v>0</v>
      </c>
      <c r="DN232" s="192">
        <f t="shared" si="803"/>
        <v>0</v>
      </c>
      <c r="DO232" s="192">
        <f t="shared" si="804"/>
        <v>0</v>
      </c>
      <c r="DP232" s="192">
        <f t="shared" si="805"/>
        <v>0</v>
      </c>
      <c r="DQ232" s="192">
        <f t="shared" si="806"/>
        <v>0</v>
      </c>
      <c r="DR232" s="192">
        <f t="shared" si="807"/>
        <v>0</v>
      </c>
      <c r="DS232" s="192">
        <f t="shared" si="808"/>
        <v>0</v>
      </c>
      <c r="DT232" s="192">
        <f t="shared" si="809"/>
        <v>0</v>
      </c>
      <c r="DU232" s="192">
        <f t="shared" si="810"/>
        <v>0</v>
      </c>
      <c r="DV232" s="193">
        <f t="shared" si="905"/>
        <v>0</v>
      </c>
      <c r="DW232" s="193">
        <f t="shared" si="906"/>
        <v>0</v>
      </c>
      <c r="DX232" s="193">
        <f t="shared" si="907"/>
        <v>0</v>
      </c>
      <c r="DY232" s="193">
        <f t="shared" si="908"/>
        <v>0</v>
      </c>
      <c r="DZ232" s="193">
        <f t="shared" si="909"/>
        <v>0</v>
      </c>
      <c r="EA232" s="192">
        <f t="shared" si="811"/>
        <v>0</v>
      </c>
      <c r="EB232" s="192">
        <f t="shared" si="812"/>
        <v>0</v>
      </c>
      <c r="EC232" s="192">
        <f t="shared" si="813"/>
        <v>0</v>
      </c>
      <c r="ED232" s="192">
        <f t="shared" si="814"/>
        <v>0</v>
      </c>
      <c r="EE232" s="192">
        <f t="shared" si="815"/>
        <v>0</v>
      </c>
      <c r="EF232" s="192">
        <f t="shared" si="816"/>
        <v>0</v>
      </c>
      <c r="EG232" s="192">
        <f t="shared" si="817"/>
        <v>0</v>
      </c>
      <c r="EH232" s="192">
        <f t="shared" si="818"/>
        <v>0</v>
      </c>
      <c r="EI232" s="192">
        <f t="shared" si="819"/>
        <v>0</v>
      </c>
      <c r="EJ232" s="192">
        <f t="shared" si="820"/>
        <v>0</v>
      </c>
      <c r="EK232" s="192">
        <f t="shared" si="821"/>
        <v>0</v>
      </c>
      <c r="EL232" s="192">
        <f t="shared" si="822"/>
        <v>0</v>
      </c>
      <c r="EM232" s="192">
        <f t="shared" si="823"/>
        <v>0</v>
      </c>
      <c r="EN232" s="192">
        <f t="shared" si="824"/>
        <v>0</v>
      </c>
      <c r="EO232" s="192">
        <f t="shared" si="825"/>
        <v>0</v>
      </c>
      <c r="EP232" s="192">
        <f t="shared" si="826"/>
        <v>0</v>
      </c>
      <c r="EQ232" s="192">
        <f t="shared" si="827"/>
        <v>0</v>
      </c>
      <c r="ER232" s="192">
        <f t="shared" si="828"/>
        <v>0</v>
      </c>
      <c r="ES232" s="192">
        <f t="shared" si="829"/>
        <v>0</v>
      </c>
      <c r="ET232" s="192">
        <f t="shared" si="830"/>
        <v>0</v>
      </c>
      <c r="EU232" s="192">
        <f t="shared" si="831"/>
        <v>0</v>
      </c>
      <c r="EV232" s="192">
        <f t="shared" si="832"/>
        <v>0</v>
      </c>
      <c r="EW232" s="192">
        <f t="shared" si="833"/>
        <v>0</v>
      </c>
      <c r="EX232" s="192">
        <f t="shared" si="834"/>
        <v>0</v>
      </c>
      <c r="EY232" s="192">
        <f t="shared" si="835"/>
        <v>0</v>
      </c>
      <c r="EZ232" s="192">
        <f t="shared" si="836"/>
        <v>0</v>
      </c>
      <c r="FA232" s="192">
        <f t="shared" si="837"/>
        <v>0</v>
      </c>
      <c r="FB232" s="192">
        <f t="shared" si="838"/>
        <v>0</v>
      </c>
      <c r="FC232" s="192">
        <f t="shared" si="839"/>
        <v>0</v>
      </c>
      <c r="FD232" s="192">
        <f t="shared" si="840"/>
        <v>0</v>
      </c>
      <c r="FE232" s="192">
        <f t="shared" si="841"/>
        <v>0</v>
      </c>
      <c r="FF232" s="192">
        <f t="shared" si="842"/>
        <v>0</v>
      </c>
      <c r="FG232" s="192">
        <f t="shared" si="843"/>
        <v>0</v>
      </c>
      <c r="FH232" s="192">
        <f t="shared" si="844"/>
        <v>0</v>
      </c>
      <c r="FI232" s="192">
        <f t="shared" si="845"/>
        <v>0</v>
      </c>
      <c r="FJ232" s="192">
        <f t="shared" si="846"/>
        <v>0</v>
      </c>
      <c r="FK232" s="192">
        <f t="shared" si="847"/>
        <v>0</v>
      </c>
      <c r="FL232" s="192">
        <f t="shared" si="848"/>
        <v>0</v>
      </c>
      <c r="FM232" s="192">
        <f t="shared" si="849"/>
        <v>0</v>
      </c>
      <c r="FN232" s="192">
        <f t="shared" si="850"/>
        <v>0</v>
      </c>
      <c r="FO232" s="192">
        <f t="shared" si="851"/>
        <v>0</v>
      </c>
      <c r="FP232" s="192">
        <f t="shared" si="852"/>
        <v>0</v>
      </c>
      <c r="FQ232" s="192">
        <f t="shared" si="853"/>
        <v>0</v>
      </c>
      <c r="FR232" s="192">
        <f t="shared" si="854"/>
        <v>0</v>
      </c>
      <c r="FS232" s="192">
        <f t="shared" si="855"/>
        <v>0</v>
      </c>
      <c r="FT232" s="192">
        <f t="shared" si="856"/>
        <v>0</v>
      </c>
      <c r="FU232" s="192">
        <f t="shared" si="857"/>
        <v>0</v>
      </c>
      <c r="FV232" s="192">
        <f t="shared" si="858"/>
        <v>0</v>
      </c>
      <c r="FW232" s="192">
        <f t="shared" si="859"/>
        <v>0</v>
      </c>
      <c r="FX232" s="192">
        <f t="shared" si="860"/>
        <v>0</v>
      </c>
      <c r="FY232" s="192">
        <f t="shared" si="861"/>
        <v>0</v>
      </c>
      <c r="FZ232" s="192">
        <f t="shared" si="862"/>
        <v>0</v>
      </c>
      <c r="GA232" s="192">
        <f t="shared" si="863"/>
        <v>0</v>
      </c>
      <c r="GB232" s="192">
        <f t="shared" si="864"/>
        <v>0</v>
      </c>
      <c r="GC232" s="192">
        <f t="shared" si="865"/>
        <v>0</v>
      </c>
      <c r="GD232" s="192">
        <f t="shared" si="866"/>
        <v>0</v>
      </c>
      <c r="GE232" s="192">
        <f t="shared" si="867"/>
        <v>0</v>
      </c>
      <c r="GF232" s="192">
        <f t="shared" si="868"/>
        <v>0</v>
      </c>
      <c r="GG232" s="192">
        <f t="shared" si="869"/>
        <v>0</v>
      </c>
      <c r="GH232" s="192">
        <f t="shared" si="870"/>
        <v>0</v>
      </c>
      <c r="GI232" s="192">
        <f t="shared" si="871"/>
        <v>0</v>
      </c>
      <c r="GJ232" s="192">
        <f t="shared" si="872"/>
        <v>0</v>
      </c>
      <c r="GK232" s="192">
        <f t="shared" si="873"/>
        <v>0</v>
      </c>
      <c r="GL232" s="192">
        <f t="shared" si="874"/>
        <v>0</v>
      </c>
      <c r="GM232" s="192">
        <f t="shared" si="875"/>
        <v>0</v>
      </c>
      <c r="GN232" s="192">
        <f t="shared" si="876"/>
        <v>0</v>
      </c>
      <c r="GO232" s="192">
        <f t="shared" si="877"/>
        <v>0</v>
      </c>
      <c r="GP232" s="192">
        <f t="shared" si="878"/>
        <v>0</v>
      </c>
      <c r="GQ232" s="192">
        <f t="shared" si="879"/>
        <v>0</v>
      </c>
      <c r="GR232" s="192">
        <f t="shared" si="880"/>
        <v>0</v>
      </c>
      <c r="GS232" s="192">
        <f t="shared" si="881"/>
        <v>0</v>
      </c>
      <c r="GT232" s="192">
        <f t="shared" si="882"/>
        <v>0</v>
      </c>
      <c r="GU232" s="192">
        <f t="shared" si="883"/>
        <v>0</v>
      </c>
      <c r="GV232" s="192">
        <f t="shared" si="884"/>
        <v>0</v>
      </c>
      <c r="GW232" s="192">
        <f t="shared" si="885"/>
        <v>0</v>
      </c>
      <c r="GX232" s="192">
        <f t="shared" si="886"/>
        <v>0</v>
      </c>
      <c r="GY232" s="192">
        <f t="shared" si="887"/>
        <v>0</v>
      </c>
      <c r="GZ232" s="192">
        <f t="shared" si="888"/>
        <v>0</v>
      </c>
      <c r="HA232" s="192">
        <f t="shared" si="889"/>
        <v>0</v>
      </c>
      <c r="HB232" s="192">
        <f t="shared" si="890"/>
        <v>0</v>
      </c>
      <c r="HC232" s="192">
        <f t="shared" si="891"/>
        <v>0</v>
      </c>
      <c r="HD232" s="192">
        <f t="shared" si="892"/>
        <v>0</v>
      </c>
      <c r="HE232" s="192">
        <f t="shared" si="893"/>
        <v>0</v>
      </c>
      <c r="HF232" s="192">
        <f t="shared" si="894"/>
        <v>0</v>
      </c>
      <c r="HG232" s="192">
        <f t="shared" si="895"/>
        <v>0</v>
      </c>
      <c r="HH232" s="192">
        <f t="shared" si="896"/>
        <v>0</v>
      </c>
      <c r="HI232" s="192">
        <f t="shared" si="897"/>
        <v>0</v>
      </c>
      <c r="HJ232" s="192">
        <f t="shared" si="898"/>
        <v>0</v>
      </c>
      <c r="HK232" s="192">
        <f t="shared" si="899"/>
        <v>0</v>
      </c>
      <c r="HL232" s="192">
        <f t="shared" si="900"/>
        <v>0</v>
      </c>
      <c r="HM232" s="192">
        <f t="shared" si="901"/>
        <v>0</v>
      </c>
      <c r="HN232" s="194">
        <f t="shared" si="910"/>
        <v>0</v>
      </c>
      <c r="HO232" s="194">
        <f t="shared" si="911"/>
        <v>0</v>
      </c>
      <c r="HP232" s="194">
        <f t="shared" si="912"/>
        <v>0</v>
      </c>
      <c r="HQ232" s="194">
        <f t="shared" si="913"/>
        <v>0</v>
      </c>
      <c r="HR232" s="194">
        <f t="shared" si="914"/>
        <v>0</v>
      </c>
      <c r="HS232" s="195" t="str">
        <f t="shared" si="701"/>
        <v/>
      </c>
      <c r="HT232" s="196">
        <f t="shared" si="915"/>
        <v>0</v>
      </c>
      <c r="HU232" s="196">
        <f t="shared" si="916"/>
        <v>0</v>
      </c>
      <c r="HV232" s="197" t="str">
        <f t="shared" si="702"/>
        <v/>
      </c>
      <c r="HW232" s="197" t="str">
        <f t="shared" si="902"/>
        <v/>
      </c>
      <c r="HX232" s="197" t="str">
        <f t="shared" si="903"/>
        <v/>
      </c>
      <c r="HY232" s="195" t="str">
        <f t="shared" si="703"/>
        <v/>
      </c>
      <c r="HZ232" s="30">
        <f t="shared" si="699"/>
        <v>0</v>
      </c>
      <c r="IA232" s="198">
        <f t="shared" si="704"/>
        <v>0</v>
      </c>
      <c r="IB232" s="195"/>
      <c r="IC232" s="195">
        <f t="shared" si="711"/>
        <v>0</v>
      </c>
      <c r="ID232" s="195">
        <f t="shared" si="705"/>
        <v>0</v>
      </c>
      <c r="IE232" s="195">
        <f t="shared" si="904"/>
        <v>0</v>
      </c>
      <c r="IF232" s="195">
        <f t="shared" si="706"/>
        <v>0</v>
      </c>
      <c r="IG232" s="307">
        <f t="shared" si="707"/>
        <v>0</v>
      </c>
      <c r="IH232" s="307">
        <f t="shared" si="708"/>
        <v>0</v>
      </c>
      <c r="II232" s="44">
        <f t="shared" si="709"/>
        <v>0</v>
      </c>
      <c r="IJ232" s="44">
        <f t="shared" si="712"/>
        <v>0</v>
      </c>
      <c r="IK232" s="44">
        <f t="shared" si="713"/>
        <v>0</v>
      </c>
      <c r="IL232" s="44">
        <f t="shared" si="714"/>
        <v>0</v>
      </c>
      <c r="IM232" s="44">
        <f t="shared" si="715"/>
        <v>0</v>
      </c>
      <c r="IN232" s="44">
        <f t="shared" si="716"/>
        <v>0</v>
      </c>
      <c r="IO232" s="44">
        <f t="shared" si="717"/>
        <v>0</v>
      </c>
    </row>
    <row r="233" spans="1:249" ht="18" customHeight="1">
      <c r="A233" s="188">
        <v>227</v>
      </c>
      <c r="B233" s="326"/>
      <c r="C233" s="289"/>
      <c r="D233" s="199"/>
      <c r="E233" s="189"/>
      <c r="F233" s="189"/>
      <c r="G233" s="190"/>
      <c r="H233" s="190"/>
      <c r="I233" s="272"/>
      <c r="J233" s="207"/>
      <c r="K233" s="214" t="str">
        <f t="shared" si="710"/>
        <v/>
      </c>
      <c r="L233" s="200" t="str">
        <f t="shared" si="718"/>
        <v/>
      </c>
      <c r="M233" s="200" t="str">
        <f t="shared" si="719"/>
        <v/>
      </c>
      <c r="N233" s="209" t="str">
        <f t="shared" si="700"/>
        <v/>
      </c>
      <c r="O233" s="208" t="str">
        <f>IFERROR(IF(D233="","",IF(K233="","",IF(I233="","",IF(F233="F",VLOOKUP(K233,F!A:G,2,0),IF(F233="M",VLOOKUP(K233,M!A:G,2,0),""))))),0)</f>
        <v/>
      </c>
      <c r="P233" s="191" t="str">
        <f>IFERROR(IF(D233="","",IF(K233="","",IF(I233="","",IF(F233="F",VLOOKUP(K233,F!A:G,3,0),IF(F233="M",VLOOKUP(K233,M!A:G,3,0),""))))),0)</f>
        <v/>
      </c>
      <c r="Q233" s="191" t="str">
        <f>IFERROR(IF(D233="","",IF(K233="","",IF(I233="","",IF(F233="F",VLOOKUP(K233,F!A:G,4,0),IF(F233="M",VLOOKUP(K233,M!A:G,4,0),""))))),0)</f>
        <v/>
      </c>
      <c r="R233" s="191" t="str">
        <f>IFERROR(IF(D233="","",IF(K233="","",IF(I233="","",IF(F233="F",VLOOKUP(K233,F!A:G,5,0),IF(F233="M",VLOOKUP(K233,M!A:G,5,0),""))))),0)</f>
        <v/>
      </c>
      <c r="S233" s="191" t="str">
        <f>IFERROR(IF(D233="","",IF(K233="","",IF(I233="","",IF(F233="F",VLOOKUP(K233,F!A:G,6,0),IF(F233="M",VLOOKUP(K233,M!A:G,6,0),""))))),0)</f>
        <v/>
      </c>
      <c r="T233" s="191" t="str">
        <f>IFERROR(IF(D233="","",IF(K233="","",IF(I233="","",IF(F233="F",VLOOKUP(K233,F!A:G,7,0),IF(F233="M",VLOOKUP(K233,M!A:G,7,0),""))))),0)</f>
        <v/>
      </c>
      <c r="U233" s="191" t="str">
        <f>IFERROR(IF(D233="","",IF(K233="","",IF(J233="","",IF(F233="F",VLOOKUP(K233,F!A:M,8,0),IF(F233="M",VLOOKUP(K233,M!A:M,8,0),""))))),0)</f>
        <v/>
      </c>
      <c r="V233" s="191" t="str">
        <f>IFERROR(IF(D233="","",IF(K233="","",IF(J233="","",IF(F233="F",VLOOKUP(K233,F!A:M,9,0),IF(F233="M",VLOOKUP(K233,M!A:M,9,0),""))))),0)</f>
        <v/>
      </c>
      <c r="W233" s="191" t="str">
        <f>IFERROR(IF(D233="","",IF(K233="","",IF(J233="","",IF(F233="F",VLOOKUP(K233,F!A:M,10,0),IF(F233="M",VLOOKUP(K233,M!A:M,10,0),""))))),0)</f>
        <v/>
      </c>
      <c r="X233" s="191" t="str">
        <f>IFERROR(IF(D233="","",IF(K233="","",IF(J233="","",IF(F233="F",VLOOKUP(K233,F!A:M,11,0),IF(F233="M",VLOOKUP(K233,M!A:M,11,0),""))))),0)</f>
        <v/>
      </c>
      <c r="Y233" s="191" t="str">
        <f>IFERROR(IF(D233="","",IF(K233="","",IF(J233="","",IF(F233="F",VLOOKUP(K233,F!A:M,12,0),IF(F233="M",VLOOKUP(K233,M!A:M,12,0),""))))),0)</f>
        <v/>
      </c>
      <c r="Z233" s="191" t="str">
        <f>IFERROR(IF(D233="","",IF(K233="","",IF(J233="","",IF(F233="F",VLOOKUP(K233,F!A:M,13,0),IF(F233="M",VLOOKUP(K233,M!A:M,13,0),""))))),0)</f>
        <v/>
      </c>
      <c r="AA233" s="191" t="str">
        <f>IFERROR(IF(D233="","",IF(F233="","",IF(J233="","",IF(K233="","",IF(AND(K233&gt;23,K233&lt;=60),IF(F233="F",VLOOKUP(MROUND(HZ233,0.5),'F-Weight for Length'!K:S,2,0),VLOOKUP(MROUND(HZ233,0.5),'M-Weight for Length'!K:S,2,0)),IF(K233&gt;60,IF(F233="F",VLOOKUP(K233,'F-Weight for Length'!U:AC,2,0),VLOOKUP(K233,'M-Weight for Length'!U:AC,2,0)),IF(F233="F",VLOOKUP(MROUND(HZ233,0.5),'F-Weight for Length'!A:I,2,0),VLOOKUP(MROUND(HZ233,0.5),'M-Weight for Length'!A:I,2,0)))))))),0)</f>
        <v/>
      </c>
      <c r="AB233" s="191" t="str">
        <f>IFERROR(IF(D233="","",IF(F233="","",IF(J233="","",IF(K233="","",IF(AND(K233&gt;23,K233&lt;=60),IF(F233="F",VLOOKUP(MROUND(HZ233,0.5),'F-Weight for Length'!K:S,3,0),VLOOKUP(MROUND(HZ233,0.5),'M-Weight for Length'!K:S,3,0)),IF(K233&gt;60,IF(F233="F",VLOOKUP(K233,'F-Weight for Length'!U:AC,3,0),VLOOKUP(K233,'M-Weight for Length'!U:AC,3,0)),IF(F233="F",VLOOKUP(MROUND(HZ233,0.5),'F-Weight for Length'!A:I,3,0),VLOOKUP(MROUND(HZ233,0.5),'M-Weight for Length'!A:I,3,0)))))))),0)</f>
        <v/>
      </c>
      <c r="AC233" s="191" t="str">
        <f>IFERROR(IF(D233="","",IF(F233="","",IF(J233="","",IF(K233="","",IF(AND(K233&gt;23,K233&lt;=60),IF(F233="F",VLOOKUP(MROUND(HZ233,0.5),'F-Weight for Length'!K:S,4,0),VLOOKUP(MROUND(HZ233,0.5),'M-Weight for Length'!K:S,4,0)),IF(K233&gt;60,IF(F233="F",VLOOKUP(K233,'F-Weight for Length'!U:AC,4,0),VLOOKUP(K233,'M-Weight for Length'!U:AC,4,0)),IF(F233="F",VLOOKUP(MROUND(HZ233,0.5),'F-Weight for Length'!A:I,4,0),VLOOKUP(MROUND(HZ233,0.5),'M-Weight for Length'!A:I,4,0)))))))),0)</f>
        <v/>
      </c>
      <c r="AD233" s="191" t="str">
        <f>IFERROR(IF(D233="","",IF(F233="","",IF(J233="","",IF(K233="","",IF(AND(K233&gt;23,K233&lt;=60),IF(F233="F",VLOOKUP(MROUND(HZ233,0.5),'F-Weight for Length'!K:S,5,0),VLOOKUP(MROUND(HZ233,0.5),'M-Weight for Length'!K:S,5,0)),IF(K233&gt;60,IF(F233="F",VLOOKUP(K233,'F-Weight for Length'!U:AC,5,0),VLOOKUP(K233,'M-Weight for Length'!U:AC,5,0)),IF(F233="F",VLOOKUP(MROUND(HZ233,0.5),'F-Weight for Length'!A:I,5,0),VLOOKUP(MROUND(HZ233,0.5),'M-Weight for Length'!A:I,5,0)))))))),0)</f>
        <v/>
      </c>
      <c r="AE233" s="191" t="str">
        <f>IFERROR(IF(D233="","",IF(F233="","",IF(J233="","",IF(K233="","",IF(AND(K233&gt;23,K233&lt;=60),IF(F233="F",VLOOKUP(MROUND(HZ233,0.5),'F-Weight for Length'!K:S,6,0),VLOOKUP(MROUND(HZ233,0.5),'M-Weight for Length'!K:S,6,0)),IF(K233&gt;60,IF(F233="F",VLOOKUP(K233,'F-Weight for Length'!U:AC,6,0),VLOOKUP(K233,'M-Weight for Length'!U:AC,6,0)),IF(F233="F",VLOOKUP(MROUND(HZ233,0.5),'F-Weight for Length'!A:I,6,0),VLOOKUP(MROUND(HZ233,0.5),'M-Weight for Length'!A:I,6,0)))))))),0)</f>
        <v/>
      </c>
      <c r="AF233" s="191" t="str">
        <f>IFERROR(IF(D233="","",IF(F233="","",IF(J233="","",IF(K233="","",IF(AND(K233&gt;23,K233&lt;=60),IF(F233="F",VLOOKUP(MROUND(HZ233,0.5),'F-Weight for Length'!K:S,7,0),VLOOKUP(MROUND(HZ233,0.5),'M-Weight for Length'!K:S,7,0)),IF(K233&gt;60,IF(F233="F",VLOOKUP(K233,'F-Weight for Length'!U:AC,7,0),VLOOKUP(K233,'M-Weight for Length'!U:AC,7,0)),IF(F233="F",VLOOKUP(MROUND(HZ233,0.5),'F-Weight for Length'!A:I,7,0),VLOOKUP(MROUND(HZ233,0.5),'M-Weight for Length'!A:I,7,0)))))))),0)</f>
        <v/>
      </c>
      <c r="AG233" s="191" t="str">
        <f>IFERROR(IF(D233="","",IF(F233="","",IF(J233="","",IF(K233="","",IF(AND(K233&gt;23,K233&lt;=60),IF(F233="F",VLOOKUP(MROUND(HZ233,0.5),'F-Weight for Length'!K:S,8,0),VLOOKUP(MROUND(HZ233,0.5),'M-Weight for Length'!K:S,8,0)),IF(K233&gt;60,IF(F233="F",VLOOKUP(K233,'F-Weight for Length'!U:AC,8,0),VLOOKUP(K233,'M-Weight for Length'!U:AC,8,0)),IF(F233="F",VLOOKUP(MROUND(HZ233,0.5),'F-Weight for Length'!A:I,8,0),VLOOKUP(MROUND(HZ233,0.5),'M-Weight for Length'!A:I,8,0)))))))),0)</f>
        <v/>
      </c>
      <c r="AH233" s="191" t="str">
        <f>IFERROR(IF(D233="","",IF(F233="","",IF(J233="","",IF(K233="","",IF(AND(K233&gt;23,K233&lt;=60),IF(F233="F",VLOOKUP(MROUND(HZ233,0.5),'F-Weight for Length'!K:S,9,0),VLOOKUP(MROUND(HZ233,0.5),'M-Weight for Length'!K:S,9,0)),IF(K233&gt;60,IF(F233="F",VLOOKUP(K233,'F-Weight for Length'!U:AC,9,0),VLOOKUP(K233,'M-Weight for Length'!U:AC,9,0)),IF(F233="F",VLOOKUP(MROUND(HZ233,0.5),'F-Weight for Length'!A:I,9,0),VLOOKUP(MROUND(HZ233,0.5),'M-Weight for Length'!A:I,9,0)))))))),0)</f>
        <v/>
      </c>
      <c r="AI233" s="192">
        <f t="shared" si="720"/>
        <v>0</v>
      </c>
      <c r="AJ233" s="192">
        <f t="shared" si="721"/>
        <v>0</v>
      </c>
      <c r="AK233" s="192">
        <f t="shared" si="722"/>
        <v>0</v>
      </c>
      <c r="AL233" s="192">
        <f t="shared" si="723"/>
        <v>0</v>
      </c>
      <c r="AM233" s="192">
        <f t="shared" si="724"/>
        <v>0</v>
      </c>
      <c r="AN233" s="192">
        <f t="shared" si="725"/>
        <v>0</v>
      </c>
      <c r="AO233" s="192">
        <f t="shared" si="726"/>
        <v>0</v>
      </c>
      <c r="AP233" s="192">
        <f t="shared" si="727"/>
        <v>0</v>
      </c>
      <c r="AQ233" s="192">
        <f t="shared" si="728"/>
        <v>0</v>
      </c>
      <c r="AR233" s="192">
        <f t="shared" si="729"/>
        <v>0</v>
      </c>
      <c r="AS233" s="192">
        <f t="shared" si="730"/>
        <v>0</v>
      </c>
      <c r="AT233" s="192">
        <f t="shared" si="731"/>
        <v>0</v>
      </c>
      <c r="AU233" s="192">
        <f t="shared" si="732"/>
        <v>0</v>
      </c>
      <c r="AV233" s="192">
        <f t="shared" si="733"/>
        <v>0</v>
      </c>
      <c r="AW233" s="192">
        <f t="shared" si="734"/>
        <v>0</v>
      </c>
      <c r="AX233" s="192">
        <f t="shared" si="735"/>
        <v>0</v>
      </c>
      <c r="AY233" s="192">
        <f t="shared" si="736"/>
        <v>0</v>
      </c>
      <c r="AZ233" s="192">
        <f t="shared" si="737"/>
        <v>0</v>
      </c>
      <c r="BA233" s="192">
        <f t="shared" si="738"/>
        <v>0</v>
      </c>
      <c r="BB233" s="192">
        <f t="shared" si="739"/>
        <v>0</v>
      </c>
      <c r="BC233" s="192">
        <f t="shared" si="740"/>
        <v>0</v>
      </c>
      <c r="BD233" s="192">
        <f t="shared" si="741"/>
        <v>0</v>
      </c>
      <c r="BE233" s="192">
        <f t="shared" si="742"/>
        <v>0</v>
      </c>
      <c r="BF233" s="192">
        <f t="shared" si="743"/>
        <v>0</v>
      </c>
      <c r="BG233" s="192">
        <f t="shared" si="744"/>
        <v>0</v>
      </c>
      <c r="BH233" s="192">
        <f t="shared" si="745"/>
        <v>0</v>
      </c>
      <c r="BI233" s="192">
        <f t="shared" si="746"/>
        <v>0</v>
      </c>
      <c r="BJ233" s="192">
        <f t="shared" si="747"/>
        <v>0</v>
      </c>
      <c r="BK233" s="192">
        <f t="shared" si="748"/>
        <v>0</v>
      </c>
      <c r="BL233" s="192">
        <f t="shared" si="749"/>
        <v>0</v>
      </c>
      <c r="BM233" s="192">
        <f t="shared" si="750"/>
        <v>0</v>
      </c>
      <c r="BN233" s="192">
        <f t="shared" si="751"/>
        <v>0</v>
      </c>
      <c r="BO233" s="192">
        <f t="shared" si="752"/>
        <v>0</v>
      </c>
      <c r="BP233" s="192">
        <f t="shared" si="753"/>
        <v>0</v>
      </c>
      <c r="BQ233" s="192">
        <f t="shared" si="754"/>
        <v>0</v>
      </c>
      <c r="BR233" s="192">
        <f t="shared" si="755"/>
        <v>0</v>
      </c>
      <c r="BS233" s="192">
        <f t="shared" si="756"/>
        <v>0</v>
      </c>
      <c r="BT233" s="192">
        <f t="shared" si="757"/>
        <v>0</v>
      </c>
      <c r="BU233" s="192">
        <f t="shared" si="758"/>
        <v>0</v>
      </c>
      <c r="BV233" s="192">
        <f t="shared" si="759"/>
        <v>0</v>
      </c>
      <c r="BW233" s="192">
        <f t="shared" si="760"/>
        <v>0</v>
      </c>
      <c r="BX233" s="192">
        <f t="shared" si="761"/>
        <v>0</v>
      </c>
      <c r="BY233" s="192">
        <f t="shared" si="762"/>
        <v>0</v>
      </c>
      <c r="BZ233" s="192">
        <f t="shared" si="763"/>
        <v>0</v>
      </c>
      <c r="CA233" s="192">
        <f t="shared" si="764"/>
        <v>0</v>
      </c>
      <c r="CB233" s="192">
        <f t="shared" si="765"/>
        <v>0</v>
      </c>
      <c r="CC233" s="192">
        <f t="shared" si="766"/>
        <v>0</v>
      </c>
      <c r="CD233" s="192">
        <f t="shared" si="767"/>
        <v>0</v>
      </c>
      <c r="CE233" s="192">
        <f t="shared" si="768"/>
        <v>0</v>
      </c>
      <c r="CF233" s="192">
        <f t="shared" si="769"/>
        <v>0</v>
      </c>
      <c r="CG233" s="192">
        <f t="shared" si="770"/>
        <v>0</v>
      </c>
      <c r="CH233" s="192">
        <f t="shared" si="771"/>
        <v>0</v>
      </c>
      <c r="CI233" s="192">
        <f t="shared" si="772"/>
        <v>0</v>
      </c>
      <c r="CJ233" s="192">
        <f t="shared" si="773"/>
        <v>0</v>
      </c>
      <c r="CK233" s="192">
        <f t="shared" si="774"/>
        <v>0</v>
      </c>
      <c r="CL233" s="192">
        <f t="shared" si="775"/>
        <v>0</v>
      </c>
      <c r="CM233" s="192">
        <f t="shared" si="776"/>
        <v>0</v>
      </c>
      <c r="CN233" s="192">
        <f t="shared" si="777"/>
        <v>0</v>
      </c>
      <c r="CO233" s="192">
        <f t="shared" si="778"/>
        <v>0</v>
      </c>
      <c r="CP233" s="192">
        <f t="shared" si="779"/>
        <v>0</v>
      </c>
      <c r="CQ233" s="192">
        <f t="shared" si="780"/>
        <v>0</v>
      </c>
      <c r="CR233" s="192">
        <f t="shared" si="781"/>
        <v>0</v>
      </c>
      <c r="CS233" s="192">
        <f t="shared" si="782"/>
        <v>0</v>
      </c>
      <c r="CT233" s="192">
        <f t="shared" si="783"/>
        <v>0</v>
      </c>
      <c r="CU233" s="192">
        <f t="shared" si="784"/>
        <v>0</v>
      </c>
      <c r="CV233" s="192">
        <f t="shared" si="785"/>
        <v>0</v>
      </c>
      <c r="CW233" s="192">
        <f t="shared" si="786"/>
        <v>0</v>
      </c>
      <c r="CX233" s="192">
        <f t="shared" si="787"/>
        <v>0</v>
      </c>
      <c r="CY233" s="192">
        <f t="shared" si="788"/>
        <v>0</v>
      </c>
      <c r="CZ233" s="192">
        <f t="shared" si="789"/>
        <v>0</v>
      </c>
      <c r="DA233" s="192">
        <f t="shared" si="790"/>
        <v>0</v>
      </c>
      <c r="DB233" s="192">
        <f t="shared" si="791"/>
        <v>0</v>
      </c>
      <c r="DC233" s="192">
        <f t="shared" si="792"/>
        <v>0</v>
      </c>
      <c r="DD233" s="192">
        <f t="shared" si="793"/>
        <v>0</v>
      </c>
      <c r="DE233" s="192">
        <f t="shared" si="794"/>
        <v>0</v>
      </c>
      <c r="DF233" s="192">
        <f t="shared" si="795"/>
        <v>0</v>
      </c>
      <c r="DG233" s="192">
        <f t="shared" si="796"/>
        <v>0</v>
      </c>
      <c r="DH233" s="192">
        <f t="shared" si="797"/>
        <v>0</v>
      </c>
      <c r="DI233" s="192">
        <f t="shared" si="798"/>
        <v>0</v>
      </c>
      <c r="DJ233" s="192">
        <f t="shared" si="799"/>
        <v>0</v>
      </c>
      <c r="DK233" s="192">
        <f t="shared" si="800"/>
        <v>0</v>
      </c>
      <c r="DL233" s="192">
        <f t="shared" si="801"/>
        <v>0</v>
      </c>
      <c r="DM233" s="192">
        <f t="shared" si="802"/>
        <v>0</v>
      </c>
      <c r="DN233" s="192">
        <f t="shared" si="803"/>
        <v>0</v>
      </c>
      <c r="DO233" s="192">
        <f t="shared" si="804"/>
        <v>0</v>
      </c>
      <c r="DP233" s="192">
        <f t="shared" si="805"/>
        <v>0</v>
      </c>
      <c r="DQ233" s="192">
        <f t="shared" si="806"/>
        <v>0</v>
      </c>
      <c r="DR233" s="192">
        <f t="shared" si="807"/>
        <v>0</v>
      </c>
      <c r="DS233" s="192">
        <f t="shared" si="808"/>
        <v>0</v>
      </c>
      <c r="DT233" s="192">
        <f t="shared" si="809"/>
        <v>0</v>
      </c>
      <c r="DU233" s="192">
        <f t="shared" si="810"/>
        <v>0</v>
      </c>
      <c r="DV233" s="193">
        <f t="shared" si="905"/>
        <v>0</v>
      </c>
      <c r="DW233" s="193">
        <f t="shared" si="906"/>
        <v>0</v>
      </c>
      <c r="DX233" s="193">
        <f t="shared" si="907"/>
        <v>0</v>
      </c>
      <c r="DY233" s="193">
        <f t="shared" si="908"/>
        <v>0</v>
      </c>
      <c r="DZ233" s="193">
        <f t="shared" si="909"/>
        <v>0</v>
      </c>
      <c r="EA233" s="192">
        <f t="shared" si="811"/>
        <v>0</v>
      </c>
      <c r="EB233" s="192">
        <f t="shared" si="812"/>
        <v>0</v>
      </c>
      <c r="EC233" s="192">
        <f t="shared" si="813"/>
        <v>0</v>
      </c>
      <c r="ED233" s="192">
        <f t="shared" si="814"/>
        <v>0</v>
      </c>
      <c r="EE233" s="192">
        <f t="shared" si="815"/>
        <v>0</v>
      </c>
      <c r="EF233" s="192">
        <f t="shared" si="816"/>
        <v>0</v>
      </c>
      <c r="EG233" s="192">
        <f t="shared" si="817"/>
        <v>0</v>
      </c>
      <c r="EH233" s="192">
        <f t="shared" si="818"/>
        <v>0</v>
      </c>
      <c r="EI233" s="192">
        <f t="shared" si="819"/>
        <v>0</v>
      </c>
      <c r="EJ233" s="192">
        <f t="shared" si="820"/>
        <v>0</v>
      </c>
      <c r="EK233" s="192">
        <f t="shared" si="821"/>
        <v>0</v>
      </c>
      <c r="EL233" s="192">
        <f t="shared" si="822"/>
        <v>0</v>
      </c>
      <c r="EM233" s="192">
        <f t="shared" si="823"/>
        <v>0</v>
      </c>
      <c r="EN233" s="192">
        <f t="shared" si="824"/>
        <v>0</v>
      </c>
      <c r="EO233" s="192">
        <f t="shared" si="825"/>
        <v>0</v>
      </c>
      <c r="EP233" s="192">
        <f t="shared" si="826"/>
        <v>0</v>
      </c>
      <c r="EQ233" s="192">
        <f t="shared" si="827"/>
        <v>0</v>
      </c>
      <c r="ER233" s="192">
        <f t="shared" si="828"/>
        <v>0</v>
      </c>
      <c r="ES233" s="192">
        <f t="shared" si="829"/>
        <v>0</v>
      </c>
      <c r="ET233" s="192">
        <f t="shared" si="830"/>
        <v>0</v>
      </c>
      <c r="EU233" s="192">
        <f t="shared" si="831"/>
        <v>0</v>
      </c>
      <c r="EV233" s="192">
        <f t="shared" si="832"/>
        <v>0</v>
      </c>
      <c r="EW233" s="192">
        <f t="shared" si="833"/>
        <v>0</v>
      </c>
      <c r="EX233" s="192">
        <f t="shared" si="834"/>
        <v>0</v>
      </c>
      <c r="EY233" s="192">
        <f t="shared" si="835"/>
        <v>0</v>
      </c>
      <c r="EZ233" s="192">
        <f t="shared" si="836"/>
        <v>0</v>
      </c>
      <c r="FA233" s="192">
        <f t="shared" si="837"/>
        <v>0</v>
      </c>
      <c r="FB233" s="192">
        <f t="shared" si="838"/>
        <v>0</v>
      </c>
      <c r="FC233" s="192">
        <f t="shared" si="839"/>
        <v>0</v>
      </c>
      <c r="FD233" s="192">
        <f t="shared" si="840"/>
        <v>0</v>
      </c>
      <c r="FE233" s="192">
        <f t="shared" si="841"/>
        <v>0</v>
      </c>
      <c r="FF233" s="192">
        <f t="shared" si="842"/>
        <v>0</v>
      </c>
      <c r="FG233" s="192">
        <f t="shared" si="843"/>
        <v>0</v>
      </c>
      <c r="FH233" s="192">
        <f t="shared" si="844"/>
        <v>0</v>
      </c>
      <c r="FI233" s="192">
        <f t="shared" si="845"/>
        <v>0</v>
      </c>
      <c r="FJ233" s="192">
        <f t="shared" si="846"/>
        <v>0</v>
      </c>
      <c r="FK233" s="192">
        <f t="shared" si="847"/>
        <v>0</v>
      </c>
      <c r="FL233" s="192">
        <f t="shared" si="848"/>
        <v>0</v>
      </c>
      <c r="FM233" s="192">
        <f t="shared" si="849"/>
        <v>0</v>
      </c>
      <c r="FN233" s="192">
        <f t="shared" si="850"/>
        <v>0</v>
      </c>
      <c r="FO233" s="192">
        <f t="shared" si="851"/>
        <v>0</v>
      </c>
      <c r="FP233" s="192">
        <f t="shared" si="852"/>
        <v>0</v>
      </c>
      <c r="FQ233" s="192">
        <f t="shared" si="853"/>
        <v>0</v>
      </c>
      <c r="FR233" s="192">
        <f t="shared" si="854"/>
        <v>0</v>
      </c>
      <c r="FS233" s="192">
        <f t="shared" si="855"/>
        <v>0</v>
      </c>
      <c r="FT233" s="192">
        <f t="shared" si="856"/>
        <v>0</v>
      </c>
      <c r="FU233" s="192">
        <f t="shared" si="857"/>
        <v>0</v>
      </c>
      <c r="FV233" s="192">
        <f t="shared" si="858"/>
        <v>0</v>
      </c>
      <c r="FW233" s="192">
        <f t="shared" si="859"/>
        <v>0</v>
      </c>
      <c r="FX233" s="192">
        <f t="shared" si="860"/>
        <v>0</v>
      </c>
      <c r="FY233" s="192">
        <f t="shared" si="861"/>
        <v>0</v>
      </c>
      <c r="FZ233" s="192">
        <f t="shared" si="862"/>
        <v>0</v>
      </c>
      <c r="GA233" s="192">
        <f t="shared" si="863"/>
        <v>0</v>
      </c>
      <c r="GB233" s="192">
        <f t="shared" si="864"/>
        <v>0</v>
      </c>
      <c r="GC233" s="192">
        <f t="shared" si="865"/>
        <v>0</v>
      </c>
      <c r="GD233" s="192">
        <f t="shared" si="866"/>
        <v>0</v>
      </c>
      <c r="GE233" s="192">
        <f t="shared" si="867"/>
        <v>0</v>
      </c>
      <c r="GF233" s="192">
        <f t="shared" si="868"/>
        <v>0</v>
      </c>
      <c r="GG233" s="192">
        <f t="shared" si="869"/>
        <v>0</v>
      </c>
      <c r="GH233" s="192">
        <f t="shared" si="870"/>
        <v>0</v>
      </c>
      <c r="GI233" s="192">
        <f t="shared" si="871"/>
        <v>0</v>
      </c>
      <c r="GJ233" s="192">
        <f t="shared" si="872"/>
        <v>0</v>
      </c>
      <c r="GK233" s="192">
        <f t="shared" si="873"/>
        <v>0</v>
      </c>
      <c r="GL233" s="192">
        <f t="shared" si="874"/>
        <v>0</v>
      </c>
      <c r="GM233" s="192">
        <f t="shared" si="875"/>
        <v>0</v>
      </c>
      <c r="GN233" s="192">
        <f t="shared" si="876"/>
        <v>0</v>
      </c>
      <c r="GO233" s="192">
        <f t="shared" si="877"/>
        <v>0</v>
      </c>
      <c r="GP233" s="192">
        <f t="shared" si="878"/>
        <v>0</v>
      </c>
      <c r="GQ233" s="192">
        <f t="shared" si="879"/>
        <v>0</v>
      </c>
      <c r="GR233" s="192">
        <f t="shared" si="880"/>
        <v>0</v>
      </c>
      <c r="GS233" s="192">
        <f t="shared" si="881"/>
        <v>0</v>
      </c>
      <c r="GT233" s="192">
        <f t="shared" si="882"/>
        <v>0</v>
      </c>
      <c r="GU233" s="192">
        <f t="shared" si="883"/>
        <v>0</v>
      </c>
      <c r="GV233" s="192">
        <f t="shared" si="884"/>
        <v>0</v>
      </c>
      <c r="GW233" s="192">
        <f t="shared" si="885"/>
        <v>0</v>
      </c>
      <c r="GX233" s="192">
        <f t="shared" si="886"/>
        <v>0</v>
      </c>
      <c r="GY233" s="192">
        <f t="shared" si="887"/>
        <v>0</v>
      </c>
      <c r="GZ233" s="192">
        <f t="shared" si="888"/>
        <v>0</v>
      </c>
      <c r="HA233" s="192">
        <f t="shared" si="889"/>
        <v>0</v>
      </c>
      <c r="HB233" s="192">
        <f t="shared" si="890"/>
        <v>0</v>
      </c>
      <c r="HC233" s="192">
        <f t="shared" si="891"/>
        <v>0</v>
      </c>
      <c r="HD233" s="192">
        <f t="shared" si="892"/>
        <v>0</v>
      </c>
      <c r="HE233" s="192">
        <f t="shared" si="893"/>
        <v>0</v>
      </c>
      <c r="HF233" s="192">
        <f t="shared" si="894"/>
        <v>0</v>
      </c>
      <c r="HG233" s="192">
        <f t="shared" si="895"/>
        <v>0</v>
      </c>
      <c r="HH233" s="192">
        <f t="shared" si="896"/>
        <v>0</v>
      </c>
      <c r="HI233" s="192">
        <f t="shared" si="897"/>
        <v>0</v>
      </c>
      <c r="HJ233" s="192">
        <f t="shared" si="898"/>
        <v>0</v>
      </c>
      <c r="HK233" s="192">
        <f t="shared" si="899"/>
        <v>0</v>
      </c>
      <c r="HL233" s="192">
        <f t="shared" si="900"/>
        <v>0</v>
      </c>
      <c r="HM233" s="192">
        <f t="shared" si="901"/>
        <v>0</v>
      </c>
      <c r="HN233" s="194">
        <f t="shared" si="910"/>
        <v>0</v>
      </c>
      <c r="HO233" s="194">
        <f t="shared" si="911"/>
        <v>0</v>
      </c>
      <c r="HP233" s="194">
        <f t="shared" si="912"/>
        <v>0</v>
      </c>
      <c r="HQ233" s="194">
        <f t="shared" si="913"/>
        <v>0</v>
      </c>
      <c r="HR233" s="194">
        <f t="shared" si="914"/>
        <v>0</v>
      </c>
      <c r="HS233" s="195" t="str">
        <f t="shared" si="701"/>
        <v/>
      </c>
      <c r="HT233" s="196">
        <f t="shared" si="915"/>
        <v>0</v>
      </c>
      <c r="HU233" s="196">
        <f t="shared" si="916"/>
        <v>0</v>
      </c>
      <c r="HV233" s="197" t="str">
        <f t="shared" si="702"/>
        <v/>
      </c>
      <c r="HW233" s="197" t="str">
        <f t="shared" si="902"/>
        <v/>
      </c>
      <c r="HX233" s="197" t="str">
        <f t="shared" si="903"/>
        <v/>
      </c>
      <c r="HY233" s="195" t="str">
        <f t="shared" si="703"/>
        <v/>
      </c>
      <c r="HZ233" s="30">
        <f t="shared" si="699"/>
        <v>0</v>
      </c>
      <c r="IA233" s="198">
        <f t="shared" si="704"/>
        <v>0</v>
      </c>
      <c r="IB233" s="195"/>
      <c r="IC233" s="195">
        <f t="shared" si="711"/>
        <v>0</v>
      </c>
      <c r="ID233" s="195">
        <f t="shared" si="705"/>
        <v>0</v>
      </c>
      <c r="IE233" s="195">
        <f t="shared" si="904"/>
        <v>0</v>
      </c>
      <c r="IF233" s="195">
        <f t="shared" si="706"/>
        <v>0</v>
      </c>
      <c r="IG233" s="307">
        <f t="shared" si="707"/>
        <v>0</v>
      </c>
      <c r="IH233" s="307">
        <f t="shared" si="708"/>
        <v>0</v>
      </c>
      <c r="II233" s="44">
        <f t="shared" si="709"/>
        <v>0</v>
      </c>
      <c r="IJ233" s="44">
        <f t="shared" si="712"/>
        <v>0</v>
      </c>
      <c r="IK233" s="44">
        <f t="shared" si="713"/>
        <v>0</v>
      </c>
      <c r="IL233" s="44">
        <f t="shared" si="714"/>
        <v>0</v>
      </c>
      <c r="IM233" s="44">
        <f t="shared" si="715"/>
        <v>0</v>
      </c>
      <c r="IN233" s="44">
        <f t="shared" si="716"/>
        <v>0</v>
      </c>
      <c r="IO233" s="44">
        <f t="shared" si="717"/>
        <v>0</v>
      </c>
    </row>
    <row r="234" spans="1:249" ht="18" customHeight="1">
      <c r="A234" s="188">
        <v>228</v>
      </c>
      <c r="B234" s="326"/>
      <c r="C234" s="289"/>
      <c r="D234" s="199"/>
      <c r="E234" s="189"/>
      <c r="F234" s="189"/>
      <c r="G234" s="190"/>
      <c r="H234" s="190"/>
      <c r="I234" s="272"/>
      <c r="J234" s="207"/>
      <c r="K234" s="214" t="str">
        <f t="shared" si="710"/>
        <v/>
      </c>
      <c r="L234" s="200" t="str">
        <f t="shared" si="718"/>
        <v/>
      </c>
      <c r="M234" s="200" t="str">
        <f t="shared" si="719"/>
        <v/>
      </c>
      <c r="N234" s="209" t="str">
        <f t="shared" si="700"/>
        <v/>
      </c>
      <c r="O234" s="208" t="str">
        <f>IFERROR(IF(D234="","",IF(K234="","",IF(I234="","",IF(F234="F",VLOOKUP(K234,F!A:G,2,0),IF(F234="M",VLOOKUP(K234,M!A:G,2,0),""))))),0)</f>
        <v/>
      </c>
      <c r="P234" s="191" t="str">
        <f>IFERROR(IF(D234="","",IF(K234="","",IF(I234="","",IF(F234="F",VLOOKUP(K234,F!A:G,3,0),IF(F234="M",VLOOKUP(K234,M!A:G,3,0),""))))),0)</f>
        <v/>
      </c>
      <c r="Q234" s="191" t="str">
        <f>IFERROR(IF(D234="","",IF(K234="","",IF(I234="","",IF(F234="F",VLOOKUP(K234,F!A:G,4,0),IF(F234="M",VLOOKUP(K234,M!A:G,4,0),""))))),0)</f>
        <v/>
      </c>
      <c r="R234" s="191" t="str">
        <f>IFERROR(IF(D234="","",IF(K234="","",IF(I234="","",IF(F234="F",VLOOKUP(K234,F!A:G,5,0),IF(F234="M",VLOOKUP(K234,M!A:G,5,0),""))))),0)</f>
        <v/>
      </c>
      <c r="S234" s="191" t="str">
        <f>IFERROR(IF(D234="","",IF(K234="","",IF(I234="","",IF(F234="F",VLOOKUP(K234,F!A:G,6,0),IF(F234="M",VLOOKUP(K234,M!A:G,6,0),""))))),0)</f>
        <v/>
      </c>
      <c r="T234" s="191" t="str">
        <f>IFERROR(IF(D234="","",IF(K234="","",IF(I234="","",IF(F234="F",VLOOKUP(K234,F!A:G,7,0),IF(F234="M",VLOOKUP(K234,M!A:G,7,0),""))))),0)</f>
        <v/>
      </c>
      <c r="U234" s="191" t="str">
        <f>IFERROR(IF(D234="","",IF(K234="","",IF(J234="","",IF(F234="F",VLOOKUP(K234,F!A:M,8,0),IF(F234="M",VLOOKUP(K234,M!A:M,8,0),""))))),0)</f>
        <v/>
      </c>
      <c r="V234" s="191" t="str">
        <f>IFERROR(IF(D234="","",IF(K234="","",IF(J234="","",IF(F234="F",VLOOKUP(K234,F!A:M,9,0),IF(F234="M",VLOOKUP(K234,M!A:M,9,0),""))))),0)</f>
        <v/>
      </c>
      <c r="W234" s="191" t="str">
        <f>IFERROR(IF(D234="","",IF(K234="","",IF(J234="","",IF(F234="F",VLOOKUP(K234,F!A:M,10,0),IF(F234="M",VLOOKUP(K234,M!A:M,10,0),""))))),0)</f>
        <v/>
      </c>
      <c r="X234" s="191" t="str">
        <f>IFERROR(IF(D234="","",IF(K234="","",IF(J234="","",IF(F234="F",VLOOKUP(K234,F!A:M,11,0),IF(F234="M",VLOOKUP(K234,M!A:M,11,0),""))))),0)</f>
        <v/>
      </c>
      <c r="Y234" s="191" t="str">
        <f>IFERROR(IF(D234="","",IF(K234="","",IF(J234="","",IF(F234="F",VLOOKUP(K234,F!A:M,12,0),IF(F234="M",VLOOKUP(K234,M!A:M,12,0),""))))),0)</f>
        <v/>
      </c>
      <c r="Z234" s="191" t="str">
        <f>IFERROR(IF(D234="","",IF(K234="","",IF(J234="","",IF(F234="F",VLOOKUP(K234,F!A:M,13,0),IF(F234="M",VLOOKUP(K234,M!A:M,13,0),""))))),0)</f>
        <v/>
      </c>
      <c r="AA234" s="191" t="str">
        <f>IFERROR(IF(D234="","",IF(F234="","",IF(J234="","",IF(K234="","",IF(AND(K234&gt;23,K234&lt;=60),IF(F234="F",VLOOKUP(MROUND(HZ234,0.5),'F-Weight for Length'!K:S,2,0),VLOOKUP(MROUND(HZ234,0.5),'M-Weight for Length'!K:S,2,0)),IF(K234&gt;60,IF(F234="F",VLOOKUP(K234,'F-Weight for Length'!U:AC,2,0),VLOOKUP(K234,'M-Weight for Length'!U:AC,2,0)),IF(F234="F",VLOOKUP(MROUND(HZ234,0.5),'F-Weight for Length'!A:I,2,0),VLOOKUP(MROUND(HZ234,0.5),'M-Weight for Length'!A:I,2,0)))))))),0)</f>
        <v/>
      </c>
      <c r="AB234" s="191" t="str">
        <f>IFERROR(IF(D234="","",IF(F234="","",IF(J234="","",IF(K234="","",IF(AND(K234&gt;23,K234&lt;=60),IF(F234="F",VLOOKUP(MROUND(HZ234,0.5),'F-Weight for Length'!K:S,3,0),VLOOKUP(MROUND(HZ234,0.5),'M-Weight for Length'!K:S,3,0)),IF(K234&gt;60,IF(F234="F",VLOOKUP(K234,'F-Weight for Length'!U:AC,3,0),VLOOKUP(K234,'M-Weight for Length'!U:AC,3,0)),IF(F234="F",VLOOKUP(MROUND(HZ234,0.5),'F-Weight for Length'!A:I,3,0),VLOOKUP(MROUND(HZ234,0.5),'M-Weight for Length'!A:I,3,0)))))))),0)</f>
        <v/>
      </c>
      <c r="AC234" s="191" t="str">
        <f>IFERROR(IF(D234="","",IF(F234="","",IF(J234="","",IF(K234="","",IF(AND(K234&gt;23,K234&lt;=60),IF(F234="F",VLOOKUP(MROUND(HZ234,0.5),'F-Weight for Length'!K:S,4,0),VLOOKUP(MROUND(HZ234,0.5),'M-Weight for Length'!K:S,4,0)),IF(K234&gt;60,IF(F234="F",VLOOKUP(K234,'F-Weight for Length'!U:AC,4,0),VLOOKUP(K234,'M-Weight for Length'!U:AC,4,0)),IF(F234="F",VLOOKUP(MROUND(HZ234,0.5),'F-Weight for Length'!A:I,4,0),VLOOKUP(MROUND(HZ234,0.5),'M-Weight for Length'!A:I,4,0)))))))),0)</f>
        <v/>
      </c>
      <c r="AD234" s="191" t="str">
        <f>IFERROR(IF(D234="","",IF(F234="","",IF(J234="","",IF(K234="","",IF(AND(K234&gt;23,K234&lt;=60),IF(F234="F",VLOOKUP(MROUND(HZ234,0.5),'F-Weight for Length'!K:S,5,0),VLOOKUP(MROUND(HZ234,0.5),'M-Weight for Length'!K:S,5,0)),IF(K234&gt;60,IF(F234="F",VLOOKUP(K234,'F-Weight for Length'!U:AC,5,0),VLOOKUP(K234,'M-Weight for Length'!U:AC,5,0)),IF(F234="F",VLOOKUP(MROUND(HZ234,0.5),'F-Weight for Length'!A:I,5,0),VLOOKUP(MROUND(HZ234,0.5),'M-Weight for Length'!A:I,5,0)))))))),0)</f>
        <v/>
      </c>
      <c r="AE234" s="191" t="str">
        <f>IFERROR(IF(D234="","",IF(F234="","",IF(J234="","",IF(K234="","",IF(AND(K234&gt;23,K234&lt;=60),IF(F234="F",VLOOKUP(MROUND(HZ234,0.5),'F-Weight for Length'!K:S,6,0),VLOOKUP(MROUND(HZ234,0.5),'M-Weight for Length'!K:S,6,0)),IF(K234&gt;60,IF(F234="F",VLOOKUP(K234,'F-Weight for Length'!U:AC,6,0),VLOOKUP(K234,'M-Weight for Length'!U:AC,6,0)),IF(F234="F",VLOOKUP(MROUND(HZ234,0.5),'F-Weight for Length'!A:I,6,0),VLOOKUP(MROUND(HZ234,0.5),'M-Weight for Length'!A:I,6,0)))))))),0)</f>
        <v/>
      </c>
      <c r="AF234" s="191" t="str">
        <f>IFERROR(IF(D234="","",IF(F234="","",IF(J234="","",IF(K234="","",IF(AND(K234&gt;23,K234&lt;=60),IF(F234="F",VLOOKUP(MROUND(HZ234,0.5),'F-Weight for Length'!K:S,7,0),VLOOKUP(MROUND(HZ234,0.5),'M-Weight for Length'!K:S,7,0)),IF(K234&gt;60,IF(F234="F",VLOOKUP(K234,'F-Weight for Length'!U:AC,7,0),VLOOKUP(K234,'M-Weight for Length'!U:AC,7,0)),IF(F234="F",VLOOKUP(MROUND(HZ234,0.5),'F-Weight for Length'!A:I,7,0),VLOOKUP(MROUND(HZ234,0.5),'M-Weight for Length'!A:I,7,0)))))))),0)</f>
        <v/>
      </c>
      <c r="AG234" s="191" t="str">
        <f>IFERROR(IF(D234="","",IF(F234="","",IF(J234="","",IF(K234="","",IF(AND(K234&gt;23,K234&lt;=60),IF(F234="F",VLOOKUP(MROUND(HZ234,0.5),'F-Weight for Length'!K:S,8,0),VLOOKUP(MROUND(HZ234,0.5),'M-Weight for Length'!K:S,8,0)),IF(K234&gt;60,IF(F234="F",VLOOKUP(K234,'F-Weight for Length'!U:AC,8,0),VLOOKUP(K234,'M-Weight for Length'!U:AC,8,0)),IF(F234="F",VLOOKUP(MROUND(HZ234,0.5),'F-Weight for Length'!A:I,8,0),VLOOKUP(MROUND(HZ234,0.5),'M-Weight for Length'!A:I,8,0)))))))),0)</f>
        <v/>
      </c>
      <c r="AH234" s="191" t="str">
        <f>IFERROR(IF(D234="","",IF(F234="","",IF(J234="","",IF(K234="","",IF(AND(K234&gt;23,K234&lt;=60),IF(F234="F",VLOOKUP(MROUND(HZ234,0.5),'F-Weight for Length'!K:S,9,0),VLOOKUP(MROUND(HZ234,0.5),'M-Weight for Length'!K:S,9,0)),IF(K234&gt;60,IF(F234="F",VLOOKUP(K234,'F-Weight for Length'!U:AC,9,0),VLOOKUP(K234,'M-Weight for Length'!U:AC,9,0)),IF(F234="F",VLOOKUP(MROUND(HZ234,0.5),'F-Weight for Length'!A:I,9,0),VLOOKUP(MROUND(HZ234,0.5),'M-Weight for Length'!A:I,9,0)))))))),0)</f>
        <v/>
      </c>
      <c r="AI234" s="192">
        <f t="shared" si="720"/>
        <v>0</v>
      </c>
      <c r="AJ234" s="192">
        <f t="shared" si="721"/>
        <v>0</v>
      </c>
      <c r="AK234" s="192">
        <f t="shared" si="722"/>
        <v>0</v>
      </c>
      <c r="AL234" s="192">
        <f t="shared" si="723"/>
        <v>0</v>
      </c>
      <c r="AM234" s="192">
        <f t="shared" si="724"/>
        <v>0</v>
      </c>
      <c r="AN234" s="192">
        <f t="shared" si="725"/>
        <v>0</v>
      </c>
      <c r="AO234" s="192">
        <f t="shared" si="726"/>
        <v>0</v>
      </c>
      <c r="AP234" s="192">
        <f t="shared" si="727"/>
        <v>0</v>
      </c>
      <c r="AQ234" s="192">
        <f t="shared" si="728"/>
        <v>0</v>
      </c>
      <c r="AR234" s="192">
        <f t="shared" si="729"/>
        <v>0</v>
      </c>
      <c r="AS234" s="192">
        <f t="shared" si="730"/>
        <v>0</v>
      </c>
      <c r="AT234" s="192">
        <f t="shared" si="731"/>
        <v>0</v>
      </c>
      <c r="AU234" s="192">
        <f t="shared" si="732"/>
        <v>0</v>
      </c>
      <c r="AV234" s="192">
        <f t="shared" si="733"/>
        <v>0</v>
      </c>
      <c r="AW234" s="192">
        <f t="shared" si="734"/>
        <v>0</v>
      </c>
      <c r="AX234" s="192">
        <f t="shared" si="735"/>
        <v>0</v>
      </c>
      <c r="AY234" s="192">
        <f t="shared" si="736"/>
        <v>0</v>
      </c>
      <c r="AZ234" s="192">
        <f t="shared" si="737"/>
        <v>0</v>
      </c>
      <c r="BA234" s="192">
        <f t="shared" si="738"/>
        <v>0</v>
      </c>
      <c r="BB234" s="192">
        <f t="shared" si="739"/>
        <v>0</v>
      </c>
      <c r="BC234" s="192">
        <f t="shared" si="740"/>
        <v>0</v>
      </c>
      <c r="BD234" s="192">
        <f t="shared" si="741"/>
        <v>0</v>
      </c>
      <c r="BE234" s="192">
        <f t="shared" si="742"/>
        <v>0</v>
      </c>
      <c r="BF234" s="192">
        <f t="shared" si="743"/>
        <v>0</v>
      </c>
      <c r="BG234" s="192">
        <f t="shared" si="744"/>
        <v>0</v>
      </c>
      <c r="BH234" s="192">
        <f t="shared" si="745"/>
        <v>0</v>
      </c>
      <c r="BI234" s="192">
        <f t="shared" si="746"/>
        <v>0</v>
      </c>
      <c r="BJ234" s="192">
        <f t="shared" si="747"/>
        <v>0</v>
      </c>
      <c r="BK234" s="192">
        <f t="shared" si="748"/>
        <v>0</v>
      </c>
      <c r="BL234" s="192">
        <f t="shared" si="749"/>
        <v>0</v>
      </c>
      <c r="BM234" s="192">
        <f t="shared" si="750"/>
        <v>0</v>
      </c>
      <c r="BN234" s="192">
        <f t="shared" si="751"/>
        <v>0</v>
      </c>
      <c r="BO234" s="192">
        <f t="shared" si="752"/>
        <v>0</v>
      </c>
      <c r="BP234" s="192">
        <f t="shared" si="753"/>
        <v>0</v>
      </c>
      <c r="BQ234" s="192">
        <f t="shared" si="754"/>
        <v>0</v>
      </c>
      <c r="BR234" s="192">
        <f t="shared" si="755"/>
        <v>0</v>
      </c>
      <c r="BS234" s="192">
        <f t="shared" si="756"/>
        <v>0</v>
      </c>
      <c r="BT234" s="192">
        <f t="shared" si="757"/>
        <v>0</v>
      </c>
      <c r="BU234" s="192">
        <f t="shared" si="758"/>
        <v>0</v>
      </c>
      <c r="BV234" s="192">
        <f t="shared" si="759"/>
        <v>0</v>
      </c>
      <c r="BW234" s="192">
        <f t="shared" si="760"/>
        <v>0</v>
      </c>
      <c r="BX234" s="192">
        <f t="shared" si="761"/>
        <v>0</v>
      </c>
      <c r="BY234" s="192">
        <f t="shared" si="762"/>
        <v>0</v>
      </c>
      <c r="BZ234" s="192">
        <f t="shared" si="763"/>
        <v>0</v>
      </c>
      <c r="CA234" s="192">
        <f t="shared" si="764"/>
        <v>0</v>
      </c>
      <c r="CB234" s="192">
        <f t="shared" si="765"/>
        <v>0</v>
      </c>
      <c r="CC234" s="192">
        <f t="shared" si="766"/>
        <v>0</v>
      </c>
      <c r="CD234" s="192">
        <f t="shared" si="767"/>
        <v>0</v>
      </c>
      <c r="CE234" s="192">
        <f t="shared" si="768"/>
        <v>0</v>
      </c>
      <c r="CF234" s="192">
        <f t="shared" si="769"/>
        <v>0</v>
      </c>
      <c r="CG234" s="192">
        <f t="shared" si="770"/>
        <v>0</v>
      </c>
      <c r="CH234" s="192">
        <f t="shared" si="771"/>
        <v>0</v>
      </c>
      <c r="CI234" s="192">
        <f t="shared" si="772"/>
        <v>0</v>
      </c>
      <c r="CJ234" s="192">
        <f t="shared" si="773"/>
        <v>0</v>
      </c>
      <c r="CK234" s="192">
        <f t="shared" si="774"/>
        <v>0</v>
      </c>
      <c r="CL234" s="192">
        <f t="shared" si="775"/>
        <v>0</v>
      </c>
      <c r="CM234" s="192">
        <f t="shared" si="776"/>
        <v>0</v>
      </c>
      <c r="CN234" s="192">
        <f t="shared" si="777"/>
        <v>0</v>
      </c>
      <c r="CO234" s="192">
        <f t="shared" si="778"/>
        <v>0</v>
      </c>
      <c r="CP234" s="192">
        <f t="shared" si="779"/>
        <v>0</v>
      </c>
      <c r="CQ234" s="192">
        <f t="shared" si="780"/>
        <v>0</v>
      </c>
      <c r="CR234" s="192">
        <f t="shared" si="781"/>
        <v>0</v>
      </c>
      <c r="CS234" s="192">
        <f t="shared" si="782"/>
        <v>0</v>
      </c>
      <c r="CT234" s="192">
        <f t="shared" si="783"/>
        <v>0</v>
      </c>
      <c r="CU234" s="192">
        <f t="shared" si="784"/>
        <v>0</v>
      </c>
      <c r="CV234" s="192">
        <f t="shared" si="785"/>
        <v>0</v>
      </c>
      <c r="CW234" s="192">
        <f t="shared" si="786"/>
        <v>0</v>
      </c>
      <c r="CX234" s="192">
        <f t="shared" si="787"/>
        <v>0</v>
      </c>
      <c r="CY234" s="192">
        <f t="shared" si="788"/>
        <v>0</v>
      </c>
      <c r="CZ234" s="192">
        <f t="shared" si="789"/>
        <v>0</v>
      </c>
      <c r="DA234" s="192">
        <f t="shared" si="790"/>
        <v>0</v>
      </c>
      <c r="DB234" s="192">
        <f t="shared" si="791"/>
        <v>0</v>
      </c>
      <c r="DC234" s="192">
        <f t="shared" si="792"/>
        <v>0</v>
      </c>
      <c r="DD234" s="192">
        <f t="shared" si="793"/>
        <v>0</v>
      </c>
      <c r="DE234" s="192">
        <f t="shared" si="794"/>
        <v>0</v>
      </c>
      <c r="DF234" s="192">
        <f t="shared" si="795"/>
        <v>0</v>
      </c>
      <c r="DG234" s="192">
        <f t="shared" si="796"/>
        <v>0</v>
      </c>
      <c r="DH234" s="192">
        <f t="shared" si="797"/>
        <v>0</v>
      </c>
      <c r="DI234" s="192">
        <f t="shared" si="798"/>
        <v>0</v>
      </c>
      <c r="DJ234" s="192">
        <f t="shared" si="799"/>
        <v>0</v>
      </c>
      <c r="DK234" s="192">
        <f t="shared" si="800"/>
        <v>0</v>
      </c>
      <c r="DL234" s="192">
        <f t="shared" si="801"/>
        <v>0</v>
      </c>
      <c r="DM234" s="192">
        <f t="shared" si="802"/>
        <v>0</v>
      </c>
      <c r="DN234" s="192">
        <f t="shared" si="803"/>
        <v>0</v>
      </c>
      <c r="DO234" s="192">
        <f t="shared" si="804"/>
        <v>0</v>
      </c>
      <c r="DP234" s="192">
        <f t="shared" si="805"/>
        <v>0</v>
      </c>
      <c r="DQ234" s="192">
        <f t="shared" si="806"/>
        <v>0</v>
      </c>
      <c r="DR234" s="192">
        <f t="shared" si="807"/>
        <v>0</v>
      </c>
      <c r="DS234" s="192">
        <f t="shared" si="808"/>
        <v>0</v>
      </c>
      <c r="DT234" s="192">
        <f t="shared" si="809"/>
        <v>0</v>
      </c>
      <c r="DU234" s="192">
        <f t="shared" si="810"/>
        <v>0</v>
      </c>
      <c r="DV234" s="193">
        <f t="shared" si="905"/>
        <v>0</v>
      </c>
      <c r="DW234" s="193">
        <f t="shared" si="906"/>
        <v>0</v>
      </c>
      <c r="DX234" s="193">
        <f t="shared" si="907"/>
        <v>0</v>
      </c>
      <c r="DY234" s="193">
        <f t="shared" si="908"/>
        <v>0</v>
      </c>
      <c r="DZ234" s="193">
        <f t="shared" si="909"/>
        <v>0</v>
      </c>
      <c r="EA234" s="192">
        <f t="shared" si="811"/>
        <v>0</v>
      </c>
      <c r="EB234" s="192">
        <f t="shared" si="812"/>
        <v>0</v>
      </c>
      <c r="EC234" s="192">
        <f t="shared" si="813"/>
        <v>0</v>
      </c>
      <c r="ED234" s="192">
        <f t="shared" si="814"/>
        <v>0</v>
      </c>
      <c r="EE234" s="192">
        <f t="shared" si="815"/>
        <v>0</v>
      </c>
      <c r="EF234" s="192">
        <f t="shared" si="816"/>
        <v>0</v>
      </c>
      <c r="EG234" s="192">
        <f t="shared" si="817"/>
        <v>0</v>
      </c>
      <c r="EH234" s="192">
        <f t="shared" si="818"/>
        <v>0</v>
      </c>
      <c r="EI234" s="192">
        <f t="shared" si="819"/>
        <v>0</v>
      </c>
      <c r="EJ234" s="192">
        <f t="shared" si="820"/>
        <v>0</v>
      </c>
      <c r="EK234" s="192">
        <f t="shared" si="821"/>
        <v>0</v>
      </c>
      <c r="EL234" s="192">
        <f t="shared" si="822"/>
        <v>0</v>
      </c>
      <c r="EM234" s="192">
        <f t="shared" si="823"/>
        <v>0</v>
      </c>
      <c r="EN234" s="192">
        <f t="shared" si="824"/>
        <v>0</v>
      </c>
      <c r="EO234" s="192">
        <f t="shared" si="825"/>
        <v>0</v>
      </c>
      <c r="EP234" s="192">
        <f t="shared" si="826"/>
        <v>0</v>
      </c>
      <c r="EQ234" s="192">
        <f t="shared" si="827"/>
        <v>0</v>
      </c>
      <c r="ER234" s="192">
        <f t="shared" si="828"/>
        <v>0</v>
      </c>
      <c r="ES234" s="192">
        <f t="shared" si="829"/>
        <v>0</v>
      </c>
      <c r="ET234" s="192">
        <f t="shared" si="830"/>
        <v>0</v>
      </c>
      <c r="EU234" s="192">
        <f t="shared" si="831"/>
        <v>0</v>
      </c>
      <c r="EV234" s="192">
        <f t="shared" si="832"/>
        <v>0</v>
      </c>
      <c r="EW234" s="192">
        <f t="shared" si="833"/>
        <v>0</v>
      </c>
      <c r="EX234" s="192">
        <f t="shared" si="834"/>
        <v>0</v>
      </c>
      <c r="EY234" s="192">
        <f t="shared" si="835"/>
        <v>0</v>
      </c>
      <c r="EZ234" s="192">
        <f t="shared" si="836"/>
        <v>0</v>
      </c>
      <c r="FA234" s="192">
        <f t="shared" si="837"/>
        <v>0</v>
      </c>
      <c r="FB234" s="192">
        <f t="shared" si="838"/>
        <v>0</v>
      </c>
      <c r="FC234" s="192">
        <f t="shared" si="839"/>
        <v>0</v>
      </c>
      <c r="FD234" s="192">
        <f t="shared" si="840"/>
        <v>0</v>
      </c>
      <c r="FE234" s="192">
        <f t="shared" si="841"/>
        <v>0</v>
      </c>
      <c r="FF234" s="192">
        <f t="shared" si="842"/>
        <v>0</v>
      </c>
      <c r="FG234" s="192">
        <f t="shared" si="843"/>
        <v>0</v>
      </c>
      <c r="FH234" s="192">
        <f t="shared" si="844"/>
        <v>0</v>
      </c>
      <c r="FI234" s="192">
        <f t="shared" si="845"/>
        <v>0</v>
      </c>
      <c r="FJ234" s="192">
        <f t="shared" si="846"/>
        <v>0</v>
      </c>
      <c r="FK234" s="192">
        <f t="shared" si="847"/>
        <v>0</v>
      </c>
      <c r="FL234" s="192">
        <f t="shared" si="848"/>
        <v>0</v>
      </c>
      <c r="FM234" s="192">
        <f t="shared" si="849"/>
        <v>0</v>
      </c>
      <c r="FN234" s="192">
        <f t="shared" si="850"/>
        <v>0</v>
      </c>
      <c r="FO234" s="192">
        <f t="shared" si="851"/>
        <v>0</v>
      </c>
      <c r="FP234" s="192">
        <f t="shared" si="852"/>
        <v>0</v>
      </c>
      <c r="FQ234" s="192">
        <f t="shared" si="853"/>
        <v>0</v>
      </c>
      <c r="FR234" s="192">
        <f t="shared" si="854"/>
        <v>0</v>
      </c>
      <c r="FS234" s="192">
        <f t="shared" si="855"/>
        <v>0</v>
      </c>
      <c r="FT234" s="192">
        <f t="shared" si="856"/>
        <v>0</v>
      </c>
      <c r="FU234" s="192">
        <f t="shared" si="857"/>
        <v>0</v>
      </c>
      <c r="FV234" s="192">
        <f t="shared" si="858"/>
        <v>0</v>
      </c>
      <c r="FW234" s="192">
        <f t="shared" si="859"/>
        <v>0</v>
      </c>
      <c r="FX234" s="192">
        <f t="shared" si="860"/>
        <v>0</v>
      </c>
      <c r="FY234" s="192">
        <f t="shared" si="861"/>
        <v>0</v>
      </c>
      <c r="FZ234" s="192">
        <f t="shared" si="862"/>
        <v>0</v>
      </c>
      <c r="GA234" s="192">
        <f t="shared" si="863"/>
        <v>0</v>
      </c>
      <c r="GB234" s="192">
        <f t="shared" si="864"/>
        <v>0</v>
      </c>
      <c r="GC234" s="192">
        <f t="shared" si="865"/>
        <v>0</v>
      </c>
      <c r="GD234" s="192">
        <f t="shared" si="866"/>
        <v>0</v>
      </c>
      <c r="GE234" s="192">
        <f t="shared" si="867"/>
        <v>0</v>
      </c>
      <c r="GF234" s="192">
        <f t="shared" si="868"/>
        <v>0</v>
      </c>
      <c r="GG234" s="192">
        <f t="shared" si="869"/>
        <v>0</v>
      </c>
      <c r="GH234" s="192">
        <f t="shared" si="870"/>
        <v>0</v>
      </c>
      <c r="GI234" s="192">
        <f t="shared" si="871"/>
        <v>0</v>
      </c>
      <c r="GJ234" s="192">
        <f t="shared" si="872"/>
        <v>0</v>
      </c>
      <c r="GK234" s="192">
        <f t="shared" si="873"/>
        <v>0</v>
      </c>
      <c r="GL234" s="192">
        <f t="shared" si="874"/>
        <v>0</v>
      </c>
      <c r="GM234" s="192">
        <f t="shared" si="875"/>
        <v>0</v>
      </c>
      <c r="GN234" s="192">
        <f t="shared" si="876"/>
        <v>0</v>
      </c>
      <c r="GO234" s="192">
        <f t="shared" si="877"/>
        <v>0</v>
      </c>
      <c r="GP234" s="192">
        <f t="shared" si="878"/>
        <v>0</v>
      </c>
      <c r="GQ234" s="192">
        <f t="shared" si="879"/>
        <v>0</v>
      </c>
      <c r="GR234" s="192">
        <f t="shared" si="880"/>
        <v>0</v>
      </c>
      <c r="GS234" s="192">
        <f t="shared" si="881"/>
        <v>0</v>
      </c>
      <c r="GT234" s="192">
        <f t="shared" si="882"/>
        <v>0</v>
      </c>
      <c r="GU234" s="192">
        <f t="shared" si="883"/>
        <v>0</v>
      </c>
      <c r="GV234" s="192">
        <f t="shared" si="884"/>
        <v>0</v>
      </c>
      <c r="GW234" s="192">
        <f t="shared" si="885"/>
        <v>0</v>
      </c>
      <c r="GX234" s="192">
        <f t="shared" si="886"/>
        <v>0</v>
      </c>
      <c r="GY234" s="192">
        <f t="shared" si="887"/>
        <v>0</v>
      </c>
      <c r="GZ234" s="192">
        <f t="shared" si="888"/>
        <v>0</v>
      </c>
      <c r="HA234" s="192">
        <f t="shared" si="889"/>
        <v>0</v>
      </c>
      <c r="HB234" s="192">
        <f t="shared" si="890"/>
        <v>0</v>
      </c>
      <c r="HC234" s="192">
        <f t="shared" si="891"/>
        <v>0</v>
      </c>
      <c r="HD234" s="192">
        <f t="shared" si="892"/>
        <v>0</v>
      </c>
      <c r="HE234" s="192">
        <f t="shared" si="893"/>
        <v>0</v>
      </c>
      <c r="HF234" s="192">
        <f t="shared" si="894"/>
        <v>0</v>
      </c>
      <c r="HG234" s="192">
        <f t="shared" si="895"/>
        <v>0</v>
      </c>
      <c r="HH234" s="192">
        <f t="shared" si="896"/>
        <v>0</v>
      </c>
      <c r="HI234" s="192">
        <f t="shared" si="897"/>
        <v>0</v>
      </c>
      <c r="HJ234" s="192">
        <f t="shared" si="898"/>
        <v>0</v>
      </c>
      <c r="HK234" s="192">
        <f t="shared" si="899"/>
        <v>0</v>
      </c>
      <c r="HL234" s="192">
        <f t="shared" si="900"/>
        <v>0</v>
      </c>
      <c r="HM234" s="192">
        <f t="shared" si="901"/>
        <v>0</v>
      </c>
      <c r="HN234" s="194">
        <f t="shared" si="910"/>
        <v>0</v>
      </c>
      <c r="HO234" s="194">
        <f t="shared" si="911"/>
        <v>0</v>
      </c>
      <c r="HP234" s="194">
        <f t="shared" si="912"/>
        <v>0</v>
      </c>
      <c r="HQ234" s="194">
        <f t="shared" si="913"/>
        <v>0</v>
      </c>
      <c r="HR234" s="194">
        <f t="shared" si="914"/>
        <v>0</v>
      </c>
      <c r="HS234" s="195" t="str">
        <f t="shared" si="701"/>
        <v/>
      </c>
      <c r="HT234" s="196">
        <f t="shared" si="915"/>
        <v>0</v>
      </c>
      <c r="HU234" s="196">
        <f t="shared" si="916"/>
        <v>0</v>
      </c>
      <c r="HV234" s="197" t="str">
        <f t="shared" si="702"/>
        <v/>
      </c>
      <c r="HW234" s="197" t="str">
        <f t="shared" si="902"/>
        <v/>
      </c>
      <c r="HX234" s="197" t="str">
        <f t="shared" si="903"/>
        <v/>
      </c>
      <c r="HY234" s="195" t="str">
        <f t="shared" si="703"/>
        <v/>
      </c>
      <c r="HZ234" s="30">
        <f t="shared" si="699"/>
        <v>0</v>
      </c>
      <c r="IA234" s="198">
        <f t="shared" si="704"/>
        <v>0</v>
      </c>
      <c r="IB234" s="195"/>
      <c r="IC234" s="195">
        <f t="shared" si="711"/>
        <v>0</v>
      </c>
      <c r="ID234" s="195">
        <f t="shared" si="705"/>
        <v>0</v>
      </c>
      <c r="IE234" s="195">
        <f t="shared" si="904"/>
        <v>0</v>
      </c>
      <c r="IF234" s="195">
        <f t="shared" si="706"/>
        <v>0</v>
      </c>
      <c r="IG234" s="307">
        <f t="shared" si="707"/>
        <v>0</v>
      </c>
      <c r="IH234" s="307">
        <f t="shared" si="708"/>
        <v>0</v>
      </c>
      <c r="II234" s="44">
        <f t="shared" si="709"/>
        <v>0</v>
      </c>
      <c r="IJ234" s="44">
        <f t="shared" si="712"/>
        <v>0</v>
      </c>
      <c r="IK234" s="44">
        <f t="shared" si="713"/>
        <v>0</v>
      </c>
      <c r="IL234" s="44">
        <f t="shared" si="714"/>
        <v>0</v>
      </c>
      <c r="IM234" s="44">
        <f t="shared" si="715"/>
        <v>0</v>
      </c>
      <c r="IN234" s="44">
        <f t="shared" si="716"/>
        <v>0</v>
      </c>
      <c r="IO234" s="44">
        <f t="shared" si="717"/>
        <v>0</v>
      </c>
    </row>
    <row r="235" spans="1:249" ht="18" customHeight="1">
      <c r="A235" s="188">
        <v>229</v>
      </c>
      <c r="B235" s="326"/>
      <c r="C235" s="289"/>
      <c r="D235" s="199"/>
      <c r="E235" s="189"/>
      <c r="F235" s="189"/>
      <c r="G235" s="190"/>
      <c r="H235" s="190"/>
      <c r="I235" s="272"/>
      <c r="J235" s="207"/>
      <c r="K235" s="214" t="str">
        <f t="shared" si="710"/>
        <v/>
      </c>
      <c r="L235" s="200" t="str">
        <f t="shared" si="718"/>
        <v/>
      </c>
      <c r="M235" s="200" t="str">
        <f t="shared" si="719"/>
        <v/>
      </c>
      <c r="N235" s="209" t="str">
        <f t="shared" si="700"/>
        <v/>
      </c>
      <c r="O235" s="208" t="str">
        <f>IFERROR(IF(D235="","",IF(K235="","",IF(I235="","",IF(F235="F",VLOOKUP(K235,F!A:G,2,0),IF(F235="M",VLOOKUP(K235,M!A:G,2,0),""))))),0)</f>
        <v/>
      </c>
      <c r="P235" s="191" t="str">
        <f>IFERROR(IF(D235="","",IF(K235="","",IF(I235="","",IF(F235="F",VLOOKUP(K235,F!A:G,3,0),IF(F235="M",VLOOKUP(K235,M!A:G,3,0),""))))),0)</f>
        <v/>
      </c>
      <c r="Q235" s="191" t="str">
        <f>IFERROR(IF(D235="","",IF(K235="","",IF(I235="","",IF(F235="F",VLOOKUP(K235,F!A:G,4,0),IF(F235="M",VLOOKUP(K235,M!A:G,4,0),""))))),0)</f>
        <v/>
      </c>
      <c r="R235" s="191" t="str">
        <f>IFERROR(IF(D235="","",IF(K235="","",IF(I235="","",IF(F235="F",VLOOKUP(K235,F!A:G,5,0),IF(F235="M",VLOOKUP(K235,M!A:G,5,0),""))))),0)</f>
        <v/>
      </c>
      <c r="S235" s="191" t="str">
        <f>IFERROR(IF(D235="","",IF(K235="","",IF(I235="","",IF(F235="F",VLOOKUP(K235,F!A:G,6,0),IF(F235="M",VLOOKUP(K235,M!A:G,6,0),""))))),0)</f>
        <v/>
      </c>
      <c r="T235" s="191" t="str">
        <f>IFERROR(IF(D235="","",IF(K235="","",IF(I235="","",IF(F235="F",VLOOKUP(K235,F!A:G,7,0),IF(F235="M",VLOOKUP(K235,M!A:G,7,0),""))))),0)</f>
        <v/>
      </c>
      <c r="U235" s="191" t="str">
        <f>IFERROR(IF(D235="","",IF(K235="","",IF(J235="","",IF(F235="F",VLOOKUP(K235,F!A:M,8,0),IF(F235="M",VLOOKUP(K235,M!A:M,8,0),""))))),0)</f>
        <v/>
      </c>
      <c r="V235" s="191" t="str">
        <f>IFERROR(IF(D235="","",IF(K235="","",IF(J235="","",IF(F235="F",VLOOKUP(K235,F!A:M,9,0),IF(F235="M",VLOOKUP(K235,M!A:M,9,0),""))))),0)</f>
        <v/>
      </c>
      <c r="W235" s="191" t="str">
        <f>IFERROR(IF(D235="","",IF(K235="","",IF(J235="","",IF(F235="F",VLOOKUP(K235,F!A:M,10,0),IF(F235="M",VLOOKUP(K235,M!A:M,10,0),""))))),0)</f>
        <v/>
      </c>
      <c r="X235" s="191" t="str">
        <f>IFERROR(IF(D235="","",IF(K235="","",IF(J235="","",IF(F235="F",VLOOKUP(K235,F!A:M,11,0),IF(F235="M",VLOOKUP(K235,M!A:M,11,0),""))))),0)</f>
        <v/>
      </c>
      <c r="Y235" s="191" t="str">
        <f>IFERROR(IF(D235="","",IF(K235="","",IF(J235="","",IF(F235="F",VLOOKUP(K235,F!A:M,12,0),IF(F235="M",VLOOKUP(K235,M!A:M,12,0),""))))),0)</f>
        <v/>
      </c>
      <c r="Z235" s="191" t="str">
        <f>IFERROR(IF(D235="","",IF(K235="","",IF(J235="","",IF(F235="F",VLOOKUP(K235,F!A:M,13,0),IF(F235="M",VLOOKUP(K235,M!A:M,13,0),""))))),0)</f>
        <v/>
      </c>
      <c r="AA235" s="191" t="str">
        <f>IFERROR(IF(D235="","",IF(F235="","",IF(J235="","",IF(K235="","",IF(AND(K235&gt;23,K235&lt;=60),IF(F235="F",VLOOKUP(MROUND(HZ235,0.5),'F-Weight for Length'!K:S,2,0),VLOOKUP(MROUND(HZ235,0.5),'M-Weight for Length'!K:S,2,0)),IF(K235&gt;60,IF(F235="F",VLOOKUP(K235,'F-Weight for Length'!U:AC,2,0),VLOOKUP(K235,'M-Weight for Length'!U:AC,2,0)),IF(F235="F",VLOOKUP(MROUND(HZ235,0.5),'F-Weight for Length'!A:I,2,0),VLOOKUP(MROUND(HZ235,0.5),'M-Weight for Length'!A:I,2,0)))))))),0)</f>
        <v/>
      </c>
      <c r="AB235" s="191" t="str">
        <f>IFERROR(IF(D235="","",IF(F235="","",IF(J235="","",IF(K235="","",IF(AND(K235&gt;23,K235&lt;=60),IF(F235="F",VLOOKUP(MROUND(HZ235,0.5),'F-Weight for Length'!K:S,3,0),VLOOKUP(MROUND(HZ235,0.5),'M-Weight for Length'!K:S,3,0)),IF(K235&gt;60,IF(F235="F",VLOOKUP(K235,'F-Weight for Length'!U:AC,3,0),VLOOKUP(K235,'M-Weight for Length'!U:AC,3,0)),IF(F235="F",VLOOKUP(MROUND(HZ235,0.5),'F-Weight for Length'!A:I,3,0),VLOOKUP(MROUND(HZ235,0.5),'M-Weight for Length'!A:I,3,0)))))))),0)</f>
        <v/>
      </c>
      <c r="AC235" s="191" t="str">
        <f>IFERROR(IF(D235="","",IF(F235="","",IF(J235="","",IF(K235="","",IF(AND(K235&gt;23,K235&lt;=60),IF(F235="F",VLOOKUP(MROUND(HZ235,0.5),'F-Weight for Length'!K:S,4,0),VLOOKUP(MROUND(HZ235,0.5),'M-Weight for Length'!K:S,4,0)),IF(K235&gt;60,IF(F235="F",VLOOKUP(K235,'F-Weight for Length'!U:AC,4,0),VLOOKUP(K235,'M-Weight for Length'!U:AC,4,0)),IF(F235="F",VLOOKUP(MROUND(HZ235,0.5),'F-Weight for Length'!A:I,4,0),VLOOKUP(MROUND(HZ235,0.5),'M-Weight for Length'!A:I,4,0)))))))),0)</f>
        <v/>
      </c>
      <c r="AD235" s="191" t="str">
        <f>IFERROR(IF(D235="","",IF(F235="","",IF(J235="","",IF(K235="","",IF(AND(K235&gt;23,K235&lt;=60),IF(F235="F",VLOOKUP(MROUND(HZ235,0.5),'F-Weight for Length'!K:S,5,0),VLOOKUP(MROUND(HZ235,0.5),'M-Weight for Length'!K:S,5,0)),IF(K235&gt;60,IF(F235="F",VLOOKUP(K235,'F-Weight for Length'!U:AC,5,0),VLOOKUP(K235,'M-Weight for Length'!U:AC,5,0)),IF(F235="F",VLOOKUP(MROUND(HZ235,0.5),'F-Weight for Length'!A:I,5,0),VLOOKUP(MROUND(HZ235,0.5),'M-Weight for Length'!A:I,5,0)))))))),0)</f>
        <v/>
      </c>
      <c r="AE235" s="191" t="str">
        <f>IFERROR(IF(D235="","",IF(F235="","",IF(J235="","",IF(K235="","",IF(AND(K235&gt;23,K235&lt;=60),IF(F235="F",VLOOKUP(MROUND(HZ235,0.5),'F-Weight for Length'!K:S,6,0),VLOOKUP(MROUND(HZ235,0.5),'M-Weight for Length'!K:S,6,0)),IF(K235&gt;60,IF(F235="F",VLOOKUP(K235,'F-Weight for Length'!U:AC,6,0),VLOOKUP(K235,'M-Weight for Length'!U:AC,6,0)),IF(F235="F",VLOOKUP(MROUND(HZ235,0.5),'F-Weight for Length'!A:I,6,0),VLOOKUP(MROUND(HZ235,0.5),'M-Weight for Length'!A:I,6,0)))))))),0)</f>
        <v/>
      </c>
      <c r="AF235" s="191" t="str">
        <f>IFERROR(IF(D235="","",IF(F235="","",IF(J235="","",IF(K235="","",IF(AND(K235&gt;23,K235&lt;=60),IF(F235="F",VLOOKUP(MROUND(HZ235,0.5),'F-Weight for Length'!K:S,7,0),VLOOKUP(MROUND(HZ235,0.5),'M-Weight for Length'!K:S,7,0)),IF(K235&gt;60,IF(F235="F",VLOOKUP(K235,'F-Weight for Length'!U:AC,7,0),VLOOKUP(K235,'M-Weight for Length'!U:AC,7,0)),IF(F235="F",VLOOKUP(MROUND(HZ235,0.5),'F-Weight for Length'!A:I,7,0),VLOOKUP(MROUND(HZ235,0.5),'M-Weight for Length'!A:I,7,0)))))))),0)</f>
        <v/>
      </c>
      <c r="AG235" s="191" t="str">
        <f>IFERROR(IF(D235="","",IF(F235="","",IF(J235="","",IF(K235="","",IF(AND(K235&gt;23,K235&lt;=60),IF(F235="F",VLOOKUP(MROUND(HZ235,0.5),'F-Weight for Length'!K:S,8,0),VLOOKUP(MROUND(HZ235,0.5),'M-Weight for Length'!K:S,8,0)),IF(K235&gt;60,IF(F235="F",VLOOKUP(K235,'F-Weight for Length'!U:AC,8,0),VLOOKUP(K235,'M-Weight for Length'!U:AC,8,0)),IF(F235="F",VLOOKUP(MROUND(HZ235,0.5),'F-Weight for Length'!A:I,8,0),VLOOKUP(MROUND(HZ235,0.5),'M-Weight for Length'!A:I,8,0)))))))),0)</f>
        <v/>
      </c>
      <c r="AH235" s="191" t="str">
        <f>IFERROR(IF(D235="","",IF(F235="","",IF(J235="","",IF(K235="","",IF(AND(K235&gt;23,K235&lt;=60),IF(F235="F",VLOOKUP(MROUND(HZ235,0.5),'F-Weight for Length'!K:S,9,0),VLOOKUP(MROUND(HZ235,0.5),'M-Weight for Length'!K:S,9,0)),IF(K235&gt;60,IF(F235="F",VLOOKUP(K235,'F-Weight for Length'!U:AC,9,0),VLOOKUP(K235,'M-Weight for Length'!U:AC,9,0)),IF(F235="F",VLOOKUP(MROUND(HZ235,0.5),'F-Weight for Length'!A:I,9,0),VLOOKUP(MROUND(HZ235,0.5),'M-Weight for Length'!A:I,9,0)))))))),0)</f>
        <v/>
      </c>
      <c r="AI235" s="192">
        <f t="shared" si="720"/>
        <v>0</v>
      </c>
      <c r="AJ235" s="192">
        <f t="shared" si="721"/>
        <v>0</v>
      </c>
      <c r="AK235" s="192">
        <f t="shared" si="722"/>
        <v>0</v>
      </c>
      <c r="AL235" s="192">
        <f t="shared" si="723"/>
        <v>0</v>
      </c>
      <c r="AM235" s="192">
        <f t="shared" si="724"/>
        <v>0</v>
      </c>
      <c r="AN235" s="192">
        <f t="shared" si="725"/>
        <v>0</v>
      </c>
      <c r="AO235" s="192">
        <f t="shared" si="726"/>
        <v>0</v>
      </c>
      <c r="AP235" s="192">
        <f t="shared" si="727"/>
        <v>0</v>
      </c>
      <c r="AQ235" s="192">
        <f t="shared" si="728"/>
        <v>0</v>
      </c>
      <c r="AR235" s="192">
        <f t="shared" si="729"/>
        <v>0</v>
      </c>
      <c r="AS235" s="192">
        <f t="shared" si="730"/>
        <v>0</v>
      </c>
      <c r="AT235" s="192">
        <f t="shared" si="731"/>
        <v>0</v>
      </c>
      <c r="AU235" s="192">
        <f t="shared" si="732"/>
        <v>0</v>
      </c>
      <c r="AV235" s="192">
        <f t="shared" si="733"/>
        <v>0</v>
      </c>
      <c r="AW235" s="192">
        <f t="shared" si="734"/>
        <v>0</v>
      </c>
      <c r="AX235" s="192">
        <f t="shared" si="735"/>
        <v>0</v>
      </c>
      <c r="AY235" s="192">
        <f t="shared" si="736"/>
        <v>0</v>
      </c>
      <c r="AZ235" s="192">
        <f t="shared" si="737"/>
        <v>0</v>
      </c>
      <c r="BA235" s="192">
        <f t="shared" si="738"/>
        <v>0</v>
      </c>
      <c r="BB235" s="192">
        <f t="shared" si="739"/>
        <v>0</v>
      </c>
      <c r="BC235" s="192">
        <f t="shared" si="740"/>
        <v>0</v>
      </c>
      <c r="BD235" s="192">
        <f t="shared" si="741"/>
        <v>0</v>
      </c>
      <c r="BE235" s="192">
        <f t="shared" si="742"/>
        <v>0</v>
      </c>
      <c r="BF235" s="192">
        <f t="shared" si="743"/>
        <v>0</v>
      </c>
      <c r="BG235" s="192">
        <f t="shared" si="744"/>
        <v>0</v>
      </c>
      <c r="BH235" s="192">
        <f t="shared" si="745"/>
        <v>0</v>
      </c>
      <c r="BI235" s="192">
        <f t="shared" si="746"/>
        <v>0</v>
      </c>
      <c r="BJ235" s="192">
        <f t="shared" si="747"/>
        <v>0</v>
      </c>
      <c r="BK235" s="192">
        <f t="shared" si="748"/>
        <v>0</v>
      </c>
      <c r="BL235" s="192">
        <f t="shared" si="749"/>
        <v>0</v>
      </c>
      <c r="BM235" s="192">
        <f t="shared" si="750"/>
        <v>0</v>
      </c>
      <c r="BN235" s="192">
        <f t="shared" si="751"/>
        <v>0</v>
      </c>
      <c r="BO235" s="192">
        <f t="shared" si="752"/>
        <v>0</v>
      </c>
      <c r="BP235" s="192">
        <f t="shared" si="753"/>
        <v>0</v>
      </c>
      <c r="BQ235" s="192">
        <f t="shared" si="754"/>
        <v>0</v>
      </c>
      <c r="BR235" s="192">
        <f t="shared" si="755"/>
        <v>0</v>
      </c>
      <c r="BS235" s="192">
        <f t="shared" si="756"/>
        <v>0</v>
      </c>
      <c r="BT235" s="192">
        <f t="shared" si="757"/>
        <v>0</v>
      </c>
      <c r="BU235" s="192">
        <f t="shared" si="758"/>
        <v>0</v>
      </c>
      <c r="BV235" s="192">
        <f t="shared" si="759"/>
        <v>0</v>
      </c>
      <c r="BW235" s="192">
        <f t="shared" si="760"/>
        <v>0</v>
      </c>
      <c r="BX235" s="192">
        <f t="shared" si="761"/>
        <v>0</v>
      </c>
      <c r="BY235" s="192">
        <f t="shared" si="762"/>
        <v>0</v>
      </c>
      <c r="BZ235" s="192">
        <f t="shared" si="763"/>
        <v>0</v>
      </c>
      <c r="CA235" s="192">
        <f t="shared" si="764"/>
        <v>0</v>
      </c>
      <c r="CB235" s="192">
        <f t="shared" si="765"/>
        <v>0</v>
      </c>
      <c r="CC235" s="192">
        <f t="shared" si="766"/>
        <v>0</v>
      </c>
      <c r="CD235" s="192">
        <f t="shared" si="767"/>
        <v>0</v>
      </c>
      <c r="CE235" s="192">
        <f t="shared" si="768"/>
        <v>0</v>
      </c>
      <c r="CF235" s="192">
        <f t="shared" si="769"/>
        <v>0</v>
      </c>
      <c r="CG235" s="192">
        <f t="shared" si="770"/>
        <v>0</v>
      </c>
      <c r="CH235" s="192">
        <f t="shared" si="771"/>
        <v>0</v>
      </c>
      <c r="CI235" s="192">
        <f t="shared" si="772"/>
        <v>0</v>
      </c>
      <c r="CJ235" s="192">
        <f t="shared" si="773"/>
        <v>0</v>
      </c>
      <c r="CK235" s="192">
        <f t="shared" si="774"/>
        <v>0</v>
      </c>
      <c r="CL235" s="192">
        <f t="shared" si="775"/>
        <v>0</v>
      </c>
      <c r="CM235" s="192">
        <f t="shared" si="776"/>
        <v>0</v>
      </c>
      <c r="CN235" s="192">
        <f t="shared" si="777"/>
        <v>0</v>
      </c>
      <c r="CO235" s="192">
        <f t="shared" si="778"/>
        <v>0</v>
      </c>
      <c r="CP235" s="192">
        <f t="shared" si="779"/>
        <v>0</v>
      </c>
      <c r="CQ235" s="192">
        <f t="shared" si="780"/>
        <v>0</v>
      </c>
      <c r="CR235" s="192">
        <f t="shared" si="781"/>
        <v>0</v>
      </c>
      <c r="CS235" s="192">
        <f t="shared" si="782"/>
        <v>0</v>
      </c>
      <c r="CT235" s="192">
        <f t="shared" si="783"/>
        <v>0</v>
      </c>
      <c r="CU235" s="192">
        <f t="shared" si="784"/>
        <v>0</v>
      </c>
      <c r="CV235" s="192">
        <f t="shared" si="785"/>
        <v>0</v>
      </c>
      <c r="CW235" s="192">
        <f t="shared" si="786"/>
        <v>0</v>
      </c>
      <c r="CX235" s="192">
        <f t="shared" si="787"/>
        <v>0</v>
      </c>
      <c r="CY235" s="192">
        <f t="shared" si="788"/>
        <v>0</v>
      </c>
      <c r="CZ235" s="192">
        <f t="shared" si="789"/>
        <v>0</v>
      </c>
      <c r="DA235" s="192">
        <f t="shared" si="790"/>
        <v>0</v>
      </c>
      <c r="DB235" s="192">
        <f t="shared" si="791"/>
        <v>0</v>
      </c>
      <c r="DC235" s="192">
        <f t="shared" si="792"/>
        <v>0</v>
      </c>
      <c r="DD235" s="192">
        <f t="shared" si="793"/>
        <v>0</v>
      </c>
      <c r="DE235" s="192">
        <f t="shared" si="794"/>
        <v>0</v>
      </c>
      <c r="DF235" s="192">
        <f t="shared" si="795"/>
        <v>0</v>
      </c>
      <c r="DG235" s="192">
        <f t="shared" si="796"/>
        <v>0</v>
      </c>
      <c r="DH235" s="192">
        <f t="shared" si="797"/>
        <v>0</v>
      </c>
      <c r="DI235" s="192">
        <f t="shared" si="798"/>
        <v>0</v>
      </c>
      <c r="DJ235" s="192">
        <f t="shared" si="799"/>
        <v>0</v>
      </c>
      <c r="DK235" s="192">
        <f t="shared" si="800"/>
        <v>0</v>
      </c>
      <c r="DL235" s="192">
        <f t="shared" si="801"/>
        <v>0</v>
      </c>
      <c r="DM235" s="192">
        <f t="shared" si="802"/>
        <v>0</v>
      </c>
      <c r="DN235" s="192">
        <f t="shared" si="803"/>
        <v>0</v>
      </c>
      <c r="DO235" s="192">
        <f t="shared" si="804"/>
        <v>0</v>
      </c>
      <c r="DP235" s="192">
        <f t="shared" si="805"/>
        <v>0</v>
      </c>
      <c r="DQ235" s="192">
        <f t="shared" si="806"/>
        <v>0</v>
      </c>
      <c r="DR235" s="192">
        <f t="shared" si="807"/>
        <v>0</v>
      </c>
      <c r="DS235" s="192">
        <f t="shared" si="808"/>
        <v>0</v>
      </c>
      <c r="DT235" s="192">
        <f t="shared" si="809"/>
        <v>0</v>
      </c>
      <c r="DU235" s="192">
        <f t="shared" si="810"/>
        <v>0</v>
      </c>
      <c r="DV235" s="193">
        <f t="shared" si="905"/>
        <v>0</v>
      </c>
      <c r="DW235" s="193">
        <f t="shared" si="906"/>
        <v>0</v>
      </c>
      <c r="DX235" s="193">
        <f t="shared" si="907"/>
        <v>0</v>
      </c>
      <c r="DY235" s="193">
        <f t="shared" si="908"/>
        <v>0</v>
      </c>
      <c r="DZ235" s="193">
        <f t="shared" si="909"/>
        <v>0</v>
      </c>
      <c r="EA235" s="192">
        <f t="shared" si="811"/>
        <v>0</v>
      </c>
      <c r="EB235" s="192">
        <f t="shared" si="812"/>
        <v>0</v>
      </c>
      <c r="EC235" s="192">
        <f t="shared" si="813"/>
        <v>0</v>
      </c>
      <c r="ED235" s="192">
        <f t="shared" si="814"/>
        <v>0</v>
      </c>
      <c r="EE235" s="192">
        <f t="shared" si="815"/>
        <v>0</v>
      </c>
      <c r="EF235" s="192">
        <f t="shared" si="816"/>
        <v>0</v>
      </c>
      <c r="EG235" s="192">
        <f t="shared" si="817"/>
        <v>0</v>
      </c>
      <c r="EH235" s="192">
        <f t="shared" si="818"/>
        <v>0</v>
      </c>
      <c r="EI235" s="192">
        <f t="shared" si="819"/>
        <v>0</v>
      </c>
      <c r="EJ235" s="192">
        <f t="shared" si="820"/>
        <v>0</v>
      </c>
      <c r="EK235" s="192">
        <f t="shared" si="821"/>
        <v>0</v>
      </c>
      <c r="EL235" s="192">
        <f t="shared" si="822"/>
        <v>0</v>
      </c>
      <c r="EM235" s="192">
        <f t="shared" si="823"/>
        <v>0</v>
      </c>
      <c r="EN235" s="192">
        <f t="shared" si="824"/>
        <v>0</v>
      </c>
      <c r="EO235" s="192">
        <f t="shared" si="825"/>
        <v>0</v>
      </c>
      <c r="EP235" s="192">
        <f t="shared" si="826"/>
        <v>0</v>
      </c>
      <c r="EQ235" s="192">
        <f t="shared" si="827"/>
        <v>0</v>
      </c>
      <c r="ER235" s="192">
        <f t="shared" si="828"/>
        <v>0</v>
      </c>
      <c r="ES235" s="192">
        <f t="shared" si="829"/>
        <v>0</v>
      </c>
      <c r="ET235" s="192">
        <f t="shared" si="830"/>
        <v>0</v>
      </c>
      <c r="EU235" s="192">
        <f t="shared" si="831"/>
        <v>0</v>
      </c>
      <c r="EV235" s="192">
        <f t="shared" si="832"/>
        <v>0</v>
      </c>
      <c r="EW235" s="192">
        <f t="shared" si="833"/>
        <v>0</v>
      </c>
      <c r="EX235" s="192">
        <f t="shared" si="834"/>
        <v>0</v>
      </c>
      <c r="EY235" s="192">
        <f t="shared" si="835"/>
        <v>0</v>
      </c>
      <c r="EZ235" s="192">
        <f t="shared" si="836"/>
        <v>0</v>
      </c>
      <c r="FA235" s="192">
        <f t="shared" si="837"/>
        <v>0</v>
      </c>
      <c r="FB235" s="192">
        <f t="shared" si="838"/>
        <v>0</v>
      </c>
      <c r="FC235" s="192">
        <f t="shared" si="839"/>
        <v>0</v>
      </c>
      <c r="FD235" s="192">
        <f t="shared" si="840"/>
        <v>0</v>
      </c>
      <c r="FE235" s="192">
        <f t="shared" si="841"/>
        <v>0</v>
      </c>
      <c r="FF235" s="192">
        <f t="shared" si="842"/>
        <v>0</v>
      </c>
      <c r="FG235" s="192">
        <f t="shared" si="843"/>
        <v>0</v>
      </c>
      <c r="FH235" s="192">
        <f t="shared" si="844"/>
        <v>0</v>
      </c>
      <c r="FI235" s="192">
        <f t="shared" si="845"/>
        <v>0</v>
      </c>
      <c r="FJ235" s="192">
        <f t="shared" si="846"/>
        <v>0</v>
      </c>
      <c r="FK235" s="192">
        <f t="shared" si="847"/>
        <v>0</v>
      </c>
      <c r="FL235" s="192">
        <f t="shared" si="848"/>
        <v>0</v>
      </c>
      <c r="FM235" s="192">
        <f t="shared" si="849"/>
        <v>0</v>
      </c>
      <c r="FN235" s="192">
        <f t="shared" si="850"/>
        <v>0</v>
      </c>
      <c r="FO235" s="192">
        <f t="shared" si="851"/>
        <v>0</v>
      </c>
      <c r="FP235" s="192">
        <f t="shared" si="852"/>
        <v>0</v>
      </c>
      <c r="FQ235" s="192">
        <f t="shared" si="853"/>
        <v>0</v>
      </c>
      <c r="FR235" s="192">
        <f t="shared" si="854"/>
        <v>0</v>
      </c>
      <c r="FS235" s="192">
        <f t="shared" si="855"/>
        <v>0</v>
      </c>
      <c r="FT235" s="192">
        <f t="shared" si="856"/>
        <v>0</v>
      </c>
      <c r="FU235" s="192">
        <f t="shared" si="857"/>
        <v>0</v>
      </c>
      <c r="FV235" s="192">
        <f t="shared" si="858"/>
        <v>0</v>
      </c>
      <c r="FW235" s="192">
        <f t="shared" si="859"/>
        <v>0</v>
      </c>
      <c r="FX235" s="192">
        <f t="shared" si="860"/>
        <v>0</v>
      </c>
      <c r="FY235" s="192">
        <f t="shared" si="861"/>
        <v>0</v>
      </c>
      <c r="FZ235" s="192">
        <f t="shared" si="862"/>
        <v>0</v>
      </c>
      <c r="GA235" s="192">
        <f t="shared" si="863"/>
        <v>0</v>
      </c>
      <c r="GB235" s="192">
        <f t="shared" si="864"/>
        <v>0</v>
      </c>
      <c r="GC235" s="192">
        <f t="shared" si="865"/>
        <v>0</v>
      </c>
      <c r="GD235" s="192">
        <f t="shared" si="866"/>
        <v>0</v>
      </c>
      <c r="GE235" s="192">
        <f t="shared" si="867"/>
        <v>0</v>
      </c>
      <c r="GF235" s="192">
        <f t="shared" si="868"/>
        <v>0</v>
      </c>
      <c r="GG235" s="192">
        <f t="shared" si="869"/>
        <v>0</v>
      </c>
      <c r="GH235" s="192">
        <f t="shared" si="870"/>
        <v>0</v>
      </c>
      <c r="GI235" s="192">
        <f t="shared" si="871"/>
        <v>0</v>
      </c>
      <c r="GJ235" s="192">
        <f t="shared" si="872"/>
        <v>0</v>
      </c>
      <c r="GK235" s="192">
        <f t="shared" si="873"/>
        <v>0</v>
      </c>
      <c r="GL235" s="192">
        <f t="shared" si="874"/>
        <v>0</v>
      </c>
      <c r="GM235" s="192">
        <f t="shared" si="875"/>
        <v>0</v>
      </c>
      <c r="GN235" s="192">
        <f t="shared" si="876"/>
        <v>0</v>
      </c>
      <c r="GO235" s="192">
        <f t="shared" si="877"/>
        <v>0</v>
      </c>
      <c r="GP235" s="192">
        <f t="shared" si="878"/>
        <v>0</v>
      </c>
      <c r="GQ235" s="192">
        <f t="shared" si="879"/>
        <v>0</v>
      </c>
      <c r="GR235" s="192">
        <f t="shared" si="880"/>
        <v>0</v>
      </c>
      <c r="GS235" s="192">
        <f t="shared" si="881"/>
        <v>0</v>
      </c>
      <c r="GT235" s="192">
        <f t="shared" si="882"/>
        <v>0</v>
      </c>
      <c r="GU235" s="192">
        <f t="shared" si="883"/>
        <v>0</v>
      </c>
      <c r="GV235" s="192">
        <f t="shared" si="884"/>
        <v>0</v>
      </c>
      <c r="GW235" s="192">
        <f t="shared" si="885"/>
        <v>0</v>
      </c>
      <c r="GX235" s="192">
        <f t="shared" si="886"/>
        <v>0</v>
      </c>
      <c r="GY235" s="192">
        <f t="shared" si="887"/>
        <v>0</v>
      </c>
      <c r="GZ235" s="192">
        <f t="shared" si="888"/>
        <v>0</v>
      </c>
      <c r="HA235" s="192">
        <f t="shared" si="889"/>
        <v>0</v>
      </c>
      <c r="HB235" s="192">
        <f t="shared" si="890"/>
        <v>0</v>
      </c>
      <c r="HC235" s="192">
        <f t="shared" si="891"/>
        <v>0</v>
      </c>
      <c r="HD235" s="192">
        <f t="shared" si="892"/>
        <v>0</v>
      </c>
      <c r="HE235" s="192">
        <f t="shared" si="893"/>
        <v>0</v>
      </c>
      <c r="HF235" s="192">
        <f t="shared" si="894"/>
        <v>0</v>
      </c>
      <c r="HG235" s="192">
        <f t="shared" si="895"/>
        <v>0</v>
      </c>
      <c r="HH235" s="192">
        <f t="shared" si="896"/>
        <v>0</v>
      </c>
      <c r="HI235" s="192">
        <f t="shared" si="897"/>
        <v>0</v>
      </c>
      <c r="HJ235" s="192">
        <f t="shared" si="898"/>
        <v>0</v>
      </c>
      <c r="HK235" s="192">
        <f t="shared" si="899"/>
        <v>0</v>
      </c>
      <c r="HL235" s="192">
        <f t="shared" si="900"/>
        <v>0</v>
      </c>
      <c r="HM235" s="192">
        <f t="shared" si="901"/>
        <v>0</v>
      </c>
      <c r="HN235" s="194">
        <f t="shared" si="910"/>
        <v>0</v>
      </c>
      <c r="HO235" s="194">
        <f t="shared" si="911"/>
        <v>0</v>
      </c>
      <c r="HP235" s="194">
        <f t="shared" si="912"/>
        <v>0</v>
      </c>
      <c r="HQ235" s="194">
        <f t="shared" si="913"/>
        <v>0</v>
      </c>
      <c r="HR235" s="194">
        <f t="shared" si="914"/>
        <v>0</v>
      </c>
      <c r="HS235" s="195" t="str">
        <f t="shared" si="701"/>
        <v/>
      </c>
      <c r="HT235" s="196">
        <f t="shared" si="915"/>
        <v>0</v>
      </c>
      <c r="HU235" s="196">
        <f t="shared" si="916"/>
        <v>0</v>
      </c>
      <c r="HV235" s="197" t="str">
        <f t="shared" si="702"/>
        <v/>
      </c>
      <c r="HW235" s="197" t="str">
        <f t="shared" si="902"/>
        <v/>
      </c>
      <c r="HX235" s="197" t="str">
        <f t="shared" si="903"/>
        <v/>
      </c>
      <c r="HY235" s="195" t="str">
        <f t="shared" si="703"/>
        <v/>
      </c>
      <c r="HZ235" s="30">
        <f t="shared" si="699"/>
        <v>0</v>
      </c>
      <c r="IA235" s="198">
        <f t="shared" si="704"/>
        <v>0</v>
      </c>
      <c r="IB235" s="195"/>
      <c r="IC235" s="195">
        <f t="shared" si="711"/>
        <v>0</v>
      </c>
      <c r="ID235" s="195">
        <f t="shared" si="705"/>
        <v>0</v>
      </c>
      <c r="IE235" s="195">
        <f t="shared" si="904"/>
        <v>0</v>
      </c>
      <c r="IF235" s="195">
        <f t="shared" si="706"/>
        <v>0</v>
      </c>
      <c r="IG235" s="307">
        <f t="shared" si="707"/>
        <v>0</v>
      </c>
      <c r="IH235" s="307">
        <f t="shared" si="708"/>
        <v>0</v>
      </c>
      <c r="II235" s="44">
        <f t="shared" si="709"/>
        <v>0</v>
      </c>
      <c r="IJ235" s="44">
        <f t="shared" si="712"/>
        <v>0</v>
      </c>
      <c r="IK235" s="44">
        <f t="shared" si="713"/>
        <v>0</v>
      </c>
      <c r="IL235" s="44">
        <f t="shared" si="714"/>
        <v>0</v>
      </c>
      <c r="IM235" s="44">
        <f t="shared" si="715"/>
        <v>0</v>
      </c>
      <c r="IN235" s="44">
        <f t="shared" si="716"/>
        <v>0</v>
      </c>
      <c r="IO235" s="44">
        <f t="shared" si="717"/>
        <v>0</v>
      </c>
    </row>
    <row r="236" spans="1:249" ht="18" customHeight="1">
      <c r="A236" s="188">
        <v>230</v>
      </c>
      <c r="B236" s="326"/>
      <c r="C236" s="289"/>
      <c r="D236" s="199"/>
      <c r="E236" s="189"/>
      <c r="F236" s="189"/>
      <c r="G236" s="190"/>
      <c r="H236" s="190"/>
      <c r="I236" s="272"/>
      <c r="J236" s="207"/>
      <c r="K236" s="214" t="str">
        <f t="shared" si="710"/>
        <v/>
      </c>
      <c r="L236" s="200" t="str">
        <f t="shared" si="718"/>
        <v/>
      </c>
      <c r="M236" s="200" t="str">
        <f t="shared" si="719"/>
        <v/>
      </c>
      <c r="N236" s="209" t="str">
        <f t="shared" si="700"/>
        <v/>
      </c>
      <c r="O236" s="208" t="str">
        <f>IFERROR(IF(D236="","",IF(K236="","",IF(I236="","",IF(F236="F",VLOOKUP(K236,F!A:G,2,0),IF(F236="M",VLOOKUP(K236,M!A:G,2,0),""))))),0)</f>
        <v/>
      </c>
      <c r="P236" s="191" t="str">
        <f>IFERROR(IF(D236="","",IF(K236="","",IF(I236="","",IF(F236="F",VLOOKUP(K236,F!A:G,3,0),IF(F236="M",VLOOKUP(K236,M!A:G,3,0),""))))),0)</f>
        <v/>
      </c>
      <c r="Q236" s="191" t="str">
        <f>IFERROR(IF(D236="","",IF(K236="","",IF(I236="","",IF(F236="F",VLOOKUP(K236,F!A:G,4,0),IF(F236="M",VLOOKUP(K236,M!A:G,4,0),""))))),0)</f>
        <v/>
      </c>
      <c r="R236" s="191" t="str">
        <f>IFERROR(IF(D236="","",IF(K236="","",IF(I236="","",IF(F236="F",VLOOKUP(K236,F!A:G,5,0),IF(F236="M",VLOOKUP(K236,M!A:G,5,0),""))))),0)</f>
        <v/>
      </c>
      <c r="S236" s="191" t="str">
        <f>IFERROR(IF(D236="","",IF(K236="","",IF(I236="","",IF(F236="F",VLOOKUP(K236,F!A:G,6,0),IF(F236="M",VLOOKUP(K236,M!A:G,6,0),""))))),0)</f>
        <v/>
      </c>
      <c r="T236" s="191" t="str">
        <f>IFERROR(IF(D236="","",IF(K236="","",IF(I236="","",IF(F236="F",VLOOKUP(K236,F!A:G,7,0),IF(F236="M",VLOOKUP(K236,M!A:G,7,0),""))))),0)</f>
        <v/>
      </c>
      <c r="U236" s="191" t="str">
        <f>IFERROR(IF(D236="","",IF(K236="","",IF(J236="","",IF(F236="F",VLOOKUP(K236,F!A:M,8,0),IF(F236="M",VLOOKUP(K236,M!A:M,8,0),""))))),0)</f>
        <v/>
      </c>
      <c r="V236" s="191" t="str">
        <f>IFERROR(IF(D236="","",IF(K236="","",IF(J236="","",IF(F236="F",VLOOKUP(K236,F!A:M,9,0),IF(F236="M",VLOOKUP(K236,M!A:M,9,0),""))))),0)</f>
        <v/>
      </c>
      <c r="W236" s="191" t="str">
        <f>IFERROR(IF(D236="","",IF(K236="","",IF(J236="","",IF(F236="F",VLOOKUP(K236,F!A:M,10,0),IF(F236="M",VLOOKUP(K236,M!A:M,10,0),""))))),0)</f>
        <v/>
      </c>
      <c r="X236" s="191" t="str">
        <f>IFERROR(IF(D236="","",IF(K236="","",IF(J236="","",IF(F236="F",VLOOKUP(K236,F!A:M,11,0),IF(F236="M",VLOOKUP(K236,M!A:M,11,0),""))))),0)</f>
        <v/>
      </c>
      <c r="Y236" s="191" t="str">
        <f>IFERROR(IF(D236="","",IF(K236="","",IF(J236="","",IF(F236="F",VLOOKUP(K236,F!A:M,12,0),IF(F236="M",VLOOKUP(K236,M!A:M,12,0),""))))),0)</f>
        <v/>
      </c>
      <c r="Z236" s="191" t="str">
        <f>IFERROR(IF(D236="","",IF(K236="","",IF(J236="","",IF(F236="F",VLOOKUP(K236,F!A:M,13,0),IF(F236="M",VLOOKUP(K236,M!A:M,13,0),""))))),0)</f>
        <v/>
      </c>
      <c r="AA236" s="191" t="str">
        <f>IFERROR(IF(D236="","",IF(F236="","",IF(J236="","",IF(K236="","",IF(AND(K236&gt;23,K236&lt;=60),IF(F236="F",VLOOKUP(MROUND(HZ236,0.5),'F-Weight for Length'!K:S,2,0),VLOOKUP(MROUND(HZ236,0.5),'M-Weight for Length'!K:S,2,0)),IF(K236&gt;60,IF(F236="F",VLOOKUP(K236,'F-Weight for Length'!U:AC,2,0),VLOOKUP(K236,'M-Weight for Length'!U:AC,2,0)),IF(F236="F",VLOOKUP(MROUND(HZ236,0.5),'F-Weight for Length'!A:I,2,0),VLOOKUP(MROUND(HZ236,0.5),'M-Weight for Length'!A:I,2,0)))))))),0)</f>
        <v/>
      </c>
      <c r="AB236" s="191" t="str">
        <f>IFERROR(IF(D236="","",IF(F236="","",IF(J236="","",IF(K236="","",IF(AND(K236&gt;23,K236&lt;=60),IF(F236="F",VLOOKUP(MROUND(HZ236,0.5),'F-Weight for Length'!K:S,3,0),VLOOKUP(MROUND(HZ236,0.5),'M-Weight for Length'!K:S,3,0)),IF(K236&gt;60,IF(F236="F",VLOOKUP(K236,'F-Weight for Length'!U:AC,3,0),VLOOKUP(K236,'M-Weight for Length'!U:AC,3,0)),IF(F236="F",VLOOKUP(MROUND(HZ236,0.5),'F-Weight for Length'!A:I,3,0),VLOOKUP(MROUND(HZ236,0.5),'M-Weight for Length'!A:I,3,0)))))))),0)</f>
        <v/>
      </c>
      <c r="AC236" s="191" t="str">
        <f>IFERROR(IF(D236="","",IF(F236="","",IF(J236="","",IF(K236="","",IF(AND(K236&gt;23,K236&lt;=60),IF(F236="F",VLOOKUP(MROUND(HZ236,0.5),'F-Weight for Length'!K:S,4,0),VLOOKUP(MROUND(HZ236,0.5),'M-Weight for Length'!K:S,4,0)),IF(K236&gt;60,IF(F236="F",VLOOKUP(K236,'F-Weight for Length'!U:AC,4,0),VLOOKUP(K236,'M-Weight for Length'!U:AC,4,0)),IF(F236="F",VLOOKUP(MROUND(HZ236,0.5),'F-Weight for Length'!A:I,4,0),VLOOKUP(MROUND(HZ236,0.5),'M-Weight for Length'!A:I,4,0)))))))),0)</f>
        <v/>
      </c>
      <c r="AD236" s="191" t="str">
        <f>IFERROR(IF(D236="","",IF(F236="","",IF(J236="","",IF(K236="","",IF(AND(K236&gt;23,K236&lt;=60),IF(F236="F",VLOOKUP(MROUND(HZ236,0.5),'F-Weight for Length'!K:S,5,0),VLOOKUP(MROUND(HZ236,0.5),'M-Weight for Length'!K:S,5,0)),IF(K236&gt;60,IF(F236="F",VLOOKUP(K236,'F-Weight for Length'!U:AC,5,0),VLOOKUP(K236,'M-Weight for Length'!U:AC,5,0)),IF(F236="F",VLOOKUP(MROUND(HZ236,0.5),'F-Weight for Length'!A:I,5,0),VLOOKUP(MROUND(HZ236,0.5),'M-Weight for Length'!A:I,5,0)))))))),0)</f>
        <v/>
      </c>
      <c r="AE236" s="191" t="str">
        <f>IFERROR(IF(D236="","",IF(F236="","",IF(J236="","",IF(K236="","",IF(AND(K236&gt;23,K236&lt;=60),IF(F236="F",VLOOKUP(MROUND(HZ236,0.5),'F-Weight for Length'!K:S,6,0),VLOOKUP(MROUND(HZ236,0.5),'M-Weight for Length'!K:S,6,0)),IF(K236&gt;60,IF(F236="F",VLOOKUP(K236,'F-Weight for Length'!U:AC,6,0),VLOOKUP(K236,'M-Weight for Length'!U:AC,6,0)),IF(F236="F",VLOOKUP(MROUND(HZ236,0.5),'F-Weight for Length'!A:I,6,0),VLOOKUP(MROUND(HZ236,0.5),'M-Weight for Length'!A:I,6,0)))))))),0)</f>
        <v/>
      </c>
      <c r="AF236" s="191" t="str">
        <f>IFERROR(IF(D236="","",IF(F236="","",IF(J236="","",IF(K236="","",IF(AND(K236&gt;23,K236&lt;=60),IF(F236="F",VLOOKUP(MROUND(HZ236,0.5),'F-Weight for Length'!K:S,7,0),VLOOKUP(MROUND(HZ236,0.5),'M-Weight for Length'!K:S,7,0)),IF(K236&gt;60,IF(F236="F",VLOOKUP(K236,'F-Weight for Length'!U:AC,7,0),VLOOKUP(K236,'M-Weight for Length'!U:AC,7,0)),IF(F236="F",VLOOKUP(MROUND(HZ236,0.5),'F-Weight for Length'!A:I,7,0),VLOOKUP(MROUND(HZ236,0.5),'M-Weight for Length'!A:I,7,0)))))))),0)</f>
        <v/>
      </c>
      <c r="AG236" s="191" t="str">
        <f>IFERROR(IF(D236="","",IF(F236="","",IF(J236="","",IF(K236="","",IF(AND(K236&gt;23,K236&lt;=60),IF(F236="F",VLOOKUP(MROUND(HZ236,0.5),'F-Weight for Length'!K:S,8,0),VLOOKUP(MROUND(HZ236,0.5),'M-Weight for Length'!K:S,8,0)),IF(K236&gt;60,IF(F236="F",VLOOKUP(K236,'F-Weight for Length'!U:AC,8,0),VLOOKUP(K236,'M-Weight for Length'!U:AC,8,0)),IF(F236="F",VLOOKUP(MROUND(HZ236,0.5),'F-Weight for Length'!A:I,8,0),VLOOKUP(MROUND(HZ236,0.5),'M-Weight for Length'!A:I,8,0)))))))),0)</f>
        <v/>
      </c>
      <c r="AH236" s="191" t="str">
        <f>IFERROR(IF(D236="","",IF(F236="","",IF(J236="","",IF(K236="","",IF(AND(K236&gt;23,K236&lt;=60),IF(F236="F",VLOOKUP(MROUND(HZ236,0.5),'F-Weight for Length'!K:S,9,0),VLOOKUP(MROUND(HZ236,0.5),'M-Weight for Length'!K:S,9,0)),IF(K236&gt;60,IF(F236="F",VLOOKUP(K236,'F-Weight for Length'!U:AC,9,0),VLOOKUP(K236,'M-Weight for Length'!U:AC,9,0)),IF(F236="F",VLOOKUP(MROUND(HZ236,0.5),'F-Weight for Length'!A:I,9,0),VLOOKUP(MROUND(HZ236,0.5),'M-Weight for Length'!A:I,9,0)))))))),0)</f>
        <v/>
      </c>
      <c r="AI236" s="192">
        <f t="shared" si="720"/>
        <v>0</v>
      </c>
      <c r="AJ236" s="192">
        <f t="shared" si="721"/>
        <v>0</v>
      </c>
      <c r="AK236" s="192">
        <f t="shared" si="722"/>
        <v>0</v>
      </c>
      <c r="AL236" s="192">
        <f t="shared" si="723"/>
        <v>0</v>
      </c>
      <c r="AM236" s="192">
        <f t="shared" si="724"/>
        <v>0</v>
      </c>
      <c r="AN236" s="192">
        <f t="shared" si="725"/>
        <v>0</v>
      </c>
      <c r="AO236" s="192">
        <f t="shared" si="726"/>
        <v>0</v>
      </c>
      <c r="AP236" s="192">
        <f t="shared" si="727"/>
        <v>0</v>
      </c>
      <c r="AQ236" s="192">
        <f t="shared" si="728"/>
        <v>0</v>
      </c>
      <c r="AR236" s="192">
        <f t="shared" si="729"/>
        <v>0</v>
      </c>
      <c r="AS236" s="192">
        <f t="shared" si="730"/>
        <v>0</v>
      </c>
      <c r="AT236" s="192">
        <f t="shared" si="731"/>
        <v>0</v>
      </c>
      <c r="AU236" s="192">
        <f t="shared" si="732"/>
        <v>0</v>
      </c>
      <c r="AV236" s="192">
        <f t="shared" si="733"/>
        <v>0</v>
      </c>
      <c r="AW236" s="192">
        <f t="shared" si="734"/>
        <v>0</v>
      </c>
      <c r="AX236" s="192">
        <f t="shared" si="735"/>
        <v>0</v>
      </c>
      <c r="AY236" s="192">
        <f t="shared" si="736"/>
        <v>0</v>
      </c>
      <c r="AZ236" s="192">
        <f t="shared" si="737"/>
        <v>0</v>
      </c>
      <c r="BA236" s="192">
        <f t="shared" si="738"/>
        <v>0</v>
      </c>
      <c r="BB236" s="192">
        <f t="shared" si="739"/>
        <v>0</v>
      </c>
      <c r="BC236" s="192">
        <f t="shared" si="740"/>
        <v>0</v>
      </c>
      <c r="BD236" s="192">
        <f t="shared" si="741"/>
        <v>0</v>
      </c>
      <c r="BE236" s="192">
        <f t="shared" si="742"/>
        <v>0</v>
      </c>
      <c r="BF236" s="192">
        <f t="shared" si="743"/>
        <v>0</v>
      </c>
      <c r="BG236" s="192">
        <f t="shared" si="744"/>
        <v>0</v>
      </c>
      <c r="BH236" s="192">
        <f t="shared" si="745"/>
        <v>0</v>
      </c>
      <c r="BI236" s="192">
        <f t="shared" si="746"/>
        <v>0</v>
      </c>
      <c r="BJ236" s="192">
        <f t="shared" si="747"/>
        <v>0</v>
      </c>
      <c r="BK236" s="192">
        <f t="shared" si="748"/>
        <v>0</v>
      </c>
      <c r="BL236" s="192">
        <f t="shared" si="749"/>
        <v>0</v>
      </c>
      <c r="BM236" s="192">
        <f t="shared" si="750"/>
        <v>0</v>
      </c>
      <c r="BN236" s="192">
        <f t="shared" si="751"/>
        <v>0</v>
      </c>
      <c r="BO236" s="192">
        <f t="shared" si="752"/>
        <v>0</v>
      </c>
      <c r="BP236" s="192">
        <f t="shared" si="753"/>
        <v>0</v>
      </c>
      <c r="BQ236" s="192">
        <f t="shared" si="754"/>
        <v>0</v>
      </c>
      <c r="BR236" s="192">
        <f t="shared" si="755"/>
        <v>0</v>
      </c>
      <c r="BS236" s="192">
        <f t="shared" si="756"/>
        <v>0</v>
      </c>
      <c r="BT236" s="192">
        <f t="shared" si="757"/>
        <v>0</v>
      </c>
      <c r="BU236" s="192">
        <f t="shared" si="758"/>
        <v>0</v>
      </c>
      <c r="BV236" s="192">
        <f t="shared" si="759"/>
        <v>0</v>
      </c>
      <c r="BW236" s="192">
        <f t="shared" si="760"/>
        <v>0</v>
      </c>
      <c r="BX236" s="192">
        <f t="shared" si="761"/>
        <v>0</v>
      </c>
      <c r="BY236" s="192">
        <f t="shared" si="762"/>
        <v>0</v>
      </c>
      <c r="BZ236" s="192">
        <f t="shared" si="763"/>
        <v>0</v>
      </c>
      <c r="CA236" s="192">
        <f t="shared" si="764"/>
        <v>0</v>
      </c>
      <c r="CB236" s="192">
        <f t="shared" si="765"/>
        <v>0</v>
      </c>
      <c r="CC236" s="192">
        <f t="shared" si="766"/>
        <v>0</v>
      </c>
      <c r="CD236" s="192">
        <f t="shared" si="767"/>
        <v>0</v>
      </c>
      <c r="CE236" s="192">
        <f t="shared" si="768"/>
        <v>0</v>
      </c>
      <c r="CF236" s="192">
        <f t="shared" si="769"/>
        <v>0</v>
      </c>
      <c r="CG236" s="192">
        <f t="shared" si="770"/>
        <v>0</v>
      </c>
      <c r="CH236" s="192">
        <f t="shared" si="771"/>
        <v>0</v>
      </c>
      <c r="CI236" s="192">
        <f t="shared" si="772"/>
        <v>0</v>
      </c>
      <c r="CJ236" s="192">
        <f t="shared" si="773"/>
        <v>0</v>
      </c>
      <c r="CK236" s="192">
        <f t="shared" si="774"/>
        <v>0</v>
      </c>
      <c r="CL236" s="192">
        <f t="shared" si="775"/>
        <v>0</v>
      </c>
      <c r="CM236" s="192">
        <f t="shared" si="776"/>
        <v>0</v>
      </c>
      <c r="CN236" s="192">
        <f t="shared" si="777"/>
        <v>0</v>
      </c>
      <c r="CO236" s="192">
        <f t="shared" si="778"/>
        <v>0</v>
      </c>
      <c r="CP236" s="192">
        <f t="shared" si="779"/>
        <v>0</v>
      </c>
      <c r="CQ236" s="192">
        <f t="shared" si="780"/>
        <v>0</v>
      </c>
      <c r="CR236" s="192">
        <f t="shared" si="781"/>
        <v>0</v>
      </c>
      <c r="CS236" s="192">
        <f t="shared" si="782"/>
        <v>0</v>
      </c>
      <c r="CT236" s="192">
        <f t="shared" si="783"/>
        <v>0</v>
      </c>
      <c r="CU236" s="192">
        <f t="shared" si="784"/>
        <v>0</v>
      </c>
      <c r="CV236" s="192">
        <f t="shared" si="785"/>
        <v>0</v>
      </c>
      <c r="CW236" s="192">
        <f t="shared" si="786"/>
        <v>0</v>
      </c>
      <c r="CX236" s="192">
        <f t="shared" si="787"/>
        <v>0</v>
      </c>
      <c r="CY236" s="192">
        <f t="shared" si="788"/>
        <v>0</v>
      </c>
      <c r="CZ236" s="192">
        <f t="shared" si="789"/>
        <v>0</v>
      </c>
      <c r="DA236" s="192">
        <f t="shared" si="790"/>
        <v>0</v>
      </c>
      <c r="DB236" s="192">
        <f t="shared" si="791"/>
        <v>0</v>
      </c>
      <c r="DC236" s="192">
        <f t="shared" si="792"/>
        <v>0</v>
      </c>
      <c r="DD236" s="192">
        <f t="shared" si="793"/>
        <v>0</v>
      </c>
      <c r="DE236" s="192">
        <f t="shared" si="794"/>
        <v>0</v>
      </c>
      <c r="DF236" s="192">
        <f t="shared" si="795"/>
        <v>0</v>
      </c>
      <c r="DG236" s="192">
        <f t="shared" si="796"/>
        <v>0</v>
      </c>
      <c r="DH236" s="192">
        <f t="shared" si="797"/>
        <v>0</v>
      </c>
      <c r="DI236" s="192">
        <f t="shared" si="798"/>
        <v>0</v>
      </c>
      <c r="DJ236" s="192">
        <f t="shared" si="799"/>
        <v>0</v>
      </c>
      <c r="DK236" s="192">
        <f t="shared" si="800"/>
        <v>0</v>
      </c>
      <c r="DL236" s="192">
        <f t="shared" si="801"/>
        <v>0</v>
      </c>
      <c r="DM236" s="192">
        <f t="shared" si="802"/>
        <v>0</v>
      </c>
      <c r="DN236" s="192">
        <f t="shared" si="803"/>
        <v>0</v>
      </c>
      <c r="DO236" s="192">
        <f t="shared" si="804"/>
        <v>0</v>
      </c>
      <c r="DP236" s="192">
        <f t="shared" si="805"/>
        <v>0</v>
      </c>
      <c r="DQ236" s="192">
        <f t="shared" si="806"/>
        <v>0</v>
      </c>
      <c r="DR236" s="192">
        <f t="shared" si="807"/>
        <v>0</v>
      </c>
      <c r="DS236" s="192">
        <f t="shared" si="808"/>
        <v>0</v>
      </c>
      <c r="DT236" s="192">
        <f t="shared" si="809"/>
        <v>0</v>
      </c>
      <c r="DU236" s="192">
        <f t="shared" si="810"/>
        <v>0</v>
      </c>
      <c r="DV236" s="193">
        <f t="shared" si="905"/>
        <v>0</v>
      </c>
      <c r="DW236" s="193">
        <f t="shared" si="906"/>
        <v>0</v>
      </c>
      <c r="DX236" s="193">
        <f t="shared" si="907"/>
        <v>0</v>
      </c>
      <c r="DY236" s="193">
        <f t="shared" si="908"/>
        <v>0</v>
      </c>
      <c r="DZ236" s="193">
        <f t="shared" si="909"/>
        <v>0</v>
      </c>
      <c r="EA236" s="192">
        <f t="shared" si="811"/>
        <v>0</v>
      </c>
      <c r="EB236" s="192">
        <f t="shared" si="812"/>
        <v>0</v>
      </c>
      <c r="EC236" s="192">
        <f t="shared" si="813"/>
        <v>0</v>
      </c>
      <c r="ED236" s="192">
        <f t="shared" si="814"/>
        <v>0</v>
      </c>
      <c r="EE236" s="192">
        <f t="shared" si="815"/>
        <v>0</v>
      </c>
      <c r="EF236" s="192">
        <f t="shared" si="816"/>
        <v>0</v>
      </c>
      <c r="EG236" s="192">
        <f t="shared" si="817"/>
        <v>0</v>
      </c>
      <c r="EH236" s="192">
        <f t="shared" si="818"/>
        <v>0</v>
      </c>
      <c r="EI236" s="192">
        <f t="shared" si="819"/>
        <v>0</v>
      </c>
      <c r="EJ236" s="192">
        <f t="shared" si="820"/>
        <v>0</v>
      </c>
      <c r="EK236" s="192">
        <f t="shared" si="821"/>
        <v>0</v>
      </c>
      <c r="EL236" s="192">
        <f t="shared" si="822"/>
        <v>0</v>
      </c>
      <c r="EM236" s="192">
        <f t="shared" si="823"/>
        <v>0</v>
      </c>
      <c r="EN236" s="192">
        <f t="shared" si="824"/>
        <v>0</v>
      </c>
      <c r="EO236" s="192">
        <f t="shared" si="825"/>
        <v>0</v>
      </c>
      <c r="EP236" s="192">
        <f t="shared" si="826"/>
        <v>0</v>
      </c>
      <c r="EQ236" s="192">
        <f t="shared" si="827"/>
        <v>0</v>
      </c>
      <c r="ER236" s="192">
        <f t="shared" si="828"/>
        <v>0</v>
      </c>
      <c r="ES236" s="192">
        <f t="shared" si="829"/>
        <v>0</v>
      </c>
      <c r="ET236" s="192">
        <f t="shared" si="830"/>
        <v>0</v>
      </c>
      <c r="EU236" s="192">
        <f t="shared" si="831"/>
        <v>0</v>
      </c>
      <c r="EV236" s="192">
        <f t="shared" si="832"/>
        <v>0</v>
      </c>
      <c r="EW236" s="192">
        <f t="shared" si="833"/>
        <v>0</v>
      </c>
      <c r="EX236" s="192">
        <f t="shared" si="834"/>
        <v>0</v>
      </c>
      <c r="EY236" s="192">
        <f t="shared" si="835"/>
        <v>0</v>
      </c>
      <c r="EZ236" s="192">
        <f t="shared" si="836"/>
        <v>0</v>
      </c>
      <c r="FA236" s="192">
        <f t="shared" si="837"/>
        <v>0</v>
      </c>
      <c r="FB236" s="192">
        <f t="shared" si="838"/>
        <v>0</v>
      </c>
      <c r="FC236" s="192">
        <f t="shared" si="839"/>
        <v>0</v>
      </c>
      <c r="FD236" s="192">
        <f t="shared" si="840"/>
        <v>0</v>
      </c>
      <c r="FE236" s="192">
        <f t="shared" si="841"/>
        <v>0</v>
      </c>
      <c r="FF236" s="192">
        <f t="shared" si="842"/>
        <v>0</v>
      </c>
      <c r="FG236" s="192">
        <f t="shared" si="843"/>
        <v>0</v>
      </c>
      <c r="FH236" s="192">
        <f t="shared" si="844"/>
        <v>0</v>
      </c>
      <c r="FI236" s="192">
        <f t="shared" si="845"/>
        <v>0</v>
      </c>
      <c r="FJ236" s="192">
        <f t="shared" si="846"/>
        <v>0</v>
      </c>
      <c r="FK236" s="192">
        <f t="shared" si="847"/>
        <v>0</v>
      </c>
      <c r="FL236" s="192">
        <f t="shared" si="848"/>
        <v>0</v>
      </c>
      <c r="FM236" s="192">
        <f t="shared" si="849"/>
        <v>0</v>
      </c>
      <c r="FN236" s="192">
        <f t="shared" si="850"/>
        <v>0</v>
      </c>
      <c r="FO236" s="192">
        <f t="shared" si="851"/>
        <v>0</v>
      </c>
      <c r="FP236" s="192">
        <f t="shared" si="852"/>
        <v>0</v>
      </c>
      <c r="FQ236" s="192">
        <f t="shared" si="853"/>
        <v>0</v>
      </c>
      <c r="FR236" s="192">
        <f t="shared" si="854"/>
        <v>0</v>
      </c>
      <c r="FS236" s="192">
        <f t="shared" si="855"/>
        <v>0</v>
      </c>
      <c r="FT236" s="192">
        <f t="shared" si="856"/>
        <v>0</v>
      </c>
      <c r="FU236" s="192">
        <f t="shared" si="857"/>
        <v>0</v>
      </c>
      <c r="FV236" s="192">
        <f t="shared" si="858"/>
        <v>0</v>
      </c>
      <c r="FW236" s="192">
        <f t="shared" si="859"/>
        <v>0</v>
      </c>
      <c r="FX236" s="192">
        <f t="shared" si="860"/>
        <v>0</v>
      </c>
      <c r="FY236" s="192">
        <f t="shared" si="861"/>
        <v>0</v>
      </c>
      <c r="FZ236" s="192">
        <f t="shared" si="862"/>
        <v>0</v>
      </c>
      <c r="GA236" s="192">
        <f t="shared" si="863"/>
        <v>0</v>
      </c>
      <c r="GB236" s="192">
        <f t="shared" si="864"/>
        <v>0</v>
      </c>
      <c r="GC236" s="192">
        <f t="shared" si="865"/>
        <v>0</v>
      </c>
      <c r="GD236" s="192">
        <f t="shared" si="866"/>
        <v>0</v>
      </c>
      <c r="GE236" s="192">
        <f t="shared" si="867"/>
        <v>0</v>
      </c>
      <c r="GF236" s="192">
        <f t="shared" si="868"/>
        <v>0</v>
      </c>
      <c r="GG236" s="192">
        <f t="shared" si="869"/>
        <v>0</v>
      </c>
      <c r="GH236" s="192">
        <f t="shared" si="870"/>
        <v>0</v>
      </c>
      <c r="GI236" s="192">
        <f t="shared" si="871"/>
        <v>0</v>
      </c>
      <c r="GJ236" s="192">
        <f t="shared" si="872"/>
        <v>0</v>
      </c>
      <c r="GK236" s="192">
        <f t="shared" si="873"/>
        <v>0</v>
      </c>
      <c r="GL236" s="192">
        <f t="shared" si="874"/>
        <v>0</v>
      </c>
      <c r="GM236" s="192">
        <f t="shared" si="875"/>
        <v>0</v>
      </c>
      <c r="GN236" s="192">
        <f t="shared" si="876"/>
        <v>0</v>
      </c>
      <c r="GO236" s="192">
        <f t="shared" si="877"/>
        <v>0</v>
      </c>
      <c r="GP236" s="192">
        <f t="shared" si="878"/>
        <v>0</v>
      </c>
      <c r="GQ236" s="192">
        <f t="shared" si="879"/>
        <v>0</v>
      </c>
      <c r="GR236" s="192">
        <f t="shared" si="880"/>
        <v>0</v>
      </c>
      <c r="GS236" s="192">
        <f t="shared" si="881"/>
        <v>0</v>
      </c>
      <c r="GT236" s="192">
        <f t="shared" si="882"/>
        <v>0</v>
      </c>
      <c r="GU236" s="192">
        <f t="shared" si="883"/>
        <v>0</v>
      </c>
      <c r="GV236" s="192">
        <f t="shared" si="884"/>
        <v>0</v>
      </c>
      <c r="GW236" s="192">
        <f t="shared" si="885"/>
        <v>0</v>
      </c>
      <c r="GX236" s="192">
        <f t="shared" si="886"/>
        <v>0</v>
      </c>
      <c r="GY236" s="192">
        <f t="shared" si="887"/>
        <v>0</v>
      </c>
      <c r="GZ236" s="192">
        <f t="shared" si="888"/>
        <v>0</v>
      </c>
      <c r="HA236" s="192">
        <f t="shared" si="889"/>
        <v>0</v>
      </c>
      <c r="HB236" s="192">
        <f t="shared" si="890"/>
        <v>0</v>
      </c>
      <c r="HC236" s="192">
        <f t="shared" si="891"/>
        <v>0</v>
      </c>
      <c r="HD236" s="192">
        <f t="shared" si="892"/>
        <v>0</v>
      </c>
      <c r="HE236" s="192">
        <f t="shared" si="893"/>
        <v>0</v>
      </c>
      <c r="HF236" s="192">
        <f t="shared" si="894"/>
        <v>0</v>
      </c>
      <c r="HG236" s="192">
        <f t="shared" si="895"/>
        <v>0</v>
      </c>
      <c r="HH236" s="192">
        <f t="shared" si="896"/>
        <v>0</v>
      </c>
      <c r="HI236" s="192">
        <f t="shared" si="897"/>
        <v>0</v>
      </c>
      <c r="HJ236" s="192">
        <f t="shared" si="898"/>
        <v>0</v>
      </c>
      <c r="HK236" s="192">
        <f t="shared" si="899"/>
        <v>0</v>
      </c>
      <c r="HL236" s="192">
        <f t="shared" si="900"/>
        <v>0</v>
      </c>
      <c r="HM236" s="192">
        <f t="shared" si="901"/>
        <v>0</v>
      </c>
      <c r="HN236" s="194">
        <f t="shared" si="910"/>
        <v>0</v>
      </c>
      <c r="HO236" s="194">
        <f t="shared" si="911"/>
        <v>0</v>
      </c>
      <c r="HP236" s="194">
        <f t="shared" si="912"/>
        <v>0</v>
      </c>
      <c r="HQ236" s="194">
        <f t="shared" si="913"/>
        <v>0</v>
      </c>
      <c r="HR236" s="194">
        <f t="shared" si="914"/>
        <v>0</v>
      </c>
      <c r="HS236" s="195" t="str">
        <f t="shared" si="701"/>
        <v/>
      </c>
      <c r="HT236" s="196">
        <f t="shared" si="915"/>
        <v>0</v>
      </c>
      <c r="HU236" s="196">
        <f t="shared" si="916"/>
        <v>0</v>
      </c>
      <c r="HV236" s="197" t="str">
        <f t="shared" si="702"/>
        <v/>
      </c>
      <c r="HW236" s="197" t="str">
        <f t="shared" si="902"/>
        <v/>
      </c>
      <c r="HX236" s="197" t="str">
        <f t="shared" si="903"/>
        <v/>
      </c>
      <c r="HY236" s="195" t="str">
        <f t="shared" si="703"/>
        <v/>
      </c>
      <c r="HZ236" s="30">
        <f t="shared" si="699"/>
        <v>0</v>
      </c>
      <c r="IA236" s="198">
        <f t="shared" si="704"/>
        <v>0</v>
      </c>
      <c r="IB236" s="195"/>
      <c r="IC236" s="195">
        <f t="shared" si="711"/>
        <v>0</v>
      </c>
      <c r="ID236" s="195">
        <f t="shared" si="705"/>
        <v>0</v>
      </c>
      <c r="IE236" s="195">
        <f t="shared" si="904"/>
        <v>0</v>
      </c>
      <c r="IF236" s="195">
        <f t="shared" si="706"/>
        <v>0</v>
      </c>
      <c r="IG236" s="307">
        <f t="shared" si="707"/>
        <v>0</v>
      </c>
      <c r="IH236" s="307">
        <f t="shared" si="708"/>
        <v>0</v>
      </c>
      <c r="II236" s="44">
        <f t="shared" si="709"/>
        <v>0</v>
      </c>
      <c r="IJ236" s="44">
        <f t="shared" si="712"/>
        <v>0</v>
      </c>
      <c r="IK236" s="44">
        <f t="shared" si="713"/>
        <v>0</v>
      </c>
      <c r="IL236" s="44">
        <f t="shared" si="714"/>
        <v>0</v>
      </c>
      <c r="IM236" s="44">
        <f t="shared" si="715"/>
        <v>0</v>
      </c>
      <c r="IN236" s="44">
        <f t="shared" si="716"/>
        <v>0</v>
      </c>
      <c r="IO236" s="44">
        <f t="shared" si="717"/>
        <v>0</v>
      </c>
    </row>
    <row r="237" spans="1:249" ht="18" customHeight="1">
      <c r="A237" s="188">
        <v>231</v>
      </c>
      <c r="B237" s="326"/>
      <c r="C237" s="289"/>
      <c r="D237" s="199"/>
      <c r="E237" s="189"/>
      <c r="F237" s="189"/>
      <c r="G237" s="190"/>
      <c r="H237" s="190"/>
      <c r="I237" s="272"/>
      <c r="J237" s="207"/>
      <c r="K237" s="214" t="str">
        <f t="shared" si="710"/>
        <v/>
      </c>
      <c r="L237" s="200" t="str">
        <f t="shared" si="718"/>
        <v/>
      </c>
      <c r="M237" s="200" t="str">
        <f t="shared" si="719"/>
        <v/>
      </c>
      <c r="N237" s="209" t="str">
        <f t="shared" si="700"/>
        <v/>
      </c>
      <c r="O237" s="208" t="str">
        <f>IFERROR(IF(D237="","",IF(K237="","",IF(I237="","",IF(F237="F",VLOOKUP(K237,F!A:G,2,0),IF(F237="M",VLOOKUP(K237,M!A:G,2,0),""))))),0)</f>
        <v/>
      </c>
      <c r="P237" s="191" t="str">
        <f>IFERROR(IF(D237="","",IF(K237="","",IF(I237="","",IF(F237="F",VLOOKUP(K237,F!A:G,3,0),IF(F237="M",VLOOKUP(K237,M!A:G,3,0),""))))),0)</f>
        <v/>
      </c>
      <c r="Q237" s="191" t="str">
        <f>IFERROR(IF(D237="","",IF(K237="","",IF(I237="","",IF(F237="F",VLOOKUP(K237,F!A:G,4,0),IF(F237="M",VLOOKUP(K237,M!A:G,4,0),""))))),0)</f>
        <v/>
      </c>
      <c r="R237" s="191" t="str">
        <f>IFERROR(IF(D237="","",IF(K237="","",IF(I237="","",IF(F237="F",VLOOKUP(K237,F!A:G,5,0),IF(F237="M",VLOOKUP(K237,M!A:G,5,0),""))))),0)</f>
        <v/>
      </c>
      <c r="S237" s="191" t="str">
        <f>IFERROR(IF(D237="","",IF(K237="","",IF(I237="","",IF(F237="F",VLOOKUP(K237,F!A:G,6,0),IF(F237="M",VLOOKUP(K237,M!A:G,6,0),""))))),0)</f>
        <v/>
      </c>
      <c r="T237" s="191" t="str">
        <f>IFERROR(IF(D237="","",IF(K237="","",IF(I237="","",IF(F237="F",VLOOKUP(K237,F!A:G,7,0),IF(F237="M",VLOOKUP(K237,M!A:G,7,0),""))))),0)</f>
        <v/>
      </c>
      <c r="U237" s="191" t="str">
        <f>IFERROR(IF(D237="","",IF(K237="","",IF(J237="","",IF(F237="F",VLOOKUP(K237,F!A:M,8,0),IF(F237="M",VLOOKUP(K237,M!A:M,8,0),""))))),0)</f>
        <v/>
      </c>
      <c r="V237" s="191" t="str">
        <f>IFERROR(IF(D237="","",IF(K237="","",IF(J237="","",IF(F237="F",VLOOKUP(K237,F!A:M,9,0),IF(F237="M",VLOOKUP(K237,M!A:M,9,0),""))))),0)</f>
        <v/>
      </c>
      <c r="W237" s="191" t="str">
        <f>IFERROR(IF(D237="","",IF(K237="","",IF(J237="","",IF(F237="F",VLOOKUP(K237,F!A:M,10,0),IF(F237="M",VLOOKUP(K237,M!A:M,10,0),""))))),0)</f>
        <v/>
      </c>
      <c r="X237" s="191" t="str">
        <f>IFERROR(IF(D237="","",IF(K237="","",IF(J237="","",IF(F237="F",VLOOKUP(K237,F!A:M,11,0),IF(F237="M",VLOOKUP(K237,M!A:M,11,0),""))))),0)</f>
        <v/>
      </c>
      <c r="Y237" s="191" t="str">
        <f>IFERROR(IF(D237="","",IF(K237="","",IF(J237="","",IF(F237="F",VLOOKUP(K237,F!A:M,12,0),IF(F237="M",VLOOKUP(K237,M!A:M,12,0),""))))),0)</f>
        <v/>
      </c>
      <c r="Z237" s="191" t="str">
        <f>IFERROR(IF(D237="","",IF(K237="","",IF(J237="","",IF(F237="F",VLOOKUP(K237,F!A:M,13,0),IF(F237="M",VLOOKUP(K237,M!A:M,13,0),""))))),0)</f>
        <v/>
      </c>
      <c r="AA237" s="191" t="str">
        <f>IFERROR(IF(D237="","",IF(F237="","",IF(J237="","",IF(K237="","",IF(AND(K237&gt;23,K237&lt;=60),IF(F237="F",VLOOKUP(MROUND(HZ237,0.5),'F-Weight for Length'!K:S,2,0),VLOOKUP(MROUND(HZ237,0.5),'M-Weight for Length'!K:S,2,0)),IF(K237&gt;60,IF(F237="F",VLOOKUP(K237,'F-Weight for Length'!U:AC,2,0),VLOOKUP(K237,'M-Weight for Length'!U:AC,2,0)),IF(F237="F",VLOOKUP(MROUND(HZ237,0.5),'F-Weight for Length'!A:I,2,0),VLOOKUP(MROUND(HZ237,0.5),'M-Weight for Length'!A:I,2,0)))))))),0)</f>
        <v/>
      </c>
      <c r="AB237" s="191" t="str">
        <f>IFERROR(IF(D237="","",IF(F237="","",IF(J237="","",IF(K237="","",IF(AND(K237&gt;23,K237&lt;=60),IF(F237="F",VLOOKUP(MROUND(HZ237,0.5),'F-Weight for Length'!K:S,3,0),VLOOKUP(MROUND(HZ237,0.5),'M-Weight for Length'!K:S,3,0)),IF(K237&gt;60,IF(F237="F",VLOOKUP(K237,'F-Weight for Length'!U:AC,3,0),VLOOKUP(K237,'M-Weight for Length'!U:AC,3,0)),IF(F237="F",VLOOKUP(MROUND(HZ237,0.5),'F-Weight for Length'!A:I,3,0),VLOOKUP(MROUND(HZ237,0.5),'M-Weight for Length'!A:I,3,0)))))))),0)</f>
        <v/>
      </c>
      <c r="AC237" s="191" t="str">
        <f>IFERROR(IF(D237="","",IF(F237="","",IF(J237="","",IF(K237="","",IF(AND(K237&gt;23,K237&lt;=60),IF(F237="F",VLOOKUP(MROUND(HZ237,0.5),'F-Weight for Length'!K:S,4,0),VLOOKUP(MROUND(HZ237,0.5),'M-Weight for Length'!K:S,4,0)),IF(K237&gt;60,IF(F237="F",VLOOKUP(K237,'F-Weight for Length'!U:AC,4,0),VLOOKUP(K237,'M-Weight for Length'!U:AC,4,0)),IF(F237="F",VLOOKUP(MROUND(HZ237,0.5),'F-Weight for Length'!A:I,4,0),VLOOKUP(MROUND(HZ237,0.5),'M-Weight for Length'!A:I,4,0)))))))),0)</f>
        <v/>
      </c>
      <c r="AD237" s="191" t="str">
        <f>IFERROR(IF(D237="","",IF(F237="","",IF(J237="","",IF(K237="","",IF(AND(K237&gt;23,K237&lt;=60),IF(F237="F",VLOOKUP(MROUND(HZ237,0.5),'F-Weight for Length'!K:S,5,0),VLOOKUP(MROUND(HZ237,0.5),'M-Weight for Length'!K:S,5,0)),IF(K237&gt;60,IF(F237="F",VLOOKUP(K237,'F-Weight for Length'!U:AC,5,0),VLOOKUP(K237,'M-Weight for Length'!U:AC,5,0)),IF(F237="F",VLOOKUP(MROUND(HZ237,0.5),'F-Weight for Length'!A:I,5,0),VLOOKUP(MROUND(HZ237,0.5),'M-Weight for Length'!A:I,5,0)))))))),0)</f>
        <v/>
      </c>
      <c r="AE237" s="191" t="str">
        <f>IFERROR(IF(D237="","",IF(F237="","",IF(J237="","",IF(K237="","",IF(AND(K237&gt;23,K237&lt;=60),IF(F237="F",VLOOKUP(MROUND(HZ237,0.5),'F-Weight for Length'!K:S,6,0),VLOOKUP(MROUND(HZ237,0.5),'M-Weight for Length'!K:S,6,0)),IF(K237&gt;60,IF(F237="F",VLOOKUP(K237,'F-Weight for Length'!U:AC,6,0),VLOOKUP(K237,'M-Weight for Length'!U:AC,6,0)),IF(F237="F",VLOOKUP(MROUND(HZ237,0.5),'F-Weight for Length'!A:I,6,0),VLOOKUP(MROUND(HZ237,0.5),'M-Weight for Length'!A:I,6,0)))))))),0)</f>
        <v/>
      </c>
      <c r="AF237" s="191" t="str">
        <f>IFERROR(IF(D237="","",IF(F237="","",IF(J237="","",IF(K237="","",IF(AND(K237&gt;23,K237&lt;=60),IF(F237="F",VLOOKUP(MROUND(HZ237,0.5),'F-Weight for Length'!K:S,7,0),VLOOKUP(MROUND(HZ237,0.5),'M-Weight for Length'!K:S,7,0)),IF(K237&gt;60,IF(F237="F",VLOOKUP(K237,'F-Weight for Length'!U:AC,7,0),VLOOKUP(K237,'M-Weight for Length'!U:AC,7,0)),IF(F237="F",VLOOKUP(MROUND(HZ237,0.5),'F-Weight for Length'!A:I,7,0),VLOOKUP(MROUND(HZ237,0.5),'M-Weight for Length'!A:I,7,0)))))))),0)</f>
        <v/>
      </c>
      <c r="AG237" s="191" t="str">
        <f>IFERROR(IF(D237="","",IF(F237="","",IF(J237="","",IF(K237="","",IF(AND(K237&gt;23,K237&lt;=60),IF(F237="F",VLOOKUP(MROUND(HZ237,0.5),'F-Weight for Length'!K:S,8,0),VLOOKUP(MROUND(HZ237,0.5),'M-Weight for Length'!K:S,8,0)),IF(K237&gt;60,IF(F237="F",VLOOKUP(K237,'F-Weight for Length'!U:AC,8,0),VLOOKUP(K237,'M-Weight for Length'!U:AC,8,0)),IF(F237="F",VLOOKUP(MROUND(HZ237,0.5),'F-Weight for Length'!A:I,8,0),VLOOKUP(MROUND(HZ237,0.5),'M-Weight for Length'!A:I,8,0)))))))),0)</f>
        <v/>
      </c>
      <c r="AH237" s="191" t="str">
        <f>IFERROR(IF(D237="","",IF(F237="","",IF(J237="","",IF(K237="","",IF(AND(K237&gt;23,K237&lt;=60),IF(F237="F",VLOOKUP(MROUND(HZ237,0.5),'F-Weight for Length'!K:S,9,0),VLOOKUP(MROUND(HZ237,0.5),'M-Weight for Length'!K:S,9,0)),IF(K237&gt;60,IF(F237="F",VLOOKUP(K237,'F-Weight for Length'!U:AC,9,0),VLOOKUP(K237,'M-Weight for Length'!U:AC,9,0)),IF(F237="F",VLOOKUP(MROUND(HZ237,0.5),'F-Weight for Length'!A:I,9,0),VLOOKUP(MROUND(HZ237,0.5),'M-Weight for Length'!A:I,9,0)))))))),0)</f>
        <v/>
      </c>
      <c r="AI237" s="192">
        <f t="shared" si="720"/>
        <v>0</v>
      </c>
      <c r="AJ237" s="192">
        <f t="shared" si="721"/>
        <v>0</v>
      </c>
      <c r="AK237" s="192">
        <f t="shared" si="722"/>
        <v>0</v>
      </c>
      <c r="AL237" s="192">
        <f t="shared" si="723"/>
        <v>0</v>
      </c>
      <c r="AM237" s="192">
        <f t="shared" si="724"/>
        <v>0</v>
      </c>
      <c r="AN237" s="192">
        <f t="shared" si="725"/>
        <v>0</v>
      </c>
      <c r="AO237" s="192">
        <f t="shared" si="726"/>
        <v>0</v>
      </c>
      <c r="AP237" s="192">
        <f t="shared" si="727"/>
        <v>0</v>
      </c>
      <c r="AQ237" s="192">
        <f t="shared" si="728"/>
        <v>0</v>
      </c>
      <c r="AR237" s="192">
        <f t="shared" si="729"/>
        <v>0</v>
      </c>
      <c r="AS237" s="192">
        <f t="shared" si="730"/>
        <v>0</v>
      </c>
      <c r="AT237" s="192">
        <f t="shared" si="731"/>
        <v>0</v>
      </c>
      <c r="AU237" s="192">
        <f t="shared" si="732"/>
        <v>0</v>
      </c>
      <c r="AV237" s="192">
        <f t="shared" si="733"/>
        <v>0</v>
      </c>
      <c r="AW237" s="192">
        <f t="shared" si="734"/>
        <v>0</v>
      </c>
      <c r="AX237" s="192">
        <f t="shared" si="735"/>
        <v>0</v>
      </c>
      <c r="AY237" s="192">
        <f t="shared" si="736"/>
        <v>0</v>
      </c>
      <c r="AZ237" s="192">
        <f t="shared" si="737"/>
        <v>0</v>
      </c>
      <c r="BA237" s="192">
        <f t="shared" si="738"/>
        <v>0</v>
      </c>
      <c r="BB237" s="192">
        <f t="shared" si="739"/>
        <v>0</v>
      </c>
      <c r="BC237" s="192">
        <f t="shared" si="740"/>
        <v>0</v>
      </c>
      <c r="BD237" s="192">
        <f t="shared" si="741"/>
        <v>0</v>
      </c>
      <c r="BE237" s="192">
        <f t="shared" si="742"/>
        <v>0</v>
      </c>
      <c r="BF237" s="192">
        <f t="shared" si="743"/>
        <v>0</v>
      </c>
      <c r="BG237" s="192">
        <f t="shared" si="744"/>
        <v>0</v>
      </c>
      <c r="BH237" s="192">
        <f t="shared" si="745"/>
        <v>0</v>
      </c>
      <c r="BI237" s="192">
        <f t="shared" si="746"/>
        <v>0</v>
      </c>
      <c r="BJ237" s="192">
        <f t="shared" si="747"/>
        <v>0</v>
      </c>
      <c r="BK237" s="192">
        <f t="shared" si="748"/>
        <v>0</v>
      </c>
      <c r="BL237" s="192">
        <f t="shared" si="749"/>
        <v>0</v>
      </c>
      <c r="BM237" s="192">
        <f t="shared" si="750"/>
        <v>0</v>
      </c>
      <c r="BN237" s="192">
        <f t="shared" si="751"/>
        <v>0</v>
      </c>
      <c r="BO237" s="192">
        <f t="shared" si="752"/>
        <v>0</v>
      </c>
      <c r="BP237" s="192">
        <f t="shared" si="753"/>
        <v>0</v>
      </c>
      <c r="BQ237" s="192">
        <f t="shared" si="754"/>
        <v>0</v>
      </c>
      <c r="BR237" s="192">
        <f t="shared" si="755"/>
        <v>0</v>
      </c>
      <c r="BS237" s="192">
        <f t="shared" si="756"/>
        <v>0</v>
      </c>
      <c r="BT237" s="192">
        <f t="shared" si="757"/>
        <v>0</v>
      </c>
      <c r="BU237" s="192">
        <f t="shared" si="758"/>
        <v>0</v>
      </c>
      <c r="BV237" s="192">
        <f t="shared" si="759"/>
        <v>0</v>
      </c>
      <c r="BW237" s="192">
        <f t="shared" si="760"/>
        <v>0</v>
      </c>
      <c r="BX237" s="192">
        <f t="shared" si="761"/>
        <v>0</v>
      </c>
      <c r="BY237" s="192">
        <f t="shared" si="762"/>
        <v>0</v>
      </c>
      <c r="BZ237" s="192">
        <f t="shared" si="763"/>
        <v>0</v>
      </c>
      <c r="CA237" s="192">
        <f t="shared" si="764"/>
        <v>0</v>
      </c>
      <c r="CB237" s="192">
        <f t="shared" si="765"/>
        <v>0</v>
      </c>
      <c r="CC237" s="192">
        <f t="shared" si="766"/>
        <v>0</v>
      </c>
      <c r="CD237" s="192">
        <f t="shared" si="767"/>
        <v>0</v>
      </c>
      <c r="CE237" s="192">
        <f t="shared" si="768"/>
        <v>0</v>
      </c>
      <c r="CF237" s="192">
        <f t="shared" si="769"/>
        <v>0</v>
      </c>
      <c r="CG237" s="192">
        <f t="shared" si="770"/>
        <v>0</v>
      </c>
      <c r="CH237" s="192">
        <f t="shared" si="771"/>
        <v>0</v>
      </c>
      <c r="CI237" s="192">
        <f t="shared" si="772"/>
        <v>0</v>
      </c>
      <c r="CJ237" s="192">
        <f t="shared" si="773"/>
        <v>0</v>
      </c>
      <c r="CK237" s="192">
        <f t="shared" si="774"/>
        <v>0</v>
      </c>
      <c r="CL237" s="192">
        <f t="shared" si="775"/>
        <v>0</v>
      </c>
      <c r="CM237" s="192">
        <f t="shared" si="776"/>
        <v>0</v>
      </c>
      <c r="CN237" s="192">
        <f t="shared" si="777"/>
        <v>0</v>
      </c>
      <c r="CO237" s="192">
        <f t="shared" si="778"/>
        <v>0</v>
      </c>
      <c r="CP237" s="192">
        <f t="shared" si="779"/>
        <v>0</v>
      </c>
      <c r="CQ237" s="192">
        <f t="shared" si="780"/>
        <v>0</v>
      </c>
      <c r="CR237" s="192">
        <f t="shared" si="781"/>
        <v>0</v>
      </c>
      <c r="CS237" s="192">
        <f t="shared" si="782"/>
        <v>0</v>
      </c>
      <c r="CT237" s="192">
        <f t="shared" si="783"/>
        <v>0</v>
      </c>
      <c r="CU237" s="192">
        <f t="shared" si="784"/>
        <v>0</v>
      </c>
      <c r="CV237" s="192">
        <f t="shared" si="785"/>
        <v>0</v>
      </c>
      <c r="CW237" s="192">
        <f t="shared" si="786"/>
        <v>0</v>
      </c>
      <c r="CX237" s="192">
        <f t="shared" si="787"/>
        <v>0</v>
      </c>
      <c r="CY237" s="192">
        <f t="shared" si="788"/>
        <v>0</v>
      </c>
      <c r="CZ237" s="192">
        <f t="shared" si="789"/>
        <v>0</v>
      </c>
      <c r="DA237" s="192">
        <f t="shared" si="790"/>
        <v>0</v>
      </c>
      <c r="DB237" s="192">
        <f t="shared" si="791"/>
        <v>0</v>
      </c>
      <c r="DC237" s="192">
        <f t="shared" si="792"/>
        <v>0</v>
      </c>
      <c r="DD237" s="192">
        <f t="shared" si="793"/>
        <v>0</v>
      </c>
      <c r="DE237" s="192">
        <f t="shared" si="794"/>
        <v>0</v>
      </c>
      <c r="DF237" s="192">
        <f t="shared" si="795"/>
        <v>0</v>
      </c>
      <c r="DG237" s="192">
        <f t="shared" si="796"/>
        <v>0</v>
      </c>
      <c r="DH237" s="192">
        <f t="shared" si="797"/>
        <v>0</v>
      </c>
      <c r="DI237" s="192">
        <f t="shared" si="798"/>
        <v>0</v>
      </c>
      <c r="DJ237" s="192">
        <f t="shared" si="799"/>
        <v>0</v>
      </c>
      <c r="DK237" s="192">
        <f t="shared" si="800"/>
        <v>0</v>
      </c>
      <c r="DL237" s="192">
        <f t="shared" si="801"/>
        <v>0</v>
      </c>
      <c r="DM237" s="192">
        <f t="shared" si="802"/>
        <v>0</v>
      </c>
      <c r="DN237" s="192">
        <f t="shared" si="803"/>
        <v>0</v>
      </c>
      <c r="DO237" s="192">
        <f t="shared" si="804"/>
        <v>0</v>
      </c>
      <c r="DP237" s="192">
        <f t="shared" si="805"/>
        <v>0</v>
      </c>
      <c r="DQ237" s="192">
        <f t="shared" si="806"/>
        <v>0</v>
      </c>
      <c r="DR237" s="192">
        <f t="shared" si="807"/>
        <v>0</v>
      </c>
      <c r="DS237" s="192">
        <f t="shared" si="808"/>
        <v>0</v>
      </c>
      <c r="DT237" s="192">
        <f t="shared" si="809"/>
        <v>0</v>
      </c>
      <c r="DU237" s="192">
        <f t="shared" si="810"/>
        <v>0</v>
      </c>
      <c r="DV237" s="193">
        <f t="shared" si="905"/>
        <v>0</v>
      </c>
      <c r="DW237" s="193">
        <f t="shared" si="906"/>
        <v>0</v>
      </c>
      <c r="DX237" s="193">
        <f t="shared" si="907"/>
        <v>0</v>
      </c>
      <c r="DY237" s="193">
        <f t="shared" si="908"/>
        <v>0</v>
      </c>
      <c r="DZ237" s="193">
        <f t="shared" si="909"/>
        <v>0</v>
      </c>
      <c r="EA237" s="192">
        <f t="shared" si="811"/>
        <v>0</v>
      </c>
      <c r="EB237" s="192">
        <f t="shared" si="812"/>
        <v>0</v>
      </c>
      <c r="EC237" s="192">
        <f t="shared" si="813"/>
        <v>0</v>
      </c>
      <c r="ED237" s="192">
        <f t="shared" si="814"/>
        <v>0</v>
      </c>
      <c r="EE237" s="192">
        <f t="shared" si="815"/>
        <v>0</v>
      </c>
      <c r="EF237" s="192">
        <f t="shared" si="816"/>
        <v>0</v>
      </c>
      <c r="EG237" s="192">
        <f t="shared" si="817"/>
        <v>0</v>
      </c>
      <c r="EH237" s="192">
        <f t="shared" si="818"/>
        <v>0</v>
      </c>
      <c r="EI237" s="192">
        <f t="shared" si="819"/>
        <v>0</v>
      </c>
      <c r="EJ237" s="192">
        <f t="shared" si="820"/>
        <v>0</v>
      </c>
      <c r="EK237" s="192">
        <f t="shared" si="821"/>
        <v>0</v>
      </c>
      <c r="EL237" s="192">
        <f t="shared" si="822"/>
        <v>0</v>
      </c>
      <c r="EM237" s="192">
        <f t="shared" si="823"/>
        <v>0</v>
      </c>
      <c r="EN237" s="192">
        <f t="shared" si="824"/>
        <v>0</v>
      </c>
      <c r="EO237" s="192">
        <f t="shared" si="825"/>
        <v>0</v>
      </c>
      <c r="EP237" s="192">
        <f t="shared" si="826"/>
        <v>0</v>
      </c>
      <c r="EQ237" s="192">
        <f t="shared" si="827"/>
        <v>0</v>
      </c>
      <c r="ER237" s="192">
        <f t="shared" si="828"/>
        <v>0</v>
      </c>
      <c r="ES237" s="192">
        <f t="shared" si="829"/>
        <v>0</v>
      </c>
      <c r="ET237" s="192">
        <f t="shared" si="830"/>
        <v>0</v>
      </c>
      <c r="EU237" s="192">
        <f t="shared" si="831"/>
        <v>0</v>
      </c>
      <c r="EV237" s="192">
        <f t="shared" si="832"/>
        <v>0</v>
      </c>
      <c r="EW237" s="192">
        <f t="shared" si="833"/>
        <v>0</v>
      </c>
      <c r="EX237" s="192">
        <f t="shared" si="834"/>
        <v>0</v>
      </c>
      <c r="EY237" s="192">
        <f t="shared" si="835"/>
        <v>0</v>
      </c>
      <c r="EZ237" s="192">
        <f t="shared" si="836"/>
        <v>0</v>
      </c>
      <c r="FA237" s="192">
        <f t="shared" si="837"/>
        <v>0</v>
      </c>
      <c r="FB237" s="192">
        <f t="shared" si="838"/>
        <v>0</v>
      </c>
      <c r="FC237" s="192">
        <f t="shared" si="839"/>
        <v>0</v>
      </c>
      <c r="FD237" s="192">
        <f t="shared" si="840"/>
        <v>0</v>
      </c>
      <c r="FE237" s="192">
        <f t="shared" si="841"/>
        <v>0</v>
      </c>
      <c r="FF237" s="192">
        <f t="shared" si="842"/>
        <v>0</v>
      </c>
      <c r="FG237" s="192">
        <f t="shared" si="843"/>
        <v>0</v>
      </c>
      <c r="FH237" s="192">
        <f t="shared" si="844"/>
        <v>0</v>
      </c>
      <c r="FI237" s="192">
        <f t="shared" si="845"/>
        <v>0</v>
      </c>
      <c r="FJ237" s="192">
        <f t="shared" si="846"/>
        <v>0</v>
      </c>
      <c r="FK237" s="192">
        <f t="shared" si="847"/>
        <v>0</v>
      </c>
      <c r="FL237" s="192">
        <f t="shared" si="848"/>
        <v>0</v>
      </c>
      <c r="FM237" s="192">
        <f t="shared" si="849"/>
        <v>0</v>
      </c>
      <c r="FN237" s="192">
        <f t="shared" si="850"/>
        <v>0</v>
      </c>
      <c r="FO237" s="192">
        <f t="shared" si="851"/>
        <v>0</v>
      </c>
      <c r="FP237" s="192">
        <f t="shared" si="852"/>
        <v>0</v>
      </c>
      <c r="FQ237" s="192">
        <f t="shared" si="853"/>
        <v>0</v>
      </c>
      <c r="FR237" s="192">
        <f t="shared" si="854"/>
        <v>0</v>
      </c>
      <c r="FS237" s="192">
        <f t="shared" si="855"/>
        <v>0</v>
      </c>
      <c r="FT237" s="192">
        <f t="shared" si="856"/>
        <v>0</v>
      </c>
      <c r="FU237" s="192">
        <f t="shared" si="857"/>
        <v>0</v>
      </c>
      <c r="FV237" s="192">
        <f t="shared" si="858"/>
        <v>0</v>
      </c>
      <c r="FW237" s="192">
        <f t="shared" si="859"/>
        <v>0</v>
      </c>
      <c r="FX237" s="192">
        <f t="shared" si="860"/>
        <v>0</v>
      </c>
      <c r="FY237" s="192">
        <f t="shared" si="861"/>
        <v>0</v>
      </c>
      <c r="FZ237" s="192">
        <f t="shared" si="862"/>
        <v>0</v>
      </c>
      <c r="GA237" s="192">
        <f t="shared" si="863"/>
        <v>0</v>
      </c>
      <c r="GB237" s="192">
        <f t="shared" si="864"/>
        <v>0</v>
      </c>
      <c r="GC237" s="192">
        <f t="shared" si="865"/>
        <v>0</v>
      </c>
      <c r="GD237" s="192">
        <f t="shared" si="866"/>
        <v>0</v>
      </c>
      <c r="GE237" s="192">
        <f t="shared" si="867"/>
        <v>0</v>
      </c>
      <c r="GF237" s="192">
        <f t="shared" si="868"/>
        <v>0</v>
      </c>
      <c r="GG237" s="192">
        <f t="shared" si="869"/>
        <v>0</v>
      </c>
      <c r="GH237" s="192">
        <f t="shared" si="870"/>
        <v>0</v>
      </c>
      <c r="GI237" s="192">
        <f t="shared" si="871"/>
        <v>0</v>
      </c>
      <c r="GJ237" s="192">
        <f t="shared" si="872"/>
        <v>0</v>
      </c>
      <c r="GK237" s="192">
        <f t="shared" si="873"/>
        <v>0</v>
      </c>
      <c r="GL237" s="192">
        <f t="shared" si="874"/>
        <v>0</v>
      </c>
      <c r="GM237" s="192">
        <f t="shared" si="875"/>
        <v>0</v>
      </c>
      <c r="GN237" s="192">
        <f t="shared" si="876"/>
        <v>0</v>
      </c>
      <c r="GO237" s="192">
        <f t="shared" si="877"/>
        <v>0</v>
      </c>
      <c r="GP237" s="192">
        <f t="shared" si="878"/>
        <v>0</v>
      </c>
      <c r="GQ237" s="192">
        <f t="shared" si="879"/>
        <v>0</v>
      </c>
      <c r="GR237" s="192">
        <f t="shared" si="880"/>
        <v>0</v>
      </c>
      <c r="GS237" s="192">
        <f t="shared" si="881"/>
        <v>0</v>
      </c>
      <c r="GT237" s="192">
        <f t="shared" si="882"/>
        <v>0</v>
      </c>
      <c r="GU237" s="192">
        <f t="shared" si="883"/>
        <v>0</v>
      </c>
      <c r="GV237" s="192">
        <f t="shared" si="884"/>
        <v>0</v>
      </c>
      <c r="GW237" s="192">
        <f t="shared" si="885"/>
        <v>0</v>
      </c>
      <c r="GX237" s="192">
        <f t="shared" si="886"/>
        <v>0</v>
      </c>
      <c r="GY237" s="192">
        <f t="shared" si="887"/>
        <v>0</v>
      </c>
      <c r="GZ237" s="192">
        <f t="shared" si="888"/>
        <v>0</v>
      </c>
      <c r="HA237" s="192">
        <f t="shared" si="889"/>
        <v>0</v>
      </c>
      <c r="HB237" s="192">
        <f t="shared" si="890"/>
        <v>0</v>
      </c>
      <c r="HC237" s="192">
        <f t="shared" si="891"/>
        <v>0</v>
      </c>
      <c r="HD237" s="192">
        <f t="shared" si="892"/>
        <v>0</v>
      </c>
      <c r="HE237" s="192">
        <f t="shared" si="893"/>
        <v>0</v>
      </c>
      <c r="HF237" s="192">
        <f t="shared" si="894"/>
        <v>0</v>
      </c>
      <c r="HG237" s="192">
        <f t="shared" si="895"/>
        <v>0</v>
      </c>
      <c r="HH237" s="192">
        <f t="shared" si="896"/>
        <v>0</v>
      </c>
      <c r="HI237" s="192">
        <f t="shared" si="897"/>
        <v>0</v>
      </c>
      <c r="HJ237" s="192">
        <f t="shared" si="898"/>
        <v>0</v>
      </c>
      <c r="HK237" s="192">
        <f t="shared" si="899"/>
        <v>0</v>
      </c>
      <c r="HL237" s="192">
        <f t="shared" si="900"/>
        <v>0</v>
      </c>
      <c r="HM237" s="192">
        <f t="shared" si="901"/>
        <v>0</v>
      </c>
      <c r="HN237" s="194">
        <f t="shared" si="910"/>
        <v>0</v>
      </c>
      <c r="HO237" s="194">
        <f t="shared" si="911"/>
        <v>0</v>
      </c>
      <c r="HP237" s="194">
        <f t="shared" si="912"/>
        <v>0</v>
      </c>
      <c r="HQ237" s="194">
        <f t="shared" si="913"/>
        <v>0</v>
      </c>
      <c r="HR237" s="194">
        <f t="shared" si="914"/>
        <v>0</v>
      </c>
      <c r="HS237" s="195" t="str">
        <f t="shared" si="701"/>
        <v/>
      </c>
      <c r="HT237" s="196">
        <f t="shared" si="915"/>
        <v>0</v>
      </c>
      <c r="HU237" s="196">
        <f t="shared" si="916"/>
        <v>0</v>
      </c>
      <c r="HV237" s="197" t="str">
        <f t="shared" si="702"/>
        <v/>
      </c>
      <c r="HW237" s="197" t="str">
        <f t="shared" si="902"/>
        <v/>
      </c>
      <c r="HX237" s="197" t="str">
        <f t="shared" si="903"/>
        <v/>
      </c>
      <c r="HY237" s="195" t="str">
        <f t="shared" si="703"/>
        <v/>
      </c>
      <c r="HZ237" s="30">
        <f t="shared" si="699"/>
        <v>0</v>
      </c>
      <c r="IA237" s="198">
        <f t="shared" si="704"/>
        <v>0</v>
      </c>
      <c r="IB237" s="195"/>
      <c r="IC237" s="195">
        <f t="shared" si="711"/>
        <v>0</v>
      </c>
      <c r="ID237" s="195">
        <f t="shared" si="705"/>
        <v>0</v>
      </c>
      <c r="IE237" s="195">
        <f t="shared" si="904"/>
        <v>0</v>
      </c>
      <c r="IF237" s="195">
        <f t="shared" si="706"/>
        <v>0</v>
      </c>
      <c r="IG237" s="307">
        <f t="shared" si="707"/>
        <v>0</v>
      </c>
      <c r="IH237" s="307">
        <f t="shared" si="708"/>
        <v>0</v>
      </c>
      <c r="II237" s="44">
        <f t="shared" si="709"/>
        <v>0</v>
      </c>
      <c r="IJ237" s="44">
        <f t="shared" si="712"/>
        <v>0</v>
      </c>
      <c r="IK237" s="44">
        <f t="shared" si="713"/>
        <v>0</v>
      </c>
      <c r="IL237" s="44">
        <f t="shared" si="714"/>
        <v>0</v>
      </c>
      <c r="IM237" s="44">
        <f t="shared" si="715"/>
        <v>0</v>
      </c>
      <c r="IN237" s="44">
        <f t="shared" si="716"/>
        <v>0</v>
      </c>
      <c r="IO237" s="44">
        <f t="shared" si="717"/>
        <v>0</v>
      </c>
    </row>
    <row r="238" spans="1:249" ht="18" customHeight="1">
      <c r="A238" s="188">
        <v>232</v>
      </c>
      <c r="B238" s="326"/>
      <c r="C238" s="289"/>
      <c r="D238" s="199"/>
      <c r="E238" s="189"/>
      <c r="F238" s="189"/>
      <c r="G238" s="190"/>
      <c r="H238" s="190"/>
      <c r="I238" s="272"/>
      <c r="J238" s="207"/>
      <c r="K238" s="214" t="str">
        <f t="shared" si="710"/>
        <v/>
      </c>
      <c r="L238" s="200" t="str">
        <f t="shared" si="718"/>
        <v/>
      </c>
      <c r="M238" s="200" t="str">
        <f t="shared" si="719"/>
        <v/>
      </c>
      <c r="N238" s="209" t="str">
        <f t="shared" si="700"/>
        <v/>
      </c>
      <c r="O238" s="208" t="str">
        <f>IFERROR(IF(D238="","",IF(K238="","",IF(I238="","",IF(F238="F",VLOOKUP(K238,F!A:G,2,0),IF(F238="M",VLOOKUP(K238,M!A:G,2,0),""))))),0)</f>
        <v/>
      </c>
      <c r="P238" s="191" t="str">
        <f>IFERROR(IF(D238="","",IF(K238="","",IF(I238="","",IF(F238="F",VLOOKUP(K238,F!A:G,3,0),IF(F238="M",VLOOKUP(K238,M!A:G,3,0),""))))),0)</f>
        <v/>
      </c>
      <c r="Q238" s="191" t="str">
        <f>IFERROR(IF(D238="","",IF(K238="","",IF(I238="","",IF(F238="F",VLOOKUP(K238,F!A:G,4,0),IF(F238="M",VLOOKUP(K238,M!A:G,4,0),""))))),0)</f>
        <v/>
      </c>
      <c r="R238" s="191" t="str">
        <f>IFERROR(IF(D238="","",IF(K238="","",IF(I238="","",IF(F238="F",VLOOKUP(K238,F!A:G,5,0),IF(F238="M",VLOOKUP(K238,M!A:G,5,0),""))))),0)</f>
        <v/>
      </c>
      <c r="S238" s="191" t="str">
        <f>IFERROR(IF(D238="","",IF(K238="","",IF(I238="","",IF(F238="F",VLOOKUP(K238,F!A:G,6,0),IF(F238="M",VLOOKUP(K238,M!A:G,6,0),""))))),0)</f>
        <v/>
      </c>
      <c r="T238" s="191" t="str">
        <f>IFERROR(IF(D238="","",IF(K238="","",IF(I238="","",IF(F238="F",VLOOKUP(K238,F!A:G,7,0),IF(F238="M",VLOOKUP(K238,M!A:G,7,0),""))))),0)</f>
        <v/>
      </c>
      <c r="U238" s="191" t="str">
        <f>IFERROR(IF(D238="","",IF(K238="","",IF(J238="","",IF(F238="F",VLOOKUP(K238,F!A:M,8,0),IF(F238="M",VLOOKUP(K238,M!A:M,8,0),""))))),0)</f>
        <v/>
      </c>
      <c r="V238" s="191" t="str">
        <f>IFERROR(IF(D238="","",IF(K238="","",IF(J238="","",IF(F238="F",VLOOKUP(K238,F!A:M,9,0),IF(F238="M",VLOOKUP(K238,M!A:M,9,0),""))))),0)</f>
        <v/>
      </c>
      <c r="W238" s="191" t="str">
        <f>IFERROR(IF(D238="","",IF(K238="","",IF(J238="","",IF(F238="F",VLOOKUP(K238,F!A:M,10,0),IF(F238="M",VLOOKUP(K238,M!A:M,10,0),""))))),0)</f>
        <v/>
      </c>
      <c r="X238" s="191" t="str">
        <f>IFERROR(IF(D238="","",IF(K238="","",IF(J238="","",IF(F238="F",VLOOKUP(K238,F!A:M,11,0),IF(F238="M",VLOOKUP(K238,M!A:M,11,0),""))))),0)</f>
        <v/>
      </c>
      <c r="Y238" s="191" t="str">
        <f>IFERROR(IF(D238="","",IF(K238="","",IF(J238="","",IF(F238="F",VLOOKUP(K238,F!A:M,12,0),IF(F238="M",VLOOKUP(K238,M!A:M,12,0),""))))),0)</f>
        <v/>
      </c>
      <c r="Z238" s="191" t="str">
        <f>IFERROR(IF(D238="","",IF(K238="","",IF(J238="","",IF(F238="F",VLOOKUP(K238,F!A:M,13,0),IF(F238="M",VLOOKUP(K238,M!A:M,13,0),""))))),0)</f>
        <v/>
      </c>
      <c r="AA238" s="191" t="str">
        <f>IFERROR(IF(D238="","",IF(F238="","",IF(J238="","",IF(K238="","",IF(AND(K238&gt;23,K238&lt;=60),IF(F238="F",VLOOKUP(MROUND(HZ238,0.5),'F-Weight for Length'!K:S,2,0),VLOOKUP(MROUND(HZ238,0.5),'M-Weight for Length'!K:S,2,0)),IF(K238&gt;60,IF(F238="F",VLOOKUP(K238,'F-Weight for Length'!U:AC,2,0),VLOOKUP(K238,'M-Weight for Length'!U:AC,2,0)),IF(F238="F",VLOOKUP(MROUND(HZ238,0.5),'F-Weight for Length'!A:I,2,0),VLOOKUP(MROUND(HZ238,0.5),'M-Weight for Length'!A:I,2,0)))))))),0)</f>
        <v/>
      </c>
      <c r="AB238" s="191" t="str">
        <f>IFERROR(IF(D238="","",IF(F238="","",IF(J238="","",IF(K238="","",IF(AND(K238&gt;23,K238&lt;=60),IF(F238="F",VLOOKUP(MROUND(HZ238,0.5),'F-Weight for Length'!K:S,3,0),VLOOKUP(MROUND(HZ238,0.5),'M-Weight for Length'!K:S,3,0)),IF(K238&gt;60,IF(F238="F",VLOOKUP(K238,'F-Weight for Length'!U:AC,3,0),VLOOKUP(K238,'M-Weight for Length'!U:AC,3,0)),IF(F238="F",VLOOKUP(MROUND(HZ238,0.5),'F-Weight for Length'!A:I,3,0),VLOOKUP(MROUND(HZ238,0.5),'M-Weight for Length'!A:I,3,0)))))))),0)</f>
        <v/>
      </c>
      <c r="AC238" s="191" t="str">
        <f>IFERROR(IF(D238="","",IF(F238="","",IF(J238="","",IF(K238="","",IF(AND(K238&gt;23,K238&lt;=60),IF(F238="F",VLOOKUP(MROUND(HZ238,0.5),'F-Weight for Length'!K:S,4,0),VLOOKUP(MROUND(HZ238,0.5),'M-Weight for Length'!K:S,4,0)),IF(K238&gt;60,IF(F238="F",VLOOKUP(K238,'F-Weight for Length'!U:AC,4,0),VLOOKUP(K238,'M-Weight for Length'!U:AC,4,0)),IF(F238="F",VLOOKUP(MROUND(HZ238,0.5),'F-Weight for Length'!A:I,4,0),VLOOKUP(MROUND(HZ238,0.5),'M-Weight for Length'!A:I,4,0)))))))),0)</f>
        <v/>
      </c>
      <c r="AD238" s="191" t="str">
        <f>IFERROR(IF(D238="","",IF(F238="","",IF(J238="","",IF(K238="","",IF(AND(K238&gt;23,K238&lt;=60),IF(F238="F",VLOOKUP(MROUND(HZ238,0.5),'F-Weight for Length'!K:S,5,0),VLOOKUP(MROUND(HZ238,0.5),'M-Weight for Length'!K:S,5,0)),IF(K238&gt;60,IF(F238="F",VLOOKUP(K238,'F-Weight for Length'!U:AC,5,0),VLOOKUP(K238,'M-Weight for Length'!U:AC,5,0)),IF(F238="F",VLOOKUP(MROUND(HZ238,0.5),'F-Weight for Length'!A:I,5,0),VLOOKUP(MROUND(HZ238,0.5),'M-Weight for Length'!A:I,5,0)))))))),0)</f>
        <v/>
      </c>
      <c r="AE238" s="191" t="str">
        <f>IFERROR(IF(D238="","",IF(F238="","",IF(J238="","",IF(K238="","",IF(AND(K238&gt;23,K238&lt;=60),IF(F238="F",VLOOKUP(MROUND(HZ238,0.5),'F-Weight for Length'!K:S,6,0),VLOOKUP(MROUND(HZ238,0.5),'M-Weight for Length'!K:S,6,0)),IF(K238&gt;60,IF(F238="F",VLOOKUP(K238,'F-Weight for Length'!U:AC,6,0),VLOOKUP(K238,'M-Weight for Length'!U:AC,6,0)),IF(F238="F",VLOOKUP(MROUND(HZ238,0.5),'F-Weight for Length'!A:I,6,0),VLOOKUP(MROUND(HZ238,0.5),'M-Weight for Length'!A:I,6,0)))))))),0)</f>
        <v/>
      </c>
      <c r="AF238" s="191" t="str">
        <f>IFERROR(IF(D238="","",IF(F238="","",IF(J238="","",IF(K238="","",IF(AND(K238&gt;23,K238&lt;=60),IF(F238="F",VLOOKUP(MROUND(HZ238,0.5),'F-Weight for Length'!K:S,7,0),VLOOKUP(MROUND(HZ238,0.5),'M-Weight for Length'!K:S,7,0)),IF(K238&gt;60,IF(F238="F",VLOOKUP(K238,'F-Weight for Length'!U:AC,7,0),VLOOKUP(K238,'M-Weight for Length'!U:AC,7,0)),IF(F238="F",VLOOKUP(MROUND(HZ238,0.5),'F-Weight for Length'!A:I,7,0),VLOOKUP(MROUND(HZ238,0.5),'M-Weight for Length'!A:I,7,0)))))))),0)</f>
        <v/>
      </c>
      <c r="AG238" s="191" t="str">
        <f>IFERROR(IF(D238="","",IF(F238="","",IF(J238="","",IF(K238="","",IF(AND(K238&gt;23,K238&lt;=60),IF(F238="F",VLOOKUP(MROUND(HZ238,0.5),'F-Weight for Length'!K:S,8,0),VLOOKUP(MROUND(HZ238,0.5),'M-Weight for Length'!K:S,8,0)),IF(K238&gt;60,IF(F238="F",VLOOKUP(K238,'F-Weight for Length'!U:AC,8,0),VLOOKUP(K238,'M-Weight for Length'!U:AC,8,0)),IF(F238="F",VLOOKUP(MROUND(HZ238,0.5),'F-Weight for Length'!A:I,8,0),VLOOKUP(MROUND(HZ238,0.5),'M-Weight for Length'!A:I,8,0)))))))),0)</f>
        <v/>
      </c>
      <c r="AH238" s="191" t="str">
        <f>IFERROR(IF(D238="","",IF(F238="","",IF(J238="","",IF(K238="","",IF(AND(K238&gt;23,K238&lt;=60),IF(F238="F",VLOOKUP(MROUND(HZ238,0.5),'F-Weight for Length'!K:S,9,0),VLOOKUP(MROUND(HZ238,0.5),'M-Weight for Length'!K:S,9,0)),IF(K238&gt;60,IF(F238="F",VLOOKUP(K238,'F-Weight for Length'!U:AC,9,0),VLOOKUP(K238,'M-Weight for Length'!U:AC,9,0)),IF(F238="F",VLOOKUP(MROUND(HZ238,0.5),'F-Weight for Length'!A:I,9,0),VLOOKUP(MROUND(HZ238,0.5),'M-Weight for Length'!A:I,9,0)))))))),0)</f>
        <v/>
      </c>
      <c r="AI238" s="192">
        <f t="shared" si="720"/>
        <v>0</v>
      </c>
      <c r="AJ238" s="192">
        <f t="shared" si="721"/>
        <v>0</v>
      </c>
      <c r="AK238" s="192">
        <f t="shared" si="722"/>
        <v>0</v>
      </c>
      <c r="AL238" s="192">
        <f t="shared" si="723"/>
        <v>0</v>
      </c>
      <c r="AM238" s="192">
        <f t="shared" si="724"/>
        <v>0</v>
      </c>
      <c r="AN238" s="192">
        <f t="shared" si="725"/>
        <v>0</v>
      </c>
      <c r="AO238" s="192">
        <f t="shared" si="726"/>
        <v>0</v>
      </c>
      <c r="AP238" s="192">
        <f t="shared" si="727"/>
        <v>0</v>
      </c>
      <c r="AQ238" s="192">
        <f t="shared" si="728"/>
        <v>0</v>
      </c>
      <c r="AR238" s="192">
        <f t="shared" si="729"/>
        <v>0</v>
      </c>
      <c r="AS238" s="192">
        <f t="shared" si="730"/>
        <v>0</v>
      </c>
      <c r="AT238" s="192">
        <f t="shared" si="731"/>
        <v>0</v>
      </c>
      <c r="AU238" s="192">
        <f t="shared" si="732"/>
        <v>0</v>
      </c>
      <c r="AV238" s="192">
        <f t="shared" si="733"/>
        <v>0</v>
      </c>
      <c r="AW238" s="192">
        <f t="shared" si="734"/>
        <v>0</v>
      </c>
      <c r="AX238" s="192">
        <f t="shared" si="735"/>
        <v>0</v>
      </c>
      <c r="AY238" s="192">
        <f t="shared" si="736"/>
        <v>0</v>
      </c>
      <c r="AZ238" s="192">
        <f t="shared" si="737"/>
        <v>0</v>
      </c>
      <c r="BA238" s="192">
        <f t="shared" si="738"/>
        <v>0</v>
      </c>
      <c r="BB238" s="192">
        <f t="shared" si="739"/>
        <v>0</v>
      </c>
      <c r="BC238" s="192">
        <f t="shared" si="740"/>
        <v>0</v>
      </c>
      <c r="BD238" s="192">
        <f t="shared" si="741"/>
        <v>0</v>
      </c>
      <c r="BE238" s="192">
        <f t="shared" si="742"/>
        <v>0</v>
      </c>
      <c r="BF238" s="192">
        <f t="shared" si="743"/>
        <v>0</v>
      </c>
      <c r="BG238" s="192">
        <f t="shared" si="744"/>
        <v>0</v>
      </c>
      <c r="BH238" s="192">
        <f t="shared" si="745"/>
        <v>0</v>
      </c>
      <c r="BI238" s="192">
        <f t="shared" si="746"/>
        <v>0</v>
      </c>
      <c r="BJ238" s="192">
        <f t="shared" si="747"/>
        <v>0</v>
      </c>
      <c r="BK238" s="192">
        <f t="shared" si="748"/>
        <v>0</v>
      </c>
      <c r="BL238" s="192">
        <f t="shared" si="749"/>
        <v>0</v>
      </c>
      <c r="BM238" s="192">
        <f t="shared" si="750"/>
        <v>0</v>
      </c>
      <c r="BN238" s="192">
        <f t="shared" si="751"/>
        <v>0</v>
      </c>
      <c r="BO238" s="192">
        <f t="shared" si="752"/>
        <v>0</v>
      </c>
      <c r="BP238" s="192">
        <f t="shared" si="753"/>
        <v>0</v>
      </c>
      <c r="BQ238" s="192">
        <f t="shared" si="754"/>
        <v>0</v>
      </c>
      <c r="BR238" s="192">
        <f t="shared" si="755"/>
        <v>0</v>
      </c>
      <c r="BS238" s="192">
        <f t="shared" si="756"/>
        <v>0</v>
      </c>
      <c r="BT238" s="192">
        <f t="shared" si="757"/>
        <v>0</v>
      </c>
      <c r="BU238" s="192">
        <f t="shared" si="758"/>
        <v>0</v>
      </c>
      <c r="BV238" s="192">
        <f t="shared" si="759"/>
        <v>0</v>
      </c>
      <c r="BW238" s="192">
        <f t="shared" si="760"/>
        <v>0</v>
      </c>
      <c r="BX238" s="192">
        <f t="shared" si="761"/>
        <v>0</v>
      </c>
      <c r="BY238" s="192">
        <f t="shared" si="762"/>
        <v>0</v>
      </c>
      <c r="BZ238" s="192">
        <f t="shared" si="763"/>
        <v>0</v>
      </c>
      <c r="CA238" s="192">
        <f t="shared" si="764"/>
        <v>0</v>
      </c>
      <c r="CB238" s="192">
        <f t="shared" si="765"/>
        <v>0</v>
      </c>
      <c r="CC238" s="192">
        <f t="shared" si="766"/>
        <v>0</v>
      </c>
      <c r="CD238" s="192">
        <f t="shared" si="767"/>
        <v>0</v>
      </c>
      <c r="CE238" s="192">
        <f t="shared" si="768"/>
        <v>0</v>
      </c>
      <c r="CF238" s="192">
        <f t="shared" si="769"/>
        <v>0</v>
      </c>
      <c r="CG238" s="192">
        <f t="shared" si="770"/>
        <v>0</v>
      </c>
      <c r="CH238" s="192">
        <f t="shared" si="771"/>
        <v>0</v>
      </c>
      <c r="CI238" s="192">
        <f t="shared" si="772"/>
        <v>0</v>
      </c>
      <c r="CJ238" s="192">
        <f t="shared" si="773"/>
        <v>0</v>
      </c>
      <c r="CK238" s="192">
        <f t="shared" si="774"/>
        <v>0</v>
      </c>
      <c r="CL238" s="192">
        <f t="shared" si="775"/>
        <v>0</v>
      </c>
      <c r="CM238" s="192">
        <f t="shared" si="776"/>
        <v>0</v>
      </c>
      <c r="CN238" s="192">
        <f t="shared" si="777"/>
        <v>0</v>
      </c>
      <c r="CO238" s="192">
        <f t="shared" si="778"/>
        <v>0</v>
      </c>
      <c r="CP238" s="192">
        <f t="shared" si="779"/>
        <v>0</v>
      </c>
      <c r="CQ238" s="192">
        <f t="shared" si="780"/>
        <v>0</v>
      </c>
      <c r="CR238" s="192">
        <f t="shared" si="781"/>
        <v>0</v>
      </c>
      <c r="CS238" s="192">
        <f t="shared" si="782"/>
        <v>0</v>
      </c>
      <c r="CT238" s="192">
        <f t="shared" si="783"/>
        <v>0</v>
      </c>
      <c r="CU238" s="192">
        <f t="shared" si="784"/>
        <v>0</v>
      </c>
      <c r="CV238" s="192">
        <f t="shared" si="785"/>
        <v>0</v>
      </c>
      <c r="CW238" s="192">
        <f t="shared" si="786"/>
        <v>0</v>
      </c>
      <c r="CX238" s="192">
        <f t="shared" si="787"/>
        <v>0</v>
      </c>
      <c r="CY238" s="192">
        <f t="shared" si="788"/>
        <v>0</v>
      </c>
      <c r="CZ238" s="192">
        <f t="shared" si="789"/>
        <v>0</v>
      </c>
      <c r="DA238" s="192">
        <f t="shared" si="790"/>
        <v>0</v>
      </c>
      <c r="DB238" s="192">
        <f t="shared" si="791"/>
        <v>0</v>
      </c>
      <c r="DC238" s="192">
        <f t="shared" si="792"/>
        <v>0</v>
      </c>
      <c r="DD238" s="192">
        <f t="shared" si="793"/>
        <v>0</v>
      </c>
      <c r="DE238" s="192">
        <f t="shared" si="794"/>
        <v>0</v>
      </c>
      <c r="DF238" s="192">
        <f t="shared" si="795"/>
        <v>0</v>
      </c>
      <c r="DG238" s="192">
        <f t="shared" si="796"/>
        <v>0</v>
      </c>
      <c r="DH238" s="192">
        <f t="shared" si="797"/>
        <v>0</v>
      </c>
      <c r="DI238" s="192">
        <f t="shared" si="798"/>
        <v>0</v>
      </c>
      <c r="DJ238" s="192">
        <f t="shared" si="799"/>
        <v>0</v>
      </c>
      <c r="DK238" s="192">
        <f t="shared" si="800"/>
        <v>0</v>
      </c>
      <c r="DL238" s="192">
        <f t="shared" si="801"/>
        <v>0</v>
      </c>
      <c r="DM238" s="192">
        <f t="shared" si="802"/>
        <v>0</v>
      </c>
      <c r="DN238" s="192">
        <f t="shared" si="803"/>
        <v>0</v>
      </c>
      <c r="DO238" s="192">
        <f t="shared" si="804"/>
        <v>0</v>
      </c>
      <c r="DP238" s="192">
        <f t="shared" si="805"/>
        <v>0</v>
      </c>
      <c r="DQ238" s="192">
        <f t="shared" si="806"/>
        <v>0</v>
      </c>
      <c r="DR238" s="192">
        <f t="shared" si="807"/>
        <v>0</v>
      </c>
      <c r="DS238" s="192">
        <f t="shared" si="808"/>
        <v>0</v>
      </c>
      <c r="DT238" s="192">
        <f t="shared" si="809"/>
        <v>0</v>
      </c>
      <c r="DU238" s="192">
        <f t="shared" si="810"/>
        <v>0</v>
      </c>
      <c r="DV238" s="193">
        <f t="shared" si="905"/>
        <v>0</v>
      </c>
      <c r="DW238" s="193">
        <f t="shared" si="906"/>
        <v>0</v>
      </c>
      <c r="DX238" s="193">
        <f t="shared" si="907"/>
        <v>0</v>
      </c>
      <c r="DY238" s="193">
        <f t="shared" si="908"/>
        <v>0</v>
      </c>
      <c r="DZ238" s="193">
        <f t="shared" si="909"/>
        <v>0</v>
      </c>
      <c r="EA238" s="192">
        <f t="shared" si="811"/>
        <v>0</v>
      </c>
      <c r="EB238" s="192">
        <f t="shared" si="812"/>
        <v>0</v>
      </c>
      <c r="EC238" s="192">
        <f t="shared" si="813"/>
        <v>0</v>
      </c>
      <c r="ED238" s="192">
        <f t="shared" si="814"/>
        <v>0</v>
      </c>
      <c r="EE238" s="192">
        <f t="shared" si="815"/>
        <v>0</v>
      </c>
      <c r="EF238" s="192">
        <f t="shared" si="816"/>
        <v>0</v>
      </c>
      <c r="EG238" s="192">
        <f t="shared" si="817"/>
        <v>0</v>
      </c>
      <c r="EH238" s="192">
        <f t="shared" si="818"/>
        <v>0</v>
      </c>
      <c r="EI238" s="192">
        <f t="shared" si="819"/>
        <v>0</v>
      </c>
      <c r="EJ238" s="192">
        <f t="shared" si="820"/>
        <v>0</v>
      </c>
      <c r="EK238" s="192">
        <f t="shared" si="821"/>
        <v>0</v>
      </c>
      <c r="EL238" s="192">
        <f t="shared" si="822"/>
        <v>0</v>
      </c>
      <c r="EM238" s="192">
        <f t="shared" si="823"/>
        <v>0</v>
      </c>
      <c r="EN238" s="192">
        <f t="shared" si="824"/>
        <v>0</v>
      </c>
      <c r="EO238" s="192">
        <f t="shared" si="825"/>
        <v>0</v>
      </c>
      <c r="EP238" s="192">
        <f t="shared" si="826"/>
        <v>0</v>
      </c>
      <c r="EQ238" s="192">
        <f t="shared" si="827"/>
        <v>0</v>
      </c>
      <c r="ER238" s="192">
        <f t="shared" si="828"/>
        <v>0</v>
      </c>
      <c r="ES238" s="192">
        <f t="shared" si="829"/>
        <v>0</v>
      </c>
      <c r="ET238" s="192">
        <f t="shared" si="830"/>
        <v>0</v>
      </c>
      <c r="EU238" s="192">
        <f t="shared" si="831"/>
        <v>0</v>
      </c>
      <c r="EV238" s="192">
        <f t="shared" si="832"/>
        <v>0</v>
      </c>
      <c r="EW238" s="192">
        <f t="shared" si="833"/>
        <v>0</v>
      </c>
      <c r="EX238" s="192">
        <f t="shared" si="834"/>
        <v>0</v>
      </c>
      <c r="EY238" s="192">
        <f t="shared" si="835"/>
        <v>0</v>
      </c>
      <c r="EZ238" s="192">
        <f t="shared" si="836"/>
        <v>0</v>
      </c>
      <c r="FA238" s="192">
        <f t="shared" si="837"/>
        <v>0</v>
      </c>
      <c r="FB238" s="192">
        <f t="shared" si="838"/>
        <v>0</v>
      </c>
      <c r="FC238" s="192">
        <f t="shared" si="839"/>
        <v>0</v>
      </c>
      <c r="FD238" s="192">
        <f t="shared" si="840"/>
        <v>0</v>
      </c>
      <c r="FE238" s="192">
        <f t="shared" si="841"/>
        <v>0</v>
      </c>
      <c r="FF238" s="192">
        <f t="shared" si="842"/>
        <v>0</v>
      </c>
      <c r="FG238" s="192">
        <f t="shared" si="843"/>
        <v>0</v>
      </c>
      <c r="FH238" s="192">
        <f t="shared" si="844"/>
        <v>0</v>
      </c>
      <c r="FI238" s="192">
        <f t="shared" si="845"/>
        <v>0</v>
      </c>
      <c r="FJ238" s="192">
        <f t="shared" si="846"/>
        <v>0</v>
      </c>
      <c r="FK238" s="192">
        <f t="shared" si="847"/>
        <v>0</v>
      </c>
      <c r="FL238" s="192">
        <f t="shared" si="848"/>
        <v>0</v>
      </c>
      <c r="FM238" s="192">
        <f t="shared" si="849"/>
        <v>0</v>
      </c>
      <c r="FN238" s="192">
        <f t="shared" si="850"/>
        <v>0</v>
      </c>
      <c r="FO238" s="192">
        <f t="shared" si="851"/>
        <v>0</v>
      </c>
      <c r="FP238" s="192">
        <f t="shared" si="852"/>
        <v>0</v>
      </c>
      <c r="FQ238" s="192">
        <f t="shared" si="853"/>
        <v>0</v>
      </c>
      <c r="FR238" s="192">
        <f t="shared" si="854"/>
        <v>0</v>
      </c>
      <c r="FS238" s="192">
        <f t="shared" si="855"/>
        <v>0</v>
      </c>
      <c r="FT238" s="192">
        <f t="shared" si="856"/>
        <v>0</v>
      </c>
      <c r="FU238" s="192">
        <f t="shared" si="857"/>
        <v>0</v>
      </c>
      <c r="FV238" s="192">
        <f t="shared" si="858"/>
        <v>0</v>
      </c>
      <c r="FW238" s="192">
        <f t="shared" si="859"/>
        <v>0</v>
      </c>
      <c r="FX238" s="192">
        <f t="shared" si="860"/>
        <v>0</v>
      </c>
      <c r="FY238" s="192">
        <f t="shared" si="861"/>
        <v>0</v>
      </c>
      <c r="FZ238" s="192">
        <f t="shared" si="862"/>
        <v>0</v>
      </c>
      <c r="GA238" s="192">
        <f t="shared" si="863"/>
        <v>0</v>
      </c>
      <c r="GB238" s="192">
        <f t="shared" si="864"/>
        <v>0</v>
      </c>
      <c r="GC238" s="192">
        <f t="shared" si="865"/>
        <v>0</v>
      </c>
      <c r="GD238" s="192">
        <f t="shared" si="866"/>
        <v>0</v>
      </c>
      <c r="GE238" s="192">
        <f t="shared" si="867"/>
        <v>0</v>
      </c>
      <c r="GF238" s="192">
        <f t="shared" si="868"/>
        <v>0</v>
      </c>
      <c r="GG238" s="192">
        <f t="shared" si="869"/>
        <v>0</v>
      </c>
      <c r="GH238" s="192">
        <f t="shared" si="870"/>
        <v>0</v>
      </c>
      <c r="GI238" s="192">
        <f t="shared" si="871"/>
        <v>0</v>
      </c>
      <c r="GJ238" s="192">
        <f t="shared" si="872"/>
        <v>0</v>
      </c>
      <c r="GK238" s="192">
        <f t="shared" si="873"/>
        <v>0</v>
      </c>
      <c r="GL238" s="192">
        <f t="shared" si="874"/>
        <v>0</v>
      </c>
      <c r="GM238" s="192">
        <f t="shared" si="875"/>
        <v>0</v>
      </c>
      <c r="GN238" s="192">
        <f t="shared" si="876"/>
        <v>0</v>
      </c>
      <c r="GO238" s="192">
        <f t="shared" si="877"/>
        <v>0</v>
      </c>
      <c r="GP238" s="192">
        <f t="shared" si="878"/>
        <v>0</v>
      </c>
      <c r="GQ238" s="192">
        <f t="shared" si="879"/>
        <v>0</v>
      </c>
      <c r="GR238" s="192">
        <f t="shared" si="880"/>
        <v>0</v>
      </c>
      <c r="GS238" s="192">
        <f t="shared" si="881"/>
        <v>0</v>
      </c>
      <c r="GT238" s="192">
        <f t="shared" si="882"/>
        <v>0</v>
      </c>
      <c r="GU238" s="192">
        <f t="shared" si="883"/>
        <v>0</v>
      </c>
      <c r="GV238" s="192">
        <f t="shared" si="884"/>
        <v>0</v>
      </c>
      <c r="GW238" s="192">
        <f t="shared" si="885"/>
        <v>0</v>
      </c>
      <c r="GX238" s="192">
        <f t="shared" si="886"/>
        <v>0</v>
      </c>
      <c r="GY238" s="192">
        <f t="shared" si="887"/>
        <v>0</v>
      </c>
      <c r="GZ238" s="192">
        <f t="shared" si="888"/>
        <v>0</v>
      </c>
      <c r="HA238" s="192">
        <f t="shared" si="889"/>
        <v>0</v>
      </c>
      <c r="HB238" s="192">
        <f t="shared" si="890"/>
        <v>0</v>
      </c>
      <c r="HC238" s="192">
        <f t="shared" si="891"/>
        <v>0</v>
      </c>
      <c r="HD238" s="192">
        <f t="shared" si="892"/>
        <v>0</v>
      </c>
      <c r="HE238" s="192">
        <f t="shared" si="893"/>
        <v>0</v>
      </c>
      <c r="HF238" s="192">
        <f t="shared" si="894"/>
        <v>0</v>
      </c>
      <c r="HG238" s="192">
        <f t="shared" si="895"/>
        <v>0</v>
      </c>
      <c r="HH238" s="192">
        <f t="shared" si="896"/>
        <v>0</v>
      </c>
      <c r="HI238" s="192">
        <f t="shared" si="897"/>
        <v>0</v>
      </c>
      <c r="HJ238" s="192">
        <f t="shared" si="898"/>
        <v>0</v>
      </c>
      <c r="HK238" s="192">
        <f t="shared" si="899"/>
        <v>0</v>
      </c>
      <c r="HL238" s="192">
        <f t="shared" si="900"/>
        <v>0</v>
      </c>
      <c r="HM238" s="192">
        <f t="shared" si="901"/>
        <v>0</v>
      </c>
      <c r="HN238" s="194">
        <f t="shared" si="910"/>
        <v>0</v>
      </c>
      <c r="HO238" s="194">
        <f t="shared" si="911"/>
        <v>0</v>
      </c>
      <c r="HP238" s="194">
        <f t="shared" si="912"/>
        <v>0</v>
      </c>
      <c r="HQ238" s="194">
        <f t="shared" si="913"/>
        <v>0</v>
      </c>
      <c r="HR238" s="194">
        <f t="shared" si="914"/>
        <v>0</v>
      </c>
      <c r="HS238" s="195" t="str">
        <f t="shared" si="701"/>
        <v/>
      </c>
      <c r="HT238" s="196">
        <f t="shared" si="915"/>
        <v>0</v>
      </c>
      <c r="HU238" s="196">
        <f t="shared" si="916"/>
        <v>0</v>
      </c>
      <c r="HV238" s="197" t="str">
        <f t="shared" si="702"/>
        <v/>
      </c>
      <c r="HW238" s="197" t="str">
        <f t="shared" si="902"/>
        <v/>
      </c>
      <c r="HX238" s="197" t="str">
        <f t="shared" si="903"/>
        <v/>
      </c>
      <c r="HY238" s="195" t="str">
        <f t="shared" si="703"/>
        <v/>
      </c>
      <c r="HZ238" s="30">
        <f t="shared" si="699"/>
        <v>0</v>
      </c>
      <c r="IA238" s="198">
        <f t="shared" si="704"/>
        <v>0</v>
      </c>
      <c r="IB238" s="195"/>
      <c r="IC238" s="195">
        <f t="shared" si="711"/>
        <v>0</v>
      </c>
      <c r="ID238" s="195">
        <f t="shared" si="705"/>
        <v>0</v>
      </c>
      <c r="IE238" s="195">
        <f t="shared" si="904"/>
        <v>0</v>
      </c>
      <c r="IF238" s="195">
        <f t="shared" si="706"/>
        <v>0</v>
      </c>
      <c r="IG238" s="307">
        <f t="shared" si="707"/>
        <v>0</v>
      </c>
      <c r="IH238" s="307">
        <f t="shared" si="708"/>
        <v>0</v>
      </c>
      <c r="II238" s="44">
        <f t="shared" si="709"/>
        <v>0</v>
      </c>
      <c r="IJ238" s="44">
        <f t="shared" si="712"/>
        <v>0</v>
      </c>
      <c r="IK238" s="44">
        <f t="shared" si="713"/>
        <v>0</v>
      </c>
      <c r="IL238" s="44">
        <f t="shared" si="714"/>
        <v>0</v>
      </c>
      <c r="IM238" s="44">
        <f t="shared" si="715"/>
        <v>0</v>
      </c>
      <c r="IN238" s="44">
        <f t="shared" si="716"/>
        <v>0</v>
      </c>
      <c r="IO238" s="44">
        <f t="shared" si="717"/>
        <v>0</v>
      </c>
    </row>
    <row r="239" spans="1:249" ht="18" customHeight="1">
      <c r="A239" s="188">
        <v>233</v>
      </c>
      <c r="B239" s="326"/>
      <c r="C239" s="289"/>
      <c r="D239" s="199"/>
      <c r="E239" s="189"/>
      <c r="F239" s="189"/>
      <c r="G239" s="190"/>
      <c r="H239" s="190"/>
      <c r="I239" s="272"/>
      <c r="J239" s="207"/>
      <c r="K239" s="214" t="str">
        <f t="shared" si="710"/>
        <v/>
      </c>
      <c r="L239" s="200" t="str">
        <f t="shared" si="718"/>
        <v/>
      </c>
      <c r="M239" s="200" t="str">
        <f t="shared" si="719"/>
        <v/>
      </c>
      <c r="N239" s="209" t="str">
        <f t="shared" si="700"/>
        <v/>
      </c>
      <c r="O239" s="208" t="str">
        <f>IFERROR(IF(D239="","",IF(K239="","",IF(I239="","",IF(F239="F",VLOOKUP(K239,F!A:G,2,0),IF(F239="M",VLOOKUP(K239,M!A:G,2,0),""))))),0)</f>
        <v/>
      </c>
      <c r="P239" s="191" t="str">
        <f>IFERROR(IF(D239="","",IF(K239="","",IF(I239="","",IF(F239="F",VLOOKUP(K239,F!A:G,3,0),IF(F239="M",VLOOKUP(K239,M!A:G,3,0),""))))),0)</f>
        <v/>
      </c>
      <c r="Q239" s="191" t="str">
        <f>IFERROR(IF(D239="","",IF(K239="","",IF(I239="","",IF(F239="F",VLOOKUP(K239,F!A:G,4,0),IF(F239="M",VLOOKUP(K239,M!A:G,4,0),""))))),0)</f>
        <v/>
      </c>
      <c r="R239" s="191" t="str">
        <f>IFERROR(IF(D239="","",IF(K239="","",IF(I239="","",IF(F239="F",VLOOKUP(K239,F!A:G,5,0),IF(F239="M",VLOOKUP(K239,M!A:G,5,0),""))))),0)</f>
        <v/>
      </c>
      <c r="S239" s="191" t="str">
        <f>IFERROR(IF(D239="","",IF(K239="","",IF(I239="","",IF(F239="F",VLOOKUP(K239,F!A:G,6,0),IF(F239="M",VLOOKUP(K239,M!A:G,6,0),""))))),0)</f>
        <v/>
      </c>
      <c r="T239" s="191" t="str">
        <f>IFERROR(IF(D239="","",IF(K239="","",IF(I239="","",IF(F239="F",VLOOKUP(K239,F!A:G,7,0),IF(F239="M",VLOOKUP(K239,M!A:G,7,0),""))))),0)</f>
        <v/>
      </c>
      <c r="U239" s="191" t="str">
        <f>IFERROR(IF(D239="","",IF(K239="","",IF(J239="","",IF(F239="F",VLOOKUP(K239,F!A:M,8,0),IF(F239="M",VLOOKUP(K239,M!A:M,8,0),""))))),0)</f>
        <v/>
      </c>
      <c r="V239" s="191" t="str">
        <f>IFERROR(IF(D239="","",IF(K239="","",IF(J239="","",IF(F239="F",VLOOKUP(K239,F!A:M,9,0),IF(F239="M",VLOOKUP(K239,M!A:M,9,0),""))))),0)</f>
        <v/>
      </c>
      <c r="W239" s="191" t="str">
        <f>IFERROR(IF(D239="","",IF(K239="","",IF(J239="","",IF(F239="F",VLOOKUP(K239,F!A:M,10,0),IF(F239="M",VLOOKUP(K239,M!A:M,10,0),""))))),0)</f>
        <v/>
      </c>
      <c r="X239" s="191" t="str">
        <f>IFERROR(IF(D239="","",IF(K239="","",IF(J239="","",IF(F239="F",VLOOKUP(K239,F!A:M,11,0),IF(F239="M",VLOOKUP(K239,M!A:M,11,0),""))))),0)</f>
        <v/>
      </c>
      <c r="Y239" s="191" t="str">
        <f>IFERROR(IF(D239="","",IF(K239="","",IF(J239="","",IF(F239="F",VLOOKUP(K239,F!A:M,12,0),IF(F239="M",VLOOKUP(K239,M!A:M,12,0),""))))),0)</f>
        <v/>
      </c>
      <c r="Z239" s="191" t="str">
        <f>IFERROR(IF(D239="","",IF(K239="","",IF(J239="","",IF(F239="F",VLOOKUP(K239,F!A:M,13,0),IF(F239="M",VLOOKUP(K239,M!A:M,13,0),""))))),0)</f>
        <v/>
      </c>
      <c r="AA239" s="191" t="str">
        <f>IFERROR(IF(D239="","",IF(F239="","",IF(J239="","",IF(K239="","",IF(AND(K239&gt;23,K239&lt;=60),IF(F239="F",VLOOKUP(MROUND(HZ239,0.5),'F-Weight for Length'!K:S,2,0),VLOOKUP(MROUND(HZ239,0.5),'M-Weight for Length'!K:S,2,0)),IF(K239&gt;60,IF(F239="F",VLOOKUP(K239,'F-Weight for Length'!U:AC,2,0),VLOOKUP(K239,'M-Weight for Length'!U:AC,2,0)),IF(F239="F",VLOOKUP(MROUND(HZ239,0.5),'F-Weight for Length'!A:I,2,0),VLOOKUP(MROUND(HZ239,0.5),'M-Weight for Length'!A:I,2,0)))))))),0)</f>
        <v/>
      </c>
      <c r="AB239" s="191" t="str">
        <f>IFERROR(IF(D239="","",IF(F239="","",IF(J239="","",IF(K239="","",IF(AND(K239&gt;23,K239&lt;=60),IF(F239="F",VLOOKUP(MROUND(HZ239,0.5),'F-Weight for Length'!K:S,3,0),VLOOKUP(MROUND(HZ239,0.5),'M-Weight for Length'!K:S,3,0)),IF(K239&gt;60,IF(F239="F",VLOOKUP(K239,'F-Weight for Length'!U:AC,3,0),VLOOKUP(K239,'M-Weight for Length'!U:AC,3,0)),IF(F239="F",VLOOKUP(MROUND(HZ239,0.5),'F-Weight for Length'!A:I,3,0),VLOOKUP(MROUND(HZ239,0.5),'M-Weight for Length'!A:I,3,0)))))))),0)</f>
        <v/>
      </c>
      <c r="AC239" s="191" t="str">
        <f>IFERROR(IF(D239="","",IF(F239="","",IF(J239="","",IF(K239="","",IF(AND(K239&gt;23,K239&lt;=60),IF(F239="F",VLOOKUP(MROUND(HZ239,0.5),'F-Weight for Length'!K:S,4,0),VLOOKUP(MROUND(HZ239,0.5),'M-Weight for Length'!K:S,4,0)),IF(K239&gt;60,IF(F239="F",VLOOKUP(K239,'F-Weight for Length'!U:AC,4,0),VLOOKUP(K239,'M-Weight for Length'!U:AC,4,0)),IF(F239="F",VLOOKUP(MROUND(HZ239,0.5),'F-Weight for Length'!A:I,4,0),VLOOKUP(MROUND(HZ239,0.5),'M-Weight for Length'!A:I,4,0)))))))),0)</f>
        <v/>
      </c>
      <c r="AD239" s="191" t="str">
        <f>IFERROR(IF(D239="","",IF(F239="","",IF(J239="","",IF(K239="","",IF(AND(K239&gt;23,K239&lt;=60),IF(F239="F",VLOOKUP(MROUND(HZ239,0.5),'F-Weight for Length'!K:S,5,0),VLOOKUP(MROUND(HZ239,0.5),'M-Weight for Length'!K:S,5,0)),IF(K239&gt;60,IF(F239="F",VLOOKUP(K239,'F-Weight for Length'!U:AC,5,0),VLOOKUP(K239,'M-Weight for Length'!U:AC,5,0)),IF(F239="F",VLOOKUP(MROUND(HZ239,0.5),'F-Weight for Length'!A:I,5,0),VLOOKUP(MROUND(HZ239,0.5),'M-Weight for Length'!A:I,5,0)))))))),0)</f>
        <v/>
      </c>
      <c r="AE239" s="191" t="str">
        <f>IFERROR(IF(D239="","",IF(F239="","",IF(J239="","",IF(K239="","",IF(AND(K239&gt;23,K239&lt;=60),IF(F239="F",VLOOKUP(MROUND(HZ239,0.5),'F-Weight for Length'!K:S,6,0),VLOOKUP(MROUND(HZ239,0.5),'M-Weight for Length'!K:S,6,0)),IF(K239&gt;60,IF(F239="F",VLOOKUP(K239,'F-Weight for Length'!U:AC,6,0),VLOOKUP(K239,'M-Weight for Length'!U:AC,6,0)),IF(F239="F",VLOOKUP(MROUND(HZ239,0.5),'F-Weight for Length'!A:I,6,0),VLOOKUP(MROUND(HZ239,0.5),'M-Weight for Length'!A:I,6,0)))))))),0)</f>
        <v/>
      </c>
      <c r="AF239" s="191" t="str">
        <f>IFERROR(IF(D239="","",IF(F239="","",IF(J239="","",IF(K239="","",IF(AND(K239&gt;23,K239&lt;=60),IF(F239="F",VLOOKUP(MROUND(HZ239,0.5),'F-Weight for Length'!K:S,7,0),VLOOKUP(MROUND(HZ239,0.5),'M-Weight for Length'!K:S,7,0)),IF(K239&gt;60,IF(F239="F",VLOOKUP(K239,'F-Weight for Length'!U:AC,7,0),VLOOKUP(K239,'M-Weight for Length'!U:AC,7,0)),IF(F239="F",VLOOKUP(MROUND(HZ239,0.5),'F-Weight for Length'!A:I,7,0),VLOOKUP(MROUND(HZ239,0.5),'M-Weight for Length'!A:I,7,0)))))))),0)</f>
        <v/>
      </c>
      <c r="AG239" s="191" t="str">
        <f>IFERROR(IF(D239="","",IF(F239="","",IF(J239="","",IF(K239="","",IF(AND(K239&gt;23,K239&lt;=60),IF(F239="F",VLOOKUP(MROUND(HZ239,0.5),'F-Weight for Length'!K:S,8,0),VLOOKUP(MROUND(HZ239,0.5),'M-Weight for Length'!K:S,8,0)),IF(K239&gt;60,IF(F239="F",VLOOKUP(K239,'F-Weight for Length'!U:AC,8,0),VLOOKUP(K239,'M-Weight for Length'!U:AC,8,0)),IF(F239="F",VLOOKUP(MROUND(HZ239,0.5),'F-Weight for Length'!A:I,8,0),VLOOKUP(MROUND(HZ239,0.5),'M-Weight for Length'!A:I,8,0)))))))),0)</f>
        <v/>
      </c>
      <c r="AH239" s="191" t="str">
        <f>IFERROR(IF(D239="","",IF(F239="","",IF(J239="","",IF(K239="","",IF(AND(K239&gt;23,K239&lt;=60),IF(F239="F",VLOOKUP(MROUND(HZ239,0.5),'F-Weight for Length'!K:S,9,0),VLOOKUP(MROUND(HZ239,0.5),'M-Weight for Length'!K:S,9,0)),IF(K239&gt;60,IF(F239="F",VLOOKUP(K239,'F-Weight for Length'!U:AC,9,0),VLOOKUP(K239,'M-Weight for Length'!U:AC,9,0)),IF(F239="F",VLOOKUP(MROUND(HZ239,0.5),'F-Weight for Length'!A:I,9,0),VLOOKUP(MROUND(HZ239,0.5),'M-Weight for Length'!A:I,9,0)))))))),0)</f>
        <v/>
      </c>
      <c r="AI239" s="192">
        <f t="shared" si="720"/>
        <v>0</v>
      </c>
      <c r="AJ239" s="192">
        <f t="shared" si="721"/>
        <v>0</v>
      </c>
      <c r="AK239" s="192">
        <f t="shared" si="722"/>
        <v>0</v>
      </c>
      <c r="AL239" s="192">
        <f t="shared" si="723"/>
        <v>0</v>
      </c>
      <c r="AM239" s="192">
        <f t="shared" si="724"/>
        <v>0</v>
      </c>
      <c r="AN239" s="192">
        <f t="shared" si="725"/>
        <v>0</v>
      </c>
      <c r="AO239" s="192">
        <f t="shared" si="726"/>
        <v>0</v>
      </c>
      <c r="AP239" s="192">
        <f t="shared" si="727"/>
        <v>0</v>
      </c>
      <c r="AQ239" s="192">
        <f t="shared" si="728"/>
        <v>0</v>
      </c>
      <c r="AR239" s="192">
        <f t="shared" si="729"/>
        <v>0</v>
      </c>
      <c r="AS239" s="192">
        <f t="shared" si="730"/>
        <v>0</v>
      </c>
      <c r="AT239" s="192">
        <f t="shared" si="731"/>
        <v>0</v>
      </c>
      <c r="AU239" s="192">
        <f t="shared" si="732"/>
        <v>0</v>
      </c>
      <c r="AV239" s="192">
        <f t="shared" si="733"/>
        <v>0</v>
      </c>
      <c r="AW239" s="192">
        <f t="shared" si="734"/>
        <v>0</v>
      </c>
      <c r="AX239" s="192">
        <f t="shared" si="735"/>
        <v>0</v>
      </c>
      <c r="AY239" s="192">
        <f t="shared" si="736"/>
        <v>0</v>
      </c>
      <c r="AZ239" s="192">
        <f t="shared" si="737"/>
        <v>0</v>
      </c>
      <c r="BA239" s="192">
        <f t="shared" si="738"/>
        <v>0</v>
      </c>
      <c r="BB239" s="192">
        <f t="shared" si="739"/>
        <v>0</v>
      </c>
      <c r="BC239" s="192">
        <f t="shared" si="740"/>
        <v>0</v>
      </c>
      <c r="BD239" s="192">
        <f t="shared" si="741"/>
        <v>0</v>
      </c>
      <c r="BE239" s="192">
        <f t="shared" si="742"/>
        <v>0</v>
      </c>
      <c r="BF239" s="192">
        <f t="shared" si="743"/>
        <v>0</v>
      </c>
      <c r="BG239" s="192">
        <f t="shared" si="744"/>
        <v>0</v>
      </c>
      <c r="BH239" s="192">
        <f t="shared" si="745"/>
        <v>0</v>
      </c>
      <c r="BI239" s="192">
        <f t="shared" si="746"/>
        <v>0</v>
      </c>
      <c r="BJ239" s="192">
        <f t="shared" si="747"/>
        <v>0</v>
      </c>
      <c r="BK239" s="192">
        <f t="shared" si="748"/>
        <v>0</v>
      </c>
      <c r="BL239" s="192">
        <f t="shared" si="749"/>
        <v>0</v>
      </c>
      <c r="BM239" s="192">
        <f t="shared" si="750"/>
        <v>0</v>
      </c>
      <c r="BN239" s="192">
        <f t="shared" si="751"/>
        <v>0</v>
      </c>
      <c r="BO239" s="192">
        <f t="shared" si="752"/>
        <v>0</v>
      </c>
      <c r="BP239" s="192">
        <f t="shared" si="753"/>
        <v>0</v>
      </c>
      <c r="BQ239" s="192">
        <f t="shared" si="754"/>
        <v>0</v>
      </c>
      <c r="BR239" s="192">
        <f t="shared" si="755"/>
        <v>0</v>
      </c>
      <c r="BS239" s="192">
        <f t="shared" si="756"/>
        <v>0</v>
      </c>
      <c r="BT239" s="192">
        <f t="shared" si="757"/>
        <v>0</v>
      </c>
      <c r="BU239" s="192">
        <f t="shared" si="758"/>
        <v>0</v>
      </c>
      <c r="BV239" s="192">
        <f t="shared" si="759"/>
        <v>0</v>
      </c>
      <c r="BW239" s="192">
        <f t="shared" si="760"/>
        <v>0</v>
      </c>
      <c r="BX239" s="192">
        <f t="shared" si="761"/>
        <v>0</v>
      </c>
      <c r="BY239" s="192">
        <f t="shared" si="762"/>
        <v>0</v>
      </c>
      <c r="BZ239" s="192">
        <f t="shared" si="763"/>
        <v>0</v>
      </c>
      <c r="CA239" s="192">
        <f t="shared" si="764"/>
        <v>0</v>
      </c>
      <c r="CB239" s="192">
        <f t="shared" si="765"/>
        <v>0</v>
      </c>
      <c r="CC239" s="192">
        <f t="shared" si="766"/>
        <v>0</v>
      </c>
      <c r="CD239" s="192">
        <f t="shared" si="767"/>
        <v>0</v>
      </c>
      <c r="CE239" s="192">
        <f t="shared" si="768"/>
        <v>0</v>
      </c>
      <c r="CF239" s="192">
        <f t="shared" si="769"/>
        <v>0</v>
      </c>
      <c r="CG239" s="192">
        <f t="shared" si="770"/>
        <v>0</v>
      </c>
      <c r="CH239" s="192">
        <f t="shared" si="771"/>
        <v>0</v>
      </c>
      <c r="CI239" s="192">
        <f t="shared" si="772"/>
        <v>0</v>
      </c>
      <c r="CJ239" s="192">
        <f t="shared" si="773"/>
        <v>0</v>
      </c>
      <c r="CK239" s="192">
        <f t="shared" si="774"/>
        <v>0</v>
      </c>
      <c r="CL239" s="192">
        <f t="shared" si="775"/>
        <v>0</v>
      </c>
      <c r="CM239" s="192">
        <f t="shared" si="776"/>
        <v>0</v>
      </c>
      <c r="CN239" s="192">
        <f t="shared" si="777"/>
        <v>0</v>
      </c>
      <c r="CO239" s="192">
        <f t="shared" si="778"/>
        <v>0</v>
      </c>
      <c r="CP239" s="192">
        <f t="shared" si="779"/>
        <v>0</v>
      </c>
      <c r="CQ239" s="192">
        <f t="shared" si="780"/>
        <v>0</v>
      </c>
      <c r="CR239" s="192">
        <f t="shared" si="781"/>
        <v>0</v>
      </c>
      <c r="CS239" s="192">
        <f t="shared" si="782"/>
        <v>0</v>
      </c>
      <c r="CT239" s="192">
        <f t="shared" si="783"/>
        <v>0</v>
      </c>
      <c r="CU239" s="192">
        <f t="shared" si="784"/>
        <v>0</v>
      </c>
      <c r="CV239" s="192">
        <f t="shared" si="785"/>
        <v>0</v>
      </c>
      <c r="CW239" s="192">
        <f t="shared" si="786"/>
        <v>0</v>
      </c>
      <c r="CX239" s="192">
        <f t="shared" si="787"/>
        <v>0</v>
      </c>
      <c r="CY239" s="192">
        <f t="shared" si="788"/>
        <v>0</v>
      </c>
      <c r="CZ239" s="192">
        <f t="shared" si="789"/>
        <v>0</v>
      </c>
      <c r="DA239" s="192">
        <f t="shared" si="790"/>
        <v>0</v>
      </c>
      <c r="DB239" s="192">
        <f t="shared" si="791"/>
        <v>0</v>
      </c>
      <c r="DC239" s="192">
        <f t="shared" si="792"/>
        <v>0</v>
      </c>
      <c r="DD239" s="192">
        <f t="shared" si="793"/>
        <v>0</v>
      </c>
      <c r="DE239" s="192">
        <f t="shared" si="794"/>
        <v>0</v>
      </c>
      <c r="DF239" s="192">
        <f t="shared" si="795"/>
        <v>0</v>
      </c>
      <c r="DG239" s="192">
        <f t="shared" si="796"/>
        <v>0</v>
      </c>
      <c r="DH239" s="192">
        <f t="shared" si="797"/>
        <v>0</v>
      </c>
      <c r="DI239" s="192">
        <f t="shared" si="798"/>
        <v>0</v>
      </c>
      <c r="DJ239" s="192">
        <f t="shared" si="799"/>
        <v>0</v>
      </c>
      <c r="DK239" s="192">
        <f t="shared" si="800"/>
        <v>0</v>
      </c>
      <c r="DL239" s="192">
        <f t="shared" si="801"/>
        <v>0</v>
      </c>
      <c r="DM239" s="192">
        <f t="shared" si="802"/>
        <v>0</v>
      </c>
      <c r="DN239" s="192">
        <f t="shared" si="803"/>
        <v>0</v>
      </c>
      <c r="DO239" s="192">
        <f t="shared" si="804"/>
        <v>0</v>
      </c>
      <c r="DP239" s="192">
        <f t="shared" si="805"/>
        <v>0</v>
      </c>
      <c r="DQ239" s="192">
        <f t="shared" si="806"/>
        <v>0</v>
      </c>
      <c r="DR239" s="192">
        <f t="shared" si="807"/>
        <v>0</v>
      </c>
      <c r="DS239" s="192">
        <f t="shared" si="808"/>
        <v>0</v>
      </c>
      <c r="DT239" s="192">
        <f t="shared" si="809"/>
        <v>0</v>
      </c>
      <c r="DU239" s="192">
        <f t="shared" si="810"/>
        <v>0</v>
      </c>
      <c r="DV239" s="193">
        <f t="shared" si="905"/>
        <v>0</v>
      </c>
      <c r="DW239" s="193">
        <f t="shared" si="906"/>
        <v>0</v>
      </c>
      <c r="DX239" s="193">
        <f t="shared" si="907"/>
        <v>0</v>
      </c>
      <c r="DY239" s="193">
        <f t="shared" si="908"/>
        <v>0</v>
      </c>
      <c r="DZ239" s="193">
        <f t="shared" si="909"/>
        <v>0</v>
      </c>
      <c r="EA239" s="192">
        <f t="shared" si="811"/>
        <v>0</v>
      </c>
      <c r="EB239" s="192">
        <f t="shared" si="812"/>
        <v>0</v>
      </c>
      <c r="EC239" s="192">
        <f t="shared" si="813"/>
        <v>0</v>
      </c>
      <c r="ED239" s="192">
        <f t="shared" si="814"/>
        <v>0</v>
      </c>
      <c r="EE239" s="192">
        <f t="shared" si="815"/>
        <v>0</v>
      </c>
      <c r="EF239" s="192">
        <f t="shared" si="816"/>
        <v>0</v>
      </c>
      <c r="EG239" s="192">
        <f t="shared" si="817"/>
        <v>0</v>
      </c>
      <c r="EH239" s="192">
        <f t="shared" si="818"/>
        <v>0</v>
      </c>
      <c r="EI239" s="192">
        <f t="shared" si="819"/>
        <v>0</v>
      </c>
      <c r="EJ239" s="192">
        <f t="shared" si="820"/>
        <v>0</v>
      </c>
      <c r="EK239" s="192">
        <f t="shared" si="821"/>
        <v>0</v>
      </c>
      <c r="EL239" s="192">
        <f t="shared" si="822"/>
        <v>0</v>
      </c>
      <c r="EM239" s="192">
        <f t="shared" si="823"/>
        <v>0</v>
      </c>
      <c r="EN239" s="192">
        <f t="shared" si="824"/>
        <v>0</v>
      </c>
      <c r="EO239" s="192">
        <f t="shared" si="825"/>
        <v>0</v>
      </c>
      <c r="EP239" s="192">
        <f t="shared" si="826"/>
        <v>0</v>
      </c>
      <c r="EQ239" s="192">
        <f t="shared" si="827"/>
        <v>0</v>
      </c>
      <c r="ER239" s="192">
        <f t="shared" si="828"/>
        <v>0</v>
      </c>
      <c r="ES239" s="192">
        <f t="shared" si="829"/>
        <v>0</v>
      </c>
      <c r="ET239" s="192">
        <f t="shared" si="830"/>
        <v>0</v>
      </c>
      <c r="EU239" s="192">
        <f t="shared" si="831"/>
        <v>0</v>
      </c>
      <c r="EV239" s="192">
        <f t="shared" si="832"/>
        <v>0</v>
      </c>
      <c r="EW239" s="192">
        <f t="shared" si="833"/>
        <v>0</v>
      </c>
      <c r="EX239" s="192">
        <f t="shared" si="834"/>
        <v>0</v>
      </c>
      <c r="EY239" s="192">
        <f t="shared" si="835"/>
        <v>0</v>
      </c>
      <c r="EZ239" s="192">
        <f t="shared" si="836"/>
        <v>0</v>
      </c>
      <c r="FA239" s="192">
        <f t="shared" si="837"/>
        <v>0</v>
      </c>
      <c r="FB239" s="192">
        <f t="shared" si="838"/>
        <v>0</v>
      </c>
      <c r="FC239" s="192">
        <f t="shared" si="839"/>
        <v>0</v>
      </c>
      <c r="FD239" s="192">
        <f t="shared" si="840"/>
        <v>0</v>
      </c>
      <c r="FE239" s="192">
        <f t="shared" si="841"/>
        <v>0</v>
      </c>
      <c r="FF239" s="192">
        <f t="shared" si="842"/>
        <v>0</v>
      </c>
      <c r="FG239" s="192">
        <f t="shared" si="843"/>
        <v>0</v>
      </c>
      <c r="FH239" s="192">
        <f t="shared" si="844"/>
        <v>0</v>
      </c>
      <c r="FI239" s="192">
        <f t="shared" si="845"/>
        <v>0</v>
      </c>
      <c r="FJ239" s="192">
        <f t="shared" si="846"/>
        <v>0</v>
      </c>
      <c r="FK239" s="192">
        <f t="shared" si="847"/>
        <v>0</v>
      </c>
      <c r="FL239" s="192">
        <f t="shared" si="848"/>
        <v>0</v>
      </c>
      <c r="FM239" s="192">
        <f t="shared" si="849"/>
        <v>0</v>
      </c>
      <c r="FN239" s="192">
        <f t="shared" si="850"/>
        <v>0</v>
      </c>
      <c r="FO239" s="192">
        <f t="shared" si="851"/>
        <v>0</v>
      </c>
      <c r="FP239" s="192">
        <f t="shared" si="852"/>
        <v>0</v>
      </c>
      <c r="FQ239" s="192">
        <f t="shared" si="853"/>
        <v>0</v>
      </c>
      <c r="FR239" s="192">
        <f t="shared" si="854"/>
        <v>0</v>
      </c>
      <c r="FS239" s="192">
        <f t="shared" si="855"/>
        <v>0</v>
      </c>
      <c r="FT239" s="192">
        <f t="shared" si="856"/>
        <v>0</v>
      </c>
      <c r="FU239" s="192">
        <f t="shared" si="857"/>
        <v>0</v>
      </c>
      <c r="FV239" s="192">
        <f t="shared" si="858"/>
        <v>0</v>
      </c>
      <c r="FW239" s="192">
        <f t="shared" si="859"/>
        <v>0</v>
      </c>
      <c r="FX239" s="192">
        <f t="shared" si="860"/>
        <v>0</v>
      </c>
      <c r="FY239" s="192">
        <f t="shared" si="861"/>
        <v>0</v>
      </c>
      <c r="FZ239" s="192">
        <f t="shared" si="862"/>
        <v>0</v>
      </c>
      <c r="GA239" s="192">
        <f t="shared" si="863"/>
        <v>0</v>
      </c>
      <c r="GB239" s="192">
        <f t="shared" si="864"/>
        <v>0</v>
      </c>
      <c r="GC239" s="192">
        <f t="shared" si="865"/>
        <v>0</v>
      </c>
      <c r="GD239" s="192">
        <f t="shared" si="866"/>
        <v>0</v>
      </c>
      <c r="GE239" s="192">
        <f t="shared" si="867"/>
        <v>0</v>
      </c>
      <c r="GF239" s="192">
        <f t="shared" si="868"/>
        <v>0</v>
      </c>
      <c r="GG239" s="192">
        <f t="shared" si="869"/>
        <v>0</v>
      </c>
      <c r="GH239" s="192">
        <f t="shared" si="870"/>
        <v>0</v>
      </c>
      <c r="GI239" s="192">
        <f t="shared" si="871"/>
        <v>0</v>
      </c>
      <c r="GJ239" s="192">
        <f t="shared" si="872"/>
        <v>0</v>
      </c>
      <c r="GK239" s="192">
        <f t="shared" si="873"/>
        <v>0</v>
      </c>
      <c r="GL239" s="192">
        <f t="shared" si="874"/>
        <v>0</v>
      </c>
      <c r="GM239" s="192">
        <f t="shared" si="875"/>
        <v>0</v>
      </c>
      <c r="GN239" s="192">
        <f t="shared" si="876"/>
        <v>0</v>
      </c>
      <c r="GO239" s="192">
        <f t="shared" si="877"/>
        <v>0</v>
      </c>
      <c r="GP239" s="192">
        <f t="shared" si="878"/>
        <v>0</v>
      </c>
      <c r="GQ239" s="192">
        <f t="shared" si="879"/>
        <v>0</v>
      </c>
      <c r="GR239" s="192">
        <f t="shared" si="880"/>
        <v>0</v>
      </c>
      <c r="GS239" s="192">
        <f t="shared" si="881"/>
        <v>0</v>
      </c>
      <c r="GT239" s="192">
        <f t="shared" si="882"/>
        <v>0</v>
      </c>
      <c r="GU239" s="192">
        <f t="shared" si="883"/>
        <v>0</v>
      </c>
      <c r="GV239" s="192">
        <f t="shared" si="884"/>
        <v>0</v>
      </c>
      <c r="GW239" s="192">
        <f t="shared" si="885"/>
        <v>0</v>
      </c>
      <c r="GX239" s="192">
        <f t="shared" si="886"/>
        <v>0</v>
      </c>
      <c r="GY239" s="192">
        <f t="shared" si="887"/>
        <v>0</v>
      </c>
      <c r="GZ239" s="192">
        <f t="shared" si="888"/>
        <v>0</v>
      </c>
      <c r="HA239" s="192">
        <f t="shared" si="889"/>
        <v>0</v>
      </c>
      <c r="HB239" s="192">
        <f t="shared" si="890"/>
        <v>0</v>
      </c>
      <c r="HC239" s="192">
        <f t="shared" si="891"/>
        <v>0</v>
      </c>
      <c r="HD239" s="192">
        <f t="shared" si="892"/>
        <v>0</v>
      </c>
      <c r="HE239" s="192">
        <f t="shared" si="893"/>
        <v>0</v>
      </c>
      <c r="HF239" s="192">
        <f t="shared" si="894"/>
        <v>0</v>
      </c>
      <c r="HG239" s="192">
        <f t="shared" si="895"/>
        <v>0</v>
      </c>
      <c r="HH239" s="192">
        <f t="shared" si="896"/>
        <v>0</v>
      </c>
      <c r="HI239" s="192">
        <f t="shared" si="897"/>
        <v>0</v>
      </c>
      <c r="HJ239" s="192">
        <f t="shared" si="898"/>
        <v>0</v>
      </c>
      <c r="HK239" s="192">
        <f t="shared" si="899"/>
        <v>0</v>
      </c>
      <c r="HL239" s="192">
        <f t="shared" si="900"/>
        <v>0</v>
      </c>
      <c r="HM239" s="192">
        <f t="shared" si="901"/>
        <v>0</v>
      </c>
      <c r="HN239" s="194">
        <f t="shared" si="910"/>
        <v>0</v>
      </c>
      <c r="HO239" s="194">
        <f t="shared" si="911"/>
        <v>0</v>
      </c>
      <c r="HP239" s="194">
        <f t="shared" si="912"/>
        <v>0</v>
      </c>
      <c r="HQ239" s="194">
        <f t="shared" si="913"/>
        <v>0</v>
      </c>
      <c r="HR239" s="194">
        <f t="shared" si="914"/>
        <v>0</v>
      </c>
      <c r="HS239" s="195" t="str">
        <f t="shared" si="701"/>
        <v/>
      </c>
      <c r="HT239" s="196">
        <f t="shared" si="915"/>
        <v>0</v>
      </c>
      <c r="HU239" s="196">
        <f t="shared" si="916"/>
        <v>0</v>
      </c>
      <c r="HV239" s="197" t="str">
        <f t="shared" si="702"/>
        <v/>
      </c>
      <c r="HW239" s="197" t="str">
        <f t="shared" si="902"/>
        <v/>
      </c>
      <c r="HX239" s="197" t="str">
        <f t="shared" si="903"/>
        <v/>
      </c>
      <c r="HY239" s="195" t="str">
        <f t="shared" si="703"/>
        <v/>
      </c>
      <c r="HZ239" s="30">
        <f t="shared" si="699"/>
        <v>0</v>
      </c>
      <c r="IA239" s="198">
        <f t="shared" si="704"/>
        <v>0</v>
      </c>
      <c r="IB239" s="195"/>
      <c r="IC239" s="195">
        <f t="shared" si="711"/>
        <v>0</v>
      </c>
      <c r="ID239" s="195">
        <f t="shared" si="705"/>
        <v>0</v>
      </c>
      <c r="IE239" s="195">
        <f t="shared" si="904"/>
        <v>0</v>
      </c>
      <c r="IF239" s="195">
        <f t="shared" si="706"/>
        <v>0</v>
      </c>
      <c r="IG239" s="307">
        <f t="shared" si="707"/>
        <v>0</v>
      </c>
      <c r="IH239" s="307">
        <f t="shared" si="708"/>
        <v>0</v>
      </c>
      <c r="II239" s="44">
        <f t="shared" si="709"/>
        <v>0</v>
      </c>
      <c r="IJ239" s="44">
        <f t="shared" si="712"/>
        <v>0</v>
      </c>
      <c r="IK239" s="44">
        <f t="shared" si="713"/>
        <v>0</v>
      </c>
      <c r="IL239" s="44">
        <f t="shared" si="714"/>
        <v>0</v>
      </c>
      <c r="IM239" s="44">
        <f t="shared" si="715"/>
        <v>0</v>
      </c>
      <c r="IN239" s="44">
        <f t="shared" si="716"/>
        <v>0</v>
      </c>
      <c r="IO239" s="44">
        <f t="shared" si="717"/>
        <v>0</v>
      </c>
    </row>
    <row r="240" spans="1:249" ht="18" customHeight="1">
      <c r="A240" s="188">
        <v>234</v>
      </c>
      <c r="B240" s="326"/>
      <c r="C240" s="289"/>
      <c r="D240" s="199"/>
      <c r="E240" s="189"/>
      <c r="F240" s="189"/>
      <c r="G240" s="190"/>
      <c r="H240" s="190"/>
      <c r="I240" s="272"/>
      <c r="J240" s="207"/>
      <c r="K240" s="214" t="str">
        <f t="shared" si="710"/>
        <v/>
      </c>
      <c r="L240" s="200" t="str">
        <f t="shared" si="718"/>
        <v/>
      </c>
      <c r="M240" s="200" t="str">
        <f t="shared" si="719"/>
        <v/>
      </c>
      <c r="N240" s="209" t="str">
        <f t="shared" si="700"/>
        <v/>
      </c>
      <c r="O240" s="208" t="str">
        <f>IFERROR(IF(D240="","",IF(K240="","",IF(I240="","",IF(F240="F",VLOOKUP(K240,F!A:G,2,0),IF(F240="M",VLOOKUP(K240,M!A:G,2,0),""))))),0)</f>
        <v/>
      </c>
      <c r="P240" s="191" t="str">
        <f>IFERROR(IF(D240="","",IF(K240="","",IF(I240="","",IF(F240="F",VLOOKUP(K240,F!A:G,3,0),IF(F240="M",VLOOKUP(K240,M!A:G,3,0),""))))),0)</f>
        <v/>
      </c>
      <c r="Q240" s="191" t="str">
        <f>IFERROR(IF(D240="","",IF(K240="","",IF(I240="","",IF(F240="F",VLOOKUP(K240,F!A:G,4,0),IF(F240="M",VLOOKUP(K240,M!A:G,4,0),""))))),0)</f>
        <v/>
      </c>
      <c r="R240" s="191" t="str">
        <f>IFERROR(IF(D240="","",IF(K240="","",IF(I240="","",IF(F240="F",VLOOKUP(K240,F!A:G,5,0),IF(F240="M",VLOOKUP(K240,M!A:G,5,0),""))))),0)</f>
        <v/>
      </c>
      <c r="S240" s="191" t="str">
        <f>IFERROR(IF(D240="","",IF(K240="","",IF(I240="","",IF(F240="F",VLOOKUP(K240,F!A:G,6,0),IF(F240="M",VLOOKUP(K240,M!A:G,6,0),""))))),0)</f>
        <v/>
      </c>
      <c r="T240" s="191" t="str">
        <f>IFERROR(IF(D240="","",IF(K240="","",IF(I240="","",IF(F240="F",VLOOKUP(K240,F!A:G,7,0),IF(F240="M",VLOOKUP(K240,M!A:G,7,0),""))))),0)</f>
        <v/>
      </c>
      <c r="U240" s="191" t="str">
        <f>IFERROR(IF(D240="","",IF(K240="","",IF(J240="","",IF(F240="F",VLOOKUP(K240,F!A:M,8,0),IF(F240="M",VLOOKUP(K240,M!A:M,8,0),""))))),0)</f>
        <v/>
      </c>
      <c r="V240" s="191" t="str">
        <f>IFERROR(IF(D240="","",IF(K240="","",IF(J240="","",IF(F240="F",VLOOKUP(K240,F!A:M,9,0),IF(F240="M",VLOOKUP(K240,M!A:M,9,0),""))))),0)</f>
        <v/>
      </c>
      <c r="W240" s="191" t="str">
        <f>IFERROR(IF(D240="","",IF(K240="","",IF(J240="","",IF(F240="F",VLOOKUP(K240,F!A:M,10,0),IF(F240="M",VLOOKUP(K240,M!A:M,10,0),""))))),0)</f>
        <v/>
      </c>
      <c r="X240" s="191" t="str">
        <f>IFERROR(IF(D240="","",IF(K240="","",IF(J240="","",IF(F240="F",VLOOKUP(K240,F!A:M,11,0),IF(F240="M",VLOOKUP(K240,M!A:M,11,0),""))))),0)</f>
        <v/>
      </c>
      <c r="Y240" s="191" t="str">
        <f>IFERROR(IF(D240="","",IF(K240="","",IF(J240="","",IF(F240="F",VLOOKUP(K240,F!A:M,12,0),IF(F240="M",VLOOKUP(K240,M!A:M,12,0),""))))),0)</f>
        <v/>
      </c>
      <c r="Z240" s="191" t="str">
        <f>IFERROR(IF(D240="","",IF(K240="","",IF(J240="","",IF(F240="F",VLOOKUP(K240,F!A:M,13,0),IF(F240="M",VLOOKUP(K240,M!A:M,13,0),""))))),0)</f>
        <v/>
      </c>
      <c r="AA240" s="191" t="str">
        <f>IFERROR(IF(D240="","",IF(F240="","",IF(J240="","",IF(K240="","",IF(AND(K240&gt;23,K240&lt;=60),IF(F240="F",VLOOKUP(MROUND(HZ240,0.5),'F-Weight for Length'!K:S,2,0),VLOOKUP(MROUND(HZ240,0.5),'M-Weight for Length'!K:S,2,0)),IF(K240&gt;60,IF(F240="F",VLOOKUP(K240,'F-Weight for Length'!U:AC,2,0),VLOOKUP(K240,'M-Weight for Length'!U:AC,2,0)),IF(F240="F",VLOOKUP(MROUND(HZ240,0.5),'F-Weight for Length'!A:I,2,0),VLOOKUP(MROUND(HZ240,0.5),'M-Weight for Length'!A:I,2,0)))))))),0)</f>
        <v/>
      </c>
      <c r="AB240" s="191" t="str">
        <f>IFERROR(IF(D240="","",IF(F240="","",IF(J240="","",IF(K240="","",IF(AND(K240&gt;23,K240&lt;=60),IF(F240="F",VLOOKUP(MROUND(HZ240,0.5),'F-Weight for Length'!K:S,3,0),VLOOKUP(MROUND(HZ240,0.5),'M-Weight for Length'!K:S,3,0)),IF(K240&gt;60,IF(F240="F",VLOOKUP(K240,'F-Weight for Length'!U:AC,3,0),VLOOKUP(K240,'M-Weight for Length'!U:AC,3,0)),IF(F240="F",VLOOKUP(MROUND(HZ240,0.5),'F-Weight for Length'!A:I,3,0),VLOOKUP(MROUND(HZ240,0.5),'M-Weight for Length'!A:I,3,0)))))))),0)</f>
        <v/>
      </c>
      <c r="AC240" s="191" t="str">
        <f>IFERROR(IF(D240="","",IF(F240="","",IF(J240="","",IF(K240="","",IF(AND(K240&gt;23,K240&lt;=60),IF(F240="F",VLOOKUP(MROUND(HZ240,0.5),'F-Weight for Length'!K:S,4,0),VLOOKUP(MROUND(HZ240,0.5),'M-Weight for Length'!K:S,4,0)),IF(K240&gt;60,IF(F240="F",VLOOKUP(K240,'F-Weight for Length'!U:AC,4,0),VLOOKUP(K240,'M-Weight for Length'!U:AC,4,0)),IF(F240="F",VLOOKUP(MROUND(HZ240,0.5),'F-Weight for Length'!A:I,4,0),VLOOKUP(MROUND(HZ240,0.5),'M-Weight for Length'!A:I,4,0)))))))),0)</f>
        <v/>
      </c>
      <c r="AD240" s="191" t="str">
        <f>IFERROR(IF(D240="","",IF(F240="","",IF(J240="","",IF(K240="","",IF(AND(K240&gt;23,K240&lt;=60),IF(F240="F",VLOOKUP(MROUND(HZ240,0.5),'F-Weight for Length'!K:S,5,0),VLOOKUP(MROUND(HZ240,0.5),'M-Weight for Length'!K:S,5,0)),IF(K240&gt;60,IF(F240="F",VLOOKUP(K240,'F-Weight for Length'!U:AC,5,0),VLOOKUP(K240,'M-Weight for Length'!U:AC,5,0)),IF(F240="F",VLOOKUP(MROUND(HZ240,0.5),'F-Weight for Length'!A:I,5,0),VLOOKUP(MROUND(HZ240,0.5),'M-Weight for Length'!A:I,5,0)))))))),0)</f>
        <v/>
      </c>
      <c r="AE240" s="191" t="str">
        <f>IFERROR(IF(D240="","",IF(F240="","",IF(J240="","",IF(K240="","",IF(AND(K240&gt;23,K240&lt;=60),IF(F240="F",VLOOKUP(MROUND(HZ240,0.5),'F-Weight for Length'!K:S,6,0),VLOOKUP(MROUND(HZ240,0.5),'M-Weight for Length'!K:S,6,0)),IF(K240&gt;60,IF(F240="F",VLOOKUP(K240,'F-Weight for Length'!U:AC,6,0),VLOOKUP(K240,'M-Weight for Length'!U:AC,6,0)),IF(F240="F",VLOOKUP(MROUND(HZ240,0.5),'F-Weight for Length'!A:I,6,0),VLOOKUP(MROUND(HZ240,0.5),'M-Weight for Length'!A:I,6,0)))))))),0)</f>
        <v/>
      </c>
      <c r="AF240" s="191" t="str">
        <f>IFERROR(IF(D240="","",IF(F240="","",IF(J240="","",IF(K240="","",IF(AND(K240&gt;23,K240&lt;=60),IF(F240="F",VLOOKUP(MROUND(HZ240,0.5),'F-Weight for Length'!K:S,7,0),VLOOKUP(MROUND(HZ240,0.5),'M-Weight for Length'!K:S,7,0)),IF(K240&gt;60,IF(F240="F",VLOOKUP(K240,'F-Weight for Length'!U:AC,7,0),VLOOKUP(K240,'M-Weight for Length'!U:AC,7,0)),IF(F240="F",VLOOKUP(MROUND(HZ240,0.5),'F-Weight for Length'!A:I,7,0),VLOOKUP(MROUND(HZ240,0.5),'M-Weight for Length'!A:I,7,0)))))))),0)</f>
        <v/>
      </c>
      <c r="AG240" s="191" t="str">
        <f>IFERROR(IF(D240="","",IF(F240="","",IF(J240="","",IF(K240="","",IF(AND(K240&gt;23,K240&lt;=60),IF(F240="F",VLOOKUP(MROUND(HZ240,0.5),'F-Weight for Length'!K:S,8,0),VLOOKUP(MROUND(HZ240,0.5),'M-Weight for Length'!K:S,8,0)),IF(K240&gt;60,IF(F240="F",VLOOKUP(K240,'F-Weight for Length'!U:AC,8,0),VLOOKUP(K240,'M-Weight for Length'!U:AC,8,0)),IF(F240="F",VLOOKUP(MROUND(HZ240,0.5),'F-Weight for Length'!A:I,8,0),VLOOKUP(MROUND(HZ240,0.5),'M-Weight for Length'!A:I,8,0)))))))),0)</f>
        <v/>
      </c>
      <c r="AH240" s="191" t="str">
        <f>IFERROR(IF(D240="","",IF(F240="","",IF(J240="","",IF(K240="","",IF(AND(K240&gt;23,K240&lt;=60),IF(F240="F",VLOOKUP(MROUND(HZ240,0.5),'F-Weight for Length'!K:S,9,0),VLOOKUP(MROUND(HZ240,0.5),'M-Weight for Length'!K:S,9,0)),IF(K240&gt;60,IF(F240="F",VLOOKUP(K240,'F-Weight for Length'!U:AC,9,0),VLOOKUP(K240,'M-Weight for Length'!U:AC,9,0)),IF(F240="F",VLOOKUP(MROUND(HZ240,0.5),'F-Weight for Length'!A:I,9,0),VLOOKUP(MROUND(HZ240,0.5),'M-Weight for Length'!A:I,9,0)))))))),0)</f>
        <v/>
      </c>
      <c r="AI240" s="192">
        <f t="shared" si="720"/>
        <v>0</v>
      </c>
      <c r="AJ240" s="192">
        <f t="shared" si="721"/>
        <v>0</v>
      </c>
      <c r="AK240" s="192">
        <f t="shared" si="722"/>
        <v>0</v>
      </c>
      <c r="AL240" s="192">
        <f t="shared" si="723"/>
        <v>0</v>
      </c>
      <c r="AM240" s="192">
        <f t="shared" si="724"/>
        <v>0</v>
      </c>
      <c r="AN240" s="192">
        <f t="shared" si="725"/>
        <v>0</v>
      </c>
      <c r="AO240" s="192">
        <f t="shared" si="726"/>
        <v>0</v>
      </c>
      <c r="AP240" s="192">
        <f t="shared" si="727"/>
        <v>0</v>
      </c>
      <c r="AQ240" s="192">
        <f t="shared" si="728"/>
        <v>0</v>
      </c>
      <c r="AR240" s="192">
        <f t="shared" si="729"/>
        <v>0</v>
      </c>
      <c r="AS240" s="192">
        <f t="shared" si="730"/>
        <v>0</v>
      </c>
      <c r="AT240" s="192">
        <f t="shared" si="731"/>
        <v>0</v>
      </c>
      <c r="AU240" s="192">
        <f t="shared" si="732"/>
        <v>0</v>
      </c>
      <c r="AV240" s="192">
        <f t="shared" si="733"/>
        <v>0</v>
      </c>
      <c r="AW240" s="192">
        <f t="shared" si="734"/>
        <v>0</v>
      </c>
      <c r="AX240" s="192">
        <f t="shared" si="735"/>
        <v>0</v>
      </c>
      <c r="AY240" s="192">
        <f t="shared" si="736"/>
        <v>0</v>
      </c>
      <c r="AZ240" s="192">
        <f t="shared" si="737"/>
        <v>0</v>
      </c>
      <c r="BA240" s="192">
        <f t="shared" si="738"/>
        <v>0</v>
      </c>
      <c r="BB240" s="192">
        <f t="shared" si="739"/>
        <v>0</v>
      </c>
      <c r="BC240" s="192">
        <f t="shared" si="740"/>
        <v>0</v>
      </c>
      <c r="BD240" s="192">
        <f t="shared" si="741"/>
        <v>0</v>
      </c>
      <c r="BE240" s="192">
        <f t="shared" si="742"/>
        <v>0</v>
      </c>
      <c r="BF240" s="192">
        <f t="shared" si="743"/>
        <v>0</v>
      </c>
      <c r="BG240" s="192">
        <f t="shared" si="744"/>
        <v>0</v>
      </c>
      <c r="BH240" s="192">
        <f t="shared" si="745"/>
        <v>0</v>
      </c>
      <c r="BI240" s="192">
        <f t="shared" si="746"/>
        <v>0</v>
      </c>
      <c r="BJ240" s="192">
        <f t="shared" si="747"/>
        <v>0</v>
      </c>
      <c r="BK240" s="192">
        <f t="shared" si="748"/>
        <v>0</v>
      </c>
      <c r="BL240" s="192">
        <f t="shared" si="749"/>
        <v>0</v>
      </c>
      <c r="BM240" s="192">
        <f t="shared" si="750"/>
        <v>0</v>
      </c>
      <c r="BN240" s="192">
        <f t="shared" si="751"/>
        <v>0</v>
      </c>
      <c r="BO240" s="192">
        <f t="shared" si="752"/>
        <v>0</v>
      </c>
      <c r="BP240" s="192">
        <f t="shared" si="753"/>
        <v>0</v>
      </c>
      <c r="BQ240" s="192">
        <f t="shared" si="754"/>
        <v>0</v>
      </c>
      <c r="BR240" s="192">
        <f t="shared" si="755"/>
        <v>0</v>
      </c>
      <c r="BS240" s="192">
        <f t="shared" si="756"/>
        <v>0</v>
      </c>
      <c r="BT240" s="192">
        <f t="shared" si="757"/>
        <v>0</v>
      </c>
      <c r="BU240" s="192">
        <f t="shared" si="758"/>
        <v>0</v>
      </c>
      <c r="BV240" s="192">
        <f t="shared" si="759"/>
        <v>0</v>
      </c>
      <c r="BW240" s="192">
        <f t="shared" si="760"/>
        <v>0</v>
      </c>
      <c r="BX240" s="192">
        <f t="shared" si="761"/>
        <v>0</v>
      </c>
      <c r="BY240" s="192">
        <f t="shared" si="762"/>
        <v>0</v>
      </c>
      <c r="BZ240" s="192">
        <f t="shared" si="763"/>
        <v>0</v>
      </c>
      <c r="CA240" s="192">
        <f t="shared" si="764"/>
        <v>0</v>
      </c>
      <c r="CB240" s="192">
        <f t="shared" si="765"/>
        <v>0</v>
      </c>
      <c r="CC240" s="192">
        <f t="shared" si="766"/>
        <v>0</v>
      </c>
      <c r="CD240" s="192">
        <f t="shared" si="767"/>
        <v>0</v>
      </c>
      <c r="CE240" s="192">
        <f t="shared" si="768"/>
        <v>0</v>
      </c>
      <c r="CF240" s="192">
        <f t="shared" si="769"/>
        <v>0</v>
      </c>
      <c r="CG240" s="192">
        <f t="shared" si="770"/>
        <v>0</v>
      </c>
      <c r="CH240" s="192">
        <f t="shared" si="771"/>
        <v>0</v>
      </c>
      <c r="CI240" s="192">
        <f t="shared" si="772"/>
        <v>0</v>
      </c>
      <c r="CJ240" s="192">
        <f t="shared" si="773"/>
        <v>0</v>
      </c>
      <c r="CK240" s="192">
        <f t="shared" si="774"/>
        <v>0</v>
      </c>
      <c r="CL240" s="192">
        <f t="shared" si="775"/>
        <v>0</v>
      </c>
      <c r="CM240" s="192">
        <f t="shared" si="776"/>
        <v>0</v>
      </c>
      <c r="CN240" s="192">
        <f t="shared" si="777"/>
        <v>0</v>
      </c>
      <c r="CO240" s="192">
        <f t="shared" si="778"/>
        <v>0</v>
      </c>
      <c r="CP240" s="192">
        <f t="shared" si="779"/>
        <v>0</v>
      </c>
      <c r="CQ240" s="192">
        <f t="shared" si="780"/>
        <v>0</v>
      </c>
      <c r="CR240" s="192">
        <f t="shared" si="781"/>
        <v>0</v>
      </c>
      <c r="CS240" s="192">
        <f t="shared" si="782"/>
        <v>0</v>
      </c>
      <c r="CT240" s="192">
        <f t="shared" si="783"/>
        <v>0</v>
      </c>
      <c r="CU240" s="192">
        <f t="shared" si="784"/>
        <v>0</v>
      </c>
      <c r="CV240" s="192">
        <f t="shared" si="785"/>
        <v>0</v>
      </c>
      <c r="CW240" s="192">
        <f t="shared" si="786"/>
        <v>0</v>
      </c>
      <c r="CX240" s="192">
        <f t="shared" si="787"/>
        <v>0</v>
      </c>
      <c r="CY240" s="192">
        <f t="shared" si="788"/>
        <v>0</v>
      </c>
      <c r="CZ240" s="192">
        <f t="shared" si="789"/>
        <v>0</v>
      </c>
      <c r="DA240" s="192">
        <f t="shared" si="790"/>
        <v>0</v>
      </c>
      <c r="DB240" s="192">
        <f t="shared" si="791"/>
        <v>0</v>
      </c>
      <c r="DC240" s="192">
        <f t="shared" si="792"/>
        <v>0</v>
      </c>
      <c r="DD240" s="192">
        <f t="shared" si="793"/>
        <v>0</v>
      </c>
      <c r="DE240" s="192">
        <f t="shared" si="794"/>
        <v>0</v>
      </c>
      <c r="DF240" s="192">
        <f t="shared" si="795"/>
        <v>0</v>
      </c>
      <c r="DG240" s="192">
        <f t="shared" si="796"/>
        <v>0</v>
      </c>
      <c r="DH240" s="192">
        <f t="shared" si="797"/>
        <v>0</v>
      </c>
      <c r="DI240" s="192">
        <f t="shared" si="798"/>
        <v>0</v>
      </c>
      <c r="DJ240" s="192">
        <f t="shared" si="799"/>
        <v>0</v>
      </c>
      <c r="DK240" s="192">
        <f t="shared" si="800"/>
        <v>0</v>
      </c>
      <c r="DL240" s="192">
        <f t="shared" si="801"/>
        <v>0</v>
      </c>
      <c r="DM240" s="192">
        <f t="shared" si="802"/>
        <v>0</v>
      </c>
      <c r="DN240" s="192">
        <f t="shared" si="803"/>
        <v>0</v>
      </c>
      <c r="DO240" s="192">
        <f t="shared" si="804"/>
        <v>0</v>
      </c>
      <c r="DP240" s="192">
        <f t="shared" si="805"/>
        <v>0</v>
      </c>
      <c r="DQ240" s="192">
        <f t="shared" si="806"/>
        <v>0</v>
      </c>
      <c r="DR240" s="192">
        <f t="shared" si="807"/>
        <v>0</v>
      </c>
      <c r="DS240" s="192">
        <f t="shared" si="808"/>
        <v>0</v>
      </c>
      <c r="DT240" s="192">
        <f t="shared" si="809"/>
        <v>0</v>
      </c>
      <c r="DU240" s="192">
        <f t="shared" si="810"/>
        <v>0</v>
      </c>
      <c r="DV240" s="193">
        <f t="shared" si="905"/>
        <v>0</v>
      </c>
      <c r="DW240" s="193">
        <f t="shared" si="906"/>
        <v>0</v>
      </c>
      <c r="DX240" s="193">
        <f t="shared" si="907"/>
        <v>0</v>
      </c>
      <c r="DY240" s="193">
        <f t="shared" si="908"/>
        <v>0</v>
      </c>
      <c r="DZ240" s="193">
        <f t="shared" si="909"/>
        <v>0</v>
      </c>
      <c r="EA240" s="192">
        <f t="shared" si="811"/>
        <v>0</v>
      </c>
      <c r="EB240" s="192">
        <f t="shared" si="812"/>
        <v>0</v>
      </c>
      <c r="EC240" s="192">
        <f t="shared" si="813"/>
        <v>0</v>
      </c>
      <c r="ED240" s="192">
        <f t="shared" si="814"/>
        <v>0</v>
      </c>
      <c r="EE240" s="192">
        <f t="shared" si="815"/>
        <v>0</v>
      </c>
      <c r="EF240" s="192">
        <f t="shared" si="816"/>
        <v>0</v>
      </c>
      <c r="EG240" s="192">
        <f t="shared" si="817"/>
        <v>0</v>
      </c>
      <c r="EH240" s="192">
        <f t="shared" si="818"/>
        <v>0</v>
      </c>
      <c r="EI240" s="192">
        <f t="shared" si="819"/>
        <v>0</v>
      </c>
      <c r="EJ240" s="192">
        <f t="shared" si="820"/>
        <v>0</v>
      </c>
      <c r="EK240" s="192">
        <f t="shared" si="821"/>
        <v>0</v>
      </c>
      <c r="EL240" s="192">
        <f t="shared" si="822"/>
        <v>0</v>
      </c>
      <c r="EM240" s="192">
        <f t="shared" si="823"/>
        <v>0</v>
      </c>
      <c r="EN240" s="192">
        <f t="shared" si="824"/>
        <v>0</v>
      </c>
      <c r="EO240" s="192">
        <f t="shared" si="825"/>
        <v>0</v>
      </c>
      <c r="EP240" s="192">
        <f t="shared" si="826"/>
        <v>0</v>
      </c>
      <c r="EQ240" s="192">
        <f t="shared" si="827"/>
        <v>0</v>
      </c>
      <c r="ER240" s="192">
        <f t="shared" si="828"/>
        <v>0</v>
      </c>
      <c r="ES240" s="192">
        <f t="shared" si="829"/>
        <v>0</v>
      </c>
      <c r="ET240" s="192">
        <f t="shared" si="830"/>
        <v>0</v>
      </c>
      <c r="EU240" s="192">
        <f t="shared" si="831"/>
        <v>0</v>
      </c>
      <c r="EV240" s="192">
        <f t="shared" si="832"/>
        <v>0</v>
      </c>
      <c r="EW240" s="192">
        <f t="shared" si="833"/>
        <v>0</v>
      </c>
      <c r="EX240" s="192">
        <f t="shared" si="834"/>
        <v>0</v>
      </c>
      <c r="EY240" s="192">
        <f t="shared" si="835"/>
        <v>0</v>
      </c>
      <c r="EZ240" s="192">
        <f t="shared" si="836"/>
        <v>0</v>
      </c>
      <c r="FA240" s="192">
        <f t="shared" si="837"/>
        <v>0</v>
      </c>
      <c r="FB240" s="192">
        <f t="shared" si="838"/>
        <v>0</v>
      </c>
      <c r="FC240" s="192">
        <f t="shared" si="839"/>
        <v>0</v>
      </c>
      <c r="FD240" s="192">
        <f t="shared" si="840"/>
        <v>0</v>
      </c>
      <c r="FE240" s="192">
        <f t="shared" si="841"/>
        <v>0</v>
      </c>
      <c r="FF240" s="192">
        <f t="shared" si="842"/>
        <v>0</v>
      </c>
      <c r="FG240" s="192">
        <f t="shared" si="843"/>
        <v>0</v>
      </c>
      <c r="FH240" s="192">
        <f t="shared" si="844"/>
        <v>0</v>
      </c>
      <c r="FI240" s="192">
        <f t="shared" si="845"/>
        <v>0</v>
      </c>
      <c r="FJ240" s="192">
        <f t="shared" si="846"/>
        <v>0</v>
      </c>
      <c r="FK240" s="192">
        <f t="shared" si="847"/>
        <v>0</v>
      </c>
      <c r="FL240" s="192">
        <f t="shared" si="848"/>
        <v>0</v>
      </c>
      <c r="FM240" s="192">
        <f t="shared" si="849"/>
        <v>0</v>
      </c>
      <c r="FN240" s="192">
        <f t="shared" si="850"/>
        <v>0</v>
      </c>
      <c r="FO240" s="192">
        <f t="shared" si="851"/>
        <v>0</v>
      </c>
      <c r="FP240" s="192">
        <f t="shared" si="852"/>
        <v>0</v>
      </c>
      <c r="FQ240" s="192">
        <f t="shared" si="853"/>
        <v>0</v>
      </c>
      <c r="FR240" s="192">
        <f t="shared" si="854"/>
        <v>0</v>
      </c>
      <c r="FS240" s="192">
        <f t="shared" si="855"/>
        <v>0</v>
      </c>
      <c r="FT240" s="192">
        <f t="shared" si="856"/>
        <v>0</v>
      </c>
      <c r="FU240" s="192">
        <f t="shared" si="857"/>
        <v>0</v>
      </c>
      <c r="FV240" s="192">
        <f t="shared" si="858"/>
        <v>0</v>
      </c>
      <c r="FW240" s="192">
        <f t="shared" si="859"/>
        <v>0</v>
      </c>
      <c r="FX240" s="192">
        <f t="shared" si="860"/>
        <v>0</v>
      </c>
      <c r="FY240" s="192">
        <f t="shared" si="861"/>
        <v>0</v>
      </c>
      <c r="FZ240" s="192">
        <f t="shared" si="862"/>
        <v>0</v>
      </c>
      <c r="GA240" s="192">
        <f t="shared" si="863"/>
        <v>0</v>
      </c>
      <c r="GB240" s="192">
        <f t="shared" si="864"/>
        <v>0</v>
      </c>
      <c r="GC240" s="192">
        <f t="shared" si="865"/>
        <v>0</v>
      </c>
      <c r="GD240" s="192">
        <f t="shared" si="866"/>
        <v>0</v>
      </c>
      <c r="GE240" s="192">
        <f t="shared" si="867"/>
        <v>0</v>
      </c>
      <c r="GF240" s="192">
        <f t="shared" si="868"/>
        <v>0</v>
      </c>
      <c r="GG240" s="192">
        <f t="shared" si="869"/>
        <v>0</v>
      </c>
      <c r="GH240" s="192">
        <f t="shared" si="870"/>
        <v>0</v>
      </c>
      <c r="GI240" s="192">
        <f t="shared" si="871"/>
        <v>0</v>
      </c>
      <c r="GJ240" s="192">
        <f t="shared" si="872"/>
        <v>0</v>
      </c>
      <c r="GK240" s="192">
        <f t="shared" si="873"/>
        <v>0</v>
      </c>
      <c r="GL240" s="192">
        <f t="shared" si="874"/>
        <v>0</v>
      </c>
      <c r="GM240" s="192">
        <f t="shared" si="875"/>
        <v>0</v>
      </c>
      <c r="GN240" s="192">
        <f t="shared" si="876"/>
        <v>0</v>
      </c>
      <c r="GO240" s="192">
        <f t="shared" si="877"/>
        <v>0</v>
      </c>
      <c r="GP240" s="192">
        <f t="shared" si="878"/>
        <v>0</v>
      </c>
      <c r="GQ240" s="192">
        <f t="shared" si="879"/>
        <v>0</v>
      </c>
      <c r="GR240" s="192">
        <f t="shared" si="880"/>
        <v>0</v>
      </c>
      <c r="GS240" s="192">
        <f t="shared" si="881"/>
        <v>0</v>
      </c>
      <c r="GT240" s="192">
        <f t="shared" si="882"/>
        <v>0</v>
      </c>
      <c r="GU240" s="192">
        <f t="shared" si="883"/>
        <v>0</v>
      </c>
      <c r="GV240" s="192">
        <f t="shared" si="884"/>
        <v>0</v>
      </c>
      <c r="GW240" s="192">
        <f t="shared" si="885"/>
        <v>0</v>
      </c>
      <c r="GX240" s="192">
        <f t="shared" si="886"/>
        <v>0</v>
      </c>
      <c r="GY240" s="192">
        <f t="shared" si="887"/>
        <v>0</v>
      </c>
      <c r="GZ240" s="192">
        <f t="shared" si="888"/>
        <v>0</v>
      </c>
      <c r="HA240" s="192">
        <f t="shared" si="889"/>
        <v>0</v>
      </c>
      <c r="HB240" s="192">
        <f t="shared" si="890"/>
        <v>0</v>
      </c>
      <c r="HC240" s="192">
        <f t="shared" si="891"/>
        <v>0</v>
      </c>
      <c r="HD240" s="192">
        <f t="shared" si="892"/>
        <v>0</v>
      </c>
      <c r="HE240" s="192">
        <f t="shared" si="893"/>
        <v>0</v>
      </c>
      <c r="HF240" s="192">
        <f t="shared" si="894"/>
        <v>0</v>
      </c>
      <c r="HG240" s="192">
        <f t="shared" si="895"/>
        <v>0</v>
      </c>
      <c r="HH240" s="192">
        <f t="shared" si="896"/>
        <v>0</v>
      </c>
      <c r="HI240" s="192">
        <f t="shared" si="897"/>
        <v>0</v>
      </c>
      <c r="HJ240" s="192">
        <f t="shared" si="898"/>
        <v>0</v>
      </c>
      <c r="HK240" s="192">
        <f t="shared" si="899"/>
        <v>0</v>
      </c>
      <c r="HL240" s="192">
        <f t="shared" si="900"/>
        <v>0</v>
      </c>
      <c r="HM240" s="192">
        <f t="shared" si="901"/>
        <v>0</v>
      </c>
      <c r="HN240" s="194">
        <f t="shared" si="910"/>
        <v>0</v>
      </c>
      <c r="HO240" s="194">
        <f t="shared" si="911"/>
        <v>0</v>
      </c>
      <c r="HP240" s="194">
        <f t="shared" si="912"/>
        <v>0</v>
      </c>
      <c r="HQ240" s="194">
        <f t="shared" si="913"/>
        <v>0</v>
      </c>
      <c r="HR240" s="194">
        <f t="shared" si="914"/>
        <v>0</v>
      </c>
      <c r="HS240" s="195" t="str">
        <f t="shared" si="701"/>
        <v/>
      </c>
      <c r="HT240" s="196">
        <f t="shared" si="915"/>
        <v>0</v>
      </c>
      <c r="HU240" s="196">
        <f t="shared" si="916"/>
        <v>0</v>
      </c>
      <c r="HV240" s="197" t="str">
        <f t="shared" si="702"/>
        <v/>
      </c>
      <c r="HW240" s="197" t="str">
        <f t="shared" si="902"/>
        <v/>
      </c>
      <c r="HX240" s="197" t="str">
        <f t="shared" si="903"/>
        <v/>
      </c>
      <c r="HY240" s="195" t="str">
        <f t="shared" si="703"/>
        <v/>
      </c>
      <c r="HZ240" s="30">
        <f t="shared" si="699"/>
        <v>0</v>
      </c>
      <c r="IA240" s="198">
        <f t="shared" si="704"/>
        <v>0</v>
      </c>
      <c r="IB240" s="195"/>
      <c r="IC240" s="195">
        <f t="shared" si="711"/>
        <v>0</v>
      </c>
      <c r="ID240" s="195">
        <f t="shared" si="705"/>
        <v>0</v>
      </c>
      <c r="IE240" s="195">
        <f t="shared" si="904"/>
        <v>0</v>
      </c>
      <c r="IF240" s="195">
        <f t="shared" si="706"/>
        <v>0</v>
      </c>
      <c r="IG240" s="307">
        <f t="shared" si="707"/>
        <v>0</v>
      </c>
      <c r="IH240" s="307">
        <f t="shared" si="708"/>
        <v>0</v>
      </c>
      <c r="II240" s="44">
        <f t="shared" si="709"/>
        <v>0</v>
      </c>
      <c r="IJ240" s="44">
        <f t="shared" si="712"/>
        <v>0</v>
      </c>
      <c r="IK240" s="44">
        <f t="shared" si="713"/>
        <v>0</v>
      </c>
      <c r="IL240" s="44">
        <f t="shared" si="714"/>
        <v>0</v>
      </c>
      <c r="IM240" s="44">
        <f t="shared" si="715"/>
        <v>0</v>
      </c>
      <c r="IN240" s="44">
        <f t="shared" si="716"/>
        <v>0</v>
      </c>
      <c r="IO240" s="44">
        <f t="shared" si="717"/>
        <v>0</v>
      </c>
    </row>
    <row r="241" spans="1:249" ht="18" customHeight="1">
      <c r="A241" s="188">
        <v>235</v>
      </c>
      <c r="B241" s="326"/>
      <c r="C241" s="289"/>
      <c r="D241" s="199"/>
      <c r="E241" s="189"/>
      <c r="F241" s="189"/>
      <c r="G241" s="190"/>
      <c r="H241" s="190"/>
      <c r="I241" s="272"/>
      <c r="J241" s="207"/>
      <c r="K241" s="214" t="str">
        <f t="shared" si="710"/>
        <v/>
      </c>
      <c r="L241" s="200" t="str">
        <f t="shared" si="718"/>
        <v/>
      </c>
      <c r="M241" s="200" t="str">
        <f t="shared" si="719"/>
        <v/>
      </c>
      <c r="N241" s="209" t="str">
        <f t="shared" si="700"/>
        <v/>
      </c>
      <c r="O241" s="208" t="str">
        <f>IFERROR(IF(D241="","",IF(K241="","",IF(I241="","",IF(F241="F",VLOOKUP(K241,F!A:G,2,0),IF(F241="M",VLOOKUP(K241,M!A:G,2,0),""))))),0)</f>
        <v/>
      </c>
      <c r="P241" s="191" t="str">
        <f>IFERROR(IF(D241="","",IF(K241="","",IF(I241="","",IF(F241="F",VLOOKUP(K241,F!A:G,3,0),IF(F241="M",VLOOKUP(K241,M!A:G,3,0),""))))),0)</f>
        <v/>
      </c>
      <c r="Q241" s="191" t="str">
        <f>IFERROR(IF(D241="","",IF(K241="","",IF(I241="","",IF(F241="F",VLOOKUP(K241,F!A:G,4,0),IF(F241="M",VLOOKUP(K241,M!A:G,4,0),""))))),0)</f>
        <v/>
      </c>
      <c r="R241" s="191" t="str">
        <f>IFERROR(IF(D241="","",IF(K241="","",IF(I241="","",IF(F241="F",VLOOKUP(K241,F!A:G,5,0),IF(F241="M",VLOOKUP(K241,M!A:G,5,0),""))))),0)</f>
        <v/>
      </c>
      <c r="S241" s="191" t="str">
        <f>IFERROR(IF(D241="","",IF(K241="","",IF(I241="","",IF(F241="F",VLOOKUP(K241,F!A:G,6,0),IF(F241="M",VLOOKUP(K241,M!A:G,6,0),""))))),0)</f>
        <v/>
      </c>
      <c r="T241" s="191" t="str">
        <f>IFERROR(IF(D241="","",IF(K241="","",IF(I241="","",IF(F241="F",VLOOKUP(K241,F!A:G,7,0),IF(F241="M",VLOOKUP(K241,M!A:G,7,0),""))))),0)</f>
        <v/>
      </c>
      <c r="U241" s="191" t="str">
        <f>IFERROR(IF(D241="","",IF(K241="","",IF(J241="","",IF(F241="F",VLOOKUP(K241,F!A:M,8,0),IF(F241="M",VLOOKUP(K241,M!A:M,8,0),""))))),0)</f>
        <v/>
      </c>
      <c r="V241" s="191" t="str">
        <f>IFERROR(IF(D241="","",IF(K241="","",IF(J241="","",IF(F241="F",VLOOKUP(K241,F!A:M,9,0),IF(F241="M",VLOOKUP(K241,M!A:M,9,0),""))))),0)</f>
        <v/>
      </c>
      <c r="W241" s="191" t="str">
        <f>IFERROR(IF(D241="","",IF(K241="","",IF(J241="","",IF(F241="F",VLOOKUP(K241,F!A:M,10,0),IF(F241="M",VLOOKUP(K241,M!A:M,10,0),""))))),0)</f>
        <v/>
      </c>
      <c r="X241" s="191" t="str">
        <f>IFERROR(IF(D241="","",IF(K241="","",IF(J241="","",IF(F241="F",VLOOKUP(K241,F!A:M,11,0),IF(F241="M",VLOOKUP(K241,M!A:M,11,0),""))))),0)</f>
        <v/>
      </c>
      <c r="Y241" s="191" t="str">
        <f>IFERROR(IF(D241="","",IF(K241="","",IF(J241="","",IF(F241="F",VLOOKUP(K241,F!A:M,12,0),IF(F241="M",VLOOKUP(K241,M!A:M,12,0),""))))),0)</f>
        <v/>
      </c>
      <c r="Z241" s="191" t="str">
        <f>IFERROR(IF(D241="","",IF(K241="","",IF(J241="","",IF(F241="F",VLOOKUP(K241,F!A:M,13,0),IF(F241="M",VLOOKUP(K241,M!A:M,13,0),""))))),0)</f>
        <v/>
      </c>
      <c r="AA241" s="191" t="str">
        <f>IFERROR(IF(D241="","",IF(F241="","",IF(J241="","",IF(K241="","",IF(AND(K241&gt;23,K241&lt;=60),IF(F241="F",VLOOKUP(MROUND(HZ241,0.5),'F-Weight for Length'!K:S,2,0),VLOOKUP(MROUND(HZ241,0.5),'M-Weight for Length'!K:S,2,0)),IF(K241&gt;60,IF(F241="F",VLOOKUP(K241,'F-Weight for Length'!U:AC,2,0),VLOOKUP(K241,'M-Weight for Length'!U:AC,2,0)),IF(F241="F",VLOOKUP(MROUND(HZ241,0.5),'F-Weight for Length'!A:I,2,0),VLOOKUP(MROUND(HZ241,0.5),'M-Weight for Length'!A:I,2,0)))))))),0)</f>
        <v/>
      </c>
      <c r="AB241" s="191" t="str">
        <f>IFERROR(IF(D241="","",IF(F241="","",IF(J241="","",IF(K241="","",IF(AND(K241&gt;23,K241&lt;=60),IF(F241="F",VLOOKUP(MROUND(HZ241,0.5),'F-Weight for Length'!K:S,3,0),VLOOKUP(MROUND(HZ241,0.5),'M-Weight for Length'!K:S,3,0)),IF(K241&gt;60,IF(F241="F",VLOOKUP(K241,'F-Weight for Length'!U:AC,3,0),VLOOKUP(K241,'M-Weight for Length'!U:AC,3,0)),IF(F241="F",VLOOKUP(MROUND(HZ241,0.5),'F-Weight for Length'!A:I,3,0),VLOOKUP(MROUND(HZ241,0.5),'M-Weight for Length'!A:I,3,0)))))))),0)</f>
        <v/>
      </c>
      <c r="AC241" s="191" t="str">
        <f>IFERROR(IF(D241="","",IF(F241="","",IF(J241="","",IF(K241="","",IF(AND(K241&gt;23,K241&lt;=60),IF(F241="F",VLOOKUP(MROUND(HZ241,0.5),'F-Weight for Length'!K:S,4,0),VLOOKUP(MROUND(HZ241,0.5),'M-Weight for Length'!K:S,4,0)),IF(K241&gt;60,IF(F241="F",VLOOKUP(K241,'F-Weight for Length'!U:AC,4,0),VLOOKUP(K241,'M-Weight for Length'!U:AC,4,0)),IF(F241="F",VLOOKUP(MROUND(HZ241,0.5),'F-Weight for Length'!A:I,4,0),VLOOKUP(MROUND(HZ241,0.5),'M-Weight for Length'!A:I,4,0)))))))),0)</f>
        <v/>
      </c>
      <c r="AD241" s="191" t="str">
        <f>IFERROR(IF(D241="","",IF(F241="","",IF(J241="","",IF(K241="","",IF(AND(K241&gt;23,K241&lt;=60),IF(F241="F",VLOOKUP(MROUND(HZ241,0.5),'F-Weight for Length'!K:S,5,0),VLOOKUP(MROUND(HZ241,0.5),'M-Weight for Length'!K:S,5,0)),IF(K241&gt;60,IF(F241="F",VLOOKUP(K241,'F-Weight for Length'!U:AC,5,0),VLOOKUP(K241,'M-Weight for Length'!U:AC,5,0)),IF(F241="F",VLOOKUP(MROUND(HZ241,0.5),'F-Weight for Length'!A:I,5,0),VLOOKUP(MROUND(HZ241,0.5),'M-Weight for Length'!A:I,5,0)))))))),0)</f>
        <v/>
      </c>
      <c r="AE241" s="191" t="str">
        <f>IFERROR(IF(D241="","",IF(F241="","",IF(J241="","",IF(K241="","",IF(AND(K241&gt;23,K241&lt;=60),IF(F241="F",VLOOKUP(MROUND(HZ241,0.5),'F-Weight for Length'!K:S,6,0),VLOOKUP(MROUND(HZ241,0.5),'M-Weight for Length'!K:S,6,0)),IF(K241&gt;60,IF(F241="F",VLOOKUP(K241,'F-Weight for Length'!U:AC,6,0),VLOOKUP(K241,'M-Weight for Length'!U:AC,6,0)),IF(F241="F",VLOOKUP(MROUND(HZ241,0.5),'F-Weight for Length'!A:I,6,0),VLOOKUP(MROUND(HZ241,0.5),'M-Weight for Length'!A:I,6,0)))))))),0)</f>
        <v/>
      </c>
      <c r="AF241" s="191" t="str">
        <f>IFERROR(IF(D241="","",IF(F241="","",IF(J241="","",IF(K241="","",IF(AND(K241&gt;23,K241&lt;=60),IF(F241="F",VLOOKUP(MROUND(HZ241,0.5),'F-Weight for Length'!K:S,7,0),VLOOKUP(MROUND(HZ241,0.5),'M-Weight for Length'!K:S,7,0)),IF(K241&gt;60,IF(F241="F",VLOOKUP(K241,'F-Weight for Length'!U:AC,7,0),VLOOKUP(K241,'M-Weight for Length'!U:AC,7,0)),IF(F241="F",VLOOKUP(MROUND(HZ241,0.5),'F-Weight for Length'!A:I,7,0),VLOOKUP(MROUND(HZ241,0.5),'M-Weight for Length'!A:I,7,0)))))))),0)</f>
        <v/>
      </c>
      <c r="AG241" s="191" t="str">
        <f>IFERROR(IF(D241="","",IF(F241="","",IF(J241="","",IF(K241="","",IF(AND(K241&gt;23,K241&lt;=60),IF(F241="F",VLOOKUP(MROUND(HZ241,0.5),'F-Weight for Length'!K:S,8,0),VLOOKUP(MROUND(HZ241,0.5),'M-Weight for Length'!K:S,8,0)),IF(K241&gt;60,IF(F241="F",VLOOKUP(K241,'F-Weight for Length'!U:AC,8,0),VLOOKUP(K241,'M-Weight for Length'!U:AC,8,0)),IF(F241="F",VLOOKUP(MROUND(HZ241,0.5),'F-Weight for Length'!A:I,8,0),VLOOKUP(MROUND(HZ241,0.5),'M-Weight for Length'!A:I,8,0)))))))),0)</f>
        <v/>
      </c>
      <c r="AH241" s="191" t="str">
        <f>IFERROR(IF(D241="","",IF(F241="","",IF(J241="","",IF(K241="","",IF(AND(K241&gt;23,K241&lt;=60),IF(F241="F",VLOOKUP(MROUND(HZ241,0.5),'F-Weight for Length'!K:S,9,0),VLOOKUP(MROUND(HZ241,0.5),'M-Weight for Length'!K:S,9,0)),IF(K241&gt;60,IF(F241="F",VLOOKUP(K241,'F-Weight for Length'!U:AC,9,0),VLOOKUP(K241,'M-Weight for Length'!U:AC,9,0)),IF(F241="F",VLOOKUP(MROUND(HZ241,0.5),'F-Weight for Length'!A:I,9,0),VLOOKUP(MROUND(HZ241,0.5),'M-Weight for Length'!A:I,9,0)))))))),0)</f>
        <v/>
      </c>
      <c r="AI241" s="192">
        <f t="shared" si="720"/>
        <v>0</v>
      </c>
      <c r="AJ241" s="192">
        <f t="shared" si="721"/>
        <v>0</v>
      </c>
      <c r="AK241" s="192">
        <f t="shared" si="722"/>
        <v>0</v>
      </c>
      <c r="AL241" s="192">
        <f t="shared" si="723"/>
        <v>0</v>
      </c>
      <c r="AM241" s="192">
        <f t="shared" si="724"/>
        <v>0</v>
      </c>
      <c r="AN241" s="192">
        <f t="shared" si="725"/>
        <v>0</v>
      </c>
      <c r="AO241" s="192">
        <f t="shared" si="726"/>
        <v>0</v>
      </c>
      <c r="AP241" s="192">
        <f t="shared" si="727"/>
        <v>0</v>
      </c>
      <c r="AQ241" s="192">
        <f t="shared" si="728"/>
        <v>0</v>
      </c>
      <c r="AR241" s="192">
        <f t="shared" si="729"/>
        <v>0</v>
      </c>
      <c r="AS241" s="192">
        <f t="shared" si="730"/>
        <v>0</v>
      </c>
      <c r="AT241" s="192">
        <f t="shared" si="731"/>
        <v>0</v>
      </c>
      <c r="AU241" s="192">
        <f t="shared" si="732"/>
        <v>0</v>
      </c>
      <c r="AV241" s="192">
        <f t="shared" si="733"/>
        <v>0</v>
      </c>
      <c r="AW241" s="192">
        <f t="shared" si="734"/>
        <v>0</v>
      </c>
      <c r="AX241" s="192">
        <f t="shared" si="735"/>
        <v>0</v>
      </c>
      <c r="AY241" s="192">
        <f t="shared" si="736"/>
        <v>0</v>
      </c>
      <c r="AZ241" s="192">
        <f t="shared" si="737"/>
        <v>0</v>
      </c>
      <c r="BA241" s="192">
        <f t="shared" si="738"/>
        <v>0</v>
      </c>
      <c r="BB241" s="192">
        <f t="shared" si="739"/>
        <v>0</v>
      </c>
      <c r="BC241" s="192">
        <f t="shared" si="740"/>
        <v>0</v>
      </c>
      <c r="BD241" s="192">
        <f t="shared" si="741"/>
        <v>0</v>
      </c>
      <c r="BE241" s="192">
        <f t="shared" si="742"/>
        <v>0</v>
      </c>
      <c r="BF241" s="192">
        <f t="shared" si="743"/>
        <v>0</v>
      </c>
      <c r="BG241" s="192">
        <f t="shared" si="744"/>
        <v>0</v>
      </c>
      <c r="BH241" s="192">
        <f t="shared" si="745"/>
        <v>0</v>
      </c>
      <c r="BI241" s="192">
        <f t="shared" si="746"/>
        <v>0</v>
      </c>
      <c r="BJ241" s="192">
        <f t="shared" si="747"/>
        <v>0</v>
      </c>
      <c r="BK241" s="192">
        <f t="shared" si="748"/>
        <v>0</v>
      </c>
      <c r="BL241" s="192">
        <f t="shared" si="749"/>
        <v>0</v>
      </c>
      <c r="BM241" s="192">
        <f t="shared" si="750"/>
        <v>0</v>
      </c>
      <c r="BN241" s="192">
        <f t="shared" si="751"/>
        <v>0</v>
      </c>
      <c r="BO241" s="192">
        <f t="shared" si="752"/>
        <v>0</v>
      </c>
      <c r="BP241" s="192">
        <f t="shared" si="753"/>
        <v>0</v>
      </c>
      <c r="BQ241" s="192">
        <f t="shared" si="754"/>
        <v>0</v>
      </c>
      <c r="BR241" s="192">
        <f t="shared" si="755"/>
        <v>0</v>
      </c>
      <c r="BS241" s="192">
        <f t="shared" si="756"/>
        <v>0</v>
      </c>
      <c r="BT241" s="192">
        <f t="shared" si="757"/>
        <v>0</v>
      </c>
      <c r="BU241" s="192">
        <f t="shared" si="758"/>
        <v>0</v>
      </c>
      <c r="BV241" s="192">
        <f t="shared" si="759"/>
        <v>0</v>
      </c>
      <c r="BW241" s="192">
        <f t="shared" si="760"/>
        <v>0</v>
      </c>
      <c r="BX241" s="192">
        <f t="shared" si="761"/>
        <v>0</v>
      </c>
      <c r="BY241" s="192">
        <f t="shared" si="762"/>
        <v>0</v>
      </c>
      <c r="BZ241" s="192">
        <f t="shared" si="763"/>
        <v>0</v>
      </c>
      <c r="CA241" s="192">
        <f t="shared" si="764"/>
        <v>0</v>
      </c>
      <c r="CB241" s="192">
        <f t="shared" si="765"/>
        <v>0</v>
      </c>
      <c r="CC241" s="192">
        <f t="shared" si="766"/>
        <v>0</v>
      </c>
      <c r="CD241" s="192">
        <f t="shared" si="767"/>
        <v>0</v>
      </c>
      <c r="CE241" s="192">
        <f t="shared" si="768"/>
        <v>0</v>
      </c>
      <c r="CF241" s="192">
        <f t="shared" si="769"/>
        <v>0</v>
      </c>
      <c r="CG241" s="192">
        <f t="shared" si="770"/>
        <v>0</v>
      </c>
      <c r="CH241" s="192">
        <f t="shared" si="771"/>
        <v>0</v>
      </c>
      <c r="CI241" s="192">
        <f t="shared" si="772"/>
        <v>0</v>
      </c>
      <c r="CJ241" s="192">
        <f t="shared" si="773"/>
        <v>0</v>
      </c>
      <c r="CK241" s="192">
        <f t="shared" si="774"/>
        <v>0</v>
      </c>
      <c r="CL241" s="192">
        <f t="shared" si="775"/>
        <v>0</v>
      </c>
      <c r="CM241" s="192">
        <f t="shared" si="776"/>
        <v>0</v>
      </c>
      <c r="CN241" s="192">
        <f t="shared" si="777"/>
        <v>0</v>
      </c>
      <c r="CO241" s="192">
        <f t="shared" si="778"/>
        <v>0</v>
      </c>
      <c r="CP241" s="192">
        <f t="shared" si="779"/>
        <v>0</v>
      </c>
      <c r="CQ241" s="192">
        <f t="shared" si="780"/>
        <v>0</v>
      </c>
      <c r="CR241" s="192">
        <f t="shared" si="781"/>
        <v>0</v>
      </c>
      <c r="CS241" s="192">
        <f t="shared" si="782"/>
        <v>0</v>
      </c>
      <c r="CT241" s="192">
        <f t="shared" si="783"/>
        <v>0</v>
      </c>
      <c r="CU241" s="192">
        <f t="shared" si="784"/>
        <v>0</v>
      </c>
      <c r="CV241" s="192">
        <f t="shared" si="785"/>
        <v>0</v>
      </c>
      <c r="CW241" s="192">
        <f t="shared" si="786"/>
        <v>0</v>
      </c>
      <c r="CX241" s="192">
        <f t="shared" si="787"/>
        <v>0</v>
      </c>
      <c r="CY241" s="192">
        <f t="shared" si="788"/>
        <v>0</v>
      </c>
      <c r="CZ241" s="192">
        <f t="shared" si="789"/>
        <v>0</v>
      </c>
      <c r="DA241" s="192">
        <f t="shared" si="790"/>
        <v>0</v>
      </c>
      <c r="DB241" s="192">
        <f t="shared" si="791"/>
        <v>0</v>
      </c>
      <c r="DC241" s="192">
        <f t="shared" si="792"/>
        <v>0</v>
      </c>
      <c r="DD241" s="192">
        <f t="shared" si="793"/>
        <v>0</v>
      </c>
      <c r="DE241" s="192">
        <f t="shared" si="794"/>
        <v>0</v>
      </c>
      <c r="DF241" s="192">
        <f t="shared" si="795"/>
        <v>0</v>
      </c>
      <c r="DG241" s="192">
        <f t="shared" si="796"/>
        <v>0</v>
      </c>
      <c r="DH241" s="192">
        <f t="shared" si="797"/>
        <v>0</v>
      </c>
      <c r="DI241" s="192">
        <f t="shared" si="798"/>
        <v>0</v>
      </c>
      <c r="DJ241" s="192">
        <f t="shared" si="799"/>
        <v>0</v>
      </c>
      <c r="DK241" s="192">
        <f t="shared" si="800"/>
        <v>0</v>
      </c>
      <c r="DL241" s="192">
        <f t="shared" si="801"/>
        <v>0</v>
      </c>
      <c r="DM241" s="192">
        <f t="shared" si="802"/>
        <v>0</v>
      </c>
      <c r="DN241" s="192">
        <f t="shared" si="803"/>
        <v>0</v>
      </c>
      <c r="DO241" s="192">
        <f t="shared" si="804"/>
        <v>0</v>
      </c>
      <c r="DP241" s="192">
        <f t="shared" si="805"/>
        <v>0</v>
      </c>
      <c r="DQ241" s="192">
        <f t="shared" si="806"/>
        <v>0</v>
      </c>
      <c r="DR241" s="192">
        <f t="shared" si="807"/>
        <v>0</v>
      </c>
      <c r="DS241" s="192">
        <f t="shared" si="808"/>
        <v>0</v>
      </c>
      <c r="DT241" s="192">
        <f t="shared" si="809"/>
        <v>0</v>
      </c>
      <c r="DU241" s="192">
        <f t="shared" si="810"/>
        <v>0</v>
      </c>
      <c r="DV241" s="193">
        <f t="shared" si="905"/>
        <v>0</v>
      </c>
      <c r="DW241" s="193">
        <f t="shared" si="906"/>
        <v>0</v>
      </c>
      <c r="DX241" s="193">
        <f t="shared" si="907"/>
        <v>0</v>
      </c>
      <c r="DY241" s="193">
        <f t="shared" si="908"/>
        <v>0</v>
      </c>
      <c r="DZ241" s="193">
        <f t="shared" si="909"/>
        <v>0</v>
      </c>
      <c r="EA241" s="192">
        <f t="shared" si="811"/>
        <v>0</v>
      </c>
      <c r="EB241" s="192">
        <f t="shared" si="812"/>
        <v>0</v>
      </c>
      <c r="EC241" s="192">
        <f t="shared" si="813"/>
        <v>0</v>
      </c>
      <c r="ED241" s="192">
        <f t="shared" si="814"/>
        <v>0</v>
      </c>
      <c r="EE241" s="192">
        <f t="shared" si="815"/>
        <v>0</v>
      </c>
      <c r="EF241" s="192">
        <f t="shared" si="816"/>
        <v>0</v>
      </c>
      <c r="EG241" s="192">
        <f t="shared" si="817"/>
        <v>0</v>
      </c>
      <c r="EH241" s="192">
        <f t="shared" si="818"/>
        <v>0</v>
      </c>
      <c r="EI241" s="192">
        <f t="shared" si="819"/>
        <v>0</v>
      </c>
      <c r="EJ241" s="192">
        <f t="shared" si="820"/>
        <v>0</v>
      </c>
      <c r="EK241" s="192">
        <f t="shared" si="821"/>
        <v>0</v>
      </c>
      <c r="EL241" s="192">
        <f t="shared" si="822"/>
        <v>0</v>
      </c>
      <c r="EM241" s="192">
        <f t="shared" si="823"/>
        <v>0</v>
      </c>
      <c r="EN241" s="192">
        <f t="shared" si="824"/>
        <v>0</v>
      </c>
      <c r="EO241" s="192">
        <f t="shared" si="825"/>
        <v>0</v>
      </c>
      <c r="EP241" s="192">
        <f t="shared" si="826"/>
        <v>0</v>
      </c>
      <c r="EQ241" s="192">
        <f t="shared" si="827"/>
        <v>0</v>
      </c>
      <c r="ER241" s="192">
        <f t="shared" si="828"/>
        <v>0</v>
      </c>
      <c r="ES241" s="192">
        <f t="shared" si="829"/>
        <v>0</v>
      </c>
      <c r="ET241" s="192">
        <f t="shared" si="830"/>
        <v>0</v>
      </c>
      <c r="EU241" s="192">
        <f t="shared" si="831"/>
        <v>0</v>
      </c>
      <c r="EV241" s="192">
        <f t="shared" si="832"/>
        <v>0</v>
      </c>
      <c r="EW241" s="192">
        <f t="shared" si="833"/>
        <v>0</v>
      </c>
      <c r="EX241" s="192">
        <f t="shared" si="834"/>
        <v>0</v>
      </c>
      <c r="EY241" s="192">
        <f t="shared" si="835"/>
        <v>0</v>
      </c>
      <c r="EZ241" s="192">
        <f t="shared" si="836"/>
        <v>0</v>
      </c>
      <c r="FA241" s="192">
        <f t="shared" si="837"/>
        <v>0</v>
      </c>
      <c r="FB241" s="192">
        <f t="shared" si="838"/>
        <v>0</v>
      </c>
      <c r="FC241" s="192">
        <f t="shared" si="839"/>
        <v>0</v>
      </c>
      <c r="FD241" s="192">
        <f t="shared" si="840"/>
        <v>0</v>
      </c>
      <c r="FE241" s="192">
        <f t="shared" si="841"/>
        <v>0</v>
      </c>
      <c r="FF241" s="192">
        <f t="shared" si="842"/>
        <v>0</v>
      </c>
      <c r="FG241" s="192">
        <f t="shared" si="843"/>
        <v>0</v>
      </c>
      <c r="FH241" s="192">
        <f t="shared" si="844"/>
        <v>0</v>
      </c>
      <c r="FI241" s="192">
        <f t="shared" si="845"/>
        <v>0</v>
      </c>
      <c r="FJ241" s="192">
        <f t="shared" si="846"/>
        <v>0</v>
      </c>
      <c r="FK241" s="192">
        <f t="shared" si="847"/>
        <v>0</v>
      </c>
      <c r="FL241" s="192">
        <f t="shared" si="848"/>
        <v>0</v>
      </c>
      <c r="FM241" s="192">
        <f t="shared" si="849"/>
        <v>0</v>
      </c>
      <c r="FN241" s="192">
        <f t="shared" si="850"/>
        <v>0</v>
      </c>
      <c r="FO241" s="192">
        <f t="shared" si="851"/>
        <v>0</v>
      </c>
      <c r="FP241" s="192">
        <f t="shared" si="852"/>
        <v>0</v>
      </c>
      <c r="FQ241" s="192">
        <f t="shared" si="853"/>
        <v>0</v>
      </c>
      <c r="FR241" s="192">
        <f t="shared" si="854"/>
        <v>0</v>
      </c>
      <c r="FS241" s="192">
        <f t="shared" si="855"/>
        <v>0</v>
      </c>
      <c r="FT241" s="192">
        <f t="shared" si="856"/>
        <v>0</v>
      </c>
      <c r="FU241" s="192">
        <f t="shared" si="857"/>
        <v>0</v>
      </c>
      <c r="FV241" s="192">
        <f t="shared" si="858"/>
        <v>0</v>
      </c>
      <c r="FW241" s="192">
        <f t="shared" si="859"/>
        <v>0</v>
      </c>
      <c r="FX241" s="192">
        <f t="shared" si="860"/>
        <v>0</v>
      </c>
      <c r="FY241" s="192">
        <f t="shared" si="861"/>
        <v>0</v>
      </c>
      <c r="FZ241" s="192">
        <f t="shared" si="862"/>
        <v>0</v>
      </c>
      <c r="GA241" s="192">
        <f t="shared" si="863"/>
        <v>0</v>
      </c>
      <c r="GB241" s="192">
        <f t="shared" si="864"/>
        <v>0</v>
      </c>
      <c r="GC241" s="192">
        <f t="shared" si="865"/>
        <v>0</v>
      </c>
      <c r="GD241" s="192">
        <f t="shared" si="866"/>
        <v>0</v>
      </c>
      <c r="GE241" s="192">
        <f t="shared" si="867"/>
        <v>0</v>
      </c>
      <c r="GF241" s="192">
        <f t="shared" si="868"/>
        <v>0</v>
      </c>
      <c r="GG241" s="192">
        <f t="shared" si="869"/>
        <v>0</v>
      </c>
      <c r="GH241" s="192">
        <f t="shared" si="870"/>
        <v>0</v>
      </c>
      <c r="GI241" s="192">
        <f t="shared" si="871"/>
        <v>0</v>
      </c>
      <c r="GJ241" s="192">
        <f t="shared" si="872"/>
        <v>0</v>
      </c>
      <c r="GK241" s="192">
        <f t="shared" si="873"/>
        <v>0</v>
      </c>
      <c r="GL241" s="192">
        <f t="shared" si="874"/>
        <v>0</v>
      </c>
      <c r="GM241" s="192">
        <f t="shared" si="875"/>
        <v>0</v>
      </c>
      <c r="GN241" s="192">
        <f t="shared" si="876"/>
        <v>0</v>
      </c>
      <c r="GO241" s="192">
        <f t="shared" si="877"/>
        <v>0</v>
      </c>
      <c r="GP241" s="192">
        <f t="shared" si="878"/>
        <v>0</v>
      </c>
      <c r="GQ241" s="192">
        <f t="shared" si="879"/>
        <v>0</v>
      </c>
      <c r="GR241" s="192">
        <f t="shared" si="880"/>
        <v>0</v>
      </c>
      <c r="GS241" s="192">
        <f t="shared" si="881"/>
        <v>0</v>
      </c>
      <c r="GT241" s="192">
        <f t="shared" si="882"/>
        <v>0</v>
      </c>
      <c r="GU241" s="192">
        <f t="shared" si="883"/>
        <v>0</v>
      </c>
      <c r="GV241" s="192">
        <f t="shared" si="884"/>
        <v>0</v>
      </c>
      <c r="GW241" s="192">
        <f t="shared" si="885"/>
        <v>0</v>
      </c>
      <c r="GX241" s="192">
        <f t="shared" si="886"/>
        <v>0</v>
      </c>
      <c r="GY241" s="192">
        <f t="shared" si="887"/>
        <v>0</v>
      </c>
      <c r="GZ241" s="192">
        <f t="shared" si="888"/>
        <v>0</v>
      </c>
      <c r="HA241" s="192">
        <f t="shared" si="889"/>
        <v>0</v>
      </c>
      <c r="HB241" s="192">
        <f t="shared" si="890"/>
        <v>0</v>
      </c>
      <c r="HC241" s="192">
        <f t="shared" si="891"/>
        <v>0</v>
      </c>
      <c r="HD241" s="192">
        <f t="shared" si="892"/>
        <v>0</v>
      </c>
      <c r="HE241" s="192">
        <f t="shared" si="893"/>
        <v>0</v>
      </c>
      <c r="HF241" s="192">
        <f t="shared" si="894"/>
        <v>0</v>
      </c>
      <c r="HG241" s="192">
        <f t="shared" si="895"/>
        <v>0</v>
      </c>
      <c r="HH241" s="192">
        <f t="shared" si="896"/>
        <v>0</v>
      </c>
      <c r="HI241" s="192">
        <f t="shared" si="897"/>
        <v>0</v>
      </c>
      <c r="HJ241" s="192">
        <f t="shared" si="898"/>
        <v>0</v>
      </c>
      <c r="HK241" s="192">
        <f t="shared" si="899"/>
        <v>0</v>
      </c>
      <c r="HL241" s="192">
        <f t="shared" si="900"/>
        <v>0</v>
      </c>
      <c r="HM241" s="192">
        <f t="shared" si="901"/>
        <v>0</v>
      </c>
      <c r="HN241" s="194">
        <f t="shared" si="910"/>
        <v>0</v>
      </c>
      <c r="HO241" s="194">
        <f t="shared" si="911"/>
        <v>0</v>
      </c>
      <c r="HP241" s="194">
        <f t="shared" si="912"/>
        <v>0</v>
      </c>
      <c r="HQ241" s="194">
        <f t="shared" si="913"/>
        <v>0</v>
      </c>
      <c r="HR241" s="194">
        <f t="shared" si="914"/>
        <v>0</v>
      </c>
      <c r="HS241" s="195" t="str">
        <f t="shared" si="701"/>
        <v/>
      </c>
      <c r="HT241" s="196">
        <f t="shared" si="915"/>
        <v>0</v>
      </c>
      <c r="HU241" s="196">
        <f t="shared" si="916"/>
        <v>0</v>
      </c>
      <c r="HV241" s="197" t="str">
        <f t="shared" si="702"/>
        <v/>
      </c>
      <c r="HW241" s="197" t="str">
        <f t="shared" si="902"/>
        <v/>
      </c>
      <c r="HX241" s="197" t="str">
        <f t="shared" si="903"/>
        <v/>
      </c>
      <c r="HY241" s="195" t="str">
        <f t="shared" si="703"/>
        <v/>
      </c>
      <c r="HZ241" s="30">
        <f t="shared" si="699"/>
        <v>0</v>
      </c>
      <c r="IA241" s="198">
        <f t="shared" si="704"/>
        <v>0</v>
      </c>
      <c r="IB241" s="195"/>
      <c r="IC241" s="195">
        <f t="shared" si="711"/>
        <v>0</v>
      </c>
      <c r="ID241" s="195">
        <f t="shared" si="705"/>
        <v>0</v>
      </c>
      <c r="IE241" s="195">
        <f t="shared" si="904"/>
        <v>0</v>
      </c>
      <c r="IF241" s="195">
        <f t="shared" si="706"/>
        <v>0</v>
      </c>
      <c r="IG241" s="307">
        <f t="shared" si="707"/>
        <v>0</v>
      </c>
      <c r="IH241" s="307">
        <f t="shared" si="708"/>
        <v>0</v>
      </c>
      <c r="II241" s="44">
        <f t="shared" si="709"/>
        <v>0</v>
      </c>
      <c r="IJ241" s="44">
        <f t="shared" si="712"/>
        <v>0</v>
      </c>
      <c r="IK241" s="44">
        <f t="shared" si="713"/>
        <v>0</v>
      </c>
      <c r="IL241" s="44">
        <f t="shared" si="714"/>
        <v>0</v>
      </c>
      <c r="IM241" s="44">
        <f t="shared" si="715"/>
        <v>0</v>
      </c>
      <c r="IN241" s="44">
        <f t="shared" si="716"/>
        <v>0</v>
      </c>
      <c r="IO241" s="44">
        <f t="shared" si="717"/>
        <v>0</v>
      </c>
    </row>
    <row r="242" spans="1:249" ht="18" customHeight="1">
      <c r="A242" s="188">
        <v>236</v>
      </c>
      <c r="B242" s="326"/>
      <c r="C242" s="289"/>
      <c r="D242" s="199"/>
      <c r="E242" s="189"/>
      <c r="F242" s="189"/>
      <c r="G242" s="190"/>
      <c r="H242" s="190"/>
      <c r="I242" s="272"/>
      <c r="J242" s="207"/>
      <c r="K242" s="214" t="str">
        <f t="shared" si="710"/>
        <v/>
      </c>
      <c r="L242" s="200" t="str">
        <f t="shared" si="718"/>
        <v/>
      </c>
      <c r="M242" s="200" t="str">
        <f t="shared" si="719"/>
        <v/>
      </c>
      <c r="N242" s="209" t="str">
        <f t="shared" si="700"/>
        <v/>
      </c>
      <c r="O242" s="208" t="str">
        <f>IFERROR(IF(D242="","",IF(K242="","",IF(I242="","",IF(F242="F",VLOOKUP(K242,F!A:G,2,0),IF(F242="M",VLOOKUP(K242,M!A:G,2,0),""))))),0)</f>
        <v/>
      </c>
      <c r="P242" s="191" t="str">
        <f>IFERROR(IF(D242="","",IF(K242="","",IF(I242="","",IF(F242="F",VLOOKUP(K242,F!A:G,3,0),IF(F242="M",VLOOKUP(K242,M!A:G,3,0),""))))),0)</f>
        <v/>
      </c>
      <c r="Q242" s="191" t="str">
        <f>IFERROR(IF(D242="","",IF(K242="","",IF(I242="","",IF(F242="F",VLOOKUP(K242,F!A:G,4,0),IF(F242="M",VLOOKUP(K242,M!A:G,4,0),""))))),0)</f>
        <v/>
      </c>
      <c r="R242" s="191" t="str">
        <f>IFERROR(IF(D242="","",IF(K242="","",IF(I242="","",IF(F242="F",VLOOKUP(K242,F!A:G,5,0),IF(F242="M",VLOOKUP(K242,M!A:G,5,0),""))))),0)</f>
        <v/>
      </c>
      <c r="S242" s="191" t="str">
        <f>IFERROR(IF(D242="","",IF(K242="","",IF(I242="","",IF(F242="F",VLOOKUP(K242,F!A:G,6,0),IF(F242="M",VLOOKUP(K242,M!A:G,6,0),""))))),0)</f>
        <v/>
      </c>
      <c r="T242" s="191" t="str">
        <f>IFERROR(IF(D242="","",IF(K242="","",IF(I242="","",IF(F242="F",VLOOKUP(K242,F!A:G,7,0),IF(F242="M",VLOOKUP(K242,M!A:G,7,0),""))))),0)</f>
        <v/>
      </c>
      <c r="U242" s="191" t="str">
        <f>IFERROR(IF(D242="","",IF(K242="","",IF(J242="","",IF(F242="F",VLOOKUP(K242,F!A:M,8,0),IF(F242="M",VLOOKUP(K242,M!A:M,8,0),""))))),0)</f>
        <v/>
      </c>
      <c r="V242" s="191" t="str">
        <f>IFERROR(IF(D242="","",IF(K242="","",IF(J242="","",IF(F242="F",VLOOKUP(K242,F!A:M,9,0),IF(F242="M",VLOOKUP(K242,M!A:M,9,0),""))))),0)</f>
        <v/>
      </c>
      <c r="W242" s="191" t="str">
        <f>IFERROR(IF(D242="","",IF(K242="","",IF(J242="","",IF(F242="F",VLOOKUP(K242,F!A:M,10,0),IF(F242="M",VLOOKUP(K242,M!A:M,10,0),""))))),0)</f>
        <v/>
      </c>
      <c r="X242" s="191" t="str">
        <f>IFERROR(IF(D242="","",IF(K242="","",IF(J242="","",IF(F242="F",VLOOKUP(K242,F!A:M,11,0),IF(F242="M",VLOOKUP(K242,M!A:M,11,0),""))))),0)</f>
        <v/>
      </c>
      <c r="Y242" s="191" t="str">
        <f>IFERROR(IF(D242="","",IF(K242="","",IF(J242="","",IF(F242="F",VLOOKUP(K242,F!A:M,12,0),IF(F242="M",VLOOKUP(K242,M!A:M,12,0),""))))),0)</f>
        <v/>
      </c>
      <c r="Z242" s="191" t="str">
        <f>IFERROR(IF(D242="","",IF(K242="","",IF(J242="","",IF(F242="F",VLOOKUP(K242,F!A:M,13,0),IF(F242="M",VLOOKUP(K242,M!A:M,13,0),""))))),0)</f>
        <v/>
      </c>
      <c r="AA242" s="191" t="str">
        <f>IFERROR(IF(D242="","",IF(F242="","",IF(J242="","",IF(K242="","",IF(AND(K242&gt;23,K242&lt;=60),IF(F242="F",VLOOKUP(MROUND(HZ242,0.5),'F-Weight for Length'!K:S,2,0),VLOOKUP(MROUND(HZ242,0.5),'M-Weight for Length'!K:S,2,0)),IF(K242&gt;60,IF(F242="F",VLOOKUP(K242,'F-Weight for Length'!U:AC,2,0),VLOOKUP(K242,'M-Weight for Length'!U:AC,2,0)),IF(F242="F",VLOOKUP(MROUND(HZ242,0.5),'F-Weight for Length'!A:I,2,0),VLOOKUP(MROUND(HZ242,0.5),'M-Weight for Length'!A:I,2,0)))))))),0)</f>
        <v/>
      </c>
      <c r="AB242" s="191" t="str">
        <f>IFERROR(IF(D242="","",IF(F242="","",IF(J242="","",IF(K242="","",IF(AND(K242&gt;23,K242&lt;=60),IF(F242="F",VLOOKUP(MROUND(HZ242,0.5),'F-Weight for Length'!K:S,3,0),VLOOKUP(MROUND(HZ242,0.5),'M-Weight for Length'!K:S,3,0)),IF(K242&gt;60,IF(F242="F",VLOOKUP(K242,'F-Weight for Length'!U:AC,3,0),VLOOKUP(K242,'M-Weight for Length'!U:AC,3,0)),IF(F242="F",VLOOKUP(MROUND(HZ242,0.5),'F-Weight for Length'!A:I,3,0),VLOOKUP(MROUND(HZ242,0.5),'M-Weight for Length'!A:I,3,0)))))))),0)</f>
        <v/>
      </c>
      <c r="AC242" s="191" t="str">
        <f>IFERROR(IF(D242="","",IF(F242="","",IF(J242="","",IF(K242="","",IF(AND(K242&gt;23,K242&lt;=60),IF(F242="F",VLOOKUP(MROUND(HZ242,0.5),'F-Weight for Length'!K:S,4,0),VLOOKUP(MROUND(HZ242,0.5),'M-Weight for Length'!K:S,4,0)),IF(K242&gt;60,IF(F242="F",VLOOKUP(K242,'F-Weight for Length'!U:AC,4,0),VLOOKUP(K242,'M-Weight for Length'!U:AC,4,0)),IF(F242="F",VLOOKUP(MROUND(HZ242,0.5),'F-Weight for Length'!A:I,4,0),VLOOKUP(MROUND(HZ242,0.5),'M-Weight for Length'!A:I,4,0)))))))),0)</f>
        <v/>
      </c>
      <c r="AD242" s="191" t="str">
        <f>IFERROR(IF(D242="","",IF(F242="","",IF(J242="","",IF(K242="","",IF(AND(K242&gt;23,K242&lt;=60),IF(F242="F",VLOOKUP(MROUND(HZ242,0.5),'F-Weight for Length'!K:S,5,0),VLOOKUP(MROUND(HZ242,0.5),'M-Weight for Length'!K:S,5,0)),IF(K242&gt;60,IF(F242="F",VLOOKUP(K242,'F-Weight for Length'!U:AC,5,0),VLOOKUP(K242,'M-Weight for Length'!U:AC,5,0)),IF(F242="F",VLOOKUP(MROUND(HZ242,0.5),'F-Weight for Length'!A:I,5,0),VLOOKUP(MROUND(HZ242,0.5),'M-Weight for Length'!A:I,5,0)))))))),0)</f>
        <v/>
      </c>
      <c r="AE242" s="191" t="str">
        <f>IFERROR(IF(D242="","",IF(F242="","",IF(J242="","",IF(K242="","",IF(AND(K242&gt;23,K242&lt;=60),IF(F242="F",VLOOKUP(MROUND(HZ242,0.5),'F-Weight for Length'!K:S,6,0),VLOOKUP(MROUND(HZ242,0.5),'M-Weight for Length'!K:S,6,0)),IF(K242&gt;60,IF(F242="F",VLOOKUP(K242,'F-Weight for Length'!U:AC,6,0),VLOOKUP(K242,'M-Weight for Length'!U:AC,6,0)),IF(F242="F",VLOOKUP(MROUND(HZ242,0.5),'F-Weight for Length'!A:I,6,0),VLOOKUP(MROUND(HZ242,0.5),'M-Weight for Length'!A:I,6,0)))))))),0)</f>
        <v/>
      </c>
      <c r="AF242" s="191" t="str">
        <f>IFERROR(IF(D242="","",IF(F242="","",IF(J242="","",IF(K242="","",IF(AND(K242&gt;23,K242&lt;=60),IF(F242="F",VLOOKUP(MROUND(HZ242,0.5),'F-Weight for Length'!K:S,7,0),VLOOKUP(MROUND(HZ242,0.5),'M-Weight for Length'!K:S,7,0)),IF(K242&gt;60,IF(F242="F",VLOOKUP(K242,'F-Weight for Length'!U:AC,7,0),VLOOKUP(K242,'M-Weight for Length'!U:AC,7,0)),IF(F242="F",VLOOKUP(MROUND(HZ242,0.5),'F-Weight for Length'!A:I,7,0),VLOOKUP(MROUND(HZ242,0.5),'M-Weight for Length'!A:I,7,0)))))))),0)</f>
        <v/>
      </c>
      <c r="AG242" s="191" t="str">
        <f>IFERROR(IF(D242="","",IF(F242="","",IF(J242="","",IF(K242="","",IF(AND(K242&gt;23,K242&lt;=60),IF(F242="F",VLOOKUP(MROUND(HZ242,0.5),'F-Weight for Length'!K:S,8,0),VLOOKUP(MROUND(HZ242,0.5),'M-Weight for Length'!K:S,8,0)),IF(K242&gt;60,IF(F242="F",VLOOKUP(K242,'F-Weight for Length'!U:AC,8,0),VLOOKUP(K242,'M-Weight for Length'!U:AC,8,0)),IF(F242="F",VLOOKUP(MROUND(HZ242,0.5),'F-Weight for Length'!A:I,8,0),VLOOKUP(MROUND(HZ242,0.5),'M-Weight for Length'!A:I,8,0)))))))),0)</f>
        <v/>
      </c>
      <c r="AH242" s="191" t="str">
        <f>IFERROR(IF(D242="","",IF(F242="","",IF(J242="","",IF(K242="","",IF(AND(K242&gt;23,K242&lt;=60),IF(F242="F",VLOOKUP(MROUND(HZ242,0.5),'F-Weight for Length'!K:S,9,0),VLOOKUP(MROUND(HZ242,0.5),'M-Weight for Length'!K:S,9,0)),IF(K242&gt;60,IF(F242="F",VLOOKUP(K242,'F-Weight for Length'!U:AC,9,0),VLOOKUP(K242,'M-Weight for Length'!U:AC,9,0)),IF(F242="F",VLOOKUP(MROUND(HZ242,0.5),'F-Weight for Length'!A:I,9,0),VLOOKUP(MROUND(HZ242,0.5),'M-Weight for Length'!A:I,9,0)))))))),0)</f>
        <v/>
      </c>
      <c r="AI242" s="192">
        <f t="shared" si="720"/>
        <v>0</v>
      </c>
      <c r="AJ242" s="192">
        <f t="shared" si="721"/>
        <v>0</v>
      </c>
      <c r="AK242" s="192">
        <f t="shared" si="722"/>
        <v>0</v>
      </c>
      <c r="AL242" s="192">
        <f t="shared" si="723"/>
        <v>0</v>
      </c>
      <c r="AM242" s="192">
        <f t="shared" si="724"/>
        <v>0</v>
      </c>
      <c r="AN242" s="192">
        <f t="shared" si="725"/>
        <v>0</v>
      </c>
      <c r="AO242" s="192">
        <f t="shared" si="726"/>
        <v>0</v>
      </c>
      <c r="AP242" s="192">
        <f t="shared" si="727"/>
        <v>0</v>
      </c>
      <c r="AQ242" s="192">
        <f t="shared" si="728"/>
        <v>0</v>
      </c>
      <c r="AR242" s="192">
        <f t="shared" si="729"/>
        <v>0</v>
      </c>
      <c r="AS242" s="192">
        <f t="shared" si="730"/>
        <v>0</v>
      </c>
      <c r="AT242" s="192">
        <f t="shared" si="731"/>
        <v>0</v>
      </c>
      <c r="AU242" s="192">
        <f t="shared" si="732"/>
        <v>0</v>
      </c>
      <c r="AV242" s="192">
        <f t="shared" si="733"/>
        <v>0</v>
      </c>
      <c r="AW242" s="192">
        <f t="shared" si="734"/>
        <v>0</v>
      </c>
      <c r="AX242" s="192">
        <f t="shared" si="735"/>
        <v>0</v>
      </c>
      <c r="AY242" s="192">
        <f t="shared" si="736"/>
        <v>0</v>
      </c>
      <c r="AZ242" s="192">
        <f t="shared" si="737"/>
        <v>0</v>
      </c>
      <c r="BA242" s="192">
        <f t="shared" si="738"/>
        <v>0</v>
      </c>
      <c r="BB242" s="192">
        <f t="shared" si="739"/>
        <v>0</v>
      </c>
      <c r="BC242" s="192">
        <f t="shared" si="740"/>
        <v>0</v>
      </c>
      <c r="BD242" s="192">
        <f t="shared" si="741"/>
        <v>0</v>
      </c>
      <c r="BE242" s="192">
        <f t="shared" si="742"/>
        <v>0</v>
      </c>
      <c r="BF242" s="192">
        <f t="shared" si="743"/>
        <v>0</v>
      </c>
      <c r="BG242" s="192">
        <f t="shared" si="744"/>
        <v>0</v>
      </c>
      <c r="BH242" s="192">
        <f t="shared" si="745"/>
        <v>0</v>
      </c>
      <c r="BI242" s="192">
        <f t="shared" si="746"/>
        <v>0</v>
      </c>
      <c r="BJ242" s="192">
        <f t="shared" si="747"/>
        <v>0</v>
      </c>
      <c r="BK242" s="192">
        <f t="shared" si="748"/>
        <v>0</v>
      </c>
      <c r="BL242" s="192">
        <f t="shared" si="749"/>
        <v>0</v>
      </c>
      <c r="BM242" s="192">
        <f t="shared" si="750"/>
        <v>0</v>
      </c>
      <c r="BN242" s="192">
        <f t="shared" si="751"/>
        <v>0</v>
      </c>
      <c r="BO242" s="192">
        <f t="shared" si="752"/>
        <v>0</v>
      </c>
      <c r="BP242" s="192">
        <f t="shared" si="753"/>
        <v>0</v>
      </c>
      <c r="BQ242" s="192">
        <f t="shared" si="754"/>
        <v>0</v>
      </c>
      <c r="BR242" s="192">
        <f t="shared" si="755"/>
        <v>0</v>
      </c>
      <c r="BS242" s="192">
        <f t="shared" si="756"/>
        <v>0</v>
      </c>
      <c r="BT242" s="192">
        <f t="shared" si="757"/>
        <v>0</v>
      </c>
      <c r="BU242" s="192">
        <f t="shared" si="758"/>
        <v>0</v>
      </c>
      <c r="BV242" s="192">
        <f t="shared" si="759"/>
        <v>0</v>
      </c>
      <c r="BW242" s="192">
        <f t="shared" si="760"/>
        <v>0</v>
      </c>
      <c r="BX242" s="192">
        <f t="shared" si="761"/>
        <v>0</v>
      </c>
      <c r="BY242" s="192">
        <f t="shared" si="762"/>
        <v>0</v>
      </c>
      <c r="BZ242" s="192">
        <f t="shared" si="763"/>
        <v>0</v>
      </c>
      <c r="CA242" s="192">
        <f t="shared" si="764"/>
        <v>0</v>
      </c>
      <c r="CB242" s="192">
        <f t="shared" si="765"/>
        <v>0</v>
      </c>
      <c r="CC242" s="192">
        <f t="shared" si="766"/>
        <v>0</v>
      </c>
      <c r="CD242" s="192">
        <f t="shared" si="767"/>
        <v>0</v>
      </c>
      <c r="CE242" s="192">
        <f t="shared" si="768"/>
        <v>0</v>
      </c>
      <c r="CF242" s="192">
        <f t="shared" si="769"/>
        <v>0</v>
      </c>
      <c r="CG242" s="192">
        <f t="shared" si="770"/>
        <v>0</v>
      </c>
      <c r="CH242" s="192">
        <f t="shared" si="771"/>
        <v>0</v>
      </c>
      <c r="CI242" s="192">
        <f t="shared" si="772"/>
        <v>0</v>
      </c>
      <c r="CJ242" s="192">
        <f t="shared" si="773"/>
        <v>0</v>
      </c>
      <c r="CK242" s="192">
        <f t="shared" si="774"/>
        <v>0</v>
      </c>
      <c r="CL242" s="192">
        <f t="shared" si="775"/>
        <v>0</v>
      </c>
      <c r="CM242" s="192">
        <f t="shared" si="776"/>
        <v>0</v>
      </c>
      <c r="CN242" s="192">
        <f t="shared" si="777"/>
        <v>0</v>
      </c>
      <c r="CO242" s="192">
        <f t="shared" si="778"/>
        <v>0</v>
      </c>
      <c r="CP242" s="192">
        <f t="shared" si="779"/>
        <v>0</v>
      </c>
      <c r="CQ242" s="192">
        <f t="shared" si="780"/>
        <v>0</v>
      </c>
      <c r="CR242" s="192">
        <f t="shared" si="781"/>
        <v>0</v>
      </c>
      <c r="CS242" s="192">
        <f t="shared" si="782"/>
        <v>0</v>
      </c>
      <c r="CT242" s="192">
        <f t="shared" si="783"/>
        <v>0</v>
      </c>
      <c r="CU242" s="192">
        <f t="shared" si="784"/>
        <v>0</v>
      </c>
      <c r="CV242" s="192">
        <f t="shared" si="785"/>
        <v>0</v>
      </c>
      <c r="CW242" s="192">
        <f t="shared" si="786"/>
        <v>0</v>
      </c>
      <c r="CX242" s="192">
        <f t="shared" si="787"/>
        <v>0</v>
      </c>
      <c r="CY242" s="192">
        <f t="shared" si="788"/>
        <v>0</v>
      </c>
      <c r="CZ242" s="192">
        <f t="shared" si="789"/>
        <v>0</v>
      </c>
      <c r="DA242" s="192">
        <f t="shared" si="790"/>
        <v>0</v>
      </c>
      <c r="DB242" s="192">
        <f t="shared" si="791"/>
        <v>0</v>
      </c>
      <c r="DC242" s="192">
        <f t="shared" si="792"/>
        <v>0</v>
      </c>
      <c r="DD242" s="192">
        <f t="shared" si="793"/>
        <v>0</v>
      </c>
      <c r="DE242" s="192">
        <f t="shared" si="794"/>
        <v>0</v>
      </c>
      <c r="DF242" s="192">
        <f t="shared" si="795"/>
        <v>0</v>
      </c>
      <c r="DG242" s="192">
        <f t="shared" si="796"/>
        <v>0</v>
      </c>
      <c r="DH242" s="192">
        <f t="shared" si="797"/>
        <v>0</v>
      </c>
      <c r="DI242" s="192">
        <f t="shared" si="798"/>
        <v>0</v>
      </c>
      <c r="DJ242" s="192">
        <f t="shared" si="799"/>
        <v>0</v>
      </c>
      <c r="DK242" s="192">
        <f t="shared" si="800"/>
        <v>0</v>
      </c>
      <c r="DL242" s="192">
        <f t="shared" si="801"/>
        <v>0</v>
      </c>
      <c r="DM242" s="192">
        <f t="shared" si="802"/>
        <v>0</v>
      </c>
      <c r="DN242" s="192">
        <f t="shared" si="803"/>
        <v>0</v>
      </c>
      <c r="DO242" s="192">
        <f t="shared" si="804"/>
        <v>0</v>
      </c>
      <c r="DP242" s="192">
        <f t="shared" si="805"/>
        <v>0</v>
      </c>
      <c r="DQ242" s="192">
        <f t="shared" si="806"/>
        <v>0</v>
      </c>
      <c r="DR242" s="192">
        <f t="shared" si="807"/>
        <v>0</v>
      </c>
      <c r="DS242" s="192">
        <f t="shared" si="808"/>
        <v>0</v>
      </c>
      <c r="DT242" s="192">
        <f t="shared" si="809"/>
        <v>0</v>
      </c>
      <c r="DU242" s="192">
        <f t="shared" si="810"/>
        <v>0</v>
      </c>
      <c r="DV242" s="193">
        <f t="shared" si="905"/>
        <v>0</v>
      </c>
      <c r="DW242" s="193">
        <f t="shared" si="906"/>
        <v>0</v>
      </c>
      <c r="DX242" s="193">
        <f t="shared" si="907"/>
        <v>0</v>
      </c>
      <c r="DY242" s="193">
        <f t="shared" si="908"/>
        <v>0</v>
      </c>
      <c r="DZ242" s="193">
        <f t="shared" si="909"/>
        <v>0</v>
      </c>
      <c r="EA242" s="192">
        <f t="shared" si="811"/>
        <v>0</v>
      </c>
      <c r="EB242" s="192">
        <f t="shared" si="812"/>
        <v>0</v>
      </c>
      <c r="EC242" s="192">
        <f t="shared" si="813"/>
        <v>0</v>
      </c>
      <c r="ED242" s="192">
        <f t="shared" si="814"/>
        <v>0</v>
      </c>
      <c r="EE242" s="192">
        <f t="shared" si="815"/>
        <v>0</v>
      </c>
      <c r="EF242" s="192">
        <f t="shared" si="816"/>
        <v>0</v>
      </c>
      <c r="EG242" s="192">
        <f t="shared" si="817"/>
        <v>0</v>
      </c>
      <c r="EH242" s="192">
        <f t="shared" si="818"/>
        <v>0</v>
      </c>
      <c r="EI242" s="192">
        <f t="shared" si="819"/>
        <v>0</v>
      </c>
      <c r="EJ242" s="192">
        <f t="shared" si="820"/>
        <v>0</v>
      </c>
      <c r="EK242" s="192">
        <f t="shared" si="821"/>
        <v>0</v>
      </c>
      <c r="EL242" s="192">
        <f t="shared" si="822"/>
        <v>0</v>
      </c>
      <c r="EM242" s="192">
        <f t="shared" si="823"/>
        <v>0</v>
      </c>
      <c r="EN242" s="192">
        <f t="shared" si="824"/>
        <v>0</v>
      </c>
      <c r="EO242" s="192">
        <f t="shared" si="825"/>
        <v>0</v>
      </c>
      <c r="EP242" s="192">
        <f t="shared" si="826"/>
        <v>0</v>
      </c>
      <c r="EQ242" s="192">
        <f t="shared" si="827"/>
        <v>0</v>
      </c>
      <c r="ER242" s="192">
        <f t="shared" si="828"/>
        <v>0</v>
      </c>
      <c r="ES242" s="192">
        <f t="shared" si="829"/>
        <v>0</v>
      </c>
      <c r="ET242" s="192">
        <f t="shared" si="830"/>
        <v>0</v>
      </c>
      <c r="EU242" s="192">
        <f t="shared" si="831"/>
        <v>0</v>
      </c>
      <c r="EV242" s="192">
        <f t="shared" si="832"/>
        <v>0</v>
      </c>
      <c r="EW242" s="192">
        <f t="shared" si="833"/>
        <v>0</v>
      </c>
      <c r="EX242" s="192">
        <f t="shared" si="834"/>
        <v>0</v>
      </c>
      <c r="EY242" s="192">
        <f t="shared" si="835"/>
        <v>0</v>
      </c>
      <c r="EZ242" s="192">
        <f t="shared" si="836"/>
        <v>0</v>
      </c>
      <c r="FA242" s="192">
        <f t="shared" si="837"/>
        <v>0</v>
      </c>
      <c r="FB242" s="192">
        <f t="shared" si="838"/>
        <v>0</v>
      </c>
      <c r="FC242" s="192">
        <f t="shared" si="839"/>
        <v>0</v>
      </c>
      <c r="FD242" s="192">
        <f t="shared" si="840"/>
        <v>0</v>
      </c>
      <c r="FE242" s="192">
        <f t="shared" si="841"/>
        <v>0</v>
      </c>
      <c r="FF242" s="192">
        <f t="shared" si="842"/>
        <v>0</v>
      </c>
      <c r="FG242" s="192">
        <f t="shared" si="843"/>
        <v>0</v>
      </c>
      <c r="FH242" s="192">
        <f t="shared" si="844"/>
        <v>0</v>
      </c>
      <c r="FI242" s="192">
        <f t="shared" si="845"/>
        <v>0</v>
      </c>
      <c r="FJ242" s="192">
        <f t="shared" si="846"/>
        <v>0</v>
      </c>
      <c r="FK242" s="192">
        <f t="shared" si="847"/>
        <v>0</v>
      </c>
      <c r="FL242" s="192">
        <f t="shared" si="848"/>
        <v>0</v>
      </c>
      <c r="FM242" s="192">
        <f t="shared" si="849"/>
        <v>0</v>
      </c>
      <c r="FN242" s="192">
        <f t="shared" si="850"/>
        <v>0</v>
      </c>
      <c r="FO242" s="192">
        <f t="shared" si="851"/>
        <v>0</v>
      </c>
      <c r="FP242" s="192">
        <f t="shared" si="852"/>
        <v>0</v>
      </c>
      <c r="FQ242" s="192">
        <f t="shared" si="853"/>
        <v>0</v>
      </c>
      <c r="FR242" s="192">
        <f t="shared" si="854"/>
        <v>0</v>
      </c>
      <c r="FS242" s="192">
        <f t="shared" si="855"/>
        <v>0</v>
      </c>
      <c r="FT242" s="192">
        <f t="shared" si="856"/>
        <v>0</v>
      </c>
      <c r="FU242" s="192">
        <f t="shared" si="857"/>
        <v>0</v>
      </c>
      <c r="FV242" s="192">
        <f t="shared" si="858"/>
        <v>0</v>
      </c>
      <c r="FW242" s="192">
        <f t="shared" si="859"/>
        <v>0</v>
      </c>
      <c r="FX242" s="192">
        <f t="shared" si="860"/>
        <v>0</v>
      </c>
      <c r="FY242" s="192">
        <f t="shared" si="861"/>
        <v>0</v>
      </c>
      <c r="FZ242" s="192">
        <f t="shared" si="862"/>
        <v>0</v>
      </c>
      <c r="GA242" s="192">
        <f t="shared" si="863"/>
        <v>0</v>
      </c>
      <c r="GB242" s="192">
        <f t="shared" si="864"/>
        <v>0</v>
      </c>
      <c r="GC242" s="192">
        <f t="shared" si="865"/>
        <v>0</v>
      </c>
      <c r="GD242" s="192">
        <f t="shared" si="866"/>
        <v>0</v>
      </c>
      <c r="GE242" s="192">
        <f t="shared" si="867"/>
        <v>0</v>
      </c>
      <c r="GF242" s="192">
        <f t="shared" si="868"/>
        <v>0</v>
      </c>
      <c r="GG242" s="192">
        <f t="shared" si="869"/>
        <v>0</v>
      </c>
      <c r="GH242" s="192">
        <f t="shared" si="870"/>
        <v>0</v>
      </c>
      <c r="GI242" s="192">
        <f t="shared" si="871"/>
        <v>0</v>
      </c>
      <c r="GJ242" s="192">
        <f t="shared" si="872"/>
        <v>0</v>
      </c>
      <c r="GK242" s="192">
        <f t="shared" si="873"/>
        <v>0</v>
      </c>
      <c r="GL242" s="192">
        <f t="shared" si="874"/>
        <v>0</v>
      </c>
      <c r="GM242" s="192">
        <f t="shared" si="875"/>
        <v>0</v>
      </c>
      <c r="GN242" s="192">
        <f t="shared" si="876"/>
        <v>0</v>
      </c>
      <c r="GO242" s="192">
        <f t="shared" si="877"/>
        <v>0</v>
      </c>
      <c r="GP242" s="192">
        <f t="shared" si="878"/>
        <v>0</v>
      </c>
      <c r="GQ242" s="192">
        <f t="shared" si="879"/>
        <v>0</v>
      </c>
      <c r="GR242" s="192">
        <f t="shared" si="880"/>
        <v>0</v>
      </c>
      <c r="GS242" s="192">
        <f t="shared" si="881"/>
        <v>0</v>
      </c>
      <c r="GT242" s="192">
        <f t="shared" si="882"/>
        <v>0</v>
      </c>
      <c r="GU242" s="192">
        <f t="shared" si="883"/>
        <v>0</v>
      </c>
      <c r="GV242" s="192">
        <f t="shared" si="884"/>
        <v>0</v>
      </c>
      <c r="GW242" s="192">
        <f t="shared" si="885"/>
        <v>0</v>
      </c>
      <c r="GX242" s="192">
        <f t="shared" si="886"/>
        <v>0</v>
      </c>
      <c r="GY242" s="192">
        <f t="shared" si="887"/>
        <v>0</v>
      </c>
      <c r="GZ242" s="192">
        <f t="shared" si="888"/>
        <v>0</v>
      </c>
      <c r="HA242" s="192">
        <f t="shared" si="889"/>
        <v>0</v>
      </c>
      <c r="HB242" s="192">
        <f t="shared" si="890"/>
        <v>0</v>
      </c>
      <c r="HC242" s="192">
        <f t="shared" si="891"/>
        <v>0</v>
      </c>
      <c r="HD242" s="192">
        <f t="shared" si="892"/>
        <v>0</v>
      </c>
      <c r="HE242" s="192">
        <f t="shared" si="893"/>
        <v>0</v>
      </c>
      <c r="HF242" s="192">
        <f t="shared" si="894"/>
        <v>0</v>
      </c>
      <c r="HG242" s="192">
        <f t="shared" si="895"/>
        <v>0</v>
      </c>
      <c r="HH242" s="192">
        <f t="shared" si="896"/>
        <v>0</v>
      </c>
      <c r="HI242" s="192">
        <f t="shared" si="897"/>
        <v>0</v>
      </c>
      <c r="HJ242" s="192">
        <f t="shared" si="898"/>
        <v>0</v>
      </c>
      <c r="HK242" s="192">
        <f t="shared" si="899"/>
        <v>0</v>
      </c>
      <c r="HL242" s="192">
        <f t="shared" si="900"/>
        <v>0</v>
      </c>
      <c r="HM242" s="192">
        <f t="shared" si="901"/>
        <v>0</v>
      </c>
      <c r="HN242" s="194">
        <f t="shared" si="910"/>
        <v>0</v>
      </c>
      <c r="HO242" s="194">
        <f t="shared" si="911"/>
        <v>0</v>
      </c>
      <c r="HP242" s="194">
        <f t="shared" si="912"/>
        <v>0</v>
      </c>
      <c r="HQ242" s="194">
        <f t="shared" si="913"/>
        <v>0</v>
      </c>
      <c r="HR242" s="194">
        <f t="shared" si="914"/>
        <v>0</v>
      </c>
      <c r="HS242" s="195" t="str">
        <f t="shared" si="701"/>
        <v/>
      </c>
      <c r="HT242" s="196">
        <f t="shared" si="915"/>
        <v>0</v>
      </c>
      <c r="HU242" s="196">
        <f t="shared" si="916"/>
        <v>0</v>
      </c>
      <c r="HV242" s="197" t="str">
        <f t="shared" si="702"/>
        <v/>
      </c>
      <c r="HW242" s="197" t="str">
        <f t="shared" si="902"/>
        <v/>
      </c>
      <c r="HX242" s="197" t="str">
        <f t="shared" si="903"/>
        <v/>
      </c>
      <c r="HY242" s="195" t="str">
        <f t="shared" si="703"/>
        <v/>
      </c>
      <c r="HZ242" s="30">
        <f t="shared" si="699"/>
        <v>0</v>
      </c>
      <c r="IA242" s="198">
        <f t="shared" si="704"/>
        <v>0</v>
      </c>
      <c r="IB242" s="195"/>
      <c r="IC242" s="195">
        <f t="shared" si="711"/>
        <v>0</v>
      </c>
      <c r="ID242" s="195">
        <f t="shared" si="705"/>
        <v>0</v>
      </c>
      <c r="IE242" s="195">
        <f t="shared" si="904"/>
        <v>0</v>
      </c>
      <c r="IF242" s="195">
        <f t="shared" si="706"/>
        <v>0</v>
      </c>
      <c r="IG242" s="307">
        <f t="shared" si="707"/>
        <v>0</v>
      </c>
      <c r="IH242" s="307">
        <f t="shared" si="708"/>
        <v>0</v>
      </c>
      <c r="II242" s="44">
        <f t="shared" si="709"/>
        <v>0</v>
      </c>
      <c r="IJ242" s="44">
        <f t="shared" si="712"/>
        <v>0</v>
      </c>
      <c r="IK242" s="44">
        <f t="shared" si="713"/>
        <v>0</v>
      </c>
      <c r="IL242" s="44">
        <f t="shared" si="714"/>
        <v>0</v>
      </c>
      <c r="IM242" s="44">
        <f t="shared" si="715"/>
        <v>0</v>
      </c>
      <c r="IN242" s="44">
        <f t="shared" si="716"/>
        <v>0</v>
      </c>
      <c r="IO242" s="44">
        <f t="shared" si="717"/>
        <v>0</v>
      </c>
    </row>
    <row r="243" spans="1:249" ht="18" customHeight="1">
      <c r="A243" s="188">
        <v>237</v>
      </c>
      <c r="B243" s="326"/>
      <c r="C243" s="289"/>
      <c r="D243" s="199"/>
      <c r="E243" s="189"/>
      <c r="F243" s="189"/>
      <c r="G243" s="190"/>
      <c r="H243" s="190"/>
      <c r="I243" s="272"/>
      <c r="J243" s="207"/>
      <c r="K243" s="214" t="str">
        <f t="shared" si="710"/>
        <v/>
      </c>
      <c r="L243" s="200" t="str">
        <f t="shared" si="718"/>
        <v/>
      </c>
      <c r="M243" s="200" t="str">
        <f t="shared" si="719"/>
        <v/>
      </c>
      <c r="N243" s="209" t="str">
        <f t="shared" si="700"/>
        <v/>
      </c>
      <c r="O243" s="208" t="str">
        <f>IFERROR(IF(D243="","",IF(K243="","",IF(I243="","",IF(F243="F",VLOOKUP(K243,F!A:G,2,0),IF(F243="M",VLOOKUP(K243,M!A:G,2,0),""))))),0)</f>
        <v/>
      </c>
      <c r="P243" s="191" t="str">
        <f>IFERROR(IF(D243="","",IF(K243="","",IF(I243="","",IF(F243="F",VLOOKUP(K243,F!A:G,3,0),IF(F243="M",VLOOKUP(K243,M!A:G,3,0),""))))),0)</f>
        <v/>
      </c>
      <c r="Q243" s="191" t="str">
        <f>IFERROR(IF(D243="","",IF(K243="","",IF(I243="","",IF(F243="F",VLOOKUP(K243,F!A:G,4,0),IF(F243="M",VLOOKUP(K243,M!A:G,4,0),""))))),0)</f>
        <v/>
      </c>
      <c r="R243" s="191" t="str">
        <f>IFERROR(IF(D243="","",IF(K243="","",IF(I243="","",IF(F243="F",VLOOKUP(K243,F!A:G,5,0),IF(F243="M",VLOOKUP(K243,M!A:G,5,0),""))))),0)</f>
        <v/>
      </c>
      <c r="S243" s="191" t="str">
        <f>IFERROR(IF(D243="","",IF(K243="","",IF(I243="","",IF(F243="F",VLOOKUP(K243,F!A:G,6,0),IF(F243="M",VLOOKUP(K243,M!A:G,6,0),""))))),0)</f>
        <v/>
      </c>
      <c r="T243" s="191" t="str">
        <f>IFERROR(IF(D243="","",IF(K243="","",IF(I243="","",IF(F243="F",VLOOKUP(K243,F!A:G,7,0),IF(F243="M",VLOOKUP(K243,M!A:G,7,0),""))))),0)</f>
        <v/>
      </c>
      <c r="U243" s="191" t="str">
        <f>IFERROR(IF(D243="","",IF(K243="","",IF(J243="","",IF(F243="F",VLOOKUP(K243,F!A:M,8,0),IF(F243="M",VLOOKUP(K243,M!A:M,8,0),""))))),0)</f>
        <v/>
      </c>
      <c r="V243" s="191" t="str">
        <f>IFERROR(IF(D243="","",IF(K243="","",IF(J243="","",IF(F243="F",VLOOKUP(K243,F!A:M,9,0),IF(F243="M",VLOOKUP(K243,M!A:M,9,0),""))))),0)</f>
        <v/>
      </c>
      <c r="W243" s="191" t="str">
        <f>IFERROR(IF(D243="","",IF(K243="","",IF(J243="","",IF(F243="F",VLOOKUP(K243,F!A:M,10,0),IF(F243="M",VLOOKUP(K243,M!A:M,10,0),""))))),0)</f>
        <v/>
      </c>
      <c r="X243" s="191" t="str">
        <f>IFERROR(IF(D243="","",IF(K243="","",IF(J243="","",IF(F243="F",VLOOKUP(K243,F!A:M,11,0),IF(F243="M",VLOOKUP(K243,M!A:M,11,0),""))))),0)</f>
        <v/>
      </c>
      <c r="Y243" s="191" t="str">
        <f>IFERROR(IF(D243="","",IF(K243="","",IF(J243="","",IF(F243="F",VLOOKUP(K243,F!A:M,12,0),IF(F243="M",VLOOKUP(K243,M!A:M,12,0),""))))),0)</f>
        <v/>
      </c>
      <c r="Z243" s="191" t="str">
        <f>IFERROR(IF(D243="","",IF(K243="","",IF(J243="","",IF(F243="F",VLOOKUP(K243,F!A:M,13,0),IF(F243="M",VLOOKUP(K243,M!A:M,13,0),""))))),0)</f>
        <v/>
      </c>
      <c r="AA243" s="191" t="str">
        <f>IFERROR(IF(D243="","",IF(F243="","",IF(J243="","",IF(K243="","",IF(AND(K243&gt;23,K243&lt;=60),IF(F243="F",VLOOKUP(MROUND(HZ243,0.5),'F-Weight for Length'!K:S,2,0),VLOOKUP(MROUND(HZ243,0.5),'M-Weight for Length'!K:S,2,0)),IF(K243&gt;60,IF(F243="F",VLOOKUP(K243,'F-Weight for Length'!U:AC,2,0),VLOOKUP(K243,'M-Weight for Length'!U:AC,2,0)),IF(F243="F",VLOOKUP(MROUND(HZ243,0.5),'F-Weight for Length'!A:I,2,0),VLOOKUP(MROUND(HZ243,0.5),'M-Weight for Length'!A:I,2,0)))))))),0)</f>
        <v/>
      </c>
      <c r="AB243" s="191" t="str">
        <f>IFERROR(IF(D243="","",IF(F243="","",IF(J243="","",IF(K243="","",IF(AND(K243&gt;23,K243&lt;=60),IF(F243="F",VLOOKUP(MROUND(HZ243,0.5),'F-Weight for Length'!K:S,3,0),VLOOKUP(MROUND(HZ243,0.5),'M-Weight for Length'!K:S,3,0)),IF(K243&gt;60,IF(F243="F",VLOOKUP(K243,'F-Weight for Length'!U:AC,3,0),VLOOKUP(K243,'M-Weight for Length'!U:AC,3,0)),IF(F243="F",VLOOKUP(MROUND(HZ243,0.5),'F-Weight for Length'!A:I,3,0),VLOOKUP(MROUND(HZ243,0.5),'M-Weight for Length'!A:I,3,0)))))))),0)</f>
        <v/>
      </c>
      <c r="AC243" s="191" t="str">
        <f>IFERROR(IF(D243="","",IF(F243="","",IF(J243="","",IF(K243="","",IF(AND(K243&gt;23,K243&lt;=60),IF(F243="F",VLOOKUP(MROUND(HZ243,0.5),'F-Weight for Length'!K:S,4,0),VLOOKUP(MROUND(HZ243,0.5),'M-Weight for Length'!K:S,4,0)),IF(K243&gt;60,IF(F243="F",VLOOKUP(K243,'F-Weight for Length'!U:AC,4,0),VLOOKUP(K243,'M-Weight for Length'!U:AC,4,0)),IF(F243="F",VLOOKUP(MROUND(HZ243,0.5),'F-Weight for Length'!A:I,4,0),VLOOKUP(MROUND(HZ243,0.5),'M-Weight for Length'!A:I,4,0)))))))),0)</f>
        <v/>
      </c>
      <c r="AD243" s="191" t="str">
        <f>IFERROR(IF(D243="","",IF(F243="","",IF(J243="","",IF(K243="","",IF(AND(K243&gt;23,K243&lt;=60),IF(F243="F",VLOOKUP(MROUND(HZ243,0.5),'F-Weight for Length'!K:S,5,0),VLOOKUP(MROUND(HZ243,0.5),'M-Weight for Length'!K:S,5,0)),IF(K243&gt;60,IF(F243="F",VLOOKUP(K243,'F-Weight for Length'!U:AC,5,0),VLOOKUP(K243,'M-Weight for Length'!U:AC,5,0)),IF(F243="F",VLOOKUP(MROUND(HZ243,0.5),'F-Weight for Length'!A:I,5,0),VLOOKUP(MROUND(HZ243,0.5),'M-Weight for Length'!A:I,5,0)))))))),0)</f>
        <v/>
      </c>
      <c r="AE243" s="191" t="str">
        <f>IFERROR(IF(D243="","",IF(F243="","",IF(J243="","",IF(K243="","",IF(AND(K243&gt;23,K243&lt;=60),IF(F243="F",VLOOKUP(MROUND(HZ243,0.5),'F-Weight for Length'!K:S,6,0),VLOOKUP(MROUND(HZ243,0.5),'M-Weight for Length'!K:S,6,0)),IF(K243&gt;60,IF(F243="F",VLOOKUP(K243,'F-Weight for Length'!U:AC,6,0),VLOOKUP(K243,'M-Weight for Length'!U:AC,6,0)),IF(F243="F",VLOOKUP(MROUND(HZ243,0.5),'F-Weight for Length'!A:I,6,0),VLOOKUP(MROUND(HZ243,0.5),'M-Weight for Length'!A:I,6,0)))))))),0)</f>
        <v/>
      </c>
      <c r="AF243" s="191" t="str">
        <f>IFERROR(IF(D243="","",IF(F243="","",IF(J243="","",IF(K243="","",IF(AND(K243&gt;23,K243&lt;=60),IF(F243="F",VLOOKUP(MROUND(HZ243,0.5),'F-Weight for Length'!K:S,7,0),VLOOKUP(MROUND(HZ243,0.5),'M-Weight for Length'!K:S,7,0)),IF(K243&gt;60,IF(F243="F",VLOOKUP(K243,'F-Weight for Length'!U:AC,7,0),VLOOKUP(K243,'M-Weight for Length'!U:AC,7,0)),IF(F243="F",VLOOKUP(MROUND(HZ243,0.5),'F-Weight for Length'!A:I,7,0),VLOOKUP(MROUND(HZ243,0.5),'M-Weight for Length'!A:I,7,0)))))))),0)</f>
        <v/>
      </c>
      <c r="AG243" s="191" t="str">
        <f>IFERROR(IF(D243="","",IF(F243="","",IF(J243="","",IF(K243="","",IF(AND(K243&gt;23,K243&lt;=60),IF(F243="F",VLOOKUP(MROUND(HZ243,0.5),'F-Weight for Length'!K:S,8,0),VLOOKUP(MROUND(HZ243,0.5),'M-Weight for Length'!K:S,8,0)),IF(K243&gt;60,IF(F243="F",VLOOKUP(K243,'F-Weight for Length'!U:AC,8,0),VLOOKUP(K243,'M-Weight for Length'!U:AC,8,0)),IF(F243="F",VLOOKUP(MROUND(HZ243,0.5),'F-Weight for Length'!A:I,8,0),VLOOKUP(MROUND(HZ243,0.5),'M-Weight for Length'!A:I,8,0)))))))),0)</f>
        <v/>
      </c>
      <c r="AH243" s="191" t="str">
        <f>IFERROR(IF(D243="","",IF(F243="","",IF(J243="","",IF(K243="","",IF(AND(K243&gt;23,K243&lt;=60),IF(F243="F",VLOOKUP(MROUND(HZ243,0.5),'F-Weight for Length'!K:S,9,0),VLOOKUP(MROUND(HZ243,0.5),'M-Weight for Length'!K:S,9,0)),IF(K243&gt;60,IF(F243="F",VLOOKUP(K243,'F-Weight for Length'!U:AC,9,0),VLOOKUP(K243,'M-Weight for Length'!U:AC,9,0)),IF(F243="F",VLOOKUP(MROUND(HZ243,0.5),'F-Weight for Length'!A:I,9,0),VLOOKUP(MROUND(HZ243,0.5),'M-Weight for Length'!A:I,9,0)))))))),0)</f>
        <v/>
      </c>
      <c r="AI243" s="192">
        <f t="shared" si="720"/>
        <v>0</v>
      </c>
      <c r="AJ243" s="192">
        <f t="shared" si="721"/>
        <v>0</v>
      </c>
      <c r="AK243" s="192">
        <f t="shared" si="722"/>
        <v>0</v>
      </c>
      <c r="AL243" s="192">
        <f t="shared" si="723"/>
        <v>0</v>
      </c>
      <c r="AM243" s="192">
        <f t="shared" si="724"/>
        <v>0</v>
      </c>
      <c r="AN243" s="192">
        <f t="shared" si="725"/>
        <v>0</v>
      </c>
      <c r="AO243" s="192">
        <f t="shared" si="726"/>
        <v>0</v>
      </c>
      <c r="AP243" s="192">
        <f t="shared" si="727"/>
        <v>0</v>
      </c>
      <c r="AQ243" s="192">
        <f t="shared" si="728"/>
        <v>0</v>
      </c>
      <c r="AR243" s="192">
        <f t="shared" si="729"/>
        <v>0</v>
      </c>
      <c r="AS243" s="192">
        <f t="shared" si="730"/>
        <v>0</v>
      </c>
      <c r="AT243" s="192">
        <f t="shared" si="731"/>
        <v>0</v>
      </c>
      <c r="AU243" s="192">
        <f t="shared" si="732"/>
        <v>0</v>
      </c>
      <c r="AV243" s="192">
        <f t="shared" si="733"/>
        <v>0</v>
      </c>
      <c r="AW243" s="192">
        <f t="shared" si="734"/>
        <v>0</v>
      </c>
      <c r="AX243" s="192">
        <f t="shared" si="735"/>
        <v>0</v>
      </c>
      <c r="AY243" s="192">
        <f t="shared" si="736"/>
        <v>0</v>
      </c>
      <c r="AZ243" s="192">
        <f t="shared" si="737"/>
        <v>0</v>
      </c>
      <c r="BA243" s="192">
        <f t="shared" si="738"/>
        <v>0</v>
      </c>
      <c r="BB243" s="192">
        <f t="shared" si="739"/>
        <v>0</v>
      </c>
      <c r="BC243" s="192">
        <f t="shared" si="740"/>
        <v>0</v>
      </c>
      <c r="BD243" s="192">
        <f t="shared" si="741"/>
        <v>0</v>
      </c>
      <c r="BE243" s="192">
        <f t="shared" si="742"/>
        <v>0</v>
      </c>
      <c r="BF243" s="192">
        <f t="shared" si="743"/>
        <v>0</v>
      </c>
      <c r="BG243" s="192">
        <f t="shared" si="744"/>
        <v>0</v>
      </c>
      <c r="BH243" s="192">
        <f t="shared" si="745"/>
        <v>0</v>
      </c>
      <c r="BI243" s="192">
        <f t="shared" si="746"/>
        <v>0</v>
      </c>
      <c r="BJ243" s="192">
        <f t="shared" si="747"/>
        <v>0</v>
      </c>
      <c r="BK243" s="192">
        <f t="shared" si="748"/>
        <v>0</v>
      </c>
      <c r="BL243" s="192">
        <f t="shared" si="749"/>
        <v>0</v>
      </c>
      <c r="BM243" s="192">
        <f t="shared" si="750"/>
        <v>0</v>
      </c>
      <c r="BN243" s="192">
        <f t="shared" si="751"/>
        <v>0</v>
      </c>
      <c r="BO243" s="192">
        <f t="shared" si="752"/>
        <v>0</v>
      </c>
      <c r="BP243" s="192">
        <f t="shared" si="753"/>
        <v>0</v>
      </c>
      <c r="BQ243" s="192">
        <f t="shared" si="754"/>
        <v>0</v>
      </c>
      <c r="BR243" s="192">
        <f t="shared" si="755"/>
        <v>0</v>
      </c>
      <c r="BS243" s="192">
        <f t="shared" si="756"/>
        <v>0</v>
      </c>
      <c r="BT243" s="192">
        <f t="shared" si="757"/>
        <v>0</v>
      </c>
      <c r="BU243" s="192">
        <f t="shared" si="758"/>
        <v>0</v>
      </c>
      <c r="BV243" s="192">
        <f t="shared" si="759"/>
        <v>0</v>
      </c>
      <c r="BW243" s="192">
        <f t="shared" si="760"/>
        <v>0</v>
      </c>
      <c r="BX243" s="192">
        <f t="shared" si="761"/>
        <v>0</v>
      </c>
      <c r="BY243" s="192">
        <f t="shared" si="762"/>
        <v>0</v>
      </c>
      <c r="BZ243" s="192">
        <f t="shared" si="763"/>
        <v>0</v>
      </c>
      <c r="CA243" s="192">
        <f t="shared" si="764"/>
        <v>0</v>
      </c>
      <c r="CB243" s="192">
        <f t="shared" si="765"/>
        <v>0</v>
      </c>
      <c r="CC243" s="192">
        <f t="shared" si="766"/>
        <v>0</v>
      </c>
      <c r="CD243" s="192">
        <f t="shared" si="767"/>
        <v>0</v>
      </c>
      <c r="CE243" s="192">
        <f t="shared" si="768"/>
        <v>0</v>
      </c>
      <c r="CF243" s="192">
        <f t="shared" si="769"/>
        <v>0</v>
      </c>
      <c r="CG243" s="192">
        <f t="shared" si="770"/>
        <v>0</v>
      </c>
      <c r="CH243" s="192">
        <f t="shared" si="771"/>
        <v>0</v>
      </c>
      <c r="CI243" s="192">
        <f t="shared" si="772"/>
        <v>0</v>
      </c>
      <c r="CJ243" s="192">
        <f t="shared" si="773"/>
        <v>0</v>
      </c>
      <c r="CK243" s="192">
        <f t="shared" si="774"/>
        <v>0</v>
      </c>
      <c r="CL243" s="192">
        <f t="shared" si="775"/>
        <v>0</v>
      </c>
      <c r="CM243" s="192">
        <f t="shared" si="776"/>
        <v>0</v>
      </c>
      <c r="CN243" s="192">
        <f t="shared" si="777"/>
        <v>0</v>
      </c>
      <c r="CO243" s="192">
        <f t="shared" si="778"/>
        <v>0</v>
      </c>
      <c r="CP243" s="192">
        <f t="shared" si="779"/>
        <v>0</v>
      </c>
      <c r="CQ243" s="192">
        <f t="shared" si="780"/>
        <v>0</v>
      </c>
      <c r="CR243" s="192">
        <f t="shared" si="781"/>
        <v>0</v>
      </c>
      <c r="CS243" s="192">
        <f t="shared" si="782"/>
        <v>0</v>
      </c>
      <c r="CT243" s="192">
        <f t="shared" si="783"/>
        <v>0</v>
      </c>
      <c r="CU243" s="192">
        <f t="shared" si="784"/>
        <v>0</v>
      </c>
      <c r="CV243" s="192">
        <f t="shared" si="785"/>
        <v>0</v>
      </c>
      <c r="CW243" s="192">
        <f t="shared" si="786"/>
        <v>0</v>
      </c>
      <c r="CX243" s="192">
        <f t="shared" si="787"/>
        <v>0</v>
      </c>
      <c r="CY243" s="192">
        <f t="shared" si="788"/>
        <v>0</v>
      </c>
      <c r="CZ243" s="192">
        <f t="shared" si="789"/>
        <v>0</v>
      </c>
      <c r="DA243" s="192">
        <f t="shared" si="790"/>
        <v>0</v>
      </c>
      <c r="DB243" s="192">
        <f t="shared" si="791"/>
        <v>0</v>
      </c>
      <c r="DC243" s="192">
        <f t="shared" si="792"/>
        <v>0</v>
      </c>
      <c r="DD243" s="192">
        <f t="shared" si="793"/>
        <v>0</v>
      </c>
      <c r="DE243" s="192">
        <f t="shared" si="794"/>
        <v>0</v>
      </c>
      <c r="DF243" s="192">
        <f t="shared" si="795"/>
        <v>0</v>
      </c>
      <c r="DG243" s="192">
        <f t="shared" si="796"/>
        <v>0</v>
      </c>
      <c r="DH243" s="192">
        <f t="shared" si="797"/>
        <v>0</v>
      </c>
      <c r="DI243" s="192">
        <f t="shared" si="798"/>
        <v>0</v>
      </c>
      <c r="DJ243" s="192">
        <f t="shared" si="799"/>
        <v>0</v>
      </c>
      <c r="DK243" s="192">
        <f t="shared" si="800"/>
        <v>0</v>
      </c>
      <c r="DL243" s="192">
        <f t="shared" si="801"/>
        <v>0</v>
      </c>
      <c r="DM243" s="192">
        <f t="shared" si="802"/>
        <v>0</v>
      </c>
      <c r="DN243" s="192">
        <f t="shared" si="803"/>
        <v>0</v>
      </c>
      <c r="DO243" s="192">
        <f t="shared" si="804"/>
        <v>0</v>
      </c>
      <c r="DP243" s="192">
        <f t="shared" si="805"/>
        <v>0</v>
      </c>
      <c r="DQ243" s="192">
        <f t="shared" si="806"/>
        <v>0</v>
      </c>
      <c r="DR243" s="192">
        <f t="shared" si="807"/>
        <v>0</v>
      </c>
      <c r="DS243" s="192">
        <f t="shared" si="808"/>
        <v>0</v>
      </c>
      <c r="DT243" s="192">
        <f t="shared" si="809"/>
        <v>0</v>
      </c>
      <c r="DU243" s="192">
        <f t="shared" si="810"/>
        <v>0</v>
      </c>
      <c r="DV243" s="193">
        <f t="shared" si="905"/>
        <v>0</v>
      </c>
      <c r="DW243" s="193">
        <f t="shared" si="906"/>
        <v>0</v>
      </c>
      <c r="DX243" s="193">
        <f t="shared" si="907"/>
        <v>0</v>
      </c>
      <c r="DY243" s="193">
        <f t="shared" si="908"/>
        <v>0</v>
      </c>
      <c r="DZ243" s="193">
        <f t="shared" si="909"/>
        <v>0</v>
      </c>
      <c r="EA243" s="192">
        <f t="shared" si="811"/>
        <v>0</v>
      </c>
      <c r="EB243" s="192">
        <f t="shared" si="812"/>
        <v>0</v>
      </c>
      <c r="EC243" s="192">
        <f t="shared" si="813"/>
        <v>0</v>
      </c>
      <c r="ED243" s="192">
        <f t="shared" si="814"/>
        <v>0</v>
      </c>
      <c r="EE243" s="192">
        <f t="shared" si="815"/>
        <v>0</v>
      </c>
      <c r="EF243" s="192">
        <f t="shared" si="816"/>
        <v>0</v>
      </c>
      <c r="EG243" s="192">
        <f t="shared" si="817"/>
        <v>0</v>
      </c>
      <c r="EH243" s="192">
        <f t="shared" si="818"/>
        <v>0</v>
      </c>
      <c r="EI243" s="192">
        <f t="shared" si="819"/>
        <v>0</v>
      </c>
      <c r="EJ243" s="192">
        <f t="shared" si="820"/>
        <v>0</v>
      </c>
      <c r="EK243" s="192">
        <f t="shared" si="821"/>
        <v>0</v>
      </c>
      <c r="EL243" s="192">
        <f t="shared" si="822"/>
        <v>0</v>
      </c>
      <c r="EM243" s="192">
        <f t="shared" si="823"/>
        <v>0</v>
      </c>
      <c r="EN243" s="192">
        <f t="shared" si="824"/>
        <v>0</v>
      </c>
      <c r="EO243" s="192">
        <f t="shared" si="825"/>
        <v>0</v>
      </c>
      <c r="EP243" s="192">
        <f t="shared" si="826"/>
        <v>0</v>
      </c>
      <c r="EQ243" s="192">
        <f t="shared" si="827"/>
        <v>0</v>
      </c>
      <c r="ER243" s="192">
        <f t="shared" si="828"/>
        <v>0</v>
      </c>
      <c r="ES243" s="192">
        <f t="shared" si="829"/>
        <v>0</v>
      </c>
      <c r="ET243" s="192">
        <f t="shared" si="830"/>
        <v>0</v>
      </c>
      <c r="EU243" s="192">
        <f t="shared" si="831"/>
        <v>0</v>
      </c>
      <c r="EV243" s="192">
        <f t="shared" si="832"/>
        <v>0</v>
      </c>
      <c r="EW243" s="192">
        <f t="shared" si="833"/>
        <v>0</v>
      </c>
      <c r="EX243" s="192">
        <f t="shared" si="834"/>
        <v>0</v>
      </c>
      <c r="EY243" s="192">
        <f t="shared" si="835"/>
        <v>0</v>
      </c>
      <c r="EZ243" s="192">
        <f t="shared" si="836"/>
        <v>0</v>
      </c>
      <c r="FA243" s="192">
        <f t="shared" si="837"/>
        <v>0</v>
      </c>
      <c r="FB243" s="192">
        <f t="shared" si="838"/>
        <v>0</v>
      </c>
      <c r="FC243" s="192">
        <f t="shared" si="839"/>
        <v>0</v>
      </c>
      <c r="FD243" s="192">
        <f t="shared" si="840"/>
        <v>0</v>
      </c>
      <c r="FE243" s="192">
        <f t="shared" si="841"/>
        <v>0</v>
      </c>
      <c r="FF243" s="192">
        <f t="shared" si="842"/>
        <v>0</v>
      </c>
      <c r="FG243" s="192">
        <f t="shared" si="843"/>
        <v>0</v>
      </c>
      <c r="FH243" s="192">
        <f t="shared" si="844"/>
        <v>0</v>
      </c>
      <c r="FI243" s="192">
        <f t="shared" si="845"/>
        <v>0</v>
      </c>
      <c r="FJ243" s="192">
        <f t="shared" si="846"/>
        <v>0</v>
      </c>
      <c r="FK243" s="192">
        <f t="shared" si="847"/>
        <v>0</v>
      </c>
      <c r="FL243" s="192">
        <f t="shared" si="848"/>
        <v>0</v>
      </c>
      <c r="FM243" s="192">
        <f t="shared" si="849"/>
        <v>0</v>
      </c>
      <c r="FN243" s="192">
        <f t="shared" si="850"/>
        <v>0</v>
      </c>
      <c r="FO243" s="192">
        <f t="shared" si="851"/>
        <v>0</v>
      </c>
      <c r="FP243" s="192">
        <f t="shared" si="852"/>
        <v>0</v>
      </c>
      <c r="FQ243" s="192">
        <f t="shared" si="853"/>
        <v>0</v>
      </c>
      <c r="FR243" s="192">
        <f t="shared" si="854"/>
        <v>0</v>
      </c>
      <c r="FS243" s="192">
        <f t="shared" si="855"/>
        <v>0</v>
      </c>
      <c r="FT243" s="192">
        <f t="shared" si="856"/>
        <v>0</v>
      </c>
      <c r="FU243" s="192">
        <f t="shared" si="857"/>
        <v>0</v>
      </c>
      <c r="FV243" s="192">
        <f t="shared" si="858"/>
        <v>0</v>
      </c>
      <c r="FW243" s="192">
        <f t="shared" si="859"/>
        <v>0</v>
      </c>
      <c r="FX243" s="192">
        <f t="shared" si="860"/>
        <v>0</v>
      </c>
      <c r="FY243" s="192">
        <f t="shared" si="861"/>
        <v>0</v>
      </c>
      <c r="FZ243" s="192">
        <f t="shared" si="862"/>
        <v>0</v>
      </c>
      <c r="GA243" s="192">
        <f t="shared" si="863"/>
        <v>0</v>
      </c>
      <c r="GB243" s="192">
        <f t="shared" si="864"/>
        <v>0</v>
      </c>
      <c r="GC243" s="192">
        <f t="shared" si="865"/>
        <v>0</v>
      </c>
      <c r="GD243" s="192">
        <f t="shared" si="866"/>
        <v>0</v>
      </c>
      <c r="GE243" s="192">
        <f t="shared" si="867"/>
        <v>0</v>
      </c>
      <c r="GF243" s="192">
        <f t="shared" si="868"/>
        <v>0</v>
      </c>
      <c r="GG243" s="192">
        <f t="shared" si="869"/>
        <v>0</v>
      </c>
      <c r="GH243" s="192">
        <f t="shared" si="870"/>
        <v>0</v>
      </c>
      <c r="GI243" s="192">
        <f t="shared" si="871"/>
        <v>0</v>
      </c>
      <c r="GJ243" s="192">
        <f t="shared" si="872"/>
        <v>0</v>
      </c>
      <c r="GK243" s="192">
        <f t="shared" si="873"/>
        <v>0</v>
      </c>
      <c r="GL243" s="192">
        <f t="shared" si="874"/>
        <v>0</v>
      </c>
      <c r="GM243" s="192">
        <f t="shared" si="875"/>
        <v>0</v>
      </c>
      <c r="GN243" s="192">
        <f t="shared" si="876"/>
        <v>0</v>
      </c>
      <c r="GO243" s="192">
        <f t="shared" si="877"/>
        <v>0</v>
      </c>
      <c r="GP243" s="192">
        <f t="shared" si="878"/>
        <v>0</v>
      </c>
      <c r="GQ243" s="192">
        <f t="shared" si="879"/>
        <v>0</v>
      </c>
      <c r="GR243" s="192">
        <f t="shared" si="880"/>
        <v>0</v>
      </c>
      <c r="GS243" s="192">
        <f t="shared" si="881"/>
        <v>0</v>
      </c>
      <c r="GT243" s="192">
        <f t="shared" si="882"/>
        <v>0</v>
      </c>
      <c r="GU243" s="192">
        <f t="shared" si="883"/>
        <v>0</v>
      </c>
      <c r="GV243" s="192">
        <f t="shared" si="884"/>
        <v>0</v>
      </c>
      <c r="GW243" s="192">
        <f t="shared" si="885"/>
        <v>0</v>
      </c>
      <c r="GX243" s="192">
        <f t="shared" si="886"/>
        <v>0</v>
      </c>
      <c r="GY243" s="192">
        <f t="shared" si="887"/>
        <v>0</v>
      </c>
      <c r="GZ243" s="192">
        <f t="shared" si="888"/>
        <v>0</v>
      </c>
      <c r="HA243" s="192">
        <f t="shared" si="889"/>
        <v>0</v>
      </c>
      <c r="HB243" s="192">
        <f t="shared" si="890"/>
        <v>0</v>
      </c>
      <c r="HC243" s="192">
        <f t="shared" si="891"/>
        <v>0</v>
      </c>
      <c r="HD243" s="192">
        <f t="shared" si="892"/>
        <v>0</v>
      </c>
      <c r="HE243" s="192">
        <f t="shared" si="893"/>
        <v>0</v>
      </c>
      <c r="HF243" s="192">
        <f t="shared" si="894"/>
        <v>0</v>
      </c>
      <c r="HG243" s="192">
        <f t="shared" si="895"/>
        <v>0</v>
      </c>
      <c r="HH243" s="192">
        <f t="shared" si="896"/>
        <v>0</v>
      </c>
      <c r="HI243" s="192">
        <f t="shared" si="897"/>
        <v>0</v>
      </c>
      <c r="HJ243" s="192">
        <f t="shared" si="898"/>
        <v>0</v>
      </c>
      <c r="HK243" s="192">
        <f t="shared" si="899"/>
        <v>0</v>
      </c>
      <c r="HL243" s="192">
        <f t="shared" si="900"/>
        <v>0</v>
      </c>
      <c r="HM243" s="192">
        <f t="shared" si="901"/>
        <v>0</v>
      </c>
      <c r="HN243" s="194">
        <f t="shared" si="910"/>
        <v>0</v>
      </c>
      <c r="HO243" s="194">
        <f t="shared" si="911"/>
        <v>0</v>
      </c>
      <c r="HP243" s="194">
        <f t="shared" si="912"/>
        <v>0</v>
      </c>
      <c r="HQ243" s="194">
        <f t="shared" si="913"/>
        <v>0</v>
      </c>
      <c r="HR243" s="194">
        <f t="shared" si="914"/>
        <v>0</v>
      </c>
      <c r="HS243" s="195" t="str">
        <f t="shared" si="701"/>
        <v/>
      </c>
      <c r="HT243" s="196">
        <f t="shared" si="915"/>
        <v>0</v>
      </c>
      <c r="HU243" s="196">
        <f t="shared" si="916"/>
        <v>0</v>
      </c>
      <c r="HV243" s="197" t="str">
        <f t="shared" si="702"/>
        <v/>
      </c>
      <c r="HW243" s="197" t="str">
        <f t="shared" si="902"/>
        <v/>
      </c>
      <c r="HX243" s="197" t="str">
        <f t="shared" si="903"/>
        <v/>
      </c>
      <c r="HY243" s="195" t="str">
        <f t="shared" si="703"/>
        <v/>
      </c>
      <c r="HZ243" s="30">
        <f t="shared" si="699"/>
        <v>0</v>
      </c>
      <c r="IA243" s="198">
        <f t="shared" si="704"/>
        <v>0</v>
      </c>
      <c r="IB243" s="195"/>
      <c r="IC243" s="195">
        <f t="shared" si="711"/>
        <v>0</v>
      </c>
      <c r="ID243" s="195">
        <f t="shared" si="705"/>
        <v>0</v>
      </c>
      <c r="IE243" s="195">
        <f t="shared" si="904"/>
        <v>0</v>
      </c>
      <c r="IF243" s="195">
        <f t="shared" si="706"/>
        <v>0</v>
      </c>
      <c r="IG243" s="307">
        <f t="shared" si="707"/>
        <v>0</v>
      </c>
      <c r="IH243" s="307">
        <f t="shared" si="708"/>
        <v>0</v>
      </c>
      <c r="II243" s="44">
        <f t="shared" si="709"/>
        <v>0</v>
      </c>
      <c r="IJ243" s="44">
        <f t="shared" si="712"/>
        <v>0</v>
      </c>
      <c r="IK243" s="44">
        <f t="shared" si="713"/>
        <v>0</v>
      </c>
      <c r="IL243" s="44">
        <f t="shared" si="714"/>
        <v>0</v>
      </c>
      <c r="IM243" s="44">
        <f t="shared" si="715"/>
        <v>0</v>
      </c>
      <c r="IN243" s="44">
        <f t="shared" si="716"/>
        <v>0</v>
      </c>
      <c r="IO243" s="44">
        <f t="shared" si="717"/>
        <v>0</v>
      </c>
    </row>
    <row r="244" spans="1:249" ht="18" customHeight="1">
      <c r="A244" s="188">
        <v>238</v>
      </c>
      <c r="B244" s="326"/>
      <c r="C244" s="289"/>
      <c r="D244" s="199"/>
      <c r="E244" s="189"/>
      <c r="F244" s="189"/>
      <c r="G244" s="190"/>
      <c r="H244" s="190"/>
      <c r="I244" s="272"/>
      <c r="J244" s="207"/>
      <c r="K244" s="214" t="str">
        <f t="shared" si="710"/>
        <v/>
      </c>
      <c r="L244" s="200" t="str">
        <f t="shared" si="718"/>
        <v/>
      </c>
      <c r="M244" s="200" t="str">
        <f t="shared" si="719"/>
        <v/>
      </c>
      <c r="N244" s="209" t="str">
        <f t="shared" si="700"/>
        <v/>
      </c>
      <c r="O244" s="208" t="str">
        <f>IFERROR(IF(D244="","",IF(K244="","",IF(I244="","",IF(F244="F",VLOOKUP(K244,F!A:G,2,0),IF(F244="M",VLOOKUP(K244,M!A:G,2,0),""))))),0)</f>
        <v/>
      </c>
      <c r="P244" s="191" t="str">
        <f>IFERROR(IF(D244="","",IF(K244="","",IF(I244="","",IF(F244="F",VLOOKUP(K244,F!A:G,3,0),IF(F244="M",VLOOKUP(K244,M!A:G,3,0),""))))),0)</f>
        <v/>
      </c>
      <c r="Q244" s="191" t="str">
        <f>IFERROR(IF(D244="","",IF(K244="","",IF(I244="","",IF(F244="F",VLOOKUP(K244,F!A:G,4,0),IF(F244="M",VLOOKUP(K244,M!A:G,4,0),""))))),0)</f>
        <v/>
      </c>
      <c r="R244" s="191" t="str">
        <f>IFERROR(IF(D244="","",IF(K244="","",IF(I244="","",IF(F244="F",VLOOKUP(K244,F!A:G,5,0),IF(F244="M",VLOOKUP(K244,M!A:G,5,0),""))))),0)</f>
        <v/>
      </c>
      <c r="S244" s="191" t="str">
        <f>IFERROR(IF(D244="","",IF(K244="","",IF(I244="","",IF(F244="F",VLOOKUP(K244,F!A:G,6,0),IF(F244="M",VLOOKUP(K244,M!A:G,6,0),""))))),0)</f>
        <v/>
      </c>
      <c r="T244" s="191" t="str">
        <f>IFERROR(IF(D244="","",IF(K244="","",IF(I244="","",IF(F244="F",VLOOKUP(K244,F!A:G,7,0),IF(F244="M",VLOOKUP(K244,M!A:G,7,0),""))))),0)</f>
        <v/>
      </c>
      <c r="U244" s="191" t="str">
        <f>IFERROR(IF(D244="","",IF(K244="","",IF(J244="","",IF(F244="F",VLOOKUP(K244,F!A:M,8,0),IF(F244="M",VLOOKUP(K244,M!A:M,8,0),""))))),0)</f>
        <v/>
      </c>
      <c r="V244" s="191" t="str">
        <f>IFERROR(IF(D244="","",IF(K244="","",IF(J244="","",IF(F244="F",VLOOKUP(K244,F!A:M,9,0),IF(F244="M",VLOOKUP(K244,M!A:M,9,0),""))))),0)</f>
        <v/>
      </c>
      <c r="W244" s="191" t="str">
        <f>IFERROR(IF(D244="","",IF(K244="","",IF(J244="","",IF(F244="F",VLOOKUP(K244,F!A:M,10,0),IF(F244="M",VLOOKUP(K244,M!A:M,10,0),""))))),0)</f>
        <v/>
      </c>
      <c r="X244" s="191" t="str">
        <f>IFERROR(IF(D244="","",IF(K244="","",IF(J244="","",IF(F244="F",VLOOKUP(K244,F!A:M,11,0),IF(F244="M",VLOOKUP(K244,M!A:M,11,0),""))))),0)</f>
        <v/>
      </c>
      <c r="Y244" s="191" t="str">
        <f>IFERROR(IF(D244="","",IF(K244="","",IF(J244="","",IF(F244="F",VLOOKUP(K244,F!A:M,12,0),IF(F244="M",VLOOKUP(K244,M!A:M,12,0),""))))),0)</f>
        <v/>
      </c>
      <c r="Z244" s="191" t="str">
        <f>IFERROR(IF(D244="","",IF(K244="","",IF(J244="","",IF(F244="F",VLOOKUP(K244,F!A:M,13,0),IF(F244="M",VLOOKUP(K244,M!A:M,13,0),""))))),0)</f>
        <v/>
      </c>
      <c r="AA244" s="191" t="str">
        <f>IFERROR(IF(D244="","",IF(F244="","",IF(J244="","",IF(K244="","",IF(AND(K244&gt;23,K244&lt;=60),IF(F244="F",VLOOKUP(MROUND(HZ244,0.5),'F-Weight for Length'!K:S,2,0),VLOOKUP(MROUND(HZ244,0.5),'M-Weight for Length'!K:S,2,0)),IF(K244&gt;60,IF(F244="F",VLOOKUP(K244,'F-Weight for Length'!U:AC,2,0),VLOOKUP(K244,'M-Weight for Length'!U:AC,2,0)),IF(F244="F",VLOOKUP(MROUND(HZ244,0.5),'F-Weight for Length'!A:I,2,0),VLOOKUP(MROUND(HZ244,0.5),'M-Weight for Length'!A:I,2,0)))))))),0)</f>
        <v/>
      </c>
      <c r="AB244" s="191" t="str">
        <f>IFERROR(IF(D244="","",IF(F244="","",IF(J244="","",IF(K244="","",IF(AND(K244&gt;23,K244&lt;=60),IF(F244="F",VLOOKUP(MROUND(HZ244,0.5),'F-Weight for Length'!K:S,3,0),VLOOKUP(MROUND(HZ244,0.5),'M-Weight for Length'!K:S,3,0)),IF(K244&gt;60,IF(F244="F",VLOOKUP(K244,'F-Weight for Length'!U:AC,3,0),VLOOKUP(K244,'M-Weight for Length'!U:AC,3,0)),IF(F244="F",VLOOKUP(MROUND(HZ244,0.5),'F-Weight for Length'!A:I,3,0),VLOOKUP(MROUND(HZ244,0.5),'M-Weight for Length'!A:I,3,0)))))))),0)</f>
        <v/>
      </c>
      <c r="AC244" s="191" t="str">
        <f>IFERROR(IF(D244="","",IF(F244="","",IF(J244="","",IF(K244="","",IF(AND(K244&gt;23,K244&lt;=60),IF(F244="F",VLOOKUP(MROUND(HZ244,0.5),'F-Weight for Length'!K:S,4,0),VLOOKUP(MROUND(HZ244,0.5),'M-Weight for Length'!K:S,4,0)),IF(K244&gt;60,IF(F244="F",VLOOKUP(K244,'F-Weight for Length'!U:AC,4,0),VLOOKUP(K244,'M-Weight for Length'!U:AC,4,0)),IF(F244="F",VLOOKUP(MROUND(HZ244,0.5),'F-Weight for Length'!A:I,4,0),VLOOKUP(MROUND(HZ244,0.5),'M-Weight for Length'!A:I,4,0)))))))),0)</f>
        <v/>
      </c>
      <c r="AD244" s="191" t="str">
        <f>IFERROR(IF(D244="","",IF(F244="","",IF(J244="","",IF(K244="","",IF(AND(K244&gt;23,K244&lt;=60),IF(F244="F",VLOOKUP(MROUND(HZ244,0.5),'F-Weight for Length'!K:S,5,0),VLOOKUP(MROUND(HZ244,0.5),'M-Weight for Length'!K:S,5,0)),IF(K244&gt;60,IF(F244="F",VLOOKUP(K244,'F-Weight for Length'!U:AC,5,0),VLOOKUP(K244,'M-Weight for Length'!U:AC,5,0)),IF(F244="F",VLOOKUP(MROUND(HZ244,0.5),'F-Weight for Length'!A:I,5,0),VLOOKUP(MROUND(HZ244,0.5),'M-Weight for Length'!A:I,5,0)))))))),0)</f>
        <v/>
      </c>
      <c r="AE244" s="191" t="str">
        <f>IFERROR(IF(D244="","",IF(F244="","",IF(J244="","",IF(K244="","",IF(AND(K244&gt;23,K244&lt;=60),IF(F244="F",VLOOKUP(MROUND(HZ244,0.5),'F-Weight for Length'!K:S,6,0),VLOOKUP(MROUND(HZ244,0.5),'M-Weight for Length'!K:S,6,0)),IF(K244&gt;60,IF(F244="F",VLOOKUP(K244,'F-Weight for Length'!U:AC,6,0),VLOOKUP(K244,'M-Weight for Length'!U:AC,6,0)),IF(F244="F",VLOOKUP(MROUND(HZ244,0.5),'F-Weight for Length'!A:I,6,0),VLOOKUP(MROUND(HZ244,0.5),'M-Weight for Length'!A:I,6,0)))))))),0)</f>
        <v/>
      </c>
      <c r="AF244" s="191" t="str">
        <f>IFERROR(IF(D244="","",IF(F244="","",IF(J244="","",IF(K244="","",IF(AND(K244&gt;23,K244&lt;=60),IF(F244="F",VLOOKUP(MROUND(HZ244,0.5),'F-Weight for Length'!K:S,7,0),VLOOKUP(MROUND(HZ244,0.5),'M-Weight for Length'!K:S,7,0)),IF(K244&gt;60,IF(F244="F",VLOOKUP(K244,'F-Weight for Length'!U:AC,7,0),VLOOKUP(K244,'M-Weight for Length'!U:AC,7,0)),IF(F244="F",VLOOKUP(MROUND(HZ244,0.5),'F-Weight for Length'!A:I,7,0),VLOOKUP(MROUND(HZ244,0.5),'M-Weight for Length'!A:I,7,0)))))))),0)</f>
        <v/>
      </c>
      <c r="AG244" s="191" t="str">
        <f>IFERROR(IF(D244="","",IF(F244="","",IF(J244="","",IF(K244="","",IF(AND(K244&gt;23,K244&lt;=60),IF(F244="F",VLOOKUP(MROUND(HZ244,0.5),'F-Weight for Length'!K:S,8,0),VLOOKUP(MROUND(HZ244,0.5),'M-Weight for Length'!K:S,8,0)),IF(K244&gt;60,IF(F244="F",VLOOKUP(K244,'F-Weight for Length'!U:AC,8,0),VLOOKUP(K244,'M-Weight for Length'!U:AC,8,0)),IF(F244="F",VLOOKUP(MROUND(HZ244,0.5),'F-Weight for Length'!A:I,8,0),VLOOKUP(MROUND(HZ244,0.5),'M-Weight for Length'!A:I,8,0)))))))),0)</f>
        <v/>
      </c>
      <c r="AH244" s="191" t="str">
        <f>IFERROR(IF(D244="","",IF(F244="","",IF(J244="","",IF(K244="","",IF(AND(K244&gt;23,K244&lt;=60),IF(F244="F",VLOOKUP(MROUND(HZ244,0.5),'F-Weight for Length'!K:S,9,0),VLOOKUP(MROUND(HZ244,0.5),'M-Weight for Length'!K:S,9,0)),IF(K244&gt;60,IF(F244="F",VLOOKUP(K244,'F-Weight for Length'!U:AC,9,0),VLOOKUP(K244,'M-Weight for Length'!U:AC,9,0)),IF(F244="F",VLOOKUP(MROUND(HZ244,0.5),'F-Weight for Length'!A:I,9,0),VLOOKUP(MROUND(HZ244,0.5),'M-Weight for Length'!A:I,9,0)))))))),0)</f>
        <v/>
      </c>
      <c r="AI244" s="192">
        <f t="shared" si="720"/>
        <v>0</v>
      </c>
      <c r="AJ244" s="192">
        <f t="shared" si="721"/>
        <v>0</v>
      </c>
      <c r="AK244" s="192">
        <f t="shared" si="722"/>
        <v>0</v>
      </c>
      <c r="AL244" s="192">
        <f t="shared" si="723"/>
        <v>0</v>
      </c>
      <c r="AM244" s="192">
        <f t="shared" si="724"/>
        <v>0</v>
      </c>
      <c r="AN244" s="192">
        <f t="shared" si="725"/>
        <v>0</v>
      </c>
      <c r="AO244" s="192">
        <f t="shared" si="726"/>
        <v>0</v>
      </c>
      <c r="AP244" s="192">
        <f t="shared" si="727"/>
        <v>0</v>
      </c>
      <c r="AQ244" s="192">
        <f t="shared" si="728"/>
        <v>0</v>
      </c>
      <c r="AR244" s="192">
        <f t="shared" si="729"/>
        <v>0</v>
      </c>
      <c r="AS244" s="192">
        <f t="shared" si="730"/>
        <v>0</v>
      </c>
      <c r="AT244" s="192">
        <f t="shared" si="731"/>
        <v>0</v>
      </c>
      <c r="AU244" s="192">
        <f t="shared" si="732"/>
        <v>0</v>
      </c>
      <c r="AV244" s="192">
        <f t="shared" si="733"/>
        <v>0</v>
      </c>
      <c r="AW244" s="192">
        <f t="shared" si="734"/>
        <v>0</v>
      </c>
      <c r="AX244" s="192">
        <f t="shared" si="735"/>
        <v>0</v>
      </c>
      <c r="AY244" s="192">
        <f t="shared" si="736"/>
        <v>0</v>
      </c>
      <c r="AZ244" s="192">
        <f t="shared" si="737"/>
        <v>0</v>
      </c>
      <c r="BA244" s="192">
        <f t="shared" si="738"/>
        <v>0</v>
      </c>
      <c r="BB244" s="192">
        <f t="shared" si="739"/>
        <v>0</v>
      </c>
      <c r="BC244" s="192">
        <f t="shared" si="740"/>
        <v>0</v>
      </c>
      <c r="BD244" s="192">
        <f t="shared" si="741"/>
        <v>0</v>
      </c>
      <c r="BE244" s="192">
        <f t="shared" si="742"/>
        <v>0</v>
      </c>
      <c r="BF244" s="192">
        <f t="shared" si="743"/>
        <v>0</v>
      </c>
      <c r="BG244" s="192">
        <f t="shared" si="744"/>
        <v>0</v>
      </c>
      <c r="BH244" s="192">
        <f t="shared" si="745"/>
        <v>0</v>
      </c>
      <c r="BI244" s="192">
        <f t="shared" si="746"/>
        <v>0</v>
      </c>
      <c r="BJ244" s="192">
        <f t="shared" si="747"/>
        <v>0</v>
      </c>
      <c r="BK244" s="192">
        <f t="shared" si="748"/>
        <v>0</v>
      </c>
      <c r="BL244" s="192">
        <f t="shared" si="749"/>
        <v>0</v>
      </c>
      <c r="BM244" s="192">
        <f t="shared" si="750"/>
        <v>0</v>
      </c>
      <c r="BN244" s="192">
        <f t="shared" si="751"/>
        <v>0</v>
      </c>
      <c r="BO244" s="192">
        <f t="shared" si="752"/>
        <v>0</v>
      </c>
      <c r="BP244" s="192">
        <f t="shared" si="753"/>
        <v>0</v>
      </c>
      <c r="BQ244" s="192">
        <f t="shared" si="754"/>
        <v>0</v>
      </c>
      <c r="BR244" s="192">
        <f t="shared" si="755"/>
        <v>0</v>
      </c>
      <c r="BS244" s="192">
        <f t="shared" si="756"/>
        <v>0</v>
      </c>
      <c r="BT244" s="192">
        <f t="shared" si="757"/>
        <v>0</v>
      </c>
      <c r="BU244" s="192">
        <f t="shared" si="758"/>
        <v>0</v>
      </c>
      <c r="BV244" s="192">
        <f t="shared" si="759"/>
        <v>0</v>
      </c>
      <c r="BW244" s="192">
        <f t="shared" si="760"/>
        <v>0</v>
      </c>
      <c r="BX244" s="192">
        <f t="shared" si="761"/>
        <v>0</v>
      </c>
      <c r="BY244" s="192">
        <f t="shared" si="762"/>
        <v>0</v>
      </c>
      <c r="BZ244" s="192">
        <f t="shared" si="763"/>
        <v>0</v>
      </c>
      <c r="CA244" s="192">
        <f t="shared" si="764"/>
        <v>0</v>
      </c>
      <c r="CB244" s="192">
        <f t="shared" si="765"/>
        <v>0</v>
      </c>
      <c r="CC244" s="192">
        <f t="shared" si="766"/>
        <v>0</v>
      </c>
      <c r="CD244" s="192">
        <f t="shared" si="767"/>
        <v>0</v>
      </c>
      <c r="CE244" s="192">
        <f t="shared" si="768"/>
        <v>0</v>
      </c>
      <c r="CF244" s="192">
        <f t="shared" si="769"/>
        <v>0</v>
      </c>
      <c r="CG244" s="192">
        <f t="shared" si="770"/>
        <v>0</v>
      </c>
      <c r="CH244" s="192">
        <f t="shared" si="771"/>
        <v>0</v>
      </c>
      <c r="CI244" s="192">
        <f t="shared" si="772"/>
        <v>0</v>
      </c>
      <c r="CJ244" s="192">
        <f t="shared" si="773"/>
        <v>0</v>
      </c>
      <c r="CK244" s="192">
        <f t="shared" si="774"/>
        <v>0</v>
      </c>
      <c r="CL244" s="192">
        <f t="shared" si="775"/>
        <v>0</v>
      </c>
      <c r="CM244" s="192">
        <f t="shared" si="776"/>
        <v>0</v>
      </c>
      <c r="CN244" s="192">
        <f t="shared" si="777"/>
        <v>0</v>
      </c>
      <c r="CO244" s="192">
        <f t="shared" si="778"/>
        <v>0</v>
      </c>
      <c r="CP244" s="192">
        <f t="shared" si="779"/>
        <v>0</v>
      </c>
      <c r="CQ244" s="192">
        <f t="shared" si="780"/>
        <v>0</v>
      </c>
      <c r="CR244" s="192">
        <f t="shared" si="781"/>
        <v>0</v>
      </c>
      <c r="CS244" s="192">
        <f t="shared" si="782"/>
        <v>0</v>
      </c>
      <c r="CT244" s="192">
        <f t="shared" si="783"/>
        <v>0</v>
      </c>
      <c r="CU244" s="192">
        <f t="shared" si="784"/>
        <v>0</v>
      </c>
      <c r="CV244" s="192">
        <f t="shared" si="785"/>
        <v>0</v>
      </c>
      <c r="CW244" s="192">
        <f t="shared" si="786"/>
        <v>0</v>
      </c>
      <c r="CX244" s="192">
        <f t="shared" si="787"/>
        <v>0</v>
      </c>
      <c r="CY244" s="192">
        <f t="shared" si="788"/>
        <v>0</v>
      </c>
      <c r="CZ244" s="192">
        <f t="shared" si="789"/>
        <v>0</v>
      </c>
      <c r="DA244" s="192">
        <f t="shared" si="790"/>
        <v>0</v>
      </c>
      <c r="DB244" s="192">
        <f t="shared" si="791"/>
        <v>0</v>
      </c>
      <c r="DC244" s="192">
        <f t="shared" si="792"/>
        <v>0</v>
      </c>
      <c r="DD244" s="192">
        <f t="shared" si="793"/>
        <v>0</v>
      </c>
      <c r="DE244" s="192">
        <f t="shared" si="794"/>
        <v>0</v>
      </c>
      <c r="DF244" s="192">
        <f t="shared" si="795"/>
        <v>0</v>
      </c>
      <c r="DG244" s="192">
        <f t="shared" si="796"/>
        <v>0</v>
      </c>
      <c r="DH244" s="192">
        <f t="shared" si="797"/>
        <v>0</v>
      </c>
      <c r="DI244" s="192">
        <f t="shared" si="798"/>
        <v>0</v>
      </c>
      <c r="DJ244" s="192">
        <f t="shared" si="799"/>
        <v>0</v>
      </c>
      <c r="DK244" s="192">
        <f t="shared" si="800"/>
        <v>0</v>
      </c>
      <c r="DL244" s="192">
        <f t="shared" si="801"/>
        <v>0</v>
      </c>
      <c r="DM244" s="192">
        <f t="shared" si="802"/>
        <v>0</v>
      </c>
      <c r="DN244" s="192">
        <f t="shared" si="803"/>
        <v>0</v>
      </c>
      <c r="DO244" s="192">
        <f t="shared" si="804"/>
        <v>0</v>
      </c>
      <c r="DP244" s="192">
        <f t="shared" si="805"/>
        <v>0</v>
      </c>
      <c r="DQ244" s="192">
        <f t="shared" si="806"/>
        <v>0</v>
      </c>
      <c r="DR244" s="192">
        <f t="shared" si="807"/>
        <v>0</v>
      </c>
      <c r="DS244" s="192">
        <f t="shared" si="808"/>
        <v>0</v>
      </c>
      <c r="DT244" s="192">
        <f t="shared" si="809"/>
        <v>0</v>
      </c>
      <c r="DU244" s="192">
        <f t="shared" si="810"/>
        <v>0</v>
      </c>
      <c r="DV244" s="193">
        <f t="shared" si="905"/>
        <v>0</v>
      </c>
      <c r="DW244" s="193">
        <f t="shared" si="906"/>
        <v>0</v>
      </c>
      <c r="DX244" s="193">
        <f t="shared" si="907"/>
        <v>0</v>
      </c>
      <c r="DY244" s="193">
        <f t="shared" si="908"/>
        <v>0</v>
      </c>
      <c r="DZ244" s="193">
        <f t="shared" si="909"/>
        <v>0</v>
      </c>
      <c r="EA244" s="192">
        <f t="shared" si="811"/>
        <v>0</v>
      </c>
      <c r="EB244" s="192">
        <f t="shared" si="812"/>
        <v>0</v>
      </c>
      <c r="EC244" s="192">
        <f t="shared" si="813"/>
        <v>0</v>
      </c>
      <c r="ED244" s="192">
        <f t="shared" si="814"/>
        <v>0</v>
      </c>
      <c r="EE244" s="192">
        <f t="shared" si="815"/>
        <v>0</v>
      </c>
      <c r="EF244" s="192">
        <f t="shared" si="816"/>
        <v>0</v>
      </c>
      <c r="EG244" s="192">
        <f t="shared" si="817"/>
        <v>0</v>
      </c>
      <c r="EH244" s="192">
        <f t="shared" si="818"/>
        <v>0</v>
      </c>
      <c r="EI244" s="192">
        <f t="shared" si="819"/>
        <v>0</v>
      </c>
      <c r="EJ244" s="192">
        <f t="shared" si="820"/>
        <v>0</v>
      </c>
      <c r="EK244" s="192">
        <f t="shared" si="821"/>
        <v>0</v>
      </c>
      <c r="EL244" s="192">
        <f t="shared" si="822"/>
        <v>0</v>
      </c>
      <c r="EM244" s="192">
        <f t="shared" si="823"/>
        <v>0</v>
      </c>
      <c r="EN244" s="192">
        <f t="shared" si="824"/>
        <v>0</v>
      </c>
      <c r="EO244" s="192">
        <f t="shared" si="825"/>
        <v>0</v>
      </c>
      <c r="EP244" s="192">
        <f t="shared" si="826"/>
        <v>0</v>
      </c>
      <c r="EQ244" s="192">
        <f t="shared" si="827"/>
        <v>0</v>
      </c>
      <c r="ER244" s="192">
        <f t="shared" si="828"/>
        <v>0</v>
      </c>
      <c r="ES244" s="192">
        <f t="shared" si="829"/>
        <v>0</v>
      </c>
      <c r="ET244" s="192">
        <f t="shared" si="830"/>
        <v>0</v>
      </c>
      <c r="EU244" s="192">
        <f t="shared" si="831"/>
        <v>0</v>
      </c>
      <c r="EV244" s="192">
        <f t="shared" si="832"/>
        <v>0</v>
      </c>
      <c r="EW244" s="192">
        <f t="shared" si="833"/>
        <v>0</v>
      </c>
      <c r="EX244" s="192">
        <f t="shared" si="834"/>
        <v>0</v>
      </c>
      <c r="EY244" s="192">
        <f t="shared" si="835"/>
        <v>0</v>
      </c>
      <c r="EZ244" s="192">
        <f t="shared" si="836"/>
        <v>0</v>
      </c>
      <c r="FA244" s="192">
        <f t="shared" si="837"/>
        <v>0</v>
      </c>
      <c r="FB244" s="192">
        <f t="shared" si="838"/>
        <v>0</v>
      </c>
      <c r="FC244" s="192">
        <f t="shared" si="839"/>
        <v>0</v>
      </c>
      <c r="FD244" s="192">
        <f t="shared" si="840"/>
        <v>0</v>
      </c>
      <c r="FE244" s="192">
        <f t="shared" si="841"/>
        <v>0</v>
      </c>
      <c r="FF244" s="192">
        <f t="shared" si="842"/>
        <v>0</v>
      </c>
      <c r="FG244" s="192">
        <f t="shared" si="843"/>
        <v>0</v>
      </c>
      <c r="FH244" s="192">
        <f t="shared" si="844"/>
        <v>0</v>
      </c>
      <c r="FI244" s="192">
        <f t="shared" si="845"/>
        <v>0</v>
      </c>
      <c r="FJ244" s="192">
        <f t="shared" si="846"/>
        <v>0</v>
      </c>
      <c r="FK244" s="192">
        <f t="shared" si="847"/>
        <v>0</v>
      </c>
      <c r="FL244" s="192">
        <f t="shared" si="848"/>
        <v>0</v>
      </c>
      <c r="FM244" s="192">
        <f t="shared" si="849"/>
        <v>0</v>
      </c>
      <c r="FN244" s="192">
        <f t="shared" si="850"/>
        <v>0</v>
      </c>
      <c r="FO244" s="192">
        <f t="shared" si="851"/>
        <v>0</v>
      </c>
      <c r="FP244" s="192">
        <f t="shared" si="852"/>
        <v>0</v>
      </c>
      <c r="FQ244" s="192">
        <f t="shared" si="853"/>
        <v>0</v>
      </c>
      <c r="FR244" s="192">
        <f t="shared" si="854"/>
        <v>0</v>
      </c>
      <c r="FS244" s="192">
        <f t="shared" si="855"/>
        <v>0</v>
      </c>
      <c r="FT244" s="192">
        <f t="shared" si="856"/>
        <v>0</v>
      </c>
      <c r="FU244" s="192">
        <f t="shared" si="857"/>
        <v>0</v>
      </c>
      <c r="FV244" s="192">
        <f t="shared" si="858"/>
        <v>0</v>
      </c>
      <c r="FW244" s="192">
        <f t="shared" si="859"/>
        <v>0</v>
      </c>
      <c r="FX244" s="192">
        <f t="shared" si="860"/>
        <v>0</v>
      </c>
      <c r="FY244" s="192">
        <f t="shared" si="861"/>
        <v>0</v>
      </c>
      <c r="FZ244" s="192">
        <f t="shared" si="862"/>
        <v>0</v>
      </c>
      <c r="GA244" s="192">
        <f t="shared" si="863"/>
        <v>0</v>
      </c>
      <c r="GB244" s="192">
        <f t="shared" si="864"/>
        <v>0</v>
      </c>
      <c r="GC244" s="192">
        <f t="shared" si="865"/>
        <v>0</v>
      </c>
      <c r="GD244" s="192">
        <f t="shared" si="866"/>
        <v>0</v>
      </c>
      <c r="GE244" s="192">
        <f t="shared" si="867"/>
        <v>0</v>
      </c>
      <c r="GF244" s="192">
        <f t="shared" si="868"/>
        <v>0</v>
      </c>
      <c r="GG244" s="192">
        <f t="shared" si="869"/>
        <v>0</v>
      </c>
      <c r="GH244" s="192">
        <f t="shared" si="870"/>
        <v>0</v>
      </c>
      <c r="GI244" s="192">
        <f t="shared" si="871"/>
        <v>0</v>
      </c>
      <c r="GJ244" s="192">
        <f t="shared" si="872"/>
        <v>0</v>
      </c>
      <c r="GK244" s="192">
        <f t="shared" si="873"/>
        <v>0</v>
      </c>
      <c r="GL244" s="192">
        <f t="shared" si="874"/>
        <v>0</v>
      </c>
      <c r="GM244" s="192">
        <f t="shared" si="875"/>
        <v>0</v>
      </c>
      <c r="GN244" s="192">
        <f t="shared" si="876"/>
        <v>0</v>
      </c>
      <c r="GO244" s="192">
        <f t="shared" si="877"/>
        <v>0</v>
      </c>
      <c r="GP244" s="192">
        <f t="shared" si="878"/>
        <v>0</v>
      </c>
      <c r="GQ244" s="192">
        <f t="shared" si="879"/>
        <v>0</v>
      </c>
      <c r="GR244" s="192">
        <f t="shared" si="880"/>
        <v>0</v>
      </c>
      <c r="GS244" s="192">
        <f t="shared" si="881"/>
        <v>0</v>
      </c>
      <c r="GT244" s="192">
        <f t="shared" si="882"/>
        <v>0</v>
      </c>
      <c r="GU244" s="192">
        <f t="shared" si="883"/>
        <v>0</v>
      </c>
      <c r="GV244" s="192">
        <f t="shared" si="884"/>
        <v>0</v>
      </c>
      <c r="GW244" s="192">
        <f t="shared" si="885"/>
        <v>0</v>
      </c>
      <c r="GX244" s="192">
        <f t="shared" si="886"/>
        <v>0</v>
      </c>
      <c r="GY244" s="192">
        <f t="shared" si="887"/>
        <v>0</v>
      </c>
      <c r="GZ244" s="192">
        <f t="shared" si="888"/>
        <v>0</v>
      </c>
      <c r="HA244" s="192">
        <f t="shared" si="889"/>
        <v>0</v>
      </c>
      <c r="HB244" s="192">
        <f t="shared" si="890"/>
        <v>0</v>
      </c>
      <c r="HC244" s="192">
        <f t="shared" si="891"/>
        <v>0</v>
      </c>
      <c r="HD244" s="192">
        <f t="shared" si="892"/>
        <v>0</v>
      </c>
      <c r="HE244" s="192">
        <f t="shared" si="893"/>
        <v>0</v>
      </c>
      <c r="HF244" s="192">
        <f t="shared" si="894"/>
        <v>0</v>
      </c>
      <c r="HG244" s="192">
        <f t="shared" si="895"/>
        <v>0</v>
      </c>
      <c r="HH244" s="192">
        <f t="shared" si="896"/>
        <v>0</v>
      </c>
      <c r="HI244" s="192">
        <f t="shared" si="897"/>
        <v>0</v>
      </c>
      <c r="HJ244" s="192">
        <f t="shared" si="898"/>
        <v>0</v>
      </c>
      <c r="HK244" s="192">
        <f t="shared" si="899"/>
        <v>0</v>
      </c>
      <c r="HL244" s="192">
        <f t="shared" si="900"/>
        <v>0</v>
      </c>
      <c r="HM244" s="192">
        <f t="shared" si="901"/>
        <v>0</v>
      </c>
      <c r="HN244" s="194">
        <f t="shared" si="910"/>
        <v>0</v>
      </c>
      <c r="HO244" s="194">
        <f t="shared" si="911"/>
        <v>0</v>
      </c>
      <c r="HP244" s="194">
        <f t="shared" si="912"/>
        <v>0</v>
      </c>
      <c r="HQ244" s="194">
        <f t="shared" si="913"/>
        <v>0</v>
      </c>
      <c r="HR244" s="194">
        <f t="shared" si="914"/>
        <v>0</v>
      </c>
      <c r="HS244" s="195" t="str">
        <f t="shared" si="701"/>
        <v/>
      </c>
      <c r="HT244" s="196">
        <f t="shared" si="915"/>
        <v>0</v>
      </c>
      <c r="HU244" s="196">
        <f t="shared" si="916"/>
        <v>0</v>
      </c>
      <c r="HV244" s="197" t="str">
        <f t="shared" si="702"/>
        <v/>
      </c>
      <c r="HW244" s="197" t="str">
        <f t="shared" si="902"/>
        <v/>
      </c>
      <c r="HX244" s="197" t="str">
        <f t="shared" si="903"/>
        <v/>
      </c>
      <c r="HY244" s="195" t="str">
        <f t="shared" si="703"/>
        <v/>
      </c>
      <c r="HZ244" s="30">
        <f t="shared" si="699"/>
        <v>0</v>
      </c>
      <c r="IA244" s="198">
        <f t="shared" si="704"/>
        <v>0</v>
      </c>
      <c r="IB244" s="195"/>
      <c r="IC244" s="195">
        <f t="shared" si="711"/>
        <v>0</v>
      </c>
      <c r="ID244" s="195">
        <f t="shared" si="705"/>
        <v>0</v>
      </c>
      <c r="IE244" s="195">
        <f t="shared" si="904"/>
        <v>0</v>
      </c>
      <c r="IF244" s="195">
        <f t="shared" si="706"/>
        <v>0</v>
      </c>
      <c r="IG244" s="307">
        <f t="shared" si="707"/>
        <v>0</v>
      </c>
      <c r="IH244" s="307">
        <f t="shared" si="708"/>
        <v>0</v>
      </c>
      <c r="II244" s="44">
        <f t="shared" si="709"/>
        <v>0</v>
      </c>
      <c r="IJ244" s="44">
        <f t="shared" si="712"/>
        <v>0</v>
      </c>
      <c r="IK244" s="44">
        <f t="shared" si="713"/>
        <v>0</v>
      </c>
      <c r="IL244" s="44">
        <f t="shared" si="714"/>
        <v>0</v>
      </c>
      <c r="IM244" s="44">
        <f t="shared" si="715"/>
        <v>0</v>
      </c>
      <c r="IN244" s="44">
        <f t="shared" si="716"/>
        <v>0</v>
      </c>
      <c r="IO244" s="44">
        <f t="shared" si="717"/>
        <v>0</v>
      </c>
    </row>
    <row r="245" spans="1:249" ht="18" customHeight="1">
      <c r="A245" s="188">
        <v>239</v>
      </c>
      <c r="B245" s="326"/>
      <c r="C245" s="289"/>
      <c r="D245" s="199"/>
      <c r="E245" s="189"/>
      <c r="F245" s="189"/>
      <c r="G245" s="190"/>
      <c r="H245" s="190"/>
      <c r="I245" s="272"/>
      <c r="J245" s="207"/>
      <c r="K245" s="214" t="str">
        <f t="shared" si="710"/>
        <v/>
      </c>
      <c r="L245" s="200" t="str">
        <f t="shared" si="718"/>
        <v/>
      </c>
      <c r="M245" s="200" t="str">
        <f t="shared" si="719"/>
        <v/>
      </c>
      <c r="N245" s="209" t="str">
        <f t="shared" si="700"/>
        <v/>
      </c>
      <c r="O245" s="208" t="str">
        <f>IFERROR(IF(D245="","",IF(K245="","",IF(I245="","",IF(F245="F",VLOOKUP(K245,F!A:G,2,0),IF(F245="M",VLOOKUP(K245,M!A:G,2,0),""))))),0)</f>
        <v/>
      </c>
      <c r="P245" s="191" t="str">
        <f>IFERROR(IF(D245="","",IF(K245="","",IF(I245="","",IF(F245="F",VLOOKUP(K245,F!A:G,3,0),IF(F245="M",VLOOKUP(K245,M!A:G,3,0),""))))),0)</f>
        <v/>
      </c>
      <c r="Q245" s="191" t="str">
        <f>IFERROR(IF(D245="","",IF(K245="","",IF(I245="","",IF(F245="F",VLOOKUP(K245,F!A:G,4,0),IF(F245="M",VLOOKUP(K245,M!A:G,4,0),""))))),0)</f>
        <v/>
      </c>
      <c r="R245" s="191" t="str">
        <f>IFERROR(IF(D245="","",IF(K245="","",IF(I245="","",IF(F245="F",VLOOKUP(K245,F!A:G,5,0),IF(F245="M",VLOOKUP(K245,M!A:G,5,0),""))))),0)</f>
        <v/>
      </c>
      <c r="S245" s="191" t="str">
        <f>IFERROR(IF(D245="","",IF(K245="","",IF(I245="","",IF(F245="F",VLOOKUP(K245,F!A:G,6,0),IF(F245="M",VLOOKUP(K245,M!A:G,6,0),""))))),0)</f>
        <v/>
      </c>
      <c r="T245" s="191" t="str">
        <f>IFERROR(IF(D245="","",IF(K245="","",IF(I245="","",IF(F245="F",VLOOKUP(K245,F!A:G,7,0),IF(F245="M",VLOOKUP(K245,M!A:G,7,0),""))))),0)</f>
        <v/>
      </c>
      <c r="U245" s="191" t="str">
        <f>IFERROR(IF(D245="","",IF(K245="","",IF(J245="","",IF(F245="F",VLOOKUP(K245,F!A:M,8,0),IF(F245="M",VLOOKUP(K245,M!A:M,8,0),""))))),0)</f>
        <v/>
      </c>
      <c r="V245" s="191" t="str">
        <f>IFERROR(IF(D245="","",IF(K245="","",IF(J245="","",IF(F245="F",VLOOKUP(K245,F!A:M,9,0),IF(F245="M",VLOOKUP(K245,M!A:M,9,0),""))))),0)</f>
        <v/>
      </c>
      <c r="W245" s="191" t="str">
        <f>IFERROR(IF(D245="","",IF(K245="","",IF(J245="","",IF(F245="F",VLOOKUP(K245,F!A:M,10,0),IF(F245="M",VLOOKUP(K245,M!A:M,10,0),""))))),0)</f>
        <v/>
      </c>
      <c r="X245" s="191" t="str">
        <f>IFERROR(IF(D245="","",IF(K245="","",IF(J245="","",IF(F245="F",VLOOKUP(K245,F!A:M,11,0),IF(F245="M",VLOOKUP(K245,M!A:M,11,0),""))))),0)</f>
        <v/>
      </c>
      <c r="Y245" s="191" t="str">
        <f>IFERROR(IF(D245="","",IF(K245="","",IF(J245="","",IF(F245="F",VLOOKUP(K245,F!A:M,12,0),IF(F245="M",VLOOKUP(K245,M!A:M,12,0),""))))),0)</f>
        <v/>
      </c>
      <c r="Z245" s="191" t="str">
        <f>IFERROR(IF(D245="","",IF(K245="","",IF(J245="","",IF(F245="F",VLOOKUP(K245,F!A:M,13,0),IF(F245="M",VLOOKUP(K245,M!A:M,13,0),""))))),0)</f>
        <v/>
      </c>
      <c r="AA245" s="191" t="str">
        <f>IFERROR(IF(D245="","",IF(F245="","",IF(J245="","",IF(K245="","",IF(AND(K245&gt;23,K245&lt;=60),IF(F245="F",VLOOKUP(MROUND(HZ245,0.5),'F-Weight for Length'!K:S,2,0),VLOOKUP(MROUND(HZ245,0.5),'M-Weight for Length'!K:S,2,0)),IF(K245&gt;60,IF(F245="F",VLOOKUP(K245,'F-Weight for Length'!U:AC,2,0),VLOOKUP(K245,'M-Weight for Length'!U:AC,2,0)),IF(F245="F",VLOOKUP(MROUND(HZ245,0.5),'F-Weight for Length'!A:I,2,0),VLOOKUP(MROUND(HZ245,0.5),'M-Weight for Length'!A:I,2,0)))))))),0)</f>
        <v/>
      </c>
      <c r="AB245" s="191" t="str">
        <f>IFERROR(IF(D245="","",IF(F245="","",IF(J245="","",IF(K245="","",IF(AND(K245&gt;23,K245&lt;=60),IF(F245="F",VLOOKUP(MROUND(HZ245,0.5),'F-Weight for Length'!K:S,3,0),VLOOKUP(MROUND(HZ245,0.5),'M-Weight for Length'!K:S,3,0)),IF(K245&gt;60,IF(F245="F",VLOOKUP(K245,'F-Weight for Length'!U:AC,3,0),VLOOKUP(K245,'M-Weight for Length'!U:AC,3,0)),IF(F245="F",VLOOKUP(MROUND(HZ245,0.5),'F-Weight for Length'!A:I,3,0),VLOOKUP(MROUND(HZ245,0.5),'M-Weight for Length'!A:I,3,0)))))))),0)</f>
        <v/>
      </c>
      <c r="AC245" s="191" t="str">
        <f>IFERROR(IF(D245="","",IF(F245="","",IF(J245="","",IF(K245="","",IF(AND(K245&gt;23,K245&lt;=60),IF(F245="F",VLOOKUP(MROUND(HZ245,0.5),'F-Weight for Length'!K:S,4,0),VLOOKUP(MROUND(HZ245,0.5),'M-Weight for Length'!K:S,4,0)),IF(K245&gt;60,IF(F245="F",VLOOKUP(K245,'F-Weight for Length'!U:AC,4,0),VLOOKUP(K245,'M-Weight for Length'!U:AC,4,0)),IF(F245="F",VLOOKUP(MROUND(HZ245,0.5),'F-Weight for Length'!A:I,4,0),VLOOKUP(MROUND(HZ245,0.5),'M-Weight for Length'!A:I,4,0)))))))),0)</f>
        <v/>
      </c>
      <c r="AD245" s="191" t="str">
        <f>IFERROR(IF(D245="","",IF(F245="","",IF(J245="","",IF(K245="","",IF(AND(K245&gt;23,K245&lt;=60),IF(F245="F",VLOOKUP(MROUND(HZ245,0.5),'F-Weight for Length'!K:S,5,0),VLOOKUP(MROUND(HZ245,0.5),'M-Weight for Length'!K:S,5,0)),IF(K245&gt;60,IF(F245="F",VLOOKUP(K245,'F-Weight for Length'!U:AC,5,0),VLOOKUP(K245,'M-Weight for Length'!U:AC,5,0)),IF(F245="F",VLOOKUP(MROUND(HZ245,0.5),'F-Weight for Length'!A:I,5,0),VLOOKUP(MROUND(HZ245,0.5),'M-Weight for Length'!A:I,5,0)))))))),0)</f>
        <v/>
      </c>
      <c r="AE245" s="191" t="str">
        <f>IFERROR(IF(D245="","",IF(F245="","",IF(J245="","",IF(K245="","",IF(AND(K245&gt;23,K245&lt;=60),IF(F245="F",VLOOKUP(MROUND(HZ245,0.5),'F-Weight for Length'!K:S,6,0),VLOOKUP(MROUND(HZ245,0.5),'M-Weight for Length'!K:S,6,0)),IF(K245&gt;60,IF(F245="F",VLOOKUP(K245,'F-Weight for Length'!U:AC,6,0),VLOOKUP(K245,'M-Weight for Length'!U:AC,6,0)),IF(F245="F",VLOOKUP(MROUND(HZ245,0.5),'F-Weight for Length'!A:I,6,0),VLOOKUP(MROUND(HZ245,0.5),'M-Weight for Length'!A:I,6,0)))))))),0)</f>
        <v/>
      </c>
      <c r="AF245" s="191" t="str">
        <f>IFERROR(IF(D245="","",IF(F245="","",IF(J245="","",IF(K245="","",IF(AND(K245&gt;23,K245&lt;=60),IF(F245="F",VLOOKUP(MROUND(HZ245,0.5),'F-Weight for Length'!K:S,7,0),VLOOKUP(MROUND(HZ245,0.5),'M-Weight for Length'!K:S,7,0)),IF(K245&gt;60,IF(F245="F",VLOOKUP(K245,'F-Weight for Length'!U:AC,7,0),VLOOKUP(K245,'M-Weight for Length'!U:AC,7,0)),IF(F245="F",VLOOKUP(MROUND(HZ245,0.5),'F-Weight for Length'!A:I,7,0),VLOOKUP(MROUND(HZ245,0.5),'M-Weight for Length'!A:I,7,0)))))))),0)</f>
        <v/>
      </c>
      <c r="AG245" s="191" t="str">
        <f>IFERROR(IF(D245="","",IF(F245="","",IF(J245="","",IF(K245="","",IF(AND(K245&gt;23,K245&lt;=60),IF(F245="F",VLOOKUP(MROUND(HZ245,0.5),'F-Weight for Length'!K:S,8,0),VLOOKUP(MROUND(HZ245,0.5),'M-Weight for Length'!K:S,8,0)),IF(K245&gt;60,IF(F245="F",VLOOKUP(K245,'F-Weight for Length'!U:AC,8,0),VLOOKUP(K245,'M-Weight for Length'!U:AC,8,0)),IF(F245="F",VLOOKUP(MROUND(HZ245,0.5),'F-Weight for Length'!A:I,8,0),VLOOKUP(MROUND(HZ245,0.5),'M-Weight for Length'!A:I,8,0)))))))),0)</f>
        <v/>
      </c>
      <c r="AH245" s="191" t="str">
        <f>IFERROR(IF(D245="","",IF(F245="","",IF(J245="","",IF(K245="","",IF(AND(K245&gt;23,K245&lt;=60),IF(F245="F",VLOOKUP(MROUND(HZ245,0.5),'F-Weight for Length'!K:S,9,0),VLOOKUP(MROUND(HZ245,0.5),'M-Weight for Length'!K:S,9,0)),IF(K245&gt;60,IF(F245="F",VLOOKUP(K245,'F-Weight for Length'!U:AC,9,0),VLOOKUP(K245,'M-Weight for Length'!U:AC,9,0)),IF(F245="F",VLOOKUP(MROUND(HZ245,0.5),'F-Weight for Length'!A:I,9,0),VLOOKUP(MROUND(HZ245,0.5),'M-Weight for Length'!A:I,9,0)))))))),0)</f>
        <v/>
      </c>
      <c r="AI245" s="192">
        <f t="shared" si="720"/>
        <v>0</v>
      </c>
      <c r="AJ245" s="192">
        <f t="shared" si="721"/>
        <v>0</v>
      </c>
      <c r="AK245" s="192">
        <f t="shared" si="722"/>
        <v>0</v>
      </c>
      <c r="AL245" s="192">
        <f t="shared" si="723"/>
        <v>0</v>
      </c>
      <c r="AM245" s="192">
        <f t="shared" si="724"/>
        <v>0</v>
      </c>
      <c r="AN245" s="192">
        <f t="shared" si="725"/>
        <v>0</v>
      </c>
      <c r="AO245" s="192">
        <f t="shared" si="726"/>
        <v>0</v>
      </c>
      <c r="AP245" s="192">
        <f t="shared" si="727"/>
        <v>0</v>
      </c>
      <c r="AQ245" s="192">
        <f t="shared" si="728"/>
        <v>0</v>
      </c>
      <c r="AR245" s="192">
        <f t="shared" si="729"/>
        <v>0</v>
      </c>
      <c r="AS245" s="192">
        <f t="shared" si="730"/>
        <v>0</v>
      </c>
      <c r="AT245" s="192">
        <f t="shared" si="731"/>
        <v>0</v>
      </c>
      <c r="AU245" s="192">
        <f t="shared" si="732"/>
        <v>0</v>
      </c>
      <c r="AV245" s="192">
        <f t="shared" si="733"/>
        <v>0</v>
      </c>
      <c r="AW245" s="192">
        <f t="shared" si="734"/>
        <v>0</v>
      </c>
      <c r="AX245" s="192">
        <f t="shared" si="735"/>
        <v>0</v>
      </c>
      <c r="AY245" s="192">
        <f t="shared" si="736"/>
        <v>0</v>
      </c>
      <c r="AZ245" s="192">
        <f t="shared" si="737"/>
        <v>0</v>
      </c>
      <c r="BA245" s="192">
        <f t="shared" si="738"/>
        <v>0</v>
      </c>
      <c r="BB245" s="192">
        <f t="shared" si="739"/>
        <v>0</v>
      </c>
      <c r="BC245" s="192">
        <f t="shared" si="740"/>
        <v>0</v>
      </c>
      <c r="BD245" s="192">
        <f t="shared" si="741"/>
        <v>0</v>
      </c>
      <c r="BE245" s="192">
        <f t="shared" si="742"/>
        <v>0</v>
      </c>
      <c r="BF245" s="192">
        <f t="shared" si="743"/>
        <v>0</v>
      </c>
      <c r="BG245" s="192">
        <f t="shared" si="744"/>
        <v>0</v>
      </c>
      <c r="BH245" s="192">
        <f t="shared" si="745"/>
        <v>0</v>
      </c>
      <c r="BI245" s="192">
        <f t="shared" si="746"/>
        <v>0</v>
      </c>
      <c r="BJ245" s="192">
        <f t="shared" si="747"/>
        <v>0</v>
      </c>
      <c r="BK245" s="192">
        <f t="shared" si="748"/>
        <v>0</v>
      </c>
      <c r="BL245" s="192">
        <f t="shared" si="749"/>
        <v>0</v>
      </c>
      <c r="BM245" s="192">
        <f t="shared" si="750"/>
        <v>0</v>
      </c>
      <c r="BN245" s="192">
        <f t="shared" si="751"/>
        <v>0</v>
      </c>
      <c r="BO245" s="192">
        <f t="shared" si="752"/>
        <v>0</v>
      </c>
      <c r="BP245" s="192">
        <f t="shared" si="753"/>
        <v>0</v>
      </c>
      <c r="BQ245" s="192">
        <f t="shared" si="754"/>
        <v>0</v>
      </c>
      <c r="BR245" s="192">
        <f t="shared" si="755"/>
        <v>0</v>
      </c>
      <c r="BS245" s="192">
        <f t="shared" si="756"/>
        <v>0</v>
      </c>
      <c r="BT245" s="192">
        <f t="shared" si="757"/>
        <v>0</v>
      </c>
      <c r="BU245" s="192">
        <f t="shared" si="758"/>
        <v>0</v>
      </c>
      <c r="BV245" s="192">
        <f t="shared" si="759"/>
        <v>0</v>
      </c>
      <c r="BW245" s="192">
        <f t="shared" si="760"/>
        <v>0</v>
      </c>
      <c r="BX245" s="192">
        <f t="shared" si="761"/>
        <v>0</v>
      </c>
      <c r="BY245" s="192">
        <f t="shared" si="762"/>
        <v>0</v>
      </c>
      <c r="BZ245" s="192">
        <f t="shared" si="763"/>
        <v>0</v>
      </c>
      <c r="CA245" s="192">
        <f t="shared" si="764"/>
        <v>0</v>
      </c>
      <c r="CB245" s="192">
        <f t="shared" si="765"/>
        <v>0</v>
      </c>
      <c r="CC245" s="192">
        <f t="shared" si="766"/>
        <v>0</v>
      </c>
      <c r="CD245" s="192">
        <f t="shared" si="767"/>
        <v>0</v>
      </c>
      <c r="CE245" s="192">
        <f t="shared" si="768"/>
        <v>0</v>
      </c>
      <c r="CF245" s="192">
        <f t="shared" si="769"/>
        <v>0</v>
      </c>
      <c r="CG245" s="192">
        <f t="shared" si="770"/>
        <v>0</v>
      </c>
      <c r="CH245" s="192">
        <f t="shared" si="771"/>
        <v>0</v>
      </c>
      <c r="CI245" s="192">
        <f t="shared" si="772"/>
        <v>0</v>
      </c>
      <c r="CJ245" s="192">
        <f t="shared" si="773"/>
        <v>0</v>
      </c>
      <c r="CK245" s="192">
        <f t="shared" si="774"/>
        <v>0</v>
      </c>
      <c r="CL245" s="192">
        <f t="shared" si="775"/>
        <v>0</v>
      </c>
      <c r="CM245" s="192">
        <f t="shared" si="776"/>
        <v>0</v>
      </c>
      <c r="CN245" s="192">
        <f t="shared" si="777"/>
        <v>0</v>
      </c>
      <c r="CO245" s="192">
        <f t="shared" si="778"/>
        <v>0</v>
      </c>
      <c r="CP245" s="192">
        <f t="shared" si="779"/>
        <v>0</v>
      </c>
      <c r="CQ245" s="192">
        <f t="shared" si="780"/>
        <v>0</v>
      </c>
      <c r="CR245" s="192">
        <f t="shared" si="781"/>
        <v>0</v>
      </c>
      <c r="CS245" s="192">
        <f t="shared" si="782"/>
        <v>0</v>
      </c>
      <c r="CT245" s="192">
        <f t="shared" si="783"/>
        <v>0</v>
      </c>
      <c r="CU245" s="192">
        <f t="shared" si="784"/>
        <v>0</v>
      </c>
      <c r="CV245" s="192">
        <f t="shared" si="785"/>
        <v>0</v>
      </c>
      <c r="CW245" s="192">
        <f t="shared" si="786"/>
        <v>0</v>
      </c>
      <c r="CX245" s="192">
        <f t="shared" si="787"/>
        <v>0</v>
      </c>
      <c r="CY245" s="192">
        <f t="shared" si="788"/>
        <v>0</v>
      </c>
      <c r="CZ245" s="192">
        <f t="shared" si="789"/>
        <v>0</v>
      </c>
      <c r="DA245" s="192">
        <f t="shared" si="790"/>
        <v>0</v>
      </c>
      <c r="DB245" s="192">
        <f t="shared" si="791"/>
        <v>0</v>
      </c>
      <c r="DC245" s="192">
        <f t="shared" si="792"/>
        <v>0</v>
      </c>
      <c r="DD245" s="192">
        <f t="shared" si="793"/>
        <v>0</v>
      </c>
      <c r="DE245" s="192">
        <f t="shared" si="794"/>
        <v>0</v>
      </c>
      <c r="DF245" s="192">
        <f t="shared" si="795"/>
        <v>0</v>
      </c>
      <c r="DG245" s="192">
        <f t="shared" si="796"/>
        <v>0</v>
      </c>
      <c r="DH245" s="192">
        <f t="shared" si="797"/>
        <v>0</v>
      </c>
      <c r="DI245" s="192">
        <f t="shared" si="798"/>
        <v>0</v>
      </c>
      <c r="DJ245" s="192">
        <f t="shared" si="799"/>
        <v>0</v>
      </c>
      <c r="DK245" s="192">
        <f t="shared" si="800"/>
        <v>0</v>
      </c>
      <c r="DL245" s="192">
        <f t="shared" si="801"/>
        <v>0</v>
      </c>
      <c r="DM245" s="192">
        <f t="shared" si="802"/>
        <v>0</v>
      </c>
      <c r="DN245" s="192">
        <f t="shared" si="803"/>
        <v>0</v>
      </c>
      <c r="DO245" s="192">
        <f t="shared" si="804"/>
        <v>0</v>
      </c>
      <c r="DP245" s="192">
        <f t="shared" si="805"/>
        <v>0</v>
      </c>
      <c r="DQ245" s="192">
        <f t="shared" si="806"/>
        <v>0</v>
      </c>
      <c r="DR245" s="192">
        <f t="shared" si="807"/>
        <v>0</v>
      </c>
      <c r="DS245" s="192">
        <f t="shared" si="808"/>
        <v>0</v>
      </c>
      <c r="DT245" s="192">
        <f t="shared" si="809"/>
        <v>0</v>
      </c>
      <c r="DU245" s="192">
        <f t="shared" si="810"/>
        <v>0</v>
      </c>
      <c r="DV245" s="193">
        <f t="shared" ref="DV245:DV256" si="917">IF($HS245=1,IF(F245="F",IF($N245="N",IF($K245=60,1,0),0),0),0)</f>
        <v>0</v>
      </c>
      <c r="DW245" s="193">
        <f t="shared" ref="DW245:DW256" si="918">IF($HS245=1,IF(F245="F",IF($N245="OW",IF($K245=60,1,0),0),0),0)</f>
        <v>0</v>
      </c>
      <c r="DX245" s="193">
        <f t="shared" ref="DX245:DX256" si="919">IF($HS245=1,IF(F245="F",IF($N245="Ob",IF($K245=60,1,0),0),0),0)</f>
        <v>0</v>
      </c>
      <c r="DY245" s="193">
        <f t="shared" ref="DY245:DY256" si="920">IF($HS245=1,IF(F245="F",IF($N245="W",IF($K245=60,1,0),0),0),0)</f>
        <v>0</v>
      </c>
      <c r="DZ245" s="193">
        <f t="shared" ref="DZ245:DZ256" si="921">IF($HS245=1,IF(F245="F",IF($N245="SW",IF($K245=60,1,0),0),0),0)</f>
        <v>0</v>
      </c>
      <c r="EA245" s="192">
        <f t="shared" si="811"/>
        <v>0</v>
      </c>
      <c r="EB245" s="192">
        <f t="shared" si="812"/>
        <v>0</v>
      </c>
      <c r="EC245" s="192">
        <f t="shared" si="813"/>
        <v>0</v>
      </c>
      <c r="ED245" s="192">
        <f t="shared" si="814"/>
        <v>0</v>
      </c>
      <c r="EE245" s="192">
        <f t="shared" si="815"/>
        <v>0</v>
      </c>
      <c r="EF245" s="192">
        <f t="shared" si="816"/>
        <v>0</v>
      </c>
      <c r="EG245" s="192">
        <f t="shared" si="817"/>
        <v>0</v>
      </c>
      <c r="EH245" s="192">
        <f t="shared" si="818"/>
        <v>0</v>
      </c>
      <c r="EI245" s="192">
        <f t="shared" si="819"/>
        <v>0</v>
      </c>
      <c r="EJ245" s="192">
        <f t="shared" si="820"/>
        <v>0</v>
      </c>
      <c r="EK245" s="192">
        <f t="shared" si="821"/>
        <v>0</v>
      </c>
      <c r="EL245" s="192">
        <f t="shared" si="822"/>
        <v>0</v>
      </c>
      <c r="EM245" s="192">
        <f t="shared" si="823"/>
        <v>0</v>
      </c>
      <c r="EN245" s="192">
        <f t="shared" si="824"/>
        <v>0</v>
      </c>
      <c r="EO245" s="192">
        <f t="shared" si="825"/>
        <v>0</v>
      </c>
      <c r="EP245" s="192">
        <f t="shared" si="826"/>
        <v>0</v>
      </c>
      <c r="EQ245" s="192">
        <f t="shared" si="827"/>
        <v>0</v>
      </c>
      <c r="ER245" s="192">
        <f t="shared" si="828"/>
        <v>0</v>
      </c>
      <c r="ES245" s="192">
        <f t="shared" si="829"/>
        <v>0</v>
      </c>
      <c r="ET245" s="192">
        <f t="shared" si="830"/>
        <v>0</v>
      </c>
      <c r="EU245" s="192">
        <f t="shared" si="831"/>
        <v>0</v>
      </c>
      <c r="EV245" s="192">
        <f t="shared" si="832"/>
        <v>0</v>
      </c>
      <c r="EW245" s="192">
        <f t="shared" si="833"/>
        <v>0</v>
      </c>
      <c r="EX245" s="192">
        <f t="shared" si="834"/>
        <v>0</v>
      </c>
      <c r="EY245" s="192">
        <f t="shared" si="835"/>
        <v>0</v>
      </c>
      <c r="EZ245" s="192">
        <f t="shared" si="836"/>
        <v>0</v>
      </c>
      <c r="FA245" s="192">
        <f t="shared" si="837"/>
        <v>0</v>
      </c>
      <c r="FB245" s="192">
        <f t="shared" si="838"/>
        <v>0</v>
      </c>
      <c r="FC245" s="192">
        <f t="shared" si="839"/>
        <v>0</v>
      </c>
      <c r="FD245" s="192">
        <f t="shared" si="840"/>
        <v>0</v>
      </c>
      <c r="FE245" s="192">
        <f t="shared" si="841"/>
        <v>0</v>
      </c>
      <c r="FF245" s="192">
        <f t="shared" si="842"/>
        <v>0</v>
      </c>
      <c r="FG245" s="192">
        <f t="shared" si="843"/>
        <v>0</v>
      </c>
      <c r="FH245" s="192">
        <f t="shared" si="844"/>
        <v>0</v>
      </c>
      <c r="FI245" s="192">
        <f t="shared" si="845"/>
        <v>0</v>
      </c>
      <c r="FJ245" s="192">
        <f t="shared" si="846"/>
        <v>0</v>
      </c>
      <c r="FK245" s="192">
        <f t="shared" si="847"/>
        <v>0</v>
      </c>
      <c r="FL245" s="192">
        <f t="shared" si="848"/>
        <v>0</v>
      </c>
      <c r="FM245" s="192">
        <f t="shared" si="849"/>
        <v>0</v>
      </c>
      <c r="FN245" s="192">
        <f t="shared" si="850"/>
        <v>0</v>
      </c>
      <c r="FO245" s="192">
        <f t="shared" si="851"/>
        <v>0</v>
      </c>
      <c r="FP245" s="192">
        <f t="shared" si="852"/>
        <v>0</v>
      </c>
      <c r="FQ245" s="192">
        <f t="shared" si="853"/>
        <v>0</v>
      </c>
      <c r="FR245" s="192">
        <f t="shared" si="854"/>
        <v>0</v>
      </c>
      <c r="FS245" s="192">
        <f t="shared" si="855"/>
        <v>0</v>
      </c>
      <c r="FT245" s="192">
        <f t="shared" si="856"/>
        <v>0</v>
      </c>
      <c r="FU245" s="192">
        <f t="shared" si="857"/>
        <v>0</v>
      </c>
      <c r="FV245" s="192">
        <f t="shared" si="858"/>
        <v>0</v>
      </c>
      <c r="FW245" s="192">
        <f t="shared" si="859"/>
        <v>0</v>
      </c>
      <c r="FX245" s="192">
        <f t="shared" si="860"/>
        <v>0</v>
      </c>
      <c r="FY245" s="192">
        <f t="shared" si="861"/>
        <v>0</v>
      </c>
      <c r="FZ245" s="192">
        <f t="shared" si="862"/>
        <v>0</v>
      </c>
      <c r="GA245" s="192">
        <f t="shared" si="863"/>
        <v>0</v>
      </c>
      <c r="GB245" s="192">
        <f t="shared" si="864"/>
        <v>0</v>
      </c>
      <c r="GC245" s="192">
        <f t="shared" si="865"/>
        <v>0</v>
      </c>
      <c r="GD245" s="192">
        <f t="shared" si="866"/>
        <v>0</v>
      </c>
      <c r="GE245" s="192">
        <f t="shared" si="867"/>
        <v>0</v>
      </c>
      <c r="GF245" s="192">
        <f t="shared" si="868"/>
        <v>0</v>
      </c>
      <c r="GG245" s="192">
        <f t="shared" si="869"/>
        <v>0</v>
      </c>
      <c r="GH245" s="192">
        <f t="shared" si="870"/>
        <v>0</v>
      </c>
      <c r="GI245" s="192">
        <f t="shared" si="871"/>
        <v>0</v>
      </c>
      <c r="GJ245" s="192">
        <f t="shared" si="872"/>
        <v>0</v>
      </c>
      <c r="GK245" s="192">
        <f t="shared" si="873"/>
        <v>0</v>
      </c>
      <c r="GL245" s="192">
        <f t="shared" si="874"/>
        <v>0</v>
      </c>
      <c r="GM245" s="192">
        <f t="shared" si="875"/>
        <v>0</v>
      </c>
      <c r="GN245" s="192">
        <f t="shared" si="876"/>
        <v>0</v>
      </c>
      <c r="GO245" s="192">
        <f t="shared" si="877"/>
        <v>0</v>
      </c>
      <c r="GP245" s="192">
        <f t="shared" si="878"/>
        <v>0</v>
      </c>
      <c r="GQ245" s="192">
        <f t="shared" si="879"/>
        <v>0</v>
      </c>
      <c r="GR245" s="192">
        <f t="shared" si="880"/>
        <v>0</v>
      </c>
      <c r="GS245" s="192">
        <f t="shared" si="881"/>
        <v>0</v>
      </c>
      <c r="GT245" s="192">
        <f t="shared" si="882"/>
        <v>0</v>
      </c>
      <c r="GU245" s="192">
        <f t="shared" si="883"/>
        <v>0</v>
      </c>
      <c r="GV245" s="192">
        <f t="shared" si="884"/>
        <v>0</v>
      </c>
      <c r="GW245" s="192">
        <f t="shared" si="885"/>
        <v>0</v>
      </c>
      <c r="GX245" s="192">
        <f t="shared" si="886"/>
        <v>0</v>
      </c>
      <c r="GY245" s="192">
        <f t="shared" si="887"/>
        <v>0</v>
      </c>
      <c r="GZ245" s="192">
        <f t="shared" si="888"/>
        <v>0</v>
      </c>
      <c r="HA245" s="192">
        <f t="shared" si="889"/>
        <v>0</v>
      </c>
      <c r="HB245" s="192">
        <f t="shared" si="890"/>
        <v>0</v>
      </c>
      <c r="HC245" s="192">
        <f t="shared" si="891"/>
        <v>0</v>
      </c>
      <c r="HD245" s="192">
        <f t="shared" si="892"/>
        <v>0</v>
      </c>
      <c r="HE245" s="192">
        <f t="shared" si="893"/>
        <v>0</v>
      </c>
      <c r="HF245" s="192">
        <f t="shared" si="894"/>
        <v>0</v>
      </c>
      <c r="HG245" s="192">
        <f t="shared" si="895"/>
        <v>0</v>
      </c>
      <c r="HH245" s="192">
        <f t="shared" si="896"/>
        <v>0</v>
      </c>
      <c r="HI245" s="192">
        <f t="shared" si="897"/>
        <v>0</v>
      </c>
      <c r="HJ245" s="192">
        <f t="shared" si="898"/>
        <v>0</v>
      </c>
      <c r="HK245" s="192">
        <f t="shared" si="899"/>
        <v>0</v>
      </c>
      <c r="HL245" s="192">
        <f t="shared" si="900"/>
        <v>0</v>
      </c>
      <c r="HM245" s="192">
        <f t="shared" si="901"/>
        <v>0</v>
      </c>
      <c r="HN245" s="194">
        <f t="shared" ref="HN245:HN256" si="922">IF($HS245=1,IF(F245="M",IF($N245="N",IF($K245=60,1,0),0),0),0)</f>
        <v>0</v>
      </c>
      <c r="HO245" s="194">
        <f t="shared" ref="HO245:HO256" si="923">IF($HS245=1,IF(F245="M",IF($N245="OW",IF($K245=60,1,0),0),0),0)</f>
        <v>0</v>
      </c>
      <c r="HP245" s="194">
        <f t="shared" ref="HP245:HP256" si="924">IF($HS245=1,IF(F245="M",IF($N245="Ob",IF($K245=60,1,0),0),0),0)</f>
        <v>0</v>
      </c>
      <c r="HQ245" s="194">
        <f t="shared" ref="HQ245:HQ256" si="925">IF($HS245=1,IF(F245="M",IF($N245="W",IF($K245=60,1,0),0),0),0)</f>
        <v>0</v>
      </c>
      <c r="HR245" s="194">
        <f t="shared" ref="HR245:HR256" si="926">IF($HS245=1,IF(F245="M",IF($N245="SW",IF($K245=60,1,0),0),0),0)</f>
        <v>0</v>
      </c>
      <c r="HS245" s="195" t="str">
        <f t="shared" si="701"/>
        <v/>
      </c>
      <c r="HT245" s="196">
        <f t="shared" ref="HT245:HT256" si="927">IF(H245="",$HS$4,H245)</f>
        <v>0</v>
      </c>
      <c r="HU245" s="196">
        <f t="shared" ref="HU245:HU256" si="928">IF(G245="",$HT$4,G245)</f>
        <v>0</v>
      </c>
      <c r="HV245" s="197" t="str">
        <f t="shared" si="702"/>
        <v/>
      </c>
      <c r="HW245" s="197" t="str">
        <f t="shared" si="902"/>
        <v/>
      </c>
      <c r="HX245" s="197" t="str">
        <f t="shared" si="903"/>
        <v/>
      </c>
      <c r="HY245" s="195" t="str">
        <f t="shared" si="703"/>
        <v/>
      </c>
      <c r="HZ245" s="30">
        <f t="shared" si="699"/>
        <v>0</v>
      </c>
      <c r="IA245" s="198">
        <f t="shared" si="704"/>
        <v>0</v>
      </c>
      <c r="IB245" s="195"/>
      <c r="IC245" s="195">
        <f t="shared" si="711"/>
        <v>0</v>
      </c>
      <c r="ID245" s="195">
        <f t="shared" si="705"/>
        <v>0</v>
      </c>
      <c r="IE245" s="195">
        <f t="shared" si="904"/>
        <v>0</v>
      </c>
      <c r="IF245" s="195">
        <f t="shared" si="706"/>
        <v>0</v>
      </c>
      <c r="IG245" s="307">
        <f t="shared" si="707"/>
        <v>0</v>
      </c>
      <c r="IH245" s="307">
        <f t="shared" si="708"/>
        <v>0</v>
      </c>
      <c r="II245" s="44">
        <f t="shared" si="709"/>
        <v>0</v>
      </c>
      <c r="IJ245" s="44">
        <f t="shared" si="712"/>
        <v>0</v>
      </c>
      <c r="IK245" s="44">
        <f t="shared" si="713"/>
        <v>0</v>
      </c>
      <c r="IL245" s="44">
        <f t="shared" si="714"/>
        <v>0</v>
      </c>
      <c r="IM245" s="44">
        <f t="shared" si="715"/>
        <v>0</v>
      </c>
      <c r="IN245" s="44">
        <f t="shared" si="716"/>
        <v>0</v>
      </c>
      <c r="IO245" s="44">
        <f t="shared" si="717"/>
        <v>0</v>
      </c>
    </row>
    <row r="246" spans="1:249" ht="18" customHeight="1">
      <c r="A246" s="188">
        <v>240</v>
      </c>
      <c r="B246" s="326"/>
      <c r="C246" s="289"/>
      <c r="D246" s="199"/>
      <c r="E246" s="189"/>
      <c r="F246" s="189"/>
      <c r="G246" s="190"/>
      <c r="H246" s="190"/>
      <c r="I246" s="272"/>
      <c r="J246" s="207"/>
      <c r="K246" s="214" t="str">
        <f t="shared" si="710"/>
        <v/>
      </c>
      <c r="L246" s="200" t="str">
        <f t="shared" si="718"/>
        <v/>
      </c>
      <c r="M246" s="200" t="str">
        <f t="shared" si="719"/>
        <v/>
      </c>
      <c r="N246" s="209" t="str">
        <f t="shared" si="700"/>
        <v/>
      </c>
      <c r="O246" s="208" t="str">
        <f>IFERROR(IF(D246="","",IF(K246="","",IF(I246="","",IF(F246="F",VLOOKUP(K246,F!A:G,2,0),IF(F246="M",VLOOKUP(K246,M!A:G,2,0),""))))),0)</f>
        <v/>
      </c>
      <c r="P246" s="191" t="str">
        <f>IFERROR(IF(D246="","",IF(K246="","",IF(I246="","",IF(F246="F",VLOOKUP(K246,F!A:G,3,0),IF(F246="M",VLOOKUP(K246,M!A:G,3,0),""))))),0)</f>
        <v/>
      </c>
      <c r="Q246" s="191" t="str">
        <f>IFERROR(IF(D246="","",IF(K246="","",IF(I246="","",IF(F246="F",VLOOKUP(K246,F!A:G,4,0),IF(F246="M",VLOOKUP(K246,M!A:G,4,0),""))))),0)</f>
        <v/>
      </c>
      <c r="R246" s="191" t="str">
        <f>IFERROR(IF(D246="","",IF(K246="","",IF(I246="","",IF(F246="F",VLOOKUP(K246,F!A:G,5,0),IF(F246="M",VLOOKUP(K246,M!A:G,5,0),""))))),0)</f>
        <v/>
      </c>
      <c r="S246" s="191" t="str">
        <f>IFERROR(IF(D246="","",IF(K246="","",IF(I246="","",IF(F246="F",VLOOKUP(K246,F!A:G,6,0),IF(F246="M",VLOOKUP(K246,M!A:G,6,0),""))))),0)</f>
        <v/>
      </c>
      <c r="T246" s="191" t="str">
        <f>IFERROR(IF(D246="","",IF(K246="","",IF(I246="","",IF(F246="F",VLOOKUP(K246,F!A:G,7,0),IF(F246="M",VLOOKUP(K246,M!A:G,7,0),""))))),0)</f>
        <v/>
      </c>
      <c r="U246" s="191" t="str">
        <f>IFERROR(IF(D246="","",IF(K246="","",IF(J246="","",IF(F246="F",VLOOKUP(K246,F!A:M,8,0),IF(F246="M",VLOOKUP(K246,M!A:M,8,0),""))))),0)</f>
        <v/>
      </c>
      <c r="V246" s="191" t="str">
        <f>IFERROR(IF(D246="","",IF(K246="","",IF(J246="","",IF(F246="F",VLOOKUP(K246,F!A:M,9,0),IF(F246="M",VLOOKUP(K246,M!A:M,9,0),""))))),0)</f>
        <v/>
      </c>
      <c r="W246" s="191" t="str">
        <f>IFERROR(IF(D246="","",IF(K246="","",IF(J246="","",IF(F246="F",VLOOKUP(K246,F!A:M,10,0),IF(F246="M",VLOOKUP(K246,M!A:M,10,0),""))))),0)</f>
        <v/>
      </c>
      <c r="X246" s="191" t="str">
        <f>IFERROR(IF(D246="","",IF(K246="","",IF(J246="","",IF(F246="F",VLOOKUP(K246,F!A:M,11,0),IF(F246="M",VLOOKUP(K246,M!A:M,11,0),""))))),0)</f>
        <v/>
      </c>
      <c r="Y246" s="191" t="str">
        <f>IFERROR(IF(D246="","",IF(K246="","",IF(J246="","",IF(F246="F",VLOOKUP(K246,F!A:M,12,0),IF(F246="M",VLOOKUP(K246,M!A:M,12,0),""))))),0)</f>
        <v/>
      </c>
      <c r="Z246" s="191" t="str">
        <f>IFERROR(IF(D246="","",IF(K246="","",IF(J246="","",IF(F246="F",VLOOKUP(K246,F!A:M,13,0),IF(F246="M",VLOOKUP(K246,M!A:M,13,0),""))))),0)</f>
        <v/>
      </c>
      <c r="AA246" s="191" t="str">
        <f>IFERROR(IF(D246="","",IF(F246="","",IF(J246="","",IF(K246="","",IF(AND(K246&gt;23,K246&lt;=60),IF(F246="F",VLOOKUP(MROUND(HZ246,0.5),'F-Weight for Length'!K:S,2,0),VLOOKUP(MROUND(HZ246,0.5),'M-Weight for Length'!K:S,2,0)),IF(K246&gt;60,IF(F246="F",VLOOKUP(K246,'F-Weight for Length'!U:AC,2,0),VLOOKUP(K246,'M-Weight for Length'!U:AC,2,0)),IF(F246="F",VLOOKUP(MROUND(HZ246,0.5),'F-Weight for Length'!A:I,2,0),VLOOKUP(MROUND(HZ246,0.5),'M-Weight for Length'!A:I,2,0)))))))),0)</f>
        <v/>
      </c>
      <c r="AB246" s="191" t="str">
        <f>IFERROR(IF(D246="","",IF(F246="","",IF(J246="","",IF(K246="","",IF(AND(K246&gt;23,K246&lt;=60),IF(F246="F",VLOOKUP(MROUND(HZ246,0.5),'F-Weight for Length'!K:S,3,0),VLOOKUP(MROUND(HZ246,0.5),'M-Weight for Length'!K:S,3,0)),IF(K246&gt;60,IF(F246="F",VLOOKUP(K246,'F-Weight for Length'!U:AC,3,0),VLOOKUP(K246,'M-Weight for Length'!U:AC,3,0)),IF(F246="F",VLOOKUP(MROUND(HZ246,0.5),'F-Weight for Length'!A:I,3,0),VLOOKUP(MROUND(HZ246,0.5),'M-Weight for Length'!A:I,3,0)))))))),0)</f>
        <v/>
      </c>
      <c r="AC246" s="191" t="str">
        <f>IFERROR(IF(D246="","",IF(F246="","",IF(J246="","",IF(K246="","",IF(AND(K246&gt;23,K246&lt;=60),IF(F246="F",VLOOKUP(MROUND(HZ246,0.5),'F-Weight for Length'!K:S,4,0),VLOOKUP(MROUND(HZ246,0.5),'M-Weight for Length'!K:S,4,0)),IF(K246&gt;60,IF(F246="F",VLOOKUP(K246,'F-Weight for Length'!U:AC,4,0),VLOOKUP(K246,'M-Weight for Length'!U:AC,4,0)),IF(F246="F",VLOOKUP(MROUND(HZ246,0.5),'F-Weight for Length'!A:I,4,0),VLOOKUP(MROUND(HZ246,0.5),'M-Weight for Length'!A:I,4,0)))))))),0)</f>
        <v/>
      </c>
      <c r="AD246" s="191" t="str">
        <f>IFERROR(IF(D246="","",IF(F246="","",IF(J246="","",IF(K246="","",IF(AND(K246&gt;23,K246&lt;=60),IF(F246="F",VLOOKUP(MROUND(HZ246,0.5),'F-Weight for Length'!K:S,5,0),VLOOKUP(MROUND(HZ246,0.5),'M-Weight for Length'!K:S,5,0)),IF(K246&gt;60,IF(F246="F",VLOOKUP(K246,'F-Weight for Length'!U:AC,5,0),VLOOKUP(K246,'M-Weight for Length'!U:AC,5,0)),IF(F246="F",VLOOKUP(MROUND(HZ246,0.5),'F-Weight for Length'!A:I,5,0),VLOOKUP(MROUND(HZ246,0.5),'M-Weight for Length'!A:I,5,0)))))))),0)</f>
        <v/>
      </c>
      <c r="AE246" s="191" t="str">
        <f>IFERROR(IF(D246="","",IF(F246="","",IF(J246="","",IF(K246="","",IF(AND(K246&gt;23,K246&lt;=60),IF(F246="F",VLOOKUP(MROUND(HZ246,0.5),'F-Weight for Length'!K:S,6,0),VLOOKUP(MROUND(HZ246,0.5),'M-Weight for Length'!K:S,6,0)),IF(K246&gt;60,IF(F246="F",VLOOKUP(K246,'F-Weight for Length'!U:AC,6,0),VLOOKUP(K246,'M-Weight for Length'!U:AC,6,0)),IF(F246="F",VLOOKUP(MROUND(HZ246,0.5),'F-Weight for Length'!A:I,6,0),VLOOKUP(MROUND(HZ246,0.5),'M-Weight for Length'!A:I,6,0)))))))),0)</f>
        <v/>
      </c>
      <c r="AF246" s="191" t="str">
        <f>IFERROR(IF(D246="","",IF(F246="","",IF(J246="","",IF(K246="","",IF(AND(K246&gt;23,K246&lt;=60),IF(F246="F",VLOOKUP(MROUND(HZ246,0.5),'F-Weight for Length'!K:S,7,0),VLOOKUP(MROUND(HZ246,0.5),'M-Weight for Length'!K:S,7,0)),IF(K246&gt;60,IF(F246="F",VLOOKUP(K246,'F-Weight for Length'!U:AC,7,0),VLOOKUP(K246,'M-Weight for Length'!U:AC,7,0)),IF(F246="F",VLOOKUP(MROUND(HZ246,0.5),'F-Weight for Length'!A:I,7,0),VLOOKUP(MROUND(HZ246,0.5),'M-Weight for Length'!A:I,7,0)))))))),0)</f>
        <v/>
      </c>
      <c r="AG246" s="191" t="str">
        <f>IFERROR(IF(D246="","",IF(F246="","",IF(J246="","",IF(K246="","",IF(AND(K246&gt;23,K246&lt;=60),IF(F246="F",VLOOKUP(MROUND(HZ246,0.5),'F-Weight for Length'!K:S,8,0),VLOOKUP(MROUND(HZ246,0.5),'M-Weight for Length'!K:S,8,0)),IF(K246&gt;60,IF(F246="F",VLOOKUP(K246,'F-Weight for Length'!U:AC,8,0),VLOOKUP(K246,'M-Weight for Length'!U:AC,8,0)),IF(F246="F",VLOOKUP(MROUND(HZ246,0.5),'F-Weight for Length'!A:I,8,0),VLOOKUP(MROUND(HZ246,0.5),'M-Weight for Length'!A:I,8,0)))))))),0)</f>
        <v/>
      </c>
      <c r="AH246" s="191" t="str">
        <f>IFERROR(IF(D246="","",IF(F246="","",IF(J246="","",IF(K246="","",IF(AND(K246&gt;23,K246&lt;=60),IF(F246="F",VLOOKUP(MROUND(HZ246,0.5),'F-Weight for Length'!K:S,9,0),VLOOKUP(MROUND(HZ246,0.5),'M-Weight for Length'!K:S,9,0)),IF(K246&gt;60,IF(F246="F",VLOOKUP(K246,'F-Weight for Length'!U:AC,9,0),VLOOKUP(K246,'M-Weight for Length'!U:AC,9,0)),IF(F246="F",VLOOKUP(MROUND(HZ246,0.5),'F-Weight for Length'!A:I,9,0),VLOOKUP(MROUND(HZ246,0.5),'M-Weight for Length'!A:I,9,0)))))))),0)</f>
        <v/>
      </c>
      <c r="AI246" s="192">
        <f t="shared" si="720"/>
        <v>0</v>
      </c>
      <c r="AJ246" s="192">
        <f t="shared" si="721"/>
        <v>0</v>
      </c>
      <c r="AK246" s="192">
        <f t="shared" si="722"/>
        <v>0</v>
      </c>
      <c r="AL246" s="192">
        <f t="shared" si="723"/>
        <v>0</v>
      </c>
      <c r="AM246" s="192">
        <f t="shared" si="724"/>
        <v>0</v>
      </c>
      <c r="AN246" s="192">
        <f t="shared" si="725"/>
        <v>0</v>
      </c>
      <c r="AO246" s="192">
        <f t="shared" si="726"/>
        <v>0</v>
      </c>
      <c r="AP246" s="192">
        <f t="shared" si="727"/>
        <v>0</v>
      </c>
      <c r="AQ246" s="192">
        <f t="shared" si="728"/>
        <v>0</v>
      </c>
      <c r="AR246" s="192">
        <f t="shared" si="729"/>
        <v>0</v>
      </c>
      <c r="AS246" s="192">
        <f t="shared" si="730"/>
        <v>0</v>
      </c>
      <c r="AT246" s="192">
        <f t="shared" si="731"/>
        <v>0</v>
      </c>
      <c r="AU246" s="192">
        <f t="shared" si="732"/>
        <v>0</v>
      </c>
      <c r="AV246" s="192">
        <f t="shared" si="733"/>
        <v>0</v>
      </c>
      <c r="AW246" s="192">
        <f t="shared" si="734"/>
        <v>0</v>
      </c>
      <c r="AX246" s="192">
        <f t="shared" si="735"/>
        <v>0</v>
      </c>
      <c r="AY246" s="192">
        <f t="shared" si="736"/>
        <v>0</v>
      </c>
      <c r="AZ246" s="192">
        <f t="shared" si="737"/>
        <v>0</v>
      </c>
      <c r="BA246" s="192">
        <f t="shared" si="738"/>
        <v>0</v>
      </c>
      <c r="BB246" s="192">
        <f t="shared" si="739"/>
        <v>0</v>
      </c>
      <c r="BC246" s="192">
        <f t="shared" si="740"/>
        <v>0</v>
      </c>
      <c r="BD246" s="192">
        <f t="shared" si="741"/>
        <v>0</v>
      </c>
      <c r="BE246" s="192">
        <f t="shared" si="742"/>
        <v>0</v>
      </c>
      <c r="BF246" s="192">
        <f t="shared" si="743"/>
        <v>0</v>
      </c>
      <c r="BG246" s="192">
        <f t="shared" si="744"/>
        <v>0</v>
      </c>
      <c r="BH246" s="192">
        <f t="shared" si="745"/>
        <v>0</v>
      </c>
      <c r="BI246" s="192">
        <f t="shared" si="746"/>
        <v>0</v>
      </c>
      <c r="BJ246" s="192">
        <f t="shared" si="747"/>
        <v>0</v>
      </c>
      <c r="BK246" s="192">
        <f t="shared" si="748"/>
        <v>0</v>
      </c>
      <c r="BL246" s="192">
        <f t="shared" si="749"/>
        <v>0</v>
      </c>
      <c r="BM246" s="192">
        <f t="shared" si="750"/>
        <v>0</v>
      </c>
      <c r="BN246" s="192">
        <f t="shared" si="751"/>
        <v>0</v>
      </c>
      <c r="BO246" s="192">
        <f t="shared" si="752"/>
        <v>0</v>
      </c>
      <c r="BP246" s="192">
        <f t="shared" si="753"/>
        <v>0</v>
      </c>
      <c r="BQ246" s="192">
        <f t="shared" si="754"/>
        <v>0</v>
      </c>
      <c r="BR246" s="192">
        <f t="shared" si="755"/>
        <v>0</v>
      </c>
      <c r="BS246" s="192">
        <f t="shared" si="756"/>
        <v>0</v>
      </c>
      <c r="BT246" s="192">
        <f t="shared" si="757"/>
        <v>0</v>
      </c>
      <c r="BU246" s="192">
        <f t="shared" si="758"/>
        <v>0</v>
      </c>
      <c r="BV246" s="192">
        <f t="shared" si="759"/>
        <v>0</v>
      </c>
      <c r="BW246" s="192">
        <f t="shared" si="760"/>
        <v>0</v>
      </c>
      <c r="BX246" s="192">
        <f t="shared" si="761"/>
        <v>0</v>
      </c>
      <c r="BY246" s="192">
        <f t="shared" si="762"/>
        <v>0</v>
      </c>
      <c r="BZ246" s="192">
        <f t="shared" si="763"/>
        <v>0</v>
      </c>
      <c r="CA246" s="192">
        <f t="shared" si="764"/>
        <v>0</v>
      </c>
      <c r="CB246" s="192">
        <f t="shared" si="765"/>
        <v>0</v>
      </c>
      <c r="CC246" s="192">
        <f t="shared" si="766"/>
        <v>0</v>
      </c>
      <c r="CD246" s="192">
        <f t="shared" si="767"/>
        <v>0</v>
      </c>
      <c r="CE246" s="192">
        <f t="shared" si="768"/>
        <v>0</v>
      </c>
      <c r="CF246" s="192">
        <f t="shared" si="769"/>
        <v>0</v>
      </c>
      <c r="CG246" s="192">
        <f t="shared" si="770"/>
        <v>0</v>
      </c>
      <c r="CH246" s="192">
        <f t="shared" si="771"/>
        <v>0</v>
      </c>
      <c r="CI246" s="192">
        <f t="shared" si="772"/>
        <v>0</v>
      </c>
      <c r="CJ246" s="192">
        <f t="shared" si="773"/>
        <v>0</v>
      </c>
      <c r="CK246" s="192">
        <f t="shared" si="774"/>
        <v>0</v>
      </c>
      <c r="CL246" s="192">
        <f t="shared" si="775"/>
        <v>0</v>
      </c>
      <c r="CM246" s="192">
        <f t="shared" si="776"/>
        <v>0</v>
      </c>
      <c r="CN246" s="192">
        <f t="shared" si="777"/>
        <v>0</v>
      </c>
      <c r="CO246" s="192">
        <f t="shared" si="778"/>
        <v>0</v>
      </c>
      <c r="CP246" s="192">
        <f t="shared" si="779"/>
        <v>0</v>
      </c>
      <c r="CQ246" s="192">
        <f t="shared" si="780"/>
        <v>0</v>
      </c>
      <c r="CR246" s="192">
        <f t="shared" si="781"/>
        <v>0</v>
      </c>
      <c r="CS246" s="192">
        <f t="shared" si="782"/>
        <v>0</v>
      </c>
      <c r="CT246" s="192">
        <f t="shared" si="783"/>
        <v>0</v>
      </c>
      <c r="CU246" s="192">
        <f t="shared" si="784"/>
        <v>0</v>
      </c>
      <c r="CV246" s="192">
        <f t="shared" si="785"/>
        <v>0</v>
      </c>
      <c r="CW246" s="192">
        <f t="shared" si="786"/>
        <v>0</v>
      </c>
      <c r="CX246" s="192">
        <f t="shared" si="787"/>
        <v>0</v>
      </c>
      <c r="CY246" s="192">
        <f t="shared" si="788"/>
        <v>0</v>
      </c>
      <c r="CZ246" s="192">
        <f t="shared" si="789"/>
        <v>0</v>
      </c>
      <c r="DA246" s="192">
        <f t="shared" si="790"/>
        <v>0</v>
      </c>
      <c r="DB246" s="192">
        <f t="shared" si="791"/>
        <v>0</v>
      </c>
      <c r="DC246" s="192">
        <f t="shared" si="792"/>
        <v>0</v>
      </c>
      <c r="DD246" s="192">
        <f t="shared" si="793"/>
        <v>0</v>
      </c>
      <c r="DE246" s="192">
        <f t="shared" si="794"/>
        <v>0</v>
      </c>
      <c r="DF246" s="192">
        <f t="shared" si="795"/>
        <v>0</v>
      </c>
      <c r="DG246" s="192">
        <f t="shared" si="796"/>
        <v>0</v>
      </c>
      <c r="DH246" s="192">
        <f t="shared" si="797"/>
        <v>0</v>
      </c>
      <c r="DI246" s="192">
        <f t="shared" si="798"/>
        <v>0</v>
      </c>
      <c r="DJ246" s="192">
        <f t="shared" si="799"/>
        <v>0</v>
      </c>
      <c r="DK246" s="192">
        <f t="shared" si="800"/>
        <v>0</v>
      </c>
      <c r="DL246" s="192">
        <f t="shared" si="801"/>
        <v>0</v>
      </c>
      <c r="DM246" s="192">
        <f t="shared" si="802"/>
        <v>0</v>
      </c>
      <c r="DN246" s="192">
        <f t="shared" si="803"/>
        <v>0</v>
      </c>
      <c r="DO246" s="192">
        <f t="shared" si="804"/>
        <v>0</v>
      </c>
      <c r="DP246" s="192">
        <f t="shared" si="805"/>
        <v>0</v>
      </c>
      <c r="DQ246" s="192">
        <f t="shared" si="806"/>
        <v>0</v>
      </c>
      <c r="DR246" s="192">
        <f t="shared" si="807"/>
        <v>0</v>
      </c>
      <c r="DS246" s="192">
        <f t="shared" si="808"/>
        <v>0</v>
      </c>
      <c r="DT246" s="192">
        <f t="shared" si="809"/>
        <v>0</v>
      </c>
      <c r="DU246" s="192">
        <f t="shared" si="810"/>
        <v>0</v>
      </c>
      <c r="DV246" s="193">
        <f t="shared" si="917"/>
        <v>0</v>
      </c>
      <c r="DW246" s="193">
        <f t="shared" si="918"/>
        <v>0</v>
      </c>
      <c r="DX246" s="193">
        <f t="shared" si="919"/>
        <v>0</v>
      </c>
      <c r="DY246" s="193">
        <f t="shared" si="920"/>
        <v>0</v>
      </c>
      <c r="DZ246" s="193">
        <f t="shared" si="921"/>
        <v>0</v>
      </c>
      <c r="EA246" s="192">
        <f t="shared" si="811"/>
        <v>0</v>
      </c>
      <c r="EB246" s="192">
        <f t="shared" si="812"/>
        <v>0</v>
      </c>
      <c r="EC246" s="192">
        <f t="shared" si="813"/>
        <v>0</v>
      </c>
      <c r="ED246" s="192">
        <f t="shared" si="814"/>
        <v>0</v>
      </c>
      <c r="EE246" s="192">
        <f t="shared" si="815"/>
        <v>0</v>
      </c>
      <c r="EF246" s="192">
        <f t="shared" si="816"/>
        <v>0</v>
      </c>
      <c r="EG246" s="192">
        <f t="shared" si="817"/>
        <v>0</v>
      </c>
      <c r="EH246" s="192">
        <f t="shared" si="818"/>
        <v>0</v>
      </c>
      <c r="EI246" s="192">
        <f t="shared" si="819"/>
        <v>0</v>
      </c>
      <c r="EJ246" s="192">
        <f t="shared" si="820"/>
        <v>0</v>
      </c>
      <c r="EK246" s="192">
        <f t="shared" si="821"/>
        <v>0</v>
      </c>
      <c r="EL246" s="192">
        <f t="shared" si="822"/>
        <v>0</v>
      </c>
      <c r="EM246" s="192">
        <f t="shared" si="823"/>
        <v>0</v>
      </c>
      <c r="EN246" s="192">
        <f t="shared" si="824"/>
        <v>0</v>
      </c>
      <c r="EO246" s="192">
        <f t="shared" si="825"/>
        <v>0</v>
      </c>
      <c r="EP246" s="192">
        <f t="shared" si="826"/>
        <v>0</v>
      </c>
      <c r="EQ246" s="192">
        <f t="shared" si="827"/>
        <v>0</v>
      </c>
      <c r="ER246" s="192">
        <f t="shared" si="828"/>
        <v>0</v>
      </c>
      <c r="ES246" s="192">
        <f t="shared" si="829"/>
        <v>0</v>
      </c>
      <c r="ET246" s="192">
        <f t="shared" si="830"/>
        <v>0</v>
      </c>
      <c r="EU246" s="192">
        <f t="shared" si="831"/>
        <v>0</v>
      </c>
      <c r="EV246" s="192">
        <f t="shared" si="832"/>
        <v>0</v>
      </c>
      <c r="EW246" s="192">
        <f t="shared" si="833"/>
        <v>0</v>
      </c>
      <c r="EX246" s="192">
        <f t="shared" si="834"/>
        <v>0</v>
      </c>
      <c r="EY246" s="192">
        <f t="shared" si="835"/>
        <v>0</v>
      </c>
      <c r="EZ246" s="192">
        <f t="shared" si="836"/>
        <v>0</v>
      </c>
      <c r="FA246" s="192">
        <f t="shared" si="837"/>
        <v>0</v>
      </c>
      <c r="FB246" s="192">
        <f t="shared" si="838"/>
        <v>0</v>
      </c>
      <c r="FC246" s="192">
        <f t="shared" si="839"/>
        <v>0</v>
      </c>
      <c r="FD246" s="192">
        <f t="shared" si="840"/>
        <v>0</v>
      </c>
      <c r="FE246" s="192">
        <f t="shared" si="841"/>
        <v>0</v>
      </c>
      <c r="FF246" s="192">
        <f t="shared" si="842"/>
        <v>0</v>
      </c>
      <c r="FG246" s="192">
        <f t="shared" si="843"/>
        <v>0</v>
      </c>
      <c r="FH246" s="192">
        <f t="shared" si="844"/>
        <v>0</v>
      </c>
      <c r="FI246" s="192">
        <f t="shared" si="845"/>
        <v>0</v>
      </c>
      <c r="FJ246" s="192">
        <f t="shared" si="846"/>
        <v>0</v>
      </c>
      <c r="FK246" s="192">
        <f t="shared" si="847"/>
        <v>0</v>
      </c>
      <c r="FL246" s="192">
        <f t="shared" si="848"/>
        <v>0</v>
      </c>
      <c r="FM246" s="192">
        <f t="shared" si="849"/>
        <v>0</v>
      </c>
      <c r="FN246" s="192">
        <f t="shared" si="850"/>
        <v>0</v>
      </c>
      <c r="FO246" s="192">
        <f t="shared" si="851"/>
        <v>0</v>
      </c>
      <c r="FP246" s="192">
        <f t="shared" si="852"/>
        <v>0</v>
      </c>
      <c r="FQ246" s="192">
        <f t="shared" si="853"/>
        <v>0</v>
      </c>
      <c r="FR246" s="192">
        <f t="shared" si="854"/>
        <v>0</v>
      </c>
      <c r="FS246" s="192">
        <f t="shared" si="855"/>
        <v>0</v>
      </c>
      <c r="FT246" s="192">
        <f t="shared" si="856"/>
        <v>0</v>
      </c>
      <c r="FU246" s="192">
        <f t="shared" si="857"/>
        <v>0</v>
      </c>
      <c r="FV246" s="192">
        <f t="shared" si="858"/>
        <v>0</v>
      </c>
      <c r="FW246" s="192">
        <f t="shared" si="859"/>
        <v>0</v>
      </c>
      <c r="FX246" s="192">
        <f t="shared" si="860"/>
        <v>0</v>
      </c>
      <c r="FY246" s="192">
        <f t="shared" si="861"/>
        <v>0</v>
      </c>
      <c r="FZ246" s="192">
        <f t="shared" si="862"/>
        <v>0</v>
      </c>
      <c r="GA246" s="192">
        <f t="shared" si="863"/>
        <v>0</v>
      </c>
      <c r="GB246" s="192">
        <f t="shared" si="864"/>
        <v>0</v>
      </c>
      <c r="GC246" s="192">
        <f t="shared" si="865"/>
        <v>0</v>
      </c>
      <c r="GD246" s="192">
        <f t="shared" si="866"/>
        <v>0</v>
      </c>
      <c r="GE246" s="192">
        <f t="shared" si="867"/>
        <v>0</v>
      </c>
      <c r="GF246" s="192">
        <f t="shared" si="868"/>
        <v>0</v>
      </c>
      <c r="GG246" s="192">
        <f t="shared" si="869"/>
        <v>0</v>
      </c>
      <c r="GH246" s="192">
        <f t="shared" si="870"/>
        <v>0</v>
      </c>
      <c r="GI246" s="192">
        <f t="shared" si="871"/>
        <v>0</v>
      </c>
      <c r="GJ246" s="192">
        <f t="shared" si="872"/>
        <v>0</v>
      </c>
      <c r="GK246" s="192">
        <f t="shared" si="873"/>
        <v>0</v>
      </c>
      <c r="GL246" s="192">
        <f t="shared" si="874"/>
        <v>0</v>
      </c>
      <c r="GM246" s="192">
        <f t="shared" si="875"/>
        <v>0</v>
      </c>
      <c r="GN246" s="192">
        <f t="shared" si="876"/>
        <v>0</v>
      </c>
      <c r="GO246" s="192">
        <f t="shared" si="877"/>
        <v>0</v>
      </c>
      <c r="GP246" s="192">
        <f t="shared" si="878"/>
        <v>0</v>
      </c>
      <c r="GQ246" s="192">
        <f t="shared" si="879"/>
        <v>0</v>
      </c>
      <c r="GR246" s="192">
        <f t="shared" si="880"/>
        <v>0</v>
      </c>
      <c r="GS246" s="192">
        <f t="shared" si="881"/>
        <v>0</v>
      </c>
      <c r="GT246" s="192">
        <f t="shared" si="882"/>
        <v>0</v>
      </c>
      <c r="GU246" s="192">
        <f t="shared" si="883"/>
        <v>0</v>
      </c>
      <c r="GV246" s="192">
        <f t="shared" si="884"/>
        <v>0</v>
      </c>
      <c r="GW246" s="192">
        <f t="shared" si="885"/>
        <v>0</v>
      </c>
      <c r="GX246" s="192">
        <f t="shared" si="886"/>
        <v>0</v>
      </c>
      <c r="GY246" s="192">
        <f t="shared" si="887"/>
        <v>0</v>
      </c>
      <c r="GZ246" s="192">
        <f t="shared" si="888"/>
        <v>0</v>
      </c>
      <c r="HA246" s="192">
        <f t="shared" si="889"/>
        <v>0</v>
      </c>
      <c r="HB246" s="192">
        <f t="shared" si="890"/>
        <v>0</v>
      </c>
      <c r="HC246" s="192">
        <f t="shared" si="891"/>
        <v>0</v>
      </c>
      <c r="HD246" s="192">
        <f t="shared" si="892"/>
        <v>0</v>
      </c>
      <c r="HE246" s="192">
        <f t="shared" si="893"/>
        <v>0</v>
      </c>
      <c r="HF246" s="192">
        <f t="shared" si="894"/>
        <v>0</v>
      </c>
      <c r="HG246" s="192">
        <f t="shared" si="895"/>
        <v>0</v>
      </c>
      <c r="HH246" s="192">
        <f t="shared" si="896"/>
        <v>0</v>
      </c>
      <c r="HI246" s="192">
        <f t="shared" si="897"/>
        <v>0</v>
      </c>
      <c r="HJ246" s="192">
        <f t="shared" si="898"/>
        <v>0</v>
      </c>
      <c r="HK246" s="192">
        <f t="shared" si="899"/>
        <v>0</v>
      </c>
      <c r="HL246" s="192">
        <f t="shared" si="900"/>
        <v>0</v>
      </c>
      <c r="HM246" s="192">
        <f t="shared" si="901"/>
        <v>0</v>
      </c>
      <c r="HN246" s="194">
        <f t="shared" si="922"/>
        <v>0</v>
      </c>
      <c r="HO246" s="194">
        <f t="shared" si="923"/>
        <v>0</v>
      </c>
      <c r="HP246" s="194">
        <f t="shared" si="924"/>
        <v>0</v>
      </c>
      <c r="HQ246" s="194">
        <f t="shared" si="925"/>
        <v>0</v>
      </c>
      <c r="HR246" s="194">
        <f t="shared" si="926"/>
        <v>0</v>
      </c>
      <c r="HS246" s="195" t="str">
        <f t="shared" si="701"/>
        <v/>
      </c>
      <c r="HT246" s="196">
        <f t="shared" si="927"/>
        <v>0</v>
      </c>
      <c r="HU246" s="196">
        <f t="shared" si="928"/>
        <v>0</v>
      </c>
      <c r="HV246" s="197" t="str">
        <f t="shared" si="702"/>
        <v/>
      </c>
      <c r="HW246" s="197" t="str">
        <f t="shared" si="902"/>
        <v/>
      </c>
      <c r="HX246" s="197" t="str">
        <f t="shared" si="903"/>
        <v/>
      </c>
      <c r="HY246" s="195" t="str">
        <f t="shared" si="703"/>
        <v/>
      </c>
      <c r="HZ246" s="30">
        <f t="shared" si="699"/>
        <v>0</v>
      </c>
      <c r="IA246" s="198">
        <f t="shared" si="704"/>
        <v>0</v>
      </c>
      <c r="IB246" s="195"/>
      <c r="IC246" s="195">
        <f t="shared" si="711"/>
        <v>0</v>
      </c>
      <c r="ID246" s="195">
        <f t="shared" si="705"/>
        <v>0</v>
      </c>
      <c r="IE246" s="195">
        <f t="shared" si="904"/>
        <v>0</v>
      </c>
      <c r="IF246" s="195">
        <f t="shared" si="706"/>
        <v>0</v>
      </c>
      <c r="IG246" s="307">
        <f t="shared" si="707"/>
        <v>0</v>
      </c>
      <c r="IH246" s="307">
        <f t="shared" si="708"/>
        <v>0</v>
      </c>
      <c r="II246" s="44">
        <f t="shared" si="709"/>
        <v>0</v>
      </c>
      <c r="IJ246" s="44">
        <f t="shared" si="712"/>
        <v>0</v>
      </c>
      <c r="IK246" s="44">
        <f t="shared" si="713"/>
        <v>0</v>
      </c>
      <c r="IL246" s="44">
        <f t="shared" si="714"/>
        <v>0</v>
      </c>
      <c r="IM246" s="44">
        <f t="shared" si="715"/>
        <v>0</v>
      </c>
      <c r="IN246" s="44">
        <f t="shared" si="716"/>
        <v>0</v>
      </c>
      <c r="IO246" s="44">
        <f t="shared" si="717"/>
        <v>0</v>
      </c>
    </row>
    <row r="247" spans="1:249" ht="18" customHeight="1">
      <c r="A247" s="188">
        <v>241</v>
      </c>
      <c r="B247" s="326"/>
      <c r="C247" s="289"/>
      <c r="D247" s="199"/>
      <c r="E247" s="189"/>
      <c r="F247" s="189"/>
      <c r="G247" s="190"/>
      <c r="H247" s="190"/>
      <c r="I247" s="272"/>
      <c r="J247" s="207"/>
      <c r="K247" s="214" t="str">
        <f t="shared" si="710"/>
        <v/>
      </c>
      <c r="L247" s="200" t="str">
        <f t="shared" si="718"/>
        <v/>
      </c>
      <c r="M247" s="200" t="str">
        <f t="shared" si="719"/>
        <v/>
      </c>
      <c r="N247" s="209" t="str">
        <f t="shared" si="700"/>
        <v/>
      </c>
      <c r="O247" s="208" t="str">
        <f>IFERROR(IF(D247="","",IF(K247="","",IF(I247="","",IF(F247="F",VLOOKUP(K247,F!A:G,2,0),IF(F247="M",VLOOKUP(K247,M!A:G,2,0),""))))),0)</f>
        <v/>
      </c>
      <c r="P247" s="191" t="str">
        <f>IFERROR(IF(D247="","",IF(K247="","",IF(I247="","",IF(F247="F",VLOOKUP(K247,F!A:G,3,0),IF(F247="M",VLOOKUP(K247,M!A:G,3,0),""))))),0)</f>
        <v/>
      </c>
      <c r="Q247" s="191" t="str">
        <f>IFERROR(IF(D247="","",IF(K247="","",IF(I247="","",IF(F247="F",VLOOKUP(K247,F!A:G,4,0),IF(F247="M",VLOOKUP(K247,M!A:G,4,0),""))))),0)</f>
        <v/>
      </c>
      <c r="R247" s="191" t="str">
        <f>IFERROR(IF(D247="","",IF(K247="","",IF(I247="","",IF(F247="F",VLOOKUP(K247,F!A:G,5,0),IF(F247="M",VLOOKUP(K247,M!A:G,5,0),""))))),0)</f>
        <v/>
      </c>
      <c r="S247" s="191" t="str">
        <f>IFERROR(IF(D247="","",IF(K247="","",IF(I247="","",IF(F247="F",VLOOKUP(K247,F!A:G,6,0),IF(F247="M",VLOOKUP(K247,M!A:G,6,0),""))))),0)</f>
        <v/>
      </c>
      <c r="T247" s="191" t="str">
        <f>IFERROR(IF(D247="","",IF(K247="","",IF(I247="","",IF(F247="F",VLOOKUP(K247,F!A:G,7,0),IF(F247="M",VLOOKUP(K247,M!A:G,7,0),""))))),0)</f>
        <v/>
      </c>
      <c r="U247" s="191" t="str">
        <f>IFERROR(IF(D247="","",IF(K247="","",IF(J247="","",IF(F247="F",VLOOKUP(K247,F!A:M,8,0),IF(F247="M",VLOOKUP(K247,M!A:M,8,0),""))))),0)</f>
        <v/>
      </c>
      <c r="V247" s="191" t="str">
        <f>IFERROR(IF(D247="","",IF(K247="","",IF(J247="","",IF(F247="F",VLOOKUP(K247,F!A:M,9,0),IF(F247="M",VLOOKUP(K247,M!A:M,9,0),""))))),0)</f>
        <v/>
      </c>
      <c r="W247" s="191" t="str">
        <f>IFERROR(IF(D247="","",IF(K247="","",IF(J247="","",IF(F247="F",VLOOKUP(K247,F!A:M,10,0),IF(F247="M",VLOOKUP(K247,M!A:M,10,0),""))))),0)</f>
        <v/>
      </c>
      <c r="X247" s="191" t="str">
        <f>IFERROR(IF(D247="","",IF(K247="","",IF(J247="","",IF(F247="F",VLOOKUP(K247,F!A:M,11,0),IF(F247="M",VLOOKUP(K247,M!A:M,11,0),""))))),0)</f>
        <v/>
      </c>
      <c r="Y247" s="191" t="str">
        <f>IFERROR(IF(D247="","",IF(K247="","",IF(J247="","",IF(F247="F",VLOOKUP(K247,F!A:M,12,0),IF(F247="M",VLOOKUP(K247,M!A:M,12,0),""))))),0)</f>
        <v/>
      </c>
      <c r="Z247" s="191" t="str">
        <f>IFERROR(IF(D247="","",IF(K247="","",IF(J247="","",IF(F247="F",VLOOKUP(K247,F!A:M,13,0),IF(F247="M",VLOOKUP(K247,M!A:M,13,0),""))))),0)</f>
        <v/>
      </c>
      <c r="AA247" s="191" t="str">
        <f>IFERROR(IF(D247="","",IF(F247="","",IF(J247="","",IF(K247="","",IF(AND(K247&gt;23,K247&lt;=60),IF(F247="F",VLOOKUP(MROUND(HZ247,0.5),'F-Weight for Length'!K:S,2,0),VLOOKUP(MROUND(HZ247,0.5),'M-Weight for Length'!K:S,2,0)),IF(K247&gt;60,IF(F247="F",VLOOKUP(K247,'F-Weight for Length'!U:AC,2,0),VLOOKUP(K247,'M-Weight for Length'!U:AC,2,0)),IF(F247="F",VLOOKUP(MROUND(HZ247,0.5),'F-Weight for Length'!A:I,2,0),VLOOKUP(MROUND(HZ247,0.5),'M-Weight for Length'!A:I,2,0)))))))),0)</f>
        <v/>
      </c>
      <c r="AB247" s="191" t="str">
        <f>IFERROR(IF(D247="","",IF(F247="","",IF(J247="","",IF(K247="","",IF(AND(K247&gt;23,K247&lt;=60),IF(F247="F",VLOOKUP(MROUND(HZ247,0.5),'F-Weight for Length'!K:S,3,0),VLOOKUP(MROUND(HZ247,0.5),'M-Weight for Length'!K:S,3,0)),IF(K247&gt;60,IF(F247="F",VLOOKUP(K247,'F-Weight for Length'!U:AC,3,0),VLOOKUP(K247,'M-Weight for Length'!U:AC,3,0)),IF(F247="F",VLOOKUP(MROUND(HZ247,0.5),'F-Weight for Length'!A:I,3,0),VLOOKUP(MROUND(HZ247,0.5),'M-Weight for Length'!A:I,3,0)))))))),0)</f>
        <v/>
      </c>
      <c r="AC247" s="191" t="str">
        <f>IFERROR(IF(D247="","",IF(F247="","",IF(J247="","",IF(K247="","",IF(AND(K247&gt;23,K247&lt;=60),IF(F247="F",VLOOKUP(MROUND(HZ247,0.5),'F-Weight for Length'!K:S,4,0),VLOOKUP(MROUND(HZ247,0.5),'M-Weight for Length'!K:S,4,0)),IF(K247&gt;60,IF(F247="F",VLOOKUP(K247,'F-Weight for Length'!U:AC,4,0),VLOOKUP(K247,'M-Weight for Length'!U:AC,4,0)),IF(F247="F",VLOOKUP(MROUND(HZ247,0.5),'F-Weight for Length'!A:I,4,0),VLOOKUP(MROUND(HZ247,0.5),'M-Weight for Length'!A:I,4,0)))))))),0)</f>
        <v/>
      </c>
      <c r="AD247" s="191" t="str">
        <f>IFERROR(IF(D247="","",IF(F247="","",IF(J247="","",IF(K247="","",IF(AND(K247&gt;23,K247&lt;=60),IF(F247="F",VLOOKUP(MROUND(HZ247,0.5),'F-Weight for Length'!K:S,5,0),VLOOKUP(MROUND(HZ247,0.5),'M-Weight for Length'!K:S,5,0)),IF(K247&gt;60,IF(F247="F",VLOOKUP(K247,'F-Weight for Length'!U:AC,5,0),VLOOKUP(K247,'M-Weight for Length'!U:AC,5,0)),IF(F247="F",VLOOKUP(MROUND(HZ247,0.5),'F-Weight for Length'!A:I,5,0),VLOOKUP(MROUND(HZ247,0.5),'M-Weight for Length'!A:I,5,0)))))))),0)</f>
        <v/>
      </c>
      <c r="AE247" s="191" t="str">
        <f>IFERROR(IF(D247="","",IF(F247="","",IF(J247="","",IF(K247="","",IF(AND(K247&gt;23,K247&lt;=60),IF(F247="F",VLOOKUP(MROUND(HZ247,0.5),'F-Weight for Length'!K:S,6,0),VLOOKUP(MROUND(HZ247,0.5),'M-Weight for Length'!K:S,6,0)),IF(K247&gt;60,IF(F247="F",VLOOKUP(K247,'F-Weight for Length'!U:AC,6,0),VLOOKUP(K247,'M-Weight for Length'!U:AC,6,0)),IF(F247="F",VLOOKUP(MROUND(HZ247,0.5),'F-Weight for Length'!A:I,6,0),VLOOKUP(MROUND(HZ247,0.5),'M-Weight for Length'!A:I,6,0)))))))),0)</f>
        <v/>
      </c>
      <c r="AF247" s="191" t="str">
        <f>IFERROR(IF(D247="","",IF(F247="","",IF(J247="","",IF(K247="","",IF(AND(K247&gt;23,K247&lt;=60),IF(F247="F",VLOOKUP(MROUND(HZ247,0.5),'F-Weight for Length'!K:S,7,0),VLOOKUP(MROUND(HZ247,0.5),'M-Weight for Length'!K:S,7,0)),IF(K247&gt;60,IF(F247="F",VLOOKUP(K247,'F-Weight for Length'!U:AC,7,0),VLOOKUP(K247,'M-Weight for Length'!U:AC,7,0)),IF(F247="F",VLOOKUP(MROUND(HZ247,0.5),'F-Weight for Length'!A:I,7,0),VLOOKUP(MROUND(HZ247,0.5),'M-Weight for Length'!A:I,7,0)))))))),0)</f>
        <v/>
      </c>
      <c r="AG247" s="191" t="str">
        <f>IFERROR(IF(D247="","",IF(F247="","",IF(J247="","",IF(K247="","",IF(AND(K247&gt;23,K247&lt;=60),IF(F247="F",VLOOKUP(MROUND(HZ247,0.5),'F-Weight for Length'!K:S,8,0),VLOOKUP(MROUND(HZ247,0.5),'M-Weight for Length'!K:S,8,0)),IF(K247&gt;60,IF(F247="F",VLOOKUP(K247,'F-Weight for Length'!U:AC,8,0),VLOOKUP(K247,'M-Weight for Length'!U:AC,8,0)),IF(F247="F",VLOOKUP(MROUND(HZ247,0.5),'F-Weight for Length'!A:I,8,0),VLOOKUP(MROUND(HZ247,0.5),'M-Weight for Length'!A:I,8,0)))))))),0)</f>
        <v/>
      </c>
      <c r="AH247" s="191" t="str">
        <f>IFERROR(IF(D247="","",IF(F247="","",IF(J247="","",IF(K247="","",IF(AND(K247&gt;23,K247&lt;=60),IF(F247="F",VLOOKUP(MROUND(HZ247,0.5),'F-Weight for Length'!K:S,9,0),VLOOKUP(MROUND(HZ247,0.5),'M-Weight for Length'!K:S,9,0)),IF(K247&gt;60,IF(F247="F",VLOOKUP(K247,'F-Weight for Length'!U:AC,9,0),VLOOKUP(K247,'M-Weight for Length'!U:AC,9,0)),IF(F247="F",VLOOKUP(MROUND(HZ247,0.5),'F-Weight for Length'!A:I,9,0),VLOOKUP(MROUND(HZ247,0.5),'M-Weight for Length'!A:I,9,0)))))))),0)</f>
        <v/>
      </c>
      <c r="AI247" s="192">
        <f t="shared" si="720"/>
        <v>0</v>
      </c>
      <c r="AJ247" s="192">
        <f t="shared" si="721"/>
        <v>0</v>
      </c>
      <c r="AK247" s="192">
        <f t="shared" si="722"/>
        <v>0</v>
      </c>
      <c r="AL247" s="192">
        <f t="shared" si="723"/>
        <v>0</v>
      </c>
      <c r="AM247" s="192">
        <f t="shared" si="724"/>
        <v>0</v>
      </c>
      <c r="AN247" s="192">
        <f t="shared" si="725"/>
        <v>0</v>
      </c>
      <c r="AO247" s="192">
        <f t="shared" si="726"/>
        <v>0</v>
      </c>
      <c r="AP247" s="192">
        <f t="shared" si="727"/>
        <v>0</v>
      </c>
      <c r="AQ247" s="192">
        <f t="shared" si="728"/>
        <v>0</v>
      </c>
      <c r="AR247" s="192">
        <f t="shared" si="729"/>
        <v>0</v>
      </c>
      <c r="AS247" s="192">
        <f t="shared" si="730"/>
        <v>0</v>
      </c>
      <c r="AT247" s="192">
        <f t="shared" si="731"/>
        <v>0</v>
      </c>
      <c r="AU247" s="192">
        <f t="shared" si="732"/>
        <v>0</v>
      </c>
      <c r="AV247" s="192">
        <f t="shared" si="733"/>
        <v>0</v>
      </c>
      <c r="AW247" s="192">
        <f t="shared" si="734"/>
        <v>0</v>
      </c>
      <c r="AX247" s="192">
        <f t="shared" si="735"/>
        <v>0</v>
      </c>
      <c r="AY247" s="192">
        <f t="shared" si="736"/>
        <v>0</v>
      </c>
      <c r="AZ247" s="192">
        <f t="shared" si="737"/>
        <v>0</v>
      </c>
      <c r="BA247" s="192">
        <f t="shared" si="738"/>
        <v>0</v>
      </c>
      <c r="BB247" s="192">
        <f t="shared" si="739"/>
        <v>0</v>
      </c>
      <c r="BC247" s="192">
        <f t="shared" si="740"/>
        <v>0</v>
      </c>
      <c r="BD247" s="192">
        <f t="shared" si="741"/>
        <v>0</v>
      </c>
      <c r="BE247" s="192">
        <f t="shared" si="742"/>
        <v>0</v>
      </c>
      <c r="BF247" s="192">
        <f t="shared" si="743"/>
        <v>0</v>
      </c>
      <c r="BG247" s="192">
        <f t="shared" si="744"/>
        <v>0</v>
      </c>
      <c r="BH247" s="192">
        <f t="shared" si="745"/>
        <v>0</v>
      </c>
      <c r="BI247" s="192">
        <f t="shared" si="746"/>
        <v>0</v>
      </c>
      <c r="BJ247" s="192">
        <f t="shared" si="747"/>
        <v>0</v>
      </c>
      <c r="BK247" s="192">
        <f t="shared" si="748"/>
        <v>0</v>
      </c>
      <c r="BL247" s="192">
        <f t="shared" si="749"/>
        <v>0</v>
      </c>
      <c r="BM247" s="192">
        <f t="shared" si="750"/>
        <v>0</v>
      </c>
      <c r="BN247" s="192">
        <f t="shared" si="751"/>
        <v>0</v>
      </c>
      <c r="BO247" s="192">
        <f t="shared" si="752"/>
        <v>0</v>
      </c>
      <c r="BP247" s="192">
        <f t="shared" si="753"/>
        <v>0</v>
      </c>
      <c r="BQ247" s="192">
        <f t="shared" si="754"/>
        <v>0</v>
      </c>
      <c r="BR247" s="192">
        <f t="shared" si="755"/>
        <v>0</v>
      </c>
      <c r="BS247" s="192">
        <f t="shared" si="756"/>
        <v>0</v>
      </c>
      <c r="BT247" s="192">
        <f t="shared" si="757"/>
        <v>0</v>
      </c>
      <c r="BU247" s="192">
        <f t="shared" si="758"/>
        <v>0</v>
      </c>
      <c r="BV247" s="192">
        <f t="shared" si="759"/>
        <v>0</v>
      </c>
      <c r="BW247" s="192">
        <f t="shared" si="760"/>
        <v>0</v>
      </c>
      <c r="BX247" s="192">
        <f t="shared" si="761"/>
        <v>0</v>
      </c>
      <c r="BY247" s="192">
        <f t="shared" si="762"/>
        <v>0</v>
      </c>
      <c r="BZ247" s="192">
        <f t="shared" si="763"/>
        <v>0</v>
      </c>
      <c r="CA247" s="192">
        <f t="shared" si="764"/>
        <v>0</v>
      </c>
      <c r="CB247" s="192">
        <f t="shared" si="765"/>
        <v>0</v>
      </c>
      <c r="CC247" s="192">
        <f t="shared" si="766"/>
        <v>0</v>
      </c>
      <c r="CD247" s="192">
        <f t="shared" si="767"/>
        <v>0</v>
      </c>
      <c r="CE247" s="192">
        <f t="shared" si="768"/>
        <v>0</v>
      </c>
      <c r="CF247" s="192">
        <f t="shared" si="769"/>
        <v>0</v>
      </c>
      <c r="CG247" s="192">
        <f t="shared" si="770"/>
        <v>0</v>
      </c>
      <c r="CH247" s="192">
        <f t="shared" si="771"/>
        <v>0</v>
      </c>
      <c r="CI247" s="192">
        <f t="shared" si="772"/>
        <v>0</v>
      </c>
      <c r="CJ247" s="192">
        <f t="shared" si="773"/>
        <v>0</v>
      </c>
      <c r="CK247" s="192">
        <f t="shared" si="774"/>
        <v>0</v>
      </c>
      <c r="CL247" s="192">
        <f t="shared" si="775"/>
        <v>0</v>
      </c>
      <c r="CM247" s="192">
        <f t="shared" si="776"/>
        <v>0</v>
      </c>
      <c r="CN247" s="192">
        <f t="shared" si="777"/>
        <v>0</v>
      </c>
      <c r="CO247" s="192">
        <f t="shared" si="778"/>
        <v>0</v>
      </c>
      <c r="CP247" s="192">
        <f t="shared" si="779"/>
        <v>0</v>
      </c>
      <c r="CQ247" s="192">
        <f t="shared" si="780"/>
        <v>0</v>
      </c>
      <c r="CR247" s="192">
        <f t="shared" si="781"/>
        <v>0</v>
      </c>
      <c r="CS247" s="192">
        <f t="shared" si="782"/>
        <v>0</v>
      </c>
      <c r="CT247" s="192">
        <f t="shared" si="783"/>
        <v>0</v>
      </c>
      <c r="CU247" s="192">
        <f t="shared" si="784"/>
        <v>0</v>
      </c>
      <c r="CV247" s="192">
        <f t="shared" si="785"/>
        <v>0</v>
      </c>
      <c r="CW247" s="192">
        <f t="shared" si="786"/>
        <v>0</v>
      </c>
      <c r="CX247" s="192">
        <f t="shared" si="787"/>
        <v>0</v>
      </c>
      <c r="CY247" s="192">
        <f t="shared" si="788"/>
        <v>0</v>
      </c>
      <c r="CZ247" s="192">
        <f t="shared" si="789"/>
        <v>0</v>
      </c>
      <c r="DA247" s="192">
        <f t="shared" si="790"/>
        <v>0</v>
      </c>
      <c r="DB247" s="192">
        <f t="shared" si="791"/>
        <v>0</v>
      </c>
      <c r="DC247" s="192">
        <f t="shared" si="792"/>
        <v>0</v>
      </c>
      <c r="DD247" s="192">
        <f t="shared" si="793"/>
        <v>0</v>
      </c>
      <c r="DE247" s="192">
        <f t="shared" si="794"/>
        <v>0</v>
      </c>
      <c r="DF247" s="192">
        <f t="shared" si="795"/>
        <v>0</v>
      </c>
      <c r="DG247" s="192">
        <f t="shared" si="796"/>
        <v>0</v>
      </c>
      <c r="DH247" s="192">
        <f t="shared" si="797"/>
        <v>0</v>
      </c>
      <c r="DI247" s="192">
        <f t="shared" si="798"/>
        <v>0</v>
      </c>
      <c r="DJ247" s="192">
        <f t="shared" si="799"/>
        <v>0</v>
      </c>
      <c r="DK247" s="192">
        <f t="shared" si="800"/>
        <v>0</v>
      </c>
      <c r="DL247" s="192">
        <f t="shared" si="801"/>
        <v>0</v>
      </c>
      <c r="DM247" s="192">
        <f t="shared" si="802"/>
        <v>0</v>
      </c>
      <c r="DN247" s="192">
        <f t="shared" si="803"/>
        <v>0</v>
      </c>
      <c r="DO247" s="192">
        <f t="shared" si="804"/>
        <v>0</v>
      </c>
      <c r="DP247" s="192">
        <f t="shared" si="805"/>
        <v>0</v>
      </c>
      <c r="DQ247" s="192">
        <f t="shared" si="806"/>
        <v>0</v>
      </c>
      <c r="DR247" s="192">
        <f t="shared" si="807"/>
        <v>0</v>
      </c>
      <c r="DS247" s="192">
        <f t="shared" si="808"/>
        <v>0</v>
      </c>
      <c r="DT247" s="192">
        <f t="shared" si="809"/>
        <v>0</v>
      </c>
      <c r="DU247" s="192">
        <f t="shared" si="810"/>
        <v>0</v>
      </c>
      <c r="DV247" s="193">
        <f t="shared" si="917"/>
        <v>0</v>
      </c>
      <c r="DW247" s="193">
        <f t="shared" si="918"/>
        <v>0</v>
      </c>
      <c r="DX247" s="193">
        <f t="shared" si="919"/>
        <v>0</v>
      </c>
      <c r="DY247" s="193">
        <f t="shared" si="920"/>
        <v>0</v>
      </c>
      <c r="DZ247" s="193">
        <f t="shared" si="921"/>
        <v>0</v>
      </c>
      <c r="EA247" s="192">
        <f t="shared" si="811"/>
        <v>0</v>
      </c>
      <c r="EB247" s="192">
        <f t="shared" si="812"/>
        <v>0</v>
      </c>
      <c r="EC247" s="192">
        <f t="shared" si="813"/>
        <v>0</v>
      </c>
      <c r="ED247" s="192">
        <f t="shared" si="814"/>
        <v>0</v>
      </c>
      <c r="EE247" s="192">
        <f t="shared" si="815"/>
        <v>0</v>
      </c>
      <c r="EF247" s="192">
        <f t="shared" si="816"/>
        <v>0</v>
      </c>
      <c r="EG247" s="192">
        <f t="shared" si="817"/>
        <v>0</v>
      </c>
      <c r="EH247" s="192">
        <f t="shared" si="818"/>
        <v>0</v>
      </c>
      <c r="EI247" s="192">
        <f t="shared" si="819"/>
        <v>0</v>
      </c>
      <c r="EJ247" s="192">
        <f t="shared" si="820"/>
        <v>0</v>
      </c>
      <c r="EK247" s="192">
        <f t="shared" si="821"/>
        <v>0</v>
      </c>
      <c r="EL247" s="192">
        <f t="shared" si="822"/>
        <v>0</v>
      </c>
      <c r="EM247" s="192">
        <f t="shared" si="823"/>
        <v>0</v>
      </c>
      <c r="EN247" s="192">
        <f t="shared" si="824"/>
        <v>0</v>
      </c>
      <c r="EO247" s="192">
        <f t="shared" si="825"/>
        <v>0</v>
      </c>
      <c r="EP247" s="192">
        <f t="shared" si="826"/>
        <v>0</v>
      </c>
      <c r="EQ247" s="192">
        <f t="shared" si="827"/>
        <v>0</v>
      </c>
      <c r="ER247" s="192">
        <f t="shared" si="828"/>
        <v>0</v>
      </c>
      <c r="ES247" s="192">
        <f t="shared" si="829"/>
        <v>0</v>
      </c>
      <c r="ET247" s="192">
        <f t="shared" si="830"/>
        <v>0</v>
      </c>
      <c r="EU247" s="192">
        <f t="shared" si="831"/>
        <v>0</v>
      </c>
      <c r="EV247" s="192">
        <f t="shared" si="832"/>
        <v>0</v>
      </c>
      <c r="EW247" s="192">
        <f t="shared" si="833"/>
        <v>0</v>
      </c>
      <c r="EX247" s="192">
        <f t="shared" si="834"/>
        <v>0</v>
      </c>
      <c r="EY247" s="192">
        <f t="shared" si="835"/>
        <v>0</v>
      </c>
      <c r="EZ247" s="192">
        <f t="shared" si="836"/>
        <v>0</v>
      </c>
      <c r="FA247" s="192">
        <f t="shared" si="837"/>
        <v>0</v>
      </c>
      <c r="FB247" s="192">
        <f t="shared" si="838"/>
        <v>0</v>
      </c>
      <c r="FC247" s="192">
        <f t="shared" si="839"/>
        <v>0</v>
      </c>
      <c r="FD247" s="192">
        <f t="shared" si="840"/>
        <v>0</v>
      </c>
      <c r="FE247" s="192">
        <f t="shared" si="841"/>
        <v>0</v>
      </c>
      <c r="FF247" s="192">
        <f t="shared" si="842"/>
        <v>0</v>
      </c>
      <c r="FG247" s="192">
        <f t="shared" si="843"/>
        <v>0</v>
      </c>
      <c r="FH247" s="192">
        <f t="shared" si="844"/>
        <v>0</v>
      </c>
      <c r="FI247" s="192">
        <f t="shared" si="845"/>
        <v>0</v>
      </c>
      <c r="FJ247" s="192">
        <f t="shared" si="846"/>
        <v>0</v>
      </c>
      <c r="FK247" s="192">
        <f t="shared" si="847"/>
        <v>0</v>
      </c>
      <c r="FL247" s="192">
        <f t="shared" si="848"/>
        <v>0</v>
      </c>
      <c r="FM247" s="192">
        <f t="shared" si="849"/>
        <v>0</v>
      </c>
      <c r="FN247" s="192">
        <f t="shared" si="850"/>
        <v>0</v>
      </c>
      <c r="FO247" s="192">
        <f t="shared" si="851"/>
        <v>0</v>
      </c>
      <c r="FP247" s="192">
        <f t="shared" si="852"/>
        <v>0</v>
      </c>
      <c r="FQ247" s="192">
        <f t="shared" si="853"/>
        <v>0</v>
      </c>
      <c r="FR247" s="192">
        <f t="shared" si="854"/>
        <v>0</v>
      </c>
      <c r="FS247" s="192">
        <f t="shared" si="855"/>
        <v>0</v>
      </c>
      <c r="FT247" s="192">
        <f t="shared" si="856"/>
        <v>0</v>
      </c>
      <c r="FU247" s="192">
        <f t="shared" si="857"/>
        <v>0</v>
      </c>
      <c r="FV247" s="192">
        <f t="shared" si="858"/>
        <v>0</v>
      </c>
      <c r="FW247" s="192">
        <f t="shared" si="859"/>
        <v>0</v>
      </c>
      <c r="FX247" s="192">
        <f t="shared" si="860"/>
        <v>0</v>
      </c>
      <c r="FY247" s="192">
        <f t="shared" si="861"/>
        <v>0</v>
      </c>
      <c r="FZ247" s="192">
        <f t="shared" si="862"/>
        <v>0</v>
      </c>
      <c r="GA247" s="192">
        <f t="shared" si="863"/>
        <v>0</v>
      </c>
      <c r="GB247" s="192">
        <f t="shared" si="864"/>
        <v>0</v>
      </c>
      <c r="GC247" s="192">
        <f t="shared" si="865"/>
        <v>0</v>
      </c>
      <c r="GD247" s="192">
        <f t="shared" si="866"/>
        <v>0</v>
      </c>
      <c r="GE247" s="192">
        <f t="shared" si="867"/>
        <v>0</v>
      </c>
      <c r="GF247" s="192">
        <f t="shared" si="868"/>
        <v>0</v>
      </c>
      <c r="GG247" s="192">
        <f t="shared" si="869"/>
        <v>0</v>
      </c>
      <c r="GH247" s="192">
        <f t="shared" si="870"/>
        <v>0</v>
      </c>
      <c r="GI247" s="192">
        <f t="shared" si="871"/>
        <v>0</v>
      </c>
      <c r="GJ247" s="192">
        <f t="shared" si="872"/>
        <v>0</v>
      </c>
      <c r="GK247" s="192">
        <f t="shared" si="873"/>
        <v>0</v>
      </c>
      <c r="GL247" s="192">
        <f t="shared" si="874"/>
        <v>0</v>
      </c>
      <c r="GM247" s="192">
        <f t="shared" si="875"/>
        <v>0</v>
      </c>
      <c r="GN247" s="192">
        <f t="shared" si="876"/>
        <v>0</v>
      </c>
      <c r="GO247" s="192">
        <f t="shared" si="877"/>
        <v>0</v>
      </c>
      <c r="GP247" s="192">
        <f t="shared" si="878"/>
        <v>0</v>
      </c>
      <c r="GQ247" s="192">
        <f t="shared" si="879"/>
        <v>0</v>
      </c>
      <c r="GR247" s="192">
        <f t="shared" si="880"/>
        <v>0</v>
      </c>
      <c r="GS247" s="192">
        <f t="shared" si="881"/>
        <v>0</v>
      </c>
      <c r="GT247" s="192">
        <f t="shared" si="882"/>
        <v>0</v>
      </c>
      <c r="GU247" s="192">
        <f t="shared" si="883"/>
        <v>0</v>
      </c>
      <c r="GV247" s="192">
        <f t="shared" si="884"/>
        <v>0</v>
      </c>
      <c r="GW247" s="192">
        <f t="shared" si="885"/>
        <v>0</v>
      </c>
      <c r="GX247" s="192">
        <f t="shared" si="886"/>
        <v>0</v>
      </c>
      <c r="GY247" s="192">
        <f t="shared" si="887"/>
        <v>0</v>
      </c>
      <c r="GZ247" s="192">
        <f t="shared" si="888"/>
        <v>0</v>
      </c>
      <c r="HA247" s="192">
        <f t="shared" si="889"/>
        <v>0</v>
      </c>
      <c r="HB247" s="192">
        <f t="shared" si="890"/>
        <v>0</v>
      </c>
      <c r="HC247" s="192">
        <f t="shared" si="891"/>
        <v>0</v>
      </c>
      <c r="HD247" s="192">
        <f t="shared" si="892"/>
        <v>0</v>
      </c>
      <c r="HE247" s="192">
        <f t="shared" si="893"/>
        <v>0</v>
      </c>
      <c r="HF247" s="192">
        <f t="shared" si="894"/>
        <v>0</v>
      </c>
      <c r="HG247" s="192">
        <f t="shared" si="895"/>
        <v>0</v>
      </c>
      <c r="HH247" s="192">
        <f t="shared" si="896"/>
        <v>0</v>
      </c>
      <c r="HI247" s="192">
        <f t="shared" si="897"/>
        <v>0</v>
      </c>
      <c r="HJ247" s="192">
        <f t="shared" si="898"/>
        <v>0</v>
      </c>
      <c r="HK247" s="192">
        <f t="shared" si="899"/>
        <v>0</v>
      </c>
      <c r="HL247" s="192">
        <f t="shared" si="900"/>
        <v>0</v>
      </c>
      <c r="HM247" s="192">
        <f t="shared" si="901"/>
        <v>0</v>
      </c>
      <c r="HN247" s="194">
        <f t="shared" si="922"/>
        <v>0</v>
      </c>
      <c r="HO247" s="194">
        <f t="shared" si="923"/>
        <v>0</v>
      </c>
      <c r="HP247" s="194">
        <f t="shared" si="924"/>
        <v>0</v>
      </c>
      <c r="HQ247" s="194">
        <f t="shared" si="925"/>
        <v>0</v>
      </c>
      <c r="HR247" s="194">
        <f t="shared" si="926"/>
        <v>0</v>
      </c>
      <c r="HS247" s="195" t="str">
        <f t="shared" si="701"/>
        <v/>
      </c>
      <c r="HT247" s="196">
        <f t="shared" si="927"/>
        <v>0</v>
      </c>
      <c r="HU247" s="196">
        <f t="shared" si="928"/>
        <v>0</v>
      </c>
      <c r="HV247" s="197" t="str">
        <f t="shared" si="702"/>
        <v/>
      </c>
      <c r="HW247" s="197" t="str">
        <f t="shared" si="902"/>
        <v/>
      </c>
      <c r="HX247" s="197" t="str">
        <f t="shared" si="903"/>
        <v/>
      </c>
      <c r="HY247" s="195" t="str">
        <f t="shared" si="703"/>
        <v/>
      </c>
      <c r="HZ247" s="30">
        <f t="shared" si="699"/>
        <v>0</v>
      </c>
      <c r="IA247" s="198">
        <f t="shared" si="704"/>
        <v>0</v>
      </c>
      <c r="IB247" s="195"/>
      <c r="IC247" s="195">
        <f t="shared" si="711"/>
        <v>0</v>
      </c>
      <c r="ID247" s="195">
        <f t="shared" si="705"/>
        <v>0</v>
      </c>
      <c r="IE247" s="195">
        <f t="shared" si="904"/>
        <v>0</v>
      </c>
      <c r="IF247" s="195">
        <f t="shared" si="706"/>
        <v>0</v>
      </c>
      <c r="IG247" s="307">
        <f t="shared" si="707"/>
        <v>0</v>
      </c>
      <c r="IH247" s="307">
        <f t="shared" si="708"/>
        <v>0</v>
      </c>
      <c r="II247" s="44">
        <f t="shared" si="709"/>
        <v>0</v>
      </c>
      <c r="IJ247" s="44">
        <f t="shared" si="712"/>
        <v>0</v>
      </c>
      <c r="IK247" s="44">
        <f t="shared" si="713"/>
        <v>0</v>
      </c>
      <c r="IL247" s="44">
        <f t="shared" si="714"/>
        <v>0</v>
      </c>
      <c r="IM247" s="44">
        <f t="shared" si="715"/>
        <v>0</v>
      </c>
      <c r="IN247" s="44">
        <f t="shared" si="716"/>
        <v>0</v>
      </c>
      <c r="IO247" s="44">
        <f t="shared" si="717"/>
        <v>0</v>
      </c>
    </row>
    <row r="248" spans="1:249" ht="18" customHeight="1">
      <c r="A248" s="188">
        <v>242</v>
      </c>
      <c r="B248" s="326"/>
      <c r="C248" s="289"/>
      <c r="D248" s="199"/>
      <c r="E248" s="189"/>
      <c r="F248" s="189"/>
      <c r="G248" s="190"/>
      <c r="H248" s="190"/>
      <c r="I248" s="272"/>
      <c r="J248" s="207"/>
      <c r="K248" s="214" t="str">
        <f t="shared" si="710"/>
        <v/>
      </c>
      <c r="L248" s="200" t="str">
        <f t="shared" si="718"/>
        <v/>
      </c>
      <c r="M248" s="200" t="str">
        <f t="shared" si="719"/>
        <v/>
      </c>
      <c r="N248" s="209" t="str">
        <f t="shared" si="700"/>
        <v/>
      </c>
      <c r="O248" s="208" t="str">
        <f>IFERROR(IF(D248="","",IF(K248="","",IF(I248="","",IF(F248="F",VLOOKUP(K248,F!A:G,2,0),IF(F248="M",VLOOKUP(K248,M!A:G,2,0),""))))),0)</f>
        <v/>
      </c>
      <c r="P248" s="191" t="str">
        <f>IFERROR(IF(D248="","",IF(K248="","",IF(I248="","",IF(F248="F",VLOOKUP(K248,F!A:G,3,0),IF(F248="M",VLOOKUP(K248,M!A:G,3,0),""))))),0)</f>
        <v/>
      </c>
      <c r="Q248" s="191" t="str">
        <f>IFERROR(IF(D248="","",IF(K248="","",IF(I248="","",IF(F248="F",VLOOKUP(K248,F!A:G,4,0),IF(F248="M",VLOOKUP(K248,M!A:G,4,0),""))))),0)</f>
        <v/>
      </c>
      <c r="R248" s="191" t="str">
        <f>IFERROR(IF(D248="","",IF(K248="","",IF(I248="","",IF(F248="F",VLOOKUP(K248,F!A:G,5,0),IF(F248="M",VLOOKUP(K248,M!A:G,5,0),""))))),0)</f>
        <v/>
      </c>
      <c r="S248" s="191" t="str">
        <f>IFERROR(IF(D248="","",IF(K248="","",IF(I248="","",IF(F248="F",VLOOKUP(K248,F!A:G,6,0),IF(F248="M",VLOOKUP(K248,M!A:G,6,0),""))))),0)</f>
        <v/>
      </c>
      <c r="T248" s="191" t="str">
        <f>IFERROR(IF(D248="","",IF(K248="","",IF(I248="","",IF(F248="F",VLOOKUP(K248,F!A:G,7,0),IF(F248="M",VLOOKUP(K248,M!A:G,7,0),""))))),0)</f>
        <v/>
      </c>
      <c r="U248" s="191" t="str">
        <f>IFERROR(IF(D248="","",IF(K248="","",IF(J248="","",IF(F248="F",VLOOKUP(K248,F!A:M,8,0),IF(F248="M",VLOOKUP(K248,M!A:M,8,0),""))))),0)</f>
        <v/>
      </c>
      <c r="V248" s="191" t="str">
        <f>IFERROR(IF(D248="","",IF(K248="","",IF(J248="","",IF(F248="F",VLOOKUP(K248,F!A:M,9,0),IF(F248="M",VLOOKUP(K248,M!A:M,9,0),""))))),0)</f>
        <v/>
      </c>
      <c r="W248" s="191" t="str">
        <f>IFERROR(IF(D248="","",IF(K248="","",IF(J248="","",IF(F248="F",VLOOKUP(K248,F!A:M,10,0),IF(F248="M",VLOOKUP(K248,M!A:M,10,0),""))))),0)</f>
        <v/>
      </c>
      <c r="X248" s="191" t="str">
        <f>IFERROR(IF(D248="","",IF(K248="","",IF(J248="","",IF(F248="F",VLOOKUP(K248,F!A:M,11,0),IF(F248="M",VLOOKUP(K248,M!A:M,11,0),""))))),0)</f>
        <v/>
      </c>
      <c r="Y248" s="191" t="str">
        <f>IFERROR(IF(D248="","",IF(K248="","",IF(J248="","",IF(F248="F",VLOOKUP(K248,F!A:M,12,0),IF(F248="M",VLOOKUP(K248,M!A:M,12,0),""))))),0)</f>
        <v/>
      </c>
      <c r="Z248" s="191" t="str">
        <f>IFERROR(IF(D248="","",IF(K248="","",IF(J248="","",IF(F248="F",VLOOKUP(K248,F!A:M,13,0),IF(F248="M",VLOOKUP(K248,M!A:M,13,0),""))))),0)</f>
        <v/>
      </c>
      <c r="AA248" s="191" t="str">
        <f>IFERROR(IF(D248="","",IF(F248="","",IF(J248="","",IF(K248="","",IF(AND(K248&gt;23,K248&lt;=60),IF(F248="F",VLOOKUP(MROUND(HZ248,0.5),'F-Weight for Length'!K:S,2,0),VLOOKUP(MROUND(HZ248,0.5),'M-Weight for Length'!K:S,2,0)),IF(K248&gt;60,IF(F248="F",VLOOKUP(K248,'F-Weight for Length'!U:AC,2,0),VLOOKUP(K248,'M-Weight for Length'!U:AC,2,0)),IF(F248="F",VLOOKUP(MROUND(HZ248,0.5),'F-Weight for Length'!A:I,2,0),VLOOKUP(MROUND(HZ248,0.5),'M-Weight for Length'!A:I,2,0)))))))),0)</f>
        <v/>
      </c>
      <c r="AB248" s="191" t="str">
        <f>IFERROR(IF(D248="","",IF(F248="","",IF(J248="","",IF(K248="","",IF(AND(K248&gt;23,K248&lt;=60),IF(F248="F",VLOOKUP(MROUND(HZ248,0.5),'F-Weight for Length'!K:S,3,0),VLOOKUP(MROUND(HZ248,0.5),'M-Weight for Length'!K:S,3,0)),IF(K248&gt;60,IF(F248="F",VLOOKUP(K248,'F-Weight for Length'!U:AC,3,0),VLOOKUP(K248,'M-Weight for Length'!U:AC,3,0)),IF(F248="F",VLOOKUP(MROUND(HZ248,0.5),'F-Weight for Length'!A:I,3,0),VLOOKUP(MROUND(HZ248,0.5),'M-Weight for Length'!A:I,3,0)))))))),0)</f>
        <v/>
      </c>
      <c r="AC248" s="191" t="str">
        <f>IFERROR(IF(D248="","",IF(F248="","",IF(J248="","",IF(K248="","",IF(AND(K248&gt;23,K248&lt;=60),IF(F248="F",VLOOKUP(MROUND(HZ248,0.5),'F-Weight for Length'!K:S,4,0),VLOOKUP(MROUND(HZ248,0.5),'M-Weight for Length'!K:S,4,0)),IF(K248&gt;60,IF(F248="F",VLOOKUP(K248,'F-Weight for Length'!U:AC,4,0),VLOOKUP(K248,'M-Weight for Length'!U:AC,4,0)),IF(F248="F",VLOOKUP(MROUND(HZ248,0.5),'F-Weight for Length'!A:I,4,0),VLOOKUP(MROUND(HZ248,0.5),'M-Weight for Length'!A:I,4,0)))))))),0)</f>
        <v/>
      </c>
      <c r="AD248" s="191" t="str">
        <f>IFERROR(IF(D248="","",IF(F248="","",IF(J248="","",IF(K248="","",IF(AND(K248&gt;23,K248&lt;=60),IF(F248="F",VLOOKUP(MROUND(HZ248,0.5),'F-Weight for Length'!K:S,5,0),VLOOKUP(MROUND(HZ248,0.5),'M-Weight for Length'!K:S,5,0)),IF(K248&gt;60,IF(F248="F",VLOOKUP(K248,'F-Weight for Length'!U:AC,5,0),VLOOKUP(K248,'M-Weight for Length'!U:AC,5,0)),IF(F248="F",VLOOKUP(MROUND(HZ248,0.5),'F-Weight for Length'!A:I,5,0),VLOOKUP(MROUND(HZ248,0.5),'M-Weight for Length'!A:I,5,0)))))))),0)</f>
        <v/>
      </c>
      <c r="AE248" s="191" t="str">
        <f>IFERROR(IF(D248="","",IF(F248="","",IF(J248="","",IF(K248="","",IF(AND(K248&gt;23,K248&lt;=60),IF(F248="F",VLOOKUP(MROUND(HZ248,0.5),'F-Weight for Length'!K:S,6,0),VLOOKUP(MROUND(HZ248,0.5),'M-Weight for Length'!K:S,6,0)),IF(K248&gt;60,IF(F248="F",VLOOKUP(K248,'F-Weight for Length'!U:AC,6,0),VLOOKUP(K248,'M-Weight for Length'!U:AC,6,0)),IF(F248="F",VLOOKUP(MROUND(HZ248,0.5),'F-Weight for Length'!A:I,6,0),VLOOKUP(MROUND(HZ248,0.5),'M-Weight for Length'!A:I,6,0)))))))),0)</f>
        <v/>
      </c>
      <c r="AF248" s="191" t="str">
        <f>IFERROR(IF(D248="","",IF(F248="","",IF(J248="","",IF(K248="","",IF(AND(K248&gt;23,K248&lt;=60),IF(F248="F",VLOOKUP(MROUND(HZ248,0.5),'F-Weight for Length'!K:S,7,0),VLOOKUP(MROUND(HZ248,0.5),'M-Weight for Length'!K:S,7,0)),IF(K248&gt;60,IF(F248="F",VLOOKUP(K248,'F-Weight for Length'!U:AC,7,0),VLOOKUP(K248,'M-Weight for Length'!U:AC,7,0)),IF(F248="F",VLOOKUP(MROUND(HZ248,0.5),'F-Weight for Length'!A:I,7,0),VLOOKUP(MROUND(HZ248,0.5),'M-Weight for Length'!A:I,7,0)))))))),0)</f>
        <v/>
      </c>
      <c r="AG248" s="191" t="str">
        <f>IFERROR(IF(D248="","",IF(F248="","",IF(J248="","",IF(K248="","",IF(AND(K248&gt;23,K248&lt;=60),IF(F248="F",VLOOKUP(MROUND(HZ248,0.5),'F-Weight for Length'!K:S,8,0),VLOOKUP(MROUND(HZ248,0.5),'M-Weight for Length'!K:S,8,0)),IF(K248&gt;60,IF(F248="F",VLOOKUP(K248,'F-Weight for Length'!U:AC,8,0),VLOOKUP(K248,'M-Weight for Length'!U:AC,8,0)),IF(F248="F",VLOOKUP(MROUND(HZ248,0.5),'F-Weight for Length'!A:I,8,0),VLOOKUP(MROUND(HZ248,0.5),'M-Weight for Length'!A:I,8,0)))))))),0)</f>
        <v/>
      </c>
      <c r="AH248" s="191" t="str">
        <f>IFERROR(IF(D248="","",IF(F248="","",IF(J248="","",IF(K248="","",IF(AND(K248&gt;23,K248&lt;=60),IF(F248="F",VLOOKUP(MROUND(HZ248,0.5),'F-Weight for Length'!K:S,9,0),VLOOKUP(MROUND(HZ248,0.5),'M-Weight for Length'!K:S,9,0)),IF(K248&gt;60,IF(F248="F",VLOOKUP(K248,'F-Weight for Length'!U:AC,9,0),VLOOKUP(K248,'M-Weight for Length'!U:AC,9,0)),IF(F248="F",VLOOKUP(MROUND(HZ248,0.5),'F-Weight for Length'!A:I,9,0),VLOOKUP(MROUND(HZ248,0.5),'M-Weight for Length'!A:I,9,0)))))))),0)</f>
        <v/>
      </c>
      <c r="AI248" s="192">
        <f t="shared" si="720"/>
        <v>0</v>
      </c>
      <c r="AJ248" s="192">
        <f t="shared" si="721"/>
        <v>0</v>
      </c>
      <c r="AK248" s="192">
        <f t="shared" si="722"/>
        <v>0</v>
      </c>
      <c r="AL248" s="192">
        <f t="shared" si="723"/>
        <v>0</v>
      </c>
      <c r="AM248" s="192">
        <f t="shared" si="724"/>
        <v>0</v>
      </c>
      <c r="AN248" s="192">
        <f t="shared" si="725"/>
        <v>0</v>
      </c>
      <c r="AO248" s="192">
        <f t="shared" si="726"/>
        <v>0</v>
      </c>
      <c r="AP248" s="192">
        <f t="shared" si="727"/>
        <v>0</v>
      </c>
      <c r="AQ248" s="192">
        <f t="shared" si="728"/>
        <v>0</v>
      </c>
      <c r="AR248" s="192">
        <f t="shared" si="729"/>
        <v>0</v>
      </c>
      <c r="AS248" s="192">
        <f t="shared" si="730"/>
        <v>0</v>
      </c>
      <c r="AT248" s="192">
        <f t="shared" si="731"/>
        <v>0</v>
      </c>
      <c r="AU248" s="192">
        <f t="shared" si="732"/>
        <v>0</v>
      </c>
      <c r="AV248" s="192">
        <f t="shared" si="733"/>
        <v>0</v>
      </c>
      <c r="AW248" s="192">
        <f t="shared" si="734"/>
        <v>0</v>
      </c>
      <c r="AX248" s="192">
        <f t="shared" si="735"/>
        <v>0</v>
      </c>
      <c r="AY248" s="192">
        <f t="shared" si="736"/>
        <v>0</v>
      </c>
      <c r="AZ248" s="192">
        <f t="shared" si="737"/>
        <v>0</v>
      </c>
      <c r="BA248" s="192">
        <f t="shared" si="738"/>
        <v>0</v>
      </c>
      <c r="BB248" s="192">
        <f t="shared" si="739"/>
        <v>0</v>
      </c>
      <c r="BC248" s="192">
        <f t="shared" si="740"/>
        <v>0</v>
      </c>
      <c r="BD248" s="192">
        <f t="shared" si="741"/>
        <v>0</v>
      </c>
      <c r="BE248" s="192">
        <f t="shared" si="742"/>
        <v>0</v>
      </c>
      <c r="BF248" s="192">
        <f t="shared" si="743"/>
        <v>0</v>
      </c>
      <c r="BG248" s="192">
        <f t="shared" si="744"/>
        <v>0</v>
      </c>
      <c r="BH248" s="192">
        <f t="shared" si="745"/>
        <v>0</v>
      </c>
      <c r="BI248" s="192">
        <f t="shared" si="746"/>
        <v>0</v>
      </c>
      <c r="BJ248" s="192">
        <f t="shared" si="747"/>
        <v>0</v>
      </c>
      <c r="BK248" s="192">
        <f t="shared" si="748"/>
        <v>0</v>
      </c>
      <c r="BL248" s="192">
        <f t="shared" si="749"/>
        <v>0</v>
      </c>
      <c r="BM248" s="192">
        <f t="shared" si="750"/>
        <v>0</v>
      </c>
      <c r="BN248" s="192">
        <f t="shared" si="751"/>
        <v>0</v>
      </c>
      <c r="BO248" s="192">
        <f t="shared" si="752"/>
        <v>0</v>
      </c>
      <c r="BP248" s="192">
        <f t="shared" si="753"/>
        <v>0</v>
      </c>
      <c r="BQ248" s="192">
        <f t="shared" si="754"/>
        <v>0</v>
      </c>
      <c r="BR248" s="192">
        <f t="shared" si="755"/>
        <v>0</v>
      </c>
      <c r="BS248" s="192">
        <f t="shared" si="756"/>
        <v>0</v>
      </c>
      <c r="BT248" s="192">
        <f t="shared" si="757"/>
        <v>0</v>
      </c>
      <c r="BU248" s="192">
        <f t="shared" si="758"/>
        <v>0</v>
      </c>
      <c r="BV248" s="192">
        <f t="shared" si="759"/>
        <v>0</v>
      </c>
      <c r="BW248" s="192">
        <f t="shared" si="760"/>
        <v>0</v>
      </c>
      <c r="BX248" s="192">
        <f t="shared" si="761"/>
        <v>0</v>
      </c>
      <c r="BY248" s="192">
        <f t="shared" si="762"/>
        <v>0</v>
      </c>
      <c r="BZ248" s="192">
        <f t="shared" si="763"/>
        <v>0</v>
      </c>
      <c r="CA248" s="192">
        <f t="shared" si="764"/>
        <v>0</v>
      </c>
      <c r="CB248" s="192">
        <f t="shared" si="765"/>
        <v>0</v>
      </c>
      <c r="CC248" s="192">
        <f t="shared" si="766"/>
        <v>0</v>
      </c>
      <c r="CD248" s="192">
        <f t="shared" si="767"/>
        <v>0</v>
      </c>
      <c r="CE248" s="192">
        <f t="shared" si="768"/>
        <v>0</v>
      </c>
      <c r="CF248" s="192">
        <f t="shared" si="769"/>
        <v>0</v>
      </c>
      <c r="CG248" s="192">
        <f t="shared" si="770"/>
        <v>0</v>
      </c>
      <c r="CH248" s="192">
        <f t="shared" si="771"/>
        <v>0</v>
      </c>
      <c r="CI248" s="192">
        <f t="shared" si="772"/>
        <v>0</v>
      </c>
      <c r="CJ248" s="192">
        <f t="shared" si="773"/>
        <v>0</v>
      </c>
      <c r="CK248" s="192">
        <f t="shared" si="774"/>
        <v>0</v>
      </c>
      <c r="CL248" s="192">
        <f t="shared" si="775"/>
        <v>0</v>
      </c>
      <c r="CM248" s="192">
        <f t="shared" si="776"/>
        <v>0</v>
      </c>
      <c r="CN248" s="192">
        <f t="shared" si="777"/>
        <v>0</v>
      </c>
      <c r="CO248" s="192">
        <f t="shared" si="778"/>
        <v>0</v>
      </c>
      <c r="CP248" s="192">
        <f t="shared" si="779"/>
        <v>0</v>
      </c>
      <c r="CQ248" s="192">
        <f t="shared" si="780"/>
        <v>0</v>
      </c>
      <c r="CR248" s="192">
        <f t="shared" si="781"/>
        <v>0</v>
      </c>
      <c r="CS248" s="192">
        <f t="shared" si="782"/>
        <v>0</v>
      </c>
      <c r="CT248" s="192">
        <f t="shared" si="783"/>
        <v>0</v>
      </c>
      <c r="CU248" s="192">
        <f t="shared" si="784"/>
        <v>0</v>
      </c>
      <c r="CV248" s="192">
        <f t="shared" si="785"/>
        <v>0</v>
      </c>
      <c r="CW248" s="192">
        <f t="shared" si="786"/>
        <v>0</v>
      </c>
      <c r="CX248" s="192">
        <f t="shared" si="787"/>
        <v>0</v>
      </c>
      <c r="CY248" s="192">
        <f t="shared" si="788"/>
        <v>0</v>
      </c>
      <c r="CZ248" s="192">
        <f t="shared" si="789"/>
        <v>0</v>
      </c>
      <c r="DA248" s="192">
        <f t="shared" si="790"/>
        <v>0</v>
      </c>
      <c r="DB248" s="192">
        <f t="shared" si="791"/>
        <v>0</v>
      </c>
      <c r="DC248" s="192">
        <f t="shared" si="792"/>
        <v>0</v>
      </c>
      <c r="DD248" s="192">
        <f t="shared" si="793"/>
        <v>0</v>
      </c>
      <c r="DE248" s="192">
        <f t="shared" si="794"/>
        <v>0</v>
      </c>
      <c r="DF248" s="192">
        <f t="shared" si="795"/>
        <v>0</v>
      </c>
      <c r="DG248" s="192">
        <f t="shared" si="796"/>
        <v>0</v>
      </c>
      <c r="DH248" s="192">
        <f t="shared" si="797"/>
        <v>0</v>
      </c>
      <c r="DI248" s="192">
        <f t="shared" si="798"/>
        <v>0</v>
      </c>
      <c r="DJ248" s="192">
        <f t="shared" si="799"/>
        <v>0</v>
      </c>
      <c r="DK248" s="192">
        <f t="shared" si="800"/>
        <v>0</v>
      </c>
      <c r="DL248" s="192">
        <f t="shared" si="801"/>
        <v>0</v>
      </c>
      <c r="DM248" s="192">
        <f t="shared" si="802"/>
        <v>0</v>
      </c>
      <c r="DN248" s="192">
        <f t="shared" si="803"/>
        <v>0</v>
      </c>
      <c r="DO248" s="192">
        <f t="shared" si="804"/>
        <v>0</v>
      </c>
      <c r="DP248" s="192">
        <f t="shared" si="805"/>
        <v>0</v>
      </c>
      <c r="DQ248" s="192">
        <f t="shared" si="806"/>
        <v>0</v>
      </c>
      <c r="DR248" s="192">
        <f t="shared" si="807"/>
        <v>0</v>
      </c>
      <c r="DS248" s="192">
        <f t="shared" si="808"/>
        <v>0</v>
      </c>
      <c r="DT248" s="192">
        <f t="shared" si="809"/>
        <v>0</v>
      </c>
      <c r="DU248" s="192">
        <f t="shared" si="810"/>
        <v>0</v>
      </c>
      <c r="DV248" s="193">
        <f t="shared" si="917"/>
        <v>0</v>
      </c>
      <c r="DW248" s="193">
        <f t="shared" si="918"/>
        <v>0</v>
      </c>
      <c r="DX248" s="193">
        <f t="shared" si="919"/>
        <v>0</v>
      </c>
      <c r="DY248" s="193">
        <f t="shared" si="920"/>
        <v>0</v>
      </c>
      <c r="DZ248" s="193">
        <f t="shared" si="921"/>
        <v>0</v>
      </c>
      <c r="EA248" s="192">
        <f t="shared" si="811"/>
        <v>0</v>
      </c>
      <c r="EB248" s="192">
        <f t="shared" si="812"/>
        <v>0</v>
      </c>
      <c r="EC248" s="192">
        <f t="shared" si="813"/>
        <v>0</v>
      </c>
      <c r="ED248" s="192">
        <f t="shared" si="814"/>
        <v>0</v>
      </c>
      <c r="EE248" s="192">
        <f t="shared" si="815"/>
        <v>0</v>
      </c>
      <c r="EF248" s="192">
        <f t="shared" si="816"/>
        <v>0</v>
      </c>
      <c r="EG248" s="192">
        <f t="shared" si="817"/>
        <v>0</v>
      </c>
      <c r="EH248" s="192">
        <f t="shared" si="818"/>
        <v>0</v>
      </c>
      <c r="EI248" s="192">
        <f t="shared" si="819"/>
        <v>0</v>
      </c>
      <c r="EJ248" s="192">
        <f t="shared" si="820"/>
        <v>0</v>
      </c>
      <c r="EK248" s="192">
        <f t="shared" si="821"/>
        <v>0</v>
      </c>
      <c r="EL248" s="192">
        <f t="shared" si="822"/>
        <v>0</v>
      </c>
      <c r="EM248" s="192">
        <f t="shared" si="823"/>
        <v>0</v>
      </c>
      <c r="EN248" s="192">
        <f t="shared" si="824"/>
        <v>0</v>
      </c>
      <c r="EO248" s="192">
        <f t="shared" si="825"/>
        <v>0</v>
      </c>
      <c r="EP248" s="192">
        <f t="shared" si="826"/>
        <v>0</v>
      </c>
      <c r="EQ248" s="192">
        <f t="shared" si="827"/>
        <v>0</v>
      </c>
      <c r="ER248" s="192">
        <f t="shared" si="828"/>
        <v>0</v>
      </c>
      <c r="ES248" s="192">
        <f t="shared" si="829"/>
        <v>0</v>
      </c>
      <c r="ET248" s="192">
        <f t="shared" si="830"/>
        <v>0</v>
      </c>
      <c r="EU248" s="192">
        <f t="shared" si="831"/>
        <v>0</v>
      </c>
      <c r="EV248" s="192">
        <f t="shared" si="832"/>
        <v>0</v>
      </c>
      <c r="EW248" s="192">
        <f t="shared" si="833"/>
        <v>0</v>
      </c>
      <c r="EX248" s="192">
        <f t="shared" si="834"/>
        <v>0</v>
      </c>
      <c r="EY248" s="192">
        <f t="shared" si="835"/>
        <v>0</v>
      </c>
      <c r="EZ248" s="192">
        <f t="shared" si="836"/>
        <v>0</v>
      </c>
      <c r="FA248" s="192">
        <f t="shared" si="837"/>
        <v>0</v>
      </c>
      <c r="FB248" s="192">
        <f t="shared" si="838"/>
        <v>0</v>
      </c>
      <c r="FC248" s="192">
        <f t="shared" si="839"/>
        <v>0</v>
      </c>
      <c r="FD248" s="192">
        <f t="shared" si="840"/>
        <v>0</v>
      </c>
      <c r="FE248" s="192">
        <f t="shared" si="841"/>
        <v>0</v>
      </c>
      <c r="FF248" s="192">
        <f t="shared" si="842"/>
        <v>0</v>
      </c>
      <c r="FG248" s="192">
        <f t="shared" si="843"/>
        <v>0</v>
      </c>
      <c r="FH248" s="192">
        <f t="shared" si="844"/>
        <v>0</v>
      </c>
      <c r="FI248" s="192">
        <f t="shared" si="845"/>
        <v>0</v>
      </c>
      <c r="FJ248" s="192">
        <f t="shared" si="846"/>
        <v>0</v>
      </c>
      <c r="FK248" s="192">
        <f t="shared" si="847"/>
        <v>0</v>
      </c>
      <c r="FL248" s="192">
        <f t="shared" si="848"/>
        <v>0</v>
      </c>
      <c r="FM248" s="192">
        <f t="shared" si="849"/>
        <v>0</v>
      </c>
      <c r="FN248" s="192">
        <f t="shared" si="850"/>
        <v>0</v>
      </c>
      <c r="FO248" s="192">
        <f t="shared" si="851"/>
        <v>0</v>
      </c>
      <c r="FP248" s="192">
        <f t="shared" si="852"/>
        <v>0</v>
      </c>
      <c r="FQ248" s="192">
        <f t="shared" si="853"/>
        <v>0</v>
      </c>
      <c r="FR248" s="192">
        <f t="shared" si="854"/>
        <v>0</v>
      </c>
      <c r="FS248" s="192">
        <f t="shared" si="855"/>
        <v>0</v>
      </c>
      <c r="FT248" s="192">
        <f t="shared" si="856"/>
        <v>0</v>
      </c>
      <c r="FU248" s="192">
        <f t="shared" si="857"/>
        <v>0</v>
      </c>
      <c r="FV248" s="192">
        <f t="shared" si="858"/>
        <v>0</v>
      </c>
      <c r="FW248" s="192">
        <f t="shared" si="859"/>
        <v>0</v>
      </c>
      <c r="FX248" s="192">
        <f t="shared" si="860"/>
        <v>0</v>
      </c>
      <c r="FY248" s="192">
        <f t="shared" si="861"/>
        <v>0</v>
      </c>
      <c r="FZ248" s="192">
        <f t="shared" si="862"/>
        <v>0</v>
      </c>
      <c r="GA248" s="192">
        <f t="shared" si="863"/>
        <v>0</v>
      </c>
      <c r="GB248" s="192">
        <f t="shared" si="864"/>
        <v>0</v>
      </c>
      <c r="GC248" s="192">
        <f t="shared" si="865"/>
        <v>0</v>
      </c>
      <c r="GD248" s="192">
        <f t="shared" si="866"/>
        <v>0</v>
      </c>
      <c r="GE248" s="192">
        <f t="shared" si="867"/>
        <v>0</v>
      </c>
      <c r="GF248" s="192">
        <f t="shared" si="868"/>
        <v>0</v>
      </c>
      <c r="GG248" s="192">
        <f t="shared" si="869"/>
        <v>0</v>
      </c>
      <c r="GH248" s="192">
        <f t="shared" si="870"/>
        <v>0</v>
      </c>
      <c r="GI248" s="192">
        <f t="shared" si="871"/>
        <v>0</v>
      </c>
      <c r="GJ248" s="192">
        <f t="shared" si="872"/>
        <v>0</v>
      </c>
      <c r="GK248" s="192">
        <f t="shared" si="873"/>
        <v>0</v>
      </c>
      <c r="GL248" s="192">
        <f t="shared" si="874"/>
        <v>0</v>
      </c>
      <c r="GM248" s="192">
        <f t="shared" si="875"/>
        <v>0</v>
      </c>
      <c r="GN248" s="192">
        <f t="shared" si="876"/>
        <v>0</v>
      </c>
      <c r="GO248" s="192">
        <f t="shared" si="877"/>
        <v>0</v>
      </c>
      <c r="GP248" s="192">
        <f t="shared" si="878"/>
        <v>0</v>
      </c>
      <c r="GQ248" s="192">
        <f t="shared" si="879"/>
        <v>0</v>
      </c>
      <c r="GR248" s="192">
        <f t="shared" si="880"/>
        <v>0</v>
      </c>
      <c r="GS248" s="192">
        <f t="shared" si="881"/>
        <v>0</v>
      </c>
      <c r="GT248" s="192">
        <f t="shared" si="882"/>
        <v>0</v>
      </c>
      <c r="GU248" s="192">
        <f t="shared" si="883"/>
        <v>0</v>
      </c>
      <c r="GV248" s="192">
        <f t="shared" si="884"/>
        <v>0</v>
      </c>
      <c r="GW248" s="192">
        <f t="shared" si="885"/>
        <v>0</v>
      </c>
      <c r="GX248" s="192">
        <f t="shared" si="886"/>
        <v>0</v>
      </c>
      <c r="GY248" s="192">
        <f t="shared" si="887"/>
        <v>0</v>
      </c>
      <c r="GZ248" s="192">
        <f t="shared" si="888"/>
        <v>0</v>
      </c>
      <c r="HA248" s="192">
        <f t="shared" si="889"/>
        <v>0</v>
      </c>
      <c r="HB248" s="192">
        <f t="shared" si="890"/>
        <v>0</v>
      </c>
      <c r="HC248" s="192">
        <f t="shared" si="891"/>
        <v>0</v>
      </c>
      <c r="HD248" s="192">
        <f t="shared" si="892"/>
        <v>0</v>
      </c>
      <c r="HE248" s="192">
        <f t="shared" si="893"/>
        <v>0</v>
      </c>
      <c r="HF248" s="192">
        <f t="shared" si="894"/>
        <v>0</v>
      </c>
      <c r="HG248" s="192">
        <f t="shared" si="895"/>
        <v>0</v>
      </c>
      <c r="HH248" s="192">
        <f t="shared" si="896"/>
        <v>0</v>
      </c>
      <c r="HI248" s="192">
        <f t="shared" si="897"/>
        <v>0</v>
      </c>
      <c r="HJ248" s="192">
        <f t="shared" si="898"/>
        <v>0</v>
      </c>
      <c r="HK248" s="192">
        <f t="shared" si="899"/>
        <v>0</v>
      </c>
      <c r="HL248" s="192">
        <f t="shared" si="900"/>
        <v>0</v>
      </c>
      <c r="HM248" s="192">
        <f t="shared" si="901"/>
        <v>0</v>
      </c>
      <c r="HN248" s="194">
        <f t="shared" si="922"/>
        <v>0</v>
      </c>
      <c r="HO248" s="194">
        <f t="shared" si="923"/>
        <v>0</v>
      </c>
      <c r="HP248" s="194">
        <f t="shared" si="924"/>
        <v>0</v>
      </c>
      <c r="HQ248" s="194">
        <f t="shared" si="925"/>
        <v>0</v>
      </c>
      <c r="HR248" s="194">
        <f t="shared" si="926"/>
        <v>0</v>
      </c>
      <c r="HS248" s="195" t="str">
        <f t="shared" si="701"/>
        <v/>
      </c>
      <c r="HT248" s="196">
        <f t="shared" si="927"/>
        <v>0</v>
      </c>
      <c r="HU248" s="196">
        <f t="shared" si="928"/>
        <v>0</v>
      </c>
      <c r="HV248" s="197" t="str">
        <f t="shared" si="702"/>
        <v/>
      </c>
      <c r="HW248" s="197" t="str">
        <f t="shared" si="902"/>
        <v/>
      </c>
      <c r="HX248" s="197" t="str">
        <f t="shared" si="903"/>
        <v/>
      </c>
      <c r="HY248" s="195" t="str">
        <f t="shared" si="703"/>
        <v/>
      </c>
      <c r="HZ248" s="30">
        <f t="shared" si="699"/>
        <v>0</v>
      </c>
      <c r="IA248" s="198">
        <f t="shared" si="704"/>
        <v>0</v>
      </c>
      <c r="IB248" s="195"/>
      <c r="IC248" s="195">
        <f t="shared" si="711"/>
        <v>0</v>
      </c>
      <c r="ID248" s="195">
        <f t="shared" si="705"/>
        <v>0</v>
      </c>
      <c r="IE248" s="195">
        <f t="shared" si="904"/>
        <v>0</v>
      </c>
      <c r="IF248" s="195">
        <f t="shared" si="706"/>
        <v>0</v>
      </c>
      <c r="IG248" s="307">
        <f t="shared" si="707"/>
        <v>0</v>
      </c>
      <c r="IH248" s="307">
        <f t="shared" si="708"/>
        <v>0</v>
      </c>
      <c r="II248" s="44">
        <f t="shared" si="709"/>
        <v>0</v>
      </c>
      <c r="IJ248" s="44">
        <f t="shared" si="712"/>
        <v>0</v>
      </c>
      <c r="IK248" s="44">
        <f t="shared" si="713"/>
        <v>0</v>
      </c>
      <c r="IL248" s="44">
        <f t="shared" si="714"/>
        <v>0</v>
      </c>
      <c r="IM248" s="44">
        <f t="shared" si="715"/>
        <v>0</v>
      </c>
      <c r="IN248" s="44">
        <f t="shared" si="716"/>
        <v>0</v>
      </c>
      <c r="IO248" s="44">
        <f t="shared" si="717"/>
        <v>0</v>
      </c>
    </row>
    <row r="249" spans="1:249" ht="18" customHeight="1">
      <c r="A249" s="188">
        <v>243</v>
      </c>
      <c r="B249" s="326"/>
      <c r="C249" s="289"/>
      <c r="D249" s="199"/>
      <c r="E249" s="189"/>
      <c r="F249" s="189"/>
      <c r="G249" s="190"/>
      <c r="H249" s="190"/>
      <c r="I249" s="272"/>
      <c r="J249" s="207"/>
      <c r="K249" s="214" t="str">
        <f t="shared" si="710"/>
        <v/>
      </c>
      <c r="L249" s="200" t="str">
        <f t="shared" si="718"/>
        <v/>
      </c>
      <c r="M249" s="200" t="str">
        <f t="shared" si="719"/>
        <v/>
      </c>
      <c r="N249" s="209" t="str">
        <f t="shared" si="700"/>
        <v/>
      </c>
      <c r="O249" s="208" t="str">
        <f>IFERROR(IF(D249="","",IF(K249="","",IF(I249="","",IF(F249="F",VLOOKUP(K249,F!A:G,2,0),IF(F249="M",VLOOKUP(K249,M!A:G,2,0),""))))),0)</f>
        <v/>
      </c>
      <c r="P249" s="191" t="str">
        <f>IFERROR(IF(D249="","",IF(K249="","",IF(I249="","",IF(F249="F",VLOOKUP(K249,F!A:G,3,0),IF(F249="M",VLOOKUP(K249,M!A:G,3,0),""))))),0)</f>
        <v/>
      </c>
      <c r="Q249" s="191" t="str">
        <f>IFERROR(IF(D249="","",IF(K249="","",IF(I249="","",IF(F249="F",VLOOKUP(K249,F!A:G,4,0),IF(F249="M",VLOOKUP(K249,M!A:G,4,0),""))))),0)</f>
        <v/>
      </c>
      <c r="R249" s="191" t="str">
        <f>IFERROR(IF(D249="","",IF(K249="","",IF(I249="","",IF(F249="F",VLOOKUP(K249,F!A:G,5,0),IF(F249="M",VLOOKUP(K249,M!A:G,5,0),""))))),0)</f>
        <v/>
      </c>
      <c r="S249" s="191" t="str">
        <f>IFERROR(IF(D249="","",IF(K249="","",IF(I249="","",IF(F249="F",VLOOKUP(K249,F!A:G,6,0),IF(F249="M",VLOOKUP(K249,M!A:G,6,0),""))))),0)</f>
        <v/>
      </c>
      <c r="T249" s="191" t="str">
        <f>IFERROR(IF(D249="","",IF(K249="","",IF(I249="","",IF(F249="F",VLOOKUP(K249,F!A:G,7,0),IF(F249="M",VLOOKUP(K249,M!A:G,7,0),""))))),0)</f>
        <v/>
      </c>
      <c r="U249" s="191" t="str">
        <f>IFERROR(IF(D249="","",IF(K249="","",IF(J249="","",IF(F249="F",VLOOKUP(K249,F!A:M,8,0),IF(F249="M",VLOOKUP(K249,M!A:M,8,0),""))))),0)</f>
        <v/>
      </c>
      <c r="V249" s="191" t="str">
        <f>IFERROR(IF(D249="","",IF(K249="","",IF(J249="","",IF(F249="F",VLOOKUP(K249,F!A:M,9,0),IF(F249="M",VLOOKUP(K249,M!A:M,9,0),""))))),0)</f>
        <v/>
      </c>
      <c r="W249" s="191" t="str">
        <f>IFERROR(IF(D249="","",IF(K249="","",IF(J249="","",IF(F249="F",VLOOKUP(K249,F!A:M,10,0),IF(F249="M",VLOOKUP(K249,M!A:M,10,0),""))))),0)</f>
        <v/>
      </c>
      <c r="X249" s="191" t="str">
        <f>IFERROR(IF(D249="","",IF(K249="","",IF(J249="","",IF(F249="F",VLOOKUP(K249,F!A:M,11,0),IF(F249="M",VLOOKUP(K249,M!A:M,11,0),""))))),0)</f>
        <v/>
      </c>
      <c r="Y249" s="191" t="str">
        <f>IFERROR(IF(D249="","",IF(K249="","",IF(J249="","",IF(F249="F",VLOOKUP(K249,F!A:M,12,0),IF(F249="M",VLOOKUP(K249,M!A:M,12,0),""))))),0)</f>
        <v/>
      </c>
      <c r="Z249" s="191" t="str">
        <f>IFERROR(IF(D249="","",IF(K249="","",IF(J249="","",IF(F249="F",VLOOKUP(K249,F!A:M,13,0),IF(F249="M",VLOOKUP(K249,M!A:M,13,0),""))))),0)</f>
        <v/>
      </c>
      <c r="AA249" s="191" t="str">
        <f>IFERROR(IF(D249="","",IF(F249="","",IF(J249="","",IF(K249="","",IF(AND(K249&gt;23,K249&lt;=60),IF(F249="F",VLOOKUP(MROUND(HZ249,0.5),'F-Weight for Length'!K:S,2,0),VLOOKUP(MROUND(HZ249,0.5),'M-Weight for Length'!K:S,2,0)),IF(K249&gt;60,IF(F249="F",VLOOKUP(K249,'F-Weight for Length'!U:AC,2,0),VLOOKUP(K249,'M-Weight for Length'!U:AC,2,0)),IF(F249="F",VLOOKUP(MROUND(HZ249,0.5),'F-Weight for Length'!A:I,2,0),VLOOKUP(MROUND(HZ249,0.5),'M-Weight for Length'!A:I,2,0)))))))),0)</f>
        <v/>
      </c>
      <c r="AB249" s="191" t="str">
        <f>IFERROR(IF(D249="","",IF(F249="","",IF(J249="","",IF(K249="","",IF(AND(K249&gt;23,K249&lt;=60),IF(F249="F",VLOOKUP(MROUND(HZ249,0.5),'F-Weight for Length'!K:S,3,0),VLOOKUP(MROUND(HZ249,0.5),'M-Weight for Length'!K:S,3,0)),IF(K249&gt;60,IF(F249="F",VLOOKUP(K249,'F-Weight for Length'!U:AC,3,0),VLOOKUP(K249,'M-Weight for Length'!U:AC,3,0)),IF(F249="F",VLOOKUP(MROUND(HZ249,0.5),'F-Weight for Length'!A:I,3,0),VLOOKUP(MROUND(HZ249,0.5),'M-Weight for Length'!A:I,3,0)))))))),0)</f>
        <v/>
      </c>
      <c r="AC249" s="191" t="str">
        <f>IFERROR(IF(D249="","",IF(F249="","",IF(J249="","",IF(K249="","",IF(AND(K249&gt;23,K249&lt;=60),IF(F249="F",VLOOKUP(MROUND(HZ249,0.5),'F-Weight for Length'!K:S,4,0),VLOOKUP(MROUND(HZ249,0.5),'M-Weight for Length'!K:S,4,0)),IF(K249&gt;60,IF(F249="F",VLOOKUP(K249,'F-Weight for Length'!U:AC,4,0),VLOOKUP(K249,'M-Weight for Length'!U:AC,4,0)),IF(F249="F",VLOOKUP(MROUND(HZ249,0.5),'F-Weight for Length'!A:I,4,0),VLOOKUP(MROUND(HZ249,0.5),'M-Weight for Length'!A:I,4,0)))))))),0)</f>
        <v/>
      </c>
      <c r="AD249" s="191" t="str">
        <f>IFERROR(IF(D249="","",IF(F249="","",IF(J249="","",IF(K249="","",IF(AND(K249&gt;23,K249&lt;=60),IF(F249="F",VLOOKUP(MROUND(HZ249,0.5),'F-Weight for Length'!K:S,5,0),VLOOKUP(MROUND(HZ249,0.5),'M-Weight for Length'!K:S,5,0)),IF(K249&gt;60,IF(F249="F",VLOOKUP(K249,'F-Weight for Length'!U:AC,5,0),VLOOKUP(K249,'M-Weight for Length'!U:AC,5,0)),IF(F249="F",VLOOKUP(MROUND(HZ249,0.5),'F-Weight for Length'!A:I,5,0),VLOOKUP(MROUND(HZ249,0.5),'M-Weight for Length'!A:I,5,0)))))))),0)</f>
        <v/>
      </c>
      <c r="AE249" s="191" t="str">
        <f>IFERROR(IF(D249="","",IF(F249="","",IF(J249="","",IF(K249="","",IF(AND(K249&gt;23,K249&lt;=60),IF(F249="F",VLOOKUP(MROUND(HZ249,0.5),'F-Weight for Length'!K:S,6,0),VLOOKUP(MROUND(HZ249,0.5),'M-Weight for Length'!K:S,6,0)),IF(K249&gt;60,IF(F249="F",VLOOKUP(K249,'F-Weight for Length'!U:AC,6,0),VLOOKUP(K249,'M-Weight for Length'!U:AC,6,0)),IF(F249="F",VLOOKUP(MROUND(HZ249,0.5),'F-Weight for Length'!A:I,6,0),VLOOKUP(MROUND(HZ249,0.5),'M-Weight for Length'!A:I,6,0)))))))),0)</f>
        <v/>
      </c>
      <c r="AF249" s="191" t="str">
        <f>IFERROR(IF(D249="","",IF(F249="","",IF(J249="","",IF(K249="","",IF(AND(K249&gt;23,K249&lt;=60),IF(F249="F",VLOOKUP(MROUND(HZ249,0.5),'F-Weight for Length'!K:S,7,0),VLOOKUP(MROUND(HZ249,0.5),'M-Weight for Length'!K:S,7,0)),IF(K249&gt;60,IF(F249="F",VLOOKUP(K249,'F-Weight for Length'!U:AC,7,0),VLOOKUP(K249,'M-Weight for Length'!U:AC,7,0)),IF(F249="F",VLOOKUP(MROUND(HZ249,0.5),'F-Weight for Length'!A:I,7,0),VLOOKUP(MROUND(HZ249,0.5),'M-Weight for Length'!A:I,7,0)))))))),0)</f>
        <v/>
      </c>
      <c r="AG249" s="191" t="str">
        <f>IFERROR(IF(D249="","",IF(F249="","",IF(J249="","",IF(K249="","",IF(AND(K249&gt;23,K249&lt;=60),IF(F249="F",VLOOKUP(MROUND(HZ249,0.5),'F-Weight for Length'!K:S,8,0),VLOOKUP(MROUND(HZ249,0.5),'M-Weight for Length'!K:S,8,0)),IF(K249&gt;60,IF(F249="F",VLOOKUP(K249,'F-Weight for Length'!U:AC,8,0),VLOOKUP(K249,'M-Weight for Length'!U:AC,8,0)),IF(F249="F",VLOOKUP(MROUND(HZ249,0.5),'F-Weight for Length'!A:I,8,0),VLOOKUP(MROUND(HZ249,0.5),'M-Weight for Length'!A:I,8,0)))))))),0)</f>
        <v/>
      </c>
      <c r="AH249" s="191" t="str">
        <f>IFERROR(IF(D249="","",IF(F249="","",IF(J249="","",IF(K249="","",IF(AND(K249&gt;23,K249&lt;=60),IF(F249="F",VLOOKUP(MROUND(HZ249,0.5),'F-Weight for Length'!K:S,9,0),VLOOKUP(MROUND(HZ249,0.5),'M-Weight for Length'!K:S,9,0)),IF(K249&gt;60,IF(F249="F",VLOOKUP(K249,'F-Weight for Length'!U:AC,9,0),VLOOKUP(K249,'M-Weight for Length'!U:AC,9,0)),IF(F249="F",VLOOKUP(MROUND(HZ249,0.5),'F-Weight for Length'!A:I,9,0),VLOOKUP(MROUND(HZ249,0.5),'M-Weight for Length'!A:I,9,0)))))))),0)</f>
        <v/>
      </c>
      <c r="AI249" s="192">
        <f t="shared" si="720"/>
        <v>0</v>
      </c>
      <c r="AJ249" s="192">
        <f t="shared" si="721"/>
        <v>0</v>
      </c>
      <c r="AK249" s="192">
        <f t="shared" si="722"/>
        <v>0</v>
      </c>
      <c r="AL249" s="192">
        <f t="shared" si="723"/>
        <v>0</v>
      </c>
      <c r="AM249" s="192">
        <f t="shared" si="724"/>
        <v>0</v>
      </c>
      <c r="AN249" s="192">
        <f t="shared" si="725"/>
        <v>0</v>
      </c>
      <c r="AO249" s="192">
        <f t="shared" si="726"/>
        <v>0</v>
      </c>
      <c r="AP249" s="192">
        <f t="shared" si="727"/>
        <v>0</v>
      </c>
      <c r="AQ249" s="192">
        <f t="shared" si="728"/>
        <v>0</v>
      </c>
      <c r="AR249" s="192">
        <f t="shared" si="729"/>
        <v>0</v>
      </c>
      <c r="AS249" s="192">
        <f t="shared" si="730"/>
        <v>0</v>
      </c>
      <c r="AT249" s="192">
        <f t="shared" si="731"/>
        <v>0</v>
      </c>
      <c r="AU249" s="192">
        <f t="shared" si="732"/>
        <v>0</v>
      </c>
      <c r="AV249" s="192">
        <f t="shared" si="733"/>
        <v>0</v>
      </c>
      <c r="AW249" s="192">
        <f t="shared" si="734"/>
        <v>0</v>
      </c>
      <c r="AX249" s="192">
        <f t="shared" si="735"/>
        <v>0</v>
      </c>
      <c r="AY249" s="192">
        <f t="shared" si="736"/>
        <v>0</v>
      </c>
      <c r="AZ249" s="192">
        <f t="shared" si="737"/>
        <v>0</v>
      </c>
      <c r="BA249" s="192">
        <f t="shared" si="738"/>
        <v>0</v>
      </c>
      <c r="BB249" s="192">
        <f t="shared" si="739"/>
        <v>0</v>
      </c>
      <c r="BC249" s="192">
        <f t="shared" si="740"/>
        <v>0</v>
      </c>
      <c r="BD249" s="192">
        <f t="shared" si="741"/>
        <v>0</v>
      </c>
      <c r="BE249" s="192">
        <f t="shared" si="742"/>
        <v>0</v>
      </c>
      <c r="BF249" s="192">
        <f t="shared" si="743"/>
        <v>0</v>
      </c>
      <c r="BG249" s="192">
        <f t="shared" si="744"/>
        <v>0</v>
      </c>
      <c r="BH249" s="192">
        <f t="shared" si="745"/>
        <v>0</v>
      </c>
      <c r="BI249" s="192">
        <f t="shared" si="746"/>
        <v>0</v>
      </c>
      <c r="BJ249" s="192">
        <f t="shared" si="747"/>
        <v>0</v>
      </c>
      <c r="BK249" s="192">
        <f t="shared" si="748"/>
        <v>0</v>
      </c>
      <c r="BL249" s="192">
        <f t="shared" si="749"/>
        <v>0</v>
      </c>
      <c r="BM249" s="192">
        <f t="shared" si="750"/>
        <v>0</v>
      </c>
      <c r="BN249" s="192">
        <f t="shared" si="751"/>
        <v>0</v>
      </c>
      <c r="BO249" s="192">
        <f t="shared" si="752"/>
        <v>0</v>
      </c>
      <c r="BP249" s="192">
        <f t="shared" si="753"/>
        <v>0</v>
      </c>
      <c r="BQ249" s="192">
        <f t="shared" si="754"/>
        <v>0</v>
      </c>
      <c r="BR249" s="192">
        <f t="shared" si="755"/>
        <v>0</v>
      </c>
      <c r="BS249" s="192">
        <f t="shared" si="756"/>
        <v>0</v>
      </c>
      <c r="BT249" s="192">
        <f t="shared" si="757"/>
        <v>0</v>
      </c>
      <c r="BU249" s="192">
        <f t="shared" si="758"/>
        <v>0</v>
      </c>
      <c r="BV249" s="192">
        <f t="shared" si="759"/>
        <v>0</v>
      </c>
      <c r="BW249" s="192">
        <f t="shared" si="760"/>
        <v>0</v>
      </c>
      <c r="BX249" s="192">
        <f t="shared" si="761"/>
        <v>0</v>
      </c>
      <c r="BY249" s="192">
        <f t="shared" si="762"/>
        <v>0</v>
      </c>
      <c r="BZ249" s="192">
        <f t="shared" si="763"/>
        <v>0</v>
      </c>
      <c r="CA249" s="192">
        <f t="shared" si="764"/>
        <v>0</v>
      </c>
      <c r="CB249" s="192">
        <f t="shared" si="765"/>
        <v>0</v>
      </c>
      <c r="CC249" s="192">
        <f t="shared" si="766"/>
        <v>0</v>
      </c>
      <c r="CD249" s="192">
        <f t="shared" si="767"/>
        <v>0</v>
      </c>
      <c r="CE249" s="192">
        <f t="shared" si="768"/>
        <v>0</v>
      </c>
      <c r="CF249" s="192">
        <f t="shared" si="769"/>
        <v>0</v>
      </c>
      <c r="CG249" s="192">
        <f t="shared" si="770"/>
        <v>0</v>
      </c>
      <c r="CH249" s="192">
        <f t="shared" si="771"/>
        <v>0</v>
      </c>
      <c r="CI249" s="192">
        <f t="shared" si="772"/>
        <v>0</v>
      </c>
      <c r="CJ249" s="192">
        <f t="shared" si="773"/>
        <v>0</v>
      </c>
      <c r="CK249" s="192">
        <f t="shared" si="774"/>
        <v>0</v>
      </c>
      <c r="CL249" s="192">
        <f t="shared" si="775"/>
        <v>0</v>
      </c>
      <c r="CM249" s="192">
        <f t="shared" si="776"/>
        <v>0</v>
      </c>
      <c r="CN249" s="192">
        <f t="shared" si="777"/>
        <v>0</v>
      </c>
      <c r="CO249" s="192">
        <f t="shared" si="778"/>
        <v>0</v>
      </c>
      <c r="CP249" s="192">
        <f t="shared" si="779"/>
        <v>0</v>
      </c>
      <c r="CQ249" s="192">
        <f t="shared" si="780"/>
        <v>0</v>
      </c>
      <c r="CR249" s="192">
        <f t="shared" si="781"/>
        <v>0</v>
      </c>
      <c r="CS249" s="192">
        <f t="shared" si="782"/>
        <v>0</v>
      </c>
      <c r="CT249" s="192">
        <f t="shared" si="783"/>
        <v>0</v>
      </c>
      <c r="CU249" s="192">
        <f t="shared" si="784"/>
        <v>0</v>
      </c>
      <c r="CV249" s="192">
        <f t="shared" si="785"/>
        <v>0</v>
      </c>
      <c r="CW249" s="192">
        <f t="shared" si="786"/>
        <v>0</v>
      </c>
      <c r="CX249" s="192">
        <f t="shared" si="787"/>
        <v>0</v>
      </c>
      <c r="CY249" s="192">
        <f t="shared" si="788"/>
        <v>0</v>
      </c>
      <c r="CZ249" s="192">
        <f t="shared" si="789"/>
        <v>0</v>
      </c>
      <c r="DA249" s="192">
        <f t="shared" si="790"/>
        <v>0</v>
      </c>
      <c r="DB249" s="192">
        <f t="shared" si="791"/>
        <v>0</v>
      </c>
      <c r="DC249" s="192">
        <f t="shared" si="792"/>
        <v>0</v>
      </c>
      <c r="DD249" s="192">
        <f t="shared" si="793"/>
        <v>0</v>
      </c>
      <c r="DE249" s="192">
        <f t="shared" si="794"/>
        <v>0</v>
      </c>
      <c r="DF249" s="192">
        <f t="shared" si="795"/>
        <v>0</v>
      </c>
      <c r="DG249" s="192">
        <f t="shared" si="796"/>
        <v>0</v>
      </c>
      <c r="DH249" s="192">
        <f t="shared" si="797"/>
        <v>0</v>
      </c>
      <c r="DI249" s="192">
        <f t="shared" si="798"/>
        <v>0</v>
      </c>
      <c r="DJ249" s="192">
        <f t="shared" si="799"/>
        <v>0</v>
      </c>
      <c r="DK249" s="192">
        <f t="shared" si="800"/>
        <v>0</v>
      </c>
      <c r="DL249" s="192">
        <f t="shared" si="801"/>
        <v>0</v>
      </c>
      <c r="DM249" s="192">
        <f t="shared" si="802"/>
        <v>0</v>
      </c>
      <c r="DN249" s="192">
        <f t="shared" si="803"/>
        <v>0</v>
      </c>
      <c r="DO249" s="192">
        <f t="shared" si="804"/>
        <v>0</v>
      </c>
      <c r="DP249" s="192">
        <f t="shared" si="805"/>
        <v>0</v>
      </c>
      <c r="DQ249" s="192">
        <f t="shared" si="806"/>
        <v>0</v>
      </c>
      <c r="DR249" s="192">
        <f t="shared" si="807"/>
        <v>0</v>
      </c>
      <c r="DS249" s="192">
        <f t="shared" si="808"/>
        <v>0</v>
      </c>
      <c r="DT249" s="192">
        <f t="shared" si="809"/>
        <v>0</v>
      </c>
      <c r="DU249" s="192">
        <f t="shared" si="810"/>
        <v>0</v>
      </c>
      <c r="DV249" s="193">
        <f t="shared" si="917"/>
        <v>0</v>
      </c>
      <c r="DW249" s="193">
        <f t="shared" si="918"/>
        <v>0</v>
      </c>
      <c r="DX249" s="193">
        <f t="shared" si="919"/>
        <v>0</v>
      </c>
      <c r="DY249" s="193">
        <f t="shared" si="920"/>
        <v>0</v>
      </c>
      <c r="DZ249" s="193">
        <f t="shared" si="921"/>
        <v>0</v>
      </c>
      <c r="EA249" s="192">
        <f t="shared" si="811"/>
        <v>0</v>
      </c>
      <c r="EB249" s="192">
        <f t="shared" si="812"/>
        <v>0</v>
      </c>
      <c r="EC249" s="192">
        <f t="shared" si="813"/>
        <v>0</v>
      </c>
      <c r="ED249" s="192">
        <f t="shared" si="814"/>
        <v>0</v>
      </c>
      <c r="EE249" s="192">
        <f t="shared" si="815"/>
        <v>0</v>
      </c>
      <c r="EF249" s="192">
        <f t="shared" si="816"/>
        <v>0</v>
      </c>
      <c r="EG249" s="192">
        <f t="shared" si="817"/>
        <v>0</v>
      </c>
      <c r="EH249" s="192">
        <f t="shared" si="818"/>
        <v>0</v>
      </c>
      <c r="EI249" s="192">
        <f t="shared" si="819"/>
        <v>0</v>
      </c>
      <c r="EJ249" s="192">
        <f t="shared" si="820"/>
        <v>0</v>
      </c>
      <c r="EK249" s="192">
        <f t="shared" si="821"/>
        <v>0</v>
      </c>
      <c r="EL249" s="192">
        <f t="shared" si="822"/>
        <v>0</v>
      </c>
      <c r="EM249" s="192">
        <f t="shared" si="823"/>
        <v>0</v>
      </c>
      <c r="EN249" s="192">
        <f t="shared" si="824"/>
        <v>0</v>
      </c>
      <c r="EO249" s="192">
        <f t="shared" si="825"/>
        <v>0</v>
      </c>
      <c r="EP249" s="192">
        <f t="shared" si="826"/>
        <v>0</v>
      </c>
      <c r="EQ249" s="192">
        <f t="shared" si="827"/>
        <v>0</v>
      </c>
      <c r="ER249" s="192">
        <f t="shared" si="828"/>
        <v>0</v>
      </c>
      <c r="ES249" s="192">
        <f t="shared" si="829"/>
        <v>0</v>
      </c>
      <c r="ET249" s="192">
        <f t="shared" si="830"/>
        <v>0</v>
      </c>
      <c r="EU249" s="192">
        <f t="shared" si="831"/>
        <v>0</v>
      </c>
      <c r="EV249" s="192">
        <f t="shared" si="832"/>
        <v>0</v>
      </c>
      <c r="EW249" s="192">
        <f t="shared" si="833"/>
        <v>0</v>
      </c>
      <c r="EX249" s="192">
        <f t="shared" si="834"/>
        <v>0</v>
      </c>
      <c r="EY249" s="192">
        <f t="shared" si="835"/>
        <v>0</v>
      </c>
      <c r="EZ249" s="192">
        <f t="shared" si="836"/>
        <v>0</v>
      </c>
      <c r="FA249" s="192">
        <f t="shared" si="837"/>
        <v>0</v>
      </c>
      <c r="FB249" s="192">
        <f t="shared" si="838"/>
        <v>0</v>
      </c>
      <c r="FC249" s="192">
        <f t="shared" si="839"/>
        <v>0</v>
      </c>
      <c r="FD249" s="192">
        <f t="shared" si="840"/>
        <v>0</v>
      </c>
      <c r="FE249" s="192">
        <f t="shared" si="841"/>
        <v>0</v>
      </c>
      <c r="FF249" s="192">
        <f t="shared" si="842"/>
        <v>0</v>
      </c>
      <c r="FG249" s="192">
        <f t="shared" si="843"/>
        <v>0</v>
      </c>
      <c r="FH249" s="192">
        <f t="shared" si="844"/>
        <v>0</v>
      </c>
      <c r="FI249" s="192">
        <f t="shared" si="845"/>
        <v>0</v>
      </c>
      <c r="FJ249" s="192">
        <f t="shared" si="846"/>
        <v>0</v>
      </c>
      <c r="FK249" s="192">
        <f t="shared" si="847"/>
        <v>0</v>
      </c>
      <c r="FL249" s="192">
        <f t="shared" si="848"/>
        <v>0</v>
      </c>
      <c r="FM249" s="192">
        <f t="shared" si="849"/>
        <v>0</v>
      </c>
      <c r="FN249" s="192">
        <f t="shared" si="850"/>
        <v>0</v>
      </c>
      <c r="FO249" s="192">
        <f t="shared" si="851"/>
        <v>0</v>
      </c>
      <c r="FP249" s="192">
        <f t="shared" si="852"/>
        <v>0</v>
      </c>
      <c r="FQ249" s="192">
        <f t="shared" si="853"/>
        <v>0</v>
      </c>
      <c r="FR249" s="192">
        <f t="shared" si="854"/>
        <v>0</v>
      </c>
      <c r="FS249" s="192">
        <f t="shared" si="855"/>
        <v>0</v>
      </c>
      <c r="FT249" s="192">
        <f t="shared" si="856"/>
        <v>0</v>
      </c>
      <c r="FU249" s="192">
        <f t="shared" si="857"/>
        <v>0</v>
      </c>
      <c r="FV249" s="192">
        <f t="shared" si="858"/>
        <v>0</v>
      </c>
      <c r="FW249" s="192">
        <f t="shared" si="859"/>
        <v>0</v>
      </c>
      <c r="FX249" s="192">
        <f t="shared" si="860"/>
        <v>0</v>
      </c>
      <c r="FY249" s="192">
        <f t="shared" si="861"/>
        <v>0</v>
      </c>
      <c r="FZ249" s="192">
        <f t="shared" si="862"/>
        <v>0</v>
      </c>
      <c r="GA249" s="192">
        <f t="shared" si="863"/>
        <v>0</v>
      </c>
      <c r="GB249" s="192">
        <f t="shared" si="864"/>
        <v>0</v>
      </c>
      <c r="GC249" s="192">
        <f t="shared" si="865"/>
        <v>0</v>
      </c>
      <c r="GD249" s="192">
        <f t="shared" si="866"/>
        <v>0</v>
      </c>
      <c r="GE249" s="192">
        <f t="shared" si="867"/>
        <v>0</v>
      </c>
      <c r="GF249" s="192">
        <f t="shared" si="868"/>
        <v>0</v>
      </c>
      <c r="GG249" s="192">
        <f t="shared" si="869"/>
        <v>0</v>
      </c>
      <c r="GH249" s="192">
        <f t="shared" si="870"/>
        <v>0</v>
      </c>
      <c r="GI249" s="192">
        <f t="shared" si="871"/>
        <v>0</v>
      </c>
      <c r="GJ249" s="192">
        <f t="shared" si="872"/>
        <v>0</v>
      </c>
      <c r="GK249" s="192">
        <f t="shared" si="873"/>
        <v>0</v>
      </c>
      <c r="GL249" s="192">
        <f t="shared" si="874"/>
        <v>0</v>
      </c>
      <c r="GM249" s="192">
        <f t="shared" si="875"/>
        <v>0</v>
      </c>
      <c r="GN249" s="192">
        <f t="shared" si="876"/>
        <v>0</v>
      </c>
      <c r="GO249" s="192">
        <f t="shared" si="877"/>
        <v>0</v>
      </c>
      <c r="GP249" s="192">
        <f t="shared" si="878"/>
        <v>0</v>
      </c>
      <c r="GQ249" s="192">
        <f t="shared" si="879"/>
        <v>0</v>
      </c>
      <c r="GR249" s="192">
        <f t="shared" si="880"/>
        <v>0</v>
      </c>
      <c r="GS249" s="192">
        <f t="shared" si="881"/>
        <v>0</v>
      </c>
      <c r="GT249" s="192">
        <f t="shared" si="882"/>
        <v>0</v>
      </c>
      <c r="GU249" s="192">
        <f t="shared" si="883"/>
        <v>0</v>
      </c>
      <c r="GV249" s="192">
        <f t="shared" si="884"/>
        <v>0</v>
      </c>
      <c r="GW249" s="192">
        <f t="shared" si="885"/>
        <v>0</v>
      </c>
      <c r="GX249" s="192">
        <f t="shared" si="886"/>
        <v>0</v>
      </c>
      <c r="GY249" s="192">
        <f t="shared" si="887"/>
        <v>0</v>
      </c>
      <c r="GZ249" s="192">
        <f t="shared" si="888"/>
        <v>0</v>
      </c>
      <c r="HA249" s="192">
        <f t="shared" si="889"/>
        <v>0</v>
      </c>
      <c r="HB249" s="192">
        <f t="shared" si="890"/>
        <v>0</v>
      </c>
      <c r="HC249" s="192">
        <f t="shared" si="891"/>
        <v>0</v>
      </c>
      <c r="HD249" s="192">
        <f t="shared" si="892"/>
        <v>0</v>
      </c>
      <c r="HE249" s="192">
        <f t="shared" si="893"/>
        <v>0</v>
      </c>
      <c r="HF249" s="192">
        <f t="shared" si="894"/>
        <v>0</v>
      </c>
      <c r="HG249" s="192">
        <f t="shared" si="895"/>
        <v>0</v>
      </c>
      <c r="HH249" s="192">
        <f t="shared" si="896"/>
        <v>0</v>
      </c>
      <c r="HI249" s="192">
        <f t="shared" si="897"/>
        <v>0</v>
      </c>
      <c r="HJ249" s="192">
        <f t="shared" si="898"/>
        <v>0</v>
      </c>
      <c r="HK249" s="192">
        <f t="shared" si="899"/>
        <v>0</v>
      </c>
      <c r="HL249" s="192">
        <f t="shared" si="900"/>
        <v>0</v>
      </c>
      <c r="HM249" s="192">
        <f t="shared" si="901"/>
        <v>0</v>
      </c>
      <c r="HN249" s="194">
        <f t="shared" si="922"/>
        <v>0</v>
      </c>
      <c r="HO249" s="194">
        <f t="shared" si="923"/>
        <v>0</v>
      </c>
      <c r="HP249" s="194">
        <f t="shared" si="924"/>
        <v>0</v>
      </c>
      <c r="HQ249" s="194">
        <f t="shared" si="925"/>
        <v>0</v>
      </c>
      <c r="HR249" s="194">
        <f t="shared" si="926"/>
        <v>0</v>
      </c>
      <c r="HS249" s="195" t="str">
        <f t="shared" si="701"/>
        <v/>
      </c>
      <c r="HT249" s="196">
        <f t="shared" si="927"/>
        <v>0</v>
      </c>
      <c r="HU249" s="196">
        <f t="shared" si="928"/>
        <v>0</v>
      </c>
      <c r="HV249" s="197" t="str">
        <f t="shared" si="702"/>
        <v/>
      </c>
      <c r="HW249" s="197" t="str">
        <f t="shared" si="902"/>
        <v/>
      </c>
      <c r="HX249" s="197" t="str">
        <f t="shared" si="903"/>
        <v/>
      </c>
      <c r="HY249" s="195" t="str">
        <f t="shared" si="703"/>
        <v/>
      </c>
      <c r="HZ249" s="30">
        <f t="shared" si="699"/>
        <v>0</v>
      </c>
      <c r="IA249" s="198">
        <f t="shared" si="704"/>
        <v>0</v>
      </c>
      <c r="IB249" s="195"/>
      <c r="IC249" s="195">
        <f t="shared" si="711"/>
        <v>0</v>
      </c>
      <c r="ID249" s="195">
        <f t="shared" si="705"/>
        <v>0</v>
      </c>
      <c r="IE249" s="195">
        <f t="shared" si="904"/>
        <v>0</v>
      </c>
      <c r="IF249" s="195">
        <f t="shared" si="706"/>
        <v>0</v>
      </c>
      <c r="IG249" s="307">
        <f t="shared" si="707"/>
        <v>0</v>
      </c>
      <c r="IH249" s="307">
        <f t="shared" si="708"/>
        <v>0</v>
      </c>
      <c r="II249" s="44">
        <f t="shared" si="709"/>
        <v>0</v>
      </c>
      <c r="IJ249" s="44">
        <f t="shared" si="712"/>
        <v>0</v>
      </c>
      <c r="IK249" s="44">
        <f t="shared" si="713"/>
        <v>0</v>
      </c>
      <c r="IL249" s="44">
        <f t="shared" si="714"/>
        <v>0</v>
      </c>
      <c r="IM249" s="44">
        <f t="shared" si="715"/>
        <v>0</v>
      </c>
      <c r="IN249" s="44">
        <f t="shared" si="716"/>
        <v>0</v>
      </c>
      <c r="IO249" s="44">
        <f t="shared" si="717"/>
        <v>0</v>
      </c>
    </row>
    <row r="250" spans="1:249" ht="18" customHeight="1">
      <c r="A250" s="188">
        <v>244</v>
      </c>
      <c r="B250" s="326"/>
      <c r="C250" s="289"/>
      <c r="D250" s="199"/>
      <c r="E250" s="189"/>
      <c r="F250" s="189"/>
      <c r="G250" s="190"/>
      <c r="H250" s="190"/>
      <c r="I250" s="272"/>
      <c r="J250" s="207"/>
      <c r="K250" s="214" t="str">
        <f t="shared" si="710"/>
        <v/>
      </c>
      <c r="L250" s="200" t="str">
        <f t="shared" si="718"/>
        <v/>
      </c>
      <c r="M250" s="200" t="str">
        <f t="shared" si="719"/>
        <v/>
      </c>
      <c r="N250" s="209" t="str">
        <f t="shared" si="700"/>
        <v/>
      </c>
      <c r="O250" s="208" t="str">
        <f>IFERROR(IF(D250="","",IF(K250="","",IF(I250="","",IF(F250="F",VLOOKUP(K250,F!A:G,2,0),IF(F250="M",VLOOKUP(K250,M!A:G,2,0),""))))),0)</f>
        <v/>
      </c>
      <c r="P250" s="191" t="str">
        <f>IFERROR(IF(D250="","",IF(K250="","",IF(I250="","",IF(F250="F",VLOOKUP(K250,F!A:G,3,0),IF(F250="M",VLOOKUP(K250,M!A:G,3,0),""))))),0)</f>
        <v/>
      </c>
      <c r="Q250" s="191" t="str">
        <f>IFERROR(IF(D250="","",IF(K250="","",IF(I250="","",IF(F250="F",VLOOKUP(K250,F!A:G,4,0),IF(F250="M",VLOOKUP(K250,M!A:G,4,0),""))))),0)</f>
        <v/>
      </c>
      <c r="R250" s="191" t="str">
        <f>IFERROR(IF(D250="","",IF(K250="","",IF(I250="","",IF(F250="F",VLOOKUP(K250,F!A:G,5,0),IF(F250="M",VLOOKUP(K250,M!A:G,5,0),""))))),0)</f>
        <v/>
      </c>
      <c r="S250" s="191" t="str">
        <f>IFERROR(IF(D250="","",IF(K250="","",IF(I250="","",IF(F250="F",VLOOKUP(K250,F!A:G,6,0),IF(F250="M",VLOOKUP(K250,M!A:G,6,0),""))))),0)</f>
        <v/>
      </c>
      <c r="T250" s="191" t="str">
        <f>IFERROR(IF(D250="","",IF(K250="","",IF(I250="","",IF(F250="F",VLOOKUP(K250,F!A:G,7,0),IF(F250="M",VLOOKUP(K250,M!A:G,7,0),""))))),0)</f>
        <v/>
      </c>
      <c r="U250" s="191" t="str">
        <f>IFERROR(IF(D250="","",IF(K250="","",IF(J250="","",IF(F250="F",VLOOKUP(K250,F!A:M,8,0),IF(F250="M",VLOOKUP(K250,M!A:M,8,0),""))))),0)</f>
        <v/>
      </c>
      <c r="V250" s="191" t="str">
        <f>IFERROR(IF(D250="","",IF(K250="","",IF(J250="","",IF(F250="F",VLOOKUP(K250,F!A:M,9,0),IF(F250="M",VLOOKUP(K250,M!A:M,9,0),""))))),0)</f>
        <v/>
      </c>
      <c r="W250" s="191" t="str">
        <f>IFERROR(IF(D250="","",IF(K250="","",IF(J250="","",IF(F250="F",VLOOKUP(K250,F!A:M,10,0),IF(F250="M",VLOOKUP(K250,M!A:M,10,0),""))))),0)</f>
        <v/>
      </c>
      <c r="X250" s="191" t="str">
        <f>IFERROR(IF(D250="","",IF(K250="","",IF(J250="","",IF(F250="F",VLOOKUP(K250,F!A:M,11,0),IF(F250="M",VLOOKUP(K250,M!A:M,11,0),""))))),0)</f>
        <v/>
      </c>
      <c r="Y250" s="191" t="str">
        <f>IFERROR(IF(D250="","",IF(K250="","",IF(J250="","",IF(F250="F",VLOOKUP(K250,F!A:M,12,0),IF(F250="M",VLOOKUP(K250,M!A:M,12,0),""))))),0)</f>
        <v/>
      </c>
      <c r="Z250" s="191" t="str">
        <f>IFERROR(IF(D250="","",IF(K250="","",IF(J250="","",IF(F250="F",VLOOKUP(K250,F!A:M,13,0),IF(F250="M",VLOOKUP(K250,M!A:M,13,0),""))))),0)</f>
        <v/>
      </c>
      <c r="AA250" s="191" t="str">
        <f>IFERROR(IF(D250="","",IF(F250="","",IF(J250="","",IF(K250="","",IF(AND(K250&gt;23,K250&lt;=60),IF(F250="F",VLOOKUP(MROUND(HZ250,0.5),'F-Weight for Length'!K:S,2,0),VLOOKUP(MROUND(HZ250,0.5),'M-Weight for Length'!K:S,2,0)),IF(K250&gt;60,IF(F250="F",VLOOKUP(K250,'F-Weight for Length'!U:AC,2,0),VLOOKUP(K250,'M-Weight for Length'!U:AC,2,0)),IF(F250="F",VLOOKUP(MROUND(HZ250,0.5),'F-Weight for Length'!A:I,2,0),VLOOKUP(MROUND(HZ250,0.5),'M-Weight for Length'!A:I,2,0)))))))),0)</f>
        <v/>
      </c>
      <c r="AB250" s="191" t="str">
        <f>IFERROR(IF(D250="","",IF(F250="","",IF(J250="","",IF(K250="","",IF(AND(K250&gt;23,K250&lt;=60),IF(F250="F",VLOOKUP(MROUND(HZ250,0.5),'F-Weight for Length'!K:S,3,0),VLOOKUP(MROUND(HZ250,0.5),'M-Weight for Length'!K:S,3,0)),IF(K250&gt;60,IF(F250="F",VLOOKUP(K250,'F-Weight for Length'!U:AC,3,0),VLOOKUP(K250,'M-Weight for Length'!U:AC,3,0)),IF(F250="F",VLOOKUP(MROUND(HZ250,0.5),'F-Weight for Length'!A:I,3,0),VLOOKUP(MROUND(HZ250,0.5),'M-Weight for Length'!A:I,3,0)))))))),0)</f>
        <v/>
      </c>
      <c r="AC250" s="191" t="str">
        <f>IFERROR(IF(D250="","",IF(F250="","",IF(J250="","",IF(K250="","",IF(AND(K250&gt;23,K250&lt;=60),IF(F250="F",VLOOKUP(MROUND(HZ250,0.5),'F-Weight for Length'!K:S,4,0),VLOOKUP(MROUND(HZ250,0.5),'M-Weight for Length'!K:S,4,0)),IF(K250&gt;60,IF(F250="F",VLOOKUP(K250,'F-Weight for Length'!U:AC,4,0),VLOOKUP(K250,'M-Weight for Length'!U:AC,4,0)),IF(F250="F",VLOOKUP(MROUND(HZ250,0.5),'F-Weight for Length'!A:I,4,0),VLOOKUP(MROUND(HZ250,0.5),'M-Weight for Length'!A:I,4,0)))))))),0)</f>
        <v/>
      </c>
      <c r="AD250" s="191" t="str">
        <f>IFERROR(IF(D250="","",IF(F250="","",IF(J250="","",IF(K250="","",IF(AND(K250&gt;23,K250&lt;=60),IF(F250="F",VLOOKUP(MROUND(HZ250,0.5),'F-Weight for Length'!K:S,5,0),VLOOKUP(MROUND(HZ250,0.5),'M-Weight for Length'!K:S,5,0)),IF(K250&gt;60,IF(F250="F",VLOOKUP(K250,'F-Weight for Length'!U:AC,5,0),VLOOKUP(K250,'M-Weight for Length'!U:AC,5,0)),IF(F250="F",VLOOKUP(MROUND(HZ250,0.5),'F-Weight for Length'!A:I,5,0),VLOOKUP(MROUND(HZ250,0.5),'M-Weight for Length'!A:I,5,0)))))))),0)</f>
        <v/>
      </c>
      <c r="AE250" s="191" t="str">
        <f>IFERROR(IF(D250="","",IF(F250="","",IF(J250="","",IF(K250="","",IF(AND(K250&gt;23,K250&lt;=60),IF(F250="F",VLOOKUP(MROUND(HZ250,0.5),'F-Weight for Length'!K:S,6,0),VLOOKUP(MROUND(HZ250,0.5),'M-Weight for Length'!K:S,6,0)),IF(K250&gt;60,IF(F250="F",VLOOKUP(K250,'F-Weight for Length'!U:AC,6,0),VLOOKUP(K250,'M-Weight for Length'!U:AC,6,0)),IF(F250="F",VLOOKUP(MROUND(HZ250,0.5),'F-Weight for Length'!A:I,6,0),VLOOKUP(MROUND(HZ250,0.5),'M-Weight for Length'!A:I,6,0)))))))),0)</f>
        <v/>
      </c>
      <c r="AF250" s="191" t="str">
        <f>IFERROR(IF(D250="","",IF(F250="","",IF(J250="","",IF(K250="","",IF(AND(K250&gt;23,K250&lt;=60),IF(F250="F",VLOOKUP(MROUND(HZ250,0.5),'F-Weight for Length'!K:S,7,0),VLOOKUP(MROUND(HZ250,0.5),'M-Weight for Length'!K:S,7,0)),IF(K250&gt;60,IF(F250="F",VLOOKUP(K250,'F-Weight for Length'!U:AC,7,0),VLOOKUP(K250,'M-Weight for Length'!U:AC,7,0)),IF(F250="F",VLOOKUP(MROUND(HZ250,0.5),'F-Weight for Length'!A:I,7,0),VLOOKUP(MROUND(HZ250,0.5),'M-Weight for Length'!A:I,7,0)))))))),0)</f>
        <v/>
      </c>
      <c r="AG250" s="191" t="str">
        <f>IFERROR(IF(D250="","",IF(F250="","",IF(J250="","",IF(K250="","",IF(AND(K250&gt;23,K250&lt;=60),IF(F250="F",VLOOKUP(MROUND(HZ250,0.5),'F-Weight for Length'!K:S,8,0),VLOOKUP(MROUND(HZ250,0.5),'M-Weight for Length'!K:S,8,0)),IF(K250&gt;60,IF(F250="F",VLOOKUP(K250,'F-Weight for Length'!U:AC,8,0),VLOOKUP(K250,'M-Weight for Length'!U:AC,8,0)),IF(F250="F",VLOOKUP(MROUND(HZ250,0.5),'F-Weight for Length'!A:I,8,0),VLOOKUP(MROUND(HZ250,0.5),'M-Weight for Length'!A:I,8,0)))))))),0)</f>
        <v/>
      </c>
      <c r="AH250" s="191" t="str">
        <f>IFERROR(IF(D250="","",IF(F250="","",IF(J250="","",IF(K250="","",IF(AND(K250&gt;23,K250&lt;=60),IF(F250="F",VLOOKUP(MROUND(HZ250,0.5),'F-Weight for Length'!K:S,9,0),VLOOKUP(MROUND(HZ250,0.5),'M-Weight for Length'!K:S,9,0)),IF(K250&gt;60,IF(F250="F",VLOOKUP(K250,'F-Weight for Length'!U:AC,9,0),VLOOKUP(K250,'M-Weight for Length'!U:AC,9,0)),IF(F250="F",VLOOKUP(MROUND(HZ250,0.5),'F-Weight for Length'!A:I,9,0),VLOOKUP(MROUND(HZ250,0.5),'M-Weight for Length'!A:I,9,0)))))))),0)</f>
        <v/>
      </c>
      <c r="AI250" s="192">
        <f t="shared" si="720"/>
        <v>0</v>
      </c>
      <c r="AJ250" s="192">
        <f t="shared" si="721"/>
        <v>0</v>
      </c>
      <c r="AK250" s="192">
        <f t="shared" si="722"/>
        <v>0</v>
      </c>
      <c r="AL250" s="192">
        <f t="shared" si="723"/>
        <v>0</v>
      </c>
      <c r="AM250" s="192">
        <f t="shared" si="724"/>
        <v>0</v>
      </c>
      <c r="AN250" s="192">
        <f t="shared" si="725"/>
        <v>0</v>
      </c>
      <c r="AO250" s="192">
        <f t="shared" si="726"/>
        <v>0</v>
      </c>
      <c r="AP250" s="192">
        <f t="shared" si="727"/>
        <v>0</v>
      </c>
      <c r="AQ250" s="192">
        <f t="shared" si="728"/>
        <v>0</v>
      </c>
      <c r="AR250" s="192">
        <f t="shared" si="729"/>
        <v>0</v>
      </c>
      <c r="AS250" s="192">
        <f t="shared" si="730"/>
        <v>0</v>
      </c>
      <c r="AT250" s="192">
        <f t="shared" si="731"/>
        <v>0</v>
      </c>
      <c r="AU250" s="192">
        <f t="shared" si="732"/>
        <v>0</v>
      </c>
      <c r="AV250" s="192">
        <f t="shared" si="733"/>
        <v>0</v>
      </c>
      <c r="AW250" s="192">
        <f t="shared" si="734"/>
        <v>0</v>
      </c>
      <c r="AX250" s="192">
        <f t="shared" si="735"/>
        <v>0</v>
      </c>
      <c r="AY250" s="192">
        <f t="shared" si="736"/>
        <v>0</v>
      </c>
      <c r="AZ250" s="192">
        <f t="shared" si="737"/>
        <v>0</v>
      </c>
      <c r="BA250" s="192">
        <f t="shared" si="738"/>
        <v>0</v>
      </c>
      <c r="BB250" s="192">
        <f t="shared" si="739"/>
        <v>0</v>
      </c>
      <c r="BC250" s="192">
        <f t="shared" si="740"/>
        <v>0</v>
      </c>
      <c r="BD250" s="192">
        <f t="shared" si="741"/>
        <v>0</v>
      </c>
      <c r="BE250" s="192">
        <f t="shared" si="742"/>
        <v>0</v>
      </c>
      <c r="BF250" s="192">
        <f t="shared" si="743"/>
        <v>0</v>
      </c>
      <c r="BG250" s="192">
        <f t="shared" si="744"/>
        <v>0</v>
      </c>
      <c r="BH250" s="192">
        <f t="shared" si="745"/>
        <v>0</v>
      </c>
      <c r="BI250" s="192">
        <f t="shared" si="746"/>
        <v>0</v>
      </c>
      <c r="BJ250" s="192">
        <f t="shared" si="747"/>
        <v>0</v>
      </c>
      <c r="BK250" s="192">
        <f t="shared" si="748"/>
        <v>0</v>
      </c>
      <c r="BL250" s="192">
        <f t="shared" si="749"/>
        <v>0</v>
      </c>
      <c r="BM250" s="192">
        <f t="shared" si="750"/>
        <v>0</v>
      </c>
      <c r="BN250" s="192">
        <f t="shared" si="751"/>
        <v>0</v>
      </c>
      <c r="BO250" s="192">
        <f t="shared" si="752"/>
        <v>0</v>
      </c>
      <c r="BP250" s="192">
        <f t="shared" si="753"/>
        <v>0</v>
      </c>
      <c r="BQ250" s="192">
        <f t="shared" si="754"/>
        <v>0</v>
      </c>
      <c r="BR250" s="192">
        <f t="shared" si="755"/>
        <v>0</v>
      </c>
      <c r="BS250" s="192">
        <f t="shared" si="756"/>
        <v>0</v>
      </c>
      <c r="BT250" s="192">
        <f t="shared" si="757"/>
        <v>0</v>
      </c>
      <c r="BU250" s="192">
        <f t="shared" si="758"/>
        <v>0</v>
      </c>
      <c r="BV250" s="192">
        <f t="shared" si="759"/>
        <v>0</v>
      </c>
      <c r="BW250" s="192">
        <f t="shared" si="760"/>
        <v>0</v>
      </c>
      <c r="BX250" s="192">
        <f t="shared" si="761"/>
        <v>0</v>
      </c>
      <c r="BY250" s="192">
        <f t="shared" si="762"/>
        <v>0</v>
      </c>
      <c r="BZ250" s="192">
        <f t="shared" si="763"/>
        <v>0</v>
      </c>
      <c r="CA250" s="192">
        <f t="shared" si="764"/>
        <v>0</v>
      </c>
      <c r="CB250" s="192">
        <f t="shared" si="765"/>
        <v>0</v>
      </c>
      <c r="CC250" s="192">
        <f t="shared" si="766"/>
        <v>0</v>
      </c>
      <c r="CD250" s="192">
        <f t="shared" si="767"/>
        <v>0</v>
      </c>
      <c r="CE250" s="192">
        <f t="shared" si="768"/>
        <v>0</v>
      </c>
      <c r="CF250" s="192">
        <f t="shared" si="769"/>
        <v>0</v>
      </c>
      <c r="CG250" s="192">
        <f t="shared" si="770"/>
        <v>0</v>
      </c>
      <c r="CH250" s="192">
        <f t="shared" si="771"/>
        <v>0</v>
      </c>
      <c r="CI250" s="192">
        <f t="shared" si="772"/>
        <v>0</v>
      </c>
      <c r="CJ250" s="192">
        <f t="shared" si="773"/>
        <v>0</v>
      </c>
      <c r="CK250" s="192">
        <f t="shared" si="774"/>
        <v>0</v>
      </c>
      <c r="CL250" s="192">
        <f t="shared" si="775"/>
        <v>0</v>
      </c>
      <c r="CM250" s="192">
        <f t="shared" si="776"/>
        <v>0</v>
      </c>
      <c r="CN250" s="192">
        <f t="shared" si="777"/>
        <v>0</v>
      </c>
      <c r="CO250" s="192">
        <f t="shared" si="778"/>
        <v>0</v>
      </c>
      <c r="CP250" s="192">
        <f t="shared" si="779"/>
        <v>0</v>
      </c>
      <c r="CQ250" s="192">
        <f t="shared" si="780"/>
        <v>0</v>
      </c>
      <c r="CR250" s="192">
        <f t="shared" si="781"/>
        <v>0</v>
      </c>
      <c r="CS250" s="192">
        <f t="shared" si="782"/>
        <v>0</v>
      </c>
      <c r="CT250" s="192">
        <f t="shared" si="783"/>
        <v>0</v>
      </c>
      <c r="CU250" s="192">
        <f t="shared" si="784"/>
        <v>0</v>
      </c>
      <c r="CV250" s="192">
        <f t="shared" si="785"/>
        <v>0</v>
      </c>
      <c r="CW250" s="192">
        <f t="shared" si="786"/>
        <v>0</v>
      </c>
      <c r="CX250" s="192">
        <f t="shared" si="787"/>
        <v>0</v>
      </c>
      <c r="CY250" s="192">
        <f t="shared" si="788"/>
        <v>0</v>
      </c>
      <c r="CZ250" s="192">
        <f t="shared" si="789"/>
        <v>0</v>
      </c>
      <c r="DA250" s="192">
        <f t="shared" si="790"/>
        <v>0</v>
      </c>
      <c r="DB250" s="192">
        <f t="shared" si="791"/>
        <v>0</v>
      </c>
      <c r="DC250" s="192">
        <f t="shared" si="792"/>
        <v>0</v>
      </c>
      <c r="DD250" s="192">
        <f t="shared" si="793"/>
        <v>0</v>
      </c>
      <c r="DE250" s="192">
        <f t="shared" si="794"/>
        <v>0</v>
      </c>
      <c r="DF250" s="192">
        <f t="shared" si="795"/>
        <v>0</v>
      </c>
      <c r="DG250" s="192">
        <f t="shared" si="796"/>
        <v>0</v>
      </c>
      <c r="DH250" s="192">
        <f t="shared" si="797"/>
        <v>0</v>
      </c>
      <c r="DI250" s="192">
        <f t="shared" si="798"/>
        <v>0</v>
      </c>
      <c r="DJ250" s="192">
        <f t="shared" si="799"/>
        <v>0</v>
      </c>
      <c r="DK250" s="192">
        <f t="shared" si="800"/>
        <v>0</v>
      </c>
      <c r="DL250" s="192">
        <f t="shared" si="801"/>
        <v>0</v>
      </c>
      <c r="DM250" s="192">
        <f t="shared" si="802"/>
        <v>0</v>
      </c>
      <c r="DN250" s="192">
        <f t="shared" si="803"/>
        <v>0</v>
      </c>
      <c r="DO250" s="192">
        <f t="shared" si="804"/>
        <v>0</v>
      </c>
      <c r="DP250" s="192">
        <f t="shared" si="805"/>
        <v>0</v>
      </c>
      <c r="DQ250" s="192">
        <f t="shared" si="806"/>
        <v>0</v>
      </c>
      <c r="DR250" s="192">
        <f t="shared" si="807"/>
        <v>0</v>
      </c>
      <c r="DS250" s="192">
        <f t="shared" si="808"/>
        <v>0</v>
      </c>
      <c r="DT250" s="192">
        <f t="shared" si="809"/>
        <v>0</v>
      </c>
      <c r="DU250" s="192">
        <f t="shared" si="810"/>
        <v>0</v>
      </c>
      <c r="DV250" s="193">
        <f t="shared" si="917"/>
        <v>0</v>
      </c>
      <c r="DW250" s="193">
        <f t="shared" si="918"/>
        <v>0</v>
      </c>
      <c r="DX250" s="193">
        <f t="shared" si="919"/>
        <v>0</v>
      </c>
      <c r="DY250" s="193">
        <f t="shared" si="920"/>
        <v>0</v>
      </c>
      <c r="DZ250" s="193">
        <f t="shared" si="921"/>
        <v>0</v>
      </c>
      <c r="EA250" s="192">
        <f t="shared" si="811"/>
        <v>0</v>
      </c>
      <c r="EB250" s="192">
        <f t="shared" si="812"/>
        <v>0</v>
      </c>
      <c r="EC250" s="192">
        <f t="shared" si="813"/>
        <v>0</v>
      </c>
      <c r="ED250" s="192">
        <f t="shared" si="814"/>
        <v>0</v>
      </c>
      <c r="EE250" s="192">
        <f t="shared" si="815"/>
        <v>0</v>
      </c>
      <c r="EF250" s="192">
        <f t="shared" si="816"/>
        <v>0</v>
      </c>
      <c r="EG250" s="192">
        <f t="shared" si="817"/>
        <v>0</v>
      </c>
      <c r="EH250" s="192">
        <f t="shared" si="818"/>
        <v>0</v>
      </c>
      <c r="EI250" s="192">
        <f t="shared" si="819"/>
        <v>0</v>
      </c>
      <c r="EJ250" s="192">
        <f t="shared" si="820"/>
        <v>0</v>
      </c>
      <c r="EK250" s="192">
        <f t="shared" si="821"/>
        <v>0</v>
      </c>
      <c r="EL250" s="192">
        <f t="shared" si="822"/>
        <v>0</v>
      </c>
      <c r="EM250" s="192">
        <f t="shared" si="823"/>
        <v>0</v>
      </c>
      <c r="EN250" s="192">
        <f t="shared" si="824"/>
        <v>0</v>
      </c>
      <c r="EO250" s="192">
        <f t="shared" si="825"/>
        <v>0</v>
      </c>
      <c r="EP250" s="192">
        <f t="shared" si="826"/>
        <v>0</v>
      </c>
      <c r="EQ250" s="192">
        <f t="shared" si="827"/>
        <v>0</v>
      </c>
      <c r="ER250" s="192">
        <f t="shared" si="828"/>
        <v>0</v>
      </c>
      <c r="ES250" s="192">
        <f t="shared" si="829"/>
        <v>0</v>
      </c>
      <c r="ET250" s="192">
        <f t="shared" si="830"/>
        <v>0</v>
      </c>
      <c r="EU250" s="192">
        <f t="shared" si="831"/>
        <v>0</v>
      </c>
      <c r="EV250" s="192">
        <f t="shared" si="832"/>
        <v>0</v>
      </c>
      <c r="EW250" s="192">
        <f t="shared" si="833"/>
        <v>0</v>
      </c>
      <c r="EX250" s="192">
        <f t="shared" si="834"/>
        <v>0</v>
      </c>
      <c r="EY250" s="192">
        <f t="shared" si="835"/>
        <v>0</v>
      </c>
      <c r="EZ250" s="192">
        <f t="shared" si="836"/>
        <v>0</v>
      </c>
      <c r="FA250" s="192">
        <f t="shared" si="837"/>
        <v>0</v>
      </c>
      <c r="FB250" s="192">
        <f t="shared" si="838"/>
        <v>0</v>
      </c>
      <c r="FC250" s="192">
        <f t="shared" si="839"/>
        <v>0</v>
      </c>
      <c r="FD250" s="192">
        <f t="shared" si="840"/>
        <v>0</v>
      </c>
      <c r="FE250" s="192">
        <f t="shared" si="841"/>
        <v>0</v>
      </c>
      <c r="FF250" s="192">
        <f t="shared" si="842"/>
        <v>0</v>
      </c>
      <c r="FG250" s="192">
        <f t="shared" si="843"/>
        <v>0</v>
      </c>
      <c r="FH250" s="192">
        <f t="shared" si="844"/>
        <v>0</v>
      </c>
      <c r="FI250" s="192">
        <f t="shared" si="845"/>
        <v>0</v>
      </c>
      <c r="FJ250" s="192">
        <f t="shared" si="846"/>
        <v>0</v>
      </c>
      <c r="FK250" s="192">
        <f t="shared" si="847"/>
        <v>0</v>
      </c>
      <c r="FL250" s="192">
        <f t="shared" si="848"/>
        <v>0</v>
      </c>
      <c r="FM250" s="192">
        <f t="shared" si="849"/>
        <v>0</v>
      </c>
      <c r="FN250" s="192">
        <f t="shared" si="850"/>
        <v>0</v>
      </c>
      <c r="FO250" s="192">
        <f t="shared" si="851"/>
        <v>0</v>
      </c>
      <c r="FP250" s="192">
        <f t="shared" si="852"/>
        <v>0</v>
      </c>
      <c r="FQ250" s="192">
        <f t="shared" si="853"/>
        <v>0</v>
      </c>
      <c r="FR250" s="192">
        <f t="shared" si="854"/>
        <v>0</v>
      </c>
      <c r="FS250" s="192">
        <f t="shared" si="855"/>
        <v>0</v>
      </c>
      <c r="FT250" s="192">
        <f t="shared" si="856"/>
        <v>0</v>
      </c>
      <c r="FU250" s="192">
        <f t="shared" si="857"/>
        <v>0</v>
      </c>
      <c r="FV250" s="192">
        <f t="shared" si="858"/>
        <v>0</v>
      </c>
      <c r="FW250" s="192">
        <f t="shared" si="859"/>
        <v>0</v>
      </c>
      <c r="FX250" s="192">
        <f t="shared" si="860"/>
        <v>0</v>
      </c>
      <c r="FY250" s="192">
        <f t="shared" si="861"/>
        <v>0</v>
      </c>
      <c r="FZ250" s="192">
        <f t="shared" si="862"/>
        <v>0</v>
      </c>
      <c r="GA250" s="192">
        <f t="shared" si="863"/>
        <v>0</v>
      </c>
      <c r="GB250" s="192">
        <f t="shared" si="864"/>
        <v>0</v>
      </c>
      <c r="GC250" s="192">
        <f t="shared" si="865"/>
        <v>0</v>
      </c>
      <c r="GD250" s="192">
        <f t="shared" si="866"/>
        <v>0</v>
      </c>
      <c r="GE250" s="192">
        <f t="shared" si="867"/>
        <v>0</v>
      </c>
      <c r="GF250" s="192">
        <f t="shared" si="868"/>
        <v>0</v>
      </c>
      <c r="GG250" s="192">
        <f t="shared" si="869"/>
        <v>0</v>
      </c>
      <c r="GH250" s="192">
        <f t="shared" si="870"/>
        <v>0</v>
      </c>
      <c r="GI250" s="192">
        <f t="shared" si="871"/>
        <v>0</v>
      </c>
      <c r="GJ250" s="192">
        <f t="shared" si="872"/>
        <v>0</v>
      </c>
      <c r="GK250" s="192">
        <f t="shared" si="873"/>
        <v>0</v>
      </c>
      <c r="GL250" s="192">
        <f t="shared" si="874"/>
        <v>0</v>
      </c>
      <c r="GM250" s="192">
        <f t="shared" si="875"/>
        <v>0</v>
      </c>
      <c r="GN250" s="192">
        <f t="shared" si="876"/>
        <v>0</v>
      </c>
      <c r="GO250" s="192">
        <f t="shared" si="877"/>
        <v>0</v>
      </c>
      <c r="GP250" s="192">
        <f t="shared" si="878"/>
        <v>0</v>
      </c>
      <c r="GQ250" s="192">
        <f t="shared" si="879"/>
        <v>0</v>
      </c>
      <c r="GR250" s="192">
        <f t="shared" si="880"/>
        <v>0</v>
      </c>
      <c r="GS250" s="192">
        <f t="shared" si="881"/>
        <v>0</v>
      </c>
      <c r="GT250" s="192">
        <f t="shared" si="882"/>
        <v>0</v>
      </c>
      <c r="GU250" s="192">
        <f t="shared" si="883"/>
        <v>0</v>
      </c>
      <c r="GV250" s="192">
        <f t="shared" si="884"/>
        <v>0</v>
      </c>
      <c r="GW250" s="192">
        <f t="shared" si="885"/>
        <v>0</v>
      </c>
      <c r="GX250" s="192">
        <f t="shared" si="886"/>
        <v>0</v>
      </c>
      <c r="GY250" s="192">
        <f t="shared" si="887"/>
        <v>0</v>
      </c>
      <c r="GZ250" s="192">
        <f t="shared" si="888"/>
        <v>0</v>
      </c>
      <c r="HA250" s="192">
        <f t="shared" si="889"/>
        <v>0</v>
      </c>
      <c r="HB250" s="192">
        <f t="shared" si="890"/>
        <v>0</v>
      </c>
      <c r="HC250" s="192">
        <f t="shared" si="891"/>
        <v>0</v>
      </c>
      <c r="HD250" s="192">
        <f t="shared" si="892"/>
        <v>0</v>
      </c>
      <c r="HE250" s="192">
        <f t="shared" si="893"/>
        <v>0</v>
      </c>
      <c r="HF250" s="192">
        <f t="shared" si="894"/>
        <v>0</v>
      </c>
      <c r="HG250" s="192">
        <f t="shared" si="895"/>
        <v>0</v>
      </c>
      <c r="HH250" s="192">
        <f t="shared" si="896"/>
        <v>0</v>
      </c>
      <c r="HI250" s="192">
        <f t="shared" si="897"/>
        <v>0</v>
      </c>
      <c r="HJ250" s="192">
        <f t="shared" si="898"/>
        <v>0</v>
      </c>
      <c r="HK250" s="192">
        <f t="shared" si="899"/>
        <v>0</v>
      </c>
      <c r="HL250" s="192">
        <f t="shared" si="900"/>
        <v>0</v>
      </c>
      <c r="HM250" s="192">
        <f t="shared" si="901"/>
        <v>0</v>
      </c>
      <c r="HN250" s="194">
        <f t="shared" si="922"/>
        <v>0</v>
      </c>
      <c r="HO250" s="194">
        <f t="shared" si="923"/>
        <v>0</v>
      </c>
      <c r="HP250" s="194">
        <f t="shared" si="924"/>
        <v>0</v>
      </c>
      <c r="HQ250" s="194">
        <f t="shared" si="925"/>
        <v>0</v>
      </c>
      <c r="HR250" s="194">
        <f t="shared" si="926"/>
        <v>0</v>
      </c>
      <c r="HS250" s="195" t="str">
        <f t="shared" si="701"/>
        <v/>
      </c>
      <c r="HT250" s="196">
        <f t="shared" si="927"/>
        <v>0</v>
      </c>
      <c r="HU250" s="196">
        <f t="shared" si="928"/>
        <v>0</v>
      </c>
      <c r="HV250" s="197" t="str">
        <f t="shared" si="702"/>
        <v/>
      </c>
      <c r="HW250" s="197" t="str">
        <f t="shared" si="902"/>
        <v/>
      </c>
      <c r="HX250" s="197" t="str">
        <f t="shared" si="903"/>
        <v/>
      </c>
      <c r="HY250" s="195" t="str">
        <f t="shared" si="703"/>
        <v/>
      </c>
      <c r="HZ250" s="30">
        <f t="shared" si="699"/>
        <v>0</v>
      </c>
      <c r="IA250" s="198">
        <f t="shared" si="704"/>
        <v>0</v>
      </c>
      <c r="IB250" s="195"/>
      <c r="IC250" s="195">
        <f t="shared" si="711"/>
        <v>0</v>
      </c>
      <c r="ID250" s="195">
        <f t="shared" si="705"/>
        <v>0</v>
      </c>
      <c r="IE250" s="195">
        <f t="shared" si="904"/>
        <v>0</v>
      </c>
      <c r="IF250" s="195">
        <f t="shared" si="706"/>
        <v>0</v>
      </c>
      <c r="IG250" s="307">
        <f t="shared" si="707"/>
        <v>0</v>
      </c>
      <c r="IH250" s="307">
        <f t="shared" si="708"/>
        <v>0</v>
      </c>
      <c r="II250" s="44">
        <f t="shared" si="709"/>
        <v>0</v>
      </c>
      <c r="IJ250" s="44">
        <f t="shared" si="712"/>
        <v>0</v>
      </c>
      <c r="IK250" s="44">
        <f t="shared" si="713"/>
        <v>0</v>
      </c>
      <c r="IL250" s="44">
        <f t="shared" si="714"/>
        <v>0</v>
      </c>
      <c r="IM250" s="44">
        <f t="shared" si="715"/>
        <v>0</v>
      </c>
      <c r="IN250" s="44">
        <f t="shared" si="716"/>
        <v>0</v>
      </c>
      <c r="IO250" s="44">
        <f t="shared" si="717"/>
        <v>0</v>
      </c>
    </row>
    <row r="251" spans="1:249" ht="18" customHeight="1">
      <c r="A251" s="188">
        <v>245</v>
      </c>
      <c r="B251" s="326"/>
      <c r="C251" s="289"/>
      <c r="D251" s="199"/>
      <c r="E251" s="189"/>
      <c r="F251" s="189"/>
      <c r="G251" s="190"/>
      <c r="H251" s="190"/>
      <c r="I251" s="272"/>
      <c r="J251" s="207"/>
      <c r="K251" s="214" t="str">
        <f t="shared" si="710"/>
        <v/>
      </c>
      <c r="L251" s="200" t="str">
        <f t="shared" si="718"/>
        <v/>
      </c>
      <c r="M251" s="200" t="str">
        <f t="shared" si="719"/>
        <v/>
      </c>
      <c r="N251" s="209" t="str">
        <f t="shared" si="700"/>
        <v/>
      </c>
      <c r="O251" s="208" t="str">
        <f>IFERROR(IF(D251="","",IF(K251="","",IF(I251="","",IF(F251="F",VLOOKUP(K251,F!A:G,2,0),IF(F251="M",VLOOKUP(K251,M!A:G,2,0),""))))),0)</f>
        <v/>
      </c>
      <c r="P251" s="191" t="str">
        <f>IFERROR(IF(D251="","",IF(K251="","",IF(I251="","",IF(F251="F",VLOOKUP(K251,F!A:G,3,0),IF(F251="M",VLOOKUP(K251,M!A:G,3,0),""))))),0)</f>
        <v/>
      </c>
      <c r="Q251" s="191" t="str">
        <f>IFERROR(IF(D251="","",IF(K251="","",IF(I251="","",IF(F251="F",VLOOKUP(K251,F!A:G,4,0),IF(F251="M",VLOOKUP(K251,M!A:G,4,0),""))))),0)</f>
        <v/>
      </c>
      <c r="R251" s="191" t="str">
        <f>IFERROR(IF(D251="","",IF(K251="","",IF(I251="","",IF(F251="F",VLOOKUP(K251,F!A:G,5,0),IF(F251="M",VLOOKUP(K251,M!A:G,5,0),""))))),0)</f>
        <v/>
      </c>
      <c r="S251" s="191" t="str">
        <f>IFERROR(IF(D251="","",IF(K251="","",IF(I251="","",IF(F251="F",VLOOKUP(K251,F!A:G,6,0),IF(F251="M",VLOOKUP(K251,M!A:G,6,0),""))))),0)</f>
        <v/>
      </c>
      <c r="T251" s="191" t="str">
        <f>IFERROR(IF(D251="","",IF(K251="","",IF(I251="","",IF(F251="F",VLOOKUP(K251,F!A:G,7,0),IF(F251="M",VLOOKUP(K251,M!A:G,7,0),""))))),0)</f>
        <v/>
      </c>
      <c r="U251" s="191" t="str">
        <f>IFERROR(IF(D251="","",IF(K251="","",IF(J251="","",IF(F251="F",VLOOKUP(K251,F!A:M,8,0),IF(F251="M",VLOOKUP(K251,M!A:M,8,0),""))))),0)</f>
        <v/>
      </c>
      <c r="V251" s="191" t="str">
        <f>IFERROR(IF(D251="","",IF(K251="","",IF(J251="","",IF(F251="F",VLOOKUP(K251,F!A:M,9,0),IF(F251="M",VLOOKUP(K251,M!A:M,9,0),""))))),0)</f>
        <v/>
      </c>
      <c r="W251" s="191" t="str">
        <f>IFERROR(IF(D251="","",IF(K251="","",IF(J251="","",IF(F251="F",VLOOKUP(K251,F!A:M,10,0),IF(F251="M",VLOOKUP(K251,M!A:M,10,0),""))))),0)</f>
        <v/>
      </c>
      <c r="X251" s="191" t="str">
        <f>IFERROR(IF(D251="","",IF(K251="","",IF(J251="","",IF(F251="F",VLOOKUP(K251,F!A:M,11,0),IF(F251="M",VLOOKUP(K251,M!A:M,11,0),""))))),0)</f>
        <v/>
      </c>
      <c r="Y251" s="191" t="str">
        <f>IFERROR(IF(D251="","",IF(K251="","",IF(J251="","",IF(F251="F",VLOOKUP(K251,F!A:M,12,0),IF(F251="M",VLOOKUP(K251,M!A:M,12,0),""))))),0)</f>
        <v/>
      </c>
      <c r="Z251" s="191" t="str">
        <f>IFERROR(IF(D251="","",IF(K251="","",IF(J251="","",IF(F251="F",VLOOKUP(K251,F!A:M,13,0),IF(F251="M",VLOOKUP(K251,M!A:M,13,0),""))))),0)</f>
        <v/>
      </c>
      <c r="AA251" s="191" t="str">
        <f>IFERROR(IF(D251="","",IF(F251="","",IF(J251="","",IF(K251="","",IF(AND(K251&gt;23,K251&lt;=60),IF(F251="F",VLOOKUP(MROUND(HZ251,0.5),'F-Weight for Length'!K:S,2,0),VLOOKUP(MROUND(HZ251,0.5),'M-Weight for Length'!K:S,2,0)),IF(K251&gt;60,IF(F251="F",VLOOKUP(K251,'F-Weight for Length'!U:AC,2,0),VLOOKUP(K251,'M-Weight for Length'!U:AC,2,0)),IF(F251="F",VLOOKUP(MROUND(HZ251,0.5),'F-Weight for Length'!A:I,2,0),VLOOKUP(MROUND(HZ251,0.5),'M-Weight for Length'!A:I,2,0)))))))),0)</f>
        <v/>
      </c>
      <c r="AB251" s="191" t="str">
        <f>IFERROR(IF(D251="","",IF(F251="","",IF(J251="","",IF(K251="","",IF(AND(K251&gt;23,K251&lt;=60),IF(F251="F",VLOOKUP(MROUND(HZ251,0.5),'F-Weight for Length'!K:S,3,0),VLOOKUP(MROUND(HZ251,0.5),'M-Weight for Length'!K:S,3,0)),IF(K251&gt;60,IF(F251="F",VLOOKUP(K251,'F-Weight for Length'!U:AC,3,0),VLOOKUP(K251,'M-Weight for Length'!U:AC,3,0)),IF(F251="F",VLOOKUP(MROUND(HZ251,0.5),'F-Weight for Length'!A:I,3,0),VLOOKUP(MROUND(HZ251,0.5),'M-Weight for Length'!A:I,3,0)))))))),0)</f>
        <v/>
      </c>
      <c r="AC251" s="191" t="str">
        <f>IFERROR(IF(D251="","",IF(F251="","",IF(J251="","",IF(K251="","",IF(AND(K251&gt;23,K251&lt;=60),IF(F251="F",VLOOKUP(MROUND(HZ251,0.5),'F-Weight for Length'!K:S,4,0),VLOOKUP(MROUND(HZ251,0.5),'M-Weight for Length'!K:S,4,0)),IF(K251&gt;60,IF(F251="F",VLOOKUP(K251,'F-Weight for Length'!U:AC,4,0),VLOOKUP(K251,'M-Weight for Length'!U:AC,4,0)),IF(F251="F",VLOOKUP(MROUND(HZ251,0.5),'F-Weight for Length'!A:I,4,0),VLOOKUP(MROUND(HZ251,0.5),'M-Weight for Length'!A:I,4,0)))))))),0)</f>
        <v/>
      </c>
      <c r="AD251" s="191" t="str">
        <f>IFERROR(IF(D251="","",IF(F251="","",IF(J251="","",IF(K251="","",IF(AND(K251&gt;23,K251&lt;=60),IF(F251="F",VLOOKUP(MROUND(HZ251,0.5),'F-Weight for Length'!K:S,5,0),VLOOKUP(MROUND(HZ251,0.5),'M-Weight for Length'!K:S,5,0)),IF(K251&gt;60,IF(F251="F",VLOOKUP(K251,'F-Weight for Length'!U:AC,5,0),VLOOKUP(K251,'M-Weight for Length'!U:AC,5,0)),IF(F251="F",VLOOKUP(MROUND(HZ251,0.5),'F-Weight for Length'!A:I,5,0),VLOOKUP(MROUND(HZ251,0.5),'M-Weight for Length'!A:I,5,0)))))))),0)</f>
        <v/>
      </c>
      <c r="AE251" s="191" t="str">
        <f>IFERROR(IF(D251="","",IF(F251="","",IF(J251="","",IF(K251="","",IF(AND(K251&gt;23,K251&lt;=60),IF(F251="F",VLOOKUP(MROUND(HZ251,0.5),'F-Weight for Length'!K:S,6,0),VLOOKUP(MROUND(HZ251,0.5),'M-Weight for Length'!K:S,6,0)),IF(K251&gt;60,IF(F251="F",VLOOKUP(K251,'F-Weight for Length'!U:AC,6,0),VLOOKUP(K251,'M-Weight for Length'!U:AC,6,0)),IF(F251="F",VLOOKUP(MROUND(HZ251,0.5),'F-Weight for Length'!A:I,6,0),VLOOKUP(MROUND(HZ251,0.5),'M-Weight for Length'!A:I,6,0)))))))),0)</f>
        <v/>
      </c>
      <c r="AF251" s="191" t="str">
        <f>IFERROR(IF(D251="","",IF(F251="","",IF(J251="","",IF(K251="","",IF(AND(K251&gt;23,K251&lt;=60),IF(F251="F",VLOOKUP(MROUND(HZ251,0.5),'F-Weight for Length'!K:S,7,0),VLOOKUP(MROUND(HZ251,0.5),'M-Weight for Length'!K:S,7,0)),IF(K251&gt;60,IF(F251="F",VLOOKUP(K251,'F-Weight for Length'!U:AC,7,0),VLOOKUP(K251,'M-Weight for Length'!U:AC,7,0)),IF(F251="F",VLOOKUP(MROUND(HZ251,0.5),'F-Weight for Length'!A:I,7,0),VLOOKUP(MROUND(HZ251,0.5),'M-Weight for Length'!A:I,7,0)))))))),0)</f>
        <v/>
      </c>
      <c r="AG251" s="191" t="str">
        <f>IFERROR(IF(D251="","",IF(F251="","",IF(J251="","",IF(K251="","",IF(AND(K251&gt;23,K251&lt;=60),IF(F251="F",VLOOKUP(MROUND(HZ251,0.5),'F-Weight for Length'!K:S,8,0),VLOOKUP(MROUND(HZ251,0.5),'M-Weight for Length'!K:S,8,0)),IF(K251&gt;60,IF(F251="F",VLOOKUP(K251,'F-Weight for Length'!U:AC,8,0),VLOOKUP(K251,'M-Weight for Length'!U:AC,8,0)),IF(F251="F",VLOOKUP(MROUND(HZ251,0.5),'F-Weight for Length'!A:I,8,0),VLOOKUP(MROUND(HZ251,0.5),'M-Weight for Length'!A:I,8,0)))))))),0)</f>
        <v/>
      </c>
      <c r="AH251" s="191" t="str">
        <f>IFERROR(IF(D251="","",IF(F251="","",IF(J251="","",IF(K251="","",IF(AND(K251&gt;23,K251&lt;=60),IF(F251="F",VLOOKUP(MROUND(HZ251,0.5),'F-Weight for Length'!K:S,9,0),VLOOKUP(MROUND(HZ251,0.5),'M-Weight for Length'!K:S,9,0)),IF(K251&gt;60,IF(F251="F",VLOOKUP(K251,'F-Weight for Length'!U:AC,9,0),VLOOKUP(K251,'M-Weight for Length'!U:AC,9,0)),IF(F251="F",VLOOKUP(MROUND(HZ251,0.5),'F-Weight for Length'!A:I,9,0),VLOOKUP(MROUND(HZ251,0.5),'M-Weight for Length'!A:I,9,0)))))))),0)</f>
        <v/>
      </c>
      <c r="AI251" s="192">
        <f t="shared" si="720"/>
        <v>0</v>
      </c>
      <c r="AJ251" s="192">
        <f t="shared" si="721"/>
        <v>0</v>
      </c>
      <c r="AK251" s="192">
        <f t="shared" si="722"/>
        <v>0</v>
      </c>
      <c r="AL251" s="192">
        <f t="shared" si="723"/>
        <v>0</v>
      </c>
      <c r="AM251" s="192">
        <f t="shared" si="724"/>
        <v>0</v>
      </c>
      <c r="AN251" s="192">
        <f t="shared" si="725"/>
        <v>0</v>
      </c>
      <c r="AO251" s="192">
        <f t="shared" si="726"/>
        <v>0</v>
      </c>
      <c r="AP251" s="192">
        <f t="shared" si="727"/>
        <v>0</v>
      </c>
      <c r="AQ251" s="192">
        <f t="shared" si="728"/>
        <v>0</v>
      </c>
      <c r="AR251" s="192">
        <f t="shared" si="729"/>
        <v>0</v>
      </c>
      <c r="AS251" s="192">
        <f t="shared" si="730"/>
        <v>0</v>
      </c>
      <c r="AT251" s="192">
        <f t="shared" si="731"/>
        <v>0</v>
      </c>
      <c r="AU251" s="192">
        <f t="shared" si="732"/>
        <v>0</v>
      </c>
      <c r="AV251" s="192">
        <f t="shared" si="733"/>
        <v>0</v>
      </c>
      <c r="AW251" s="192">
        <f t="shared" si="734"/>
        <v>0</v>
      </c>
      <c r="AX251" s="192">
        <f t="shared" si="735"/>
        <v>0</v>
      </c>
      <c r="AY251" s="192">
        <f t="shared" si="736"/>
        <v>0</v>
      </c>
      <c r="AZ251" s="192">
        <f t="shared" si="737"/>
        <v>0</v>
      </c>
      <c r="BA251" s="192">
        <f t="shared" si="738"/>
        <v>0</v>
      </c>
      <c r="BB251" s="192">
        <f t="shared" si="739"/>
        <v>0</v>
      </c>
      <c r="BC251" s="192">
        <f t="shared" si="740"/>
        <v>0</v>
      </c>
      <c r="BD251" s="192">
        <f t="shared" si="741"/>
        <v>0</v>
      </c>
      <c r="BE251" s="192">
        <f t="shared" si="742"/>
        <v>0</v>
      </c>
      <c r="BF251" s="192">
        <f t="shared" si="743"/>
        <v>0</v>
      </c>
      <c r="BG251" s="192">
        <f t="shared" si="744"/>
        <v>0</v>
      </c>
      <c r="BH251" s="192">
        <f t="shared" si="745"/>
        <v>0</v>
      </c>
      <c r="BI251" s="192">
        <f t="shared" si="746"/>
        <v>0</v>
      </c>
      <c r="BJ251" s="192">
        <f t="shared" si="747"/>
        <v>0</v>
      </c>
      <c r="BK251" s="192">
        <f t="shared" si="748"/>
        <v>0</v>
      </c>
      <c r="BL251" s="192">
        <f t="shared" si="749"/>
        <v>0</v>
      </c>
      <c r="BM251" s="192">
        <f t="shared" si="750"/>
        <v>0</v>
      </c>
      <c r="BN251" s="192">
        <f t="shared" si="751"/>
        <v>0</v>
      </c>
      <c r="BO251" s="192">
        <f t="shared" si="752"/>
        <v>0</v>
      </c>
      <c r="BP251" s="192">
        <f t="shared" si="753"/>
        <v>0</v>
      </c>
      <c r="BQ251" s="192">
        <f t="shared" si="754"/>
        <v>0</v>
      </c>
      <c r="BR251" s="192">
        <f t="shared" si="755"/>
        <v>0</v>
      </c>
      <c r="BS251" s="192">
        <f t="shared" si="756"/>
        <v>0</v>
      </c>
      <c r="BT251" s="192">
        <f t="shared" si="757"/>
        <v>0</v>
      </c>
      <c r="BU251" s="192">
        <f t="shared" si="758"/>
        <v>0</v>
      </c>
      <c r="BV251" s="192">
        <f t="shared" si="759"/>
        <v>0</v>
      </c>
      <c r="BW251" s="192">
        <f t="shared" si="760"/>
        <v>0</v>
      </c>
      <c r="BX251" s="192">
        <f t="shared" si="761"/>
        <v>0</v>
      </c>
      <c r="BY251" s="192">
        <f t="shared" si="762"/>
        <v>0</v>
      </c>
      <c r="BZ251" s="192">
        <f t="shared" si="763"/>
        <v>0</v>
      </c>
      <c r="CA251" s="192">
        <f t="shared" si="764"/>
        <v>0</v>
      </c>
      <c r="CB251" s="192">
        <f t="shared" si="765"/>
        <v>0</v>
      </c>
      <c r="CC251" s="192">
        <f t="shared" si="766"/>
        <v>0</v>
      </c>
      <c r="CD251" s="192">
        <f t="shared" si="767"/>
        <v>0</v>
      </c>
      <c r="CE251" s="192">
        <f t="shared" si="768"/>
        <v>0</v>
      </c>
      <c r="CF251" s="192">
        <f t="shared" si="769"/>
        <v>0</v>
      </c>
      <c r="CG251" s="192">
        <f t="shared" si="770"/>
        <v>0</v>
      </c>
      <c r="CH251" s="192">
        <f t="shared" si="771"/>
        <v>0</v>
      </c>
      <c r="CI251" s="192">
        <f t="shared" si="772"/>
        <v>0</v>
      </c>
      <c r="CJ251" s="192">
        <f t="shared" si="773"/>
        <v>0</v>
      </c>
      <c r="CK251" s="192">
        <f t="shared" si="774"/>
        <v>0</v>
      </c>
      <c r="CL251" s="192">
        <f t="shared" si="775"/>
        <v>0</v>
      </c>
      <c r="CM251" s="192">
        <f t="shared" si="776"/>
        <v>0</v>
      </c>
      <c r="CN251" s="192">
        <f t="shared" si="777"/>
        <v>0</v>
      </c>
      <c r="CO251" s="192">
        <f t="shared" si="778"/>
        <v>0</v>
      </c>
      <c r="CP251" s="192">
        <f t="shared" si="779"/>
        <v>0</v>
      </c>
      <c r="CQ251" s="192">
        <f t="shared" si="780"/>
        <v>0</v>
      </c>
      <c r="CR251" s="192">
        <f t="shared" si="781"/>
        <v>0</v>
      </c>
      <c r="CS251" s="192">
        <f t="shared" si="782"/>
        <v>0</v>
      </c>
      <c r="CT251" s="192">
        <f t="shared" si="783"/>
        <v>0</v>
      </c>
      <c r="CU251" s="192">
        <f t="shared" si="784"/>
        <v>0</v>
      </c>
      <c r="CV251" s="192">
        <f t="shared" si="785"/>
        <v>0</v>
      </c>
      <c r="CW251" s="192">
        <f t="shared" si="786"/>
        <v>0</v>
      </c>
      <c r="CX251" s="192">
        <f t="shared" si="787"/>
        <v>0</v>
      </c>
      <c r="CY251" s="192">
        <f t="shared" si="788"/>
        <v>0</v>
      </c>
      <c r="CZ251" s="192">
        <f t="shared" si="789"/>
        <v>0</v>
      </c>
      <c r="DA251" s="192">
        <f t="shared" si="790"/>
        <v>0</v>
      </c>
      <c r="DB251" s="192">
        <f t="shared" si="791"/>
        <v>0</v>
      </c>
      <c r="DC251" s="192">
        <f t="shared" si="792"/>
        <v>0</v>
      </c>
      <c r="DD251" s="192">
        <f t="shared" si="793"/>
        <v>0</v>
      </c>
      <c r="DE251" s="192">
        <f t="shared" si="794"/>
        <v>0</v>
      </c>
      <c r="DF251" s="192">
        <f t="shared" si="795"/>
        <v>0</v>
      </c>
      <c r="DG251" s="192">
        <f t="shared" si="796"/>
        <v>0</v>
      </c>
      <c r="DH251" s="192">
        <f t="shared" si="797"/>
        <v>0</v>
      </c>
      <c r="DI251" s="192">
        <f t="shared" si="798"/>
        <v>0</v>
      </c>
      <c r="DJ251" s="192">
        <f t="shared" si="799"/>
        <v>0</v>
      </c>
      <c r="DK251" s="192">
        <f t="shared" si="800"/>
        <v>0</v>
      </c>
      <c r="DL251" s="192">
        <f t="shared" si="801"/>
        <v>0</v>
      </c>
      <c r="DM251" s="192">
        <f t="shared" si="802"/>
        <v>0</v>
      </c>
      <c r="DN251" s="192">
        <f t="shared" si="803"/>
        <v>0</v>
      </c>
      <c r="DO251" s="192">
        <f t="shared" si="804"/>
        <v>0</v>
      </c>
      <c r="DP251" s="192">
        <f t="shared" si="805"/>
        <v>0</v>
      </c>
      <c r="DQ251" s="192">
        <f t="shared" si="806"/>
        <v>0</v>
      </c>
      <c r="DR251" s="192">
        <f t="shared" si="807"/>
        <v>0</v>
      </c>
      <c r="DS251" s="192">
        <f t="shared" si="808"/>
        <v>0</v>
      </c>
      <c r="DT251" s="192">
        <f t="shared" si="809"/>
        <v>0</v>
      </c>
      <c r="DU251" s="192">
        <f t="shared" si="810"/>
        <v>0</v>
      </c>
      <c r="DV251" s="193">
        <f t="shared" si="917"/>
        <v>0</v>
      </c>
      <c r="DW251" s="193">
        <f t="shared" si="918"/>
        <v>0</v>
      </c>
      <c r="DX251" s="193">
        <f t="shared" si="919"/>
        <v>0</v>
      </c>
      <c r="DY251" s="193">
        <f t="shared" si="920"/>
        <v>0</v>
      </c>
      <c r="DZ251" s="193">
        <f t="shared" si="921"/>
        <v>0</v>
      </c>
      <c r="EA251" s="192">
        <f t="shared" si="811"/>
        <v>0</v>
      </c>
      <c r="EB251" s="192">
        <f t="shared" si="812"/>
        <v>0</v>
      </c>
      <c r="EC251" s="192">
        <f t="shared" si="813"/>
        <v>0</v>
      </c>
      <c r="ED251" s="192">
        <f t="shared" si="814"/>
        <v>0</v>
      </c>
      <c r="EE251" s="192">
        <f t="shared" si="815"/>
        <v>0</v>
      </c>
      <c r="EF251" s="192">
        <f t="shared" si="816"/>
        <v>0</v>
      </c>
      <c r="EG251" s="192">
        <f t="shared" si="817"/>
        <v>0</v>
      </c>
      <c r="EH251" s="192">
        <f t="shared" si="818"/>
        <v>0</v>
      </c>
      <c r="EI251" s="192">
        <f t="shared" si="819"/>
        <v>0</v>
      </c>
      <c r="EJ251" s="192">
        <f t="shared" si="820"/>
        <v>0</v>
      </c>
      <c r="EK251" s="192">
        <f t="shared" si="821"/>
        <v>0</v>
      </c>
      <c r="EL251" s="192">
        <f t="shared" si="822"/>
        <v>0</v>
      </c>
      <c r="EM251" s="192">
        <f t="shared" si="823"/>
        <v>0</v>
      </c>
      <c r="EN251" s="192">
        <f t="shared" si="824"/>
        <v>0</v>
      </c>
      <c r="EO251" s="192">
        <f t="shared" si="825"/>
        <v>0</v>
      </c>
      <c r="EP251" s="192">
        <f t="shared" si="826"/>
        <v>0</v>
      </c>
      <c r="EQ251" s="192">
        <f t="shared" si="827"/>
        <v>0</v>
      </c>
      <c r="ER251" s="192">
        <f t="shared" si="828"/>
        <v>0</v>
      </c>
      <c r="ES251" s="192">
        <f t="shared" si="829"/>
        <v>0</v>
      </c>
      <c r="ET251" s="192">
        <f t="shared" si="830"/>
        <v>0</v>
      </c>
      <c r="EU251" s="192">
        <f t="shared" si="831"/>
        <v>0</v>
      </c>
      <c r="EV251" s="192">
        <f t="shared" si="832"/>
        <v>0</v>
      </c>
      <c r="EW251" s="192">
        <f t="shared" si="833"/>
        <v>0</v>
      </c>
      <c r="EX251" s="192">
        <f t="shared" si="834"/>
        <v>0</v>
      </c>
      <c r="EY251" s="192">
        <f t="shared" si="835"/>
        <v>0</v>
      </c>
      <c r="EZ251" s="192">
        <f t="shared" si="836"/>
        <v>0</v>
      </c>
      <c r="FA251" s="192">
        <f t="shared" si="837"/>
        <v>0</v>
      </c>
      <c r="FB251" s="192">
        <f t="shared" si="838"/>
        <v>0</v>
      </c>
      <c r="FC251" s="192">
        <f t="shared" si="839"/>
        <v>0</v>
      </c>
      <c r="FD251" s="192">
        <f t="shared" si="840"/>
        <v>0</v>
      </c>
      <c r="FE251" s="192">
        <f t="shared" si="841"/>
        <v>0</v>
      </c>
      <c r="FF251" s="192">
        <f t="shared" si="842"/>
        <v>0</v>
      </c>
      <c r="FG251" s="192">
        <f t="shared" si="843"/>
        <v>0</v>
      </c>
      <c r="FH251" s="192">
        <f t="shared" si="844"/>
        <v>0</v>
      </c>
      <c r="FI251" s="192">
        <f t="shared" si="845"/>
        <v>0</v>
      </c>
      <c r="FJ251" s="192">
        <f t="shared" si="846"/>
        <v>0</v>
      </c>
      <c r="FK251" s="192">
        <f t="shared" si="847"/>
        <v>0</v>
      </c>
      <c r="FL251" s="192">
        <f t="shared" si="848"/>
        <v>0</v>
      </c>
      <c r="FM251" s="192">
        <f t="shared" si="849"/>
        <v>0</v>
      </c>
      <c r="FN251" s="192">
        <f t="shared" si="850"/>
        <v>0</v>
      </c>
      <c r="FO251" s="192">
        <f t="shared" si="851"/>
        <v>0</v>
      </c>
      <c r="FP251" s="192">
        <f t="shared" si="852"/>
        <v>0</v>
      </c>
      <c r="FQ251" s="192">
        <f t="shared" si="853"/>
        <v>0</v>
      </c>
      <c r="FR251" s="192">
        <f t="shared" si="854"/>
        <v>0</v>
      </c>
      <c r="FS251" s="192">
        <f t="shared" si="855"/>
        <v>0</v>
      </c>
      <c r="FT251" s="192">
        <f t="shared" si="856"/>
        <v>0</v>
      </c>
      <c r="FU251" s="192">
        <f t="shared" si="857"/>
        <v>0</v>
      </c>
      <c r="FV251" s="192">
        <f t="shared" si="858"/>
        <v>0</v>
      </c>
      <c r="FW251" s="192">
        <f t="shared" si="859"/>
        <v>0</v>
      </c>
      <c r="FX251" s="192">
        <f t="shared" si="860"/>
        <v>0</v>
      </c>
      <c r="FY251" s="192">
        <f t="shared" si="861"/>
        <v>0</v>
      </c>
      <c r="FZ251" s="192">
        <f t="shared" si="862"/>
        <v>0</v>
      </c>
      <c r="GA251" s="192">
        <f t="shared" si="863"/>
        <v>0</v>
      </c>
      <c r="GB251" s="192">
        <f t="shared" si="864"/>
        <v>0</v>
      </c>
      <c r="GC251" s="192">
        <f t="shared" si="865"/>
        <v>0</v>
      </c>
      <c r="GD251" s="192">
        <f t="shared" si="866"/>
        <v>0</v>
      </c>
      <c r="GE251" s="192">
        <f t="shared" si="867"/>
        <v>0</v>
      </c>
      <c r="GF251" s="192">
        <f t="shared" si="868"/>
        <v>0</v>
      </c>
      <c r="GG251" s="192">
        <f t="shared" si="869"/>
        <v>0</v>
      </c>
      <c r="GH251" s="192">
        <f t="shared" si="870"/>
        <v>0</v>
      </c>
      <c r="GI251" s="192">
        <f t="shared" si="871"/>
        <v>0</v>
      </c>
      <c r="GJ251" s="192">
        <f t="shared" si="872"/>
        <v>0</v>
      </c>
      <c r="GK251" s="192">
        <f t="shared" si="873"/>
        <v>0</v>
      </c>
      <c r="GL251" s="192">
        <f t="shared" si="874"/>
        <v>0</v>
      </c>
      <c r="GM251" s="192">
        <f t="shared" si="875"/>
        <v>0</v>
      </c>
      <c r="GN251" s="192">
        <f t="shared" si="876"/>
        <v>0</v>
      </c>
      <c r="GO251" s="192">
        <f t="shared" si="877"/>
        <v>0</v>
      </c>
      <c r="GP251" s="192">
        <f t="shared" si="878"/>
        <v>0</v>
      </c>
      <c r="GQ251" s="192">
        <f t="shared" si="879"/>
        <v>0</v>
      </c>
      <c r="GR251" s="192">
        <f t="shared" si="880"/>
        <v>0</v>
      </c>
      <c r="GS251" s="192">
        <f t="shared" si="881"/>
        <v>0</v>
      </c>
      <c r="GT251" s="192">
        <f t="shared" si="882"/>
        <v>0</v>
      </c>
      <c r="GU251" s="192">
        <f t="shared" si="883"/>
        <v>0</v>
      </c>
      <c r="GV251" s="192">
        <f t="shared" si="884"/>
        <v>0</v>
      </c>
      <c r="GW251" s="192">
        <f t="shared" si="885"/>
        <v>0</v>
      </c>
      <c r="GX251" s="192">
        <f t="shared" si="886"/>
        <v>0</v>
      </c>
      <c r="GY251" s="192">
        <f t="shared" si="887"/>
        <v>0</v>
      </c>
      <c r="GZ251" s="192">
        <f t="shared" si="888"/>
        <v>0</v>
      </c>
      <c r="HA251" s="192">
        <f t="shared" si="889"/>
        <v>0</v>
      </c>
      <c r="HB251" s="192">
        <f t="shared" si="890"/>
        <v>0</v>
      </c>
      <c r="HC251" s="192">
        <f t="shared" si="891"/>
        <v>0</v>
      </c>
      <c r="HD251" s="192">
        <f t="shared" si="892"/>
        <v>0</v>
      </c>
      <c r="HE251" s="192">
        <f t="shared" si="893"/>
        <v>0</v>
      </c>
      <c r="HF251" s="192">
        <f t="shared" si="894"/>
        <v>0</v>
      </c>
      <c r="HG251" s="192">
        <f t="shared" si="895"/>
        <v>0</v>
      </c>
      <c r="HH251" s="192">
        <f t="shared" si="896"/>
        <v>0</v>
      </c>
      <c r="HI251" s="192">
        <f t="shared" si="897"/>
        <v>0</v>
      </c>
      <c r="HJ251" s="192">
        <f t="shared" si="898"/>
        <v>0</v>
      </c>
      <c r="HK251" s="192">
        <f t="shared" si="899"/>
        <v>0</v>
      </c>
      <c r="HL251" s="192">
        <f t="shared" si="900"/>
        <v>0</v>
      </c>
      <c r="HM251" s="192">
        <f t="shared" si="901"/>
        <v>0</v>
      </c>
      <c r="HN251" s="194">
        <f t="shared" si="922"/>
        <v>0</v>
      </c>
      <c r="HO251" s="194">
        <f t="shared" si="923"/>
        <v>0</v>
      </c>
      <c r="HP251" s="194">
        <f t="shared" si="924"/>
        <v>0</v>
      </c>
      <c r="HQ251" s="194">
        <f t="shared" si="925"/>
        <v>0</v>
      </c>
      <c r="HR251" s="194">
        <f t="shared" si="926"/>
        <v>0</v>
      </c>
      <c r="HS251" s="195" t="str">
        <f t="shared" si="701"/>
        <v/>
      </c>
      <c r="HT251" s="196">
        <f t="shared" si="927"/>
        <v>0</v>
      </c>
      <c r="HU251" s="196">
        <f t="shared" si="928"/>
        <v>0</v>
      </c>
      <c r="HV251" s="197" t="str">
        <f t="shared" si="702"/>
        <v/>
      </c>
      <c r="HW251" s="197" t="str">
        <f t="shared" si="902"/>
        <v/>
      </c>
      <c r="HX251" s="197" t="str">
        <f t="shared" si="903"/>
        <v/>
      </c>
      <c r="HY251" s="195" t="str">
        <f t="shared" si="703"/>
        <v/>
      </c>
      <c r="HZ251" s="30">
        <f t="shared" si="699"/>
        <v>0</v>
      </c>
      <c r="IA251" s="198">
        <f t="shared" si="704"/>
        <v>0</v>
      </c>
      <c r="IB251" s="195"/>
      <c r="IC251" s="195">
        <f t="shared" si="711"/>
        <v>0</v>
      </c>
      <c r="ID251" s="195">
        <f t="shared" si="705"/>
        <v>0</v>
      </c>
      <c r="IE251" s="195">
        <f t="shared" si="904"/>
        <v>0</v>
      </c>
      <c r="IF251" s="195">
        <f t="shared" si="706"/>
        <v>0</v>
      </c>
      <c r="IG251" s="307">
        <f t="shared" si="707"/>
        <v>0</v>
      </c>
      <c r="IH251" s="307">
        <f t="shared" si="708"/>
        <v>0</v>
      </c>
      <c r="II251" s="44">
        <f t="shared" si="709"/>
        <v>0</v>
      </c>
      <c r="IJ251" s="44">
        <f t="shared" si="712"/>
        <v>0</v>
      </c>
      <c r="IK251" s="44">
        <f t="shared" si="713"/>
        <v>0</v>
      </c>
      <c r="IL251" s="44">
        <f t="shared" si="714"/>
        <v>0</v>
      </c>
      <c r="IM251" s="44">
        <f t="shared" si="715"/>
        <v>0</v>
      </c>
      <c r="IN251" s="44">
        <f t="shared" si="716"/>
        <v>0</v>
      </c>
      <c r="IO251" s="44">
        <f t="shared" si="717"/>
        <v>0</v>
      </c>
    </row>
    <row r="252" spans="1:249" ht="18" customHeight="1">
      <c r="A252" s="188">
        <v>246</v>
      </c>
      <c r="B252" s="326"/>
      <c r="C252" s="289"/>
      <c r="D252" s="199"/>
      <c r="E252" s="189"/>
      <c r="F252" s="189"/>
      <c r="G252" s="190"/>
      <c r="H252" s="190"/>
      <c r="I252" s="272"/>
      <c r="J252" s="207"/>
      <c r="K252" s="214" t="str">
        <f t="shared" si="710"/>
        <v/>
      </c>
      <c r="L252" s="200" t="str">
        <f t="shared" si="718"/>
        <v/>
      </c>
      <c r="M252" s="200" t="str">
        <f t="shared" si="719"/>
        <v/>
      </c>
      <c r="N252" s="209" t="str">
        <f t="shared" si="700"/>
        <v/>
      </c>
      <c r="O252" s="208" t="str">
        <f>IFERROR(IF(D252="","",IF(K252="","",IF(I252="","",IF(F252="F",VLOOKUP(K252,F!A:G,2,0),IF(F252="M",VLOOKUP(K252,M!A:G,2,0),""))))),0)</f>
        <v/>
      </c>
      <c r="P252" s="191" t="str">
        <f>IFERROR(IF(D252="","",IF(K252="","",IF(I252="","",IF(F252="F",VLOOKUP(K252,F!A:G,3,0),IF(F252="M",VLOOKUP(K252,M!A:G,3,0),""))))),0)</f>
        <v/>
      </c>
      <c r="Q252" s="191" t="str">
        <f>IFERROR(IF(D252="","",IF(K252="","",IF(I252="","",IF(F252="F",VLOOKUP(K252,F!A:G,4,0),IF(F252="M",VLOOKUP(K252,M!A:G,4,0),""))))),0)</f>
        <v/>
      </c>
      <c r="R252" s="191" t="str">
        <f>IFERROR(IF(D252="","",IF(K252="","",IF(I252="","",IF(F252="F",VLOOKUP(K252,F!A:G,5,0),IF(F252="M",VLOOKUP(K252,M!A:G,5,0),""))))),0)</f>
        <v/>
      </c>
      <c r="S252" s="191" t="str">
        <f>IFERROR(IF(D252="","",IF(K252="","",IF(I252="","",IF(F252="F",VLOOKUP(K252,F!A:G,6,0),IF(F252="M",VLOOKUP(K252,M!A:G,6,0),""))))),0)</f>
        <v/>
      </c>
      <c r="T252" s="191" t="str">
        <f>IFERROR(IF(D252="","",IF(K252="","",IF(I252="","",IF(F252="F",VLOOKUP(K252,F!A:G,7,0),IF(F252="M",VLOOKUP(K252,M!A:G,7,0),""))))),0)</f>
        <v/>
      </c>
      <c r="U252" s="191" t="str">
        <f>IFERROR(IF(D252="","",IF(K252="","",IF(J252="","",IF(F252="F",VLOOKUP(K252,F!A:M,8,0),IF(F252="M",VLOOKUP(K252,M!A:M,8,0),""))))),0)</f>
        <v/>
      </c>
      <c r="V252" s="191" t="str">
        <f>IFERROR(IF(D252="","",IF(K252="","",IF(J252="","",IF(F252="F",VLOOKUP(K252,F!A:M,9,0),IF(F252="M",VLOOKUP(K252,M!A:M,9,0),""))))),0)</f>
        <v/>
      </c>
      <c r="W252" s="191" t="str">
        <f>IFERROR(IF(D252="","",IF(K252="","",IF(J252="","",IF(F252="F",VLOOKUP(K252,F!A:M,10,0),IF(F252="M",VLOOKUP(K252,M!A:M,10,0),""))))),0)</f>
        <v/>
      </c>
      <c r="X252" s="191" t="str">
        <f>IFERROR(IF(D252="","",IF(K252="","",IF(J252="","",IF(F252="F",VLOOKUP(K252,F!A:M,11,0),IF(F252="M",VLOOKUP(K252,M!A:M,11,0),""))))),0)</f>
        <v/>
      </c>
      <c r="Y252" s="191" t="str">
        <f>IFERROR(IF(D252="","",IF(K252="","",IF(J252="","",IF(F252="F",VLOOKUP(K252,F!A:M,12,0),IF(F252="M",VLOOKUP(K252,M!A:M,12,0),""))))),0)</f>
        <v/>
      </c>
      <c r="Z252" s="191" t="str">
        <f>IFERROR(IF(D252="","",IF(K252="","",IF(J252="","",IF(F252="F",VLOOKUP(K252,F!A:M,13,0),IF(F252="M",VLOOKUP(K252,M!A:M,13,0),""))))),0)</f>
        <v/>
      </c>
      <c r="AA252" s="191" t="str">
        <f>IFERROR(IF(D252="","",IF(F252="","",IF(J252="","",IF(K252="","",IF(AND(K252&gt;23,K252&lt;=60),IF(F252="F",VLOOKUP(MROUND(HZ252,0.5),'F-Weight for Length'!K:S,2,0),VLOOKUP(MROUND(HZ252,0.5),'M-Weight for Length'!K:S,2,0)),IF(K252&gt;60,IF(F252="F",VLOOKUP(K252,'F-Weight for Length'!U:AC,2,0),VLOOKUP(K252,'M-Weight for Length'!U:AC,2,0)),IF(F252="F",VLOOKUP(MROUND(HZ252,0.5),'F-Weight for Length'!A:I,2,0),VLOOKUP(MROUND(HZ252,0.5),'M-Weight for Length'!A:I,2,0)))))))),0)</f>
        <v/>
      </c>
      <c r="AB252" s="191" t="str">
        <f>IFERROR(IF(D252="","",IF(F252="","",IF(J252="","",IF(K252="","",IF(AND(K252&gt;23,K252&lt;=60),IF(F252="F",VLOOKUP(MROUND(HZ252,0.5),'F-Weight for Length'!K:S,3,0),VLOOKUP(MROUND(HZ252,0.5),'M-Weight for Length'!K:S,3,0)),IF(K252&gt;60,IF(F252="F",VLOOKUP(K252,'F-Weight for Length'!U:AC,3,0),VLOOKUP(K252,'M-Weight for Length'!U:AC,3,0)),IF(F252="F",VLOOKUP(MROUND(HZ252,0.5),'F-Weight for Length'!A:I,3,0),VLOOKUP(MROUND(HZ252,0.5),'M-Weight for Length'!A:I,3,0)))))))),0)</f>
        <v/>
      </c>
      <c r="AC252" s="191" t="str">
        <f>IFERROR(IF(D252="","",IF(F252="","",IF(J252="","",IF(K252="","",IF(AND(K252&gt;23,K252&lt;=60),IF(F252="F",VLOOKUP(MROUND(HZ252,0.5),'F-Weight for Length'!K:S,4,0),VLOOKUP(MROUND(HZ252,0.5),'M-Weight for Length'!K:S,4,0)),IF(K252&gt;60,IF(F252="F",VLOOKUP(K252,'F-Weight for Length'!U:AC,4,0),VLOOKUP(K252,'M-Weight for Length'!U:AC,4,0)),IF(F252="F",VLOOKUP(MROUND(HZ252,0.5),'F-Weight for Length'!A:I,4,0),VLOOKUP(MROUND(HZ252,0.5),'M-Weight for Length'!A:I,4,0)))))))),0)</f>
        <v/>
      </c>
      <c r="AD252" s="191" t="str">
        <f>IFERROR(IF(D252="","",IF(F252="","",IF(J252="","",IF(K252="","",IF(AND(K252&gt;23,K252&lt;=60),IF(F252="F",VLOOKUP(MROUND(HZ252,0.5),'F-Weight for Length'!K:S,5,0),VLOOKUP(MROUND(HZ252,0.5),'M-Weight for Length'!K:S,5,0)),IF(K252&gt;60,IF(F252="F",VLOOKUP(K252,'F-Weight for Length'!U:AC,5,0),VLOOKUP(K252,'M-Weight for Length'!U:AC,5,0)),IF(F252="F",VLOOKUP(MROUND(HZ252,0.5),'F-Weight for Length'!A:I,5,0),VLOOKUP(MROUND(HZ252,0.5),'M-Weight for Length'!A:I,5,0)))))))),0)</f>
        <v/>
      </c>
      <c r="AE252" s="191" t="str">
        <f>IFERROR(IF(D252="","",IF(F252="","",IF(J252="","",IF(K252="","",IF(AND(K252&gt;23,K252&lt;=60),IF(F252="F",VLOOKUP(MROUND(HZ252,0.5),'F-Weight for Length'!K:S,6,0),VLOOKUP(MROUND(HZ252,0.5),'M-Weight for Length'!K:S,6,0)),IF(K252&gt;60,IF(F252="F",VLOOKUP(K252,'F-Weight for Length'!U:AC,6,0),VLOOKUP(K252,'M-Weight for Length'!U:AC,6,0)),IF(F252="F",VLOOKUP(MROUND(HZ252,0.5),'F-Weight for Length'!A:I,6,0),VLOOKUP(MROUND(HZ252,0.5),'M-Weight for Length'!A:I,6,0)))))))),0)</f>
        <v/>
      </c>
      <c r="AF252" s="191" t="str">
        <f>IFERROR(IF(D252="","",IF(F252="","",IF(J252="","",IF(K252="","",IF(AND(K252&gt;23,K252&lt;=60),IF(F252="F",VLOOKUP(MROUND(HZ252,0.5),'F-Weight for Length'!K:S,7,0),VLOOKUP(MROUND(HZ252,0.5),'M-Weight for Length'!K:S,7,0)),IF(K252&gt;60,IF(F252="F",VLOOKUP(K252,'F-Weight for Length'!U:AC,7,0),VLOOKUP(K252,'M-Weight for Length'!U:AC,7,0)),IF(F252="F",VLOOKUP(MROUND(HZ252,0.5),'F-Weight for Length'!A:I,7,0),VLOOKUP(MROUND(HZ252,0.5),'M-Weight for Length'!A:I,7,0)))))))),0)</f>
        <v/>
      </c>
      <c r="AG252" s="191" t="str">
        <f>IFERROR(IF(D252="","",IF(F252="","",IF(J252="","",IF(K252="","",IF(AND(K252&gt;23,K252&lt;=60),IF(F252="F",VLOOKUP(MROUND(HZ252,0.5),'F-Weight for Length'!K:S,8,0),VLOOKUP(MROUND(HZ252,0.5),'M-Weight for Length'!K:S,8,0)),IF(K252&gt;60,IF(F252="F",VLOOKUP(K252,'F-Weight for Length'!U:AC,8,0),VLOOKUP(K252,'M-Weight for Length'!U:AC,8,0)),IF(F252="F",VLOOKUP(MROUND(HZ252,0.5),'F-Weight for Length'!A:I,8,0),VLOOKUP(MROUND(HZ252,0.5),'M-Weight for Length'!A:I,8,0)))))))),0)</f>
        <v/>
      </c>
      <c r="AH252" s="191" t="str">
        <f>IFERROR(IF(D252="","",IF(F252="","",IF(J252="","",IF(K252="","",IF(AND(K252&gt;23,K252&lt;=60),IF(F252="F",VLOOKUP(MROUND(HZ252,0.5),'F-Weight for Length'!K:S,9,0),VLOOKUP(MROUND(HZ252,0.5),'M-Weight for Length'!K:S,9,0)),IF(K252&gt;60,IF(F252="F",VLOOKUP(K252,'F-Weight for Length'!U:AC,9,0),VLOOKUP(K252,'M-Weight for Length'!U:AC,9,0)),IF(F252="F",VLOOKUP(MROUND(HZ252,0.5),'F-Weight for Length'!A:I,9,0),VLOOKUP(MROUND(HZ252,0.5),'M-Weight for Length'!A:I,9,0)))))))),0)</f>
        <v/>
      </c>
      <c r="AI252" s="192">
        <f t="shared" si="720"/>
        <v>0</v>
      </c>
      <c r="AJ252" s="192">
        <f t="shared" si="721"/>
        <v>0</v>
      </c>
      <c r="AK252" s="192">
        <f t="shared" si="722"/>
        <v>0</v>
      </c>
      <c r="AL252" s="192">
        <f t="shared" si="723"/>
        <v>0</v>
      </c>
      <c r="AM252" s="192">
        <f t="shared" si="724"/>
        <v>0</v>
      </c>
      <c r="AN252" s="192">
        <f t="shared" si="725"/>
        <v>0</v>
      </c>
      <c r="AO252" s="192">
        <f t="shared" si="726"/>
        <v>0</v>
      </c>
      <c r="AP252" s="192">
        <f t="shared" si="727"/>
        <v>0</v>
      </c>
      <c r="AQ252" s="192">
        <f t="shared" si="728"/>
        <v>0</v>
      </c>
      <c r="AR252" s="192">
        <f t="shared" si="729"/>
        <v>0</v>
      </c>
      <c r="AS252" s="192">
        <f t="shared" si="730"/>
        <v>0</v>
      </c>
      <c r="AT252" s="192">
        <f t="shared" si="731"/>
        <v>0</v>
      </c>
      <c r="AU252" s="192">
        <f t="shared" si="732"/>
        <v>0</v>
      </c>
      <c r="AV252" s="192">
        <f t="shared" si="733"/>
        <v>0</v>
      </c>
      <c r="AW252" s="192">
        <f t="shared" si="734"/>
        <v>0</v>
      </c>
      <c r="AX252" s="192">
        <f t="shared" si="735"/>
        <v>0</v>
      </c>
      <c r="AY252" s="192">
        <f t="shared" si="736"/>
        <v>0</v>
      </c>
      <c r="AZ252" s="192">
        <f t="shared" si="737"/>
        <v>0</v>
      </c>
      <c r="BA252" s="192">
        <f t="shared" si="738"/>
        <v>0</v>
      </c>
      <c r="BB252" s="192">
        <f t="shared" si="739"/>
        <v>0</v>
      </c>
      <c r="BC252" s="192">
        <f t="shared" si="740"/>
        <v>0</v>
      </c>
      <c r="BD252" s="192">
        <f t="shared" si="741"/>
        <v>0</v>
      </c>
      <c r="BE252" s="192">
        <f t="shared" si="742"/>
        <v>0</v>
      </c>
      <c r="BF252" s="192">
        <f t="shared" si="743"/>
        <v>0</v>
      </c>
      <c r="BG252" s="192">
        <f t="shared" si="744"/>
        <v>0</v>
      </c>
      <c r="BH252" s="192">
        <f t="shared" si="745"/>
        <v>0</v>
      </c>
      <c r="BI252" s="192">
        <f t="shared" si="746"/>
        <v>0</v>
      </c>
      <c r="BJ252" s="192">
        <f t="shared" si="747"/>
        <v>0</v>
      </c>
      <c r="BK252" s="192">
        <f t="shared" si="748"/>
        <v>0</v>
      </c>
      <c r="BL252" s="192">
        <f t="shared" si="749"/>
        <v>0</v>
      </c>
      <c r="BM252" s="192">
        <f t="shared" si="750"/>
        <v>0</v>
      </c>
      <c r="BN252" s="192">
        <f t="shared" si="751"/>
        <v>0</v>
      </c>
      <c r="BO252" s="192">
        <f t="shared" si="752"/>
        <v>0</v>
      </c>
      <c r="BP252" s="192">
        <f t="shared" si="753"/>
        <v>0</v>
      </c>
      <c r="BQ252" s="192">
        <f t="shared" si="754"/>
        <v>0</v>
      </c>
      <c r="BR252" s="192">
        <f t="shared" si="755"/>
        <v>0</v>
      </c>
      <c r="BS252" s="192">
        <f t="shared" si="756"/>
        <v>0</v>
      </c>
      <c r="BT252" s="192">
        <f t="shared" si="757"/>
        <v>0</v>
      </c>
      <c r="BU252" s="192">
        <f t="shared" si="758"/>
        <v>0</v>
      </c>
      <c r="BV252" s="192">
        <f t="shared" si="759"/>
        <v>0</v>
      </c>
      <c r="BW252" s="192">
        <f t="shared" si="760"/>
        <v>0</v>
      </c>
      <c r="BX252" s="192">
        <f t="shared" si="761"/>
        <v>0</v>
      </c>
      <c r="BY252" s="192">
        <f t="shared" si="762"/>
        <v>0</v>
      </c>
      <c r="BZ252" s="192">
        <f t="shared" si="763"/>
        <v>0</v>
      </c>
      <c r="CA252" s="192">
        <f t="shared" si="764"/>
        <v>0</v>
      </c>
      <c r="CB252" s="192">
        <f t="shared" si="765"/>
        <v>0</v>
      </c>
      <c r="CC252" s="192">
        <f t="shared" si="766"/>
        <v>0</v>
      </c>
      <c r="CD252" s="192">
        <f t="shared" si="767"/>
        <v>0</v>
      </c>
      <c r="CE252" s="192">
        <f t="shared" si="768"/>
        <v>0</v>
      </c>
      <c r="CF252" s="192">
        <f t="shared" si="769"/>
        <v>0</v>
      </c>
      <c r="CG252" s="192">
        <f t="shared" si="770"/>
        <v>0</v>
      </c>
      <c r="CH252" s="192">
        <f t="shared" si="771"/>
        <v>0</v>
      </c>
      <c r="CI252" s="192">
        <f t="shared" si="772"/>
        <v>0</v>
      </c>
      <c r="CJ252" s="192">
        <f t="shared" si="773"/>
        <v>0</v>
      </c>
      <c r="CK252" s="192">
        <f t="shared" si="774"/>
        <v>0</v>
      </c>
      <c r="CL252" s="192">
        <f t="shared" si="775"/>
        <v>0</v>
      </c>
      <c r="CM252" s="192">
        <f t="shared" si="776"/>
        <v>0</v>
      </c>
      <c r="CN252" s="192">
        <f t="shared" si="777"/>
        <v>0</v>
      </c>
      <c r="CO252" s="192">
        <f t="shared" si="778"/>
        <v>0</v>
      </c>
      <c r="CP252" s="192">
        <f t="shared" si="779"/>
        <v>0</v>
      </c>
      <c r="CQ252" s="192">
        <f t="shared" si="780"/>
        <v>0</v>
      </c>
      <c r="CR252" s="192">
        <f t="shared" si="781"/>
        <v>0</v>
      </c>
      <c r="CS252" s="192">
        <f t="shared" si="782"/>
        <v>0</v>
      </c>
      <c r="CT252" s="192">
        <f t="shared" si="783"/>
        <v>0</v>
      </c>
      <c r="CU252" s="192">
        <f t="shared" si="784"/>
        <v>0</v>
      </c>
      <c r="CV252" s="192">
        <f t="shared" si="785"/>
        <v>0</v>
      </c>
      <c r="CW252" s="192">
        <f t="shared" si="786"/>
        <v>0</v>
      </c>
      <c r="CX252" s="192">
        <f t="shared" si="787"/>
        <v>0</v>
      </c>
      <c r="CY252" s="192">
        <f t="shared" si="788"/>
        <v>0</v>
      </c>
      <c r="CZ252" s="192">
        <f t="shared" si="789"/>
        <v>0</v>
      </c>
      <c r="DA252" s="192">
        <f t="shared" si="790"/>
        <v>0</v>
      </c>
      <c r="DB252" s="192">
        <f t="shared" si="791"/>
        <v>0</v>
      </c>
      <c r="DC252" s="192">
        <f t="shared" si="792"/>
        <v>0</v>
      </c>
      <c r="DD252" s="192">
        <f t="shared" si="793"/>
        <v>0</v>
      </c>
      <c r="DE252" s="192">
        <f t="shared" si="794"/>
        <v>0</v>
      </c>
      <c r="DF252" s="192">
        <f t="shared" si="795"/>
        <v>0</v>
      </c>
      <c r="DG252" s="192">
        <f t="shared" si="796"/>
        <v>0</v>
      </c>
      <c r="DH252" s="192">
        <f t="shared" si="797"/>
        <v>0</v>
      </c>
      <c r="DI252" s="192">
        <f t="shared" si="798"/>
        <v>0</v>
      </c>
      <c r="DJ252" s="192">
        <f t="shared" si="799"/>
        <v>0</v>
      </c>
      <c r="DK252" s="192">
        <f t="shared" si="800"/>
        <v>0</v>
      </c>
      <c r="DL252" s="192">
        <f t="shared" si="801"/>
        <v>0</v>
      </c>
      <c r="DM252" s="192">
        <f t="shared" si="802"/>
        <v>0</v>
      </c>
      <c r="DN252" s="192">
        <f t="shared" si="803"/>
        <v>0</v>
      </c>
      <c r="DO252" s="192">
        <f t="shared" si="804"/>
        <v>0</v>
      </c>
      <c r="DP252" s="192">
        <f t="shared" si="805"/>
        <v>0</v>
      </c>
      <c r="DQ252" s="192">
        <f t="shared" si="806"/>
        <v>0</v>
      </c>
      <c r="DR252" s="192">
        <f t="shared" si="807"/>
        <v>0</v>
      </c>
      <c r="DS252" s="192">
        <f t="shared" si="808"/>
        <v>0</v>
      </c>
      <c r="DT252" s="192">
        <f t="shared" si="809"/>
        <v>0</v>
      </c>
      <c r="DU252" s="192">
        <f t="shared" si="810"/>
        <v>0</v>
      </c>
      <c r="DV252" s="193">
        <f t="shared" si="917"/>
        <v>0</v>
      </c>
      <c r="DW252" s="193">
        <f t="shared" si="918"/>
        <v>0</v>
      </c>
      <c r="DX252" s="193">
        <f t="shared" si="919"/>
        <v>0</v>
      </c>
      <c r="DY252" s="193">
        <f t="shared" si="920"/>
        <v>0</v>
      </c>
      <c r="DZ252" s="193">
        <f t="shared" si="921"/>
        <v>0</v>
      </c>
      <c r="EA252" s="192">
        <f t="shared" si="811"/>
        <v>0</v>
      </c>
      <c r="EB252" s="192">
        <f t="shared" si="812"/>
        <v>0</v>
      </c>
      <c r="EC252" s="192">
        <f t="shared" si="813"/>
        <v>0</v>
      </c>
      <c r="ED252" s="192">
        <f t="shared" si="814"/>
        <v>0</v>
      </c>
      <c r="EE252" s="192">
        <f t="shared" si="815"/>
        <v>0</v>
      </c>
      <c r="EF252" s="192">
        <f t="shared" si="816"/>
        <v>0</v>
      </c>
      <c r="EG252" s="192">
        <f t="shared" si="817"/>
        <v>0</v>
      </c>
      <c r="EH252" s="192">
        <f t="shared" si="818"/>
        <v>0</v>
      </c>
      <c r="EI252" s="192">
        <f t="shared" si="819"/>
        <v>0</v>
      </c>
      <c r="EJ252" s="192">
        <f t="shared" si="820"/>
        <v>0</v>
      </c>
      <c r="EK252" s="192">
        <f t="shared" si="821"/>
        <v>0</v>
      </c>
      <c r="EL252" s="192">
        <f t="shared" si="822"/>
        <v>0</v>
      </c>
      <c r="EM252" s="192">
        <f t="shared" si="823"/>
        <v>0</v>
      </c>
      <c r="EN252" s="192">
        <f t="shared" si="824"/>
        <v>0</v>
      </c>
      <c r="EO252" s="192">
        <f t="shared" si="825"/>
        <v>0</v>
      </c>
      <c r="EP252" s="192">
        <f t="shared" si="826"/>
        <v>0</v>
      </c>
      <c r="EQ252" s="192">
        <f t="shared" si="827"/>
        <v>0</v>
      </c>
      <c r="ER252" s="192">
        <f t="shared" si="828"/>
        <v>0</v>
      </c>
      <c r="ES252" s="192">
        <f t="shared" si="829"/>
        <v>0</v>
      </c>
      <c r="ET252" s="192">
        <f t="shared" si="830"/>
        <v>0</v>
      </c>
      <c r="EU252" s="192">
        <f t="shared" si="831"/>
        <v>0</v>
      </c>
      <c r="EV252" s="192">
        <f t="shared" si="832"/>
        <v>0</v>
      </c>
      <c r="EW252" s="192">
        <f t="shared" si="833"/>
        <v>0</v>
      </c>
      <c r="EX252" s="192">
        <f t="shared" si="834"/>
        <v>0</v>
      </c>
      <c r="EY252" s="192">
        <f t="shared" si="835"/>
        <v>0</v>
      </c>
      <c r="EZ252" s="192">
        <f t="shared" si="836"/>
        <v>0</v>
      </c>
      <c r="FA252" s="192">
        <f t="shared" si="837"/>
        <v>0</v>
      </c>
      <c r="FB252" s="192">
        <f t="shared" si="838"/>
        <v>0</v>
      </c>
      <c r="FC252" s="192">
        <f t="shared" si="839"/>
        <v>0</v>
      </c>
      <c r="FD252" s="192">
        <f t="shared" si="840"/>
        <v>0</v>
      </c>
      <c r="FE252" s="192">
        <f t="shared" si="841"/>
        <v>0</v>
      </c>
      <c r="FF252" s="192">
        <f t="shared" si="842"/>
        <v>0</v>
      </c>
      <c r="FG252" s="192">
        <f t="shared" si="843"/>
        <v>0</v>
      </c>
      <c r="FH252" s="192">
        <f t="shared" si="844"/>
        <v>0</v>
      </c>
      <c r="FI252" s="192">
        <f t="shared" si="845"/>
        <v>0</v>
      </c>
      <c r="FJ252" s="192">
        <f t="shared" si="846"/>
        <v>0</v>
      </c>
      <c r="FK252" s="192">
        <f t="shared" si="847"/>
        <v>0</v>
      </c>
      <c r="FL252" s="192">
        <f t="shared" si="848"/>
        <v>0</v>
      </c>
      <c r="FM252" s="192">
        <f t="shared" si="849"/>
        <v>0</v>
      </c>
      <c r="FN252" s="192">
        <f t="shared" si="850"/>
        <v>0</v>
      </c>
      <c r="FO252" s="192">
        <f t="shared" si="851"/>
        <v>0</v>
      </c>
      <c r="FP252" s="192">
        <f t="shared" si="852"/>
        <v>0</v>
      </c>
      <c r="FQ252" s="192">
        <f t="shared" si="853"/>
        <v>0</v>
      </c>
      <c r="FR252" s="192">
        <f t="shared" si="854"/>
        <v>0</v>
      </c>
      <c r="FS252" s="192">
        <f t="shared" si="855"/>
        <v>0</v>
      </c>
      <c r="FT252" s="192">
        <f t="shared" si="856"/>
        <v>0</v>
      </c>
      <c r="FU252" s="192">
        <f t="shared" si="857"/>
        <v>0</v>
      </c>
      <c r="FV252" s="192">
        <f t="shared" si="858"/>
        <v>0</v>
      </c>
      <c r="FW252" s="192">
        <f t="shared" si="859"/>
        <v>0</v>
      </c>
      <c r="FX252" s="192">
        <f t="shared" si="860"/>
        <v>0</v>
      </c>
      <c r="FY252" s="192">
        <f t="shared" si="861"/>
        <v>0</v>
      </c>
      <c r="FZ252" s="192">
        <f t="shared" si="862"/>
        <v>0</v>
      </c>
      <c r="GA252" s="192">
        <f t="shared" si="863"/>
        <v>0</v>
      </c>
      <c r="GB252" s="192">
        <f t="shared" si="864"/>
        <v>0</v>
      </c>
      <c r="GC252" s="192">
        <f t="shared" si="865"/>
        <v>0</v>
      </c>
      <c r="GD252" s="192">
        <f t="shared" si="866"/>
        <v>0</v>
      </c>
      <c r="GE252" s="192">
        <f t="shared" si="867"/>
        <v>0</v>
      </c>
      <c r="GF252" s="192">
        <f t="shared" si="868"/>
        <v>0</v>
      </c>
      <c r="GG252" s="192">
        <f t="shared" si="869"/>
        <v>0</v>
      </c>
      <c r="GH252" s="192">
        <f t="shared" si="870"/>
        <v>0</v>
      </c>
      <c r="GI252" s="192">
        <f t="shared" si="871"/>
        <v>0</v>
      </c>
      <c r="GJ252" s="192">
        <f t="shared" si="872"/>
        <v>0</v>
      </c>
      <c r="GK252" s="192">
        <f t="shared" si="873"/>
        <v>0</v>
      </c>
      <c r="GL252" s="192">
        <f t="shared" si="874"/>
        <v>0</v>
      </c>
      <c r="GM252" s="192">
        <f t="shared" si="875"/>
        <v>0</v>
      </c>
      <c r="GN252" s="192">
        <f t="shared" si="876"/>
        <v>0</v>
      </c>
      <c r="GO252" s="192">
        <f t="shared" si="877"/>
        <v>0</v>
      </c>
      <c r="GP252" s="192">
        <f t="shared" si="878"/>
        <v>0</v>
      </c>
      <c r="GQ252" s="192">
        <f t="shared" si="879"/>
        <v>0</v>
      </c>
      <c r="GR252" s="192">
        <f t="shared" si="880"/>
        <v>0</v>
      </c>
      <c r="GS252" s="192">
        <f t="shared" si="881"/>
        <v>0</v>
      </c>
      <c r="GT252" s="192">
        <f t="shared" si="882"/>
        <v>0</v>
      </c>
      <c r="GU252" s="192">
        <f t="shared" si="883"/>
        <v>0</v>
      </c>
      <c r="GV252" s="192">
        <f t="shared" si="884"/>
        <v>0</v>
      </c>
      <c r="GW252" s="192">
        <f t="shared" si="885"/>
        <v>0</v>
      </c>
      <c r="GX252" s="192">
        <f t="shared" si="886"/>
        <v>0</v>
      </c>
      <c r="GY252" s="192">
        <f t="shared" si="887"/>
        <v>0</v>
      </c>
      <c r="GZ252" s="192">
        <f t="shared" si="888"/>
        <v>0</v>
      </c>
      <c r="HA252" s="192">
        <f t="shared" si="889"/>
        <v>0</v>
      </c>
      <c r="HB252" s="192">
        <f t="shared" si="890"/>
        <v>0</v>
      </c>
      <c r="HC252" s="192">
        <f t="shared" si="891"/>
        <v>0</v>
      </c>
      <c r="HD252" s="192">
        <f t="shared" si="892"/>
        <v>0</v>
      </c>
      <c r="HE252" s="192">
        <f t="shared" si="893"/>
        <v>0</v>
      </c>
      <c r="HF252" s="192">
        <f t="shared" si="894"/>
        <v>0</v>
      </c>
      <c r="HG252" s="192">
        <f t="shared" si="895"/>
        <v>0</v>
      </c>
      <c r="HH252" s="192">
        <f t="shared" si="896"/>
        <v>0</v>
      </c>
      <c r="HI252" s="192">
        <f t="shared" si="897"/>
        <v>0</v>
      </c>
      <c r="HJ252" s="192">
        <f t="shared" si="898"/>
        <v>0</v>
      </c>
      <c r="HK252" s="192">
        <f t="shared" si="899"/>
        <v>0</v>
      </c>
      <c r="HL252" s="192">
        <f t="shared" si="900"/>
        <v>0</v>
      </c>
      <c r="HM252" s="192">
        <f t="shared" si="901"/>
        <v>0</v>
      </c>
      <c r="HN252" s="194">
        <f t="shared" si="922"/>
        <v>0</v>
      </c>
      <c r="HO252" s="194">
        <f t="shared" si="923"/>
        <v>0</v>
      </c>
      <c r="HP252" s="194">
        <f t="shared" si="924"/>
        <v>0</v>
      </c>
      <c r="HQ252" s="194">
        <f t="shared" si="925"/>
        <v>0</v>
      </c>
      <c r="HR252" s="194">
        <f t="shared" si="926"/>
        <v>0</v>
      </c>
      <c r="HS252" s="195" t="str">
        <f t="shared" si="701"/>
        <v/>
      </c>
      <c r="HT252" s="196">
        <f t="shared" si="927"/>
        <v>0</v>
      </c>
      <c r="HU252" s="196">
        <f t="shared" si="928"/>
        <v>0</v>
      </c>
      <c r="HV252" s="197" t="str">
        <f t="shared" si="702"/>
        <v/>
      </c>
      <c r="HW252" s="197" t="str">
        <f t="shared" si="902"/>
        <v/>
      </c>
      <c r="HX252" s="197" t="str">
        <f t="shared" si="903"/>
        <v/>
      </c>
      <c r="HY252" s="195" t="str">
        <f t="shared" si="703"/>
        <v/>
      </c>
      <c r="HZ252" s="30">
        <f t="shared" si="699"/>
        <v>0</v>
      </c>
      <c r="IA252" s="198">
        <f t="shared" si="704"/>
        <v>0</v>
      </c>
      <c r="IB252" s="195"/>
      <c r="IC252" s="195">
        <f t="shared" si="711"/>
        <v>0</v>
      </c>
      <c r="ID252" s="195">
        <f t="shared" si="705"/>
        <v>0</v>
      </c>
      <c r="IE252" s="195">
        <f t="shared" si="904"/>
        <v>0</v>
      </c>
      <c r="IF252" s="195">
        <f t="shared" si="706"/>
        <v>0</v>
      </c>
      <c r="IG252" s="307">
        <f t="shared" si="707"/>
        <v>0</v>
      </c>
      <c r="IH252" s="307">
        <f t="shared" si="708"/>
        <v>0</v>
      </c>
      <c r="II252" s="44">
        <f t="shared" si="709"/>
        <v>0</v>
      </c>
      <c r="IJ252" s="44">
        <f t="shared" si="712"/>
        <v>0</v>
      </c>
      <c r="IK252" s="44">
        <f t="shared" si="713"/>
        <v>0</v>
      </c>
      <c r="IL252" s="44">
        <f t="shared" si="714"/>
        <v>0</v>
      </c>
      <c r="IM252" s="44">
        <f t="shared" si="715"/>
        <v>0</v>
      </c>
      <c r="IN252" s="44">
        <f t="shared" si="716"/>
        <v>0</v>
      </c>
      <c r="IO252" s="44">
        <f t="shared" si="717"/>
        <v>0</v>
      </c>
    </row>
    <row r="253" spans="1:249" ht="18" customHeight="1">
      <c r="A253" s="188">
        <v>247</v>
      </c>
      <c r="B253" s="326"/>
      <c r="C253" s="289"/>
      <c r="D253" s="199"/>
      <c r="E253" s="189"/>
      <c r="F253" s="189"/>
      <c r="G253" s="190"/>
      <c r="H253" s="190"/>
      <c r="I253" s="272"/>
      <c r="J253" s="207"/>
      <c r="K253" s="214" t="str">
        <f t="shared" si="710"/>
        <v/>
      </c>
      <c r="L253" s="200" t="str">
        <f t="shared" si="718"/>
        <v/>
      </c>
      <c r="M253" s="200" t="str">
        <f t="shared" si="719"/>
        <v/>
      </c>
      <c r="N253" s="209" t="str">
        <f t="shared" si="700"/>
        <v/>
      </c>
      <c r="O253" s="208" t="str">
        <f>IFERROR(IF(D253="","",IF(K253="","",IF(I253="","",IF(F253="F",VLOOKUP(K253,F!A:G,2,0),IF(F253="M",VLOOKUP(K253,M!A:G,2,0),""))))),0)</f>
        <v/>
      </c>
      <c r="P253" s="191" t="str">
        <f>IFERROR(IF(D253="","",IF(K253="","",IF(I253="","",IF(F253="F",VLOOKUP(K253,F!A:G,3,0),IF(F253="M",VLOOKUP(K253,M!A:G,3,0),""))))),0)</f>
        <v/>
      </c>
      <c r="Q253" s="191" t="str">
        <f>IFERROR(IF(D253="","",IF(K253="","",IF(I253="","",IF(F253="F",VLOOKUP(K253,F!A:G,4,0),IF(F253="M",VLOOKUP(K253,M!A:G,4,0),""))))),0)</f>
        <v/>
      </c>
      <c r="R253" s="191" t="str">
        <f>IFERROR(IF(D253="","",IF(K253="","",IF(I253="","",IF(F253="F",VLOOKUP(K253,F!A:G,5,0),IF(F253="M",VLOOKUP(K253,M!A:G,5,0),""))))),0)</f>
        <v/>
      </c>
      <c r="S253" s="191" t="str">
        <f>IFERROR(IF(D253="","",IF(K253="","",IF(I253="","",IF(F253="F",VLOOKUP(K253,F!A:G,6,0),IF(F253="M",VLOOKUP(K253,M!A:G,6,0),""))))),0)</f>
        <v/>
      </c>
      <c r="T253" s="191" t="str">
        <f>IFERROR(IF(D253="","",IF(K253="","",IF(I253="","",IF(F253="F",VLOOKUP(K253,F!A:G,7,0),IF(F253="M",VLOOKUP(K253,M!A:G,7,0),""))))),0)</f>
        <v/>
      </c>
      <c r="U253" s="191" t="str">
        <f>IFERROR(IF(D253="","",IF(K253="","",IF(J253="","",IF(F253="F",VLOOKUP(K253,F!A:M,8,0),IF(F253="M",VLOOKUP(K253,M!A:M,8,0),""))))),0)</f>
        <v/>
      </c>
      <c r="V253" s="191" t="str">
        <f>IFERROR(IF(D253="","",IF(K253="","",IF(J253="","",IF(F253="F",VLOOKUP(K253,F!A:M,9,0),IF(F253="M",VLOOKUP(K253,M!A:M,9,0),""))))),0)</f>
        <v/>
      </c>
      <c r="W253" s="191" t="str">
        <f>IFERROR(IF(D253="","",IF(K253="","",IF(J253="","",IF(F253="F",VLOOKUP(K253,F!A:M,10,0),IF(F253="M",VLOOKUP(K253,M!A:M,10,0),""))))),0)</f>
        <v/>
      </c>
      <c r="X253" s="191" t="str">
        <f>IFERROR(IF(D253="","",IF(K253="","",IF(J253="","",IF(F253="F",VLOOKUP(K253,F!A:M,11,0),IF(F253="M",VLOOKUP(K253,M!A:M,11,0),""))))),0)</f>
        <v/>
      </c>
      <c r="Y253" s="191" t="str">
        <f>IFERROR(IF(D253="","",IF(K253="","",IF(J253="","",IF(F253="F",VLOOKUP(K253,F!A:M,12,0),IF(F253="M",VLOOKUP(K253,M!A:M,12,0),""))))),0)</f>
        <v/>
      </c>
      <c r="Z253" s="191" t="str">
        <f>IFERROR(IF(D253="","",IF(K253="","",IF(J253="","",IF(F253="F",VLOOKUP(K253,F!A:M,13,0),IF(F253="M",VLOOKUP(K253,M!A:M,13,0),""))))),0)</f>
        <v/>
      </c>
      <c r="AA253" s="191" t="str">
        <f>IFERROR(IF(D253="","",IF(F253="","",IF(J253="","",IF(K253="","",IF(AND(K253&gt;23,K253&lt;=60),IF(F253="F",VLOOKUP(MROUND(HZ253,0.5),'F-Weight for Length'!K:S,2,0),VLOOKUP(MROUND(HZ253,0.5),'M-Weight for Length'!K:S,2,0)),IF(K253&gt;60,IF(F253="F",VLOOKUP(K253,'F-Weight for Length'!U:AC,2,0),VLOOKUP(K253,'M-Weight for Length'!U:AC,2,0)),IF(F253="F",VLOOKUP(MROUND(HZ253,0.5),'F-Weight for Length'!A:I,2,0),VLOOKUP(MROUND(HZ253,0.5),'M-Weight for Length'!A:I,2,0)))))))),0)</f>
        <v/>
      </c>
      <c r="AB253" s="191" t="str">
        <f>IFERROR(IF(D253="","",IF(F253="","",IF(J253="","",IF(K253="","",IF(AND(K253&gt;23,K253&lt;=60),IF(F253="F",VLOOKUP(MROUND(HZ253,0.5),'F-Weight for Length'!K:S,3,0),VLOOKUP(MROUND(HZ253,0.5),'M-Weight for Length'!K:S,3,0)),IF(K253&gt;60,IF(F253="F",VLOOKUP(K253,'F-Weight for Length'!U:AC,3,0),VLOOKUP(K253,'M-Weight for Length'!U:AC,3,0)),IF(F253="F",VLOOKUP(MROUND(HZ253,0.5),'F-Weight for Length'!A:I,3,0),VLOOKUP(MROUND(HZ253,0.5),'M-Weight for Length'!A:I,3,0)))))))),0)</f>
        <v/>
      </c>
      <c r="AC253" s="191" t="str">
        <f>IFERROR(IF(D253="","",IF(F253="","",IF(J253="","",IF(K253="","",IF(AND(K253&gt;23,K253&lt;=60),IF(F253="F",VLOOKUP(MROUND(HZ253,0.5),'F-Weight for Length'!K:S,4,0),VLOOKUP(MROUND(HZ253,0.5),'M-Weight for Length'!K:S,4,0)),IF(K253&gt;60,IF(F253="F",VLOOKUP(K253,'F-Weight for Length'!U:AC,4,0),VLOOKUP(K253,'M-Weight for Length'!U:AC,4,0)),IF(F253="F",VLOOKUP(MROUND(HZ253,0.5),'F-Weight for Length'!A:I,4,0),VLOOKUP(MROUND(HZ253,0.5),'M-Weight for Length'!A:I,4,0)))))))),0)</f>
        <v/>
      </c>
      <c r="AD253" s="191" t="str">
        <f>IFERROR(IF(D253="","",IF(F253="","",IF(J253="","",IF(K253="","",IF(AND(K253&gt;23,K253&lt;=60),IF(F253="F",VLOOKUP(MROUND(HZ253,0.5),'F-Weight for Length'!K:S,5,0),VLOOKUP(MROUND(HZ253,0.5),'M-Weight for Length'!K:S,5,0)),IF(K253&gt;60,IF(F253="F",VLOOKUP(K253,'F-Weight for Length'!U:AC,5,0),VLOOKUP(K253,'M-Weight for Length'!U:AC,5,0)),IF(F253="F",VLOOKUP(MROUND(HZ253,0.5),'F-Weight for Length'!A:I,5,0),VLOOKUP(MROUND(HZ253,0.5),'M-Weight for Length'!A:I,5,0)))))))),0)</f>
        <v/>
      </c>
      <c r="AE253" s="191" t="str">
        <f>IFERROR(IF(D253="","",IF(F253="","",IF(J253="","",IF(K253="","",IF(AND(K253&gt;23,K253&lt;=60),IF(F253="F",VLOOKUP(MROUND(HZ253,0.5),'F-Weight for Length'!K:S,6,0),VLOOKUP(MROUND(HZ253,0.5),'M-Weight for Length'!K:S,6,0)),IF(K253&gt;60,IF(F253="F",VLOOKUP(K253,'F-Weight for Length'!U:AC,6,0),VLOOKUP(K253,'M-Weight for Length'!U:AC,6,0)),IF(F253="F",VLOOKUP(MROUND(HZ253,0.5),'F-Weight for Length'!A:I,6,0),VLOOKUP(MROUND(HZ253,0.5),'M-Weight for Length'!A:I,6,0)))))))),0)</f>
        <v/>
      </c>
      <c r="AF253" s="191" t="str">
        <f>IFERROR(IF(D253="","",IF(F253="","",IF(J253="","",IF(K253="","",IF(AND(K253&gt;23,K253&lt;=60),IF(F253="F",VLOOKUP(MROUND(HZ253,0.5),'F-Weight for Length'!K:S,7,0),VLOOKUP(MROUND(HZ253,0.5),'M-Weight for Length'!K:S,7,0)),IF(K253&gt;60,IF(F253="F",VLOOKUP(K253,'F-Weight for Length'!U:AC,7,0),VLOOKUP(K253,'M-Weight for Length'!U:AC,7,0)),IF(F253="F",VLOOKUP(MROUND(HZ253,0.5),'F-Weight for Length'!A:I,7,0),VLOOKUP(MROUND(HZ253,0.5),'M-Weight for Length'!A:I,7,0)))))))),0)</f>
        <v/>
      </c>
      <c r="AG253" s="191" t="str">
        <f>IFERROR(IF(D253="","",IF(F253="","",IF(J253="","",IF(K253="","",IF(AND(K253&gt;23,K253&lt;=60),IF(F253="F",VLOOKUP(MROUND(HZ253,0.5),'F-Weight for Length'!K:S,8,0),VLOOKUP(MROUND(HZ253,0.5),'M-Weight for Length'!K:S,8,0)),IF(K253&gt;60,IF(F253="F",VLOOKUP(K253,'F-Weight for Length'!U:AC,8,0),VLOOKUP(K253,'M-Weight for Length'!U:AC,8,0)),IF(F253="F",VLOOKUP(MROUND(HZ253,0.5),'F-Weight for Length'!A:I,8,0),VLOOKUP(MROUND(HZ253,0.5),'M-Weight for Length'!A:I,8,0)))))))),0)</f>
        <v/>
      </c>
      <c r="AH253" s="191" t="str">
        <f>IFERROR(IF(D253="","",IF(F253="","",IF(J253="","",IF(K253="","",IF(AND(K253&gt;23,K253&lt;=60),IF(F253="F",VLOOKUP(MROUND(HZ253,0.5),'F-Weight for Length'!K:S,9,0),VLOOKUP(MROUND(HZ253,0.5),'M-Weight for Length'!K:S,9,0)),IF(K253&gt;60,IF(F253="F",VLOOKUP(K253,'F-Weight for Length'!U:AC,9,0),VLOOKUP(K253,'M-Weight for Length'!U:AC,9,0)),IF(F253="F",VLOOKUP(MROUND(HZ253,0.5),'F-Weight for Length'!A:I,9,0),VLOOKUP(MROUND(HZ253,0.5),'M-Weight for Length'!A:I,9,0)))))))),0)</f>
        <v/>
      </c>
      <c r="AI253" s="192">
        <f t="shared" si="720"/>
        <v>0</v>
      </c>
      <c r="AJ253" s="192">
        <f t="shared" si="721"/>
        <v>0</v>
      </c>
      <c r="AK253" s="192">
        <f t="shared" si="722"/>
        <v>0</v>
      </c>
      <c r="AL253" s="192">
        <f t="shared" si="723"/>
        <v>0</v>
      </c>
      <c r="AM253" s="192">
        <f t="shared" si="724"/>
        <v>0</v>
      </c>
      <c r="AN253" s="192">
        <f t="shared" si="725"/>
        <v>0</v>
      </c>
      <c r="AO253" s="192">
        <f t="shared" si="726"/>
        <v>0</v>
      </c>
      <c r="AP253" s="192">
        <f t="shared" si="727"/>
        <v>0</v>
      </c>
      <c r="AQ253" s="192">
        <f t="shared" si="728"/>
        <v>0</v>
      </c>
      <c r="AR253" s="192">
        <f t="shared" si="729"/>
        <v>0</v>
      </c>
      <c r="AS253" s="192">
        <f t="shared" si="730"/>
        <v>0</v>
      </c>
      <c r="AT253" s="192">
        <f t="shared" si="731"/>
        <v>0</v>
      </c>
      <c r="AU253" s="192">
        <f t="shared" si="732"/>
        <v>0</v>
      </c>
      <c r="AV253" s="192">
        <f t="shared" si="733"/>
        <v>0</v>
      </c>
      <c r="AW253" s="192">
        <f t="shared" si="734"/>
        <v>0</v>
      </c>
      <c r="AX253" s="192">
        <f t="shared" si="735"/>
        <v>0</v>
      </c>
      <c r="AY253" s="192">
        <f t="shared" si="736"/>
        <v>0</v>
      </c>
      <c r="AZ253" s="192">
        <f t="shared" si="737"/>
        <v>0</v>
      </c>
      <c r="BA253" s="192">
        <f t="shared" si="738"/>
        <v>0</v>
      </c>
      <c r="BB253" s="192">
        <f t="shared" si="739"/>
        <v>0</v>
      </c>
      <c r="BC253" s="192">
        <f t="shared" si="740"/>
        <v>0</v>
      </c>
      <c r="BD253" s="192">
        <f t="shared" si="741"/>
        <v>0</v>
      </c>
      <c r="BE253" s="192">
        <f t="shared" si="742"/>
        <v>0</v>
      </c>
      <c r="BF253" s="192">
        <f t="shared" si="743"/>
        <v>0</v>
      </c>
      <c r="BG253" s="192">
        <f t="shared" si="744"/>
        <v>0</v>
      </c>
      <c r="BH253" s="192">
        <f t="shared" si="745"/>
        <v>0</v>
      </c>
      <c r="BI253" s="192">
        <f t="shared" si="746"/>
        <v>0</v>
      </c>
      <c r="BJ253" s="192">
        <f t="shared" si="747"/>
        <v>0</v>
      </c>
      <c r="BK253" s="192">
        <f t="shared" si="748"/>
        <v>0</v>
      </c>
      <c r="BL253" s="192">
        <f t="shared" si="749"/>
        <v>0</v>
      </c>
      <c r="BM253" s="192">
        <f t="shared" si="750"/>
        <v>0</v>
      </c>
      <c r="BN253" s="192">
        <f t="shared" si="751"/>
        <v>0</v>
      </c>
      <c r="BO253" s="192">
        <f t="shared" si="752"/>
        <v>0</v>
      </c>
      <c r="BP253" s="192">
        <f t="shared" si="753"/>
        <v>0</v>
      </c>
      <c r="BQ253" s="192">
        <f t="shared" si="754"/>
        <v>0</v>
      </c>
      <c r="BR253" s="192">
        <f t="shared" si="755"/>
        <v>0</v>
      </c>
      <c r="BS253" s="192">
        <f t="shared" si="756"/>
        <v>0</v>
      </c>
      <c r="BT253" s="192">
        <f t="shared" si="757"/>
        <v>0</v>
      </c>
      <c r="BU253" s="192">
        <f t="shared" si="758"/>
        <v>0</v>
      </c>
      <c r="BV253" s="192">
        <f t="shared" si="759"/>
        <v>0</v>
      </c>
      <c r="BW253" s="192">
        <f t="shared" si="760"/>
        <v>0</v>
      </c>
      <c r="BX253" s="192">
        <f t="shared" si="761"/>
        <v>0</v>
      </c>
      <c r="BY253" s="192">
        <f t="shared" si="762"/>
        <v>0</v>
      </c>
      <c r="BZ253" s="192">
        <f t="shared" si="763"/>
        <v>0</v>
      </c>
      <c r="CA253" s="192">
        <f t="shared" si="764"/>
        <v>0</v>
      </c>
      <c r="CB253" s="192">
        <f t="shared" si="765"/>
        <v>0</v>
      </c>
      <c r="CC253" s="192">
        <f t="shared" si="766"/>
        <v>0</v>
      </c>
      <c r="CD253" s="192">
        <f t="shared" si="767"/>
        <v>0</v>
      </c>
      <c r="CE253" s="192">
        <f t="shared" si="768"/>
        <v>0</v>
      </c>
      <c r="CF253" s="192">
        <f t="shared" si="769"/>
        <v>0</v>
      </c>
      <c r="CG253" s="192">
        <f t="shared" si="770"/>
        <v>0</v>
      </c>
      <c r="CH253" s="192">
        <f t="shared" si="771"/>
        <v>0</v>
      </c>
      <c r="CI253" s="192">
        <f t="shared" si="772"/>
        <v>0</v>
      </c>
      <c r="CJ253" s="192">
        <f t="shared" si="773"/>
        <v>0</v>
      </c>
      <c r="CK253" s="192">
        <f t="shared" si="774"/>
        <v>0</v>
      </c>
      <c r="CL253" s="192">
        <f t="shared" si="775"/>
        <v>0</v>
      </c>
      <c r="CM253" s="192">
        <f t="shared" si="776"/>
        <v>0</v>
      </c>
      <c r="CN253" s="192">
        <f t="shared" si="777"/>
        <v>0</v>
      </c>
      <c r="CO253" s="192">
        <f t="shared" si="778"/>
        <v>0</v>
      </c>
      <c r="CP253" s="192">
        <f t="shared" si="779"/>
        <v>0</v>
      </c>
      <c r="CQ253" s="192">
        <f t="shared" si="780"/>
        <v>0</v>
      </c>
      <c r="CR253" s="192">
        <f t="shared" si="781"/>
        <v>0</v>
      </c>
      <c r="CS253" s="192">
        <f t="shared" si="782"/>
        <v>0</v>
      </c>
      <c r="CT253" s="192">
        <f t="shared" si="783"/>
        <v>0</v>
      </c>
      <c r="CU253" s="192">
        <f t="shared" si="784"/>
        <v>0</v>
      </c>
      <c r="CV253" s="192">
        <f t="shared" si="785"/>
        <v>0</v>
      </c>
      <c r="CW253" s="192">
        <f t="shared" si="786"/>
        <v>0</v>
      </c>
      <c r="CX253" s="192">
        <f t="shared" si="787"/>
        <v>0</v>
      </c>
      <c r="CY253" s="192">
        <f t="shared" si="788"/>
        <v>0</v>
      </c>
      <c r="CZ253" s="192">
        <f t="shared" si="789"/>
        <v>0</v>
      </c>
      <c r="DA253" s="192">
        <f t="shared" si="790"/>
        <v>0</v>
      </c>
      <c r="DB253" s="192">
        <f t="shared" si="791"/>
        <v>0</v>
      </c>
      <c r="DC253" s="192">
        <f t="shared" si="792"/>
        <v>0</v>
      </c>
      <c r="DD253" s="192">
        <f t="shared" si="793"/>
        <v>0</v>
      </c>
      <c r="DE253" s="192">
        <f t="shared" si="794"/>
        <v>0</v>
      </c>
      <c r="DF253" s="192">
        <f t="shared" si="795"/>
        <v>0</v>
      </c>
      <c r="DG253" s="192">
        <f t="shared" si="796"/>
        <v>0</v>
      </c>
      <c r="DH253" s="192">
        <f t="shared" si="797"/>
        <v>0</v>
      </c>
      <c r="DI253" s="192">
        <f t="shared" si="798"/>
        <v>0</v>
      </c>
      <c r="DJ253" s="192">
        <f t="shared" si="799"/>
        <v>0</v>
      </c>
      <c r="DK253" s="192">
        <f t="shared" si="800"/>
        <v>0</v>
      </c>
      <c r="DL253" s="192">
        <f t="shared" si="801"/>
        <v>0</v>
      </c>
      <c r="DM253" s="192">
        <f t="shared" si="802"/>
        <v>0</v>
      </c>
      <c r="DN253" s="192">
        <f t="shared" si="803"/>
        <v>0</v>
      </c>
      <c r="DO253" s="192">
        <f t="shared" si="804"/>
        <v>0</v>
      </c>
      <c r="DP253" s="192">
        <f t="shared" si="805"/>
        <v>0</v>
      </c>
      <c r="DQ253" s="192">
        <f t="shared" si="806"/>
        <v>0</v>
      </c>
      <c r="DR253" s="192">
        <f t="shared" si="807"/>
        <v>0</v>
      </c>
      <c r="DS253" s="192">
        <f t="shared" si="808"/>
        <v>0</v>
      </c>
      <c r="DT253" s="192">
        <f t="shared" si="809"/>
        <v>0</v>
      </c>
      <c r="DU253" s="192">
        <f t="shared" si="810"/>
        <v>0</v>
      </c>
      <c r="DV253" s="193">
        <f t="shared" si="917"/>
        <v>0</v>
      </c>
      <c r="DW253" s="193">
        <f t="shared" si="918"/>
        <v>0</v>
      </c>
      <c r="DX253" s="193">
        <f t="shared" si="919"/>
        <v>0</v>
      </c>
      <c r="DY253" s="193">
        <f t="shared" si="920"/>
        <v>0</v>
      </c>
      <c r="DZ253" s="193">
        <f t="shared" si="921"/>
        <v>0</v>
      </c>
      <c r="EA253" s="192">
        <f t="shared" si="811"/>
        <v>0</v>
      </c>
      <c r="EB253" s="192">
        <f t="shared" si="812"/>
        <v>0</v>
      </c>
      <c r="EC253" s="192">
        <f t="shared" si="813"/>
        <v>0</v>
      </c>
      <c r="ED253" s="192">
        <f t="shared" si="814"/>
        <v>0</v>
      </c>
      <c r="EE253" s="192">
        <f t="shared" si="815"/>
        <v>0</v>
      </c>
      <c r="EF253" s="192">
        <f t="shared" si="816"/>
        <v>0</v>
      </c>
      <c r="EG253" s="192">
        <f t="shared" si="817"/>
        <v>0</v>
      </c>
      <c r="EH253" s="192">
        <f t="shared" si="818"/>
        <v>0</v>
      </c>
      <c r="EI253" s="192">
        <f t="shared" si="819"/>
        <v>0</v>
      </c>
      <c r="EJ253" s="192">
        <f t="shared" si="820"/>
        <v>0</v>
      </c>
      <c r="EK253" s="192">
        <f t="shared" si="821"/>
        <v>0</v>
      </c>
      <c r="EL253" s="192">
        <f t="shared" si="822"/>
        <v>0</v>
      </c>
      <c r="EM253" s="192">
        <f t="shared" si="823"/>
        <v>0</v>
      </c>
      <c r="EN253" s="192">
        <f t="shared" si="824"/>
        <v>0</v>
      </c>
      <c r="EO253" s="192">
        <f t="shared" si="825"/>
        <v>0</v>
      </c>
      <c r="EP253" s="192">
        <f t="shared" si="826"/>
        <v>0</v>
      </c>
      <c r="EQ253" s="192">
        <f t="shared" si="827"/>
        <v>0</v>
      </c>
      <c r="ER253" s="192">
        <f t="shared" si="828"/>
        <v>0</v>
      </c>
      <c r="ES253" s="192">
        <f t="shared" si="829"/>
        <v>0</v>
      </c>
      <c r="ET253" s="192">
        <f t="shared" si="830"/>
        <v>0</v>
      </c>
      <c r="EU253" s="192">
        <f t="shared" si="831"/>
        <v>0</v>
      </c>
      <c r="EV253" s="192">
        <f t="shared" si="832"/>
        <v>0</v>
      </c>
      <c r="EW253" s="192">
        <f t="shared" si="833"/>
        <v>0</v>
      </c>
      <c r="EX253" s="192">
        <f t="shared" si="834"/>
        <v>0</v>
      </c>
      <c r="EY253" s="192">
        <f t="shared" si="835"/>
        <v>0</v>
      </c>
      <c r="EZ253" s="192">
        <f t="shared" si="836"/>
        <v>0</v>
      </c>
      <c r="FA253" s="192">
        <f t="shared" si="837"/>
        <v>0</v>
      </c>
      <c r="FB253" s="192">
        <f t="shared" si="838"/>
        <v>0</v>
      </c>
      <c r="FC253" s="192">
        <f t="shared" si="839"/>
        <v>0</v>
      </c>
      <c r="FD253" s="192">
        <f t="shared" si="840"/>
        <v>0</v>
      </c>
      <c r="FE253" s="192">
        <f t="shared" si="841"/>
        <v>0</v>
      </c>
      <c r="FF253" s="192">
        <f t="shared" si="842"/>
        <v>0</v>
      </c>
      <c r="FG253" s="192">
        <f t="shared" si="843"/>
        <v>0</v>
      </c>
      <c r="FH253" s="192">
        <f t="shared" si="844"/>
        <v>0</v>
      </c>
      <c r="FI253" s="192">
        <f t="shared" si="845"/>
        <v>0</v>
      </c>
      <c r="FJ253" s="192">
        <f t="shared" si="846"/>
        <v>0</v>
      </c>
      <c r="FK253" s="192">
        <f t="shared" si="847"/>
        <v>0</v>
      </c>
      <c r="FL253" s="192">
        <f t="shared" si="848"/>
        <v>0</v>
      </c>
      <c r="FM253" s="192">
        <f t="shared" si="849"/>
        <v>0</v>
      </c>
      <c r="FN253" s="192">
        <f t="shared" si="850"/>
        <v>0</v>
      </c>
      <c r="FO253" s="192">
        <f t="shared" si="851"/>
        <v>0</v>
      </c>
      <c r="FP253" s="192">
        <f t="shared" si="852"/>
        <v>0</v>
      </c>
      <c r="FQ253" s="192">
        <f t="shared" si="853"/>
        <v>0</v>
      </c>
      <c r="FR253" s="192">
        <f t="shared" si="854"/>
        <v>0</v>
      </c>
      <c r="FS253" s="192">
        <f t="shared" si="855"/>
        <v>0</v>
      </c>
      <c r="FT253" s="192">
        <f t="shared" si="856"/>
        <v>0</v>
      </c>
      <c r="FU253" s="192">
        <f t="shared" si="857"/>
        <v>0</v>
      </c>
      <c r="FV253" s="192">
        <f t="shared" si="858"/>
        <v>0</v>
      </c>
      <c r="FW253" s="192">
        <f t="shared" si="859"/>
        <v>0</v>
      </c>
      <c r="FX253" s="192">
        <f t="shared" si="860"/>
        <v>0</v>
      </c>
      <c r="FY253" s="192">
        <f t="shared" si="861"/>
        <v>0</v>
      </c>
      <c r="FZ253" s="192">
        <f t="shared" si="862"/>
        <v>0</v>
      </c>
      <c r="GA253" s="192">
        <f t="shared" si="863"/>
        <v>0</v>
      </c>
      <c r="GB253" s="192">
        <f t="shared" si="864"/>
        <v>0</v>
      </c>
      <c r="GC253" s="192">
        <f t="shared" si="865"/>
        <v>0</v>
      </c>
      <c r="GD253" s="192">
        <f t="shared" si="866"/>
        <v>0</v>
      </c>
      <c r="GE253" s="192">
        <f t="shared" si="867"/>
        <v>0</v>
      </c>
      <c r="GF253" s="192">
        <f t="shared" si="868"/>
        <v>0</v>
      </c>
      <c r="GG253" s="192">
        <f t="shared" si="869"/>
        <v>0</v>
      </c>
      <c r="GH253" s="192">
        <f t="shared" si="870"/>
        <v>0</v>
      </c>
      <c r="GI253" s="192">
        <f t="shared" si="871"/>
        <v>0</v>
      </c>
      <c r="GJ253" s="192">
        <f t="shared" si="872"/>
        <v>0</v>
      </c>
      <c r="GK253" s="192">
        <f t="shared" si="873"/>
        <v>0</v>
      </c>
      <c r="GL253" s="192">
        <f t="shared" si="874"/>
        <v>0</v>
      </c>
      <c r="GM253" s="192">
        <f t="shared" si="875"/>
        <v>0</v>
      </c>
      <c r="GN253" s="192">
        <f t="shared" si="876"/>
        <v>0</v>
      </c>
      <c r="GO253" s="192">
        <f t="shared" si="877"/>
        <v>0</v>
      </c>
      <c r="GP253" s="192">
        <f t="shared" si="878"/>
        <v>0</v>
      </c>
      <c r="GQ253" s="192">
        <f t="shared" si="879"/>
        <v>0</v>
      </c>
      <c r="GR253" s="192">
        <f t="shared" si="880"/>
        <v>0</v>
      </c>
      <c r="GS253" s="192">
        <f t="shared" si="881"/>
        <v>0</v>
      </c>
      <c r="GT253" s="192">
        <f t="shared" si="882"/>
        <v>0</v>
      </c>
      <c r="GU253" s="192">
        <f t="shared" si="883"/>
        <v>0</v>
      </c>
      <c r="GV253" s="192">
        <f t="shared" si="884"/>
        <v>0</v>
      </c>
      <c r="GW253" s="192">
        <f t="shared" si="885"/>
        <v>0</v>
      </c>
      <c r="GX253" s="192">
        <f t="shared" si="886"/>
        <v>0</v>
      </c>
      <c r="GY253" s="192">
        <f t="shared" si="887"/>
        <v>0</v>
      </c>
      <c r="GZ253" s="192">
        <f t="shared" si="888"/>
        <v>0</v>
      </c>
      <c r="HA253" s="192">
        <f t="shared" si="889"/>
        <v>0</v>
      </c>
      <c r="HB253" s="192">
        <f t="shared" si="890"/>
        <v>0</v>
      </c>
      <c r="HC253" s="192">
        <f t="shared" si="891"/>
        <v>0</v>
      </c>
      <c r="HD253" s="192">
        <f t="shared" si="892"/>
        <v>0</v>
      </c>
      <c r="HE253" s="192">
        <f t="shared" si="893"/>
        <v>0</v>
      </c>
      <c r="HF253" s="192">
        <f t="shared" si="894"/>
        <v>0</v>
      </c>
      <c r="HG253" s="192">
        <f t="shared" si="895"/>
        <v>0</v>
      </c>
      <c r="HH253" s="192">
        <f t="shared" si="896"/>
        <v>0</v>
      </c>
      <c r="HI253" s="192">
        <f t="shared" si="897"/>
        <v>0</v>
      </c>
      <c r="HJ253" s="192">
        <f t="shared" si="898"/>
        <v>0</v>
      </c>
      <c r="HK253" s="192">
        <f t="shared" si="899"/>
        <v>0</v>
      </c>
      <c r="HL253" s="192">
        <f t="shared" si="900"/>
        <v>0</v>
      </c>
      <c r="HM253" s="192">
        <f t="shared" si="901"/>
        <v>0</v>
      </c>
      <c r="HN253" s="194">
        <f t="shared" si="922"/>
        <v>0</v>
      </c>
      <c r="HO253" s="194">
        <f t="shared" si="923"/>
        <v>0</v>
      </c>
      <c r="HP253" s="194">
        <f t="shared" si="924"/>
        <v>0</v>
      </c>
      <c r="HQ253" s="194">
        <f t="shared" si="925"/>
        <v>0</v>
      </c>
      <c r="HR253" s="194">
        <f t="shared" si="926"/>
        <v>0</v>
      </c>
      <c r="HS253" s="195" t="str">
        <f t="shared" si="701"/>
        <v/>
      </c>
      <c r="HT253" s="196">
        <f t="shared" si="927"/>
        <v>0</v>
      </c>
      <c r="HU253" s="196">
        <f t="shared" si="928"/>
        <v>0</v>
      </c>
      <c r="HV253" s="197" t="str">
        <f t="shared" si="702"/>
        <v/>
      </c>
      <c r="HW253" s="197" t="str">
        <f t="shared" si="902"/>
        <v/>
      </c>
      <c r="HX253" s="197" t="str">
        <f t="shared" si="903"/>
        <v/>
      </c>
      <c r="HY253" s="195" t="str">
        <f t="shared" si="703"/>
        <v/>
      </c>
      <c r="HZ253" s="30">
        <f t="shared" si="699"/>
        <v>0</v>
      </c>
      <c r="IA253" s="198">
        <f t="shared" si="704"/>
        <v>0</v>
      </c>
      <c r="IB253" s="195"/>
      <c r="IC253" s="195">
        <f t="shared" si="711"/>
        <v>0</v>
      </c>
      <c r="ID253" s="195">
        <f t="shared" si="705"/>
        <v>0</v>
      </c>
      <c r="IE253" s="195">
        <f t="shared" si="904"/>
        <v>0</v>
      </c>
      <c r="IF253" s="195">
        <f t="shared" si="706"/>
        <v>0</v>
      </c>
      <c r="IG253" s="307">
        <f t="shared" si="707"/>
        <v>0</v>
      </c>
      <c r="IH253" s="307">
        <f t="shared" si="708"/>
        <v>0</v>
      </c>
      <c r="II253" s="44">
        <f t="shared" si="709"/>
        <v>0</v>
      </c>
      <c r="IJ253" s="44">
        <f t="shared" si="712"/>
        <v>0</v>
      </c>
      <c r="IK253" s="44">
        <f t="shared" si="713"/>
        <v>0</v>
      </c>
      <c r="IL253" s="44">
        <f t="shared" si="714"/>
        <v>0</v>
      </c>
      <c r="IM253" s="44">
        <f t="shared" si="715"/>
        <v>0</v>
      </c>
      <c r="IN253" s="44">
        <f t="shared" si="716"/>
        <v>0</v>
      </c>
      <c r="IO253" s="44">
        <f t="shared" si="717"/>
        <v>0</v>
      </c>
    </row>
    <row r="254" spans="1:249" ht="18" customHeight="1">
      <c r="A254" s="188">
        <v>248</v>
      </c>
      <c r="B254" s="326"/>
      <c r="C254" s="289"/>
      <c r="D254" s="199"/>
      <c r="E254" s="189"/>
      <c r="F254" s="189"/>
      <c r="G254" s="190"/>
      <c r="H254" s="190"/>
      <c r="I254" s="272"/>
      <c r="J254" s="207"/>
      <c r="K254" s="214" t="str">
        <f t="shared" si="710"/>
        <v/>
      </c>
      <c r="L254" s="200" t="str">
        <f t="shared" si="718"/>
        <v/>
      </c>
      <c r="M254" s="200" t="str">
        <f t="shared" si="719"/>
        <v/>
      </c>
      <c r="N254" s="209" t="str">
        <f t="shared" si="700"/>
        <v/>
      </c>
      <c r="O254" s="208" t="str">
        <f>IFERROR(IF(D254="","",IF(K254="","",IF(I254="","",IF(F254="F",VLOOKUP(K254,F!A:G,2,0),IF(F254="M",VLOOKUP(K254,M!A:G,2,0),""))))),0)</f>
        <v/>
      </c>
      <c r="P254" s="191" t="str">
        <f>IFERROR(IF(D254="","",IF(K254="","",IF(I254="","",IF(F254="F",VLOOKUP(K254,F!A:G,3,0),IF(F254="M",VLOOKUP(K254,M!A:G,3,0),""))))),0)</f>
        <v/>
      </c>
      <c r="Q254" s="191" t="str">
        <f>IFERROR(IF(D254="","",IF(K254="","",IF(I254="","",IF(F254="F",VLOOKUP(K254,F!A:G,4,0),IF(F254="M",VLOOKUP(K254,M!A:G,4,0),""))))),0)</f>
        <v/>
      </c>
      <c r="R254" s="191" t="str">
        <f>IFERROR(IF(D254="","",IF(K254="","",IF(I254="","",IF(F254="F",VLOOKUP(K254,F!A:G,5,0),IF(F254="M",VLOOKUP(K254,M!A:G,5,0),""))))),0)</f>
        <v/>
      </c>
      <c r="S254" s="191" t="str">
        <f>IFERROR(IF(D254="","",IF(K254="","",IF(I254="","",IF(F254="F",VLOOKUP(K254,F!A:G,6,0),IF(F254="M",VLOOKUP(K254,M!A:G,6,0),""))))),0)</f>
        <v/>
      </c>
      <c r="T254" s="191" t="str">
        <f>IFERROR(IF(D254="","",IF(K254="","",IF(I254="","",IF(F254="F",VLOOKUP(K254,F!A:G,7,0),IF(F254="M",VLOOKUP(K254,M!A:G,7,0),""))))),0)</f>
        <v/>
      </c>
      <c r="U254" s="191" t="str">
        <f>IFERROR(IF(D254="","",IF(K254="","",IF(J254="","",IF(F254="F",VLOOKUP(K254,F!A:M,8,0),IF(F254="M",VLOOKUP(K254,M!A:M,8,0),""))))),0)</f>
        <v/>
      </c>
      <c r="V254" s="191" t="str">
        <f>IFERROR(IF(D254="","",IF(K254="","",IF(J254="","",IF(F254="F",VLOOKUP(K254,F!A:M,9,0),IF(F254="M",VLOOKUP(K254,M!A:M,9,0),""))))),0)</f>
        <v/>
      </c>
      <c r="W254" s="191" t="str">
        <f>IFERROR(IF(D254="","",IF(K254="","",IF(J254="","",IF(F254="F",VLOOKUP(K254,F!A:M,10,0),IF(F254="M",VLOOKUP(K254,M!A:M,10,0),""))))),0)</f>
        <v/>
      </c>
      <c r="X254" s="191" t="str">
        <f>IFERROR(IF(D254="","",IF(K254="","",IF(J254="","",IF(F254="F",VLOOKUP(K254,F!A:M,11,0),IF(F254="M",VLOOKUP(K254,M!A:M,11,0),""))))),0)</f>
        <v/>
      </c>
      <c r="Y254" s="191" t="str">
        <f>IFERROR(IF(D254="","",IF(K254="","",IF(J254="","",IF(F254="F",VLOOKUP(K254,F!A:M,12,0),IF(F254="M",VLOOKUP(K254,M!A:M,12,0),""))))),0)</f>
        <v/>
      </c>
      <c r="Z254" s="191" t="str">
        <f>IFERROR(IF(D254="","",IF(K254="","",IF(J254="","",IF(F254="F",VLOOKUP(K254,F!A:M,13,0),IF(F254="M",VLOOKUP(K254,M!A:M,13,0),""))))),0)</f>
        <v/>
      </c>
      <c r="AA254" s="191" t="str">
        <f>IFERROR(IF(D254="","",IF(F254="","",IF(J254="","",IF(K254="","",IF(AND(K254&gt;23,K254&lt;=60),IF(F254="F",VLOOKUP(MROUND(HZ254,0.5),'F-Weight for Length'!K:S,2,0),VLOOKUP(MROUND(HZ254,0.5),'M-Weight for Length'!K:S,2,0)),IF(K254&gt;60,IF(F254="F",VLOOKUP(K254,'F-Weight for Length'!U:AC,2,0),VLOOKUP(K254,'M-Weight for Length'!U:AC,2,0)),IF(F254="F",VLOOKUP(MROUND(HZ254,0.5),'F-Weight for Length'!A:I,2,0),VLOOKUP(MROUND(HZ254,0.5),'M-Weight for Length'!A:I,2,0)))))))),0)</f>
        <v/>
      </c>
      <c r="AB254" s="191" t="str">
        <f>IFERROR(IF(D254="","",IF(F254="","",IF(J254="","",IF(K254="","",IF(AND(K254&gt;23,K254&lt;=60),IF(F254="F",VLOOKUP(MROUND(HZ254,0.5),'F-Weight for Length'!K:S,3,0),VLOOKUP(MROUND(HZ254,0.5),'M-Weight for Length'!K:S,3,0)),IF(K254&gt;60,IF(F254="F",VLOOKUP(K254,'F-Weight for Length'!U:AC,3,0),VLOOKUP(K254,'M-Weight for Length'!U:AC,3,0)),IF(F254="F",VLOOKUP(MROUND(HZ254,0.5),'F-Weight for Length'!A:I,3,0),VLOOKUP(MROUND(HZ254,0.5),'M-Weight for Length'!A:I,3,0)))))))),0)</f>
        <v/>
      </c>
      <c r="AC254" s="191" t="str">
        <f>IFERROR(IF(D254="","",IF(F254="","",IF(J254="","",IF(K254="","",IF(AND(K254&gt;23,K254&lt;=60),IF(F254="F",VLOOKUP(MROUND(HZ254,0.5),'F-Weight for Length'!K:S,4,0),VLOOKUP(MROUND(HZ254,0.5),'M-Weight for Length'!K:S,4,0)),IF(K254&gt;60,IF(F254="F",VLOOKUP(K254,'F-Weight for Length'!U:AC,4,0),VLOOKUP(K254,'M-Weight for Length'!U:AC,4,0)),IF(F254="F",VLOOKUP(MROUND(HZ254,0.5),'F-Weight for Length'!A:I,4,0),VLOOKUP(MROUND(HZ254,0.5),'M-Weight for Length'!A:I,4,0)))))))),0)</f>
        <v/>
      </c>
      <c r="AD254" s="191" t="str">
        <f>IFERROR(IF(D254="","",IF(F254="","",IF(J254="","",IF(K254="","",IF(AND(K254&gt;23,K254&lt;=60),IF(F254="F",VLOOKUP(MROUND(HZ254,0.5),'F-Weight for Length'!K:S,5,0),VLOOKUP(MROUND(HZ254,0.5),'M-Weight for Length'!K:S,5,0)),IF(K254&gt;60,IF(F254="F",VLOOKUP(K254,'F-Weight for Length'!U:AC,5,0),VLOOKUP(K254,'M-Weight for Length'!U:AC,5,0)),IF(F254="F",VLOOKUP(MROUND(HZ254,0.5),'F-Weight for Length'!A:I,5,0),VLOOKUP(MROUND(HZ254,0.5),'M-Weight for Length'!A:I,5,0)))))))),0)</f>
        <v/>
      </c>
      <c r="AE254" s="191" t="str">
        <f>IFERROR(IF(D254="","",IF(F254="","",IF(J254="","",IF(K254="","",IF(AND(K254&gt;23,K254&lt;=60),IF(F254="F",VLOOKUP(MROUND(HZ254,0.5),'F-Weight for Length'!K:S,6,0),VLOOKUP(MROUND(HZ254,0.5),'M-Weight for Length'!K:S,6,0)),IF(K254&gt;60,IF(F254="F",VLOOKUP(K254,'F-Weight for Length'!U:AC,6,0),VLOOKUP(K254,'M-Weight for Length'!U:AC,6,0)),IF(F254="F",VLOOKUP(MROUND(HZ254,0.5),'F-Weight for Length'!A:I,6,0),VLOOKUP(MROUND(HZ254,0.5),'M-Weight for Length'!A:I,6,0)))))))),0)</f>
        <v/>
      </c>
      <c r="AF254" s="191" t="str">
        <f>IFERROR(IF(D254="","",IF(F254="","",IF(J254="","",IF(K254="","",IF(AND(K254&gt;23,K254&lt;=60),IF(F254="F",VLOOKUP(MROUND(HZ254,0.5),'F-Weight for Length'!K:S,7,0),VLOOKUP(MROUND(HZ254,0.5),'M-Weight for Length'!K:S,7,0)),IF(K254&gt;60,IF(F254="F",VLOOKUP(K254,'F-Weight for Length'!U:AC,7,0),VLOOKUP(K254,'M-Weight for Length'!U:AC,7,0)),IF(F254="F",VLOOKUP(MROUND(HZ254,0.5),'F-Weight for Length'!A:I,7,0),VLOOKUP(MROUND(HZ254,0.5),'M-Weight for Length'!A:I,7,0)))))))),0)</f>
        <v/>
      </c>
      <c r="AG254" s="191" t="str">
        <f>IFERROR(IF(D254="","",IF(F254="","",IF(J254="","",IF(K254="","",IF(AND(K254&gt;23,K254&lt;=60),IF(F254="F",VLOOKUP(MROUND(HZ254,0.5),'F-Weight for Length'!K:S,8,0),VLOOKUP(MROUND(HZ254,0.5),'M-Weight for Length'!K:S,8,0)),IF(K254&gt;60,IF(F254="F",VLOOKUP(K254,'F-Weight for Length'!U:AC,8,0),VLOOKUP(K254,'M-Weight for Length'!U:AC,8,0)),IF(F254="F",VLOOKUP(MROUND(HZ254,0.5),'F-Weight for Length'!A:I,8,0),VLOOKUP(MROUND(HZ254,0.5),'M-Weight for Length'!A:I,8,0)))))))),0)</f>
        <v/>
      </c>
      <c r="AH254" s="191" t="str">
        <f>IFERROR(IF(D254="","",IF(F254="","",IF(J254="","",IF(K254="","",IF(AND(K254&gt;23,K254&lt;=60),IF(F254="F",VLOOKUP(MROUND(HZ254,0.5),'F-Weight for Length'!K:S,9,0),VLOOKUP(MROUND(HZ254,0.5),'M-Weight for Length'!K:S,9,0)),IF(K254&gt;60,IF(F254="F",VLOOKUP(K254,'F-Weight for Length'!U:AC,9,0),VLOOKUP(K254,'M-Weight for Length'!U:AC,9,0)),IF(F254="F",VLOOKUP(MROUND(HZ254,0.5),'F-Weight for Length'!A:I,9,0),VLOOKUP(MROUND(HZ254,0.5),'M-Weight for Length'!A:I,9,0)))))))),0)</f>
        <v/>
      </c>
      <c r="AI254" s="192">
        <f t="shared" si="720"/>
        <v>0</v>
      </c>
      <c r="AJ254" s="192">
        <f t="shared" si="721"/>
        <v>0</v>
      </c>
      <c r="AK254" s="192">
        <f t="shared" si="722"/>
        <v>0</v>
      </c>
      <c r="AL254" s="192">
        <f t="shared" si="723"/>
        <v>0</v>
      </c>
      <c r="AM254" s="192">
        <f t="shared" si="724"/>
        <v>0</v>
      </c>
      <c r="AN254" s="192">
        <f t="shared" si="725"/>
        <v>0</v>
      </c>
      <c r="AO254" s="192">
        <f t="shared" si="726"/>
        <v>0</v>
      </c>
      <c r="AP254" s="192">
        <f t="shared" si="727"/>
        <v>0</v>
      </c>
      <c r="AQ254" s="192">
        <f t="shared" si="728"/>
        <v>0</v>
      </c>
      <c r="AR254" s="192">
        <f t="shared" si="729"/>
        <v>0</v>
      </c>
      <c r="AS254" s="192">
        <f t="shared" si="730"/>
        <v>0</v>
      </c>
      <c r="AT254" s="192">
        <f t="shared" si="731"/>
        <v>0</v>
      </c>
      <c r="AU254" s="192">
        <f t="shared" si="732"/>
        <v>0</v>
      </c>
      <c r="AV254" s="192">
        <f t="shared" si="733"/>
        <v>0</v>
      </c>
      <c r="AW254" s="192">
        <f t="shared" si="734"/>
        <v>0</v>
      </c>
      <c r="AX254" s="192">
        <f t="shared" si="735"/>
        <v>0</v>
      </c>
      <c r="AY254" s="192">
        <f t="shared" si="736"/>
        <v>0</v>
      </c>
      <c r="AZ254" s="192">
        <f t="shared" si="737"/>
        <v>0</v>
      </c>
      <c r="BA254" s="192">
        <f t="shared" si="738"/>
        <v>0</v>
      </c>
      <c r="BB254" s="192">
        <f t="shared" si="739"/>
        <v>0</v>
      </c>
      <c r="BC254" s="192">
        <f t="shared" si="740"/>
        <v>0</v>
      </c>
      <c r="BD254" s="192">
        <f t="shared" si="741"/>
        <v>0</v>
      </c>
      <c r="BE254" s="192">
        <f t="shared" si="742"/>
        <v>0</v>
      </c>
      <c r="BF254" s="192">
        <f t="shared" si="743"/>
        <v>0</v>
      </c>
      <c r="BG254" s="192">
        <f t="shared" si="744"/>
        <v>0</v>
      </c>
      <c r="BH254" s="192">
        <f t="shared" si="745"/>
        <v>0</v>
      </c>
      <c r="BI254" s="192">
        <f t="shared" si="746"/>
        <v>0</v>
      </c>
      <c r="BJ254" s="192">
        <f t="shared" si="747"/>
        <v>0</v>
      </c>
      <c r="BK254" s="192">
        <f t="shared" si="748"/>
        <v>0</v>
      </c>
      <c r="BL254" s="192">
        <f t="shared" si="749"/>
        <v>0</v>
      </c>
      <c r="BM254" s="192">
        <f t="shared" si="750"/>
        <v>0</v>
      </c>
      <c r="BN254" s="192">
        <f t="shared" si="751"/>
        <v>0</v>
      </c>
      <c r="BO254" s="192">
        <f t="shared" si="752"/>
        <v>0</v>
      </c>
      <c r="BP254" s="192">
        <f t="shared" si="753"/>
        <v>0</v>
      </c>
      <c r="BQ254" s="192">
        <f t="shared" si="754"/>
        <v>0</v>
      </c>
      <c r="BR254" s="192">
        <f t="shared" si="755"/>
        <v>0</v>
      </c>
      <c r="BS254" s="192">
        <f t="shared" si="756"/>
        <v>0</v>
      </c>
      <c r="BT254" s="192">
        <f t="shared" si="757"/>
        <v>0</v>
      </c>
      <c r="BU254" s="192">
        <f t="shared" si="758"/>
        <v>0</v>
      </c>
      <c r="BV254" s="192">
        <f t="shared" si="759"/>
        <v>0</v>
      </c>
      <c r="BW254" s="192">
        <f t="shared" si="760"/>
        <v>0</v>
      </c>
      <c r="BX254" s="192">
        <f t="shared" si="761"/>
        <v>0</v>
      </c>
      <c r="BY254" s="192">
        <f t="shared" si="762"/>
        <v>0</v>
      </c>
      <c r="BZ254" s="192">
        <f t="shared" si="763"/>
        <v>0</v>
      </c>
      <c r="CA254" s="192">
        <f t="shared" si="764"/>
        <v>0</v>
      </c>
      <c r="CB254" s="192">
        <f t="shared" si="765"/>
        <v>0</v>
      </c>
      <c r="CC254" s="192">
        <f t="shared" si="766"/>
        <v>0</v>
      </c>
      <c r="CD254" s="192">
        <f t="shared" si="767"/>
        <v>0</v>
      </c>
      <c r="CE254" s="192">
        <f t="shared" si="768"/>
        <v>0</v>
      </c>
      <c r="CF254" s="192">
        <f t="shared" si="769"/>
        <v>0</v>
      </c>
      <c r="CG254" s="192">
        <f t="shared" si="770"/>
        <v>0</v>
      </c>
      <c r="CH254" s="192">
        <f t="shared" si="771"/>
        <v>0</v>
      </c>
      <c r="CI254" s="192">
        <f t="shared" si="772"/>
        <v>0</v>
      </c>
      <c r="CJ254" s="192">
        <f t="shared" si="773"/>
        <v>0</v>
      </c>
      <c r="CK254" s="192">
        <f t="shared" si="774"/>
        <v>0</v>
      </c>
      <c r="CL254" s="192">
        <f t="shared" si="775"/>
        <v>0</v>
      </c>
      <c r="CM254" s="192">
        <f t="shared" si="776"/>
        <v>0</v>
      </c>
      <c r="CN254" s="192">
        <f t="shared" si="777"/>
        <v>0</v>
      </c>
      <c r="CO254" s="192">
        <f t="shared" si="778"/>
        <v>0</v>
      </c>
      <c r="CP254" s="192">
        <f t="shared" si="779"/>
        <v>0</v>
      </c>
      <c r="CQ254" s="192">
        <f t="shared" si="780"/>
        <v>0</v>
      </c>
      <c r="CR254" s="192">
        <f t="shared" si="781"/>
        <v>0</v>
      </c>
      <c r="CS254" s="192">
        <f t="shared" si="782"/>
        <v>0</v>
      </c>
      <c r="CT254" s="192">
        <f t="shared" si="783"/>
        <v>0</v>
      </c>
      <c r="CU254" s="192">
        <f t="shared" si="784"/>
        <v>0</v>
      </c>
      <c r="CV254" s="192">
        <f t="shared" si="785"/>
        <v>0</v>
      </c>
      <c r="CW254" s="192">
        <f t="shared" si="786"/>
        <v>0</v>
      </c>
      <c r="CX254" s="192">
        <f t="shared" si="787"/>
        <v>0</v>
      </c>
      <c r="CY254" s="192">
        <f t="shared" si="788"/>
        <v>0</v>
      </c>
      <c r="CZ254" s="192">
        <f t="shared" si="789"/>
        <v>0</v>
      </c>
      <c r="DA254" s="192">
        <f t="shared" si="790"/>
        <v>0</v>
      </c>
      <c r="DB254" s="192">
        <f t="shared" si="791"/>
        <v>0</v>
      </c>
      <c r="DC254" s="192">
        <f t="shared" si="792"/>
        <v>0</v>
      </c>
      <c r="DD254" s="192">
        <f t="shared" si="793"/>
        <v>0</v>
      </c>
      <c r="DE254" s="192">
        <f t="shared" si="794"/>
        <v>0</v>
      </c>
      <c r="DF254" s="192">
        <f t="shared" si="795"/>
        <v>0</v>
      </c>
      <c r="DG254" s="192">
        <f t="shared" si="796"/>
        <v>0</v>
      </c>
      <c r="DH254" s="192">
        <f t="shared" si="797"/>
        <v>0</v>
      </c>
      <c r="DI254" s="192">
        <f t="shared" si="798"/>
        <v>0</v>
      </c>
      <c r="DJ254" s="192">
        <f t="shared" si="799"/>
        <v>0</v>
      </c>
      <c r="DK254" s="192">
        <f t="shared" si="800"/>
        <v>0</v>
      </c>
      <c r="DL254" s="192">
        <f t="shared" si="801"/>
        <v>0</v>
      </c>
      <c r="DM254" s="192">
        <f t="shared" si="802"/>
        <v>0</v>
      </c>
      <c r="DN254" s="192">
        <f t="shared" si="803"/>
        <v>0</v>
      </c>
      <c r="DO254" s="192">
        <f t="shared" si="804"/>
        <v>0</v>
      </c>
      <c r="DP254" s="192">
        <f t="shared" si="805"/>
        <v>0</v>
      </c>
      <c r="DQ254" s="192">
        <f t="shared" si="806"/>
        <v>0</v>
      </c>
      <c r="DR254" s="192">
        <f t="shared" si="807"/>
        <v>0</v>
      </c>
      <c r="DS254" s="192">
        <f t="shared" si="808"/>
        <v>0</v>
      </c>
      <c r="DT254" s="192">
        <f t="shared" si="809"/>
        <v>0</v>
      </c>
      <c r="DU254" s="192">
        <f t="shared" si="810"/>
        <v>0</v>
      </c>
      <c r="DV254" s="193">
        <f t="shared" si="917"/>
        <v>0</v>
      </c>
      <c r="DW254" s="193">
        <f t="shared" si="918"/>
        <v>0</v>
      </c>
      <c r="DX254" s="193">
        <f t="shared" si="919"/>
        <v>0</v>
      </c>
      <c r="DY254" s="193">
        <f t="shared" si="920"/>
        <v>0</v>
      </c>
      <c r="DZ254" s="193">
        <f t="shared" si="921"/>
        <v>0</v>
      </c>
      <c r="EA254" s="192">
        <f t="shared" si="811"/>
        <v>0</v>
      </c>
      <c r="EB254" s="192">
        <f t="shared" si="812"/>
        <v>0</v>
      </c>
      <c r="EC254" s="192">
        <f t="shared" si="813"/>
        <v>0</v>
      </c>
      <c r="ED254" s="192">
        <f t="shared" si="814"/>
        <v>0</v>
      </c>
      <c r="EE254" s="192">
        <f t="shared" si="815"/>
        <v>0</v>
      </c>
      <c r="EF254" s="192">
        <f t="shared" si="816"/>
        <v>0</v>
      </c>
      <c r="EG254" s="192">
        <f t="shared" si="817"/>
        <v>0</v>
      </c>
      <c r="EH254" s="192">
        <f t="shared" si="818"/>
        <v>0</v>
      </c>
      <c r="EI254" s="192">
        <f t="shared" si="819"/>
        <v>0</v>
      </c>
      <c r="EJ254" s="192">
        <f t="shared" si="820"/>
        <v>0</v>
      </c>
      <c r="EK254" s="192">
        <f t="shared" si="821"/>
        <v>0</v>
      </c>
      <c r="EL254" s="192">
        <f t="shared" si="822"/>
        <v>0</v>
      </c>
      <c r="EM254" s="192">
        <f t="shared" si="823"/>
        <v>0</v>
      </c>
      <c r="EN254" s="192">
        <f t="shared" si="824"/>
        <v>0</v>
      </c>
      <c r="EO254" s="192">
        <f t="shared" si="825"/>
        <v>0</v>
      </c>
      <c r="EP254" s="192">
        <f t="shared" si="826"/>
        <v>0</v>
      </c>
      <c r="EQ254" s="192">
        <f t="shared" si="827"/>
        <v>0</v>
      </c>
      <c r="ER254" s="192">
        <f t="shared" si="828"/>
        <v>0</v>
      </c>
      <c r="ES254" s="192">
        <f t="shared" si="829"/>
        <v>0</v>
      </c>
      <c r="ET254" s="192">
        <f t="shared" si="830"/>
        <v>0</v>
      </c>
      <c r="EU254" s="192">
        <f t="shared" si="831"/>
        <v>0</v>
      </c>
      <c r="EV254" s="192">
        <f t="shared" si="832"/>
        <v>0</v>
      </c>
      <c r="EW254" s="192">
        <f t="shared" si="833"/>
        <v>0</v>
      </c>
      <c r="EX254" s="192">
        <f t="shared" si="834"/>
        <v>0</v>
      </c>
      <c r="EY254" s="192">
        <f t="shared" si="835"/>
        <v>0</v>
      </c>
      <c r="EZ254" s="192">
        <f t="shared" si="836"/>
        <v>0</v>
      </c>
      <c r="FA254" s="192">
        <f t="shared" si="837"/>
        <v>0</v>
      </c>
      <c r="FB254" s="192">
        <f t="shared" si="838"/>
        <v>0</v>
      </c>
      <c r="FC254" s="192">
        <f t="shared" si="839"/>
        <v>0</v>
      </c>
      <c r="FD254" s="192">
        <f t="shared" si="840"/>
        <v>0</v>
      </c>
      <c r="FE254" s="192">
        <f t="shared" si="841"/>
        <v>0</v>
      </c>
      <c r="FF254" s="192">
        <f t="shared" si="842"/>
        <v>0</v>
      </c>
      <c r="FG254" s="192">
        <f t="shared" si="843"/>
        <v>0</v>
      </c>
      <c r="FH254" s="192">
        <f t="shared" si="844"/>
        <v>0</v>
      </c>
      <c r="FI254" s="192">
        <f t="shared" si="845"/>
        <v>0</v>
      </c>
      <c r="FJ254" s="192">
        <f t="shared" si="846"/>
        <v>0</v>
      </c>
      <c r="FK254" s="192">
        <f t="shared" si="847"/>
        <v>0</v>
      </c>
      <c r="FL254" s="192">
        <f t="shared" si="848"/>
        <v>0</v>
      </c>
      <c r="FM254" s="192">
        <f t="shared" si="849"/>
        <v>0</v>
      </c>
      <c r="FN254" s="192">
        <f t="shared" si="850"/>
        <v>0</v>
      </c>
      <c r="FO254" s="192">
        <f t="shared" si="851"/>
        <v>0</v>
      </c>
      <c r="FP254" s="192">
        <f t="shared" si="852"/>
        <v>0</v>
      </c>
      <c r="FQ254" s="192">
        <f t="shared" si="853"/>
        <v>0</v>
      </c>
      <c r="FR254" s="192">
        <f t="shared" si="854"/>
        <v>0</v>
      </c>
      <c r="FS254" s="192">
        <f t="shared" si="855"/>
        <v>0</v>
      </c>
      <c r="FT254" s="192">
        <f t="shared" si="856"/>
        <v>0</v>
      </c>
      <c r="FU254" s="192">
        <f t="shared" si="857"/>
        <v>0</v>
      </c>
      <c r="FV254" s="192">
        <f t="shared" si="858"/>
        <v>0</v>
      </c>
      <c r="FW254" s="192">
        <f t="shared" si="859"/>
        <v>0</v>
      </c>
      <c r="FX254" s="192">
        <f t="shared" si="860"/>
        <v>0</v>
      </c>
      <c r="FY254" s="192">
        <f t="shared" si="861"/>
        <v>0</v>
      </c>
      <c r="FZ254" s="192">
        <f t="shared" si="862"/>
        <v>0</v>
      </c>
      <c r="GA254" s="192">
        <f t="shared" si="863"/>
        <v>0</v>
      </c>
      <c r="GB254" s="192">
        <f t="shared" si="864"/>
        <v>0</v>
      </c>
      <c r="GC254" s="192">
        <f t="shared" si="865"/>
        <v>0</v>
      </c>
      <c r="GD254" s="192">
        <f t="shared" si="866"/>
        <v>0</v>
      </c>
      <c r="GE254" s="192">
        <f t="shared" si="867"/>
        <v>0</v>
      </c>
      <c r="GF254" s="192">
        <f t="shared" si="868"/>
        <v>0</v>
      </c>
      <c r="GG254" s="192">
        <f t="shared" si="869"/>
        <v>0</v>
      </c>
      <c r="GH254" s="192">
        <f t="shared" si="870"/>
        <v>0</v>
      </c>
      <c r="GI254" s="192">
        <f t="shared" si="871"/>
        <v>0</v>
      </c>
      <c r="GJ254" s="192">
        <f t="shared" si="872"/>
        <v>0</v>
      </c>
      <c r="GK254" s="192">
        <f t="shared" si="873"/>
        <v>0</v>
      </c>
      <c r="GL254" s="192">
        <f t="shared" si="874"/>
        <v>0</v>
      </c>
      <c r="GM254" s="192">
        <f t="shared" si="875"/>
        <v>0</v>
      </c>
      <c r="GN254" s="192">
        <f t="shared" si="876"/>
        <v>0</v>
      </c>
      <c r="GO254" s="192">
        <f t="shared" si="877"/>
        <v>0</v>
      </c>
      <c r="GP254" s="192">
        <f t="shared" si="878"/>
        <v>0</v>
      </c>
      <c r="GQ254" s="192">
        <f t="shared" si="879"/>
        <v>0</v>
      </c>
      <c r="GR254" s="192">
        <f t="shared" si="880"/>
        <v>0</v>
      </c>
      <c r="GS254" s="192">
        <f t="shared" si="881"/>
        <v>0</v>
      </c>
      <c r="GT254" s="192">
        <f t="shared" si="882"/>
        <v>0</v>
      </c>
      <c r="GU254" s="192">
        <f t="shared" si="883"/>
        <v>0</v>
      </c>
      <c r="GV254" s="192">
        <f t="shared" si="884"/>
        <v>0</v>
      </c>
      <c r="GW254" s="192">
        <f t="shared" si="885"/>
        <v>0</v>
      </c>
      <c r="GX254" s="192">
        <f t="shared" si="886"/>
        <v>0</v>
      </c>
      <c r="GY254" s="192">
        <f t="shared" si="887"/>
        <v>0</v>
      </c>
      <c r="GZ254" s="192">
        <f t="shared" si="888"/>
        <v>0</v>
      </c>
      <c r="HA254" s="192">
        <f t="shared" si="889"/>
        <v>0</v>
      </c>
      <c r="HB254" s="192">
        <f t="shared" si="890"/>
        <v>0</v>
      </c>
      <c r="HC254" s="192">
        <f t="shared" si="891"/>
        <v>0</v>
      </c>
      <c r="HD254" s="192">
        <f t="shared" si="892"/>
        <v>0</v>
      </c>
      <c r="HE254" s="192">
        <f t="shared" si="893"/>
        <v>0</v>
      </c>
      <c r="HF254" s="192">
        <f t="shared" si="894"/>
        <v>0</v>
      </c>
      <c r="HG254" s="192">
        <f t="shared" si="895"/>
        <v>0</v>
      </c>
      <c r="HH254" s="192">
        <f t="shared" si="896"/>
        <v>0</v>
      </c>
      <c r="HI254" s="192">
        <f t="shared" si="897"/>
        <v>0</v>
      </c>
      <c r="HJ254" s="192">
        <f t="shared" si="898"/>
        <v>0</v>
      </c>
      <c r="HK254" s="192">
        <f t="shared" si="899"/>
        <v>0</v>
      </c>
      <c r="HL254" s="192">
        <f t="shared" si="900"/>
        <v>0</v>
      </c>
      <c r="HM254" s="192">
        <f t="shared" si="901"/>
        <v>0</v>
      </c>
      <c r="HN254" s="194">
        <f t="shared" si="922"/>
        <v>0</v>
      </c>
      <c r="HO254" s="194">
        <f t="shared" si="923"/>
        <v>0</v>
      </c>
      <c r="HP254" s="194">
        <f t="shared" si="924"/>
        <v>0</v>
      </c>
      <c r="HQ254" s="194">
        <f t="shared" si="925"/>
        <v>0</v>
      </c>
      <c r="HR254" s="194">
        <f t="shared" si="926"/>
        <v>0</v>
      </c>
      <c r="HS254" s="195" t="str">
        <f t="shared" si="701"/>
        <v/>
      </c>
      <c r="HT254" s="196">
        <f t="shared" si="927"/>
        <v>0</v>
      </c>
      <c r="HU254" s="196">
        <f t="shared" si="928"/>
        <v>0</v>
      </c>
      <c r="HV254" s="197" t="str">
        <f t="shared" si="702"/>
        <v/>
      </c>
      <c r="HW254" s="197" t="str">
        <f t="shared" si="902"/>
        <v/>
      </c>
      <c r="HX254" s="197" t="str">
        <f t="shared" si="903"/>
        <v/>
      </c>
      <c r="HY254" s="195" t="str">
        <f t="shared" si="703"/>
        <v/>
      </c>
      <c r="HZ254" s="30">
        <f t="shared" si="699"/>
        <v>0</v>
      </c>
      <c r="IA254" s="198">
        <f t="shared" si="704"/>
        <v>0</v>
      </c>
      <c r="IB254" s="195"/>
      <c r="IC254" s="195">
        <f t="shared" si="711"/>
        <v>0</v>
      </c>
      <c r="ID254" s="195">
        <f t="shared" si="705"/>
        <v>0</v>
      </c>
      <c r="IE254" s="195">
        <f t="shared" si="904"/>
        <v>0</v>
      </c>
      <c r="IF254" s="195">
        <f t="shared" si="706"/>
        <v>0</v>
      </c>
      <c r="IG254" s="307">
        <f t="shared" si="707"/>
        <v>0</v>
      </c>
      <c r="IH254" s="307">
        <f t="shared" si="708"/>
        <v>0</v>
      </c>
      <c r="II254" s="44">
        <f t="shared" si="709"/>
        <v>0</v>
      </c>
      <c r="IJ254" s="44">
        <f t="shared" si="712"/>
        <v>0</v>
      </c>
      <c r="IK254" s="44">
        <f t="shared" si="713"/>
        <v>0</v>
      </c>
      <c r="IL254" s="44">
        <f t="shared" si="714"/>
        <v>0</v>
      </c>
      <c r="IM254" s="44">
        <f t="shared" si="715"/>
        <v>0</v>
      </c>
      <c r="IN254" s="44">
        <f t="shared" si="716"/>
        <v>0</v>
      </c>
      <c r="IO254" s="44">
        <f t="shared" si="717"/>
        <v>0</v>
      </c>
    </row>
    <row r="255" spans="1:249" ht="18" customHeight="1">
      <c r="A255" s="188">
        <v>249</v>
      </c>
      <c r="B255" s="326"/>
      <c r="C255" s="289"/>
      <c r="D255" s="199"/>
      <c r="E255" s="189"/>
      <c r="F255" s="189"/>
      <c r="G255" s="190"/>
      <c r="H255" s="190"/>
      <c r="I255" s="272"/>
      <c r="J255" s="207"/>
      <c r="K255" s="214" t="str">
        <f t="shared" si="710"/>
        <v/>
      </c>
      <c r="L255" s="200" t="str">
        <f t="shared" si="718"/>
        <v/>
      </c>
      <c r="M255" s="200" t="str">
        <f t="shared" si="719"/>
        <v/>
      </c>
      <c r="N255" s="209" t="str">
        <f t="shared" si="700"/>
        <v/>
      </c>
      <c r="O255" s="208" t="str">
        <f>IFERROR(IF(D255="","",IF(K255="","",IF(I255="","",IF(F255="F",VLOOKUP(K255,F!A:G,2,0),IF(F255="M",VLOOKUP(K255,M!A:G,2,0),""))))),0)</f>
        <v/>
      </c>
      <c r="P255" s="191" t="str">
        <f>IFERROR(IF(D255="","",IF(K255="","",IF(I255="","",IF(F255="F",VLOOKUP(K255,F!A:G,3,0),IF(F255="M",VLOOKUP(K255,M!A:G,3,0),""))))),0)</f>
        <v/>
      </c>
      <c r="Q255" s="191" t="str">
        <f>IFERROR(IF(D255="","",IF(K255="","",IF(I255="","",IF(F255="F",VLOOKUP(K255,F!A:G,4,0),IF(F255="M",VLOOKUP(K255,M!A:G,4,0),""))))),0)</f>
        <v/>
      </c>
      <c r="R255" s="191" t="str">
        <f>IFERROR(IF(D255="","",IF(K255="","",IF(I255="","",IF(F255="F",VLOOKUP(K255,F!A:G,5,0),IF(F255="M",VLOOKUP(K255,M!A:G,5,0),""))))),0)</f>
        <v/>
      </c>
      <c r="S255" s="191" t="str">
        <f>IFERROR(IF(D255="","",IF(K255="","",IF(I255="","",IF(F255="F",VLOOKUP(K255,F!A:G,6,0),IF(F255="M",VLOOKUP(K255,M!A:G,6,0),""))))),0)</f>
        <v/>
      </c>
      <c r="T255" s="191" t="str">
        <f>IFERROR(IF(D255="","",IF(K255="","",IF(I255="","",IF(F255="F",VLOOKUP(K255,F!A:G,7,0),IF(F255="M",VLOOKUP(K255,M!A:G,7,0),""))))),0)</f>
        <v/>
      </c>
      <c r="U255" s="191" t="str">
        <f>IFERROR(IF(D255="","",IF(K255="","",IF(J255="","",IF(F255="F",VLOOKUP(K255,F!A:M,8,0),IF(F255="M",VLOOKUP(K255,M!A:M,8,0),""))))),0)</f>
        <v/>
      </c>
      <c r="V255" s="191" t="str">
        <f>IFERROR(IF(D255="","",IF(K255="","",IF(J255="","",IF(F255="F",VLOOKUP(K255,F!A:M,9,0),IF(F255="M",VLOOKUP(K255,M!A:M,9,0),""))))),0)</f>
        <v/>
      </c>
      <c r="W255" s="191" t="str">
        <f>IFERROR(IF(D255="","",IF(K255="","",IF(J255="","",IF(F255="F",VLOOKUP(K255,F!A:M,10,0),IF(F255="M",VLOOKUP(K255,M!A:M,10,0),""))))),0)</f>
        <v/>
      </c>
      <c r="X255" s="191" t="str">
        <f>IFERROR(IF(D255="","",IF(K255="","",IF(J255="","",IF(F255="F",VLOOKUP(K255,F!A:M,11,0),IF(F255="M",VLOOKUP(K255,M!A:M,11,0),""))))),0)</f>
        <v/>
      </c>
      <c r="Y255" s="191" t="str">
        <f>IFERROR(IF(D255="","",IF(K255="","",IF(J255="","",IF(F255="F",VLOOKUP(K255,F!A:M,12,0),IF(F255="M",VLOOKUP(K255,M!A:M,12,0),""))))),0)</f>
        <v/>
      </c>
      <c r="Z255" s="191" t="str">
        <f>IFERROR(IF(D255="","",IF(K255="","",IF(J255="","",IF(F255="F",VLOOKUP(K255,F!A:M,13,0),IF(F255="M",VLOOKUP(K255,M!A:M,13,0),""))))),0)</f>
        <v/>
      </c>
      <c r="AA255" s="191" t="str">
        <f>IFERROR(IF(D255="","",IF(F255="","",IF(J255="","",IF(K255="","",IF(AND(K255&gt;23,K255&lt;=60),IF(F255="F",VLOOKUP(MROUND(HZ255,0.5),'F-Weight for Length'!K:S,2,0),VLOOKUP(MROUND(HZ255,0.5),'M-Weight for Length'!K:S,2,0)),IF(K255&gt;60,IF(F255="F",VLOOKUP(K255,'F-Weight for Length'!U:AC,2,0),VLOOKUP(K255,'M-Weight for Length'!U:AC,2,0)),IF(F255="F",VLOOKUP(MROUND(HZ255,0.5),'F-Weight for Length'!A:I,2,0),VLOOKUP(MROUND(HZ255,0.5),'M-Weight for Length'!A:I,2,0)))))))),0)</f>
        <v/>
      </c>
      <c r="AB255" s="191" t="str">
        <f>IFERROR(IF(D255="","",IF(F255="","",IF(J255="","",IF(K255="","",IF(AND(K255&gt;23,K255&lt;=60),IF(F255="F",VLOOKUP(MROUND(HZ255,0.5),'F-Weight for Length'!K:S,3,0),VLOOKUP(MROUND(HZ255,0.5),'M-Weight for Length'!K:S,3,0)),IF(K255&gt;60,IF(F255="F",VLOOKUP(K255,'F-Weight for Length'!U:AC,3,0),VLOOKUP(K255,'M-Weight for Length'!U:AC,3,0)),IF(F255="F",VLOOKUP(MROUND(HZ255,0.5),'F-Weight for Length'!A:I,3,0),VLOOKUP(MROUND(HZ255,0.5),'M-Weight for Length'!A:I,3,0)))))))),0)</f>
        <v/>
      </c>
      <c r="AC255" s="191" t="str">
        <f>IFERROR(IF(D255="","",IF(F255="","",IF(J255="","",IF(K255="","",IF(AND(K255&gt;23,K255&lt;=60),IF(F255="F",VLOOKUP(MROUND(HZ255,0.5),'F-Weight for Length'!K:S,4,0),VLOOKUP(MROUND(HZ255,0.5),'M-Weight for Length'!K:S,4,0)),IF(K255&gt;60,IF(F255="F",VLOOKUP(K255,'F-Weight for Length'!U:AC,4,0),VLOOKUP(K255,'M-Weight for Length'!U:AC,4,0)),IF(F255="F",VLOOKUP(MROUND(HZ255,0.5),'F-Weight for Length'!A:I,4,0),VLOOKUP(MROUND(HZ255,0.5),'M-Weight for Length'!A:I,4,0)))))))),0)</f>
        <v/>
      </c>
      <c r="AD255" s="191" t="str">
        <f>IFERROR(IF(D255="","",IF(F255="","",IF(J255="","",IF(K255="","",IF(AND(K255&gt;23,K255&lt;=60),IF(F255="F",VLOOKUP(MROUND(HZ255,0.5),'F-Weight for Length'!K:S,5,0),VLOOKUP(MROUND(HZ255,0.5),'M-Weight for Length'!K:S,5,0)),IF(K255&gt;60,IF(F255="F",VLOOKUP(K255,'F-Weight for Length'!U:AC,5,0),VLOOKUP(K255,'M-Weight for Length'!U:AC,5,0)),IF(F255="F",VLOOKUP(MROUND(HZ255,0.5),'F-Weight for Length'!A:I,5,0),VLOOKUP(MROUND(HZ255,0.5),'M-Weight for Length'!A:I,5,0)))))))),0)</f>
        <v/>
      </c>
      <c r="AE255" s="191" t="str">
        <f>IFERROR(IF(D255="","",IF(F255="","",IF(J255="","",IF(K255="","",IF(AND(K255&gt;23,K255&lt;=60),IF(F255="F",VLOOKUP(MROUND(HZ255,0.5),'F-Weight for Length'!K:S,6,0),VLOOKUP(MROUND(HZ255,0.5),'M-Weight for Length'!K:S,6,0)),IF(K255&gt;60,IF(F255="F",VLOOKUP(K255,'F-Weight for Length'!U:AC,6,0),VLOOKUP(K255,'M-Weight for Length'!U:AC,6,0)),IF(F255="F",VLOOKUP(MROUND(HZ255,0.5),'F-Weight for Length'!A:I,6,0),VLOOKUP(MROUND(HZ255,0.5),'M-Weight for Length'!A:I,6,0)))))))),0)</f>
        <v/>
      </c>
      <c r="AF255" s="191" t="str">
        <f>IFERROR(IF(D255="","",IF(F255="","",IF(J255="","",IF(K255="","",IF(AND(K255&gt;23,K255&lt;=60),IF(F255="F",VLOOKUP(MROUND(HZ255,0.5),'F-Weight for Length'!K:S,7,0),VLOOKUP(MROUND(HZ255,0.5),'M-Weight for Length'!K:S,7,0)),IF(K255&gt;60,IF(F255="F",VLOOKUP(K255,'F-Weight for Length'!U:AC,7,0),VLOOKUP(K255,'M-Weight for Length'!U:AC,7,0)),IF(F255="F",VLOOKUP(MROUND(HZ255,0.5),'F-Weight for Length'!A:I,7,0),VLOOKUP(MROUND(HZ255,0.5),'M-Weight for Length'!A:I,7,0)))))))),0)</f>
        <v/>
      </c>
      <c r="AG255" s="191" t="str">
        <f>IFERROR(IF(D255="","",IF(F255="","",IF(J255="","",IF(K255="","",IF(AND(K255&gt;23,K255&lt;=60),IF(F255="F",VLOOKUP(MROUND(HZ255,0.5),'F-Weight for Length'!K:S,8,0),VLOOKUP(MROUND(HZ255,0.5),'M-Weight for Length'!K:S,8,0)),IF(K255&gt;60,IF(F255="F",VLOOKUP(K255,'F-Weight for Length'!U:AC,8,0),VLOOKUP(K255,'M-Weight for Length'!U:AC,8,0)),IF(F255="F",VLOOKUP(MROUND(HZ255,0.5),'F-Weight for Length'!A:I,8,0),VLOOKUP(MROUND(HZ255,0.5),'M-Weight for Length'!A:I,8,0)))))))),0)</f>
        <v/>
      </c>
      <c r="AH255" s="191" t="str">
        <f>IFERROR(IF(D255="","",IF(F255="","",IF(J255="","",IF(K255="","",IF(AND(K255&gt;23,K255&lt;=60),IF(F255="F",VLOOKUP(MROUND(HZ255,0.5),'F-Weight for Length'!K:S,9,0),VLOOKUP(MROUND(HZ255,0.5),'M-Weight for Length'!K:S,9,0)),IF(K255&gt;60,IF(F255="F",VLOOKUP(K255,'F-Weight for Length'!U:AC,9,0),VLOOKUP(K255,'M-Weight for Length'!U:AC,9,0)),IF(F255="F",VLOOKUP(MROUND(HZ255,0.5),'F-Weight for Length'!A:I,9,0),VLOOKUP(MROUND(HZ255,0.5),'M-Weight for Length'!A:I,9,0)))))))),0)</f>
        <v/>
      </c>
      <c r="AI255" s="192">
        <f t="shared" si="720"/>
        <v>0</v>
      </c>
      <c r="AJ255" s="192">
        <f t="shared" si="721"/>
        <v>0</v>
      </c>
      <c r="AK255" s="192">
        <f t="shared" si="722"/>
        <v>0</v>
      </c>
      <c r="AL255" s="192">
        <f t="shared" si="723"/>
        <v>0</v>
      </c>
      <c r="AM255" s="192">
        <f t="shared" si="724"/>
        <v>0</v>
      </c>
      <c r="AN255" s="192">
        <f t="shared" si="725"/>
        <v>0</v>
      </c>
      <c r="AO255" s="192">
        <f t="shared" si="726"/>
        <v>0</v>
      </c>
      <c r="AP255" s="192">
        <f t="shared" si="727"/>
        <v>0</v>
      </c>
      <c r="AQ255" s="192">
        <f t="shared" si="728"/>
        <v>0</v>
      </c>
      <c r="AR255" s="192">
        <f t="shared" si="729"/>
        <v>0</v>
      </c>
      <c r="AS255" s="192">
        <f t="shared" si="730"/>
        <v>0</v>
      </c>
      <c r="AT255" s="192">
        <f t="shared" si="731"/>
        <v>0</v>
      </c>
      <c r="AU255" s="192">
        <f t="shared" si="732"/>
        <v>0</v>
      </c>
      <c r="AV255" s="192">
        <f t="shared" si="733"/>
        <v>0</v>
      </c>
      <c r="AW255" s="192">
        <f t="shared" si="734"/>
        <v>0</v>
      </c>
      <c r="AX255" s="192">
        <f t="shared" si="735"/>
        <v>0</v>
      </c>
      <c r="AY255" s="192">
        <f t="shared" si="736"/>
        <v>0</v>
      </c>
      <c r="AZ255" s="192">
        <f t="shared" si="737"/>
        <v>0</v>
      </c>
      <c r="BA255" s="192">
        <f t="shared" si="738"/>
        <v>0</v>
      </c>
      <c r="BB255" s="192">
        <f t="shared" si="739"/>
        <v>0</v>
      </c>
      <c r="BC255" s="192">
        <f t="shared" si="740"/>
        <v>0</v>
      </c>
      <c r="BD255" s="192">
        <f t="shared" si="741"/>
        <v>0</v>
      </c>
      <c r="BE255" s="192">
        <f t="shared" si="742"/>
        <v>0</v>
      </c>
      <c r="BF255" s="192">
        <f t="shared" si="743"/>
        <v>0</v>
      </c>
      <c r="BG255" s="192">
        <f t="shared" si="744"/>
        <v>0</v>
      </c>
      <c r="BH255" s="192">
        <f t="shared" si="745"/>
        <v>0</v>
      </c>
      <c r="BI255" s="192">
        <f t="shared" si="746"/>
        <v>0</v>
      </c>
      <c r="BJ255" s="192">
        <f t="shared" si="747"/>
        <v>0</v>
      </c>
      <c r="BK255" s="192">
        <f t="shared" si="748"/>
        <v>0</v>
      </c>
      <c r="BL255" s="192">
        <f t="shared" si="749"/>
        <v>0</v>
      </c>
      <c r="BM255" s="192">
        <f t="shared" si="750"/>
        <v>0</v>
      </c>
      <c r="BN255" s="192">
        <f t="shared" si="751"/>
        <v>0</v>
      </c>
      <c r="BO255" s="192">
        <f t="shared" si="752"/>
        <v>0</v>
      </c>
      <c r="BP255" s="192">
        <f t="shared" si="753"/>
        <v>0</v>
      </c>
      <c r="BQ255" s="192">
        <f t="shared" si="754"/>
        <v>0</v>
      </c>
      <c r="BR255" s="192">
        <f t="shared" si="755"/>
        <v>0</v>
      </c>
      <c r="BS255" s="192">
        <f t="shared" si="756"/>
        <v>0</v>
      </c>
      <c r="BT255" s="192">
        <f t="shared" si="757"/>
        <v>0</v>
      </c>
      <c r="BU255" s="192">
        <f t="shared" si="758"/>
        <v>0</v>
      </c>
      <c r="BV255" s="192">
        <f t="shared" si="759"/>
        <v>0</v>
      </c>
      <c r="BW255" s="192">
        <f t="shared" si="760"/>
        <v>0</v>
      </c>
      <c r="BX255" s="192">
        <f t="shared" si="761"/>
        <v>0</v>
      </c>
      <c r="BY255" s="192">
        <f t="shared" si="762"/>
        <v>0</v>
      </c>
      <c r="BZ255" s="192">
        <f t="shared" si="763"/>
        <v>0</v>
      </c>
      <c r="CA255" s="192">
        <f t="shared" si="764"/>
        <v>0</v>
      </c>
      <c r="CB255" s="192">
        <f t="shared" si="765"/>
        <v>0</v>
      </c>
      <c r="CC255" s="192">
        <f t="shared" si="766"/>
        <v>0</v>
      </c>
      <c r="CD255" s="192">
        <f t="shared" si="767"/>
        <v>0</v>
      </c>
      <c r="CE255" s="192">
        <f t="shared" si="768"/>
        <v>0</v>
      </c>
      <c r="CF255" s="192">
        <f t="shared" si="769"/>
        <v>0</v>
      </c>
      <c r="CG255" s="192">
        <f t="shared" si="770"/>
        <v>0</v>
      </c>
      <c r="CH255" s="192">
        <f t="shared" si="771"/>
        <v>0</v>
      </c>
      <c r="CI255" s="192">
        <f t="shared" si="772"/>
        <v>0</v>
      </c>
      <c r="CJ255" s="192">
        <f t="shared" si="773"/>
        <v>0</v>
      </c>
      <c r="CK255" s="192">
        <f t="shared" si="774"/>
        <v>0</v>
      </c>
      <c r="CL255" s="192">
        <f t="shared" si="775"/>
        <v>0</v>
      </c>
      <c r="CM255" s="192">
        <f t="shared" si="776"/>
        <v>0</v>
      </c>
      <c r="CN255" s="192">
        <f t="shared" si="777"/>
        <v>0</v>
      </c>
      <c r="CO255" s="192">
        <f t="shared" si="778"/>
        <v>0</v>
      </c>
      <c r="CP255" s="192">
        <f t="shared" si="779"/>
        <v>0</v>
      </c>
      <c r="CQ255" s="192">
        <f t="shared" si="780"/>
        <v>0</v>
      </c>
      <c r="CR255" s="192">
        <f t="shared" si="781"/>
        <v>0</v>
      </c>
      <c r="CS255" s="192">
        <f t="shared" si="782"/>
        <v>0</v>
      </c>
      <c r="CT255" s="192">
        <f t="shared" si="783"/>
        <v>0</v>
      </c>
      <c r="CU255" s="192">
        <f t="shared" si="784"/>
        <v>0</v>
      </c>
      <c r="CV255" s="192">
        <f t="shared" si="785"/>
        <v>0</v>
      </c>
      <c r="CW255" s="192">
        <f t="shared" si="786"/>
        <v>0</v>
      </c>
      <c r="CX255" s="192">
        <f t="shared" si="787"/>
        <v>0</v>
      </c>
      <c r="CY255" s="192">
        <f t="shared" si="788"/>
        <v>0</v>
      </c>
      <c r="CZ255" s="192">
        <f t="shared" si="789"/>
        <v>0</v>
      </c>
      <c r="DA255" s="192">
        <f t="shared" si="790"/>
        <v>0</v>
      </c>
      <c r="DB255" s="192">
        <f t="shared" si="791"/>
        <v>0</v>
      </c>
      <c r="DC255" s="192">
        <f t="shared" si="792"/>
        <v>0</v>
      </c>
      <c r="DD255" s="192">
        <f t="shared" si="793"/>
        <v>0</v>
      </c>
      <c r="DE255" s="192">
        <f t="shared" si="794"/>
        <v>0</v>
      </c>
      <c r="DF255" s="192">
        <f t="shared" si="795"/>
        <v>0</v>
      </c>
      <c r="DG255" s="192">
        <f t="shared" si="796"/>
        <v>0</v>
      </c>
      <c r="DH255" s="192">
        <f t="shared" si="797"/>
        <v>0</v>
      </c>
      <c r="DI255" s="192">
        <f t="shared" si="798"/>
        <v>0</v>
      </c>
      <c r="DJ255" s="192">
        <f t="shared" si="799"/>
        <v>0</v>
      </c>
      <c r="DK255" s="192">
        <f t="shared" si="800"/>
        <v>0</v>
      </c>
      <c r="DL255" s="192">
        <f t="shared" si="801"/>
        <v>0</v>
      </c>
      <c r="DM255" s="192">
        <f t="shared" si="802"/>
        <v>0</v>
      </c>
      <c r="DN255" s="192">
        <f t="shared" si="803"/>
        <v>0</v>
      </c>
      <c r="DO255" s="192">
        <f t="shared" si="804"/>
        <v>0</v>
      </c>
      <c r="DP255" s="192">
        <f t="shared" si="805"/>
        <v>0</v>
      </c>
      <c r="DQ255" s="192">
        <f t="shared" si="806"/>
        <v>0</v>
      </c>
      <c r="DR255" s="192">
        <f t="shared" si="807"/>
        <v>0</v>
      </c>
      <c r="DS255" s="192">
        <f t="shared" si="808"/>
        <v>0</v>
      </c>
      <c r="DT255" s="192">
        <f t="shared" si="809"/>
        <v>0</v>
      </c>
      <c r="DU255" s="192">
        <f t="shared" si="810"/>
        <v>0</v>
      </c>
      <c r="DV255" s="193">
        <f t="shared" si="917"/>
        <v>0</v>
      </c>
      <c r="DW255" s="193">
        <f t="shared" si="918"/>
        <v>0</v>
      </c>
      <c r="DX255" s="193">
        <f t="shared" si="919"/>
        <v>0</v>
      </c>
      <c r="DY255" s="193">
        <f t="shared" si="920"/>
        <v>0</v>
      </c>
      <c r="DZ255" s="193">
        <f t="shared" si="921"/>
        <v>0</v>
      </c>
      <c r="EA255" s="192">
        <f t="shared" si="811"/>
        <v>0</v>
      </c>
      <c r="EB255" s="192">
        <f t="shared" si="812"/>
        <v>0</v>
      </c>
      <c r="EC255" s="192">
        <f t="shared" si="813"/>
        <v>0</v>
      </c>
      <c r="ED255" s="192">
        <f t="shared" si="814"/>
        <v>0</v>
      </c>
      <c r="EE255" s="192">
        <f t="shared" si="815"/>
        <v>0</v>
      </c>
      <c r="EF255" s="192">
        <f t="shared" si="816"/>
        <v>0</v>
      </c>
      <c r="EG255" s="192">
        <f t="shared" si="817"/>
        <v>0</v>
      </c>
      <c r="EH255" s="192">
        <f t="shared" si="818"/>
        <v>0</v>
      </c>
      <c r="EI255" s="192">
        <f t="shared" si="819"/>
        <v>0</v>
      </c>
      <c r="EJ255" s="192">
        <f t="shared" si="820"/>
        <v>0</v>
      </c>
      <c r="EK255" s="192">
        <f t="shared" si="821"/>
        <v>0</v>
      </c>
      <c r="EL255" s="192">
        <f t="shared" si="822"/>
        <v>0</v>
      </c>
      <c r="EM255" s="192">
        <f t="shared" si="823"/>
        <v>0</v>
      </c>
      <c r="EN255" s="192">
        <f t="shared" si="824"/>
        <v>0</v>
      </c>
      <c r="EO255" s="192">
        <f t="shared" si="825"/>
        <v>0</v>
      </c>
      <c r="EP255" s="192">
        <f t="shared" si="826"/>
        <v>0</v>
      </c>
      <c r="EQ255" s="192">
        <f t="shared" si="827"/>
        <v>0</v>
      </c>
      <c r="ER255" s="192">
        <f t="shared" si="828"/>
        <v>0</v>
      </c>
      <c r="ES255" s="192">
        <f t="shared" si="829"/>
        <v>0</v>
      </c>
      <c r="ET255" s="192">
        <f t="shared" si="830"/>
        <v>0</v>
      </c>
      <c r="EU255" s="192">
        <f t="shared" si="831"/>
        <v>0</v>
      </c>
      <c r="EV255" s="192">
        <f t="shared" si="832"/>
        <v>0</v>
      </c>
      <c r="EW255" s="192">
        <f t="shared" si="833"/>
        <v>0</v>
      </c>
      <c r="EX255" s="192">
        <f t="shared" si="834"/>
        <v>0</v>
      </c>
      <c r="EY255" s="192">
        <f t="shared" si="835"/>
        <v>0</v>
      </c>
      <c r="EZ255" s="192">
        <f t="shared" si="836"/>
        <v>0</v>
      </c>
      <c r="FA255" s="192">
        <f t="shared" si="837"/>
        <v>0</v>
      </c>
      <c r="FB255" s="192">
        <f t="shared" si="838"/>
        <v>0</v>
      </c>
      <c r="FC255" s="192">
        <f t="shared" si="839"/>
        <v>0</v>
      </c>
      <c r="FD255" s="192">
        <f t="shared" si="840"/>
        <v>0</v>
      </c>
      <c r="FE255" s="192">
        <f t="shared" si="841"/>
        <v>0</v>
      </c>
      <c r="FF255" s="192">
        <f t="shared" si="842"/>
        <v>0</v>
      </c>
      <c r="FG255" s="192">
        <f t="shared" si="843"/>
        <v>0</v>
      </c>
      <c r="FH255" s="192">
        <f t="shared" si="844"/>
        <v>0</v>
      </c>
      <c r="FI255" s="192">
        <f t="shared" si="845"/>
        <v>0</v>
      </c>
      <c r="FJ255" s="192">
        <f t="shared" si="846"/>
        <v>0</v>
      </c>
      <c r="FK255" s="192">
        <f t="shared" si="847"/>
        <v>0</v>
      </c>
      <c r="FL255" s="192">
        <f t="shared" si="848"/>
        <v>0</v>
      </c>
      <c r="FM255" s="192">
        <f t="shared" si="849"/>
        <v>0</v>
      </c>
      <c r="FN255" s="192">
        <f t="shared" si="850"/>
        <v>0</v>
      </c>
      <c r="FO255" s="192">
        <f t="shared" si="851"/>
        <v>0</v>
      </c>
      <c r="FP255" s="192">
        <f t="shared" si="852"/>
        <v>0</v>
      </c>
      <c r="FQ255" s="192">
        <f t="shared" si="853"/>
        <v>0</v>
      </c>
      <c r="FR255" s="192">
        <f t="shared" si="854"/>
        <v>0</v>
      </c>
      <c r="FS255" s="192">
        <f t="shared" si="855"/>
        <v>0</v>
      </c>
      <c r="FT255" s="192">
        <f t="shared" si="856"/>
        <v>0</v>
      </c>
      <c r="FU255" s="192">
        <f t="shared" si="857"/>
        <v>0</v>
      </c>
      <c r="FV255" s="192">
        <f t="shared" si="858"/>
        <v>0</v>
      </c>
      <c r="FW255" s="192">
        <f t="shared" si="859"/>
        <v>0</v>
      </c>
      <c r="FX255" s="192">
        <f t="shared" si="860"/>
        <v>0</v>
      </c>
      <c r="FY255" s="192">
        <f t="shared" si="861"/>
        <v>0</v>
      </c>
      <c r="FZ255" s="192">
        <f t="shared" si="862"/>
        <v>0</v>
      </c>
      <c r="GA255" s="192">
        <f t="shared" si="863"/>
        <v>0</v>
      </c>
      <c r="GB255" s="192">
        <f t="shared" si="864"/>
        <v>0</v>
      </c>
      <c r="GC255" s="192">
        <f t="shared" si="865"/>
        <v>0</v>
      </c>
      <c r="GD255" s="192">
        <f t="shared" si="866"/>
        <v>0</v>
      </c>
      <c r="GE255" s="192">
        <f t="shared" si="867"/>
        <v>0</v>
      </c>
      <c r="GF255" s="192">
        <f t="shared" si="868"/>
        <v>0</v>
      </c>
      <c r="GG255" s="192">
        <f t="shared" si="869"/>
        <v>0</v>
      </c>
      <c r="GH255" s="192">
        <f t="shared" si="870"/>
        <v>0</v>
      </c>
      <c r="GI255" s="192">
        <f t="shared" si="871"/>
        <v>0</v>
      </c>
      <c r="GJ255" s="192">
        <f t="shared" si="872"/>
        <v>0</v>
      </c>
      <c r="GK255" s="192">
        <f t="shared" si="873"/>
        <v>0</v>
      </c>
      <c r="GL255" s="192">
        <f t="shared" si="874"/>
        <v>0</v>
      </c>
      <c r="GM255" s="192">
        <f t="shared" si="875"/>
        <v>0</v>
      </c>
      <c r="GN255" s="192">
        <f t="shared" si="876"/>
        <v>0</v>
      </c>
      <c r="GO255" s="192">
        <f t="shared" si="877"/>
        <v>0</v>
      </c>
      <c r="GP255" s="192">
        <f t="shared" si="878"/>
        <v>0</v>
      </c>
      <c r="GQ255" s="192">
        <f t="shared" si="879"/>
        <v>0</v>
      </c>
      <c r="GR255" s="192">
        <f t="shared" si="880"/>
        <v>0</v>
      </c>
      <c r="GS255" s="192">
        <f t="shared" si="881"/>
        <v>0</v>
      </c>
      <c r="GT255" s="192">
        <f t="shared" si="882"/>
        <v>0</v>
      </c>
      <c r="GU255" s="192">
        <f t="shared" si="883"/>
        <v>0</v>
      </c>
      <c r="GV255" s="192">
        <f t="shared" si="884"/>
        <v>0</v>
      </c>
      <c r="GW255" s="192">
        <f t="shared" si="885"/>
        <v>0</v>
      </c>
      <c r="GX255" s="192">
        <f t="shared" si="886"/>
        <v>0</v>
      </c>
      <c r="GY255" s="192">
        <f t="shared" si="887"/>
        <v>0</v>
      </c>
      <c r="GZ255" s="192">
        <f t="shared" si="888"/>
        <v>0</v>
      </c>
      <c r="HA255" s="192">
        <f t="shared" si="889"/>
        <v>0</v>
      </c>
      <c r="HB255" s="192">
        <f t="shared" si="890"/>
        <v>0</v>
      </c>
      <c r="HC255" s="192">
        <f t="shared" si="891"/>
        <v>0</v>
      </c>
      <c r="HD255" s="192">
        <f t="shared" si="892"/>
        <v>0</v>
      </c>
      <c r="HE255" s="192">
        <f t="shared" si="893"/>
        <v>0</v>
      </c>
      <c r="HF255" s="192">
        <f t="shared" si="894"/>
        <v>0</v>
      </c>
      <c r="HG255" s="192">
        <f t="shared" si="895"/>
        <v>0</v>
      </c>
      <c r="HH255" s="192">
        <f t="shared" si="896"/>
        <v>0</v>
      </c>
      <c r="HI255" s="192">
        <f t="shared" si="897"/>
        <v>0</v>
      </c>
      <c r="HJ255" s="192">
        <f t="shared" si="898"/>
        <v>0</v>
      </c>
      <c r="HK255" s="192">
        <f t="shared" si="899"/>
        <v>0</v>
      </c>
      <c r="HL255" s="192">
        <f t="shared" si="900"/>
        <v>0</v>
      </c>
      <c r="HM255" s="192">
        <f t="shared" si="901"/>
        <v>0</v>
      </c>
      <c r="HN255" s="194">
        <f t="shared" si="922"/>
        <v>0</v>
      </c>
      <c r="HO255" s="194">
        <f t="shared" si="923"/>
        <v>0</v>
      </c>
      <c r="HP255" s="194">
        <f t="shared" si="924"/>
        <v>0</v>
      </c>
      <c r="HQ255" s="194">
        <f t="shared" si="925"/>
        <v>0</v>
      </c>
      <c r="HR255" s="194">
        <f t="shared" si="926"/>
        <v>0</v>
      </c>
      <c r="HS255" s="195" t="str">
        <f t="shared" si="701"/>
        <v/>
      </c>
      <c r="HT255" s="196">
        <f t="shared" si="927"/>
        <v>0</v>
      </c>
      <c r="HU255" s="196">
        <f t="shared" si="928"/>
        <v>0</v>
      </c>
      <c r="HV255" s="197" t="str">
        <f t="shared" si="702"/>
        <v/>
      </c>
      <c r="HW255" s="197" t="str">
        <f t="shared" si="902"/>
        <v/>
      </c>
      <c r="HX255" s="197" t="str">
        <f t="shared" si="903"/>
        <v/>
      </c>
      <c r="HY255" s="195" t="str">
        <f t="shared" si="703"/>
        <v/>
      </c>
      <c r="HZ255" s="30">
        <f t="shared" si="699"/>
        <v>0</v>
      </c>
      <c r="IA255" s="198">
        <f t="shared" si="704"/>
        <v>0</v>
      </c>
      <c r="IB255" s="195"/>
      <c r="IC255" s="195">
        <f t="shared" si="711"/>
        <v>0</v>
      </c>
      <c r="ID255" s="195">
        <f t="shared" si="705"/>
        <v>0</v>
      </c>
      <c r="IE255" s="195">
        <f t="shared" si="904"/>
        <v>0</v>
      </c>
      <c r="IF255" s="195">
        <f t="shared" si="706"/>
        <v>0</v>
      </c>
      <c r="IG255" s="307">
        <f t="shared" si="707"/>
        <v>0</v>
      </c>
      <c r="IH255" s="307">
        <f t="shared" si="708"/>
        <v>0</v>
      </c>
      <c r="II255" s="44">
        <f t="shared" si="709"/>
        <v>0</v>
      </c>
      <c r="IJ255" s="44">
        <f t="shared" si="712"/>
        <v>0</v>
      </c>
      <c r="IK255" s="44">
        <f t="shared" si="713"/>
        <v>0</v>
      </c>
      <c r="IL255" s="44">
        <f t="shared" si="714"/>
        <v>0</v>
      </c>
      <c r="IM255" s="44">
        <f t="shared" si="715"/>
        <v>0</v>
      </c>
      <c r="IN255" s="44">
        <f t="shared" si="716"/>
        <v>0</v>
      </c>
      <c r="IO255" s="44">
        <f t="shared" si="717"/>
        <v>0</v>
      </c>
    </row>
    <row r="256" spans="1:249" ht="18" customHeight="1">
      <c r="A256" s="188">
        <v>250</v>
      </c>
      <c r="B256" s="326"/>
      <c r="C256" s="289"/>
      <c r="D256" s="199"/>
      <c r="E256" s="189"/>
      <c r="F256" s="189"/>
      <c r="G256" s="190"/>
      <c r="H256" s="190"/>
      <c r="I256" s="272"/>
      <c r="J256" s="207"/>
      <c r="K256" s="214" t="str">
        <f t="shared" si="710"/>
        <v/>
      </c>
      <c r="L256" s="200" t="str">
        <f t="shared" si="718"/>
        <v/>
      </c>
      <c r="M256" s="200" t="str">
        <f t="shared" si="719"/>
        <v/>
      </c>
      <c r="N256" s="209" t="str">
        <f t="shared" si="700"/>
        <v/>
      </c>
      <c r="O256" s="208" t="str">
        <f>IFERROR(IF(D256="","",IF(K256="","",IF(I256="","",IF(F256="F",VLOOKUP(K256,F!A:G,2,0),IF(F256="M",VLOOKUP(K256,M!A:G,2,0),""))))),0)</f>
        <v/>
      </c>
      <c r="P256" s="191" t="str">
        <f>IFERROR(IF(D256="","",IF(K256="","",IF(I256="","",IF(F256="F",VLOOKUP(K256,F!A:G,3,0),IF(F256="M",VLOOKUP(K256,M!A:G,3,0),""))))),0)</f>
        <v/>
      </c>
      <c r="Q256" s="191" t="str">
        <f>IFERROR(IF(D256="","",IF(K256="","",IF(I256="","",IF(F256="F",VLOOKUP(K256,F!A:G,4,0),IF(F256="M",VLOOKUP(K256,M!A:G,4,0),""))))),0)</f>
        <v/>
      </c>
      <c r="R256" s="191" t="str">
        <f>IFERROR(IF(D256="","",IF(K256="","",IF(I256="","",IF(F256="F",VLOOKUP(K256,F!A:G,5,0),IF(F256="M",VLOOKUP(K256,M!A:G,5,0),""))))),0)</f>
        <v/>
      </c>
      <c r="S256" s="191" t="str">
        <f>IFERROR(IF(D256="","",IF(K256="","",IF(I256="","",IF(F256="F",VLOOKUP(K256,F!A:G,6,0),IF(F256="M",VLOOKUP(K256,M!A:G,6,0),""))))),0)</f>
        <v/>
      </c>
      <c r="T256" s="191" t="str">
        <f>IFERROR(IF(D256="","",IF(K256="","",IF(I256="","",IF(F256="F",VLOOKUP(K256,F!A:G,7,0),IF(F256="M",VLOOKUP(K256,M!A:G,7,0),""))))),0)</f>
        <v/>
      </c>
      <c r="U256" s="191" t="str">
        <f>IFERROR(IF(D256="","",IF(K256="","",IF(J256="","",IF(F256="F",VLOOKUP(K256,F!A:M,8,0),IF(F256="M",VLOOKUP(K256,M!A:M,8,0),""))))),0)</f>
        <v/>
      </c>
      <c r="V256" s="191" t="str">
        <f>IFERROR(IF(D256="","",IF(K256="","",IF(J256="","",IF(F256="F",VLOOKUP(K256,F!A:M,9,0),IF(F256="M",VLOOKUP(K256,M!A:M,9,0),""))))),0)</f>
        <v/>
      </c>
      <c r="W256" s="191" t="str">
        <f>IFERROR(IF(D256="","",IF(K256="","",IF(J256="","",IF(F256="F",VLOOKUP(K256,F!A:M,10,0),IF(F256="M",VLOOKUP(K256,M!A:M,10,0),""))))),0)</f>
        <v/>
      </c>
      <c r="X256" s="191" t="str">
        <f>IFERROR(IF(D256="","",IF(K256="","",IF(J256="","",IF(F256="F",VLOOKUP(K256,F!A:M,11,0),IF(F256="M",VLOOKUP(K256,M!A:M,11,0),""))))),0)</f>
        <v/>
      </c>
      <c r="Y256" s="191" t="str">
        <f>IFERROR(IF(D256="","",IF(K256="","",IF(J256="","",IF(F256="F",VLOOKUP(K256,F!A:M,12,0),IF(F256="M",VLOOKUP(K256,M!A:M,12,0),""))))),0)</f>
        <v/>
      </c>
      <c r="Z256" s="191" t="str">
        <f>IFERROR(IF(D256="","",IF(K256="","",IF(J256="","",IF(F256="F",VLOOKUP(K256,F!A:M,13,0),IF(F256="M",VLOOKUP(K256,M!A:M,13,0),""))))),0)</f>
        <v/>
      </c>
      <c r="AA256" s="191" t="str">
        <f>IFERROR(IF(D256="","",IF(F256="","",IF(J256="","",IF(K256="","",IF(AND(K256&gt;23,K256&lt;=60),IF(F256="F",VLOOKUP(MROUND(HZ256,0.5),'F-Weight for Length'!K:S,2,0),VLOOKUP(MROUND(HZ256,0.5),'M-Weight for Length'!K:S,2,0)),IF(K256&gt;60,IF(F256="F",VLOOKUP(K256,'F-Weight for Length'!U:AC,2,0),VLOOKUP(K256,'M-Weight for Length'!U:AC,2,0)),IF(F256="F",VLOOKUP(MROUND(HZ256,0.5),'F-Weight for Length'!A:I,2,0),VLOOKUP(MROUND(HZ256,0.5),'M-Weight for Length'!A:I,2,0)))))))),0)</f>
        <v/>
      </c>
      <c r="AB256" s="191" t="str">
        <f>IFERROR(IF(D256="","",IF(F256="","",IF(J256="","",IF(K256="","",IF(AND(K256&gt;23,K256&lt;=60),IF(F256="F",VLOOKUP(MROUND(HZ256,0.5),'F-Weight for Length'!K:S,3,0),VLOOKUP(MROUND(HZ256,0.5),'M-Weight for Length'!K:S,3,0)),IF(K256&gt;60,IF(F256="F",VLOOKUP(K256,'F-Weight for Length'!U:AC,3,0),VLOOKUP(K256,'M-Weight for Length'!U:AC,3,0)),IF(F256="F",VLOOKUP(MROUND(HZ256,0.5),'F-Weight for Length'!A:I,3,0),VLOOKUP(MROUND(HZ256,0.5),'M-Weight for Length'!A:I,3,0)))))))),0)</f>
        <v/>
      </c>
      <c r="AC256" s="191" t="str">
        <f>IFERROR(IF(D256="","",IF(F256="","",IF(J256="","",IF(K256="","",IF(AND(K256&gt;23,K256&lt;=60),IF(F256="F",VLOOKUP(MROUND(HZ256,0.5),'F-Weight for Length'!K:S,4,0),VLOOKUP(MROUND(HZ256,0.5),'M-Weight for Length'!K:S,4,0)),IF(K256&gt;60,IF(F256="F",VLOOKUP(K256,'F-Weight for Length'!U:AC,4,0),VLOOKUP(K256,'M-Weight for Length'!U:AC,4,0)),IF(F256="F",VLOOKUP(MROUND(HZ256,0.5),'F-Weight for Length'!A:I,4,0),VLOOKUP(MROUND(HZ256,0.5),'M-Weight for Length'!A:I,4,0)))))))),0)</f>
        <v/>
      </c>
      <c r="AD256" s="191" t="str">
        <f>IFERROR(IF(D256="","",IF(F256="","",IF(J256="","",IF(K256="","",IF(AND(K256&gt;23,K256&lt;=60),IF(F256="F",VLOOKUP(MROUND(HZ256,0.5),'F-Weight for Length'!K:S,5,0),VLOOKUP(MROUND(HZ256,0.5),'M-Weight for Length'!K:S,5,0)),IF(K256&gt;60,IF(F256="F",VLOOKUP(K256,'F-Weight for Length'!U:AC,5,0),VLOOKUP(K256,'M-Weight for Length'!U:AC,5,0)),IF(F256="F",VLOOKUP(MROUND(HZ256,0.5),'F-Weight for Length'!A:I,5,0),VLOOKUP(MROUND(HZ256,0.5),'M-Weight for Length'!A:I,5,0)))))))),0)</f>
        <v/>
      </c>
      <c r="AE256" s="191" t="str">
        <f>IFERROR(IF(D256="","",IF(F256="","",IF(J256="","",IF(K256="","",IF(AND(K256&gt;23,K256&lt;=60),IF(F256="F",VLOOKUP(MROUND(HZ256,0.5),'F-Weight for Length'!K:S,6,0),VLOOKUP(MROUND(HZ256,0.5),'M-Weight for Length'!K:S,6,0)),IF(K256&gt;60,IF(F256="F",VLOOKUP(K256,'F-Weight for Length'!U:AC,6,0),VLOOKUP(K256,'M-Weight for Length'!U:AC,6,0)),IF(F256="F",VLOOKUP(MROUND(HZ256,0.5),'F-Weight for Length'!A:I,6,0),VLOOKUP(MROUND(HZ256,0.5),'M-Weight for Length'!A:I,6,0)))))))),0)</f>
        <v/>
      </c>
      <c r="AF256" s="191" t="str">
        <f>IFERROR(IF(D256="","",IF(F256="","",IF(J256="","",IF(K256="","",IF(AND(K256&gt;23,K256&lt;=60),IF(F256="F",VLOOKUP(MROUND(HZ256,0.5),'F-Weight for Length'!K:S,7,0),VLOOKUP(MROUND(HZ256,0.5),'M-Weight for Length'!K:S,7,0)),IF(K256&gt;60,IF(F256="F",VLOOKUP(K256,'F-Weight for Length'!U:AC,7,0),VLOOKUP(K256,'M-Weight for Length'!U:AC,7,0)),IF(F256="F",VLOOKUP(MROUND(HZ256,0.5),'F-Weight for Length'!A:I,7,0),VLOOKUP(MROUND(HZ256,0.5),'M-Weight for Length'!A:I,7,0)))))))),0)</f>
        <v/>
      </c>
      <c r="AG256" s="191" t="str">
        <f>IFERROR(IF(D256="","",IF(F256="","",IF(J256="","",IF(K256="","",IF(AND(K256&gt;23,K256&lt;=60),IF(F256="F",VLOOKUP(MROUND(HZ256,0.5),'F-Weight for Length'!K:S,8,0),VLOOKUP(MROUND(HZ256,0.5),'M-Weight for Length'!K:S,8,0)),IF(K256&gt;60,IF(F256="F",VLOOKUP(K256,'F-Weight for Length'!U:AC,8,0),VLOOKUP(K256,'M-Weight for Length'!U:AC,8,0)),IF(F256="F",VLOOKUP(MROUND(HZ256,0.5),'F-Weight for Length'!A:I,8,0),VLOOKUP(MROUND(HZ256,0.5),'M-Weight for Length'!A:I,8,0)))))))),0)</f>
        <v/>
      </c>
      <c r="AH256" s="191" t="str">
        <f>IFERROR(IF(D256="","",IF(F256="","",IF(J256="","",IF(K256="","",IF(AND(K256&gt;23,K256&lt;=60),IF(F256="F",VLOOKUP(MROUND(HZ256,0.5),'F-Weight for Length'!K:S,9,0),VLOOKUP(MROUND(HZ256,0.5),'M-Weight for Length'!K:S,9,0)),IF(K256&gt;60,IF(F256="F",VLOOKUP(K256,'F-Weight for Length'!U:AC,9,0),VLOOKUP(K256,'M-Weight for Length'!U:AC,9,0)),IF(F256="F",VLOOKUP(MROUND(HZ256,0.5),'F-Weight for Length'!A:I,9,0),VLOOKUP(MROUND(HZ256,0.5),'M-Weight for Length'!A:I,9,0)))))))),0)</f>
        <v/>
      </c>
      <c r="AI256" s="192">
        <f t="shared" si="720"/>
        <v>0</v>
      </c>
      <c r="AJ256" s="192">
        <f t="shared" si="721"/>
        <v>0</v>
      </c>
      <c r="AK256" s="192">
        <f t="shared" si="722"/>
        <v>0</v>
      </c>
      <c r="AL256" s="192">
        <f t="shared" si="723"/>
        <v>0</v>
      </c>
      <c r="AM256" s="192">
        <f t="shared" si="724"/>
        <v>0</v>
      </c>
      <c r="AN256" s="192">
        <f t="shared" si="725"/>
        <v>0</v>
      </c>
      <c r="AO256" s="192">
        <f t="shared" si="726"/>
        <v>0</v>
      </c>
      <c r="AP256" s="192">
        <f t="shared" si="727"/>
        <v>0</v>
      </c>
      <c r="AQ256" s="192">
        <f t="shared" si="728"/>
        <v>0</v>
      </c>
      <c r="AR256" s="192">
        <f t="shared" si="729"/>
        <v>0</v>
      </c>
      <c r="AS256" s="192">
        <f t="shared" si="730"/>
        <v>0</v>
      </c>
      <c r="AT256" s="192">
        <f t="shared" si="731"/>
        <v>0</v>
      </c>
      <c r="AU256" s="192">
        <f t="shared" si="732"/>
        <v>0</v>
      </c>
      <c r="AV256" s="192">
        <f t="shared" si="733"/>
        <v>0</v>
      </c>
      <c r="AW256" s="192">
        <f t="shared" si="734"/>
        <v>0</v>
      </c>
      <c r="AX256" s="192">
        <f t="shared" si="735"/>
        <v>0</v>
      </c>
      <c r="AY256" s="192">
        <f t="shared" si="736"/>
        <v>0</v>
      </c>
      <c r="AZ256" s="192">
        <f t="shared" si="737"/>
        <v>0</v>
      </c>
      <c r="BA256" s="192">
        <f t="shared" si="738"/>
        <v>0</v>
      </c>
      <c r="BB256" s="192">
        <f t="shared" si="739"/>
        <v>0</v>
      </c>
      <c r="BC256" s="192">
        <f t="shared" si="740"/>
        <v>0</v>
      </c>
      <c r="BD256" s="192">
        <f t="shared" si="741"/>
        <v>0</v>
      </c>
      <c r="BE256" s="192">
        <f t="shared" si="742"/>
        <v>0</v>
      </c>
      <c r="BF256" s="192">
        <f t="shared" si="743"/>
        <v>0</v>
      </c>
      <c r="BG256" s="192">
        <f t="shared" si="744"/>
        <v>0</v>
      </c>
      <c r="BH256" s="192">
        <f t="shared" si="745"/>
        <v>0</v>
      </c>
      <c r="BI256" s="192">
        <f t="shared" si="746"/>
        <v>0</v>
      </c>
      <c r="BJ256" s="192">
        <f t="shared" si="747"/>
        <v>0</v>
      </c>
      <c r="BK256" s="192">
        <f t="shared" si="748"/>
        <v>0</v>
      </c>
      <c r="BL256" s="192">
        <f t="shared" si="749"/>
        <v>0</v>
      </c>
      <c r="BM256" s="192">
        <f t="shared" si="750"/>
        <v>0</v>
      </c>
      <c r="BN256" s="192">
        <f t="shared" si="751"/>
        <v>0</v>
      </c>
      <c r="BO256" s="192">
        <f t="shared" si="752"/>
        <v>0</v>
      </c>
      <c r="BP256" s="192">
        <f t="shared" si="753"/>
        <v>0</v>
      </c>
      <c r="BQ256" s="192">
        <f t="shared" si="754"/>
        <v>0</v>
      </c>
      <c r="BR256" s="192">
        <f t="shared" si="755"/>
        <v>0</v>
      </c>
      <c r="BS256" s="192">
        <f t="shared" si="756"/>
        <v>0</v>
      </c>
      <c r="BT256" s="192">
        <f t="shared" si="757"/>
        <v>0</v>
      </c>
      <c r="BU256" s="192">
        <f t="shared" si="758"/>
        <v>0</v>
      </c>
      <c r="BV256" s="192">
        <f t="shared" si="759"/>
        <v>0</v>
      </c>
      <c r="BW256" s="192">
        <f t="shared" si="760"/>
        <v>0</v>
      </c>
      <c r="BX256" s="192">
        <f t="shared" si="761"/>
        <v>0</v>
      </c>
      <c r="BY256" s="192">
        <f t="shared" si="762"/>
        <v>0</v>
      </c>
      <c r="BZ256" s="192">
        <f t="shared" si="763"/>
        <v>0</v>
      </c>
      <c r="CA256" s="192">
        <f t="shared" si="764"/>
        <v>0</v>
      </c>
      <c r="CB256" s="192">
        <f t="shared" si="765"/>
        <v>0</v>
      </c>
      <c r="CC256" s="192">
        <f t="shared" si="766"/>
        <v>0</v>
      </c>
      <c r="CD256" s="192">
        <f t="shared" si="767"/>
        <v>0</v>
      </c>
      <c r="CE256" s="192">
        <f t="shared" si="768"/>
        <v>0</v>
      </c>
      <c r="CF256" s="192">
        <f t="shared" si="769"/>
        <v>0</v>
      </c>
      <c r="CG256" s="192">
        <f t="shared" si="770"/>
        <v>0</v>
      </c>
      <c r="CH256" s="192">
        <f t="shared" si="771"/>
        <v>0</v>
      </c>
      <c r="CI256" s="192">
        <f t="shared" si="772"/>
        <v>0</v>
      </c>
      <c r="CJ256" s="192">
        <f t="shared" si="773"/>
        <v>0</v>
      </c>
      <c r="CK256" s="192">
        <f t="shared" si="774"/>
        <v>0</v>
      </c>
      <c r="CL256" s="192">
        <f t="shared" si="775"/>
        <v>0</v>
      </c>
      <c r="CM256" s="192">
        <f t="shared" si="776"/>
        <v>0</v>
      </c>
      <c r="CN256" s="192">
        <f t="shared" si="777"/>
        <v>0</v>
      </c>
      <c r="CO256" s="192">
        <f t="shared" si="778"/>
        <v>0</v>
      </c>
      <c r="CP256" s="192">
        <f t="shared" si="779"/>
        <v>0</v>
      </c>
      <c r="CQ256" s="192">
        <f t="shared" si="780"/>
        <v>0</v>
      </c>
      <c r="CR256" s="192">
        <f t="shared" si="781"/>
        <v>0</v>
      </c>
      <c r="CS256" s="192">
        <f t="shared" si="782"/>
        <v>0</v>
      </c>
      <c r="CT256" s="192">
        <f t="shared" si="783"/>
        <v>0</v>
      </c>
      <c r="CU256" s="192">
        <f t="shared" si="784"/>
        <v>0</v>
      </c>
      <c r="CV256" s="192">
        <f t="shared" si="785"/>
        <v>0</v>
      </c>
      <c r="CW256" s="192">
        <f t="shared" si="786"/>
        <v>0</v>
      </c>
      <c r="CX256" s="192">
        <f t="shared" si="787"/>
        <v>0</v>
      </c>
      <c r="CY256" s="192">
        <f t="shared" si="788"/>
        <v>0</v>
      </c>
      <c r="CZ256" s="192">
        <f t="shared" si="789"/>
        <v>0</v>
      </c>
      <c r="DA256" s="192">
        <f t="shared" si="790"/>
        <v>0</v>
      </c>
      <c r="DB256" s="192">
        <f t="shared" si="791"/>
        <v>0</v>
      </c>
      <c r="DC256" s="192">
        <f t="shared" si="792"/>
        <v>0</v>
      </c>
      <c r="DD256" s="192">
        <f t="shared" si="793"/>
        <v>0</v>
      </c>
      <c r="DE256" s="192">
        <f t="shared" si="794"/>
        <v>0</v>
      </c>
      <c r="DF256" s="192">
        <f t="shared" si="795"/>
        <v>0</v>
      </c>
      <c r="DG256" s="192">
        <f t="shared" si="796"/>
        <v>0</v>
      </c>
      <c r="DH256" s="192">
        <f t="shared" si="797"/>
        <v>0</v>
      </c>
      <c r="DI256" s="192">
        <f t="shared" si="798"/>
        <v>0</v>
      </c>
      <c r="DJ256" s="192">
        <f t="shared" si="799"/>
        <v>0</v>
      </c>
      <c r="DK256" s="192">
        <f t="shared" si="800"/>
        <v>0</v>
      </c>
      <c r="DL256" s="192">
        <f t="shared" si="801"/>
        <v>0</v>
      </c>
      <c r="DM256" s="192">
        <f t="shared" si="802"/>
        <v>0</v>
      </c>
      <c r="DN256" s="192">
        <f t="shared" si="803"/>
        <v>0</v>
      </c>
      <c r="DO256" s="192">
        <f t="shared" si="804"/>
        <v>0</v>
      </c>
      <c r="DP256" s="192">
        <f t="shared" si="805"/>
        <v>0</v>
      </c>
      <c r="DQ256" s="192">
        <f t="shared" si="806"/>
        <v>0</v>
      </c>
      <c r="DR256" s="192">
        <f t="shared" si="807"/>
        <v>0</v>
      </c>
      <c r="DS256" s="192">
        <f t="shared" si="808"/>
        <v>0</v>
      </c>
      <c r="DT256" s="192">
        <f t="shared" si="809"/>
        <v>0</v>
      </c>
      <c r="DU256" s="192">
        <f t="shared" si="810"/>
        <v>0</v>
      </c>
      <c r="DV256" s="193">
        <f t="shared" si="917"/>
        <v>0</v>
      </c>
      <c r="DW256" s="193">
        <f t="shared" si="918"/>
        <v>0</v>
      </c>
      <c r="DX256" s="193">
        <f t="shared" si="919"/>
        <v>0</v>
      </c>
      <c r="DY256" s="193">
        <f t="shared" si="920"/>
        <v>0</v>
      </c>
      <c r="DZ256" s="193">
        <f t="shared" si="921"/>
        <v>0</v>
      </c>
      <c r="EA256" s="192">
        <f t="shared" si="811"/>
        <v>0</v>
      </c>
      <c r="EB256" s="192">
        <f t="shared" si="812"/>
        <v>0</v>
      </c>
      <c r="EC256" s="192">
        <f t="shared" si="813"/>
        <v>0</v>
      </c>
      <c r="ED256" s="192">
        <f t="shared" si="814"/>
        <v>0</v>
      </c>
      <c r="EE256" s="192">
        <f t="shared" si="815"/>
        <v>0</v>
      </c>
      <c r="EF256" s="192">
        <f t="shared" si="816"/>
        <v>0</v>
      </c>
      <c r="EG256" s="192">
        <f t="shared" si="817"/>
        <v>0</v>
      </c>
      <c r="EH256" s="192">
        <f t="shared" si="818"/>
        <v>0</v>
      </c>
      <c r="EI256" s="192">
        <f t="shared" si="819"/>
        <v>0</v>
      </c>
      <c r="EJ256" s="192">
        <f t="shared" si="820"/>
        <v>0</v>
      </c>
      <c r="EK256" s="192">
        <f t="shared" si="821"/>
        <v>0</v>
      </c>
      <c r="EL256" s="192">
        <f t="shared" si="822"/>
        <v>0</v>
      </c>
      <c r="EM256" s="192">
        <f t="shared" si="823"/>
        <v>0</v>
      </c>
      <c r="EN256" s="192">
        <f t="shared" si="824"/>
        <v>0</v>
      </c>
      <c r="EO256" s="192">
        <f t="shared" si="825"/>
        <v>0</v>
      </c>
      <c r="EP256" s="192">
        <f t="shared" si="826"/>
        <v>0</v>
      </c>
      <c r="EQ256" s="192">
        <f t="shared" si="827"/>
        <v>0</v>
      </c>
      <c r="ER256" s="192">
        <f t="shared" si="828"/>
        <v>0</v>
      </c>
      <c r="ES256" s="192">
        <f t="shared" si="829"/>
        <v>0</v>
      </c>
      <c r="ET256" s="192">
        <f t="shared" si="830"/>
        <v>0</v>
      </c>
      <c r="EU256" s="192">
        <f t="shared" si="831"/>
        <v>0</v>
      </c>
      <c r="EV256" s="192">
        <f t="shared" si="832"/>
        <v>0</v>
      </c>
      <c r="EW256" s="192">
        <f t="shared" si="833"/>
        <v>0</v>
      </c>
      <c r="EX256" s="192">
        <f t="shared" si="834"/>
        <v>0</v>
      </c>
      <c r="EY256" s="192">
        <f t="shared" si="835"/>
        <v>0</v>
      </c>
      <c r="EZ256" s="192">
        <f t="shared" si="836"/>
        <v>0</v>
      </c>
      <c r="FA256" s="192">
        <f t="shared" si="837"/>
        <v>0</v>
      </c>
      <c r="FB256" s="192">
        <f t="shared" si="838"/>
        <v>0</v>
      </c>
      <c r="FC256" s="192">
        <f t="shared" si="839"/>
        <v>0</v>
      </c>
      <c r="FD256" s="192">
        <f t="shared" si="840"/>
        <v>0</v>
      </c>
      <c r="FE256" s="192">
        <f t="shared" si="841"/>
        <v>0</v>
      </c>
      <c r="FF256" s="192">
        <f t="shared" si="842"/>
        <v>0</v>
      </c>
      <c r="FG256" s="192">
        <f t="shared" si="843"/>
        <v>0</v>
      </c>
      <c r="FH256" s="192">
        <f t="shared" si="844"/>
        <v>0</v>
      </c>
      <c r="FI256" s="192">
        <f t="shared" si="845"/>
        <v>0</v>
      </c>
      <c r="FJ256" s="192">
        <f t="shared" si="846"/>
        <v>0</v>
      </c>
      <c r="FK256" s="192">
        <f t="shared" si="847"/>
        <v>0</v>
      </c>
      <c r="FL256" s="192">
        <f t="shared" si="848"/>
        <v>0</v>
      </c>
      <c r="FM256" s="192">
        <f t="shared" si="849"/>
        <v>0</v>
      </c>
      <c r="FN256" s="192">
        <f t="shared" si="850"/>
        <v>0</v>
      </c>
      <c r="FO256" s="192">
        <f t="shared" si="851"/>
        <v>0</v>
      </c>
      <c r="FP256" s="192">
        <f t="shared" si="852"/>
        <v>0</v>
      </c>
      <c r="FQ256" s="192">
        <f t="shared" si="853"/>
        <v>0</v>
      </c>
      <c r="FR256" s="192">
        <f t="shared" si="854"/>
        <v>0</v>
      </c>
      <c r="FS256" s="192">
        <f t="shared" si="855"/>
        <v>0</v>
      </c>
      <c r="FT256" s="192">
        <f t="shared" si="856"/>
        <v>0</v>
      </c>
      <c r="FU256" s="192">
        <f t="shared" si="857"/>
        <v>0</v>
      </c>
      <c r="FV256" s="192">
        <f t="shared" si="858"/>
        <v>0</v>
      </c>
      <c r="FW256" s="192">
        <f t="shared" si="859"/>
        <v>0</v>
      </c>
      <c r="FX256" s="192">
        <f t="shared" si="860"/>
        <v>0</v>
      </c>
      <c r="FY256" s="192">
        <f t="shared" si="861"/>
        <v>0</v>
      </c>
      <c r="FZ256" s="192">
        <f t="shared" si="862"/>
        <v>0</v>
      </c>
      <c r="GA256" s="192">
        <f t="shared" si="863"/>
        <v>0</v>
      </c>
      <c r="GB256" s="192">
        <f t="shared" si="864"/>
        <v>0</v>
      </c>
      <c r="GC256" s="192">
        <f t="shared" si="865"/>
        <v>0</v>
      </c>
      <c r="GD256" s="192">
        <f t="shared" si="866"/>
        <v>0</v>
      </c>
      <c r="GE256" s="192">
        <f t="shared" si="867"/>
        <v>0</v>
      </c>
      <c r="GF256" s="192">
        <f t="shared" si="868"/>
        <v>0</v>
      </c>
      <c r="GG256" s="192">
        <f t="shared" si="869"/>
        <v>0</v>
      </c>
      <c r="GH256" s="192">
        <f t="shared" si="870"/>
        <v>0</v>
      </c>
      <c r="GI256" s="192">
        <f t="shared" si="871"/>
        <v>0</v>
      </c>
      <c r="GJ256" s="192">
        <f t="shared" si="872"/>
        <v>0</v>
      </c>
      <c r="GK256" s="192">
        <f t="shared" si="873"/>
        <v>0</v>
      </c>
      <c r="GL256" s="192">
        <f t="shared" si="874"/>
        <v>0</v>
      </c>
      <c r="GM256" s="192">
        <f t="shared" si="875"/>
        <v>0</v>
      </c>
      <c r="GN256" s="192">
        <f t="shared" si="876"/>
        <v>0</v>
      </c>
      <c r="GO256" s="192">
        <f t="shared" si="877"/>
        <v>0</v>
      </c>
      <c r="GP256" s="192">
        <f t="shared" si="878"/>
        <v>0</v>
      </c>
      <c r="GQ256" s="192">
        <f t="shared" si="879"/>
        <v>0</v>
      </c>
      <c r="GR256" s="192">
        <f t="shared" si="880"/>
        <v>0</v>
      </c>
      <c r="GS256" s="192">
        <f t="shared" si="881"/>
        <v>0</v>
      </c>
      <c r="GT256" s="192">
        <f t="shared" si="882"/>
        <v>0</v>
      </c>
      <c r="GU256" s="192">
        <f t="shared" si="883"/>
        <v>0</v>
      </c>
      <c r="GV256" s="192">
        <f t="shared" si="884"/>
        <v>0</v>
      </c>
      <c r="GW256" s="192">
        <f t="shared" si="885"/>
        <v>0</v>
      </c>
      <c r="GX256" s="192">
        <f t="shared" si="886"/>
        <v>0</v>
      </c>
      <c r="GY256" s="192">
        <f t="shared" si="887"/>
        <v>0</v>
      </c>
      <c r="GZ256" s="192">
        <f t="shared" si="888"/>
        <v>0</v>
      </c>
      <c r="HA256" s="192">
        <f t="shared" si="889"/>
        <v>0</v>
      </c>
      <c r="HB256" s="192">
        <f t="shared" si="890"/>
        <v>0</v>
      </c>
      <c r="HC256" s="192">
        <f t="shared" si="891"/>
        <v>0</v>
      </c>
      <c r="HD256" s="192">
        <f t="shared" si="892"/>
        <v>0</v>
      </c>
      <c r="HE256" s="192">
        <f t="shared" si="893"/>
        <v>0</v>
      </c>
      <c r="HF256" s="192">
        <f t="shared" si="894"/>
        <v>0</v>
      </c>
      <c r="HG256" s="192">
        <f t="shared" si="895"/>
        <v>0</v>
      </c>
      <c r="HH256" s="192">
        <f t="shared" si="896"/>
        <v>0</v>
      </c>
      <c r="HI256" s="192">
        <f t="shared" si="897"/>
        <v>0</v>
      </c>
      <c r="HJ256" s="192">
        <f t="shared" si="898"/>
        <v>0</v>
      </c>
      <c r="HK256" s="192">
        <f t="shared" si="899"/>
        <v>0</v>
      </c>
      <c r="HL256" s="192">
        <f t="shared" si="900"/>
        <v>0</v>
      </c>
      <c r="HM256" s="192">
        <f t="shared" si="901"/>
        <v>0</v>
      </c>
      <c r="HN256" s="194">
        <f t="shared" si="922"/>
        <v>0</v>
      </c>
      <c r="HO256" s="194">
        <f t="shared" si="923"/>
        <v>0</v>
      </c>
      <c r="HP256" s="194">
        <f t="shared" si="924"/>
        <v>0</v>
      </c>
      <c r="HQ256" s="194">
        <f t="shared" si="925"/>
        <v>0</v>
      </c>
      <c r="HR256" s="194">
        <f t="shared" si="926"/>
        <v>0</v>
      </c>
      <c r="HS256" s="195" t="str">
        <f t="shared" si="701"/>
        <v/>
      </c>
      <c r="HT256" s="196">
        <f t="shared" si="927"/>
        <v>0</v>
      </c>
      <c r="HU256" s="196">
        <f t="shared" si="928"/>
        <v>0</v>
      </c>
      <c r="HV256" s="197" t="str">
        <f t="shared" si="702"/>
        <v/>
      </c>
      <c r="HW256" s="197" t="str">
        <f t="shared" si="902"/>
        <v/>
      </c>
      <c r="HX256" s="197" t="str">
        <f t="shared" si="903"/>
        <v/>
      </c>
      <c r="HY256" s="195" t="str">
        <f t="shared" si="703"/>
        <v/>
      </c>
      <c r="HZ256" s="30">
        <f t="shared" si="699"/>
        <v>0</v>
      </c>
      <c r="IA256" s="198">
        <f t="shared" si="704"/>
        <v>0</v>
      </c>
      <c r="IB256" s="195"/>
      <c r="IC256" s="195">
        <f t="shared" si="711"/>
        <v>0</v>
      </c>
      <c r="ID256" s="195">
        <f t="shared" si="705"/>
        <v>0</v>
      </c>
      <c r="IE256" s="195">
        <f t="shared" si="904"/>
        <v>0</v>
      </c>
      <c r="IF256" s="195">
        <f t="shared" si="706"/>
        <v>0</v>
      </c>
      <c r="IG256" s="307">
        <f t="shared" si="707"/>
        <v>0</v>
      </c>
      <c r="IH256" s="307">
        <f t="shared" si="708"/>
        <v>0</v>
      </c>
      <c r="II256" s="44">
        <f t="shared" si="709"/>
        <v>0</v>
      </c>
      <c r="IJ256" s="44">
        <f t="shared" si="712"/>
        <v>0</v>
      </c>
      <c r="IK256" s="44">
        <f t="shared" si="713"/>
        <v>0</v>
      </c>
      <c r="IL256" s="44">
        <f t="shared" si="714"/>
        <v>0</v>
      </c>
      <c r="IM256" s="44">
        <f t="shared" si="715"/>
        <v>0</v>
      </c>
      <c r="IN256" s="44">
        <f t="shared" si="716"/>
        <v>0</v>
      </c>
      <c r="IO256" s="44">
        <f t="shared" si="717"/>
        <v>0</v>
      </c>
    </row>
    <row r="257" spans="1:249" ht="18" customHeight="1">
      <c r="A257" s="188">
        <v>251</v>
      </c>
      <c r="B257" s="326"/>
      <c r="C257" s="289"/>
      <c r="D257" s="199"/>
      <c r="E257" s="189"/>
      <c r="F257" s="189"/>
      <c r="G257" s="190"/>
      <c r="H257" s="190"/>
      <c r="I257" s="272"/>
      <c r="J257" s="207"/>
      <c r="K257" s="214" t="str">
        <f t="shared" si="710"/>
        <v/>
      </c>
      <c r="L257" s="200" t="str">
        <f t="shared" si="718"/>
        <v/>
      </c>
      <c r="M257" s="200" t="str">
        <f t="shared" si="719"/>
        <v/>
      </c>
      <c r="N257" s="209" t="str">
        <f t="shared" si="700"/>
        <v/>
      </c>
      <c r="O257" s="208" t="str">
        <f>IFERROR(IF(D257="","",IF(K257="","",IF(I257="","",IF(F257="F",VLOOKUP(K257,F!A:G,2,0),IF(F257="M",VLOOKUP(K257,M!A:G,2,0),""))))),0)</f>
        <v/>
      </c>
      <c r="P257" s="191" t="str">
        <f>IFERROR(IF(D257="","",IF(K257="","",IF(I257="","",IF(F257="F",VLOOKUP(K257,F!A:G,3,0),IF(F257="M",VLOOKUP(K257,M!A:G,3,0),""))))),0)</f>
        <v/>
      </c>
      <c r="Q257" s="191" t="str">
        <f>IFERROR(IF(D257="","",IF(K257="","",IF(I257="","",IF(F257="F",VLOOKUP(K257,F!A:G,4,0),IF(F257="M",VLOOKUP(K257,M!A:G,4,0),""))))),0)</f>
        <v/>
      </c>
      <c r="R257" s="191" t="str">
        <f>IFERROR(IF(D257="","",IF(K257="","",IF(I257="","",IF(F257="F",VLOOKUP(K257,F!A:G,5,0),IF(F257="M",VLOOKUP(K257,M!A:G,5,0),""))))),0)</f>
        <v/>
      </c>
      <c r="S257" s="191" t="str">
        <f>IFERROR(IF(D257="","",IF(K257="","",IF(I257="","",IF(F257="F",VLOOKUP(K257,F!A:G,6,0),IF(F257="M",VLOOKUP(K257,M!A:G,6,0),""))))),0)</f>
        <v/>
      </c>
      <c r="T257" s="191" t="str">
        <f>IFERROR(IF(D257="","",IF(K257="","",IF(I257="","",IF(F257="F",VLOOKUP(K257,F!A:G,7,0),IF(F257="M",VLOOKUP(K257,M!A:G,7,0),""))))),0)</f>
        <v/>
      </c>
      <c r="U257" s="191" t="str">
        <f>IFERROR(IF(D257="","",IF(K257="","",IF(J257="","",IF(F257="F",VLOOKUP(K257,F!A:M,8,0),IF(F257="M",VLOOKUP(K257,M!A:M,8,0),""))))),0)</f>
        <v/>
      </c>
      <c r="V257" s="191" t="str">
        <f>IFERROR(IF(D257="","",IF(K257="","",IF(J257="","",IF(F257="F",VLOOKUP(K257,F!A:M,9,0),IF(F257="M",VLOOKUP(K257,M!A:M,9,0),""))))),0)</f>
        <v/>
      </c>
      <c r="W257" s="191" t="str">
        <f>IFERROR(IF(D257="","",IF(K257="","",IF(J257="","",IF(F257="F",VLOOKUP(K257,F!A:M,10,0),IF(F257="M",VLOOKUP(K257,M!A:M,10,0),""))))),0)</f>
        <v/>
      </c>
      <c r="X257" s="191" t="str">
        <f>IFERROR(IF(D257="","",IF(K257="","",IF(J257="","",IF(F257="F",VLOOKUP(K257,F!A:M,11,0),IF(F257="M",VLOOKUP(K257,M!A:M,11,0),""))))),0)</f>
        <v/>
      </c>
      <c r="Y257" s="191" t="str">
        <f>IFERROR(IF(D257="","",IF(K257="","",IF(J257="","",IF(F257="F",VLOOKUP(K257,F!A:M,12,0),IF(F257="M",VLOOKUP(K257,M!A:M,12,0),""))))),0)</f>
        <v/>
      </c>
      <c r="Z257" s="191" t="str">
        <f>IFERROR(IF(D257="","",IF(K257="","",IF(J257="","",IF(F257="F",VLOOKUP(K257,F!A:M,13,0),IF(F257="M",VLOOKUP(K257,M!A:M,13,0),""))))),0)</f>
        <v/>
      </c>
      <c r="AA257" s="191" t="str">
        <f>IFERROR(IF(D257="","",IF(F257="","",IF(J257="","",IF(K257="","",IF(AND(K257&gt;23,K257&lt;=60),IF(F257="F",VLOOKUP(MROUND(HZ257,0.5),'F-Weight for Length'!K:S,2,0),VLOOKUP(MROUND(HZ257,0.5),'M-Weight for Length'!K:S,2,0)),IF(K257&gt;60,IF(F257="F",VLOOKUP(K257,'F-Weight for Length'!U:AC,2,0),VLOOKUP(K257,'M-Weight for Length'!U:AC,2,0)),IF(F257="F",VLOOKUP(MROUND(HZ257,0.5),'F-Weight for Length'!A:I,2,0),VLOOKUP(MROUND(HZ257,0.5),'M-Weight for Length'!A:I,2,0)))))))),0)</f>
        <v/>
      </c>
      <c r="AB257" s="191" t="str">
        <f>IFERROR(IF(D257="","",IF(F257="","",IF(J257="","",IF(K257="","",IF(AND(K257&gt;23,K257&lt;=60),IF(F257="F",VLOOKUP(MROUND(HZ257,0.5),'F-Weight for Length'!K:S,3,0),VLOOKUP(MROUND(HZ257,0.5),'M-Weight for Length'!K:S,3,0)),IF(K257&gt;60,IF(F257="F",VLOOKUP(K257,'F-Weight for Length'!U:AC,3,0),VLOOKUP(K257,'M-Weight for Length'!U:AC,3,0)),IF(F257="F",VLOOKUP(MROUND(HZ257,0.5),'F-Weight for Length'!A:I,3,0),VLOOKUP(MROUND(HZ257,0.5),'M-Weight for Length'!A:I,3,0)))))))),0)</f>
        <v/>
      </c>
      <c r="AC257" s="191" t="str">
        <f>IFERROR(IF(D257="","",IF(F257="","",IF(J257="","",IF(K257="","",IF(AND(K257&gt;23,K257&lt;=60),IF(F257="F",VLOOKUP(MROUND(HZ257,0.5),'F-Weight for Length'!K:S,4,0),VLOOKUP(MROUND(HZ257,0.5),'M-Weight for Length'!K:S,4,0)),IF(K257&gt;60,IF(F257="F",VLOOKUP(K257,'F-Weight for Length'!U:AC,4,0),VLOOKUP(K257,'M-Weight for Length'!U:AC,4,0)),IF(F257="F",VLOOKUP(MROUND(HZ257,0.5),'F-Weight for Length'!A:I,4,0),VLOOKUP(MROUND(HZ257,0.5),'M-Weight for Length'!A:I,4,0)))))))),0)</f>
        <v/>
      </c>
      <c r="AD257" s="191" t="str">
        <f>IFERROR(IF(D257="","",IF(F257="","",IF(J257="","",IF(K257="","",IF(AND(K257&gt;23,K257&lt;=60),IF(F257="F",VLOOKUP(MROUND(HZ257,0.5),'F-Weight for Length'!K:S,5,0),VLOOKUP(MROUND(HZ257,0.5),'M-Weight for Length'!K:S,5,0)),IF(K257&gt;60,IF(F257="F",VLOOKUP(K257,'F-Weight for Length'!U:AC,5,0),VLOOKUP(K257,'M-Weight for Length'!U:AC,5,0)),IF(F257="F",VLOOKUP(MROUND(HZ257,0.5),'F-Weight for Length'!A:I,5,0),VLOOKUP(MROUND(HZ257,0.5),'M-Weight for Length'!A:I,5,0)))))))),0)</f>
        <v/>
      </c>
      <c r="AE257" s="191" t="str">
        <f>IFERROR(IF(D257="","",IF(F257="","",IF(J257="","",IF(K257="","",IF(AND(K257&gt;23,K257&lt;=60),IF(F257="F",VLOOKUP(MROUND(HZ257,0.5),'F-Weight for Length'!K:S,6,0),VLOOKUP(MROUND(HZ257,0.5),'M-Weight for Length'!K:S,6,0)),IF(K257&gt;60,IF(F257="F",VLOOKUP(K257,'F-Weight for Length'!U:AC,6,0),VLOOKUP(K257,'M-Weight for Length'!U:AC,6,0)),IF(F257="F",VLOOKUP(MROUND(HZ257,0.5),'F-Weight for Length'!A:I,6,0),VLOOKUP(MROUND(HZ257,0.5),'M-Weight for Length'!A:I,6,0)))))))),0)</f>
        <v/>
      </c>
      <c r="AF257" s="191" t="str">
        <f>IFERROR(IF(D257="","",IF(F257="","",IF(J257="","",IF(K257="","",IF(AND(K257&gt;23,K257&lt;=60),IF(F257="F",VLOOKUP(MROUND(HZ257,0.5),'F-Weight for Length'!K:S,7,0),VLOOKUP(MROUND(HZ257,0.5),'M-Weight for Length'!K:S,7,0)),IF(K257&gt;60,IF(F257="F",VLOOKUP(K257,'F-Weight for Length'!U:AC,7,0),VLOOKUP(K257,'M-Weight for Length'!U:AC,7,0)),IF(F257="F",VLOOKUP(MROUND(HZ257,0.5),'F-Weight for Length'!A:I,7,0),VLOOKUP(MROUND(HZ257,0.5),'M-Weight for Length'!A:I,7,0)))))))),0)</f>
        <v/>
      </c>
      <c r="AG257" s="191" t="str">
        <f>IFERROR(IF(D257="","",IF(F257="","",IF(J257="","",IF(K257="","",IF(AND(K257&gt;23,K257&lt;=60),IF(F257="F",VLOOKUP(MROUND(HZ257,0.5),'F-Weight for Length'!K:S,8,0),VLOOKUP(MROUND(HZ257,0.5),'M-Weight for Length'!K:S,8,0)),IF(K257&gt;60,IF(F257="F",VLOOKUP(K257,'F-Weight for Length'!U:AC,8,0),VLOOKUP(K257,'M-Weight for Length'!U:AC,8,0)),IF(F257="F",VLOOKUP(MROUND(HZ257,0.5),'F-Weight for Length'!A:I,8,0),VLOOKUP(MROUND(HZ257,0.5),'M-Weight for Length'!A:I,8,0)))))))),0)</f>
        <v/>
      </c>
      <c r="AH257" s="191" t="str">
        <f>IFERROR(IF(D257="","",IF(F257="","",IF(J257="","",IF(K257="","",IF(AND(K257&gt;23,K257&lt;=60),IF(F257="F",VLOOKUP(MROUND(HZ257,0.5),'F-Weight for Length'!K:S,9,0),VLOOKUP(MROUND(HZ257,0.5),'M-Weight for Length'!K:S,9,0)),IF(K257&gt;60,IF(F257="F",VLOOKUP(K257,'F-Weight for Length'!U:AC,9,0),VLOOKUP(K257,'M-Weight for Length'!U:AC,9,0)),IF(F257="F",VLOOKUP(MROUND(HZ257,0.5),'F-Weight for Length'!A:I,9,0),VLOOKUP(MROUND(HZ257,0.5),'M-Weight for Length'!A:I,9,0)))))))),0)</f>
        <v/>
      </c>
      <c r="AI257" s="192">
        <f t="shared" si="720"/>
        <v>0</v>
      </c>
      <c r="AJ257" s="192">
        <f t="shared" si="721"/>
        <v>0</v>
      </c>
      <c r="AK257" s="192">
        <f t="shared" si="722"/>
        <v>0</v>
      </c>
      <c r="AL257" s="192">
        <f t="shared" si="723"/>
        <v>0</v>
      </c>
      <c r="AM257" s="192">
        <f t="shared" si="724"/>
        <v>0</v>
      </c>
      <c r="AN257" s="192">
        <f t="shared" si="725"/>
        <v>0</v>
      </c>
      <c r="AO257" s="192">
        <f t="shared" si="726"/>
        <v>0</v>
      </c>
      <c r="AP257" s="192">
        <f t="shared" si="727"/>
        <v>0</v>
      </c>
      <c r="AQ257" s="192">
        <f t="shared" si="728"/>
        <v>0</v>
      </c>
      <c r="AR257" s="192">
        <f t="shared" si="729"/>
        <v>0</v>
      </c>
      <c r="AS257" s="192">
        <f t="shared" si="730"/>
        <v>0</v>
      </c>
      <c r="AT257" s="192">
        <f t="shared" si="731"/>
        <v>0</v>
      </c>
      <c r="AU257" s="192">
        <f t="shared" si="732"/>
        <v>0</v>
      </c>
      <c r="AV257" s="192">
        <f t="shared" si="733"/>
        <v>0</v>
      </c>
      <c r="AW257" s="192">
        <f t="shared" si="734"/>
        <v>0</v>
      </c>
      <c r="AX257" s="192">
        <f t="shared" si="735"/>
        <v>0</v>
      </c>
      <c r="AY257" s="192">
        <f t="shared" si="736"/>
        <v>0</v>
      </c>
      <c r="AZ257" s="192">
        <f t="shared" si="737"/>
        <v>0</v>
      </c>
      <c r="BA257" s="192">
        <f t="shared" si="738"/>
        <v>0</v>
      </c>
      <c r="BB257" s="192">
        <f t="shared" si="739"/>
        <v>0</v>
      </c>
      <c r="BC257" s="192">
        <f t="shared" si="740"/>
        <v>0</v>
      </c>
      <c r="BD257" s="192">
        <f t="shared" si="741"/>
        <v>0</v>
      </c>
      <c r="BE257" s="192">
        <f t="shared" si="742"/>
        <v>0</v>
      </c>
      <c r="BF257" s="192">
        <f t="shared" si="743"/>
        <v>0</v>
      </c>
      <c r="BG257" s="192">
        <f t="shared" si="744"/>
        <v>0</v>
      </c>
      <c r="BH257" s="192">
        <f t="shared" si="745"/>
        <v>0</v>
      </c>
      <c r="BI257" s="192">
        <f t="shared" si="746"/>
        <v>0</v>
      </c>
      <c r="BJ257" s="192">
        <f t="shared" si="747"/>
        <v>0</v>
      </c>
      <c r="BK257" s="192">
        <f t="shared" si="748"/>
        <v>0</v>
      </c>
      <c r="BL257" s="192">
        <f t="shared" si="749"/>
        <v>0</v>
      </c>
      <c r="BM257" s="192">
        <f t="shared" si="750"/>
        <v>0</v>
      </c>
      <c r="BN257" s="192">
        <f t="shared" si="751"/>
        <v>0</v>
      </c>
      <c r="BO257" s="192">
        <f t="shared" si="752"/>
        <v>0</v>
      </c>
      <c r="BP257" s="192">
        <f t="shared" si="753"/>
        <v>0</v>
      </c>
      <c r="BQ257" s="192">
        <f t="shared" si="754"/>
        <v>0</v>
      </c>
      <c r="BR257" s="192">
        <f t="shared" si="755"/>
        <v>0</v>
      </c>
      <c r="BS257" s="192">
        <f t="shared" si="756"/>
        <v>0</v>
      </c>
      <c r="BT257" s="192">
        <f t="shared" si="757"/>
        <v>0</v>
      </c>
      <c r="BU257" s="192">
        <f t="shared" si="758"/>
        <v>0</v>
      </c>
      <c r="BV257" s="192">
        <f t="shared" si="759"/>
        <v>0</v>
      </c>
      <c r="BW257" s="192">
        <f t="shared" si="760"/>
        <v>0</v>
      </c>
      <c r="BX257" s="192">
        <f t="shared" si="761"/>
        <v>0</v>
      </c>
      <c r="BY257" s="192">
        <f t="shared" si="762"/>
        <v>0</v>
      </c>
      <c r="BZ257" s="192">
        <f t="shared" si="763"/>
        <v>0</v>
      </c>
      <c r="CA257" s="192">
        <f t="shared" si="764"/>
        <v>0</v>
      </c>
      <c r="CB257" s="192">
        <f t="shared" si="765"/>
        <v>0</v>
      </c>
      <c r="CC257" s="192">
        <f t="shared" si="766"/>
        <v>0</v>
      </c>
      <c r="CD257" s="192">
        <f t="shared" si="767"/>
        <v>0</v>
      </c>
      <c r="CE257" s="192">
        <f t="shared" si="768"/>
        <v>0</v>
      </c>
      <c r="CF257" s="192">
        <f t="shared" si="769"/>
        <v>0</v>
      </c>
      <c r="CG257" s="192">
        <f t="shared" si="770"/>
        <v>0</v>
      </c>
      <c r="CH257" s="192">
        <f t="shared" si="771"/>
        <v>0</v>
      </c>
      <c r="CI257" s="192">
        <f t="shared" si="772"/>
        <v>0</v>
      </c>
      <c r="CJ257" s="192">
        <f t="shared" si="773"/>
        <v>0</v>
      </c>
      <c r="CK257" s="192">
        <f t="shared" si="774"/>
        <v>0</v>
      </c>
      <c r="CL257" s="192">
        <f t="shared" si="775"/>
        <v>0</v>
      </c>
      <c r="CM257" s="192">
        <f t="shared" si="776"/>
        <v>0</v>
      </c>
      <c r="CN257" s="192">
        <f t="shared" si="777"/>
        <v>0</v>
      </c>
      <c r="CO257" s="192">
        <f t="shared" si="778"/>
        <v>0</v>
      </c>
      <c r="CP257" s="192">
        <f t="shared" si="779"/>
        <v>0</v>
      </c>
      <c r="CQ257" s="192">
        <f t="shared" si="780"/>
        <v>0</v>
      </c>
      <c r="CR257" s="192">
        <f t="shared" si="781"/>
        <v>0</v>
      </c>
      <c r="CS257" s="192">
        <f t="shared" si="782"/>
        <v>0</v>
      </c>
      <c r="CT257" s="192">
        <f t="shared" si="783"/>
        <v>0</v>
      </c>
      <c r="CU257" s="192">
        <f t="shared" si="784"/>
        <v>0</v>
      </c>
      <c r="CV257" s="192">
        <f t="shared" si="785"/>
        <v>0</v>
      </c>
      <c r="CW257" s="192">
        <f t="shared" si="786"/>
        <v>0</v>
      </c>
      <c r="CX257" s="192">
        <f t="shared" si="787"/>
        <v>0</v>
      </c>
      <c r="CY257" s="192">
        <f t="shared" si="788"/>
        <v>0</v>
      </c>
      <c r="CZ257" s="192">
        <f t="shared" si="789"/>
        <v>0</v>
      </c>
      <c r="DA257" s="192">
        <f t="shared" si="790"/>
        <v>0</v>
      </c>
      <c r="DB257" s="192">
        <f t="shared" si="791"/>
        <v>0</v>
      </c>
      <c r="DC257" s="192">
        <f t="shared" si="792"/>
        <v>0</v>
      </c>
      <c r="DD257" s="192">
        <f t="shared" si="793"/>
        <v>0</v>
      </c>
      <c r="DE257" s="192">
        <f t="shared" si="794"/>
        <v>0</v>
      </c>
      <c r="DF257" s="192">
        <f t="shared" si="795"/>
        <v>0</v>
      </c>
      <c r="DG257" s="192">
        <f t="shared" si="796"/>
        <v>0</v>
      </c>
      <c r="DH257" s="192">
        <f t="shared" si="797"/>
        <v>0</v>
      </c>
      <c r="DI257" s="192">
        <f t="shared" si="798"/>
        <v>0</v>
      </c>
      <c r="DJ257" s="192">
        <f t="shared" si="799"/>
        <v>0</v>
      </c>
      <c r="DK257" s="192">
        <f t="shared" si="800"/>
        <v>0</v>
      </c>
      <c r="DL257" s="192">
        <f t="shared" si="801"/>
        <v>0</v>
      </c>
      <c r="DM257" s="192">
        <f t="shared" si="802"/>
        <v>0</v>
      </c>
      <c r="DN257" s="192">
        <f t="shared" si="803"/>
        <v>0</v>
      </c>
      <c r="DO257" s="192">
        <f t="shared" si="804"/>
        <v>0</v>
      </c>
      <c r="DP257" s="192">
        <f t="shared" si="805"/>
        <v>0</v>
      </c>
      <c r="DQ257" s="192">
        <f t="shared" si="806"/>
        <v>0</v>
      </c>
      <c r="DR257" s="192">
        <f t="shared" si="807"/>
        <v>0</v>
      </c>
      <c r="DS257" s="192">
        <f t="shared" si="808"/>
        <v>0</v>
      </c>
      <c r="DT257" s="192">
        <f t="shared" si="809"/>
        <v>0</v>
      </c>
      <c r="DU257" s="192">
        <f t="shared" si="810"/>
        <v>0</v>
      </c>
      <c r="DV257" s="193">
        <f t="shared" ref="DV257:DV263" si="929">IF($HS257=1,IF(F257="F",IF($N257="N",IF($K257=60,1,0),0),0),0)</f>
        <v>0</v>
      </c>
      <c r="DW257" s="193">
        <f t="shared" ref="DW257:DW263" si="930">IF($HS257=1,IF(F257="F",IF($N257="OW",IF($K257=60,1,0),0),0),0)</f>
        <v>0</v>
      </c>
      <c r="DX257" s="193">
        <f t="shared" ref="DX257:DX263" si="931">IF($HS257=1,IF(F257="F",IF($N257="Ob",IF($K257=60,1,0),0),0),0)</f>
        <v>0</v>
      </c>
      <c r="DY257" s="193">
        <f t="shared" ref="DY257:DY263" si="932">IF($HS257=1,IF(F257="F",IF($N257="W",IF($K257=60,1,0),0),0),0)</f>
        <v>0</v>
      </c>
      <c r="DZ257" s="193">
        <f t="shared" ref="DZ257:DZ263" si="933">IF($HS257=1,IF(F257="F",IF($N257="SW",IF($K257=60,1,0),0),0),0)</f>
        <v>0</v>
      </c>
      <c r="EA257" s="192">
        <f t="shared" si="811"/>
        <v>0</v>
      </c>
      <c r="EB257" s="192">
        <f t="shared" si="812"/>
        <v>0</v>
      </c>
      <c r="EC257" s="192">
        <f t="shared" si="813"/>
        <v>0</v>
      </c>
      <c r="ED257" s="192">
        <f t="shared" si="814"/>
        <v>0</v>
      </c>
      <c r="EE257" s="192">
        <f t="shared" si="815"/>
        <v>0</v>
      </c>
      <c r="EF257" s="192">
        <f t="shared" si="816"/>
        <v>0</v>
      </c>
      <c r="EG257" s="192">
        <f t="shared" si="817"/>
        <v>0</v>
      </c>
      <c r="EH257" s="192">
        <f t="shared" si="818"/>
        <v>0</v>
      </c>
      <c r="EI257" s="192">
        <f t="shared" si="819"/>
        <v>0</v>
      </c>
      <c r="EJ257" s="192">
        <f t="shared" si="820"/>
        <v>0</v>
      </c>
      <c r="EK257" s="192">
        <f t="shared" si="821"/>
        <v>0</v>
      </c>
      <c r="EL257" s="192">
        <f t="shared" si="822"/>
        <v>0</v>
      </c>
      <c r="EM257" s="192">
        <f t="shared" si="823"/>
        <v>0</v>
      </c>
      <c r="EN257" s="192">
        <f t="shared" si="824"/>
        <v>0</v>
      </c>
      <c r="EO257" s="192">
        <f t="shared" si="825"/>
        <v>0</v>
      </c>
      <c r="EP257" s="192">
        <f t="shared" si="826"/>
        <v>0</v>
      </c>
      <c r="EQ257" s="192">
        <f t="shared" si="827"/>
        <v>0</v>
      </c>
      <c r="ER257" s="192">
        <f t="shared" si="828"/>
        <v>0</v>
      </c>
      <c r="ES257" s="192">
        <f t="shared" si="829"/>
        <v>0</v>
      </c>
      <c r="ET257" s="192">
        <f t="shared" si="830"/>
        <v>0</v>
      </c>
      <c r="EU257" s="192">
        <f t="shared" si="831"/>
        <v>0</v>
      </c>
      <c r="EV257" s="192">
        <f t="shared" si="832"/>
        <v>0</v>
      </c>
      <c r="EW257" s="192">
        <f t="shared" si="833"/>
        <v>0</v>
      </c>
      <c r="EX257" s="192">
        <f t="shared" si="834"/>
        <v>0</v>
      </c>
      <c r="EY257" s="192">
        <f t="shared" si="835"/>
        <v>0</v>
      </c>
      <c r="EZ257" s="192">
        <f t="shared" si="836"/>
        <v>0</v>
      </c>
      <c r="FA257" s="192">
        <f t="shared" si="837"/>
        <v>0</v>
      </c>
      <c r="FB257" s="192">
        <f t="shared" si="838"/>
        <v>0</v>
      </c>
      <c r="FC257" s="192">
        <f t="shared" si="839"/>
        <v>0</v>
      </c>
      <c r="FD257" s="192">
        <f t="shared" si="840"/>
        <v>0</v>
      </c>
      <c r="FE257" s="192">
        <f t="shared" si="841"/>
        <v>0</v>
      </c>
      <c r="FF257" s="192">
        <f t="shared" si="842"/>
        <v>0</v>
      </c>
      <c r="FG257" s="192">
        <f t="shared" si="843"/>
        <v>0</v>
      </c>
      <c r="FH257" s="192">
        <f t="shared" si="844"/>
        <v>0</v>
      </c>
      <c r="FI257" s="192">
        <f t="shared" si="845"/>
        <v>0</v>
      </c>
      <c r="FJ257" s="192">
        <f t="shared" si="846"/>
        <v>0</v>
      </c>
      <c r="FK257" s="192">
        <f t="shared" si="847"/>
        <v>0</v>
      </c>
      <c r="FL257" s="192">
        <f t="shared" si="848"/>
        <v>0</v>
      </c>
      <c r="FM257" s="192">
        <f t="shared" si="849"/>
        <v>0</v>
      </c>
      <c r="FN257" s="192">
        <f t="shared" si="850"/>
        <v>0</v>
      </c>
      <c r="FO257" s="192">
        <f t="shared" si="851"/>
        <v>0</v>
      </c>
      <c r="FP257" s="192">
        <f t="shared" si="852"/>
        <v>0</v>
      </c>
      <c r="FQ257" s="192">
        <f t="shared" si="853"/>
        <v>0</v>
      </c>
      <c r="FR257" s="192">
        <f t="shared" si="854"/>
        <v>0</v>
      </c>
      <c r="FS257" s="192">
        <f t="shared" si="855"/>
        <v>0</v>
      </c>
      <c r="FT257" s="192">
        <f t="shared" si="856"/>
        <v>0</v>
      </c>
      <c r="FU257" s="192">
        <f t="shared" si="857"/>
        <v>0</v>
      </c>
      <c r="FV257" s="192">
        <f t="shared" si="858"/>
        <v>0</v>
      </c>
      <c r="FW257" s="192">
        <f t="shared" si="859"/>
        <v>0</v>
      </c>
      <c r="FX257" s="192">
        <f t="shared" si="860"/>
        <v>0</v>
      </c>
      <c r="FY257" s="192">
        <f t="shared" si="861"/>
        <v>0</v>
      </c>
      <c r="FZ257" s="192">
        <f t="shared" si="862"/>
        <v>0</v>
      </c>
      <c r="GA257" s="192">
        <f t="shared" si="863"/>
        <v>0</v>
      </c>
      <c r="GB257" s="192">
        <f t="shared" si="864"/>
        <v>0</v>
      </c>
      <c r="GC257" s="192">
        <f t="shared" si="865"/>
        <v>0</v>
      </c>
      <c r="GD257" s="192">
        <f t="shared" si="866"/>
        <v>0</v>
      </c>
      <c r="GE257" s="192">
        <f t="shared" si="867"/>
        <v>0</v>
      </c>
      <c r="GF257" s="192">
        <f t="shared" si="868"/>
        <v>0</v>
      </c>
      <c r="GG257" s="192">
        <f t="shared" si="869"/>
        <v>0</v>
      </c>
      <c r="GH257" s="192">
        <f t="shared" si="870"/>
        <v>0</v>
      </c>
      <c r="GI257" s="192">
        <f t="shared" si="871"/>
        <v>0</v>
      </c>
      <c r="GJ257" s="192">
        <f t="shared" si="872"/>
        <v>0</v>
      </c>
      <c r="GK257" s="192">
        <f t="shared" si="873"/>
        <v>0</v>
      </c>
      <c r="GL257" s="192">
        <f t="shared" si="874"/>
        <v>0</v>
      </c>
      <c r="GM257" s="192">
        <f t="shared" si="875"/>
        <v>0</v>
      </c>
      <c r="GN257" s="192">
        <f t="shared" si="876"/>
        <v>0</v>
      </c>
      <c r="GO257" s="192">
        <f t="shared" si="877"/>
        <v>0</v>
      </c>
      <c r="GP257" s="192">
        <f t="shared" si="878"/>
        <v>0</v>
      </c>
      <c r="GQ257" s="192">
        <f t="shared" si="879"/>
        <v>0</v>
      </c>
      <c r="GR257" s="192">
        <f t="shared" si="880"/>
        <v>0</v>
      </c>
      <c r="GS257" s="192">
        <f t="shared" si="881"/>
        <v>0</v>
      </c>
      <c r="GT257" s="192">
        <f t="shared" si="882"/>
        <v>0</v>
      </c>
      <c r="GU257" s="192">
        <f t="shared" si="883"/>
        <v>0</v>
      </c>
      <c r="GV257" s="192">
        <f t="shared" si="884"/>
        <v>0</v>
      </c>
      <c r="GW257" s="192">
        <f t="shared" si="885"/>
        <v>0</v>
      </c>
      <c r="GX257" s="192">
        <f t="shared" si="886"/>
        <v>0</v>
      </c>
      <c r="GY257" s="192">
        <f t="shared" si="887"/>
        <v>0</v>
      </c>
      <c r="GZ257" s="192">
        <f t="shared" si="888"/>
        <v>0</v>
      </c>
      <c r="HA257" s="192">
        <f t="shared" si="889"/>
        <v>0</v>
      </c>
      <c r="HB257" s="192">
        <f t="shared" si="890"/>
        <v>0</v>
      </c>
      <c r="HC257" s="192">
        <f t="shared" si="891"/>
        <v>0</v>
      </c>
      <c r="HD257" s="192">
        <f t="shared" si="892"/>
        <v>0</v>
      </c>
      <c r="HE257" s="192">
        <f t="shared" si="893"/>
        <v>0</v>
      </c>
      <c r="HF257" s="192">
        <f t="shared" si="894"/>
        <v>0</v>
      </c>
      <c r="HG257" s="192">
        <f t="shared" si="895"/>
        <v>0</v>
      </c>
      <c r="HH257" s="192">
        <f t="shared" si="896"/>
        <v>0</v>
      </c>
      <c r="HI257" s="192">
        <f t="shared" si="897"/>
        <v>0</v>
      </c>
      <c r="HJ257" s="192">
        <f t="shared" si="898"/>
        <v>0</v>
      </c>
      <c r="HK257" s="192">
        <f t="shared" si="899"/>
        <v>0</v>
      </c>
      <c r="HL257" s="192">
        <f t="shared" si="900"/>
        <v>0</v>
      </c>
      <c r="HM257" s="192">
        <f t="shared" si="901"/>
        <v>0</v>
      </c>
      <c r="HN257" s="194">
        <f t="shared" ref="HN257:HN263" si="934">IF($HS257=1,IF(F257="M",IF($N257="N",IF($K257=60,1,0),0),0),0)</f>
        <v>0</v>
      </c>
      <c r="HO257" s="194">
        <f t="shared" ref="HO257:HO263" si="935">IF($HS257=1,IF(F257="M",IF($N257="OW",IF($K257=60,1,0),0),0),0)</f>
        <v>0</v>
      </c>
      <c r="HP257" s="194">
        <f t="shared" ref="HP257:HP263" si="936">IF($HS257=1,IF(F257="M",IF($N257="Ob",IF($K257=60,1,0),0),0),0)</f>
        <v>0</v>
      </c>
      <c r="HQ257" s="194">
        <f t="shared" ref="HQ257:HQ263" si="937">IF($HS257=1,IF(F257="M",IF($N257="W",IF($K257=60,1,0),0),0),0)</f>
        <v>0</v>
      </c>
      <c r="HR257" s="194">
        <f t="shared" ref="HR257:HR263" si="938">IF($HS257=1,IF(F257="M",IF($N257="SW",IF($K257=60,1,0),0),0),0)</f>
        <v>0</v>
      </c>
      <c r="HS257" s="195" t="str">
        <f t="shared" si="701"/>
        <v/>
      </c>
      <c r="HT257" s="196">
        <f t="shared" ref="HT257:HT261" si="939">IF(H257="",$HS$4,H257)</f>
        <v>0</v>
      </c>
      <c r="HU257" s="196">
        <f t="shared" ref="HU257:HU261" si="940">IF(G257="",$HT$4,G257)</f>
        <v>0</v>
      </c>
      <c r="HV257" s="197" t="str">
        <f t="shared" si="702"/>
        <v/>
      </c>
      <c r="HW257" s="197" t="str">
        <f t="shared" si="902"/>
        <v/>
      </c>
      <c r="HX257" s="197" t="str">
        <f t="shared" si="903"/>
        <v/>
      </c>
      <c r="HY257" s="195" t="str">
        <f t="shared" si="703"/>
        <v/>
      </c>
      <c r="HZ257" s="30">
        <f t="shared" si="699"/>
        <v>0</v>
      </c>
      <c r="IA257" s="198">
        <f t="shared" si="704"/>
        <v>0</v>
      </c>
      <c r="IB257" s="195"/>
      <c r="IC257" s="195">
        <f t="shared" si="711"/>
        <v>0</v>
      </c>
      <c r="ID257" s="195">
        <f t="shared" si="705"/>
        <v>0</v>
      </c>
      <c r="IE257" s="195">
        <f t="shared" si="904"/>
        <v>0</v>
      </c>
      <c r="IF257" s="195">
        <f t="shared" si="706"/>
        <v>0</v>
      </c>
      <c r="IG257" s="307">
        <f t="shared" si="707"/>
        <v>0</v>
      </c>
      <c r="IH257" s="307">
        <f t="shared" si="708"/>
        <v>0</v>
      </c>
      <c r="II257" s="44">
        <f t="shared" si="709"/>
        <v>0</v>
      </c>
      <c r="IJ257" s="44">
        <f t="shared" si="712"/>
        <v>0</v>
      </c>
      <c r="IK257" s="44">
        <f t="shared" si="713"/>
        <v>0</v>
      </c>
      <c r="IL257" s="44">
        <f t="shared" si="714"/>
        <v>0</v>
      </c>
      <c r="IM257" s="44">
        <f t="shared" si="715"/>
        <v>0</v>
      </c>
      <c r="IN257" s="44">
        <f t="shared" si="716"/>
        <v>0</v>
      </c>
      <c r="IO257" s="44">
        <f t="shared" si="717"/>
        <v>0</v>
      </c>
    </row>
    <row r="258" spans="1:249" ht="18" customHeight="1">
      <c r="A258" s="188">
        <v>252</v>
      </c>
      <c r="B258" s="326"/>
      <c r="C258" s="289"/>
      <c r="D258" s="199"/>
      <c r="E258" s="189"/>
      <c r="F258" s="189"/>
      <c r="G258" s="190"/>
      <c r="H258" s="190"/>
      <c r="I258" s="272"/>
      <c r="J258" s="207"/>
      <c r="K258" s="214" t="str">
        <f t="shared" si="710"/>
        <v/>
      </c>
      <c r="L258" s="200" t="str">
        <f t="shared" si="718"/>
        <v/>
      </c>
      <c r="M258" s="200" t="str">
        <f t="shared" si="719"/>
        <v/>
      </c>
      <c r="N258" s="209" t="str">
        <f t="shared" si="700"/>
        <v/>
      </c>
      <c r="O258" s="208" t="str">
        <f>IFERROR(IF(D258="","",IF(K258="","",IF(I258="","",IF(F258="F",VLOOKUP(K258,F!A:G,2,0),IF(F258="M",VLOOKUP(K258,M!A:G,2,0),""))))),0)</f>
        <v/>
      </c>
      <c r="P258" s="191" t="str">
        <f>IFERROR(IF(D258="","",IF(K258="","",IF(I258="","",IF(F258="F",VLOOKUP(K258,F!A:G,3,0),IF(F258="M",VLOOKUP(K258,M!A:G,3,0),""))))),0)</f>
        <v/>
      </c>
      <c r="Q258" s="191" t="str">
        <f>IFERROR(IF(D258="","",IF(K258="","",IF(I258="","",IF(F258="F",VLOOKUP(K258,F!A:G,4,0),IF(F258="M",VLOOKUP(K258,M!A:G,4,0),""))))),0)</f>
        <v/>
      </c>
      <c r="R258" s="191" t="str">
        <f>IFERROR(IF(D258="","",IF(K258="","",IF(I258="","",IF(F258="F",VLOOKUP(K258,F!A:G,5,0),IF(F258="M",VLOOKUP(K258,M!A:G,5,0),""))))),0)</f>
        <v/>
      </c>
      <c r="S258" s="191" t="str">
        <f>IFERROR(IF(D258="","",IF(K258="","",IF(I258="","",IF(F258="F",VLOOKUP(K258,F!A:G,6,0),IF(F258="M",VLOOKUP(K258,M!A:G,6,0),""))))),0)</f>
        <v/>
      </c>
      <c r="T258" s="191" t="str">
        <f>IFERROR(IF(D258="","",IF(K258="","",IF(I258="","",IF(F258="F",VLOOKUP(K258,F!A:G,7,0),IF(F258="M",VLOOKUP(K258,M!A:G,7,0),""))))),0)</f>
        <v/>
      </c>
      <c r="U258" s="191" t="str">
        <f>IFERROR(IF(D258="","",IF(K258="","",IF(J258="","",IF(F258="F",VLOOKUP(K258,F!A:M,8,0),IF(F258="M",VLOOKUP(K258,M!A:M,8,0),""))))),0)</f>
        <v/>
      </c>
      <c r="V258" s="191" t="str">
        <f>IFERROR(IF(D258="","",IF(K258="","",IF(J258="","",IF(F258="F",VLOOKUP(K258,F!A:M,9,0),IF(F258="M",VLOOKUP(K258,M!A:M,9,0),""))))),0)</f>
        <v/>
      </c>
      <c r="W258" s="191" t="str">
        <f>IFERROR(IF(D258="","",IF(K258="","",IF(J258="","",IF(F258="F",VLOOKUP(K258,F!A:M,10,0),IF(F258="M",VLOOKUP(K258,M!A:M,10,0),""))))),0)</f>
        <v/>
      </c>
      <c r="X258" s="191" t="str">
        <f>IFERROR(IF(D258="","",IF(K258="","",IF(J258="","",IF(F258="F",VLOOKUP(K258,F!A:M,11,0),IF(F258="M",VLOOKUP(K258,M!A:M,11,0),""))))),0)</f>
        <v/>
      </c>
      <c r="Y258" s="191" t="str">
        <f>IFERROR(IF(D258="","",IF(K258="","",IF(J258="","",IF(F258="F",VLOOKUP(K258,F!A:M,12,0),IF(F258="M",VLOOKUP(K258,M!A:M,12,0),""))))),0)</f>
        <v/>
      </c>
      <c r="Z258" s="191" t="str">
        <f>IFERROR(IF(D258="","",IF(K258="","",IF(J258="","",IF(F258="F",VLOOKUP(K258,F!A:M,13,0),IF(F258="M",VLOOKUP(K258,M!A:M,13,0),""))))),0)</f>
        <v/>
      </c>
      <c r="AA258" s="191" t="str">
        <f>IFERROR(IF(D258="","",IF(F258="","",IF(J258="","",IF(K258="","",IF(AND(K258&gt;23,K258&lt;=60),IF(F258="F",VLOOKUP(MROUND(HZ258,0.5),'F-Weight for Length'!K:S,2,0),VLOOKUP(MROUND(HZ258,0.5),'M-Weight for Length'!K:S,2,0)),IF(K258&gt;60,IF(F258="F",VLOOKUP(K258,'F-Weight for Length'!U:AC,2,0),VLOOKUP(K258,'M-Weight for Length'!U:AC,2,0)),IF(F258="F",VLOOKUP(MROUND(HZ258,0.5),'F-Weight for Length'!A:I,2,0),VLOOKUP(MROUND(HZ258,0.5),'M-Weight for Length'!A:I,2,0)))))))),0)</f>
        <v/>
      </c>
      <c r="AB258" s="191" t="str">
        <f>IFERROR(IF(D258="","",IF(F258="","",IF(J258="","",IF(K258="","",IF(AND(K258&gt;23,K258&lt;=60),IF(F258="F",VLOOKUP(MROUND(HZ258,0.5),'F-Weight for Length'!K:S,3,0),VLOOKUP(MROUND(HZ258,0.5),'M-Weight for Length'!K:S,3,0)),IF(K258&gt;60,IF(F258="F",VLOOKUP(K258,'F-Weight for Length'!U:AC,3,0),VLOOKUP(K258,'M-Weight for Length'!U:AC,3,0)),IF(F258="F",VLOOKUP(MROUND(HZ258,0.5),'F-Weight for Length'!A:I,3,0),VLOOKUP(MROUND(HZ258,0.5),'M-Weight for Length'!A:I,3,0)))))))),0)</f>
        <v/>
      </c>
      <c r="AC258" s="191" t="str">
        <f>IFERROR(IF(D258="","",IF(F258="","",IF(J258="","",IF(K258="","",IF(AND(K258&gt;23,K258&lt;=60),IF(F258="F",VLOOKUP(MROUND(HZ258,0.5),'F-Weight for Length'!K:S,4,0),VLOOKUP(MROUND(HZ258,0.5),'M-Weight for Length'!K:S,4,0)),IF(K258&gt;60,IF(F258="F",VLOOKUP(K258,'F-Weight for Length'!U:AC,4,0),VLOOKUP(K258,'M-Weight for Length'!U:AC,4,0)),IF(F258="F",VLOOKUP(MROUND(HZ258,0.5),'F-Weight for Length'!A:I,4,0),VLOOKUP(MROUND(HZ258,0.5),'M-Weight for Length'!A:I,4,0)))))))),0)</f>
        <v/>
      </c>
      <c r="AD258" s="191" t="str">
        <f>IFERROR(IF(D258="","",IF(F258="","",IF(J258="","",IF(K258="","",IF(AND(K258&gt;23,K258&lt;=60),IF(F258="F",VLOOKUP(MROUND(HZ258,0.5),'F-Weight for Length'!K:S,5,0),VLOOKUP(MROUND(HZ258,0.5),'M-Weight for Length'!K:S,5,0)),IF(K258&gt;60,IF(F258="F",VLOOKUP(K258,'F-Weight for Length'!U:AC,5,0),VLOOKUP(K258,'M-Weight for Length'!U:AC,5,0)),IF(F258="F",VLOOKUP(MROUND(HZ258,0.5),'F-Weight for Length'!A:I,5,0),VLOOKUP(MROUND(HZ258,0.5),'M-Weight for Length'!A:I,5,0)))))))),0)</f>
        <v/>
      </c>
      <c r="AE258" s="191" t="str">
        <f>IFERROR(IF(D258="","",IF(F258="","",IF(J258="","",IF(K258="","",IF(AND(K258&gt;23,K258&lt;=60),IF(F258="F",VLOOKUP(MROUND(HZ258,0.5),'F-Weight for Length'!K:S,6,0),VLOOKUP(MROUND(HZ258,0.5),'M-Weight for Length'!K:S,6,0)),IF(K258&gt;60,IF(F258="F",VLOOKUP(K258,'F-Weight for Length'!U:AC,6,0),VLOOKUP(K258,'M-Weight for Length'!U:AC,6,0)),IF(F258="F",VLOOKUP(MROUND(HZ258,0.5),'F-Weight for Length'!A:I,6,0),VLOOKUP(MROUND(HZ258,0.5),'M-Weight for Length'!A:I,6,0)))))))),0)</f>
        <v/>
      </c>
      <c r="AF258" s="191" t="str">
        <f>IFERROR(IF(D258="","",IF(F258="","",IF(J258="","",IF(K258="","",IF(AND(K258&gt;23,K258&lt;=60),IF(F258="F",VLOOKUP(MROUND(HZ258,0.5),'F-Weight for Length'!K:S,7,0),VLOOKUP(MROUND(HZ258,0.5),'M-Weight for Length'!K:S,7,0)),IF(K258&gt;60,IF(F258="F",VLOOKUP(K258,'F-Weight for Length'!U:AC,7,0),VLOOKUP(K258,'M-Weight for Length'!U:AC,7,0)),IF(F258="F",VLOOKUP(MROUND(HZ258,0.5),'F-Weight for Length'!A:I,7,0),VLOOKUP(MROUND(HZ258,0.5),'M-Weight for Length'!A:I,7,0)))))))),0)</f>
        <v/>
      </c>
      <c r="AG258" s="191" t="str">
        <f>IFERROR(IF(D258="","",IF(F258="","",IF(J258="","",IF(K258="","",IF(AND(K258&gt;23,K258&lt;=60),IF(F258="F",VLOOKUP(MROUND(HZ258,0.5),'F-Weight for Length'!K:S,8,0),VLOOKUP(MROUND(HZ258,0.5),'M-Weight for Length'!K:S,8,0)),IF(K258&gt;60,IF(F258="F",VLOOKUP(K258,'F-Weight for Length'!U:AC,8,0),VLOOKUP(K258,'M-Weight for Length'!U:AC,8,0)),IF(F258="F",VLOOKUP(MROUND(HZ258,0.5),'F-Weight for Length'!A:I,8,0),VLOOKUP(MROUND(HZ258,0.5),'M-Weight for Length'!A:I,8,0)))))))),0)</f>
        <v/>
      </c>
      <c r="AH258" s="191" t="str">
        <f>IFERROR(IF(D258="","",IF(F258="","",IF(J258="","",IF(K258="","",IF(AND(K258&gt;23,K258&lt;=60),IF(F258="F",VLOOKUP(MROUND(HZ258,0.5),'F-Weight for Length'!K:S,9,0),VLOOKUP(MROUND(HZ258,0.5),'M-Weight for Length'!K:S,9,0)),IF(K258&gt;60,IF(F258="F",VLOOKUP(K258,'F-Weight for Length'!U:AC,9,0),VLOOKUP(K258,'M-Weight for Length'!U:AC,9,0)),IF(F258="F",VLOOKUP(MROUND(HZ258,0.5),'F-Weight for Length'!A:I,9,0),VLOOKUP(MROUND(HZ258,0.5),'M-Weight for Length'!A:I,9,0)))))))),0)</f>
        <v/>
      </c>
      <c r="AI258" s="192">
        <f t="shared" si="720"/>
        <v>0</v>
      </c>
      <c r="AJ258" s="192">
        <f t="shared" si="721"/>
        <v>0</v>
      </c>
      <c r="AK258" s="192">
        <f t="shared" si="722"/>
        <v>0</v>
      </c>
      <c r="AL258" s="192">
        <f t="shared" si="723"/>
        <v>0</v>
      </c>
      <c r="AM258" s="192">
        <f t="shared" si="724"/>
        <v>0</v>
      </c>
      <c r="AN258" s="192">
        <f t="shared" si="725"/>
        <v>0</v>
      </c>
      <c r="AO258" s="192">
        <f t="shared" si="726"/>
        <v>0</v>
      </c>
      <c r="AP258" s="192">
        <f t="shared" si="727"/>
        <v>0</v>
      </c>
      <c r="AQ258" s="192">
        <f t="shared" si="728"/>
        <v>0</v>
      </c>
      <c r="AR258" s="192">
        <f t="shared" si="729"/>
        <v>0</v>
      </c>
      <c r="AS258" s="192">
        <f t="shared" si="730"/>
        <v>0</v>
      </c>
      <c r="AT258" s="192">
        <f t="shared" si="731"/>
        <v>0</v>
      </c>
      <c r="AU258" s="192">
        <f t="shared" si="732"/>
        <v>0</v>
      </c>
      <c r="AV258" s="192">
        <f t="shared" si="733"/>
        <v>0</v>
      </c>
      <c r="AW258" s="192">
        <f t="shared" si="734"/>
        <v>0</v>
      </c>
      <c r="AX258" s="192">
        <f t="shared" si="735"/>
        <v>0</v>
      </c>
      <c r="AY258" s="192">
        <f t="shared" si="736"/>
        <v>0</v>
      </c>
      <c r="AZ258" s="192">
        <f t="shared" si="737"/>
        <v>0</v>
      </c>
      <c r="BA258" s="192">
        <f t="shared" si="738"/>
        <v>0</v>
      </c>
      <c r="BB258" s="192">
        <f t="shared" si="739"/>
        <v>0</v>
      </c>
      <c r="BC258" s="192">
        <f t="shared" si="740"/>
        <v>0</v>
      </c>
      <c r="BD258" s="192">
        <f t="shared" si="741"/>
        <v>0</v>
      </c>
      <c r="BE258" s="192">
        <f t="shared" si="742"/>
        <v>0</v>
      </c>
      <c r="BF258" s="192">
        <f t="shared" si="743"/>
        <v>0</v>
      </c>
      <c r="BG258" s="192">
        <f t="shared" si="744"/>
        <v>0</v>
      </c>
      <c r="BH258" s="192">
        <f t="shared" si="745"/>
        <v>0</v>
      </c>
      <c r="BI258" s="192">
        <f t="shared" si="746"/>
        <v>0</v>
      </c>
      <c r="BJ258" s="192">
        <f t="shared" si="747"/>
        <v>0</v>
      </c>
      <c r="BK258" s="192">
        <f t="shared" si="748"/>
        <v>0</v>
      </c>
      <c r="BL258" s="192">
        <f t="shared" si="749"/>
        <v>0</v>
      </c>
      <c r="BM258" s="192">
        <f t="shared" si="750"/>
        <v>0</v>
      </c>
      <c r="BN258" s="192">
        <f t="shared" si="751"/>
        <v>0</v>
      </c>
      <c r="BO258" s="192">
        <f t="shared" si="752"/>
        <v>0</v>
      </c>
      <c r="BP258" s="192">
        <f t="shared" si="753"/>
        <v>0</v>
      </c>
      <c r="BQ258" s="192">
        <f t="shared" si="754"/>
        <v>0</v>
      </c>
      <c r="BR258" s="192">
        <f t="shared" si="755"/>
        <v>0</v>
      </c>
      <c r="BS258" s="192">
        <f t="shared" si="756"/>
        <v>0</v>
      </c>
      <c r="BT258" s="192">
        <f t="shared" si="757"/>
        <v>0</v>
      </c>
      <c r="BU258" s="192">
        <f t="shared" si="758"/>
        <v>0</v>
      </c>
      <c r="BV258" s="192">
        <f t="shared" si="759"/>
        <v>0</v>
      </c>
      <c r="BW258" s="192">
        <f t="shared" si="760"/>
        <v>0</v>
      </c>
      <c r="BX258" s="192">
        <f t="shared" si="761"/>
        <v>0</v>
      </c>
      <c r="BY258" s="192">
        <f t="shared" si="762"/>
        <v>0</v>
      </c>
      <c r="BZ258" s="192">
        <f t="shared" si="763"/>
        <v>0</v>
      </c>
      <c r="CA258" s="192">
        <f t="shared" si="764"/>
        <v>0</v>
      </c>
      <c r="CB258" s="192">
        <f t="shared" si="765"/>
        <v>0</v>
      </c>
      <c r="CC258" s="192">
        <f t="shared" si="766"/>
        <v>0</v>
      </c>
      <c r="CD258" s="192">
        <f t="shared" si="767"/>
        <v>0</v>
      </c>
      <c r="CE258" s="192">
        <f t="shared" si="768"/>
        <v>0</v>
      </c>
      <c r="CF258" s="192">
        <f t="shared" si="769"/>
        <v>0</v>
      </c>
      <c r="CG258" s="192">
        <f t="shared" si="770"/>
        <v>0</v>
      </c>
      <c r="CH258" s="192">
        <f t="shared" si="771"/>
        <v>0</v>
      </c>
      <c r="CI258" s="192">
        <f t="shared" si="772"/>
        <v>0</v>
      </c>
      <c r="CJ258" s="192">
        <f t="shared" si="773"/>
        <v>0</v>
      </c>
      <c r="CK258" s="192">
        <f t="shared" si="774"/>
        <v>0</v>
      </c>
      <c r="CL258" s="192">
        <f t="shared" si="775"/>
        <v>0</v>
      </c>
      <c r="CM258" s="192">
        <f t="shared" si="776"/>
        <v>0</v>
      </c>
      <c r="CN258" s="192">
        <f t="shared" si="777"/>
        <v>0</v>
      </c>
      <c r="CO258" s="192">
        <f t="shared" si="778"/>
        <v>0</v>
      </c>
      <c r="CP258" s="192">
        <f t="shared" si="779"/>
        <v>0</v>
      </c>
      <c r="CQ258" s="192">
        <f t="shared" si="780"/>
        <v>0</v>
      </c>
      <c r="CR258" s="192">
        <f t="shared" si="781"/>
        <v>0</v>
      </c>
      <c r="CS258" s="192">
        <f t="shared" si="782"/>
        <v>0</v>
      </c>
      <c r="CT258" s="192">
        <f t="shared" si="783"/>
        <v>0</v>
      </c>
      <c r="CU258" s="192">
        <f t="shared" si="784"/>
        <v>0</v>
      </c>
      <c r="CV258" s="192">
        <f t="shared" si="785"/>
        <v>0</v>
      </c>
      <c r="CW258" s="192">
        <f t="shared" si="786"/>
        <v>0</v>
      </c>
      <c r="CX258" s="192">
        <f t="shared" si="787"/>
        <v>0</v>
      </c>
      <c r="CY258" s="192">
        <f t="shared" si="788"/>
        <v>0</v>
      </c>
      <c r="CZ258" s="192">
        <f t="shared" si="789"/>
        <v>0</v>
      </c>
      <c r="DA258" s="192">
        <f t="shared" si="790"/>
        <v>0</v>
      </c>
      <c r="DB258" s="192">
        <f t="shared" si="791"/>
        <v>0</v>
      </c>
      <c r="DC258" s="192">
        <f t="shared" si="792"/>
        <v>0</v>
      </c>
      <c r="DD258" s="192">
        <f t="shared" si="793"/>
        <v>0</v>
      </c>
      <c r="DE258" s="192">
        <f t="shared" si="794"/>
        <v>0</v>
      </c>
      <c r="DF258" s="192">
        <f t="shared" si="795"/>
        <v>0</v>
      </c>
      <c r="DG258" s="192">
        <f t="shared" si="796"/>
        <v>0</v>
      </c>
      <c r="DH258" s="192">
        <f t="shared" si="797"/>
        <v>0</v>
      </c>
      <c r="DI258" s="192">
        <f t="shared" si="798"/>
        <v>0</v>
      </c>
      <c r="DJ258" s="192">
        <f t="shared" si="799"/>
        <v>0</v>
      </c>
      <c r="DK258" s="192">
        <f t="shared" si="800"/>
        <v>0</v>
      </c>
      <c r="DL258" s="192">
        <f t="shared" si="801"/>
        <v>0</v>
      </c>
      <c r="DM258" s="192">
        <f t="shared" si="802"/>
        <v>0</v>
      </c>
      <c r="DN258" s="192">
        <f t="shared" si="803"/>
        <v>0</v>
      </c>
      <c r="DO258" s="192">
        <f t="shared" si="804"/>
        <v>0</v>
      </c>
      <c r="DP258" s="192">
        <f t="shared" si="805"/>
        <v>0</v>
      </c>
      <c r="DQ258" s="192">
        <f t="shared" si="806"/>
        <v>0</v>
      </c>
      <c r="DR258" s="192">
        <f t="shared" si="807"/>
        <v>0</v>
      </c>
      <c r="DS258" s="192">
        <f t="shared" si="808"/>
        <v>0</v>
      </c>
      <c r="DT258" s="192">
        <f t="shared" si="809"/>
        <v>0</v>
      </c>
      <c r="DU258" s="192">
        <f t="shared" si="810"/>
        <v>0</v>
      </c>
      <c r="DV258" s="193">
        <f t="shared" si="929"/>
        <v>0</v>
      </c>
      <c r="DW258" s="193">
        <f t="shared" si="930"/>
        <v>0</v>
      </c>
      <c r="DX258" s="193">
        <f t="shared" si="931"/>
        <v>0</v>
      </c>
      <c r="DY258" s="193">
        <f t="shared" si="932"/>
        <v>0</v>
      </c>
      <c r="DZ258" s="193">
        <f t="shared" si="933"/>
        <v>0</v>
      </c>
      <c r="EA258" s="192">
        <f t="shared" si="811"/>
        <v>0</v>
      </c>
      <c r="EB258" s="192">
        <f t="shared" si="812"/>
        <v>0</v>
      </c>
      <c r="EC258" s="192">
        <f t="shared" si="813"/>
        <v>0</v>
      </c>
      <c r="ED258" s="192">
        <f t="shared" si="814"/>
        <v>0</v>
      </c>
      <c r="EE258" s="192">
        <f t="shared" si="815"/>
        <v>0</v>
      </c>
      <c r="EF258" s="192">
        <f t="shared" si="816"/>
        <v>0</v>
      </c>
      <c r="EG258" s="192">
        <f t="shared" si="817"/>
        <v>0</v>
      </c>
      <c r="EH258" s="192">
        <f t="shared" si="818"/>
        <v>0</v>
      </c>
      <c r="EI258" s="192">
        <f t="shared" si="819"/>
        <v>0</v>
      </c>
      <c r="EJ258" s="192">
        <f t="shared" si="820"/>
        <v>0</v>
      </c>
      <c r="EK258" s="192">
        <f t="shared" si="821"/>
        <v>0</v>
      </c>
      <c r="EL258" s="192">
        <f t="shared" si="822"/>
        <v>0</v>
      </c>
      <c r="EM258" s="192">
        <f t="shared" si="823"/>
        <v>0</v>
      </c>
      <c r="EN258" s="192">
        <f t="shared" si="824"/>
        <v>0</v>
      </c>
      <c r="EO258" s="192">
        <f t="shared" si="825"/>
        <v>0</v>
      </c>
      <c r="EP258" s="192">
        <f t="shared" si="826"/>
        <v>0</v>
      </c>
      <c r="EQ258" s="192">
        <f t="shared" si="827"/>
        <v>0</v>
      </c>
      <c r="ER258" s="192">
        <f t="shared" si="828"/>
        <v>0</v>
      </c>
      <c r="ES258" s="192">
        <f t="shared" si="829"/>
        <v>0</v>
      </c>
      <c r="ET258" s="192">
        <f t="shared" si="830"/>
        <v>0</v>
      </c>
      <c r="EU258" s="192">
        <f t="shared" si="831"/>
        <v>0</v>
      </c>
      <c r="EV258" s="192">
        <f t="shared" si="832"/>
        <v>0</v>
      </c>
      <c r="EW258" s="192">
        <f t="shared" si="833"/>
        <v>0</v>
      </c>
      <c r="EX258" s="192">
        <f t="shared" si="834"/>
        <v>0</v>
      </c>
      <c r="EY258" s="192">
        <f t="shared" si="835"/>
        <v>0</v>
      </c>
      <c r="EZ258" s="192">
        <f t="shared" si="836"/>
        <v>0</v>
      </c>
      <c r="FA258" s="192">
        <f t="shared" si="837"/>
        <v>0</v>
      </c>
      <c r="FB258" s="192">
        <f t="shared" si="838"/>
        <v>0</v>
      </c>
      <c r="FC258" s="192">
        <f t="shared" si="839"/>
        <v>0</v>
      </c>
      <c r="FD258" s="192">
        <f t="shared" si="840"/>
        <v>0</v>
      </c>
      <c r="FE258" s="192">
        <f t="shared" si="841"/>
        <v>0</v>
      </c>
      <c r="FF258" s="192">
        <f t="shared" si="842"/>
        <v>0</v>
      </c>
      <c r="FG258" s="192">
        <f t="shared" si="843"/>
        <v>0</v>
      </c>
      <c r="FH258" s="192">
        <f t="shared" si="844"/>
        <v>0</v>
      </c>
      <c r="FI258" s="192">
        <f t="shared" si="845"/>
        <v>0</v>
      </c>
      <c r="FJ258" s="192">
        <f t="shared" si="846"/>
        <v>0</v>
      </c>
      <c r="FK258" s="192">
        <f t="shared" si="847"/>
        <v>0</v>
      </c>
      <c r="FL258" s="192">
        <f t="shared" si="848"/>
        <v>0</v>
      </c>
      <c r="FM258" s="192">
        <f t="shared" si="849"/>
        <v>0</v>
      </c>
      <c r="FN258" s="192">
        <f t="shared" si="850"/>
        <v>0</v>
      </c>
      <c r="FO258" s="192">
        <f t="shared" si="851"/>
        <v>0</v>
      </c>
      <c r="FP258" s="192">
        <f t="shared" si="852"/>
        <v>0</v>
      </c>
      <c r="FQ258" s="192">
        <f t="shared" si="853"/>
        <v>0</v>
      </c>
      <c r="FR258" s="192">
        <f t="shared" si="854"/>
        <v>0</v>
      </c>
      <c r="FS258" s="192">
        <f t="shared" si="855"/>
        <v>0</v>
      </c>
      <c r="FT258" s="192">
        <f t="shared" si="856"/>
        <v>0</v>
      </c>
      <c r="FU258" s="192">
        <f t="shared" si="857"/>
        <v>0</v>
      </c>
      <c r="FV258" s="192">
        <f t="shared" si="858"/>
        <v>0</v>
      </c>
      <c r="FW258" s="192">
        <f t="shared" si="859"/>
        <v>0</v>
      </c>
      <c r="FX258" s="192">
        <f t="shared" si="860"/>
        <v>0</v>
      </c>
      <c r="FY258" s="192">
        <f t="shared" si="861"/>
        <v>0</v>
      </c>
      <c r="FZ258" s="192">
        <f t="shared" si="862"/>
        <v>0</v>
      </c>
      <c r="GA258" s="192">
        <f t="shared" si="863"/>
        <v>0</v>
      </c>
      <c r="GB258" s="192">
        <f t="shared" si="864"/>
        <v>0</v>
      </c>
      <c r="GC258" s="192">
        <f t="shared" si="865"/>
        <v>0</v>
      </c>
      <c r="GD258" s="192">
        <f t="shared" si="866"/>
        <v>0</v>
      </c>
      <c r="GE258" s="192">
        <f t="shared" si="867"/>
        <v>0</v>
      </c>
      <c r="GF258" s="192">
        <f t="shared" si="868"/>
        <v>0</v>
      </c>
      <c r="GG258" s="192">
        <f t="shared" si="869"/>
        <v>0</v>
      </c>
      <c r="GH258" s="192">
        <f t="shared" si="870"/>
        <v>0</v>
      </c>
      <c r="GI258" s="192">
        <f t="shared" si="871"/>
        <v>0</v>
      </c>
      <c r="GJ258" s="192">
        <f t="shared" si="872"/>
        <v>0</v>
      </c>
      <c r="GK258" s="192">
        <f t="shared" si="873"/>
        <v>0</v>
      </c>
      <c r="GL258" s="192">
        <f t="shared" si="874"/>
        <v>0</v>
      </c>
      <c r="GM258" s="192">
        <f t="shared" si="875"/>
        <v>0</v>
      </c>
      <c r="GN258" s="192">
        <f t="shared" si="876"/>
        <v>0</v>
      </c>
      <c r="GO258" s="192">
        <f t="shared" si="877"/>
        <v>0</v>
      </c>
      <c r="GP258" s="192">
        <f t="shared" si="878"/>
        <v>0</v>
      </c>
      <c r="GQ258" s="192">
        <f t="shared" si="879"/>
        <v>0</v>
      </c>
      <c r="GR258" s="192">
        <f t="shared" si="880"/>
        <v>0</v>
      </c>
      <c r="GS258" s="192">
        <f t="shared" si="881"/>
        <v>0</v>
      </c>
      <c r="GT258" s="192">
        <f t="shared" si="882"/>
        <v>0</v>
      </c>
      <c r="GU258" s="192">
        <f t="shared" si="883"/>
        <v>0</v>
      </c>
      <c r="GV258" s="192">
        <f t="shared" si="884"/>
        <v>0</v>
      </c>
      <c r="GW258" s="192">
        <f t="shared" si="885"/>
        <v>0</v>
      </c>
      <c r="GX258" s="192">
        <f t="shared" si="886"/>
        <v>0</v>
      </c>
      <c r="GY258" s="192">
        <f t="shared" si="887"/>
        <v>0</v>
      </c>
      <c r="GZ258" s="192">
        <f t="shared" si="888"/>
        <v>0</v>
      </c>
      <c r="HA258" s="192">
        <f t="shared" si="889"/>
        <v>0</v>
      </c>
      <c r="HB258" s="192">
        <f t="shared" si="890"/>
        <v>0</v>
      </c>
      <c r="HC258" s="192">
        <f t="shared" si="891"/>
        <v>0</v>
      </c>
      <c r="HD258" s="192">
        <f t="shared" si="892"/>
        <v>0</v>
      </c>
      <c r="HE258" s="192">
        <f t="shared" si="893"/>
        <v>0</v>
      </c>
      <c r="HF258" s="192">
        <f t="shared" si="894"/>
        <v>0</v>
      </c>
      <c r="HG258" s="192">
        <f t="shared" si="895"/>
        <v>0</v>
      </c>
      <c r="HH258" s="192">
        <f t="shared" si="896"/>
        <v>0</v>
      </c>
      <c r="HI258" s="192">
        <f t="shared" si="897"/>
        <v>0</v>
      </c>
      <c r="HJ258" s="192">
        <f t="shared" si="898"/>
        <v>0</v>
      </c>
      <c r="HK258" s="192">
        <f t="shared" si="899"/>
        <v>0</v>
      </c>
      <c r="HL258" s="192">
        <f t="shared" si="900"/>
        <v>0</v>
      </c>
      <c r="HM258" s="192">
        <f t="shared" si="901"/>
        <v>0</v>
      </c>
      <c r="HN258" s="194">
        <f t="shared" si="934"/>
        <v>0</v>
      </c>
      <c r="HO258" s="194">
        <f t="shared" si="935"/>
        <v>0</v>
      </c>
      <c r="HP258" s="194">
        <f t="shared" si="936"/>
        <v>0</v>
      </c>
      <c r="HQ258" s="194">
        <f t="shared" si="937"/>
        <v>0</v>
      </c>
      <c r="HR258" s="194">
        <f t="shared" si="938"/>
        <v>0</v>
      </c>
      <c r="HS258" s="195" t="str">
        <f t="shared" si="701"/>
        <v/>
      </c>
      <c r="HT258" s="196">
        <f t="shared" si="939"/>
        <v>0</v>
      </c>
      <c r="HU258" s="196">
        <f t="shared" si="940"/>
        <v>0</v>
      </c>
      <c r="HV258" s="197" t="str">
        <f t="shared" si="702"/>
        <v/>
      </c>
      <c r="HW258" s="197" t="str">
        <f t="shared" si="902"/>
        <v/>
      </c>
      <c r="HX258" s="197" t="str">
        <f t="shared" si="903"/>
        <v/>
      </c>
      <c r="HY258" s="195" t="str">
        <f t="shared" si="703"/>
        <v/>
      </c>
      <c r="HZ258" s="30">
        <f t="shared" si="699"/>
        <v>0</v>
      </c>
      <c r="IA258" s="198">
        <f t="shared" si="704"/>
        <v>0</v>
      </c>
      <c r="IB258" s="195"/>
      <c r="IC258" s="195">
        <f t="shared" si="711"/>
        <v>0</v>
      </c>
      <c r="ID258" s="195">
        <f t="shared" si="705"/>
        <v>0</v>
      </c>
      <c r="IE258" s="195">
        <f t="shared" si="904"/>
        <v>0</v>
      </c>
      <c r="IF258" s="195">
        <f t="shared" si="706"/>
        <v>0</v>
      </c>
      <c r="IG258" s="307">
        <f t="shared" si="707"/>
        <v>0</v>
      </c>
      <c r="IH258" s="307">
        <f t="shared" si="708"/>
        <v>0</v>
      </c>
      <c r="II258" s="44">
        <f t="shared" si="709"/>
        <v>0</v>
      </c>
      <c r="IJ258" s="44">
        <f t="shared" si="712"/>
        <v>0</v>
      </c>
      <c r="IK258" s="44">
        <f t="shared" si="713"/>
        <v>0</v>
      </c>
      <c r="IL258" s="44">
        <f t="shared" si="714"/>
        <v>0</v>
      </c>
      <c r="IM258" s="44">
        <f t="shared" si="715"/>
        <v>0</v>
      </c>
      <c r="IN258" s="44">
        <f t="shared" si="716"/>
        <v>0</v>
      </c>
      <c r="IO258" s="44">
        <f t="shared" si="717"/>
        <v>0</v>
      </c>
    </row>
    <row r="259" spans="1:249" ht="18" customHeight="1">
      <c r="A259" s="188">
        <v>253</v>
      </c>
      <c r="B259" s="326"/>
      <c r="C259" s="289"/>
      <c r="D259" s="199"/>
      <c r="E259" s="189"/>
      <c r="F259" s="189"/>
      <c r="G259" s="190"/>
      <c r="H259" s="190"/>
      <c r="I259" s="272"/>
      <c r="J259" s="207"/>
      <c r="K259" s="214" t="str">
        <f t="shared" si="710"/>
        <v/>
      </c>
      <c r="L259" s="200" t="str">
        <f t="shared" si="718"/>
        <v/>
      </c>
      <c r="M259" s="200" t="str">
        <f t="shared" si="719"/>
        <v/>
      </c>
      <c r="N259" s="209" t="str">
        <f t="shared" si="700"/>
        <v/>
      </c>
      <c r="O259" s="208" t="str">
        <f>IFERROR(IF(D259="","",IF(K259="","",IF(I259="","",IF(F259="F",VLOOKUP(K259,F!A:G,2,0),IF(F259="M",VLOOKUP(K259,M!A:G,2,0),""))))),0)</f>
        <v/>
      </c>
      <c r="P259" s="191" t="str">
        <f>IFERROR(IF(D259="","",IF(K259="","",IF(I259="","",IF(F259="F",VLOOKUP(K259,F!A:G,3,0),IF(F259="M",VLOOKUP(K259,M!A:G,3,0),""))))),0)</f>
        <v/>
      </c>
      <c r="Q259" s="191" t="str">
        <f>IFERROR(IF(D259="","",IF(K259="","",IF(I259="","",IF(F259="F",VLOOKUP(K259,F!A:G,4,0),IF(F259="M",VLOOKUP(K259,M!A:G,4,0),""))))),0)</f>
        <v/>
      </c>
      <c r="R259" s="191" t="str">
        <f>IFERROR(IF(D259="","",IF(K259="","",IF(I259="","",IF(F259="F",VLOOKUP(K259,F!A:G,5,0),IF(F259="M",VLOOKUP(K259,M!A:G,5,0),""))))),0)</f>
        <v/>
      </c>
      <c r="S259" s="191" t="str">
        <f>IFERROR(IF(D259="","",IF(K259="","",IF(I259="","",IF(F259="F",VLOOKUP(K259,F!A:G,6,0),IF(F259="M",VLOOKUP(K259,M!A:G,6,0),""))))),0)</f>
        <v/>
      </c>
      <c r="T259" s="191" t="str">
        <f>IFERROR(IF(D259="","",IF(K259="","",IF(I259="","",IF(F259="F",VLOOKUP(K259,F!A:G,7,0),IF(F259="M",VLOOKUP(K259,M!A:G,7,0),""))))),0)</f>
        <v/>
      </c>
      <c r="U259" s="191" t="str">
        <f>IFERROR(IF(D259="","",IF(K259="","",IF(J259="","",IF(F259="F",VLOOKUP(K259,F!A:M,8,0),IF(F259="M",VLOOKUP(K259,M!A:M,8,0),""))))),0)</f>
        <v/>
      </c>
      <c r="V259" s="191" t="str">
        <f>IFERROR(IF(D259="","",IF(K259="","",IF(J259="","",IF(F259="F",VLOOKUP(K259,F!A:M,9,0),IF(F259="M",VLOOKUP(K259,M!A:M,9,0),""))))),0)</f>
        <v/>
      </c>
      <c r="W259" s="191" t="str">
        <f>IFERROR(IF(D259="","",IF(K259="","",IF(J259="","",IF(F259="F",VLOOKUP(K259,F!A:M,10,0),IF(F259="M",VLOOKUP(K259,M!A:M,10,0),""))))),0)</f>
        <v/>
      </c>
      <c r="X259" s="191" t="str">
        <f>IFERROR(IF(D259="","",IF(K259="","",IF(J259="","",IF(F259="F",VLOOKUP(K259,F!A:M,11,0),IF(F259="M",VLOOKUP(K259,M!A:M,11,0),""))))),0)</f>
        <v/>
      </c>
      <c r="Y259" s="191" t="str">
        <f>IFERROR(IF(D259="","",IF(K259="","",IF(J259="","",IF(F259="F",VLOOKUP(K259,F!A:M,12,0),IF(F259="M",VLOOKUP(K259,M!A:M,12,0),""))))),0)</f>
        <v/>
      </c>
      <c r="Z259" s="191" t="str">
        <f>IFERROR(IF(D259="","",IF(K259="","",IF(J259="","",IF(F259="F",VLOOKUP(K259,F!A:M,13,0),IF(F259="M",VLOOKUP(K259,M!A:M,13,0),""))))),0)</f>
        <v/>
      </c>
      <c r="AA259" s="191" t="str">
        <f>IFERROR(IF(D259="","",IF(F259="","",IF(J259="","",IF(K259="","",IF(AND(K259&gt;23,K259&lt;=60),IF(F259="F",VLOOKUP(MROUND(HZ259,0.5),'F-Weight for Length'!K:S,2,0),VLOOKUP(MROUND(HZ259,0.5),'M-Weight for Length'!K:S,2,0)),IF(K259&gt;60,IF(F259="F",VLOOKUP(K259,'F-Weight for Length'!U:AC,2,0),VLOOKUP(K259,'M-Weight for Length'!U:AC,2,0)),IF(F259="F",VLOOKUP(MROUND(HZ259,0.5),'F-Weight for Length'!A:I,2,0),VLOOKUP(MROUND(HZ259,0.5),'M-Weight for Length'!A:I,2,0)))))))),0)</f>
        <v/>
      </c>
      <c r="AB259" s="191" t="str">
        <f>IFERROR(IF(D259="","",IF(F259="","",IF(J259="","",IF(K259="","",IF(AND(K259&gt;23,K259&lt;=60),IF(F259="F",VLOOKUP(MROUND(HZ259,0.5),'F-Weight for Length'!K:S,3,0),VLOOKUP(MROUND(HZ259,0.5),'M-Weight for Length'!K:S,3,0)),IF(K259&gt;60,IF(F259="F",VLOOKUP(K259,'F-Weight for Length'!U:AC,3,0),VLOOKUP(K259,'M-Weight for Length'!U:AC,3,0)),IF(F259="F",VLOOKUP(MROUND(HZ259,0.5),'F-Weight for Length'!A:I,3,0),VLOOKUP(MROUND(HZ259,0.5),'M-Weight for Length'!A:I,3,0)))))))),0)</f>
        <v/>
      </c>
      <c r="AC259" s="191" t="str">
        <f>IFERROR(IF(D259="","",IF(F259="","",IF(J259="","",IF(K259="","",IF(AND(K259&gt;23,K259&lt;=60),IF(F259="F",VLOOKUP(MROUND(HZ259,0.5),'F-Weight for Length'!K:S,4,0),VLOOKUP(MROUND(HZ259,0.5),'M-Weight for Length'!K:S,4,0)),IF(K259&gt;60,IF(F259="F",VLOOKUP(K259,'F-Weight for Length'!U:AC,4,0),VLOOKUP(K259,'M-Weight for Length'!U:AC,4,0)),IF(F259="F",VLOOKUP(MROUND(HZ259,0.5),'F-Weight for Length'!A:I,4,0),VLOOKUP(MROUND(HZ259,0.5),'M-Weight for Length'!A:I,4,0)))))))),0)</f>
        <v/>
      </c>
      <c r="AD259" s="191" t="str">
        <f>IFERROR(IF(D259="","",IF(F259="","",IF(J259="","",IF(K259="","",IF(AND(K259&gt;23,K259&lt;=60),IF(F259="F",VLOOKUP(MROUND(HZ259,0.5),'F-Weight for Length'!K:S,5,0),VLOOKUP(MROUND(HZ259,0.5),'M-Weight for Length'!K:S,5,0)),IF(K259&gt;60,IF(F259="F",VLOOKUP(K259,'F-Weight for Length'!U:AC,5,0),VLOOKUP(K259,'M-Weight for Length'!U:AC,5,0)),IF(F259="F",VLOOKUP(MROUND(HZ259,0.5),'F-Weight for Length'!A:I,5,0),VLOOKUP(MROUND(HZ259,0.5),'M-Weight for Length'!A:I,5,0)))))))),0)</f>
        <v/>
      </c>
      <c r="AE259" s="191" t="str">
        <f>IFERROR(IF(D259="","",IF(F259="","",IF(J259="","",IF(K259="","",IF(AND(K259&gt;23,K259&lt;=60),IF(F259="F",VLOOKUP(MROUND(HZ259,0.5),'F-Weight for Length'!K:S,6,0),VLOOKUP(MROUND(HZ259,0.5),'M-Weight for Length'!K:S,6,0)),IF(K259&gt;60,IF(F259="F",VLOOKUP(K259,'F-Weight for Length'!U:AC,6,0),VLOOKUP(K259,'M-Weight for Length'!U:AC,6,0)),IF(F259="F",VLOOKUP(MROUND(HZ259,0.5),'F-Weight for Length'!A:I,6,0),VLOOKUP(MROUND(HZ259,0.5),'M-Weight for Length'!A:I,6,0)))))))),0)</f>
        <v/>
      </c>
      <c r="AF259" s="191" t="str">
        <f>IFERROR(IF(D259="","",IF(F259="","",IF(J259="","",IF(K259="","",IF(AND(K259&gt;23,K259&lt;=60),IF(F259="F",VLOOKUP(MROUND(HZ259,0.5),'F-Weight for Length'!K:S,7,0),VLOOKUP(MROUND(HZ259,0.5),'M-Weight for Length'!K:S,7,0)),IF(K259&gt;60,IF(F259="F",VLOOKUP(K259,'F-Weight for Length'!U:AC,7,0),VLOOKUP(K259,'M-Weight for Length'!U:AC,7,0)),IF(F259="F",VLOOKUP(MROUND(HZ259,0.5),'F-Weight for Length'!A:I,7,0),VLOOKUP(MROUND(HZ259,0.5),'M-Weight for Length'!A:I,7,0)))))))),0)</f>
        <v/>
      </c>
      <c r="AG259" s="191" t="str">
        <f>IFERROR(IF(D259="","",IF(F259="","",IF(J259="","",IF(K259="","",IF(AND(K259&gt;23,K259&lt;=60),IF(F259="F",VLOOKUP(MROUND(HZ259,0.5),'F-Weight for Length'!K:S,8,0),VLOOKUP(MROUND(HZ259,0.5),'M-Weight for Length'!K:S,8,0)),IF(K259&gt;60,IF(F259="F",VLOOKUP(K259,'F-Weight for Length'!U:AC,8,0),VLOOKUP(K259,'M-Weight for Length'!U:AC,8,0)),IF(F259="F",VLOOKUP(MROUND(HZ259,0.5),'F-Weight for Length'!A:I,8,0),VLOOKUP(MROUND(HZ259,0.5),'M-Weight for Length'!A:I,8,0)))))))),0)</f>
        <v/>
      </c>
      <c r="AH259" s="191" t="str">
        <f>IFERROR(IF(D259="","",IF(F259="","",IF(J259="","",IF(K259="","",IF(AND(K259&gt;23,K259&lt;=60),IF(F259="F",VLOOKUP(MROUND(HZ259,0.5),'F-Weight for Length'!K:S,9,0),VLOOKUP(MROUND(HZ259,0.5),'M-Weight for Length'!K:S,9,0)),IF(K259&gt;60,IF(F259="F",VLOOKUP(K259,'F-Weight for Length'!U:AC,9,0),VLOOKUP(K259,'M-Weight for Length'!U:AC,9,0)),IF(F259="F",VLOOKUP(MROUND(HZ259,0.5),'F-Weight for Length'!A:I,9,0),VLOOKUP(MROUND(HZ259,0.5),'M-Weight for Length'!A:I,9,0)))))))),0)</f>
        <v/>
      </c>
      <c r="AI259" s="192">
        <f t="shared" si="720"/>
        <v>0</v>
      </c>
      <c r="AJ259" s="192">
        <f t="shared" si="721"/>
        <v>0</v>
      </c>
      <c r="AK259" s="192">
        <f t="shared" si="722"/>
        <v>0</v>
      </c>
      <c r="AL259" s="192">
        <f t="shared" si="723"/>
        <v>0</v>
      </c>
      <c r="AM259" s="192">
        <f t="shared" si="724"/>
        <v>0</v>
      </c>
      <c r="AN259" s="192">
        <f t="shared" si="725"/>
        <v>0</v>
      </c>
      <c r="AO259" s="192">
        <f t="shared" si="726"/>
        <v>0</v>
      </c>
      <c r="AP259" s="192">
        <f t="shared" si="727"/>
        <v>0</v>
      </c>
      <c r="AQ259" s="192">
        <f t="shared" si="728"/>
        <v>0</v>
      </c>
      <c r="AR259" s="192">
        <f t="shared" si="729"/>
        <v>0</v>
      </c>
      <c r="AS259" s="192">
        <f t="shared" si="730"/>
        <v>0</v>
      </c>
      <c r="AT259" s="192">
        <f t="shared" si="731"/>
        <v>0</v>
      </c>
      <c r="AU259" s="192">
        <f t="shared" si="732"/>
        <v>0</v>
      </c>
      <c r="AV259" s="192">
        <f t="shared" si="733"/>
        <v>0</v>
      </c>
      <c r="AW259" s="192">
        <f t="shared" si="734"/>
        <v>0</v>
      </c>
      <c r="AX259" s="192">
        <f t="shared" si="735"/>
        <v>0</v>
      </c>
      <c r="AY259" s="192">
        <f t="shared" si="736"/>
        <v>0</v>
      </c>
      <c r="AZ259" s="192">
        <f t="shared" si="737"/>
        <v>0</v>
      </c>
      <c r="BA259" s="192">
        <f t="shared" si="738"/>
        <v>0</v>
      </c>
      <c r="BB259" s="192">
        <f t="shared" si="739"/>
        <v>0</v>
      </c>
      <c r="BC259" s="192">
        <f t="shared" si="740"/>
        <v>0</v>
      </c>
      <c r="BD259" s="192">
        <f t="shared" si="741"/>
        <v>0</v>
      </c>
      <c r="BE259" s="192">
        <f t="shared" si="742"/>
        <v>0</v>
      </c>
      <c r="BF259" s="192">
        <f t="shared" si="743"/>
        <v>0</v>
      </c>
      <c r="BG259" s="192">
        <f t="shared" si="744"/>
        <v>0</v>
      </c>
      <c r="BH259" s="192">
        <f t="shared" si="745"/>
        <v>0</v>
      </c>
      <c r="BI259" s="192">
        <f t="shared" si="746"/>
        <v>0</v>
      </c>
      <c r="BJ259" s="192">
        <f t="shared" si="747"/>
        <v>0</v>
      </c>
      <c r="BK259" s="192">
        <f t="shared" si="748"/>
        <v>0</v>
      </c>
      <c r="BL259" s="192">
        <f t="shared" si="749"/>
        <v>0</v>
      </c>
      <c r="BM259" s="192">
        <f t="shared" si="750"/>
        <v>0</v>
      </c>
      <c r="BN259" s="192">
        <f t="shared" si="751"/>
        <v>0</v>
      </c>
      <c r="BO259" s="192">
        <f t="shared" si="752"/>
        <v>0</v>
      </c>
      <c r="BP259" s="192">
        <f t="shared" si="753"/>
        <v>0</v>
      </c>
      <c r="BQ259" s="192">
        <f t="shared" si="754"/>
        <v>0</v>
      </c>
      <c r="BR259" s="192">
        <f t="shared" si="755"/>
        <v>0</v>
      </c>
      <c r="BS259" s="192">
        <f t="shared" si="756"/>
        <v>0</v>
      </c>
      <c r="BT259" s="192">
        <f t="shared" si="757"/>
        <v>0</v>
      </c>
      <c r="BU259" s="192">
        <f t="shared" si="758"/>
        <v>0</v>
      </c>
      <c r="BV259" s="192">
        <f t="shared" si="759"/>
        <v>0</v>
      </c>
      <c r="BW259" s="192">
        <f t="shared" si="760"/>
        <v>0</v>
      </c>
      <c r="BX259" s="192">
        <f t="shared" si="761"/>
        <v>0</v>
      </c>
      <c r="BY259" s="192">
        <f t="shared" si="762"/>
        <v>0</v>
      </c>
      <c r="BZ259" s="192">
        <f t="shared" si="763"/>
        <v>0</v>
      </c>
      <c r="CA259" s="192">
        <f t="shared" si="764"/>
        <v>0</v>
      </c>
      <c r="CB259" s="192">
        <f t="shared" si="765"/>
        <v>0</v>
      </c>
      <c r="CC259" s="192">
        <f t="shared" si="766"/>
        <v>0</v>
      </c>
      <c r="CD259" s="192">
        <f t="shared" si="767"/>
        <v>0</v>
      </c>
      <c r="CE259" s="192">
        <f t="shared" si="768"/>
        <v>0</v>
      </c>
      <c r="CF259" s="192">
        <f t="shared" si="769"/>
        <v>0</v>
      </c>
      <c r="CG259" s="192">
        <f t="shared" si="770"/>
        <v>0</v>
      </c>
      <c r="CH259" s="192">
        <f t="shared" si="771"/>
        <v>0</v>
      </c>
      <c r="CI259" s="192">
        <f t="shared" si="772"/>
        <v>0</v>
      </c>
      <c r="CJ259" s="192">
        <f t="shared" si="773"/>
        <v>0</v>
      </c>
      <c r="CK259" s="192">
        <f t="shared" si="774"/>
        <v>0</v>
      </c>
      <c r="CL259" s="192">
        <f t="shared" si="775"/>
        <v>0</v>
      </c>
      <c r="CM259" s="192">
        <f t="shared" si="776"/>
        <v>0</v>
      </c>
      <c r="CN259" s="192">
        <f t="shared" si="777"/>
        <v>0</v>
      </c>
      <c r="CO259" s="192">
        <f t="shared" si="778"/>
        <v>0</v>
      </c>
      <c r="CP259" s="192">
        <f t="shared" si="779"/>
        <v>0</v>
      </c>
      <c r="CQ259" s="192">
        <f t="shared" si="780"/>
        <v>0</v>
      </c>
      <c r="CR259" s="192">
        <f t="shared" si="781"/>
        <v>0</v>
      </c>
      <c r="CS259" s="192">
        <f t="shared" si="782"/>
        <v>0</v>
      </c>
      <c r="CT259" s="192">
        <f t="shared" si="783"/>
        <v>0</v>
      </c>
      <c r="CU259" s="192">
        <f t="shared" si="784"/>
        <v>0</v>
      </c>
      <c r="CV259" s="192">
        <f t="shared" si="785"/>
        <v>0</v>
      </c>
      <c r="CW259" s="192">
        <f t="shared" si="786"/>
        <v>0</v>
      </c>
      <c r="CX259" s="192">
        <f t="shared" si="787"/>
        <v>0</v>
      </c>
      <c r="CY259" s="192">
        <f t="shared" si="788"/>
        <v>0</v>
      </c>
      <c r="CZ259" s="192">
        <f t="shared" si="789"/>
        <v>0</v>
      </c>
      <c r="DA259" s="192">
        <f t="shared" si="790"/>
        <v>0</v>
      </c>
      <c r="DB259" s="192">
        <f t="shared" si="791"/>
        <v>0</v>
      </c>
      <c r="DC259" s="192">
        <f t="shared" si="792"/>
        <v>0</v>
      </c>
      <c r="DD259" s="192">
        <f t="shared" si="793"/>
        <v>0</v>
      </c>
      <c r="DE259" s="192">
        <f t="shared" si="794"/>
        <v>0</v>
      </c>
      <c r="DF259" s="192">
        <f t="shared" si="795"/>
        <v>0</v>
      </c>
      <c r="DG259" s="192">
        <f t="shared" si="796"/>
        <v>0</v>
      </c>
      <c r="DH259" s="192">
        <f t="shared" si="797"/>
        <v>0</v>
      </c>
      <c r="DI259" s="192">
        <f t="shared" si="798"/>
        <v>0</v>
      </c>
      <c r="DJ259" s="192">
        <f t="shared" si="799"/>
        <v>0</v>
      </c>
      <c r="DK259" s="192">
        <f t="shared" si="800"/>
        <v>0</v>
      </c>
      <c r="DL259" s="192">
        <f t="shared" si="801"/>
        <v>0</v>
      </c>
      <c r="DM259" s="192">
        <f t="shared" si="802"/>
        <v>0</v>
      </c>
      <c r="DN259" s="192">
        <f t="shared" si="803"/>
        <v>0</v>
      </c>
      <c r="DO259" s="192">
        <f t="shared" si="804"/>
        <v>0</v>
      </c>
      <c r="DP259" s="192">
        <f t="shared" si="805"/>
        <v>0</v>
      </c>
      <c r="DQ259" s="192">
        <f t="shared" si="806"/>
        <v>0</v>
      </c>
      <c r="DR259" s="192">
        <f t="shared" si="807"/>
        <v>0</v>
      </c>
      <c r="DS259" s="192">
        <f t="shared" si="808"/>
        <v>0</v>
      </c>
      <c r="DT259" s="192">
        <f t="shared" si="809"/>
        <v>0</v>
      </c>
      <c r="DU259" s="192">
        <f t="shared" si="810"/>
        <v>0</v>
      </c>
      <c r="DV259" s="193">
        <f t="shared" si="929"/>
        <v>0</v>
      </c>
      <c r="DW259" s="193">
        <f t="shared" si="930"/>
        <v>0</v>
      </c>
      <c r="DX259" s="193">
        <f t="shared" si="931"/>
        <v>0</v>
      </c>
      <c r="DY259" s="193">
        <f t="shared" si="932"/>
        <v>0</v>
      </c>
      <c r="DZ259" s="193">
        <f t="shared" si="933"/>
        <v>0</v>
      </c>
      <c r="EA259" s="192">
        <f t="shared" si="811"/>
        <v>0</v>
      </c>
      <c r="EB259" s="192">
        <f t="shared" si="812"/>
        <v>0</v>
      </c>
      <c r="EC259" s="192">
        <f t="shared" si="813"/>
        <v>0</v>
      </c>
      <c r="ED259" s="192">
        <f t="shared" si="814"/>
        <v>0</v>
      </c>
      <c r="EE259" s="192">
        <f t="shared" si="815"/>
        <v>0</v>
      </c>
      <c r="EF259" s="192">
        <f t="shared" si="816"/>
        <v>0</v>
      </c>
      <c r="EG259" s="192">
        <f t="shared" si="817"/>
        <v>0</v>
      </c>
      <c r="EH259" s="192">
        <f t="shared" si="818"/>
        <v>0</v>
      </c>
      <c r="EI259" s="192">
        <f t="shared" si="819"/>
        <v>0</v>
      </c>
      <c r="EJ259" s="192">
        <f t="shared" si="820"/>
        <v>0</v>
      </c>
      <c r="EK259" s="192">
        <f t="shared" si="821"/>
        <v>0</v>
      </c>
      <c r="EL259" s="192">
        <f t="shared" si="822"/>
        <v>0</v>
      </c>
      <c r="EM259" s="192">
        <f t="shared" si="823"/>
        <v>0</v>
      </c>
      <c r="EN259" s="192">
        <f t="shared" si="824"/>
        <v>0</v>
      </c>
      <c r="EO259" s="192">
        <f t="shared" si="825"/>
        <v>0</v>
      </c>
      <c r="EP259" s="192">
        <f t="shared" si="826"/>
        <v>0</v>
      </c>
      <c r="EQ259" s="192">
        <f t="shared" si="827"/>
        <v>0</v>
      </c>
      <c r="ER259" s="192">
        <f t="shared" si="828"/>
        <v>0</v>
      </c>
      <c r="ES259" s="192">
        <f t="shared" si="829"/>
        <v>0</v>
      </c>
      <c r="ET259" s="192">
        <f t="shared" si="830"/>
        <v>0</v>
      </c>
      <c r="EU259" s="192">
        <f t="shared" si="831"/>
        <v>0</v>
      </c>
      <c r="EV259" s="192">
        <f t="shared" si="832"/>
        <v>0</v>
      </c>
      <c r="EW259" s="192">
        <f t="shared" si="833"/>
        <v>0</v>
      </c>
      <c r="EX259" s="192">
        <f t="shared" si="834"/>
        <v>0</v>
      </c>
      <c r="EY259" s="192">
        <f t="shared" si="835"/>
        <v>0</v>
      </c>
      <c r="EZ259" s="192">
        <f t="shared" si="836"/>
        <v>0</v>
      </c>
      <c r="FA259" s="192">
        <f t="shared" si="837"/>
        <v>0</v>
      </c>
      <c r="FB259" s="192">
        <f t="shared" si="838"/>
        <v>0</v>
      </c>
      <c r="FC259" s="192">
        <f t="shared" si="839"/>
        <v>0</v>
      </c>
      <c r="FD259" s="192">
        <f t="shared" si="840"/>
        <v>0</v>
      </c>
      <c r="FE259" s="192">
        <f t="shared" si="841"/>
        <v>0</v>
      </c>
      <c r="FF259" s="192">
        <f t="shared" si="842"/>
        <v>0</v>
      </c>
      <c r="FG259" s="192">
        <f t="shared" si="843"/>
        <v>0</v>
      </c>
      <c r="FH259" s="192">
        <f t="shared" si="844"/>
        <v>0</v>
      </c>
      <c r="FI259" s="192">
        <f t="shared" si="845"/>
        <v>0</v>
      </c>
      <c r="FJ259" s="192">
        <f t="shared" si="846"/>
        <v>0</v>
      </c>
      <c r="FK259" s="192">
        <f t="shared" si="847"/>
        <v>0</v>
      </c>
      <c r="FL259" s="192">
        <f t="shared" si="848"/>
        <v>0</v>
      </c>
      <c r="FM259" s="192">
        <f t="shared" si="849"/>
        <v>0</v>
      </c>
      <c r="FN259" s="192">
        <f t="shared" si="850"/>
        <v>0</v>
      </c>
      <c r="FO259" s="192">
        <f t="shared" si="851"/>
        <v>0</v>
      </c>
      <c r="FP259" s="192">
        <f t="shared" si="852"/>
        <v>0</v>
      </c>
      <c r="FQ259" s="192">
        <f t="shared" si="853"/>
        <v>0</v>
      </c>
      <c r="FR259" s="192">
        <f t="shared" si="854"/>
        <v>0</v>
      </c>
      <c r="FS259" s="192">
        <f t="shared" si="855"/>
        <v>0</v>
      </c>
      <c r="FT259" s="192">
        <f t="shared" si="856"/>
        <v>0</v>
      </c>
      <c r="FU259" s="192">
        <f t="shared" si="857"/>
        <v>0</v>
      </c>
      <c r="FV259" s="192">
        <f t="shared" si="858"/>
        <v>0</v>
      </c>
      <c r="FW259" s="192">
        <f t="shared" si="859"/>
        <v>0</v>
      </c>
      <c r="FX259" s="192">
        <f t="shared" si="860"/>
        <v>0</v>
      </c>
      <c r="FY259" s="192">
        <f t="shared" si="861"/>
        <v>0</v>
      </c>
      <c r="FZ259" s="192">
        <f t="shared" si="862"/>
        <v>0</v>
      </c>
      <c r="GA259" s="192">
        <f t="shared" si="863"/>
        <v>0</v>
      </c>
      <c r="GB259" s="192">
        <f t="shared" si="864"/>
        <v>0</v>
      </c>
      <c r="GC259" s="192">
        <f t="shared" si="865"/>
        <v>0</v>
      </c>
      <c r="GD259" s="192">
        <f t="shared" si="866"/>
        <v>0</v>
      </c>
      <c r="GE259" s="192">
        <f t="shared" si="867"/>
        <v>0</v>
      </c>
      <c r="GF259" s="192">
        <f t="shared" si="868"/>
        <v>0</v>
      </c>
      <c r="GG259" s="192">
        <f t="shared" si="869"/>
        <v>0</v>
      </c>
      <c r="GH259" s="192">
        <f t="shared" si="870"/>
        <v>0</v>
      </c>
      <c r="GI259" s="192">
        <f t="shared" si="871"/>
        <v>0</v>
      </c>
      <c r="GJ259" s="192">
        <f t="shared" si="872"/>
        <v>0</v>
      </c>
      <c r="GK259" s="192">
        <f t="shared" si="873"/>
        <v>0</v>
      </c>
      <c r="GL259" s="192">
        <f t="shared" si="874"/>
        <v>0</v>
      </c>
      <c r="GM259" s="192">
        <f t="shared" si="875"/>
        <v>0</v>
      </c>
      <c r="GN259" s="192">
        <f t="shared" si="876"/>
        <v>0</v>
      </c>
      <c r="GO259" s="192">
        <f t="shared" si="877"/>
        <v>0</v>
      </c>
      <c r="GP259" s="192">
        <f t="shared" si="878"/>
        <v>0</v>
      </c>
      <c r="GQ259" s="192">
        <f t="shared" si="879"/>
        <v>0</v>
      </c>
      <c r="GR259" s="192">
        <f t="shared" si="880"/>
        <v>0</v>
      </c>
      <c r="GS259" s="192">
        <f t="shared" si="881"/>
        <v>0</v>
      </c>
      <c r="GT259" s="192">
        <f t="shared" si="882"/>
        <v>0</v>
      </c>
      <c r="GU259" s="192">
        <f t="shared" si="883"/>
        <v>0</v>
      </c>
      <c r="GV259" s="192">
        <f t="shared" si="884"/>
        <v>0</v>
      </c>
      <c r="GW259" s="192">
        <f t="shared" si="885"/>
        <v>0</v>
      </c>
      <c r="GX259" s="192">
        <f t="shared" si="886"/>
        <v>0</v>
      </c>
      <c r="GY259" s="192">
        <f t="shared" si="887"/>
        <v>0</v>
      </c>
      <c r="GZ259" s="192">
        <f t="shared" si="888"/>
        <v>0</v>
      </c>
      <c r="HA259" s="192">
        <f t="shared" si="889"/>
        <v>0</v>
      </c>
      <c r="HB259" s="192">
        <f t="shared" si="890"/>
        <v>0</v>
      </c>
      <c r="HC259" s="192">
        <f t="shared" si="891"/>
        <v>0</v>
      </c>
      <c r="HD259" s="192">
        <f t="shared" si="892"/>
        <v>0</v>
      </c>
      <c r="HE259" s="192">
        <f t="shared" si="893"/>
        <v>0</v>
      </c>
      <c r="HF259" s="192">
        <f t="shared" si="894"/>
        <v>0</v>
      </c>
      <c r="HG259" s="192">
        <f t="shared" si="895"/>
        <v>0</v>
      </c>
      <c r="HH259" s="192">
        <f t="shared" si="896"/>
        <v>0</v>
      </c>
      <c r="HI259" s="192">
        <f t="shared" si="897"/>
        <v>0</v>
      </c>
      <c r="HJ259" s="192">
        <f t="shared" si="898"/>
        <v>0</v>
      </c>
      <c r="HK259" s="192">
        <f t="shared" si="899"/>
        <v>0</v>
      </c>
      <c r="HL259" s="192">
        <f t="shared" si="900"/>
        <v>0</v>
      </c>
      <c r="HM259" s="192">
        <f t="shared" si="901"/>
        <v>0</v>
      </c>
      <c r="HN259" s="194">
        <f t="shared" si="934"/>
        <v>0</v>
      </c>
      <c r="HO259" s="194">
        <f t="shared" si="935"/>
        <v>0</v>
      </c>
      <c r="HP259" s="194">
        <f t="shared" si="936"/>
        <v>0</v>
      </c>
      <c r="HQ259" s="194">
        <f t="shared" si="937"/>
        <v>0</v>
      </c>
      <c r="HR259" s="194">
        <f t="shared" si="938"/>
        <v>0</v>
      </c>
      <c r="HS259" s="195" t="str">
        <f t="shared" si="701"/>
        <v/>
      </c>
      <c r="HT259" s="196">
        <f t="shared" si="939"/>
        <v>0</v>
      </c>
      <c r="HU259" s="196">
        <f t="shared" si="940"/>
        <v>0</v>
      </c>
      <c r="HV259" s="197" t="str">
        <f t="shared" si="702"/>
        <v/>
      </c>
      <c r="HW259" s="197" t="str">
        <f t="shared" si="902"/>
        <v/>
      </c>
      <c r="HX259" s="197" t="str">
        <f t="shared" si="903"/>
        <v/>
      </c>
      <c r="HY259" s="195" t="str">
        <f t="shared" si="703"/>
        <v/>
      </c>
      <c r="HZ259" s="30">
        <f t="shared" si="699"/>
        <v>0</v>
      </c>
      <c r="IA259" s="198">
        <f t="shared" si="704"/>
        <v>0</v>
      </c>
      <c r="IB259" s="195"/>
      <c r="IC259" s="195">
        <f t="shared" si="711"/>
        <v>0</v>
      </c>
      <c r="ID259" s="195">
        <f t="shared" si="705"/>
        <v>0</v>
      </c>
      <c r="IE259" s="195">
        <f t="shared" si="904"/>
        <v>0</v>
      </c>
      <c r="IF259" s="195">
        <f t="shared" si="706"/>
        <v>0</v>
      </c>
      <c r="IG259" s="307">
        <f t="shared" si="707"/>
        <v>0</v>
      </c>
      <c r="IH259" s="307">
        <f t="shared" si="708"/>
        <v>0</v>
      </c>
      <c r="II259" s="44">
        <f t="shared" si="709"/>
        <v>0</v>
      </c>
      <c r="IJ259" s="44">
        <f t="shared" si="712"/>
        <v>0</v>
      </c>
      <c r="IK259" s="44">
        <f t="shared" si="713"/>
        <v>0</v>
      </c>
      <c r="IL259" s="44">
        <f t="shared" si="714"/>
        <v>0</v>
      </c>
      <c r="IM259" s="44">
        <f t="shared" si="715"/>
        <v>0</v>
      </c>
      <c r="IN259" s="44">
        <f t="shared" si="716"/>
        <v>0</v>
      </c>
      <c r="IO259" s="44">
        <f t="shared" si="717"/>
        <v>0</v>
      </c>
    </row>
    <row r="260" spans="1:249" ht="18" customHeight="1">
      <c r="A260" s="188">
        <v>254</v>
      </c>
      <c r="B260" s="326"/>
      <c r="C260" s="289"/>
      <c r="D260" s="199"/>
      <c r="E260" s="189"/>
      <c r="F260" s="189"/>
      <c r="G260" s="190"/>
      <c r="H260" s="190"/>
      <c r="I260" s="272"/>
      <c r="J260" s="207"/>
      <c r="K260" s="214" t="str">
        <f t="shared" si="710"/>
        <v/>
      </c>
      <c r="L260" s="200" t="str">
        <f t="shared" si="718"/>
        <v/>
      </c>
      <c r="M260" s="200" t="str">
        <f t="shared" si="719"/>
        <v/>
      </c>
      <c r="N260" s="209" t="str">
        <f t="shared" si="700"/>
        <v/>
      </c>
      <c r="O260" s="208" t="str">
        <f>IFERROR(IF(D260="","",IF(K260="","",IF(I260="","",IF(F260="F",VLOOKUP(K260,F!A:G,2,0),IF(F260="M",VLOOKUP(K260,M!A:G,2,0),""))))),0)</f>
        <v/>
      </c>
      <c r="P260" s="191" t="str">
        <f>IFERROR(IF(D260="","",IF(K260="","",IF(I260="","",IF(F260="F",VLOOKUP(K260,F!A:G,3,0),IF(F260="M",VLOOKUP(K260,M!A:G,3,0),""))))),0)</f>
        <v/>
      </c>
      <c r="Q260" s="191" t="str">
        <f>IFERROR(IF(D260="","",IF(K260="","",IF(I260="","",IF(F260="F",VLOOKUP(K260,F!A:G,4,0),IF(F260="M",VLOOKUP(K260,M!A:G,4,0),""))))),0)</f>
        <v/>
      </c>
      <c r="R260" s="191" t="str">
        <f>IFERROR(IF(D260="","",IF(K260="","",IF(I260="","",IF(F260="F",VLOOKUP(K260,F!A:G,5,0),IF(F260="M",VLOOKUP(K260,M!A:G,5,0),""))))),0)</f>
        <v/>
      </c>
      <c r="S260" s="191" t="str">
        <f>IFERROR(IF(D260="","",IF(K260="","",IF(I260="","",IF(F260="F",VLOOKUP(K260,F!A:G,6,0),IF(F260="M",VLOOKUP(K260,M!A:G,6,0),""))))),0)</f>
        <v/>
      </c>
      <c r="T260" s="191" t="str">
        <f>IFERROR(IF(D260="","",IF(K260="","",IF(I260="","",IF(F260="F",VLOOKUP(K260,F!A:G,7,0),IF(F260="M",VLOOKUP(K260,M!A:G,7,0),""))))),0)</f>
        <v/>
      </c>
      <c r="U260" s="191" t="str">
        <f>IFERROR(IF(D260="","",IF(K260="","",IF(J260="","",IF(F260="F",VLOOKUP(K260,F!A:M,8,0),IF(F260="M",VLOOKUP(K260,M!A:M,8,0),""))))),0)</f>
        <v/>
      </c>
      <c r="V260" s="191" t="str">
        <f>IFERROR(IF(D260="","",IF(K260="","",IF(J260="","",IF(F260="F",VLOOKUP(K260,F!A:M,9,0),IF(F260="M",VLOOKUP(K260,M!A:M,9,0),""))))),0)</f>
        <v/>
      </c>
      <c r="W260" s="191" t="str">
        <f>IFERROR(IF(D260="","",IF(K260="","",IF(J260="","",IF(F260="F",VLOOKUP(K260,F!A:M,10,0),IF(F260="M",VLOOKUP(K260,M!A:M,10,0),""))))),0)</f>
        <v/>
      </c>
      <c r="X260" s="191" t="str">
        <f>IFERROR(IF(D260="","",IF(K260="","",IF(J260="","",IF(F260="F",VLOOKUP(K260,F!A:M,11,0),IF(F260="M",VLOOKUP(K260,M!A:M,11,0),""))))),0)</f>
        <v/>
      </c>
      <c r="Y260" s="191" t="str">
        <f>IFERROR(IF(D260="","",IF(K260="","",IF(J260="","",IF(F260="F",VLOOKUP(K260,F!A:M,12,0),IF(F260="M",VLOOKUP(K260,M!A:M,12,0),""))))),0)</f>
        <v/>
      </c>
      <c r="Z260" s="191" t="str">
        <f>IFERROR(IF(D260="","",IF(K260="","",IF(J260="","",IF(F260="F",VLOOKUP(K260,F!A:M,13,0),IF(F260="M",VLOOKUP(K260,M!A:M,13,0),""))))),0)</f>
        <v/>
      </c>
      <c r="AA260" s="191" t="str">
        <f>IFERROR(IF(D260="","",IF(F260="","",IF(J260="","",IF(K260="","",IF(AND(K260&gt;23,K260&lt;=60),IF(F260="F",VLOOKUP(MROUND(HZ260,0.5),'F-Weight for Length'!K:S,2,0),VLOOKUP(MROUND(HZ260,0.5),'M-Weight for Length'!K:S,2,0)),IF(K260&gt;60,IF(F260="F",VLOOKUP(K260,'F-Weight for Length'!U:AC,2,0),VLOOKUP(K260,'M-Weight for Length'!U:AC,2,0)),IF(F260="F",VLOOKUP(MROUND(HZ260,0.5),'F-Weight for Length'!A:I,2,0),VLOOKUP(MROUND(HZ260,0.5),'M-Weight for Length'!A:I,2,0)))))))),0)</f>
        <v/>
      </c>
      <c r="AB260" s="191" t="str">
        <f>IFERROR(IF(D260="","",IF(F260="","",IF(J260="","",IF(K260="","",IF(AND(K260&gt;23,K260&lt;=60),IF(F260="F",VLOOKUP(MROUND(HZ260,0.5),'F-Weight for Length'!K:S,3,0),VLOOKUP(MROUND(HZ260,0.5),'M-Weight for Length'!K:S,3,0)),IF(K260&gt;60,IF(F260="F",VLOOKUP(K260,'F-Weight for Length'!U:AC,3,0),VLOOKUP(K260,'M-Weight for Length'!U:AC,3,0)),IF(F260="F",VLOOKUP(MROUND(HZ260,0.5),'F-Weight for Length'!A:I,3,0),VLOOKUP(MROUND(HZ260,0.5),'M-Weight for Length'!A:I,3,0)))))))),0)</f>
        <v/>
      </c>
      <c r="AC260" s="191" t="str">
        <f>IFERROR(IF(D260="","",IF(F260="","",IF(J260="","",IF(K260="","",IF(AND(K260&gt;23,K260&lt;=60),IF(F260="F",VLOOKUP(MROUND(HZ260,0.5),'F-Weight for Length'!K:S,4,0),VLOOKUP(MROUND(HZ260,0.5),'M-Weight for Length'!K:S,4,0)),IF(K260&gt;60,IF(F260="F",VLOOKUP(K260,'F-Weight for Length'!U:AC,4,0),VLOOKUP(K260,'M-Weight for Length'!U:AC,4,0)),IF(F260="F",VLOOKUP(MROUND(HZ260,0.5),'F-Weight for Length'!A:I,4,0),VLOOKUP(MROUND(HZ260,0.5),'M-Weight for Length'!A:I,4,0)))))))),0)</f>
        <v/>
      </c>
      <c r="AD260" s="191" t="str">
        <f>IFERROR(IF(D260="","",IF(F260="","",IF(J260="","",IF(K260="","",IF(AND(K260&gt;23,K260&lt;=60),IF(F260="F",VLOOKUP(MROUND(HZ260,0.5),'F-Weight for Length'!K:S,5,0),VLOOKUP(MROUND(HZ260,0.5),'M-Weight for Length'!K:S,5,0)),IF(K260&gt;60,IF(F260="F",VLOOKUP(K260,'F-Weight for Length'!U:AC,5,0),VLOOKUP(K260,'M-Weight for Length'!U:AC,5,0)),IF(F260="F",VLOOKUP(MROUND(HZ260,0.5),'F-Weight for Length'!A:I,5,0),VLOOKUP(MROUND(HZ260,0.5),'M-Weight for Length'!A:I,5,0)))))))),0)</f>
        <v/>
      </c>
      <c r="AE260" s="191" t="str">
        <f>IFERROR(IF(D260="","",IF(F260="","",IF(J260="","",IF(K260="","",IF(AND(K260&gt;23,K260&lt;=60),IF(F260="F",VLOOKUP(MROUND(HZ260,0.5),'F-Weight for Length'!K:S,6,0),VLOOKUP(MROUND(HZ260,0.5),'M-Weight for Length'!K:S,6,0)),IF(K260&gt;60,IF(F260="F",VLOOKUP(K260,'F-Weight for Length'!U:AC,6,0),VLOOKUP(K260,'M-Weight for Length'!U:AC,6,0)),IF(F260="F",VLOOKUP(MROUND(HZ260,0.5),'F-Weight for Length'!A:I,6,0),VLOOKUP(MROUND(HZ260,0.5),'M-Weight for Length'!A:I,6,0)))))))),0)</f>
        <v/>
      </c>
      <c r="AF260" s="191" t="str">
        <f>IFERROR(IF(D260="","",IF(F260="","",IF(J260="","",IF(K260="","",IF(AND(K260&gt;23,K260&lt;=60),IF(F260="F",VLOOKUP(MROUND(HZ260,0.5),'F-Weight for Length'!K:S,7,0),VLOOKUP(MROUND(HZ260,0.5),'M-Weight for Length'!K:S,7,0)),IF(K260&gt;60,IF(F260="F",VLOOKUP(K260,'F-Weight for Length'!U:AC,7,0),VLOOKUP(K260,'M-Weight for Length'!U:AC,7,0)),IF(F260="F",VLOOKUP(MROUND(HZ260,0.5),'F-Weight for Length'!A:I,7,0),VLOOKUP(MROUND(HZ260,0.5),'M-Weight for Length'!A:I,7,0)))))))),0)</f>
        <v/>
      </c>
      <c r="AG260" s="191" t="str">
        <f>IFERROR(IF(D260="","",IF(F260="","",IF(J260="","",IF(K260="","",IF(AND(K260&gt;23,K260&lt;=60),IF(F260="F",VLOOKUP(MROUND(HZ260,0.5),'F-Weight for Length'!K:S,8,0),VLOOKUP(MROUND(HZ260,0.5),'M-Weight for Length'!K:S,8,0)),IF(K260&gt;60,IF(F260="F",VLOOKUP(K260,'F-Weight for Length'!U:AC,8,0),VLOOKUP(K260,'M-Weight for Length'!U:AC,8,0)),IF(F260="F",VLOOKUP(MROUND(HZ260,0.5),'F-Weight for Length'!A:I,8,0),VLOOKUP(MROUND(HZ260,0.5),'M-Weight for Length'!A:I,8,0)))))))),0)</f>
        <v/>
      </c>
      <c r="AH260" s="191" t="str">
        <f>IFERROR(IF(D260="","",IF(F260="","",IF(J260="","",IF(K260="","",IF(AND(K260&gt;23,K260&lt;=60),IF(F260="F",VLOOKUP(MROUND(HZ260,0.5),'F-Weight for Length'!K:S,9,0),VLOOKUP(MROUND(HZ260,0.5),'M-Weight for Length'!K:S,9,0)),IF(K260&gt;60,IF(F260="F",VLOOKUP(K260,'F-Weight for Length'!U:AC,9,0),VLOOKUP(K260,'M-Weight for Length'!U:AC,9,0)),IF(F260="F",VLOOKUP(MROUND(HZ260,0.5),'F-Weight for Length'!A:I,9,0),VLOOKUP(MROUND(HZ260,0.5),'M-Weight for Length'!A:I,9,0)))))))),0)</f>
        <v/>
      </c>
      <c r="AI260" s="192">
        <f t="shared" si="720"/>
        <v>0</v>
      </c>
      <c r="AJ260" s="192">
        <f t="shared" si="721"/>
        <v>0</v>
      </c>
      <c r="AK260" s="192">
        <f t="shared" si="722"/>
        <v>0</v>
      </c>
      <c r="AL260" s="192">
        <f t="shared" si="723"/>
        <v>0</v>
      </c>
      <c r="AM260" s="192">
        <f t="shared" si="724"/>
        <v>0</v>
      </c>
      <c r="AN260" s="192">
        <f t="shared" si="725"/>
        <v>0</v>
      </c>
      <c r="AO260" s="192">
        <f t="shared" si="726"/>
        <v>0</v>
      </c>
      <c r="AP260" s="192">
        <f t="shared" si="727"/>
        <v>0</v>
      </c>
      <c r="AQ260" s="192">
        <f t="shared" si="728"/>
        <v>0</v>
      </c>
      <c r="AR260" s="192">
        <f t="shared" si="729"/>
        <v>0</v>
      </c>
      <c r="AS260" s="192">
        <f t="shared" si="730"/>
        <v>0</v>
      </c>
      <c r="AT260" s="192">
        <f t="shared" si="731"/>
        <v>0</v>
      </c>
      <c r="AU260" s="192">
        <f t="shared" si="732"/>
        <v>0</v>
      </c>
      <c r="AV260" s="192">
        <f t="shared" si="733"/>
        <v>0</v>
      </c>
      <c r="AW260" s="192">
        <f t="shared" si="734"/>
        <v>0</v>
      </c>
      <c r="AX260" s="192">
        <f t="shared" si="735"/>
        <v>0</v>
      </c>
      <c r="AY260" s="192">
        <f t="shared" si="736"/>
        <v>0</v>
      </c>
      <c r="AZ260" s="192">
        <f t="shared" si="737"/>
        <v>0</v>
      </c>
      <c r="BA260" s="192">
        <f t="shared" si="738"/>
        <v>0</v>
      </c>
      <c r="BB260" s="192">
        <f t="shared" si="739"/>
        <v>0</v>
      </c>
      <c r="BC260" s="192">
        <f t="shared" si="740"/>
        <v>0</v>
      </c>
      <c r="BD260" s="192">
        <f t="shared" si="741"/>
        <v>0</v>
      </c>
      <c r="BE260" s="192">
        <f t="shared" si="742"/>
        <v>0</v>
      </c>
      <c r="BF260" s="192">
        <f t="shared" si="743"/>
        <v>0</v>
      </c>
      <c r="BG260" s="192">
        <f t="shared" si="744"/>
        <v>0</v>
      </c>
      <c r="BH260" s="192">
        <f t="shared" si="745"/>
        <v>0</v>
      </c>
      <c r="BI260" s="192">
        <f t="shared" si="746"/>
        <v>0</v>
      </c>
      <c r="BJ260" s="192">
        <f t="shared" si="747"/>
        <v>0</v>
      </c>
      <c r="BK260" s="192">
        <f t="shared" si="748"/>
        <v>0</v>
      </c>
      <c r="BL260" s="192">
        <f t="shared" si="749"/>
        <v>0</v>
      </c>
      <c r="BM260" s="192">
        <f t="shared" si="750"/>
        <v>0</v>
      </c>
      <c r="BN260" s="192">
        <f t="shared" si="751"/>
        <v>0</v>
      </c>
      <c r="BO260" s="192">
        <f t="shared" si="752"/>
        <v>0</v>
      </c>
      <c r="BP260" s="192">
        <f t="shared" si="753"/>
        <v>0</v>
      </c>
      <c r="BQ260" s="192">
        <f t="shared" si="754"/>
        <v>0</v>
      </c>
      <c r="BR260" s="192">
        <f t="shared" si="755"/>
        <v>0</v>
      </c>
      <c r="BS260" s="192">
        <f t="shared" si="756"/>
        <v>0</v>
      </c>
      <c r="BT260" s="192">
        <f t="shared" si="757"/>
        <v>0</v>
      </c>
      <c r="BU260" s="192">
        <f t="shared" si="758"/>
        <v>0</v>
      </c>
      <c r="BV260" s="192">
        <f t="shared" si="759"/>
        <v>0</v>
      </c>
      <c r="BW260" s="192">
        <f t="shared" si="760"/>
        <v>0</v>
      </c>
      <c r="BX260" s="192">
        <f t="shared" si="761"/>
        <v>0</v>
      </c>
      <c r="BY260" s="192">
        <f t="shared" si="762"/>
        <v>0</v>
      </c>
      <c r="BZ260" s="192">
        <f t="shared" si="763"/>
        <v>0</v>
      </c>
      <c r="CA260" s="192">
        <f t="shared" si="764"/>
        <v>0</v>
      </c>
      <c r="CB260" s="192">
        <f t="shared" si="765"/>
        <v>0</v>
      </c>
      <c r="CC260" s="192">
        <f t="shared" si="766"/>
        <v>0</v>
      </c>
      <c r="CD260" s="192">
        <f t="shared" si="767"/>
        <v>0</v>
      </c>
      <c r="CE260" s="192">
        <f t="shared" si="768"/>
        <v>0</v>
      </c>
      <c r="CF260" s="192">
        <f t="shared" si="769"/>
        <v>0</v>
      </c>
      <c r="CG260" s="192">
        <f t="shared" si="770"/>
        <v>0</v>
      </c>
      <c r="CH260" s="192">
        <f t="shared" si="771"/>
        <v>0</v>
      </c>
      <c r="CI260" s="192">
        <f t="shared" si="772"/>
        <v>0</v>
      </c>
      <c r="CJ260" s="192">
        <f t="shared" si="773"/>
        <v>0</v>
      </c>
      <c r="CK260" s="192">
        <f t="shared" si="774"/>
        <v>0</v>
      </c>
      <c r="CL260" s="192">
        <f t="shared" si="775"/>
        <v>0</v>
      </c>
      <c r="CM260" s="192">
        <f t="shared" si="776"/>
        <v>0</v>
      </c>
      <c r="CN260" s="192">
        <f t="shared" si="777"/>
        <v>0</v>
      </c>
      <c r="CO260" s="192">
        <f t="shared" si="778"/>
        <v>0</v>
      </c>
      <c r="CP260" s="192">
        <f t="shared" si="779"/>
        <v>0</v>
      </c>
      <c r="CQ260" s="192">
        <f t="shared" si="780"/>
        <v>0</v>
      </c>
      <c r="CR260" s="192">
        <f t="shared" si="781"/>
        <v>0</v>
      </c>
      <c r="CS260" s="192">
        <f t="shared" si="782"/>
        <v>0</v>
      </c>
      <c r="CT260" s="192">
        <f t="shared" si="783"/>
        <v>0</v>
      </c>
      <c r="CU260" s="192">
        <f t="shared" si="784"/>
        <v>0</v>
      </c>
      <c r="CV260" s="192">
        <f t="shared" si="785"/>
        <v>0</v>
      </c>
      <c r="CW260" s="192">
        <f t="shared" si="786"/>
        <v>0</v>
      </c>
      <c r="CX260" s="192">
        <f t="shared" si="787"/>
        <v>0</v>
      </c>
      <c r="CY260" s="192">
        <f t="shared" si="788"/>
        <v>0</v>
      </c>
      <c r="CZ260" s="192">
        <f t="shared" si="789"/>
        <v>0</v>
      </c>
      <c r="DA260" s="192">
        <f t="shared" si="790"/>
        <v>0</v>
      </c>
      <c r="DB260" s="192">
        <f t="shared" si="791"/>
        <v>0</v>
      </c>
      <c r="DC260" s="192">
        <f t="shared" si="792"/>
        <v>0</v>
      </c>
      <c r="DD260" s="192">
        <f t="shared" si="793"/>
        <v>0</v>
      </c>
      <c r="DE260" s="192">
        <f t="shared" si="794"/>
        <v>0</v>
      </c>
      <c r="DF260" s="192">
        <f t="shared" si="795"/>
        <v>0</v>
      </c>
      <c r="DG260" s="192">
        <f t="shared" si="796"/>
        <v>0</v>
      </c>
      <c r="DH260" s="192">
        <f t="shared" si="797"/>
        <v>0</v>
      </c>
      <c r="DI260" s="192">
        <f t="shared" si="798"/>
        <v>0</v>
      </c>
      <c r="DJ260" s="192">
        <f t="shared" si="799"/>
        <v>0</v>
      </c>
      <c r="DK260" s="192">
        <f t="shared" si="800"/>
        <v>0</v>
      </c>
      <c r="DL260" s="192">
        <f t="shared" si="801"/>
        <v>0</v>
      </c>
      <c r="DM260" s="192">
        <f t="shared" si="802"/>
        <v>0</v>
      </c>
      <c r="DN260" s="192">
        <f t="shared" si="803"/>
        <v>0</v>
      </c>
      <c r="DO260" s="192">
        <f t="shared" si="804"/>
        <v>0</v>
      </c>
      <c r="DP260" s="192">
        <f t="shared" si="805"/>
        <v>0</v>
      </c>
      <c r="DQ260" s="192">
        <f t="shared" si="806"/>
        <v>0</v>
      </c>
      <c r="DR260" s="192">
        <f t="shared" si="807"/>
        <v>0</v>
      </c>
      <c r="DS260" s="192">
        <f t="shared" si="808"/>
        <v>0</v>
      </c>
      <c r="DT260" s="192">
        <f t="shared" si="809"/>
        <v>0</v>
      </c>
      <c r="DU260" s="192">
        <f t="shared" si="810"/>
        <v>0</v>
      </c>
      <c r="DV260" s="193">
        <f t="shared" si="929"/>
        <v>0</v>
      </c>
      <c r="DW260" s="193">
        <f t="shared" si="930"/>
        <v>0</v>
      </c>
      <c r="DX260" s="193">
        <f t="shared" si="931"/>
        <v>0</v>
      </c>
      <c r="DY260" s="193">
        <f t="shared" si="932"/>
        <v>0</v>
      </c>
      <c r="DZ260" s="193">
        <f t="shared" si="933"/>
        <v>0</v>
      </c>
      <c r="EA260" s="192">
        <f t="shared" si="811"/>
        <v>0</v>
      </c>
      <c r="EB260" s="192">
        <f t="shared" si="812"/>
        <v>0</v>
      </c>
      <c r="EC260" s="192">
        <f t="shared" si="813"/>
        <v>0</v>
      </c>
      <c r="ED260" s="192">
        <f t="shared" si="814"/>
        <v>0</v>
      </c>
      <c r="EE260" s="192">
        <f t="shared" si="815"/>
        <v>0</v>
      </c>
      <c r="EF260" s="192">
        <f t="shared" si="816"/>
        <v>0</v>
      </c>
      <c r="EG260" s="192">
        <f t="shared" si="817"/>
        <v>0</v>
      </c>
      <c r="EH260" s="192">
        <f t="shared" si="818"/>
        <v>0</v>
      </c>
      <c r="EI260" s="192">
        <f t="shared" si="819"/>
        <v>0</v>
      </c>
      <c r="EJ260" s="192">
        <f t="shared" si="820"/>
        <v>0</v>
      </c>
      <c r="EK260" s="192">
        <f t="shared" si="821"/>
        <v>0</v>
      </c>
      <c r="EL260" s="192">
        <f t="shared" si="822"/>
        <v>0</v>
      </c>
      <c r="EM260" s="192">
        <f t="shared" si="823"/>
        <v>0</v>
      </c>
      <c r="EN260" s="192">
        <f t="shared" si="824"/>
        <v>0</v>
      </c>
      <c r="EO260" s="192">
        <f t="shared" si="825"/>
        <v>0</v>
      </c>
      <c r="EP260" s="192">
        <f t="shared" si="826"/>
        <v>0</v>
      </c>
      <c r="EQ260" s="192">
        <f t="shared" si="827"/>
        <v>0</v>
      </c>
      <c r="ER260" s="192">
        <f t="shared" si="828"/>
        <v>0</v>
      </c>
      <c r="ES260" s="192">
        <f t="shared" si="829"/>
        <v>0</v>
      </c>
      <c r="ET260" s="192">
        <f t="shared" si="830"/>
        <v>0</v>
      </c>
      <c r="EU260" s="192">
        <f t="shared" si="831"/>
        <v>0</v>
      </c>
      <c r="EV260" s="192">
        <f t="shared" si="832"/>
        <v>0</v>
      </c>
      <c r="EW260" s="192">
        <f t="shared" si="833"/>
        <v>0</v>
      </c>
      <c r="EX260" s="192">
        <f t="shared" si="834"/>
        <v>0</v>
      </c>
      <c r="EY260" s="192">
        <f t="shared" si="835"/>
        <v>0</v>
      </c>
      <c r="EZ260" s="192">
        <f t="shared" si="836"/>
        <v>0</v>
      </c>
      <c r="FA260" s="192">
        <f t="shared" si="837"/>
        <v>0</v>
      </c>
      <c r="FB260" s="192">
        <f t="shared" si="838"/>
        <v>0</v>
      </c>
      <c r="FC260" s="192">
        <f t="shared" si="839"/>
        <v>0</v>
      </c>
      <c r="FD260" s="192">
        <f t="shared" si="840"/>
        <v>0</v>
      </c>
      <c r="FE260" s="192">
        <f t="shared" si="841"/>
        <v>0</v>
      </c>
      <c r="FF260" s="192">
        <f t="shared" si="842"/>
        <v>0</v>
      </c>
      <c r="FG260" s="192">
        <f t="shared" si="843"/>
        <v>0</v>
      </c>
      <c r="FH260" s="192">
        <f t="shared" si="844"/>
        <v>0</v>
      </c>
      <c r="FI260" s="192">
        <f t="shared" si="845"/>
        <v>0</v>
      </c>
      <c r="FJ260" s="192">
        <f t="shared" si="846"/>
        <v>0</v>
      </c>
      <c r="FK260" s="192">
        <f t="shared" si="847"/>
        <v>0</v>
      </c>
      <c r="FL260" s="192">
        <f t="shared" si="848"/>
        <v>0</v>
      </c>
      <c r="FM260" s="192">
        <f t="shared" si="849"/>
        <v>0</v>
      </c>
      <c r="FN260" s="192">
        <f t="shared" si="850"/>
        <v>0</v>
      </c>
      <c r="FO260" s="192">
        <f t="shared" si="851"/>
        <v>0</v>
      </c>
      <c r="FP260" s="192">
        <f t="shared" si="852"/>
        <v>0</v>
      </c>
      <c r="FQ260" s="192">
        <f t="shared" si="853"/>
        <v>0</v>
      </c>
      <c r="FR260" s="192">
        <f t="shared" si="854"/>
        <v>0</v>
      </c>
      <c r="FS260" s="192">
        <f t="shared" si="855"/>
        <v>0</v>
      </c>
      <c r="FT260" s="192">
        <f t="shared" si="856"/>
        <v>0</v>
      </c>
      <c r="FU260" s="192">
        <f t="shared" si="857"/>
        <v>0</v>
      </c>
      <c r="FV260" s="192">
        <f t="shared" si="858"/>
        <v>0</v>
      </c>
      <c r="FW260" s="192">
        <f t="shared" si="859"/>
        <v>0</v>
      </c>
      <c r="FX260" s="192">
        <f t="shared" si="860"/>
        <v>0</v>
      </c>
      <c r="FY260" s="192">
        <f t="shared" si="861"/>
        <v>0</v>
      </c>
      <c r="FZ260" s="192">
        <f t="shared" si="862"/>
        <v>0</v>
      </c>
      <c r="GA260" s="192">
        <f t="shared" si="863"/>
        <v>0</v>
      </c>
      <c r="GB260" s="192">
        <f t="shared" si="864"/>
        <v>0</v>
      </c>
      <c r="GC260" s="192">
        <f t="shared" si="865"/>
        <v>0</v>
      </c>
      <c r="GD260" s="192">
        <f t="shared" si="866"/>
        <v>0</v>
      </c>
      <c r="GE260" s="192">
        <f t="shared" si="867"/>
        <v>0</v>
      </c>
      <c r="GF260" s="192">
        <f t="shared" si="868"/>
        <v>0</v>
      </c>
      <c r="GG260" s="192">
        <f t="shared" si="869"/>
        <v>0</v>
      </c>
      <c r="GH260" s="192">
        <f t="shared" si="870"/>
        <v>0</v>
      </c>
      <c r="GI260" s="192">
        <f t="shared" si="871"/>
        <v>0</v>
      </c>
      <c r="GJ260" s="192">
        <f t="shared" si="872"/>
        <v>0</v>
      </c>
      <c r="GK260" s="192">
        <f t="shared" si="873"/>
        <v>0</v>
      </c>
      <c r="GL260" s="192">
        <f t="shared" si="874"/>
        <v>0</v>
      </c>
      <c r="GM260" s="192">
        <f t="shared" si="875"/>
        <v>0</v>
      </c>
      <c r="GN260" s="192">
        <f t="shared" si="876"/>
        <v>0</v>
      </c>
      <c r="GO260" s="192">
        <f t="shared" si="877"/>
        <v>0</v>
      </c>
      <c r="GP260" s="192">
        <f t="shared" si="878"/>
        <v>0</v>
      </c>
      <c r="GQ260" s="192">
        <f t="shared" si="879"/>
        <v>0</v>
      </c>
      <c r="GR260" s="192">
        <f t="shared" si="880"/>
        <v>0</v>
      </c>
      <c r="GS260" s="192">
        <f t="shared" si="881"/>
        <v>0</v>
      </c>
      <c r="GT260" s="192">
        <f t="shared" si="882"/>
        <v>0</v>
      </c>
      <c r="GU260" s="192">
        <f t="shared" si="883"/>
        <v>0</v>
      </c>
      <c r="GV260" s="192">
        <f t="shared" si="884"/>
        <v>0</v>
      </c>
      <c r="GW260" s="192">
        <f t="shared" si="885"/>
        <v>0</v>
      </c>
      <c r="GX260" s="192">
        <f t="shared" si="886"/>
        <v>0</v>
      </c>
      <c r="GY260" s="192">
        <f t="shared" si="887"/>
        <v>0</v>
      </c>
      <c r="GZ260" s="192">
        <f t="shared" si="888"/>
        <v>0</v>
      </c>
      <c r="HA260" s="192">
        <f t="shared" si="889"/>
        <v>0</v>
      </c>
      <c r="HB260" s="192">
        <f t="shared" si="890"/>
        <v>0</v>
      </c>
      <c r="HC260" s="192">
        <f t="shared" si="891"/>
        <v>0</v>
      </c>
      <c r="HD260" s="192">
        <f t="shared" si="892"/>
        <v>0</v>
      </c>
      <c r="HE260" s="192">
        <f t="shared" si="893"/>
        <v>0</v>
      </c>
      <c r="HF260" s="192">
        <f t="shared" si="894"/>
        <v>0</v>
      </c>
      <c r="HG260" s="192">
        <f t="shared" si="895"/>
        <v>0</v>
      </c>
      <c r="HH260" s="192">
        <f t="shared" si="896"/>
        <v>0</v>
      </c>
      <c r="HI260" s="192">
        <f t="shared" si="897"/>
        <v>0</v>
      </c>
      <c r="HJ260" s="192">
        <f t="shared" si="898"/>
        <v>0</v>
      </c>
      <c r="HK260" s="192">
        <f t="shared" si="899"/>
        <v>0</v>
      </c>
      <c r="HL260" s="192">
        <f t="shared" si="900"/>
        <v>0</v>
      </c>
      <c r="HM260" s="192">
        <f t="shared" si="901"/>
        <v>0</v>
      </c>
      <c r="HN260" s="194">
        <f t="shared" si="934"/>
        <v>0</v>
      </c>
      <c r="HO260" s="194">
        <f t="shared" si="935"/>
        <v>0</v>
      </c>
      <c r="HP260" s="194">
        <f t="shared" si="936"/>
        <v>0</v>
      </c>
      <c r="HQ260" s="194">
        <f t="shared" si="937"/>
        <v>0</v>
      </c>
      <c r="HR260" s="194">
        <f t="shared" si="938"/>
        <v>0</v>
      </c>
      <c r="HS260" s="195" t="str">
        <f t="shared" si="701"/>
        <v/>
      </c>
      <c r="HT260" s="196">
        <f t="shared" si="939"/>
        <v>0</v>
      </c>
      <c r="HU260" s="196">
        <f t="shared" si="940"/>
        <v>0</v>
      </c>
      <c r="HV260" s="197" t="str">
        <f t="shared" si="702"/>
        <v/>
      </c>
      <c r="HW260" s="197" t="str">
        <f t="shared" si="902"/>
        <v/>
      </c>
      <c r="HX260" s="197" t="str">
        <f t="shared" si="903"/>
        <v/>
      </c>
      <c r="HY260" s="195" t="str">
        <f t="shared" si="703"/>
        <v/>
      </c>
      <c r="HZ260" s="30">
        <f t="shared" si="699"/>
        <v>0</v>
      </c>
      <c r="IA260" s="198">
        <f t="shared" si="704"/>
        <v>0</v>
      </c>
      <c r="IB260" s="195"/>
      <c r="IC260" s="195">
        <f t="shared" si="711"/>
        <v>0</v>
      </c>
      <c r="ID260" s="195">
        <f t="shared" si="705"/>
        <v>0</v>
      </c>
      <c r="IE260" s="195">
        <f t="shared" si="904"/>
        <v>0</v>
      </c>
      <c r="IF260" s="195">
        <f t="shared" si="706"/>
        <v>0</v>
      </c>
      <c r="IG260" s="307">
        <f t="shared" si="707"/>
        <v>0</v>
      </c>
      <c r="IH260" s="307">
        <f t="shared" si="708"/>
        <v>0</v>
      </c>
      <c r="II260" s="44">
        <f t="shared" si="709"/>
        <v>0</v>
      </c>
      <c r="IJ260" s="44">
        <f t="shared" si="712"/>
        <v>0</v>
      </c>
      <c r="IK260" s="44">
        <f t="shared" si="713"/>
        <v>0</v>
      </c>
      <c r="IL260" s="44">
        <f t="shared" si="714"/>
        <v>0</v>
      </c>
      <c r="IM260" s="44">
        <f t="shared" si="715"/>
        <v>0</v>
      </c>
      <c r="IN260" s="44">
        <f t="shared" si="716"/>
        <v>0</v>
      </c>
      <c r="IO260" s="44">
        <f t="shared" si="717"/>
        <v>0</v>
      </c>
    </row>
    <row r="261" spans="1:249" ht="18" customHeight="1">
      <c r="A261" s="188">
        <v>255</v>
      </c>
      <c r="B261" s="326"/>
      <c r="C261" s="289"/>
      <c r="D261" s="199"/>
      <c r="E261" s="189"/>
      <c r="F261" s="189"/>
      <c r="G261" s="190"/>
      <c r="H261" s="190"/>
      <c r="I261" s="272"/>
      <c r="J261" s="207"/>
      <c r="K261" s="214" t="str">
        <f t="shared" si="710"/>
        <v/>
      </c>
      <c r="L261" s="200" t="str">
        <f t="shared" si="718"/>
        <v/>
      </c>
      <c r="M261" s="200" t="str">
        <f t="shared" si="719"/>
        <v/>
      </c>
      <c r="N261" s="209" t="str">
        <f t="shared" si="700"/>
        <v/>
      </c>
      <c r="O261" s="208" t="str">
        <f>IFERROR(IF(D261="","",IF(K261="","",IF(I261="","",IF(F261="F",VLOOKUP(K261,F!A:G,2,0),IF(F261="M",VLOOKUP(K261,M!A:G,2,0),""))))),0)</f>
        <v/>
      </c>
      <c r="P261" s="191" t="str">
        <f>IFERROR(IF(D261="","",IF(K261="","",IF(I261="","",IF(F261="F",VLOOKUP(K261,F!A:G,3,0),IF(F261="M",VLOOKUP(K261,M!A:G,3,0),""))))),0)</f>
        <v/>
      </c>
      <c r="Q261" s="191" t="str">
        <f>IFERROR(IF(D261="","",IF(K261="","",IF(I261="","",IF(F261="F",VLOOKUP(K261,F!A:G,4,0),IF(F261="M",VLOOKUP(K261,M!A:G,4,0),""))))),0)</f>
        <v/>
      </c>
      <c r="R261" s="191" t="str">
        <f>IFERROR(IF(D261="","",IF(K261="","",IF(I261="","",IF(F261="F",VLOOKUP(K261,F!A:G,5,0),IF(F261="M",VLOOKUP(K261,M!A:G,5,0),""))))),0)</f>
        <v/>
      </c>
      <c r="S261" s="191" t="str">
        <f>IFERROR(IF(D261="","",IF(K261="","",IF(I261="","",IF(F261="F",VLOOKUP(K261,F!A:G,6,0),IF(F261="M",VLOOKUP(K261,M!A:G,6,0),""))))),0)</f>
        <v/>
      </c>
      <c r="T261" s="191" t="str">
        <f>IFERROR(IF(D261="","",IF(K261="","",IF(I261="","",IF(F261="F",VLOOKUP(K261,F!A:G,7,0),IF(F261="M",VLOOKUP(K261,M!A:G,7,0),""))))),0)</f>
        <v/>
      </c>
      <c r="U261" s="191" t="str">
        <f>IFERROR(IF(D261="","",IF(K261="","",IF(J261="","",IF(F261="F",VLOOKUP(K261,F!A:M,8,0),IF(F261="M",VLOOKUP(K261,M!A:M,8,0),""))))),0)</f>
        <v/>
      </c>
      <c r="V261" s="191" t="str">
        <f>IFERROR(IF(D261="","",IF(K261="","",IF(J261="","",IF(F261="F",VLOOKUP(K261,F!A:M,9,0),IF(F261="M",VLOOKUP(K261,M!A:M,9,0),""))))),0)</f>
        <v/>
      </c>
      <c r="W261" s="191" t="str">
        <f>IFERROR(IF(D261="","",IF(K261="","",IF(J261="","",IF(F261="F",VLOOKUP(K261,F!A:M,10,0),IF(F261="M",VLOOKUP(K261,M!A:M,10,0),""))))),0)</f>
        <v/>
      </c>
      <c r="X261" s="191" t="str">
        <f>IFERROR(IF(D261="","",IF(K261="","",IF(J261="","",IF(F261="F",VLOOKUP(K261,F!A:M,11,0),IF(F261="M",VLOOKUP(K261,M!A:M,11,0),""))))),0)</f>
        <v/>
      </c>
      <c r="Y261" s="191" t="str">
        <f>IFERROR(IF(D261="","",IF(K261="","",IF(J261="","",IF(F261="F",VLOOKUP(K261,F!A:M,12,0),IF(F261="M",VLOOKUP(K261,M!A:M,12,0),""))))),0)</f>
        <v/>
      </c>
      <c r="Z261" s="191" t="str">
        <f>IFERROR(IF(D261="","",IF(K261="","",IF(J261="","",IF(F261="F",VLOOKUP(K261,F!A:M,13,0),IF(F261="M",VLOOKUP(K261,M!A:M,13,0),""))))),0)</f>
        <v/>
      </c>
      <c r="AA261" s="191" t="str">
        <f>IFERROR(IF(D261="","",IF(F261="","",IF(J261="","",IF(K261="","",IF(AND(K261&gt;23,K261&lt;=60),IF(F261="F",VLOOKUP(MROUND(HZ261,0.5),'F-Weight for Length'!K:S,2,0),VLOOKUP(MROUND(HZ261,0.5),'M-Weight for Length'!K:S,2,0)),IF(K261&gt;60,IF(F261="F",VLOOKUP(K261,'F-Weight for Length'!U:AC,2,0),VLOOKUP(K261,'M-Weight for Length'!U:AC,2,0)),IF(F261="F",VLOOKUP(MROUND(HZ261,0.5),'F-Weight for Length'!A:I,2,0),VLOOKUP(MROUND(HZ261,0.5),'M-Weight for Length'!A:I,2,0)))))))),0)</f>
        <v/>
      </c>
      <c r="AB261" s="191" t="str">
        <f>IFERROR(IF(D261="","",IF(F261="","",IF(J261="","",IF(K261="","",IF(AND(K261&gt;23,K261&lt;=60),IF(F261="F",VLOOKUP(MROUND(HZ261,0.5),'F-Weight for Length'!K:S,3,0),VLOOKUP(MROUND(HZ261,0.5),'M-Weight for Length'!K:S,3,0)),IF(K261&gt;60,IF(F261="F",VLOOKUP(K261,'F-Weight for Length'!U:AC,3,0),VLOOKUP(K261,'M-Weight for Length'!U:AC,3,0)),IF(F261="F",VLOOKUP(MROUND(HZ261,0.5),'F-Weight for Length'!A:I,3,0),VLOOKUP(MROUND(HZ261,0.5),'M-Weight for Length'!A:I,3,0)))))))),0)</f>
        <v/>
      </c>
      <c r="AC261" s="191" t="str">
        <f>IFERROR(IF(D261="","",IF(F261="","",IF(J261="","",IF(K261="","",IF(AND(K261&gt;23,K261&lt;=60),IF(F261="F",VLOOKUP(MROUND(HZ261,0.5),'F-Weight for Length'!K:S,4,0),VLOOKUP(MROUND(HZ261,0.5),'M-Weight for Length'!K:S,4,0)),IF(K261&gt;60,IF(F261="F",VLOOKUP(K261,'F-Weight for Length'!U:AC,4,0),VLOOKUP(K261,'M-Weight for Length'!U:AC,4,0)),IF(F261="F",VLOOKUP(MROUND(HZ261,0.5),'F-Weight for Length'!A:I,4,0),VLOOKUP(MROUND(HZ261,0.5),'M-Weight for Length'!A:I,4,0)))))))),0)</f>
        <v/>
      </c>
      <c r="AD261" s="191" t="str">
        <f>IFERROR(IF(D261="","",IF(F261="","",IF(J261="","",IF(K261="","",IF(AND(K261&gt;23,K261&lt;=60),IF(F261="F",VLOOKUP(MROUND(HZ261,0.5),'F-Weight for Length'!K:S,5,0),VLOOKUP(MROUND(HZ261,0.5),'M-Weight for Length'!K:S,5,0)),IF(K261&gt;60,IF(F261="F",VLOOKUP(K261,'F-Weight for Length'!U:AC,5,0),VLOOKUP(K261,'M-Weight for Length'!U:AC,5,0)),IF(F261="F",VLOOKUP(MROUND(HZ261,0.5),'F-Weight for Length'!A:I,5,0),VLOOKUP(MROUND(HZ261,0.5),'M-Weight for Length'!A:I,5,0)))))))),0)</f>
        <v/>
      </c>
      <c r="AE261" s="191" t="str">
        <f>IFERROR(IF(D261="","",IF(F261="","",IF(J261="","",IF(K261="","",IF(AND(K261&gt;23,K261&lt;=60),IF(F261="F",VLOOKUP(MROUND(HZ261,0.5),'F-Weight for Length'!K:S,6,0),VLOOKUP(MROUND(HZ261,0.5),'M-Weight for Length'!K:S,6,0)),IF(K261&gt;60,IF(F261="F",VLOOKUP(K261,'F-Weight for Length'!U:AC,6,0),VLOOKUP(K261,'M-Weight for Length'!U:AC,6,0)),IF(F261="F",VLOOKUP(MROUND(HZ261,0.5),'F-Weight for Length'!A:I,6,0),VLOOKUP(MROUND(HZ261,0.5),'M-Weight for Length'!A:I,6,0)))))))),0)</f>
        <v/>
      </c>
      <c r="AF261" s="191" t="str">
        <f>IFERROR(IF(D261="","",IF(F261="","",IF(J261="","",IF(K261="","",IF(AND(K261&gt;23,K261&lt;=60),IF(F261="F",VLOOKUP(MROUND(HZ261,0.5),'F-Weight for Length'!K:S,7,0),VLOOKUP(MROUND(HZ261,0.5),'M-Weight for Length'!K:S,7,0)),IF(K261&gt;60,IF(F261="F",VLOOKUP(K261,'F-Weight for Length'!U:AC,7,0),VLOOKUP(K261,'M-Weight for Length'!U:AC,7,0)),IF(F261="F",VLOOKUP(MROUND(HZ261,0.5),'F-Weight for Length'!A:I,7,0),VLOOKUP(MROUND(HZ261,0.5),'M-Weight for Length'!A:I,7,0)))))))),0)</f>
        <v/>
      </c>
      <c r="AG261" s="191" t="str">
        <f>IFERROR(IF(D261="","",IF(F261="","",IF(J261="","",IF(K261="","",IF(AND(K261&gt;23,K261&lt;=60),IF(F261="F",VLOOKUP(MROUND(HZ261,0.5),'F-Weight for Length'!K:S,8,0),VLOOKUP(MROUND(HZ261,0.5),'M-Weight for Length'!K:S,8,0)),IF(K261&gt;60,IF(F261="F",VLOOKUP(K261,'F-Weight for Length'!U:AC,8,0),VLOOKUP(K261,'M-Weight for Length'!U:AC,8,0)),IF(F261="F",VLOOKUP(MROUND(HZ261,0.5),'F-Weight for Length'!A:I,8,0),VLOOKUP(MROUND(HZ261,0.5),'M-Weight for Length'!A:I,8,0)))))))),0)</f>
        <v/>
      </c>
      <c r="AH261" s="191" t="str">
        <f>IFERROR(IF(D261="","",IF(F261="","",IF(J261="","",IF(K261="","",IF(AND(K261&gt;23,K261&lt;=60),IF(F261="F",VLOOKUP(MROUND(HZ261,0.5),'F-Weight for Length'!K:S,9,0),VLOOKUP(MROUND(HZ261,0.5),'M-Weight for Length'!K:S,9,0)),IF(K261&gt;60,IF(F261="F",VLOOKUP(K261,'F-Weight for Length'!U:AC,9,0),VLOOKUP(K261,'M-Weight for Length'!U:AC,9,0)),IF(F261="F",VLOOKUP(MROUND(HZ261,0.5),'F-Weight for Length'!A:I,9,0),VLOOKUP(MROUND(HZ261,0.5),'M-Weight for Length'!A:I,9,0)))))))),0)</f>
        <v/>
      </c>
      <c r="AI261" s="192">
        <f t="shared" si="720"/>
        <v>0</v>
      </c>
      <c r="AJ261" s="192">
        <f t="shared" si="721"/>
        <v>0</v>
      </c>
      <c r="AK261" s="192">
        <f t="shared" si="722"/>
        <v>0</v>
      </c>
      <c r="AL261" s="192">
        <f t="shared" si="723"/>
        <v>0</v>
      </c>
      <c r="AM261" s="192">
        <f t="shared" si="724"/>
        <v>0</v>
      </c>
      <c r="AN261" s="192">
        <f t="shared" si="725"/>
        <v>0</v>
      </c>
      <c r="AO261" s="192">
        <f t="shared" si="726"/>
        <v>0</v>
      </c>
      <c r="AP261" s="192">
        <f t="shared" si="727"/>
        <v>0</v>
      </c>
      <c r="AQ261" s="192">
        <f t="shared" si="728"/>
        <v>0</v>
      </c>
      <c r="AR261" s="192">
        <f t="shared" si="729"/>
        <v>0</v>
      </c>
      <c r="AS261" s="192">
        <f t="shared" si="730"/>
        <v>0</v>
      </c>
      <c r="AT261" s="192">
        <f t="shared" si="731"/>
        <v>0</v>
      </c>
      <c r="AU261" s="192">
        <f t="shared" si="732"/>
        <v>0</v>
      </c>
      <c r="AV261" s="192">
        <f t="shared" si="733"/>
        <v>0</v>
      </c>
      <c r="AW261" s="192">
        <f t="shared" si="734"/>
        <v>0</v>
      </c>
      <c r="AX261" s="192">
        <f t="shared" si="735"/>
        <v>0</v>
      </c>
      <c r="AY261" s="192">
        <f t="shared" si="736"/>
        <v>0</v>
      </c>
      <c r="AZ261" s="192">
        <f t="shared" si="737"/>
        <v>0</v>
      </c>
      <c r="BA261" s="192">
        <f t="shared" si="738"/>
        <v>0</v>
      </c>
      <c r="BB261" s="192">
        <f t="shared" si="739"/>
        <v>0</v>
      </c>
      <c r="BC261" s="192">
        <f t="shared" si="740"/>
        <v>0</v>
      </c>
      <c r="BD261" s="192">
        <f t="shared" si="741"/>
        <v>0</v>
      </c>
      <c r="BE261" s="192">
        <f t="shared" si="742"/>
        <v>0</v>
      </c>
      <c r="BF261" s="192">
        <f t="shared" si="743"/>
        <v>0</v>
      </c>
      <c r="BG261" s="192">
        <f t="shared" si="744"/>
        <v>0</v>
      </c>
      <c r="BH261" s="192">
        <f t="shared" si="745"/>
        <v>0</v>
      </c>
      <c r="BI261" s="192">
        <f t="shared" si="746"/>
        <v>0</v>
      </c>
      <c r="BJ261" s="192">
        <f t="shared" si="747"/>
        <v>0</v>
      </c>
      <c r="BK261" s="192">
        <f t="shared" si="748"/>
        <v>0</v>
      </c>
      <c r="BL261" s="192">
        <f t="shared" si="749"/>
        <v>0</v>
      </c>
      <c r="BM261" s="192">
        <f t="shared" si="750"/>
        <v>0</v>
      </c>
      <c r="BN261" s="192">
        <f t="shared" si="751"/>
        <v>0</v>
      </c>
      <c r="BO261" s="192">
        <f t="shared" si="752"/>
        <v>0</v>
      </c>
      <c r="BP261" s="192">
        <f t="shared" si="753"/>
        <v>0</v>
      </c>
      <c r="BQ261" s="192">
        <f t="shared" si="754"/>
        <v>0</v>
      </c>
      <c r="BR261" s="192">
        <f t="shared" si="755"/>
        <v>0</v>
      </c>
      <c r="BS261" s="192">
        <f t="shared" si="756"/>
        <v>0</v>
      </c>
      <c r="BT261" s="192">
        <f t="shared" si="757"/>
        <v>0</v>
      </c>
      <c r="BU261" s="192">
        <f t="shared" si="758"/>
        <v>0</v>
      </c>
      <c r="BV261" s="192">
        <f t="shared" si="759"/>
        <v>0</v>
      </c>
      <c r="BW261" s="192">
        <f t="shared" si="760"/>
        <v>0</v>
      </c>
      <c r="BX261" s="192">
        <f t="shared" si="761"/>
        <v>0</v>
      </c>
      <c r="BY261" s="192">
        <f t="shared" si="762"/>
        <v>0</v>
      </c>
      <c r="BZ261" s="192">
        <f t="shared" si="763"/>
        <v>0</v>
      </c>
      <c r="CA261" s="192">
        <f t="shared" si="764"/>
        <v>0</v>
      </c>
      <c r="CB261" s="192">
        <f t="shared" si="765"/>
        <v>0</v>
      </c>
      <c r="CC261" s="192">
        <f t="shared" si="766"/>
        <v>0</v>
      </c>
      <c r="CD261" s="192">
        <f t="shared" si="767"/>
        <v>0</v>
      </c>
      <c r="CE261" s="192">
        <f t="shared" si="768"/>
        <v>0</v>
      </c>
      <c r="CF261" s="192">
        <f t="shared" si="769"/>
        <v>0</v>
      </c>
      <c r="CG261" s="192">
        <f t="shared" si="770"/>
        <v>0</v>
      </c>
      <c r="CH261" s="192">
        <f t="shared" si="771"/>
        <v>0</v>
      </c>
      <c r="CI261" s="192">
        <f t="shared" si="772"/>
        <v>0</v>
      </c>
      <c r="CJ261" s="192">
        <f t="shared" si="773"/>
        <v>0</v>
      </c>
      <c r="CK261" s="192">
        <f t="shared" si="774"/>
        <v>0</v>
      </c>
      <c r="CL261" s="192">
        <f t="shared" si="775"/>
        <v>0</v>
      </c>
      <c r="CM261" s="192">
        <f t="shared" si="776"/>
        <v>0</v>
      </c>
      <c r="CN261" s="192">
        <f t="shared" si="777"/>
        <v>0</v>
      </c>
      <c r="CO261" s="192">
        <f t="shared" si="778"/>
        <v>0</v>
      </c>
      <c r="CP261" s="192">
        <f t="shared" si="779"/>
        <v>0</v>
      </c>
      <c r="CQ261" s="192">
        <f t="shared" si="780"/>
        <v>0</v>
      </c>
      <c r="CR261" s="192">
        <f t="shared" si="781"/>
        <v>0</v>
      </c>
      <c r="CS261" s="192">
        <f t="shared" si="782"/>
        <v>0</v>
      </c>
      <c r="CT261" s="192">
        <f t="shared" si="783"/>
        <v>0</v>
      </c>
      <c r="CU261" s="192">
        <f t="shared" si="784"/>
        <v>0</v>
      </c>
      <c r="CV261" s="192">
        <f t="shared" si="785"/>
        <v>0</v>
      </c>
      <c r="CW261" s="192">
        <f t="shared" si="786"/>
        <v>0</v>
      </c>
      <c r="CX261" s="192">
        <f t="shared" si="787"/>
        <v>0</v>
      </c>
      <c r="CY261" s="192">
        <f t="shared" si="788"/>
        <v>0</v>
      </c>
      <c r="CZ261" s="192">
        <f t="shared" si="789"/>
        <v>0</v>
      </c>
      <c r="DA261" s="192">
        <f t="shared" si="790"/>
        <v>0</v>
      </c>
      <c r="DB261" s="192">
        <f t="shared" si="791"/>
        <v>0</v>
      </c>
      <c r="DC261" s="192">
        <f t="shared" si="792"/>
        <v>0</v>
      </c>
      <c r="DD261" s="192">
        <f t="shared" si="793"/>
        <v>0</v>
      </c>
      <c r="DE261" s="192">
        <f t="shared" si="794"/>
        <v>0</v>
      </c>
      <c r="DF261" s="192">
        <f t="shared" si="795"/>
        <v>0</v>
      </c>
      <c r="DG261" s="192">
        <f t="shared" si="796"/>
        <v>0</v>
      </c>
      <c r="DH261" s="192">
        <f t="shared" si="797"/>
        <v>0</v>
      </c>
      <c r="DI261" s="192">
        <f t="shared" si="798"/>
        <v>0</v>
      </c>
      <c r="DJ261" s="192">
        <f t="shared" si="799"/>
        <v>0</v>
      </c>
      <c r="DK261" s="192">
        <f t="shared" si="800"/>
        <v>0</v>
      </c>
      <c r="DL261" s="192">
        <f t="shared" si="801"/>
        <v>0</v>
      </c>
      <c r="DM261" s="192">
        <f t="shared" si="802"/>
        <v>0</v>
      </c>
      <c r="DN261" s="192">
        <f t="shared" si="803"/>
        <v>0</v>
      </c>
      <c r="DO261" s="192">
        <f t="shared" si="804"/>
        <v>0</v>
      </c>
      <c r="DP261" s="192">
        <f t="shared" si="805"/>
        <v>0</v>
      </c>
      <c r="DQ261" s="192">
        <f t="shared" si="806"/>
        <v>0</v>
      </c>
      <c r="DR261" s="192">
        <f t="shared" si="807"/>
        <v>0</v>
      </c>
      <c r="DS261" s="192">
        <f t="shared" si="808"/>
        <v>0</v>
      </c>
      <c r="DT261" s="192">
        <f t="shared" si="809"/>
        <v>0</v>
      </c>
      <c r="DU261" s="192">
        <f t="shared" si="810"/>
        <v>0</v>
      </c>
      <c r="DV261" s="193">
        <f t="shared" si="929"/>
        <v>0</v>
      </c>
      <c r="DW261" s="193">
        <f t="shared" si="930"/>
        <v>0</v>
      </c>
      <c r="DX261" s="193">
        <f t="shared" si="931"/>
        <v>0</v>
      </c>
      <c r="DY261" s="193">
        <f t="shared" si="932"/>
        <v>0</v>
      </c>
      <c r="DZ261" s="193">
        <f t="shared" si="933"/>
        <v>0</v>
      </c>
      <c r="EA261" s="192">
        <f t="shared" si="811"/>
        <v>0</v>
      </c>
      <c r="EB261" s="192">
        <f t="shared" si="812"/>
        <v>0</v>
      </c>
      <c r="EC261" s="192">
        <f t="shared" si="813"/>
        <v>0</v>
      </c>
      <c r="ED261" s="192">
        <f t="shared" si="814"/>
        <v>0</v>
      </c>
      <c r="EE261" s="192">
        <f t="shared" si="815"/>
        <v>0</v>
      </c>
      <c r="EF261" s="192">
        <f t="shared" si="816"/>
        <v>0</v>
      </c>
      <c r="EG261" s="192">
        <f t="shared" si="817"/>
        <v>0</v>
      </c>
      <c r="EH261" s="192">
        <f t="shared" si="818"/>
        <v>0</v>
      </c>
      <c r="EI261" s="192">
        <f t="shared" si="819"/>
        <v>0</v>
      </c>
      <c r="EJ261" s="192">
        <f t="shared" si="820"/>
        <v>0</v>
      </c>
      <c r="EK261" s="192">
        <f t="shared" si="821"/>
        <v>0</v>
      </c>
      <c r="EL261" s="192">
        <f t="shared" si="822"/>
        <v>0</v>
      </c>
      <c r="EM261" s="192">
        <f t="shared" si="823"/>
        <v>0</v>
      </c>
      <c r="EN261" s="192">
        <f t="shared" si="824"/>
        <v>0</v>
      </c>
      <c r="EO261" s="192">
        <f t="shared" si="825"/>
        <v>0</v>
      </c>
      <c r="EP261" s="192">
        <f t="shared" si="826"/>
        <v>0</v>
      </c>
      <c r="EQ261" s="192">
        <f t="shared" si="827"/>
        <v>0</v>
      </c>
      <c r="ER261" s="192">
        <f t="shared" si="828"/>
        <v>0</v>
      </c>
      <c r="ES261" s="192">
        <f t="shared" si="829"/>
        <v>0</v>
      </c>
      <c r="ET261" s="192">
        <f t="shared" si="830"/>
        <v>0</v>
      </c>
      <c r="EU261" s="192">
        <f t="shared" si="831"/>
        <v>0</v>
      </c>
      <c r="EV261" s="192">
        <f t="shared" si="832"/>
        <v>0</v>
      </c>
      <c r="EW261" s="192">
        <f t="shared" si="833"/>
        <v>0</v>
      </c>
      <c r="EX261" s="192">
        <f t="shared" si="834"/>
        <v>0</v>
      </c>
      <c r="EY261" s="192">
        <f t="shared" si="835"/>
        <v>0</v>
      </c>
      <c r="EZ261" s="192">
        <f t="shared" si="836"/>
        <v>0</v>
      </c>
      <c r="FA261" s="192">
        <f t="shared" si="837"/>
        <v>0</v>
      </c>
      <c r="FB261" s="192">
        <f t="shared" si="838"/>
        <v>0</v>
      </c>
      <c r="FC261" s="192">
        <f t="shared" si="839"/>
        <v>0</v>
      </c>
      <c r="FD261" s="192">
        <f t="shared" si="840"/>
        <v>0</v>
      </c>
      <c r="FE261" s="192">
        <f t="shared" si="841"/>
        <v>0</v>
      </c>
      <c r="FF261" s="192">
        <f t="shared" si="842"/>
        <v>0</v>
      </c>
      <c r="FG261" s="192">
        <f t="shared" si="843"/>
        <v>0</v>
      </c>
      <c r="FH261" s="192">
        <f t="shared" si="844"/>
        <v>0</v>
      </c>
      <c r="FI261" s="192">
        <f t="shared" si="845"/>
        <v>0</v>
      </c>
      <c r="FJ261" s="192">
        <f t="shared" si="846"/>
        <v>0</v>
      </c>
      <c r="FK261" s="192">
        <f t="shared" si="847"/>
        <v>0</v>
      </c>
      <c r="FL261" s="192">
        <f t="shared" si="848"/>
        <v>0</v>
      </c>
      <c r="FM261" s="192">
        <f t="shared" si="849"/>
        <v>0</v>
      </c>
      <c r="FN261" s="192">
        <f t="shared" si="850"/>
        <v>0</v>
      </c>
      <c r="FO261" s="192">
        <f t="shared" si="851"/>
        <v>0</v>
      </c>
      <c r="FP261" s="192">
        <f t="shared" si="852"/>
        <v>0</v>
      </c>
      <c r="FQ261" s="192">
        <f t="shared" si="853"/>
        <v>0</v>
      </c>
      <c r="FR261" s="192">
        <f t="shared" si="854"/>
        <v>0</v>
      </c>
      <c r="FS261" s="192">
        <f t="shared" si="855"/>
        <v>0</v>
      </c>
      <c r="FT261" s="192">
        <f t="shared" si="856"/>
        <v>0</v>
      </c>
      <c r="FU261" s="192">
        <f t="shared" si="857"/>
        <v>0</v>
      </c>
      <c r="FV261" s="192">
        <f t="shared" si="858"/>
        <v>0</v>
      </c>
      <c r="FW261" s="192">
        <f t="shared" si="859"/>
        <v>0</v>
      </c>
      <c r="FX261" s="192">
        <f t="shared" si="860"/>
        <v>0</v>
      </c>
      <c r="FY261" s="192">
        <f t="shared" si="861"/>
        <v>0</v>
      </c>
      <c r="FZ261" s="192">
        <f t="shared" si="862"/>
        <v>0</v>
      </c>
      <c r="GA261" s="192">
        <f t="shared" si="863"/>
        <v>0</v>
      </c>
      <c r="GB261" s="192">
        <f t="shared" si="864"/>
        <v>0</v>
      </c>
      <c r="GC261" s="192">
        <f t="shared" si="865"/>
        <v>0</v>
      </c>
      <c r="GD261" s="192">
        <f t="shared" si="866"/>
        <v>0</v>
      </c>
      <c r="GE261" s="192">
        <f t="shared" si="867"/>
        <v>0</v>
      </c>
      <c r="GF261" s="192">
        <f t="shared" si="868"/>
        <v>0</v>
      </c>
      <c r="GG261" s="192">
        <f t="shared" si="869"/>
        <v>0</v>
      </c>
      <c r="GH261" s="192">
        <f t="shared" si="870"/>
        <v>0</v>
      </c>
      <c r="GI261" s="192">
        <f t="shared" si="871"/>
        <v>0</v>
      </c>
      <c r="GJ261" s="192">
        <f t="shared" si="872"/>
        <v>0</v>
      </c>
      <c r="GK261" s="192">
        <f t="shared" si="873"/>
        <v>0</v>
      </c>
      <c r="GL261" s="192">
        <f t="shared" si="874"/>
        <v>0</v>
      </c>
      <c r="GM261" s="192">
        <f t="shared" si="875"/>
        <v>0</v>
      </c>
      <c r="GN261" s="192">
        <f t="shared" si="876"/>
        <v>0</v>
      </c>
      <c r="GO261" s="192">
        <f t="shared" si="877"/>
        <v>0</v>
      </c>
      <c r="GP261" s="192">
        <f t="shared" si="878"/>
        <v>0</v>
      </c>
      <c r="GQ261" s="192">
        <f t="shared" si="879"/>
        <v>0</v>
      </c>
      <c r="GR261" s="192">
        <f t="shared" si="880"/>
        <v>0</v>
      </c>
      <c r="GS261" s="192">
        <f t="shared" si="881"/>
        <v>0</v>
      </c>
      <c r="GT261" s="192">
        <f t="shared" si="882"/>
        <v>0</v>
      </c>
      <c r="GU261" s="192">
        <f t="shared" si="883"/>
        <v>0</v>
      </c>
      <c r="GV261" s="192">
        <f t="shared" si="884"/>
        <v>0</v>
      </c>
      <c r="GW261" s="192">
        <f t="shared" si="885"/>
        <v>0</v>
      </c>
      <c r="GX261" s="192">
        <f t="shared" si="886"/>
        <v>0</v>
      </c>
      <c r="GY261" s="192">
        <f t="shared" si="887"/>
        <v>0</v>
      </c>
      <c r="GZ261" s="192">
        <f t="shared" si="888"/>
        <v>0</v>
      </c>
      <c r="HA261" s="192">
        <f t="shared" si="889"/>
        <v>0</v>
      </c>
      <c r="HB261" s="192">
        <f t="shared" si="890"/>
        <v>0</v>
      </c>
      <c r="HC261" s="192">
        <f t="shared" si="891"/>
        <v>0</v>
      </c>
      <c r="HD261" s="192">
        <f t="shared" si="892"/>
        <v>0</v>
      </c>
      <c r="HE261" s="192">
        <f t="shared" si="893"/>
        <v>0</v>
      </c>
      <c r="HF261" s="192">
        <f t="shared" si="894"/>
        <v>0</v>
      </c>
      <c r="HG261" s="192">
        <f t="shared" si="895"/>
        <v>0</v>
      </c>
      <c r="HH261" s="192">
        <f t="shared" si="896"/>
        <v>0</v>
      </c>
      <c r="HI261" s="192">
        <f t="shared" si="897"/>
        <v>0</v>
      </c>
      <c r="HJ261" s="192">
        <f t="shared" si="898"/>
        <v>0</v>
      </c>
      <c r="HK261" s="192">
        <f t="shared" si="899"/>
        <v>0</v>
      </c>
      <c r="HL261" s="192">
        <f t="shared" si="900"/>
        <v>0</v>
      </c>
      <c r="HM261" s="192">
        <f t="shared" si="901"/>
        <v>0</v>
      </c>
      <c r="HN261" s="194">
        <f t="shared" si="934"/>
        <v>0</v>
      </c>
      <c r="HO261" s="194">
        <f t="shared" si="935"/>
        <v>0</v>
      </c>
      <c r="HP261" s="194">
        <f t="shared" si="936"/>
        <v>0</v>
      </c>
      <c r="HQ261" s="194">
        <f t="shared" si="937"/>
        <v>0</v>
      </c>
      <c r="HR261" s="194">
        <f t="shared" si="938"/>
        <v>0</v>
      </c>
      <c r="HS261" s="195" t="str">
        <f t="shared" si="701"/>
        <v/>
      </c>
      <c r="HT261" s="196">
        <f t="shared" si="939"/>
        <v>0</v>
      </c>
      <c r="HU261" s="196">
        <f t="shared" si="940"/>
        <v>0</v>
      </c>
      <c r="HV261" s="197" t="str">
        <f t="shared" si="702"/>
        <v/>
      </c>
      <c r="HW261" s="197" t="str">
        <f t="shared" si="902"/>
        <v/>
      </c>
      <c r="HX261" s="197" t="str">
        <f t="shared" si="903"/>
        <v/>
      </c>
      <c r="HY261" s="195" t="str">
        <f t="shared" si="703"/>
        <v/>
      </c>
      <c r="HZ261" s="30">
        <f t="shared" si="699"/>
        <v>0</v>
      </c>
      <c r="IA261" s="198">
        <f t="shared" si="704"/>
        <v>0</v>
      </c>
      <c r="IB261" s="195"/>
      <c r="IC261" s="195">
        <f t="shared" si="711"/>
        <v>0</v>
      </c>
      <c r="ID261" s="195">
        <f t="shared" si="705"/>
        <v>0</v>
      </c>
      <c r="IE261" s="195">
        <f t="shared" si="904"/>
        <v>0</v>
      </c>
      <c r="IF261" s="195">
        <f t="shared" si="706"/>
        <v>0</v>
      </c>
      <c r="IG261" s="307">
        <f t="shared" si="707"/>
        <v>0</v>
      </c>
      <c r="IH261" s="307">
        <f t="shared" si="708"/>
        <v>0</v>
      </c>
      <c r="II261" s="44">
        <f t="shared" si="709"/>
        <v>0</v>
      </c>
      <c r="IJ261" s="44">
        <f t="shared" si="712"/>
        <v>0</v>
      </c>
      <c r="IK261" s="44">
        <f t="shared" si="713"/>
        <v>0</v>
      </c>
      <c r="IL261" s="44">
        <f t="shared" si="714"/>
        <v>0</v>
      </c>
      <c r="IM261" s="44">
        <f t="shared" si="715"/>
        <v>0</v>
      </c>
      <c r="IN261" s="44">
        <f t="shared" si="716"/>
        <v>0</v>
      </c>
      <c r="IO261" s="44">
        <f t="shared" si="717"/>
        <v>0</v>
      </c>
    </row>
    <row r="262" spans="1:249" ht="18" customHeight="1">
      <c r="A262" s="188">
        <v>256</v>
      </c>
      <c r="B262" s="326"/>
      <c r="C262" s="289"/>
      <c r="D262" s="199"/>
      <c r="E262" s="189"/>
      <c r="F262" s="189"/>
      <c r="G262" s="190"/>
      <c r="H262" s="190"/>
      <c r="I262" s="272"/>
      <c r="J262" s="207"/>
      <c r="K262" s="214" t="str">
        <f t="shared" si="710"/>
        <v/>
      </c>
      <c r="L262" s="200" t="str">
        <f t="shared" si="718"/>
        <v/>
      </c>
      <c r="M262" s="200" t="str">
        <f t="shared" si="719"/>
        <v/>
      </c>
      <c r="N262" s="209" t="str">
        <f t="shared" si="700"/>
        <v/>
      </c>
      <c r="O262" s="208" t="str">
        <f>IFERROR(IF(D262="","",IF(K262="","",IF(I262="","",IF(F262="F",VLOOKUP(K262,F!A:G,2,0),IF(F262="M",VLOOKUP(K262,M!A:G,2,0),""))))),0)</f>
        <v/>
      </c>
      <c r="P262" s="191" t="str">
        <f>IFERROR(IF(D262="","",IF(K262="","",IF(I262="","",IF(F262="F",VLOOKUP(K262,F!A:G,3,0),IF(F262="M",VLOOKUP(K262,M!A:G,3,0),""))))),0)</f>
        <v/>
      </c>
      <c r="Q262" s="191" t="str">
        <f>IFERROR(IF(D262="","",IF(K262="","",IF(I262="","",IF(F262="F",VLOOKUP(K262,F!A:G,4,0),IF(F262="M",VLOOKUP(K262,M!A:G,4,0),""))))),0)</f>
        <v/>
      </c>
      <c r="R262" s="191" t="str">
        <f>IFERROR(IF(D262="","",IF(K262="","",IF(I262="","",IF(F262="F",VLOOKUP(K262,F!A:G,5,0),IF(F262="M",VLOOKUP(K262,M!A:G,5,0),""))))),0)</f>
        <v/>
      </c>
      <c r="S262" s="191" t="str">
        <f>IFERROR(IF(D262="","",IF(K262="","",IF(I262="","",IF(F262="F",VLOOKUP(K262,F!A:G,6,0),IF(F262="M",VLOOKUP(K262,M!A:G,6,0),""))))),0)</f>
        <v/>
      </c>
      <c r="T262" s="191" t="str">
        <f>IFERROR(IF(D262="","",IF(K262="","",IF(I262="","",IF(F262="F",VLOOKUP(K262,F!A:G,7,0),IF(F262="M",VLOOKUP(K262,M!A:G,7,0),""))))),0)</f>
        <v/>
      </c>
      <c r="U262" s="191" t="str">
        <f>IFERROR(IF(D262="","",IF(K262="","",IF(J262="","",IF(F262="F",VLOOKUP(K262,F!A:M,8,0),IF(F262="M",VLOOKUP(K262,M!A:M,8,0),""))))),0)</f>
        <v/>
      </c>
      <c r="V262" s="191" t="str">
        <f>IFERROR(IF(D262="","",IF(K262="","",IF(J262="","",IF(F262="F",VLOOKUP(K262,F!A:M,9,0),IF(F262="M",VLOOKUP(K262,M!A:M,9,0),""))))),0)</f>
        <v/>
      </c>
      <c r="W262" s="191" t="str">
        <f>IFERROR(IF(D262="","",IF(K262="","",IF(J262="","",IF(F262="F",VLOOKUP(K262,F!A:M,10,0),IF(F262="M",VLOOKUP(K262,M!A:M,10,0),""))))),0)</f>
        <v/>
      </c>
      <c r="X262" s="191" t="str">
        <f>IFERROR(IF(D262="","",IF(K262="","",IF(J262="","",IF(F262="F",VLOOKUP(K262,F!A:M,11,0),IF(F262="M",VLOOKUP(K262,M!A:M,11,0),""))))),0)</f>
        <v/>
      </c>
      <c r="Y262" s="191" t="str">
        <f>IFERROR(IF(D262="","",IF(K262="","",IF(J262="","",IF(F262="F",VLOOKUP(K262,F!A:M,12,0),IF(F262="M",VLOOKUP(K262,M!A:M,12,0),""))))),0)</f>
        <v/>
      </c>
      <c r="Z262" s="191" t="str">
        <f>IFERROR(IF(D262="","",IF(K262="","",IF(J262="","",IF(F262="F",VLOOKUP(K262,F!A:M,13,0),IF(F262="M",VLOOKUP(K262,M!A:M,13,0),""))))),0)</f>
        <v/>
      </c>
      <c r="AA262" s="191" t="str">
        <f>IFERROR(IF(D262="","",IF(F262="","",IF(J262="","",IF(K262="","",IF(AND(K262&gt;23,K262&lt;=60),IF(F262="F",VLOOKUP(MROUND(HZ262,0.5),'F-Weight for Length'!K:S,2,0),VLOOKUP(MROUND(HZ262,0.5),'M-Weight for Length'!K:S,2,0)),IF(K262&gt;60,IF(F262="F",VLOOKUP(K262,'F-Weight for Length'!U:AC,2,0),VLOOKUP(K262,'M-Weight for Length'!U:AC,2,0)),IF(F262="F",VLOOKUP(MROUND(HZ262,0.5),'F-Weight for Length'!A:I,2,0),VLOOKUP(MROUND(HZ262,0.5),'M-Weight for Length'!A:I,2,0)))))))),0)</f>
        <v/>
      </c>
      <c r="AB262" s="191" t="str">
        <f>IFERROR(IF(D262="","",IF(F262="","",IF(J262="","",IF(K262="","",IF(AND(K262&gt;23,K262&lt;=60),IF(F262="F",VLOOKUP(MROUND(HZ262,0.5),'F-Weight for Length'!K:S,3,0),VLOOKUP(MROUND(HZ262,0.5),'M-Weight for Length'!K:S,3,0)),IF(K262&gt;60,IF(F262="F",VLOOKUP(K262,'F-Weight for Length'!U:AC,3,0),VLOOKUP(K262,'M-Weight for Length'!U:AC,3,0)),IF(F262="F",VLOOKUP(MROUND(HZ262,0.5),'F-Weight for Length'!A:I,3,0),VLOOKUP(MROUND(HZ262,0.5),'M-Weight for Length'!A:I,3,0)))))))),0)</f>
        <v/>
      </c>
      <c r="AC262" s="191" t="str">
        <f>IFERROR(IF(D262="","",IF(F262="","",IF(J262="","",IF(K262="","",IF(AND(K262&gt;23,K262&lt;=60),IF(F262="F",VLOOKUP(MROUND(HZ262,0.5),'F-Weight for Length'!K:S,4,0),VLOOKUP(MROUND(HZ262,0.5),'M-Weight for Length'!K:S,4,0)),IF(K262&gt;60,IF(F262="F",VLOOKUP(K262,'F-Weight for Length'!U:AC,4,0),VLOOKUP(K262,'M-Weight for Length'!U:AC,4,0)),IF(F262="F",VLOOKUP(MROUND(HZ262,0.5),'F-Weight for Length'!A:I,4,0),VLOOKUP(MROUND(HZ262,0.5),'M-Weight for Length'!A:I,4,0)))))))),0)</f>
        <v/>
      </c>
      <c r="AD262" s="191" t="str">
        <f>IFERROR(IF(D262="","",IF(F262="","",IF(J262="","",IF(K262="","",IF(AND(K262&gt;23,K262&lt;=60),IF(F262="F",VLOOKUP(MROUND(HZ262,0.5),'F-Weight for Length'!K:S,5,0),VLOOKUP(MROUND(HZ262,0.5),'M-Weight for Length'!K:S,5,0)),IF(K262&gt;60,IF(F262="F",VLOOKUP(K262,'F-Weight for Length'!U:AC,5,0),VLOOKUP(K262,'M-Weight for Length'!U:AC,5,0)),IF(F262="F",VLOOKUP(MROUND(HZ262,0.5),'F-Weight for Length'!A:I,5,0),VLOOKUP(MROUND(HZ262,0.5),'M-Weight for Length'!A:I,5,0)))))))),0)</f>
        <v/>
      </c>
      <c r="AE262" s="191" t="str">
        <f>IFERROR(IF(D262="","",IF(F262="","",IF(J262="","",IF(K262="","",IF(AND(K262&gt;23,K262&lt;=60),IF(F262="F",VLOOKUP(MROUND(HZ262,0.5),'F-Weight for Length'!K:S,6,0),VLOOKUP(MROUND(HZ262,0.5),'M-Weight for Length'!K:S,6,0)),IF(K262&gt;60,IF(F262="F",VLOOKUP(K262,'F-Weight for Length'!U:AC,6,0),VLOOKUP(K262,'M-Weight for Length'!U:AC,6,0)),IF(F262="F",VLOOKUP(MROUND(HZ262,0.5),'F-Weight for Length'!A:I,6,0),VLOOKUP(MROUND(HZ262,0.5),'M-Weight for Length'!A:I,6,0)))))))),0)</f>
        <v/>
      </c>
      <c r="AF262" s="191" t="str">
        <f>IFERROR(IF(D262="","",IF(F262="","",IF(J262="","",IF(K262="","",IF(AND(K262&gt;23,K262&lt;=60),IF(F262="F",VLOOKUP(MROUND(HZ262,0.5),'F-Weight for Length'!K:S,7,0),VLOOKUP(MROUND(HZ262,0.5),'M-Weight for Length'!K:S,7,0)),IF(K262&gt;60,IF(F262="F",VLOOKUP(K262,'F-Weight for Length'!U:AC,7,0),VLOOKUP(K262,'M-Weight for Length'!U:AC,7,0)),IF(F262="F",VLOOKUP(MROUND(HZ262,0.5),'F-Weight for Length'!A:I,7,0),VLOOKUP(MROUND(HZ262,0.5),'M-Weight for Length'!A:I,7,0)))))))),0)</f>
        <v/>
      </c>
      <c r="AG262" s="191" t="str">
        <f>IFERROR(IF(D262="","",IF(F262="","",IF(J262="","",IF(K262="","",IF(AND(K262&gt;23,K262&lt;=60),IF(F262="F",VLOOKUP(MROUND(HZ262,0.5),'F-Weight for Length'!K:S,8,0),VLOOKUP(MROUND(HZ262,0.5),'M-Weight for Length'!K:S,8,0)),IF(K262&gt;60,IF(F262="F",VLOOKUP(K262,'F-Weight for Length'!U:AC,8,0),VLOOKUP(K262,'M-Weight for Length'!U:AC,8,0)),IF(F262="F",VLOOKUP(MROUND(HZ262,0.5),'F-Weight for Length'!A:I,8,0),VLOOKUP(MROUND(HZ262,0.5),'M-Weight for Length'!A:I,8,0)))))))),0)</f>
        <v/>
      </c>
      <c r="AH262" s="191" t="str">
        <f>IFERROR(IF(D262="","",IF(F262="","",IF(J262="","",IF(K262="","",IF(AND(K262&gt;23,K262&lt;=60),IF(F262="F",VLOOKUP(MROUND(HZ262,0.5),'F-Weight for Length'!K:S,9,0),VLOOKUP(MROUND(HZ262,0.5),'M-Weight for Length'!K:S,9,0)),IF(K262&gt;60,IF(F262="F",VLOOKUP(K262,'F-Weight for Length'!U:AC,9,0),VLOOKUP(K262,'M-Weight for Length'!U:AC,9,0)),IF(F262="F",VLOOKUP(MROUND(HZ262,0.5),'F-Weight for Length'!A:I,9,0),VLOOKUP(MROUND(HZ262,0.5),'M-Weight for Length'!A:I,9,0)))))))),0)</f>
        <v/>
      </c>
      <c r="AI262" s="192">
        <f t="shared" si="720"/>
        <v>0</v>
      </c>
      <c r="AJ262" s="192">
        <f t="shared" si="721"/>
        <v>0</v>
      </c>
      <c r="AK262" s="192">
        <f t="shared" si="722"/>
        <v>0</v>
      </c>
      <c r="AL262" s="192">
        <f t="shared" si="723"/>
        <v>0</v>
      </c>
      <c r="AM262" s="192">
        <f t="shared" si="724"/>
        <v>0</v>
      </c>
      <c r="AN262" s="192">
        <f t="shared" si="725"/>
        <v>0</v>
      </c>
      <c r="AO262" s="192">
        <f t="shared" si="726"/>
        <v>0</v>
      </c>
      <c r="AP262" s="192">
        <f t="shared" si="727"/>
        <v>0</v>
      </c>
      <c r="AQ262" s="192">
        <f t="shared" si="728"/>
        <v>0</v>
      </c>
      <c r="AR262" s="192">
        <f t="shared" si="729"/>
        <v>0</v>
      </c>
      <c r="AS262" s="192">
        <f t="shared" si="730"/>
        <v>0</v>
      </c>
      <c r="AT262" s="192">
        <f t="shared" si="731"/>
        <v>0</v>
      </c>
      <c r="AU262" s="192">
        <f t="shared" si="732"/>
        <v>0</v>
      </c>
      <c r="AV262" s="192">
        <f t="shared" si="733"/>
        <v>0</v>
      </c>
      <c r="AW262" s="192">
        <f t="shared" si="734"/>
        <v>0</v>
      </c>
      <c r="AX262" s="192">
        <f t="shared" si="735"/>
        <v>0</v>
      </c>
      <c r="AY262" s="192">
        <f t="shared" si="736"/>
        <v>0</v>
      </c>
      <c r="AZ262" s="192">
        <f t="shared" si="737"/>
        <v>0</v>
      </c>
      <c r="BA262" s="192">
        <f t="shared" si="738"/>
        <v>0</v>
      </c>
      <c r="BB262" s="192">
        <f t="shared" si="739"/>
        <v>0</v>
      </c>
      <c r="BC262" s="192">
        <f t="shared" si="740"/>
        <v>0</v>
      </c>
      <c r="BD262" s="192">
        <f t="shared" si="741"/>
        <v>0</v>
      </c>
      <c r="BE262" s="192">
        <f t="shared" si="742"/>
        <v>0</v>
      </c>
      <c r="BF262" s="192">
        <f t="shared" si="743"/>
        <v>0</v>
      </c>
      <c r="BG262" s="192">
        <f t="shared" si="744"/>
        <v>0</v>
      </c>
      <c r="BH262" s="192">
        <f t="shared" si="745"/>
        <v>0</v>
      </c>
      <c r="BI262" s="192">
        <f t="shared" si="746"/>
        <v>0</v>
      </c>
      <c r="BJ262" s="192">
        <f t="shared" si="747"/>
        <v>0</v>
      </c>
      <c r="BK262" s="192">
        <f t="shared" si="748"/>
        <v>0</v>
      </c>
      <c r="BL262" s="192">
        <f t="shared" si="749"/>
        <v>0</v>
      </c>
      <c r="BM262" s="192">
        <f t="shared" si="750"/>
        <v>0</v>
      </c>
      <c r="BN262" s="192">
        <f t="shared" si="751"/>
        <v>0</v>
      </c>
      <c r="BO262" s="192">
        <f t="shared" si="752"/>
        <v>0</v>
      </c>
      <c r="BP262" s="192">
        <f t="shared" si="753"/>
        <v>0</v>
      </c>
      <c r="BQ262" s="192">
        <f t="shared" si="754"/>
        <v>0</v>
      </c>
      <c r="BR262" s="192">
        <f t="shared" si="755"/>
        <v>0</v>
      </c>
      <c r="BS262" s="192">
        <f t="shared" si="756"/>
        <v>0</v>
      </c>
      <c r="BT262" s="192">
        <f t="shared" si="757"/>
        <v>0</v>
      </c>
      <c r="BU262" s="192">
        <f t="shared" si="758"/>
        <v>0</v>
      </c>
      <c r="BV262" s="192">
        <f t="shared" si="759"/>
        <v>0</v>
      </c>
      <c r="BW262" s="192">
        <f t="shared" si="760"/>
        <v>0</v>
      </c>
      <c r="BX262" s="192">
        <f t="shared" si="761"/>
        <v>0</v>
      </c>
      <c r="BY262" s="192">
        <f t="shared" si="762"/>
        <v>0</v>
      </c>
      <c r="BZ262" s="192">
        <f t="shared" si="763"/>
        <v>0</v>
      </c>
      <c r="CA262" s="192">
        <f t="shared" si="764"/>
        <v>0</v>
      </c>
      <c r="CB262" s="192">
        <f t="shared" si="765"/>
        <v>0</v>
      </c>
      <c r="CC262" s="192">
        <f t="shared" si="766"/>
        <v>0</v>
      </c>
      <c r="CD262" s="192">
        <f t="shared" si="767"/>
        <v>0</v>
      </c>
      <c r="CE262" s="192">
        <f t="shared" si="768"/>
        <v>0</v>
      </c>
      <c r="CF262" s="192">
        <f t="shared" si="769"/>
        <v>0</v>
      </c>
      <c r="CG262" s="192">
        <f t="shared" si="770"/>
        <v>0</v>
      </c>
      <c r="CH262" s="192">
        <f t="shared" si="771"/>
        <v>0</v>
      </c>
      <c r="CI262" s="192">
        <f t="shared" si="772"/>
        <v>0</v>
      </c>
      <c r="CJ262" s="192">
        <f t="shared" si="773"/>
        <v>0</v>
      </c>
      <c r="CK262" s="192">
        <f t="shared" si="774"/>
        <v>0</v>
      </c>
      <c r="CL262" s="192">
        <f t="shared" si="775"/>
        <v>0</v>
      </c>
      <c r="CM262" s="192">
        <f t="shared" si="776"/>
        <v>0</v>
      </c>
      <c r="CN262" s="192">
        <f t="shared" si="777"/>
        <v>0</v>
      </c>
      <c r="CO262" s="192">
        <f t="shared" si="778"/>
        <v>0</v>
      </c>
      <c r="CP262" s="192">
        <f t="shared" si="779"/>
        <v>0</v>
      </c>
      <c r="CQ262" s="192">
        <f t="shared" si="780"/>
        <v>0</v>
      </c>
      <c r="CR262" s="192">
        <f t="shared" si="781"/>
        <v>0</v>
      </c>
      <c r="CS262" s="192">
        <f t="shared" si="782"/>
        <v>0</v>
      </c>
      <c r="CT262" s="192">
        <f t="shared" si="783"/>
        <v>0</v>
      </c>
      <c r="CU262" s="192">
        <f t="shared" si="784"/>
        <v>0</v>
      </c>
      <c r="CV262" s="192">
        <f t="shared" si="785"/>
        <v>0</v>
      </c>
      <c r="CW262" s="192">
        <f t="shared" si="786"/>
        <v>0</v>
      </c>
      <c r="CX262" s="192">
        <f t="shared" si="787"/>
        <v>0</v>
      </c>
      <c r="CY262" s="192">
        <f t="shared" si="788"/>
        <v>0</v>
      </c>
      <c r="CZ262" s="192">
        <f t="shared" si="789"/>
        <v>0</v>
      </c>
      <c r="DA262" s="192">
        <f t="shared" si="790"/>
        <v>0</v>
      </c>
      <c r="DB262" s="192">
        <f t="shared" si="791"/>
        <v>0</v>
      </c>
      <c r="DC262" s="192">
        <f t="shared" si="792"/>
        <v>0</v>
      </c>
      <c r="DD262" s="192">
        <f t="shared" si="793"/>
        <v>0</v>
      </c>
      <c r="DE262" s="192">
        <f t="shared" si="794"/>
        <v>0</v>
      </c>
      <c r="DF262" s="192">
        <f t="shared" si="795"/>
        <v>0</v>
      </c>
      <c r="DG262" s="192">
        <f t="shared" si="796"/>
        <v>0</v>
      </c>
      <c r="DH262" s="192">
        <f t="shared" si="797"/>
        <v>0</v>
      </c>
      <c r="DI262" s="192">
        <f t="shared" si="798"/>
        <v>0</v>
      </c>
      <c r="DJ262" s="192">
        <f t="shared" si="799"/>
        <v>0</v>
      </c>
      <c r="DK262" s="192">
        <f t="shared" si="800"/>
        <v>0</v>
      </c>
      <c r="DL262" s="192">
        <f t="shared" si="801"/>
        <v>0</v>
      </c>
      <c r="DM262" s="192">
        <f t="shared" si="802"/>
        <v>0</v>
      </c>
      <c r="DN262" s="192">
        <f t="shared" si="803"/>
        <v>0</v>
      </c>
      <c r="DO262" s="192">
        <f t="shared" si="804"/>
        <v>0</v>
      </c>
      <c r="DP262" s="192">
        <f t="shared" si="805"/>
        <v>0</v>
      </c>
      <c r="DQ262" s="192">
        <f t="shared" si="806"/>
        <v>0</v>
      </c>
      <c r="DR262" s="192">
        <f t="shared" si="807"/>
        <v>0</v>
      </c>
      <c r="DS262" s="192">
        <f t="shared" si="808"/>
        <v>0</v>
      </c>
      <c r="DT262" s="192">
        <f t="shared" si="809"/>
        <v>0</v>
      </c>
      <c r="DU262" s="192">
        <f t="shared" si="810"/>
        <v>0</v>
      </c>
      <c r="DV262" s="193">
        <f t="shared" si="929"/>
        <v>0</v>
      </c>
      <c r="DW262" s="193">
        <f t="shared" si="930"/>
        <v>0</v>
      </c>
      <c r="DX262" s="193">
        <f t="shared" si="931"/>
        <v>0</v>
      </c>
      <c r="DY262" s="193">
        <f t="shared" si="932"/>
        <v>0</v>
      </c>
      <c r="DZ262" s="193">
        <f t="shared" si="933"/>
        <v>0</v>
      </c>
      <c r="EA262" s="192">
        <f t="shared" si="811"/>
        <v>0</v>
      </c>
      <c r="EB262" s="192">
        <f t="shared" si="812"/>
        <v>0</v>
      </c>
      <c r="EC262" s="192">
        <f t="shared" si="813"/>
        <v>0</v>
      </c>
      <c r="ED262" s="192">
        <f t="shared" si="814"/>
        <v>0</v>
      </c>
      <c r="EE262" s="192">
        <f t="shared" si="815"/>
        <v>0</v>
      </c>
      <c r="EF262" s="192">
        <f t="shared" si="816"/>
        <v>0</v>
      </c>
      <c r="EG262" s="192">
        <f t="shared" si="817"/>
        <v>0</v>
      </c>
      <c r="EH262" s="192">
        <f t="shared" si="818"/>
        <v>0</v>
      </c>
      <c r="EI262" s="192">
        <f t="shared" si="819"/>
        <v>0</v>
      </c>
      <c r="EJ262" s="192">
        <f t="shared" si="820"/>
        <v>0</v>
      </c>
      <c r="EK262" s="192">
        <f t="shared" si="821"/>
        <v>0</v>
      </c>
      <c r="EL262" s="192">
        <f t="shared" si="822"/>
        <v>0</v>
      </c>
      <c r="EM262" s="192">
        <f t="shared" si="823"/>
        <v>0</v>
      </c>
      <c r="EN262" s="192">
        <f t="shared" si="824"/>
        <v>0</v>
      </c>
      <c r="EO262" s="192">
        <f t="shared" si="825"/>
        <v>0</v>
      </c>
      <c r="EP262" s="192">
        <f t="shared" si="826"/>
        <v>0</v>
      </c>
      <c r="EQ262" s="192">
        <f t="shared" si="827"/>
        <v>0</v>
      </c>
      <c r="ER262" s="192">
        <f t="shared" si="828"/>
        <v>0</v>
      </c>
      <c r="ES262" s="192">
        <f t="shared" si="829"/>
        <v>0</v>
      </c>
      <c r="ET262" s="192">
        <f t="shared" si="830"/>
        <v>0</v>
      </c>
      <c r="EU262" s="192">
        <f t="shared" si="831"/>
        <v>0</v>
      </c>
      <c r="EV262" s="192">
        <f t="shared" si="832"/>
        <v>0</v>
      </c>
      <c r="EW262" s="192">
        <f t="shared" si="833"/>
        <v>0</v>
      </c>
      <c r="EX262" s="192">
        <f t="shared" si="834"/>
        <v>0</v>
      </c>
      <c r="EY262" s="192">
        <f t="shared" si="835"/>
        <v>0</v>
      </c>
      <c r="EZ262" s="192">
        <f t="shared" si="836"/>
        <v>0</v>
      </c>
      <c r="FA262" s="192">
        <f t="shared" si="837"/>
        <v>0</v>
      </c>
      <c r="FB262" s="192">
        <f t="shared" si="838"/>
        <v>0</v>
      </c>
      <c r="FC262" s="192">
        <f t="shared" si="839"/>
        <v>0</v>
      </c>
      <c r="FD262" s="192">
        <f t="shared" si="840"/>
        <v>0</v>
      </c>
      <c r="FE262" s="192">
        <f t="shared" si="841"/>
        <v>0</v>
      </c>
      <c r="FF262" s="192">
        <f t="shared" si="842"/>
        <v>0</v>
      </c>
      <c r="FG262" s="192">
        <f t="shared" si="843"/>
        <v>0</v>
      </c>
      <c r="FH262" s="192">
        <f t="shared" si="844"/>
        <v>0</v>
      </c>
      <c r="FI262" s="192">
        <f t="shared" si="845"/>
        <v>0</v>
      </c>
      <c r="FJ262" s="192">
        <f t="shared" si="846"/>
        <v>0</v>
      </c>
      <c r="FK262" s="192">
        <f t="shared" si="847"/>
        <v>0</v>
      </c>
      <c r="FL262" s="192">
        <f t="shared" si="848"/>
        <v>0</v>
      </c>
      <c r="FM262" s="192">
        <f t="shared" si="849"/>
        <v>0</v>
      </c>
      <c r="FN262" s="192">
        <f t="shared" si="850"/>
        <v>0</v>
      </c>
      <c r="FO262" s="192">
        <f t="shared" si="851"/>
        <v>0</v>
      </c>
      <c r="FP262" s="192">
        <f t="shared" si="852"/>
        <v>0</v>
      </c>
      <c r="FQ262" s="192">
        <f t="shared" si="853"/>
        <v>0</v>
      </c>
      <c r="FR262" s="192">
        <f t="shared" si="854"/>
        <v>0</v>
      </c>
      <c r="FS262" s="192">
        <f t="shared" si="855"/>
        <v>0</v>
      </c>
      <c r="FT262" s="192">
        <f t="shared" si="856"/>
        <v>0</v>
      </c>
      <c r="FU262" s="192">
        <f t="shared" si="857"/>
        <v>0</v>
      </c>
      <c r="FV262" s="192">
        <f t="shared" si="858"/>
        <v>0</v>
      </c>
      <c r="FW262" s="192">
        <f t="shared" si="859"/>
        <v>0</v>
      </c>
      <c r="FX262" s="192">
        <f t="shared" si="860"/>
        <v>0</v>
      </c>
      <c r="FY262" s="192">
        <f t="shared" si="861"/>
        <v>0</v>
      </c>
      <c r="FZ262" s="192">
        <f t="shared" si="862"/>
        <v>0</v>
      </c>
      <c r="GA262" s="192">
        <f t="shared" si="863"/>
        <v>0</v>
      </c>
      <c r="GB262" s="192">
        <f t="shared" si="864"/>
        <v>0</v>
      </c>
      <c r="GC262" s="192">
        <f t="shared" si="865"/>
        <v>0</v>
      </c>
      <c r="GD262" s="192">
        <f t="shared" si="866"/>
        <v>0</v>
      </c>
      <c r="GE262" s="192">
        <f t="shared" si="867"/>
        <v>0</v>
      </c>
      <c r="GF262" s="192">
        <f t="shared" si="868"/>
        <v>0</v>
      </c>
      <c r="GG262" s="192">
        <f t="shared" si="869"/>
        <v>0</v>
      </c>
      <c r="GH262" s="192">
        <f t="shared" si="870"/>
        <v>0</v>
      </c>
      <c r="GI262" s="192">
        <f t="shared" si="871"/>
        <v>0</v>
      </c>
      <c r="GJ262" s="192">
        <f t="shared" si="872"/>
        <v>0</v>
      </c>
      <c r="GK262" s="192">
        <f t="shared" si="873"/>
        <v>0</v>
      </c>
      <c r="GL262" s="192">
        <f t="shared" si="874"/>
        <v>0</v>
      </c>
      <c r="GM262" s="192">
        <f t="shared" si="875"/>
        <v>0</v>
      </c>
      <c r="GN262" s="192">
        <f t="shared" si="876"/>
        <v>0</v>
      </c>
      <c r="GO262" s="192">
        <f t="shared" si="877"/>
        <v>0</v>
      </c>
      <c r="GP262" s="192">
        <f t="shared" si="878"/>
        <v>0</v>
      </c>
      <c r="GQ262" s="192">
        <f t="shared" si="879"/>
        <v>0</v>
      </c>
      <c r="GR262" s="192">
        <f t="shared" si="880"/>
        <v>0</v>
      </c>
      <c r="GS262" s="192">
        <f t="shared" si="881"/>
        <v>0</v>
      </c>
      <c r="GT262" s="192">
        <f t="shared" si="882"/>
        <v>0</v>
      </c>
      <c r="GU262" s="192">
        <f t="shared" si="883"/>
        <v>0</v>
      </c>
      <c r="GV262" s="192">
        <f t="shared" si="884"/>
        <v>0</v>
      </c>
      <c r="GW262" s="192">
        <f t="shared" si="885"/>
        <v>0</v>
      </c>
      <c r="GX262" s="192">
        <f t="shared" si="886"/>
        <v>0</v>
      </c>
      <c r="GY262" s="192">
        <f t="shared" si="887"/>
        <v>0</v>
      </c>
      <c r="GZ262" s="192">
        <f t="shared" si="888"/>
        <v>0</v>
      </c>
      <c r="HA262" s="192">
        <f t="shared" si="889"/>
        <v>0</v>
      </c>
      <c r="HB262" s="192">
        <f t="shared" si="890"/>
        <v>0</v>
      </c>
      <c r="HC262" s="192">
        <f t="shared" si="891"/>
        <v>0</v>
      </c>
      <c r="HD262" s="192">
        <f t="shared" si="892"/>
        <v>0</v>
      </c>
      <c r="HE262" s="192">
        <f t="shared" si="893"/>
        <v>0</v>
      </c>
      <c r="HF262" s="192">
        <f t="shared" si="894"/>
        <v>0</v>
      </c>
      <c r="HG262" s="192">
        <f t="shared" si="895"/>
        <v>0</v>
      </c>
      <c r="HH262" s="192">
        <f t="shared" si="896"/>
        <v>0</v>
      </c>
      <c r="HI262" s="192">
        <f t="shared" si="897"/>
        <v>0</v>
      </c>
      <c r="HJ262" s="192">
        <f t="shared" si="898"/>
        <v>0</v>
      </c>
      <c r="HK262" s="192">
        <f t="shared" si="899"/>
        <v>0</v>
      </c>
      <c r="HL262" s="192">
        <f t="shared" si="900"/>
        <v>0</v>
      </c>
      <c r="HM262" s="192">
        <f t="shared" si="901"/>
        <v>0</v>
      </c>
      <c r="HN262" s="194">
        <f t="shared" si="934"/>
        <v>0</v>
      </c>
      <c r="HO262" s="194">
        <f t="shared" si="935"/>
        <v>0</v>
      </c>
      <c r="HP262" s="194">
        <f t="shared" si="936"/>
        <v>0</v>
      </c>
      <c r="HQ262" s="194">
        <f t="shared" si="937"/>
        <v>0</v>
      </c>
      <c r="HR262" s="194">
        <f t="shared" si="938"/>
        <v>0</v>
      </c>
      <c r="HS262" s="195" t="str">
        <f t="shared" si="701"/>
        <v/>
      </c>
      <c r="HT262" s="196">
        <f t="shared" ref="HT262:HT325" si="941">IF(H262="",$HS$4,H262)</f>
        <v>0</v>
      </c>
      <c r="HU262" s="196">
        <f t="shared" ref="HU262:HU325" si="942">IF(G262="",$HT$4,G262)</f>
        <v>0</v>
      </c>
      <c r="HV262" s="197" t="str">
        <f t="shared" si="702"/>
        <v/>
      </c>
      <c r="HW262" s="197" t="str">
        <f t="shared" si="902"/>
        <v/>
      </c>
      <c r="HX262" s="197" t="str">
        <f t="shared" si="903"/>
        <v/>
      </c>
      <c r="HY262" s="195" t="str">
        <f t="shared" si="703"/>
        <v/>
      </c>
      <c r="HZ262" s="30">
        <f t="shared" ref="HZ262:HZ325" si="943">IFERROR(IF(OR(IA262&lt;=2,IA262&lt;2.01),INT(J262),IF(OR(IA262&lt;=7,IA262&lt;7.01),INT(J262)+0.5,INT(J262)+1)),0)</f>
        <v>0</v>
      </c>
      <c r="IA262" s="198">
        <f t="shared" si="704"/>
        <v>0</v>
      </c>
      <c r="IB262" s="195"/>
      <c r="IC262" s="195">
        <f t="shared" si="711"/>
        <v>0</v>
      </c>
      <c r="ID262" s="195">
        <f t="shared" si="705"/>
        <v>0</v>
      </c>
      <c r="IE262" s="195">
        <f t="shared" si="904"/>
        <v>0</v>
      </c>
      <c r="IF262" s="195">
        <f t="shared" si="706"/>
        <v>0</v>
      </c>
      <c r="IG262" s="307">
        <f t="shared" si="707"/>
        <v>0</v>
      </c>
      <c r="IH262" s="307">
        <f t="shared" si="708"/>
        <v>0</v>
      </c>
      <c r="II262" s="44">
        <f t="shared" si="709"/>
        <v>0</v>
      </c>
      <c r="IJ262" s="44">
        <f t="shared" si="712"/>
        <v>0</v>
      </c>
      <c r="IK262" s="44">
        <f t="shared" si="713"/>
        <v>0</v>
      </c>
      <c r="IL262" s="44">
        <f t="shared" si="714"/>
        <v>0</v>
      </c>
      <c r="IM262" s="44">
        <f t="shared" si="715"/>
        <v>0</v>
      </c>
      <c r="IN262" s="44">
        <f t="shared" si="716"/>
        <v>0</v>
      </c>
      <c r="IO262" s="44">
        <f t="shared" si="717"/>
        <v>0</v>
      </c>
    </row>
    <row r="263" spans="1:249" ht="18" customHeight="1">
      <c r="A263" s="188">
        <v>257</v>
      </c>
      <c r="B263" s="326"/>
      <c r="C263" s="289"/>
      <c r="D263" s="199"/>
      <c r="E263" s="189"/>
      <c r="F263" s="189"/>
      <c r="G263" s="190"/>
      <c r="H263" s="190"/>
      <c r="I263" s="272"/>
      <c r="J263" s="207"/>
      <c r="K263" s="214" t="str">
        <f t="shared" si="710"/>
        <v/>
      </c>
      <c r="L263" s="200" t="str">
        <f t="shared" si="718"/>
        <v/>
      </c>
      <c r="M263" s="200" t="str">
        <f t="shared" si="719"/>
        <v/>
      </c>
      <c r="N263" s="209" t="str">
        <f t="shared" ref="N263:N326" si="944">IF(HY263="","",IF(AA263="","",IF(AND(K263&lt;=60,I263&lt;AB263),"SW",IF(AND(K263&lt;=60,I263&gt;=AB263,I263&lt;AD263),"W",IF(AND(K263&lt;=60,I263&gt;=AD263,I263&lt;=AE263),"N",IF(AND(K263&lt;=60,I263&gt;AE263,I263&lt;=AG263),"OW",IF(AND(K263&lt;=60,I263&gt;AG263),"Ob",IF(AND(K263&gt;60,IH263&lt;AB263),"SW",IF(AND(K263&gt;60,IH263&gt;=AB263,IH263&lt;AD263),"W",IF(AND(K263&gt;60,IH263&gt;=AD263,IH263&lt;=AE263),"N",IF(AND(K263&gt;60,IH263&gt;AE263,IH263&lt;=AG263),"OW",IF(AND(K263&gt;60,IH263&gt;AG263),"Ob"))))))))))))</f>
        <v/>
      </c>
      <c r="O263" s="208" t="str">
        <f>IFERROR(IF(D263="","",IF(K263="","",IF(I263="","",IF(F263="F",VLOOKUP(K263,F!A:G,2,0),IF(F263="M",VLOOKUP(K263,M!A:G,2,0),""))))),0)</f>
        <v/>
      </c>
      <c r="P263" s="191" t="str">
        <f>IFERROR(IF(D263="","",IF(K263="","",IF(I263="","",IF(F263="F",VLOOKUP(K263,F!A:G,3,0),IF(F263="M",VLOOKUP(K263,M!A:G,3,0),""))))),0)</f>
        <v/>
      </c>
      <c r="Q263" s="191" t="str">
        <f>IFERROR(IF(D263="","",IF(K263="","",IF(I263="","",IF(F263="F",VLOOKUP(K263,F!A:G,4,0),IF(F263="M",VLOOKUP(K263,M!A:G,4,0),""))))),0)</f>
        <v/>
      </c>
      <c r="R263" s="191" t="str">
        <f>IFERROR(IF(D263="","",IF(K263="","",IF(I263="","",IF(F263="F",VLOOKUP(K263,F!A:G,5,0),IF(F263="M",VLOOKUP(K263,M!A:G,5,0),""))))),0)</f>
        <v/>
      </c>
      <c r="S263" s="191" t="str">
        <f>IFERROR(IF(D263="","",IF(K263="","",IF(I263="","",IF(F263="F",VLOOKUP(K263,F!A:G,6,0),IF(F263="M",VLOOKUP(K263,M!A:G,6,0),""))))),0)</f>
        <v/>
      </c>
      <c r="T263" s="191" t="str">
        <f>IFERROR(IF(D263="","",IF(K263="","",IF(I263="","",IF(F263="F",VLOOKUP(K263,F!A:G,7,0),IF(F263="M",VLOOKUP(K263,M!A:G,7,0),""))))),0)</f>
        <v/>
      </c>
      <c r="U263" s="191" t="str">
        <f>IFERROR(IF(D263="","",IF(K263="","",IF(J263="","",IF(F263="F",VLOOKUP(K263,F!A:M,8,0),IF(F263="M",VLOOKUP(K263,M!A:M,8,0),""))))),0)</f>
        <v/>
      </c>
      <c r="V263" s="191" t="str">
        <f>IFERROR(IF(D263="","",IF(K263="","",IF(J263="","",IF(F263="F",VLOOKUP(K263,F!A:M,9,0),IF(F263="M",VLOOKUP(K263,M!A:M,9,0),""))))),0)</f>
        <v/>
      </c>
      <c r="W263" s="191" t="str">
        <f>IFERROR(IF(D263="","",IF(K263="","",IF(J263="","",IF(F263="F",VLOOKUP(K263,F!A:M,10,0),IF(F263="M",VLOOKUP(K263,M!A:M,10,0),""))))),0)</f>
        <v/>
      </c>
      <c r="X263" s="191" t="str">
        <f>IFERROR(IF(D263="","",IF(K263="","",IF(J263="","",IF(F263="F",VLOOKUP(K263,F!A:M,11,0),IF(F263="M",VLOOKUP(K263,M!A:M,11,0),""))))),0)</f>
        <v/>
      </c>
      <c r="Y263" s="191" t="str">
        <f>IFERROR(IF(D263="","",IF(K263="","",IF(J263="","",IF(F263="F",VLOOKUP(K263,F!A:M,12,0),IF(F263="M",VLOOKUP(K263,M!A:M,12,0),""))))),0)</f>
        <v/>
      </c>
      <c r="Z263" s="191" t="str">
        <f>IFERROR(IF(D263="","",IF(K263="","",IF(J263="","",IF(F263="F",VLOOKUP(K263,F!A:M,13,0),IF(F263="M",VLOOKUP(K263,M!A:M,13,0),""))))),0)</f>
        <v/>
      </c>
      <c r="AA263" s="191" t="str">
        <f>IFERROR(IF(D263="","",IF(F263="","",IF(J263="","",IF(K263="","",IF(AND(K263&gt;23,K263&lt;=60),IF(F263="F",VLOOKUP(MROUND(HZ263,0.5),'F-Weight for Length'!K:S,2,0),VLOOKUP(MROUND(HZ263,0.5),'M-Weight for Length'!K:S,2,0)),IF(K263&gt;60,IF(F263="F",VLOOKUP(K263,'F-Weight for Length'!U:AC,2,0),VLOOKUP(K263,'M-Weight for Length'!U:AC,2,0)),IF(F263="F",VLOOKUP(MROUND(HZ263,0.5),'F-Weight for Length'!A:I,2,0),VLOOKUP(MROUND(HZ263,0.5),'M-Weight for Length'!A:I,2,0)))))))),0)</f>
        <v/>
      </c>
      <c r="AB263" s="191" t="str">
        <f>IFERROR(IF(D263="","",IF(F263="","",IF(J263="","",IF(K263="","",IF(AND(K263&gt;23,K263&lt;=60),IF(F263="F",VLOOKUP(MROUND(HZ263,0.5),'F-Weight for Length'!K:S,3,0),VLOOKUP(MROUND(HZ263,0.5),'M-Weight for Length'!K:S,3,0)),IF(K263&gt;60,IF(F263="F",VLOOKUP(K263,'F-Weight for Length'!U:AC,3,0),VLOOKUP(K263,'M-Weight for Length'!U:AC,3,0)),IF(F263="F",VLOOKUP(MROUND(HZ263,0.5),'F-Weight for Length'!A:I,3,0),VLOOKUP(MROUND(HZ263,0.5),'M-Weight for Length'!A:I,3,0)))))))),0)</f>
        <v/>
      </c>
      <c r="AC263" s="191" t="str">
        <f>IFERROR(IF(D263="","",IF(F263="","",IF(J263="","",IF(K263="","",IF(AND(K263&gt;23,K263&lt;=60),IF(F263="F",VLOOKUP(MROUND(HZ263,0.5),'F-Weight for Length'!K:S,4,0),VLOOKUP(MROUND(HZ263,0.5),'M-Weight for Length'!K:S,4,0)),IF(K263&gt;60,IF(F263="F",VLOOKUP(K263,'F-Weight for Length'!U:AC,4,0),VLOOKUP(K263,'M-Weight for Length'!U:AC,4,0)),IF(F263="F",VLOOKUP(MROUND(HZ263,0.5),'F-Weight for Length'!A:I,4,0),VLOOKUP(MROUND(HZ263,0.5),'M-Weight for Length'!A:I,4,0)))))))),0)</f>
        <v/>
      </c>
      <c r="AD263" s="191" t="str">
        <f>IFERROR(IF(D263="","",IF(F263="","",IF(J263="","",IF(K263="","",IF(AND(K263&gt;23,K263&lt;=60),IF(F263="F",VLOOKUP(MROUND(HZ263,0.5),'F-Weight for Length'!K:S,5,0),VLOOKUP(MROUND(HZ263,0.5),'M-Weight for Length'!K:S,5,0)),IF(K263&gt;60,IF(F263="F",VLOOKUP(K263,'F-Weight for Length'!U:AC,5,0),VLOOKUP(K263,'M-Weight for Length'!U:AC,5,0)),IF(F263="F",VLOOKUP(MROUND(HZ263,0.5),'F-Weight for Length'!A:I,5,0),VLOOKUP(MROUND(HZ263,0.5),'M-Weight for Length'!A:I,5,0)))))))),0)</f>
        <v/>
      </c>
      <c r="AE263" s="191" t="str">
        <f>IFERROR(IF(D263="","",IF(F263="","",IF(J263="","",IF(K263="","",IF(AND(K263&gt;23,K263&lt;=60),IF(F263="F",VLOOKUP(MROUND(HZ263,0.5),'F-Weight for Length'!K:S,6,0),VLOOKUP(MROUND(HZ263,0.5),'M-Weight for Length'!K:S,6,0)),IF(K263&gt;60,IF(F263="F",VLOOKUP(K263,'F-Weight for Length'!U:AC,6,0),VLOOKUP(K263,'M-Weight for Length'!U:AC,6,0)),IF(F263="F",VLOOKUP(MROUND(HZ263,0.5),'F-Weight for Length'!A:I,6,0),VLOOKUP(MROUND(HZ263,0.5),'M-Weight for Length'!A:I,6,0)))))))),0)</f>
        <v/>
      </c>
      <c r="AF263" s="191" t="str">
        <f>IFERROR(IF(D263="","",IF(F263="","",IF(J263="","",IF(K263="","",IF(AND(K263&gt;23,K263&lt;=60),IF(F263="F",VLOOKUP(MROUND(HZ263,0.5),'F-Weight for Length'!K:S,7,0),VLOOKUP(MROUND(HZ263,0.5),'M-Weight for Length'!K:S,7,0)),IF(K263&gt;60,IF(F263="F",VLOOKUP(K263,'F-Weight for Length'!U:AC,7,0),VLOOKUP(K263,'M-Weight for Length'!U:AC,7,0)),IF(F263="F",VLOOKUP(MROUND(HZ263,0.5),'F-Weight for Length'!A:I,7,0),VLOOKUP(MROUND(HZ263,0.5),'M-Weight for Length'!A:I,7,0)))))))),0)</f>
        <v/>
      </c>
      <c r="AG263" s="191" t="str">
        <f>IFERROR(IF(D263="","",IF(F263="","",IF(J263="","",IF(K263="","",IF(AND(K263&gt;23,K263&lt;=60),IF(F263="F",VLOOKUP(MROUND(HZ263,0.5),'F-Weight for Length'!K:S,8,0),VLOOKUP(MROUND(HZ263,0.5),'M-Weight for Length'!K:S,8,0)),IF(K263&gt;60,IF(F263="F",VLOOKUP(K263,'F-Weight for Length'!U:AC,8,0),VLOOKUP(K263,'M-Weight for Length'!U:AC,8,0)),IF(F263="F",VLOOKUP(MROUND(HZ263,0.5),'F-Weight for Length'!A:I,8,0),VLOOKUP(MROUND(HZ263,0.5),'M-Weight for Length'!A:I,8,0)))))))),0)</f>
        <v/>
      </c>
      <c r="AH263" s="191" t="str">
        <f>IFERROR(IF(D263="","",IF(F263="","",IF(J263="","",IF(K263="","",IF(AND(K263&gt;23,K263&lt;=60),IF(F263="F",VLOOKUP(MROUND(HZ263,0.5),'F-Weight for Length'!K:S,9,0),VLOOKUP(MROUND(HZ263,0.5),'M-Weight for Length'!K:S,9,0)),IF(K263&gt;60,IF(F263="F",VLOOKUP(K263,'F-Weight for Length'!U:AC,9,0),VLOOKUP(K263,'M-Weight for Length'!U:AC,9,0)),IF(F263="F",VLOOKUP(MROUND(HZ263,0.5),'F-Weight for Length'!A:I,9,0),VLOOKUP(MROUND(HZ263,0.5),'M-Weight for Length'!A:I,9,0)))))))),0)</f>
        <v/>
      </c>
      <c r="AI263" s="192">
        <f t="shared" si="720"/>
        <v>0</v>
      </c>
      <c r="AJ263" s="192">
        <f t="shared" si="721"/>
        <v>0</v>
      </c>
      <c r="AK263" s="192">
        <f t="shared" si="722"/>
        <v>0</v>
      </c>
      <c r="AL263" s="192">
        <f t="shared" si="723"/>
        <v>0</v>
      </c>
      <c r="AM263" s="192">
        <f t="shared" si="724"/>
        <v>0</v>
      </c>
      <c r="AN263" s="192">
        <f t="shared" si="725"/>
        <v>0</v>
      </c>
      <c r="AO263" s="192">
        <f t="shared" si="726"/>
        <v>0</v>
      </c>
      <c r="AP263" s="192">
        <f t="shared" si="727"/>
        <v>0</v>
      </c>
      <c r="AQ263" s="192">
        <f t="shared" si="728"/>
        <v>0</v>
      </c>
      <c r="AR263" s="192">
        <f t="shared" si="729"/>
        <v>0</v>
      </c>
      <c r="AS263" s="192">
        <f t="shared" si="730"/>
        <v>0</v>
      </c>
      <c r="AT263" s="192">
        <f t="shared" si="731"/>
        <v>0</v>
      </c>
      <c r="AU263" s="192">
        <f t="shared" si="732"/>
        <v>0</v>
      </c>
      <c r="AV263" s="192">
        <f t="shared" si="733"/>
        <v>0</v>
      </c>
      <c r="AW263" s="192">
        <f t="shared" si="734"/>
        <v>0</v>
      </c>
      <c r="AX263" s="192">
        <f t="shared" si="735"/>
        <v>0</v>
      </c>
      <c r="AY263" s="192">
        <f t="shared" si="736"/>
        <v>0</v>
      </c>
      <c r="AZ263" s="192">
        <f t="shared" si="737"/>
        <v>0</v>
      </c>
      <c r="BA263" s="192">
        <f t="shared" si="738"/>
        <v>0</v>
      </c>
      <c r="BB263" s="192">
        <f t="shared" si="739"/>
        <v>0</v>
      </c>
      <c r="BC263" s="192">
        <f t="shared" si="740"/>
        <v>0</v>
      </c>
      <c r="BD263" s="192">
        <f t="shared" si="741"/>
        <v>0</v>
      </c>
      <c r="BE263" s="192">
        <f t="shared" si="742"/>
        <v>0</v>
      </c>
      <c r="BF263" s="192">
        <f t="shared" si="743"/>
        <v>0</v>
      </c>
      <c r="BG263" s="192">
        <f t="shared" si="744"/>
        <v>0</v>
      </c>
      <c r="BH263" s="192">
        <f t="shared" si="745"/>
        <v>0</v>
      </c>
      <c r="BI263" s="192">
        <f t="shared" si="746"/>
        <v>0</v>
      </c>
      <c r="BJ263" s="192">
        <f t="shared" si="747"/>
        <v>0</v>
      </c>
      <c r="BK263" s="192">
        <f t="shared" si="748"/>
        <v>0</v>
      </c>
      <c r="BL263" s="192">
        <f t="shared" si="749"/>
        <v>0</v>
      </c>
      <c r="BM263" s="192">
        <f t="shared" si="750"/>
        <v>0</v>
      </c>
      <c r="BN263" s="192">
        <f t="shared" si="751"/>
        <v>0</v>
      </c>
      <c r="BO263" s="192">
        <f t="shared" si="752"/>
        <v>0</v>
      </c>
      <c r="BP263" s="192">
        <f t="shared" si="753"/>
        <v>0</v>
      </c>
      <c r="BQ263" s="192">
        <f t="shared" si="754"/>
        <v>0</v>
      </c>
      <c r="BR263" s="192">
        <f t="shared" si="755"/>
        <v>0</v>
      </c>
      <c r="BS263" s="192">
        <f t="shared" si="756"/>
        <v>0</v>
      </c>
      <c r="BT263" s="192">
        <f t="shared" si="757"/>
        <v>0</v>
      </c>
      <c r="BU263" s="192">
        <f t="shared" si="758"/>
        <v>0</v>
      </c>
      <c r="BV263" s="192">
        <f t="shared" si="759"/>
        <v>0</v>
      </c>
      <c r="BW263" s="192">
        <f t="shared" si="760"/>
        <v>0</v>
      </c>
      <c r="BX263" s="192">
        <f t="shared" si="761"/>
        <v>0</v>
      </c>
      <c r="BY263" s="192">
        <f t="shared" si="762"/>
        <v>0</v>
      </c>
      <c r="BZ263" s="192">
        <f t="shared" si="763"/>
        <v>0</v>
      </c>
      <c r="CA263" s="192">
        <f t="shared" si="764"/>
        <v>0</v>
      </c>
      <c r="CB263" s="192">
        <f t="shared" si="765"/>
        <v>0</v>
      </c>
      <c r="CC263" s="192">
        <f t="shared" si="766"/>
        <v>0</v>
      </c>
      <c r="CD263" s="192">
        <f t="shared" si="767"/>
        <v>0</v>
      </c>
      <c r="CE263" s="192">
        <f t="shared" si="768"/>
        <v>0</v>
      </c>
      <c r="CF263" s="192">
        <f t="shared" si="769"/>
        <v>0</v>
      </c>
      <c r="CG263" s="192">
        <f t="shared" si="770"/>
        <v>0</v>
      </c>
      <c r="CH263" s="192">
        <f t="shared" si="771"/>
        <v>0</v>
      </c>
      <c r="CI263" s="192">
        <f t="shared" si="772"/>
        <v>0</v>
      </c>
      <c r="CJ263" s="192">
        <f t="shared" si="773"/>
        <v>0</v>
      </c>
      <c r="CK263" s="192">
        <f t="shared" si="774"/>
        <v>0</v>
      </c>
      <c r="CL263" s="192">
        <f t="shared" si="775"/>
        <v>0</v>
      </c>
      <c r="CM263" s="192">
        <f t="shared" si="776"/>
        <v>0</v>
      </c>
      <c r="CN263" s="192">
        <f t="shared" si="777"/>
        <v>0</v>
      </c>
      <c r="CO263" s="192">
        <f t="shared" si="778"/>
        <v>0</v>
      </c>
      <c r="CP263" s="192">
        <f t="shared" si="779"/>
        <v>0</v>
      </c>
      <c r="CQ263" s="192">
        <f t="shared" si="780"/>
        <v>0</v>
      </c>
      <c r="CR263" s="192">
        <f t="shared" si="781"/>
        <v>0</v>
      </c>
      <c r="CS263" s="192">
        <f t="shared" si="782"/>
        <v>0</v>
      </c>
      <c r="CT263" s="192">
        <f t="shared" si="783"/>
        <v>0</v>
      </c>
      <c r="CU263" s="192">
        <f t="shared" si="784"/>
        <v>0</v>
      </c>
      <c r="CV263" s="192">
        <f t="shared" si="785"/>
        <v>0</v>
      </c>
      <c r="CW263" s="192">
        <f t="shared" si="786"/>
        <v>0</v>
      </c>
      <c r="CX263" s="192">
        <f t="shared" si="787"/>
        <v>0</v>
      </c>
      <c r="CY263" s="192">
        <f t="shared" si="788"/>
        <v>0</v>
      </c>
      <c r="CZ263" s="192">
        <f t="shared" si="789"/>
        <v>0</v>
      </c>
      <c r="DA263" s="192">
        <f t="shared" si="790"/>
        <v>0</v>
      </c>
      <c r="DB263" s="192">
        <f t="shared" si="791"/>
        <v>0</v>
      </c>
      <c r="DC263" s="192">
        <f t="shared" si="792"/>
        <v>0</v>
      </c>
      <c r="DD263" s="192">
        <f t="shared" si="793"/>
        <v>0</v>
      </c>
      <c r="DE263" s="192">
        <f t="shared" si="794"/>
        <v>0</v>
      </c>
      <c r="DF263" s="192">
        <f t="shared" si="795"/>
        <v>0</v>
      </c>
      <c r="DG263" s="192">
        <f t="shared" si="796"/>
        <v>0</v>
      </c>
      <c r="DH263" s="192">
        <f t="shared" si="797"/>
        <v>0</v>
      </c>
      <c r="DI263" s="192">
        <f t="shared" si="798"/>
        <v>0</v>
      </c>
      <c r="DJ263" s="192">
        <f t="shared" si="799"/>
        <v>0</v>
      </c>
      <c r="DK263" s="192">
        <f t="shared" si="800"/>
        <v>0</v>
      </c>
      <c r="DL263" s="192">
        <f t="shared" si="801"/>
        <v>0</v>
      </c>
      <c r="DM263" s="192">
        <f t="shared" si="802"/>
        <v>0</v>
      </c>
      <c r="DN263" s="192">
        <f t="shared" si="803"/>
        <v>0</v>
      </c>
      <c r="DO263" s="192">
        <f t="shared" si="804"/>
        <v>0</v>
      </c>
      <c r="DP263" s="192">
        <f t="shared" si="805"/>
        <v>0</v>
      </c>
      <c r="DQ263" s="192">
        <f t="shared" si="806"/>
        <v>0</v>
      </c>
      <c r="DR263" s="192">
        <f t="shared" si="807"/>
        <v>0</v>
      </c>
      <c r="DS263" s="192">
        <f t="shared" si="808"/>
        <v>0</v>
      </c>
      <c r="DT263" s="192">
        <f t="shared" si="809"/>
        <v>0</v>
      </c>
      <c r="DU263" s="192">
        <f t="shared" si="810"/>
        <v>0</v>
      </c>
      <c r="DV263" s="193">
        <f t="shared" si="929"/>
        <v>0</v>
      </c>
      <c r="DW263" s="193">
        <f t="shared" si="930"/>
        <v>0</v>
      </c>
      <c r="DX263" s="193">
        <f t="shared" si="931"/>
        <v>0</v>
      </c>
      <c r="DY263" s="193">
        <f t="shared" si="932"/>
        <v>0</v>
      </c>
      <c r="DZ263" s="193">
        <f t="shared" si="933"/>
        <v>0</v>
      </c>
      <c r="EA263" s="192">
        <f t="shared" si="811"/>
        <v>0</v>
      </c>
      <c r="EB263" s="192">
        <f t="shared" si="812"/>
        <v>0</v>
      </c>
      <c r="EC263" s="192">
        <f t="shared" si="813"/>
        <v>0</v>
      </c>
      <c r="ED263" s="192">
        <f t="shared" si="814"/>
        <v>0</v>
      </c>
      <c r="EE263" s="192">
        <f t="shared" si="815"/>
        <v>0</v>
      </c>
      <c r="EF263" s="192">
        <f t="shared" si="816"/>
        <v>0</v>
      </c>
      <c r="EG263" s="192">
        <f t="shared" si="817"/>
        <v>0</v>
      </c>
      <c r="EH263" s="192">
        <f t="shared" si="818"/>
        <v>0</v>
      </c>
      <c r="EI263" s="192">
        <f t="shared" si="819"/>
        <v>0</v>
      </c>
      <c r="EJ263" s="192">
        <f t="shared" si="820"/>
        <v>0</v>
      </c>
      <c r="EK263" s="192">
        <f t="shared" si="821"/>
        <v>0</v>
      </c>
      <c r="EL263" s="192">
        <f t="shared" si="822"/>
        <v>0</v>
      </c>
      <c r="EM263" s="192">
        <f t="shared" si="823"/>
        <v>0</v>
      </c>
      <c r="EN263" s="192">
        <f t="shared" si="824"/>
        <v>0</v>
      </c>
      <c r="EO263" s="192">
        <f t="shared" si="825"/>
        <v>0</v>
      </c>
      <c r="EP263" s="192">
        <f t="shared" si="826"/>
        <v>0</v>
      </c>
      <c r="EQ263" s="192">
        <f t="shared" si="827"/>
        <v>0</v>
      </c>
      <c r="ER263" s="192">
        <f t="shared" si="828"/>
        <v>0</v>
      </c>
      <c r="ES263" s="192">
        <f t="shared" si="829"/>
        <v>0</v>
      </c>
      <c r="ET263" s="192">
        <f t="shared" si="830"/>
        <v>0</v>
      </c>
      <c r="EU263" s="192">
        <f t="shared" si="831"/>
        <v>0</v>
      </c>
      <c r="EV263" s="192">
        <f t="shared" si="832"/>
        <v>0</v>
      </c>
      <c r="EW263" s="192">
        <f t="shared" si="833"/>
        <v>0</v>
      </c>
      <c r="EX263" s="192">
        <f t="shared" si="834"/>
        <v>0</v>
      </c>
      <c r="EY263" s="192">
        <f t="shared" si="835"/>
        <v>0</v>
      </c>
      <c r="EZ263" s="192">
        <f t="shared" si="836"/>
        <v>0</v>
      </c>
      <c r="FA263" s="192">
        <f t="shared" si="837"/>
        <v>0</v>
      </c>
      <c r="FB263" s="192">
        <f t="shared" si="838"/>
        <v>0</v>
      </c>
      <c r="FC263" s="192">
        <f t="shared" si="839"/>
        <v>0</v>
      </c>
      <c r="FD263" s="192">
        <f t="shared" si="840"/>
        <v>0</v>
      </c>
      <c r="FE263" s="192">
        <f t="shared" si="841"/>
        <v>0</v>
      </c>
      <c r="FF263" s="192">
        <f t="shared" si="842"/>
        <v>0</v>
      </c>
      <c r="FG263" s="192">
        <f t="shared" si="843"/>
        <v>0</v>
      </c>
      <c r="FH263" s="192">
        <f t="shared" si="844"/>
        <v>0</v>
      </c>
      <c r="FI263" s="192">
        <f t="shared" si="845"/>
        <v>0</v>
      </c>
      <c r="FJ263" s="192">
        <f t="shared" si="846"/>
        <v>0</v>
      </c>
      <c r="FK263" s="192">
        <f t="shared" si="847"/>
        <v>0</v>
      </c>
      <c r="FL263" s="192">
        <f t="shared" si="848"/>
        <v>0</v>
      </c>
      <c r="FM263" s="192">
        <f t="shared" si="849"/>
        <v>0</v>
      </c>
      <c r="FN263" s="192">
        <f t="shared" si="850"/>
        <v>0</v>
      </c>
      <c r="FO263" s="192">
        <f t="shared" si="851"/>
        <v>0</v>
      </c>
      <c r="FP263" s="192">
        <f t="shared" si="852"/>
        <v>0</v>
      </c>
      <c r="FQ263" s="192">
        <f t="shared" si="853"/>
        <v>0</v>
      </c>
      <c r="FR263" s="192">
        <f t="shared" si="854"/>
        <v>0</v>
      </c>
      <c r="FS263" s="192">
        <f t="shared" si="855"/>
        <v>0</v>
      </c>
      <c r="FT263" s="192">
        <f t="shared" si="856"/>
        <v>0</v>
      </c>
      <c r="FU263" s="192">
        <f t="shared" si="857"/>
        <v>0</v>
      </c>
      <c r="FV263" s="192">
        <f t="shared" si="858"/>
        <v>0</v>
      </c>
      <c r="FW263" s="192">
        <f t="shared" si="859"/>
        <v>0</v>
      </c>
      <c r="FX263" s="192">
        <f t="shared" si="860"/>
        <v>0</v>
      </c>
      <c r="FY263" s="192">
        <f t="shared" si="861"/>
        <v>0</v>
      </c>
      <c r="FZ263" s="192">
        <f t="shared" si="862"/>
        <v>0</v>
      </c>
      <c r="GA263" s="192">
        <f t="shared" si="863"/>
        <v>0</v>
      </c>
      <c r="GB263" s="192">
        <f t="shared" si="864"/>
        <v>0</v>
      </c>
      <c r="GC263" s="192">
        <f t="shared" si="865"/>
        <v>0</v>
      </c>
      <c r="GD263" s="192">
        <f t="shared" si="866"/>
        <v>0</v>
      </c>
      <c r="GE263" s="192">
        <f t="shared" si="867"/>
        <v>0</v>
      </c>
      <c r="GF263" s="192">
        <f t="shared" si="868"/>
        <v>0</v>
      </c>
      <c r="GG263" s="192">
        <f t="shared" si="869"/>
        <v>0</v>
      </c>
      <c r="GH263" s="192">
        <f t="shared" si="870"/>
        <v>0</v>
      </c>
      <c r="GI263" s="192">
        <f t="shared" si="871"/>
        <v>0</v>
      </c>
      <c r="GJ263" s="192">
        <f t="shared" si="872"/>
        <v>0</v>
      </c>
      <c r="GK263" s="192">
        <f t="shared" si="873"/>
        <v>0</v>
      </c>
      <c r="GL263" s="192">
        <f t="shared" si="874"/>
        <v>0</v>
      </c>
      <c r="GM263" s="192">
        <f t="shared" si="875"/>
        <v>0</v>
      </c>
      <c r="GN263" s="192">
        <f t="shared" si="876"/>
        <v>0</v>
      </c>
      <c r="GO263" s="192">
        <f t="shared" si="877"/>
        <v>0</v>
      </c>
      <c r="GP263" s="192">
        <f t="shared" si="878"/>
        <v>0</v>
      </c>
      <c r="GQ263" s="192">
        <f t="shared" si="879"/>
        <v>0</v>
      </c>
      <c r="GR263" s="192">
        <f t="shared" si="880"/>
        <v>0</v>
      </c>
      <c r="GS263" s="192">
        <f t="shared" si="881"/>
        <v>0</v>
      </c>
      <c r="GT263" s="192">
        <f t="shared" si="882"/>
        <v>0</v>
      </c>
      <c r="GU263" s="192">
        <f t="shared" si="883"/>
        <v>0</v>
      </c>
      <c r="GV263" s="192">
        <f t="shared" si="884"/>
        <v>0</v>
      </c>
      <c r="GW263" s="192">
        <f t="shared" si="885"/>
        <v>0</v>
      </c>
      <c r="GX263" s="192">
        <f t="shared" si="886"/>
        <v>0</v>
      </c>
      <c r="GY263" s="192">
        <f t="shared" si="887"/>
        <v>0</v>
      </c>
      <c r="GZ263" s="192">
        <f t="shared" si="888"/>
        <v>0</v>
      </c>
      <c r="HA263" s="192">
        <f t="shared" si="889"/>
        <v>0</v>
      </c>
      <c r="HB263" s="192">
        <f t="shared" si="890"/>
        <v>0</v>
      </c>
      <c r="HC263" s="192">
        <f t="shared" si="891"/>
        <v>0</v>
      </c>
      <c r="HD263" s="192">
        <f t="shared" si="892"/>
        <v>0</v>
      </c>
      <c r="HE263" s="192">
        <f t="shared" si="893"/>
        <v>0</v>
      </c>
      <c r="HF263" s="192">
        <f t="shared" si="894"/>
        <v>0</v>
      </c>
      <c r="HG263" s="192">
        <f t="shared" si="895"/>
        <v>0</v>
      </c>
      <c r="HH263" s="192">
        <f t="shared" si="896"/>
        <v>0</v>
      </c>
      <c r="HI263" s="192">
        <f t="shared" si="897"/>
        <v>0</v>
      </c>
      <c r="HJ263" s="192">
        <f t="shared" si="898"/>
        <v>0</v>
      </c>
      <c r="HK263" s="192">
        <f t="shared" si="899"/>
        <v>0</v>
      </c>
      <c r="HL263" s="192">
        <f t="shared" si="900"/>
        <v>0</v>
      </c>
      <c r="HM263" s="192">
        <f t="shared" si="901"/>
        <v>0</v>
      </c>
      <c r="HN263" s="194">
        <f t="shared" si="934"/>
        <v>0</v>
      </c>
      <c r="HO263" s="194">
        <f t="shared" si="935"/>
        <v>0</v>
      </c>
      <c r="HP263" s="194">
        <f t="shared" si="936"/>
        <v>0</v>
      </c>
      <c r="HQ263" s="194">
        <f t="shared" si="937"/>
        <v>0</v>
      </c>
      <c r="HR263" s="194">
        <f t="shared" si="938"/>
        <v>0</v>
      </c>
      <c r="HS263" s="195" t="str">
        <f t="shared" ref="HS263:HS326" si="945">IF(L263="","",IF(M263="","",IF(N263="","",1)))</f>
        <v/>
      </c>
      <c r="HT263" s="196">
        <f t="shared" si="941"/>
        <v>0</v>
      </c>
      <c r="HU263" s="196">
        <f t="shared" si="942"/>
        <v>0</v>
      </c>
      <c r="HV263" s="197" t="str">
        <f t="shared" ref="HV263:HV326" si="946">IF(K263&lt;=59,COUNTIF(E263,"YES"),"")</f>
        <v/>
      </c>
      <c r="HW263" s="197" t="str">
        <f t="shared" si="902"/>
        <v/>
      </c>
      <c r="HX263" s="197" t="str">
        <f t="shared" si="903"/>
        <v/>
      </c>
      <c r="HY263" s="195" t="str">
        <f t="shared" ref="HY263:HY326" si="947">IF(D263="","",IF(E263="","",IF(F263="","",IF(G263="","",IF(H263="","",IF(J263="","",IF(K263="","",1)))))))</f>
        <v/>
      </c>
      <c r="HZ263" s="30">
        <f t="shared" si="943"/>
        <v>0</v>
      </c>
      <c r="IA263" s="198">
        <f t="shared" ref="IA263:IA326" si="948">((J263-INT(J263))*10)</f>
        <v>0</v>
      </c>
      <c r="IB263" s="195"/>
      <c r="IC263" s="195">
        <f t="shared" si="711"/>
        <v>0</v>
      </c>
      <c r="ID263" s="195">
        <f t="shared" ref="ID263:ID326" si="949">IF(AND(D263&lt;&gt;"",N263="SW"),1,0)</f>
        <v>0</v>
      </c>
      <c r="IE263" s="195">
        <f t="shared" si="904"/>
        <v>0</v>
      </c>
      <c r="IF263" s="195">
        <f t="shared" ref="IF263:IF326" si="950">IF(AND(D263&lt;&gt;"",L263="SUW"),1,0)</f>
        <v>0</v>
      </c>
      <c r="IG263" s="307">
        <f t="shared" ref="IG263:IG326" si="951">(J263/100)*(J263/100)</f>
        <v>0</v>
      </c>
      <c r="IH263" s="307">
        <f t="shared" ref="IH263:IH326" si="952">IFERROR(IF(K263&gt;60,I263/IG263,0),0)</f>
        <v>0</v>
      </c>
      <c r="II263" s="44">
        <f t="shared" ref="II263:II326" si="953">IF(K263="",0,IF(K263&gt;60,1,0))</f>
        <v>0</v>
      </c>
      <c r="IJ263" s="44">
        <f t="shared" si="712"/>
        <v>0</v>
      </c>
      <c r="IK263" s="44">
        <f t="shared" si="713"/>
        <v>0</v>
      </c>
      <c r="IL263" s="44">
        <f t="shared" si="714"/>
        <v>0</v>
      </c>
      <c r="IM263" s="44">
        <f t="shared" si="715"/>
        <v>0</v>
      </c>
      <c r="IN263" s="44">
        <f t="shared" si="716"/>
        <v>0</v>
      </c>
      <c r="IO263" s="44">
        <f t="shared" si="717"/>
        <v>0</v>
      </c>
    </row>
    <row r="264" spans="1:249" ht="18" customHeight="1">
      <c r="A264" s="188">
        <v>258</v>
      </c>
      <c r="B264" s="326"/>
      <c r="C264" s="289"/>
      <c r="D264" s="199"/>
      <c r="E264" s="189"/>
      <c r="F264" s="189"/>
      <c r="G264" s="190"/>
      <c r="H264" s="190"/>
      <c r="I264" s="272"/>
      <c r="J264" s="207"/>
      <c r="K264" s="214" t="str">
        <f t="shared" ref="K264:K327" si="954">IF(G264="","",IF(H264="","",IFERROR(DATEDIF(G264,H264,"m"),"Date Error")))</f>
        <v/>
      </c>
      <c r="L264" s="200" t="str">
        <f t="shared" ref="L264:L327" si="955">IF(O264="","",IF(I264&lt;P264,"SUW",IF(I264&gt;=P264,IF(I264&lt;R264,"UW",IF(I264&gt;=R264,IF(I264&lt;=S264,"N",IF(I264&gt;S264,"OW","ERR")))))))</f>
        <v/>
      </c>
      <c r="M264" s="200" t="str">
        <f t="shared" ref="M264:M327" si="956">IF(U264="","",IF(J264&lt;V264,"SSt",IF(J264&gt;=V264,IF(J264&lt;X264,"St",IF(J264&gt;=X264,IF(J264&lt;=Y264,"N",IF(J264&gt;Y264,"T","ERR")))))))</f>
        <v/>
      </c>
      <c r="N264" s="209" t="str">
        <f t="shared" si="944"/>
        <v/>
      </c>
      <c r="O264" s="208" t="str">
        <f>IFERROR(IF(D264="","",IF(K264="","",IF(I264="","",IF(F264="F",VLOOKUP(K264,F!A:G,2,0),IF(F264="M",VLOOKUP(K264,M!A:G,2,0),""))))),0)</f>
        <v/>
      </c>
      <c r="P264" s="191" t="str">
        <f>IFERROR(IF(D264="","",IF(K264="","",IF(I264="","",IF(F264="F",VLOOKUP(K264,F!A:G,3,0),IF(F264="M",VLOOKUP(K264,M!A:G,3,0),""))))),0)</f>
        <v/>
      </c>
      <c r="Q264" s="191" t="str">
        <f>IFERROR(IF(D264="","",IF(K264="","",IF(I264="","",IF(F264="F",VLOOKUP(K264,F!A:G,4,0),IF(F264="M",VLOOKUP(K264,M!A:G,4,0),""))))),0)</f>
        <v/>
      </c>
      <c r="R264" s="191" t="str">
        <f>IFERROR(IF(D264="","",IF(K264="","",IF(I264="","",IF(F264="F",VLOOKUP(K264,F!A:G,5,0),IF(F264="M",VLOOKUP(K264,M!A:G,5,0),""))))),0)</f>
        <v/>
      </c>
      <c r="S264" s="191" t="str">
        <f>IFERROR(IF(D264="","",IF(K264="","",IF(I264="","",IF(F264="F",VLOOKUP(K264,F!A:G,6,0),IF(F264="M",VLOOKUP(K264,M!A:G,6,0),""))))),0)</f>
        <v/>
      </c>
      <c r="T264" s="191" t="str">
        <f>IFERROR(IF(D264="","",IF(K264="","",IF(I264="","",IF(F264="F",VLOOKUP(K264,F!A:G,7,0),IF(F264="M",VLOOKUP(K264,M!A:G,7,0),""))))),0)</f>
        <v/>
      </c>
      <c r="U264" s="191" t="str">
        <f>IFERROR(IF(D264="","",IF(K264="","",IF(J264="","",IF(F264="F",VLOOKUP(K264,F!A:M,8,0),IF(F264="M",VLOOKUP(K264,M!A:M,8,0),""))))),0)</f>
        <v/>
      </c>
      <c r="V264" s="191" t="str">
        <f>IFERROR(IF(D264="","",IF(K264="","",IF(J264="","",IF(F264="F",VLOOKUP(K264,F!A:M,9,0),IF(F264="M",VLOOKUP(K264,M!A:M,9,0),""))))),0)</f>
        <v/>
      </c>
      <c r="W264" s="191" t="str">
        <f>IFERROR(IF(D264="","",IF(K264="","",IF(J264="","",IF(F264="F",VLOOKUP(K264,F!A:M,10,0),IF(F264="M",VLOOKUP(K264,M!A:M,10,0),""))))),0)</f>
        <v/>
      </c>
      <c r="X264" s="191" t="str">
        <f>IFERROR(IF(D264="","",IF(K264="","",IF(J264="","",IF(F264="F",VLOOKUP(K264,F!A:M,11,0),IF(F264="M",VLOOKUP(K264,M!A:M,11,0),""))))),0)</f>
        <v/>
      </c>
      <c r="Y264" s="191" t="str">
        <f>IFERROR(IF(D264="","",IF(K264="","",IF(J264="","",IF(F264="F",VLOOKUP(K264,F!A:M,12,0),IF(F264="M",VLOOKUP(K264,M!A:M,12,0),""))))),0)</f>
        <v/>
      </c>
      <c r="Z264" s="191" t="str">
        <f>IFERROR(IF(D264="","",IF(K264="","",IF(J264="","",IF(F264="F",VLOOKUP(K264,F!A:M,13,0),IF(F264="M",VLOOKUP(K264,M!A:M,13,0),""))))),0)</f>
        <v/>
      </c>
      <c r="AA264" s="191" t="str">
        <f>IFERROR(IF(D264="","",IF(F264="","",IF(J264="","",IF(K264="","",IF(AND(K264&gt;23,K264&lt;=60),IF(F264="F",VLOOKUP(MROUND(HZ264,0.5),'F-Weight for Length'!K:S,2,0),VLOOKUP(MROUND(HZ264,0.5),'M-Weight for Length'!K:S,2,0)),IF(K264&gt;60,IF(F264="F",VLOOKUP(K264,'F-Weight for Length'!U:AC,2,0),VLOOKUP(K264,'M-Weight for Length'!U:AC,2,0)),IF(F264="F",VLOOKUP(MROUND(HZ264,0.5),'F-Weight for Length'!A:I,2,0),VLOOKUP(MROUND(HZ264,0.5),'M-Weight for Length'!A:I,2,0)))))))),0)</f>
        <v/>
      </c>
      <c r="AB264" s="191" t="str">
        <f>IFERROR(IF(D264="","",IF(F264="","",IF(J264="","",IF(K264="","",IF(AND(K264&gt;23,K264&lt;=60),IF(F264="F",VLOOKUP(MROUND(HZ264,0.5),'F-Weight for Length'!K:S,3,0),VLOOKUP(MROUND(HZ264,0.5),'M-Weight for Length'!K:S,3,0)),IF(K264&gt;60,IF(F264="F",VLOOKUP(K264,'F-Weight for Length'!U:AC,3,0),VLOOKUP(K264,'M-Weight for Length'!U:AC,3,0)),IF(F264="F",VLOOKUP(MROUND(HZ264,0.5),'F-Weight for Length'!A:I,3,0),VLOOKUP(MROUND(HZ264,0.5),'M-Weight for Length'!A:I,3,0)))))))),0)</f>
        <v/>
      </c>
      <c r="AC264" s="191" t="str">
        <f>IFERROR(IF(D264="","",IF(F264="","",IF(J264="","",IF(K264="","",IF(AND(K264&gt;23,K264&lt;=60),IF(F264="F",VLOOKUP(MROUND(HZ264,0.5),'F-Weight for Length'!K:S,4,0),VLOOKUP(MROUND(HZ264,0.5),'M-Weight for Length'!K:S,4,0)),IF(K264&gt;60,IF(F264="F",VLOOKUP(K264,'F-Weight for Length'!U:AC,4,0),VLOOKUP(K264,'M-Weight for Length'!U:AC,4,0)),IF(F264="F",VLOOKUP(MROUND(HZ264,0.5),'F-Weight for Length'!A:I,4,0),VLOOKUP(MROUND(HZ264,0.5),'M-Weight for Length'!A:I,4,0)))))))),0)</f>
        <v/>
      </c>
      <c r="AD264" s="191" t="str">
        <f>IFERROR(IF(D264="","",IF(F264="","",IF(J264="","",IF(K264="","",IF(AND(K264&gt;23,K264&lt;=60),IF(F264="F",VLOOKUP(MROUND(HZ264,0.5),'F-Weight for Length'!K:S,5,0),VLOOKUP(MROUND(HZ264,0.5),'M-Weight for Length'!K:S,5,0)),IF(K264&gt;60,IF(F264="F",VLOOKUP(K264,'F-Weight for Length'!U:AC,5,0),VLOOKUP(K264,'M-Weight for Length'!U:AC,5,0)),IF(F264="F",VLOOKUP(MROUND(HZ264,0.5),'F-Weight for Length'!A:I,5,0),VLOOKUP(MROUND(HZ264,0.5),'M-Weight for Length'!A:I,5,0)))))))),0)</f>
        <v/>
      </c>
      <c r="AE264" s="191" t="str">
        <f>IFERROR(IF(D264="","",IF(F264="","",IF(J264="","",IF(K264="","",IF(AND(K264&gt;23,K264&lt;=60),IF(F264="F",VLOOKUP(MROUND(HZ264,0.5),'F-Weight for Length'!K:S,6,0),VLOOKUP(MROUND(HZ264,0.5),'M-Weight for Length'!K:S,6,0)),IF(K264&gt;60,IF(F264="F",VLOOKUP(K264,'F-Weight for Length'!U:AC,6,0),VLOOKUP(K264,'M-Weight for Length'!U:AC,6,0)),IF(F264="F",VLOOKUP(MROUND(HZ264,0.5),'F-Weight for Length'!A:I,6,0),VLOOKUP(MROUND(HZ264,0.5),'M-Weight for Length'!A:I,6,0)))))))),0)</f>
        <v/>
      </c>
      <c r="AF264" s="191" t="str">
        <f>IFERROR(IF(D264="","",IF(F264="","",IF(J264="","",IF(K264="","",IF(AND(K264&gt;23,K264&lt;=60),IF(F264="F",VLOOKUP(MROUND(HZ264,0.5),'F-Weight for Length'!K:S,7,0),VLOOKUP(MROUND(HZ264,0.5),'M-Weight for Length'!K:S,7,0)),IF(K264&gt;60,IF(F264="F",VLOOKUP(K264,'F-Weight for Length'!U:AC,7,0),VLOOKUP(K264,'M-Weight for Length'!U:AC,7,0)),IF(F264="F",VLOOKUP(MROUND(HZ264,0.5),'F-Weight for Length'!A:I,7,0),VLOOKUP(MROUND(HZ264,0.5),'M-Weight for Length'!A:I,7,0)))))))),0)</f>
        <v/>
      </c>
      <c r="AG264" s="191" t="str">
        <f>IFERROR(IF(D264="","",IF(F264="","",IF(J264="","",IF(K264="","",IF(AND(K264&gt;23,K264&lt;=60),IF(F264="F",VLOOKUP(MROUND(HZ264,0.5),'F-Weight for Length'!K:S,8,0),VLOOKUP(MROUND(HZ264,0.5),'M-Weight for Length'!K:S,8,0)),IF(K264&gt;60,IF(F264="F",VLOOKUP(K264,'F-Weight for Length'!U:AC,8,0),VLOOKUP(K264,'M-Weight for Length'!U:AC,8,0)),IF(F264="F",VLOOKUP(MROUND(HZ264,0.5),'F-Weight for Length'!A:I,8,0),VLOOKUP(MROUND(HZ264,0.5),'M-Weight for Length'!A:I,8,0)))))))),0)</f>
        <v/>
      </c>
      <c r="AH264" s="191" t="str">
        <f>IFERROR(IF(D264="","",IF(F264="","",IF(J264="","",IF(K264="","",IF(AND(K264&gt;23,K264&lt;=60),IF(F264="F",VLOOKUP(MROUND(HZ264,0.5),'F-Weight for Length'!K:S,9,0),VLOOKUP(MROUND(HZ264,0.5),'M-Weight for Length'!K:S,9,0)),IF(K264&gt;60,IF(F264="F",VLOOKUP(K264,'F-Weight for Length'!U:AC,9,0),VLOOKUP(K264,'M-Weight for Length'!U:AC,9,0)),IF(F264="F",VLOOKUP(MROUND(HZ264,0.5),'F-Weight for Length'!A:I,9,0),VLOOKUP(MROUND(HZ264,0.5),'M-Weight for Length'!A:I,9,0)))))))),0)</f>
        <v/>
      </c>
      <c r="AI264" s="192">
        <f t="shared" ref="AI264:AI327" si="957">IF($HS264=1,IF(F264="F",IF($L264="N",IF($K264&lt;=5,1,0),0),0),0)</f>
        <v>0</v>
      </c>
      <c r="AJ264" s="192">
        <f t="shared" ref="AJ264:AJ327" si="958">IF($HS264=1,IF(F264="F",IF($L264="OW",IF($K264&lt;=5,1,0),0),0),0)</f>
        <v>0</v>
      </c>
      <c r="AK264" s="192">
        <f t="shared" ref="AK264:AK327" si="959">IF($HS264=1,IF(F264="F",IF($L264="SUW",IF($K264&lt;=5,1,0),0),0),0)</f>
        <v>0</v>
      </c>
      <c r="AL264" s="192">
        <f t="shared" ref="AL264:AL327" si="960">IF($HS264=1,IF(F264="F",IF($L264="UW",IF($K264&lt;=5,1,0),0),0),0)</f>
        <v>0</v>
      </c>
      <c r="AM264" s="192">
        <f t="shared" ref="AM264:AM327" si="961">IF($HS264=1,IF(F264="F",IF($M264="N",IF($K264&lt;=5,1,0),0),0),0)</f>
        <v>0</v>
      </c>
      <c r="AN264" s="192">
        <f t="shared" ref="AN264:AN327" si="962">IF($HS264=1,IF(F264="F",IF($M264="SSt",IF($K264&lt;=5,1,0),0),0),0)</f>
        <v>0</v>
      </c>
      <c r="AO264" s="192">
        <f t="shared" ref="AO264:AO327" si="963">IF($HS264=1,IF(F264="F",IF($M264="St",IF($K264&lt;=5,1,0),0),0),0)</f>
        <v>0</v>
      </c>
      <c r="AP264" s="192">
        <f t="shared" ref="AP264:AP327" si="964">IF($HS264=1,IF(F264="F",IF($M264="T",IF($K264&lt;=5,1,0),0),0),0)</f>
        <v>0</v>
      </c>
      <c r="AQ264" s="192">
        <f t="shared" ref="AQ264:AQ327" si="965">IF($HS264=1,IF(F264="F",IF($N264="N",IF($K264&lt;=5,1,0),0),0),0)</f>
        <v>0</v>
      </c>
      <c r="AR264" s="192">
        <f t="shared" ref="AR264:AR327" si="966">IF($HS264=1,IF(F264="F",IF($N264="OW",IF($K264&lt;=5,1,0),0),0),0)</f>
        <v>0</v>
      </c>
      <c r="AS264" s="192">
        <f t="shared" ref="AS264:AS327" si="967">IF($HS264=1,IF(F264="F",IF($N264="Ob",IF($K264&lt;=5,1,0),0),0),0)</f>
        <v>0</v>
      </c>
      <c r="AT264" s="192">
        <f t="shared" ref="AT264:AT327" si="968">IF($HS264=1,IF(F264="F",IF($N264="SW",IF($K264&lt;=5,1,0),0),0),0)</f>
        <v>0</v>
      </c>
      <c r="AU264" s="192">
        <f t="shared" ref="AU264:AU327" si="969">IF($HS264=1,IF(F264="F",IF($N264="W",IF($K264&lt;=5,1,0),0),0),0)</f>
        <v>0</v>
      </c>
      <c r="AV264" s="192">
        <f t="shared" ref="AV264:AV327" si="970">IF($HS264=1,IF(F264="F",IF($L264="N",IF($K264&gt;5,IF($K264&lt;=11,1,0),0),0),0),0)</f>
        <v>0</v>
      </c>
      <c r="AW264" s="192">
        <f t="shared" ref="AW264:AW327" si="971">IF($HS264=1,IF(F264="F",IF($L264="OW",IF($K264&gt;5,IF($K264&lt;=11,1,0),0),0),0),0)</f>
        <v>0</v>
      </c>
      <c r="AX264" s="192">
        <f t="shared" ref="AX264:AX327" si="972">IF($HS264=1,IF(F264="F",IF($L264="SUW",IF($K264&gt;5,IF($K264&lt;=11,1,0),0),0),0),0)</f>
        <v>0</v>
      </c>
      <c r="AY264" s="192">
        <f t="shared" ref="AY264:AY327" si="973">IF($HS264=1,IF(F264="F",IF($L264="UW",IF($K264&gt;5,IF($K264&lt;=11,1,0),0),0),0),0)</f>
        <v>0</v>
      </c>
      <c r="AZ264" s="192">
        <f t="shared" ref="AZ264:AZ327" si="974">IF($HS264=1,IF(F264="F",IF($M264="N",IF($K264&gt;5,IF($K264&lt;=11,1,0),0),0),0),0)</f>
        <v>0</v>
      </c>
      <c r="BA264" s="192">
        <f t="shared" ref="BA264:BA327" si="975">IF($HS264=1,IF(F264="F",IF($M264="SSt",IF($K264&gt;5,IF($K264&lt;=11,1,0),0),0),0),0)</f>
        <v>0</v>
      </c>
      <c r="BB264" s="192">
        <f t="shared" ref="BB264:BB327" si="976">IF($HS264=1,IF(F264="F",IF($M264="St",IF($K264&gt;5,IF($K264&lt;=11,1,0),0),0),0),0)</f>
        <v>0</v>
      </c>
      <c r="BC264" s="192">
        <f t="shared" ref="BC264:BC327" si="977">IF($HS264=1,IF(F264="F",IF($M264="T",IF($K264&gt;5,IF($K264&lt;=11,1,0),0),0),0),0)</f>
        <v>0</v>
      </c>
      <c r="BD264" s="192">
        <f t="shared" ref="BD264:BD327" si="978">IF($HS264=1,IF(F264="F",IF($N264="N",IF($K264&gt;5,IF($K264&lt;=11,1,0),0),0),0),0)</f>
        <v>0</v>
      </c>
      <c r="BE264" s="192">
        <f t="shared" ref="BE264:BE327" si="979">IF($HS264=1,IF(F264="F",IF($N264="OW",IF($K264&gt;5,IF($K264&lt;=11,1,0),0),0),0),0)</f>
        <v>0</v>
      </c>
      <c r="BF264" s="192">
        <f t="shared" ref="BF264:BF327" si="980">IF($HS264=1,IF(F264="F",IF($N264="Ob",IF($K264&gt;5,IF($K264&lt;=11,1,0),0),0),0),0)</f>
        <v>0</v>
      </c>
      <c r="BG264" s="192">
        <f t="shared" ref="BG264:BG327" si="981">IF($HS264=1,IF(F264="F",IF($N264="SW",IF($K264&gt;5,IF($K264&lt;=11,1,0),0),0),0),0)</f>
        <v>0</v>
      </c>
      <c r="BH264" s="192">
        <f t="shared" ref="BH264:BH327" si="982">IF($HS264=1,IF(F264="F",IF($N264="W",IF($K264&gt;5,IF($K264&lt;=11,1,0),0),0),0),0)</f>
        <v>0</v>
      </c>
      <c r="BI264" s="192">
        <f t="shared" ref="BI264:BI327" si="983">IF($HS264=1,IF(F264="F",IF($L264="N",IF($K264&gt;11,IF($K264&lt;=23,1,0),0),0),0),0)</f>
        <v>0</v>
      </c>
      <c r="BJ264" s="192">
        <f t="shared" ref="BJ264:BJ327" si="984">IF($HS264=1,IF(F264="F",IF($L264="OW",IF($K264&gt;11,IF($K264&lt;=23,1,0),0),0),0),0)</f>
        <v>0</v>
      </c>
      <c r="BK264" s="192">
        <f t="shared" ref="BK264:BK327" si="985">IF($HS264=1,IF(F264="F",IF($L264="SUW",IF($K264&gt;11,IF($K264&lt;=23,1,0),0),0),0),0)</f>
        <v>0</v>
      </c>
      <c r="BL264" s="192">
        <f t="shared" ref="BL264:BL327" si="986">IF($HS264=1,IF(F264="F",IF($L264="UW",IF($K264&gt;11,IF($K264&lt;=23,1,0),0),0),0),0)</f>
        <v>0</v>
      </c>
      <c r="BM264" s="192">
        <f t="shared" ref="BM264:BM327" si="987">IF($HS264=1,IF(F264="F",IF($M264="N",IF($K264&gt;11,IF($K264&lt;=23,1,0),0),0),0),0)</f>
        <v>0</v>
      </c>
      <c r="BN264" s="192">
        <f t="shared" ref="BN264:BN327" si="988">IF($HS264=1,IF(F264="F",IF($M264="SSt",IF($K264&gt;11,IF($K264&lt;=23,1,0),0),0),0),0)</f>
        <v>0</v>
      </c>
      <c r="BO264" s="192">
        <f t="shared" ref="BO264:BO327" si="989">IF($HS264=1,IF(F264="F",IF($M264="St",IF($K264&gt;11,IF($K264&lt;=23,1,0),0),0),0),0)</f>
        <v>0</v>
      </c>
      <c r="BP264" s="192">
        <f t="shared" ref="BP264:BP327" si="990">IF($HS264=1,IF(F264="F",IF($M264="T",IF($K264&gt;11,IF($K264&lt;=23,1,0),0),0),0),0)</f>
        <v>0</v>
      </c>
      <c r="BQ264" s="192">
        <f t="shared" ref="BQ264:BQ327" si="991">IF($HS264=1,IF(F264="F",IF($N264="N",IF($K264&gt;11,IF($K264&lt;=23,1,0),0),0),0),0)</f>
        <v>0</v>
      </c>
      <c r="BR264" s="192">
        <f t="shared" ref="BR264:BR327" si="992">IF($HS264=1,IF(F264="F",IF($N264="OW",IF($K264&gt;11,IF($K264&lt;=23,1,0),0),0),0),0)</f>
        <v>0</v>
      </c>
      <c r="BS264" s="192">
        <f t="shared" ref="BS264:BS327" si="993">IF($HS264=1,IF(F264="F",IF($N264="Ob",IF($K264&gt;11,IF($K264&lt;=23,1,0),0),0),0),0)</f>
        <v>0</v>
      </c>
      <c r="BT264" s="192">
        <f t="shared" ref="BT264:BT327" si="994">IF($HS264=1,IF(F264="F",IF($N264="SW",IF($K264&gt;11,IF($K264&lt;=23,1,0),0),0),0),0)</f>
        <v>0</v>
      </c>
      <c r="BU264" s="192">
        <f t="shared" ref="BU264:BU327" si="995">IF($HS264=1,IF(F264="F",IF($N264="W",IF($K264&gt;11,IF($K264&lt;=23,1,0),0),0),0),0)</f>
        <v>0</v>
      </c>
      <c r="BV264" s="192">
        <f t="shared" ref="BV264:BV327" si="996">IF($HS264=1,IF(F264="F",IF($L264="N",IF($K264&gt;=24,IF($K264&lt;=35,1,0),0),0),0),0)</f>
        <v>0</v>
      </c>
      <c r="BW264" s="192">
        <f t="shared" ref="BW264:BW327" si="997">IF($HS264=1,IF(F264="F",IF($L264="OW",IF($K264&gt;=24,IF($K264&lt;=35,1,0),0),0),0),0)</f>
        <v>0</v>
      </c>
      <c r="BX264" s="192">
        <f t="shared" ref="BX264:BX327" si="998">IF($HS264=1,IF(F264="F",IF($L264="SUW",IF($K264&gt;=24,IF($K264&lt;=35,1,0),0),0),0),0)</f>
        <v>0</v>
      </c>
      <c r="BY264" s="192">
        <f t="shared" ref="BY264:BY327" si="999">IF($HS264=1,IF(F264="F",IF($L264="UW",IF($K264&gt;=24,IF($K264&lt;=35,1,0),0),0),0),0)</f>
        <v>0</v>
      </c>
      <c r="BZ264" s="192">
        <f t="shared" ref="BZ264:BZ327" si="1000">IF($HS264=1,IF(F264="F",IF($M264="N",IF($K264&gt;=24,IF($K264&lt;=35,1,0),0),0),0),0)</f>
        <v>0</v>
      </c>
      <c r="CA264" s="192">
        <f t="shared" ref="CA264:CA327" si="1001">IF($HS264=1,IF(F264="F",IF($M264="SSt",IF($K264&gt;=24,IF($K264&lt;=35,1,0),0),0),0),0)</f>
        <v>0</v>
      </c>
      <c r="CB264" s="192">
        <f t="shared" ref="CB264:CB327" si="1002">IF($HS264=1,IF(F264="F",IF($M264="St",IF($K264&gt;=24,IF($K264&lt;=35,1,0),0),0),0),0)</f>
        <v>0</v>
      </c>
      <c r="CC264" s="192">
        <f t="shared" ref="CC264:CC327" si="1003">IF($HS264=1,IF(F264="F",IF($M264="T",IF($K264&gt;=24,IF($K264&lt;=35,1,0),0),0),0),0)</f>
        <v>0</v>
      </c>
      <c r="CD264" s="192">
        <f t="shared" ref="CD264:CD327" si="1004">IF($HS264=1,IF(F264="F",IF($N264="N",IF($K264&gt;=24,IF($K264&lt;=35,1,0),0),0),0),0)</f>
        <v>0</v>
      </c>
      <c r="CE264" s="192">
        <f t="shared" ref="CE264:CE327" si="1005">IF($HS264=1,IF(F264="F",IF($N264="OW",IF($K264&gt;=24,IF($K264&lt;=35,1,0),0),0),0),0)</f>
        <v>0</v>
      </c>
      <c r="CF264" s="192">
        <f t="shared" ref="CF264:CF327" si="1006">IF($HS264=1,IF(F264="F",IF($N264="Ob",IF($K264&gt;=24,IF($K264&lt;=35,1,0),0),0),0),0)</f>
        <v>0</v>
      </c>
      <c r="CG264" s="192">
        <f t="shared" ref="CG264:CG327" si="1007">IF($HS264=1,IF(F264="F",IF($N264="SW",IF($K264&gt;=24,IF($K264&lt;=35,1,0),0),0),0),0)</f>
        <v>0</v>
      </c>
      <c r="CH264" s="192">
        <f t="shared" ref="CH264:CH327" si="1008">IF($HS264=1,IF(F264="F",IF($N264="W",IF($K264&gt;=24,IF($K264&lt;=35,1,0),0),0),0),0)</f>
        <v>0</v>
      </c>
      <c r="CI264" s="192">
        <f t="shared" ref="CI264:CI327" si="1009">IF($HS264=1,IF(F264="F",IF($L264="N",IF($K264&gt;=36,IF($K264&lt;=47,1,0),0),0),0),0)</f>
        <v>0</v>
      </c>
      <c r="CJ264" s="192">
        <f t="shared" ref="CJ264:CJ327" si="1010">IF($HS264=1,IF(F264="F",IF($L264="OW",IF($K264&gt;=36,IF($K264&lt;=47,1,0),0),0),0),0)</f>
        <v>0</v>
      </c>
      <c r="CK264" s="192">
        <f t="shared" ref="CK264:CK327" si="1011">IF($HS264=1,IF(F264="F",IF($L264="SUW",IF($K264&gt;=36,IF($K264&lt;=47,1,0),0),0),0),0)</f>
        <v>0</v>
      </c>
      <c r="CL264" s="192">
        <f t="shared" ref="CL264:CL327" si="1012">IF($HS264=1,IF(F264="F",IF($L264="UW",IF($K264&gt;=36,IF($K264&lt;=47,1,0),0),0),0),0)</f>
        <v>0</v>
      </c>
      <c r="CM264" s="192">
        <f t="shared" ref="CM264:CM327" si="1013">IF($HS264=1,IF(F264="F",IF($M264="N",IF($K264&gt;=36,IF($K264&lt;=47,1,0),0),0),0),0)</f>
        <v>0</v>
      </c>
      <c r="CN264" s="192">
        <f t="shared" ref="CN264:CN327" si="1014">IF($HS264=1,IF(F264="F",IF($M264="SSt",IF($K264&gt;=36,IF($K264&lt;=47,1,0),0),0),0),0)</f>
        <v>0</v>
      </c>
      <c r="CO264" s="192">
        <f t="shared" ref="CO264:CO327" si="1015">IF($HS264=1,IF(F264="F",IF($M264="St",IF($K264&gt;=36,IF($K264&lt;=47,1,0),0),0),0),0)</f>
        <v>0</v>
      </c>
      <c r="CP264" s="192">
        <f t="shared" ref="CP264:CP327" si="1016">IF($HS264=1,IF(F264="F",IF($M264="T",IF($K264&gt;=36,IF($K264&lt;=47,1,0),0),0),0),0)</f>
        <v>0</v>
      </c>
      <c r="CQ264" s="192">
        <f t="shared" ref="CQ264:CQ327" si="1017">IF($HS264=1,IF(F264="F",IF($N264="N",IF($K264&gt;=36,IF($K264&lt;=47,1,0),0),0),0),0)</f>
        <v>0</v>
      </c>
      <c r="CR264" s="192">
        <f t="shared" ref="CR264:CR327" si="1018">IF($HS264=1,IF(F264="F",IF($N264="OW",IF($K264&gt;=36,IF($K264&lt;=47,1,0),0),0),0),0)</f>
        <v>0</v>
      </c>
      <c r="CS264" s="192">
        <f t="shared" ref="CS264:CS327" si="1019">IF($HS264=1,IF(F264="F",IF($N264="Ob",IF($K264&gt;=36,IF($K264&lt;=47,1,0),0),0),0),0)</f>
        <v>0</v>
      </c>
      <c r="CT264" s="192">
        <f t="shared" ref="CT264:CT327" si="1020">IF($HS264=1,IF(F264="F",IF($N264="SW",IF($K264&gt;=36,IF($K264&lt;=47,1,0),0),0),0),0)</f>
        <v>0</v>
      </c>
      <c r="CU264" s="192">
        <f t="shared" ref="CU264:CU327" si="1021">IF($HS264=1,IF(F264="F",IF($N264="W",IF($K264&gt;=36,IF($K264&lt;=47,1,0),0),0),0),0)</f>
        <v>0</v>
      </c>
      <c r="CV264" s="192">
        <f t="shared" ref="CV264:CV327" si="1022">IF($HS264=1,IF(F264="F",IF($L264="N",IF($K264&gt;=48,IF($K264&lt;=59,1,0),0),0),0),0)</f>
        <v>0</v>
      </c>
      <c r="CW264" s="192">
        <f t="shared" ref="CW264:CW327" si="1023">IF($HS264=1,IF(F264="F",IF($L264="OW",IF($K264&gt;=48,IF($K264&lt;=59,1,0),0),0),0),0)</f>
        <v>0</v>
      </c>
      <c r="CX264" s="192">
        <f t="shared" ref="CX264:CX327" si="1024">IF($HS264=1,IF(F264="F",IF($L264="SUW",IF($K264&gt;=48,IF($K264&lt;=59,1,0),0),0),0),0)</f>
        <v>0</v>
      </c>
      <c r="CY264" s="192">
        <f t="shared" ref="CY264:CY327" si="1025">IF($HS264=1,IF(F264="F",IF($L264="UW",IF($K264&gt;=48,IF($K264&lt;=59,1,0),0),0),0),0)</f>
        <v>0</v>
      </c>
      <c r="CZ264" s="192">
        <f t="shared" ref="CZ264:CZ327" si="1026">IF($HS264=1,IF(F264="F",IF($M264="N",IF($K264&gt;=48,IF($K264&lt;=59,1,0),0),0),0),0)</f>
        <v>0</v>
      </c>
      <c r="DA264" s="192">
        <f t="shared" ref="DA264:DA327" si="1027">IF($HS264=1,IF(F264="F",IF($M264="SSt",IF($K264&gt;=48,IF($K264&lt;=59,1,0),0),0),0),0)</f>
        <v>0</v>
      </c>
      <c r="DB264" s="192">
        <f t="shared" ref="DB264:DB327" si="1028">IF($HS264=1,IF(F264="F",IF($M264="St",IF($K264&gt;=48,IF($K264&lt;=59,1,0),0),0),0),0)</f>
        <v>0</v>
      </c>
      <c r="DC264" s="192">
        <f t="shared" ref="DC264:DC327" si="1029">IF($HS264=1,IF(F264="F",IF($M264="T",IF($K264&gt;=48,IF($K264&lt;=59,1,0),0),0),0),0)</f>
        <v>0</v>
      </c>
      <c r="DD264" s="192">
        <f t="shared" ref="DD264:DD327" si="1030">IF($HS264=1,IF(F264="F",IF($N264="N",IF($K264&gt;=48,IF($K264&lt;=59,1,0),0),0),0),0)</f>
        <v>0</v>
      </c>
      <c r="DE264" s="192">
        <f t="shared" ref="DE264:DE327" si="1031">IF($HS264=1,IF(F264="F",IF($N264="OW",IF($K264&gt;=48,IF($K264&lt;=59,1,0),0),0),0),0)</f>
        <v>0</v>
      </c>
      <c r="DF264" s="192">
        <f t="shared" ref="DF264:DF327" si="1032">IF($HS264=1,IF(F264="F",IF($N264="Ob",IF($K264&gt;=48,IF($K264&lt;=59,1,0),0),0),0),0)</f>
        <v>0</v>
      </c>
      <c r="DG264" s="192">
        <f t="shared" ref="DG264:DG327" si="1033">IF($HS264=1,IF(F264="F",IF($N264="SW",IF($K264&gt;=48,IF($K264&lt;=59,1,0),0),0),0),0)</f>
        <v>0</v>
      </c>
      <c r="DH264" s="192">
        <f t="shared" ref="DH264:DH327" si="1034">IF($HS264=1,IF(F264="F",IF($N264="W",IF($K264&gt;=48,IF($K264&lt;=59,1,0),0),0),0),0)</f>
        <v>0</v>
      </c>
      <c r="DI264" s="192">
        <f t="shared" ref="DI264:DI327" si="1035">IF($HS264=1,IF(F264="F",IF($L264="N",IF($K264&gt;=60,IF($K264&lt;=71,1,0),0),0),0),0)</f>
        <v>0</v>
      </c>
      <c r="DJ264" s="192">
        <f t="shared" ref="DJ264:DJ327" si="1036">IF($HS264=1,IF(F264="F",IF($L264="OW",IF($K264&gt;=60,IF($K264&lt;=71,1,0),0),0),0),0)</f>
        <v>0</v>
      </c>
      <c r="DK264" s="192">
        <f t="shared" ref="DK264:DK327" si="1037">IF($HS264=1,IF(F264="F",IF($L264="SUW",IF($K264&gt;=60,IF($K264&lt;=71,1,0),0),0),0),0)</f>
        <v>0</v>
      </c>
      <c r="DL264" s="192">
        <f t="shared" ref="DL264:DL327" si="1038">IF($HS264=1,IF(F264="F",IF($L264="UW",IF($K264&gt;=60,IF($K264&lt;=71,1,0),0),0),0),0)</f>
        <v>0</v>
      </c>
      <c r="DM264" s="192">
        <f t="shared" ref="DM264:DM327" si="1039">IF($HS264=1,IF(F264="F",IF($M264="N",IF($K264&gt;=60,IF($K264&lt;=71,1,0),0),0),0),0)</f>
        <v>0</v>
      </c>
      <c r="DN264" s="192">
        <f t="shared" ref="DN264:DN327" si="1040">IF($HS264=1,IF(F264="F",IF($M264="SSt",IF($K264&gt;=60,IF($K264&lt;=71,1,0),0),0),0),0)</f>
        <v>0</v>
      </c>
      <c r="DO264" s="192">
        <f t="shared" ref="DO264:DO327" si="1041">IF($HS264=1,IF(F264="F",IF($M264="St",IF($K264&gt;=60,IF($K264&lt;=71,1,0),0),0),0),0)</f>
        <v>0</v>
      </c>
      <c r="DP264" s="192">
        <f t="shared" ref="DP264:DP327" si="1042">IF($HS264=1,IF(F264="F",IF($M264="T",IF($K264&gt;=60,IF($K264&lt;=71,1,0),0),0),0),0)</f>
        <v>0</v>
      </c>
      <c r="DQ264" s="192">
        <f t="shared" ref="DQ264:DQ327" si="1043">IF($HS264=1,IF(F264="F",IF($N264="N",IF($K264&gt;=60,IF($K264&lt;=71,1,0),0),0),0),0)</f>
        <v>0</v>
      </c>
      <c r="DR264" s="192">
        <f t="shared" ref="DR264:DR327" si="1044">IF($HS264=1,IF(F264="F",IF($N264="OW",IF($K264&gt;=60,IF($K264&lt;=71,1,0),0),0),0),0)</f>
        <v>0</v>
      </c>
      <c r="DS264" s="192">
        <f t="shared" ref="DS264:DS327" si="1045">IF($HS264=1,IF(F264="F",IF($N264="Ob",IF($K264&gt;=60,IF($K264&lt;=71,1,0),0),0),0),0)</f>
        <v>0</v>
      </c>
      <c r="DT264" s="192">
        <f t="shared" ref="DT264:DT327" si="1046">IF($HS264=1,IF(F264="F",IF($N264="SW",IF($K264&gt;=60,IF($K264&lt;=71,1,0),0),0),0),0)</f>
        <v>0</v>
      </c>
      <c r="DU264" s="192">
        <f t="shared" ref="DU264:DU327" si="1047">IF($HS264=1,IF(F264="F",IF($N264="W",IF($K264&gt;=60,IF($K264&lt;=71,1,0),0),0),0),0)</f>
        <v>0</v>
      </c>
      <c r="DV264" s="193">
        <f t="shared" ref="DV264:DV327" si="1048">IF($HS264=1,IF(F264="F",IF($N264="N",IF($K264=60,1,0),0),0),0)</f>
        <v>0</v>
      </c>
      <c r="DW264" s="193">
        <f t="shared" ref="DW264:DW327" si="1049">IF($HS264=1,IF(F264="F",IF($N264="OW",IF($K264=60,1,0),0),0),0)</f>
        <v>0</v>
      </c>
      <c r="DX264" s="193">
        <f t="shared" ref="DX264:DX327" si="1050">IF($HS264=1,IF(F264="F",IF($N264="Ob",IF($K264=60,1,0),0),0),0)</f>
        <v>0</v>
      </c>
      <c r="DY264" s="193">
        <f t="shared" ref="DY264:DY327" si="1051">IF($HS264=1,IF(F264="F",IF($N264="W",IF($K264=60,1,0),0),0),0)</f>
        <v>0</v>
      </c>
      <c r="DZ264" s="193">
        <f t="shared" ref="DZ264:DZ327" si="1052">IF($HS264=1,IF(F264="F",IF($N264="SW",IF($K264=60,1,0),0),0),0)</f>
        <v>0</v>
      </c>
      <c r="EA264" s="192">
        <f t="shared" ref="EA264:EA327" si="1053">IF($HS264=1,IF(F264="M",IF($L264="N",IF($K264&lt;=5,1,0),0),0),0)</f>
        <v>0</v>
      </c>
      <c r="EB264" s="192">
        <f t="shared" ref="EB264:EB327" si="1054">IF($HS264=1,IF(F264="M",IF($L264="OW",IF($K264&lt;=5,1,0),0),0),0)</f>
        <v>0</v>
      </c>
      <c r="EC264" s="192">
        <f t="shared" ref="EC264:EC327" si="1055">IF($HS264=1,IF(F264="M",IF($L264="SUW",IF($K264&lt;=5,1,0),0),0),0)</f>
        <v>0</v>
      </c>
      <c r="ED264" s="192">
        <f t="shared" ref="ED264:ED327" si="1056">IF($HS264=1,IF(F264="M",IF($L264="UW",IF($K264&lt;=5,1,0),0),0),0)</f>
        <v>0</v>
      </c>
      <c r="EE264" s="192">
        <f t="shared" ref="EE264:EE327" si="1057">IF($HS264=1,IF(F264="M",IF($M264="N",IF($K264&lt;=5,1,0),0),0),0)</f>
        <v>0</v>
      </c>
      <c r="EF264" s="192">
        <f t="shared" ref="EF264:EF327" si="1058">IF($HS264=1,IF(F264="M",IF($M264="SSt",IF($K264&lt;=5,1,0),0),0),0)</f>
        <v>0</v>
      </c>
      <c r="EG264" s="192">
        <f t="shared" ref="EG264:EG327" si="1059">IF($HS264=1,IF(F264="M",IF($M264="St",IF($K264&lt;=5,1,0),0),0),0)</f>
        <v>0</v>
      </c>
      <c r="EH264" s="192">
        <f t="shared" ref="EH264:EH327" si="1060">IF($HS264=1,IF(F264="M",IF($M264="T",IF($K264&lt;=5,1,0),0),0),0)</f>
        <v>0</v>
      </c>
      <c r="EI264" s="192">
        <f t="shared" ref="EI264:EI327" si="1061">IF($HS264=1,IF(F264="M",IF($N264="N",IF($K264&lt;=5,1,0),0),0),0)</f>
        <v>0</v>
      </c>
      <c r="EJ264" s="192">
        <f t="shared" ref="EJ264:EJ327" si="1062">IF($HS264=1,IF(F264="M",IF($N264="OW",IF($K264&lt;=5,1,0),0),0),0)</f>
        <v>0</v>
      </c>
      <c r="EK264" s="192">
        <f t="shared" ref="EK264:EK327" si="1063">IF($HS264=1,IF(F264="M",IF($N264="Ob",IF($K264&lt;=5,1,0),0),0),0)</f>
        <v>0</v>
      </c>
      <c r="EL264" s="192">
        <f t="shared" ref="EL264:EL327" si="1064">IF($HS264=1,IF(F264="M",IF($N264="SW",IF($K264&lt;=5,1,0),0),0),0)</f>
        <v>0</v>
      </c>
      <c r="EM264" s="192">
        <f t="shared" ref="EM264:EM327" si="1065">IF($HS264=1,IF(F264="M",IF($N264="W",IF($K264&lt;=5,1,0),0),0),0)</f>
        <v>0</v>
      </c>
      <c r="EN264" s="192">
        <f t="shared" ref="EN264:EN327" si="1066">IF($HS264=1,IF(F264="M",IF($L264="N",IF($K264&gt;5,IF($K264&lt;=11,1,0),0),0),0),0)</f>
        <v>0</v>
      </c>
      <c r="EO264" s="192">
        <f t="shared" ref="EO264:EO327" si="1067">IF($HS264=1,IF(F264="M",IF($L264="OW",IF($K264&gt;5,IF($K264&lt;=11,1,0),0),0),0),0)</f>
        <v>0</v>
      </c>
      <c r="EP264" s="192">
        <f t="shared" ref="EP264:EP327" si="1068">IF($HS264=1,IF(F264="M",IF($L264="SUW",IF($K264&gt;5,IF($K264&lt;=11,1,0),0),0),0),0)</f>
        <v>0</v>
      </c>
      <c r="EQ264" s="192">
        <f t="shared" ref="EQ264:EQ327" si="1069">IF($HS264=1,IF(F264="M",IF($L264="UW",IF($K264&gt;5,IF($K264&lt;=11,1,0),0),0),0),0)</f>
        <v>0</v>
      </c>
      <c r="ER264" s="192">
        <f t="shared" ref="ER264:ER327" si="1070">IF($HS264=1,IF(F264="M",IF($M264="N",IF($K264&gt;5,IF($K264&lt;=11,1,0),0),0),0),0)</f>
        <v>0</v>
      </c>
      <c r="ES264" s="192">
        <f t="shared" ref="ES264:ES327" si="1071">IF($HS264=1,IF(F264="M",IF($M264="SSt",IF($K264&gt;5,IF($K264&lt;=11,1,0),0),0),0),0)</f>
        <v>0</v>
      </c>
      <c r="ET264" s="192">
        <f t="shared" ref="ET264:ET327" si="1072">IF($HS264=1,IF(F264="M",IF($M264="St",IF($K264&gt;5,IF($K264&lt;=11,1,0),0),0),0),0)</f>
        <v>0</v>
      </c>
      <c r="EU264" s="192">
        <f t="shared" ref="EU264:EU327" si="1073">IF($HS264=1,IF(F264="M",IF($M264="T",IF($K264&gt;5,IF($K264&lt;=11,1,0),0),0),0),0)</f>
        <v>0</v>
      </c>
      <c r="EV264" s="192">
        <f t="shared" ref="EV264:EV327" si="1074">IF($HS264=1,IF(F264="M",IF($N264="N",IF($K264&gt;5,IF($K264&lt;=11,1,0),0),0),0),0)</f>
        <v>0</v>
      </c>
      <c r="EW264" s="192">
        <f t="shared" ref="EW264:EW327" si="1075">IF($HS264=1,IF(F264="M",IF($N264="OW",IF($K264&gt;5,IF($K264&lt;=11,1,0),0),0),0),0)</f>
        <v>0</v>
      </c>
      <c r="EX264" s="192">
        <f t="shared" ref="EX264:EX327" si="1076">IF($HS264=1,IF(F264="M",IF($N264="Ob",IF($K264&gt;5,IF($K264&lt;=11,1,0),0),0),0),0)</f>
        <v>0</v>
      </c>
      <c r="EY264" s="192">
        <f t="shared" ref="EY264:EY327" si="1077">IF($HS264=1,IF(F264="M",IF($N264="SW",IF($K264&gt;5,IF($K264&lt;=11,1,0),0),0),0),0)</f>
        <v>0</v>
      </c>
      <c r="EZ264" s="192">
        <f t="shared" ref="EZ264:EZ327" si="1078">IF($HS264=1,IF(F264="M",IF($N264="W",IF($K264&gt;5,IF($K264&lt;=11,1,0),0),0),0),0)</f>
        <v>0</v>
      </c>
      <c r="FA264" s="192">
        <f t="shared" ref="FA264:FA327" si="1079">IF($HS264=1,IF(F264="M",IF($L264="N",IF($K264&gt;11,IF($K264&lt;=23,1,0),0),0),0),0)</f>
        <v>0</v>
      </c>
      <c r="FB264" s="192">
        <f t="shared" ref="FB264:FB327" si="1080">IF($HS264=1,IF(F264="M",IF($L264="OW",IF($K264&gt;11,IF($K264&lt;=23,1,0),0),0),0),0)</f>
        <v>0</v>
      </c>
      <c r="FC264" s="192">
        <f t="shared" ref="FC264:FC327" si="1081">IF($HS264=1,IF(F264="M",IF($L264="SUW",IF($K264&gt;11,IF($K264&lt;=23,1,0),0),0),0),0)</f>
        <v>0</v>
      </c>
      <c r="FD264" s="192">
        <f t="shared" ref="FD264:FD327" si="1082">IF($HS264=1,IF(F264="M",IF($L264="UW",IF($K264&gt;11,IF($K264&lt;=23,1,0),0),0),0),0)</f>
        <v>0</v>
      </c>
      <c r="FE264" s="192">
        <f t="shared" ref="FE264:FE327" si="1083">IF($HS264=1,IF(F264="M",IF($M264="N",IF($K264&gt;11,IF($K264&lt;=23,1,0),0),0),0),0)</f>
        <v>0</v>
      </c>
      <c r="FF264" s="192">
        <f t="shared" ref="FF264:FF327" si="1084">IF($HS264=1,IF(F264="M",IF($M264="SSt",IF($K264&gt;11,IF($K264&lt;=23,1,0),0),0),0),0)</f>
        <v>0</v>
      </c>
      <c r="FG264" s="192">
        <f t="shared" ref="FG264:FG327" si="1085">IF($HS264=1,IF(F264="M",IF($M264="St",IF($K264&gt;11,IF($K264&lt;=23,1,0),0),0),0),0)</f>
        <v>0</v>
      </c>
      <c r="FH264" s="192">
        <f t="shared" ref="FH264:FH327" si="1086">IF($HS264=1,IF(F264="M",IF($M264="T",IF($K264&gt;11,IF($K264&lt;=23,1,0),0),0),0),0)</f>
        <v>0</v>
      </c>
      <c r="FI264" s="192">
        <f t="shared" ref="FI264:FI327" si="1087">IF($HS264=1,IF(F264="M",IF($N264="N",IF($K264&gt;11,IF($K264&lt;=23,1,0),0),0),0),0)</f>
        <v>0</v>
      </c>
      <c r="FJ264" s="192">
        <f t="shared" ref="FJ264:FJ327" si="1088">IF($HS264=1,IF(F264="M",IF($N264="OW",IF($K264&gt;11,IF($K264&lt;=23,1,0),0),0),0),0)</f>
        <v>0</v>
      </c>
      <c r="FK264" s="192">
        <f t="shared" ref="FK264:FK327" si="1089">IF($HS264=1,IF(F264="M",IF($N264="Ob",IF($K264&gt;11,IF($K264&lt;=23,1,0),0),0),0),0)</f>
        <v>0</v>
      </c>
      <c r="FL264" s="192">
        <f t="shared" ref="FL264:FL327" si="1090">IF($HS264=1,IF(F264="M",IF($N264="SW",IF($K264&gt;11,IF($K264&lt;=23,1,0),0),0),0),0)</f>
        <v>0</v>
      </c>
      <c r="FM264" s="192">
        <f t="shared" ref="FM264:FM327" si="1091">IF($HS264=1,IF(F264="M",IF($N264="W",IF($K264&gt;11,IF($K264&lt;=23,1,0),0),0),0),0)</f>
        <v>0</v>
      </c>
      <c r="FN264" s="192">
        <f t="shared" ref="FN264:FN327" si="1092">IF($HS264=1,IF(F264="M",IF($L264="N",IF($K264&gt;=24,IF($K264&lt;=35,1,0),0),0),0),0)</f>
        <v>0</v>
      </c>
      <c r="FO264" s="192">
        <f t="shared" ref="FO264:FO327" si="1093">IF($HS264=1,IF(F264="M",IF($L264="OW",IF($K264&gt;=24,IF($K264&lt;=35,1,0),0),0),0),0)</f>
        <v>0</v>
      </c>
      <c r="FP264" s="192">
        <f t="shared" ref="FP264:FP327" si="1094">IF($HS264=1,IF(F264="M",IF($L264="SUW",IF($K264&gt;=24,IF($K264&lt;=35,1,0),0),0),0),0)</f>
        <v>0</v>
      </c>
      <c r="FQ264" s="192">
        <f t="shared" ref="FQ264:FQ327" si="1095">IF($HS264=1,IF(F264="M",IF($L264="UW",IF($K264&gt;=24,IF($K264&lt;=35,1,0),0),0),0),0)</f>
        <v>0</v>
      </c>
      <c r="FR264" s="192">
        <f t="shared" ref="FR264:FR327" si="1096">IF($HS264=1,IF(F264="M",IF($M264="N",IF($K264&gt;=24,IF($K264&lt;=35,1,0),0),0),0),0)</f>
        <v>0</v>
      </c>
      <c r="FS264" s="192">
        <f t="shared" ref="FS264:FS327" si="1097">IF($HS264=1,IF(F264="M",IF($M264="SSt",IF($K264&gt;=24,IF($K264&lt;=35,1,0),0),0),0),0)</f>
        <v>0</v>
      </c>
      <c r="FT264" s="192">
        <f t="shared" ref="FT264:FT327" si="1098">IF($HS264=1,IF(F264="M",IF($M264="St",IF($K264&gt;=24,IF($K264&lt;=35,1,0),0),0),0),0)</f>
        <v>0</v>
      </c>
      <c r="FU264" s="192">
        <f t="shared" ref="FU264:FU327" si="1099">IF($HS264=1,IF(F264="M",IF($M264="T",IF($K264&gt;=24,IF($K264&lt;=35,1,0),0),0),0),0)</f>
        <v>0</v>
      </c>
      <c r="FV264" s="192">
        <f t="shared" ref="FV264:FV327" si="1100">IF($HS264=1,IF(F264="M",IF($N264="N",IF($K264&gt;=24,IF($K264&lt;=35,1,0),0),0),0),0)</f>
        <v>0</v>
      </c>
      <c r="FW264" s="192">
        <f t="shared" ref="FW264:FW327" si="1101">IF($HS264=1,IF(F264="M",IF($N264="OW",IF($K264&gt;=24,IF($K264&lt;=35,1,0),0),0),0),0)</f>
        <v>0</v>
      </c>
      <c r="FX264" s="192">
        <f t="shared" ref="FX264:FX327" si="1102">IF($HS264=1,IF(F264="M",IF($N264="Ob",IF($K264&gt;=24,IF($K264&lt;=35,1,0),0),0),0),0)</f>
        <v>0</v>
      </c>
      <c r="FY264" s="192">
        <f t="shared" ref="FY264:FY327" si="1103">IF($HS264=1,IF(F264="M",IF($N264="SW",IF($K264&gt;=24,IF($K264&lt;=35,1,0),0),0),0),0)</f>
        <v>0</v>
      </c>
      <c r="FZ264" s="192">
        <f t="shared" ref="FZ264:FZ327" si="1104">IF($HS264=1,IF(F264="M",IF($N264="W",IF($K264&gt;=24,IF($K264&lt;=35,1,0),0),0),0),0)</f>
        <v>0</v>
      </c>
      <c r="GA264" s="192">
        <f t="shared" ref="GA264:GA327" si="1105">IF($HS264=1,IF(F264="M",IF($L264="N",IF($K264&gt;=36,IF($K264&lt;=47,1,0),0),0),0),0)</f>
        <v>0</v>
      </c>
      <c r="GB264" s="192">
        <f t="shared" ref="GB264:GB327" si="1106">IF($HS264=1,IF(F264="M",IF($L264="OW",IF($K264&gt;=36,IF($K264&lt;=47,1,0),0),0),0),0)</f>
        <v>0</v>
      </c>
      <c r="GC264" s="192">
        <f t="shared" ref="GC264:GC327" si="1107">IF($HS264=1,IF(F264="M",IF($L264="SUW",IF($K264&gt;=36,IF($K264&lt;=47,1,0),0),0),0),0)</f>
        <v>0</v>
      </c>
      <c r="GD264" s="192">
        <f t="shared" ref="GD264:GD327" si="1108">IF($HS264=1,IF(F264="M",IF($L264="UW",IF($K264&gt;=36,IF($K264&lt;=47,1,0),0),0),0),0)</f>
        <v>0</v>
      </c>
      <c r="GE264" s="192">
        <f t="shared" ref="GE264:GE327" si="1109">IF($HS264=1,IF(F264="M",IF($M264="N",IF($K264&gt;=36,IF($K264&lt;=47,1,0),0),0),0),0)</f>
        <v>0</v>
      </c>
      <c r="GF264" s="192">
        <f t="shared" ref="GF264:GF327" si="1110">IF($HS264=1,IF(F264="M",IF($M264="SSt",IF($K264&gt;=36,IF($K264&lt;=47,1,0),0),0),0),0)</f>
        <v>0</v>
      </c>
      <c r="GG264" s="192">
        <f t="shared" ref="GG264:GG327" si="1111">IF($HS264=1,IF(F264="M",IF($M264="St",IF($K264&gt;=36,IF($K264&lt;=47,1,0),0),0),0),0)</f>
        <v>0</v>
      </c>
      <c r="GH264" s="192">
        <f t="shared" ref="GH264:GH327" si="1112">IF($HS264=1,IF(F264="M",IF($M264="T",IF($K264&gt;=36,IF($K264&lt;=47,1,0),0),0),0),0)</f>
        <v>0</v>
      </c>
      <c r="GI264" s="192">
        <f t="shared" ref="GI264:GI327" si="1113">IF($HS264=1,IF(F264="M",IF($N264="N",IF($K264&gt;=36,IF($K264&lt;=47,1,0),0),0),0),0)</f>
        <v>0</v>
      </c>
      <c r="GJ264" s="192">
        <f t="shared" ref="GJ264:GJ327" si="1114">IF($HS264=1,IF(F264="M",IF($N264="OW",IF($K264&gt;=36,IF($K264&lt;=47,1,0),0),0),0),0)</f>
        <v>0</v>
      </c>
      <c r="GK264" s="192">
        <f t="shared" ref="GK264:GK327" si="1115">IF($HS264=1,IF(F264="M",IF($N264="Ob",IF($K264&gt;=36,IF($K264&lt;=47,1,0),0),0),0),0)</f>
        <v>0</v>
      </c>
      <c r="GL264" s="192">
        <f t="shared" ref="GL264:GL327" si="1116">IF($HS264=1,IF(F264="M",IF($N264="SW",IF($K264&gt;=36,IF($K264&lt;=47,1,0),0),0),0),0)</f>
        <v>0</v>
      </c>
      <c r="GM264" s="192">
        <f t="shared" ref="GM264:GM327" si="1117">IF($HS264=1,IF(F264="M",IF($N264="W",IF($K264&gt;=36,IF($K264&lt;=47,1,0),0),0),0),0)</f>
        <v>0</v>
      </c>
      <c r="GN264" s="192">
        <f t="shared" ref="GN264:GN327" si="1118">IF($HS264=1,IF(F264="M",IF($L264="N",IF($K264&gt;=48,IF($K264&lt;=59,1,0),0),0),0),0)</f>
        <v>0</v>
      </c>
      <c r="GO264" s="192">
        <f t="shared" ref="GO264:GO327" si="1119">IF($HS264=1,IF(F264="M",IF($L264="OW",IF($K264&gt;=48,IF($K264&lt;=59,1,0),0),0),0),0)</f>
        <v>0</v>
      </c>
      <c r="GP264" s="192">
        <f t="shared" ref="GP264:GP327" si="1120">IF($HS264=1,IF(F264="M",IF($L264="SUW",IF($K264&gt;=48,IF($K264&lt;=59,1,0),0),0),0),0)</f>
        <v>0</v>
      </c>
      <c r="GQ264" s="192">
        <f t="shared" ref="GQ264:GQ327" si="1121">IF($HS264=1,IF(F264="M",IF($L264="UW",IF($K264&gt;=48,IF($K264&lt;=59,1,0),0),0),0),0)</f>
        <v>0</v>
      </c>
      <c r="GR264" s="192">
        <f t="shared" ref="GR264:GR327" si="1122">IF($HS264=1,IF(F264="M",IF($M264="N",IF($K264&gt;=48,IF($K264&lt;=59,1,0),0),0),0),0)</f>
        <v>0</v>
      </c>
      <c r="GS264" s="192">
        <f t="shared" ref="GS264:GS327" si="1123">IF($HS264=1,IF(F264="M",IF($M264="SSt",IF($K264&gt;=48,IF($K264&lt;=59,1,0),0),0),0),0)</f>
        <v>0</v>
      </c>
      <c r="GT264" s="192">
        <f t="shared" ref="GT264:GT327" si="1124">IF($HS264=1,IF(F264="M",IF($M264="St",IF($K264&gt;=48,IF($K264&lt;=59,1,0),0),0),0),0)</f>
        <v>0</v>
      </c>
      <c r="GU264" s="192">
        <f t="shared" ref="GU264:GU327" si="1125">IF($HS264=1,IF(F264="M",IF($M264="T",IF($K264&gt;=48,IF($K264&lt;=59,1,0),0),0),0),0)</f>
        <v>0</v>
      </c>
      <c r="GV264" s="192">
        <f t="shared" ref="GV264:GV327" si="1126">IF($HS264=1,IF(F264="M",IF($N264="N",IF($K264&gt;=48,IF($K264&lt;=59,1,0),0),0),0),0)</f>
        <v>0</v>
      </c>
      <c r="GW264" s="192">
        <f t="shared" ref="GW264:GW327" si="1127">IF($HS264=1,IF(F264="M",IF($N264="OW",IF($K264&gt;=48,IF($K264&lt;=59,1,0),0),0),0),0)</f>
        <v>0</v>
      </c>
      <c r="GX264" s="192">
        <f t="shared" ref="GX264:GX327" si="1128">IF($HS264=1,IF(F264="M",IF($N264="Ob",IF($K264&gt;=48,IF($K264&lt;=59,1,0),0),0),0),0)</f>
        <v>0</v>
      </c>
      <c r="GY264" s="192">
        <f t="shared" ref="GY264:GY327" si="1129">IF($HS264=1,IF(F264="M",IF($N264="SW",IF($K264&gt;=48,IF($K264&lt;=59,1,0),0),0),0),0)</f>
        <v>0</v>
      </c>
      <c r="GZ264" s="192">
        <f t="shared" ref="GZ264:GZ327" si="1130">IF($HS264=1,IF(F264="M",IF($N264="W",IF($K264&gt;=48,IF($K264&lt;=59,1,0),0),0),0),0)</f>
        <v>0</v>
      </c>
      <c r="HA264" s="192">
        <f t="shared" ref="HA264:HA327" si="1131">IF($HS264=1,IF(F264="M",IF($L264="N",IF($K264&gt;=60,IF($K264&lt;=71,1,0),0),0),0),0)</f>
        <v>0</v>
      </c>
      <c r="HB264" s="192">
        <f t="shared" ref="HB264:HB327" si="1132">IF($HS264=1,IF(F264="M",IF($L264="OW",IF($K264&gt;=60,IF($K264&lt;=71,1,0),0),0),0),0)</f>
        <v>0</v>
      </c>
      <c r="HC264" s="192">
        <f t="shared" ref="HC264:HC327" si="1133">IF($HS264=1,IF(F264="M",IF($L264="SUW",IF($K264&gt;=60,IF($K264&lt;=71,1,0),0),0),0),0)</f>
        <v>0</v>
      </c>
      <c r="HD264" s="192">
        <f t="shared" ref="HD264:HD327" si="1134">IF($HS264=1,IF(F264="M",IF($L264="UW",IF($K264&gt;=60,IF($K264&lt;=71,1,0),0),0),0),0)</f>
        <v>0</v>
      </c>
      <c r="HE264" s="192">
        <f t="shared" ref="HE264:HE327" si="1135">IF($HS264=1,IF(F264="M",IF($M264="N",IF($K264&gt;=60,IF($K264&lt;=71,1,0),0),0),0),0)</f>
        <v>0</v>
      </c>
      <c r="HF264" s="192">
        <f t="shared" ref="HF264:HF327" si="1136">IF($HS264=1,IF(F264="M",IF($M264="SSt",IF($K264&gt;=60,IF($K264&lt;=71,1,0),0),0),0),0)</f>
        <v>0</v>
      </c>
      <c r="HG264" s="192">
        <f t="shared" ref="HG264:HG327" si="1137">IF($HS264=1,IF(F264="M",IF($M264="St",IF($K264&gt;=60,IF($K264&lt;=71,1,0),0),0),0),0)</f>
        <v>0</v>
      </c>
      <c r="HH264" s="192">
        <f t="shared" ref="HH264:HH327" si="1138">IF($HS264=1,IF(F264="M",IF($M264="T",IF($K264&gt;=60,IF($K264&lt;=71,1,0),0),0),0),0)</f>
        <v>0</v>
      </c>
      <c r="HI264" s="192">
        <f t="shared" ref="HI264:HI327" si="1139">IF($HS264=1,IF(F264="M",IF($N264="N",IF($K264&gt;=60,IF($K264&lt;=71,1,0),0),0),0),0)</f>
        <v>0</v>
      </c>
      <c r="HJ264" s="192">
        <f t="shared" ref="HJ264:HJ327" si="1140">IF($HS264=1,IF(F264="M",IF($N264="OW",IF($K264&gt;=60,IF($K264&lt;=71,1,0),0),0),0),0)</f>
        <v>0</v>
      </c>
      <c r="HK264" s="192">
        <f t="shared" ref="HK264:HK327" si="1141">IF($HS264=1,IF(F264="M",IF($N264="Ob",IF($K264&gt;=60,IF($K264&lt;=71,1,0),0),0),0),0)</f>
        <v>0</v>
      </c>
      <c r="HL264" s="192">
        <f t="shared" ref="HL264:HL327" si="1142">IF($HS264=1,IF(F264="M",IF($N264="SW",IF($K264&gt;=60,IF($K264&lt;=71,1,0),0),0),0),0)</f>
        <v>0</v>
      </c>
      <c r="HM264" s="192">
        <f t="shared" ref="HM264:HM327" si="1143">IF($HS264=1,IF(F264="M",IF($N264="W",IF($K264&gt;=60,IF($K264&lt;=71,1,0),0),0),0),0)</f>
        <v>0</v>
      </c>
      <c r="HN264" s="194">
        <f t="shared" ref="HN264:HN327" si="1144">IF($HS264=1,IF(F264="M",IF($N264="N",IF($K264=60,1,0),0),0),0)</f>
        <v>0</v>
      </c>
      <c r="HO264" s="194">
        <f t="shared" ref="HO264:HO327" si="1145">IF($HS264=1,IF(F264="M",IF($N264="OW",IF($K264=60,1,0),0),0),0)</f>
        <v>0</v>
      </c>
      <c r="HP264" s="194">
        <f t="shared" ref="HP264:HP327" si="1146">IF($HS264=1,IF(F264="M",IF($N264="Ob",IF($K264=60,1,0),0),0),0)</f>
        <v>0</v>
      </c>
      <c r="HQ264" s="194">
        <f t="shared" ref="HQ264:HQ327" si="1147">IF($HS264=1,IF(F264="M",IF($N264="W",IF($K264=60,1,0),0),0),0)</f>
        <v>0</v>
      </c>
      <c r="HR264" s="194">
        <f t="shared" ref="HR264:HR327" si="1148">IF($HS264=1,IF(F264="M",IF($N264="SW",IF($K264=60,1,0),0),0),0)</f>
        <v>0</v>
      </c>
      <c r="HS264" s="195" t="str">
        <f t="shared" si="945"/>
        <v/>
      </c>
      <c r="HT264" s="196">
        <f t="shared" si="941"/>
        <v>0</v>
      </c>
      <c r="HU264" s="196">
        <f t="shared" si="942"/>
        <v>0</v>
      </c>
      <c r="HV264" s="197" t="str">
        <f t="shared" si="946"/>
        <v/>
      </c>
      <c r="HW264" s="197" t="str">
        <f t="shared" ref="HW264:HW327" si="1149">IF(K264&lt;=60,COUNTIF(E264,"YES"),"")</f>
        <v/>
      </c>
      <c r="HX264" s="197" t="str">
        <f t="shared" ref="HX264:HX327" si="1150">IF(K264&lt;=71,COUNTIF(E264,"YES"),"")</f>
        <v/>
      </c>
      <c r="HY264" s="195" t="str">
        <f t="shared" si="947"/>
        <v/>
      </c>
      <c r="HZ264" s="30">
        <f t="shared" si="943"/>
        <v>0</v>
      </c>
      <c r="IA264" s="198">
        <f t="shared" si="948"/>
        <v>0</v>
      </c>
      <c r="IB264" s="195"/>
      <c r="IC264" s="195">
        <f t="shared" ref="IC264:IC327" si="1151">IF(OR(L264="SUW",L264="UW",L264="OW",M264="SSt",M264="St",N264="SW",N264="W",N264="OW",N264="Ob"),1,0)</f>
        <v>0</v>
      </c>
      <c r="ID264" s="195">
        <f t="shared" si="949"/>
        <v>0</v>
      </c>
      <c r="IE264" s="195">
        <f t="shared" ref="IE264:IE327" si="1152">IF(AND(D264&lt;&gt;"",M264="SSt"),1,0)</f>
        <v>0</v>
      </c>
      <c r="IF264" s="195">
        <f t="shared" si="950"/>
        <v>0</v>
      </c>
      <c r="IG264" s="307">
        <f t="shared" si="951"/>
        <v>0</v>
      </c>
      <c r="IH264" s="307">
        <f t="shared" si="952"/>
        <v>0</v>
      </c>
      <c r="II264" s="44">
        <f t="shared" si="953"/>
        <v>0</v>
      </c>
      <c r="IJ264" s="44">
        <f t="shared" ref="IJ264:IJ327" si="1153">IF(OR(L264="N",L264="UW",L264="SUW",L264="OW"),1,0)</f>
        <v>0</v>
      </c>
      <c r="IK264" s="44">
        <f t="shared" ref="IK264:IK327" si="1154">IF(OR(M264="N",M264="St",M264="SSt",M264="T"),1,0)</f>
        <v>0</v>
      </c>
      <c r="IL264" s="44">
        <f t="shared" ref="IL264:IL327" si="1155">IF(AND(I264&lt;&gt;"",IJ264=1),1,0)</f>
        <v>0</v>
      </c>
      <c r="IM264" s="44">
        <f t="shared" ref="IM264:IM327" si="1156">IF(AND(J264&lt;&gt;"",IK264=1),1,0)</f>
        <v>0</v>
      </c>
      <c r="IN264" s="44">
        <f t="shared" ref="IN264:IN327" si="1157">IF(AND(E264="YES",IL264=1),1,0)</f>
        <v>0</v>
      </c>
      <c r="IO264" s="44">
        <f t="shared" ref="IO264:IO327" si="1158">IF(AND(E264="YES",IM264=1),1,0)</f>
        <v>0</v>
      </c>
    </row>
    <row r="265" spans="1:249" ht="18" customHeight="1">
      <c r="A265" s="188">
        <v>259</v>
      </c>
      <c r="B265" s="326"/>
      <c r="C265" s="289"/>
      <c r="D265" s="199"/>
      <c r="E265" s="189"/>
      <c r="F265" s="189"/>
      <c r="G265" s="190"/>
      <c r="H265" s="190"/>
      <c r="I265" s="272"/>
      <c r="J265" s="207"/>
      <c r="K265" s="214" t="str">
        <f t="shared" si="954"/>
        <v/>
      </c>
      <c r="L265" s="200" t="str">
        <f t="shared" si="955"/>
        <v/>
      </c>
      <c r="M265" s="200" t="str">
        <f t="shared" si="956"/>
        <v/>
      </c>
      <c r="N265" s="209" t="str">
        <f t="shared" si="944"/>
        <v/>
      </c>
      <c r="O265" s="208" t="str">
        <f>IFERROR(IF(D265="","",IF(K265="","",IF(I265="","",IF(F265="F",VLOOKUP(K265,F!A:G,2,0),IF(F265="M",VLOOKUP(K265,M!A:G,2,0),""))))),0)</f>
        <v/>
      </c>
      <c r="P265" s="191" t="str">
        <f>IFERROR(IF(D265="","",IF(K265="","",IF(I265="","",IF(F265="F",VLOOKUP(K265,F!A:G,3,0),IF(F265="M",VLOOKUP(K265,M!A:G,3,0),""))))),0)</f>
        <v/>
      </c>
      <c r="Q265" s="191" t="str">
        <f>IFERROR(IF(D265="","",IF(K265="","",IF(I265="","",IF(F265="F",VLOOKUP(K265,F!A:G,4,0),IF(F265="M",VLOOKUP(K265,M!A:G,4,0),""))))),0)</f>
        <v/>
      </c>
      <c r="R265" s="191" t="str">
        <f>IFERROR(IF(D265="","",IF(K265="","",IF(I265="","",IF(F265="F",VLOOKUP(K265,F!A:G,5,0),IF(F265="M",VLOOKUP(K265,M!A:G,5,0),""))))),0)</f>
        <v/>
      </c>
      <c r="S265" s="191" t="str">
        <f>IFERROR(IF(D265="","",IF(K265="","",IF(I265="","",IF(F265="F",VLOOKUP(K265,F!A:G,6,0),IF(F265="M",VLOOKUP(K265,M!A:G,6,0),""))))),0)</f>
        <v/>
      </c>
      <c r="T265" s="191" t="str">
        <f>IFERROR(IF(D265="","",IF(K265="","",IF(I265="","",IF(F265="F",VLOOKUP(K265,F!A:G,7,0),IF(F265="M",VLOOKUP(K265,M!A:G,7,0),""))))),0)</f>
        <v/>
      </c>
      <c r="U265" s="191" t="str">
        <f>IFERROR(IF(D265="","",IF(K265="","",IF(J265="","",IF(F265="F",VLOOKUP(K265,F!A:M,8,0),IF(F265="M",VLOOKUP(K265,M!A:M,8,0),""))))),0)</f>
        <v/>
      </c>
      <c r="V265" s="191" t="str">
        <f>IFERROR(IF(D265="","",IF(K265="","",IF(J265="","",IF(F265="F",VLOOKUP(K265,F!A:M,9,0),IF(F265="M",VLOOKUP(K265,M!A:M,9,0),""))))),0)</f>
        <v/>
      </c>
      <c r="W265" s="191" t="str">
        <f>IFERROR(IF(D265="","",IF(K265="","",IF(J265="","",IF(F265="F",VLOOKUP(K265,F!A:M,10,0),IF(F265="M",VLOOKUP(K265,M!A:M,10,0),""))))),0)</f>
        <v/>
      </c>
      <c r="X265" s="191" t="str">
        <f>IFERROR(IF(D265="","",IF(K265="","",IF(J265="","",IF(F265="F",VLOOKUP(K265,F!A:M,11,0),IF(F265="M",VLOOKUP(K265,M!A:M,11,0),""))))),0)</f>
        <v/>
      </c>
      <c r="Y265" s="191" t="str">
        <f>IFERROR(IF(D265="","",IF(K265="","",IF(J265="","",IF(F265="F",VLOOKUP(K265,F!A:M,12,0),IF(F265="M",VLOOKUP(K265,M!A:M,12,0),""))))),0)</f>
        <v/>
      </c>
      <c r="Z265" s="191" t="str">
        <f>IFERROR(IF(D265="","",IF(K265="","",IF(J265="","",IF(F265="F",VLOOKUP(K265,F!A:M,13,0),IF(F265="M",VLOOKUP(K265,M!A:M,13,0),""))))),0)</f>
        <v/>
      </c>
      <c r="AA265" s="191" t="str">
        <f>IFERROR(IF(D265="","",IF(F265="","",IF(J265="","",IF(K265="","",IF(AND(K265&gt;23,K265&lt;=60),IF(F265="F",VLOOKUP(MROUND(HZ265,0.5),'F-Weight for Length'!K:S,2,0),VLOOKUP(MROUND(HZ265,0.5),'M-Weight for Length'!K:S,2,0)),IF(K265&gt;60,IF(F265="F",VLOOKUP(K265,'F-Weight for Length'!U:AC,2,0),VLOOKUP(K265,'M-Weight for Length'!U:AC,2,0)),IF(F265="F",VLOOKUP(MROUND(HZ265,0.5),'F-Weight for Length'!A:I,2,0),VLOOKUP(MROUND(HZ265,0.5),'M-Weight for Length'!A:I,2,0)))))))),0)</f>
        <v/>
      </c>
      <c r="AB265" s="191" t="str">
        <f>IFERROR(IF(D265="","",IF(F265="","",IF(J265="","",IF(K265="","",IF(AND(K265&gt;23,K265&lt;=60),IF(F265="F",VLOOKUP(MROUND(HZ265,0.5),'F-Weight for Length'!K:S,3,0),VLOOKUP(MROUND(HZ265,0.5),'M-Weight for Length'!K:S,3,0)),IF(K265&gt;60,IF(F265="F",VLOOKUP(K265,'F-Weight for Length'!U:AC,3,0),VLOOKUP(K265,'M-Weight for Length'!U:AC,3,0)),IF(F265="F",VLOOKUP(MROUND(HZ265,0.5),'F-Weight for Length'!A:I,3,0),VLOOKUP(MROUND(HZ265,0.5),'M-Weight for Length'!A:I,3,0)))))))),0)</f>
        <v/>
      </c>
      <c r="AC265" s="191" t="str">
        <f>IFERROR(IF(D265="","",IF(F265="","",IF(J265="","",IF(K265="","",IF(AND(K265&gt;23,K265&lt;=60),IF(F265="F",VLOOKUP(MROUND(HZ265,0.5),'F-Weight for Length'!K:S,4,0),VLOOKUP(MROUND(HZ265,0.5),'M-Weight for Length'!K:S,4,0)),IF(K265&gt;60,IF(F265="F",VLOOKUP(K265,'F-Weight for Length'!U:AC,4,0),VLOOKUP(K265,'M-Weight for Length'!U:AC,4,0)),IF(F265="F",VLOOKUP(MROUND(HZ265,0.5),'F-Weight for Length'!A:I,4,0),VLOOKUP(MROUND(HZ265,0.5),'M-Weight for Length'!A:I,4,0)))))))),0)</f>
        <v/>
      </c>
      <c r="AD265" s="191" t="str">
        <f>IFERROR(IF(D265="","",IF(F265="","",IF(J265="","",IF(K265="","",IF(AND(K265&gt;23,K265&lt;=60),IF(F265="F",VLOOKUP(MROUND(HZ265,0.5),'F-Weight for Length'!K:S,5,0),VLOOKUP(MROUND(HZ265,0.5),'M-Weight for Length'!K:S,5,0)),IF(K265&gt;60,IF(F265="F",VLOOKUP(K265,'F-Weight for Length'!U:AC,5,0),VLOOKUP(K265,'M-Weight for Length'!U:AC,5,0)),IF(F265="F",VLOOKUP(MROUND(HZ265,0.5),'F-Weight for Length'!A:I,5,0),VLOOKUP(MROUND(HZ265,0.5),'M-Weight for Length'!A:I,5,0)))))))),0)</f>
        <v/>
      </c>
      <c r="AE265" s="191" t="str">
        <f>IFERROR(IF(D265="","",IF(F265="","",IF(J265="","",IF(K265="","",IF(AND(K265&gt;23,K265&lt;=60),IF(F265="F",VLOOKUP(MROUND(HZ265,0.5),'F-Weight for Length'!K:S,6,0),VLOOKUP(MROUND(HZ265,0.5),'M-Weight for Length'!K:S,6,0)),IF(K265&gt;60,IF(F265="F",VLOOKUP(K265,'F-Weight for Length'!U:AC,6,0),VLOOKUP(K265,'M-Weight for Length'!U:AC,6,0)),IF(F265="F",VLOOKUP(MROUND(HZ265,0.5),'F-Weight for Length'!A:I,6,0),VLOOKUP(MROUND(HZ265,0.5),'M-Weight for Length'!A:I,6,0)))))))),0)</f>
        <v/>
      </c>
      <c r="AF265" s="191" t="str">
        <f>IFERROR(IF(D265="","",IF(F265="","",IF(J265="","",IF(K265="","",IF(AND(K265&gt;23,K265&lt;=60),IF(F265="F",VLOOKUP(MROUND(HZ265,0.5),'F-Weight for Length'!K:S,7,0),VLOOKUP(MROUND(HZ265,0.5),'M-Weight for Length'!K:S,7,0)),IF(K265&gt;60,IF(F265="F",VLOOKUP(K265,'F-Weight for Length'!U:AC,7,0),VLOOKUP(K265,'M-Weight for Length'!U:AC,7,0)),IF(F265="F",VLOOKUP(MROUND(HZ265,0.5),'F-Weight for Length'!A:I,7,0),VLOOKUP(MROUND(HZ265,0.5),'M-Weight for Length'!A:I,7,0)))))))),0)</f>
        <v/>
      </c>
      <c r="AG265" s="191" t="str">
        <f>IFERROR(IF(D265="","",IF(F265="","",IF(J265="","",IF(K265="","",IF(AND(K265&gt;23,K265&lt;=60),IF(F265="F",VLOOKUP(MROUND(HZ265,0.5),'F-Weight for Length'!K:S,8,0),VLOOKUP(MROUND(HZ265,0.5),'M-Weight for Length'!K:S,8,0)),IF(K265&gt;60,IF(F265="F",VLOOKUP(K265,'F-Weight for Length'!U:AC,8,0),VLOOKUP(K265,'M-Weight for Length'!U:AC,8,0)),IF(F265="F",VLOOKUP(MROUND(HZ265,0.5),'F-Weight for Length'!A:I,8,0),VLOOKUP(MROUND(HZ265,0.5),'M-Weight for Length'!A:I,8,0)))))))),0)</f>
        <v/>
      </c>
      <c r="AH265" s="191" t="str">
        <f>IFERROR(IF(D265="","",IF(F265="","",IF(J265="","",IF(K265="","",IF(AND(K265&gt;23,K265&lt;=60),IF(F265="F",VLOOKUP(MROUND(HZ265,0.5),'F-Weight for Length'!K:S,9,0),VLOOKUP(MROUND(HZ265,0.5),'M-Weight for Length'!K:S,9,0)),IF(K265&gt;60,IF(F265="F",VLOOKUP(K265,'F-Weight for Length'!U:AC,9,0),VLOOKUP(K265,'M-Weight for Length'!U:AC,9,0)),IF(F265="F",VLOOKUP(MROUND(HZ265,0.5),'F-Weight for Length'!A:I,9,0),VLOOKUP(MROUND(HZ265,0.5),'M-Weight for Length'!A:I,9,0)))))))),0)</f>
        <v/>
      </c>
      <c r="AI265" s="192">
        <f t="shared" si="957"/>
        <v>0</v>
      </c>
      <c r="AJ265" s="192">
        <f t="shared" si="958"/>
        <v>0</v>
      </c>
      <c r="AK265" s="192">
        <f t="shared" si="959"/>
        <v>0</v>
      </c>
      <c r="AL265" s="192">
        <f t="shared" si="960"/>
        <v>0</v>
      </c>
      <c r="AM265" s="192">
        <f t="shared" si="961"/>
        <v>0</v>
      </c>
      <c r="AN265" s="192">
        <f t="shared" si="962"/>
        <v>0</v>
      </c>
      <c r="AO265" s="192">
        <f t="shared" si="963"/>
        <v>0</v>
      </c>
      <c r="AP265" s="192">
        <f t="shared" si="964"/>
        <v>0</v>
      </c>
      <c r="AQ265" s="192">
        <f t="shared" si="965"/>
        <v>0</v>
      </c>
      <c r="AR265" s="192">
        <f t="shared" si="966"/>
        <v>0</v>
      </c>
      <c r="AS265" s="192">
        <f t="shared" si="967"/>
        <v>0</v>
      </c>
      <c r="AT265" s="192">
        <f t="shared" si="968"/>
        <v>0</v>
      </c>
      <c r="AU265" s="192">
        <f t="shared" si="969"/>
        <v>0</v>
      </c>
      <c r="AV265" s="192">
        <f t="shared" si="970"/>
        <v>0</v>
      </c>
      <c r="AW265" s="192">
        <f t="shared" si="971"/>
        <v>0</v>
      </c>
      <c r="AX265" s="192">
        <f t="shared" si="972"/>
        <v>0</v>
      </c>
      <c r="AY265" s="192">
        <f t="shared" si="973"/>
        <v>0</v>
      </c>
      <c r="AZ265" s="192">
        <f t="shared" si="974"/>
        <v>0</v>
      </c>
      <c r="BA265" s="192">
        <f t="shared" si="975"/>
        <v>0</v>
      </c>
      <c r="BB265" s="192">
        <f t="shared" si="976"/>
        <v>0</v>
      </c>
      <c r="BC265" s="192">
        <f t="shared" si="977"/>
        <v>0</v>
      </c>
      <c r="BD265" s="192">
        <f t="shared" si="978"/>
        <v>0</v>
      </c>
      <c r="BE265" s="192">
        <f t="shared" si="979"/>
        <v>0</v>
      </c>
      <c r="BF265" s="192">
        <f t="shared" si="980"/>
        <v>0</v>
      </c>
      <c r="BG265" s="192">
        <f t="shared" si="981"/>
        <v>0</v>
      </c>
      <c r="BH265" s="192">
        <f t="shared" si="982"/>
        <v>0</v>
      </c>
      <c r="BI265" s="192">
        <f t="shared" si="983"/>
        <v>0</v>
      </c>
      <c r="BJ265" s="192">
        <f t="shared" si="984"/>
        <v>0</v>
      </c>
      <c r="BK265" s="192">
        <f t="shared" si="985"/>
        <v>0</v>
      </c>
      <c r="BL265" s="192">
        <f t="shared" si="986"/>
        <v>0</v>
      </c>
      <c r="BM265" s="192">
        <f t="shared" si="987"/>
        <v>0</v>
      </c>
      <c r="BN265" s="192">
        <f t="shared" si="988"/>
        <v>0</v>
      </c>
      <c r="BO265" s="192">
        <f t="shared" si="989"/>
        <v>0</v>
      </c>
      <c r="BP265" s="192">
        <f t="shared" si="990"/>
        <v>0</v>
      </c>
      <c r="BQ265" s="192">
        <f t="shared" si="991"/>
        <v>0</v>
      </c>
      <c r="BR265" s="192">
        <f t="shared" si="992"/>
        <v>0</v>
      </c>
      <c r="BS265" s="192">
        <f t="shared" si="993"/>
        <v>0</v>
      </c>
      <c r="BT265" s="192">
        <f t="shared" si="994"/>
        <v>0</v>
      </c>
      <c r="BU265" s="192">
        <f t="shared" si="995"/>
        <v>0</v>
      </c>
      <c r="BV265" s="192">
        <f t="shared" si="996"/>
        <v>0</v>
      </c>
      <c r="BW265" s="192">
        <f t="shared" si="997"/>
        <v>0</v>
      </c>
      <c r="BX265" s="192">
        <f t="shared" si="998"/>
        <v>0</v>
      </c>
      <c r="BY265" s="192">
        <f t="shared" si="999"/>
        <v>0</v>
      </c>
      <c r="BZ265" s="192">
        <f t="shared" si="1000"/>
        <v>0</v>
      </c>
      <c r="CA265" s="192">
        <f t="shared" si="1001"/>
        <v>0</v>
      </c>
      <c r="CB265" s="192">
        <f t="shared" si="1002"/>
        <v>0</v>
      </c>
      <c r="CC265" s="192">
        <f t="shared" si="1003"/>
        <v>0</v>
      </c>
      <c r="CD265" s="192">
        <f t="shared" si="1004"/>
        <v>0</v>
      </c>
      <c r="CE265" s="192">
        <f t="shared" si="1005"/>
        <v>0</v>
      </c>
      <c r="CF265" s="192">
        <f t="shared" si="1006"/>
        <v>0</v>
      </c>
      <c r="CG265" s="192">
        <f t="shared" si="1007"/>
        <v>0</v>
      </c>
      <c r="CH265" s="192">
        <f t="shared" si="1008"/>
        <v>0</v>
      </c>
      <c r="CI265" s="192">
        <f t="shared" si="1009"/>
        <v>0</v>
      </c>
      <c r="CJ265" s="192">
        <f t="shared" si="1010"/>
        <v>0</v>
      </c>
      <c r="CK265" s="192">
        <f t="shared" si="1011"/>
        <v>0</v>
      </c>
      <c r="CL265" s="192">
        <f t="shared" si="1012"/>
        <v>0</v>
      </c>
      <c r="CM265" s="192">
        <f t="shared" si="1013"/>
        <v>0</v>
      </c>
      <c r="CN265" s="192">
        <f t="shared" si="1014"/>
        <v>0</v>
      </c>
      <c r="CO265" s="192">
        <f t="shared" si="1015"/>
        <v>0</v>
      </c>
      <c r="CP265" s="192">
        <f t="shared" si="1016"/>
        <v>0</v>
      </c>
      <c r="CQ265" s="192">
        <f t="shared" si="1017"/>
        <v>0</v>
      </c>
      <c r="CR265" s="192">
        <f t="shared" si="1018"/>
        <v>0</v>
      </c>
      <c r="CS265" s="192">
        <f t="shared" si="1019"/>
        <v>0</v>
      </c>
      <c r="CT265" s="192">
        <f t="shared" si="1020"/>
        <v>0</v>
      </c>
      <c r="CU265" s="192">
        <f t="shared" si="1021"/>
        <v>0</v>
      </c>
      <c r="CV265" s="192">
        <f t="shared" si="1022"/>
        <v>0</v>
      </c>
      <c r="CW265" s="192">
        <f t="shared" si="1023"/>
        <v>0</v>
      </c>
      <c r="CX265" s="192">
        <f t="shared" si="1024"/>
        <v>0</v>
      </c>
      <c r="CY265" s="192">
        <f t="shared" si="1025"/>
        <v>0</v>
      </c>
      <c r="CZ265" s="192">
        <f t="shared" si="1026"/>
        <v>0</v>
      </c>
      <c r="DA265" s="192">
        <f t="shared" si="1027"/>
        <v>0</v>
      </c>
      <c r="DB265" s="192">
        <f t="shared" si="1028"/>
        <v>0</v>
      </c>
      <c r="DC265" s="192">
        <f t="shared" si="1029"/>
        <v>0</v>
      </c>
      <c r="DD265" s="192">
        <f t="shared" si="1030"/>
        <v>0</v>
      </c>
      <c r="DE265" s="192">
        <f t="shared" si="1031"/>
        <v>0</v>
      </c>
      <c r="DF265" s="192">
        <f t="shared" si="1032"/>
        <v>0</v>
      </c>
      <c r="DG265" s="192">
        <f t="shared" si="1033"/>
        <v>0</v>
      </c>
      <c r="DH265" s="192">
        <f t="shared" si="1034"/>
        <v>0</v>
      </c>
      <c r="DI265" s="192">
        <f t="shared" si="1035"/>
        <v>0</v>
      </c>
      <c r="DJ265" s="192">
        <f t="shared" si="1036"/>
        <v>0</v>
      </c>
      <c r="DK265" s="192">
        <f t="shared" si="1037"/>
        <v>0</v>
      </c>
      <c r="DL265" s="192">
        <f t="shared" si="1038"/>
        <v>0</v>
      </c>
      <c r="DM265" s="192">
        <f t="shared" si="1039"/>
        <v>0</v>
      </c>
      <c r="DN265" s="192">
        <f t="shared" si="1040"/>
        <v>0</v>
      </c>
      <c r="DO265" s="192">
        <f t="shared" si="1041"/>
        <v>0</v>
      </c>
      <c r="DP265" s="192">
        <f t="shared" si="1042"/>
        <v>0</v>
      </c>
      <c r="DQ265" s="192">
        <f t="shared" si="1043"/>
        <v>0</v>
      </c>
      <c r="DR265" s="192">
        <f t="shared" si="1044"/>
        <v>0</v>
      </c>
      <c r="DS265" s="192">
        <f t="shared" si="1045"/>
        <v>0</v>
      </c>
      <c r="DT265" s="192">
        <f t="shared" si="1046"/>
        <v>0</v>
      </c>
      <c r="DU265" s="192">
        <f t="shared" si="1047"/>
        <v>0</v>
      </c>
      <c r="DV265" s="193">
        <f t="shared" si="1048"/>
        <v>0</v>
      </c>
      <c r="DW265" s="193">
        <f t="shared" si="1049"/>
        <v>0</v>
      </c>
      <c r="DX265" s="193">
        <f t="shared" si="1050"/>
        <v>0</v>
      </c>
      <c r="DY265" s="193">
        <f t="shared" si="1051"/>
        <v>0</v>
      </c>
      <c r="DZ265" s="193">
        <f t="shared" si="1052"/>
        <v>0</v>
      </c>
      <c r="EA265" s="192">
        <f t="shared" si="1053"/>
        <v>0</v>
      </c>
      <c r="EB265" s="192">
        <f t="shared" si="1054"/>
        <v>0</v>
      </c>
      <c r="EC265" s="192">
        <f t="shared" si="1055"/>
        <v>0</v>
      </c>
      <c r="ED265" s="192">
        <f t="shared" si="1056"/>
        <v>0</v>
      </c>
      <c r="EE265" s="192">
        <f t="shared" si="1057"/>
        <v>0</v>
      </c>
      <c r="EF265" s="192">
        <f t="shared" si="1058"/>
        <v>0</v>
      </c>
      <c r="EG265" s="192">
        <f t="shared" si="1059"/>
        <v>0</v>
      </c>
      <c r="EH265" s="192">
        <f t="shared" si="1060"/>
        <v>0</v>
      </c>
      <c r="EI265" s="192">
        <f t="shared" si="1061"/>
        <v>0</v>
      </c>
      <c r="EJ265" s="192">
        <f t="shared" si="1062"/>
        <v>0</v>
      </c>
      <c r="EK265" s="192">
        <f t="shared" si="1063"/>
        <v>0</v>
      </c>
      <c r="EL265" s="192">
        <f t="shared" si="1064"/>
        <v>0</v>
      </c>
      <c r="EM265" s="192">
        <f t="shared" si="1065"/>
        <v>0</v>
      </c>
      <c r="EN265" s="192">
        <f t="shared" si="1066"/>
        <v>0</v>
      </c>
      <c r="EO265" s="192">
        <f t="shared" si="1067"/>
        <v>0</v>
      </c>
      <c r="EP265" s="192">
        <f t="shared" si="1068"/>
        <v>0</v>
      </c>
      <c r="EQ265" s="192">
        <f t="shared" si="1069"/>
        <v>0</v>
      </c>
      <c r="ER265" s="192">
        <f t="shared" si="1070"/>
        <v>0</v>
      </c>
      <c r="ES265" s="192">
        <f t="shared" si="1071"/>
        <v>0</v>
      </c>
      <c r="ET265" s="192">
        <f t="shared" si="1072"/>
        <v>0</v>
      </c>
      <c r="EU265" s="192">
        <f t="shared" si="1073"/>
        <v>0</v>
      </c>
      <c r="EV265" s="192">
        <f t="shared" si="1074"/>
        <v>0</v>
      </c>
      <c r="EW265" s="192">
        <f t="shared" si="1075"/>
        <v>0</v>
      </c>
      <c r="EX265" s="192">
        <f t="shared" si="1076"/>
        <v>0</v>
      </c>
      <c r="EY265" s="192">
        <f t="shared" si="1077"/>
        <v>0</v>
      </c>
      <c r="EZ265" s="192">
        <f t="shared" si="1078"/>
        <v>0</v>
      </c>
      <c r="FA265" s="192">
        <f t="shared" si="1079"/>
        <v>0</v>
      </c>
      <c r="FB265" s="192">
        <f t="shared" si="1080"/>
        <v>0</v>
      </c>
      <c r="FC265" s="192">
        <f t="shared" si="1081"/>
        <v>0</v>
      </c>
      <c r="FD265" s="192">
        <f t="shared" si="1082"/>
        <v>0</v>
      </c>
      <c r="FE265" s="192">
        <f t="shared" si="1083"/>
        <v>0</v>
      </c>
      <c r="FF265" s="192">
        <f t="shared" si="1084"/>
        <v>0</v>
      </c>
      <c r="FG265" s="192">
        <f t="shared" si="1085"/>
        <v>0</v>
      </c>
      <c r="FH265" s="192">
        <f t="shared" si="1086"/>
        <v>0</v>
      </c>
      <c r="FI265" s="192">
        <f t="shared" si="1087"/>
        <v>0</v>
      </c>
      <c r="FJ265" s="192">
        <f t="shared" si="1088"/>
        <v>0</v>
      </c>
      <c r="FK265" s="192">
        <f t="shared" si="1089"/>
        <v>0</v>
      </c>
      <c r="FL265" s="192">
        <f t="shared" si="1090"/>
        <v>0</v>
      </c>
      <c r="FM265" s="192">
        <f t="shared" si="1091"/>
        <v>0</v>
      </c>
      <c r="FN265" s="192">
        <f t="shared" si="1092"/>
        <v>0</v>
      </c>
      <c r="FO265" s="192">
        <f t="shared" si="1093"/>
        <v>0</v>
      </c>
      <c r="FP265" s="192">
        <f t="shared" si="1094"/>
        <v>0</v>
      </c>
      <c r="FQ265" s="192">
        <f t="shared" si="1095"/>
        <v>0</v>
      </c>
      <c r="FR265" s="192">
        <f t="shared" si="1096"/>
        <v>0</v>
      </c>
      <c r="FS265" s="192">
        <f t="shared" si="1097"/>
        <v>0</v>
      </c>
      <c r="FT265" s="192">
        <f t="shared" si="1098"/>
        <v>0</v>
      </c>
      <c r="FU265" s="192">
        <f t="shared" si="1099"/>
        <v>0</v>
      </c>
      <c r="FV265" s="192">
        <f t="shared" si="1100"/>
        <v>0</v>
      </c>
      <c r="FW265" s="192">
        <f t="shared" si="1101"/>
        <v>0</v>
      </c>
      <c r="FX265" s="192">
        <f t="shared" si="1102"/>
        <v>0</v>
      </c>
      <c r="FY265" s="192">
        <f t="shared" si="1103"/>
        <v>0</v>
      </c>
      <c r="FZ265" s="192">
        <f t="shared" si="1104"/>
        <v>0</v>
      </c>
      <c r="GA265" s="192">
        <f t="shared" si="1105"/>
        <v>0</v>
      </c>
      <c r="GB265" s="192">
        <f t="shared" si="1106"/>
        <v>0</v>
      </c>
      <c r="GC265" s="192">
        <f t="shared" si="1107"/>
        <v>0</v>
      </c>
      <c r="GD265" s="192">
        <f t="shared" si="1108"/>
        <v>0</v>
      </c>
      <c r="GE265" s="192">
        <f t="shared" si="1109"/>
        <v>0</v>
      </c>
      <c r="GF265" s="192">
        <f t="shared" si="1110"/>
        <v>0</v>
      </c>
      <c r="GG265" s="192">
        <f t="shared" si="1111"/>
        <v>0</v>
      </c>
      <c r="GH265" s="192">
        <f t="shared" si="1112"/>
        <v>0</v>
      </c>
      <c r="GI265" s="192">
        <f t="shared" si="1113"/>
        <v>0</v>
      </c>
      <c r="GJ265" s="192">
        <f t="shared" si="1114"/>
        <v>0</v>
      </c>
      <c r="GK265" s="192">
        <f t="shared" si="1115"/>
        <v>0</v>
      </c>
      <c r="GL265" s="192">
        <f t="shared" si="1116"/>
        <v>0</v>
      </c>
      <c r="GM265" s="192">
        <f t="shared" si="1117"/>
        <v>0</v>
      </c>
      <c r="GN265" s="192">
        <f t="shared" si="1118"/>
        <v>0</v>
      </c>
      <c r="GO265" s="192">
        <f t="shared" si="1119"/>
        <v>0</v>
      </c>
      <c r="GP265" s="192">
        <f t="shared" si="1120"/>
        <v>0</v>
      </c>
      <c r="GQ265" s="192">
        <f t="shared" si="1121"/>
        <v>0</v>
      </c>
      <c r="GR265" s="192">
        <f t="shared" si="1122"/>
        <v>0</v>
      </c>
      <c r="GS265" s="192">
        <f t="shared" si="1123"/>
        <v>0</v>
      </c>
      <c r="GT265" s="192">
        <f t="shared" si="1124"/>
        <v>0</v>
      </c>
      <c r="GU265" s="192">
        <f t="shared" si="1125"/>
        <v>0</v>
      </c>
      <c r="GV265" s="192">
        <f t="shared" si="1126"/>
        <v>0</v>
      </c>
      <c r="GW265" s="192">
        <f t="shared" si="1127"/>
        <v>0</v>
      </c>
      <c r="GX265" s="192">
        <f t="shared" si="1128"/>
        <v>0</v>
      </c>
      <c r="GY265" s="192">
        <f t="shared" si="1129"/>
        <v>0</v>
      </c>
      <c r="GZ265" s="192">
        <f t="shared" si="1130"/>
        <v>0</v>
      </c>
      <c r="HA265" s="192">
        <f t="shared" si="1131"/>
        <v>0</v>
      </c>
      <c r="HB265" s="192">
        <f t="shared" si="1132"/>
        <v>0</v>
      </c>
      <c r="HC265" s="192">
        <f t="shared" si="1133"/>
        <v>0</v>
      </c>
      <c r="HD265" s="192">
        <f t="shared" si="1134"/>
        <v>0</v>
      </c>
      <c r="HE265" s="192">
        <f t="shared" si="1135"/>
        <v>0</v>
      </c>
      <c r="HF265" s="192">
        <f t="shared" si="1136"/>
        <v>0</v>
      </c>
      <c r="HG265" s="192">
        <f t="shared" si="1137"/>
        <v>0</v>
      </c>
      <c r="HH265" s="192">
        <f t="shared" si="1138"/>
        <v>0</v>
      </c>
      <c r="HI265" s="192">
        <f t="shared" si="1139"/>
        <v>0</v>
      </c>
      <c r="HJ265" s="192">
        <f t="shared" si="1140"/>
        <v>0</v>
      </c>
      <c r="HK265" s="192">
        <f t="shared" si="1141"/>
        <v>0</v>
      </c>
      <c r="HL265" s="192">
        <f t="shared" si="1142"/>
        <v>0</v>
      </c>
      <c r="HM265" s="192">
        <f t="shared" si="1143"/>
        <v>0</v>
      </c>
      <c r="HN265" s="194">
        <f t="shared" si="1144"/>
        <v>0</v>
      </c>
      <c r="HO265" s="194">
        <f t="shared" si="1145"/>
        <v>0</v>
      </c>
      <c r="HP265" s="194">
        <f t="shared" si="1146"/>
        <v>0</v>
      </c>
      <c r="HQ265" s="194">
        <f t="shared" si="1147"/>
        <v>0</v>
      </c>
      <c r="HR265" s="194">
        <f t="shared" si="1148"/>
        <v>0</v>
      </c>
      <c r="HS265" s="195" t="str">
        <f t="shared" si="945"/>
        <v/>
      </c>
      <c r="HT265" s="196">
        <f t="shared" si="941"/>
        <v>0</v>
      </c>
      <c r="HU265" s="196">
        <f t="shared" si="942"/>
        <v>0</v>
      </c>
      <c r="HV265" s="197" t="str">
        <f t="shared" si="946"/>
        <v/>
      </c>
      <c r="HW265" s="197" t="str">
        <f t="shared" si="1149"/>
        <v/>
      </c>
      <c r="HX265" s="197" t="str">
        <f t="shared" si="1150"/>
        <v/>
      </c>
      <c r="HY265" s="195" t="str">
        <f t="shared" si="947"/>
        <v/>
      </c>
      <c r="HZ265" s="30">
        <f t="shared" si="943"/>
        <v>0</v>
      </c>
      <c r="IA265" s="198">
        <f t="shared" si="948"/>
        <v>0</v>
      </c>
      <c r="IB265" s="195"/>
      <c r="IC265" s="195">
        <f t="shared" si="1151"/>
        <v>0</v>
      </c>
      <c r="ID265" s="195">
        <f t="shared" si="949"/>
        <v>0</v>
      </c>
      <c r="IE265" s="195">
        <f t="shared" si="1152"/>
        <v>0</v>
      </c>
      <c r="IF265" s="195">
        <f t="shared" si="950"/>
        <v>0</v>
      </c>
      <c r="IG265" s="307">
        <f t="shared" si="951"/>
        <v>0</v>
      </c>
      <c r="IH265" s="307">
        <f t="shared" si="952"/>
        <v>0</v>
      </c>
      <c r="II265" s="44">
        <f t="shared" si="953"/>
        <v>0</v>
      </c>
      <c r="IJ265" s="44">
        <f t="shared" si="1153"/>
        <v>0</v>
      </c>
      <c r="IK265" s="44">
        <f t="shared" si="1154"/>
        <v>0</v>
      </c>
      <c r="IL265" s="44">
        <f t="shared" si="1155"/>
        <v>0</v>
      </c>
      <c r="IM265" s="44">
        <f t="shared" si="1156"/>
        <v>0</v>
      </c>
      <c r="IN265" s="44">
        <f t="shared" si="1157"/>
        <v>0</v>
      </c>
      <c r="IO265" s="44">
        <f t="shared" si="1158"/>
        <v>0</v>
      </c>
    </row>
    <row r="266" spans="1:249" ht="18" customHeight="1">
      <c r="A266" s="188">
        <v>260</v>
      </c>
      <c r="B266" s="326"/>
      <c r="C266" s="289"/>
      <c r="D266" s="199"/>
      <c r="E266" s="189"/>
      <c r="F266" s="189"/>
      <c r="G266" s="190"/>
      <c r="H266" s="190"/>
      <c r="I266" s="272"/>
      <c r="J266" s="207"/>
      <c r="K266" s="214" t="str">
        <f t="shared" si="954"/>
        <v/>
      </c>
      <c r="L266" s="200" t="str">
        <f t="shared" si="955"/>
        <v/>
      </c>
      <c r="M266" s="200" t="str">
        <f t="shared" si="956"/>
        <v/>
      </c>
      <c r="N266" s="209" t="str">
        <f t="shared" si="944"/>
        <v/>
      </c>
      <c r="O266" s="208" t="str">
        <f>IFERROR(IF(D266="","",IF(K266="","",IF(I266="","",IF(F266="F",VLOOKUP(K266,F!A:G,2,0),IF(F266="M",VLOOKUP(K266,M!A:G,2,0),""))))),0)</f>
        <v/>
      </c>
      <c r="P266" s="191" t="str">
        <f>IFERROR(IF(D266="","",IF(K266="","",IF(I266="","",IF(F266="F",VLOOKUP(K266,F!A:G,3,0),IF(F266="M",VLOOKUP(K266,M!A:G,3,0),""))))),0)</f>
        <v/>
      </c>
      <c r="Q266" s="191" t="str">
        <f>IFERROR(IF(D266="","",IF(K266="","",IF(I266="","",IF(F266="F",VLOOKUP(K266,F!A:G,4,0),IF(F266="M",VLOOKUP(K266,M!A:G,4,0),""))))),0)</f>
        <v/>
      </c>
      <c r="R266" s="191" t="str">
        <f>IFERROR(IF(D266="","",IF(K266="","",IF(I266="","",IF(F266="F",VLOOKUP(K266,F!A:G,5,0),IF(F266="M",VLOOKUP(K266,M!A:G,5,0),""))))),0)</f>
        <v/>
      </c>
      <c r="S266" s="191" t="str">
        <f>IFERROR(IF(D266="","",IF(K266="","",IF(I266="","",IF(F266="F",VLOOKUP(K266,F!A:G,6,0),IF(F266="M",VLOOKUP(K266,M!A:G,6,0),""))))),0)</f>
        <v/>
      </c>
      <c r="T266" s="191" t="str">
        <f>IFERROR(IF(D266="","",IF(K266="","",IF(I266="","",IF(F266="F",VLOOKUP(K266,F!A:G,7,0),IF(F266="M",VLOOKUP(K266,M!A:G,7,0),""))))),0)</f>
        <v/>
      </c>
      <c r="U266" s="191" t="str">
        <f>IFERROR(IF(D266="","",IF(K266="","",IF(J266="","",IF(F266="F",VLOOKUP(K266,F!A:M,8,0),IF(F266="M",VLOOKUP(K266,M!A:M,8,0),""))))),0)</f>
        <v/>
      </c>
      <c r="V266" s="191" t="str">
        <f>IFERROR(IF(D266="","",IF(K266="","",IF(J266="","",IF(F266="F",VLOOKUP(K266,F!A:M,9,0),IF(F266="M",VLOOKUP(K266,M!A:M,9,0),""))))),0)</f>
        <v/>
      </c>
      <c r="W266" s="191" t="str">
        <f>IFERROR(IF(D266="","",IF(K266="","",IF(J266="","",IF(F266="F",VLOOKUP(K266,F!A:M,10,0),IF(F266="M",VLOOKUP(K266,M!A:M,10,0),""))))),0)</f>
        <v/>
      </c>
      <c r="X266" s="191" t="str">
        <f>IFERROR(IF(D266="","",IF(K266="","",IF(J266="","",IF(F266="F",VLOOKUP(K266,F!A:M,11,0),IF(F266="M",VLOOKUP(K266,M!A:M,11,0),""))))),0)</f>
        <v/>
      </c>
      <c r="Y266" s="191" t="str">
        <f>IFERROR(IF(D266="","",IF(K266="","",IF(J266="","",IF(F266="F",VLOOKUP(K266,F!A:M,12,0),IF(F266="M",VLOOKUP(K266,M!A:M,12,0),""))))),0)</f>
        <v/>
      </c>
      <c r="Z266" s="191" t="str">
        <f>IFERROR(IF(D266="","",IF(K266="","",IF(J266="","",IF(F266="F",VLOOKUP(K266,F!A:M,13,0),IF(F266="M",VLOOKUP(K266,M!A:M,13,0),""))))),0)</f>
        <v/>
      </c>
      <c r="AA266" s="191" t="str">
        <f>IFERROR(IF(D266="","",IF(F266="","",IF(J266="","",IF(K266="","",IF(AND(K266&gt;23,K266&lt;=60),IF(F266="F",VLOOKUP(MROUND(HZ266,0.5),'F-Weight for Length'!K:S,2,0),VLOOKUP(MROUND(HZ266,0.5),'M-Weight for Length'!K:S,2,0)),IF(K266&gt;60,IF(F266="F",VLOOKUP(K266,'F-Weight for Length'!U:AC,2,0),VLOOKUP(K266,'M-Weight for Length'!U:AC,2,0)),IF(F266="F",VLOOKUP(MROUND(HZ266,0.5),'F-Weight for Length'!A:I,2,0),VLOOKUP(MROUND(HZ266,0.5),'M-Weight for Length'!A:I,2,0)))))))),0)</f>
        <v/>
      </c>
      <c r="AB266" s="191" t="str">
        <f>IFERROR(IF(D266="","",IF(F266="","",IF(J266="","",IF(K266="","",IF(AND(K266&gt;23,K266&lt;=60),IF(F266="F",VLOOKUP(MROUND(HZ266,0.5),'F-Weight for Length'!K:S,3,0),VLOOKUP(MROUND(HZ266,0.5),'M-Weight for Length'!K:S,3,0)),IF(K266&gt;60,IF(F266="F",VLOOKUP(K266,'F-Weight for Length'!U:AC,3,0),VLOOKUP(K266,'M-Weight for Length'!U:AC,3,0)),IF(F266="F",VLOOKUP(MROUND(HZ266,0.5),'F-Weight for Length'!A:I,3,0),VLOOKUP(MROUND(HZ266,0.5),'M-Weight for Length'!A:I,3,0)))))))),0)</f>
        <v/>
      </c>
      <c r="AC266" s="191" t="str">
        <f>IFERROR(IF(D266="","",IF(F266="","",IF(J266="","",IF(K266="","",IF(AND(K266&gt;23,K266&lt;=60),IF(F266="F",VLOOKUP(MROUND(HZ266,0.5),'F-Weight for Length'!K:S,4,0),VLOOKUP(MROUND(HZ266,0.5),'M-Weight for Length'!K:S,4,0)),IF(K266&gt;60,IF(F266="F",VLOOKUP(K266,'F-Weight for Length'!U:AC,4,0),VLOOKUP(K266,'M-Weight for Length'!U:AC,4,0)),IF(F266="F",VLOOKUP(MROUND(HZ266,0.5),'F-Weight for Length'!A:I,4,0),VLOOKUP(MROUND(HZ266,0.5),'M-Weight for Length'!A:I,4,0)))))))),0)</f>
        <v/>
      </c>
      <c r="AD266" s="191" t="str">
        <f>IFERROR(IF(D266="","",IF(F266="","",IF(J266="","",IF(K266="","",IF(AND(K266&gt;23,K266&lt;=60),IF(F266="F",VLOOKUP(MROUND(HZ266,0.5),'F-Weight for Length'!K:S,5,0),VLOOKUP(MROUND(HZ266,0.5),'M-Weight for Length'!K:S,5,0)),IF(K266&gt;60,IF(F266="F",VLOOKUP(K266,'F-Weight for Length'!U:AC,5,0),VLOOKUP(K266,'M-Weight for Length'!U:AC,5,0)),IF(F266="F",VLOOKUP(MROUND(HZ266,0.5),'F-Weight for Length'!A:I,5,0),VLOOKUP(MROUND(HZ266,0.5),'M-Weight for Length'!A:I,5,0)))))))),0)</f>
        <v/>
      </c>
      <c r="AE266" s="191" t="str">
        <f>IFERROR(IF(D266="","",IF(F266="","",IF(J266="","",IF(K266="","",IF(AND(K266&gt;23,K266&lt;=60),IF(F266="F",VLOOKUP(MROUND(HZ266,0.5),'F-Weight for Length'!K:S,6,0),VLOOKUP(MROUND(HZ266,0.5),'M-Weight for Length'!K:S,6,0)),IF(K266&gt;60,IF(F266="F",VLOOKUP(K266,'F-Weight for Length'!U:AC,6,0),VLOOKUP(K266,'M-Weight for Length'!U:AC,6,0)),IF(F266="F",VLOOKUP(MROUND(HZ266,0.5),'F-Weight for Length'!A:I,6,0),VLOOKUP(MROUND(HZ266,0.5),'M-Weight for Length'!A:I,6,0)))))))),0)</f>
        <v/>
      </c>
      <c r="AF266" s="191" t="str">
        <f>IFERROR(IF(D266="","",IF(F266="","",IF(J266="","",IF(K266="","",IF(AND(K266&gt;23,K266&lt;=60),IF(F266="F",VLOOKUP(MROUND(HZ266,0.5),'F-Weight for Length'!K:S,7,0),VLOOKUP(MROUND(HZ266,0.5),'M-Weight for Length'!K:S,7,0)),IF(K266&gt;60,IF(F266="F",VLOOKUP(K266,'F-Weight for Length'!U:AC,7,0),VLOOKUP(K266,'M-Weight for Length'!U:AC,7,0)),IF(F266="F",VLOOKUP(MROUND(HZ266,0.5),'F-Weight for Length'!A:I,7,0),VLOOKUP(MROUND(HZ266,0.5),'M-Weight for Length'!A:I,7,0)))))))),0)</f>
        <v/>
      </c>
      <c r="AG266" s="191" t="str">
        <f>IFERROR(IF(D266="","",IF(F266="","",IF(J266="","",IF(K266="","",IF(AND(K266&gt;23,K266&lt;=60),IF(F266="F",VLOOKUP(MROUND(HZ266,0.5),'F-Weight for Length'!K:S,8,0),VLOOKUP(MROUND(HZ266,0.5),'M-Weight for Length'!K:S,8,0)),IF(K266&gt;60,IF(F266="F",VLOOKUP(K266,'F-Weight for Length'!U:AC,8,0),VLOOKUP(K266,'M-Weight for Length'!U:AC,8,0)),IF(F266="F",VLOOKUP(MROUND(HZ266,0.5),'F-Weight for Length'!A:I,8,0),VLOOKUP(MROUND(HZ266,0.5),'M-Weight for Length'!A:I,8,0)))))))),0)</f>
        <v/>
      </c>
      <c r="AH266" s="191" t="str">
        <f>IFERROR(IF(D266="","",IF(F266="","",IF(J266="","",IF(K266="","",IF(AND(K266&gt;23,K266&lt;=60),IF(F266="F",VLOOKUP(MROUND(HZ266,0.5),'F-Weight for Length'!K:S,9,0),VLOOKUP(MROUND(HZ266,0.5),'M-Weight for Length'!K:S,9,0)),IF(K266&gt;60,IF(F266="F",VLOOKUP(K266,'F-Weight for Length'!U:AC,9,0),VLOOKUP(K266,'M-Weight for Length'!U:AC,9,0)),IF(F266="F",VLOOKUP(MROUND(HZ266,0.5),'F-Weight for Length'!A:I,9,0),VLOOKUP(MROUND(HZ266,0.5),'M-Weight for Length'!A:I,9,0)))))))),0)</f>
        <v/>
      </c>
      <c r="AI266" s="192">
        <f t="shared" si="957"/>
        <v>0</v>
      </c>
      <c r="AJ266" s="192">
        <f t="shared" si="958"/>
        <v>0</v>
      </c>
      <c r="AK266" s="192">
        <f t="shared" si="959"/>
        <v>0</v>
      </c>
      <c r="AL266" s="192">
        <f t="shared" si="960"/>
        <v>0</v>
      </c>
      <c r="AM266" s="192">
        <f t="shared" si="961"/>
        <v>0</v>
      </c>
      <c r="AN266" s="192">
        <f t="shared" si="962"/>
        <v>0</v>
      </c>
      <c r="AO266" s="192">
        <f t="shared" si="963"/>
        <v>0</v>
      </c>
      <c r="AP266" s="192">
        <f t="shared" si="964"/>
        <v>0</v>
      </c>
      <c r="AQ266" s="192">
        <f t="shared" si="965"/>
        <v>0</v>
      </c>
      <c r="AR266" s="192">
        <f t="shared" si="966"/>
        <v>0</v>
      </c>
      <c r="AS266" s="192">
        <f t="shared" si="967"/>
        <v>0</v>
      </c>
      <c r="AT266" s="192">
        <f t="shared" si="968"/>
        <v>0</v>
      </c>
      <c r="AU266" s="192">
        <f t="shared" si="969"/>
        <v>0</v>
      </c>
      <c r="AV266" s="192">
        <f t="shared" si="970"/>
        <v>0</v>
      </c>
      <c r="AW266" s="192">
        <f t="shared" si="971"/>
        <v>0</v>
      </c>
      <c r="AX266" s="192">
        <f t="shared" si="972"/>
        <v>0</v>
      </c>
      <c r="AY266" s="192">
        <f t="shared" si="973"/>
        <v>0</v>
      </c>
      <c r="AZ266" s="192">
        <f t="shared" si="974"/>
        <v>0</v>
      </c>
      <c r="BA266" s="192">
        <f t="shared" si="975"/>
        <v>0</v>
      </c>
      <c r="BB266" s="192">
        <f t="shared" si="976"/>
        <v>0</v>
      </c>
      <c r="BC266" s="192">
        <f t="shared" si="977"/>
        <v>0</v>
      </c>
      <c r="BD266" s="192">
        <f t="shared" si="978"/>
        <v>0</v>
      </c>
      <c r="BE266" s="192">
        <f t="shared" si="979"/>
        <v>0</v>
      </c>
      <c r="BF266" s="192">
        <f t="shared" si="980"/>
        <v>0</v>
      </c>
      <c r="BG266" s="192">
        <f t="shared" si="981"/>
        <v>0</v>
      </c>
      <c r="BH266" s="192">
        <f t="shared" si="982"/>
        <v>0</v>
      </c>
      <c r="BI266" s="192">
        <f t="shared" si="983"/>
        <v>0</v>
      </c>
      <c r="BJ266" s="192">
        <f t="shared" si="984"/>
        <v>0</v>
      </c>
      <c r="BK266" s="192">
        <f t="shared" si="985"/>
        <v>0</v>
      </c>
      <c r="BL266" s="192">
        <f t="shared" si="986"/>
        <v>0</v>
      </c>
      <c r="BM266" s="192">
        <f t="shared" si="987"/>
        <v>0</v>
      </c>
      <c r="BN266" s="192">
        <f t="shared" si="988"/>
        <v>0</v>
      </c>
      <c r="BO266" s="192">
        <f t="shared" si="989"/>
        <v>0</v>
      </c>
      <c r="BP266" s="192">
        <f t="shared" si="990"/>
        <v>0</v>
      </c>
      <c r="BQ266" s="192">
        <f t="shared" si="991"/>
        <v>0</v>
      </c>
      <c r="BR266" s="192">
        <f t="shared" si="992"/>
        <v>0</v>
      </c>
      <c r="BS266" s="192">
        <f t="shared" si="993"/>
        <v>0</v>
      </c>
      <c r="BT266" s="192">
        <f t="shared" si="994"/>
        <v>0</v>
      </c>
      <c r="BU266" s="192">
        <f t="shared" si="995"/>
        <v>0</v>
      </c>
      <c r="BV266" s="192">
        <f t="shared" si="996"/>
        <v>0</v>
      </c>
      <c r="BW266" s="192">
        <f t="shared" si="997"/>
        <v>0</v>
      </c>
      <c r="BX266" s="192">
        <f t="shared" si="998"/>
        <v>0</v>
      </c>
      <c r="BY266" s="192">
        <f t="shared" si="999"/>
        <v>0</v>
      </c>
      <c r="BZ266" s="192">
        <f t="shared" si="1000"/>
        <v>0</v>
      </c>
      <c r="CA266" s="192">
        <f t="shared" si="1001"/>
        <v>0</v>
      </c>
      <c r="CB266" s="192">
        <f t="shared" si="1002"/>
        <v>0</v>
      </c>
      <c r="CC266" s="192">
        <f t="shared" si="1003"/>
        <v>0</v>
      </c>
      <c r="CD266" s="192">
        <f t="shared" si="1004"/>
        <v>0</v>
      </c>
      <c r="CE266" s="192">
        <f t="shared" si="1005"/>
        <v>0</v>
      </c>
      <c r="CF266" s="192">
        <f t="shared" si="1006"/>
        <v>0</v>
      </c>
      <c r="CG266" s="192">
        <f t="shared" si="1007"/>
        <v>0</v>
      </c>
      <c r="CH266" s="192">
        <f t="shared" si="1008"/>
        <v>0</v>
      </c>
      <c r="CI266" s="192">
        <f t="shared" si="1009"/>
        <v>0</v>
      </c>
      <c r="CJ266" s="192">
        <f t="shared" si="1010"/>
        <v>0</v>
      </c>
      <c r="CK266" s="192">
        <f t="shared" si="1011"/>
        <v>0</v>
      </c>
      <c r="CL266" s="192">
        <f t="shared" si="1012"/>
        <v>0</v>
      </c>
      <c r="CM266" s="192">
        <f t="shared" si="1013"/>
        <v>0</v>
      </c>
      <c r="CN266" s="192">
        <f t="shared" si="1014"/>
        <v>0</v>
      </c>
      <c r="CO266" s="192">
        <f t="shared" si="1015"/>
        <v>0</v>
      </c>
      <c r="CP266" s="192">
        <f t="shared" si="1016"/>
        <v>0</v>
      </c>
      <c r="CQ266" s="192">
        <f t="shared" si="1017"/>
        <v>0</v>
      </c>
      <c r="CR266" s="192">
        <f t="shared" si="1018"/>
        <v>0</v>
      </c>
      <c r="CS266" s="192">
        <f t="shared" si="1019"/>
        <v>0</v>
      </c>
      <c r="CT266" s="192">
        <f t="shared" si="1020"/>
        <v>0</v>
      </c>
      <c r="CU266" s="192">
        <f t="shared" si="1021"/>
        <v>0</v>
      </c>
      <c r="CV266" s="192">
        <f t="shared" si="1022"/>
        <v>0</v>
      </c>
      <c r="CW266" s="192">
        <f t="shared" si="1023"/>
        <v>0</v>
      </c>
      <c r="CX266" s="192">
        <f t="shared" si="1024"/>
        <v>0</v>
      </c>
      <c r="CY266" s="192">
        <f t="shared" si="1025"/>
        <v>0</v>
      </c>
      <c r="CZ266" s="192">
        <f t="shared" si="1026"/>
        <v>0</v>
      </c>
      <c r="DA266" s="192">
        <f t="shared" si="1027"/>
        <v>0</v>
      </c>
      <c r="DB266" s="192">
        <f t="shared" si="1028"/>
        <v>0</v>
      </c>
      <c r="DC266" s="192">
        <f t="shared" si="1029"/>
        <v>0</v>
      </c>
      <c r="DD266" s="192">
        <f t="shared" si="1030"/>
        <v>0</v>
      </c>
      <c r="DE266" s="192">
        <f t="shared" si="1031"/>
        <v>0</v>
      </c>
      <c r="DF266" s="192">
        <f t="shared" si="1032"/>
        <v>0</v>
      </c>
      <c r="DG266" s="192">
        <f t="shared" si="1033"/>
        <v>0</v>
      </c>
      <c r="DH266" s="192">
        <f t="shared" si="1034"/>
        <v>0</v>
      </c>
      <c r="DI266" s="192">
        <f t="shared" si="1035"/>
        <v>0</v>
      </c>
      <c r="DJ266" s="192">
        <f t="shared" si="1036"/>
        <v>0</v>
      </c>
      <c r="DK266" s="192">
        <f t="shared" si="1037"/>
        <v>0</v>
      </c>
      <c r="DL266" s="192">
        <f t="shared" si="1038"/>
        <v>0</v>
      </c>
      <c r="DM266" s="192">
        <f t="shared" si="1039"/>
        <v>0</v>
      </c>
      <c r="DN266" s="192">
        <f t="shared" si="1040"/>
        <v>0</v>
      </c>
      <c r="DO266" s="192">
        <f t="shared" si="1041"/>
        <v>0</v>
      </c>
      <c r="DP266" s="192">
        <f t="shared" si="1042"/>
        <v>0</v>
      </c>
      <c r="DQ266" s="192">
        <f t="shared" si="1043"/>
        <v>0</v>
      </c>
      <c r="DR266" s="192">
        <f t="shared" si="1044"/>
        <v>0</v>
      </c>
      <c r="DS266" s="192">
        <f t="shared" si="1045"/>
        <v>0</v>
      </c>
      <c r="DT266" s="192">
        <f t="shared" si="1046"/>
        <v>0</v>
      </c>
      <c r="DU266" s="192">
        <f t="shared" si="1047"/>
        <v>0</v>
      </c>
      <c r="DV266" s="193">
        <f t="shared" si="1048"/>
        <v>0</v>
      </c>
      <c r="DW266" s="193">
        <f t="shared" si="1049"/>
        <v>0</v>
      </c>
      <c r="DX266" s="193">
        <f t="shared" si="1050"/>
        <v>0</v>
      </c>
      <c r="DY266" s="193">
        <f t="shared" si="1051"/>
        <v>0</v>
      </c>
      <c r="DZ266" s="193">
        <f t="shared" si="1052"/>
        <v>0</v>
      </c>
      <c r="EA266" s="192">
        <f t="shared" si="1053"/>
        <v>0</v>
      </c>
      <c r="EB266" s="192">
        <f t="shared" si="1054"/>
        <v>0</v>
      </c>
      <c r="EC266" s="192">
        <f t="shared" si="1055"/>
        <v>0</v>
      </c>
      <c r="ED266" s="192">
        <f t="shared" si="1056"/>
        <v>0</v>
      </c>
      <c r="EE266" s="192">
        <f t="shared" si="1057"/>
        <v>0</v>
      </c>
      <c r="EF266" s="192">
        <f t="shared" si="1058"/>
        <v>0</v>
      </c>
      <c r="EG266" s="192">
        <f t="shared" si="1059"/>
        <v>0</v>
      </c>
      <c r="EH266" s="192">
        <f t="shared" si="1060"/>
        <v>0</v>
      </c>
      <c r="EI266" s="192">
        <f t="shared" si="1061"/>
        <v>0</v>
      </c>
      <c r="EJ266" s="192">
        <f t="shared" si="1062"/>
        <v>0</v>
      </c>
      <c r="EK266" s="192">
        <f t="shared" si="1063"/>
        <v>0</v>
      </c>
      <c r="EL266" s="192">
        <f t="shared" si="1064"/>
        <v>0</v>
      </c>
      <c r="EM266" s="192">
        <f t="shared" si="1065"/>
        <v>0</v>
      </c>
      <c r="EN266" s="192">
        <f t="shared" si="1066"/>
        <v>0</v>
      </c>
      <c r="EO266" s="192">
        <f t="shared" si="1067"/>
        <v>0</v>
      </c>
      <c r="EP266" s="192">
        <f t="shared" si="1068"/>
        <v>0</v>
      </c>
      <c r="EQ266" s="192">
        <f t="shared" si="1069"/>
        <v>0</v>
      </c>
      <c r="ER266" s="192">
        <f t="shared" si="1070"/>
        <v>0</v>
      </c>
      <c r="ES266" s="192">
        <f t="shared" si="1071"/>
        <v>0</v>
      </c>
      <c r="ET266" s="192">
        <f t="shared" si="1072"/>
        <v>0</v>
      </c>
      <c r="EU266" s="192">
        <f t="shared" si="1073"/>
        <v>0</v>
      </c>
      <c r="EV266" s="192">
        <f t="shared" si="1074"/>
        <v>0</v>
      </c>
      <c r="EW266" s="192">
        <f t="shared" si="1075"/>
        <v>0</v>
      </c>
      <c r="EX266" s="192">
        <f t="shared" si="1076"/>
        <v>0</v>
      </c>
      <c r="EY266" s="192">
        <f t="shared" si="1077"/>
        <v>0</v>
      </c>
      <c r="EZ266" s="192">
        <f t="shared" si="1078"/>
        <v>0</v>
      </c>
      <c r="FA266" s="192">
        <f t="shared" si="1079"/>
        <v>0</v>
      </c>
      <c r="FB266" s="192">
        <f t="shared" si="1080"/>
        <v>0</v>
      </c>
      <c r="FC266" s="192">
        <f t="shared" si="1081"/>
        <v>0</v>
      </c>
      <c r="FD266" s="192">
        <f t="shared" si="1082"/>
        <v>0</v>
      </c>
      <c r="FE266" s="192">
        <f t="shared" si="1083"/>
        <v>0</v>
      </c>
      <c r="FF266" s="192">
        <f t="shared" si="1084"/>
        <v>0</v>
      </c>
      <c r="FG266" s="192">
        <f t="shared" si="1085"/>
        <v>0</v>
      </c>
      <c r="FH266" s="192">
        <f t="shared" si="1086"/>
        <v>0</v>
      </c>
      <c r="FI266" s="192">
        <f t="shared" si="1087"/>
        <v>0</v>
      </c>
      <c r="FJ266" s="192">
        <f t="shared" si="1088"/>
        <v>0</v>
      </c>
      <c r="FK266" s="192">
        <f t="shared" si="1089"/>
        <v>0</v>
      </c>
      <c r="FL266" s="192">
        <f t="shared" si="1090"/>
        <v>0</v>
      </c>
      <c r="FM266" s="192">
        <f t="shared" si="1091"/>
        <v>0</v>
      </c>
      <c r="FN266" s="192">
        <f t="shared" si="1092"/>
        <v>0</v>
      </c>
      <c r="FO266" s="192">
        <f t="shared" si="1093"/>
        <v>0</v>
      </c>
      <c r="FP266" s="192">
        <f t="shared" si="1094"/>
        <v>0</v>
      </c>
      <c r="FQ266" s="192">
        <f t="shared" si="1095"/>
        <v>0</v>
      </c>
      <c r="FR266" s="192">
        <f t="shared" si="1096"/>
        <v>0</v>
      </c>
      <c r="FS266" s="192">
        <f t="shared" si="1097"/>
        <v>0</v>
      </c>
      <c r="FT266" s="192">
        <f t="shared" si="1098"/>
        <v>0</v>
      </c>
      <c r="FU266" s="192">
        <f t="shared" si="1099"/>
        <v>0</v>
      </c>
      <c r="FV266" s="192">
        <f t="shared" si="1100"/>
        <v>0</v>
      </c>
      <c r="FW266" s="192">
        <f t="shared" si="1101"/>
        <v>0</v>
      </c>
      <c r="FX266" s="192">
        <f t="shared" si="1102"/>
        <v>0</v>
      </c>
      <c r="FY266" s="192">
        <f t="shared" si="1103"/>
        <v>0</v>
      </c>
      <c r="FZ266" s="192">
        <f t="shared" si="1104"/>
        <v>0</v>
      </c>
      <c r="GA266" s="192">
        <f t="shared" si="1105"/>
        <v>0</v>
      </c>
      <c r="GB266" s="192">
        <f t="shared" si="1106"/>
        <v>0</v>
      </c>
      <c r="GC266" s="192">
        <f t="shared" si="1107"/>
        <v>0</v>
      </c>
      <c r="GD266" s="192">
        <f t="shared" si="1108"/>
        <v>0</v>
      </c>
      <c r="GE266" s="192">
        <f t="shared" si="1109"/>
        <v>0</v>
      </c>
      <c r="GF266" s="192">
        <f t="shared" si="1110"/>
        <v>0</v>
      </c>
      <c r="GG266" s="192">
        <f t="shared" si="1111"/>
        <v>0</v>
      </c>
      <c r="GH266" s="192">
        <f t="shared" si="1112"/>
        <v>0</v>
      </c>
      <c r="GI266" s="192">
        <f t="shared" si="1113"/>
        <v>0</v>
      </c>
      <c r="GJ266" s="192">
        <f t="shared" si="1114"/>
        <v>0</v>
      </c>
      <c r="GK266" s="192">
        <f t="shared" si="1115"/>
        <v>0</v>
      </c>
      <c r="GL266" s="192">
        <f t="shared" si="1116"/>
        <v>0</v>
      </c>
      <c r="GM266" s="192">
        <f t="shared" si="1117"/>
        <v>0</v>
      </c>
      <c r="GN266" s="192">
        <f t="shared" si="1118"/>
        <v>0</v>
      </c>
      <c r="GO266" s="192">
        <f t="shared" si="1119"/>
        <v>0</v>
      </c>
      <c r="GP266" s="192">
        <f t="shared" si="1120"/>
        <v>0</v>
      </c>
      <c r="GQ266" s="192">
        <f t="shared" si="1121"/>
        <v>0</v>
      </c>
      <c r="GR266" s="192">
        <f t="shared" si="1122"/>
        <v>0</v>
      </c>
      <c r="GS266" s="192">
        <f t="shared" si="1123"/>
        <v>0</v>
      </c>
      <c r="GT266" s="192">
        <f t="shared" si="1124"/>
        <v>0</v>
      </c>
      <c r="GU266" s="192">
        <f t="shared" si="1125"/>
        <v>0</v>
      </c>
      <c r="GV266" s="192">
        <f t="shared" si="1126"/>
        <v>0</v>
      </c>
      <c r="GW266" s="192">
        <f t="shared" si="1127"/>
        <v>0</v>
      </c>
      <c r="GX266" s="192">
        <f t="shared" si="1128"/>
        <v>0</v>
      </c>
      <c r="GY266" s="192">
        <f t="shared" si="1129"/>
        <v>0</v>
      </c>
      <c r="GZ266" s="192">
        <f t="shared" si="1130"/>
        <v>0</v>
      </c>
      <c r="HA266" s="192">
        <f t="shared" si="1131"/>
        <v>0</v>
      </c>
      <c r="HB266" s="192">
        <f t="shared" si="1132"/>
        <v>0</v>
      </c>
      <c r="HC266" s="192">
        <f t="shared" si="1133"/>
        <v>0</v>
      </c>
      <c r="HD266" s="192">
        <f t="shared" si="1134"/>
        <v>0</v>
      </c>
      <c r="HE266" s="192">
        <f t="shared" si="1135"/>
        <v>0</v>
      </c>
      <c r="HF266" s="192">
        <f t="shared" si="1136"/>
        <v>0</v>
      </c>
      <c r="HG266" s="192">
        <f t="shared" si="1137"/>
        <v>0</v>
      </c>
      <c r="HH266" s="192">
        <f t="shared" si="1138"/>
        <v>0</v>
      </c>
      <c r="HI266" s="192">
        <f t="shared" si="1139"/>
        <v>0</v>
      </c>
      <c r="HJ266" s="192">
        <f t="shared" si="1140"/>
        <v>0</v>
      </c>
      <c r="HK266" s="192">
        <f t="shared" si="1141"/>
        <v>0</v>
      </c>
      <c r="HL266" s="192">
        <f t="shared" si="1142"/>
        <v>0</v>
      </c>
      <c r="HM266" s="192">
        <f t="shared" si="1143"/>
        <v>0</v>
      </c>
      <c r="HN266" s="194">
        <f t="shared" si="1144"/>
        <v>0</v>
      </c>
      <c r="HO266" s="194">
        <f t="shared" si="1145"/>
        <v>0</v>
      </c>
      <c r="HP266" s="194">
        <f t="shared" si="1146"/>
        <v>0</v>
      </c>
      <c r="HQ266" s="194">
        <f t="shared" si="1147"/>
        <v>0</v>
      </c>
      <c r="HR266" s="194">
        <f t="shared" si="1148"/>
        <v>0</v>
      </c>
      <c r="HS266" s="195" t="str">
        <f t="shared" si="945"/>
        <v/>
      </c>
      <c r="HT266" s="196">
        <f t="shared" si="941"/>
        <v>0</v>
      </c>
      <c r="HU266" s="196">
        <f t="shared" si="942"/>
        <v>0</v>
      </c>
      <c r="HV266" s="197" t="str">
        <f t="shared" si="946"/>
        <v/>
      </c>
      <c r="HW266" s="197" t="str">
        <f t="shared" si="1149"/>
        <v/>
      </c>
      <c r="HX266" s="197" t="str">
        <f t="shared" si="1150"/>
        <v/>
      </c>
      <c r="HY266" s="195" t="str">
        <f t="shared" si="947"/>
        <v/>
      </c>
      <c r="HZ266" s="30">
        <f t="shared" si="943"/>
        <v>0</v>
      </c>
      <c r="IA266" s="198">
        <f t="shared" si="948"/>
        <v>0</v>
      </c>
      <c r="IB266" s="195"/>
      <c r="IC266" s="195">
        <f t="shared" si="1151"/>
        <v>0</v>
      </c>
      <c r="ID266" s="195">
        <f t="shared" si="949"/>
        <v>0</v>
      </c>
      <c r="IE266" s="195">
        <f t="shared" si="1152"/>
        <v>0</v>
      </c>
      <c r="IF266" s="195">
        <f t="shared" si="950"/>
        <v>0</v>
      </c>
      <c r="IG266" s="307">
        <f t="shared" si="951"/>
        <v>0</v>
      </c>
      <c r="IH266" s="307">
        <f t="shared" si="952"/>
        <v>0</v>
      </c>
      <c r="II266" s="44">
        <f t="shared" si="953"/>
        <v>0</v>
      </c>
      <c r="IJ266" s="44">
        <f t="shared" si="1153"/>
        <v>0</v>
      </c>
      <c r="IK266" s="44">
        <f t="shared" si="1154"/>
        <v>0</v>
      </c>
      <c r="IL266" s="44">
        <f t="shared" si="1155"/>
        <v>0</v>
      </c>
      <c r="IM266" s="44">
        <f t="shared" si="1156"/>
        <v>0</v>
      </c>
      <c r="IN266" s="44">
        <f t="shared" si="1157"/>
        <v>0</v>
      </c>
      <c r="IO266" s="44">
        <f t="shared" si="1158"/>
        <v>0</v>
      </c>
    </row>
    <row r="267" spans="1:249" ht="18" customHeight="1">
      <c r="A267" s="188">
        <v>261</v>
      </c>
      <c r="B267" s="326"/>
      <c r="C267" s="289"/>
      <c r="D267" s="199"/>
      <c r="E267" s="189"/>
      <c r="F267" s="189"/>
      <c r="G267" s="190"/>
      <c r="H267" s="190"/>
      <c r="I267" s="272"/>
      <c r="J267" s="207"/>
      <c r="K267" s="214" t="str">
        <f t="shared" si="954"/>
        <v/>
      </c>
      <c r="L267" s="200" t="str">
        <f>IF(O267="","",IF(I267&lt;P267,"SUW",IF(I267&gt;=P267,IF(I267&lt;R267,"UW",IF(I267&gt;=R267,IF(I267&lt;=S267,"N",IF(I267&gt;S267,"OW","ERR")))))))</f>
        <v/>
      </c>
      <c r="M267" s="200" t="str">
        <f>IF(U267="","",IF(J267&lt;V267,"SSt",IF(J267&gt;=V267,IF(J267&lt;X267,"St",IF(J267&gt;=X267,IF(J267&lt;=Y267,"N",IF(J267&gt;Y267,"T","ERR")))))))</f>
        <v/>
      </c>
      <c r="N267" s="209" t="str">
        <f>IF(HY267="","",IF(AA267="","",IF(AND(K267&lt;=60,I267&lt;AB267),"SW",IF(AND(K267&lt;=60,I267&gt;=AB267,I267&lt;AD267),"W",IF(AND(K267&lt;=60,I267&gt;=AD267,I267&lt;=AE267),"N",IF(AND(K267&lt;=60,I267&gt;AE267,I267&lt;=AG267),"OW",IF(AND(K267&lt;=60,I267&gt;AG267),"Ob",IF(AND(K267&gt;60,IH267&lt;AB267),"SW",IF(AND(K267&gt;60,IH267&gt;=AB267,IH267&lt;AD267),"W",IF(AND(K267&gt;60,IH267&gt;=AD267,IH267&lt;=AE267),"N",IF(AND(K267&gt;60,IH267&gt;AE267,IH267&lt;=AG267),"OW",IF(AND(K267&gt;60,IH267&gt;AG267),"Ob"))))))))))))</f>
        <v/>
      </c>
      <c r="O267" s="208" t="str">
        <f>IFERROR(IF(D267="","",IF(K267="","",IF(I267="","",IF(F267="F",VLOOKUP(K267,F!A:G,2,0),IF(F267="M",VLOOKUP(K267,M!A:G,2,0),""))))),0)</f>
        <v/>
      </c>
      <c r="P267" s="191" t="str">
        <f>IFERROR(IF(D267="","",IF(K267="","",IF(I267="","",IF(F267="F",VLOOKUP(K267,F!A:G,3,0),IF(F267="M",VLOOKUP(K267,M!A:G,3,0),""))))),0)</f>
        <v/>
      </c>
      <c r="Q267" s="191" t="str">
        <f>IFERROR(IF(D267="","",IF(K267="","",IF(I267="","",IF(F267="F",VLOOKUP(K267,F!A:G,4,0),IF(F267="M",VLOOKUP(K267,M!A:G,4,0),""))))),0)</f>
        <v/>
      </c>
      <c r="R267" s="191" t="str">
        <f>IFERROR(IF(D267="","",IF(K267="","",IF(I267="","",IF(F267="F",VLOOKUP(K267,F!A:G,5,0),IF(F267="M",VLOOKUP(K267,M!A:G,5,0),""))))),0)</f>
        <v/>
      </c>
      <c r="S267" s="191" t="str">
        <f>IFERROR(IF(D267="","",IF(K267="","",IF(I267="","",IF(F267="F",VLOOKUP(K267,F!A:G,6,0),IF(F267="M",VLOOKUP(K267,M!A:G,6,0),""))))),0)</f>
        <v/>
      </c>
      <c r="T267" s="191" t="str">
        <f>IFERROR(IF(D267="","",IF(K267="","",IF(I267="","",IF(F267="F",VLOOKUP(K267,F!A:G,7,0),IF(F267="M",VLOOKUP(K267,M!A:G,7,0),""))))),0)</f>
        <v/>
      </c>
      <c r="U267" s="191" t="str">
        <f>IFERROR(IF(D267="","",IF(K267="","",IF(J267="","",IF(F267="F",VLOOKUP(K267,F!A:M,8,0),IF(F267="M",VLOOKUP(K267,M!A:M,8,0),""))))),0)</f>
        <v/>
      </c>
      <c r="V267" s="191" t="str">
        <f>IFERROR(IF(D267="","",IF(K267="","",IF(J267="","",IF(F267="F",VLOOKUP(K267,F!A:M,9,0),IF(F267="M",VLOOKUP(K267,M!A:M,9,0),""))))),0)</f>
        <v/>
      </c>
      <c r="W267" s="191" t="str">
        <f>IFERROR(IF(D267="","",IF(K267="","",IF(J267="","",IF(F267="F",VLOOKUP(K267,F!A:M,10,0),IF(F267="M",VLOOKUP(K267,M!A:M,10,0),""))))),0)</f>
        <v/>
      </c>
      <c r="X267" s="191" t="str">
        <f>IFERROR(IF(D267="","",IF(K267="","",IF(J267="","",IF(F267="F",VLOOKUP(K267,F!A:M,11,0),IF(F267="M",VLOOKUP(K267,M!A:M,11,0),""))))),0)</f>
        <v/>
      </c>
      <c r="Y267" s="191" t="str">
        <f>IFERROR(IF(D267="","",IF(K267="","",IF(J267="","",IF(F267="F",VLOOKUP(K267,F!A:M,12,0),IF(F267="M",VLOOKUP(K267,M!A:M,12,0),""))))),0)</f>
        <v/>
      </c>
      <c r="Z267" s="191" t="str">
        <f>IFERROR(IF(D267="","",IF(K267="","",IF(J267="","",IF(F267="F",VLOOKUP(K267,F!A:M,13,0),IF(F267="M",VLOOKUP(K267,M!A:M,13,0),""))))),0)</f>
        <v/>
      </c>
      <c r="AA267" s="191" t="str">
        <f>IFERROR(IF(D267="","",IF(F267="","",IF(J267="","",IF(K267="","",IF(AND(K267&gt;23,K267&lt;=60),IF(F267="F",VLOOKUP(MROUND(HZ267,0.5),'F-Weight for Length'!K:S,2,0),VLOOKUP(MROUND(HZ267,0.5),'M-Weight for Length'!K:S,2,0)),IF(K267&gt;60,IF(F267="F",VLOOKUP(K267,'F-Weight for Length'!U:AC,2,0),VLOOKUP(K267,'M-Weight for Length'!U:AC,2,0)),IF(F267="F",VLOOKUP(MROUND(HZ267,0.5),'F-Weight for Length'!A:I,2,0),VLOOKUP(MROUND(HZ267,0.5),'M-Weight for Length'!A:I,2,0)))))))),0)</f>
        <v/>
      </c>
      <c r="AB267" s="191" t="str">
        <f>IFERROR(IF(D267="","",IF(F267="","",IF(J267="","",IF(K267="","",IF(AND(K267&gt;23,K267&lt;=60),IF(F267="F",VLOOKUP(MROUND(HZ267,0.5),'F-Weight for Length'!K:S,3,0),VLOOKUP(MROUND(HZ267,0.5),'M-Weight for Length'!K:S,3,0)),IF(K267&gt;60,IF(F267="F",VLOOKUP(K267,'F-Weight for Length'!U:AC,3,0),VLOOKUP(K267,'M-Weight for Length'!U:AC,3,0)),IF(F267="F",VLOOKUP(MROUND(HZ267,0.5),'F-Weight for Length'!A:I,3,0),VLOOKUP(MROUND(HZ267,0.5),'M-Weight for Length'!A:I,3,0)))))))),0)</f>
        <v/>
      </c>
      <c r="AC267" s="191" t="str">
        <f>IFERROR(IF(D267="","",IF(F267="","",IF(J267="","",IF(K267="","",IF(AND(K267&gt;23,K267&lt;=60),IF(F267="F",VLOOKUP(MROUND(HZ267,0.5),'F-Weight for Length'!K:S,4,0),VLOOKUP(MROUND(HZ267,0.5),'M-Weight for Length'!K:S,4,0)),IF(K267&gt;60,IF(F267="F",VLOOKUP(K267,'F-Weight for Length'!U:AC,4,0),VLOOKUP(K267,'M-Weight for Length'!U:AC,4,0)),IF(F267="F",VLOOKUP(MROUND(HZ267,0.5),'F-Weight for Length'!A:I,4,0),VLOOKUP(MROUND(HZ267,0.5),'M-Weight for Length'!A:I,4,0)))))))),0)</f>
        <v/>
      </c>
      <c r="AD267" s="191" t="str">
        <f>IFERROR(IF(D267="","",IF(F267="","",IF(J267="","",IF(K267="","",IF(AND(K267&gt;23,K267&lt;=60),IF(F267="F",VLOOKUP(MROUND(HZ267,0.5),'F-Weight for Length'!K:S,5,0),VLOOKUP(MROUND(HZ267,0.5),'M-Weight for Length'!K:S,5,0)),IF(K267&gt;60,IF(F267="F",VLOOKUP(K267,'F-Weight for Length'!U:AC,5,0),VLOOKUP(K267,'M-Weight for Length'!U:AC,5,0)),IF(F267="F",VLOOKUP(MROUND(HZ267,0.5),'F-Weight for Length'!A:I,5,0),VLOOKUP(MROUND(HZ267,0.5),'M-Weight for Length'!A:I,5,0)))))))),0)</f>
        <v/>
      </c>
      <c r="AE267" s="191" t="str">
        <f>IFERROR(IF(D267="","",IF(F267="","",IF(J267="","",IF(K267="","",IF(AND(K267&gt;23,K267&lt;=60),IF(F267="F",VLOOKUP(MROUND(HZ267,0.5),'F-Weight for Length'!K:S,6,0),VLOOKUP(MROUND(HZ267,0.5),'M-Weight for Length'!K:S,6,0)),IF(K267&gt;60,IF(F267="F",VLOOKUP(K267,'F-Weight for Length'!U:AC,6,0),VLOOKUP(K267,'M-Weight for Length'!U:AC,6,0)),IF(F267="F",VLOOKUP(MROUND(HZ267,0.5),'F-Weight for Length'!A:I,6,0),VLOOKUP(MROUND(HZ267,0.5),'M-Weight for Length'!A:I,6,0)))))))),0)</f>
        <v/>
      </c>
      <c r="AF267" s="191" t="str">
        <f>IFERROR(IF(D267="","",IF(F267="","",IF(J267="","",IF(K267="","",IF(AND(K267&gt;23,K267&lt;=60),IF(F267="F",VLOOKUP(MROUND(HZ267,0.5),'F-Weight for Length'!K:S,7,0),VLOOKUP(MROUND(HZ267,0.5),'M-Weight for Length'!K:S,7,0)),IF(K267&gt;60,IF(F267="F",VLOOKUP(K267,'F-Weight for Length'!U:AC,7,0),VLOOKUP(K267,'M-Weight for Length'!U:AC,7,0)),IF(F267="F",VLOOKUP(MROUND(HZ267,0.5),'F-Weight for Length'!A:I,7,0),VLOOKUP(MROUND(HZ267,0.5),'M-Weight for Length'!A:I,7,0)))))))),0)</f>
        <v/>
      </c>
      <c r="AG267" s="191" t="str">
        <f>IFERROR(IF(D267="","",IF(F267="","",IF(J267="","",IF(K267="","",IF(AND(K267&gt;23,K267&lt;=60),IF(F267="F",VLOOKUP(MROUND(HZ267,0.5),'F-Weight for Length'!K:S,8,0),VLOOKUP(MROUND(HZ267,0.5),'M-Weight for Length'!K:S,8,0)),IF(K267&gt;60,IF(F267="F",VLOOKUP(K267,'F-Weight for Length'!U:AC,8,0),VLOOKUP(K267,'M-Weight for Length'!U:AC,8,0)),IF(F267="F",VLOOKUP(MROUND(HZ267,0.5),'F-Weight for Length'!A:I,8,0),VLOOKUP(MROUND(HZ267,0.5),'M-Weight for Length'!A:I,8,0)))))))),0)</f>
        <v/>
      </c>
      <c r="AH267" s="191" t="str">
        <f>IFERROR(IF(D267="","",IF(F267="","",IF(J267="","",IF(K267="","",IF(AND(K267&gt;23,K267&lt;=60),IF(F267="F",VLOOKUP(MROUND(HZ267,0.5),'F-Weight for Length'!K:S,9,0),VLOOKUP(MROUND(HZ267,0.5),'M-Weight for Length'!K:S,9,0)),IF(K267&gt;60,IF(F267="F",VLOOKUP(K267,'F-Weight for Length'!U:AC,9,0),VLOOKUP(K267,'M-Weight for Length'!U:AC,9,0)),IF(F267="F",VLOOKUP(MROUND(HZ267,0.5),'F-Weight for Length'!A:I,9,0),VLOOKUP(MROUND(HZ267,0.5),'M-Weight for Length'!A:I,9,0)))))))),0)</f>
        <v/>
      </c>
      <c r="AI267" s="192">
        <f>IF($HS267=1,IF(F267="F",IF($L267="N",IF($K267&lt;=5,1,0),0),0),0)</f>
        <v>0</v>
      </c>
      <c r="AJ267" s="192">
        <f>IF($HS267=1,IF(F267="F",IF($L267="OW",IF($K267&lt;=5,1,0),0),0),0)</f>
        <v>0</v>
      </c>
      <c r="AK267" s="192">
        <f>IF($HS267=1,IF(F267="F",IF($L267="SUW",IF($K267&lt;=5,1,0),0),0),0)</f>
        <v>0</v>
      </c>
      <c r="AL267" s="192">
        <f>IF($HS267=1,IF(F267="F",IF($L267="UW",IF($K267&lt;=5,1,0),0),0),0)</f>
        <v>0</v>
      </c>
      <c r="AM267" s="192">
        <f>IF($HS267=1,IF(F267="F",IF($M267="N",IF($K267&lt;=5,1,0),0),0),0)</f>
        <v>0</v>
      </c>
      <c r="AN267" s="192">
        <f>IF($HS267=1,IF(F267="F",IF($M267="SSt",IF($K267&lt;=5,1,0),0),0),0)</f>
        <v>0</v>
      </c>
      <c r="AO267" s="192">
        <f>IF($HS267=1,IF(F267="F",IF($M267="St",IF($K267&lt;=5,1,0),0),0),0)</f>
        <v>0</v>
      </c>
      <c r="AP267" s="192">
        <f>IF($HS267=1,IF(F267="F",IF($M267="T",IF($K267&lt;=5,1,0),0),0),0)</f>
        <v>0</v>
      </c>
      <c r="AQ267" s="192">
        <f>IF($HS267=1,IF(F267="F",IF($N267="N",IF($K267&lt;=5,1,0),0),0),0)</f>
        <v>0</v>
      </c>
      <c r="AR267" s="192">
        <f>IF($HS267=1,IF(F267="F",IF($N267="OW",IF($K267&lt;=5,1,0),0),0),0)</f>
        <v>0</v>
      </c>
      <c r="AS267" s="192">
        <f>IF($HS267=1,IF(F267="F",IF($N267="Ob",IF($K267&lt;=5,1,0),0),0),0)</f>
        <v>0</v>
      </c>
      <c r="AT267" s="192">
        <f>IF($HS267=1,IF(F267="F",IF($N267="SW",IF($K267&lt;=5,1,0),0),0),0)</f>
        <v>0</v>
      </c>
      <c r="AU267" s="192">
        <f>IF($HS267=1,IF(F267="F",IF($N267="W",IF($K267&lt;=5,1,0),0),0),0)</f>
        <v>0</v>
      </c>
      <c r="AV267" s="192">
        <f>IF($HS267=1,IF(F267="F",IF($L267="N",IF($K267&gt;5,IF($K267&lt;=11,1,0),0),0),0),0)</f>
        <v>0</v>
      </c>
      <c r="AW267" s="192">
        <f>IF($HS267=1,IF(F267="F",IF($L267="OW",IF($K267&gt;5,IF($K267&lt;=11,1,0),0),0),0),0)</f>
        <v>0</v>
      </c>
      <c r="AX267" s="192">
        <f>IF($HS267=1,IF(F267="F",IF($L267="SUW",IF($K267&gt;5,IF($K267&lt;=11,1,0),0),0),0),0)</f>
        <v>0</v>
      </c>
      <c r="AY267" s="192">
        <f>IF($HS267=1,IF(F267="F",IF($L267="UW",IF($K267&gt;5,IF($K267&lt;=11,1,0),0),0),0),0)</f>
        <v>0</v>
      </c>
      <c r="AZ267" s="192">
        <f>IF($HS267=1,IF(F267="F",IF($M267="N",IF($K267&gt;5,IF($K267&lt;=11,1,0),0),0),0),0)</f>
        <v>0</v>
      </c>
      <c r="BA267" s="192">
        <f>IF($HS267=1,IF(F267="F",IF($M267="SSt",IF($K267&gt;5,IF($K267&lt;=11,1,0),0),0),0),0)</f>
        <v>0</v>
      </c>
      <c r="BB267" s="192">
        <f>IF($HS267=1,IF(F267="F",IF($M267="St",IF($K267&gt;5,IF($K267&lt;=11,1,0),0),0),0),0)</f>
        <v>0</v>
      </c>
      <c r="BC267" s="192">
        <f>IF($HS267=1,IF(F267="F",IF($M267="T",IF($K267&gt;5,IF($K267&lt;=11,1,0),0),0),0),0)</f>
        <v>0</v>
      </c>
      <c r="BD267" s="192">
        <f>IF($HS267=1,IF(F267="F",IF($N267="N",IF($K267&gt;5,IF($K267&lt;=11,1,0),0),0),0),0)</f>
        <v>0</v>
      </c>
      <c r="BE267" s="192">
        <f>IF($HS267=1,IF(F267="F",IF($N267="OW",IF($K267&gt;5,IF($K267&lt;=11,1,0),0),0),0),0)</f>
        <v>0</v>
      </c>
      <c r="BF267" s="192">
        <f>IF($HS267=1,IF(F267="F",IF($N267="Ob",IF($K267&gt;5,IF($K267&lt;=11,1,0),0),0),0),0)</f>
        <v>0</v>
      </c>
      <c r="BG267" s="192">
        <f>IF($HS267=1,IF(F267="F",IF($N267="SW",IF($K267&gt;5,IF($K267&lt;=11,1,0),0),0),0),0)</f>
        <v>0</v>
      </c>
      <c r="BH267" s="192">
        <f>IF($HS267=1,IF(F267="F",IF($N267="W",IF($K267&gt;5,IF($K267&lt;=11,1,0),0),0),0),0)</f>
        <v>0</v>
      </c>
      <c r="BI267" s="192">
        <f>IF($HS267=1,IF(F267="F",IF($L267="N",IF($K267&gt;11,IF($K267&lt;=23,1,0),0),0),0),0)</f>
        <v>0</v>
      </c>
      <c r="BJ267" s="192">
        <f>IF($HS267=1,IF(F267="F",IF($L267="OW",IF($K267&gt;11,IF($K267&lt;=23,1,0),0),0),0),0)</f>
        <v>0</v>
      </c>
      <c r="BK267" s="192">
        <f>IF($HS267=1,IF(F267="F",IF($L267="SUW",IF($K267&gt;11,IF($K267&lt;=23,1,0),0),0),0),0)</f>
        <v>0</v>
      </c>
      <c r="BL267" s="192">
        <f>IF($HS267=1,IF(F267="F",IF($L267="UW",IF($K267&gt;11,IF($K267&lt;=23,1,0),0),0),0),0)</f>
        <v>0</v>
      </c>
      <c r="BM267" s="192">
        <f>IF($HS267=1,IF(F267="F",IF($M267="N",IF($K267&gt;11,IF($K267&lt;=23,1,0),0),0),0),0)</f>
        <v>0</v>
      </c>
      <c r="BN267" s="192">
        <f>IF($HS267=1,IF(F267="F",IF($M267="SSt",IF($K267&gt;11,IF($K267&lt;=23,1,0),0),0),0),0)</f>
        <v>0</v>
      </c>
      <c r="BO267" s="192">
        <f>IF($HS267=1,IF(F267="F",IF($M267="St",IF($K267&gt;11,IF($K267&lt;=23,1,0),0),0),0),0)</f>
        <v>0</v>
      </c>
      <c r="BP267" s="192">
        <f>IF($HS267=1,IF(F267="F",IF($M267="T",IF($K267&gt;11,IF($K267&lt;=23,1,0),0),0),0),0)</f>
        <v>0</v>
      </c>
      <c r="BQ267" s="192">
        <f>IF($HS267=1,IF(F267="F",IF($N267="N",IF($K267&gt;11,IF($K267&lt;=23,1,0),0),0),0),0)</f>
        <v>0</v>
      </c>
      <c r="BR267" s="192">
        <f>IF($HS267=1,IF(F267="F",IF($N267="OW",IF($K267&gt;11,IF($K267&lt;=23,1,0),0),0),0),0)</f>
        <v>0</v>
      </c>
      <c r="BS267" s="192">
        <f>IF($HS267=1,IF(F267="F",IF($N267="Ob",IF($K267&gt;11,IF($K267&lt;=23,1,0),0),0),0),0)</f>
        <v>0</v>
      </c>
      <c r="BT267" s="192">
        <f>IF($HS267=1,IF(F267="F",IF($N267="SW",IF($K267&gt;11,IF($K267&lt;=23,1,0),0),0),0),0)</f>
        <v>0</v>
      </c>
      <c r="BU267" s="192">
        <f>IF($HS267=1,IF(F267="F",IF($N267="W",IF($K267&gt;11,IF($K267&lt;=23,1,0),0),0),0),0)</f>
        <v>0</v>
      </c>
      <c r="BV267" s="192">
        <f>IF($HS267=1,IF(F267="F",IF($L267="N",IF($K267&gt;=24,IF($K267&lt;=35,1,0),0),0),0),0)</f>
        <v>0</v>
      </c>
      <c r="BW267" s="192">
        <f>IF($HS267=1,IF(F267="F",IF($L267="OW",IF($K267&gt;=24,IF($K267&lt;=35,1,0),0),0),0),0)</f>
        <v>0</v>
      </c>
      <c r="BX267" s="192">
        <f>IF($HS267=1,IF(F267="F",IF($L267="SUW",IF($K267&gt;=24,IF($K267&lt;=35,1,0),0),0),0),0)</f>
        <v>0</v>
      </c>
      <c r="BY267" s="192">
        <f>IF($HS267=1,IF(F267="F",IF($L267="UW",IF($K267&gt;=24,IF($K267&lt;=35,1,0),0),0),0),0)</f>
        <v>0</v>
      </c>
      <c r="BZ267" s="192">
        <f>IF($HS267=1,IF(F267="F",IF($M267="N",IF($K267&gt;=24,IF($K267&lt;=35,1,0),0),0),0),0)</f>
        <v>0</v>
      </c>
      <c r="CA267" s="192">
        <f>IF($HS267=1,IF(F267="F",IF($M267="SSt",IF($K267&gt;=24,IF($K267&lt;=35,1,0),0),0),0),0)</f>
        <v>0</v>
      </c>
      <c r="CB267" s="192">
        <f>IF($HS267=1,IF(F267="F",IF($M267="St",IF($K267&gt;=24,IF($K267&lt;=35,1,0),0),0),0),0)</f>
        <v>0</v>
      </c>
      <c r="CC267" s="192">
        <f>IF($HS267=1,IF(F267="F",IF($M267="T",IF($K267&gt;=24,IF($K267&lt;=35,1,0),0),0),0),0)</f>
        <v>0</v>
      </c>
      <c r="CD267" s="192">
        <f>IF($HS267=1,IF(F267="F",IF($N267="N",IF($K267&gt;=24,IF($K267&lt;=35,1,0),0),0),0),0)</f>
        <v>0</v>
      </c>
      <c r="CE267" s="192">
        <f>IF($HS267=1,IF(F267="F",IF($N267="OW",IF($K267&gt;=24,IF($K267&lt;=35,1,0),0),0),0),0)</f>
        <v>0</v>
      </c>
      <c r="CF267" s="192">
        <f>IF($HS267=1,IF(F267="F",IF($N267="Ob",IF($K267&gt;=24,IF($K267&lt;=35,1,0),0),0),0),0)</f>
        <v>0</v>
      </c>
      <c r="CG267" s="192">
        <f>IF($HS267=1,IF(F267="F",IF($N267="SW",IF($K267&gt;=24,IF($K267&lt;=35,1,0),0),0),0),0)</f>
        <v>0</v>
      </c>
      <c r="CH267" s="192">
        <f>IF($HS267=1,IF(F267="F",IF($N267="W",IF($K267&gt;=24,IF($K267&lt;=35,1,0),0),0),0),0)</f>
        <v>0</v>
      </c>
      <c r="CI267" s="192">
        <f>IF($HS267=1,IF(F267="F",IF($L267="N",IF($K267&gt;=36,IF($K267&lt;=47,1,0),0),0),0),0)</f>
        <v>0</v>
      </c>
      <c r="CJ267" s="192">
        <f>IF($HS267=1,IF(F267="F",IF($L267="OW",IF($K267&gt;=36,IF($K267&lt;=47,1,0),0),0),0),0)</f>
        <v>0</v>
      </c>
      <c r="CK267" s="192">
        <f>IF($HS267=1,IF(F267="F",IF($L267="SUW",IF($K267&gt;=36,IF($K267&lt;=47,1,0),0),0),0),0)</f>
        <v>0</v>
      </c>
      <c r="CL267" s="192">
        <f>IF($HS267=1,IF(F267="F",IF($L267="UW",IF($K267&gt;=36,IF($K267&lt;=47,1,0),0),0),0),0)</f>
        <v>0</v>
      </c>
      <c r="CM267" s="192">
        <f>IF($HS267=1,IF(F267="F",IF($M267="N",IF($K267&gt;=36,IF($K267&lt;=47,1,0),0),0),0),0)</f>
        <v>0</v>
      </c>
      <c r="CN267" s="192">
        <f>IF($HS267=1,IF(F267="F",IF($M267="SSt",IF($K267&gt;=36,IF($K267&lt;=47,1,0),0),0),0),0)</f>
        <v>0</v>
      </c>
      <c r="CO267" s="192">
        <f>IF($HS267=1,IF(F267="F",IF($M267="St",IF($K267&gt;=36,IF($K267&lt;=47,1,0),0),0),0),0)</f>
        <v>0</v>
      </c>
      <c r="CP267" s="192">
        <f>IF($HS267=1,IF(F267="F",IF($M267="T",IF($K267&gt;=36,IF($K267&lt;=47,1,0),0),0),0),0)</f>
        <v>0</v>
      </c>
      <c r="CQ267" s="192">
        <f>IF($HS267=1,IF(F267="F",IF($N267="N",IF($K267&gt;=36,IF($K267&lt;=47,1,0),0),0),0),0)</f>
        <v>0</v>
      </c>
      <c r="CR267" s="192">
        <f>IF($HS267=1,IF(F267="F",IF($N267="OW",IF($K267&gt;=36,IF($K267&lt;=47,1,0),0),0),0),0)</f>
        <v>0</v>
      </c>
      <c r="CS267" s="192">
        <f>IF($HS267=1,IF(F267="F",IF($N267="Ob",IF($K267&gt;=36,IF($K267&lt;=47,1,0),0),0),0),0)</f>
        <v>0</v>
      </c>
      <c r="CT267" s="192">
        <f>IF($HS267=1,IF(F267="F",IF($N267="SW",IF($K267&gt;=36,IF($K267&lt;=47,1,0),0),0),0),0)</f>
        <v>0</v>
      </c>
      <c r="CU267" s="192">
        <f>IF($HS267=1,IF(F267="F",IF($N267="W",IF($K267&gt;=36,IF($K267&lt;=47,1,0),0),0),0),0)</f>
        <v>0</v>
      </c>
      <c r="CV267" s="192">
        <f>IF($HS267=1,IF(F267="F",IF($L267="N",IF($K267&gt;=48,IF($K267&lt;=59,1,0),0),0),0),0)</f>
        <v>0</v>
      </c>
      <c r="CW267" s="192">
        <f>IF($HS267=1,IF(F267="F",IF($L267="OW",IF($K267&gt;=48,IF($K267&lt;=59,1,0),0),0),0),0)</f>
        <v>0</v>
      </c>
      <c r="CX267" s="192">
        <f>IF($HS267=1,IF(F267="F",IF($L267="SUW",IF($K267&gt;=48,IF($K267&lt;=59,1,0),0),0),0),0)</f>
        <v>0</v>
      </c>
      <c r="CY267" s="192">
        <f>IF($HS267=1,IF(F267="F",IF($L267="UW",IF($K267&gt;=48,IF($K267&lt;=59,1,0),0),0),0),0)</f>
        <v>0</v>
      </c>
      <c r="CZ267" s="192">
        <f>IF($HS267=1,IF(F267="F",IF($M267="N",IF($K267&gt;=48,IF($K267&lt;=59,1,0),0),0),0),0)</f>
        <v>0</v>
      </c>
      <c r="DA267" s="192">
        <f>IF($HS267=1,IF(F267="F",IF($M267="SSt",IF($K267&gt;=48,IF($K267&lt;=59,1,0),0),0),0),0)</f>
        <v>0</v>
      </c>
      <c r="DB267" s="192">
        <f>IF($HS267=1,IF(F267="F",IF($M267="St",IF($K267&gt;=48,IF($K267&lt;=59,1,0),0),0),0),0)</f>
        <v>0</v>
      </c>
      <c r="DC267" s="192">
        <f>IF($HS267=1,IF(F267="F",IF($M267="T",IF($K267&gt;=48,IF($K267&lt;=59,1,0),0),0),0),0)</f>
        <v>0</v>
      </c>
      <c r="DD267" s="192">
        <f>IF($HS267=1,IF(F267="F",IF($N267="N",IF($K267&gt;=48,IF($K267&lt;=59,1,0),0),0),0),0)</f>
        <v>0</v>
      </c>
      <c r="DE267" s="192">
        <f>IF($HS267=1,IF(F267="F",IF($N267="OW",IF($K267&gt;=48,IF($K267&lt;=59,1,0),0),0),0),0)</f>
        <v>0</v>
      </c>
      <c r="DF267" s="192">
        <f>IF($HS267=1,IF(F267="F",IF($N267="Ob",IF($K267&gt;=48,IF($K267&lt;=59,1,0),0),0),0),0)</f>
        <v>0</v>
      </c>
      <c r="DG267" s="192">
        <f>IF($HS267=1,IF(F267="F",IF($N267="SW",IF($K267&gt;=48,IF($K267&lt;=59,1,0),0),0),0),0)</f>
        <v>0</v>
      </c>
      <c r="DH267" s="192">
        <f>IF($HS267=1,IF(F267="F",IF($N267="W",IF($K267&gt;=48,IF($K267&lt;=59,1,0),0),0),0),0)</f>
        <v>0</v>
      </c>
      <c r="DI267" s="192">
        <f>IF($HS267=1,IF(F267="F",IF($L267="N",IF($K267&gt;=60,IF($K267&lt;=71,1,0),0),0),0),0)</f>
        <v>0</v>
      </c>
      <c r="DJ267" s="192">
        <f>IF($HS267=1,IF(F267="F",IF($L267="OW",IF($K267&gt;=60,IF($K267&lt;=71,1,0),0),0),0),0)</f>
        <v>0</v>
      </c>
      <c r="DK267" s="192">
        <f>IF($HS267=1,IF(F267="F",IF($L267="SUW",IF($K267&gt;=60,IF($K267&lt;=71,1,0),0),0),0),0)</f>
        <v>0</v>
      </c>
      <c r="DL267" s="192">
        <f>IF($HS267=1,IF(F267="F",IF($L267="UW",IF($K267&gt;=60,IF($K267&lt;=71,1,0),0),0),0),0)</f>
        <v>0</v>
      </c>
      <c r="DM267" s="192">
        <f>IF($HS267=1,IF(F267="F",IF($M267="N",IF($K267&gt;=60,IF($K267&lt;=71,1,0),0),0),0),0)</f>
        <v>0</v>
      </c>
      <c r="DN267" s="192">
        <f>IF($HS267=1,IF(F267="F",IF($M267="SSt",IF($K267&gt;=60,IF($K267&lt;=71,1,0),0),0),0),0)</f>
        <v>0</v>
      </c>
      <c r="DO267" s="192">
        <f>IF($HS267=1,IF(F267="F",IF($M267="St",IF($K267&gt;=60,IF($K267&lt;=71,1,0),0),0),0),0)</f>
        <v>0</v>
      </c>
      <c r="DP267" s="192">
        <f>IF($HS267=1,IF(F267="F",IF($M267="T",IF($K267&gt;=60,IF($K267&lt;=71,1,0),0),0),0),0)</f>
        <v>0</v>
      </c>
      <c r="DQ267" s="192">
        <f>IF($HS267=1,IF(F267="F",IF($N267="N",IF($K267&gt;=60,IF($K267&lt;=71,1,0),0),0),0),0)</f>
        <v>0</v>
      </c>
      <c r="DR267" s="192">
        <f>IF($HS267=1,IF(F267="F",IF($N267="OW",IF($K267&gt;=60,IF($K267&lt;=71,1,0),0),0),0),0)</f>
        <v>0</v>
      </c>
      <c r="DS267" s="192">
        <f>IF($HS267=1,IF(F267="F",IF($N267="Ob",IF($K267&gt;=60,IF($K267&lt;=71,1,0),0),0),0),0)</f>
        <v>0</v>
      </c>
      <c r="DT267" s="192">
        <f>IF($HS267=1,IF(F267="F",IF($N267="SW",IF($K267&gt;=60,IF($K267&lt;=71,1,0),0),0),0),0)</f>
        <v>0</v>
      </c>
      <c r="DU267" s="192">
        <f>IF($HS267=1,IF(F267="F",IF($N267="W",IF($K267&gt;=60,IF($K267&lt;=71,1,0),0),0),0),0)</f>
        <v>0</v>
      </c>
      <c r="DV267" s="193">
        <f>IF($HS267=1,IF(F267="F",IF($N267="N",IF($K267=60,1,0),0),0),0)</f>
        <v>0</v>
      </c>
      <c r="DW267" s="193">
        <f>IF($HS267=1,IF(F267="F",IF($N267="OW",IF($K267=60,1,0),0),0),0)</f>
        <v>0</v>
      </c>
      <c r="DX267" s="193">
        <f>IF($HS267=1,IF(F267="F",IF($N267="Ob",IF($K267=60,1,0),0),0),0)</f>
        <v>0</v>
      </c>
      <c r="DY267" s="193">
        <f>IF($HS267=1,IF(F267="F",IF($N267="W",IF($K267=60,1,0),0),0),0)</f>
        <v>0</v>
      </c>
      <c r="DZ267" s="193">
        <f>IF($HS267=1,IF(F267="F",IF($N267="SW",IF($K267=60,1,0),0),0),0)</f>
        <v>0</v>
      </c>
      <c r="EA267" s="192">
        <f>IF($HS267=1,IF(F267="M",IF($L267="N",IF($K267&lt;=5,1,0),0),0),0)</f>
        <v>0</v>
      </c>
      <c r="EB267" s="192">
        <f>IF($HS267=1,IF(F267="M",IF($L267="OW",IF($K267&lt;=5,1,0),0),0),0)</f>
        <v>0</v>
      </c>
      <c r="EC267" s="192">
        <f>IF($HS267=1,IF(F267="M",IF($L267="SUW",IF($K267&lt;=5,1,0),0),0),0)</f>
        <v>0</v>
      </c>
      <c r="ED267" s="192">
        <f>IF($HS267=1,IF(F267="M",IF($L267="UW",IF($K267&lt;=5,1,0),0),0),0)</f>
        <v>0</v>
      </c>
      <c r="EE267" s="192">
        <f>IF($HS267=1,IF(F267="M",IF($M267="N",IF($K267&lt;=5,1,0),0),0),0)</f>
        <v>0</v>
      </c>
      <c r="EF267" s="192">
        <f>IF($HS267=1,IF(F267="M",IF($M267="SSt",IF($K267&lt;=5,1,0),0),0),0)</f>
        <v>0</v>
      </c>
      <c r="EG267" s="192">
        <f>IF($HS267=1,IF(F267="M",IF($M267="St",IF($K267&lt;=5,1,0),0),0),0)</f>
        <v>0</v>
      </c>
      <c r="EH267" s="192">
        <f>IF($HS267=1,IF(F267="M",IF($M267="T",IF($K267&lt;=5,1,0),0),0),0)</f>
        <v>0</v>
      </c>
      <c r="EI267" s="192">
        <f>IF($HS267=1,IF(F267="M",IF($N267="N",IF($K267&lt;=5,1,0),0),0),0)</f>
        <v>0</v>
      </c>
      <c r="EJ267" s="192">
        <f>IF($HS267=1,IF(F267="M",IF($N267="OW",IF($K267&lt;=5,1,0),0),0),0)</f>
        <v>0</v>
      </c>
      <c r="EK267" s="192">
        <f>IF($HS267=1,IF(F267="M",IF($N267="Ob",IF($K267&lt;=5,1,0),0),0),0)</f>
        <v>0</v>
      </c>
      <c r="EL267" s="192">
        <f>IF($HS267=1,IF(F267="M",IF($N267="SW",IF($K267&lt;=5,1,0),0),0),0)</f>
        <v>0</v>
      </c>
      <c r="EM267" s="192">
        <f>IF($HS267=1,IF(F267="M",IF($N267="W",IF($K267&lt;=5,1,0),0),0),0)</f>
        <v>0</v>
      </c>
      <c r="EN267" s="192">
        <f>IF($HS267=1,IF(F267="M",IF($L267="N",IF($K267&gt;5,IF($K267&lt;=11,1,0),0),0),0),0)</f>
        <v>0</v>
      </c>
      <c r="EO267" s="192">
        <f>IF($HS267=1,IF(F267="M",IF($L267="OW",IF($K267&gt;5,IF($K267&lt;=11,1,0),0),0),0),0)</f>
        <v>0</v>
      </c>
      <c r="EP267" s="192">
        <f>IF($HS267=1,IF(F267="M",IF($L267="SUW",IF($K267&gt;5,IF($K267&lt;=11,1,0),0),0),0),0)</f>
        <v>0</v>
      </c>
      <c r="EQ267" s="192">
        <f>IF($HS267=1,IF(F267="M",IF($L267="UW",IF($K267&gt;5,IF($K267&lt;=11,1,0),0),0),0),0)</f>
        <v>0</v>
      </c>
      <c r="ER267" s="192">
        <f>IF($HS267=1,IF(F267="M",IF($M267="N",IF($K267&gt;5,IF($K267&lt;=11,1,0),0),0),0),0)</f>
        <v>0</v>
      </c>
      <c r="ES267" s="192">
        <f>IF($HS267=1,IF(F267="M",IF($M267="SSt",IF($K267&gt;5,IF($K267&lt;=11,1,0),0),0),0),0)</f>
        <v>0</v>
      </c>
      <c r="ET267" s="192">
        <f>IF($HS267=1,IF(F267="M",IF($M267="St",IF($K267&gt;5,IF($K267&lt;=11,1,0),0),0),0),0)</f>
        <v>0</v>
      </c>
      <c r="EU267" s="192">
        <f>IF($HS267=1,IF(F267="M",IF($M267="T",IF($K267&gt;5,IF($K267&lt;=11,1,0),0),0),0),0)</f>
        <v>0</v>
      </c>
      <c r="EV267" s="192">
        <f>IF($HS267=1,IF(F267="M",IF($N267="N",IF($K267&gt;5,IF($K267&lt;=11,1,0),0),0),0),0)</f>
        <v>0</v>
      </c>
      <c r="EW267" s="192">
        <f>IF($HS267=1,IF(F267="M",IF($N267="OW",IF($K267&gt;5,IF($K267&lt;=11,1,0),0),0),0),0)</f>
        <v>0</v>
      </c>
      <c r="EX267" s="192">
        <f>IF($HS267=1,IF(F267="M",IF($N267="Ob",IF($K267&gt;5,IF($K267&lt;=11,1,0),0),0),0),0)</f>
        <v>0</v>
      </c>
      <c r="EY267" s="192">
        <f>IF($HS267=1,IF(F267="M",IF($N267="SW",IF($K267&gt;5,IF($K267&lt;=11,1,0),0),0),0),0)</f>
        <v>0</v>
      </c>
      <c r="EZ267" s="192">
        <f>IF($HS267=1,IF(F267="M",IF($N267="W",IF($K267&gt;5,IF($K267&lt;=11,1,0),0),0),0),0)</f>
        <v>0</v>
      </c>
      <c r="FA267" s="192">
        <f>IF($HS267=1,IF(F267="M",IF($L267="N",IF($K267&gt;11,IF($K267&lt;=23,1,0),0),0),0),0)</f>
        <v>0</v>
      </c>
      <c r="FB267" s="192">
        <f>IF($HS267=1,IF(F267="M",IF($L267="OW",IF($K267&gt;11,IF($K267&lt;=23,1,0),0),0),0),0)</f>
        <v>0</v>
      </c>
      <c r="FC267" s="192">
        <f>IF($HS267=1,IF(F267="M",IF($L267="SUW",IF($K267&gt;11,IF($K267&lt;=23,1,0),0),0),0),0)</f>
        <v>0</v>
      </c>
      <c r="FD267" s="192">
        <f>IF($HS267=1,IF(F267="M",IF($L267="UW",IF($K267&gt;11,IF($K267&lt;=23,1,0),0),0),0),0)</f>
        <v>0</v>
      </c>
      <c r="FE267" s="192">
        <f>IF($HS267=1,IF(F267="M",IF($M267="N",IF($K267&gt;11,IF($K267&lt;=23,1,0),0),0),0),0)</f>
        <v>0</v>
      </c>
      <c r="FF267" s="192">
        <f>IF($HS267=1,IF(F267="M",IF($M267="SSt",IF($K267&gt;11,IF($K267&lt;=23,1,0),0),0),0),0)</f>
        <v>0</v>
      </c>
      <c r="FG267" s="192">
        <f>IF($HS267=1,IF(F267="M",IF($M267="St",IF($K267&gt;11,IF($K267&lt;=23,1,0),0),0),0),0)</f>
        <v>0</v>
      </c>
      <c r="FH267" s="192">
        <f>IF($HS267=1,IF(F267="M",IF($M267="T",IF($K267&gt;11,IF($K267&lt;=23,1,0),0),0),0),0)</f>
        <v>0</v>
      </c>
      <c r="FI267" s="192">
        <f>IF($HS267=1,IF(F267="M",IF($N267="N",IF($K267&gt;11,IF($K267&lt;=23,1,0),0),0),0),0)</f>
        <v>0</v>
      </c>
      <c r="FJ267" s="192">
        <f>IF($HS267=1,IF(F267="M",IF($N267="OW",IF($K267&gt;11,IF($K267&lt;=23,1,0),0),0),0),0)</f>
        <v>0</v>
      </c>
      <c r="FK267" s="192">
        <f>IF($HS267=1,IF(F267="M",IF($N267="Ob",IF($K267&gt;11,IF($K267&lt;=23,1,0),0),0),0),0)</f>
        <v>0</v>
      </c>
      <c r="FL267" s="192">
        <f>IF($HS267=1,IF(F267="M",IF($N267="SW",IF($K267&gt;11,IF($K267&lt;=23,1,0),0),0),0),0)</f>
        <v>0</v>
      </c>
      <c r="FM267" s="192">
        <f>IF($HS267=1,IF(F267="M",IF($N267="W",IF($K267&gt;11,IF($K267&lt;=23,1,0),0),0),0),0)</f>
        <v>0</v>
      </c>
      <c r="FN267" s="192">
        <f>IF($HS267=1,IF(F267="M",IF($L267="N",IF($K267&gt;=24,IF($K267&lt;=35,1,0),0),0),0),0)</f>
        <v>0</v>
      </c>
      <c r="FO267" s="192">
        <f>IF($HS267=1,IF(F267="M",IF($L267="OW",IF($K267&gt;=24,IF($K267&lt;=35,1,0),0),0),0),0)</f>
        <v>0</v>
      </c>
      <c r="FP267" s="192">
        <f>IF($HS267=1,IF(F267="M",IF($L267="SUW",IF($K267&gt;=24,IF($K267&lt;=35,1,0),0),0),0),0)</f>
        <v>0</v>
      </c>
      <c r="FQ267" s="192">
        <f>IF($HS267=1,IF(F267="M",IF($L267="UW",IF($K267&gt;=24,IF($K267&lt;=35,1,0),0),0),0),0)</f>
        <v>0</v>
      </c>
      <c r="FR267" s="192">
        <f>IF($HS267=1,IF(F267="M",IF($M267="N",IF($K267&gt;=24,IF($K267&lt;=35,1,0),0),0),0),0)</f>
        <v>0</v>
      </c>
      <c r="FS267" s="192">
        <f>IF($HS267=1,IF(F267="M",IF($M267="SSt",IF($K267&gt;=24,IF($K267&lt;=35,1,0),0),0),0),0)</f>
        <v>0</v>
      </c>
      <c r="FT267" s="192">
        <f>IF($HS267=1,IF(F267="M",IF($M267="St",IF($K267&gt;=24,IF($K267&lt;=35,1,0),0),0),0),0)</f>
        <v>0</v>
      </c>
      <c r="FU267" s="192">
        <f>IF($HS267=1,IF(F267="M",IF($M267="T",IF($K267&gt;=24,IF($K267&lt;=35,1,0),0),0),0),0)</f>
        <v>0</v>
      </c>
      <c r="FV267" s="192">
        <f>IF($HS267=1,IF(F267="M",IF($N267="N",IF($K267&gt;=24,IF($K267&lt;=35,1,0),0),0),0),0)</f>
        <v>0</v>
      </c>
      <c r="FW267" s="192">
        <f>IF($HS267=1,IF(F267="M",IF($N267="OW",IF($K267&gt;=24,IF($K267&lt;=35,1,0),0),0),0),0)</f>
        <v>0</v>
      </c>
      <c r="FX267" s="192">
        <f>IF($HS267=1,IF(F267="M",IF($N267="Ob",IF($K267&gt;=24,IF($K267&lt;=35,1,0),0),0),0),0)</f>
        <v>0</v>
      </c>
      <c r="FY267" s="192">
        <f>IF($HS267=1,IF(F267="M",IF($N267="SW",IF($K267&gt;=24,IF($K267&lt;=35,1,0),0),0),0),0)</f>
        <v>0</v>
      </c>
      <c r="FZ267" s="192">
        <f>IF($HS267=1,IF(F267="M",IF($N267="W",IF($K267&gt;=24,IF($K267&lt;=35,1,0),0),0),0),0)</f>
        <v>0</v>
      </c>
      <c r="GA267" s="192">
        <f>IF($HS267=1,IF(F267="M",IF($L267="N",IF($K267&gt;=36,IF($K267&lt;=47,1,0),0),0),0),0)</f>
        <v>0</v>
      </c>
      <c r="GB267" s="192">
        <f>IF($HS267=1,IF(F267="M",IF($L267="OW",IF($K267&gt;=36,IF($K267&lt;=47,1,0),0),0),0),0)</f>
        <v>0</v>
      </c>
      <c r="GC267" s="192">
        <f>IF($HS267=1,IF(F267="M",IF($L267="SUW",IF($K267&gt;=36,IF($K267&lt;=47,1,0),0),0),0),0)</f>
        <v>0</v>
      </c>
      <c r="GD267" s="192">
        <f>IF($HS267=1,IF(F267="M",IF($L267="UW",IF($K267&gt;=36,IF($K267&lt;=47,1,0),0),0),0),0)</f>
        <v>0</v>
      </c>
      <c r="GE267" s="192">
        <f>IF($HS267=1,IF(F267="M",IF($M267="N",IF($K267&gt;=36,IF($K267&lt;=47,1,0),0),0),0),0)</f>
        <v>0</v>
      </c>
      <c r="GF267" s="192">
        <f>IF($HS267=1,IF(F267="M",IF($M267="SSt",IF($K267&gt;=36,IF($K267&lt;=47,1,0),0),0),0),0)</f>
        <v>0</v>
      </c>
      <c r="GG267" s="192">
        <f>IF($HS267=1,IF(F267="M",IF($M267="St",IF($K267&gt;=36,IF($K267&lt;=47,1,0),0),0),0),0)</f>
        <v>0</v>
      </c>
      <c r="GH267" s="192">
        <f>IF($HS267=1,IF(F267="M",IF($M267="T",IF($K267&gt;=36,IF($K267&lt;=47,1,0),0),0),0),0)</f>
        <v>0</v>
      </c>
      <c r="GI267" s="192">
        <f>IF($HS267=1,IF(F267="M",IF($N267="N",IF($K267&gt;=36,IF($K267&lt;=47,1,0),0),0),0),0)</f>
        <v>0</v>
      </c>
      <c r="GJ267" s="192">
        <f>IF($HS267=1,IF(F267="M",IF($N267="OW",IF($K267&gt;=36,IF($K267&lt;=47,1,0),0),0),0),0)</f>
        <v>0</v>
      </c>
      <c r="GK267" s="192">
        <f>IF($HS267=1,IF(F267="M",IF($N267="Ob",IF($K267&gt;=36,IF($K267&lt;=47,1,0),0),0),0),0)</f>
        <v>0</v>
      </c>
      <c r="GL267" s="192">
        <f>IF($HS267=1,IF(F267="M",IF($N267="SW",IF($K267&gt;=36,IF($K267&lt;=47,1,0),0),0),0),0)</f>
        <v>0</v>
      </c>
      <c r="GM267" s="192">
        <f>IF($HS267=1,IF(F267="M",IF($N267="W",IF($K267&gt;=36,IF($K267&lt;=47,1,0),0),0),0),0)</f>
        <v>0</v>
      </c>
      <c r="GN267" s="192">
        <f>IF($HS267=1,IF(F267="M",IF($L267="N",IF($K267&gt;=48,IF($K267&lt;=59,1,0),0),0),0),0)</f>
        <v>0</v>
      </c>
      <c r="GO267" s="192">
        <f>IF($HS267=1,IF(F267="M",IF($L267="OW",IF($K267&gt;=48,IF($K267&lt;=59,1,0),0),0),0),0)</f>
        <v>0</v>
      </c>
      <c r="GP267" s="192">
        <f>IF($HS267=1,IF(F267="M",IF($L267="SUW",IF($K267&gt;=48,IF($K267&lt;=59,1,0),0),0),0),0)</f>
        <v>0</v>
      </c>
      <c r="GQ267" s="192">
        <f>IF($HS267=1,IF(F267="M",IF($L267="UW",IF($K267&gt;=48,IF($K267&lt;=59,1,0),0),0),0),0)</f>
        <v>0</v>
      </c>
      <c r="GR267" s="192">
        <f>IF($HS267=1,IF(F267="M",IF($M267="N",IF($K267&gt;=48,IF($K267&lt;=59,1,0),0),0),0),0)</f>
        <v>0</v>
      </c>
      <c r="GS267" s="192">
        <f>IF($HS267=1,IF(F267="M",IF($M267="SSt",IF($K267&gt;=48,IF($K267&lt;=59,1,0),0),0),0),0)</f>
        <v>0</v>
      </c>
      <c r="GT267" s="192">
        <f>IF($HS267=1,IF(F267="M",IF($M267="St",IF($K267&gt;=48,IF($K267&lt;=59,1,0),0),0),0),0)</f>
        <v>0</v>
      </c>
      <c r="GU267" s="192">
        <f>IF($HS267=1,IF(F267="M",IF($M267="T",IF($K267&gt;=48,IF($K267&lt;=59,1,0),0),0),0),0)</f>
        <v>0</v>
      </c>
      <c r="GV267" s="192">
        <f>IF($HS267=1,IF(F267="M",IF($N267="N",IF($K267&gt;=48,IF($K267&lt;=59,1,0),0),0),0),0)</f>
        <v>0</v>
      </c>
      <c r="GW267" s="192">
        <f>IF($HS267=1,IF(F267="M",IF($N267="OW",IF($K267&gt;=48,IF($K267&lt;=59,1,0),0),0),0),0)</f>
        <v>0</v>
      </c>
      <c r="GX267" s="192">
        <f>IF($HS267=1,IF(F267="M",IF($N267="Ob",IF($K267&gt;=48,IF($K267&lt;=59,1,0),0),0),0),0)</f>
        <v>0</v>
      </c>
      <c r="GY267" s="192">
        <f>IF($HS267=1,IF(F267="M",IF($N267="SW",IF($K267&gt;=48,IF($K267&lt;=59,1,0),0),0),0),0)</f>
        <v>0</v>
      </c>
      <c r="GZ267" s="192">
        <f>IF($HS267=1,IF(F267="M",IF($N267="W",IF($K267&gt;=48,IF($K267&lt;=59,1,0),0),0),0),0)</f>
        <v>0</v>
      </c>
      <c r="HA267" s="192">
        <f>IF($HS267=1,IF(F267="M",IF($L267="N",IF($K267&gt;=60,IF($K267&lt;=71,1,0),0),0),0),0)</f>
        <v>0</v>
      </c>
      <c r="HB267" s="192">
        <f>IF($HS267=1,IF(F267="M",IF($L267="OW",IF($K267&gt;=60,IF($K267&lt;=71,1,0),0),0),0),0)</f>
        <v>0</v>
      </c>
      <c r="HC267" s="192">
        <f>IF($HS267=1,IF(F267="M",IF($L267="SUW",IF($K267&gt;=60,IF($K267&lt;=71,1,0),0),0),0),0)</f>
        <v>0</v>
      </c>
      <c r="HD267" s="192">
        <f>IF($HS267=1,IF(F267="M",IF($L267="UW",IF($K267&gt;=60,IF($K267&lt;=71,1,0),0),0),0),0)</f>
        <v>0</v>
      </c>
      <c r="HE267" s="192">
        <f>IF($HS267=1,IF(F267="M",IF($M267="N",IF($K267&gt;=60,IF($K267&lt;=71,1,0),0),0),0),0)</f>
        <v>0</v>
      </c>
      <c r="HF267" s="192">
        <f>IF($HS267=1,IF(F267="M",IF($M267="SSt",IF($K267&gt;=60,IF($K267&lt;=71,1,0),0),0),0),0)</f>
        <v>0</v>
      </c>
      <c r="HG267" s="192">
        <f>IF($HS267=1,IF(F267="M",IF($M267="St",IF($K267&gt;=60,IF($K267&lt;=71,1,0),0),0),0),0)</f>
        <v>0</v>
      </c>
      <c r="HH267" s="192">
        <f>IF($HS267=1,IF(F267="M",IF($M267="T",IF($K267&gt;=60,IF($K267&lt;=71,1,0),0),0),0),0)</f>
        <v>0</v>
      </c>
      <c r="HI267" s="192">
        <f>IF($HS267=1,IF(F267="M",IF($N267="N",IF($K267&gt;=60,IF($K267&lt;=71,1,0),0),0),0),0)</f>
        <v>0</v>
      </c>
      <c r="HJ267" s="192">
        <f>IF($HS267=1,IF(F267="M",IF($N267="OW",IF($K267&gt;=60,IF($K267&lt;=71,1,0),0),0),0),0)</f>
        <v>0</v>
      </c>
      <c r="HK267" s="192">
        <f>IF($HS267=1,IF(F267="M",IF($N267="Ob",IF($K267&gt;=60,IF($K267&lt;=71,1,0),0),0),0),0)</f>
        <v>0</v>
      </c>
      <c r="HL267" s="192">
        <f>IF($HS267=1,IF(F267="M",IF($N267="SW",IF($K267&gt;=60,IF($K267&lt;=71,1,0),0),0),0),0)</f>
        <v>0</v>
      </c>
      <c r="HM267" s="192">
        <f>IF($HS267=1,IF(F267="M",IF($N267="W",IF($K267&gt;=60,IF($K267&lt;=71,1,0),0),0),0),0)</f>
        <v>0</v>
      </c>
      <c r="HN267" s="194">
        <f>IF($HS267=1,IF(F267="M",IF($N267="N",IF($K267=60,1,0),0),0),0)</f>
        <v>0</v>
      </c>
      <c r="HO267" s="194">
        <f>IF($HS267=1,IF(F267="M",IF($N267="OW",IF($K267=60,1,0),0),0),0)</f>
        <v>0</v>
      </c>
      <c r="HP267" s="194">
        <f>IF($HS267=1,IF(F267="M",IF($N267="Ob",IF($K267=60,1,0),0),0),0)</f>
        <v>0</v>
      </c>
      <c r="HQ267" s="194">
        <f>IF($HS267=1,IF(F267="M",IF($N267="W",IF($K267=60,1,0),0),0),0)</f>
        <v>0</v>
      </c>
      <c r="HR267" s="194">
        <f>IF($HS267=1,IF(F267="M",IF($N267="SW",IF($K267=60,1,0),0),0),0)</f>
        <v>0</v>
      </c>
      <c r="HS267" s="195" t="str">
        <f t="shared" si="945"/>
        <v/>
      </c>
      <c r="HT267" s="196">
        <f>IF(H267="",$HS$4,H267)</f>
        <v>0</v>
      </c>
      <c r="HU267" s="196">
        <f>IF(G267="",$HT$4,G267)</f>
        <v>0</v>
      </c>
      <c r="HV267" s="197" t="str">
        <f>IF(K267&lt;=59,COUNTIF(E267,"YES"),"")</f>
        <v/>
      </c>
      <c r="HW267" s="197" t="str">
        <f>IF(K267&lt;=60,COUNTIF(E267,"YES"),"")</f>
        <v/>
      </c>
      <c r="HX267" s="197" t="str">
        <f>IF(K267&lt;=71,COUNTIF(E267,"YES"),"")</f>
        <v/>
      </c>
      <c r="HY267" s="195" t="str">
        <f>IF(D267="","",IF(E267="","",IF(F267="","",IF(G267="","",IF(H267="","",IF(J267="","",IF(K267="","",1)))))))</f>
        <v/>
      </c>
      <c r="HZ267" s="30">
        <f>IFERROR(IF(OR(IA267&lt;=2,IA267&lt;2.01),INT(J267),IF(OR(IA267&lt;=7,IA267&lt;7.01),INT(J267)+0.5,INT(J267)+1)),0)</f>
        <v>0</v>
      </c>
      <c r="IA267" s="198">
        <f>((J267-INT(J267))*10)</f>
        <v>0</v>
      </c>
      <c r="IB267" s="195"/>
      <c r="IC267" s="195">
        <f t="shared" si="1151"/>
        <v>0</v>
      </c>
      <c r="ID267" s="195">
        <f>IF(AND(D267&lt;&gt;"",N267="SW"),1,0)</f>
        <v>0</v>
      </c>
      <c r="IE267" s="195">
        <f>IF(AND(D267&lt;&gt;"",M267="SSt"),1,0)</f>
        <v>0</v>
      </c>
      <c r="IF267" s="195">
        <f>IF(AND(D267&lt;&gt;"",L267="SUW"),1,0)</f>
        <v>0</v>
      </c>
      <c r="IG267" s="307">
        <f>(J267/100)*(J267/100)</f>
        <v>0</v>
      </c>
      <c r="IH267" s="307">
        <f>IFERROR(IF(K267&gt;60,I267/IG267,0),0)</f>
        <v>0</v>
      </c>
      <c r="II267" s="44">
        <f t="shared" si="953"/>
        <v>0</v>
      </c>
      <c r="IJ267" s="44">
        <f t="shared" si="1153"/>
        <v>0</v>
      </c>
      <c r="IK267" s="44">
        <f t="shared" si="1154"/>
        <v>0</v>
      </c>
      <c r="IL267" s="44">
        <f t="shared" si="1155"/>
        <v>0</v>
      </c>
      <c r="IM267" s="44">
        <f t="shared" si="1156"/>
        <v>0</v>
      </c>
      <c r="IN267" s="44">
        <f t="shared" si="1157"/>
        <v>0</v>
      </c>
      <c r="IO267" s="44">
        <f t="shared" si="1158"/>
        <v>0</v>
      </c>
    </row>
    <row r="268" spans="1:249" ht="18" customHeight="1">
      <c r="A268" s="188">
        <v>262</v>
      </c>
      <c r="B268" s="326"/>
      <c r="C268" s="289"/>
      <c r="D268" s="199"/>
      <c r="E268" s="189"/>
      <c r="F268" s="189"/>
      <c r="G268" s="190"/>
      <c r="H268" s="190"/>
      <c r="I268" s="272"/>
      <c r="J268" s="207"/>
      <c r="K268" s="214" t="str">
        <f t="shared" si="954"/>
        <v/>
      </c>
      <c r="L268" s="200" t="str">
        <f t="shared" si="955"/>
        <v/>
      </c>
      <c r="M268" s="200" t="str">
        <f t="shared" si="956"/>
        <v/>
      </c>
      <c r="N268" s="209" t="str">
        <f t="shared" si="944"/>
        <v/>
      </c>
      <c r="O268" s="208" t="str">
        <f>IFERROR(IF(D268="","",IF(K268="","",IF(I268="","",IF(F268="F",VLOOKUP(K268,F!A:G,2,0),IF(F268="M",VLOOKUP(K268,M!A:G,2,0),""))))),0)</f>
        <v/>
      </c>
      <c r="P268" s="191" t="str">
        <f>IFERROR(IF(D268="","",IF(K268="","",IF(I268="","",IF(F268="F",VLOOKUP(K268,F!A:G,3,0),IF(F268="M",VLOOKUP(K268,M!A:G,3,0),""))))),0)</f>
        <v/>
      </c>
      <c r="Q268" s="191" t="str">
        <f>IFERROR(IF(D268="","",IF(K268="","",IF(I268="","",IF(F268="F",VLOOKUP(K268,F!A:G,4,0),IF(F268="M",VLOOKUP(K268,M!A:G,4,0),""))))),0)</f>
        <v/>
      </c>
      <c r="R268" s="191" t="str">
        <f>IFERROR(IF(D268="","",IF(K268="","",IF(I268="","",IF(F268="F",VLOOKUP(K268,F!A:G,5,0),IF(F268="M",VLOOKUP(K268,M!A:G,5,0),""))))),0)</f>
        <v/>
      </c>
      <c r="S268" s="191" t="str">
        <f>IFERROR(IF(D268="","",IF(K268="","",IF(I268="","",IF(F268="F",VLOOKUP(K268,F!A:G,6,0),IF(F268="M",VLOOKUP(K268,M!A:G,6,0),""))))),0)</f>
        <v/>
      </c>
      <c r="T268" s="191" t="str">
        <f>IFERROR(IF(D268="","",IF(K268="","",IF(I268="","",IF(F268="F",VLOOKUP(K268,F!A:G,7,0),IF(F268="M",VLOOKUP(K268,M!A:G,7,0),""))))),0)</f>
        <v/>
      </c>
      <c r="U268" s="191" t="str">
        <f>IFERROR(IF(D268="","",IF(K268="","",IF(J268="","",IF(F268="F",VLOOKUP(K268,F!A:M,8,0),IF(F268="M",VLOOKUP(K268,M!A:M,8,0),""))))),0)</f>
        <v/>
      </c>
      <c r="V268" s="191" t="str">
        <f>IFERROR(IF(D268="","",IF(K268="","",IF(J268="","",IF(F268="F",VLOOKUP(K268,F!A:M,9,0),IF(F268="M",VLOOKUP(K268,M!A:M,9,0),""))))),0)</f>
        <v/>
      </c>
      <c r="W268" s="191" t="str">
        <f>IFERROR(IF(D268="","",IF(K268="","",IF(J268="","",IF(F268="F",VLOOKUP(K268,F!A:M,10,0),IF(F268="M",VLOOKUP(K268,M!A:M,10,0),""))))),0)</f>
        <v/>
      </c>
      <c r="X268" s="191" t="str">
        <f>IFERROR(IF(D268="","",IF(K268="","",IF(J268="","",IF(F268="F",VLOOKUP(K268,F!A:M,11,0),IF(F268="M",VLOOKUP(K268,M!A:M,11,0),""))))),0)</f>
        <v/>
      </c>
      <c r="Y268" s="191" t="str">
        <f>IFERROR(IF(D268="","",IF(K268="","",IF(J268="","",IF(F268="F",VLOOKUP(K268,F!A:M,12,0),IF(F268="M",VLOOKUP(K268,M!A:M,12,0),""))))),0)</f>
        <v/>
      </c>
      <c r="Z268" s="191" t="str">
        <f>IFERROR(IF(D268="","",IF(K268="","",IF(J268="","",IF(F268="F",VLOOKUP(K268,F!A:M,13,0),IF(F268="M",VLOOKUP(K268,M!A:M,13,0),""))))),0)</f>
        <v/>
      </c>
      <c r="AA268" s="191" t="str">
        <f>IFERROR(IF(D268="","",IF(F268="","",IF(J268="","",IF(K268="","",IF(AND(K268&gt;23,K268&lt;=60),IF(F268="F",VLOOKUP(MROUND(HZ268,0.5),'F-Weight for Length'!K:S,2,0),VLOOKUP(MROUND(HZ268,0.5),'M-Weight for Length'!K:S,2,0)),IF(K268&gt;60,IF(F268="F",VLOOKUP(K268,'F-Weight for Length'!U:AC,2,0),VLOOKUP(K268,'M-Weight for Length'!U:AC,2,0)),IF(F268="F",VLOOKUP(MROUND(HZ268,0.5),'F-Weight for Length'!A:I,2,0),VLOOKUP(MROUND(HZ268,0.5),'M-Weight for Length'!A:I,2,0)))))))),0)</f>
        <v/>
      </c>
      <c r="AB268" s="191" t="str">
        <f>IFERROR(IF(D268="","",IF(F268="","",IF(J268="","",IF(K268="","",IF(AND(K268&gt;23,K268&lt;=60),IF(F268="F",VLOOKUP(MROUND(HZ268,0.5),'F-Weight for Length'!K:S,3,0),VLOOKUP(MROUND(HZ268,0.5),'M-Weight for Length'!K:S,3,0)),IF(K268&gt;60,IF(F268="F",VLOOKUP(K268,'F-Weight for Length'!U:AC,3,0),VLOOKUP(K268,'M-Weight for Length'!U:AC,3,0)),IF(F268="F",VLOOKUP(MROUND(HZ268,0.5),'F-Weight for Length'!A:I,3,0),VLOOKUP(MROUND(HZ268,0.5),'M-Weight for Length'!A:I,3,0)))))))),0)</f>
        <v/>
      </c>
      <c r="AC268" s="191" t="str">
        <f>IFERROR(IF(D268="","",IF(F268="","",IF(J268="","",IF(K268="","",IF(AND(K268&gt;23,K268&lt;=60),IF(F268="F",VLOOKUP(MROUND(HZ268,0.5),'F-Weight for Length'!K:S,4,0),VLOOKUP(MROUND(HZ268,0.5),'M-Weight for Length'!K:S,4,0)),IF(K268&gt;60,IF(F268="F",VLOOKUP(K268,'F-Weight for Length'!U:AC,4,0),VLOOKUP(K268,'M-Weight for Length'!U:AC,4,0)),IF(F268="F",VLOOKUP(MROUND(HZ268,0.5),'F-Weight for Length'!A:I,4,0),VLOOKUP(MROUND(HZ268,0.5),'M-Weight for Length'!A:I,4,0)))))))),0)</f>
        <v/>
      </c>
      <c r="AD268" s="191" t="str">
        <f>IFERROR(IF(D268="","",IF(F268="","",IF(J268="","",IF(K268="","",IF(AND(K268&gt;23,K268&lt;=60),IF(F268="F",VLOOKUP(MROUND(HZ268,0.5),'F-Weight for Length'!K:S,5,0),VLOOKUP(MROUND(HZ268,0.5),'M-Weight for Length'!K:S,5,0)),IF(K268&gt;60,IF(F268="F",VLOOKUP(K268,'F-Weight for Length'!U:AC,5,0),VLOOKUP(K268,'M-Weight for Length'!U:AC,5,0)),IF(F268="F",VLOOKUP(MROUND(HZ268,0.5),'F-Weight for Length'!A:I,5,0),VLOOKUP(MROUND(HZ268,0.5),'M-Weight for Length'!A:I,5,0)))))))),0)</f>
        <v/>
      </c>
      <c r="AE268" s="191" t="str">
        <f>IFERROR(IF(D268="","",IF(F268="","",IF(J268="","",IF(K268="","",IF(AND(K268&gt;23,K268&lt;=60),IF(F268="F",VLOOKUP(MROUND(HZ268,0.5),'F-Weight for Length'!K:S,6,0),VLOOKUP(MROUND(HZ268,0.5),'M-Weight for Length'!K:S,6,0)),IF(K268&gt;60,IF(F268="F",VLOOKUP(K268,'F-Weight for Length'!U:AC,6,0),VLOOKUP(K268,'M-Weight for Length'!U:AC,6,0)),IF(F268="F",VLOOKUP(MROUND(HZ268,0.5),'F-Weight for Length'!A:I,6,0),VLOOKUP(MROUND(HZ268,0.5),'M-Weight for Length'!A:I,6,0)))))))),0)</f>
        <v/>
      </c>
      <c r="AF268" s="191" t="str">
        <f>IFERROR(IF(D268="","",IF(F268="","",IF(J268="","",IF(K268="","",IF(AND(K268&gt;23,K268&lt;=60),IF(F268="F",VLOOKUP(MROUND(HZ268,0.5),'F-Weight for Length'!K:S,7,0),VLOOKUP(MROUND(HZ268,0.5),'M-Weight for Length'!K:S,7,0)),IF(K268&gt;60,IF(F268="F",VLOOKUP(K268,'F-Weight for Length'!U:AC,7,0),VLOOKUP(K268,'M-Weight for Length'!U:AC,7,0)),IF(F268="F",VLOOKUP(MROUND(HZ268,0.5),'F-Weight for Length'!A:I,7,0),VLOOKUP(MROUND(HZ268,0.5),'M-Weight for Length'!A:I,7,0)))))))),0)</f>
        <v/>
      </c>
      <c r="AG268" s="191" t="str">
        <f>IFERROR(IF(D268="","",IF(F268="","",IF(J268="","",IF(K268="","",IF(AND(K268&gt;23,K268&lt;=60),IF(F268="F",VLOOKUP(MROUND(HZ268,0.5),'F-Weight for Length'!K:S,8,0),VLOOKUP(MROUND(HZ268,0.5),'M-Weight for Length'!K:S,8,0)),IF(K268&gt;60,IF(F268="F",VLOOKUP(K268,'F-Weight for Length'!U:AC,8,0),VLOOKUP(K268,'M-Weight for Length'!U:AC,8,0)),IF(F268="F",VLOOKUP(MROUND(HZ268,0.5),'F-Weight for Length'!A:I,8,0),VLOOKUP(MROUND(HZ268,0.5),'M-Weight for Length'!A:I,8,0)))))))),0)</f>
        <v/>
      </c>
      <c r="AH268" s="191" t="str">
        <f>IFERROR(IF(D268="","",IF(F268="","",IF(J268="","",IF(K268="","",IF(AND(K268&gt;23,K268&lt;=60),IF(F268="F",VLOOKUP(MROUND(HZ268,0.5),'F-Weight for Length'!K:S,9,0),VLOOKUP(MROUND(HZ268,0.5),'M-Weight for Length'!K:S,9,0)),IF(K268&gt;60,IF(F268="F",VLOOKUP(K268,'F-Weight for Length'!U:AC,9,0),VLOOKUP(K268,'M-Weight for Length'!U:AC,9,0)),IF(F268="F",VLOOKUP(MROUND(HZ268,0.5),'F-Weight for Length'!A:I,9,0),VLOOKUP(MROUND(HZ268,0.5),'M-Weight for Length'!A:I,9,0)))))))),0)</f>
        <v/>
      </c>
      <c r="AI268" s="192">
        <f t="shared" si="957"/>
        <v>0</v>
      </c>
      <c r="AJ268" s="192">
        <f t="shared" si="958"/>
        <v>0</v>
      </c>
      <c r="AK268" s="192">
        <f t="shared" si="959"/>
        <v>0</v>
      </c>
      <c r="AL268" s="192">
        <f t="shared" si="960"/>
        <v>0</v>
      </c>
      <c r="AM268" s="192">
        <f t="shared" si="961"/>
        <v>0</v>
      </c>
      <c r="AN268" s="192">
        <f t="shared" si="962"/>
        <v>0</v>
      </c>
      <c r="AO268" s="192">
        <f t="shared" si="963"/>
        <v>0</v>
      </c>
      <c r="AP268" s="192">
        <f t="shared" si="964"/>
        <v>0</v>
      </c>
      <c r="AQ268" s="192">
        <f t="shared" si="965"/>
        <v>0</v>
      </c>
      <c r="AR268" s="192">
        <f t="shared" si="966"/>
        <v>0</v>
      </c>
      <c r="AS268" s="192">
        <f t="shared" si="967"/>
        <v>0</v>
      </c>
      <c r="AT268" s="192">
        <f t="shared" si="968"/>
        <v>0</v>
      </c>
      <c r="AU268" s="192">
        <f t="shared" si="969"/>
        <v>0</v>
      </c>
      <c r="AV268" s="192">
        <f t="shared" si="970"/>
        <v>0</v>
      </c>
      <c r="AW268" s="192">
        <f t="shared" si="971"/>
        <v>0</v>
      </c>
      <c r="AX268" s="192">
        <f t="shared" si="972"/>
        <v>0</v>
      </c>
      <c r="AY268" s="192">
        <f t="shared" si="973"/>
        <v>0</v>
      </c>
      <c r="AZ268" s="192">
        <f t="shared" si="974"/>
        <v>0</v>
      </c>
      <c r="BA268" s="192">
        <f t="shared" si="975"/>
        <v>0</v>
      </c>
      <c r="BB268" s="192">
        <f t="shared" si="976"/>
        <v>0</v>
      </c>
      <c r="BC268" s="192">
        <f t="shared" si="977"/>
        <v>0</v>
      </c>
      <c r="BD268" s="192">
        <f t="shared" si="978"/>
        <v>0</v>
      </c>
      <c r="BE268" s="192">
        <f t="shared" si="979"/>
        <v>0</v>
      </c>
      <c r="BF268" s="192">
        <f t="shared" si="980"/>
        <v>0</v>
      </c>
      <c r="BG268" s="192">
        <f t="shared" si="981"/>
        <v>0</v>
      </c>
      <c r="BH268" s="192">
        <f t="shared" si="982"/>
        <v>0</v>
      </c>
      <c r="BI268" s="192">
        <f t="shared" si="983"/>
        <v>0</v>
      </c>
      <c r="BJ268" s="192">
        <f t="shared" si="984"/>
        <v>0</v>
      </c>
      <c r="BK268" s="192">
        <f t="shared" si="985"/>
        <v>0</v>
      </c>
      <c r="BL268" s="192">
        <f t="shared" si="986"/>
        <v>0</v>
      </c>
      <c r="BM268" s="192">
        <f t="shared" si="987"/>
        <v>0</v>
      </c>
      <c r="BN268" s="192">
        <f t="shared" si="988"/>
        <v>0</v>
      </c>
      <c r="BO268" s="192">
        <f t="shared" si="989"/>
        <v>0</v>
      </c>
      <c r="BP268" s="192">
        <f t="shared" si="990"/>
        <v>0</v>
      </c>
      <c r="BQ268" s="192">
        <f t="shared" si="991"/>
        <v>0</v>
      </c>
      <c r="BR268" s="192">
        <f t="shared" si="992"/>
        <v>0</v>
      </c>
      <c r="BS268" s="192">
        <f t="shared" si="993"/>
        <v>0</v>
      </c>
      <c r="BT268" s="192">
        <f t="shared" si="994"/>
        <v>0</v>
      </c>
      <c r="BU268" s="192">
        <f t="shared" si="995"/>
        <v>0</v>
      </c>
      <c r="BV268" s="192">
        <f t="shared" si="996"/>
        <v>0</v>
      </c>
      <c r="BW268" s="192">
        <f t="shared" si="997"/>
        <v>0</v>
      </c>
      <c r="BX268" s="192">
        <f t="shared" si="998"/>
        <v>0</v>
      </c>
      <c r="BY268" s="192">
        <f t="shared" si="999"/>
        <v>0</v>
      </c>
      <c r="BZ268" s="192">
        <f t="shared" si="1000"/>
        <v>0</v>
      </c>
      <c r="CA268" s="192">
        <f t="shared" si="1001"/>
        <v>0</v>
      </c>
      <c r="CB268" s="192">
        <f t="shared" si="1002"/>
        <v>0</v>
      </c>
      <c r="CC268" s="192">
        <f t="shared" si="1003"/>
        <v>0</v>
      </c>
      <c r="CD268" s="192">
        <f t="shared" si="1004"/>
        <v>0</v>
      </c>
      <c r="CE268" s="192">
        <f t="shared" si="1005"/>
        <v>0</v>
      </c>
      <c r="CF268" s="192">
        <f t="shared" si="1006"/>
        <v>0</v>
      </c>
      <c r="CG268" s="192">
        <f t="shared" si="1007"/>
        <v>0</v>
      </c>
      <c r="CH268" s="192">
        <f t="shared" si="1008"/>
        <v>0</v>
      </c>
      <c r="CI268" s="192">
        <f t="shared" si="1009"/>
        <v>0</v>
      </c>
      <c r="CJ268" s="192">
        <f t="shared" si="1010"/>
        <v>0</v>
      </c>
      <c r="CK268" s="192">
        <f t="shared" si="1011"/>
        <v>0</v>
      </c>
      <c r="CL268" s="192">
        <f t="shared" si="1012"/>
        <v>0</v>
      </c>
      <c r="CM268" s="192">
        <f t="shared" si="1013"/>
        <v>0</v>
      </c>
      <c r="CN268" s="192">
        <f t="shared" si="1014"/>
        <v>0</v>
      </c>
      <c r="CO268" s="192">
        <f t="shared" si="1015"/>
        <v>0</v>
      </c>
      <c r="CP268" s="192">
        <f t="shared" si="1016"/>
        <v>0</v>
      </c>
      <c r="CQ268" s="192">
        <f t="shared" si="1017"/>
        <v>0</v>
      </c>
      <c r="CR268" s="192">
        <f t="shared" si="1018"/>
        <v>0</v>
      </c>
      <c r="CS268" s="192">
        <f t="shared" si="1019"/>
        <v>0</v>
      </c>
      <c r="CT268" s="192">
        <f t="shared" si="1020"/>
        <v>0</v>
      </c>
      <c r="CU268" s="192">
        <f t="shared" si="1021"/>
        <v>0</v>
      </c>
      <c r="CV268" s="192">
        <f t="shared" si="1022"/>
        <v>0</v>
      </c>
      <c r="CW268" s="192">
        <f t="shared" si="1023"/>
        <v>0</v>
      </c>
      <c r="CX268" s="192">
        <f t="shared" si="1024"/>
        <v>0</v>
      </c>
      <c r="CY268" s="192">
        <f t="shared" si="1025"/>
        <v>0</v>
      </c>
      <c r="CZ268" s="192">
        <f t="shared" si="1026"/>
        <v>0</v>
      </c>
      <c r="DA268" s="192">
        <f t="shared" si="1027"/>
        <v>0</v>
      </c>
      <c r="DB268" s="192">
        <f t="shared" si="1028"/>
        <v>0</v>
      </c>
      <c r="DC268" s="192">
        <f t="shared" si="1029"/>
        <v>0</v>
      </c>
      <c r="DD268" s="192">
        <f t="shared" si="1030"/>
        <v>0</v>
      </c>
      <c r="DE268" s="192">
        <f t="shared" si="1031"/>
        <v>0</v>
      </c>
      <c r="DF268" s="192">
        <f t="shared" si="1032"/>
        <v>0</v>
      </c>
      <c r="DG268" s="192">
        <f t="shared" si="1033"/>
        <v>0</v>
      </c>
      <c r="DH268" s="192">
        <f t="shared" si="1034"/>
        <v>0</v>
      </c>
      <c r="DI268" s="192">
        <f t="shared" si="1035"/>
        <v>0</v>
      </c>
      <c r="DJ268" s="192">
        <f t="shared" si="1036"/>
        <v>0</v>
      </c>
      <c r="DK268" s="192">
        <f t="shared" si="1037"/>
        <v>0</v>
      </c>
      <c r="DL268" s="192">
        <f t="shared" si="1038"/>
        <v>0</v>
      </c>
      <c r="DM268" s="192">
        <f t="shared" si="1039"/>
        <v>0</v>
      </c>
      <c r="DN268" s="192">
        <f t="shared" si="1040"/>
        <v>0</v>
      </c>
      <c r="DO268" s="192">
        <f t="shared" si="1041"/>
        <v>0</v>
      </c>
      <c r="DP268" s="192">
        <f t="shared" si="1042"/>
        <v>0</v>
      </c>
      <c r="DQ268" s="192">
        <f t="shared" si="1043"/>
        <v>0</v>
      </c>
      <c r="DR268" s="192">
        <f t="shared" si="1044"/>
        <v>0</v>
      </c>
      <c r="DS268" s="192">
        <f t="shared" si="1045"/>
        <v>0</v>
      </c>
      <c r="DT268" s="192">
        <f t="shared" si="1046"/>
        <v>0</v>
      </c>
      <c r="DU268" s="192">
        <f t="shared" si="1047"/>
        <v>0</v>
      </c>
      <c r="DV268" s="193">
        <f t="shared" si="1048"/>
        <v>0</v>
      </c>
      <c r="DW268" s="193">
        <f t="shared" si="1049"/>
        <v>0</v>
      </c>
      <c r="DX268" s="193">
        <f t="shared" si="1050"/>
        <v>0</v>
      </c>
      <c r="DY268" s="193">
        <f t="shared" si="1051"/>
        <v>0</v>
      </c>
      <c r="DZ268" s="193">
        <f t="shared" si="1052"/>
        <v>0</v>
      </c>
      <c r="EA268" s="192">
        <f t="shared" si="1053"/>
        <v>0</v>
      </c>
      <c r="EB268" s="192">
        <f t="shared" si="1054"/>
        <v>0</v>
      </c>
      <c r="EC268" s="192">
        <f t="shared" si="1055"/>
        <v>0</v>
      </c>
      <c r="ED268" s="192">
        <f t="shared" si="1056"/>
        <v>0</v>
      </c>
      <c r="EE268" s="192">
        <f t="shared" si="1057"/>
        <v>0</v>
      </c>
      <c r="EF268" s="192">
        <f t="shared" si="1058"/>
        <v>0</v>
      </c>
      <c r="EG268" s="192">
        <f t="shared" si="1059"/>
        <v>0</v>
      </c>
      <c r="EH268" s="192">
        <f t="shared" si="1060"/>
        <v>0</v>
      </c>
      <c r="EI268" s="192">
        <f t="shared" si="1061"/>
        <v>0</v>
      </c>
      <c r="EJ268" s="192">
        <f t="shared" si="1062"/>
        <v>0</v>
      </c>
      <c r="EK268" s="192">
        <f t="shared" si="1063"/>
        <v>0</v>
      </c>
      <c r="EL268" s="192">
        <f t="shared" si="1064"/>
        <v>0</v>
      </c>
      <c r="EM268" s="192">
        <f t="shared" si="1065"/>
        <v>0</v>
      </c>
      <c r="EN268" s="192">
        <f t="shared" si="1066"/>
        <v>0</v>
      </c>
      <c r="EO268" s="192">
        <f t="shared" si="1067"/>
        <v>0</v>
      </c>
      <c r="EP268" s="192">
        <f t="shared" si="1068"/>
        <v>0</v>
      </c>
      <c r="EQ268" s="192">
        <f t="shared" si="1069"/>
        <v>0</v>
      </c>
      <c r="ER268" s="192">
        <f t="shared" si="1070"/>
        <v>0</v>
      </c>
      <c r="ES268" s="192">
        <f t="shared" si="1071"/>
        <v>0</v>
      </c>
      <c r="ET268" s="192">
        <f t="shared" si="1072"/>
        <v>0</v>
      </c>
      <c r="EU268" s="192">
        <f t="shared" si="1073"/>
        <v>0</v>
      </c>
      <c r="EV268" s="192">
        <f t="shared" si="1074"/>
        <v>0</v>
      </c>
      <c r="EW268" s="192">
        <f t="shared" si="1075"/>
        <v>0</v>
      </c>
      <c r="EX268" s="192">
        <f t="shared" si="1076"/>
        <v>0</v>
      </c>
      <c r="EY268" s="192">
        <f t="shared" si="1077"/>
        <v>0</v>
      </c>
      <c r="EZ268" s="192">
        <f t="shared" si="1078"/>
        <v>0</v>
      </c>
      <c r="FA268" s="192">
        <f t="shared" si="1079"/>
        <v>0</v>
      </c>
      <c r="FB268" s="192">
        <f t="shared" si="1080"/>
        <v>0</v>
      </c>
      <c r="FC268" s="192">
        <f t="shared" si="1081"/>
        <v>0</v>
      </c>
      <c r="FD268" s="192">
        <f t="shared" si="1082"/>
        <v>0</v>
      </c>
      <c r="FE268" s="192">
        <f t="shared" si="1083"/>
        <v>0</v>
      </c>
      <c r="FF268" s="192">
        <f t="shared" si="1084"/>
        <v>0</v>
      </c>
      <c r="FG268" s="192">
        <f t="shared" si="1085"/>
        <v>0</v>
      </c>
      <c r="FH268" s="192">
        <f t="shared" si="1086"/>
        <v>0</v>
      </c>
      <c r="FI268" s="192">
        <f t="shared" si="1087"/>
        <v>0</v>
      </c>
      <c r="FJ268" s="192">
        <f t="shared" si="1088"/>
        <v>0</v>
      </c>
      <c r="FK268" s="192">
        <f t="shared" si="1089"/>
        <v>0</v>
      </c>
      <c r="FL268" s="192">
        <f t="shared" si="1090"/>
        <v>0</v>
      </c>
      <c r="FM268" s="192">
        <f t="shared" si="1091"/>
        <v>0</v>
      </c>
      <c r="FN268" s="192">
        <f t="shared" si="1092"/>
        <v>0</v>
      </c>
      <c r="FO268" s="192">
        <f t="shared" si="1093"/>
        <v>0</v>
      </c>
      <c r="FP268" s="192">
        <f t="shared" si="1094"/>
        <v>0</v>
      </c>
      <c r="FQ268" s="192">
        <f t="shared" si="1095"/>
        <v>0</v>
      </c>
      <c r="FR268" s="192">
        <f t="shared" si="1096"/>
        <v>0</v>
      </c>
      <c r="FS268" s="192">
        <f t="shared" si="1097"/>
        <v>0</v>
      </c>
      <c r="FT268" s="192">
        <f t="shared" si="1098"/>
        <v>0</v>
      </c>
      <c r="FU268" s="192">
        <f t="shared" si="1099"/>
        <v>0</v>
      </c>
      <c r="FV268" s="192">
        <f t="shared" si="1100"/>
        <v>0</v>
      </c>
      <c r="FW268" s="192">
        <f t="shared" si="1101"/>
        <v>0</v>
      </c>
      <c r="FX268" s="192">
        <f t="shared" si="1102"/>
        <v>0</v>
      </c>
      <c r="FY268" s="192">
        <f t="shared" si="1103"/>
        <v>0</v>
      </c>
      <c r="FZ268" s="192">
        <f t="shared" si="1104"/>
        <v>0</v>
      </c>
      <c r="GA268" s="192">
        <f t="shared" si="1105"/>
        <v>0</v>
      </c>
      <c r="GB268" s="192">
        <f t="shared" si="1106"/>
        <v>0</v>
      </c>
      <c r="GC268" s="192">
        <f t="shared" si="1107"/>
        <v>0</v>
      </c>
      <c r="GD268" s="192">
        <f t="shared" si="1108"/>
        <v>0</v>
      </c>
      <c r="GE268" s="192">
        <f t="shared" si="1109"/>
        <v>0</v>
      </c>
      <c r="GF268" s="192">
        <f t="shared" si="1110"/>
        <v>0</v>
      </c>
      <c r="GG268" s="192">
        <f t="shared" si="1111"/>
        <v>0</v>
      </c>
      <c r="GH268" s="192">
        <f t="shared" si="1112"/>
        <v>0</v>
      </c>
      <c r="GI268" s="192">
        <f t="shared" si="1113"/>
        <v>0</v>
      </c>
      <c r="GJ268" s="192">
        <f t="shared" si="1114"/>
        <v>0</v>
      </c>
      <c r="GK268" s="192">
        <f t="shared" si="1115"/>
        <v>0</v>
      </c>
      <c r="GL268" s="192">
        <f t="shared" si="1116"/>
        <v>0</v>
      </c>
      <c r="GM268" s="192">
        <f t="shared" si="1117"/>
        <v>0</v>
      </c>
      <c r="GN268" s="192">
        <f t="shared" si="1118"/>
        <v>0</v>
      </c>
      <c r="GO268" s="192">
        <f t="shared" si="1119"/>
        <v>0</v>
      </c>
      <c r="GP268" s="192">
        <f t="shared" si="1120"/>
        <v>0</v>
      </c>
      <c r="GQ268" s="192">
        <f t="shared" si="1121"/>
        <v>0</v>
      </c>
      <c r="GR268" s="192">
        <f t="shared" si="1122"/>
        <v>0</v>
      </c>
      <c r="GS268" s="192">
        <f t="shared" si="1123"/>
        <v>0</v>
      </c>
      <c r="GT268" s="192">
        <f t="shared" si="1124"/>
        <v>0</v>
      </c>
      <c r="GU268" s="192">
        <f t="shared" si="1125"/>
        <v>0</v>
      </c>
      <c r="GV268" s="192">
        <f t="shared" si="1126"/>
        <v>0</v>
      </c>
      <c r="GW268" s="192">
        <f t="shared" si="1127"/>
        <v>0</v>
      </c>
      <c r="GX268" s="192">
        <f t="shared" si="1128"/>
        <v>0</v>
      </c>
      <c r="GY268" s="192">
        <f t="shared" si="1129"/>
        <v>0</v>
      </c>
      <c r="GZ268" s="192">
        <f t="shared" si="1130"/>
        <v>0</v>
      </c>
      <c r="HA268" s="192">
        <f t="shared" si="1131"/>
        <v>0</v>
      </c>
      <c r="HB268" s="192">
        <f t="shared" si="1132"/>
        <v>0</v>
      </c>
      <c r="HC268" s="192">
        <f t="shared" si="1133"/>
        <v>0</v>
      </c>
      <c r="HD268" s="192">
        <f t="shared" si="1134"/>
        <v>0</v>
      </c>
      <c r="HE268" s="192">
        <f t="shared" si="1135"/>
        <v>0</v>
      </c>
      <c r="HF268" s="192">
        <f t="shared" si="1136"/>
        <v>0</v>
      </c>
      <c r="HG268" s="192">
        <f t="shared" si="1137"/>
        <v>0</v>
      </c>
      <c r="HH268" s="192">
        <f t="shared" si="1138"/>
        <v>0</v>
      </c>
      <c r="HI268" s="192">
        <f t="shared" si="1139"/>
        <v>0</v>
      </c>
      <c r="HJ268" s="192">
        <f t="shared" si="1140"/>
        <v>0</v>
      </c>
      <c r="HK268" s="192">
        <f t="shared" si="1141"/>
        <v>0</v>
      </c>
      <c r="HL268" s="192">
        <f t="shared" si="1142"/>
        <v>0</v>
      </c>
      <c r="HM268" s="192">
        <f t="shared" si="1143"/>
        <v>0</v>
      </c>
      <c r="HN268" s="194">
        <f t="shared" si="1144"/>
        <v>0</v>
      </c>
      <c r="HO268" s="194">
        <f t="shared" si="1145"/>
        <v>0</v>
      </c>
      <c r="HP268" s="194">
        <f t="shared" si="1146"/>
        <v>0</v>
      </c>
      <c r="HQ268" s="194">
        <f t="shared" si="1147"/>
        <v>0</v>
      </c>
      <c r="HR268" s="194">
        <f t="shared" si="1148"/>
        <v>0</v>
      </c>
      <c r="HS268" s="195" t="str">
        <f t="shared" si="945"/>
        <v/>
      </c>
      <c r="HT268" s="196">
        <f t="shared" si="941"/>
        <v>0</v>
      </c>
      <c r="HU268" s="196">
        <f t="shared" si="942"/>
        <v>0</v>
      </c>
      <c r="HV268" s="197" t="str">
        <f t="shared" si="946"/>
        <v/>
      </c>
      <c r="HW268" s="197" t="str">
        <f t="shared" si="1149"/>
        <v/>
      </c>
      <c r="HX268" s="197" t="str">
        <f t="shared" si="1150"/>
        <v/>
      </c>
      <c r="HY268" s="195" t="str">
        <f t="shared" si="947"/>
        <v/>
      </c>
      <c r="HZ268" s="30">
        <f t="shared" si="943"/>
        <v>0</v>
      </c>
      <c r="IA268" s="198">
        <f t="shared" si="948"/>
        <v>0</v>
      </c>
      <c r="IB268" s="195"/>
      <c r="IC268" s="195">
        <f t="shared" si="1151"/>
        <v>0</v>
      </c>
      <c r="ID268" s="195">
        <f t="shared" si="949"/>
        <v>0</v>
      </c>
      <c r="IE268" s="195">
        <f t="shared" si="1152"/>
        <v>0</v>
      </c>
      <c r="IF268" s="195">
        <f t="shared" si="950"/>
        <v>0</v>
      </c>
      <c r="IG268" s="307">
        <f t="shared" si="951"/>
        <v>0</v>
      </c>
      <c r="IH268" s="307">
        <f t="shared" si="952"/>
        <v>0</v>
      </c>
      <c r="II268" s="44">
        <f t="shared" si="953"/>
        <v>0</v>
      </c>
      <c r="IJ268" s="44">
        <f t="shared" si="1153"/>
        <v>0</v>
      </c>
      <c r="IK268" s="44">
        <f t="shared" si="1154"/>
        <v>0</v>
      </c>
      <c r="IL268" s="44">
        <f t="shared" si="1155"/>
        <v>0</v>
      </c>
      <c r="IM268" s="44">
        <f t="shared" si="1156"/>
        <v>0</v>
      </c>
      <c r="IN268" s="44">
        <f t="shared" si="1157"/>
        <v>0</v>
      </c>
      <c r="IO268" s="44">
        <f t="shared" si="1158"/>
        <v>0</v>
      </c>
    </row>
    <row r="269" spans="1:249" ht="18" customHeight="1">
      <c r="A269" s="188">
        <v>263</v>
      </c>
      <c r="B269" s="326"/>
      <c r="C269" s="289"/>
      <c r="D269" s="199"/>
      <c r="E269" s="189"/>
      <c r="F269" s="189"/>
      <c r="G269" s="190"/>
      <c r="H269" s="190"/>
      <c r="I269" s="272"/>
      <c r="J269" s="207"/>
      <c r="K269" s="214" t="str">
        <f t="shared" si="954"/>
        <v/>
      </c>
      <c r="L269" s="200" t="str">
        <f t="shared" si="955"/>
        <v/>
      </c>
      <c r="M269" s="200" t="str">
        <f t="shared" si="956"/>
        <v/>
      </c>
      <c r="N269" s="209" t="str">
        <f t="shared" si="944"/>
        <v/>
      </c>
      <c r="O269" s="208" t="str">
        <f>IFERROR(IF(D269="","",IF(K269="","",IF(I269="","",IF(F269="F",VLOOKUP(K269,F!A:G,2,0),IF(F269="M",VLOOKUP(K269,M!A:G,2,0),""))))),0)</f>
        <v/>
      </c>
      <c r="P269" s="191" t="str">
        <f>IFERROR(IF(D269="","",IF(K269="","",IF(I269="","",IF(F269="F",VLOOKUP(K269,F!A:G,3,0),IF(F269="M",VLOOKUP(K269,M!A:G,3,0),""))))),0)</f>
        <v/>
      </c>
      <c r="Q269" s="191" t="str">
        <f>IFERROR(IF(D269="","",IF(K269="","",IF(I269="","",IF(F269="F",VLOOKUP(K269,F!A:G,4,0),IF(F269="M",VLOOKUP(K269,M!A:G,4,0),""))))),0)</f>
        <v/>
      </c>
      <c r="R269" s="191" t="str">
        <f>IFERROR(IF(D269="","",IF(K269="","",IF(I269="","",IF(F269="F",VLOOKUP(K269,F!A:G,5,0),IF(F269="M",VLOOKUP(K269,M!A:G,5,0),""))))),0)</f>
        <v/>
      </c>
      <c r="S269" s="191" t="str">
        <f>IFERROR(IF(D269="","",IF(K269="","",IF(I269="","",IF(F269="F",VLOOKUP(K269,F!A:G,6,0),IF(F269="M",VLOOKUP(K269,M!A:G,6,0),""))))),0)</f>
        <v/>
      </c>
      <c r="T269" s="191" t="str">
        <f>IFERROR(IF(D269="","",IF(K269="","",IF(I269="","",IF(F269="F",VLOOKUP(K269,F!A:G,7,0),IF(F269="M",VLOOKUP(K269,M!A:G,7,0),""))))),0)</f>
        <v/>
      </c>
      <c r="U269" s="191" t="str">
        <f>IFERROR(IF(D269="","",IF(K269="","",IF(J269="","",IF(F269="F",VLOOKUP(K269,F!A:M,8,0),IF(F269="M",VLOOKUP(K269,M!A:M,8,0),""))))),0)</f>
        <v/>
      </c>
      <c r="V269" s="191" t="str">
        <f>IFERROR(IF(D269="","",IF(K269="","",IF(J269="","",IF(F269="F",VLOOKUP(K269,F!A:M,9,0),IF(F269="M",VLOOKUP(K269,M!A:M,9,0),""))))),0)</f>
        <v/>
      </c>
      <c r="W269" s="191" t="str">
        <f>IFERROR(IF(D269="","",IF(K269="","",IF(J269="","",IF(F269="F",VLOOKUP(K269,F!A:M,10,0),IF(F269="M",VLOOKUP(K269,M!A:M,10,0),""))))),0)</f>
        <v/>
      </c>
      <c r="X269" s="191" t="str">
        <f>IFERROR(IF(D269="","",IF(K269="","",IF(J269="","",IF(F269="F",VLOOKUP(K269,F!A:M,11,0),IF(F269="M",VLOOKUP(K269,M!A:M,11,0),""))))),0)</f>
        <v/>
      </c>
      <c r="Y269" s="191" t="str">
        <f>IFERROR(IF(D269="","",IF(K269="","",IF(J269="","",IF(F269="F",VLOOKUP(K269,F!A:M,12,0),IF(F269="M",VLOOKUP(K269,M!A:M,12,0),""))))),0)</f>
        <v/>
      </c>
      <c r="Z269" s="191" t="str">
        <f>IFERROR(IF(D269="","",IF(K269="","",IF(J269="","",IF(F269="F",VLOOKUP(K269,F!A:M,13,0),IF(F269="M",VLOOKUP(K269,M!A:M,13,0),""))))),0)</f>
        <v/>
      </c>
      <c r="AA269" s="191" t="str">
        <f>IFERROR(IF(D269="","",IF(F269="","",IF(J269="","",IF(K269="","",IF(AND(K269&gt;23,K269&lt;=60),IF(F269="F",VLOOKUP(MROUND(HZ269,0.5),'F-Weight for Length'!K:S,2,0),VLOOKUP(MROUND(HZ269,0.5),'M-Weight for Length'!K:S,2,0)),IF(K269&gt;60,IF(F269="F",VLOOKUP(K269,'F-Weight for Length'!U:AC,2,0),VLOOKUP(K269,'M-Weight for Length'!U:AC,2,0)),IF(F269="F",VLOOKUP(MROUND(HZ269,0.5),'F-Weight for Length'!A:I,2,0),VLOOKUP(MROUND(HZ269,0.5),'M-Weight for Length'!A:I,2,0)))))))),0)</f>
        <v/>
      </c>
      <c r="AB269" s="191" t="str">
        <f>IFERROR(IF(D269="","",IF(F269="","",IF(J269="","",IF(K269="","",IF(AND(K269&gt;23,K269&lt;=60),IF(F269="F",VLOOKUP(MROUND(HZ269,0.5),'F-Weight for Length'!K:S,3,0),VLOOKUP(MROUND(HZ269,0.5),'M-Weight for Length'!K:S,3,0)),IF(K269&gt;60,IF(F269="F",VLOOKUP(K269,'F-Weight for Length'!U:AC,3,0),VLOOKUP(K269,'M-Weight for Length'!U:AC,3,0)),IF(F269="F",VLOOKUP(MROUND(HZ269,0.5),'F-Weight for Length'!A:I,3,0),VLOOKUP(MROUND(HZ269,0.5),'M-Weight for Length'!A:I,3,0)))))))),0)</f>
        <v/>
      </c>
      <c r="AC269" s="191" t="str">
        <f>IFERROR(IF(D269="","",IF(F269="","",IF(J269="","",IF(K269="","",IF(AND(K269&gt;23,K269&lt;=60),IF(F269="F",VLOOKUP(MROUND(HZ269,0.5),'F-Weight for Length'!K:S,4,0),VLOOKUP(MROUND(HZ269,0.5),'M-Weight for Length'!K:S,4,0)),IF(K269&gt;60,IF(F269="F",VLOOKUP(K269,'F-Weight for Length'!U:AC,4,0),VLOOKUP(K269,'M-Weight for Length'!U:AC,4,0)),IF(F269="F",VLOOKUP(MROUND(HZ269,0.5),'F-Weight for Length'!A:I,4,0),VLOOKUP(MROUND(HZ269,0.5),'M-Weight for Length'!A:I,4,0)))))))),0)</f>
        <v/>
      </c>
      <c r="AD269" s="191" t="str">
        <f>IFERROR(IF(D269="","",IF(F269="","",IF(J269="","",IF(K269="","",IF(AND(K269&gt;23,K269&lt;=60),IF(F269="F",VLOOKUP(MROUND(HZ269,0.5),'F-Weight for Length'!K:S,5,0),VLOOKUP(MROUND(HZ269,0.5),'M-Weight for Length'!K:S,5,0)),IF(K269&gt;60,IF(F269="F",VLOOKUP(K269,'F-Weight for Length'!U:AC,5,0),VLOOKUP(K269,'M-Weight for Length'!U:AC,5,0)),IF(F269="F",VLOOKUP(MROUND(HZ269,0.5),'F-Weight for Length'!A:I,5,0),VLOOKUP(MROUND(HZ269,0.5),'M-Weight for Length'!A:I,5,0)))))))),0)</f>
        <v/>
      </c>
      <c r="AE269" s="191" t="str">
        <f>IFERROR(IF(D269="","",IF(F269="","",IF(J269="","",IF(K269="","",IF(AND(K269&gt;23,K269&lt;=60),IF(F269="F",VLOOKUP(MROUND(HZ269,0.5),'F-Weight for Length'!K:S,6,0),VLOOKUP(MROUND(HZ269,0.5),'M-Weight for Length'!K:S,6,0)),IF(K269&gt;60,IF(F269="F",VLOOKUP(K269,'F-Weight for Length'!U:AC,6,0),VLOOKUP(K269,'M-Weight for Length'!U:AC,6,0)),IF(F269="F",VLOOKUP(MROUND(HZ269,0.5),'F-Weight for Length'!A:I,6,0),VLOOKUP(MROUND(HZ269,0.5),'M-Weight for Length'!A:I,6,0)))))))),0)</f>
        <v/>
      </c>
      <c r="AF269" s="191" t="str">
        <f>IFERROR(IF(D269="","",IF(F269="","",IF(J269="","",IF(K269="","",IF(AND(K269&gt;23,K269&lt;=60),IF(F269="F",VLOOKUP(MROUND(HZ269,0.5),'F-Weight for Length'!K:S,7,0),VLOOKUP(MROUND(HZ269,0.5),'M-Weight for Length'!K:S,7,0)),IF(K269&gt;60,IF(F269="F",VLOOKUP(K269,'F-Weight for Length'!U:AC,7,0),VLOOKUP(K269,'M-Weight for Length'!U:AC,7,0)),IF(F269="F",VLOOKUP(MROUND(HZ269,0.5),'F-Weight for Length'!A:I,7,0),VLOOKUP(MROUND(HZ269,0.5),'M-Weight for Length'!A:I,7,0)))))))),0)</f>
        <v/>
      </c>
      <c r="AG269" s="191" t="str">
        <f>IFERROR(IF(D269="","",IF(F269="","",IF(J269="","",IF(K269="","",IF(AND(K269&gt;23,K269&lt;=60),IF(F269="F",VLOOKUP(MROUND(HZ269,0.5),'F-Weight for Length'!K:S,8,0),VLOOKUP(MROUND(HZ269,0.5),'M-Weight for Length'!K:S,8,0)),IF(K269&gt;60,IF(F269="F",VLOOKUP(K269,'F-Weight for Length'!U:AC,8,0),VLOOKUP(K269,'M-Weight for Length'!U:AC,8,0)),IF(F269="F",VLOOKUP(MROUND(HZ269,0.5),'F-Weight for Length'!A:I,8,0),VLOOKUP(MROUND(HZ269,0.5),'M-Weight for Length'!A:I,8,0)))))))),0)</f>
        <v/>
      </c>
      <c r="AH269" s="191" t="str">
        <f>IFERROR(IF(D269="","",IF(F269="","",IF(J269="","",IF(K269="","",IF(AND(K269&gt;23,K269&lt;=60),IF(F269="F",VLOOKUP(MROUND(HZ269,0.5),'F-Weight for Length'!K:S,9,0),VLOOKUP(MROUND(HZ269,0.5),'M-Weight for Length'!K:S,9,0)),IF(K269&gt;60,IF(F269="F",VLOOKUP(K269,'F-Weight for Length'!U:AC,9,0),VLOOKUP(K269,'M-Weight for Length'!U:AC,9,0)),IF(F269="F",VLOOKUP(MROUND(HZ269,0.5),'F-Weight for Length'!A:I,9,0),VLOOKUP(MROUND(HZ269,0.5),'M-Weight for Length'!A:I,9,0)))))))),0)</f>
        <v/>
      </c>
      <c r="AI269" s="192">
        <f t="shared" si="957"/>
        <v>0</v>
      </c>
      <c r="AJ269" s="192">
        <f t="shared" si="958"/>
        <v>0</v>
      </c>
      <c r="AK269" s="192">
        <f t="shared" si="959"/>
        <v>0</v>
      </c>
      <c r="AL269" s="192">
        <f t="shared" si="960"/>
        <v>0</v>
      </c>
      <c r="AM269" s="192">
        <f t="shared" si="961"/>
        <v>0</v>
      </c>
      <c r="AN269" s="192">
        <f t="shared" si="962"/>
        <v>0</v>
      </c>
      <c r="AO269" s="192">
        <f t="shared" si="963"/>
        <v>0</v>
      </c>
      <c r="AP269" s="192">
        <f t="shared" si="964"/>
        <v>0</v>
      </c>
      <c r="AQ269" s="192">
        <f t="shared" si="965"/>
        <v>0</v>
      </c>
      <c r="AR269" s="192">
        <f t="shared" si="966"/>
        <v>0</v>
      </c>
      <c r="AS269" s="192">
        <f t="shared" si="967"/>
        <v>0</v>
      </c>
      <c r="AT269" s="192">
        <f t="shared" si="968"/>
        <v>0</v>
      </c>
      <c r="AU269" s="192">
        <f t="shared" si="969"/>
        <v>0</v>
      </c>
      <c r="AV269" s="192">
        <f t="shared" si="970"/>
        <v>0</v>
      </c>
      <c r="AW269" s="192">
        <f t="shared" si="971"/>
        <v>0</v>
      </c>
      <c r="AX269" s="192">
        <f t="shared" si="972"/>
        <v>0</v>
      </c>
      <c r="AY269" s="192">
        <f t="shared" si="973"/>
        <v>0</v>
      </c>
      <c r="AZ269" s="192">
        <f t="shared" si="974"/>
        <v>0</v>
      </c>
      <c r="BA269" s="192">
        <f t="shared" si="975"/>
        <v>0</v>
      </c>
      <c r="BB269" s="192">
        <f t="shared" si="976"/>
        <v>0</v>
      </c>
      <c r="BC269" s="192">
        <f t="shared" si="977"/>
        <v>0</v>
      </c>
      <c r="BD269" s="192">
        <f t="shared" si="978"/>
        <v>0</v>
      </c>
      <c r="BE269" s="192">
        <f t="shared" si="979"/>
        <v>0</v>
      </c>
      <c r="BF269" s="192">
        <f t="shared" si="980"/>
        <v>0</v>
      </c>
      <c r="BG269" s="192">
        <f t="shared" si="981"/>
        <v>0</v>
      </c>
      <c r="BH269" s="192">
        <f t="shared" si="982"/>
        <v>0</v>
      </c>
      <c r="BI269" s="192">
        <f t="shared" si="983"/>
        <v>0</v>
      </c>
      <c r="BJ269" s="192">
        <f t="shared" si="984"/>
        <v>0</v>
      </c>
      <c r="BK269" s="192">
        <f t="shared" si="985"/>
        <v>0</v>
      </c>
      <c r="BL269" s="192">
        <f t="shared" si="986"/>
        <v>0</v>
      </c>
      <c r="BM269" s="192">
        <f t="shared" si="987"/>
        <v>0</v>
      </c>
      <c r="BN269" s="192">
        <f t="shared" si="988"/>
        <v>0</v>
      </c>
      <c r="BO269" s="192">
        <f t="shared" si="989"/>
        <v>0</v>
      </c>
      <c r="BP269" s="192">
        <f t="shared" si="990"/>
        <v>0</v>
      </c>
      <c r="BQ269" s="192">
        <f t="shared" si="991"/>
        <v>0</v>
      </c>
      <c r="BR269" s="192">
        <f t="shared" si="992"/>
        <v>0</v>
      </c>
      <c r="BS269" s="192">
        <f t="shared" si="993"/>
        <v>0</v>
      </c>
      <c r="BT269" s="192">
        <f t="shared" si="994"/>
        <v>0</v>
      </c>
      <c r="BU269" s="192">
        <f t="shared" si="995"/>
        <v>0</v>
      </c>
      <c r="BV269" s="192">
        <f t="shared" si="996"/>
        <v>0</v>
      </c>
      <c r="BW269" s="192">
        <f t="shared" si="997"/>
        <v>0</v>
      </c>
      <c r="BX269" s="192">
        <f t="shared" si="998"/>
        <v>0</v>
      </c>
      <c r="BY269" s="192">
        <f t="shared" si="999"/>
        <v>0</v>
      </c>
      <c r="BZ269" s="192">
        <f t="shared" si="1000"/>
        <v>0</v>
      </c>
      <c r="CA269" s="192">
        <f t="shared" si="1001"/>
        <v>0</v>
      </c>
      <c r="CB269" s="192">
        <f t="shared" si="1002"/>
        <v>0</v>
      </c>
      <c r="CC269" s="192">
        <f t="shared" si="1003"/>
        <v>0</v>
      </c>
      <c r="CD269" s="192">
        <f t="shared" si="1004"/>
        <v>0</v>
      </c>
      <c r="CE269" s="192">
        <f t="shared" si="1005"/>
        <v>0</v>
      </c>
      <c r="CF269" s="192">
        <f t="shared" si="1006"/>
        <v>0</v>
      </c>
      <c r="CG269" s="192">
        <f t="shared" si="1007"/>
        <v>0</v>
      </c>
      <c r="CH269" s="192">
        <f t="shared" si="1008"/>
        <v>0</v>
      </c>
      <c r="CI269" s="192">
        <f t="shared" si="1009"/>
        <v>0</v>
      </c>
      <c r="CJ269" s="192">
        <f t="shared" si="1010"/>
        <v>0</v>
      </c>
      <c r="CK269" s="192">
        <f t="shared" si="1011"/>
        <v>0</v>
      </c>
      <c r="CL269" s="192">
        <f t="shared" si="1012"/>
        <v>0</v>
      </c>
      <c r="CM269" s="192">
        <f t="shared" si="1013"/>
        <v>0</v>
      </c>
      <c r="CN269" s="192">
        <f t="shared" si="1014"/>
        <v>0</v>
      </c>
      <c r="CO269" s="192">
        <f t="shared" si="1015"/>
        <v>0</v>
      </c>
      <c r="CP269" s="192">
        <f t="shared" si="1016"/>
        <v>0</v>
      </c>
      <c r="CQ269" s="192">
        <f t="shared" si="1017"/>
        <v>0</v>
      </c>
      <c r="CR269" s="192">
        <f t="shared" si="1018"/>
        <v>0</v>
      </c>
      <c r="CS269" s="192">
        <f t="shared" si="1019"/>
        <v>0</v>
      </c>
      <c r="CT269" s="192">
        <f t="shared" si="1020"/>
        <v>0</v>
      </c>
      <c r="CU269" s="192">
        <f t="shared" si="1021"/>
        <v>0</v>
      </c>
      <c r="CV269" s="192">
        <f t="shared" si="1022"/>
        <v>0</v>
      </c>
      <c r="CW269" s="192">
        <f t="shared" si="1023"/>
        <v>0</v>
      </c>
      <c r="CX269" s="192">
        <f t="shared" si="1024"/>
        <v>0</v>
      </c>
      <c r="CY269" s="192">
        <f t="shared" si="1025"/>
        <v>0</v>
      </c>
      <c r="CZ269" s="192">
        <f t="shared" si="1026"/>
        <v>0</v>
      </c>
      <c r="DA269" s="192">
        <f t="shared" si="1027"/>
        <v>0</v>
      </c>
      <c r="DB269" s="192">
        <f t="shared" si="1028"/>
        <v>0</v>
      </c>
      <c r="DC269" s="192">
        <f t="shared" si="1029"/>
        <v>0</v>
      </c>
      <c r="DD269" s="192">
        <f t="shared" si="1030"/>
        <v>0</v>
      </c>
      <c r="DE269" s="192">
        <f t="shared" si="1031"/>
        <v>0</v>
      </c>
      <c r="DF269" s="192">
        <f t="shared" si="1032"/>
        <v>0</v>
      </c>
      <c r="DG269" s="192">
        <f t="shared" si="1033"/>
        <v>0</v>
      </c>
      <c r="DH269" s="192">
        <f t="shared" si="1034"/>
        <v>0</v>
      </c>
      <c r="DI269" s="192">
        <f t="shared" si="1035"/>
        <v>0</v>
      </c>
      <c r="DJ269" s="192">
        <f t="shared" si="1036"/>
        <v>0</v>
      </c>
      <c r="DK269" s="192">
        <f t="shared" si="1037"/>
        <v>0</v>
      </c>
      <c r="DL269" s="192">
        <f t="shared" si="1038"/>
        <v>0</v>
      </c>
      <c r="DM269" s="192">
        <f t="shared" si="1039"/>
        <v>0</v>
      </c>
      <c r="DN269" s="192">
        <f t="shared" si="1040"/>
        <v>0</v>
      </c>
      <c r="DO269" s="192">
        <f t="shared" si="1041"/>
        <v>0</v>
      </c>
      <c r="DP269" s="192">
        <f t="shared" si="1042"/>
        <v>0</v>
      </c>
      <c r="DQ269" s="192">
        <f t="shared" si="1043"/>
        <v>0</v>
      </c>
      <c r="DR269" s="192">
        <f t="shared" si="1044"/>
        <v>0</v>
      </c>
      <c r="DS269" s="192">
        <f t="shared" si="1045"/>
        <v>0</v>
      </c>
      <c r="DT269" s="192">
        <f t="shared" si="1046"/>
        <v>0</v>
      </c>
      <c r="DU269" s="192">
        <f t="shared" si="1047"/>
        <v>0</v>
      </c>
      <c r="DV269" s="193">
        <f t="shared" si="1048"/>
        <v>0</v>
      </c>
      <c r="DW269" s="193">
        <f t="shared" si="1049"/>
        <v>0</v>
      </c>
      <c r="DX269" s="193">
        <f t="shared" si="1050"/>
        <v>0</v>
      </c>
      <c r="DY269" s="193">
        <f t="shared" si="1051"/>
        <v>0</v>
      </c>
      <c r="DZ269" s="193">
        <f t="shared" si="1052"/>
        <v>0</v>
      </c>
      <c r="EA269" s="192">
        <f t="shared" si="1053"/>
        <v>0</v>
      </c>
      <c r="EB269" s="192">
        <f t="shared" si="1054"/>
        <v>0</v>
      </c>
      <c r="EC269" s="192">
        <f t="shared" si="1055"/>
        <v>0</v>
      </c>
      <c r="ED269" s="192">
        <f t="shared" si="1056"/>
        <v>0</v>
      </c>
      <c r="EE269" s="192">
        <f t="shared" si="1057"/>
        <v>0</v>
      </c>
      <c r="EF269" s="192">
        <f t="shared" si="1058"/>
        <v>0</v>
      </c>
      <c r="EG269" s="192">
        <f t="shared" si="1059"/>
        <v>0</v>
      </c>
      <c r="EH269" s="192">
        <f t="shared" si="1060"/>
        <v>0</v>
      </c>
      <c r="EI269" s="192">
        <f t="shared" si="1061"/>
        <v>0</v>
      </c>
      <c r="EJ269" s="192">
        <f t="shared" si="1062"/>
        <v>0</v>
      </c>
      <c r="EK269" s="192">
        <f t="shared" si="1063"/>
        <v>0</v>
      </c>
      <c r="EL269" s="192">
        <f t="shared" si="1064"/>
        <v>0</v>
      </c>
      <c r="EM269" s="192">
        <f t="shared" si="1065"/>
        <v>0</v>
      </c>
      <c r="EN269" s="192">
        <f t="shared" si="1066"/>
        <v>0</v>
      </c>
      <c r="EO269" s="192">
        <f t="shared" si="1067"/>
        <v>0</v>
      </c>
      <c r="EP269" s="192">
        <f t="shared" si="1068"/>
        <v>0</v>
      </c>
      <c r="EQ269" s="192">
        <f t="shared" si="1069"/>
        <v>0</v>
      </c>
      <c r="ER269" s="192">
        <f t="shared" si="1070"/>
        <v>0</v>
      </c>
      <c r="ES269" s="192">
        <f t="shared" si="1071"/>
        <v>0</v>
      </c>
      <c r="ET269" s="192">
        <f t="shared" si="1072"/>
        <v>0</v>
      </c>
      <c r="EU269" s="192">
        <f t="shared" si="1073"/>
        <v>0</v>
      </c>
      <c r="EV269" s="192">
        <f t="shared" si="1074"/>
        <v>0</v>
      </c>
      <c r="EW269" s="192">
        <f t="shared" si="1075"/>
        <v>0</v>
      </c>
      <c r="EX269" s="192">
        <f t="shared" si="1076"/>
        <v>0</v>
      </c>
      <c r="EY269" s="192">
        <f t="shared" si="1077"/>
        <v>0</v>
      </c>
      <c r="EZ269" s="192">
        <f t="shared" si="1078"/>
        <v>0</v>
      </c>
      <c r="FA269" s="192">
        <f t="shared" si="1079"/>
        <v>0</v>
      </c>
      <c r="FB269" s="192">
        <f t="shared" si="1080"/>
        <v>0</v>
      </c>
      <c r="FC269" s="192">
        <f t="shared" si="1081"/>
        <v>0</v>
      </c>
      <c r="FD269" s="192">
        <f t="shared" si="1082"/>
        <v>0</v>
      </c>
      <c r="FE269" s="192">
        <f t="shared" si="1083"/>
        <v>0</v>
      </c>
      <c r="FF269" s="192">
        <f t="shared" si="1084"/>
        <v>0</v>
      </c>
      <c r="FG269" s="192">
        <f t="shared" si="1085"/>
        <v>0</v>
      </c>
      <c r="FH269" s="192">
        <f t="shared" si="1086"/>
        <v>0</v>
      </c>
      <c r="FI269" s="192">
        <f t="shared" si="1087"/>
        <v>0</v>
      </c>
      <c r="FJ269" s="192">
        <f t="shared" si="1088"/>
        <v>0</v>
      </c>
      <c r="FK269" s="192">
        <f t="shared" si="1089"/>
        <v>0</v>
      </c>
      <c r="FL269" s="192">
        <f t="shared" si="1090"/>
        <v>0</v>
      </c>
      <c r="FM269" s="192">
        <f t="shared" si="1091"/>
        <v>0</v>
      </c>
      <c r="FN269" s="192">
        <f t="shared" si="1092"/>
        <v>0</v>
      </c>
      <c r="FO269" s="192">
        <f t="shared" si="1093"/>
        <v>0</v>
      </c>
      <c r="FP269" s="192">
        <f t="shared" si="1094"/>
        <v>0</v>
      </c>
      <c r="FQ269" s="192">
        <f t="shared" si="1095"/>
        <v>0</v>
      </c>
      <c r="FR269" s="192">
        <f t="shared" si="1096"/>
        <v>0</v>
      </c>
      <c r="FS269" s="192">
        <f t="shared" si="1097"/>
        <v>0</v>
      </c>
      <c r="FT269" s="192">
        <f t="shared" si="1098"/>
        <v>0</v>
      </c>
      <c r="FU269" s="192">
        <f t="shared" si="1099"/>
        <v>0</v>
      </c>
      <c r="FV269" s="192">
        <f t="shared" si="1100"/>
        <v>0</v>
      </c>
      <c r="FW269" s="192">
        <f t="shared" si="1101"/>
        <v>0</v>
      </c>
      <c r="FX269" s="192">
        <f t="shared" si="1102"/>
        <v>0</v>
      </c>
      <c r="FY269" s="192">
        <f t="shared" si="1103"/>
        <v>0</v>
      </c>
      <c r="FZ269" s="192">
        <f t="shared" si="1104"/>
        <v>0</v>
      </c>
      <c r="GA269" s="192">
        <f t="shared" si="1105"/>
        <v>0</v>
      </c>
      <c r="GB269" s="192">
        <f t="shared" si="1106"/>
        <v>0</v>
      </c>
      <c r="GC269" s="192">
        <f t="shared" si="1107"/>
        <v>0</v>
      </c>
      <c r="GD269" s="192">
        <f t="shared" si="1108"/>
        <v>0</v>
      </c>
      <c r="GE269" s="192">
        <f t="shared" si="1109"/>
        <v>0</v>
      </c>
      <c r="GF269" s="192">
        <f t="shared" si="1110"/>
        <v>0</v>
      </c>
      <c r="GG269" s="192">
        <f t="shared" si="1111"/>
        <v>0</v>
      </c>
      <c r="GH269" s="192">
        <f t="shared" si="1112"/>
        <v>0</v>
      </c>
      <c r="GI269" s="192">
        <f t="shared" si="1113"/>
        <v>0</v>
      </c>
      <c r="GJ269" s="192">
        <f t="shared" si="1114"/>
        <v>0</v>
      </c>
      <c r="GK269" s="192">
        <f t="shared" si="1115"/>
        <v>0</v>
      </c>
      <c r="GL269" s="192">
        <f t="shared" si="1116"/>
        <v>0</v>
      </c>
      <c r="GM269" s="192">
        <f t="shared" si="1117"/>
        <v>0</v>
      </c>
      <c r="GN269" s="192">
        <f t="shared" si="1118"/>
        <v>0</v>
      </c>
      <c r="GO269" s="192">
        <f t="shared" si="1119"/>
        <v>0</v>
      </c>
      <c r="GP269" s="192">
        <f t="shared" si="1120"/>
        <v>0</v>
      </c>
      <c r="GQ269" s="192">
        <f t="shared" si="1121"/>
        <v>0</v>
      </c>
      <c r="GR269" s="192">
        <f t="shared" si="1122"/>
        <v>0</v>
      </c>
      <c r="GS269" s="192">
        <f t="shared" si="1123"/>
        <v>0</v>
      </c>
      <c r="GT269" s="192">
        <f t="shared" si="1124"/>
        <v>0</v>
      </c>
      <c r="GU269" s="192">
        <f t="shared" si="1125"/>
        <v>0</v>
      </c>
      <c r="GV269" s="192">
        <f t="shared" si="1126"/>
        <v>0</v>
      </c>
      <c r="GW269" s="192">
        <f t="shared" si="1127"/>
        <v>0</v>
      </c>
      <c r="GX269" s="192">
        <f t="shared" si="1128"/>
        <v>0</v>
      </c>
      <c r="GY269" s="192">
        <f t="shared" si="1129"/>
        <v>0</v>
      </c>
      <c r="GZ269" s="192">
        <f t="shared" si="1130"/>
        <v>0</v>
      </c>
      <c r="HA269" s="192">
        <f t="shared" si="1131"/>
        <v>0</v>
      </c>
      <c r="HB269" s="192">
        <f t="shared" si="1132"/>
        <v>0</v>
      </c>
      <c r="HC269" s="192">
        <f t="shared" si="1133"/>
        <v>0</v>
      </c>
      <c r="HD269" s="192">
        <f t="shared" si="1134"/>
        <v>0</v>
      </c>
      <c r="HE269" s="192">
        <f t="shared" si="1135"/>
        <v>0</v>
      </c>
      <c r="HF269" s="192">
        <f t="shared" si="1136"/>
        <v>0</v>
      </c>
      <c r="HG269" s="192">
        <f t="shared" si="1137"/>
        <v>0</v>
      </c>
      <c r="HH269" s="192">
        <f t="shared" si="1138"/>
        <v>0</v>
      </c>
      <c r="HI269" s="192">
        <f t="shared" si="1139"/>
        <v>0</v>
      </c>
      <c r="HJ269" s="192">
        <f t="shared" si="1140"/>
        <v>0</v>
      </c>
      <c r="HK269" s="192">
        <f t="shared" si="1141"/>
        <v>0</v>
      </c>
      <c r="HL269" s="192">
        <f t="shared" si="1142"/>
        <v>0</v>
      </c>
      <c r="HM269" s="192">
        <f t="shared" si="1143"/>
        <v>0</v>
      </c>
      <c r="HN269" s="194">
        <f t="shared" si="1144"/>
        <v>0</v>
      </c>
      <c r="HO269" s="194">
        <f t="shared" si="1145"/>
        <v>0</v>
      </c>
      <c r="HP269" s="194">
        <f t="shared" si="1146"/>
        <v>0</v>
      </c>
      <c r="HQ269" s="194">
        <f t="shared" si="1147"/>
        <v>0</v>
      </c>
      <c r="HR269" s="194">
        <f t="shared" si="1148"/>
        <v>0</v>
      </c>
      <c r="HS269" s="195" t="str">
        <f t="shared" si="945"/>
        <v/>
      </c>
      <c r="HT269" s="196">
        <f t="shared" si="941"/>
        <v>0</v>
      </c>
      <c r="HU269" s="196">
        <f t="shared" si="942"/>
        <v>0</v>
      </c>
      <c r="HV269" s="197" t="str">
        <f t="shared" si="946"/>
        <v/>
      </c>
      <c r="HW269" s="197" t="str">
        <f t="shared" si="1149"/>
        <v/>
      </c>
      <c r="HX269" s="197" t="str">
        <f t="shared" si="1150"/>
        <v/>
      </c>
      <c r="HY269" s="195" t="str">
        <f t="shared" si="947"/>
        <v/>
      </c>
      <c r="HZ269" s="30">
        <f t="shared" si="943"/>
        <v>0</v>
      </c>
      <c r="IA269" s="198">
        <f t="shared" si="948"/>
        <v>0</v>
      </c>
      <c r="IB269" s="195"/>
      <c r="IC269" s="195">
        <f t="shared" si="1151"/>
        <v>0</v>
      </c>
      <c r="ID269" s="195">
        <f t="shared" si="949"/>
        <v>0</v>
      </c>
      <c r="IE269" s="195">
        <f t="shared" si="1152"/>
        <v>0</v>
      </c>
      <c r="IF269" s="195">
        <f t="shared" si="950"/>
        <v>0</v>
      </c>
      <c r="IG269" s="307">
        <f t="shared" si="951"/>
        <v>0</v>
      </c>
      <c r="IH269" s="307">
        <f t="shared" si="952"/>
        <v>0</v>
      </c>
      <c r="II269" s="44">
        <f t="shared" si="953"/>
        <v>0</v>
      </c>
      <c r="IJ269" s="44">
        <f t="shared" si="1153"/>
        <v>0</v>
      </c>
      <c r="IK269" s="44">
        <f t="shared" si="1154"/>
        <v>0</v>
      </c>
      <c r="IL269" s="44">
        <f t="shared" si="1155"/>
        <v>0</v>
      </c>
      <c r="IM269" s="44">
        <f t="shared" si="1156"/>
        <v>0</v>
      </c>
      <c r="IN269" s="44">
        <f t="shared" si="1157"/>
        <v>0</v>
      </c>
      <c r="IO269" s="44">
        <f t="shared" si="1158"/>
        <v>0</v>
      </c>
    </row>
    <row r="270" spans="1:249" ht="18" customHeight="1">
      <c r="A270" s="188">
        <v>264</v>
      </c>
      <c r="B270" s="326"/>
      <c r="C270" s="289"/>
      <c r="D270" s="199"/>
      <c r="E270" s="189"/>
      <c r="F270" s="189"/>
      <c r="G270" s="190"/>
      <c r="H270" s="190"/>
      <c r="I270" s="272"/>
      <c r="J270" s="207"/>
      <c r="K270" s="214" t="str">
        <f t="shared" si="954"/>
        <v/>
      </c>
      <c r="L270" s="200" t="str">
        <f t="shared" si="955"/>
        <v/>
      </c>
      <c r="M270" s="200" t="str">
        <f t="shared" si="956"/>
        <v/>
      </c>
      <c r="N270" s="209" t="str">
        <f t="shared" si="944"/>
        <v/>
      </c>
      <c r="O270" s="208" t="str">
        <f>IFERROR(IF(D270="","",IF(K270="","",IF(I270="","",IF(F270="F",VLOOKUP(K270,F!A:G,2,0),IF(F270="M",VLOOKUP(K270,M!A:G,2,0),""))))),0)</f>
        <v/>
      </c>
      <c r="P270" s="191" t="str">
        <f>IFERROR(IF(D270="","",IF(K270="","",IF(I270="","",IF(F270="F",VLOOKUP(K270,F!A:G,3,0),IF(F270="M",VLOOKUP(K270,M!A:G,3,0),""))))),0)</f>
        <v/>
      </c>
      <c r="Q270" s="191" t="str">
        <f>IFERROR(IF(D270="","",IF(K270="","",IF(I270="","",IF(F270="F",VLOOKUP(K270,F!A:G,4,0),IF(F270="M",VLOOKUP(K270,M!A:G,4,0),""))))),0)</f>
        <v/>
      </c>
      <c r="R270" s="191" t="str">
        <f>IFERROR(IF(D270="","",IF(K270="","",IF(I270="","",IF(F270="F",VLOOKUP(K270,F!A:G,5,0),IF(F270="M",VLOOKUP(K270,M!A:G,5,0),""))))),0)</f>
        <v/>
      </c>
      <c r="S270" s="191" t="str">
        <f>IFERROR(IF(D270="","",IF(K270="","",IF(I270="","",IF(F270="F",VLOOKUP(K270,F!A:G,6,0),IF(F270="M",VLOOKUP(K270,M!A:G,6,0),""))))),0)</f>
        <v/>
      </c>
      <c r="T270" s="191" t="str">
        <f>IFERROR(IF(D270="","",IF(K270="","",IF(I270="","",IF(F270="F",VLOOKUP(K270,F!A:G,7,0),IF(F270="M",VLOOKUP(K270,M!A:G,7,0),""))))),0)</f>
        <v/>
      </c>
      <c r="U270" s="191" t="str">
        <f>IFERROR(IF(D270="","",IF(K270="","",IF(J270="","",IF(F270="F",VLOOKUP(K270,F!A:M,8,0),IF(F270="M",VLOOKUP(K270,M!A:M,8,0),""))))),0)</f>
        <v/>
      </c>
      <c r="V270" s="191" t="str">
        <f>IFERROR(IF(D270="","",IF(K270="","",IF(J270="","",IF(F270="F",VLOOKUP(K270,F!A:M,9,0),IF(F270="M",VLOOKUP(K270,M!A:M,9,0),""))))),0)</f>
        <v/>
      </c>
      <c r="W270" s="191" t="str">
        <f>IFERROR(IF(D270="","",IF(K270="","",IF(J270="","",IF(F270="F",VLOOKUP(K270,F!A:M,10,0),IF(F270="M",VLOOKUP(K270,M!A:M,10,0),""))))),0)</f>
        <v/>
      </c>
      <c r="X270" s="191" t="str">
        <f>IFERROR(IF(D270="","",IF(K270="","",IF(J270="","",IF(F270="F",VLOOKUP(K270,F!A:M,11,0),IF(F270="M",VLOOKUP(K270,M!A:M,11,0),""))))),0)</f>
        <v/>
      </c>
      <c r="Y270" s="191" t="str">
        <f>IFERROR(IF(D270="","",IF(K270="","",IF(J270="","",IF(F270="F",VLOOKUP(K270,F!A:M,12,0),IF(F270="M",VLOOKUP(K270,M!A:M,12,0),""))))),0)</f>
        <v/>
      </c>
      <c r="Z270" s="191" t="str">
        <f>IFERROR(IF(D270="","",IF(K270="","",IF(J270="","",IF(F270="F",VLOOKUP(K270,F!A:M,13,0),IF(F270="M",VLOOKUP(K270,M!A:M,13,0),""))))),0)</f>
        <v/>
      </c>
      <c r="AA270" s="191" t="str">
        <f>IFERROR(IF(D270="","",IF(F270="","",IF(J270="","",IF(K270="","",IF(AND(K270&gt;23,K270&lt;=60),IF(F270="F",VLOOKUP(MROUND(HZ270,0.5),'F-Weight for Length'!K:S,2,0),VLOOKUP(MROUND(HZ270,0.5),'M-Weight for Length'!K:S,2,0)),IF(K270&gt;60,IF(F270="F",VLOOKUP(K270,'F-Weight for Length'!U:AC,2,0),VLOOKUP(K270,'M-Weight for Length'!U:AC,2,0)),IF(F270="F",VLOOKUP(MROUND(HZ270,0.5),'F-Weight for Length'!A:I,2,0),VLOOKUP(MROUND(HZ270,0.5),'M-Weight for Length'!A:I,2,0)))))))),0)</f>
        <v/>
      </c>
      <c r="AB270" s="191" t="str">
        <f>IFERROR(IF(D270="","",IF(F270="","",IF(J270="","",IF(K270="","",IF(AND(K270&gt;23,K270&lt;=60),IF(F270="F",VLOOKUP(MROUND(HZ270,0.5),'F-Weight for Length'!K:S,3,0),VLOOKUP(MROUND(HZ270,0.5),'M-Weight for Length'!K:S,3,0)),IF(K270&gt;60,IF(F270="F",VLOOKUP(K270,'F-Weight for Length'!U:AC,3,0),VLOOKUP(K270,'M-Weight for Length'!U:AC,3,0)),IF(F270="F",VLOOKUP(MROUND(HZ270,0.5),'F-Weight for Length'!A:I,3,0),VLOOKUP(MROUND(HZ270,0.5),'M-Weight for Length'!A:I,3,0)))))))),0)</f>
        <v/>
      </c>
      <c r="AC270" s="191" t="str">
        <f>IFERROR(IF(D270="","",IF(F270="","",IF(J270="","",IF(K270="","",IF(AND(K270&gt;23,K270&lt;=60),IF(F270="F",VLOOKUP(MROUND(HZ270,0.5),'F-Weight for Length'!K:S,4,0),VLOOKUP(MROUND(HZ270,0.5),'M-Weight for Length'!K:S,4,0)),IF(K270&gt;60,IF(F270="F",VLOOKUP(K270,'F-Weight for Length'!U:AC,4,0),VLOOKUP(K270,'M-Weight for Length'!U:AC,4,0)),IF(F270="F",VLOOKUP(MROUND(HZ270,0.5),'F-Weight for Length'!A:I,4,0),VLOOKUP(MROUND(HZ270,0.5),'M-Weight for Length'!A:I,4,0)))))))),0)</f>
        <v/>
      </c>
      <c r="AD270" s="191" t="str">
        <f>IFERROR(IF(D270="","",IF(F270="","",IF(J270="","",IF(K270="","",IF(AND(K270&gt;23,K270&lt;=60),IF(F270="F",VLOOKUP(MROUND(HZ270,0.5),'F-Weight for Length'!K:S,5,0),VLOOKUP(MROUND(HZ270,0.5),'M-Weight for Length'!K:S,5,0)),IF(K270&gt;60,IF(F270="F",VLOOKUP(K270,'F-Weight for Length'!U:AC,5,0),VLOOKUP(K270,'M-Weight for Length'!U:AC,5,0)),IF(F270="F",VLOOKUP(MROUND(HZ270,0.5),'F-Weight for Length'!A:I,5,0),VLOOKUP(MROUND(HZ270,0.5),'M-Weight for Length'!A:I,5,0)))))))),0)</f>
        <v/>
      </c>
      <c r="AE270" s="191" t="str">
        <f>IFERROR(IF(D270="","",IF(F270="","",IF(J270="","",IF(K270="","",IF(AND(K270&gt;23,K270&lt;=60),IF(F270="F",VLOOKUP(MROUND(HZ270,0.5),'F-Weight for Length'!K:S,6,0),VLOOKUP(MROUND(HZ270,0.5),'M-Weight for Length'!K:S,6,0)),IF(K270&gt;60,IF(F270="F",VLOOKUP(K270,'F-Weight for Length'!U:AC,6,0),VLOOKUP(K270,'M-Weight for Length'!U:AC,6,0)),IF(F270="F",VLOOKUP(MROUND(HZ270,0.5),'F-Weight for Length'!A:I,6,0),VLOOKUP(MROUND(HZ270,0.5),'M-Weight for Length'!A:I,6,0)))))))),0)</f>
        <v/>
      </c>
      <c r="AF270" s="191" t="str">
        <f>IFERROR(IF(D270="","",IF(F270="","",IF(J270="","",IF(K270="","",IF(AND(K270&gt;23,K270&lt;=60),IF(F270="F",VLOOKUP(MROUND(HZ270,0.5),'F-Weight for Length'!K:S,7,0),VLOOKUP(MROUND(HZ270,0.5),'M-Weight for Length'!K:S,7,0)),IF(K270&gt;60,IF(F270="F",VLOOKUP(K270,'F-Weight for Length'!U:AC,7,0),VLOOKUP(K270,'M-Weight for Length'!U:AC,7,0)),IF(F270="F",VLOOKUP(MROUND(HZ270,0.5),'F-Weight for Length'!A:I,7,0),VLOOKUP(MROUND(HZ270,0.5),'M-Weight for Length'!A:I,7,0)))))))),0)</f>
        <v/>
      </c>
      <c r="AG270" s="191" t="str">
        <f>IFERROR(IF(D270="","",IF(F270="","",IF(J270="","",IF(K270="","",IF(AND(K270&gt;23,K270&lt;=60),IF(F270="F",VLOOKUP(MROUND(HZ270,0.5),'F-Weight for Length'!K:S,8,0),VLOOKUP(MROUND(HZ270,0.5),'M-Weight for Length'!K:S,8,0)),IF(K270&gt;60,IF(F270="F",VLOOKUP(K270,'F-Weight for Length'!U:AC,8,0),VLOOKUP(K270,'M-Weight for Length'!U:AC,8,0)),IF(F270="F",VLOOKUP(MROUND(HZ270,0.5),'F-Weight for Length'!A:I,8,0),VLOOKUP(MROUND(HZ270,0.5),'M-Weight for Length'!A:I,8,0)))))))),0)</f>
        <v/>
      </c>
      <c r="AH270" s="191" t="str">
        <f>IFERROR(IF(D270="","",IF(F270="","",IF(J270="","",IF(K270="","",IF(AND(K270&gt;23,K270&lt;=60),IF(F270="F",VLOOKUP(MROUND(HZ270,0.5),'F-Weight for Length'!K:S,9,0),VLOOKUP(MROUND(HZ270,0.5),'M-Weight for Length'!K:S,9,0)),IF(K270&gt;60,IF(F270="F",VLOOKUP(K270,'F-Weight for Length'!U:AC,9,0),VLOOKUP(K270,'M-Weight for Length'!U:AC,9,0)),IF(F270="F",VLOOKUP(MROUND(HZ270,0.5),'F-Weight for Length'!A:I,9,0),VLOOKUP(MROUND(HZ270,0.5),'M-Weight for Length'!A:I,9,0)))))))),0)</f>
        <v/>
      </c>
      <c r="AI270" s="192">
        <f t="shared" si="957"/>
        <v>0</v>
      </c>
      <c r="AJ270" s="192">
        <f t="shared" si="958"/>
        <v>0</v>
      </c>
      <c r="AK270" s="192">
        <f t="shared" si="959"/>
        <v>0</v>
      </c>
      <c r="AL270" s="192">
        <f t="shared" si="960"/>
        <v>0</v>
      </c>
      <c r="AM270" s="192">
        <f t="shared" si="961"/>
        <v>0</v>
      </c>
      <c r="AN270" s="192">
        <f t="shared" si="962"/>
        <v>0</v>
      </c>
      <c r="AO270" s="192">
        <f t="shared" si="963"/>
        <v>0</v>
      </c>
      <c r="AP270" s="192">
        <f t="shared" si="964"/>
        <v>0</v>
      </c>
      <c r="AQ270" s="192">
        <f t="shared" si="965"/>
        <v>0</v>
      </c>
      <c r="AR270" s="192">
        <f t="shared" si="966"/>
        <v>0</v>
      </c>
      <c r="AS270" s="192">
        <f t="shared" si="967"/>
        <v>0</v>
      </c>
      <c r="AT270" s="192">
        <f t="shared" si="968"/>
        <v>0</v>
      </c>
      <c r="AU270" s="192">
        <f t="shared" si="969"/>
        <v>0</v>
      </c>
      <c r="AV270" s="192">
        <f t="shared" si="970"/>
        <v>0</v>
      </c>
      <c r="AW270" s="192">
        <f t="shared" si="971"/>
        <v>0</v>
      </c>
      <c r="AX270" s="192">
        <f t="shared" si="972"/>
        <v>0</v>
      </c>
      <c r="AY270" s="192">
        <f t="shared" si="973"/>
        <v>0</v>
      </c>
      <c r="AZ270" s="192">
        <f t="shared" si="974"/>
        <v>0</v>
      </c>
      <c r="BA270" s="192">
        <f t="shared" si="975"/>
        <v>0</v>
      </c>
      <c r="BB270" s="192">
        <f t="shared" si="976"/>
        <v>0</v>
      </c>
      <c r="BC270" s="192">
        <f t="shared" si="977"/>
        <v>0</v>
      </c>
      <c r="BD270" s="192">
        <f t="shared" si="978"/>
        <v>0</v>
      </c>
      <c r="BE270" s="192">
        <f t="shared" si="979"/>
        <v>0</v>
      </c>
      <c r="BF270" s="192">
        <f t="shared" si="980"/>
        <v>0</v>
      </c>
      <c r="BG270" s="192">
        <f t="shared" si="981"/>
        <v>0</v>
      </c>
      <c r="BH270" s="192">
        <f t="shared" si="982"/>
        <v>0</v>
      </c>
      <c r="BI270" s="192">
        <f t="shared" si="983"/>
        <v>0</v>
      </c>
      <c r="BJ270" s="192">
        <f t="shared" si="984"/>
        <v>0</v>
      </c>
      <c r="BK270" s="192">
        <f t="shared" si="985"/>
        <v>0</v>
      </c>
      <c r="BL270" s="192">
        <f t="shared" si="986"/>
        <v>0</v>
      </c>
      <c r="BM270" s="192">
        <f t="shared" si="987"/>
        <v>0</v>
      </c>
      <c r="BN270" s="192">
        <f t="shared" si="988"/>
        <v>0</v>
      </c>
      <c r="BO270" s="192">
        <f t="shared" si="989"/>
        <v>0</v>
      </c>
      <c r="BP270" s="192">
        <f t="shared" si="990"/>
        <v>0</v>
      </c>
      <c r="BQ270" s="192">
        <f t="shared" si="991"/>
        <v>0</v>
      </c>
      <c r="BR270" s="192">
        <f t="shared" si="992"/>
        <v>0</v>
      </c>
      <c r="BS270" s="192">
        <f t="shared" si="993"/>
        <v>0</v>
      </c>
      <c r="BT270" s="192">
        <f t="shared" si="994"/>
        <v>0</v>
      </c>
      <c r="BU270" s="192">
        <f t="shared" si="995"/>
        <v>0</v>
      </c>
      <c r="BV270" s="192">
        <f t="shared" si="996"/>
        <v>0</v>
      </c>
      <c r="BW270" s="192">
        <f t="shared" si="997"/>
        <v>0</v>
      </c>
      <c r="BX270" s="192">
        <f t="shared" si="998"/>
        <v>0</v>
      </c>
      <c r="BY270" s="192">
        <f t="shared" si="999"/>
        <v>0</v>
      </c>
      <c r="BZ270" s="192">
        <f t="shared" si="1000"/>
        <v>0</v>
      </c>
      <c r="CA270" s="192">
        <f t="shared" si="1001"/>
        <v>0</v>
      </c>
      <c r="CB270" s="192">
        <f t="shared" si="1002"/>
        <v>0</v>
      </c>
      <c r="CC270" s="192">
        <f t="shared" si="1003"/>
        <v>0</v>
      </c>
      <c r="CD270" s="192">
        <f t="shared" si="1004"/>
        <v>0</v>
      </c>
      <c r="CE270" s="192">
        <f t="shared" si="1005"/>
        <v>0</v>
      </c>
      <c r="CF270" s="192">
        <f t="shared" si="1006"/>
        <v>0</v>
      </c>
      <c r="CG270" s="192">
        <f t="shared" si="1007"/>
        <v>0</v>
      </c>
      <c r="CH270" s="192">
        <f t="shared" si="1008"/>
        <v>0</v>
      </c>
      <c r="CI270" s="192">
        <f t="shared" si="1009"/>
        <v>0</v>
      </c>
      <c r="CJ270" s="192">
        <f t="shared" si="1010"/>
        <v>0</v>
      </c>
      <c r="CK270" s="192">
        <f t="shared" si="1011"/>
        <v>0</v>
      </c>
      <c r="CL270" s="192">
        <f t="shared" si="1012"/>
        <v>0</v>
      </c>
      <c r="CM270" s="192">
        <f t="shared" si="1013"/>
        <v>0</v>
      </c>
      <c r="CN270" s="192">
        <f t="shared" si="1014"/>
        <v>0</v>
      </c>
      <c r="CO270" s="192">
        <f t="shared" si="1015"/>
        <v>0</v>
      </c>
      <c r="CP270" s="192">
        <f t="shared" si="1016"/>
        <v>0</v>
      </c>
      <c r="CQ270" s="192">
        <f t="shared" si="1017"/>
        <v>0</v>
      </c>
      <c r="CR270" s="192">
        <f t="shared" si="1018"/>
        <v>0</v>
      </c>
      <c r="CS270" s="192">
        <f t="shared" si="1019"/>
        <v>0</v>
      </c>
      <c r="CT270" s="192">
        <f t="shared" si="1020"/>
        <v>0</v>
      </c>
      <c r="CU270" s="192">
        <f t="shared" si="1021"/>
        <v>0</v>
      </c>
      <c r="CV270" s="192">
        <f t="shared" si="1022"/>
        <v>0</v>
      </c>
      <c r="CW270" s="192">
        <f t="shared" si="1023"/>
        <v>0</v>
      </c>
      <c r="CX270" s="192">
        <f t="shared" si="1024"/>
        <v>0</v>
      </c>
      <c r="CY270" s="192">
        <f t="shared" si="1025"/>
        <v>0</v>
      </c>
      <c r="CZ270" s="192">
        <f t="shared" si="1026"/>
        <v>0</v>
      </c>
      <c r="DA270" s="192">
        <f t="shared" si="1027"/>
        <v>0</v>
      </c>
      <c r="DB270" s="192">
        <f t="shared" si="1028"/>
        <v>0</v>
      </c>
      <c r="DC270" s="192">
        <f t="shared" si="1029"/>
        <v>0</v>
      </c>
      <c r="DD270" s="192">
        <f t="shared" si="1030"/>
        <v>0</v>
      </c>
      <c r="DE270" s="192">
        <f t="shared" si="1031"/>
        <v>0</v>
      </c>
      <c r="DF270" s="192">
        <f t="shared" si="1032"/>
        <v>0</v>
      </c>
      <c r="DG270" s="192">
        <f t="shared" si="1033"/>
        <v>0</v>
      </c>
      <c r="DH270" s="192">
        <f t="shared" si="1034"/>
        <v>0</v>
      </c>
      <c r="DI270" s="192">
        <f t="shared" si="1035"/>
        <v>0</v>
      </c>
      <c r="DJ270" s="192">
        <f t="shared" si="1036"/>
        <v>0</v>
      </c>
      <c r="DK270" s="192">
        <f t="shared" si="1037"/>
        <v>0</v>
      </c>
      <c r="DL270" s="192">
        <f t="shared" si="1038"/>
        <v>0</v>
      </c>
      <c r="DM270" s="192">
        <f t="shared" si="1039"/>
        <v>0</v>
      </c>
      <c r="DN270" s="192">
        <f t="shared" si="1040"/>
        <v>0</v>
      </c>
      <c r="DO270" s="192">
        <f t="shared" si="1041"/>
        <v>0</v>
      </c>
      <c r="DP270" s="192">
        <f t="shared" si="1042"/>
        <v>0</v>
      </c>
      <c r="DQ270" s="192">
        <f t="shared" si="1043"/>
        <v>0</v>
      </c>
      <c r="DR270" s="192">
        <f t="shared" si="1044"/>
        <v>0</v>
      </c>
      <c r="DS270" s="192">
        <f t="shared" si="1045"/>
        <v>0</v>
      </c>
      <c r="DT270" s="192">
        <f t="shared" si="1046"/>
        <v>0</v>
      </c>
      <c r="DU270" s="192">
        <f t="shared" si="1047"/>
        <v>0</v>
      </c>
      <c r="DV270" s="193">
        <f t="shared" si="1048"/>
        <v>0</v>
      </c>
      <c r="DW270" s="193">
        <f t="shared" si="1049"/>
        <v>0</v>
      </c>
      <c r="DX270" s="193">
        <f t="shared" si="1050"/>
        <v>0</v>
      </c>
      <c r="DY270" s="193">
        <f t="shared" si="1051"/>
        <v>0</v>
      </c>
      <c r="DZ270" s="193">
        <f t="shared" si="1052"/>
        <v>0</v>
      </c>
      <c r="EA270" s="192">
        <f t="shared" si="1053"/>
        <v>0</v>
      </c>
      <c r="EB270" s="192">
        <f t="shared" si="1054"/>
        <v>0</v>
      </c>
      <c r="EC270" s="192">
        <f t="shared" si="1055"/>
        <v>0</v>
      </c>
      <c r="ED270" s="192">
        <f t="shared" si="1056"/>
        <v>0</v>
      </c>
      <c r="EE270" s="192">
        <f t="shared" si="1057"/>
        <v>0</v>
      </c>
      <c r="EF270" s="192">
        <f t="shared" si="1058"/>
        <v>0</v>
      </c>
      <c r="EG270" s="192">
        <f t="shared" si="1059"/>
        <v>0</v>
      </c>
      <c r="EH270" s="192">
        <f t="shared" si="1060"/>
        <v>0</v>
      </c>
      <c r="EI270" s="192">
        <f t="shared" si="1061"/>
        <v>0</v>
      </c>
      <c r="EJ270" s="192">
        <f t="shared" si="1062"/>
        <v>0</v>
      </c>
      <c r="EK270" s="192">
        <f t="shared" si="1063"/>
        <v>0</v>
      </c>
      <c r="EL270" s="192">
        <f t="shared" si="1064"/>
        <v>0</v>
      </c>
      <c r="EM270" s="192">
        <f t="shared" si="1065"/>
        <v>0</v>
      </c>
      <c r="EN270" s="192">
        <f t="shared" si="1066"/>
        <v>0</v>
      </c>
      <c r="EO270" s="192">
        <f t="shared" si="1067"/>
        <v>0</v>
      </c>
      <c r="EP270" s="192">
        <f t="shared" si="1068"/>
        <v>0</v>
      </c>
      <c r="EQ270" s="192">
        <f t="shared" si="1069"/>
        <v>0</v>
      </c>
      <c r="ER270" s="192">
        <f t="shared" si="1070"/>
        <v>0</v>
      </c>
      <c r="ES270" s="192">
        <f t="shared" si="1071"/>
        <v>0</v>
      </c>
      <c r="ET270" s="192">
        <f t="shared" si="1072"/>
        <v>0</v>
      </c>
      <c r="EU270" s="192">
        <f t="shared" si="1073"/>
        <v>0</v>
      </c>
      <c r="EV270" s="192">
        <f t="shared" si="1074"/>
        <v>0</v>
      </c>
      <c r="EW270" s="192">
        <f t="shared" si="1075"/>
        <v>0</v>
      </c>
      <c r="EX270" s="192">
        <f t="shared" si="1076"/>
        <v>0</v>
      </c>
      <c r="EY270" s="192">
        <f t="shared" si="1077"/>
        <v>0</v>
      </c>
      <c r="EZ270" s="192">
        <f t="shared" si="1078"/>
        <v>0</v>
      </c>
      <c r="FA270" s="192">
        <f t="shared" si="1079"/>
        <v>0</v>
      </c>
      <c r="FB270" s="192">
        <f t="shared" si="1080"/>
        <v>0</v>
      </c>
      <c r="FC270" s="192">
        <f t="shared" si="1081"/>
        <v>0</v>
      </c>
      <c r="FD270" s="192">
        <f t="shared" si="1082"/>
        <v>0</v>
      </c>
      <c r="FE270" s="192">
        <f t="shared" si="1083"/>
        <v>0</v>
      </c>
      <c r="FF270" s="192">
        <f t="shared" si="1084"/>
        <v>0</v>
      </c>
      <c r="FG270" s="192">
        <f t="shared" si="1085"/>
        <v>0</v>
      </c>
      <c r="FH270" s="192">
        <f t="shared" si="1086"/>
        <v>0</v>
      </c>
      <c r="FI270" s="192">
        <f t="shared" si="1087"/>
        <v>0</v>
      </c>
      <c r="FJ270" s="192">
        <f t="shared" si="1088"/>
        <v>0</v>
      </c>
      <c r="FK270" s="192">
        <f t="shared" si="1089"/>
        <v>0</v>
      </c>
      <c r="FL270" s="192">
        <f t="shared" si="1090"/>
        <v>0</v>
      </c>
      <c r="FM270" s="192">
        <f t="shared" si="1091"/>
        <v>0</v>
      </c>
      <c r="FN270" s="192">
        <f t="shared" si="1092"/>
        <v>0</v>
      </c>
      <c r="FO270" s="192">
        <f t="shared" si="1093"/>
        <v>0</v>
      </c>
      <c r="FP270" s="192">
        <f t="shared" si="1094"/>
        <v>0</v>
      </c>
      <c r="FQ270" s="192">
        <f t="shared" si="1095"/>
        <v>0</v>
      </c>
      <c r="FR270" s="192">
        <f t="shared" si="1096"/>
        <v>0</v>
      </c>
      <c r="FS270" s="192">
        <f t="shared" si="1097"/>
        <v>0</v>
      </c>
      <c r="FT270" s="192">
        <f t="shared" si="1098"/>
        <v>0</v>
      </c>
      <c r="FU270" s="192">
        <f t="shared" si="1099"/>
        <v>0</v>
      </c>
      <c r="FV270" s="192">
        <f t="shared" si="1100"/>
        <v>0</v>
      </c>
      <c r="FW270" s="192">
        <f t="shared" si="1101"/>
        <v>0</v>
      </c>
      <c r="FX270" s="192">
        <f t="shared" si="1102"/>
        <v>0</v>
      </c>
      <c r="FY270" s="192">
        <f t="shared" si="1103"/>
        <v>0</v>
      </c>
      <c r="FZ270" s="192">
        <f t="shared" si="1104"/>
        <v>0</v>
      </c>
      <c r="GA270" s="192">
        <f t="shared" si="1105"/>
        <v>0</v>
      </c>
      <c r="GB270" s="192">
        <f t="shared" si="1106"/>
        <v>0</v>
      </c>
      <c r="GC270" s="192">
        <f t="shared" si="1107"/>
        <v>0</v>
      </c>
      <c r="GD270" s="192">
        <f t="shared" si="1108"/>
        <v>0</v>
      </c>
      <c r="GE270" s="192">
        <f t="shared" si="1109"/>
        <v>0</v>
      </c>
      <c r="GF270" s="192">
        <f t="shared" si="1110"/>
        <v>0</v>
      </c>
      <c r="GG270" s="192">
        <f t="shared" si="1111"/>
        <v>0</v>
      </c>
      <c r="GH270" s="192">
        <f t="shared" si="1112"/>
        <v>0</v>
      </c>
      <c r="GI270" s="192">
        <f t="shared" si="1113"/>
        <v>0</v>
      </c>
      <c r="GJ270" s="192">
        <f t="shared" si="1114"/>
        <v>0</v>
      </c>
      <c r="GK270" s="192">
        <f t="shared" si="1115"/>
        <v>0</v>
      </c>
      <c r="GL270" s="192">
        <f t="shared" si="1116"/>
        <v>0</v>
      </c>
      <c r="GM270" s="192">
        <f t="shared" si="1117"/>
        <v>0</v>
      </c>
      <c r="GN270" s="192">
        <f t="shared" si="1118"/>
        <v>0</v>
      </c>
      <c r="GO270" s="192">
        <f t="shared" si="1119"/>
        <v>0</v>
      </c>
      <c r="GP270" s="192">
        <f t="shared" si="1120"/>
        <v>0</v>
      </c>
      <c r="GQ270" s="192">
        <f t="shared" si="1121"/>
        <v>0</v>
      </c>
      <c r="GR270" s="192">
        <f t="shared" si="1122"/>
        <v>0</v>
      </c>
      <c r="GS270" s="192">
        <f t="shared" si="1123"/>
        <v>0</v>
      </c>
      <c r="GT270" s="192">
        <f t="shared" si="1124"/>
        <v>0</v>
      </c>
      <c r="GU270" s="192">
        <f t="shared" si="1125"/>
        <v>0</v>
      </c>
      <c r="GV270" s="192">
        <f t="shared" si="1126"/>
        <v>0</v>
      </c>
      <c r="GW270" s="192">
        <f t="shared" si="1127"/>
        <v>0</v>
      </c>
      <c r="GX270" s="192">
        <f t="shared" si="1128"/>
        <v>0</v>
      </c>
      <c r="GY270" s="192">
        <f t="shared" si="1129"/>
        <v>0</v>
      </c>
      <c r="GZ270" s="192">
        <f t="shared" si="1130"/>
        <v>0</v>
      </c>
      <c r="HA270" s="192">
        <f t="shared" si="1131"/>
        <v>0</v>
      </c>
      <c r="HB270" s="192">
        <f t="shared" si="1132"/>
        <v>0</v>
      </c>
      <c r="HC270" s="192">
        <f t="shared" si="1133"/>
        <v>0</v>
      </c>
      <c r="HD270" s="192">
        <f t="shared" si="1134"/>
        <v>0</v>
      </c>
      <c r="HE270" s="192">
        <f t="shared" si="1135"/>
        <v>0</v>
      </c>
      <c r="HF270" s="192">
        <f t="shared" si="1136"/>
        <v>0</v>
      </c>
      <c r="HG270" s="192">
        <f t="shared" si="1137"/>
        <v>0</v>
      </c>
      <c r="HH270" s="192">
        <f t="shared" si="1138"/>
        <v>0</v>
      </c>
      <c r="HI270" s="192">
        <f t="shared" si="1139"/>
        <v>0</v>
      </c>
      <c r="HJ270" s="192">
        <f t="shared" si="1140"/>
        <v>0</v>
      </c>
      <c r="HK270" s="192">
        <f t="shared" si="1141"/>
        <v>0</v>
      </c>
      <c r="HL270" s="192">
        <f t="shared" si="1142"/>
        <v>0</v>
      </c>
      <c r="HM270" s="192">
        <f t="shared" si="1143"/>
        <v>0</v>
      </c>
      <c r="HN270" s="194">
        <f t="shared" si="1144"/>
        <v>0</v>
      </c>
      <c r="HO270" s="194">
        <f t="shared" si="1145"/>
        <v>0</v>
      </c>
      <c r="HP270" s="194">
        <f t="shared" si="1146"/>
        <v>0</v>
      </c>
      <c r="HQ270" s="194">
        <f t="shared" si="1147"/>
        <v>0</v>
      </c>
      <c r="HR270" s="194">
        <f t="shared" si="1148"/>
        <v>0</v>
      </c>
      <c r="HS270" s="195" t="str">
        <f t="shared" si="945"/>
        <v/>
      </c>
      <c r="HT270" s="196">
        <f t="shared" si="941"/>
        <v>0</v>
      </c>
      <c r="HU270" s="196">
        <f t="shared" si="942"/>
        <v>0</v>
      </c>
      <c r="HV270" s="197" t="str">
        <f t="shared" si="946"/>
        <v/>
      </c>
      <c r="HW270" s="197" t="str">
        <f t="shared" si="1149"/>
        <v/>
      </c>
      <c r="HX270" s="197" t="str">
        <f t="shared" si="1150"/>
        <v/>
      </c>
      <c r="HY270" s="195" t="str">
        <f t="shared" si="947"/>
        <v/>
      </c>
      <c r="HZ270" s="30">
        <f t="shared" si="943"/>
        <v>0</v>
      </c>
      <c r="IA270" s="198">
        <f t="shared" si="948"/>
        <v>0</v>
      </c>
      <c r="IB270" s="195"/>
      <c r="IC270" s="195">
        <f t="shared" si="1151"/>
        <v>0</v>
      </c>
      <c r="ID270" s="195">
        <f t="shared" si="949"/>
        <v>0</v>
      </c>
      <c r="IE270" s="195">
        <f t="shared" si="1152"/>
        <v>0</v>
      </c>
      <c r="IF270" s="195">
        <f t="shared" si="950"/>
        <v>0</v>
      </c>
      <c r="IG270" s="307">
        <f t="shared" si="951"/>
        <v>0</v>
      </c>
      <c r="IH270" s="307">
        <f t="shared" si="952"/>
        <v>0</v>
      </c>
      <c r="II270" s="44">
        <f t="shared" si="953"/>
        <v>0</v>
      </c>
      <c r="IJ270" s="44">
        <f t="shared" si="1153"/>
        <v>0</v>
      </c>
      <c r="IK270" s="44">
        <f t="shared" si="1154"/>
        <v>0</v>
      </c>
      <c r="IL270" s="44">
        <f t="shared" si="1155"/>
        <v>0</v>
      </c>
      <c r="IM270" s="44">
        <f t="shared" si="1156"/>
        <v>0</v>
      </c>
      <c r="IN270" s="44">
        <f t="shared" si="1157"/>
        <v>0</v>
      </c>
      <c r="IO270" s="44">
        <f t="shared" si="1158"/>
        <v>0</v>
      </c>
    </row>
    <row r="271" spans="1:249" ht="18" customHeight="1">
      <c r="A271" s="188">
        <v>265</v>
      </c>
      <c r="B271" s="326"/>
      <c r="C271" s="289"/>
      <c r="D271" s="199"/>
      <c r="E271" s="189"/>
      <c r="F271" s="189"/>
      <c r="G271" s="190"/>
      <c r="H271" s="190"/>
      <c r="I271" s="272"/>
      <c r="J271" s="207"/>
      <c r="K271" s="214" t="str">
        <f t="shared" si="954"/>
        <v/>
      </c>
      <c r="L271" s="200" t="str">
        <f t="shared" si="955"/>
        <v/>
      </c>
      <c r="M271" s="200" t="str">
        <f t="shared" si="956"/>
        <v/>
      </c>
      <c r="N271" s="209" t="str">
        <f t="shared" si="944"/>
        <v/>
      </c>
      <c r="O271" s="208" t="str">
        <f>IFERROR(IF(D271="","",IF(K271="","",IF(I271="","",IF(F271="F",VLOOKUP(K271,F!A:G,2,0),IF(F271="M",VLOOKUP(K271,M!A:G,2,0),""))))),0)</f>
        <v/>
      </c>
      <c r="P271" s="191" t="str">
        <f>IFERROR(IF(D271="","",IF(K271="","",IF(I271="","",IF(F271="F",VLOOKUP(K271,F!A:G,3,0),IF(F271="M",VLOOKUP(K271,M!A:G,3,0),""))))),0)</f>
        <v/>
      </c>
      <c r="Q271" s="191" t="str">
        <f>IFERROR(IF(D271="","",IF(K271="","",IF(I271="","",IF(F271="F",VLOOKUP(K271,F!A:G,4,0),IF(F271="M",VLOOKUP(K271,M!A:G,4,0),""))))),0)</f>
        <v/>
      </c>
      <c r="R271" s="191" t="str">
        <f>IFERROR(IF(D271="","",IF(K271="","",IF(I271="","",IF(F271="F",VLOOKUP(K271,F!A:G,5,0),IF(F271="M",VLOOKUP(K271,M!A:G,5,0),""))))),0)</f>
        <v/>
      </c>
      <c r="S271" s="191" t="str">
        <f>IFERROR(IF(D271="","",IF(K271="","",IF(I271="","",IF(F271="F",VLOOKUP(K271,F!A:G,6,0),IF(F271="M",VLOOKUP(K271,M!A:G,6,0),""))))),0)</f>
        <v/>
      </c>
      <c r="T271" s="191" t="str">
        <f>IFERROR(IF(D271="","",IF(K271="","",IF(I271="","",IF(F271="F",VLOOKUP(K271,F!A:G,7,0),IF(F271="M",VLOOKUP(K271,M!A:G,7,0),""))))),0)</f>
        <v/>
      </c>
      <c r="U271" s="191" t="str">
        <f>IFERROR(IF(D271="","",IF(K271="","",IF(J271="","",IF(F271="F",VLOOKUP(K271,F!A:M,8,0),IF(F271="M",VLOOKUP(K271,M!A:M,8,0),""))))),0)</f>
        <v/>
      </c>
      <c r="V271" s="191" t="str">
        <f>IFERROR(IF(D271="","",IF(K271="","",IF(J271="","",IF(F271="F",VLOOKUP(K271,F!A:M,9,0),IF(F271="M",VLOOKUP(K271,M!A:M,9,0),""))))),0)</f>
        <v/>
      </c>
      <c r="W271" s="191" t="str">
        <f>IFERROR(IF(D271="","",IF(K271="","",IF(J271="","",IF(F271="F",VLOOKUP(K271,F!A:M,10,0),IF(F271="M",VLOOKUP(K271,M!A:M,10,0),""))))),0)</f>
        <v/>
      </c>
      <c r="X271" s="191" t="str">
        <f>IFERROR(IF(D271="","",IF(K271="","",IF(J271="","",IF(F271="F",VLOOKUP(K271,F!A:M,11,0),IF(F271="M",VLOOKUP(K271,M!A:M,11,0),""))))),0)</f>
        <v/>
      </c>
      <c r="Y271" s="191" t="str">
        <f>IFERROR(IF(D271="","",IF(K271="","",IF(J271="","",IF(F271="F",VLOOKUP(K271,F!A:M,12,0),IF(F271="M",VLOOKUP(K271,M!A:M,12,0),""))))),0)</f>
        <v/>
      </c>
      <c r="Z271" s="191" t="str">
        <f>IFERROR(IF(D271="","",IF(K271="","",IF(J271="","",IF(F271="F",VLOOKUP(K271,F!A:M,13,0),IF(F271="M",VLOOKUP(K271,M!A:M,13,0),""))))),0)</f>
        <v/>
      </c>
      <c r="AA271" s="191" t="str">
        <f>IFERROR(IF(D271="","",IF(F271="","",IF(J271="","",IF(K271="","",IF(AND(K271&gt;23,K271&lt;=60),IF(F271="F",VLOOKUP(MROUND(HZ271,0.5),'F-Weight for Length'!K:S,2,0),VLOOKUP(MROUND(HZ271,0.5),'M-Weight for Length'!K:S,2,0)),IF(K271&gt;60,IF(F271="F",VLOOKUP(K271,'F-Weight for Length'!U:AC,2,0),VLOOKUP(K271,'M-Weight for Length'!U:AC,2,0)),IF(F271="F",VLOOKUP(MROUND(HZ271,0.5),'F-Weight for Length'!A:I,2,0),VLOOKUP(MROUND(HZ271,0.5),'M-Weight for Length'!A:I,2,0)))))))),0)</f>
        <v/>
      </c>
      <c r="AB271" s="191" t="str">
        <f>IFERROR(IF(D271="","",IF(F271="","",IF(J271="","",IF(K271="","",IF(AND(K271&gt;23,K271&lt;=60),IF(F271="F",VLOOKUP(MROUND(HZ271,0.5),'F-Weight for Length'!K:S,3,0),VLOOKUP(MROUND(HZ271,0.5),'M-Weight for Length'!K:S,3,0)),IF(K271&gt;60,IF(F271="F",VLOOKUP(K271,'F-Weight for Length'!U:AC,3,0),VLOOKUP(K271,'M-Weight for Length'!U:AC,3,0)),IF(F271="F",VLOOKUP(MROUND(HZ271,0.5),'F-Weight for Length'!A:I,3,0),VLOOKUP(MROUND(HZ271,0.5),'M-Weight for Length'!A:I,3,0)))))))),0)</f>
        <v/>
      </c>
      <c r="AC271" s="191" t="str">
        <f>IFERROR(IF(D271="","",IF(F271="","",IF(J271="","",IF(K271="","",IF(AND(K271&gt;23,K271&lt;=60),IF(F271="F",VLOOKUP(MROUND(HZ271,0.5),'F-Weight for Length'!K:S,4,0),VLOOKUP(MROUND(HZ271,0.5),'M-Weight for Length'!K:S,4,0)),IF(K271&gt;60,IF(F271="F",VLOOKUP(K271,'F-Weight for Length'!U:AC,4,0),VLOOKUP(K271,'M-Weight for Length'!U:AC,4,0)),IF(F271="F",VLOOKUP(MROUND(HZ271,0.5),'F-Weight for Length'!A:I,4,0),VLOOKUP(MROUND(HZ271,0.5),'M-Weight for Length'!A:I,4,0)))))))),0)</f>
        <v/>
      </c>
      <c r="AD271" s="191" t="str">
        <f>IFERROR(IF(D271="","",IF(F271="","",IF(J271="","",IF(K271="","",IF(AND(K271&gt;23,K271&lt;=60),IF(F271="F",VLOOKUP(MROUND(HZ271,0.5),'F-Weight for Length'!K:S,5,0),VLOOKUP(MROUND(HZ271,0.5),'M-Weight for Length'!K:S,5,0)),IF(K271&gt;60,IF(F271="F",VLOOKUP(K271,'F-Weight for Length'!U:AC,5,0),VLOOKUP(K271,'M-Weight for Length'!U:AC,5,0)),IF(F271="F",VLOOKUP(MROUND(HZ271,0.5),'F-Weight for Length'!A:I,5,0),VLOOKUP(MROUND(HZ271,0.5),'M-Weight for Length'!A:I,5,0)))))))),0)</f>
        <v/>
      </c>
      <c r="AE271" s="191" t="str">
        <f>IFERROR(IF(D271="","",IF(F271="","",IF(J271="","",IF(K271="","",IF(AND(K271&gt;23,K271&lt;=60),IF(F271="F",VLOOKUP(MROUND(HZ271,0.5),'F-Weight for Length'!K:S,6,0),VLOOKUP(MROUND(HZ271,0.5),'M-Weight for Length'!K:S,6,0)),IF(K271&gt;60,IF(F271="F",VLOOKUP(K271,'F-Weight for Length'!U:AC,6,0),VLOOKUP(K271,'M-Weight for Length'!U:AC,6,0)),IF(F271="F",VLOOKUP(MROUND(HZ271,0.5),'F-Weight for Length'!A:I,6,0),VLOOKUP(MROUND(HZ271,0.5),'M-Weight for Length'!A:I,6,0)))))))),0)</f>
        <v/>
      </c>
      <c r="AF271" s="191" t="str">
        <f>IFERROR(IF(D271="","",IF(F271="","",IF(J271="","",IF(K271="","",IF(AND(K271&gt;23,K271&lt;=60),IF(F271="F",VLOOKUP(MROUND(HZ271,0.5),'F-Weight for Length'!K:S,7,0),VLOOKUP(MROUND(HZ271,0.5),'M-Weight for Length'!K:S,7,0)),IF(K271&gt;60,IF(F271="F",VLOOKUP(K271,'F-Weight for Length'!U:AC,7,0),VLOOKUP(K271,'M-Weight for Length'!U:AC,7,0)),IF(F271="F",VLOOKUP(MROUND(HZ271,0.5),'F-Weight for Length'!A:I,7,0),VLOOKUP(MROUND(HZ271,0.5),'M-Weight for Length'!A:I,7,0)))))))),0)</f>
        <v/>
      </c>
      <c r="AG271" s="191" t="str">
        <f>IFERROR(IF(D271="","",IF(F271="","",IF(J271="","",IF(K271="","",IF(AND(K271&gt;23,K271&lt;=60),IF(F271="F",VLOOKUP(MROUND(HZ271,0.5),'F-Weight for Length'!K:S,8,0),VLOOKUP(MROUND(HZ271,0.5),'M-Weight for Length'!K:S,8,0)),IF(K271&gt;60,IF(F271="F",VLOOKUP(K271,'F-Weight for Length'!U:AC,8,0),VLOOKUP(K271,'M-Weight for Length'!U:AC,8,0)),IF(F271="F",VLOOKUP(MROUND(HZ271,0.5),'F-Weight for Length'!A:I,8,0),VLOOKUP(MROUND(HZ271,0.5),'M-Weight for Length'!A:I,8,0)))))))),0)</f>
        <v/>
      </c>
      <c r="AH271" s="191" t="str">
        <f>IFERROR(IF(D271="","",IF(F271="","",IF(J271="","",IF(K271="","",IF(AND(K271&gt;23,K271&lt;=60),IF(F271="F",VLOOKUP(MROUND(HZ271,0.5),'F-Weight for Length'!K:S,9,0),VLOOKUP(MROUND(HZ271,0.5),'M-Weight for Length'!K:S,9,0)),IF(K271&gt;60,IF(F271="F",VLOOKUP(K271,'F-Weight for Length'!U:AC,9,0),VLOOKUP(K271,'M-Weight for Length'!U:AC,9,0)),IF(F271="F",VLOOKUP(MROUND(HZ271,0.5),'F-Weight for Length'!A:I,9,0),VLOOKUP(MROUND(HZ271,0.5),'M-Weight for Length'!A:I,9,0)))))))),0)</f>
        <v/>
      </c>
      <c r="AI271" s="192">
        <f t="shared" si="957"/>
        <v>0</v>
      </c>
      <c r="AJ271" s="192">
        <f t="shared" si="958"/>
        <v>0</v>
      </c>
      <c r="AK271" s="192">
        <f t="shared" si="959"/>
        <v>0</v>
      </c>
      <c r="AL271" s="192">
        <f t="shared" si="960"/>
        <v>0</v>
      </c>
      <c r="AM271" s="192">
        <f t="shared" si="961"/>
        <v>0</v>
      </c>
      <c r="AN271" s="192">
        <f t="shared" si="962"/>
        <v>0</v>
      </c>
      <c r="AO271" s="192">
        <f t="shared" si="963"/>
        <v>0</v>
      </c>
      <c r="AP271" s="192">
        <f t="shared" si="964"/>
        <v>0</v>
      </c>
      <c r="AQ271" s="192">
        <f t="shared" si="965"/>
        <v>0</v>
      </c>
      <c r="AR271" s="192">
        <f t="shared" si="966"/>
        <v>0</v>
      </c>
      <c r="AS271" s="192">
        <f t="shared" si="967"/>
        <v>0</v>
      </c>
      <c r="AT271" s="192">
        <f t="shared" si="968"/>
        <v>0</v>
      </c>
      <c r="AU271" s="192">
        <f t="shared" si="969"/>
        <v>0</v>
      </c>
      <c r="AV271" s="192">
        <f t="shared" si="970"/>
        <v>0</v>
      </c>
      <c r="AW271" s="192">
        <f t="shared" si="971"/>
        <v>0</v>
      </c>
      <c r="AX271" s="192">
        <f t="shared" si="972"/>
        <v>0</v>
      </c>
      <c r="AY271" s="192">
        <f t="shared" si="973"/>
        <v>0</v>
      </c>
      <c r="AZ271" s="192">
        <f t="shared" si="974"/>
        <v>0</v>
      </c>
      <c r="BA271" s="192">
        <f t="shared" si="975"/>
        <v>0</v>
      </c>
      <c r="BB271" s="192">
        <f t="shared" si="976"/>
        <v>0</v>
      </c>
      <c r="BC271" s="192">
        <f t="shared" si="977"/>
        <v>0</v>
      </c>
      <c r="BD271" s="192">
        <f t="shared" si="978"/>
        <v>0</v>
      </c>
      <c r="BE271" s="192">
        <f t="shared" si="979"/>
        <v>0</v>
      </c>
      <c r="BF271" s="192">
        <f t="shared" si="980"/>
        <v>0</v>
      </c>
      <c r="BG271" s="192">
        <f t="shared" si="981"/>
        <v>0</v>
      </c>
      <c r="BH271" s="192">
        <f t="shared" si="982"/>
        <v>0</v>
      </c>
      <c r="BI271" s="192">
        <f t="shared" si="983"/>
        <v>0</v>
      </c>
      <c r="BJ271" s="192">
        <f t="shared" si="984"/>
        <v>0</v>
      </c>
      <c r="BK271" s="192">
        <f t="shared" si="985"/>
        <v>0</v>
      </c>
      <c r="BL271" s="192">
        <f t="shared" si="986"/>
        <v>0</v>
      </c>
      <c r="BM271" s="192">
        <f t="shared" si="987"/>
        <v>0</v>
      </c>
      <c r="BN271" s="192">
        <f t="shared" si="988"/>
        <v>0</v>
      </c>
      <c r="BO271" s="192">
        <f t="shared" si="989"/>
        <v>0</v>
      </c>
      <c r="BP271" s="192">
        <f t="shared" si="990"/>
        <v>0</v>
      </c>
      <c r="BQ271" s="192">
        <f t="shared" si="991"/>
        <v>0</v>
      </c>
      <c r="BR271" s="192">
        <f t="shared" si="992"/>
        <v>0</v>
      </c>
      <c r="BS271" s="192">
        <f t="shared" si="993"/>
        <v>0</v>
      </c>
      <c r="BT271" s="192">
        <f t="shared" si="994"/>
        <v>0</v>
      </c>
      <c r="BU271" s="192">
        <f t="shared" si="995"/>
        <v>0</v>
      </c>
      <c r="BV271" s="192">
        <f t="shared" si="996"/>
        <v>0</v>
      </c>
      <c r="BW271" s="192">
        <f t="shared" si="997"/>
        <v>0</v>
      </c>
      <c r="BX271" s="192">
        <f t="shared" si="998"/>
        <v>0</v>
      </c>
      <c r="BY271" s="192">
        <f t="shared" si="999"/>
        <v>0</v>
      </c>
      <c r="BZ271" s="192">
        <f t="shared" si="1000"/>
        <v>0</v>
      </c>
      <c r="CA271" s="192">
        <f t="shared" si="1001"/>
        <v>0</v>
      </c>
      <c r="CB271" s="192">
        <f t="shared" si="1002"/>
        <v>0</v>
      </c>
      <c r="CC271" s="192">
        <f t="shared" si="1003"/>
        <v>0</v>
      </c>
      <c r="CD271" s="192">
        <f t="shared" si="1004"/>
        <v>0</v>
      </c>
      <c r="CE271" s="192">
        <f t="shared" si="1005"/>
        <v>0</v>
      </c>
      <c r="CF271" s="192">
        <f t="shared" si="1006"/>
        <v>0</v>
      </c>
      <c r="CG271" s="192">
        <f t="shared" si="1007"/>
        <v>0</v>
      </c>
      <c r="CH271" s="192">
        <f t="shared" si="1008"/>
        <v>0</v>
      </c>
      <c r="CI271" s="192">
        <f t="shared" si="1009"/>
        <v>0</v>
      </c>
      <c r="CJ271" s="192">
        <f t="shared" si="1010"/>
        <v>0</v>
      </c>
      <c r="CK271" s="192">
        <f t="shared" si="1011"/>
        <v>0</v>
      </c>
      <c r="CL271" s="192">
        <f t="shared" si="1012"/>
        <v>0</v>
      </c>
      <c r="CM271" s="192">
        <f t="shared" si="1013"/>
        <v>0</v>
      </c>
      <c r="CN271" s="192">
        <f t="shared" si="1014"/>
        <v>0</v>
      </c>
      <c r="CO271" s="192">
        <f t="shared" si="1015"/>
        <v>0</v>
      </c>
      <c r="CP271" s="192">
        <f t="shared" si="1016"/>
        <v>0</v>
      </c>
      <c r="CQ271" s="192">
        <f t="shared" si="1017"/>
        <v>0</v>
      </c>
      <c r="CR271" s="192">
        <f t="shared" si="1018"/>
        <v>0</v>
      </c>
      <c r="CS271" s="192">
        <f t="shared" si="1019"/>
        <v>0</v>
      </c>
      <c r="CT271" s="192">
        <f t="shared" si="1020"/>
        <v>0</v>
      </c>
      <c r="CU271" s="192">
        <f t="shared" si="1021"/>
        <v>0</v>
      </c>
      <c r="CV271" s="192">
        <f t="shared" si="1022"/>
        <v>0</v>
      </c>
      <c r="CW271" s="192">
        <f t="shared" si="1023"/>
        <v>0</v>
      </c>
      <c r="CX271" s="192">
        <f t="shared" si="1024"/>
        <v>0</v>
      </c>
      <c r="CY271" s="192">
        <f t="shared" si="1025"/>
        <v>0</v>
      </c>
      <c r="CZ271" s="192">
        <f t="shared" si="1026"/>
        <v>0</v>
      </c>
      <c r="DA271" s="192">
        <f t="shared" si="1027"/>
        <v>0</v>
      </c>
      <c r="DB271" s="192">
        <f t="shared" si="1028"/>
        <v>0</v>
      </c>
      <c r="DC271" s="192">
        <f t="shared" si="1029"/>
        <v>0</v>
      </c>
      <c r="DD271" s="192">
        <f t="shared" si="1030"/>
        <v>0</v>
      </c>
      <c r="DE271" s="192">
        <f t="shared" si="1031"/>
        <v>0</v>
      </c>
      <c r="DF271" s="192">
        <f t="shared" si="1032"/>
        <v>0</v>
      </c>
      <c r="DG271" s="192">
        <f t="shared" si="1033"/>
        <v>0</v>
      </c>
      <c r="DH271" s="192">
        <f t="shared" si="1034"/>
        <v>0</v>
      </c>
      <c r="DI271" s="192">
        <f t="shared" si="1035"/>
        <v>0</v>
      </c>
      <c r="DJ271" s="192">
        <f t="shared" si="1036"/>
        <v>0</v>
      </c>
      <c r="DK271" s="192">
        <f t="shared" si="1037"/>
        <v>0</v>
      </c>
      <c r="DL271" s="192">
        <f t="shared" si="1038"/>
        <v>0</v>
      </c>
      <c r="DM271" s="192">
        <f t="shared" si="1039"/>
        <v>0</v>
      </c>
      <c r="DN271" s="192">
        <f t="shared" si="1040"/>
        <v>0</v>
      </c>
      <c r="DO271" s="192">
        <f t="shared" si="1041"/>
        <v>0</v>
      </c>
      <c r="DP271" s="192">
        <f t="shared" si="1042"/>
        <v>0</v>
      </c>
      <c r="DQ271" s="192">
        <f t="shared" si="1043"/>
        <v>0</v>
      </c>
      <c r="DR271" s="192">
        <f t="shared" si="1044"/>
        <v>0</v>
      </c>
      <c r="DS271" s="192">
        <f t="shared" si="1045"/>
        <v>0</v>
      </c>
      <c r="DT271" s="192">
        <f t="shared" si="1046"/>
        <v>0</v>
      </c>
      <c r="DU271" s="192">
        <f t="shared" si="1047"/>
        <v>0</v>
      </c>
      <c r="DV271" s="193">
        <f t="shared" si="1048"/>
        <v>0</v>
      </c>
      <c r="DW271" s="193">
        <f t="shared" si="1049"/>
        <v>0</v>
      </c>
      <c r="DX271" s="193">
        <f t="shared" si="1050"/>
        <v>0</v>
      </c>
      <c r="DY271" s="193">
        <f t="shared" si="1051"/>
        <v>0</v>
      </c>
      <c r="DZ271" s="193">
        <f t="shared" si="1052"/>
        <v>0</v>
      </c>
      <c r="EA271" s="192">
        <f t="shared" si="1053"/>
        <v>0</v>
      </c>
      <c r="EB271" s="192">
        <f t="shared" si="1054"/>
        <v>0</v>
      </c>
      <c r="EC271" s="192">
        <f t="shared" si="1055"/>
        <v>0</v>
      </c>
      <c r="ED271" s="192">
        <f t="shared" si="1056"/>
        <v>0</v>
      </c>
      <c r="EE271" s="192">
        <f t="shared" si="1057"/>
        <v>0</v>
      </c>
      <c r="EF271" s="192">
        <f t="shared" si="1058"/>
        <v>0</v>
      </c>
      <c r="EG271" s="192">
        <f t="shared" si="1059"/>
        <v>0</v>
      </c>
      <c r="EH271" s="192">
        <f t="shared" si="1060"/>
        <v>0</v>
      </c>
      <c r="EI271" s="192">
        <f t="shared" si="1061"/>
        <v>0</v>
      </c>
      <c r="EJ271" s="192">
        <f t="shared" si="1062"/>
        <v>0</v>
      </c>
      <c r="EK271" s="192">
        <f t="shared" si="1063"/>
        <v>0</v>
      </c>
      <c r="EL271" s="192">
        <f t="shared" si="1064"/>
        <v>0</v>
      </c>
      <c r="EM271" s="192">
        <f t="shared" si="1065"/>
        <v>0</v>
      </c>
      <c r="EN271" s="192">
        <f t="shared" si="1066"/>
        <v>0</v>
      </c>
      <c r="EO271" s="192">
        <f t="shared" si="1067"/>
        <v>0</v>
      </c>
      <c r="EP271" s="192">
        <f t="shared" si="1068"/>
        <v>0</v>
      </c>
      <c r="EQ271" s="192">
        <f t="shared" si="1069"/>
        <v>0</v>
      </c>
      <c r="ER271" s="192">
        <f t="shared" si="1070"/>
        <v>0</v>
      </c>
      <c r="ES271" s="192">
        <f t="shared" si="1071"/>
        <v>0</v>
      </c>
      <c r="ET271" s="192">
        <f t="shared" si="1072"/>
        <v>0</v>
      </c>
      <c r="EU271" s="192">
        <f t="shared" si="1073"/>
        <v>0</v>
      </c>
      <c r="EV271" s="192">
        <f t="shared" si="1074"/>
        <v>0</v>
      </c>
      <c r="EW271" s="192">
        <f t="shared" si="1075"/>
        <v>0</v>
      </c>
      <c r="EX271" s="192">
        <f t="shared" si="1076"/>
        <v>0</v>
      </c>
      <c r="EY271" s="192">
        <f t="shared" si="1077"/>
        <v>0</v>
      </c>
      <c r="EZ271" s="192">
        <f t="shared" si="1078"/>
        <v>0</v>
      </c>
      <c r="FA271" s="192">
        <f t="shared" si="1079"/>
        <v>0</v>
      </c>
      <c r="FB271" s="192">
        <f t="shared" si="1080"/>
        <v>0</v>
      </c>
      <c r="FC271" s="192">
        <f t="shared" si="1081"/>
        <v>0</v>
      </c>
      <c r="FD271" s="192">
        <f t="shared" si="1082"/>
        <v>0</v>
      </c>
      <c r="FE271" s="192">
        <f t="shared" si="1083"/>
        <v>0</v>
      </c>
      <c r="FF271" s="192">
        <f t="shared" si="1084"/>
        <v>0</v>
      </c>
      <c r="FG271" s="192">
        <f t="shared" si="1085"/>
        <v>0</v>
      </c>
      <c r="FH271" s="192">
        <f t="shared" si="1086"/>
        <v>0</v>
      </c>
      <c r="FI271" s="192">
        <f t="shared" si="1087"/>
        <v>0</v>
      </c>
      <c r="FJ271" s="192">
        <f t="shared" si="1088"/>
        <v>0</v>
      </c>
      <c r="FK271" s="192">
        <f t="shared" si="1089"/>
        <v>0</v>
      </c>
      <c r="FL271" s="192">
        <f t="shared" si="1090"/>
        <v>0</v>
      </c>
      <c r="FM271" s="192">
        <f t="shared" si="1091"/>
        <v>0</v>
      </c>
      <c r="FN271" s="192">
        <f t="shared" si="1092"/>
        <v>0</v>
      </c>
      <c r="FO271" s="192">
        <f t="shared" si="1093"/>
        <v>0</v>
      </c>
      <c r="FP271" s="192">
        <f t="shared" si="1094"/>
        <v>0</v>
      </c>
      <c r="FQ271" s="192">
        <f t="shared" si="1095"/>
        <v>0</v>
      </c>
      <c r="FR271" s="192">
        <f t="shared" si="1096"/>
        <v>0</v>
      </c>
      <c r="FS271" s="192">
        <f t="shared" si="1097"/>
        <v>0</v>
      </c>
      <c r="FT271" s="192">
        <f t="shared" si="1098"/>
        <v>0</v>
      </c>
      <c r="FU271" s="192">
        <f t="shared" si="1099"/>
        <v>0</v>
      </c>
      <c r="FV271" s="192">
        <f t="shared" si="1100"/>
        <v>0</v>
      </c>
      <c r="FW271" s="192">
        <f t="shared" si="1101"/>
        <v>0</v>
      </c>
      <c r="FX271" s="192">
        <f t="shared" si="1102"/>
        <v>0</v>
      </c>
      <c r="FY271" s="192">
        <f t="shared" si="1103"/>
        <v>0</v>
      </c>
      <c r="FZ271" s="192">
        <f t="shared" si="1104"/>
        <v>0</v>
      </c>
      <c r="GA271" s="192">
        <f t="shared" si="1105"/>
        <v>0</v>
      </c>
      <c r="GB271" s="192">
        <f t="shared" si="1106"/>
        <v>0</v>
      </c>
      <c r="GC271" s="192">
        <f t="shared" si="1107"/>
        <v>0</v>
      </c>
      <c r="GD271" s="192">
        <f t="shared" si="1108"/>
        <v>0</v>
      </c>
      <c r="GE271" s="192">
        <f t="shared" si="1109"/>
        <v>0</v>
      </c>
      <c r="GF271" s="192">
        <f t="shared" si="1110"/>
        <v>0</v>
      </c>
      <c r="GG271" s="192">
        <f t="shared" si="1111"/>
        <v>0</v>
      </c>
      <c r="GH271" s="192">
        <f t="shared" si="1112"/>
        <v>0</v>
      </c>
      <c r="GI271" s="192">
        <f t="shared" si="1113"/>
        <v>0</v>
      </c>
      <c r="GJ271" s="192">
        <f t="shared" si="1114"/>
        <v>0</v>
      </c>
      <c r="GK271" s="192">
        <f t="shared" si="1115"/>
        <v>0</v>
      </c>
      <c r="GL271" s="192">
        <f t="shared" si="1116"/>
        <v>0</v>
      </c>
      <c r="GM271" s="192">
        <f t="shared" si="1117"/>
        <v>0</v>
      </c>
      <c r="GN271" s="192">
        <f t="shared" si="1118"/>
        <v>0</v>
      </c>
      <c r="GO271" s="192">
        <f t="shared" si="1119"/>
        <v>0</v>
      </c>
      <c r="GP271" s="192">
        <f t="shared" si="1120"/>
        <v>0</v>
      </c>
      <c r="GQ271" s="192">
        <f t="shared" si="1121"/>
        <v>0</v>
      </c>
      <c r="GR271" s="192">
        <f t="shared" si="1122"/>
        <v>0</v>
      </c>
      <c r="GS271" s="192">
        <f t="shared" si="1123"/>
        <v>0</v>
      </c>
      <c r="GT271" s="192">
        <f t="shared" si="1124"/>
        <v>0</v>
      </c>
      <c r="GU271" s="192">
        <f t="shared" si="1125"/>
        <v>0</v>
      </c>
      <c r="GV271" s="192">
        <f t="shared" si="1126"/>
        <v>0</v>
      </c>
      <c r="GW271" s="192">
        <f t="shared" si="1127"/>
        <v>0</v>
      </c>
      <c r="GX271" s="192">
        <f t="shared" si="1128"/>
        <v>0</v>
      </c>
      <c r="GY271" s="192">
        <f t="shared" si="1129"/>
        <v>0</v>
      </c>
      <c r="GZ271" s="192">
        <f t="shared" si="1130"/>
        <v>0</v>
      </c>
      <c r="HA271" s="192">
        <f t="shared" si="1131"/>
        <v>0</v>
      </c>
      <c r="HB271" s="192">
        <f t="shared" si="1132"/>
        <v>0</v>
      </c>
      <c r="HC271" s="192">
        <f t="shared" si="1133"/>
        <v>0</v>
      </c>
      <c r="HD271" s="192">
        <f t="shared" si="1134"/>
        <v>0</v>
      </c>
      <c r="HE271" s="192">
        <f t="shared" si="1135"/>
        <v>0</v>
      </c>
      <c r="HF271" s="192">
        <f t="shared" si="1136"/>
        <v>0</v>
      </c>
      <c r="HG271" s="192">
        <f t="shared" si="1137"/>
        <v>0</v>
      </c>
      <c r="HH271" s="192">
        <f t="shared" si="1138"/>
        <v>0</v>
      </c>
      <c r="HI271" s="192">
        <f t="shared" si="1139"/>
        <v>0</v>
      </c>
      <c r="HJ271" s="192">
        <f t="shared" si="1140"/>
        <v>0</v>
      </c>
      <c r="HK271" s="192">
        <f t="shared" si="1141"/>
        <v>0</v>
      </c>
      <c r="HL271" s="192">
        <f t="shared" si="1142"/>
        <v>0</v>
      </c>
      <c r="HM271" s="192">
        <f t="shared" si="1143"/>
        <v>0</v>
      </c>
      <c r="HN271" s="194">
        <f t="shared" si="1144"/>
        <v>0</v>
      </c>
      <c r="HO271" s="194">
        <f t="shared" si="1145"/>
        <v>0</v>
      </c>
      <c r="HP271" s="194">
        <f t="shared" si="1146"/>
        <v>0</v>
      </c>
      <c r="HQ271" s="194">
        <f t="shared" si="1147"/>
        <v>0</v>
      </c>
      <c r="HR271" s="194">
        <f t="shared" si="1148"/>
        <v>0</v>
      </c>
      <c r="HS271" s="195" t="str">
        <f t="shared" si="945"/>
        <v/>
      </c>
      <c r="HT271" s="196">
        <f t="shared" si="941"/>
        <v>0</v>
      </c>
      <c r="HU271" s="196">
        <f t="shared" si="942"/>
        <v>0</v>
      </c>
      <c r="HV271" s="197" t="str">
        <f t="shared" si="946"/>
        <v/>
      </c>
      <c r="HW271" s="197" t="str">
        <f t="shared" si="1149"/>
        <v/>
      </c>
      <c r="HX271" s="197" t="str">
        <f t="shared" si="1150"/>
        <v/>
      </c>
      <c r="HY271" s="195" t="str">
        <f t="shared" si="947"/>
        <v/>
      </c>
      <c r="HZ271" s="30">
        <f t="shared" si="943"/>
        <v>0</v>
      </c>
      <c r="IA271" s="198">
        <f t="shared" si="948"/>
        <v>0</v>
      </c>
      <c r="IB271" s="195"/>
      <c r="IC271" s="195">
        <f t="shared" si="1151"/>
        <v>0</v>
      </c>
      <c r="ID271" s="195">
        <f t="shared" si="949"/>
        <v>0</v>
      </c>
      <c r="IE271" s="195">
        <f t="shared" si="1152"/>
        <v>0</v>
      </c>
      <c r="IF271" s="195">
        <f t="shared" si="950"/>
        <v>0</v>
      </c>
      <c r="IG271" s="307">
        <f t="shared" si="951"/>
        <v>0</v>
      </c>
      <c r="IH271" s="307">
        <f t="shared" si="952"/>
        <v>0</v>
      </c>
      <c r="II271" s="44">
        <f t="shared" si="953"/>
        <v>0</v>
      </c>
      <c r="IJ271" s="44">
        <f t="shared" si="1153"/>
        <v>0</v>
      </c>
      <c r="IK271" s="44">
        <f t="shared" si="1154"/>
        <v>0</v>
      </c>
      <c r="IL271" s="44">
        <f t="shared" si="1155"/>
        <v>0</v>
      </c>
      <c r="IM271" s="44">
        <f t="shared" si="1156"/>
        <v>0</v>
      </c>
      <c r="IN271" s="44">
        <f t="shared" si="1157"/>
        <v>0</v>
      </c>
      <c r="IO271" s="44">
        <f t="shared" si="1158"/>
        <v>0</v>
      </c>
    </row>
    <row r="272" spans="1:249" ht="18" customHeight="1">
      <c r="A272" s="188">
        <v>266</v>
      </c>
      <c r="B272" s="326"/>
      <c r="C272" s="289"/>
      <c r="D272" s="199"/>
      <c r="E272" s="189"/>
      <c r="F272" s="189"/>
      <c r="G272" s="190"/>
      <c r="H272" s="190"/>
      <c r="I272" s="272"/>
      <c r="J272" s="207"/>
      <c r="K272" s="214" t="str">
        <f t="shared" si="954"/>
        <v/>
      </c>
      <c r="L272" s="200" t="str">
        <f t="shared" si="955"/>
        <v/>
      </c>
      <c r="M272" s="200" t="str">
        <f t="shared" si="956"/>
        <v/>
      </c>
      <c r="N272" s="209" t="str">
        <f t="shared" si="944"/>
        <v/>
      </c>
      <c r="O272" s="208" t="str">
        <f>IFERROR(IF(D272="","",IF(K272="","",IF(I272="","",IF(F272="F",VLOOKUP(K272,F!A:G,2,0),IF(F272="M",VLOOKUP(K272,M!A:G,2,0),""))))),0)</f>
        <v/>
      </c>
      <c r="P272" s="191" t="str">
        <f>IFERROR(IF(D272="","",IF(K272="","",IF(I272="","",IF(F272="F",VLOOKUP(K272,F!A:G,3,0),IF(F272="M",VLOOKUP(K272,M!A:G,3,0),""))))),0)</f>
        <v/>
      </c>
      <c r="Q272" s="191" t="str">
        <f>IFERROR(IF(D272="","",IF(K272="","",IF(I272="","",IF(F272="F",VLOOKUP(K272,F!A:G,4,0),IF(F272="M",VLOOKUP(K272,M!A:G,4,0),""))))),0)</f>
        <v/>
      </c>
      <c r="R272" s="191" t="str">
        <f>IFERROR(IF(D272="","",IF(K272="","",IF(I272="","",IF(F272="F",VLOOKUP(K272,F!A:G,5,0),IF(F272="M",VLOOKUP(K272,M!A:G,5,0),""))))),0)</f>
        <v/>
      </c>
      <c r="S272" s="191" t="str">
        <f>IFERROR(IF(D272="","",IF(K272="","",IF(I272="","",IF(F272="F",VLOOKUP(K272,F!A:G,6,0),IF(F272="M",VLOOKUP(K272,M!A:G,6,0),""))))),0)</f>
        <v/>
      </c>
      <c r="T272" s="191" t="str">
        <f>IFERROR(IF(D272="","",IF(K272="","",IF(I272="","",IF(F272="F",VLOOKUP(K272,F!A:G,7,0),IF(F272="M",VLOOKUP(K272,M!A:G,7,0),""))))),0)</f>
        <v/>
      </c>
      <c r="U272" s="191" t="str">
        <f>IFERROR(IF(D272="","",IF(K272="","",IF(J272="","",IF(F272="F",VLOOKUP(K272,F!A:M,8,0),IF(F272="M",VLOOKUP(K272,M!A:M,8,0),""))))),0)</f>
        <v/>
      </c>
      <c r="V272" s="191" t="str">
        <f>IFERROR(IF(D272="","",IF(K272="","",IF(J272="","",IF(F272="F",VLOOKUP(K272,F!A:M,9,0),IF(F272="M",VLOOKUP(K272,M!A:M,9,0),""))))),0)</f>
        <v/>
      </c>
      <c r="W272" s="191" t="str">
        <f>IFERROR(IF(D272="","",IF(K272="","",IF(J272="","",IF(F272="F",VLOOKUP(K272,F!A:M,10,0),IF(F272="M",VLOOKUP(K272,M!A:M,10,0),""))))),0)</f>
        <v/>
      </c>
      <c r="X272" s="191" t="str">
        <f>IFERROR(IF(D272="","",IF(K272="","",IF(J272="","",IF(F272="F",VLOOKUP(K272,F!A:M,11,0),IF(F272="M",VLOOKUP(K272,M!A:M,11,0),""))))),0)</f>
        <v/>
      </c>
      <c r="Y272" s="191" t="str">
        <f>IFERROR(IF(D272="","",IF(K272="","",IF(J272="","",IF(F272="F",VLOOKUP(K272,F!A:M,12,0),IF(F272="M",VLOOKUP(K272,M!A:M,12,0),""))))),0)</f>
        <v/>
      </c>
      <c r="Z272" s="191" t="str">
        <f>IFERROR(IF(D272="","",IF(K272="","",IF(J272="","",IF(F272="F",VLOOKUP(K272,F!A:M,13,0),IF(F272="M",VLOOKUP(K272,M!A:M,13,0),""))))),0)</f>
        <v/>
      </c>
      <c r="AA272" s="191" t="str">
        <f>IFERROR(IF(D272="","",IF(F272="","",IF(J272="","",IF(K272="","",IF(AND(K272&gt;23,K272&lt;=60),IF(F272="F",VLOOKUP(MROUND(HZ272,0.5),'F-Weight for Length'!K:S,2,0),VLOOKUP(MROUND(HZ272,0.5),'M-Weight for Length'!K:S,2,0)),IF(K272&gt;60,IF(F272="F",VLOOKUP(K272,'F-Weight for Length'!U:AC,2,0),VLOOKUP(K272,'M-Weight for Length'!U:AC,2,0)),IF(F272="F",VLOOKUP(MROUND(HZ272,0.5),'F-Weight for Length'!A:I,2,0),VLOOKUP(MROUND(HZ272,0.5),'M-Weight for Length'!A:I,2,0)))))))),0)</f>
        <v/>
      </c>
      <c r="AB272" s="191" t="str">
        <f>IFERROR(IF(D272="","",IF(F272="","",IF(J272="","",IF(K272="","",IF(AND(K272&gt;23,K272&lt;=60),IF(F272="F",VLOOKUP(MROUND(HZ272,0.5),'F-Weight for Length'!K:S,3,0),VLOOKUP(MROUND(HZ272,0.5),'M-Weight for Length'!K:S,3,0)),IF(K272&gt;60,IF(F272="F",VLOOKUP(K272,'F-Weight for Length'!U:AC,3,0),VLOOKUP(K272,'M-Weight for Length'!U:AC,3,0)),IF(F272="F",VLOOKUP(MROUND(HZ272,0.5),'F-Weight for Length'!A:I,3,0),VLOOKUP(MROUND(HZ272,0.5),'M-Weight for Length'!A:I,3,0)))))))),0)</f>
        <v/>
      </c>
      <c r="AC272" s="191" t="str">
        <f>IFERROR(IF(D272="","",IF(F272="","",IF(J272="","",IF(K272="","",IF(AND(K272&gt;23,K272&lt;=60),IF(F272="F",VLOOKUP(MROUND(HZ272,0.5),'F-Weight for Length'!K:S,4,0),VLOOKUP(MROUND(HZ272,0.5),'M-Weight for Length'!K:S,4,0)),IF(K272&gt;60,IF(F272="F",VLOOKUP(K272,'F-Weight for Length'!U:AC,4,0),VLOOKUP(K272,'M-Weight for Length'!U:AC,4,0)),IF(F272="F",VLOOKUP(MROUND(HZ272,0.5),'F-Weight for Length'!A:I,4,0),VLOOKUP(MROUND(HZ272,0.5),'M-Weight for Length'!A:I,4,0)))))))),0)</f>
        <v/>
      </c>
      <c r="AD272" s="191" t="str">
        <f>IFERROR(IF(D272="","",IF(F272="","",IF(J272="","",IF(K272="","",IF(AND(K272&gt;23,K272&lt;=60),IF(F272="F",VLOOKUP(MROUND(HZ272,0.5),'F-Weight for Length'!K:S,5,0),VLOOKUP(MROUND(HZ272,0.5),'M-Weight for Length'!K:S,5,0)),IF(K272&gt;60,IF(F272="F",VLOOKUP(K272,'F-Weight for Length'!U:AC,5,0),VLOOKUP(K272,'M-Weight for Length'!U:AC,5,0)),IF(F272="F",VLOOKUP(MROUND(HZ272,0.5),'F-Weight for Length'!A:I,5,0),VLOOKUP(MROUND(HZ272,0.5),'M-Weight for Length'!A:I,5,0)))))))),0)</f>
        <v/>
      </c>
      <c r="AE272" s="191" t="str">
        <f>IFERROR(IF(D272="","",IF(F272="","",IF(J272="","",IF(K272="","",IF(AND(K272&gt;23,K272&lt;=60),IF(F272="F",VLOOKUP(MROUND(HZ272,0.5),'F-Weight for Length'!K:S,6,0),VLOOKUP(MROUND(HZ272,0.5),'M-Weight for Length'!K:S,6,0)),IF(K272&gt;60,IF(F272="F",VLOOKUP(K272,'F-Weight for Length'!U:AC,6,0),VLOOKUP(K272,'M-Weight for Length'!U:AC,6,0)),IF(F272="F",VLOOKUP(MROUND(HZ272,0.5),'F-Weight for Length'!A:I,6,0),VLOOKUP(MROUND(HZ272,0.5),'M-Weight for Length'!A:I,6,0)))))))),0)</f>
        <v/>
      </c>
      <c r="AF272" s="191" t="str">
        <f>IFERROR(IF(D272="","",IF(F272="","",IF(J272="","",IF(K272="","",IF(AND(K272&gt;23,K272&lt;=60),IF(F272="F",VLOOKUP(MROUND(HZ272,0.5),'F-Weight for Length'!K:S,7,0),VLOOKUP(MROUND(HZ272,0.5),'M-Weight for Length'!K:S,7,0)),IF(K272&gt;60,IF(F272="F",VLOOKUP(K272,'F-Weight for Length'!U:AC,7,0),VLOOKUP(K272,'M-Weight for Length'!U:AC,7,0)),IF(F272="F",VLOOKUP(MROUND(HZ272,0.5),'F-Weight for Length'!A:I,7,0),VLOOKUP(MROUND(HZ272,0.5),'M-Weight for Length'!A:I,7,0)))))))),0)</f>
        <v/>
      </c>
      <c r="AG272" s="191" t="str">
        <f>IFERROR(IF(D272="","",IF(F272="","",IF(J272="","",IF(K272="","",IF(AND(K272&gt;23,K272&lt;=60),IF(F272="F",VLOOKUP(MROUND(HZ272,0.5),'F-Weight for Length'!K:S,8,0),VLOOKUP(MROUND(HZ272,0.5),'M-Weight for Length'!K:S,8,0)),IF(K272&gt;60,IF(F272="F",VLOOKUP(K272,'F-Weight for Length'!U:AC,8,0),VLOOKUP(K272,'M-Weight for Length'!U:AC,8,0)),IF(F272="F",VLOOKUP(MROUND(HZ272,0.5),'F-Weight for Length'!A:I,8,0),VLOOKUP(MROUND(HZ272,0.5),'M-Weight for Length'!A:I,8,0)))))))),0)</f>
        <v/>
      </c>
      <c r="AH272" s="191" t="str">
        <f>IFERROR(IF(D272="","",IF(F272="","",IF(J272="","",IF(K272="","",IF(AND(K272&gt;23,K272&lt;=60),IF(F272="F",VLOOKUP(MROUND(HZ272,0.5),'F-Weight for Length'!K:S,9,0),VLOOKUP(MROUND(HZ272,0.5),'M-Weight for Length'!K:S,9,0)),IF(K272&gt;60,IF(F272="F",VLOOKUP(K272,'F-Weight for Length'!U:AC,9,0),VLOOKUP(K272,'M-Weight for Length'!U:AC,9,0)),IF(F272="F",VLOOKUP(MROUND(HZ272,0.5),'F-Weight for Length'!A:I,9,0),VLOOKUP(MROUND(HZ272,0.5),'M-Weight for Length'!A:I,9,0)))))))),0)</f>
        <v/>
      </c>
      <c r="AI272" s="192">
        <f t="shared" si="957"/>
        <v>0</v>
      </c>
      <c r="AJ272" s="192">
        <f t="shared" si="958"/>
        <v>0</v>
      </c>
      <c r="AK272" s="192">
        <f t="shared" si="959"/>
        <v>0</v>
      </c>
      <c r="AL272" s="192">
        <f t="shared" si="960"/>
        <v>0</v>
      </c>
      <c r="AM272" s="192">
        <f t="shared" si="961"/>
        <v>0</v>
      </c>
      <c r="AN272" s="192">
        <f t="shared" si="962"/>
        <v>0</v>
      </c>
      <c r="AO272" s="192">
        <f t="shared" si="963"/>
        <v>0</v>
      </c>
      <c r="AP272" s="192">
        <f t="shared" si="964"/>
        <v>0</v>
      </c>
      <c r="AQ272" s="192">
        <f t="shared" si="965"/>
        <v>0</v>
      </c>
      <c r="AR272" s="192">
        <f t="shared" si="966"/>
        <v>0</v>
      </c>
      <c r="AS272" s="192">
        <f t="shared" si="967"/>
        <v>0</v>
      </c>
      <c r="AT272" s="192">
        <f t="shared" si="968"/>
        <v>0</v>
      </c>
      <c r="AU272" s="192">
        <f t="shared" si="969"/>
        <v>0</v>
      </c>
      <c r="AV272" s="192">
        <f t="shared" si="970"/>
        <v>0</v>
      </c>
      <c r="AW272" s="192">
        <f t="shared" si="971"/>
        <v>0</v>
      </c>
      <c r="AX272" s="192">
        <f t="shared" si="972"/>
        <v>0</v>
      </c>
      <c r="AY272" s="192">
        <f t="shared" si="973"/>
        <v>0</v>
      </c>
      <c r="AZ272" s="192">
        <f t="shared" si="974"/>
        <v>0</v>
      </c>
      <c r="BA272" s="192">
        <f t="shared" si="975"/>
        <v>0</v>
      </c>
      <c r="BB272" s="192">
        <f t="shared" si="976"/>
        <v>0</v>
      </c>
      <c r="BC272" s="192">
        <f t="shared" si="977"/>
        <v>0</v>
      </c>
      <c r="BD272" s="192">
        <f t="shared" si="978"/>
        <v>0</v>
      </c>
      <c r="BE272" s="192">
        <f t="shared" si="979"/>
        <v>0</v>
      </c>
      <c r="BF272" s="192">
        <f t="shared" si="980"/>
        <v>0</v>
      </c>
      <c r="BG272" s="192">
        <f t="shared" si="981"/>
        <v>0</v>
      </c>
      <c r="BH272" s="192">
        <f t="shared" si="982"/>
        <v>0</v>
      </c>
      <c r="BI272" s="192">
        <f t="shared" si="983"/>
        <v>0</v>
      </c>
      <c r="BJ272" s="192">
        <f t="shared" si="984"/>
        <v>0</v>
      </c>
      <c r="BK272" s="192">
        <f t="shared" si="985"/>
        <v>0</v>
      </c>
      <c r="BL272" s="192">
        <f t="shared" si="986"/>
        <v>0</v>
      </c>
      <c r="BM272" s="192">
        <f t="shared" si="987"/>
        <v>0</v>
      </c>
      <c r="BN272" s="192">
        <f t="shared" si="988"/>
        <v>0</v>
      </c>
      <c r="BO272" s="192">
        <f t="shared" si="989"/>
        <v>0</v>
      </c>
      <c r="BP272" s="192">
        <f t="shared" si="990"/>
        <v>0</v>
      </c>
      <c r="BQ272" s="192">
        <f t="shared" si="991"/>
        <v>0</v>
      </c>
      <c r="BR272" s="192">
        <f t="shared" si="992"/>
        <v>0</v>
      </c>
      <c r="BS272" s="192">
        <f t="shared" si="993"/>
        <v>0</v>
      </c>
      <c r="BT272" s="192">
        <f t="shared" si="994"/>
        <v>0</v>
      </c>
      <c r="BU272" s="192">
        <f t="shared" si="995"/>
        <v>0</v>
      </c>
      <c r="BV272" s="192">
        <f t="shared" si="996"/>
        <v>0</v>
      </c>
      <c r="BW272" s="192">
        <f t="shared" si="997"/>
        <v>0</v>
      </c>
      <c r="BX272" s="192">
        <f t="shared" si="998"/>
        <v>0</v>
      </c>
      <c r="BY272" s="192">
        <f t="shared" si="999"/>
        <v>0</v>
      </c>
      <c r="BZ272" s="192">
        <f t="shared" si="1000"/>
        <v>0</v>
      </c>
      <c r="CA272" s="192">
        <f t="shared" si="1001"/>
        <v>0</v>
      </c>
      <c r="CB272" s="192">
        <f t="shared" si="1002"/>
        <v>0</v>
      </c>
      <c r="CC272" s="192">
        <f t="shared" si="1003"/>
        <v>0</v>
      </c>
      <c r="CD272" s="192">
        <f t="shared" si="1004"/>
        <v>0</v>
      </c>
      <c r="CE272" s="192">
        <f t="shared" si="1005"/>
        <v>0</v>
      </c>
      <c r="CF272" s="192">
        <f t="shared" si="1006"/>
        <v>0</v>
      </c>
      <c r="CG272" s="192">
        <f t="shared" si="1007"/>
        <v>0</v>
      </c>
      <c r="CH272" s="192">
        <f t="shared" si="1008"/>
        <v>0</v>
      </c>
      <c r="CI272" s="192">
        <f t="shared" si="1009"/>
        <v>0</v>
      </c>
      <c r="CJ272" s="192">
        <f t="shared" si="1010"/>
        <v>0</v>
      </c>
      <c r="CK272" s="192">
        <f t="shared" si="1011"/>
        <v>0</v>
      </c>
      <c r="CL272" s="192">
        <f t="shared" si="1012"/>
        <v>0</v>
      </c>
      <c r="CM272" s="192">
        <f t="shared" si="1013"/>
        <v>0</v>
      </c>
      <c r="CN272" s="192">
        <f t="shared" si="1014"/>
        <v>0</v>
      </c>
      <c r="CO272" s="192">
        <f t="shared" si="1015"/>
        <v>0</v>
      </c>
      <c r="CP272" s="192">
        <f t="shared" si="1016"/>
        <v>0</v>
      </c>
      <c r="CQ272" s="192">
        <f t="shared" si="1017"/>
        <v>0</v>
      </c>
      <c r="CR272" s="192">
        <f t="shared" si="1018"/>
        <v>0</v>
      </c>
      <c r="CS272" s="192">
        <f t="shared" si="1019"/>
        <v>0</v>
      </c>
      <c r="CT272" s="192">
        <f t="shared" si="1020"/>
        <v>0</v>
      </c>
      <c r="CU272" s="192">
        <f t="shared" si="1021"/>
        <v>0</v>
      </c>
      <c r="CV272" s="192">
        <f t="shared" si="1022"/>
        <v>0</v>
      </c>
      <c r="CW272" s="192">
        <f t="shared" si="1023"/>
        <v>0</v>
      </c>
      <c r="CX272" s="192">
        <f t="shared" si="1024"/>
        <v>0</v>
      </c>
      <c r="CY272" s="192">
        <f t="shared" si="1025"/>
        <v>0</v>
      </c>
      <c r="CZ272" s="192">
        <f t="shared" si="1026"/>
        <v>0</v>
      </c>
      <c r="DA272" s="192">
        <f t="shared" si="1027"/>
        <v>0</v>
      </c>
      <c r="DB272" s="192">
        <f t="shared" si="1028"/>
        <v>0</v>
      </c>
      <c r="DC272" s="192">
        <f t="shared" si="1029"/>
        <v>0</v>
      </c>
      <c r="DD272" s="192">
        <f t="shared" si="1030"/>
        <v>0</v>
      </c>
      <c r="DE272" s="192">
        <f t="shared" si="1031"/>
        <v>0</v>
      </c>
      <c r="DF272" s="192">
        <f t="shared" si="1032"/>
        <v>0</v>
      </c>
      <c r="DG272" s="192">
        <f t="shared" si="1033"/>
        <v>0</v>
      </c>
      <c r="DH272" s="192">
        <f t="shared" si="1034"/>
        <v>0</v>
      </c>
      <c r="DI272" s="192">
        <f t="shared" si="1035"/>
        <v>0</v>
      </c>
      <c r="DJ272" s="192">
        <f t="shared" si="1036"/>
        <v>0</v>
      </c>
      <c r="DK272" s="192">
        <f t="shared" si="1037"/>
        <v>0</v>
      </c>
      <c r="DL272" s="192">
        <f t="shared" si="1038"/>
        <v>0</v>
      </c>
      <c r="DM272" s="192">
        <f t="shared" si="1039"/>
        <v>0</v>
      </c>
      <c r="DN272" s="192">
        <f t="shared" si="1040"/>
        <v>0</v>
      </c>
      <c r="DO272" s="192">
        <f t="shared" si="1041"/>
        <v>0</v>
      </c>
      <c r="DP272" s="192">
        <f t="shared" si="1042"/>
        <v>0</v>
      </c>
      <c r="DQ272" s="192">
        <f t="shared" si="1043"/>
        <v>0</v>
      </c>
      <c r="DR272" s="192">
        <f t="shared" si="1044"/>
        <v>0</v>
      </c>
      <c r="DS272" s="192">
        <f t="shared" si="1045"/>
        <v>0</v>
      </c>
      <c r="DT272" s="192">
        <f t="shared" si="1046"/>
        <v>0</v>
      </c>
      <c r="DU272" s="192">
        <f t="shared" si="1047"/>
        <v>0</v>
      </c>
      <c r="DV272" s="193">
        <f t="shared" si="1048"/>
        <v>0</v>
      </c>
      <c r="DW272" s="193">
        <f t="shared" si="1049"/>
        <v>0</v>
      </c>
      <c r="DX272" s="193">
        <f t="shared" si="1050"/>
        <v>0</v>
      </c>
      <c r="DY272" s="193">
        <f t="shared" si="1051"/>
        <v>0</v>
      </c>
      <c r="DZ272" s="193">
        <f t="shared" si="1052"/>
        <v>0</v>
      </c>
      <c r="EA272" s="192">
        <f t="shared" si="1053"/>
        <v>0</v>
      </c>
      <c r="EB272" s="192">
        <f t="shared" si="1054"/>
        <v>0</v>
      </c>
      <c r="EC272" s="192">
        <f t="shared" si="1055"/>
        <v>0</v>
      </c>
      <c r="ED272" s="192">
        <f t="shared" si="1056"/>
        <v>0</v>
      </c>
      <c r="EE272" s="192">
        <f t="shared" si="1057"/>
        <v>0</v>
      </c>
      <c r="EF272" s="192">
        <f t="shared" si="1058"/>
        <v>0</v>
      </c>
      <c r="EG272" s="192">
        <f t="shared" si="1059"/>
        <v>0</v>
      </c>
      <c r="EH272" s="192">
        <f t="shared" si="1060"/>
        <v>0</v>
      </c>
      <c r="EI272" s="192">
        <f t="shared" si="1061"/>
        <v>0</v>
      </c>
      <c r="EJ272" s="192">
        <f t="shared" si="1062"/>
        <v>0</v>
      </c>
      <c r="EK272" s="192">
        <f t="shared" si="1063"/>
        <v>0</v>
      </c>
      <c r="EL272" s="192">
        <f t="shared" si="1064"/>
        <v>0</v>
      </c>
      <c r="EM272" s="192">
        <f t="shared" si="1065"/>
        <v>0</v>
      </c>
      <c r="EN272" s="192">
        <f t="shared" si="1066"/>
        <v>0</v>
      </c>
      <c r="EO272" s="192">
        <f t="shared" si="1067"/>
        <v>0</v>
      </c>
      <c r="EP272" s="192">
        <f t="shared" si="1068"/>
        <v>0</v>
      </c>
      <c r="EQ272" s="192">
        <f t="shared" si="1069"/>
        <v>0</v>
      </c>
      <c r="ER272" s="192">
        <f t="shared" si="1070"/>
        <v>0</v>
      </c>
      <c r="ES272" s="192">
        <f t="shared" si="1071"/>
        <v>0</v>
      </c>
      <c r="ET272" s="192">
        <f t="shared" si="1072"/>
        <v>0</v>
      </c>
      <c r="EU272" s="192">
        <f t="shared" si="1073"/>
        <v>0</v>
      </c>
      <c r="EV272" s="192">
        <f t="shared" si="1074"/>
        <v>0</v>
      </c>
      <c r="EW272" s="192">
        <f t="shared" si="1075"/>
        <v>0</v>
      </c>
      <c r="EX272" s="192">
        <f t="shared" si="1076"/>
        <v>0</v>
      </c>
      <c r="EY272" s="192">
        <f t="shared" si="1077"/>
        <v>0</v>
      </c>
      <c r="EZ272" s="192">
        <f t="shared" si="1078"/>
        <v>0</v>
      </c>
      <c r="FA272" s="192">
        <f t="shared" si="1079"/>
        <v>0</v>
      </c>
      <c r="FB272" s="192">
        <f t="shared" si="1080"/>
        <v>0</v>
      </c>
      <c r="FC272" s="192">
        <f t="shared" si="1081"/>
        <v>0</v>
      </c>
      <c r="FD272" s="192">
        <f t="shared" si="1082"/>
        <v>0</v>
      </c>
      <c r="FE272" s="192">
        <f t="shared" si="1083"/>
        <v>0</v>
      </c>
      <c r="FF272" s="192">
        <f t="shared" si="1084"/>
        <v>0</v>
      </c>
      <c r="FG272" s="192">
        <f t="shared" si="1085"/>
        <v>0</v>
      </c>
      <c r="FH272" s="192">
        <f t="shared" si="1086"/>
        <v>0</v>
      </c>
      <c r="FI272" s="192">
        <f t="shared" si="1087"/>
        <v>0</v>
      </c>
      <c r="FJ272" s="192">
        <f t="shared" si="1088"/>
        <v>0</v>
      </c>
      <c r="FK272" s="192">
        <f t="shared" si="1089"/>
        <v>0</v>
      </c>
      <c r="FL272" s="192">
        <f t="shared" si="1090"/>
        <v>0</v>
      </c>
      <c r="FM272" s="192">
        <f t="shared" si="1091"/>
        <v>0</v>
      </c>
      <c r="FN272" s="192">
        <f t="shared" si="1092"/>
        <v>0</v>
      </c>
      <c r="FO272" s="192">
        <f t="shared" si="1093"/>
        <v>0</v>
      </c>
      <c r="FP272" s="192">
        <f t="shared" si="1094"/>
        <v>0</v>
      </c>
      <c r="FQ272" s="192">
        <f t="shared" si="1095"/>
        <v>0</v>
      </c>
      <c r="FR272" s="192">
        <f t="shared" si="1096"/>
        <v>0</v>
      </c>
      <c r="FS272" s="192">
        <f t="shared" si="1097"/>
        <v>0</v>
      </c>
      <c r="FT272" s="192">
        <f t="shared" si="1098"/>
        <v>0</v>
      </c>
      <c r="FU272" s="192">
        <f t="shared" si="1099"/>
        <v>0</v>
      </c>
      <c r="FV272" s="192">
        <f t="shared" si="1100"/>
        <v>0</v>
      </c>
      <c r="FW272" s="192">
        <f t="shared" si="1101"/>
        <v>0</v>
      </c>
      <c r="FX272" s="192">
        <f t="shared" si="1102"/>
        <v>0</v>
      </c>
      <c r="FY272" s="192">
        <f t="shared" si="1103"/>
        <v>0</v>
      </c>
      <c r="FZ272" s="192">
        <f t="shared" si="1104"/>
        <v>0</v>
      </c>
      <c r="GA272" s="192">
        <f t="shared" si="1105"/>
        <v>0</v>
      </c>
      <c r="GB272" s="192">
        <f t="shared" si="1106"/>
        <v>0</v>
      </c>
      <c r="GC272" s="192">
        <f t="shared" si="1107"/>
        <v>0</v>
      </c>
      <c r="GD272" s="192">
        <f t="shared" si="1108"/>
        <v>0</v>
      </c>
      <c r="GE272" s="192">
        <f t="shared" si="1109"/>
        <v>0</v>
      </c>
      <c r="GF272" s="192">
        <f t="shared" si="1110"/>
        <v>0</v>
      </c>
      <c r="GG272" s="192">
        <f t="shared" si="1111"/>
        <v>0</v>
      </c>
      <c r="GH272" s="192">
        <f t="shared" si="1112"/>
        <v>0</v>
      </c>
      <c r="GI272" s="192">
        <f t="shared" si="1113"/>
        <v>0</v>
      </c>
      <c r="GJ272" s="192">
        <f t="shared" si="1114"/>
        <v>0</v>
      </c>
      <c r="GK272" s="192">
        <f t="shared" si="1115"/>
        <v>0</v>
      </c>
      <c r="GL272" s="192">
        <f t="shared" si="1116"/>
        <v>0</v>
      </c>
      <c r="GM272" s="192">
        <f t="shared" si="1117"/>
        <v>0</v>
      </c>
      <c r="GN272" s="192">
        <f t="shared" si="1118"/>
        <v>0</v>
      </c>
      <c r="GO272" s="192">
        <f t="shared" si="1119"/>
        <v>0</v>
      </c>
      <c r="GP272" s="192">
        <f t="shared" si="1120"/>
        <v>0</v>
      </c>
      <c r="GQ272" s="192">
        <f t="shared" si="1121"/>
        <v>0</v>
      </c>
      <c r="GR272" s="192">
        <f t="shared" si="1122"/>
        <v>0</v>
      </c>
      <c r="GS272" s="192">
        <f t="shared" si="1123"/>
        <v>0</v>
      </c>
      <c r="GT272" s="192">
        <f t="shared" si="1124"/>
        <v>0</v>
      </c>
      <c r="GU272" s="192">
        <f t="shared" si="1125"/>
        <v>0</v>
      </c>
      <c r="GV272" s="192">
        <f t="shared" si="1126"/>
        <v>0</v>
      </c>
      <c r="GW272" s="192">
        <f t="shared" si="1127"/>
        <v>0</v>
      </c>
      <c r="GX272" s="192">
        <f t="shared" si="1128"/>
        <v>0</v>
      </c>
      <c r="GY272" s="192">
        <f t="shared" si="1129"/>
        <v>0</v>
      </c>
      <c r="GZ272" s="192">
        <f t="shared" si="1130"/>
        <v>0</v>
      </c>
      <c r="HA272" s="192">
        <f t="shared" si="1131"/>
        <v>0</v>
      </c>
      <c r="HB272" s="192">
        <f t="shared" si="1132"/>
        <v>0</v>
      </c>
      <c r="HC272" s="192">
        <f t="shared" si="1133"/>
        <v>0</v>
      </c>
      <c r="HD272" s="192">
        <f t="shared" si="1134"/>
        <v>0</v>
      </c>
      <c r="HE272" s="192">
        <f t="shared" si="1135"/>
        <v>0</v>
      </c>
      <c r="HF272" s="192">
        <f t="shared" si="1136"/>
        <v>0</v>
      </c>
      <c r="HG272" s="192">
        <f t="shared" si="1137"/>
        <v>0</v>
      </c>
      <c r="HH272" s="192">
        <f t="shared" si="1138"/>
        <v>0</v>
      </c>
      <c r="HI272" s="192">
        <f t="shared" si="1139"/>
        <v>0</v>
      </c>
      <c r="HJ272" s="192">
        <f t="shared" si="1140"/>
        <v>0</v>
      </c>
      <c r="HK272" s="192">
        <f t="shared" si="1141"/>
        <v>0</v>
      </c>
      <c r="HL272" s="192">
        <f t="shared" si="1142"/>
        <v>0</v>
      </c>
      <c r="HM272" s="192">
        <f t="shared" si="1143"/>
        <v>0</v>
      </c>
      <c r="HN272" s="194">
        <f t="shared" si="1144"/>
        <v>0</v>
      </c>
      <c r="HO272" s="194">
        <f t="shared" si="1145"/>
        <v>0</v>
      </c>
      <c r="HP272" s="194">
        <f t="shared" si="1146"/>
        <v>0</v>
      </c>
      <c r="HQ272" s="194">
        <f t="shared" si="1147"/>
        <v>0</v>
      </c>
      <c r="HR272" s="194">
        <f t="shared" si="1148"/>
        <v>0</v>
      </c>
      <c r="HS272" s="195" t="str">
        <f t="shared" si="945"/>
        <v/>
      </c>
      <c r="HT272" s="196">
        <f t="shared" si="941"/>
        <v>0</v>
      </c>
      <c r="HU272" s="196">
        <f t="shared" si="942"/>
        <v>0</v>
      </c>
      <c r="HV272" s="197" t="str">
        <f t="shared" si="946"/>
        <v/>
      </c>
      <c r="HW272" s="197" t="str">
        <f t="shared" si="1149"/>
        <v/>
      </c>
      <c r="HX272" s="197" t="str">
        <f t="shared" si="1150"/>
        <v/>
      </c>
      <c r="HY272" s="195" t="str">
        <f t="shared" si="947"/>
        <v/>
      </c>
      <c r="HZ272" s="30">
        <f t="shared" si="943"/>
        <v>0</v>
      </c>
      <c r="IA272" s="198">
        <f t="shared" si="948"/>
        <v>0</v>
      </c>
      <c r="IB272" s="195"/>
      <c r="IC272" s="195">
        <f t="shared" si="1151"/>
        <v>0</v>
      </c>
      <c r="ID272" s="195">
        <f t="shared" si="949"/>
        <v>0</v>
      </c>
      <c r="IE272" s="195">
        <f t="shared" si="1152"/>
        <v>0</v>
      </c>
      <c r="IF272" s="195">
        <f t="shared" si="950"/>
        <v>0</v>
      </c>
      <c r="IG272" s="307">
        <f t="shared" si="951"/>
        <v>0</v>
      </c>
      <c r="IH272" s="307">
        <f t="shared" si="952"/>
        <v>0</v>
      </c>
      <c r="II272" s="44">
        <f t="shared" si="953"/>
        <v>0</v>
      </c>
      <c r="IJ272" s="44">
        <f t="shared" si="1153"/>
        <v>0</v>
      </c>
      <c r="IK272" s="44">
        <f t="shared" si="1154"/>
        <v>0</v>
      </c>
      <c r="IL272" s="44">
        <f t="shared" si="1155"/>
        <v>0</v>
      </c>
      <c r="IM272" s="44">
        <f t="shared" si="1156"/>
        <v>0</v>
      </c>
      <c r="IN272" s="44">
        <f t="shared" si="1157"/>
        <v>0</v>
      </c>
      <c r="IO272" s="44">
        <f t="shared" si="1158"/>
        <v>0</v>
      </c>
    </row>
    <row r="273" spans="1:249" ht="18" customHeight="1">
      <c r="A273" s="188">
        <v>267</v>
      </c>
      <c r="B273" s="326"/>
      <c r="C273" s="289"/>
      <c r="D273" s="199"/>
      <c r="E273" s="189"/>
      <c r="F273" s="189"/>
      <c r="G273" s="190"/>
      <c r="H273" s="190"/>
      <c r="I273" s="272"/>
      <c r="J273" s="207"/>
      <c r="K273" s="214" t="str">
        <f t="shared" si="954"/>
        <v/>
      </c>
      <c r="L273" s="200" t="str">
        <f t="shared" si="955"/>
        <v/>
      </c>
      <c r="M273" s="200" t="str">
        <f t="shared" si="956"/>
        <v/>
      </c>
      <c r="N273" s="209" t="str">
        <f t="shared" si="944"/>
        <v/>
      </c>
      <c r="O273" s="208" t="str">
        <f>IFERROR(IF(D273="","",IF(K273="","",IF(I273="","",IF(F273="F",VLOOKUP(K273,F!A:G,2,0),IF(F273="M",VLOOKUP(K273,M!A:G,2,0),""))))),0)</f>
        <v/>
      </c>
      <c r="P273" s="191" t="str">
        <f>IFERROR(IF(D273="","",IF(K273="","",IF(I273="","",IF(F273="F",VLOOKUP(K273,F!A:G,3,0),IF(F273="M",VLOOKUP(K273,M!A:G,3,0),""))))),0)</f>
        <v/>
      </c>
      <c r="Q273" s="191" t="str">
        <f>IFERROR(IF(D273="","",IF(K273="","",IF(I273="","",IF(F273="F",VLOOKUP(K273,F!A:G,4,0),IF(F273="M",VLOOKUP(K273,M!A:G,4,0),""))))),0)</f>
        <v/>
      </c>
      <c r="R273" s="191" t="str">
        <f>IFERROR(IF(D273="","",IF(K273="","",IF(I273="","",IF(F273="F",VLOOKUP(K273,F!A:G,5,0),IF(F273="M",VLOOKUP(K273,M!A:G,5,0),""))))),0)</f>
        <v/>
      </c>
      <c r="S273" s="191" t="str">
        <f>IFERROR(IF(D273="","",IF(K273="","",IF(I273="","",IF(F273="F",VLOOKUP(K273,F!A:G,6,0),IF(F273="M",VLOOKUP(K273,M!A:G,6,0),""))))),0)</f>
        <v/>
      </c>
      <c r="T273" s="191" t="str">
        <f>IFERROR(IF(D273="","",IF(K273="","",IF(I273="","",IF(F273="F",VLOOKUP(K273,F!A:G,7,0),IF(F273="M",VLOOKUP(K273,M!A:G,7,0),""))))),0)</f>
        <v/>
      </c>
      <c r="U273" s="191" t="str">
        <f>IFERROR(IF(D273="","",IF(K273="","",IF(J273="","",IF(F273="F",VLOOKUP(K273,F!A:M,8,0),IF(F273="M",VLOOKUP(K273,M!A:M,8,0),""))))),0)</f>
        <v/>
      </c>
      <c r="V273" s="191" t="str">
        <f>IFERROR(IF(D273="","",IF(K273="","",IF(J273="","",IF(F273="F",VLOOKUP(K273,F!A:M,9,0),IF(F273="M",VLOOKUP(K273,M!A:M,9,0),""))))),0)</f>
        <v/>
      </c>
      <c r="W273" s="191" t="str">
        <f>IFERROR(IF(D273="","",IF(K273="","",IF(J273="","",IF(F273="F",VLOOKUP(K273,F!A:M,10,0),IF(F273="M",VLOOKUP(K273,M!A:M,10,0),""))))),0)</f>
        <v/>
      </c>
      <c r="X273" s="191" t="str">
        <f>IFERROR(IF(D273="","",IF(K273="","",IF(J273="","",IF(F273="F",VLOOKUP(K273,F!A:M,11,0),IF(F273="M",VLOOKUP(K273,M!A:M,11,0),""))))),0)</f>
        <v/>
      </c>
      <c r="Y273" s="191" t="str">
        <f>IFERROR(IF(D273="","",IF(K273="","",IF(J273="","",IF(F273="F",VLOOKUP(K273,F!A:M,12,0),IF(F273="M",VLOOKUP(K273,M!A:M,12,0),""))))),0)</f>
        <v/>
      </c>
      <c r="Z273" s="191" t="str">
        <f>IFERROR(IF(D273="","",IF(K273="","",IF(J273="","",IF(F273="F",VLOOKUP(K273,F!A:M,13,0),IF(F273="M",VLOOKUP(K273,M!A:M,13,0),""))))),0)</f>
        <v/>
      </c>
      <c r="AA273" s="191" t="str">
        <f>IFERROR(IF(D273="","",IF(F273="","",IF(J273="","",IF(K273="","",IF(AND(K273&gt;23,K273&lt;=60),IF(F273="F",VLOOKUP(MROUND(HZ273,0.5),'F-Weight for Length'!K:S,2,0),VLOOKUP(MROUND(HZ273,0.5),'M-Weight for Length'!K:S,2,0)),IF(K273&gt;60,IF(F273="F",VLOOKUP(K273,'F-Weight for Length'!U:AC,2,0),VLOOKUP(K273,'M-Weight for Length'!U:AC,2,0)),IF(F273="F",VLOOKUP(MROUND(HZ273,0.5),'F-Weight for Length'!A:I,2,0),VLOOKUP(MROUND(HZ273,0.5),'M-Weight for Length'!A:I,2,0)))))))),0)</f>
        <v/>
      </c>
      <c r="AB273" s="191" t="str">
        <f>IFERROR(IF(D273="","",IF(F273="","",IF(J273="","",IF(K273="","",IF(AND(K273&gt;23,K273&lt;=60),IF(F273="F",VLOOKUP(MROUND(HZ273,0.5),'F-Weight for Length'!K:S,3,0),VLOOKUP(MROUND(HZ273,0.5),'M-Weight for Length'!K:S,3,0)),IF(K273&gt;60,IF(F273="F",VLOOKUP(K273,'F-Weight for Length'!U:AC,3,0),VLOOKUP(K273,'M-Weight for Length'!U:AC,3,0)),IF(F273="F",VLOOKUP(MROUND(HZ273,0.5),'F-Weight for Length'!A:I,3,0),VLOOKUP(MROUND(HZ273,0.5),'M-Weight for Length'!A:I,3,0)))))))),0)</f>
        <v/>
      </c>
      <c r="AC273" s="191" t="str">
        <f>IFERROR(IF(D273="","",IF(F273="","",IF(J273="","",IF(K273="","",IF(AND(K273&gt;23,K273&lt;=60),IF(F273="F",VLOOKUP(MROUND(HZ273,0.5),'F-Weight for Length'!K:S,4,0),VLOOKUP(MROUND(HZ273,0.5),'M-Weight for Length'!K:S,4,0)),IF(K273&gt;60,IF(F273="F",VLOOKUP(K273,'F-Weight for Length'!U:AC,4,0),VLOOKUP(K273,'M-Weight for Length'!U:AC,4,0)),IF(F273="F",VLOOKUP(MROUND(HZ273,0.5),'F-Weight for Length'!A:I,4,0),VLOOKUP(MROUND(HZ273,0.5),'M-Weight for Length'!A:I,4,0)))))))),0)</f>
        <v/>
      </c>
      <c r="AD273" s="191" t="str">
        <f>IFERROR(IF(D273="","",IF(F273="","",IF(J273="","",IF(K273="","",IF(AND(K273&gt;23,K273&lt;=60),IF(F273="F",VLOOKUP(MROUND(HZ273,0.5),'F-Weight for Length'!K:S,5,0),VLOOKUP(MROUND(HZ273,0.5),'M-Weight for Length'!K:S,5,0)),IF(K273&gt;60,IF(F273="F",VLOOKUP(K273,'F-Weight for Length'!U:AC,5,0),VLOOKUP(K273,'M-Weight for Length'!U:AC,5,0)),IF(F273="F",VLOOKUP(MROUND(HZ273,0.5),'F-Weight for Length'!A:I,5,0),VLOOKUP(MROUND(HZ273,0.5),'M-Weight for Length'!A:I,5,0)))))))),0)</f>
        <v/>
      </c>
      <c r="AE273" s="191" t="str">
        <f>IFERROR(IF(D273="","",IF(F273="","",IF(J273="","",IF(K273="","",IF(AND(K273&gt;23,K273&lt;=60),IF(F273="F",VLOOKUP(MROUND(HZ273,0.5),'F-Weight for Length'!K:S,6,0),VLOOKUP(MROUND(HZ273,0.5),'M-Weight for Length'!K:S,6,0)),IF(K273&gt;60,IF(F273="F",VLOOKUP(K273,'F-Weight for Length'!U:AC,6,0),VLOOKUP(K273,'M-Weight for Length'!U:AC,6,0)),IF(F273="F",VLOOKUP(MROUND(HZ273,0.5),'F-Weight for Length'!A:I,6,0),VLOOKUP(MROUND(HZ273,0.5),'M-Weight for Length'!A:I,6,0)))))))),0)</f>
        <v/>
      </c>
      <c r="AF273" s="191" t="str">
        <f>IFERROR(IF(D273="","",IF(F273="","",IF(J273="","",IF(K273="","",IF(AND(K273&gt;23,K273&lt;=60),IF(F273="F",VLOOKUP(MROUND(HZ273,0.5),'F-Weight for Length'!K:S,7,0),VLOOKUP(MROUND(HZ273,0.5),'M-Weight for Length'!K:S,7,0)),IF(K273&gt;60,IF(F273="F",VLOOKUP(K273,'F-Weight for Length'!U:AC,7,0),VLOOKUP(K273,'M-Weight for Length'!U:AC,7,0)),IF(F273="F",VLOOKUP(MROUND(HZ273,0.5),'F-Weight for Length'!A:I,7,0),VLOOKUP(MROUND(HZ273,0.5),'M-Weight for Length'!A:I,7,0)))))))),0)</f>
        <v/>
      </c>
      <c r="AG273" s="191" t="str">
        <f>IFERROR(IF(D273="","",IF(F273="","",IF(J273="","",IF(K273="","",IF(AND(K273&gt;23,K273&lt;=60),IF(F273="F",VLOOKUP(MROUND(HZ273,0.5),'F-Weight for Length'!K:S,8,0),VLOOKUP(MROUND(HZ273,0.5),'M-Weight for Length'!K:S,8,0)),IF(K273&gt;60,IF(F273="F",VLOOKUP(K273,'F-Weight for Length'!U:AC,8,0),VLOOKUP(K273,'M-Weight for Length'!U:AC,8,0)),IF(F273="F",VLOOKUP(MROUND(HZ273,0.5),'F-Weight for Length'!A:I,8,0),VLOOKUP(MROUND(HZ273,0.5),'M-Weight for Length'!A:I,8,0)))))))),0)</f>
        <v/>
      </c>
      <c r="AH273" s="191" t="str">
        <f>IFERROR(IF(D273="","",IF(F273="","",IF(J273="","",IF(K273="","",IF(AND(K273&gt;23,K273&lt;=60),IF(F273="F",VLOOKUP(MROUND(HZ273,0.5),'F-Weight for Length'!K:S,9,0),VLOOKUP(MROUND(HZ273,0.5),'M-Weight for Length'!K:S,9,0)),IF(K273&gt;60,IF(F273="F",VLOOKUP(K273,'F-Weight for Length'!U:AC,9,0),VLOOKUP(K273,'M-Weight for Length'!U:AC,9,0)),IF(F273="F",VLOOKUP(MROUND(HZ273,0.5),'F-Weight for Length'!A:I,9,0),VLOOKUP(MROUND(HZ273,0.5),'M-Weight for Length'!A:I,9,0)))))))),0)</f>
        <v/>
      </c>
      <c r="AI273" s="192">
        <f t="shared" si="957"/>
        <v>0</v>
      </c>
      <c r="AJ273" s="192">
        <f t="shared" si="958"/>
        <v>0</v>
      </c>
      <c r="AK273" s="192">
        <f t="shared" si="959"/>
        <v>0</v>
      </c>
      <c r="AL273" s="192">
        <f t="shared" si="960"/>
        <v>0</v>
      </c>
      <c r="AM273" s="192">
        <f t="shared" si="961"/>
        <v>0</v>
      </c>
      <c r="AN273" s="192">
        <f t="shared" si="962"/>
        <v>0</v>
      </c>
      <c r="AO273" s="192">
        <f t="shared" si="963"/>
        <v>0</v>
      </c>
      <c r="AP273" s="192">
        <f t="shared" si="964"/>
        <v>0</v>
      </c>
      <c r="AQ273" s="192">
        <f t="shared" si="965"/>
        <v>0</v>
      </c>
      <c r="AR273" s="192">
        <f t="shared" si="966"/>
        <v>0</v>
      </c>
      <c r="AS273" s="192">
        <f t="shared" si="967"/>
        <v>0</v>
      </c>
      <c r="AT273" s="192">
        <f t="shared" si="968"/>
        <v>0</v>
      </c>
      <c r="AU273" s="192">
        <f t="shared" si="969"/>
        <v>0</v>
      </c>
      <c r="AV273" s="192">
        <f t="shared" si="970"/>
        <v>0</v>
      </c>
      <c r="AW273" s="192">
        <f t="shared" si="971"/>
        <v>0</v>
      </c>
      <c r="AX273" s="192">
        <f t="shared" si="972"/>
        <v>0</v>
      </c>
      <c r="AY273" s="192">
        <f t="shared" si="973"/>
        <v>0</v>
      </c>
      <c r="AZ273" s="192">
        <f t="shared" si="974"/>
        <v>0</v>
      </c>
      <c r="BA273" s="192">
        <f t="shared" si="975"/>
        <v>0</v>
      </c>
      <c r="BB273" s="192">
        <f t="shared" si="976"/>
        <v>0</v>
      </c>
      <c r="BC273" s="192">
        <f t="shared" si="977"/>
        <v>0</v>
      </c>
      <c r="BD273" s="192">
        <f t="shared" si="978"/>
        <v>0</v>
      </c>
      <c r="BE273" s="192">
        <f t="shared" si="979"/>
        <v>0</v>
      </c>
      <c r="BF273" s="192">
        <f t="shared" si="980"/>
        <v>0</v>
      </c>
      <c r="BG273" s="192">
        <f t="shared" si="981"/>
        <v>0</v>
      </c>
      <c r="BH273" s="192">
        <f t="shared" si="982"/>
        <v>0</v>
      </c>
      <c r="BI273" s="192">
        <f t="shared" si="983"/>
        <v>0</v>
      </c>
      <c r="BJ273" s="192">
        <f t="shared" si="984"/>
        <v>0</v>
      </c>
      <c r="BK273" s="192">
        <f t="shared" si="985"/>
        <v>0</v>
      </c>
      <c r="BL273" s="192">
        <f t="shared" si="986"/>
        <v>0</v>
      </c>
      <c r="BM273" s="192">
        <f t="shared" si="987"/>
        <v>0</v>
      </c>
      <c r="BN273" s="192">
        <f t="shared" si="988"/>
        <v>0</v>
      </c>
      <c r="BO273" s="192">
        <f t="shared" si="989"/>
        <v>0</v>
      </c>
      <c r="BP273" s="192">
        <f t="shared" si="990"/>
        <v>0</v>
      </c>
      <c r="BQ273" s="192">
        <f t="shared" si="991"/>
        <v>0</v>
      </c>
      <c r="BR273" s="192">
        <f t="shared" si="992"/>
        <v>0</v>
      </c>
      <c r="BS273" s="192">
        <f t="shared" si="993"/>
        <v>0</v>
      </c>
      <c r="BT273" s="192">
        <f t="shared" si="994"/>
        <v>0</v>
      </c>
      <c r="BU273" s="192">
        <f t="shared" si="995"/>
        <v>0</v>
      </c>
      <c r="BV273" s="192">
        <f t="shared" si="996"/>
        <v>0</v>
      </c>
      <c r="BW273" s="192">
        <f t="shared" si="997"/>
        <v>0</v>
      </c>
      <c r="BX273" s="192">
        <f t="shared" si="998"/>
        <v>0</v>
      </c>
      <c r="BY273" s="192">
        <f t="shared" si="999"/>
        <v>0</v>
      </c>
      <c r="BZ273" s="192">
        <f t="shared" si="1000"/>
        <v>0</v>
      </c>
      <c r="CA273" s="192">
        <f t="shared" si="1001"/>
        <v>0</v>
      </c>
      <c r="CB273" s="192">
        <f t="shared" si="1002"/>
        <v>0</v>
      </c>
      <c r="CC273" s="192">
        <f t="shared" si="1003"/>
        <v>0</v>
      </c>
      <c r="CD273" s="192">
        <f t="shared" si="1004"/>
        <v>0</v>
      </c>
      <c r="CE273" s="192">
        <f t="shared" si="1005"/>
        <v>0</v>
      </c>
      <c r="CF273" s="192">
        <f t="shared" si="1006"/>
        <v>0</v>
      </c>
      <c r="CG273" s="192">
        <f t="shared" si="1007"/>
        <v>0</v>
      </c>
      <c r="CH273" s="192">
        <f t="shared" si="1008"/>
        <v>0</v>
      </c>
      <c r="CI273" s="192">
        <f t="shared" si="1009"/>
        <v>0</v>
      </c>
      <c r="CJ273" s="192">
        <f t="shared" si="1010"/>
        <v>0</v>
      </c>
      <c r="CK273" s="192">
        <f t="shared" si="1011"/>
        <v>0</v>
      </c>
      <c r="CL273" s="192">
        <f t="shared" si="1012"/>
        <v>0</v>
      </c>
      <c r="CM273" s="192">
        <f t="shared" si="1013"/>
        <v>0</v>
      </c>
      <c r="CN273" s="192">
        <f t="shared" si="1014"/>
        <v>0</v>
      </c>
      <c r="CO273" s="192">
        <f t="shared" si="1015"/>
        <v>0</v>
      </c>
      <c r="CP273" s="192">
        <f t="shared" si="1016"/>
        <v>0</v>
      </c>
      <c r="CQ273" s="192">
        <f t="shared" si="1017"/>
        <v>0</v>
      </c>
      <c r="CR273" s="192">
        <f t="shared" si="1018"/>
        <v>0</v>
      </c>
      <c r="CS273" s="192">
        <f t="shared" si="1019"/>
        <v>0</v>
      </c>
      <c r="CT273" s="192">
        <f t="shared" si="1020"/>
        <v>0</v>
      </c>
      <c r="CU273" s="192">
        <f t="shared" si="1021"/>
        <v>0</v>
      </c>
      <c r="CV273" s="192">
        <f t="shared" si="1022"/>
        <v>0</v>
      </c>
      <c r="CW273" s="192">
        <f t="shared" si="1023"/>
        <v>0</v>
      </c>
      <c r="CX273" s="192">
        <f t="shared" si="1024"/>
        <v>0</v>
      </c>
      <c r="CY273" s="192">
        <f t="shared" si="1025"/>
        <v>0</v>
      </c>
      <c r="CZ273" s="192">
        <f t="shared" si="1026"/>
        <v>0</v>
      </c>
      <c r="DA273" s="192">
        <f t="shared" si="1027"/>
        <v>0</v>
      </c>
      <c r="DB273" s="192">
        <f t="shared" si="1028"/>
        <v>0</v>
      </c>
      <c r="DC273" s="192">
        <f t="shared" si="1029"/>
        <v>0</v>
      </c>
      <c r="DD273" s="192">
        <f t="shared" si="1030"/>
        <v>0</v>
      </c>
      <c r="DE273" s="192">
        <f t="shared" si="1031"/>
        <v>0</v>
      </c>
      <c r="DF273" s="192">
        <f t="shared" si="1032"/>
        <v>0</v>
      </c>
      <c r="DG273" s="192">
        <f t="shared" si="1033"/>
        <v>0</v>
      </c>
      <c r="DH273" s="192">
        <f t="shared" si="1034"/>
        <v>0</v>
      </c>
      <c r="DI273" s="192">
        <f t="shared" si="1035"/>
        <v>0</v>
      </c>
      <c r="DJ273" s="192">
        <f t="shared" si="1036"/>
        <v>0</v>
      </c>
      <c r="DK273" s="192">
        <f t="shared" si="1037"/>
        <v>0</v>
      </c>
      <c r="DL273" s="192">
        <f t="shared" si="1038"/>
        <v>0</v>
      </c>
      <c r="DM273" s="192">
        <f t="shared" si="1039"/>
        <v>0</v>
      </c>
      <c r="DN273" s="192">
        <f t="shared" si="1040"/>
        <v>0</v>
      </c>
      <c r="DO273" s="192">
        <f t="shared" si="1041"/>
        <v>0</v>
      </c>
      <c r="DP273" s="192">
        <f t="shared" si="1042"/>
        <v>0</v>
      </c>
      <c r="DQ273" s="192">
        <f t="shared" si="1043"/>
        <v>0</v>
      </c>
      <c r="DR273" s="192">
        <f t="shared" si="1044"/>
        <v>0</v>
      </c>
      <c r="DS273" s="192">
        <f t="shared" si="1045"/>
        <v>0</v>
      </c>
      <c r="DT273" s="192">
        <f t="shared" si="1046"/>
        <v>0</v>
      </c>
      <c r="DU273" s="192">
        <f t="shared" si="1047"/>
        <v>0</v>
      </c>
      <c r="DV273" s="193">
        <f t="shared" si="1048"/>
        <v>0</v>
      </c>
      <c r="DW273" s="193">
        <f t="shared" si="1049"/>
        <v>0</v>
      </c>
      <c r="DX273" s="193">
        <f t="shared" si="1050"/>
        <v>0</v>
      </c>
      <c r="DY273" s="193">
        <f t="shared" si="1051"/>
        <v>0</v>
      </c>
      <c r="DZ273" s="193">
        <f t="shared" si="1052"/>
        <v>0</v>
      </c>
      <c r="EA273" s="192">
        <f t="shared" si="1053"/>
        <v>0</v>
      </c>
      <c r="EB273" s="192">
        <f t="shared" si="1054"/>
        <v>0</v>
      </c>
      <c r="EC273" s="192">
        <f t="shared" si="1055"/>
        <v>0</v>
      </c>
      <c r="ED273" s="192">
        <f t="shared" si="1056"/>
        <v>0</v>
      </c>
      <c r="EE273" s="192">
        <f t="shared" si="1057"/>
        <v>0</v>
      </c>
      <c r="EF273" s="192">
        <f t="shared" si="1058"/>
        <v>0</v>
      </c>
      <c r="EG273" s="192">
        <f t="shared" si="1059"/>
        <v>0</v>
      </c>
      <c r="EH273" s="192">
        <f t="shared" si="1060"/>
        <v>0</v>
      </c>
      <c r="EI273" s="192">
        <f t="shared" si="1061"/>
        <v>0</v>
      </c>
      <c r="EJ273" s="192">
        <f t="shared" si="1062"/>
        <v>0</v>
      </c>
      <c r="EK273" s="192">
        <f t="shared" si="1063"/>
        <v>0</v>
      </c>
      <c r="EL273" s="192">
        <f t="shared" si="1064"/>
        <v>0</v>
      </c>
      <c r="EM273" s="192">
        <f t="shared" si="1065"/>
        <v>0</v>
      </c>
      <c r="EN273" s="192">
        <f t="shared" si="1066"/>
        <v>0</v>
      </c>
      <c r="EO273" s="192">
        <f t="shared" si="1067"/>
        <v>0</v>
      </c>
      <c r="EP273" s="192">
        <f t="shared" si="1068"/>
        <v>0</v>
      </c>
      <c r="EQ273" s="192">
        <f t="shared" si="1069"/>
        <v>0</v>
      </c>
      <c r="ER273" s="192">
        <f t="shared" si="1070"/>
        <v>0</v>
      </c>
      <c r="ES273" s="192">
        <f t="shared" si="1071"/>
        <v>0</v>
      </c>
      <c r="ET273" s="192">
        <f t="shared" si="1072"/>
        <v>0</v>
      </c>
      <c r="EU273" s="192">
        <f t="shared" si="1073"/>
        <v>0</v>
      </c>
      <c r="EV273" s="192">
        <f t="shared" si="1074"/>
        <v>0</v>
      </c>
      <c r="EW273" s="192">
        <f t="shared" si="1075"/>
        <v>0</v>
      </c>
      <c r="EX273" s="192">
        <f t="shared" si="1076"/>
        <v>0</v>
      </c>
      <c r="EY273" s="192">
        <f t="shared" si="1077"/>
        <v>0</v>
      </c>
      <c r="EZ273" s="192">
        <f t="shared" si="1078"/>
        <v>0</v>
      </c>
      <c r="FA273" s="192">
        <f t="shared" si="1079"/>
        <v>0</v>
      </c>
      <c r="FB273" s="192">
        <f t="shared" si="1080"/>
        <v>0</v>
      </c>
      <c r="FC273" s="192">
        <f t="shared" si="1081"/>
        <v>0</v>
      </c>
      <c r="FD273" s="192">
        <f t="shared" si="1082"/>
        <v>0</v>
      </c>
      <c r="FE273" s="192">
        <f t="shared" si="1083"/>
        <v>0</v>
      </c>
      <c r="FF273" s="192">
        <f t="shared" si="1084"/>
        <v>0</v>
      </c>
      <c r="FG273" s="192">
        <f t="shared" si="1085"/>
        <v>0</v>
      </c>
      <c r="FH273" s="192">
        <f t="shared" si="1086"/>
        <v>0</v>
      </c>
      <c r="FI273" s="192">
        <f t="shared" si="1087"/>
        <v>0</v>
      </c>
      <c r="FJ273" s="192">
        <f t="shared" si="1088"/>
        <v>0</v>
      </c>
      <c r="FK273" s="192">
        <f t="shared" si="1089"/>
        <v>0</v>
      </c>
      <c r="FL273" s="192">
        <f t="shared" si="1090"/>
        <v>0</v>
      </c>
      <c r="FM273" s="192">
        <f t="shared" si="1091"/>
        <v>0</v>
      </c>
      <c r="FN273" s="192">
        <f t="shared" si="1092"/>
        <v>0</v>
      </c>
      <c r="FO273" s="192">
        <f t="shared" si="1093"/>
        <v>0</v>
      </c>
      <c r="FP273" s="192">
        <f t="shared" si="1094"/>
        <v>0</v>
      </c>
      <c r="FQ273" s="192">
        <f t="shared" si="1095"/>
        <v>0</v>
      </c>
      <c r="FR273" s="192">
        <f t="shared" si="1096"/>
        <v>0</v>
      </c>
      <c r="FS273" s="192">
        <f t="shared" si="1097"/>
        <v>0</v>
      </c>
      <c r="FT273" s="192">
        <f t="shared" si="1098"/>
        <v>0</v>
      </c>
      <c r="FU273" s="192">
        <f t="shared" si="1099"/>
        <v>0</v>
      </c>
      <c r="FV273" s="192">
        <f t="shared" si="1100"/>
        <v>0</v>
      </c>
      <c r="FW273" s="192">
        <f t="shared" si="1101"/>
        <v>0</v>
      </c>
      <c r="FX273" s="192">
        <f t="shared" si="1102"/>
        <v>0</v>
      </c>
      <c r="FY273" s="192">
        <f t="shared" si="1103"/>
        <v>0</v>
      </c>
      <c r="FZ273" s="192">
        <f t="shared" si="1104"/>
        <v>0</v>
      </c>
      <c r="GA273" s="192">
        <f t="shared" si="1105"/>
        <v>0</v>
      </c>
      <c r="GB273" s="192">
        <f t="shared" si="1106"/>
        <v>0</v>
      </c>
      <c r="GC273" s="192">
        <f t="shared" si="1107"/>
        <v>0</v>
      </c>
      <c r="GD273" s="192">
        <f t="shared" si="1108"/>
        <v>0</v>
      </c>
      <c r="GE273" s="192">
        <f t="shared" si="1109"/>
        <v>0</v>
      </c>
      <c r="GF273" s="192">
        <f t="shared" si="1110"/>
        <v>0</v>
      </c>
      <c r="GG273" s="192">
        <f t="shared" si="1111"/>
        <v>0</v>
      </c>
      <c r="GH273" s="192">
        <f t="shared" si="1112"/>
        <v>0</v>
      </c>
      <c r="GI273" s="192">
        <f t="shared" si="1113"/>
        <v>0</v>
      </c>
      <c r="GJ273" s="192">
        <f t="shared" si="1114"/>
        <v>0</v>
      </c>
      <c r="GK273" s="192">
        <f t="shared" si="1115"/>
        <v>0</v>
      </c>
      <c r="GL273" s="192">
        <f t="shared" si="1116"/>
        <v>0</v>
      </c>
      <c r="GM273" s="192">
        <f t="shared" si="1117"/>
        <v>0</v>
      </c>
      <c r="GN273" s="192">
        <f t="shared" si="1118"/>
        <v>0</v>
      </c>
      <c r="GO273" s="192">
        <f t="shared" si="1119"/>
        <v>0</v>
      </c>
      <c r="GP273" s="192">
        <f t="shared" si="1120"/>
        <v>0</v>
      </c>
      <c r="GQ273" s="192">
        <f t="shared" si="1121"/>
        <v>0</v>
      </c>
      <c r="GR273" s="192">
        <f t="shared" si="1122"/>
        <v>0</v>
      </c>
      <c r="GS273" s="192">
        <f t="shared" si="1123"/>
        <v>0</v>
      </c>
      <c r="GT273" s="192">
        <f t="shared" si="1124"/>
        <v>0</v>
      </c>
      <c r="GU273" s="192">
        <f t="shared" si="1125"/>
        <v>0</v>
      </c>
      <c r="GV273" s="192">
        <f t="shared" si="1126"/>
        <v>0</v>
      </c>
      <c r="GW273" s="192">
        <f t="shared" si="1127"/>
        <v>0</v>
      </c>
      <c r="GX273" s="192">
        <f t="shared" si="1128"/>
        <v>0</v>
      </c>
      <c r="GY273" s="192">
        <f t="shared" si="1129"/>
        <v>0</v>
      </c>
      <c r="GZ273" s="192">
        <f t="shared" si="1130"/>
        <v>0</v>
      </c>
      <c r="HA273" s="192">
        <f t="shared" si="1131"/>
        <v>0</v>
      </c>
      <c r="HB273" s="192">
        <f t="shared" si="1132"/>
        <v>0</v>
      </c>
      <c r="HC273" s="192">
        <f t="shared" si="1133"/>
        <v>0</v>
      </c>
      <c r="HD273" s="192">
        <f t="shared" si="1134"/>
        <v>0</v>
      </c>
      <c r="HE273" s="192">
        <f t="shared" si="1135"/>
        <v>0</v>
      </c>
      <c r="HF273" s="192">
        <f t="shared" si="1136"/>
        <v>0</v>
      </c>
      <c r="HG273" s="192">
        <f t="shared" si="1137"/>
        <v>0</v>
      </c>
      <c r="HH273" s="192">
        <f t="shared" si="1138"/>
        <v>0</v>
      </c>
      <c r="HI273" s="192">
        <f t="shared" si="1139"/>
        <v>0</v>
      </c>
      <c r="HJ273" s="192">
        <f t="shared" si="1140"/>
        <v>0</v>
      </c>
      <c r="HK273" s="192">
        <f t="shared" si="1141"/>
        <v>0</v>
      </c>
      <c r="HL273" s="192">
        <f t="shared" si="1142"/>
        <v>0</v>
      </c>
      <c r="HM273" s="192">
        <f t="shared" si="1143"/>
        <v>0</v>
      </c>
      <c r="HN273" s="194">
        <f t="shared" si="1144"/>
        <v>0</v>
      </c>
      <c r="HO273" s="194">
        <f t="shared" si="1145"/>
        <v>0</v>
      </c>
      <c r="HP273" s="194">
        <f t="shared" si="1146"/>
        <v>0</v>
      </c>
      <c r="HQ273" s="194">
        <f t="shared" si="1147"/>
        <v>0</v>
      </c>
      <c r="HR273" s="194">
        <f t="shared" si="1148"/>
        <v>0</v>
      </c>
      <c r="HS273" s="195" t="str">
        <f t="shared" si="945"/>
        <v/>
      </c>
      <c r="HT273" s="196">
        <f t="shared" si="941"/>
        <v>0</v>
      </c>
      <c r="HU273" s="196">
        <f t="shared" si="942"/>
        <v>0</v>
      </c>
      <c r="HV273" s="197" t="str">
        <f t="shared" si="946"/>
        <v/>
      </c>
      <c r="HW273" s="197" t="str">
        <f t="shared" si="1149"/>
        <v/>
      </c>
      <c r="HX273" s="197" t="str">
        <f t="shared" si="1150"/>
        <v/>
      </c>
      <c r="HY273" s="195" t="str">
        <f t="shared" si="947"/>
        <v/>
      </c>
      <c r="HZ273" s="30">
        <f t="shared" si="943"/>
        <v>0</v>
      </c>
      <c r="IA273" s="198">
        <f t="shared" si="948"/>
        <v>0</v>
      </c>
      <c r="IB273" s="195"/>
      <c r="IC273" s="195">
        <f t="shared" si="1151"/>
        <v>0</v>
      </c>
      <c r="ID273" s="195">
        <f t="shared" si="949"/>
        <v>0</v>
      </c>
      <c r="IE273" s="195">
        <f t="shared" si="1152"/>
        <v>0</v>
      </c>
      <c r="IF273" s="195">
        <f t="shared" si="950"/>
        <v>0</v>
      </c>
      <c r="IG273" s="307">
        <f t="shared" si="951"/>
        <v>0</v>
      </c>
      <c r="IH273" s="307">
        <f t="shared" si="952"/>
        <v>0</v>
      </c>
      <c r="II273" s="44">
        <f t="shared" si="953"/>
        <v>0</v>
      </c>
      <c r="IJ273" s="44">
        <f t="shared" si="1153"/>
        <v>0</v>
      </c>
      <c r="IK273" s="44">
        <f t="shared" si="1154"/>
        <v>0</v>
      </c>
      <c r="IL273" s="44">
        <f t="shared" si="1155"/>
        <v>0</v>
      </c>
      <c r="IM273" s="44">
        <f t="shared" si="1156"/>
        <v>0</v>
      </c>
      <c r="IN273" s="44">
        <f t="shared" si="1157"/>
        <v>0</v>
      </c>
      <c r="IO273" s="44">
        <f t="shared" si="1158"/>
        <v>0</v>
      </c>
    </row>
    <row r="274" spans="1:249" ht="18" customHeight="1">
      <c r="A274" s="188">
        <v>268</v>
      </c>
      <c r="B274" s="326"/>
      <c r="C274" s="289"/>
      <c r="D274" s="199"/>
      <c r="E274" s="189"/>
      <c r="F274" s="189"/>
      <c r="G274" s="190"/>
      <c r="H274" s="190"/>
      <c r="I274" s="272"/>
      <c r="J274" s="207"/>
      <c r="K274" s="214" t="str">
        <f t="shared" si="954"/>
        <v/>
      </c>
      <c r="L274" s="200" t="str">
        <f t="shared" si="955"/>
        <v/>
      </c>
      <c r="M274" s="200" t="str">
        <f t="shared" si="956"/>
        <v/>
      </c>
      <c r="N274" s="209" t="str">
        <f t="shared" si="944"/>
        <v/>
      </c>
      <c r="O274" s="208" t="str">
        <f>IFERROR(IF(D274="","",IF(K274="","",IF(I274="","",IF(F274="F",VLOOKUP(K274,F!A:G,2,0),IF(F274="M",VLOOKUP(K274,M!A:G,2,0),""))))),0)</f>
        <v/>
      </c>
      <c r="P274" s="191" t="str">
        <f>IFERROR(IF(D274="","",IF(K274="","",IF(I274="","",IF(F274="F",VLOOKUP(K274,F!A:G,3,0),IF(F274="M",VLOOKUP(K274,M!A:G,3,0),""))))),0)</f>
        <v/>
      </c>
      <c r="Q274" s="191" t="str">
        <f>IFERROR(IF(D274="","",IF(K274="","",IF(I274="","",IF(F274="F",VLOOKUP(K274,F!A:G,4,0),IF(F274="M",VLOOKUP(K274,M!A:G,4,0),""))))),0)</f>
        <v/>
      </c>
      <c r="R274" s="191" t="str">
        <f>IFERROR(IF(D274="","",IF(K274="","",IF(I274="","",IF(F274="F",VLOOKUP(K274,F!A:G,5,0),IF(F274="M",VLOOKUP(K274,M!A:G,5,0),""))))),0)</f>
        <v/>
      </c>
      <c r="S274" s="191" t="str">
        <f>IFERROR(IF(D274="","",IF(K274="","",IF(I274="","",IF(F274="F",VLOOKUP(K274,F!A:G,6,0),IF(F274="M",VLOOKUP(K274,M!A:G,6,0),""))))),0)</f>
        <v/>
      </c>
      <c r="T274" s="191" t="str">
        <f>IFERROR(IF(D274="","",IF(K274="","",IF(I274="","",IF(F274="F",VLOOKUP(K274,F!A:G,7,0),IF(F274="M",VLOOKUP(K274,M!A:G,7,0),""))))),0)</f>
        <v/>
      </c>
      <c r="U274" s="191" t="str">
        <f>IFERROR(IF(D274="","",IF(K274="","",IF(J274="","",IF(F274="F",VLOOKUP(K274,F!A:M,8,0),IF(F274="M",VLOOKUP(K274,M!A:M,8,0),""))))),0)</f>
        <v/>
      </c>
      <c r="V274" s="191" t="str">
        <f>IFERROR(IF(D274="","",IF(K274="","",IF(J274="","",IF(F274="F",VLOOKUP(K274,F!A:M,9,0),IF(F274="M",VLOOKUP(K274,M!A:M,9,0),""))))),0)</f>
        <v/>
      </c>
      <c r="W274" s="191" t="str">
        <f>IFERROR(IF(D274="","",IF(K274="","",IF(J274="","",IF(F274="F",VLOOKUP(K274,F!A:M,10,0),IF(F274="M",VLOOKUP(K274,M!A:M,10,0),""))))),0)</f>
        <v/>
      </c>
      <c r="X274" s="191" t="str">
        <f>IFERROR(IF(D274="","",IF(K274="","",IF(J274="","",IF(F274="F",VLOOKUP(K274,F!A:M,11,0),IF(F274="M",VLOOKUP(K274,M!A:M,11,0),""))))),0)</f>
        <v/>
      </c>
      <c r="Y274" s="191" t="str">
        <f>IFERROR(IF(D274="","",IF(K274="","",IF(J274="","",IF(F274="F",VLOOKUP(K274,F!A:M,12,0),IF(F274="M",VLOOKUP(K274,M!A:M,12,0),""))))),0)</f>
        <v/>
      </c>
      <c r="Z274" s="191" t="str">
        <f>IFERROR(IF(D274="","",IF(K274="","",IF(J274="","",IF(F274="F",VLOOKUP(K274,F!A:M,13,0),IF(F274="M",VLOOKUP(K274,M!A:M,13,0),""))))),0)</f>
        <v/>
      </c>
      <c r="AA274" s="191" t="str">
        <f>IFERROR(IF(D274="","",IF(F274="","",IF(J274="","",IF(K274="","",IF(AND(K274&gt;23,K274&lt;=60),IF(F274="F",VLOOKUP(MROUND(HZ274,0.5),'F-Weight for Length'!K:S,2,0),VLOOKUP(MROUND(HZ274,0.5),'M-Weight for Length'!K:S,2,0)),IF(K274&gt;60,IF(F274="F",VLOOKUP(K274,'F-Weight for Length'!U:AC,2,0),VLOOKUP(K274,'M-Weight for Length'!U:AC,2,0)),IF(F274="F",VLOOKUP(MROUND(HZ274,0.5),'F-Weight for Length'!A:I,2,0),VLOOKUP(MROUND(HZ274,0.5),'M-Weight for Length'!A:I,2,0)))))))),0)</f>
        <v/>
      </c>
      <c r="AB274" s="191" t="str">
        <f>IFERROR(IF(D274="","",IF(F274="","",IF(J274="","",IF(K274="","",IF(AND(K274&gt;23,K274&lt;=60),IF(F274="F",VLOOKUP(MROUND(HZ274,0.5),'F-Weight for Length'!K:S,3,0),VLOOKUP(MROUND(HZ274,0.5),'M-Weight for Length'!K:S,3,0)),IF(K274&gt;60,IF(F274="F",VLOOKUP(K274,'F-Weight for Length'!U:AC,3,0),VLOOKUP(K274,'M-Weight for Length'!U:AC,3,0)),IF(F274="F",VLOOKUP(MROUND(HZ274,0.5),'F-Weight for Length'!A:I,3,0),VLOOKUP(MROUND(HZ274,0.5),'M-Weight for Length'!A:I,3,0)))))))),0)</f>
        <v/>
      </c>
      <c r="AC274" s="191" t="str">
        <f>IFERROR(IF(D274="","",IF(F274="","",IF(J274="","",IF(K274="","",IF(AND(K274&gt;23,K274&lt;=60),IF(F274="F",VLOOKUP(MROUND(HZ274,0.5),'F-Weight for Length'!K:S,4,0),VLOOKUP(MROUND(HZ274,0.5),'M-Weight for Length'!K:S,4,0)),IF(K274&gt;60,IF(F274="F",VLOOKUP(K274,'F-Weight for Length'!U:AC,4,0),VLOOKUP(K274,'M-Weight for Length'!U:AC,4,0)),IF(F274="F",VLOOKUP(MROUND(HZ274,0.5),'F-Weight for Length'!A:I,4,0),VLOOKUP(MROUND(HZ274,0.5),'M-Weight for Length'!A:I,4,0)))))))),0)</f>
        <v/>
      </c>
      <c r="AD274" s="191" t="str">
        <f>IFERROR(IF(D274="","",IF(F274="","",IF(J274="","",IF(K274="","",IF(AND(K274&gt;23,K274&lt;=60),IF(F274="F",VLOOKUP(MROUND(HZ274,0.5),'F-Weight for Length'!K:S,5,0),VLOOKUP(MROUND(HZ274,0.5),'M-Weight for Length'!K:S,5,0)),IF(K274&gt;60,IF(F274="F",VLOOKUP(K274,'F-Weight for Length'!U:AC,5,0),VLOOKUP(K274,'M-Weight for Length'!U:AC,5,0)),IF(F274="F",VLOOKUP(MROUND(HZ274,0.5),'F-Weight for Length'!A:I,5,0),VLOOKUP(MROUND(HZ274,0.5),'M-Weight for Length'!A:I,5,0)))))))),0)</f>
        <v/>
      </c>
      <c r="AE274" s="191" t="str">
        <f>IFERROR(IF(D274="","",IF(F274="","",IF(J274="","",IF(K274="","",IF(AND(K274&gt;23,K274&lt;=60),IF(F274="F",VLOOKUP(MROUND(HZ274,0.5),'F-Weight for Length'!K:S,6,0),VLOOKUP(MROUND(HZ274,0.5),'M-Weight for Length'!K:S,6,0)),IF(K274&gt;60,IF(F274="F",VLOOKUP(K274,'F-Weight for Length'!U:AC,6,0),VLOOKUP(K274,'M-Weight for Length'!U:AC,6,0)),IF(F274="F",VLOOKUP(MROUND(HZ274,0.5),'F-Weight for Length'!A:I,6,0),VLOOKUP(MROUND(HZ274,0.5),'M-Weight for Length'!A:I,6,0)))))))),0)</f>
        <v/>
      </c>
      <c r="AF274" s="191" t="str">
        <f>IFERROR(IF(D274="","",IF(F274="","",IF(J274="","",IF(K274="","",IF(AND(K274&gt;23,K274&lt;=60),IF(F274="F",VLOOKUP(MROUND(HZ274,0.5),'F-Weight for Length'!K:S,7,0),VLOOKUP(MROUND(HZ274,0.5),'M-Weight for Length'!K:S,7,0)),IF(K274&gt;60,IF(F274="F",VLOOKUP(K274,'F-Weight for Length'!U:AC,7,0),VLOOKUP(K274,'M-Weight for Length'!U:AC,7,0)),IF(F274="F",VLOOKUP(MROUND(HZ274,0.5),'F-Weight for Length'!A:I,7,0),VLOOKUP(MROUND(HZ274,0.5),'M-Weight for Length'!A:I,7,0)))))))),0)</f>
        <v/>
      </c>
      <c r="AG274" s="191" t="str">
        <f>IFERROR(IF(D274="","",IF(F274="","",IF(J274="","",IF(K274="","",IF(AND(K274&gt;23,K274&lt;=60),IF(F274="F",VLOOKUP(MROUND(HZ274,0.5),'F-Weight for Length'!K:S,8,0),VLOOKUP(MROUND(HZ274,0.5),'M-Weight for Length'!K:S,8,0)),IF(K274&gt;60,IF(F274="F",VLOOKUP(K274,'F-Weight for Length'!U:AC,8,0),VLOOKUP(K274,'M-Weight for Length'!U:AC,8,0)),IF(F274="F",VLOOKUP(MROUND(HZ274,0.5),'F-Weight for Length'!A:I,8,0),VLOOKUP(MROUND(HZ274,0.5),'M-Weight for Length'!A:I,8,0)))))))),0)</f>
        <v/>
      </c>
      <c r="AH274" s="191" t="str">
        <f>IFERROR(IF(D274="","",IF(F274="","",IF(J274="","",IF(K274="","",IF(AND(K274&gt;23,K274&lt;=60),IF(F274="F",VLOOKUP(MROUND(HZ274,0.5),'F-Weight for Length'!K:S,9,0),VLOOKUP(MROUND(HZ274,0.5),'M-Weight for Length'!K:S,9,0)),IF(K274&gt;60,IF(F274="F",VLOOKUP(K274,'F-Weight for Length'!U:AC,9,0),VLOOKUP(K274,'M-Weight for Length'!U:AC,9,0)),IF(F274="F",VLOOKUP(MROUND(HZ274,0.5),'F-Weight for Length'!A:I,9,0),VLOOKUP(MROUND(HZ274,0.5),'M-Weight for Length'!A:I,9,0)))))))),0)</f>
        <v/>
      </c>
      <c r="AI274" s="192">
        <f t="shared" si="957"/>
        <v>0</v>
      </c>
      <c r="AJ274" s="192">
        <f t="shared" si="958"/>
        <v>0</v>
      </c>
      <c r="AK274" s="192">
        <f t="shared" si="959"/>
        <v>0</v>
      </c>
      <c r="AL274" s="192">
        <f t="shared" si="960"/>
        <v>0</v>
      </c>
      <c r="AM274" s="192">
        <f t="shared" si="961"/>
        <v>0</v>
      </c>
      <c r="AN274" s="192">
        <f t="shared" si="962"/>
        <v>0</v>
      </c>
      <c r="AO274" s="192">
        <f t="shared" si="963"/>
        <v>0</v>
      </c>
      <c r="AP274" s="192">
        <f t="shared" si="964"/>
        <v>0</v>
      </c>
      <c r="AQ274" s="192">
        <f t="shared" si="965"/>
        <v>0</v>
      </c>
      <c r="AR274" s="192">
        <f t="shared" si="966"/>
        <v>0</v>
      </c>
      <c r="AS274" s="192">
        <f t="shared" si="967"/>
        <v>0</v>
      </c>
      <c r="AT274" s="192">
        <f t="shared" si="968"/>
        <v>0</v>
      </c>
      <c r="AU274" s="192">
        <f t="shared" si="969"/>
        <v>0</v>
      </c>
      <c r="AV274" s="192">
        <f t="shared" si="970"/>
        <v>0</v>
      </c>
      <c r="AW274" s="192">
        <f t="shared" si="971"/>
        <v>0</v>
      </c>
      <c r="AX274" s="192">
        <f t="shared" si="972"/>
        <v>0</v>
      </c>
      <c r="AY274" s="192">
        <f t="shared" si="973"/>
        <v>0</v>
      </c>
      <c r="AZ274" s="192">
        <f t="shared" si="974"/>
        <v>0</v>
      </c>
      <c r="BA274" s="192">
        <f t="shared" si="975"/>
        <v>0</v>
      </c>
      <c r="BB274" s="192">
        <f t="shared" si="976"/>
        <v>0</v>
      </c>
      <c r="BC274" s="192">
        <f t="shared" si="977"/>
        <v>0</v>
      </c>
      <c r="BD274" s="192">
        <f t="shared" si="978"/>
        <v>0</v>
      </c>
      <c r="BE274" s="192">
        <f t="shared" si="979"/>
        <v>0</v>
      </c>
      <c r="BF274" s="192">
        <f t="shared" si="980"/>
        <v>0</v>
      </c>
      <c r="BG274" s="192">
        <f t="shared" si="981"/>
        <v>0</v>
      </c>
      <c r="BH274" s="192">
        <f t="shared" si="982"/>
        <v>0</v>
      </c>
      <c r="BI274" s="192">
        <f t="shared" si="983"/>
        <v>0</v>
      </c>
      <c r="BJ274" s="192">
        <f t="shared" si="984"/>
        <v>0</v>
      </c>
      <c r="BK274" s="192">
        <f t="shared" si="985"/>
        <v>0</v>
      </c>
      <c r="BL274" s="192">
        <f t="shared" si="986"/>
        <v>0</v>
      </c>
      <c r="BM274" s="192">
        <f t="shared" si="987"/>
        <v>0</v>
      </c>
      <c r="BN274" s="192">
        <f t="shared" si="988"/>
        <v>0</v>
      </c>
      <c r="BO274" s="192">
        <f t="shared" si="989"/>
        <v>0</v>
      </c>
      <c r="BP274" s="192">
        <f t="shared" si="990"/>
        <v>0</v>
      </c>
      <c r="BQ274" s="192">
        <f t="shared" si="991"/>
        <v>0</v>
      </c>
      <c r="BR274" s="192">
        <f t="shared" si="992"/>
        <v>0</v>
      </c>
      <c r="BS274" s="192">
        <f t="shared" si="993"/>
        <v>0</v>
      </c>
      <c r="BT274" s="192">
        <f t="shared" si="994"/>
        <v>0</v>
      </c>
      <c r="BU274" s="192">
        <f t="shared" si="995"/>
        <v>0</v>
      </c>
      <c r="BV274" s="192">
        <f t="shared" si="996"/>
        <v>0</v>
      </c>
      <c r="BW274" s="192">
        <f t="shared" si="997"/>
        <v>0</v>
      </c>
      <c r="BX274" s="192">
        <f t="shared" si="998"/>
        <v>0</v>
      </c>
      <c r="BY274" s="192">
        <f t="shared" si="999"/>
        <v>0</v>
      </c>
      <c r="BZ274" s="192">
        <f t="shared" si="1000"/>
        <v>0</v>
      </c>
      <c r="CA274" s="192">
        <f t="shared" si="1001"/>
        <v>0</v>
      </c>
      <c r="CB274" s="192">
        <f t="shared" si="1002"/>
        <v>0</v>
      </c>
      <c r="CC274" s="192">
        <f t="shared" si="1003"/>
        <v>0</v>
      </c>
      <c r="CD274" s="192">
        <f t="shared" si="1004"/>
        <v>0</v>
      </c>
      <c r="CE274" s="192">
        <f t="shared" si="1005"/>
        <v>0</v>
      </c>
      <c r="CF274" s="192">
        <f t="shared" si="1006"/>
        <v>0</v>
      </c>
      <c r="CG274" s="192">
        <f t="shared" si="1007"/>
        <v>0</v>
      </c>
      <c r="CH274" s="192">
        <f t="shared" si="1008"/>
        <v>0</v>
      </c>
      <c r="CI274" s="192">
        <f t="shared" si="1009"/>
        <v>0</v>
      </c>
      <c r="CJ274" s="192">
        <f t="shared" si="1010"/>
        <v>0</v>
      </c>
      <c r="CK274" s="192">
        <f t="shared" si="1011"/>
        <v>0</v>
      </c>
      <c r="CL274" s="192">
        <f t="shared" si="1012"/>
        <v>0</v>
      </c>
      <c r="CM274" s="192">
        <f t="shared" si="1013"/>
        <v>0</v>
      </c>
      <c r="CN274" s="192">
        <f t="shared" si="1014"/>
        <v>0</v>
      </c>
      <c r="CO274" s="192">
        <f t="shared" si="1015"/>
        <v>0</v>
      </c>
      <c r="CP274" s="192">
        <f t="shared" si="1016"/>
        <v>0</v>
      </c>
      <c r="CQ274" s="192">
        <f t="shared" si="1017"/>
        <v>0</v>
      </c>
      <c r="CR274" s="192">
        <f t="shared" si="1018"/>
        <v>0</v>
      </c>
      <c r="CS274" s="192">
        <f t="shared" si="1019"/>
        <v>0</v>
      </c>
      <c r="CT274" s="192">
        <f t="shared" si="1020"/>
        <v>0</v>
      </c>
      <c r="CU274" s="192">
        <f t="shared" si="1021"/>
        <v>0</v>
      </c>
      <c r="CV274" s="192">
        <f t="shared" si="1022"/>
        <v>0</v>
      </c>
      <c r="CW274" s="192">
        <f t="shared" si="1023"/>
        <v>0</v>
      </c>
      <c r="CX274" s="192">
        <f t="shared" si="1024"/>
        <v>0</v>
      </c>
      <c r="CY274" s="192">
        <f t="shared" si="1025"/>
        <v>0</v>
      </c>
      <c r="CZ274" s="192">
        <f t="shared" si="1026"/>
        <v>0</v>
      </c>
      <c r="DA274" s="192">
        <f t="shared" si="1027"/>
        <v>0</v>
      </c>
      <c r="DB274" s="192">
        <f t="shared" si="1028"/>
        <v>0</v>
      </c>
      <c r="DC274" s="192">
        <f t="shared" si="1029"/>
        <v>0</v>
      </c>
      <c r="DD274" s="192">
        <f t="shared" si="1030"/>
        <v>0</v>
      </c>
      <c r="DE274" s="192">
        <f t="shared" si="1031"/>
        <v>0</v>
      </c>
      <c r="DF274" s="192">
        <f t="shared" si="1032"/>
        <v>0</v>
      </c>
      <c r="DG274" s="192">
        <f t="shared" si="1033"/>
        <v>0</v>
      </c>
      <c r="DH274" s="192">
        <f t="shared" si="1034"/>
        <v>0</v>
      </c>
      <c r="DI274" s="192">
        <f t="shared" si="1035"/>
        <v>0</v>
      </c>
      <c r="DJ274" s="192">
        <f t="shared" si="1036"/>
        <v>0</v>
      </c>
      <c r="DK274" s="192">
        <f t="shared" si="1037"/>
        <v>0</v>
      </c>
      <c r="DL274" s="192">
        <f t="shared" si="1038"/>
        <v>0</v>
      </c>
      <c r="DM274" s="192">
        <f t="shared" si="1039"/>
        <v>0</v>
      </c>
      <c r="DN274" s="192">
        <f t="shared" si="1040"/>
        <v>0</v>
      </c>
      <c r="DO274" s="192">
        <f t="shared" si="1041"/>
        <v>0</v>
      </c>
      <c r="DP274" s="192">
        <f t="shared" si="1042"/>
        <v>0</v>
      </c>
      <c r="DQ274" s="192">
        <f t="shared" si="1043"/>
        <v>0</v>
      </c>
      <c r="DR274" s="192">
        <f t="shared" si="1044"/>
        <v>0</v>
      </c>
      <c r="DS274" s="192">
        <f t="shared" si="1045"/>
        <v>0</v>
      </c>
      <c r="DT274" s="192">
        <f t="shared" si="1046"/>
        <v>0</v>
      </c>
      <c r="DU274" s="192">
        <f t="shared" si="1047"/>
        <v>0</v>
      </c>
      <c r="DV274" s="193">
        <f t="shared" si="1048"/>
        <v>0</v>
      </c>
      <c r="DW274" s="193">
        <f t="shared" si="1049"/>
        <v>0</v>
      </c>
      <c r="DX274" s="193">
        <f t="shared" si="1050"/>
        <v>0</v>
      </c>
      <c r="DY274" s="193">
        <f t="shared" si="1051"/>
        <v>0</v>
      </c>
      <c r="DZ274" s="193">
        <f t="shared" si="1052"/>
        <v>0</v>
      </c>
      <c r="EA274" s="192">
        <f t="shared" si="1053"/>
        <v>0</v>
      </c>
      <c r="EB274" s="192">
        <f t="shared" si="1054"/>
        <v>0</v>
      </c>
      <c r="EC274" s="192">
        <f t="shared" si="1055"/>
        <v>0</v>
      </c>
      <c r="ED274" s="192">
        <f t="shared" si="1056"/>
        <v>0</v>
      </c>
      <c r="EE274" s="192">
        <f t="shared" si="1057"/>
        <v>0</v>
      </c>
      <c r="EF274" s="192">
        <f t="shared" si="1058"/>
        <v>0</v>
      </c>
      <c r="EG274" s="192">
        <f t="shared" si="1059"/>
        <v>0</v>
      </c>
      <c r="EH274" s="192">
        <f t="shared" si="1060"/>
        <v>0</v>
      </c>
      <c r="EI274" s="192">
        <f t="shared" si="1061"/>
        <v>0</v>
      </c>
      <c r="EJ274" s="192">
        <f t="shared" si="1062"/>
        <v>0</v>
      </c>
      <c r="EK274" s="192">
        <f t="shared" si="1063"/>
        <v>0</v>
      </c>
      <c r="EL274" s="192">
        <f t="shared" si="1064"/>
        <v>0</v>
      </c>
      <c r="EM274" s="192">
        <f t="shared" si="1065"/>
        <v>0</v>
      </c>
      <c r="EN274" s="192">
        <f t="shared" si="1066"/>
        <v>0</v>
      </c>
      <c r="EO274" s="192">
        <f t="shared" si="1067"/>
        <v>0</v>
      </c>
      <c r="EP274" s="192">
        <f t="shared" si="1068"/>
        <v>0</v>
      </c>
      <c r="EQ274" s="192">
        <f t="shared" si="1069"/>
        <v>0</v>
      </c>
      <c r="ER274" s="192">
        <f t="shared" si="1070"/>
        <v>0</v>
      </c>
      <c r="ES274" s="192">
        <f t="shared" si="1071"/>
        <v>0</v>
      </c>
      <c r="ET274" s="192">
        <f t="shared" si="1072"/>
        <v>0</v>
      </c>
      <c r="EU274" s="192">
        <f t="shared" si="1073"/>
        <v>0</v>
      </c>
      <c r="EV274" s="192">
        <f t="shared" si="1074"/>
        <v>0</v>
      </c>
      <c r="EW274" s="192">
        <f t="shared" si="1075"/>
        <v>0</v>
      </c>
      <c r="EX274" s="192">
        <f t="shared" si="1076"/>
        <v>0</v>
      </c>
      <c r="EY274" s="192">
        <f t="shared" si="1077"/>
        <v>0</v>
      </c>
      <c r="EZ274" s="192">
        <f t="shared" si="1078"/>
        <v>0</v>
      </c>
      <c r="FA274" s="192">
        <f t="shared" si="1079"/>
        <v>0</v>
      </c>
      <c r="FB274" s="192">
        <f t="shared" si="1080"/>
        <v>0</v>
      </c>
      <c r="FC274" s="192">
        <f t="shared" si="1081"/>
        <v>0</v>
      </c>
      <c r="FD274" s="192">
        <f t="shared" si="1082"/>
        <v>0</v>
      </c>
      <c r="FE274" s="192">
        <f t="shared" si="1083"/>
        <v>0</v>
      </c>
      <c r="FF274" s="192">
        <f t="shared" si="1084"/>
        <v>0</v>
      </c>
      <c r="FG274" s="192">
        <f t="shared" si="1085"/>
        <v>0</v>
      </c>
      <c r="FH274" s="192">
        <f t="shared" si="1086"/>
        <v>0</v>
      </c>
      <c r="FI274" s="192">
        <f t="shared" si="1087"/>
        <v>0</v>
      </c>
      <c r="FJ274" s="192">
        <f t="shared" si="1088"/>
        <v>0</v>
      </c>
      <c r="FK274" s="192">
        <f t="shared" si="1089"/>
        <v>0</v>
      </c>
      <c r="FL274" s="192">
        <f t="shared" si="1090"/>
        <v>0</v>
      </c>
      <c r="FM274" s="192">
        <f t="shared" si="1091"/>
        <v>0</v>
      </c>
      <c r="FN274" s="192">
        <f t="shared" si="1092"/>
        <v>0</v>
      </c>
      <c r="FO274" s="192">
        <f t="shared" si="1093"/>
        <v>0</v>
      </c>
      <c r="FP274" s="192">
        <f t="shared" si="1094"/>
        <v>0</v>
      </c>
      <c r="FQ274" s="192">
        <f t="shared" si="1095"/>
        <v>0</v>
      </c>
      <c r="FR274" s="192">
        <f t="shared" si="1096"/>
        <v>0</v>
      </c>
      <c r="FS274" s="192">
        <f t="shared" si="1097"/>
        <v>0</v>
      </c>
      <c r="FT274" s="192">
        <f t="shared" si="1098"/>
        <v>0</v>
      </c>
      <c r="FU274" s="192">
        <f t="shared" si="1099"/>
        <v>0</v>
      </c>
      <c r="FV274" s="192">
        <f t="shared" si="1100"/>
        <v>0</v>
      </c>
      <c r="FW274" s="192">
        <f t="shared" si="1101"/>
        <v>0</v>
      </c>
      <c r="FX274" s="192">
        <f t="shared" si="1102"/>
        <v>0</v>
      </c>
      <c r="FY274" s="192">
        <f t="shared" si="1103"/>
        <v>0</v>
      </c>
      <c r="FZ274" s="192">
        <f t="shared" si="1104"/>
        <v>0</v>
      </c>
      <c r="GA274" s="192">
        <f t="shared" si="1105"/>
        <v>0</v>
      </c>
      <c r="GB274" s="192">
        <f t="shared" si="1106"/>
        <v>0</v>
      </c>
      <c r="GC274" s="192">
        <f t="shared" si="1107"/>
        <v>0</v>
      </c>
      <c r="GD274" s="192">
        <f t="shared" si="1108"/>
        <v>0</v>
      </c>
      <c r="GE274" s="192">
        <f t="shared" si="1109"/>
        <v>0</v>
      </c>
      <c r="GF274" s="192">
        <f t="shared" si="1110"/>
        <v>0</v>
      </c>
      <c r="GG274" s="192">
        <f t="shared" si="1111"/>
        <v>0</v>
      </c>
      <c r="GH274" s="192">
        <f t="shared" si="1112"/>
        <v>0</v>
      </c>
      <c r="GI274" s="192">
        <f t="shared" si="1113"/>
        <v>0</v>
      </c>
      <c r="GJ274" s="192">
        <f t="shared" si="1114"/>
        <v>0</v>
      </c>
      <c r="GK274" s="192">
        <f t="shared" si="1115"/>
        <v>0</v>
      </c>
      <c r="GL274" s="192">
        <f t="shared" si="1116"/>
        <v>0</v>
      </c>
      <c r="GM274" s="192">
        <f t="shared" si="1117"/>
        <v>0</v>
      </c>
      <c r="GN274" s="192">
        <f t="shared" si="1118"/>
        <v>0</v>
      </c>
      <c r="GO274" s="192">
        <f t="shared" si="1119"/>
        <v>0</v>
      </c>
      <c r="GP274" s="192">
        <f t="shared" si="1120"/>
        <v>0</v>
      </c>
      <c r="GQ274" s="192">
        <f t="shared" si="1121"/>
        <v>0</v>
      </c>
      <c r="GR274" s="192">
        <f t="shared" si="1122"/>
        <v>0</v>
      </c>
      <c r="GS274" s="192">
        <f t="shared" si="1123"/>
        <v>0</v>
      </c>
      <c r="GT274" s="192">
        <f t="shared" si="1124"/>
        <v>0</v>
      </c>
      <c r="GU274" s="192">
        <f t="shared" si="1125"/>
        <v>0</v>
      </c>
      <c r="GV274" s="192">
        <f t="shared" si="1126"/>
        <v>0</v>
      </c>
      <c r="GW274" s="192">
        <f t="shared" si="1127"/>
        <v>0</v>
      </c>
      <c r="GX274" s="192">
        <f t="shared" si="1128"/>
        <v>0</v>
      </c>
      <c r="GY274" s="192">
        <f t="shared" si="1129"/>
        <v>0</v>
      </c>
      <c r="GZ274" s="192">
        <f t="shared" si="1130"/>
        <v>0</v>
      </c>
      <c r="HA274" s="192">
        <f t="shared" si="1131"/>
        <v>0</v>
      </c>
      <c r="HB274" s="192">
        <f t="shared" si="1132"/>
        <v>0</v>
      </c>
      <c r="HC274" s="192">
        <f t="shared" si="1133"/>
        <v>0</v>
      </c>
      <c r="HD274" s="192">
        <f t="shared" si="1134"/>
        <v>0</v>
      </c>
      <c r="HE274" s="192">
        <f t="shared" si="1135"/>
        <v>0</v>
      </c>
      <c r="HF274" s="192">
        <f t="shared" si="1136"/>
        <v>0</v>
      </c>
      <c r="HG274" s="192">
        <f t="shared" si="1137"/>
        <v>0</v>
      </c>
      <c r="HH274" s="192">
        <f t="shared" si="1138"/>
        <v>0</v>
      </c>
      <c r="HI274" s="192">
        <f t="shared" si="1139"/>
        <v>0</v>
      </c>
      <c r="HJ274" s="192">
        <f t="shared" si="1140"/>
        <v>0</v>
      </c>
      <c r="HK274" s="192">
        <f t="shared" si="1141"/>
        <v>0</v>
      </c>
      <c r="HL274" s="192">
        <f t="shared" si="1142"/>
        <v>0</v>
      </c>
      <c r="HM274" s="192">
        <f t="shared" si="1143"/>
        <v>0</v>
      </c>
      <c r="HN274" s="194">
        <f t="shared" si="1144"/>
        <v>0</v>
      </c>
      <c r="HO274" s="194">
        <f t="shared" si="1145"/>
        <v>0</v>
      </c>
      <c r="HP274" s="194">
        <f t="shared" si="1146"/>
        <v>0</v>
      </c>
      <c r="HQ274" s="194">
        <f t="shared" si="1147"/>
        <v>0</v>
      </c>
      <c r="HR274" s="194">
        <f t="shared" si="1148"/>
        <v>0</v>
      </c>
      <c r="HS274" s="195" t="str">
        <f t="shared" si="945"/>
        <v/>
      </c>
      <c r="HT274" s="196">
        <f t="shared" si="941"/>
        <v>0</v>
      </c>
      <c r="HU274" s="196">
        <f t="shared" si="942"/>
        <v>0</v>
      </c>
      <c r="HV274" s="197" t="str">
        <f t="shared" si="946"/>
        <v/>
      </c>
      <c r="HW274" s="197" t="str">
        <f t="shared" si="1149"/>
        <v/>
      </c>
      <c r="HX274" s="197" t="str">
        <f t="shared" si="1150"/>
        <v/>
      </c>
      <c r="HY274" s="195" t="str">
        <f t="shared" si="947"/>
        <v/>
      </c>
      <c r="HZ274" s="30">
        <f t="shared" si="943"/>
        <v>0</v>
      </c>
      <c r="IA274" s="198">
        <f t="shared" si="948"/>
        <v>0</v>
      </c>
      <c r="IB274" s="195"/>
      <c r="IC274" s="195">
        <f t="shared" si="1151"/>
        <v>0</v>
      </c>
      <c r="ID274" s="195">
        <f t="shared" si="949"/>
        <v>0</v>
      </c>
      <c r="IE274" s="195">
        <f t="shared" si="1152"/>
        <v>0</v>
      </c>
      <c r="IF274" s="195">
        <f t="shared" si="950"/>
        <v>0</v>
      </c>
      <c r="IG274" s="307">
        <f t="shared" si="951"/>
        <v>0</v>
      </c>
      <c r="IH274" s="307">
        <f t="shared" si="952"/>
        <v>0</v>
      </c>
      <c r="II274" s="44">
        <f t="shared" si="953"/>
        <v>0</v>
      </c>
      <c r="IJ274" s="44">
        <f t="shared" si="1153"/>
        <v>0</v>
      </c>
      <c r="IK274" s="44">
        <f t="shared" si="1154"/>
        <v>0</v>
      </c>
      <c r="IL274" s="44">
        <f t="shared" si="1155"/>
        <v>0</v>
      </c>
      <c r="IM274" s="44">
        <f t="shared" si="1156"/>
        <v>0</v>
      </c>
      <c r="IN274" s="44">
        <f t="shared" si="1157"/>
        <v>0</v>
      </c>
      <c r="IO274" s="44">
        <f t="shared" si="1158"/>
        <v>0</v>
      </c>
    </row>
    <row r="275" spans="1:249" ht="18" customHeight="1">
      <c r="A275" s="188">
        <v>269</v>
      </c>
      <c r="B275" s="326"/>
      <c r="C275" s="289"/>
      <c r="D275" s="199"/>
      <c r="E275" s="189"/>
      <c r="F275" s="189"/>
      <c r="G275" s="190"/>
      <c r="H275" s="190"/>
      <c r="I275" s="272"/>
      <c r="J275" s="207"/>
      <c r="K275" s="214" t="str">
        <f t="shared" si="954"/>
        <v/>
      </c>
      <c r="L275" s="200" t="str">
        <f t="shared" si="955"/>
        <v/>
      </c>
      <c r="M275" s="200" t="str">
        <f t="shared" si="956"/>
        <v/>
      </c>
      <c r="N275" s="209" t="str">
        <f t="shared" si="944"/>
        <v/>
      </c>
      <c r="O275" s="208" t="str">
        <f>IFERROR(IF(D275="","",IF(K275="","",IF(I275="","",IF(F275="F",VLOOKUP(K275,F!A:G,2,0),IF(F275="M",VLOOKUP(K275,M!A:G,2,0),""))))),0)</f>
        <v/>
      </c>
      <c r="P275" s="191" t="str">
        <f>IFERROR(IF(D275="","",IF(K275="","",IF(I275="","",IF(F275="F",VLOOKUP(K275,F!A:G,3,0),IF(F275="M",VLOOKUP(K275,M!A:G,3,0),""))))),0)</f>
        <v/>
      </c>
      <c r="Q275" s="191" t="str">
        <f>IFERROR(IF(D275="","",IF(K275="","",IF(I275="","",IF(F275="F",VLOOKUP(K275,F!A:G,4,0),IF(F275="M",VLOOKUP(K275,M!A:G,4,0),""))))),0)</f>
        <v/>
      </c>
      <c r="R275" s="191" t="str">
        <f>IFERROR(IF(D275="","",IF(K275="","",IF(I275="","",IF(F275="F",VLOOKUP(K275,F!A:G,5,0),IF(F275="M",VLOOKUP(K275,M!A:G,5,0),""))))),0)</f>
        <v/>
      </c>
      <c r="S275" s="191" t="str">
        <f>IFERROR(IF(D275="","",IF(K275="","",IF(I275="","",IF(F275="F",VLOOKUP(K275,F!A:G,6,0),IF(F275="M",VLOOKUP(K275,M!A:G,6,0),""))))),0)</f>
        <v/>
      </c>
      <c r="T275" s="191" t="str">
        <f>IFERROR(IF(D275="","",IF(K275="","",IF(I275="","",IF(F275="F",VLOOKUP(K275,F!A:G,7,0),IF(F275="M",VLOOKUP(K275,M!A:G,7,0),""))))),0)</f>
        <v/>
      </c>
      <c r="U275" s="191" t="str">
        <f>IFERROR(IF(D275="","",IF(K275="","",IF(J275="","",IF(F275="F",VLOOKUP(K275,F!A:M,8,0),IF(F275="M",VLOOKUP(K275,M!A:M,8,0),""))))),0)</f>
        <v/>
      </c>
      <c r="V275" s="191" t="str">
        <f>IFERROR(IF(D275="","",IF(K275="","",IF(J275="","",IF(F275="F",VLOOKUP(K275,F!A:M,9,0),IF(F275="M",VLOOKUP(K275,M!A:M,9,0),""))))),0)</f>
        <v/>
      </c>
      <c r="W275" s="191" t="str">
        <f>IFERROR(IF(D275="","",IF(K275="","",IF(J275="","",IF(F275="F",VLOOKUP(K275,F!A:M,10,0),IF(F275="M",VLOOKUP(K275,M!A:M,10,0),""))))),0)</f>
        <v/>
      </c>
      <c r="X275" s="191" t="str">
        <f>IFERROR(IF(D275="","",IF(K275="","",IF(J275="","",IF(F275="F",VLOOKUP(K275,F!A:M,11,0),IF(F275="M",VLOOKUP(K275,M!A:M,11,0),""))))),0)</f>
        <v/>
      </c>
      <c r="Y275" s="191" t="str">
        <f>IFERROR(IF(D275="","",IF(K275="","",IF(J275="","",IF(F275="F",VLOOKUP(K275,F!A:M,12,0),IF(F275="M",VLOOKUP(K275,M!A:M,12,0),""))))),0)</f>
        <v/>
      </c>
      <c r="Z275" s="191" t="str">
        <f>IFERROR(IF(D275="","",IF(K275="","",IF(J275="","",IF(F275="F",VLOOKUP(K275,F!A:M,13,0),IF(F275="M",VLOOKUP(K275,M!A:M,13,0),""))))),0)</f>
        <v/>
      </c>
      <c r="AA275" s="191" t="str">
        <f>IFERROR(IF(D275="","",IF(F275="","",IF(J275="","",IF(K275="","",IF(AND(K275&gt;23,K275&lt;=60),IF(F275="F",VLOOKUP(MROUND(HZ275,0.5),'F-Weight for Length'!K:S,2,0),VLOOKUP(MROUND(HZ275,0.5),'M-Weight for Length'!K:S,2,0)),IF(K275&gt;60,IF(F275="F",VLOOKUP(K275,'F-Weight for Length'!U:AC,2,0),VLOOKUP(K275,'M-Weight for Length'!U:AC,2,0)),IF(F275="F",VLOOKUP(MROUND(HZ275,0.5),'F-Weight for Length'!A:I,2,0),VLOOKUP(MROUND(HZ275,0.5),'M-Weight for Length'!A:I,2,0)))))))),0)</f>
        <v/>
      </c>
      <c r="AB275" s="191" t="str">
        <f>IFERROR(IF(D275="","",IF(F275="","",IF(J275="","",IF(K275="","",IF(AND(K275&gt;23,K275&lt;=60),IF(F275="F",VLOOKUP(MROUND(HZ275,0.5),'F-Weight for Length'!K:S,3,0),VLOOKUP(MROUND(HZ275,0.5),'M-Weight for Length'!K:S,3,0)),IF(K275&gt;60,IF(F275="F",VLOOKUP(K275,'F-Weight for Length'!U:AC,3,0),VLOOKUP(K275,'M-Weight for Length'!U:AC,3,0)),IF(F275="F",VLOOKUP(MROUND(HZ275,0.5),'F-Weight for Length'!A:I,3,0),VLOOKUP(MROUND(HZ275,0.5),'M-Weight for Length'!A:I,3,0)))))))),0)</f>
        <v/>
      </c>
      <c r="AC275" s="191" t="str">
        <f>IFERROR(IF(D275="","",IF(F275="","",IF(J275="","",IF(K275="","",IF(AND(K275&gt;23,K275&lt;=60),IF(F275="F",VLOOKUP(MROUND(HZ275,0.5),'F-Weight for Length'!K:S,4,0),VLOOKUP(MROUND(HZ275,0.5),'M-Weight for Length'!K:S,4,0)),IF(K275&gt;60,IF(F275="F",VLOOKUP(K275,'F-Weight for Length'!U:AC,4,0),VLOOKUP(K275,'M-Weight for Length'!U:AC,4,0)),IF(F275="F",VLOOKUP(MROUND(HZ275,0.5),'F-Weight for Length'!A:I,4,0),VLOOKUP(MROUND(HZ275,0.5),'M-Weight for Length'!A:I,4,0)))))))),0)</f>
        <v/>
      </c>
      <c r="AD275" s="191" t="str">
        <f>IFERROR(IF(D275="","",IF(F275="","",IF(J275="","",IF(K275="","",IF(AND(K275&gt;23,K275&lt;=60),IF(F275="F",VLOOKUP(MROUND(HZ275,0.5),'F-Weight for Length'!K:S,5,0),VLOOKUP(MROUND(HZ275,0.5),'M-Weight for Length'!K:S,5,0)),IF(K275&gt;60,IF(F275="F",VLOOKUP(K275,'F-Weight for Length'!U:AC,5,0),VLOOKUP(K275,'M-Weight for Length'!U:AC,5,0)),IF(F275="F",VLOOKUP(MROUND(HZ275,0.5),'F-Weight for Length'!A:I,5,0),VLOOKUP(MROUND(HZ275,0.5),'M-Weight for Length'!A:I,5,0)))))))),0)</f>
        <v/>
      </c>
      <c r="AE275" s="191" t="str">
        <f>IFERROR(IF(D275="","",IF(F275="","",IF(J275="","",IF(K275="","",IF(AND(K275&gt;23,K275&lt;=60),IF(F275="F",VLOOKUP(MROUND(HZ275,0.5),'F-Weight for Length'!K:S,6,0),VLOOKUP(MROUND(HZ275,0.5),'M-Weight for Length'!K:S,6,0)),IF(K275&gt;60,IF(F275="F",VLOOKUP(K275,'F-Weight for Length'!U:AC,6,0),VLOOKUP(K275,'M-Weight for Length'!U:AC,6,0)),IF(F275="F",VLOOKUP(MROUND(HZ275,0.5),'F-Weight for Length'!A:I,6,0),VLOOKUP(MROUND(HZ275,0.5),'M-Weight for Length'!A:I,6,0)))))))),0)</f>
        <v/>
      </c>
      <c r="AF275" s="191" t="str">
        <f>IFERROR(IF(D275="","",IF(F275="","",IF(J275="","",IF(K275="","",IF(AND(K275&gt;23,K275&lt;=60),IF(F275="F",VLOOKUP(MROUND(HZ275,0.5),'F-Weight for Length'!K:S,7,0),VLOOKUP(MROUND(HZ275,0.5),'M-Weight for Length'!K:S,7,0)),IF(K275&gt;60,IF(F275="F",VLOOKUP(K275,'F-Weight for Length'!U:AC,7,0),VLOOKUP(K275,'M-Weight for Length'!U:AC,7,0)),IF(F275="F",VLOOKUP(MROUND(HZ275,0.5),'F-Weight for Length'!A:I,7,0),VLOOKUP(MROUND(HZ275,0.5),'M-Weight for Length'!A:I,7,0)))))))),0)</f>
        <v/>
      </c>
      <c r="AG275" s="191" t="str">
        <f>IFERROR(IF(D275="","",IF(F275="","",IF(J275="","",IF(K275="","",IF(AND(K275&gt;23,K275&lt;=60),IF(F275="F",VLOOKUP(MROUND(HZ275,0.5),'F-Weight for Length'!K:S,8,0),VLOOKUP(MROUND(HZ275,0.5),'M-Weight for Length'!K:S,8,0)),IF(K275&gt;60,IF(F275="F",VLOOKUP(K275,'F-Weight for Length'!U:AC,8,0),VLOOKUP(K275,'M-Weight for Length'!U:AC,8,0)),IF(F275="F",VLOOKUP(MROUND(HZ275,0.5),'F-Weight for Length'!A:I,8,0),VLOOKUP(MROUND(HZ275,0.5),'M-Weight for Length'!A:I,8,0)))))))),0)</f>
        <v/>
      </c>
      <c r="AH275" s="191" t="str">
        <f>IFERROR(IF(D275="","",IF(F275="","",IF(J275="","",IF(K275="","",IF(AND(K275&gt;23,K275&lt;=60),IF(F275="F",VLOOKUP(MROUND(HZ275,0.5),'F-Weight for Length'!K:S,9,0),VLOOKUP(MROUND(HZ275,0.5),'M-Weight for Length'!K:S,9,0)),IF(K275&gt;60,IF(F275="F",VLOOKUP(K275,'F-Weight for Length'!U:AC,9,0),VLOOKUP(K275,'M-Weight for Length'!U:AC,9,0)),IF(F275="F",VLOOKUP(MROUND(HZ275,0.5),'F-Weight for Length'!A:I,9,0),VLOOKUP(MROUND(HZ275,0.5),'M-Weight for Length'!A:I,9,0)))))))),0)</f>
        <v/>
      </c>
      <c r="AI275" s="192">
        <f t="shared" si="957"/>
        <v>0</v>
      </c>
      <c r="AJ275" s="192">
        <f t="shared" si="958"/>
        <v>0</v>
      </c>
      <c r="AK275" s="192">
        <f t="shared" si="959"/>
        <v>0</v>
      </c>
      <c r="AL275" s="192">
        <f t="shared" si="960"/>
        <v>0</v>
      </c>
      <c r="AM275" s="192">
        <f t="shared" si="961"/>
        <v>0</v>
      </c>
      <c r="AN275" s="192">
        <f t="shared" si="962"/>
        <v>0</v>
      </c>
      <c r="AO275" s="192">
        <f t="shared" si="963"/>
        <v>0</v>
      </c>
      <c r="AP275" s="192">
        <f t="shared" si="964"/>
        <v>0</v>
      </c>
      <c r="AQ275" s="192">
        <f t="shared" si="965"/>
        <v>0</v>
      </c>
      <c r="AR275" s="192">
        <f t="shared" si="966"/>
        <v>0</v>
      </c>
      <c r="AS275" s="192">
        <f t="shared" si="967"/>
        <v>0</v>
      </c>
      <c r="AT275" s="192">
        <f t="shared" si="968"/>
        <v>0</v>
      </c>
      <c r="AU275" s="192">
        <f t="shared" si="969"/>
        <v>0</v>
      </c>
      <c r="AV275" s="192">
        <f t="shared" si="970"/>
        <v>0</v>
      </c>
      <c r="AW275" s="192">
        <f t="shared" si="971"/>
        <v>0</v>
      </c>
      <c r="AX275" s="192">
        <f t="shared" si="972"/>
        <v>0</v>
      </c>
      <c r="AY275" s="192">
        <f t="shared" si="973"/>
        <v>0</v>
      </c>
      <c r="AZ275" s="192">
        <f t="shared" si="974"/>
        <v>0</v>
      </c>
      <c r="BA275" s="192">
        <f t="shared" si="975"/>
        <v>0</v>
      </c>
      <c r="BB275" s="192">
        <f t="shared" si="976"/>
        <v>0</v>
      </c>
      <c r="BC275" s="192">
        <f t="shared" si="977"/>
        <v>0</v>
      </c>
      <c r="BD275" s="192">
        <f t="shared" si="978"/>
        <v>0</v>
      </c>
      <c r="BE275" s="192">
        <f t="shared" si="979"/>
        <v>0</v>
      </c>
      <c r="BF275" s="192">
        <f t="shared" si="980"/>
        <v>0</v>
      </c>
      <c r="BG275" s="192">
        <f t="shared" si="981"/>
        <v>0</v>
      </c>
      <c r="BH275" s="192">
        <f t="shared" si="982"/>
        <v>0</v>
      </c>
      <c r="BI275" s="192">
        <f t="shared" si="983"/>
        <v>0</v>
      </c>
      <c r="BJ275" s="192">
        <f t="shared" si="984"/>
        <v>0</v>
      </c>
      <c r="BK275" s="192">
        <f t="shared" si="985"/>
        <v>0</v>
      </c>
      <c r="BL275" s="192">
        <f t="shared" si="986"/>
        <v>0</v>
      </c>
      <c r="BM275" s="192">
        <f t="shared" si="987"/>
        <v>0</v>
      </c>
      <c r="BN275" s="192">
        <f t="shared" si="988"/>
        <v>0</v>
      </c>
      <c r="BO275" s="192">
        <f t="shared" si="989"/>
        <v>0</v>
      </c>
      <c r="BP275" s="192">
        <f t="shared" si="990"/>
        <v>0</v>
      </c>
      <c r="BQ275" s="192">
        <f t="shared" si="991"/>
        <v>0</v>
      </c>
      <c r="BR275" s="192">
        <f t="shared" si="992"/>
        <v>0</v>
      </c>
      <c r="BS275" s="192">
        <f t="shared" si="993"/>
        <v>0</v>
      </c>
      <c r="BT275" s="192">
        <f t="shared" si="994"/>
        <v>0</v>
      </c>
      <c r="BU275" s="192">
        <f t="shared" si="995"/>
        <v>0</v>
      </c>
      <c r="BV275" s="192">
        <f t="shared" si="996"/>
        <v>0</v>
      </c>
      <c r="BW275" s="192">
        <f t="shared" si="997"/>
        <v>0</v>
      </c>
      <c r="BX275" s="192">
        <f t="shared" si="998"/>
        <v>0</v>
      </c>
      <c r="BY275" s="192">
        <f t="shared" si="999"/>
        <v>0</v>
      </c>
      <c r="BZ275" s="192">
        <f t="shared" si="1000"/>
        <v>0</v>
      </c>
      <c r="CA275" s="192">
        <f t="shared" si="1001"/>
        <v>0</v>
      </c>
      <c r="CB275" s="192">
        <f t="shared" si="1002"/>
        <v>0</v>
      </c>
      <c r="CC275" s="192">
        <f t="shared" si="1003"/>
        <v>0</v>
      </c>
      <c r="CD275" s="192">
        <f t="shared" si="1004"/>
        <v>0</v>
      </c>
      <c r="CE275" s="192">
        <f t="shared" si="1005"/>
        <v>0</v>
      </c>
      <c r="CF275" s="192">
        <f t="shared" si="1006"/>
        <v>0</v>
      </c>
      <c r="CG275" s="192">
        <f t="shared" si="1007"/>
        <v>0</v>
      </c>
      <c r="CH275" s="192">
        <f t="shared" si="1008"/>
        <v>0</v>
      </c>
      <c r="CI275" s="192">
        <f t="shared" si="1009"/>
        <v>0</v>
      </c>
      <c r="CJ275" s="192">
        <f t="shared" si="1010"/>
        <v>0</v>
      </c>
      <c r="CK275" s="192">
        <f t="shared" si="1011"/>
        <v>0</v>
      </c>
      <c r="CL275" s="192">
        <f t="shared" si="1012"/>
        <v>0</v>
      </c>
      <c r="CM275" s="192">
        <f t="shared" si="1013"/>
        <v>0</v>
      </c>
      <c r="CN275" s="192">
        <f t="shared" si="1014"/>
        <v>0</v>
      </c>
      <c r="CO275" s="192">
        <f t="shared" si="1015"/>
        <v>0</v>
      </c>
      <c r="CP275" s="192">
        <f t="shared" si="1016"/>
        <v>0</v>
      </c>
      <c r="CQ275" s="192">
        <f t="shared" si="1017"/>
        <v>0</v>
      </c>
      <c r="CR275" s="192">
        <f t="shared" si="1018"/>
        <v>0</v>
      </c>
      <c r="CS275" s="192">
        <f t="shared" si="1019"/>
        <v>0</v>
      </c>
      <c r="CT275" s="192">
        <f t="shared" si="1020"/>
        <v>0</v>
      </c>
      <c r="CU275" s="192">
        <f t="shared" si="1021"/>
        <v>0</v>
      </c>
      <c r="CV275" s="192">
        <f t="shared" si="1022"/>
        <v>0</v>
      </c>
      <c r="CW275" s="192">
        <f t="shared" si="1023"/>
        <v>0</v>
      </c>
      <c r="CX275" s="192">
        <f t="shared" si="1024"/>
        <v>0</v>
      </c>
      <c r="CY275" s="192">
        <f t="shared" si="1025"/>
        <v>0</v>
      </c>
      <c r="CZ275" s="192">
        <f t="shared" si="1026"/>
        <v>0</v>
      </c>
      <c r="DA275" s="192">
        <f t="shared" si="1027"/>
        <v>0</v>
      </c>
      <c r="DB275" s="192">
        <f t="shared" si="1028"/>
        <v>0</v>
      </c>
      <c r="DC275" s="192">
        <f t="shared" si="1029"/>
        <v>0</v>
      </c>
      <c r="DD275" s="192">
        <f t="shared" si="1030"/>
        <v>0</v>
      </c>
      <c r="DE275" s="192">
        <f t="shared" si="1031"/>
        <v>0</v>
      </c>
      <c r="DF275" s="192">
        <f t="shared" si="1032"/>
        <v>0</v>
      </c>
      <c r="DG275" s="192">
        <f t="shared" si="1033"/>
        <v>0</v>
      </c>
      <c r="DH275" s="192">
        <f t="shared" si="1034"/>
        <v>0</v>
      </c>
      <c r="DI275" s="192">
        <f t="shared" si="1035"/>
        <v>0</v>
      </c>
      <c r="DJ275" s="192">
        <f t="shared" si="1036"/>
        <v>0</v>
      </c>
      <c r="DK275" s="192">
        <f t="shared" si="1037"/>
        <v>0</v>
      </c>
      <c r="DL275" s="192">
        <f t="shared" si="1038"/>
        <v>0</v>
      </c>
      <c r="DM275" s="192">
        <f t="shared" si="1039"/>
        <v>0</v>
      </c>
      <c r="DN275" s="192">
        <f t="shared" si="1040"/>
        <v>0</v>
      </c>
      <c r="DO275" s="192">
        <f t="shared" si="1041"/>
        <v>0</v>
      </c>
      <c r="DP275" s="192">
        <f t="shared" si="1042"/>
        <v>0</v>
      </c>
      <c r="DQ275" s="192">
        <f t="shared" si="1043"/>
        <v>0</v>
      </c>
      <c r="DR275" s="192">
        <f t="shared" si="1044"/>
        <v>0</v>
      </c>
      <c r="DS275" s="192">
        <f t="shared" si="1045"/>
        <v>0</v>
      </c>
      <c r="DT275" s="192">
        <f t="shared" si="1046"/>
        <v>0</v>
      </c>
      <c r="DU275" s="192">
        <f t="shared" si="1047"/>
        <v>0</v>
      </c>
      <c r="DV275" s="193">
        <f t="shared" si="1048"/>
        <v>0</v>
      </c>
      <c r="DW275" s="193">
        <f t="shared" si="1049"/>
        <v>0</v>
      </c>
      <c r="DX275" s="193">
        <f t="shared" si="1050"/>
        <v>0</v>
      </c>
      <c r="DY275" s="193">
        <f t="shared" si="1051"/>
        <v>0</v>
      </c>
      <c r="DZ275" s="193">
        <f t="shared" si="1052"/>
        <v>0</v>
      </c>
      <c r="EA275" s="192">
        <f t="shared" si="1053"/>
        <v>0</v>
      </c>
      <c r="EB275" s="192">
        <f t="shared" si="1054"/>
        <v>0</v>
      </c>
      <c r="EC275" s="192">
        <f t="shared" si="1055"/>
        <v>0</v>
      </c>
      <c r="ED275" s="192">
        <f t="shared" si="1056"/>
        <v>0</v>
      </c>
      <c r="EE275" s="192">
        <f t="shared" si="1057"/>
        <v>0</v>
      </c>
      <c r="EF275" s="192">
        <f t="shared" si="1058"/>
        <v>0</v>
      </c>
      <c r="EG275" s="192">
        <f t="shared" si="1059"/>
        <v>0</v>
      </c>
      <c r="EH275" s="192">
        <f t="shared" si="1060"/>
        <v>0</v>
      </c>
      <c r="EI275" s="192">
        <f t="shared" si="1061"/>
        <v>0</v>
      </c>
      <c r="EJ275" s="192">
        <f t="shared" si="1062"/>
        <v>0</v>
      </c>
      <c r="EK275" s="192">
        <f t="shared" si="1063"/>
        <v>0</v>
      </c>
      <c r="EL275" s="192">
        <f t="shared" si="1064"/>
        <v>0</v>
      </c>
      <c r="EM275" s="192">
        <f t="shared" si="1065"/>
        <v>0</v>
      </c>
      <c r="EN275" s="192">
        <f t="shared" si="1066"/>
        <v>0</v>
      </c>
      <c r="EO275" s="192">
        <f t="shared" si="1067"/>
        <v>0</v>
      </c>
      <c r="EP275" s="192">
        <f t="shared" si="1068"/>
        <v>0</v>
      </c>
      <c r="EQ275" s="192">
        <f t="shared" si="1069"/>
        <v>0</v>
      </c>
      <c r="ER275" s="192">
        <f t="shared" si="1070"/>
        <v>0</v>
      </c>
      <c r="ES275" s="192">
        <f t="shared" si="1071"/>
        <v>0</v>
      </c>
      <c r="ET275" s="192">
        <f t="shared" si="1072"/>
        <v>0</v>
      </c>
      <c r="EU275" s="192">
        <f t="shared" si="1073"/>
        <v>0</v>
      </c>
      <c r="EV275" s="192">
        <f t="shared" si="1074"/>
        <v>0</v>
      </c>
      <c r="EW275" s="192">
        <f t="shared" si="1075"/>
        <v>0</v>
      </c>
      <c r="EX275" s="192">
        <f t="shared" si="1076"/>
        <v>0</v>
      </c>
      <c r="EY275" s="192">
        <f t="shared" si="1077"/>
        <v>0</v>
      </c>
      <c r="EZ275" s="192">
        <f t="shared" si="1078"/>
        <v>0</v>
      </c>
      <c r="FA275" s="192">
        <f t="shared" si="1079"/>
        <v>0</v>
      </c>
      <c r="FB275" s="192">
        <f t="shared" si="1080"/>
        <v>0</v>
      </c>
      <c r="FC275" s="192">
        <f t="shared" si="1081"/>
        <v>0</v>
      </c>
      <c r="FD275" s="192">
        <f t="shared" si="1082"/>
        <v>0</v>
      </c>
      <c r="FE275" s="192">
        <f t="shared" si="1083"/>
        <v>0</v>
      </c>
      <c r="FF275" s="192">
        <f t="shared" si="1084"/>
        <v>0</v>
      </c>
      <c r="FG275" s="192">
        <f t="shared" si="1085"/>
        <v>0</v>
      </c>
      <c r="FH275" s="192">
        <f t="shared" si="1086"/>
        <v>0</v>
      </c>
      <c r="FI275" s="192">
        <f t="shared" si="1087"/>
        <v>0</v>
      </c>
      <c r="FJ275" s="192">
        <f t="shared" si="1088"/>
        <v>0</v>
      </c>
      <c r="FK275" s="192">
        <f t="shared" si="1089"/>
        <v>0</v>
      </c>
      <c r="FL275" s="192">
        <f t="shared" si="1090"/>
        <v>0</v>
      </c>
      <c r="FM275" s="192">
        <f t="shared" si="1091"/>
        <v>0</v>
      </c>
      <c r="FN275" s="192">
        <f t="shared" si="1092"/>
        <v>0</v>
      </c>
      <c r="FO275" s="192">
        <f t="shared" si="1093"/>
        <v>0</v>
      </c>
      <c r="FP275" s="192">
        <f t="shared" si="1094"/>
        <v>0</v>
      </c>
      <c r="FQ275" s="192">
        <f t="shared" si="1095"/>
        <v>0</v>
      </c>
      <c r="FR275" s="192">
        <f t="shared" si="1096"/>
        <v>0</v>
      </c>
      <c r="FS275" s="192">
        <f t="shared" si="1097"/>
        <v>0</v>
      </c>
      <c r="FT275" s="192">
        <f t="shared" si="1098"/>
        <v>0</v>
      </c>
      <c r="FU275" s="192">
        <f t="shared" si="1099"/>
        <v>0</v>
      </c>
      <c r="FV275" s="192">
        <f t="shared" si="1100"/>
        <v>0</v>
      </c>
      <c r="FW275" s="192">
        <f t="shared" si="1101"/>
        <v>0</v>
      </c>
      <c r="FX275" s="192">
        <f t="shared" si="1102"/>
        <v>0</v>
      </c>
      <c r="FY275" s="192">
        <f t="shared" si="1103"/>
        <v>0</v>
      </c>
      <c r="FZ275" s="192">
        <f t="shared" si="1104"/>
        <v>0</v>
      </c>
      <c r="GA275" s="192">
        <f t="shared" si="1105"/>
        <v>0</v>
      </c>
      <c r="GB275" s="192">
        <f t="shared" si="1106"/>
        <v>0</v>
      </c>
      <c r="GC275" s="192">
        <f t="shared" si="1107"/>
        <v>0</v>
      </c>
      <c r="GD275" s="192">
        <f t="shared" si="1108"/>
        <v>0</v>
      </c>
      <c r="GE275" s="192">
        <f t="shared" si="1109"/>
        <v>0</v>
      </c>
      <c r="GF275" s="192">
        <f t="shared" si="1110"/>
        <v>0</v>
      </c>
      <c r="GG275" s="192">
        <f t="shared" si="1111"/>
        <v>0</v>
      </c>
      <c r="GH275" s="192">
        <f t="shared" si="1112"/>
        <v>0</v>
      </c>
      <c r="GI275" s="192">
        <f t="shared" si="1113"/>
        <v>0</v>
      </c>
      <c r="GJ275" s="192">
        <f t="shared" si="1114"/>
        <v>0</v>
      </c>
      <c r="GK275" s="192">
        <f t="shared" si="1115"/>
        <v>0</v>
      </c>
      <c r="GL275" s="192">
        <f t="shared" si="1116"/>
        <v>0</v>
      </c>
      <c r="GM275" s="192">
        <f t="shared" si="1117"/>
        <v>0</v>
      </c>
      <c r="GN275" s="192">
        <f t="shared" si="1118"/>
        <v>0</v>
      </c>
      <c r="GO275" s="192">
        <f t="shared" si="1119"/>
        <v>0</v>
      </c>
      <c r="GP275" s="192">
        <f t="shared" si="1120"/>
        <v>0</v>
      </c>
      <c r="GQ275" s="192">
        <f t="shared" si="1121"/>
        <v>0</v>
      </c>
      <c r="GR275" s="192">
        <f t="shared" si="1122"/>
        <v>0</v>
      </c>
      <c r="GS275" s="192">
        <f t="shared" si="1123"/>
        <v>0</v>
      </c>
      <c r="GT275" s="192">
        <f t="shared" si="1124"/>
        <v>0</v>
      </c>
      <c r="GU275" s="192">
        <f t="shared" si="1125"/>
        <v>0</v>
      </c>
      <c r="GV275" s="192">
        <f t="shared" si="1126"/>
        <v>0</v>
      </c>
      <c r="GW275" s="192">
        <f t="shared" si="1127"/>
        <v>0</v>
      </c>
      <c r="GX275" s="192">
        <f t="shared" si="1128"/>
        <v>0</v>
      </c>
      <c r="GY275" s="192">
        <f t="shared" si="1129"/>
        <v>0</v>
      </c>
      <c r="GZ275" s="192">
        <f t="shared" si="1130"/>
        <v>0</v>
      </c>
      <c r="HA275" s="192">
        <f t="shared" si="1131"/>
        <v>0</v>
      </c>
      <c r="HB275" s="192">
        <f t="shared" si="1132"/>
        <v>0</v>
      </c>
      <c r="HC275" s="192">
        <f t="shared" si="1133"/>
        <v>0</v>
      </c>
      <c r="HD275" s="192">
        <f t="shared" si="1134"/>
        <v>0</v>
      </c>
      <c r="HE275" s="192">
        <f t="shared" si="1135"/>
        <v>0</v>
      </c>
      <c r="HF275" s="192">
        <f t="shared" si="1136"/>
        <v>0</v>
      </c>
      <c r="HG275" s="192">
        <f t="shared" si="1137"/>
        <v>0</v>
      </c>
      <c r="HH275" s="192">
        <f t="shared" si="1138"/>
        <v>0</v>
      </c>
      <c r="HI275" s="192">
        <f t="shared" si="1139"/>
        <v>0</v>
      </c>
      <c r="HJ275" s="192">
        <f t="shared" si="1140"/>
        <v>0</v>
      </c>
      <c r="HK275" s="192">
        <f t="shared" si="1141"/>
        <v>0</v>
      </c>
      <c r="HL275" s="192">
        <f t="shared" si="1142"/>
        <v>0</v>
      </c>
      <c r="HM275" s="192">
        <f t="shared" si="1143"/>
        <v>0</v>
      </c>
      <c r="HN275" s="194">
        <f t="shared" si="1144"/>
        <v>0</v>
      </c>
      <c r="HO275" s="194">
        <f t="shared" si="1145"/>
        <v>0</v>
      </c>
      <c r="HP275" s="194">
        <f t="shared" si="1146"/>
        <v>0</v>
      </c>
      <c r="HQ275" s="194">
        <f t="shared" si="1147"/>
        <v>0</v>
      </c>
      <c r="HR275" s="194">
        <f t="shared" si="1148"/>
        <v>0</v>
      </c>
      <c r="HS275" s="195" t="str">
        <f t="shared" si="945"/>
        <v/>
      </c>
      <c r="HT275" s="196">
        <f t="shared" si="941"/>
        <v>0</v>
      </c>
      <c r="HU275" s="196">
        <f t="shared" si="942"/>
        <v>0</v>
      </c>
      <c r="HV275" s="197" t="str">
        <f t="shared" si="946"/>
        <v/>
      </c>
      <c r="HW275" s="197" t="str">
        <f t="shared" si="1149"/>
        <v/>
      </c>
      <c r="HX275" s="197" t="str">
        <f t="shared" si="1150"/>
        <v/>
      </c>
      <c r="HY275" s="195" t="str">
        <f t="shared" si="947"/>
        <v/>
      </c>
      <c r="HZ275" s="30">
        <f t="shared" si="943"/>
        <v>0</v>
      </c>
      <c r="IA275" s="198">
        <f t="shared" si="948"/>
        <v>0</v>
      </c>
      <c r="IB275" s="195"/>
      <c r="IC275" s="195">
        <f t="shared" si="1151"/>
        <v>0</v>
      </c>
      <c r="ID275" s="195">
        <f t="shared" si="949"/>
        <v>0</v>
      </c>
      <c r="IE275" s="195">
        <f t="shared" si="1152"/>
        <v>0</v>
      </c>
      <c r="IF275" s="195">
        <f t="shared" si="950"/>
        <v>0</v>
      </c>
      <c r="IG275" s="307">
        <f t="shared" si="951"/>
        <v>0</v>
      </c>
      <c r="IH275" s="307">
        <f t="shared" si="952"/>
        <v>0</v>
      </c>
      <c r="II275" s="44">
        <f t="shared" si="953"/>
        <v>0</v>
      </c>
      <c r="IJ275" s="44">
        <f t="shared" si="1153"/>
        <v>0</v>
      </c>
      <c r="IK275" s="44">
        <f t="shared" si="1154"/>
        <v>0</v>
      </c>
      <c r="IL275" s="44">
        <f t="shared" si="1155"/>
        <v>0</v>
      </c>
      <c r="IM275" s="44">
        <f t="shared" si="1156"/>
        <v>0</v>
      </c>
      <c r="IN275" s="44">
        <f t="shared" si="1157"/>
        <v>0</v>
      </c>
      <c r="IO275" s="44">
        <f t="shared" si="1158"/>
        <v>0</v>
      </c>
    </row>
    <row r="276" spans="1:249" ht="18" customHeight="1">
      <c r="A276" s="188">
        <v>270</v>
      </c>
      <c r="B276" s="326"/>
      <c r="C276" s="289"/>
      <c r="D276" s="199"/>
      <c r="E276" s="189"/>
      <c r="F276" s="189"/>
      <c r="G276" s="190"/>
      <c r="H276" s="190"/>
      <c r="I276" s="272"/>
      <c r="J276" s="207"/>
      <c r="K276" s="214" t="str">
        <f t="shared" si="954"/>
        <v/>
      </c>
      <c r="L276" s="200" t="str">
        <f t="shared" si="955"/>
        <v/>
      </c>
      <c r="M276" s="200" t="str">
        <f t="shared" si="956"/>
        <v/>
      </c>
      <c r="N276" s="209" t="str">
        <f t="shared" si="944"/>
        <v/>
      </c>
      <c r="O276" s="208" t="str">
        <f>IFERROR(IF(D276="","",IF(K276="","",IF(I276="","",IF(F276="F",VLOOKUP(K276,F!A:G,2,0),IF(F276="M",VLOOKUP(K276,M!A:G,2,0),""))))),0)</f>
        <v/>
      </c>
      <c r="P276" s="191" t="str">
        <f>IFERROR(IF(D276="","",IF(K276="","",IF(I276="","",IF(F276="F",VLOOKUP(K276,F!A:G,3,0),IF(F276="M",VLOOKUP(K276,M!A:G,3,0),""))))),0)</f>
        <v/>
      </c>
      <c r="Q276" s="191" t="str">
        <f>IFERROR(IF(D276="","",IF(K276="","",IF(I276="","",IF(F276="F",VLOOKUP(K276,F!A:G,4,0),IF(F276="M",VLOOKUP(K276,M!A:G,4,0),""))))),0)</f>
        <v/>
      </c>
      <c r="R276" s="191" t="str">
        <f>IFERROR(IF(D276="","",IF(K276="","",IF(I276="","",IF(F276="F",VLOOKUP(K276,F!A:G,5,0),IF(F276="M",VLOOKUP(K276,M!A:G,5,0),""))))),0)</f>
        <v/>
      </c>
      <c r="S276" s="191" t="str">
        <f>IFERROR(IF(D276="","",IF(K276="","",IF(I276="","",IF(F276="F",VLOOKUP(K276,F!A:G,6,0),IF(F276="M",VLOOKUP(K276,M!A:G,6,0),""))))),0)</f>
        <v/>
      </c>
      <c r="T276" s="191" t="str">
        <f>IFERROR(IF(D276="","",IF(K276="","",IF(I276="","",IF(F276="F",VLOOKUP(K276,F!A:G,7,0),IF(F276="M",VLOOKUP(K276,M!A:G,7,0),""))))),0)</f>
        <v/>
      </c>
      <c r="U276" s="191" t="str">
        <f>IFERROR(IF(D276="","",IF(K276="","",IF(J276="","",IF(F276="F",VLOOKUP(K276,F!A:M,8,0),IF(F276="M",VLOOKUP(K276,M!A:M,8,0),""))))),0)</f>
        <v/>
      </c>
      <c r="V276" s="191" t="str">
        <f>IFERROR(IF(D276="","",IF(K276="","",IF(J276="","",IF(F276="F",VLOOKUP(K276,F!A:M,9,0),IF(F276="M",VLOOKUP(K276,M!A:M,9,0),""))))),0)</f>
        <v/>
      </c>
      <c r="W276" s="191" t="str">
        <f>IFERROR(IF(D276="","",IF(K276="","",IF(J276="","",IF(F276="F",VLOOKUP(K276,F!A:M,10,0),IF(F276="M",VLOOKUP(K276,M!A:M,10,0),""))))),0)</f>
        <v/>
      </c>
      <c r="X276" s="191" t="str">
        <f>IFERROR(IF(D276="","",IF(K276="","",IF(J276="","",IF(F276="F",VLOOKUP(K276,F!A:M,11,0),IF(F276="M",VLOOKUP(K276,M!A:M,11,0),""))))),0)</f>
        <v/>
      </c>
      <c r="Y276" s="191" t="str">
        <f>IFERROR(IF(D276="","",IF(K276="","",IF(J276="","",IF(F276="F",VLOOKUP(K276,F!A:M,12,0),IF(F276="M",VLOOKUP(K276,M!A:M,12,0),""))))),0)</f>
        <v/>
      </c>
      <c r="Z276" s="191" t="str">
        <f>IFERROR(IF(D276="","",IF(K276="","",IF(J276="","",IF(F276="F",VLOOKUP(K276,F!A:M,13,0),IF(F276="M",VLOOKUP(K276,M!A:M,13,0),""))))),0)</f>
        <v/>
      </c>
      <c r="AA276" s="191" t="str">
        <f>IFERROR(IF(D276="","",IF(F276="","",IF(J276="","",IF(K276="","",IF(AND(K276&gt;23,K276&lt;=60),IF(F276="F",VLOOKUP(MROUND(HZ276,0.5),'F-Weight for Length'!K:S,2,0),VLOOKUP(MROUND(HZ276,0.5),'M-Weight for Length'!K:S,2,0)),IF(K276&gt;60,IF(F276="F",VLOOKUP(K276,'F-Weight for Length'!U:AC,2,0),VLOOKUP(K276,'M-Weight for Length'!U:AC,2,0)),IF(F276="F",VLOOKUP(MROUND(HZ276,0.5),'F-Weight for Length'!A:I,2,0),VLOOKUP(MROUND(HZ276,0.5),'M-Weight for Length'!A:I,2,0)))))))),0)</f>
        <v/>
      </c>
      <c r="AB276" s="191" t="str">
        <f>IFERROR(IF(D276="","",IF(F276="","",IF(J276="","",IF(K276="","",IF(AND(K276&gt;23,K276&lt;=60),IF(F276="F",VLOOKUP(MROUND(HZ276,0.5),'F-Weight for Length'!K:S,3,0),VLOOKUP(MROUND(HZ276,0.5),'M-Weight for Length'!K:S,3,0)),IF(K276&gt;60,IF(F276="F",VLOOKUP(K276,'F-Weight for Length'!U:AC,3,0),VLOOKUP(K276,'M-Weight for Length'!U:AC,3,0)),IF(F276="F",VLOOKUP(MROUND(HZ276,0.5),'F-Weight for Length'!A:I,3,0),VLOOKUP(MROUND(HZ276,0.5),'M-Weight for Length'!A:I,3,0)))))))),0)</f>
        <v/>
      </c>
      <c r="AC276" s="191" t="str">
        <f>IFERROR(IF(D276="","",IF(F276="","",IF(J276="","",IF(K276="","",IF(AND(K276&gt;23,K276&lt;=60),IF(F276="F",VLOOKUP(MROUND(HZ276,0.5),'F-Weight for Length'!K:S,4,0),VLOOKUP(MROUND(HZ276,0.5),'M-Weight for Length'!K:S,4,0)),IF(K276&gt;60,IF(F276="F",VLOOKUP(K276,'F-Weight for Length'!U:AC,4,0),VLOOKUP(K276,'M-Weight for Length'!U:AC,4,0)),IF(F276="F",VLOOKUP(MROUND(HZ276,0.5),'F-Weight for Length'!A:I,4,0),VLOOKUP(MROUND(HZ276,0.5),'M-Weight for Length'!A:I,4,0)))))))),0)</f>
        <v/>
      </c>
      <c r="AD276" s="191" t="str">
        <f>IFERROR(IF(D276="","",IF(F276="","",IF(J276="","",IF(K276="","",IF(AND(K276&gt;23,K276&lt;=60),IF(F276="F",VLOOKUP(MROUND(HZ276,0.5),'F-Weight for Length'!K:S,5,0),VLOOKUP(MROUND(HZ276,0.5),'M-Weight for Length'!K:S,5,0)),IF(K276&gt;60,IF(F276="F",VLOOKUP(K276,'F-Weight for Length'!U:AC,5,0),VLOOKUP(K276,'M-Weight for Length'!U:AC,5,0)),IF(F276="F",VLOOKUP(MROUND(HZ276,0.5),'F-Weight for Length'!A:I,5,0),VLOOKUP(MROUND(HZ276,0.5),'M-Weight for Length'!A:I,5,0)))))))),0)</f>
        <v/>
      </c>
      <c r="AE276" s="191" t="str">
        <f>IFERROR(IF(D276="","",IF(F276="","",IF(J276="","",IF(K276="","",IF(AND(K276&gt;23,K276&lt;=60),IF(F276="F",VLOOKUP(MROUND(HZ276,0.5),'F-Weight for Length'!K:S,6,0),VLOOKUP(MROUND(HZ276,0.5),'M-Weight for Length'!K:S,6,0)),IF(K276&gt;60,IF(F276="F",VLOOKUP(K276,'F-Weight for Length'!U:AC,6,0),VLOOKUP(K276,'M-Weight for Length'!U:AC,6,0)),IF(F276="F",VLOOKUP(MROUND(HZ276,0.5),'F-Weight for Length'!A:I,6,0),VLOOKUP(MROUND(HZ276,0.5),'M-Weight for Length'!A:I,6,0)))))))),0)</f>
        <v/>
      </c>
      <c r="AF276" s="191" t="str">
        <f>IFERROR(IF(D276="","",IF(F276="","",IF(J276="","",IF(K276="","",IF(AND(K276&gt;23,K276&lt;=60),IF(F276="F",VLOOKUP(MROUND(HZ276,0.5),'F-Weight for Length'!K:S,7,0),VLOOKUP(MROUND(HZ276,0.5),'M-Weight for Length'!K:S,7,0)),IF(K276&gt;60,IF(F276="F",VLOOKUP(K276,'F-Weight for Length'!U:AC,7,0),VLOOKUP(K276,'M-Weight for Length'!U:AC,7,0)),IF(F276="F",VLOOKUP(MROUND(HZ276,0.5),'F-Weight for Length'!A:I,7,0),VLOOKUP(MROUND(HZ276,0.5),'M-Weight for Length'!A:I,7,0)))))))),0)</f>
        <v/>
      </c>
      <c r="AG276" s="191" t="str">
        <f>IFERROR(IF(D276="","",IF(F276="","",IF(J276="","",IF(K276="","",IF(AND(K276&gt;23,K276&lt;=60),IF(F276="F",VLOOKUP(MROUND(HZ276,0.5),'F-Weight for Length'!K:S,8,0),VLOOKUP(MROUND(HZ276,0.5),'M-Weight for Length'!K:S,8,0)),IF(K276&gt;60,IF(F276="F",VLOOKUP(K276,'F-Weight for Length'!U:AC,8,0),VLOOKUP(K276,'M-Weight for Length'!U:AC,8,0)),IF(F276="F",VLOOKUP(MROUND(HZ276,0.5),'F-Weight for Length'!A:I,8,0),VLOOKUP(MROUND(HZ276,0.5),'M-Weight for Length'!A:I,8,0)))))))),0)</f>
        <v/>
      </c>
      <c r="AH276" s="191" t="str">
        <f>IFERROR(IF(D276="","",IF(F276="","",IF(J276="","",IF(K276="","",IF(AND(K276&gt;23,K276&lt;=60),IF(F276="F",VLOOKUP(MROUND(HZ276,0.5),'F-Weight for Length'!K:S,9,0),VLOOKUP(MROUND(HZ276,0.5),'M-Weight for Length'!K:S,9,0)),IF(K276&gt;60,IF(F276="F",VLOOKUP(K276,'F-Weight for Length'!U:AC,9,0),VLOOKUP(K276,'M-Weight for Length'!U:AC,9,0)),IF(F276="F",VLOOKUP(MROUND(HZ276,0.5),'F-Weight for Length'!A:I,9,0),VLOOKUP(MROUND(HZ276,0.5),'M-Weight for Length'!A:I,9,0)))))))),0)</f>
        <v/>
      </c>
      <c r="AI276" s="192">
        <f t="shared" si="957"/>
        <v>0</v>
      </c>
      <c r="AJ276" s="192">
        <f t="shared" si="958"/>
        <v>0</v>
      </c>
      <c r="AK276" s="192">
        <f t="shared" si="959"/>
        <v>0</v>
      </c>
      <c r="AL276" s="192">
        <f t="shared" si="960"/>
        <v>0</v>
      </c>
      <c r="AM276" s="192">
        <f t="shared" si="961"/>
        <v>0</v>
      </c>
      <c r="AN276" s="192">
        <f t="shared" si="962"/>
        <v>0</v>
      </c>
      <c r="AO276" s="192">
        <f t="shared" si="963"/>
        <v>0</v>
      </c>
      <c r="AP276" s="192">
        <f t="shared" si="964"/>
        <v>0</v>
      </c>
      <c r="AQ276" s="192">
        <f t="shared" si="965"/>
        <v>0</v>
      </c>
      <c r="AR276" s="192">
        <f t="shared" si="966"/>
        <v>0</v>
      </c>
      <c r="AS276" s="192">
        <f t="shared" si="967"/>
        <v>0</v>
      </c>
      <c r="AT276" s="192">
        <f t="shared" si="968"/>
        <v>0</v>
      </c>
      <c r="AU276" s="192">
        <f t="shared" si="969"/>
        <v>0</v>
      </c>
      <c r="AV276" s="192">
        <f t="shared" si="970"/>
        <v>0</v>
      </c>
      <c r="AW276" s="192">
        <f t="shared" si="971"/>
        <v>0</v>
      </c>
      <c r="AX276" s="192">
        <f t="shared" si="972"/>
        <v>0</v>
      </c>
      <c r="AY276" s="192">
        <f t="shared" si="973"/>
        <v>0</v>
      </c>
      <c r="AZ276" s="192">
        <f t="shared" si="974"/>
        <v>0</v>
      </c>
      <c r="BA276" s="192">
        <f t="shared" si="975"/>
        <v>0</v>
      </c>
      <c r="BB276" s="192">
        <f t="shared" si="976"/>
        <v>0</v>
      </c>
      <c r="BC276" s="192">
        <f t="shared" si="977"/>
        <v>0</v>
      </c>
      <c r="BD276" s="192">
        <f t="shared" si="978"/>
        <v>0</v>
      </c>
      <c r="BE276" s="192">
        <f t="shared" si="979"/>
        <v>0</v>
      </c>
      <c r="BF276" s="192">
        <f t="shared" si="980"/>
        <v>0</v>
      </c>
      <c r="BG276" s="192">
        <f t="shared" si="981"/>
        <v>0</v>
      </c>
      <c r="BH276" s="192">
        <f t="shared" si="982"/>
        <v>0</v>
      </c>
      <c r="BI276" s="192">
        <f t="shared" si="983"/>
        <v>0</v>
      </c>
      <c r="BJ276" s="192">
        <f t="shared" si="984"/>
        <v>0</v>
      </c>
      <c r="BK276" s="192">
        <f t="shared" si="985"/>
        <v>0</v>
      </c>
      <c r="BL276" s="192">
        <f t="shared" si="986"/>
        <v>0</v>
      </c>
      <c r="BM276" s="192">
        <f t="shared" si="987"/>
        <v>0</v>
      </c>
      <c r="BN276" s="192">
        <f t="shared" si="988"/>
        <v>0</v>
      </c>
      <c r="BO276" s="192">
        <f t="shared" si="989"/>
        <v>0</v>
      </c>
      <c r="BP276" s="192">
        <f t="shared" si="990"/>
        <v>0</v>
      </c>
      <c r="BQ276" s="192">
        <f t="shared" si="991"/>
        <v>0</v>
      </c>
      <c r="BR276" s="192">
        <f t="shared" si="992"/>
        <v>0</v>
      </c>
      <c r="BS276" s="192">
        <f t="shared" si="993"/>
        <v>0</v>
      </c>
      <c r="BT276" s="192">
        <f t="shared" si="994"/>
        <v>0</v>
      </c>
      <c r="BU276" s="192">
        <f t="shared" si="995"/>
        <v>0</v>
      </c>
      <c r="BV276" s="192">
        <f t="shared" si="996"/>
        <v>0</v>
      </c>
      <c r="BW276" s="192">
        <f t="shared" si="997"/>
        <v>0</v>
      </c>
      <c r="BX276" s="192">
        <f t="shared" si="998"/>
        <v>0</v>
      </c>
      <c r="BY276" s="192">
        <f t="shared" si="999"/>
        <v>0</v>
      </c>
      <c r="BZ276" s="192">
        <f t="shared" si="1000"/>
        <v>0</v>
      </c>
      <c r="CA276" s="192">
        <f t="shared" si="1001"/>
        <v>0</v>
      </c>
      <c r="CB276" s="192">
        <f t="shared" si="1002"/>
        <v>0</v>
      </c>
      <c r="CC276" s="192">
        <f t="shared" si="1003"/>
        <v>0</v>
      </c>
      <c r="CD276" s="192">
        <f t="shared" si="1004"/>
        <v>0</v>
      </c>
      <c r="CE276" s="192">
        <f t="shared" si="1005"/>
        <v>0</v>
      </c>
      <c r="CF276" s="192">
        <f t="shared" si="1006"/>
        <v>0</v>
      </c>
      <c r="CG276" s="192">
        <f t="shared" si="1007"/>
        <v>0</v>
      </c>
      <c r="CH276" s="192">
        <f t="shared" si="1008"/>
        <v>0</v>
      </c>
      <c r="CI276" s="192">
        <f t="shared" si="1009"/>
        <v>0</v>
      </c>
      <c r="CJ276" s="192">
        <f t="shared" si="1010"/>
        <v>0</v>
      </c>
      <c r="CK276" s="192">
        <f t="shared" si="1011"/>
        <v>0</v>
      </c>
      <c r="CL276" s="192">
        <f t="shared" si="1012"/>
        <v>0</v>
      </c>
      <c r="CM276" s="192">
        <f t="shared" si="1013"/>
        <v>0</v>
      </c>
      <c r="CN276" s="192">
        <f t="shared" si="1014"/>
        <v>0</v>
      </c>
      <c r="CO276" s="192">
        <f t="shared" si="1015"/>
        <v>0</v>
      </c>
      <c r="CP276" s="192">
        <f t="shared" si="1016"/>
        <v>0</v>
      </c>
      <c r="CQ276" s="192">
        <f t="shared" si="1017"/>
        <v>0</v>
      </c>
      <c r="CR276" s="192">
        <f t="shared" si="1018"/>
        <v>0</v>
      </c>
      <c r="CS276" s="192">
        <f t="shared" si="1019"/>
        <v>0</v>
      </c>
      <c r="CT276" s="192">
        <f t="shared" si="1020"/>
        <v>0</v>
      </c>
      <c r="CU276" s="192">
        <f t="shared" si="1021"/>
        <v>0</v>
      </c>
      <c r="CV276" s="192">
        <f t="shared" si="1022"/>
        <v>0</v>
      </c>
      <c r="CW276" s="192">
        <f t="shared" si="1023"/>
        <v>0</v>
      </c>
      <c r="CX276" s="192">
        <f t="shared" si="1024"/>
        <v>0</v>
      </c>
      <c r="CY276" s="192">
        <f t="shared" si="1025"/>
        <v>0</v>
      </c>
      <c r="CZ276" s="192">
        <f t="shared" si="1026"/>
        <v>0</v>
      </c>
      <c r="DA276" s="192">
        <f t="shared" si="1027"/>
        <v>0</v>
      </c>
      <c r="DB276" s="192">
        <f t="shared" si="1028"/>
        <v>0</v>
      </c>
      <c r="DC276" s="192">
        <f t="shared" si="1029"/>
        <v>0</v>
      </c>
      <c r="DD276" s="192">
        <f t="shared" si="1030"/>
        <v>0</v>
      </c>
      <c r="DE276" s="192">
        <f t="shared" si="1031"/>
        <v>0</v>
      </c>
      <c r="DF276" s="192">
        <f t="shared" si="1032"/>
        <v>0</v>
      </c>
      <c r="DG276" s="192">
        <f t="shared" si="1033"/>
        <v>0</v>
      </c>
      <c r="DH276" s="192">
        <f t="shared" si="1034"/>
        <v>0</v>
      </c>
      <c r="DI276" s="192">
        <f t="shared" si="1035"/>
        <v>0</v>
      </c>
      <c r="DJ276" s="192">
        <f t="shared" si="1036"/>
        <v>0</v>
      </c>
      <c r="DK276" s="192">
        <f t="shared" si="1037"/>
        <v>0</v>
      </c>
      <c r="DL276" s="192">
        <f t="shared" si="1038"/>
        <v>0</v>
      </c>
      <c r="DM276" s="192">
        <f t="shared" si="1039"/>
        <v>0</v>
      </c>
      <c r="DN276" s="192">
        <f t="shared" si="1040"/>
        <v>0</v>
      </c>
      <c r="DO276" s="192">
        <f t="shared" si="1041"/>
        <v>0</v>
      </c>
      <c r="DP276" s="192">
        <f t="shared" si="1042"/>
        <v>0</v>
      </c>
      <c r="DQ276" s="192">
        <f t="shared" si="1043"/>
        <v>0</v>
      </c>
      <c r="DR276" s="192">
        <f t="shared" si="1044"/>
        <v>0</v>
      </c>
      <c r="DS276" s="192">
        <f t="shared" si="1045"/>
        <v>0</v>
      </c>
      <c r="DT276" s="192">
        <f t="shared" si="1046"/>
        <v>0</v>
      </c>
      <c r="DU276" s="192">
        <f t="shared" si="1047"/>
        <v>0</v>
      </c>
      <c r="DV276" s="193">
        <f t="shared" si="1048"/>
        <v>0</v>
      </c>
      <c r="DW276" s="193">
        <f t="shared" si="1049"/>
        <v>0</v>
      </c>
      <c r="DX276" s="193">
        <f t="shared" si="1050"/>
        <v>0</v>
      </c>
      <c r="DY276" s="193">
        <f t="shared" si="1051"/>
        <v>0</v>
      </c>
      <c r="DZ276" s="193">
        <f t="shared" si="1052"/>
        <v>0</v>
      </c>
      <c r="EA276" s="192">
        <f t="shared" si="1053"/>
        <v>0</v>
      </c>
      <c r="EB276" s="192">
        <f t="shared" si="1054"/>
        <v>0</v>
      </c>
      <c r="EC276" s="192">
        <f t="shared" si="1055"/>
        <v>0</v>
      </c>
      <c r="ED276" s="192">
        <f t="shared" si="1056"/>
        <v>0</v>
      </c>
      <c r="EE276" s="192">
        <f t="shared" si="1057"/>
        <v>0</v>
      </c>
      <c r="EF276" s="192">
        <f t="shared" si="1058"/>
        <v>0</v>
      </c>
      <c r="EG276" s="192">
        <f t="shared" si="1059"/>
        <v>0</v>
      </c>
      <c r="EH276" s="192">
        <f t="shared" si="1060"/>
        <v>0</v>
      </c>
      <c r="EI276" s="192">
        <f t="shared" si="1061"/>
        <v>0</v>
      </c>
      <c r="EJ276" s="192">
        <f t="shared" si="1062"/>
        <v>0</v>
      </c>
      <c r="EK276" s="192">
        <f t="shared" si="1063"/>
        <v>0</v>
      </c>
      <c r="EL276" s="192">
        <f t="shared" si="1064"/>
        <v>0</v>
      </c>
      <c r="EM276" s="192">
        <f t="shared" si="1065"/>
        <v>0</v>
      </c>
      <c r="EN276" s="192">
        <f t="shared" si="1066"/>
        <v>0</v>
      </c>
      <c r="EO276" s="192">
        <f t="shared" si="1067"/>
        <v>0</v>
      </c>
      <c r="EP276" s="192">
        <f t="shared" si="1068"/>
        <v>0</v>
      </c>
      <c r="EQ276" s="192">
        <f t="shared" si="1069"/>
        <v>0</v>
      </c>
      <c r="ER276" s="192">
        <f t="shared" si="1070"/>
        <v>0</v>
      </c>
      <c r="ES276" s="192">
        <f t="shared" si="1071"/>
        <v>0</v>
      </c>
      <c r="ET276" s="192">
        <f t="shared" si="1072"/>
        <v>0</v>
      </c>
      <c r="EU276" s="192">
        <f t="shared" si="1073"/>
        <v>0</v>
      </c>
      <c r="EV276" s="192">
        <f t="shared" si="1074"/>
        <v>0</v>
      </c>
      <c r="EW276" s="192">
        <f t="shared" si="1075"/>
        <v>0</v>
      </c>
      <c r="EX276" s="192">
        <f t="shared" si="1076"/>
        <v>0</v>
      </c>
      <c r="EY276" s="192">
        <f t="shared" si="1077"/>
        <v>0</v>
      </c>
      <c r="EZ276" s="192">
        <f t="shared" si="1078"/>
        <v>0</v>
      </c>
      <c r="FA276" s="192">
        <f t="shared" si="1079"/>
        <v>0</v>
      </c>
      <c r="FB276" s="192">
        <f t="shared" si="1080"/>
        <v>0</v>
      </c>
      <c r="FC276" s="192">
        <f t="shared" si="1081"/>
        <v>0</v>
      </c>
      <c r="FD276" s="192">
        <f t="shared" si="1082"/>
        <v>0</v>
      </c>
      <c r="FE276" s="192">
        <f t="shared" si="1083"/>
        <v>0</v>
      </c>
      <c r="FF276" s="192">
        <f t="shared" si="1084"/>
        <v>0</v>
      </c>
      <c r="FG276" s="192">
        <f t="shared" si="1085"/>
        <v>0</v>
      </c>
      <c r="FH276" s="192">
        <f t="shared" si="1086"/>
        <v>0</v>
      </c>
      <c r="FI276" s="192">
        <f t="shared" si="1087"/>
        <v>0</v>
      </c>
      <c r="FJ276" s="192">
        <f t="shared" si="1088"/>
        <v>0</v>
      </c>
      <c r="FK276" s="192">
        <f t="shared" si="1089"/>
        <v>0</v>
      </c>
      <c r="FL276" s="192">
        <f t="shared" si="1090"/>
        <v>0</v>
      </c>
      <c r="FM276" s="192">
        <f t="shared" si="1091"/>
        <v>0</v>
      </c>
      <c r="FN276" s="192">
        <f t="shared" si="1092"/>
        <v>0</v>
      </c>
      <c r="FO276" s="192">
        <f t="shared" si="1093"/>
        <v>0</v>
      </c>
      <c r="FP276" s="192">
        <f t="shared" si="1094"/>
        <v>0</v>
      </c>
      <c r="FQ276" s="192">
        <f t="shared" si="1095"/>
        <v>0</v>
      </c>
      <c r="FR276" s="192">
        <f t="shared" si="1096"/>
        <v>0</v>
      </c>
      <c r="FS276" s="192">
        <f t="shared" si="1097"/>
        <v>0</v>
      </c>
      <c r="FT276" s="192">
        <f t="shared" si="1098"/>
        <v>0</v>
      </c>
      <c r="FU276" s="192">
        <f t="shared" si="1099"/>
        <v>0</v>
      </c>
      <c r="FV276" s="192">
        <f t="shared" si="1100"/>
        <v>0</v>
      </c>
      <c r="FW276" s="192">
        <f t="shared" si="1101"/>
        <v>0</v>
      </c>
      <c r="FX276" s="192">
        <f t="shared" si="1102"/>
        <v>0</v>
      </c>
      <c r="FY276" s="192">
        <f t="shared" si="1103"/>
        <v>0</v>
      </c>
      <c r="FZ276" s="192">
        <f t="shared" si="1104"/>
        <v>0</v>
      </c>
      <c r="GA276" s="192">
        <f t="shared" si="1105"/>
        <v>0</v>
      </c>
      <c r="GB276" s="192">
        <f t="shared" si="1106"/>
        <v>0</v>
      </c>
      <c r="GC276" s="192">
        <f t="shared" si="1107"/>
        <v>0</v>
      </c>
      <c r="GD276" s="192">
        <f t="shared" si="1108"/>
        <v>0</v>
      </c>
      <c r="GE276" s="192">
        <f t="shared" si="1109"/>
        <v>0</v>
      </c>
      <c r="GF276" s="192">
        <f t="shared" si="1110"/>
        <v>0</v>
      </c>
      <c r="GG276" s="192">
        <f t="shared" si="1111"/>
        <v>0</v>
      </c>
      <c r="GH276" s="192">
        <f t="shared" si="1112"/>
        <v>0</v>
      </c>
      <c r="GI276" s="192">
        <f t="shared" si="1113"/>
        <v>0</v>
      </c>
      <c r="GJ276" s="192">
        <f t="shared" si="1114"/>
        <v>0</v>
      </c>
      <c r="GK276" s="192">
        <f t="shared" si="1115"/>
        <v>0</v>
      </c>
      <c r="GL276" s="192">
        <f t="shared" si="1116"/>
        <v>0</v>
      </c>
      <c r="GM276" s="192">
        <f t="shared" si="1117"/>
        <v>0</v>
      </c>
      <c r="GN276" s="192">
        <f t="shared" si="1118"/>
        <v>0</v>
      </c>
      <c r="GO276" s="192">
        <f t="shared" si="1119"/>
        <v>0</v>
      </c>
      <c r="GP276" s="192">
        <f t="shared" si="1120"/>
        <v>0</v>
      </c>
      <c r="GQ276" s="192">
        <f t="shared" si="1121"/>
        <v>0</v>
      </c>
      <c r="GR276" s="192">
        <f t="shared" si="1122"/>
        <v>0</v>
      </c>
      <c r="GS276" s="192">
        <f t="shared" si="1123"/>
        <v>0</v>
      </c>
      <c r="GT276" s="192">
        <f t="shared" si="1124"/>
        <v>0</v>
      </c>
      <c r="GU276" s="192">
        <f t="shared" si="1125"/>
        <v>0</v>
      </c>
      <c r="GV276" s="192">
        <f t="shared" si="1126"/>
        <v>0</v>
      </c>
      <c r="GW276" s="192">
        <f t="shared" si="1127"/>
        <v>0</v>
      </c>
      <c r="GX276" s="192">
        <f t="shared" si="1128"/>
        <v>0</v>
      </c>
      <c r="GY276" s="192">
        <f t="shared" si="1129"/>
        <v>0</v>
      </c>
      <c r="GZ276" s="192">
        <f t="shared" si="1130"/>
        <v>0</v>
      </c>
      <c r="HA276" s="192">
        <f t="shared" si="1131"/>
        <v>0</v>
      </c>
      <c r="HB276" s="192">
        <f t="shared" si="1132"/>
        <v>0</v>
      </c>
      <c r="HC276" s="192">
        <f t="shared" si="1133"/>
        <v>0</v>
      </c>
      <c r="HD276" s="192">
        <f t="shared" si="1134"/>
        <v>0</v>
      </c>
      <c r="HE276" s="192">
        <f t="shared" si="1135"/>
        <v>0</v>
      </c>
      <c r="HF276" s="192">
        <f t="shared" si="1136"/>
        <v>0</v>
      </c>
      <c r="HG276" s="192">
        <f t="shared" si="1137"/>
        <v>0</v>
      </c>
      <c r="HH276" s="192">
        <f t="shared" si="1138"/>
        <v>0</v>
      </c>
      <c r="HI276" s="192">
        <f t="shared" si="1139"/>
        <v>0</v>
      </c>
      <c r="HJ276" s="192">
        <f t="shared" si="1140"/>
        <v>0</v>
      </c>
      <c r="HK276" s="192">
        <f t="shared" si="1141"/>
        <v>0</v>
      </c>
      <c r="HL276" s="192">
        <f t="shared" si="1142"/>
        <v>0</v>
      </c>
      <c r="HM276" s="192">
        <f t="shared" si="1143"/>
        <v>0</v>
      </c>
      <c r="HN276" s="194">
        <f t="shared" si="1144"/>
        <v>0</v>
      </c>
      <c r="HO276" s="194">
        <f t="shared" si="1145"/>
        <v>0</v>
      </c>
      <c r="HP276" s="194">
        <f t="shared" si="1146"/>
        <v>0</v>
      </c>
      <c r="HQ276" s="194">
        <f t="shared" si="1147"/>
        <v>0</v>
      </c>
      <c r="HR276" s="194">
        <f t="shared" si="1148"/>
        <v>0</v>
      </c>
      <c r="HS276" s="195" t="str">
        <f t="shared" si="945"/>
        <v/>
      </c>
      <c r="HT276" s="196">
        <f t="shared" si="941"/>
        <v>0</v>
      </c>
      <c r="HU276" s="196">
        <f t="shared" si="942"/>
        <v>0</v>
      </c>
      <c r="HV276" s="197" t="str">
        <f t="shared" si="946"/>
        <v/>
      </c>
      <c r="HW276" s="197" t="str">
        <f t="shared" si="1149"/>
        <v/>
      </c>
      <c r="HX276" s="197" t="str">
        <f t="shared" si="1150"/>
        <v/>
      </c>
      <c r="HY276" s="195" t="str">
        <f t="shared" si="947"/>
        <v/>
      </c>
      <c r="HZ276" s="30">
        <f t="shared" si="943"/>
        <v>0</v>
      </c>
      <c r="IA276" s="198">
        <f t="shared" si="948"/>
        <v>0</v>
      </c>
      <c r="IB276" s="195"/>
      <c r="IC276" s="195">
        <f t="shared" si="1151"/>
        <v>0</v>
      </c>
      <c r="ID276" s="195">
        <f t="shared" si="949"/>
        <v>0</v>
      </c>
      <c r="IE276" s="195">
        <f t="shared" si="1152"/>
        <v>0</v>
      </c>
      <c r="IF276" s="195">
        <f t="shared" si="950"/>
        <v>0</v>
      </c>
      <c r="IG276" s="307">
        <f t="shared" si="951"/>
        <v>0</v>
      </c>
      <c r="IH276" s="307">
        <f t="shared" si="952"/>
        <v>0</v>
      </c>
      <c r="II276" s="44">
        <f t="shared" si="953"/>
        <v>0</v>
      </c>
      <c r="IJ276" s="44">
        <f t="shared" si="1153"/>
        <v>0</v>
      </c>
      <c r="IK276" s="44">
        <f t="shared" si="1154"/>
        <v>0</v>
      </c>
      <c r="IL276" s="44">
        <f t="shared" si="1155"/>
        <v>0</v>
      </c>
      <c r="IM276" s="44">
        <f t="shared" si="1156"/>
        <v>0</v>
      </c>
      <c r="IN276" s="44">
        <f t="shared" si="1157"/>
        <v>0</v>
      </c>
      <c r="IO276" s="44">
        <f t="shared" si="1158"/>
        <v>0</v>
      </c>
    </row>
    <row r="277" spans="1:249" ht="18" customHeight="1">
      <c r="A277" s="188">
        <v>271</v>
      </c>
      <c r="B277" s="326"/>
      <c r="C277" s="289"/>
      <c r="D277" s="199"/>
      <c r="E277" s="189"/>
      <c r="F277" s="189"/>
      <c r="G277" s="190"/>
      <c r="H277" s="190"/>
      <c r="I277" s="272"/>
      <c r="J277" s="207"/>
      <c r="K277" s="214" t="str">
        <f t="shared" si="954"/>
        <v/>
      </c>
      <c r="L277" s="200" t="str">
        <f t="shared" si="955"/>
        <v/>
      </c>
      <c r="M277" s="200" t="str">
        <f t="shared" si="956"/>
        <v/>
      </c>
      <c r="N277" s="209" t="str">
        <f t="shared" si="944"/>
        <v/>
      </c>
      <c r="O277" s="208" t="str">
        <f>IFERROR(IF(D277="","",IF(K277="","",IF(I277="","",IF(F277="F",VLOOKUP(K277,F!A:G,2,0),IF(F277="M",VLOOKUP(K277,M!A:G,2,0),""))))),0)</f>
        <v/>
      </c>
      <c r="P277" s="191" t="str">
        <f>IFERROR(IF(D277="","",IF(K277="","",IF(I277="","",IF(F277="F",VLOOKUP(K277,F!A:G,3,0),IF(F277="M",VLOOKUP(K277,M!A:G,3,0),""))))),0)</f>
        <v/>
      </c>
      <c r="Q277" s="191" t="str">
        <f>IFERROR(IF(D277="","",IF(K277="","",IF(I277="","",IF(F277="F",VLOOKUP(K277,F!A:G,4,0),IF(F277="M",VLOOKUP(K277,M!A:G,4,0),""))))),0)</f>
        <v/>
      </c>
      <c r="R277" s="191" t="str">
        <f>IFERROR(IF(D277="","",IF(K277="","",IF(I277="","",IF(F277="F",VLOOKUP(K277,F!A:G,5,0),IF(F277="M",VLOOKUP(K277,M!A:G,5,0),""))))),0)</f>
        <v/>
      </c>
      <c r="S277" s="191" t="str">
        <f>IFERROR(IF(D277="","",IF(K277="","",IF(I277="","",IF(F277="F",VLOOKUP(K277,F!A:G,6,0),IF(F277="M",VLOOKUP(K277,M!A:G,6,0),""))))),0)</f>
        <v/>
      </c>
      <c r="T277" s="191" t="str">
        <f>IFERROR(IF(D277="","",IF(K277="","",IF(I277="","",IF(F277="F",VLOOKUP(K277,F!A:G,7,0),IF(F277="M",VLOOKUP(K277,M!A:G,7,0),""))))),0)</f>
        <v/>
      </c>
      <c r="U277" s="191" t="str">
        <f>IFERROR(IF(D277="","",IF(K277="","",IF(J277="","",IF(F277="F",VLOOKUP(K277,F!A:M,8,0),IF(F277="M",VLOOKUP(K277,M!A:M,8,0),""))))),0)</f>
        <v/>
      </c>
      <c r="V277" s="191" t="str">
        <f>IFERROR(IF(D277="","",IF(K277="","",IF(J277="","",IF(F277="F",VLOOKUP(K277,F!A:M,9,0),IF(F277="M",VLOOKUP(K277,M!A:M,9,0),""))))),0)</f>
        <v/>
      </c>
      <c r="W277" s="191" t="str">
        <f>IFERROR(IF(D277="","",IF(K277="","",IF(J277="","",IF(F277="F",VLOOKUP(K277,F!A:M,10,0),IF(F277="M",VLOOKUP(K277,M!A:M,10,0),""))))),0)</f>
        <v/>
      </c>
      <c r="X277" s="191" t="str">
        <f>IFERROR(IF(D277="","",IF(K277="","",IF(J277="","",IF(F277="F",VLOOKUP(K277,F!A:M,11,0),IF(F277="M",VLOOKUP(K277,M!A:M,11,0),""))))),0)</f>
        <v/>
      </c>
      <c r="Y277" s="191" t="str">
        <f>IFERROR(IF(D277="","",IF(K277="","",IF(J277="","",IF(F277="F",VLOOKUP(K277,F!A:M,12,0),IF(F277="M",VLOOKUP(K277,M!A:M,12,0),""))))),0)</f>
        <v/>
      </c>
      <c r="Z277" s="191" t="str">
        <f>IFERROR(IF(D277="","",IF(K277="","",IF(J277="","",IF(F277="F",VLOOKUP(K277,F!A:M,13,0),IF(F277="M",VLOOKUP(K277,M!A:M,13,0),""))))),0)</f>
        <v/>
      </c>
      <c r="AA277" s="191" t="str">
        <f>IFERROR(IF(D277="","",IF(F277="","",IF(J277="","",IF(K277="","",IF(AND(K277&gt;23,K277&lt;=60),IF(F277="F",VLOOKUP(MROUND(HZ277,0.5),'F-Weight for Length'!K:S,2,0),VLOOKUP(MROUND(HZ277,0.5),'M-Weight for Length'!K:S,2,0)),IF(K277&gt;60,IF(F277="F",VLOOKUP(K277,'F-Weight for Length'!U:AC,2,0),VLOOKUP(K277,'M-Weight for Length'!U:AC,2,0)),IF(F277="F",VLOOKUP(MROUND(HZ277,0.5),'F-Weight for Length'!A:I,2,0),VLOOKUP(MROUND(HZ277,0.5),'M-Weight for Length'!A:I,2,0)))))))),0)</f>
        <v/>
      </c>
      <c r="AB277" s="191" t="str">
        <f>IFERROR(IF(D277="","",IF(F277="","",IF(J277="","",IF(K277="","",IF(AND(K277&gt;23,K277&lt;=60),IF(F277="F",VLOOKUP(MROUND(HZ277,0.5),'F-Weight for Length'!K:S,3,0),VLOOKUP(MROUND(HZ277,0.5),'M-Weight for Length'!K:S,3,0)),IF(K277&gt;60,IF(F277="F",VLOOKUP(K277,'F-Weight for Length'!U:AC,3,0),VLOOKUP(K277,'M-Weight for Length'!U:AC,3,0)),IF(F277="F",VLOOKUP(MROUND(HZ277,0.5),'F-Weight for Length'!A:I,3,0),VLOOKUP(MROUND(HZ277,0.5),'M-Weight for Length'!A:I,3,0)))))))),0)</f>
        <v/>
      </c>
      <c r="AC277" s="191" t="str">
        <f>IFERROR(IF(D277="","",IF(F277="","",IF(J277="","",IF(K277="","",IF(AND(K277&gt;23,K277&lt;=60),IF(F277="F",VLOOKUP(MROUND(HZ277,0.5),'F-Weight for Length'!K:S,4,0),VLOOKUP(MROUND(HZ277,0.5),'M-Weight for Length'!K:S,4,0)),IF(K277&gt;60,IF(F277="F",VLOOKUP(K277,'F-Weight for Length'!U:AC,4,0),VLOOKUP(K277,'M-Weight for Length'!U:AC,4,0)),IF(F277="F",VLOOKUP(MROUND(HZ277,0.5),'F-Weight for Length'!A:I,4,0),VLOOKUP(MROUND(HZ277,0.5),'M-Weight for Length'!A:I,4,0)))))))),0)</f>
        <v/>
      </c>
      <c r="AD277" s="191" t="str">
        <f>IFERROR(IF(D277="","",IF(F277="","",IF(J277="","",IF(K277="","",IF(AND(K277&gt;23,K277&lt;=60),IF(F277="F",VLOOKUP(MROUND(HZ277,0.5),'F-Weight for Length'!K:S,5,0),VLOOKUP(MROUND(HZ277,0.5),'M-Weight for Length'!K:S,5,0)),IF(K277&gt;60,IF(F277="F",VLOOKUP(K277,'F-Weight for Length'!U:AC,5,0),VLOOKUP(K277,'M-Weight for Length'!U:AC,5,0)),IF(F277="F",VLOOKUP(MROUND(HZ277,0.5),'F-Weight for Length'!A:I,5,0),VLOOKUP(MROUND(HZ277,0.5),'M-Weight for Length'!A:I,5,0)))))))),0)</f>
        <v/>
      </c>
      <c r="AE277" s="191" t="str">
        <f>IFERROR(IF(D277="","",IF(F277="","",IF(J277="","",IF(K277="","",IF(AND(K277&gt;23,K277&lt;=60),IF(F277="F",VLOOKUP(MROUND(HZ277,0.5),'F-Weight for Length'!K:S,6,0),VLOOKUP(MROUND(HZ277,0.5),'M-Weight for Length'!K:S,6,0)),IF(K277&gt;60,IF(F277="F",VLOOKUP(K277,'F-Weight for Length'!U:AC,6,0),VLOOKUP(K277,'M-Weight for Length'!U:AC,6,0)),IF(F277="F",VLOOKUP(MROUND(HZ277,0.5),'F-Weight for Length'!A:I,6,0),VLOOKUP(MROUND(HZ277,0.5),'M-Weight for Length'!A:I,6,0)))))))),0)</f>
        <v/>
      </c>
      <c r="AF277" s="191" t="str">
        <f>IFERROR(IF(D277="","",IF(F277="","",IF(J277="","",IF(K277="","",IF(AND(K277&gt;23,K277&lt;=60),IF(F277="F",VLOOKUP(MROUND(HZ277,0.5),'F-Weight for Length'!K:S,7,0),VLOOKUP(MROUND(HZ277,0.5),'M-Weight for Length'!K:S,7,0)),IF(K277&gt;60,IF(F277="F",VLOOKUP(K277,'F-Weight for Length'!U:AC,7,0),VLOOKUP(K277,'M-Weight for Length'!U:AC,7,0)),IF(F277="F",VLOOKUP(MROUND(HZ277,0.5),'F-Weight for Length'!A:I,7,0),VLOOKUP(MROUND(HZ277,0.5),'M-Weight for Length'!A:I,7,0)))))))),0)</f>
        <v/>
      </c>
      <c r="AG277" s="191" t="str">
        <f>IFERROR(IF(D277="","",IF(F277="","",IF(J277="","",IF(K277="","",IF(AND(K277&gt;23,K277&lt;=60),IF(F277="F",VLOOKUP(MROUND(HZ277,0.5),'F-Weight for Length'!K:S,8,0),VLOOKUP(MROUND(HZ277,0.5),'M-Weight for Length'!K:S,8,0)),IF(K277&gt;60,IF(F277="F",VLOOKUP(K277,'F-Weight for Length'!U:AC,8,0),VLOOKUP(K277,'M-Weight for Length'!U:AC,8,0)),IF(F277="F",VLOOKUP(MROUND(HZ277,0.5),'F-Weight for Length'!A:I,8,0),VLOOKUP(MROUND(HZ277,0.5),'M-Weight for Length'!A:I,8,0)))))))),0)</f>
        <v/>
      </c>
      <c r="AH277" s="191" t="str">
        <f>IFERROR(IF(D277="","",IF(F277="","",IF(J277="","",IF(K277="","",IF(AND(K277&gt;23,K277&lt;=60),IF(F277="F",VLOOKUP(MROUND(HZ277,0.5),'F-Weight for Length'!K:S,9,0),VLOOKUP(MROUND(HZ277,0.5),'M-Weight for Length'!K:S,9,0)),IF(K277&gt;60,IF(F277="F",VLOOKUP(K277,'F-Weight for Length'!U:AC,9,0),VLOOKUP(K277,'M-Weight for Length'!U:AC,9,0)),IF(F277="F",VLOOKUP(MROUND(HZ277,0.5),'F-Weight for Length'!A:I,9,0),VLOOKUP(MROUND(HZ277,0.5),'M-Weight for Length'!A:I,9,0)))))))),0)</f>
        <v/>
      </c>
      <c r="AI277" s="192">
        <f t="shared" si="957"/>
        <v>0</v>
      </c>
      <c r="AJ277" s="192">
        <f t="shared" si="958"/>
        <v>0</v>
      </c>
      <c r="AK277" s="192">
        <f t="shared" si="959"/>
        <v>0</v>
      </c>
      <c r="AL277" s="192">
        <f t="shared" si="960"/>
        <v>0</v>
      </c>
      <c r="AM277" s="192">
        <f t="shared" si="961"/>
        <v>0</v>
      </c>
      <c r="AN277" s="192">
        <f t="shared" si="962"/>
        <v>0</v>
      </c>
      <c r="AO277" s="192">
        <f t="shared" si="963"/>
        <v>0</v>
      </c>
      <c r="AP277" s="192">
        <f t="shared" si="964"/>
        <v>0</v>
      </c>
      <c r="AQ277" s="192">
        <f t="shared" si="965"/>
        <v>0</v>
      </c>
      <c r="AR277" s="192">
        <f t="shared" si="966"/>
        <v>0</v>
      </c>
      <c r="AS277" s="192">
        <f t="shared" si="967"/>
        <v>0</v>
      </c>
      <c r="AT277" s="192">
        <f t="shared" si="968"/>
        <v>0</v>
      </c>
      <c r="AU277" s="192">
        <f t="shared" si="969"/>
        <v>0</v>
      </c>
      <c r="AV277" s="192">
        <f t="shared" si="970"/>
        <v>0</v>
      </c>
      <c r="AW277" s="192">
        <f t="shared" si="971"/>
        <v>0</v>
      </c>
      <c r="AX277" s="192">
        <f t="shared" si="972"/>
        <v>0</v>
      </c>
      <c r="AY277" s="192">
        <f t="shared" si="973"/>
        <v>0</v>
      </c>
      <c r="AZ277" s="192">
        <f t="shared" si="974"/>
        <v>0</v>
      </c>
      <c r="BA277" s="192">
        <f t="shared" si="975"/>
        <v>0</v>
      </c>
      <c r="BB277" s="192">
        <f t="shared" si="976"/>
        <v>0</v>
      </c>
      <c r="BC277" s="192">
        <f t="shared" si="977"/>
        <v>0</v>
      </c>
      <c r="BD277" s="192">
        <f t="shared" si="978"/>
        <v>0</v>
      </c>
      <c r="BE277" s="192">
        <f t="shared" si="979"/>
        <v>0</v>
      </c>
      <c r="BF277" s="192">
        <f t="shared" si="980"/>
        <v>0</v>
      </c>
      <c r="BG277" s="192">
        <f t="shared" si="981"/>
        <v>0</v>
      </c>
      <c r="BH277" s="192">
        <f t="shared" si="982"/>
        <v>0</v>
      </c>
      <c r="BI277" s="192">
        <f t="shared" si="983"/>
        <v>0</v>
      </c>
      <c r="BJ277" s="192">
        <f t="shared" si="984"/>
        <v>0</v>
      </c>
      <c r="BK277" s="192">
        <f t="shared" si="985"/>
        <v>0</v>
      </c>
      <c r="BL277" s="192">
        <f t="shared" si="986"/>
        <v>0</v>
      </c>
      <c r="BM277" s="192">
        <f t="shared" si="987"/>
        <v>0</v>
      </c>
      <c r="BN277" s="192">
        <f t="shared" si="988"/>
        <v>0</v>
      </c>
      <c r="BO277" s="192">
        <f t="shared" si="989"/>
        <v>0</v>
      </c>
      <c r="BP277" s="192">
        <f t="shared" si="990"/>
        <v>0</v>
      </c>
      <c r="BQ277" s="192">
        <f t="shared" si="991"/>
        <v>0</v>
      </c>
      <c r="BR277" s="192">
        <f t="shared" si="992"/>
        <v>0</v>
      </c>
      <c r="BS277" s="192">
        <f t="shared" si="993"/>
        <v>0</v>
      </c>
      <c r="BT277" s="192">
        <f t="shared" si="994"/>
        <v>0</v>
      </c>
      <c r="BU277" s="192">
        <f t="shared" si="995"/>
        <v>0</v>
      </c>
      <c r="BV277" s="192">
        <f t="shared" si="996"/>
        <v>0</v>
      </c>
      <c r="BW277" s="192">
        <f t="shared" si="997"/>
        <v>0</v>
      </c>
      <c r="BX277" s="192">
        <f t="shared" si="998"/>
        <v>0</v>
      </c>
      <c r="BY277" s="192">
        <f t="shared" si="999"/>
        <v>0</v>
      </c>
      <c r="BZ277" s="192">
        <f t="shared" si="1000"/>
        <v>0</v>
      </c>
      <c r="CA277" s="192">
        <f t="shared" si="1001"/>
        <v>0</v>
      </c>
      <c r="CB277" s="192">
        <f t="shared" si="1002"/>
        <v>0</v>
      </c>
      <c r="CC277" s="192">
        <f t="shared" si="1003"/>
        <v>0</v>
      </c>
      <c r="CD277" s="192">
        <f t="shared" si="1004"/>
        <v>0</v>
      </c>
      <c r="CE277" s="192">
        <f t="shared" si="1005"/>
        <v>0</v>
      </c>
      <c r="CF277" s="192">
        <f t="shared" si="1006"/>
        <v>0</v>
      </c>
      <c r="CG277" s="192">
        <f t="shared" si="1007"/>
        <v>0</v>
      </c>
      <c r="CH277" s="192">
        <f t="shared" si="1008"/>
        <v>0</v>
      </c>
      <c r="CI277" s="192">
        <f t="shared" si="1009"/>
        <v>0</v>
      </c>
      <c r="CJ277" s="192">
        <f t="shared" si="1010"/>
        <v>0</v>
      </c>
      <c r="CK277" s="192">
        <f t="shared" si="1011"/>
        <v>0</v>
      </c>
      <c r="CL277" s="192">
        <f t="shared" si="1012"/>
        <v>0</v>
      </c>
      <c r="CM277" s="192">
        <f t="shared" si="1013"/>
        <v>0</v>
      </c>
      <c r="CN277" s="192">
        <f t="shared" si="1014"/>
        <v>0</v>
      </c>
      <c r="CO277" s="192">
        <f t="shared" si="1015"/>
        <v>0</v>
      </c>
      <c r="CP277" s="192">
        <f t="shared" si="1016"/>
        <v>0</v>
      </c>
      <c r="CQ277" s="192">
        <f t="shared" si="1017"/>
        <v>0</v>
      </c>
      <c r="CR277" s="192">
        <f t="shared" si="1018"/>
        <v>0</v>
      </c>
      <c r="CS277" s="192">
        <f t="shared" si="1019"/>
        <v>0</v>
      </c>
      <c r="CT277" s="192">
        <f t="shared" si="1020"/>
        <v>0</v>
      </c>
      <c r="CU277" s="192">
        <f t="shared" si="1021"/>
        <v>0</v>
      </c>
      <c r="CV277" s="192">
        <f t="shared" si="1022"/>
        <v>0</v>
      </c>
      <c r="CW277" s="192">
        <f t="shared" si="1023"/>
        <v>0</v>
      </c>
      <c r="CX277" s="192">
        <f t="shared" si="1024"/>
        <v>0</v>
      </c>
      <c r="CY277" s="192">
        <f t="shared" si="1025"/>
        <v>0</v>
      </c>
      <c r="CZ277" s="192">
        <f t="shared" si="1026"/>
        <v>0</v>
      </c>
      <c r="DA277" s="192">
        <f t="shared" si="1027"/>
        <v>0</v>
      </c>
      <c r="DB277" s="192">
        <f t="shared" si="1028"/>
        <v>0</v>
      </c>
      <c r="DC277" s="192">
        <f t="shared" si="1029"/>
        <v>0</v>
      </c>
      <c r="DD277" s="192">
        <f t="shared" si="1030"/>
        <v>0</v>
      </c>
      <c r="DE277" s="192">
        <f t="shared" si="1031"/>
        <v>0</v>
      </c>
      <c r="DF277" s="192">
        <f t="shared" si="1032"/>
        <v>0</v>
      </c>
      <c r="DG277" s="192">
        <f t="shared" si="1033"/>
        <v>0</v>
      </c>
      <c r="DH277" s="192">
        <f t="shared" si="1034"/>
        <v>0</v>
      </c>
      <c r="DI277" s="192">
        <f t="shared" si="1035"/>
        <v>0</v>
      </c>
      <c r="DJ277" s="192">
        <f t="shared" si="1036"/>
        <v>0</v>
      </c>
      <c r="DK277" s="192">
        <f t="shared" si="1037"/>
        <v>0</v>
      </c>
      <c r="DL277" s="192">
        <f t="shared" si="1038"/>
        <v>0</v>
      </c>
      <c r="DM277" s="192">
        <f t="shared" si="1039"/>
        <v>0</v>
      </c>
      <c r="DN277" s="192">
        <f t="shared" si="1040"/>
        <v>0</v>
      </c>
      <c r="DO277" s="192">
        <f t="shared" si="1041"/>
        <v>0</v>
      </c>
      <c r="DP277" s="192">
        <f t="shared" si="1042"/>
        <v>0</v>
      </c>
      <c r="DQ277" s="192">
        <f t="shared" si="1043"/>
        <v>0</v>
      </c>
      <c r="DR277" s="192">
        <f t="shared" si="1044"/>
        <v>0</v>
      </c>
      <c r="DS277" s="192">
        <f t="shared" si="1045"/>
        <v>0</v>
      </c>
      <c r="DT277" s="192">
        <f t="shared" si="1046"/>
        <v>0</v>
      </c>
      <c r="DU277" s="192">
        <f t="shared" si="1047"/>
        <v>0</v>
      </c>
      <c r="DV277" s="193">
        <f t="shared" si="1048"/>
        <v>0</v>
      </c>
      <c r="DW277" s="193">
        <f t="shared" si="1049"/>
        <v>0</v>
      </c>
      <c r="DX277" s="193">
        <f t="shared" si="1050"/>
        <v>0</v>
      </c>
      <c r="DY277" s="193">
        <f t="shared" si="1051"/>
        <v>0</v>
      </c>
      <c r="DZ277" s="193">
        <f t="shared" si="1052"/>
        <v>0</v>
      </c>
      <c r="EA277" s="192">
        <f t="shared" si="1053"/>
        <v>0</v>
      </c>
      <c r="EB277" s="192">
        <f t="shared" si="1054"/>
        <v>0</v>
      </c>
      <c r="EC277" s="192">
        <f t="shared" si="1055"/>
        <v>0</v>
      </c>
      <c r="ED277" s="192">
        <f t="shared" si="1056"/>
        <v>0</v>
      </c>
      <c r="EE277" s="192">
        <f t="shared" si="1057"/>
        <v>0</v>
      </c>
      <c r="EF277" s="192">
        <f t="shared" si="1058"/>
        <v>0</v>
      </c>
      <c r="EG277" s="192">
        <f t="shared" si="1059"/>
        <v>0</v>
      </c>
      <c r="EH277" s="192">
        <f t="shared" si="1060"/>
        <v>0</v>
      </c>
      <c r="EI277" s="192">
        <f t="shared" si="1061"/>
        <v>0</v>
      </c>
      <c r="EJ277" s="192">
        <f t="shared" si="1062"/>
        <v>0</v>
      </c>
      <c r="EK277" s="192">
        <f t="shared" si="1063"/>
        <v>0</v>
      </c>
      <c r="EL277" s="192">
        <f t="shared" si="1064"/>
        <v>0</v>
      </c>
      <c r="EM277" s="192">
        <f t="shared" si="1065"/>
        <v>0</v>
      </c>
      <c r="EN277" s="192">
        <f t="shared" si="1066"/>
        <v>0</v>
      </c>
      <c r="EO277" s="192">
        <f t="shared" si="1067"/>
        <v>0</v>
      </c>
      <c r="EP277" s="192">
        <f t="shared" si="1068"/>
        <v>0</v>
      </c>
      <c r="EQ277" s="192">
        <f t="shared" si="1069"/>
        <v>0</v>
      </c>
      <c r="ER277" s="192">
        <f t="shared" si="1070"/>
        <v>0</v>
      </c>
      <c r="ES277" s="192">
        <f t="shared" si="1071"/>
        <v>0</v>
      </c>
      <c r="ET277" s="192">
        <f t="shared" si="1072"/>
        <v>0</v>
      </c>
      <c r="EU277" s="192">
        <f t="shared" si="1073"/>
        <v>0</v>
      </c>
      <c r="EV277" s="192">
        <f t="shared" si="1074"/>
        <v>0</v>
      </c>
      <c r="EW277" s="192">
        <f t="shared" si="1075"/>
        <v>0</v>
      </c>
      <c r="EX277" s="192">
        <f t="shared" si="1076"/>
        <v>0</v>
      </c>
      <c r="EY277" s="192">
        <f t="shared" si="1077"/>
        <v>0</v>
      </c>
      <c r="EZ277" s="192">
        <f t="shared" si="1078"/>
        <v>0</v>
      </c>
      <c r="FA277" s="192">
        <f t="shared" si="1079"/>
        <v>0</v>
      </c>
      <c r="FB277" s="192">
        <f t="shared" si="1080"/>
        <v>0</v>
      </c>
      <c r="FC277" s="192">
        <f t="shared" si="1081"/>
        <v>0</v>
      </c>
      <c r="FD277" s="192">
        <f t="shared" si="1082"/>
        <v>0</v>
      </c>
      <c r="FE277" s="192">
        <f t="shared" si="1083"/>
        <v>0</v>
      </c>
      <c r="FF277" s="192">
        <f t="shared" si="1084"/>
        <v>0</v>
      </c>
      <c r="FG277" s="192">
        <f t="shared" si="1085"/>
        <v>0</v>
      </c>
      <c r="FH277" s="192">
        <f t="shared" si="1086"/>
        <v>0</v>
      </c>
      <c r="FI277" s="192">
        <f t="shared" si="1087"/>
        <v>0</v>
      </c>
      <c r="FJ277" s="192">
        <f t="shared" si="1088"/>
        <v>0</v>
      </c>
      <c r="FK277" s="192">
        <f t="shared" si="1089"/>
        <v>0</v>
      </c>
      <c r="FL277" s="192">
        <f t="shared" si="1090"/>
        <v>0</v>
      </c>
      <c r="FM277" s="192">
        <f t="shared" si="1091"/>
        <v>0</v>
      </c>
      <c r="FN277" s="192">
        <f t="shared" si="1092"/>
        <v>0</v>
      </c>
      <c r="FO277" s="192">
        <f t="shared" si="1093"/>
        <v>0</v>
      </c>
      <c r="FP277" s="192">
        <f t="shared" si="1094"/>
        <v>0</v>
      </c>
      <c r="FQ277" s="192">
        <f t="shared" si="1095"/>
        <v>0</v>
      </c>
      <c r="FR277" s="192">
        <f t="shared" si="1096"/>
        <v>0</v>
      </c>
      <c r="FS277" s="192">
        <f t="shared" si="1097"/>
        <v>0</v>
      </c>
      <c r="FT277" s="192">
        <f t="shared" si="1098"/>
        <v>0</v>
      </c>
      <c r="FU277" s="192">
        <f t="shared" si="1099"/>
        <v>0</v>
      </c>
      <c r="FV277" s="192">
        <f t="shared" si="1100"/>
        <v>0</v>
      </c>
      <c r="FW277" s="192">
        <f t="shared" si="1101"/>
        <v>0</v>
      </c>
      <c r="FX277" s="192">
        <f t="shared" si="1102"/>
        <v>0</v>
      </c>
      <c r="FY277" s="192">
        <f t="shared" si="1103"/>
        <v>0</v>
      </c>
      <c r="FZ277" s="192">
        <f t="shared" si="1104"/>
        <v>0</v>
      </c>
      <c r="GA277" s="192">
        <f t="shared" si="1105"/>
        <v>0</v>
      </c>
      <c r="GB277" s="192">
        <f t="shared" si="1106"/>
        <v>0</v>
      </c>
      <c r="GC277" s="192">
        <f t="shared" si="1107"/>
        <v>0</v>
      </c>
      <c r="GD277" s="192">
        <f t="shared" si="1108"/>
        <v>0</v>
      </c>
      <c r="GE277" s="192">
        <f t="shared" si="1109"/>
        <v>0</v>
      </c>
      <c r="GF277" s="192">
        <f t="shared" si="1110"/>
        <v>0</v>
      </c>
      <c r="GG277" s="192">
        <f t="shared" si="1111"/>
        <v>0</v>
      </c>
      <c r="GH277" s="192">
        <f t="shared" si="1112"/>
        <v>0</v>
      </c>
      <c r="GI277" s="192">
        <f t="shared" si="1113"/>
        <v>0</v>
      </c>
      <c r="GJ277" s="192">
        <f t="shared" si="1114"/>
        <v>0</v>
      </c>
      <c r="GK277" s="192">
        <f t="shared" si="1115"/>
        <v>0</v>
      </c>
      <c r="GL277" s="192">
        <f t="shared" si="1116"/>
        <v>0</v>
      </c>
      <c r="GM277" s="192">
        <f t="shared" si="1117"/>
        <v>0</v>
      </c>
      <c r="GN277" s="192">
        <f t="shared" si="1118"/>
        <v>0</v>
      </c>
      <c r="GO277" s="192">
        <f t="shared" si="1119"/>
        <v>0</v>
      </c>
      <c r="GP277" s="192">
        <f t="shared" si="1120"/>
        <v>0</v>
      </c>
      <c r="GQ277" s="192">
        <f t="shared" si="1121"/>
        <v>0</v>
      </c>
      <c r="GR277" s="192">
        <f t="shared" si="1122"/>
        <v>0</v>
      </c>
      <c r="GS277" s="192">
        <f t="shared" si="1123"/>
        <v>0</v>
      </c>
      <c r="GT277" s="192">
        <f t="shared" si="1124"/>
        <v>0</v>
      </c>
      <c r="GU277" s="192">
        <f t="shared" si="1125"/>
        <v>0</v>
      </c>
      <c r="GV277" s="192">
        <f t="shared" si="1126"/>
        <v>0</v>
      </c>
      <c r="GW277" s="192">
        <f t="shared" si="1127"/>
        <v>0</v>
      </c>
      <c r="GX277" s="192">
        <f t="shared" si="1128"/>
        <v>0</v>
      </c>
      <c r="GY277" s="192">
        <f t="shared" si="1129"/>
        <v>0</v>
      </c>
      <c r="GZ277" s="192">
        <f t="shared" si="1130"/>
        <v>0</v>
      </c>
      <c r="HA277" s="192">
        <f t="shared" si="1131"/>
        <v>0</v>
      </c>
      <c r="HB277" s="192">
        <f t="shared" si="1132"/>
        <v>0</v>
      </c>
      <c r="HC277" s="192">
        <f t="shared" si="1133"/>
        <v>0</v>
      </c>
      <c r="HD277" s="192">
        <f t="shared" si="1134"/>
        <v>0</v>
      </c>
      <c r="HE277" s="192">
        <f t="shared" si="1135"/>
        <v>0</v>
      </c>
      <c r="HF277" s="192">
        <f t="shared" si="1136"/>
        <v>0</v>
      </c>
      <c r="HG277" s="192">
        <f t="shared" si="1137"/>
        <v>0</v>
      </c>
      <c r="HH277" s="192">
        <f t="shared" si="1138"/>
        <v>0</v>
      </c>
      <c r="HI277" s="192">
        <f t="shared" si="1139"/>
        <v>0</v>
      </c>
      <c r="HJ277" s="192">
        <f t="shared" si="1140"/>
        <v>0</v>
      </c>
      <c r="HK277" s="192">
        <f t="shared" si="1141"/>
        <v>0</v>
      </c>
      <c r="HL277" s="192">
        <f t="shared" si="1142"/>
        <v>0</v>
      </c>
      <c r="HM277" s="192">
        <f t="shared" si="1143"/>
        <v>0</v>
      </c>
      <c r="HN277" s="194">
        <f t="shared" si="1144"/>
        <v>0</v>
      </c>
      <c r="HO277" s="194">
        <f t="shared" si="1145"/>
        <v>0</v>
      </c>
      <c r="HP277" s="194">
        <f t="shared" si="1146"/>
        <v>0</v>
      </c>
      <c r="HQ277" s="194">
        <f t="shared" si="1147"/>
        <v>0</v>
      </c>
      <c r="HR277" s="194">
        <f t="shared" si="1148"/>
        <v>0</v>
      </c>
      <c r="HS277" s="195" t="str">
        <f t="shared" si="945"/>
        <v/>
      </c>
      <c r="HT277" s="196">
        <f t="shared" si="941"/>
        <v>0</v>
      </c>
      <c r="HU277" s="196">
        <f t="shared" si="942"/>
        <v>0</v>
      </c>
      <c r="HV277" s="197" t="str">
        <f t="shared" si="946"/>
        <v/>
      </c>
      <c r="HW277" s="197" t="str">
        <f t="shared" si="1149"/>
        <v/>
      </c>
      <c r="HX277" s="197" t="str">
        <f t="shared" si="1150"/>
        <v/>
      </c>
      <c r="HY277" s="195" t="str">
        <f t="shared" si="947"/>
        <v/>
      </c>
      <c r="HZ277" s="30">
        <f t="shared" si="943"/>
        <v>0</v>
      </c>
      <c r="IA277" s="198">
        <f t="shared" si="948"/>
        <v>0</v>
      </c>
      <c r="IB277" s="195"/>
      <c r="IC277" s="195">
        <f t="shared" si="1151"/>
        <v>0</v>
      </c>
      <c r="ID277" s="195">
        <f t="shared" si="949"/>
        <v>0</v>
      </c>
      <c r="IE277" s="195">
        <f t="shared" si="1152"/>
        <v>0</v>
      </c>
      <c r="IF277" s="195">
        <f t="shared" si="950"/>
        <v>0</v>
      </c>
      <c r="IG277" s="307">
        <f t="shared" si="951"/>
        <v>0</v>
      </c>
      <c r="IH277" s="307">
        <f t="shared" si="952"/>
        <v>0</v>
      </c>
      <c r="II277" s="44">
        <f t="shared" si="953"/>
        <v>0</v>
      </c>
      <c r="IJ277" s="44">
        <f t="shared" si="1153"/>
        <v>0</v>
      </c>
      <c r="IK277" s="44">
        <f t="shared" si="1154"/>
        <v>0</v>
      </c>
      <c r="IL277" s="44">
        <f t="shared" si="1155"/>
        <v>0</v>
      </c>
      <c r="IM277" s="44">
        <f t="shared" si="1156"/>
        <v>0</v>
      </c>
      <c r="IN277" s="44">
        <f t="shared" si="1157"/>
        <v>0</v>
      </c>
      <c r="IO277" s="44">
        <f t="shared" si="1158"/>
        <v>0</v>
      </c>
    </row>
    <row r="278" spans="1:249" ht="18" customHeight="1">
      <c r="A278" s="188">
        <v>272</v>
      </c>
      <c r="B278" s="326"/>
      <c r="C278" s="289"/>
      <c r="D278" s="199"/>
      <c r="E278" s="189"/>
      <c r="F278" s="189"/>
      <c r="G278" s="190"/>
      <c r="H278" s="190"/>
      <c r="I278" s="272"/>
      <c r="J278" s="207"/>
      <c r="K278" s="214" t="str">
        <f t="shared" si="954"/>
        <v/>
      </c>
      <c r="L278" s="200" t="str">
        <f t="shared" si="955"/>
        <v/>
      </c>
      <c r="M278" s="200" t="str">
        <f t="shared" si="956"/>
        <v/>
      </c>
      <c r="N278" s="209" t="str">
        <f t="shared" si="944"/>
        <v/>
      </c>
      <c r="O278" s="208" t="str">
        <f>IFERROR(IF(D278="","",IF(K278="","",IF(I278="","",IF(F278="F",VLOOKUP(K278,F!A:G,2,0),IF(F278="M",VLOOKUP(K278,M!A:G,2,0),""))))),0)</f>
        <v/>
      </c>
      <c r="P278" s="191" t="str">
        <f>IFERROR(IF(D278="","",IF(K278="","",IF(I278="","",IF(F278="F",VLOOKUP(K278,F!A:G,3,0),IF(F278="M",VLOOKUP(K278,M!A:G,3,0),""))))),0)</f>
        <v/>
      </c>
      <c r="Q278" s="191" t="str">
        <f>IFERROR(IF(D278="","",IF(K278="","",IF(I278="","",IF(F278="F",VLOOKUP(K278,F!A:G,4,0),IF(F278="M",VLOOKUP(K278,M!A:G,4,0),""))))),0)</f>
        <v/>
      </c>
      <c r="R278" s="191" t="str">
        <f>IFERROR(IF(D278="","",IF(K278="","",IF(I278="","",IF(F278="F",VLOOKUP(K278,F!A:G,5,0),IF(F278="M",VLOOKUP(K278,M!A:G,5,0),""))))),0)</f>
        <v/>
      </c>
      <c r="S278" s="191" t="str">
        <f>IFERROR(IF(D278="","",IF(K278="","",IF(I278="","",IF(F278="F",VLOOKUP(K278,F!A:G,6,0),IF(F278="M",VLOOKUP(K278,M!A:G,6,0),""))))),0)</f>
        <v/>
      </c>
      <c r="T278" s="191" t="str">
        <f>IFERROR(IF(D278="","",IF(K278="","",IF(I278="","",IF(F278="F",VLOOKUP(K278,F!A:G,7,0),IF(F278="M",VLOOKUP(K278,M!A:G,7,0),""))))),0)</f>
        <v/>
      </c>
      <c r="U278" s="191" t="str">
        <f>IFERROR(IF(D278="","",IF(K278="","",IF(J278="","",IF(F278="F",VLOOKUP(K278,F!A:M,8,0),IF(F278="M",VLOOKUP(K278,M!A:M,8,0),""))))),0)</f>
        <v/>
      </c>
      <c r="V278" s="191" t="str">
        <f>IFERROR(IF(D278="","",IF(K278="","",IF(J278="","",IF(F278="F",VLOOKUP(K278,F!A:M,9,0),IF(F278="M",VLOOKUP(K278,M!A:M,9,0),""))))),0)</f>
        <v/>
      </c>
      <c r="W278" s="191" t="str">
        <f>IFERROR(IF(D278="","",IF(K278="","",IF(J278="","",IF(F278="F",VLOOKUP(K278,F!A:M,10,0),IF(F278="M",VLOOKUP(K278,M!A:M,10,0),""))))),0)</f>
        <v/>
      </c>
      <c r="X278" s="191" t="str">
        <f>IFERROR(IF(D278="","",IF(K278="","",IF(J278="","",IF(F278="F",VLOOKUP(K278,F!A:M,11,0),IF(F278="M",VLOOKUP(K278,M!A:M,11,0),""))))),0)</f>
        <v/>
      </c>
      <c r="Y278" s="191" t="str">
        <f>IFERROR(IF(D278="","",IF(K278="","",IF(J278="","",IF(F278="F",VLOOKUP(K278,F!A:M,12,0),IF(F278="M",VLOOKUP(K278,M!A:M,12,0),""))))),0)</f>
        <v/>
      </c>
      <c r="Z278" s="191" t="str">
        <f>IFERROR(IF(D278="","",IF(K278="","",IF(J278="","",IF(F278="F",VLOOKUP(K278,F!A:M,13,0),IF(F278="M",VLOOKUP(K278,M!A:M,13,0),""))))),0)</f>
        <v/>
      </c>
      <c r="AA278" s="191" t="str">
        <f>IFERROR(IF(D278="","",IF(F278="","",IF(J278="","",IF(K278="","",IF(AND(K278&gt;23,K278&lt;=60),IF(F278="F",VLOOKUP(MROUND(HZ278,0.5),'F-Weight for Length'!K:S,2,0),VLOOKUP(MROUND(HZ278,0.5),'M-Weight for Length'!K:S,2,0)),IF(K278&gt;60,IF(F278="F",VLOOKUP(K278,'F-Weight for Length'!U:AC,2,0),VLOOKUP(K278,'M-Weight for Length'!U:AC,2,0)),IF(F278="F",VLOOKUP(MROUND(HZ278,0.5),'F-Weight for Length'!A:I,2,0),VLOOKUP(MROUND(HZ278,0.5),'M-Weight for Length'!A:I,2,0)))))))),0)</f>
        <v/>
      </c>
      <c r="AB278" s="191" t="str">
        <f>IFERROR(IF(D278="","",IF(F278="","",IF(J278="","",IF(K278="","",IF(AND(K278&gt;23,K278&lt;=60),IF(F278="F",VLOOKUP(MROUND(HZ278,0.5),'F-Weight for Length'!K:S,3,0),VLOOKUP(MROUND(HZ278,0.5),'M-Weight for Length'!K:S,3,0)),IF(K278&gt;60,IF(F278="F",VLOOKUP(K278,'F-Weight for Length'!U:AC,3,0),VLOOKUP(K278,'M-Weight for Length'!U:AC,3,0)),IF(F278="F",VLOOKUP(MROUND(HZ278,0.5),'F-Weight for Length'!A:I,3,0),VLOOKUP(MROUND(HZ278,0.5),'M-Weight for Length'!A:I,3,0)))))))),0)</f>
        <v/>
      </c>
      <c r="AC278" s="191" t="str">
        <f>IFERROR(IF(D278="","",IF(F278="","",IF(J278="","",IF(K278="","",IF(AND(K278&gt;23,K278&lt;=60),IF(F278="F",VLOOKUP(MROUND(HZ278,0.5),'F-Weight for Length'!K:S,4,0),VLOOKUP(MROUND(HZ278,0.5),'M-Weight for Length'!K:S,4,0)),IF(K278&gt;60,IF(F278="F",VLOOKUP(K278,'F-Weight for Length'!U:AC,4,0),VLOOKUP(K278,'M-Weight for Length'!U:AC,4,0)),IF(F278="F",VLOOKUP(MROUND(HZ278,0.5),'F-Weight for Length'!A:I,4,0),VLOOKUP(MROUND(HZ278,0.5),'M-Weight for Length'!A:I,4,0)))))))),0)</f>
        <v/>
      </c>
      <c r="AD278" s="191" t="str">
        <f>IFERROR(IF(D278="","",IF(F278="","",IF(J278="","",IF(K278="","",IF(AND(K278&gt;23,K278&lt;=60),IF(F278="F",VLOOKUP(MROUND(HZ278,0.5),'F-Weight for Length'!K:S,5,0),VLOOKUP(MROUND(HZ278,0.5),'M-Weight for Length'!K:S,5,0)),IF(K278&gt;60,IF(F278="F",VLOOKUP(K278,'F-Weight for Length'!U:AC,5,0),VLOOKUP(K278,'M-Weight for Length'!U:AC,5,0)),IF(F278="F",VLOOKUP(MROUND(HZ278,0.5),'F-Weight for Length'!A:I,5,0),VLOOKUP(MROUND(HZ278,0.5),'M-Weight for Length'!A:I,5,0)))))))),0)</f>
        <v/>
      </c>
      <c r="AE278" s="191" t="str">
        <f>IFERROR(IF(D278="","",IF(F278="","",IF(J278="","",IF(K278="","",IF(AND(K278&gt;23,K278&lt;=60),IF(F278="F",VLOOKUP(MROUND(HZ278,0.5),'F-Weight for Length'!K:S,6,0),VLOOKUP(MROUND(HZ278,0.5),'M-Weight for Length'!K:S,6,0)),IF(K278&gt;60,IF(F278="F",VLOOKUP(K278,'F-Weight for Length'!U:AC,6,0),VLOOKUP(K278,'M-Weight for Length'!U:AC,6,0)),IF(F278="F",VLOOKUP(MROUND(HZ278,0.5),'F-Weight for Length'!A:I,6,0),VLOOKUP(MROUND(HZ278,0.5),'M-Weight for Length'!A:I,6,0)))))))),0)</f>
        <v/>
      </c>
      <c r="AF278" s="191" t="str">
        <f>IFERROR(IF(D278="","",IF(F278="","",IF(J278="","",IF(K278="","",IF(AND(K278&gt;23,K278&lt;=60),IF(F278="F",VLOOKUP(MROUND(HZ278,0.5),'F-Weight for Length'!K:S,7,0),VLOOKUP(MROUND(HZ278,0.5),'M-Weight for Length'!K:S,7,0)),IF(K278&gt;60,IF(F278="F",VLOOKUP(K278,'F-Weight for Length'!U:AC,7,0),VLOOKUP(K278,'M-Weight for Length'!U:AC,7,0)),IF(F278="F",VLOOKUP(MROUND(HZ278,0.5),'F-Weight for Length'!A:I,7,0),VLOOKUP(MROUND(HZ278,0.5),'M-Weight for Length'!A:I,7,0)))))))),0)</f>
        <v/>
      </c>
      <c r="AG278" s="191" t="str">
        <f>IFERROR(IF(D278="","",IF(F278="","",IF(J278="","",IF(K278="","",IF(AND(K278&gt;23,K278&lt;=60),IF(F278="F",VLOOKUP(MROUND(HZ278,0.5),'F-Weight for Length'!K:S,8,0),VLOOKUP(MROUND(HZ278,0.5),'M-Weight for Length'!K:S,8,0)),IF(K278&gt;60,IF(F278="F",VLOOKUP(K278,'F-Weight for Length'!U:AC,8,0),VLOOKUP(K278,'M-Weight for Length'!U:AC,8,0)),IF(F278="F",VLOOKUP(MROUND(HZ278,0.5),'F-Weight for Length'!A:I,8,0),VLOOKUP(MROUND(HZ278,0.5),'M-Weight for Length'!A:I,8,0)))))))),0)</f>
        <v/>
      </c>
      <c r="AH278" s="191" t="str">
        <f>IFERROR(IF(D278="","",IF(F278="","",IF(J278="","",IF(K278="","",IF(AND(K278&gt;23,K278&lt;=60),IF(F278="F",VLOOKUP(MROUND(HZ278,0.5),'F-Weight for Length'!K:S,9,0),VLOOKUP(MROUND(HZ278,0.5),'M-Weight for Length'!K:S,9,0)),IF(K278&gt;60,IF(F278="F",VLOOKUP(K278,'F-Weight for Length'!U:AC,9,0),VLOOKUP(K278,'M-Weight for Length'!U:AC,9,0)),IF(F278="F",VLOOKUP(MROUND(HZ278,0.5),'F-Weight for Length'!A:I,9,0),VLOOKUP(MROUND(HZ278,0.5),'M-Weight for Length'!A:I,9,0)))))))),0)</f>
        <v/>
      </c>
      <c r="AI278" s="192">
        <f t="shared" si="957"/>
        <v>0</v>
      </c>
      <c r="AJ278" s="192">
        <f t="shared" si="958"/>
        <v>0</v>
      </c>
      <c r="AK278" s="192">
        <f t="shared" si="959"/>
        <v>0</v>
      </c>
      <c r="AL278" s="192">
        <f t="shared" si="960"/>
        <v>0</v>
      </c>
      <c r="AM278" s="192">
        <f t="shared" si="961"/>
        <v>0</v>
      </c>
      <c r="AN278" s="192">
        <f t="shared" si="962"/>
        <v>0</v>
      </c>
      <c r="AO278" s="192">
        <f t="shared" si="963"/>
        <v>0</v>
      </c>
      <c r="AP278" s="192">
        <f t="shared" si="964"/>
        <v>0</v>
      </c>
      <c r="AQ278" s="192">
        <f t="shared" si="965"/>
        <v>0</v>
      </c>
      <c r="AR278" s="192">
        <f t="shared" si="966"/>
        <v>0</v>
      </c>
      <c r="AS278" s="192">
        <f t="shared" si="967"/>
        <v>0</v>
      </c>
      <c r="AT278" s="192">
        <f t="shared" si="968"/>
        <v>0</v>
      </c>
      <c r="AU278" s="192">
        <f t="shared" si="969"/>
        <v>0</v>
      </c>
      <c r="AV278" s="192">
        <f t="shared" si="970"/>
        <v>0</v>
      </c>
      <c r="AW278" s="192">
        <f t="shared" si="971"/>
        <v>0</v>
      </c>
      <c r="AX278" s="192">
        <f t="shared" si="972"/>
        <v>0</v>
      </c>
      <c r="AY278" s="192">
        <f t="shared" si="973"/>
        <v>0</v>
      </c>
      <c r="AZ278" s="192">
        <f t="shared" si="974"/>
        <v>0</v>
      </c>
      <c r="BA278" s="192">
        <f t="shared" si="975"/>
        <v>0</v>
      </c>
      <c r="BB278" s="192">
        <f t="shared" si="976"/>
        <v>0</v>
      </c>
      <c r="BC278" s="192">
        <f t="shared" si="977"/>
        <v>0</v>
      </c>
      <c r="BD278" s="192">
        <f t="shared" si="978"/>
        <v>0</v>
      </c>
      <c r="BE278" s="192">
        <f t="shared" si="979"/>
        <v>0</v>
      </c>
      <c r="BF278" s="192">
        <f t="shared" si="980"/>
        <v>0</v>
      </c>
      <c r="BG278" s="192">
        <f t="shared" si="981"/>
        <v>0</v>
      </c>
      <c r="BH278" s="192">
        <f t="shared" si="982"/>
        <v>0</v>
      </c>
      <c r="BI278" s="192">
        <f t="shared" si="983"/>
        <v>0</v>
      </c>
      <c r="BJ278" s="192">
        <f t="shared" si="984"/>
        <v>0</v>
      </c>
      <c r="BK278" s="192">
        <f t="shared" si="985"/>
        <v>0</v>
      </c>
      <c r="BL278" s="192">
        <f t="shared" si="986"/>
        <v>0</v>
      </c>
      <c r="BM278" s="192">
        <f t="shared" si="987"/>
        <v>0</v>
      </c>
      <c r="BN278" s="192">
        <f t="shared" si="988"/>
        <v>0</v>
      </c>
      <c r="BO278" s="192">
        <f t="shared" si="989"/>
        <v>0</v>
      </c>
      <c r="BP278" s="192">
        <f t="shared" si="990"/>
        <v>0</v>
      </c>
      <c r="BQ278" s="192">
        <f t="shared" si="991"/>
        <v>0</v>
      </c>
      <c r="BR278" s="192">
        <f t="shared" si="992"/>
        <v>0</v>
      </c>
      <c r="BS278" s="192">
        <f t="shared" si="993"/>
        <v>0</v>
      </c>
      <c r="BT278" s="192">
        <f t="shared" si="994"/>
        <v>0</v>
      </c>
      <c r="BU278" s="192">
        <f t="shared" si="995"/>
        <v>0</v>
      </c>
      <c r="BV278" s="192">
        <f t="shared" si="996"/>
        <v>0</v>
      </c>
      <c r="BW278" s="192">
        <f t="shared" si="997"/>
        <v>0</v>
      </c>
      <c r="BX278" s="192">
        <f t="shared" si="998"/>
        <v>0</v>
      </c>
      <c r="BY278" s="192">
        <f t="shared" si="999"/>
        <v>0</v>
      </c>
      <c r="BZ278" s="192">
        <f t="shared" si="1000"/>
        <v>0</v>
      </c>
      <c r="CA278" s="192">
        <f t="shared" si="1001"/>
        <v>0</v>
      </c>
      <c r="CB278" s="192">
        <f t="shared" si="1002"/>
        <v>0</v>
      </c>
      <c r="CC278" s="192">
        <f t="shared" si="1003"/>
        <v>0</v>
      </c>
      <c r="CD278" s="192">
        <f t="shared" si="1004"/>
        <v>0</v>
      </c>
      <c r="CE278" s="192">
        <f t="shared" si="1005"/>
        <v>0</v>
      </c>
      <c r="CF278" s="192">
        <f t="shared" si="1006"/>
        <v>0</v>
      </c>
      <c r="CG278" s="192">
        <f t="shared" si="1007"/>
        <v>0</v>
      </c>
      <c r="CH278" s="192">
        <f t="shared" si="1008"/>
        <v>0</v>
      </c>
      <c r="CI278" s="192">
        <f t="shared" si="1009"/>
        <v>0</v>
      </c>
      <c r="CJ278" s="192">
        <f t="shared" si="1010"/>
        <v>0</v>
      </c>
      <c r="CK278" s="192">
        <f t="shared" si="1011"/>
        <v>0</v>
      </c>
      <c r="CL278" s="192">
        <f t="shared" si="1012"/>
        <v>0</v>
      </c>
      <c r="CM278" s="192">
        <f t="shared" si="1013"/>
        <v>0</v>
      </c>
      <c r="CN278" s="192">
        <f t="shared" si="1014"/>
        <v>0</v>
      </c>
      <c r="CO278" s="192">
        <f t="shared" si="1015"/>
        <v>0</v>
      </c>
      <c r="CP278" s="192">
        <f t="shared" si="1016"/>
        <v>0</v>
      </c>
      <c r="CQ278" s="192">
        <f t="shared" si="1017"/>
        <v>0</v>
      </c>
      <c r="CR278" s="192">
        <f t="shared" si="1018"/>
        <v>0</v>
      </c>
      <c r="CS278" s="192">
        <f t="shared" si="1019"/>
        <v>0</v>
      </c>
      <c r="CT278" s="192">
        <f t="shared" si="1020"/>
        <v>0</v>
      </c>
      <c r="CU278" s="192">
        <f t="shared" si="1021"/>
        <v>0</v>
      </c>
      <c r="CV278" s="192">
        <f t="shared" si="1022"/>
        <v>0</v>
      </c>
      <c r="CW278" s="192">
        <f t="shared" si="1023"/>
        <v>0</v>
      </c>
      <c r="CX278" s="192">
        <f t="shared" si="1024"/>
        <v>0</v>
      </c>
      <c r="CY278" s="192">
        <f t="shared" si="1025"/>
        <v>0</v>
      </c>
      <c r="CZ278" s="192">
        <f t="shared" si="1026"/>
        <v>0</v>
      </c>
      <c r="DA278" s="192">
        <f t="shared" si="1027"/>
        <v>0</v>
      </c>
      <c r="DB278" s="192">
        <f t="shared" si="1028"/>
        <v>0</v>
      </c>
      <c r="DC278" s="192">
        <f t="shared" si="1029"/>
        <v>0</v>
      </c>
      <c r="DD278" s="192">
        <f t="shared" si="1030"/>
        <v>0</v>
      </c>
      <c r="DE278" s="192">
        <f t="shared" si="1031"/>
        <v>0</v>
      </c>
      <c r="DF278" s="192">
        <f t="shared" si="1032"/>
        <v>0</v>
      </c>
      <c r="DG278" s="192">
        <f t="shared" si="1033"/>
        <v>0</v>
      </c>
      <c r="DH278" s="192">
        <f t="shared" si="1034"/>
        <v>0</v>
      </c>
      <c r="DI278" s="192">
        <f t="shared" si="1035"/>
        <v>0</v>
      </c>
      <c r="DJ278" s="192">
        <f t="shared" si="1036"/>
        <v>0</v>
      </c>
      <c r="DK278" s="192">
        <f t="shared" si="1037"/>
        <v>0</v>
      </c>
      <c r="DL278" s="192">
        <f t="shared" si="1038"/>
        <v>0</v>
      </c>
      <c r="DM278" s="192">
        <f t="shared" si="1039"/>
        <v>0</v>
      </c>
      <c r="DN278" s="192">
        <f t="shared" si="1040"/>
        <v>0</v>
      </c>
      <c r="DO278" s="192">
        <f t="shared" si="1041"/>
        <v>0</v>
      </c>
      <c r="DP278" s="192">
        <f t="shared" si="1042"/>
        <v>0</v>
      </c>
      <c r="DQ278" s="192">
        <f t="shared" si="1043"/>
        <v>0</v>
      </c>
      <c r="DR278" s="192">
        <f t="shared" si="1044"/>
        <v>0</v>
      </c>
      <c r="DS278" s="192">
        <f t="shared" si="1045"/>
        <v>0</v>
      </c>
      <c r="DT278" s="192">
        <f t="shared" si="1046"/>
        <v>0</v>
      </c>
      <c r="DU278" s="192">
        <f t="shared" si="1047"/>
        <v>0</v>
      </c>
      <c r="DV278" s="193">
        <f t="shared" si="1048"/>
        <v>0</v>
      </c>
      <c r="DW278" s="193">
        <f t="shared" si="1049"/>
        <v>0</v>
      </c>
      <c r="DX278" s="193">
        <f t="shared" si="1050"/>
        <v>0</v>
      </c>
      <c r="DY278" s="193">
        <f t="shared" si="1051"/>
        <v>0</v>
      </c>
      <c r="DZ278" s="193">
        <f t="shared" si="1052"/>
        <v>0</v>
      </c>
      <c r="EA278" s="192">
        <f t="shared" si="1053"/>
        <v>0</v>
      </c>
      <c r="EB278" s="192">
        <f t="shared" si="1054"/>
        <v>0</v>
      </c>
      <c r="EC278" s="192">
        <f t="shared" si="1055"/>
        <v>0</v>
      </c>
      <c r="ED278" s="192">
        <f t="shared" si="1056"/>
        <v>0</v>
      </c>
      <c r="EE278" s="192">
        <f t="shared" si="1057"/>
        <v>0</v>
      </c>
      <c r="EF278" s="192">
        <f t="shared" si="1058"/>
        <v>0</v>
      </c>
      <c r="EG278" s="192">
        <f t="shared" si="1059"/>
        <v>0</v>
      </c>
      <c r="EH278" s="192">
        <f t="shared" si="1060"/>
        <v>0</v>
      </c>
      <c r="EI278" s="192">
        <f t="shared" si="1061"/>
        <v>0</v>
      </c>
      <c r="EJ278" s="192">
        <f t="shared" si="1062"/>
        <v>0</v>
      </c>
      <c r="EK278" s="192">
        <f t="shared" si="1063"/>
        <v>0</v>
      </c>
      <c r="EL278" s="192">
        <f t="shared" si="1064"/>
        <v>0</v>
      </c>
      <c r="EM278" s="192">
        <f t="shared" si="1065"/>
        <v>0</v>
      </c>
      <c r="EN278" s="192">
        <f t="shared" si="1066"/>
        <v>0</v>
      </c>
      <c r="EO278" s="192">
        <f t="shared" si="1067"/>
        <v>0</v>
      </c>
      <c r="EP278" s="192">
        <f t="shared" si="1068"/>
        <v>0</v>
      </c>
      <c r="EQ278" s="192">
        <f t="shared" si="1069"/>
        <v>0</v>
      </c>
      <c r="ER278" s="192">
        <f t="shared" si="1070"/>
        <v>0</v>
      </c>
      <c r="ES278" s="192">
        <f t="shared" si="1071"/>
        <v>0</v>
      </c>
      <c r="ET278" s="192">
        <f t="shared" si="1072"/>
        <v>0</v>
      </c>
      <c r="EU278" s="192">
        <f t="shared" si="1073"/>
        <v>0</v>
      </c>
      <c r="EV278" s="192">
        <f t="shared" si="1074"/>
        <v>0</v>
      </c>
      <c r="EW278" s="192">
        <f t="shared" si="1075"/>
        <v>0</v>
      </c>
      <c r="EX278" s="192">
        <f t="shared" si="1076"/>
        <v>0</v>
      </c>
      <c r="EY278" s="192">
        <f t="shared" si="1077"/>
        <v>0</v>
      </c>
      <c r="EZ278" s="192">
        <f t="shared" si="1078"/>
        <v>0</v>
      </c>
      <c r="FA278" s="192">
        <f t="shared" si="1079"/>
        <v>0</v>
      </c>
      <c r="FB278" s="192">
        <f t="shared" si="1080"/>
        <v>0</v>
      </c>
      <c r="FC278" s="192">
        <f t="shared" si="1081"/>
        <v>0</v>
      </c>
      <c r="FD278" s="192">
        <f t="shared" si="1082"/>
        <v>0</v>
      </c>
      <c r="FE278" s="192">
        <f t="shared" si="1083"/>
        <v>0</v>
      </c>
      <c r="FF278" s="192">
        <f t="shared" si="1084"/>
        <v>0</v>
      </c>
      <c r="FG278" s="192">
        <f t="shared" si="1085"/>
        <v>0</v>
      </c>
      <c r="FH278" s="192">
        <f t="shared" si="1086"/>
        <v>0</v>
      </c>
      <c r="FI278" s="192">
        <f t="shared" si="1087"/>
        <v>0</v>
      </c>
      <c r="FJ278" s="192">
        <f t="shared" si="1088"/>
        <v>0</v>
      </c>
      <c r="FK278" s="192">
        <f t="shared" si="1089"/>
        <v>0</v>
      </c>
      <c r="FL278" s="192">
        <f t="shared" si="1090"/>
        <v>0</v>
      </c>
      <c r="FM278" s="192">
        <f t="shared" si="1091"/>
        <v>0</v>
      </c>
      <c r="FN278" s="192">
        <f t="shared" si="1092"/>
        <v>0</v>
      </c>
      <c r="FO278" s="192">
        <f t="shared" si="1093"/>
        <v>0</v>
      </c>
      <c r="FP278" s="192">
        <f t="shared" si="1094"/>
        <v>0</v>
      </c>
      <c r="FQ278" s="192">
        <f t="shared" si="1095"/>
        <v>0</v>
      </c>
      <c r="FR278" s="192">
        <f t="shared" si="1096"/>
        <v>0</v>
      </c>
      <c r="FS278" s="192">
        <f t="shared" si="1097"/>
        <v>0</v>
      </c>
      <c r="FT278" s="192">
        <f t="shared" si="1098"/>
        <v>0</v>
      </c>
      <c r="FU278" s="192">
        <f t="shared" si="1099"/>
        <v>0</v>
      </c>
      <c r="FV278" s="192">
        <f t="shared" si="1100"/>
        <v>0</v>
      </c>
      <c r="FW278" s="192">
        <f t="shared" si="1101"/>
        <v>0</v>
      </c>
      <c r="FX278" s="192">
        <f t="shared" si="1102"/>
        <v>0</v>
      </c>
      <c r="FY278" s="192">
        <f t="shared" si="1103"/>
        <v>0</v>
      </c>
      <c r="FZ278" s="192">
        <f t="shared" si="1104"/>
        <v>0</v>
      </c>
      <c r="GA278" s="192">
        <f t="shared" si="1105"/>
        <v>0</v>
      </c>
      <c r="GB278" s="192">
        <f t="shared" si="1106"/>
        <v>0</v>
      </c>
      <c r="GC278" s="192">
        <f t="shared" si="1107"/>
        <v>0</v>
      </c>
      <c r="GD278" s="192">
        <f t="shared" si="1108"/>
        <v>0</v>
      </c>
      <c r="GE278" s="192">
        <f t="shared" si="1109"/>
        <v>0</v>
      </c>
      <c r="GF278" s="192">
        <f t="shared" si="1110"/>
        <v>0</v>
      </c>
      <c r="GG278" s="192">
        <f t="shared" si="1111"/>
        <v>0</v>
      </c>
      <c r="GH278" s="192">
        <f t="shared" si="1112"/>
        <v>0</v>
      </c>
      <c r="GI278" s="192">
        <f t="shared" si="1113"/>
        <v>0</v>
      </c>
      <c r="GJ278" s="192">
        <f t="shared" si="1114"/>
        <v>0</v>
      </c>
      <c r="GK278" s="192">
        <f t="shared" si="1115"/>
        <v>0</v>
      </c>
      <c r="GL278" s="192">
        <f t="shared" si="1116"/>
        <v>0</v>
      </c>
      <c r="GM278" s="192">
        <f t="shared" si="1117"/>
        <v>0</v>
      </c>
      <c r="GN278" s="192">
        <f t="shared" si="1118"/>
        <v>0</v>
      </c>
      <c r="GO278" s="192">
        <f t="shared" si="1119"/>
        <v>0</v>
      </c>
      <c r="GP278" s="192">
        <f t="shared" si="1120"/>
        <v>0</v>
      </c>
      <c r="GQ278" s="192">
        <f t="shared" si="1121"/>
        <v>0</v>
      </c>
      <c r="GR278" s="192">
        <f t="shared" si="1122"/>
        <v>0</v>
      </c>
      <c r="GS278" s="192">
        <f t="shared" si="1123"/>
        <v>0</v>
      </c>
      <c r="GT278" s="192">
        <f t="shared" si="1124"/>
        <v>0</v>
      </c>
      <c r="GU278" s="192">
        <f t="shared" si="1125"/>
        <v>0</v>
      </c>
      <c r="GV278" s="192">
        <f t="shared" si="1126"/>
        <v>0</v>
      </c>
      <c r="GW278" s="192">
        <f t="shared" si="1127"/>
        <v>0</v>
      </c>
      <c r="GX278" s="192">
        <f t="shared" si="1128"/>
        <v>0</v>
      </c>
      <c r="GY278" s="192">
        <f t="shared" si="1129"/>
        <v>0</v>
      </c>
      <c r="GZ278" s="192">
        <f t="shared" si="1130"/>
        <v>0</v>
      </c>
      <c r="HA278" s="192">
        <f t="shared" si="1131"/>
        <v>0</v>
      </c>
      <c r="HB278" s="192">
        <f t="shared" si="1132"/>
        <v>0</v>
      </c>
      <c r="HC278" s="192">
        <f t="shared" si="1133"/>
        <v>0</v>
      </c>
      <c r="HD278" s="192">
        <f t="shared" si="1134"/>
        <v>0</v>
      </c>
      <c r="HE278" s="192">
        <f t="shared" si="1135"/>
        <v>0</v>
      </c>
      <c r="HF278" s="192">
        <f t="shared" si="1136"/>
        <v>0</v>
      </c>
      <c r="HG278" s="192">
        <f t="shared" si="1137"/>
        <v>0</v>
      </c>
      <c r="HH278" s="192">
        <f t="shared" si="1138"/>
        <v>0</v>
      </c>
      <c r="HI278" s="192">
        <f t="shared" si="1139"/>
        <v>0</v>
      </c>
      <c r="HJ278" s="192">
        <f t="shared" si="1140"/>
        <v>0</v>
      </c>
      <c r="HK278" s="192">
        <f t="shared" si="1141"/>
        <v>0</v>
      </c>
      <c r="HL278" s="192">
        <f t="shared" si="1142"/>
        <v>0</v>
      </c>
      <c r="HM278" s="192">
        <f t="shared" si="1143"/>
        <v>0</v>
      </c>
      <c r="HN278" s="194">
        <f t="shared" si="1144"/>
        <v>0</v>
      </c>
      <c r="HO278" s="194">
        <f t="shared" si="1145"/>
        <v>0</v>
      </c>
      <c r="HP278" s="194">
        <f t="shared" si="1146"/>
        <v>0</v>
      </c>
      <c r="HQ278" s="194">
        <f t="shared" si="1147"/>
        <v>0</v>
      </c>
      <c r="HR278" s="194">
        <f t="shared" si="1148"/>
        <v>0</v>
      </c>
      <c r="HS278" s="195" t="str">
        <f t="shared" si="945"/>
        <v/>
      </c>
      <c r="HT278" s="196">
        <f t="shared" si="941"/>
        <v>0</v>
      </c>
      <c r="HU278" s="196">
        <f t="shared" si="942"/>
        <v>0</v>
      </c>
      <c r="HV278" s="197" t="str">
        <f t="shared" si="946"/>
        <v/>
      </c>
      <c r="HW278" s="197" t="str">
        <f t="shared" si="1149"/>
        <v/>
      </c>
      <c r="HX278" s="197" t="str">
        <f t="shared" si="1150"/>
        <v/>
      </c>
      <c r="HY278" s="195" t="str">
        <f t="shared" si="947"/>
        <v/>
      </c>
      <c r="HZ278" s="30">
        <f t="shared" si="943"/>
        <v>0</v>
      </c>
      <c r="IA278" s="198">
        <f t="shared" si="948"/>
        <v>0</v>
      </c>
      <c r="IB278" s="195"/>
      <c r="IC278" s="195">
        <f t="shared" si="1151"/>
        <v>0</v>
      </c>
      <c r="ID278" s="195">
        <f t="shared" si="949"/>
        <v>0</v>
      </c>
      <c r="IE278" s="195">
        <f t="shared" si="1152"/>
        <v>0</v>
      </c>
      <c r="IF278" s="195">
        <f t="shared" si="950"/>
        <v>0</v>
      </c>
      <c r="IG278" s="307">
        <f t="shared" si="951"/>
        <v>0</v>
      </c>
      <c r="IH278" s="307">
        <f t="shared" si="952"/>
        <v>0</v>
      </c>
      <c r="II278" s="44">
        <f t="shared" si="953"/>
        <v>0</v>
      </c>
      <c r="IJ278" s="44">
        <f t="shared" si="1153"/>
        <v>0</v>
      </c>
      <c r="IK278" s="44">
        <f t="shared" si="1154"/>
        <v>0</v>
      </c>
      <c r="IL278" s="44">
        <f t="shared" si="1155"/>
        <v>0</v>
      </c>
      <c r="IM278" s="44">
        <f t="shared" si="1156"/>
        <v>0</v>
      </c>
      <c r="IN278" s="44">
        <f t="shared" si="1157"/>
        <v>0</v>
      </c>
      <c r="IO278" s="44">
        <f t="shared" si="1158"/>
        <v>0</v>
      </c>
    </row>
    <row r="279" spans="1:249" ht="18" customHeight="1">
      <c r="A279" s="188">
        <v>273</v>
      </c>
      <c r="B279" s="326"/>
      <c r="C279" s="289"/>
      <c r="D279" s="199"/>
      <c r="E279" s="189"/>
      <c r="F279" s="189"/>
      <c r="G279" s="190"/>
      <c r="H279" s="190"/>
      <c r="I279" s="272"/>
      <c r="J279" s="207"/>
      <c r="K279" s="214" t="str">
        <f t="shared" si="954"/>
        <v/>
      </c>
      <c r="L279" s="200" t="str">
        <f t="shared" si="955"/>
        <v/>
      </c>
      <c r="M279" s="200" t="str">
        <f t="shared" si="956"/>
        <v/>
      </c>
      <c r="N279" s="209" t="str">
        <f t="shared" si="944"/>
        <v/>
      </c>
      <c r="O279" s="208" t="str">
        <f>IFERROR(IF(D279="","",IF(K279="","",IF(I279="","",IF(F279="F",VLOOKUP(K279,F!A:G,2,0),IF(F279="M",VLOOKUP(K279,M!A:G,2,0),""))))),0)</f>
        <v/>
      </c>
      <c r="P279" s="191" t="str">
        <f>IFERROR(IF(D279="","",IF(K279="","",IF(I279="","",IF(F279="F",VLOOKUP(K279,F!A:G,3,0),IF(F279="M",VLOOKUP(K279,M!A:G,3,0),""))))),0)</f>
        <v/>
      </c>
      <c r="Q279" s="191" t="str">
        <f>IFERROR(IF(D279="","",IF(K279="","",IF(I279="","",IF(F279="F",VLOOKUP(K279,F!A:G,4,0),IF(F279="M",VLOOKUP(K279,M!A:G,4,0),""))))),0)</f>
        <v/>
      </c>
      <c r="R279" s="191" t="str">
        <f>IFERROR(IF(D279="","",IF(K279="","",IF(I279="","",IF(F279="F",VLOOKUP(K279,F!A:G,5,0),IF(F279="M",VLOOKUP(K279,M!A:G,5,0),""))))),0)</f>
        <v/>
      </c>
      <c r="S279" s="191" t="str">
        <f>IFERROR(IF(D279="","",IF(K279="","",IF(I279="","",IF(F279="F",VLOOKUP(K279,F!A:G,6,0),IF(F279="M",VLOOKUP(K279,M!A:G,6,0),""))))),0)</f>
        <v/>
      </c>
      <c r="T279" s="191" t="str">
        <f>IFERROR(IF(D279="","",IF(K279="","",IF(I279="","",IF(F279="F",VLOOKUP(K279,F!A:G,7,0),IF(F279="M",VLOOKUP(K279,M!A:G,7,0),""))))),0)</f>
        <v/>
      </c>
      <c r="U279" s="191" t="str">
        <f>IFERROR(IF(D279="","",IF(K279="","",IF(J279="","",IF(F279="F",VLOOKUP(K279,F!A:M,8,0),IF(F279="M",VLOOKUP(K279,M!A:M,8,0),""))))),0)</f>
        <v/>
      </c>
      <c r="V279" s="191" t="str">
        <f>IFERROR(IF(D279="","",IF(K279="","",IF(J279="","",IF(F279="F",VLOOKUP(K279,F!A:M,9,0),IF(F279="M",VLOOKUP(K279,M!A:M,9,0),""))))),0)</f>
        <v/>
      </c>
      <c r="W279" s="191" t="str">
        <f>IFERROR(IF(D279="","",IF(K279="","",IF(J279="","",IF(F279="F",VLOOKUP(K279,F!A:M,10,0),IF(F279="M",VLOOKUP(K279,M!A:M,10,0),""))))),0)</f>
        <v/>
      </c>
      <c r="X279" s="191" t="str">
        <f>IFERROR(IF(D279="","",IF(K279="","",IF(J279="","",IF(F279="F",VLOOKUP(K279,F!A:M,11,0),IF(F279="M",VLOOKUP(K279,M!A:M,11,0),""))))),0)</f>
        <v/>
      </c>
      <c r="Y279" s="191" t="str">
        <f>IFERROR(IF(D279="","",IF(K279="","",IF(J279="","",IF(F279="F",VLOOKUP(K279,F!A:M,12,0),IF(F279="M",VLOOKUP(K279,M!A:M,12,0),""))))),0)</f>
        <v/>
      </c>
      <c r="Z279" s="191" t="str">
        <f>IFERROR(IF(D279="","",IF(K279="","",IF(J279="","",IF(F279="F",VLOOKUP(K279,F!A:M,13,0),IF(F279="M",VLOOKUP(K279,M!A:M,13,0),""))))),0)</f>
        <v/>
      </c>
      <c r="AA279" s="191" t="str">
        <f>IFERROR(IF(D279="","",IF(F279="","",IF(J279="","",IF(K279="","",IF(AND(K279&gt;23,K279&lt;=60),IF(F279="F",VLOOKUP(MROUND(HZ279,0.5),'F-Weight for Length'!K:S,2,0),VLOOKUP(MROUND(HZ279,0.5),'M-Weight for Length'!K:S,2,0)),IF(K279&gt;60,IF(F279="F",VLOOKUP(K279,'F-Weight for Length'!U:AC,2,0),VLOOKUP(K279,'M-Weight for Length'!U:AC,2,0)),IF(F279="F",VLOOKUP(MROUND(HZ279,0.5),'F-Weight for Length'!A:I,2,0),VLOOKUP(MROUND(HZ279,0.5),'M-Weight for Length'!A:I,2,0)))))))),0)</f>
        <v/>
      </c>
      <c r="AB279" s="191" t="str">
        <f>IFERROR(IF(D279="","",IF(F279="","",IF(J279="","",IF(K279="","",IF(AND(K279&gt;23,K279&lt;=60),IF(F279="F",VLOOKUP(MROUND(HZ279,0.5),'F-Weight for Length'!K:S,3,0),VLOOKUP(MROUND(HZ279,0.5),'M-Weight for Length'!K:S,3,0)),IF(K279&gt;60,IF(F279="F",VLOOKUP(K279,'F-Weight for Length'!U:AC,3,0),VLOOKUP(K279,'M-Weight for Length'!U:AC,3,0)),IF(F279="F",VLOOKUP(MROUND(HZ279,0.5),'F-Weight for Length'!A:I,3,0),VLOOKUP(MROUND(HZ279,0.5),'M-Weight for Length'!A:I,3,0)))))))),0)</f>
        <v/>
      </c>
      <c r="AC279" s="191" t="str">
        <f>IFERROR(IF(D279="","",IF(F279="","",IF(J279="","",IF(K279="","",IF(AND(K279&gt;23,K279&lt;=60),IF(F279="F",VLOOKUP(MROUND(HZ279,0.5),'F-Weight for Length'!K:S,4,0),VLOOKUP(MROUND(HZ279,0.5),'M-Weight for Length'!K:S,4,0)),IF(K279&gt;60,IF(F279="F",VLOOKUP(K279,'F-Weight for Length'!U:AC,4,0),VLOOKUP(K279,'M-Weight for Length'!U:AC,4,0)),IF(F279="F",VLOOKUP(MROUND(HZ279,0.5),'F-Weight for Length'!A:I,4,0),VLOOKUP(MROUND(HZ279,0.5),'M-Weight for Length'!A:I,4,0)))))))),0)</f>
        <v/>
      </c>
      <c r="AD279" s="191" t="str">
        <f>IFERROR(IF(D279="","",IF(F279="","",IF(J279="","",IF(K279="","",IF(AND(K279&gt;23,K279&lt;=60),IF(F279="F",VLOOKUP(MROUND(HZ279,0.5),'F-Weight for Length'!K:S,5,0),VLOOKUP(MROUND(HZ279,0.5),'M-Weight for Length'!K:S,5,0)),IF(K279&gt;60,IF(F279="F",VLOOKUP(K279,'F-Weight for Length'!U:AC,5,0),VLOOKUP(K279,'M-Weight for Length'!U:AC,5,0)),IF(F279="F",VLOOKUP(MROUND(HZ279,0.5),'F-Weight for Length'!A:I,5,0),VLOOKUP(MROUND(HZ279,0.5),'M-Weight for Length'!A:I,5,0)))))))),0)</f>
        <v/>
      </c>
      <c r="AE279" s="191" t="str">
        <f>IFERROR(IF(D279="","",IF(F279="","",IF(J279="","",IF(K279="","",IF(AND(K279&gt;23,K279&lt;=60),IF(F279="F",VLOOKUP(MROUND(HZ279,0.5),'F-Weight for Length'!K:S,6,0),VLOOKUP(MROUND(HZ279,0.5),'M-Weight for Length'!K:S,6,0)),IF(K279&gt;60,IF(F279="F",VLOOKUP(K279,'F-Weight for Length'!U:AC,6,0),VLOOKUP(K279,'M-Weight for Length'!U:AC,6,0)),IF(F279="F",VLOOKUP(MROUND(HZ279,0.5),'F-Weight for Length'!A:I,6,0),VLOOKUP(MROUND(HZ279,0.5),'M-Weight for Length'!A:I,6,0)))))))),0)</f>
        <v/>
      </c>
      <c r="AF279" s="191" t="str">
        <f>IFERROR(IF(D279="","",IF(F279="","",IF(J279="","",IF(K279="","",IF(AND(K279&gt;23,K279&lt;=60),IF(F279="F",VLOOKUP(MROUND(HZ279,0.5),'F-Weight for Length'!K:S,7,0),VLOOKUP(MROUND(HZ279,0.5),'M-Weight for Length'!K:S,7,0)),IF(K279&gt;60,IF(F279="F",VLOOKUP(K279,'F-Weight for Length'!U:AC,7,0),VLOOKUP(K279,'M-Weight for Length'!U:AC,7,0)),IF(F279="F",VLOOKUP(MROUND(HZ279,0.5),'F-Weight for Length'!A:I,7,0),VLOOKUP(MROUND(HZ279,0.5),'M-Weight for Length'!A:I,7,0)))))))),0)</f>
        <v/>
      </c>
      <c r="AG279" s="191" t="str">
        <f>IFERROR(IF(D279="","",IF(F279="","",IF(J279="","",IF(K279="","",IF(AND(K279&gt;23,K279&lt;=60),IF(F279="F",VLOOKUP(MROUND(HZ279,0.5),'F-Weight for Length'!K:S,8,0),VLOOKUP(MROUND(HZ279,0.5),'M-Weight for Length'!K:S,8,0)),IF(K279&gt;60,IF(F279="F",VLOOKUP(K279,'F-Weight for Length'!U:AC,8,0),VLOOKUP(K279,'M-Weight for Length'!U:AC,8,0)),IF(F279="F",VLOOKUP(MROUND(HZ279,0.5),'F-Weight for Length'!A:I,8,0),VLOOKUP(MROUND(HZ279,0.5),'M-Weight for Length'!A:I,8,0)))))))),0)</f>
        <v/>
      </c>
      <c r="AH279" s="191" t="str">
        <f>IFERROR(IF(D279="","",IF(F279="","",IF(J279="","",IF(K279="","",IF(AND(K279&gt;23,K279&lt;=60),IF(F279="F",VLOOKUP(MROUND(HZ279,0.5),'F-Weight for Length'!K:S,9,0),VLOOKUP(MROUND(HZ279,0.5),'M-Weight for Length'!K:S,9,0)),IF(K279&gt;60,IF(F279="F",VLOOKUP(K279,'F-Weight for Length'!U:AC,9,0),VLOOKUP(K279,'M-Weight for Length'!U:AC,9,0)),IF(F279="F",VLOOKUP(MROUND(HZ279,0.5),'F-Weight for Length'!A:I,9,0),VLOOKUP(MROUND(HZ279,0.5),'M-Weight for Length'!A:I,9,0)))))))),0)</f>
        <v/>
      </c>
      <c r="AI279" s="192">
        <f t="shared" si="957"/>
        <v>0</v>
      </c>
      <c r="AJ279" s="192">
        <f t="shared" si="958"/>
        <v>0</v>
      </c>
      <c r="AK279" s="192">
        <f t="shared" si="959"/>
        <v>0</v>
      </c>
      <c r="AL279" s="192">
        <f t="shared" si="960"/>
        <v>0</v>
      </c>
      <c r="AM279" s="192">
        <f t="shared" si="961"/>
        <v>0</v>
      </c>
      <c r="AN279" s="192">
        <f t="shared" si="962"/>
        <v>0</v>
      </c>
      <c r="AO279" s="192">
        <f t="shared" si="963"/>
        <v>0</v>
      </c>
      <c r="AP279" s="192">
        <f t="shared" si="964"/>
        <v>0</v>
      </c>
      <c r="AQ279" s="192">
        <f t="shared" si="965"/>
        <v>0</v>
      </c>
      <c r="AR279" s="192">
        <f t="shared" si="966"/>
        <v>0</v>
      </c>
      <c r="AS279" s="192">
        <f t="shared" si="967"/>
        <v>0</v>
      </c>
      <c r="AT279" s="192">
        <f t="shared" si="968"/>
        <v>0</v>
      </c>
      <c r="AU279" s="192">
        <f t="shared" si="969"/>
        <v>0</v>
      </c>
      <c r="AV279" s="192">
        <f t="shared" si="970"/>
        <v>0</v>
      </c>
      <c r="AW279" s="192">
        <f t="shared" si="971"/>
        <v>0</v>
      </c>
      <c r="AX279" s="192">
        <f t="shared" si="972"/>
        <v>0</v>
      </c>
      <c r="AY279" s="192">
        <f t="shared" si="973"/>
        <v>0</v>
      </c>
      <c r="AZ279" s="192">
        <f t="shared" si="974"/>
        <v>0</v>
      </c>
      <c r="BA279" s="192">
        <f t="shared" si="975"/>
        <v>0</v>
      </c>
      <c r="BB279" s="192">
        <f t="shared" si="976"/>
        <v>0</v>
      </c>
      <c r="BC279" s="192">
        <f t="shared" si="977"/>
        <v>0</v>
      </c>
      <c r="BD279" s="192">
        <f t="shared" si="978"/>
        <v>0</v>
      </c>
      <c r="BE279" s="192">
        <f t="shared" si="979"/>
        <v>0</v>
      </c>
      <c r="BF279" s="192">
        <f t="shared" si="980"/>
        <v>0</v>
      </c>
      <c r="BG279" s="192">
        <f t="shared" si="981"/>
        <v>0</v>
      </c>
      <c r="BH279" s="192">
        <f t="shared" si="982"/>
        <v>0</v>
      </c>
      <c r="BI279" s="192">
        <f t="shared" si="983"/>
        <v>0</v>
      </c>
      <c r="BJ279" s="192">
        <f t="shared" si="984"/>
        <v>0</v>
      </c>
      <c r="BK279" s="192">
        <f t="shared" si="985"/>
        <v>0</v>
      </c>
      <c r="BL279" s="192">
        <f t="shared" si="986"/>
        <v>0</v>
      </c>
      <c r="BM279" s="192">
        <f t="shared" si="987"/>
        <v>0</v>
      </c>
      <c r="BN279" s="192">
        <f t="shared" si="988"/>
        <v>0</v>
      </c>
      <c r="BO279" s="192">
        <f t="shared" si="989"/>
        <v>0</v>
      </c>
      <c r="BP279" s="192">
        <f t="shared" si="990"/>
        <v>0</v>
      </c>
      <c r="BQ279" s="192">
        <f t="shared" si="991"/>
        <v>0</v>
      </c>
      <c r="BR279" s="192">
        <f t="shared" si="992"/>
        <v>0</v>
      </c>
      <c r="BS279" s="192">
        <f t="shared" si="993"/>
        <v>0</v>
      </c>
      <c r="BT279" s="192">
        <f t="shared" si="994"/>
        <v>0</v>
      </c>
      <c r="BU279" s="192">
        <f t="shared" si="995"/>
        <v>0</v>
      </c>
      <c r="BV279" s="192">
        <f t="shared" si="996"/>
        <v>0</v>
      </c>
      <c r="BW279" s="192">
        <f t="shared" si="997"/>
        <v>0</v>
      </c>
      <c r="BX279" s="192">
        <f t="shared" si="998"/>
        <v>0</v>
      </c>
      <c r="BY279" s="192">
        <f t="shared" si="999"/>
        <v>0</v>
      </c>
      <c r="BZ279" s="192">
        <f t="shared" si="1000"/>
        <v>0</v>
      </c>
      <c r="CA279" s="192">
        <f t="shared" si="1001"/>
        <v>0</v>
      </c>
      <c r="CB279" s="192">
        <f t="shared" si="1002"/>
        <v>0</v>
      </c>
      <c r="CC279" s="192">
        <f t="shared" si="1003"/>
        <v>0</v>
      </c>
      <c r="CD279" s="192">
        <f t="shared" si="1004"/>
        <v>0</v>
      </c>
      <c r="CE279" s="192">
        <f t="shared" si="1005"/>
        <v>0</v>
      </c>
      <c r="CF279" s="192">
        <f t="shared" si="1006"/>
        <v>0</v>
      </c>
      <c r="CG279" s="192">
        <f t="shared" si="1007"/>
        <v>0</v>
      </c>
      <c r="CH279" s="192">
        <f t="shared" si="1008"/>
        <v>0</v>
      </c>
      <c r="CI279" s="192">
        <f t="shared" si="1009"/>
        <v>0</v>
      </c>
      <c r="CJ279" s="192">
        <f t="shared" si="1010"/>
        <v>0</v>
      </c>
      <c r="CK279" s="192">
        <f t="shared" si="1011"/>
        <v>0</v>
      </c>
      <c r="CL279" s="192">
        <f t="shared" si="1012"/>
        <v>0</v>
      </c>
      <c r="CM279" s="192">
        <f t="shared" si="1013"/>
        <v>0</v>
      </c>
      <c r="CN279" s="192">
        <f t="shared" si="1014"/>
        <v>0</v>
      </c>
      <c r="CO279" s="192">
        <f t="shared" si="1015"/>
        <v>0</v>
      </c>
      <c r="CP279" s="192">
        <f t="shared" si="1016"/>
        <v>0</v>
      </c>
      <c r="CQ279" s="192">
        <f t="shared" si="1017"/>
        <v>0</v>
      </c>
      <c r="CR279" s="192">
        <f t="shared" si="1018"/>
        <v>0</v>
      </c>
      <c r="CS279" s="192">
        <f t="shared" si="1019"/>
        <v>0</v>
      </c>
      <c r="CT279" s="192">
        <f t="shared" si="1020"/>
        <v>0</v>
      </c>
      <c r="CU279" s="192">
        <f t="shared" si="1021"/>
        <v>0</v>
      </c>
      <c r="CV279" s="192">
        <f t="shared" si="1022"/>
        <v>0</v>
      </c>
      <c r="CW279" s="192">
        <f t="shared" si="1023"/>
        <v>0</v>
      </c>
      <c r="CX279" s="192">
        <f t="shared" si="1024"/>
        <v>0</v>
      </c>
      <c r="CY279" s="192">
        <f t="shared" si="1025"/>
        <v>0</v>
      </c>
      <c r="CZ279" s="192">
        <f t="shared" si="1026"/>
        <v>0</v>
      </c>
      <c r="DA279" s="192">
        <f t="shared" si="1027"/>
        <v>0</v>
      </c>
      <c r="DB279" s="192">
        <f t="shared" si="1028"/>
        <v>0</v>
      </c>
      <c r="DC279" s="192">
        <f t="shared" si="1029"/>
        <v>0</v>
      </c>
      <c r="DD279" s="192">
        <f t="shared" si="1030"/>
        <v>0</v>
      </c>
      <c r="DE279" s="192">
        <f t="shared" si="1031"/>
        <v>0</v>
      </c>
      <c r="DF279" s="192">
        <f t="shared" si="1032"/>
        <v>0</v>
      </c>
      <c r="DG279" s="192">
        <f t="shared" si="1033"/>
        <v>0</v>
      </c>
      <c r="DH279" s="192">
        <f t="shared" si="1034"/>
        <v>0</v>
      </c>
      <c r="DI279" s="192">
        <f t="shared" si="1035"/>
        <v>0</v>
      </c>
      <c r="DJ279" s="192">
        <f t="shared" si="1036"/>
        <v>0</v>
      </c>
      <c r="DK279" s="192">
        <f t="shared" si="1037"/>
        <v>0</v>
      </c>
      <c r="DL279" s="192">
        <f t="shared" si="1038"/>
        <v>0</v>
      </c>
      <c r="DM279" s="192">
        <f t="shared" si="1039"/>
        <v>0</v>
      </c>
      <c r="DN279" s="192">
        <f t="shared" si="1040"/>
        <v>0</v>
      </c>
      <c r="DO279" s="192">
        <f t="shared" si="1041"/>
        <v>0</v>
      </c>
      <c r="DP279" s="192">
        <f t="shared" si="1042"/>
        <v>0</v>
      </c>
      <c r="DQ279" s="192">
        <f t="shared" si="1043"/>
        <v>0</v>
      </c>
      <c r="DR279" s="192">
        <f t="shared" si="1044"/>
        <v>0</v>
      </c>
      <c r="DS279" s="192">
        <f t="shared" si="1045"/>
        <v>0</v>
      </c>
      <c r="DT279" s="192">
        <f t="shared" si="1046"/>
        <v>0</v>
      </c>
      <c r="DU279" s="192">
        <f t="shared" si="1047"/>
        <v>0</v>
      </c>
      <c r="DV279" s="193">
        <f t="shared" si="1048"/>
        <v>0</v>
      </c>
      <c r="DW279" s="193">
        <f t="shared" si="1049"/>
        <v>0</v>
      </c>
      <c r="DX279" s="193">
        <f t="shared" si="1050"/>
        <v>0</v>
      </c>
      <c r="DY279" s="193">
        <f t="shared" si="1051"/>
        <v>0</v>
      </c>
      <c r="DZ279" s="193">
        <f t="shared" si="1052"/>
        <v>0</v>
      </c>
      <c r="EA279" s="192">
        <f t="shared" si="1053"/>
        <v>0</v>
      </c>
      <c r="EB279" s="192">
        <f t="shared" si="1054"/>
        <v>0</v>
      </c>
      <c r="EC279" s="192">
        <f t="shared" si="1055"/>
        <v>0</v>
      </c>
      <c r="ED279" s="192">
        <f t="shared" si="1056"/>
        <v>0</v>
      </c>
      <c r="EE279" s="192">
        <f t="shared" si="1057"/>
        <v>0</v>
      </c>
      <c r="EF279" s="192">
        <f t="shared" si="1058"/>
        <v>0</v>
      </c>
      <c r="EG279" s="192">
        <f t="shared" si="1059"/>
        <v>0</v>
      </c>
      <c r="EH279" s="192">
        <f t="shared" si="1060"/>
        <v>0</v>
      </c>
      <c r="EI279" s="192">
        <f t="shared" si="1061"/>
        <v>0</v>
      </c>
      <c r="EJ279" s="192">
        <f t="shared" si="1062"/>
        <v>0</v>
      </c>
      <c r="EK279" s="192">
        <f t="shared" si="1063"/>
        <v>0</v>
      </c>
      <c r="EL279" s="192">
        <f t="shared" si="1064"/>
        <v>0</v>
      </c>
      <c r="EM279" s="192">
        <f t="shared" si="1065"/>
        <v>0</v>
      </c>
      <c r="EN279" s="192">
        <f t="shared" si="1066"/>
        <v>0</v>
      </c>
      <c r="EO279" s="192">
        <f t="shared" si="1067"/>
        <v>0</v>
      </c>
      <c r="EP279" s="192">
        <f t="shared" si="1068"/>
        <v>0</v>
      </c>
      <c r="EQ279" s="192">
        <f t="shared" si="1069"/>
        <v>0</v>
      </c>
      <c r="ER279" s="192">
        <f t="shared" si="1070"/>
        <v>0</v>
      </c>
      <c r="ES279" s="192">
        <f t="shared" si="1071"/>
        <v>0</v>
      </c>
      <c r="ET279" s="192">
        <f t="shared" si="1072"/>
        <v>0</v>
      </c>
      <c r="EU279" s="192">
        <f t="shared" si="1073"/>
        <v>0</v>
      </c>
      <c r="EV279" s="192">
        <f t="shared" si="1074"/>
        <v>0</v>
      </c>
      <c r="EW279" s="192">
        <f t="shared" si="1075"/>
        <v>0</v>
      </c>
      <c r="EX279" s="192">
        <f t="shared" si="1076"/>
        <v>0</v>
      </c>
      <c r="EY279" s="192">
        <f t="shared" si="1077"/>
        <v>0</v>
      </c>
      <c r="EZ279" s="192">
        <f t="shared" si="1078"/>
        <v>0</v>
      </c>
      <c r="FA279" s="192">
        <f t="shared" si="1079"/>
        <v>0</v>
      </c>
      <c r="FB279" s="192">
        <f t="shared" si="1080"/>
        <v>0</v>
      </c>
      <c r="FC279" s="192">
        <f t="shared" si="1081"/>
        <v>0</v>
      </c>
      <c r="FD279" s="192">
        <f t="shared" si="1082"/>
        <v>0</v>
      </c>
      <c r="FE279" s="192">
        <f t="shared" si="1083"/>
        <v>0</v>
      </c>
      <c r="FF279" s="192">
        <f t="shared" si="1084"/>
        <v>0</v>
      </c>
      <c r="FG279" s="192">
        <f t="shared" si="1085"/>
        <v>0</v>
      </c>
      <c r="FH279" s="192">
        <f t="shared" si="1086"/>
        <v>0</v>
      </c>
      <c r="FI279" s="192">
        <f t="shared" si="1087"/>
        <v>0</v>
      </c>
      <c r="FJ279" s="192">
        <f t="shared" si="1088"/>
        <v>0</v>
      </c>
      <c r="FK279" s="192">
        <f t="shared" si="1089"/>
        <v>0</v>
      </c>
      <c r="FL279" s="192">
        <f t="shared" si="1090"/>
        <v>0</v>
      </c>
      <c r="FM279" s="192">
        <f t="shared" si="1091"/>
        <v>0</v>
      </c>
      <c r="FN279" s="192">
        <f t="shared" si="1092"/>
        <v>0</v>
      </c>
      <c r="FO279" s="192">
        <f t="shared" si="1093"/>
        <v>0</v>
      </c>
      <c r="FP279" s="192">
        <f t="shared" si="1094"/>
        <v>0</v>
      </c>
      <c r="FQ279" s="192">
        <f t="shared" si="1095"/>
        <v>0</v>
      </c>
      <c r="FR279" s="192">
        <f t="shared" si="1096"/>
        <v>0</v>
      </c>
      <c r="FS279" s="192">
        <f t="shared" si="1097"/>
        <v>0</v>
      </c>
      <c r="FT279" s="192">
        <f t="shared" si="1098"/>
        <v>0</v>
      </c>
      <c r="FU279" s="192">
        <f t="shared" si="1099"/>
        <v>0</v>
      </c>
      <c r="FV279" s="192">
        <f t="shared" si="1100"/>
        <v>0</v>
      </c>
      <c r="FW279" s="192">
        <f t="shared" si="1101"/>
        <v>0</v>
      </c>
      <c r="FX279" s="192">
        <f t="shared" si="1102"/>
        <v>0</v>
      </c>
      <c r="FY279" s="192">
        <f t="shared" si="1103"/>
        <v>0</v>
      </c>
      <c r="FZ279" s="192">
        <f t="shared" si="1104"/>
        <v>0</v>
      </c>
      <c r="GA279" s="192">
        <f t="shared" si="1105"/>
        <v>0</v>
      </c>
      <c r="GB279" s="192">
        <f t="shared" si="1106"/>
        <v>0</v>
      </c>
      <c r="GC279" s="192">
        <f t="shared" si="1107"/>
        <v>0</v>
      </c>
      <c r="GD279" s="192">
        <f t="shared" si="1108"/>
        <v>0</v>
      </c>
      <c r="GE279" s="192">
        <f t="shared" si="1109"/>
        <v>0</v>
      </c>
      <c r="GF279" s="192">
        <f t="shared" si="1110"/>
        <v>0</v>
      </c>
      <c r="GG279" s="192">
        <f t="shared" si="1111"/>
        <v>0</v>
      </c>
      <c r="GH279" s="192">
        <f t="shared" si="1112"/>
        <v>0</v>
      </c>
      <c r="GI279" s="192">
        <f t="shared" si="1113"/>
        <v>0</v>
      </c>
      <c r="GJ279" s="192">
        <f t="shared" si="1114"/>
        <v>0</v>
      </c>
      <c r="GK279" s="192">
        <f t="shared" si="1115"/>
        <v>0</v>
      </c>
      <c r="GL279" s="192">
        <f t="shared" si="1116"/>
        <v>0</v>
      </c>
      <c r="GM279" s="192">
        <f t="shared" si="1117"/>
        <v>0</v>
      </c>
      <c r="GN279" s="192">
        <f t="shared" si="1118"/>
        <v>0</v>
      </c>
      <c r="GO279" s="192">
        <f t="shared" si="1119"/>
        <v>0</v>
      </c>
      <c r="GP279" s="192">
        <f t="shared" si="1120"/>
        <v>0</v>
      </c>
      <c r="GQ279" s="192">
        <f t="shared" si="1121"/>
        <v>0</v>
      </c>
      <c r="GR279" s="192">
        <f t="shared" si="1122"/>
        <v>0</v>
      </c>
      <c r="GS279" s="192">
        <f t="shared" si="1123"/>
        <v>0</v>
      </c>
      <c r="GT279" s="192">
        <f t="shared" si="1124"/>
        <v>0</v>
      </c>
      <c r="GU279" s="192">
        <f t="shared" si="1125"/>
        <v>0</v>
      </c>
      <c r="GV279" s="192">
        <f t="shared" si="1126"/>
        <v>0</v>
      </c>
      <c r="GW279" s="192">
        <f t="shared" si="1127"/>
        <v>0</v>
      </c>
      <c r="GX279" s="192">
        <f t="shared" si="1128"/>
        <v>0</v>
      </c>
      <c r="GY279" s="192">
        <f t="shared" si="1129"/>
        <v>0</v>
      </c>
      <c r="GZ279" s="192">
        <f t="shared" si="1130"/>
        <v>0</v>
      </c>
      <c r="HA279" s="192">
        <f t="shared" si="1131"/>
        <v>0</v>
      </c>
      <c r="HB279" s="192">
        <f t="shared" si="1132"/>
        <v>0</v>
      </c>
      <c r="HC279" s="192">
        <f t="shared" si="1133"/>
        <v>0</v>
      </c>
      <c r="HD279" s="192">
        <f t="shared" si="1134"/>
        <v>0</v>
      </c>
      <c r="HE279" s="192">
        <f t="shared" si="1135"/>
        <v>0</v>
      </c>
      <c r="HF279" s="192">
        <f t="shared" si="1136"/>
        <v>0</v>
      </c>
      <c r="HG279" s="192">
        <f t="shared" si="1137"/>
        <v>0</v>
      </c>
      <c r="HH279" s="192">
        <f t="shared" si="1138"/>
        <v>0</v>
      </c>
      <c r="HI279" s="192">
        <f t="shared" si="1139"/>
        <v>0</v>
      </c>
      <c r="HJ279" s="192">
        <f t="shared" si="1140"/>
        <v>0</v>
      </c>
      <c r="HK279" s="192">
        <f t="shared" si="1141"/>
        <v>0</v>
      </c>
      <c r="HL279" s="192">
        <f t="shared" si="1142"/>
        <v>0</v>
      </c>
      <c r="HM279" s="192">
        <f t="shared" si="1143"/>
        <v>0</v>
      </c>
      <c r="HN279" s="194">
        <f t="shared" si="1144"/>
        <v>0</v>
      </c>
      <c r="HO279" s="194">
        <f t="shared" si="1145"/>
        <v>0</v>
      </c>
      <c r="HP279" s="194">
        <f t="shared" si="1146"/>
        <v>0</v>
      </c>
      <c r="HQ279" s="194">
        <f t="shared" si="1147"/>
        <v>0</v>
      </c>
      <c r="HR279" s="194">
        <f t="shared" si="1148"/>
        <v>0</v>
      </c>
      <c r="HS279" s="195" t="str">
        <f t="shared" si="945"/>
        <v/>
      </c>
      <c r="HT279" s="196">
        <f t="shared" si="941"/>
        <v>0</v>
      </c>
      <c r="HU279" s="196">
        <f t="shared" si="942"/>
        <v>0</v>
      </c>
      <c r="HV279" s="197" t="str">
        <f t="shared" si="946"/>
        <v/>
      </c>
      <c r="HW279" s="197" t="str">
        <f t="shared" si="1149"/>
        <v/>
      </c>
      <c r="HX279" s="197" t="str">
        <f t="shared" si="1150"/>
        <v/>
      </c>
      <c r="HY279" s="195" t="str">
        <f t="shared" si="947"/>
        <v/>
      </c>
      <c r="HZ279" s="30">
        <f t="shared" si="943"/>
        <v>0</v>
      </c>
      <c r="IA279" s="198">
        <f t="shared" si="948"/>
        <v>0</v>
      </c>
      <c r="IB279" s="195"/>
      <c r="IC279" s="195">
        <f t="shared" si="1151"/>
        <v>0</v>
      </c>
      <c r="ID279" s="195">
        <f t="shared" si="949"/>
        <v>0</v>
      </c>
      <c r="IE279" s="195">
        <f t="shared" si="1152"/>
        <v>0</v>
      </c>
      <c r="IF279" s="195">
        <f t="shared" si="950"/>
        <v>0</v>
      </c>
      <c r="IG279" s="307">
        <f t="shared" si="951"/>
        <v>0</v>
      </c>
      <c r="IH279" s="307">
        <f t="shared" si="952"/>
        <v>0</v>
      </c>
      <c r="II279" s="44">
        <f t="shared" si="953"/>
        <v>0</v>
      </c>
      <c r="IJ279" s="44">
        <f t="shared" si="1153"/>
        <v>0</v>
      </c>
      <c r="IK279" s="44">
        <f t="shared" si="1154"/>
        <v>0</v>
      </c>
      <c r="IL279" s="44">
        <f t="shared" si="1155"/>
        <v>0</v>
      </c>
      <c r="IM279" s="44">
        <f t="shared" si="1156"/>
        <v>0</v>
      </c>
      <c r="IN279" s="44">
        <f t="shared" si="1157"/>
        <v>0</v>
      </c>
      <c r="IO279" s="44">
        <f t="shared" si="1158"/>
        <v>0</v>
      </c>
    </row>
    <row r="280" spans="1:249" ht="18" customHeight="1">
      <c r="A280" s="188">
        <v>274</v>
      </c>
      <c r="B280" s="326"/>
      <c r="C280" s="289"/>
      <c r="D280" s="199"/>
      <c r="E280" s="189"/>
      <c r="F280" s="189"/>
      <c r="G280" s="190"/>
      <c r="H280" s="190"/>
      <c r="I280" s="272"/>
      <c r="J280" s="207"/>
      <c r="K280" s="214" t="str">
        <f t="shared" si="954"/>
        <v/>
      </c>
      <c r="L280" s="200" t="str">
        <f t="shared" si="955"/>
        <v/>
      </c>
      <c r="M280" s="200" t="str">
        <f t="shared" si="956"/>
        <v/>
      </c>
      <c r="N280" s="209" t="str">
        <f t="shared" si="944"/>
        <v/>
      </c>
      <c r="O280" s="208" t="str">
        <f>IFERROR(IF(D280="","",IF(K280="","",IF(I280="","",IF(F280="F",VLOOKUP(K280,F!A:G,2,0),IF(F280="M",VLOOKUP(K280,M!A:G,2,0),""))))),0)</f>
        <v/>
      </c>
      <c r="P280" s="191" t="str">
        <f>IFERROR(IF(D280="","",IF(K280="","",IF(I280="","",IF(F280="F",VLOOKUP(K280,F!A:G,3,0),IF(F280="M",VLOOKUP(K280,M!A:G,3,0),""))))),0)</f>
        <v/>
      </c>
      <c r="Q280" s="191" t="str">
        <f>IFERROR(IF(D280="","",IF(K280="","",IF(I280="","",IF(F280="F",VLOOKUP(K280,F!A:G,4,0),IF(F280="M",VLOOKUP(K280,M!A:G,4,0),""))))),0)</f>
        <v/>
      </c>
      <c r="R280" s="191" t="str">
        <f>IFERROR(IF(D280="","",IF(K280="","",IF(I280="","",IF(F280="F",VLOOKUP(K280,F!A:G,5,0),IF(F280="M",VLOOKUP(K280,M!A:G,5,0),""))))),0)</f>
        <v/>
      </c>
      <c r="S280" s="191" t="str">
        <f>IFERROR(IF(D280="","",IF(K280="","",IF(I280="","",IF(F280="F",VLOOKUP(K280,F!A:G,6,0),IF(F280="M",VLOOKUP(K280,M!A:G,6,0),""))))),0)</f>
        <v/>
      </c>
      <c r="T280" s="191" t="str">
        <f>IFERROR(IF(D280="","",IF(K280="","",IF(I280="","",IF(F280="F",VLOOKUP(K280,F!A:G,7,0),IF(F280="M",VLOOKUP(K280,M!A:G,7,0),""))))),0)</f>
        <v/>
      </c>
      <c r="U280" s="191" t="str">
        <f>IFERROR(IF(D280="","",IF(K280="","",IF(J280="","",IF(F280="F",VLOOKUP(K280,F!A:M,8,0),IF(F280="M",VLOOKUP(K280,M!A:M,8,0),""))))),0)</f>
        <v/>
      </c>
      <c r="V280" s="191" t="str">
        <f>IFERROR(IF(D280="","",IF(K280="","",IF(J280="","",IF(F280="F",VLOOKUP(K280,F!A:M,9,0),IF(F280="M",VLOOKUP(K280,M!A:M,9,0),""))))),0)</f>
        <v/>
      </c>
      <c r="W280" s="191" t="str">
        <f>IFERROR(IF(D280="","",IF(K280="","",IF(J280="","",IF(F280="F",VLOOKUP(K280,F!A:M,10,0),IF(F280="M",VLOOKUP(K280,M!A:M,10,0),""))))),0)</f>
        <v/>
      </c>
      <c r="X280" s="191" t="str">
        <f>IFERROR(IF(D280="","",IF(K280="","",IF(J280="","",IF(F280="F",VLOOKUP(K280,F!A:M,11,0),IF(F280="M",VLOOKUP(K280,M!A:M,11,0),""))))),0)</f>
        <v/>
      </c>
      <c r="Y280" s="191" t="str">
        <f>IFERROR(IF(D280="","",IF(K280="","",IF(J280="","",IF(F280="F",VLOOKUP(K280,F!A:M,12,0),IF(F280="M",VLOOKUP(K280,M!A:M,12,0),""))))),0)</f>
        <v/>
      </c>
      <c r="Z280" s="191" t="str">
        <f>IFERROR(IF(D280="","",IF(K280="","",IF(J280="","",IF(F280="F",VLOOKUP(K280,F!A:M,13,0),IF(F280="M",VLOOKUP(K280,M!A:M,13,0),""))))),0)</f>
        <v/>
      </c>
      <c r="AA280" s="191" t="str">
        <f>IFERROR(IF(D280="","",IF(F280="","",IF(J280="","",IF(K280="","",IF(AND(K280&gt;23,K280&lt;=60),IF(F280="F",VLOOKUP(MROUND(HZ280,0.5),'F-Weight for Length'!K:S,2,0),VLOOKUP(MROUND(HZ280,0.5),'M-Weight for Length'!K:S,2,0)),IF(K280&gt;60,IF(F280="F",VLOOKUP(K280,'F-Weight for Length'!U:AC,2,0),VLOOKUP(K280,'M-Weight for Length'!U:AC,2,0)),IF(F280="F",VLOOKUP(MROUND(HZ280,0.5),'F-Weight for Length'!A:I,2,0),VLOOKUP(MROUND(HZ280,0.5),'M-Weight for Length'!A:I,2,0)))))))),0)</f>
        <v/>
      </c>
      <c r="AB280" s="191" t="str">
        <f>IFERROR(IF(D280="","",IF(F280="","",IF(J280="","",IF(K280="","",IF(AND(K280&gt;23,K280&lt;=60),IF(F280="F",VLOOKUP(MROUND(HZ280,0.5),'F-Weight for Length'!K:S,3,0),VLOOKUP(MROUND(HZ280,0.5),'M-Weight for Length'!K:S,3,0)),IF(K280&gt;60,IF(F280="F",VLOOKUP(K280,'F-Weight for Length'!U:AC,3,0),VLOOKUP(K280,'M-Weight for Length'!U:AC,3,0)),IF(F280="F",VLOOKUP(MROUND(HZ280,0.5),'F-Weight for Length'!A:I,3,0),VLOOKUP(MROUND(HZ280,0.5),'M-Weight for Length'!A:I,3,0)))))))),0)</f>
        <v/>
      </c>
      <c r="AC280" s="191" t="str">
        <f>IFERROR(IF(D280="","",IF(F280="","",IF(J280="","",IF(K280="","",IF(AND(K280&gt;23,K280&lt;=60),IF(F280="F",VLOOKUP(MROUND(HZ280,0.5),'F-Weight for Length'!K:S,4,0),VLOOKUP(MROUND(HZ280,0.5),'M-Weight for Length'!K:S,4,0)),IF(K280&gt;60,IF(F280="F",VLOOKUP(K280,'F-Weight for Length'!U:AC,4,0),VLOOKUP(K280,'M-Weight for Length'!U:AC,4,0)),IF(F280="F",VLOOKUP(MROUND(HZ280,0.5),'F-Weight for Length'!A:I,4,0),VLOOKUP(MROUND(HZ280,0.5),'M-Weight for Length'!A:I,4,0)))))))),0)</f>
        <v/>
      </c>
      <c r="AD280" s="191" t="str">
        <f>IFERROR(IF(D280="","",IF(F280="","",IF(J280="","",IF(K280="","",IF(AND(K280&gt;23,K280&lt;=60),IF(F280="F",VLOOKUP(MROUND(HZ280,0.5),'F-Weight for Length'!K:S,5,0),VLOOKUP(MROUND(HZ280,0.5),'M-Weight for Length'!K:S,5,0)),IF(K280&gt;60,IF(F280="F",VLOOKUP(K280,'F-Weight for Length'!U:AC,5,0),VLOOKUP(K280,'M-Weight for Length'!U:AC,5,0)),IF(F280="F",VLOOKUP(MROUND(HZ280,0.5),'F-Weight for Length'!A:I,5,0),VLOOKUP(MROUND(HZ280,0.5),'M-Weight for Length'!A:I,5,0)))))))),0)</f>
        <v/>
      </c>
      <c r="AE280" s="191" t="str">
        <f>IFERROR(IF(D280="","",IF(F280="","",IF(J280="","",IF(K280="","",IF(AND(K280&gt;23,K280&lt;=60),IF(F280="F",VLOOKUP(MROUND(HZ280,0.5),'F-Weight for Length'!K:S,6,0),VLOOKUP(MROUND(HZ280,0.5),'M-Weight for Length'!K:S,6,0)),IF(K280&gt;60,IF(F280="F",VLOOKUP(K280,'F-Weight for Length'!U:AC,6,0),VLOOKUP(K280,'M-Weight for Length'!U:AC,6,0)),IF(F280="F",VLOOKUP(MROUND(HZ280,0.5),'F-Weight for Length'!A:I,6,0),VLOOKUP(MROUND(HZ280,0.5),'M-Weight for Length'!A:I,6,0)))))))),0)</f>
        <v/>
      </c>
      <c r="AF280" s="191" t="str">
        <f>IFERROR(IF(D280="","",IF(F280="","",IF(J280="","",IF(K280="","",IF(AND(K280&gt;23,K280&lt;=60),IF(F280="F",VLOOKUP(MROUND(HZ280,0.5),'F-Weight for Length'!K:S,7,0),VLOOKUP(MROUND(HZ280,0.5),'M-Weight for Length'!K:S,7,0)),IF(K280&gt;60,IF(F280="F",VLOOKUP(K280,'F-Weight for Length'!U:AC,7,0),VLOOKUP(K280,'M-Weight for Length'!U:AC,7,0)),IF(F280="F",VLOOKUP(MROUND(HZ280,0.5),'F-Weight for Length'!A:I,7,0),VLOOKUP(MROUND(HZ280,0.5),'M-Weight for Length'!A:I,7,0)))))))),0)</f>
        <v/>
      </c>
      <c r="AG280" s="191" t="str">
        <f>IFERROR(IF(D280="","",IF(F280="","",IF(J280="","",IF(K280="","",IF(AND(K280&gt;23,K280&lt;=60),IF(F280="F",VLOOKUP(MROUND(HZ280,0.5),'F-Weight for Length'!K:S,8,0),VLOOKUP(MROUND(HZ280,0.5),'M-Weight for Length'!K:S,8,0)),IF(K280&gt;60,IF(F280="F",VLOOKUP(K280,'F-Weight for Length'!U:AC,8,0),VLOOKUP(K280,'M-Weight for Length'!U:AC,8,0)),IF(F280="F",VLOOKUP(MROUND(HZ280,0.5),'F-Weight for Length'!A:I,8,0),VLOOKUP(MROUND(HZ280,0.5),'M-Weight for Length'!A:I,8,0)))))))),0)</f>
        <v/>
      </c>
      <c r="AH280" s="191" t="str">
        <f>IFERROR(IF(D280="","",IF(F280="","",IF(J280="","",IF(K280="","",IF(AND(K280&gt;23,K280&lt;=60),IF(F280="F",VLOOKUP(MROUND(HZ280,0.5),'F-Weight for Length'!K:S,9,0),VLOOKUP(MROUND(HZ280,0.5),'M-Weight for Length'!K:S,9,0)),IF(K280&gt;60,IF(F280="F",VLOOKUP(K280,'F-Weight for Length'!U:AC,9,0),VLOOKUP(K280,'M-Weight for Length'!U:AC,9,0)),IF(F280="F",VLOOKUP(MROUND(HZ280,0.5),'F-Weight for Length'!A:I,9,0),VLOOKUP(MROUND(HZ280,0.5),'M-Weight for Length'!A:I,9,0)))))))),0)</f>
        <v/>
      </c>
      <c r="AI280" s="192">
        <f t="shared" si="957"/>
        <v>0</v>
      </c>
      <c r="AJ280" s="192">
        <f t="shared" si="958"/>
        <v>0</v>
      </c>
      <c r="AK280" s="192">
        <f t="shared" si="959"/>
        <v>0</v>
      </c>
      <c r="AL280" s="192">
        <f t="shared" si="960"/>
        <v>0</v>
      </c>
      <c r="AM280" s="192">
        <f t="shared" si="961"/>
        <v>0</v>
      </c>
      <c r="AN280" s="192">
        <f t="shared" si="962"/>
        <v>0</v>
      </c>
      <c r="AO280" s="192">
        <f t="shared" si="963"/>
        <v>0</v>
      </c>
      <c r="AP280" s="192">
        <f t="shared" si="964"/>
        <v>0</v>
      </c>
      <c r="AQ280" s="192">
        <f t="shared" si="965"/>
        <v>0</v>
      </c>
      <c r="AR280" s="192">
        <f t="shared" si="966"/>
        <v>0</v>
      </c>
      <c r="AS280" s="192">
        <f t="shared" si="967"/>
        <v>0</v>
      </c>
      <c r="AT280" s="192">
        <f t="shared" si="968"/>
        <v>0</v>
      </c>
      <c r="AU280" s="192">
        <f t="shared" si="969"/>
        <v>0</v>
      </c>
      <c r="AV280" s="192">
        <f t="shared" si="970"/>
        <v>0</v>
      </c>
      <c r="AW280" s="192">
        <f t="shared" si="971"/>
        <v>0</v>
      </c>
      <c r="AX280" s="192">
        <f t="shared" si="972"/>
        <v>0</v>
      </c>
      <c r="AY280" s="192">
        <f t="shared" si="973"/>
        <v>0</v>
      </c>
      <c r="AZ280" s="192">
        <f t="shared" si="974"/>
        <v>0</v>
      </c>
      <c r="BA280" s="192">
        <f t="shared" si="975"/>
        <v>0</v>
      </c>
      <c r="BB280" s="192">
        <f t="shared" si="976"/>
        <v>0</v>
      </c>
      <c r="BC280" s="192">
        <f t="shared" si="977"/>
        <v>0</v>
      </c>
      <c r="BD280" s="192">
        <f t="shared" si="978"/>
        <v>0</v>
      </c>
      <c r="BE280" s="192">
        <f t="shared" si="979"/>
        <v>0</v>
      </c>
      <c r="BF280" s="192">
        <f t="shared" si="980"/>
        <v>0</v>
      </c>
      <c r="BG280" s="192">
        <f t="shared" si="981"/>
        <v>0</v>
      </c>
      <c r="BH280" s="192">
        <f t="shared" si="982"/>
        <v>0</v>
      </c>
      <c r="BI280" s="192">
        <f t="shared" si="983"/>
        <v>0</v>
      </c>
      <c r="BJ280" s="192">
        <f t="shared" si="984"/>
        <v>0</v>
      </c>
      <c r="BK280" s="192">
        <f t="shared" si="985"/>
        <v>0</v>
      </c>
      <c r="BL280" s="192">
        <f t="shared" si="986"/>
        <v>0</v>
      </c>
      <c r="BM280" s="192">
        <f t="shared" si="987"/>
        <v>0</v>
      </c>
      <c r="BN280" s="192">
        <f t="shared" si="988"/>
        <v>0</v>
      </c>
      <c r="BO280" s="192">
        <f t="shared" si="989"/>
        <v>0</v>
      </c>
      <c r="BP280" s="192">
        <f t="shared" si="990"/>
        <v>0</v>
      </c>
      <c r="BQ280" s="192">
        <f t="shared" si="991"/>
        <v>0</v>
      </c>
      <c r="BR280" s="192">
        <f t="shared" si="992"/>
        <v>0</v>
      </c>
      <c r="BS280" s="192">
        <f t="shared" si="993"/>
        <v>0</v>
      </c>
      <c r="BT280" s="192">
        <f t="shared" si="994"/>
        <v>0</v>
      </c>
      <c r="BU280" s="192">
        <f t="shared" si="995"/>
        <v>0</v>
      </c>
      <c r="BV280" s="192">
        <f t="shared" si="996"/>
        <v>0</v>
      </c>
      <c r="BW280" s="192">
        <f t="shared" si="997"/>
        <v>0</v>
      </c>
      <c r="BX280" s="192">
        <f t="shared" si="998"/>
        <v>0</v>
      </c>
      <c r="BY280" s="192">
        <f t="shared" si="999"/>
        <v>0</v>
      </c>
      <c r="BZ280" s="192">
        <f t="shared" si="1000"/>
        <v>0</v>
      </c>
      <c r="CA280" s="192">
        <f t="shared" si="1001"/>
        <v>0</v>
      </c>
      <c r="CB280" s="192">
        <f t="shared" si="1002"/>
        <v>0</v>
      </c>
      <c r="CC280" s="192">
        <f t="shared" si="1003"/>
        <v>0</v>
      </c>
      <c r="CD280" s="192">
        <f t="shared" si="1004"/>
        <v>0</v>
      </c>
      <c r="CE280" s="192">
        <f t="shared" si="1005"/>
        <v>0</v>
      </c>
      <c r="CF280" s="192">
        <f t="shared" si="1006"/>
        <v>0</v>
      </c>
      <c r="CG280" s="192">
        <f t="shared" si="1007"/>
        <v>0</v>
      </c>
      <c r="CH280" s="192">
        <f t="shared" si="1008"/>
        <v>0</v>
      </c>
      <c r="CI280" s="192">
        <f t="shared" si="1009"/>
        <v>0</v>
      </c>
      <c r="CJ280" s="192">
        <f t="shared" si="1010"/>
        <v>0</v>
      </c>
      <c r="CK280" s="192">
        <f t="shared" si="1011"/>
        <v>0</v>
      </c>
      <c r="CL280" s="192">
        <f t="shared" si="1012"/>
        <v>0</v>
      </c>
      <c r="CM280" s="192">
        <f t="shared" si="1013"/>
        <v>0</v>
      </c>
      <c r="CN280" s="192">
        <f t="shared" si="1014"/>
        <v>0</v>
      </c>
      <c r="CO280" s="192">
        <f t="shared" si="1015"/>
        <v>0</v>
      </c>
      <c r="CP280" s="192">
        <f t="shared" si="1016"/>
        <v>0</v>
      </c>
      <c r="CQ280" s="192">
        <f t="shared" si="1017"/>
        <v>0</v>
      </c>
      <c r="CR280" s="192">
        <f t="shared" si="1018"/>
        <v>0</v>
      </c>
      <c r="CS280" s="192">
        <f t="shared" si="1019"/>
        <v>0</v>
      </c>
      <c r="CT280" s="192">
        <f t="shared" si="1020"/>
        <v>0</v>
      </c>
      <c r="CU280" s="192">
        <f t="shared" si="1021"/>
        <v>0</v>
      </c>
      <c r="CV280" s="192">
        <f t="shared" si="1022"/>
        <v>0</v>
      </c>
      <c r="CW280" s="192">
        <f t="shared" si="1023"/>
        <v>0</v>
      </c>
      <c r="CX280" s="192">
        <f t="shared" si="1024"/>
        <v>0</v>
      </c>
      <c r="CY280" s="192">
        <f t="shared" si="1025"/>
        <v>0</v>
      </c>
      <c r="CZ280" s="192">
        <f t="shared" si="1026"/>
        <v>0</v>
      </c>
      <c r="DA280" s="192">
        <f t="shared" si="1027"/>
        <v>0</v>
      </c>
      <c r="DB280" s="192">
        <f t="shared" si="1028"/>
        <v>0</v>
      </c>
      <c r="DC280" s="192">
        <f t="shared" si="1029"/>
        <v>0</v>
      </c>
      <c r="DD280" s="192">
        <f t="shared" si="1030"/>
        <v>0</v>
      </c>
      <c r="DE280" s="192">
        <f t="shared" si="1031"/>
        <v>0</v>
      </c>
      <c r="DF280" s="192">
        <f t="shared" si="1032"/>
        <v>0</v>
      </c>
      <c r="DG280" s="192">
        <f t="shared" si="1033"/>
        <v>0</v>
      </c>
      <c r="DH280" s="192">
        <f t="shared" si="1034"/>
        <v>0</v>
      </c>
      <c r="DI280" s="192">
        <f t="shared" si="1035"/>
        <v>0</v>
      </c>
      <c r="DJ280" s="192">
        <f t="shared" si="1036"/>
        <v>0</v>
      </c>
      <c r="DK280" s="192">
        <f t="shared" si="1037"/>
        <v>0</v>
      </c>
      <c r="DL280" s="192">
        <f t="shared" si="1038"/>
        <v>0</v>
      </c>
      <c r="DM280" s="192">
        <f t="shared" si="1039"/>
        <v>0</v>
      </c>
      <c r="DN280" s="192">
        <f t="shared" si="1040"/>
        <v>0</v>
      </c>
      <c r="DO280" s="192">
        <f t="shared" si="1041"/>
        <v>0</v>
      </c>
      <c r="DP280" s="192">
        <f t="shared" si="1042"/>
        <v>0</v>
      </c>
      <c r="DQ280" s="192">
        <f t="shared" si="1043"/>
        <v>0</v>
      </c>
      <c r="DR280" s="192">
        <f t="shared" si="1044"/>
        <v>0</v>
      </c>
      <c r="DS280" s="192">
        <f t="shared" si="1045"/>
        <v>0</v>
      </c>
      <c r="DT280" s="192">
        <f t="shared" si="1046"/>
        <v>0</v>
      </c>
      <c r="DU280" s="192">
        <f t="shared" si="1047"/>
        <v>0</v>
      </c>
      <c r="DV280" s="193">
        <f t="shared" si="1048"/>
        <v>0</v>
      </c>
      <c r="DW280" s="193">
        <f t="shared" si="1049"/>
        <v>0</v>
      </c>
      <c r="DX280" s="193">
        <f t="shared" si="1050"/>
        <v>0</v>
      </c>
      <c r="DY280" s="193">
        <f t="shared" si="1051"/>
        <v>0</v>
      </c>
      <c r="DZ280" s="193">
        <f t="shared" si="1052"/>
        <v>0</v>
      </c>
      <c r="EA280" s="192">
        <f t="shared" si="1053"/>
        <v>0</v>
      </c>
      <c r="EB280" s="192">
        <f t="shared" si="1054"/>
        <v>0</v>
      </c>
      <c r="EC280" s="192">
        <f t="shared" si="1055"/>
        <v>0</v>
      </c>
      <c r="ED280" s="192">
        <f t="shared" si="1056"/>
        <v>0</v>
      </c>
      <c r="EE280" s="192">
        <f t="shared" si="1057"/>
        <v>0</v>
      </c>
      <c r="EF280" s="192">
        <f t="shared" si="1058"/>
        <v>0</v>
      </c>
      <c r="EG280" s="192">
        <f t="shared" si="1059"/>
        <v>0</v>
      </c>
      <c r="EH280" s="192">
        <f t="shared" si="1060"/>
        <v>0</v>
      </c>
      <c r="EI280" s="192">
        <f t="shared" si="1061"/>
        <v>0</v>
      </c>
      <c r="EJ280" s="192">
        <f t="shared" si="1062"/>
        <v>0</v>
      </c>
      <c r="EK280" s="192">
        <f t="shared" si="1063"/>
        <v>0</v>
      </c>
      <c r="EL280" s="192">
        <f t="shared" si="1064"/>
        <v>0</v>
      </c>
      <c r="EM280" s="192">
        <f t="shared" si="1065"/>
        <v>0</v>
      </c>
      <c r="EN280" s="192">
        <f t="shared" si="1066"/>
        <v>0</v>
      </c>
      <c r="EO280" s="192">
        <f t="shared" si="1067"/>
        <v>0</v>
      </c>
      <c r="EP280" s="192">
        <f t="shared" si="1068"/>
        <v>0</v>
      </c>
      <c r="EQ280" s="192">
        <f t="shared" si="1069"/>
        <v>0</v>
      </c>
      <c r="ER280" s="192">
        <f t="shared" si="1070"/>
        <v>0</v>
      </c>
      <c r="ES280" s="192">
        <f t="shared" si="1071"/>
        <v>0</v>
      </c>
      <c r="ET280" s="192">
        <f t="shared" si="1072"/>
        <v>0</v>
      </c>
      <c r="EU280" s="192">
        <f t="shared" si="1073"/>
        <v>0</v>
      </c>
      <c r="EV280" s="192">
        <f t="shared" si="1074"/>
        <v>0</v>
      </c>
      <c r="EW280" s="192">
        <f t="shared" si="1075"/>
        <v>0</v>
      </c>
      <c r="EX280" s="192">
        <f t="shared" si="1076"/>
        <v>0</v>
      </c>
      <c r="EY280" s="192">
        <f t="shared" si="1077"/>
        <v>0</v>
      </c>
      <c r="EZ280" s="192">
        <f t="shared" si="1078"/>
        <v>0</v>
      </c>
      <c r="FA280" s="192">
        <f t="shared" si="1079"/>
        <v>0</v>
      </c>
      <c r="FB280" s="192">
        <f t="shared" si="1080"/>
        <v>0</v>
      </c>
      <c r="FC280" s="192">
        <f t="shared" si="1081"/>
        <v>0</v>
      </c>
      <c r="FD280" s="192">
        <f t="shared" si="1082"/>
        <v>0</v>
      </c>
      <c r="FE280" s="192">
        <f t="shared" si="1083"/>
        <v>0</v>
      </c>
      <c r="FF280" s="192">
        <f t="shared" si="1084"/>
        <v>0</v>
      </c>
      <c r="FG280" s="192">
        <f t="shared" si="1085"/>
        <v>0</v>
      </c>
      <c r="FH280" s="192">
        <f t="shared" si="1086"/>
        <v>0</v>
      </c>
      <c r="FI280" s="192">
        <f t="shared" si="1087"/>
        <v>0</v>
      </c>
      <c r="FJ280" s="192">
        <f t="shared" si="1088"/>
        <v>0</v>
      </c>
      <c r="FK280" s="192">
        <f t="shared" si="1089"/>
        <v>0</v>
      </c>
      <c r="FL280" s="192">
        <f t="shared" si="1090"/>
        <v>0</v>
      </c>
      <c r="FM280" s="192">
        <f t="shared" si="1091"/>
        <v>0</v>
      </c>
      <c r="FN280" s="192">
        <f t="shared" si="1092"/>
        <v>0</v>
      </c>
      <c r="FO280" s="192">
        <f t="shared" si="1093"/>
        <v>0</v>
      </c>
      <c r="FP280" s="192">
        <f t="shared" si="1094"/>
        <v>0</v>
      </c>
      <c r="FQ280" s="192">
        <f t="shared" si="1095"/>
        <v>0</v>
      </c>
      <c r="FR280" s="192">
        <f t="shared" si="1096"/>
        <v>0</v>
      </c>
      <c r="FS280" s="192">
        <f t="shared" si="1097"/>
        <v>0</v>
      </c>
      <c r="FT280" s="192">
        <f t="shared" si="1098"/>
        <v>0</v>
      </c>
      <c r="FU280" s="192">
        <f t="shared" si="1099"/>
        <v>0</v>
      </c>
      <c r="FV280" s="192">
        <f t="shared" si="1100"/>
        <v>0</v>
      </c>
      <c r="FW280" s="192">
        <f t="shared" si="1101"/>
        <v>0</v>
      </c>
      <c r="FX280" s="192">
        <f t="shared" si="1102"/>
        <v>0</v>
      </c>
      <c r="FY280" s="192">
        <f t="shared" si="1103"/>
        <v>0</v>
      </c>
      <c r="FZ280" s="192">
        <f t="shared" si="1104"/>
        <v>0</v>
      </c>
      <c r="GA280" s="192">
        <f t="shared" si="1105"/>
        <v>0</v>
      </c>
      <c r="GB280" s="192">
        <f t="shared" si="1106"/>
        <v>0</v>
      </c>
      <c r="GC280" s="192">
        <f t="shared" si="1107"/>
        <v>0</v>
      </c>
      <c r="GD280" s="192">
        <f t="shared" si="1108"/>
        <v>0</v>
      </c>
      <c r="GE280" s="192">
        <f t="shared" si="1109"/>
        <v>0</v>
      </c>
      <c r="GF280" s="192">
        <f t="shared" si="1110"/>
        <v>0</v>
      </c>
      <c r="GG280" s="192">
        <f t="shared" si="1111"/>
        <v>0</v>
      </c>
      <c r="GH280" s="192">
        <f t="shared" si="1112"/>
        <v>0</v>
      </c>
      <c r="GI280" s="192">
        <f t="shared" si="1113"/>
        <v>0</v>
      </c>
      <c r="GJ280" s="192">
        <f t="shared" si="1114"/>
        <v>0</v>
      </c>
      <c r="GK280" s="192">
        <f t="shared" si="1115"/>
        <v>0</v>
      </c>
      <c r="GL280" s="192">
        <f t="shared" si="1116"/>
        <v>0</v>
      </c>
      <c r="GM280" s="192">
        <f t="shared" si="1117"/>
        <v>0</v>
      </c>
      <c r="GN280" s="192">
        <f t="shared" si="1118"/>
        <v>0</v>
      </c>
      <c r="GO280" s="192">
        <f t="shared" si="1119"/>
        <v>0</v>
      </c>
      <c r="GP280" s="192">
        <f t="shared" si="1120"/>
        <v>0</v>
      </c>
      <c r="GQ280" s="192">
        <f t="shared" si="1121"/>
        <v>0</v>
      </c>
      <c r="GR280" s="192">
        <f t="shared" si="1122"/>
        <v>0</v>
      </c>
      <c r="GS280" s="192">
        <f t="shared" si="1123"/>
        <v>0</v>
      </c>
      <c r="GT280" s="192">
        <f t="shared" si="1124"/>
        <v>0</v>
      </c>
      <c r="GU280" s="192">
        <f t="shared" si="1125"/>
        <v>0</v>
      </c>
      <c r="GV280" s="192">
        <f t="shared" si="1126"/>
        <v>0</v>
      </c>
      <c r="GW280" s="192">
        <f t="shared" si="1127"/>
        <v>0</v>
      </c>
      <c r="GX280" s="192">
        <f t="shared" si="1128"/>
        <v>0</v>
      </c>
      <c r="GY280" s="192">
        <f t="shared" si="1129"/>
        <v>0</v>
      </c>
      <c r="GZ280" s="192">
        <f t="shared" si="1130"/>
        <v>0</v>
      </c>
      <c r="HA280" s="192">
        <f t="shared" si="1131"/>
        <v>0</v>
      </c>
      <c r="HB280" s="192">
        <f t="shared" si="1132"/>
        <v>0</v>
      </c>
      <c r="HC280" s="192">
        <f t="shared" si="1133"/>
        <v>0</v>
      </c>
      <c r="HD280" s="192">
        <f t="shared" si="1134"/>
        <v>0</v>
      </c>
      <c r="HE280" s="192">
        <f t="shared" si="1135"/>
        <v>0</v>
      </c>
      <c r="HF280" s="192">
        <f t="shared" si="1136"/>
        <v>0</v>
      </c>
      <c r="HG280" s="192">
        <f t="shared" si="1137"/>
        <v>0</v>
      </c>
      <c r="HH280" s="192">
        <f t="shared" si="1138"/>
        <v>0</v>
      </c>
      <c r="HI280" s="192">
        <f t="shared" si="1139"/>
        <v>0</v>
      </c>
      <c r="HJ280" s="192">
        <f t="shared" si="1140"/>
        <v>0</v>
      </c>
      <c r="HK280" s="192">
        <f t="shared" si="1141"/>
        <v>0</v>
      </c>
      <c r="HL280" s="192">
        <f t="shared" si="1142"/>
        <v>0</v>
      </c>
      <c r="HM280" s="192">
        <f t="shared" si="1143"/>
        <v>0</v>
      </c>
      <c r="HN280" s="194">
        <f t="shared" si="1144"/>
        <v>0</v>
      </c>
      <c r="HO280" s="194">
        <f t="shared" si="1145"/>
        <v>0</v>
      </c>
      <c r="HP280" s="194">
        <f t="shared" si="1146"/>
        <v>0</v>
      </c>
      <c r="HQ280" s="194">
        <f t="shared" si="1147"/>
        <v>0</v>
      </c>
      <c r="HR280" s="194">
        <f t="shared" si="1148"/>
        <v>0</v>
      </c>
      <c r="HS280" s="195" t="str">
        <f t="shared" si="945"/>
        <v/>
      </c>
      <c r="HT280" s="196">
        <f t="shared" si="941"/>
        <v>0</v>
      </c>
      <c r="HU280" s="196">
        <f t="shared" si="942"/>
        <v>0</v>
      </c>
      <c r="HV280" s="197" t="str">
        <f t="shared" si="946"/>
        <v/>
      </c>
      <c r="HW280" s="197" t="str">
        <f t="shared" si="1149"/>
        <v/>
      </c>
      <c r="HX280" s="197" t="str">
        <f t="shared" si="1150"/>
        <v/>
      </c>
      <c r="HY280" s="195" t="str">
        <f t="shared" si="947"/>
        <v/>
      </c>
      <c r="HZ280" s="30">
        <f t="shared" si="943"/>
        <v>0</v>
      </c>
      <c r="IA280" s="198">
        <f t="shared" si="948"/>
        <v>0</v>
      </c>
      <c r="IB280" s="195"/>
      <c r="IC280" s="195">
        <f t="shared" si="1151"/>
        <v>0</v>
      </c>
      <c r="ID280" s="195">
        <f t="shared" si="949"/>
        <v>0</v>
      </c>
      <c r="IE280" s="195">
        <f t="shared" si="1152"/>
        <v>0</v>
      </c>
      <c r="IF280" s="195">
        <f t="shared" si="950"/>
        <v>0</v>
      </c>
      <c r="IG280" s="307">
        <f t="shared" si="951"/>
        <v>0</v>
      </c>
      <c r="IH280" s="307">
        <f t="shared" si="952"/>
        <v>0</v>
      </c>
      <c r="II280" s="44">
        <f t="shared" si="953"/>
        <v>0</v>
      </c>
      <c r="IJ280" s="44">
        <f t="shared" si="1153"/>
        <v>0</v>
      </c>
      <c r="IK280" s="44">
        <f t="shared" si="1154"/>
        <v>0</v>
      </c>
      <c r="IL280" s="44">
        <f t="shared" si="1155"/>
        <v>0</v>
      </c>
      <c r="IM280" s="44">
        <f t="shared" si="1156"/>
        <v>0</v>
      </c>
      <c r="IN280" s="44">
        <f t="shared" si="1157"/>
        <v>0</v>
      </c>
      <c r="IO280" s="44">
        <f t="shared" si="1158"/>
        <v>0</v>
      </c>
    </row>
    <row r="281" spans="1:249" ht="18" customHeight="1">
      <c r="A281" s="188">
        <v>275</v>
      </c>
      <c r="B281" s="326"/>
      <c r="C281" s="289"/>
      <c r="D281" s="199"/>
      <c r="E281" s="189"/>
      <c r="F281" s="189"/>
      <c r="G281" s="190"/>
      <c r="H281" s="190"/>
      <c r="I281" s="272"/>
      <c r="J281" s="207"/>
      <c r="K281" s="214" t="str">
        <f t="shared" si="954"/>
        <v/>
      </c>
      <c r="L281" s="200" t="str">
        <f t="shared" si="955"/>
        <v/>
      </c>
      <c r="M281" s="200" t="str">
        <f t="shared" si="956"/>
        <v/>
      </c>
      <c r="N281" s="209" t="str">
        <f t="shared" si="944"/>
        <v/>
      </c>
      <c r="O281" s="208" t="str">
        <f>IFERROR(IF(D281="","",IF(K281="","",IF(I281="","",IF(F281="F",VLOOKUP(K281,F!A:G,2,0),IF(F281="M",VLOOKUP(K281,M!A:G,2,0),""))))),0)</f>
        <v/>
      </c>
      <c r="P281" s="191" t="str">
        <f>IFERROR(IF(D281="","",IF(K281="","",IF(I281="","",IF(F281="F",VLOOKUP(K281,F!A:G,3,0),IF(F281="M",VLOOKUP(K281,M!A:G,3,0),""))))),0)</f>
        <v/>
      </c>
      <c r="Q281" s="191" t="str">
        <f>IFERROR(IF(D281="","",IF(K281="","",IF(I281="","",IF(F281="F",VLOOKUP(K281,F!A:G,4,0),IF(F281="M",VLOOKUP(K281,M!A:G,4,0),""))))),0)</f>
        <v/>
      </c>
      <c r="R281" s="191" t="str">
        <f>IFERROR(IF(D281="","",IF(K281="","",IF(I281="","",IF(F281="F",VLOOKUP(K281,F!A:G,5,0),IF(F281="M",VLOOKUP(K281,M!A:G,5,0),""))))),0)</f>
        <v/>
      </c>
      <c r="S281" s="191" t="str">
        <f>IFERROR(IF(D281="","",IF(K281="","",IF(I281="","",IF(F281="F",VLOOKUP(K281,F!A:G,6,0),IF(F281="M",VLOOKUP(K281,M!A:G,6,0),""))))),0)</f>
        <v/>
      </c>
      <c r="T281" s="191" t="str">
        <f>IFERROR(IF(D281="","",IF(K281="","",IF(I281="","",IF(F281="F",VLOOKUP(K281,F!A:G,7,0),IF(F281="M",VLOOKUP(K281,M!A:G,7,0),""))))),0)</f>
        <v/>
      </c>
      <c r="U281" s="191" t="str">
        <f>IFERROR(IF(D281="","",IF(K281="","",IF(J281="","",IF(F281="F",VLOOKUP(K281,F!A:M,8,0),IF(F281="M",VLOOKUP(K281,M!A:M,8,0),""))))),0)</f>
        <v/>
      </c>
      <c r="V281" s="191" t="str">
        <f>IFERROR(IF(D281="","",IF(K281="","",IF(J281="","",IF(F281="F",VLOOKUP(K281,F!A:M,9,0),IF(F281="M",VLOOKUP(K281,M!A:M,9,0),""))))),0)</f>
        <v/>
      </c>
      <c r="W281" s="191" t="str">
        <f>IFERROR(IF(D281="","",IF(K281="","",IF(J281="","",IF(F281="F",VLOOKUP(K281,F!A:M,10,0),IF(F281="M",VLOOKUP(K281,M!A:M,10,0),""))))),0)</f>
        <v/>
      </c>
      <c r="X281" s="191" t="str">
        <f>IFERROR(IF(D281="","",IF(K281="","",IF(J281="","",IF(F281="F",VLOOKUP(K281,F!A:M,11,0),IF(F281="M",VLOOKUP(K281,M!A:M,11,0),""))))),0)</f>
        <v/>
      </c>
      <c r="Y281" s="191" t="str">
        <f>IFERROR(IF(D281="","",IF(K281="","",IF(J281="","",IF(F281="F",VLOOKUP(K281,F!A:M,12,0),IF(F281="M",VLOOKUP(K281,M!A:M,12,0),""))))),0)</f>
        <v/>
      </c>
      <c r="Z281" s="191" t="str">
        <f>IFERROR(IF(D281="","",IF(K281="","",IF(J281="","",IF(F281="F",VLOOKUP(K281,F!A:M,13,0),IF(F281="M",VLOOKUP(K281,M!A:M,13,0),""))))),0)</f>
        <v/>
      </c>
      <c r="AA281" s="191" t="str">
        <f>IFERROR(IF(D281="","",IF(F281="","",IF(J281="","",IF(K281="","",IF(AND(K281&gt;23,K281&lt;=60),IF(F281="F",VLOOKUP(MROUND(HZ281,0.5),'F-Weight for Length'!K:S,2,0),VLOOKUP(MROUND(HZ281,0.5),'M-Weight for Length'!K:S,2,0)),IF(K281&gt;60,IF(F281="F",VLOOKUP(K281,'F-Weight for Length'!U:AC,2,0),VLOOKUP(K281,'M-Weight for Length'!U:AC,2,0)),IF(F281="F",VLOOKUP(MROUND(HZ281,0.5),'F-Weight for Length'!A:I,2,0),VLOOKUP(MROUND(HZ281,0.5),'M-Weight for Length'!A:I,2,0)))))))),0)</f>
        <v/>
      </c>
      <c r="AB281" s="191" t="str">
        <f>IFERROR(IF(D281="","",IF(F281="","",IF(J281="","",IF(K281="","",IF(AND(K281&gt;23,K281&lt;=60),IF(F281="F",VLOOKUP(MROUND(HZ281,0.5),'F-Weight for Length'!K:S,3,0),VLOOKUP(MROUND(HZ281,0.5),'M-Weight for Length'!K:S,3,0)),IF(K281&gt;60,IF(F281="F",VLOOKUP(K281,'F-Weight for Length'!U:AC,3,0),VLOOKUP(K281,'M-Weight for Length'!U:AC,3,0)),IF(F281="F",VLOOKUP(MROUND(HZ281,0.5),'F-Weight for Length'!A:I,3,0),VLOOKUP(MROUND(HZ281,0.5),'M-Weight for Length'!A:I,3,0)))))))),0)</f>
        <v/>
      </c>
      <c r="AC281" s="191" t="str">
        <f>IFERROR(IF(D281="","",IF(F281="","",IF(J281="","",IF(K281="","",IF(AND(K281&gt;23,K281&lt;=60),IF(F281="F",VLOOKUP(MROUND(HZ281,0.5),'F-Weight for Length'!K:S,4,0),VLOOKUP(MROUND(HZ281,0.5),'M-Weight for Length'!K:S,4,0)),IF(K281&gt;60,IF(F281="F",VLOOKUP(K281,'F-Weight for Length'!U:AC,4,0),VLOOKUP(K281,'M-Weight for Length'!U:AC,4,0)),IF(F281="F",VLOOKUP(MROUND(HZ281,0.5),'F-Weight for Length'!A:I,4,0),VLOOKUP(MROUND(HZ281,0.5),'M-Weight for Length'!A:I,4,0)))))))),0)</f>
        <v/>
      </c>
      <c r="AD281" s="191" t="str">
        <f>IFERROR(IF(D281="","",IF(F281="","",IF(J281="","",IF(K281="","",IF(AND(K281&gt;23,K281&lt;=60),IF(F281="F",VLOOKUP(MROUND(HZ281,0.5),'F-Weight for Length'!K:S,5,0),VLOOKUP(MROUND(HZ281,0.5),'M-Weight for Length'!K:S,5,0)),IF(K281&gt;60,IF(F281="F",VLOOKUP(K281,'F-Weight for Length'!U:AC,5,0),VLOOKUP(K281,'M-Weight for Length'!U:AC,5,0)),IF(F281="F",VLOOKUP(MROUND(HZ281,0.5),'F-Weight for Length'!A:I,5,0),VLOOKUP(MROUND(HZ281,0.5),'M-Weight for Length'!A:I,5,0)))))))),0)</f>
        <v/>
      </c>
      <c r="AE281" s="191" t="str">
        <f>IFERROR(IF(D281="","",IF(F281="","",IF(J281="","",IF(K281="","",IF(AND(K281&gt;23,K281&lt;=60),IF(F281="F",VLOOKUP(MROUND(HZ281,0.5),'F-Weight for Length'!K:S,6,0),VLOOKUP(MROUND(HZ281,0.5),'M-Weight for Length'!K:S,6,0)),IF(K281&gt;60,IF(F281="F",VLOOKUP(K281,'F-Weight for Length'!U:AC,6,0),VLOOKUP(K281,'M-Weight for Length'!U:AC,6,0)),IF(F281="F",VLOOKUP(MROUND(HZ281,0.5),'F-Weight for Length'!A:I,6,0),VLOOKUP(MROUND(HZ281,0.5),'M-Weight for Length'!A:I,6,0)))))))),0)</f>
        <v/>
      </c>
      <c r="AF281" s="191" t="str">
        <f>IFERROR(IF(D281="","",IF(F281="","",IF(J281="","",IF(K281="","",IF(AND(K281&gt;23,K281&lt;=60),IF(F281="F",VLOOKUP(MROUND(HZ281,0.5),'F-Weight for Length'!K:S,7,0),VLOOKUP(MROUND(HZ281,0.5),'M-Weight for Length'!K:S,7,0)),IF(K281&gt;60,IF(F281="F",VLOOKUP(K281,'F-Weight for Length'!U:AC,7,0),VLOOKUP(K281,'M-Weight for Length'!U:AC,7,0)),IF(F281="F",VLOOKUP(MROUND(HZ281,0.5),'F-Weight for Length'!A:I,7,0),VLOOKUP(MROUND(HZ281,0.5),'M-Weight for Length'!A:I,7,0)))))))),0)</f>
        <v/>
      </c>
      <c r="AG281" s="191" t="str">
        <f>IFERROR(IF(D281="","",IF(F281="","",IF(J281="","",IF(K281="","",IF(AND(K281&gt;23,K281&lt;=60),IF(F281="F",VLOOKUP(MROUND(HZ281,0.5),'F-Weight for Length'!K:S,8,0),VLOOKUP(MROUND(HZ281,0.5),'M-Weight for Length'!K:S,8,0)),IF(K281&gt;60,IF(F281="F",VLOOKUP(K281,'F-Weight for Length'!U:AC,8,0),VLOOKUP(K281,'M-Weight for Length'!U:AC,8,0)),IF(F281="F",VLOOKUP(MROUND(HZ281,0.5),'F-Weight for Length'!A:I,8,0),VLOOKUP(MROUND(HZ281,0.5),'M-Weight for Length'!A:I,8,0)))))))),0)</f>
        <v/>
      </c>
      <c r="AH281" s="191" t="str">
        <f>IFERROR(IF(D281="","",IF(F281="","",IF(J281="","",IF(K281="","",IF(AND(K281&gt;23,K281&lt;=60),IF(F281="F",VLOOKUP(MROUND(HZ281,0.5),'F-Weight for Length'!K:S,9,0),VLOOKUP(MROUND(HZ281,0.5),'M-Weight for Length'!K:S,9,0)),IF(K281&gt;60,IF(F281="F",VLOOKUP(K281,'F-Weight for Length'!U:AC,9,0),VLOOKUP(K281,'M-Weight for Length'!U:AC,9,0)),IF(F281="F",VLOOKUP(MROUND(HZ281,0.5),'F-Weight for Length'!A:I,9,0),VLOOKUP(MROUND(HZ281,0.5),'M-Weight for Length'!A:I,9,0)))))))),0)</f>
        <v/>
      </c>
      <c r="AI281" s="192">
        <f t="shared" si="957"/>
        <v>0</v>
      </c>
      <c r="AJ281" s="192">
        <f t="shared" si="958"/>
        <v>0</v>
      </c>
      <c r="AK281" s="192">
        <f t="shared" si="959"/>
        <v>0</v>
      </c>
      <c r="AL281" s="192">
        <f t="shared" si="960"/>
        <v>0</v>
      </c>
      <c r="AM281" s="192">
        <f t="shared" si="961"/>
        <v>0</v>
      </c>
      <c r="AN281" s="192">
        <f t="shared" si="962"/>
        <v>0</v>
      </c>
      <c r="AO281" s="192">
        <f t="shared" si="963"/>
        <v>0</v>
      </c>
      <c r="AP281" s="192">
        <f t="shared" si="964"/>
        <v>0</v>
      </c>
      <c r="AQ281" s="192">
        <f t="shared" si="965"/>
        <v>0</v>
      </c>
      <c r="AR281" s="192">
        <f t="shared" si="966"/>
        <v>0</v>
      </c>
      <c r="AS281" s="192">
        <f t="shared" si="967"/>
        <v>0</v>
      </c>
      <c r="AT281" s="192">
        <f t="shared" si="968"/>
        <v>0</v>
      </c>
      <c r="AU281" s="192">
        <f t="shared" si="969"/>
        <v>0</v>
      </c>
      <c r="AV281" s="192">
        <f t="shared" si="970"/>
        <v>0</v>
      </c>
      <c r="AW281" s="192">
        <f t="shared" si="971"/>
        <v>0</v>
      </c>
      <c r="AX281" s="192">
        <f t="shared" si="972"/>
        <v>0</v>
      </c>
      <c r="AY281" s="192">
        <f t="shared" si="973"/>
        <v>0</v>
      </c>
      <c r="AZ281" s="192">
        <f t="shared" si="974"/>
        <v>0</v>
      </c>
      <c r="BA281" s="192">
        <f t="shared" si="975"/>
        <v>0</v>
      </c>
      <c r="BB281" s="192">
        <f t="shared" si="976"/>
        <v>0</v>
      </c>
      <c r="BC281" s="192">
        <f t="shared" si="977"/>
        <v>0</v>
      </c>
      <c r="BD281" s="192">
        <f t="shared" si="978"/>
        <v>0</v>
      </c>
      <c r="BE281" s="192">
        <f t="shared" si="979"/>
        <v>0</v>
      </c>
      <c r="BF281" s="192">
        <f t="shared" si="980"/>
        <v>0</v>
      </c>
      <c r="BG281" s="192">
        <f t="shared" si="981"/>
        <v>0</v>
      </c>
      <c r="BH281" s="192">
        <f t="shared" si="982"/>
        <v>0</v>
      </c>
      <c r="BI281" s="192">
        <f t="shared" si="983"/>
        <v>0</v>
      </c>
      <c r="BJ281" s="192">
        <f t="shared" si="984"/>
        <v>0</v>
      </c>
      <c r="BK281" s="192">
        <f t="shared" si="985"/>
        <v>0</v>
      </c>
      <c r="BL281" s="192">
        <f t="shared" si="986"/>
        <v>0</v>
      </c>
      <c r="BM281" s="192">
        <f t="shared" si="987"/>
        <v>0</v>
      </c>
      <c r="BN281" s="192">
        <f t="shared" si="988"/>
        <v>0</v>
      </c>
      <c r="BO281" s="192">
        <f t="shared" si="989"/>
        <v>0</v>
      </c>
      <c r="BP281" s="192">
        <f t="shared" si="990"/>
        <v>0</v>
      </c>
      <c r="BQ281" s="192">
        <f t="shared" si="991"/>
        <v>0</v>
      </c>
      <c r="BR281" s="192">
        <f t="shared" si="992"/>
        <v>0</v>
      </c>
      <c r="BS281" s="192">
        <f t="shared" si="993"/>
        <v>0</v>
      </c>
      <c r="BT281" s="192">
        <f t="shared" si="994"/>
        <v>0</v>
      </c>
      <c r="BU281" s="192">
        <f t="shared" si="995"/>
        <v>0</v>
      </c>
      <c r="BV281" s="192">
        <f t="shared" si="996"/>
        <v>0</v>
      </c>
      <c r="BW281" s="192">
        <f t="shared" si="997"/>
        <v>0</v>
      </c>
      <c r="BX281" s="192">
        <f t="shared" si="998"/>
        <v>0</v>
      </c>
      <c r="BY281" s="192">
        <f t="shared" si="999"/>
        <v>0</v>
      </c>
      <c r="BZ281" s="192">
        <f t="shared" si="1000"/>
        <v>0</v>
      </c>
      <c r="CA281" s="192">
        <f t="shared" si="1001"/>
        <v>0</v>
      </c>
      <c r="CB281" s="192">
        <f t="shared" si="1002"/>
        <v>0</v>
      </c>
      <c r="CC281" s="192">
        <f t="shared" si="1003"/>
        <v>0</v>
      </c>
      <c r="CD281" s="192">
        <f t="shared" si="1004"/>
        <v>0</v>
      </c>
      <c r="CE281" s="192">
        <f t="shared" si="1005"/>
        <v>0</v>
      </c>
      <c r="CF281" s="192">
        <f t="shared" si="1006"/>
        <v>0</v>
      </c>
      <c r="CG281" s="192">
        <f t="shared" si="1007"/>
        <v>0</v>
      </c>
      <c r="CH281" s="192">
        <f t="shared" si="1008"/>
        <v>0</v>
      </c>
      <c r="CI281" s="192">
        <f t="shared" si="1009"/>
        <v>0</v>
      </c>
      <c r="CJ281" s="192">
        <f t="shared" si="1010"/>
        <v>0</v>
      </c>
      <c r="CK281" s="192">
        <f t="shared" si="1011"/>
        <v>0</v>
      </c>
      <c r="CL281" s="192">
        <f t="shared" si="1012"/>
        <v>0</v>
      </c>
      <c r="CM281" s="192">
        <f t="shared" si="1013"/>
        <v>0</v>
      </c>
      <c r="CN281" s="192">
        <f t="shared" si="1014"/>
        <v>0</v>
      </c>
      <c r="CO281" s="192">
        <f t="shared" si="1015"/>
        <v>0</v>
      </c>
      <c r="CP281" s="192">
        <f t="shared" si="1016"/>
        <v>0</v>
      </c>
      <c r="CQ281" s="192">
        <f t="shared" si="1017"/>
        <v>0</v>
      </c>
      <c r="CR281" s="192">
        <f t="shared" si="1018"/>
        <v>0</v>
      </c>
      <c r="CS281" s="192">
        <f t="shared" si="1019"/>
        <v>0</v>
      </c>
      <c r="CT281" s="192">
        <f t="shared" si="1020"/>
        <v>0</v>
      </c>
      <c r="CU281" s="192">
        <f t="shared" si="1021"/>
        <v>0</v>
      </c>
      <c r="CV281" s="192">
        <f t="shared" si="1022"/>
        <v>0</v>
      </c>
      <c r="CW281" s="192">
        <f t="shared" si="1023"/>
        <v>0</v>
      </c>
      <c r="CX281" s="192">
        <f t="shared" si="1024"/>
        <v>0</v>
      </c>
      <c r="CY281" s="192">
        <f t="shared" si="1025"/>
        <v>0</v>
      </c>
      <c r="CZ281" s="192">
        <f t="shared" si="1026"/>
        <v>0</v>
      </c>
      <c r="DA281" s="192">
        <f t="shared" si="1027"/>
        <v>0</v>
      </c>
      <c r="DB281" s="192">
        <f t="shared" si="1028"/>
        <v>0</v>
      </c>
      <c r="DC281" s="192">
        <f t="shared" si="1029"/>
        <v>0</v>
      </c>
      <c r="DD281" s="192">
        <f t="shared" si="1030"/>
        <v>0</v>
      </c>
      <c r="DE281" s="192">
        <f t="shared" si="1031"/>
        <v>0</v>
      </c>
      <c r="DF281" s="192">
        <f t="shared" si="1032"/>
        <v>0</v>
      </c>
      <c r="DG281" s="192">
        <f t="shared" si="1033"/>
        <v>0</v>
      </c>
      <c r="DH281" s="192">
        <f t="shared" si="1034"/>
        <v>0</v>
      </c>
      <c r="DI281" s="192">
        <f t="shared" si="1035"/>
        <v>0</v>
      </c>
      <c r="DJ281" s="192">
        <f t="shared" si="1036"/>
        <v>0</v>
      </c>
      <c r="DK281" s="192">
        <f t="shared" si="1037"/>
        <v>0</v>
      </c>
      <c r="DL281" s="192">
        <f t="shared" si="1038"/>
        <v>0</v>
      </c>
      <c r="DM281" s="192">
        <f t="shared" si="1039"/>
        <v>0</v>
      </c>
      <c r="DN281" s="192">
        <f t="shared" si="1040"/>
        <v>0</v>
      </c>
      <c r="DO281" s="192">
        <f t="shared" si="1041"/>
        <v>0</v>
      </c>
      <c r="DP281" s="192">
        <f t="shared" si="1042"/>
        <v>0</v>
      </c>
      <c r="DQ281" s="192">
        <f t="shared" si="1043"/>
        <v>0</v>
      </c>
      <c r="DR281" s="192">
        <f t="shared" si="1044"/>
        <v>0</v>
      </c>
      <c r="DS281" s="192">
        <f t="shared" si="1045"/>
        <v>0</v>
      </c>
      <c r="DT281" s="192">
        <f t="shared" si="1046"/>
        <v>0</v>
      </c>
      <c r="DU281" s="192">
        <f t="shared" si="1047"/>
        <v>0</v>
      </c>
      <c r="DV281" s="193">
        <f t="shared" si="1048"/>
        <v>0</v>
      </c>
      <c r="DW281" s="193">
        <f t="shared" si="1049"/>
        <v>0</v>
      </c>
      <c r="DX281" s="193">
        <f t="shared" si="1050"/>
        <v>0</v>
      </c>
      <c r="DY281" s="193">
        <f t="shared" si="1051"/>
        <v>0</v>
      </c>
      <c r="DZ281" s="193">
        <f t="shared" si="1052"/>
        <v>0</v>
      </c>
      <c r="EA281" s="192">
        <f t="shared" si="1053"/>
        <v>0</v>
      </c>
      <c r="EB281" s="192">
        <f t="shared" si="1054"/>
        <v>0</v>
      </c>
      <c r="EC281" s="192">
        <f t="shared" si="1055"/>
        <v>0</v>
      </c>
      <c r="ED281" s="192">
        <f t="shared" si="1056"/>
        <v>0</v>
      </c>
      <c r="EE281" s="192">
        <f t="shared" si="1057"/>
        <v>0</v>
      </c>
      <c r="EF281" s="192">
        <f t="shared" si="1058"/>
        <v>0</v>
      </c>
      <c r="EG281" s="192">
        <f t="shared" si="1059"/>
        <v>0</v>
      </c>
      <c r="EH281" s="192">
        <f t="shared" si="1060"/>
        <v>0</v>
      </c>
      <c r="EI281" s="192">
        <f t="shared" si="1061"/>
        <v>0</v>
      </c>
      <c r="EJ281" s="192">
        <f t="shared" si="1062"/>
        <v>0</v>
      </c>
      <c r="EK281" s="192">
        <f t="shared" si="1063"/>
        <v>0</v>
      </c>
      <c r="EL281" s="192">
        <f t="shared" si="1064"/>
        <v>0</v>
      </c>
      <c r="EM281" s="192">
        <f t="shared" si="1065"/>
        <v>0</v>
      </c>
      <c r="EN281" s="192">
        <f t="shared" si="1066"/>
        <v>0</v>
      </c>
      <c r="EO281" s="192">
        <f t="shared" si="1067"/>
        <v>0</v>
      </c>
      <c r="EP281" s="192">
        <f t="shared" si="1068"/>
        <v>0</v>
      </c>
      <c r="EQ281" s="192">
        <f t="shared" si="1069"/>
        <v>0</v>
      </c>
      <c r="ER281" s="192">
        <f t="shared" si="1070"/>
        <v>0</v>
      </c>
      <c r="ES281" s="192">
        <f t="shared" si="1071"/>
        <v>0</v>
      </c>
      <c r="ET281" s="192">
        <f t="shared" si="1072"/>
        <v>0</v>
      </c>
      <c r="EU281" s="192">
        <f t="shared" si="1073"/>
        <v>0</v>
      </c>
      <c r="EV281" s="192">
        <f t="shared" si="1074"/>
        <v>0</v>
      </c>
      <c r="EW281" s="192">
        <f t="shared" si="1075"/>
        <v>0</v>
      </c>
      <c r="EX281" s="192">
        <f t="shared" si="1076"/>
        <v>0</v>
      </c>
      <c r="EY281" s="192">
        <f t="shared" si="1077"/>
        <v>0</v>
      </c>
      <c r="EZ281" s="192">
        <f t="shared" si="1078"/>
        <v>0</v>
      </c>
      <c r="FA281" s="192">
        <f t="shared" si="1079"/>
        <v>0</v>
      </c>
      <c r="FB281" s="192">
        <f t="shared" si="1080"/>
        <v>0</v>
      </c>
      <c r="FC281" s="192">
        <f t="shared" si="1081"/>
        <v>0</v>
      </c>
      <c r="FD281" s="192">
        <f t="shared" si="1082"/>
        <v>0</v>
      </c>
      <c r="FE281" s="192">
        <f t="shared" si="1083"/>
        <v>0</v>
      </c>
      <c r="FF281" s="192">
        <f t="shared" si="1084"/>
        <v>0</v>
      </c>
      <c r="FG281" s="192">
        <f t="shared" si="1085"/>
        <v>0</v>
      </c>
      <c r="FH281" s="192">
        <f t="shared" si="1086"/>
        <v>0</v>
      </c>
      <c r="FI281" s="192">
        <f t="shared" si="1087"/>
        <v>0</v>
      </c>
      <c r="FJ281" s="192">
        <f t="shared" si="1088"/>
        <v>0</v>
      </c>
      <c r="FK281" s="192">
        <f t="shared" si="1089"/>
        <v>0</v>
      </c>
      <c r="FL281" s="192">
        <f t="shared" si="1090"/>
        <v>0</v>
      </c>
      <c r="FM281" s="192">
        <f t="shared" si="1091"/>
        <v>0</v>
      </c>
      <c r="FN281" s="192">
        <f t="shared" si="1092"/>
        <v>0</v>
      </c>
      <c r="FO281" s="192">
        <f t="shared" si="1093"/>
        <v>0</v>
      </c>
      <c r="FP281" s="192">
        <f t="shared" si="1094"/>
        <v>0</v>
      </c>
      <c r="FQ281" s="192">
        <f t="shared" si="1095"/>
        <v>0</v>
      </c>
      <c r="FR281" s="192">
        <f t="shared" si="1096"/>
        <v>0</v>
      </c>
      <c r="FS281" s="192">
        <f t="shared" si="1097"/>
        <v>0</v>
      </c>
      <c r="FT281" s="192">
        <f t="shared" si="1098"/>
        <v>0</v>
      </c>
      <c r="FU281" s="192">
        <f t="shared" si="1099"/>
        <v>0</v>
      </c>
      <c r="FV281" s="192">
        <f t="shared" si="1100"/>
        <v>0</v>
      </c>
      <c r="FW281" s="192">
        <f t="shared" si="1101"/>
        <v>0</v>
      </c>
      <c r="FX281" s="192">
        <f t="shared" si="1102"/>
        <v>0</v>
      </c>
      <c r="FY281" s="192">
        <f t="shared" si="1103"/>
        <v>0</v>
      </c>
      <c r="FZ281" s="192">
        <f t="shared" si="1104"/>
        <v>0</v>
      </c>
      <c r="GA281" s="192">
        <f t="shared" si="1105"/>
        <v>0</v>
      </c>
      <c r="GB281" s="192">
        <f t="shared" si="1106"/>
        <v>0</v>
      </c>
      <c r="GC281" s="192">
        <f t="shared" si="1107"/>
        <v>0</v>
      </c>
      <c r="GD281" s="192">
        <f t="shared" si="1108"/>
        <v>0</v>
      </c>
      <c r="GE281" s="192">
        <f t="shared" si="1109"/>
        <v>0</v>
      </c>
      <c r="GF281" s="192">
        <f t="shared" si="1110"/>
        <v>0</v>
      </c>
      <c r="GG281" s="192">
        <f t="shared" si="1111"/>
        <v>0</v>
      </c>
      <c r="GH281" s="192">
        <f t="shared" si="1112"/>
        <v>0</v>
      </c>
      <c r="GI281" s="192">
        <f t="shared" si="1113"/>
        <v>0</v>
      </c>
      <c r="GJ281" s="192">
        <f t="shared" si="1114"/>
        <v>0</v>
      </c>
      <c r="GK281" s="192">
        <f t="shared" si="1115"/>
        <v>0</v>
      </c>
      <c r="GL281" s="192">
        <f t="shared" si="1116"/>
        <v>0</v>
      </c>
      <c r="GM281" s="192">
        <f t="shared" si="1117"/>
        <v>0</v>
      </c>
      <c r="GN281" s="192">
        <f t="shared" si="1118"/>
        <v>0</v>
      </c>
      <c r="GO281" s="192">
        <f t="shared" si="1119"/>
        <v>0</v>
      </c>
      <c r="GP281" s="192">
        <f t="shared" si="1120"/>
        <v>0</v>
      </c>
      <c r="GQ281" s="192">
        <f t="shared" si="1121"/>
        <v>0</v>
      </c>
      <c r="GR281" s="192">
        <f t="shared" si="1122"/>
        <v>0</v>
      </c>
      <c r="GS281" s="192">
        <f t="shared" si="1123"/>
        <v>0</v>
      </c>
      <c r="GT281" s="192">
        <f t="shared" si="1124"/>
        <v>0</v>
      </c>
      <c r="GU281" s="192">
        <f t="shared" si="1125"/>
        <v>0</v>
      </c>
      <c r="GV281" s="192">
        <f t="shared" si="1126"/>
        <v>0</v>
      </c>
      <c r="GW281" s="192">
        <f t="shared" si="1127"/>
        <v>0</v>
      </c>
      <c r="GX281" s="192">
        <f t="shared" si="1128"/>
        <v>0</v>
      </c>
      <c r="GY281" s="192">
        <f t="shared" si="1129"/>
        <v>0</v>
      </c>
      <c r="GZ281" s="192">
        <f t="shared" si="1130"/>
        <v>0</v>
      </c>
      <c r="HA281" s="192">
        <f t="shared" si="1131"/>
        <v>0</v>
      </c>
      <c r="HB281" s="192">
        <f t="shared" si="1132"/>
        <v>0</v>
      </c>
      <c r="HC281" s="192">
        <f t="shared" si="1133"/>
        <v>0</v>
      </c>
      <c r="HD281" s="192">
        <f t="shared" si="1134"/>
        <v>0</v>
      </c>
      <c r="HE281" s="192">
        <f t="shared" si="1135"/>
        <v>0</v>
      </c>
      <c r="HF281" s="192">
        <f t="shared" si="1136"/>
        <v>0</v>
      </c>
      <c r="HG281" s="192">
        <f t="shared" si="1137"/>
        <v>0</v>
      </c>
      <c r="HH281" s="192">
        <f t="shared" si="1138"/>
        <v>0</v>
      </c>
      <c r="HI281" s="192">
        <f t="shared" si="1139"/>
        <v>0</v>
      </c>
      <c r="HJ281" s="192">
        <f t="shared" si="1140"/>
        <v>0</v>
      </c>
      <c r="HK281" s="192">
        <f t="shared" si="1141"/>
        <v>0</v>
      </c>
      <c r="HL281" s="192">
        <f t="shared" si="1142"/>
        <v>0</v>
      </c>
      <c r="HM281" s="192">
        <f t="shared" si="1143"/>
        <v>0</v>
      </c>
      <c r="HN281" s="194">
        <f t="shared" si="1144"/>
        <v>0</v>
      </c>
      <c r="HO281" s="194">
        <f t="shared" si="1145"/>
        <v>0</v>
      </c>
      <c r="HP281" s="194">
        <f t="shared" si="1146"/>
        <v>0</v>
      </c>
      <c r="HQ281" s="194">
        <f t="shared" si="1147"/>
        <v>0</v>
      </c>
      <c r="HR281" s="194">
        <f t="shared" si="1148"/>
        <v>0</v>
      </c>
      <c r="HS281" s="195" t="str">
        <f t="shared" si="945"/>
        <v/>
      </c>
      <c r="HT281" s="196">
        <f t="shared" si="941"/>
        <v>0</v>
      </c>
      <c r="HU281" s="196">
        <f t="shared" si="942"/>
        <v>0</v>
      </c>
      <c r="HV281" s="197" t="str">
        <f t="shared" si="946"/>
        <v/>
      </c>
      <c r="HW281" s="197" t="str">
        <f t="shared" si="1149"/>
        <v/>
      </c>
      <c r="HX281" s="197" t="str">
        <f t="shared" si="1150"/>
        <v/>
      </c>
      <c r="HY281" s="195" t="str">
        <f t="shared" si="947"/>
        <v/>
      </c>
      <c r="HZ281" s="30">
        <f t="shared" si="943"/>
        <v>0</v>
      </c>
      <c r="IA281" s="198">
        <f t="shared" si="948"/>
        <v>0</v>
      </c>
      <c r="IB281" s="195"/>
      <c r="IC281" s="195">
        <f t="shared" si="1151"/>
        <v>0</v>
      </c>
      <c r="ID281" s="195">
        <f t="shared" si="949"/>
        <v>0</v>
      </c>
      <c r="IE281" s="195">
        <f t="shared" si="1152"/>
        <v>0</v>
      </c>
      <c r="IF281" s="195">
        <f t="shared" si="950"/>
        <v>0</v>
      </c>
      <c r="IG281" s="307">
        <f t="shared" si="951"/>
        <v>0</v>
      </c>
      <c r="IH281" s="307">
        <f t="shared" si="952"/>
        <v>0</v>
      </c>
      <c r="II281" s="44">
        <f t="shared" si="953"/>
        <v>0</v>
      </c>
      <c r="IJ281" s="44">
        <f t="shared" si="1153"/>
        <v>0</v>
      </c>
      <c r="IK281" s="44">
        <f t="shared" si="1154"/>
        <v>0</v>
      </c>
      <c r="IL281" s="44">
        <f t="shared" si="1155"/>
        <v>0</v>
      </c>
      <c r="IM281" s="44">
        <f t="shared" si="1156"/>
        <v>0</v>
      </c>
      <c r="IN281" s="44">
        <f t="shared" si="1157"/>
        <v>0</v>
      </c>
      <c r="IO281" s="44">
        <f t="shared" si="1158"/>
        <v>0</v>
      </c>
    </row>
    <row r="282" spans="1:249" ht="18" customHeight="1">
      <c r="A282" s="188">
        <v>276</v>
      </c>
      <c r="B282" s="326"/>
      <c r="C282" s="289"/>
      <c r="D282" s="199"/>
      <c r="E282" s="189"/>
      <c r="F282" s="189"/>
      <c r="G282" s="190"/>
      <c r="H282" s="190"/>
      <c r="I282" s="272"/>
      <c r="J282" s="207"/>
      <c r="K282" s="214" t="str">
        <f t="shared" si="954"/>
        <v/>
      </c>
      <c r="L282" s="200" t="str">
        <f t="shared" si="955"/>
        <v/>
      </c>
      <c r="M282" s="200" t="str">
        <f t="shared" si="956"/>
        <v/>
      </c>
      <c r="N282" s="209" t="str">
        <f t="shared" si="944"/>
        <v/>
      </c>
      <c r="O282" s="208" t="str">
        <f>IFERROR(IF(D282="","",IF(K282="","",IF(I282="","",IF(F282="F",VLOOKUP(K282,F!A:G,2,0),IF(F282="M",VLOOKUP(K282,M!A:G,2,0),""))))),0)</f>
        <v/>
      </c>
      <c r="P282" s="191" t="str">
        <f>IFERROR(IF(D282="","",IF(K282="","",IF(I282="","",IF(F282="F",VLOOKUP(K282,F!A:G,3,0),IF(F282="M",VLOOKUP(K282,M!A:G,3,0),""))))),0)</f>
        <v/>
      </c>
      <c r="Q282" s="191" t="str">
        <f>IFERROR(IF(D282="","",IF(K282="","",IF(I282="","",IF(F282="F",VLOOKUP(K282,F!A:G,4,0),IF(F282="M",VLOOKUP(K282,M!A:G,4,0),""))))),0)</f>
        <v/>
      </c>
      <c r="R282" s="191" t="str">
        <f>IFERROR(IF(D282="","",IF(K282="","",IF(I282="","",IF(F282="F",VLOOKUP(K282,F!A:G,5,0),IF(F282="M",VLOOKUP(K282,M!A:G,5,0),""))))),0)</f>
        <v/>
      </c>
      <c r="S282" s="191" t="str">
        <f>IFERROR(IF(D282="","",IF(K282="","",IF(I282="","",IF(F282="F",VLOOKUP(K282,F!A:G,6,0),IF(F282="M",VLOOKUP(K282,M!A:G,6,0),""))))),0)</f>
        <v/>
      </c>
      <c r="T282" s="191" t="str">
        <f>IFERROR(IF(D282="","",IF(K282="","",IF(I282="","",IF(F282="F",VLOOKUP(K282,F!A:G,7,0),IF(F282="M",VLOOKUP(K282,M!A:G,7,0),""))))),0)</f>
        <v/>
      </c>
      <c r="U282" s="191" t="str">
        <f>IFERROR(IF(D282="","",IF(K282="","",IF(J282="","",IF(F282="F",VLOOKUP(K282,F!A:M,8,0),IF(F282="M",VLOOKUP(K282,M!A:M,8,0),""))))),0)</f>
        <v/>
      </c>
      <c r="V282" s="191" t="str">
        <f>IFERROR(IF(D282="","",IF(K282="","",IF(J282="","",IF(F282="F",VLOOKUP(K282,F!A:M,9,0),IF(F282="M",VLOOKUP(K282,M!A:M,9,0),""))))),0)</f>
        <v/>
      </c>
      <c r="W282" s="191" t="str">
        <f>IFERROR(IF(D282="","",IF(K282="","",IF(J282="","",IF(F282="F",VLOOKUP(K282,F!A:M,10,0),IF(F282="M",VLOOKUP(K282,M!A:M,10,0),""))))),0)</f>
        <v/>
      </c>
      <c r="X282" s="191" t="str">
        <f>IFERROR(IF(D282="","",IF(K282="","",IF(J282="","",IF(F282="F",VLOOKUP(K282,F!A:M,11,0),IF(F282="M",VLOOKUP(K282,M!A:M,11,0),""))))),0)</f>
        <v/>
      </c>
      <c r="Y282" s="191" t="str">
        <f>IFERROR(IF(D282="","",IF(K282="","",IF(J282="","",IF(F282="F",VLOOKUP(K282,F!A:M,12,0),IF(F282="M",VLOOKUP(K282,M!A:M,12,0),""))))),0)</f>
        <v/>
      </c>
      <c r="Z282" s="191" t="str">
        <f>IFERROR(IF(D282="","",IF(K282="","",IF(J282="","",IF(F282="F",VLOOKUP(K282,F!A:M,13,0),IF(F282="M",VLOOKUP(K282,M!A:M,13,0),""))))),0)</f>
        <v/>
      </c>
      <c r="AA282" s="191" t="str">
        <f>IFERROR(IF(D282="","",IF(F282="","",IF(J282="","",IF(K282="","",IF(AND(K282&gt;23,K282&lt;=60),IF(F282="F",VLOOKUP(MROUND(HZ282,0.5),'F-Weight for Length'!K:S,2,0),VLOOKUP(MROUND(HZ282,0.5),'M-Weight for Length'!K:S,2,0)),IF(K282&gt;60,IF(F282="F",VLOOKUP(K282,'F-Weight for Length'!U:AC,2,0),VLOOKUP(K282,'M-Weight for Length'!U:AC,2,0)),IF(F282="F",VLOOKUP(MROUND(HZ282,0.5),'F-Weight for Length'!A:I,2,0),VLOOKUP(MROUND(HZ282,0.5),'M-Weight for Length'!A:I,2,0)))))))),0)</f>
        <v/>
      </c>
      <c r="AB282" s="191" t="str">
        <f>IFERROR(IF(D282="","",IF(F282="","",IF(J282="","",IF(K282="","",IF(AND(K282&gt;23,K282&lt;=60),IF(F282="F",VLOOKUP(MROUND(HZ282,0.5),'F-Weight for Length'!K:S,3,0),VLOOKUP(MROUND(HZ282,0.5),'M-Weight for Length'!K:S,3,0)),IF(K282&gt;60,IF(F282="F",VLOOKUP(K282,'F-Weight for Length'!U:AC,3,0),VLOOKUP(K282,'M-Weight for Length'!U:AC,3,0)),IF(F282="F",VLOOKUP(MROUND(HZ282,0.5),'F-Weight for Length'!A:I,3,0),VLOOKUP(MROUND(HZ282,0.5),'M-Weight for Length'!A:I,3,0)))))))),0)</f>
        <v/>
      </c>
      <c r="AC282" s="191" t="str">
        <f>IFERROR(IF(D282="","",IF(F282="","",IF(J282="","",IF(K282="","",IF(AND(K282&gt;23,K282&lt;=60),IF(F282="F",VLOOKUP(MROUND(HZ282,0.5),'F-Weight for Length'!K:S,4,0),VLOOKUP(MROUND(HZ282,0.5),'M-Weight for Length'!K:S,4,0)),IF(K282&gt;60,IF(F282="F",VLOOKUP(K282,'F-Weight for Length'!U:AC,4,0),VLOOKUP(K282,'M-Weight for Length'!U:AC,4,0)),IF(F282="F",VLOOKUP(MROUND(HZ282,0.5),'F-Weight for Length'!A:I,4,0),VLOOKUP(MROUND(HZ282,0.5),'M-Weight for Length'!A:I,4,0)))))))),0)</f>
        <v/>
      </c>
      <c r="AD282" s="191" t="str">
        <f>IFERROR(IF(D282="","",IF(F282="","",IF(J282="","",IF(K282="","",IF(AND(K282&gt;23,K282&lt;=60),IF(F282="F",VLOOKUP(MROUND(HZ282,0.5),'F-Weight for Length'!K:S,5,0),VLOOKUP(MROUND(HZ282,0.5),'M-Weight for Length'!K:S,5,0)),IF(K282&gt;60,IF(F282="F",VLOOKUP(K282,'F-Weight for Length'!U:AC,5,0),VLOOKUP(K282,'M-Weight for Length'!U:AC,5,0)),IF(F282="F",VLOOKUP(MROUND(HZ282,0.5),'F-Weight for Length'!A:I,5,0),VLOOKUP(MROUND(HZ282,0.5),'M-Weight for Length'!A:I,5,0)))))))),0)</f>
        <v/>
      </c>
      <c r="AE282" s="191" t="str">
        <f>IFERROR(IF(D282="","",IF(F282="","",IF(J282="","",IF(K282="","",IF(AND(K282&gt;23,K282&lt;=60),IF(F282="F",VLOOKUP(MROUND(HZ282,0.5),'F-Weight for Length'!K:S,6,0),VLOOKUP(MROUND(HZ282,0.5),'M-Weight for Length'!K:S,6,0)),IF(K282&gt;60,IF(F282="F",VLOOKUP(K282,'F-Weight for Length'!U:AC,6,0),VLOOKUP(K282,'M-Weight for Length'!U:AC,6,0)),IF(F282="F",VLOOKUP(MROUND(HZ282,0.5),'F-Weight for Length'!A:I,6,0),VLOOKUP(MROUND(HZ282,0.5),'M-Weight for Length'!A:I,6,0)))))))),0)</f>
        <v/>
      </c>
      <c r="AF282" s="191" t="str">
        <f>IFERROR(IF(D282="","",IF(F282="","",IF(J282="","",IF(K282="","",IF(AND(K282&gt;23,K282&lt;=60),IF(F282="F",VLOOKUP(MROUND(HZ282,0.5),'F-Weight for Length'!K:S,7,0),VLOOKUP(MROUND(HZ282,0.5),'M-Weight for Length'!K:S,7,0)),IF(K282&gt;60,IF(F282="F",VLOOKUP(K282,'F-Weight for Length'!U:AC,7,0),VLOOKUP(K282,'M-Weight for Length'!U:AC,7,0)),IF(F282="F",VLOOKUP(MROUND(HZ282,0.5),'F-Weight for Length'!A:I,7,0),VLOOKUP(MROUND(HZ282,0.5),'M-Weight for Length'!A:I,7,0)))))))),0)</f>
        <v/>
      </c>
      <c r="AG282" s="191" t="str">
        <f>IFERROR(IF(D282="","",IF(F282="","",IF(J282="","",IF(K282="","",IF(AND(K282&gt;23,K282&lt;=60),IF(F282="F",VLOOKUP(MROUND(HZ282,0.5),'F-Weight for Length'!K:S,8,0),VLOOKUP(MROUND(HZ282,0.5),'M-Weight for Length'!K:S,8,0)),IF(K282&gt;60,IF(F282="F",VLOOKUP(K282,'F-Weight for Length'!U:AC,8,0),VLOOKUP(K282,'M-Weight for Length'!U:AC,8,0)),IF(F282="F",VLOOKUP(MROUND(HZ282,0.5),'F-Weight for Length'!A:I,8,0),VLOOKUP(MROUND(HZ282,0.5),'M-Weight for Length'!A:I,8,0)))))))),0)</f>
        <v/>
      </c>
      <c r="AH282" s="191" t="str">
        <f>IFERROR(IF(D282="","",IF(F282="","",IF(J282="","",IF(K282="","",IF(AND(K282&gt;23,K282&lt;=60),IF(F282="F",VLOOKUP(MROUND(HZ282,0.5),'F-Weight for Length'!K:S,9,0),VLOOKUP(MROUND(HZ282,0.5),'M-Weight for Length'!K:S,9,0)),IF(K282&gt;60,IF(F282="F",VLOOKUP(K282,'F-Weight for Length'!U:AC,9,0),VLOOKUP(K282,'M-Weight for Length'!U:AC,9,0)),IF(F282="F",VLOOKUP(MROUND(HZ282,0.5),'F-Weight for Length'!A:I,9,0),VLOOKUP(MROUND(HZ282,0.5),'M-Weight for Length'!A:I,9,0)))))))),0)</f>
        <v/>
      </c>
      <c r="AI282" s="192">
        <f t="shared" si="957"/>
        <v>0</v>
      </c>
      <c r="AJ282" s="192">
        <f t="shared" si="958"/>
        <v>0</v>
      </c>
      <c r="AK282" s="192">
        <f t="shared" si="959"/>
        <v>0</v>
      </c>
      <c r="AL282" s="192">
        <f t="shared" si="960"/>
        <v>0</v>
      </c>
      <c r="AM282" s="192">
        <f t="shared" si="961"/>
        <v>0</v>
      </c>
      <c r="AN282" s="192">
        <f t="shared" si="962"/>
        <v>0</v>
      </c>
      <c r="AO282" s="192">
        <f t="shared" si="963"/>
        <v>0</v>
      </c>
      <c r="AP282" s="192">
        <f t="shared" si="964"/>
        <v>0</v>
      </c>
      <c r="AQ282" s="192">
        <f t="shared" si="965"/>
        <v>0</v>
      </c>
      <c r="AR282" s="192">
        <f t="shared" si="966"/>
        <v>0</v>
      </c>
      <c r="AS282" s="192">
        <f t="shared" si="967"/>
        <v>0</v>
      </c>
      <c r="AT282" s="192">
        <f t="shared" si="968"/>
        <v>0</v>
      </c>
      <c r="AU282" s="192">
        <f t="shared" si="969"/>
        <v>0</v>
      </c>
      <c r="AV282" s="192">
        <f t="shared" si="970"/>
        <v>0</v>
      </c>
      <c r="AW282" s="192">
        <f t="shared" si="971"/>
        <v>0</v>
      </c>
      <c r="AX282" s="192">
        <f t="shared" si="972"/>
        <v>0</v>
      </c>
      <c r="AY282" s="192">
        <f t="shared" si="973"/>
        <v>0</v>
      </c>
      <c r="AZ282" s="192">
        <f t="shared" si="974"/>
        <v>0</v>
      </c>
      <c r="BA282" s="192">
        <f t="shared" si="975"/>
        <v>0</v>
      </c>
      <c r="BB282" s="192">
        <f t="shared" si="976"/>
        <v>0</v>
      </c>
      <c r="BC282" s="192">
        <f t="shared" si="977"/>
        <v>0</v>
      </c>
      <c r="BD282" s="192">
        <f t="shared" si="978"/>
        <v>0</v>
      </c>
      <c r="BE282" s="192">
        <f t="shared" si="979"/>
        <v>0</v>
      </c>
      <c r="BF282" s="192">
        <f t="shared" si="980"/>
        <v>0</v>
      </c>
      <c r="BG282" s="192">
        <f t="shared" si="981"/>
        <v>0</v>
      </c>
      <c r="BH282" s="192">
        <f t="shared" si="982"/>
        <v>0</v>
      </c>
      <c r="BI282" s="192">
        <f t="shared" si="983"/>
        <v>0</v>
      </c>
      <c r="BJ282" s="192">
        <f t="shared" si="984"/>
        <v>0</v>
      </c>
      <c r="BK282" s="192">
        <f t="shared" si="985"/>
        <v>0</v>
      </c>
      <c r="BL282" s="192">
        <f t="shared" si="986"/>
        <v>0</v>
      </c>
      <c r="BM282" s="192">
        <f t="shared" si="987"/>
        <v>0</v>
      </c>
      <c r="BN282" s="192">
        <f t="shared" si="988"/>
        <v>0</v>
      </c>
      <c r="BO282" s="192">
        <f t="shared" si="989"/>
        <v>0</v>
      </c>
      <c r="BP282" s="192">
        <f t="shared" si="990"/>
        <v>0</v>
      </c>
      <c r="BQ282" s="192">
        <f t="shared" si="991"/>
        <v>0</v>
      </c>
      <c r="BR282" s="192">
        <f t="shared" si="992"/>
        <v>0</v>
      </c>
      <c r="BS282" s="192">
        <f t="shared" si="993"/>
        <v>0</v>
      </c>
      <c r="BT282" s="192">
        <f t="shared" si="994"/>
        <v>0</v>
      </c>
      <c r="BU282" s="192">
        <f t="shared" si="995"/>
        <v>0</v>
      </c>
      <c r="BV282" s="192">
        <f t="shared" si="996"/>
        <v>0</v>
      </c>
      <c r="BW282" s="192">
        <f t="shared" si="997"/>
        <v>0</v>
      </c>
      <c r="BX282" s="192">
        <f t="shared" si="998"/>
        <v>0</v>
      </c>
      <c r="BY282" s="192">
        <f t="shared" si="999"/>
        <v>0</v>
      </c>
      <c r="BZ282" s="192">
        <f t="shared" si="1000"/>
        <v>0</v>
      </c>
      <c r="CA282" s="192">
        <f t="shared" si="1001"/>
        <v>0</v>
      </c>
      <c r="CB282" s="192">
        <f t="shared" si="1002"/>
        <v>0</v>
      </c>
      <c r="CC282" s="192">
        <f t="shared" si="1003"/>
        <v>0</v>
      </c>
      <c r="CD282" s="192">
        <f t="shared" si="1004"/>
        <v>0</v>
      </c>
      <c r="CE282" s="192">
        <f t="shared" si="1005"/>
        <v>0</v>
      </c>
      <c r="CF282" s="192">
        <f t="shared" si="1006"/>
        <v>0</v>
      </c>
      <c r="CG282" s="192">
        <f t="shared" si="1007"/>
        <v>0</v>
      </c>
      <c r="CH282" s="192">
        <f t="shared" si="1008"/>
        <v>0</v>
      </c>
      <c r="CI282" s="192">
        <f t="shared" si="1009"/>
        <v>0</v>
      </c>
      <c r="CJ282" s="192">
        <f t="shared" si="1010"/>
        <v>0</v>
      </c>
      <c r="CK282" s="192">
        <f t="shared" si="1011"/>
        <v>0</v>
      </c>
      <c r="CL282" s="192">
        <f t="shared" si="1012"/>
        <v>0</v>
      </c>
      <c r="CM282" s="192">
        <f t="shared" si="1013"/>
        <v>0</v>
      </c>
      <c r="CN282" s="192">
        <f t="shared" si="1014"/>
        <v>0</v>
      </c>
      <c r="CO282" s="192">
        <f t="shared" si="1015"/>
        <v>0</v>
      </c>
      <c r="CP282" s="192">
        <f t="shared" si="1016"/>
        <v>0</v>
      </c>
      <c r="CQ282" s="192">
        <f t="shared" si="1017"/>
        <v>0</v>
      </c>
      <c r="CR282" s="192">
        <f t="shared" si="1018"/>
        <v>0</v>
      </c>
      <c r="CS282" s="192">
        <f t="shared" si="1019"/>
        <v>0</v>
      </c>
      <c r="CT282" s="192">
        <f t="shared" si="1020"/>
        <v>0</v>
      </c>
      <c r="CU282" s="192">
        <f t="shared" si="1021"/>
        <v>0</v>
      </c>
      <c r="CV282" s="192">
        <f t="shared" si="1022"/>
        <v>0</v>
      </c>
      <c r="CW282" s="192">
        <f t="shared" si="1023"/>
        <v>0</v>
      </c>
      <c r="CX282" s="192">
        <f t="shared" si="1024"/>
        <v>0</v>
      </c>
      <c r="CY282" s="192">
        <f t="shared" si="1025"/>
        <v>0</v>
      </c>
      <c r="CZ282" s="192">
        <f t="shared" si="1026"/>
        <v>0</v>
      </c>
      <c r="DA282" s="192">
        <f t="shared" si="1027"/>
        <v>0</v>
      </c>
      <c r="DB282" s="192">
        <f t="shared" si="1028"/>
        <v>0</v>
      </c>
      <c r="DC282" s="192">
        <f t="shared" si="1029"/>
        <v>0</v>
      </c>
      <c r="DD282" s="192">
        <f t="shared" si="1030"/>
        <v>0</v>
      </c>
      <c r="DE282" s="192">
        <f t="shared" si="1031"/>
        <v>0</v>
      </c>
      <c r="DF282" s="192">
        <f t="shared" si="1032"/>
        <v>0</v>
      </c>
      <c r="DG282" s="192">
        <f t="shared" si="1033"/>
        <v>0</v>
      </c>
      <c r="DH282" s="192">
        <f t="shared" si="1034"/>
        <v>0</v>
      </c>
      <c r="DI282" s="192">
        <f t="shared" si="1035"/>
        <v>0</v>
      </c>
      <c r="DJ282" s="192">
        <f t="shared" si="1036"/>
        <v>0</v>
      </c>
      <c r="DK282" s="192">
        <f t="shared" si="1037"/>
        <v>0</v>
      </c>
      <c r="DL282" s="192">
        <f t="shared" si="1038"/>
        <v>0</v>
      </c>
      <c r="DM282" s="192">
        <f t="shared" si="1039"/>
        <v>0</v>
      </c>
      <c r="DN282" s="192">
        <f t="shared" si="1040"/>
        <v>0</v>
      </c>
      <c r="DO282" s="192">
        <f t="shared" si="1041"/>
        <v>0</v>
      </c>
      <c r="DP282" s="192">
        <f t="shared" si="1042"/>
        <v>0</v>
      </c>
      <c r="DQ282" s="192">
        <f t="shared" si="1043"/>
        <v>0</v>
      </c>
      <c r="DR282" s="192">
        <f t="shared" si="1044"/>
        <v>0</v>
      </c>
      <c r="DS282" s="192">
        <f t="shared" si="1045"/>
        <v>0</v>
      </c>
      <c r="DT282" s="192">
        <f t="shared" si="1046"/>
        <v>0</v>
      </c>
      <c r="DU282" s="192">
        <f t="shared" si="1047"/>
        <v>0</v>
      </c>
      <c r="DV282" s="193">
        <f t="shared" si="1048"/>
        <v>0</v>
      </c>
      <c r="DW282" s="193">
        <f t="shared" si="1049"/>
        <v>0</v>
      </c>
      <c r="DX282" s="193">
        <f t="shared" si="1050"/>
        <v>0</v>
      </c>
      <c r="DY282" s="193">
        <f t="shared" si="1051"/>
        <v>0</v>
      </c>
      <c r="DZ282" s="193">
        <f t="shared" si="1052"/>
        <v>0</v>
      </c>
      <c r="EA282" s="192">
        <f t="shared" si="1053"/>
        <v>0</v>
      </c>
      <c r="EB282" s="192">
        <f t="shared" si="1054"/>
        <v>0</v>
      </c>
      <c r="EC282" s="192">
        <f t="shared" si="1055"/>
        <v>0</v>
      </c>
      <c r="ED282" s="192">
        <f t="shared" si="1056"/>
        <v>0</v>
      </c>
      <c r="EE282" s="192">
        <f t="shared" si="1057"/>
        <v>0</v>
      </c>
      <c r="EF282" s="192">
        <f t="shared" si="1058"/>
        <v>0</v>
      </c>
      <c r="EG282" s="192">
        <f t="shared" si="1059"/>
        <v>0</v>
      </c>
      <c r="EH282" s="192">
        <f t="shared" si="1060"/>
        <v>0</v>
      </c>
      <c r="EI282" s="192">
        <f t="shared" si="1061"/>
        <v>0</v>
      </c>
      <c r="EJ282" s="192">
        <f t="shared" si="1062"/>
        <v>0</v>
      </c>
      <c r="EK282" s="192">
        <f t="shared" si="1063"/>
        <v>0</v>
      </c>
      <c r="EL282" s="192">
        <f t="shared" si="1064"/>
        <v>0</v>
      </c>
      <c r="EM282" s="192">
        <f t="shared" si="1065"/>
        <v>0</v>
      </c>
      <c r="EN282" s="192">
        <f t="shared" si="1066"/>
        <v>0</v>
      </c>
      <c r="EO282" s="192">
        <f t="shared" si="1067"/>
        <v>0</v>
      </c>
      <c r="EP282" s="192">
        <f t="shared" si="1068"/>
        <v>0</v>
      </c>
      <c r="EQ282" s="192">
        <f t="shared" si="1069"/>
        <v>0</v>
      </c>
      <c r="ER282" s="192">
        <f t="shared" si="1070"/>
        <v>0</v>
      </c>
      <c r="ES282" s="192">
        <f t="shared" si="1071"/>
        <v>0</v>
      </c>
      <c r="ET282" s="192">
        <f t="shared" si="1072"/>
        <v>0</v>
      </c>
      <c r="EU282" s="192">
        <f t="shared" si="1073"/>
        <v>0</v>
      </c>
      <c r="EV282" s="192">
        <f t="shared" si="1074"/>
        <v>0</v>
      </c>
      <c r="EW282" s="192">
        <f t="shared" si="1075"/>
        <v>0</v>
      </c>
      <c r="EX282" s="192">
        <f t="shared" si="1076"/>
        <v>0</v>
      </c>
      <c r="EY282" s="192">
        <f t="shared" si="1077"/>
        <v>0</v>
      </c>
      <c r="EZ282" s="192">
        <f t="shared" si="1078"/>
        <v>0</v>
      </c>
      <c r="FA282" s="192">
        <f t="shared" si="1079"/>
        <v>0</v>
      </c>
      <c r="FB282" s="192">
        <f t="shared" si="1080"/>
        <v>0</v>
      </c>
      <c r="FC282" s="192">
        <f t="shared" si="1081"/>
        <v>0</v>
      </c>
      <c r="FD282" s="192">
        <f t="shared" si="1082"/>
        <v>0</v>
      </c>
      <c r="FE282" s="192">
        <f t="shared" si="1083"/>
        <v>0</v>
      </c>
      <c r="FF282" s="192">
        <f t="shared" si="1084"/>
        <v>0</v>
      </c>
      <c r="FG282" s="192">
        <f t="shared" si="1085"/>
        <v>0</v>
      </c>
      <c r="FH282" s="192">
        <f t="shared" si="1086"/>
        <v>0</v>
      </c>
      <c r="FI282" s="192">
        <f t="shared" si="1087"/>
        <v>0</v>
      </c>
      <c r="FJ282" s="192">
        <f t="shared" si="1088"/>
        <v>0</v>
      </c>
      <c r="FK282" s="192">
        <f t="shared" si="1089"/>
        <v>0</v>
      </c>
      <c r="FL282" s="192">
        <f t="shared" si="1090"/>
        <v>0</v>
      </c>
      <c r="FM282" s="192">
        <f t="shared" si="1091"/>
        <v>0</v>
      </c>
      <c r="FN282" s="192">
        <f t="shared" si="1092"/>
        <v>0</v>
      </c>
      <c r="FO282" s="192">
        <f t="shared" si="1093"/>
        <v>0</v>
      </c>
      <c r="FP282" s="192">
        <f t="shared" si="1094"/>
        <v>0</v>
      </c>
      <c r="FQ282" s="192">
        <f t="shared" si="1095"/>
        <v>0</v>
      </c>
      <c r="FR282" s="192">
        <f t="shared" si="1096"/>
        <v>0</v>
      </c>
      <c r="FS282" s="192">
        <f t="shared" si="1097"/>
        <v>0</v>
      </c>
      <c r="FT282" s="192">
        <f t="shared" si="1098"/>
        <v>0</v>
      </c>
      <c r="FU282" s="192">
        <f t="shared" si="1099"/>
        <v>0</v>
      </c>
      <c r="FV282" s="192">
        <f t="shared" si="1100"/>
        <v>0</v>
      </c>
      <c r="FW282" s="192">
        <f t="shared" si="1101"/>
        <v>0</v>
      </c>
      <c r="FX282" s="192">
        <f t="shared" si="1102"/>
        <v>0</v>
      </c>
      <c r="FY282" s="192">
        <f t="shared" si="1103"/>
        <v>0</v>
      </c>
      <c r="FZ282" s="192">
        <f t="shared" si="1104"/>
        <v>0</v>
      </c>
      <c r="GA282" s="192">
        <f t="shared" si="1105"/>
        <v>0</v>
      </c>
      <c r="GB282" s="192">
        <f t="shared" si="1106"/>
        <v>0</v>
      </c>
      <c r="GC282" s="192">
        <f t="shared" si="1107"/>
        <v>0</v>
      </c>
      <c r="GD282" s="192">
        <f t="shared" si="1108"/>
        <v>0</v>
      </c>
      <c r="GE282" s="192">
        <f t="shared" si="1109"/>
        <v>0</v>
      </c>
      <c r="GF282" s="192">
        <f t="shared" si="1110"/>
        <v>0</v>
      </c>
      <c r="GG282" s="192">
        <f t="shared" si="1111"/>
        <v>0</v>
      </c>
      <c r="GH282" s="192">
        <f t="shared" si="1112"/>
        <v>0</v>
      </c>
      <c r="GI282" s="192">
        <f t="shared" si="1113"/>
        <v>0</v>
      </c>
      <c r="GJ282" s="192">
        <f t="shared" si="1114"/>
        <v>0</v>
      </c>
      <c r="GK282" s="192">
        <f t="shared" si="1115"/>
        <v>0</v>
      </c>
      <c r="GL282" s="192">
        <f t="shared" si="1116"/>
        <v>0</v>
      </c>
      <c r="GM282" s="192">
        <f t="shared" si="1117"/>
        <v>0</v>
      </c>
      <c r="GN282" s="192">
        <f t="shared" si="1118"/>
        <v>0</v>
      </c>
      <c r="GO282" s="192">
        <f t="shared" si="1119"/>
        <v>0</v>
      </c>
      <c r="GP282" s="192">
        <f t="shared" si="1120"/>
        <v>0</v>
      </c>
      <c r="GQ282" s="192">
        <f t="shared" si="1121"/>
        <v>0</v>
      </c>
      <c r="GR282" s="192">
        <f t="shared" si="1122"/>
        <v>0</v>
      </c>
      <c r="GS282" s="192">
        <f t="shared" si="1123"/>
        <v>0</v>
      </c>
      <c r="GT282" s="192">
        <f t="shared" si="1124"/>
        <v>0</v>
      </c>
      <c r="GU282" s="192">
        <f t="shared" si="1125"/>
        <v>0</v>
      </c>
      <c r="GV282" s="192">
        <f t="shared" si="1126"/>
        <v>0</v>
      </c>
      <c r="GW282" s="192">
        <f t="shared" si="1127"/>
        <v>0</v>
      </c>
      <c r="GX282" s="192">
        <f t="shared" si="1128"/>
        <v>0</v>
      </c>
      <c r="GY282" s="192">
        <f t="shared" si="1129"/>
        <v>0</v>
      </c>
      <c r="GZ282" s="192">
        <f t="shared" si="1130"/>
        <v>0</v>
      </c>
      <c r="HA282" s="192">
        <f t="shared" si="1131"/>
        <v>0</v>
      </c>
      <c r="HB282" s="192">
        <f t="shared" si="1132"/>
        <v>0</v>
      </c>
      <c r="HC282" s="192">
        <f t="shared" si="1133"/>
        <v>0</v>
      </c>
      <c r="HD282" s="192">
        <f t="shared" si="1134"/>
        <v>0</v>
      </c>
      <c r="HE282" s="192">
        <f t="shared" si="1135"/>
        <v>0</v>
      </c>
      <c r="HF282" s="192">
        <f t="shared" si="1136"/>
        <v>0</v>
      </c>
      <c r="HG282" s="192">
        <f t="shared" si="1137"/>
        <v>0</v>
      </c>
      <c r="HH282" s="192">
        <f t="shared" si="1138"/>
        <v>0</v>
      </c>
      <c r="HI282" s="192">
        <f t="shared" si="1139"/>
        <v>0</v>
      </c>
      <c r="HJ282" s="192">
        <f t="shared" si="1140"/>
        <v>0</v>
      </c>
      <c r="HK282" s="192">
        <f t="shared" si="1141"/>
        <v>0</v>
      </c>
      <c r="HL282" s="192">
        <f t="shared" si="1142"/>
        <v>0</v>
      </c>
      <c r="HM282" s="192">
        <f t="shared" si="1143"/>
        <v>0</v>
      </c>
      <c r="HN282" s="194">
        <f t="shared" si="1144"/>
        <v>0</v>
      </c>
      <c r="HO282" s="194">
        <f t="shared" si="1145"/>
        <v>0</v>
      </c>
      <c r="HP282" s="194">
        <f t="shared" si="1146"/>
        <v>0</v>
      </c>
      <c r="HQ282" s="194">
        <f t="shared" si="1147"/>
        <v>0</v>
      </c>
      <c r="HR282" s="194">
        <f t="shared" si="1148"/>
        <v>0</v>
      </c>
      <c r="HS282" s="195" t="str">
        <f t="shared" si="945"/>
        <v/>
      </c>
      <c r="HT282" s="196">
        <f t="shared" si="941"/>
        <v>0</v>
      </c>
      <c r="HU282" s="196">
        <f t="shared" si="942"/>
        <v>0</v>
      </c>
      <c r="HV282" s="197" t="str">
        <f t="shared" si="946"/>
        <v/>
      </c>
      <c r="HW282" s="197" t="str">
        <f t="shared" si="1149"/>
        <v/>
      </c>
      <c r="HX282" s="197" t="str">
        <f t="shared" si="1150"/>
        <v/>
      </c>
      <c r="HY282" s="195" t="str">
        <f t="shared" si="947"/>
        <v/>
      </c>
      <c r="HZ282" s="30">
        <f t="shared" si="943"/>
        <v>0</v>
      </c>
      <c r="IA282" s="198">
        <f t="shared" si="948"/>
        <v>0</v>
      </c>
      <c r="IB282" s="195"/>
      <c r="IC282" s="195">
        <f t="shared" si="1151"/>
        <v>0</v>
      </c>
      <c r="ID282" s="195">
        <f t="shared" si="949"/>
        <v>0</v>
      </c>
      <c r="IE282" s="195">
        <f t="shared" si="1152"/>
        <v>0</v>
      </c>
      <c r="IF282" s="195">
        <f t="shared" si="950"/>
        <v>0</v>
      </c>
      <c r="IG282" s="307">
        <f t="shared" si="951"/>
        <v>0</v>
      </c>
      <c r="IH282" s="307">
        <f t="shared" si="952"/>
        <v>0</v>
      </c>
      <c r="II282" s="44">
        <f t="shared" si="953"/>
        <v>0</v>
      </c>
      <c r="IJ282" s="44">
        <f t="shared" si="1153"/>
        <v>0</v>
      </c>
      <c r="IK282" s="44">
        <f t="shared" si="1154"/>
        <v>0</v>
      </c>
      <c r="IL282" s="44">
        <f t="shared" si="1155"/>
        <v>0</v>
      </c>
      <c r="IM282" s="44">
        <f t="shared" si="1156"/>
        <v>0</v>
      </c>
      <c r="IN282" s="44">
        <f t="shared" si="1157"/>
        <v>0</v>
      </c>
      <c r="IO282" s="44">
        <f t="shared" si="1158"/>
        <v>0</v>
      </c>
    </row>
    <row r="283" spans="1:249" ht="18" customHeight="1">
      <c r="A283" s="188">
        <v>277</v>
      </c>
      <c r="B283" s="326"/>
      <c r="C283" s="289"/>
      <c r="D283" s="199"/>
      <c r="E283" s="189"/>
      <c r="F283" s="189"/>
      <c r="G283" s="190"/>
      <c r="H283" s="190"/>
      <c r="I283" s="272"/>
      <c r="J283" s="207"/>
      <c r="K283" s="214" t="str">
        <f t="shared" si="954"/>
        <v/>
      </c>
      <c r="L283" s="200" t="str">
        <f t="shared" si="955"/>
        <v/>
      </c>
      <c r="M283" s="200" t="str">
        <f t="shared" si="956"/>
        <v/>
      </c>
      <c r="N283" s="209" t="str">
        <f t="shared" si="944"/>
        <v/>
      </c>
      <c r="O283" s="208" t="str">
        <f>IFERROR(IF(D283="","",IF(K283="","",IF(I283="","",IF(F283="F",VLOOKUP(K283,F!A:G,2,0),IF(F283="M",VLOOKUP(K283,M!A:G,2,0),""))))),0)</f>
        <v/>
      </c>
      <c r="P283" s="191" t="str">
        <f>IFERROR(IF(D283="","",IF(K283="","",IF(I283="","",IF(F283="F",VLOOKUP(K283,F!A:G,3,0),IF(F283="M",VLOOKUP(K283,M!A:G,3,0),""))))),0)</f>
        <v/>
      </c>
      <c r="Q283" s="191" t="str">
        <f>IFERROR(IF(D283="","",IF(K283="","",IF(I283="","",IF(F283="F",VLOOKUP(K283,F!A:G,4,0),IF(F283="M",VLOOKUP(K283,M!A:G,4,0),""))))),0)</f>
        <v/>
      </c>
      <c r="R283" s="191" t="str">
        <f>IFERROR(IF(D283="","",IF(K283="","",IF(I283="","",IF(F283="F",VLOOKUP(K283,F!A:G,5,0),IF(F283="M",VLOOKUP(K283,M!A:G,5,0),""))))),0)</f>
        <v/>
      </c>
      <c r="S283" s="191" t="str">
        <f>IFERROR(IF(D283="","",IF(K283="","",IF(I283="","",IF(F283="F",VLOOKUP(K283,F!A:G,6,0),IF(F283="M",VLOOKUP(K283,M!A:G,6,0),""))))),0)</f>
        <v/>
      </c>
      <c r="T283" s="191" t="str">
        <f>IFERROR(IF(D283="","",IF(K283="","",IF(I283="","",IF(F283="F",VLOOKUP(K283,F!A:G,7,0),IF(F283="M",VLOOKUP(K283,M!A:G,7,0),""))))),0)</f>
        <v/>
      </c>
      <c r="U283" s="191" t="str">
        <f>IFERROR(IF(D283="","",IF(K283="","",IF(J283="","",IF(F283="F",VLOOKUP(K283,F!A:M,8,0),IF(F283="M",VLOOKUP(K283,M!A:M,8,0),""))))),0)</f>
        <v/>
      </c>
      <c r="V283" s="191" t="str">
        <f>IFERROR(IF(D283="","",IF(K283="","",IF(J283="","",IF(F283="F",VLOOKUP(K283,F!A:M,9,0),IF(F283="M",VLOOKUP(K283,M!A:M,9,0),""))))),0)</f>
        <v/>
      </c>
      <c r="W283" s="191" t="str">
        <f>IFERROR(IF(D283="","",IF(K283="","",IF(J283="","",IF(F283="F",VLOOKUP(K283,F!A:M,10,0),IF(F283="M",VLOOKUP(K283,M!A:M,10,0),""))))),0)</f>
        <v/>
      </c>
      <c r="X283" s="191" t="str">
        <f>IFERROR(IF(D283="","",IF(K283="","",IF(J283="","",IF(F283="F",VLOOKUP(K283,F!A:M,11,0),IF(F283="M",VLOOKUP(K283,M!A:M,11,0),""))))),0)</f>
        <v/>
      </c>
      <c r="Y283" s="191" t="str">
        <f>IFERROR(IF(D283="","",IF(K283="","",IF(J283="","",IF(F283="F",VLOOKUP(K283,F!A:M,12,0),IF(F283="M",VLOOKUP(K283,M!A:M,12,0),""))))),0)</f>
        <v/>
      </c>
      <c r="Z283" s="191" t="str">
        <f>IFERROR(IF(D283="","",IF(K283="","",IF(J283="","",IF(F283="F",VLOOKUP(K283,F!A:M,13,0),IF(F283="M",VLOOKUP(K283,M!A:M,13,0),""))))),0)</f>
        <v/>
      </c>
      <c r="AA283" s="191" t="str">
        <f>IFERROR(IF(D283="","",IF(F283="","",IF(J283="","",IF(K283="","",IF(AND(K283&gt;23,K283&lt;=60),IF(F283="F",VLOOKUP(MROUND(HZ283,0.5),'F-Weight for Length'!K:S,2,0),VLOOKUP(MROUND(HZ283,0.5),'M-Weight for Length'!K:S,2,0)),IF(K283&gt;60,IF(F283="F",VLOOKUP(K283,'F-Weight for Length'!U:AC,2,0),VLOOKUP(K283,'M-Weight for Length'!U:AC,2,0)),IF(F283="F",VLOOKUP(MROUND(HZ283,0.5),'F-Weight for Length'!A:I,2,0),VLOOKUP(MROUND(HZ283,0.5),'M-Weight for Length'!A:I,2,0)))))))),0)</f>
        <v/>
      </c>
      <c r="AB283" s="191" t="str">
        <f>IFERROR(IF(D283="","",IF(F283="","",IF(J283="","",IF(K283="","",IF(AND(K283&gt;23,K283&lt;=60),IF(F283="F",VLOOKUP(MROUND(HZ283,0.5),'F-Weight for Length'!K:S,3,0),VLOOKUP(MROUND(HZ283,0.5),'M-Weight for Length'!K:S,3,0)),IF(K283&gt;60,IF(F283="F",VLOOKUP(K283,'F-Weight for Length'!U:AC,3,0),VLOOKUP(K283,'M-Weight for Length'!U:AC,3,0)),IF(F283="F",VLOOKUP(MROUND(HZ283,0.5),'F-Weight for Length'!A:I,3,0),VLOOKUP(MROUND(HZ283,0.5),'M-Weight for Length'!A:I,3,0)))))))),0)</f>
        <v/>
      </c>
      <c r="AC283" s="191" t="str">
        <f>IFERROR(IF(D283="","",IF(F283="","",IF(J283="","",IF(K283="","",IF(AND(K283&gt;23,K283&lt;=60),IF(F283="F",VLOOKUP(MROUND(HZ283,0.5),'F-Weight for Length'!K:S,4,0),VLOOKUP(MROUND(HZ283,0.5),'M-Weight for Length'!K:S,4,0)),IF(K283&gt;60,IF(F283="F",VLOOKUP(K283,'F-Weight for Length'!U:AC,4,0),VLOOKUP(K283,'M-Weight for Length'!U:AC,4,0)),IF(F283="F",VLOOKUP(MROUND(HZ283,0.5),'F-Weight for Length'!A:I,4,0),VLOOKUP(MROUND(HZ283,0.5),'M-Weight for Length'!A:I,4,0)))))))),0)</f>
        <v/>
      </c>
      <c r="AD283" s="191" t="str">
        <f>IFERROR(IF(D283="","",IF(F283="","",IF(J283="","",IF(K283="","",IF(AND(K283&gt;23,K283&lt;=60),IF(F283="F",VLOOKUP(MROUND(HZ283,0.5),'F-Weight for Length'!K:S,5,0),VLOOKUP(MROUND(HZ283,0.5),'M-Weight for Length'!K:S,5,0)),IF(K283&gt;60,IF(F283="F",VLOOKUP(K283,'F-Weight for Length'!U:AC,5,0),VLOOKUP(K283,'M-Weight for Length'!U:AC,5,0)),IF(F283="F",VLOOKUP(MROUND(HZ283,0.5),'F-Weight for Length'!A:I,5,0),VLOOKUP(MROUND(HZ283,0.5),'M-Weight for Length'!A:I,5,0)))))))),0)</f>
        <v/>
      </c>
      <c r="AE283" s="191" t="str">
        <f>IFERROR(IF(D283="","",IF(F283="","",IF(J283="","",IF(K283="","",IF(AND(K283&gt;23,K283&lt;=60),IF(F283="F",VLOOKUP(MROUND(HZ283,0.5),'F-Weight for Length'!K:S,6,0),VLOOKUP(MROUND(HZ283,0.5),'M-Weight for Length'!K:S,6,0)),IF(K283&gt;60,IF(F283="F",VLOOKUP(K283,'F-Weight for Length'!U:AC,6,0),VLOOKUP(K283,'M-Weight for Length'!U:AC,6,0)),IF(F283="F",VLOOKUP(MROUND(HZ283,0.5),'F-Weight for Length'!A:I,6,0),VLOOKUP(MROUND(HZ283,0.5),'M-Weight for Length'!A:I,6,0)))))))),0)</f>
        <v/>
      </c>
      <c r="AF283" s="191" t="str">
        <f>IFERROR(IF(D283="","",IF(F283="","",IF(J283="","",IF(K283="","",IF(AND(K283&gt;23,K283&lt;=60),IF(F283="F",VLOOKUP(MROUND(HZ283,0.5),'F-Weight for Length'!K:S,7,0),VLOOKUP(MROUND(HZ283,0.5),'M-Weight for Length'!K:S,7,0)),IF(K283&gt;60,IF(F283="F",VLOOKUP(K283,'F-Weight for Length'!U:AC,7,0),VLOOKUP(K283,'M-Weight for Length'!U:AC,7,0)),IF(F283="F",VLOOKUP(MROUND(HZ283,0.5),'F-Weight for Length'!A:I,7,0),VLOOKUP(MROUND(HZ283,0.5),'M-Weight for Length'!A:I,7,0)))))))),0)</f>
        <v/>
      </c>
      <c r="AG283" s="191" t="str">
        <f>IFERROR(IF(D283="","",IF(F283="","",IF(J283="","",IF(K283="","",IF(AND(K283&gt;23,K283&lt;=60),IF(F283="F",VLOOKUP(MROUND(HZ283,0.5),'F-Weight for Length'!K:S,8,0),VLOOKUP(MROUND(HZ283,0.5),'M-Weight for Length'!K:S,8,0)),IF(K283&gt;60,IF(F283="F",VLOOKUP(K283,'F-Weight for Length'!U:AC,8,0),VLOOKUP(K283,'M-Weight for Length'!U:AC,8,0)),IF(F283="F",VLOOKUP(MROUND(HZ283,0.5),'F-Weight for Length'!A:I,8,0),VLOOKUP(MROUND(HZ283,0.5),'M-Weight for Length'!A:I,8,0)))))))),0)</f>
        <v/>
      </c>
      <c r="AH283" s="191" t="str">
        <f>IFERROR(IF(D283="","",IF(F283="","",IF(J283="","",IF(K283="","",IF(AND(K283&gt;23,K283&lt;=60),IF(F283="F",VLOOKUP(MROUND(HZ283,0.5),'F-Weight for Length'!K:S,9,0),VLOOKUP(MROUND(HZ283,0.5),'M-Weight for Length'!K:S,9,0)),IF(K283&gt;60,IF(F283="F",VLOOKUP(K283,'F-Weight for Length'!U:AC,9,0),VLOOKUP(K283,'M-Weight for Length'!U:AC,9,0)),IF(F283="F",VLOOKUP(MROUND(HZ283,0.5),'F-Weight for Length'!A:I,9,0),VLOOKUP(MROUND(HZ283,0.5),'M-Weight for Length'!A:I,9,0)))))))),0)</f>
        <v/>
      </c>
      <c r="AI283" s="192">
        <f t="shared" si="957"/>
        <v>0</v>
      </c>
      <c r="AJ283" s="192">
        <f t="shared" si="958"/>
        <v>0</v>
      </c>
      <c r="AK283" s="192">
        <f t="shared" si="959"/>
        <v>0</v>
      </c>
      <c r="AL283" s="192">
        <f t="shared" si="960"/>
        <v>0</v>
      </c>
      <c r="AM283" s="192">
        <f t="shared" si="961"/>
        <v>0</v>
      </c>
      <c r="AN283" s="192">
        <f t="shared" si="962"/>
        <v>0</v>
      </c>
      <c r="AO283" s="192">
        <f t="shared" si="963"/>
        <v>0</v>
      </c>
      <c r="AP283" s="192">
        <f t="shared" si="964"/>
        <v>0</v>
      </c>
      <c r="AQ283" s="192">
        <f t="shared" si="965"/>
        <v>0</v>
      </c>
      <c r="AR283" s="192">
        <f t="shared" si="966"/>
        <v>0</v>
      </c>
      <c r="AS283" s="192">
        <f t="shared" si="967"/>
        <v>0</v>
      </c>
      <c r="AT283" s="192">
        <f t="shared" si="968"/>
        <v>0</v>
      </c>
      <c r="AU283" s="192">
        <f t="shared" si="969"/>
        <v>0</v>
      </c>
      <c r="AV283" s="192">
        <f t="shared" si="970"/>
        <v>0</v>
      </c>
      <c r="AW283" s="192">
        <f t="shared" si="971"/>
        <v>0</v>
      </c>
      <c r="AX283" s="192">
        <f t="shared" si="972"/>
        <v>0</v>
      </c>
      <c r="AY283" s="192">
        <f t="shared" si="973"/>
        <v>0</v>
      </c>
      <c r="AZ283" s="192">
        <f t="shared" si="974"/>
        <v>0</v>
      </c>
      <c r="BA283" s="192">
        <f t="shared" si="975"/>
        <v>0</v>
      </c>
      <c r="BB283" s="192">
        <f t="shared" si="976"/>
        <v>0</v>
      </c>
      <c r="BC283" s="192">
        <f t="shared" si="977"/>
        <v>0</v>
      </c>
      <c r="BD283" s="192">
        <f t="shared" si="978"/>
        <v>0</v>
      </c>
      <c r="BE283" s="192">
        <f t="shared" si="979"/>
        <v>0</v>
      </c>
      <c r="BF283" s="192">
        <f t="shared" si="980"/>
        <v>0</v>
      </c>
      <c r="BG283" s="192">
        <f t="shared" si="981"/>
        <v>0</v>
      </c>
      <c r="BH283" s="192">
        <f t="shared" si="982"/>
        <v>0</v>
      </c>
      <c r="BI283" s="192">
        <f t="shared" si="983"/>
        <v>0</v>
      </c>
      <c r="BJ283" s="192">
        <f t="shared" si="984"/>
        <v>0</v>
      </c>
      <c r="BK283" s="192">
        <f t="shared" si="985"/>
        <v>0</v>
      </c>
      <c r="BL283" s="192">
        <f t="shared" si="986"/>
        <v>0</v>
      </c>
      <c r="BM283" s="192">
        <f t="shared" si="987"/>
        <v>0</v>
      </c>
      <c r="BN283" s="192">
        <f t="shared" si="988"/>
        <v>0</v>
      </c>
      <c r="BO283" s="192">
        <f t="shared" si="989"/>
        <v>0</v>
      </c>
      <c r="BP283" s="192">
        <f t="shared" si="990"/>
        <v>0</v>
      </c>
      <c r="BQ283" s="192">
        <f t="shared" si="991"/>
        <v>0</v>
      </c>
      <c r="BR283" s="192">
        <f t="shared" si="992"/>
        <v>0</v>
      </c>
      <c r="BS283" s="192">
        <f t="shared" si="993"/>
        <v>0</v>
      </c>
      <c r="BT283" s="192">
        <f t="shared" si="994"/>
        <v>0</v>
      </c>
      <c r="BU283" s="192">
        <f t="shared" si="995"/>
        <v>0</v>
      </c>
      <c r="BV283" s="192">
        <f t="shared" si="996"/>
        <v>0</v>
      </c>
      <c r="BW283" s="192">
        <f t="shared" si="997"/>
        <v>0</v>
      </c>
      <c r="BX283" s="192">
        <f t="shared" si="998"/>
        <v>0</v>
      </c>
      <c r="BY283" s="192">
        <f t="shared" si="999"/>
        <v>0</v>
      </c>
      <c r="BZ283" s="192">
        <f t="shared" si="1000"/>
        <v>0</v>
      </c>
      <c r="CA283" s="192">
        <f t="shared" si="1001"/>
        <v>0</v>
      </c>
      <c r="CB283" s="192">
        <f t="shared" si="1002"/>
        <v>0</v>
      </c>
      <c r="CC283" s="192">
        <f t="shared" si="1003"/>
        <v>0</v>
      </c>
      <c r="CD283" s="192">
        <f t="shared" si="1004"/>
        <v>0</v>
      </c>
      <c r="CE283" s="192">
        <f t="shared" si="1005"/>
        <v>0</v>
      </c>
      <c r="CF283" s="192">
        <f t="shared" si="1006"/>
        <v>0</v>
      </c>
      <c r="CG283" s="192">
        <f t="shared" si="1007"/>
        <v>0</v>
      </c>
      <c r="CH283" s="192">
        <f t="shared" si="1008"/>
        <v>0</v>
      </c>
      <c r="CI283" s="192">
        <f t="shared" si="1009"/>
        <v>0</v>
      </c>
      <c r="CJ283" s="192">
        <f t="shared" si="1010"/>
        <v>0</v>
      </c>
      <c r="CK283" s="192">
        <f t="shared" si="1011"/>
        <v>0</v>
      </c>
      <c r="CL283" s="192">
        <f t="shared" si="1012"/>
        <v>0</v>
      </c>
      <c r="CM283" s="192">
        <f t="shared" si="1013"/>
        <v>0</v>
      </c>
      <c r="CN283" s="192">
        <f t="shared" si="1014"/>
        <v>0</v>
      </c>
      <c r="CO283" s="192">
        <f t="shared" si="1015"/>
        <v>0</v>
      </c>
      <c r="CP283" s="192">
        <f t="shared" si="1016"/>
        <v>0</v>
      </c>
      <c r="CQ283" s="192">
        <f t="shared" si="1017"/>
        <v>0</v>
      </c>
      <c r="CR283" s="192">
        <f t="shared" si="1018"/>
        <v>0</v>
      </c>
      <c r="CS283" s="192">
        <f t="shared" si="1019"/>
        <v>0</v>
      </c>
      <c r="CT283" s="192">
        <f t="shared" si="1020"/>
        <v>0</v>
      </c>
      <c r="CU283" s="192">
        <f t="shared" si="1021"/>
        <v>0</v>
      </c>
      <c r="CV283" s="192">
        <f t="shared" si="1022"/>
        <v>0</v>
      </c>
      <c r="CW283" s="192">
        <f t="shared" si="1023"/>
        <v>0</v>
      </c>
      <c r="CX283" s="192">
        <f t="shared" si="1024"/>
        <v>0</v>
      </c>
      <c r="CY283" s="192">
        <f t="shared" si="1025"/>
        <v>0</v>
      </c>
      <c r="CZ283" s="192">
        <f t="shared" si="1026"/>
        <v>0</v>
      </c>
      <c r="DA283" s="192">
        <f t="shared" si="1027"/>
        <v>0</v>
      </c>
      <c r="DB283" s="192">
        <f t="shared" si="1028"/>
        <v>0</v>
      </c>
      <c r="DC283" s="192">
        <f t="shared" si="1029"/>
        <v>0</v>
      </c>
      <c r="DD283" s="192">
        <f t="shared" si="1030"/>
        <v>0</v>
      </c>
      <c r="DE283" s="192">
        <f t="shared" si="1031"/>
        <v>0</v>
      </c>
      <c r="DF283" s="192">
        <f t="shared" si="1032"/>
        <v>0</v>
      </c>
      <c r="DG283" s="192">
        <f t="shared" si="1033"/>
        <v>0</v>
      </c>
      <c r="DH283" s="192">
        <f t="shared" si="1034"/>
        <v>0</v>
      </c>
      <c r="DI283" s="192">
        <f t="shared" si="1035"/>
        <v>0</v>
      </c>
      <c r="DJ283" s="192">
        <f t="shared" si="1036"/>
        <v>0</v>
      </c>
      <c r="DK283" s="192">
        <f t="shared" si="1037"/>
        <v>0</v>
      </c>
      <c r="DL283" s="192">
        <f t="shared" si="1038"/>
        <v>0</v>
      </c>
      <c r="DM283" s="192">
        <f t="shared" si="1039"/>
        <v>0</v>
      </c>
      <c r="DN283" s="192">
        <f t="shared" si="1040"/>
        <v>0</v>
      </c>
      <c r="DO283" s="192">
        <f t="shared" si="1041"/>
        <v>0</v>
      </c>
      <c r="DP283" s="192">
        <f t="shared" si="1042"/>
        <v>0</v>
      </c>
      <c r="DQ283" s="192">
        <f t="shared" si="1043"/>
        <v>0</v>
      </c>
      <c r="DR283" s="192">
        <f t="shared" si="1044"/>
        <v>0</v>
      </c>
      <c r="DS283" s="192">
        <f t="shared" si="1045"/>
        <v>0</v>
      </c>
      <c r="DT283" s="192">
        <f t="shared" si="1046"/>
        <v>0</v>
      </c>
      <c r="DU283" s="192">
        <f t="shared" si="1047"/>
        <v>0</v>
      </c>
      <c r="DV283" s="193">
        <f t="shared" si="1048"/>
        <v>0</v>
      </c>
      <c r="DW283" s="193">
        <f t="shared" si="1049"/>
        <v>0</v>
      </c>
      <c r="DX283" s="193">
        <f t="shared" si="1050"/>
        <v>0</v>
      </c>
      <c r="DY283" s="193">
        <f t="shared" si="1051"/>
        <v>0</v>
      </c>
      <c r="DZ283" s="193">
        <f t="shared" si="1052"/>
        <v>0</v>
      </c>
      <c r="EA283" s="192">
        <f t="shared" si="1053"/>
        <v>0</v>
      </c>
      <c r="EB283" s="192">
        <f t="shared" si="1054"/>
        <v>0</v>
      </c>
      <c r="EC283" s="192">
        <f t="shared" si="1055"/>
        <v>0</v>
      </c>
      <c r="ED283" s="192">
        <f t="shared" si="1056"/>
        <v>0</v>
      </c>
      <c r="EE283" s="192">
        <f t="shared" si="1057"/>
        <v>0</v>
      </c>
      <c r="EF283" s="192">
        <f t="shared" si="1058"/>
        <v>0</v>
      </c>
      <c r="EG283" s="192">
        <f t="shared" si="1059"/>
        <v>0</v>
      </c>
      <c r="EH283" s="192">
        <f t="shared" si="1060"/>
        <v>0</v>
      </c>
      <c r="EI283" s="192">
        <f t="shared" si="1061"/>
        <v>0</v>
      </c>
      <c r="EJ283" s="192">
        <f t="shared" si="1062"/>
        <v>0</v>
      </c>
      <c r="EK283" s="192">
        <f t="shared" si="1063"/>
        <v>0</v>
      </c>
      <c r="EL283" s="192">
        <f t="shared" si="1064"/>
        <v>0</v>
      </c>
      <c r="EM283" s="192">
        <f t="shared" si="1065"/>
        <v>0</v>
      </c>
      <c r="EN283" s="192">
        <f t="shared" si="1066"/>
        <v>0</v>
      </c>
      <c r="EO283" s="192">
        <f t="shared" si="1067"/>
        <v>0</v>
      </c>
      <c r="EP283" s="192">
        <f t="shared" si="1068"/>
        <v>0</v>
      </c>
      <c r="EQ283" s="192">
        <f t="shared" si="1069"/>
        <v>0</v>
      </c>
      <c r="ER283" s="192">
        <f t="shared" si="1070"/>
        <v>0</v>
      </c>
      <c r="ES283" s="192">
        <f t="shared" si="1071"/>
        <v>0</v>
      </c>
      <c r="ET283" s="192">
        <f t="shared" si="1072"/>
        <v>0</v>
      </c>
      <c r="EU283" s="192">
        <f t="shared" si="1073"/>
        <v>0</v>
      </c>
      <c r="EV283" s="192">
        <f t="shared" si="1074"/>
        <v>0</v>
      </c>
      <c r="EW283" s="192">
        <f t="shared" si="1075"/>
        <v>0</v>
      </c>
      <c r="EX283" s="192">
        <f t="shared" si="1076"/>
        <v>0</v>
      </c>
      <c r="EY283" s="192">
        <f t="shared" si="1077"/>
        <v>0</v>
      </c>
      <c r="EZ283" s="192">
        <f t="shared" si="1078"/>
        <v>0</v>
      </c>
      <c r="FA283" s="192">
        <f t="shared" si="1079"/>
        <v>0</v>
      </c>
      <c r="FB283" s="192">
        <f t="shared" si="1080"/>
        <v>0</v>
      </c>
      <c r="FC283" s="192">
        <f t="shared" si="1081"/>
        <v>0</v>
      </c>
      <c r="FD283" s="192">
        <f t="shared" si="1082"/>
        <v>0</v>
      </c>
      <c r="FE283" s="192">
        <f t="shared" si="1083"/>
        <v>0</v>
      </c>
      <c r="FF283" s="192">
        <f t="shared" si="1084"/>
        <v>0</v>
      </c>
      <c r="FG283" s="192">
        <f t="shared" si="1085"/>
        <v>0</v>
      </c>
      <c r="FH283" s="192">
        <f t="shared" si="1086"/>
        <v>0</v>
      </c>
      <c r="FI283" s="192">
        <f t="shared" si="1087"/>
        <v>0</v>
      </c>
      <c r="FJ283" s="192">
        <f t="shared" si="1088"/>
        <v>0</v>
      </c>
      <c r="FK283" s="192">
        <f t="shared" si="1089"/>
        <v>0</v>
      </c>
      <c r="FL283" s="192">
        <f t="shared" si="1090"/>
        <v>0</v>
      </c>
      <c r="FM283" s="192">
        <f t="shared" si="1091"/>
        <v>0</v>
      </c>
      <c r="FN283" s="192">
        <f t="shared" si="1092"/>
        <v>0</v>
      </c>
      <c r="FO283" s="192">
        <f t="shared" si="1093"/>
        <v>0</v>
      </c>
      <c r="FP283" s="192">
        <f t="shared" si="1094"/>
        <v>0</v>
      </c>
      <c r="FQ283" s="192">
        <f t="shared" si="1095"/>
        <v>0</v>
      </c>
      <c r="FR283" s="192">
        <f t="shared" si="1096"/>
        <v>0</v>
      </c>
      <c r="FS283" s="192">
        <f t="shared" si="1097"/>
        <v>0</v>
      </c>
      <c r="FT283" s="192">
        <f t="shared" si="1098"/>
        <v>0</v>
      </c>
      <c r="FU283" s="192">
        <f t="shared" si="1099"/>
        <v>0</v>
      </c>
      <c r="FV283" s="192">
        <f t="shared" si="1100"/>
        <v>0</v>
      </c>
      <c r="FW283" s="192">
        <f t="shared" si="1101"/>
        <v>0</v>
      </c>
      <c r="FX283" s="192">
        <f t="shared" si="1102"/>
        <v>0</v>
      </c>
      <c r="FY283" s="192">
        <f t="shared" si="1103"/>
        <v>0</v>
      </c>
      <c r="FZ283" s="192">
        <f t="shared" si="1104"/>
        <v>0</v>
      </c>
      <c r="GA283" s="192">
        <f t="shared" si="1105"/>
        <v>0</v>
      </c>
      <c r="GB283" s="192">
        <f t="shared" si="1106"/>
        <v>0</v>
      </c>
      <c r="GC283" s="192">
        <f t="shared" si="1107"/>
        <v>0</v>
      </c>
      <c r="GD283" s="192">
        <f t="shared" si="1108"/>
        <v>0</v>
      </c>
      <c r="GE283" s="192">
        <f t="shared" si="1109"/>
        <v>0</v>
      </c>
      <c r="GF283" s="192">
        <f t="shared" si="1110"/>
        <v>0</v>
      </c>
      <c r="GG283" s="192">
        <f t="shared" si="1111"/>
        <v>0</v>
      </c>
      <c r="GH283" s="192">
        <f t="shared" si="1112"/>
        <v>0</v>
      </c>
      <c r="GI283" s="192">
        <f t="shared" si="1113"/>
        <v>0</v>
      </c>
      <c r="GJ283" s="192">
        <f t="shared" si="1114"/>
        <v>0</v>
      </c>
      <c r="GK283" s="192">
        <f t="shared" si="1115"/>
        <v>0</v>
      </c>
      <c r="GL283" s="192">
        <f t="shared" si="1116"/>
        <v>0</v>
      </c>
      <c r="GM283" s="192">
        <f t="shared" si="1117"/>
        <v>0</v>
      </c>
      <c r="GN283" s="192">
        <f t="shared" si="1118"/>
        <v>0</v>
      </c>
      <c r="GO283" s="192">
        <f t="shared" si="1119"/>
        <v>0</v>
      </c>
      <c r="GP283" s="192">
        <f t="shared" si="1120"/>
        <v>0</v>
      </c>
      <c r="GQ283" s="192">
        <f t="shared" si="1121"/>
        <v>0</v>
      </c>
      <c r="GR283" s="192">
        <f t="shared" si="1122"/>
        <v>0</v>
      </c>
      <c r="GS283" s="192">
        <f t="shared" si="1123"/>
        <v>0</v>
      </c>
      <c r="GT283" s="192">
        <f t="shared" si="1124"/>
        <v>0</v>
      </c>
      <c r="GU283" s="192">
        <f t="shared" si="1125"/>
        <v>0</v>
      </c>
      <c r="GV283" s="192">
        <f t="shared" si="1126"/>
        <v>0</v>
      </c>
      <c r="GW283" s="192">
        <f t="shared" si="1127"/>
        <v>0</v>
      </c>
      <c r="GX283" s="192">
        <f t="shared" si="1128"/>
        <v>0</v>
      </c>
      <c r="GY283" s="192">
        <f t="shared" si="1129"/>
        <v>0</v>
      </c>
      <c r="GZ283" s="192">
        <f t="shared" si="1130"/>
        <v>0</v>
      </c>
      <c r="HA283" s="192">
        <f t="shared" si="1131"/>
        <v>0</v>
      </c>
      <c r="HB283" s="192">
        <f t="shared" si="1132"/>
        <v>0</v>
      </c>
      <c r="HC283" s="192">
        <f t="shared" si="1133"/>
        <v>0</v>
      </c>
      <c r="HD283" s="192">
        <f t="shared" si="1134"/>
        <v>0</v>
      </c>
      <c r="HE283" s="192">
        <f t="shared" si="1135"/>
        <v>0</v>
      </c>
      <c r="HF283" s="192">
        <f t="shared" si="1136"/>
        <v>0</v>
      </c>
      <c r="HG283" s="192">
        <f t="shared" si="1137"/>
        <v>0</v>
      </c>
      <c r="HH283" s="192">
        <f t="shared" si="1138"/>
        <v>0</v>
      </c>
      <c r="HI283" s="192">
        <f t="shared" si="1139"/>
        <v>0</v>
      </c>
      <c r="HJ283" s="192">
        <f t="shared" si="1140"/>
        <v>0</v>
      </c>
      <c r="HK283" s="192">
        <f t="shared" si="1141"/>
        <v>0</v>
      </c>
      <c r="HL283" s="192">
        <f t="shared" si="1142"/>
        <v>0</v>
      </c>
      <c r="HM283" s="192">
        <f t="shared" si="1143"/>
        <v>0</v>
      </c>
      <c r="HN283" s="194">
        <f t="shared" si="1144"/>
        <v>0</v>
      </c>
      <c r="HO283" s="194">
        <f t="shared" si="1145"/>
        <v>0</v>
      </c>
      <c r="HP283" s="194">
        <f t="shared" si="1146"/>
        <v>0</v>
      </c>
      <c r="HQ283" s="194">
        <f t="shared" si="1147"/>
        <v>0</v>
      </c>
      <c r="HR283" s="194">
        <f t="shared" si="1148"/>
        <v>0</v>
      </c>
      <c r="HS283" s="195" t="str">
        <f t="shared" si="945"/>
        <v/>
      </c>
      <c r="HT283" s="196">
        <f t="shared" si="941"/>
        <v>0</v>
      </c>
      <c r="HU283" s="196">
        <f t="shared" si="942"/>
        <v>0</v>
      </c>
      <c r="HV283" s="197" t="str">
        <f t="shared" si="946"/>
        <v/>
      </c>
      <c r="HW283" s="197" t="str">
        <f t="shared" si="1149"/>
        <v/>
      </c>
      <c r="HX283" s="197" t="str">
        <f t="shared" si="1150"/>
        <v/>
      </c>
      <c r="HY283" s="195" t="str">
        <f t="shared" si="947"/>
        <v/>
      </c>
      <c r="HZ283" s="30">
        <f t="shared" si="943"/>
        <v>0</v>
      </c>
      <c r="IA283" s="198">
        <f t="shared" si="948"/>
        <v>0</v>
      </c>
      <c r="IB283" s="195"/>
      <c r="IC283" s="195">
        <f t="shared" si="1151"/>
        <v>0</v>
      </c>
      <c r="ID283" s="195">
        <f t="shared" si="949"/>
        <v>0</v>
      </c>
      <c r="IE283" s="195">
        <f t="shared" si="1152"/>
        <v>0</v>
      </c>
      <c r="IF283" s="195">
        <f t="shared" si="950"/>
        <v>0</v>
      </c>
      <c r="IG283" s="307">
        <f t="shared" si="951"/>
        <v>0</v>
      </c>
      <c r="IH283" s="307">
        <f t="shared" si="952"/>
        <v>0</v>
      </c>
      <c r="II283" s="44">
        <f t="shared" si="953"/>
        <v>0</v>
      </c>
      <c r="IJ283" s="44">
        <f t="shared" si="1153"/>
        <v>0</v>
      </c>
      <c r="IK283" s="44">
        <f t="shared" si="1154"/>
        <v>0</v>
      </c>
      <c r="IL283" s="44">
        <f t="shared" si="1155"/>
        <v>0</v>
      </c>
      <c r="IM283" s="44">
        <f t="shared" si="1156"/>
        <v>0</v>
      </c>
      <c r="IN283" s="44">
        <f t="shared" si="1157"/>
        <v>0</v>
      </c>
      <c r="IO283" s="44">
        <f t="shared" si="1158"/>
        <v>0</v>
      </c>
    </row>
    <row r="284" spans="1:249" ht="18" customHeight="1">
      <c r="A284" s="188">
        <v>278</v>
      </c>
      <c r="B284" s="326"/>
      <c r="C284" s="289"/>
      <c r="D284" s="199"/>
      <c r="E284" s="189"/>
      <c r="F284" s="189"/>
      <c r="G284" s="190"/>
      <c r="H284" s="190"/>
      <c r="I284" s="272"/>
      <c r="J284" s="207"/>
      <c r="K284" s="214" t="str">
        <f t="shared" si="954"/>
        <v/>
      </c>
      <c r="L284" s="200" t="str">
        <f t="shared" si="955"/>
        <v/>
      </c>
      <c r="M284" s="200" t="str">
        <f t="shared" si="956"/>
        <v/>
      </c>
      <c r="N284" s="209" t="str">
        <f t="shared" si="944"/>
        <v/>
      </c>
      <c r="O284" s="208" t="str">
        <f>IFERROR(IF(D284="","",IF(K284="","",IF(I284="","",IF(F284="F",VLOOKUP(K284,F!A:G,2,0),IF(F284="M",VLOOKUP(K284,M!A:G,2,0),""))))),0)</f>
        <v/>
      </c>
      <c r="P284" s="191" t="str">
        <f>IFERROR(IF(D284="","",IF(K284="","",IF(I284="","",IF(F284="F",VLOOKUP(K284,F!A:G,3,0),IF(F284="M",VLOOKUP(K284,M!A:G,3,0),""))))),0)</f>
        <v/>
      </c>
      <c r="Q284" s="191" t="str">
        <f>IFERROR(IF(D284="","",IF(K284="","",IF(I284="","",IF(F284="F",VLOOKUP(K284,F!A:G,4,0),IF(F284="M",VLOOKUP(K284,M!A:G,4,0),""))))),0)</f>
        <v/>
      </c>
      <c r="R284" s="191" t="str">
        <f>IFERROR(IF(D284="","",IF(K284="","",IF(I284="","",IF(F284="F",VLOOKUP(K284,F!A:G,5,0),IF(F284="M",VLOOKUP(K284,M!A:G,5,0),""))))),0)</f>
        <v/>
      </c>
      <c r="S284" s="191" t="str">
        <f>IFERROR(IF(D284="","",IF(K284="","",IF(I284="","",IF(F284="F",VLOOKUP(K284,F!A:G,6,0),IF(F284="M",VLOOKUP(K284,M!A:G,6,0),""))))),0)</f>
        <v/>
      </c>
      <c r="T284" s="191" t="str">
        <f>IFERROR(IF(D284="","",IF(K284="","",IF(I284="","",IF(F284="F",VLOOKUP(K284,F!A:G,7,0),IF(F284="M",VLOOKUP(K284,M!A:G,7,0),""))))),0)</f>
        <v/>
      </c>
      <c r="U284" s="191" t="str">
        <f>IFERROR(IF(D284="","",IF(K284="","",IF(J284="","",IF(F284="F",VLOOKUP(K284,F!A:M,8,0),IF(F284="M",VLOOKUP(K284,M!A:M,8,0),""))))),0)</f>
        <v/>
      </c>
      <c r="V284" s="191" t="str">
        <f>IFERROR(IF(D284="","",IF(K284="","",IF(J284="","",IF(F284="F",VLOOKUP(K284,F!A:M,9,0),IF(F284="M",VLOOKUP(K284,M!A:M,9,0),""))))),0)</f>
        <v/>
      </c>
      <c r="W284" s="191" t="str">
        <f>IFERROR(IF(D284="","",IF(K284="","",IF(J284="","",IF(F284="F",VLOOKUP(K284,F!A:M,10,0),IF(F284="M",VLOOKUP(K284,M!A:M,10,0),""))))),0)</f>
        <v/>
      </c>
      <c r="X284" s="191" t="str">
        <f>IFERROR(IF(D284="","",IF(K284="","",IF(J284="","",IF(F284="F",VLOOKUP(K284,F!A:M,11,0),IF(F284="M",VLOOKUP(K284,M!A:M,11,0),""))))),0)</f>
        <v/>
      </c>
      <c r="Y284" s="191" t="str">
        <f>IFERROR(IF(D284="","",IF(K284="","",IF(J284="","",IF(F284="F",VLOOKUP(K284,F!A:M,12,0),IF(F284="M",VLOOKUP(K284,M!A:M,12,0),""))))),0)</f>
        <v/>
      </c>
      <c r="Z284" s="191" t="str">
        <f>IFERROR(IF(D284="","",IF(K284="","",IF(J284="","",IF(F284="F",VLOOKUP(K284,F!A:M,13,0),IF(F284="M",VLOOKUP(K284,M!A:M,13,0),""))))),0)</f>
        <v/>
      </c>
      <c r="AA284" s="191" t="str">
        <f>IFERROR(IF(D284="","",IF(F284="","",IF(J284="","",IF(K284="","",IF(AND(K284&gt;23,K284&lt;=60),IF(F284="F",VLOOKUP(MROUND(HZ284,0.5),'F-Weight for Length'!K:S,2,0),VLOOKUP(MROUND(HZ284,0.5),'M-Weight for Length'!K:S,2,0)),IF(K284&gt;60,IF(F284="F",VLOOKUP(K284,'F-Weight for Length'!U:AC,2,0),VLOOKUP(K284,'M-Weight for Length'!U:AC,2,0)),IF(F284="F",VLOOKUP(MROUND(HZ284,0.5),'F-Weight for Length'!A:I,2,0),VLOOKUP(MROUND(HZ284,0.5),'M-Weight for Length'!A:I,2,0)))))))),0)</f>
        <v/>
      </c>
      <c r="AB284" s="191" t="str">
        <f>IFERROR(IF(D284="","",IF(F284="","",IF(J284="","",IF(K284="","",IF(AND(K284&gt;23,K284&lt;=60),IF(F284="F",VLOOKUP(MROUND(HZ284,0.5),'F-Weight for Length'!K:S,3,0),VLOOKUP(MROUND(HZ284,0.5),'M-Weight for Length'!K:S,3,0)),IF(K284&gt;60,IF(F284="F",VLOOKUP(K284,'F-Weight for Length'!U:AC,3,0),VLOOKUP(K284,'M-Weight for Length'!U:AC,3,0)),IF(F284="F",VLOOKUP(MROUND(HZ284,0.5),'F-Weight for Length'!A:I,3,0),VLOOKUP(MROUND(HZ284,0.5),'M-Weight for Length'!A:I,3,0)))))))),0)</f>
        <v/>
      </c>
      <c r="AC284" s="191" t="str">
        <f>IFERROR(IF(D284="","",IF(F284="","",IF(J284="","",IF(K284="","",IF(AND(K284&gt;23,K284&lt;=60),IF(F284="F",VLOOKUP(MROUND(HZ284,0.5),'F-Weight for Length'!K:S,4,0),VLOOKUP(MROUND(HZ284,0.5),'M-Weight for Length'!K:S,4,0)),IF(K284&gt;60,IF(F284="F",VLOOKUP(K284,'F-Weight for Length'!U:AC,4,0),VLOOKUP(K284,'M-Weight for Length'!U:AC,4,0)),IF(F284="F",VLOOKUP(MROUND(HZ284,0.5),'F-Weight for Length'!A:I,4,0),VLOOKUP(MROUND(HZ284,0.5),'M-Weight for Length'!A:I,4,0)))))))),0)</f>
        <v/>
      </c>
      <c r="AD284" s="191" t="str">
        <f>IFERROR(IF(D284="","",IF(F284="","",IF(J284="","",IF(K284="","",IF(AND(K284&gt;23,K284&lt;=60),IF(F284="F",VLOOKUP(MROUND(HZ284,0.5),'F-Weight for Length'!K:S,5,0),VLOOKUP(MROUND(HZ284,0.5),'M-Weight for Length'!K:S,5,0)),IF(K284&gt;60,IF(F284="F",VLOOKUP(K284,'F-Weight for Length'!U:AC,5,0),VLOOKUP(K284,'M-Weight for Length'!U:AC,5,0)),IF(F284="F",VLOOKUP(MROUND(HZ284,0.5),'F-Weight for Length'!A:I,5,0),VLOOKUP(MROUND(HZ284,0.5),'M-Weight for Length'!A:I,5,0)))))))),0)</f>
        <v/>
      </c>
      <c r="AE284" s="191" t="str">
        <f>IFERROR(IF(D284="","",IF(F284="","",IF(J284="","",IF(K284="","",IF(AND(K284&gt;23,K284&lt;=60),IF(F284="F",VLOOKUP(MROUND(HZ284,0.5),'F-Weight for Length'!K:S,6,0),VLOOKUP(MROUND(HZ284,0.5),'M-Weight for Length'!K:S,6,0)),IF(K284&gt;60,IF(F284="F",VLOOKUP(K284,'F-Weight for Length'!U:AC,6,0),VLOOKUP(K284,'M-Weight for Length'!U:AC,6,0)),IF(F284="F",VLOOKUP(MROUND(HZ284,0.5),'F-Weight for Length'!A:I,6,0),VLOOKUP(MROUND(HZ284,0.5),'M-Weight for Length'!A:I,6,0)))))))),0)</f>
        <v/>
      </c>
      <c r="AF284" s="191" t="str">
        <f>IFERROR(IF(D284="","",IF(F284="","",IF(J284="","",IF(K284="","",IF(AND(K284&gt;23,K284&lt;=60),IF(F284="F",VLOOKUP(MROUND(HZ284,0.5),'F-Weight for Length'!K:S,7,0),VLOOKUP(MROUND(HZ284,0.5),'M-Weight for Length'!K:S,7,0)),IF(K284&gt;60,IF(F284="F",VLOOKUP(K284,'F-Weight for Length'!U:AC,7,0),VLOOKUP(K284,'M-Weight for Length'!U:AC,7,0)),IF(F284="F",VLOOKUP(MROUND(HZ284,0.5),'F-Weight for Length'!A:I,7,0),VLOOKUP(MROUND(HZ284,0.5),'M-Weight for Length'!A:I,7,0)))))))),0)</f>
        <v/>
      </c>
      <c r="AG284" s="191" t="str">
        <f>IFERROR(IF(D284="","",IF(F284="","",IF(J284="","",IF(K284="","",IF(AND(K284&gt;23,K284&lt;=60),IF(F284="F",VLOOKUP(MROUND(HZ284,0.5),'F-Weight for Length'!K:S,8,0),VLOOKUP(MROUND(HZ284,0.5),'M-Weight for Length'!K:S,8,0)),IF(K284&gt;60,IF(F284="F",VLOOKUP(K284,'F-Weight for Length'!U:AC,8,0),VLOOKUP(K284,'M-Weight for Length'!U:AC,8,0)),IF(F284="F",VLOOKUP(MROUND(HZ284,0.5),'F-Weight for Length'!A:I,8,0),VLOOKUP(MROUND(HZ284,0.5),'M-Weight for Length'!A:I,8,0)))))))),0)</f>
        <v/>
      </c>
      <c r="AH284" s="191" t="str">
        <f>IFERROR(IF(D284="","",IF(F284="","",IF(J284="","",IF(K284="","",IF(AND(K284&gt;23,K284&lt;=60),IF(F284="F",VLOOKUP(MROUND(HZ284,0.5),'F-Weight for Length'!K:S,9,0),VLOOKUP(MROUND(HZ284,0.5),'M-Weight for Length'!K:S,9,0)),IF(K284&gt;60,IF(F284="F",VLOOKUP(K284,'F-Weight for Length'!U:AC,9,0),VLOOKUP(K284,'M-Weight for Length'!U:AC,9,0)),IF(F284="F",VLOOKUP(MROUND(HZ284,0.5),'F-Weight for Length'!A:I,9,0),VLOOKUP(MROUND(HZ284,0.5),'M-Weight for Length'!A:I,9,0)))))))),0)</f>
        <v/>
      </c>
      <c r="AI284" s="192">
        <f t="shared" si="957"/>
        <v>0</v>
      </c>
      <c r="AJ284" s="192">
        <f t="shared" si="958"/>
        <v>0</v>
      </c>
      <c r="AK284" s="192">
        <f t="shared" si="959"/>
        <v>0</v>
      </c>
      <c r="AL284" s="192">
        <f t="shared" si="960"/>
        <v>0</v>
      </c>
      <c r="AM284" s="192">
        <f t="shared" si="961"/>
        <v>0</v>
      </c>
      <c r="AN284" s="192">
        <f t="shared" si="962"/>
        <v>0</v>
      </c>
      <c r="AO284" s="192">
        <f t="shared" si="963"/>
        <v>0</v>
      </c>
      <c r="AP284" s="192">
        <f t="shared" si="964"/>
        <v>0</v>
      </c>
      <c r="AQ284" s="192">
        <f t="shared" si="965"/>
        <v>0</v>
      </c>
      <c r="AR284" s="192">
        <f t="shared" si="966"/>
        <v>0</v>
      </c>
      <c r="AS284" s="192">
        <f t="shared" si="967"/>
        <v>0</v>
      </c>
      <c r="AT284" s="192">
        <f t="shared" si="968"/>
        <v>0</v>
      </c>
      <c r="AU284" s="192">
        <f t="shared" si="969"/>
        <v>0</v>
      </c>
      <c r="AV284" s="192">
        <f t="shared" si="970"/>
        <v>0</v>
      </c>
      <c r="AW284" s="192">
        <f t="shared" si="971"/>
        <v>0</v>
      </c>
      <c r="AX284" s="192">
        <f t="shared" si="972"/>
        <v>0</v>
      </c>
      <c r="AY284" s="192">
        <f t="shared" si="973"/>
        <v>0</v>
      </c>
      <c r="AZ284" s="192">
        <f t="shared" si="974"/>
        <v>0</v>
      </c>
      <c r="BA284" s="192">
        <f t="shared" si="975"/>
        <v>0</v>
      </c>
      <c r="BB284" s="192">
        <f t="shared" si="976"/>
        <v>0</v>
      </c>
      <c r="BC284" s="192">
        <f t="shared" si="977"/>
        <v>0</v>
      </c>
      <c r="BD284" s="192">
        <f t="shared" si="978"/>
        <v>0</v>
      </c>
      <c r="BE284" s="192">
        <f t="shared" si="979"/>
        <v>0</v>
      </c>
      <c r="BF284" s="192">
        <f t="shared" si="980"/>
        <v>0</v>
      </c>
      <c r="BG284" s="192">
        <f t="shared" si="981"/>
        <v>0</v>
      </c>
      <c r="BH284" s="192">
        <f t="shared" si="982"/>
        <v>0</v>
      </c>
      <c r="BI284" s="192">
        <f t="shared" si="983"/>
        <v>0</v>
      </c>
      <c r="BJ284" s="192">
        <f t="shared" si="984"/>
        <v>0</v>
      </c>
      <c r="BK284" s="192">
        <f t="shared" si="985"/>
        <v>0</v>
      </c>
      <c r="BL284" s="192">
        <f t="shared" si="986"/>
        <v>0</v>
      </c>
      <c r="BM284" s="192">
        <f t="shared" si="987"/>
        <v>0</v>
      </c>
      <c r="BN284" s="192">
        <f t="shared" si="988"/>
        <v>0</v>
      </c>
      <c r="BO284" s="192">
        <f t="shared" si="989"/>
        <v>0</v>
      </c>
      <c r="BP284" s="192">
        <f t="shared" si="990"/>
        <v>0</v>
      </c>
      <c r="BQ284" s="192">
        <f t="shared" si="991"/>
        <v>0</v>
      </c>
      <c r="BR284" s="192">
        <f t="shared" si="992"/>
        <v>0</v>
      </c>
      <c r="BS284" s="192">
        <f t="shared" si="993"/>
        <v>0</v>
      </c>
      <c r="BT284" s="192">
        <f t="shared" si="994"/>
        <v>0</v>
      </c>
      <c r="BU284" s="192">
        <f t="shared" si="995"/>
        <v>0</v>
      </c>
      <c r="BV284" s="192">
        <f t="shared" si="996"/>
        <v>0</v>
      </c>
      <c r="BW284" s="192">
        <f t="shared" si="997"/>
        <v>0</v>
      </c>
      <c r="BX284" s="192">
        <f t="shared" si="998"/>
        <v>0</v>
      </c>
      <c r="BY284" s="192">
        <f t="shared" si="999"/>
        <v>0</v>
      </c>
      <c r="BZ284" s="192">
        <f t="shared" si="1000"/>
        <v>0</v>
      </c>
      <c r="CA284" s="192">
        <f t="shared" si="1001"/>
        <v>0</v>
      </c>
      <c r="CB284" s="192">
        <f t="shared" si="1002"/>
        <v>0</v>
      </c>
      <c r="CC284" s="192">
        <f t="shared" si="1003"/>
        <v>0</v>
      </c>
      <c r="CD284" s="192">
        <f t="shared" si="1004"/>
        <v>0</v>
      </c>
      <c r="CE284" s="192">
        <f t="shared" si="1005"/>
        <v>0</v>
      </c>
      <c r="CF284" s="192">
        <f t="shared" si="1006"/>
        <v>0</v>
      </c>
      <c r="CG284" s="192">
        <f t="shared" si="1007"/>
        <v>0</v>
      </c>
      <c r="CH284" s="192">
        <f t="shared" si="1008"/>
        <v>0</v>
      </c>
      <c r="CI284" s="192">
        <f t="shared" si="1009"/>
        <v>0</v>
      </c>
      <c r="CJ284" s="192">
        <f t="shared" si="1010"/>
        <v>0</v>
      </c>
      <c r="CK284" s="192">
        <f t="shared" si="1011"/>
        <v>0</v>
      </c>
      <c r="CL284" s="192">
        <f t="shared" si="1012"/>
        <v>0</v>
      </c>
      <c r="CM284" s="192">
        <f t="shared" si="1013"/>
        <v>0</v>
      </c>
      <c r="CN284" s="192">
        <f t="shared" si="1014"/>
        <v>0</v>
      </c>
      <c r="CO284" s="192">
        <f t="shared" si="1015"/>
        <v>0</v>
      </c>
      <c r="CP284" s="192">
        <f t="shared" si="1016"/>
        <v>0</v>
      </c>
      <c r="CQ284" s="192">
        <f t="shared" si="1017"/>
        <v>0</v>
      </c>
      <c r="CR284" s="192">
        <f t="shared" si="1018"/>
        <v>0</v>
      </c>
      <c r="CS284" s="192">
        <f t="shared" si="1019"/>
        <v>0</v>
      </c>
      <c r="CT284" s="192">
        <f t="shared" si="1020"/>
        <v>0</v>
      </c>
      <c r="CU284" s="192">
        <f t="shared" si="1021"/>
        <v>0</v>
      </c>
      <c r="CV284" s="192">
        <f t="shared" si="1022"/>
        <v>0</v>
      </c>
      <c r="CW284" s="192">
        <f t="shared" si="1023"/>
        <v>0</v>
      </c>
      <c r="CX284" s="192">
        <f t="shared" si="1024"/>
        <v>0</v>
      </c>
      <c r="CY284" s="192">
        <f t="shared" si="1025"/>
        <v>0</v>
      </c>
      <c r="CZ284" s="192">
        <f t="shared" si="1026"/>
        <v>0</v>
      </c>
      <c r="DA284" s="192">
        <f t="shared" si="1027"/>
        <v>0</v>
      </c>
      <c r="DB284" s="192">
        <f t="shared" si="1028"/>
        <v>0</v>
      </c>
      <c r="DC284" s="192">
        <f t="shared" si="1029"/>
        <v>0</v>
      </c>
      <c r="DD284" s="192">
        <f t="shared" si="1030"/>
        <v>0</v>
      </c>
      <c r="DE284" s="192">
        <f t="shared" si="1031"/>
        <v>0</v>
      </c>
      <c r="DF284" s="192">
        <f t="shared" si="1032"/>
        <v>0</v>
      </c>
      <c r="DG284" s="192">
        <f t="shared" si="1033"/>
        <v>0</v>
      </c>
      <c r="DH284" s="192">
        <f t="shared" si="1034"/>
        <v>0</v>
      </c>
      <c r="DI284" s="192">
        <f t="shared" si="1035"/>
        <v>0</v>
      </c>
      <c r="DJ284" s="192">
        <f t="shared" si="1036"/>
        <v>0</v>
      </c>
      <c r="DK284" s="192">
        <f t="shared" si="1037"/>
        <v>0</v>
      </c>
      <c r="DL284" s="192">
        <f t="shared" si="1038"/>
        <v>0</v>
      </c>
      <c r="DM284" s="192">
        <f t="shared" si="1039"/>
        <v>0</v>
      </c>
      <c r="DN284" s="192">
        <f t="shared" si="1040"/>
        <v>0</v>
      </c>
      <c r="DO284" s="192">
        <f t="shared" si="1041"/>
        <v>0</v>
      </c>
      <c r="DP284" s="192">
        <f t="shared" si="1042"/>
        <v>0</v>
      </c>
      <c r="DQ284" s="192">
        <f t="shared" si="1043"/>
        <v>0</v>
      </c>
      <c r="DR284" s="192">
        <f t="shared" si="1044"/>
        <v>0</v>
      </c>
      <c r="DS284" s="192">
        <f t="shared" si="1045"/>
        <v>0</v>
      </c>
      <c r="DT284" s="192">
        <f t="shared" si="1046"/>
        <v>0</v>
      </c>
      <c r="DU284" s="192">
        <f t="shared" si="1047"/>
        <v>0</v>
      </c>
      <c r="DV284" s="193">
        <f t="shared" si="1048"/>
        <v>0</v>
      </c>
      <c r="DW284" s="193">
        <f t="shared" si="1049"/>
        <v>0</v>
      </c>
      <c r="DX284" s="193">
        <f t="shared" si="1050"/>
        <v>0</v>
      </c>
      <c r="DY284" s="193">
        <f t="shared" si="1051"/>
        <v>0</v>
      </c>
      <c r="DZ284" s="193">
        <f t="shared" si="1052"/>
        <v>0</v>
      </c>
      <c r="EA284" s="192">
        <f t="shared" si="1053"/>
        <v>0</v>
      </c>
      <c r="EB284" s="192">
        <f t="shared" si="1054"/>
        <v>0</v>
      </c>
      <c r="EC284" s="192">
        <f t="shared" si="1055"/>
        <v>0</v>
      </c>
      <c r="ED284" s="192">
        <f t="shared" si="1056"/>
        <v>0</v>
      </c>
      <c r="EE284" s="192">
        <f t="shared" si="1057"/>
        <v>0</v>
      </c>
      <c r="EF284" s="192">
        <f t="shared" si="1058"/>
        <v>0</v>
      </c>
      <c r="EG284" s="192">
        <f t="shared" si="1059"/>
        <v>0</v>
      </c>
      <c r="EH284" s="192">
        <f t="shared" si="1060"/>
        <v>0</v>
      </c>
      <c r="EI284" s="192">
        <f t="shared" si="1061"/>
        <v>0</v>
      </c>
      <c r="EJ284" s="192">
        <f t="shared" si="1062"/>
        <v>0</v>
      </c>
      <c r="EK284" s="192">
        <f t="shared" si="1063"/>
        <v>0</v>
      </c>
      <c r="EL284" s="192">
        <f t="shared" si="1064"/>
        <v>0</v>
      </c>
      <c r="EM284" s="192">
        <f t="shared" si="1065"/>
        <v>0</v>
      </c>
      <c r="EN284" s="192">
        <f t="shared" si="1066"/>
        <v>0</v>
      </c>
      <c r="EO284" s="192">
        <f t="shared" si="1067"/>
        <v>0</v>
      </c>
      <c r="EP284" s="192">
        <f t="shared" si="1068"/>
        <v>0</v>
      </c>
      <c r="EQ284" s="192">
        <f t="shared" si="1069"/>
        <v>0</v>
      </c>
      <c r="ER284" s="192">
        <f t="shared" si="1070"/>
        <v>0</v>
      </c>
      <c r="ES284" s="192">
        <f t="shared" si="1071"/>
        <v>0</v>
      </c>
      <c r="ET284" s="192">
        <f t="shared" si="1072"/>
        <v>0</v>
      </c>
      <c r="EU284" s="192">
        <f t="shared" si="1073"/>
        <v>0</v>
      </c>
      <c r="EV284" s="192">
        <f t="shared" si="1074"/>
        <v>0</v>
      </c>
      <c r="EW284" s="192">
        <f t="shared" si="1075"/>
        <v>0</v>
      </c>
      <c r="EX284" s="192">
        <f t="shared" si="1076"/>
        <v>0</v>
      </c>
      <c r="EY284" s="192">
        <f t="shared" si="1077"/>
        <v>0</v>
      </c>
      <c r="EZ284" s="192">
        <f t="shared" si="1078"/>
        <v>0</v>
      </c>
      <c r="FA284" s="192">
        <f t="shared" si="1079"/>
        <v>0</v>
      </c>
      <c r="FB284" s="192">
        <f t="shared" si="1080"/>
        <v>0</v>
      </c>
      <c r="FC284" s="192">
        <f t="shared" si="1081"/>
        <v>0</v>
      </c>
      <c r="FD284" s="192">
        <f t="shared" si="1082"/>
        <v>0</v>
      </c>
      <c r="FE284" s="192">
        <f t="shared" si="1083"/>
        <v>0</v>
      </c>
      <c r="FF284" s="192">
        <f t="shared" si="1084"/>
        <v>0</v>
      </c>
      <c r="FG284" s="192">
        <f t="shared" si="1085"/>
        <v>0</v>
      </c>
      <c r="FH284" s="192">
        <f t="shared" si="1086"/>
        <v>0</v>
      </c>
      <c r="FI284" s="192">
        <f t="shared" si="1087"/>
        <v>0</v>
      </c>
      <c r="FJ284" s="192">
        <f t="shared" si="1088"/>
        <v>0</v>
      </c>
      <c r="FK284" s="192">
        <f t="shared" si="1089"/>
        <v>0</v>
      </c>
      <c r="FL284" s="192">
        <f t="shared" si="1090"/>
        <v>0</v>
      </c>
      <c r="FM284" s="192">
        <f t="shared" si="1091"/>
        <v>0</v>
      </c>
      <c r="FN284" s="192">
        <f t="shared" si="1092"/>
        <v>0</v>
      </c>
      <c r="FO284" s="192">
        <f t="shared" si="1093"/>
        <v>0</v>
      </c>
      <c r="FP284" s="192">
        <f t="shared" si="1094"/>
        <v>0</v>
      </c>
      <c r="FQ284" s="192">
        <f t="shared" si="1095"/>
        <v>0</v>
      </c>
      <c r="FR284" s="192">
        <f t="shared" si="1096"/>
        <v>0</v>
      </c>
      <c r="FS284" s="192">
        <f t="shared" si="1097"/>
        <v>0</v>
      </c>
      <c r="FT284" s="192">
        <f t="shared" si="1098"/>
        <v>0</v>
      </c>
      <c r="FU284" s="192">
        <f t="shared" si="1099"/>
        <v>0</v>
      </c>
      <c r="FV284" s="192">
        <f t="shared" si="1100"/>
        <v>0</v>
      </c>
      <c r="FW284" s="192">
        <f t="shared" si="1101"/>
        <v>0</v>
      </c>
      <c r="FX284" s="192">
        <f t="shared" si="1102"/>
        <v>0</v>
      </c>
      <c r="FY284" s="192">
        <f t="shared" si="1103"/>
        <v>0</v>
      </c>
      <c r="FZ284" s="192">
        <f t="shared" si="1104"/>
        <v>0</v>
      </c>
      <c r="GA284" s="192">
        <f t="shared" si="1105"/>
        <v>0</v>
      </c>
      <c r="GB284" s="192">
        <f t="shared" si="1106"/>
        <v>0</v>
      </c>
      <c r="GC284" s="192">
        <f t="shared" si="1107"/>
        <v>0</v>
      </c>
      <c r="GD284" s="192">
        <f t="shared" si="1108"/>
        <v>0</v>
      </c>
      <c r="GE284" s="192">
        <f t="shared" si="1109"/>
        <v>0</v>
      </c>
      <c r="GF284" s="192">
        <f t="shared" si="1110"/>
        <v>0</v>
      </c>
      <c r="GG284" s="192">
        <f t="shared" si="1111"/>
        <v>0</v>
      </c>
      <c r="GH284" s="192">
        <f t="shared" si="1112"/>
        <v>0</v>
      </c>
      <c r="GI284" s="192">
        <f t="shared" si="1113"/>
        <v>0</v>
      </c>
      <c r="GJ284" s="192">
        <f t="shared" si="1114"/>
        <v>0</v>
      </c>
      <c r="GK284" s="192">
        <f t="shared" si="1115"/>
        <v>0</v>
      </c>
      <c r="GL284" s="192">
        <f t="shared" si="1116"/>
        <v>0</v>
      </c>
      <c r="GM284" s="192">
        <f t="shared" si="1117"/>
        <v>0</v>
      </c>
      <c r="GN284" s="192">
        <f t="shared" si="1118"/>
        <v>0</v>
      </c>
      <c r="GO284" s="192">
        <f t="shared" si="1119"/>
        <v>0</v>
      </c>
      <c r="GP284" s="192">
        <f t="shared" si="1120"/>
        <v>0</v>
      </c>
      <c r="GQ284" s="192">
        <f t="shared" si="1121"/>
        <v>0</v>
      </c>
      <c r="GR284" s="192">
        <f t="shared" si="1122"/>
        <v>0</v>
      </c>
      <c r="GS284" s="192">
        <f t="shared" si="1123"/>
        <v>0</v>
      </c>
      <c r="GT284" s="192">
        <f t="shared" si="1124"/>
        <v>0</v>
      </c>
      <c r="GU284" s="192">
        <f t="shared" si="1125"/>
        <v>0</v>
      </c>
      <c r="GV284" s="192">
        <f t="shared" si="1126"/>
        <v>0</v>
      </c>
      <c r="GW284" s="192">
        <f t="shared" si="1127"/>
        <v>0</v>
      </c>
      <c r="GX284" s="192">
        <f t="shared" si="1128"/>
        <v>0</v>
      </c>
      <c r="GY284" s="192">
        <f t="shared" si="1129"/>
        <v>0</v>
      </c>
      <c r="GZ284" s="192">
        <f t="shared" si="1130"/>
        <v>0</v>
      </c>
      <c r="HA284" s="192">
        <f t="shared" si="1131"/>
        <v>0</v>
      </c>
      <c r="HB284" s="192">
        <f t="shared" si="1132"/>
        <v>0</v>
      </c>
      <c r="HC284" s="192">
        <f t="shared" si="1133"/>
        <v>0</v>
      </c>
      <c r="HD284" s="192">
        <f t="shared" si="1134"/>
        <v>0</v>
      </c>
      <c r="HE284" s="192">
        <f t="shared" si="1135"/>
        <v>0</v>
      </c>
      <c r="HF284" s="192">
        <f t="shared" si="1136"/>
        <v>0</v>
      </c>
      <c r="HG284" s="192">
        <f t="shared" si="1137"/>
        <v>0</v>
      </c>
      <c r="HH284" s="192">
        <f t="shared" si="1138"/>
        <v>0</v>
      </c>
      <c r="HI284" s="192">
        <f t="shared" si="1139"/>
        <v>0</v>
      </c>
      <c r="HJ284" s="192">
        <f t="shared" si="1140"/>
        <v>0</v>
      </c>
      <c r="HK284" s="192">
        <f t="shared" si="1141"/>
        <v>0</v>
      </c>
      <c r="HL284" s="192">
        <f t="shared" si="1142"/>
        <v>0</v>
      </c>
      <c r="HM284" s="192">
        <f t="shared" si="1143"/>
        <v>0</v>
      </c>
      <c r="HN284" s="194">
        <f t="shared" si="1144"/>
        <v>0</v>
      </c>
      <c r="HO284" s="194">
        <f t="shared" si="1145"/>
        <v>0</v>
      </c>
      <c r="HP284" s="194">
        <f t="shared" si="1146"/>
        <v>0</v>
      </c>
      <c r="HQ284" s="194">
        <f t="shared" si="1147"/>
        <v>0</v>
      </c>
      <c r="HR284" s="194">
        <f t="shared" si="1148"/>
        <v>0</v>
      </c>
      <c r="HS284" s="195" t="str">
        <f t="shared" si="945"/>
        <v/>
      </c>
      <c r="HT284" s="196">
        <f t="shared" si="941"/>
        <v>0</v>
      </c>
      <c r="HU284" s="196">
        <f t="shared" si="942"/>
        <v>0</v>
      </c>
      <c r="HV284" s="197" t="str">
        <f t="shared" si="946"/>
        <v/>
      </c>
      <c r="HW284" s="197" t="str">
        <f t="shared" si="1149"/>
        <v/>
      </c>
      <c r="HX284" s="197" t="str">
        <f t="shared" si="1150"/>
        <v/>
      </c>
      <c r="HY284" s="195" t="str">
        <f t="shared" si="947"/>
        <v/>
      </c>
      <c r="HZ284" s="30">
        <f t="shared" si="943"/>
        <v>0</v>
      </c>
      <c r="IA284" s="198">
        <f t="shared" si="948"/>
        <v>0</v>
      </c>
      <c r="IB284" s="195"/>
      <c r="IC284" s="195">
        <f t="shared" si="1151"/>
        <v>0</v>
      </c>
      <c r="ID284" s="195">
        <f t="shared" si="949"/>
        <v>0</v>
      </c>
      <c r="IE284" s="195">
        <f t="shared" si="1152"/>
        <v>0</v>
      </c>
      <c r="IF284" s="195">
        <f t="shared" si="950"/>
        <v>0</v>
      </c>
      <c r="IG284" s="307">
        <f t="shared" si="951"/>
        <v>0</v>
      </c>
      <c r="IH284" s="307">
        <f t="shared" si="952"/>
        <v>0</v>
      </c>
      <c r="II284" s="44">
        <f t="shared" si="953"/>
        <v>0</v>
      </c>
      <c r="IJ284" s="44">
        <f t="shared" si="1153"/>
        <v>0</v>
      </c>
      <c r="IK284" s="44">
        <f t="shared" si="1154"/>
        <v>0</v>
      </c>
      <c r="IL284" s="44">
        <f t="shared" si="1155"/>
        <v>0</v>
      </c>
      <c r="IM284" s="44">
        <f t="shared" si="1156"/>
        <v>0</v>
      </c>
      <c r="IN284" s="44">
        <f t="shared" si="1157"/>
        <v>0</v>
      </c>
      <c r="IO284" s="44">
        <f t="shared" si="1158"/>
        <v>0</v>
      </c>
    </row>
    <row r="285" spans="1:249" ht="18" customHeight="1">
      <c r="A285" s="188">
        <v>279</v>
      </c>
      <c r="B285" s="326"/>
      <c r="C285" s="289"/>
      <c r="D285" s="199"/>
      <c r="E285" s="189"/>
      <c r="F285" s="189"/>
      <c r="G285" s="190"/>
      <c r="H285" s="190"/>
      <c r="I285" s="272"/>
      <c r="J285" s="207"/>
      <c r="K285" s="214" t="str">
        <f t="shared" si="954"/>
        <v/>
      </c>
      <c r="L285" s="200" t="str">
        <f t="shared" si="955"/>
        <v/>
      </c>
      <c r="M285" s="200" t="str">
        <f t="shared" si="956"/>
        <v/>
      </c>
      <c r="N285" s="209" t="str">
        <f t="shared" si="944"/>
        <v/>
      </c>
      <c r="O285" s="208" t="str">
        <f>IFERROR(IF(D285="","",IF(K285="","",IF(I285="","",IF(F285="F",VLOOKUP(K285,F!A:G,2,0),IF(F285="M",VLOOKUP(K285,M!A:G,2,0),""))))),0)</f>
        <v/>
      </c>
      <c r="P285" s="191" t="str">
        <f>IFERROR(IF(D285="","",IF(K285="","",IF(I285="","",IF(F285="F",VLOOKUP(K285,F!A:G,3,0),IF(F285="M",VLOOKUP(K285,M!A:G,3,0),""))))),0)</f>
        <v/>
      </c>
      <c r="Q285" s="191" t="str">
        <f>IFERROR(IF(D285="","",IF(K285="","",IF(I285="","",IF(F285="F",VLOOKUP(K285,F!A:G,4,0),IF(F285="M",VLOOKUP(K285,M!A:G,4,0),""))))),0)</f>
        <v/>
      </c>
      <c r="R285" s="191" t="str">
        <f>IFERROR(IF(D285="","",IF(K285="","",IF(I285="","",IF(F285="F",VLOOKUP(K285,F!A:G,5,0),IF(F285="M",VLOOKUP(K285,M!A:G,5,0),""))))),0)</f>
        <v/>
      </c>
      <c r="S285" s="191" t="str">
        <f>IFERROR(IF(D285="","",IF(K285="","",IF(I285="","",IF(F285="F",VLOOKUP(K285,F!A:G,6,0),IF(F285="M",VLOOKUP(K285,M!A:G,6,0),""))))),0)</f>
        <v/>
      </c>
      <c r="T285" s="191" t="str">
        <f>IFERROR(IF(D285="","",IF(K285="","",IF(I285="","",IF(F285="F",VLOOKUP(K285,F!A:G,7,0),IF(F285="M",VLOOKUP(K285,M!A:G,7,0),""))))),0)</f>
        <v/>
      </c>
      <c r="U285" s="191" t="str">
        <f>IFERROR(IF(D285="","",IF(K285="","",IF(J285="","",IF(F285="F",VLOOKUP(K285,F!A:M,8,0),IF(F285="M",VLOOKUP(K285,M!A:M,8,0),""))))),0)</f>
        <v/>
      </c>
      <c r="V285" s="191" t="str">
        <f>IFERROR(IF(D285="","",IF(K285="","",IF(J285="","",IF(F285="F",VLOOKUP(K285,F!A:M,9,0),IF(F285="M",VLOOKUP(K285,M!A:M,9,0),""))))),0)</f>
        <v/>
      </c>
      <c r="W285" s="191" t="str">
        <f>IFERROR(IF(D285="","",IF(K285="","",IF(J285="","",IF(F285="F",VLOOKUP(K285,F!A:M,10,0),IF(F285="M",VLOOKUP(K285,M!A:M,10,0),""))))),0)</f>
        <v/>
      </c>
      <c r="X285" s="191" t="str">
        <f>IFERROR(IF(D285="","",IF(K285="","",IF(J285="","",IF(F285="F",VLOOKUP(K285,F!A:M,11,0),IF(F285="M",VLOOKUP(K285,M!A:M,11,0),""))))),0)</f>
        <v/>
      </c>
      <c r="Y285" s="191" t="str">
        <f>IFERROR(IF(D285="","",IF(K285="","",IF(J285="","",IF(F285="F",VLOOKUP(K285,F!A:M,12,0),IF(F285="M",VLOOKUP(K285,M!A:M,12,0),""))))),0)</f>
        <v/>
      </c>
      <c r="Z285" s="191" t="str">
        <f>IFERROR(IF(D285="","",IF(K285="","",IF(J285="","",IF(F285="F",VLOOKUP(K285,F!A:M,13,0),IF(F285="M",VLOOKUP(K285,M!A:M,13,0),""))))),0)</f>
        <v/>
      </c>
      <c r="AA285" s="191" t="str">
        <f>IFERROR(IF(D285="","",IF(F285="","",IF(J285="","",IF(K285="","",IF(AND(K285&gt;23,K285&lt;=60),IF(F285="F",VLOOKUP(MROUND(HZ285,0.5),'F-Weight for Length'!K:S,2,0),VLOOKUP(MROUND(HZ285,0.5),'M-Weight for Length'!K:S,2,0)),IF(K285&gt;60,IF(F285="F",VLOOKUP(K285,'F-Weight for Length'!U:AC,2,0),VLOOKUP(K285,'M-Weight for Length'!U:AC,2,0)),IF(F285="F",VLOOKUP(MROUND(HZ285,0.5),'F-Weight for Length'!A:I,2,0),VLOOKUP(MROUND(HZ285,0.5),'M-Weight for Length'!A:I,2,0)))))))),0)</f>
        <v/>
      </c>
      <c r="AB285" s="191" t="str">
        <f>IFERROR(IF(D285="","",IF(F285="","",IF(J285="","",IF(K285="","",IF(AND(K285&gt;23,K285&lt;=60),IF(F285="F",VLOOKUP(MROUND(HZ285,0.5),'F-Weight for Length'!K:S,3,0),VLOOKUP(MROUND(HZ285,0.5),'M-Weight for Length'!K:S,3,0)),IF(K285&gt;60,IF(F285="F",VLOOKUP(K285,'F-Weight for Length'!U:AC,3,0),VLOOKUP(K285,'M-Weight for Length'!U:AC,3,0)),IF(F285="F",VLOOKUP(MROUND(HZ285,0.5),'F-Weight for Length'!A:I,3,0),VLOOKUP(MROUND(HZ285,0.5),'M-Weight for Length'!A:I,3,0)))))))),0)</f>
        <v/>
      </c>
      <c r="AC285" s="191" t="str">
        <f>IFERROR(IF(D285="","",IF(F285="","",IF(J285="","",IF(K285="","",IF(AND(K285&gt;23,K285&lt;=60),IF(F285="F",VLOOKUP(MROUND(HZ285,0.5),'F-Weight for Length'!K:S,4,0),VLOOKUP(MROUND(HZ285,0.5),'M-Weight for Length'!K:S,4,0)),IF(K285&gt;60,IF(F285="F",VLOOKUP(K285,'F-Weight for Length'!U:AC,4,0),VLOOKUP(K285,'M-Weight for Length'!U:AC,4,0)),IF(F285="F",VLOOKUP(MROUND(HZ285,0.5),'F-Weight for Length'!A:I,4,0),VLOOKUP(MROUND(HZ285,0.5),'M-Weight for Length'!A:I,4,0)))))))),0)</f>
        <v/>
      </c>
      <c r="AD285" s="191" t="str">
        <f>IFERROR(IF(D285="","",IF(F285="","",IF(J285="","",IF(K285="","",IF(AND(K285&gt;23,K285&lt;=60),IF(F285="F",VLOOKUP(MROUND(HZ285,0.5),'F-Weight for Length'!K:S,5,0),VLOOKUP(MROUND(HZ285,0.5),'M-Weight for Length'!K:S,5,0)),IF(K285&gt;60,IF(F285="F",VLOOKUP(K285,'F-Weight for Length'!U:AC,5,0),VLOOKUP(K285,'M-Weight for Length'!U:AC,5,0)),IF(F285="F",VLOOKUP(MROUND(HZ285,0.5),'F-Weight for Length'!A:I,5,0),VLOOKUP(MROUND(HZ285,0.5),'M-Weight for Length'!A:I,5,0)))))))),0)</f>
        <v/>
      </c>
      <c r="AE285" s="191" t="str">
        <f>IFERROR(IF(D285="","",IF(F285="","",IF(J285="","",IF(K285="","",IF(AND(K285&gt;23,K285&lt;=60),IF(F285="F",VLOOKUP(MROUND(HZ285,0.5),'F-Weight for Length'!K:S,6,0),VLOOKUP(MROUND(HZ285,0.5),'M-Weight for Length'!K:S,6,0)),IF(K285&gt;60,IF(F285="F",VLOOKUP(K285,'F-Weight for Length'!U:AC,6,0),VLOOKUP(K285,'M-Weight for Length'!U:AC,6,0)),IF(F285="F",VLOOKUP(MROUND(HZ285,0.5),'F-Weight for Length'!A:I,6,0),VLOOKUP(MROUND(HZ285,0.5),'M-Weight for Length'!A:I,6,0)))))))),0)</f>
        <v/>
      </c>
      <c r="AF285" s="191" t="str">
        <f>IFERROR(IF(D285="","",IF(F285="","",IF(J285="","",IF(K285="","",IF(AND(K285&gt;23,K285&lt;=60),IF(F285="F",VLOOKUP(MROUND(HZ285,0.5),'F-Weight for Length'!K:S,7,0),VLOOKUP(MROUND(HZ285,0.5),'M-Weight for Length'!K:S,7,0)),IF(K285&gt;60,IF(F285="F",VLOOKUP(K285,'F-Weight for Length'!U:AC,7,0),VLOOKUP(K285,'M-Weight for Length'!U:AC,7,0)),IF(F285="F",VLOOKUP(MROUND(HZ285,0.5),'F-Weight for Length'!A:I,7,0),VLOOKUP(MROUND(HZ285,0.5),'M-Weight for Length'!A:I,7,0)))))))),0)</f>
        <v/>
      </c>
      <c r="AG285" s="191" t="str">
        <f>IFERROR(IF(D285="","",IF(F285="","",IF(J285="","",IF(K285="","",IF(AND(K285&gt;23,K285&lt;=60),IF(F285="F",VLOOKUP(MROUND(HZ285,0.5),'F-Weight for Length'!K:S,8,0),VLOOKUP(MROUND(HZ285,0.5),'M-Weight for Length'!K:S,8,0)),IF(K285&gt;60,IF(F285="F",VLOOKUP(K285,'F-Weight for Length'!U:AC,8,0),VLOOKUP(K285,'M-Weight for Length'!U:AC,8,0)),IF(F285="F",VLOOKUP(MROUND(HZ285,0.5),'F-Weight for Length'!A:I,8,0),VLOOKUP(MROUND(HZ285,0.5),'M-Weight for Length'!A:I,8,0)))))))),0)</f>
        <v/>
      </c>
      <c r="AH285" s="191" t="str">
        <f>IFERROR(IF(D285="","",IF(F285="","",IF(J285="","",IF(K285="","",IF(AND(K285&gt;23,K285&lt;=60),IF(F285="F",VLOOKUP(MROUND(HZ285,0.5),'F-Weight for Length'!K:S,9,0),VLOOKUP(MROUND(HZ285,0.5),'M-Weight for Length'!K:S,9,0)),IF(K285&gt;60,IF(F285="F",VLOOKUP(K285,'F-Weight for Length'!U:AC,9,0),VLOOKUP(K285,'M-Weight for Length'!U:AC,9,0)),IF(F285="F",VLOOKUP(MROUND(HZ285,0.5),'F-Weight for Length'!A:I,9,0),VLOOKUP(MROUND(HZ285,0.5),'M-Weight for Length'!A:I,9,0)))))))),0)</f>
        <v/>
      </c>
      <c r="AI285" s="192">
        <f t="shared" si="957"/>
        <v>0</v>
      </c>
      <c r="AJ285" s="192">
        <f t="shared" si="958"/>
        <v>0</v>
      </c>
      <c r="AK285" s="192">
        <f t="shared" si="959"/>
        <v>0</v>
      </c>
      <c r="AL285" s="192">
        <f t="shared" si="960"/>
        <v>0</v>
      </c>
      <c r="AM285" s="192">
        <f t="shared" si="961"/>
        <v>0</v>
      </c>
      <c r="AN285" s="192">
        <f t="shared" si="962"/>
        <v>0</v>
      </c>
      <c r="AO285" s="192">
        <f t="shared" si="963"/>
        <v>0</v>
      </c>
      <c r="AP285" s="192">
        <f t="shared" si="964"/>
        <v>0</v>
      </c>
      <c r="AQ285" s="192">
        <f t="shared" si="965"/>
        <v>0</v>
      </c>
      <c r="AR285" s="192">
        <f t="shared" si="966"/>
        <v>0</v>
      </c>
      <c r="AS285" s="192">
        <f t="shared" si="967"/>
        <v>0</v>
      </c>
      <c r="AT285" s="192">
        <f t="shared" si="968"/>
        <v>0</v>
      </c>
      <c r="AU285" s="192">
        <f t="shared" si="969"/>
        <v>0</v>
      </c>
      <c r="AV285" s="192">
        <f t="shared" si="970"/>
        <v>0</v>
      </c>
      <c r="AW285" s="192">
        <f t="shared" si="971"/>
        <v>0</v>
      </c>
      <c r="AX285" s="192">
        <f t="shared" si="972"/>
        <v>0</v>
      </c>
      <c r="AY285" s="192">
        <f t="shared" si="973"/>
        <v>0</v>
      </c>
      <c r="AZ285" s="192">
        <f t="shared" si="974"/>
        <v>0</v>
      </c>
      <c r="BA285" s="192">
        <f t="shared" si="975"/>
        <v>0</v>
      </c>
      <c r="BB285" s="192">
        <f t="shared" si="976"/>
        <v>0</v>
      </c>
      <c r="BC285" s="192">
        <f t="shared" si="977"/>
        <v>0</v>
      </c>
      <c r="BD285" s="192">
        <f t="shared" si="978"/>
        <v>0</v>
      </c>
      <c r="BE285" s="192">
        <f t="shared" si="979"/>
        <v>0</v>
      </c>
      <c r="BF285" s="192">
        <f t="shared" si="980"/>
        <v>0</v>
      </c>
      <c r="BG285" s="192">
        <f t="shared" si="981"/>
        <v>0</v>
      </c>
      <c r="BH285" s="192">
        <f t="shared" si="982"/>
        <v>0</v>
      </c>
      <c r="BI285" s="192">
        <f t="shared" si="983"/>
        <v>0</v>
      </c>
      <c r="BJ285" s="192">
        <f t="shared" si="984"/>
        <v>0</v>
      </c>
      <c r="BK285" s="192">
        <f t="shared" si="985"/>
        <v>0</v>
      </c>
      <c r="BL285" s="192">
        <f t="shared" si="986"/>
        <v>0</v>
      </c>
      <c r="BM285" s="192">
        <f t="shared" si="987"/>
        <v>0</v>
      </c>
      <c r="BN285" s="192">
        <f t="shared" si="988"/>
        <v>0</v>
      </c>
      <c r="BO285" s="192">
        <f t="shared" si="989"/>
        <v>0</v>
      </c>
      <c r="BP285" s="192">
        <f t="shared" si="990"/>
        <v>0</v>
      </c>
      <c r="BQ285" s="192">
        <f t="shared" si="991"/>
        <v>0</v>
      </c>
      <c r="BR285" s="192">
        <f t="shared" si="992"/>
        <v>0</v>
      </c>
      <c r="BS285" s="192">
        <f t="shared" si="993"/>
        <v>0</v>
      </c>
      <c r="BT285" s="192">
        <f t="shared" si="994"/>
        <v>0</v>
      </c>
      <c r="BU285" s="192">
        <f t="shared" si="995"/>
        <v>0</v>
      </c>
      <c r="BV285" s="192">
        <f t="shared" si="996"/>
        <v>0</v>
      </c>
      <c r="BW285" s="192">
        <f t="shared" si="997"/>
        <v>0</v>
      </c>
      <c r="BX285" s="192">
        <f t="shared" si="998"/>
        <v>0</v>
      </c>
      <c r="BY285" s="192">
        <f t="shared" si="999"/>
        <v>0</v>
      </c>
      <c r="BZ285" s="192">
        <f t="shared" si="1000"/>
        <v>0</v>
      </c>
      <c r="CA285" s="192">
        <f t="shared" si="1001"/>
        <v>0</v>
      </c>
      <c r="CB285" s="192">
        <f t="shared" si="1002"/>
        <v>0</v>
      </c>
      <c r="CC285" s="192">
        <f t="shared" si="1003"/>
        <v>0</v>
      </c>
      <c r="CD285" s="192">
        <f t="shared" si="1004"/>
        <v>0</v>
      </c>
      <c r="CE285" s="192">
        <f t="shared" si="1005"/>
        <v>0</v>
      </c>
      <c r="CF285" s="192">
        <f t="shared" si="1006"/>
        <v>0</v>
      </c>
      <c r="CG285" s="192">
        <f t="shared" si="1007"/>
        <v>0</v>
      </c>
      <c r="CH285" s="192">
        <f t="shared" si="1008"/>
        <v>0</v>
      </c>
      <c r="CI285" s="192">
        <f t="shared" si="1009"/>
        <v>0</v>
      </c>
      <c r="CJ285" s="192">
        <f t="shared" si="1010"/>
        <v>0</v>
      </c>
      <c r="CK285" s="192">
        <f t="shared" si="1011"/>
        <v>0</v>
      </c>
      <c r="CL285" s="192">
        <f t="shared" si="1012"/>
        <v>0</v>
      </c>
      <c r="CM285" s="192">
        <f t="shared" si="1013"/>
        <v>0</v>
      </c>
      <c r="CN285" s="192">
        <f t="shared" si="1014"/>
        <v>0</v>
      </c>
      <c r="CO285" s="192">
        <f t="shared" si="1015"/>
        <v>0</v>
      </c>
      <c r="CP285" s="192">
        <f t="shared" si="1016"/>
        <v>0</v>
      </c>
      <c r="CQ285" s="192">
        <f t="shared" si="1017"/>
        <v>0</v>
      </c>
      <c r="CR285" s="192">
        <f t="shared" si="1018"/>
        <v>0</v>
      </c>
      <c r="CS285" s="192">
        <f t="shared" si="1019"/>
        <v>0</v>
      </c>
      <c r="CT285" s="192">
        <f t="shared" si="1020"/>
        <v>0</v>
      </c>
      <c r="CU285" s="192">
        <f t="shared" si="1021"/>
        <v>0</v>
      </c>
      <c r="CV285" s="192">
        <f t="shared" si="1022"/>
        <v>0</v>
      </c>
      <c r="CW285" s="192">
        <f t="shared" si="1023"/>
        <v>0</v>
      </c>
      <c r="CX285" s="192">
        <f t="shared" si="1024"/>
        <v>0</v>
      </c>
      <c r="CY285" s="192">
        <f t="shared" si="1025"/>
        <v>0</v>
      </c>
      <c r="CZ285" s="192">
        <f t="shared" si="1026"/>
        <v>0</v>
      </c>
      <c r="DA285" s="192">
        <f t="shared" si="1027"/>
        <v>0</v>
      </c>
      <c r="DB285" s="192">
        <f t="shared" si="1028"/>
        <v>0</v>
      </c>
      <c r="DC285" s="192">
        <f t="shared" si="1029"/>
        <v>0</v>
      </c>
      <c r="DD285" s="192">
        <f t="shared" si="1030"/>
        <v>0</v>
      </c>
      <c r="DE285" s="192">
        <f t="shared" si="1031"/>
        <v>0</v>
      </c>
      <c r="DF285" s="192">
        <f t="shared" si="1032"/>
        <v>0</v>
      </c>
      <c r="DG285" s="192">
        <f t="shared" si="1033"/>
        <v>0</v>
      </c>
      <c r="DH285" s="192">
        <f t="shared" si="1034"/>
        <v>0</v>
      </c>
      <c r="DI285" s="192">
        <f t="shared" si="1035"/>
        <v>0</v>
      </c>
      <c r="DJ285" s="192">
        <f t="shared" si="1036"/>
        <v>0</v>
      </c>
      <c r="DK285" s="192">
        <f t="shared" si="1037"/>
        <v>0</v>
      </c>
      <c r="DL285" s="192">
        <f t="shared" si="1038"/>
        <v>0</v>
      </c>
      <c r="DM285" s="192">
        <f t="shared" si="1039"/>
        <v>0</v>
      </c>
      <c r="DN285" s="192">
        <f t="shared" si="1040"/>
        <v>0</v>
      </c>
      <c r="DO285" s="192">
        <f t="shared" si="1041"/>
        <v>0</v>
      </c>
      <c r="DP285" s="192">
        <f t="shared" si="1042"/>
        <v>0</v>
      </c>
      <c r="DQ285" s="192">
        <f t="shared" si="1043"/>
        <v>0</v>
      </c>
      <c r="DR285" s="192">
        <f t="shared" si="1044"/>
        <v>0</v>
      </c>
      <c r="DS285" s="192">
        <f t="shared" si="1045"/>
        <v>0</v>
      </c>
      <c r="DT285" s="192">
        <f t="shared" si="1046"/>
        <v>0</v>
      </c>
      <c r="DU285" s="192">
        <f t="shared" si="1047"/>
        <v>0</v>
      </c>
      <c r="DV285" s="193">
        <f t="shared" si="1048"/>
        <v>0</v>
      </c>
      <c r="DW285" s="193">
        <f t="shared" si="1049"/>
        <v>0</v>
      </c>
      <c r="DX285" s="193">
        <f t="shared" si="1050"/>
        <v>0</v>
      </c>
      <c r="DY285" s="193">
        <f t="shared" si="1051"/>
        <v>0</v>
      </c>
      <c r="DZ285" s="193">
        <f t="shared" si="1052"/>
        <v>0</v>
      </c>
      <c r="EA285" s="192">
        <f t="shared" si="1053"/>
        <v>0</v>
      </c>
      <c r="EB285" s="192">
        <f t="shared" si="1054"/>
        <v>0</v>
      </c>
      <c r="EC285" s="192">
        <f t="shared" si="1055"/>
        <v>0</v>
      </c>
      <c r="ED285" s="192">
        <f t="shared" si="1056"/>
        <v>0</v>
      </c>
      <c r="EE285" s="192">
        <f t="shared" si="1057"/>
        <v>0</v>
      </c>
      <c r="EF285" s="192">
        <f t="shared" si="1058"/>
        <v>0</v>
      </c>
      <c r="EG285" s="192">
        <f t="shared" si="1059"/>
        <v>0</v>
      </c>
      <c r="EH285" s="192">
        <f t="shared" si="1060"/>
        <v>0</v>
      </c>
      <c r="EI285" s="192">
        <f t="shared" si="1061"/>
        <v>0</v>
      </c>
      <c r="EJ285" s="192">
        <f t="shared" si="1062"/>
        <v>0</v>
      </c>
      <c r="EK285" s="192">
        <f t="shared" si="1063"/>
        <v>0</v>
      </c>
      <c r="EL285" s="192">
        <f t="shared" si="1064"/>
        <v>0</v>
      </c>
      <c r="EM285" s="192">
        <f t="shared" si="1065"/>
        <v>0</v>
      </c>
      <c r="EN285" s="192">
        <f t="shared" si="1066"/>
        <v>0</v>
      </c>
      <c r="EO285" s="192">
        <f t="shared" si="1067"/>
        <v>0</v>
      </c>
      <c r="EP285" s="192">
        <f t="shared" si="1068"/>
        <v>0</v>
      </c>
      <c r="EQ285" s="192">
        <f t="shared" si="1069"/>
        <v>0</v>
      </c>
      <c r="ER285" s="192">
        <f t="shared" si="1070"/>
        <v>0</v>
      </c>
      <c r="ES285" s="192">
        <f t="shared" si="1071"/>
        <v>0</v>
      </c>
      <c r="ET285" s="192">
        <f t="shared" si="1072"/>
        <v>0</v>
      </c>
      <c r="EU285" s="192">
        <f t="shared" si="1073"/>
        <v>0</v>
      </c>
      <c r="EV285" s="192">
        <f t="shared" si="1074"/>
        <v>0</v>
      </c>
      <c r="EW285" s="192">
        <f t="shared" si="1075"/>
        <v>0</v>
      </c>
      <c r="EX285" s="192">
        <f t="shared" si="1076"/>
        <v>0</v>
      </c>
      <c r="EY285" s="192">
        <f t="shared" si="1077"/>
        <v>0</v>
      </c>
      <c r="EZ285" s="192">
        <f t="shared" si="1078"/>
        <v>0</v>
      </c>
      <c r="FA285" s="192">
        <f t="shared" si="1079"/>
        <v>0</v>
      </c>
      <c r="FB285" s="192">
        <f t="shared" si="1080"/>
        <v>0</v>
      </c>
      <c r="FC285" s="192">
        <f t="shared" si="1081"/>
        <v>0</v>
      </c>
      <c r="FD285" s="192">
        <f t="shared" si="1082"/>
        <v>0</v>
      </c>
      <c r="FE285" s="192">
        <f t="shared" si="1083"/>
        <v>0</v>
      </c>
      <c r="FF285" s="192">
        <f t="shared" si="1084"/>
        <v>0</v>
      </c>
      <c r="FG285" s="192">
        <f t="shared" si="1085"/>
        <v>0</v>
      </c>
      <c r="FH285" s="192">
        <f t="shared" si="1086"/>
        <v>0</v>
      </c>
      <c r="FI285" s="192">
        <f t="shared" si="1087"/>
        <v>0</v>
      </c>
      <c r="FJ285" s="192">
        <f t="shared" si="1088"/>
        <v>0</v>
      </c>
      <c r="FK285" s="192">
        <f t="shared" si="1089"/>
        <v>0</v>
      </c>
      <c r="FL285" s="192">
        <f t="shared" si="1090"/>
        <v>0</v>
      </c>
      <c r="FM285" s="192">
        <f t="shared" si="1091"/>
        <v>0</v>
      </c>
      <c r="FN285" s="192">
        <f t="shared" si="1092"/>
        <v>0</v>
      </c>
      <c r="FO285" s="192">
        <f t="shared" si="1093"/>
        <v>0</v>
      </c>
      <c r="FP285" s="192">
        <f t="shared" si="1094"/>
        <v>0</v>
      </c>
      <c r="FQ285" s="192">
        <f t="shared" si="1095"/>
        <v>0</v>
      </c>
      <c r="FR285" s="192">
        <f t="shared" si="1096"/>
        <v>0</v>
      </c>
      <c r="FS285" s="192">
        <f t="shared" si="1097"/>
        <v>0</v>
      </c>
      <c r="FT285" s="192">
        <f t="shared" si="1098"/>
        <v>0</v>
      </c>
      <c r="FU285" s="192">
        <f t="shared" si="1099"/>
        <v>0</v>
      </c>
      <c r="FV285" s="192">
        <f t="shared" si="1100"/>
        <v>0</v>
      </c>
      <c r="FW285" s="192">
        <f t="shared" si="1101"/>
        <v>0</v>
      </c>
      <c r="FX285" s="192">
        <f t="shared" si="1102"/>
        <v>0</v>
      </c>
      <c r="FY285" s="192">
        <f t="shared" si="1103"/>
        <v>0</v>
      </c>
      <c r="FZ285" s="192">
        <f t="shared" si="1104"/>
        <v>0</v>
      </c>
      <c r="GA285" s="192">
        <f t="shared" si="1105"/>
        <v>0</v>
      </c>
      <c r="GB285" s="192">
        <f t="shared" si="1106"/>
        <v>0</v>
      </c>
      <c r="GC285" s="192">
        <f t="shared" si="1107"/>
        <v>0</v>
      </c>
      <c r="GD285" s="192">
        <f t="shared" si="1108"/>
        <v>0</v>
      </c>
      <c r="GE285" s="192">
        <f t="shared" si="1109"/>
        <v>0</v>
      </c>
      <c r="GF285" s="192">
        <f t="shared" si="1110"/>
        <v>0</v>
      </c>
      <c r="GG285" s="192">
        <f t="shared" si="1111"/>
        <v>0</v>
      </c>
      <c r="GH285" s="192">
        <f t="shared" si="1112"/>
        <v>0</v>
      </c>
      <c r="GI285" s="192">
        <f t="shared" si="1113"/>
        <v>0</v>
      </c>
      <c r="GJ285" s="192">
        <f t="shared" si="1114"/>
        <v>0</v>
      </c>
      <c r="GK285" s="192">
        <f t="shared" si="1115"/>
        <v>0</v>
      </c>
      <c r="GL285" s="192">
        <f t="shared" si="1116"/>
        <v>0</v>
      </c>
      <c r="GM285" s="192">
        <f t="shared" si="1117"/>
        <v>0</v>
      </c>
      <c r="GN285" s="192">
        <f t="shared" si="1118"/>
        <v>0</v>
      </c>
      <c r="GO285" s="192">
        <f t="shared" si="1119"/>
        <v>0</v>
      </c>
      <c r="GP285" s="192">
        <f t="shared" si="1120"/>
        <v>0</v>
      </c>
      <c r="GQ285" s="192">
        <f t="shared" si="1121"/>
        <v>0</v>
      </c>
      <c r="GR285" s="192">
        <f t="shared" si="1122"/>
        <v>0</v>
      </c>
      <c r="GS285" s="192">
        <f t="shared" si="1123"/>
        <v>0</v>
      </c>
      <c r="GT285" s="192">
        <f t="shared" si="1124"/>
        <v>0</v>
      </c>
      <c r="GU285" s="192">
        <f t="shared" si="1125"/>
        <v>0</v>
      </c>
      <c r="GV285" s="192">
        <f t="shared" si="1126"/>
        <v>0</v>
      </c>
      <c r="GW285" s="192">
        <f t="shared" si="1127"/>
        <v>0</v>
      </c>
      <c r="GX285" s="192">
        <f t="shared" si="1128"/>
        <v>0</v>
      </c>
      <c r="GY285" s="192">
        <f t="shared" si="1129"/>
        <v>0</v>
      </c>
      <c r="GZ285" s="192">
        <f t="shared" si="1130"/>
        <v>0</v>
      </c>
      <c r="HA285" s="192">
        <f t="shared" si="1131"/>
        <v>0</v>
      </c>
      <c r="HB285" s="192">
        <f t="shared" si="1132"/>
        <v>0</v>
      </c>
      <c r="HC285" s="192">
        <f t="shared" si="1133"/>
        <v>0</v>
      </c>
      <c r="HD285" s="192">
        <f t="shared" si="1134"/>
        <v>0</v>
      </c>
      <c r="HE285" s="192">
        <f t="shared" si="1135"/>
        <v>0</v>
      </c>
      <c r="HF285" s="192">
        <f t="shared" si="1136"/>
        <v>0</v>
      </c>
      <c r="HG285" s="192">
        <f t="shared" si="1137"/>
        <v>0</v>
      </c>
      <c r="HH285" s="192">
        <f t="shared" si="1138"/>
        <v>0</v>
      </c>
      <c r="HI285" s="192">
        <f t="shared" si="1139"/>
        <v>0</v>
      </c>
      <c r="HJ285" s="192">
        <f t="shared" si="1140"/>
        <v>0</v>
      </c>
      <c r="HK285" s="192">
        <f t="shared" si="1141"/>
        <v>0</v>
      </c>
      <c r="HL285" s="192">
        <f t="shared" si="1142"/>
        <v>0</v>
      </c>
      <c r="HM285" s="192">
        <f t="shared" si="1143"/>
        <v>0</v>
      </c>
      <c r="HN285" s="194">
        <f t="shared" si="1144"/>
        <v>0</v>
      </c>
      <c r="HO285" s="194">
        <f t="shared" si="1145"/>
        <v>0</v>
      </c>
      <c r="HP285" s="194">
        <f t="shared" si="1146"/>
        <v>0</v>
      </c>
      <c r="HQ285" s="194">
        <f t="shared" si="1147"/>
        <v>0</v>
      </c>
      <c r="HR285" s="194">
        <f t="shared" si="1148"/>
        <v>0</v>
      </c>
      <c r="HS285" s="195" t="str">
        <f t="shared" si="945"/>
        <v/>
      </c>
      <c r="HT285" s="196">
        <f t="shared" si="941"/>
        <v>0</v>
      </c>
      <c r="HU285" s="196">
        <f t="shared" si="942"/>
        <v>0</v>
      </c>
      <c r="HV285" s="197" t="str">
        <f t="shared" si="946"/>
        <v/>
      </c>
      <c r="HW285" s="197" t="str">
        <f t="shared" si="1149"/>
        <v/>
      </c>
      <c r="HX285" s="197" t="str">
        <f t="shared" si="1150"/>
        <v/>
      </c>
      <c r="HY285" s="195" t="str">
        <f t="shared" si="947"/>
        <v/>
      </c>
      <c r="HZ285" s="30">
        <f t="shared" si="943"/>
        <v>0</v>
      </c>
      <c r="IA285" s="198">
        <f t="shared" si="948"/>
        <v>0</v>
      </c>
      <c r="IB285" s="195"/>
      <c r="IC285" s="195">
        <f t="shared" si="1151"/>
        <v>0</v>
      </c>
      <c r="ID285" s="195">
        <f t="shared" si="949"/>
        <v>0</v>
      </c>
      <c r="IE285" s="195">
        <f t="shared" si="1152"/>
        <v>0</v>
      </c>
      <c r="IF285" s="195">
        <f t="shared" si="950"/>
        <v>0</v>
      </c>
      <c r="IG285" s="307">
        <f t="shared" si="951"/>
        <v>0</v>
      </c>
      <c r="IH285" s="307">
        <f t="shared" si="952"/>
        <v>0</v>
      </c>
      <c r="II285" s="44">
        <f t="shared" si="953"/>
        <v>0</v>
      </c>
      <c r="IJ285" s="44">
        <f t="shared" si="1153"/>
        <v>0</v>
      </c>
      <c r="IK285" s="44">
        <f t="shared" si="1154"/>
        <v>0</v>
      </c>
      <c r="IL285" s="44">
        <f t="shared" si="1155"/>
        <v>0</v>
      </c>
      <c r="IM285" s="44">
        <f t="shared" si="1156"/>
        <v>0</v>
      </c>
      <c r="IN285" s="44">
        <f t="shared" si="1157"/>
        <v>0</v>
      </c>
      <c r="IO285" s="44">
        <f t="shared" si="1158"/>
        <v>0</v>
      </c>
    </row>
    <row r="286" spans="1:249" ht="18" customHeight="1">
      <c r="A286" s="188">
        <v>280</v>
      </c>
      <c r="B286" s="326"/>
      <c r="C286" s="289"/>
      <c r="D286" s="199"/>
      <c r="E286" s="189"/>
      <c r="F286" s="189"/>
      <c r="G286" s="190"/>
      <c r="H286" s="190"/>
      <c r="I286" s="272"/>
      <c r="J286" s="207"/>
      <c r="K286" s="214" t="str">
        <f t="shared" si="954"/>
        <v/>
      </c>
      <c r="L286" s="200" t="str">
        <f t="shared" si="955"/>
        <v/>
      </c>
      <c r="M286" s="200" t="str">
        <f t="shared" si="956"/>
        <v/>
      </c>
      <c r="N286" s="209" t="str">
        <f t="shared" si="944"/>
        <v/>
      </c>
      <c r="O286" s="208" t="str">
        <f>IFERROR(IF(D286="","",IF(K286="","",IF(I286="","",IF(F286="F",VLOOKUP(K286,F!A:G,2,0),IF(F286="M",VLOOKUP(K286,M!A:G,2,0),""))))),0)</f>
        <v/>
      </c>
      <c r="P286" s="191" t="str">
        <f>IFERROR(IF(D286="","",IF(K286="","",IF(I286="","",IF(F286="F",VLOOKUP(K286,F!A:G,3,0),IF(F286="M",VLOOKUP(K286,M!A:G,3,0),""))))),0)</f>
        <v/>
      </c>
      <c r="Q286" s="191" t="str">
        <f>IFERROR(IF(D286="","",IF(K286="","",IF(I286="","",IF(F286="F",VLOOKUP(K286,F!A:G,4,0),IF(F286="M",VLOOKUP(K286,M!A:G,4,0),""))))),0)</f>
        <v/>
      </c>
      <c r="R286" s="191" t="str">
        <f>IFERROR(IF(D286="","",IF(K286="","",IF(I286="","",IF(F286="F",VLOOKUP(K286,F!A:G,5,0),IF(F286="M",VLOOKUP(K286,M!A:G,5,0),""))))),0)</f>
        <v/>
      </c>
      <c r="S286" s="191" t="str">
        <f>IFERROR(IF(D286="","",IF(K286="","",IF(I286="","",IF(F286="F",VLOOKUP(K286,F!A:G,6,0),IF(F286="M",VLOOKUP(K286,M!A:G,6,0),""))))),0)</f>
        <v/>
      </c>
      <c r="T286" s="191" t="str">
        <f>IFERROR(IF(D286="","",IF(K286="","",IF(I286="","",IF(F286="F",VLOOKUP(K286,F!A:G,7,0),IF(F286="M",VLOOKUP(K286,M!A:G,7,0),""))))),0)</f>
        <v/>
      </c>
      <c r="U286" s="191" t="str">
        <f>IFERROR(IF(D286="","",IF(K286="","",IF(J286="","",IF(F286="F",VLOOKUP(K286,F!A:M,8,0),IF(F286="M",VLOOKUP(K286,M!A:M,8,0),""))))),0)</f>
        <v/>
      </c>
      <c r="V286" s="191" t="str">
        <f>IFERROR(IF(D286="","",IF(K286="","",IF(J286="","",IF(F286="F",VLOOKUP(K286,F!A:M,9,0),IF(F286="M",VLOOKUP(K286,M!A:M,9,0),""))))),0)</f>
        <v/>
      </c>
      <c r="W286" s="191" t="str">
        <f>IFERROR(IF(D286="","",IF(K286="","",IF(J286="","",IF(F286="F",VLOOKUP(K286,F!A:M,10,0),IF(F286="M",VLOOKUP(K286,M!A:M,10,0),""))))),0)</f>
        <v/>
      </c>
      <c r="X286" s="191" t="str">
        <f>IFERROR(IF(D286="","",IF(K286="","",IF(J286="","",IF(F286="F",VLOOKUP(K286,F!A:M,11,0),IF(F286="M",VLOOKUP(K286,M!A:M,11,0),""))))),0)</f>
        <v/>
      </c>
      <c r="Y286" s="191" t="str">
        <f>IFERROR(IF(D286="","",IF(K286="","",IF(J286="","",IF(F286="F",VLOOKUP(K286,F!A:M,12,0),IF(F286="M",VLOOKUP(K286,M!A:M,12,0),""))))),0)</f>
        <v/>
      </c>
      <c r="Z286" s="191" t="str">
        <f>IFERROR(IF(D286="","",IF(K286="","",IF(J286="","",IF(F286="F",VLOOKUP(K286,F!A:M,13,0),IF(F286="M",VLOOKUP(K286,M!A:M,13,0),""))))),0)</f>
        <v/>
      </c>
      <c r="AA286" s="191" t="str">
        <f>IFERROR(IF(D286="","",IF(F286="","",IF(J286="","",IF(K286="","",IF(AND(K286&gt;23,K286&lt;=60),IF(F286="F",VLOOKUP(MROUND(HZ286,0.5),'F-Weight for Length'!K:S,2,0),VLOOKUP(MROUND(HZ286,0.5),'M-Weight for Length'!K:S,2,0)),IF(K286&gt;60,IF(F286="F",VLOOKUP(K286,'F-Weight for Length'!U:AC,2,0),VLOOKUP(K286,'M-Weight for Length'!U:AC,2,0)),IF(F286="F",VLOOKUP(MROUND(HZ286,0.5),'F-Weight for Length'!A:I,2,0),VLOOKUP(MROUND(HZ286,0.5),'M-Weight for Length'!A:I,2,0)))))))),0)</f>
        <v/>
      </c>
      <c r="AB286" s="191" t="str">
        <f>IFERROR(IF(D286="","",IF(F286="","",IF(J286="","",IF(K286="","",IF(AND(K286&gt;23,K286&lt;=60),IF(F286="F",VLOOKUP(MROUND(HZ286,0.5),'F-Weight for Length'!K:S,3,0),VLOOKUP(MROUND(HZ286,0.5),'M-Weight for Length'!K:S,3,0)),IF(K286&gt;60,IF(F286="F",VLOOKUP(K286,'F-Weight for Length'!U:AC,3,0),VLOOKUP(K286,'M-Weight for Length'!U:AC,3,0)),IF(F286="F",VLOOKUP(MROUND(HZ286,0.5),'F-Weight for Length'!A:I,3,0),VLOOKUP(MROUND(HZ286,0.5),'M-Weight for Length'!A:I,3,0)))))))),0)</f>
        <v/>
      </c>
      <c r="AC286" s="191" t="str">
        <f>IFERROR(IF(D286="","",IF(F286="","",IF(J286="","",IF(K286="","",IF(AND(K286&gt;23,K286&lt;=60),IF(F286="F",VLOOKUP(MROUND(HZ286,0.5),'F-Weight for Length'!K:S,4,0),VLOOKUP(MROUND(HZ286,0.5),'M-Weight for Length'!K:S,4,0)),IF(K286&gt;60,IF(F286="F",VLOOKUP(K286,'F-Weight for Length'!U:AC,4,0),VLOOKUP(K286,'M-Weight for Length'!U:AC,4,0)),IF(F286="F",VLOOKUP(MROUND(HZ286,0.5),'F-Weight for Length'!A:I,4,0),VLOOKUP(MROUND(HZ286,0.5),'M-Weight for Length'!A:I,4,0)))))))),0)</f>
        <v/>
      </c>
      <c r="AD286" s="191" t="str">
        <f>IFERROR(IF(D286="","",IF(F286="","",IF(J286="","",IF(K286="","",IF(AND(K286&gt;23,K286&lt;=60),IF(F286="F",VLOOKUP(MROUND(HZ286,0.5),'F-Weight for Length'!K:S,5,0),VLOOKUP(MROUND(HZ286,0.5),'M-Weight for Length'!K:S,5,0)),IF(K286&gt;60,IF(F286="F",VLOOKUP(K286,'F-Weight for Length'!U:AC,5,0),VLOOKUP(K286,'M-Weight for Length'!U:AC,5,0)),IF(F286="F",VLOOKUP(MROUND(HZ286,0.5),'F-Weight for Length'!A:I,5,0),VLOOKUP(MROUND(HZ286,0.5),'M-Weight for Length'!A:I,5,0)))))))),0)</f>
        <v/>
      </c>
      <c r="AE286" s="191" t="str">
        <f>IFERROR(IF(D286="","",IF(F286="","",IF(J286="","",IF(K286="","",IF(AND(K286&gt;23,K286&lt;=60),IF(F286="F",VLOOKUP(MROUND(HZ286,0.5),'F-Weight for Length'!K:S,6,0),VLOOKUP(MROUND(HZ286,0.5),'M-Weight for Length'!K:S,6,0)),IF(K286&gt;60,IF(F286="F",VLOOKUP(K286,'F-Weight for Length'!U:AC,6,0),VLOOKUP(K286,'M-Weight for Length'!U:AC,6,0)),IF(F286="F",VLOOKUP(MROUND(HZ286,0.5),'F-Weight for Length'!A:I,6,0),VLOOKUP(MROUND(HZ286,0.5),'M-Weight for Length'!A:I,6,0)))))))),0)</f>
        <v/>
      </c>
      <c r="AF286" s="191" t="str">
        <f>IFERROR(IF(D286="","",IF(F286="","",IF(J286="","",IF(K286="","",IF(AND(K286&gt;23,K286&lt;=60),IF(F286="F",VLOOKUP(MROUND(HZ286,0.5),'F-Weight for Length'!K:S,7,0),VLOOKUP(MROUND(HZ286,0.5),'M-Weight for Length'!K:S,7,0)),IF(K286&gt;60,IF(F286="F",VLOOKUP(K286,'F-Weight for Length'!U:AC,7,0),VLOOKUP(K286,'M-Weight for Length'!U:AC,7,0)),IF(F286="F",VLOOKUP(MROUND(HZ286,0.5),'F-Weight for Length'!A:I,7,0),VLOOKUP(MROUND(HZ286,0.5),'M-Weight for Length'!A:I,7,0)))))))),0)</f>
        <v/>
      </c>
      <c r="AG286" s="191" t="str">
        <f>IFERROR(IF(D286="","",IF(F286="","",IF(J286="","",IF(K286="","",IF(AND(K286&gt;23,K286&lt;=60),IF(F286="F",VLOOKUP(MROUND(HZ286,0.5),'F-Weight for Length'!K:S,8,0),VLOOKUP(MROUND(HZ286,0.5),'M-Weight for Length'!K:S,8,0)),IF(K286&gt;60,IF(F286="F",VLOOKUP(K286,'F-Weight for Length'!U:AC,8,0),VLOOKUP(K286,'M-Weight for Length'!U:AC,8,0)),IF(F286="F",VLOOKUP(MROUND(HZ286,0.5),'F-Weight for Length'!A:I,8,0),VLOOKUP(MROUND(HZ286,0.5),'M-Weight for Length'!A:I,8,0)))))))),0)</f>
        <v/>
      </c>
      <c r="AH286" s="191" t="str">
        <f>IFERROR(IF(D286="","",IF(F286="","",IF(J286="","",IF(K286="","",IF(AND(K286&gt;23,K286&lt;=60),IF(F286="F",VLOOKUP(MROUND(HZ286,0.5),'F-Weight for Length'!K:S,9,0),VLOOKUP(MROUND(HZ286,0.5),'M-Weight for Length'!K:S,9,0)),IF(K286&gt;60,IF(F286="F",VLOOKUP(K286,'F-Weight for Length'!U:AC,9,0),VLOOKUP(K286,'M-Weight for Length'!U:AC,9,0)),IF(F286="F",VLOOKUP(MROUND(HZ286,0.5),'F-Weight for Length'!A:I,9,0),VLOOKUP(MROUND(HZ286,0.5),'M-Weight for Length'!A:I,9,0)))))))),0)</f>
        <v/>
      </c>
      <c r="AI286" s="192">
        <f t="shared" si="957"/>
        <v>0</v>
      </c>
      <c r="AJ286" s="192">
        <f t="shared" si="958"/>
        <v>0</v>
      </c>
      <c r="AK286" s="192">
        <f t="shared" si="959"/>
        <v>0</v>
      </c>
      <c r="AL286" s="192">
        <f t="shared" si="960"/>
        <v>0</v>
      </c>
      <c r="AM286" s="192">
        <f t="shared" si="961"/>
        <v>0</v>
      </c>
      <c r="AN286" s="192">
        <f t="shared" si="962"/>
        <v>0</v>
      </c>
      <c r="AO286" s="192">
        <f t="shared" si="963"/>
        <v>0</v>
      </c>
      <c r="AP286" s="192">
        <f t="shared" si="964"/>
        <v>0</v>
      </c>
      <c r="AQ286" s="192">
        <f t="shared" si="965"/>
        <v>0</v>
      </c>
      <c r="AR286" s="192">
        <f t="shared" si="966"/>
        <v>0</v>
      </c>
      <c r="AS286" s="192">
        <f t="shared" si="967"/>
        <v>0</v>
      </c>
      <c r="AT286" s="192">
        <f t="shared" si="968"/>
        <v>0</v>
      </c>
      <c r="AU286" s="192">
        <f t="shared" si="969"/>
        <v>0</v>
      </c>
      <c r="AV286" s="192">
        <f t="shared" si="970"/>
        <v>0</v>
      </c>
      <c r="AW286" s="192">
        <f t="shared" si="971"/>
        <v>0</v>
      </c>
      <c r="AX286" s="192">
        <f t="shared" si="972"/>
        <v>0</v>
      </c>
      <c r="AY286" s="192">
        <f t="shared" si="973"/>
        <v>0</v>
      </c>
      <c r="AZ286" s="192">
        <f t="shared" si="974"/>
        <v>0</v>
      </c>
      <c r="BA286" s="192">
        <f t="shared" si="975"/>
        <v>0</v>
      </c>
      <c r="BB286" s="192">
        <f t="shared" si="976"/>
        <v>0</v>
      </c>
      <c r="BC286" s="192">
        <f t="shared" si="977"/>
        <v>0</v>
      </c>
      <c r="BD286" s="192">
        <f t="shared" si="978"/>
        <v>0</v>
      </c>
      <c r="BE286" s="192">
        <f t="shared" si="979"/>
        <v>0</v>
      </c>
      <c r="BF286" s="192">
        <f t="shared" si="980"/>
        <v>0</v>
      </c>
      <c r="BG286" s="192">
        <f t="shared" si="981"/>
        <v>0</v>
      </c>
      <c r="BH286" s="192">
        <f t="shared" si="982"/>
        <v>0</v>
      </c>
      <c r="BI286" s="192">
        <f t="shared" si="983"/>
        <v>0</v>
      </c>
      <c r="BJ286" s="192">
        <f t="shared" si="984"/>
        <v>0</v>
      </c>
      <c r="BK286" s="192">
        <f t="shared" si="985"/>
        <v>0</v>
      </c>
      <c r="BL286" s="192">
        <f t="shared" si="986"/>
        <v>0</v>
      </c>
      <c r="BM286" s="192">
        <f t="shared" si="987"/>
        <v>0</v>
      </c>
      <c r="BN286" s="192">
        <f t="shared" si="988"/>
        <v>0</v>
      </c>
      <c r="BO286" s="192">
        <f t="shared" si="989"/>
        <v>0</v>
      </c>
      <c r="BP286" s="192">
        <f t="shared" si="990"/>
        <v>0</v>
      </c>
      <c r="BQ286" s="192">
        <f t="shared" si="991"/>
        <v>0</v>
      </c>
      <c r="BR286" s="192">
        <f t="shared" si="992"/>
        <v>0</v>
      </c>
      <c r="BS286" s="192">
        <f t="shared" si="993"/>
        <v>0</v>
      </c>
      <c r="BT286" s="192">
        <f t="shared" si="994"/>
        <v>0</v>
      </c>
      <c r="BU286" s="192">
        <f t="shared" si="995"/>
        <v>0</v>
      </c>
      <c r="BV286" s="192">
        <f t="shared" si="996"/>
        <v>0</v>
      </c>
      <c r="BW286" s="192">
        <f t="shared" si="997"/>
        <v>0</v>
      </c>
      <c r="BX286" s="192">
        <f t="shared" si="998"/>
        <v>0</v>
      </c>
      <c r="BY286" s="192">
        <f t="shared" si="999"/>
        <v>0</v>
      </c>
      <c r="BZ286" s="192">
        <f t="shared" si="1000"/>
        <v>0</v>
      </c>
      <c r="CA286" s="192">
        <f t="shared" si="1001"/>
        <v>0</v>
      </c>
      <c r="CB286" s="192">
        <f t="shared" si="1002"/>
        <v>0</v>
      </c>
      <c r="CC286" s="192">
        <f t="shared" si="1003"/>
        <v>0</v>
      </c>
      <c r="CD286" s="192">
        <f t="shared" si="1004"/>
        <v>0</v>
      </c>
      <c r="CE286" s="192">
        <f t="shared" si="1005"/>
        <v>0</v>
      </c>
      <c r="CF286" s="192">
        <f t="shared" si="1006"/>
        <v>0</v>
      </c>
      <c r="CG286" s="192">
        <f t="shared" si="1007"/>
        <v>0</v>
      </c>
      <c r="CH286" s="192">
        <f t="shared" si="1008"/>
        <v>0</v>
      </c>
      <c r="CI286" s="192">
        <f t="shared" si="1009"/>
        <v>0</v>
      </c>
      <c r="CJ286" s="192">
        <f t="shared" si="1010"/>
        <v>0</v>
      </c>
      <c r="CK286" s="192">
        <f t="shared" si="1011"/>
        <v>0</v>
      </c>
      <c r="CL286" s="192">
        <f t="shared" si="1012"/>
        <v>0</v>
      </c>
      <c r="CM286" s="192">
        <f t="shared" si="1013"/>
        <v>0</v>
      </c>
      <c r="CN286" s="192">
        <f t="shared" si="1014"/>
        <v>0</v>
      </c>
      <c r="CO286" s="192">
        <f t="shared" si="1015"/>
        <v>0</v>
      </c>
      <c r="CP286" s="192">
        <f t="shared" si="1016"/>
        <v>0</v>
      </c>
      <c r="CQ286" s="192">
        <f t="shared" si="1017"/>
        <v>0</v>
      </c>
      <c r="CR286" s="192">
        <f t="shared" si="1018"/>
        <v>0</v>
      </c>
      <c r="CS286" s="192">
        <f t="shared" si="1019"/>
        <v>0</v>
      </c>
      <c r="CT286" s="192">
        <f t="shared" si="1020"/>
        <v>0</v>
      </c>
      <c r="CU286" s="192">
        <f t="shared" si="1021"/>
        <v>0</v>
      </c>
      <c r="CV286" s="192">
        <f t="shared" si="1022"/>
        <v>0</v>
      </c>
      <c r="CW286" s="192">
        <f t="shared" si="1023"/>
        <v>0</v>
      </c>
      <c r="CX286" s="192">
        <f t="shared" si="1024"/>
        <v>0</v>
      </c>
      <c r="CY286" s="192">
        <f t="shared" si="1025"/>
        <v>0</v>
      </c>
      <c r="CZ286" s="192">
        <f t="shared" si="1026"/>
        <v>0</v>
      </c>
      <c r="DA286" s="192">
        <f t="shared" si="1027"/>
        <v>0</v>
      </c>
      <c r="DB286" s="192">
        <f t="shared" si="1028"/>
        <v>0</v>
      </c>
      <c r="DC286" s="192">
        <f t="shared" si="1029"/>
        <v>0</v>
      </c>
      <c r="DD286" s="192">
        <f t="shared" si="1030"/>
        <v>0</v>
      </c>
      <c r="DE286" s="192">
        <f t="shared" si="1031"/>
        <v>0</v>
      </c>
      <c r="DF286" s="192">
        <f t="shared" si="1032"/>
        <v>0</v>
      </c>
      <c r="DG286" s="192">
        <f t="shared" si="1033"/>
        <v>0</v>
      </c>
      <c r="DH286" s="192">
        <f t="shared" si="1034"/>
        <v>0</v>
      </c>
      <c r="DI286" s="192">
        <f t="shared" si="1035"/>
        <v>0</v>
      </c>
      <c r="DJ286" s="192">
        <f t="shared" si="1036"/>
        <v>0</v>
      </c>
      <c r="DK286" s="192">
        <f t="shared" si="1037"/>
        <v>0</v>
      </c>
      <c r="DL286" s="192">
        <f t="shared" si="1038"/>
        <v>0</v>
      </c>
      <c r="DM286" s="192">
        <f t="shared" si="1039"/>
        <v>0</v>
      </c>
      <c r="DN286" s="192">
        <f t="shared" si="1040"/>
        <v>0</v>
      </c>
      <c r="DO286" s="192">
        <f t="shared" si="1041"/>
        <v>0</v>
      </c>
      <c r="DP286" s="192">
        <f t="shared" si="1042"/>
        <v>0</v>
      </c>
      <c r="DQ286" s="192">
        <f t="shared" si="1043"/>
        <v>0</v>
      </c>
      <c r="DR286" s="192">
        <f t="shared" si="1044"/>
        <v>0</v>
      </c>
      <c r="DS286" s="192">
        <f t="shared" si="1045"/>
        <v>0</v>
      </c>
      <c r="DT286" s="192">
        <f t="shared" si="1046"/>
        <v>0</v>
      </c>
      <c r="DU286" s="192">
        <f t="shared" si="1047"/>
        <v>0</v>
      </c>
      <c r="DV286" s="193">
        <f t="shared" si="1048"/>
        <v>0</v>
      </c>
      <c r="DW286" s="193">
        <f t="shared" si="1049"/>
        <v>0</v>
      </c>
      <c r="DX286" s="193">
        <f t="shared" si="1050"/>
        <v>0</v>
      </c>
      <c r="DY286" s="193">
        <f t="shared" si="1051"/>
        <v>0</v>
      </c>
      <c r="DZ286" s="193">
        <f t="shared" si="1052"/>
        <v>0</v>
      </c>
      <c r="EA286" s="192">
        <f t="shared" si="1053"/>
        <v>0</v>
      </c>
      <c r="EB286" s="192">
        <f t="shared" si="1054"/>
        <v>0</v>
      </c>
      <c r="EC286" s="192">
        <f t="shared" si="1055"/>
        <v>0</v>
      </c>
      <c r="ED286" s="192">
        <f t="shared" si="1056"/>
        <v>0</v>
      </c>
      <c r="EE286" s="192">
        <f t="shared" si="1057"/>
        <v>0</v>
      </c>
      <c r="EF286" s="192">
        <f t="shared" si="1058"/>
        <v>0</v>
      </c>
      <c r="EG286" s="192">
        <f t="shared" si="1059"/>
        <v>0</v>
      </c>
      <c r="EH286" s="192">
        <f t="shared" si="1060"/>
        <v>0</v>
      </c>
      <c r="EI286" s="192">
        <f t="shared" si="1061"/>
        <v>0</v>
      </c>
      <c r="EJ286" s="192">
        <f t="shared" si="1062"/>
        <v>0</v>
      </c>
      <c r="EK286" s="192">
        <f t="shared" si="1063"/>
        <v>0</v>
      </c>
      <c r="EL286" s="192">
        <f t="shared" si="1064"/>
        <v>0</v>
      </c>
      <c r="EM286" s="192">
        <f t="shared" si="1065"/>
        <v>0</v>
      </c>
      <c r="EN286" s="192">
        <f t="shared" si="1066"/>
        <v>0</v>
      </c>
      <c r="EO286" s="192">
        <f t="shared" si="1067"/>
        <v>0</v>
      </c>
      <c r="EP286" s="192">
        <f t="shared" si="1068"/>
        <v>0</v>
      </c>
      <c r="EQ286" s="192">
        <f t="shared" si="1069"/>
        <v>0</v>
      </c>
      <c r="ER286" s="192">
        <f t="shared" si="1070"/>
        <v>0</v>
      </c>
      <c r="ES286" s="192">
        <f t="shared" si="1071"/>
        <v>0</v>
      </c>
      <c r="ET286" s="192">
        <f t="shared" si="1072"/>
        <v>0</v>
      </c>
      <c r="EU286" s="192">
        <f t="shared" si="1073"/>
        <v>0</v>
      </c>
      <c r="EV286" s="192">
        <f t="shared" si="1074"/>
        <v>0</v>
      </c>
      <c r="EW286" s="192">
        <f t="shared" si="1075"/>
        <v>0</v>
      </c>
      <c r="EX286" s="192">
        <f t="shared" si="1076"/>
        <v>0</v>
      </c>
      <c r="EY286" s="192">
        <f t="shared" si="1077"/>
        <v>0</v>
      </c>
      <c r="EZ286" s="192">
        <f t="shared" si="1078"/>
        <v>0</v>
      </c>
      <c r="FA286" s="192">
        <f t="shared" si="1079"/>
        <v>0</v>
      </c>
      <c r="FB286" s="192">
        <f t="shared" si="1080"/>
        <v>0</v>
      </c>
      <c r="FC286" s="192">
        <f t="shared" si="1081"/>
        <v>0</v>
      </c>
      <c r="FD286" s="192">
        <f t="shared" si="1082"/>
        <v>0</v>
      </c>
      <c r="FE286" s="192">
        <f t="shared" si="1083"/>
        <v>0</v>
      </c>
      <c r="FF286" s="192">
        <f t="shared" si="1084"/>
        <v>0</v>
      </c>
      <c r="FG286" s="192">
        <f t="shared" si="1085"/>
        <v>0</v>
      </c>
      <c r="FH286" s="192">
        <f t="shared" si="1086"/>
        <v>0</v>
      </c>
      <c r="FI286" s="192">
        <f t="shared" si="1087"/>
        <v>0</v>
      </c>
      <c r="FJ286" s="192">
        <f t="shared" si="1088"/>
        <v>0</v>
      </c>
      <c r="FK286" s="192">
        <f t="shared" si="1089"/>
        <v>0</v>
      </c>
      <c r="FL286" s="192">
        <f t="shared" si="1090"/>
        <v>0</v>
      </c>
      <c r="FM286" s="192">
        <f t="shared" si="1091"/>
        <v>0</v>
      </c>
      <c r="FN286" s="192">
        <f t="shared" si="1092"/>
        <v>0</v>
      </c>
      <c r="FO286" s="192">
        <f t="shared" si="1093"/>
        <v>0</v>
      </c>
      <c r="FP286" s="192">
        <f t="shared" si="1094"/>
        <v>0</v>
      </c>
      <c r="FQ286" s="192">
        <f t="shared" si="1095"/>
        <v>0</v>
      </c>
      <c r="FR286" s="192">
        <f t="shared" si="1096"/>
        <v>0</v>
      </c>
      <c r="FS286" s="192">
        <f t="shared" si="1097"/>
        <v>0</v>
      </c>
      <c r="FT286" s="192">
        <f t="shared" si="1098"/>
        <v>0</v>
      </c>
      <c r="FU286" s="192">
        <f t="shared" si="1099"/>
        <v>0</v>
      </c>
      <c r="FV286" s="192">
        <f t="shared" si="1100"/>
        <v>0</v>
      </c>
      <c r="FW286" s="192">
        <f t="shared" si="1101"/>
        <v>0</v>
      </c>
      <c r="FX286" s="192">
        <f t="shared" si="1102"/>
        <v>0</v>
      </c>
      <c r="FY286" s="192">
        <f t="shared" si="1103"/>
        <v>0</v>
      </c>
      <c r="FZ286" s="192">
        <f t="shared" si="1104"/>
        <v>0</v>
      </c>
      <c r="GA286" s="192">
        <f t="shared" si="1105"/>
        <v>0</v>
      </c>
      <c r="GB286" s="192">
        <f t="shared" si="1106"/>
        <v>0</v>
      </c>
      <c r="GC286" s="192">
        <f t="shared" si="1107"/>
        <v>0</v>
      </c>
      <c r="GD286" s="192">
        <f t="shared" si="1108"/>
        <v>0</v>
      </c>
      <c r="GE286" s="192">
        <f t="shared" si="1109"/>
        <v>0</v>
      </c>
      <c r="GF286" s="192">
        <f t="shared" si="1110"/>
        <v>0</v>
      </c>
      <c r="GG286" s="192">
        <f t="shared" si="1111"/>
        <v>0</v>
      </c>
      <c r="GH286" s="192">
        <f t="shared" si="1112"/>
        <v>0</v>
      </c>
      <c r="GI286" s="192">
        <f t="shared" si="1113"/>
        <v>0</v>
      </c>
      <c r="GJ286" s="192">
        <f t="shared" si="1114"/>
        <v>0</v>
      </c>
      <c r="GK286" s="192">
        <f t="shared" si="1115"/>
        <v>0</v>
      </c>
      <c r="GL286" s="192">
        <f t="shared" si="1116"/>
        <v>0</v>
      </c>
      <c r="GM286" s="192">
        <f t="shared" si="1117"/>
        <v>0</v>
      </c>
      <c r="GN286" s="192">
        <f t="shared" si="1118"/>
        <v>0</v>
      </c>
      <c r="GO286" s="192">
        <f t="shared" si="1119"/>
        <v>0</v>
      </c>
      <c r="GP286" s="192">
        <f t="shared" si="1120"/>
        <v>0</v>
      </c>
      <c r="GQ286" s="192">
        <f t="shared" si="1121"/>
        <v>0</v>
      </c>
      <c r="GR286" s="192">
        <f t="shared" si="1122"/>
        <v>0</v>
      </c>
      <c r="GS286" s="192">
        <f t="shared" si="1123"/>
        <v>0</v>
      </c>
      <c r="GT286" s="192">
        <f t="shared" si="1124"/>
        <v>0</v>
      </c>
      <c r="GU286" s="192">
        <f t="shared" si="1125"/>
        <v>0</v>
      </c>
      <c r="GV286" s="192">
        <f t="shared" si="1126"/>
        <v>0</v>
      </c>
      <c r="GW286" s="192">
        <f t="shared" si="1127"/>
        <v>0</v>
      </c>
      <c r="GX286" s="192">
        <f t="shared" si="1128"/>
        <v>0</v>
      </c>
      <c r="GY286" s="192">
        <f t="shared" si="1129"/>
        <v>0</v>
      </c>
      <c r="GZ286" s="192">
        <f t="shared" si="1130"/>
        <v>0</v>
      </c>
      <c r="HA286" s="192">
        <f t="shared" si="1131"/>
        <v>0</v>
      </c>
      <c r="HB286" s="192">
        <f t="shared" si="1132"/>
        <v>0</v>
      </c>
      <c r="HC286" s="192">
        <f t="shared" si="1133"/>
        <v>0</v>
      </c>
      <c r="HD286" s="192">
        <f t="shared" si="1134"/>
        <v>0</v>
      </c>
      <c r="HE286" s="192">
        <f t="shared" si="1135"/>
        <v>0</v>
      </c>
      <c r="HF286" s="192">
        <f t="shared" si="1136"/>
        <v>0</v>
      </c>
      <c r="HG286" s="192">
        <f t="shared" si="1137"/>
        <v>0</v>
      </c>
      <c r="HH286" s="192">
        <f t="shared" si="1138"/>
        <v>0</v>
      </c>
      <c r="HI286" s="192">
        <f t="shared" si="1139"/>
        <v>0</v>
      </c>
      <c r="HJ286" s="192">
        <f t="shared" si="1140"/>
        <v>0</v>
      </c>
      <c r="HK286" s="192">
        <f t="shared" si="1141"/>
        <v>0</v>
      </c>
      <c r="HL286" s="192">
        <f t="shared" si="1142"/>
        <v>0</v>
      </c>
      <c r="HM286" s="192">
        <f t="shared" si="1143"/>
        <v>0</v>
      </c>
      <c r="HN286" s="194">
        <f t="shared" si="1144"/>
        <v>0</v>
      </c>
      <c r="HO286" s="194">
        <f t="shared" si="1145"/>
        <v>0</v>
      </c>
      <c r="HP286" s="194">
        <f t="shared" si="1146"/>
        <v>0</v>
      </c>
      <c r="HQ286" s="194">
        <f t="shared" si="1147"/>
        <v>0</v>
      </c>
      <c r="HR286" s="194">
        <f t="shared" si="1148"/>
        <v>0</v>
      </c>
      <c r="HS286" s="195" t="str">
        <f t="shared" si="945"/>
        <v/>
      </c>
      <c r="HT286" s="196">
        <f t="shared" si="941"/>
        <v>0</v>
      </c>
      <c r="HU286" s="196">
        <f t="shared" si="942"/>
        <v>0</v>
      </c>
      <c r="HV286" s="197" t="str">
        <f t="shared" si="946"/>
        <v/>
      </c>
      <c r="HW286" s="197" t="str">
        <f t="shared" si="1149"/>
        <v/>
      </c>
      <c r="HX286" s="197" t="str">
        <f t="shared" si="1150"/>
        <v/>
      </c>
      <c r="HY286" s="195" t="str">
        <f t="shared" si="947"/>
        <v/>
      </c>
      <c r="HZ286" s="30">
        <f t="shared" si="943"/>
        <v>0</v>
      </c>
      <c r="IA286" s="198">
        <f t="shared" si="948"/>
        <v>0</v>
      </c>
      <c r="IB286" s="195"/>
      <c r="IC286" s="195">
        <f t="shared" si="1151"/>
        <v>0</v>
      </c>
      <c r="ID286" s="195">
        <f t="shared" si="949"/>
        <v>0</v>
      </c>
      <c r="IE286" s="195">
        <f t="shared" si="1152"/>
        <v>0</v>
      </c>
      <c r="IF286" s="195">
        <f t="shared" si="950"/>
        <v>0</v>
      </c>
      <c r="IG286" s="307">
        <f t="shared" si="951"/>
        <v>0</v>
      </c>
      <c r="IH286" s="307">
        <f t="shared" si="952"/>
        <v>0</v>
      </c>
      <c r="II286" s="44">
        <f t="shared" si="953"/>
        <v>0</v>
      </c>
      <c r="IJ286" s="44">
        <f t="shared" si="1153"/>
        <v>0</v>
      </c>
      <c r="IK286" s="44">
        <f t="shared" si="1154"/>
        <v>0</v>
      </c>
      <c r="IL286" s="44">
        <f t="shared" si="1155"/>
        <v>0</v>
      </c>
      <c r="IM286" s="44">
        <f t="shared" si="1156"/>
        <v>0</v>
      </c>
      <c r="IN286" s="44">
        <f t="shared" si="1157"/>
        <v>0</v>
      </c>
      <c r="IO286" s="44">
        <f t="shared" si="1158"/>
        <v>0</v>
      </c>
    </row>
    <row r="287" spans="1:249" ht="18" customHeight="1">
      <c r="A287" s="188">
        <v>281</v>
      </c>
      <c r="B287" s="326"/>
      <c r="C287" s="289"/>
      <c r="D287" s="199"/>
      <c r="E287" s="189"/>
      <c r="F287" s="189"/>
      <c r="G287" s="190"/>
      <c r="H287" s="190"/>
      <c r="I287" s="272"/>
      <c r="J287" s="207"/>
      <c r="K287" s="214" t="str">
        <f t="shared" si="954"/>
        <v/>
      </c>
      <c r="L287" s="200" t="str">
        <f t="shared" si="955"/>
        <v/>
      </c>
      <c r="M287" s="200" t="str">
        <f t="shared" si="956"/>
        <v/>
      </c>
      <c r="N287" s="209" t="str">
        <f t="shared" si="944"/>
        <v/>
      </c>
      <c r="O287" s="208" t="str">
        <f>IFERROR(IF(D287="","",IF(K287="","",IF(I287="","",IF(F287="F",VLOOKUP(K287,F!A:G,2,0),IF(F287="M",VLOOKUP(K287,M!A:G,2,0),""))))),0)</f>
        <v/>
      </c>
      <c r="P287" s="191" t="str">
        <f>IFERROR(IF(D287="","",IF(K287="","",IF(I287="","",IF(F287="F",VLOOKUP(K287,F!A:G,3,0),IF(F287="M",VLOOKUP(K287,M!A:G,3,0),""))))),0)</f>
        <v/>
      </c>
      <c r="Q287" s="191" t="str">
        <f>IFERROR(IF(D287="","",IF(K287="","",IF(I287="","",IF(F287="F",VLOOKUP(K287,F!A:G,4,0),IF(F287="M",VLOOKUP(K287,M!A:G,4,0),""))))),0)</f>
        <v/>
      </c>
      <c r="R287" s="191" t="str">
        <f>IFERROR(IF(D287="","",IF(K287="","",IF(I287="","",IF(F287="F",VLOOKUP(K287,F!A:G,5,0),IF(F287="M",VLOOKUP(K287,M!A:G,5,0),""))))),0)</f>
        <v/>
      </c>
      <c r="S287" s="191" t="str">
        <f>IFERROR(IF(D287="","",IF(K287="","",IF(I287="","",IF(F287="F",VLOOKUP(K287,F!A:G,6,0),IF(F287="M",VLOOKUP(K287,M!A:G,6,0),""))))),0)</f>
        <v/>
      </c>
      <c r="T287" s="191" t="str">
        <f>IFERROR(IF(D287="","",IF(K287="","",IF(I287="","",IF(F287="F",VLOOKUP(K287,F!A:G,7,0),IF(F287="M",VLOOKUP(K287,M!A:G,7,0),""))))),0)</f>
        <v/>
      </c>
      <c r="U287" s="191" t="str">
        <f>IFERROR(IF(D287="","",IF(K287="","",IF(J287="","",IF(F287="F",VLOOKUP(K287,F!A:M,8,0),IF(F287="M",VLOOKUP(K287,M!A:M,8,0),""))))),0)</f>
        <v/>
      </c>
      <c r="V287" s="191" t="str">
        <f>IFERROR(IF(D287="","",IF(K287="","",IF(J287="","",IF(F287="F",VLOOKUP(K287,F!A:M,9,0),IF(F287="M",VLOOKUP(K287,M!A:M,9,0),""))))),0)</f>
        <v/>
      </c>
      <c r="W287" s="191" t="str">
        <f>IFERROR(IF(D287="","",IF(K287="","",IF(J287="","",IF(F287="F",VLOOKUP(K287,F!A:M,10,0),IF(F287="M",VLOOKUP(K287,M!A:M,10,0),""))))),0)</f>
        <v/>
      </c>
      <c r="X287" s="191" t="str">
        <f>IFERROR(IF(D287="","",IF(K287="","",IF(J287="","",IF(F287="F",VLOOKUP(K287,F!A:M,11,0),IF(F287="M",VLOOKUP(K287,M!A:M,11,0),""))))),0)</f>
        <v/>
      </c>
      <c r="Y287" s="191" t="str">
        <f>IFERROR(IF(D287="","",IF(K287="","",IF(J287="","",IF(F287="F",VLOOKUP(K287,F!A:M,12,0),IF(F287="M",VLOOKUP(K287,M!A:M,12,0),""))))),0)</f>
        <v/>
      </c>
      <c r="Z287" s="191" t="str">
        <f>IFERROR(IF(D287="","",IF(K287="","",IF(J287="","",IF(F287="F",VLOOKUP(K287,F!A:M,13,0),IF(F287="M",VLOOKUP(K287,M!A:M,13,0),""))))),0)</f>
        <v/>
      </c>
      <c r="AA287" s="191" t="str">
        <f>IFERROR(IF(D287="","",IF(F287="","",IF(J287="","",IF(K287="","",IF(AND(K287&gt;23,K287&lt;=60),IF(F287="F",VLOOKUP(MROUND(HZ287,0.5),'F-Weight for Length'!K:S,2,0),VLOOKUP(MROUND(HZ287,0.5),'M-Weight for Length'!K:S,2,0)),IF(K287&gt;60,IF(F287="F",VLOOKUP(K287,'F-Weight for Length'!U:AC,2,0),VLOOKUP(K287,'M-Weight for Length'!U:AC,2,0)),IF(F287="F",VLOOKUP(MROUND(HZ287,0.5),'F-Weight for Length'!A:I,2,0),VLOOKUP(MROUND(HZ287,0.5),'M-Weight for Length'!A:I,2,0)))))))),0)</f>
        <v/>
      </c>
      <c r="AB287" s="191" t="str">
        <f>IFERROR(IF(D287="","",IF(F287="","",IF(J287="","",IF(K287="","",IF(AND(K287&gt;23,K287&lt;=60),IF(F287="F",VLOOKUP(MROUND(HZ287,0.5),'F-Weight for Length'!K:S,3,0),VLOOKUP(MROUND(HZ287,0.5),'M-Weight for Length'!K:S,3,0)),IF(K287&gt;60,IF(F287="F",VLOOKUP(K287,'F-Weight for Length'!U:AC,3,0),VLOOKUP(K287,'M-Weight for Length'!U:AC,3,0)),IF(F287="F",VLOOKUP(MROUND(HZ287,0.5),'F-Weight for Length'!A:I,3,0),VLOOKUP(MROUND(HZ287,0.5),'M-Weight for Length'!A:I,3,0)))))))),0)</f>
        <v/>
      </c>
      <c r="AC287" s="191" t="str">
        <f>IFERROR(IF(D287="","",IF(F287="","",IF(J287="","",IF(K287="","",IF(AND(K287&gt;23,K287&lt;=60),IF(F287="F",VLOOKUP(MROUND(HZ287,0.5),'F-Weight for Length'!K:S,4,0),VLOOKUP(MROUND(HZ287,0.5),'M-Weight for Length'!K:S,4,0)),IF(K287&gt;60,IF(F287="F",VLOOKUP(K287,'F-Weight for Length'!U:AC,4,0),VLOOKUP(K287,'M-Weight for Length'!U:AC,4,0)),IF(F287="F",VLOOKUP(MROUND(HZ287,0.5),'F-Weight for Length'!A:I,4,0),VLOOKUP(MROUND(HZ287,0.5),'M-Weight for Length'!A:I,4,0)))))))),0)</f>
        <v/>
      </c>
      <c r="AD287" s="191" t="str">
        <f>IFERROR(IF(D287="","",IF(F287="","",IF(J287="","",IF(K287="","",IF(AND(K287&gt;23,K287&lt;=60),IF(F287="F",VLOOKUP(MROUND(HZ287,0.5),'F-Weight for Length'!K:S,5,0),VLOOKUP(MROUND(HZ287,0.5),'M-Weight for Length'!K:S,5,0)),IF(K287&gt;60,IF(F287="F",VLOOKUP(K287,'F-Weight for Length'!U:AC,5,0),VLOOKUP(K287,'M-Weight for Length'!U:AC,5,0)),IF(F287="F",VLOOKUP(MROUND(HZ287,0.5),'F-Weight for Length'!A:I,5,0),VLOOKUP(MROUND(HZ287,0.5),'M-Weight for Length'!A:I,5,0)))))))),0)</f>
        <v/>
      </c>
      <c r="AE287" s="191" t="str">
        <f>IFERROR(IF(D287="","",IF(F287="","",IF(J287="","",IF(K287="","",IF(AND(K287&gt;23,K287&lt;=60),IF(F287="F",VLOOKUP(MROUND(HZ287,0.5),'F-Weight for Length'!K:S,6,0),VLOOKUP(MROUND(HZ287,0.5),'M-Weight for Length'!K:S,6,0)),IF(K287&gt;60,IF(F287="F",VLOOKUP(K287,'F-Weight for Length'!U:AC,6,0),VLOOKUP(K287,'M-Weight for Length'!U:AC,6,0)),IF(F287="F",VLOOKUP(MROUND(HZ287,0.5),'F-Weight for Length'!A:I,6,0),VLOOKUP(MROUND(HZ287,0.5),'M-Weight for Length'!A:I,6,0)))))))),0)</f>
        <v/>
      </c>
      <c r="AF287" s="191" t="str">
        <f>IFERROR(IF(D287="","",IF(F287="","",IF(J287="","",IF(K287="","",IF(AND(K287&gt;23,K287&lt;=60),IF(F287="F",VLOOKUP(MROUND(HZ287,0.5),'F-Weight for Length'!K:S,7,0),VLOOKUP(MROUND(HZ287,0.5),'M-Weight for Length'!K:S,7,0)),IF(K287&gt;60,IF(F287="F",VLOOKUP(K287,'F-Weight for Length'!U:AC,7,0),VLOOKUP(K287,'M-Weight for Length'!U:AC,7,0)),IF(F287="F",VLOOKUP(MROUND(HZ287,0.5),'F-Weight for Length'!A:I,7,0),VLOOKUP(MROUND(HZ287,0.5),'M-Weight for Length'!A:I,7,0)))))))),0)</f>
        <v/>
      </c>
      <c r="AG287" s="191" t="str">
        <f>IFERROR(IF(D287="","",IF(F287="","",IF(J287="","",IF(K287="","",IF(AND(K287&gt;23,K287&lt;=60),IF(F287="F",VLOOKUP(MROUND(HZ287,0.5),'F-Weight for Length'!K:S,8,0),VLOOKUP(MROUND(HZ287,0.5),'M-Weight for Length'!K:S,8,0)),IF(K287&gt;60,IF(F287="F",VLOOKUP(K287,'F-Weight for Length'!U:AC,8,0),VLOOKUP(K287,'M-Weight for Length'!U:AC,8,0)),IF(F287="F",VLOOKUP(MROUND(HZ287,0.5),'F-Weight for Length'!A:I,8,0),VLOOKUP(MROUND(HZ287,0.5),'M-Weight for Length'!A:I,8,0)))))))),0)</f>
        <v/>
      </c>
      <c r="AH287" s="191" t="str">
        <f>IFERROR(IF(D287="","",IF(F287="","",IF(J287="","",IF(K287="","",IF(AND(K287&gt;23,K287&lt;=60),IF(F287="F",VLOOKUP(MROUND(HZ287,0.5),'F-Weight for Length'!K:S,9,0),VLOOKUP(MROUND(HZ287,0.5),'M-Weight for Length'!K:S,9,0)),IF(K287&gt;60,IF(F287="F",VLOOKUP(K287,'F-Weight for Length'!U:AC,9,0),VLOOKUP(K287,'M-Weight for Length'!U:AC,9,0)),IF(F287="F",VLOOKUP(MROUND(HZ287,0.5),'F-Weight for Length'!A:I,9,0),VLOOKUP(MROUND(HZ287,0.5),'M-Weight for Length'!A:I,9,0)))))))),0)</f>
        <v/>
      </c>
      <c r="AI287" s="192">
        <f t="shared" si="957"/>
        <v>0</v>
      </c>
      <c r="AJ287" s="192">
        <f t="shared" si="958"/>
        <v>0</v>
      </c>
      <c r="AK287" s="192">
        <f t="shared" si="959"/>
        <v>0</v>
      </c>
      <c r="AL287" s="192">
        <f t="shared" si="960"/>
        <v>0</v>
      </c>
      <c r="AM287" s="192">
        <f t="shared" si="961"/>
        <v>0</v>
      </c>
      <c r="AN287" s="192">
        <f t="shared" si="962"/>
        <v>0</v>
      </c>
      <c r="AO287" s="192">
        <f t="shared" si="963"/>
        <v>0</v>
      </c>
      <c r="AP287" s="192">
        <f t="shared" si="964"/>
        <v>0</v>
      </c>
      <c r="AQ287" s="192">
        <f t="shared" si="965"/>
        <v>0</v>
      </c>
      <c r="AR287" s="192">
        <f t="shared" si="966"/>
        <v>0</v>
      </c>
      <c r="AS287" s="192">
        <f t="shared" si="967"/>
        <v>0</v>
      </c>
      <c r="AT287" s="192">
        <f t="shared" si="968"/>
        <v>0</v>
      </c>
      <c r="AU287" s="192">
        <f t="shared" si="969"/>
        <v>0</v>
      </c>
      <c r="AV287" s="192">
        <f t="shared" si="970"/>
        <v>0</v>
      </c>
      <c r="AW287" s="192">
        <f t="shared" si="971"/>
        <v>0</v>
      </c>
      <c r="AX287" s="192">
        <f t="shared" si="972"/>
        <v>0</v>
      </c>
      <c r="AY287" s="192">
        <f t="shared" si="973"/>
        <v>0</v>
      </c>
      <c r="AZ287" s="192">
        <f t="shared" si="974"/>
        <v>0</v>
      </c>
      <c r="BA287" s="192">
        <f t="shared" si="975"/>
        <v>0</v>
      </c>
      <c r="BB287" s="192">
        <f t="shared" si="976"/>
        <v>0</v>
      </c>
      <c r="BC287" s="192">
        <f t="shared" si="977"/>
        <v>0</v>
      </c>
      <c r="BD287" s="192">
        <f t="shared" si="978"/>
        <v>0</v>
      </c>
      <c r="BE287" s="192">
        <f t="shared" si="979"/>
        <v>0</v>
      </c>
      <c r="BF287" s="192">
        <f t="shared" si="980"/>
        <v>0</v>
      </c>
      <c r="BG287" s="192">
        <f t="shared" si="981"/>
        <v>0</v>
      </c>
      <c r="BH287" s="192">
        <f t="shared" si="982"/>
        <v>0</v>
      </c>
      <c r="BI287" s="192">
        <f t="shared" si="983"/>
        <v>0</v>
      </c>
      <c r="BJ287" s="192">
        <f t="shared" si="984"/>
        <v>0</v>
      </c>
      <c r="BK287" s="192">
        <f t="shared" si="985"/>
        <v>0</v>
      </c>
      <c r="BL287" s="192">
        <f t="shared" si="986"/>
        <v>0</v>
      </c>
      <c r="BM287" s="192">
        <f t="shared" si="987"/>
        <v>0</v>
      </c>
      <c r="BN287" s="192">
        <f t="shared" si="988"/>
        <v>0</v>
      </c>
      <c r="BO287" s="192">
        <f t="shared" si="989"/>
        <v>0</v>
      </c>
      <c r="BP287" s="192">
        <f t="shared" si="990"/>
        <v>0</v>
      </c>
      <c r="BQ287" s="192">
        <f t="shared" si="991"/>
        <v>0</v>
      </c>
      <c r="BR287" s="192">
        <f t="shared" si="992"/>
        <v>0</v>
      </c>
      <c r="BS287" s="192">
        <f t="shared" si="993"/>
        <v>0</v>
      </c>
      <c r="BT287" s="192">
        <f t="shared" si="994"/>
        <v>0</v>
      </c>
      <c r="BU287" s="192">
        <f t="shared" si="995"/>
        <v>0</v>
      </c>
      <c r="BV287" s="192">
        <f t="shared" si="996"/>
        <v>0</v>
      </c>
      <c r="BW287" s="192">
        <f t="shared" si="997"/>
        <v>0</v>
      </c>
      <c r="BX287" s="192">
        <f t="shared" si="998"/>
        <v>0</v>
      </c>
      <c r="BY287" s="192">
        <f t="shared" si="999"/>
        <v>0</v>
      </c>
      <c r="BZ287" s="192">
        <f t="shared" si="1000"/>
        <v>0</v>
      </c>
      <c r="CA287" s="192">
        <f t="shared" si="1001"/>
        <v>0</v>
      </c>
      <c r="CB287" s="192">
        <f t="shared" si="1002"/>
        <v>0</v>
      </c>
      <c r="CC287" s="192">
        <f t="shared" si="1003"/>
        <v>0</v>
      </c>
      <c r="CD287" s="192">
        <f t="shared" si="1004"/>
        <v>0</v>
      </c>
      <c r="CE287" s="192">
        <f t="shared" si="1005"/>
        <v>0</v>
      </c>
      <c r="CF287" s="192">
        <f t="shared" si="1006"/>
        <v>0</v>
      </c>
      <c r="CG287" s="192">
        <f t="shared" si="1007"/>
        <v>0</v>
      </c>
      <c r="CH287" s="192">
        <f t="shared" si="1008"/>
        <v>0</v>
      </c>
      <c r="CI287" s="192">
        <f t="shared" si="1009"/>
        <v>0</v>
      </c>
      <c r="CJ287" s="192">
        <f t="shared" si="1010"/>
        <v>0</v>
      </c>
      <c r="CK287" s="192">
        <f t="shared" si="1011"/>
        <v>0</v>
      </c>
      <c r="CL287" s="192">
        <f t="shared" si="1012"/>
        <v>0</v>
      </c>
      <c r="CM287" s="192">
        <f t="shared" si="1013"/>
        <v>0</v>
      </c>
      <c r="CN287" s="192">
        <f t="shared" si="1014"/>
        <v>0</v>
      </c>
      <c r="CO287" s="192">
        <f t="shared" si="1015"/>
        <v>0</v>
      </c>
      <c r="CP287" s="192">
        <f t="shared" si="1016"/>
        <v>0</v>
      </c>
      <c r="CQ287" s="192">
        <f t="shared" si="1017"/>
        <v>0</v>
      </c>
      <c r="CR287" s="192">
        <f t="shared" si="1018"/>
        <v>0</v>
      </c>
      <c r="CS287" s="192">
        <f t="shared" si="1019"/>
        <v>0</v>
      </c>
      <c r="CT287" s="192">
        <f t="shared" si="1020"/>
        <v>0</v>
      </c>
      <c r="CU287" s="192">
        <f t="shared" si="1021"/>
        <v>0</v>
      </c>
      <c r="CV287" s="192">
        <f t="shared" si="1022"/>
        <v>0</v>
      </c>
      <c r="CW287" s="192">
        <f t="shared" si="1023"/>
        <v>0</v>
      </c>
      <c r="CX287" s="192">
        <f t="shared" si="1024"/>
        <v>0</v>
      </c>
      <c r="CY287" s="192">
        <f t="shared" si="1025"/>
        <v>0</v>
      </c>
      <c r="CZ287" s="192">
        <f t="shared" si="1026"/>
        <v>0</v>
      </c>
      <c r="DA287" s="192">
        <f t="shared" si="1027"/>
        <v>0</v>
      </c>
      <c r="DB287" s="192">
        <f t="shared" si="1028"/>
        <v>0</v>
      </c>
      <c r="DC287" s="192">
        <f t="shared" si="1029"/>
        <v>0</v>
      </c>
      <c r="DD287" s="192">
        <f t="shared" si="1030"/>
        <v>0</v>
      </c>
      <c r="DE287" s="192">
        <f t="shared" si="1031"/>
        <v>0</v>
      </c>
      <c r="DF287" s="192">
        <f t="shared" si="1032"/>
        <v>0</v>
      </c>
      <c r="DG287" s="192">
        <f t="shared" si="1033"/>
        <v>0</v>
      </c>
      <c r="DH287" s="192">
        <f t="shared" si="1034"/>
        <v>0</v>
      </c>
      <c r="DI287" s="192">
        <f t="shared" si="1035"/>
        <v>0</v>
      </c>
      <c r="DJ287" s="192">
        <f t="shared" si="1036"/>
        <v>0</v>
      </c>
      <c r="DK287" s="192">
        <f t="shared" si="1037"/>
        <v>0</v>
      </c>
      <c r="DL287" s="192">
        <f t="shared" si="1038"/>
        <v>0</v>
      </c>
      <c r="DM287" s="192">
        <f t="shared" si="1039"/>
        <v>0</v>
      </c>
      <c r="DN287" s="192">
        <f t="shared" si="1040"/>
        <v>0</v>
      </c>
      <c r="DO287" s="192">
        <f t="shared" si="1041"/>
        <v>0</v>
      </c>
      <c r="DP287" s="192">
        <f t="shared" si="1042"/>
        <v>0</v>
      </c>
      <c r="DQ287" s="192">
        <f t="shared" si="1043"/>
        <v>0</v>
      </c>
      <c r="DR287" s="192">
        <f t="shared" si="1044"/>
        <v>0</v>
      </c>
      <c r="DS287" s="192">
        <f t="shared" si="1045"/>
        <v>0</v>
      </c>
      <c r="DT287" s="192">
        <f t="shared" si="1046"/>
        <v>0</v>
      </c>
      <c r="DU287" s="192">
        <f t="shared" si="1047"/>
        <v>0</v>
      </c>
      <c r="DV287" s="193">
        <f t="shared" si="1048"/>
        <v>0</v>
      </c>
      <c r="DW287" s="193">
        <f t="shared" si="1049"/>
        <v>0</v>
      </c>
      <c r="DX287" s="193">
        <f t="shared" si="1050"/>
        <v>0</v>
      </c>
      <c r="DY287" s="193">
        <f t="shared" si="1051"/>
        <v>0</v>
      </c>
      <c r="DZ287" s="193">
        <f t="shared" si="1052"/>
        <v>0</v>
      </c>
      <c r="EA287" s="192">
        <f t="shared" si="1053"/>
        <v>0</v>
      </c>
      <c r="EB287" s="192">
        <f t="shared" si="1054"/>
        <v>0</v>
      </c>
      <c r="EC287" s="192">
        <f t="shared" si="1055"/>
        <v>0</v>
      </c>
      <c r="ED287" s="192">
        <f t="shared" si="1056"/>
        <v>0</v>
      </c>
      <c r="EE287" s="192">
        <f t="shared" si="1057"/>
        <v>0</v>
      </c>
      <c r="EF287" s="192">
        <f t="shared" si="1058"/>
        <v>0</v>
      </c>
      <c r="EG287" s="192">
        <f t="shared" si="1059"/>
        <v>0</v>
      </c>
      <c r="EH287" s="192">
        <f t="shared" si="1060"/>
        <v>0</v>
      </c>
      <c r="EI287" s="192">
        <f t="shared" si="1061"/>
        <v>0</v>
      </c>
      <c r="EJ287" s="192">
        <f t="shared" si="1062"/>
        <v>0</v>
      </c>
      <c r="EK287" s="192">
        <f t="shared" si="1063"/>
        <v>0</v>
      </c>
      <c r="EL287" s="192">
        <f t="shared" si="1064"/>
        <v>0</v>
      </c>
      <c r="EM287" s="192">
        <f t="shared" si="1065"/>
        <v>0</v>
      </c>
      <c r="EN287" s="192">
        <f t="shared" si="1066"/>
        <v>0</v>
      </c>
      <c r="EO287" s="192">
        <f t="shared" si="1067"/>
        <v>0</v>
      </c>
      <c r="EP287" s="192">
        <f t="shared" si="1068"/>
        <v>0</v>
      </c>
      <c r="EQ287" s="192">
        <f t="shared" si="1069"/>
        <v>0</v>
      </c>
      <c r="ER287" s="192">
        <f t="shared" si="1070"/>
        <v>0</v>
      </c>
      <c r="ES287" s="192">
        <f t="shared" si="1071"/>
        <v>0</v>
      </c>
      <c r="ET287" s="192">
        <f t="shared" si="1072"/>
        <v>0</v>
      </c>
      <c r="EU287" s="192">
        <f t="shared" si="1073"/>
        <v>0</v>
      </c>
      <c r="EV287" s="192">
        <f t="shared" si="1074"/>
        <v>0</v>
      </c>
      <c r="EW287" s="192">
        <f t="shared" si="1075"/>
        <v>0</v>
      </c>
      <c r="EX287" s="192">
        <f t="shared" si="1076"/>
        <v>0</v>
      </c>
      <c r="EY287" s="192">
        <f t="shared" si="1077"/>
        <v>0</v>
      </c>
      <c r="EZ287" s="192">
        <f t="shared" si="1078"/>
        <v>0</v>
      </c>
      <c r="FA287" s="192">
        <f t="shared" si="1079"/>
        <v>0</v>
      </c>
      <c r="FB287" s="192">
        <f t="shared" si="1080"/>
        <v>0</v>
      </c>
      <c r="FC287" s="192">
        <f t="shared" si="1081"/>
        <v>0</v>
      </c>
      <c r="FD287" s="192">
        <f t="shared" si="1082"/>
        <v>0</v>
      </c>
      <c r="FE287" s="192">
        <f t="shared" si="1083"/>
        <v>0</v>
      </c>
      <c r="FF287" s="192">
        <f t="shared" si="1084"/>
        <v>0</v>
      </c>
      <c r="FG287" s="192">
        <f t="shared" si="1085"/>
        <v>0</v>
      </c>
      <c r="FH287" s="192">
        <f t="shared" si="1086"/>
        <v>0</v>
      </c>
      <c r="FI287" s="192">
        <f t="shared" si="1087"/>
        <v>0</v>
      </c>
      <c r="FJ287" s="192">
        <f t="shared" si="1088"/>
        <v>0</v>
      </c>
      <c r="FK287" s="192">
        <f t="shared" si="1089"/>
        <v>0</v>
      </c>
      <c r="FL287" s="192">
        <f t="shared" si="1090"/>
        <v>0</v>
      </c>
      <c r="FM287" s="192">
        <f t="shared" si="1091"/>
        <v>0</v>
      </c>
      <c r="FN287" s="192">
        <f t="shared" si="1092"/>
        <v>0</v>
      </c>
      <c r="FO287" s="192">
        <f t="shared" si="1093"/>
        <v>0</v>
      </c>
      <c r="FP287" s="192">
        <f t="shared" si="1094"/>
        <v>0</v>
      </c>
      <c r="FQ287" s="192">
        <f t="shared" si="1095"/>
        <v>0</v>
      </c>
      <c r="FR287" s="192">
        <f t="shared" si="1096"/>
        <v>0</v>
      </c>
      <c r="FS287" s="192">
        <f t="shared" si="1097"/>
        <v>0</v>
      </c>
      <c r="FT287" s="192">
        <f t="shared" si="1098"/>
        <v>0</v>
      </c>
      <c r="FU287" s="192">
        <f t="shared" si="1099"/>
        <v>0</v>
      </c>
      <c r="FV287" s="192">
        <f t="shared" si="1100"/>
        <v>0</v>
      </c>
      <c r="FW287" s="192">
        <f t="shared" si="1101"/>
        <v>0</v>
      </c>
      <c r="FX287" s="192">
        <f t="shared" si="1102"/>
        <v>0</v>
      </c>
      <c r="FY287" s="192">
        <f t="shared" si="1103"/>
        <v>0</v>
      </c>
      <c r="FZ287" s="192">
        <f t="shared" si="1104"/>
        <v>0</v>
      </c>
      <c r="GA287" s="192">
        <f t="shared" si="1105"/>
        <v>0</v>
      </c>
      <c r="GB287" s="192">
        <f t="shared" si="1106"/>
        <v>0</v>
      </c>
      <c r="GC287" s="192">
        <f t="shared" si="1107"/>
        <v>0</v>
      </c>
      <c r="GD287" s="192">
        <f t="shared" si="1108"/>
        <v>0</v>
      </c>
      <c r="GE287" s="192">
        <f t="shared" si="1109"/>
        <v>0</v>
      </c>
      <c r="GF287" s="192">
        <f t="shared" si="1110"/>
        <v>0</v>
      </c>
      <c r="GG287" s="192">
        <f t="shared" si="1111"/>
        <v>0</v>
      </c>
      <c r="GH287" s="192">
        <f t="shared" si="1112"/>
        <v>0</v>
      </c>
      <c r="GI287" s="192">
        <f t="shared" si="1113"/>
        <v>0</v>
      </c>
      <c r="GJ287" s="192">
        <f t="shared" si="1114"/>
        <v>0</v>
      </c>
      <c r="GK287" s="192">
        <f t="shared" si="1115"/>
        <v>0</v>
      </c>
      <c r="GL287" s="192">
        <f t="shared" si="1116"/>
        <v>0</v>
      </c>
      <c r="GM287" s="192">
        <f t="shared" si="1117"/>
        <v>0</v>
      </c>
      <c r="GN287" s="192">
        <f t="shared" si="1118"/>
        <v>0</v>
      </c>
      <c r="GO287" s="192">
        <f t="shared" si="1119"/>
        <v>0</v>
      </c>
      <c r="GP287" s="192">
        <f t="shared" si="1120"/>
        <v>0</v>
      </c>
      <c r="GQ287" s="192">
        <f t="shared" si="1121"/>
        <v>0</v>
      </c>
      <c r="GR287" s="192">
        <f t="shared" si="1122"/>
        <v>0</v>
      </c>
      <c r="GS287" s="192">
        <f t="shared" si="1123"/>
        <v>0</v>
      </c>
      <c r="GT287" s="192">
        <f t="shared" si="1124"/>
        <v>0</v>
      </c>
      <c r="GU287" s="192">
        <f t="shared" si="1125"/>
        <v>0</v>
      </c>
      <c r="GV287" s="192">
        <f t="shared" si="1126"/>
        <v>0</v>
      </c>
      <c r="GW287" s="192">
        <f t="shared" si="1127"/>
        <v>0</v>
      </c>
      <c r="GX287" s="192">
        <f t="shared" si="1128"/>
        <v>0</v>
      </c>
      <c r="GY287" s="192">
        <f t="shared" si="1129"/>
        <v>0</v>
      </c>
      <c r="GZ287" s="192">
        <f t="shared" si="1130"/>
        <v>0</v>
      </c>
      <c r="HA287" s="192">
        <f t="shared" si="1131"/>
        <v>0</v>
      </c>
      <c r="HB287" s="192">
        <f t="shared" si="1132"/>
        <v>0</v>
      </c>
      <c r="HC287" s="192">
        <f t="shared" si="1133"/>
        <v>0</v>
      </c>
      <c r="HD287" s="192">
        <f t="shared" si="1134"/>
        <v>0</v>
      </c>
      <c r="HE287" s="192">
        <f t="shared" si="1135"/>
        <v>0</v>
      </c>
      <c r="HF287" s="192">
        <f t="shared" si="1136"/>
        <v>0</v>
      </c>
      <c r="HG287" s="192">
        <f t="shared" si="1137"/>
        <v>0</v>
      </c>
      <c r="HH287" s="192">
        <f t="shared" si="1138"/>
        <v>0</v>
      </c>
      <c r="HI287" s="192">
        <f t="shared" si="1139"/>
        <v>0</v>
      </c>
      <c r="HJ287" s="192">
        <f t="shared" si="1140"/>
        <v>0</v>
      </c>
      <c r="HK287" s="192">
        <f t="shared" si="1141"/>
        <v>0</v>
      </c>
      <c r="HL287" s="192">
        <f t="shared" si="1142"/>
        <v>0</v>
      </c>
      <c r="HM287" s="192">
        <f t="shared" si="1143"/>
        <v>0</v>
      </c>
      <c r="HN287" s="194">
        <f t="shared" si="1144"/>
        <v>0</v>
      </c>
      <c r="HO287" s="194">
        <f t="shared" si="1145"/>
        <v>0</v>
      </c>
      <c r="HP287" s="194">
        <f t="shared" si="1146"/>
        <v>0</v>
      </c>
      <c r="HQ287" s="194">
        <f t="shared" si="1147"/>
        <v>0</v>
      </c>
      <c r="HR287" s="194">
        <f t="shared" si="1148"/>
        <v>0</v>
      </c>
      <c r="HS287" s="195" t="str">
        <f t="shared" si="945"/>
        <v/>
      </c>
      <c r="HT287" s="196">
        <f t="shared" si="941"/>
        <v>0</v>
      </c>
      <c r="HU287" s="196">
        <f t="shared" si="942"/>
        <v>0</v>
      </c>
      <c r="HV287" s="197" t="str">
        <f t="shared" si="946"/>
        <v/>
      </c>
      <c r="HW287" s="197" t="str">
        <f t="shared" si="1149"/>
        <v/>
      </c>
      <c r="HX287" s="197" t="str">
        <f t="shared" si="1150"/>
        <v/>
      </c>
      <c r="HY287" s="195" t="str">
        <f t="shared" si="947"/>
        <v/>
      </c>
      <c r="HZ287" s="30">
        <f t="shared" si="943"/>
        <v>0</v>
      </c>
      <c r="IA287" s="198">
        <f t="shared" si="948"/>
        <v>0</v>
      </c>
      <c r="IB287" s="195"/>
      <c r="IC287" s="195">
        <f t="shared" si="1151"/>
        <v>0</v>
      </c>
      <c r="ID287" s="195">
        <f t="shared" si="949"/>
        <v>0</v>
      </c>
      <c r="IE287" s="195">
        <f t="shared" si="1152"/>
        <v>0</v>
      </c>
      <c r="IF287" s="195">
        <f t="shared" si="950"/>
        <v>0</v>
      </c>
      <c r="IG287" s="307">
        <f t="shared" si="951"/>
        <v>0</v>
      </c>
      <c r="IH287" s="307">
        <f t="shared" si="952"/>
        <v>0</v>
      </c>
      <c r="II287" s="44">
        <f t="shared" si="953"/>
        <v>0</v>
      </c>
      <c r="IJ287" s="44">
        <f t="shared" si="1153"/>
        <v>0</v>
      </c>
      <c r="IK287" s="44">
        <f t="shared" si="1154"/>
        <v>0</v>
      </c>
      <c r="IL287" s="44">
        <f t="shared" si="1155"/>
        <v>0</v>
      </c>
      <c r="IM287" s="44">
        <f t="shared" si="1156"/>
        <v>0</v>
      </c>
      <c r="IN287" s="44">
        <f t="shared" si="1157"/>
        <v>0</v>
      </c>
      <c r="IO287" s="44">
        <f t="shared" si="1158"/>
        <v>0</v>
      </c>
    </row>
    <row r="288" spans="1:249" ht="18" customHeight="1">
      <c r="A288" s="188">
        <v>282</v>
      </c>
      <c r="B288" s="326"/>
      <c r="C288" s="289"/>
      <c r="D288" s="199"/>
      <c r="E288" s="189"/>
      <c r="F288" s="189"/>
      <c r="G288" s="190"/>
      <c r="H288" s="190"/>
      <c r="I288" s="272"/>
      <c r="J288" s="207"/>
      <c r="K288" s="214" t="str">
        <f t="shared" si="954"/>
        <v/>
      </c>
      <c r="L288" s="200" t="str">
        <f t="shared" si="955"/>
        <v/>
      </c>
      <c r="M288" s="200" t="str">
        <f t="shared" si="956"/>
        <v/>
      </c>
      <c r="N288" s="209" t="str">
        <f t="shared" si="944"/>
        <v/>
      </c>
      <c r="O288" s="208" t="str">
        <f>IFERROR(IF(D288="","",IF(K288="","",IF(I288="","",IF(F288="F",VLOOKUP(K288,F!A:G,2,0),IF(F288="M",VLOOKUP(K288,M!A:G,2,0),""))))),0)</f>
        <v/>
      </c>
      <c r="P288" s="191" t="str">
        <f>IFERROR(IF(D288="","",IF(K288="","",IF(I288="","",IF(F288="F",VLOOKUP(K288,F!A:G,3,0),IF(F288="M",VLOOKUP(K288,M!A:G,3,0),""))))),0)</f>
        <v/>
      </c>
      <c r="Q288" s="191" t="str">
        <f>IFERROR(IF(D288="","",IF(K288="","",IF(I288="","",IF(F288="F",VLOOKUP(K288,F!A:G,4,0),IF(F288="M",VLOOKUP(K288,M!A:G,4,0),""))))),0)</f>
        <v/>
      </c>
      <c r="R288" s="191" t="str">
        <f>IFERROR(IF(D288="","",IF(K288="","",IF(I288="","",IF(F288="F",VLOOKUP(K288,F!A:G,5,0),IF(F288="M",VLOOKUP(K288,M!A:G,5,0),""))))),0)</f>
        <v/>
      </c>
      <c r="S288" s="191" t="str">
        <f>IFERROR(IF(D288="","",IF(K288="","",IF(I288="","",IF(F288="F",VLOOKUP(K288,F!A:G,6,0),IF(F288="M",VLOOKUP(K288,M!A:G,6,0),""))))),0)</f>
        <v/>
      </c>
      <c r="T288" s="191" t="str">
        <f>IFERROR(IF(D288="","",IF(K288="","",IF(I288="","",IF(F288="F",VLOOKUP(K288,F!A:G,7,0),IF(F288="M",VLOOKUP(K288,M!A:G,7,0),""))))),0)</f>
        <v/>
      </c>
      <c r="U288" s="191" t="str">
        <f>IFERROR(IF(D288="","",IF(K288="","",IF(J288="","",IF(F288="F",VLOOKUP(K288,F!A:M,8,0),IF(F288="M",VLOOKUP(K288,M!A:M,8,0),""))))),0)</f>
        <v/>
      </c>
      <c r="V288" s="191" t="str">
        <f>IFERROR(IF(D288="","",IF(K288="","",IF(J288="","",IF(F288="F",VLOOKUP(K288,F!A:M,9,0),IF(F288="M",VLOOKUP(K288,M!A:M,9,0),""))))),0)</f>
        <v/>
      </c>
      <c r="W288" s="191" t="str">
        <f>IFERROR(IF(D288="","",IF(K288="","",IF(J288="","",IF(F288="F",VLOOKUP(K288,F!A:M,10,0),IF(F288="M",VLOOKUP(K288,M!A:M,10,0),""))))),0)</f>
        <v/>
      </c>
      <c r="X288" s="191" t="str">
        <f>IFERROR(IF(D288="","",IF(K288="","",IF(J288="","",IF(F288="F",VLOOKUP(K288,F!A:M,11,0),IF(F288="M",VLOOKUP(K288,M!A:M,11,0),""))))),0)</f>
        <v/>
      </c>
      <c r="Y288" s="191" t="str">
        <f>IFERROR(IF(D288="","",IF(K288="","",IF(J288="","",IF(F288="F",VLOOKUP(K288,F!A:M,12,0),IF(F288="M",VLOOKUP(K288,M!A:M,12,0),""))))),0)</f>
        <v/>
      </c>
      <c r="Z288" s="191" t="str">
        <f>IFERROR(IF(D288="","",IF(K288="","",IF(J288="","",IF(F288="F",VLOOKUP(K288,F!A:M,13,0),IF(F288="M",VLOOKUP(K288,M!A:M,13,0),""))))),0)</f>
        <v/>
      </c>
      <c r="AA288" s="191" t="str">
        <f>IFERROR(IF(D288="","",IF(F288="","",IF(J288="","",IF(K288="","",IF(AND(K288&gt;23,K288&lt;=60),IF(F288="F",VLOOKUP(MROUND(HZ288,0.5),'F-Weight for Length'!K:S,2,0),VLOOKUP(MROUND(HZ288,0.5),'M-Weight for Length'!K:S,2,0)),IF(K288&gt;60,IF(F288="F",VLOOKUP(K288,'F-Weight for Length'!U:AC,2,0),VLOOKUP(K288,'M-Weight for Length'!U:AC,2,0)),IF(F288="F",VLOOKUP(MROUND(HZ288,0.5),'F-Weight for Length'!A:I,2,0),VLOOKUP(MROUND(HZ288,0.5),'M-Weight for Length'!A:I,2,0)))))))),0)</f>
        <v/>
      </c>
      <c r="AB288" s="191" t="str">
        <f>IFERROR(IF(D288="","",IF(F288="","",IF(J288="","",IF(K288="","",IF(AND(K288&gt;23,K288&lt;=60),IF(F288="F",VLOOKUP(MROUND(HZ288,0.5),'F-Weight for Length'!K:S,3,0),VLOOKUP(MROUND(HZ288,0.5),'M-Weight for Length'!K:S,3,0)),IF(K288&gt;60,IF(F288="F",VLOOKUP(K288,'F-Weight for Length'!U:AC,3,0),VLOOKUP(K288,'M-Weight for Length'!U:AC,3,0)),IF(F288="F",VLOOKUP(MROUND(HZ288,0.5),'F-Weight for Length'!A:I,3,0),VLOOKUP(MROUND(HZ288,0.5),'M-Weight for Length'!A:I,3,0)))))))),0)</f>
        <v/>
      </c>
      <c r="AC288" s="191" t="str">
        <f>IFERROR(IF(D288="","",IF(F288="","",IF(J288="","",IF(K288="","",IF(AND(K288&gt;23,K288&lt;=60),IF(F288="F",VLOOKUP(MROUND(HZ288,0.5),'F-Weight for Length'!K:S,4,0),VLOOKUP(MROUND(HZ288,0.5),'M-Weight for Length'!K:S,4,0)),IF(K288&gt;60,IF(F288="F",VLOOKUP(K288,'F-Weight for Length'!U:AC,4,0),VLOOKUP(K288,'M-Weight for Length'!U:AC,4,0)),IF(F288="F",VLOOKUP(MROUND(HZ288,0.5),'F-Weight for Length'!A:I,4,0),VLOOKUP(MROUND(HZ288,0.5),'M-Weight for Length'!A:I,4,0)))))))),0)</f>
        <v/>
      </c>
      <c r="AD288" s="191" t="str">
        <f>IFERROR(IF(D288="","",IF(F288="","",IF(J288="","",IF(K288="","",IF(AND(K288&gt;23,K288&lt;=60),IF(F288="F",VLOOKUP(MROUND(HZ288,0.5),'F-Weight for Length'!K:S,5,0),VLOOKUP(MROUND(HZ288,0.5),'M-Weight for Length'!K:S,5,0)),IF(K288&gt;60,IF(F288="F",VLOOKUP(K288,'F-Weight for Length'!U:AC,5,0),VLOOKUP(K288,'M-Weight for Length'!U:AC,5,0)),IF(F288="F",VLOOKUP(MROUND(HZ288,0.5),'F-Weight for Length'!A:I,5,0),VLOOKUP(MROUND(HZ288,0.5),'M-Weight for Length'!A:I,5,0)))))))),0)</f>
        <v/>
      </c>
      <c r="AE288" s="191" t="str">
        <f>IFERROR(IF(D288="","",IF(F288="","",IF(J288="","",IF(K288="","",IF(AND(K288&gt;23,K288&lt;=60),IF(F288="F",VLOOKUP(MROUND(HZ288,0.5),'F-Weight for Length'!K:S,6,0),VLOOKUP(MROUND(HZ288,0.5),'M-Weight for Length'!K:S,6,0)),IF(K288&gt;60,IF(F288="F",VLOOKUP(K288,'F-Weight for Length'!U:AC,6,0),VLOOKUP(K288,'M-Weight for Length'!U:AC,6,0)),IF(F288="F",VLOOKUP(MROUND(HZ288,0.5),'F-Weight for Length'!A:I,6,0),VLOOKUP(MROUND(HZ288,0.5),'M-Weight for Length'!A:I,6,0)))))))),0)</f>
        <v/>
      </c>
      <c r="AF288" s="191" t="str">
        <f>IFERROR(IF(D288="","",IF(F288="","",IF(J288="","",IF(K288="","",IF(AND(K288&gt;23,K288&lt;=60),IF(F288="F",VLOOKUP(MROUND(HZ288,0.5),'F-Weight for Length'!K:S,7,0),VLOOKUP(MROUND(HZ288,0.5),'M-Weight for Length'!K:S,7,0)),IF(K288&gt;60,IF(F288="F",VLOOKUP(K288,'F-Weight for Length'!U:AC,7,0),VLOOKUP(K288,'M-Weight for Length'!U:AC,7,0)),IF(F288="F",VLOOKUP(MROUND(HZ288,0.5),'F-Weight for Length'!A:I,7,0),VLOOKUP(MROUND(HZ288,0.5),'M-Weight for Length'!A:I,7,0)))))))),0)</f>
        <v/>
      </c>
      <c r="AG288" s="191" t="str">
        <f>IFERROR(IF(D288="","",IF(F288="","",IF(J288="","",IF(K288="","",IF(AND(K288&gt;23,K288&lt;=60),IF(F288="F",VLOOKUP(MROUND(HZ288,0.5),'F-Weight for Length'!K:S,8,0),VLOOKUP(MROUND(HZ288,0.5),'M-Weight for Length'!K:S,8,0)),IF(K288&gt;60,IF(F288="F",VLOOKUP(K288,'F-Weight for Length'!U:AC,8,0),VLOOKUP(K288,'M-Weight for Length'!U:AC,8,0)),IF(F288="F",VLOOKUP(MROUND(HZ288,0.5),'F-Weight for Length'!A:I,8,0),VLOOKUP(MROUND(HZ288,0.5),'M-Weight for Length'!A:I,8,0)))))))),0)</f>
        <v/>
      </c>
      <c r="AH288" s="191" t="str">
        <f>IFERROR(IF(D288="","",IF(F288="","",IF(J288="","",IF(K288="","",IF(AND(K288&gt;23,K288&lt;=60),IF(F288="F",VLOOKUP(MROUND(HZ288,0.5),'F-Weight for Length'!K:S,9,0),VLOOKUP(MROUND(HZ288,0.5),'M-Weight for Length'!K:S,9,0)),IF(K288&gt;60,IF(F288="F",VLOOKUP(K288,'F-Weight for Length'!U:AC,9,0),VLOOKUP(K288,'M-Weight for Length'!U:AC,9,0)),IF(F288="F",VLOOKUP(MROUND(HZ288,0.5),'F-Weight for Length'!A:I,9,0),VLOOKUP(MROUND(HZ288,0.5),'M-Weight for Length'!A:I,9,0)))))))),0)</f>
        <v/>
      </c>
      <c r="AI288" s="192">
        <f t="shared" si="957"/>
        <v>0</v>
      </c>
      <c r="AJ288" s="192">
        <f t="shared" si="958"/>
        <v>0</v>
      </c>
      <c r="AK288" s="192">
        <f t="shared" si="959"/>
        <v>0</v>
      </c>
      <c r="AL288" s="192">
        <f t="shared" si="960"/>
        <v>0</v>
      </c>
      <c r="AM288" s="192">
        <f t="shared" si="961"/>
        <v>0</v>
      </c>
      <c r="AN288" s="192">
        <f t="shared" si="962"/>
        <v>0</v>
      </c>
      <c r="AO288" s="192">
        <f t="shared" si="963"/>
        <v>0</v>
      </c>
      <c r="AP288" s="192">
        <f t="shared" si="964"/>
        <v>0</v>
      </c>
      <c r="AQ288" s="192">
        <f t="shared" si="965"/>
        <v>0</v>
      </c>
      <c r="AR288" s="192">
        <f t="shared" si="966"/>
        <v>0</v>
      </c>
      <c r="AS288" s="192">
        <f t="shared" si="967"/>
        <v>0</v>
      </c>
      <c r="AT288" s="192">
        <f t="shared" si="968"/>
        <v>0</v>
      </c>
      <c r="AU288" s="192">
        <f t="shared" si="969"/>
        <v>0</v>
      </c>
      <c r="AV288" s="192">
        <f t="shared" si="970"/>
        <v>0</v>
      </c>
      <c r="AW288" s="192">
        <f t="shared" si="971"/>
        <v>0</v>
      </c>
      <c r="AX288" s="192">
        <f t="shared" si="972"/>
        <v>0</v>
      </c>
      <c r="AY288" s="192">
        <f t="shared" si="973"/>
        <v>0</v>
      </c>
      <c r="AZ288" s="192">
        <f t="shared" si="974"/>
        <v>0</v>
      </c>
      <c r="BA288" s="192">
        <f t="shared" si="975"/>
        <v>0</v>
      </c>
      <c r="BB288" s="192">
        <f t="shared" si="976"/>
        <v>0</v>
      </c>
      <c r="BC288" s="192">
        <f t="shared" si="977"/>
        <v>0</v>
      </c>
      <c r="BD288" s="192">
        <f t="shared" si="978"/>
        <v>0</v>
      </c>
      <c r="BE288" s="192">
        <f t="shared" si="979"/>
        <v>0</v>
      </c>
      <c r="BF288" s="192">
        <f t="shared" si="980"/>
        <v>0</v>
      </c>
      <c r="BG288" s="192">
        <f t="shared" si="981"/>
        <v>0</v>
      </c>
      <c r="BH288" s="192">
        <f t="shared" si="982"/>
        <v>0</v>
      </c>
      <c r="BI288" s="192">
        <f t="shared" si="983"/>
        <v>0</v>
      </c>
      <c r="BJ288" s="192">
        <f t="shared" si="984"/>
        <v>0</v>
      </c>
      <c r="BK288" s="192">
        <f t="shared" si="985"/>
        <v>0</v>
      </c>
      <c r="BL288" s="192">
        <f t="shared" si="986"/>
        <v>0</v>
      </c>
      <c r="BM288" s="192">
        <f t="shared" si="987"/>
        <v>0</v>
      </c>
      <c r="BN288" s="192">
        <f t="shared" si="988"/>
        <v>0</v>
      </c>
      <c r="BO288" s="192">
        <f t="shared" si="989"/>
        <v>0</v>
      </c>
      <c r="BP288" s="192">
        <f t="shared" si="990"/>
        <v>0</v>
      </c>
      <c r="BQ288" s="192">
        <f t="shared" si="991"/>
        <v>0</v>
      </c>
      <c r="BR288" s="192">
        <f t="shared" si="992"/>
        <v>0</v>
      </c>
      <c r="BS288" s="192">
        <f t="shared" si="993"/>
        <v>0</v>
      </c>
      <c r="BT288" s="192">
        <f t="shared" si="994"/>
        <v>0</v>
      </c>
      <c r="BU288" s="192">
        <f t="shared" si="995"/>
        <v>0</v>
      </c>
      <c r="BV288" s="192">
        <f t="shared" si="996"/>
        <v>0</v>
      </c>
      <c r="BW288" s="192">
        <f t="shared" si="997"/>
        <v>0</v>
      </c>
      <c r="BX288" s="192">
        <f t="shared" si="998"/>
        <v>0</v>
      </c>
      <c r="BY288" s="192">
        <f t="shared" si="999"/>
        <v>0</v>
      </c>
      <c r="BZ288" s="192">
        <f t="shared" si="1000"/>
        <v>0</v>
      </c>
      <c r="CA288" s="192">
        <f t="shared" si="1001"/>
        <v>0</v>
      </c>
      <c r="CB288" s="192">
        <f t="shared" si="1002"/>
        <v>0</v>
      </c>
      <c r="CC288" s="192">
        <f t="shared" si="1003"/>
        <v>0</v>
      </c>
      <c r="CD288" s="192">
        <f t="shared" si="1004"/>
        <v>0</v>
      </c>
      <c r="CE288" s="192">
        <f t="shared" si="1005"/>
        <v>0</v>
      </c>
      <c r="CF288" s="192">
        <f t="shared" si="1006"/>
        <v>0</v>
      </c>
      <c r="CG288" s="192">
        <f t="shared" si="1007"/>
        <v>0</v>
      </c>
      <c r="CH288" s="192">
        <f t="shared" si="1008"/>
        <v>0</v>
      </c>
      <c r="CI288" s="192">
        <f t="shared" si="1009"/>
        <v>0</v>
      </c>
      <c r="CJ288" s="192">
        <f t="shared" si="1010"/>
        <v>0</v>
      </c>
      <c r="CK288" s="192">
        <f t="shared" si="1011"/>
        <v>0</v>
      </c>
      <c r="CL288" s="192">
        <f t="shared" si="1012"/>
        <v>0</v>
      </c>
      <c r="CM288" s="192">
        <f t="shared" si="1013"/>
        <v>0</v>
      </c>
      <c r="CN288" s="192">
        <f t="shared" si="1014"/>
        <v>0</v>
      </c>
      <c r="CO288" s="192">
        <f t="shared" si="1015"/>
        <v>0</v>
      </c>
      <c r="CP288" s="192">
        <f t="shared" si="1016"/>
        <v>0</v>
      </c>
      <c r="CQ288" s="192">
        <f t="shared" si="1017"/>
        <v>0</v>
      </c>
      <c r="CR288" s="192">
        <f t="shared" si="1018"/>
        <v>0</v>
      </c>
      <c r="CS288" s="192">
        <f t="shared" si="1019"/>
        <v>0</v>
      </c>
      <c r="CT288" s="192">
        <f t="shared" si="1020"/>
        <v>0</v>
      </c>
      <c r="CU288" s="192">
        <f t="shared" si="1021"/>
        <v>0</v>
      </c>
      <c r="CV288" s="192">
        <f t="shared" si="1022"/>
        <v>0</v>
      </c>
      <c r="CW288" s="192">
        <f t="shared" si="1023"/>
        <v>0</v>
      </c>
      <c r="CX288" s="192">
        <f t="shared" si="1024"/>
        <v>0</v>
      </c>
      <c r="CY288" s="192">
        <f t="shared" si="1025"/>
        <v>0</v>
      </c>
      <c r="CZ288" s="192">
        <f t="shared" si="1026"/>
        <v>0</v>
      </c>
      <c r="DA288" s="192">
        <f t="shared" si="1027"/>
        <v>0</v>
      </c>
      <c r="DB288" s="192">
        <f t="shared" si="1028"/>
        <v>0</v>
      </c>
      <c r="DC288" s="192">
        <f t="shared" si="1029"/>
        <v>0</v>
      </c>
      <c r="DD288" s="192">
        <f t="shared" si="1030"/>
        <v>0</v>
      </c>
      <c r="DE288" s="192">
        <f t="shared" si="1031"/>
        <v>0</v>
      </c>
      <c r="DF288" s="192">
        <f t="shared" si="1032"/>
        <v>0</v>
      </c>
      <c r="DG288" s="192">
        <f t="shared" si="1033"/>
        <v>0</v>
      </c>
      <c r="DH288" s="192">
        <f t="shared" si="1034"/>
        <v>0</v>
      </c>
      <c r="DI288" s="192">
        <f t="shared" si="1035"/>
        <v>0</v>
      </c>
      <c r="DJ288" s="192">
        <f t="shared" si="1036"/>
        <v>0</v>
      </c>
      <c r="DK288" s="192">
        <f t="shared" si="1037"/>
        <v>0</v>
      </c>
      <c r="DL288" s="192">
        <f t="shared" si="1038"/>
        <v>0</v>
      </c>
      <c r="DM288" s="192">
        <f t="shared" si="1039"/>
        <v>0</v>
      </c>
      <c r="DN288" s="192">
        <f t="shared" si="1040"/>
        <v>0</v>
      </c>
      <c r="DO288" s="192">
        <f t="shared" si="1041"/>
        <v>0</v>
      </c>
      <c r="DP288" s="192">
        <f t="shared" si="1042"/>
        <v>0</v>
      </c>
      <c r="DQ288" s="192">
        <f t="shared" si="1043"/>
        <v>0</v>
      </c>
      <c r="DR288" s="192">
        <f t="shared" si="1044"/>
        <v>0</v>
      </c>
      <c r="DS288" s="192">
        <f t="shared" si="1045"/>
        <v>0</v>
      </c>
      <c r="DT288" s="192">
        <f t="shared" si="1046"/>
        <v>0</v>
      </c>
      <c r="DU288" s="192">
        <f t="shared" si="1047"/>
        <v>0</v>
      </c>
      <c r="DV288" s="193">
        <f t="shared" si="1048"/>
        <v>0</v>
      </c>
      <c r="DW288" s="193">
        <f t="shared" si="1049"/>
        <v>0</v>
      </c>
      <c r="DX288" s="193">
        <f t="shared" si="1050"/>
        <v>0</v>
      </c>
      <c r="DY288" s="193">
        <f t="shared" si="1051"/>
        <v>0</v>
      </c>
      <c r="DZ288" s="193">
        <f t="shared" si="1052"/>
        <v>0</v>
      </c>
      <c r="EA288" s="192">
        <f t="shared" si="1053"/>
        <v>0</v>
      </c>
      <c r="EB288" s="192">
        <f t="shared" si="1054"/>
        <v>0</v>
      </c>
      <c r="EC288" s="192">
        <f t="shared" si="1055"/>
        <v>0</v>
      </c>
      <c r="ED288" s="192">
        <f t="shared" si="1056"/>
        <v>0</v>
      </c>
      <c r="EE288" s="192">
        <f t="shared" si="1057"/>
        <v>0</v>
      </c>
      <c r="EF288" s="192">
        <f t="shared" si="1058"/>
        <v>0</v>
      </c>
      <c r="EG288" s="192">
        <f t="shared" si="1059"/>
        <v>0</v>
      </c>
      <c r="EH288" s="192">
        <f t="shared" si="1060"/>
        <v>0</v>
      </c>
      <c r="EI288" s="192">
        <f t="shared" si="1061"/>
        <v>0</v>
      </c>
      <c r="EJ288" s="192">
        <f t="shared" si="1062"/>
        <v>0</v>
      </c>
      <c r="EK288" s="192">
        <f t="shared" si="1063"/>
        <v>0</v>
      </c>
      <c r="EL288" s="192">
        <f t="shared" si="1064"/>
        <v>0</v>
      </c>
      <c r="EM288" s="192">
        <f t="shared" si="1065"/>
        <v>0</v>
      </c>
      <c r="EN288" s="192">
        <f t="shared" si="1066"/>
        <v>0</v>
      </c>
      <c r="EO288" s="192">
        <f t="shared" si="1067"/>
        <v>0</v>
      </c>
      <c r="EP288" s="192">
        <f t="shared" si="1068"/>
        <v>0</v>
      </c>
      <c r="EQ288" s="192">
        <f t="shared" si="1069"/>
        <v>0</v>
      </c>
      <c r="ER288" s="192">
        <f t="shared" si="1070"/>
        <v>0</v>
      </c>
      <c r="ES288" s="192">
        <f t="shared" si="1071"/>
        <v>0</v>
      </c>
      <c r="ET288" s="192">
        <f t="shared" si="1072"/>
        <v>0</v>
      </c>
      <c r="EU288" s="192">
        <f t="shared" si="1073"/>
        <v>0</v>
      </c>
      <c r="EV288" s="192">
        <f t="shared" si="1074"/>
        <v>0</v>
      </c>
      <c r="EW288" s="192">
        <f t="shared" si="1075"/>
        <v>0</v>
      </c>
      <c r="EX288" s="192">
        <f t="shared" si="1076"/>
        <v>0</v>
      </c>
      <c r="EY288" s="192">
        <f t="shared" si="1077"/>
        <v>0</v>
      </c>
      <c r="EZ288" s="192">
        <f t="shared" si="1078"/>
        <v>0</v>
      </c>
      <c r="FA288" s="192">
        <f t="shared" si="1079"/>
        <v>0</v>
      </c>
      <c r="FB288" s="192">
        <f t="shared" si="1080"/>
        <v>0</v>
      </c>
      <c r="FC288" s="192">
        <f t="shared" si="1081"/>
        <v>0</v>
      </c>
      <c r="FD288" s="192">
        <f t="shared" si="1082"/>
        <v>0</v>
      </c>
      <c r="FE288" s="192">
        <f t="shared" si="1083"/>
        <v>0</v>
      </c>
      <c r="FF288" s="192">
        <f t="shared" si="1084"/>
        <v>0</v>
      </c>
      <c r="FG288" s="192">
        <f t="shared" si="1085"/>
        <v>0</v>
      </c>
      <c r="FH288" s="192">
        <f t="shared" si="1086"/>
        <v>0</v>
      </c>
      <c r="FI288" s="192">
        <f t="shared" si="1087"/>
        <v>0</v>
      </c>
      <c r="FJ288" s="192">
        <f t="shared" si="1088"/>
        <v>0</v>
      </c>
      <c r="FK288" s="192">
        <f t="shared" si="1089"/>
        <v>0</v>
      </c>
      <c r="FL288" s="192">
        <f t="shared" si="1090"/>
        <v>0</v>
      </c>
      <c r="FM288" s="192">
        <f t="shared" si="1091"/>
        <v>0</v>
      </c>
      <c r="FN288" s="192">
        <f t="shared" si="1092"/>
        <v>0</v>
      </c>
      <c r="FO288" s="192">
        <f t="shared" si="1093"/>
        <v>0</v>
      </c>
      <c r="FP288" s="192">
        <f t="shared" si="1094"/>
        <v>0</v>
      </c>
      <c r="FQ288" s="192">
        <f t="shared" si="1095"/>
        <v>0</v>
      </c>
      <c r="FR288" s="192">
        <f t="shared" si="1096"/>
        <v>0</v>
      </c>
      <c r="FS288" s="192">
        <f t="shared" si="1097"/>
        <v>0</v>
      </c>
      <c r="FT288" s="192">
        <f t="shared" si="1098"/>
        <v>0</v>
      </c>
      <c r="FU288" s="192">
        <f t="shared" si="1099"/>
        <v>0</v>
      </c>
      <c r="FV288" s="192">
        <f t="shared" si="1100"/>
        <v>0</v>
      </c>
      <c r="FW288" s="192">
        <f t="shared" si="1101"/>
        <v>0</v>
      </c>
      <c r="FX288" s="192">
        <f t="shared" si="1102"/>
        <v>0</v>
      </c>
      <c r="FY288" s="192">
        <f t="shared" si="1103"/>
        <v>0</v>
      </c>
      <c r="FZ288" s="192">
        <f t="shared" si="1104"/>
        <v>0</v>
      </c>
      <c r="GA288" s="192">
        <f t="shared" si="1105"/>
        <v>0</v>
      </c>
      <c r="GB288" s="192">
        <f t="shared" si="1106"/>
        <v>0</v>
      </c>
      <c r="GC288" s="192">
        <f t="shared" si="1107"/>
        <v>0</v>
      </c>
      <c r="GD288" s="192">
        <f t="shared" si="1108"/>
        <v>0</v>
      </c>
      <c r="GE288" s="192">
        <f t="shared" si="1109"/>
        <v>0</v>
      </c>
      <c r="GF288" s="192">
        <f t="shared" si="1110"/>
        <v>0</v>
      </c>
      <c r="GG288" s="192">
        <f t="shared" si="1111"/>
        <v>0</v>
      </c>
      <c r="GH288" s="192">
        <f t="shared" si="1112"/>
        <v>0</v>
      </c>
      <c r="GI288" s="192">
        <f t="shared" si="1113"/>
        <v>0</v>
      </c>
      <c r="GJ288" s="192">
        <f t="shared" si="1114"/>
        <v>0</v>
      </c>
      <c r="GK288" s="192">
        <f t="shared" si="1115"/>
        <v>0</v>
      </c>
      <c r="GL288" s="192">
        <f t="shared" si="1116"/>
        <v>0</v>
      </c>
      <c r="GM288" s="192">
        <f t="shared" si="1117"/>
        <v>0</v>
      </c>
      <c r="GN288" s="192">
        <f t="shared" si="1118"/>
        <v>0</v>
      </c>
      <c r="GO288" s="192">
        <f t="shared" si="1119"/>
        <v>0</v>
      </c>
      <c r="GP288" s="192">
        <f t="shared" si="1120"/>
        <v>0</v>
      </c>
      <c r="GQ288" s="192">
        <f t="shared" si="1121"/>
        <v>0</v>
      </c>
      <c r="GR288" s="192">
        <f t="shared" si="1122"/>
        <v>0</v>
      </c>
      <c r="GS288" s="192">
        <f t="shared" si="1123"/>
        <v>0</v>
      </c>
      <c r="GT288" s="192">
        <f t="shared" si="1124"/>
        <v>0</v>
      </c>
      <c r="GU288" s="192">
        <f t="shared" si="1125"/>
        <v>0</v>
      </c>
      <c r="GV288" s="192">
        <f t="shared" si="1126"/>
        <v>0</v>
      </c>
      <c r="GW288" s="192">
        <f t="shared" si="1127"/>
        <v>0</v>
      </c>
      <c r="GX288" s="192">
        <f t="shared" si="1128"/>
        <v>0</v>
      </c>
      <c r="GY288" s="192">
        <f t="shared" si="1129"/>
        <v>0</v>
      </c>
      <c r="GZ288" s="192">
        <f t="shared" si="1130"/>
        <v>0</v>
      </c>
      <c r="HA288" s="192">
        <f t="shared" si="1131"/>
        <v>0</v>
      </c>
      <c r="HB288" s="192">
        <f t="shared" si="1132"/>
        <v>0</v>
      </c>
      <c r="HC288" s="192">
        <f t="shared" si="1133"/>
        <v>0</v>
      </c>
      <c r="HD288" s="192">
        <f t="shared" si="1134"/>
        <v>0</v>
      </c>
      <c r="HE288" s="192">
        <f t="shared" si="1135"/>
        <v>0</v>
      </c>
      <c r="HF288" s="192">
        <f t="shared" si="1136"/>
        <v>0</v>
      </c>
      <c r="HG288" s="192">
        <f t="shared" si="1137"/>
        <v>0</v>
      </c>
      <c r="HH288" s="192">
        <f t="shared" si="1138"/>
        <v>0</v>
      </c>
      <c r="HI288" s="192">
        <f t="shared" si="1139"/>
        <v>0</v>
      </c>
      <c r="HJ288" s="192">
        <f t="shared" si="1140"/>
        <v>0</v>
      </c>
      <c r="HK288" s="192">
        <f t="shared" si="1141"/>
        <v>0</v>
      </c>
      <c r="HL288" s="192">
        <f t="shared" si="1142"/>
        <v>0</v>
      </c>
      <c r="HM288" s="192">
        <f t="shared" si="1143"/>
        <v>0</v>
      </c>
      <c r="HN288" s="194">
        <f t="shared" si="1144"/>
        <v>0</v>
      </c>
      <c r="HO288" s="194">
        <f t="shared" si="1145"/>
        <v>0</v>
      </c>
      <c r="HP288" s="194">
        <f t="shared" si="1146"/>
        <v>0</v>
      </c>
      <c r="HQ288" s="194">
        <f t="shared" si="1147"/>
        <v>0</v>
      </c>
      <c r="HR288" s="194">
        <f t="shared" si="1148"/>
        <v>0</v>
      </c>
      <c r="HS288" s="195" t="str">
        <f t="shared" si="945"/>
        <v/>
      </c>
      <c r="HT288" s="196">
        <f t="shared" si="941"/>
        <v>0</v>
      </c>
      <c r="HU288" s="196">
        <f t="shared" si="942"/>
        <v>0</v>
      </c>
      <c r="HV288" s="197" t="str">
        <f t="shared" si="946"/>
        <v/>
      </c>
      <c r="HW288" s="197" t="str">
        <f t="shared" si="1149"/>
        <v/>
      </c>
      <c r="HX288" s="197" t="str">
        <f t="shared" si="1150"/>
        <v/>
      </c>
      <c r="HY288" s="195" t="str">
        <f t="shared" si="947"/>
        <v/>
      </c>
      <c r="HZ288" s="30">
        <f t="shared" si="943"/>
        <v>0</v>
      </c>
      <c r="IA288" s="198">
        <f t="shared" si="948"/>
        <v>0</v>
      </c>
      <c r="IB288" s="195"/>
      <c r="IC288" s="195">
        <f t="shared" si="1151"/>
        <v>0</v>
      </c>
      <c r="ID288" s="195">
        <f t="shared" si="949"/>
        <v>0</v>
      </c>
      <c r="IE288" s="195">
        <f t="shared" si="1152"/>
        <v>0</v>
      </c>
      <c r="IF288" s="195">
        <f t="shared" si="950"/>
        <v>0</v>
      </c>
      <c r="IG288" s="307">
        <f t="shared" si="951"/>
        <v>0</v>
      </c>
      <c r="IH288" s="307">
        <f t="shared" si="952"/>
        <v>0</v>
      </c>
      <c r="II288" s="44">
        <f t="shared" si="953"/>
        <v>0</v>
      </c>
      <c r="IJ288" s="44">
        <f t="shared" si="1153"/>
        <v>0</v>
      </c>
      <c r="IK288" s="44">
        <f t="shared" si="1154"/>
        <v>0</v>
      </c>
      <c r="IL288" s="44">
        <f t="shared" si="1155"/>
        <v>0</v>
      </c>
      <c r="IM288" s="44">
        <f t="shared" si="1156"/>
        <v>0</v>
      </c>
      <c r="IN288" s="44">
        <f t="shared" si="1157"/>
        <v>0</v>
      </c>
      <c r="IO288" s="44">
        <f t="shared" si="1158"/>
        <v>0</v>
      </c>
    </row>
    <row r="289" spans="1:249" ht="18" customHeight="1">
      <c r="A289" s="188">
        <v>283</v>
      </c>
      <c r="B289" s="326"/>
      <c r="C289" s="289"/>
      <c r="D289" s="199"/>
      <c r="E289" s="189"/>
      <c r="F289" s="189"/>
      <c r="G289" s="190"/>
      <c r="H289" s="190"/>
      <c r="I289" s="272"/>
      <c r="J289" s="207"/>
      <c r="K289" s="214" t="str">
        <f t="shared" si="954"/>
        <v/>
      </c>
      <c r="L289" s="200" t="str">
        <f t="shared" si="955"/>
        <v/>
      </c>
      <c r="M289" s="200" t="str">
        <f t="shared" si="956"/>
        <v/>
      </c>
      <c r="N289" s="209" t="str">
        <f t="shared" si="944"/>
        <v/>
      </c>
      <c r="O289" s="208" t="str">
        <f>IFERROR(IF(D289="","",IF(K289="","",IF(I289="","",IF(F289="F",VLOOKUP(K289,F!A:G,2,0),IF(F289="M",VLOOKUP(K289,M!A:G,2,0),""))))),0)</f>
        <v/>
      </c>
      <c r="P289" s="191" t="str">
        <f>IFERROR(IF(D289="","",IF(K289="","",IF(I289="","",IF(F289="F",VLOOKUP(K289,F!A:G,3,0),IF(F289="M",VLOOKUP(K289,M!A:G,3,0),""))))),0)</f>
        <v/>
      </c>
      <c r="Q289" s="191" t="str">
        <f>IFERROR(IF(D289="","",IF(K289="","",IF(I289="","",IF(F289="F",VLOOKUP(K289,F!A:G,4,0),IF(F289="M",VLOOKUP(K289,M!A:G,4,0),""))))),0)</f>
        <v/>
      </c>
      <c r="R289" s="191" t="str">
        <f>IFERROR(IF(D289="","",IF(K289="","",IF(I289="","",IF(F289="F",VLOOKUP(K289,F!A:G,5,0),IF(F289="M",VLOOKUP(K289,M!A:G,5,0),""))))),0)</f>
        <v/>
      </c>
      <c r="S289" s="191" t="str">
        <f>IFERROR(IF(D289="","",IF(K289="","",IF(I289="","",IF(F289="F",VLOOKUP(K289,F!A:G,6,0),IF(F289="M",VLOOKUP(K289,M!A:G,6,0),""))))),0)</f>
        <v/>
      </c>
      <c r="T289" s="191" t="str">
        <f>IFERROR(IF(D289="","",IF(K289="","",IF(I289="","",IF(F289="F",VLOOKUP(K289,F!A:G,7,0),IF(F289="M",VLOOKUP(K289,M!A:G,7,0),""))))),0)</f>
        <v/>
      </c>
      <c r="U289" s="191" t="str">
        <f>IFERROR(IF(D289="","",IF(K289="","",IF(J289="","",IF(F289="F",VLOOKUP(K289,F!A:M,8,0),IF(F289="M",VLOOKUP(K289,M!A:M,8,0),""))))),0)</f>
        <v/>
      </c>
      <c r="V289" s="191" t="str">
        <f>IFERROR(IF(D289="","",IF(K289="","",IF(J289="","",IF(F289="F",VLOOKUP(K289,F!A:M,9,0),IF(F289="M",VLOOKUP(K289,M!A:M,9,0),""))))),0)</f>
        <v/>
      </c>
      <c r="W289" s="191" t="str">
        <f>IFERROR(IF(D289="","",IF(K289="","",IF(J289="","",IF(F289="F",VLOOKUP(K289,F!A:M,10,0),IF(F289="M",VLOOKUP(K289,M!A:M,10,0),""))))),0)</f>
        <v/>
      </c>
      <c r="X289" s="191" t="str">
        <f>IFERROR(IF(D289="","",IF(K289="","",IF(J289="","",IF(F289="F",VLOOKUP(K289,F!A:M,11,0),IF(F289="M",VLOOKUP(K289,M!A:M,11,0),""))))),0)</f>
        <v/>
      </c>
      <c r="Y289" s="191" t="str">
        <f>IFERROR(IF(D289="","",IF(K289="","",IF(J289="","",IF(F289="F",VLOOKUP(K289,F!A:M,12,0),IF(F289="M",VLOOKUP(K289,M!A:M,12,0),""))))),0)</f>
        <v/>
      </c>
      <c r="Z289" s="191" t="str">
        <f>IFERROR(IF(D289="","",IF(K289="","",IF(J289="","",IF(F289="F",VLOOKUP(K289,F!A:M,13,0),IF(F289="M",VLOOKUP(K289,M!A:M,13,0),""))))),0)</f>
        <v/>
      </c>
      <c r="AA289" s="191" t="str">
        <f>IFERROR(IF(D289="","",IF(F289="","",IF(J289="","",IF(K289="","",IF(AND(K289&gt;23,K289&lt;=60),IF(F289="F",VLOOKUP(MROUND(HZ289,0.5),'F-Weight for Length'!K:S,2,0),VLOOKUP(MROUND(HZ289,0.5),'M-Weight for Length'!K:S,2,0)),IF(K289&gt;60,IF(F289="F",VLOOKUP(K289,'F-Weight for Length'!U:AC,2,0),VLOOKUP(K289,'M-Weight for Length'!U:AC,2,0)),IF(F289="F",VLOOKUP(MROUND(HZ289,0.5),'F-Weight for Length'!A:I,2,0),VLOOKUP(MROUND(HZ289,0.5),'M-Weight for Length'!A:I,2,0)))))))),0)</f>
        <v/>
      </c>
      <c r="AB289" s="191" t="str">
        <f>IFERROR(IF(D289="","",IF(F289="","",IF(J289="","",IF(K289="","",IF(AND(K289&gt;23,K289&lt;=60),IF(F289="F",VLOOKUP(MROUND(HZ289,0.5),'F-Weight for Length'!K:S,3,0),VLOOKUP(MROUND(HZ289,0.5),'M-Weight for Length'!K:S,3,0)),IF(K289&gt;60,IF(F289="F",VLOOKUP(K289,'F-Weight for Length'!U:AC,3,0),VLOOKUP(K289,'M-Weight for Length'!U:AC,3,0)),IF(F289="F",VLOOKUP(MROUND(HZ289,0.5),'F-Weight for Length'!A:I,3,0),VLOOKUP(MROUND(HZ289,0.5),'M-Weight for Length'!A:I,3,0)))))))),0)</f>
        <v/>
      </c>
      <c r="AC289" s="191" t="str">
        <f>IFERROR(IF(D289="","",IF(F289="","",IF(J289="","",IF(K289="","",IF(AND(K289&gt;23,K289&lt;=60),IF(F289="F",VLOOKUP(MROUND(HZ289,0.5),'F-Weight for Length'!K:S,4,0),VLOOKUP(MROUND(HZ289,0.5),'M-Weight for Length'!K:S,4,0)),IF(K289&gt;60,IF(F289="F",VLOOKUP(K289,'F-Weight for Length'!U:AC,4,0),VLOOKUP(K289,'M-Weight for Length'!U:AC,4,0)),IF(F289="F",VLOOKUP(MROUND(HZ289,0.5),'F-Weight for Length'!A:I,4,0),VLOOKUP(MROUND(HZ289,0.5),'M-Weight for Length'!A:I,4,0)))))))),0)</f>
        <v/>
      </c>
      <c r="AD289" s="191" t="str">
        <f>IFERROR(IF(D289="","",IF(F289="","",IF(J289="","",IF(K289="","",IF(AND(K289&gt;23,K289&lt;=60),IF(F289="F",VLOOKUP(MROUND(HZ289,0.5),'F-Weight for Length'!K:S,5,0),VLOOKUP(MROUND(HZ289,0.5),'M-Weight for Length'!K:S,5,0)),IF(K289&gt;60,IF(F289="F",VLOOKUP(K289,'F-Weight for Length'!U:AC,5,0),VLOOKUP(K289,'M-Weight for Length'!U:AC,5,0)),IF(F289="F",VLOOKUP(MROUND(HZ289,0.5),'F-Weight for Length'!A:I,5,0),VLOOKUP(MROUND(HZ289,0.5),'M-Weight for Length'!A:I,5,0)))))))),0)</f>
        <v/>
      </c>
      <c r="AE289" s="191" t="str">
        <f>IFERROR(IF(D289="","",IF(F289="","",IF(J289="","",IF(K289="","",IF(AND(K289&gt;23,K289&lt;=60),IF(F289="F",VLOOKUP(MROUND(HZ289,0.5),'F-Weight for Length'!K:S,6,0),VLOOKUP(MROUND(HZ289,0.5),'M-Weight for Length'!K:S,6,0)),IF(K289&gt;60,IF(F289="F",VLOOKUP(K289,'F-Weight for Length'!U:AC,6,0),VLOOKUP(K289,'M-Weight for Length'!U:AC,6,0)),IF(F289="F",VLOOKUP(MROUND(HZ289,0.5),'F-Weight for Length'!A:I,6,0),VLOOKUP(MROUND(HZ289,0.5),'M-Weight for Length'!A:I,6,0)))))))),0)</f>
        <v/>
      </c>
      <c r="AF289" s="191" t="str">
        <f>IFERROR(IF(D289="","",IF(F289="","",IF(J289="","",IF(K289="","",IF(AND(K289&gt;23,K289&lt;=60),IF(F289="F",VLOOKUP(MROUND(HZ289,0.5),'F-Weight for Length'!K:S,7,0),VLOOKUP(MROUND(HZ289,0.5),'M-Weight for Length'!K:S,7,0)),IF(K289&gt;60,IF(F289="F",VLOOKUP(K289,'F-Weight for Length'!U:AC,7,0),VLOOKUP(K289,'M-Weight for Length'!U:AC,7,0)),IF(F289="F",VLOOKUP(MROUND(HZ289,0.5),'F-Weight for Length'!A:I,7,0),VLOOKUP(MROUND(HZ289,0.5),'M-Weight for Length'!A:I,7,0)))))))),0)</f>
        <v/>
      </c>
      <c r="AG289" s="191" t="str">
        <f>IFERROR(IF(D289="","",IF(F289="","",IF(J289="","",IF(K289="","",IF(AND(K289&gt;23,K289&lt;=60),IF(F289="F",VLOOKUP(MROUND(HZ289,0.5),'F-Weight for Length'!K:S,8,0),VLOOKUP(MROUND(HZ289,0.5),'M-Weight for Length'!K:S,8,0)),IF(K289&gt;60,IF(F289="F",VLOOKUP(K289,'F-Weight for Length'!U:AC,8,0),VLOOKUP(K289,'M-Weight for Length'!U:AC,8,0)),IF(F289="F",VLOOKUP(MROUND(HZ289,0.5),'F-Weight for Length'!A:I,8,0),VLOOKUP(MROUND(HZ289,0.5),'M-Weight for Length'!A:I,8,0)))))))),0)</f>
        <v/>
      </c>
      <c r="AH289" s="191" t="str">
        <f>IFERROR(IF(D289="","",IF(F289="","",IF(J289="","",IF(K289="","",IF(AND(K289&gt;23,K289&lt;=60),IF(F289="F",VLOOKUP(MROUND(HZ289,0.5),'F-Weight for Length'!K:S,9,0),VLOOKUP(MROUND(HZ289,0.5),'M-Weight for Length'!K:S,9,0)),IF(K289&gt;60,IF(F289="F",VLOOKUP(K289,'F-Weight for Length'!U:AC,9,0),VLOOKUP(K289,'M-Weight for Length'!U:AC,9,0)),IF(F289="F",VLOOKUP(MROUND(HZ289,0.5),'F-Weight for Length'!A:I,9,0),VLOOKUP(MROUND(HZ289,0.5),'M-Weight for Length'!A:I,9,0)))))))),0)</f>
        <v/>
      </c>
      <c r="AI289" s="192">
        <f t="shared" si="957"/>
        <v>0</v>
      </c>
      <c r="AJ289" s="192">
        <f t="shared" si="958"/>
        <v>0</v>
      </c>
      <c r="AK289" s="192">
        <f t="shared" si="959"/>
        <v>0</v>
      </c>
      <c r="AL289" s="192">
        <f t="shared" si="960"/>
        <v>0</v>
      </c>
      <c r="AM289" s="192">
        <f t="shared" si="961"/>
        <v>0</v>
      </c>
      <c r="AN289" s="192">
        <f t="shared" si="962"/>
        <v>0</v>
      </c>
      <c r="AO289" s="192">
        <f t="shared" si="963"/>
        <v>0</v>
      </c>
      <c r="AP289" s="192">
        <f t="shared" si="964"/>
        <v>0</v>
      </c>
      <c r="AQ289" s="192">
        <f t="shared" si="965"/>
        <v>0</v>
      </c>
      <c r="AR289" s="192">
        <f t="shared" si="966"/>
        <v>0</v>
      </c>
      <c r="AS289" s="192">
        <f t="shared" si="967"/>
        <v>0</v>
      </c>
      <c r="AT289" s="192">
        <f t="shared" si="968"/>
        <v>0</v>
      </c>
      <c r="AU289" s="192">
        <f t="shared" si="969"/>
        <v>0</v>
      </c>
      <c r="AV289" s="192">
        <f t="shared" si="970"/>
        <v>0</v>
      </c>
      <c r="AW289" s="192">
        <f t="shared" si="971"/>
        <v>0</v>
      </c>
      <c r="AX289" s="192">
        <f t="shared" si="972"/>
        <v>0</v>
      </c>
      <c r="AY289" s="192">
        <f t="shared" si="973"/>
        <v>0</v>
      </c>
      <c r="AZ289" s="192">
        <f t="shared" si="974"/>
        <v>0</v>
      </c>
      <c r="BA289" s="192">
        <f t="shared" si="975"/>
        <v>0</v>
      </c>
      <c r="BB289" s="192">
        <f t="shared" si="976"/>
        <v>0</v>
      </c>
      <c r="BC289" s="192">
        <f t="shared" si="977"/>
        <v>0</v>
      </c>
      <c r="BD289" s="192">
        <f t="shared" si="978"/>
        <v>0</v>
      </c>
      <c r="BE289" s="192">
        <f t="shared" si="979"/>
        <v>0</v>
      </c>
      <c r="BF289" s="192">
        <f t="shared" si="980"/>
        <v>0</v>
      </c>
      <c r="BG289" s="192">
        <f t="shared" si="981"/>
        <v>0</v>
      </c>
      <c r="BH289" s="192">
        <f t="shared" si="982"/>
        <v>0</v>
      </c>
      <c r="BI289" s="192">
        <f t="shared" si="983"/>
        <v>0</v>
      </c>
      <c r="BJ289" s="192">
        <f t="shared" si="984"/>
        <v>0</v>
      </c>
      <c r="BK289" s="192">
        <f t="shared" si="985"/>
        <v>0</v>
      </c>
      <c r="BL289" s="192">
        <f t="shared" si="986"/>
        <v>0</v>
      </c>
      <c r="BM289" s="192">
        <f t="shared" si="987"/>
        <v>0</v>
      </c>
      <c r="BN289" s="192">
        <f t="shared" si="988"/>
        <v>0</v>
      </c>
      <c r="BO289" s="192">
        <f t="shared" si="989"/>
        <v>0</v>
      </c>
      <c r="BP289" s="192">
        <f t="shared" si="990"/>
        <v>0</v>
      </c>
      <c r="BQ289" s="192">
        <f t="shared" si="991"/>
        <v>0</v>
      </c>
      <c r="BR289" s="192">
        <f t="shared" si="992"/>
        <v>0</v>
      </c>
      <c r="BS289" s="192">
        <f t="shared" si="993"/>
        <v>0</v>
      </c>
      <c r="BT289" s="192">
        <f t="shared" si="994"/>
        <v>0</v>
      </c>
      <c r="BU289" s="192">
        <f t="shared" si="995"/>
        <v>0</v>
      </c>
      <c r="BV289" s="192">
        <f t="shared" si="996"/>
        <v>0</v>
      </c>
      <c r="BW289" s="192">
        <f t="shared" si="997"/>
        <v>0</v>
      </c>
      <c r="BX289" s="192">
        <f t="shared" si="998"/>
        <v>0</v>
      </c>
      <c r="BY289" s="192">
        <f t="shared" si="999"/>
        <v>0</v>
      </c>
      <c r="BZ289" s="192">
        <f t="shared" si="1000"/>
        <v>0</v>
      </c>
      <c r="CA289" s="192">
        <f t="shared" si="1001"/>
        <v>0</v>
      </c>
      <c r="CB289" s="192">
        <f t="shared" si="1002"/>
        <v>0</v>
      </c>
      <c r="CC289" s="192">
        <f t="shared" si="1003"/>
        <v>0</v>
      </c>
      <c r="CD289" s="192">
        <f t="shared" si="1004"/>
        <v>0</v>
      </c>
      <c r="CE289" s="192">
        <f t="shared" si="1005"/>
        <v>0</v>
      </c>
      <c r="CF289" s="192">
        <f t="shared" si="1006"/>
        <v>0</v>
      </c>
      <c r="CG289" s="192">
        <f t="shared" si="1007"/>
        <v>0</v>
      </c>
      <c r="CH289" s="192">
        <f t="shared" si="1008"/>
        <v>0</v>
      </c>
      <c r="CI289" s="192">
        <f t="shared" si="1009"/>
        <v>0</v>
      </c>
      <c r="CJ289" s="192">
        <f t="shared" si="1010"/>
        <v>0</v>
      </c>
      <c r="CK289" s="192">
        <f t="shared" si="1011"/>
        <v>0</v>
      </c>
      <c r="CL289" s="192">
        <f t="shared" si="1012"/>
        <v>0</v>
      </c>
      <c r="CM289" s="192">
        <f t="shared" si="1013"/>
        <v>0</v>
      </c>
      <c r="CN289" s="192">
        <f t="shared" si="1014"/>
        <v>0</v>
      </c>
      <c r="CO289" s="192">
        <f t="shared" si="1015"/>
        <v>0</v>
      </c>
      <c r="CP289" s="192">
        <f t="shared" si="1016"/>
        <v>0</v>
      </c>
      <c r="CQ289" s="192">
        <f t="shared" si="1017"/>
        <v>0</v>
      </c>
      <c r="CR289" s="192">
        <f t="shared" si="1018"/>
        <v>0</v>
      </c>
      <c r="CS289" s="192">
        <f t="shared" si="1019"/>
        <v>0</v>
      </c>
      <c r="CT289" s="192">
        <f t="shared" si="1020"/>
        <v>0</v>
      </c>
      <c r="CU289" s="192">
        <f t="shared" si="1021"/>
        <v>0</v>
      </c>
      <c r="CV289" s="192">
        <f t="shared" si="1022"/>
        <v>0</v>
      </c>
      <c r="CW289" s="192">
        <f t="shared" si="1023"/>
        <v>0</v>
      </c>
      <c r="CX289" s="192">
        <f t="shared" si="1024"/>
        <v>0</v>
      </c>
      <c r="CY289" s="192">
        <f t="shared" si="1025"/>
        <v>0</v>
      </c>
      <c r="CZ289" s="192">
        <f t="shared" si="1026"/>
        <v>0</v>
      </c>
      <c r="DA289" s="192">
        <f t="shared" si="1027"/>
        <v>0</v>
      </c>
      <c r="DB289" s="192">
        <f t="shared" si="1028"/>
        <v>0</v>
      </c>
      <c r="DC289" s="192">
        <f t="shared" si="1029"/>
        <v>0</v>
      </c>
      <c r="DD289" s="192">
        <f t="shared" si="1030"/>
        <v>0</v>
      </c>
      <c r="DE289" s="192">
        <f t="shared" si="1031"/>
        <v>0</v>
      </c>
      <c r="DF289" s="192">
        <f t="shared" si="1032"/>
        <v>0</v>
      </c>
      <c r="DG289" s="192">
        <f t="shared" si="1033"/>
        <v>0</v>
      </c>
      <c r="DH289" s="192">
        <f t="shared" si="1034"/>
        <v>0</v>
      </c>
      <c r="DI289" s="192">
        <f t="shared" si="1035"/>
        <v>0</v>
      </c>
      <c r="DJ289" s="192">
        <f t="shared" si="1036"/>
        <v>0</v>
      </c>
      <c r="DK289" s="192">
        <f t="shared" si="1037"/>
        <v>0</v>
      </c>
      <c r="DL289" s="192">
        <f t="shared" si="1038"/>
        <v>0</v>
      </c>
      <c r="DM289" s="192">
        <f t="shared" si="1039"/>
        <v>0</v>
      </c>
      <c r="DN289" s="192">
        <f t="shared" si="1040"/>
        <v>0</v>
      </c>
      <c r="DO289" s="192">
        <f t="shared" si="1041"/>
        <v>0</v>
      </c>
      <c r="DP289" s="192">
        <f t="shared" si="1042"/>
        <v>0</v>
      </c>
      <c r="DQ289" s="192">
        <f t="shared" si="1043"/>
        <v>0</v>
      </c>
      <c r="DR289" s="192">
        <f t="shared" si="1044"/>
        <v>0</v>
      </c>
      <c r="DS289" s="192">
        <f t="shared" si="1045"/>
        <v>0</v>
      </c>
      <c r="DT289" s="192">
        <f t="shared" si="1046"/>
        <v>0</v>
      </c>
      <c r="DU289" s="192">
        <f t="shared" si="1047"/>
        <v>0</v>
      </c>
      <c r="DV289" s="193">
        <f t="shared" si="1048"/>
        <v>0</v>
      </c>
      <c r="DW289" s="193">
        <f t="shared" si="1049"/>
        <v>0</v>
      </c>
      <c r="DX289" s="193">
        <f t="shared" si="1050"/>
        <v>0</v>
      </c>
      <c r="DY289" s="193">
        <f t="shared" si="1051"/>
        <v>0</v>
      </c>
      <c r="DZ289" s="193">
        <f t="shared" si="1052"/>
        <v>0</v>
      </c>
      <c r="EA289" s="192">
        <f t="shared" si="1053"/>
        <v>0</v>
      </c>
      <c r="EB289" s="192">
        <f t="shared" si="1054"/>
        <v>0</v>
      </c>
      <c r="EC289" s="192">
        <f t="shared" si="1055"/>
        <v>0</v>
      </c>
      <c r="ED289" s="192">
        <f t="shared" si="1056"/>
        <v>0</v>
      </c>
      <c r="EE289" s="192">
        <f t="shared" si="1057"/>
        <v>0</v>
      </c>
      <c r="EF289" s="192">
        <f t="shared" si="1058"/>
        <v>0</v>
      </c>
      <c r="EG289" s="192">
        <f t="shared" si="1059"/>
        <v>0</v>
      </c>
      <c r="EH289" s="192">
        <f t="shared" si="1060"/>
        <v>0</v>
      </c>
      <c r="EI289" s="192">
        <f t="shared" si="1061"/>
        <v>0</v>
      </c>
      <c r="EJ289" s="192">
        <f t="shared" si="1062"/>
        <v>0</v>
      </c>
      <c r="EK289" s="192">
        <f t="shared" si="1063"/>
        <v>0</v>
      </c>
      <c r="EL289" s="192">
        <f t="shared" si="1064"/>
        <v>0</v>
      </c>
      <c r="EM289" s="192">
        <f t="shared" si="1065"/>
        <v>0</v>
      </c>
      <c r="EN289" s="192">
        <f t="shared" si="1066"/>
        <v>0</v>
      </c>
      <c r="EO289" s="192">
        <f t="shared" si="1067"/>
        <v>0</v>
      </c>
      <c r="EP289" s="192">
        <f t="shared" si="1068"/>
        <v>0</v>
      </c>
      <c r="EQ289" s="192">
        <f t="shared" si="1069"/>
        <v>0</v>
      </c>
      <c r="ER289" s="192">
        <f t="shared" si="1070"/>
        <v>0</v>
      </c>
      <c r="ES289" s="192">
        <f t="shared" si="1071"/>
        <v>0</v>
      </c>
      <c r="ET289" s="192">
        <f t="shared" si="1072"/>
        <v>0</v>
      </c>
      <c r="EU289" s="192">
        <f t="shared" si="1073"/>
        <v>0</v>
      </c>
      <c r="EV289" s="192">
        <f t="shared" si="1074"/>
        <v>0</v>
      </c>
      <c r="EW289" s="192">
        <f t="shared" si="1075"/>
        <v>0</v>
      </c>
      <c r="EX289" s="192">
        <f t="shared" si="1076"/>
        <v>0</v>
      </c>
      <c r="EY289" s="192">
        <f t="shared" si="1077"/>
        <v>0</v>
      </c>
      <c r="EZ289" s="192">
        <f t="shared" si="1078"/>
        <v>0</v>
      </c>
      <c r="FA289" s="192">
        <f t="shared" si="1079"/>
        <v>0</v>
      </c>
      <c r="FB289" s="192">
        <f t="shared" si="1080"/>
        <v>0</v>
      </c>
      <c r="FC289" s="192">
        <f t="shared" si="1081"/>
        <v>0</v>
      </c>
      <c r="FD289" s="192">
        <f t="shared" si="1082"/>
        <v>0</v>
      </c>
      <c r="FE289" s="192">
        <f t="shared" si="1083"/>
        <v>0</v>
      </c>
      <c r="FF289" s="192">
        <f t="shared" si="1084"/>
        <v>0</v>
      </c>
      <c r="FG289" s="192">
        <f t="shared" si="1085"/>
        <v>0</v>
      </c>
      <c r="FH289" s="192">
        <f t="shared" si="1086"/>
        <v>0</v>
      </c>
      <c r="FI289" s="192">
        <f t="shared" si="1087"/>
        <v>0</v>
      </c>
      <c r="FJ289" s="192">
        <f t="shared" si="1088"/>
        <v>0</v>
      </c>
      <c r="FK289" s="192">
        <f t="shared" si="1089"/>
        <v>0</v>
      </c>
      <c r="FL289" s="192">
        <f t="shared" si="1090"/>
        <v>0</v>
      </c>
      <c r="FM289" s="192">
        <f t="shared" si="1091"/>
        <v>0</v>
      </c>
      <c r="FN289" s="192">
        <f t="shared" si="1092"/>
        <v>0</v>
      </c>
      <c r="FO289" s="192">
        <f t="shared" si="1093"/>
        <v>0</v>
      </c>
      <c r="FP289" s="192">
        <f t="shared" si="1094"/>
        <v>0</v>
      </c>
      <c r="FQ289" s="192">
        <f t="shared" si="1095"/>
        <v>0</v>
      </c>
      <c r="FR289" s="192">
        <f t="shared" si="1096"/>
        <v>0</v>
      </c>
      <c r="FS289" s="192">
        <f t="shared" si="1097"/>
        <v>0</v>
      </c>
      <c r="FT289" s="192">
        <f t="shared" si="1098"/>
        <v>0</v>
      </c>
      <c r="FU289" s="192">
        <f t="shared" si="1099"/>
        <v>0</v>
      </c>
      <c r="FV289" s="192">
        <f t="shared" si="1100"/>
        <v>0</v>
      </c>
      <c r="FW289" s="192">
        <f t="shared" si="1101"/>
        <v>0</v>
      </c>
      <c r="FX289" s="192">
        <f t="shared" si="1102"/>
        <v>0</v>
      </c>
      <c r="FY289" s="192">
        <f t="shared" si="1103"/>
        <v>0</v>
      </c>
      <c r="FZ289" s="192">
        <f t="shared" si="1104"/>
        <v>0</v>
      </c>
      <c r="GA289" s="192">
        <f t="shared" si="1105"/>
        <v>0</v>
      </c>
      <c r="GB289" s="192">
        <f t="shared" si="1106"/>
        <v>0</v>
      </c>
      <c r="GC289" s="192">
        <f t="shared" si="1107"/>
        <v>0</v>
      </c>
      <c r="GD289" s="192">
        <f t="shared" si="1108"/>
        <v>0</v>
      </c>
      <c r="GE289" s="192">
        <f t="shared" si="1109"/>
        <v>0</v>
      </c>
      <c r="GF289" s="192">
        <f t="shared" si="1110"/>
        <v>0</v>
      </c>
      <c r="GG289" s="192">
        <f t="shared" si="1111"/>
        <v>0</v>
      </c>
      <c r="GH289" s="192">
        <f t="shared" si="1112"/>
        <v>0</v>
      </c>
      <c r="GI289" s="192">
        <f t="shared" si="1113"/>
        <v>0</v>
      </c>
      <c r="GJ289" s="192">
        <f t="shared" si="1114"/>
        <v>0</v>
      </c>
      <c r="GK289" s="192">
        <f t="shared" si="1115"/>
        <v>0</v>
      </c>
      <c r="GL289" s="192">
        <f t="shared" si="1116"/>
        <v>0</v>
      </c>
      <c r="GM289" s="192">
        <f t="shared" si="1117"/>
        <v>0</v>
      </c>
      <c r="GN289" s="192">
        <f t="shared" si="1118"/>
        <v>0</v>
      </c>
      <c r="GO289" s="192">
        <f t="shared" si="1119"/>
        <v>0</v>
      </c>
      <c r="GP289" s="192">
        <f t="shared" si="1120"/>
        <v>0</v>
      </c>
      <c r="GQ289" s="192">
        <f t="shared" si="1121"/>
        <v>0</v>
      </c>
      <c r="GR289" s="192">
        <f t="shared" si="1122"/>
        <v>0</v>
      </c>
      <c r="GS289" s="192">
        <f t="shared" si="1123"/>
        <v>0</v>
      </c>
      <c r="GT289" s="192">
        <f t="shared" si="1124"/>
        <v>0</v>
      </c>
      <c r="GU289" s="192">
        <f t="shared" si="1125"/>
        <v>0</v>
      </c>
      <c r="GV289" s="192">
        <f t="shared" si="1126"/>
        <v>0</v>
      </c>
      <c r="GW289" s="192">
        <f t="shared" si="1127"/>
        <v>0</v>
      </c>
      <c r="GX289" s="192">
        <f t="shared" si="1128"/>
        <v>0</v>
      </c>
      <c r="GY289" s="192">
        <f t="shared" si="1129"/>
        <v>0</v>
      </c>
      <c r="GZ289" s="192">
        <f t="shared" si="1130"/>
        <v>0</v>
      </c>
      <c r="HA289" s="192">
        <f t="shared" si="1131"/>
        <v>0</v>
      </c>
      <c r="HB289" s="192">
        <f t="shared" si="1132"/>
        <v>0</v>
      </c>
      <c r="HC289" s="192">
        <f t="shared" si="1133"/>
        <v>0</v>
      </c>
      <c r="HD289" s="192">
        <f t="shared" si="1134"/>
        <v>0</v>
      </c>
      <c r="HE289" s="192">
        <f t="shared" si="1135"/>
        <v>0</v>
      </c>
      <c r="HF289" s="192">
        <f t="shared" si="1136"/>
        <v>0</v>
      </c>
      <c r="HG289" s="192">
        <f t="shared" si="1137"/>
        <v>0</v>
      </c>
      <c r="HH289" s="192">
        <f t="shared" si="1138"/>
        <v>0</v>
      </c>
      <c r="HI289" s="192">
        <f t="shared" si="1139"/>
        <v>0</v>
      </c>
      <c r="HJ289" s="192">
        <f t="shared" si="1140"/>
        <v>0</v>
      </c>
      <c r="HK289" s="192">
        <f t="shared" si="1141"/>
        <v>0</v>
      </c>
      <c r="HL289" s="192">
        <f t="shared" si="1142"/>
        <v>0</v>
      </c>
      <c r="HM289" s="192">
        <f t="shared" si="1143"/>
        <v>0</v>
      </c>
      <c r="HN289" s="194">
        <f t="shared" si="1144"/>
        <v>0</v>
      </c>
      <c r="HO289" s="194">
        <f t="shared" si="1145"/>
        <v>0</v>
      </c>
      <c r="HP289" s="194">
        <f t="shared" si="1146"/>
        <v>0</v>
      </c>
      <c r="HQ289" s="194">
        <f t="shared" si="1147"/>
        <v>0</v>
      </c>
      <c r="HR289" s="194">
        <f t="shared" si="1148"/>
        <v>0</v>
      </c>
      <c r="HS289" s="195" t="str">
        <f t="shared" si="945"/>
        <v/>
      </c>
      <c r="HT289" s="196">
        <f t="shared" si="941"/>
        <v>0</v>
      </c>
      <c r="HU289" s="196">
        <f t="shared" si="942"/>
        <v>0</v>
      </c>
      <c r="HV289" s="197" t="str">
        <f t="shared" si="946"/>
        <v/>
      </c>
      <c r="HW289" s="197" t="str">
        <f t="shared" si="1149"/>
        <v/>
      </c>
      <c r="HX289" s="197" t="str">
        <f t="shared" si="1150"/>
        <v/>
      </c>
      <c r="HY289" s="195" t="str">
        <f t="shared" si="947"/>
        <v/>
      </c>
      <c r="HZ289" s="30">
        <f t="shared" si="943"/>
        <v>0</v>
      </c>
      <c r="IA289" s="198">
        <f t="shared" si="948"/>
        <v>0</v>
      </c>
      <c r="IB289" s="195"/>
      <c r="IC289" s="195">
        <f t="shared" si="1151"/>
        <v>0</v>
      </c>
      <c r="ID289" s="195">
        <f t="shared" si="949"/>
        <v>0</v>
      </c>
      <c r="IE289" s="195">
        <f t="shared" si="1152"/>
        <v>0</v>
      </c>
      <c r="IF289" s="195">
        <f t="shared" si="950"/>
        <v>0</v>
      </c>
      <c r="IG289" s="307">
        <f t="shared" si="951"/>
        <v>0</v>
      </c>
      <c r="IH289" s="307">
        <f t="shared" si="952"/>
        <v>0</v>
      </c>
      <c r="II289" s="44">
        <f t="shared" si="953"/>
        <v>0</v>
      </c>
      <c r="IJ289" s="44">
        <f t="shared" si="1153"/>
        <v>0</v>
      </c>
      <c r="IK289" s="44">
        <f t="shared" si="1154"/>
        <v>0</v>
      </c>
      <c r="IL289" s="44">
        <f t="shared" si="1155"/>
        <v>0</v>
      </c>
      <c r="IM289" s="44">
        <f t="shared" si="1156"/>
        <v>0</v>
      </c>
      <c r="IN289" s="44">
        <f t="shared" si="1157"/>
        <v>0</v>
      </c>
      <c r="IO289" s="44">
        <f t="shared" si="1158"/>
        <v>0</v>
      </c>
    </row>
    <row r="290" spans="1:249" ht="18" customHeight="1">
      <c r="A290" s="188">
        <v>284</v>
      </c>
      <c r="B290" s="326"/>
      <c r="C290" s="289"/>
      <c r="D290" s="199"/>
      <c r="E290" s="189"/>
      <c r="F290" s="189"/>
      <c r="G290" s="190"/>
      <c r="H290" s="190"/>
      <c r="I290" s="272"/>
      <c r="J290" s="207"/>
      <c r="K290" s="214" t="str">
        <f t="shared" si="954"/>
        <v/>
      </c>
      <c r="L290" s="200" t="str">
        <f t="shared" si="955"/>
        <v/>
      </c>
      <c r="M290" s="200" t="str">
        <f t="shared" si="956"/>
        <v/>
      </c>
      <c r="N290" s="209" t="str">
        <f t="shared" si="944"/>
        <v/>
      </c>
      <c r="O290" s="208" t="str">
        <f>IFERROR(IF(D290="","",IF(K290="","",IF(I290="","",IF(F290="F",VLOOKUP(K290,F!A:G,2,0),IF(F290="M",VLOOKUP(K290,M!A:G,2,0),""))))),0)</f>
        <v/>
      </c>
      <c r="P290" s="191" t="str">
        <f>IFERROR(IF(D290="","",IF(K290="","",IF(I290="","",IF(F290="F",VLOOKUP(K290,F!A:G,3,0),IF(F290="M",VLOOKUP(K290,M!A:G,3,0),""))))),0)</f>
        <v/>
      </c>
      <c r="Q290" s="191" t="str">
        <f>IFERROR(IF(D290="","",IF(K290="","",IF(I290="","",IF(F290="F",VLOOKUP(K290,F!A:G,4,0),IF(F290="M",VLOOKUP(K290,M!A:G,4,0),""))))),0)</f>
        <v/>
      </c>
      <c r="R290" s="191" t="str">
        <f>IFERROR(IF(D290="","",IF(K290="","",IF(I290="","",IF(F290="F",VLOOKUP(K290,F!A:G,5,0),IF(F290="M",VLOOKUP(K290,M!A:G,5,0),""))))),0)</f>
        <v/>
      </c>
      <c r="S290" s="191" t="str">
        <f>IFERROR(IF(D290="","",IF(K290="","",IF(I290="","",IF(F290="F",VLOOKUP(K290,F!A:G,6,0),IF(F290="M",VLOOKUP(K290,M!A:G,6,0),""))))),0)</f>
        <v/>
      </c>
      <c r="T290" s="191" t="str">
        <f>IFERROR(IF(D290="","",IF(K290="","",IF(I290="","",IF(F290="F",VLOOKUP(K290,F!A:G,7,0),IF(F290="M",VLOOKUP(K290,M!A:G,7,0),""))))),0)</f>
        <v/>
      </c>
      <c r="U290" s="191" t="str">
        <f>IFERROR(IF(D290="","",IF(K290="","",IF(J290="","",IF(F290="F",VLOOKUP(K290,F!A:M,8,0),IF(F290="M",VLOOKUP(K290,M!A:M,8,0),""))))),0)</f>
        <v/>
      </c>
      <c r="V290" s="191" t="str">
        <f>IFERROR(IF(D290="","",IF(K290="","",IF(J290="","",IF(F290="F",VLOOKUP(K290,F!A:M,9,0),IF(F290="M",VLOOKUP(K290,M!A:M,9,0),""))))),0)</f>
        <v/>
      </c>
      <c r="W290" s="191" t="str">
        <f>IFERROR(IF(D290="","",IF(K290="","",IF(J290="","",IF(F290="F",VLOOKUP(K290,F!A:M,10,0),IF(F290="M",VLOOKUP(K290,M!A:M,10,0),""))))),0)</f>
        <v/>
      </c>
      <c r="X290" s="191" t="str">
        <f>IFERROR(IF(D290="","",IF(K290="","",IF(J290="","",IF(F290="F",VLOOKUP(K290,F!A:M,11,0),IF(F290="M",VLOOKUP(K290,M!A:M,11,0),""))))),0)</f>
        <v/>
      </c>
      <c r="Y290" s="191" t="str">
        <f>IFERROR(IF(D290="","",IF(K290="","",IF(J290="","",IF(F290="F",VLOOKUP(K290,F!A:M,12,0),IF(F290="M",VLOOKUP(K290,M!A:M,12,0),""))))),0)</f>
        <v/>
      </c>
      <c r="Z290" s="191" t="str">
        <f>IFERROR(IF(D290="","",IF(K290="","",IF(J290="","",IF(F290="F",VLOOKUP(K290,F!A:M,13,0),IF(F290="M",VLOOKUP(K290,M!A:M,13,0),""))))),0)</f>
        <v/>
      </c>
      <c r="AA290" s="191" t="str">
        <f>IFERROR(IF(D290="","",IF(F290="","",IF(J290="","",IF(K290="","",IF(AND(K290&gt;23,K290&lt;=60),IF(F290="F",VLOOKUP(MROUND(HZ290,0.5),'F-Weight for Length'!K:S,2,0),VLOOKUP(MROUND(HZ290,0.5),'M-Weight for Length'!K:S,2,0)),IF(K290&gt;60,IF(F290="F",VLOOKUP(K290,'F-Weight for Length'!U:AC,2,0),VLOOKUP(K290,'M-Weight for Length'!U:AC,2,0)),IF(F290="F",VLOOKUP(MROUND(HZ290,0.5),'F-Weight for Length'!A:I,2,0),VLOOKUP(MROUND(HZ290,0.5),'M-Weight for Length'!A:I,2,0)))))))),0)</f>
        <v/>
      </c>
      <c r="AB290" s="191" t="str">
        <f>IFERROR(IF(D290="","",IF(F290="","",IF(J290="","",IF(K290="","",IF(AND(K290&gt;23,K290&lt;=60),IF(F290="F",VLOOKUP(MROUND(HZ290,0.5),'F-Weight for Length'!K:S,3,0),VLOOKUP(MROUND(HZ290,0.5),'M-Weight for Length'!K:S,3,0)),IF(K290&gt;60,IF(F290="F",VLOOKUP(K290,'F-Weight for Length'!U:AC,3,0),VLOOKUP(K290,'M-Weight for Length'!U:AC,3,0)),IF(F290="F",VLOOKUP(MROUND(HZ290,0.5),'F-Weight for Length'!A:I,3,0),VLOOKUP(MROUND(HZ290,0.5),'M-Weight for Length'!A:I,3,0)))))))),0)</f>
        <v/>
      </c>
      <c r="AC290" s="191" t="str">
        <f>IFERROR(IF(D290="","",IF(F290="","",IF(J290="","",IF(K290="","",IF(AND(K290&gt;23,K290&lt;=60),IF(F290="F",VLOOKUP(MROUND(HZ290,0.5),'F-Weight for Length'!K:S,4,0),VLOOKUP(MROUND(HZ290,0.5),'M-Weight for Length'!K:S,4,0)),IF(K290&gt;60,IF(F290="F",VLOOKUP(K290,'F-Weight for Length'!U:AC,4,0),VLOOKUP(K290,'M-Weight for Length'!U:AC,4,0)),IF(F290="F",VLOOKUP(MROUND(HZ290,0.5),'F-Weight for Length'!A:I,4,0),VLOOKUP(MROUND(HZ290,0.5),'M-Weight for Length'!A:I,4,0)))))))),0)</f>
        <v/>
      </c>
      <c r="AD290" s="191" t="str">
        <f>IFERROR(IF(D290="","",IF(F290="","",IF(J290="","",IF(K290="","",IF(AND(K290&gt;23,K290&lt;=60),IF(F290="F",VLOOKUP(MROUND(HZ290,0.5),'F-Weight for Length'!K:S,5,0),VLOOKUP(MROUND(HZ290,0.5),'M-Weight for Length'!K:S,5,0)),IF(K290&gt;60,IF(F290="F",VLOOKUP(K290,'F-Weight for Length'!U:AC,5,0),VLOOKUP(K290,'M-Weight for Length'!U:AC,5,0)),IF(F290="F",VLOOKUP(MROUND(HZ290,0.5),'F-Weight for Length'!A:I,5,0),VLOOKUP(MROUND(HZ290,0.5),'M-Weight for Length'!A:I,5,0)))))))),0)</f>
        <v/>
      </c>
      <c r="AE290" s="191" t="str">
        <f>IFERROR(IF(D290="","",IF(F290="","",IF(J290="","",IF(K290="","",IF(AND(K290&gt;23,K290&lt;=60),IF(F290="F",VLOOKUP(MROUND(HZ290,0.5),'F-Weight for Length'!K:S,6,0),VLOOKUP(MROUND(HZ290,0.5),'M-Weight for Length'!K:S,6,0)),IF(K290&gt;60,IF(F290="F",VLOOKUP(K290,'F-Weight for Length'!U:AC,6,0),VLOOKUP(K290,'M-Weight for Length'!U:AC,6,0)),IF(F290="F",VLOOKUP(MROUND(HZ290,0.5),'F-Weight for Length'!A:I,6,0),VLOOKUP(MROUND(HZ290,0.5),'M-Weight for Length'!A:I,6,0)))))))),0)</f>
        <v/>
      </c>
      <c r="AF290" s="191" t="str">
        <f>IFERROR(IF(D290="","",IF(F290="","",IF(J290="","",IF(K290="","",IF(AND(K290&gt;23,K290&lt;=60),IF(F290="F",VLOOKUP(MROUND(HZ290,0.5),'F-Weight for Length'!K:S,7,0),VLOOKUP(MROUND(HZ290,0.5),'M-Weight for Length'!K:S,7,0)),IF(K290&gt;60,IF(F290="F",VLOOKUP(K290,'F-Weight for Length'!U:AC,7,0),VLOOKUP(K290,'M-Weight for Length'!U:AC,7,0)),IF(F290="F",VLOOKUP(MROUND(HZ290,0.5),'F-Weight for Length'!A:I,7,0),VLOOKUP(MROUND(HZ290,0.5),'M-Weight for Length'!A:I,7,0)))))))),0)</f>
        <v/>
      </c>
      <c r="AG290" s="191" t="str">
        <f>IFERROR(IF(D290="","",IF(F290="","",IF(J290="","",IF(K290="","",IF(AND(K290&gt;23,K290&lt;=60),IF(F290="F",VLOOKUP(MROUND(HZ290,0.5),'F-Weight for Length'!K:S,8,0),VLOOKUP(MROUND(HZ290,0.5),'M-Weight for Length'!K:S,8,0)),IF(K290&gt;60,IF(F290="F",VLOOKUP(K290,'F-Weight for Length'!U:AC,8,0),VLOOKUP(K290,'M-Weight for Length'!U:AC,8,0)),IF(F290="F",VLOOKUP(MROUND(HZ290,0.5),'F-Weight for Length'!A:I,8,0),VLOOKUP(MROUND(HZ290,0.5),'M-Weight for Length'!A:I,8,0)))))))),0)</f>
        <v/>
      </c>
      <c r="AH290" s="191" t="str">
        <f>IFERROR(IF(D290="","",IF(F290="","",IF(J290="","",IF(K290="","",IF(AND(K290&gt;23,K290&lt;=60),IF(F290="F",VLOOKUP(MROUND(HZ290,0.5),'F-Weight for Length'!K:S,9,0),VLOOKUP(MROUND(HZ290,0.5),'M-Weight for Length'!K:S,9,0)),IF(K290&gt;60,IF(F290="F",VLOOKUP(K290,'F-Weight for Length'!U:AC,9,0),VLOOKUP(K290,'M-Weight for Length'!U:AC,9,0)),IF(F290="F",VLOOKUP(MROUND(HZ290,0.5),'F-Weight for Length'!A:I,9,0),VLOOKUP(MROUND(HZ290,0.5),'M-Weight for Length'!A:I,9,0)))))))),0)</f>
        <v/>
      </c>
      <c r="AI290" s="192">
        <f t="shared" si="957"/>
        <v>0</v>
      </c>
      <c r="AJ290" s="192">
        <f t="shared" si="958"/>
        <v>0</v>
      </c>
      <c r="AK290" s="192">
        <f t="shared" si="959"/>
        <v>0</v>
      </c>
      <c r="AL290" s="192">
        <f t="shared" si="960"/>
        <v>0</v>
      </c>
      <c r="AM290" s="192">
        <f t="shared" si="961"/>
        <v>0</v>
      </c>
      <c r="AN290" s="192">
        <f t="shared" si="962"/>
        <v>0</v>
      </c>
      <c r="AO290" s="192">
        <f t="shared" si="963"/>
        <v>0</v>
      </c>
      <c r="AP290" s="192">
        <f t="shared" si="964"/>
        <v>0</v>
      </c>
      <c r="AQ290" s="192">
        <f t="shared" si="965"/>
        <v>0</v>
      </c>
      <c r="AR290" s="192">
        <f t="shared" si="966"/>
        <v>0</v>
      </c>
      <c r="AS290" s="192">
        <f t="shared" si="967"/>
        <v>0</v>
      </c>
      <c r="AT290" s="192">
        <f t="shared" si="968"/>
        <v>0</v>
      </c>
      <c r="AU290" s="192">
        <f t="shared" si="969"/>
        <v>0</v>
      </c>
      <c r="AV290" s="192">
        <f t="shared" si="970"/>
        <v>0</v>
      </c>
      <c r="AW290" s="192">
        <f t="shared" si="971"/>
        <v>0</v>
      </c>
      <c r="AX290" s="192">
        <f t="shared" si="972"/>
        <v>0</v>
      </c>
      <c r="AY290" s="192">
        <f t="shared" si="973"/>
        <v>0</v>
      </c>
      <c r="AZ290" s="192">
        <f t="shared" si="974"/>
        <v>0</v>
      </c>
      <c r="BA290" s="192">
        <f t="shared" si="975"/>
        <v>0</v>
      </c>
      <c r="BB290" s="192">
        <f t="shared" si="976"/>
        <v>0</v>
      </c>
      <c r="BC290" s="192">
        <f t="shared" si="977"/>
        <v>0</v>
      </c>
      <c r="BD290" s="192">
        <f t="shared" si="978"/>
        <v>0</v>
      </c>
      <c r="BE290" s="192">
        <f t="shared" si="979"/>
        <v>0</v>
      </c>
      <c r="BF290" s="192">
        <f t="shared" si="980"/>
        <v>0</v>
      </c>
      <c r="BG290" s="192">
        <f t="shared" si="981"/>
        <v>0</v>
      </c>
      <c r="BH290" s="192">
        <f t="shared" si="982"/>
        <v>0</v>
      </c>
      <c r="BI290" s="192">
        <f t="shared" si="983"/>
        <v>0</v>
      </c>
      <c r="BJ290" s="192">
        <f t="shared" si="984"/>
        <v>0</v>
      </c>
      <c r="BK290" s="192">
        <f t="shared" si="985"/>
        <v>0</v>
      </c>
      <c r="BL290" s="192">
        <f t="shared" si="986"/>
        <v>0</v>
      </c>
      <c r="BM290" s="192">
        <f t="shared" si="987"/>
        <v>0</v>
      </c>
      <c r="BN290" s="192">
        <f t="shared" si="988"/>
        <v>0</v>
      </c>
      <c r="BO290" s="192">
        <f t="shared" si="989"/>
        <v>0</v>
      </c>
      <c r="BP290" s="192">
        <f t="shared" si="990"/>
        <v>0</v>
      </c>
      <c r="BQ290" s="192">
        <f t="shared" si="991"/>
        <v>0</v>
      </c>
      <c r="BR290" s="192">
        <f t="shared" si="992"/>
        <v>0</v>
      </c>
      <c r="BS290" s="192">
        <f t="shared" si="993"/>
        <v>0</v>
      </c>
      <c r="BT290" s="192">
        <f t="shared" si="994"/>
        <v>0</v>
      </c>
      <c r="BU290" s="192">
        <f t="shared" si="995"/>
        <v>0</v>
      </c>
      <c r="BV290" s="192">
        <f t="shared" si="996"/>
        <v>0</v>
      </c>
      <c r="BW290" s="192">
        <f t="shared" si="997"/>
        <v>0</v>
      </c>
      <c r="BX290" s="192">
        <f t="shared" si="998"/>
        <v>0</v>
      </c>
      <c r="BY290" s="192">
        <f t="shared" si="999"/>
        <v>0</v>
      </c>
      <c r="BZ290" s="192">
        <f t="shared" si="1000"/>
        <v>0</v>
      </c>
      <c r="CA290" s="192">
        <f t="shared" si="1001"/>
        <v>0</v>
      </c>
      <c r="CB290" s="192">
        <f t="shared" si="1002"/>
        <v>0</v>
      </c>
      <c r="CC290" s="192">
        <f t="shared" si="1003"/>
        <v>0</v>
      </c>
      <c r="CD290" s="192">
        <f t="shared" si="1004"/>
        <v>0</v>
      </c>
      <c r="CE290" s="192">
        <f t="shared" si="1005"/>
        <v>0</v>
      </c>
      <c r="CF290" s="192">
        <f t="shared" si="1006"/>
        <v>0</v>
      </c>
      <c r="CG290" s="192">
        <f t="shared" si="1007"/>
        <v>0</v>
      </c>
      <c r="CH290" s="192">
        <f t="shared" si="1008"/>
        <v>0</v>
      </c>
      <c r="CI290" s="192">
        <f t="shared" si="1009"/>
        <v>0</v>
      </c>
      <c r="CJ290" s="192">
        <f t="shared" si="1010"/>
        <v>0</v>
      </c>
      <c r="CK290" s="192">
        <f t="shared" si="1011"/>
        <v>0</v>
      </c>
      <c r="CL290" s="192">
        <f t="shared" si="1012"/>
        <v>0</v>
      </c>
      <c r="CM290" s="192">
        <f t="shared" si="1013"/>
        <v>0</v>
      </c>
      <c r="CN290" s="192">
        <f t="shared" si="1014"/>
        <v>0</v>
      </c>
      <c r="CO290" s="192">
        <f t="shared" si="1015"/>
        <v>0</v>
      </c>
      <c r="CP290" s="192">
        <f t="shared" si="1016"/>
        <v>0</v>
      </c>
      <c r="CQ290" s="192">
        <f t="shared" si="1017"/>
        <v>0</v>
      </c>
      <c r="CR290" s="192">
        <f t="shared" si="1018"/>
        <v>0</v>
      </c>
      <c r="CS290" s="192">
        <f t="shared" si="1019"/>
        <v>0</v>
      </c>
      <c r="CT290" s="192">
        <f t="shared" si="1020"/>
        <v>0</v>
      </c>
      <c r="CU290" s="192">
        <f t="shared" si="1021"/>
        <v>0</v>
      </c>
      <c r="CV290" s="192">
        <f t="shared" si="1022"/>
        <v>0</v>
      </c>
      <c r="CW290" s="192">
        <f t="shared" si="1023"/>
        <v>0</v>
      </c>
      <c r="CX290" s="192">
        <f t="shared" si="1024"/>
        <v>0</v>
      </c>
      <c r="CY290" s="192">
        <f t="shared" si="1025"/>
        <v>0</v>
      </c>
      <c r="CZ290" s="192">
        <f t="shared" si="1026"/>
        <v>0</v>
      </c>
      <c r="DA290" s="192">
        <f t="shared" si="1027"/>
        <v>0</v>
      </c>
      <c r="DB290" s="192">
        <f t="shared" si="1028"/>
        <v>0</v>
      </c>
      <c r="DC290" s="192">
        <f t="shared" si="1029"/>
        <v>0</v>
      </c>
      <c r="DD290" s="192">
        <f t="shared" si="1030"/>
        <v>0</v>
      </c>
      <c r="DE290" s="192">
        <f t="shared" si="1031"/>
        <v>0</v>
      </c>
      <c r="DF290" s="192">
        <f t="shared" si="1032"/>
        <v>0</v>
      </c>
      <c r="DG290" s="192">
        <f t="shared" si="1033"/>
        <v>0</v>
      </c>
      <c r="DH290" s="192">
        <f t="shared" si="1034"/>
        <v>0</v>
      </c>
      <c r="DI290" s="192">
        <f t="shared" si="1035"/>
        <v>0</v>
      </c>
      <c r="DJ290" s="192">
        <f t="shared" si="1036"/>
        <v>0</v>
      </c>
      <c r="DK290" s="192">
        <f t="shared" si="1037"/>
        <v>0</v>
      </c>
      <c r="DL290" s="192">
        <f t="shared" si="1038"/>
        <v>0</v>
      </c>
      <c r="DM290" s="192">
        <f t="shared" si="1039"/>
        <v>0</v>
      </c>
      <c r="DN290" s="192">
        <f t="shared" si="1040"/>
        <v>0</v>
      </c>
      <c r="DO290" s="192">
        <f t="shared" si="1041"/>
        <v>0</v>
      </c>
      <c r="DP290" s="192">
        <f t="shared" si="1042"/>
        <v>0</v>
      </c>
      <c r="DQ290" s="192">
        <f t="shared" si="1043"/>
        <v>0</v>
      </c>
      <c r="DR290" s="192">
        <f t="shared" si="1044"/>
        <v>0</v>
      </c>
      <c r="DS290" s="192">
        <f t="shared" si="1045"/>
        <v>0</v>
      </c>
      <c r="DT290" s="192">
        <f t="shared" si="1046"/>
        <v>0</v>
      </c>
      <c r="DU290" s="192">
        <f t="shared" si="1047"/>
        <v>0</v>
      </c>
      <c r="DV290" s="193">
        <f t="shared" si="1048"/>
        <v>0</v>
      </c>
      <c r="DW290" s="193">
        <f t="shared" si="1049"/>
        <v>0</v>
      </c>
      <c r="DX290" s="193">
        <f t="shared" si="1050"/>
        <v>0</v>
      </c>
      <c r="DY290" s="193">
        <f t="shared" si="1051"/>
        <v>0</v>
      </c>
      <c r="DZ290" s="193">
        <f t="shared" si="1052"/>
        <v>0</v>
      </c>
      <c r="EA290" s="192">
        <f t="shared" si="1053"/>
        <v>0</v>
      </c>
      <c r="EB290" s="192">
        <f t="shared" si="1054"/>
        <v>0</v>
      </c>
      <c r="EC290" s="192">
        <f t="shared" si="1055"/>
        <v>0</v>
      </c>
      <c r="ED290" s="192">
        <f t="shared" si="1056"/>
        <v>0</v>
      </c>
      <c r="EE290" s="192">
        <f t="shared" si="1057"/>
        <v>0</v>
      </c>
      <c r="EF290" s="192">
        <f t="shared" si="1058"/>
        <v>0</v>
      </c>
      <c r="EG290" s="192">
        <f t="shared" si="1059"/>
        <v>0</v>
      </c>
      <c r="EH290" s="192">
        <f t="shared" si="1060"/>
        <v>0</v>
      </c>
      <c r="EI290" s="192">
        <f t="shared" si="1061"/>
        <v>0</v>
      </c>
      <c r="EJ290" s="192">
        <f t="shared" si="1062"/>
        <v>0</v>
      </c>
      <c r="EK290" s="192">
        <f t="shared" si="1063"/>
        <v>0</v>
      </c>
      <c r="EL290" s="192">
        <f t="shared" si="1064"/>
        <v>0</v>
      </c>
      <c r="EM290" s="192">
        <f t="shared" si="1065"/>
        <v>0</v>
      </c>
      <c r="EN290" s="192">
        <f t="shared" si="1066"/>
        <v>0</v>
      </c>
      <c r="EO290" s="192">
        <f t="shared" si="1067"/>
        <v>0</v>
      </c>
      <c r="EP290" s="192">
        <f t="shared" si="1068"/>
        <v>0</v>
      </c>
      <c r="EQ290" s="192">
        <f t="shared" si="1069"/>
        <v>0</v>
      </c>
      <c r="ER290" s="192">
        <f t="shared" si="1070"/>
        <v>0</v>
      </c>
      <c r="ES290" s="192">
        <f t="shared" si="1071"/>
        <v>0</v>
      </c>
      <c r="ET290" s="192">
        <f t="shared" si="1072"/>
        <v>0</v>
      </c>
      <c r="EU290" s="192">
        <f t="shared" si="1073"/>
        <v>0</v>
      </c>
      <c r="EV290" s="192">
        <f t="shared" si="1074"/>
        <v>0</v>
      </c>
      <c r="EW290" s="192">
        <f t="shared" si="1075"/>
        <v>0</v>
      </c>
      <c r="EX290" s="192">
        <f t="shared" si="1076"/>
        <v>0</v>
      </c>
      <c r="EY290" s="192">
        <f t="shared" si="1077"/>
        <v>0</v>
      </c>
      <c r="EZ290" s="192">
        <f t="shared" si="1078"/>
        <v>0</v>
      </c>
      <c r="FA290" s="192">
        <f t="shared" si="1079"/>
        <v>0</v>
      </c>
      <c r="FB290" s="192">
        <f t="shared" si="1080"/>
        <v>0</v>
      </c>
      <c r="FC290" s="192">
        <f t="shared" si="1081"/>
        <v>0</v>
      </c>
      <c r="FD290" s="192">
        <f t="shared" si="1082"/>
        <v>0</v>
      </c>
      <c r="FE290" s="192">
        <f t="shared" si="1083"/>
        <v>0</v>
      </c>
      <c r="FF290" s="192">
        <f t="shared" si="1084"/>
        <v>0</v>
      </c>
      <c r="FG290" s="192">
        <f t="shared" si="1085"/>
        <v>0</v>
      </c>
      <c r="FH290" s="192">
        <f t="shared" si="1086"/>
        <v>0</v>
      </c>
      <c r="FI290" s="192">
        <f t="shared" si="1087"/>
        <v>0</v>
      </c>
      <c r="FJ290" s="192">
        <f t="shared" si="1088"/>
        <v>0</v>
      </c>
      <c r="FK290" s="192">
        <f t="shared" si="1089"/>
        <v>0</v>
      </c>
      <c r="FL290" s="192">
        <f t="shared" si="1090"/>
        <v>0</v>
      </c>
      <c r="FM290" s="192">
        <f t="shared" si="1091"/>
        <v>0</v>
      </c>
      <c r="FN290" s="192">
        <f t="shared" si="1092"/>
        <v>0</v>
      </c>
      <c r="FO290" s="192">
        <f t="shared" si="1093"/>
        <v>0</v>
      </c>
      <c r="FP290" s="192">
        <f t="shared" si="1094"/>
        <v>0</v>
      </c>
      <c r="FQ290" s="192">
        <f t="shared" si="1095"/>
        <v>0</v>
      </c>
      <c r="FR290" s="192">
        <f t="shared" si="1096"/>
        <v>0</v>
      </c>
      <c r="FS290" s="192">
        <f t="shared" si="1097"/>
        <v>0</v>
      </c>
      <c r="FT290" s="192">
        <f t="shared" si="1098"/>
        <v>0</v>
      </c>
      <c r="FU290" s="192">
        <f t="shared" si="1099"/>
        <v>0</v>
      </c>
      <c r="FV290" s="192">
        <f t="shared" si="1100"/>
        <v>0</v>
      </c>
      <c r="FW290" s="192">
        <f t="shared" si="1101"/>
        <v>0</v>
      </c>
      <c r="FX290" s="192">
        <f t="shared" si="1102"/>
        <v>0</v>
      </c>
      <c r="FY290" s="192">
        <f t="shared" si="1103"/>
        <v>0</v>
      </c>
      <c r="FZ290" s="192">
        <f t="shared" si="1104"/>
        <v>0</v>
      </c>
      <c r="GA290" s="192">
        <f t="shared" si="1105"/>
        <v>0</v>
      </c>
      <c r="GB290" s="192">
        <f t="shared" si="1106"/>
        <v>0</v>
      </c>
      <c r="GC290" s="192">
        <f t="shared" si="1107"/>
        <v>0</v>
      </c>
      <c r="GD290" s="192">
        <f t="shared" si="1108"/>
        <v>0</v>
      </c>
      <c r="GE290" s="192">
        <f t="shared" si="1109"/>
        <v>0</v>
      </c>
      <c r="GF290" s="192">
        <f t="shared" si="1110"/>
        <v>0</v>
      </c>
      <c r="GG290" s="192">
        <f t="shared" si="1111"/>
        <v>0</v>
      </c>
      <c r="GH290" s="192">
        <f t="shared" si="1112"/>
        <v>0</v>
      </c>
      <c r="GI290" s="192">
        <f t="shared" si="1113"/>
        <v>0</v>
      </c>
      <c r="GJ290" s="192">
        <f t="shared" si="1114"/>
        <v>0</v>
      </c>
      <c r="GK290" s="192">
        <f t="shared" si="1115"/>
        <v>0</v>
      </c>
      <c r="GL290" s="192">
        <f t="shared" si="1116"/>
        <v>0</v>
      </c>
      <c r="GM290" s="192">
        <f t="shared" si="1117"/>
        <v>0</v>
      </c>
      <c r="GN290" s="192">
        <f t="shared" si="1118"/>
        <v>0</v>
      </c>
      <c r="GO290" s="192">
        <f t="shared" si="1119"/>
        <v>0</v>
      </c>
      <c r="GP290" s="192">
        <f t="shared" si="1120"/>
        <v>0</v>
      </c>
      <c r="GQ290" s="192">
        <f t="shared" si="1121"/>
        <v>0</v>
      </c>
      <c r="GR290" s="192">
        <f t="shared" si="1122"/>
        <v>0</v>
      </c>
      <c r="GS290" s="192">
        <f t="shared" si="1123"/>
        <v>0</v>
      </c>
      <c r="GT290" s="192">
        <f t="shared" si="1124"/>
        <v>0</v>
      </c>
      <c r="GU290" s="192">
        <f t="shared" si="1125"/>
        <v>0</v>
      </c>
      <c r="GV290" s="192">
        <f t="shared" si="1126"/>
        <v>0</v>
      </c>
      <c r="GW290" s="192">
        <f t="shared" si="1127"/>
        <v>0</v>
      </c>
      <c r="GX290" s="192">
        <f t="shared" si="1128"/>
        <v>0</v>
      </c>
      <c r="GY290" s="192">
        <f t="shared" si="1129"/>
        <v>0</v>
      </c>
      <c r="GZ290" s="192">
        <f t="shared" si="1130"/>
        <v>0</v>
      </c>
      <c r="HA290" s="192">
        <f t="shared" si="1131"/>
        <v>0</v>
      </c>
      <c r="HB290" s="192">
        <f t="shared" si="1132"/>
        <v>0</v>
      </c>
      <c r="HC290" s="192">
        <f t="shared" si="1133"/>
        <v>0</v>
      </c>
      <c r="HD290" s="192">
        <f t="shared" si="1134"/>
        <v>0</v>
      </c>
      <c r="HE290" s="192">
        <f t="shared" si="1135"/>
        <v>0</v>
      </c>
      <c r="HF290" s="192">
        <f t="shared" si="1136"/>
        <v>0</v>
      </c>
      <c r="HG290" s="192">
        <f t="shared" si="1137"/>
        <v>0</v>
      </c>
      <c r="HH290" s="192">
        <f t="shared" si="1138"/>
        <v>0</v>
      </c>
      <c r="HI290" s="192">
        <f t="shared" si="1139"/>
        <v>0</v>
      </c>
      <c r="HJ290" s="192">
        <f t="shared" si="1140"/>
        <v>0</v>
      </c>
      <c r="HK290" s="192">
        <f t="shared" si="1141"/>
        <v>0</v>
      </c>
      <c r="HL290" s="192">
        <f t="shared" si="1142"/>
        <v>0</v>
      </c>
      <c r="HM290" s="192">
        <f t="shared" si="1143"/>
        <v>0</v>
      </c>
      <c r="HN290" s="194">
        <f t="shared" si="1144"/>
        <v>0</v>
      </c>
      <c r="HO290" s="194">
        <f t="shared" si="1145"/>
        <v>0</v>
      </c>
      <c r="HP290" s="194">
        <f t="shared" si="1146"/>
        <v>0</v>
      </c>
      <c r="HQ290" s="194">
        <f t="shared" si="1147"/>
        <v>0</v>
      </c>
      <c r="HR290" s="194">
        <f t="shared" si="1148"/>
        <v>0</v>
      </c>
      <c r="HS290" s="195" t="str">
        <f t="shared" si="945"/>
        <v/>
      </c>
      <c r="HT290" s="196">
        <f t="shared" si="941"/>
        <v>0</v>
      </c>
      <c r="HU290" s="196">
        <f t="shared" si="942"/>
        <v>0</v>
      </c>
      <c r="HV290" s="197" t="str">
        <f t="shared" si="946"/>
        <v/>
      </c>
      <c r="HW290" s="197" t="str">
        <f t="shared" si="1149"/>
        <v/>
      </c>
      <c r="HX290" s="197" t="str">
        <f t="shared" si="1150"/>
        <v/>
      </c>
      <c r="HY290" s="195" t="str">
        <f t="shared" si="947"/>
        <v/>
      </c>
      <c r="HZ290" s="30">
        <f t="shared" si="943"/>
        <v>0</v>
      </c>
      <c r="IA290" s="198">
        <f t="shared" si="948"/>
        <v>0</v>
      </c>
      <c r="IB290" s="195"/>
      <c r="IC290" s="195">
        <f t="shared" si="1151"/>
        <v>0</v>
      </c>
      <c r="ID290" s="195">
        <f t="shared" si="949"/>
        <v>0</v>
      </c>
      <c r="IE290" s="195">
        <f t="shared" si="1152"/>
        <v>0</v>
      </c>
      <c r="IF290" s="195">
        <f t="shared" si="950"/>
        <v>0</v>
      </c>
      <c r="IG290" s="307">
        <f t="shared" si="951"/>
        <v>0</v>
      </c>
      <c r="IH290" s="307">
        <f t="shared" si="952"/>
        <v>0</v>
      </c>
      <c r="II290" s="44">
        <f t="shared" si="953"/>
        <v>0</v>
      </c>
      <c r="IJ290" s="44">
        <f t="shared" si="1153"/>
        <v>0</v>
      </c>
      <c r="IK290" s="44">
        <f t="shared" si="1154"/>
        <v>0</v>
      </c>
      <c r="IL290" s="44">
        <f t="shared" si="1155"/>
        <v>0</v>
      </c>
      <c r="IM290" s="44">
        <f t="shared" si="1156"/>
        <v>0</v>
      </c>
      <c r="IN290" s="44">
        <f t="shared" si="1157"/>
        <v>0</v>
      </c>
      <c r="IO290" s="44">
        <f t="shared" si="1158"/>
        <v>0</v>
      </c>
    </row>
    <row r="291" spans="1:249" ht="18" customHeight="1">
      <c r="A291" s="188">
        <v>285</v>
      </c>
      <c r="B291" s="326"/>
      <c r="C291" s="289"/>
      <c r="D291" s="199"/>
      <c r="E291" s="189"/>
      <c r="F291" s="189"/>
      <c r="G291" s="190"/>
      <c r="H291" s="190"/>
      <c r="I291" s="272"/>
      <c r="J291" s="207"/>
      <c r="K291" s="214" t="str">
        <f t="shared" si="954"/>
        <v/>
      </c>
      <c r="L291" s="200" t="str">
        <f t="shared" si="955"/>
        <v/>
      </c>
      <c r="M291" s="200" t="str">
        <f t="shared" si="956"/>
        <v/>
      </c>
      <c r="N291" s="209" t="str">
        <f t="shared" si="944"/>
        <v/>
      </c>
      <c r="O291" s="208" t="str">
        <f>IFERROR(IF(D291="","",IF(K291="","",IF(I291="","",IF(F291="F",VLOOKUP(K291,F!A:G,2,0),IF(F291="M",VLOOKUP(K291,M!A:G,2,0),""))))),0)</f>
        <v/>
      </c>
      <c r="P291" s="191" t="str">
        <f>IFERROR(IF(D291="","",IF(K291="","",IF(I291="","",IF(F291="F",VLOOKUP(K291,F!A:G,3,0),IF(F291="M",VLOOKUP(K291,M!A:G,3,0),""))))),0)</f>
        <v/>
      </c>
      <c r="Q291" s="191" t="str">
        <f>IFERROR(IF(D291="","",IF(K291="","",IF(I291="","",IF(F291="F",VLOOKUP(K291,F!A:G,4,0),IF(F291="M",VLOOKUP(K291,M!A:G,4,0),""))))),0)</f>
        <v/>
      </c>
      <c r="R291" s="191" t="str">
        <f>IFERROR(IF(D291="","",IF(K291="","",IF(I291="","",IF(F291="F",VLOOKUP(K291,F!A:G,5,0),IF(F291="M",VLOOKUP(K291,M!A:G,5,0),""))))),0)</f>
        <v/>
      </c>
      <c r="S291" s="191" t="str">
        <f>IFERROR(IF(D291="","",IF(K291="","",IF(I291="","",IF(F291="F",VLOOKUP(K291,F!A:G,6,0),IF(F291="M",VLOOKUP(K291,M!A:G,6,0),""))))),0)</f>
        <v/>
      </c>
      <c r="T291" s="191" t="str">
        <f>IFERROR(IF(D291="","",IF(K291="","",IF(I291="","",IF(F291="F",VLOOKUP(K291,F!A:G,7,0),IF(F291="M",VLOOKUP(K291,M!A:G,7,0),""))))),0)</f>
        <v/>
      </c>
      <c r="U291" s="191" t="str">
        <f>IFERROR(IF(D291="","",IF(K291="","",IF(J291="","",IF(F291="F",VLOOKUP(K291,F!A:M,8,0),IF(F291="M",VLOOKUP(K291,M!A:M,8,0),""))))),0)</f>
        <v/>
      </c>
      <c r="V291" s="191" t="str">
        <f>IFERROR(IF(D291="","",IF(K291="","",IF(J291="","",IF(F291="F",VLOOKUP(K291,F!A:M,9,0),IF(F291="M",VLOOKUP(K291,M!A:M,9,0),""))))),0)</f>
        <v/>
      </c>
      <c r="W291" s="191" t="str">
        <f>IFERROR(IF(D291="","",IF(K291="","",IF(J291="","",IF(F291="F",VLOOKUP(K291,F!A:M,10,0),IF(F291="M",VLOOKUP(K291,M!A:M,10,0),""))))),0)</f>
        <v/>
      </c>
      <c r="X291" s="191" t="str">
        <f>IFERROR(IF(D291="","",IF(K291="","",IF(J291="","",IF(F291="F",VLOOKUP(K291,F!A:M,11,0),IF(F291="M",VLOOKUP(K291,M!A:M,11,0),""))))),0)</f>
        <v/>
      </c>
      <c r="Y291" s="191" t="str">
        <f>IFERROR(IF(D291="","",IF(K291="","",IF(J291="","",IF(F291="F",VLOOKUP(K291,F!A:M,12,0),IF(F291="M",VLOOKUP(K291,M!A:M,12,0),""))))),0)</f>
        <v/>
      </c>
      <c r="Z291" s="191" t="str">
        <f>IFERROR(IF(D291="","",IF(K291="","",IF(J291="","",IF(F291="F",VLOOKUP(K291,F!A:M,13,0),IF(F291="M",VLOOKUP(K291,M!A:M,13,0),""))))),0)</f>
        <v/>
      </c>
      <c r="AA291" s="191" t="str">
        <f>IFERROR(IF(D291="","",IF(F291="","",IF(J291="","",IF(K291="","",IF(AND(K291&gt;23,K291&lt;=60),IF(F291="F",VLOOKUP(MROUND(HZ291,0.5),'F-Weight for Length'!K:S,2,0),VLOOKUP(MROUND(HZ291,0.5),'M-Weight for Length'!K:S,2,0)),IF(K291&gt;60,IF(F291="F",VLOOKUP(K291,'F-Weight for Length'!U:AC,2,0),VLOOKUP(K291,'M-Weight for Length'!U:AC,2,0)),IF(F291="F",VLOOKUP(MROUND(HZ291,0.5),'F-Weight for Length'!A:I,2,0),VLOOKUP(MROUND(HZ291,0.5),'M-Weight for Length'!A:I,2,0)))))))),0)</f>
        <v/>
      </c>
      <c r="AB291" s="191" t="str">
        <f>IFERROR(IF(D291="","",IF(F291="","",IF(J291="","",IF(K291="","",IF(AND(K291&gt;23,K291&lt;=60),IF(F291="F",VLOOKUP(MROUND(HZ291,0.5),'F-Weight for Length'!K:S,3,0),VLOOKUP(MROUND(HZ291,0.5),'M-Weight for Length'!K:S,3,0)),IF(K291&gt;60,IF(F291="F",VLOOKUP(K291,'F-Weight for Length'!U:AC,3,0),VLOOKUP(K291,'M-Weight for Length'!U:AC,3,0)),IF(F291="F",VLOOKUP(MROUND(HZ291,0.5),'F-Weight for Length'!A:I,3,0),VLOOKUP(MROUND(HZ291,0.5),'M-Weight for Length'!A:I,3,0)))))))),0)</f>
        <v/>
      </c>
      <c r="AC291" s="191" t="str">
        <f>IFERROR(IF(D291="","",IF(F291="","",IF(J291="","",IF(K291="","",IF(AND(K291&gt;23,K291&lt;=60),IF(F291="F",VLOOKUP(MROUND(HZ291,0.5),'F-Weight for Length'!K:S,4,0),VLOOKUP(MROUND(HZ291,0.5),'M-Weight for Length'!K:S,4,0)),IF(K291&gt;60,IF(F291="F",VLOOKUP(K291,'F-Weight for Length'!U:AC,4,0),VLOOKUP(K291,'M-Weight for Length'!U:AC,4,0)),IF(F291="F",VLOOKUP(MROUND(HZ291,0.5),'F-Weight for Length'!A:I,4,0),VLOOKUP(MROUND(HZ291,0.5),'M-Weight for Length'!A:I,4,0)))))))),0)</f>
        <v/>
      </c>
      <c r="AD291" s="191" t="str">
        <f>IFERROR(IF(D291="","",IF(F291="","",IF(J291="","",IF(K291="","",IF(AND(K291&gt;23,K291&lt;=60),IF(F291="F",VLOOKUP(MROUND(HZ291,0.5),'F-Weight for Length'!K:S,5,0),VLOOKUP(MROUND(HZ291,0.5),'M-Weight for Length'!K:S,5,0)),IF(K291&gt;60,IF(F291="F",VLOOKUP(K291,'F-Weight for Length'!U:AC,5,0),VLOOKUP(K291,'M-Weight for Length'!U:AC,5,0)),IF(F291="F",VLOOKUP(MROUND(HZ291,0.5),'F-Weight for Length'!A:I,5,0),VLOOKUP(MROUND(HZ291,0.5),'M-Weight for Length'!A:I,5,0)))))))),0)</f>
        <v/>
      </c>
      <c r="AE291" s="191" t="str">
        <f>IFERROR(IF(D291="","",IF(F291="","",IF(J291="","",IF(K291="","",IF(AND(K291&gt;23,K291&lt;=60),IF(F291="F",VLOOKUP(MROUND(HZ291,0.5),'F-Weight for Length'!K:S,6,0),VLOOKUP(MROUND(HZ291,0.5),'M-Weight for Length'!K:S,6,0)),IF(K291&gt;60,IF(F291="F",VLOOKUP(K291,'F-Weight for Length'!U:AC,6,0),VLOOKUP(K291,'M-Weight for Length'!U:AC,6,0)),IF(F291="F",VLOOKUP(MROUND(HZ291,0.5),'F-Weight for Length'!A:I,6,0),VLOOKUP(MROUND(HZ291,0.5),'M-Weight for Length'!A:I,6,0)))))))),0)</f>
        <v/>
      </c>
      <c r="AF291" s="191" t="str">
        <f>IFERROR(IF(D291="","",IF(F291="","",IF(J291="","",IF(K291="","",IF(AND(K291&gt;23,K291&lt;=60),IF(F291="F",VLOOKUP(MROUND(HZ291,0.5),'F-Weight for Length'!K:S,7,0),VLOOKUP(MROUND(HZ291,0.5),'M-Weight for Length'!K:S,7,0)),IF(K291&gt;60,IF(F291="F",VLOOKUP(K291,'F-Weight for Length'!U:AC,7,0),VLOOKUP(K291,'M-Weight for Length'!U:AC,7,0)),IF(F291="F",VLOOKUP(MROUND(HZ291,0.5),'F-Weight for Length'!A:I,7,0),VLOOKUP(MROUND(HZ291,0.5),'M-Weight for Length'!A:I,7,0)))))))),0)</f>
        <v/>
      </c>
      <c r="AG291" s="191" t="str">
        <f>IFERROR(IF(D291="","",IF(F291="","",IF(J291="","",IF(K291="","",IF(AND(K291&gt;23,K291&lt;=60),IF(F291="F",VLOOKUP(MROUND(HZ291,0.5),'F-Weight for Length'!K:S,8,0),VLOOKUP(MROUND(HZ291,0.5),'M-Weight for Length'!K:S,8,0)),IF(K291&gt;60,IF(F291="F",VLOOKUP(K291,'F-Weight for Length'!U:AC,8,0),VLOOKUP(K291,'M-Weight for Length'!U:AC,8,0)),IF(F291="F",VLOOKUP(MROUND(HZ291,0.5),'F-Weight for Length'!A:I,8,0),VLOOKUP(MROUND(HZ291,0.5),'M-Weight for Length'!A:I,8,0)))))))),0)</f>
        <v/>
      </c>
      <c r="AH291" s="191" t="str">
        <f>IFERROR(IF(D291="","",IF(F291="","",IF(J291="","",IF(K291="","",IF(AND(K291&gt;23,K291&lt;=60),IF(F291="F",VLOOKUP(MROUND(HZ291,0.5),'F-Weight for Length'!K:S,9,0),VLOOKUP(MROUND(HZ291,0.5),'M-Weight for Length'!K:S,9,0)),IF(K291&gt;60,IF(F291="F",VLOOKUP(K291,'F-Weight for Length'!U:AC,9,0),VLOOKUP(K291,'M-Weight for Length'!U:AC,9,0)),IF(F291="F",VLOOKUP(MROUND(HZ291,0.5),'F-Weight for Length'!A:I,9,0),VLOOKUP(MROUND(HZ291,0.5),'M-Weight for Length'!A:I,9,0)))))))),0)</f>
        <v/>
      </c>
      <c r="AI291" s="192">
        <f t="shared" si="957"/>
        <v>0</v>
      </c>
      <c r="AJ291" s="192">
        <f t="shared" si="958"/>
        <v>0</v>
      </c>
      <c r="AK291" s="192">
        <f t="shared" si="959"/>
        <v>0</v>
      </c>
      <c r="AL291" s="192">
        <f t="shared" si="960"/>
        <v>0</v>
      </c>
      <c r="AM291" s="192">
        <f t="shared" si="961"/>
        <v>0</v>
      </c>
      <c r="AN291" s="192">
        <f t="shared" si="962"/>
        <v>0</v>
      </c>
      <c r="AO291" s="192">
        <f t="shared" si="963"/>
        <v>0</v>
      </c>
      <c r="AP291" s="192">
        <f t="shared" si="964"/>
        <v>0</v>
      </c>
      <c r="AQ291" s="192">
        <f t="shared" si="965"/>
        <v>0</v>
      </c>
      <c r="AR291" s="192">
        <f t="shared" si="966"/>
        <v>0</v>
      </c>
      <c r="AS291" s="192">
        <f t="shared" si="967"/>
        <v>0</v>
      </c>
      <c r="AT291" s="192">
        <f t="shared" si="968"/>
        <v>0</v>
      </c>
      <c r="AU291" s="192">
        <f t="shared" si="969"/>
        <v>0</v>
      </c>
      <c r="AV291" s="192">
        <f t="shared" si="970"/>
        <v>0</v>
      </c>
      <c r="AW291" s="192">
        <f t="shared" si="971"/>
        <v>0</v>
      </c>
      <c r="AX291" s="192">
        <f t="shared" si="972"/>
        <v>0</v>
      </c>
      <c r="AY291" s="192">
        <f t="shared" si="973"/>
        <v>0</v>
      </c>
      <c r="AZ291" s="192">
        <f t="shared" si="974"/>
        <v>0</v>
      </c>
      <c r="BA291" s="192">
        <f t="shared" si="975"/>
        <v>0</v>
      </c>
      <c r="BB291" s="192">
        <f t="shared" si="976"/>
        <v>0</v>
      </c>
      <c r="BC291" s="192">
        <f t="shared" si="977"/>
        <v>0</v>
      </c>
      <c r="BD291" s="192">
        <f t="shared" si="978"/>
        <v>0</v>
      </c>
      <c r="BE291" s="192">
        <f t="shared" si="979"/>
        <v>0</v>
      </c>
      <c r="BF291" s="192">
        <f t="shared" si="980"/>
        <v>0</v>
      </c>
      <c r="BG291" s="192">
        <f t="shared" si="981"/>
        <v>0</v>
      </c>
      <c r="BH291" s="192">
        <f t="shared" si="982"/>
        <v>0</v>
      </c>
      <c r="BI291" s="192">
        <f t="shared" si="983"/>
        <v>0</v>
      </c>
      <c r="BJ291" s="192">
        <f t="shared" si="984"/>
        <v>0</v>
      </c>
      <c r="BK291" s="192">
        <f t="shared" si="985"/>
        <v>0</v>
      </c>
      <c r="BL291" s="192">
        <f t="shared" si="986"/>
        <v>0</v>
      </c>
      <c r="BM291" s="192">
        <f t="shared" si="987"/>
        <v>0</v>
      </c>
      <c r="BN291" s="192">
        <f t="shared" si="988"/>
        <v>0</v>
      </c>
      <c r="BO291" s="192">
        <f t="shared" si="989"/>
        <v>0</v>
      </c>
      <c r="BP291" s="192">
        <f t="shared" si="990"/>
        <v>0</v>
      </c>
      <c r="BQ291" s="192">
        <f t="shared" si="991"/>
        <v>0</v>
      </c>
      <c r="BR291" s="192">
        <f t="shared" si="992"/>
        <v>0</v>
      </c>
      <c r="BS291" s="192">
        <f t="shared" si="993"/>
        <v>0</v>
      </c>
      <c r="BT291" s="192">
        <f t="shared" si="994"/>
        <v>0</v>
      </c>
      <c r="BU291" s="192">
        <f t="shared" si="995"/>
        <v>0</v>
      </c>
      <c r="BV291" s="192">
        <f t="shared" si="996"/>
        <v>0</v>
      </c>
      <c r="BW291" s="192">
        <f t="shared" si="997"/>
        <v>0</v>
      </c>
      <c r="BX291" s="192">
        <f t="shared" si="998"/>
        <v>0</v>
      </c>
      <c r="BY291" s="192">
        <f t="shared" si="999"/>
        <v>0</v>
      </c>
      <c r="BZ291" s="192">
        <f t="shared" si="1000"/>
        <v>0</v>
      </c>
      <c r="CA291" s="192">
        <f t="shared" si="1001"/>
        <v>0</v>
      </c>
      <c r="CB291" s="192">
        <f t="shared" si="1002"/>
        <v>0</v>
      </c>
      <c r="CC291" s="192">
        <f t="shared" si="1003"/>
        <v>0</v>
      </c>
      <c r="CD291" s="192">
        <f t="shared" si="1004"/>
        <v>0</v>
      </c>
      <c r="CE291" s="192">
        <f t="shared" si="1005"/>
        <v>0</v>
      </c>
      <c r="CF291" s="192">
        <f t="shared" si="1006"/>
        <v>0</v>
      </c>
      <c r="CG291" s="192">
        <f t="shared" si="1007"/>
        <v>0</v>
      </c>
      <c r="CH291" s="192">
        <f t="shared" si="1008"/>
        <v>0</v>
      </c>
      <c r="CI291" s="192">
        <f t="shared" si="1009"/>
        <v>0</v>
      </c>
      <c r="CJ291" s="192">
        <f t="shared" si="1010"/>
        <v>0</v>
      </c>
      <c r="CK291" s="192">
        <f t="shared" si="1011"/>
        <v>0</v>
      </c>
      <c r="CL291" s="192">
        <f t="shared" si="1012"/>
        <v>0</v>
      </c>
      <c r="CM291" s="192">
        <f t="shared" si="1013"/>
        <v>0</v>
      </c>
      <c r="CN291" s="192">
        <f t="shared" si="1014"/>
        <v>0</v>
      </c>
      <c r="CO291" s="192">
        <f t="shared" si="1015"/>
        <v>0</v>
      </c>
      <c r="CP291" s="192">
        <f t="shared" si="1016"/>
        <v>0</v>
      </c>
      <c r="CQ291" s="192">
        <f t="shared" si="1017"/>
        <v>0</v>
      </c>
      <c r="CR291" s="192">
        <f t="shared" si="1018"/>
        <v>0</v>
      </c>
      <c r="CS291" s="192">
        <f t="shared" si="1019"/>
        <v>0</v>
      </c>
      <c r="CT291" s="192">
        <f t="shared" si="1020"/>
        <v>0</v>
      </c>
      <c r="CU291" s="192">
        <f t="shared" si="1021"/>
        <v>0</v>
      </c>
      <c r="CV291" s="192">
        <f t="shared" si="1022"/>
        <v>0</v>
      </c>
      <c r="CW291" s="192">
        <f t="shared" si="1023"/>
        <v>0</v>
      </c>
      <c r="CX291" s="192">
        <f t="shared" si="1024"/>
        <v>0</v>
      </c>
      <c r="CY291" s="192">
        <f t="shared" si="1025"/>
        <v>0</v>
      </c>
      <c r="CZ291" s="192">
        <f t="shared" si="1026"/>
        <v>0</v>
      </c>
      <c r="DA291" s="192">
        <f t="shared" si="1027"/>
        <v>0</v>
      </c>
      <c r="DB291" s="192">
        <f t="shared" si="1028"/>
        <v>0</v>
      </c>
      <c r="DC291" s="192">
        <f t="shared" si="1029"/>
        <v>0</v>
      </c>
      <c r="DD291" s="192">
        <f t="shared" si="1030"/>
        <v>0</v>
      </c>
      <c r="DE291" s="192">
        <f t="shared" si="1031"/>
        <v>0</v>
      </c>
      <c r="DF291" s="192">
        <f t="shared" si="1032"/>
        <v>0</v>
      </c>
      <c r="DG291" s="192">
        <f t="shared" si="1033"/>
        <v>0</v>
      </c>
      <c r="DH291" s="192">
        <f t="shared" si="1034"/>
        <v>0</v>
      </c>
      <c r="DI291" s="192">
        <f t="shared" si="1035"/>
        <v>0</v>
      </c>
      <c r="DJ291" s="192">
        <f t="shared" si="1036"/>
        <v>0</v>
      </c>
      <c r="DK291" s="192">
        <f t="shared" si="1037"/>
        <v>0</v>
      </c>
      <c r="DL291" s="192">
        <f t="shared" si="1038"/>
        <v>0</v>
      </c>
      <c r="DM291" s="192">
        <f t="shared" si="1039"/>
        <v>0</v>
      </c>
      <c r="DN291" s="192">
        <f t="shared" si="1040"/>
        <v>0</v>
      </c>
      <c r="DO291" s="192">
        <f t="shared" si="1041"/>
        <v>0</v>
      </c>
      <c r="DP291" s="192">
        <f t="shared" si="1042"/>
        <v>0</v>
      </c>
      <c r="DQ291" s="192">
        <f t="shared" si="1043"/>
        <v>0</v>
      </c>
      <c r="DR291" s="192">
        <f t="shared" si="1044"/>
        <v>0</v>
      </c>
      <c r="DS291" s="192">
        <f t="shared" si="1045"/>
        <v>0</v>
      </c>
      <c r="DT291" s="192">
        <f t="shared" si="1046"/>
        <v>0</v>
      </c>
      <c r="DU291" s="192">
        <f t="shared" si="1047"/>
        <v>0</v>
      </c>
      <c r="DV291" s="193">
        <f t="shared" si="1048"/>
        <v>0</v>
      </c>
      <c r="DW291" s="193">
        <f t="shared" si="1049"/>
        <v>0</v>
      </c>
      <c r="DX291" s="193">
        <f t="shared" si="1050"/>
        <v>0</v>
      </c>
      <c r="DY291" s="193">
        <f t="shared" si="1051"/>
        <v>0</v>
      </c>
      <c r="DZ291" s="193">
        <f t="shared" si="1052"/>
        <v>0</v>
      </c>
      <c r="EA291" s="192">
        <f t="shared" si="1053"/>
        <v>0</v>
      </c>
      <c r="EB291" s="192">
        <f t="shared" si="1054"/>
        <v>0</v>
      </c>
      <c r="EC291" s="192">
        <f t="shared" si="1055"/>
        <v>0</v>
      </c>
      <c r="ED291" s="192">
        <f t="shared" si="1056"/>
        <v>0</v>
      </c>
      <c r="EE291" s="192">
        <f t="shared" si="1057"/>
        <v>0</v>
      </c>
      <c r="EF291" s="192">
        <f t="shared" si="1058"/>
        <v>0</v>
      </c>
      <c r="EG291" s="192">
        <f t="shared" si="1059"/>
        <v>0</v>
      </c>
      <c r="EH291" s="192">
        <f t="shared" si="1060"/>
        <v>0</v>
      </c>
      <c r="EI291" s="192">
        <f t="shared" si="1061"/>
        <v>0</v>
      </c>
      <c r="EJ291" s="192">
        <f t="shared" si="1062"/>
        <v>0</v>
      </c>
      <c r="EK291" s="192">
        <f t="shared" si="1063"/>
        <v>0</v>
      </c>
      <c r="EL291" s="192">
        <f t="shared" si="1064"/>
        <v>0</v>
      </c>
      <c r="EM291" s="192">
        <f t="shared" si="1065"/>
        <v>0</v>
      </c>
      <c r="EN291" s="192">
        <f t="shared" si="1066"/>
        <v>0</v>
      </c>
      <c r="EO291" s="192">
        <f t="shared" si="1067"/>
        <v>0</v>
      </c>
      <c r="EP291" s="192">
        <f t="shared" si="1068"/>
        <v>0</v>
      </c>
      <c r="EQ291" s="192">
        <f t="shared" si="1069"/>
        <v>0</v>
      </c>
      <c r="ER291" s="192">
        <f t="shared" si="1070"/>
        <v>0</v>
      </c>
      <c r="ES291" s="192">
        <f t="shared" si="1071"/>
        <v>0</v>
      </c>
      <c r="ET291" s="192">
        <f t="shared" si="1072"/>
        <v>0</v>
      </c>
      <c r="EU291" s="192">
        <f t="shared" si="1073"/>
        <v>0</v>
      </c>
      <c r="EV291" s="192">
        <f t="shared" si="1074"/>
        <v>0</v>
      </c>
      <c r="EW291" s="192">
        <f t="shared" si="1075"/>
        <v>0</v>
      </c>
      <c r="EX291" s="192">
        <f t="shared" si="1076"/>
        <v>0</v>
      </c>
      <c r="EY291" s="192">
        <f t="shared" si="1077"/>
        <v>0</v>
      </c>
      <c r="EZ291" s="192">
        <f t="shared" si="1078"/>
        <v>0</v>
      </c>
      <c r="FA291" s="192">
        <f t="shared" si="1079"/>
        <v>0</v>
      </c>
      <c r="FB291" s="192">
        <f t="shared" si="1080"/>
        <v>0</v>
      </c>
      <c r="FC291" s="192">
        <f t="shared" si="1081"/>
        <v>0</v>
      </c>
      <c r="FD291" s="192">
        <f t="shared" si="1082"/>
        <v>0</v>
      </c>
      <c r="FE291" s="192">
        <f t="shared" si="1083"/>
        <v>0</v>
      </c>
      <c r="FF291" s="192">
        <f t="shared" si="1084"/>
        <v>0</v>
      </c>
      <c r="FG291" s="192">
        <f t="shared" si="1085"/>
        <v>0</v>
      </c>
      <c r="FH291" s="192">
        <f t="shared" si="1086"/>
        <v>0</v>
      </c>
      <c r="FI291" s="192">
        <f t="shared" si="1087"/>
        <v>0</v>
      </c>
      <c r="FJ291" s="192">
        <f t="shared" si="1088"/>
        <v>0</v>
      </c>
      <c r="FK291" s="192">
        <f t="shared" si="1089"/>
        <v>0</v>
      </c>
      <c r="FL291" s="192">
        <f t="shared" si="1090"/>
        <v>0</v>
      </c>
      <c r="FM291" s="192">
        <f t="shared" si="1091"/>
        <v>0</v>
      </c>
      <c r="FN291" s="192">
        <f t="shared" si="1092"/>
        <v>0</v>
      </c>
      <c r="FO291" s="192">
        <f t="shared" si="1093"/>
        <v>0</v>
      </c>
      <c r="FP291" s="192">
        <f t="shared" si="1094"/>
        <v>0</v>
      </c>
      <c r="FQ291" s="192">
        <f t="shared" si="1095"/>
        <v>0</v>
      </c>
      <c r="FR291" s="192">
        <f t="shared" si="1096"/>
        <v>0</v>
      </c>
      <c r="FS291" s="192">
        <f t="shared" si="1097"/>
        <v>0</v>
      </c>
      <c r="FT291" s="192">
        <f t="shared" si="1098"/>
        <v>0</v>
      </c>
      <c r="FU291" s="192">
        <f t="shared" si="1099"/>
        <v>0</v>
      </c>
      <c r="FV291" s="192">
        <f t="shared" si="1100"/>
        <v>0</v>
      </c>
      <c r="FW291" s="192">
        <f t="shared" si="1101"/>
        <v>0</v>
      </c>
      <c r="FX291" s="192">
        <f t="shared" si="1102"/>
        <v>0</v>
      </c>
      <c r="FY291" s="192">
        <f t="shared" si="1103"/>
        <v>0</v>
      </c>
      <c r="FZ291" s="192">
        <f t="shared" si="1104"/>
        <v>0</v>
      </c>
      <c r="GA291" s="192">
        <f t="shared" si="1105"/>
        <v>0</v>
      </c>
      <c r="GB291" s="192">
        <f t="shared" si="1106"/>
        <v>0</v>
      </c>
      <c r="GC291" s="192">
        <f t="shared" si="1107"/>
        <v>0</v>
      </c>
      <c r="GD291" s="192">
        <f t="shared" si="1108"/>
        <v>0</v>
      </c>
      <c r="GE291" s="192">
        <f t="shared" si="1109"/>
        <v>0</v>
      </c>
      <c r="GF291" s="192">
        <f t="shared" si="1110"/>
        <v>0</v>
      </c>
      <c r="GG291" s="192">
        <f t="shared" si="1111"/>
        <v>0</v>
      </c>
      <c r="GH291" s="192">
        <f t="shared" si="1112"/>
        <v>0</v>
      </c>
      <c r="GI291" s="192">
        <f t="shared" si="1113"/>
        <v>0</v>
      </c>
      <c r="GJ291" s="192">
        <f t="shared" si="1114"/>
        <v>0</v>
      </c>
      <c r="GK291" s="192">
        <f t="shared" si="1115"/>
        <v>0</v>
      </c>
      <c r="GL291" s="192">
        <f t="shared" si="1116"/>
        <v>0</v>
      </c>
      <c r="GM291" s="192">
        <f t="shared" si="1117"/>
        <v>0</v>
      </c>
      <c r="GN291" s="192">
        <f t="shared" si="1118"/>
        <v>0</v>
      </c>
      <c r="GO291" s="192">
        <f t="shared" si="1119"/>
        <v>0</v>
      </c>
      <c r="GP291" s="192">
        <f t="shared" si="1120"/>
        <v>0</v>
      </c>
      <c r="GQ291" s="192">
        <f t="shared" si="1121"/>
        <v>0</v>
      </c>
      <c r="GR291" s="192">
        <f t="shared" si="1122"/>
        <v>0</v>
      </c>
      <c r="GS291" s="192">
        <f t="shared" si="1123"/>
        <v>0</v>
      </c>
      <c r="GT291" s="192">
        <f t="shared" si="1124"/>
        <v>0</v>
      </c>
      <c r="GU291" s="192">
        <f t="shared" si="1125"/>
        <v>0</v>
      </c>
      <c r="GV291" s="192">
        <f t="shared" si="1126"/>
        <v>0</v>
      </c>
      <c r="GW291" s="192">
        <f t="shared" si="1127"/>
        <v>0</v>
      </c>
      <c r="GX291" s="192">
        <f t="shared" si="1128"/>
        <v>0</v>
      </c>
      <c r="GY291" s="192">
        <f t="shared" si="1129"/>
        <v>0</v>
      </c>
      <c r="GZ291" s="192">
        <f t="shared" si="1130"/>
        <v>0</v>
      </c>
      <c r="HA291" s="192">
        <f t="shared" si="1131"/>
        <v>0</v>
      </c>
      <c r="HB291" s="192">
        <f t="shared" si="1132"/>
        <v>0</v>
      </c>
      <c r="HC291" s="192">
        <f t="shared" si="1133"/>
        <v>0</v>
      </c>
      <c r="HD291" s="192">
        <f t="shared" si="1134"/>
        <v>0</v>
      </c>
      <c r="HE291" s="192">
        <f t="shared" si="1135"/>
        <v>0</v>
      </c>
      <c r="HF291" s="192">
        <f t="shared" si="1136"/>
        <v>0</v>
      </c>
      <c r="HG291" s="192">
        <f t="shared" si="1137"/>
        <v>0</v>
      </c>
      <c r="HH291" s="192">
        <f t="shared" si="1138"/>
        <v>0</v>
      </c>
      <c r="HI291" s="192">
        <f t="shared" si="1139"/>
        <v>0</v>
      </c>
      <c r="HJ291" s="192">
        <f t="shared" si="1140"/>
        <v>0</v>
      </c>
      <c r="HK291" s="192">
        <f t="shared" si="1141"/>
        <v>0</v>
      </c>
      <c r="HL291" s="192">
        <f t="shared" si="1142"/>
        <v>0</v>
      </c>
      <c r="HM291" s="192">
        <f t="shared" si="1143"/>
        <v>0</v>
      </c>
      <c r="HN291" s="194">
        <f t="shared" si="1144"/>
        <v>0</v>
      </c>
      <c r="HO291" s="194">
        <f t="shared" si="1145"/>
        <v>0</v>
      </c>
      <c r="HP291" s="194">
        <f t="shared" si="1146"/>
        <v>0</v>
      </c>
      <c r="HQ291" s="194">
        <f t="shared" si="1147"/>
        <v>0</v>
      </c>
      <c r="HR291" s="194">
        <f t="shared" si="1148"/>
        <v>0</v>
      </c>
      <c r="HS291" s="195" t="str">
        <f t="shared" si="945"/>
        <v/>
      </c>
      <c r="HT291" s="196">
        <f t="shared" si="941"/>
        <v>0</v>
      </c>
      <c r="HU291" s="196">
        <f t="shared" si="942"/>
        <v>0</v>
      </c>
      <c r="HV291" s="197" t="str">
        <f t="shared" si="946"/>
        <v/>
      </c>
      <c r="HW291" s="197" t="str">
        <f t="shared" si="1149"/>
        <v/>
      </c>
      <c r="HX291" s="197" t="str">
        <f t="shared" si="1150"/>
        <v/>
      </c>
      <c r="HY291" s="195" t="str">
        <f t="shared" si="947"/>
        <v/>
      </c>
      <c r="HZ291" s="30">
        <f t="shared" si="943"/>
        <v>0</v>
      </c>
      <c r="IA291" s="198">
        <f t="shared" si="948"/>
        <v>0</v>
      </c>
      <c r="IB291" s="195"/>
      <c r="IC291" s="195">
        <f t="shared" si="1151"/>
        <v>0</v>
      </c>
      <c r="ID291" s="195">
        <f t="shared" si="949"/>
        <v>0</v>
      </c>
      <c r="IE291" s="195">
        <f t="shared" si="1152"/>
        <v>0</v>
      </c>
      <c r="IF291" s="195">
        <f t="shared" si="950"/>
        <v>0</v>
      </c>
      <c r="IG291" s="307">
        <f t="shared" si="951"/>
        <v>0</v>
      </c>
      <c r="IH291" s="307">
        <f t="shared" si="952"/>
        <v>0</v>
      </c>
      <c r="II291" s="44">
        <f t="shared" si="953"/>
        <v>0</v>
      </c>
      <c r="IJ291" s="44">
        <f t="shared" si="1153"/>
        <v>0</v>
      </c>
      <c r="IK291" s="44">
        <f t="shared" si="1154"/>
        <v>0</v>
      </c>
      <c r="IL291" s="44">
        <f t="shared" si="1155"/>
        <v>0</v>
      </c>
      <c r="IM291" s="44">
        <f t="shared" si="1156"/>
        <v>0</v>
      </c>
      <c r="IN291" s="44">
        <f t="shared" si="1157"/>
        <v>0</v>
      </c>
      <c r="IO291" s="44">
        <f t="shared" si="1158"/>
        <v>0</v>
      </c>
    </row>
    <row r="292" spans="1:249" ht="18" customHeight="1">
      <c r="A292" s="188">
        <v>286</v>
      </c>
      <c r="B292" s="326"/>
      <c r="C292" s="289"/>
      <c r="D292" s="199"/>
      <c r="E292" s="189"/>
      <c r="F292" s="189"/>
      <c r="G292" s="190"/>
      <c r="H292" s="190"/>
      <c r="I292" s="272"/>
      <c r="J292" s="207"/>
      <c r="K292" s="214" t="str">
        <f t="shared" si="954"/>
        <v/>
      </c>
      <c r="L292" s="200" t="str">
        <f t="shared" si="955"/>
        <v/>
      </c>
      <c r="M292" s="200" t="str">
        <f t="shared" si="956"/>
        <v/>
      </c>
      <c r="N292" s="209" t="str">
        <f t="shared" si="944"/>
        <v/>
      </c>
      <c r="O292" s="208" t="str">
        <f>IFERROR(IF(D292="","",IF(K292="","",IF(I292="","",IF(F292="F",VLOOKUP(K292,F!A:G,2,0),IF(F292="M",VLOOKUP(K292,M!A:G,2,0),""))))),0)</f>
        <v/>
      </c>
      <c r="P292" s="191" t="str">
        <f>IFERROR(IF(D292="","",IF(K292="","",IF(I292="","",IF(F292="F",VLOOKUP(K292,F!A:G,3,0),IF(F292="M",VLOOKUP(K292,M!A:G,3,0),""))))),0)</f>
        <v/>
      </c>
      <c r="Q292" s="191" t="str">
        <f>IFERROR(IF(D292="","",IF(K292="","",IF(I292="","",IF(F292="F",VLOOKUP(K292,F!A:G,4,0),IF(F292="M",VLOOKUP(K292,M!A:G,4,0),""))))),0)</f>
        <v/>
      </c>
      <c r="R292" s="191" t="str">
        <f>IFERROR(IF(D292="","",IF(K292="","",IF(I292="","",IF(F292="F",VLOOKUP(K292,F!A:G,5,0),IF(F292="M",VLOOKUP(K292,M!A:G,5,0),""))))),0)</f>
        <v/>
      </c>
      <c r="S292" s="191" t="str">
        <f>IFERROR(IF(D292="","",IF(K292="","",IF(I292="","",IF(F292="F",VLOOKUP(K292,F!A:G,6,0),IF(F292="M",VLOOKUP(K292,M!A:G,6,0),""))))),0)</f>
        <v/>
      </c>
      <c r="T292" s="191" t="str">
        <f>IFERROR(IF(D292="","",IF(K292="","",IF(I292="","",IF(F292="F",VLOOKUP(K292,F!A:G,7,0),IF(F292="M",VLOOKUP(K292,M!A:G,7,0),""))))),0)</f>
        <v/>
      </c>
      <c r="U292" s="191" t="str">
        <f>IFERROR(IF(D292="","",IF(K292="","",IF(J292="","",IF(F292="F",VLOOKUP(K292,F!A:M,8,0),IF(F292="M",VLOOKUP(K292,M!A:M,8,0),""))))),0)</f>
        <v/>
      </c>
      <c r="V292" s="191" t="str">
        <f>IFERROR(IF(D292="","",IF(K292="","",IF(J292="","",IF(F292="F",VLOOKUP(K292,F!A:M,9,0),IF(F292="M",VLOOKUP(K292,M!A:M,9,0),""))))),0)</f>
        <v/>
      </c>
      <c r="W292" s="191" t="str">
        <f>IFERROR(IF(D292="","",IF(K292="","",IF(J292="","",IF(F292="F",VLOOKUP(K292,F!A:M,10,0),IF(F292="M",VLOOKUP(K292,M!A:M,10,0),""))))),0)</f>
        <v/>
      </c>
      <c r="X292" s="191" t="str">
        <f>IFERROR(IF(D292="","",IF(K292="","",IF(J292="","",IF(F292="F",VLOOKUP(K292,F!A:M,11,0),IF(F292="M",VLOOKUP(K292,M!A:M,11,0),""))))),0)</f>
        <v/>
      </c>
      <c r="Y292" s="191" t="str">
        <f>IFERROR(IF(D292="","",IF(K292="","",IF(J292="","",IF(F292="F",VLOOKUP(K292,F!A:M,12,0),IF(F292="M",VLOOKUP(K292,M!A:M,12,0),""))))),0)</f>
        <v/>
      </c>
      <c r="Z292" s="191" t="str">
        <f>IFERROR(IF(D292="","",IF(K292="","",IF(J292="","",IF(F292="F",VLOOKUP(K292,F!A:M,13,0),IF(F292="M",VLOOKUP(K292,M!A:M,13,0),""))))),0)</f>
        <v/>
      </c>
      <c r="AA292" s="191" t="str">
        <f>IFERROR(IF(D292="","",IF(F292="","",IF(J292="","",IF(K292="","",IF(AND(K292&gt;23,K292&lt;=60),IF(F292="F",VLOOKUP(MROUND(HZ292,0.5),'F-Weight for Length'!K:S,2,0),VLOOKUP(MROUND(HZ292,0.5),'M-Weight for Length'!K:S,2,0)),IF(K292&gt;60,IF(F292="F",VLOOKUP(K292,'F-Weight for Length'!U:AC,2,0),VLOOKUP(K292,'M-Weight for Length'!U:AC,2,0)),IF(F292="F",VLOOKUP(MROUND(HZ292,0.5),'F-Weight for Length'!A:I,2,0),VLOOKUP(MROUND(HZ292,0.5),'M-Weight for Length'!A:I,2,0)))))))),0)</f>
        <v/>
      </c>
      <c r="AB292" s="191" t="str">
        <f>IFERROR(IF(D292="","",IF(F292="","",IF(J292="","",IF(K292="","",IF(AND(K292&gt;23,K292&lt;=60),IF(F292="F",VLOOKUP(MROUND(HZ292,0.5),'F-Weight for Length'!K:S,3,0),VLOOKUP(MROUND(HZ292,0.5),'M-Weight for Length'!K:S,3,0)),IF(K292&gt;60,IF(F292="F",VLOOKUP(K292,'F-Weight for Length'!U:AC,3,0),VLOOKUP(K292,'M-Weight for Length'!U:AC,3,0)),IF(F292="F",VLOOKUP(MROUND(HZ292,0.5),'F-Weight for Length'!A:I,3,0),VLOOKUP(MROUND(HZ292,0.5),'M-Weight for Length'!A:I,3,0)))))))),0)</f>
        <v/>
      </c>
      <c r="AC292" s="191" t="str">
        <f>IFERROR(IF(D292="","",IF(F292="","",IF(J292="","",IF(K292="","",IF(AND(K292&gt;23,K292&lt;=60),IF(F292="F",VLOOKUP(MROUND(HZ292,0.5),'F-Weight for Length'!K:S,4,0),VLOOKUP(MROUND(HZ292,0.5),'M-Weight for Length'!K:S,4,0)),IF(K292&gt;60,IF(F292="F",VLOOKUP(K292,'F-Weight for Length'!U:AC,4,0),VLOOKUP(K292,'M-Weight for Length'!U:AC,4,0)),IF(F292="F",VLOOKUP(MROUND(HZ292,0.5),'F-Weight for Length'!A:I,4,0),VLOOKUP(MROUND(HZ292,0.5),'M-Weight for Length'!A:I,4,0)))))))),0)</f>
        <v/>
      </c>
      <c r="AD292" s="191" t="str">
        <f>IFERROR(IF(D292="","",IF(F292="","",IF(J292="","",IF(K292="","",IF(AND(K292&gt;23,K292&lt;=60),IF(F292="F",VLOOKUP(MROUND(HZ292,0.5),'F-Weight for Length'!K:S,5,0),VLOOKUP(MROUND(HZ292,0.5),'M-Weight for Length'!K:S,5,0)),IF(K292&gt;60,IF(F292="F",VLOOKUP(K292,'F-Weight for Length'!U:AC,5,0),VLOOKUP(K292,'M-Weight for Length'!U:AC,5,0)),IF(F292="F",VLOOKUP(MROUND(HZ292,0.5),'F-Weight for Length'!A:I,5,0),VLOOKUP(MROUND(HZ292,0.5),'M-Weight for Length'!A:I,5,0)))))))),0)</f>
        <v/>
      </c>
      <c r="AE292" s="191" t="str">
        <f>IFERROR(IF(D292="","",IF(F292="","",IF(J292="","",IF(K292="","",IF(AND(K292&gt;23,K292&lt;=60),IF(F292="F",VLOOKUP(MROUND(HZ292,0.5),'F-Weight for Length'!K:S,6,0),VLOOKUP(MROUND(HZ292,0.5),'M-Weight for Length'!K:S,6,0)),IF(K292&gt;60,IF(F292="F",VLOOKUP(K292,'F-Weight for Length'!U:AC,6,0),VLOOKUP(K292,'M-Weight for Length'!U:AC,6,0)),IF(F292="F",VLOOKUP(MROUND(HZ292,0.5),'F-Weight for Length'!A:I,6,0),VLOOKUP(MROUND(HZ292,0.5),'M-Weight for Length'!A:I,6,0)))))))),0)</f>
        <v/>
      </c>
      <c r="AF292" s="191" t="str">
        <f>IFERROR(IF(D292="","",IF(F292="","",IF(J292="","",IF(K292="","",IF(AND(K292&gt;23,K292&lt;=60),IF(F292="F",VLOOKUP(MROUND(HZ292,0.5),'F-Weight for Length'!K:S,7,0),VLOOKUP(MROUND(HZ292,0.5),'M-Weight for Length'!K:S,7,0)),IF(K292&gt;60,IF(F292="F",VLOOKUP(K292,'F-Weight for Length'!U:AC,7,0),VLOOKUP(K292,'M-Weight for Length'!U:AC,7,0)),IF(F292="F",VLOOKUP(MROUND(HZ292,0.5),'F-Weight for Length'!A:I,7,0),VLOOKUP(MROUND(HZ292,0.5),'M-Weight for Length'!A:I,7,0)))))))),0)</f>
        <v/>
      </c>
      <c r="AG292" s="191" t="str">
        <f>IFERROR(IF(D292="","",IF(F292="","",IF(J292="","",IF(K292="","",IF(AND(K292&gt;23,K292&lt;=60),IF(F292="F",VLOOKUP(MROUND(HZ292,0.5),'F-Weight for Length'!K:S,8,0),VLOOKUP(MROUND(HZ292,0.5),'M-Weight for Length'!K:S,8,0)),IF(K292&gt;60,IF(F292="F",VLOOKUP(K292,'F-Weight for Length'!U:AC,8,0),VLOOKUP(K292,'M-Weight for Length'!U:AC,8,0)),IF(F292="F",VLOOKUP(MROUND(HZ292,0.5),'F-Weight for Length'!A:I,8,0),VLOOKUP(MROUND(HZ292,0.5),'M-Weight for Length'!A:I,8,0)))))))),0)</f>
        <v/>
      </c>
      <c r="AH292" s="191" t="str">
        <f>IFERROR(IF(D292="","",IF(F292="","",IF(J292="","",IF(K292="","",IF(AND(K292&gt;23,K292&lt;=60),IF(F292="F",VLOOKUP(MROUND(HZ292,0.5),'F-Weight for Length'!K:S,9,0),VLOOKUP(MROUND(HZ292,0.5),'M-Weight for Length'!K:S,9,0)),IF(K292&gt;60,IF(F292="F",VLOOKUP(K292,'F-Weight for Length'!U:AC,9,0),VLOOKUP(K292,'M-Weight for Length'!U:AC,9,0)),IF(F292="F",VLOOKUP(MROUND(HZ292,0.5),'F-Weight for Length'!A:I,9,0),VLOOKUP(MROUND(HZ292,0.5),'M-Weight for Length'!A:I,9,0)))))))),0)</f>
        <v/>
      </c>
      <c r="AI292" s="192">
        <f t="shared" si="957"/>
        <v>0</v>
      </c>
      <c r="AJ292" s="192">
        <f t="shared" si="958"/>
        <v>0</v>
      </c>
      <c r="AK292" s="192">
        <f t="shared" si="959"/>
        <v>0</v>
      </c>
      <c r="AL292" s="192">
        <f t="shared" si="960"/>
        <v>0</v>
      </c>
      <c r="AM292" s="192">
        <f t="shared" si="961"/>
        <v>0</v>
      </c>
      <c r="AN292" s="192">
        <f t="shared" si="962"/>
        <v>0</v>
      </c>
      <c r="AO292" s="192">
        <f t="shared" si="963"/>
        <v>0</v>
      </c>
      <c r="AP292" s="192">
        <f t="shared" si="964"/>
        <v>0</v>
      </c>
      <c r="AQ292" s="192">
        <f t="shared" si="965"/>
        <v>0</v>
      </c>
      <c r="AR292" s="192">
        <f t="shared" si="966"/>
        <v>0</v>
      </c>
      <c r="AS292" s="192">
        <f t="shared" si="967"/>
        <v>0</v>
      </c>
      <c r="AT292" s="192">
        <f t="shared" si="968"/>
        <v>0</v>
      </c>
      <c r="AU292" s="192">
        <f t="shared" si="969"/>
        <v>0</v>
      </c>
      <c r="AV292" s="192">
        <f t="shared" si="970"/>
        <v>0</v>
      </c>
      <c r="AW292" s="192">
        <f t="shared" si="971"/>
        <v>0</v>
      </c>
      <c r="AX292" s="192">
        <f t="shared" si="972"/>
        <v>0</v>
      </c>
      <c r="AY292" s="192">
        <f t="shared" si="973"/>
        <v>0</v>
      </c>
      <c r="AZ292" s="192">
        <f t="shared" si="974"/>
        <v>0</v>
      </c>
      <c r="BA292" s="192">
        <f t="shared" si="975"/>
        <v>0</v>
      </c>
      <c r="BB292" s="192">
        <f t="shared" si="976"/>
        <v>0</v>
      </c>
      <c r="BC292" s="192">
        <f t="shared" si="977"/>
        <v>0</v>
      </c>
      <c r="BD292" s="192">
        <f t="shared" si="978"/>
        <v>0</v>
      </c>
      <c r="BE292" s="192">
        <f t="shared" si="979"/>
        <v>0</v>
      </c>
      <c r="BF292" s="192">
        <f t="shared" si="980"/>
        <v>0</v>
      </c>
      <c r="BG292" s="192">
        <f t="shared" si="981"/>
        <v>0</v>
      </c>
      <c r="BH292" s="192">
        <f t="shared" si="982"/>
        <v>0</v>
      </c>
      <c r="BI292" s="192">
        <f t="shared" si="983"/>
        <v>0</v>
      </c>
      <c r="BJ292" s="192">
        <f t="shared" si="984"/>
        <v>0</v>
      </c>
      <c r="BK292" s="192">
        <f t="shared" si="985"/>
        <v>0</v>
      </c>
      <c r="BL292" s="192">
        <f t="shared" si="986"/>
        <v>0</v>
      </c>
      <c r="BM292" s="192">
        <f t="shared" si="987"/>
        <v>0</v>
      </c>
      <c r="BN292" s="192">
        <f t="shared" si="988"/>
        <v>0</v>
      </c>
      <c r="BO292" s="192">
        <f t="shared" si="989"/>
        <v>0</v>
      </c>
      <c r="BP292" s="192">
        <f t="shared" si="990"/>
        <v>0</v>
      </c>
      <c r="BQ292" s="192">
        <f t="shared" si="991"/>
        <v>0</v>
      </c>
      <c r="BR292" s="192">
        <f t="shared" si="992"/>
        <v>0</v>
      </c>
      <c r="BS292" s="192">
        <f t="shared" si="993"/>
        <v>0</v>
      </c>
      <c r="BT292" s="192">
        <f t="shared" si="994"/>
        <v>0</v>
      </c>
      <c r="BU292" s="192">
        <f t="shared" si="995"/>
        <v>0</v>
      </c>
      <c r="BV292" s="192">
        <f t="shared" si="996"/>
        <v>0</v>
      </c>
      <c r="BW292" s="192">
        <f t="shared" si="997"/>
        <v>0</v>
      </c>
      <c r="BX292" s="192">
        <f t="shared" si="998"/>
        <v>0</v>
      </c>
      <c r="BY292" s="192">
        <f t="shared" si="999"/>
        <v>0</v>
      </c>
      <c r="BZ292" s="192">
        <f t="shared" si="1000"/>
        <v>0</v>
      </c>
      <c r="CA292" s="192">
        <f t="shared" si="1001"/>
        <v>0</v>
      </c>
      <c r="CB292" s="192">
        <f t="shared" si="1002"/>
        <v>0</v>
      </c>
      <c r="CC292" s="192">
        <f t="shared" si="1003"/>
        <v>0</v>
      </c>
      <c r="CD292" s="192">
        <f t="shared" si="1004"/>
        <v>0</v>
      </c>
      <c r="CE292" s="192">
        <f t="shared" si="1005"/>
        <v>0</v>
      </c>
      <c r="CF292" s="192">
        <f t="shared" si="1006"/>
        <v>0</v>
      </c>
      <c r="CG292" s="192">
        <f t="shared" si="1007"/>
        <v>0</v>
      </c>
      <c r="CH292" s="192">
        <f t="shared" si="1008"/>
        <v>0</v>
      </c>
      <c r="CI292" s="192">
        <f t="shared" si="1009"/>
        <v>0</v>
      </c>
      <c r="CJ292" s="192">
        <f t="shared" si="1010"/>
        <v>0</v>
      </c>
      <c r="CK292" s="192">
        <f t="shared" si="1011"/>
        <v>0</v>
      </c>
      <c r="CL292" s="192">
        <f t="shared" si="1012"/>
        <v>0</v>
      </c>
      <c r="CM292" s="192">
        <f t="shared" si="1013"/>
        <v>0</v>
      </c>
      <c r="CN292" s="192">
        <f t="shared" si="1014"/>
        <v>0</v>
      </c>
      <c r="CO292" s="192">
        <f t="shared" si="1015"/>
        <v>0</v>
      </c>
      <c r="CP292" s="192">
        <f t="shared" si="1016"/>
        <v>0</v>
      </c>
      <c r="CQ292" s="192">
        <f t="shared" si="1017"/>
        <v>0</v>
      </c>
      <c r="CR292" s="192">
        <f t="shared" si="1018"/>
        <v>0</v>
      </c>
      <c r="CS292" s="192">
        <f t="shared" si="1019"/>
        <v>0</v>
      </c>
      <c r="CT292" s="192">
        <f t="shared" si="1020"/>
        <v>0</v>
      </c>
      <c r="CU292" s="192">
        <f t="shared" si="1021"/>
        <v>0</v>
      </c>
      <c r="CV292" s="192">
        <f t="shared" si="1022"/>
        <v>0</v>
      </c>
      <c r="CW292" s="192">
        <f t="shared" si="1023"/>
        <v>0</v>
      </c>
      <c r="CX292" s="192">
        <f t="shared" si="1024"/>
        <v>0</v>
      </c>
      <c r="CY292" s="192">
        <f t="shared" si="1025"/>
        <v>0</v>
      </c>
      <c r="CZ292" s="192">
        <f t="shared" si="1026"/>
        <v>0</v>
      </c>
      <c r="DA292" s="192">
        <f t="shared" si="1027"/>
        <v>0</v>
      </c>
      <c r="DB292" s="192">
        <f t="shared" si="1028"/>
        <v>0</v>
      </c>
      <c r="DC292" s="192">
        <f t="shared" si="1029"/>
        <v>0</v>
      </c>
      <c r="DD292" s="192">
        <f t="shared" si="1030"/>
        <v>0</v>
      </c>
      <c r="DE292" s="192">
        <f t="shared" si="1031"/>
        <v>0</v>
      </c>
      <c r="DF292" s="192">
        <f t="shared" si="1032"/>
        <v>0</v>
      </c>
      <c r="DG292" s="192">
        <f t="shared" si="1033"/>
        <v>0</v>
      </c>
      <c r="DH292" s="192">
        <f t="shared" si="1034"/>
        <v>0</v>
      </c>
      <c r="DI292" s="192">
        <f t="shared" si="1035"/>
        <v>0</v>
      </c>
      <c r="DJ292" s="192">
        <f t="shared" si="1036"/>
        <v>0</v>
      </c>
      <c r="DK292" s="192">
        <f t="shared" si="1037"/>
        <v>0</v>
      </c>
      <c r="DL292" s="192">
        <f t="shared" si="1038"/>
        <v>0</v>
      </c>
      <c r="DM292" s="192">
        <f t="shared" si="1039"/>
        <v>0</v>
      </c>
      <c r="DN292" s="192">
        <f t="shared" si="1040"/>
        <v>0</v>
      </c>
      <c r="DO292" s="192">
        <f t="shared" si="1041"/>
        <v>0</v>
      </c>
      <c r="DP292" s="192">
        <f t="shared" si="1042"/>
        <v>0</v>
      </c>
      <c r="DQ292" s="192">
        <f t="shared" si="1043"/>
        <v>0</v>
      </c>
      <c r="DR292" s="192">
        <f t="shared" si="1044"/>
        <v>0</v>
      </c>
      <c r="DS292" s="192">
        <f t="shared" si="1045"/>
        <v>0</v>
      </c>
      <c r="DT292" s="192">
        <f t="shared" si="1046"/>
        <v>0</v>
      </c>
      <c r="DU292" s="192">
        <f t="shared" si="1047"/>
        <v>0</v>
      </c>
      <c r="DV292" s="193">
        <f t="shared" si="1048"/>
        <v>0</v>
      </c>
      <c r="DW292" s="193">
        <f t="shared" si="1049"/>
        <v>0</v>
      </c>
      <c r="DX292" s="193">
        <f t="shared" si="1050"/>
        <v>0</v>
      </c>
      <c r="DY292" s="193">
        <f t="shared" si="1051"/>
        <v>0</v>
      </c>
      <c r="DZ292" s="193">
        <f t="shared" si="1052"/>
        <v>0</v>
      </c>
      <c r="EA292" s="192">
        <f t="shared" si="1053"/>
        <v>0</v>
      </c>
      <c r="EB292" s="192">
        <f t="shared" si="1054"/>
        <v>0</v>
      </c>
      <c r="EC292" s="192">
        <f t="shared" si="1055"/>
        <v>0</v>
      </c>
      <c r="ED292" s="192">
        <f t="shared" si="1056"/>
        <v>0</v>
      </c>
      <c r="EE292" s="192">
        <f t="shared" si="1057"/>
        <v>0</v>
      </c>
      <c r="EF292" s="192">
        <f t="shared" si="1058"/>
        <v>0</v>
      </c>
      <c r="EG292" s="192">
        <f t="shared" si="1059"/>
        <v>0</v>
      </c>
      <c r="EH292" s="192">
        <f t="shared" si="1060"/>
        <v>0</v>
      </c>
      <c r="EI292" s="192">
        <f t="shared" si="1061"/>
        <v>0</v>
      </c>
      <c r="EJ292" s="192">
        <f t="shared" si="1062"/>
        <v>0</v>
      </c>
      <c r="EK292" s="192">
        <f t="shared" si="1063"/>
        <v>0</v>
      </c>
      <c r="EL292" s="192">
        <f t="shared" si="1064"/>
        <v>0</v>
      </c>
      <c r="EM292" s="192">
        <f t="shared" si="1065"/>
        <v>0</v>
      </c>
      <c r="EN292" s="192">
        <f t="shared" si="1066"/>
        <v>0</v>
      </c>
      <c r="EO292" s="192">
        <f t="shared" si="1067"/>
        <v>0</v>
      </c>
      <c r="EP292" s="192">
        <f t="shared" si="1068"/>
        <v>0</v>
      </c>
      <c r="EQ292" s="192">
        <f t="shared" si="1069"/>
        <v>0</v>
      </c>
      <c r="ER292" s="192">
        <f t="shared" si="1070"/>
        <v>0</v>
      </c>
      <c r="ES292" s="192">
        <f t="shared" si="1071"/>
        <v>0</v>
      </c>
      <c r="ET292" s="192">
        <f t="shared" si="1072"/>
        <v>0</v>
      </c>
      <c r="EU292" s="192">
        <f t="shared" si="1073"/>
        <v>0</v>
      </c>
      <c r="EV292" s="192">
        <f t="shared" si="1074"/>
        <v>0</v>
      </c>
      <c r="EW292" s="192">
        <f t="shared" si="1075"/>
        <v>0</v>
      </c>
      <c r="EX292" s="192">
        <f t="shared" si="1076"/>
        <v>0</v>
      </c>
      <c r="EY292" s="192">
        <f t="shared" si="1077"/>
        <v>0</v>
      </c>
      <c r="EZ292" s="192">
        <f t="shared" si="1078"/>
        <v>0</v>
      </c>
      <c r="FA292" s="192">
        <f t="shared" si="1079"/>
        <v>0</v>
      </c>
      <c r="FB292" s="192">
        <f t="shared" si="1080"/>
        <v>0</v>
      </c>
      <c r="FC292" s="192">
        <f t="shared" si="1081"/>
        <v>0</v>
      </c>
      <c r="FD292" s="192">
        <f t="shared" si="1082"/>
        <v>0</v>
      </c>
      <c r="FE292" s="192">
        <f t="shared" si="1083"/>
        <v>0</v>
      </c>
      <c r="FF292" s="192">
        <f t="shared" si="1084"/>
        <v>0</v>
      </c>
      <c r="FG292" s="192">
        <f t="shared" si="1085"/>
        <v>0</v>
      </c>
      <c r="FH292" s="192">
        <f t="shared" si="1086"/>
        <v>0</v>
      </c>
      <c r="FI292" s="192">
        <f t="shared" si="1087"/>
        <v>0</v>
      </c>
      <c r="FJ292" s="192">
        <f t="shared" si="1088"/>
        <v>0</v>
      </c>
      <c r="FK292" s="192">
        <f t="shared" si="1089"/>
        <v>0</v>
      </c>
      <c r="FL292" s="192">
        <f t="shared" si="1090"/>
        <v>0</v>
      </c>
      <c r="FM292" s="192">
        <f t="shared" si="1091"/>
        <v>0</v>
      </c>
      <c r="FN292" s="192">
        <f t="shared" si="1092"/>
        <v>0</v>
      </c>
      <c r="FO292" s="192">
        <f t="shared" si="1093"/>
        <v>0</v>
      </c>
      <c r="FP292" s="192">
        <f t="shared" si="1094"/>
        <v>0</v>
      </c>
      <c r="FQ292" s="192">
        <f t="shared" si="1095"/>
        <v>0</v>
      </c>
      <c r="FR292" s="192">
        <f t="shared" si="1096"/>
        <v>0</v>
      </c>
      <c r="FS292" s="192">
        <f t="shared" si="1097"/>
        <v>0</v>
      </c>
      <c r="FT292" s="192">
        <f t="shared" si="1098"/>
        <v>0</v>
      </c>
      <c r="FU292" s="192">
        <f t="shared" si="1099"/>
        <v>0</v>
      </c>
      <c r="FV292" s="192">
        <f t="shared" si="1100"/>
        <v>0</v>
      </c>
      <c r="FW292" s="192">
        <f t="shared" si="1101"/>
        <v>0</v>
      </c>
      <c r="FX292" s="192">
        <f t="shared" si="1102"/>
        <v>0</v>
      </c>
      <c r="FY292" s="192">
        <f t="shared" si="1103"/>
        <v>0</v>
      </c>
      <c r="FZ292" s="192">
        <f t="shared" si="1104"/>
        <v>0</v>
      </c>
      <c r="GA292" s="192">
        <f t="shared" si="1105"/>
        <v>0</v>
      </c>
      <c r="GB292" s="192">
        <f t="shared" si="1106"/>
        <v>0</v>
      </c>
      <c r="GC292" s="192">
        <f t="shared" si="1107"/>
        <v>0</v>
      </c>
      <c r="GD292" s="192">
        <f t="shared" si="1108"/>
        <v>0</v>
      </c>
      <c r="GE292" s="192">
        <f t="shared" si="1109"/>
        <v>0</v>
      </c>
      <c r="GF292" s="192">
        <f t="shared" si="1110"/>
        <v>0</v>
      </c>
      <c r="GG292" s="192">
        <f t="shared" si="1111"/>
        <v>0</v>
      </c>
      <c r="GH292" s="192">
        <f t="shared" si="1112"/>
        <v>0</v>
      </c>
      <c r="GI292" s="192">
        <f t="shared" si="1113"/>
        <v>0</v>
      </c>
      <c r="GJ292" s="192">
        <f t="shared" si="1114"/>
        <v>0</v>
      </c>
      <c r="GK292" s="192">
        <f t="shared" si="1115"/>
        <v>0</v>
      </c>
      <c r="GL292" s="192">
        <f t="shared" si="1116"/>
        <v>0</v>
      </c>
      <c r="GM292" s="192">
        <f t="shared" si="1117"/>
        <v>0</v>
      </c>
      <c r="GN292" s="192">
        <f t="shared" si="1118"/>
        <v>0</v>
      </c>
      <c r="GO292" s="192">
        <f t="shared" si="1119"/>
        <v>0</v>
      </c>
      <c r="GP292" s="192">
        <f t="shared" si="1120"/>
        <v>0</v>
      </c>
      <c r="GQ292" s="192">
        <f t="shared" si="1121"/>
        <v>0</v>
      </c>
      <c r="GR292" s="192">
        <f t="shared" si="1122"/>
        <v>0</v>
      </c>
      <c r="GS292" s="192">
        <f t="shared" si="1123"/>
        <v>0</v>
      </c>
      <c r="GT292" s="192">
        <f t="shared" si="1124"/>
        <v>0</v>
      </c>
      <c r="GU292" s="192">
        <f t="shared" si="1125"/>
        <v>0</v>
      </c>
      <c r="GV292" s="192">
        <f t="shared" si="1126"/>
        <v>0</v>
      </c>
      <c r="GW292" s="192">
        <f t="shared" si="1127"/>
        <v>0</v>
      </c>
      <c r="GX292" s="192">
        <f t="shared" si="1128"/>
        <v>0</v>
      </c>
      <c r="GY292" s="192">
        <f t="shared" si="1129"/>
        <v>0</v>
      </c>
      <c r="GZ292" s="192">
        <f t="shared" si="1130"/>
        <v>0</v>
      </c>
      <c r="HA292" s="192">
        <f t="shared" si="1131"/>
        <v>0</v>
      </c>
      <c r="HB292" s="192">
        <f t="shared" si="1132"/>
        <v>0</v>
      </c>
      <c r="HC292" s="192">
        <f t="shared" si="1133"/>
        <v>0</v>
      </c>
      <c r="HD292" s="192">
        <f t="shared" si="1134"/>
        <v>0</v>
      </c>
      <c r="HE292" s="192">
        <f t="shared" si="1135"/>
        <v>0</v>
      </c>
      <c r="HF292" s="192">
        <f t="shared" si="1136"/>
        <v>0</v>
      </c>
      <c r="HG292" s="192">
        <f t="shared" si="1137"/>
        <v>0</v>
      </c>
      <c r="HH292" s="192">
        <f t="shared" si="1138"/>
        <v>0</v>
      </c>
      <c r="HI292" s="192">
        <f t="shared" si="1139"/>
        <v>0</v>
      </c>
      <c r="HJ292" s="192">
        <f t="shared" si="1140"/>
        <v>0</v>
      </c>
      <c r="HK292" s="192">
        <f t="shared" si="1141"/>
        <v>0</v>
      </c>
      <c r="HL292" s="192">
        <f t="shared" si="1142"/>
        <v>0</v>
      </c>
      <c r="HM292" s="192">
        <f t="shared" si="1143"/>
        <v>0</v>
      </c>
      <c r="HN292" s="194">
        <f t="shared" si="1144"/>
        <v>0</v>
      </c>
      <c r="HO292" s="194">
        <f t="shared" si="1145"/>
        <v>0</v>
      </c>
      <c r="HP292" s="194">
        <f t="shared" si="1146"/>
        <v>0</v>
      </c>
      <c r="HQ292" s="194">
        <f t="shared" si="1147"/>
        <v>0</v>
      </c>
      <c r="HR292" s="194">
        <f t="shared" si="1148"/>
        <v>0</v>
      </c>
      <c r="HS292" s="195" t="str">
        <f t="shared" si="945"/>
        <v/>
      </c>
      <c r="HT292" s="196">
        <f t="shared" si="941"/>
        <v>0</v>
      </c>
      <c r="HU292" s="196">
        <f t="shared" si="942"/>
        <v>0</v>
      </c>
      <c r="HV292" s="197" t="str">
        <f t="shared" si="946"/>
        <v/>
      </c>
      <c r="HW292" s="197" t="str">
        <f t="shared" si="1149"/>
        <v/>
      </c>
      <c r="HX292" s="197" t="str">
        <f t="shared" si="1150"/>
        <v/>
      </c>
      <c r="HY292" s="195" t="str">
        <f t="shared" si="947"/>
        <v/>
      </c>
      <c r="HZ292" s="30">
        <f t="shared" si="943"/>
        <v>0</v>
      </c>
      <c r="IA292" s="198">
        <f t="shared" si="948"/>
        <v>0</v>
      </c>
      <c r="IB292" s="195"/>
      <c r="IC292" s="195">
        <f t="shared" si="1151"/>
        <v>0</v>
      </c>
      <c r="ID292" s="195">
        <f t="shared" si="949"/>
        <v>0</v>
      </c>
      <c r="IE292" s="195">
        <f t="shared" si="1152"/>
        <v>0</v>
      </c>
      <c r="IF292" s="195">
        <f t="shared" si="950"/>
        <v>0</v>
      </c>
      <c r="IG292" s="307">
        <f t="shared" si="951"/>
        <v>0</v>
      </c>
      <c r="IH292" s="307">
        <f t="shared" si="952"/>
        <v>0</v>
      </c>
      <c r="II292" s="44">
        <f t="shared" si="953"/>
        <v>0</v>
      </c>
      <c r="IJ292" s="44">
        <f t="shared" si="1153"/>
        <v>0</v>
      </c>
      <c r="IK292" s="44">
        <f t="shared" si="1154"/>
        <v>0</v>
      </c>
      <c r="IL292" s="44">
        <f t="shared" si="1155"/>
        <v>0</v>
      </c>
      <c r="IM292" s="44">
        <f t="shared" si="1156"/>
        <v>0</v>
      </c>
      <c r="IN292" s="44">
        <f t="shared" si="1157"/>
        <v>0</v>
      </c>
      <c r="IO292" s="44">
        <f t="shared" si="1158"/>
        <v>0</v>
      </c>
    </row>
    <row r="293" spans="1:249" ht="18" customHeight="1">
      <c r="A293" s="188">
        <v>287</v>
      </c>
      <c r="B293" s="326"/>
      <c r="C293" s="289"/>
      <c r="D293" s="199"/>
      <c r="E293" s="189"/>
      <c r="F293" s="189"/>
      <c r="G293" s="190"/>
      <c r="H293" s="190"/>
      <c r="I293" s="272"/>
      <c r="J293" s="207"/>
      <c r="K293" s="214" t="str">
        <f t="shared" si="954"/>
        <v/>
      </c>
      <c r="L293" s="200" t="str">
        <f t="shared" si="955"/>
        <v/>
      </c>
      <c r="M293" s="200" t="str">
        <f t="shared" si="956"/>
        <v/>
      </c>
      <c r="N293" s="209" t="str">
        <f t="shared" si="944"/>
        <v/>
      </c>
      <c r="O293" s="208" t="str">
        <f>IFERROR(IF(D293="","",IF(K293="","",IF(I293="","",IF(F293="F",VLOOKUP(K293,F!A:G,2,0),IF(F293="M",VLOOKUP(K293,M!A:G,2,0),""))))),0)</f>
        <v/>
      </c>
      <c r="P293" s="191" t="str">
        <f>IFERROR(IF(D293="","",IF(K293="","",IF(I293="","",IF(F293="F",VLOOKUP(K293,F!A:G,3,0),IF(F293="M",VLOOKUP(K293,M!A:G,3,0),""))))),0)</f>
        <v/>
      </c>
      <c r="Q293" s="191" t="str">
        <f>IFERROR(IF(D293="","",IF(K293="","",IF(I293="","",IF(F293="F",VLOOKUP(K293,F!A:G,4,0),IF(F293="M",VLOOKUP(K293,M!A:G,4,0),""))))),0)</f>
        <v/>
      </c>
      <c r="R293" s="191" t="str">
        <f>IFERROR(IF(D293="","",IF(K293="","",IF(I293="","",IF(F293="F",VLOOKUP(K293,F!A:G,5,0),IF(F293="M",VLOOKUP(K293,M!A:G,5,0),""))))),0)</f>
        <v/>
      </c>
      <c r="S293" s="191" t="str">
        <f>IFERROR(IF(D293="","",IF(K293="","",IF(I293="","",IF(F293="F",VLOOKUP(K293,F!A:G,6,0),IF(F293="M",VLOOKUP(K293,M!A:G,6,0),""))))),0)</f>
        <v/>
      </c>
      <c r="T293" s="191" t="str">
        <f>IFERROR(IF(D293="","",IF(K293="","",IF(I293="","",IF(F293="F",VLOOKUP(K293,F!A:G,7,0),IF(F293="M",VLOOKUP(K293,M!A:G,7,0),""))))),0)</f>
        <v/>
      </c>
      <c r="U293" s="191" t="str">
        <f>IFERROR(IF(D293="","",IF(K293="","",IF(J293="","",IF(F293="F",VLOOKUP(K293,F!A:M,8,0),IF(F293="M",VLOOKUP(K293,M!A:M,8,0),""))))),0)</f>
        <v/>
      </c>
      <c r="V293" s="191" t="str">
        <f>IFERROR(IF(D293="","",IF(K293="","",IF(J293="","",IF(F293="F",VLOOKUP(K293,F!A:M,9,0),IF(F293="M",VLOOKUP(K293,M!A:M,9,0),""))))),0)</f>
        <v/>
      </c>
      <c r="W293" s="191" t="str">
        <f>IFERROR(IF(D293="","",IF(K293="","",IF(J293="","",IF(F293="F",VLOOKUP(K293,F!A:M,10,0),IF(F293="M",VLOOKUP(K293,M!A:M,10,0),""))))),0)</f>
        <v/>
      </c>
      <c r="X293" s="191" t="str">
        <f>IFERROR(IF(D293="","",IF(K293="","",IF(J293="","",IF(F293="F",VLOOKUP(K293,F!A:M,11,0),IF(F293="M",VLOOKUP(K293,M!A:M,11,0),""))))),0)</f>
        <v/>
      </c>
      <c r="Y293" s="191" t="str">
        <f>IFERROR(IF(D293="","",IF(K293="","",IF(J293="","",IF(F293="F",VLOOKUP(K293,F!A:M,12,0),IF(F293="M",VLOOKUP(K293,M!A:M,12,0),""))))),0)</f>
        <v/>
      </c>
      <c r="Z293" s="191" t="str">
        <f>IFERROR(IF(D293="","",IF(K293="","",IF(J293="","",IF(F293="F",VLOOKUP(K293,F!A:M,13,0),IF(F293="M",VLOOKUP(K293,M!A:M,13,0),""))))),0)</f>
        <v/>
      </c>
      <c r="AA293" s="191" t="str">
        <f>IFERROR(IF(D293="","",IF(F293="","",IF(J293="","",IF(K293="","",IF(AND(K293&gt;23,K293&lt;=60),IF(F293="F",VLOOKUP(MROUND(HZ293,0.5),'F-Weight for Length'!K:S,2,0),VLOOKUP(MROUND(HZ293,0.5),'M-Weight for Length'!K:S,2,0)),IF(K293&gt;60,IF(F293="F",VLOOKUP(K293,'F-Weight for Length'!U:AC,2,0),VLOOKUP(K293,'M-Weight for Length'!U:AC,2,0)),IF(F293="F",VLOOKUP(MROUND(HZ293,0.5),'F-Weight for Length'!A:I,2,0),VLOOKUP(MROUND(HZ293,0.5),'M-Weight for Length'!A:I,2,0)))))))),0)</f>
        <v/>
      </c>
      <c r="AB293" s="191" t="str">
        <f>IFERROR(IF(D293="","",IF(F293="","",IF(J293="","",IF(K293="","",IF(AND(K293&gt;23,K293&lt;=60),IF(F293="F",VLOOKUP(MROUND(HZ293,0.5),'F-Weight for Length'!K:S,3,0),VLOOKUP(MROUND(HZ293,0.5),'M-Weight for Length'!K:S,3,0)),IF(K293&gt;60,IF(F293="F",VLOOKUP(K293,'F-Weight for Length'!U:AC,3,0),VLOOKUP(K293,'M-Weight for Length'!U:AC,3,0)),IF(F293="F",VLOOKUP(MROUND(HZ293,0.5),'F-Weight for Length'!A:I,3,0),VLOOKUP(MROUND(HZ293,0.5),'M-Weight for Length'!A:I,3,0)))))))),0)</f>
        <v/>
      </c>
      <c r="AC293" s="191" t="str">
        <f>IFERROR(IF(D293="","",IF(F293="","",IF(J293="","",IF(K293="","",IF(AND(K293&gt;23,K293&lt;=60),IF(F293="F",VLOOKUP(MROUND(HZ293,0.5),'F-Weight for Length'!K:S,4,0),VLOOKUP(MROUND(HZ293,0.5),'M-Weight for Length'!K:S,4,0)),IF(K293&gt;60,IF(F293="F",VLOOKUP(K293,'F-Weight for Length'!U:AC,4,0),VLOOKUP(K293,'M-Weight for Length'!U:AC,4,0)),IF(F293="F",VLOOKUP(MROUND(HZ293,0.5),'F-Weight for Length'!A:I,4,0),VLOOKUP(MROUND(HZ293,0.5),'M-Weight for Length'!A:I,4,0)))))))),0)</f>
        <v/>
      </c>
      <c r="AD293" s="191" t="str">
        <f>IFERROR(IF(D293="","",IF(F293="","",IF(J293="","",IF(K293="","",IF(AND(K293&gt;23,K293&lt;=60),IF(F293="F",VLOOKUP(MROUND(HZ293,0.5),'F-Weight for Length'!K:S,5,0),VLOOKUP(MROUND(HZ293,0.5),'M-Weight for Length'!K:S,5,0)),IF(K293&gt;60,IF(F293="F",VLOOKUP(K293,'F-Weight for Length'!U:AC,5,0),VLOOKUP(K293,'M-Weight for Length'!U:AC,5,0)),IF(F293="F",VLOOKUP(MROUND(HZ293,0.5),'F-Weight for Length'!A:I,5,0),VLOOKUP(MROUND(HZ293,0.5),'M-Weight for Length'!A:I,5,0)))))))),0)</f>
        <v/>
      </c>
      <c r="AE293" s="191" t="str">
        <f>IFERROR(IF(D293="","",IF(F293="","",IF(J293="","",IF(K293="","",IF(AND(K293&gt;23,K293&lt;=60),IF(F293="F",VLOOKUP(MROUND(HZ293,0.5),'F-Weight for Length'!K:S,6,0),VLOOKUP(MROUND(HZ293,0.5),'M-Weight for Length'!K:S,6,0)),IF(K293&gt;60,IF(F293="F",VLOOKUP(K293,'F-Weight for Length'!U:AC,6,0),VLOOKUP(K293,'M-Weight for Length'!U:AC,6,0)),IF(F293="F",VLOOKUP(MROUND(HZ293,0.5),'F-Weight for Length'!A:I,6,0),VLOOKUP(MROUND(HZ293,0.5),'M-Weight for Length'!A:I,6,0)))))))),0)</f>
        <v/>
      </c>
      <c r="AF293" s="191" t="str">
        <f>IFERROR(IF(D293="","",IF(F293="","",IF(J293="","",IF(K293="","",IF(AND(K293&gt;23,K293&lt;=60),IF(F293="F",VLOOKUP(MROUND(HZ293,0.5),'F-Weight for Length'!K:S,7,0),VLOOKUP(MROUND(HZ293,0.5),'M-Weight for Length'!K:S,7,0)),IF(K293&gt;60,IF(F293="F",VLOOKUP(K293,'F-Weight for Length'!U:AC,7,0),VLOOKUP(K293,'M-Weight for Length'!U:AC,7,0)),IF(F293="F",VLOOKUP(MROUND(HZ293,0.5),'F-Weight for Length'!A:I,7,0),VLOOKUP(MROUND(HZ293,0.5),'M-Weight for Length'!A:I,7,0)))))))),0)</f>
        <v/>
      </c>
      <c r="AG293" s="191" t="str">
        <f>IFERROR(IF(D293="","",IF(F293="","",IF(J293="","",IF(K293="","",IF(AND(K293&gt;23,K293&lt;=60),IF(F293="F",VLOOKUP(MROUND(HZ293,0.5),'F-Weight for Length'!K:S,8,0),VLOOKUP(MROUND(HZ293,0.5),'M-Weight for Length'!K:S,8,0)),IF(K293&gt;60,IF(F293="F",VLOOKUP(K293,'F-Weight for Length'!U:AC,8,0),VLOOKUP(K293,'M-Weight for Length'!U:AC,8,0)),IF(F293="F",VLOOKUP(MROUND(HZ293,0.5),'F-Weight for Length'!A:I,8,0),VLOOKUP(MROUND(HZ293,0.5),'M-Weight for Length'!A:I,8,0)))))))),0)</f>
        <v/>
      </c>
      <c r="AH293" s="191" t="str">
        <f>IFERROR(IF(D293="","",IF(F293="","",IF(J293="","",IF(K293="","",IF(AND(K293&gt;23,K293&lt;=60),IF(F293="F",VLOOKUP(MROUND(HZ293,0.5),'F-Weight for Length'!K:S,9,0),VLOOKUP(MROUND(HZ293,0.5),'M-Weight for Length'!K:S,9,0)),IF(K293&gt;60,IF(F293="F",VLOOKUP(K293,'F-Weight for Length'!U:AC,9,0),VLOOKUP(K293,'M-Weight for Length'!U:AC,9,0)),IF(F293="F",VLOOKUP(MROUND(HZ293,0.5),'F-Weight for Length'!A:I,9,0),VLOOKUP(MROUND(HZ293,0.5),'M-Weight for Length'!A:I,9,0)))))))),0)</f>
        <v/>
      </c>
      <c r="AI293" s="192">
        <f t="shared" si="957"/>
        <v>0</v>
      </c>
      <c r="AJ293" s="192">
        <f t="shared" si="958"/>
        <v>0</v>
      </c>
      <c r="AK293" s="192">
        <f t="shared" si="959"/>
        <v>0</v>
      </c>
      <c r="AL293" s="192">
        <f t="shared" si="960"/>
        <v>0</v>
      </c>
      <c r="AM293" s="192">
        <f t="shared" si="961"/>
        <v>0</v>
      </c>
      <c r="AN293" s="192">
        <f t="shared" si="962"/>
        <v>0</v>
      </c>
      <c r="AO293" s="192">
        <f t="shared" si="963"/>
        <v>0</v>
      </c>
      <c r="AP293" s="192">
        <f t="shared" si="964"/>
        <v>0</v>
      </c>
      <c r="AQ293" s="192">
        <f t="shared" si="965"/>
        <v>0</v>
      </c>
      <c r="AR293" s="192">
        <f t="shared" si="966"/>
        <v>0</v>
      </c>
      <c r="AS293" s="192">
        <f t="shared" si="967"/>
        <v>0</v>
      </c>
      <c r="AT293" s="192">
        <f t="shared" si="968"/>
        <v>0</v>
      </c>
      <c r="AU293" s="192">
        <f t="shared" si="969"/>
        <v>0</v>
      </c>
      <c r="AV293" s="192">
        <f t="shared" si="970"/>
        <v>0</v>
      </c>
      <c r="AW293" s="192">
        <f t="shared" si="971"/>
        <v>0</v>
      </c>
      <c r="AX293" s="192">
        <f t="shared" si="972"/>
        <v>0</v>
      </c>
      <c r="AY293" s="192">
        <f t="shared" si="973"/>
        <v>0</v>
      </c>
      <c r="AZ293" s="192">
        <f t="shared" si="974"/>
        <v>0</v>
      </c>
      <c r="BA293" s="192">
        <f t="shared" si="975"/>
        <v>0</v>
      </c>
      <c r="BB293" s="192">
        <f t="shared" si="976"/>
        <v>0</v>
      </c>
      <c r="BC293" s="192">
        <f t="shared" si="977"/>
        <v>0</v>
      </c>
      <c r="BD293" s="192">
        <f t="shared" si="978"/>
        <v>0</v>
      </c>
      <c r="BE293" s="192">
        <f t="shared" si="979"/>
        <v>0</v>
      </c>
      <c r="BF293" s="192">
        <f t="shared" si="980"/>
        <v>0</v>
      </c>
      <c r="BG293" s="192">
        <f t="shared" si="981"/>
        <v>0</v>
      </c>
      <c r="BH293" s="192">
        <f t="shared" si="982"/>
        <v>0</v>
      </c>
      <c r="BI293" s="192">
        <f t="shared" si="983"/>
        <v>0</v>
      </c>
      <c r="BJ293" s="192">
        <f t="shared" si="984"/>
        <v>0</v>
      </c>
      <c r="BK293" s="192">
        <f t="shared" si="985"/>
        <v>0</v>
      </c>
      <c r="BL293" s="192">
        <f t="shared" si="986"/>
        <v>0</v>
      </c>
      <c r="BM293" s="192">
        <f t="shared" si="987"/>
        <v>0</v>
      </c>
      <c r="BN293" s="192">
        <f t="shared" si="988"/>
        <v>0</v>
      </c>
      <c r="BO293" s="192">
        <f t="shared" si="989"/>
        <v>0</v>
      </c>
      <c r="BP293" s="192">
        <f t="shared" si="990"/>
        <v>0</v>
      </c>
      <c r="BQ293" s="192">
        <f t="shared" si="991"/>
        <v>0</v>
      </c>
      <c r="BR293" s="192">
        <f t="shared" si="992"/>
        <v>0</v>
      </c>
      <c r="BS293" s="192">
        <f t="shared" si="993"/>
        <v>0</v>
      </c>
      <c r="BT293" s="192">
        <f t="shared" si="994"/>
        <v>0</v>
      </c>
      <c r="BU293" s="192">
        <f t="shared" si="995"/>
        <v>0</v>
      </c>
      <c r="BV293" s="192">
        <f t="shared" si="996"/>
        <v>0</v>
      </c>
      <c r="BW293" s="192">
        <f t="shared" si="997"/>
        <v>0</v>
      </c>
      <c r="BX293" s="192">
        <f t="shared" si="998"/>
        <v>0</v>
      </c>
      <c r="BY293" s="192">
        <f t="shared" si="999"/>
        <v>0</v>
      </c>
      <c r="BZ293" s="192">
        <f t="shared" si="1000"/>
        <v>0</v>
      </c>
      <c r="CA293" s="192">
        <f t="shared" si="1001"/>
        <v>0</v>
      </c>
      <c r="CB293" s="192">
        <f t="shared" si="1002"/>
        <v>0</v>
      </c>
      <c r="CC293" s="192">
        <f t="shared" si="1003"/>
        <v>0</v>
      </c>
      <c r="CD293" s="192">
        <f t="shared" si="1004"/>
        <v>0</v>
      </c>
      <c r="CE293" s="192">
        <f t="shared" si="1005"/>
        <v>0</v>
      </c>
      <c r="CF293" s="192">
        <f t="shared" si="1006"/>
        <v>0</v>
      </c>
      <c r="CG293" s="192">
        <f t="shared" si="1007"/>
        <v>0</v>
      </c>
      <c r="CH293" s="192">
        <f t="shared" si="1008"/>
        <v>0</v>
      </c>
      <c r="CI293" s="192">
        <f t="shared" si="1009"/>
        <v>0</v>
      </c>
      <c r="CJ293" s="192">
        <f t="shared" si="1010"/>
        <v>0</v>
      </c>
      <c r="CK293" s="192">
        <f t="shared" si="1011"/>
        <v>0</v>
      </c>
      <c r="CL293" s="192">
        <f t="shared" si="1012"/>
        <v>0</v>
      </c>
      <c r="CM293" s="192">
        <f t="shared" si="1013"/>
        <v>0</v>
      </c>
      <c r="CN293" s="192">
        <f t="shared" si="1014"/>
        <v>0</v>
      </c>
      <c r="CO293" s="192">
        <f t="shared" si="1015"/>
        <v>0</v>
      </c>
      <c r="CP293" s="192">
        <f t="shared" si="1016"/>
        <v>0</v>
      </c>
      <c r="CQ293" s="192">
        <f t="shared" si="1017"/>
        <v>0</v>
      </c>
      <c r="CR293" s="192">
        <f t="shared" si="1018"/>
        <v>0</v>
      </c>
      <c r="CS293" s="192">
        <f t="shared" si="1019"/>
        <v>0</v>
      </c>
      <c r="CT293" s="192">
        <f t="shared" si="1020"/>
        <v>0</v>
      </c>
      <c r="CU293" s="192">
        <f t="shared" si="1021"/>
        <v>0</v>
      </c>
      <c r="CV293" s="192">
        <f t="shared" si="1022"/>
        <v>0</v>
      </c>
      <c r="CW293" s="192">
        <f t="shared" si="1023"/>
        <v>0</v>
      </c>
      <c r="CX293" s="192">
        <f t="shared" si="1024"/>
        <v>0</v>
      </c>
      <c r="CY293" s="192">
        <f t="shared" si="1025"/>
        <v>0</v>
      </c>
      <c r="CZ293" s="192">
        <f t="shared" si="1026"/>
        <v>0</v>
      </c>
      <c r="DA293" s="192">
        <f t="shared" si="1027"/>
        <v>0</v>
      </c>
      <c r="DB293" s="192">
        <f t="shared" si="1028"/>
        <v>0</v>
      </c>
      <c r="DC293" s="192">
        <f t="shared" si="1029"/>
        <v>0</v>
      </c>
      <c r="DD293" s="192">
        <f t="shared" si="1030"/>
        <v>0</v>
      </c>
      <c r="DE293" s="192">
        <f t="shared" si="1031"/>
        <v>0</v>
      </c>
      <c r="DF293" s="192">
        <f t="shared" si="1032"/>
        <v>0</v>
      </c>
      <c r="DG293" s="192">
        <f t="shared" si="1033"/>
        <v>0</v>
      </c>
      <c r="DH293" s="192">
        <f t="shared" si="1034"/>
        <v>0</v>
      </c>
      <c r="DI293" s="192">
        <f t="shared" si="1035"/>
        <v>0</v>
      </c>
      <c r="DJ293" s="192">
        <f t="shared" si="1036"/>
        <v>0</v>
      </c>
      <c r="DK293" s="192">
        <f t="shared" si="1037"/>
        <v>0</v>
      </c>
      <c r="DL293" s="192">
        <f t="shared" si="1038"/>
        <v>0</v>
      </c>
      <c r="DM293" s="192">
        <f t="shared" si="1039"/>
        <v>0</v>
      </c>
      <c r="DN293" s="192">
        <f t="shared" si="1040"/>
        <v>0</v>
      </c>
      <c r="DO293" s="192">
        <f t="shared" si="1041"/>
        <v>0</v>
      </c>
      <c r="DP293" s="192">
        <f t="shared" si="1042"/>
        <v>0</v>
      </c>
      <c r="DQ293" s="192">
        <f t="shared" si="1043"/>
        <v>0</v>
      </c>
      <c r="DR293" s="192">
        <f t="shared" si="1044"/>
        <v>0</v>
      </c>
      <c r="DS293" s="192">
        <f t="shared" si="1045"/>
        <v>0</v>
      </c>
      <c r="DT293" s="192">
        <f t="shared" si="1046"/>
        <v>0</v>
      </c>
      <c r="DU293" s="192">
        <f t="shared" si="1047"/>
        <v>0</v>
      </c>
      <c r="DV293" s="193">
        <f t="shared" si="1048"/>
        <v>0</v>
      </c>
      <c r="DW293" s="193">
        <f t="shared" si="1049"/>
        <v>0</v>
      </c>
      <c r="DX293" s="193">
        <f t="shared" si="1050"/>
        <v>0</v>
      </c>
      <c r="DY293" s="193">
        <f t="shared" si="1051"/>
        <v>0</v>
      </c>
      <c r="DZ293" s="193">
        <f t="shared" si="1052"/>
        <v>0</v>
      </c>
      <c r="EA293" s="192">
        <f t="shared" si="1053"/>
        <v>0</v>
      </c>
      <c r="EB293" s="192">
        <f t="shared" si="1054"/>
        <v>0</v>
      </c>
      <c r="EC293" s="192">
        <f t="shared" si="1055"/>
        <v>0</v>
      </c>
      <c r="ED293" s="192">
        <f t="shared" si="1056"/>
        <v>0</v>
      </c>
      <c r="EE293" s="192">
        <f t="shared" si="1057"/>
        <v>0</v>
      </c>
      <c r="EF293" s="192">
        <f t="shared" si="1058"/>
        <v>0</v>
      </c>
      <c r="EG293" s="192">
        <f t="shared" si="1059"/>
        <v>0</v>
      </c>
      <c r="EH293" s="192">
        <f t="shared" si="1060"/>
        <v>0</v>
      </c>
      <c r="EI293" s="192">
        <f t="shared" si="1061"/>
        <v>0</v>
      </c>
      <c r="EJ293" s="192">
        <f t="shared" si="1062"/>
        <v>0</v>
      </c>
      <c r="EK293" s="192">
        <f t="shared" si="1063"/>
        <v>0</v>
      </c>
      <c r="EL293" s="192">
        <f t="shared" si="1064"/>
        <v>0</v>
      </c>
      <c r="EM293" s="192">
        <f t="shared" si="1065"/>
        <v>0</v>
      </c>
      <c r="EN293" s="192">
        <f t="shared" si="1066"/>
        <v>0</v>
      </c>
      <c r="EO293" s="192">
        <f t="shared" si="1067"/>
        <v>0</v>
      </c>
      <c r="EP293" s="192">
        <f t="shared" si="1068"/>
        <v>0</v>
      </c>
      <c r="EQ293" s="192">
        <f t="shared" si="1069"/>
        <v>0</v>
      </c>
      <c r="ER293" s="192">
        <f t="shared" si="1070"/>
        <v>0</v>
      </c>
      <c r="ES293" s="192">
        <f t="shared" si="1071"/>
        <v>0</v>
      </c>
      <c r="ET293" s="192">
        <f t="shared" si="1072"/>
        <v>0</v>
      </c>
      <c r="EU293" s="192">
        <f t="shared" si="1073"/>
        <v>0</v>
      </c>
      <c r="EV293" s="192">
        <f t="shared" si="1074"/>
        <v>0</v>
      </c>
      <c r="EW293" s="192">
        <f t="shared" si="1075"/>
        <v>0</v>
      </c>
      <c r="EX293" s="192">
        <f t="shared" si="1076"/>
        <v>0</v>
      </c>
      <c r="EY293" s="192">
        <f t="shared" si="1077"/>
        <v>0</v>
      </c>
      <c r="EZ293" s="192">
        <f t="shared" si="1078"/>
        <v>0</v>
      </c>
      <c r="FA293" s="192">
        <f t="shared" si="1079"/>
        <v>0</v>
      </c>
      <c r="FB293" s="192">
        <f t="shared" si="1080"/>
        <v>0</v>
      </c>
      <c r="FC293" s="192">
        <f t="shared" si="1081"/>
        <v>0</v>
      </c>
      <c r="FD293" s="192">
        <f t="shared" si="1082"/>
        <v>0</v>
      </c>
      <c r="FE293" s="192">
        <f t="shared" si="1083"/>
        <v>0</v>
      </c>
      <c r="FF293" s="192">
        <f t="shared" si="1084"/>
        <v>0</v>
      </c>
      <c r="FG293" s="192">
        <f t="shared" si="1085"/>
        <v>0</v>
      </c>
      <c r="FH293" s="192">
        <f t="shared" si="1086"/>
        <v>0</v>
      </c>
      <c r="FI293" s="192">
        <f t="shared" si="1087"/>
        <v>0</v>
      </c>
      <c r="FJ293" s="192">
        <f t="shared" si="1088"/>
        <v>0</v>
      </c>
      <c r="FK293" s="192">
        <f t="shared" si="1089"/>
        <v>0</v>
      </c>
      <c r="FL293" s="192">
        <f t="shared" si="1090"/>
        <v>0</v>
      </c>
      <c r="FM293" s="192">
        <f t="shared" si="1091"/>
        <v>0</v>
      </c>
      <c r="FN293" s="192">
        <f t="shared" si="1092"/>
        <v>0</v>
      </c>
      <c r="FO293" s="192">
        <f t="shared" si="1093"/>
        <v>0</v>
      </c>
      <c r="FP293" s="192">
        <f t="shared" si="1094"/>
        <v>0</v>
      </c>
      <c r="FQ293" s="192">
        <f t="shared" si="1095"/>
        <v>0</v>
      </c>
      <c r="FR293" s="192">
        <f t="shared" si="1096"/>
        <v>0</v>
      </c>
      <c r="FS293" s="192">
        <f t="shared" si="1097"/>
        <v>0</v>
      </c>
      <c r="FT293" s="192">
        <f t="shared" si="1098"/>
        <v>0</v>
      </c>
      <c r="FU293" s="192">
        <f t="shared" si="1099"/>
        <v>0</v>
      </c>
      <c r="FV293" s="192">
        <f t="shared" si="1100"/>
        <v>0</v>
      </c>
      <c r="FW293" s="192">
        <f t="shared" si="1101"/>
        <v>0</v>
      </c>
      <c r="FX293" s="192">
        <f t="shared" si="1102"/>
        <v>0</v>
      </c>
      <c r="FY293" s="192">
        <f t="shared" si="1103"/>
        <v>0</v>
      </c>
      <c r="FZ293" s="192">
        <f t="shared" si="1104"/>
        <v>0</v>
      </c>
      <c r="GA293" s="192">
        <f t="shared" si="1105"/>
        <v>0</v>
      </c>
      <c r="GB293" s="192">
        <f t="shared" si="1106"/>
        <v>0</v>
      </c>
      <c r="GC293" s="192">
        <f t="shared" si="1107"/>
        <v>0</v>
      </c>
      <c r="GD293" s="192">
        <f t="shared" si="1108"/>
        <v>0</v>
      </c>
      <c r="GE293" s="192">
        <f t="shared" si="1109"/>
        <v>0</v>
      </c>
      <c r="GF293" s="192">
        <f t="shared" si="1110"/>
        <v>0</v>
      </c>
      <c r="GG293" s="192">
        <f t="shared" si="1111"/>
        <v>0</v>
      </c>
      <c r="GH293" s="192">
        <f t="shared" si="1112"/>
        <v>0</v>
      </c>
      <c r="GI293" s="192">
        <f t="shared" si="1113"/>
        <v>0</v>
      </c>
      <c r="GJ293" s="192">
        <f t="shared" si="1114"/>
        <v>0</v>
      </c>
      <c r="GK293" s="192">
        <f t="shared" si="1115"/>
        <v>0</v>
      </c>
      <c r="GL293" s="192">
        <f t="shared" si="1116"/>
        <v>0</v>
      </c>
      <c r="GM293" s="192">
        <f t="shared" si="1117"/>
        <v>0</v>
      </c>
      <c r="GN293" s="192">
        <f t="shared" si="1118"/>
        <v>0</v>
      </c>
      <c r="GO293" s="192">
        <f t="shared" si="1119"/>
        <v>0</v>
      </c>
      <c r="GP293" s="192">
        <f t="shared" si="1120"/>
        <v>0</v>
      </c>
      <c r="GQ293" s="192">
        <f t="shared" si="1121"/>
        <v>0</v>
      </c>
      <c r="GR293" s="192">
        <f t="shared" si="1122"/>
        <v>0</v>
      </c>
      <c r="GS293" s="192">
        <f t="shared" si="1123"/>
        <v>0</v>
      </c>
      <c r="GT293" s="192">
        <f t="shared" si="1124"/>
        <v>0</v>
      </c>
      <c r="GU293" s="192">
        <f t="shared" si="1125"/>
        <v>0</v>
      </c>
      <c r="GV293" s="192">
        <f t="shared" si="1126"/>
        <v>0</v>
      </c>
      <c r="GW293" s="192">
        <f t="shared" si="1127"/>
        <v>0</v>
      </c>
      <c r="GX293" s="192">
        <f t="shared" si="1128"/>
        <v>0</v>
      </c>
      <c r="GY293" s="192">
        <f t="shared" si="1129"/>
        <v>0</v>
      </c>
      <c r="GZ293" s="192">
        <f t="shared" si="1130"/>
        <v>0</v>
      </c>
      <c r="HA293" s="192">
        <f t="shared" si="1131"/>
        <v>0</v>
      </c>
      <c r="HB293" s="192">
        <f t="shared" si="1132"/>
        <v>0</v>
      </c>
      <c r="HC293" s="192">
        <f t="shared" si="1133"/>
        <v>0</v>
      </c>
      <c r="HD293" s="192">
        <f t="shared" si="1134"/>
        <v>0</v>
      </c>
      <c r="HE293" s="192">
        <f t="shared" si="1135"/>
        <v>0</v>
      </c>
      <c r="HF293" s="192">
        <f t="shared" si="1136"/>
        <v>0</v>
      </c>
      <c r="HG293" s="192">
        <f t="shared" si="1137"/>
        <v>0</v>
      </c>
      <c r="HH293" s="192">
        <f t="shared" si="1138"/>
        <v>0</v>
      </c>
      <c r="HI293" s="192">
        <f t="shared" si="1139"/>
        <v>0</v>
      </c>
      <c r="HJ293" s="192">
        <f t="shared" si="1140"/>
        <v>0</v>
      </c>
      <c r="HK293" s="192">
        <f t="shared" si="1141"/>
        <v>0</v>
      </c>
      <c r="HL293" s="192">
        <f t="shared" si="1142"/>
        <v>0</v>
      </c>
      <c r="HM293" s="192">
        <f t="shared" si="1143"/>
        <v>0</v>
      </c>
      <c r="HN293" s="194">
        <f t="shared" si="1144"/>
        <v>0</v>
      </c>
      <c r="HO293" s="194">
        <f t="shared" si="1145"/>
        <v>0</v>
      </c>
      <c r="HP293" s="194">
        <f t="shared" si="1146"/>
        <v>0</v>
      </c>
      <c r="HQ293" s="194">
        <f t="shared" si="1147"/>
        <v>0</v>
      </c>
      <c r="HR293" s="194">
        <f t="shared" si="1148"/>
        <v>0</v>
      </c>
      <c r="HS293" s="195" t="str">
        <f t="shared" si="945"/>
        <v/>
      </c>
      <c r="HT293" s="196">
        <f t="shared" si="941"/>
        <v>0</v>
      </c>
      <c r="HU293" s="196">
        <f t="shared" si="942"/>
        <v>0</v>
      </c>
      <c r="HV293" s="197" t="str">
        <f t="shared" si="946"/>
        <v/>
      </c>
      <c r="HW293" s="197" t="str">
        <f t="shared" si="1149"/>
        <v/>
      </c>
      <c r="HX293" s="197" t="str">
        <f t="shared" si="1150"/>
        <v/>
      </c>
      <c r="HY293" s="195" t="str">
        <f t="shared" si="947"/>
        <v/>
      </c>
      <c r="HZ293" s="30">
        <f t="shared" si="943"/>
        <v>0</v>
      </c>
      <c r="IA293" s="198">
        <f t="shared" si="948"/>
        <v>0</v>
      </c>
      <c r="IB293" s="195"/>
      <c r="IC293" s="195">
        <f t="shared" si="1151"/>
        <v>0</v>
      </c>
      <c r="ID293" s="195">
        <f t="shared" si="949"/>
        <v>0</v>
      </c>
      <c r="IE293" s="195">
        <f t="shared" si="1152"/>
        <v>0</v>
      </c>
      <c r="IF293" s="195">
        <f t="shared" si="950"/>
        <v>0</v>
      </c>
      <c r="IG293" s="307">
        <f t="shared" si="951"/>
        <v>0</v>
      </c>
      <c r="IH293" s="307">
        <f t="shared" si="952"/>
        <v>0</v>
      </c>
      <c r="II293" s="44">
        <f t="shared" si="953"/>
        <v>0</v>
      </c>
      <c r="IJ293" s="44">
        <f t="shared" si="1153"/>
        <v>0</v>
      </c>
      <c r="IK293" s="44">
        <f t="shared" si="1154"/>
        <v>0</v>
      </c>
      <c r="IL293" s="44">
        <f t="shared" si="1155"/>
        <v>0</v>
      </c>
      <c r="IM293" s="44">
        <f t="shared" si="1156"/>
        <v>0</v>
      </c>
      <c r="IN293" s="44">
        <f t="shared" si="1157"/>
        <v>0</v>
      </c>
      <c r="IO293" s="44">
        <f t="shared" si="1158"/>
        <v>0</v>
      </c>
    </row>
    <row r="294" spans="1:249" ht="18" customHeight="1">
      <c r="A294" s="188">
        <v>288</v>
      </c>
      <c r="B294" s="326"/>
      <c r="C294" s="289"/>
      <c r="D294" s="199"/>
      <c r="E294" s="189"/>
      <c r="F294" s="189"/>
      <c r="G294" s="190"/>
      <c r="H294" s="190"/>
      <c r="I294" s="272"/>
      <c r="J294" s="207"/>
      <c r="K294" s="214" t="str">
        <f t="shared" si="954"/>
        <v/>
      </c>
      <c r="L294" s="200" t="str">
        <f t="shared" si="955"/>
        <v/>
      </c>
      <c r="M294" s="200" t="str">
        <f t="shared" si="956"/>
        <v/>
      </c>
      <c r="N294" s="209" t="str">
        <f t="shared" si="944"/>
        <v/>
      </c>
      <c r="O294" s="208" t="str">
        <f>IFERROR(IF(D294="","",IF(K294="","",IF(I294="","",IF(F294="F",VLOOKUP(K294,F!A:G,2,0),IF(F294="M",VLOOKUP(K294,M!A:G,2,0),""))))),0)</f>
        <v/>
      </c>
      <c r="P294" s="191" t="str">
        <f>IFERROR(IF(D294="","",IF(K294="","",IF(I294="","",IF(F294="F",VLOOKUP(K294,F!A:G,3,0),IF(F294="M",VLOOKUP(K294,M!A:G,3,0),""))))),0)</f>
        <v/>
      </c>
      <c r="Q294" s="191" t="str">
        <f>IFERROR(IF(D294="","",IF(K294="","",IF(I294="","",IF(F294="F",VLOOKUP(K294,F!A:G,4,0),IF(F294="M",VLOOKUP(K294,M!A:G,4,0),""))))),0)</f>
        <v/>
      </c>
      <c r="R294" s="191" t="str">
        <f>IFERROR(IF(D294="","",IF(K294="","",IF(I294="","",IF(F294="F",VLOOKUP(K294,F!A:G,5,0),IF(F294="M",VLOOKUP(K294,M!A:G,5,0),""))))),0)</f>
        <v/>
      </c>
      <c r="S294" s="191" t="str">
        <f>IFERROR(IF(D294="","",IF(K294="","",IF(I294="","",IF(F294="F",VLOOKUP(K294,F!A:G,6,0),IF(F294="M",VLOOKUP(K294,M!A:G,6,0),""))))),0)</f>
        <v/>
      </c>
      <c r="T294" s="191" t="str">
        <f>IFERROR(IF(D294="","",IF(K294="","",IF(I294="","",IF(F294="F",VLOOKUP(K294,F!A:G,7,0),IF(F294="M",VLOOKUP(K294,M!A:G,7,0),""))))),0)</f>
        <v/>
      </c>
      <c r="U294" s="191" t="str">
        <f>IFERROR(IF(D294="","",IF(K294="","",IF(J294="","",IF(F294="F",VLOOKUP(K294,F!A:M,8,0),IF(F294="M",VLOOKUP(K294,M!A:M,8,0),""))))),0)</f>
        <v/>
      </c>
      <c r="V294" s="191" t="str">
        <f>IFERROR(IF(D294="","",IF(K294="","",IF(J294="","",IF(F294="F",VLOOKUP(K294,F!A:M,9,0),IF(F294="M",VLOOKUP(K294,M!A:M,9,0),""))))),0)</f>
        <v/>
      </c>
      <c r="W294" s="191" t="str">
        <f>IFERROR(IF(D294="","",IF(K294="","",IF(J294="","",IF(F294="F",VLOOKUP(K294,F!A:M,10,0),IF(F294="M",VLOOKUP(K294,M!A:M,10,0),""))))),0)</f>
        <v/>
      </c>
      <c r="X294" s="191" t="str">
        <f>IFERROR(IF(D294="","",IF(K294="","",IF(J294="","",IF(F294="F",VLOOKUP(K294,F!A:M,11,0),IF(F294="M",VLOOKUP(K294,M!A:M,11,0),""))))),0)</f>
        <v/>
      </c>
      <c r="Y294" s="191" t="str">
        <f>IFERROR(IF(D294="","",IF(K294="","",IF(J294="","",IF(F294="F",VLOOKUP(K294,F!A:M,12,0),IF(F294="M",VLOOKUP(K294,M!A:M,12,0),""))))),0)</f>
        <v/>
      </c>
      <c r="Z294" s="191" t="str">
        <f>IFERROR(IF(D294="","",IF(K294="","",IF(J294="","",IF(F294="F",VLOOKUP(K294,F!A:M,13,0),IF(F294="M",VLOOKUP(K294,M!A:M,13,0),""))))),0)</f>
        <v/>
      </c>
      <c r="AA294" s="191" t="str">
        <f>IFERROR(IF(D294="","",IF(F294="","",IF(J294="","",IF(K294="","",IF(AND(K294&gt;23,K294&lt;=60),IF(F294="F",VLOOKUP(MROUND(HZ294,0.5),'F-Weight for Length'!K:S,2,0),VLOOKUP(MROUND(HZ294,0.5),'M-Weight for Length'!K:S,2,0)),IF(K294&gt;60,IF(F294="F",VLOOKUP(K294,'F-Weight for Length'!U:AC,2,0),VLOOKUP(K294,'M-Weight for Length'!U:AC,2,0)),IF(F294="F",VLOOKUP(MROUND(HZ294,0.5),'F-Weight for Length'!A:I,2,0),VLOOKUP(MROUND(HZ294,0.5),'M-Weight for Length'!A:I,2,0)))))))),0)</f>
        <v/>
      </c>
      <c r="AB294" s="191" t="str">
        <f>IFERROR(IF(D294="","",IF(F294="","",IF(J294="","",IF(K294="","",IF(AND(K294&gt;23,K294&lt;=60),IF(F294="F",VLOOKUP(MROUND(HZ294,0.5),'F-Weight for Length'!K:S,3,0),VLOOKUP(MROUND(HZ294,0.5),'M-Weight for Length'!K:S,3,0)),IF(K294&gt;60,IF(F294="F",VLOOKUP(K294,'F-Weight for Length'!U:AC,3,0),VLOOKUP(K294,'M-Weight for Length'!U:AC,3,0)),IF(F294="F",VLOOKUP(MROUND(HZ294,0.5),'F-Weight for Length'!A:I,3,0),VLOOKUP(MROUND(HZ294,0.5),'M-Weight for Length'!A:I,3,0)))))))),0)</f>
        <v/>
      </c>
      <c r="AC294" s="191" t="str">
        <f>IFERROR(IF(D294="","",IF(F294="","",IF(J294="","",IF(K294="","",IF(AND(K294&gt;23,K294&lt;=60),IF(F294="F",VLOOKUP(MROUND(HZ294,0.5),'F-Weight for Length'!K:S,4,0),VLOOKUP(MROUND(HZ294,0.5),'M-Weight for Length'!K:S,4,0)),IF(K294&gt;60,IF(F294="F",VLOOKUP(K294,'F-Weight for Length'!U:AC,4,0),VLOOKUP(K294,'M-Weight for Length'!U:AC,4,0)),IF(F294="F",VLOOKUP(MROUND(HZ294,0.5),'F-Weight for Length'!A:I,4,0),VLOOKUP(MROUND(HZ294,0.5),'M-Weight for Length'!A:I,4,0)))))))),0)</f>
        <v/>
      </c>
      <c r="AD294" s="191" t="str">
        <f>IFERROR(IF(D294="","",IF(F294="","",IF(J294="","",IF(K294="","",IF(AND(K294&gt;23,K294&lt;=60),IF(F294="F",VLOOKUP(MROUND(HZ294,0.5),'F-Weight for Length'!K:S,5,0),VLOOKUP(MROUND(HZ294,0.5),'M-Weight for Length'!K:S,5,0)),IF(K294&gt;60,IF(F294="F",VLOOKUP(K294,'F-Weight for Length'!U:AC,5,0),VLOOKUP(K294,'M-Weight for Length'!U:AC,5,0)),IF(F294="F",VLOOKUP(MROUND(HZ294,0.5),'F-Weight for Length'!A:I,5,0),VLOOKUP(MROUND(HZ294,0.5),'M-Weight for Length'!A:I,5,0)))))))),0)</f>
        <v/>
      </c>
      <c r="AE294" s="191" t="str">
        <f>IFERROR(IF(D294="","",IF(F294="","",IF(J294="","",IF(K294="","",IF(AND(K294&gt;23,K294&lt;=60),IF(F294="F",VLOOKUP(MROUND(HZ294,0.5),'F-Weight for Length'!K:S,6,0),VLOOKUP(MROUND(HZ294,0.5),'M-Weight for Length'!K:S,6,0)),IF(K294&gt;60,IF(F294="F",VLOOKUP(K294,'F-Weight for Length'!U:AC,6,0),VLOOKUP(K294,'M-Weight for Length'!U:AC,6,0)),IF(F294="F",VLOOKUP(MROUND(HZ294,0.5),'F-Weight for Length'!A:I,6,0),VLOOKUP(MROUND(HZ294,0.5),'M-Weight for Length'!A:I,6,0)))))))),0)</f>
        <v/>
      </c>
      <c r="AF294" s="191" t="str">
        <f>IFERROR(IF(D294="","",IF(F294="","",IF(J294="","",IF(K294="","",IF(AND(K294&gt;23,K294&lt;=60),IF(F294="F",VLOOKUP(MROUND(HZ294,0.5),'F-Weight for Length'!K:S,7,0),VLOOKUP(MROUND(HZ294,0.5),'M-Weight for Length'!K:S,7,0)),IF(K294&gt;60,IF(F294="F",VLOOKUP(K294,'F-Weight for Length'!U:AC,7,0),VLOOKUP(K294,'M-Weight for Length'!U:AC,7,0)),IF(F294="F",VLOOKUP(MROUND(HZ294,0.5),'F-Weight for Length'!A:I,7,0),VLOOKUP(MROUND(HZ294,0.5),'M-Weight for Length'!A:I,7,0)))))))),0)</f>
        <v/>
      </c>
      <c r="AG294" s="191" t="str">
        <f>IFERROR(IF(D294="","",IF(F294="","",IF(J294="","",IF(K294="","",IF(AND(K294&gt;23,K294&lt;=60),IF(F294="F",VLOOKUP(MROUND(HZ294,0.5),'F-Weight for Length'!K:S,8,0),VLOOKUP(MROUND(HZ294,0.5),'M-Weight for Length'!K:S,8,0)),IF(K294&gt;60,IF(F294="F",VLOOKUP(K294,'F-Weight for Length'!U:AC,8,0),VLOOKUP(K294,'M-Weight for Length'!U:AC,8,0)),IF(F294="F",VLOOKUP(MROUND(HZ294,0.5),'F-Weight for Length'!A:I,8,0),VLOOKUP(MROUND(HZ294,0.5),'M-Weight for Length'!A:I,8,0)))))))),0)</f>
        <v/>
      </c>
      <c r="AH294" s="191" t="str">
        <f>IFERROR(IF(D294="","",IF(F294="","",IF(J294="","",IF(K294="","",IF(AND(K294&gt;23,K294&lt;=60),IF(F294="F",VLOOKUP(MROUND(HZ294,0.5),'F-Weight for Length'!K:S,9,0),VLOOKUP(MROUND(HZ294,0.5),'M-Weight for Length'!K:S,9,0)),IF(K294&gt;60,IF(F294="F",VLOOKUP(K294,'F-Weight for Length'!U:AC,9,0),VLOOKUP(K294,'M-Weight for Length'!U:AC,9,0)),IF(F294="F",VLOOKUP(MROUND(HZ294,0.5),'F-Weight for Length'!A:I,9,0),VLOOKUP(MROUND(HZ294,0.5),'M-Weight for Length'!A:I,9,0)))))))),0)</f>
        <v/>
      </c>
      <c r="AI294" s="192">
        <f t="shared" si="957"/>
        <v>0</v>
      </c>
      <c r="AJ294" s="192">
        <f t="shared" si="958"/>
        <v>0</v>
      </c>
      <c r="AK294" s="192">
        <f t="shared" si="959"/>
        <v>0</v>
      </c>
      <c r="AL294" s="192">
        <f t="shared" si="960"/>
        <v>0</v>
      </c>
      <c r="AM294" s="192">
        <f t="shared" si="961"/>
        <v>0</v>
      </c>
      <c r="AN294" s="192">
        <f t="shared" si="962"/>
        <v>0</v>
      </c>
      <c r="AO294" s="192">
        <f t="shared" si="963"/>
        <v>0</v>
      </c>
      <c r="AP294" s="192">
        <f t="shared" si="964"/>
        <v>0</v>
      </c>
      <c r="AQ294" s="192">
        <f t="shared" si="965"/>
        <v>0</v>
      </c>
      <c r="AR294" s="192">
        <f t="shared" si="966"/>
        <v>0</v>
      </c>
      <c r="AS294" s="192">
        <f t="shared" si="967"/>
        <v>0</v>
      </c>
      <c r="AT294" s="192">
        <f t="shared" si="968"/>
        <v>0</v>
      </c>
      <c r="AU294" s="192">
        <f t="shared" si="969"/>
        <v>0</v>
      </c>
      <c r="AV294" s="192">
        <f t="shared" si="970"/>
        <v>0</v>
      </c>
      <c r="AW294" s="192">
        <f t="shared" si="971"/>
        <v>0</v>
      </c>
      <c r="AX294" s="192">
        <f t="shared" si="972"/>
        <v>0</v>
      </c>
      <c r="AY294" s="192">
        <f t="shared" si="973"/>
        <v>0</v>
      </c>
      <c r="AZ294" s="192">
        <f t="shared" si="974"/>
        <v>0</v>
      </c>
      <c r="BA294" s="192">
        <f t="shared" si="975"/>
        <v>0</v>
      </c>
      <c r="BB294" s="192">
        <f t="shared" si="976"/>
        <v>0</v>
      </c>
      <c r="BC294" s="192">
        <f t="shared" si="977"/>
        <v>0</v>
      </c>
      <c r="BD294" s="192">
        <f t="shared" si="978"/>
        <v>0</v>
      </c>
      <c r="BE294" s="192">
        <f t="shared" si="979"/>
        <v>0</v>
      </c>
      <c r="BF294" s="192">
        <f t="shared" si="980"/>
        <v>0</v>
      </c>
      <c r="BG294" s="192">
        <f t="shared" si="981"/>
        <v>0</v>
      </c>
      <c r="BH294" s="192">
        <f t="shared" si="982"/>
        <v>0</v>
      </c>
      <c r="BI294" s="192">
        <f t="shared" si="983"/>
        <v>0</v>
      </c>
      <c r="BJ294" s="192">
        <f t="shared" si="984"/>
        <v>0</v>
      </c>
      <c r="BK294" s="192">
        <f t="shared" si="985"/>
        <v>0</v>
      </c>
      <c r="BL294" s="192">
        <f t="shared" si="986"/>
        <v>0</v>
      </c>
      <c r="BM294" s="192">
        <f t="shared" si="987"/>
        <v>0</v>
      </c>
      <c r="BN294" s="192">
        <f t="shared" si="988"/>
        <v>0</v>
      </c>
      <c r="BO294" s="192">
        <f t="shared" si="989"/>
        <v>0</v>
      </c>
      <c r="BP294" s="192">
        <f t="shared" si="990"/>
        <v>0</v>
      </c>
      <c r="BQ294" s="192">
        <f t="shared" si="991"/>
        <v>0</v>
      </c>
      <c r="BR294" s="192">
        <f t="shared" si="992"/>
        <v>0</v>
      </c>
      <c r="BS294" s="192">
        <f t="shared" si="993"/>
        <v>0</v>
      </c>
      <c r="BT294" s="192">
        <f t="shared" si="994"/>
        <v>0</v>
      </c>
      <c r="BU294" s="192">
        <f t="shared" si="995"/>
        <v>0</v>
      </c>
      <c r="BV294" s="192">
        <f t="shared" si="996"/>
        <v>0</v>
      </c>
      <c r="BW294" s="192">
        <f t="shared" si="997"/>
        <v>0</v>
      </c>
      <c r="BX294" s="192">
        <f t="shared" si="998"/>
        <v>0</v>
      </c>
      <c r="BY294" s="192">
        <f t="shared" si="999"/>
        <v>0</v>
      </c>
      <c r="BZ294" s="192">
        <f t="shared" si="1000"/>
        <v>0</v>
      </c>
      <c r="CA294" s="192">
        <f t="shared" si="1001"/>
        <v>0</v>
      </c>
      <c r="CB294" s="192">
        <f t="shared" si="1002"/>
        <v>0</v>
      </c>
      <c r="CC294" s="192">
        <f t="shared" si="1003"/>
        <v>0</v>
      </c>
      <c r="CD294" s="192">
        <f t="shared" si="1004"/>
        <v>0</v>
      </c>
      <c r="CE294" s="192">
        <f t="shared" si="1005"/>
        <v>0</v>
      </c>
      <c r="CF294" s="192">
        <f t="shared" si="1006"/>
        <v>0</v>
      </c>
      <c r="CG294" s="192">
        <f t="shared" si="1007"/>
        <v>0</v>
      </c>
      <c r="CH294" s="192">
        <f t="shared" si="1008"/>
        <v>0</v>
      </c>
      <c r="CI294" s="192">
        <f t="shared" si="1009"/>
        <v>0</v>
      </c>
      <c r="CJ294" s="192">
        <f t="shared" si="1010"/>
        <v>0</v>
      </c>
      <c r="CK294" s="192">
        <f t="shared" si="1011"/>
        <v>0</v>
      </c>
      <c r="CL294" s="192">
        <f t="shared" si="1012"/>
        <v>0</v>
      </c>
      <c r="CM294" s="192">
        <f t="shared" si="1013"/>
        <v>0</v>
      </c>
      <c r="CN294" s="192">
        <f t="shared" si="1014"/>
        <v>0</v>
      </c>
      <c r="CO294" s="192">
        <f t="shared" si="1015"/>
        <v>0</v>
      </c>
      <c r="CP294" s="192">
        <f t="shared" si="1016"/>
        <v>0</v>
      </c>
      <c r="CQ294" s="192">
        <f t="shared" si="1017"/>
        <v>0</v>
      </c>
      <c r="CR294" s="192">
        <f t="shared" si="1018"/>
        <v>0</v>
      </c>
      <c r="CS294" s="192">
        <f t="shared" si="1019"/>
        <v>0</v>
      </c>
      <c r="CT294" s="192">
        <f t="shared" si="1020"/>
        <v>0</v>
      </c>
      <c r="CU294" s="192">
        <f t="shared" si="1021"/>
        <v>0</v>
      </c>
      <c r="CV294" s="192">
        <f t="shared" si="1022"/>
        <v>0</v>
      </c>
      <c r="CW294" s="192">
        <f t="shared" si="1023"/>
        <v>0</v>
      </c>
      <c r="CX294" s="192">
        <f t="shared" si="1024"/>
        <v>0</v>
      </c>
      <c r="CY294" s="192">
        <f t="shared" si="1025"/>
        <v>0</v>
      </c>
      <c r="CZ294" s="192">
        <f t="shared" si="1026"/>
        <v>0</v>
      </c>
      <c r="DA294" s="192">
        <f t="shared" si="1027"/>
        <v>0</v>
      </c>
      <c r="DB294" s="192">
        <f t="shared" si="1028"/>
        <v>0</v>
      </c>
      <c r="DC294" s="192">
        <f t="shared" si="1029"/>
        <v>0</v>
      </c>
      <c r="DD294" s="192">
        <f t="shared" si="1030"/>
        <v>0</v>
      </c>
      <c r="DE294" s="192">
        <f t="shared" si="1031"/>
        <v>0</v>
      </c>
      <c r="DF294" s="192">
        <f t="shared" si="1032"/>
        <v>0</v>
      </c>
      <c r="DG294" s="192">
        <f t="shared" si="1033"/>
        <v>0</v>
      </c>
      <c r="DH294" s="192">
        <f t="shared" si="1034"/>
        <v>0</v>
      </c>
      <c r="DI294" s="192">
        <f t="shared" si="1035"/>
        <v>0</v>
      </c>
      <c r="DJ294" s="192">
        <f t="shared" si="1036"/>
        <v>0</v>
      </c>
      <c r="DK294" s="192">
        <f t="shared" si="1037"/>
        <v>0</v>
      </c>
      <c r="DL294" s="192">
        <f t="shared" si="1038"/>
        <v>0</v>
      </c>
      <c r="DM294" s="192">
        <f t="shared" si="1039"/>
        <v>0</v>
      </c>
      <c r="DN294" s="192">
        <f t="shared" si="1040"/>
        <v>0</v>
      </c>
      <c r="DO294" s="192">
        <f t="shared" si="1041"/>
        <v>0</v>
      </c>
      <c r="DP294" s="192">
        <f t="shared" si="1042"/>
        <v>0</v>
      </c>
      <c r="DQ294" s="192">
        <f t="shared" si="1043"/>
        <v>0</v>
      </c>
      <c r="DR294" s="192">
        <f t="shared" si="1044"/>
        <v>0</v>
      </c>
      <c r="DS294" s="192">
        <f t="shared" si="1045"/>
        <v>0</v>
      </c>
      <c r="DT294" s="192">
        <f t="shared" si="1046"/>
        <v>0</v>
      </c>
      <c r="DU294" s="192">
        <f t="shared" si="1047"/>
        <v>0</v>
      </c>
      <c r="DV294" s="193">
        <f t="shared" si="1048"/>
        <v>0</v>
      </c>
      <c r="DW294" s="193">
        <f t="shared" si="1049"/>
        <v>0</v>
      </c>
      <c r="DX294" s="193">
        <f t="shared" si="1050"/>
        <v>0</v>
      </c>
      <c r="DY294" s="193">
        <f t="shared" si="1051"/>
        <v>0</v>
      </c>
      <c r="DZ294" s="193">
        <f t="shared" si="1052"/>
        <v>0</v>
      </c>
      <c r="EA294" s="192">
        <f t="shared" si="1053"/>
        <v>0</v>
      </c>
      <c r="EB294" s="192">
        <f t="shared" si="1054"/>
        <v>0</v>
      </c>
      <c r="EC294" s="192">
        <f t="shared" si="1055"/>
        <v>0</v>
      </c>
      <c r="ED294" s="192">
        <f t="shared" si="1056"/>
        <v>0</v>
      </c>
      <c r="EE294" s="192">
        <f t="shared" si="1057"/>
        <v>0</v>
      </c>
      <c r="EF294" s="192">
        <f t="shared" si="1058"/>
        <v>0</v>
      </c>
      <c r="EG294" s="192">
        <f t="shared" si="1059"/>
        <v>0</v>
      </c>
      <c r="EH294" s="192">
        <f t="shared" si="1060"/>
        <v>0</v>
      </c>
      <c r="EI294" s="192">
        <f t="shared" si="1061"/>
        <v>0</v>
      </c>
      <c r="EJ294" s="192">
        <f t="shared" si="1062"/>
        <v>0</v>
      </c>
      <c r="EK294" s="192">
        <f t="shared" si="1063"/>
        <v>0</v>
      </c>
      <c r="EL294" s="192">
        <f t="shared" si="1064"/>
        <v>0</v>
      </c>
      <c r="EM294" s="192">
        <f t="shared" si="1065"/>
        <v>0</v>
      </c>
      <c r="EN294" s="192">
        <f t="shared" si="1066"/>
        <v>0</v>
      </c>
      <c r="EO294" s="192">
        <f t="shared" si="1067"/>
        <v>0</v>
      </c>
      <c r="EP294" s="192">
        <f t="shared" si="1068"/>
        <v>0</v>
      </c>
      <c r="EQ294" s="192">
        <f t="shared" si="1069"/>
        <v>0</v>
      </c>
      <c r="ER294" s="192">
        <f t="shared" si="1070"/>
        <v>0</v>
      </c>
      <c r="ES294" s="192">
        <f t="shared" si="1071"/>
        <v>0</v>
      </c>
      <c r="ET294" s="192">
        <f t="shared" si="1072"/>
        <v>0</v>
      </c>
      <c r="EU294" s="192">
        <f t="shared" si="1073"/>
        <v>0</v>
      </c>
      <c r="EV294" s="192">
        <f t="shared" si="1074"/>
        <v>0</v>
      </c>
      <c r="EW294" s="192">
        <f t="shared" si="1075"/>
        <v>0</v>
      </c>
      <c r="EX294" s="192">
        <f t="shared" si="1076"/>
        <v>0</v>
      </c>
      <c r="EY294" s="192">
        <f t="shared" si="1077"/>
        <v>0</v>
      </c>
      <c r="EZ294" s="192">
        <f t="shared" si="1078"/>
        <v>0</v>
      </c>
      <c r="FA294" s="192">
        <f t="shared" si="1079"/>
        <v>0</v>
      </c>
      <c r="FB294" s="192">
        <f t="shared" si="1080"/>
        <v>0</v>
      </c>
      <c r="FC294" s="192">
        <f t="shared" si="1081"/>
        <v>0</v>
      </c>
      <c r="FD294" s="192">
        <f t="shared" si="1082"/>
        <v>0</v>
      </c>
      <c r="FE294" s="192">
        <f t="shared" si="1083"/>
        <v>0</v>
      </c>
      <c r="FF294" s="192">
        <f t="shared" si="1084"/>
        <v>0</v>
      </c>
      <c r="FG294" s="192">
        <f t="shared" si="1085"/>
        <v>0</v>
      </c>
      <c r="FH294" s="192">
        <f t="shared" si="1086"/>
        <v>0</v>
      </c>
      <c r="FI294" s="192">
        <f t="shared" si="1087"/>
        <v>0</v>
      </c>
      <c r="FJ294" s="192">
        <f t="shared" si="1088"/>
        <v>0</v>
      </c>
      <c r="FK294" s="192">
        <f t="shared" si="1089"/>
        <v>0</v>
      </c>
      <c r="FL294" s="192">
        <f t="shared" si="1090"/>
        <v>0</v>
      </c>
      <c r="FM294" s="192">
        <f t="shared" si="1091"/>
        <v>0</v>
      </c>
      <c r="FN294" s="192">
        <f t="shared" si="1092"/>
        <v>0</v>
      </c>
      <c r="FO294" s="192">
        <f t="shared" si="1093"/>
        <v>0</v>
      </c>
      <c r="FP294" s="192">
        <f t="shared" si="1094"/>
        <v>0</v>
      </c>
      <c r="FQ294" s="192">
        <f t="shared" si="1095"/>
        <v>0</v>
      </c>
      <c r="FR294" s="192">
        <f t="shared" si="1096"/>
        <v>0</v>
      </c>
      <c r="FS294" s="192">
        <f t="shared" si="1097"/>
        <v>0</v>
      </c>
      <c r="FT294" s="192">
        <f t="shared" si="1098"/>
        <v>0</v>
      </c>
      <c r="FU294" s="192">
        <f t="shared" si="1099"/>
        <v>0</v>
      </c>
      <c r="FV294" s="192">
        <f t="shared" si="1100"/>
        <v>0</v>
      </c>
      <c r="FW294" s="192">
        <f t="shared" si="1101"/>
        <v>0</v>
      </c>
      <c r="FX294" s="192">
        <f t="shared" si="1102"/>
        <v>0</v>
      </c>
      <c r="FY294" s="192">
        <f t="shared" si="1103"/>
        <v>0</v>
      </c>
      <c r="FZ294" s="192">
        <f t="shared" si="1104"/>
        <v>0</v>
      </c>
      <c r="GA294" s="192">
        <f t="shared" si="1105"/>
        <v>0</v>
      </c>
      <c r="GB294" s="192">
        <f t="shared" si="1106"/>
        <v>0</v>
      </c>
      <c r="GC294" s="192">
        <f t="shared" si="1107"/>
        <v>0</v>
      </c>
      <c r="GD294" s="192">
        <f t="shared" si="1108"/>
        <v>0</v>
      </c>
      <c r="GE294" s="192">
        <f t="shared" si="1109"/>
        <v>0</v>
      </c>
      <c r="GF294" s="192">
        <f t="shared" si="1110"/>
        <v>0</v>
      </c>
      <c r="GG294" s="192">
        <f t="shared" si="1111"/>
        <v>0</v>
      </c>
      <c r="GH294" s="192">
        <f t="shared" si="1112"/>
        <v>0</v>
      </c>
      <c r="GI294" s="192">
        <f t="shared" si="1113"/>
        <v>0</v>
      </c>
      <c r="GJ294" s="192">
        <f t="shared" si="1114"/>
        <v>0</v>
      </c>
      <c r="GK294" s="192">
        <f t="shared" si="1115"/>
        <v>0</v>
      </c>
      <c r="GL294" s="192">
        <f t="shared" si="1116"/>
        <v>0</v>
      </c>
      <c r="GM294" s="192">
        <f t="shared" si="1117"/>
        <v>0</v>
      </c>
      <c r="GN294" s="192">
        <f t="shared" si="1118"/>
        <v>0</v>
      </c>
      <c r="GO294" s="192">
        <f t="shared" si="1119"/>
        <v>0</v>
      </c>
      <c r="GP294" s="192">
        <f t="shared" si="1120"/>
        <v>0</v>
      </c>
      <c r="GQ294" s="192">
        <f t="shared" si="1121"/>
        <v>0</v>
      </c>
      <c r="GR294" s="192">
        <f t="shared" si="1122"/>
        <v>0</v>
      </c>
      <c r="GS294" s="192">
        <f t="shared" si="1123"/>
        <v>0</v>
      </c>
      <c r="GT294" s="192">
        <f t="shared" si="1124"/>
        <v>0</v>
      </c>
      <c r="GU294" s="192">
        <f t="shared" si="1125"/>
        <v>0</v>
      </c>
      <c r="GV294" s="192">
        <f t="shared" si="1126"/>
        <v>0</v>
      </c>
      <c r="GW294" s="192">
        <f t="shared" si="1127"/>
        <v>0</v>
      </c>
      <c r="GX294" s="192">
        <f t="shared" si="1128"/>
        <v>0</v>
      </c>
      <c r="GY294" s="192">
        <f t="shared" si="1129"/>
        <v>0</v>
      </c>
      <c r="GZ294" s="192">
        <f t="shared" si="1130"/>
        <v>0</v>
      </c>
      <c r="HA294" s="192">
        <f t="shared" si="1131"/>
        <v>0</v>
      </c>
      <c r="HB294" s="192">
        <f t="shared" si="1132"/>
        <v>0</v>
      </c>
      <c r="HC294" s="192">
        <f t="shared" si="1133"/>
        <v>0</v>
      </c>
      <c r="HD294" s="192">
        <f t="shared" si="1134"/>
        <v>0</v>
      </c>
      <c r="HE294" s="192">
        <f t="shared" si="1135"/>
        <v>0</v>
      </c>
      <c r="HF294" s="192">
        <f t="shared" si="1136"/>
        <v>0</v>
      </c>
      <c r="HG294" s="192">
        <f t="shared" si="1137"/>
        <v>0</v>
      </c>
      <c r="HH294" s="192">
        <f t="shared" si="1138"/>
        <v>0</v>
      </c>
      <c r="HI294" s="192">
        <f t="shared" si="1139"/>
        <v>0</v>
      </c>
      <c r="HJ294" s="192">
        <f t="shared" si="1140"/>
        <v>0</v>
      </c>
      <c r="HK294" s="192">
        <f t="shared" si="1141"/>
        <v>0</v>
      </c>
      <c r="HL294" s="192">
        <f t="shared" si="1142"/>
        <v>0</v>
      </c>
      <c r="HM294" s="192">
        <f t="shared" si="1143"/>
        <v>0</v>
      </c>
      <c r="HN294" s="194">
        <f t="shared" si="1144"/>
        <v>0</v>
      </c>
      <c r="HO294" s="194">
        <f t="shared" si="1145"/>
        <v>0</v>
      </c>
      <c r="HP294" s="194">
        <f t="shared" si="1146"/>
        <v>0</v>
      </c>
      <c r="HQ294" s="194">
        <f t="shared" si="1147"/>
        <v>0</v>
      </c>
      <c r="HR294" s="194">
        <f t="shared" si="1148"/>
        <v>0</v>
      </c>
      <c r="HS294" s="195" t="str">
        <f t="shared" si="945"/>
        <v/>
      </c>
      <c r="HT294" s="196">
        <f t="shared" si="941"/>
        <v>0</v>
      </c>
      <c r="HU294" s="196">
        <f t="shared" si="942"/>
        <v>0</v>
      </c>
      <c r="HV294" s="197" t="str">
        <f t="shared" si="946"/>
        <v/>
      </c>
      <c r="HW294" s="197" t="str">
        <f t="shared" si="1149"/>
        <v/>
      </c>
      <c r="HX294" s="197" t="str">
        <f t="shared" si="1150"/>
        <v/>
      </c>
      <c r="HY294" s="195" t="str">
        <f t="shared" si="947"/>
        <v/>
      </c>
      <c r="HZ294" s="30">
        <f t="shared" si="943"/>
        <v>0</v>
      </c>
      <c r="IA294" s="198">
        <f t="shared" si="948"/>
        <v>0</v>
      </c>
      <c r="IB294" s="195"/>
      <c r="IC294" s="195">
        <f t="shared" si="1151"/>
        <v>0</v>
      </c>
      <c r="ID294" s="195">
        <f t="shared" si="949"/>
        <v>0</v>
      </c>
      <c r="IE294" s="195">
        <f t="shared" si="1152"/>
        <v>0</v>
      </c>
      <c r="IF294" s="195">
        <f t="shared" si="950"/>
        <v>0</v>
      </c>
      <c r="IG294" s="307">
        <f t="shared" si="951"/>
        <v>0</v>
      </c>
      <c r="IH294" s="307">
        <f t="shared" si="952"/>
        <v>0</v>
      </c>
      <c r="II294" s="44">
        <f t="shared" si="953"/>
        <v>0</v>
      </c>
      <c r="IJ294" s="44">
        <f t="shared" si="1153"/>
        <v>0</v>
      </c>
      <c r="IK294" s="44">
        <f t="shared" si="1154"/>
        <v>0</v>
      </c>
      <c r="IL294" s="44">
        <f t="shared" si="1155"/>
        <v>0</v>
      </c>
      <c r="IM294" s="44">
        <f t="shared" si="1156"/>
        <v>0</v>
      </c>
      <c r="IN294" s="44">
        <f t="shared" si="1157"/>
        <v>0</v>
      </c>
      <c r="IO294" s="44">
        <f t="shared" si="1158"/>
        <v>0</v>
      </c>
    </row>
    <row r="295" spans="1:249" ht="18" customHeight="1">
      <c r="A295" s="188">
        <v>289</v>
      </c>
      <c r="B295" s="326"/>
      <c r="C295" s="289"/>
      <c r="D295" s="199"/>
      <c r="E295" s="189"/>
      <c r="F295" s="189"/>
      <c r="G295" s="190"/>
      <c r="H295" s="190"/>
      <c r="I295" s="272"/>
      <c r="J295" s="207"/>
      <c r="K295" s="214" t="str">
        <f t="shared" si="954"/>
        <v/>
      </c>
      <c r="L295" s="200" t="str">
        <f t="shared" si="955"/>
        <v/>
      </c>
      <c r="M295" s="200" t="str">
        <f t="shared" si="956"/>
        <v/>
      </c>
      <c r="N295" s="209" t="str">
        <f t="shared" si="944"/>
        <v/>
      </c>
      <c r="O295" s="208" t="str">
        <f>IFERROR(IF(D295="","",IF(K295="","",IF(I295="","",IF(F295="F",VLOOKUP(K295,F!A:G,2,0),IF(F295="M",VLOOKUP(K295,M!A:G,2,0),""))))),0)</f>
        <v/>
      </c>
      <c r="P295" s="191" t="str">
        <f>IFERROR(IF(D295="","",IF(K295="","",IF(I295="","",IF(F295="F",VLOOKUP(K295,F!A:G,3,0),IF(F295="M",VLOOKUP(K295,M!A:G,3,0),""))))),0)</f>
        <v/>
      </c>
      <c r="Q295" s="191" t="str">
        <f>IFERROR(IF(D295="","",IF(K295="","",IF(I295="","",IF(F295="F",VLOOKUP(K295,F!A:G,4,0),IF(F295="M",VLOOKUP(K295,M!A:G,4,0),""))))),0)</f>
        <v/>
      </c>
      <c r="R295" s="191" t="str">
        <f>IFERROR(IF(D295="","",IF(K295="","",IF(I295="","",IF(F295="F",VLOOKUP(K295,F!A:G,5,0),IF(F295="M",VLOOKUP(K295,M!A:G,5,0),""))))),0)</f>
        <v/>
      </c>
      <c r="S295" s="191" t="str">
        <f>IFERROR(IF(D295="","",IF(K295="","",IF(I295="","",IF(F295="F",VLOOKUP(K295,F!A:G,6,0),IF(F295="M",VLOOKUP(K295,M!A:G,6,0),""))))),0)</f>
        <v/>
      </c>
      <c r="T295" s="191" t="str">
        <f>IFERROR(IF(D295="","",IF(K295="","",IF(I295="","",IF(F295="F",VLOOKUP(K295,F!A:G,7,0),IF(F295="M",VLOOKUP(K295,M!A:G,7,0),""))))),0)</f>
        <v/>
      </c>
      <c r="U295" s="191" t="str">
        <f>IFERROR(IF(D295="","",IF(K295="","",IF(J295="","",IF(F295="F",VLOOKUP(K295,F!A:M,8,0),IF(F295="M",VLOOKUP(K295,M!A:M,8,0),""))))),0)</f>
        <v/>
      </c>
      <c r="V295" s="191" t="str">
        <f>IFERROR(IF(D295="","",IF(K295="","",IF(J295="","",IF(F295="F",VLOOKUP(K295,F!A:M,9,0),IF(F295="M",VLOOKUP(K295,M!A:M,9,0),""))))),0)</f>
        <v/>
      </c>
      <c r="W295" s="191" t="str">
        <f>IFERROR(IF(D295="","",IF(K295="","",IF(J295="","",IF(F295="F",VLOOKUP(K295,F!A:M,10,0),IF(F295="M",VLOOKUP(K295,M!A:M,10,0),""))))),0)</f>
        <v/>
      </c>
      <c r="X295" s="191" t="str">
        <f>IFERROR(IF(D295="","",IF(K295="","",IF(J295="","",IF(F295="F",VLOOKUP(K295,F!A:M,11,0),IF(F295="M",VLOOKUP(K295,M!A:M,11,0),""))))),0)</f>
        <v/>
      </c>
      <c r="Y295" s="191" t="str">
        <f>IFERROR(IF(D295="","",IF(K295="","",IF(J295="","",IF(F295="F",VLOOKUP(K295,F!A:M,12,0),IF(F295="M",VLOOKUP(K295,M!A:M,12,0),""))))),0)</f>
        <v/>
      </c>
      <c r="Z295" s="191" t="str">
        <f>IFERROR(IF(D295="","",IF(K295="","",IF(J295="","",IF(F295="F",VLOOKUP(K295,F!A:M,13,0),IF(F295="M",VLOOKUP(K295,M!A:M,13,0),""))))),0)</f>
        <v/>
      </c>
      <c r="AA295" s="191" t="str">
        <f>IFERROR(IF(D295="","",IF(F295="","",IF(J295="","",IF(K295="","",IF(AND(K295&gt;23,K295&lt;=60),IF(F295="F",VLOOKUP(MROUND(HZ295,0.5),'F-Weight for Length'!K:S,2,0),VLOOKUP(MROUND(HZ295,0.5),'M-Weight for Length'!K:S,2,0)),IF(K295&gt;60,IF(F295="F",VLOOKUP(K295,'F-Weight for Length'!U:AC,2,0),VLOOKUP(K295,'M-Weight for Length'!U:AC,2,0)),IF(F295="F",VLOOKUP(MROUND(HZ295,0.5),'F-Weight for Length'!A:I,2,0),VLOOKUP(MROUND(HZ295,0.5),'M-Weight for Length'!A:I,2,0)))))))),0)</f>
        <v/>
      </c>
      <c r="AB295" s="191" t="str">
        <f>IFERROR(IF(D295="","",IF(F295="","",IF(J295="","",IF(K295="","",IF(AND(K295&gt;23,K295&lt;=60),IF(F295="F",VLOOKUP(MROUND(HZ295,0.5),'F-Weight for Length'!K:S,3,0),VLOOKUP(MROUND(HZ295,0.5),'M-Weight for Length'!K:S,3,0)),IF(K295&gt;60,IF(F295="F",VLOOKUP(K295,'F-Weight for Length'!U:AC,3,0),VLOOKUP(K295,'M-Weight for Length'!U:AC,3,0)),IF(F295="F",VLOOKUP(MROUND(HZ295,0.5),'F-Weight for Length'!A:I,3,0),VLOOKUP(MROUND(HZ295,0.5),'M-Weight for Length'!A:I,3,0)))))))),0)</f>
        <v/>
      </c>
      <c r="AC295" s="191" t="str">
        <f>IFERROR(IF(D295="","",IF(F295="","",IF(J295="","",IF(K295="","",IF(AND(K295&gt;23,K295&lt;=60),IF(F295="F",VLOOKUP(MROUND(HZ295,0.5),'F-Weight for Length'!K:S,4,0),VLOOKUP(MROUND(HZ295,0.5),'M-Weight for Length'!K:S,4,0)),IF(K295&gt;60,IF(F295="F",VLOOKUP(K295,'F-Weight for Length'!U:AC,4,0),VLOOKUP(K295,'M-Weight for Length'!U:AC,4,0)),IF(F295="F",VLOOKUP(MROUND(HZ295,0.5),'F-Weight for Length'!A:I,4,0),VLOOKUP(MROUND(HZ295,0.5),'M-Weight for Length'!A:I,4,0)))))))),0)</f>
        <v/>
      </c>
      <c r="AD295" s="191" t="str">
        <f>IFERROR(IF(D295="","",IF(F295="","",IF(J295="","",IF(K295="","",IF(AND(K295&gt;23,K295&lt;=60),IF(F295="F",VLOOKUP(MROUND(HZ295,0.5),'F-Weight for Length'!K:S,5,0),VLOOKUP(MROUND(HZ295,0.5),'M-Weight for Length'!K:S,5,0)),IF(K295&gt;60,IF(F295="F",VLOOKUP(K295,'F-Weight for Length'!U:AC,5,0),VLOOKUP(K295,'M-Weight for Length'!U:AC,5,0)),IF(F295="F",VLOOKUP(MROUND(HZ295,0.5),'F-Weight for Length'!A:I,5,0),VLOOKUP(MROUND(HZ295,0.5),'M-Weight for Length'!A:I,5,0)))))))),0)</f>
        <v/>
      </c>
      <c r="AE295" s="191" t="str">
        <f>IFERROR(IF(D295="","",IF(F295="","",IF(J295="","",IF(K295="","",IF(AND(K295&gt;23,K295&lt;=60),IF(F295="F",VLOOKUP(MROUND(HZ295,0.5),'F-Weight for Length'!K:S,6,0),VLOOKUP(MROUND(HZ295,0.5),'M-Weight for Length'!K:S,6,0)),IF(K295&gt;60,IF(F295="F",VLOOKUP(K295,'F-Weight for Length'!U:AC,6,0),VLOOKUP(K295,'M-Weight for Length'!U:AC,6,0)),IF(F295="F",VLOOKUP(MROUND(HZ295,0.5),'F-Weight for Length'!A:I,6,0),VLOOKUP(MROUND(HZ295,0.5),'M-Weight for Length'!A:I,6,0)))))))),0)</f>
        <v/>
      </c>
      <c r="AF295" s="191" t="str">
        <f>IFERROR(IF(D295="","",IF(F295="","",IF(J295="","",IF(K295="","",IF(AND(K295&gt;23,K295&lt;=60),IF(F295="F",VLOOKUP(MROUND(HZ295,0.5),'F-Weight for Length'!K:S,7,0),VLOOKUP(MROUND(HZ295,0.5),'M-Weight for Length'!K:S,7,0)),IF(K295&gt;60,IF(F295="F",VLOOKUP(K295,'F-Weight for Length'!U:AC,7,0),VLOOKUP(K295,'M-Weight for Length'!U:AC,7,0)),IF(F295="F",VLOOKUP(MROUND(HZ295,0.5),'F-Weight for Length'!A:I,7,0),VLOOKUP(MROUND(HZ295,0.5),'M-Weight for Length'!A:I,7,0)))))))),0)</f>
        <v/>
      </c>
      <c r="AG295" s="191" t="str">
        <f>IFERROR(IF(D295="","",IF(F295="","",IF(J295="","",IF(K295="","",IF(AND(K295&gt;23,K295&lt;=60),IF(F295="F",VLOOKUP(MROUND(HZ295,0.5),'F-Weight for Length'!K:S,8,0),VLOOKUP(MROUND(HZ295,0.5),'M-Weight for Length'!K:S,8,0)),IF(K295&gt;60,IF(F295="F",VLOOKUP(K295,'F-Weight for Length'!U:AC,8,0),VLOOKUP(K295,'M-Weight for Length'!U:AC,8,0)),IF(F295="F",VLOOKUP(MROUND(HZ295,0.5),'F-Weight for Length'!A:I,8,0),VLOOKUP(MROUND(HZ295,0.5),'M-Weight for Length'!A:I,8,0)))))))),0)</f>
        <v/>
      </c>
      <c r="AH295" s="191" t="str">
        <f>IFERROR(IF(D295="","",IF(F295="","",IF(J295="","",IF(K295="","",IF(AND(K295&gt;23,K295&lt;=60),IF(F295="F",VLOOKUP(MROUND(HZ295,0.5),'F-Weight for Length'!K:S,9,0),VLOOKUP(MROUND(HZ295,0.5),'M-Weight for Length'!K:S,9,0)),IF(K295&gt;60,IF(F295="F",VLOOKUP(K295,'F-Weight for Length'!U:AC,9,0),VLOOKUP(K295,'M-Weight for Length'!U:AC,9,0)),IF(F295="F",VLOOKUP(MROUND(HZ295,0.5),'F-Weight for Length'!A:I,9,0),VLOOKUP(MROUND(HZ295,0.5),'M-Weight for Length'!A:I,9,0)))))))),0)</f>
        <v/>
      </c>
      <c r="AI295" s="192">
        <f t="shared" si="957"/>
        <v>0</v>
      </c>
      <c r="AJ295" s="192">
        <f t="shared" si="958"/>
        <v>0</v>
      </c>
      <c r="AK295" s="192">
        <f t="shared" si="959"/>
        <v>0</v>
      </c>
      <c r="AL295" s="192">
        <f t="shared" si="960"/>
        <v>0</v>
      </c>
      <c r="AM295" s="192">
        <f t="shared" si="961"/>
        <v>0</v>
      </c>
      <c r="AN295" s="192">
        <f t="shared" si="962"/>
        <v>0</v>
      </c>
      <c r="AO295" s="192">
        <f t="shared" si="963"/>
        <v>0</v>
      </c>
      <c r="AP295" s="192">
        <f t="shared" si="964"/>
        <v>0</v>
      </c>
      <c r="AQ295" s="192">
        <f t="shared" si="965"/>
        <v>0</v>
      </c>
      <c r="AR295" s="192">
        <f t="shared" si="966"/>
        <v>0</v>
      </c>
      <c r="AS295" s="192">
        <f t="shared" si="967"/>
        <v>0</v>
      </c>
      <c r="AT295" s="192">
        <f t="shared" si="968"/>
        <v>0</v>
      </c>
      <c r="AU295" s="192">
        <f t="shared" si="969"/>
        <v>0</v>
      </c>
      <c r="AV295" s="192">
        <f t="shared" si="970"/>
        <v>0</v>
      </c>
      <c r="AW295" s="192">
        <f t="shared" si="971"/>
        <v>0</v>
      </c>
      <c r="AX295" s="192">
        <f t="shared" si="972"/>
        <v>0</v>
      </c>
      <c r="AY295" s="192">
        <f t="shared" si="973"/>
        <v>0</v>
      </c>
      <c r="AZ295" s="192">
        <f t="shared" si="974"/>
        <v>0</v>
      </c>
      <c r="BA295" s="192">
        <f t="shared" si="975"/>
        <v>0</v>
      </c>
      <c r="BB295" s="192">
        <f t="shared" si="976"/>
        <v>0</v>
      </c>
      <c r="BC295" s="192">
        <f t="shared" si="977"/>
        <v>0</v>
      </c>
      <c r="BD295" s="192">
        <f t="shared" si="978"/>
        <v>0</v>
      </c>
      <c r="BE295" s="192">
        <f t="shared" si="979"/>
        <v>0</v>
      </c>
      <c r="BF295" s="192">
        <f t="shared" si="980"/>
        <v>0</v>
      </c>
      <c r="BG295" s="192">
        <f t="shared" si="981"/>
        <v>0</v>
      </c>
      <c r="BH295" s="192">
        <f t="shared" si="982"/>
        <v>0</v>
      </c>
      <c r="BI295" s="192">
        <f t="shared" si="983"/>
        <v>0</v>
      </c>
      <c r="BJ295" s="192">
        <f t="shared" si="984"/>
        <v>0</v>
      </c>
      <c r="BK295" s="192">
        <f t="shared" si="985"/>
        <v>0</v>
      </c>
      <c r="BL295" s="192">
        <f t="shared" si="986"/>
        <v>0</v>
      </c>
      <c r="BM295" s="192">
        <f t="shared" si="987"/>
        <v>0</v>
      </c>
      <c r="BN295" s="192">
        <f t="shared" si="988"/>
        <v>0</v>
      </c>
      <c r="BO295" s="192">
        <f t="shared" si="989"/>
        <v>0</v>
      </c>
      <c r="BP295" s="192">
        <f t="shared" si="990"/>
        <v>0</v>
      </c>
      <c r="BQ295" s="192">
        <f t="shared" si="991"/>
        <v>0</v>
      </c>
      <c r="BR295" s="192">
        <f t="shared" si="992"/>
        <v>0</v>
      </c>
      <c r="BS295" s="192">
        <f t="shared" si="993"/>
        <v>0</v>
      </c>
      <c r="BT295" s="192">
        <f t="shared" si="994"/>
        <v>0</v>
      </c>
      <c r="BU295" s="192">
        <f t="shared" si="995"/>
        <v>0</v>
      </c>
      <c r="BV295" s="192">
        <f t="shared" si="996"/>
        <v>0</v>
      </c>
      <c r="BW295" s="192">
        <f t="shared" si="997"/>
        <v>0</v>
      </c>
      <c r="BX295" s="192">
        <f t="shared" si="998"/>
        <v>0</v>
      </c>
      <c r="BY295" s="192">
        <f t="shared" si="999"/>
        <v>0</v>
      </c>
      <c r="BZ295" s="192">
        <f t="shared" si="1000"/>
        <v>0</v>
      </c>
      <c r="CA295" s="192">
        <f t="shared" si="1001"/>
        <v>0</v>
      </c>
      <c r="CB295" s="192">
        <f t="shared" si="1002"/>
        <v>0</v>
      </c>
      <c r="CC295" s="192">
        <f t="shared" si="1003"/>
        <v>0</v>
      </c>
      <c r="CD295" s="192">
        <f t="shared" si="1004"/>
        <v>0</v>
      </c>
      <c r="CE295" s="192">
        <f t="shared" si="1005"/>
        <v>0</v>
      </c>
      <c r="CF295" s="192">
        <f t="shared" si="1006"/>
        <v>0</v>
      </c>
      <c r="CG295" s="192">
        <f t="shared" si="1007"/>
        <v>0</v>
      </c>
      <c r="CH295" s="192">
        <f t="shared" si="1008"/>
        <v>0</v>
      </c>
      <c r="CI295" s="192">
        <f t="shared" si="1009"/>
        <v>0</v>
      </c>
      <c r="CJ295" s="192">
        <f t="shared" si="1010"/>
        <v>0</v>
      </c>
      <c r="CK295" s="192">
        <f t="shared" si="1011"/>
        <v>0</v>
      </c>
      <c r="CL295" s="192">
        <f t="shared" si="1012"/>
        <v>0</v>
      </c>
      <c r="CM295" s="192">
        <f t="shared" si="1013"/>
        <v>0</v>
      </c>
      <c r="CN295" s="192">
        <f t="shared" si="1014"/>
        <v>0</v>
      </c>
      <c r="CO295" s="192">
        <f t="shared" si="1015"/>
        <v>0</v>
      </c>
      <c r="CP295" s="192">
        <f t="shared" si="1016"/>
        <v>0</v>
      </c>
      <c r="CQ295" s="192">
        <f t="shared" si="1017"/>
        <v>0</v>
      </c>
      <c r="CR295" s="192">
        <f t="shared" si="1018"/>
        <v>0</v>
      </c>
      <c r="CS295" s="192">
        <f t="shared" si="1019"/>
        <v>0</v>
      </c>
      <c r="CT295" s="192">
        <f t="shared" si="1020"/>
        <v>0</v>
      </c>
      <c r="CU295" s="192">
        <f t="shared" si="1021"/>
        <v>0</v>
      </c>
      <c r="CV295" s="192">
        <f t="shared" si="1022"/>
        <v>0</v>
      </c>
      <c r="CW295" s="192">
        <f t="shared" si="1023"/>
        <v>0</v>
      </c>
      <c r="CX295" s="192">
        <f t="shared" si="1024"/>
        <v>0</v>
      </c>
      <c r="CY295" s="192">
        <f t="shared" si="1025"/>
        <v>0</v>
      </c>
      <c r="CZ295" s="192">
        <f t="shared" si="1026"/>
        <v>0</v>
      </c>
      <c r="DA295" s="192">
        <f t="shared" si="1027"/>
        <v>0</v>
      </c>
      <c r="DB295" s="192">
        <f t="shared" si="1028"/>
        <v>0</v>
      </c>
      <c r="DC295" s="192">
        <f t="shared" si="1029"/>
        <v>0</v>
      </c>
      <c r="DD295" s="192">
        <f t="shared" si="1030"/>
        <v>0</v>
      </c>
      <c r="DE295" s="192">
        <f t="shared" si="1031"/>
        <v>0</v>
      </c>
      <c r="DF295" s="192">
        <f t="shared" si="1032"/>
        <v>0</v>
      </c>
      <c r="DG295" s="192">
        <f t="shared" si="1033"/>
        <v>0</v>
      </c>
      <c r="DH295" s="192">
        <f t="shared" si="1034"/>
        <v>0</v>
      </c>
      <c r="DI295" s="192">
        <f t="shared" si="1035"/>
        <v>0</v>
      </c>
      <c r="DJ295" s="192">
        <f t="shared" si="1036"/>
        <v>0</v>
      </c>
      <c r="DK295" s="192">
        <f t="shared" si="1037"/>
        <v>0</v>
      </c>
      <c r="DL295" s="192">
        <f t="shared" si="1038"/>
        <v>0</v>
      </c>
      <c r="DM295" s="192">
        <f t="shared" si="1039"/>
        <v>0</v>
      </c>
      <c r="DN295" s="192">
        <f t="shared" si="1040"/>
        <v>0</v>
      </c>
      <c r="DO295" s="192">
        <f t="shared" si="1041"/>
        <v>0</v>
      </c>
      <c r="DP295" s="192">
        <f t="shared" si="1042"/>
        <v>0</v>
      </c>
      <c r="DQ295" s="192">
        <f t="shared" si="1043"/>
        <v>0</v>
      </c>
      <c r="DR295" s="192">
        <f t="shared" si="1044"/>
        <v>0</v>
      </c>
      <c r="DS295" s="192">
        <f t="shared" si="1045"/>
        <v>0</v>
      </c>
      <c r="DT295" s="192">
        <f t="shared" si="1046"/>
        <v>0</v>
      </c>
      <c r="DU295" s="192">
        <f t="shared" si="1047"/>
        <v>0</v>
      </c>
      <c r="DV295" s="193">
        <f t="shared" si="1048"/>
        <v>0</v>
      </c>
      <c r="DW295" s="193">
        <f t="shared" si="1049"/>
        <v>0</v>
      </c>
      <c r="DX295" s="193">
        <f t="shared" si="1050"/>
        <v>0</v>
      </c>
      <c r="DY295" s="193">
        <f t="shared" si="1051"/>
        <v>0</v>
      </c>
      <c r="DZ295" s="193">
        <f t="shared" si="1052"/>
        <v>0</v>
      </c>
      <c r="EA295" s="192">
        <f t="shared" si="1053"/>
        <v>0</v>
      </c>
      <c r="EB295" s="192">
        <f t="shared" si="1054"/>
        <v>0</v>
      </c>
      <c r="EC295" s="192">
        <f t="shared" si="1055"/>
        <v>0</v>
      </c>
      <c r="ED295" s="192">
        <f t="shared" si="1056"/>
        <v>0</v>
      </c>
      <c r="EE295" s="192">
        <f t="shared" si="1057"/>
        <v>0</v>
      </c>
      <c r="EF295" s="192">
        <f t="shared" si="1058"/>
        <v>0</v>
      </c>
      <c r="EG295" s="192">
        <f t="shared" si="1059"/>
        <v>0</v>
      </c>
      <c r="EH295" s="192">
        <f t="shared" si="1060"/>
        <v>0</v>
      </c>
      <c r="EI295" s="192">
        <f t="shared" si="1061"/>
        <v>0</v>
      </c>
      <c r="EJ295" s="192">
        <f t="shared" si="1062"/>
        <v>0</v>
      </c>
      <c r="EK295" s="192">
        <f t="shared" si="1063"/>
        <v>0</v>
      </c>
      <c r="EL295" s="192">
        <f t="shared" si="1064"/>
        <v>0</v>
      </c>
      <c r="EM295" s="192">
        <f t="shared" si="1065"/>
        <v>0</v>
      </c>
      <c r="EN295" s="192">
        <f t="shared" si="1066"/>
        <v>0</v>
      </c>
      <c r="EO295" s="192">
        <f t="shared" si="1067"/>
        <v>0</v>
      </c>
      <c r="EP295" s="192">
        <f t="shared" si="1068"/>
        <v>0</v>
      </c>
      <c r="EQ295" s="192">
        <f t="shared" si="1069"/>
        <v>0</v>
      </c>
      <c r="ER295" s="192">
        <f t="shared" si="1070"/>
        <v>0</v>
      </c>
      <c r="ES295" s="192">
        <f t="shared" si="1071"/>
        <v>0</v>
      </c>
      <c r="ET295" s="192">
        <f t="shared" si="1072"/>
        <v>0</v>
      </c>
      <c r="EU295" s="192">
        <f t="shared" si="1073"/>
        <v>0</v>
      </c>
      <c r="EV295" s="192">
        <f t="shared" si="1074"/>
        <v>0</v>
      </c>
      <c r="EW295" s="192">
        <f t="shared" si="1075"/>
        <v>0</v>
      </c>
      <c r="EX295" s="192">
        <f t="shared" si="1076"/>
        <v>0</v>
      </c>
      <c r="EY295" s="192">
        <f t="shared" si="1077"/>
        <v>0</v>
      </c>
      <c r="EZ295" s="192">
        <f t="shared" si="1078"/>
        <v>0</v>
      </c>
      <c r="FA295" s="192">
        <f t="shared" si="1079"/>
        <v>0</v>
      </c>
      <c r="FB295" s="192">
        <f t="shared" si="1080"/>
        <v>0</v>
      </c>
      <c r="FC295" s="192">
        <f t="shared" si="1081"/>
        <v>0</v>
      </c>
      <c r="FD295" s="192">
        <f t="shared" si="1082"/>
        <v>0</v>
      </c>
      <c r="FE295" s="192">
        <f t="shared" si="1083"/>
        <v>0</v>
      </c>
      <c r="FF295" s="192">
        <f t="shared" si="1084"/>
        <v>0</v>
      </c>
      <c r="FG295" s="192">
        <f t="shared" si="1085"/>
        <v>0</v>
      </c>
      <c r="FH295" s="192">
        <f t="shared" si="1086"/>
        <v>0</v>
      </c>
      <c r="FI295" s="192">
        <f t="shared" si="1087"/>
        <v>0</v>
      </c>
      <c r="FJ295" s="192">
        <f t="shared" si="1088"/>
        <v>0</v>
      </c>
      <c r="FK295" s="192">
        <f t="shared" si="1089"/>
        <v>0</v>
      </c>
      <c r="FL295" s="192">
        <f t="shared" si="1090"/>
        <v>0</v>
      </c>
      <c r="FM295" s="192">
        <f t="shared" si="1091"/>
        <v>0</v>
      </c>
      <c r="FN295" s="192">
        <f t="shared" si="1092"/>
        <v>0</v>
      </c>
      <c r="FO295" s="192">
        <f t="shared" si="1093"/>
        <v>0</v>
      </c>
      <c r="FP295" s="192">
        <f t="shared" si="1094"/>
        <v>0</v>
      </c>
      <c r="FQ295" s="192">
        <f t="shared" si="1095"/>
        <v>0</v>
      </c>
      <c r="FR295" s="192">
        <f t="shared" si="1096"/>
        <v>0</v>
      </c>
      <c r="FS295" s="192">
        <f t="shared" si="1097"/>
        <v>0</v>
      </c>
      <c r="FT295" s="192">
        <f t="shared" si="1098"/>
        <v>0</v>
      </c>
      <c r="FU295" s="192">
        <f t="shared" si="1099"/>
        <v>0</v>
      </c>
      <c r="FV295" s="192">
        <f t="shared" si="1100"/>
        <v>0</v>
      </c>
      <c r="FW295" s="192">
        <f t="shared" si="1101"/>
        <v>0</v>
      </c>
      <c r="FX295" s="192">
        <f t="shared" si="1102"/>
        <v>0</v>
      </c>
      <c r="FY295" s="192">
        <f t="shared" si="1103"/>
        <v>0</v>
      </c>
      <c r="FZ295" s="192">
        <f t="shared" si="1104"/>
        <v>0</v>
      </c>
      <c r="GA295" s="192">
        <f t="shared" si="1105"/>
        <v>0</v>
      </c>
      <c r="GB295" s="192">
        <f t="shared" si="1106"/>
        <v>0</v>
      </c>
      <c r="GC295" s="192">
        <f t="shared" si="1107"/>
        <v>0</v>
      </c>
      <c r="GD295" s="192">
        <f t="shared" si="1108"/>
        <v>0</v>
      </c>
      <c r="GE295" s="192">
        <f t="shared" si="1109"/>
        <v>0</v>
      </c>
      <c r="GF295" s="192">
        <f t="shared" si="1110"/>
        <v>0</v>
      </c>
      <c r="GG295" s="192">
        <f t="shared" si="1111"/>
        <v>0</v>
      </c>
      <c r="GH295" s="192">
        <f t="shared" si="1112"/>
        <v>0</v>
      </c>
      <c r="GI295" s="192">
        <f t="shared" si="1113"/>
        <v>0</v>
      </c>
      <c r="GJ295" s="192">
        <f t="shared" si="1114"/>
        <v>0</v>
      </c>
      <c r="GK295" s="192">
        <f t="shared" si="1115"/>
        <v>0</v>
      </c>
      <c r="GL295" s="192">
        <f t="shared" si="1116"/>
        <v>0</v>
      </c>
      <c r="GM295" s="192">
        <f t="shared" si="1117"/>
        <v>0</v>
      </c>
      <c r="GN295" s="192">
        <f t="shared" si="1118"/>
        <v>0</v>
      </c>
      <c r="GO295" s="192">
        <f t="shared" si="1119"/>
        <v>0</v>
      </c>
      <c r="GP295" s="192">
        <f t="shared" si="1120"/>
        <v>0</v>
      </c>
      <c r="GQ295" s="192">
        <f t="shared" si="1121"/>
        <v>0</v>
      </c>
      <c r="GR295" s="192">
        <f t="shared" si="1122"/>
        <v>0</v>
      </c>
      <c r="GS295" s="192">
        <f t="shared" si="1123"/>
        <v>0</v>
      </c>
      <c r="GT295" s="192">
        <f t="shared" si="1124"/>
        <v>0</v>
      </c>
      <c r="GU295" s="192">
        <f t="shared" si="1125"/>
        <v>0</v>
      </c>
      <c r="GV295" s="192">
        <f t="shared" si="1126"/>
        <v>0</v>
      </c>
      <c r="GW295" s="192">
        <f t="shared" si="1127"/>
        <v>0</v>
      </c>
      <c r="GX295" s="192">
        <f t="shared" si="1128"/>
        <v>0</v>
      </c>
      <c r="GY295" s="192">
        <f t="shared" si="1129"/>
        <v>0</v>
      </c>
      <c r="GZ295" s="192">
        <f t="shared" si="1130"/>
        <v>0</v>
      </c>
      <c r="HA295" s="192">
        <f t="shared" si="1131"/>
        <v>0</v>
      </c>
      <c r="HB295" s="192">
        <f t="shared" si="1132"/>
        <v>0</v>
      </c>
      <c r="HC295" s="192">
        <f t="shared" si="1133"/>
        <v>0</v>
      </c>
      <c r="HD295" s="192">
        <f t="shared" si="1134"/>
        <v>0</v>
      </c>
      <c r="HE295" s="192">
        <f t="shared" si="1135"/>
        <v>0</v>
      </c>
      <c r="HF295" s="192">
        <f t="shared" si="1136"/>
        <v>0</v>
      </c>
      <c r="HG295" s="192">
        <f t="shared" si="1137"/>
        <v>0</v>
      </c>
      <c r="HH295" s="192">
        <f t="shared" si="1138"/>
        <v>0</v>
      </c>
      <c r="HI295" s="192">
        <f t="shared" si="1139"/>
        <v>0</v>
      </c>
      <c r="HJ295" s="192">
        <f t="shared" si="1140"/>
        <v>0</v>
      </c>
      <c r="HK295" s="192">
        <f t="shared" si="1141"/>
        <v>0</v>
      </c>
      <c r="HL295" s="192">
        <f t="shared" si="1142"/>
        <v>0</v>
      </c>
      <c r="HM295" s="192">
        <f t="shared" si="1143"/>
        <v>0</v>
      </c>
      <c r="HN295" s="194">
        <f t="shared" si="1144"/>
        <v>0</v>
      </c>
      <c r="HO295" s="194">
        <f t="shared" si="1145"/>
        <v>0</v>
      </c>
      <c r="HP295" s="194">
        <f t="shared" si="1146"/>
        <v>0</v>
      </c>
      <c r="HQ295" s="194">
        <f t="shared" si="1147"/>
        <v>0</v>
      </c>
      <c r="HR295" s="194">
        <f t="shared" si="1148"/>
        <v>0</v>
      </c>
      <c r="HS295" s="195" t="str">
        <f t="shared" si="945"/>
        <v/>
      </c>
      <c r="HT295" s="196">
        <f t="shared" si="941"/>
        <v>0</v>
      </c>
      <c r="HU295" s="196">
        <f t="shared" si="942"/>
        <v>0</v>
      </c>
      <c r="HV295" s="197" t="str">
        <f t="shared" si="946"/>
        <v/>
      </c>
      <c r="HW295" s="197" t="str">
        <f t="shared" si="1149"/>
        <v/>
      </c>
      <c r="HX295" s="197" t="str">
        <f t="shared" si="1150"/>
        <v/>
      </c>
      <c r="HY295" s="195" t="str">
        <f t="shared" si="947"/>
        <v/>
      </c>
      <c r="HZ295" s="30">
        <f t="shared" si="943"/>
        <v>0</v>
      </c>
      <c r="IA295" s="198">
        <f t="shared" si="948"/>
        <v>0</v>
      </c>
      <c r="IB295" s="195"/>
      <c r="IC295" s="195">
        <f t="shared" si="1151"/>
        <v>0</v>
      </c>
      <c r="ID295" s="195">
        <f t="shared" si="949"/>
        <v>0</v>
      </c>
      <c r="IE295" s="195">
        <f t="shared" si="1152"/>
        <v>0</v>
      </c>
      <c r="IF295" s="195">
        <f t="shared" si="950"/>
        <v>0</v>
      </c>
      <c r="IG295" s="307">
        <f t="shared" si="951"/>
        <v>0</v>
      </c>
      <c r="IH295" s="307">
        <f t="shared" si="952"/>
        <v>0</v>
      </c>
      <c r="II295" s="44">
        <f t="shared" si="953"/>
        <v>0</v>
      </c>
      <c r="IJ295" s="44">
        <f t="shared" si="1153"/>
        <v>0</v>
      </c>
      <c r="IK295" s="44">
        <f t="shared" si="1154"/>
        <v>0</v>
      </c>
      <c r="IL295" s="44">
        <f t="shared" si="1155"/>
        <v>0</v>
      </c>
      <c r="IM295" s="44">
        <f t="shared" si="1156"/>
        <v>0</v>
      </c>
      <c r="IN295" s="44">
        <f t="shared" si="1157"/>
        <v>0</v>
      </c>
      <c r="IO295" s="44">
        <f t="shared" si="1158"/>
        <v>0</v>
      </c>
    </row>
    <row r="296" spans="1:249" ht="18" customHeight="1">
      <c r="A296" s="188">
        <v>290</v>
      </c>
      <c r="B296" s="326"/>
      <c r="C296" s="289"/>
      <c r="D296" s="199"/>
      <c r="E296" s="189"/>
      <c r="F296" s="189"/>
      <c r="G296" s="190"/>
      <c r="H296" s="190"/>
      <c r="I296" s="272"/>
      <c r="J296" s="207"/>
      <c r="K296" s="214" t="str">
        <f t="shared" si="954"/>
        <v/>
      </c>
      <c r="L296" s="200" t="str">
        <f t="shared" si="955"/>
        <v/>
      </c>
      <c r="M296" s="200" t="str">
        <f t="shared" si="956"/>
        <v/>
      </c>
      <c r="N296" s="209" t="str">
        <f t="shared" si="944"/>
        <v/>
      </c>
      <c r="O296" s="208" t="str">
        <f>IFERROR(IF(D296="","",IF(K296="","",IF(I296="","",IF(F296="F",VLOOKUP(K296,F!A:G,2,0),IF(F296="M",VLOOKUP(K296,M!A:G,2,0),""))))),0)</f>
        <v/>
      </c>
      <c r="P296" s="191" t="str">
        <f>IFERROR(IF(D296="","",IF(K296="","",IF(I296="","",IF(F296="F",VLOOKUP(K296,F!A:G,3,0),IF(F296="M",VLOOKUP(K296,M!A:G,3,0),""))))),0)</f>
        <v/>
      </c>
      <c r="Q296" s="191" t="str">
        <f>IFERROR(IF(D296="","",IF(K296="","",IF(I296="","",IF(F296="F",VLOOKUP(K296,F!A:G,4,0),IF(F296="M",VLOOKUP(K296,M!A:G,4,0),""))))),0)</f>
        <v/>
      </c>
      <c r="R296" s="191" t="str">
        <f>IFERROR(IF(D296="","",IF(K296="","",IF(I296="","",IF(F296="F",VLOOKUP(K296,F!A:G,5,0),IF(F296="M",VLOOKUP(K296,M!A:G,5,0),""))))),0)</f>
        <v/>
      </c>
      <c r="S296" s="191" t="str">
        <f>IFERROR(IF(D296="","",IF(K296="","",IF(I296="","",IF(F296="F",VLOOKUP(K296,F!A:G,6,0),IF(F296="M",VLOOKUP(K296,M!A:G,6,0),""))))),0)</f>
        <v/>
      </c>
      <c r="T296" s="191" t="str">
        <f>IFERROR(IF(D296="","",IF(K296="","",IF(I296="","",IF(F296="F",VLOOKUP(K296,F!A:G,7,0),IF(F296="M",VLOOKUP(K296,M!A:G,7,0),""))))),0)</f>
        <v/>
      </c>
      <c r="U296" s="191" t="str">
        <f>IFERROR(IF(D296="","",IF(K296="","",IF(J296="","",IF(F296="F",VLOOKUP(K296,F!A:M,8,0),IF(F296="M",VLOOKUP(K296,M!A:M,8,0),""))))),0)</f>
        <v/>
      </c>
      <c r="V296" s="191" t="str">
        <f>IFERROR(IF(D296="","",IF(K296="","",IF(J296="","",IF(F296="F",VLOOKUP(K296,F!A:M,9,0),IF(F296="M",VLOOKUP(K296,M!A:M,9,0),""))))),0)</f>
        <v/>
      </c>
      <c r="W296" s="191" t="str">
        <f>IFERROR(IF(D296="","",IF(K296="","",IF(J296="","",IF(F296="F",VLOOKUP(K296,F!A:M,10,0),IF(F296="M",VLOOKUP(K296,M!A:M,10,0),""))))),0)</f>
        <v/>
      </c>
      <c r="X296" s="191" t="str">
        <f>IFERROR(IF(D296="","",IF(K296="","",IF(J296="","",IF(F296="F",VLOOKUP(K296,F!A:M,11,0),IF(F296="M",VLOOKUP(K296,M!A:M,11,0),""))))),0)</f>
        <v/>
      </c>
      <c r="Y296" s="191" t="str">
        <f>IFERROR(IF(D296="","",IF(K296="","",IF(J296="","",IF(F296="F",VLOOKUP(K296,F!A:M,12,0),IF(F296="M",VLOOKUP(K296,M!A:M,12,0),""))))),0)</f>
        <v/>
      </c>
      <c r="Z296" s="191" t="str">
        <f>IFERROR(IF(D296="","",IF(K296="","",IF(J296="","",IF(F296="F",VLOOKUP(K296,F!A:M,13,0),IF(F296="M",VLOOKUP(K296,M!A:M,13,0),""))))),0)</f>
        <v/>
      </c>
      <c r="AA296" s="191" t="str">
        <f>IFERROR(IF(D296="","",IF(F296="","",IF(J296="","",IF(K296="","",IF(AND(K296&gt;23,K296&lt;=60),IF(F296="F",VLOOKUP(MROUND(HZ296,0.5),'F-Weight for Length'!K:S,2,0),VLOOKUP(MROUND(HZ296,0.5),'M-Weight for Length'!K:S,2,0)),IF(K296&gt;60,IF(F296="F",VLOOKUP(K296,'F-Weight for Length'!U:AC,2,0),VLOOKUP(K296,'M-Weight for Length'!U:AC,2,0)),IF(F296="F",VLOOKUP(MROUND(HZ296,0.5),'F-Weight for Length'!A:I,2,0),VLOOKUP(MROUND(HZ296,0.5),'M-Weight for Length'!A:I,2,0)))))))),0)</f>
        <v/>
      </c>
      <c r="AB296" s="191" t="str">
        <f>IFERROR(IF(D296="","",IF(F296="","",IF(J296="","",IF(K296="","",IF(AND(K296&gt;23,K296&lt;=60),IF(F296="F",VLOOKUP(MROUND(HZ296,0.5),'F-Weight for Length'!K:S,3,0),VLOOKUP(MROUND(HZ296,0.5),'M-Weight for Length'!K:S,3,0)),IF(K296&gt;60,IF(F296="F",VLOOKUP(K296,'F-Weight for Length'!U:AC,3,0),VLOOKUP(K296,'M-Weight for Length'!U:AC,3,0)),IF(F296="F",VLOOKUP(MROUND(HZ296,0.5),'F-Weight for Length'!A:I,3,0),VLOOKUP(MROUND(HZ296,0.5),'M-Weight for Length'!A:I,3,0)))))))),0)</f>
        <v/>
      </c>
      <c r="AC296" s="191" t="str">
        <f>IFERROR(IF(D296="","",IF(F296="","",IF(J296="","",IF(K296="","",IF(AND(K296&gt;23,K296&lt;=60),IF(F296="F",VLOOKUP(MROUND(HZ296,0.5),'F-Weight for Length'!K:S,4,0),VLOOKUP(MROUND(HZ296,0.5),'M-Weight for Length'!K:S,4,0)),IF(K296&gt;60,IF(F296="F",VLOOKUP(K296,'F-Weight for Length'!U:AC,4,0),VLOOKUP(K296,'M-Weight for Length'!U:AC,4,0)),IF(F296="F",VLOOKUP(MROUND(HZ296,0.5),'F-Weight for Length'!A:I,4,0),VLOOKUP(MROUND(HZ296,0.5),'M-Weight for Length'!A:I,4,0)))))))),0)</f>
        <v/>
      </c>
      <c r="AD296" s="191" t="str">
        <f>IFERROR(IF(D296="","",IF(F296="","",IF(J296="","",IF(K296="","",IF(AND(K296&gt;23,K296&lt;=60),IF(F296="F",VLOOKUP(MROUND(HZ296,0.5),'F-Weight for Length'!K:S,5,0),VLOOKUP(MROUND(HZ296,0.5),'M-Weight for Length'!K:S,5,0)),IF(K296&gt;60,IF(F296="F",VLOOKUP(K296,'F-Weight for Length'!U:AC,5,0),VLOOKUP(K296,'M-Weight for Length'!U:AC,5,0)),IF(F296="F",VLOOKUP(MROUND(HZ296,0.5),'F-Weight for Length'!A:I,5,0),VLOOKUP(MROUND(HZ296,0.5),'M-Weight for Length'!A:I,5,0)))))))),0)</f>
        <v/>
      </c>
      <c r="AE296" s="191" t="str">
        <f>IFERROR(IF(D296="","",IF(F296="","",IF(J296="","",IF(K296="","",IF(AND(K296&gt;23,K296&lt;=60),IF(F296="F",VLOOKUP(MROUND(HZ296,0.5),'F-Weight for Length'!K:S,6,0),VLOOKUP(MROUND(HZ296,0.5),'M-Weight for Length'!K:S,6,0)),IF(K296&gt;60,IF(F296="F",VLOOKUP(K296,'F-Weight for Length'!U:AC,6,0),VLOOKUP(K296,'M-Weight for Length'!U:AC,6,0)),IF(F296="F",VLOOKUP(MROUND(HZ296,0.5),'F-Weight for Length'!A:I,6,0),VLOOKUP(MROUND(HZ296,0.5),'M-Weight for Length'!A:I,6,0)))))))),0)</f>
        <v/>
      </c>
      <c r="AF296" s="191" t="str">
        <f>IFERROR(IF(D296="","",IF(F296="","",IF(J296="","",IF(K296="","",IF(AND(K296&gt;23,K296&lt;=60),IF(F296="F",VLOOKUP(MROUND(HZ296,0.5),'F-Weight for Length'!K:S,7,0),VLOOKUP(MROUND(HZ296,0.5),'M-Weight for Length'!K:S,7,0)),IF(K296&gt;60,IF(F296="F",VLOOKUP(K296,'F-Weight for Length'!U:AC,7,0),VLOOKUP(K296,'M-Weight for Length'!U:AC,7,0)),IF(F296="F",VLOOKUP(MROUND(HZ296,0.5),'F-Weight for Length'!A:I,7,0),VLOOKUP(MROUND(HZ296,0.5),'M-Weight for Length'!A:I,7,0)))))))),0)</f>
        <v/>
      </c>
      <c r="AG296" s="191" t="str">
        <f>IFERROR(IF(D296="","",IF(F296="","",IF(J296="","",IF(K296="","",IF(AND(K296&gt;23,K296&lt;=60),IF(F296="F",VLOOKUP(MROUND(HZ296,0.5),'F-Weight for Length'!K:S,8,0),VLOOKUP(MROUND(HZ296,0.5),'M-Weight for Length'!K:S,8,0)),IF(K296&gt;60,IF(F296="F",VLOOKUP(K296,'F-Weight for Length'!U:AC,8,0),VLOOKUP(K296,'M-Weight for Length'!U:AC,8,0)),IF(F296="F",VLOOKUP(MROUND(HZ296,0.5),'F-Weight for Length'!A:I,8,0),VLOOKUP(MROUND(HZ296,0.5),'M-Weight for Length'!A:I,8,0)))))))),0)</f>
        <v/>
      </c>
      <c r="AH296" s="191" t="str">
        <f>IFERROR(IF(D296="","",IF(F296="","",IF(J296="","",IF(K296="","",IF(AND(K296&gt;23,K296&lt;=60),IF(F296="F",VLOOKUP(MROUND(HZ296,0.5),'F-Weight for Length'!K:S,9,0),VLOOKUP(MROUND(HZ296,0.5),'M-Weight for Length'!K:S,9,0)),IF(K296&gt;60,IF(F296="F",VLOOKUP(K296,'F-Weight for Length'!U:AC,9,0),VLOOKUP(K296,'M-Weight for Length'!U:AC,9,0)),IF(F296="F",VLOOKUP(MROUND(HZ296,0.5),'F-Weight for Length'!A:I,9,0),VLOOKUP(MROUND(HZ296,0.5),'M-Weight for Length'!A:I,9,0)))))))),0)</f>
        <v/>
      </c>
      <c r="AI296" s="192">
        <f t="shared" si="957"/>
        <v>0</v>
      </c>
      <c r="AJ296" s="192">
        <f t="shared" si="958"/>
        <v>0</v>
      </c>
      <c r="AK296" s="192">
        <f t="shared" si="959"/>
        <v>0</v>
      </c>
      <c r="AL296" s="192">
        <f t="shared" si="960"/>
        <v>0</v>
      </c>
      <c r="AM296" s="192">
        <f t="shared" si="961"/>
        <v>0</v>
      </c>
      <c r="AN296" s="192">
        <f t="shared" si="962"/>
        <v>0</v>
      </c>
      <c r="AO296" s="192">
        <f t="shared" si="963"/>
        <v>0</v>
      </c>
      <c r="AP296" s="192">
        <f t="shared" si="964"/>
        <v>0</v>
      </c>
      <c r="AQ296" s="192">
        <f t="shared" si="965"/>
        <v>0</v>
      </c>
      <c r="AR296" s="192">
        <f t="shared" si="966"/>
        <v>0</v>
      </c>
      <c r="AS296" s="192">
        <f t="shared" si="967"/>
        <v>0</v>
      </c>
      <c r="AT296" s="192">
        <f t="shared" si="968"/>
        <v>0</v>
      </c>
      <c r="AU296" s="192">
        <f t="shared" si="969"/>
        <v>0</v>
      </c>
      <c r="AV296" s="192">
        <f t="shared" si="970"/>
        <v>0</v>
      </c>
      <c r="AW296" s="192">
        <f t="shared" si="971"/>
        <v>0</v>
      </c>
      <c r="AX296" s="192">
        <f t="shared" si="972"/>
        <v>0</v>
      </c>
      <c r="AY296" s="192">
        <f t="shared" si="973"/>
        <v>0</v>
      </c>
      <c r="AZ296" s="192">
        <f t="shared" si="974"/>
        <v>0</v>
      </c>
      <c r="BA296" s="192">
        <f t="shared" si="975"/>
        <v>0</v>
      </c>
      <c r="BB296" s="192">
        <f t="shared" si="976"/>
        <v>0</v>
      </c>
      <c r="BC296" s="192">
        <f t="shared" si="977"/>
        <v>0</v>
      </c>
      <c r="BD296" s="192">
        <f t="shared" si="978"/>
        <v>0</v>
      </c>
      <c r="BE296" s="192">
        <f t="shared" si="979"/>
        <v>0</v>
      </c>
      <c r="BF296" s="192">
        <f t="shared" si="980"/>
        <v>0</v>
      </c>
      <c r="BG296" s="192">
        <f t="shared" si="981"/>
        <v>0</v>
      </c>
      <c r="BH296" s="192">
        <f t="shared" si="982"/>
        <v>0</v>
      </c>
      <c r="BI296" s="192">
        <f t="shared" si="983"/>
        <v>0</v>
      </c>
      <c r="BJ296" s="192">
        <f t="shared" si="984"/>
        <v>0</v>
      </c>
      <c r="BK296" s="192">
        <f t="shared" si="985"/>
        <v>0</v>
      </c>
      <c r="BL296" s="192">
        <f t="shared" si="986"/>
        <v>0</v>
      </c>
      <c r="BM296" s="192">
        <f t="shared" si="987"/>
        <v>0</v>
      </c>
      <c r="BN296" s="192">
        <f t="shared" si="988"/>
        <v>0</v>
      </c>
      <c r="BO296" s="192">
        <f t="shared" si="989"/>
        <v>0</v>
      </c>
      <c r="BP296" s="192">
        <f t="shared" si="990"/>
        <v>0</v>
      </c>
      <c r="BQ296" s="192">
        <f t="shared" si="991"/>
        <v>0</v>
      </c>
      <c r="BR296" s="192">
        <f t="shared" si="992"/>
        <v>0</v>
      </c>
      <c r="BS296" s="192">
        <f t="shared" si="993"/>
        <v>0</v>
      </c>
      <c r="BT296" s="192">
        <f t="shared" si="994"/>
        <v>0</v>
      </c>
      <c r="BU296" s="192">
        <f t="shared" si="995"/>
        <v>0</v>
      </c>
      <c r="BV296" s="192">
        <f t="shared" si="996"/>
        <v>0</v>
      </c>
      <c r="BW296" s="192">
        <f t="shared" si="997"/>
        <v>0</v>
      </c>
      <c r="BX296" s="192">
        <f t="shared" si="998"/>
        <v>0</v>
      </c>
      <c r="BY296" s="192">
        <f t="shared" si="999"/>
        <v>0</v>
      </c>
      <c r="BZ296" s="192">
        <f t="shared" si="1000"/>
        <v>0</v>
      </c>
      <c r="CA296" s="192">
        <f t="shared" si="1001"/>
        <v>0</v>
      </c>
      <c r="CB296" s="192">
        <f t="shared" si="1002"/>
        <v>0</v>
      </c>
      <c r="CC296" s="192">
        <f t="shared" si="1003"/>
        <v>0</v>
      </c>
      <c r="CD296" s="192">
        <f t="shared" si="1004"/>
        <v>0</v>
      </c>
      <c r="CE296" s="192">
        <f t="shared" si="1005"/>
        <v>0</v>
      </c>
      <c r="CF296" s="192">
        <f t="shared" si="1006"/>
        <v>0</v>
      </c>
      <c r="CG296" s="192">
        <f t="shared" si="1007"/>
        <v>0</v>
      </c>
      <c r="CH296" s="192">
        <f t="shared" si="1008"/>
        <v>0</v>
      </c>
      <c r="CI296" s="192">
        <f t="shared" si="1009"/>
        <v>0</v>
      </c>
      <c r="CJ296" s="192">
        <f t="shared" si="1010"/>
        <v>0</v>
      </c>
      <c r="CK296" s="192">
        <f t="shared" si="1011"/>
        <v>0</v>
      </c>
      <c r="CL296" s="192">
        <f t="shared" si="1012"/>
        <v>0</v>
      </c>
      <c r="CM296" s="192">
        <f t="shared" si="1013"/>
        <v>0</v>
      </c>
      <c r="CN296" s="192">
        <f t="shared" si="1014"/>
        <v>0</v>
      </c>
      <c r="CO296" s="192">
        <f t="shared" si="1015"/>
        <v>0</v>
      </c>
      <c r="CP296" s="192">
        <f t="shared" si="1016"/>
        <v>0</v>
      </c>
      <c r="CQ296" s="192">
        <f t="shared" si="1017"/>
        <v>0</v>
      </c>
      <c r="CR296" s="192">
        <f t="shared" si="1018"/>
        <v>0</v>
      </c>
      <c r="CS296" s="192">
        <f t="shared" si="1019"/>
        <v>0</v>
      </c>
      <c r="CT296" s="192">
        <f t="shared" si="1020"/>
        <v>0</v>
      </c>
      <c r="CU296" s="192">
        <f t="shared" si="1021"/>
        <v>0</v>
      </c>
      <c r="CV296" s="192">
        <f t="shared" si="1022"/>
        <v>0</v>
      </c>
      <c r="CW296" s="192">
        <f t="shared" si="1023"/>
        <v>0</v>
      </c>
      <c r="CX296" s="192">
        <f t="shared" si="1024"/>
        <v>0</v>
      </c>
      <c r="CY296" s="192">
        <f t="shared" si="1025"/>
        <v>0</v>
      </c>
      <c r="CZ296" s="192">
        <f t="shared" si="1026"/>
        <v>0</v>
      </c>
      <c r="DA296" s="192">
        <f t="shared" si="1027"/>
        <v>0</v>
      </c>
      <c r="DB296" s="192">
        <f t="shared" si="1028"/>
        <v>0</v>
      </c>
      <c r="DC296" s="192">
        <f t="shared" si="1029"/>
        <v>0</v>
      </c>
      <c r="DD296" s="192">
        <f t="shared" si="1030"/>
        <v>0</v>
      </c>
      <c r="DE296" s="192">
        <f t="shared" si="1031"/>
        <v>0</v>
      </c>
      <c r="DF296" s="192">
        <f t="shared" si="1032"/>
        <v>0</v>
      </c>
      <c r="DG296" s="192">
        <f t="shared" si="1033"/>
        <v>0</v>
      </c>
      <c r="DH296" s="192">
        <f t="shared" si="1034"/>
        <v>0</v>
      </c>
      <c r="DI296" s="192">
        <f t="shared" si="1035"/>
        <v>0</v>
      </c>
      <c r="DJ296" s="192">
        <f t="shared" si="1036"/>
        <v>0</v>
      </c>
      <c r="DK296" s="192">
        <f t="shared" si="1037"/>
        <v>0</v>
      </c>
      <c r="DL296" s="192">
        <f t="shared" si="1038"/>
        <v>0</v>
      </c>
      <c r="DM296" s="192">
        <f t="shared" si="1039"/>
        <v>0</v>
      </c>
      <c r="DN296" s="192">
        <f t="shared" si="1040"/>
        <v>0</v>
      </c>
      <c r="DO296" s="192">
        <f t="shared" si="1041"/>
        <v>0</v>
      </c>
      <c r="DP296" s="192">
        <f t="shared" si="1042"/>
        <v>0</v>
      </c>
      <c r="DQ296" s="192">
        <f t="shared" si="1043"/>
        <v>0</v>
      </c>
      <c r="DR296" s="192">
        <f t="shared" si="1044"/>
        <v>0</v>
      </c>
      <c r="DS296" s="192">
        <f t="shared" si="1045"/>
        <v>0</v>
      </c>
      <c r="DT296" s="192">
        <f t="shared" si="1046"/>
        <v>0</v>
      </c>
      <c r="DU296" s="192">
        <f t="shared" si="1047"/>
        <v>0</v>
      </c>
      <c r="DV296" s="193">
        <f t="shared" si="1048"/>
        <v>0</v>
      </c>
      <c r="DW296" s="193">
        <f t="shared" si="1049"/>
        <v>0</v>
      </c>
      <c r="DX296" s="193">
        <f t="shared" si="1050"/>
        <v>0</v>
      </c>
      <c r="DY296" s="193">
        <f t="shared" si="1051"/>
        <v>0</v>
      </c>
      <c r="DZ296" s="193">
        <f t="shared" si="1052"/>
        <v>0</v>
      </c>
      <c r="EA296" s="192">
        <f t="shared" si="1053"/>
        <v>0</v>
      </c>
      <c r="EB296" s="192">
        <f t="shared" si="1054"/>
        <v>0</v>
      </c>
      <c r="EC296" s="192">
        <f t="shared" si="1055"/>
        <v>0</v>
      </c>
      <c r="ED296" s="192">
        <f t="shared" si="1056"/>
        <v>0</v>
      </c>
      <c r="EE296" s="192">
        <f t="shared" si="1057"/>
        <v>0</v>
      </c>
      <c r="EF296" s="192">
        <f t="shared" si="1058"/>
        <v>0</v>
      </c>
      <c r="EG296" s="192">
        <f t="shared" si="1059"/>
        <v>0</v>
      </c>
      <c r="EH296" s="192">
        <f t="shared" si="1060"/>
        <v>0</v>
      </c>
      <c r="EI296" s="192">
        <f t="shared" si="1061"/>
        <v>0</v>
      </c>
      <c r="EJ296" s="192">
        <f t="shared" si="1062"/>
        <v>0</v>
      </c>
      <c r="EK296" s="192">
        <f t="shared" si="1063"/>
        <v>0</v>
      </c>
      <c r="EL296" s="192">
        <f t="shared" si="1064"/>
        <v>0</v>
      </c>
      <c r="EM296" s="192">
        <f t="shared" si="1065"/>
        <v>0</v>
      </c>
      <c r="EN296" s="192">
        <f t="shared" si="1066"/>
        <v>0</v>
      </c>
      <c r="EO296" s="192">
        <f t="shared" si="1067"/>
        <v>0</v>
      </c>
      <c r="EP296" s="192">
        <f t="shared" si="1068"/>
        <v>0</v>
      </c>
      <c r="EQ296" s="192">
        <f t="shared" si="1069"/>
        <v>0</v>
      </c>
      <c r="ER296" s="192">
        <f t="shared" si="1070"/>
        <v>0</v>
      </c>
      <c r="ES296" s="192">
        <f t="shared" si="1071"/>
        <v>0</v>
      </c>
      <c r="ET296" s="192">
        <f t="shared" si="1072"/>
        <v>0</v>
      </c>
      <c r="EU296" s="192">
        <f t="shared" si="1073"/>
        <v>0</v>
      </c>
      <c r="EV296" s="192">
        <f t="shared" si="1074"/>
        <v>0</v>
      </c>
      <c r="EW296" s="192">
        <f t="shared" si="1075"/>
        <v>0</v>
      </c>
      <c r="EX296" s="192">
        <f t="shared" si="1076"/>
        <v>0</v>
      </c>
      <c r="EY296" s="192">
        <f t="shared" si="1077"/>
        <v>0</v>
      </c>
      <c r="EZ296" s="192">
        <f t="shared" si="1078"/>
        <v>0</v>
      </c>
      <c r="FA296" s="192">
        <f t="shared" si="1079"/>
        <v>0</v>
      </c>
      <c r="FB296" s="192">
        <f t="shared" si="1080"/>
        <v>0</v>
      </c>
      <c r="FC296" s="192">
        <f t="shared" si="1081"/>
        <v>0</v>
      </c>
      <c r="FD296" s="192">
        <f t="shared" si="1082"/>
        <v>0</v>
      </c>
      <c r="FE296" s="192">
        <f t="shared" si="1083"/>
        <v>0</v>
      </c>
      <c r="FF296" s="192">
        <f t="shared" si="1084"/>
        <v>0</v>
      </c>
      <c r="FG296" s="192">
        <f t="shared" si="1085"/>
        <v>0</v>
      </c>
      <c r="FH296" s="192">
        <f t="shared" si="1086"/>
        <v>0</v>
      </c>
      <c r="FI296" s="192">
        <f t="shared" si="1087"/>
        <v>0</v>
      </c>
      <c r="FJ296" s="192">
        <f t="shared" si="1088"/>
        <v>0</v>
      </c>
      <c r="FK296" s="192">
        <f t="shared" si="1089"/>
        <v>0</v>
      </c>
      <c r="FL296" s="192">
        <f t="shared" si="1090"/>
        <v>0</v>
      </c>
      <c r="FM296" s="192">
        <f t="shared" si="1091"/>
        <v>0</v>
      </c>
      <c r="FN296" s="192">
        <f t="shared" si="1092"/>
        <v>0</v>
      </c>
      <c r="FO296" s="192">
        <f t="shared" si="1093"/>
        <v>0</v>
      </c>
      <c r="FP296" s="192">
        <f t="shared" si="1094"/>
        <v>0</v>
      </c>
      <c r="FQ296" s="192">
        <f t="shared" si="1095"/>
        <v>0</v>
      </c>
      <c r="FR296" s="192">
        <f t="shared" si="1096"/>
        <v>0</v>
      </c>
      <c r="FS296" s="192">
        <f t="shared" si="1097"/>
        <v>0</v>
      </c>
      <c r="FT296" s="192">
        <f t="shared" si="1098"/>
        <v>0</v>
      </c>
      <c r="FU296" s="192">
        <f t="shared" si="1099"/>
        <v>0</v>
      </c>
      <c r="FV296" s="192">
        <f t="shared" si="1100"/>
        <v>0</v>
      </c>
      <c r="FW296" s="192">
        <f t="shared" si="1101"/>
        <v>0</v>
      </c>
      <c r="FX296" s="192">
        <f t="shared" si="1102"/>
        <v>0</v>
      </c>
      <c r="FY296" s="192">
        <f t="shared" si="1103"/>
        <v>0</v>
      </c>
      <c r="FZ296" s="192">
        <f t="shared" si="1104"/>
        <v>0</v>
      </c>
      <c r="GA296" s="192">
        <f t="shared" si="1105"/>
        <v>0</v>
      </c>
      <c r="GB296" s="192">
        <f t="shared" si="1106"/>
        <v>0</v>
      </c>
      <c r="GC296" s="192">
        <f t="shared" si="1107"/>
        <v>0</v>
      </c>
      <c r="GD296" s="192">
        <f t="shared" si="1108"/>
        <v>0</v>
      </c>
      <c r="GE296" s="192">
        <f t="shared" si="1109"/>
        <v>0</v>
      </c>
      <c r="GF296" s="192">
        <f t="shared" si="1110"/>
        <v>0</v>
      </c>
      <c r="GG296" s="192">
        <f t="shared" si="1111"/>
        <v>0</v>
      </c>
      <c r="GH296" s="192">
        <f t="shared" si="1112"/>
        <v>0</v>
      </c>
      <c r="GI296" s="192">
        <f t="shared" si="1113"/>
        <v>0</v>
      </c>
      <c r="GJ296" s="192">
        <f t="shared" si="1114"/>
        <v>0</v>
      </c>
      <c r="GK296" s="192">
        <f t="shared" si="1115"/>
        <v>0</v>
      </c>
      <c r="GL296" s="192">
        <f t="shared" si="1116"/>
        <v>0</v>
      </c>
      <c r="GM296" s="192">
        <f t="shared" si="1117"/>
        <v>0</v>
      </c>
      <c r="GN296" s="192">
        <f t="shared" si="1118"/>
        <v>0</v>
      </c>
      <c r="GO296" s="192">
        <f t="shared" si="1119"/>
        <v>0</v>
      </c>
      <c r="GP296" s="192">
        <f t="shared" si="1120"/>
        <v>0</v>
      </c>
      <c r="GQ296" s="192">
        <f t="shared" si="1121"/>
        <v>0</v>
      </c>
      <c r="GR296" s="192">
        <f t="shared" si="1122"/>
        <v>0</v>
      </c>
      <c r="GS296" s="192">
        <f t="shared" si="1123"/>
        <v>0</v>
      </c>
      <c r="GT296" s="192">
        <f t="shared" si="1124"/>
        <v>0</v>
      </c>
      <c r="GU296" s="192">
        <f t="shared" si="1125"/>
        <v>0</v>
      </c>
      <c r="GV296" s="192">
        <f t="shared" si="1126"/>
        <v>0</v>
      </c>
      <c r="GW296" s="192">
        <f t="shared" si="1127"/>
        <v>0</v>
      </c>
      <c r="GX296" s="192">
        <f t="shared" si="1128"/>
        <v>0</v>
      </c>
      <c r="GY296" s="192">
        <f t="shared" si="1129"/>
        <v>0</v>
      </c>
      <c r="GZ296" s="192">
        <f t="shared" si="1130"/>
        <v>0</v>
      </c>
      <c r="HA296" s="192">
        <f t="shared" si="1131"/>
        <v>0</v>
      </c>
      <c r="HB296" s="192">
        <f t="shared" si="1132"/>
        <v>0</v>
      </c>
      <c r="HC296" s="192">
        <f t="shared" si="1133"/>
        <v>0</v>
      </c>
      <c r="HD296" s="192">
        <f t="shared" si="1134"/>
        <v>0</v>
      </c>
      <c r="HE296" s="192">
        <f t="shared" si="1135"/>
        <v>0</v>
      </c>
      <c r="HF296" s="192">
        <f t="shared" si="1136"/>
        <v>0</v>
      </c>
      <c r="HG296" s="192">
        <f t="shared" si="1137"/>
        <v>0</v>
      </c>
      <c r="HH296" s="192">
        <f t="shared" si="1138"/>
        <v>0</v>
      </c>
      <c r="HI296" s="192">
        <f t="shared" si="1139"/>
        <v>0</v>
      </c>
      <c r="HJ296" s="192">
        <f t="shared" si="1140"/>
        <v>0</v>
      </c>
      <c r="HK296" s="192">
        <f t="shared" si="1141"/>
        <v>0</v>
      </c>
      <c r="HL296" s="192">
        <f t="shared" si="1142"/>
        <v>0</v>
      </c>
      <c r="HM296" s="192">
        <f t="shared" si="1143"/>
        <v>0</v>
      </c>
      <c r="HN296" s="194">
        <f t="shared" si="1144"/>
        <v>0</v>
      </c>
      <c r="HO296" s="194">
        <f t="shared" si="1145"/>
        <v>0</v>
      </c>
      <c r="HP296" s="194">
        <f t="shared" si="1146"/>
        <v>0</v>
      </c>
      <c r="HQ296" s="194">
        <f t="shared" si="1147"/>
        <v>0</v>
      </c>
      <c r="HR296" s="194">
        <f t="shared" si="1148"/>
        <v>0</v>
      </c>
      <c r="HS296" s="195" t="str">
        <f t="shared" si="945"/>
        <v/>
      </c>
      <c r="HT296" s="196">
        <f t="shared" si="941"/>
        <v>0</v>
      </c>
      <c r="HU296" s="196">
        <f t="shared" si="942"/>
        <v>0</v>
      </c>
      <c r="HV296" s="197" t="str">
        <f t="shared" si="946"/>
        <v/>
      </c>
      <c r="HW296" s="197" t="str">
        <f t="shared" si="1149"/>
        <v/>
      </c>
      <c r="HX296" s="197" t="str">
        <f t="shared" si="1150"/>
        <v/>
      </c>
      <c r="HY296" s="195" t="str">
        <f t="shared" si="947"/>
        <v/>
      </c>
      <c r="HZ296" s="30">
        <f t="shared" si="943"/>
        <v>0</v>
      </c>
      <c r="IA296" s="198">
        <f t="shared" si="948"/>
        <v>0</v>
      </c>
      <c r="IB296" s="195"/>
      <c r="IC296" s="195">
        <f t="shared" si="1151"/>
        <v>0</v>
      </c>
      <c r="ID296" s="195">
        <f t="shared" si="949"/>
        <v>0</v>
      </c>
      <c r="IE296" s="195">
        <f t="shared" si="1152"/>
        <v>0</v>
      </c>
      <c r="IF296" s="195">
        <f t="shared" si="950"/>
        <v>0</v>
      </c>
      <c r="IG296" s="307">
        <f t="shared" si="951"/>
        <v>0</v>
      </c>
      <c r="IH296" s="307">
        <f t="shared" si="952"/>
        <v>0</v>
      </c>
      <c r="II296" s="44">
        <f t="shared" si="953"/>
        <v>0</v>
      </c>
      <c r="IJ296" s="44">
        <f t="shared" si="1153"/>
        <v>0</v>
      </c>
      <c r="IK296" s="44">
        <f t="shared" si="1154"/>
        <v>0</v>
      </c>
      <c r="IL296" s="44">
        <f t="shared" si="1155"/>
        <v>0</v>
      </c>
      <c r="IM296" s="44">
        <f t="shared" si="1156"/>
        <v>0</v>
      </c>
      <c r="IN296" s="44">
        <f t="shared" si="1157"/>
        <v>0</v>
      </c>
      <c r="IO296" s="44">
        <f t="shared" si="1158"/>
        <v>0</v>
      </c>
    </row>
    <row r="297" spans="1:249" ht="18" customHeight="1">
      <c r="A297" s="188">
        <v>291</v>
      </c>
      <c r="B297" s="326"/>
      <c r="C297" s="289"/>
      <c r="D297" s="199"/>
      <c r="E297" s="189"/>
      <c r="F297" s="189"/>
      <c r="G297" s="190"/>
      <c r="H297" s="190"/>
      <c r="I297" s="272"/>
      <c r="J297" s="207"/>
      <c r="K297" s="214" t="str">
        <f t="shared" si="954"/>
        <v/>
      </c>
      <c r="L297" s="200" t="str">
        <f t="shared" si="955"/>
        <v/>
      </c>
      <c r="M297" s="200" t="str">
        <f t="shared" si="956"/>
        <v/>
      </c>
      <c r="N297" s="209" t="str">
        <f t="shared" si="944"/>
        <v/>
      </c>
      <c r="O297" s="208" t="str">
        <f>IFERROR(IF(D297="","",IF(K297="","",IF(I297="","",IF(F297="F",VLOOKUP(K297,F!A:G,2,0),IF(F297="M",VLOOKUP(K297,M!A:G,2,0),""))))),0)</f>
        <v/>
      </c>
      <c r="P297" s="191" t="str">
        <f>IFERROR(IF(D297="","",IF(K297="","",IF(I297="","",IF(F297="F",VLOOKUP(K297,F!A:G,3,0),IF(F297="M",VLOOKUP(K297,M!A:G,3,0),""))))),0)</f>
        <v/>
      </c>
      <c r="Q297" s="191" t="str">
        <f>IFERROR(IF(D297="","",IF(K297="","",IF(I297="","",IF(F297="F",VLOOKUP(K297,F!A:G,4,0),IF(F297="M",VLOOKUP(K297,M!A:G,4,0),""))))),0)</f>
        <v/>
      </c>
      <c r="R297" s="191" t="str">
        <f>IFERROR(IF(D297="","",IF(K297="","",IF(I297="","",IF(F297="F",VLOOKUP(K297,F!A:G,5,0),IF(F297="M",VLOOKUP(K297,M!A:G,5,0),""))))),0)</f>
        <v/>
      </c>
      <c r="S297" s="191" t="str">
        <f>IFERROR(IF(D297="","",IF(K297="","",IF(I297="","",IF(F297="F",VLOOKUP(K297,F!A:G,6,0),IF(F297="M",VLOOKUP(K297,M!A:G,6,0),""))))),0)</f>
        <v/>
      </c>
      <c r="T297" s="191" t="str">
        <f>IFERROR(IF(D297="","",IF(K297="","",IF(I297="","",IF(F297="F",VLOOKUP(K297,F!A:G,7,0),IF(F297="M",VLOOKUP(K297,M!A:G,7,0),""))))),0)</f>
        <v/>
      </c>
      <c r="U297" s="191" t="str">
        <f>IFERROR(IF(D297="","",IF(K297="","",IF(J297="","",IF(F297="F",VLOOKUP(K297,F!A:M,8,0),IF(F297="M",VLOOKUP(K297,M!A:M,8,0),""))))),0)</f>
        <v/>
      </c>
      <c r="V297" s="191" t="str">
        <f>IFERROR(IF(D297="","",IF(K297="","",IF(J297="","",IF(F297="F",VLOOKUP(K297,F!A:M,9,0),IF(F297="M",VLOOKUP(K297,M!A:M,9,0),""))))),0)</f>
        <v/>
      </c>
      <c r="W297" s="191" t="str">
        <f>IFERROR(IF(D297="","",IF(K297="","",IF(J297="","",IF(F297="F",VLOOKUP(K297,F!A:M,10,0),IF(F297="M",VLOOKUP(K297,M!A:M,10,0),""))))),0)</f>
        <v/>
      </c>
      <c r="X297" s="191" t="str">
        <f>IFERROR(IF(D297="","",IF(K297="","",IF(J297="","",IF(F297="F",VLOOKUP(K297,F!A:M,11,0),IF(F297="M",VLOOKUP(K297,M!A:M,11,0),""))))),0)</f>
        <v/>
      </c>
      <c r="Y297" s="191" t="str">
        <f>IFERROR(IF(D297="","",IF(K297="","",IF(J297="","",IF(F297="F",VLOOKUP(K297,F!A:M,12,0),IF(F297="M",VLOOKUP(K297,M!A:M,12,0),""))))),0)</f>
        <v/>
      </c>
      <c r="Z297" s="191" t="str">
        <f>IFERROR(IF(D297="","",IF(K297="","",IF(J297="","",IF(F297="F",VLOOKUP(K297,F!A:M,13,0),IF(F297="M",VLOOKUP(K297,M!A:M,13,0),""))))),0)</f>
        <v/>
      </c>
      <c r="AA297" s="191" t="str">
        <f>IFERROR(IF(D297="","",IF(F297="","",IF(J297="","",IF(K297="","",IF(AND(K297&gt;23,K297&lt;=60),IF(F297="F",VLOOKUP(MROUND(HZ297,0.5),'F-Weight for Length'!K:S,2,0),VLOOKUP(MROUND(HZ297,0.5),'M-Weight for Length'!K:S,2,0)),IF(K297&gt;60,IF(F297="F",VLOOKUP(K297,'F-Weight for Length'!U:AC,2,0),VLOOKUP(K297,'M-Weight for Length'!U:AC,2,0)),IF(F297="F",VLOOKUP(MROUND(HZ297,0.5),'F-Weight for Length'!A:I,2,0),VLOOKUP(MROUND(HZ297,0.5),'M-Weight for Length'!A:I,2,0)))))))),0)</f>
        <v/>
      </c>
      <c r="AB297" s="191" t="str">
        <f>IFERROR(IF(D297="","",IF(F297="","",IF(J297="","",IF(K297="","",IF(AND(K297&gt;23,K297&lt;=60),IF(F297="F",VLOOKUP(MROUND(HZ297,0.5),'F-Weight for Length'!K:S,3,0),VLOOKUP(MROUND(HZ297,0.5),'M-Weight for Length'!K:S,3,0)),IF(K297&gt;60,IF(F297="F",VLOOKUP(K297,'F-Weight for Length'!U:AC,3,0),VLOOKUP(K297,'M-Weight for Length'!U:AC,3,0)),IF(F297="F",VLOOKUP(MROUND(HZ297,0.5),'F-Weight for Length'!A:I,3,0),VLOOKUP(MROUND(HZ297,0.5),'M-Weight for Length'!A:I,3,0)))))))),0)</f>
        <v/>
      </c>
      <c r="AC297" s="191" t="str">
        <f>IFERROR(IF(D297="","",IF(F297="","",IF(J297="","",IF(K297="","",IF(AND(K297&gt;23,K297&lt;=60),IF(F297="F",VLOOKUP(MROUND(HZ297,0.5),'F-Weight for Length'!K:S,4,0),VLOOKUP(MROUND(HZ297,0.5),'M-Weight for Length'!K:S,4,0)),IF(K297&gt;60,IF(F297="F",VLOOKUP(K297,'F-Weight for Length'!U:AC,4,0),VLOOKUP(K297,'M-Weight for Length'!U:AC,4,0)),IF(F297="F",VLOOKUP(MROUND(HZ297,0.5),'F-Weight for Length'!A:I,4,0),VLOOKUP(MROUND(HZ297,0.5),'M-Weight for Length'!A:I,4,0)))))))),0)</f>
        <v/>
      </c>
      <c r="AD297" s="191" t="str">
        <f>IFERROR(IF(D297="","",IF(F297="","",IF(J297="","",IF(K297="","",IF(AND(K297&gt;23,K297&lt;=60),IF(F297="F",VLOOKUP(MROUND(HZ297,0.5),'F-Weight for Length'!K:S,5,0),VLOOKUP(MROUND(HZ297,0.5),'M-Weight for Length'!K:S,5,0)),IF(K297&gt;60,IF(F297="F",VLOOKUP(K297,'F-Weight for Length'!U:AC,5,0),VLOOKUP(K297,'M-Weight for Length'!U:AC,5,0)),IF(F297="F",VLOOKUP(MROUND(HZ297,0.5),'F-Weight for Length'!A:I,5,0),VLOOKUP(MROUND(HZ297,0.5),'M-Weight for Length'!A:I,5,0)))))))),0)</f>
        <v/>
      </c>
      <c r="AE297" s="191" t="str">
        <f>IFERROR(IF(D297="","",IF(F297="","",IF(J297="","",IF(K297="","",IF(AND(K297&gt;23,K297&lt;=60),IF(F297="F",VLOOKUP(MROUND(HZ297,0.5),'F-Weight for Length'!K:S,6,0),VLOOKUP(MROUND(HZ297,0.5),'M-Weight for Length'!K:S,6,0)),IF(K297&gt;60,IF(F297="F",VLOOKUP(K297,'F-Weight for Length'!U:AC,6,0),VLOOKUP(K297,'M-Weight for Length'!U:AC,6,0)),IF(F297="F",VLOOKUP(MROUND(HZ297,0.5),'F-Weight for Length'!A:I,6,0),VLOOKUP(MROUND(HZ297,0.5),'M-Weight for Length'!A:I,6,0)))))))),0)</f>
        <v/>
      </c>
      <c r="AF297" s="191" t="str">
        <f>IFERROR(IF(D297="","",IF(F297="","",IF(J297="","",IF(K297="","",IF(AND(K297&gt;23,K297&lt;=60),IF(F297="F",VLOOKUP(MROUND(HZ297,0.5),'F-Weight for Length'!K:S,7,0),VLOOKUP(MROUND(HZ297,0.5),'M-Weight for Length'!K:S,7,0)),IF(K297&gt;60,IF(F297="F",VLOOKUP(K297,'F-Weight for Length'!U:AC,7,0),VLOOKUP(K297,'M-Weight for Length'!U:AC,7,0)),IF(F297="F",VLOOKUP(MROUND(HZ297,0.5),'F-Weight for Length'!A:I,7,0),VLOOKUP(MROUND(HZ297,0.5),'M-Weight for Length'!A:I,7,0)))))))),0)</f>
        <v/>
      </c>
      <c r="AG297" s="191" t="str">
        <f>IFERROR(IF(D297="","",IF(F297="","",IF(J297="","",IF(K297="","",IF(AND(K297&gt;23,K297&lt;=60),IF(F297="F",VLOOKUP(MROUND(HZ297,0.5),'F-Weight for Length'!K:S,8,0),VLOOKUP(MROUND(HZ297,0.5),'M-Weight for Length'!K:S,8,0)),IF(K297&gt;60,IF(F297="F",VLOOKUP(K297,'F-Weight for Length'!U:AC,8,0),VLOOKUP(K297,'M-Weight for Length'!U:AC,8,0)),IF(F297="F",VLOOKUP(MROUND(HZ297,0.5),'F-Weight for Length'!A:I,8,0),VLOOKUP(MROUND(HZ297,0.5),'M-Weight for Length'!A:I,8,0)))))))),0)</f>
        <v/>
      </c>
      <c r="AH297" s="191" t="str">
        <f>IFERROR(IF(D297="","",IF(F297="","",IF(J297="","",IF(K297="","",IF(AND(K297&gt;23,K297&lt;=60),IF(F297="F",VLOOKUP(MROUND(HZ297,0.5),'F-Weight for Length'!K:S,9,0),VLOOKUP(MROUND(HZ297,0.5),'M-Weight for Length'!K:S,9,0)),IF(K297&gt;60,IF(F297="F",VLOOKUP(K297,'F-Weight for Length'!U:AC,9,0),VLOOKUP(K297,'M-Weight for Length'!U:AC,9,0)),IF(F297="F",VLOOKUP(MROUND(HZ297,0.5),'F-Weight for Length'!A:I,9,0),VLOOKUP(MROUND(HZ297,0.5),'M-Weight for Length'!A:I,9,0)))))))),0)</f>
        <v/>
      </c>
      <c r="AI297" s="192">
        <f t="shared" si="957"/>
        <v>0</v>
      </c>
      <c r="AJ297" s="192">
        <f t="shared" si="958"/>
        <v>0</v>
      </c>
      <c r="AK297" s="192">
        <f t="shared" si="959"/>
        <v>0</v>
      </c>
      <c r="AL297" s="192">
        <f t="shared" si="960"/>
        <v>0</v>
      </c>
      <c r="AM297" s="192">
        <f t="shared" si="961"/>
        <v>0</v>
      </c>
      <c r="AN297" s="192">
        <f t="shared" si="962"/>
        <v>0</v>
      </c>
      <c r="AO297" s="192">
        <f t="shared" si="963"/>
        <v>0</v>
      </c>
      <c r="AP297" s="192">
        <f t="shared" si="964"/>
        <v>0</v>
      </c>
      <c r="AQ297" s="192">
        <f t="shared" si="965"/>
        <v>0</v>
      </c>
      <c r="AR297" s="192">
        <f t="shared" si="966"/>
        <v>0</v>
      </c>
      <c r="AS297" s="192">
        <f t="shared" si="967"/>
        <v>0</v>
      </c>
      <c r="AT297" s="192">
        <f t="shared" si="968"/>
        <v>0</v>
      </c>
      <c r="AU297" s="192">
        <f t="shared" si="969"/>
        <v>0</v>
      </c>
      <c r="AV297" s="192">
        <f t="shared" si="970"/>
        <v>0</v>
      </c>
      <c r="AW297" s="192">
        <f t="shared" si="971"/>
        <v>0</v>
      </c>
      <c r="AX297" s="192">
        <f t="shared" si="972"/>
        <v>0</v>
      </c>
      <c r="AY297" s="192">
        <f t="shared" si="973"/>
        <v>0</v>
      </c>
      <c r="AZ297" s="192">
        <f t="shared" si="974"/>
        <v>0</v>
      </c>
      <c r="BA297" s="192">
        <f t="shared" si="975"/>
        <v>0</v>
      </c>
      <c r="BB297" s="192">
        <f t="shared" si="976"/>
        <v>0</v>
      </c>
      <c r="BC297" s="192">
        <f t="shared" si="977"/>
        <v>0</v>
      </c>
      <c r="BD297" s="192">
        <f t="shared" si="978"/>
        <v>0</v>
      </c>
      <c r="BE297" s="192">
        <f t="shared" si="979"/>
        <v>0</v>
      </c>
      <c r="BF297" s="192">
        <f t="shared" si="980"/>
        <v>0</v>
      </c>
      <c r="BG297" s="192">
        <f t="shared" si="981"/>
        <v>0</v>
      </c>
      <c r="BH297" s="192">
        <f t="shared" si="982"/>
        <v>0</v>
      </c>
      <c r="BI297" s="192">
        <f t="shared" si="983"/>
        <v>0</v>
      </c>
      <c r="BJ297" s="192">
        <f t="shared" si="984"/>
        <v>0</v>
      </c>
      <c r="BK297" s="192">
        <f t="shared" si="985"/>
        <v>0</v>
      </c>
      <c r="BL297" s="192">
        <f t="shared" si="986"/>
        <v>0</v>
      </c>
      <c r="BM297" s="192">
        <f t="shared" si="987"/>
        <v>0</v>
      </c>
      <c r="BN297" s="192">
        <f t="shared" si="988"/>
        <v>0</v>
      </c>
      <c r="BO297" s="192">
        <f t="shared" si="989"/>
        <v>0</v>
      </c>
      <c r="BP297" s="192">
        <f t="shared" si="990"/>
        <v>0</v>
      </c>
      <c r="BQ297" s="192">
        <f t="shared" si="991"/>
        <v>0</v>
      </c>
      <c r="BR297" s="192">
        <f t="shared" si="992"/>
        <v>0</v>
      </c>
      <c r="BS297" s="192">
        <f t="shared" si="993"/>
        <v>0</v>
      </c>
      <c r="BT297" s="192">
        <f t="shared" si="994"/>
        <v>0</v>
      </c>
      <c r="BU297" s="192">
        <f t="shared" si="995"/>
        <v>0</v>
      </c>
      <c r="BV297" s="192">
        <f t="shared" si="996"/>
        <v>0</v>
      </c>
      <c r="BW297" s="192">
        <f t="shared" si="997"/>
        <v>0</v>
      </c>
      <c r="BX297" s="192">
        <f t="shared" si="998"/>
        <v>0</v>
      </c>
      <c r="BY297" s="192">
        <f t="shared" si="999"/>
        <v>0</v>
      </c>
      <c r="BZ297" s="192">
        <f t="shared" si="1000"/>
        <v>0</v>
      </c>
      <c r="CA297" s="192">
        <f t="shared" si="1001"/>
        <v>0</v>
      </c>
      <c r="CB297" s="192">
        <f t="shared" si="1002"/>
        <v>0</v>
      </c>
      <c r="CC297" s="192">
        <f t="shared" si="1003"/>
        <v>0</v>
      </c>
      <c r="CD297" s="192">
        <f t="shared" si="1004"/>
        <v>0</v>
      </c>
      <c r="CE297" s="192">
        <f t="shared" si="1005"/>
        <v>0</v>
      </c>
      <c r="CF297" s="192">
        <f t="shared" si="1006"/>
        <v>0</v>
      </c>
      <c r="CG297" s="192">
        <f t="shared" si="1007"/>
        <v>0</v>
      </c>
      <c r="CH297" s="192">
        <f t="shared" si="1008"/>
        <v>0</v>
      </c>
      <c r="CI297" s="192">
        <f t="shared" si="1009"/>
        <v>0</v>
      </c>
      <c r="CJ297" s="192">
        <f t="shared" si="1010"/>
        <v>0</v>
      </c>
      <c r="CK297" s="192">
        <f t="shared" si="1011"/>
        <v>0</v>
      </c>
      <c r="CL297" s="192">
        <f t="shared" si="1012"/>
        <v>0</v>
      </c>
      <c r="CM297" s="192">
        <f t="shared" si="1013"/>
        <v>0</v>
      </c>
      <c r="CN297" s="192">
        <f t="shared" si="1014"/>
        <v>0</v>
      </c>
      <c r="CO297" s="192">
        <f t="shared" si="1015"/>
        <v>0</v>
      </c>
      <c r="CP297" s="192">
        <f t="shared" si="1016"/>
        <v>0</v>
      </c>
      <c r="CQ297" s="192">
        <f t="shared" si="1017"/>
        <v>0</v>
      </c>
      <c r="CR297" s="192">
        <f t="shared" si="1018"/>
        <v>0</v>
      </c>
      <c r="CS297" s="192">
        <f t="shared" si="1019"/>
        <v>0</v>
      </c>
      <c r="CT297" s="192">
        <f t="shared" si="1020"/>
        <v>0</v>
      </c>
      <c r="CU297" s="192">
        <f t="shared" si="1021"/>
        <v>0</v>
      </c>
      <c r="CV297" s="192">
        <f t="shared" si="1022"/>
        <v>0</v>
      </c>
      <c r="CW297" s="192">
        <f t="shared" si="1023"/>
        <v>0</v>
      </c>
      <c r="CX297" s="192">
        <f t="shared" si="1024"/>
        <v>0</v>
      </c>
      <c r="CY297" s="192">
        <f t="shared" si="1025"/>
        <v>0</v>
      </c>
      <c r="CZ297" s="192">
        <f t="shared" si="1026"/>
        <v>0</v>
      </c>
      <c r="DA297" s="192">
        <f t="shared" si="1027"/>
        <v>0</v>
      </c>
      <c r="DB297" s="192">
        <f t="shared" si="1028"/>
        <v>0</v>
      </c>
      <c r="DC297" s="192">
        <f t="shared" si="1029"/>
        <v>0</v>
      </c>
      <c r="DD297" s="192">
        <f t="shared" si="1030"/>
        <v>0</v>
      </c>
      <c r="DE297" s="192">
        <f t="shared" si="1031"/>
        <v>0</v>
      </c>
      <c r="DF297" s="192">
        <f t="shared" si="1032"/>
        <v>0</v>
      </c>
      <c r="DG297" s="192">
        <f t="shared" si="1033"/>
        <v>0</v>
      </c>
      <c r="DH297" s="192">
        <f t="shared" si="1034"/>
        <v>0</v>
      </c>
      <c r="DI297" s="192">
        <f t="shared" si="1035"/>
        <v>0</v>
      </c>
      <c r="DJ297" s="192">
        <f t="shared" si="1036"/>
        <v>0</v>
      </c>
      <c r="DK297" s="192">
        <f t="shared" si="1037"/>
        <v>0</v>
      </c>
      <c r="DL297" s="192">
        <f t="shared" si="1038"/>
        <v>0</v>
      </c>
      <c r="DM297" s="192">
        <f t="shared" si="1039"/>
        <v>0</v>
      </c>
      <c r="DN297" s="192">
        <f t="shared" si="1040"/>
        <v>0</v>
      </c>
      <c r="DO297" s="192">
        <f t="shared" si="1041"/>
        <v>0</v>
      </c>
      <c r="DP297" s="192">
        <f t="shared" si="1042"/>
        <v>0</v>
      </c>
      <c r="DQ297" s="192">
        <f t="shared" si="1043"/>
        <v>0</v>
      </c>
      <c r="DR297" s="192">
        <f t="shared" si="1044"/>
        <v>0</v>
      </c>
      <c r="DS297" s="192">
        <f t="shared" si="1045"/>
        <v>0</v>
      </c>
      <c r="DT297" s="192">
        <f t="shared" si="1046"/>
        <v>0</v>
      </c>
      <c r="DU297" s="192">
        <f t="shared" si="1047"/>
        <v>0</v>
      </c>
      <c r="DV297" s="193">
        <f t="shared" si="1048"/>
        <v>0</v>
      </c>
      <c r="DW297" s="193">
        <f t="shared" si="1049"/>
        <v>0</v>
      </c>
      <c r="DX297" s="193">
        <f t="shared" si="1050"/>
        <v>0</v>
      </c>
      <c r="DY297" s="193">
        <f t="shared" si="1051"/>
        <v>0</v>
      </c>
      <c r="DZ297" s="193">
        <f t="shared" si="1052"/>
        <v>0</v>
      </c>
      <c r="EA297" s="192">
        <f t="shared" si="1053"/>
        <v>0</v>
      </c>
      <c r="EB297" s="192">
        <f t="shared" si="1054"/>
        <v>0</v>
      </c>
      <c r="EC297" s="192">
        <f t="shared" si="1055"/>
        <v>0</v>
      </c>
      <c r="ED297" s="192">
        <f t="shared" si="1056"/>
        <v>0</v>
      </c>
      <c r="EE297" s="192">
        <f t="shared" si="1057"/>
        <v>0</v>
      </c>
      <c r="EF297" s="192">
        <f t="shared" si="1058"/>
        <v>0</v>
      </c>
      <c r="EG297" s="192">
        <f t="shared" si="1059"/>
        <v>0</v>
      </c>
      <c r="EH297" s="192">
        <f t="shared" si="1060"/>
        <v>0</v>
      </c>
      <c r="EI297" s="192">
        <f t="shared" si="1061"/>
        <v>0</v>
      </c>
      <c r="EJ297" s="192">
        <f t="shared" si="1062"/>
        <v>0</v>
      </c>
      <c r="EK297" s="192">
        <f t="shared" si="1063"/>
        <v>0</v>
      </c>
      <c r="EL297" s="192">
        <f t="shared" si="1064"/>
        <v>0</v>
      </c>
      <c r="EM297" s="192">
        <f t="shared" si="1065"/>
        <v>0</v>
      </c>
      <c r="EN297" s="192">
        <f t="shared" si="1066"/>
        <v>0</v>
      </c>
      <c r="EO297" s="192">
        <f t="shared" si="1067"/>
        <v>0</v>
      </c>
      <c r="EP297" s="192">
        <f t="shared" si="1068"/>
        <v>0</v>
      </c>
      <c r="EQ297" s="192">
        <f t="shared" si="1069"/>
        <v>0</v>
      </c>
      <c r="ER297" s="192">
        <f t="shared" si="1070"/>
        <v>0</v>
      </c>
      <c r="ES297" s="192">
        <f t="shared" si="1071"/>
        <v>0</v>
      </c>
      <c r="ET297" s="192">
        <f t="shared" si="1072"/>
        <v>0</v>
      </c>
      <c r="EU297" s="192">
        <f t="shared" si="1073"/>
        <v>0</v>
      </c>
      <c r="EV297" s="192">
        <f t="shared" si="1074"/>
        <v>0</v>
      </c>
      <c r="EW297" s="192">
        <f t="shared" si="1075"/>
        <v>0</v>
      </c>
      <c r="EX297" s="192">
        <f t="shared" si="1076"/>
        <v>0</v>
      </c>
      <c r="EY297" s="192">
        <f t="shared" si="1077"/>
        <v>0</v>
      </c>
      <c r="EZ297" s="192">
        <f t="shared" si="1078"/>
        <v>0</v>
      </c>
      <c r="FA297" s="192">
        <f t="shared" si="1079"/>
        <v>0</v>
      </c>
      <c r="FB297" s="192">
        <f t="shared" si="1080"/>
        <v>0</v>
      </c>
      <c r="FC297" s="192">
        <f t="shared" si="1081"/>
        <v>0</v>
      </c>
      <c r="FD297" s="192">
        <f t="shared" si="1082"/>
        <v>0</v>
      </c>
      <c r="FE297" s="192">
        <f t="shared" si="1083"/>
        <v>0</v>
      </c>
      <c r="FF297" s="192">
        <f t="shared" si="1084"/>
        <v>0</v>
      </c>
      <c r="FG297" s="192">
        <f t="shared" si="1085"/>
        <v>0</v>
      </c>
      <c r="FH297" s="192">
        <f t="shared" si="1086"/>
        <v>0</v>
      </c>
      <c r="FI297" s="192">
        <f t="shared" si="1087"/>
        <v>0</v>
      </c>
      <c r="FJ297" s="192">
        <f t="shared" si="1088"/>
        <v>0</v>
      </c>
      <c r="FK297" s="192">
        <f t="shared" si="1089"/>
        <v>0</v>
      </c>
      <c r="FL297" s="192">
        <f t="shared" si="1090"/>
        <v>0</v>
      </c>
      <c r="FM297" s="192">
        <f t="shared" si="1091"/>
        <v>0</v>
      </c>
      <c r="FN297" s="192">
        <f t="shared" si="1092"/>
        <v>0</v>
      </c>
      <c r="FO297" s="192">
        <f t="shared" si="1093"/>
        <v>0</v>
      </c>
      <c r="FP297" s="192">
        <f t="shared" si="1094"/>
        <v>0</v>
      </c>
      <c r="FQ297" s="192">
        <f t="shared" si="1095"/>
        <v>0</v>
      </c>
      <c r="FR297" s="192">
        <f t="shared" si="1096"/>
        <v>0</v>
      </c>
      <c r="FS297" s="192">
        <f t="shared" si="1097"/>
        <v>0</v>
      </c>
      <c r="FT297" s="192">
        <f t="shared" si="1098"/>
        <v>0</v>
      </c>
      <c r="FU297" s="192">
        <f t="shared" si="1099"/>
        <v>0</v>
      </c>
      <c r="FV297" s="192">
        <f t="shared" si="1100"/>
        <v>0</v>
      </c>
      <c r="FW297" s="192">
        <f t="shared" si="1101"/>
        <v>0</v>
      </c>
      <c r="FX297" s="192">
        <f t="shared" si="1102"/>
        <v>0</v>
      </c>
      <c r="FY297" s="192">
        <f t="shared" si="1103"/>
        <v>0</v>
      </c>
      <c r="FZ297" s="192">
        <f t="shared" si="1104"/>
        <v>0</v>
      </c>
      <c r="GA297" s="192">
        <f t="shared" si="1105"/>
        <v>0</v>
      </c>
      <c r="GB297" s="192">
        <f t="shared" si="1106"/>
        <v>0</v>
      </c>
      <c r="GC297" s="192">
        <f t="shared" si="1107"/>
        <v>0</v>
      </c>
      <c r="GD297" s="192">
        <f t="shared" si="1108"/>
        <v>0</v>
      </c>
      <c r="GE297" s="192">
        <f t="shared" si="1109"/>
        <v>0</v>
      </c>
      <c r="GF297" s="192">
        <f t="shared" si="1110"/>
        <v>0</v>
      </c>
      <c r="GG297" s="192">
        <f t="shared" si="1111"/>
        <v>0</v>
      </c>
      <c r="GH297" s="192">
        <f t="shared" si="1112"/>
        <v>0</v>
      </c>
      <c r="GI297" s="192">
        <f t="shared" si="1113"/>
        <v>0</v>
      </c>
      <c r="GJ297" s="192">
        <f t="shared" si="1114"/>
        <v>0</v>
      </c>
      <c r="GK297" s="192">
        <f t="shared" si="1115"/>
        <v>0</v>
      </c>
      <c r="GL297" s="192">
        <f t="shared" si="1116"/>
        <v>0</v>
      </c>
      <c r="GM297" s="192">
        <f t="shared" si="1117"/>
        <v>0</v>
      </c>
      <c r="GN297" s="192">
        <f t="shared" si="1118"/>
        <v>0</v>
      </c>
      <c r="GO297" s="192">
        <f t="shared" si="1119"/>
        <v>0</v>
      </c>
      <c r="GP297" s="192">
        <f t="shared" si="1120"/>
        <v>0</v>
      </c>
      <c r="GQ297" s="192">
        <f t="shared" si="1121"/>
        <v>0</v>
      </c>
      <c r="GR297" s="192">
        <f t="shared" si="1122"/>
        <v>0</v>
      </c>
      <c r="GS297" s="192">
        <f t="shared" si="1123"/>
        <v>0</v>
      </c>
      <c r="GT297" s="192">
        <f t="shared" si="1124"/>
        <v>0</v>
      </c>
      <c r="GU297" s="192">
        <f t="shared" si="1125"/>
        <v>0</v>
      </c>
      <c r="GV297" s="192">
        <f t="shared" si="1126"/>
        <v>0</v>
      </c>
      <c r="GW297" s="192">
        <f t="shared" si="1127"/>
        <v>0</v>
      </c>
      <c r="GX297" s="192">
        <f t="shared" si="1128"/>
        <v>0</v>
      </c>
      <c r="GY297" s="192">
        <f t="shared" si="1129"/>
        <v>0</v>
      </c>
      <c r="GZ297" s="192">
        <f t="shared" si="1130"/>
        <v>0</v>
      </c>
      <c r="HA297" s="192">
        <f t="shared" si="1131"/>
        <v>0</v>
      </c>
      <c r="HB297" s="192">
        <f t="shared" si="1132"/>
        <v>0</v>
      </c>
      <c r="HC297" s="192">
        <f t="shared" si="1133"/>
        <v>0</v>
      </c>
      <c r="HD297" s="192">
        <f t="shared" si="1134"/>
        <v>0</v>
      </c>
      <c r="HE297" s="192">
        <f t="shared" si="1135"/>
        <v>0</v>
      </c>
      <c r="HF297" s="192">
        <f t="shared" si="1136"/>
        <v>0</v>
      </c>
      <c r="HG297" s="192">
        <f t="shared" si="1137"/>
        <v>0</v>
      </c>
      <c r="HH297" s="192">
        <f t="shared" si="1138"/>
        <v>0</v>
      </c>
      <c r="HI297" s="192">
        <f t="shared" si="1139"/>
        <v>0</v>
      </c>
      <c r="HJ297" s="192">
        <f t="shared" si="1140"/>
        <v>0</v>
      </c>
      <c r="HK297" s="192">
        <f t="shared" si="1141"/>
        <v>0</v>
      </c>
      <c r="HL297" s="192">
        <f t="shared" si="1142"/>
        <v>0</v>
      </c>
      <c r="HM297" s="192">
        <f t="shared" si="1143"/>
        <v>0</v>
      </c>
      <c r="HN297" s="194">
        <f t="shared" si="1144"/>
        <v>0</v>
      </c>
      <c r="HO297" s="194">
        <f t="shared" si="1145"/>
        <v>0</v>
      </c>
      <c r="HP297" s="194">
        <f t="shared" si="1146"/>
        <v>0</v>
      </c>
      <c r="HQ297" s="194">
        <f t="shared" si="1147"/>
        <v>0</v>
      </c>
      <c r="HR297" s="194">
        <f t="shared" si="1148"/>
        <v>0</v>
      </c>
      <c r="HS297" s="195" t="str">
        <f t="shared" si="945"/>
        <v/>
      </c>
      <c r="HT297" s="196">
        <f t="shared" si="941"/>
        <v>0</v>
      </c>
      <c r="HU297" s="196">
        <f t="shared" si="942"/>
        <v>0</v>
      </c>
      <c r="HV297" s="197" t="str">
        <f t="shared" si="946"/>
        <v/>
      </c>
      <c r="HW297" s="197" t="str">
        <f t="shared" si="1149"/>
        <v/>
      </c>
      <c r="HX297" s="197" t="str">
        <f t="shared" si="1150"/>
        <v/>
      </c>
      <c r="HY297" s="195" t="str">
        <f t="shared" si="947"/>
        <v/>
      </c>
      <c r="HZ297" s="30">
        <f t="shared" si="943"/>
        <v>0</v>
      </c>
      <c r="IA297" s="198">
        <f t="shared" si="948"/>
        <v>0</v>
      </c>
      <c r="IB297" s="195"/>
      <c r="IC297" s="195">
        <f t="shared" si="1151"/>
        <v>0</v>
      </c>
      <c r="ID297" s="195">
        <f t="shared" si="949"/>
        <v>0</v>
      </c>
      <c r="IE297" s="195">
        <f t="shared" si="1152"/>
        <v>0</v>
      </c>
      <c r="IF297" s="195">
        <f t="shared" si="950"/>
        <v>0</v>
      </c>
      <c r="IG297" s="307">
        <f t="shared" si="951"/>
        <v>0</v>
      </c>
      <c r="IH297" s="307">
        <f t="shared" si="952"/>
        <v>0</v>
      </c>
      <c r="II297" s="44">
        <f t="shared" si="953"/>
        <v>0</v>
      </c>
      <c r="IJ297" s="44">
        <f t="shared" si="1153"/>
        <v>0</v>
      </c>
      <c r="IK297" s="44">
        <f t="shared" si="1154"/>
        <v>0</v>
      </c>
      <c r="IL297" s="44">
        <f t="shared" si="1155"/>
        <v>0</v>
      </c>
      <c r="IM297" s="44">
        <f t="shared" si="1156"/>
        <v>0</v>
      </c>
      <c r="IN297" s="44">
        <f t="shared" si="1157"/>
        <v>0</v>
      </c>
      <c r="IO297" s="44">
        <f t="shared" si="1158"/>
        <v>0</v>
      </c>
    </row>
    <row r="298" spans="1:249" ht="18" customHeight="1">
      <c r="A298" s="188">
        <v>292</v>
      </c>
      <c r="B298" s="326"/>
      <c r="C298" s="289"/>
      <c r="D298" s="199"/>
      <c r="E298" s="189"/>
      <c r="F298" s="189"/>
      <c r="G298" s="190"/>
      <c r="H298" s="190"/>
      <c r="I298" s="272"/>
      <c r="J298" s="207"/>
      <c r="K298" s="214" t="str">
        <f t="shared" si="954"/>
        <v/>
      </c>
      <c r="L298" s="200" t="str">
        <f t="shared" si="955"/>
        <v/>
      </c>
      <c r="M298" s="200" t="str">
        <f t="shared" si="956"/>
        <v/>
      </c>
      <c r="N298" s="209" t="str">
        <f t="shared" si="944"/>
        <v/>
      </c>
      <c r="O298" s="208" t="str">
        <f>IFERROR(IF(D298="","",IF(K298="","",IF(I298="","",IF(F298="F",VLOOKUP(K298,F!A:G,2,0),IF(F298="M",VLOOKUP(K298,M!A:G,2,0),""))))),0)</f>
        <v/>
      </c>
      <c r="P298" s="191" t="str">
        <f>IFERROR(IF(D298="","",IF(K298="","",IF(I298="","",IF(F298="F",VLOOKUP(K298,F!A:G,3,0),IF(F298="M",VLOOKUP(K298,M!A:G,3,0),""))))),0)</f>
        <v/>
      </c>
      <c r="Q298" s="191" t="str">
        <f>IFERROR(IF(D298="","",IF(K298="","",IF(I298="","",IF(F298="F",VLOOKUP(K298,F!A:G,4,0),IF(F298="M",VLOOKUP(K298,M!A:G,4,0),""))))),0)</f>
        <v/>
      </c>
      <c r="R298" s="191" t="str">
        <f>IFERROR(IF(D298="","",IF(K298="","",IF(I298="","",IF(F298="F",VLOOKUP(K298,F!A:G,5,0),IF(F298="M",VLOOKUP(K298,M!A:G,5,0),""))))),0)</f>
        <v/>
      </c>
      <c r="S298" s="191" t="str">
        <f>IFERROR(IF(D298="","",IF(K298="","",IF(I298="","",IF(F298="F",VLOOKUP(K298,F!A:G,6,0),IF(F298="M",VLOOKUP(K298,M!A:G,6,0),""))))),0)</f>
        <v/>
      </c>
      <c r="T298" s="191" t="str">
        <f>IFERROR(IF(D298="","",IF(K298="","",IF(I298="","",IF(F298="F",VLOOKUP(K298,F!A:G,7,0),IF(F298="M",VLOOKUP(K298,M!A:G,7,0),""))))),0)</f>
        <v/>
      </c>
      <c r="U298" s="191" t="str">
        <f>IFERROR(IF(D298="","",IF(K298="","",IF(J298="","",IF(F298="F",VLOOKUP(K298,F!A:M,8,0),IF(F298="M",VLOOKUP(K298,M!A:M,8,0),""))))),0)</f>
        <v/>
      </c>
      <c r="V298" s="191" t="str">
        <f>IFERROR(IF(D298="","",IF(K298="","",IF(J298="","",IF(F298="F",VLOOKUP(K298,F!A:M,9,0),IF(F298="M",VLOOKUP(K298,M!A:M,9,0),""))))),0)</f>
        <v/>
      </c>
      <c r="W298" s="191" t="str">
        <f>IFERROR(IF(D298="","",IF(K298="","",IF(J298="","",IF(F298="F",VLOOKUP(K298,F!A:M,10,0),IF(F298="M",VLOOKUP(K298,M!A:M,10,0),""))))),0)</f>
        <v/>
      </c>
      <c r="X298" s="191" t="str">
        <f>IFERROR(IF(D298="","",IF(K298="","",IF(J298="","",IF(F298="F",VLOOKUP(K298,F!A:M,11,0),IF(F298="M",VLOOKUP(K298,M!A:M,11,0),""))))),0)</f>
        <v/>
      </c>
      <c r="Y298" s="191" t="str">
        <f>IFERROR(IF(D298="","",IF(K298="","",IF(J298="","",IF(F298="F",VLOOKUP(K298,F!A:M,12,0),IF(F298="M",VLOOKUP(K298,M!A:M,12,0),""))))),0)</f>
        <v/>
      </c>
      <c r="Z298" s="191" t="str">
        <f>IFERROR(IF(D298="","",IF(K298="","",IF(J298="","",IF(F298="F",VLOOKUP(K298,F!A:M,13,0),IF(F298="M",VLOOKUP(K298,M!A:M,13,0),""))))),0)</f>
        <v/>
      </c>
      <c r="AA298" s="191" t="str">
        <f>IFERROR(IF(D298="","",IF(F298="","",IF(J298="","",IF(K298="","",IF(AND(K298&gt;23,K298&lt;=60),IF(F298="F",VLOOKUP(MROUND(HZ298,0.5),'F-Weight for Length'!K:S,2,0),VLOOKUP(MROUND(HZ298,0.5),'M-Weight for Length'!K:S,2,0)),IF(K298&gt;60,IF(F298="F",VLOOKUP(K298,'F-Weight for Length'!U:AC,2,0),VLOOKUP(K298,'M-Weight for Length'!U:AC,2,0)),IF(F298="F",VLOOKUP(MROUND(HZ298,0.5),'F-Weight for Length'!A:I,2,0),VLOOKUP(MROUND(HZ298,0.5),'M-Weight for Length'!A:I,2,0)))))))),0)</f>
        <v/>
      </c>
      <c r="AB298" s="191" t="str">
        <f>IFERROR(IF(D298="","",IF(F298="","",IF(J298="","",IF(K298="","",IF(AND(K298&gt;23,K298&lt;=60),IF(F298="F",VLOOKUP(MROUND(HZ298,0.5),'F-Weight for Length'!K:S,3,0),VLOOKUP(MROUND(HZ298,0.5),'M-Weight for Length'!K:S,3,0)),IF(K298&gt;60,IF(F298="F",VLOOKUP(K298,'F-Weight for Length'!U:AC,3,0),VLOOKUP(K298,'M-Weight for Length'!U:AC,3,0)),IF(F298="F",VLOOKUP(MROUND(HZ298,0.5),'F-Weight for Length'!A:I,3,0),VLOOKUP(MROUND(HZ298,0.5),'M-Weight for Length'!A:I,3,0)))))))),0)</f>
        <v/>
      </c>
      <c r="AC298" s="191" t="str">
        <f>IFERROR(IF(D298="","",IF(F298="","",IF(J298="","",IF(K298="","",IF(AND(K298&gt;23,K298&lt;=60),IF(F298="F",VLOOKUP(MROUND(HZ298,0.5),'F-Weight for Length'!K:S,4,0),VLOOKUP(MROUND(HZ298,0.5),'M-Weight for Length'!K:S,4,0)),IF(K298&gt;60,IF(F298="F",VLOOKUP(K298,'F-Weight for Length'!U:AC,4,0),VLOOKUP(K298,'M-Weight for Length'!U:AC,4,0)),IF(F298="F",VLOOKUP(MROUND(HZ298,0.5),'F-Weight for Length'!A:I,4,0),VLOOKUP(MROUND(HZ298,0.5),'M-Weight for Length'!A:I,4,0)))))))),0)</f>
        <v/>
      </c>
      <c r="AD298" s="191" t="str">
        <f>IFERROR(IF(D298="","",IF(F298="","",IF(J298="","",IF(K298="","",IF(AND(K298&gt;23,K298&lt;=60),IF(F298="F",VLOOKUP(MROUND(HZ298,0.5),'F-Weight for Length'!K:S,5,0),VLOOKUP(MROUND(HZ298,0.5),'M-Weight for Length'!K:S,5,0)),IF(K298&gt;60,IF(F298="F",VLOOKUP(K298,'F-Weight for Length'!U:AC,5,0),VLOOKUP(K298,'M-Weight for Length'!U:AC,5,0)),IF(F298="F",VLOOKUP(MROUND(HZ298,0.5),'F-Weight for Length'!A:I,5,0),VLOOKUP(MROUND(HZ298,0.5),'M-Weight for Length'!A:I,5,0)))))))),0)</f>
        <v/>
      </c>
      <c r="AE298" s="191" t="str">
        <f>IFERROR(IF(D298="","",IF(F298="","",IF(J298="","",IF(K298="","",IF(AND(K298&gt;23,K298&lt;=60),IF(F298="F",VLOOKUP(MROUND(HZ298,0.5),'F-Weight for Length'!K:S,6,0),VLOOKUP(MROUND(HZ298,0.5),'M-Weight for Length'!K:S,6,0)),IF(K298&gt;60,IF(F298="F",VLOOKUP(K298,'F-Weight for Length'!U:AC,6,0),VLOOKUP(K298,'M-Weight for Length'!U:AC,6,0)),IF(F298="F",VLOOKUP(MROUND(HZ298,0.5),'F-Weight for Length'!A:I,6,0),VLOOKUP(MROUND(HZ298,0.5),'M-Weight for Length'!A:I,6,0)))))))),0)</f>
        <v/>
      </c>
      <c r="AF298" s="191" t="str">
        <f>IFERROR(IF(D298="","",IF(F298="","",IF(J298="","",IF(K298="","",IF(AND(K298&gt;23,K298&lt;=60),IF(F298="F",VLOOKUP(MROUND(HZ298,0.5),'F-Weight for Length'!K:S,7,0),VLOOKUP(MROUND(HZ298,0.5),'M-Weight for Length'!K:S,7,0)),IF(K298&gt;60,IF(F298="F",VLOOKUP(K298,'F-Weight for Length'!U:AC,7,0),VLOOKUP(K298,'M-Weight for Length'!U:AC,7,0)),IF(F298="F",VLOOKUP(MROUND(HZ298,0.5),'F-Weight for Length'!A:I,7,0),VLOOKUP(MROUND(HZ298,0.5),'M-Weight for Length'!A:I,7,0)))))))),0)</f>
        <v/>
      </c>
      <c r="AG298" s="191" t="str">
        <f>IFERROR(IF(D298="","",IF(F298="","",IF(J298="","",IF(K298="","",IF(AND(K298&gt;23,K298&lt;=60),IF(F298="F",VLOOKUP(MROUND(HZ298,0.5),'F-Weight for Length'!K:S,8,0),VLOOKUP(MROUND(HZ298,0.5),'M-Weight for Length'!K:S,8,0)),IF(K298&gt;60,IF(F298="F",VLOOKUP(K298,'F-Weight for Length'!U:AC,8,0),VLOOKUP(K298,'M-Weight for Length'!U:AC,8,0)),IF(F298="F",VLOOKUP(MROUND(HZ298,0.5),'F-Weight for Length'!A:I,8,0),VLOOKUP(MROUND(HZ298,0.5),'M-Weight for Length'!A:I,8,0)))))))),0)</f>
        <v/>
      </c>
      <c r="AH298" s="191" t="str">
        <f>IFERROR(IF(D298="","",IF(F298="","",IF(J298="","",IF(K298="","",IF(AND(K298&gt;23,K298&lt;=60),IF(F298="F",VLOOKUP(MROUND(HZ298,0.5),'F-Weight for Length'!K:S,9,0),VLOOKUP(MROUND(HZ298,0.5),'M-Weight for Length'!K:S,9,0)),IF(K298&gt;60,IF(F298="F",VLOOKUP(K298,'F-Weight for Length'!U:AC,9,0),VLOOKUP(K298,'M-Weight for Length'!U:AC,9,0)),IF(F298="F",VLOOKUP(MROUND(HZ298,0.5),'F-Weight for Length'!A:I,9,0),VLOOKUP(MROUND(HZ298,0.5),'M-Weight for Length'!A:I,9,0)))))))),0)</f>
        <v/>
      </c>
      <c r="AI298" s="192">
        <f t="shared" si="957"/>
        <v>0</v>
      </c>
      <c r="AJ298" s="192">
        <f t="shared" si="958"/>
        <v>0</v>
      </c>
      <c r="AK298" s="192">
        <f t="shared" si="959"/>
        <v>0</v>
      </c>
      <c r="AL298" s="192">
        <f t="shared" si="960"/>
        <v>0</v>
      </c>
      <c r="AM298" s="192">
        <f t="shared" si="961"/>
        <v>0</v>
      </c>
      <c r="AN298" s="192">
        <f t="shared" si="962"/>
        <v>0</v>
      </c>
      <c r="AO298" s="192">
        <f t="shared" si="963"/>
        <v>0</v>
      </c>
      <c r="AP298" s="192">
        <f t="shared" si="964"/>
        <v>0</v>
      </c>
      <c r="AQ298" s="192">
        <f t="shared" si="965"/>
        <v>0</v>
      </c>
      <c r="AR298" s="192">
        <f t="shared" si="966"/>
        <v>0</v>
      </c>
      <c r="AS298" s="192">
        <f t="shared" si="967"/>
        <v>0</v>
      </c>
      <c r="AT298" s="192">
        <f t="shared" si="968"/>
        <v>0</v>
      </c>
      <c r="AU298" s="192">
        <f t="shared" si="969"/>
        <v>0</v>
      </c>
      <c r="AV298" s="192">
        <f t="shared" si="970"/>
        <v>0</v>
      </c>
      <c r="AW298" s="192">
        <f t="shared" si="971"/>
        <v>0</v>
      </c>
      <c r="AX298" s="192">
        <f t="shared" si="972"/>
        <v>0</v>
      </c>
      <c r="AY298" s="192">
        <f t="shared" si="973"/>
        <v>0</v>
      </c>
      <c r="AZ298" s="192">
        <f t="shared" si="974"/>
        <v>0</v>
      </c>
      <c r="BA298" s="192">
        <f t="shared" si="975"/>
        <v>0</v>
      </c>
      <c r="BB298" s="192">
        <f t="shared" si="976"/>
        <v>0</v>
      </c>
      <c r="BC298" s="192">
        <f t="shared" si="977"/>
        <v>0</v>
      </c>
      <c r="BD298" s="192">
        <f t="shared" si="978"/>
        <v>0</v>
      </c>
      <c r="BE298" s="192">
        <f t="shared" si="979"/>
        <v>0</v>
      </c>
      <c r="BF298" s="192">
        <f t="shared" si="980"/>
        <v>0</v>
      </c>
      <c r="BG298" s="192">
        <f t="shared" si="981"/>
        <v>0</v>
      </c>
      <c r="BH298" s="192">
        <f t="shared" si="982"/>
        <v>0</v>
      </c>
      <c r="BI298" s="192">
        <f t="shared" si="983"/>
        <v>0</v>
      </c>
      <c r="BJ298" s="192">
        <f t="shared" si="984"/>
        <v>0</v>
      </c>
      <c r="BK298" s="192">
        <f t="shared" si="985"/>
        <v>0</v>
      </c>
      <c r="BL298" s="192">
        <f t="shared" si="986"/>
        <v>0</v>
      </c>
      <c r="BM298" s="192">
        <f t="shared" si="987"/>
        <v>0</v>
      </c>
      <c r="BN298" s="192">
        <f t="shared" si="988"/>
        <v>0</v>
      </c>
      <c r="BO298" s="192">
        <f t="shared" si="989"/>
        <v>0</v>
      </c>
      <c r="BP298" s="192">
        <f t="shared" si="990"/>
        <v>0</v>
      </c>
      <c r="BQ298" s="192">
        <f t="shared" si="991"/>
        <v>0</v>
      </c>
      <c r="BR298" s="192">
        <f t="shared" si="992"/>
        <v>0</v>
      </c>
      <c r="BS298" s="192">
        <f t="shared" si="993"/>
        <v>0</v>
      </c>
      <c r="BT298" s="192">
        <f t="shared" si="994"/>
        <v>0</v>
      </c>
      <c r="BU298" s="192">
        <f t="shared" si="995"/>
        <v>0</v>
      </c>
      <c r="BV298" s="192">
        <f t="shared" si="996"/>
        <v>0</v>
      </c>
      <c r="BW298" s="192">
        <f t="shared" si="997"/>
        <v>0</v>
      </c>
      <c r="BX298" s="192">
        <f t="shared" si="998"/>
        <v>0</v>
      </c>
      <c r="BY298" s="192">
        <f t="shared" si="999"/>
        <v>0</v>
      </c>
      <c r="BZ298" s="192">
        <f t="shared" si="1000"/>
        <v>0</v>
      </c>
      <c r="CA298" s="192">
        <f t="shared" si="1001"/>
        <v>0</v>
      </c>
      <c r="CB298" s="192">
        <f t="shared" si="1002"/>
        <v>0</v>
      </c>
      <c r="CC298" s="192">
        <f t="shared" si="1003"/>
        <v>0</v>
      </c>
      <c r="CD298" s="192">
        <f t="shared" si="1004"/>
        <v>0</v>
      </c>
      <c r="CE298" s="192">
        <f t="shared" si="1005"/>
        <v>0</v>
      </c>
      <c r="CF298" s="192">
        <f t="shared" si="1006"/>
        <v>0</v>
      </c>
      <c r="CG298" s="192">
        <f t="shared" si="1007"/>
        <v>0</v>
      </c>
      <c r="CH298" s="192">
        <f t="shared" si="1008"/>
        <v>0</v>
      </c>
      <c r="CI298" s="192">
        <f t="shared" si="1009"/>
        <v>0</v>
      </c>
      <c r="CJ298" s="192">
        <f t="shared" si="1010"/>
        <v>0</v>
      </c>
      <c r="CK298" s="192">
        <f t="shared" si="1011"/>
        <v>0</v>
      </c>
      <c r="CL298" s="192">
        <f t="shared" si="1012"/>
        <v>0</v>
      </c>
      <c r="CM298" s="192">
        <f t="shared" si="1013"/>
        <v>0</v>
      </c>
      <c r="CN298" s="192">
        <f t="shared" si="1014"/>
        <v>0</v>
      </c>
      <c r="CO298" s="192">
        <f t="shared" si="1015"/>
        <v>0</v>
      </c>
      <c r="CP298" s="192">
        <f t="shared" si="1016"/>
        <v>0</v>
      </c>
      <c r="CQ298" s="192">
        <f t="shared" si="1017"/>
        <v>0</v>
      </c>
      <c r="CR298" s="192">
        <f t="shared" si="1018"/>
        <v>0</v>
      </c>
      <c r="CS298" s="192">
        <f t="shared" si="1019"/>
        <v>0</v>
      </c>
      <c r="CT298" s="192">
        <f t="shared" si="1020"/>
        <v>0</v>
      </c>
      <c r="CU298" s="192">
        <f t="shared" si="1021"/>
        <v>0</v>
      </c>
      <c r="CV298" s="192">
        <f t="shared" si="1022"/>
        <v>0</v>
      </c>
      <c r="CW298" s="192">
        <f t="shared" si="1023"/>
        <v>0</v>
      </c>
      <c r="CX298" s="192">
        <f t="shared" si="1024"/>
        <v>0</v>
      </c>
      <c r="CY298" s="192">
        <f t="shared" si="1025"/>
        <v>0</v>
      </c>
      <c r="CZ298" s="192">
        <f t="shared" si="1026"/>
        <v>0</v>
      </c>
      <c r="DA298" s="192">
        <f t="shared" si="1027"/>
        <v>0</v>
      </c>
      <c r="DB298" s="192">
        <f t="shared" si="1028"/>
        <v>0</v>
      </c>
      <c r="DC298" s="192">
        <f t="shared" si="1029"/>
        <v>0</v>
      </c>
      <c r="DD298" s="192">
        <f t="shared" si="1030"/>
        <v>0</v>
      </c>
      <c r="DE298" s="192">
        <f t="shared" si="1031"/>
        <v>0</v>
      </c>
      <c r="DF298" s="192">
        <f t="shared" si="1032"/>
        <v>0</v>
      </c>
      <c r="DG298" s="192">
        <f t="shared" si="1033"/>
        <v>0</v>
      </c>
      <c r="DH298" s="192">
        <f t="shared" si="1034"/>
        <v>0</v>
      </c>
      <c r="DI298" s="192">
        <f t="shared" si="1035"/>
        <v>0</v>
      </c>
      <c r="DJ298" s="192">
        <f t="shared" si="1036"/>
        <v>0</v>
      </c>
      <c r="DK298" s="192">
        <f t="shared" si="1037"/>
        <v>0</v>
      </c>
      <c r="DL298" s="192">
        <f t="shared" si="1038"/>
        <v>0</v>
      </c>
      <c r="DM298" s="192">
        <f t="shared" si="1039"/>
        <v>0</v>
      </c>
      <c r="DN298" s="192">
        <f t="shared" si="1040"/>
        <v>0</v>
      </c>
      <c r="DO298" s="192">
        <f t="shared" si="1041"/>
        <v>0</v>
      </c>
      <c r="DP298" s="192">
        <f t="shared" si="1042"/>
        <v>0</v>
      </c>
      <c r="DQ298" s="192">
        <f t="shared" si="1043"/>
        <v>0</v>
      </c>
      <c r="DR298" s="192">
        <f t="shared" si="1044"/>
        <v>0</v>
      </c>
      <c r="DS298" s="192">
        <f t="shared" si="1045"/>
        <v>0</v>
      </c>
      <c r="DT298" s="192">
        <f t="shared" si="1046"/>
        <v>0</v>
      </c>
      <c r="DU298" s="192">
        <f t="shared" si="1047"/>
        <v>0</v>
      </c>
      <c r="DV298" s="193">
        <f t="shared" si="1048"/>
        <v>0</v>
      </c>
      <c r="DW298" s="193">
        <f t="shared" si="1049"/>
        <v>0</v>
      </c>
      <c r="DX298" s="193">
        <f t="shared" si="1050"/>
        <v>0</v>
      </c>
      <c r="DY298" s="193">
        <f t="shared" si="1051"/>
        <v>0</v>
      </c>
      <c r="DZ298" s="193">
        <f t="shared" si="1052"/>
        <v>0</v>
      </c>
      <c r="EA298" s="192">
        <f t="shared" si="1053"/>
        <v>0</v>
      </c>
      <c r="EB298" s="192">
        <f t="shared" si="1054"/>
        <v>0</v>
      </c>
      <c r="EC298" s="192">
        <f t="shared" si="1055"/>
        <v>0</v>
      </c>
      <c r="ED298" s="192">
        <f t="shared" si="1056"/>
        <v>0</v>
      </c>
      <c r="EE298" s="192">
        <f t="shared" si="1057"/>
        <v>0</v>
      </c>
      <c r="EF298" s="192">
        <f t="shared" si="1058"/>
        <v>0</v>
      </c>
      <c r="EG298" s="192">
        <f t="shared" si="1059"/>
        <v>0</v>
      </c>
      <c r="EH298" s="192">
        <f t="shared" si="1060"/>
        <v>0</v>
      </c>
      <c r="EI298" s="192">
        <f t="shared" si="1061"/>
        <v>0</v>
      </c>
      <c r="EJ298" s="192">
        <f t="shared" si="1062"/>
        <v>0</v>
      </c>
      <c r="EK298" s="192">
        <f t="shared" si="1063"/>
        <v>0</v>
      </c>
      <c r="EL298" s="192">
        <f t="shared" si="1064"/>
        <v>0</v>
      </c>
      <c r="EM298" s="192">
        <f t="shared" si="1065"/>
        <v>0</v>
      </c>
      <c r="EN298" s="192">
        <f t="shared" si="1066"/>
        <v>0</v>
      </c>
      <c r="EO298" s="192">
        <f t="shared" si="1067"/>
        <v>0</v>
      </c>
      <c r="EP298" s="192">
        <f t="shared" si="1068"/>
        <v>0</v>
      </c>
      <c r="EQ298" s="192">
        <f t="shared" si="1069"/>
        <v>0</v>
      </c>
      <c r="ER298" s="192">
        <f t="shared" si="1070"/>
        <v>0</v>
      </c>
      <c r="ES298" s="192">
        <f t="shared" si="1071"/>
        <v>0</v>
      </c>
      <c r="ET298" s="192">
        <f t="shared" si="1072"/>
        <v>0</v>
      </c>
      <c r="EU298" s="192">
        <f t="shared" si="1073"/>
        <v>0</v>
      </c>
      <c r="EV298" s="192">
        <f t="shared" si="1074"/>
        <v>0</v>
      </c>
      <c r="EW298" s="192">
        <f t="shared" si="1075"/>
        <v>0</v>
      </c>
      <c r="EX298" s="192">
        <f t="shared" si="1076"/>
        <v>0</v>
      </c>
      <c r="EY298" s="192">
        <f t="shared" si="1077"/>
        <v>0</v>
      </c>
      <c r="EZ298" s="192">
        <f t="shared" si="1078"/>
        <v>0</v>
      </c>
      <c r="FA298" s="192">
        <f t="shared" si="1079"/>
        <v>0</v>
      </c>
      <c r="FB298" s="192">
        <f t="shared" si="1080"/>
        <v>0</v>
      </c>
      <c r="FC298" s="192">
        <f t="shared" si="1081"/>
        <v>0</v>
      </c>
      <c r="FD298" s="192">
        <f t="shared" si="1082"/>
        <v>0</v>
      </c>
      <c r="FE298" s="192">
        <f t="shared" si="1083"/>
        <v>0</v>
      </c>
      <c r="FF298" s="192">
        <f t="shared" si="1084"/>
        <v>0</v>
      </c>
      <c r="FG298" s="192">
        <f t="shared" si="1085"/>
        <v>0</v>
      </c>
      <c r="FH298" s="192">
        <f t="shared" si="1086"/>
        <v>0</v>
      </c>
      <c r="FI298" s="192">
        <f t="shared" si="1087"/>
        <v>0</v>
      </c>
      <c r="FJ298" s="192">
        <f t="shared" si="1088"/>
        <v>0</v>
      </c>
      <c r="FK298" s="192">
        <f t="shared" si="1089"/>
        <v>0</v>
      </c>
      <c r="FL298" s="192">
        <f t="shared" si="1090"/>
        <v>0</v>
      </c>
      <c r="FM298" s="192">
        <f t="shared" si="1091"/>
        <v>0</v>
      </c>
      <c r="FN298" s="192">
        <f t="shared" si="1092"/>
        <v>0</v>
      </c>
      <c r="FO298" s="192">
        <f t="shared" si="1093"/>
        <v>0</v>
      </c>
      <c r="FP298" s="192">
        <f t="shared" si="1094"/>
        <v>0</v>
      </c>
      <c r="FQ298" s="192">
        <f t="shared" si="1095"/>
        <v>0</v>
      </c>
      <c r="FR298" s="192">
        <f t="shared" si="1096"/>
        <v>0</v>
      </c>
      <c r="FS298" s="192">
        <f t="shared" si="1097"/>
        <v>0</v>
      </c>
      <c r="FT298" s="192">
        <f t="shared" si="1098"/>
        <v>0</v>
      </c>
      <c r="FU298" s="192">
        <f t="shared" si="1099"/>
        <v>0</v>
      </c>
      <c r="FV298" s="192">
        <f t="shared" si="1100"/>
        <v>0</v>
      </c>
      <c r="FW298" s="192">
        <f t="shared" si="1101"/>
        <v>0</v>
      </c>
      <c r="FX298" s="192">
        <f t="shared" si="1102"/>
        <v>0</v>
      </c>
      <c r="FY298" s="192">
        <f t="shared" si="1103"/>
        <v>0</v>
      </c>
      <c r="FZ298" s="192">
        <f t="shared" si="1104"/>
        <v>0</v>
      </c>
      <c r="GA298" s="192">
        <f t="shared" si="1105"/>
        <v>0</v>
      </c>
      <c r="GB298" s="192">
        <f t="shared" si="1106"/>
        <v>0</v>
      </c>
      <c r="GC298" s="192">
        <f t="shared" si="1107"/>
        <v>0</v>
      </c>
      <c r="GD298" s="192">
        <f t="shared" si="1108"/>
        <v>0</v>
      </c>
      <c r="GE298" s="192">
        <f t="shared" si="1109"/>
        <v>0</v>
      </c>
      <c r="GF298" s="192">
        <f t="shared" si="1110"/>
        <v>0</v>
      </c>
      <c r="GG298" s="192">
        <f t="shared" si="1111"/>
        <v>0</v>
      </c>
      <c r="GH298" s="192">
        <f t="shared" si="1112"/>
        <v>0</v>
      </c>
      <c r="GI298" s="192">
        <f t="shared" si="1113"/>
        <v>0</v>
      </c>
      <c r="GJ298" s="192">
        <f t="shared" si="1114"/>
        <v>0</v>
      </c>
      <c r="GK298" s="192">
        <f t="shared" si="1115"/>
        <v>0</v>
      </c>
      <c r="GL298" s="192">
        <f t="shared" si="1116"/>
        <v>0</v>
      </c>
      <c r="GM298" s="192">
        <f t="shared" si="1117"/>
        <v>0</v>
      </c>
      <c r="GN298" s="192">
        <f t="shared" si="1118"/>
        <v>0</v>
      </c>
      <c r="GO298" s="192">
        <f t="shared" si="1119"/>
        <v>0</v>
      </c>
      <c r="GP298" s="192">
        <f t="shared" si="1120"/>
        <v>0</v>
      </c>
      <c r="GQ298" s="192">
        <f t="shared" si="1121"/>
        <v>0</v>
      </c>
      <c r="GR298" s="192">
        <f t="shared" si="1122"/>
        <v>0</v>
      </c>
      <c r="GS298" s="192">
        <f t="shared" si="1123"/>
        <v>0</v>
      </c>
      <c r="GT298" s="192">
        <f t="shared" si="1124"/>
        <v>0</v>
      </c>
      <c r="GU298" s="192">
        <f t="shared" si="1125"/>
        <v>0</v>
      </c>
      <c r="GV298" s="192">
        <f t="shared" si="1126"/>
        <v>0</v>
      </c>
      <c r="GW298" s="192">
        <f t="shared" si="1127"/>
        <v>0</v>
      </c>
      <c r="GX298" s="192">
        <f t="shared" si="1128"/>
        <v>0</v>
      </c>
      <c r="GY298" s="192">
        <f t="shared" si="1129"/>
        <v>0</v>
      </c>
      <c r="GZ298" s="192">
        <f t="shared" si="1130"/>
        <v>0</v>
      </c>
      <c r="HA298" s="192">
        <f t="shared" si="1131"/>
        <v>0</v>
      </c>
      <c r="HB298" s="192">
        <f t="shared" si="1132"/>
        <v>0</v>
      </c>
      <c r="HC298" s="192">
        <f t="shared" si="1133"/>
        <v>0</v>
      </c>
      <c r="HD298" s="192">
        <f t="shared" si="1134"/>
        <v>0</v>
      </c>
      <c r="HE298" s="192">
        <f t="shared" si="1135"/>
        <v>0</v>
      </c>
      <c r="HF298" s="192">
        <f t="shared" si="1136"/>
        <v>0</v>
      </c>
      <c r="HG298" s="192">
        <f t="shared" si="1137"/>
        <v>0</v>
      </c>
      <c r="HH298" s="192">
        <f t="shared" si="1138"/>
        <v>0</v>
      </c>
      <c r="HI298" s="192">
        <f t="shared" si="1139"/>
        <v>0</v>
      </c>
      <c r="HJ298" s="192">
        <f t="shared" si="1140"/>
        <v>0</v>
      </c>
      <c r="HK298" s="192">
        <f t="shared" si="1141"/>
        <v>0</v>
      </c>
      <c r="HL298" s="192">
        <f t="shared" si="1142"/>
        <v>0</v>
      </c>
      <c r="HM298" s="192">
        <f t="shared" si="1143"/>
        <v>0</v>
      </c>
      <c r="HN298" s="194">
        <f t="shared" si="1144"/>
        <v>0</v>
      </c>
      <c r="HO298" s="194">
        <f t="shared" si="1145"/>
        <v>0</v>
      </c>
      <c r="HP298" s="194">
        <f t="shared" si="1146"/>
        <v>0</v>
      </c>
      <c r="HQ298" s="194">
        <f t="shared" si="1147"/>
        <v>0</v>
      </c>
      <c r="HR298" s="194">
        <f t="shared" si="1148"/>
        <v>0</v>
      </c>
      <c r="HS298" s="195" t="str">
        <f t="shared" si="945"/>
        <v/>
      </c>
      <c r="HT298" s="196">
        <f t="shared" si="941"/>
        <v>0</v>
      </c>
      <c r="HU298" s="196">
        <f t="shared" si="942"/>
        <v>0</v>
      </c>
      <c r="HV298" s="197" t="str">
        <f t="shared" si="946"/>
        <v/>
      </c>
      <c r="HW298" s="197" t="str">
        <f t="shared" si="1149"/>
        <v/>
      </c>
      <c r="HX298" s="197" t="str">
        <f t="shared" si="1150"/>
        <v/>
      </c>
      <c r="HY298" s="195" t="str">
        <f t="shared" si="947"/>
        <v/>
      </c>
      <c r="HZ298" s="30">
        <f t="shared" si="943"/>
        <v>0</v>
      </c>
      <c r="IA298" s="198">
        <f t="shared" si="948"/>
        <v>0</v>
      </c>
      <c r="IB298" s="195"/>
      <c r="IC298" s="195">
        <f t="shared" si="1151"/>
        <v>0</v>
      </c>
      <c r="ID298" s="195">
        <f t="shared" si="949"/>
        <v>0</v>
      </c>
      <c r="IE298" s="195">
        <f t="shared" si="1152"/>
        <v>0</v>
      </c>
      <c r="IF298" s="195">
        <f t="shared" si="950"/>
        <v>0</v>
      </c>
      <c r="IG298" s="307">
        <f t="shared" si="951"/>
        <v>0</v>
      </c>
      <c r="IH298" s="307">
        <f t="shared" si="952"/>
        <v>0</v>
      </c>
      <c r="II298" s="44">
        <f t="shared" si="953"/>
        <v>0</v>
      </c>
      <c r="IJ298" s="44">
        <f t="shared" si="1153"/>
        <v>0</v>
      </c>
      <c r="IK298" s="44">
        <f t="shared" si="1154"/>
        <v>0</v>
      </c>
      <c r="IL298" s="44">
        <f t="shared" si="1155"/>
        <v>0</v>
      </c>
      <c r="IM298" s="44">
        <f t="shared" si="1156"/>
        <v>0</v>
      </c>
      <c r="IN298" s="44">
        <f t="shared" si="1157"/>
        <v>0</v>
      </c>
      <c r="IO298" s="44">
        <f t="shared" si="1158"/>
        <v>0</v>
      </c>
    </row>
    <row r="299" spans="1:249" ht="18" customHeight="1">
      <c r="A299" s="188">
        <v>293</v>
      </c>
      <c r="B299" s="326"/>
      <c r="C299" s="289"/>
      <c r="D299" s="199"/>
      <c r="E299" s="189"/>
      <c r="F299" s="189"/>
      <c r="G299" s="190"/>
      <c r="H299" s="190"/>
      <c r="I299" s="272"/>
      <c r="J299" s="207"/>
      <c r="K299" s="214" t="str">
        <f t="shared" si="954"/>
        <v/>
      </c>
      <c r="L299" s="200" t="str">
        <f t="shared" si="955"/>
        <v/>
      </c>
      <c r="M299" s="200" t="str">
        <f t="shared" si="956"/>
        <v/>
      </c>
      <c r="N299" s="209" t="str">
        <f t="shared" si="944"/>
        <v/>
      </c>
      <c r="O299" s="208" t="str">
        <f>IFERROR(IF(D299="","",IF(K299="","",IF(I299="","",IF(F299="F",VLOOKUP(K299,F!A:G,2,0),IF(F299="M",VLOOKUP(K299,M!A:G,2,0),""))))),0)</f>
        <v/>
      </c>
      <c r="P299" s="191" t="str">
        <f>IFERROR(IF(D299="","",IF(K299="","",IF(I299="","",IF(F299="F",VLOOKUP(K299,F!A:G,3,0),IF(F299="M",VLOOKUP(K299,M!A:G,3,0),""))))),0)</f>
        <v/>
      </c>
      <c r="Q299" s="191" t="str">
        <f>IFERROR(IF(D299="","",IF(K299="","",IF(I299="","",IF(F299="F",VLOOKUP(K299,F!A:G,4,0),IF(F299="M",VLOOKUP(K299,M!A:G,4,0),""))))),0)</f>
        <v/>
      </c>
      <c r="R299" s="191" t="str">
        <f>IFERROR(IF(D299="","",IF(K299="","",IF(I299="","",IF(F299="F",VLOOKUP(K299,F!A:G,5,0),IF(F299="M",VLOOKUP(K299,M!A:G,5,0),""))))),0)</f>
        <v/>
      </c>
      <c r="S299" s="191" t="str">
        <f>IFERROR(IF(D299="","",IF(K299="","",IF(I299="","",IF(F299="F",VLOOKUP(K299,F!A:G,6,0),IF(F299="M",VLOOKUP(K299,M!A:G,6,0),""))))),0)</f>
        <v/>
      </c>
      <c r="T299" s="191" t="str">
        <f>IFERROR(IF(D299="","",IF(K299="","",IF(I299="","",IF(F299="F",VLOOKUP(K299,F!A:G,7,0),IF(F299="M",VLOOKUP(K299,M!A:G,7,0),""))))),0)</f>
        <v/>
      </c>
      <c r="U299" s="191" t="str">
        <f>IFERROR(IF(D299="","",IF(K299="","",IF(J299="","",IF(F299="F",VLOOKUP(K299,F!A:M,8,0),IF(F299="M",VLOOKUP(K299,M!A:M,8,0),""))))),0)</f>
        <v/>
      </c>
      <c r="V299" s="191" t="str">
        <f>IFERROR(IF(D299="","",IF(K299="","",IF(J299="","",IF(F299="F",VLOOKUP(K299,F!A:M,9,0),IF(F299="M",VLOOKUP(K299,M!A:M,9,0),""))))),0)</f>
        <v/>
      </c>
      <c r="W299" s="191" t="str">
        <f>IFERROR(IF(D299="","",IF(K299="","",IF(J299="","",IF(F299="F",VLOOKUP(K299,F!A:M,10,0),IF(F299="M",VLOOKUP(K299,M!A:M,10,0),""))))),0)</f>
        <v/>
      </c>
      <c r="X299" s="191" t="str">
        <f>IFERROR(IF(D299="","",IF(K299="","",IF(J299="","",IF(F299="F",VLOOKUP(K299,F!A:M,11,0),IF(F299="M",VLOOKUP(K299,M!A:M,11,0),""))))),0)</f>
        <v/>
      </c>
      <c r="Y299" s="191" t="str">
        <f>IFERROR(IF(D299="","",IF(K299="","",IF(J299="","",IF(F299="F",VLOOKUP(K299,F!A:M,12,0),IF(F299="M",VLOOKUP(K299,M!A:M,12,0),""))))),0)</f>
        <v/>
      </c>
      <c r="Z299" s="191" t="str">
        <f>IFERROR(IF(D299="","",IF(K299="","",IF(J299="","",IF(F299="F",VLOOKUP(K299,F!A:M,13,0),IF(F299="M",VLOOKUP(K299,M!A:M,13,0),""))))),0)</f>
        <v/>
      </c>
      <c r="AA299" s="191" t="str">
        <f>IFERROR(IF(D299="","",IF(F299="","",IF(J299="","",IF(K299="","",IF(AND(K299&gt;23,K299&lt;=60),IF(F299="F",VLOOKUP(MROUND(HZ299,0.5),'F-Weight for Length'!K:S,2,0),VLOOKUP(MROUND(HZ299,0.5),'M-Weight for Length'!K:S,2,0)),IF(K299&gt;60,IF(F299="F",VLOOKUP(K299,'F-Weight for Length'!U:AC,2,0),VLOOKUP(K299,'M-Weight for Length'!U:AC,2,0)),IF(F299="F",VLOOKUP(MROUND(HZ299,0.5),'F-Weight for Length'!A:I,2,0),VLOOKUP(MROUND(HZ299,0.5),'M-Weight for Length'!A:I,2,0)))))))),0)</f>
        <v/>
      </c>
      <c r="AB299" s="191" t="str">
        <f>IFERROR(IF(D299="","",IF(F299="","",IF(J299="","",IF(K299="","",IF(AND(K299&gt;23,K299&lt;=60),IF(F299="F",VLOOKUP(MROUND(HZ299,0.5),'F-Weight for Length'!K:S,3,0),VLOOKUP(MROUND(HZ299,0.5),'M-Weight for Length'!K:S,3,0)),IF(K299&gt;60,IF(F299="F",VLOOKUP(K299,'F-Weight for Length'!U:AC,3,0),VLOOKUP(K299,'M-Weight for Length'!U:AC,3,0)),IF(F299="F",VLOOKUP(MROUND(HZ299,0.5),'F-Weight for Length'!A:I,3,0),VLOOKUP(MROUND(HZ299,0.5),'M-Weight for Length'!A:I,3,0)))))))),0)</f>
        <v/>
      </c>
      <c r="AC299" s="191" t="str">
        <f>IFERROR(IF(D299="","",IF(F299="","",IF(J299="","",IF(K299="","",IF(AND(K299&gt;23,K299&lt;=60),IF(F299="F",VLOOKUP(MROUND(HZ299,0.5),'F-Weight for Length'!K:S,4,0),VLOOKUP(MROUND(HZ299,0.5),'M-Weight for Length'!K:S,4,0)),IF(K299&gt;60,IF(F299="F",VLOOKUP(K299,'F-Weight for Length'!U:AC,4,0),VLOOKUP(K299,'M-Weight for Length'!U:AC,4,0)),IF(F299="F",VLOOKUP(MROUND(HZ299,0.5),'F-Weight for Length'!A:I,4,0),VLOOKUP(MROUND(HZ299,0.5),'M-Weight for Length'!A:I,4,0)))))))),0)</f>
        <v/>
      </c>
      <c r="AD299" s="191" t="str">
        <f>IFERROR(IF(D299="","",IF(F299="","",IF(J299="","",IF(K299="","",IF(AND(K299&gt;23,K299&lt;=60),IF(F299="F",VLOOKUP(MROUND(HZ299,0.5),'F-Weight for Length'!K:S,5,0),VLOOKUP(MROUND(HZ299,0.5),'M-Weight for Length'!K:S,5,0)),IF(K299&gt;60,IF(F299="F",VLOOKUP(K299,'F-Weight for Length'!U:AC,5,0),VLOOKUP(K299,'M-Weight for Length'!U:AC,5,0)),IF(F299="F",VLOOKUP(MROUND(HZ299,0.5),'F-Weight for Length'!A:I,5,0),VLOOKUP(MROUND(HZ299,0.5),'M-Weight for Length'!A:I,5,0)))))))),0)</f>
        <v/>
      </c>
      <c r="AE299" s="191" t="str">
        <f>IFERROR(IF(D299="","",IF(F299="","",IF(J299="","",IF(K299="","",IF(AND(K299&gt;23,K299&lt;=60),IF(F299="F",VLOOKUP(MROUND(HZ299,0.5),'F-Weight for Length'!K:S,6,0),VLOOKUP(MROUND(HZ299,0.5),'M-Weight for Length'!K:S,6,0)),IF(K299&gt;60,IF(F299="F",VLOOKUP(K299,'F-Weight for Length'!U:AC,6,0),VLOOKUP(K299,'M-Weight for Length'!U:AC,6,0)),IF(F299="F",VLOOKUP(MROUND(HZ299,0.5),'F-Weight for Length'!A:I,6,0),VLOOKUP(MROUND(HZ299,0.5),'M-Weight for Length'!A:I,6,0)))))))),0)</f>
        <v/>
      </c>
      <c r="AF299" s="191" t="str">
        <f>IFERROR(IF(D299="","",IF(F299="","",IF(J299="","",IF(K299="","",IF(AND(K299&gt;23,K299&lt;=60),IF(F299="F",VLOOKUP(MROUND(HZ299,0.5),'F-Weight for Length'!K:S,7,0),VLOOKUP(MROUND(HZ299,0.5),'M-Weight for Length'!K:S,7,0)),IF(K299&gt;60,IF(F299="F",VLOOKUP(K299,'F-Weight for Length'!U:AC,7,0),VLOOKUP(K299,'M-Weight for Length'!U:AC,7,0)),IF(F299="F",VLOOKUP(MROUND(HZ299,0.5),'F-Weight for Length'!A:I,7,0),VLOOKUP(MROUND(HZ299,0.5),'M-Weight for Length'!A:I,7,0)))))))),0)</f>
        <v/>
      </c>
      <c r="AG299" s="191" t="str">
        <f>IFERROR(IF(D299="","",IF(F299="","",IF(J299="","",IF(K299="","",IF(AND(K299&gt;23,K299&lt;=60),IF(F299="F",VLOOKUP(MROUND(HZ299,0.5),'F-Weight for Length'!K:S,8,0),VLOOKUP(MROUND(HZ299,0.5),'M-Weight for Length'!K:S,8,0)),IF(K299&gt;60,IF(F299="F",VLOOKUP(K299,'F-Weight for Length'!U:AC,8,0),VLOOKUP(K299,'M-Weight for Length'!U:AC,8,0)),IF(F299="F",VLOOKUP(MROUND(HZ299,0.5),'F-Weight for Length'!A:I,8,0),VLOOKUP(MROUND(HZ299,0.5),'M-Weight for Length'!A:I,8,0)))))))),0)</f>
        <v/>
      </c>
      <c r="AH299" s="191" t="str">
        <f>IFERROR(IF(D299="","",IF(F299="","",IF(J299="","",IF(K299="","",IF(AND(K299&gt;23,K299&lt;=60),IF(F299="F",VLOOKUP(MROUND(HZ299,0.5),'F-Weight for Length'!K:S,9,0),VLOOKUP(MROUND(HZ299,0.5),'M-Weight for Length'!K:S,9,0)),IF(K299&gt;60,IF(F299="F",VLOOKUP(K299,'F-Weight for Length'!U:AC,9,0),VLOOKUP(K299,'M-Weight for Length'!U:AC,9,0)),IF(F299="F",VLOOKUP(MROUND(HZ299,0.5),'F-Weight for Length'!A:I,9,0),VLOOKUP(MROUND(HZ299,0.5),'M-Weight for Length'!A:I,9,0)))))))),0)</f>
        <v/>
      </c>
      <c r="AI299" s="192">
        <f t="shared" si="957"/>
        <v>0</v>
      </c>
      <c r="AJ299" s="192">
        <f t="shared" si="958"/>
        <v>0</v>
      </c>
      <c r="AK299" s="192">
        <f t="shared" si="959"/>
        <v>0</v>
      </c>
      <c r="AL299" s="192">
        <f t="shared" si="960"/>
        <v>0</v>
      </c>
      <c r="AM299" s="192">
        <f t="shared" si="961"/>
        <v>0</v>
      </c>
      <c r="AN299" s="192">
        <f t="shared" si="962"/>
        <v>0</v>
      </c>
      <c r="AO299" s="192">
        <f t="shared" si="963"/>
        <v>0</v>
      </c>
      <c r="AP299" s="192">
        <f t="shared" si="964"/>
        <v>0</v>
      </c>
      <c r="AQ299" s="192">
        <f t="shared" si="965"/>
        <v>0</v>
      </c>
      <c r="AR299" s="192">
        <f t="shared" si="966"/>
        <v>0</v>
      </c>
      <c r="AS299" s="192">
        <f t="shared" si="967"/>
        <v>0</v>
      </c>
      <c r="AT299" s="192">
        <f t="shared" si="968"/>
        <v>0</v>
      </c>
      <c r="AU299" s="192">
        <f t="shared" si="969"/>
        <v>0</v>
      </c>
      <c r="AV299" s="192">
        <f t="shared" si="970"/>
        <v>0</v>
      </c>
      <c r="AW299" s="192">
        <f t="shared" si="971"/>
        <v>0</v>
      </c>
      <c r="AX299" s="192">
        <f t="shared" si="972"/>
        <v>0</v>
      </c>
      <c r="AY299" s="192">
        <f t="shared" si="973"/>
        <v>0</v>
      </c>
      <c r="AZ299" s="192">
        <f t="shared" si="974"/>
        <v>0</v>
      </c>
      <c r="BA299" s="192">
        <f t="shared" si="975"/>
        <v>0</v>
      </c>
      <c r="BB299" s="192">
        <f t="shared" si="976"/>
        <v>0</v>
      </c>
      <c r="BC299" s="192">
        <f t="shared" si="977"/>
        <v>0</v>
      </c>
      <c r="BD299" s="192">
        <f t="shared" si="978"/>
        <v>0</v>
      </c>
      <c r="BE299" s="192">
        <f t="shared" si="979"/>
        <v>0</v>
      </c>
      <c r="BF299" s="192">
        <f t="shared" si="980"/>
        <v>0</v>
      </c>
      <c r="BG299" s="192">
        <f t="shared" si="981"/>
        <v>0</v>
      </c>
      <c r="BH299" s="192">
        <f t="shared" si="982"/>
        <v>0</v>
      </c>
      <c r="BI299" s="192">
        <f t="shared" si="983"/>
        <v>0</v>
      </c>
      <c r="BJ299" s="192">
        <f t="shared" si="984"/>
        <v>0</v>
      </c>
      <c r="BK299" s="192">
        <f t="shared" si="985"/>
        <v>0</v>
      </c>
      <c r="BL299" s="192">
        <f t="shared" si="986"/>
        <v>0</v>
      </c>
      <c r="BM299" s="192">
        <f t="shared" si="987"/>
        <v>0</v>
      </c>
      <c r="BN299" s="192">
        <f t="shared" si="988"/>
        <v>0</v>
      </c>
      <c r="BO299" s="192">
        <f t="shared" si="989"/>
        <v>0</v>
      </c>
      <c r="BP299" s="192">
        <f t="shared" si="990"/>
        <v>0</v>
      </c>
      <c r="BQ299" s="192">
        <f t="shared" si="991"/>
        <v>0</v>
      </c>
      <c r="BR299" s="192">
        <f t="shared" si="992"/>
        <v>0</v>
      </c>
      <c r="BS299" s="192">
        <f t="shared" si="993"/>
        <v>0</v>
      </c>
      <c r="BT299" s="192">
        <f t="shared" si="994"/>
        <v>0</v>
      </c>
      <c r="BU299" s="192">
        <f t="shared" si="995"/>
        <v>0</v>
      </c>
      <c r="BV299" s="192">
        <f t="shared" si="996"/>
        <v>0</v>
      </c>
      <c r="BW299" s="192">
        <f t="shared" si="997"/>
        <v>0</v>
      </c>
      <c r="BX299" s="192">
        <f t="shared" si="998"/>
        <v>0</v>
      </c>
      <c r="BY299" s="192">
        <f t="shared" si="999"/>
        <v>0</v>
      </c>
      <c r="BZ299" s="192">
        <f t="shared" si="1000"/>
        <v>0</v>
      </c>
      <c r="CA299" s="192">
        <f t="shared" si="1001"/>
        <v>0</v>
      </c>
      <c r="CB299" s="192">
        <f t="shared" si="1002"/>
        <v>0</v>
      </c>
      <c r="CC299" s="192">
        <f t="shared" si="1003"/>
        <v>0</v>
      </c>
      <c r="CD299" s="192">
        <f t="shared" si="1004"/>
        <v>0</v>
      </c>
      <c r="CE299" s="192">
        <f t="shared" si="1005"/>
        <v>0</v>
      </c>
      <c r="CF299" s="192">
        <f t="shared" si="1006"/>
        <v>0</v>
      </c>
      <c r="CG299" s="192">
        <f t="shared" si="1007"/>
        <v>0</v>
      </c>
      <c r="CH299" s="192">
        <f t="shared" si="1008"/>
        <v>0</v>
      </c>
      <c r="CI299" s="192">
        <f t="shared" si="1009"/>
        <v>0</v>
      </c>
      <c r="CJ299" s="192">
        <f t="shared" si="1010"/>
        <v>0</v>
      </c>
      <c r="CK299" s="192">
        <f t="shared" si="1011"/>
        <v>0</v>
      </c>
      <c r="CL299" s="192">
        <f t="shared" si="1012"/>
        <v>0</v>
      </c>
      <c r="CM299" s="192">
        <f t="shared" si="1013"/>
        <v>0</v>
      </c>
      <c r="CN299" s="192">
        <f t="shared" si="1014"/>
        <v>0</v>
      </c>
      <c r="CO299" s="192">
        <f t="shared" si="1015"/>
        <v>0</v>
      </c>
      <c r="CP299" s="192">
        <f t="shared" si="1016"/>
        <v>0</v>
      </c>
      <c r="CQ299" s="192">
        <f t="shared" si="1017"/>
        <v>0</v>
      </c>
      <c r="CR299" s="192">
        <f t="shared" si="1018"/>
        <v>0</v>
      </c>
      <c r="CS299" s="192">
        <f t="shared" si="1019"/>
        <v>0</v>
      </c>
      <c r="CT299" s="192">
        <f t="shared" si="1020"/>
        <v>0</v>
      </c>
      <c r="CU299" s="192">
        <f t="shared" si="1021"/>
        <v>0</v>
      </c>
      <c r="CV299" s="192">
        <f t="shared" si="1022"/>
        <v>0</v>
      </c>
      <c r="CW299" s="192">
        <f t="shared" si="1023"/>
        <v>0</v>
      </c>
      <c r="CX299" s="192">
        <f t="shared" si="1024"/>
        <v>0</v>
      </c>
      <c r="CY299" s="192">
        <f t="shared" si="1025"/>
        <v>0</v>
      </c>
      <c r="CZ299" s="192">
        <f t="shared" si="1026"/>
        <v>0</v>
      </c>
      <c r="DA299" s="192">
        <f t="shared" si="1027"/>
        <v>0</v>
      </c>
      <c r="DB299" s="192">
        <f t="shared" si="1028"/>
        <v>0</v>
      </c>
      <c r="DC299" s="192">
        <f t="shared" si="1029"/>
        <v>0</v>
      </c>
      <c r="DD299" s="192">
        <f t="shared" si="1030"/>
        <v>0</v>
      </c>
      <c r="DE299" s="192">
        <f t="shared" si="1031"/>
        <v>0</v>
      </c>
      <c r="DF299" s="192">
        <f t="shared" si="1032"/>
        <v>0</v>
      </c>
      <c r="DG299" s="192">
        <f t="shared" si="1033"/>
        <v>0</v>
      </c>
      <c r="DH299" s="192">
        <f t="shared" si="1034"/>
        <v>0</v>
      </c>
      <c r="DI299" s="192">
        <f t="shared" si="1035"/>
        <v>0</v>
      </c>
      <c r="DJ299" s="192">
        <f t="shared" si="1036"/>
        <v>0</v>
      </c>
      <c r="DK299" s="192">
        <f t="shared" si="1037"/>
        <v>0</v>
      </c>
      <c r="DL299" s="192">
        <f t="shared" si="1038"/>
        <v>0</v>
      </c>
      <c r="DM299" s="192">
        <f t="shared" si="1039"/>
        <v>0</v>
      </c>
      <c r="DN299" s="192">
        <f t="shared" si="1040"/>
        <v>0</v>
      </c>
      <c r="DO299" s="192">
        <f t="shared" si="1041"/>
        <v>0</v>
      </c>
      <c r="DP299" s="192">
        <f t="shared" si="1042"/>
        <v>0</v>
      </c>
      <c r="DQ299" s="192">
        <f t="shared" si="1043"/>
        <v>0</v>
      </c>
      <c r="DR299" s="192">
        <f t="shared" si="1044"/>
        <v>0</v>
      </c>
      <c r="DS299" s="192">
        <f t="shared" si="1045"/>
        <v>0</v>
      </c>
      <c r="DT299" s="192">
        <f t="shared" si="1046"/>
        <v>0</v>
      </c>
      <c r="DU299" s="192">
        <f t="shared" si="1047"/>
        <v>0</v>
      </c>
      <c r="DV299" s="193">
        <f t="shared" si="1048"/>
        <v>0</v>
      </c>
      <c r="DW299" s="193">
        <f t="shared" si="1049"/>
        <v>0</v>
      </c>
      <c r="DX299" s="193">
        <f t="shared" si="1050"/>
        <v>0</v>
      </c>
      <c r="DY299" s="193">
        <f t="shared" si="1051"/>
        <v>0</v>
      </c>
      <c r="DZ299" s="193">
        <f t="shared" si="1052"/>
        <v>0</v>
      </c>
      <c r="EA299" s="192">
        <f t="shared" si="1053"/>
        <v>0</v>
      </c>
      <c r="EB299" s="192">
        <f t="shared" si="1054"/>
        <v>0</v>
      </c>
      <c r="EC299" s="192">
        <f t="shared" si="1055"/>
        <v>0</v>
      </c>
      <c r="ED299" s="192">
        <f t="shared" si="1056"/>
        <v>0</v>
      </c>
      <c r="EE299" s="192">
        <f t="shared" si="1057"/>
        <v>0</v>
      </c>
      <c r="EF299" s="192">
        <f t="shared" si="1058"/>
        <v>0</v>
      </c>
      <c r="EG299" s="192">
        <f t="shared" si="1059"/>
        <v>0</v>
      </c>
      <c r="EH299" s="192">
        <f t="shared" si="1060"/>
        <v>0</v>
      </c>
      <c r="EI299" s="192">
        <f t="shared" si="1061"/>
        <v>0</v>
      </c>
      <c r="EJ299" s="192">
        <f t="shared" si="1062"/>
        <v>0</v>
      </c>
      <c r="EK299" s="192">
        <f t="shared" si="1063"/>
        <v>0</v>
      </c>
      <c r="EL299" s="192">
        <f t="shared" si="1064"/>
        <v>0</v>
      </c>
      <c r="EM299" s="192">
        <f t="shared" si="1065"/>
        <v>0</v>
      </c>
      <c r="EN299" s="192">
        <f t="shared" si="1066"/>
        <v>0</v>
      </c>
      <c r="EO299" s="192">
        <f t="shared" si="1067"/>
        <v>0</v>
      </c>
      <c r="EP299" s="192">
        <f t="shared" si="1068"/>
        <v>0</v>
      </c>
      <c r="EQ299" s="192">
        <f t="shared" si="1069"/>
        <v>0</v>
      </c>
      <c r="ER299" s="192">
        <f t="shared" si="1070"/>
        <v>0</v>
      </c>
      <c r="ES299" s="192">
        <f t="shared" si="1071"/>
        <v>0</v>
      </c>
      <c r="ET299" s="192">
        <f t="shared" si="1072"/>
        <v>0</v>
      </c>
      <c r="EU299" s="192">
        <f t="shared" si="1073"/>
        <v>0</v>
      </c>
      <c r="EV299" s="192">
        <f t="shared" si="1074"/>
        <v>0</v>
      </c>
      <c r="EW299" s="192">
        <f t="shared" si="1075"/>
        <v>0</v>
      </c>
      <c r="EX299" s="192">
        <f t="shared" si="1076"/>
        <v>0</v>
      </c>
      <c r="EY299" s="192">
        <f t="shared" si="1077"/>
        <v>0</v>
      </c>
      <c r="EZ299" s="192">
        <f t="shared" si="1078"/>
        <v>0</v>
      </c>
      <c r="FA299" s="192">
        <f t="shared" si="1079"/>
        <v>0</v>
      </c>
      <c r="FB299" s="192">
        <f t="shared" si="1080"/>
        <v>0</v>
      </c>
      <c r="FC299" s="192">
        <f t="shared" si="1081"/>
        <v>0</v>
      </c>
      <c r="FD299" s="192">
        <f t="shared" si="1082"/>
        <v>0</v>
      </c>
      <c r="FE299" s="192">
        <f t="shared" si="1083"/>
        <v>0</v>
      </c>
      <c r="FF299" s="192">
        <f t="shared" si="1084"/>
        <v>0</v>
      </c>
      <c r="FG299" s="192">
        <f t="shared" si="1085"/>
        <v>0</v>
      </c>
      <c r="FH299" s="192">
        <f t="shared" si="1086"/>
        <v>0</v>
      </c>
      <c r="FI299" s="192">
        <f t="shared" si="1087"/>
        <v>0</v>
      </c>
      <c r="FJ299" s="192">
        <f t="shared" si="1088"/>
        <v>0</v>
      </c>
      <c r="FK299" s="192">
        <f t="shared" si="1089"/>
        <v>0</v>
      </c>
      <c r="FL299" s="192">
        <f t="shared" si="1090"/>
        <v>0</v>
      </c>
      <c r="FM299" s="192">
        <f t="shared" si="1091"/>
        <v>0</v>
      </c>
      <c r="FN299" s="192">
        <f t="shared" si="1092"/>
        <v>0</v>
      </c>
      <c r="FO299" s="192">
        <f t="shared" si="1093"/>
        <v>0</v>
      </c>
      <c r="FP299" s="192">
        <f t="shared" si="1094"/>
        <v>0</v>
      </c>
      <c r="FQ299" s="192">
        <f t="shared" si="1095"/>
        <v>0</v>
      </c>
      <c r="FR299" s="192">
        <f t="shared" si="1096"/>
        <v>0</v>
      </c>
      <c r="FS299" s="192">
        <f t="shared" si="1097"/>
        <v>0</v>
      </c>
      <c r="FT299" s="192">
        <f t="shared" si="1098"/>
        <v>0</v>
      </c>
      <c r="FU299" s="192">
        <f t="shared" si="1099"/>
        <v>0</v>
      </c>
      <c r="FV299" s="192">
        <f t="shared" si="1100"/>
        <v>0</v>
      </c>
      <c r="FW299" s="192">
        <f t="shared" si="1101"/>
        <v>0</v>
      </c>
      <c r="FX299" s="192">
        <f t="shared" si="1102"/>
        <v>0</v>
      </c>
      <c r="FY299" s="192">
        <f t="shared" si="1103"/>
        <v>0</v>
      </c>
      <c r="FZ299" s="192">
        <f t="shared" si="1104"/>
        <v>0</v>
      </c>
      <c r="GA299" s="192">
        <f t="shared" si="1105"/>
        <v>0</v>
      </c>
      <c r="GB299" s="192">
        <f t="shared" si="1106"/>
        <v>0</v>
      </c>
      <c r="GC299" s="192">
        <f t="shared" si="1107"/>
        <v>0</v>
      </c>
      <c r="GD299" s="192">
        <f t="shared" si="1108"/>
        <v>0</v>
      </c>
      <c r="GE299" s="192">
        <f t="shared" si="1109"/>
        <v>0</v>
      </c>
      <c r="GF299" s="192">
        <f t="shared" si="1110"/>
        <v>0</v>
      </c>
      <c r="GG299" s="192">
        <f t="shared" si="1111"/>
        <v>0</v>
      </c>
      <c r="GH299" s="192">
        <f t="shared" si="1112"/>
        <v>0</v>
      </c>
      <c r="GI299" s="192">
        <f t="shared" si="1113"/>
        <v>0</v>
      </c>
      <c r="GJ299" s="192">
        <f t="shared" si="1114"/>
        <v>0</v>
      </c>
      <c r="GK299" s="192">
        <f t="shared" si="1115"/>
        <v>0</v>
      </c>
      <c r="GL299" s="192">
        <f t="shared" si="1116"/>
        <v>0</v>
      </c>
      <c r="GM299" s="192">
        <f t="shared" si="1117"/>
        <v>0</v>
      </c>
      <c r="GN299" s="192">
        <f t="shared" si="1118"/>
        <v>0</v>
      </c>
      <c r="GO299" s="192">
        <f t="shared" si="1119"/>
        <v>0</v>
      </c>
      <c r="GP299" s="192">
        <f t="shared" si="1120"/>
        <v>0</v>
      </c>
      <c r="GQ299" s="192">
        <f t="shared" si="1121"/>
        <v>0</v>
      </c>
      <c r="GR299" s="192">
        <f t="shared" si="1122"/>
        <v>0</v>
      </c>
      <c r="GS299" s="192">
        <f t="shared" si="1123"/>
        <v>0</v>
      </c>
      <c r="GT299" s="192">
        <f t="shared" si="1124"/>
        <v>0</v>
      </c>
      <c r="GU299" s="192">
        <f t="shared" si="1125"/>
        <v>0</v>
      </c>
      <c r="GV299" s="192">
        <f t="shared" si="1126"/>
        <v>0</v>
      </c>
      <c r="GW299" s="192">
        <f t="shared" si="1127"/>
        <v>0</v>
      </c>
      <c r="GX299" s="192">
        <f t="shared" si="1128"/>
        <v>0</v>
      </c>
      <c r="GY299" s="192">
        <f t="shared" si="1129"/>
        <v>0</v>
      </c>
      <c r="GZ299" s="192">
        <f t="shared" si="1130"/>
        <v>0</v>
      </c>
      <c r="HA299" s="192">
        <f t="shared" si="1131"/>
        <v>0</v>
      </c>
      <c r="HB299" s="192">
        <f t="shared" si="1132"/>
        <v>0</v>
      </c>
      <c r="HC299" s="192">
        <f t="shared" si="1133"/>
        <v>0</v>
      </c>
      <c r="HD299" s="192">
        <f t="shared" si="1134"/>
        <v>0</v>
      </c>
      <c r="HE299" s="192">
        <f t="shared" si="1135"/>
        <v>0</v>
      </c>
      <c r="HF299" s="192">
        <f t="shared" si="1136"/>
        <v>0</v>
      </c>
      <c r="HG299" s="192">
        <f t="shared" si="1137"/>
        <v>0</v>
      </c>
      <c r="HH299" s="192">
        <f t="shared" si="1138"/>
        <v>0</v>
      </c>
      <c r="HI299" s="192">
        <f t="shared" si="1139"/>
        <v>0</v>
      </c>
      <c r="HJ299" s="192">
        <f t="shared" si="1140"/>
        <v>0</v>
      </c>
      <c r="HK299" s="192">
        <f t="shared" si="1141"/>
        <v>0</v>
      </c>
      <c r="HL299" s="192">
        <f t="shared" si="1142"/>
        <v>0</v>
      </c>
      <c r="HM299" s="192">
        <f t="shared" si="1143"/>
        <v>0</v>
      </c>
      <c r="HN299" s="194">
        <f t="shared" si="1144"/>
        <v>0</v>
      </c>
      <c r="HO299" s="194">
        <f t="shared" si="1145"/>
        <v>0</v>
      </c>
      <c r="HP299" s="194">
        <f t="shared" si="1146"/>
        <v>0</v>
      </c>
      <c r="HQ299" s="194">
        <f t="shared" si="1147"/>
        <v>0</v>
      </c>
      <c r="HR299" s="194">
        <f t="shared" si="1148"/>
        <v>0</v>
      </c>
      <c r="HS299" s="195" t="str">
        <f t="shared" si="945"/>
        <v/>
      </c>
      <c r="HT299" s="196">
        <f t="shared" si="941"/>
        <v>0</v>
      </c>
      <c r="HU299" s="196">
        <f t="shared" si="942"/>
        <v>0</v>
      </c>
      <c r="HV299" s="197" t="str">
        <f t="shared" si="946"/>
        <v/>
      </c>
      <c r="HW299" s="197" t="str">
        <f t="shared" si="1149"/>
        <v/>
      </c>
      <c r="HX299" s="197" t="str">
        <f t="shared" si="1150"/>
        <v/>
      </c>
      <c r="HY299" s="195" t="str">
        <f t="shared" si="947"/>
        <v/>
      </c>
      <c r="HZ299" s="30">
        <f t="shared" si="943"/>
        <v>0</v>
      </c>
      <c r="IA299" s="198">
        <f t="shared" si="948"/>
        <v>0</v>
      </c>
      <c r="IB299" s="195"/>
      <c r="IC299" s="195">
        <f t="shared" si="1151"/>
        <v>0</v>
      </c>
      <c r="ID299" s="195">
        <f t="shared" si="949"/>
        <v>0</v>
      </c>
      <c r="IE299" s="195">
        <f t="shared" si="1152"/>
        <v>0</v>
      </c>
      <c r="IF299" s="195">
        <f t="shared" si="950"/>
        <v>0</v>
      </c>
      <c r="IG299" s="307">
        <f t="shared" si="951"/>
        <v>0</v>
      </c>
      <c r="IH299" s="307">
        <f t="shared" si="952"/>
        <v>0</v>
      </c>
      <c r="II299" s="44">
        <f t="shared" si="953"/>
        <v>0</v>
      </c>
      <c r="IJ299" s="44">
        <f t="shared" si="1153"/>
        <v>0</v>
      </c>
      <c r="IK299" s="44">
        <f t="shared" si="1154"/>
        <v>0</v>
      </c>
      <c r="IL299" s="44">
        <f t="shared" si="1155"/>
        <v>0</v>
      </c>
      <c r="IM299" s="44">
        <f t="shared" si="1156"/>
        <v>0</v>
      </c>
      <c r="IN299" s="44">
        <f t="shared" si="1157"/>
        <v>0</v>
      </c>
      <c r="IO299" s="44">
        <f t="shared" si="1158"/>
        <v>0</v>
      </c>
    </row>
    <row r="300" spans="1:249" ht="18" customHeight="1">
      <c r="A300" s="188">
        <v>294</v>
      </c>
      <c r="B300" s="326"/>
      <c r="C300" s="289"/>
      <c r="D300" s="199"/>
      <c r="E300" s="189"/>
      <c r="F300" s="189"/>
      <c r="G300" s="190"/>
      <c r="H300" s="190"/>
      <c r="I300" s="272"/>
      <c r="J300" s="207"/>
      <c r="K300" s="214" t="str">
        <f t="shared" si="954"/>
        <v/>
      </c>
      <c r="L300" s="200" t="str">
        <f t="shared" si="955"/>
        <v/>
      </c>
      <c r="M300" s="200" t="str">
        <f t="shared" si="956"/>
        <v/>
      </c>
      <c r="N300" s="209" t="str">
        <f t="shared" si="944"/>
        <v/>
      </c>
      <c r="O300" s="208" t="str">
        <f>IFERROR(IF(D300="","",IF(K300="","",IF(I300="","",IF(F300="F",VLOOKUP(K300,F!A:G,2,0),IF(F300="M",VLOOKUP(K300,M!A:G,2,0),""))))),0)</f>
        <v/>
      </c>
      <c r="P300" s="191" t="str">
        <f>IFERROR(IF(D300="","",IF(K300="","",IF(I300="","",IF(F300="F",VLOOKUP(K300,F!A:G,3,0),IF(F300="M",VLOOKUP(K300,M!A:G,3,0),""))))),0)</f>
        <v/>
      </c>
      <c r="Q300" s="191" t="str">
        <f>IFERROR(IF(D300="","",IF(K300="","",IF(I300="","",IF(F300="F",VLOOKUP(K300,F!A:G,4,0),IF(F300="M",VLOOKUP(K300,M!A:G,4,0),""))))),0)</f>
        <v/>
      </c>
      <c r="R300" s="191" t="str">
        <f>IFERROR(IF(D300="","",IF(K300="","",IF(I300="","",IF(F300="F",VLOOKUP(K300,F!A:G,5,0),IF(F300="M",VLOOKUP(K300,M!A:G,5,0),""))))),0)</f>
        <v/>
      </c>
      <c r="S300" s="191" t="str">
        <f>IFERROR(IF(D300="","",IF(K300="","",IF(I300="","",IF(F300="F",VLOOKUP(K300,F!A:G,6,0),IF(F300="M",VLOOKUP(K300,M!A:G,6,0),""))))),0)</f>
        <v/>
      </c>
      <c r="T300" s="191" t="str">
        <f>IFERROR(IF(D300="","",IF(K300="","",IF(I300="","",IF(F300="F",VLOOKUP(K300,F!A:G,7,0),IF(F300="M",VLOOKUP(K300,M!A:G,7,0),""))))),0)</f>
        <v/>
      </c>
      <c r="U300" s="191" t="str">
        <f>IFERROR(IF(D300="","",IF(K300="","",IF(J300="","",IF(F300="F",VLOOKUP(K300,F!A:M,8,0),IF(F300="M",VLOOKUP(K300,M!A:M,8,0),""))))),0)</f>
        <v/>
      </c>
      <c r="V300" s="191" t="str">
        <f>IFERROR(IF(D300="","",IF(K300="","",IF(J300="","",IF(F300="F",VLOOKUP(K300,F!A:M,9,0),IF(F300="M",VLOOKUP(K300,M!A:M,9,0),""))))),0)</f>
        <v/>
      </c>
      <c r="W300" s="191" t="str">
        <f>IFERROR(IF(D300="","",IF(K300="","",IF(J300="","",IF(F300="F",VLOOKUP(K300,F!A:M,10,0),IF(F300="M",VLOOKUP(K300,M!A:M,10,0),""))))),0)</f>
        <v/>
      </c>
      <c r="X300" s="191" t="str">
        <f>IFERROR(IF(D300="","",IF(K300="","",IF(J300="","",IF(F300="F",VLOOKUP(K300,F!A:M,11,0),IF(F300="M",VLOOKUP(K300,M!A:M,11,0),""))))),0)</f>
        <v/>
      </c>
      <c r="Y300" s="191" t="str">
        <f>IFERROR(IF(D300="","",IF(K300="","",IF(J300="","",IF(F300="F",VLOOKUP(K300,F!A:M,12,0),IF(F300="M",VLOOKUP(K300,M!A:M,12,0),""))))),0)</f>
        <v/>
      </c>
      <c r="Z300" s="191" t="str">
        <f>IFERROR(IF(D300="","",IF(K300="","",IF(J300="","",IF(F300="F",VLOOKUP(K300,F!A:M,13,0),IF(F300="M",VLOOKUP(K300,M!A:M,13,0),""))))),0)</f>
        <v/>
      </c>
      <c r="AA300" s="191" t="str">
        <f>IFERROR(IF(D300="","",IF(F300="","",IF(J300="","",IF(K300="","",IF(AND(K300&gt;23,K300&lt;=60),IF(F300="F",VLOOKUP(MROUND(HZ300,0.5),'F-Weight for Length'!K:S,2,0),VLOOKUP(MROUND(HZ300,0.5),'M-Weight for Length'!K:S,2,0)),IF(K300&gt;60,IF(F300="F",VLOOKUP(K300,'F-Weight for Length'!U:AC,2,0),VLOOKUP(K300,'M-Weight for Length'!U:AC,2,0)),IF(F300="F",VLOOKUP(MROUND(HZ300,0.5),'F-Weight for Length'!A:I,2,0),VLOOKUP(MROUND(HZ300,0.5),'M-Weight for Length'!A:I,2,0)))))))),0)</f>
        <v/>
      </c>
      <c r="AB300" s="191" t="str">
        <f>IFERROR(IF(D300="","",IF(F300="","",IF(J300="","",IF(K300="","",IF(AND(K300&gt;23,K300&lt;=60),IF(F300="F",VLOOKUP(MROUND(HZ300,0.5),'F-Weight for Length'!K:S,3,0),VLOOKUP(MROUND(HZ300,0.5),'M-Weight for Length'!K:S,3,0)),IF(K300&gt;60,IF(F300="F",VLOOKUP(K300,'F-Weight for Length'!U:AC,3,0),VLOOKUP(K300,'M-Weight for Length'!U:AC,3,0)),IF(F300="F",VLOOKUP(MROUND(HZ300,0.5),'F-Weight for Length'!A:I,3,0),VLOOKUP(MROUND(HZ300,0.5),'M-Weight for Length'!A:I,3,0)))))))),0)</f>
        <v/>
      </c>
      <c r="AC300" s="191" t="str">
        <f>IFERROR(IF(D300="","",IF(F300="","",IF(J300="","",IF(K300="","",IF(AND(K300&gt;23,K300&lt;=60),IF(F300="F",VLOOKUP(MROUND(HZ300,0.5),'F-Weight for Length'!K:S,4,0),VLOOKUP(MROUND(HZ300,0.5),'M-Weight for Length'!K:S,4,0)),IF(K300&gt;60,IF(F300="F",VLOOKUP(K300,'F-Weight for Length'!U:AC,4,0),VLOOKUP(K300,'M-Weight for Length'!U:AC,4,0)),IF(F300="F",VLOOKUP(MROUND(HZ300,0.5),'F-Weight for Length'!A:I,4,0),VLOOKUP(MROUND(HZ300,0.5),'M-Weight for Length'!A:I,4,0)))))))),0)</f>
        <v/>
      </c>
      <c r="AD300" s="191" t="str">
        <f>IFERROR(IF(D300="","",IF(F300="","",IF(J300="","",IF(K300="","",IF(AND(K300&gt;23,K300&lt;=60),IF(F300="F",VLOOKUP(MROUND(HZ300,0.5),'F-Weight for Length'!K:S,5,0),VLOOKUP(MROUND(HZ300,0.5),'M-Weight for Length'!K:S,5,0)),IF(K300&gt;60,IF(F300="F",VLOOKUP(K300,'F-Weight for Length'!U:AC,5,0),VLOOKUP(K300,'M-Weight for Length'!U:AC,5,0)),IF(F300="F",VLOOKUP(MROUND(HZ300,0.5),'F-Weight for Length'!A:I,5,0),VLOOKUP(MROUND(HZ300,0.5),'M-Weight for Length'!A:I,5,0)))))))),0)</f>
        <v/>
      </c>
      <c r="AE300" s="191" t="str">
        <f>IFERROR(IF(D300="","",IF(F300="","",IF(J300="","",IF(K300="","",IF(AND(K300&gt;23,K300&lt;=60),IF(F300="F",VLOOKUP(MROUND(HZ300,0.5),'F-Weight for Length'!K:S,6,0),VLOOKUP(MROUND(HZ300,0.5),'M-Weight for Length'!K:S,6,0)),IF(K300&gt;60,IF(F300="F",VLOOKUP(K300,'F-Weight for Length'!U:AC,6,0),VLOOKUP(K300,'M-Weight for Length'!U:AC,6,0)),IF(F300="F",VLOOKUP(MROUND(HZ300,0.5),'F-Weight for Length'!A:I,6,0),VLOOKUP(MROUND(HZ300,0.5),'M-Weight for Length'!A:I,6,0)))))))),0)</f>
        <v/>
      </c>
      <c r="AF300" s="191" t="str">
        <f>IFERROR(IF(D300="","",IF(F300="","",IF(J300="","",IF(K300="","",IF(AND(K300&gt;23,K300&lt;=60),IF(F300="F",VLOOKUP(MROUND(HZ300,0.5),'F-Weight for Length'!K:S,7,0),VLOOKUP(MROUND(HZ300,0.5),'M-Weight for Length'!K:S,7,0)),IF(K300&gt;60,IF(F300="F",VLOOKUP(K300,'F-Weight for Length'!U:AC,7,0),VLOOKUP(K300,'M-Weight for Length'!U:AC,7,0)),IF(F300="F",VLOOKUP(MROUND(HZ300,0.5),'F-Weight for Length'!A:I,7,0),VLOOKUP(MROUND(HZ300,0.5),'M-Weight for Length'!A:I,7,0)))))))),0)</f>
        <v/>
      </c>
      <c r="AG300" s="191" t="str">
        <f>IFERROR(IF(D300="","",IF(F300="","",IF(J300="","",IF(K300="","",IF(AND(K300&gt;23,K300&lt;=60),IF(F300="F",VLOOKUP(MROUND(HZ300,0.5),'F-Weight for Length'!K:S,8,0),VLOOKUP(MROUND(HZ300,0.5),'M-Weight for Length'!K:S,8,0)),IF(K300&gt;60,IF(F300="F",VLOOKUP(K300,'F-Weight for Length'!U:AC,8,0),VLOOKUP(K300,'M-Weight for Length'!U:AC,8,0)),IF(F300="F",VLOOKUP(MROUND(HZ300,0.5),'F-Weight for Length'!A:I,8,0),VLOOKUP(MROUND(HZ300,0.5),'M-Weight for Length'!A:I,8,0)))))))),0)</f>
        <v/>
      </c>
      <c r="AH300" s="191" t="str">
        <f>IFERROR(IF(D300="","",IF(F300="","",IF(J300="","",IF(K300="","",IF(AND(K300&gt;23,K300&lt;=60),IF(F300="F",VLOOKUP(MROUND(HZ300,0.5),'F-Weight for Length'!K:S,9,0),VLOOKUP(MROUND(HZ300,0.5),'M-Weight for Length'!K:S,9,0)),IF(K300&gt;60,IF(F300="F",VLOOKUP(K300,'F-Weight for Length'!U:AC,9,0),VLOOKUP(K300,'M-Weight for Length'!U:AC,9,0)),IF(F300="F",VLOOKUP(MROUND(HZ300,0.5),'F-Weight for Length'!A:I,9,0),VLOOKUP(MROUND(HZ300,0.5),'M-Weight for Length'!A:I,9,0)))))))),0)</f>
        <v/>
      </c>
      <c r="AI300" s="192">
        <f t="shared" si="957"/>
        <v>0</v>
      </c>
      <c r="AJ300" s="192">
        <f t="shared" si="958"/>
        <v>0</v>
      </c>
      <c r="AK300" s="192">
        <f t="shared" si="959"/>
        <v>0</v>
      </c>
      <c r="AL300" s="192">
        <f t="shared" si="960"/>
        <v>0</v>
      </c>
      <c r="AM300" s="192">
        <f t="shared" si="961"/>
        <v>0</v>
      </c>
      <c r="AN300" s="192">
        <f t="shared" si="962"/>
        <v>0</v>
      </c>
      <c r="AO300" s="192">
        <f t="shared" si="963"/>
        <v>0</v>
      </c>
      <c r="AP300" s="192">
        <f t="shared" si="964"/>
        <v>0</v>
      </c>
      <c r="AQ300" s="192">
        <f t="shared" si="965"/>
        <v>0</v>
      </c>
      <c r="AR300" s="192">
        <f t="shared" si="966"/>
        <v>0</v>
      </c>
      <c r="AS300" s="192">
        <f t="shared" si="967"/>
        <v>0</v>
      </c>
      <c r="AT300" s="192">
        <f t="shared" si="968"/>
        <v>0</v>
      </c>
      <c r="AU300" s="192">
        <f t="shared" si="969"/>
        <v>0</v>
      </c>
      <c r="AV300" s="192">
        <f t="shared" si="970"/>
        <v>0</v>
      </c>
      <c r="AW300" s="192">
        <f t="shared" si="971"/>
        <v>0</v>
      </c>
      <c r="AX300" s="192">
        <f t="shared" si="972"/>
        <v>0</v>
      </c>
      <c r="AY300" s="192">
        <f t="shared" si="973"/>
        <v>0</v>
      </c>
      <c r="AZ300" s="192">
        <f t="shared" si="974"/>
        <v>0</v>
      </c>
      <c r="BA300" s="192">
        <f t="shared" si="975"/>
        <v>0</v>
      </c>
      <c r="BB300" s="192">
        <f t="shared" si="976"/>
        <v>0</v>
      </c>
      <c r="BC300" s="192">
        <f t="shared" si="977"/>
        <v>0</v>
      </c>
      <c r="BD300" s="192">
        <f t="shared" si="978"/>
        <v>0</v>
      </c>
      <c r="BE300" s="192">
        <f t="shared" si="979"/>
        <v>0</v>
      </c>
      <c r="BF300" s="192">
        <f t="shared" si="980"/>
        <v>0</v>
      </c>
      <c r="BG300" s="192">
        <f t="shared" si="981"/>
        <v>0</v>
      </c>
      <c r="BH300" s="192">
        <f t="shared" si="982"/>
        <v>0</v>
      </c>
      <c r="BI300" s="192">
        <f t="shared" si="983"/>
        <v>0</v>
      </c>
      <c r="BJ300" s="192">
        <f t="shared" si="984"/>
        <v>0</v>
      </c>
      <c r="BK300" s="192">
        <f t="shared" si="985"/>
        <v>0</v>
      </c>
      <c r="BL300" s="192">
        <f t="shared" si="986"/>
        <v>0</v>
      </c>
      <c r="BM300" s="192">
        <f t="shared" si="987"/>
        <v>0</v>
      </c>
      <c r="BN300" s="192">
        <f t="shared" si="988"/>
        <v>0</v>
      </c>
      <c r="BO300" s="192">
        <f t="shared" si="989"/>
        <v>0</v>
      </c>
      <c r="BP300" s="192">
        <f t="shared" si="990"/>
        <v>0</v>
      </c>
      <c r="BQ300" s="192">
        <f t="shared" si="991"/>
        <v>0</v>
      </c>
      <c r="BR300" s="192">
        <f t="shared" si="992"/>
        <v>0</v>
      </c>
      <c r="BS300" s="192">
        <f t="shared" si="993"/>
        <v>0</v>
      </c>
      <c r="BT300" s="192">
        <f t="shared" si="994"/>
        <v>0</v>
      </c>
      <c r="BU300" s="192">
        <f t="shared" si="995"/>
        <v>0</v>
      </c>
      <c r="BV300" s="192">
        <f t="shared" si="996"/>
        <v>0</v>
      </c>
      <c r="BW300" s="192">
        <f t="shared" si="997"/>
        <v>0</v>
      </c>
      <c r="BX300" s="192">
        <f t="shared" si="998"/>
        <v>0</v>
      </c>
      <c r="BY300" s="192">
        <f t="shared" si="999"/>
        <v>0</v>
      </c>
      <c r="BZ300" s="192">
        <f t="shared" si="1000"/>
        <v>0</v>
      </c>
      <c r="CA300" s="192">
        <f t="shared" si="1001"/>
        <v>0</v>
      </c>
      <c r="CB300" s="192">
        <f t="shared" si="1002"/>
        <v>0</v>
      </c>
      <c r="CC300" s="192">
        <f t="shared" si="1003"/>
        <v>0</v>
      </c>
      <c r="CD300" s="192">
        <f t="shared" si="1004"/>
        <v>0</v>
      </c>
      <c r="CE300" s="192">
        <f t="shared" si="1005"/>
        <v>0</v>
      </c>
      <c r="CF300" s="192">
        <f t="shared" si="1006"/>
        <v>0</v>
      </c>
      <c r="CG300" s="192">
        <f t="shared" si="1007"/>
        <v>0</v>
      </c>
      <c r="CH300" s="192">
        <f t="shared" si="1008"/>
        <v>0</v>
      </c>
      <c r="CI300" s="192">
        <f t="shared" si="1009"/>
        <v>0</v>
      </c>
      <c r="CJ300" s="192">
        <f t="shared" si="1010"/>
        <v>0</v>
      </c>
      <c r="CK300" s="192">
        <f t="shared" si="1011"/>
        <v>0</v>
      </c>
      <c r="CL300" s="192">
        <f t="shared" si="1012"/>
        <v>0</v>
      </c>
      <c r="CM300" s="192">
        <f t="shared" si="1013"/>
        <v>0</v>
      </c>
      <c r="CN300" s="192">
        <f t="shared" si="1014"/>
        <v>0</v>
      </c>
      <c r="CO300" s="192">
        <f t="shared" si="1015"/>
        <v>0</v>
      </c>
      <c r="CP300" s="192">
        <f t="shared" si="1016"/>
        <v>0</v>
      </c>
      <c r="CQ300" s="192">
        <f t="shared" si="1017"/>
        <v>0</v>
      </c>
      <c r="CR300" s="192">
        <f t="shared" si="1018"/>
        <v>0</v>
      </c>
      <c r="CS300" s="192">
        <f t="shared" si="1019"/>
        <v>0</v>
      </c>
      <c r="CT300" s="192">
        <f t="shared" si="1020"/>
        <v>0</v>
      </c>
      <c r="CU300" s="192">
        <f t="shared" si="1021"/>
        <v>0</v>
      </c>
      <c r="CV300" s="192">
        <f t="shared" si="1022"/>
        <v>0</v>
      </c>
      <c r="CW300" s="192">
        <f t="shared" si="1023"/>
        <v>0</v>
      </c>
      <c r="CX300" s="192">
        <f t="shared" si="1024"/>
        <v>0</v>
      </c>
      <c r="CY300" s="192">
        <f t="shared" si="1025"/>
        <v>0</v>
      </c>
      <c r="CZ300" s="192">
        <f t="shared" si="1026"/>
        <v>0</v>
      </c>
      <c r="DA300" s="192">
        <f t="shared" si="1027"/>
        <v>0</v>
      </c>
      <c r="DB300" s="192">
        <f t="shared" si="1028"/>
        <v>0</v>
      </c>
      <c r="DC300" s="192">
        <f t="shared" si="1029"/>
        <v>0</v>
      </c>
      <c r="DD300" s="192">
        <f t="shared" si="1030"/>
        <v>0</v>
      </c>
      <c r="DE300" s="192">
        <f t="shared" si="1031"/>
        <v>0</v>
      </c>
      <c r="DF300" s="192">
        <f t="shared" si="1032"/>
        <v>0</v>
      </c>
      <c r="DG300" s="192">
        <f t="shared" si="1033"/>
        <v>0</v>
      </c>
      <c r="DH300" s="192">
        <f t="shared" si="1034"/>
        <v>0</v>
      </c>
      <c r="DI300" s="192">
        <f t="shared" si="1035"/>
        <v>0</v>
      </c>
      <c r="DJ300" s="192">
        <f t="shared" si="1036"/>
        <v>0</v>
      </c>
      <c r="DK300" s="192">
        <f t="shared" si="1037"/>
        <v>0</v>
      </c>
      <c r="DL300" s="192">
        <f t="shared" si="1038"/>
        <v>0</v>
      </c>
      <c r="DM300" s="192">
        <f t="shared" si="1039"/>
        <v>0</v>
      </c>
      <c r="DN300" s="192">
        <f t="shared" si="1040"/>
        <v>0</v>
      </c>
      <c r="DO300" s="192">
        <f t="shared" si="1041"/>
        <v>0</v>
      </c>
      <c r="DP300" s="192">
        <f t="shared" si="1042"/>
        <v>0</v>
      </c>
      <c r="DQ300" s="192">
        <f t="shared" si="1043"/>
        <v>0</v>
      </c>
      <c r="DR300" s="192">
        <f t="shared" si="1044"/>
        <v>0</v>
      </c>
      <c r="DS300" s="192">
        <f t="shared" si="1045"/>
        <v>0</v>
      </c>
      <c r="DT300" s="192">
        <f t="shared" si="1046"/>
        <v>0</v>
      </c>
      <c r="DU300" s="192">
        <f t="shared" si="1047"/>
        <v>0</v>
      </c>
      <c r="DV300" s="193">
        <f t="shared" si="1048"/>
        <v>0</v>
      </c>
      <c r="DW300" s="193">
        <f t="shared" si="1049"/>
        <v>0</v>
      </c>
      <c r="DX300" s="193">
        <f t="shared" si="1050"/>
        <v>0</v>
      </c>
      <c r="DY300" s="193">
        <f t="shared" si="1051"/>
        <v>0</v>
      </c>
      <c r="DZ300" s="193">
        <f t="shared" si="1052"/>
        <v>0</v>
      </c>
      <c r="EA300" s="192">
        <f t="shared" si="1053"/>
        <v>0</v>
      </c>
      <c r="EB300" s="192">
        <f t="shared" si="1054"/>
        <v>0</v>
      </c>
      <c r="EC300" s="192">
        <f t="shared" si="1055"/>
        <v>0</v>
      </c>
      <c r="ED300" s="192">
        <f t="shared" si="1056"/>
        <v>0</v>
      </c>
      <c r="EE300" s="192">
        <f t="shared" si="1057"/>
        <v>0</v>
      </c>
      <c r="EF300" s="192">
        <f t="shared" si="1058"/>
        <v>0</v>
      </c>
      <c r="EG300" s="192">
        <f t="shared" si="1059"/>
        <v>0</v>
      </c>
      <c r="EH300" s="192">
        <f t="shared" si="1060"/>
        <v>0</v>
      </c>
      <c r="EI300" s="192">
        <f t="shared" si="1061"/>
        <v>0</v>
      </c>
      <c r="EJ300" s="192">
        <f t="shared" si="1062"/>
        <v>0</v>
      </c>
      <c r="EK300" s="192">
        <f t="shared" si="1063"/>
        <v>0</v>
      </c>
      <c r="EL300" s="192">
        <f t="shared" si="1064"/>
        <v>0</v>
      </c>
      <c r="EM300" s="192">
        <f t="shared" si="1065"/>
        <v>0</v>
      </c>
      <c r="EN300" s="192">
        <f t="shared" si="1066"/>
        <v>0</v>
      </c>
      <c r="EO300" s="192">
        <f t="shared" si="1067"/>
        <v>0</v>
      </c>
      <c r="EP300" s="192">
        <f t="shared" si="1068"/>
        <v>0</v>
      </c>
      <c r="EQ300" s="192">
        <f t="shared" si="1069"/>
        <v>0</v>
      </c>
      <c r="ER300" s="192">
        <f t="shared" si="1070"/>
        <v>0</v>
      </c>
      <c r="ES300" s="192">
        <f t="shared" si="1071"/>
        <v>0</v>
      </c>
      <c r="ET300" s="192">
        <f t="shared" si="1072"/>
        <v>0</v>
      </c>
      <c r="EU300" s="192">
        <f t="shared" si="1073"/>
        <v>0</v>
      </c>
      <c r="EV300" s="192">
        <f t="shared" si="1074"/>
        <v>0</v>
      </c>
      <c r="EW300" s="192">
        <f t="shared" si="1075"/>
        <v>0</v>
      </c>
      <c r="EX300" s="192">
        <f t="shared" si="1076"/>
        <v>0</v>
      </c>
      <c r="EY300" s="192">
        <f t="shared" si="1077"/>
        <v>0</v>
      </c>
      <c r="EZ300" s="192">
        <f t="shared" si="1078"/>
        <v>0</v>
      </c>
      <c r="FA300" s="192">
        <f t="shared" si="1079"/>
        <v>0</v>
      </c>
      <c r="FB300" s="192">
        <f t="shared" si="1080"/>
        <v>0</v>
      </c>
      <c r="FC300" s="192">
        <f t="shared" si="1081"/>
        <v>0</v>
      </c>
      <c r="FD300" s="192">
        <f t="shared" si="1082"/>
        <v>0</v>
      </c>
      <c r="FE300" s="192">
        <f t="shared" si="1083"/>
        <v>0</v>
      </c>
      <c r="FF300" s="192">
        <f t="shared" si="1084"/>
        <v>0</v>
      </c>
      <c r="FG300" s="192">
        <f t="shared" si="1085"/>
        <v>0</v>
      </c>
      <c r="FH300" s="192">
        <f t="shared" si="1086"/>
        <v>0</v>
      </c>
      <c r="FI300" s="192">
        <f t="shared" si="1087"/>
        <v>0</v>
      </c>
      <c r="FJ300" s="192">
        <f t="shared" si="1088"/>
        <v>0</v>
      </c>
      <c r="FK300" s="192">
        <f t="shared" si="1089"/>
        <v>0</v>
      </c>
      <c r="FL300" s="192">
        <f t="shared" si="1090"/>
        <v>0</v>
      </c>
      <c r="FM300" s="192">
        <f t="shared" si="1091"/>
        <v>0</v>
      </c>
      <c r="FN300" s="192">
        <f t="shared" si="1092"/>
        <v>0</v>
      </c>
      <c r="FO300" s="192">
        <f t="shared" si="1093"/>
        <v>0</v>
      </c>
      <c r="FP300" s="192">
        <f t="shared" si="1094"/>
        <v>0</v>
      </c>
      <c r="FQ300" s="192">
        <f t="shared" si="1095"/>
        <v>0</v>
      </c>
      <c r="FR300" s="192">
        <f t="shared" si="1096"/>
        <v>0</v>
      </c>
      <c r="FS300" s="192">
        <f t="shared" si="1097"/>
        <v>0</v>
      </c>
      <c r="FT300" s="192">
        <f t="shared" si="1098"/>
        <v>0</v>
      </c>
      <c r="FU300" s="192">
        <f t="shared" si="1099"/>
        <v>0</v>
      </c>
      <c r="FV300" s="192">
        <f t="shared" si="1100"/>
        <v>0</v>
      </c>
      <c r="FW300" s="192">
        <f t="shared" si="1101"/>
        <v>0</v>
      </c>
      <c r="FX300" s="192">
        <f t="shared" si="1102"/>
        <v>0</v>
      </c>
      <c r="FY300" s="192">
        <f t="shared" si="1103"/>
        <v>0</v>
      </c>
      <c r="FZ300" s="192">
        <f t="shared" si="1104"/>
        <v>0</v>
      </c>
      <c r="GA300" s="192">
        <f t="shared" si="1105"/>
        <v>0</v>
      </c>
      <c r="GB300" s="192">
        <f t="shared" si="1106"/>
        <v>0</v>
      </c>
      <c r="GC300" s="192">
        <f t="shared" si="1107"/>
        <v>0</v>
      </c>
      <c r="GD300" s="192">
        <f t="shared" si="1108"/>
        <v>0</v>
      </c>
      <c r="GE300" s="192">
        <f t="shared" si="1109"/>
        <v>0</v>
      </c>
      <c r="GF300" s="192">
        <f t="shared" si="1110"/>
        <v>0</v>
      </c>
      <c r="GG300" s="192">
        <f t="shared" si="1111"/>
        <v>0</v>
      </c>
      <c r="GH300" s="192">
        <f t="shared" si="1112"/>
        <v>0</v>
      </c>
      <c r="GI300" s="192">
        <f t="shared" si="1113"/>
        <v>0</v>
      </c>
      <c r="GJ300" s="192">
        <f t="shared" si="1114"/>
        <v>0</v>
      </c>
      <c r="GK300" s="192">
        <f t="shared" si="1115"/>
        <v>0</v>
      </c>
      <c r="GL300" s="192">
        <f t="shared" si="1116"/>
        <v>0</v>
      </c>
      <c r="GM300" s="192">
        <f t="shared" si="1117"/>
        <v>0</v>
      </c>
      <c r="GN300" s="192">
        <f t="shared" si="1118"/>
        <v>0</v>
      </c>
      <c r="GO300" s="192">
        <f t="shared" si="1119"/>
        <v>0</v>
      </c>
      <c r="GP300" s="192">
        <f t="shared" si="1120"/>
        <v>0</v>
      </c>
      <c r="GQ300" s="192">
        <f t="shared" si="1121"/>
        <v>0</v>
      </c>
      <c r="GR300" s="192">
        <f t="shared" si="1122"/>
        <v>0</v>
      </c>
      <c r="GS300" s="192">
        <f t="shared" si="1123"/>
        <v>0</v>
      </c>
      <c r="GT300" s="192">
        <f t="shared" si="1124"/>
        <v>0</v>
      </c>
      <c r="GU300" s="192">
        <f t="shared" si="1125"/>
        <v>0</v>
      </c>
      <c r="GV300" s="192">
        <f t="shared" si="1126"/>
        <v>0</v>
      </c>
      <c r="GW300" s="192">
        <f t="shared" si="1127"/>
        <v>0</v>
      </c>
      <c r="GX300" s="192">
        <f t="shared" si="1128"/>
        <v>0</v>
      </c>
      <c r="GY300" s="192">
        <f t="shared" si="1129"/>
        <v>0</v>
      </c>
      <c r="GZ300" s="192">
        <f t="shared" si="1130"/>
        <v>0</v>
      </c>
      <c r="HA300" s="192">
        <f t="shared" si="1131"/>
        <v>0</v>
      </c>
      <c r="HB300" s="192">
        <f t="shared" si="1132"/>
        <v>0</v>
      </c>
      <c r="HC300" s="192">
        <f t="shared" si="1133"/>
        <v>0</v>
      </c>
      <c r="HD300" s="192">
        <f t="shared" si="1134"/>
        <v>0</v>
      </c>
      <c r="HE300" s="192">
        <f t="shared" si="1135"/>
        <v>0</v>
      </c>
      <c r="HF300" s="192">
        <f t="shared" si="1136"/>
        <v>0</v>
      </c>
      <c r="HG300" s="192">
        <f t="shared" si="1137"/>
        <v>0</v>
      </c>
      <c r="HH300" s="192">
        <f t="shared" si="1138"/>
        <v>0</v>
      </c>
      <c r="HI300" s="192">
        <f t="shared" si="1139"/>
        <v>0</v>
      </c>
      <c r="HJ300" s="192">
        <f t="shared" si="1140"/>
        <v>0</v>
      </c>
      <c r="HK300" s="192">
        <f t="shared" si="1141"/>
        <v>0</v>
      </c>
      <c r="HL300" s="192">
        <f t="shared" si="1142"/>
        <v>0</v>
      </c>
      <c r="HM300" s="192">
        <f t="shared" si="1143"/>
        <v>0</v>
      </c>
      <c r="HN300" s="194">
        <f t="shared" si="1144"/>
        <v>0</v>
      </c>
      <c r="HO300" s="194">
        <f t="shared" si="1145"/>
        <v>0</v>
      </c>
      <c r="HP300" s="194">
        <f t="shared" si="1146"/>
        <v>0</v>
      </c>
      <c r="HQ300" s="194">
        <f t="shared" si="1147"/>
        <v>0</v>
      </c>
      <c r="HR300" s="194">
        <f t="shared" si="1148"/>
        <v>0</v>
      </c>
      <c r="HS300" s="195" t="str">
        <f t="shared" si="945"/>
        <v/>
      </c>
      <c r="HT300" s="196">
        <f t="shared" si="941"/>
        <v>0</v>
      </c>
      <c r="HU300" s="196">
        <f t="shared" si="942"/>
        <v>0</v>
      </c>
      <c r="HV300" s="197" t="str">
        <f t="shared" si="946"/>
        <v/>
      </c>
      <c r="HW300" s="197" t="str">
        <f t="shared" si="1149"/>
        <v/>
      </c>
      <c r="HX300" s="197" t="str">
        <f t="shared" si="1150"/>
        <v/>
      </c>
      <c r="HY300" s="195" t="str">
        <f t="shared" si="947"/>
        <v/>
      </c>
      <c r="HZ300" s="30">
        <f t="shared" si="943"/>
        <v>0</v>
      </c>
      <c r="IA300" s="198">
        <f t="shared" si="948"/>
        <v>0</v>
      </c>
      <c r="IB300" s="195"/>
      <c r="IC300" s="195">
        <f t="shared" si="1151"/>
        <v>0</v>
      </c>
      <c r="ID300" s="195">
        <f t="shared" si="949"/>
        <v>0</v>
      </c>
      <c r="IE300" s="195">
        <f t="shared" si="1152"/>
        <v>0</v>
      </c>
      <c r="IF300" s="195">
        <f t="shared" si="950"/>
        <v>0</v>
      </c>
      <c r="IG300" s="307">
        <f t="shared" si="951"/>
        <v>0</v>
      </c>
      <c r="IH300" s="307">
        <f t="shared" si="952"/>
        <v>0</v>
      </c>
      <c r="II300" s="44">
        <f t="shared" si="953"/>
        <v>0</v>
      </c>
      <c r="IJ300" s="44">
        <f t="shared" si="1153"/>
        <v>0</v>
      </c>
      <c r="IK300" s="44">
        <f t="shared" si="1154"/>
        <v>0</v>
      </c>
      <c r="IL300" s="44">
        <f t="shared" si="1155"/>
        <v>0</v>
      </c>
      <c r="IM300" s="44">
        <f t="shared" si="1156"/>
        <v>0</v>
      </c>
      <c r="IN300" s="44">
        <f t="shared" si="1157"/>
        <v>0</v>
      </c>
      <c r="IO300" s="44">
        <f t="shared" si="1158"/>
        <v>0</v>
      </c>
    </row>
    <row r="301" spans="1:249" ht="18" customHeight="1">
      <c r="A301" s="188">
        <v>295</v>
      </c>
      <c r="B301" s="326"/>
      <c r="C301" s="289"/>
      <c r="D301" s="199"/>
      <c r="E301" s="189"/>
      <c r="F301" s="189"/>
      <c r="G301" s="190"/>
      <c r="H301" s="190"/>
      <c r="I301" s="272"/>
      <c r="J301" s="207"/>
      <c r="K301" s="214" t="str">
        <f t="shared" si="954"/>
        <v/>
      </c>
      <c r="L301" s="200" t="str">
        <f t="shared" si="955"/>
        <v/>
      </c>
      <c r="M301" s="200" t="str">
        <f t="shared" si="956"/>
        <v/>
      </c>
      <c r="N301" s="209" t="str">
        <f t="shared" si="944"/>
        <v/>
      </c>
      <c r="O301" s="208" t="str">
        <f>IFERROR(IF(D301="","",IF(K301="","",IF(I301="","",IF(F301="F",VLOOKUP(K301,F!A:G,2,0),IF(F301="M",VLOOKUP(K301,M!A:G,2,0),""))))),0)</f>
        <v/>
      </c>
      <c r="P301" s="191" t="str">
        <f>IFERROR(IF(D301="","",IF(K301="","",IF(I301="","",IF(F301="F",VLOOKUP(K301,F!A:G,3,0),IF(F301="M",VLOOKUP(K301,M!A:G,3,0),""))))),0)</f>
        <v/>
      </c>
      <c r="Q301" s="191" t="str">
        <f>IFERROR(IF(D301="","",IF(K301="","",IF(I301="","",IF(F301="F",VLOOKUP(K301,F!A:G,4,0),IF(F301="M",VLOOKUP(K301,M!A:G,4,0),""))))),0)</f>
        <v/>
      </c>
      <c r="R301" s="191" t="str">
        <f>IFERROR(IF(D301="","",IF(K301="","",IF(I301="","",IF(F301="F",VLOOKUP(K301,F!A:G,5,0),IF(F301="M",VLOOKUP(K301,M!A:G,5,0),""))))),0)</f>
        <v/>
      </c>
      <c r="S301" s="191" t="str">
        <f>IFERROR(IF(D301="","",IF(K301="","",IF(I301="","",IF(F301="F",VLOOKUP(K301,F!A:G,6,0),IF(F301="M",VLOOKUP(K301,M!A:G,6,0),""))))),0)</f>
        <v/>
      </c>
      <c r="T301" s="191" t="str">
        <f>IFERROR(IF(D301="","",IF(K301="","",IF(I301="","",IF(F301="F",VLOOKUP(K301,F!A:G,7,0),IF(F301="M",VLOOKUP(K301,M!A:G,7,0),""))))),0)</f>
        <v/>
      </c>
      <c r="U301" s="191" t="str">
        <f>IFERROR(IF(D301="","",IF(K301="","",IF(J301="","",IF(F301="F",VLOOKUP(K301,F!A:M,8,0),IF(F301="M",VLOOKUP(K301,M!A:M,8,0),""))))),0)</f>
        <v/>
      </c>
      <c r="V301" s="191" t="str">
        <f>IFERROR(IF(D301="","",IF(K301="","",IF(J301="","",IF(F301="F",VLOOKUP(K301,F!A:M,9,0),IF(F301="M",VLOOKUP(K301,M!A:M,9,0),""))))),0)</f>
        <v/>
      </c>
      <c r="W301" s="191" t="str">
        <f>IFERROR(IF(D301="","",IF(K301="","",IF(J301="","",IF(F301="F",VLOOKUP(K301,F!A:M,10,0),IF(F301="M",VLOOKUP(K301,M!A:M,10,0),""))))),0)</f>
        <v/>
      </c>
      <c r="X301" s="191" t="str">
        <f>IFERROR(IF(D301="","",IF(K301="","",IF(J301="","",IF(F301="F",VLOOKUP(K301,F!A:M,11,0),IF(F301="M",VLOOKUP(K301,M!A:M,11,0),""))))),0)</f>
        <v/>
      </c>
      <c r="Y301" s="191" t="str">
        <f>IFERROR(IF(D301="","",IF(K301="","",IF(J301="","",IF(F301="F",VLOOKUP(K301,F!A:M,12,0),IF(F301="M",VLOOKUP(K301,M!A:M,12,0),""))))),0)</f>
        <v/>
      </c>
      <c r="Z301" s="191" t="str">
        <f>IFERROR(IF(D301="","",IF(K301="","",IF(J301="","",IF(F301="F",VLOOKUP(K301,F!A:M,13,0),IF(F301="M",VLOOKUP(K301,M!A:M,13,0),""))))),0)</f>
        <v/>
      </c>
      <c r="AA301" s="191" t="str">
        <f>IFERROR(IF(D301="","",IF(F301="","",IF(J301="","",IF(K301="","",IF(AND(K301&gt;23,K301&lt;=60),IF(F301="F",VLOOKUP(MROUND(HZ301,0.5),'F-Weight for Length'!K:S,2,0),VLOOKUP(MROUND(HZ301,0.5),'M-Weight for Length'!K:S,2,0)),IF(K301&gt;60,IF(F301="F",VLOOKUP(K301,'F-Weight for Length'!U:AC,2,0),VLOOKUP(K301,'M-Weight for Length'!U:AC,2,0)),IF(F301="F",VLOOKUP(MROUND(HZ301,0.5),'F-Weight for Length'!A:I,2,0),VLOOKUP(MROUND(HZ301,0.5),'M-Weight for Length'!A:I,2,0)))))))),0)</f>
        <v/>
      </c>
      <c r="AB301" s="191" t="str">
        <f>IFERROR(IF(D301="","",IF(F301="","",IF(J301="","",IF(K301="","",IF(AND(K301&gt;23,K301&lt;=60),IF(F301="F",VLOOKUP(MROUND(HZ301,0.5),'F-Weight for Length'!K:S,3,0),VLOOKUP(MROUND(HZ301,0.5),'M-Weight for Length'!K:S,3,0)),IF(K301&gt;60,IF(F301="F",VLOOKUP(K301,'F-Weight for Length'!U:AC,3,0),VLOOKUP(K301,'M-Weight for Length'!U:AC,3,0)),IF(F301="F",VLOOKUP(MROUND(HZ301,0.5),'F-Weight for Length'!A:I,3,0),VLOOKUP(MROUND(HZ301,0.5),'M-Weight for Length'!A:I,3,0)))))))),0)</f>
        <v/>
      </c>
      <c r="AC301" s="191" t="str">
        <f>IFERROR(IF(D301="","",IF(F301="","",IF(J301="","",IF(K301="","",IF(AND(K301&gt;23,K301&lt;=60),IF(F301="F",VLOOKUP(MROUND(HZ301,0.5),'F-Weight for Length'!K:S,4,0),VLOOKUP(MROUND(HZ301,0.5),'M-Weight for Length'!K:S,4,0)),IF(K301&gt;60,IF(F301="F",VLOOKUP(K301,'F-Weight for Length'!U:AC,4,0),VLOOKUP(K301,'M-Weight for Length'!U:AC,4,0)),IF(F301="F",VLOOKUP(MROUND(HZ301,0.5),'F-Weight for Length'!A:I,4,0),VLOOKUP(MROUND(HZ301,0.5),'M-Weight for Length'!A:I,4,0)))))))),0)</f>
        <v/>
      </c>
      <c r="AD301" s="191" t="str">
        <f>IFERROR(IF(D301="","",IF(F301="","",IF(J301="","",IF(K301="","",IF(AND(K301&gt;23,K301&lt;=60),IF(F301="F",VLOOKUP(MROUND(HZ301,0.5),'F-Weight for Length'!K:S,5,0),VLOOKUP(MROUND(HZ301,0.5),'M-Weight for Length'!K:S,5,0)),IF(K301&gt;60,IF(F301="F",VLOOKUP(K301,'F-Weight for Length'!U:AC,5,0),VLOOKUP(K301,'M-Weight for Length'!U:AC,5,0)),IF(F301="F",VLOOKUP(MROUND(HZ301,0.5),'F-Weight for Length'!A:I,5,0),VLOOKUP(MROUND(HZ301,0.5),'M-Weight for Length'!A:I,5,0)))))))),0)</f>
        <v/>
      </c>
      <c r="AE301" s="191" t="str">
        <f>IFERROR(IF(D301="","",IF(F301="","",IF(J301="","",IF(K301="","",IF(AND(K301&gt;23,K301&lt;=60),IF(F301="F",VLOOKUP(MROUND(HZ301,0.5),'F-Weight for Length'!K:S,6,0),VLOOKUP(MROUND(HZ301,0.5),'M-Weight for Length'!K:S,6,0)),IF(K301&gt;60,IF(F301="F",VLOOKUP(K301,'F-Weight for Length'!U:AC,6,0),VLOOKUP(K301,'M-Weight for Length'!U:AC,6,0)),IF(F301="F",VLOOKUP(MROUND(HZ301,0.5),'F-Weight for Length'!A:I,6,0),VLOOKUP(MROUND(HZ301,0.5),'M-Weight for Length'!A:I,6,0)))))))),0)</f>
        <v/>
      </c>
      <c r="AF301" s="191" t="str">
        <f>IFERROR(IF(D301="","",IF(F301="","",IF(J301="","",IF(K301="","",IF(AND(K301&gt;23,K301&lt;=60),IF(F301="F",VLOOKUP(MROUND(HZ301,0.5),'F-Weight for Length'!K:S,7,0),VLOOKUP(MROUND(HZ301,0.5),'M-Weight for Length'!K:S,7,0)),IF(K301&gt;60,IF(F301="F",VLOOKUP(K301,'F-Weight for Length'!U:AC,7,0),VLOOKUP(K301,'M-Weight for Length'!U:AC,7,0)),IF(F301="F",VLOOKUP(MROUND(HZ301,0.5),'F-Weight for Length'!A:I,7,0),VLOOKUP(MROUND(HZ301,0.5),'M-Weight for Length'!A:I,7,0)))))))),0)</f>
        <v/>
      </c>
      <c r="AG301" s="191" t="str">
        <f>IFERROR(IF(D301="","",IF(F301="","",IF(J301="","",IF(K301="","",IF(AND(K301&gt;23,K301&lt;=60),IF(F301="F",VLOOKUP(MROUND(HZ301,0.5),'F-Weight for Length'!K:S,8,0),VLOOKUP(MROUND(HZ301,0.5),'M-Weight for Length'!K:S,8,0)),IF(K301&gt;60,IF(F301="F",VLOOKUP(K301,'F-Weight for Length'!U:AC,8,0),VLOOKUP(K301,'M-Weight for Length'!U:AC,8,0)),IF(F301="F",VLOOKUP(MROUND(HZ301,0.5),'F-Weight for Length'!A:I,8,0),VLOOKUP(MROUND(HZ301,0.5),'M-Weight for Length'!A:I,8,0)))))))),0)</f>
        <v/>
      </c>
      <c r="AH301" s="191" t="str">
        <f>IFERROR(IF(D301="","",IF(F301="","",IF(J301="","",IF(K301="","",IF(AND(K301&gt;23,K301&lt;=60),IF(F301="F",VLOOKUP(MROUND(HZ301,0.5),'F-Weight for Length'!K:S,9,0),VLOOKUP(MROUND(HZ301,0.5),'M-Weight for Length'!K:S,9,0)),IF(K301&gt;60,IF(F301="F",VLOOKUP(K301,'F-Weight for Length'!U:AC,9,0),VLOOKUP(K301,'M-Weight for Length'!U:AC,9,0)),IF(F301="F",VLOOKUP(MROUND(HZ301,0.5),'F-Weight for Length'!A:I,9,0),VLOOKUP(MROUND(HZ301,0.5),'M-Weight for Length'!A:I,9,0)))))))),0)</f>
        <v/>
      </c>
      <c r="AI301" s="192">
        <f t="shared" si="957"/>
        <v>0</v>
      </c>
      <c r="AJ301" s="192">
        <f t="shared" si="958"/>
        <v>0</v>
      </c>
      <c r="AK301" s="192">
        <f t="shared" si="959"/>
        <v>0</v>
      </c>
      <c r="AL301" s="192">
        <f t="shared" si="960"/>
        <v>0</v>
      </c>
      <c r="AM301" s="192">
        <f t="shared" si="961"/>
        <v>0</v>
      </c>
      <c r="AN301" s="192">
        <f t="shared" si="962"/>
        <v>0</v>
      </c>
      <c r="AO301" s="192">
        <f t="shared" si="963"/>
        <v>0</v>
      </c>
      <c r="AP301" s="192">
        <f t="shared" si="964"/>
        <v>0</v>
      </c>
      <c r="AQ301" s="192">
        <f t="shared" si="965"/>
        <v>0</v>
      </c>
      <c r="AR301" s="192">
        <f t="shared" si="966"/>
        <v>0</v>
      </c>
      <c r="AS301" s="192">
        <f t="shared" si="967"/>
        <v>0</v>
      </c>
      <c r="AT301" s="192">
        <f t="shared" si="968"/>
        <v>0</v>
      </c>
      <c r="AU301" s="192">
        <f t="shared" si="969"/>
        <v>0</v>
      </c>
      <c r="AV301" s="192">
        <f t="shared" si="970"/>
        <v>0</v>
      </c>
      <c r="AW301" s="192">
        <f t="shared" si="971"/>
        <v>0</v>
      </c>
      <c r="AX301" s="192">
        <f t="shared" si="972"/>
        <v>0</v>
      </c>
      <c r="AY301" s="192">
        <f t="shared" si="973"/>
        <v>0</v>
      </c>
      <c r="AZ301" s="192">
        <f t="shared" si="974"/>
        <v>0</v>
      </c>
      <c r="BA301" s="192">
        <f t="shared" si="975"/>
        <v>0</v>
      </c>
      <c r="BB301" s="192">
        <f t="shared" si="976"/>
        <v>0</v>
      </c>
      <c r="BC301" s="192">
        <f t="shared" si="977"/>
        <v>0</v>
      </c>
      <c r="BD301" s="192">
        <f t="shared" si="978"/>
        <v>0</v>
      </c>
      <c r="BE301" s="192">
        <f t="shared" si="979"/>
        <v>0</v>
      </c>
      <c r="BF301" s="192">
        <f t="shared" si="980"/>
        <v>0</v>
      </c>
      <c r="BG301" s="192">
        <f t="shared" si="981"/>
        <v>0</v>
      </c>
      <c r="BH301" s="192">
        <f t="shared" si="982"/>
        <v>0</v>
      </c>
      <c r="BI301" s="192">
        <f t="shared" si="983"/>
        <v>0</v>
      </c>
      <c r="BJ301" s="192">
        <f t="shared" si="984"/>
        <v>0</v>
      </c>
      <c r="BK301" s="192">
        <f t="shared" si="985"/>
        <v>0</v>
      </c>
      <c r="BL301" s="192">
        <f t="shared" si="986"/>
        <v>0</v>
      </c>
      <c r="BM301" s="192">
        <f t="shared" si="987"/>
        <v>0</v>
      </c>
      <c r="BN301" s="192">
        <f t="shared" si="988"/>
        <v>0</v>
      </c>
      <c r="BO301" s="192">
        <f t="shared" si="989"/>
        <v>0</v>
      </c>
      <c r="BP301" s="192">
        <f t="shared" si="990"/>
        <v>0</v>
      </c>
      <c r="BQ301" s="192">
        <f t="shared" si="991"/>
        <v>0</v>
      </c>
      <c r="BR301" s="192">
        <f t="shared" si="992"/>
        <v>0</v>
      </c>
      <c r="BS301" s="192">
        <f t="shared" si="993"/>
        <v>0</v>
      </c>
      <c r="BT301" s="192">
        <f t="shared" si="994"/>
        <v>0</v>
      </c>
      <c r="BU301" s="192">
        <f t="shared" si="995"/>
        <v>0</v>
      </c>
      <c r="BV301" s="192">
        <f t="shared" si="996"/>
        <v>0</v>
      </c>
      <c r="BW301" s="192">
        <f t="shared" si="997"/>
        <v>0</v>
      </c>
      <c r="BX301" s="192">
        <f t="shared" si="998"/>
        <v>0</v>
      </c>
      <c r="BY301" s="192">
        <f t="shared" si="999"/>
        <v>0</v>
      </c>
      <c r="BZ301" s="192">
        <f t="shared" si="1000"/>
        <v>0</v>
      </c>
      <c r="CA301" s="192">
        <f t="shared" si="1001"/>
        <v>0</v>
      </c>
      <c r="CB301" s="192">
        <f t="shared" si="1002"/>
        <v>0</v>
      </c>
      <c r="CC301" s="192">
        <f t="shared" si="1003"/>
        <v>0</v>
      </c>
      <c r="CD301" s="192">
        <f t="shared" si="1004"/>
        <v>0</v>
      </c>
      <c r="CE301" s="192">
        <f t="shared" si="1005"/>
        <v>0</v>
      </c>
      <c r="CF301" s="192">
        <f t="shared" si="1006"/>
        <v>0</v>
      </c>
      <c r="CG301" s="192">
        <f t="shared" si="1007"/>
        <v>0</v>
      </c>
      <c r="CH301" s="192">
        <f t="shared" si="1008"/>
        <v>0</v>
      </c>
      <c r="CI301" s="192">
        <f t="shared" si="1009"/>
        <v>0</v>
      </c>
      <c r="CJ301" s="192">
        <f t="shared" si="1010"/>
        <v>0</v>
      </c>
      <c r="CK301" s="192">
        <f t="shared" si="1011"/>
        <v>0</v>
      </c>
      <c r="CL301" s="192">
        <f t="shared" si="1012"/>
        <v>0</v>
      </c>
      <c r="CM301" s="192">
        <f t="shared" si="1013"/>
        <v>0</v>
      </c>
      <c r="CN301" s="192">
        <f t="shared" si="1014"/>
        <v>0</v>
      </c>
      <c r="CO301" s="192">
        <f t="shared" si="1015"/>
        <v>0</v>
      </c>
      <c r="CP301" s="192">
        <f t="shared" si="1016"/>
        <v>0</v>
      </c>
      <c r="CQ301" s="192">
        <f t="shared" si="1017"/>
        <v>0</v>
      </c>
      <c r="CR301" s="192">
        <f t="shared" si="1018"/>
        <v>0</v>
      </c>
      <c r="CS301" s="192">
        <f t="shared" si="1019"/>
        <v>0</v>
      </c>
      <c r="CT301" s="192">
        <f t="shared" si="1020"/>
        <v>0</v>
      </c>
      <c r="CU301" s="192">
        <f t="shared" si="1021"/>
        <v>0</v>
      </c>
      <c r="CV301" s="192">
        <f t="shared" si="1022"/>
        <v>0</v>
      </c>
      <c r="CW301" s="192">
        <f t="shared" si="1023"/>
        <v>0</v>
      </c>
      <c r="CX301" s="192">
        <f t="shared" si="1024"/>
        <v>0</v>
      </c>
      <c r="CY301" s="192">
        <f t="shared" si="1025"/>
        <v>0</v>
      </c>
      <c r="CZ301" s="192">
        <f t="shared" si="1026"/>
        <v>0</v>
      </c>
      <c r="DA301" s="192">
        <f t="shared" si="1027"/>
        <v>0</v>
      </c>
      <c r="DB301" s="192">
        <f t="shared" si="1028"/>
        <v>0</v>
      </c>
      <c r="DC301" s="192">
        <f t="shared" si="1029"/>
        <v>0</v>
      </c>
      <c r="DD301" s="192">
        <f t="shared" si="1030"/>
        <v>0</v>
      </c>
      <c r="DE301" s="192">
        <f t="shared" si="1031"/>
        <v>0</v>
      </c>
      <c r="DF301" s="192">
        <f t="shared" si="1032"/>
        <v>0</v>
      </c>
      <c r="DG301" s="192">
        <f t="shared" si="1033"/>
        <v>0</v>
      </c>
      <c r="DH301" s="192">
        <f t="shared" si="1034"/>
        <v>0</v>
      </c>
      <c r="DI301" s="192">
        <f t="shared" si="1035"/>
        <v>0</v>
      </c>
      <c r="DJ301" s="192">
        <f t="shared" si="1036"/>
        <v>0</v>
      </c>
      <c r="DK301" s="192">
        <f t="shared" si="1037"/>
        <v>0</v>
      </c>
      <c r="DL301" s="192">
        <f t="shared" si="1038"/>
        <v>0</v>
      </c>
      <c r="DM301" s="192">
        <f t="shared" si="1039"/>
        <v>0</v>
      </c>
      <c r="DN301" s="192">
        <f t="shared" si="1040"/>
        <v>0</v>
      </c>
      <c r="DO301" s="192">
        <f t="shared" si="1041"/>
        <v>0</v>
      </c>
      <c r="DP301" s="192">
        <f t="shared" si="1042"/>
        <v>0</v>
      </c>
      <c r="DQ301" s="192">
        <f t="shared" si="1043"/>
        <v>0</v>
      </c>
      <c r="DR301" s="192">
        <f t="shared" si="1044"/>
        <v>0</v>
      </c>
      <c r="DS301" s="192">
        <f t="shared" si="1045"/>
        <v>0</v>
      </c>
      <c r="DT301" s="192">
        <f t="shared" si="1046"/>
        <v>0</v>
      </c>
      <c r="DU301" s="192">
        <f t="shared" si="1047"/>
        <v>0</v>
      </c>
      <c r="DV301" s="193">
        <f t="shared" si="1048"/>
        <v>0</v>
      </c>
      <c r="DW301" s="193">
        <f t="shared" si="1049"/>
        <v>0</v>
      </c>
      <c r="DX301" s="193">
        <f t="shared" si="1050"/>
        <v>0</v>
      </c>
      <c r="DY301" s="193">
        <f t="shared" si="1051"/>
        <v>0</v>
      </c>
      <c r="DZ301" s="193">
        <f t="shared" si="1052"/>
        <v>0</v>
      </c>
      <c r="EA301" s="192">
        <f t="shared" si="1053"/>
        <v>0</v>
      </c>
      <c r="EB301" s="192">
        <f t="shared" si="1054"/>
        <v>0</v>
      </c>
      <c r="EC301" s="192">
        <f t="shared" si="1055"/>
        <v>0</v>
      </c>
      <c r="ED301" s="192">
        <f t="shared" si="1056"/>
        <v>0</v>
      </c>
      <c r="EE301" s="192">
        <f t="shared" si="1057"/>
        <v>0</v>
      </c>
      <c r="EF301" s="192">
        <f t="shared" si="1058"/>
        <v>0</v>
      </c>
      <c r="EG301" s="192">
        <f t="shared" si="1059"/>
        <v>0</v>
      </c>
      <c r="EH301" s="192">
        <f t="shared" si="1060"/>
        <v>0</v>
      </c>
      <c r="EI301" s="192">
        <f t="shared" si="1061"/>
        <v>0</v>
      </c>
      <c r="EJ301" s="192">
        <f t="shared" si="1062"/>
        <v>0</v>
      </c>
      <c r="EK301" s="192">
        <f t="shared" si="1063"/>
        <v>0</v>
      </c>
      <c r="EL301" s="192">
        <f t="shared" si="1064"/>
        <v>0</v>
      </c>
      <c r="EM301" s="192">
        <f t="shared" si="1065"/>
        <v>0</v>
      </c>
      <c r="EN301" s="192">
        <f t="shared" si="1066"/>
        <v>0</v>
      </c>
      <c r="EO301" s="192">
        <f t="shared" si="1067"/>
        <v>0</v>
      </c>
      <c r="EP301" s="192">
        <f t="shared" si="1068"/>
        <v>0</v>
      </c>
      <c r="EQ301" s="192">
        <f t="shared" si="1069"/>
        <v>0</v>
      </c>
      <c r="ER301" s="192">
        <f t="shared" si="1070"/>
        <v>0</v>
      </c>
      <c r="ES301" s="192">
        <f t="shared" si="1071"/>
        <v>0</v>
      </c>
      <c r="ET301" s="192">
        <f t="shared" si="1072"/>
        <v>0</v>
      </c>
      <c r="EU301" s="192">
        <f t="shared" si="1073"/>
        <v>0</v>
      </c>
      <c r="EV301" s="192">
        <f t="shared" si="1074"/>
        <v>0</v>
      </c>
      <c r="EW301" s="192">
        <f t="shared" si="1075"/>
        <v>0</v>
      </c>
      <c r="EX301" s="192">
        <f t="shared" si="1076"/>
        <v>0</v>
      </c>
      <c r="EY301" s="192">
        <f t="shared" si="1077"/>
        <v>0</v>
      </c>
      <c r="EZ301" s="192">
        <f t="shared" si="1078"/>
        <v>0</v>
      </c>
      <c r="FA301" s="192">
        <f t="shared" si="1079"/>
        <v>0</v>
      </c>
      <c r="FB301" s="192">
        <f t="shared" si="1080"/>
        <v>0</v>
      </c>
      <c r="FC301" s="192">
        <f t="shared" si="1081"/>
        <v>0</v>
      </c>
      <c r="FD301" s="192">
        <f t="shared" si="1082"/>
        <v>0</v>
      </c>
      <c r="FE301" s="192">
        <f t="shared" si="1083"/>
        <v>0</v>
      </c>
      <c r="FF301" s="192">
        <f t="shared" si="1084"/>
        <v>0</v>
      </c>
      <c r="FG301" s="192">
        <f t="shared" si="1085"/>
        <v>0</v>
      </c>
      <c r="FH301" s="192">
        <f t="shared" si="1086"/>
        <v>0</v>
      </c>
      <c r="FI301" s="192">
        <f t="shared" si="1087"/>
        <v>0</v>
      </c>
      <c r="FJ301" s="192">
        <f t="shared" si="1088"/>
        <v>0</v>
      </c>
      <c r="FK301" s="192">
        <f t="shared" si="1089"/>
        <v>0</v>
      </c>
      <c r="FL301" s="192">
        <f t="shared" si="1090"/>
        <v>0</v>
      </c>
      <c r="FM301" s="192">
        <f t="shared" si="1091"/>
        <v>0</v>
      </c>
      <c r="FN301" s="192">
        <f t="shared" si="1092"/>
        <v>0</v>
      </c>
      <c r="FO301" s="192">
        <f t="shared" si="1093"/>
        <v>0</v>
      </c>
      <c r="FP301" s="192">
        <f t="shared" si="1094"/>
        <v>0</v>
      </c>
      <c r="FQ301" s="192">
        <f t="shared" si="1095"/>
        <v>0</v>
      </c>
      <c r="FR301" s="192">
        <f t="shared" si="1096"/>
        <v>0</v>
      </c>
      <c r="FS301" s="192">
        <f t="shared" si="1097"/>
        <v>0</v>
      </c>
      <c r="FT301" s="192">
        <f t="shared" si="1098"/>
        <v>0</v>
      </c>
      <c r="FU301" s="192">
        <f t="shared" si="1099"/>
        <v>0</v>
      </c>
      <c r="FV301" s="192">
        <f t="shared" si="1100"/>
        <v>0</v>
      </c>
      <c r="FW301" s="192">
        <f t="shared" si="1101"/>
        <v>0</v>
      </c>
      <c r="FX301" s="192">
        <f t="shared" si="1102"/>
        <v>0</v>
      </c>
      <c r="FY301" s="192">
        <f t="shared" si="1103"/>
        <v>0</v>
      </c>
      <c r="FZ301" s="192">
        <f t="shared" si="1104"/>
        <v>0</v>
      </c>
      <c r="GA301" s="192">
        <f t="shared" si="1105"/>
        <v>0</v>
      </c>
      <c r="GB301" s="192">
        <f t="shared" si="1106"/>
        <v>0</v>
      </c>
      <c r="GC301" s="192">
        <f t="shared" si="1107"/>
        <v>0</v>
      </c>
      <c r="GD301" s="192">
        <f t="shared" si="1108"/>
        <v>0</v>
      </c>
      <c r="GE301" s="192">
        <f t="shared" si="1109"/>
        <v>0</v>
      </c>
      <c r="GF301" s="192">
        <f t="shared" si="1110"/>
        <v>0</v>
      </c>
      <c r="GG301" s="192">
        <f t="shared" si="1111"/>
        <v>0</v>
      </c>
      <c r="GH301" s="192">
        <f t="shared" si="1112"/>
        <v>0</v>
      </c>
      <c r="GI301" s="192">
        <f t="shared" si="1113"/>
        <v>0</v>
      </c>
      <c r="GJ301" s="192">
        <f t="shared" si="1114"/>
        <v>0</v>
      </c>
      <c r="GK301" s="192">
        <f t="shared" si="1115"/>
        <v>0</v>
      </c>
      <c r="GL301" s="192">
        <f t="shared" si="1116"/>
        <v>0</v>
      </c>
      <c r="GM301" s="192">
        <f t="shared" si="1117"/>
        <v>0</v>
      </c>
      <c r="GN301" s="192">
        <f t="shared" si="1118"/>
        <v>0</v>
      </c>
      <c r="GO301" s="192">
        <f t="shared" si="1119"/>
        <v>0</v>
      </c>
      <c r="GP301" s="192">
        <f t="shared" si="1120"/>
        <v>0</v>
      </c>
      <c r="GQ301" s="192">
        <f t="shared" si="1121"/>
        <v>0</v>
      </c>
      <c r="GR301" s="192">
        <f t="shared" si="1122"/>
        <v>0</v>
      </c>
      <c r="GS301" s="192">
        <f t="shared" si="1123"/>
        <v>0</v>
      </c>
      <c r="GT301" s="192">
        <f t="shared" si="1124"/>
        <v>0</v>
      </c>
      <c r="GU301" s="192">
        <f t="shared" si="1125"/>
        <v>0</v>
      </c>
      <c r="GV301" s="192">
        <f t="shared" si="1126"/>
        <v>0</v>
      </c>
      <c r="GW301" s="192">
        <f t="shared" si="1127"/>
        <v>0</v>
      </c>
      <c r="GX301" s="192">
        <f t="shared" si="1128"/>
        <v>0</v>
      </c>
      <c r="GY301" s="192">
        <f t="shared" si="1129"/>
        <v>0</v>
      </c>
      <c r="GZ301" s="192">
        <f t="shared" si="1130"/>
        <v>0</v>
      </c>
      <c r="HA301" s="192">
        <f t="shared" si="1131"/>
        <v>0</v>
      </c>
      <c r="HB301" s="192">
        <f t="shared" si="1132"/>
        <v>0</v>
      </c>
      <c r="HC301" s="192">
        <f t="shared" si="1133"/>
        <v>0</v>
      </c>
      <c r="HD301" s="192">
        <f t="shared" si="1134"/>
        <v>0</v>
      </c>
      <c r="HE301" s="192">
        <f t="shared" si="1135"/>
        <v>0</v>
      </c>
      <c r="HF301" s="192">
        <f t="shared" si="1136"/>
        <v>0</v>
      </c>
      <c r="HG301" s="192">
        <f t="shared" si="1137"/>
        <v>0</v>
      </c>
      <c r="HH301" s="192">
        <f t="shared" si="1138"/>
        <v>0</v>
      </c>
      <c r="HI301" s="192">
        <f t="shared" si="1139"/>
        <v>0</v>
      </c>
      <c r="HJ301" s="192">
        <f t="shared" si="1140"/>
        <v>0</v>
      </c>
      <c r="HK301" s="192">
        <f t="shared" si="1141"/>
        <v>0</v>
      </c>
      <c r="HL301" s="192">
        <f t="shared" si="1142"/>
        <v>0</v>
      </c>
      <c r="HM301" s="192">
        <f t="shared" si="1143"/>
        <v>0</v>
      </c>
      <c r="HN301" s="194">
        <f t="shared" si="1144"/>
        <v>0</v>
      </c>
      <c r="HO301" s="194">
        <f t="shared" si="1145"/>
        <v>0</v>
      </c>
      <c r="HP301" s="194">
        <f t="shared" si="1146"/>
        <v>0</v>
      </c>
      <c r="HQ301" s="194">
        <f t="shared" si="1147"/>
        <v>0</v>
      </c>
      <c r="HR301" s="194">
        <f t="shared" si="1148"/>
        <v>0</v>
      </c>
      <c r="HS301" s="195" t="str">
        <f t="shared" si="945"/>
        <v/>
      </c>
      <c r="HT301" s="196">
        <f t="shared" si="941"/>
        <v>0</v>
      </c>
      <c r="HU301" s="196">
        <f t="shared" si="942"/>
        <v>0</v>
      </c>
      <c r="HV301" s="197" t="str">
        <f t="shared" si="946"/>
        <v/>
      </c>
      <c r="HW301" s="197" t="str">
        <f t="shared" si="1149"/>
        <v/>
      </c>
      <c r="HX301" s="197" t="str">
        <f t="shared" si="1150"/>
        <v/>
      </c>
      <c r="HY301" s="195" t="str">
        <f t="shared" si="947"/>
        <v/>
      </c>
      <c r="HZ301" s="30">
        <f t="shared" si="943"/>
        <v>0</v>
      </c>
      <c r="IA301" s="198">
        <f t="shared" si="948"/>
        <v>0</v>
      </c>
      <c r="IB301" s="195"/>
      <c r="IC301" s="195">
        <f t="shared" si="1151"/>
        <v>0</v>
      </c>
      <c r="ID301" s="195">
        <f t="shared" si="949"/>
        <v>0</v>
      </c>
      <c r="IE301" s="195">
        <f t="shared" si="1152"/>
        <v>0</v>
      </c>
      <c r="IF301" s="195">
        <f t="shared" si="950"/>
        <v>0</v>
      </c>
      <c r="IG301" s="307">
        <f t="shared" si="951"/>
        <v>0</v>
      </c>
      <c r="IH301" s="307">
        <f t="shared" si="952"/>
        <v>0</v>
      </c>
      <c r="II301" s="44">
        <f t="shared" si="953"/>
        <v>0</v>
      </c>
      <c r="IJ301" s="44">
        <f t="shared" si="1153"/>
        <v>0</v>
      </c>
      <c r="IK301" s="44">
        <f t="shared" si="1154"/>
        <v>0</v>
      </c>
      <c r="IL301" s="44">
        <f t="shared" si="1155"/>
        <v>0</v>
      </c>
      <c r="IM301" s="44">
        <f t="shared" si="1156"/>
        <v>0</v>
      </c>
      <c r="IN301" s="44">
        <f t="shared" si="1157"/>
        <v>0</v>
      </c>
      <c r="IO301" s="44">
        <f t="shared" si="1158"/>
        <v>0</v>
      </c>
    </row>
    <row r="302" spans="1:249" ht="18" customHeight="1">
      <c r="A302" s="188">
        <v>296</v>
      </c>
      <c r="B302" s="326"/>
      <c r="C302" s="289"/>
      <c r="D302" s="199"/>
      <c r="E302" s="189"/>
      <c r="F302" s="189"/>
      <c r="G302" s="190"/>
      <c r="H302" s="190"/>
      <c r="I302" s="272"/>
      <c r="J302" s="207"/>
      <c r="K302" s="214" t="str">
        <f t="shared" si="954"/>
        <v/>
      </c>
      <c r="L302" s="200" t="str">
        <f t="shared" si="955"/>
        <v/>
      </c>
      <c r="M302" s="200" t="str">
        <f t="shared" si="956"/>
        <v/>
      </c>
      <c r="N302" s="209" t="str">
        <f t="shared" si="944"/>
        <v/>
      </c>
      <c r="O302" s="208" t="str">
        <f>IFERROR(IF(D302="","",IF(K302="","",IF(I302="","",IF(F302="F",VLOOKUP(K302,F!A:G,2,0),IF(F302="M",VLOOKUP(K302,M!A:G,2,0),""))))),0)</f>
        <v/>
      </c>
      <c r="P302" s="191" t="str">
        <f>IFERROR(IF(D302="","",IF(K302="","",IF(I302="","",IF(F302="F",VLOOKUP(K302,F!A:G,3,0),IF(F302="M",VLOOKUP(K302,M!A:G,3,0),""))))),0)</f>
        <v/>
      </c>
      <c r="Q302" s="191" t="str">
        <f>IFERROR(IF(D302="","",IF(K302="","",IF(I302="","",IF(F302="F",VLOOKUP(K302,F!A:G,4,0),IF(F302="M",VLOOKUP(K302,M!A:G,4,0),""))))),0)</f>
        <v/>
      </c>
      <c r="R302" s="191" t="str">
        <f>IFERROR(IF(D302="","",IF(K302="","",IF(I302="","",IF(F302="F",VLOOKUP(K302,F!A:G,5,0),IF(F302="M",VLOOKUP(K302,M!A:G,5,0),""))))),0)</f>
        <v/>
      </c>
      <c r="S302" s="191" t="str">
        <f>IFERROR(IF(D302="","",IF(K302="","",IF(I302="","",IF(F302="F",VLOOKUP(K302,F!A:G,6,0),IF(F302="M",VLOOKUP(K302,M!A:G,6,0),""))))),0)</f>
        <v/>
      </c>
      <c r="T302" s="191" t="str">
        <f>IFERROR(IF(D302="","",IF(K302="","",IF(I302="","",IF(F302="F",VLOOKUP(K302,F!A:G,7,0),IF(F302="M",VLOOKUP(K302,M!A:G,7,0),""))))),0)</f>
        <v/>
      </c>
      <c r="U302" s="191" t="str">
        <f>IFERROR(IF(D302="","",IF(K302="","",IF(J302="","",IF(F302="F",VLOOKUP(K302,F!A:M,8,0),IF(F302="M",VLOOKUP(K302,M!A:M,8,0),""))))),0)</f>
        <v/>
      </c>
      <c r="V302" s="191" t="str">
        <f>IFERROR(IF(D302="","",IF(K302="","",IF(J302="","",IF(F302="F",VLOOKUP(K302,F!A:M,9,0),IF(F302="M",VLOOKUP(K302,M!A:M,9,0),""))))),0)</f>
        <v/>
      </c>
      <c r="W302" s="191" t="str">
        <f>IFERROR(IF(D302="","",IF(K302="","",IF(J302="","",IF(F302="F",VLOOKUP(K302,F!A:M,10,0),IF(F302="M",VLOOKUP(K302,M!A:M,10,0),""))))),0)</f>
        <v/>
      </c>
      <c r="X302" s="191" t="str">
        <f>IFERROR(IF(D302="","",IF(K302="","",IF(J302="","",IF(F302="F",VLOOKUP(K302,F!A:M,11,0),IF(F302="M",VLOOKUP(K302,M!A:M,11,0),""))))),0)</f>
        <v/>
      </c>
      <c r="Y302" s="191" t="str">
        <f>IFERROR(IF(D302="","",IF(K302="","",IF(J302="","",IF(F302="F",VLOOKUP(K302,F!A:M,12,0),IF(F302="M",VLOOKUP(K302,M!A:M,12,0),""))))),0)</f>
        <v/>
      </c>
      <c r="Z302" s="191" t="str">
        <f>IFERROR(IF(D302="","",IF(K302="","",IF(J302="","",IF(F302="F",VLOOKUP(K302,F!A:M,13,0),IF(F302="M",VLOOKUP(K302,M!A:M,13,0),""))))),0)</f>
        <v/>
      </c>
      <c r="AA302" s="191" t="str">
        <f>IFERROR(IF(D302="","",IF(F302="","",IF(J302="","",IF(K302="","",IF(AND(K302&gt;23,K302&lt;=60),IF(F302="F",VLOOKUP(MROUND(HZ302,0.5),'F-Weight for Length'!K:S,2,0),VLOOKUP(MROUND(HZ302,0.5),'M-Weight for Length'!K:S,2,0)),IF(K302&gt;60,IF(F302="F",VLOOKUP(K302,'F-Weight for Length'!U:AC,2,0),VLOOKUP(K302,'M-Weight for Length'!U:AC,2,0)),IF(F302="F",VLOOKUP(MROUND(HZ302,0.5),'F-Weight for Length'!A:I,2,0),VLOOKUP(MROUND(HZ302,0.5),'M-Weight for Length'!A:I,2,0)))))))),0)</f>
        <v/>
      </c>
      <c r="AB302" s="191" t="str">
        <f>IFERROR(IF(D302="","",IF(F302="","",IF(J302="","",IF(K302="","",IF(AND(K302&gt;23,K302&lt;=60),IF(F302="F",VLOOKUP(MROUND(HZ302,0.5),'F-Weight for Length'!K:S,3,0),VLOOKUP(MROUND(HZ302,0.5),'M-Weight for Length'!K:S,3,0)),IF(K302&gt;60,IF(F302="F",VLOOKUP(K302,'F-Weight for Length'!U:AC,3,0),VLOOKUP(K302,'M-Weight for Length'!U:AC,3,0)),IF(F302="F",VLOOKUP(MROUND(HZ302,0.5),'F-Weight for Length'!A:I,3,0),VLOOKUP(MROUND(HZ302,0.5),'M-Weight for Length'!A:I,3,0)))))))),0)</f>
        <v/>
      </c>
      <c r="AC302" s="191" t="str">
        <f>IFERROR(IF(D302="","",IF(F302="","",IF(J302="","",IF(K302="","",IF(AND(K302&gt;23,K302&lt;=60),IF(F302="F",VLOOKUP(MROUND(HZ302,0.5),'F-Weight for Length'!K:S,4,0),VLOOKUP(MROUND(HZ302,0.5),'M-Weight for Length'!K:S,4,0)),IF(K302&gt;60,IF(F302="F",VLOOKUP(K302,'F-Weight for Length'!U:AC,4,0),VLOOKUP(K302,'M-Weight for Length'!U:AC,4,0)),IF(F302="F",VLOOKUP(MROUND(HZ302,0.5),'F-Weight for Length'!A:I,4,0),VLOOKUP(MROUND(HZ302,0.5),'M-Weight for Length'!A:I,4,0)))))))),0)</f>
        <v/>
      </c>
      <c r="AD302" s="191" t="str">
        <f>IFERROR(IF(D302="","",IF(F302="","",IF(J302="","",IF(K302="","",IF(AND(K302&gt;23,K302&lt;=60),IF(F302="F",VLOOKUP(MROUND(HZ302,0.5),'F-Weight for Length'!K:S,5,0),VLOOKUP(MROUND(HZ302,0.5),'M-Weight for Length'!K:S,5,0)),IF(K302&gt;60,IF(F302="F",VLOOKUP(K302,'F-Weight for Length'!U:AC,5,0),VLOOKUP(K302,'M-Weight for Length'!U:AC,5,0)),IF(F302="F",VLOOKUP(MROUND(HZ302,0.5),'F-Weight for Length'!A:I,5,0),VLOOKUP(MROUND(HZ302,0.5),'M-Weight for Length'!A:I,5,0)))))))),0)</f>
        <v/>
      </c>
      <c r="AE302" s="191" t="str">
        <f>IFERROR(IF(D302="","",IF(F302="","",IF(J302="","",IF(K302="","",IF(AND(K302&gt;23,K302&lt;=60),IF(F302="F",VLOOKUP(MROUND(HZ302,0.5),'F-Weight for Length'!K:S,6,0),VLOOKUP(MROUND(HZ302,0.5),'M-Weight for Length'!K:S,6,0)),IF(K302&gt;60,IF(F302="F",VLOOKUP(K302,'F-Weight for Length'!U:AC,6,0),VLOOKUP(K302,'M-Weight for Length'!U:AC,6,0)),IF(F302="F",VLOOKUP(MROUND(HZ302,0.5),'F-Weight for Length'!A:I,6,0),VLOOKUP(MROUND(HZ302,0.5),'M-Weight for Length'!A:I,6,0)))))))),0)</f>
        <v/>
      </c>
      <c r="AF302" s="191" t="str">
        <f>IFERROR(IF(D302="","",IF(F302="","",IF(J302="","",IF(K302="","",IF(AND(K302&gt;23,K302&lt;=60),IF(F302="F",VLOOKUP(MROUND(HZ302,0.5),'F-Weight for Length'!K:S,7,0),VLOOKUP(MROUND(HZ302,0.5),'M-Weight for Length'!K:S,7,0)),IF(K302&gt;60,IF(F302="F",VLOOKUP(K302,'F-Weight for Length'!U:AC,7,0),VLOOKUP(K302,'M-Weight for Length'!U:AC,7,0)),IF(F302="F",VLOOKUP(MROUND(HZ302,0.5),'F-Weight for Length'!A:I,7,0),VLOOKUP(MROUND(HZ302,0.5),'M-Weight for Length'!A:I,7,0)))))))),0)</f>
        <v/>
      </c>
      <c r="AG302" s="191" t="str">
        <f>IFERROR(IF(D302="","",IF(F302="","",IF(J302="","",IF(K302="","",IF(AND(K302&gt;23,K302&lt;=60),IF(F302="F",VLOOKUP(MROUND(HZ302,0.5),'F-Weight for Length'!K:S,8,0),VLOOKUP(MROUND(HZ302,0.5),'M-Weight for Length'!K:S,8,0)),IF(K302&gt;60,IF(F302="F",VLOOKUP(K302,'F-Weight for Length'!U:AC,8,0),VLOOKUP(K302,'M-Weight for Length'!U:AC,8,0)),IF(F302="F",VLOOKUP(MROUND(HZ302,0.5),'F-Weight for Length'!A:I,8,0),VLOOKUP(MROUND(HZ302,0.5),'M-Weight for Length'!A:I,8,0)))))))),0)</f>
        <v/>
      </c>
      <c r="AH302" s="191" t="str">
        <f>IFERROR(IF(D302="","",IF(F302="","",IF(J302="","",IF(K302="","",IF(AND(K302&gt;23,K302&lt;=60),IF(F302="F",VLOOKUP(MROUND(HZ302,0.5),'F-Weight for Length'!K:S,9,0),VLOOKUP(MROUND(HZ302,0.5),'M-Weight for Length'!K:S,9,0)),IF(K302&gt;60,IF(F302="F",VLOOKUP(K302,'F-Weight for Length'!U:AC,9,0),VLOOKUP(K302,'M-Weight for Length'!U:AC,9,0)),IF(F302="F",VLOOKUP(MROUND(HZ302,0.5),'F-Weight for Length'!A:I,9,0),VLOOKUP(MROUND(HZ302,0.5),'M-Weight for Length'!A:I,9,0)))))))),0)</f>
        <v/>
      </c>
      <c r="AI302" s="192">
        <f t="shared" si="957"/>
        <v>0</v>
      </c>
      <c r="AJ302" s="192">
        <f t="shared" si="958"/>
        <v>0</v>
      </c>
      <c r="AK302" s="192">
        <f t="shared" si="959"/>
        <v>0</v>
      </c>
      <c r="AL302" s="192">
        <f t="shared" si="960"/>
        <v>0</v>
      </c>
      <c r="AM302" s="192">
        <f t="shared" si="961"/>
        <v>0</v>
      </c>
      <c r="AN302" s="192">
        <f t="shared" si="962"/>
        <v>0</v>
      </c>
      <c r="AO302" s="192">
        <f t="shared" si="963"/>
        <v>0</v>
      </c>
      <c r="AP302" s="192">
        <f t="shared" si="964"/>
        <v>0</v>
      </c>
      <c r="AQ302" s="192">
        <f t="shared" si="965"/>
        <v>0</v>
      </c>
      <c r="AR302" s="192">
        <f t="shared" si="966"/>
        <v>0</v>
      </c>
      <c r="AS302" s="192">
        <f t="shared" si="967"/>
        <v>0</v>
      </c>
      <c r="AT302" s="192">
        <f t="shared" si="968"/>
        <v>0</v>
      </c>
      <c r="AU302" s="192">
        <f t="shared" si="969"/>
        <v>0</v>
      </c>
      <c r="AV302" s="192">
        <f t="shared" si="970"/>
        <v>0</v>
      </c>
      <c r="AW302" s="192">
        <f t="shared" si="971"/>
        <v>0</v>
      </c>
      <c r="AX302" s="192">
        <f t="shared" si="972"/>
        <v>0</v>
      </c>
      <c r="AY302" s="192">
        <f t="shared" si="973"/>
        <v>0</v>
      </c>
      <c r="AZ302" s="192">
        <f t="shared" si="974"/>
        <v>0</v>
      </c>
      <c r="BA302" s="192">
        <f t="shared" si="975"/>
        <v>0</v>
      </c>
      <c r="BB302" s="192">
        <f t="shared" si="976"/>
        <v>0</v>
      </c>
      <c r="BC302" s="192">
        <f t="shared" si="977"/>
        <v>0</v>
      </c>
      <c r="BD302" s="192">
        <f t="shared" si="978"/>
        <v>0</v>
      </c>
      <c r="BE302" s="192">
        <f t="shared" si="979"/>
        <v>0</v>
      </c>
      <c r="BF302" s="192">
        <f t="shared" si="980"/>
        <v>0</v>
      </c>
      <c r="BG302" s="192">
        <f t="shared" si="981"/>
        <v>0</v>
      </c>
      <c r="BH302" s="192">
        <f t="shared" si="982"/>
        <v>0</v>
      </c>
      <c r="BI302" s="192">
        <f t="shared" si="983"/>
        <v>0</v>
      </c>
      <c r="BJ302" s="192">
        <f t="shared" si="984"/>
        <v>0</v>
      </c>
      <c r="BK302" s="192">
        <f t="shared" si="985"/>
        <v>0</v>
      </c>
      <c r="BL302" s="192">
        <f t="shared" si="986"/>
        <v>0</v>
      </c>
      <c r="BM302" s="192">
        <f t="shared" si="987"/>
        <v>0</v>
      </c>
      <c r="BN302" s="192">
        <f t="shared" si="988"/>
        <v>0</v>
      </c>
      <c r="BO302" s="192">
        <f t="shared" si="989"/>
        <v>0</v>
      </c>
      <c r="BP302" s="192">
        <f t="shared" si="990"/>
        <v>0</v>
      </c>
      <c r="BQ302" s="192">
        <f t="shared" si="991"/>
        <v>0</v>
      </c>
      <c r="BR302" s="192">
        <f t="shared" si="992"/>
        <v>0</v>
      </c>
      <c r="BS302" s="192">
        <f t="shared" si="993"/>
        <v>0</v>
      </c>
      <c r="BT302" s="192">
        <f t="shared" si="994"/>
        <v>0</v>
      </c>
      <c r="BU302" s="192">
        <f t="shared" si="995"/>
        <v>0</v>
      </c>
      <c r="BV302" s="192">
        <f t="shared" si="996"/>
        <v>0</v>
      </c>
      <c r="BW302" s="192">
        <f t="shared" si="997"/>
        <v>0</v>
      </c>
      <c r="BX302" s="192">
        <f t="shared" si="998"/>
        <v>0</v>
      </c>
      <c r="BY302" s="192">
        <f t="shared" si="999"/>
        <v>0</v>
      </c>
      <c r="BZ302" s="192">
        <f t="shared" si="1000"/>
        <v>0</v>
      </c>
      <c r="CA302" s="192">
        <f t="shared" si="1001"/>
        <v>0</v>
      </c>
      <c r="CB302" s="192">
        <f t="shared" si="1002"/>
        <v>0</v>
      </c>
      <c r="CC302" s="192">
        <f t="shared" si="1003"/>
        <v>0</v>
      </c>
      <c r="CD302" s="192">
        <f t="shared" si="1004"/>
        <v>0</v>
      </c>
      <c r="CE302" s="192">
        <f t="shared" si="1005"/>
        <v>0</v>
      </c>
      <c r="CF302" s="192">
        <f t="shared" si="1006"/>
        <v>0</v>
      </c>
      <c r="CG302" s="192">
        <f t="shared" si="1007"/>
        <v>0</v>
      </c>
      <c r="CH302" s="192">
        <f t="shared" si="1008"/>
        <v>0</v>
      </c>
      <c r="CI302" s="192">
        <f t="shared" si="1009"/>
        <v>0</v>
      </c>
      <c r="CJ302" s="192">
        <f t="shared" si="1010"/>
        <v>0</v>
      </c>
      <c r="CK302" s="192">
        <f t="shared" si="1011"/>
        <v>0</v>
      </c>
      <c r="CL302" s="192">
        <f t="shared" si="1012"/>
        <v>0</v>
      </c>
      <c r="CM302" s="192">
        <f t="shared" si="1013"/>
        <v>0</v>
      </c>
      <c r="CN302" s="192">
        <f t="shared" si="1014"/>
        <v>0</v>
      </c>
      <c r="CO302" s="192">
        <f t="shared" si="1015"/>
        <v>0</v>
      </c>
      <c r="CP302" s="192">
        <f t="shared" si="1016"/>
        <v>0</v>
      </c>
      <c r="CQ302" s="192">
        <f t="shared" si="1017"/>
        <v>0</v>
      </c>
      <c r="CR302" s="192">
        <f t="shared" si="1018"/>
        <v>0</v>
      </c>
      <c r="CS302" s="192">
        <f t="shared" si="1019"/>
        <v>0</v>
      </c>
      <c r="CT302" s="192">
        <f t="shared" si="1020"/>
        <v>0</v>
      </c>
      <c r="CU302" s="192">
        <f t="shared" si="1021"/>
        <v>0</v>
      </c>
      <c r="CV302" s="192">
        <f t="shared" si="1022"/>
        <v>0</v>
      </c>
      <c r="CW302" s="192">
        <f t="shared" si="1023"/>
        <v>0</v>
      </c>
      <c r="CX302" s="192">
        <f t="shared" si="1024"/>
        <v>0</v>
      </c>
      <c r="CY302" s="192">
        <f t="shared" si="1025"/>
        <v>0</v>
      </c>
      <c r="CZ302" s="192">
        <f t="shared" si="1026"/>
        <v>0</v>
      </c>
      <c r="DA302" s="192">
        <f t="shared" si="1027"/>
        <v>0</v>
      </c>
      <c r="DB302" s="192">
        <f t="shared" si="1028"/>
        <v>0</v>
      </c>
      <c r="DC302" s="192">
        <f t="shared" si="1029"/>
        <v>0</v>
      </c>
      <c r="DD302" s="192">
        <f t="shared" si="1030"/>
        <v>0</v>
      </c>
      <c r="DE302" s="192">
        <f t="shared" si="1031"/>
        <v>0</v>
      </c>
      <c r="DF302" s="192">
        <f t="shared" si="1032"/>
        <v>0</v>
      </c>
      <c r="DG302" s="192">
        <f t="shared" si="1033"/>
        <v>0</v>
      </c>
      <c r="DH302" s="192">
        <f t="shared" si="1034"/>
        <v>0</v>
      </c>
      <c r="DI302" s="192">
        <f t="shared" si="1035"/>
        <v>0</v>
      </c>
      <c r="DJ302" s="192">
        <f t="shared" si="1036"/>
        <v>0</v>
      </c>
      <c r="DK302" s="192">
        <f t="shared" si="1037"/>
        <v>0</v>
      </c>
      <c r="DL302" s="192">
        <f t="shared" si="1038"/>
        <v>0</v>
      </c>
      <c r="DM302" s="192">
        <f t="shared" si="1039"/>
        <v>0</v>
      </c>
      <c r="DN302" s="192">
        <f t="shared" si="1040"/>
        <v>0</v>
      </c>
      <c r="DO302" s="192">
        <f t="shared" si="1041"/>
        <v>0</v>
      </c>
      <c r="DP302" s="192">
        <f t="shared" si="1042"/>
        <v>0</v>
      </c>
      <c r="DQ302" s="192">
        <f t="shared" si="1043"/>
        <v>0</v>
      </c>
      <c r="DR302" s="192">
        <f t="shared" si="1044"/>
        <v>0</v>
      </c>
      <c r="DS302" s="192">
        <f t="shared" si="1045"/>
        <v>0</v>
      </c>
      <c r="DT302" s="192">
        <f t="shared" si="1046"/>
        <v>0</v>
      </c>
      <c r="DU302" s="192">
        <f t="shared" si="1047"/>
        <v>0</v>
      </c>
      <c r="DV302" s="193">
        <f t="shared" si="1048"/>
        <v>0</v>
      </c>
      <c r="DW302" s="193">
        <f t="shared" si="1049"/>
        <v>0</v>
      </c>
      <c r="DX302" s="193">
        <f t="shared" si="1050"/>
        <v>0</v>
      </c>
      <c r="DY302" s="193">
        <f t="shared" si="1051"/>
        <v>0</v>
      </c>
      <c r="DZ302" s="193">
        <f t="shared" si="1052"/>
        <v>0</v>
      </c>
      <c r="EA302" s="192">
        <f t="shared" si="1053"/>
        <v>0</v>
      </c>
      <c r="EB302" s="192">
        <f t="shared" si="1054"/>
        <v>0</v>
      </c>
      <c r="EC302" s="192">
        <f t="shared" si="1055"/>
        <v>0</v>
      </c>
      <c r="ED302" s="192">
        <f t="shared" si="1056"/>
        <v>0</v>
      </c>
      <c r="EE302" s="192">
        <f t="shared" si="1057"/>
        <v>0</v>
      </c>
      <c r="EF302" s="192">
        <f t="shared" si="1058"/>
        <v>0</v>
      </c>
      <c r="EG302" s="192">
        <f t="shared" si="1059"/>
        <v>0</v>
      </c>
      <c r="EH302" s="192">
        <f t="shared" si="1060"/>
        <v>0</v>
      </c>
      <c r="EI302" s="192">
        <f t="shared" si="1061"/>
        <v>0</v>
      </c>
      <c r="EJ302" s="192">
        <f t="shared" si="1062"/>
        <v>0</v>
      </c>
      <c r="EK302" s="192">
        <f t="shared" si="1063"/>
        <v>0</v>
      </c>
      <c r="EL302" s="192">
        <f t="shared" si="1064"/>
        <v>0</v>
      </c>
      <c r="EM302" s="192">
        <f t="shared" si="1065"/>
        <v>0</v>
      </c>
      <c r="EN302" s="192">
        <f t="shared" si="1066"/>
        <v>0</v>
      </c>
      <c r="EO302" s="192">
        <f t="shared" si="1067"/>
        <v>0</v>
      </c>
      <c r="EP302" s="192">
        <f t="shared" si="1068"/>
        <v>0</v>
      </c>
      <c r="EQ302" s="192">
        <f t="shared" si="1069"/>
        <v>0</v>
      </c>
      <c r="ER302" s="192">
        <f t="shared" si="1070"/>
        <v>0</v>
      </c>
      <c r="ES302" s="192">
        <f t="shared" si="1071"/>
        <v>0</v>
      </c>
      <c r="ET302" s="192">
        <f t="shared" si="1072"/>
        <v>0</v>
      </c>
      <c r="EU302" s="192">
        <f t="shared" si="1073"/>
        <v>0</v>
      </c>
      <c r="EV302" s="192">
        <f t="shared" si="1074"/>
        <v>0</v>
      </c>
      <c r="EW302" s="192">
        <f t="shared" si="1075"/>
        <v>0</v>
      </c>
      <c r="EX302" s="192">
        <f t="shared" si="1076"/>
        <v>0</v>
      </c>
      <c r="EY302" s="192">
        <f t="shared" si="1077"/>
        <v>0</v>
      </c>
      <c r="EZ302" s="192">
        <f t="shared" si="1078"/>
        <v>0</v>
      </c>
      <c r="FA302" s="192">
        <f t="shared" si="1079"/>
        <v>0</v>
      </c>
      <c r="FB302" s="192">
        <f t="shared" si="1080"/>
        <v>0</v>
      </c>
      <c r="FC302" s="192">
        <f t="shared" si="1081"/>
        <v>0</v>
      </c>
      <c r="FD302" s="192">
        <f t="shared" si="1082"/>
        <v>0</v>
      </c>
      <c r="FE302" s="192">
        <f t="shared" si="1083"/>
        <v>0</v>
      </c>
      <c r="FF302" s="192">
        <f t="shared" si="1084"/>
        <v>0</v>
      </c>
      <c r="FG302" s="192">
        <f t="shared" si="1085"/>
        <v>0</v>
      </c>
      <c r="FH302" s="192">
        <f t="shared" si="1086"/>
        <v>0</v>
      </c>
      <c r="FI302" s="192">
        <f t="shared" si="1087"/>
        <v>0</v>
      </c>
      <c r="FJ302" s="192">
        <f t="shared" si="1088"/>
        <v>0</v>
      </c>
      <c r="FK302" s="192">
        <f t="shared" si="1089"/>
        <v>0</v>
      </c>
      <c r="FL302" s="192">
        <f t="shared" si="1090"/>
        <v>0</v>
      </c>
      <c r="FM302" s="192">
        <f t="shared" si="1091"/>
        <v>0</v>
      </c>
      <c r="FN302" s="192">
        <f t="shared" si="1092"/>
        <v>0</v>
      </c>
      <c r="FO302" s="192">
        <f t="shared" si="1093"/>
        <v>0</v>
      </c>
      <c r="FP302" s="192">
        <f t="shared" si="1094"/>
        <v>0</v>
      </c>
      <c r="FQ302" s="192">
        <f t="shared" si="1095"/>
        <v>0</v>
      </c>
      <c r="FR302" s="192">
        <f t="shared" si="1096"/>
        <v>0</v>
      </c>
      <c r="FS302" s="192">
        <f t="shared" si="1097"/>
        <v>0</v>
      </c>
      <c r="FT302" s="192">
        <f t="shared" si="1098"/>
        <v>0</v>
      </c>
      <c r="FU302" s="192">
        <f t="shared" si="1099"/>
        <v>0</v>
      </c>
      <c r="FV302" s="192">
        <f t="shared" si="1100"/>
        <v>0</v>
      </c>
      <c r="FW302" s="192">
        <f t="shared" si="1101"/>
        <v>0</v>
      </c>
      <c r="FX302" s="192">
        <f t="shared" si="1102"/>
        <v>0</v>
      </c>
      <c r="FY302" s="192">
        <f t="shared" si="1103"/>
        <v>0</v>
      </c>
      <c r="FZ302" s="192">
        <f t="shared" si="1104"/>
        <v>0</v>
      </c>
      <c r="GA302" s="192">
        <f t="shared" si="1105"/>
        <v>0</v>
      </c>
      <c r="GB302" s="192">
        <f t="shared" si="1106"/>
        <v>0</v>
      </c>
      <c r="GC302" s="192">
        <f t="shared" si="1107"/>
        <v>0</v>
      </c>
      <c r="GD302" s="192">
        <f t="shared" si="1108"/>
        <v>0</v>
      </c>
      <c r="GE302" s="192">
        <f t="shared" si="1109"/>
        <v>0</v>
      </c>
      <c r="GF302" s="192">
        <f t="shared" si="1110"/>
        <v>0</v>
      </c>
      <c r="GG302" s="192">
        <f t="shared" si="1111"/>
        <v>0</v>
      </c>
      <c r="GH302" s="192">
        <f t="shared" si="1112"/>
        <v>0</v>
      </c>
      <c r="GI302" s="192">
        <f t="shared" si="1113"/>
        <v>0</v>
      </c>
      <c r="GJ302" s="192">
        <f t="shared" si="1114"/>
        <v>0</v>
      </c>
      <c r="GK302" s="192">
        <f t="shared" si="1115"/>
        <v>0</v>
      </c>
      <c r="GL302" s="192">
        <f t="shared" si="1116"/>
        <v>0</v>
      </c>
      <c r="GM302" s="192">
        <f t="shared" si="1117"/>
        <v>0</v>
      </c>
      <c r="GN302" s="192">
        <f t="shared" si="1118"/>
        <v>0</v>
      </c>
      <c r="GO302" s="192">
        <f t="shared" si="1119"/>
        <v>0</v>
      </c>
      <c r="GP302" s="192">
        <f t="shared" si="1120"/>
        <v>0</v>
      </c>
      <c r="GQ302" s="192">
        <f t="shared" si="1121"/>
        <v>0</v>
      </c>
      <c r="GR302" s="192">
        <f t="shared" si="1122"/>
        <v>0</v>
      </c>
      <c r="GS302" s="192">
        <f t="shared" si="1123"/>
        <v>0</v>
      </c>
      <c r="GT302" s="192">
        <f t="shared" si="1124"/>
        <v>0</v>
      </c>
      <c r="GU302" s="192">
        <f t="shared" si="1125"/>
        <v>0</v>
      </c>
      <c r="GV302" s="192">
        <f t="shared" si="1126"/>
        <v>0</v>
      </c>
      <c r="GW302" s="192">
        <f t="shared" si="1127"/>
        <v>0</v>
      </c>
      <c r="GX302" s="192">
        <f t="shared" si="1128"/>
        <v>0</v>
      </c>
      <c r="GY302" s="192">
        <f t="shared" si="1129"/>
        <v>0</v>
      </c>
      <c r="GZ302" s="192">
        <f t="shared" si="1130"/>
        <v>0</v>
      </c>
      <c r="HA302" s="192">
        <f t="shared" si="1131"/>
        <v>0</v>
      </c>
      <c r="HB302" s="192">
        <f t="shared" si="1132"/>
        <v>0</v>
      </c>
      <c r="HC302" s="192">
        <f t="shared" si="1133"/>
        <v>0</v>
      </c>
      <c r="HD302" s="192">
        <f t="shared" si="1134"/>
        <v>0</v>
      </c>
      <c r="HE302" s="192">
        <f t="shared" si="1135"/>
        <v>0</v>
      </c>
      <c r="HF302" s="192">
        <f t="shared" si="1136"/>
        <v>0</v>
      </c>
      <c r="HG302" s="192">
        <f t="shared" si="1137"/>
        <v>0</v>
      </c>
      <c r="HH302" s="192">
        <f t="shared" si="1138"/>
        <v>0</v>
      </c>
      <c r="HI302" s="192">
        <f t="shared" si="1139"/>
        <v>0</v>
      </c>
      <c r="HJ302" s="192">
        <f t="shared" si="1140"/>
        <v>0</v>
      </c>
      <c r="HK302" s="192">
        <f t="shared" si="1141"/>
        <v>0</v>
      </c>
      <c r="HL302" s="192">
        <f t="shared" si="1142"/>
        <v>0</v>
      </c>
      <c r="HM302" s="192">
        <f t="shared" si="1143"/>
        <v>0</v>
      </c>
      <c r="HN302" s="194">
        <f t="shared" si="1144"/>
        <v>0</v>
      </c>
      <c r="HO302" s="194">
        <f t="shared" si="1145"/>
        <v>0</v>
      </c>
      <c r="HP302" s="194">
        <f t="shared" si="1146"/>
        <v>0</v>
      </c>
      <c r="HQ302" s="194">
        <f t="shared" si="1147"/>
        <v>0</v>
      </c>
      <c r="HR302" s="194">
        <f t="shared" si="1148"/>
        <v>0</v>
      </c>
      <c r="HS302" s="195" t="str">
        <f t="shared" si="945"/>
        <v/>
      </c>
      <c r="HT302" s="196">
        <f t="shared" si="941"/>
        <v>0</v>
      </c>
      <c r="HU302" s="196">
        <f t="shared" si="942"/>
        <v>0</v>
      </c>
      <c r="HV302" s="197" t="str">
        <f t="shared" si="946"/>
        <v/>
      </c>
      <c r="HW302" s="197" t="str">
        <f t="shared" si="1149"/>
        <v/>
      </c>
      <c r="HX302" s="197" t="str">
        <f t="shared" si="1150"/>
        <v/>
      </c>
      <c r="HY302" s="195" t="str">
        <f t="shared" si="947"/>
        <v/>
      </c>
      <c r="HZ302" s="30">
        <f t="shared" si="943"/>
        <v>0</v>
      </c>
      <c r="IA302" s="198">
        <f t="shared" si="948"/>
        <v>0</v>
      </c>
      <c r="IB302" s="195"/>
      <c r="IC302" s="195">
        <f t="shared" si="1151"/>
        <v>0</v>
      </c>
      <c r="ID302" s="195">
        <f t="shared" si="949"/>
        <v>0</v>
      </c>
      <c r="IE302" s="195">
        <f t="shared" si="1152"/>
        <v>0</v>
      </c>
      <c r="IF302" s="195">
        <f t="shared" si="950"/>
        <v>0</v>
      </c>
      <c r="IG302" s="307">
        <f t="shared" si="951"/>
        <v>0</v>
      </c>
      <c r="IH302" s="307">
        <f t="shared" si="952"/>
        <v>0</v>
      </c>
      <c r="II302" s="44">
        <f t="shared" si="953"/>
        <v>0</v>
      </c>
      <c r="IJ302" s="44">
        <f t="shared" si="1153"/>
        <v>0</v>
      </c>
      <c r="IK302" s="44">
        <f t="shared" si="1154"/>
        <v>0</v>
      </c>
      <c r="IL302" s="44">
        <f t="shared" si="1155"/>
        <v>0</v>
      </c>
      <c r="IM302" s="44">
        <f t="shared" si="1156"/>
        <v>0</v>
      </c>
      <c r="IN302" s="44">
        <f t="shared" si="1157"/>
        <v>0</v>
      </c>
      <c r="IO302" s="44">
        <f t="shared" si="1158"/>
        <v>0</v>
      </c>
    </row>
    <row r="303" spans="1:249" ht="18" customHeight="1">
      <c r="A303" s="188">
        <v>297</v>
      </c>
      <c r="B303" s="326"/>
      <c r="C303" s="289"/>
      <c r="D303" s="199"/>
      <c r="E303" s="189"/>
      <c r="F303" s="189"/>
      <c r="G303" s="190"/>
      <c r="H303" s="190"/>
      <c r="I303" s="272"/>
      <c r="J303" s="207"/>
      <c r="K303" s="214" t="str">
        <f t="shared" si="954"/>
        <v/>
      </c>
      <c r="L303" s="200" t="str">
        <f t="shared" si="955"/>
        <v/>
      </c>
      <c r="M303" s="200" t="str">
        <f t="shared" si="956"/>
        <v/>
      </c>
      <c r="N303" s="209" t="str">
        <f t="shared" si="944"/>
        <v/>
      </c>
      <c r="O303" s="208" t="str">
        <f>IFERROR(IF(D303="","",IF(K303="","",IF(I303="","",IF(F303="F",VLOOKUP(K303,F!A:G,2,0),IF(F303="M",VLOOKUP(K303,M!A:G,2,0),""))))),0)</f>
        <v/>
      </c>
      <c r="P303" s="191" t="str">
        <f>IFERROR(IF(D303="","",IF(K303="","",IF(I303="","",IF(F303="F",VLOOKUP(K303,F!A:G,3,0),IF(F303="M",VLOOKUP(K303,M!A:G,3,0),""))))),0)</f>
        <v/>
      </c>
      <c r="Q303" s="191" t="str">
        <f>IFERROR(IF(D303="","",IF(K303="","",IF(I303="","",IF(F303="F",VLOOKUP(K303,F!A:G,4,0),IF(F303="M",VLOOKUP(K303,M!A:G,4,0),""))))),0)</f>
        <v/>
      </c>
      <c r="R303" s="191" t="str">
        <f>IFERROR(IF(D303="","",IF(K303="","",IF(I303="","",IF(F303="F",VLOOKUP(K303,F!A:G,5,0),IF(F303="M",VLOOKUP(K303,M!A:G,5,0),""))))),0)</f>
        <v/>
      </c>
      <c r="S303" s="191" t="str">
        <f>IFERROR(IF(D303="","",IF(K303="","",IF(I303="","",IF(F303="F",VLOOKUP(K303,F!A:G,6,0),IF(F303="M",VLOOKUP(K303,M!A:G,6,0),""))))),0)</f>
        <v/>
      </c>
      <c r="T303" s="191" t="str">
        <f>IFERROR(IF(D303="","",IF(K303="","",IF(I303="","",IF(F303="F",VLOOKUP(K303,F!A:G,7,0),IF(F303="M",VLOOKUP(K303,M!A:G,7,0),""))))),0)</f>
        <v/>
      </c>
      <c r="U303" s="191" t="str">
        <f>IFERROR(IF(D303="","",IF(K303="","",IF(J303="","",IF(F303="F",VLOOKUP(K303,F!A:M,8,0),IF(F303="M",VLOOKUP(K303,M!A:M,8,0),""))))),0)</f>
        <v/>
      </c>
      <c r="V303" s="191" t="str">
        <f>IFERROR(IF(D303="","",IF(K303="","",IF(J303="","",IF(F303="F",VLOOKUP(K303,F!A:M,9,0),IF(F303="M",VLOOKUP(K303,M!A:M,9,0),""))))),0)</f>
        <v/>
      </c>
      <c r="W303" s="191" t="str">
        <f>IFERROR(IF(D303="","",IF(K303="","",IF(J303="","",IF(F303="F",VLOOKUP(K303,F!A:M,10,0),IF(F303="M",VLOOKUP(K303,M!A:M,10,0),""))))),0)</f>
        <v/>
      </c>
      <c r="X303" s="191" t="str">
        <f>IFERROR(IF(D303="","",IF(K303="","",IF(J303="","",IF(F303="F",VLOOKUP(K303,F!A:M,11,0),IF(F303="M",VLOOKUP(K303,M!A:M,11,0),""))))),0)</f>
        <v/>
      </c>
      <c r="Y303" s="191" t="str">
        <f>IFERROR(IF(D303="","",IF(K303="","",IF(J303="","",IF(F303="F",VLOOKUP(K303,F!A:M,12,0),IF(F303="M",VLOOKUP(K303,M!A:M,12,0),""))))),0)</f>
        <v/>
      </c>
      <c r="Z303" s="191" t="str">
        <f>IFERROR(IF(D303="","",IF(K303="","",IF(J303="","",IF(F303="F",VLOOKUP(K303,F!A:M,13,0),IF(F303="M",VLOOKUP(K303,M!A:M,13,0),""))))),0)</f>
        <v/>
      </c>
      <c r="AA303" s="191" t="str">
        <f>IFERROR(IF(D303="","",IF(F303="","",IF(J303="","",IF(K303="","",IF(AND(K303&gt;23,K303&lt;=60),IF(F303="F",VLOOKUP(MROUND(HZ303,0.5),'F-Weight for Length'!K:S,2,0),VLOOKUP(MROUND(HZ303,0.5),'M-Weight for Length'!K:S,2,0)),IF(K303&gt;60,IF(F303="F",VLOOKUP(K303,'F-Weight for Length'!U:AC,2,0),VLOOKUP(K303,'M-Weight for Length'!U:AC,2,0)),IF(F303="F",VLOOKUP(MROUND(HZ303,0.5),'F-Weight for Length'!A:I,2,0),VLOOKUP(MROUND(HZ303,0.5),'M-Weight for Length'!A:I,2,0)))))))),0)</f>
        <v/>
      </c>
      <c r="AB303" s="191" t="str">
        <f>IFERROR(IF(D303="","",IF(F303="","",IF(J303="","",IF(K303="","",IF(AND(K303&gt;23,K303&lt;=60),IF(F303="F",VLOOKUP(MROUND(HZ303,0.5),'F-Weight for Length'!K:S,3,0),VLOOKUP(MROUND(HZ303,0.5),'M-Weight for Length'!K:S,3,0)),IF(K303&gt;60,IF(F303="F",VLOOKUP(K303,'F-Weight for Length'!U:AC,3,0),VLOOKUP(K303,'M-Weight for Length'!U:AC,3,0)),IF(F303="F",VLOOKUP(MROUND(HZ303,0.5),'F-Weight for Length'!A:I,3,0),VLOOKUP(MROUND(HZ303,0.5),'M-Weight for Length'!A:I,3,0)))))))),0)</f>
        <v/>
      </c>
      <c r="AC303" s="191" t="str">
        <f>IFERROR(IF(D303="","",IF(F303="","",IF(J303="","",IF(K303="","",IF(AND(K303&gt;23,K303&lt;=60),IF(F303="F",VLOOKUP(MROUND(HZ303,0.5),'F-Weight for Length'!K:S,4,0),VLOOKUP(MROUND(HZ303,0.5),'M-Weight for Length'!K:S,4,0)),IF(K303&gt;60,IF(F303="F",VLOOKUP(K303,'F-Weight for Length'!U:AC,4,0),VLOOKUP(K303,'M-Weight for Length'!U:AC,4,0)),IF(F303="F",VLOOKUP(MROUND(HZ303,0.5),'F-Weight for Length'!A:I,4,0),VLOOKUP(MROUND(HZ303,0.5),'M-Weight for Length'!A:I,4,0)))))))),0)</f>
        <v/>
      </c>
      <c r="AD303" s="191" t="str">
        <f>IFERROR(IF(D303="","",IF(F303="","",IF(J303="","",IF(K303="","",IF(AND(K303&gt;23,K303&lt;=60),IF(F303="F",VLOOKUP(MROUND(HZ303,0.5),'F-Weight for Length'!K:S,5,0),VLOOKUP(MROUND(HZ303,0.5),'M-Weight for Length'!K:S,5,0)),IF(K303&gt;60,IF(F303="F",VLOOKUP(K303,'F-Weight for Length'!U:AC,5,0),VLOOKUP(K303,'M-Weight for Length'!U:AC,5,0)),IF(F303="F",VLOOKUP(MROUND(HZ303,0.5),'F-Weight for Length'!A:I,5,0),VLOOKUP(MROUND(HZ303,0.5),'M-Weight for Length'!A:I,5,0)))))))),0)</f>
        <v/>
      </c>
      <c r="AE303" s="191" t="str">
        <f>IFERROR(IF(D303="","",IF(F303="","",IF(J303="","",IF(K303="","",IF(AND(K303&gt;23,K303&lt;=60),IF(F303="F",VLOOKUP(MROUND(HZ303,0.5),'F-Weight for Length'!K:S,6,0),VLOOKUP(MROUND(HZ303,0.5),'M-Weight for Length'!K:S,6,0)),IF(K303&gt;60,IF(F303="F",VLOOKUP(K303,'F-Weight for Length'!U:AC,6,0),VLOOKUP(K303,'M-Weight for Length'!U:AC,6,0)),IF(F303="F",VLOOKUP(MROUND(HZ303,0.5),'F-Weight for Length'!A:I,6,0),VLOOKUP(MROUND(HZ303,0.5),'M-Weight for Length'!A:I,6,0)))))))),0)</f>
        <v/>
      </c>
      <c r="AF303" s="191" t="str">
        <f>IFERROR(IF(D303="","",IF(F303="","",IF(J303="","",IF(K303="","",IF(AND(K303&gt;23,K303&lt;=60),IF(F303="F",VLOOKUP(MROUND(HZ303,0.5),'F-Weight for Length'!K:S,7,0),VLOOKUP(MROUND(HZ303,0.5),'M-Weight for Length'!K:S,7,0)),IF(K303&gt;60,IF(F303="F",VLOOKUP(K303,'F-Weight for Length'!U:AC,7,0),VLOOKUP(K303,'M-Weight for Length'!U:AC,7,0)),IF(F303="F",VLOOKUP(MROUND(HZ303,0.5),'F-Weight for Length'!A:I,7,0),VLOOKUP(MROUND(HZ303,0.5),'M-Weight for Length'!A:I,7,0)))))))),0)</f>
        <v/>
      </c>
      <c r="AG303" s="191" t="str">
        <f>IFERROR(IF(D303="","",IF(F303="","",IF(J303="","",IF(K303="","",IF(AND(K303&gt;23,K303&lt;=60),IF(F303="F",VLOOKUP(MROUND(HZ303,0.5),'F-Weight for Length'!K:S,8,0),VLOOKUP(MROUND(HZ303,0.5),'M-Weight for Length'!K:S,8,0)),IF(K303&gt;60,IF(F303="F",VLOOKUP(K303,'F-Weight for Length'!U:AC,8,0),VLOOKUP(K303,'M-Weight for Length'!U:AC,8,0)),IF(F303="F",VLOOKUP(MROUND(HZ303,0.5),'F-Weight for Length'!A:I,8,0),VLOOKUP(MROUND(HZ303,0.5),'M-Weight for Length'!A:I,8,0)))))))),0)</f>
        <v/>
      </c>
      <c r="AH303" s="191" t="str">
        <f>IFERROR(IF(D303="","",IF(F303="","",IF(J303="","",IF(K303="","",IF(AND(K303&gt;23,K303&lt;=60),IF(F303="F",VLOOKUP(MROUND(HZ303,0.5),'F-Weight for Length'!K:S,9,0),VLOOKUP(MROUND(HZ303,0.5),'M-Weight for Length'!K:S,9,0)),IF(K303&gt;60,IF(F303="F",VLOOKUP(K303,'F-Weight for Length'!U:AC,9,0),VLOOKUP(K303,'M-Weight for Length'!U:AC,9,0)),IF(F303="F",VLOOKUP(MROUND(HZ303,0.5),'F-Weight for Length'!A:I,9,0),VLOOKUP(MROUND(HZ303,0.5),'M-Weight for Length'!A:I,9,0)))))))),0)</f>
        <v/>
      </c>
      <c r="AI303" s="192">
        <f t="shared" si="957"/>
        <v>0</v>
      </c>
      <c r="AJ303" s="192">
        <f t="shared" si="958"/>
        <v>0</v>
      </c>
      <c r="AK303" s="192">
        <f t="shared" si="959"/>
        <v>0</v>
      </c>
      <c r="AL303" s="192">
        <f t="shared" si="960"/>
        <v>0</v>
      </c>
      <c r="AM303" s="192">
        <f t="shared" si="961"/>
        <v>0</v>
      </c>
      <c r="AN303" s="192">
        <f t="shared" si="962"/>
        <v>0</v>
      </c>
      <c r="AO303" s="192">
        <f t="shared" si="963"/>
        <v>0</v>
      </c>
      <c r="AP303" s="192">
        <f t="shared" si="964"/>
        <v>0</v>
      </c>
      <c r="AQ303" s="192">
        <f t="shared" si="965"/>
        <v>0</v>
      </c>
      <c r="AR303" s="192">
        <f t="shared" si="966"/>
        <v>0</v>
      </c>
      <c r="AS303" s="192">
        <f t="shared" si="967"/>
        <v>0</v>
      </c>
      <c r="AT303" s="192">
        <f t="shared" si="968"/>
        <v>0</v>
      </c>
      <c r="AU303" s="192">
        <f t="shared" si="969"/>
        <v>0</v>
      </c>
      <c r="AV303" s="192">
        <f t="shared" si="970"/>
        <v>0</v>
      </c>
      <c r="AW303" s="192">
        <f t="shared" si="971"/>
        <v>0</v>
      </c>
      <c r="AX303" s="192">
        <f t="shared" si="972"/>
        <v>0</v>
      </c>
      <c r="AY303" s="192">
        <f t="shared" si="973"/>
        <v>0</v>
      </c>
      <c r="AZ303" s="192">
        <f t="shared" si="974"/>
        <v>0</v>
      </c>
      <c r="BA303" s="192">
        <f t="shared" si="975"/>
        <v>0</v>
      </c>
      <c r="BB303" s="192">
        <f t="shared" si="976"/>
        <v>0</v>
      </c>
      <c r="BC303" s="192">
        <f t="shared" si="977"/>
        <v>0</v>
      </c>
      <c r="BD303" s="192">
        <f t="shared" si="978"/>
        <v>0</v>
      </c>
      <c r="BE303" s="192">
        <f t="shared" si="979"/>
        <v>0</v>
      </c>
      <c r="BF303" s="192">
        <f t="shared" si="980"/>
        <v>0</v>
      </c>
      <c r="BG303" s="192">
        <f t="shared" si="981"/>
        <v>0</v>
      </c>
      <c r="BH303" s="192">
        <f t="shared" si="982"/>
        <v>0</v>
      </c>
      <c r="BI303" s="192">
        <f t="shared" si="983"/>
        <v>0</v>
      </c>
      <c r="BJ303" s="192">
        <f t="shared" si="984"/>
        <v>0</v>
      </c>
      <c r="BK303" s="192">
        <f t="shared" si="985"/>
        <v>0</v>
      </c>
      <c r="BL303" s="192">
        <f t="shared" si="986"/>
        <v>0</v>
      </c>
      <c r="BM303" s="192">
        <f t="shared" si="987"/>
        <v>0</v>
      </c>
      <c r="BN303" s="192">
        <f t="shared" si="988"/>
        <v>0</v>
      </c>
      <c r="BO303" s="192">
        <f t="shared" si="989"/>
        <v>0</v>
      </c>
      <c r="BP303" s="192">
        <f t="shared" si="990"/>
        <v>0</v>
      </c>
      <c r="BQ303" s="192">
        <f t="shared" si="991"/>
        <v>0</v>
      </c>
      <c r="BR303" s="192">
        <f t="shared" si="992"/>
        <v>0</v>
      </c>
      <c r="BS303" s="192">
        <f t="shared" si="993"/>
        <v>0</v>
      </c>
      <c r="BT303" s="192">
        <f t="shared" si="994"/>
        <v>0</v>
      </c>
      <c r="BU303" s="192">
        <f t="shared" si="995"/>
        <v>0</v>
      </c>
      <c r="BV303" s="192">
        <f t="shared" si="996"/>
        <v>0</v>
      </c>
      <c r="BW303" s="192">
        <f t="shared" si="997"/>
        <v>0</v>
      </c>
      <c r="BX303" s="192">
        <f t="shared" si="998"/>
        <v>0</v>
      </c>
      <c r="BY303" s="192">
        <f t="shared" si="999"/>
        <v>0</v>
      </c>
      <c r="BZ303" s="192">
        <f t="shared" si="1000"/>
        <v>0</v>
      </c>
      <c r="CA303" s="192">
        <f t="shared" si="1001"/>
        <v>0</v>
      </c>
      <c r="CB303" s="192">
        <f t="shared" si="1002"/>
        <v>0</v>
      </c>
      <c r="CC303" s="192">
        <f t="shared" si="1003"/>
        <v>0</v>
      </c>
      <c r="CD303" s="192">
        <f t="shared" si="1004"/>
        <v>0</v>
      </c>
      <c r="CE303" s="192">
        <f t="shared" si="1005"/>
        <v>0</v>
      </c>
      <c r="CF303" s="192">
        <f t="shared" si="1006"/>
        <v>0</v>
      </c>
      <c r="CG303" s="192">
        <f t="shared" si="1007"/>
        <v>0</v>
      </c>
      <c r="CH303" s="192">
        <f t="shared" si="1008"/>
        <v>0</v>
      </c>
      <c r="CI303" s="192">
        <f t="shared" si="1009"/>
        <v>0</v>
      </c>
      <c r="CJ303" s="192">
        <f t="shared" si="1010"/>
        <v>0</v>
      </c>
      <c r="CK303" s="192">
        <f t="shared" si="1011"/>
        <v>0</v>
      </c>
      <c r="CL303" s="192">
        <f t="shared" si="1012"/>
        <v>0</v>
      </c>
      <c r="CM303" s="192">
        <f t="shared" si="1013"/>
        <v>0</v>
      </c>
      <c r="CN303" s="192">
        <f t="shared" si="1014"/>
        <v>0</v>
      </c>
      <c r="CO303" s="192">
        <f t="shared" si="1015"/>
        <v>0</v>
      </c>
      <c r="CP303" s="192">
        <f t="shared" si="1016"/>
        <v>0</v>
      </c>
      <c r="CQ303" s="192">
        <f t="shared" si="1017"/>
        <v>0</v>
      </c>
      <c r="CR303" s="192">
        <f t="shared" si="1018"/>
        <v>0</v>
      </c>
      <c r="CS303" s="192">
        <f t="shared" si="1019"/>
        <v>0</v>
      </c>
      <c r="CT303" s="192">
        <f t="shared" si="1020"/>
        <v>0</v>
      </c>
      <c r="CU303" s="192">
        <f t="shared" si="1021"/>
        <v>0</v>
      </c>
      <c r="CV303" s="192">
        <f t="shared" si="1022"/>
        <v>0</v>
      </c>
      <c r="CW303" s="192">
        <f t="shared" si="1023"/>
        <v>0</v>
      </c>
      <c r="CX303" s="192">
        <f t="shared" si="1024"/>
        <v>0</v>
      </c>
      <c r="CY303" s="192">
        <f t="shared" si="1025"/>
        <v>0</v>
      </c>
      <c r="CZ303" s="192">
        <f t="shared" si="1026"/>
        <v>0</v>
      </c>
      <c r="DA303" s="192">
        <f t="shared" si="1027"/>
        <v>0</v>
      </c>
      <c r="DB303" s="192">
        <f t="shared" si="1028"/>
        <v>0</v>
      </c>
      <c r="DC303" s="192">
        <f t="shared" si="1029"/>
        <v>0</v>
      </c>
      <c r="DD303" s="192">
        <f t="shared" si="1030"/>
        <v>0</v>
      </c>
      <c r="DE303" s="192">
        <f t="shared" si="1031"/>
        <v>0</v>
      </c>
      <c r="DF303" s="192">
        <f t="shared" si="1032"/>
        <v>0</v>
      </c>
      <c r="DG303" s="192">
        <f t="shared" si="1033"/>
        <v>0</v>
      </c>
      <c r="DH303" s="192">
        <f t="shared" si="1034"/>
        <v>0</v>
      </c>
      <c r="DI303" s="192">
        <f t="shared" si="1035"/>
        <v>0</v>
      </c>
      <c r="DJ303" s="192">
        <f t="shared" si="1036"/>
        <v>0</v>
      </c>
      <c r="DK303" s="192">
        <f t="shared" si="1037"/>
        <v>0</v>
      </c>
      <c r="DL303" s="192">
        <f t="shared" si="1038"/>
        <v>0</v>
      </c>
      <c r="DM303" s="192">
        <f t="shared" si="1039"/>
        <v>0</v>
      </c>
      <c r="DN303" s="192">
        <f t="shared" si="1040"/>
        <v>0</v>
      </c>
      <c r="DO303" s="192">
        <f t="shared" si="1041"/>
        <v>0</v>
      </c>
      <c r="DP303" s="192">
        <f t="shared" si="1042"/>
        <v>0</v>
      </c>
      <c r="DQ303" s="192">
        <f t="shared" si="1043"/>
        <v>0</v>
      </c>
      <c r="DR303" s="192">
        <f t="shared" si="1044"/>
        <v>0</v>
      </c>
      <c r="DS303" s="192">
        <f t="shared" si="1045"/>
        <v>0</v>
      </c>
      <c r="DT303" s="192">
        <f t="shared" si="1046"/>
        <v>0</v>
      </c>
      <c r="DU303" s="192">
        <f t="shared" si="1047"/>
        <v>0</v>
      </c>
      <c r="DV303" s="193">
        <f t="shared" si="1048"/>
        <v>0</v>
      </c>
      <c r="DW303" s="193">
        <f t="shared" si="1049"/>
        <v>0</v>
      </c>
      <c r="DX303" s="193">
        <f t="shared" si="1050"/>
        <v>0</v>
      </c>
      <c r="DY303" s="193">
        <f t="shared" si="1051"/>
        <v>0</v>
      </c>
      <c r="DZ303" s="193">
        <f t="shared" si="1052"/>
        <v>0</v>
      </c>
      <c r="EA303" s="192">
        <f t="shared" si="1053"/>
        <v>0</v>
      </c>
      <c r="EB303" s="192">
        <f t="shared" si="1054"/>
        <v>0</v>
      </c>
      <c r="EC303" s="192">
        <f t="shared" si="1055"/>
        <v>0</v>
      </c>
      <c r="ED303" s="192">
        <f t="shared" si="1056"/>
        <v>0</v>
      </c>
      <c r="EE303" s="192">
        <f t="shared" si="1057"/>
        <v>0</v>
      </c>
      <c r="EF303" s="192">
        <f t="shared" si="1058"/>
        <v>0</v>
      </c>
      <c r="EG303" s="192">
        <f t="shared" si="1059"/>
        <v>0</v>
      </c>
      <c r="EH303" s="192">
        <f t="shared" si="1060"/>
        <v>0</v>
      </c>
      <c r="EI303" s="192">
        <f t="shared" si="1061"/>
        <v>0</v>
      </c>
      <c r="EJ303" s="192">
        <f t="shared" si="1062"/>
        <v>0</v>
      </c>
      <c r="EK303" s="192">
        <f t="shared" si="1063"/>
        <v>0</v>
      </c>
      <c r="EL303" s="192">
        <f t="shared" si="1064"/>
        <v>0</v>
      </c>
      <c r="EM303" s="192">
        <f t="shared" si="1065"/>
        <v>0</v>
      </c>
      <c r="EN303" s="192">
        <f t="shared" si="1066"/>
        <v>0</v>
      </c>
      <c r="EO303" s="192">
        <f t="shared" si="1067"/>
        <v>0</v>
      </c>
      <c r="EP303" s="192">
        <f t="shared" si="1068"/>
        <v>0</v>
      </c>
      <c r="EQ303" s="192">
        <f t="shared" si="1069"/>
        <v>0</v>
      </c>
      <c r="ER303" s="192">
        <f t="shared" si="1070"/>
        <v>0</v>
      </c>
      <c r="ES303" s="192">
        <f t="shared" si="1071"/>
        <v>0</v>
      </c>
      <c r="ET303" s="192">
        <f t="shared" si="1072"/>
        <v>0</v>
      </c>
      <c r="EU303" s="192">
        <f t="shared" si="1073"/>
        <v>0</v>
      </c>
      <c r="EV303" s="192">
        <f t="shared" si="1074"/>
        <v>0</v>
      </c>
      <c r="EW303" s="192">
        <f t="shared" si="1075"/>
        <v>0</v>
      </c>
      <c r="EX303" s="192">
        <f t="shared" si="1076"/>
        <v>0</v>
      </c>
      <c r="EY303" s="192">
        <f t="shared" si="1077"/>
        <v>0</v>
      </c>
      <c r="EZ303" s="192">
        <f t="shared" si="1078"/>
        <v>0</v>
      </c>
      <c r="FA303" s="192">
        <f t="shared" si="1079"/>
        <v>0</v>
      </c>
      <c r="FB303" s="192">
        <f t="shared" si="1080"/>
        <v>0</v>
      </c>
      <c r="FC303" s="192">
        <f t="shared" si="1081"/>
        <v>0</v>
      </c>
      <c r="FD303" s="192">
        <f t="shared" si="1082"/>
        <v>0</v>
      </c>
      <c r="FE303" s="192">
        <f t="shared" si="1083"/>
        <v>0</v>
      </c>
      <c r="FF303" s="192">
        <f t="shared" si="1084"/>
        <v>0</v>
      </c>
      <c r="FG303" s="192">
        <f t="shared" si="1085"/>
        <v>0</v>
      </c>
      <c r="FH303" s="192">
        <f t="shared" si="1086"/>
        <v>0</v>
      </c>
      <c r="FI303" s="192">
        <f t="shared" si="1087"/>
        <v>0</v>
      </c>
      <c r="FJ303" s="192">
        <f t="shared" si="1088"/>
        <v>0</v>
      </c>
      <c r="FK303" s="192">
        <f t="shared" si="1089"/>
        <v>0</v>
      </c>
      <c r="FL303" s="192">
        <f t="shared" si="1090"/>
        <v>0</v>
      </c>
      <c r="FM303" s="192">
        <f t="shared" si="1091"/>
        <v>0</v>
      </c>
      <c r="FN303" s="192">
        <f t="shared" si="1092"/>
        <v>0</v>
      </c>
      <c r="FO303" s="192">
        <f t="shared" si="1093"/>
        <v>0</v>
      </c>
      <c r="FP303" s="192">
        <f t="shared" si="1094"/>
        <v>0</v>
      </c>
      <c r="FQ303" s="192">
        <f t="shared" si="1095"/>
        <v>0</v>
      </c>
      <c r="FR303" s="192">
        <f t="shared" si="1096"/>
        <v>0</v>
      </c>
      <c r="FS303" s="192">
        <f t="shared" si="1097"/>
        <v>0</v>
      </c>
      <c r="FT303" s="192">
        <f t="shared" si="1098"/>
        <v>0</v>
      </c>
      <c r="FU303" s="192">
        <f t="shared" si="1099"/>
        <v>0</v>
      </c>
      <c r="FV303" s="192">
        <f t="shared" si="1100"/>
        <v>0</v>
      </c>
      <c r="FW303" s="192">
        <f t="shared" si="1101"/>
        <v>0</v>
      </c>
      <c r="FX303" s="192">
        <f t="shared" si="1102"/>
        <v>0</v>
      </c>
      <c r="FY303" s="192">
        <f t="shared" si="1103"/>
        <v>0</v>
      </c>
      <c r="FZ303" s="192">
        <f t="shared" si="1104"/>
        <v>0</v>
      </c>
      <c r="GA303" s="192">
        <f t="shared" si="1105"/>
        <v>0</v>
      </c>
      <c r="GB303" s="192">
        <f t="shared" si="1106"/>
        <v>0</v>
      </c>
      <c r="GC303" s="192">
        <f t="shared" si="1107"/>
        <v>0</v>
      </c>
      <c r="GD303" s="192">
        <f t="shared" si="1108"/>
        <v>0</v>
      </c>
      <c r="GE303" s="192">
        <f t="shared" si="1109"/>
        <v>0</v>
      </c>
      <c r="GF303" s="192">
        <f t="shared" si="1110"/>
        <v>0</v>
      </c>
      <c r="GG303" s="192">
        <f t="shared" si="1111"/>
        <v>0</v>
      </c>
      <c r="GH303" s="192">
        <f t="shared" si="1112"/>
        <v>0</v>
      </c>
      <c r="GI303" s="192">
        <f t="shared" si="1113"/>
        <v>0</v>
      </c>
      <c r="GJ303" s="192">
        <f t="shared" si="1114"/>
        <v>0</v>
      </c>
      <c r="GK303" s="192">
        <f t="shared" si="1115"/>
        <v>0</v>
      </c>
      <c r="GL303" s="192">
        <f t="shared" si="1116"/>
        <v>0</v>
      </c>
      <c r="GM303" s="192">
        <f t="shared" si="1117"/>
        <v>0</v>
      </c>
      <c r="GN303" s="192">
        <f t="shared" si="1118"/>
        <v>0</v>
      </c>
      <c r="GO303" s="192">
        <f t="shared" si="1119"/>
        <v>0</v>
      </c>
      <c r="GP303" s="192">
        <f t="shared" si="1120"/>
        <v>0</v>
      </c>
      <c r="GQ303" s="192">
        <f t="shared" si="1121"/>
        <v>0</v>
      </c>
      <c r="GR303" s="192">
        <f t="shared" si="1122"/>
        <v>0</v>
      </c>
      <c r="GS303" s="192">
        <f t="shared" si="1123"/>
        <v>0</v>
      </c>
      <c r="GT303" s="192">
        <f t="shared" si="1124"/>
        <v>0</v>
      </c>
      <c r="GU303" s="192">
        <f t="shared" si="1125"/>
        <v>0</v>
      </c>
      <c r="GV303" s="192">
        <f t="shared" si="1126"/>
        <v>0</v>
      </c>
      <c r="GW303" s="192">
        <f t="shared" si="1127"/>
        <v>0</v>
      </c>
      <c r="GX303" s="192">
        <f t="shared" si="1128"/>
        <v>0</v>
      </c>
      <c r="GY303" s="192">
        <f t="shared" si="1129"/>
        <v>0</v>
      </c>
      <c r="GZ303" s="192">
        <f t="shared" si="1130"/>
        <v>0</v>
      </c>
      <c r="HA303" s="192">
        <f t="shared" si="1131"/>
        <v>0</v>
      </c>
      <c r="HB303" s="192">
        <f t="shared" si="1132"/>
        <v>0</v>
      </c>
      <c r="HC303" s="192">
        <f t="shared" si="1133"/>
        <v>0</v>
      </c>
      <c r="HD303" s="192">
        <f t="shared" si="1134"/>
        <v>0</v>
      </c>
      <c r="HE303" s="192">
        <f t="shared" si="1135"/>
        <v>0</v>
      </c>
      <c r="HF303" s="192">
        <f t="shared" si="1136"/>
        <v>0</v>
      </c>
      <c r="HG303" s="192">
        <f t="shared" si="1137"/>
        <v>0</v>
      </c>
      <c r="HH303" s="192">
        <f t="shared" si="1138"/>
        <v>0</v>
      </c>
      <c r="HI303" s="192">
        <f t="shared" si="1139"/>
        <v>0</v>
      </c>
      <c r="HJ303" s="192">
        <f t="shared" si="1140"/>
        <v>0</v>
      </c>
      <c r="HK303" s="192">
        <f t="shared" si="1141"/>
        <v>0</v>
      </c>
      <c r="HL303" s="192">
        <f t="shared" si="1142"/>
        <v>0</v>
      </c>
      <c r="HM303" s="192">
        <f t="shared" si="1143"/>
        <v>0</v>
      </c>
      <c r="HN303" s="194">
        <f t="shared" si="1144"/>
        <v>0</v>
      </c>
      <c r="HO303" s="194">
        <f t="shared" si="1145"/>
        <v>0</v>
      </c>
      <c r="HP303" s="194">
        <f t="shared" si="1146"/>
        <v>0</v>
      </c>
      <c r="HQ303" s="194">
        <f t="shared" si="1147"/>
        <v>0</v>
      </c>
      <c r="HR303" s="194">
        <f t="shared" si="1148"/>
        <v>0</v>
      </c>
      <c r="HS303" s="195" t="str">
        <f t="shared" si="945"/>
        <v/>
      </c>
      <c r="HT303" s="196">
        <f t="shared" si="941"/>
        <v>0</v>
      </c>
      <c r="HU303" s="196">
        <f t="shared" si="942"/>
        <v>0</v>
      </c>
      <c r="HV303" s="197" t="str">
        <f t="shared" si="946"/>
        <v/>
      </c>
      <c r="HW303" s="197" t="str">
        <f t="shared" si="1149"/>
        <v/>
      </c>
      <c r="HX303" s="197" t="str">
        <f t="shared" si="1150"/>
        <v/>
      </c>
      <c r="HY303" s="195" t="str">
        <f t="shared" si="947"/>
        <v/>
      </c>
      <c r="HZ303" s="30">
        <f t="shared" si="943"/>
        <v>0</v>
      </c>
      <c r="IA303" s="198">
        <f t="shared" si="948"/>
        <v>0</v>
      </c>
      <c r="IB303" s="195"/>
      <c r="IC303" s="195">
        <f t="shared" si="1151"/>
        <v>0</v>
      </c>
      <c r="ID303" s="195">
        <f t="shared" si="949"/>
        <v>0</v>
      </c>
      <c r="IE303" s="195">
        <f t="shared" si="1152"/>
        <v>0</v>
      </c>
      <c r="IF303" s="195">
        <f t="shared" si="950"/>
        <v>0</v>
      </c>
      <c r="IG303" s="307">
        <f t="shared" si="951"/>
        <v>0</v>
      </c>
      <c r="IH303" s="307">
        <f t="shared" si="952"/>
        <v>0</v>
      </c>
      <c r="II303" s="44">
        <f t="shared" si="953"/>
        <v>0</v>
      </c>
      <c r="IJ303" s="44">
        <f t="shared" si="1153"/>
        <v>0</v>
      </c>
      <c r="IK303" s="44">
        <f t="shared" si="1154"/>
        <v>0</v>
      </c>
      <c r="IL303" s="44">
        <f t="shared" si="1155"/>
        <v>0</v>
      </c>
      <c r="IM303" s="44">
        <f t="shared" si="1156"/>
        <v>0</v>
      </c>
      <c r="IN303" s="44">
        <f t="shared" si="1157"/>
        <v>0</v>
      </c>
      <c r="IO303" s="44">
        <f t="shared" si="1158"/>
        <v>0</v>
      </c>
    </row>
    <row r="304" spans="1:249" ht="18" customHeight="1">
      <c r="A304" s="188">
        <v>298</v>
      </c>
      <c r="B304" s="326"/>
      <c r="C304" s="289"/>
      <c r="D304" s="199"/>
      <c r="E304" s="189"/>
      <c r="F304" s="189"/>
      <c r="G304" s="190"/>
      <c r="H304" s="190"/>
      <c r="I304" s="272"/>
      <c r="J304" s="207"/>
      <c r="K304" s="214" t="str">
        <f t="shared" si="954"/>
        <v/>
      </c>
      <c r="L304" s="200" t="str">
        <f t="shared" si="955"/>
        <v/>
      </c>
      <c r="M304" s="200" t="str">
        <f t="shared" si="956"/>
        <v/>
      </c>
      <c r="N304" s="209" t="str">
        <f t="shared" si="944"/>
        <v/>
      </c>
      <c r="O304" s="208" t="str">
        <f>IFERROR(IF(D304="","",IF(K304="","",IF(I304="","",IF(F304="F",VLOOKUP(K304,F!A:G,2,0),IF(F304="M",VLOOKUP(K304,M!A:G,2,0),""))))),0)</f>
        <v/>
      </c>
      <c r="P304" s="191" t="str">
        <f>IFERROR(IF(D304="","",IF(K304="","",IF(I304="","",IF(F304="F",VLOOKUP(K304,F!A:G,3,0),IF(F304="M",VLOOKUP(K304,M!A:G,3,0),""))))),0)</f>
        <v/>
      </c>
      <c r="Q304" s="191" t="str">
        <f>IFERROR(IF(D304="","",IF(K304="","",IF(I304="","",IF(F304="F",VLOOKUP(K304,F!A:G,4,0),IF(F304="M",VLOOKUP(K304,M!A:G,4,0),""))))),0)</f>
        <v/>
      </c>
      <c r="R304" s="191" t="str">
        <f>IFERROR(IF(D304="","",IF(K304="","",IF(I304="","",IF(F304="F",VLOOKUP(K304,F!A:G,5,0),IF(F304="M",VLOOKUP(K304,M!A:G,5,0),""))))),0)</f>
        <v/>
      </c>
      <c r="S304" s="191" t="str">
        <f>IFERROR(IF(D304="","",IF(K304="","",IF(I304="","",IF(F304="F",VLOOKUP(K304,F!A:G,6,0),IF(F304="M",VLOOKUP(K304,M!A:G,6,0),""))))),0)</f>
        <v/>
      </c>
      <c r="T304" s="191" t="str">
        <f>IFERROR(IF(D304="","",IF(K304="","",IF(I304="","",IF(F304="F",VLOOKUP(K304,F!A:G,7,0),IF(F304="M",VLOOKUP(K304,M!A:G,7,0),""))))),0)</f>
        <v/>
      </c>
      <c r="U304" s="191" t="str">
        <f>IFERROR(IF(D304="","",IF(K304="","",IF(J304="","",IF(F304="F",VLOOKUP(K304,F!A:M,8,0),IF(F304="M",VLOOKUP(K304,M!A:M,8,0),""))))),0)</f>
        <v/>
      </c>
      <c r="V304" s="191" t="str">
        <f>IFERROR(IF(D304="","",IF(K304="","",IF(J304="","",IF(F304="F",VLOOKUP(K304,F!A:M,9,0),IF(F304="M",VLOOKUP(K304,M!A:M,9,0),""))))),0)</f>
        <v/>
      </c>
      <c r="W304" s="191" t="str">
        <f>IFERROR(IF(D304="","",IF(K304="","",IF(J304="","",IF(F304="F",VLOOKUP(K304,F!A:M,10,0),IF(F304="M",VLOOKUP(K304,M!A:M,10,0),""))))),0)</f>
        <v/>
      </c>
      <c r="X304" s="191" t="str">
        <f>IFERROR(IF(D304="","",IF(K304="","",IF(J304="","",IF(F304="F",VLOOKUP(K304,F!A:M,11,0),IF(F304="M",VLOOKUP(K304,M!A:M,11,0),""))))),0)</f>
        <v/>
      </c>
      <c r="Y304" s="191" t="str">
        <f>IFERROR(IF(D304="","",IF(K304="","",IF(J304="","",IF(F304="F",VLOOKUP(K304,F!A:M,12,0),IF(F304="M",VLOOKUP(K304,M!A:M,12,0),""))))),0)</f>
        <v/>
      </c>
      <c r="Z304" s="191" t="str">
        <f>IFERROR(IF(D304="","",IF(K304="","",IF(J304="","",IF(F304="F",VLOOKUP(K304,F!A:M,13,0),IF(F304="M",VLOOKUP(K304,M!A:M,13,0),""))))),0)</f>
        <v/>
      </c>
      <c r="AA304" s="191" t="str">
        <f>IFERROR(IF(D304="","",IF(F304="","",IF(J304="","",IF(K304="","",IF(AND(K304&gt;23,K304&lt;=60),IF(F304="F",VLOOKUP(MROUND(HZ304,0.5),'F-Weight for Length'!K:S,2,0),VLOOKUP(MROUND(HZ304,0.5),'M-Weight for Length'!K:S,2,0)),IF(K304&gt;60,IF(F304="F",VLOOKUP(K304,'F-Weight for Length'!U:AC,2,0),VLOOKUP(K304,'M-Weight for Length'!U:AC,2,0)),IF(F304="F",VLOOKUP(MROUND(HZ304,0.5),'F-Weight for Length'!A:I,2,0),VLOOKUP(MROUND(HZ304,0.5),'M-Weight for Length'!A:I,2,0)))))))),0)</f>
        <v/>
      </c>
      <c r="AB304" s="191" t="str">
        <f>IFERROR(IF(D304="","",IF(F304="","",IF(J304="","",IF(K304="","",IF(AND(K304&gt;23,K304&lt;=60),IF(F304="F",VLOOKUP(MROUND(HZ304,0.5),'F-Weight for Length'!K:S,3,0),VLOOKUP(MROUND(HZ304,0.5),'M-Weight for Length'!K:S,3,0)),IF(K304&gt;60,IF(F304="F",VLOOKUP(K304,'F-Weight for Length'!U:AC,3,0),VLOOKUP(K304,'M-Weight for Length'!U:AC,3,0)),IF(F304="F",VLOOKUP(MROUND(HZ304,0.5),'F-Weight for Length'!A:I,3,0),VLOOKUP(MROUND(HZ304,0.5),'M-Weight for Length'!A:I,3,0)))))))),0)</f>
        <v/>
      </c>
      <c r="AC304" s="191" t="str">
        <f>IFERROR(IF(D304="","",IF(F304="","",IF(J304="","",IF(K304="","",IF(AND(K304&gt;23,K304&lt;=60),IF(F304="F",VLOOKUP(MROUND(HZ304,0.5),'F-Weight for Length'!K:S,4,0),VLOOKUP(MROUND(HZ304,0.5),'M-Weight for Length'!K:S,4,0)),IF(K304&gt;60,IF(F304="F",VLOOKUP(K304,'F-Weight for Length'!U:AC,4,0),VLOOKUP(K304,'M-Weight for Length'!U:AC,4,0)),IF(F304="F",VLOOKUP(MROUND(HZ304,0.5),'F-Weight for Length'!A:I,4,0),VLOOKUP(MROUND(HZ304,0.5),'M-Weight for Length'!A:I,4,0)))))))),0)</f>
        <v/>
      </c>
      <c r="AD304" s="191" t="str">
        <f>IFERROR(IF(D304="","",IF(F304="","",IF(J304="","",IF(K304="","",IF(AND(K304&gt;23,K304&lt;=60),IF(F304="F",VLOOKUP(MROUND(HZ304,0.5),'F-Weight for Length'!K:S,5,0),VLOOKUP(MROUND(HZ304,0.5),'M-Weight for Length'!K:S,5,0)),IF(K304&gt;60,IF(F304="F",VLOOKUP(K304,'F-Weight for Length'!U:AC,5,0),VLOOKUP(K304,'M-Weight for Length'!U:AC,5,0)),IF(F304="F",VLOOKUP(MROUND(HZ304,0.5),'F-Weight for Length'!A:I,5,0),VLOOKUP(MROUND(HZ304,0.5),'M-Weight for Length'!A:I,5,0)))))))),0)</f>
        <v/>
      </c>
      <c r="AE304" s="191" t="str">
        <f>IFERROR(IF(D304="","",IF(F304="","",IF(J304="","",IF(K304="","",IF(AND(K304&gt;23,K304&lt;=60),IF(F304="F",VLOOKUP(MROUND(HZ304,0.5),'F-Weight for Length'!K:S,6,0),VLOOKUP(MROUND(HZ304,0.5),'M-Weight for Length'!K:S,6,0)),IF(K304&gt;60,IF(F304="F",VLOOKUP(K304,'F-Weight for Length'!U:AC,6,0),VLOOKUP(K304,'M-Weight for Length'!U:AC,6,0)),IF(F304="F",VLOOKUP(MROUND(HZ304,0.5),'F-Weight for Length'!A:I,6,0),VLOOKUP(MROUND(HZ304,0.5),'M-Weight for Length'!A:I,6,0)))))))),0)</f>
        <v/>
      </c>
      <c r="AF304" s="191" t="str">
        <f>IFERROR(IF(D304="","",IF(F304="","",IF(J304="","",IF(K304="","",IF(AND(K304&gt;23,K304&lt;=60),IF(F304="F",VLOOKUP(MROUND(HZ304,0.5),'F-Weight for Length'!K:S,7,0),VLOOKUP(MROUND(HZ304,0.5),'M-Weight for Length'!K:S,7,0)),IF(K304&gt;60,IF(F304="F",VLOOKUP(K304,'F-Weight for Length'!U:AC,7,0),VLOOKUP(K304,'M-Weight for Length'!U:AC,7,0)),IF(F304="F",VLOOKUP(MROUND(HZ304,0.5),'F-Weight for Length'!A:I,7,0),VLOOKUP(MROUND(HZ304,0.5),'M-Weight for Length'!A:I,7,0)))))))),0)</f>
        <v/>
      </c>
      <c r="AG304" s="191" t="str">
        <f>IFERROR(IF(D304="","",IF(F304="","",IF(J304="","",IF(K304="","",IF(AND(K304&gt;23,K304&lt;=60),IF(F304="F",VLOOKUP(MROUND(HZ304,0.5),'F-Weight for Length'!K:S,8,0),VLOOKUP(MROUND(HZ304,0.5),'M-Weight for Length'!K:S,8,0)),IF(K304&gt;60,IF(F304="F",VLOOKUP(K304,'F-Weight for Length'!U:AC,8,0),VLOOKUP(K304,'M-Weight for Length'!U:AC,8,0)),IF(F304="F",VLOOKUP(MROUND(HZ304,0.5),'F-Weight for Length'!A:I,8,0),VLOOKUP(MROUND(HZ304,0.5),'M-Weight for Length'!A:I,8,0)))))))),0)</f>
        <v/>
      </c>
      <c r="AH304" s="191" t="str">
        <f>IFERROR(IF(D304="","",IF(F304="","",IF(J304="","",IF(K304="","",IF(AND(K304&gt;23,K304&lt;=60),IF(F304="F",VLOOKUP(MROUND(HZ304,0.5),'F-Weight for Length'!K:S,9,0),VLOOKUP(MROUND(HZ304,0.5),'M-Weight for Length'!K:S,9,0)),IF(K304&gt;60,IF(F304="F",VLOOKUP(K304,'F-Weight for Length'!U:AC,9,0),VLOOKUP(K304,'M-Weight for Length'!U:AC,9,0)),IF(F304="F",VLOOKUP(MROUND(HZ304,0.5),'F-Weight for Length'!A:I,9,0),VLOOKUP(MROUND(HZ304,0.5),'M-Weight for Length'!A:I,9,0)))))))),0)</f>
        <v/>
      </c>
      <c r="AI304" s="192">
        <f t="shared" si="957"/>
        <v>0</v>
      </c>
      <c r="AJ304" s="192">
        <f t="shared" si="958"/>
        <v>0</v>
      </c>
      <c r="AK304" s="192">
        <f t="shared" si="959"/>
        <v>0</v>
      </c>
      <c r="AL304" s="192">
        <f t="shared" si="960"/>
        <v>0</v>
      </c>
      <c r="AM304" s="192">
        <f t="shared" si="961"/>
        <v>0</v>
      </c>
      <c r="AN304" s="192">
        <f t="shared" si="962"/>
        <v>0</v>
      </c>
      <c r="AO304" s="192">
        <f t="shared" si="963"/>
        <v>0</v>
      </c>
      <c r="AP304" s="192">
        <f t="shared" si="964"/>
        <v>0</v>
      </c>
      <c r="AQ304" s="192">
        <f t="shared" si="965"/>
        <v>0</v>
      </c>
      <c r="AR304" s="192">
        <f t="shared" si="966"/>
        <v>0</v>
      </c>
      <c r="AS304" s="192">
        <f t="shared" si="967"/>
        <v>0</v>
      </c>
      <c r="AT304" s="192">
        <f t="shared" si="968"/>
        <v>0</v>
      </c>
      <c r="AU304" s="192">
        <f t="shared" si="969"/>
        <v>0</v>
      </c>
      <c r="AV304" s="192">
        <f t="shared" si="970"/>
        <v>0</v>
      </c>
      <c r="AW304" s="192">
        <f t="shared" si="971"/>
        <v>0</v>
      </c>
      <c r="AX304" s="192">
        <f t="shared" si="972"/>
        <v>0</v>
      </c>
      <c r="AY304" s="192">
        <f t="shared" si="973"/>
        <v>0</v>
      </c>
      <c r="AZ304" s="192">
        <f t="shared" si="974"/>
        <v>0</v>
      </c>
      <c r="BA304" s="192">
        <f t="shared" si="975"/>
        <v>0</v>
      </c>
      <c r="BB304" s="192">
        <f t="shared" si="976"/>
        <v>0</v>
      </c>
      <c r="BC304" s="192">
        <f t="shared" si="977"/>
        <v>0</v>
      </c>
      <c r="BD304" s="192">
        <f t="shared" si="978"/>
        <v>0</v>
      </c>
      <c r="BE304" s="192">
        <f t="shared" si="979"/>
        <v>0</v>
      </c>
      <c r="BF304" s="192">
        <f t="shared" si="980"/>
        <v>0</v>
      </c>
      <c r="BG304" s="192">
        <f t="shared" si="981"/>
        <v>0</v>
      </c>
      <c r="BH304" s="192">
        <f t="shared" si="982"/>
        <v>0</v>
      </c>
      <c r="BI304" s="192">
        <f t="shared" si="983"/>
        <v>0</v>
      </c>
      <c r="BJ304" s="192">
        <f t="shared" si="984"/>
        <v>0</v>
      </c>
      <c r="BK304" s="192">
        <f t="shared" si="985"/>
        <v>0</v>
      </c>
      <c r="BL304" s="192">
        <f t="shared" si="986"/>
        <v>0</v>
      </c>
      <c r="BM304" s="192">
        <f t="shared" si="987"/>
        <v>0</v>
      </c>
      <c r="BN304" s="192">
        <f t="shared" si="988"/>
        <v>0</v>
      </c>
      <c r="BO304" s="192">
        <f t="shared" si="989"/>
        <v>0</v>
      </c>
      <c r="BP304" s="192">
        <f t="shared" si="990"/>
        <v>0</v>
      </c>
      <c r="BQ304" s="192">
        <f t="shared" si="991"/>
        <v>0</v>
      </c>
      <c r="BR304" s="192">
        <f t="shared" si="992"/>
        <v>0</v>
      </c>
      <c r="BS304" s="192">
        <f t="shared" si="993"/>
        <v>0</v>
      </c>
      <c r="BT304" s="192">
        <f t="shared" si="994"/>
        <v>0</v>
      </c>
      <c r="BU304" s="192">
        <f t="shared" si="995"/>
        <v>0</v>
      </c>
      <c r="BV304" s="192">
        <f t="shared" si="996"/>
        <v>0</v>
      </c>
      <c r="BW304" s="192">
        <f t="shared" si="997"/>
        <v>0</v>
      </c>
      <c r="BX304" s="192">
        <f t="shared" si="998"/>
        <v>0</v>
      </c>
      <c r="BY304" s="192">
        <f t="shared" si="999"/>
        <v>0</v>
      </c>
      <c r="BZ304" s="192">
        <f t="shared" si="1000"/>
        <v>0</v>
      </c>
      <c r="CA304" s="192">
        <f t="shared" si="1001"/>
        <v>0</v>
      </c>
      <c r="CB304" s="192">
        <f t="shared" si="1002"/>
        <v>0</v>
      </c>
      <c r="CC304" s="192">
        <f t="shared" si="1003"/>
        <v>0</v>
      </c>
      <c r="CD304" s="192">
        <f t="shared" si="1004"/>
        <v>0</v>
      </c>
      <c r="CE304" s="192">
        <f t="shared" si="1005"/>
        <v>0</v>
      </c>
      <c r="CF304" s="192">
        <f t="shared" si="1006"/>
        <v>0</v>
      </c>
      <c r="CG304" s="192">
        <f t="shared" si="1007"/>
        <v>0</v>
      </c>
      <c r="CH304" s="192">
        <f t="shared" si="1008"/>
        <v>0</v>
      </c>
      <c r="CI304" s="192">
        <f t="shared" si="1009"/>
        <v>0</v>
      </c>
      <c r="CJ304" s="192">
        <f t="shared" si="1010"/>
        <v>0</v>
      </c>
      <c r="CK304" s="192">
        <f t="shared" si="1011"/>
        <v>0</v>
      </c>
      <c r="CL304" s="192">
        <f t="shared" si="1012"/>
        <v>0</v>
      </c>
      <c r="CM304" s="192">
        <f t="shared" si="1013"/>
        <v>0</v>
      </c>
      <c r="CN304" s="192">
        <f t="shared" si="1014"/>
        <v>0</v>
      </c>
      <c r="CO304" s="192">
        <f t="shared" si="1015"/>
        <v>0</v>
      </c>
      <c r="CP304" s="192">
        <f t="shared" si="1016"/>
        <v>0</v>
      </c>
      <c r="CQ304" s="192">
        <f t="shared" si="1017"/>
        <v>0</v>
      </c>
      <c r="CR304" s="192">
        <f t="shared" si="1018"/>
        <v>0</v>
      </c>
      <c r="CS304" s="192">
        <f t="shared" si="1019"/>
        <v>0</v>
      </c>
      <c r="CT304" s="192">
        <f t="shared" si="1020"/>
        <v>0</v>
      </c>
      <c r="CU304" s="192">
        <f t="shared" si="1021"/>
        <v>0</v>
      </c>
      <c r="CV304" s="192">
        <f t="shared" si="1022"/>
        <v>0</v>
      </c>
      <c r="CW304" s="192">
        <f t="shared" si="1023"/>
        <v>0</v>
      </c>
      <c r="CX304" s="192">
        <f t="shared" si="1024"/>
        <v>0</v>
      </c>
      <c r="CY304" s="192">
        <f t="shared" si="1025"/>
        <v>0</v>
      </c>
      <c r="CZ304" s="192">
        <f t="shared" si="1026"/>
        <v>0</v>
      </c>
      <c r="DA304" s="192">
        <f t="shared" si="1027"/>
        <v>0</v>
      </c>
      <c r="DB304" s="192">
        <f t="shared" si="1028"/>
        <v>0</v>
      </c>
      <c r="DC304" s="192">
        <f t="shared" si="1029"/>
        <v>0</v>
      </c>
      <c r="DD304" s="192">
        <f t="shared" si="1030"/>
        <v>0</v>
      </c>
      <c r="DE304" s="192">
        <f t="shared" si="1031"/>
        <v>0</v>
      </c>
      <c r="DF304" s="192">
        <f t="shared" si="1032"/>
        <v>0</v>
      </c>
      <c r="DG304" s="192">
        <f t="shared" si="1033"/>
        <v>0</v>
      </c>
      <c r="DH304" s="192">
        <f t="shared" si="1034"/>
        <v>0</v>
      </c>
      <c r="DI304" s="192">
        <f t="shared" si="1035"/>
        <v>0</v>
      </c>
      <c r="DJ304" s="192">
        <f t="shared" si="1036"/>
        <v>0</v>
      </c>
      <c r="DK304" s="192">
        <f t="shared" si="1037"/>
        <v>0</v>
      </c>
      <c r="DL304" s="192">
        <f t="shared" si="1038"/>
        <v>0</v>
      </c>
      <c r="DM304" s="192">
        <f t="shared" si="1039"/>
        <v>0</v>
      </c>
      <c r="DN304" s="192">
        <f t="shared" si="1040"/>
        <v>0</v>
      </c>
      <c r="DO304" s="192">
        <f t="shared" si="1041"/>
        <v>0</v>
      </c>
      <c r="DP304" s="192">
        <f t="shared" si="1042"/>
        <v>0</v>
      </c>
      <c r="DQ304" s="192">
        <f t="shared" si="1043"/>
        <v>0</v>
      </c>
      <c r="DR304" s="192">
        <f t="shared" si="1044"/>
        <v>0</v>
      </c>
      <c r="DS304" s="192">
        <f t="shared" si="1045"/>
        <v>0</v>
      </c>
      <c r="DT304" s="192">
        <f t="shared" si="1046"/>
        <v>0</v>
      </c>
      <c r="DU304" s="192">
        <f t="shared" si="1047"/>
        <v>0</v>
      </c>
      <c r="DV304" s="193">
        <f t="shared" si="1048"/>
        <v>0</v>
      </c>
      <c r="DW304" s="193">
        <f t="shared" si="1049"/>
        <v>0</v>
      </c>
      <c r="DX304" s="193">
        <f t="shared" si="1050"/>
        <v>0</v>
      </c>
      <c r="DY304" s="193">
        <f t="shared" si="1051"/>
        <v>0</v>
      </c>
      <c r="DZ304" s="193">
        <f t="shared" si="1052"/>
        <v>0</v>
      </c>
      <c r="EA304" s="192">
        <f t="shared" si="1053"/>
        <v>0</v>
      </c>
      <c r="EB304" s="192">
        <f t="shared" si="1054"/>
        <v>0</v>
      </c>
      <c r="EC304" s="192">
        <f t="shared" si="1055"/>
        <v>0</v>
      </c>
      <c r="ED304" s="192">
        <f t="shared" si="1056"/>
        <v>0</v>
      </c>
      <c r="EE304" s="192">
        <f t="shared" si="1057"/>
        <v>0</v>
      </c>
      <c r="EF304" s="192">
        <f t="shared" si="1058"/>
        <v>0</v>
      </c>
      <c r="EG304" s="192">
        <f t="shared" si="1059"/>
        <v>0</v>
      </c>
      <c r="EH304" s="192">
        <f t="shared" si="1060"/>
        <v>0</v>
      </c>
      <c r="EI304" s="192">
        <f t="shared" si="1061"/>
        <v>0</v>
      </c>
      <c r="EJ304" s="192">
        <f t="shared" si="1062"/>
        <v>0</v>
      </c>
      <c r="EK304" s="192">
        <f t="shared" si="1063"/>
        <v>0</v>
      </c>
      <c r="EL304" s="192">
        <f t="shared" si="1064"/>
        <v>0</v>
      </c>
      <c r="EM304" s="192">
        <f t="shared" si="1065"/>
        <v>0</v>
      </c>
      <c r="EN304" s="192">
        <f t="shared" si="1066"/>
        <v>0</v>
      </c>
      <c r="EO304" s="192">
        <f t="shared" si="1067"/>
        <v>0</v>
      </c>
      <c r="EP304" s="192">
        <f t="shared" si="1068"/>
        <v>0</v>
      </c>
      <c r="EQ304" s="192">
        <f t="shared" si="1069"/>
        <v>0</v>
      </c>
      <c r="ER304" s="192">
        <f t="shared" si="1070"/>
        <v>0</v>
      </c>
      <c r="ES304" s="192">
        <f t="shared" si="1071"/>
        <v>0</v>
      </c>
      <c r="ET304" s="192">
        <f t="shared" si="1072"/>
        <v>0</v>
      </c>
      <c r="EU304" s="192">
        <f t="shared" si="1073"/>
        <v>0</v>
      </c>
      <c r="EV304" s="192">
        <f t="shared" si="1074"/>
        <v>0</v>
      </c>
      <c r="EW304" s="192">
        <f t="shared" si="1075"/>
        <v>0</v>
      </c>
      <c r="EX304" s="192">
        <f t="shared" si="1076"/>
        <v>0</v>
      </c>
      <c r="EY304" s="192">
        <f t="shared" si="1077"/>
        <v>0</v>
      </c>
      <c r="EZ304" s="192">
        <f t="shared" si="1078"/>
        <v>0</v>
      </c>
      <c r="FA304" s="192">
        <f t="shared" si="1079"/>
        <v>0</v>
      </c>
      <c r="FB304" s="192">
        <f t="shared" si="1080"/>
        <v>0</v>
      </c>
      <c r="FC304" s="192">
        <f t="shared" si="1081"/>
        <v>0</v>
      </c>
      <c r="FD304" s="192">
        <f t="shared" si="1082"/>
        <v>0</v>
      </c>
      <c r="FE304" s="192">
        <f t="shared" si="1083"/>
        <v>0</v>
      </c>
      <c r="FF304" s="192">
        <f t="shared" si="1084"/>
        <v>0</v>
      </c>
      <c r="FG304" s="192">
        <f t="shared" si="1085"/>
        <v>0</v>
      </c>
      <c r="FH304" s="192">
        <f t="shared" si="1086"/>
        <v>0</v>
      </c>
      <c r="FI304" s="192">
        <f t="shared" si="1087"/>
        <v>0</v>
      </c>
      <c r="FJ304" s="192">
        <f t="shared" si="1088"/>
        <v>0</v>
      </c>
      <c r="FK304" s="192">
        <f t="shared" si="1089"/>
        <v>0</v>
      </c>
      <c r="FL304" s="192">
        <f t="shared" si="1090"/>
        <v>0</v>
      </c>
      <c r="FM304" s="192">
        <f t="shared" si="1091"/>
        <v>0</v>
      </c>
      <c r="FN304" s="192">
        <f t="shared" si="1092"/>
        <v>0</v>
      </c>
      <c r="FO304" s="192">
        <f t="shared" si="1093"/>
        <v>0</v>
      </c>
      <c r="FP304" s="192">
        <f t="shared" si="1094"/>
        <v>0</v>
      </c>
      <c r="FQ304" s="192">
        <f t="shared" si="1095"/>
        <v>0</v>
      </c>
      <c r="FR304" s="192">
        <f t="shared" si="1096"/>
        <v>0</v>
      </c>
      <c r="FS304" s="192">
        <f t="shared" si="1097"/>
        <v>0</v>
      </c>
      <c r="FT304" s="192">
        <f t="shared" si="1098"/>
        <v>0</v>
      </c>
      <c r="FU304" s="192">
        <f t="shared" si="1099"/>
        <v>0</v>
      </c>
      <c r="FV304" s="192">
        <f t="shared" si="1100"/>
        <v>0</v>
      </c>
      <c r="FW304" s="192">
        <f t="shared" si="1101"/>
        <v>0</v>
      </c>
      <c r="FX304" s="192">
        <f t="shared" si="1102"/>
        <v>0</v>
      </c>
      <c r="FY304" s="192">
        <f t="shared" si="1103"/>
        <v>0</v>
      </c>
      <c r="FZ304" s="192">
        <f t="shared" si="1104"/>
        <v>0</v>
      </c>
      <c r="GA304" s="192">
        <f t="shared" si="1105"/>
        <v>0</v>
      </c>
      <c r="GB304" s="192">
        <f t="shared" si="1106"/>
        <v>0</v>
      </c>
      <c r="GC304" s="192">
        <f t="shared" si="1107"/>
        <v>0</v>
      </c>
      <c r="GD304" s="192">
        <f t="shared" si="1108"/>
        <v>0</v>
      </c>
      <c r="GE304" s="192">
        <f t="shared" si="1109"/>
        <v>0</v>
      </c>
      <c r="GF304" s="192">
        <f t="shared" si="1110"/>
        <v>0</v>
      </c>
      <c r="GG304" s="192">
        <f t="shared" si="1111"/>
        <v>0</v>
      </c>
      <c r="GH304" s="192">
        <f t="shared" si="1112"/>
        <v>0</v>
      </c>
      <c r="GI304" s="192">
        <f t="shared" si="1113"/>
        <v>0</v>
      </c>
      <c r="GJ304" s="192">
        <f t="shared" si="1114"/>
        <v>0</v>
      </c>
      <c r="GK304" s="192">
        <f t="shared" si="1115"/>
        <v>0</v>
      </c>
      <c r="GL304" s="192">
        <f t="shared" si="1116"/>
        <v>0</v>
      </c>
      <c r="GM304" s="192">
        <f t="shared" si="1117"/>
        <v>0</v>
      </c>
      <c r="GN304" s="192">
        <f t="shared" si="1118"/>
        <v>0</v>
      </c>
      <c r="GO304" s="192">
        <f t="shared" si="1119"/>
        <v>0</v>
      </c>
      <c r="GP304" s="192">
        <f t="shared" si="1120"/>
        <v>0</v>
      </c>
      <c r="GQ304" s="192">
        <f t="shared" si="1121"/>
        <v>0</v>
      </c>
      <c r="GR304" s="192">
        <f t="shared" si="1122"/>
        <v>0</v>
      </c>
      <c r="GS304" s="192">
        <f t="shared" si="1123"/>
        <v>0</v>
      </c>
      <c r="GT304" s="192">
        <f t="shared" si="1124"/>
        <v>0</v>
      </c>
      <c r="GU304" s="192">
        <f t="shared" si="1125"/>
        <v>0</v>
      </c>
      <c r="GV304" s="192">
        <f t="shared" si="1126"/>
        <v>0</v>
      </c>
      <c r="GW304" s="192">
        <f t="shared" si="1127"/>
        <v>0</v>
      </c>
      <c r="GX304" s="192">
        <f t="shared" si="1128"/>
        <v>0</v>
      </c>
      <c r="GY304" s="192">
        <f t="shared" si="1129"/>
        <v>0</v>
      </c>
      <c r="GZ304" s="192">
        <f t="shared" si="1130"/>
        <v>0</v>
      </c>
      <c r="HA304" s="192">
        <f t="shared" si="1131"/>
        <v>0</v>
      </c>
      <c r="HB304" s="192">
        <f t="shared" si="1132"/>
        <v>0</v>
      </c>
      <c r="HC304" s="192">
        <f t="shared" si="1133"/>
        <v>0</v>
      </c>
      <c r="HD304" s="192">
        <f t="shared" si="1134"/>
        <v>0</v>
      </c>
      <c r="HE304" s="192">
        <f t="shared" si="1135"/>
        <v>0</v>
      </c>
      <c r="HF304" s="192">
        <f t="shared" si="1136"/>
        <v>0</v>
      </c>
      <c r="HG304" s="192">
        <f t="shared" si="1137"/>
        <v>0</v>
      </c>
      <c r="HH304" s="192">
        <f t="shared" si="1138"/>
        <v>0</v>
      </c>
      <c r="HI304" s="192">
        <f t="shared" si="1139"/>
        <v>0</v>
      </c>
      <c r="HJ304" s="192">
        <f t="shared" si="1140"/>
        <v>0</v>
      </c>
      <c r="HK304" s="192">
        <f t="shared" si="1141"/>
        <v>0</v>
      </c>
      <c r="HL304" s="192">
        <f t="shared" si="1142"/>
        <v>0</v>
      </c>
      <c r="HM304" s="192">
        <f t="shared" si="1143"/>
        <v>0</v>
      </c>
      <c r="HN304" s="194">
        <f t="shared" si="1144"/>
        <v>0</v>
      </c>
      <c r="HO304" s="194">
        <f t="shared" si="1145"/>
        <v>0</v>
      </c>
      <c r="HP304" s="194">
        <f t="shared" si="1146"/>
        <v>0</v>
      </c>
      <c r="HQ304" s="194">
        <f t="shared" si="1147"/>
        <v>0</v>
      </c>
      <c r="HR304" s="194">
        <f t="shared" si="1148"/>
        <v>0</v>
      </c>
      <c r="HS304" s="195" t="str">
        <f t="shared" si="945"/>
        <v/>
      </c>
      <c r="HT304" s="196">
        <f t="shared" si="941"/>
        <v>0</v>
      </c>
      <c r="HU304" s="196">
        <f t="shared" si="942"/>
        <v>0</v>
      </c>
      <c r="HV304" s="197" t="str">
        <f t="shared" si="946"/>
        <v/>
      </c>
      <c r="HW304" s="197" t="str">
        <f t="shared" si="1149"/>
        <v/>
      </c>
      <c r="HX304" s="197" t="str">
        <f t="shared" si="1150"/>
        <v/>
      </c>
      <c r="HY304" s="195" t="str">
        <f t="shared" si="947"/>
        <v/>
      </c>
      <c r="HZ304" s="30">
        <f t="shared" si="943"/>
        <v>0</v>
      </c>
      <c r="IA304" s="198">
        <f t="shared" si="948"/>
        <v>0</v>
      </c>
      <c r="IB304" s="195"/>
      <c r="IC304" s="195">
        <f t="shared" si="1151"/>
        <v>0</v>
      </c>
      <c r="ID304" s="195">
        <f t="shared" si="949"/>
        <v>0</v>
      </c>
      <c r="IE304" s="195">
        <f t="shared" si="1152"/>
        <v>0</v>
      </c>
      <c r="IF304" s="195">
        <f t="shared" si="950"/>
        <v>0</v>
      </c>
      <c r="IG304" s="307">
        <f t="shared" si="951"/>
        <v>0</v>
      </c>
      <c r="IH304" s="307">
        <f t="shared" si="952"/>
        <v>0</v>
      </c>
      <c r="II304" s="44">
        <f t="shared" si="953"/>
        <v>0</v>
      </c>
      <c r="IJ304" s="44">
        <f t="shared" si="1153"/>
        <v>0</v>
      </c>
      <c r="IK304" s="44">
        <f t="shared" si="1154"/>
        <v>0</v>
      </c>
      <c r="IL304" s="44">
        <f t="shared" si="1155"/>
        <v>0</v>
      </c>
      <c r="IM304" s="44">
        <f t="shared" si="1156"/>
        <v>0</v>
      </c>
      <c r="IN304" s="44">
        <f t="shared" si="1157"/>
        <v>0</v>
      </c>
      <c r="IO304" s="44">
        <f t="shared" si="1158"/>
        <v>0</v>
      </c>
    </row>
    <row r="305" spans="1:249" ht="18" customHeight="1">
      <c r="A305" s="188">
        <v>299</v>
      </c>
      <c r="B305" s="326"/>
      <c r="C305" s="289"/>
      <c r="D305" s="199"/>
      <c r="E305" s="189"/>
      <c r="F305" s="189"/>
      <c r="G305" s="190"/>
      <c r="H305" s="190"/>
      <c r="I305" s="272"/>
      <c r="J305" s="207"/>
      <c r="K305" s="214" t="str">
        <f t="shared" si="954"/>
        <v/>
      </c>
      <c r="L305" s="200" t="str">
        <f t="shared" si="955"/>
        <v/>
      </c>
      <c r="M305" s="200" t="str">
        <f t="shared" si="956"/>
        <v/>
      </c>
      <c r="N305" s="209" t="str">
        <f t="shared" si="944"/>
        <v/>
      </c>
      <c r="O305" s="208" t="str">
        <f>IFERROR(IF(D305="","",IF(K305="","",IF(I305="","",IF(F305="F",VLOOKUP(K305,F!A:G,2,0),IF(F305="M",VLOOKUP(K305,M!A:G,2,0),""))))),0)</f>
        <v/>
      </c>
      <c r="P305" s="191" t="str">
        <f>IFERROR(IF(D305="","",IF(K305="","",IF(I305="","",IF(F305="F",VLOOKUP(K305,F!A:G,3,0),IF(F305="M",VLOOKUP(K305,M!A:G,3,0),""))))),0)</f>
        <v/>
      </c>
      <c r="Q305" s="191" t="str">
        <f>IFERROR(IF(D305="","",IF(K305="","",IF(I305="","",IF(F305="F",VLOOKUP(K305,F!A:G,4,0),IF(F305="M",VLOOKUP(K305,M!A:G,4,0),""))))),0)</f>
        <v/>
      </c>
      <c r="R305" s="191" t="str">
        <f>IFERROR(IF(D305="","",IF(K305="","",IF(I305="","",IF(F305="F",VLOOKUP(K305,F!A:G,5,0),IF(F305="M",VLOOKUP(K305,M!A:G,5,0),""))))),0)</f>
        <v/>
      </c>
      <c r="S305" s="191" t="str">
        <f>IFERROR(IF(D305="","",IF(K305="","",IF(I305="","",IF(F305="F",VLOOKUP(K305,F!A:G,6,0),IF(F305="M",VLOOKUP(K305,M!A:G,6,0),""))))),0)</f>
        <v/>
      </c>
      <c r="T305" s="191" t="str">
        <f>IFERROR(IF(D305="","",IF(K305="","",IF(I305="","",IF(F305="F",VLOOKUP(K305,F!A:G,7,0),IF(F305="M",VLOOKUP(K305,M!A:G,7,0),""))))),0)</f>
        <v/>
      </c>
      <c r="U305" s="191" t="str">
        <f>IFERROR(IF(D305="","",IF(K305="","",IF(J305="","",IF(F305="F",VLOOKUP(K305,F!A:M,8,0),IF(F305="M",VLOOKUP(K305,M!A:M,8,0),""))))),0)</f>
        <v/>
      </c>
      <c r="V305" s="191" t="str">
        <f>IFERROR(IF(D305="","",IF(K305="","",IF(J305="","",IF(F305="F",VLOOKUP(K305,F!A:M,9,0),IF(F305="M",VLOOKUP(K305,M!A:M,9,0),""))))),0)</f>
        <v/>
      </c>
      <c r="W305" s="191" t="str">
        <f>IFERROR(IF(D305="","",IF(K305="","",IF(J305="","",IF(F305="F",VLOOKUP(K305,F!A:M,10,0),IF(F305="M",VLOOKUP(K305,M!A:M,10,0),""))))),0)</f>
        <v/>
      </c>
      <c r="X305" s="191" t="str">
        <f>IFERROR(IF(D305="","",IF(K305="","",IF(J305="","",IF(F305="F",VLOOKUP(K305,F!A:M,11,0),IF(F305="M",VLOOKUP(K305,M!A:M,11,0),""))))),0)</f>
        <v/>
      </c>
      <c r="Y305" s="191" t="str">
        <f>IFERROR(IF(D305="","",IF(K305="","",IF(J305="","",IF(F305="F",VLOOKUP(K305,F!A:M,12,0),IF(F305="M",VLOOKUP(K305,M!A:M,12,0),""))))),0)</f>
        <v/>
      </c>
      <c r="Z305" s="191" t="str">
        <f>IFERROR(IF(D305="","",IF(K305="","",IF(J305="","",IF(F305="F",VLOOKUP(K305,F!A:M,13,0),IF(F305="M",VLOOKUP(K305,M!A:M,13,0),""))))),0)</f>
        <v/>
      </c>
      <c r="AA305" s="191" t="str">
        <f>IFERROR(IF(D305="","",IF(F305="","",IF(J305="","",IF(K305="","",IF(AND(K305&gt;23,K305&lt;=60),IF(F305="F",VLOOKUP(MROUND(HZ305,0.5),'F-Weight for Length'!K:S,2,0),VLOOKUP(MROUND(HZ305,0.5),'M-Weight for Length'!K:S,2,0)),IF(K305&gt;60,IF(F305="F",VLOOKUP(K305,'F-Weight for Length'!U:AC,2,0),VLOOKUP(K305,'M-Weight for Length'!U:AC,2,0)),IF(F305="F",VLOOKUP(MROUND(HZ305,0.5),'F-Weight for Length'!A:I,2,0),VLOOKUP(MROUND(HZ305,0.5),'M-Weight for Length'!A:I,2,0)))))))),0)</f>
        <v/>
      </c>
      <c r="AB305" s="191" t="str">
        <f>IFERROR(IF(D305="","",IF(F305="","",IF(J305="","",IF(K305="","",IF(AND(K305&gt;23,K305&lt;=60),IF(F305="F",VLOOKUP(MROUND(HZ305,0.5),'F-Weight for Length'!K:S,3,0),VLOOKUP(MROUND(HZ305,0.5),'M-Weight for Length'!K:S,3,0)),IF(K305&gt;60,IF(F305="F",VLOOKUP(K305,'F-Weight for Length'!U:AC,3,0),VLOOKUP(K305,'M-Weight for Length'!U:AC,3,0)),IF(F305="F",VLOOKUP(MROUND(HZ305,0.5),'F-Weight for Length'!A:I,3,0),VLOOKUP(MROUND(HZ305,0.5),'M-Weight for Length'!A:I,3,0)))))))),0)</f>
        <v/>
      </c>
      <c r="AC305" s="191" t="str">
        <f>IFERROR(IF(D305="","",IF(F305="","",IF(J305="","",IF(K305="","",IF(AND(K305&gt;23,K305&lt;=60),IF(F305="F",VLOOKUP(MROUND(HZ305,0.5),'F-Weight for Length'!K:S,4,0),VLOOKUP(MROUND(HZ305,0.5),'M-Weight for Length'!K:S,4,0)),IF(K305&gt;60,IF(F305="F",VLOOKUP(K305,'F-Weight for Length'!U:AC,4,0),VLOOKUP(K305,'M-Weight for Length'!U:AC,4,0)),IF(F305="F",VLOOKUP(MROUND(HZ305,0.5),'F-Weight for Length'!A:I,4,0),VLOOKUP(MROUND(HZ305,0.5),'M-Weight for Length'!A:I,4,0)))))))),0)</f>
        <v/>
      </c>
      <c r="AD305" s="191" t="str">
        <f>IFERROR(IF(D305="","",IF(F305="","",IF(J305="","",IF(K305="","",IF(AND(K305&gt;23,K305&lt;=60),IF(F305="F",VLOOKUP(MROUND(HZ305,0.5),'F-Weight for Length'!K:S,5,0),VLOOKUP(MROUND(HZ305,0.5),'M-Weight for Length'!K:S,5,0)),IF(K305&gt;60,IF(F305="F",VLOOKUP(K305,'F-Weight for Length'!U:AC,5,0),VLOOKUP(K305,'M-Weight for Length'!U:AC,5,0)),IF(F305="F",VLOOKUP(MROUND(HZ305,0.5),'F-Weight for Length'!A:I,5,0),VLOOKUP(MROUND(HZ305,0.5),'M-Weight for Length'!A:I,5,0)))))))),0)</f>
        <v/>
      </c>
      <c r="AE305" s="191" t="str">
        <f>IFERROR(IF(D305="","",IF(F305="","",IF(J305="","",IF(K305="","",IF(AND(K305&gt;23,K305&lt;=60),IF(F305="F",VLOOKUP(MROUND(HZ305,0.5),'F-Weight for Length'!K:S,6,0),VLOOKUP(MROUND(HZ305,0.5),'M-Weight for Length'!K:S,6,0)),IF(K305&gt;60,IF(F305="F",VLOOKUP(K305,'F-Weight for Length'!U:AC,6,0),VLOOKUP(K305,'M-Weight for Length'!U:AC,6,0)),IF(F305="F",VLOOKUP(MROUND(HZ305,0.5),'F-Weight for Length'!A:I,6,0),VLOOKUP(MROUND(HZ305,0.5),'M-Weight for Length'!A:I,6,0)))))))),0)</f>
        <v/>
      </c>
      <c r="AF305" s="191" t="str">
        <f>IFERROR(IF(D305="","",IF(F305="","",IF(J305="","",IF(K305="","",IF(AND(K305&gt;23,K305&lt;=60),IF(F305="F",VLOOKUP(MROUND(HZ305,0.5),'F-Weight for Length'!K:S,7,0),VLOOKUP(MROUND(HZ305,0.5),'M-Weight for Length'!K:S,7,0)),IF(K305&gt;60,IF(F305="F",VLOOKUP(K305,'F-Weight for Length'!U:AC,7,0),VLOOKUP(K305,'M-Weight for Length'!U:AC,7,0)),IF(F305="F",VLOOKUP(MROUND(HZ305,0.5),'F-Weight for Length'!A:I,7,0),VLOOKUP(MROUND(HZ305,0.5),'M-Weight for Length'!A:I,7,0)))))))),0)</f>
        <v/>
      </c>
      <c r="AG305" s="191" t="str">
        <f>IFERROR(IF(D305="","",IF(F305="","",IF(J305="","",IF(K305="","",IF(AND(K305&gt;23,K305&lt;=60),IF(F305="F",VLOOKUP(MROUND(HZ305,0.5),'F-Weight for Length'!K:S,8,0),VLOOKUP(MROUND(HZ305,0.5),'M-Weight for Length'!K:S,8,0)),IF(K305&gt;60,IF(F305="F",VLOOKUP(K305,'F-Weight for Length'!U:AC,8,0),VLOOKUP(K305,'M-Weight for Length'!U:AC,8,0)),IF(F305="F",VLOOKUP(MROUND(HZ305,0.5),'F-Weight for Length'!A:I,8,0),VLOOKUP(MROUND(HZ305,0.5),'M-Weight for Length'!A:I,8,0)))))))),0)</f>
        <v/>
      </c>
      <c r="AH305" s="191" t="str">
        <f>IFERROR(IF(D305="","",IF(F305="","",IF(J305="","",IF(K305="","",IF(AND(K305&gt;23,K305&lt;=60),IF(F305="F",VLOOKUP(MROUND(HZ305,0.5),'F-Weight for Length'!K:S,9,0),VLOOKUP(MROUND(HZ305,0.5),'M-Weight for Length'!K:S,9,0)),IF(K305&gt;60,IF(F305="F",VLOOKUP(K305,'F-Weight for Length'!U:AC,9,0),VLOOKUP(K305,'M-Weight for Length'!U:AC,9,0)),IF(F305="F",VLOOKUP(MROUND(HZ305,0.5),'F-Weight for Length'!A:I,9,0),VLOOKUP(MROUND(HZ305,0.5),'M-Weight for Length'!A:I,9,0)))))))),0)</f>
        <v/>
      </c>
      <c r="AI305" s="192">
        <f t="shared" si="957"/>
        <v>0</v>
      </c>
      <c r="AJ305" s="192">
        <f t="shared" si="958"/>
        <v>0</v>
      </c>
      <c r="AK305" s="192">
        <f t="shared" si="959"/>
        <v>0</v>
      </c>
      <c r="AL305" s="192">
        <f t="shared" si="960"/>
        <v>0</v>
      </c>
      <c r="AM305" s="192">
        <f t="shared" si="961"/>
        <v>0</v>
      </c>
      <c r="AN305" s="192">
        <f t="shared" si="962"/>
        <v>0</v>
      </c>
      <c r="AO305" s="192">
        <f t="shared" si="963"/>
        <v>0</v>
      </c>
      <c r="AP305" s="192">
        <f t="shared" si="964"/>
        <v>0</v>
      </c>
      <c r="AQ305" s="192">
        <f t="shared" si="965"/>
        <v>0</v>
      </c>
      <c r="AR305" s="192">
        <f t="shared" si="966"/>
        <v>0</v>
      </c>
      <c r="AS305" s="192">
        <f t="shared" si="967"/>
        <v>0</v>
      </c>
      <c r="AT305" s="192">
        <f t="shared" si="968"/>
        <v>0</v>
      </c>
      <c r="AU305" s="192">
        <f t="shared" si="969"/>
        <v>0</v>
      </c>
      <c r="AV305" s="192">
        <f t="shared" si="970"/>
        <v>0</v>
      </c>
      <c r="AW305" s="192">
        <f t="shared" si="971"/>
        <v>0</v>
      </c>
      <c r="AX305" s="192">
        <f t="shared" si="972"/>
        <v>0</v>
      </c>
      <c r="AY305" s="192">
        <f t="shared" si="973"/>
        <v>0</v>
      </c>
      <c r="AZ305" s="192">
        <f t="shared" si="974"/>
        <v>0</v>
      </c>
      <c r="BA305" s="192">
        <f t="shared" si="975"/>
        <v>0</v>
      </c>
      <c r="BB305" s="192">
        <f t="shared" si="976"/>
        <v>0</v>
      </c>
      <c r="BC305" s="192">
        <f t="shared" si="977"/>
        <v>0</v>
      </c>
      <c r="BD305" s="192">
        <f t="shared" si="978"/>
        <v>0</v>
      </c>
      <c r="BE305" s="192">
        <f t="shared" si="979"/>
        <v>0</v>
      </c>
      <c r="BF305" s="192">
        <f t="shared" si="980"/>
        <v>0</v>
      </c>
      <c r="BG305" s="192">
        <f t="shared" si="981"/>
        <v>0</v>
      </c>
      <c r="BH305" s="192">
        <f t="shared" si="982"/>
        <v>0</v>
      </c>
      <c r="BI305" s="192">
        <f t="shared" si="983"/>
        <v>0</v>
      </c>
      <c r="BJ305" s="192">
        <f t="shared" si="984"/>
        <v>0</v>
      </c>
      <c r="BK305" s="192">
        <f t="shared" si="985"/>
        <v>0</v>
      </c>
      <c r="BL305" s="192">
        <f t="shared" si="986"/>
        <v>0</v>
      </c>
      <c r="BM305" s="192">
        <f t="shared" si="987"/>
        <v>0</v>
      </c>
      <c r="BN305" s="192">
        <f t="shared" si="988"/>
        <v>0</v>
      </c>
      <c r="BO305" s="192">
        <f t="shared" si="989"/>
        <v>0</v>
      </c>
      <c r="BP305" s="192">
        <f t="shared" si="990"/>
        <v>0</v>
      </c>
      <c r="BQ305" s="192">
        <f t="shared" si="991"/>
        <v>0</v>
      </c>
      <c r="BR305" s="192">
        <f t="shared" si="992"/>
        <v>0</v>
      </c>
      <c r="BS305" s="192">
        <f t="shared" si="993"/>
        <v>0</v>
      </c>
      <c r="BT305" s="192">
        <f t="shared" si="994"/>
        <v>0</v>
      </c>
      <c r="BU305" s="192">
        <f t="shared" si="995"/>
        <v>0</v>
      </c>
      <c r="BV305" s="192">
        <f t="shared" si="996"/>
        <v>0</v>
      </c>
      <c r="BW305" s="192">
        <f t="shared" si="997"/>
        <v>0</v>
      </c>
      <c r="BX305" s="192">
        <f t="shared" si="998"/>
        <v>0</v>
      </c>
      <c r="BY305" s="192">
        <f t="shared" si="999"/>
        <v>0</v>
      </c>
      <c r="BZ305" s="192">
        <f t="shared" si="1000"/>
        <v>0</v>
      </c>
      <c r="CA305" s="192">
        <f t="shared" si="1001"/>
        <v>0</v>
      </c>
      <c r="CB305" s="192">
        <f t="shared" si="1002"/>
        <v>0</v>
      </c>
      <c r="CC305" s="192">
        <f t="shared" si="1003"/>
        <v>0</v>
      </c>
      <c r="CD305" s="192">
        <f t="shared" si="1004"/>
        <v>0</v>
      </c>
      <c r="CE305" s="192">
        <f t="shared" si="1005"/>
        <v>0</v>
      </c>
      <c r="CF305" s="192">
        <f t="shared" si="1006"/>
        <v>0</v>
      </c>
      <c r="CG305" s="192">
        <f t="shared" si="1007"/>
        <v>0</v>
      </c>
      <c r="CH305" s="192">
        <f t="shared" si="1008"/>
        <v>0</v>
      </c>
      <c r="CI305" s="192">
        <f t="shared" si="1009"/>
        <v>0</v>
      </c>
      <c r="CJ305" s="192">
        <f t="shared" si="1010"/>
        <v>0</v>
      </c>
      <c r="CK305" s="192">
        <f t="shared" si="1011"/>
        <v>0</v>
      </c>
      <c r="CL305" s="192">
        <f t="shared" si="1012"/>
        <v>0</v>
      </c>
      <c r="CM305" s="192">
        <f t="shared" si="1013"/>
        <v>0</v>
      </c>
      <c r="CN305" s="192">
        <f t="shared" si="1014"/>
        <v>0</v>
      </c>
      <c r="CO305" s="192">
        <f t="shared" si="1015"/>
        <v>0</v>
      </c>
      <c r="CP305" s="192">
        <f t="shared" si="1016"/>
        <v>0</v>
      </c>
      <c r="CQ305" s="192">
        <f t="shared" si="1017"/>
        <v>0</v>
      </c>
      <c r="CR305" s="192">
        <f t="shared" si="1018"/>
        <v>0</v>
      </c>
      <c r="CS305" s="192">
        <f t="shared" si="1019"/>
        <v>0</v>
      </c>
      <c r="CT305" s="192">
        <f t="shared" si="1020"/>
        <v>0</v>
      </c>
      <c r="CU305" s="192">
        <f t="shared" si="1021"/>
        <v>0</v>
      </c>
      <c r="CV305" s="192">
        <f t="shared" si="1022"/>
        <v>0</v>
      </c>
      <c r="CW305" s="192">
        <f t="shared" si="1023"/>
        <v>0</v>
      </c>
      <c r="CX305" s="192">
        <f t="shared" si="1024"/>
        <v>0</v>
      </c>
      <c r="CY305" s="192">
        <f t="shared" si="1025"/>
        <v>0</v>
      </c>
      <c r="CZ305" s="192">
        <f t="shared" si="1026"/>
        <v>0</v>
      </c>
      <c r="DA305" s="192">
        <f t="shared" si="1027"/>
        <v>0</v>
      </c>
      <c r="DB305" s="192">
        <f t="shared" si="1028"/>
        <v>0</v>
      </c>
      <c r="DC305" s="192">
        <f t="shared" si="1029"/>
        <v>0</v>
      </c>
      <c r="DD305" s="192">
        <f t="shared" si="1030"/>
        <v>0</v>
      </c>
      <c r="DE305" s="192">
        <f t="shared" si="1031"/>
        <v>0</v>
      </c>
      <c r="DF305" s="192">
        <f t="shared" si="1032"/>
        <v>0</v>
      </c>
      <c r="DG305" s="192">
        <f t="shared" si="1033"/>
        <v>0</v>
      </c>
      <c r="DH305" s="192">
        <f t="shared" si="1034"/>
        <v>0</v>
      </c>
      <c r="DI305" s="192">
        <f t="shared" si="1035"/>
        <v>0</v>
      </c>
      <c r="DJ305" s="192">
        <f t="shared" si="1036"/>
        <v>0</v>
      </c>
      <c r="DK305" s="192">
        <f t="shared" si="1037"/>
        <v>0</v>
      </c>
      <c r="DL305" s="192">
        <f t="shared" si="1038"/>
        <v>0</v>
      </c>
      <c r="DM305" s="192">
        <f t="shared" si="1039"/>
        <v>0</v>
      </c>
      <c r="DN305" s="192">
        <f t="shared" si="1040"/>
        <v>0</v>
      </c>
      <c r="DO305" s="192">
        <f t="shared" si="1041"/>
        <v>0</v>
      </c>
      <c r="DP305" s="192">
        <f t="shared" si="1042"/>
        <v>0</v>
      </c>
      <c r="DQ305" s="192">
        <f t="shared" si="1043"/>
        <v>0</v>
      </c>
      <c r="DR305" s="192">
        <f t="shared" si="1044"/>
        <v>0</v>
      </c>
      <c r="DS305" s="192">
        <f t="shared" si="1045"/>
        <v>0</v>
      </c>
      <c r="DT305" s="192">
        <f t="shared" si="1046"/>
        <v>0</v>
      </c>
      <c r="DU305" s="192">
        <f t="shared" si="1047"/>
        <v>0</v>
      </c>
      <c r="DV305" s="193">
        <f t="shared" si="1048"/>
        <v>0</v>
      </c>
      <c r="DW305" s="193">
        <f t="shared" si="1049"/>
        <v>0</v>
      </c>
      <c r="DX305" s="193">
        <f t="shared" si="1050"/>
        <v>0</v>
      </c>
      <c r="DY305" s="193">
        <f t="shared" si="1051"/>
        <v>0</v>
      </c>
      <c r="DZ305" s="193">
        <f t="shared" si="1052"/>
        <v>0</v>
      </c>
      <c r="EA305" s="192">
        <f t="shared" si="1053"/>
        <v>0</v>
      </c>
      <c r="EB305" s="192">
        <f t="shared" si="1054"/>
        <v>0</v>
      </c>
      <c r="EC305" s="192">
        <f t="shared" si="1055"/>
        <v>0</v>
      </c>
      <c r="ED305" s="192">
        <f t="shared" si="1056"/>
        <v>0</v>
      </c>
      <c r="EE305" s="192">
        <f t="shared" si="1057"/>
        <v>0</v>
      </c>
      <c r="EF305" s="192">
        <f t="shared" si="1058"/>
        <v>0</v>
      </c>
      <c r="EG305" s="192">
        <f t="shared" si="1059"/>
        <v>0</v>
      </c>
      <c r="EH305" s="192">
        <f t="shared" si="1060"/>
        <v>0</v>
      </c>
      <c r="EI305" s="192">
        <f t="shared" si="1061"/>
        <v>0</v>
      </c>
      <c r="EJ305" s="192">
        <f t="shared" si="1062"/>
        <v>0</v>
      </c>
      <c r="EK305" s="192">
        <f t="shared" si="1063"/>
        <v>0</v>
      </c>
      <c r="EL305" s="192">
        <f t="shared" si="1064"/>
        <v>0</v>
      </c>
      <c r="EM305" s="192">
        <f t="shared" si="1065"/>
        <v>0</v>
      </c>
      <c r="EN305" s="192">
        <f t="shared" si="1066"/>
        <v>0</v>
      </c>
      <c r="EO305" s="192">
        <f t="shared" si="1067"/>
        <v>0</v>
      </c>
      <c r="EP305" s="192">
        <f t="shared" si="1068"/>
        <v>0</v>
      </c>
      <c r="EQ305" s="192">
        <f t="shared" si="1069"/>
        <v>0</v>
      </c>
      <c r="ER305" s="192">
        <f t="shared" si="1070"/>
        <v>0</v>
      </c>
      <c r="ES305" s="192">
        <f t="shared" si="1071"/>
        <v>0</v>
      </c>
      <c r="ET305" s="192">
        <f t="shared" si="1072"/>
        <v>0</v>
      </c>
      <c r="EU305" s="192">
        <f t="shared" si="1073"/>
        <v>0</v>
      </c>
      <c r="EV305" s="192">
        <f t="shared" si="1074"/>
        <v>0</v>
      </c>
      <c r="EW305" s="192">
        <f t="shared" si="1075"/>
        <v>0</v>
      </c>
      <c r="EX305" s="192">
        <f t="shared" si="1076"/>
        <v>0</v>
      </c>
      <c r="EY305" s="192">
        <f t="shared" si="1077"/>
        <v>0</v>
      </c>
      <c r="EZ305" s="192">
        <f t="shared" si="1078"/>
        <v>0</v>
      </c>
      <c r="FA305" s="192">
        <f t="shared" si="1079"/>
        <v>0</v>
      </c>
      <c r="FB305" s="192">
        <f t="shared" si="1080"/>
        <v>0</v>
      </c>
      <c r="FC305" s="192">
        <f t="shared" si="1081"/>
        <v>0</v>
      </c>
      <c r="FD305" s="192">
        <f t="shared" si="1082"/>
        <v>0</v>
      </c>
      <c r="FE305" s="192">
        <f t="shared" si="1083"/>
        <v>0</v>
      </c>
      <c r="FF305" s="192">
        <f t="shared" si="1084"/>
        <v>0</v>
      </c>
      <c r="FG305" s="192">
        <f t="shared" si="1085"/>
        <v>0</v>
      </c>
      <c r="FH305" s="192">
        <f t="shared" si="1086"/>
        <v>0</v>
      </c>
      <c r="FI305" s="192">
        <f t="shared" si="1087"/>
        <v>0</v>
      </c>
      <c r="FJ305" s="192">
        <f t="shared" si="1088"/>
        <v>0</v>
      </c>
      <c r="FK305" s="192">
        <f t="shared" si="1089"/>
        <v>0</v>
      </c>
      <c r="FL305" s="192">
        <f t="shared" si="1090"/>
        <v>0</v>
      </c>
      <c r="FM305" s="192">
        <f t="shared" si="1091"/>
        <v>0</v>
      </c>
      <c r="FN305" s="192">
        <f t="shared" si="1092"/>
        <v>0</v>
      </c>
      <c r="FO305" s="192">
        <f t="shared" si="1093"/>
        <v>0</v>
      </c>
      <c r="FP305" s="192">
        <f t="shared" si="1094"/>
        <v>0</v>
      </c>
      <c r="FQ305" s="192">
        <f t="shared" si="1095"/>
        <v>0</v>
      </c>
      <c r="FR305" s="192">
        <f t="shared" si="1096"/>
        <v>0</v>
      </c>
      <c r="FS305" s="192">
        <f t="shared" si="1097"/>
        <v>0</v>
      </c>
      <c r="FT305" s="192">
        <f t="shared" si="1098"/>
        <v>0</v>
      </c>
      <c r="FU305" s="192">
        <f t="shared" si="1099"/>
        <v>0</v>
      </c>
      <c r="FV305" s="192">
        <f t="shared" si="1100"/>
        <v>0</v>
      </c>
      <c r="FW305" s="192">
        <f t="shared" si="1101"/>
        <v>0</v>
      </c>
      <c r="FX305" s="192">
        <f t="shared" si="1102"/>
        <v>0</v>
      </c>
      <c r="FY305" s="192">
        <f t="shared" si="1103"/>
        <v>0</v>
      </c>
      <c r="FZ305" s="192">
        <f t="shared" si="1104"/>
        <v>0</v>
      </c>
      <c r="GA305" s="192">
        <f t="shared" si="1105"/>
        <v>0</v>
      </c>
      <c r="GB305" s="192">
        <f t="shared" si="1106"/>
        <v>0</v>
      </c>
      <c r="GC305" s="192">
        <f t="shared" si="1107"/>
        <v>0</v>
      </c>
      <c r="GD305" s="192">
        <f t="shared" si="1108"/>
        <v>0</v>
      </c>
      <c r="GE305" s="192">
        <f t="shared" si="1109"/>
        <v>0</v>
      </c>
      <c r="GF305" s="192">
        <f t="shared" si="1110"/>
        <v>0</v>
      </c>
      <c r="GG305" s="192">
        <f t="shared" si="1111"/>
        <v>0</v>
      </c>
      <c r="GH305" s="192">
        <f t="shared" si="1112"/>
        <v>0</v>
      </c>
      <c r="GI305" s="192">
        <f t="shared" si="1113"/>
        <v>0</v>
      </c>
      <c r="GJ305" s="192">
        <f t="shared" si="1114"/>
        <v>0</v>
      </c>
      <c r="GK305" s="192">
        <f t="shared" si="1115"/>
        <v>0</v>
      </c>
      <c r="GL305" s="192">
        <f t="shared" si="1116"/>
        <v>0</v>
      </c>
      <c r="GM305" s="192">
        <f t="shared" si="1117"/>
        <v>0</v>
      </c>
      <c r="GN305" s="192">
        <f t="shared" si="1118"/>
        <v>0</v>
      </c>
      <c r="GO305" s="192">
        <f t="shared" si="1119"/>
        <v>0</v>
      </c>
      <c r="GP305" s="192">
        <f t="shared" si="1120"/>
        <v>0</v>
      </c>
      <c r="GQ305" s="192">
        <f t="shared" si="1121"/>
        <v>0</v>
      </c>
      <c r="GR305" s="192">
        <f t="shared" si="1122"/>
        <v>0</v>
      </c>
      <c r="GS305" s="192">
        <f t="shared" si="1123"/>
        <v>0</v>
      </c>
      <c r="GT305" s="192">
        <f t="shared" si="1124"/>
        <v>0</v>
      </c>
      <c r="GU305" s="192">
        <f t="shared" si="1125"/>
        <v>0</v>
      </c>
      <c r="GV305" s="192">
        <f t="shared" si="1126"/>
        <v>0</v>
      </c>
      <c r="GW305" s="192">
        <f t="shared" si="1127"/>
        <v>0</v>
      </c>
      <c r="GX305" s="192">
        <f t="shared" si="1128"/>
        <v>0</v>
      </c>
      <c r="GY305" s="192">
        <f t="shared" si="1129"/>
        <v>0</v>
      </c>
      <c r="GZ305" s="192">
        <f t="shared" si="1130"/>
        <v>0</v>
      </c>
      <c r="HA305" s="192">
        <f t="shared" si="1131"/>
        <v>0</v>
      </c>
      <c r="HB305" s="192">
        <f t="shared" si="1132"/>
        <v>0</v>
      </c>
      <c r="HC305" s="192">
        <f t="shared" si="1133"/>
        <v>0</v>
      </c>
      <c r="HD305" s="192">
        <f t="shared" si="1134"/>
        <v>0</v>
      </c>
      <c r="HE305" s="192">
        <f t="shared" si="1135"/>
        <v>0</v>
      </c>
      <c r="HF305" s="192">
        <f t="shared" si="1136"/>
        <v>0</v>
      </c>
      <c r="HG305" s="192">
        <f t="shared" si="1137"/>
        <v>0</v>
      </c>
      <c r="HH305" s="192">
        <f t="shared" si="1138"/>
        <v>0</v>
      </c>
      <c r="HI305" s="192">
        <f t="shared" si="1139"/>
        <v>0</v>
      </c>
      <c r="HJ305" s="192">
        <f t="shared" si="1140"/>
        <v>0</v>
      </c>
      <c r="HK305" s="192">
        <f t="shared" si="1141"/>
        <v>0</v>
      </c>
      <c r="HL305" s="192">
        <f t="shared" si="1142"/>
        <v>0</v>
      </c>
      <c r="HM305" s="192">
        <f t="shared" si="1143"/>
        <v>0</v>
      </c>
      <c r="HN305" s="194">
        <f t="shared" si="1144"/>
        <v>0</v>
      </c>
      <c r="HO305" s="194">
        <f t="shared" si="1145"/>
        <v>0</v>
      </c>
      <c r="HP305" s="194">
        <f t="shared" si="1146"/>
        <v>0</v>
      </c>
      <c r="HQ305" s="194">
        <f t="shared" si="1147"/>
        <v>0</v>
      </c>
      <c r="HR305" s="194">
        <f t="shared" si="1148"/>
        <v>0</v>
      </c>
      <c r="HS305" s="195" t="str">
        <f t="shared" si="945"/>
        <v/>
      </c>
      <c r="HT305" s="196">
        <f t="shared" si="941"/>
        <v>0</v>
      </c>
      <c r="HU305" s="196">
        <f t="shared" si="942"/>
        <v>0</v>
      </c>
      <c r="HV305" s="197" t="str">
        <f t="shared" si="946"/>
        <v/>
      </c>
      <c r="HW305" s="197" t="str">
        <f t="shared" si="1149"/>
        <v/>
      </c>
      <c r="HX305" s="197" t="str">
        <f t="shared" si="1150"/>
        <v/>
      </c>
      <c r="HY305" s="195" t="str">
        <f t="shared" si="947"/>
        <v/>
      </c>
      <c r="HZ305" s="30">
        <f t="shared" si="943"/>
        <v>0</v>
      </c>
      <c r="IA305" s="198">
        <f t="shared" si="948"/>
        <v>0</v>
      </c>
      <c r="IB305" s="195"/>
      <c r="IC305" s="195">
        <f t="shared" si="1151"/>
        <v>0</v>
      </c>
      <c r="ID305" s="195">
        <f t="shared" si="949"/>
        <v>0</v>
      </c>
      <c r="IE305" s="195">
        <f t="shared" si="1152"/>
        <v>0</v>
      </c>
      <c r="IF305" s="195">
        <f t="shared" si="950"/>
        <v>0</v>
      </c>
      <c r="IG305" s="307">
        <f t="shared" si="951"/>
        <v>0</v>
      </c>
      <c r="IH305" s="307">
        <f t="shared" si="952"/>
        <v>0</v>
      </c>
      <c r="II305" s="44">
        <f t="shared" si="953"/>
        <v>0</v>
      </c>
      <c r="IJ305" s="44">
        <f t="shared" si="1153"/>
        <v>0</v>
      </c>
      <c r="IK305" s="44">
        <f t="shared" si="1154"/>
        <v>0</v>
      </c>
      <c r="IL305" s="44">
        <f t="shared" si="1155"/>
        <v>0</v>
      </c>
      <c r="IM305" s="44">
        <f t="shared" si="1156"/>
        <v>0</v>
      </c>
      <c r="IN305" s="44">
        <f t="shared" si="1157"/>
        <v>0</v>
      </c>
      <c r="IO305" s="44">
        <f t="shared" si="1158"/>
        <v>0</v>
      </c>
    </row>
    <row r="306" spans="1:249" ht="18" customHeight="1">
      <c r="A306" s="188">
        <v>300</v>
      </c>
      <c r="B306" s="326"/>
      <c r="C306" s="289"/>
      <c r="D306" s="199"/>
      <c r="E306" s="189"/>
      <c r="F306" s="189"/>
      <c r="G306" s="190"/>
      <c r="H306" s="190"/>
      <c r="I306" s="272"/>
      <c r="J306" s="207"/>
      <c r="K306" s="214" t="str">
        <f t="shared" si="954"/>
        <v/>
      </c>
      <c r="L306" s="200" t="str">
        <f t="shared" si="955"/>
        <v/>
      </c>
      <c r="M306" s="200" t="str">
        <f t="shared" si="956"/>
        <v/>
      </c>
      <c r="N306" s="209" t="str">
        <f t="shared" si="944"/>
        <v/>
      </c>
      <c r="O306" s="208" t="str">
        <f>IFERROR(IF(D306="","",IF(K306="","",IF(I306="","",IF(F306="F",VLOOKUP(K306,F!A:G,2,0),IF(F306="M",VLOOKUP(K306,M!A:G,2,0),""))))),0)</f>
        <v/>
      </c>
      <c r="P306" s="191" t="str">
        <f>IFERROR(IF(D306="","",IF(K306="","",IF(I306="","",IF(F306="F",VLOOKUP(K306,F!A:G,3,0),IF(F306="M",VLOOKUP(K306,M!A:G,3,0),""))))),0)</f>
        <v/>
      </c>
      <c r="Q306" s="191" t="str">
        <f>IFERROR(IF(D306="","",IF(K306="","",IF(I306="","",IF(F306="F",VLOOKUP(K306,F!A:G,4,0),IF(F306="M",VLOOKUP(K306,M!A:G,4,0),""))))),0)</f>
        <v/>
      </c>
      <c r="R306" s="191" t="str">
        <f>IFERROR(IF(D306="","",IF(K306="","",IF(I306="","",IF(F306="F",VLOOKUP(K306,F!A:G,5,0),IF(F306="M",VLOOKUP(K306,M!A:G,5,0),""))))),0)</f>
        <v/>
      </c>
      <c r="S306" s="191" t="str">
        <f>IFERROR(IF(D306="","",IF(K306="","",IF(I306="","",IF(F306="F",VLOOKUP(K306,F!A:G,6,0),IF(F306="M",VLOOKUP(K306,M!A:G,6,0),""))))),0)</f>
        <v/>
      </c>
      <c r="T306" s="191" t="str">
        <f>IFERROR(IF(D306="","",IF(K306="","",IF(I306="","",IF(F306="F",VLOOKUP(K306,F!A:G,7,0),IF(F306="M",VLOOKUP(K306,M!A:G,7,0),""))))),0)</f>
        <v/>
      </c>
      <c r="U306" s="191" t="str">
        <f>IFERROR(IF(D306="","",IF(K306="","",IF(J306="","",IF(F306="F",VLOOKUP(K306,F!A:M,8,0),IF(F306="M",VLOOKUP(K306,M!A:M,8,0),""))))),0)</f>
        <v/>
      </c>
      <c r="V306" s="191" t="str">
        <f>IFERROR(IF(D306="","",IF(K306="","",IF(J306="","",IF(F306="F",VLOOKUP(K306,F!A:M,9,0),IF(F306="M",VLOOKUP(K306,M!A:M,9,0),""))))),0)</f>
        <v/>
      </c>
      <c r="W306" s="191" t="str">
        <f>IFERROR(IF(D306="","",IF(K306="","",IF(J306="","",IF(F306="F",VLOOKUP(K306,F!A:M,10,0),IF(F306="M",VLOOKUP(K306,M!A:M,10,0),""))))),0)</f>
        <v/>
      </c>
      <c r="X306" s="191" t="str">
        <f>IFERROR(IF(D306="","",IF(K306="","",IF(J306="","",IF(F306="F",VLOOKUP(K306,F!A:M,11,0),IF(F306="M",VLOOKUP(K306,M!A:M,11,0),""))))),0)</f>
        <v/>
      </c>
      <c r="Y306" s="191" t="str">
        <f>IFERROR(IF(D306="","",IF(K306="","",IF(J306="","",IF(F306="F",VLOOKUP(K306,F!A:M,12,0),IF(F306="M",VLOOKUP(K306,M!A:M,12,0),""))))),0)</f>
        <v/>
      </c>
      <c r="Z306" s="191" t="str">
        <f>IFERROR(IF(D306="","",IF(K306="","",IF(J306="","",IF(F306="F",VLOOKUP(K306,F!A:M,13,0),IF(F306="M",VLOOKUP(K306,M!A:M,13,0),""))))),0)</f>
        <v/>
      </c>
      <c r="AA306" s="191" t="str">
        <f>IFERROR(IF(D306="","",IF(F306="","",IF(J306="","",IF(K306="","",IF(AND(K306&gt;23,K306&lt;=60),IF(F306="F",VLOOKUP(MROUND(HZ306,0.5),'F-Weight for Length'!K:S,2,0),VLOOKUP(MROUND(HZ306,0.5),'M-Weight for Length'!K:S,2,0)),IF(K306&gt;60,IF(F306="F",VLOOKUP(K306,'F-Weight for Length'!U:AC,2,0),VLOOKUP(K306,'M-Weight for Length'!U:AC,2,0)),IF(F306="F",VLOOKUP(MROUND(HZ306,0.5),'F-Weight for Length'!A:I,2,0),VLOOKUP(MROUND(HZ306,0.5),'M-Weight for Length'!A:I,2,0)))))))),0)</f>
        <v/>
      </c>
      <c r="AB306" s="191" t="str">
        <f>IFERROR(IF(D306="","",IF(F306="","",IF(J306="","",IF(K306="","",IF(AND(K306&gt;23,K306&lt;=60),IF(F306="F",VLOOKUP(MROUND(HZ306,0.5),'F-Weight for Length'!K:S,3,0),VLOOKUP(MROUND(HZ306,0.5),'M-Weight for Length'!K:S,3,0)),IF(K306&gt;60,IF(F306="F",VLOOKUP(K306,'F-Weight for Length'!U:AC,3,0),VLOOKUP(K306,'M-Weight for Length'!U:AC,3,0)),IF(F306="F",VLOOKUP(MROUND(HZ306,0.5),'F-Weight for Length'!A:I,3,0),VLOOKUP(MROUND(HZ306,0.5),'M-Weight for Length'!A:I,3,0)))))))),0)</f>
        <v/>
      </c>
      <c r="AC306" s="191" t="str">
        <f>IFERROR(IF(D306="","",IF(F306="","",IF(J306="","",IF(K306="","",IF(AND(K306&gt;23,K306&lt;=60),IF(F306="F",VLOOKUP(MROUND(HZ306,0.5),'F-Weight for Length'!K:S,4,0),VLOOKUP(MROUND(HZ306,0.5),'M-Weight for Length'!K:S,4,0)),IF(K306&gt;60,IF(F306="F",VLOOKUP(K306,'F-Weight for Length'!U:AC,4,0),VLOOKUP(K306,'M-Weight for Length'!U:AC,4,0)),IF(F306="F",VLOOKUP(MROUND(HZ306,0.5),'F-Weight for Length'!A:I,4,0),VLOOKUP(MROUND(HZ306,0.5),'M-Weight for Length'!A:I,4,0)))))))),0)</f>
        <v/>
      </c>
      <c r="AD306" s="191" t="str">
        <f>IFERROR(IF(D306="","",IF(F306="","",IF(J306="","",IF(K306="","",IF(AND(K306&gt;23,K306&lt;=60),IF(F306="F",VLOOKUP(MROUND(HZ306,0.5),'F-Weight for Length'!K:S,5,0),VLOOKUP(MROUND(HZ306,0.5),'M-Weight for Length'!K:S,5,0)),IF(K306&gt;60,IF(F306="F",VLOOKUP(K306,'F-Weight for Length'!U:AC,5,0),VLOOKUP(K306,'M-Weight for Length'!U:AC,5,0)),IF(F306="F",VLOOKUP(MROUND(HZ306,0.5),'F-Weight for Length'!A:I,5,0),VLOOKUP(MROUND(HZ306,0.5),'M-Weight for Length'!A:I,5,0)))))))),0)</f>
        <v/>
      </c>
      <c r="AE306" s="191" t="str">
        <f>IFERROR(IF(D306="","",IF(F306="","",IF(J306="","",IF(K306="","",IF(AND(K306&gt;23,K306&lt;=60),IF(F306="F",VLOOKUP(MROUND(HZ306,0.5),'F-Weight for Length'!K:S,6,0),VLOOKUP(MROUND(HZ306,0.5),'M-Weight for Length'!K:S,6,0)),IF(K306&gt;60,IF(F306="F",VLOOKUP(K306,'F-Weight for Length'!U:AC,6,0),VLOOKUP(K306,'M-Weight for Length'!U:AC,6,0)),IF(F306="F",VLOOKUP(MROUND(HZ306,0.5),'F-Weight for Length'!A:I,6,0),VLOOKUP(MROUND(HZ306,0.5),'M-Weight for Length'!A:I,6,0)))))))),0)</f>
        <v/>
      </c>
      <c r="AF306" s="191" t="str">
        <f>IFERROR(IF(D306="","",IF(F306="","",IF(J306="","",IF(K306="","",IF(AND(K306&gt;23,K306&lt;=60),IF(F306="F",VLOOKUP(MROUND(HZ306,0.5),'F-Weight for Length'!K:S,7,0),VLOOKUP(MROUND(HZ306,0.5),'M-Weight for Length'!K:S,7,0)),IF(K306&gt;60,IF(F306="F",VLOOKUP(K306,'F-Weight for Length'!U:AC,7,0),VLOOKUP(K306,'M-Weight for Length'!U:AC,7,0)),IF(F306="F",VLOOKUP(MROUND(HZ306,0.5),'F-Weight for Length'!A:I,7,0),VLOOKUP(MROUND(HZ306,0.5),'M-Weight for Length'!A:I,7,0)))))))),0)</f>
        <v/>
      </c>
      <c r="AG306" s="191" t="str">
        <f>IFERROR(IF(D306="","",IF(F306="","",IF(J306="","",IF(K306="","",IF(AND(K306&gt;23,K306&lt;=60),IF(F306="F",VLOOKUP(MROUND(HZ306,0.5),'F-Weight for Length'!K:S,8,0),VLOOKUP(MROUND(HZ306,0.5),'M-Weight for Length'!K:S,8,0)),IF(K306&gt;60,IF(F306="F",VLOOKUP(K306,'F-Weight for Length'!U:AC,8,0),VLOOKUP(K306,'M-Weight for Length'!U:AC,8,0)),IF(F306="F",VLOOKUP(MROUND(HZ306,0.5),'F-Weight for Length'!A:I,8,0),VLOOKUP(MROUND(HZ306,0.5),'M-Weight for Length'!A:I,8,0)))))))),0)</f>
        <v/>
      </c>
      <c r="AH306" s="191" t="str">
        <f>IFERROR(IF(D306="","",IF(F306="","",IF(J306="","",IF(K306="","",IF(AND(K306&gt;23,K306&lt;=60),IF(F306="F",VLOOKUP(MROUND(HZ306,0.5),'F-Weight for Length'!K:S,9,0),VLOOKUP(MROUND(HZ306,0.5),'M-Weight for Length'!K:S,9,0)),IF(K306&gt;60,IF(F306="F",VLOOKUP(K306,'F-Weight for Length'!U:AC,9,0),VLOOKUP(K306,'M-Weight for Length'!U:AC,9,0)),IF(F306="F",VLOOKUP(MROUND(HZ306,0.5),'F-Weight for Length'!A:I,9,0),VLOOKUP(MROUND(HZ306,0.5),'M-Weight for Length'!A:I,9,0)))))))),0)</f>
        <v/>
      </c>
      <c r="AI306" s="192">
        <f t="shared" si="957"/>
        <v>0</v>
      </c>
      <c r="AJ306" s="192">
        <f t="shared" si="958"/>
        <v>0</v>
      </c>
      <c r="AK306" s="192">
        <f t="shared" si="959"/>
        <v>0</v>
      </c>
      <c r="AL306" s="192">
        <f t="shared" si="960"/>
        <v>0</v>
      </c>
      <c r="AM306" s="192">
        <f t="shared" si="961"/>
        <v>0</v>
      </c>
      <c r="AN306" s="192">
        <f t="shared" si="962"/>
        <v>0</v>
      </c>
      <c r="AO306" s="192">
        <f t="shared" si="963"/>
        <v>0</v>
      </c>
      <c r="AP306" s="192">
        <f t="shared" si="964"/>
        <v>0</v>
      </c>
      <c r="AQ306" s="192">
        <f t="shared" si="965"/>
        <v>0</v>
      </c>
      <c r="AR306" s="192">
        <f t="shared" si="966"/>
        <v>0</v>
      </c>
      <c r="AS306" s="192">
        <f t="shared" si="967"/>
        <v>0</v>
      </c>
      <c r="AT306" s="192">
        <f t="shared" si="968"/>
        <v>0</v>
      </c>
      <c r="AU306" s="192">
        <f t="shared" si="969"/>
        <v>0</v>
      </c>
      <c r="AV306" s="192">
        <f t="shared" si="970"/>
        <v>0</v>
      </c>
      <c r="AW306" s="192">
        <f t="shared" si="971"/>
        <v>0</v>
      </c>
      <c r="AX306" s="192">
        <f t="shared" si="972"/>
        <v>0</v>
      </c>
      <c r="AY306" s="192">
        <f t="shared" si="973"/>
        <v>0</v>
      </c>
      <c r="AZ306" s="192">
        <f t="shared" si="974"/>
        <v>0</v>
      </c>
      <c r="BA306" s="192">
        <f t="shared" si="975"/>
        <v>0</v>
      </c>
      <c r="BB306" s="192">
        <f t="shared" si="976"/>
        <v>0</v>
      </c>
      <c r="BC306" s="192">
        <f t="shared" si="977"/>
        <v>0</v>
      </c>
      <c r="BD306" s="192">
        <f t="shared" si="978"/>
        <v>0</v>
      </c>
      <c r="BE306" s="192">
        <f t="shared" si="979"/>
        <v>0</v>
      </c>
      <c r="BF306" s="192">
        <f t="shared" si="980"/>
        <v>0</v>
      </c>
      <c r="BG306" s="192">
        <f t="shared" si="981"/>
        <v>0</v>
      </c>
      <c r="BH306" s="192">
        <f t="shared" si="982"/>
        <v>0</v>
      </c>
      <c r="BI306" s="192">
        <f t="shared" si="983"/>
        <v>0</v>
      </c>
      <c r="BJ306" s="192">
        <f t="shared" si="984"/>
        <v>0</v>
      </c>
      <c r="BK306" s="192">
        <f t="shared" si="985"/>
        <v>0</v>
      </c>
      <c r="BL306" s="192">
        <f t="shared" si="986"/>
        <v>0</v>
      </c>
      <c r="BM306" s="192">
        <f t="shared" si="987"/>
        <v>0</v>
      </c>
      <c r="BN306" s="192">
        <f t="shared" si="988"/>
        <v>0</v>
      </c>
      <c r="BO306" s="192">
        <f t="shared" si="989"/>
        <v>0</v>
      </c>
      <c r="BP306" s="192">
        <f t="shared" si="990"/>
        <v>0</v>
      </c>
      <c r="BQ306" s="192">
        <f t="shared" si="991"/>
        <v>0</v>
      </c>
      <c r="BR306" s="192">
        <f t="shared" si="992"/>
        <v>0</v>
      </c>
      <c r="BS306" s="192">
        <f t="shared" si="993"/>
        <v>0</v>
      </c>
      <c r="BT306" s="192">
        <f t="shared" si="994"/>
        <v>0</v>
      </c>
      <c r="BU306" s="192">
        <f t="shared" si="995"/>
        <v>0</v>
      </c>
      <c r="BV306" s="192">
        <f t="shared" si="996"/>
        <v>0</v>
      </c>
      <c r="BW306" s="192">
        <f t="shared" si="997"/>
        <v>0</v>
      </c>
      <c r="BX306" s="192">
        <f t="shared" si="998"/>
        <v>0</v>
      </c>
      <c r="BY306" s="192">
        <f t="shared" si="999"/>
        <v>0</v>
      </c>
      <c r="BZ306" s="192">
        <f t="shared" si="1000"/>
        <v>0</v>
      </c>
      <c r="CA306" s="192">
        <f t="shared" si="1001"/>
        <v>0</v>
      </c>
      <c r="CB306" s="192">
        <f t="shared" si="1002"/>
        <v>0</v>
      </c>
      <c r="CC306" s="192">
        <f t="shared" si="1003"/>
        <v>0</v>
      </c>
      <c r="CD306" s="192">
        <f t="shared" si="1004"/>
        <v>0</v>
      </c>
      <c r="CE306" s="192">
        <f t="shared" si="1005"/>
        <v>0</v>
      </c>
      <c r="CF306" s="192">
        <f t="shared" si="1006"/>
        <v>0</v>
      </c>
      <c r="CG306" s="192">
        <f t="shared" si="1007"/>
        <v>0</v>
      </c>
      <c r="CH306" s="192">
        <f t="shared" si="1008"/>
        <v>0</v>
      </c>
      <c r="CI306" s="192">
        <f t="shared" si="1009"/>
        <v>0</v>
      </c>
      <c r="CJ306" s="192">
        <f t="shared" si="1010"/>
        <v>0</v>
      </c>
      <c r="CK306" s="192">
        <f t="shared" si="1011"/>
        <v>0</v>
      </c>
      <c r="CL306" s="192">
        <f t="shared" si="1012"/>
        <v>0</v>
      </c>
      <c r="CM306" s="192">
        <f t="shared" si="1013"/>
        <v>0</v>
      </c>
      <c r="CN306" s="192">
        <f t="shared" si="1014"/>
        <v>0</v>
      </c>
      <c r="CO306" s="192">
        <f t="shared" si="1015"/>
        <v>0</v>
      </c>
      <c r="CP306" s="192">
        <f t="shared" si="1016"/>
        <v>0</v>
      </c>
      <c r="CQ306" s="192">
        <f t="shared" si="1017"/>
        <v>0</v>
      </c>
      <c r="CR306" s="192">
        <f t="shared" si="1018"/>
        <v>0</v>
      </c>
      <c r="CS306" s="192">
        <f t="shared" si="1019"/>
        <v>0</v>
      </c>
      <c r="CT306" s="192">
        <f t="shared" si="1020"/>
        <v>0</v>
      </c>
      <c r="CU306" s="192">
        <f t="shared" si="1021"/>
        <v>0</v>
      </c>
      <c r="CV306" s="192">
        <f t="shared" si="1022"/>
        <v>0</v>
      </c>
      <c r="CW306" s="192">
        <f t="shared" si="1023"/>
        <v>0</v>
      </c>
      <c r="CX306" s="192">
        <f t="shared" si="1024"/>
        <v>0</v>
      </c>
      <c r="CY306" s="192">
        <f t="shared" si="1025"/>
        <v>0</v>
      </c>
      <c r="CZ306" s="192">
        <f t="shared" si="1026"/>
        <v>0</v>
      </c>
      <c r="DA306" s="192">
        <f t="shared" si="1027"/>
        <v>0</v>
      </c>
      <c r="DB306" s="192">
        <f t="shared" si="1028"/>
        <v>0</v>
      </c>
      <c r="DC306" s="192">
        <f t="shared" si="1029"/>
        <v>0</v>
      </c>
      <c r="DD306" s="192">
        <f t="shared" si="1030"/>
        <v>0</v>
      </c>
      <c r="DE306" s="192">
        <f t="shared" si="1031"/>
        <v>0</v>
      </c>
      <c r="DF306" s="192">
        <f t="shared" si="1032"/>
        <v>0</v>
      </c>
      <c r="DG306" s="192">
        <f t="shared" si="1033"/>
        <v>0</v>
      </c>
      <c r="DH306" s="192">
        <f t="shared" si="1034"/>
        <v>0</v>
      </c>
      <c r="DI306" s="192">
        <f t="shared" si="1035"/>
        <v>0</v>
      </c>
      <c r="DJ306" s="192">
        <f t="shared" si="1036"/>
        <v>0</v>
      </c>
      <c r="DK306" s="192">
        <f t="shared" si="1037"/>
        <v>0</v>
      </c>
      <c r="DL306" s="192">
        <f t="shared" si="1038"/>
        <v>0</v>
      </c>
      <c r="DM306" s="192">
        <f t="shared" si="1039"/>
        <v>0</v>
      </c>
      <c r="DN306" s="192">
        <f t="shared" si="1040"/>
        <v>0</v>
      </c>
      <c r="DO306" s="192">
        <f t="shared" si="1041"/>
        <v>0</v>
      </c>
      <c r="DP306" s="192">
        <f t="shared" si="1042"/>
        <v>0</v>
      </c>
      <c r="DQ306" s="192">
        <f t="shared" si="1043"/>
        <v>0</v>
      </c>
      <c r="DR306" s="192">
        <f t="shared" si="1044"/>
        <v>0</v>
      </c>
      <c r="DS306" s="192">
        <f t="shared" si="1045"/>
        <v>0</v>
      </c>
      <c r="DT306" s="192">
        <f t="shared" si="1046"/>
        <v>0</v>
      </c>
      <c r="DU306" s="192">
        <f t="shared" si="1047"/>
        <v>0</v>
      </c>
      <c r="DV306" s="193">
        <f t="shared" si="1048"/>
        <v>0</v>
      </c>
      <c r="DW306" s="193">
        <f t="shared" si="1049"/>
        <v>0</v>
      </c>
      <c r="DX306" s="193">
        <f t="shared" si="1050"/>
        <v>0</v>
      </c>
      <c r="DY306" s="193">
        <f t="shared" si="1051"/>
        <v>0</v>
      </c>
      <c r="DZ306" s="193">
        <f t="shared" si="1052"/>
        <v>0</v>
      </c>
      <c r="EA306" s="192">
        <f t="shared" si="1053"/>
        <v>0</v>
      </c>
      <c r="EB306" s="192">
        <f t="shared" si="1054"/>
        <v>0</v>
      </c>
      <c r="EC306" s="192">
        <f t="shared" si="1055"/>
        <v>0</v>
      </c>
      <c r="ED306" s="192">
        <f t="shared" si="1056"/>
        <v>0</v>
      </c>
      <c r="EE306" s="192">
        <f t="shared" si="1057"/>
        <v>0</v>
      </c>
      <c r="EF306" s="192">
        <f t="shared" si="1058"/>
        <v>0</v>
      </c>
      <c r="EG306" s="192">
        <f t="shared" si="1059"/>
        <v>0</v>
      </c>
      <c r="EH306" s="192">
        <f t="shared" si="1060"/>
        <v>0</v>
      </c>
      <c r="EI306" s="192">
        <f t="shared" si="1061"/>
        <v>0</v>
      </c>
      <c r="EJ306" s="192">
        <f t="shared" si="1062"/>
        <v>0</v>
      </c>
      <c r="EK306" s="192">
        <f t="shared" si="1063"/>
        <v>0</v>
      </c>
      <c r="EL306" s="192">
        <f t="shared" si="1064"/>
        <v>0</v>
      </c>
      <c r="EM306" s="192">
        <f t="shared" si="1065"/>
        <v>0</v>
      </c>
      <c r="EN306" s="192">
        <f t="shared" si="1066"/>
        <v>0</v>
      </c>
      <c r="EO306" s="192">
        <f t="shared" si="1067"/>
        <v>0</v>
      </c>
      <c r="EP306" s="192">
        <f t="shared" si="1068"/>
        <v>0</v>
      </c>
      <c r="EQ306" s="192">
        <f t="shared" si="1069"/>
        <v>0</v>
      </c>
      <c r="ER306" s="192">
        <f t="shared" si="1070"/>
        <v>0</v>
      </c>
      <c r="ES306" s="192">
        <f t="shared" si="1071"/>
        <v>0</v>
      </c>
      <c r="ET306" s="192">
        <f t="shared" si="1072"/>
        <v>0</v>
      </c>
      <c r="EU306" s="192">
        <f t="shared" si="1073"/>
        <v>0</v>
      </c>
      <c r="EV306" s="192">
        <f t="shared" si="1074"/>
        <v>0</v>
      </c>
      <c r="EW306" s="192">
        <f t="shared" si="1075"/>
        <v>0</v>
      </c>
      <c r="EX306" s="192">
        <f t="shared" si="1076"/>
        <v>0</v>
      </c>
      <c r="EY306" s="192">
        <f t="shared" si="1077"/>
        <v>0</v>
      </c>
      <c r="EZ306" s="192">
        <f t="shared" si="1078"/>
        <v>0</v>
      </c>
      <c r="FA306" s="192">
        <f t="shared" si="1079"/>
        <v>0</v>
      </c>
      <c r="FB306" s="192">
        <f t="shared" si="1080"/>
        <v>0</v>
      </c>
      <c r="FC306" s="192">
        <f t="shared" si="1081"/>
        <v>0</v>
      </c>
      <c r="FD306" s="192">
        <f t="shared" si="1082"/>
        <v>0</v>
      </c>
      <c r="FE306" s="192">
        <f t="shared" si="1083"/>
        <v>0</v>
      </c>
      <c r="FF306" s="192">
        <f t="shared" si="1084"/>
        <v>0</v>
      </c>
      <c r="FG306" s="192">
        <f t="shared" si="1085"/>
        <v>0</v>
      </c>
      <c r="FH306" s="192">
        <f t="shared" si="1086"/>
        <v>0</v>
      </c>
      <c r="FI306" s="192">
        <f t="shared" si="1087"/>
        <v>0</v>
      </c>
      <c r="FJ306" s="192">
        <f t="shared" si="1088"/>
        <v>0</v>
      </c>
      <c r="FK306" s="192">
        <f t="shared" si="1089"/>
        <v>0</v>
      </c>
      <c r="FL306" s="192">
        <f t="shared" si="1090"/>
        <v>0</v>
      </c>
      <c r="FM306" s="192">
        <f t="shared" si="1091"/>
        <v>0</v>
      </c>
      <c r="FN306" s="192">
        <f t="shared" si="1092"/>
        <v>0</v>
      </c>
      <c r="FO306" s="192">
        <f t="shared" si="1093"/>
        <v>0</v>
      </c>
      <c r="FP306" s="192">
        <f t="shared" si="1094"/>
        <v>0</v>
      </c>
      <c r="FQ306" s="192">
        <f t="shared" si="1095"/>
        <v>0</v>
      </c>
      <c r="FR306" s="192">
        <f t="shared" si="1096"/>
        <v>0</v>
      </c>
      <c r="FS306" s="192">
        <f t="shared" si="1097"/>
        <v>0</v>
      </c>
      <c r="FT306" s="192">
        <f t="shared" si="1098"/>
        <v>0</v>
      </c>
      <c r="FU306" s="192">
        <f t="shared" si="1099"/>
        <v>0</v>
      </c>
      <c r="FV306" s="192">
        <f t="shared" si="1100"/>
        <v>0</v>
      </c>
      <c r="FW306" s="192">
        <f t="shared" si="1101"/>
        <v>0</v>
      </c>
      <c r="FX306" s="192">
        <f t="shared" si="1102"/>
        <v>0</v>
      </c>
      <c r="FY306" s="192">
        <f t="shared" si="1103"/>
        <v>0</v>
      </c>
      <c r="FZ306" s="192">
        <f t="shared" si="1104"/>
        <v>0</v>
      </c>
      <c r="GA306" s="192">
        <f t="shared" si="1105"/>
        <v>0</v>
      </c>
      <c r="GB306" s="192">
        <f t="shared" si="1106"/>
        <v>0</v>
      </c>
      <c r="GC306" s="192">
        <f t="shared" si="1107"/>
        <v>0</v>
      </c>
      <c r="GD306" s="192">
        <f t="shared" si="1108"/>
        <v>0</v>
      </c>
      <c r="GE306" s="192">
        <f t="shared" si="1109"/>
        <v>0</v>
      </c>
      <c r="GF306" s="192">
        <f t="shared" si="1110"/>
        <v>0</v>
      </c>
      <c r="GG306" s="192">
        <f t="shared" si="1111"/>
        <v>0</v>
      </c>
      <c r="GH306" s="192">
        <f t="shared" si="1112"/>
        <v>0</v>
      </c>
      <c r="GI306" s="192">
        <f t="shared" si="1113"/>
        <v>0</v>
      </c>
      <c r="GJ306" s="192">
        <f t="shared" si="1114"/>
        <v>0</v>
      </c>
      <c r="GK306" s="192">
        <f t="shared" si="1115"/>
        <v>0</v>
      </c>
      <c r="GL306" s="192">
        <f t="shared" si="1116"/>
        <v>0</v>
      </c>
      <c r="GM306" s="192">
        <f t="shared" si="1117"/>
        <v>0</v>
      </c>
      <c r="GN306" s="192">
        <f t="shared" si="1118"/>
        <v>0</v>
      </c>
      <c r="GO306" s="192">
        <f t="shared" si="1119"/>
        <v>0</v>
      </c>
      <c r="GP306" s="192">
        <f t="shared" si="1120"/>
        <v>0</v>
      </c>
      <c r="GQ306" s="192">
        <f t="shared" si="1121"/>
        <v>0</v>
      </c>
      <c r="GR306" s="192">
        <f t="shared" si="1122"/>
        <v>0</v>
      </c>
      <c r="GS306" s="192">
        <f t="shared" si="1123"/>
        <v>0</v>
      </c>
      <c r="GT306" s="192">
        <f t="shared" si="1124"/>
        <v>0</v>
      </c>
      <c r="GU306" s="192">
        <f t="shared" si="1125"/>
        <v>0</v>
      </c>
      <c r="GV306" s="192">
        <f t="shared" si="1126"/>
        <v>0</v>
      </c>
      <c r="GW306" s="192">
        <f t="shared" si="1127"/>
        <v>0</v>
      </c>
      <c r="GX306" s="192">
        <f t="shared" si="1128"/>
        <v>0</v>
      </c>
      <c r="GY306" s="192">
        <f t="shared" si="1129"/>
        <v>0</v>
      </c>
      <c r="GZ306" s="192">
        <f t="shared" si="1130"/>
        <v>0</v>
      </c>
      <c r="HA306" s="192">
        <f t="shared" si="1131"/>
        <v>0</v>
      </c>
      <c r="HB306" s="192">
        <f t="shared" si="1132"/>
        <v>0</v>
      </c>
      <c r="HC306" s="192">
        <f t="shared" si="1133"/>
        <v>0</v>
      </c>
      <c r="HD306" s="192">
        <f t="shared" si="1134"/>
        <v>0</v>
      </c>
      <c r="HE306" s="192">
        <f t="shared" si="1135"/>
        <v>0</v>
      </c>
      <c r="HF306" s="192">
        <f t="shared" si="1136"/>
        <v>0</v>
      </c>
      <c r="HG306" s="192">
        <f t="shared" si="1137"/>
        <v>0</v>
      </c>
      <c r="HH306" s="192">
        <f t="shared" si="1138"/>
        <v>0</v>
      </c>
      <c r="HI306" s="192">
        <f t="shared" si="1139"/>
        <v>0</v>
      </c>
      <c r="HJ306" s="192">
        <f t="shared" si="1140"/>
        <v>0</v>
      </c>
      <c r="HK306" s="192">
        <f t="shared" si="1141"/>
        <v>0</v>
      </c>
      <c r="HL306" s="192">
        <f t="shared" si="1142"/>
        <v>0</v>
      </c>
      <c r="HM306" s="192">
        <f t="shared" si="1143"/>
        <v>0</v>
      </c>
      <c r="HN306" s="194">
        <f t="shared" si="1144"/>
        <v>0</v>
      </c>
      <c r="HO306" s="194">
        <f t="shared" si="1145"/>
        <v>0</v>
      </c>
      <c r="HP306" s="194">
        <f t="shared" si="1146"/>
        <v>0</v>
      </c>
      <c r="HQ306" s="194">
        <f t="shared" si="1147"/>
        <v>0</v>
      </c>
      <c r="HR306" s="194">
        <f t="shared" si="1148"/>
        <v>0</v>
      </c>
      <c r="HS306" s="195" t="str">
        <f t="shared" si="945"/>
        <v/>
      </c>
      <c r="HT306" s="196">
        <f t="shared" si="941"/>
        <v>0</v>
      </c>
      <c r="HU306" s="196">
        <f t="shared" si="942"/>
        <v>0</v>
      </c>
      <c r="HV306" s="197" t="str">
        <f t="shared" si="946"/>
        <v/>
      </c>
      <c r="HW306" s="197" t="str">
        <f t="shared" si="1149"/>
        <v/>
      </c>
      <c r="HX306" s="197" t="str">
        <f t="shared" si="1150"/>
        <v/>
      </c>
      <c r="HY306" s="195" t="str">
        <f t="shared" si="947"/>
        <v/>
      </c>
      <c r="HZ306" s="30">
        <f t="shared" si="943"/>
        <v>0</v>
      </c>
      <c r="IA306" s="198">
        <f t="shared" si="948"/>
        <v>0</v>
      </c>
      <c r="IB306" s="195"/>
      <c r="IC306" s="195">
        <f t="shared" si="1151"/>
        <v>0</v>
      </c>
      <c r="ID306" s="195">
        <f t="shared" si="949"/>
        <v>0</v>
      </c>
      <c r="IE306" s="195">
        <f t="shared" si="1152"/>
        <v>0</v>
      </c>
      <c r="IF306" s="195">
        <f t="shared" si="950"/>
        <v>0</v>
      </c>
      <c r="IG306" s="307">
        <f t="shared" si="951"/>
        <v>0</v>
      </c>
      <c r="IH306" s="307">
        <f t="shared" si="952"/>
        <v>0</v>
      </c>
      <c r="II306" s="44">
        <f t="shared" si="953"/>
        <v>0</v>
      </c>
      <c r="IJ306" s="44">
        <f t="shared" si="1153"/>
        <v>0</v>
      </c>
      <c r="IK306" s="44">
        <f t="shared" si="1154"/>
        <v>0</v>
      </c>
      <c r="IL306" s="44">
        <f t="shared" si="1155"/>
        <v>0</v>
      </c>
      <c r="IM306" s="44">
        <f t="shared" si="1156"/>
        <v>0</v>
      </c>
      <c r="IN306" s="44">
        <f t="shared" si="1157"/>
        <v>0</v>
      </c>
      <c r="IO306" s="44">
        <f t="shared" si="1158"/>
        <v>0</v>
      </c>
    </row>
    <row r="307" spans="1:249" ht="18" customHeight="1">
      <c r="A307" s="188">
        <v>301</v>
      </c>
      <c r="B307" s="326"/>
      <c r="C307" s="289"/>
      <c r="D307" s="199"/>
      <c r="E307" s="189"/>
      <c r="F307" s="189"/>
      <c r="G307" s="190"/>
      <c r="H307" s="190"/>
      <c r="I307" s="272"/>
      <c r="J307" s="207"/>
      <c r="K307" s="214" t="str">
        <f t="shared" si="954"/>
        <v/>
      </c>
      <c r="L307" s="200" t="str">
        <f t="shared" si="955"/>
        <v/>
      </c>
      <c r="M307" s="200" t="str">
        <f t="shared" si="956"/>
        <v/>
      </c>
      <c r="N307" s="209" t="str">
        <f t="shared" si="944"/>
        <v/>
      </c>
      <c r="O307" s="208" t="str">
        <f>IFERROR(IF(D307="","",IF(K307="","",IF(I307="","",IF(F307="F",VLOOKUP(K307,F!A:G,2,0),IF(F307="M",VLOOKUP(K307,M!A:G,2,0),""))))),0)</f>
        <v/>
      </c>
      <c r="P307" s="191" t="str">
        <f>IFERROR(IF(D307="","",IF(K307="","",IF(I307="","",IF(F307="F",VLOOKUP(K307,F!A:G,3,0),IF(F307="M",VLOOKUP(K307,M!A:G,3,0),""))))),0)</f>
        <v/>
      </c>
      <c r="Q307" s="191" t="str">
        <f>IFERROR(IF(D307="","",IF(K307="","",IF(I307="","",IF(F307="F",VLOOKUP(K307,F!A:G,4,0),IF(F307="M",VLOOKUP(K307,M!A:G,4,0),""))))),0)</f>
        <v/>
      </c>
      <c r="R307" s="191" t="str">
        <f>IFERROR(IF(D307="","",IF(K307="","",IF(I307="","",IF(F307="F",VLOOKUP(K307,F!A:G,5,0),IF(F307="M",VLOOKUP(K307,M!A:G,5,0),""))))),0)</f>
        <v/>
      </c>
      <c r="S307" s="191" t="str">
        <f>IFERROR(IF(D307="","",IF(K307="","",IF(I307="","",IF(F307="F",VLOOKUP(K307,F!A:G,6,0),IF(F307="M",VLOOKUP(K307,M!A:G,6,0),""))))),0)</f>
        <v/>
      </c>
      <c r="T307" s="191" t="str">
        <f>IFERROR(IF(D307="","",IF(K307="","",IF(I307="","",IF(F307="F",VLOOKUP(K307,F!A:G,7,0),IF(F307="M",VLOOKUP(K307,M!A:G,7,0),""))))),0)</f>
        <v/>
      </c>
      <c r="U307" s="191" t="str">
        <f>IFERROR(IF(D307="","",IF(K307="","",IF(J307="","",IF(F307="F",VLOOKUP(K307,F!A:M,8,0),IF(F307="M",VLOOKUP(K307,M!A:M,8,0),""))))),0)</f>
        <v/>
      </c>
      <c r="V307" s="191" t="str">
        <f>IFERROR(IF(D307="","",IF(K307="","",IF(J307="","",IF(F307="F",VLOOKUP(K307,F!A:M,9,0),IF(F307="M",VLOOKUP(K307,M!A:M,9,0),""))))),0)</f>
        <v/>
      </c>
      <c r="W307" s="191" t="str">
        <f>IFERROR(IF(D307="","",IF(K307="","",IF(J307="","",IF(F307="F",VLOOKUP(K307,F!A:M,10,0),IF(F307="M",VLOOKUP(K307,M!A:M,10,0),""))))),0)</f>
        <v/>
      </c>
      <c r="X307" s="191" t="str">
        <f>IFERROR(IF(D307="","",IF(K307="","",IF(J307="","",IF(F307="F",VLOOKUP(K307,F!A:M,11,0),IF(F307="M",VLOOKUP(K307,M!A:M,11,0),""))))),0)</f>
        <v/>
      </c>
      <c r="Y307" s="191" t="str">
        <f>IFERROR(IF(D307="","",IF(K307="","",IF(J307="","",IF(F307="F",VLOOKUP(K307,F!A:M,12,0),IF(F307="M",VLOOKUP(K307,M!A:M,12,0),""))))),0)</f>
        <v/>
      </c>
      <c r="Z307" s="191" t="str">
        <f>IFERROR(IF(D307="","",IF(K307="","",IF(J307="","",IF(F307="F",VLOOKUP(K307,F!A:M,13,0),IF(F307="M",VLOOKUP(K307,M!A:M,13,0),""))))),0)</f>
        <v/>
      </c>
      <c r="AA307" s="191" t="str">
        <f>IFERROR(IF(D307="","",IF(F307="","",IF(J307="","",IF(K307="","",IF(AND(K307&gt;23,K307&lt;=60),IF(F307="F",VLOOKUP(MROUND(HZ307,0.5),'F-Weight for Length'!K:S,2,0),VLOOKUP(MROUND(HZ307,0.5),'M-Weight for Length'!K:S,2,0)),IF(K307&gt;60,IF(F307="F",VLOOKUP(K307,'F-Weight for Length'!U:AC,2,0),VLOOKUP(K307,'M-Weight for Length'!U:AC,2,0)),IF(F307="F",VLOOKUP(MROUND(HZ307,0.5),'F-Weight for Length'!A:I,2,0),VLOOKUP(MROUND(HZ307,0.5),'M-Weight for Length'!A:I,2,0)))))))),0)</f>
        <v/>
      </c>
      <c r="AB307" s="191" t="str">
        <f>IFERROR(IF(D307="","",IF(F307="","",IF(J307="","",IF(K307="","",IF(AND(K307&gt;23,K307&lt;=60),IF(F307="F",VLOOKUP(MROUND(HZ307,0.5),'F-Weight for Length'!K:S,3,0),VLOOKUP(MROUND(HZ307,0.5),'M-Weight for Length'!K:S,3,0)),IF(K307&gt;60,IF(F307="F",VLOOKUP(K307,'F-Weight for Length'!U:AC,3,0),VLOOKUP(K307,'M-Weight for Length'!U:AC,3,0)),IF(F307="F",VLOOKUP(MROUND(HZ307,0.5),'F-Weight for Length'!A:I,3,0),VLOOKUP(MROUND(HZ307,0.5),'M-Weight for Length'!A:I,3,0)))))))),0)</f>
        <v/>
      </c>
      <c r="AC307" s="191" t="str">
        <f>IFERROR(IF(D307="","",IF(F307="","",IF(J307="","",IF(K307="","",IF(AND(K307&gt;23,K307&lt;=60),IF(F307="F",VLOOKUP(MROUND(HZ307,0.5),'F-Weight for Length'!K:S,4,0),VLOOKUP(MROUND(HZ307,0.5),'M-Weight for Length'!K:S,4,0)),IF(K307&gt;60,IF(F307="F",VLOOKUP(K307,'F-Weight for Length'!U:AC,4,0),VLOOKUP(K307,'M-Weight for Length'!U:AC,4,0)),IF(F307="F",VLOOKUP(MROUND(HZ307,0.5),'F-Weight for Length'!A:I,4,0),VLOOKUP(MROUND(HZ307,0.5),'M-Weight for Length'!A:I,4,0)))))))),0)</f>
        <v/>
      </c>
      <c r="AD307" s="191" t="str">
        <f>IFERROR(IF(D307="","",IF(F307="","",IF(J307="","",IF(K307="","",IF(AND(K307&gt;23,K307&lt;=60),IF(F307="F",VLOOKUP(MROUND(HZ307,0.5),'F-Weight for Length'!K:S,5,0),VLOOKUP(MROUND(HZ307,0.5),'M-Weight for Length'!K:S,5,0)),IF(K307&gt;60,IF(F307="F",VLOOKUP(K307,'F-Weight for Length'!U:AC,5,0),VLOOKUP(K307,'M-Weight for Length'!U:AC,5,0)),IF(F307="F",VLOOKUP(MROUND(HZ307,0.5),'F-Weight for Length'!A:I,5,0),VLOOKUP(MROUND(HZ307,0.5),'M-Weight for Length'!A:I,5,0)))))))),0)</f>
        <v/>
      </c>
      <c r="AE307" s="191" t="str">
        <f>IFERROR(IF(D307="","",IF(F307="","",IF(J307="","",IF(K307="","",IF(AND(K307&gt;23,K307&lt;=60),IF(F307="F",VLOOKUP(MROUND(HZ307,0.5),'F-Weight for Length'!K:S,6,0),VLOOKUP(MROUND(HZ307,0.5),'M-Weight for Length'!K:S,6,0)),IF(K307&gt;60,IF(F307="F",VLOOKUP(K307,'F-Weight for Length'!U:AC,6,0),VLOOKUP(K307,'M-Weight for Length'!U:AC,6,0)),IF(F307="F",VLOOKUP(MROUND(HZ307,0.5),'F-Weight for Length'!A:I,6,0),VLOOKUP(MROUND(HZ307,0.5),'M-Weight for Length'!A:I,6,0)))))))),0)</f>
        <v/>
      </c>
      <c r="AF307" s="191" t="str">
        <f>IFERROR(IF(D307="","",IF(F307="","",IF(J307="","",IF(K307="","",IF(AND(K307&gt;23,K307&lt;=60),IF(F307="F",VLOOKUP(MROUND(HZ307,0.5),'F-Weight for Length'!K:S,7,0),VLOOKUP(MROUND(HZ307,0.5),'M-Weight for Length'!K:S,7,0)),IF(K307&gt;60,IF(F307="F",VLOOKUP(K307,'F-Weight for Length'!U:AC,7,0),VLOOKUP(K307,'M-Weight for Length'!U:AC,7,0)),IF(F307="F",VLOOKUP(MROUND(HZ307,0.5),'F-Weight for Length'!A:I,7,0),VLOOKUP(MROUND(HZ307,0.5),'M-Weight for Length'!A:I,7,0)))))))),0)</f>
        <v/>
      </c>
      <c r="AG307" s="191" t="str">
        <f>IFERROR(IF(D307="","",IF(F307="","",IF(J307="","",IF(K307="","",IF(AND(K307&gt;23,K307&lt;=60),IF(F307="F",VLOOKUP(MROUND(HZ307,0.5),'F-Weight for Length'!K:S,8,0),VLOOKUP(MROUND(HZ307,0.5),'M-Weight for Length'!K:S,8,0)),IF(K307&gt;60,IF(F307="F",VLOOKUP(K307,'F-Weight for Length'!U:AC,8,0),VLOOKUP(K307,'M-Weight for Length'!U:AC,8,0)),IF(F307="F",VLOOKUP(MROUND(HZ307,0.5),'F-Weight for Length'!A:I,8,0),VLOOKUP(MROUND(HZ307,0.5),'M-Weight for Length'!A:I,8,0)))))))),0)</f>
        <v/>
      </c>
      <c r="AH307" s="191" t="str">
        <f>IFERROR(IF(D307="","",IF(F307="","",IF(J307="","",IF(K307="","",IF(AND(K307&gt;23,K307&lt;=60),IF(F307="F",VLOOKUP(MROUND(HZ307,0.5),'F-Weight for Length'!K:S,9,0),VLOOKUP(MROUND(HZ307,0.5),'M-Weight for Length'!K:S,9,0)),IF(K307&gt;60,IF(F307="F",VLOOKUP(K307,'F-Weight for Length'!U:AC,9,0),VLOOKUP(K307,'M-Weight for Length'!U:AC,9,0)),IF(F307="F",VLOOKUP(MROUND(HZ307,0.5),'F-Weight for Length'!A:I,9,0),VLOOKUP(MROUND(HZ307,0.5),'M-Weight for Length'!A:I,9,0)))))))),0)</f>
        <v/>
      </c>
      <c r="AI307" s="192">
        <f t="shared" si="957"/>
        <v>0</v>
      </c>
      <c r="AJ307" s="192">
        <f t="shared" si="958"/>
        <v>0</v>
      </c>
      <c r="AK307" s="192">
        <f t="shared" si="959"/>
        <v>0</v>
      </c>
      <c r="AL307" s="192">
        <f t="shared" si="960"/>
        <v>0</v>
      </c>
      <c r="AM307" s="192">
        <f t="shared" si="961"/>
        <v>0</v>
      </c>
      <c r="AN307" s="192">
        <f t="shared" si="962"/>
        <v>0</v>
      </c>
      <c r="AO307" s="192">
        <f t="shared" si="963"/>
        <v>0</v>
      </c>
      <c r="AP307" s="192">
        <f t="shared" si="964"/>
        <v>0</v>
      </c>
      <c r="AQ307" s="192">
        <f t="shared" si="965"/>
        <v>0</v>
      </c>
      <c r="AR307" s="192">
        <f t="shared" si="966"/>
        <v>0</v>
      </c>
      <c r="AS307" s="192">
        <f t="shared" si="967"/>
        <v>0</v>
      </c>
      <c r="AT307" s="192">
        <f t="shared" si="968"/>
        <v>0</v>
      </c>
      <c r="AU307" s="192">
        <f t="shared" si="969"/>
        <v>0</v>
      </c>
      <c r="AV307" s="192">
        <f t="shared" si="970"/>
        <v>0</v>
      </c>
      <c r="AW307" s="192">
        <f t="shared" si="971"/>
        <v>0</v>
      </c>
      <c r="AX307" s="192">
        <f t="shared" si="972"/>
        <v>0</v>
      </c>
      <c r="AY307" s="192">
        <f t="shared" si="973"/>
        <v>0</v>
      </c>
      <c r="AZ307" s="192">
        <f t="shared" si="974"/>
        <v>0</v>
      </c>
      <c r="BA307" s="192">
        <f t="shared" si="975"/>
        <v>0</v>
      </c>
      <c r="BB307" s="192">
        <f t="shared" si="976"/>
        <v>0</v>
      </c>
      <c r="BC307" s="192">
        <f t="shared" si="977"/>
        <v>0</v>
      </c>
      <c r="BD307" s="192">
        <f t="shared" si="978"/>
        <v>0</v>
      </c>
      <c r="BE307" s="192">
        <f t="shared" si="979"/>
        <v>0</v>
      </c>
      <c r="BF307" s="192">
        <f t="shared" si="980"/>
        <v>0</v>
      </c>
      <c r="BG307" s="192">
        <f t="shared" si="981"/>
        <v>0</v>
      </c>
      <c r="BH307" s="192">
        <f t="shared" si="982"/>
        <v>0</v>
      </c>
      <c r="BI307" s="192">
        <f t="shared" si="983"/>
        <v>0</v>
      </c>
      <c r="BJ307" s="192">
        <f t="shared" si="984"/>
        <v>0</v>
      </c>
      <c r="BK307" s="192">
        <f t="shared" si="985"/>
        <v>0</v>
      </c>
      <c r="BL307" s="192">
        <f t="shared" si="986"/>
        <v>0</v>
      </c>
      <c r="BM307" s="192">
        <f t="shared" si="987"/>
        <v>0</v>
      </c>
      <c r="BN307" s="192">
        <f t="shared" si="988"/>
        <v>0</v>
      </c>
      <c r="BO307" s="192">
        <f t="shared" si="989"/>
        <v>0</v>
      </c>
      <c r="BP307" s="192">
        <f t="shared" si="990"/>
        <v>0</v>
      </c>
      <c r="BQ307" s="192">
        <f t="shared" si="991"/>
        <v>0</v>
      </c>
      <c r="BR307" s="192">
        <f t="shared" si="992"/>
        <v>0</v>
      </c>
      <c r="BS307" s="192">
        <f t="shared" si="993"/>
        <v>0</v>
      </c>
      <c r="BT307" s="192">
        <f t="shared" si="994"/>
        <v>0</v>
      </c>
      <c r="BU307" s="192">
        <f t="shared" si="995"/>
        <v>0</v>
      </c>
      <c r="BV307" s="192">
        <f t="shared" si="996"/>
        <v>0</v>
      </c>
      <c r="BW307" s="192">
        <f t="shared" si="997"/>
        <v>0</v>
      </c>
      <c r="BX307" s="192">
        <f t="shared" si="998"/>
        <v>0</v>
      </c>
      <c r="BY307" s="192">
        <f t="shared" si="999"/>
        <v>0</v>
      </c>
      <c r="BZ307" s="192">
        <f t="shared" si="1000"/>
        <v>0</v>
      </c>
      <c r="CA307" s="192">
        <f t="shared" si="1001"/>
        <v>0</v>
      </c>
      <c r="CB307" s="192">
        <f t="shared" si="1002"/>
        <v>0</v>
      </c>
      <c r="CC307" s="192">
        <f t="shared" si="1003"/>
        <v>0</v>
      </c>
      <c r="CD307" s="192">
        <f t="shared" si="1004"/>
        <v>0</v>
      </c>
      <c r="CE307" s="192">
        <f t="shared" si="1005"/>
        <v>0</v>
      </c>
      <c r="CF307" s="192">
        <f t="shared" si="1006"/>
        <v>0</v>
      </c>
      <c r="CG307" s="192">
        <f t="shared" si="1007"/>
        <v>0</v>
      </c>
      <c r="CH307" s="192">
        <f t="shared" si="1008"/>
        <v>0</v>
      </c>
      <c r="CI307" s="192">
        <f t="shared" si="1009"/>
        <v>0</v>
      </c>
      <c r="CJ307" s="192">
        <f t="shared" si="1010"/>
        <v>0</v>
      </c>
      <c r="CK307" s="192">
        <f t="shared" si="1011"/>
        <v>0</v>
      </c>
      <c r="CL307" s="192">
        <f t="shared" si="1012"/>
        <v>0</v>
      </c>
      <c r="CM307" s="192">
        <f t="shared" si="1013"/>
        <v>0</v>
      </c>
      <c r="CN307" s="192">
        <f t="shared" si="1014"/>
        <v>0</v>
      </c>
      <c r="CO307" s="192">
        <f t="shared" si="1015"/>
        <v>0</v>
      </c>
      <c r="CP307" s="192">
        <f t="shared" si="1016"/>
        <v>0</v>
      </c>
      <c r="CQ307" s="192">
        <f t="shared" si="1017"/>
        <v>0</v>
      </c>
      <c r="CR307" s="192">
        <f t="shared" si="1018"/>
        <v>0</v>
      </c>
      <c r="CS307" s="192">
        <f t="shared" si="1019"/>
        <v>0</v>
      </c>
      <c r="CT307" s="192">
        <f t="shared" si="1020"/>
        <v>0</v>
      </c>
      <c r="CU307" s="192">
        <f t="shared" si="1021"/>
        <v>0</v>
      </c>
      <c r="CV307" s="192">
        <f t="shared" si="1022"/>
        <v>0</v>
      </c>
      <c r="CW307" s="192">
        <f t="shared" si="1023"/>
        <v>0</v>
      </c>
      <c r="CX307" s="192">
        <f t="shared" si="1024"/>
        <v>0</v>
      </c>
      <c r="CY307" s="192">
        <f t="shared" si="1025"/>
        <v>0</v>
      </c>
      <c r="CZ307" s="192">
        <f t="shared" si="1026"/>
        <v>0</v>
      </c>
      <c r="DA307" s="192">
        <f t="shared" si="1027"/>
        <v>0</v>
      </c>
      <c r="DB307" s="192">
        <f t="shared" si="1028"/>
        <v>0</v>
      </c>
      <c r="DC307" s="192">
        <f t="shared" si="1029"/>
        <v>0</v>
      </c>
      <c r="DD307" s="192">
        <f t="shared" si="1030"/>
        <v>0</v>
      </c>
      <c r="DE307" s="192">
        <f t="shared" si="1031"/>
        <v>0</v>
      </c>
      <c r="DF307" s="192">
        <f t="shared" si="1032"/>
        <v>0</v>
      </c>
      <c r="DG307" s="192">
        <f t="shared" si="1033"/>
        <v>0</v>
      </c>
      <c r="DH307" s="192">
        <f t="shared" si="1034"/>
        <v>0</v>
      </c>
      <c r="DI307" s="192">
        <f t="shared" si="1035"/>
        <v>0</v>
      </c>
      <c r="DJ307" s="192">
        <f t="shared" si="1036"/>
        <v>0</v>
      </c>
      <c r="DK307" s="192">
        <f t="shared" si="1037"/>
        <v>0</v>
      </c>
      <c r="DL307" s="192">
        <f t="shared" si="1038"/>
        <v>0</v>
      </c>
      <c r="DM307" s="192">
        <f t="shared" si="1039"/>
        <v>0</v>
      </c>
      <c r="DN307" s="192">
        <f t="shared" si="1040"/>
        <v>0</v>
      </c>
      <c r="DO307" s="192">
        <f t="shared" si="1041"/>
        <v>0</v>
      </c>
      <c r="DP307" s="192">
        <f t="shared" si="1042"/>
        <v>0</v>
      </c>
      <c r="DQ307" s="192">
        <f t="shared" si="1043"/>
        <v>0</v>
      </c>
      <c r="DR307" s="192">
        <f t="shared" si="1044"/>
        <v>0</v>
      </c>
      <c r="DS307" s="192">
        <f t="shared" si="1045"/>
        <v>0</v>
      </c>
      <c r="DT307" s="192">
        <f t="shared" si="1046"/>
        <v>0</v>
      </c>
      <c r="DU307" s="192">
        <f t="shared" si="1047"/>
        <v>0</v>
      </c>
      <c r="DV307" s="193">
        <f t="shared" si="1048"/>
        <v>0</v>
      </c>
      <c r="DW307" s="193">
        <f t="shared" si="1049"/>
        <v>0</v>
      </c>
      <c r="DX307" s="193">
        <f t="shared" si="1050"/>
        <v>0</v>
      </c>
      <c r="DY307" s="193">
        <f t="shared" si="1051"/>
        <v>0</v>
      </c>
      <c r="DZ307" s="193">
        <f t="shared" si="1052"/>
        <v>0</v>
      </c>
      <c r="EA307" s="192">
        <f t="shared" si="1053"/>
        <v>0</v>
      </c>
      <c r="EB307" s="192">
        <f t="shared" si="1054"/>
        <v>0</v>
      </c>
      <c r="EC307" s="192">
        <f t="shared" si="1055"/>
        <v>0</v>
      </c>
      <c r="ED307" s="192">
        <f t="shared" si="1056"/>
        <v>0</v>
      </c>
      <c r="EE307" s="192">
        <f t="shared" si="1057"/>
        <v>0</v>
      </c>
      <c r="EF307" s="192">
        <f t="shared" si="1058"/>
        <v>0</v>
      </c>
      <c r="EG307" s="192">
        <f t="shared" si="1059"/>
        <v>0</v>
      </c>
      <c r="EH307" s="192">
        <f t="shared" si="1060"/>
        <v>0</v>
      </c>
      <c r="EI307" s="192">
        <f t="shared" si="1061"/>
        <v>0</v>
      </c>
      <c r="EJ307" s="192">
        <f t="shared" si="1062"/>
        <v>0</v>
      </c>
      <c r="EK307" s="192">
        <f t="shared" si="1063"/>
        <v>0</v>
      </c>
      <c r="EL307" s="192">
        <f t="shared" si="1064"/>
        <v>0</v>
      </c>
      <c r="EM307" s="192">
        <f t="shared" si="1065"/>
        <v>0</v>
      </c>
      <c r="EN307" s="192">
        <f t="shared" si="1066"/>
        <v>0</v>
      </c>
      <c r="EO307" s="192">
        <f t="shared" si="1067"/>
        <v>0</v>
      </c>
      <c r="EP307" s="192">
        <f t="shared" si="1068"/>
        <v>0</v>
      </c>
      <c r="EQ307" s="192">
        <f t="shared" si="1069"/>
        <v>0</v>
      </c>
      <c r="ER307" s="192">
        <f t="shared" si="1070"/>
        <v>0</v>
      </c>
      <c r="ES307" s="192">
        <f t="shared" si="1071"/>
        <v>0</v>
      </c>
      <c r="ET307" s="192">
        <f t="shared" si="1072"/>
        <v>0</v>
      </c>
      <c r="EU307" s="192">
        <f t="shared" si="1073"/>
        <v>0</v>
      </c>
      <c r="EV307" s="192">
        <f t="shared" si="1074"/>
        <v>0</v>
      </c>
      <c r="EW307" s="192">
        <f t="shared" si="1075"/>
        <v>0</v>
      </c>
      <c r="EX307" s="192">
        <f t="shared" si="1076"/>
        <v>0</v>
      </c>
      <c r="EY307" s="192">
        <f t="shared" si="1077"/>
        <v>0</v>
      </c>
      <c r="EZ307" s="192">
        <f t="shared" si="1078"/>
        <v>0</v>
      </c>
      <c r="FA307" s="192">
        <f t="shared" si="1079"/>
        <v>0</v>
      </c>
      <c r="FB307" s="192">
        <f t="shared" si="1080"/>
        <v>0</v>
      </c>
      <c r="FC307" s="192">
        <f t="shared" si="1081"/>
        <v>0</v>
      </c>
      <c r="FD307" s="192">
        <f t="shared" si="1082"/>
        <v>0</v>
      </c>
      <c r="FE307" s="192">
        <f t="shared" si="1083"/>
        <v>0</v>
      </c>
      <c r="FF307" s="192">
        <f t="shared" si="1084"/>
        <v>0</v>
      </c>
      <c r="FG307" s="192">
        <f t="shared" si="1085"/>
        <v>0</v>
      </c>
      <c r="FH307" s="192">
        <f t="shared" si="1086"/>
        <v>0</v>
      </c>
      <c r="FI307" s="192">
        <f t="shared" si="1087"/>
        <v>0</v>
      </c>
      <c r="FJ307" s="192">
        <f t="shared" si="1088"/>
        <v>0</v>
      </c>
      <c r="FK307" s="192">
        <f t="shared" si="1089"/>
        <v>0</v>
      </c>
      <c r="FL307" s="192">
        <f t="shared" si="1090"/>
        <v>0</v>
      </c>
      <c r="FM307" s="192">
        <f t="shared" si="1091"/>
        <v>0</v>
      </c>
      <c r="FN307" s="192">
        <f t="shared" si="1092"/>
        <v>0</v>
      </c>
      <c r="FO307" s="192">
        <f t="shared" si="1093"/>
        <v>0</v>
      </c>
      <c r="FP307" s="192">
        <f t="shared" si="1094"/>
        <v>0</v>
      </c>
      <c r="FQ307" s="192">
        <f t="shared" si="1095"/>
        <v>0</v>
      </c>
      <c r="FR307" s="192">
        <f t="shared" si="1096"/>
        <v>0</v>
      </c>
      <c r="FS307" s="192">
        <f t="shared" si="1097"/>
        <v>0</v>
      </c>
      <c r="FT307" s="192">
        <f t="shared" si="1098"/>
        <v>0</v>
      </c>
      <c r="FU307" s="192">
        <f t="shared" si="1099"/>
        <v>0</v>
      </c>
      <c r="FV307" s="192">
        <f t="shared" si="1100"/>
        <v>0</v>
      </c>
      <c r="FW307" s="192">
        <f t="shared" si="1101"/>
        <v>0</v>
      </c>
      <c r="FX307" s="192">
        <f t="shared" si="1102"/>
        <v>0</v>
      </c>
      <c r="FY307" s="192">
        <f t="shared" si="1103"/>
        <v>0</v>
      </c>
      <c r="FZ307" s="192">
        <f t="shared" si="1104"/>
        <v>0</v>
      </c>
      <c r="GA307" s="192">
        <f t="shared" si="1105"/>
        <v>0</v>
      </c>
      <c r="GB307" s="192">
        <f t="shared" si="1106"/>
        <v>0</v>
      </c>
      <c r="GC307" s="192">
        <f t="shared" si="1107"/>
        <v>0</v>
      </c>
      <c r="GD307" s="192">
        <f t="shared" si="1108"/>
        <v>0</v>
      </c>
      <c r="GE307" s="192">
        <f t="shared" si="1109"/>
        <v>0</v>
      </c>
      <c r="GF307" s="192">
        <f t="shared" si="1110"/>
        <v>0</v>
      </c>
      <c r="GG307" s="192">
        <f t="shared" si="1111"/>
        <v>0</v>
      </c>
      <c r="GH307" s="192">
        <f t="shared" si="1112"/>
        <v>0</v>
      </c>
      <c r="GI307" s="192">
        <f t="shared" si="1113"/>
        <v>0</v>
      </c>
      <c r="GJ307" s="192">
        <f t="shared" si="1114"/>
        <v>0</v>
      </c>
      <c r="GK307" s="192">
        <f t="shared" si="1115"/>
        <v>0</v>
      </c>
      <c r="GL307" s="192">
        <f t="shared" si="1116"/>
        <v>0</v>
      </c>
      <c r="GM307" s="192">
        <f t="shared" si="1117"/>
        <v>0</v>
      </c>
      <c r="GN307" s="192">
        <f t="shared" si="1118"/>
        <v>0</v>
      </c>
      <c r="GO307" s="192">
        <f t="shared" si="1119"/>
        <v>0</v>
      </c>
      <c r="GP307" s="192">
        <f t="shared" si="1120"/>
        <v>0</v>
      </c>
      <c r="GQ307" s="192">
        <f t="shared" si="1121"/>
        <v>0</v>
      </c>
      <c r="GR307" s="192">
        <f t="shared" si="1122"/>
        <v>0</v>
      </c>
      <c r="GS307" s="192">
        <f t="shared" si="1123"/>
        <v>0</v>
      </c>
      <c r="GT307" s="192">
        <f t="shared" si="1124"/>
        <v>0</v>
      </c>
      <c r="GU307" s="192">
        <f t="shared" si="1125"/>
        <v>0</v>
      </c>
      <c r="GV307" s="192">
        <f t="shared" si="1126"/>
        <v>0</v>
      </c>
      <c r="GW307" s="192">
        <f t="shared" si="1127"/>
        <v>0</v>
      </c>
      <c r="GX307" s="192">
        <f t="shared" si="1128"/>
        <v>0</v>
      </c>
      <c r="GY307" s="192">
        <f t="shared" si="1129"/>
        <v>0</v>
      </c>
      <c r="GZ307" s="192">
        <f t="shared" si="1130"/>
        <v>0</v>
      </c>
      <c r="HA307" s="192">
        <f t="shared" si="1131"/>
        <v>0</v>
      </c>
      <c r="HB307" s="192">
        <f t="shared" si="1132"/>
        <v>0</v>
      </c>
      <c r="HC307" s="192">
        <f t="shared" si="1133"/>
        <v>0</v>
      </c>
      <c r="HD307" s="192">
        <f t="shared" si="1134"/>
        <v>0</v>
      </c>
      <c r="HE307" s="192">
        <f t="shared" si="1135"/>
        <v>0</v>
      </c>
      <c r="HF307" s="192">
        <f t="shared" si="1136"/>
        <v>0</v>
      </c>
      <c r="HG307" s="192">
        <f t="shared" si="1137"/>
        <v>0</v>
      </c>
      <c r="HH307" s="192">
        <f t="shared" si="1138"/>
        <v>0</v>
      </c>
      <c r="HI307" s="192">
        <f t="shared" si="1139"/>
        <v>0</v>
      </c>
      <c r="HJ307" s="192">
        <f t="shared" si="1140"/>
        <v>0</v>
      </c>
      <c r="HK307" s="192">
        <f t="shared" si="1141"/>
        <v>0</v>
      </c>
      <c r="HL307" s="192">
        <f t="shared" si="1142"/>
        <v>0</v>
      </c>
      <c r="HM307" s="192">
        <f t="shared" si="1143"/>
        <v>0</v>
      </c>
      <c r="HN307" s="194">
        <f t="shared" si="1144"/>
        <v>0</v>
      </c>
      <c r="HO307" s="194">
        <f t="shared" si="1145"/>
        <v>0</v>
      </c>
      <c r="HP307" s="194">
        <f t="shared" si="1146"/>
        <v>0</v>
      </c>
      <c r="HQ307" s="194">
        <f t="shared" si="1147"/>
        <v>0</v>
      </c>
      <c r="HR307" s="194">
        <f t="shared" si="1148"/>
        <v>0</v>
      </c>
      <c r="HS307" s="195" t="str">
        <f t="shared" si="945"/>
        <v/>
      </c>
      <c r="HT307" s="196">
        <f t="shared" si="941"/>
        <v>0</v>
      </c>
      <c r="HU307" s="196">
        <f t="shared" si="942"/>
        <v>0</v>
      </c>
      <c r="HV307" s="197" t="str">
        <f t="shared" si="946"/>
        <v/>
      </c>
      <c r="HW307" s="197" t="str">
        <f t="shared" si="1149"/>
        <v/>
      </c>
      <c r="HX307" s="197" t="str">
        <f t="shared" si="1150"/>
        <v/>
      </c>
      <c r="HY307" s="195" t="str">
        <f t="shared" si="947"/>
        <v/>
      </c>
      <c r="HZ307" s="30">
        <f t="shared" si="943"/>
        <v>0</v>
      </c>
      <c r="IA307" s="198">
        <f t="shared" si="948"/>
        <v>0</v>
      </c>
      <c r="IB307" s="195"/>
      <c r="IC307" s="195">
        <f t="shared" si="1151"/>
        <v>0</v>
      </c>
      <c r="ID307" s="195">
        <f t="shared" si="949"/>
        <v>0</v>
      </c>
      <c r="IE307" s="195">
        <f t="shared" si="1152"/>
        <v>0</v>
      </c>
      <c r="IF307" s="195">
        <f t="shared" si="950"/>
        <v>0</v>
      </c>
      <c r="IG307" s="307">
        <f t="shared" si="951"/>
        <v>0</v>
      </c>
      <c r="IH307" s="307">
        <f t="shared" si="952"/>
        <v>0</v>
      </c>
      <c r="II307" s="44">
        <f t="shared" si="953"/>
        <v>0</v>
      </c>
      <c r="IJ307" s="44">
        <f t="shared" si="1153"/>
        <v>0</v>
      </c>
      <c r="IK307" s="44">
        <f t="shared" si="1154"/>
        <v>0</v>
      </c>
      <c r="IL307" s="44">
        <f t="shared" si="1155"/>
        <v>0</v>
      </c>
      <c r="IM307" s="44">
        <f t="shared" si="1156"/>
        <v>0</v>
      </c>
      <c r="IN307" s="44">
        <f t="shared" si="1157"/>
        <v>0</v>
      </c>
      <c r="IO307" s="44">
        <f t="shared" si="1158"/>
        <v>0</v>
      </c>
    </row>
    <row r="308" spans="1:249" ht="18" customHeight="1">
      <c r="A308" s="188">
        <v>302</v>
      </c>
      <c r="B308" s="326"/>
      <c r="C308" s="289"/>
      <c r="D308" s="199"/>
      <c r="E308" s="189"/>
      <c r="F308" s="189"/>
      <c r="G308" s="190"/>
      <c r="H308" s="190"/>
      <c r="I308" s="272"/>
      <c r="J308" s="207"/>
      <c r="K308" s="214" t="str">
        <f t="shared" si="954"/>
        <v/>
      </c>
      <c r="L308" s="200" t="str">
        <f t="shared" si="955"/>
        <v/>
      </c>
      <c r="M308" s="200" t="str">
        <f t="shared" si="956"/>
        <v/>
      </c>
      <c r="N308" s="209" t="str">
        <f t="shared" si="944"/>
        <v/>
      </c>
      <c r="O308" s="208" t="str">
        <f>IFERROR(IF(D308="","",IF(K308="","",IF(I308="","",IF(F308="F",VLOOKUP(K308,F!A:G,2,0),IF(F308="M",VLOOKUP(K308,M!A:G,2,0),""))))),0)</f>
        <v/>
      </c>
      <c r="P308" s="191" t="str">
        <f>IFERROR(IF(D308="","",IF(K308="","",IF(I308="","",IF(F308="F",VLOOKUP(K308,F!A:G,3,0),IF(F308="M",VLOOKUP(K308,M!A:G,3,0),""))))),0)</f>
        <v/>
      </c>
      <c r="Q308" s="191" t="str">
        <f>IFERROR(IF(D308="","",IF(K308="","",IF(I308="","",IF(F308="F",VLOOKUP(K308,F!A:G,4,0),IF(F308="M",VLOOKUP(K308,M!A:G,4,0),""))))),0)</f>
        <v/>
      </c>
      <c r="R308" s="191" t="str">
        <f>IFERROR(IF(D308="","",IF(K308="","",IF(I308="","",IF(F308="F",VLOOKUP(K308,F!A:G,5,0),IF(F308="M",VLOOKUP(K308,M!A:G,5,0),""))))),0)</f>
        <v/>
      </c>
      <c r="S308" s="191" t="str">
        <f>IFERROR(IF(D308="","",IF(K308="","",IF(I308="","",IF(F308="F",VLOOKUP(K308,F!A:G,6,0),IF(F308="M",VLOOKUP(K308,M!A:G,6,0),""))))),0)</f>
        <v/>
      </c>
      <c r="T308" s="191" t="str">
        <f>IFERROR(IF(D308="","",IF(K308="","",IF(I308="","",IF(F308="F",VLOOKUP(K308,F!A:G,7,0),IF(F308="M",VLOOKUP(K308,M!A:G,7,0),""))))),0)</f>
        <v/>
      </c>
      <c r="U308" s="191" t="str">
        <f>IFERROR(IF(D308="","",IF(K308="","",IF(J308="","",IF(F308="F",VLOOKUP(K308,F!A:M,8,0),IF(F308="M",VLOOKUP(K308,M!A:M,8,0),""))))),0)</f>
        <v/>
      </c>
      <c r="V308" s="191" t="str">
        <f>IFERROR(IF(D308="","",IF(K308="","",IF(J308="","",IF(F308="F",VLOOKUP(K308,F!A:M,9,0),IF(F308="M",VLOOKUP(K308,M!A:M,9,0),""))))),0)</f>
        <v/>
      </c>
      <c r="W308" s="191" t="str">
        <f>IFERROR(IF(D308="","",IF(K308="","",IF(J308="","",IF(F308="F",VLOOKUP(K308,F!A:M,10,0),IF(F308="M",VLOOKUP(K308,M!A:M,10,0),""))))),0)</f>
        <v/>
      </c>
      <c r="X308" s="191" t="str">
        <f>IFERROR(IF(D308="","",IF(K308="","",IF(J308="","",IF(F308="F",VLOOKUP(K308,F!A:M,11,0),IF(F308="M",VLOOKUP(K308,M!A:M,11,0),""))))),0)</f>
        <v/>
      </c>
      <c r="Y308" s="191" t="str">
        <f>IFERROR(IF(D308="","",IF(K308="","",IF(J308="","",IF(F308="F",VLOOKUP(K308,F!A:M,12,0),IF(F308="M",VLOOKUP(K308,M!A:M,12,0),""))))),0)</f>
        <v/>
      </c>
      <c r="Z308" s="191" t="str">
        <f>IFERROR(IF(D308="","",IF(K308="","",IF(J308="","",IF(F308="F",VLOOKUP(K308,F!A:M,13,0),IF(F308="M",VLOOKUP(K308,M!A:M,13,0),""))))),0)</f>
        <v/>
      </c>
      <c r="AA308" s="191" t="str">
        <f>IFERROR(IF(D308="","",IF(F308="","",IF(J308="","",IF(K308="","",IF(AND(K308&gt;23,K308&lt;=60),IF(F308="F",VLOOKUP(MROUND(HZ308,0.5),'F-Weight for Length'!K:S,2,0),VLOOKUP(MROUND(HZ308,0.5),'M-Weight for Length'!K:S,2,0)),IF(K308&gt;60,IF(F308="F",VLOOKUP(K308,'F-Weight for Length'!U:AC,2,0),VLOOKUP(K308,'M-Weight for Length'!U:AC,2,0)),IF(F308="F",VLOOKUP(MROUND(HZ308,0.5),'F-Weight for Length'!A:I,2,0),VLOOKUP(MROUND(HZ308,0.5),'M-Weight for Length'!A:I,2,0)))))))),0)</f>
        <v/>
      </c>
      <c r="AB308" s="191" t="str">
        <f>IFERROR(IF(D308="","",IF(F308="","",IF(J308="","",IF(K308="","",IF(AND(K308&gt;23,K308&lt;=60),IF(F308="F",VLOOKUP(MROUND(HZ308,0.5),'F-Weight for Length'!K:S,3,0),VLOOKUP(MROUND(HZ308,0.5),'M-Weight for Length'!K:S,3,0)),IF(K308&gt;60,IF(F308="F",VLOOKUP(K308,'F-Weight for Length'!U:AC,3,0),VLOOKUP(K308,'M-Weight for Length'!U:AC,3,0)),IF(F308="F",VLOOKUP(MROUND(HZ308,0.5),'F-Weight for Length'!A:I,3,0),VLOOKUP(MROUND(HZ308,0.5),'M-Weight for Length'!A:I,3,0)))))))),0)</f>
        <v/>
      </c>
      <c r="AC308" s="191" t="str">
        <f>IFERROR(IF(D308="","",IF(F308="","",IF(J308="","",IF(K308="","",IF(AND(K308&gt;23,K308&lt;=60),IF(F308="F",VLOOKUP(MROUND(HZ308,0.5),'F-Weight for Length'!K:S,4,0),VLOOKUP(MROUND(HZ308,0.5),'M-Weight for Length'!K:S,4,0)),IF(K308&gt;60,IF(F308="F",VLOOKUP(K308,'F-Weight for Length'!U:AC,4,0),VLOOKUP(K308,'M-Weight for Length'!U:AC,4,0)),IF(F308="F",VLOOKUP(MROUND(HZ308,0.5),'F-Weight for Length'!A:I,4,0),VLOOKUP(MROUND(HZ308,0.5),'M-Weight for Length'!A:I,4,0)))))))),0)</f>
        <v/>
      </c>
      <c r="AD308" s="191" t="str">
        <f>IFERROR(IF(D308="","",IF(F308="","",IF(J308="","",IF(K308="","",IF(AND(K308&gt;23,K308&lt;=60),IF(F308="F",VLOOKUP(MROUND(HZ308,0.5),'F-Weight for Length'!K:S,5,0),VLOOKUP(MROUND(HZ308,0.5),'M-Weight for Length'!K:S,5,0)),IF(K308&gt;60,IF(F308="F",VLOOKUP(K308,'F-Weight for Length'!U:AC,5,0),VLOOKUP(K308,'M-Weight for Length'!U:AC,5,0)),IF(F308="F",VLOOKUP(MROUND(HZ308,0.5),'F-Weight for Length'!A:I,5,0),VLOOKUP(MROUND(HZ308,0.5),'M-Weight for Length'!A:I,5,0)))))))),0)</f>
        <v/>
      </c>
      <c r="AE308" s="191" t="str">
        <f>IFERROR(IF(D308="","",IF(F308="","",IF(J308="","",IF(K308="","",IF(AND(K308&gt;23,K308&lt;=60),IF(F308="F",VLOOKUP(MROUND(HZ308,0.5),'F-Weight for Length'!K:S,6,0),VLOOKUP(MROUND(HZ308,0.5),'M-Weight for Length'!K:S,6,0)),IF(K308&gt;60,IF(F308="F",VLOOKUP(K308,'F-Weight for Length'!U:AC,6,0),VLOOKUP(K308,'M-Weight for Length'!U:AC,6,0)),IF(F308="F",VLOOKUP(MROUND(HZ308,0.5),'F-Weight for Length'!A:I,6,0),VLOOKUP(MROUND(HZ308,0.5),'M-Weight for Length'!A:I,6,0)))))))),0)</f>
        <v/>
      </c>
      <c r="AF308" s="191" t="str">
        <f>IFERROR(IF(D308="","",IF(F308="","",IF(J308="","",IF(K308="","",IF(AND(K308&gt;23,K308&lt;=60),IF(F308="F",VLOOKUP(MROUND(HZ308,0.5),'F-Weight for Length'!K:S,7,0),VLOOKUP(MROUND(HZ308,0.5),'M-Weight for Length'!K:S,7,0)),IF(K308&gt;60,IF(F308="F",VLOOKUP(K308,'F-Weight for Length'!U:AC,7,0),VLOOKUP(K308,'M-Weight for Length'!U:AC,7,0)),IF(F308="F",VLOOKUP(MROUND(HZ308,0.5),'F-Weight for Length'!A:I,7,0),VLOOKUP(MROUND(HZ308,0.5),'M-Weight for Length'!A:I,7,0)))))))),0)</f>
        <v/>
      </c>
      <c r="AG308" s="191" t="str">
        <f>IFERROR(IF(D308="","",IF(F308="","",IF(J308="","",IF(K308="","",IF(AND(K308&gt;23,K308&lt;=60),IF(F308="F",VLOOKUP(MROUND(HZ308,0.5),'F-Weight for Length'!K:S,8,0),VLOOKUP(MROUND(HZ308,0.5),'M-Weight for Length'!K:S,8,0)),IF(K308&gt;60,IF(F308="F",VLOOKUP(K308,'F-Weight for Length'!U:AC,8,0),VLOOKUP(K308,'M-Weight for Length'!U:AC,8,0)),IF(F308="F",VLOOKUP(MROUND(HZ308,0.5),'F-Weight for Length'!A:I,8,0),VLOOKUP(MROUND(HZ308,0.5),'M-Weight for Length'!A:I,8,0)))))))),0)</f>
        <v/>
      </c>
      <c r="AH308" s="191" t="str">
        <f>IFERROR(IF(D308="","",IF(F308="","",IF(J308="","",IF(K308="","",IF(AND(K308&gt;23,K308&lt;=60),IF(F308="F",VLOOKUP(MROUND(HZ308,0.5),'F-Weight for Length'!K:S,9,0),VLOOKUP(MROUND(HZ308,0.5),'M-Weight for Length'!K:S,9,0)),IF(K308&gt;60,IF(F308="F",VLOOKUP(K308,'F-Weight for Length'!U:AC,9,0),VLOOKUP(K308,'M-Weight for Length'!U:AC,9,0)),IF(F308="F",VLOOKUP(MROUND(HZ308,0.5),'F-Weight for Length'!A:I,9,0),VLOOKUP(MROUND(HZ308,0.5),'M-Weight for Length'!A:I,9,0)))))))),0)</f>
        <v/>
      </c>
      <c r="AI308" s="192">
        <f t="shared" si="957"/>
        <v>0</v>
      </c>
      <c r="AJ308" s="192">
        <f t="shared" si="958"/>
        <v>0</v>
      </c>
      <c r="AK308" s="192">
        <f t="shared" si="959"/>
        <v>0</v>
      </c>
      <c r="AL308" s="192">
        <f t="shared" si="960"/>
        <v>0</v>
      </c>
      <c r="AM308" s="192">
        <f t="shared" si="961"/>
        <v>0</v>
      </c>
      <c r="AN308" s="192">
        <f t="shared" si="962"/>
        <v>0</v>
      </c>
      <c r="AO308" s="192">
        <f t="shared" si="963"/>
        <v>0</v>
      </c>
      <c r="AP308" s="192">
        <f t="shared" si="964"/>
        <v>0</v>
      </c>
      <c r="AQ308" s="192">
        <f t="shared" si="965"/>
        <v>0</v>
      </c>
      <c r="AR308" s="192">
        <f t="shared" si="966"/>
        <v>0</v>
      </c>
      <c r="AS308" s="192">
        <f t="shared" si="967"/>
        <v>0</v>
      </c>
      <c r="AT308" s="192">
        <f t="shared" si="968"/>
        <v>0</v>
      </c>
      <c r="AU308" s="192">
        <f t="shared" si="969"/>
        <v>0</v>
      </c>
      <c r="AV308" s="192">
        <f t="shared" si="970"/>
        <v>0</v>
      </c>
      <c r="AW308" s="192">
        <f t="shared" si="971"/>
        <v>0</v>
      </c>
      <c r="AX308" s="192">
        <f t="shared" si="972"/>
        <v>0</v>
      </c>
      <c r="AY308" s="192">
        <f t="shared" si="973"/>
        <v>0</v>
      </c>
      <c r="AZ308" s="192">
        <f t="shared" si="974"/>
        <v>0</v>
      </c>
      <c r="BA308" s="192">
        <f t="shared" si="975"/>
        <v>0</v>
      </c>
      <c r="BB308" s="192">
        <f t="shared" si="976"/>
        <v>0</v>
      </c>
      <c r="BC308" s="192">
        <f t="shared" si="977"/>
        <v>0</v>
      </c>
      <c r="BD308" s="192">
        <f t="shared" si="978"/>
        <v>0</v>
      </c>
      <c r="BE308" s="192">
        <f t="shared" si="979"/>
        <v>0</v>
      </c>
      <c r="BF308" s="192">
        <f t="shared" si="980"/>
        <v>0</v>
      </c>
      <c r="BG308" s="192">
        <f t="shared" si="981"/>
        <v>0</v>
      </c>
      <c r="BH308" s="192">
        <f t="shared" si="982"/>
        <v>0</v>
      </c>
      <c r="BI308" s="192">
        <f t="shared" si="983"/>
        <v>0</v>
      </c>
      <c r="BJ308" s="192">
        <f t="shared" si="984"/>
        <v>0</v>
      </c>
      <c r="BK308" s="192">
        <f t="shared" si="985"/>
        <v>0</v>
      </c>
      <c r="BL308" s="192">
        <f t="shared" si="986"/>
        <v>0</v>
      </c>
      <c r="BM308" s="192">
        <f t="shared" si="987"/>
        <v>0</v>
      </c>
      <c r="BN308" s="192">
        <f t="shared" si="988"/>
        <v>0</v>
      </c>
      <c r="BO308" s="192">
        <f t="shared" si="989"/>
        <v>0</v>
      </c>
      <c r="BP308" s="192">
        <f t="shared" si="990"/>
        <v>0</v>
      </c>
      <c r="BQ308" s="192">
        <f t="shared" si="991"/>
        <v>0</v>
      </c>
      <c r="BR308" s="192">
        <f t="shared" si="992"/>
        <v>0</v>
      </c>
      <c r="BS308" s="192">
        <f t="shared" si="993"/>
        <v>0</v>
      </c>
      <c r="BT308" s="192">
        <f t="shared" si="994"/>
        <v>0</v>
      </c>
      <c r="BU308" s="192">
        <f t="shared" si="995"/>
        <v>0</v>
      </c>
      <c r="BV308" s="192">
        <f t="shared" si="996"/>
        <v>0</v>
      </c>
      <c r="BW308" s="192">
        <f t="shared" si="997"/>
        <v>0</v>
      </c>
      <c r="BX308" s="192">
        <f t="shared" si="998"/>
        <v>0</v>
      </c>
      <c r="BY308" s="192">
        <f t="shared" si="999"/>
        <v>0</v>
      </c>
      <c r="BZ308" s="192">
        <f t="shared" si="1000"/>
        <v>0</v>
      </c>
      <c r="CA308" s="192">
        <f t="shared" si="1001"/>
        <v>0</v>
      </c>
      <c r="CB308" s="192">
        <f t="shared" si="1002"/>
        <v>0</v>
      </c>
      <c r="CC308" s="192">
        <f t="shared" si="1003"/>
        <v>0</v>
      </c>
      <c r="CD308" s="192">
        <f t="shared" si="1004"/>
        <v>0</v>
      </c>
      <c r="CE308" s="192">
        <f t="shared" si="1005"/>
        <v>0</v>
      </c>
      <c r="CF308" s="192">
        <f t="shared" si="1006"/>
        <v>0</v>
      </c>
      <c r="CG308" s="192">
        <f t="shared" si="1007"/>
        <v>0</v>
      </c>
      <c r="CH308" s="192">
        <f t="shared" si="1008"/>
        <v>0</v>
      </c>
      <c r="CI308" s="192">
        <f t="shared" si="1009"/>
        <v>0</v>
      </c>
      <c r="CJ308" s="192">
        <f t="shared" si="1010"/>
        <v>0</v>
      </c>
      <c r="CK308" s="192">
        <f t="shared" si="1011"/>
        <v>0</v>
      </c>
      <c r="CL308" s="192">
        <f t="shared" si="1012"/>
        <v>0</v>
      </c>
      <c r="CM308" s="192">
        <f t="shared" si="1013"/>
        <v>0</v>
      </c>
      <c r="CN308" s="192">
        <f t="shared" si="1014"/>
        <v>0</v>
      </c>
      <c r="CO308" s="192">
        <f t="shared" si="1015"/>
        <v>0</v>
      </c>
      <c r="CP308" s="192">
        <f t="shared" si="1016"/>
        <v>0</v>
      </c>
      <c r="CQ308" s="192">
        <f t="shared" si="1017"/>
        <v>0</v>
      </c>
      <c r="CR308" s="192">
        <f t="shared" si="1018"/>
        <v>0</v>
      </c>
      <c r="CS308" s="192">
        <f t="shared" si="1019"/>
        <v>0</v>
      </c>
      <c r="CT308" s="192">
        <f t="shared" si="1020"/>
        <v>0</v>
      </c>
      <c r="CU308" s="192">
        <f t="shared" si="1021"/>
        <v>0</v>
      </c>
      <c r="CV308" s="192">
        <f t="shared" si="1022"/>
        <v>0</v>
      </c>
      <c r="CW308" s="192">
        <f t="shared" si="1023"/>
        <v>0</v>
      </c>
      <c r="CX308" s="192">
        <f t="shared" si="1024"/>
        <v>0</v>
      </c>
      <c r="CY308" s="192">
        <f t="shared" si="1025"/>
        <v>0</v>
      </c>
      <c r="CZ308" s="192">
        <f t="shared" si="1026"/>
        <v>0</v>
      </c>
      <c r="DA308" s="192">
        <f t="shared" si="1027"/>
        <v>0</v>
      </c>
      <c r="DB308" s="192">
        <f t="shared" si="1028"/>
        <v>0</v>
      </c>
      <c r="DC308" s="192">
        <f t="shared" si="1029"/>
        <v>0</v>
      </c>
      <c r="DD308" s="192">
        <f t="shared" si="1030"/>
        <v>0</v>
      </c>
      <c r="DE308" s="192">
        <f t="shared" si="1031"/>
        <v>0</v>
      </c>
      <c r="DF308" s="192">
        <f t="shared" si="1032"/>
        <v>0</v>
      </c>
      <c r="DG308" s="192">
        <f t="shared" si="1033"/>
        <v>0</v>
      </c>
      <c r="DH308" s="192">
        <f t="shared" si="1034"/>
        <v>0</v>
      </c>
      <c r="DI308" s="192">
        <f t="shared" si="1035"/>
        <v>0</v>
      </c>
      <c r="DJ308" s="192">
        <f t="shared" si="1036"/>
        <v>0</v>
      </c>
      <c r="DK308" s="192">
        <f t="shared" si="1037"/>
        <v>0</v>
      </c>
      <c r="DL308" s="192">
        <f t="shared" si="1038"/>
        <v>0</v>
      </c>
      <c r="DM308" s="192">
        <f t="shared" si="1039"/>
        <v>0</v>
      </c>
      <c r="DN308" s="192">
        <f t="shared" si="1040"/>
        <v>0</v>
      </c>
      <c r="DO308" s="192">
        <f t="shared" si="1041"/>
        <v>0</v>
      </c>
      <c r="DP308" s="192">
        <f t="shared" si="1042"/>
        <v>0</v>
      </c>
      <c r="DQ308" s="192">
        <f t="shared" si="1043"/>
        <v>0</v>
      </c>
      <c r="DR308" s="192">
        <f t="shared" si="1044"/>
        <v>0</v>
      </c>
      <c r="DS308" s="192">
        <f t="shared" si="1045"/>
        <v>0</v>
      </c>
      <c r="DT308" s="192">
        <f t="shared" si="1046"/>
        <v>0</v>
      </c>
      <c r="DU308" s="192">
        <f t="shared" si="1047"/>
        <v>0</v>
      </c>
      <c r="DV308" s="193">
        <f t="shared" si="1048"/>
        <v>0</v>
      </c>
      <c r="DW308" s="193">
        <f t="shared" si="1049"/>
        <v>0</v>
      </c>
      <c r="DX308" s="193">
        <f t="shared" si="1050"/>
        <v>0</v>
      </c>
      <c r="DY308" s="193">
        <f t="shared" si="1051"/>
        <v>0</v>
      </c>
      <c r="DZ308" s="193">
        <f t="shared" si="1052"/>
        <v>0</v>
      </c>
      <c r="EA308" s="192">
        <f t="shared" si="1053"/>
        <v>0</v>
      </c>
      <c r="EB308" s="192">
        <f t="shared" si="1054"/>
        <v>0</v>
      </c>
      <c r="EC308" s="192">
        <f t="shared" si="1055"/>
        <v>0</v>
      </c>
      <c r="ED308" s="192">
        <f t="shared" si="1056"/>
        <v>0</v>
      </c>
      <c r="EE308" s="192">
        <f t="shared" si="1057"/>
        <v>0</v>
      </c>
      <c r="EF308" s="192">
        <f t="shared" si="1058"/>
        <v>0</v>
      </c>
      <c r="EG308" s="192">
        <f t="shared" si="1059"/>
        <v>0</v>
      </c>
      <c r="EH308" s="192">
        <f t="shared" si="1060"/>
        <v>0</v>
      </c>
      <c r="EI308" s="192">
        <f t="shared" si="1061"/>
        <v>0</v>
      </c>
      <c r="EJ308" s="192">
        <f t="shared" si="1062"/>
        <v>0</v>
      </c>
      <c r="EK308" s="192">
        <f t="shared" si="1063"/>
        <v>0</v>
      </c>
      <c r="EL308" s="192">
        <f t="shared" si="1064"/>
        <v>0</v>
      </c>
      <c r="EM308" s="192">
        <f t="shared" si="1065"/>
        <v>0</v>
      </c>
      <c r="EN308" s="192">
        <f t="shared" si="1066"/>
        <v>0</v>
      </c>
      <c r="EO308" s="192">
        <f t="shared" si="1067"/>
        <v>0</v>
      </c>
      <c r="EP308" s="192">
        <f t="shared" si="1068"/>
        <v>0</v>
      </c>
      <c r="EQ308" s="192">
        <f t="shared" si="1069"/>
        <v>0</v>
      </c>
      <c r="ER308" s="192">
        <f t="shared" si="1070"/>
        <v>0</v>
      </c>
      <c r="ES308" s="192">
        <f t="shared" si="1071"/>
        <v>0</v>
      </c>
      <c r="ET308" s="192">
        <f t="shared" si="1072"/>
        <v>0</v>
      </c>
      <c r="EU308" s="192">
        <f t="shared" si="1073"/>
        <v>0</v>
      </c>
      <c r="EV308" s="192">
        <f t="shared" si="1074"/>
        <v>0</v>
      </c>
      <c r="EW308" s="192">
        <f t="shared" si="1075"/>
        <v>0</v>
      </c>
      <c r="EX308" s="192">
        <f t="shared" si="1076"/>
        <v>0</v>
      </c>
      <c r="EY308" s="192">
        <f t="shared" si="1077"/>
        <v>0</v>
      </c>
      <c r="EZ308" s="192">
        <f t="shared" si="1078"/>
        <v>0</v>
      </c>
      <c r="FA308" s="192">
        <f t="shared" si="1079"/>
        <v>0</v>
      </c>
      <c r="FB308" s="192">
        <f t="shared" si="1080"/>
        <v>0</v>
      </c>
      <c r="FC308" s="192">
        <f t="shared" si="1081"/>
        <v>0</v>
      </c>
      <c r="FD308" s="192">
        <f t="shared" si="1082"/>
        <v>0</v>
      </c>
      <c r="FE308" s="192">
        <f t="shared" si="1083"/>
        <v>0</v>
      </c>
      <c r="FF308" s="192">
        <f t="shared" si="1084"/>
        <v>0</v>
      </c>
      <c r="FG308" s="192">
        <f t="shared" si="1085"/>
        <v>0</v>
      </c>
      <c r="FH308" s="192">
        <f t="shared" si="1086"/>
        <v>0</v>
      </c>
      <c r="FI308" s="192">
        <f t="shared" si="1087"/>
        <v>0</v>
      </c>
      <c r="FJ308" s="192">
        <f t="shared" si="1088"/>
        <v>0</v>
      </c>
      <c r="FK308" s="192">
        <f t="shared" si="1089"/>
        <v>0</v>
      </c>
      <c r="FL308" s="192">
        <f t="shared" si="1090"/>
        <v>0</v>
      </c>
      <c r="FM308" s="192">
        <f t="shared" si="1091"/>
        <v>0</v>
      </c>
      <c r="FN308" s="192">
        <f t="shared" si="1092"/>
        <v>0</v>
      </c>
      <c r="FO308" s="192">
        <f t="shared" si="1093"/>
        <v>0</v>
      </c>
      <c r="FP308" s="192">
        <f t="shared" si="1094"/>
        <v>0</v>
      </c>
      <c r="FQ308" s="192">
        <f t="shared" si="1095"/>
        <v>0</v>
      </c>
      <c r="FR308" s="192">
        <f t="shared" si="1096"/>
        <v>0</v>
      </c>
      <c r="FS308" s="192">
        <f t="shared" si="1097"/>
        <v>0</v>
      </c>
      <c r="FT308" s="192">
        <f t="shared" si="1098"/>
        <v>0</v>
      </c>
      <c r="FU308" s="192">
        <f t="shared" si="1099"/>
        <v>0</v>
      </c>
      <c r="FV308" s="192">
        <f t="shared" si="1100"/>
        <v>0</v>
      </c>
      <c r="FW308" s="192">
        <f t="shared" si="1101"/>
        <v>0</v>
      </c>
      <c r="FX308" s="192">
        <f t="shared" si="1102"/>
        <v>0</v>
      </c>
      <c r="FY308" s="192">
        <f t="shared" si="1103"/>
        <v>0</v>
      </c>
      <c r="FZ308" s="192">
        <f t="shared" si="1104"/>
        <v>0</v>
      </c>
      <c r="GA308" s="192">
        <f t="shared" si="1105"/>
        <v>0</v>
      </c>
      <c r="GB308" s="192">
        <f t="shared" si="1106"/>
        <v>0</v>
      </c>
      <c r="GC308" s="192">
        <f t="shared" si="1107"/>
        <v>0</v>
      </c>
      <c r="GD308" s="192">
        <f t="shared" si="1108"/>
        <v>0</v>
      </c>
      <c r="GE308" s="192">
        <f t="shared" si="1109"/>
        <v>0</v>
      </c>
      <c r="GF308" s="192">
        <f t="shared" si="1110"/>
        <v>0</v>
      </c>
      <c r="GG308" s="192">
        <f t="shared" si="1111"/>
        <v>0</v>
      </c>
      <c r="GH308" s="192">
        <f t="shared" si="1112"/>
        <v>0</v>
      </c>
      <c r="GI308" s="192">
        <f t="shared" si="1113"/>
        <v>0</v>
      </c>
      <c r="GJ308" s="192">
        <f t="shared" si="1114"/>
        <v>0</v>
      </c>
      <c r="GK308" s="192">
        <f t="shared" si="1115"/>
        <v>0</v>
      </c>
      <c r="GL308" s="192">
        <f t="shared" si="1116"/>
        <v>0</v>
      </c>
      <c r="GM308" s="192">
        <f t="shared" si="1117"/>
        <v>0</v>
      </c>
      <c r="GN308" s="192">
        <f t="shared" si="1118"/>
        <v>0</v>
      </c>
      <c r="GO308" s="192">
        <f t="shared" si="1119"/>
        <v>0</v>
      </c>
      <c r="GP308" s="192">
        <f t="shared" si="1120"/>
        <v>0</v>
      </c>
      <c r="GQ308" s="192">
        <f t="shared" si="1121"/>
        <v>0</v>
      </c>
      <c r="GR308" s="192">
        <f t="shared" si="1122"/>
        <v>0</v>
      </c>
      <c r="GS308" s="192">
        <f t="shared" si="1123"/>
        <v>0</v>
      </c>
      <c r="GT308" s="192">
        <f t="shared" si="1124"/>
        <v>0</v>
      </c>
      <c r="GU308" s="192">
        <f t="shared" si="1125"/>
        <v>0</v>
      </c>
      <c r="GV308" s="192">
        <f t="shared" si="1126"/>
        <v>0</v>
      </c>
      <c r="GW308" s="192">
        <f t="shared" si="1127"/>
        <v>0</v>
      </c>
      <c r="GX308" s="192">
        <f t="shared" si="1128"/>
        <v>0</v>
      </c>
      <c r="GY308" s="192">
        <f t="shared" si="1129"/>
        <v>0</v>
      </c>
      <c r="GZ308" s="192">
        <f t="shared" si="1130"/>
        <v>0</v>
      </c>
      <c r="HA308" s="192">
        <f t="shared" si="1131"/>
        <v>0</v>
      </c>
      <c r="HB308" s="192">
        <f t="shared" si="1132"/>
        <v>0</v>
      </c>
      <c r="HC308" s="192">
        <f t="shared" si="1133"/>
        <v>0</v>
      </c>
      <c r="HD308" s="192">
        <f t="shared" si="1134"/>
        <v>0</v>
      </c>
      <c r="HE308" s="192">
        <f t="shared" si="1135"/>
        <v>0</v>
      </c>
      <c r="HF308" s="192">
        <f t="shared" si="1136"/>
        <v>0</v>
      </c>
      <c r="HG308" s="192">
        <f t="shared" si="1137"/>
        <v>0</v>
      </c>
      <c r="HH308" s="192">
        <f t="shared" si="1138"/>
        <v>0</v>
      </c>
      <c r="HI308" s="192">
        <f t="shared" si="1139"/>
        <v>0</v>
      </c>
      <c r="HJ308" s="192">
        <f t="shared" si="1140"/>
        <v>0</v>
      </c>
      <c r="HK308" s="192">
        <f t="shared" si="1141"/>
        <v>0</v>
      </c>
      <c r="HL308" s="192">
        <f t="shared" si="1142"/>
        <v>0</v>
      </c>
      <c r="HM308" s="192">
        <f t="shared" si="1143"/>
        <v>0</v>
      </c>
      <c r="HN308" s="194">
        <f t="shared" si="1144"/>
        <v>0</v>
      </c>
      <c r="HO308" s="194">
        <f t="shared" si="1145"/>
        <v>0</v>
      </c>
      <c r="HP308" s="194">
        <f t="shared" si="1146"/>
        <v>0</v>
      </c>
      <c r="HQ308" s="194">
        <f t="shared" si="1147"/>
        <v>0</v>
      </c>
      <c r="HR308" s="194">
        <f t="shared" si="1148"/>
        <v>0</v>
      </c>
      <c r="HS308" s="195" t="str">
        <f t="shared" si="945"/>
        <v/>
      </c>
      <c r="HT308" s="196">
        <f t="shared" si="941"/>
        <v>0</v>
      </c>
      <c r="HU308" s="196">
        <f t="shared" si="942"/>
        <v>0</v>
      </c>
      <c r="HV308" s="197" t="str">
        <f t="shared" si="946"/>
        <v/>
      </c>
      <c r="HW308" s="197" t="str">
        <f t="shared" si="1149"/>
        <v/>
      </c>
      <c r="HX308" s="197" t="str">
        <f t="shared" si="1150"/>
        <v/>
      </c>
      <c r="HY308" s="195" t="str">
        <f t="shared" si="947"/>
        <v/>
      </c>
      <c r="HZ308" s="30">
        <f t="shared" si="943"/>
        <v>0</v>
      </c>
      <c r="IA308" s="198">
        <f t="shared" si="948"/>
        <v>0</v>
      </c>
      <c r="IB308" s="195"/>
      <c r="IC308" s="195">
        <f t="shared" si="1151"/>
        <v>0</v>
      </c>
      <c r="ID308" s="195">
        <f t="shared" si="949"/>
        <v>0</v>
      </c>
      <c r="IE308" s="195">
        <f t="shared" si="1152"/>
        <v>0</v>
      </c>
      <c r="IF308" s="195">
        <f t="shared" si="950"/>
        <v>0</v>
      </c>
      <c r="IG308" s="307">
        <f t="shared" si="951"/>
        <v>0</v>
      </c>
      <c r="IH308" s="307">
        <f t="shared" si="952"/>
        <v>0</v>
      </c>
      <c r="II308" s="44">
        <f t="shared" si="953"/>
        <v>0</v>
      </c>
      <c r="IJ308" s="44">
        <f t="shared" si="1153"/>
        <v>0</v>
      </c>
      <c r="IK308" s="44">
        <f t="shared" si="1154"/>
        <v>0</v>
      </c>
      <c r="IL308" s="44">
        <f t="shared" si="1155"/>
        <v>0</v>
      </c>
      <c r="IM308" s="44">
        <f t="shared" si="1156"/>
        <v>0</v>
      </c>
      <c r="IN308" s="44">
        <f t="shared" si="1157"/>
        <v>0</v>
      </c>
      <c r="IO308" s="44">
        <f t="shared" si="1158"/>
        <v>0</v>
      </c>
    </row>
    <row r="309" spans="1:249" ht="18" customHeight="1">
      <c r="A309" s="188">
        <v>303</v>
      </c>
      <c r="B309" s="326"/>
      <c r="C309" s="289"/>
      <c r="D309" s="199"/>
      <c r="E309" s="189"/>
      <c r="F309" s="189"/>
      <c r="G309" s="190"/>
      <c r="H309" s="190"/>
      <c r="I309" s="272"/>
      <c r="J309" s="207"/>
      <c r="K309" s="214" t="str">
        <f t="shared" si="954"/>
        <v/>
      </c>
      <c r="L309" s="200" t="str">
        <f t="shared" si="955"/>
        <v/>
      </c>
      <c r="M309" s="200" t="str">
        <f t="shared" si="956"/>
        <v/>
      </c>
      <c r="N309" s="209" t="str">
        <f t="shared" si="944"/>
        <v/>
      </c>
      <c r="O309" s="208" t="str">
        <f>IFERROR(IF(D309="","",IF(K309="","",IF(I309="","",IF(F309="F",VLOOKUP(K309,F!A:G,2,0),IF(F309="M",VLOOKUP(K309,M!A:G,2,0),""))))),0)</f>
        <v/>
      </c>
      <c r="P309" s="191" t="str">
        <f>IFERROR(IF(D309="","",IF(K309="","",IF(I309="","",IF(F309="F",VLOOKUP(K309,F!A:G,3,0),IF(F309="M",VLOOKUP(K309,M!A:G,3,0),""))))),0)</f>
        <v/>
      </c>
      <c r="Q309" s="191" t="str">
        <f>IFERROR(IF(D309="","",IF(K309="","",IF(I309="","",IF(F309="F",VLOOKUP(K309,F!A:G,4,0),IF(F309="M",VLOOKUP(K309,M!A:G,4,0),""))))),0)</f>
        <v/>
      </c>
      <c r="R309" s="191" t="str">
        <f>IFERROR(IF(D309="","",IF(K309="","",IF(I309="","",IF(F309="F",VLOOKUP(K309,F!A:G,5,0),IF(F309="M",VLOOKUP(K309,M!A:G,5,0),""))))),0)</f>
        <v/>
      </c>
      <c r="S309" s="191" t="str">
        <f>IFERROR(IF(D309="","",IF(K309="","",IF(I309="","",IF(F309="F",VLOOKUP(K309,F!A:G,6,0),IF(F309="M",VLOOKUP(K309,M!A:G,6,0),""))))),0)</f>
        <v/>
      </c>
      <c r="T309" s="191" t="str">
        <f>IFERROR(IF(D309="","",IF(K309="","",IF(I309="","",IF(F309="F",VLOOKUP(K309,F!A:G,7,0),IF(F309="M",VLOOKUP(K309,M!A:G,7,0),""))))),0)</f>
        <v/>
      </c>
      <c r="U309" s="191" t="str">
        <f>IFERROR(IF(D309="","",IF(K309="","",IF(J309="","",IF(F309="F",VLOOKUP(K309,F!A:M,8,0),IF(F309="M",VLOOKUP(K309,M!A:M,8,0),""))))),0)</f>
        <v/>
      </c>
      <c r="V309" s="191" t="str">
        <f>IFERROR(IF(D309="","",IF(K309="","",IF(J309="","",IF(F309="F",VLOOKUP(K309,F!A:M,9,0),IF(F309="M",VLOOKUP(K309,M!A:M,9,0),""))))),0)</f>
        <v/>
      </c>
      <c r="W309" s="191" t="str">
        <f>IFERROR(IF(D309="","",IF(K309="","",IF(J309="","",IF(F309="F",VLOOKUP(K309,F!A:M,10,0),IF(F309="M",VLOOKUP(K309,M!A:M,10,0),""))))),0)</f>
        <v/>
      </c>
      <c r="X309" s="191" t="str">
        <f>IFERROR(IF(D309="","",IF(K309="","",IF(J309="","",IF(F309="F",VLOOKUP(K309,F!A:M,11,0),IF(F309="M",VLOOKUP(K309,M!A:M,11,0),""))))),0)</f>
        <v/>
      </c>
      <c r="Y309" s="191" t="str">
        <f>IFERROR(IF(D309="","",IF(K309="","",IF(J309="","",IF(F309="F",VLOOKUP(K309,F!A:M,12,0),IF(F309="M",VLOOKUP(K309,M!A:M,12,0),""))))),0)</f>
        <v/>
      </c>
      <c r="Z309" s="191" t="str">
        <f>IFERROR(IF(D309="","",IF(K309="","",IF(J309="","",IF(F309="F",VLOOKUP(K309,F!A:M,13,0),IF(F309="M",VLOOKUP(K309,M!A:M,13,0),""))))),0)</f>
        <v/>
      </c>
      <c r="AA309" s="191" t="str">
        <f>IFERROR(IF(D309="","",IF(F309="","",IF(J309="","",IF(K309="","",IF(AND(K309&gt;23,K309&lt;=60),IF(F309="F",VLOOKUP(MROUND(HZ309,0.5),'F-Weight for Length'!K:S,2,0),VLOOKUP(MROUND(HZ309,0.5),'M-Weight for Length'!K:S,2,0)),IF(K309&gt;60,IF(F309="F",VLOOKUP(K309,'F-Weight for Length'!U:AC,2,0),VLOOKUP(K309,'M-Weight for Length'!U:AC,2,0)),IF(F309="F",VLOOKUP(MROUND(HZ309,0.5),'F-Weight for Length'!A:I,2,0),VLOOKUP(MROUND(HZ309,0.5),'M-Weight for Length'!A:I,2,0)))))))),0)</f>
        <v/>
      </c>
      <c r="AB309" s="191" t="str">
        <f>IFERROR(IF(D309="","",IF(F309="","",IF(J309="","",IF(K309="","",IF(AND(K309&gt;23,K309&lt;=60),IF(F309="F",VLOOKUP(MROUND(HZ309,0.5),'F-Weight for Length'!K:S,3,0),VLOOKUP(MROUND(HZ309,0.5),'M-Weight for Length'!K:S,3,0)),IF(K309&gt;60,IF(F309="F",VLOOKUP(K309,'F-Weight for Length'!U:AC,3,0),VLOOKUP(K309,'M-Weight for Length'!U:AC,3,0)),IF(F309="F",VLOOKUP(MROUND(HZ309,0.5),'F-Weight for Length'!A:I,3,0),VLOOKUP(MROUND(HZ309,0.5),'M-Weight for Length'!A:I,3,0)))))))),0)</f>
        <v/>
      </c>
      <c r="AC309" s="191" t="str">
        <f>IFERROR(IF(D309="","",IF(F309="","",IF(J309="","",IF(K309="","",IF(AND(K309&gt;23,K309&lt;=60),IF(F309="F",VLOOKUP(MROUND(HZ309,0.5),'F-Weight for Length'!K:S,4,0),VLOOKUP(MROUND(HZ309,0.5),'M-Weight for Length'!K:S,4,0)),IF(K309&gt;60,IF(F309="F",VLOOKUP(K309,'F-Weight for Length'!U:AC,4,0),VLOOKUP(K309,'M-Weight for Length'!U:AC,4,0)),IF(F309="F",VLOOKUP(MROUND(HZ309,0.5),'F-Weight for Length'!A:I,4,0),VLOOKUP(MROUND(HZ309,0.5),'M-Weight for Length'!A:I,4,0)))))))),0)</f>
        <v/>
      </c>
      <c r="AD309" s="191" t="str">
        <f>IFERROR(IF(D309="","",IF(F309="","",IF(J309="","",IF(K309="","",IF(AND(K309&gt;23,K309&lt;=60),IF(F309="F",VLOOKUP(MROUND(HZ309,0.5),'F-Weight for Length'!K:S,5,0),VLOOKUP(MROUND(HZ309,0.5),'M-Weight for Length'!K:S,5,0)),IF(K309&gt;60,IF(F309="F",VLOOKUP(K309,'F-Weight for Length'!U:AC,5,0),VLOOKUP(K309,'M-Weight for Length'!U:AC,5,0)),IF(F309="F",VLOOKUP(MROUND(HZ309,0.5),'F-Weight for Length'!A:I,5,0),VLOOKUP(MROUND(HZ309,0.5),'M-Weight for Length'!A:I,5,0)))))))),0)</f>
        <v/>
      </c>
      <c r="AE309" s="191" t="str">
        <f>IFERROR(IF(D309="","",IF(F309="","",IF(J309="","",IF(K309="","",IF(AND(K309&gt;23,K309&lt;=60),IF(F309="F",VLOOKUP(MROUND(HZ309,0.5),'F-Weight for Length'!K:S,6,0),VLOOKUP(MROUND(HZ309,0.5),'M-Weight for Length'!K:S,6,0)),IF(K309&gt;60,IF(F309="F",VLOOKUP(K309,'F-Weight for Length'!U:AC,6,0),VLOOKUP(K309,'M-Weight for Length'!U:AC,6,0)),IF(F309="F",VLOOKUP(MROUND(HZ309,0.5),'F-Weight for Length'!A:I,6,0),VLOOKUP(MROUND(HZ309,0.5),'M-Weight for Length'!A:I,6,0)))))))),0)</f>
        <v/>
      </c>
      <c r="AF309" s="191" t="str">
        <f>IFERROR(IF(D309="","",IF(F309="","",IF(J309="","",IF(K309="","",IF(AND(K309&gt;23,K309&lt;=60),IF(F309="F",VLOOKUP(MROUND(HZ309,0.5),'F-Weight for Length'!K:S,7,0),VLOOKUP(MROUND(HZ309,0.5),'M-Weight for Length'!K:S,7,0)),IF(K309&gt;60,IF(F309="F",VLOOKUP(K309,'F-Weight for Length'!U:AC,7,0),VLOOKUP(K309,'M-Weight for Length'!U:AC,7,0)),IF(F309="F",VLOOKUP(MROUND(HZ309,0.5),'F-Weight for Length'!A:I,7,0),VLOOKUP(MROUND(HZ309,0.5),'M-Weight for Length'!A:I,7,0)))))))),0)</f>
        <v/>
      </c>
      <c r="AG309" s="191" t="str">
        <f>IFERROR(IF(D309="","",IF(F309="","",IF(J309="","",IF(K309="","",IF(AND(K309&gt;23,K309&lt;=60),IF(F309="F",VLOOKUP(MROUND(HZ309,0.5),'F-Weight for Length'!K:S,8,0),VLOOKUP(MROUND(HZ309,0.5),'M-Weight for Length'!K:S,8,0)),IF(K309&gt;60,IF(F309="F",VLOOKUP(K309,'F-Weight for Length'!U:AC,8,0),VLOOKUP(K309,'M-Weight for Length'!U:AC,8,0)),IF(F309="F",VLOOKUP(MROUND(HZ309,0.5),'F-Weight for Length'!A:I,8,0),VLOOKUP(MROUND(HZ309,0.5),'M-Weight for Length'!A:I,8,0)))))))),0)</f>
        <v/>
      </c>
      <c r="AH309" s="191" t="str">
        <f>IFERROR(IF(D309="","",IF(F309="","",IF(J309="","",IF(K309="","",IF(AND(K309&gt;23,K309&lt;=60),IF(F309="F",VLOOKUP(MROUND(HZ309,0.5),'F-Weight for Length'!K:S,9,0),VLOOKUP(MROUND(HZ309,0.5),'M-Weight for Length'!K:S,9,0)),IF(K309&gt;60,IF(F309="F",VLOOKUP(K309,'F-Weight for Length'!U:AC,9,0),VLOOKUP(K309,'M-Weight for Length'!U:AC,9,0)),IF(F309="F",VLOOKUP(MROUND(HZ309,0.5),'F-Weight for Length'!A:I,9,0),VLOOKUP(MROUND(HZ309,0.5),'M-Weight for Length'!A:I,9,0)))))))),0)</f>
        <v/>
      </c>
      <c r="AI309" s="192">
        <f t="shared" si="957"/>
        <v>0</v>
      </c>
      <c r="AJ309" s="192">
        <f t="shared" si="958"/>
        <v>0</v>
      </c>
      <c r="AK309" s="192">
        <f t="shared" si="959"/>
        <v>0</v>
      </c>
      <c r="AL309" s="192">
        <f t="shared" si="960"/>
        <v>0</v>
      </c>
      <c r="AM309" s="192">
        <f t="shared" si="961"/>
        <v>0</v>
      </c>
      <c r="AN309" s="192">
        <f t="shared" si="962"/>
        <v>0</v>
      </c>
      <c r="AO309" s="192">
        <f t="shared" si="963"/>
        <v>0</v>
      </c>
      <c r="AP309" s="192">
        <f t="shared" si="964"/>
        <v>0</v>
      </c>
      <c r="AQ309" s="192">
        <f t="shared" si="965"/>
        <v>0</v>
      </c>
      <c r="AR309" s="192">
        <f t="shared" si="966"/>
        <v>0</v>
      </c>
      <c r="AS309" s="192">
        <f t="shared" si="967"/>
        <v>0</v>
      </c>
      <c r="AT309" s="192">
        <f t="shared" si="968"/>
        <v>0</v>
      </c>
      <c r="AU309" s="192">
        <f t="shared" si="969"/>
        <v>0</v>
      </c>
      <c r="AV309" s="192">
        <f t="shared" si="970"/>
        <v>0</v>
      </c>
      <c r="AW309" s="192">
        <f t="shared" si="971"/>
        <v>0</v>
      </c>
      <c r="AX309" s="192">
        <f t="shared" si="972"/>
        <v>0</v>
      </c>
      <c r="AY309" s="192">
        <f t="shared" si="973"/>
        <v>0</v>
      </c>
      <c r="AZ309" s="192">
        <f t="shared" si="974"/>
        <v>0</v>
      </c>
      <c r="BA309" s="192">
        <f t="shared" si="975"/>
        <v>0</v>
      </c>
      <c r="BB309" s="192">
        <f t="shared" si="976"/>
        <v>0</v>
      </c>
      <c r="BC309" s="192">
        <f t="shared" si="977"/>
        <v>0</v>
      </c>
      <c r="BD309" s="192">
        <f t="shared" si="978"/>
        <v>0</v>
      </c>
      <c r="BE309" s="192">
        <f t="shared" si="979"/>
        <v>0</v>
      </c>
      <c r="BF309" s="192">
        <f t="shared" si="980"/>
        <v>0</v>
      </c>
      <c r="BG309" s="192">
        <f t="shared" si="981"/>
        <v>0</v>
      </c>
      <c r="BH309" s="192">
        <f t="shared" si="982"/>
        <v>0</v>
      </c>
      <c r="BI309" s="192">
        <f t="shared" si="983"/>
        <v>0</v>
      </c>
      <c r="BJ309" s="192">
        <f t="shared" si="984"/>
        <v>0</v>
      </c>
      <c r="BK309" s="192">
        <f t="shared" si="985"/>
        <v>0</v>
      </c>
      <c r="BL309" s="192">
        <f t="shared" si="986"/>
        <v>0</v>
      </c>
      <c r="BM309" s="192">
        <f t="shared" si="987"/>
        <v>0</v>
      </c>
      <c r="BN309" s="192">
        <f t="shared" si="988"/>
        <v>0</v>
      </c>
      <c r="BO309" s="192">
        <f t="shared" si="989"/>
        <v>0</v>
      </c>
      <c r="BP309" s="192">
        <f t="shared" si="990"/>
        <v>0</v>
      </c>
      <c r="BQ309" s="192">
        <f t="shared" si="991"/>
        <v>0</v>
      </c>
      <c r="BR309" s="192">
        <f t="shared" si="992"/>
        <v>0</v>
      </c>
      <c r="BS309" s="192">
        <f t="shared" si="993"/>
        <v>0</v>
      </c>
      <c r="BT309" s="192">
        <f t="shared" si="994"/>
        <v>0</v>
      </c>
      <c r="BU309" s="192">
        <f t="shared" si="995"/>
        <v>0</v>
      </c>
      <c r="BV309" s="192">
        <f t="shared" si="996"/>
        <v>0</v>
      </c>
      <c r="BW309" s="192">
        <f t="shared" si="997"/>
        <v>0</v>
      </c>
      <c r="BX309" s="192">
        <f t="shared" si="998"/>
        <v>0</v>
      </c>
      <c r="BY309" s="192">
        <f t="shared" si="999"/>
        <v>0</v>
      </c>
      <c r="BZ309" s="192">
        <f t="shared" si="1000"/>
        <v>0</v>
      </c>
      <c r="CA309" s="192">
        <f t="shared" si="1001"/>
        <v>0</v>
      </c>
      <c r="CB309" s="192">
        <f t="shared" si="1002"/>
        <v>0</v>
      </c>
      <c r="CC309" s="192">
        <f t="shared" si="1003"/>
        <v>0</v>
      </c>
      <c r="CD309" s="192">
        <f t="shared" si="1004"/>
        <v>0</v>
      </c>
      <c r="CE309" s="192">
        <f t="shared" si="1005"/>
        <v>0</v>
      </c>
      <c r="CF309" s="192">
        <f t="shared" si="1006"/>
        <v>0</v>
      </c>
      <c r="CG309" s="192">
        <f t="shared" si="1007"/>
        <v>0</v>
      </c>
      <c r="CH309" s="192">
        <f t="shared" si="1008"/>
        <v>0</v>
      </c>
      <c r="CI309" s="192">
        <f t="shared" si="1009"/>
        <v>0</v>
      </c>
      <c r="CJ309" s="192">
        <f t="shared" si="1010"/>
        <v>0</v>
      </c>
      <c r="CK309" s="192">
        <f t="shared" si="1011"/>
        <v>0</v>
      </c>
      <c r="CL309" s="192">
        <f t="shared" si="1012"/>
        <v>0</v>
      </c>
      <c r="CM309" s="192">
        <f t="shared" si="1013"/>
        <v>0</v>
      </c>
      <c r="CN309" s="192">
        <f t="shared" si="1014"/>
        <v>0</v>
      </c>
      <c r="CO309" s="192">
        <f t="shared" si="1015"/>
        <v>0</v>
      </c>
      <c r="CP309" s="192">
        <f t="shared" si="1016"/>
        <v>0</v>
      </c>
      <c r="CQ309" s="192">
        <f t="shared" si="1017"/>
        <v>0</v>
      </c>
      <c r="CR309" s="192">
        <f t="shared" si="1018"/>
        <v>0</v>
      </c>
      <c r="CS309" s="192">
        <f t="shared" si="1019"/>
        <v>0</v>
      </c>
      <c r="CT309" s="192">
        <f t="shared" si="1020"/>
        <v>0</v>
      </c>
      <c r="CU309" s="192">
        <f t="shared" si="1021"/>
        <v>0</v>
      </c>
      <c r="CV309" s="192">
        <f t="shared" si="1022"/>
        <v>0</v>
      </c>
      <c r="CW309" s="192">
        <f t="shared" si="1023"/>
        <v>0</v>
      </c>
      <c r="CX309" s="192">
        <f t="shared" si="1024"/>
        <v>0</v>
      </c>
      <c r="CY309" s="192">
        <f t="shared" si="1025"/>
        <v>0</v>
      </c>
      <c r="CZ309" s="192">
        <f t="shared" si="1026"/>
        <v>0</v>
      </c>
      <c r="DA309" s="192">
        <f t="shared" si="1027"/>
        <v>0</v>
      </c>
      <c r="DB309" s="192">
        <f t="shared" si="1028"/>
        <v>0</v>
      </c>
      <c r="DC309" s="192">
        <f t="shared" si="1029"/>
        <v>0</v>
      </c>
      <c r="DD309" s="192">
        <f t="shared" si="1030"/>
        <v>0</v>
      </c>
      <c r="DE309" s="192">
        <f t="shared" si="1031"/>
        <v>0</v>
      </c>
      <c r="DF309" s="192">
        <f t="shared" si="1032"/>
        <v>0</v>
      </c>
      <c r="DG309" s="192">
        <f t="shared" si="1033"/>
        <v>0</v>
      </c>
      <c r="DH309" s="192">
        <f t="shared" si="1034"/>
        <v>0</v>
      </c>
      <c r="DI309" s="192">
        <f t="shared" si="1035"/>
        <v>0</v>
      </c>
      <c r="DJ309" s="192">
        <f t="shared" si="1036"/>
        <v>0</v>
      </c>
      <c r="DK309" s="192">
        <f t="shared" si="1037"/>
        <v>0</v>
      </c>
      <c r="DL309" s="192">
        <f t="shared" si="1038"/>
        <v>0</v>
      </c>
      <c r="DM309" s="192">
        <f t="shared" si="1039"/>
        <v>0</v>
      </c>
      <c r="DN309" s="192">
        <f t="shared" si="1040"/>
        <v>0</v>
      </c>
      <c r="DO309" s="192">
        <f t="shared" si="1041"/>
        <v>0</v>
      </c>
      <c r="DP309" s="192">
        <f t="shared" si="1042"/>
        <v>0</v>
      </c>
      <c r="DQ309" s="192">
        <f t="shared" si="1043"/>
        <v>0</v>
      </c>
      <c r="DR309" s="192">
        <f t="shared" si="1044"/>
        <v>0</v>
      </c>
      <c r="DS309" s="192">
        <f t="shared" si="1045"/>
        <v>0</v>
      </c>
      <c r="DT309" s="192">
        <f t="shared" si="1046"/>
        <v>0</v>
      </c>
      <c r="DU309" s="192">
        <f t="shared" si="1047"/>
        <v>0</v>
      </c>
      <c r="DV309" s="193">
        <f t="shared" si="1048"/>
        <v>0</v>
      </c>
      <c r="DW309" s="193">
        <f t="shared" si="1049"/>
        <v>0</v>
      </c>
      <c r="DX309" s="193">
        <f t="shared" si="1050"/>
        <v>0</v>
      </c>
      <c r="DY309" s="193">
        <f t="shared" si="1051"/>
        <v>0</v>
      </c>
      <c r="DZ309" s="193">
        <f t="shared" si="1052"/>
        <v>0</v>
      </c>
      <c r="EA309" s="192">
        <f t="shared" si="1053"/>
        <v>0</v>
      </c>
      <c r="EB309" s="192">
        <f t="shared" si="1054"/>
        <v>0</v>
      </c>
      <c r="EC309" s="192">
        <f t="shared" si="1055"/>
        <v>0</v>
      </c>
      <c r="ED309" s="192">
        <f t="shared" si="1056"/>
        <v>0</v>
      </c>
      <c r="EE309" s="192">
        <f t="shared" si="1057"/>
        <v>0</v>
      </c>
      <c r="EF309" s="192">
        <f t="shared" si="1058"/>
        <v>0</v>
      </c>
      <c r="EG309" s="192">
        <f t="shared" si="1059"/>
        <v>0</v>
      </c>
      <c r="EH309" s="192">
        <f t="shared" si="1060"/>
        <v>0</v>
      </c>
      <c r="EI309" s="192">
        <f t="shared" si="1061"/>
        <v>0</v>
      </c>
      <c r="EJ309" s="192">
        <f t="shared" si="1062"/>
        <v>0</v>
      </c>
      <c r="EK309" s="192">
        <f t="shared" si="1063"/>
        <v>0</v>
      </c>
      <c r="EL309" s="192">
        <f t="shared" si="1064"/>
        <v>0</v>
      </c>
      <c r="EM309" s="192">
        <f t="shared" si="1065"/>
        <v>0</v>
      </c>
      <c r="EN309" s="192">
        <f t="shared" si="1066"/>
        <v>0</v>
      </c>
      <c r="EO309" s="192">
        <f t="shared" si="1067"/>
        <v>0</v>
      </c>
      <c r="EP309" s="192">
        <f t="shared" si="1068"/>
        <v>0</v>
      </c>
      <c r="EQ309" s="192">
        <f t="shared" si="1069"/>
        <v>0</v>
      </c>
      <c r="ER309" s="192">
        <f t="shared" si="1070"/>
        <v>0</v>
      </c>
      <c r="ES309" s="192">
        <f t="shared" si="1071"/>
        <v>0</v>
      </c>
      <c r="ET309" s="192">
        <f t="shared" si="1072"/>
        <v>0</v>
      </c>
      <c r="EU309" s="192">
        <f t="shared" si="1073"/>
        <v>0</v>
      </c>
      <c r="EV309" s="192">
        <f t="shared" si="1074"/>
        <v>0</v>
      </c>
      <c r="EW309" s="192">
        <f t="shared" si="1075"/>
        <v>0</v>
      </c>
      <c r="EX309" s="192">
        <f t="shared" si="1076"/>
        <v>0</v>
      </c>
      <c r="EY309" s="192">
        <f t="shared" si="1077"/>
        <v>0</v>
      </c>
      <c r="EZ309" s="192">
        <f t="shared" si="1078"/>
        <v>0</v>
      </c>
      <c r="FA309" s="192">
        <f t="shared" si="1079"/>
        <v>0</v>
      </c>
      <c r="FB309" s="192">
        <f t="shared" si="1080"/>
        <v>0</v>
      </c>
      <c r="FC309" s="192">
        <f t="shared" si="1081"/>
        <v>0</v>
      </c>
      <c r="FD309" s="192">
        <f t="shared" si="1082"/>
        <v>0</v>
      </c>
      <c r="FE309" s="192">
        <f t="shared" si="1083"/>
        <v>0</v>
      </c>
      <c r="FF309" s="192">
        <f t="shared" si="1084"/>
        <v>0</v>
      </c>
      <c r="FG309" s="192">
        <f t="shared" si="1085"/>
        <v>0</v>
      </c>
      <c r="FH309" s="192">
        <f t="shared" si="1086"/>
        <v>0</v>
      </c>
      <c r="FI309" s="192">
        <f t="shared" si="1087"/>
        <v>0</v>
      </c>
      <c r="FJ309" s="192">
        <f t="shared" si="1088"/>
        <v>0</v>
      </c>
      <c r="FK309" s="192">
        <f t="shared" si="1089"/>
        <v>0</v>
      </c>
      <c r="FL309" s="192">
        <f t="shared" si="1090"/>
        <v>0</v>
      </c>
      <c r="FM309" s="192">
        <f t="shared" si="1091"/>
        <v>0</v>
      </c>
      <c r="FN309" s="192">
        <f t="shared" si="1092"/>
        <v>0</v>
      </c>
      <c r="FO309" s="192">
        <f t="shared" si="1093"/>
        <v>0</v>
      </c>
      <c r="FP309" s="192">
        <f t="shared" si="1094"/>
        <v>0</v>
      </c>
      <c r="FQ309" s="192">
        <f t="shared" si="1095"/>
        <v>0</v>
      </c>
      <c r="FR309" s="192">
        <f t="shared" si="1096"/>
        <v>0</v>
      </c>
      <c r="FS309" s="192">
        <f t="shared" si="1097"/>
        <v>0</v>
      </c>
      <c r="FT309" s="192">
        <f t="shared" si="1098"/>
        <v>0</v>
      </c>
      <c r="FU309" s="192">
        <f t="shared" si="1099"/>
        <v>0</v>
      </c>
      <c r="FV309" s="192">
        <f t="shared" si="1100"/>
        <v>0</v>
      </c>
      <c r="FW309" s="192">
        <f t="shared" si="1101"/>
        <v>0</v>
      </c>
      <c r="FX309" s="192">
        <f t="shared" si="1102"/>
        <v>0</v>
      </c>
      <c r="FY309" s="192">
        <f t="shared" si="1103"/>
        <v>0</v>
      </c>
      <c r="FZ309" s="192">
        <f t="shared" si="1104"/>
        <v>0</v>
      </c>
      <c r="GA309" s="192">
        <f t="shared" si="1105"/>
        <v>0</v>
      </c>
      <c r="GB309" s="192">
        <f t="shared" si="1106"/>
        <v>0</v>
      </c>
      <c r="GC309" s="192">
        <f t="shared" si="1107"/>
        <v>0</v>
      </c>
      <c r="GD309" s="192">
        <f t="shared" si="1108"/>
        <v>0</v>
      </c>
      <c r="GE309" s="192">
        <f t="shared" si="1109"/>
        <v>0</v>
      </c>
      <c r="GF309" s="192">
        <f t="shared" si="1110"/>
        <v>0</v>
      </c>
      <c r="GG309" s="192">
        <f t="shared" si="1111"/>
        <v>0</v>
      </c>
      <c r="GH309" s="192">
        <f t="shared" si="1112"/>
        <v>0</v>
      </c>
      <c r="GI309" s="192">
        <f t="shared" si="1113"/>
        <v>0</v>
      </c>
      <c r="GJ309" s="192">
        <f t="shared" si="1114"/>
        <v>0</v>
      </c>
      <c r="GK309" s="192">
        <f t="shared" si="1115"/>
        <v>0</v>
      </c>
      <c r="GL309" s="192">
        <f t="shared" si="1116"/>
        <v>0</v>
      </c>
      <c r="GM309" s="192">
        <f t="shared" si="1117"/>
        <v>0</v>
      </c>
      <c r="GN309" s="192">
        <f t="shared" si="1118"/>
        <v>0</v>
      </c>
      <c r="GO309" s="192">
        <f t="shared" si="1119"/>
        <v>0</v>
      </c>
      <c r="GP309" s="192">
        <f t="shared" si="1120"/>
        <v>0</v>
      </c>
      <c r="GQ309" s="192">
        <f t="shared" si="1121"/>
        <v>0</v>
      </c>
      <c r="GR309" s="192">
        <f t="shared" si="1122"/>
        <v>0</v>
      </c>
      <c r="GS309" s="192">
        <f t="shared" si="1123"/>
        <v>0</v>
      </c>
      <c r="GT309" s="192">
        <f t="shared" si="1124"/>
        <v>0</v>
      </c>
      <c r="GU309" s="192">
        <f t="shared" si="1125"/>
        <v>0</v>
      </c>
      <c r="GV309" s="192">
        <f t="shared" si="1126"/>
        <v>0</v>
      </c>
      <c r="GW309" s="192">
        <f t="shared" si="1127"/>
        <v>0</v>
      </c>
      <c r="GX309" s="192">
        <f t="shared" si="1128"/>
        <v>0</v>
      </c>
      <c r="GY309" s="192">
        <f t="shared" si="1129"/>
        <v>0</v>
      </c>
      <c r="GZ309" s="192">
        <f t="shared" si="1130"/>
        <v>0</v>
      </c>
      <c r="HA309" s="192">
        <f t="shared" si="1131"/>
        <v>0</v>
      </c>
      <c r="HB309" s="192">
        <f t="shared" si="1132"/>
        <v>0</v>
      </c>
      <c r="HC309" s="192">
        <f t="shared" si="1133"/>
        <v>0</v>
      </c>
      <c r="HD309" s="192">
        <f t="shared" si="1134"/>
        <v>0</v>
      </c>
      <c r="HE309" s="192">
        <f t="shared" si="1135"/>
        <v>0</v>
      </c>
      <c r="HF309" s="192">
        <f t="shared" si="1136"/>
        <v>0</v>
      </c>
      <c r="HG309" s="192">
        <f t="shared" si="1137"/>
        <v>0</v>
      </c>
      <c r="HH309" s="192">
        <f t="shared" si="1138"/>
        <v>0</v>
      </c>
      <c r="HI309" s="192">
        <f t="shared" si="1139"/>
        <v>0</v>
      </c>
      <c r="HJ309" s="192">
        <f t="shared" si="1140"/>
        <v>0</v>
      </c>
      <c r="HK309" s="192">
        <f t="shared" si="1141"/>
        <v>0</v>
      </c>
      <c r="HL309" s="192">
        <f t="shared" si="1142"/>
        <v>0</v>
      </c>
      <c r="HM309" s="192">
        <f t="shared" si="1143"/>
        <v>0</v>
      </c>
      <c r="HN309" s="194">
        <f t="shared" si="1144"/>
        <v>0</v>
      </c>
      <c r="HO309" s="194">
        <f t="shared" si="1145"/>
        <v>0</v>
      </c>
      <c r="HP309" s="194">
        <f t="shared" si="1146"/>
        <v>0</v>
      </c>
      <c r="HQ309" s="194">
        <f t="shared" si="1147"/>
        <v>0</v>
      </c>
      <c r="HR309" s="194">
        <f t="shared" si="1148"/>
        <v>0</v>
      </c>
      <c r="HS309" s="195" t="str">
        <f t="shared" si="945"/>
        <v/>
      </c>
      <c r="HT309" s="196">
        <f t="shared" si="941"/>
        <v>0</v>
      </c>
      <c r="HU309" s="196">
        <f t="shared" si="942"/>
        <v>0</v>
      </c>
      <c r="HV309" s="197" t="str">
        <f t="shared" si="946"/>
        <v/>
      </c>
      <c r="HW309" s="197" t="str">
        <f t="shared" si="1149"/>
        <v/>
      </c>
      <c r="HX309" s="197" t="str">
        <f t="shared" si="1150"/>
        <v/>
      </c>
      <c r="HY309" s="195" t="str">
        <f t="shared" si="947"/>
        <v/>
      </c>
      <c r="HZ309" s="30">
        <f t="shared" si="943"/>
        <v>0</v>
      </c>
      <c r="IA309" s="198">
        <f t="shared" si="948"/>
        <v>0</v>
      </c>
      <c r="IB309" s="195"/>
      <c r="IC309" s="195">
        <f t="shared" si="1151"/>
        <v>0</v>
      </c>
      <c r="ID309" s="195">
        <f t="shared" si="949"/>
        <v>0</v>
      </c>
      <c r="IE309" s="195">
        <f t="shared" si="1152"/>
        <v>0</v>
      </c>
      <c r="IF309" s="195">
        <f t="shared" si="950"/>
        <v>0</v>
      </c>
      <c r="IG309" s="307">
        <f t="shared" si="951"/>
        <v>0</v>
      </c>
      <c r="IH309" s="307">
        <f t="shared" si="952"/>
        <v>0</v>
      </c>
      <c r="II309" s="44">
        <f t="shared" si="953"/>
        <v>0</v>
      </c>
      <c r="IJ309" s="44">
        <f t="shared" si="1153"/>
        <v>0</v>
      </c>
      <c r="IK309" s="44">
        <f t="shared" si="1154"/>
        <v>0</v>
      </c>
      <c r="IL309" s="44">
        <f t="shared" si="1155"/>
        <v>0</v>
      </c>
      <c r="IM309" s="44">
        <f t="shared" si="1156"/>
        <v>0</v>
      </c>
      <c r="IN309" s="44">
        <f t="shared" si="1157"/>
        <v>0</v>
      </c>
      <c r="IO309" s="44">
        <f t="shared" si="1158"/>
        <v>0</v>
      </c>
    </row>
    <row r="310" spans="1:249" ht="18" customHeight="1">
      <c r="A310" s="188">
        <v>304</v>
      </c>
      <c r="B310" s="326"/>
      <c r="C310" s="289"/>
      <c r="D310" s="199"/>
      <c r="E310" s="189"/>
      <c r="F310" s="189"/>
      <c r="G310" s="190"/>
      <c r="H310" s="190"/>
      <c r="I310" s="272"/>
      <c r="J310" s="207"/>
      <c r="K310" s="214" t="str">
        <f t="shared" si="954"/>
        <v/>
      </c>
      <c r="L310" s="200" t="str">
        <f t="shared" si="955"/>
        <v/>
      </c>
      <c r="M310" s="200" t="str">
        <f t="shared" si="956"/>
        <v/>
      </c>
      <c r="N310" s="209" t="str">
        <f t="shared" si="944"/>
        <v/>
      </c>
      <c r="O310" s="208" t="str">
        <f>IFERROR(IF(D310="","",IF(K310="","",IF(I310="","",IF(F310="F",VLOOKUP(K310,F!A:G,2,0),IF(F310="M",VLOOKUP(K310,M!A:G,2,0),""))))),0)</f>
        <v/>
      </c>
      <c r="P310" s="191" t="str">
        <f>IFERROR(IF(D310="","",IF(K310="","",IF(I310="","",IF(F310="F",VLOOKUP(K310,F!A:G,3,0),IF(F310="M",VLOOKUP(K310,M!A:G,3,0),""))))),0)</f>
        <v/>
      </c>
      <c r="Q310" s="191" t="str">
        <f>IFERROR(IF(D310="","",IF(K310="","",IF(I310="","",IF(F310="F",VLOOKUP(K310,F!A:G,4,0),IF(F310="M",VLOOKUP(K310,M!A:G,4,0),""))))),0)</f>
        <v/>
      </c>
      <c r="R310" s="191" t="str">
        <f>IFERROR(IF(D310="","",IF(K310="","",IF(I310="","",IF(F310="F",VLOOKUP(K310,F!A:G,5,0),IF(F310="M",VLOOKUP(K310,M!A:G,5,0),""))))),0)</f>
        <v/>
      </c>
      <c r="S310" s="191" t="str">
        <f>IFERROR(IF(D310="","",IF(K310="","",IF(I310="","",IF(F310="F",VLOOKUP(K310,F!A:G,6,0),IF(F310="M",VLOOKUP(K310,M!A:G,6,0),""))))),0)</f>
        <v/>
      </c>
      <c r="T310" s="191" t="str">
        <f>IFERROR(IF(D310="","",IF(K310="","",IF(I310="","",IF(F310="F",VLOOKUP(K310,F!A:G,7,0),IF(F310="M",VLOOKUP(K310,M!A:G,7,0),""))))),0)</f>
        <v/>
      </c>
      <c r="U310" s="191" t="str">
        <f>IFERROR(IF(D310="","",IF(K310="","",IF(J310="","",IF(F310="F",VLOOKUP(K310,F!A:M,8,0),IF(F310="M",VLOOKUP(K310,M!A:M,8,0),""))))),0)</f>
        <v/>
      </c>
      <c r="V310" s="191" t="str">
        <f>IFERROR(IF(D310="","",IF(K310="","",IF(J310="","",IF(F310="F",VLOOKUP(K310,F!A:M,9,0),IF(F310="M",VLOOKUP(K310,M!A:M,9,0),""))))),0)</f>
        <v/>
      </c>
      <c r="W310" s="191" t="str">
        <f>IFERROR(IF(D310="","",IF(K310="","",IF(J310="","",IF(F310="F",VLOOKUP(K310,F!A:M,10,0),IF(F310="M",VLOOKUP(K310,M!A:M,10,0),""))))),0)</f>
        <v/>
      </c>
      <c r="X310" s="191" t="str">
        <f>IFERROR(IF(D310="","",IF(K310="","",IF(J310="","",IF(F310="F",VLOOKUP(K310,F!A:M,11,0),IF(F310="M",VLOOKUP(K310,M!A:M,11,0),""))))),0)</f>
        <v/>
      </c>
      <c r="Y310" s="191" t="str">
        <f>IFERROR(IF(D310="","",IF(K310="","",IF(J310="","",IF(F310="F",VLOOKUP(K310,F!A:M,12,0),IF(F310="M",VLOOKUP(K310,M!A:M,12,0),""))))),0)</f>
        <v/>
      </c>
      <c r="Z310" s="191" t="str">
        <f>IFERROR(IF(D310="","",IF(K310="","",IF(J310="","",IF(F310="F",VLOOKUP(K310,F!A:M,13,0),IF(F310="M",VLOOKUP(K310,M!A:M,13,0),""))))),0)</f>
        <v/>
      </c>
      <c r="AA310" s="191" t="str">
        <f>IFERROR(IF(D310="","",IF(F310="","",IF(J310="","",IF(K310="","",IF(AND(K310&gt;23,K310&lt;=60),IF(F310="F",VLOOKUP(MROUND(HZ310,0.5),'F-Weight for Length'!K:S,2,0),VLOOKUP(MROUND(HZ310,0.5),'M-Weight for Length'!K:S,2,0)),IF(K310&gt;60,IF(F310="F",VLOOKUP(K310,'F-Weight for Length'!U:AC,2,0),VLOOKUP(K310,'M-Weight for Length'!U:AC,2,0)),IF(F310="F",VLOOKUP(MROUND(HZ310,0.5),'F-Weight for Length'!A:I,2,0),VLOOKUP(MROUND(HZ310,0.5),'M-Weight for Length'!A:I,2,0)))))))),0)</f>
        <v/>
      </c>
      <c r="AB310" s="191" t="str">
        <f>IFERROR(IF(D310="","",IF(F310="","",IF(J310="","",IF(K310="","",IF(AND(K310&gt;23,K310&lt;=60),IF(F310="F",VLOOKUP(MROUND(HZ310,0.5),'F-Weight for Length'!K:S,3,0),VLOOKUP(MROUND(HZ310,0.5),'M-Weight for Length'!K:S,3,0)),IF(K310&gt;60,IF(F310="F",VLOOKUP(K310,'F-Weight for Length'!U:AC,3,0),VLOOKUP(K310,'M-Weight for Length'!U:AC,3,0)),IF(F310="F",VLOOKUP(MROUND(HZ310,0.5),'F-Weight for Length'!A:I,3,0),VLOOKUP(MROUND(HZ310,0.5),'M-Weight for Length'!A:I,3,0)))))))),0)</f>
        <v/>
      </c>
      <c r="AC310" s="191" t="str">
        <f>IFERROR(IF(D310="","",IF(F310="","",IF(J310="","",IF(K310="","",IF(AND(K310&gt;23,K310&lt;=60),IF(F310="F",VLOOKUP(MROUND(HZ310,0.5),'F-Weight for Length'!K:S,4,0),VLOOKUP(MROUND(HZ310,0.5),'M-Weight for Length'!K:S,4,0)),IF(K310&gt;60,IF(F310="F",VLOOKUP(K310,'F-Weight for Length'!U:AC,4,0),VLOOKUP(K310,'M-Weight for Length'!U:AC,4,0)),IF(F310="F",VLOOKUP(MROUND(HZ310,0.5),'F-Weight for Length'!A:I,4,0),VLOOKUP(MROUND(HZ310,0.5),'M-Weight for Length'!A:I,4,0)))))))),0)</f>
        <v/>
      </c>
      <c r="AD310" s="191" t="str">
        <f>IFERROR(IF(D310="","",IF(F310="","",IF(J310="","",IF(K310="","",IF(AND(K310&gt;23,K310&lt;=60),IF(F310="F",VLOOKUP(MROUND(HZ310,0.5),'F-Weight for Length'!K:S,5,0),VLOOKUP(MROUND(HZ310,0.5),'M-Weight for Length'!K:S,5,0)),IF(K310&gt;60,IF(F310="F",VLOOKUP(K310,'F-Weight for Length'!U:AC,5,0),VLOOKUP(K310,'M-Weight for Length'!U:AC,5,0)),IF(F310="F",VLOOKUP(MROUND(HZ310,0.5),'F-Weight for Length'!A:I,5,0),VLOOKUP(MROUND(HZ310,0.5),'M-Weight for Length'!A:I,5,0)))))))),0)</f>
        <v/>
      </c>
      <c r="AE310" s="191" t="str">
        <f>IFERROR(IF(D310="","",IF(F310="","",IF(J310="","",IF(K310="","",IF(AND(K310&gt;23,K310&lt;=60),IF(F310="F",VLOOKUP(MROUND(HZ310,0.5),'F-Weight for Length'!K:S,6,0),VLOOKUP(MROUND(HZ310,0.5),'M-Weight for Length'!K:S,6,0)),IF(K310&gt;60,IF(F310="F",VLOOKUP(K310,'F-Weight for Length'!U:AC,6,0),VLOOKUP(K310,'M-Weight for Length'!U:AC,6,0)),IF(F310="F",VLOOKUP(MROUND(HZ310,0.5),'F-Weight for Length'!A:I,6,0),VLOOKUP(MROUND(HZ310,0.5),'M-Weight for Length'!A:I,6,0)))))))),0)</f>
        <v/>
      </c>
      <c r="AF310" s="191" t="str">
        <f>IFERROR(IF(D310="","",IF(F310="","",IF(J310="","",IF(K310="","",IF(AND(K310&gt;23,K310&lt;=60),IF(F310="F",VLOOKUP(MROUND(HZ310,0.5),'F-Weight for Length'!K:S,7,0),VLOOKUP(MROUND(HZ310,0.5),'M-Weight for Length'!K:S,7,0)),IF(K310&gt;60,IF(F310="F",VLOOKUP(K310,'F-Weight for Length'!U:AC,7,0),VLOOKUP(K310,'M-Weight for Length'!U:AC,7,0)),IF(F310="F",VLOOKUP(MROUND(HZ310,0.5),'F-Weight for Length'!A:I,7,0),VLOOKUP(MROUND(HZ310,0.5),'M-Weight for Length'!A:I,7,0)))))))),0)</f>
        <v/>
      </c>
      <c r="AG310" s="191" t="str">
        <f>IFERROR(IF(D310="","",IF(F310="","",IF(J310="","",IF(K310="","",IF(AND(K310&gt;23,K310&lt;=60),IF(F310="F",VLOOKUP(MROUND(HZ310,0.5),'F-Weight for Length'!K:S,8,0),VLOOKUP(MROUND(HZ310,0.5),'M-Weight for Length'!K:S,8,0)),IF(K310&gt;60,IF(F310="F",VLOOKUP(K310,'F-Weight for Length'!U:AC,8,0),VLOOKUP(K310,'M-Weight for Length'!U:AC,8,0)),IF(F310="F",VLOOKUP(MROUND(HZ310,0.5),'F-Weight for Length'!A:I,8,0),VLOOKUP(MROUND(HZ310,0.5),'M-Weight for Length'!A:I,8,0)))))))),0)</f>
        <v/>
      </c>
      <c r="AH310" s="191" t="str">
        <f>IFERROR(IF(D310="","",IF(F310="","",IF(J310="","",IF(K310="","",IF(AND(K310&gt;23,K310&lt;=60),IF(F310="F",VLOOKUP(MROUND(HZ310,0.5),'F-Weight for Length'!K:S,9,0),VLOOKUP(MROUND(HZ310,0.5),'M-Weight for Length'!K:S,9,0)),IF(K310&gt;60,IF(F310="F",VLOOKUP(K310,'F-Weight for Length'!U:AC,9,0),VLOOKUP(K310,'M-Weight for Length'!U:AC,9,0)),IF(F310="F",VLOOKUP(MROUND(HZ310,0.5),'F-Weight for Length'!A:I,9,0),VLOOKUP(MROUND(HZ310,0.5),'M-Weight for Length'!A:I,9,0)))))))),0)</f>
        <v/>
      </c>
      <c r="AI310" s="192">
        <f t="shared" si="957"/>
        <v>0</v>
      </c>
      <c r="AJ310" s="192">
        <f t="shared" si="958"/>
        <v>0</v>
      </c>
      <c r="AK310" s="192">
        <f t="shared" si="959"/>
        <v>0</v>
      </c>
      <c r="AL310" s="192">
        <f t="shared" si="960"/>
        <v>0</v>
      </c>
      <c r="AM310" s="192">
        <f t="shared" si="961"/>
        <v>0</v>
      </c>
      <c r="AN310" s="192">
        <f t="shared" si="962"/>
        <v>0</v>
      </c>
      <c r="AO310" s="192">
        <f t="shared" si="963"/>
        <v>0</v>
      </c>
      <c r="AP310" s="192">
        <f t="shared" si="964"/>
        <v>0</v>
      </c>
      <c r="AQ310" s="192">
        <f t="shared" si="965"/>
        <v>0</v>
      </c>
      <c r="AR310" s="192">
        <f t="shared" si="966"/>
        <v>0</v>
      </c>
      <c r="AS310" s="192">
        <f t="shared" si="967"/>
        <v>0</v>
      </c>
      <c r="AT310" s="192">
        <f t="shared" si="968"/>
        <v>0</v>
      </c>
      <c r="AU310" s="192">
        <f t="shared" si="969"/>
        <v>0</v>
      </c>
      <c r="AV310" s="192">
        <f t="shared" si="970"/>
        <v>0</v>
      </c>
      <c r="AW310" s="192">
        <f t="shared" si="971"/>
        <v>0</v>
      </c>
      <c r="AX310" s="192">
        <f t="shared" si="972"/>
        <v>0</v>
      </c>
      <c r="AY310" s="192">
        <f t="shared" si="973"/>
        <v>0</v>
      </c>
      <c r="AZ310" s="192">
        <f t="shared" si="974"/>
        <v>0</v>
      </c>
      <c r="BA310" s="192">
        <f t="shared" si="975"/>
        <v>0</v>
      </c>
      <c r="BB310" s="192">
        <f t="shared" si="976"/>
        <v>0</v>
      </c>
      <c r="BC310" s="192">
        <f t="shared" si="977"/>
        <v>0</v>
      </c>
      <c r="BD310" s="192">
        <f t="shared" si="978"/>
        <v>0</v>
      </c>
      <c r="BE310" s="192">
        <f t="shared" si="979"/>
        <v>0</v>
      </c>
      <c r="BF310" s="192">
        <f t="shared" si="980"/>
        <v>0</v>
      </c>
      <c r="BG310" s="192">
        <f t="shared" si="981"/>
        <v>0</v>
      </c>
      <c r="BH310" s="192">
        <f t="shared" si="982"/>
        <v>0</v>
      </c>
      <c r="BI310" s="192">
        <f t="shared" si="983"/>
        <v>0</v>
      </c>
      <c r="BJ310" s="192">
        <f t="shared" si="984"/>
        <v>0</v>
      </c>
      <c r="BK310" s="192">
        <f t="shared" si="985"/>
        <v>0</v>
      </c>
      <c r="BL310" s="192">
        <f t="shared" si="986"/>
        <v>0</v>
      </c>
      <c r="BM310" s="192">
        <f t="shared" si="987"/>
        <v>0</v>
      </c>
      <c r="BN310" s="192">
        <f t="shared" si="988"/>
        <v>0</v>
      </c>
      <c r="BO310" s="192">
        <f t="shared" si="989"/>
        <v>0</v>
      </c>
      <c r="BP310" s="192">
        <f t="shared" si="990"/>
        <v>0</v>
      </c>
      <c r="BQ310" s="192">
        <f t="shared" si="991"/>
        <v>0</v>
      </c>
      <c r="BR310" s="192">
        <f t="shared" si="992"/>
        <v>0</v>
      </c>
      <c r="BS310" s="192">
        <f t="shared" si="993"/>
        <v>0</v>
      </c>
      <c r="BT310" s="192">
        <f t="shared" si="994"/>
        <v>0</v>
      </c>
      <c r="BU310" s="192">
        <f t="shared" si="995"/>
        <v>0</v>
      </c>
      <c r="BV310" s="192">
        <f t="shared" si="996"/>
        <v>0</v>
      </c>
      <c r="BW310" s="192">
        <f t="shared" si="997"/>
        <v>0</v>
      </c>
      <c r="BX310" s="192">
        <f t="shared" si="998"/>
        <v>0</v>
      </c>
      <c r="BY310" s="192">
        <f t="shared" si="999"/>
        <v>0</v>
      </c>
      <c r="BZ310" s="192">
        <f t="shared" si="1000"/>
        <v>0</v>
      </c>
      <c r="CA310" s="192">
        <f t="shared" si="1001"/>
        <v>0</v>
      </c>
      <c r="CB310" s="192">
        <f t="shared" si="1002"/>
        <v>0</v>
      </c>
      <c r="CC310" s="192">
        <f t="shared" si="1003"/>
        <v>0</v>
      </c>
      <c r="CD310" s="192">
        <f t="shared" si="1004"/>
        <v>0</v>
      </c>
      <c r="CE310" s="192">
        <f t="shared" si="1005"/>
        <v>0</v>
      </c>
      <c r="CF310" s="192">
        <f t="shared" si="1006"/>
        <v>0</v>
      </c>
      <c r="CG310" s="192">
        <f t="shared" si="1007"/>
        <v>0</v>
      </c>
      <c r="CH310" s="192">
        <f t="shared" si="1008"/>
        <v>0</v>
      </c>
      <c r="CI310" s="192">
        <f t="shared" si="1009"/>
        <v>0</v>
      </c>
      <c r="CJ310" s="192">
        <f t="shared" si="1010"/>
        <v>0</v>
      </c>
      <c r="CK310" s="192">
        <f t="shared" si="1011"/>
        <v>0</v>
      </c>
      <c r="CL310" s="192">
        <f t="shared" si="1012"/>
        <v>0</v>
      </c>
      <c r="CM310" s="192">
        <f t="shared" si="1013"/>
        <v>0</v>
      </c>
      <c r="CN310" s="192">
        <f t="shared" si="1014"/>
        <v>0</v>
      </c>
      <c r="CO310" s="192">
        <f t="shared" si="1015"/>
        <v>0</v>
      </c>
      <c r="CP310" s="192">
        <f t="shared" si="1016"/>
        <v>0</v>
      </c>
      <c r="CQ310" s="192">
        <f t="shared" si="1017"/>
        <v>0</v>
      </c>
      <c r="CR310" s="192">
        <f t="shared" si="1018"/>
        <v>0</v>
      </c>
      <c r="CS310" s="192">
        <f t="shared" si="1019"/>
        <v>0</v>
      </c>
      <c r="CT310" s="192">
        <f t="shared" si="1020"/>
        <v>0</v>
      </c>
      <c r="CU310" s="192">
        <f t="shared" si="1021"/>
        <v>0</v>
      </c>
      <c r="CV310" s="192">
        <f t="shared" si="1022"/>
        <v>0</v>
      </c>
      <c r="CW310" s="192">
        <f t="shared" si="1023"/>
        <v>0</v>
      </c>
      <c r="CX310" s="192">
        <f t="shared" si="1024"/>
        <v>0</v>
      </c>
      <c r="CY310" s="192">
        <f t="shared" si="1025"/>
        <v>0</v>
      </c>
      <c r="CZ310" s="192">
        <f t="shared" si="1026"/>
        <v>0</v>
      </c>
      <c r="DA310" s="192">
        <f t="shared" si="1027"/>
        <v>0</v>
      </c>
      <c r="DB310" s="192">
        <f t="shared" si="1028"/>
        <v>0</v>
      </c>
      <c r="DC310" s="192">
        <f t="shared" si="1029"/>
        <v>0</v>
      </c>
      <c r="DD310" s="192">
        <f t="shared" si="1030"/>
        <v>0</v>
      </c>
      <c r="DE310" s="192">
        <f t="shared" si="1031"/>
        <v>0</v>
      </c>
      <c r="DF310" s="192">
        <f t="shared" si="1032"/>
        <v>0</v>
      </c>
      <c r="DG310" s="192">
        <f t="shared" si="1033"/>
        <v>0</v>
      </c>
      <c r="DH310" s="192">
        <f t="shared" si="1034"/>
        <v>0</v>
      </c>
      <c r="DI310" s="192">
        <f t="shared" si="1035"/>
        <v>0</v>
      </c>
      <c r="DJ310" s="192">
        <f t="shared" si="1036"/>
        <v>0</v>
      </c>
      <c r="DK310" s="192">
        <f t="shared" si="1037"/>
        <v>0</v>
      </c>
      <c r="DL310" s="192">
        <f t="shared" si="1038"/>
        <v>0</v>
      </c>
      <c r="DM310" s="192">
        <f t="shared" si="1039"/>
        <v>0</v>
      </c>
      <c r="DN310" s="192">
        <f t="shared" si="1040"/>
        <v>0</v>
      </c>
      <c r="DO310" s="192">
        <f t="shared" si="1041"/>
        <v>0</v>
      </c>
      <c r="DP310" s="192">
        <f t="shared" si="1042"/>
        <v>0</v>
      </c>
      <c r="DQ310" s="192">
        <f t="shared" si="1043"/>
        <v>0</v>
      </c>
      <c r="DR310" s="192">
        <f t="shared" si="1044"/>
        <v>0</v>
      </c>
      <c r="DS310" s="192">
        <f t="shared" si="1045"/>
        <v>0</v>
      </c>
      <c r="DT310" s="192">
        <f t="shared" si="1046"/>
        <v>0</v>
      </c>
      <c r="DU310" s="192">
        <f t="shared" si="1047"/>
        <v>0</v>
      </c>
      <c r="DV310" s="193">
        <f t="shared" si="1048"/>
        <v>0</v>
      </c>
      <c r="DW310" s="193">
        <f t="shared" si="1049"/>
        <v>0</v>
      </c>
      <c r="DX310" s="193">
        <f t="shared" si="1050"/>
        <v>0</v>
      </c>
      <c r="DY310" s="193">
        <f t="shared" si="1051"/>
        <v>0</v>
      </c>
      <c r="DZ310" s="193">
        <f t="shared" si="1052"/>
        <v>0</v>
      </c>
      <c r="EA310" s="192">
        <f t="shared" si="1053"/>
        <v>0</v>
      </c>
      <c r="EB310" s="192">
        <f t="shared" si="1054"/>
        <v>0</v>
      </c>
      <c r="EC310" s="192">
        <f t="shared" si="1055"/>
        <v>0</v>
      </c>
      <c r="ED310" s="192">
        <f t="shared" si="1056"/>
        <v>0</v>
      </c>
      <c r="EE310" s="192">
        <f t="shared" si="1057"/>
        <v>0</v>
      </c>
      <c r="EF310" s="192">
        <f t="shared" si="1058"/>
        <v>0</v>
      </c>
      <c r="EG310" s="192">
        <f t="shared" si="1059"/>
        <v>0</v>
      </c>
      <c r="EH310" s="192">
        <f t="shared" si="1060"/>
        <v>0</v>
      </c>
      <c r="EI310" s="192">
        <f t="shared" si="1061"/>
        <v>0</v>
      </c>
      <c r="EJ310" s="192">
        <f t="shared" si="1062"/>
        <v>0</v>
      </c>
      <c r="EK310" s="192">
        <f t="shared" si="1063"/>
        <v>0</v>
      </c>
      <c r="EL310" s="192">
        <f t="shared" si="1064"/>
        <v>0</v>
      </c>
      <c r="EM310" s="192">
        <f t="shared" si="1065"/>
        <v>0</v>
      </c>
      <c r="EN310" s="192">
        <f t="shared" si="1066"/>
        <v>0</v>
      </c>
      <c r="EO310" s="192">
        <f t="shared" si="1067"/>
        <v>0</v>
      </c>
      <c r="EP310" s="192">
        <f t="shared" si="1068"/>
        <v>0</v>
      </c>
      <c r="EQ310" s="192">
        <f t="shared" si="1069"/>
        <v>0</v>
      </c>
      <c r="ER310" s="192">
        <f t="shared" si="1070"/>
        <v>0</v>
      </c>
      <c r="ES310" s="192">
        <f t="shared" si="1071"/>
        <v>0</v>
      </c>
      <c r="ET310" s="192">
        <f t="shared" si="1072"/>
        <v>0</v>
      </c>
      <c r="EU310" s="192">
        <f t="shared" si="1073"/>
        <v>0</v>
      </c>
      <c r="EV310" s="192">
        <f t="shared" si="1074"/>
        <v>0</v>
      </c>
      <c r="EW310" s="192">
        <f t="shared" si="1075"/>
        <v>0</v>
      </c>
      <c r="EX310" s="192">
        <f t="shared" si="1076"/>
        <v>0</v>
      </c>
      <c r="EY310" s="192">
        <f t="shared" si="1077"/>
        <v>0</v>
      </c>
      <c r="EZ310" s="192">
        <f t="shared" si="1078"/>
        <v>0</v>
      </c>
      <c r="FA310" s="192">
        <f t="shared" si="1079"/>
        <v>0</v>
      </c>
      <c r="FB310" s="192">
        <f t="shared" si="1080"/>
        <v>0</v>
      </c>
      <c r="FC310" s="192">
        <f t="shared" si="1081"/>
        <v>0</v>
      </c>
      <c r="FD310" s="192">
        <f t="shared" si="1082"/>
        <v>0</v>
      </c>
      <c r="FE310" s="192">
        <f t="shared" si="1083"/>
        <v>0</v>
      </c>
      <c r="FF310" s="192">
        <f t="shared" si="1084"/>
        <v>0</v>
      </c>
      <c r="FG310" s="192">
        <f t="shared" si="1085"/>
        <v>0</v>
      </c>
      <c r="FH310" s="192">
        <f t="shared" si="1086"/>
        <v>0</v>
      </c>
      <c r="FI310" s="192">
        <f t="shared" si="1087"/>
        <v>0</v>
      </c>
      <c r="FJ310" s="192">
        <f t="shared" si="1088"/>
        <v>0</v>
      </c>
      <c r="FK310" s="192">
        <f t="shared" si="1089"/>
        <v>0</v>
      </c>
      <c r="FL310" s="192">
        <f t="shared" si="1090"/>
        <v>0</v>
      </c>
      <c r="FM310" s="192">
        <f t="shared" si="1091"/>
        <v>0</v>
      </c>
      <c r="FN310" s="192">
        <f t="shared" si="1092"/>
        <v>0</v>
      </c>
      <c r="FO310" s="192">
        <f t="shared" si="1093"/>
        <v>0</v>
      </c>
      <c r="FP310" s="192">
        <f t="shared" si="1094"/>
        <v>0</v>
      </c>
      <c r="FQ310" s="192">
        <f t="shared" si="1095"/>
        <v>0</v>
      </c>
      <c r="FR310" s="192">
        <f t="shared" si="1096"/>
        <v>0</v>
      </c>
      <c r="FS310" s="192">
        <f t="shared" si="1097"/>
        <v>0</v>
      </c>
      <c r="FT310" s="192">
        <f t="shared" si="1098"/>
        <v>0</v>
      </c>
      <c r="FU310" s="192">
        <f t="shared" si="1099"/>
        <v>0</v>
      </c>
      <c r="FV310" s="192">
        <f t="shared" si="1100"/>
        <v>0</v>
      </c>
      <c r="FW310" s="192">
        <f t="shared" si="1101"/>
        <v>0</v>
      </c>
      <c r="FX310" s="192">
        <f t="shared" si="1102"/>
        <v>0</v>
      </c>
      <c r="FY310" s="192">
        <f t="shared" si="1103"/>
        <v>0</v>
      </c>
      <c r="FZ310" s="192">
        <f t="shared" si="1104"/>
        <v>0</v>
      </c>
      <c r="GA310" s="192">
        <f t="shared" si="1105"/>
        <v>0</v>
      </c>
      <c r="GB310" s="192">
        <f t="shared" si="1106"/>
        <v>0</v>
      </c>
      <c r="GC310" s="192">
        <f t="shared" si="1107"/>
        <v>0</v>
      </c>
      <c r="GD310" s="192">
        <f t="shared" si="1108"/>
        <v>0</v>
      </c>
      <c r="GE310" s="192">
        <f t="shared" si="1109"/>
        <v>0</v>
      </c>
      <c r="GF310" s="192">
        <f t="shared" si="1110"/>
        <v>0</v>
      </c>
      <c r="GG310" s="192">
        <f t="shared" si="1111"/>
        <v>0</v>
      </c>
      <c r="GH310" s="192">
        <f t="shared" si="1112"/>
        <v>0</v>
      </c>
      <c r="GI310" s="192">
        <f t="shared" si="1113"/>
        <v>0</v>
      </c>
      <c r="GJ310" s="192">
        <f t="shared" si="1114"/>
        <v>0</v>
      </c>
      <c r="GK310" s="192">
        <f t="shared" si="1115"/>
        <v>0</v>
      </c>
      <c r="GL310" s="192">
        <f t="shared" si="1116"/>
        <v>0</v>
      </c>
      <c r="GM310" s="192">
        <f t="shared" si="1117"/>
        <v>0</v>
      </c>
      <c r="GN310" s="192">
        <f t="shared" si="1118"/>
        <v>0</v>
      </c>
      <c r="GO310" s="192">
        <f t="shared" si="1119"/>
        <v>0</v>
      </c>
      <c r="GP310" s="192">
        <f t="shared" si="1120"/>
        <v>0</v>
      </c>
      <c r="GQ310" s="192">
        <f t="shared" si="1121"/>
        <v>0</v>
      </c>
      <c r="GR310" s="192">
        <f t="shared" si="1122"/>
        <v>0</v>
      </c>
      <c r="GS310" s="192">
        <f t="shared" si="1123"/>
        <v>0</v>
      </c>
      <c r="GT310" s="192">
        <f t="shared" si="1124"/>
        <v>0</v>
      </c>
      <c r="GU310" s="192">
        <f t="shared" si="1125"/>
        <v>0</v>
      </c>
      <c r="GV310" s="192">
        <f t="shared" si="1126"/>
        <v>0</v>
      </c>
      <c r="GW310" s="192">
        <f t="shared" si="1127"/>
        <v>0</v>
      </c>
      <c r="GX310" s="192">
        <f t="shared" si="1128"/>
        <v>0</v>
      </c>
      <c r="GY310" s="192">
        <f t="shared" si="1129"/>
        <v>0</v>
      </c>
      <c r="GZ310" s="192">
        <f t="shared" si="1130"/>
        <v>0</v>
      </c>
      <c r="HA310" s="192">
        <f t="shared" si="1131"/>
        <v>0</v>
      </c>
      <c r="HB310" s="192">
        <f t="shared" si="1132"/>
        <v>0</v>
      </c>
      <c r="HC310" s="192">
        <f t="shared" si="1133"/>
        <v>0</v>
      </c>
      <c r="HD310" s="192">
        <f t="shared" si="1134"/>
        <v>0</v>
      </c>
      <c r="HE310" s="192">
        <f t="shared" si="1135"/>
        <v>0</v>
      </c>
      <c r="HF310" s="192">
        <f t="shared" si="1136"/>
        <v>0</v>
      </c>
      <c r="HG310" s="192">
        <f t="shared" si="1137"/>
        <v>0</v>
      </c>
      <c r="HH310" s="192">
        <f t="shared" si="1138"/>
        <v>0</v>
      </c>
      <c r="HI310" s="192">
        <f t="shared" si="1139"/>
        <v>0</v>
      </c>
      <c r="HJ310" s="192">
        <f t="shared" si="1140"/>
        <v>0</v>
      </c>
      <c r="HK310" s="192">
        <f t="shared" si="1141"/>
        <v>0</v>
      </c>
      <c r="HL310" s="192">
        <f t="shared" si="1142"/>
        <v>0</v>
      </c>
      <c r="HM310" s="192">
        <f t="shared" si="1143"/>
        <v>0</v>
      </c>
      <c r="HN310" s="194">
        <f t="shared" si="1144"/>
        <v>0</v>
      </c>
      <c r="HO310" s="194">
        <f t="shared" si="1145"/>
        <v>0</v>
      </c>
      <c r="HP310" s="194">
        <f t="shared" si="1146"/>
        <v>0</v>
      </c>
      <c r="HQ310" s="194">
        <f t="shared" si="1147"/>
        <v>0</v>
      </c>
      <c r="HR310" s="194">
        <f t="shared" si="1148"/>
        <v>0</v>
      </c>
      <c r="HS310" s="195" t="str">
        <f t="shared" si="945"/>
        <v/>
      </c>
      <c r="HT310" s="196">
        <f t="shared" si="941"/>
        <v>0</v>
      </c>
      <c r="HU310" s="196">
        <f t="shared" si="942"/>
        <v>0</v>
      </c>
      <c r="HV310" s="197" t="str">
        <f t="shared" si="946"/>
        <v/>
      </c>
      <c r="HW310" s="197" t="str">
        <f t="shared" si="1149"/>
        <v/>
      </c>
      <c r="HX310" s="197" t="str">
        <f t="shared" si="1150"/>
        <v/>
      </c>
      <c r="HY310" s="195" t="str">
        <f t="shared" si="947"/>
        <v/>
      </c>
      <c r="HZ310" s="30">
        <f t="shared" si="943"/>
        <v>0</v>
      </c>
      <c r="IA310" s="198">
        <f t="shared" si="948"/>
        <v>0</v>
      </c>
      <c r="IB310" s="195"/>
      <c r="IC310" s="195">
        <f t="shared" si="1151"/>
        <v>0</v>
      </c>
      <c r="ID310" s="195">
        <f t="shared" si="949"/>
        <v>0</v>
      </c>
      <c r="IE310" s="195">
        <f t="shared" si="1152"/>
        <v>0</v>
      </c>
      <c r="IF310" s="195">
        <f t="shared" si="950"/>
        <v>0</v>
      </c>
      <c r="IG310" s="307">
        <f t="shared" si="951"/>
        <v>0</v>
      </c>
      <c r="IH310" s="307">
        <f t="shared" si="952"/>
        <v>0</v>
      </c>
      <c r="II310" s="44">
        <f t="shared" si="953"/>
        <v>0</v>
      </c>
      <c r="IJ310" s="44">
        <f t="shared" si="1153"/>
        <v>0</v>
      </c>
      <c r="IK310" s="44">
        <f t="shared" si="1154"/>
        <v>0</v>
      </c>
      <c r="IL310" s="44">
        <f t="shared" si="1155"/>
        <v>0</v>
      </c>
      <c r="IM310" s="44">
        <f t="shared" si="1156"/>
        <v>0</v>
      </c>
      <c r="IN310" s="44">
        <f t="shared" si="1157"/>
        <v>0</v>
      </c>
      <c r="IO310" s="44">
        <f t="shared" si="1158"/>
        <v>0</v>
      </c>
    </row>
    <row r="311" spans="1:249" ht="18" customHeight="1">
      <c r="A311" s="188">
        <v>305</v>
      </c>
      <c r="B311" s="326"/>
      <c r="C311" s="289"/>
      <c r="D311" s="199"/>
      <c r="E311" s="189"/>
      <c r="F311" s="189"/>
      <c r="G311" s="190"/>
      <c r="H311" s="190"/>
      <c r="I311" s="272"/>
      <c r="J311" s="207"/>
      <c r="K311" s="214" t="str">
        <f t="shared" si="954"/>
        <v/>
      </c>
      <c r="L311" s="200" t="str">
        <f t="shared" si="955"/>
        <v/>
      </c>
      <c r="M311" s="200" t="str">
        <f t="shared" si="956"/>
        <v/>
      </c>
      <c r="N311" s="209" t="str">
        <f t="shared" si="944"/>
        <v/>
      </c>
      <c r="O311" s="208" t="str">
        <f>IFERROR(IF(D311="","",IF(K311="","",IF(I311="","",IF(F311="F",VLOOKUP(K311,F!A:G,2,0),IF(F311="M",VLOOKUP(K311,M!A:G,2,0),""))))),0)</f>
        <v/>
      </c>
      <c r="P311" s="191" t="str">
        <f>IFERROR(IF(D311="","",IF(K311="","",IF(I311="","",IF(F311="F",VLOOKUP(K311,F!A:G,3,0),IF(F311="M",VLOOKUP(K311,M!A:G,3,0),""))))),0)</f>
        <v/>
      </c>
      <c r="Q311" s="191" t="str">
        <f>IFERROR(IF(D311="","",IF(K311="","",IF(I311="","",IF(F311="F",VLOOKUP(K311,F!A:G,4,0),IF(F311="M",VLOOKUP(K311,M!A:G,4,0),""))))),0)</f>
        <v/>
      </c>
      <c r="R311" s="191" t="str">
        <f>IFERROR(IF(D311="","",IF(K311="","",IF(I311="","",IF(F311="F",VLOOKUP(K311,F!A:G,5,0),IF(F311="M",VLOOKUP(K311,M!A:G,5,0),""))))),0)</f>
        <v/>
      </c>
      <c r="S311" s="191" t="str">
        <f>IFERROR(IF(D311="","",IF(K311="","",IF(I311="","",IF(F311="F",VLOOKUP(K311,F!A:G,6,0),IF(F311="M",VLOOKUP(K311,M!A:G,6,0),""))))),0)</f>
        <v/>
      </c>
      <c r="T311" s="191" t="str">
        <f>IFERROR(IF(D311="","",IF(K311="","",IF(I311="","",IF(F311="F",VLOOKUP(K311,F!A:G,7,0),IF(F311="M",VLOOKUP(K311,M!A:G,7,0),""))))),0)</f>
        <v/>
      </c>
      <c r="U311" s="191" t="str">
        <f>IFERROR(IF(D311="","",IF(K311="","",IF(J311="","",IF(F311="F",VLOOKUP(K311,F!A:M,8,0),IF(F311="M",VLOOKUP(K311,M!A:M,8,0),""))))),0)</f>
        <v/>
      </c>
      <c r="V311" s="191" t="str">
        <f>IFERROR(IF(D311="","",IF(K311="","",IF(J311="","",IF(F311="F",VLOOKUP(K311,F!A:M,9,0),IF(F311="M",VLOOKUP(K311,M!A:M,9,0),""))))),0)</f>
        <v/>
      </c>
      <c r="W311" s="191" t="str">
        <f>IFERROR(IF(D311="","",IF(K311="","",IF(J311="","",IF(F311="F",VLOOKUP(K311,F!A:M,10,0),IF(F311="M",VLOOKUP(K311,M!A:M,10,0),""))))),0)</f>
        <v/>
      </c>
      <c r="X311" s="191" t="str">
        <f>IFERROR(IF(D311="","",IF(K311="","",IF(J311="","",IF(F311="F",VLOOKUP(K311,F!A:M,11,0),IF(F311="M",VLOOKUP(K311,M!A:M,11,0),""))))),0)</f>
        <v/>
      </c>
      <c r="Y311" s="191" t="str">
        <f>IFERROR(IF(D311="","",IF(K311="","",IF(J311="","",IF(F311="F",VLOOKUP(K311,F!A:M,12,0),IF(F311="M",VLOOKUP(K311,M!A:M,12,0),""))))),0)</f>
        <v/>
      </c>
      <c r="Z311" s="191" t="str">
        <f>IFERROR(IF(D311="","",IF(K311="","",IF(J311="","",IF(F311="F",VLOOKUP(K311,F!A:M,13,0),IF(F311="M",VLOOKUP(K311,M!A:M,13,0),""))))),0)</f>
        <v/>
      </c>
      <c r="AA311" s="191" t="str">
        <f>IFERROR(IF(D311="","",IF(F311="","",IF(J311="","",IF(K311="","",IF(AND(K311&gt;23,K311&lt;=60),IF(F311="F",VLOOKUP(MROUND(HZ311,0.5),'F-Weight for Length'!K:S,2,0),VLOOKUP(MROUND(HZ311,0.5),'M-Weight for Length'!K:S,2,0)),IF(K311&gt;60,IF(F311="F",VLOOKUP(K311,'F-Weight for Length'!U:AC,2,0),VLOOKUP(K311,'M-Weight for Length'!U:AC,2,0)),IF(F311="F",VLOOKUP(MROUND(HZ311,0.5),'F-Weight for Length'!A:I,2,0),VLOOKUP(MROUND(HZ311,0.5),'M-Weight for Length'!A:I,2,0)))))))),0)</f>
        <v/>
      </c>
      <c r="AB311" s="191" t="str">
        <f>IFERROR(IF(D311="","",IF(F311="","",IF(J311="","",IF(K311="","",IF(AND(K311&gt;23,K311&lt;=60),IF(F311="F",VLOOKUP(MROUND(HZ311,0.5),'F-Weight for Length'!K:S,3,0),VLOOKUP(MROUND(HZ311,0.5),'M-Weight for Length'!K:S,3,0)),IF(K311&gt;60,IF(F311="F",VLOOKUP(K311,'F-Weight for Length'!U:AC,3,0),VLOOKUP(K311,'M-Weight for Length'!U:AC,3,0)),IF(F311="F",VLOOKUP(MROUND(HZ311,0.5),'F-Weight for Length'!A:I,3,0),VLOOKUP(MROUND(HZ311,0.5),'M-Weight for Length'!A:I,3,0)))))))),0)</f>
        <v/>
      </c>
      <c r="AC311" s="191" t="str">
        <f>IFERROR(IF(D311="","",IF(F311="","",IF(J311="","",IF(K311="","",IF(AND(K311&gt;23,K311&lt;=60),IF(F311="F",VLOOKUP(MROUND(HZ311,0.5),'F-Weight for Length'!K:S,4,0),VLOOKUP(MROUND(HZ311,0.5),'M-Weight for Length'!K:S,4,0)),IF(K311&gt;60,IF(F311="F",VLOOKUP(K311,'F-Weight for Length'!U:AC,4,0),VLOOKUP(K311,'M-Weight for Length'!U:AC,4,0)),IF(F311="F",VLOOKUP(MROUND(HZ311,0.5),'F-Weight for Length'!A:I,4,0),VLOOKUP(MROUND(HZ311,0.5),'M-Weight for Length'!A:I,4,0)))))))),0)</f>
        <v/>
      </c>
      <c r="AD311" s="191" t="str">
        <f>IFERROR(IF(D311="","",IF(F311="","",IF(J311="","",IF(K311="","",IF(AND(K311&gt;23,K311&lt;=60),IF(F311="F",VLOOKUP(MROUND(HZ311,0.5),'F-Weight for Length'!K:S,5,0),VLOOKUP(MROUND(HZ311,0.5),'M-Weight for Length'!K:S,5,0)),IF(K311&gt;60,IF(F311="F",VLOOKUP(K311,'F-Weight for Length'!U:AC,5,0),VLOOKUP(K311,'M-Weight for Length'!U:AC,5,0)),IF(F311="F",VLOOKUP(MROUND(HZ311,0.5),'F-Weight for Length'!A:I,5,0),VLOOKUP(MROUND(HZ311,0.5),'M-Weight for Length'!A:I,5,0)))))))),0)</f>
        <v/>
      </c>
      <c r="AE311" s="191" t="str">
        <f>IFERROR(IF(D311="","",IF(F311="","",IF(J311="","",IF(K311="","",IF(AND(K311&gt;23,K311&lt;=60),IF(F311="F",VLOOKUP(MROUND(HZ311,0.5),'F-Weight for Length'!K:S,6,0),VLOOKUP(MROUND(HZ311,0.5),'M-Weight for Length'!K:S,6,0)),IF(K311&gt;60,IF(F311="F",VLOOKUP(K311,'F-Weight for Length'!U:AC,6,0),VLOOKUP(K311,'M-Weight for Length'!U:AC,6,0)),IF(F311="F",VLOOKUP(MROUND(HZ311,0.5),'F-Weight for Length'!A:I,6,0),VLOOKUP(MROUND(HZ311,0.5),'M-Weight for Length'!A:I,6,0)))))))),0)</f>
        <v/>
      </c>
      <c r="AF311" s="191" t="str">
        <f>IFERROR(IF(D311="","",IF(F311="","",IF(J311="","",IF(K311="","",IF(AND(K311&gt;23,K311&lt;=60),IF(F311="F",VLOOKUP(MROUND(HZ311,0.5),'F-Weight for Length'!K:S,7,0),VLOOKUP(MROUND(HZ311,0.5),'M-Weight for Length'!K:S,7,0)),IF(K311&gt;60,IF(F311="F",VLOOKUP(K311,'F-Weight for Length'!U:AC,7,0),VLOOKUP(K311,'M-Weight for Length'!U:AC,7,0)),IF(F311="F",VLOOKUP(MROUND(HZ311,0.5),'F-Weight for Length'!A:I,7,0),VLOOKUP(MROUND(HZ311,0.5),'M-Weight for Length'!A:I,7,0)))))))),0)</f>
        <v/>
      </c>
      <c r="AG311" s="191" t="str">
        <f>IFERROR(IF(D311="","",IF(F311="","",IF(J311="","",IF(K311="","",IF(AND(K311&gt;23,K311&lt;=60),IF(F311="F",VLOOKUP(MROUND(HZ311,0.5),'F-Weight for Length'!K:S,8,0),VLOOKUP(MROUND(HZ311,0.5),'M-Weight for Length'!K:S,8,0)),IF(K311&gt;60,IF(F311="F",VLOOKUP(K311,'F-Weight for Length'!U:AC,8,0),VLOOKUP(K311,'M-Weight for Length'!U:AC,8,0)),IF(F311="F",VLOOKUP(MROUND(HZ311,0.5),'F-Weight for Length'!A:I,8,0),VLOOKUP(MROUND(HZ311,0.5),'M-Weight for Length'!A:I,8,0)))))))),0)</f>
        <v/>
      </c>
      <c r="AH311" s="191" t="str">
        <f>IFERROR(IF(D311="","",IF(F311="","",IF(J311="","",IF(K311="","",IF(AND(K311&gt;23,K311&lt;=60),IF(F311="F",VLOOKUP(MROUND(HZ311,0.5),'F-Weight for Length'!K:S,9,0),VLOOKUP(MROUND(HZ311,0.5),'M-Weight for Length'!K:S,9,0)),IF(K311&gt;60,IF(F311="F",VLOOKUP(K311,'F-Weight for Length'!U:AC,9,0),VLOOKUP(K311,'M-Weight for Length'!U:AC,9,0)),IF(F311="F",VLOOKUP(MROUND(HZ311,0.5),'F-Weight for Length'!A:I,9,0),VLOOKUP(MROUND(HZ311,0.5),'M-Weight for Length'!A:I,9,0)))))))),0)</f>
        <v/>
      </c>
      <c r="AI311" s="192">
        <f t="shared" si="957"/>
        <v>0</v>
      </c>
      <c r="AJ311" s="192">
        <f t="shared" si="958"/>
        <v>0</v>
      </c>
      <c r="AK311" s="192">
        <f t="shared" si="959"/>
        <v>0</v>
      </c>
      <c r="AL311" s="192">
        <f t="shared" si="960"/>
        <v>0</v>
      </c>
      <c r="AM311" s="192">
        <f t="shared" si="961"/>
        <v>0</v>
      </c>
      <c r="AN311" s="192">
        <f t="shared" si="962"/>
        <v>0</v>
      </c>
      <c r="AO311" s="192">
        <f t="shared" si="963"/>
        <v>0</v>
      </c>
      <c r="AP311" s="192">
        <f t="shared" si="964"/>
        <v>0</v>
      </c>
      <c r="AQ311" s="192">
        <f t="shared" si="965"/>
        <v>0</v>
      </c>
      <c r="AR311" s="192">
        <f t="shared" si="966"/>
        <v>0</v>
      </c>
      <c r="AS311" s="192">
        <f t="shared" si="967"/>
        <v>0</v>
      </c>
      <c r="AT311" s="192">
        <f t="shared" si="968"/>
        <v>0</v>
      </c>
      <c r="AU311" s="192">
        <f t="shared" si="969"/>
        <v>0</v>
      </c>
      <c r="AV311" s="192">
        <f t="shared" si="970"/>
        <v>0</v>
      </c>
      <c r="AW311" s="192">
        <f t="shared" si="971"/>
        <v>0</v>
      </c>
      <c r="AX311" s="192">
        <f t="shared" si="972"/>
        <v>0</v>
      </c>
      <c r="AY311" s="192">
        <f t="shared" si="973"/>
        <v>0</v>
      </c>
      <c r="AZ311" s="192">
        <f t="shared" si="974"/>
        <v>0</v>
      </c>
      <c r="BA311" s="192">
        <f t="shared" si="975"/>
        <v>0</v>
      </c>
      <c r="BB311" s="192">
        <f t="shared" si="976"/>
        <v>0</v>
      </c>
      <c r="BC311" s="192">
        <f t="shared" si="977"/>
        <v>0</v>
      </c>
      <c r="BD311" s="192">
        <f t="shared" si="978"/>
        <v>0</v>
      </c>
      <c r="BE311" s="192">
        <f t="shared" si="979"/>
        <v>0</v>
      </c>
      <c r="BF311" s="192">
        <f t="shared" si="980"/>
        <v>0</v>
      </c>
      <c r="BG311" s="192">
        <f t="shared" si="981"/>
        <v>0</v>
      </c>
      <c r="BH311" s="192">
        <f t="shared" si="982"/>
        <v>0</v>
      </c>
      <c r="BI311" s="192">
        <f t="shared" si="983"/>
        <v>0</v>
      </c>
      <c r="BJ311" s="192">
        <f t="shared" si="984"/>
        <v>0</v>
      </c>
      <c r="BK311" s="192">
        <f t="shared" si="985"/>
        <v>0</v>
      </c>
      <c r="BL311" s="192">
        <f t="shared" si="986"/>
        <v>0</v>
      </c>
      <c r="BM311" s="192">
        <f t="shared" si="987"/>
        <v>0</v>
      </c>
      <c r="BN311" s="192">
        <f t="shared" si="988"/>
        <v>0</v>
      </c>
      <c r="BO311" s="192">
        <f t="shared" si="989"/>
        <v>0</v>
      </c>
      <c r="BP311" s="192">
        <f t="shared" si="990"/>
        <v>0</v>
      </c>
      <c r="BQ311" s="192">
        <f t="shared" si="991"/>
        <v>0</v>
      </c>
      <c r="BR311" s="192">
        <f t="shared" si="992"/>
        <v>0</v>
      </c>
      <c r="BS311" s="192">
        <f t="shared" si="993"/>
        <v>0</v>
      </c>
      <c r="BT311" s="192">
        <f t="shared" si="994"/>
        <v>0</v>
      </c>
      <c r="BU311" s="192">
        <f t="shared" si="995"/>
        <v>0</v>
      </c>
      <c r="BV311" s="192">
        <f t="shared" si="996"/>
        <v>0</v>
      </c>
      <c r="BW311" s="192">
        <f t="shared" si="997"/>
        <v>0</v>
      </c>
      <c r="BX311" s="192">
        <f t="shared" si="998"/>
        <v>0</v>
      </c>
      <c r="BY311" s="192">
        <f t="shared" si="999"/>
        <v>0</v>
      </c>
      <c r="BZ311" s="192">
        <f t="shared" si="1000"/>
        <v>0</v>
      </c>
      <c r="CA311" s="192">
        <f t="shared" si="1001"/>
        <v>0</v>
      </c>
      <c r="CB311" s="192">
        <f t="shared" si="1002"/>
        <v>0</v>
      </c>
      <c r="CC311" s="192">
        <f t="shared" si="1003"/>
        <v>0</v>
      </c>
      <c r="CD311" s="192">
        <f t="shared" si="1004"/>
        <v>0</v>
      </c>
      <c r="CE311" s="192">
        <f t="shared" si="1005"/>
        <v>0</v>
      </c>
      <c r="CF311" s="192">
        <f t="shared" si="1006"/>
        <v>0</v>
      </c>
      <c r="CG311" s="192">
        <f t="shared" si="1007"/>
        <v>0</v>
      </c>
      <c r="CH311" s="192">
        <f t="shared" si="1008"/>
        <v>0</v>
      </c>
      <c r="CI311" s="192">
        <f t="shared" si="1009"/>
        <v>0</v>
      </c>
      <c r="CJ311" s="192">
        <f t="shared" si="1010"/>
        <v>0</v>
      </c>
      <c r="CK311" s="192">
        <f t="shared" si="1011"/>
        <v>0</v>
      </c>
      <c r="CL311" s="192">
        <f t="shared" si="1012"/>
        <v>0</v>
      </c>
      <c r="CM311" s="192">
        <f t="shared" si="1013"/>
        <v>0</v>
      </c>
      <c r="CN311" s="192">
        <f t="shared" si="1014"/>
        <v>0</v>
      </c>
      <c r="CO311" s="192">
        <f t="shared" si="1015"/>
        <v>0</v>
      </c>
      <c r="CP311" s="192">
        <f t="shared" si="1016"/>
        <v>0</v>
      </c>
      <c r="CQ311" s="192">
        <f t="shared" si="1017"/>
        <v>0</v>
      </c>
      <c r="CR311" s="192">
        <f t="shared" si="1018"/>
        <v>0</v>
      </c>
      <c r="CS311" s="192">
        <f t="shared" si="1019"/>
        <v>0</v>
      </c>
      <c r="CT311" s="192">
        <f t="shared" si="1020"/>
        <v>0</v>
      </c>
      <c r="CU311" s="192">
        <f t="shared" si="1021"/>
        <v>0</v>
      </c>
      <c r="CV311" s="192">
        <f t="shared" si="1022"/>
        <v>0</v>
      </c>
      <c r="CW311" s="192">
        <f t="shared" si="1023"/>
        <v>0</v>
      </c>
      <c r="CX311" s="192">
        <f t="shared" si="1024"/>
        <v>0</v>
      </c>
      <c r="CY311" s="192">
        <f t="shared" si="1025"/>
        <v>0</v>
      </c>
      <c r="CZ311" s="192">
        <f t="shared" si="1026"/>
        <v>0</v>
      </c>
      <c r="DA311" s="192">
        <f t="shared" si="1027"/>
        <v>0</v>
      </c>
      <c r="DB311" s="192">
        <f t="shared" si="1028"/>
        <v>0</v>
      </c>
      <c r="DC311" s="192">
        <f t="shared" si="1029"/>
        <v>0</v>
      </c>
      <c r="DD311" s="192">
        <f t="shared" si="1030"/>
        <v>0</v>
      </c>
      <c r="DE311" s="192">
        <f t="shared" si="1031"/>
        <v>0</v>
      </c>
      <c r="DF311" s="192">
        <f t="shared" si="1032"/>
        <v>0</v>
      </c>
      <c r="DG311" s="192">
        <f t="shared" si="1033"/>
        <v>0</v>
      </c>
      <c r="DH311" s="192">
        <f t="shared" si="1034"/>
        <v>0</v>
      </c>
      <c r="DI311" s="192">
        <f t="shared" si="1035"/>
        <v>0</v>
      </c>
      <c r="DJ311" s="192">
        <f t="shared" si="1036"/>
        <v>0</v>
      </c>
      <c r="DK311" s="192">
        <f t="shared" si="1037"/>
        <v>0</v>
      </c>
      <c r="DL311" s="192">
        <f t="shared" si="1038"/>
        <v>0</v>
      </c>
      <c r="DM311" s="192">
        <f t="shared" si="1039"/>
        <v>0</v>
      </c>
      <c r="DN311" s="192">
        <f t="shared" si="1040"/>
        <v>0</v>
      </c>
      <c r="DO311" s="192">
        <f t="shared" si="1041"/>
        <v>0</v>
      </c>
      <c r="DP311" s="192">
        <f t="shared" si="1042"/>
        <v>0</v>
      </c>
      <c r="DQ311" s="192">
        <f t="shared" si="1043"/>
        <v>0</v>
      </c>
      <c r="DR311" s="192">
        <f t="shared" si="1044"/>
        <v>0</v>
      </c>
      <c r="DS311" s="192">
        <f t="shared" si="1045"/>
        <v>0</v>
      </c>
      <c r="DT311" s="192">
        <f t="shared" si="1046"/>
        <v>0</v>
      </c>
      <c r="DU311" s="192">
        <f t="shared" si="1047"/>
        <v>0</v>
      </c>
      <c r="DV311" s="193">
        <f t="shared" si="1048"/>
        <v>0</v>
      </c>
      <c r="DW311" s="193">
        <f t="shared" si="1049"/>
        <v>0</v>
      </c>
      <c r="DX311" s="193">
        <f t="shared" si="1050"/>
        <v>0</v>
      </c>
      <c r="DY311" s="193">
        <f t="shared" si="1051"/>
        <v>0</v>
      </c>
      <c r="DZ311" s="193">
        <f t="shared" si="1052"/>
        <v>0</v>
      </c>
      <c r="EA311" s="192">
        <f t="shared" si="1053"/>
        <v>0</v>
      </c>
      <c r="EB311" s="192">
        <f t="shared" si="1054"/>
        <v>0</v>
      </c>
      <c r="EC311" s="192">
        <f t="shared" si="1055"/>
        <v>0</v>
      </c>
      <c r="ED311" s="192">
        <f t="shared" si="1056"/>
        <v>0</v>
      </c>
      <c r="EE311" s="192">
        <f t="shared" si="1057"/>
        <v>0</v>
      </c>
      <c r="EF311" s="192">
        <f t="shared" si="1058"/>
        <v>0</v>
      </c>
      <c r="EG311" s="192">
        <f t="shared" si="1059"/>
        <v>0</v>
      </c>
      <c r="EH311" s="192">
        <f t="shared" si="1060"/>
        <v>0</v>
      </c>
      <c r="EI311" s="192">
        <f t="shared" si="1061"/>
        <v>0</v>
      </c>
      <c r="EJ311" s="192">
        <f t="shared" si="1062"/>
        <v>0</v>
      </c>
      <c r="EK311" s="192">
        <f t="shared" si="1063"/>
        <v>0</v>
      </c>
      <c r="EL311" s="192">
        <f t="shared" si="1064"/>
        <v>0</v>
      </c>
      <c r="EM311" s="192">
        <f t="shared" si="1065"/>
        <v>0</v>
      </c>
      <c r="EN311" s="192">
        <f t="shared" si="1066"/>
        <v>0</v>
      </c>
      <c r="EO311" s="192">
        <f t="shared" si="1067"/>
        <v>0</v>
      </c>
      <c r="EP311" s="192">
        <f t="shared" si="1068"/>
        <v>0</v>
      </c>
      <c r="EQ311" s="192">
        <f t="shared" si="1069"/>
        <v>0</v>
      </c>
      <c r="ER311" s="192">
        <f t="shared" si="1070"/>
        <v>0</v>
      </c>
      <c r="ES311" s="192">
        <f t="shared" si="1071"/>
        <v>0</v>
      </c>
      <c r="ET311" s="192">
        <f t="shared" si="1072"/>
        <v>0</v>
      </c>
      <c r="EU311" s="192">
        <f t="shared" si="1073"/>
        <v>0</v>
      </c>
      <c r="EV311" s="192">
        <f t="shared" si="1074"/>
        <v>0</v>
      </c>
      <c r="EW311" s="192">
        <f t="shared" si="1075"/>
        <v>0</v>
      </c>
      <c r="EX311" s="192">
        <f t="shared" si="1076"/>
        <v>0</v>
      </c>
      <c r="EY311" s="192">
        <f t="shared" si="1077"/>
        <v>0</v>
      </c>
      <c r="EZ311" s="192">
        <f t="shared" si="1078"/>
        <v>0</v>
      </c>
      <c r="FA311" s="192">
        <f t="shared" si="1079"/>
        <v>0</v>
      </c>
      <c r="FB311" s="192">
        <f t="shared" si="1080"/>
        <v>0</v>
      </c>
      <c r="FC311" s="192">
        <f t="shared" si="1081"/>
        <v>0</v>
      </c>
      <c r="FD311" s="192">
        <f t="shared" si="1082"/>
        <v>0</v>
      </c>
      <c r="FE311" s="192">
        <f t="shared" si="1083"/>
        <v>0</v>
      </c>
      <c r="FF311" s="192">
        <f t="shared" si="1084"/>
        <v>0</v>
      </c>
      <c r="FG311" s="192">
        <f t="shared" si="1085"/>
        <v>0</v>
      </c>
      <c r="FH311" s="192">
        <f t="shared" si="1086"/>
        <v>0</v>
      </c>
      <c r="FI311" s="192">
        <f t="shared" si="1087"/>
        <v>0</v>
      </c>
      <c r="FJ311" s="192">
        <f t="shared" si="1088"/>
        <v>0</v>
      </c>
      <c r="FK311" s="192">
        <f t="shared" si="1089"/>
        <v>0</v>
      </c>
      <c r="FL311" s="192">
        <f t="shared" si="1090"/>
        <v>0</v>
      </c>
      <c r="FM311" s="192">
        <f t="shared" si="1091"/>
        <v>0</v>
      </c>
      <c r="FN311" s="192">
        <f t="shared" si="1092"/>
        <v>0</v>
      </c>
      <c r="FO311" s="192">
        <f t="shared" si="1093"/>
        <v>0</v>
      </c>
      <c r="FP311" s="192">
        <f t="shared" si="1094"/>
        <v>0</v>
      </c>
      <c r="FQ311" s="192">
        <f t="shared" si="1095"/>
        <v>0</v>
      </c>
      <c r="FR311" s="192">
        <f t="shared" si="1096"/>
        <v>0</v>
      </c>
      <c r="FS311" s="192">
        <f t="shared" si="1097"/>
        <v>0</v>
      </c>
      <c r="FT311" s="192">
        <f t="shared" si="1098"/>
        <v>0</v>
      </c>
      <c r="FU311" s="192">
        <f t="shared" si="1099"/>
        <v>0</v>
      </c>
      <c r="FV311" s="192">
        <f t="shared" si="1100"/>
        <v>0</v>
      </c>
      <c r="FW311" s="192">
        <f t="shared" si="1101"/>
        <v>0</v>
      </c>
      <c r="FX311" s="192">
        <f t="shared" si="1102"/>
        <v>0</v>
      </c>
      <c r="FY311" s="192">
        <f t="shared" si="1103"/>
        <v>0</v>
      </c>
      <c r="FZ311" s="192">
        <f t="shared" si="1104"/>
        <v>0</v>
      </c>
      <c r="GA311" s="192">
        <f t="shared" si="1105"/>
        <v>0</v>
      </c>
      <c r="GB311" s="192">
        <f t="shared" si="1106"/>
        <v>0</v>
      </c>
      <c r="GC311" s="192">
        <f t="shared" si="1107"/>
        <v>0</v>
      </c>
      <c r="GD311" s="192">
        <f t="shared" si="1108"/>
        <v>0</v>
      </c>
      <c r="GE311" s="192">
        <f t="shared" si="1109"/>
        <v>0</v>
      </c>
      <c r="GF311" s="192">
        <f t="shared" si="1110"/>
        <v>0</v>
      </c>
      <c r="GG311" s="192">
        <f t="shared" si="1111"/>
        <v>0</v>
      </c>
      <c r="GH311" s="192">
        <f t="shared" si="1112"/>
        <v>0</v>
      </c>
      <c r="GI311" s="192">
        <f t="shared" si="1113"/>
        <v>0</v>
      </c>
      <c r="GJ311" s="192">
        <f t="shared" si="1114"/>
        <v>0</v>
      </c>
      <c r="GK311" s="192">
        <f t="shared" si="1115"/>
        <v>0</v>
      </c>
      <c r="GL311" s="192">
        <f t="shared" si="1116"/>
        <v>0</v>
      </c>
      <c r="GM311" s="192">
        <f t="shared" si="1117"/>
        <v>0</v>
      </c>
      <c r="GN311" s="192">
        <f t="shared" si="1118"/>
        <v>0</v>
      </c>
      <c r="GO311" s="192">
        <f t="shared" si="1119"/>
        <v>0</v>
      </c>
      <c r="GP311" s="192">
        <f t="shared" si="1120"/>
        <v>0</v>
      </c>
      <c r="GQ311" s="192">
        <f t="shared" si="1121"/>
        <v>0</v>
      </c>
      <c r="GR311" s="192">
        <f t="shared" si="1122"/>
        <v>0</v>
      </c>
      <c r="GS311" s="192">
        <f t="shared" si="1123"/>
        <v>0</v>
      </c>
      <c r="GT311" s="192">
        <f t="shared" si="1124"/>
        <v>0</v>
      </c>
      <c r="GU311" s="192">
        <f t="shared" si="1125"/>
        <v>0</v>
      </c>
      <c r="GV311" s="192">
        <f t="shared" si="1126"/>
        <v>0</v>
      </c>
      <c r="GW311" s="192">
        <f t="shared" si="1127"/>
        <v>0</v>
      </c>
      <c r="GX311" s="192">
        <f t="shared" si="1128"/>
        <v>0</v>
      </c>
      <c r="GY311" s="192">
        <f t="shared" si="1129"/>
        <v>0</v>
      </c>
      <c r="GZ311" s="192">
        <f t="shared" si="1130"/>
        <v>0</v>
      </c>
      <c r="HA311" s="192">
        <f t="shared" si="1131"/>
        <v>0</v>
      </c>
      <c r="HB311" s="192">
        <f t="shared" si="1132"/>
        <v>0</v>
      </c>
      <c r="HC311" s="192">
        <f t="shared" si="1133"/>
        <v>0</v>
      </c>
      <c r="HD311" s="192">
        <f t="shared" si="1134"/>
        <v>0</v>
      </c>
      <c r="HE311" s="192">
        <f t="shared" si="1135"/>
        <v>0</v>
      </c>
      <c r="HF311" s="192">
        <f t="shared" si="1136"/>
        <v>0</v>
      </c>
      <c r="HG311" s="192">
        <f t="shared" si="1137"/>
        <v>0</v>
      </c>
      <c r="HH311" s="192">
        <f t="shared" si="1138"/>
        <v>0</v>
      </c>
      <c r="HI311" s="192">
        <f t="shared" si="1139"/>
        <v>0</v>
      </c>
      <c r="HJ311" s="192">
        <f t="shared" si="1140"/>
        <v>0</v>
      </c>
      <c r="HK311" s="192">
        <f t="shared" si="1141"/>
        <v>0</v>
      </c>
      <c r="HL311" s="192">
        <f t="shared" si="1142"/>
        <v>0</v>
      </c>
      <c r="HM311" s="192">
        <f t="shared" si="1143"/>
        <v>0</v>
      </c>
      <c r="HN311" s="194">
        <f t="shared" si="1144"/>
        <v>0</v>
      </c>
      <c r="HO311" s="194">
        <f t="shared" si="1145"/>
        <v>0</v>
      </c>
      <c r="HP311" s="194">
        <f t="shared" si="1146"/>
        <v>0</v>
      </c>
      <c r="HQ311" s="194">
        <f t="shared" si="1147"/>
        <v>0</v>
      </c>
      <c r="HR311" s="194">
        <f t="shared" si="1148"/>
        <v>0</v>
      </c>
      <c r="HS311" s="195" t="str">
        <f t="shared" si="945"/>
        <v/>
      </c>
      <c r="HT311" s="196">
        <f t="shared" si="941"/>
        <v>0</v>
      </c>
      <c r="HU311" s="196">
        <f t="shared" si="942"/>
        <v>0</v>
      </c>
      <c r="HV311" s="197" t="str">
        <f t="shared" si="946"/>
        <v/>
      </c>
      <c r="HW311" s="197" t="str">
        <f t="shared" si="1149"/>
        <v/>
      </c>
      <c r="HX311" s="197" t="str">
        <f t="shared" si="1150"/>
        <v/>
      </c>
      <c r="HY311" s="195" t="str">
        <f t="shared" si="947"/>
        <v/>
      </c>
      <c r="HZ311" s="30">
        <f t="shared" si="943"/>
        <v>0</v>
      </c>
      <c r="IA311" s="198">
        <f t="shared" si="948"/>
        <v>0</v>
      </c>
      <c r="IB311" s="195"/>
      <c r="IC311" s="195">
        <f t="shared" si="1151"/>
        <v>0</v>
      </c>
      <c r="ID311" s="195">
        <f t="shared" si="949"/>
        <v>0</v>
      </c>
      <c r="IE311" s="195">
        <f t="shared" si="1152"/>
        <v>0</v>
      </c>
      <c r="IF311" s="195">
        <f t="shared" si="950"/>
        <v>0</v>
      </c>
      <c r="IG311" s="307">
        <f t="shared" si="951"/>
        <v>0</v>
      </c>
      <c r="IH311" s="307">
        <f t="shared" si="952"/>
        <v>0</v>
      </c>
      <c r="II311" s="44">
        <f t="shared" si="953"/>
        <v>0</v>
      </c>
      <c r="IJ311" s="44">
        <f t="shared" si="1153"/>
        <v>0</v>
      </c>
      <c r="IK311" s="44">
        <f t="shared" si="1154"/>
        <v>0</v>
      </c>
      <c r="IL311" s="44">
        <f t="shared" si="1155"/>
        <v>0</v>
      </c>
      <c r="IM311" s="44">
        <f t="shared" si="1156"/>
        <v>0</v>
      </c>
      <c r="IN311" s="44">
        <f t="shared" si="1157"/>
        <v>0</v>
      </c>
      <c r="IO311" s="44">
        <f t="shared" si="1158"/>
        <v>0</v>
      </c>
    </row>
    <row r="312" spans="1:249" ht="18" customHeight="1">
      <c r="A312" s="188">
        <v>306</v>
      </c>
      <c r="B312" s="326"/>
      <c r="C312" s="289"/>
      <c r="D312" s="199"/>
      <c r="E312" s="189"/>
      <c r="F312" s="189"/>
      <c r="G312" s="190"/>
      <c r="H312" s="190"/>
      <c r="I312" s="272"/>
      <c r="J312" s="207"/>
      <c r="K312" s="214" t="str">
        <f t="shared" si="954"/>
        <v/>
      </c>
      <c r="L312" s="200" t="str">
        <f t="shared" si="955"/>
        <v/>
      </c>
      <c r="M312" s="200" t="str">
        <f t="shared" si="956"/>
        <v/>
      </c>
      <c r="N312" s="209" t="str">
        <f t="shared" si="944"/>
        <v/>
      </c>
      <c r="O312" s="208" t="str">
        <f>IFERROR(IF(D312="","",IF(K312="","",IF(I312="","",IF(F312="F",VLOOKUP(K312,F!A:G,2,0),IF(F312="M",VLOOKUP(K312,M!A:G,2,0),""))))),0)</f>
        <v/>
      </c>
      <c r="P312" s="191" t="str">
        <f>IFERROR(IF(D312="","",IF(K312="","",IF(I312="","",IF(F312="F",VLOOKUP(K312,F!A:G,3,0),IF(F312="M",VLOOKUP(K312,M!A:G,3,0),""))))),0)</f>
        <v/>
      </c>
      <c r="Q312" s="191" t="str">
        <f>IFERROR(IF(D312="","",IF(K312="","",IF(I312="","",IF(F312="F",VLOOKUP(K312,F!A:G,4,0),IF(F312="M",VLOOKUP(K312,M!A:G,4,0),""))))),0)</f>
        <v/>
      </c>
      <c r="R312" s="191" t="str">
        <f>IFERROR(IF(D312="","",IF(K312="","",IF(I312="","",IF(F312="F",VLOOKUP(K312,F!A:G,5,0),IF(F312="M",VLOOKUP(K312,M!A:G,5,0),""))))),0)</f>
        <v/>
      </c>
      <c r="S312" s="191" t="str">
        <f>IFERROR(IF(D312="","",IF(K312="","",IF(I312="","",IF(F312="F",VLOOKUP(K312,F!A:G,6,0),IF(F312="M",VLOOKUP(K312,M!A:G,6,0),""))))),0)</f>
        <v/>
      </c>
      <c r="T312" s="191" t="str">
        <f>IFERROR(IF(D312="","",IF(K312="","",IF(I312="","",IF(F312="F",VLOOKUP(K312,F!A:G,7,0),IF(F312="M",VLOOKUP(K312,M!A:G,7,0),""))))),0)</f>
        <v/>
      </c>
      <c r="U312" s="191" t="str">
        <f>IFERROR(IF(D312="","",IF(K312="","",IF(J312="","",IF(F312="F",VLOOKUP(K312,F!A:M,8,0),IF(F312="M",VLOOKUP(K312,M!A:M,8,0),""))))),0)</f>
        <v/>
      </c>
      <c r="V312" s="191" t="str">
        <f>IFERROR(IF(D312="","",IF(K312="","",IF(J312="","",IF(F312="F",VLOOKUP(K312,F!A:M,9,0),IF(F312="M",VLOOKUP(K312,M!A:M,9,0),""))))),0)</f>
        <v/>
      </c>
      <c r="W312" s="191" t="str">
        <f>IFERROR(IF(D312="","",IF(K312="","",IF(J312="","",IF(F312="F",VLOOKUP(K312,F!A:M,10,0),IF(F312="M",VLOOKUP(K312,M!A:M,10,0),""))))),0)</f>
        <v/>
      </c>
      <c r="X312" s="191" t="str">
        <f>IFERROR(IF(D312="","",IF(K312="","",IF(J312="","",IF(F312="F",VLOOKUP(K312,F!A:M,11,0),IF(F312="M",VLOOKUP(K312,M!A:M,11,0),""))))),0)</f>
        <v/>
      </c>
      <c r="Y312" s="191" t="str">
        <f>IFERROR(IF(D312="","",IF(K312="","",IF(J312="","",IF(F312="F",VLOOKUP(K312,F!A:M,12,0),IF(F312="M",VLOOKUP(K312,M!A:M,12,0),""))))),0)</f>
        <v/>
      </c>
      <c r="Z312" s="191" t="str">
        <f>IFERROR(IF(D312="","",IF(K312="","",IF(J312="","",IF(F312="F",VLOOKUP(K312,F!A:M,13,0),IF(F312="M",VLOOKUP(K312,M!A:M,13,0),""))))),0)</f>
        <v/>
      </c>
      <c r="AA312" s="191" t="str">
        <f>IFERROR(IF(D312="","",IF(F312="","",IF(J312="","",IF(K312="","",IF(AND(K312&gt;23,K312&lt;=60),IF(F312="F",VLOOKUP(MROUND(HZ312,0.5),'F-Weight for Length'!K:S,2,0),VLOOKUP(MROUND(HZ312,0.5),'M-Weight for Length'!K:S,2,0)),IF(K312&gt;60,IF(F312="F",VLOOKUP(K312,'F-Weight for Length'!U:AC,2,0),VLOOKUP(K312,'M-Weight for Length'!U:AC,2,0)),IF(F312="F",VLOOKUP(MROUND(HZ312,0.5),'F-Weight for Length'!A:I,2,0),VLOOKUP(MROUND(HZ312,0.5),'M-Weight for Length'!A:I,2,0)))))))),0)</f>
        <v/>
      </c>
      <c r="AB312" s="191" t="str">
        <f>IFERROR(IF(D312="","",IF(F312="","",IF(J312="","",IF(K312="","",IF(AND(K312&gt;23,K312&lt;=60),IF(F312="F",VLOOKUP(MROUND(HZ312,0.5),'F-Weight for Length'!K:S,3,0),VLOOKUP(MROUND(HZ312,0.5),'M-Weight for Length'!K:S,3,0)),IF(K312&gt;60,IF(F312="F",VLOOKUP(K312,'F-Weight for Length'!U:AC,3,0),VLOOKUP(K312,'M-Weight for Length'!U:AC,3,0)),IF(F312="F",VLOOKUP(MROUND(HZ312,0.5),'F-Weight for Length'!A:I,3,0),VLOOKUP(MROUND(HZ312,0.5),'M-Weight for Length'!A:I,3,0)))))))),0)</f>
        <v/>
      </c>
      <c r="AC312" s="191" t="str">
        <f>IFERROR(IF(D312="","",IF(F312="","",IF(J312="","",IF(K312="","",IF(AND(K312&gt;23,K312&lt;=60),IF(F312="F",VLOOKUP(MROUND(HZ312,0.5),'F-Weight for Length'!K:S,4,0),VLOOKUP(MROUND(HZ312,0.5),'M-Weight for Length'!K:S,4,0)),IF(K312&gt;60,IF(F312="F",VLOOKUP(K312,'F-Weight for Length'!U:AC,4,0),VLOOKUP(K312,'M-Weight for Length'!U:AC,4,0)),IF(F312="F",VLOOKUP(MROUND(HZ312,0.5),'F-Weight for Length'!A:I,4,0),VLOOKUP(MROUND(HZ312,0.5),'M-Weight for Length'!A:I,4,0)))))))),0)</f>
        <v/>
      </c>
      <c r="AD312" s="191" t="str">
        <f>IFERROR(IF(D312="","",IF(F312="","",IF(J312="","",IF(K312="","",IF(AND(K312&gt;23,K312&lt;=60),IF(F312="F",VLOOKUP(MROUND(HZ312,0.5),'F-Weight for Length'!K:S,5,0),VLOOKUP(MROUND(HZ312,0.5),'M-Weight for Length'!K:S,5,0)),IF(K312&gt;60,IF(F312="F",VLOOKUP(K312,'F-Weight for Length'!U:AC,5,0),VLOOKUP(K312,'M-Weight for Length'!U:AC,5,0)),IF(F312="F",VLOOKUP(MROUND(HZ312,0.5),'F-Weight for Length'!A:I,5,0),VLOOKUP(MROUND(HZ312,0.5),'M-Weight for Length'!A:I,5,0)))))))),0)</f>
        <v/>
      </c>
      <c r="AE312" s="191" t="str">
        <f>IFERROR(IF(D312="","",IF(F312="","",IF(J312="","",IF(K312="","",IF(AND(K312&gt;23,K312&lt;=60),IF(F312="F",VLOOKUP(MROUND(HZ312,0.5),'F-Weight for Length'!K:S,6,0),VLOOKUP(MROUND(HZ312,0.5),'M-Weight for Length'!K:S,6,0)),IF(K312&gt;60,IF(F312="F",VLOOKUP(K312,'F-Weight for Length'!U:AC,6,0),VLOOKUP(K312,'M-Weight for Length'!U:AC,6,0)),IF(F312="F",VLOOKUP(MROUND(HZ312,0.5),'F-Weight for Length'!A:I,6,0),VLOOKUP(MROUND(HZ312,0.5),'M-Weight for Length'!A:I,6,0)))))))),0)</f>
        <v/>
      </c>
      <c r="AF312" s="191" t="str">
        <f>IFERROR(IF(D312="","",IF(F312="","",IF(J312="","",IF(K312="","",IF(AND(K312&gt;23,K312&lt;=60),IF(F312="F",VLOOKUP(MROUND(HZ312,0.5),'F-Weight for Length'!K:S,7,0),VLOOKUP(MROUND(HZ312,0.5),'M-Weight for Length'!K:S,7,0)),IF(K312&gt;60,IF(F312="F",VLOOKUP(K312,'F-Weight for Length'!U:AC,7,0),VLOOKUP(K312,'M-Weight for Length'!U:AC,7,0)),IF(F312="F",VLOOKUP(MROUND(HZ312,0.5),'F-Weight for Length'!A:I,7,0),VLOOKUP(MROUND(HZ312,0.5),'M-Weight for Length'!A:I,7,0)))))))),0)</f>
        <v/>
      </c>
      <c r="AG312" s="191" t="str">
        <f>IFERROR(IF(D312="","",IF(F312="","",IF(J312="","",IF(K312="","",IF(AND(K312&gt;23,K312&lt;=60),IF(F312="F",VLOOKUP(MROUND(HZ312,0.5),'F-Weight for Length'!K:S,8,0),VLOOKUP(MROUND(HZ312,0.5),'M-Weight for Length'!K:S,8,0)),IF(K312&gt;60,IF(F312="F",VLOOKUP(K312,'F-Weight for Length'!U:AC,8,0),VLOOKUP(K312,'M-Weight for Length'!U:AC,8,0)),IF(F312="F",VLOOKUP(MROUND(HZ312,0.5),'F-Weight for Length'!A:I,8,0),VLOOKUP(MROUND(HZ312,0.5),'M-Weight for Length'!A:I,8,0)))))))),0)</f>
        <v/>
      </c>
      <c r="AH312" s="191" t="str">
        <f>IFERROR(IF(D312="","",IF(F312="","",IF(J312="","",IF(K312="","",IF(AND(K312&gt;23,K312&lt;=60),IF(F312="F",VLOOKUP(MROUND(HZ312,0.5),'F-Weight for Length'!K:S,9,0),VLOOKUP(MROUND(HZ312,0.5),'M-Weight for Length'!K:S,9,0)),IF(K312&gt;60,IF(F312="F",VLOOKUP(K312,'F-Weight for Length'!U:AC,9,0),VLOOKUP(K312,'M-Weight for Length'!U:AC,9,0)),IF(F312="F",VLOOKUP(MROUND(HZ312,0.5),'F-Weight for Length'!A:I,9,0),VLOOKUP(MROUND(HZ312,0.5),'M-Weight for Length'!A:I,9,0)))))))),0)</f>
        <v/>
      </c>
      <c r="AI312" s="192">
        <f t="shared" si="957"/>
        <v>0</v>
      </c>
      <c r="AJ312" s="192">
        <f t="shared" si="958"/>
        <v>0</v>
      </c>
      <c r="AK312" s="192">
        <f t="shared" si="959"/>
        <v>0</v>
      </c>
      <c r="AL312" s="192">
        <f t="shared" si="960"/>
        <v>0</v>
      </c>
      <c r="AM312" s="192">
        <f t="shared" si="961"/>
        <v>0</v>
      </c>
      <c r="AN312" s="192">
        <f t="shared" si="962"/>
        <v>0</v>
      </c>
      <c r="AO312" s="192">
        <f t="shared" si="963"/>
        <v>0</v>
      </c>
      <c r="AP312" s="192">
        <f t="shared" si="964"/>
        <v>0</v>
      </c>
      <c r="AQ312" s="192">
        <f t="shared" si="965"/>
        <v>0</v>
      </c>
      <c r="AR312" s="192">
        <f t="shared" si="966"/>
        <v>0</v>
      </c>
      <c r="AS312" s="192">
        <f t="shared" si="967"/>
        <v>0</v>
      </c>
      <c r="AT312" s="192">
        <f t="shared" si="968"/>
        <v>0</v>
      </c>
      <c r="AU312" s="192">
        <f t="shared" si="969"/>
        <v>0</v>
      </c>
      <c r="AV312" s="192">
        <f t="shared" si="970"/>
        <v>0</v>
      </c>
      <c r="AW312" s="192">
        <f t="shared" si="971"/>
        <v>0</v>
      </c>
      <c r="AX312" s="192">
        <f t="shared" si="972"/>
        <v>0</v>
      </c>
      <c r="AY312" s="192">
        <f t="shared" si="973"/>
        <v>0</v>
      </c>
      <c r="AZ312" s="192">
        <f t="shared" si="974"/>
        <v>0</v>
      </c>
      <c r="BA312" s="192">
        <f t="shared" si="975"/>
        <v>0</v>
      </c>
      <c r="BB312" s="192">
        <f t="shared" si="976"/>
        <v>0</v>
      </c>
      <c r="BC312" s="192">
        <f t="shared" si="977"/>
        <v>0</v>
      </c>
      <c r="BD312" s="192">
        <f t="shared" si="978"/>
        <v>0</v>
      </c>
      <c r="BE312" s="192">
        <f t="shared" si="979"/>
        <v>0</v>
      </c>
      <c r="BF312" s="192">
        <f t="shared" si="980"/>
        <v>0</v>
      </c>
      <c r="BG312" s="192">
        <f t="shared" si="981"/>
        <v>0</v>
      </c>
      <c r="BH312" s="192">
        <f t="shared" si="982"/>
        <v>0</v>
      </c>
      <c r="BI312" s="192">
        <f t="shared" si="983"/>
        <v>0</v>
      </c>
      <c r="BJ312" s="192">
        <f t="shared" si="984"/>
        <v>0</v>
      </c>
      <c r="BK312" s="192">
        <f t="shared" si="985"/>
        <v>0</v>
      </c>
      <c r="BL312" s="192">
        <f t="shared" si="986"/>
        <v>0</v>
      </c>
      <c r="BM312" s="192">
        <f t="shared" si="987"/>
        <v>0</v>
      </c>
      <c r="BN312" s="192">
        <f t="shared" si="988"/>
        <v>0</v>
      </c>
      <c r="BO312" s="192">
        <f t="shared" si="989"/>
        <v>0</v>
      </c>
      <c r="BP312" s="192">
        <f t="shared" si="990"/>
        <v>0</v>
      </c>
      <c r="BQ312" s="192">
        <f t="shared" si="991"/>
        <v>0</v>
      </c>
      <c r="BR312" s="192">
        <f t="shared" si="992"/>
        <v>0</v>
      </c>
      <c r="BS312" s="192">
        <f t="shared" si="993"/>
        <v>0</v>
      </c>
      <c r="BT312" s="192">
        <f t="shared" si="994"/>
        <v>0</v>
      </c>
      <c r="BU312" s="192">
        <f t="shared" si="995"/>
        <v>0</v>
      </c>
      <c r="BV312" s="192">
        <f t="shared" si="996"/>
        <v>0</v>
      </c>
      <c r="BW312" s="192">
        <f t="shared" si="997"/>
        <v>0</v>
      </c>
      <c r="BX312" s="192">
        <f t="shared" si="998"/>
        <v>0</v>
      </c>
      <c r="BY312" s="192">
        <f t="shared" si="999"/>
        <v>0</v>
      </c>
      <c r="BZ312" s="192">
        <f t="shared" si="1000"/>
        <v>0</v>
      </c>
      <c r="CA312" s="192">
        <f t="shared" si="1001"/>
        <v>0</v>
      </c>
      <c r="CB312" s="192">
        <f t="shared" si="1002"/>
        <v>0</v>
      </c>
      <c r="CC312" s="192">
        <f t="shared" si="1003"/>
        <v>0</v>
      </c>
      <c r="CD312" s="192">
        <f t="shared" si="1004"/>
        <v>0</v>
      </c>
      <c r="CE312" s="192">
        <f t="shared" si="1005"/>
        <v>0</v>
      </c>
      <c r="CF312" s="192">
        <f t="shared" si="1006"/>
        <v>0</v>
      </c>
      <c r="CG312" s="192">
        <f t="shared" si="1007"/>
        <v>0</v>
      </c>
      <c r="CH312" s="192">
        <f t="shared" si="1008"/>
        <v>0</v>
      </c>
      <c r="CI312" s="192">
        <f t="shared" si="1009"/>
        <v>0</v>
      </c>
      <c r="CJ312" s="192">
        <f t="shared" si="1010"/>
        <v>0</v>
      </c>
      <c r="CK312" s="192">
        <f t="shared" si="1011"/>
        <v>0</v>
      </c>
      <c r="CL312" s="192">
        <f t="shared" si="1012"/>
        <v>0</v>
      </c>
      <c r="CM312" s="192">
        <f t="shared" si="1013"/>
        <v>0</v>
      </c>
      <c r="CN312" s="192">
        <f t="shared" si="1014"/>
        <v>0</v>
      </c>
      <c r="CO312" s="192">
        <f t="shared" si="1015"/>
        <v>0</v>
      </c>
      <c r="CP312" s="192">
        <f t="shared" si="1016"/>
        <v>0</v>
      </c>
      <c r="CQ312" s="192">
        <f t="shared" si="1017"/>
        <v>0</v>
      </c>
      <c r="CR312" s="192">
        <f t="shared" si="1018"/>
        <v>0</v>
      </c>
      <c r="CS312" s="192">
        <f t="shared" si="1019"/>
        <v>0</v>
      </c>
      <c r="CT312" s="192">
        <f t="shared" si="1020"/>
        <v>0</v>
      </c>
      <c r="CU312" s="192">
        <f t="shared" si="1021"/>
        <v>0</v>
      </c>
      <c r="CV312" s="192">
        <f t="shared" si="1022"/>
        <v>0</v>
      </c>
      <c r="CW312" s="192">
        <f t="shared" si="1023"/>
        <v>0</v>
      </c>
      <c r="CX312" s="192">
        <f t="shared" si="1024"/>
        <v>0</v>
      </c>
      <c r="CY312" s="192">
        <f t="shared" si="1025"/>
        <v>0</v>
      </c>
      <c r="CZ312" s="192">
        <f t="shared" si="1026"/>
        <v>0</v>
      </c>
      <c r="DA312" s="192">
        <f t="shared" si="1027"/>
        <v>0</v>
      </c>
      <c r="DB312" s="192">
        <f t="shared" si="1028"/>
        <v>0</v>
      </c>
      <c r="DC312" s="192">
        <f t="shared" si="1029"/>
        <v>0</v>
      </c>
      <c r="DD312" s="192">
        <f t="shared" si="1030"/>
        <v>0</v>
      </c>
      <c r="DE312" s="192">
        <f t="shared" si="1031"/>
        <v>0</v>
      </c>
      <c r="DF312" s="192">
        <f t="shared" si="1032"/>
        <v>0</v>
      </c>
      <c r="DG312" s="192">
        <f t="shared" si="1033"/>
        <v>0</v>
      </c>
      <c r="DH312" s="192">
        <f t="shared" si="1034"/>
        <v>0</v>
      </c>
      <c r="DI312" s="192">
        <f t="shared" si="1035"/>
        <v>0</v>
      </c>
      <c r="DJ312" s="192">
        <f t="shared" si="1036"/>
        <v>0</v>
      </c>
      <c r="DK312" s="192">
        <f t="shared" si="1037"/>
        <v>0</v>
      </c>
      <c r="DL312" s="192">
        <f t="shared" si="1038"/>
        <v>0</v>
      </c>
      <c r="DM312" s="192">
        <f t="shared" si="1039"/>
        <v>0</v>
      </c>
      <c r="DN312" s="192">
        <f t="shared" si="1040"/>
        <v>0</v>
      </c>
      <c r="DO312" s="192">
        <f t="shared" si="1041"/>
        <v>0</v>
      </c>
      <c r="DP312" s="192">
        <f t="shared" si="1042"/>
        <v>0</v>
      </c>
      <c r="DQ312" s="192">
        <f t="shared" si="1043"/>
        <v>0</v>
      </c>
      <c r="DR312" s="192">
        <f t="shared" si="1044"/>
        <v>0</v>
      </c>
      <c r="DS312" s="192">
        <f t="shared" si="1045"/>
        <v>0</v>
      </c>
      <c r="DT312" s="192">
        <f t="shared" si="1046"/>
        <v>0</v>
      </c>
      <c r="DU312" s="192">
        <f t="shared" si="1047"/>
        <v>0</v>
      </c>
      <c r="DV312" s="193">
        <f t="shared" si="1048"/>
        <v>0</v>
      </c>
      <c r="DW312" s="193">
        <f t="shared" si="1049"/>
        <v>0</v>
      </c>
      <c r="DX312" s="193">
        <f t="shared" si="1050"/>
        <v>0</v>
      </c>
      <c r="DY312" s="193">
        <f t="shared" si="1051"/>
        <v>0</v>
      </c>
      <c r="DZ312" s="193">
        <f t="shared" si="1052"/>
        <v>0</v>
      </c>
      <c r="EA312" s="192">
        <f t="shared" si="1053"/>
        <v>0</v>
      </c>
      <c r="EB312" s="192">
        <f t="shared" si="1054"/>
        <v>0</v>
      </c>
      <c r="EC312" s="192">
        <f t="shared" si="1055"/>
        <v>0</v>
      </c>
      <c r="ED312" s="192">
        <f t="shared" si="1056"/>
        <v>0</v>
      </c>
      <c r="EE312" s="192">
        <f t="shared" si="1057"/>
        <v>0</v>
      </c>
      <c r="EF312" s="192">
        <f t="shared" si="1058"/>
        <v>0</v>
      </c>
      <c r="EG312" s="192">
        <f t="shared" si="1059"/>
        <v>0</v>
      </c>
      <c r="EH312" s="192">
        <f t="shared" si="1060"/>
        <v>0</v>
      </c>
      <c r="EI312" s="192">
        <f t="shared" si="1061"/>
        <v>0</v>
      </c>
      <c r="EJ312" s="192">
        <f t="shared" si="1062"/>
        <v>0</v>
      </c>
      <c r="EK312" s="192">
        <f t="shared" si="1063"/>
        <v>0</v>
      </c>
      <c r="EL312" s="192">
        <f t="shared" si="1064"/>
        <v>0</v>
      </c>
      <c r="EM312" s="192">
        <f t="shared" si="1065"/>
        <v>0</v>
      </c>
      <c r="EN312" s="192">
        <f t="shared" si="1066"/>
        <v>0</v>
      </c>
      <c r="EO312" s="192">
        <f t="shared" si="1067"/>
        <v>0</v>
      </c>
      <c r="EP312" s="192">
        <f t="shared" si="1068"/>
        <v>0</v>
      </c>
      <c r="EQ312" s="192">
        <f t="shared" si="1069"/>
        <v>0</v>
      </c>
      <c r="ER312" s="192">
        <f t="shared" si="1070"/>
        <v>0</v>
      </c>
      <c r="ES312" s="192">
        <f t="shared" si="1071"/>
        <v>0</v>
      </c>
      <c r="ET312" s="192">
        <f t="shared" si="1072"/>
        <v>0</v>
      </c>
      <c r="EU312" s="192">
        <f t="shared" si="1073"/>
        <v>0</v>
      </c>
      <c r="EV312" s="192">
        <f t="shared" si="1074"/>
        <v>0</v>
      </c>
      <c r="EW312" s="192">
        <f t="shared" si="1075"/>
        <v>0</v>
      </c>
      <c r="EX312" s="192">
        <f t="shared" si="1076"/>
        <v>0</v>
      </c>
      <c r="EY312" s="192">
        <f t="shared" si="1077"/>
        <v>0</v>
      </c>
      <c r="EZ312" s="192">
        <f t="shared" si="1078"/>
        <v>0</v>
      </c>
      <c r="FA312" s="192">
        <f t="shared" si="1079"/>
        <v>0</v>
      </c>
      <c r="FB312" s="192">
        <f t="shared" si="1080"/>
        <v>0</v>
      </c>
      <c r="FC312" s="192">
        <f t="shared" si="1081"/>
        <v>0</v>
      </c>
      <c r="FD312" s="192">
        <f t="shared" si="1082"/>
        <v>0</v>
      </c>
      <c r="FE312" s="192">
        <f t="shared" si="1083"/>
        <v>0</v>
      </c>
      <c r="FF312" s="192">
        <f t="shared" si="1084"/>
        <v>0</v>
      </c>
      <c r="FG312" s="192">
        <f t="shared" si="1085"/>
        <v>0</v>
      </c>
      <c r="FH312" s="192">
        <f t="shared" si="1086"/>
        <v>0</v>
      </c>
      <c r="FI312" s="192">
        <f t="shared" si="1087"/>
        <v>0</v>
      </c>
      <c r="FJ312" s="192">
        <f t="shared" si="1088"/>
        <v>0</v>
      </c>
      <c r="FK312" s="192">
        <f t="shared" si="1089"/>
        <v>0</v>
      </c>
      <c r="FL312" s="192">
        <f t="shared" si="1090"/>
        <v>0</v>
      </c>
      <c r="FM312" s="192">
        <f t="shared" si="1091"/>
        <v>0</v>
      </c>
      <c r="FN312" s="192">
        <f t="shared" si="1092"/>
        <v>0</v>
      </c>
      <c r="FO312" s="192">
        <f t="shared" si="1093"/>
        <v>0</v>
      </c>
      <c r="FP312" s="192">
        <f t="shared" si="1094"/>
        <v>0</v>
      </c>
      <c r="FQ312" s="192">
        <f t="shared" si="1095"/>
        <v>0</v>
      </c>
      <c r="FR312" s="192">
        <f t="shared" si="1096"/>
        <v>0</v>
      </c>
      <c r="FS312" s="192">
        <f t="shared" si="1097"/>
        <v>0</v>
      </c>
      <c r="FT312" s="192">
        <f t="shared" si="1098"/>
        <v>0</v>
      </c>
      <c r="FU312" s="192">
        <f t="shared" si="1099"/>
        <v>0</v>
      </c>
      <c r="FV312" s="192">
        <f t="shared" si="1100"/>
        <v>0</v>
      </c>
      <c r="FW312" s="192">
        <f t="shared" si="1101"/>
        <v>0</v>
      </c>
      <c r="FX312" s="192">
        <f t="shared" si="1102"/>
        <v>0</v>
      </c>
      <c r="FY312" s="192">
        <f t="shared" si="1103"/>
        <v>0</v>
      </c>
      <c r="FZ312" s="192">
        <f t="shared" si="1104"/>
        <v>0</v>
      </c>
      <c r="GA312" s="192">
        <f t="shared" si="1105"/>
        <v>0</v>
      </c>
      <c r="GB312" s="192">
        <f t="shared" si="1106"/>
        <v>0</v>
      </c>
      <c r="GC312" s="192">
        <f t="shared" si="1107"/>
        <v>0</v>
      </c>
      <c r="GD312" s="192">
        <f t="shared" si="1108"/>
        <v>0</v>
      </c>
      <c r="GE312" s="192">
        <f t="shared" si="1109"/>
        <v>0</v>
      </c>
      <c r="GF312" s="192">
        <f t="shared" si="1110"/>
        <v>0</v>
      </c>
      <c r="GG312" s="192">
        <f t="shared" si="1111"/>
        <v>0</v>
      </c>
      <c r="GH312" s="192">
        <f t="shared" si="1112"/>
        <v>0</v>
      </c>
      <c r="GI312" s="192">
        <f t="shared" si="1113"/>
        <v>0</v>
      </c>
      <c r="GJ312" s="192">
        <f t="shared" si="1114"/>
        <v>0</v>
      </c>
      <c r="GK312" s="192">
        <f t="shared" si="1115"/>
        <v>0</v>
      </c>
      <c r="GL312" s="192">
        <f t="shared" si="1116"/>
        <v>0</v>
      </c>
      <c r="GM312" s="192">
        <f t="shared" si="1117"/>
        <v>0</v>
      </c>
      <c r="GN312" s="192">
        <f t="shared" si="1118"/>
        <v>0</v>
      </c>
      <c r="GO312" s="192">
        <f t="shared" si="1119"/>
        <v>0</v>
      </c>
      <c r="GP312" s="192">
        <f t="shared" si="1120"/>
        <v>0</v>
      </c>
      <c r="GQ312" s="192">
        <f t="shared" si="1121"/>
        <v>0</v>
      </c>
      <c r="GR312" s="192">
        <f t="shared" si="1122"/>
        <v>0</v>
      </c>
      <c r="GS312" s="192">
        <f t="shared" si="1123"/>
        <v>0</v>
      </c>
      <c r="GT312" s="192">
        <f t="shared" si="1124"/>
        <v>0</v>
      </c>
      <c r="GU312" s="192">
        <f t="shared" si="1125"/>
        <v>0</v>
      </c>
      <c r="GV312" s="192">
        <f t="shared" si="1126"/>
        <v>0</v>
      </c>
      <c r="GW312" s="192">
        <f t="shared" si="1127"/>
        <v>0</v>
      </c>
      <c r="GX312" s="192">
        <f t="shared" si="1128"/>
        <v>0</v>
      </c>
      <c r="GY312" s="192">
        <f t="shared" si="1129"/>
        <v>0</v>
      </c>
      <c r="GZ312" s="192">
        <f t="shared" si="1130"/>
        <v>0</v>
      </c>
      <c r="HA312" s="192">
        <f t="shared" si="1131"/>
        <v>0</v>
      </c>
      <c r="HB312" s="192">
        <f t="shared" si="1132"/>
        <v>0</v>
      </c>
      <c r="HC312" s="192">
        <f t="shared" si="1133"/>
        <v>0</v>
      </c>
      <c r="HD312" s="192">
        <f t="shared" si="1134"/>
        <v>0</v>
      </c>
      <c r="HE312" s="192">
        <f t="shared" si="1135"/>
        <v>0</v>
      </c>
      <c r="HF312" s="192">
        <f t="shared" si="1136"/>
        <v>0</v>
      </c>
      <c r="HG312" s="192">
        <f t="shared" si="1137"/>
        <v>0</v>
      </c>
      <c r="HH312" s="192">
        <f t="shared" si="1138"/>
        <v>0</v>
      </c>
      <c r="HI312" s="192">
        <f t="shared" si="1139"/>
        <v>0</v>
      </c>
      <c r="HJ312" s="192">
        <f t="shared" si="1140"/>
        <v>0</v>
      </c>
      <c r="HK312" s="192">
        <f t="shared" si="1141"/>
        <v>0</v>
      </c>
      <c r="HL312" s="192">
        <f t="shared" si="1142"/>
        <v>0</v>
      </c>
      <c r="HM312" s="192">
        <f t="shared" si="1143"/>
        <v>0</v>
      </c>
      <c r="HN312" s="194">
        <f t="shared" si="1144"/>
        <v>0</v>
      </c>
      <c r="HO312" s="194">
        <f t="shared" si="1145"/>
        <v>0</v>
      </c>
      <c r="HP312" s="194">
        <f t="shared" si="1146"/>
        <v>0</v>
      </c>
      <c r="HQ312" s="194">
        <f t="shared" si="1147"/>
        <v>0</v>
      </c>
      <c r="HR312" s="194">
        <f t="shared" si="1148"/>
        <v>0</v>
      </c>
      <c r="HS312" s="195" t="str">
        <f t="shared" si="945"/>
        <v/>
      </c>
      <c r="HT312" s="196">
        <f t="shared" si="941"/>
        <v>0</v>
      </c>
      <c r="HU312" s="196">
        <f t="shared" si="942"/>
        <v>0</v>
      </c>
      <c r="HV312" s="197" t="str">
        <f t="shared" si="946"/>
        <v/>
      </c>
      <c r="HW312" s="197" t="str">
        <f t="shared" si="1149"/>
        <v/>
      </c>
      <c r="HX312" s="197" t="str">
        <f t="shared" si="1150"/>
        <v/>
      </c>
      <c r="HY312" s="195" t="str">
        <f t="shared" si="947"/>
        <v/>
      </c>
      <c r="HZ312" s="30">
        <f t="shared" si="943"/>
        <v>0</v>
      </c>
      <c r="IA312" s="198">
        <f t="shared" si="948"/>
        <v>0</v>
      </c>
      <c r="IB312" s="195"/>
      <c r="IC312" s="195">
        <f t="shared" si="1151"/>
        <v>0</v>
      </c>
      <c r="ID312" s="195">
        <f t="shared" si="949"/>
        <v>0</v>
      </c>
      <c r="IE312" s="195">
        <f t="shared" si="1152"/>
        <v>0</v>
      </c>
      <c r="IF312" s="195">
        <f t="shared" si="950"/>
        <v>0</v>
      </c>
      <c r="IG312" s="307">
        <f t="shared" si="951"/>
        <v>0</v>
      </c>
      <c r="IH312" s="307">
        <f t="shared" si="952"/>
        <v>0</v>
      </c>
      <c r="II312" s="44">
        <f t="shared" si="953"/>
        <v>0</v>
      </c>
      <c r="IJ312" s="44">
        <f t="shared" si="1153"/>
        <v>0</v>
      </c>
      <c r="IK312" s="44">
        <f t="shared" si="1154"/>
        <v>0</v>
      </c>
      <c r="IL312" s="44">
        <f t="shared" si="1155"/>
        <v>0</v>
      </c>
      <c r="IM312" s="44">
        <f t="shared" si="1156"/>
        <v>0</v>
      </c>
      <c r="IN312" s="44">
        <f t="shared" si="1157"/>
        <v>0</v>
      </c>
      <c r="IO312" s="44">
        <f t="shared" si="1158"/>
        <v>0</v>
      </c>
    </row>
    <row r="313" spans="1:249" ht="18" customHeight="1">
      <c r="A313" s="188">
        <v>307</v>
      </c>
      <c r="B313" s="326"/>
      <c r="C313" s="289"/>
      <c r="D313" s="199"/>
      <c r="E313" s="189"/>
      <c r="F313" s="189"/>
      <c r="G313" s="190"/>
      <c r="H313" s="190"/>
      <c r="I313" s="272"/>
      <c r="J313" s="207"/>
      <c r="K313" s="214" t="str">
        <f t="shared" si="954"/>
        <v/>
      </c>
      <c r="L313" s="200" t="str">
        <f t="shared" si="955"/>
        <v/>
      </c>
      <c r="M313" s="200" t="str">
        <f t="shared" si="956"/>
        <v/>
      </c>
      <c r="N313" s="209" t="str">
        <f t="shared" si="944"/>
        <v/>
      </c>
      <c r="O313" s="208" t="str">
        <f>IFERROR(IF(D313="","",IF(K313="","",IF(I313="","",IF(F313="F",VLOOKUP(K313,F!A:G,2,0),IF(F313="M",VLOOKUP(K313,M!A:G,2,0),""))))),0)</f>
        <v/>
      </c>
      <c r="P313" s="191" t="str">
        <f>IFERROR(IF(D313="","",IF(K313="","",IF(I313="","",IF(F313="F",VLOOKUP(K313,F!A:G,3,0),IF(F313="M",VLOOKUP(K313,M!A:G,3,0),""))))),0)</f>
        <v/>
      </c>
      <c r="Q313" s="191" t="str">
        <f>IFERROR(IF(D313="","",IF(K313="","",IF(I313="","",IF(F313="F",VLOOKUP(K313,F!A:G,4,0),IF(F313="M",VLOOKUP(K313,M!A:G,4,0),""))))),0)</f>
        <v/>
      </c>
      <c r="R313" s="191" t="str">
        <f>IFERROR(IF(D313="","",IF(K313="","",IF(I313="","",IF(F313="F",VLOOKUP(K313,F!A:G,5,0),IF(F313="M",VLOOKUP(K313,M!A:G,5,0),""))))),0)</f>
        <v/>
      </c>
      <c r="S313" s="191" t="str">
        <f>IFERROR(IF(D313="","",IF(K313="","",IF(I313="","",IF(F313="F",VLOOKUP(K313,F!A:G,6,0),IF(F313="M",VLOOKUP(K313,M!A:G,6,0),""))))),0)</f>
        <v/>
      </c>
      <c r="T313" s="191" t="str">
        <f>IFERROR(IF(D313="","",IF(K313="","",IF(I313="","",IF(F313="F",VLOOKUP(K313,F!A:G,7,0),IF(F313="M",VLOOKUP(K313,M!A:G,7,0),""))))),0)</f>
        <v/>
      </c>
      <c r="U313" s="191" t="str">
        <f>IFERROR(IF(D313="","",IF(K313="","",IF(J313="","",IF(F313="F",VLOOKUP(K313,F!A:M,8,0),IF(F313="M",VLOOKUP(K313,M!A:M,8,0),""))))),0)</f>
        <v/>
      </c>
      <c r="V313" s="191" t="str">
        <f>IFERROR(IF(D313="","",IF(K313="","",IF(J313="","",IF(F313="F",VLOOKUP(K313,F!A:M,9,0),IF(F313="M",VLOOKUP(K313,M!A:M,9,0),""))))),0)</f>
        <v/>
      </c>
      <c r="W313" s="191" t="str">
        <f>IFERROR(IF(D313="","",IF(K313="","",IF(J313="","",IF(F313="F",VLOOKUP(K313,F!A:M,10,0),IF(F313="M",VLOOKUP(K313,M!A:M,10,0),""))))),0)</f>
        <v/>
      </c>
      <c r="X313" s="191" t="str">
        <f>IFERROR(IF(D313="","",IF(K313="","",IF(J313="","",IF(F313="F",VLOOKUP(K313,F!A:M,11,0),IF(F313="M",VLOOKUP(K313,M!A:M,11,0),""))))),0)</f>
        <v/>
      </c>
      <c r="Y313" s="191" t="str">
        <f>IFERROR(IF(D313="","",IF(K313="","",IF(J313="","",IF(F313="F",VLOOKUP(K313,F!A:M,12,0),IF(F313="M",VLOOKUP(K313,M!A:M,12,0),""))))),0)</f>
        <v/>
      </c>
      <c r="Z313" s="191" t="str">
        <f>IFERROR(IF(D313="","",IF(K313="","",IF(J313="","",IF(F313="F",VLOOKUP(K313,F!A:M,13,0),IF(F313="M",VLOOKUP(K313,M!A:M,13,0),""))))),0)</f>
        <v/>
      </c>
      <c r="AA313" s="191" t="str">
        <f>IFERROR(IF(D313="","",IF(F313="","",IF(J313="","",IF(K313="","",IF(AND(K313&gt;23,K313&lt;=60),IF(F313="F",VLOOKUP(MROUND(HZ313,0.5),'F-Weight for Length'!K:S,2,0),VLOOKUP(MROUND(HZ313,0.5),'M-Weight for Length'!K:S,2,0)),IF(K313&gt;60,IF(F313="F",VLOOKUP(K313,'F-Weight for Length'!U:AC,2,0),VLOOKUP(K313,'M-Weight for Length'!U:AC,2,0)),IF(F313="F",VLOOKUP(MROUND(HZ313,0.5),'F-Weight for Length'!A:I,2,0),VLOOKUP(MROUND(HZ313,0.5),'M-Weight for Length'!A:I,2,0)))))))),0)</f>
        <v/>
      </c>
      <c r="AB313" s="191" t="str">
        <f>IFERROR(IF(D313="","",IF(F313="","",IF(J313="","",IF(K313="","",IF(AND(K313&gt;23,K313&lt;=60),IF(F313="F",VLOOKUP(MROUND(HZ313,0.5),'F-Weight for Length'!K:S,3,0),VLOOKUP(MROUND(HZ313,0.5),'M-Weight for Length'!K:S,3,0)),IF(K313&gt;60,IF(F313="F",VLOOKUP(K313,'F-Weight for Length'!U:AC,3,0),VLOOKUP(K313,'M-Weight for Length'!U:AC,3,0)),IF(F313="F",VLOOKUP(MROUND(HZ313,0.5),'F-Weight for Length'!A:I,3,0),VLOOKUP(MROUND(HZ313,0.5),'M-Weight for Length'!A:I,3,0)))))))),0)</f>
        <v/>
      </c>
      <c r="AC313" s="191" t="str">
        <f>IFERROR(IF(D313="","",IF(F313="","",IF(J313="","",IF(K313="","",IF(AND(K313&gt;23,K313&lt;=60),IF(F313="F",VLOOKUP(MROUND(HZ313,0.5),'F-Weight for Length'!K:S,4,0),VLOOKUP(MROUND(HZ313,0.5),'M-Weight for Length'!K:S,4,0)),IF(K313&gt;60,IF(F313="F",VLOOKUP(K313,'F-Weight for Length'!U:AC,4,0),VLOOKUP(K313,'M-Weight for Length'!U:AC,4,0)),IF(F313="F",VLOOKUP(MROUND(HZ313,0.5),'F-Weight for Length'!A:I,4,0),VLOOKUP(MROUND(HZ313,0.5),'M-Weight for Length'!A:I,4,0)))))))),0)</f>
        <v/>
      </c>
      <c r="AD313" s="191" t="str">
        <f>IFERROR(IF(D313="","",IF(F313="","",IF(J313="","",IF(K313="","",IF(AND(K313&gt;23,K313&lt;=60),IF(F313="F",VLOOKUP(MROUND(HZ313,0.5),'F-Weight for Length'!K:S,5,0),VLOOKUP(MROUND(HZ313,0.5),'M-Weight for Length'!K:S,5,0)),IF(K313&gt;60,IF(F313="F",VLOOKUP(K313,'F-Weight for Length'!U:AC,5,0),VLOOKUP(K313,'M-Weight for Length'!U:AC,5,0)),IF(F313="F",VLOOKUP(MROUND(HZ313,0.5),'F-Weight for Length'!A:I,5,0),VLOOKUP(MROUND(HZ313,0.5),'M-Weight for Length'!A:I,5,0)))))))),0)</f>
        <v/>
      </c>
      <c r="AE313" s="191" t="str">
        <f>IFERROR(IF(D313="","",IF(F313="","",IF(J313="","",IF(K313="","",IF(AND(K313&gt;23,K313&lt;=60),IF(F313="F",VLOOKUP(MROUND(HZ313,0.5),'F-Weight for Length'!K:S,6,0),VLOOKUP(MROUND(HZ313,0.5),'M-Weight for Length'!K:S,6,0)),IF(K313&gt;60,IF(F313="F",VLOOKUP(K313,'F-Weight for Length'!U:AC,6,0),VLOOKUP(K313,'M-Weight for Length'!U:AC,6,0)),IF(F313="F",VLOOKUP(MROUND(HZ313,0.5),'F-Weight for Length'!A:I,6,0),VLOOKUP(MROUND(HZ313,0.5),'M-Weight for Length'!A:I,6,0)))))))),0)</f>
        <v/>
      </c>
      <c r="AF313" s="191" t="str">
        <f>IFERROR(IF(D313="","",IF(F313="","",IF(J313="","",IF(K313="","",IF(AND(K313&gt;23,K313&lt;=60),IF(F313="F",VLOOKUP(MROUND(HZ313,0.5),'F-Weight for Length'!K:S,7,0),VLOOKUP(MROUND(HZ313,0.5),'M-Weight for Length'!K:S,7,0)),IF(K313&gt;60,IF(F313="F",VLOOKUP(K313,'F-Weight for Length'!U:AC,7,0),VLOOKUP(K313,'M-Weight for Length'!U:AC,7,0)),IF(F313="F",VLOOKUP(MROUND(HZ313,0.5),'F-Weight for Length'!A:I,7,0),VLOOKUP(MROUND(HZ313,0.5),'M-Weight for Length'!A:I,7,0)))))))),0)</f>
        <v/>
      </c>
      <c r="AG313" s="191" t="str">
        <f>IFERROR(IF(D313="","",IF(F313="","",IF(J313="","",IF(K313="","",IF(AND(K313&gt;23,K313&lt;=60),IF(F313="F",VLOOKUP(MROUND(HZ313,0.5),'F-Weight for Length'!K:S,8,0),VLOOKUP(MROUND(HZ313,0.5),'M-Weight for Length'!K:S,8,0)),IF(K313&gt;60,IF(F313="F",VLOOKUP(K313,'F-Weight for Length'!U:AC,8,0),VLOOKUP(K313,'M-Weight for Length'!U:AC,8,0)),IF(F313="F",VLOOKUP(MROUND(HZ313,0.5),'F-Weight for Length'!A:I,8,0),VLOOKUP(MROUND(HZ313,0.5),'M-Weight for Length'!A:I,8,0)))))))),0)</f>
        <v/>
      </c>
      <c r="AH313" s="191" t="str">
        <f>IFERROR(IF(D313="","",IF(F313="","",IF(J313="","",IF(K313="","",IF(AND(K313&gt;23,K313&lt;=60),IF(F313="F",VLOOKUP(MROUND(HZ313,0.5),'F-Weight for Length'!K:S,9,0),VLOOKUP(MROUND(HZ313,0.5),'M-Weight for Length'!K:S,9,0)),IF(K313&gt;60,IF(F313="F",VLOOKUP(K313,'F-Weight for Length'!U:AC,9,0),VLOOKUP(K313,'M-Weight for Length'!U:AC,9,0)),IF(F313="F",VLOOKUP(MROUND(HZ313,0.5),'F-Weight for Length'!A:I,9,0),VLOOKUP(MROUND(HZ313,0.5),'M-Weight for Length'!A:I,9,0)))))))),0)</f>
        <v/>
      </c>
      <c r="AI313" s="192">
        <f t="shared" si="957"/>
        <v>0</v>
      </c>
      <c r="AJ313" s="192">
        <f t="shared" si="958"/>
        <v>0</v>
      </c>
      <c r="AK313" s="192">
        <f t="shared" si="959"/>
        <v>0</v>
      </c>
      <c r="AL313" s="192">
        <f t="shared" si="960"/>
        <v>0</v>
      </c>
      <c r="AM313" s="192">
        <f t="shared" si="961"/>
        <v>0</v>
      </c>
      <c r="AN313" s="192">
        <f t="shared" si="962"/>
        <v>0</v>
      </c>
      <c r="AO313" s="192">
        <f t="shared" si="963"/>
        <v>0</v>
      </c>
      <c r="AP313" s="192">
        <f t="shared" si="964"/>
        <v>0</v>
      </c>
      <c r="AQ313" s="192">
        <f t="shared" si="965"/>
        <v>0</v>
      </c>
      <c r="AR313" s="192">
        <f t="shared" si="966"/>
        <v>0</v>
      </c>
      <c r="AS313" s="192">
        <f t="shared" si="967"/>
        <v>0</v>
      </c>
      <c r="AT313" s="192">
        <f t="shared" si="968"/>
        <v>0</v>
      </c>
      <c r="AU313" s="192">
        <f t="shared" si="969"/>
        <v>0</v>
      </c>
      <c r="AV313" s="192">
        <f t="shared" si="970"/>
        <v>0</v>
      </c>
      <c r="AW313" s="192">
        <f t="shared" si="971"/>
        <v>0</v>
      </c>
      <c r="AX313" s="192">
        <f t="shared" si="972"/>
        <v>0</v>
      </c>
      <c r="AY313" s="192">
        <f t="shared" si="973"/>
        <v>0</v>
      </c>
      <c r="AZ313" s="192">
        <f t="shared" si="974"/>
        <v>0</v>
      </c>
      <c r="BA313" s="192">
        <f t="shared" si="975"/>
        <v>0</v>
      </c>
      <c r="BB313" s="192">
        <f t="shared" si="976"/>
        <v>0</v>
      </c>
      <c r="BC313" s="192">
        <f t="shared" si="977"/>
        <v>0</v>
      </c>
      <c r="BD313" s="192">
        <f t="shared" si="978"/>
        <v>0</v>
      </c>
      <c r="BE313" s="192">
        <f t="shared" si="979"/>
        <v>0</v>
      </c>
      <c r="BF313" s="192">
        <f t="shared" si="980"/>
        <v>0</v>
      </c>
      <c r="BG313" s="192">
        <f t="shared" si="981"/>
        <v>0</v>
      </c>
      <c r="BH313" s="192">
        <f t="shared" si="982"/>
        <v>0</v>
      </c>
      <c r="BI313" s="192">
        <f t="shared" si="983"/>
        <v>0</v>
      </c>
      <c r="BJ313" s="192">
        <f t="shared" si="984"/>
        <v>0</v>
      </c>
      <c r="BK313" s="192">
        <f t="shared" si="985"/>
        <v>0</v>
      </c>
      <c r="BL313" s="192">
        <f t="shared" si="986"/>
        <v>0</v>
      </c>
      <c r="BM313" s="192">
        <f t="shared" si="987"/>
        <v>0</v>
      </c>
      <c r="BN313" s="192">
        <f t="shared" si="988"/>
        <v>0</v>
      </c>
      <c r="BO313" s="192">
        <f t="shared" si="989"/>
        <v>0</v>
      </c>
      <c r="BP313" s="192">
        <f t="shared" si="990"/>
        <v>0</v>
      </c>
      <c r="BQ313" s="192">
        <f t="shared" si="991"/>
        <v>0</v>
      </c>
      <c r="BR313" s="192">
        <f t="shared" si="992"/>
        <v>0</v>
      </c>
      <c r="BS313" s="192">
        <f t="shared" si="993"/>
        <v>0</v>
      </c>
      <c r="BT313" s="192">
        <f t="shared" si="994"/>
        <v>0</v>
      </c>
      <c r="BU313" s="192">
        <f t="shared" si="995"/>
        <v>0</v>
      </c>
      <c r="BV313" s="192">
        <f t="shared" si="996"/>
        <v>0</v>
      </c>
      <c r="BW313" s="192">
        <f t="shared" si="997"/>
        <v>0</v>
      </c>
      <c r="BX313" s="192">
        <f t="shared" si="998"/>
        <v>0</v>
      </c>
      <c r="BY313" s="192">
        <f t="shared" si="999"/>
        <v>0</v>
      </c>
      <c r="BZ313" s="192">
        <f t="shared" si="1000"/>
        <v>0</v>
      </c>
      <c r="CA313" s="192">
        <f t="shared" si="1001"/>
        <v>0</v>
      </c>
      <c r="CB313" s="192">
        <f t="shared" si="1002"/>
        <v>0</v>
      </c>
      <c r="CC313" s="192">
        <f t="shared" si="1003"/>
        <v>0</v>
      </c>
      <c r="CD313" s="192">
        <f t="shared" si="1004"/>
        <v>0</v>
      </c>
      <c r="CE313" s="192">
        <f t="shared" si="1005"/>
        <v>0</v>
      </c>
      <c r="CF313" s="192">
        <f t="shared" si="1006"/>
        <v>0</v>
      </c>
      <c r="CG313" s="192">
        <f t="shared" si="1007"/>
        <v>0</v>
      </c>
      <c r="CH313" s="192">
        <f t="shared" si="1008"/>
        <v>0</v>
      </c>
      <c r="CI313" s="192">
        <f t="shared" si="1009"/>
        <v>0</v>
      </c>
      <c r="CJ313" s="192">
        <f t="shared" si="1010"/>
        <v>0</v>
      </c>
      <c r="CK313" s="192">
        <f t="shared" si="1011"/>
        <v>0</v>
      </c>
      <c r="CL313" s="192">
        <f t="shared" si="1012"/>
        <v>0</v>
      </c>
      <c r="CM313" s="192">
        <f t="shared" si="1013"/>
        <v>0</v>
      </c>
      <c r="CN313" s="192">
        <f t="shared" si="1014"/>
        <v>0</v>
      </c>
      <c r="CO313" s="192">
        <f t="shared" si="1015"/>
        <v>0</v>
      </c>
      <c r="CP313" s="192">
        <f t="shared" si="1016"/>
        <v>0</v>
      </c>
      <c r="CQ313" s="192">
        <f t="shared" si="1017"/>
        <v>0</v>
      </c>
      <c r="CR313" s="192">
        <f t="shared" si="1018"/>
        <v>0</v>
      </c>
      <c r="CS313" s="192">
        <f t="shared" si="1019"/>
        <v>0</v>
      </c>
      <c r="CT313" s="192">
        <f t="shared" si="1020"/>
        <v>0</v>
      </c>
      <c r="CU313" s="192">
        <f t="shared" si="1021"/>
        <v>0</v>
      </c>
      <c r="CV313" s="192">
        <f t="shared" si="1022"/>
        <v>0</v>
      </c>
      <c r="CW313" s="192">
        <f t="shared" si="1023"/>
        <v>0</v>
      </c>
      <c r="CX313" s="192">
        <f t="shared" si="1024"/>
        <v>0</v>
      </c>
      <c r="CY313" s="192">
        <f t="shared" si="1025"/>
        <v>0</v>
      </c>
      <c r="CZ313" s="192">
        <f t="shared" si="1026"/>
        <v>0</v>
      </c>
      <c r="DA313" s="192">
        <f t="shared" si="1027"/>
        <v>0</v>
      </c>
      <c r="DB313" s="192">
        <f t="shared" si="1028"/>
        <v>0</v>
      </c>
      <c r="DC313" s="192">
        <f t="shared" si="1029"/>
        <v>0</v>
      </c>
      <c r="DD313" s="192">
        <f t="shared" si="1030"/>
        <v>0</v>
      </c>
      <c r="DE313" s="192">
        <f t="shared" si="1031"/>
        <v>0</v>
      </c>
      <c r="DF313" s="192">
        <f t="shared" si="1032"/>
        <v>0</v>
      </c>
      <c r="DG313" s="192">
        <f t="shared" si="1033"/>
        <v>0</v>
      </c>
      <c r="DH313" s="192">
        <f t="shared" si="1034"/>
        <v>0</v>
      </c>
      <c r="DI313" s="192">
        <f t="shared" si="1035"/>
        <v>0</v>
      </c>
      <c r="DJ313" s="192">
        <f t="shared" si="1036"/>
        <v>0</v>
      </c>
      <c r="DK313" s="192">
        <f t="shared" si="1037"/>
        <v>0</v>
      </c>
      <c r="DL313" s="192">
        <f t="shared" si="1038"/>
        <v>0</v>
      </c>
      <c r="DM313" s="192">
        <f t="shared" si="1039"/>
        <v>0</v>
      </c>
      <c r="DN313" s="192">
        <f t="shared" si="1040"/>
        <v>0</v>
      </c>
      <c r="DO313" s="192">
        <f t="shared" si="1041"/>
        <v>0</v>
      </c>
      <c r="DP313" s="192">
        <f t="shared" si="1042"/>
        <v>0</v>
      </c>
      <c r="DQ313" s="192">
        <f t="shared" si="1043"/>
        <v>0</v>
      </c>
      <c r="DR313" s="192">
        <f t="shared" si="1044"/>
        <v>0</v>
      </c>
      <c r="DS313" s="192">
        <f t="shared" si="1045"/>
        <v>0</v>
      </c>
      <c r="DT313" s="192">
        <f t="shared" si="1046"/>
        <v>0</v>
      </c>
      <c r="DU313" s="192">
        <f t="shared" si="1047"/>
        <v>0</v>
      </c>
      <c r="DV313" s="193">
        <f t="shared" si="1048"/>
        <v>0</v>
      </c>
      <c r="DW313" s="193">
        <f t="shared" si="1049"/>
        <v>0</v>
      </c>
      <c r="DX313" s="193">
        <f t="shared" si="1050"/>
        <v>0</v>
      </c>
      <c r="DY313" s="193">
        <f t="shared" si="1051"/>
        <v>0</v>
      </c>
      <c r="DZ313" s="193">
        <f t="shared" si="1052"/>
        <v>0</v>
      </c>
      <c r="EA313" s="192">
        <f t="shared" si="1053"/>
        <v>0</v>
      </c>
      <c r="EB313" s="192">
        <f t="shared" si="1054"/>
        <v>0</v>
      </c>
      <c r="EC313" s="192">
        <f t="shared" si="1055"/>
        <v>0</v>
      </c>
      <c r="ED313" s="192">
        <f t="shared" si="1056"/>
        <v>0</v>
      </c>
      <c r="EE313" s="192">
        <f t="shared" si="1057"/>
        <v>0</v>
      </c>
      <c r="EF313" s="192">
        <f t="shared" si="1058"/>
        <v>0</v>
      </c>
      <c r="EG313" s="192">
        <f t="shared" si="1059"/>
        <v>0</v>
      </c>
      <c r="EH313" s="192">
        <f t="shared" si="1060"/>
        <v>0</v>
      </c>
      <c r="EI313" s="192">
        <f t="shared" si="1061"/>
        <v>0</v>
      </c>
      <c r="EJ313" s="192">
        <f t="shared" si="1062"/>
        <v>0</v>
      </c>
      <c r="EK313" s="192">
        <f t="shared" si="1063"/>
        <v>0</v>
      </c>
      <c r="EL313" s="192">
        <f t="shared" si="1064"/>
        <v>0</v>
      </c>
      <c r="EM313" s="192">
        <f t="shared" si="1065"/>
        <v>0</v>
      </c>
      <c r="EN313" s="192">
        <f t="shared" si="1066"/>
        <v>0</v>
      </c>
      <c r="EO313" s="192">
        <f t="shared" si="1067"/>
        <v>0</v>
      </c>
      <c r="EP313" s="192">
        <f t="shared" si="1068"/>
        <v>0</v>
      </c>
      <c r="EQ313" s="192">
        <f t="shared" si="1069"/>
        <v>0</v>
      </c>
      <c r="ER313" s="192">
        <f t="shared" si="1070"/>
        <v>0</v>
      </c>
      <c r="ES313" s="192">
        <f t="shared" si="1071"/>
        <v>0</v>
      </c>
      <c r="ET313" s="192">
        <f t="shared" si="1072"/>
        <v>0</v>
      </c>
      <c r="EU313" s="192">
        <f t="shared" si="1073"/>
        <v>0</v>
      </c>
      <c r="EV313" s="192">
        <f t="shared" si="1074"/>
        <v>0</v>
      </c>
      <c r="EW313" s="192">
        <f t="shared" si="1075"/>
        <v>0</v>
      </c>
      <c r="EX313" s="192">
        <f t="shared" si="1076"/>
        <v>0</v>
      </c>
      <c r="EY313" s="192">
        <f t="shared" si="1077"/>
        <v>0</v>
      </c>
      <c r="EZ313" s="192">
        <f t="shared" si="1078"/>
        <v>0</v>
      </c>
      <c r="FA313" s="192">
        <f t="shared" si="1079"/>
        <v>0</v>
      </c>
      <c r="FB313" s="192">
        <f t="shared" si="1080"/>
        <v>0</v>
      </c>
      <c r="FC313" s="192">
        <f t="shared" si="1081"/>
        <v>0</v>
      </c>
      <c r="FD313" s="192">
        <f t="shared" si="1082"/>
        <v>0</v>
      </c>
      <c r="FE313" s="192">
        <f t="shared" si="1083"/>
        <v>0</v>
      </c>
      <c r="FF313" s="192">
        <f t="shared" si="1084"/>
        <v>0</v>
      </c>
      <c r="FG313" s="192">
        <f t="shared" si="1085"/>
        <v>0</v>
      </c>
      <c r="FH313" s="192">
        <f t="shared" si="1086"/>
        <v>0</v>
      </c>
      <c r="FI313" s="192">
        <f t="shared" si="1087"/>
        <v>0</v>
      </c>
      <c r="FJ313" s="192">
        <f t="shared" si="1088"/>
        <v>0</v>
      </c>
      <c r="FK313" s="192">
        <f t="shared" si="1089"/>
        <v>0</v>
      </c>
      <c r="FL313" s="192">
        <f t="shared" si="1090"/>
        <v>0</v>
      </c>
      <c r="FM313" s="192">
        <f t="shared" si="1091"/>
        <v>0</v>
      </c>
      <c r="FN313" s="192">
        <f t="shared" si="1092"/>
        <v>0</v>
      </c>
      <c r="FO313" s="192">
        <f t="shared" si="1093"/>
        <v>0</v>
      </c>
      <c r="FP313" s="192">
        <f t="shared" si="1094"/>
        <v>0</v>
      </c>
      <c r="FQ313" s="192">
        <f t="shared" si="1095"/>
        <v>0</v>
      </c>
      <c r="FR313" s="192">
        <f t="shared" si="1096"/>
        <v>0</v>
      </c>
      <c r="FS313" s="192">
        <f t="shared" si="1097"/>
        <v>0</v>
      </c>
      <c r="FT313" s="192">
        <f t="shared" si="1098"/>
        <v>0</v>
      </c>
      <c r="FU313" s="192">
        <f t="shared" si="1099"/>
        <v>0</v>
      </c>
      <c r="FV313" s="192">
        <f t="shared" si="1100"/>
        <v>0</v>
      </c>
      <c r="FW313" s="192">
        <f t="shared" si="1101"/>
        <v>0</v>
      </c>
      <c r="FX313" s="192">
        <f t="shared" si="1102"/>
        <v>0</v>
      </c>
      <c r="FY313" s="192">
        <f t="shared" si="1103"/>
        <v>0</v>
      </c>
      <c r="FZ313" s="192">
        <f t="shared" si="1104"/>
        <v>0</v>
      </c>
      <c r="GA313" s="192">
        <f t="shared" si="1105"/>
        <v>0</v>
      </c>
      <c r="GB313" s="192">
        <f t="shared" si="1106"/>
        <v>0</v>
      </c>
      <c r="GC313" s="192">
        <f t="shared" si="1107"/>
        <v>0</v>
      </c>
      <c r="GD313" s="192">
        <f t="shared" si="1108"/>
        <v>0</v>
      </c>
      <c r="GE313" s="192">
        <f t="shared" si="1109"/>
        <v>0</v>
      </c>
      <c r="GF313" s="192">
        <f t="shared" si="1110"/>
        <v>0</v>
      </c>
      <c r="GG313" s="192">
        <f t="shared" si="1111"/>
        <v>0</v>
      </c>
      <c r="GH313" s="192">
        <f t="shared" si="1112"/>
        <v>0</v>
      </c>
      <c r="GI313" s="192">
        <f t="shared" si="1113"/>
        <v>0</v>
      </c>
      <c r="GJ313" s="192">
        <f t="shared" si="1114"/>
        <v>0</v>
      </c>
      <c r="GK313" s="192">
        <f t="shared" si="1115"/>
        <v>0</v>
      </c>
      <c r="GL313" s="192">
        <f t="shared" si="1116"/>
        <v>0</v>
      </c>
      <c r="GM313" s="192">
        <f t="shared" si="1117"/>
        <v>0</v>
      </c>
      <c r="GN313" s="192">
        <f t="shared" si="1118"/>
        <v>0</v>
      </c>
      <c r="GO313" s="192">
        <f t="shared" si="1119"/>
        <v>0</v>
      </c>
      <c r="GP313" s="192">
        <f t="shared" si="1120"/>
        <v>0</v>
      </c>
      <c r="GQ313" s="192">
        <f t="shared" si="1121"/>
        <v>0</v>
      </c>
      <c r="GR313" s="192">
        <f t="shared" si="1122"/>
        <v>0</v>
      </c>
      <c r="GS313" s="192">
        <f t="shared" si="1123"/>
        <v>0</v>
      </c>
      <c r="GT313" s="192">
        <f t="shared" si="1124"/>
        <v>0</v>
      </c>
      <c r="GU313" s="192">
        <f t="shared" si="1125"/>
        <v>0</v>
      </c>
      <c r="GV313" s="192">
        <f t="shared" si="1126"/>
        <v>0</v>
      </c>
      <c r="GW313" s="192">
        <f t="shared" si="1127"/>
        <v>0</v>
      </c>
      <c r="GX313" s="192">
        <f t="shared" si="1128"/>
        <v>0</v>
      </c>
      <c r="GY313" s="192">
        <f t="shared" si="1129"/>
        <v>0</v>
      </c>
      <c r="GZ313" s="192">
        <f t="shared" si="1130"/>
        <v>0</v>
      </c>
      <c r="HA313" s="192">
        <f t="shared" si="1131"/>
        <v>0</v>
      </c>
      <c r="HB313" s="192">
        <f t="shared" si="1132"/>
        <v>0</v>
      </c>
      <c r="HC313" s="192">
        <f t="shared" si="1133"/>
        <v>0</v>
      </c>
      <c r="HD313" s="192">
        <f t="shared" si="1134"/>
        <v>0</v>
      </c>
      <c r="HE313" s="192">
        <f t="shared" si="1135"/>
        <v>0</v>
      </c>
      <c r="HF313" s="192">
        <f t="shared" si="1136"/>
        <v>0</v>
      </c>
      <c r="HG313" s="192">
        <f t="shared" si="1137"/>
        <v>0</v>
      </c>
      <c r="HH313" s="192">
        <f t="shared" si="1138"/>
        <v>0</v>
      </c>
      <c r="HI313" s="192">
        <f t="shared" si="1139"/>
        <v>0</v>
      </c>
      <c r="HJ313" s="192">
        <f t="shared" si="1140"/>
        <v>0</v>
      </c>
      <c r="HK313" s="192">
        <f t="shared" si="1141"/>
        <v>0</v>
      </c>
      <c r="HL313" s="192">
        <f t="shared" si="1142"/>
        <v>0</v>
      </c>
      <c r="HM313" s="192">
        <f t="shared" si="1143"/>
        <v>0</v>
      </c>
      <c r="HN313" s="194">
        <f t="shared" si="1144"/>
        <v>0</v>
      </c>
      <c r="HO313" s="194">
        <f t="shared" si="1145"/>
        <v>0</v>
      </c>
      <c r="HP313" s="194">
        <f t="shared" si="1146"/>
        <v>0</v>
      </c>
      <c r="HQ313" s="194">
        <f t="shared" si="1147"/>
        <v>0</v>
      </c>
      <c r="HR313" s="194">
        <f t="shared" si="1148"/>
        <v>0</v>
      </c>
      <c r="HS313" s="195" t="str">
        <f t="shared" si="945"/>
        <v/>
      </c>
      <c r="HT313" s="196">
        <f t="shared" si="941"/>
        <v>0</v>
      </c>
      <c r="HU313" s="196">
        <f t="shared" si="942"/>
        <v>0</v>
      </c>
      <c r="HV313" s="197" t="str">
        <f t="shared" si="946"/>
        <v/>
      </c>
      <c r="HW313" s="197" t="str">
        <f t="shared" si="1149"/>
        <v/>
      </c>
      <c r="HX313" s="197" t="str">
        <f t="shared" si="1150"/>
        <v/>
      </c>
      <c r="HY313" s="195" t="str">
        <f t="shared" si="947"/>
        <v/>
      </c>
      <c r="HZ313" s="30">
        <f t="shared" si="943"/>
        <v>0</v>
      </c>
      <c r="IA313" s="198">
        <f t="shared" si="948"/>
        <v>0</v>
      </c>
      <c r="IB313" s="195"/>
      <c r="IC313" s="195">
        <f t="shared" si="1151"/>
        <v>0</v>
      </c>
      <c r="ID313" s="195">
        <f t="shared" si="949"/>
        <v>0</v>
      </c>
      <c r="IE313" s="195">
        <f t="shared" si="1152"/>
        <v>0</v>
      </c>
      <c r="IF313" s="195">
        <f t="shared" si="950"/>
        <v>0</v>
      </c>
      <c r="IG313" s="307">
        <f t="shared" si="951"/>
        <v>0</v>
      </c>
      <c r="IH313" s="307">
        <f t="shared" si="952"/>
        <v>0</v>
      </c>
      <c r="II313" s="44">
        <f t="shared" si="953"/>
        <v>0</v>
      </c>
      <c r="IJ313" s="44">
        <f t="shared" si="1153"/>
        <v>0</v>
      </c>
      <c r="IK313" s="44">
        <f t="shared" si="1154"/>
        <v>0</v>
      </c>
      <c r="IL313" s="44">
        <f t="shared" si="1155"/>
        <v>0</v>
      </c>
      <c r="IM313" s="44">
        <f t="shared" si="1156"/>
        <v>0</v>
      </c>
      <c r="IN313" s="44">
        <f t="shared" si="1157"/>
        <v>0</v>
      </c>
      <c r="IO313" s="44">
        <f t="shared" si="1158"/>
        <v>0</v>
      </c>
    </row>
    <row r="314" spans="1:249" ht="18" customHeight="1">
      <c r="A314" s="188">
        <v>308</v>
      </c>
      <c r="B314" s="326"/>
      <c r="C314" s="289"/>
      <c r="D314" s="199"/>
      <c r="E314" s="189"/>
      <c r="F314" s="189"/>
      <c r="G314" s="190"/>
      <c r="H314" s="190"/>
      <c r="I314" s="272"/>
      <c r="J314" s="207"/>
      <c r="K314" s="214" t="str">
        <f t="shared" si="954"/>
        <v/>
      </c>
      <c r="L314" s="200" t="str">
        <f t="shared" si="955"/>
        <v/>
      </c>
      <c r="M314" s="200" t="str">
        <f t="shared" si="956"/>
        <v/>
      </c>
      <c r="N314" s="209" t="str">
        <f t="shared" si="944"/>
        <v/>
      </c>
      <c r="O314" s="208" t="str">
        <f>IFERROR(IF(D314="","",IF(K314="","",IF(I314="","",IF(F314="F",VLOOKUP(K314,F!A:G,2,0),IF(F314="M",VLOOKUP(K314,M!A:G,2,0),""))))),0)</f>
        <v/>
      </c>
      <c r="P314" s="191" t="str">
        <f>IFERROR(IF(D314="","",IF(K314="","",IF(I314="","",IF(F314="F",VLOOKUP(K314,F!A:G,3,0),IF(F314="M",VLOOKUP(K314,M!A:G,3,0),""))))),0)</f>
        <v/>
      </c>
      <c r="Q314" s="191" t="str">
        <f>IFERROR(IF(D314="","",IF(K314="","",IF(I314="","",IF(F314="F",VLOOKUP(K314,F!A:G,4,0),IF(F314="M",VLOOKUP(K314,M!A:G,4,0),""))))),0)</f>
        <v/>
      </c>
      <c r="R314" s="191" t="str">
        <f>IFERROR(IF(D314="","",IF(K314="","",IF(I314="","",IF(F314="F",VLOOKUP(K314,F!A:G,5,0),IF(F314="M",VLOOKUP(K314,M!A:G,5,0),""))))),0)</f>
        <v/>
      </c>
      <c r="S314" s="191" t="str">
        <f>IFERROR(IF(D314="","",IF(K314="","",IF(I314="","",IF(F314="F",VLOOKUP(K314,F!A:G,6,0),IF(F314="M",VLOOKUP(K314,M!A:G,6,0),""))))),0)</f>
        <v/>
      </c>
      <c r="T314" s="191" t="str">
        <f>IFERROR(IF(D314="","",IF(K314="","",IF(I314="","",IF(F314="F",VLOOKUP(K314,F!A:G,7,0),IF(F314="M",VLOOKUP(K314,M!A:G,7,0),""))))),0)</f>
        <v/>
      </c>
      <c r="U314" s="191" t="str">
        <f>IFERROR(IF(D314="","",IF(K314="","",IF(J314="","",IF(F314="F",VLOOKUP(K314,F!A:M,8,0),IF(F314="M",VLOOKUP(K314,M!A:M,8,0),""))))),0)</f>
        <v/>
      </c>
      <c r="V314" s="191" t="str">
        <f>IFERROR(IF(D314="","",IF(K314="","",IF(J314="","",IF(F314="F",VLOOKUP(K314,F!A:M,9,0),IF(F314="M",VLOOKUP(K314,M!A:M,9,0),""))))),0)</f>
        <v/>
      </c>
      <c r="W314" s="191" t="str">
        <f>IFERROR(IF(D314="","",IF(K314="","",IF(J314="","",IF(F314="F",VLOOKUP(K314,F!A:M,10,0),IF(F314="M",VLOOKUP(K314,M!A:M,10,0),""))))),0)</f>
        <v/>
      </c>
      <c r="X314" s="191" t="str">
        <f>IFERROR(IF(D314="","",IF(K314="","",IF(J314="","",IF(F314="F",VLOOKUP(K314,F!A:M,11,0),IF(F314="M",VLOOKUP(K314,M!A:M,11,0),""))))),0)</f>
        <v/>
      </c>
      <c r="Y314" s="191" t="str">
        <f>IFERROR(IF(D314="","",IF(K314="","",IF(J314="","",IF(F314="F",VLOOKUP(K314,F!A:M,12,0),IF(F314="M",VLOOKUP(K314,M!A:M,12,0),""))))),0)</f>
        <v/>
      </c>
      <c r="Z314" s="191" t="str">
        <f>IFERROR(IF(D314="","",IF(K314="","",IF(J314="","",IF(F314="F",VLOOKUP(K314,F!A:M,13,0),IF(F314="M",VLOOKUP(K314,M!A:M,13,0),""))))),0)</f>
        <v/>
      </c>
      <c r="AA314" s="191" t="str">
        <f>IFERROR(IF(D314="","",IF(F314="","",IF(J314="","",IF(K314="","",IF(AND(K314&gt;23,K314&lt;=60),IF(F314="F",VLOOKUP(MROUND(HZ314,0.5),'F-Weight for Length'!K:S,2,0),VLOOKUP(MROUND(HZ314,0.5),'M-Weight for Length'!K:S,2,0)),IF(K314&gt;60,IF(F314="F",VLOOKUP(K314,'F-Weight for Length'!U:AC,2,0),VLOOKUP(K314,'M-Weight for Length'!U:AC,2,0)),IF(F314="F",VLOOKUP(MROUND(HZ314,0.5),'F-Weight for Length'!A:I,2,0),VLOOKUP(MROUND(HZ314,0.5),'M-Weight for Length'!A:I,2,0)))))))),0)</f>
        <v/>
      </c>
      <c r="AB314" s="191" t="str">
        <f>IFERROR(IF(D314="","",IF(F314="","",IF(J314="","",IF(K314="","",IF(AND(K314&gt;23,K314&lt;=60),IF(F314="F",VLOOKUP(MROUND(HZ314,0.5),'F-Weight for Length'!K:S,3,0),VLOOKUP(MROUND(HZ314,0.5),'M-Weight for Length'!K:S,3,0)),IF(K314&gt;60,IF(F314="F",VLOOKUP(K314,'F-Weight for Length'!U:AC,3,0),VLOOKUP(K314,'M-Weight for Length'!U:AC,3,0)),IF(F314="F",VLOOKUP(MROUND(HZ314,0.5),'F-Weight for Length'!A:I,3,0),VLOOKUP(MROUND(HZ314,0.5),'M-Weight for Length'!A:I,3,0)))))))),0)</f>
        <v/>
      </c>
      <c r="AC314" s="191" t="str">
        <f>IFERROR(IF(D314="","",IF(F314="","",IF(J314="","",IF(K314="","",IF(AND(K314&gt;23,K314&lt;=60),IF(F314="F",VLOOKUP(MROUND(HZ314,0.5),'F-Weight for Length'!K:S,4,0),VLOOKUP(MROUND(HZ314,0.5),'M-Weight for Length'!K:S,4,0)),IF(K314&gt;60,IF(F314="F",VLOOKUP(K314,'F-Weight for Length'!U:AC,4,0),VLOOKUP(K314,'M-Weight for Length'!U:AC,4,0)),IF(F314="F",VLOOKUP(MROUND(HZ314,0.5),'F-Weight for Length'!A:I,4,0),VLOOKUP(MROUND(HZ314,0.5),'M-Weight for Length'!A:I,4,0)))))))),0)</f>
        <v/>
      </c>
      <c r="AD314" s="191" t="str">
        <f>IFERROR(IF(D314="","",IF(F314="","",IF(J314="","",IF(K314="","",IF(AND(K314&gt;23,K314&lt;=60),IF(F314="F",VLOOKUP(MROUND(HZ314,0.5),'F-Weight for Length'!K:S,5,0),VLOOKUP(MROUND(HZ314,0.5),'M-Weight for Length'!K:S,5,0)),IF(K314&gt;60,IF(F314="F",VLOOKUP(K314,'F-Weight for Length'!U:AC,5,0),VLOOKUP(K314,'M-Weight for Length'!U:AC,5,0)),IF(F314="F",VLOOKUP(MROUND(HZ314,0.5),'F-Weight for Length'!A:I,5,0),VLOOKUP(MROUND(HZ314,0.5),'M-Weight for Length'!A:I,5,0)))))))),0)</f>
        <v/>
      </c>
      <c r="AE314" s="191" t="str">
        <f>IFERROR(IF(D314="","",IF(F314="","",IF(J314="","",IF(K314="","",IF(AND(K314&gt;23,K314&lt;=60),IF(F314="F",VLOOKUP(MROUND(HZ314,0.5),'F-Weight for Length'!K:S,6,0),VLOOKUP(MROUND(HZ314,0.5),'M-Weight for Length'!K:S,6,0)),IF(K314&gt;60,IF(F314="F",VLOOKUP(K314,'F-Weight for Length'!U:AC,6,0),VLOOKUP(K314,'M-Weight for Length'!U:AC,6,0)),IF(F314="F",VLOOKUP(MROUND(HZ314,0.5),'F-Weight for Length'!A:I,6,0),VLOOKUP(MROUND(HZ314,0.5),'M-Weight for Length'!A:I,6,0)))))))),0)</f>
        <v/>
      </c>
      <c r="AF314" s="191" t="str">
        <f>IFERROR(IF(D314="","",IF(F314="","",IF(J314="","",IF(K314="","",IF(AND(K314&gt;23,K314&lt;=60),IF(F314="F",VLOOKUP(MROUND(HZ314,0.5),'F-Weight for Length'!K:S,7,0),VLOOKUP(MROUND(HZ314,0.5),'M-Weight for Length'!K:S,7,0)),IF(K314&gt;60,IF(F314="F",VLOOKUP(K314,'F-Weight for Length'!U:AC,7,0),VLOOKUP(K314,'M-Weight for Length'!U:AC,7,0)),IF(F314="F",VLOOKUP(MROUND(HZ314,0.5),'F-Weight for Length'!A:I,7,0),VLOOKUP(MROUND(HZ314,0.5),'M-Weight for Length'!A:I,7,0)))))))),0)</f>
        <v/>
      </c>
      <c r="AG314" s="191" t="str">
        <f>IFERROR(IF(D314="","",IF(F314="","",IF(J314="","",IF(K314="","",IF(AND(K314&gt;23,K314&lt;=60),IF(F314="F",VLOOKUP(MROUND(HZ314,0.5),'F-Weight for Length'!K:S,8,0),VLOOKUP(MROUND(HZ314,0.5),'M-Weight for Length'!K:S,8,0)),IF(K314&gt;60,IF(F314="F",VLOOKUP(K314,'F-Weight for Length'!U:AC,8,0),VLOOKUP(K314,'M-Weight for Length'!U:AC,8,0)),IF(F314="F",VLOOKUP(MROUND(HZ314,0.5),'F-Weight for Length'!A:I,8,0),VLOOKUP(MROUND(HZ314,0.5),'M-Weight for Length'!A:I,8,0)))))))),0)</f>
        <v/>
      </c>
      <c r="AH314" s="191" t="str">
        <f>IFERROR(IF(D314="","",IF(F314="","",IF(J314="","",IF(K314="","",IF(AND(K314&gt;23,K314&lt;=60),IF(F314="F",VLOOKUP(MROUND(HZ314,0.5),'F-Weight for Length'!K:S,9,0),VLOOKUP(MROUND(HZ314,0.5),'M-Weight for Length'!K:S,9,0)),IF(K314&gt;60,IF(F314="F",VLOOKUP(K314,'F-Weight for Length'!U:AC,9,0),VLOOKUP(K314,'M-Weight for Length'!U:AC,9,0)),IF(F314="F",VLOOKUP(MROUND(HZ314,0.5),'F-Weight for Length'!A:I,9,0),VLOOKUP(MROUND(HZ314,0.5),'M-Weight for Length'!A:I,9,0)))))))),0)</f>
        <v/>
      </c>
      <c r="AI314" s="192">
        <f t="shared" si="957"/>
        <v>0</v>
      </c>
      <c r="AJ314" s="192">
        <f t="shared" si="958"/>
        <v>0</v>
      </c>
      <c r="AK314" s="192">
        <f t="shared" si="959"/>
        <v>0</v>
      </c>
      <c r="AL314" s="192">
        <f t="shared" si="960"/>
        <v>0</v>
      </c>
      <c r="AM314" s="192">
        <f t="shared" si="961"/>
        <v>0</v>
      </c>
      <c r="AN314" s="192">
        <f t="shared" si="962"/>
        <v>0</v>
      </c>
      <c r="AO314" s="192">
        <f t="shared" si="963"/>
        <v>0</v>
      </c>
      <c r="AP314" s="192">
        <f t="shared" si="964"/>
        <v>0</v>
      </c>
      <c r="AQ314" s="192">
        <f t="shared" si="965"/>
        <v>0</v>
      </c>
      <c r="AR314" s="192">
        <f t="shared" si="966"/>
        <v>0</v>
      </c>
      <c r="AS314" s="192">
        <f t="shared" si="967"/>
        <v>0</v>
      </c>
      <c r="AT314" s="192">
        <f t="shared" si="968"/>
        <v>0</v>
      </c>
      <c r="AU314" s="192">
        <f t="shared" si="969"/>
        <v>0</v>
      </c>
      <c r="AV314" s="192">
        <f t="shared" si="970"/>
        <v>0</v>
      </c>
      <c r="AW314" s="192">
        <f t="shared" si="971"/>
        <v>0</v>
      </c>
      <c r="AX314" s="192">
        <f t="shared" si="972"/>
        <v>0</v>
      </c>
      <c r="AY314" s="192">
        <f t="shared" si="973"/>
        <v>0</v>
      </c>
      <c r="AZ314" s="192">
        <f t="shared" si="974"/>
        <v>0</v>
      </c>
      <c r="BA314" s="192">
        <f t="shared" si="975"/>
        <v>0</v>
      </c>
      <c r="BB314" s="192">
        <f t="shared" si="976"/>
        <v>0</v>
      </c>
      <c r="BC314" s="192">
        <f t="shared" si="977"/>
        <v>0</v>
      </c>
      <c r="BD314" s="192">
        <f t="shared" si="978"/>
        <v>0</v>
      </c>
      <c r="BE314" s="192">
        <f t="shared" si="979"/>
        <v>0</v>
      </c>
      <c r="BF314" s="192">
        <f t="shared" si="980"/>
        <v>0</v>
      </c>
      <c r="BG314" s="192">
        <f t="shared" si="981"/>
        <v>0</v>
      </c>
      <c r="BH314" s="192">
        <f t="shared" si="982"/>
        <v>0</v>
      </c>
      <c r="BI314" s="192">
        <f t="shared" si="983"/>
        <v>0</v>
      </c>
      <c r="BJ314" s="192">
        <f t="shared" si="984"/>
        <v>0</v>
      </c>
      <c r="BK314" s="192">
        <f t="shared" si="985"/>
        <v>0</v>
      </c>
      <c r="BL314" s="192">
        <f t="shared" si="986"/>
        <v>0</v>
      </c>
      <c r="BM314" s="192">
        <f t="shared" si="987"/>
        <v>0</v>
      </c>
      <c r="BN314" s="192">
        <f t="shared" si="988"/>
        <v>0</v>
      </c>
      <c r="BO314" s="192">
        <f t="shared" si="989"/>
        <v>0</v>
      </c>
      <c r="BP314" s="192">
        <f t="shared" si="990"/>
        <v>0</v>
      </c>
      <c r="BQ314" s="192">
        <f t="shared" si="991"/>
        <v>0</v>
      </c>
      <c r="BR314" s="192">
        <f t="shared" si="992"/>
        <v>0</v>
      </c>
      <c r="BS314" s="192">
        <f t="shared" si="993"/>
        <v>0</v>
      </c>
      <c r="BT314" s="192">
        <f t="shared" si="994"/>
        <v>0</v>
      </c>
      <c r="BU314" s="192">
        <f t="shared" si="995"/>
        <v>0</v>
      </c>
      <c r="BV314" s="192">
        <f t="shared" si="996"/>
        <v>0</v>
      </c>
      <c r="BW314" s="192">
        <f t="shared" si="997"/>
        <v>0</v>
      </c>
      <c r="BX314" s="192">
        <f t="shared" si="998"/>
        <v>0</v>
      </c>
      <c r="BY314" s="192">
        <f t="shared" si="999"/>
        <v>0</v>
      </c>
      <c r="BZ314" s="192">
        <f t="shared" si="1000"/>
        <v>0</v>
      </c>
      <c r="CA314" s="192">
        <f t="shared" si="1001"/>
        <v>0</v>
      </c>
      <c r="CB314" s="192">
        <f t="shared" si="1002"/>
        <v>0</v>
      </c>
      <c r="CC314" s="192">
        <f t="shared" si="1003"/>
        <v>0</v>
      </c>
      <c r="CD314" s="192">
        <f t="shared" si="1004"/>
        <v>0</v>
      </c>
      <c r="CE314" s="192">
        <f t="shared" si="1005"/>
        <v>0</v>
      </c>
      <c r="CF314" s="192">
        <f t="shared" si="1006"/>
        <v>0</v>
      </c>
      <c r="CG314" s="192">
        <f t="shared" si="1007"/>
        <v>0</v>
      </c>
      <c r="CH314" s="192">
        <f t="shared" si="1008"/>
        <v>0</v>
      </c>
      <c r="CI314" s="192">
        <f t="shared" si="1009"/>
        <v>0</v>
      </c>
      <c r="CJ314" s="192">
        <f t="shared" si="1010"/>
        <v>0</v>
      </c>
      <c r="CK314" s="192">
        <f t="shared" si="1011"/>
        <v>0</v>
      </c>
      <c r="CL314" s="192">
        <f t="shared" si="1012"/>
        <v>0</v>
      </c>
      <c r="CM314" s="192">
        <f t="shared" si="1013"/>
        <v>0</v>
      </c>
      <c r="CN314" s="192">
        <f t="shared" si="1014"/>
        <v>0</v>
      </c>
      <c r="CO314" s="192">
        <f t="shared" si="1015"/>
        <v>0</v>
      </c>
      <c r="CP314" s="192">
        <f t="shared" si="1016"/>
        <v>0</v>
      </c>
      <c r="CQ314" s="192">
        <f t="shared" si="1017"/>
        <v>0</v>
      </c>
      <c r="CR314" s="192">
        <f t="shared" si="1018"/>
        <v>0</v>
      </c>
      <c r="CS314" s="192">
        <f t="shared" si="1019"/>
        <v>0</v>
      </c>
      <c r="CT314" s="192">
        <f t="shared" si="1020"/>
        <v>0</v>
      </c>
      <c r="CU314" s="192">
        <f t="shared" si="1021"/>
        <v>0</v>
      </c>
      <c r="CV314" s="192">
        <f t="shared" si="1022"/>
        <v>0</v>
      </c>
      <c r="CW314" s="192">
        <f t="shared" si="1023"/>
        <v>0</v>
      </c>
      <c r="CX314" s="192">
        <f t="shared" si="1024"/>
        <v>0</v>
      </c>
      <c r="CY314" s="192">
        <f t="shared" si="1025"/>
        <v>0</v>
      </c>
      <c r="CZ314" s="192">
        <f t="shared" si="1026"/>
        <v>0</v>
      </c>
      <c r="DA314" s="192">
        <f t="shared" si="1027"/>
        <v>0</v>
      </c>
      <c r="DB314" s="192">
        <f t="shared" si="1028"/>
        <v>0</v>
      </c>
      <c r="DC314" s="192">
        <f t="shared" si="1029"/>
        <v>0</v>
      </c>
      <c r="DD314" s="192">
        <f t="shared" si="1030"/>
        <v>0</v>
      </c>
      <c r="DE314" s="192">
        <f t="shared" si="1031"/>
        <v>0</v>
      </c>
      <c r="DF314" s="192">
        <f t="shared" si="1032"/>
        <v>0</v>
      </c>
      <c r="DG314" s="192">
        <f t="shared" si="1033"/>
        <v>0</v>
      </c>
      <c r="DH314" s="192">
        <f t="shared" si="1034"/>
        <v>0</v>
      </c>
      <c r="DI314" s="192">
        <f t="shared" si="1035"/>
        <v>0</v>
      </c>
      <c r="DJ314" s="192">
        <f t="shared" si="1036"/>
        <v>0</v>
      </c>
      <c r="DK314" s="192">
        <f t="shared" si="1037"/>
        <v>0</v>
      </c>
      <c r="DL314" s="192">
        <f t="shared" si="1038"/>
        <v>0</v>
      </c>
      <c r="DM314" s="192">
        <f t="shared" si="1039"/>
        <v>0</v>
      </c>
      <c r="DN314" s="192">
        <f t="shared" si="1040"/>
        <v>0</v>
      </c>
      <c r="DO314" s="192">
        <f t="shared" si="1041"/>
        <v>0</v>
      </c>
      <c r="DP314" s="192">
        <f t="shared" si="1042"/>
        <v>0</v>
      </c>
      <c r="DQ314" s="192">
        <f t="shared" si="1043"/>
        <v>0</v>
      </c>
      <c r="DR314" s="192">
        <f t="shared" si="1044"/>
        <v>0</v>
      </c>
      <c r="DS314" s="192">
        <f t="shared" si="1045"/>
        <v>0</v>
      </c>
      <c r="DT314" s="192">
        <f t="shared" si="1046"/>
        <v>0</v>
      </c>
      <c r="DU314" s="192">
        <f t="shared" si="1047"/>
        <v>0</v>
      </c>
      <c r="DV314" s="193">
        <f t="shared" si="1048"/>
        <v>0</v>
      </c>
      <c r="DW314" s="193">
        <f t="shared" si="1049"/>
        <v>0</v>
      </c>
      <c r="DX314" s="193">
        <f t="shared" si="1050"/>
        <v>0</v>
      </c>
      <c r="DY314" s="193">
        <f t="shared" si="1051"/>
        <v>0</v>
      </c>
      <c r="DZ314" s="193">
        <f t="shared" si="1052"/>
        <v>0</v>
      </c>
      <c r="EA314" s="192">
        <f t="shared" si="1053"/>
        <v>0</v>
      </c>
      <c r="EB314" s="192">
        <f t="shared" si="1054"/>
        <v>0</v>
      </c>
      <c r="EC314" s="192">
        <f t="shared" si="1055"/>
        <v>0</v>
      </c>
      <c r="ED314" s="192">
        <f t="shared" si="1056"/>
        <v>0</v>
      </c>
      <c r="EE314" s="192">
        <f t="shared" si="1057"/>
        <v>0</v>
      </c>
      <c r="EF314" s="192">
        <f t="shared" si="1058"/>
        <v>0</v>
      </c>
      <c r="EG314" s="192">
        <f t="shared" si="1059"/>
        <v>0</v>
      </c>
      <c r="EH314" s="192">
        <f t="shared" si="1060"/>
        <v>0</v>
      </c>
      <c r="EI314" s="192">
        <f t="shared" si="1061"/>
        <v>0</v>
      </c>
      <c r="EJ314" s="192">
        <f t="shared" si="1062"/>
        <v>0</v>
      </c>
      <c r="EK314" s="192">
        <f t="shared" si="1063"/>
        <v>0</v>
      </c>
      <c r="EL314" s="192">
        <f t="shared" si="1064"/>
        <v>0</v>
      </c>
      <c r="EM314" s="192">
        <f t="shared" si="1065"/>
        <v>0</v>
      </c>
      <c r="EN314" s="192">
        <f t="shared" si="1066"/>
        <v>0</v>
      </c>
      <c r="EO314" s="192">
        <f t="shared" si="1067"/>
        <v>0</v>
      </c>
      <c r="EP314" s="192">
        <f t="shared" si="1068"/>
        <v>0</v>
      </c>
      <c r="EQ314" s="192">
        <f t="shared" si="1069"/>
        <v>0</v>
      </c>
      <c r="ER314" s="192">
        <f t="shared" si="1070"/>
        <v>0</v>
      </c>
      <c r="ES314" s="192">
        <f t="shared" si="1071"/>
        <v>0</v>
      </c>
      <c r="ET314" s="192">
        <f t="shared" si="1072"/>
        <v>0</v>
      </c>
      <c r="EU314" s="192">
        <f t="shared" si="1073"/>
        <v>0</v>
      </c>
      <c r="EV314" s="192">
        <f t="shared" si="1074"/>
        <v>0</v>
      </c>
      <c r="EW314" s="192">
        <f t="shared" si="1075"/>
        <v>0</v>
      </c>
      <c r="EX314" s="192">
        <f t="shared" si="1076"/>
        <v>0</v>
      </c>
      <c r="EY314" s="192">
        <f t="shared" si="1077"/>
        <v>0</v>
      </c>
      <c r="EZ314" s="192">
        <f t="shared" si="1078"/>
        <v>0</v>
      </c>
      <c r="FA314" s="192">
        <f t="shared" si="1079"/>
        <v>0</v>
      </c>
      <c r="FB314" s="192">
        <f t="shared" si="1080"/>
        <v>0</v>
      </c>
      <c r="FC314" s="192">
        <f t="shared" si="1081"/>
        <v>0</v>
      </c>
      <c r="FD314" s="192">
        <f t="shared" si="1082"/>
        <v>0</v>
      </c>
      <c r="FE314" s="192">
        <f t="shared" si="1083"/>
        <v>0</v>
      </c>
      <c r="FF314" s="192">
        <f t="shared" si="1084"/>
        <v>0</v>
      </c>
      <c r="FG314" s="192">
        <f t="shared" si="1085"/>
        <v>0</v>
      </c>
      <c r="FH314" s="192">
        <f t="shared" si="1086"/>
        <v>0</v>
      </c>
      <c r="FI314" s="192">
        <f t="shared" si="1087"/>
        <v>0</v>
      </c>
      <c r="FJ314" s="192">
        <f t="shared" si="1088"/>
        <v>0</v>
      </c>
      <c r="FK314" s="192">
        <f t="shared" si="1089"/>
        <v>0</v>
      </c>
      <c r="FL314" s="192">
        <f t="shared" si="1090"/>
        <v>0</v>
      </c>
      <c r="FM314" s="192">
        <f t="shared" si="1091"/>
        <v>0</v>
      </c>
      <c r="FN314" s="192">
        <f t="shared" si="1092"/>
        <v>0</v>
      </c>
      <c r="FO314" s="192">
        <f t="shared" si="1093"/>
        <v>0</v>
      </c>
      <c r="FP314" s="192">
        <f t="shared" si="1094"/>
        <v>0</v>
      </c>
      <c r="FQ314" s="192">
        <f t="shared" si="1095"/>
        <v>0</v>
      </c>
      <c r="FR314" s="192">
        <f t="shared" si="1096"/>
        <v>0</v>
      </c>
      <c r="FS314" s="192">
        <f t="shared" si="1097"/>
        <v>0</v>
      </c>
      <c r="FT314" s="192">
        <f t="shared" si="1098"/>
        <v>0</v>
      </c>
      <c r="FU314" s="192">
        <f t="shared" si="1099"/>
        <v>0</v>
      </c>
      <c r="FV314" s="192">
        <f t="shared" si="1100"/>
        <v>0</v>
      </c>
      <c r="FW314" s="192">
        <f t="shared" si="1101"/>
        <v>0</v>
      </c>
      <c r="FX314" s="192">
        <f t="shared" si="1102"/>
        <v>0</v>
      </c>
      <c r="FY314" s="192">
        <f t="shared" si="1103"/>
        <v>0</v>
      </c>
      <c r="FZ314" s="192">
        <f t="shared" si="1104"/>
        <v>0</v>
      </c>
      <c r="GA314" s="192">
        <f t="shared" si="1105"/>
        <v>0</v>
      </c>
      <c r="GB314" s="192">
        <f t="shared" si="1106"/>
        <v>0</v>
      </c>
      <c r="GC314" s="192">
        <f t="shared" si="1107"/>
        <v>0</v>
      </c>
      <c r="GD314" s="192">
        <f t="shared" si="1108"/>
        <v>0</v>
      </c>
      <c r="GE314" s="192">
        <f t="shared" si="1109"/>
        <v>0</v>
      </c>
      <c r="GF314" s="192">
        <f t="shared" si="1110"/>
        <v>0</v>
      </c>
      <c r="GG314" s="192">
        <f t="shared" si="1111"/>
        <v>0</v>
      </c>
      <c r="GH314" s="192">
        <f t="shared" si="1112"/>
        <v>0</v>
      </c>
      <c r="GI314" s="192">
        <f t="shared" si="1113"/>
        <v>0</v>
      </c>
      <c r="GJ314" s="192">
        <f t="shared" si="1114"/>
        <v>0</v>
      </c>
      <c r="GK314" s="192">
        <f t="shared" si="1115"/>
        <v>0</v>
      </c>
      <c r="GL314" s="192">
        <f t="shared" si="1116"/>
        <v>0</v>
      </c>
      <c r="GM314" s="192">
        <f t="shared" si="1117"/>
        <v>0</v>
      </c>
      <c r="GN314" s="192">
        <f t="shared" si="1118"/>
        <v>0</v>
      </c>
      <c r="GO314" s="192">
        <f t="shared" si="1119"/>
        <v>0</v>
      </c>
      <c r="GP314" s="192">
        <f t="shared" si="1120"/>
        <v>0</v>
      </c>
      <c r="GQ314" s="192">
        <f t="shared" si="1121"/>
        <v>0</v>
      </c>
      <c r="GR314" s="192">
        <f t="shared" si="1122"/>
        <v>0</v>
      </c>
      <c r="GS314" s="192">
        <f t="shared" si="1123"/>
        <v>0</v>
      </c>
      <c r="GT314" s="192">
        <f t="shared" si="1124"/>
        <v>0</v>
      </c>
      <c r="GU314" s="192">
        <f t="shared" si="1125"/>
        <v>0</v>
      </c>
      <c r="GV314" s="192">
        <f t="shared" si="1126"/>
        <v>0</v>
      </c>
      <c r="GW314" s="192">
        <f t="shared" si="1127"/>
        <v>0</v>
      </c>
      <c r="GX314" s="192">
        <f t="shared" si="1128"/>
        <v>0</v>
      </c>
      <c r="GY314" s="192">
        <f t="shared" si="1129"/>
        <v>0</v>
      </c>
      <c r="GZ314" s="192">
        <f t="shared" si="1130"/>
        <v>0</v>
      </c>
      <c r="HA314" s="192">
        <f t="shared" si="1131"/>
        <v>0</v>
      </c>
      <c r="HB314" s="192">
        <f t="shared" si="1132"/>
        <v>0</v>
      </c>
      <c r="HC314" s="192">
        <f t="shared" si="1133"/>
        <v>0</v>
      </c>
      <c r="HD314" s="192">
        <f t="shared" si="1134"/>
        <v>0</v>
      </c>
      <c r="HE314" s="192">
        <f t="shared" si="1135"/>
        <v>0</v>
      </c>
      <c r="HF314" s="192">
        <f t="shared" si="1136"/>
        <v>0</v>
      </c>
      <c r="HG314" s="192">
        <f t="shared" si="1137"/>
        <v>0</v>
      </c>
      <c r="HH314" s="192">
        <f t="shared" si="1138"/>
        <v>0</v>
      </c>
      <c r="HI314" s="192">
        <f t="shared" si="1139"/>
        <v>0</v>
      </c>
      <c r="HJ314" s="192">
        <f t="shared" si="1140"/>
        <v>0</v>
      </c>
      <c r="HK314" s="192">
        <f t="shared" si="1141"/>
        <v>0</v>
      </c>
      <c r="HL314" s="192">
        <f t="shared" si="1142"/>
        <v>0</v>
      </c>
      <c r="HM314" s="192">
        <f t="shared" si="1143"/>
        <v>0</v>
      </c>
      <c r="HN314" s="194">
        <f t="shared" si="1144"/>
        <v>0</v>
      </c>
      <c r="HO314" s="194">
        <f t="shared" si="1145"/>
        <v>0</v>
      </c>
      <c r="HP314" s="194">
        <f t="shared" si="1146"/>
        <v>0</v>
      </c>
      <c r="HQ314" s="194">
        <f t="shared" si="1147"/>
        <v>0</v>
      </c>
      <c r="HR314" s="194">
        <f t="shared" si="1148"/>
        <v>0</v>
      </c>
      <c r="HS314" s="195" t="str">
        <f t="shared" si="945"/>
        <v/>
      </c>
      <c r="HT314" s="196">
        <f t="shared" si="941"/>
        <v>0</v>
      </c>
      <c r="HU314" s="196">
        <f t="shared" si="942"/>
        <v>0</v>
      </c>
      <c r="HV314" s="197" t="str">
        <f t="shared" si="946"/>
        <v/>
      </c>
      <c r="HW314" s="197" t="str">
        <f t="shared" si="1149"/>
        <v/>
      </c>
      <c r="HX314" s="197" t="str">
        <f t="shared" si="1150"/>
        <v/>
      </c>
      <c r="HY314" s="195" t="str">
        <f t="shared" si="947"/>
        <v/>
      </c>
      <c r="HZ314" s="30">
        <f t="shared" si="943"/>
        <v>0</v>
      </c>
      <c r="IA314" s="198">
        <f t="shared" si="948"/>
        <v>0</v>
      </c>
      <c r="IB314" s="195"/>
      <c r="IC314" s="195">
        <f t="shared" si="1151"/>
        <v>0</v>
      </c>
      <c r="ID314" s="195">
        <f t="shared" si="949"/>
        <v>0</v>
      </c>
      <c r="IE314" s="195">
        <f t="shared" si="1152"/>
        <v>0</v>
      </c>
      <c r="IF314" s="195">
        <f t="shared" si="950"/>
        <v>0</v>
      </c>
      <c r="IG314" s="307">
        <f t="shared" si="951"/>
        <v>0</v>
      </c>
      <c r="IH314" s="307">
        <f t="shared" si="952"/>
        <v>0</v>
      </c>
      <c r="II314" s="44">
        <f t="shared" si="953"/>
        <v>0</v>
      </c>
      <c r="IJ314" s="44">
        <f t="shared" si="1153"/>
        <v>0</v>
      </c>
      <c r="IK314" s="44">
        <f t="shared" si="1154"/>
        <v>0</v>
      </c>
      <c r="IL314" s="44">
        <f t="shared" si="1155"/>
        <v>0</v>
      </c>
      <c r="IM314" s="44">
        <f t="shared" si="1156"/>
        <v>0</v>
      </c>
      <c r="IN314" s="44">
        <f t="shared" si="1157"/>
        <v>0</v>
      </c>
      <c r="IO314" s="44">
        <f t="shared" si="1158"/>
        <v>0</v>
      </c>
    </row>
    <row r="315" spans="1:249" ht="18" customHeight="1">
      <c r="A315" s="188">
        <v>309</v>
      </c>
      <c r="B315" s="326"/>
      <c r="C315" s="289"/>
      <c r="D315" s="199"/>
      <c r="E315" s="189"/>
      <c r="F315" s="189"/>
      <c r="G315" s="190"/>
      <c r="H315" s="190"/>
      <c r="I315" s="272"/>
      <c r="J315" s="207"/>
      <c r="K315" s="214" t="str">
        <f t="shared" si="954"/>
        <v/>
      </c>
      <c r="L315" s="200" t="str">
        <f t="shared" si="955"/>
        <v/>
      </c>
      <c r="M315" s="200" t="str">
        <f t="shared" si="956"/>
        <v/>
      </c>
      <c r="N315" s="209" t="str">
        <f t="shared" si="944"/>
        <v/>
      </c>
      <c r="O315" s="208" t="str">
        <f>IFERROR(IF(D315="","",IF(K315="","",IF(I315="","",IF(F315="F",VLOOKUP(K315,F!A:G,2,0),IF(F315="M",VLOOKUP(K315,M!A:G,2,0),""))))),0)</f>
        <v/>
      </c>
      <c r="P315" s="191" t="str">
        <f>IFERROR(IF(D315="","",IF(K315="","",IF(I315="","",IF(F315="F",VLOOKUP(K315,F!A:G,3,0),IF(F315="M",VLOOKUP(K315,M!A:G,3,0),""))))),0)</f>
        <v/>
      </c>
      <c r="Q315" s="191" t="str">
        <f>IFERROR(IF(D315="","",IF(K315="","",IF(I315="","",IF(F315="F",VLOOKUP(K315,F!A:G,4,0),IF(F315="M",VLOOKUP(K315,M!A:G,4,0),""))))),0)</f>
        <v/>
      </c>
      <c r="R315" s="191" t="str">
        <f>IFERROR(IF(D315="","",IF(K315="","",IF(I315="","",IF(F315="F",VLOOKUP(K315,F!A:G,5,0),IF(F315="M",VLOOKUP(K315,M!A:G,5,0),""))))),0)</f>
        <v/>
      </c>
      <c r="S315" s="191" t="str">
        <f>IFERROR(IF(D315="","",IF(K315="","",IF(I315="","",IF(F315="F",VLOOKUP(K315,F!A:G,6,0),IF(F315="M",VLOOKUP(K315,M!A:G,6,0),""))))),0)</f>
        <v/>
      </c>
      <c r="T315" s="191" t="str">
        <f>IFERROR(IF(D315="","",IF(K315="","",IF(I315="","",IF(F315="F",VLOOKUP(K315,F!A:G,7,0),IF(F315="M",VLOOKUP(K315,M!A:G,7,0),""))))),0)</f>
        <v/>
      </c>
      <c r="U315" s="191" t="str">
        <f>IFERROR(IF(D315="","",IF(K315="","",IF(J315="","",IF(F315="F",VLOOKUP(K315,F!A:M,8,0),IF(F315="M",VLOOKUP(K315,M!A:M,8,0),""))))),0)</f>
        <v/>
      </c>
      <c r="V315" s="191" t="str">
        <f>IFERROR(IF(D315="","",IF(K315="","",IF(J315="","",IF(F315="F",VLOOKUP(K315,F!A:M,9,0),IF(F315="M",VLOOKUP(K315,M!A:M,9,0),""))))),0)</f>
        <v/>
      </c>
      <c r="W315" s="191" t="str">
        <f>IFERROR(IF(D315="","",IF(K315="","",IF(J315="","",IF(F315="F",VLOOKUP(K315,F!A:M,10,0),IF(F315="M",VLOOKUP(K315,M!A:M,10,0),""))))),0)</f>
        <v/>
      </c>
      <c r="X315" s="191" t="str">
        <f>IFERROR(IF(D315="","",IF(K315="","",IF(J315="","",IF(F315="F",VLOOKUP(K315,F!A:M,11,0),IF(F315="M",VLOOKUP(K315,M!A:M,11,0),""))))),0)</f>
        <v/>
      </c>
      <c r="Y315" s="191" t="str">
        <f>IFERROR(IF(D315="","",IF(K315="","",IF(J315="","",IF(F315="F",VLOOKUP(K315,F!A:M,12,0),IF(F315="M",VLOOKUP(K315,M!A:M,12,0),""))))),0)</f>
        <v/>
      </c>
      <c r="Z315" s="191" t="str">
        <f>IFERROR(IF(D315="","",IF(K315="","",IF(J315="","",IF(F315="F",VLOOKUP(K315,F!A:M,13,0),IF(F315="M",VLOOKUP(K315,M!A:M,13,0),""))))),0)</f>
        <v/>
      </c>
      <c r="AA315" s="191" t="str">
        <f>IFERROR(IF(D315="","",IF(F315="","",IF(J315="","",IF(K315="","",IF(AND(K315&gt;23,K315&lt;=60),IF(F315="F",VLOOKUP(MROUND(HZ315,0.5),'F-Weight for Length'!K:S,2,0),VLOOKUP(MROUND(HZ315,0.5),'M-Weight for Length'!K:S,2,0)),IF(K315&gt;60,IF(F315="F",VLOOKUP(K315,'F-Weight for Length'!U:AC,2,0),VLOOKUP(K315,'M-Weight for Length'!U:AC,2,0)),IF(F315="F",VLOOKUP(MROUND(HZ315,0.5),'F-Weight for Length'!A:I,2,0),VLOOKUP(MROUND(HZ315,0.5),'M-Weight for Length'!A:I,2,0)))))))),0)</f>
        <v/>
      </c>
      <c r="AB315" s="191" t="str">
        <f>IFERROR(IF(D315="","",IF(F315="","",IF(J315="","",IF(K315="","",IF(AND(K315&gt;23,K315&lt;=60),IF(F315="F",VLOOKUP(MROUND(HZ315,0.5),'F-Weight for Length'!K:S,3,0),VLOOKUP(MROUND(HZ315,0.5),'M-Weight for Length'!K:S,3,0)),IF(K315&gt;60,IF(F315="F",VLOOKUP(K315,'F-Weight for Length'!U:AC,3,0),VLOOKUP(K315,'M-Weight for Length'!U:AC,3,0)),IF(F315="F",VLOOKUP(MROUND(HZ315,0.5),'F-Weight for Length'!A:I,3,0),VLOOKUP(MROUND(HZ315,0.5),'M-Weight for Length'!A:I,3,0)))))))),0)</f>
        <v/>
      </c>
      <c r="AC315" s="191" t="str">
        <f>IFERROR(IF(D315="","",IF(F315="","",IF(J315="","",IF(K315="","",IF(AND(K315&gt;23,K315&lt;=60),IF(F315="F",VLOOKUP(MROUND(HZ315,0.5),'F-Weight for Length'!K:S,4,0),VLOOKUP(MROUND(HZ315,0.5),'M-Weight for Length'!K:S,4,0)),IF(K315&gt;60,IF(F315="F",VLOOKUP(K315,'F-Weight for Length'!U:AC,4,0),VLOOKUP(K315,'M-Weight for Length'!U:AC,4,0)),IF(F315="F",VLOOKUP(MROUND(HZ315,0.5),'F-Weight for Length'!A:I,4,0),VLOOKUP(MROUND(HZ315,0.5),'M-Weight for Length'!A:I,4,0)))))))),0)</f>
        <v/>
      </c>
      <c r="AD315" s="191" t="str">
        <f>IFERROR(IF(D315="","",IF(F315="","",IF(J315="","",IF(K315="","",IF(AND(K315&gt;23,K315&lt;=60),IF(F315="F",VLOOKUP(MROUND(HZ315,0.5),'F-Weight for Length'!K:S,5,0),VLOOKUP(MROUND(HZ315,0.5),'M-Weight for Length'!K:S,5,0)),IF(K315&gt;60,IF(F315="F",VLOOKUP(K315,'F-Weight for Length'!U:AC,5,0),VLOOKUP(K315,'M-Weight for Length'!U:AC,5,0)),IF(F315="F",VLOOKUP(MROUND(HZ315,0.5),'F-Weight for Length'!A:I,5,0),VLOOKUP(MROUND(HZ315,0.5),'M-Weight for Length'!A:I,5,0)))))))),0)</f>
        <v/>
      </c>
      <c r="AE315" s="191" t="str">
        <f>IFERROR(IF(D315="","",IF(F315="","",IF(J315="","",IF(K315="","",IF(AND(K315&gt;23,K315&lt;=60),IF(F315="F",VLOOKUP(MROUND(HZ315,0.5),'F-Weight for Length'!K:S,6,0),VLOOKUP(MROUND(HZ315,0.5),'M-Weight for Length'!K:S,6,0)),IF(K315&gt;60,IF(F315="F",VLOOKUP(K315,'F-Weight for Length'!U:AC,6,0),VLOOKUP(K315,'M-Weight for Length'!U:AC,6,0)),IF(F315="F",VLOOKUP(MROUND(HZ315,0.5),'F-Weight for Length'!A:I,6,0),VLOOKUP(MROUND(HZ315,0.5),'M-Weight for Length'!A:I,6,0)))))))),0)</f>
        <v/>
      </c>
      <c r="AF315" s="191" t="str">
        <f>IFERROR(IF(D315="","",IF(F315="","",IF(J315="","",IF(K315="","",IF(AND(K315&gt;23,K315&lt;=60),IF(F315="F",VLOOKUP(MROUND(HZ315,0.5),'F-Weight for Length'!K:S,7,0),VLOOKUP(MROUND(HZ315,0.5),'M-Weight for Length'!K:S,7,0)),IF(K315&gt;60,IF(F315="F",VLOOKUP(K315,'F-Weight for Length'!U:AC,7,0),VLOOKUP(K315,'M-Weight for Length'!U:AC,7,0)),IF(F315="F",VLOOKUP(MROUND(HZ315,0.5),'F-Weight for Length'!A:I,7,0),VLOOKUP(MROUND(HZ315,0.5),'M-Weight for Length'!A:I,7,0)))))))),0)</f>
        <v/>
      </c>
      <c r="AG315" s="191" t="str">
        <f>IFERROR(IF(D315="","",IF(F315="","",IF(J315="","",IF(K315="","",IF(AND(K315&gt;23,K315&lt;=60),IF(F315="F",VLOOKUP(MROUND(HZ315,0.5),'F-Weight for Length'!K:S,8,0),VLOOKUP(MROUND(HZ315,0.5),'M-Weight for Length'!K:S,8,0)),IF(K315&gt;60,IF(F315="F",VLOOKUP(K315,'F-Weight for Length'!U:AC,8,0),VLOOKUP(K315,'M-Weight for Length'!U:AC,8,0)),IF(F315="F",VLOOKUP(MROUND(HZ315,0.5),'F-Weight for Length'!A:I,8,0),VLOOKUP(MROUND(HZ315,0.5),'M-Weight for Length'!A:I,8,0)))))))),0)</f>
        <v/>
      </c>
      <c r="AH315" s="191" t="str">
        <f>IFERROR(IF(D315="","",IF(F315="","",IF(J315="","",IF(K315="","",IF(AND(K315&gt;23,K315&lt;=60),IF(F315="F",VLOOKUP(MROUND(HZ315,0.5),'F-Weight for Length'!K:S,9,0),VLOOKUP(MROUND(HZ315,0.5),'M-Weight for Length'!K:S,9,0)),IF(K315&gt;60,IF(F315="F",VLOOKUP(K315,'F-Weight for Length'!U:AC,9,0),VLOOKUP(K315,'M-Weight for Length'!U:AC,9,0)),IF(F315="F",VLOOKUP(MROUND(HZ315,0.5),'F-Weight for Length'!A:I,9,0),VLOOKUP(MROUND(HZ315,0.5),'M-Weight for Length'!A:I,9,0)))))))),0)</f>
        <v/>
      </c>
      <c r="AI315" s="192">
        <f t="shared" si="957"/>
        <v>0</v>
      </c>
      <c r="AJ315" s="192">
        <f t="shared" si="958"/>
        <v>0</v>
      </c>
      <c r="AK315" s="192">
        <f t="shared" si="959"/>
        <v>0</v>
      </c>
      <c r="AL315" s="192">
        <f t="shared" si="960"/>
        <v>0</v>
      </c>
      <c r="AM315" s="192">
        <f t="shared" si="961"/>
        <v>0</v>
      </c>
      <c r="AN315" s="192">
        <f t="shared" si="962"/>
        <v>0</v>
      </c>
      <c r="AO315" s="192">
        <f t="shared" si="963"/>
        <v>0</v>
      </c>
      <c r="AP315" s="192">
        <f t="shared" si="964"/>
        <v>0</v>
      </c>
      <c r="AQ315" s="192">
        <f t="shared" si="965"/>
        <v>0</v>
      </c>
      <c r="AR315" s="192">
        <f t="shared" si="966"/>
        <v>0</v>
      </c>
      <c r="AS315" s="192">
        <f t="shared" si="967"/>
        <v>0</v>
      </c>
      <c r="AT315" s="192">
        <f t="shared" si="968"/>
        <v>0</v>
      </c>
      <c r="AU315" s="192">
        <f t="shared" si="969"/>
        <v>0</v>
      </c>
      <c r="AV315" s="192">
        <f t="shared" si="970"/>
        <v>0</v>
      </c>
      <c r="AW315" s="192">
        <f t="shared" si="971"/>
        <v>0</v>
      </c>
      <c r="AX315" s="192">
        <f t="shared" si="972"/>
        <v>0</v>
      </c>
      <c r="AY315" s="192">
        <f t="shared" si="973"/>
        <v>0</v>
      </c>
      <c r="AZ315" s="192">
        <f t="shared" si="974"/>
        <v>0</v>
      </c>
      <c r="BA315" s="192">
        <f t="shared" si="975"/>
        <v>0</v>
      </c>
      <c r="BB315" s="192">
        <f t="shared" si="976"/>
        <v>0</v>
      </c>
      <c r="BC315" s="192">
        <f t="shared" si="977"/>
        <v>0</v>
      </c>
      <c r="BD315" s="192">
        <f t="shared" si="978"/>
        <v>0</v>
      </c>
      <c r="BE315" s="192">
        <f t="shared" si="979"/>
        <v>0</v>
      </c>
      <c r="BF315" s="192">
        <f t="shared" si="980"/>
        <v>0</v>
      </c>
      <c r="BG315" s="192">
        <f t="shared" si="981"/>
        <v>0</v>
      </c>
      <c r="BH315" s="192">
        <f t="shared" si="982"/>
        <v>0</v>
      </c>
      <c r="BI315" s="192">
        <f t="shared" si="983"/>
        <v>0</v>
      </c>
      <c r="BJ315" s="192">
        <f t="shared" si="984"/>
        <v>0</v>
      </c>
      <c r="BK315" s="192">
        <f t="shared" si="985"/>
        <v>0</v>
      </c>
      <c r="BL315" s="192">
        <f t="shared" si="986"/>
        <v>0</v>
      </c>
      <c r="BM315" s="192">
        <f t="shared" si="987"/>
        <v>0</v>
      </c>
      <c r="BN315" s="192">
        <f t="shared" si="988"/>
        <v>0</v>
      </c>
      <c r="BO315" s="192">
        <f t="shared" si="989"/>
        <v>0</v>
      </c>
      <c r="BP315" s="192">
        <f t="shared" si="990"/>
        <v>0</v>
      </c>
      <c r="BQ315" s="192">
        <f t="shared" si="991"/>
        <v>0</v>
      </c>
      <c r="BR315" s="192">
        <f t="shared" si="992"/>
        <v>0</v>
      </c>
      <c r="BS315" s="192">
        <f t="shared" si="993"/>
        <v>0</v>
      </c>
      <c r="BT315" s="192">
        <f t="shared" si="994"/>
        <v>0</v>
      </c>
      <c r="BU315" s="192">
        <f t="shared" si="995"/>
        <v>0</v>
      </c>
      <c r="BV315" s="192">
        <f t="shared" si="996"/>
        <v>0</v>
      </c>
      <c r="BW315" s="192">
        <f t="shared" si="997"/>
        <v>0</v>
      </c>
      <c r="BX315" s="192">
        <f t="shared" si="998"/>
        <v>0</v>
      </c>
      <c r="BY315" s="192">
        <f t="shared" si="999"/>
        <v>0</v>
      </c>
      <c r="BZ315" s="192">
        <f t="shared" si="1000"/>
        <v>0</v>
      </c>
      <c r="CA315" s="192">
        <f t="shared" si="1001"/>
        <v>0</v>
      </c>
      <c r="CB315" s="192">
        <f t="shared" si="1002"/>
        <v>0</v>
      </c>
      <c r="CC315" s="192">
        <f t="shared" si="1003"/>
        <v>0</v>
      </c>
      <c r="CD315" s="192">
        <f t="shared" si="1004"/>
        <v>0</v>
      </c>
      <c r="CE315" s="192">
        <f t="shared" si="1005"/>
        <v>0</v>
      </c>
      <c r="CF315" s="192">
        <f t="shared" si="1006"/>
        <v>0</v>
      </c>
      <c r="CG315" s="192">
        <f t="shared" si="1007"/>
        <v>0</v>
      </c>
      <c r="CH315" s="192">
        <f t="shared" si="1008"/>
        <v>0</v>
      </c>
      <c r="CI315" s="192">
        <f t="shared" si="1009"/>
        <v>0</v>
      </c>
      <c r="CJ315" s="192">
        <f t="shared" si="1010"/>
        <v>0</v>
      </c>
      <c r="CK315" s="192">
        <f t="shared" si="1011"/>
        <v>0</v>
      </c>
      <c r="CL315" s="192">
        <f t="shared" si="1012"/>
        <v>0</v>
      </c>
      <c r="CM315" s="192">
        <f t="shared" si="1013"/>
        <v>0</v>
      </c>
      <c r="CN315" s="192">
        <f t="shared" si="1014"/>
        <v>0</v>
      </c>
      <c r="CO315" s="192">
        <f t="shared" si="1015"/>
        <v>0</v>
      </c>
      <c r="CP315" s="192">
        <f t="shared" si="1016"/>
        <v>0</v>
      </c>
      <c r="CQ315" s="192">
        <f t="shared" si="1017"/>
        <v>0</v>
      </c>
      <c r="CR315" s="192">
        <f t="shared" si="1018"/>
        <v>0</v>
      </c>
      <c r="CS315" s="192">
        <f t="shared" si="1019"/>
        <v>0</v>
      </c>
      <c r="CT315" s="192">
        <f t="shared" si="1020"/>
        <v>0</v>
      </c>
      <c r="CU315" s="192">
        <f t="shared" si="1021"/>
        <v>0</v>
      </c>
      <c r="CV315" s="192">
        <f t="shared" si="1022"/>
        <v>0</v>
      </c>
      <c r="CW315" s="192">
        <f t="shared" si="1023"/>
        <v>0</v>
      </c>
      <c r="CX315" s="192">
        <f t="shared" si="1024"/>
        <v>0</v>
      </c>
      <c r="CY315" s="192">
        <f t="shared" si="1025"/>
        <v>0</v>
      </c>
      <c r="CZ315" s="192">
        <f t="shared" si="1026"/>
        <v>0</v>
      </c>
      <c r="DA315" s="192">
        <f t="shared" si="1027"/>
        <v>0</v>
      </c>
      <c r="DB315" s="192">
        <f t="shared" si="1028"/>
        <v>0</v>
      </c>
      <c r="DC315" s="192">
        <f t="shared" si="1029"/>
        <v>0</v>
      </c>
      <c r="DD315" s="192">
        <f t="shared" si="1030"/>
        <v>0</v>
      </c>
      <c r="DE315" s="192">
        <f t="shared" si="1031"/>
        <v>0</v>
      </c>
      <c r="DF315" s="192">
        <f t="shared" si="1032"/>
        <v>0</v>
      </c>
      <c r="DG315" s="192">
        <f t="shared" si="1033"/>
        <v>0</v>
      </c>
      <c r="DH315" s="192">
        <f t="shared" si="1034"/>
        <v>0</v>
      </c>
      <c r="DI315" s="192">
        <f t="shared" si="1035"/>
        <v>0</v>
      </c>
      <c r="DJ315" s="192">
        <f t="shared" si="1036"/>
        <v>0</v>
      </c>
      <c r="DK315" s="192">
        <f t="shared" si="1037"/>
        <v>0</v>
      </c>
      <c r="DL315" s="192">
        <f t="shared" si="1038"/>
        <v>0</v>
      </c>
      <c r="DM315" s="192">
        <f t="shared" si="1039"/>
        <v>0</v>
      </c>
      <c r="DN315" s="192">
        <f t="shared" si="1040"/>
        <v>0</v>
      </c>
      <c r="DO315" s="192">
        <f t="shared" si="1041"/>
        <v>0</v>
      </c>
      <c r="DP315" s="192">
        <f t="shared" si="1042"/>
        <v>0</v>
      </c>
      <c r="DQ315" s="192">
        <f t="shared" si="1043"/>
        <v>0</v>
      </c>
      <c r="DR315" s="192">
        <f t="shared" si="1044"/>
        <v>0</v>
      </c>
      <c r="DS315" s="192">
        <f t="shared" si="1045"/>
        <v>0</v>
      </c>
      <c r="DT315" s="192">
        <f t="shared" si="1046"/>
        <v>0</v>
      </c>
      <c r="DU315" s="192">
        <f t="shared" si="1047"/>
        <v>0</v>
      </c>
      <c r="DV315" s="193">
        <f t="shared" si="1048"/>
        <v>0</v>
      </c>
      <c r="DW315" s="193">
        <f t="shared" si="1049"/>
        <v>0</v>
      </c>
      <c r="DX315" s="193">
        <f t="shared" si="1050"/>
        <v>0</v>
      </c>
      <c r="DY315" s="193">
        <f t="shared" si="1051"/>
        <v>0</v>
      </c>
      <c r="DZ315" s="193">
        <f t="shared" si="1052"/>
        <v>0</v>
      </c>
      <c r="EA315" s="192">
        <f t="shared" si="1053"/>
        <v>0</v>
      </c>
      <c r="EB315" s="192">
        <f t="shared" si="1054"/>
        <v>0</v>
      </c>
      <c r="EC315" s="192">
        <f t="shared" si="1055"/>
        <v>0</v>
      </c>
      <c r="ED315" s="192">
        <f t="shared" si="1056"/>
        <v>0</v>
      </c>
      <c r="EE315" s="192">
        <f t="shared" si="1057"/>
        <v>0</v>
      </c>
      <c r="EF315" s="192">
        <f t="shared" si="1058"/>
        <v>0</v>
      </c>
      <c r="EG315" s="192">
        <f t="shared" si="1059"/>
        <v>0</v>
      </c>
      <c r="EH315" s="192">
        <f t="shared" si="1060"/>
        <v>0</v>
      </c>
      <c r="EI315" s="192">
        <f t="shared" si="1061"/>
        <v>0</v>
      </c>
      <c r="EJ315" s="192">
        <f t="shared" si="1062"/>
        <v>0</v>
      </c>
      <c r="EK315" s="192">
        <f t="shared" si="1063"/>
        <v>0</v>
      </c>
      <c r="EL315" s="192">
        <f t="shared" si="1064"/>
        <v>0</v>
      </c>
      <c r="EM315" s="192">
        <f t="shared" si="1065"/>
        <v>0</v>
      </c>
      <c r="EN315" s="192">
        <f t="shared" si="1066"/>
        <v>0</v>
      </c>
      <c r="EO315" s="192">
        <f t="shared" si="1067"/>
        <v>0</v>
      </c>
      <c r="EP315" s="192">
        <f t="shared" si="1068"/>
        <v>0</v>
      </c>
      <c r="EQ315" s="192">
        <f t="shared" si="1069"/>
        <v>0</v>
      </c>
      <c r="ER315" s="192">
        <f t="shared" si="1070"/>
        <v>0</v>
      </c>
      <c r="ES315" s="192">
        <f t="shared" si="1071"/>
        <v>0</v>
      </c>
      <c r="ET315" s="192">
        <f t="shared" si="1072"/>
        <v>0</v>
      </c>
      <c r="EU315" s="192">
        <f t="shared" si="1073"/>
        <v>0</v>
      </c>
      <c r="EV315" s="192">
        <f t="shared" si="1074"/>
        <v>0</v>
      </c>
      <c r="EW315" s="192">
        <f t="shared" si="1075"/>
        <v>0</v>
      </c>
      <c r="EX315" s="192">
        <f t="shared" si="1076"/>
        <v>0</v>
      </c>
      <c r="EY315" s="192">
        <f t="shared" si="1077"/>
        <v>0</v>
      </c>
      <c r="EZ315" s="192">
        <f t="shared" si="1078"/>
        <v>0</v>
      </c>
      <c r="FA315" s="192">
        <f t="shared" si="1079"/>
        <v>0</v>
      </c>
      <c r="FB315" s="192">
        <f t="shared" si="1080"/>
        <v>0</v>
      </c>
      <c r="FC315" s="192">
        <f t="shared" si="1081"/>
        <v>0</v>
      </c>
      <c r="FD315" s="192">
        <f t="shared" si="1082"/>
        <v>0</v>
      </c>
      <c r="FE315" s="192">
        <f t="shared" si="1083"/>
        <v>0</v>
      </c>
      <c r="FF315" s="192">
        <f t="shared" si="1084"/>
        <v>0</v>
      </c>
      <c r="FG315" s="192">
        <f t="shared" si="1085"/>
        <v>0</v>
      </c>
      <c r="FH315" s="192">
        <f t="shared" si="1086"/>
        <v>0</v>
      </c>
      <c r="FI315" s="192">
        <f t="shared" si="1087"/>
        <v>0</v>
      </c>
      <c r="FJ315" s="192">
        <f t="shared" si="1088"/>
        <v>0</v>
      </c>
      <c r="FK315" s="192">
        <f t="shared" si="1089"/>
        <v>0</v>
      </c>
      <c r="FL315" s="192">
        <f t="shared" si="1090"/>
        <v>0</v>
      </c>
      <c r="FM315" s="192">
        <f t="shared" si="1091"/>
        <v>0</v>
      </c>
      <c r="FN315" s="192">
        <f t="shared" si="1092"/>
        <v>0</v>
      </c>
      <c r="FO315" s="192">
        <f t="shared" si="1093"/>
        <v>0</v>
      </c>
      <c r="FP315" s="192">
        <f t="shared" si="1094"/>
        <v>0</v>
      </c>
      <c r="FQ315" s="192">
        <f t="shared" si="1095"/>
        <v>0</v>
      </c>
      <c r="FR315" s="192">
        <f t="shared" si="1096"/>
        <v>0</v>
      </c>
      <c r="FS315" s="192">
        <f t="shared" si="1097"/>
        <v>0</v>
      </c>
      <c r="FT315" s="192">
        <f t="shared" si="1098"/>
        <v>0</v>
      </c>
      <c r="FU315" s="192">
        <f t="shared" si="1099"/>
        <v>0</v>
      </c>
      <c r="FV315" s="192">
        <f t="shared" si="1100"/>
        <v>0</v>
      </c>
      <c r="FW315" s="192">
        <f t="shared" si="1101"/>
        <v>0</v>
      </c>
      <c r="FX315" s="192">
        <f t="shared" si="1102"/>
        <v>0</v>
      </c>
      <c r="FY315" s="192">
        <f t="shared" si="1103"/>
        <v>0</v>
      </c>
      <c r="FZ315" s="192">
        <f t="shared" si="1104"/>
        <v>0</v>
      </c>
      <c r="GA315" s="192">
        <f t="shared" si="1105"/>
        <v>0</v>
      </c>
      <c r="GB315" s="192">
        <f t="shared" si="1106"/>
        <v>0</v>
      </c>
      <c r="GC315" s="192">
        <f t="shared" si="1107"/>
        <v>0</v>
      </c>
      <c r="GD315" s="192">
        <f t="shared" si="1108"/>
        <v>0</v>
      </c>
      <c r="GE315" s="192">
        <f t="shared" si="1109"/>
        <v>0</v>
      </c>
      <c r="GF315" s="192">
        <f t="shared" si="1110"/>
        <v>0</v>
      </c>
      <c r="GG315" s="192">
        <f t="shared" si="1111"/>
        <v>0</v>
      </c>
      <c r="GH315" s="192">
        <f t="shared" si="1112"/>
        <v>0</v>
      </c>
      <c r="GI315" s="192">
        <f t="shared" si="1113"/>
        <v>0</v>
      </c>
      <c r="GJ315" s="192">
        <f t="shared" si="1114"/>
        <v>0</v>
      </c>
      <c r="GK315" s="192">
        <f t="shared" si="1115"/>
        <v>0</v>
      </c>
      <c r="GL315" s="192">
        <f t="shared" si="1116"/>
        <v>0</v>
      </c>
      <c r="GM315" s="192">
        <f t="shared" si="1117"/>
        <v>0</v>
      </c>
      <c r="GN315" s="192">
        <f t="shared" si="1118"/>
        <v>0</v>
      </c>
      <c r="GO315" s="192">
        <f t="shared" si="1119"/>
        <v>0</v>
      </c>
      <c r="GP315" s="192">
        <f t="shared" si="1120"/>
        <v>0</v>
      </c>
      <c r="GQ315" s="192">
        <f t="shared" si="1121"/>
        <v>0</v>
      </c>
      <c r="GR315" s="192">
        <f t="shared" si="1122"/>
        <v>0</v>
      </c>
      <c r="GS315" s="192">
        <f t="shared" si="1123"/>
        <v>0</v>
      </c>
      <c r="GT315" s="192">
        <f t="shared" si="1124"/>
        <v>0</v>
      </c>
      <c r="GU315" s="192">
        <f t="shared" si="1125"/>
        <v>0</v>
      </c>
      <c r="GV315" s="192">
        <f t="shared" si="1126"/>
        <v>0</v>
      </c>
      <c r="GW315" s="192">
        <f t="shared" si="1127"/>
        <v>0</v>
      </c>
      <c r="GX315" s="192">
        <f t="shared" si="1128"/>
        <v>0</v>
      </c>
      <c r="GY315" s="192">
        <f t="shared" si="1129"/>
        <v>0</v>
      </c>
      <c r="GZ315" s="192">
        <f t="shared" si="1130"/>
        <v>0</v>
      </c>
      <c r="HA315" s="192">
        <f t="shared" si="1131"/>
        <v>0</v>
      </c>
      <c r="HB315" s="192">
        <f t="shared" si="1132"/>
        <v>0</v>
      </c>
      <c r="HC315" s="192">
        <f t="shared" si="1133"/>
        <v>0</v>
      </c>
      <c r="HD315" s="192">
        <f t="shared" si="1134"/>
        <v>0</v>
      </c>
      <c r="HE315" s="192">
        <f t="shared" si="1135"/>
        <v>0</v>
      </c>
      <c r="HF315" s="192">
        <f t="shared" si="1136"/>
        <v>0</v>
      </c>
      <c r="HG315" s="192">
        <f t="shared" si="1137"/>
        <v>0</v>
      </c>
      <c r="HH315" s="192">
        <f t="shared" si="1138"/>
        <v>0</v>
      </c>
      <c r="HI315" s="192">
        <f t="shared" si="1139"/>
        <v>0</v>
      </c>
      <c r="HJ315" s="192">
        <f t="shared" si="1140"/>
        <v>0</v>
      </c>
      <c r="HK315" s="192">
        <f t="shared" si="1141"/>
        <v>0</v>
      </c>
      <c r="HL315" s="192">
        <f t="shared" si="1142"/>
        <v>0</v>
      </c>
      <c r="HM315" s="192">
        <f t="shared" si="1143"/>
        <v>0</v>
      </c>
      <c r="HN315" s="194">
        <f t="shared" si="1144"/>
        <v>0</v>
      </c>
      <c r="HO315" s="194">
        <f t="shared" si="1145"/>
        <v>0</v>
      </c>
      <c r="HP315" s="194">
        <f t="shared" si="1146"/>
        <v>0</v>
      </c>
      <c r="HQ315" s="194">
        <f t="shared" si="1147"/>
        <v>0</v>
      </c>
      <c r="HR315" s="194">
        <f t="shared" si="1148"/>
        <v>0</v>
      </c>
      <c r="HS315" s="195" t="str">
        <f t="shared" si="945"/>
        <v/>
      </c>
      <c r="HT315" s="196">
        <f t="shared" si="941"/>
        <v>0</v>
      </c>
      <c r="HU315" s="196">
        <f t="shared" si="942"/>
        <v>0</v>
      </c>
      <c r="HV315" s="197" t="str">
        <f t="shared" si="946"/>
        <v/>
      </c>
      <c r="HW315" s="197" t="str">
        <f t="shared" si="1149"/>
        <v/>
      </c>
      <c r="HX315" s="197" t="str">
        <f t="shared" si="1150"/>
        <v/>
      </c>
      <c r="HY315" s="195" t="str">
        <f t="shared" si="947"/>
        <v/>
      </c>
      <c r="HZ315" s="30">
        <f t="shared" si="943"/>
        <v>0</v>
      </c>
      <c r="IA315" s="198">
        <f t="shared" si="948"/>
        <v>0</v>
      </c>
      <c r="IB315" s="195"/>
      <c r="IC315" s="195">
        <f t="shared" si="1151"/>
        <v>0</v>
      </c>
      <c r="ID315" s="195">
        <f t="shared" si="949"/>
        <v>0</v>
      </c>
      <c r="IE315" s="195">
        <f t="shared" si="1152"/>
        <v>0</v>
      </c>
      <c r="IF315" s="195">
        <f t="shared" si="950"/>
        <v>0</v>
      </c>
      <c r="IG315" s="307">
        <f t="shared" si="951"/>
        <v>0</v>
      </c>
      <c r="IH315" s="307">
        <f t="shared" si="952"/>
        <v>0</v>
      </c>
      <c r="II315" s="44">
        <f t="shared" si="953"/>
        <v>0</v>
      </c>
      <c r="IJ315" s="44">
        <f t="shared" si="1153"/>
        <v>0</v>
      </c>
      <c r="IK315" s="44">
        <f t="shared" si="1154"/>
        <v>0</v>
      </c>
      <c r="IL315" s="44">
        <f t="shared" si="1155"/>
        <v>0</v>
      </c>
      <c r="IM315" s="44">
        <f t="shared" si="1156"/>
        <v>0</v>
      </c>
      <c r="IN315" s="44">
        <f t="shared" si="1157"/>
        <v>0</v>
      </c>
      <c r="IO315" s="44">
        <f t="shared" si="1158"/>
        <v>0</v>
      </c>
    </row>
    <row r="316" spans="1:249" ht="18" customHeight="1">
      <c r="A316" s="188">
        <v>310</v>
      </c>
      <c r="B316" s="326"/>
      <c r="C316" s="289"/>
      <c r="D316" s="199"/>
      <c r="E316" s="189"/>
      <c r="F316" s="189"/>
      <c r="G316" s="190"/>
      <c r="H316" s="190"/>
      <c r="I316" s="272"/>
      <c r="J316" s="207"/>
      <c r="K316" s="214" t="str">
        <f t="shared" si="954"/>
        <v/>
      </c>
      <c r="L316" s="200" t="str">
        <f t="shared" si="955"/>
        <v/>
      </c>
      <c r="M316" s="200" t="str">
        <f t="shared" si="956"/>
        <v/>
      </c>
      <c r="N316" s="209" t="str">
        <f t="shared" si="944"/>
        <v/>
      </c>
      <c r="O316" s="208" t="str">
        <f>IFERROR(IF(D316="","",IF(K316="","",IF(I316="","",IF(F316="F",VLOOKUP(K316,F!A:G,2,0),IF(F316="M",VLOOKUP(K316,M!A:G,2,0),""))))),0)</f>
        <v/>
      </c>
      <c r="P316" s="191" t="str">
        <f>IFERROR(IF(D316="","",IF(K316="","",IF(I316="","",IF(F316="F",VLOOKUP(K316,F!A:G,3,0),IF(F316="M",VLOOKUP(K316,M!A:G,3,0),""))))),0)</f>
        <v/>
      </c>
      <c r="Q316" s="191" t="str">
        <f>IFERROR(IF(D316="","",IF(K316="","",IF(I316="","",IF(F316="F",VLOOKUP(K316,F!A:G,4,0),IF(F316="M",VLOOKUP(K316,M!A:G,4,0),""))))),0)</f>
        <v/>
      </c>
      <c r="R316" s="191" t="str">
        <f>IFERROR(IF(D316="","",IF(K316="","",IF(I316="","",IF(F316="F",VLOOKUP(K316,F!A:G,5,0),IF(F316="M",VLOOKUP(K316,M!A:G,5,0),""))))),0)</f>
        <v/>
      </c>
      <c r="S316" s="191" t="str">
        <f>IFERROR(IF(D316="","",IF(K316="","",IF(I316="","",IF(F316="F",VLOOKUP(K316,F!A:G,6,0),IF(F316="M",VLOOKUP(K316,M!A:G,6,0),""))))),0)</f>
        <v/>
      </c>
      <c r="T316" s="191" t="str">
        <f>IFERROR(IF(D316="","",IF(K316="","",IF(I316="","",IF(F316="F",VLOOKUP(K316,F!A:G,7,0),IF(F316="M",VLOOKUP(K316,M!A:G,7,0),""))))),0)</f>
        <v/>
      </c>
      <c r="U316" s="191" t="str">
        <f>IFERROR(IF(D316="","",IF(K316="","",IF(J316="","",IF(F316="F",VLOOKUP(K316,F!A:M,8,0),IF(F316="M",VLOOKUP(K316,M!A:M,8,0),""))))),0)</f>
        <v/>
      </c>
      <c r="V316" s="191" t="str">
        <f>IFERROR(IF(D316="","",IF(K316="","",IF(J316="","",IF(F316="F",VLOOKUP(K316,F!A:M,9,0),IF(F316="M",VLOOKUP(K316,M!A:M,9,0),""))))),0)</f>
        <v/>
      </c>
      <c r="W316" s="191" t="str">
        <f>IFERROR(IF(D316="","",IF(K316="","",IF(J316="","",IF(F316="F",VLOOKUP(K316,F!A:M,10,0),IF(F316="M",VLOOKUP(K316,M!A:M,10,0),""))))),0)</f>
        <v/>
      </c>
      <c r="X316" s="191" t="str">
        <f>IFERROR(IF(D316="","",IF(K316="","",IF(J316="","",IF(F316="F",VLOOKUP(K316,F!A:M,11,0),IF(F316="M",VLOOKUP(K316,M!A:M,11,0),""))))),0)</f>
        <v/>
      </c>
      <c r="Y316" s="191" t="str">
        <f>IFERROR(IF(D316="","",IF(K316="","",IF(J316="","",IF(F316="F",VLOOKUP(K316,F!A:M,12,0),IF(F316="M",VLOOKUP(K316,M!A:M,12,0),""))))),0)</f>
        <v/>
      </c>
      <c r="Z316" s="191" t="str">
        <f>IFERROR(IF(D316="","",IF(K316="","",IF(J316="","",IF(F316="F",VLOOKUP(K316,F!A:M,13,0),IF(F316="M",VLOOKUP(K316,M!A:M,13,0),""))))),0)</f>
        <v/>
      </c>
      <c r="AA316" s="191" t="str">
        <f>IFERROR(IF(D316="","",IF(F316="","",IF(J316="","",IF(K316="","",IF(AND(K316&gt;23,K316&lt;=60),IF(F316="F",VLOOKUP(MROUND(HZ316,0.5),'F-Weight for Length'!K:S,2,0),VLOOKUP(MROUND(HZ316,0.5),'M-Weight for Length'!K:S,2,0)),IF(K316&gt;60,IF(F316="F",VLOOKUP(K316,'F-Weight for Length'!U:AC,2,0),VLOOKUP(K316,'M-Weight for Length'!U:AC,2,0)),IF(F316="F",VLOOKUP(MROUND(HZ316,0.5),'F-Weight for Length'!A:I,2,0),VLOOKUP(MROUND(HZ316,0.5),'M-Weight for Length'!A:I,2,0)))))))),0)</f>
        <v/>
      </c>
      <c r="AB316" s="191" t="str">
        <f>IFERROR(IF(D316="","",IF(F316="","",IF(J316="","",IF(K316="","",IF(AND(K316&gt;23,K316&lt;=60),IF(F316="F",VLOOKUP(MROUND(HZ316,0.5),'F-Weight for Length'!K:S,3,0),VLOOKUP(MROUND(HZ316,0.5),'M-Weight for Length'!K:S,3,0)),IF(K316&gt;60,IF(F316="F",VLOOKUP(K316,'F-Weight for Length'!U:AC,3,0),VLOOKUP(K316,'M-Weight for Length'!U:AC,3,0)),IF(F316="F",VLOOKUP(MROUND(HZ316,0.5),'F-Weight for Length'!A:I,3,0),VLOOKUP(MROUND(HZ316,0.5),'M-Weight for Length'!A:I,3,0)))))))),0)</f>
        <v/>
      </c>
      <c r="AC316" s="191" t="str">
        <f>IFERROR(IF(D316="","",IF(F316="","",IF(J316="","",IF(K316="","",IF(AND(K316&gt;23,K316&lt;=60),IF(F316="F",VLOOKUP(MROUND(HZ316,0.5),'F-Weight for Length'!K:S,4,0),VLOOKUP(MROUND(HZ316,0.5),'M-Weight for Length'!K:S,4,0)),IF(K316&gt;60,IF(F316="F",VLOOKUP(K316,'F-Weight for Length'!U:AC,4,0),VLOOKUP(K316,'M-Weight for Length'!U:AC,4,0)),IF(F316="F",VLOOKUP(MROUND(HZ316,0.5),'F-Weight for Length'!A:I,4,0),VLOOKUP(MROUND(HZ316,0.5),'M-Weight for Length'!A:I,4,0)))))))),0)</f>
        <v/>
      </c>
      <c r="AD316" s="191" t="str">
        <f>IFERROR(IF(D316="","",IF(F316="","",IF(J316="","",IF(K316="","",IF(AND(K316&gt;23,K316&lt;=60),IF(F316="F",VLOOKUP(MROUND(HZ316,0.5),'F-Weight for Length'!K:S,5,0),VLOOKUP(MROUND(HZ316,0.5),'M-Weight for Length'!K:S,5,0)),IF(K316&gt;60,IF(F316="F",VLOOKUP(K316,'F-Weight for Length'!U:AC,5,0),VLOOKUP(K316,'M-Weight for Length'!U:AC,5,0)),IF(F316="F",VLOOKUP(MROUND(HZ316,0.5),'F-Weight for Length'!A:I,5,0),VLOOKUP(MROUND(HZ316,0.5),'M-Weight for Length'!A:I,5,0)))))))),0)</f>
        <v/>
      </c>
      <c r="AE316" s="191" t="str">
        <f>IFERROR(IF(D316="","",IF(F316="","",IF(J316="","",IF(K316="","",IF(AND(K316&gt;23,K316&lt;=60),IF(F316="F",VLOOKUP(MROUND(HZ316,0.5),'F-Weight for Length'!K:S,6,0),VLOOKUP(MROUND(HZ316,0.5),'M-Weight for Length'!K:S,6,0)),IF(K316&gt;60,IF(F316="F",VLOOKUP(K316,'F-Weight for Length'!U:AC,6,0),VLOOKUP(K316,'M-Weight for Length'!U:AC,6,0)),IF(F316="F",VLOOKUP(MROUND(HZ316,0.5),'F-Weight for Length'!A:I,6,0),VLOOKUP(MROUND(HZ316,0.5),'M-Weight for Length'!A:I,6,0)))))))),0)</f>
        <v/>
      </c>
      <c r="AF316" s="191" t="str">
        <f>IFERROR(IF(D316="","",IF(F316="","",IF(J316="","",IF(K316="","",IF(AND(K316&gt;23,K316&lt;=60),IF(F316="F",VLOOKUP(MROUND(HZ316,0.5),'F-Weight for Length'!K:S,7,0),VLOOKUP(MROUND(HZ316,0.5),'M-Weight for Length'!K:S,7,0)),IF(K316&gt;60,IF(F316="F",VLOOKUP(K316,'F-Weight for Length'!U:AC,7,0),VLOOKUP(K316,'M-Weight for Length'!U:AC,7,0)),IF(F316="F",VLOOKUP(MROUND(HZ316,0.5),'F-Weight for Length'!A:I,7,0),VLOOKUP(MROUND(HZ316,0.5),'M-Weight for Length'!A:I,7,0)))))))),0)</f>
        <v/>
      </c>
      <c r="AG316" s="191" t="str">
        <f>IFERROR(IF(D316="","",IF(F316="","",IF(J316="","",IF(K316="","",IF(AND(K316&gt;23,K316&lt;=60),IF(F316="F",VLOOKUP(MROUND(HZ316,0.5),'F-Weight for Length'!K:S,8,0),VLOOKUP(MROUND(HZ316,0.5),'M-Weight for Length'!K:S,8,0)),IF(K316&gt;60,IF(F316="F",VLOOKUP(K316,'F-Weight for Length'!U:AC,8,0),VLOOKUP(K316,'M-Weight for Length'!U:AC,8,0)),IF(F316="F",VLOOKUP(MROUND(HZ316,0.5),'F-Weight for Length'!A:I,8,0),VLOOKUP(MROUND(HZ316,0.5),'M-Weight for Length'!A:I,8,0)))))))),0)</f>
        <v/>
      </c>
      <c r="AH316" s="191" t="str">
        <f>IFERROR(IF(D316="","",IF(F316="","",IF(J316="","",IF(K316="","",IF(AND(K316&gt;23,K316&lt;=60),IF(F316="F",VLOOKUP(MROUND(HZ316,0.5),'F-Weight for Length'!K:S,9,0),VLOOKUP(MROUND(HZ316,0.5),'M-Weight for Length'!K:S,9,0)),IF(K316&gt;60,IF(F316="F",VLOOKUP(K316,'F-Weight for Length'!U:AC,9,0),VLOOKUP(K316,'M-Weight for Length'!U:AC,9,0)),IF(F316="F",VLOOKUP(MROUND(HZ316,0.5),'F-Weight for Length'!A:I,9,0),VLOOKUP(MROUND(HZ316,0.5),'M-Weight for Length'!A:I,9,0)))))))),0)</f>
        <v/>
      </c>
      <c r="AI316" s="192">
        <f t="shared" si="957"/>
        <v>0</v>
      </c>
      <c r="AJ316" s="192">
        <f t="shared" si="958"/>
        <v>0</v>
      </c>
      <c r="AK316" s="192">
        <f t="shared" si="959"/>
        <v>0</v>
      </c>
      <c r="AL316" s="192">
        <f t="shared" si="960"/>
        <v>0</v>
      </c>
      <c r="AM316" s="192">
        <f t="shared" si="961"/>
        <v>0</v>
      </c>
      <c r="AN316" s="192">
        <f t="shared" si="962"/>
        <v>0</v>
      </c>
      <c r="AO316" s="192">
        <f t="shared" si="963"/>
        <v>0</v>
      </c>
      <c r="AP316" s="192">
        <f t="shared" si="964"/>
        <v>0</v>
      </c>
      <c r="AQ316" s="192">
        <f t="shared" si="965"/>
        <v>0</v>
      </c>
      <c r="AR316" s="192">
        <f t="shared" si="966"/>
        <v>0</v>
      </c>
      <c r="AS316" s="192">
        <f t="shared" si="967"/>
        <v>0</v>
      </c>
      <c r="AT316" s="192">
        <f t="shared" si="968"/>
        <v>0</v>
      </c>
      <c r="AU316" s="192">
        <f t="shared" si="969"/>
        <v>0</v>
      </c>
      <c r="AV316" s="192">
        <f t="shared" si="970"/>
        <v>0</v>
      </c>
      <c r="AW316" s="192">
        <f t="shared" si="971"/>
        <v>0</v>
      </c>
      <c r="AX316" s="192">
        <f t="shared" si="972"/>
        <v>0</v>
      </c>
      <c r="AY316" s="192">
        <f t="shared" si="973"/>
        <v>0</v>
      </c>
      <c r="AZ316" s="192">
        <f t="shared" si="974"/>
        <v>0</v>
      </c>
      <c r="BA316" s="192">
        <f t="shared" si="975"/>
        <v>0</v>
      </c>
      <c r="BB316" s="192">
        <f t="shared" si="976"/>
        <v>0</v>
      </c>
      <c r="BC316" s="192">
        <f t="shared" si="977"/>
        <v>0</v>
      </c>
      <c r="BD316" s="192">
        <f t="shared" si="978"/>
        <v>0</v>
      </c>
      <c r="BE316" s="192">
        <f t="shared" si="979"/>
        <v>0</v>
      </c>
      <c r="BF316" s="192">
        <f t="shared" si="980"/>
        <v>0</v>
      </c>
      <c r="BG316" s="192">
        <f t="shared" si="981"/>
        <v>0</v>
      </c>
      <c r="BH316" s="192">
        <f t="shared" si="982"/>
        <v>0</v>
      </c>
      <c r="BI316" s="192">
        <f t="shared" si="983"/>
        <v>0</v>
      </c>
      <c r="BJ316" s="192">
        <f t="shared" si="984"/>
        <v>0</v>
      </c>
      <c r="BK316" s="192">
        <f t="shared" si="985"/>
        <v>0</v>
      </c>
      <c r="BL316" s="192">
        <f t="shared" si="986"/>
        <v>0</v>
      </c>
      <c r="BM316" s="192">
        <f t="shared" si="987"/>
        <v>0</v>
      </c>
      <c r="BN316" s="192">
        <f t="shared" si="988"/>
        <v>0</v>
      </c>
      <c r="BO316" s="192">
        <f t="shared" si="989"/>
        <v>0</v>
      </c>
      <c r="BP316" s="192">
        <f t="shared" si="990"/>
        <v>0</v>
      </c>
      <c r="BQ316" s="192">
        <f t="shared" si="991"/>
        <v>0</v>
      </c>
      <c r="BR316" s="192">
        <f t="shared" si="992"/>
        <v>0</v>
      </c>
      <c r="BS316" s="192">
        <f t="shared" si="993"/>
        <v>0</v>
      </c>
      <c r="BT316" s="192">
        <f t="shared" si="994"/>
        <v>0</v>
      </c>
      <c r="BU316" s="192">
        <f t="shared" si="995"/>
        <v>0</v>
      </c>
      <c r="BV316" s="192">
        <f t="shared" si="996"/>
        <v>0</v>
      </c>
      <c r="BW316" s="192">
        <f t="shared" si="997"/>
        <v>0</v>
      </c>
      <c r="BX316" s="192">
        <f t="shared" si="998"/>
        <v>0</v>
      </c>
      <c r="BY316" s="192">
        <f t="shared" si="999"/>
        <v>0</v>
      </c>
      <c r="BZ316" s="192">
        <f t="shared" si="1000"/>
        <v>0</v>
      </c>
      <c r="CA316" s="192">
        <f t="shared" si="1001"/>
        <v>0</v>
      </c>
      <c r="CB316" s="192">
        <f t="shared" si="1002"/>
        <v>0</v>
      </c>
      <c r="CC316" s="192">
        <f t="shared" si="1003"/>
        <v>0</v>
      </c>
      <c r="CD316" s="192">
        <f t="shared" si="1004"/>
        <v>0</v>
      </c>
      <c r="CE316" s="192">
        <f t="shared" si="1005"/>
        <v>0</v>
      </c>
      <c r="CF316" s="192">
        <f t="shared" si="1006"/>
        <v>0</v>
      </c>
      <c r="CG316" s="192">
        <f t="shared" si="1007"/>
        <v>0</v>
      </c>
      <c r="CH316" s="192">
        <f t="shared" si="1008"/>
        <v>0</v>
      </c>
      <c r="CI316" s="192">
        <f t="shared" si="1009"/>
        <v>0</v>
      </c>
      <c r="CJ316" s="192">
        <f t="shared" si="1010"/>
        <v>0</v>
      </c>
      <c r="CK316" s="192">
        <f t="shared" si="1011"/>
        <v>0</v>
      </c>
      <c r="CL316" s="192">
        <f t="shared" si="1012"/>
        <v>0</v>
      </c>
      <c r="CM316" s="192">
        <f t="shared" si="1013"/>
        <v>0</v>
      </c>
      <c r="CN316" s="192">
        <f t="shared" si="1014"/>
        <v>0</v>
      </c>
      <c r="CO316" s="192">
        <f t="shared" si="1015"/>
        <v>0</v>
      </c>
      <c r="CP316" s="192">
        <f t="shared" si="1016"/>
        <v>0</v>
      </c>
      <c r="CQ316" s="192">
        <f t="shared" si="1017"/>
        <v>0</v>
      </c>
      <c r="CR316" s="192">
        <f t="shared" si="1018"/>
        <v>0</v>
      </c>
      <c r="CS316" s="192">
        <f t="shared" si="1019"/>
        <v>0</v>
      </c>
      <c r="CT316" s="192">
        <f t="shared" si="1020"/>
        <v>0</v>
      </c>
      <c r="CU316" s="192">
        <f t="shared" si="1021"/>
        <v>0</v>
      </c>
      <c r="CV316" s="192">
        <f t="shared" si="1022"/>
        <v>0</v>
      </c>
      <c r="CW316" s="192">
        <f t="shared" si="1023"/>
        <v>0</v>
      </c>
      <c r="CX316" s="192">
        <f t="shared" si="1024"/>
        <v>0</v>
      </c>
      <c r="CY316" s="192">
        <f t="shared" si="1025"/>
        <v>0</v>
      </c>
      <c r="CZ316" s="192">
        <f t="shared" si="1026"/>
        <v>0</v>
      </c>
      <c r="DA316" s="192">
        <f t="shared" si="1027"/>
        <v>0</v>
      </c>
      <c r="DB316" s="192">
        <f t="shared" si="1028"/>
        <v>0</v>
      </c>
      <c r="DC316" s="192">
        <f t="shared" si="1029"/>
        <v>0</v>
      </c>
      <c r="DD316" s="192">
        <f t="shared" si="1030"/>
        <v>0</v>
      </c>
      <c r="DE316" s="192">
        <f t="shared" si="1031"/>
        <v>0</v>
      </c>
      <c r="DF316" s="192">
        <f t="shared" si="1032"/>
        <v>0</v>
      </c>
      <c r="DG316" s="192">
        <f t="shared" si="1033"/>
        <v>0</v>
      </c>
      <c r="DH316" s="192">
        <f t="shared" si="1034"/>
        <v>0</v>
      </c>
      <c r="DI316" s="192">
        <f t="shared" si="1035"/>
        <v>0</v>
      </c>
      <c r="DJ316" s="192">
        <f t="shared" si="1036"/>
        <v>0</v>
      </c>
      <c r="DK316" s="192">
        <f t="shared" si="1037"/>
        <v>0</v>
      </c>
      <c r="DL316" s="192">
        <f t="shared" si="1038"/>
        <v>0</v>
      </c>
      <c r="DM316" s="192">
        <f t="shared" si="1039"/>
        <v>0</v>
      </c>
      <c r="DN316" s="192">
        <f t="shared" si="1040"/>
        <v>0</v>
      </c>
      <c r="DO316" s="192">
        <f t="shared" si="1041"/>
        <v>0</v>
      </c>
      <c r="DP316" s="192">
        <f t="shared" si="1042"/>
        <v>0</v>
      </c>
      <c r="DQ316" s="192">
        <f t="shared" si="1043"/>
        <v>0</v>
      </c>
      <c r="DR316" s="192">
        <f t="shared" si="1044"/>
        <v>0</v>
      </c>
      <c r="DS316" s="192">
        <f t="shared" si="1045"/>
        <v>0</v>
      </c>
      <c r="DT316" s="192">
        <f t="shared" si="1046"/>
        <v>0</v>
      </c>
      <c r="DU316" s="192">
        <f t="shared" si="1047"/>
        <v>0</v>
      </c>
      <c r="DV316" s="193">
        <f t="shared" si="1048"/>
        <v>0</v>
      </c>
      <c r="DW316" s="193">
        <f t="shared" si="1049"/>
        <v>0</v>
      </c>
      <c r="DX316" s="193">
        <f t="shared" si="1050"/>
        <v>0</v>
      </c>
      <c r="DY316" s="193">
        <f t="shared" si="1051"/>
        <v>0</v>
      </c>
      <c r="DZ316" s="193">
        <f t="shared" si="1052"/>
        <v>0</v>
      </c>
      <c r="EA316" s="192">
        <f t="shared" si="1053"/>
        <v>0</v>
      </c>
      <c r="EB316" s="192">
        <f t="shared" si="1054"/>
        <v>0</v>
      </c>
      <c r="EC316" s="192">
        <f t="shared" si="1055"/>
        <v>0</v>
      </c>
      <c r="ED316" s="192">
        <f t="shared" si="1056"/>
        <v>0</v>
      </c>
      <c r="EE316" s="192">
        <f t="shared" si="1057"/>
        <v>0</v>
      </c>
      <c r="EF316" s="192">
        <f t="shared" si="1058"/>
        <v>0</v>
      </c>
      <c r="EG316" s="192">
        <f t="shared" si="1059"/>
        <v>0</v>
      </c>
      <c r="EH316" s="192">
        <f t="shared" si="1060"/>
        <v>0</v>
      </c>
      <c r="EI316" s="192">
        <f t="shared" si="1061"/>
        <v>0</v>
      </c>
      <c r="EJ316" s="192">
        <f t="shared" si="1062"/>
        <v>0</v>
      </c>
      <c r="EK316" s="192">
        <f t="shared" si="1063"/>
        <v>0</v>
      </c>
      <c r="EL316" s="192">
        <f t="shared" si="1064"/>
        <v>0</v>
      </c>
      <c r="EM316" s="192">
        <f t="shared" si="1065"/>
        <v>0</v>
      </c>
      <c r="EN316" s="192">
        <f t="shared" si="1066"/>
        <v>0</v>
      </c>
      <c r="EO316" s="192">
        <f t="shared" si="1067"/>
        <v>0</v>
      </c>
      <c r="EP316" s="192">
        <f t="shared" si="1068"/>
        <v>0</v>
      </c>
      <c r="EQ316" s="192">
        <f t="shared" si="1069"/>
        <v>0</v>
      </c>
      <c r="ER316" s="192">
        <f t="shared" si="1070"/>
        <v>0</v>
      </c>
      <c r="ES316" s="192">
        <f t="shared" si="1071"/>
        <v>0</v>
      </c>
      <c r="ET316" s="192">
        <f t="shared" si="1072"/>
        <v>0</v>
      </c>
      <c r="EU316" s="192">
        <f t="shared" si="1073"/>
        <v>0</v>
      </c>
      <c r="EV316" s="192">
        <f t="shared" si="1074"/>
        <v>0</v>
      </c>
      <c r="EW316" s="192">
        <f t="shared" si="1075"/>
        <v>0</v>
      </c>
      <c r="EX316" s="192">
        <f t="shared" si="1076"/>
        <v>0</v>
      </c>
      <c r="EY316" s="192">
        <f t="shared" si="1077"/>
        <v>0</v>
      </c>
      <c r="EZ316" s="192">
        <f t="shared" si="1078"/>
        <v>0</v>
      </c>
      <c r="FA316" s="192">
        <f t="shared" si="1079"/>
        <v>0</v>
      </c>
      <c r="FB316" s="192">
        <f t="shared" si="1080"/>
        <v>0</v>
      </c>
      <c r="FC316" s="192">
        <f t="shared" si="1081"/>
        <v>0</v>
      </c>
      <c r="FD316" s="192">
        <f t="shared" si="1082"/>
        <v>0</v>
      </c>
      <c r="FE316" s="192">
        <f t="shared" si="1083"/>
        <v>0</v>
      </c>
      <c r="FF316" s="192">
        <f t="shared" si="1084"/>
        <v>0</v>
      </c>
      <c r="FG316" s="192">
        <f t="shared" si="1085"/>
        <v>0</v>
      </c>
      <c r="FH316" s="192">
        <f t="shared" si="1086"/>
        <v>0</v>
      </c>
      <c r="FI316" s="192">
        <f t="shared" si="1087"/>
        <v>0</v>
      </c>
      <c r="FJ316" s="192">
        <f t="shared" si="1088"/>
        <v>0</v>
      </c>
      <c r="FK316" s="192">
        <f t="shared" si="1089"/>
        <v>0</v>
      </c>
      <c r="FL316" s="192">
        <f t="shared" si="1090"/>
        <v>0</v>
      </c>
      <c r="FM316" s="192">
        <f t="shared" si="1091"/>
        <v>0</v>
      </c>
      <c r="FN316" s="192">
        <f t="shared" si="1092"/>
        <v>0</v>
      </c>
      <c r="FO316" s="192">
        <f t="shared" si="1093"/>
        <v>0</v>
      </c>
      <c r="FP316" s="192">
        <f t="shared" si="1094"/>
        <v>0</v>
      </c>
      <c r="FQ316" s="192">
        <f t="shared" si="1095"/>
        <v>0</v>
      </c>
      <c r="FR316" s="192">
        <f t="shared" si="1096"/>
        <v>0</v>
      </c>
      <c r="FS316" s="192">
        <f t="shared" si="1097"/>
        <v>0</v>
      </c>
      <c r="FT316" s="192">
        <f t="shared" si="1098"/>
        <v>0</v>
      </c>
      <c r="FU316" s="192">
        <f t="shared" si="1099"/>
        <v>0</v>
      </c>
      <c r="FV316" s="192">
        <f t="shared" si="1100"/>
        <v>0</v>
      </c>
      <c r="FW316" s="192">
        <f t="shared" si="1101"/>
        <v>0</v>
      </c>
      <c r="FX316" s="192">
        <f t="shared" si="1102"/>
        <v>0</v>
      </c>
      <c r="FY316" s="192">
        <f t="shared" si="1103"/>
        <v>0</v>
      </c>
      <c r="FZ316" s="192">
        <f t="shared" si="1104"/>
        <v>0</v>
      </c>
      <c r="GA316" s="192">
        <f t="shared" si="1105"/>
        <v>0</v>
      </c>
      <c r="GB316" s="192">
        <f t="shared" si="1106"/>
        <v>0</v>
      </c>
      <c r="GC316" s="192">
        <f t="shared" si="1107"/>
        <v>0</v>
      </c>
      <c r="GD316" s="192">
        <f t="shared" si="1108"/>
        <v>0</v>
      </c>
      <c r="GE316" s="192">
        <f t="shared" si="1109"/>
        <v>0</v>
      </c>
      <c r="GF316" s="192">
        <f t="shared" si="1110"/>
        <v>0</v>
      </c>
      <c r="GG316" s="192">
        <f t="shared" si="1111"/>
        <v>0</v>
      </c>
      <c r="GH316" s="192">
        <f t="shared" si="1112"/>
        <v>0</v>
      </c>
      <c r="GI316" s="192">
        <f t="shared" si="1113"/>
        <v>0</v>
      </c>
      <c r="GJ316" s="192">
        <f t="shared" si="1114"/>
        <v>0</v>
      </c>
      <c r="GK316" s="192">
        <f t="shared" si="1115"/>
        <v>0</v>
      </c>
      <c r="GL316" s="192">
        <f t="shared" si="1116"/>
        <v>0</v>
      </c>
      <c r="GM316" s="192">
        <f t="shared" si="1117"/>
        <v>0</v>
      </c>
      <c r="GN316" s="192">
        <f t="shared" si="1118"/>
        <v>0</v>
      </c>
      <c r="GO316" s="192">
        <f t="shared" si="1119"/>
        <v>0</v>
      </c>
      <c r="GP316" s="192">
        <f t="shared" si="1120"/>
        <v>0</v>
      </c>
      <c r="GQ316" s="192">
        <f t="shared" si="1121"/>
        <v>0</v>
      </c>
      <c r="GR316" s="192">
        <f t="shared" si="1122"/>
        <v>0</v>
      </c>
      <c r="GS316" s="192">
        <f t="shared" si="1123"/>
        <v>0</v>
      </c>
      <c r="GT316" s="192">
        <f t="shared" si="1124"/>
        <v>0</v>
      </c>
      <c r="GU316" s="192">
        <f t="shared" si="1125"/>
        <v>0</v>
      </c>
      <c r="GV316" s="192">
        <f t="shared" si="1126"/>
        <v>0</v>
      </c>
      <c r="GW316" s="192">
        <f t="shared" si="1127"/>
        <v>0</v>
      </c>
      <c r="GX316" s="192">
        <f t="shared" si="1128"/>
        <v>0</v>
      </c>
      <c r="GY316" s="192">
        <f t="shared" si="1129"/>
        <v>0</v>
      </c>
      <c r="GZ316" s="192">
        <f t="shared" si="1130"/>
        <v>0</v>
      </c>
      <c r="HA316" s="192">
        <f t="shared" si="1131"/>
        <v>0</v>
      </c>
      <c r="HB316" s="192">
        <f t="shared" si="1132"/>
        <v>0</v>
      </c>
      <c r="HC316" s="192">
        <f t="shared" si="1133"/>
        <v>0</v>
      </c>
      <c r="HD316" s="192">
        <f t="shared" si="1134"/>
        <v>0</v>
      </c>
      <c r="HE316" s="192">
        <f t="shared" si="1135"/>
        <v>0</v>
      </c>
      <c r="HF316" s="192">
        <f t="shared" si="1136"/>
        <v>0</v>
      </c>
      <c r="HG316" s="192">
        <f t="shared" si="1137"/>
        <v>0</v>
      </c>
      <c r="HH316" s="192">
        <f t="shared" si="1138"/>
        <v>0</v>
      </c>
      <c r="HI316" s="192">
        <f t="shared" si="1139"/>
        <v>0</v>
      </c>
      <c r="HJ316" s="192">
        <f t="shared" si="1140"/>
        <v>0</v>
      </c>
      <c r="HK316" s="192">
        <f t="shared" si="1141"/>
        <v>0</v>
      </c>
      <c r="HL316" s="192">
        <f t="shared" si="1142"/>
        <v>0</v>
      </c>
      <c r="HM316" s="192">
        <f t="shared" si="1143"/>
        <v>0</v>
      </c>
      <c r="HN316" s="194">
        <f t="shared" si="1144"/>
        <v>0</v>
      </c>
      <c r="HO316" s="194">
        <f t="shared" si="1145"/>
        <v>0</v>
      </c>
      <c r="HP316" s="194">
        <f t="shared" si="1146"/>
        <v>0</v>
      </c>
      <c r="HQ316" s="194">
        <f t="shared" si="1147"/>
        <v>0</v>
      </c>
      <c r="HR316" s="194">
        <f t="shared" si="1148"/>
        <v>0</v>
      </c>
      <c r="HS316" s="195" t="str">
        <f t="shared" si="945"/>
        <v/>
      </c>
      <c r="HT316" s="196">
        <f t="shared" si="941"/>
        <v>0</v>
      </c>
      <c r="HU316" s="196">
        <f t="shared" si="942"/>
        <v>0</v>
      </c>
      <c r="HV316" s="197" t="str">
        <f t="shared" si="946"/>
        <v/>
      </c>
      <c r="HW316" s="197" t="str">
        <f t="shared" si="1149"/>
        <v/>
      </c>
      <c r="HX316" s="197" t="str">
        <f t="shared" si="1150"/>
        <v/>
      </c>
      <c r="HY316" s="195" t="str">
        <f t="shared" si="947"/>
        <v/>
      </c>
      <c r="HZ316" s="30">
        <f t="shared" si="943"/>
        <v>0</v>
      </c>
      <c r="IA316" s="198">
        <f t="shared" si="948"/>
        <v>0</v>
      </c>
      <c r="IB316" s="195"/>
      <c r="IC316" s="195">
        <f t="shared" si="1151"/>
        <v>0</v>
      </c>
      <c r="ID316" s="195">
        <f t="shared" si="949"/>
        <v>0</v>
      </c>
      <c r="IE316" s="195">
        <f t="shared" si="1152"/>
        <v>0</v>
      </c>
      <c r="IF316" s="195">
        <f t="shared" si="950"/>
        <v>0</v>
      </c>
      <c r="IG316" s="307">
        <f t="shared" si="951"/>
        <v>0</v>
      </c>
      <c r="IH316" s="307">
        <f t="shared" si="952"/>
        <v>0</v>
      </c>
      <c r="II316" s="44">
        <f t="shared" si="953"/>
        <v>0</v>
      </c>
      <c r="IJ316" s="44">
        <f t="shared" si="1153"/>
        <v>0</v>
      </c>
      <c r="IK316" s="44">
        <f t="shared" si="1154"/>
        <v>0</v>
      </c>
      <c r="IL316" s="44">
        <f t="shared" si="1155"/>
        <v>0</v>
      </c>
      <c r="IM316" s="44">
        <f t="shared" si="1156"/>
        <v>0</v>
      </c>
      <c r="IN316" s="44">
        <f t="shared" si="1157"/>
        <v>0</v>
      </c>
      <c r="IO316" s="44">
        <f t="shared" si="1158"/>
        <v>0</v>
      </c>
    </row>
    <row r="317" spans="1:249" ht="18" customHeight="1">
      <c r="A317" s="188">
        <v>311</v>
      </c>
      <c r="B317" s="326"/>
      <c r="C317" s="289"/>
      <c r="D317" s="199"/>
      <c r="E317" s="189"/>
      <c r="F317" s="189"/>
      <c r="G317" s="190"/>
      <c r="H317" s="190"/>
      <c r="I317" s="272"/>
      <c r="J317" s="207"/>
      <c r="K317" s="214" t="str">
        <f t="shared" si="954"/>
        <v/>
      </c>
      <c r="L317" s="200" t="str">
        <f t="shared" si="955"/>
        <v/>
      </c>
      <c r="M317" s="200" t="str">
        <f t="shared" si="956"/>
        <v/>
      </c>
      <c r="N317" s="209" t="str">
        <f t="shared" si="944"/>
        <v/>
      </c>
      <c r="O317" s="208" t="str">
        <f>IFERROR(IF(D317="","",IF(K317="","",IF(I317="","",IF(F317="F",VLOOKUP(K317,F!A:G,2,0),IF(F317="M",VLOOKUP(K317,M!A:G,2,0),""))))),0)</f>
        <v/>
      </c>
      <c r="P317" s="191" t="str">
        <f>IFERROR(IF(D317="","",IF(K317="","",IF(I317="","",IF(F317="F",VLOOKUP(K317,F!A:G,3,0),IF(F317="M",VLOOKUP(K317,M!A:G,3,0),""))))),0)</f>
        <v/>
      </c>
      <c r="Q317" s="191" t="str">
        <f>IFERROR(IF(D317="","",IF(K317="","",IF(I317="","",IF(F317="F",VLOOKUP(K317,F!A:G,4,0),IF(F317="M",VLOOKUP(K317,M!A:G,4,0),""))))),0)</f>
        <v/>
      </c>
      <c r="R317" s="191" t="str">
        <f>IFERROR(IF(D317="","",IF(K317="","",IF(I317="","",IF(F317="F",VLOOKUP(K317,F!A:G,5,0),IF(F317="M",VLOOKUP(K317,M!A:G,5,0),""))))),0)</f>
        <v/>
      </c>
      <c r="S317" s="191" t="str">
        <f>IFERROR(IF(D317="","",IF(K317="","",IF(I317="","",IF(F317="F",VLOOKUP(K317,F!A:G,6,0),IF(F317="M",VLOOKUP(K317,M!A:G,6,0),""))))),0)</f>
        <v/>
      </c>
      <c r="T317" s="191" t="str">
        <f>IFERROR(IF(D317="","",IF(K317="","",IF(I317="","",IF(F317="F",VLOOKUP(K317,F!A:G,7,0),IF(F317="M",VLOOKUP(K317,M!A:G,7,0),""))))),0)</f>
        <v/>
      </c>
      <c r="U317" s="191" t="str">
        <f>IFERROR(IF(D317="","",IF(K317="","",IF(J317="","",IF(F317="F",VLOOKUP(K317,F!A:M,8,0),IF(F317="M",VLOOKUP(K317,M!A:M,8,0),""))))),0)</f>
        <v/>
      </c>
      <c r="V317" s="191" t="str">
        <f>IFERROR(IF(D317="","",IF(K317="","",IF(J317="","",IF(F317="F",VLOOKUP(K317,F!A:M,9,0),IF(F317="M",VLOOKUP(K317,M!A:M,9,0),""))))),0)</f>
        <v/>
      </c>
      <c r="W317" s="191" t="str">
        <f>IFERROR(IF(D317="","",IF(K317="","",IF(J317="","",IF(F317="F",VLOOKUP(K317,F!A:M,10,0),IF(F317="M",VLOOKUP(K317,M!A:M,10,0),""))))),0)</f>
        <v/>
      </c>
      <c r="X317" s="191" t="str">
        <f>IFERROR(IF(D317="","",IF(K317="","",IF(J317="","",IF(F317="F",VLOOKUP(K317,F!A:M,11,0),IF(F317="M",VLOOKUP(K317,M!A:M,11,0),""))))),0)</f>
        <v/>
      </c>
      <c r="Y317" s="191" t="str">
        <f>IFERROR(IF(D317="","",IF(K317="","",IF(J317="","",IF(F317="F",VLOOKUP(K317,F!A:M,12,0),IF(F317="M",VLOOKUP(K317,M!A:M,12,0),""))))),0)</f>
        <v/>
      </c>
      <c r="Z317" s="191" t="str">
        <f>IFERROR(IF(D317="","",IF(K317="","",IF(J317="","",IF(F317="F",VLOOKUP(K317,F!A:M,13,0),IF(F317="M",VLOOKUP(K317,M!A:M,13,0),""))))),0)</f>
        <v/>
      </c>
      <c r="AA317" s="191" t="str">
        <f>IFERROR(IF(D317="","",IF(F317="","",IF(J317="","",IF(K317="","",IF(AND(K317&gt;23,K317&lt;=60),IF(F317="F",VLOOKUP(MROUND(HZ317,0.5),'F-Weight for Length'!K:S,2,0),VLOOKUP(MROUND(HZ317,0.5),'M-Weight for Length'!K:S,2,0)),IF(K317&gt;60,IF(F317="F",VLOOKUP(K317,'F-Weight for Length'!U:AC,2,0),VLOOKUP(K317,'M-Weight for Length'!U:AC,2,0)),IF(F317="F",VLOOKUP(MROUND(HZ317,0.5),'F-Weight for Length'!A:I,2,0),VLOOKUP(MROUND(HZ317,0.5),'M-Weight for Length'!A:I,2,0)))))))),0)</f>
        <v/>
      </c>
      <c r="AB317" s="191" t="str">
        <f>IFERROR(IF(D317="","",IF(F317="","",IF(J317="","",IF(K317="","",IF(AND(K317&gt;23,K317&lt;=60),IF(F317="F",VLOOKUP(MROUND(HZ317,0.5),'F-Weight for Length'!K:S,3,0),VLOOKUP(MROUND(HZ317,0.5),'M-Weight for Length'!K:S,3,0)),IF(K317&gt;60,IF(F317="F",VLOOKUP(K317,'F-Weight for Length'!U:AC,3,0),VLOOKUP(K317,'M-Weight for Length'!U:AC,3,0)),IF(F317="F",VLOOKUP(MROUND(HZ317,0.5),'F-Weight for Length'!A:I,3,0),VLOOKUP(MROUND(HZ317,0.5),'M-Weight for Length'!A:I,3,0)))))))),0)</f>
        <v/>
      </c>
      <c r="AC317" s="191" t="str">
        <f>IFERROR(IF(D317="","",IF(F317="","",IF(J317="","",IF(K317="","",IF(AND(K317&gt;23,K317&lt;=60),IF(F317="F",VLOOKUP(MROUND(HZ317,0.5),'F-Weight for Length'!K:S,4,0),VLOOKUP(MROUND(HZ317,0.5),'M-Weight for Length'!K:S,4,0)),IF(K317&gt;60,IF(F317="F",VLOOKUP(K317,'F-Weight for Length'!U:AC,4,0),VLOOKUP(K317,'M-Weight for Length'!U:AC,4,0)),IF(F317="F",VLOOKUP(MROUND(HZ317,0.5),'F-Weight for Length'!A:I,4,0),VLOOKUP(MROUND(HZ317,0.5),'M-Weight for Length'!A:I,4,0)))))))),0)</f>
        <v/>
      </c>
      <c r="AD317" s="191" t="str">
        <f>IFERROR(IF(D317="","",IF(F317="","",IF(J317="","",IF(K317="","",IF(AND(K317&gt;23,K317&lt;=60),IF(F317="F",VLOOKUP(MROUND(HZ317,0.5),'F-Weight for Length'!K:S,5,0),VLOOKUP(MROUND(HZ317,0.5),'M-Weight for Length'!K:S,5,0)),IF(K317&gt;60,IF(F317="F",VLOOKUP(K317,'F-Weight for Length'!U:AC,5,0),VLOOKUP(K317,'M-Weight for Length'!U:AC,5,0)),IF(F317="F",VLOOKUP(MROUND(HZ317,0.5),'F-Weight for Length'!A:I,5,0),VLOOKUP(MROUND(HZ317,0.5),'M-Weight for Length'!A:I,5,0)))))))),0)</f>
        <v/>
      </c>
      <c r="AE317" s="191" t="str">
        <f>IFERROR(IF(D317="","",IF(F317="","",IF(J317="","",IF(K317="","",IF(AND(K317&gt;23,K317&lt;=60),IF(F317="F",VLOOKUP(MROUND(HZ317,0.5),'F-Weight for Length'!K:S,6,0),VLOOKUP(MROUND(HZ317,0.5),'M-Weight for Length'!K:S,6,0)),IF(K317&gt;60,IF(F317="F",VLOOKUP(K317,'F-Weight for Length'!U:AC,6,0),VLOOKUP(K317,'M-Weight for Length'!U:AC,6,0)),IF(F317="F",VLOOKUP(MROUND(HZ317,0.5),'F-Weight for Length'!A:I,6,0),VLOOKUP(MROUND(HZ317,0.5),'M-Weight for Length'!A:I,6,0)))))))),0)</f>
        <v/>
      </c>
      <c r="AF317" s="191" t="str">
        <f>IFERROR(IF(D317="","",IF(F317="","",IF(J317="","",IF(K317="","",IF(AND(K317&gt;23,K317&lt;=60),IF(F317="F",VLOOKUP(MROUND(HZ317,0.5),'F-Weight for Length'!K:S,7,0),VLOOKUP(MROUND(HZ317,0.5),'M-Weight for Length'!K:S,7,0)),IF(K317&gt;60,IF(F317="F",VLOOKUP(K317,'F-Weight for Length'!U:AC,7,0),VLOOKUP(K317,'M-Weight for Length'!U:AC,7,0)),IF(F317="F",VLOOKUP(MROUND(HZ317,0.5),'F-Weight for Length'!A:I,7,0),VLOOKUP(MROUND(HZ317,0.5),'M-Weight for Length'!A:I,7,0)))))))),0)</f>
        <v/>
      </c>
      <c r="AG317" s="191" t="str">
        <f>IFERROR(IF(D317="","",IF(F317="","",IF(J317="","",IF(K317="","",IF(AND(K317&gt;23,K317&lt;=60),IF(F317="F",VLOOKUP(MROUND(HZ317,0.5),'F-Weight for Length'!K:S,8,0),VLOOKUP(MROUND(HZ317,0.5),'M-Weight for Length'!K:S,8,0)),IF(K317&gt;60,IF(F317="F",VLOOKUP(K317,'F-Weight for Length'!U:AC,8,0),VLOOKUP(K317,'M-Weight for Length'!U:AC,8,0)),IF(F317="F",VLOOKUP(MROUND(HZ317,0.5),'F-Weight for Length'!A:I,8,0),VLOOKUP(MROUND(HZ317,0.5),'M-Weight for Length'!A:I,8,0)))))))),0)</f>
        <v/>
      </c>
      <c r="AH317" s="191" t="str">
        <f>IFERROR(IF(D317="","",IF(F317="","",IF(J317="","",IF(K317="","",IF(AND(K317&gt;23,K317&lt;=60),IF(F317="F",VLOOKUP(MROUND(HZ317,0.5),'F-Weight for Length'!K:S,9,0),VLOOKUP(MROUND(HZ317,0.5),'M-Weight for Length'!K:S,9,0)),IF(K317&gt;60,IF(F317="F",VLOOKUP(K317,'F-Weight for Length'!U:AC,9,0),VLOOKUP(K317,'M-Weight for Length'!U:AC,9,0)),IF(F317="F",VLOOKUP(MROUND(HZ317,0.5),'F-Weight for Length'!A:I,9,0),VLOOKUP(MROUND(HZ317,0.5),'M-Weight for Length'!A:I,9,0)))))))),0)</f>
        <v/>
      </c>
      <c r="AI317" s="192">
        <f t="shared" si="957"/>
        <v>0</v>
      </c>
      <c r="AJ317" s="192">
        <f t="shared" si="958"/>
        <v>0</v>
      </c>
      <c r="AK317" s="192">
        <f t="shared" si="959"/>
        <v>0</v>
      </c>
      <c r="AL317" s="192">
        <f t="shared" si="960"/>
        <v>0</v>
      </c>
      <c r="AM317" s="192">
        <f t="shared" si="961"/>
        <v>0</v>
      </c>
      <c r="AN317" s="192">
        <f t="shared" si="962"/>
        <v>0</v>
      </c>
      <c r="AO317" s="192">
        <f t="shared" si="963"/>
        <v>0</v>
      </c>
      <c r="AP317" s="192">
        <f t="shared" si="964"/>
        <v>0</v>
      </c>
      <c r="AQ317" s="192">
        <f t="shared" si="965"/>
        <v>0</v>
      </c>
      <c r="AR317" s="192">
        <f t="shared" si="966"/>
        <v>0</v>
      </c>
      <c r="AS317" s="192">
        <f t="shared" si="967"/>
        <v>0</v>
      </c>
      <c r="AT317" s="192">
        <f t="shared" si="968"/>
        <v>0</v>
      </c>
      <c r="AU317" s="192">
        <f t="shared" si="969"/>
        <v>0</v>
      </c>
      <c r="AV317" s="192">
        <f t="shared" si="970"/>
        <v>0</v>
      </c>
      <c r="AW317" s="192">
        <f t="shared" si="971"/>
        <v>0</v>
      </c>
      <c r="AX317" s="192">
        <f t="shared" si="972"/>
        <v>0</v>
      </c>
      <c r="AY317" s="192">
        <f t="shared" si="973"/>
        <v>0</v>
      </c>
      <c r="AZ317" s="192">
        <f t="shared" si="974"/>
        <v>0</v>
      </c>
      <c r="BA317" s="192">
        <f t="shared" si="975"/>
        <v>0</v>
      </c>
      <c r="BB317" s="192">
        <f t="shared" si="976"/>
        <v>0</v>
      </c>
      <c r="BC317" s="192">
        <f t="shared" si="977"/>
        <v>0</v>
      </c>
      <c r="BD317" s="192">
        <f t="shared" si="978"/>
        <v>0</v>
      </c>
      <c r="BE317" s="192">
        <f t="shared" si="979"/>
        <v>0</v>
      </c>
      <c r="BF317" s="192">
        <f t="shared" si="980"/>
        <v>0</v>
      </c>
      <c r="BG317" s="192">
        <f t="shared" si="981"/>
        <v>0</v>
      </c>
      <c r="BH317" s="192">
        <f t="shared" si="982"/>
        <v>0</v>
      </c>
      <c r="BI317" s="192">
        <f t="shared" si="983"/>
        <v>0</v>
      </c>
      <c r="BJ317" s="192">
        <f t="shared" si="984"/>
        <v>0</v>
      </c>
      <c r="BK317" s="192">
        <f t="shared" si="985"/>
        <v>0</v>
      </c>
      <c r="BL317" s="192">
        <f t="shared" si="986"/>
        <v>0</v>
      </c>
      <c r="BM317" s="192">
        <f t="shared" si="987"/>
        <v>0</v>
      </c>
      <c r="BN317" s="192">
        <f t="shared" si="988"/>
        <v>0</v>
      </c>
      <c r="BO317" s="192">
        <f t="shared" si="989"/>
        <v>0</v>
      </c>
      <c r="BP317" s="192">
        <f t="shared" si="990"/>
        <v>0</v>
      </c>
      <c r="BQ317" s="192">
        <f t="shared" si="991"/>
        <v>0</v>
      </c>
      <c r="BR317" s="192">
        <f t="shared" si="992"/>
        <v>0</v>
      </c>
      <c r="BS317" s="192">
        <f t="shared" si="993"/>
        <v>0</v>
      </c>
      <c r="BT317" s="192">
        <f t="shared" si="994"/>
        <v>0</v>
      </c>
      <c r="BU317" s="192">
        <f t="shared" si="995"/>
        <v>0</v>
      </c>
      <c r="BV317" s="192">
        <f t="shared" si="996"/>
        <v>0</v>
      </c>
      <c r="BW317" s="192">
        <f t="shared" si="997"/>
        <v>0</v>
      </c>
      <c r="BX317" s="192">
        <f t="shared" si="998"/>
        <v>0</v>
      </c>
      <c r="BY317" s="192">
        <f t="shared" si="999"/>
        <v>0</v>
      </c>
      <c r="BZ317" s="192">
        <f t="shared" si="1000"/>
        <v>0</v>
      </c>
      <c r="CA317" s="192">
        <f t="shared" si="1001"/>
        <v>0</v>
      </c>
      <c r="CB317" s="192">
        <f t="shared" si="1002"/>
        <v>0</v>
      </c>
      <c r="CC317" s="192">
        <f t="shared" si="1003"/>
        <v>0</v>
      </c>
      <c r="CD317" s="192">
        <f t="shared" si="1004"/>
        <v>0</v>
      </c>
      <c r="CE317" s="192">
        <f t="shared" si="1005"/>
        <v>0</v>
      </c>
      <c r="CF317" s="192">
        <f t="shared" si="1006"/>
        <v>0</v>
      </c>
      <c r="CG317" s="192">
        <f t="shared" si="1007"/>
        <v>0</v>
      </c>
      <c r="CH317" s="192">
        <f t="shared" si="1008"/>
        <v>0</v>
      </c>
      <c r="CI317" s="192">
        <f t="shared" si="1009"/>
        <v>0</v>
      </c>
      <c r="CJ317" s="192">
        <f t="shared" si="1010"/>
        <v>0</v>
      </c>
      <c r="CK317" s="192">
        <f t="shared" si="1011"/>
        <v>0</v>
      </c>
      <c r="CL317" s="192">
        <f t="shared" si="1012"/>
        <v>0</v>
      </c>
      <c r="CM317" s="192">
        <f t="shared" si="1013"/>
        <v>0</v>
      </c>
      <c r="CN317" s="192">
        <f t="shared" si="1014"/>
        <v>0</v>
      </c>
      <c r="CO317" s="192">
        <f t="shared" si="1015"/>
        <v>0</v>
      </c>
      <c r="CP317" s="192">
        <f t="shared" si="1016"/>
        <v>0</v>
      </c>
      <c r="CQ317" s="192">
        <f t="shared" si="1017"/>
        <v>0</v>
      </c>
      <c r="CR317" s="192">
        <f t="shared" si="1018"/>
        <v>0</v>
      </c>
      <c r="CS317" s="192">
        <f t="shared" si="1019"/>
        <v>0</v>
      </c>
      <c r="CT317" s="192">
        <f t="shared" si="1020"/>
        <v>0</v>
      </c>
      <c r="CU317" s="192">
        <f t="shared" si="1021"/>
        <v>0</v>
      </c>
      <c r="CV317" s="192">
        <f t="shared" si="1022"/>
        <v>0</v>
      </c>
      <c r="CW317" s="192">
        <f t="shared" si="1023"/>
        <v>0</v>
      </c>
      <c r="CX317" s="192">
        <f t="shared" si="1024"/>
        <v>0</v>
      </c>
      <c r="CY317" s="192">
        <f t="shared" si="1025"/>
        <v>0</v>
      </c>
      <c r="CZ317" s="192">
        <f t="shared" si="1026"/>
        <v>0</v>
      </c>
      <c r="DA317" s="192">
        <f t="shared" si="1027"/>
        <v>0</v>
      </c>
      <c r="DB317" s="192">
        <f t="shared" si="1028"/>
        <v>0</v>
      </c>
      <c r="DC317" s="192">
        <f t="shared" si="1029"/>
        <v>0</v>
      </c>
      <c r="DD317" s="192">
        <f t="shared" si="1030"/>
        <v>0</v>
      </c>
      <c r="DE317" s="192">
        <f t="shared" si="1031"/>
        <v>0</v>
      </c>
      <c r="DF317" s="192">
        <f t="shared" si="1032"/>
        <v>0</v>
      </c>
      <c r="DG317" s="192">
        <f t="shared" si="1033"/>
        <v>0</v>
      </c>
      <c r="DH317" s="192">
        <f t="shared" si="1034"/>
        <v>0</v>
      </c>
      <c r="DI317" s="192">
        <f t="shared" si="1035"/>
        <v>0</v>
      </c>
      <c r="DJ317" s="192">
        <f t="shared" si="1036"/>
        <v>0</v>
      </c>
      <c r="DK317" s="192">
        <f t="shared" si="1037"/>
        <v>0</v>
      </c>
      <c r="DL317" s="192">
        <f t="shared" si="1038"/>
        <v>0</v>
      </c>
      <c r="DM317" s="192">
        <f t="shared" si="1039"/>
        <v>0</v>
      </c>
      <c r="DN317" s="192">
        <f t="shared" si="1040"/>
        <v>0</v>
      </c>
      <c r="DO317" s="192">
        <f t="shared" si="1041"/>
        <v>0</v>
      </c>
      <c r="DP317" s="192">
        <f t="shared" si="1042"/>
        <v>0</v>
      </c>
      <c r="DQ317" s="192">
        <f t="shared" si="1043"/>
        <v>0</v>
      </c>
      <c r="DR317" s="192">
        <f t="shared" si="1044"/>
        <v>0</v>
      </c>
      <c r="DS317" s="192">
        <f t="shared" si="1045"/>
        <v>0</v>
      </c>
      <c r="DT317" s="192">
        <f t="shared" si="1046"/>
        <v>0</v>
      </c>
      <c r="DU317" s="192">
        <f t="shared" si="1047"/>
        <v>0</v>
      </c>
      <c r="DV317" s="193">
        <f t="shared" si="1048"/>
        <v>0</v>
      </c>
      <c r="DW317" s="193">
        <f t="shared" si="1049"/>
        <v>0</v>
      </c>
      <c r="DX317" s="193">
        <f t="shared" si="1050"/>
        <v>0</v>
      </c>
      <c r="DY317" s="193">
        <f t="shared" si="1051"/>
        <v>0</v>
      </c>
      <c r="DZ317" s="193">
        <f t="shared" si="1052"/>
        <v>0</v>
      </c>
      <c r="EA317" s="192">
        <f t="shared" si="1053"/>
        <v>0</v>
      </c>
      <c r="EB317" s="192">
        <f t="shared" si="1054"/>
        <v>0</v>
      </c>
      <c r="EC317" s="192">
        <f t="shared" si="1055"/>
        <v>0</v>
      </c>
      <c r="ED317" s="192">
        <f t="shared" si="1056"/>
        <v>0</v>
      </c>
      <c r="EE317" s="192">
        <f t="shared" si="1057"/>
        <v>0</v>
      </c>
      <c r="EF317" s="192">
        <f t="shared" si="1058"/>
        <v>0</v>
      </c>
      <c r="EG317" s="192">
        <f t="shared" si="1059"/>
        <v>0</v>
      </c>
      <c r="EH317" s="192">
        <f t="shared" si="1060"/>
        <v>0</v>
      </c>
      <c r="EI317" s="192">
        <f t="shared" si="1061"/>
        <v>0</v>
      </c>
      <c r="EJ317" s="192">
        <f t="shared" si="1062"/>
        <v>0</v>
      </c>
      <c r="EK317" s="192">
        <f t="shared" si="1063"/>
        <v>0</v>
      </c>
      <c r="EL317" s="192">
        <f t="shared" si="1064"/>
        <v>0</v>
      </c>
      <c r="EM317" s="192">
        <f t="shared" si="1065"/>
        <v>0</v>
      </c>
      <c r="EN317" s="192">
        <f t="shared" si="1066"/>
        <v>0</v>
      </c>
      <c r="EO317" s="192">
        <f t="shared" si="1067"/>
        <v>0</v>
      </c>
      <c r="EP317" s="192">
        <f t="shared" si="1068"/>
        <v>0</v>
      </c>
      <c r="EQ317" s="192">
        <f t="shared" si="1069"/>
        <v>0</v>
      </c>
      <c r="ER317" s="192">
        <f t="shared" si="1070"/>
        <v>0</v>
      </c>
      <c r="ES317" s="192">
        <f t="shared" si="1071"/>
        <v>0</v>
      </c>
      <c r="ET317" s="192">
        <f t="shared" si="1072"/>
        <v>0</v>
      </c>
      <c r="EU317" s="192">
        <f t="shared" si="1073"/>
        <v>0</v>
      </c>
      <c r="EV317" s="192">
        <f t="shared" si="1074"/>
        <v>0</v>
      </c>
      <c r="EW317" s="192">
        <f t="shared" si="1075"/>
        <v>0</v>
      </c>
      <c r="EX317" s="192">
        <f t="shared" si="1076"/>
        <v>0</v>
      </c>
      <c r="EY317" s="192">
        <f t="shared" si="1077"/>
        <v>0</v>
      </c>
      <c r="EZ317" s="192">
        <f t="shared" si="1078"/>
        <v>0</v>
      </c>
      <c r="FA317" s="192">
        <f t="shared" si="1079"/>
        <v>0</v>
      </c>
      <c r="FB317" s="192">
        <f t="shared" si="1080"/>
        <v>0</v>
      </c>
      <c r="FC317" s="192">
        <f t="shared" si="1081"/>
        <v>0</v>
      </c>
      <c r="FD317" s="192">
        <f t="shared" si="1082"/>
        <v>0</v>
      </c>
      <c r="FE317" s="192">
        <f t="shared" si="1083"/>
        <v>0</v>
      </c>
      <c r="FF317" s="192">
        <f t="shared" si="1084"/>
        <v>0</v>
      </c>
      <c r="FG317" s="192">
        <f t="shared" si="1085"/>
        <v>0</v>
      </c>
      <c r="FH317" s="192">
        <f t="shared" si="1086"/>
        <v>0</v>
      </c>
      <c r="FI317" s="192">
        <f t="shared" si="1087"/>
        <v>0</v>
      </c>
      <c r="FJ317" s="192">
        <f t="shared" si="1088"/>
        <v>0</v>
      </c>
      <c r="FK317" s="192">
        <f t="shared" si="1089"/>
        <v>0</v>
      </c>
      <c r="FL317" s="192">
        <f t="shared" si="1090"/>
        <v>0</v>
      </c>
      <c r="FM317" s="192">
        <f t="shared" si="1091"/>
        <v>0</v>
      </c>
      <c r="FN317" s="192">
        <f t="shared" si="1092"/>
        <v>0</v>
      </c>
      <c r="FO317" s="192">
        <f t="shared" si="1093"/>
        <v>0</v>
      </c>
      <c r="FP317" s="192">
        <f t="shared" si="1094"/>
        <v>0</v>
      </c>
      <c r="FQ317" s="192">
        <f t="shared" si="1095"/>
        <v>0</v>
      </c>
      <c r="FR317" s="192">
        <f t="shared" si="1096"/>
        <v>0</v>
      </c>
      <c r="FS317" s="192">
        <f t="shared" si="1097"/>
        <v>0</v>
      </c>
      <c r="FT317" s="192">
        <f t="shared" si="1098"/>
        <v>0</v>
      </c>
      <c r="FU317" s="192">
        <f t="shared" si="1099"/>
        <v>0</v>
      </c>
      <c r="FV317" s="192">
        <f t="shared" si="1100"/>
        <v>0</v>
      </c>
      <c r="FW317" s="192">
        <f t="shared" si="1101"/>
        <v>0</v>
      </c>
      <c r="FX317" s="192">
        <f t="shared" si="1102"/>
        <v>0</v>
      </c>
      <c r="FY317" s="192">
        <f t="shared" si="1103"/>
        <v>0</v>
      </c>
      <c r="FZ317" s="192">
        <f t="shared" si="1104"/>
        <v>0</v>
      </c>
      <c r="GA317" s="192">
        <f t="shared" si="1105"/>
        <v>0</v>
      </c>
      <c r="GB317" s="192">
        <f t="shared" si="1106"/>
        <v>0</v>
      </c>
      <c r="GC317" s="192">
        <f t="shared" si="1107"/>
        <v>0</v>
      </c>
      <c r="GD317" s="192">
        <f t="shared" si="1108"/>
        <v>0</v>
      </c>
      <c r="GE317" s="192">
        <f t="shared" si="1109"/>
        <v>0</v>
      </c>
      <c r="GF317" s="192">
        <f t="shared" si="1110"/>
        <v>0</v>
      </c>
      <c r="GG317" s="192">
        <f t="shared" si="1111"/>
        <v>0</v>
      </c>
      <c r="GH317" s="192">
        <f t="shared" si="1112"/>
        <v>0</v>
      </c>
      <c r="GI317" s="192">
        <f t="shared" si="1113"/>
        <v>0</v>
      </c>
      <c r="GJ317" s="192">
        <f t="shared" si="1114"/>
        <v>0</v>
      </c>
      <c r="GK317" s="192">
        <f t="shared" si="1115"/>
        <v>0</v>
      </c>
      <c r="GL317" s="192">
        <f t="shared" si="1116"/>
        <v>0</v>
      </c>
      <c r="GM317" s="192">
        <f t="shared" si="1117"/>
        <v>0</v>
      </c>
      <c r="GN317" s="192">
        <f t="shared" si="1118"/>
        <v>0</v>
      </c>
      <c r="GO317" s="192">
        <f t="shared" si="1119"/>
        <v>0</v>
      </c>
      <c r="GP317" s="192">
        <f t="shared" si="1120"/>
        <v>0</v>
      </c>
      <c r="GQ317" s="192">
        <f t="shared" si="1121"/>
        <v>0</v>
      </c>
      <c r="GR317" s="192">
        <f t="shared" si="1122"/>
        <v>0</v>
      </c>
      <c r="GS317" s="192">
        <f t="shared" si="1123"/>
        <v>0</v>
      </c>
      <c r="GT317" s="192">
        <f t="shared" si="1124"/>
        <v>0</v>
      </c>
      <c r="GU317" s="192">
        <f t="shared" si="1125"/>
        <v>0</v>
      </c>
      <c r="GV317" s="192">
        <f t="shared" si="1126"/>
        <v>0</v>
      </c>
      <c r="GW317" s="192">
        <f t="shared" si="1127"/>
        <v>0</v>
      </c>
      <c r="GX317" s="192">
        <f t="shared" si="1128"/>
        <v>0</v>
      </c>
      <c r="GY317" s="192">
        <f t="shared" si="1129"/>
        <v>0</v>
      </c>
      <c r="GZ317" s="192">
        <f t="shared" si="1130"/>
        <v>0</v>
      </c>
      <c r="HA317" s="192">
        <f t="shared" si="1131"/>
        <v>0</v>
      </c>
      <c r="HB317" s="192">
        <f t="shared" si="1132"/>
        <v>0</v>
      </c>
      <c r="HC317" s="192">
        <f t="shared" si="1133"/>
        <v>0</v>
      </c>
      <c r="HD317" s="192">
        <f t="shared" si="1134"/>
        <v>0</v>
      </c>
      <c r="HE317" s="192">
        <f t="shared" si="1135"/>
        <v>0</v>
      </c>
      <c r="HF317" s="192">
        <f t="shared" si="1136"/>
        <v>0</v>
      </c>
      <c r="HG317" s="192">
        <f t="shared" si="1137"/>
        <v>0</v>
      </c>
      <c r="HH317" s="192">
        <f t="shared" si="1138"/>
        <v>0</v>
      </c>
      <c r="HI317" s="192">
        <f t="shared" si="1139"/>
        <v>0</v>
      </c>
      <c r="HJ317" s="192">
        <f t="shared" si="1140"/>
        <v>0</v>
      </c>
      <c r="HK317" s="192">
        <f t="shared" si="1141"/>
        <v>0</v>
      </c>
      <c r="HL317" s="192">
        <f t="shared" si="1142"/>
        <v>0</v>
      </c>
      <c r="HM317" s="192">
        <f t="shared" si="1143"/>
        <v>0</v>
      </c>
      <c r="HN317" s="194">
        <f t="shared" si="1144"/>
        <v>0</v>
      </c>
      <c r="HO317" s="194">
        <f t="shared" si="1145"/>
        <v>0</v>
      </c>
      <c r="HP317" s="194">
        <f t="shared" si="1146"/>
        <v>0</v>
      </c>
      <c r="HQ317" s="194">
        <f t="shared" si="1147"/>
        <v>0</v>
      </c>
      <c r="HR317" s="194">
        <f t="shared" si="1148"/>
        <v>0</v>
      </c>
      <c r="HS317" s="195" t="str">
        <f t="shared" si="945"/>
        <v/>
      </c>
      <c r="HT317" s="196">
        <f t="shared" si="941"/>
        <v>0</v>
      </c>
      <c r="HU317" s="196">
        <f t="shared" si="942"/>
        <v>0</v>
      </c>
      <c r="HV317" s="197" t="str">
        <f t="shared" si="946"/>
        <v/>
      </c>
      <c r="HW317" s="197" t="str">
        <f t="shared" si="1149"/>
        <v/>
      </c>
      <c r="HX317" s="197" t="str">
        <f t="shared" si="1150"/>
        <v/>
      </c>
      <c r="HY317" s="195" t="str">
        <f t="shared" si="947"/>
        <v/>
      </c>
      <c r="HZ317" s="30">
        <f t="shared" si="943"/>
        <v>0</v>
      </c>
      <c r="IA317" s="198">
        <f t="shared" si="948"/>
        <v>0</v>
      </c>
      <c r="IB317" s="195"/>
      <c r="IC317" s="195">
        <f t="shared" si="1151"/>
        <v>0</v>
      </c>
      <c r="ID317" s="195">
        <f t="shared" si="949"/>
        <v>0</v>
      </c>
      <c r="IE317" s="195">
        <f t="shared" si="1152"/>
        <v>0</v>
      </c>
      <c r="IF317" s="195">
        <f t="shared" si="950"/>
        <v>0</v>
      </c>
      <c r="IG317" s="307">
        <f t="shared" si="951"/>
        <v>0</v>
      </c>
      <c r="IH317" s="307">
        <f t="shared" si="952"/>
        <v>0</v>
      </c>
      <c r="II317" s="44">
        <f t="shared" si="953"/>
        <v>0</v>
      </c>
      <c r="IJ317" s="44">
        <f t="shared" si="1153"/>
        <v>0</v>
      </c>
      <c r="IK317" s="44">
        <f t="shared" si="1154"/>
        <v>0</v>
      </c>
      <c r="IL317" s="44">
        <f t="shared" si="1155"/>
        <v>0</v>
      </c>
      <c r="IM317" s="44">
        <f t="shared" si="1156"/>
        <v>0</v>
      </c>
      <c r="IN317" s="44">
        <f t="shared" si="1157"/>
        <v>0</v>
      </c>
      <c r="IO317" s="44">
        <f t="shared" si="1158"/>
        <v>0</v>
      </c>
    </row>
    <row r="318" spans="1:249" ht="18" customHeight="1">
      <c r="A318" s="188">
        <v>312</v>
      </c>
      <c r="B318" s="326"/>
      <c r="C318" s="289"/>
      <c r="D318" s="199"/>
      <c r="E318" s="189"/>
      <c r="F318" s="189"/>
      <c r="G318" s="190"/>
      <c r="H318" s="190"/>
      <c r="I318" s="272"/>
      <c r="J318" s="207"/>
      <c r="K318" s="214" t="str">
        <f t="shared" si="954"/>
        <v/>
      </c>
      <c r="L318" s="200" t="str">
        <f t="shared" si="955"/>
        <v/>
      </c>
      <c r="M318" s="200" t="str">
        <f t="shared" si="956"/>
        <v/>
      </c>
      <c r="N318" s="209" t="str">
        <f t="shared" si="944"/>
        <v/>
      </c>
      <c r="O318" s="208" t="str">
        <f>IFERROR(IF(D318="","",IF(K318="","",IF(I318="","",IF(F318="F",VLOOKUP(K318,F!A:G,2,0),IF(F318="M",VLOOKUP(K318,M!A:G,2,0),""))))),0)</f>
        <v/>
      </c>
      <c r="P318" s="191" t="str">
        <f>IFERROR(IF(D318="","",IF(K318="","",IF(I318="","",IF(F318="F",VLOOKUP(K318,F!A:G,3,0),IF(F318="M",VLOOKUP(K318,M!A:G,3,0),""))))),0)</f>
        <v/>
      </c>
      <c r="Q318" s="191" t="str">
        <f>IFERROR(IF(D318="","",IF(K318="","",IF(I318="","",IF(F318="F",VLOOKUP(K318,F!A:G,4,0),IF(F318="M",VLOOKUP(K318,M!A:G,4,0),""))))),0)</f>
        <v/>
      </c>
      <c r="R318" s="191" t="str">
        <f>IFERROR(IF(D318="","",IF(K318="","",IF(I318="","",IF(F318="F",VLOOKUP(K318,F!A:G,5,0),IF(F318="M",VLOOKUP(K318,M!A:G,5,0),""))))),0)</f>
        <v/>
      </c>
      <c r="S318" s="191" t="str">
        <f>IFERROR(IF(D318="","",IF(K318="","",IF(I318="","",IF(F318="F",VLOOKUP(K318,F!A:G,6,0),IF(F318="M",VLOOKUP(K318,M!A:G,6,0),""))))),0)</f>
        <v/>
      </c>
      <c r="T318" s="191" t="str">
        <f>IFERROR(IF(D318="","",IF(K318="","",IF(I318="","",IF(F318="F",VLOOKUP(K318,F!A:G,7,0),IF(F318="M",VLOOKUP(K318,M!A:G,7,0),""))))),0)</f>
        <v/>
      </c>
      <c r="U318" s="191" t="str">
        <f>IFERROR(IF(D318="","",IF(K318="","",IF(J318="","",IF(F318="F",VLOOKUP(K318,F!A:M,8,0),IF(F318="M",VLOOKUP(K318,M!A:M,8,0),""))))),0)</f>
        <v/>
      </c>
      <c r="V318" s="191" t="str">
        <f>IFERROR(IF(D318="","",IF(K318="","",IF(J318="","",IF(F318="F",VLOOKUP(K318,F!A:M,9,0),IF(F318="M",VLOOKUP(K318,M!A:M,9,0),""))))),0)</f>
        <v/>
      </c>
      <c r="W318" s="191" t="str">
        <f>IFERROR(IF(D318="","",IF(K318="","",IF(J318="","",IF(F318="F",VLOOKUP(K318,F!A:M,10,0),IF(F318="M",VLOOKUP(K318,M!A:M,10,0),""))))),0)</f>
        <v/>
      </c>
      <c r="X318" s="191" t="str">
        <f>IFERROR(IF(D318="","",IF(K318="","",IF(J318="","",IF(F318="F",VLOOKUP(K318,F!A:M,11,0),IF(F318="M",VLOOKUP(K318,M!A:M,11,0),""))))),0)</f>
        <v/>
      </c>
      <c r="Y318" s="191" t="str">
        <f>IFERROR(IF(D318="","",IF(K318="","",IF(J318="","",IF(F318="F",VLOOKUP(K318,F!A:M,12,0),IF(F318="M",VLOOKUP(K318,M!A:M,12,0),""))))),0)</f>
        <v/>
      </c>
      <c r="Z318" s="191" t="str">
        <f>IFERROR(IF(D318="","",IF(K318="","",IF(J318="","",IF(F318="F",VLOOKUP(K318,F!A:M,13,0),IF(F318="M",VLOOKUP(K318,M!A:M,13,0),""))))),0)</f>
        <v/>
      </c>
      <c r="AA318" s="191" t="str">
        <f>IFERROR(IF(D318="","",IF(F318="","",IF(J318="","",IF(K318="","",IF(AND(K318&gt;23,K318&lt;=60),IF(F318="F",VLOOKUP(MROUND(HZ318,0.5),'F-Weight for Length'!K:S,2,0),VLOOKUP(MROUND(HZ318,0.5),'M-Weight for Length'!K:S,2,0)),IF(K318&gt;60,IF(F318="F",VLOOKUP(K318,'F-Weight for Length'!U:AC,2,0),VLOOKUP(K318,'M-Weight for Length'!U:AC,2,0)),IF(F318="F",VLOOKUP(MROUND(HZ318,0.5),'F-Weight for Length'!A:I,2,0),VLOOKUP(MROUND(HZ318,0.5),'M-Weight for Length'!A:I,2,0)))))))),0)</f>
        <v/>
      </c>
      <c r="AB318" s="191" t="str">
        <f>IFERROR(IF(D318="","",IF(F318="","",IF(J318="","",IF(K318="","",IF(AND(K318&gt;23,K318&lt;=60),IF(F318="F",VLOOKUP(MROUND(HZ318,0.5),'F-Weight for Length'!K:S,3,0),VLOOKUP(MROUND(HZ318,0.5),'M-Weight for Length'!K:S,3,0)),IF(K318&gt;60,IF(F318="F",VLOOKUP(K318,'F-Weight for Length'!U:AC,3,0),VLOOKUP(K318,'M-Weight for Length'!U:AC,3,0)),IF(F318="F",VLOOKUP(MROUND(HZ318,0.5),'F-Weight for Length'!A:I,3,0),VLOOKUP(MROUND(HZ318,0.5),'M-Weight for Length'!A:I,3,0)))))))),0)</f>
        <v/>
      </c>
      <c r="AC318" s="191" t="str">
        <f>IFERROR(IF(D318="","",IF(F318="","",IF(J318="","",IF(K318="","",IF(AND(K318&gt;23,K318&lt;=60),IF(F318="F",VLOOKUP(MROUND(HZ318,0.5),'F-Weight for Length'!K:S,4,0),VLOOKUP(MROUND(HZ318,0.5),'M-Weight for Length'!K:S,4,0)),IF(K318&gt;60,IF(F318="F",VLOOKUP(K318,'F-Weight for Length'!U:AC,4,0),VLOOKUP(K318,'M-Weight for Length'!U:AC,4,0)),IF(F318="F",VLOOKUP(MROUND(HZ318,0.5),'F-Weight for Length'!A:I,4,0),VLOOKUP(MROUND(HZ318,0.5),'M-Weight for Length'!A:I,4,0)))))))),0)</f>
        <v/>
      </c>
      <c r="AD318" s="191" t="str">
        <f>IFERROR(IF(D318="","",IF(F318="","",IF(J318="","",IF(K318="","",IF(AND(K318&gt;23,K318&lt;=60),IF(F318="F",VLOOKUP(MROUND(HZ318,0.5),'F-Weight for Length'!K:S,5,0),VLOOKUP(MROUND(HZ318,0.5),'M-Weight for Length'!K:S,5,0)),IF(K318&gt;60,IF(F318="F",VLOOKUP(K318,'F-Weight for Length'!U:AC,5,0),VLOOKUP(K318,'M-Weight for Length'!U:AC,5,0)),IF(F318="F",VLOOKUP(MROUND(HZ318,0.5),'F-Weight for Length'!A:I,5,0),VLOOKUP(MROUND(HZ318,0.5),'M-Weight for Length'!A:I,5,0)))))))),0)</f>
        <v/>
      </c>
      <c r="AE318" s="191" t="str">
        <f>IFERROR(IF(D318="","",IF(F318="","",IF(J318="","",IF(K318="","",IF(AND(K318&gt;23,K318&lt;=60),IF(F318="F",VLOOKUP(MROUND(HZ318,0.5),'F-Weight for Length'!K:S,6,0),VLOOKUP(MROUND(HZ318,0.5),'M-Weight for Length'!K:S,6,0)),IF(K318&gt;60,IF(F318="F",VLOOKUP(K318,'F-Weight for Length'!U:AC,6,0),VLOOKUP(K318,'M-Weight for Length'!U:AC,6,0)),IF(F318="F",VLOOKUP(MROUND(HZ318,0.5),'F-Weight for Length'!A:I,6,0),VLOOKUP(MROUND(HZ318,0.5),'M-Weight for Length'!A:I,6,0)))))))),0)</f>
        <v/>
      </c>
      <c r="AF318" s="191" t="str">
        <f>IFERROR(IF(D318="","",IF(F318="","",IF(J318="","",IF(K318="","",IF(AND(K318&gt;23,K318&lt;=60),IF(F318="F",VLOOKUP(MROUND(HZ318,0.5),'F-Weight for Length'!K:S,7,0),VLOOKUP(MROUND(HZ318,0.5),'M-Weight for Length'!K:S,7,0)),IF(K318&gt;60,IF(F318="F",VLOOKUP(K318,'F-Weight for Length'!U:AC,7,0),VLOOKUP(K318,'M-Weight for Length'!U:AC,7,0)),IF(F318="F",VLOOKUP(MROUND(HZ318,0.5),'F-Weight for Length'!A:I,7,0),VLOOKUP(MROUND(HZ318,0.5),'M-Weight for Length'!A:I,7,0)))))))),0)</f>
        <v/>
      </c>
      <c r="AG318" s="191" t="str">
        <f>IFERROR(IF(D318="","",IF(F318="","",IF(J318="","",IF(K318="","",IF(AND(K318&gt;23,K318&lt;=60),IF(F318="F",VLOOKUP(MROUND(HZ318,0.5),'F-Weight for Length'!K:S,8,0),VLOOKUP(MROUND(HZ318,0.5),'M-Weight for Length'!K:S,8,0)),IF(K318&gt;60,IF(F318="F",VLOOKUP(K318,'F-Weight for Length'!U:AC,8,0),VLOOKUP(K318,'M-Weight for Length'!U:AC,8,0)),IF(F318="F",VLOOKUP(MROUND(HZ318,0.5),'F-Weight for Length'!A:I,8,0),VLOOKUP(MROUND(HZ318,0.5),'M-Weight for Length'!A:I,8,0)))))))),0)</f>
        <v/>
      </c>
      <c r="AH318" s="191" t="str">
        <f>IFERROR(IF(D318="","",IF(F318="","",IF(J318="","",IF(K318="","",IF(AND(K318&gt;23,K318&lt;=60),IF(F318="F",VLOOKUP(MROUND(HZ318,0.5),'F-Weight for Length'!K:S,9,0),VLOOKUP(MROUND(HZ318,0.5),'M-Weight for Length'!K:S,9,0)),IF(K318&gt;60,IF(F318="F",VLOOKUP(K318,'F-Weight for Length'!U:AC,9,0),VLOOKUP(K318,'M-Weight for Length'!U:AC,9,0)),IF(F318="F",VLOOKUP(MROUND(HZ318,0.5),'F-Weight for Length'!A:I,9,0),VLOOKUP(MROUND(HZ318,0.5),'M-Weight for Length'!A:I,9,0)))))))),0)</f>
        <v/>
      </c>
      <c r="AI318" s="192">
        <f t="shared" si="957"/>
        <v>0</v>
      </c>
      <c r="AJ318" s="192">
        <f t="shared" si="958"/>
        <v>0</v>
      </c>
      <c r="AK318" s="192">
        <f t="shared" si="959"/>
        <v>0</v>
      </c>
      <c r="AL318" s="192">
        <f t="shared" si="960"/>
        <v>0</v>
      </c>
      <c r="AM318" s="192">
        <f t="shared" si="961"/>
        <v>0</v>
      </c>
      <c r="AN318" s="192">
        <f t="shared" si="962"/>
        <v>0</v>
      </c>
      <c r="AO318" s="192">
        <f t="shared" si="963"/>
        <v>0</v>
      </c>
      <c r="AP318" s="192">
        <f t="shared" si="964"/>
        <v>0</v>
      </c>
      <c r="AQ318" s="192">
        <f t="shared" si="965"/>
        <v>0</v>
      </c>
      <c r="AR318" s="192">
        <f t="shared" si="966"/>
        <v>0</v>
      </c>
      <c r="AS318" s="192">
        <f t="shared" si="967"/>
        <v>0</v>
      </c>
      <c r="AT318" s="192">
        <f t="shared" si="968"/>
        <v>0</v>
      </c>
      <c r="AU318" s="192">
        <f t="shared" si="969"/>
        <v>0</v>
      </c>
      <c r="AV318" s="192">
        <f t="shared" si="970"/>
        <v>0</v>
      </c>
      <c r="AW318" s="192">
        <f t="shared" si="971"/>
        <v>0</v>
      </c>
      <c r="AX318" s="192">
        <f t="shared" si="972"/>
        <v>0</v>
      </c>
      <c r="AY318" s="192">
        <f t="shared" si="973"/>
        <v>0</v>
      </c>
      <c r="AZ318" s="192">
        <f t="shared" si="974"/>
        <v>0</v>
      </c>
      <c r="BA318" s="192">
        <f t="shared" si="975"/>
        <v>0</v>
      </c>
      <c r="BB318" s="192">
        <f t="shared" si="976"/>
        <v>0</v>
      </c>
      <c r="BC318" s="192">
        <f t="shared" si="977"/>
        <v>0</v>
      </c>
      <c r="BD318" s="192">
        <f t="shared" si="978"/>
        <v>0</v>
      </c>
      <c r="BE318" s="192">
        <f t="shared" si="979"/>
        <v>0</v>
      </c>
      <c r="BF318" s="192">
        <f t="shared" si="980"/>
        <v>0</v>
      </c>
      <c r="BG318" s="192">
        <f t="shared" si="981"/>
        <v>0</v>
      </c>
      <c r="BH318" s="192">
        <f t="shared" si="982"/>
        <v>0</v>
      </c>
      <c r="BI318" s="192">
        <f t="shared" si="983"/>
        <v>0</v>
      </c>
      <c r="BJ318" s="192">
        <f t="shared" si="984"/>
        <v>0</v>
      </c>
      <c r="BK318" s="192">
        <f t="shared" si="985"/>
        <v>0</v>
      </c>
      <c r="BL318" s="192">
        <f t="shared" si="986"/>
        <v>0</v>
      </c>
      <c r="BM318" s="192">
        <f t="shared" si="987"/>
        <v>0</v>
      </c>
      <c r="BN318" s="192">
        <f t="shared" si="988"/>
        <v>0</v>
      </c>
      <c r="BO318" s="192">
        <f t="shared" si="989"/>
        <v>0</v>
      </c>
      <c r="BP318" s="192">
        <f t="shared" si="990"/>
        <v>0</v>
      </c>
      <c r="BQ318" s="192">
        <f t="shared" si="991"/>
        <v>0</v>
      </c>
      <c r="BR318" s="192">
        <f t="shared" si="992"/>
        <v>0</v>
      </c>
      <c r="BS318" s="192">
        <f t="shared" si="993"/>
        <v>0</v>
      </c>
      <c r="BT318" s="192">
        <f t="shared" si="994"/>
        <v>0</v>
      </c>
      <c r="BU318" s="192">
        <f t="shared" si="995"/>
        <v>0</v>
      </c>
      <c r="BV318" s="192">
        <f t="shared" si="996"/>
        <v>0</v>
      </c>
      <c r="BW318" s="192">
        <f t="shared" si="997"/>
        <v>0</v>
      </c>
      <c r="BX318" s="192">
        <f t="shared" si="998"/>
        <v>0</v>
      </c>
      <c r="BY318" s="192">
        <f t="shared" si="999"/>
        <v>0</v>
      </c>
      <c r="BZ318" s="192">
        <f t="shared" si="1000"/>
        <v>0</v>
      </c>
      <c r="CA318" s="192">
        <f t="shared" si="1001"/>
        <v>0</v>
      </c>
      <c r="CB318" s="192">
        <f t="shared" si="1002"/>
        <v>0</v>
      </c>
      <c r="CC318" s="192">
        <f t="shared" si="1003"/>
        <v>0</v>
      </c>
      <c r="CD318" s="192">
        <f t="shared" si="1004"/>
        <v>0</v>
      </c>
      <c r="CE318" s="192">
        <f t="shared" si="1005"/>
        <v>0</v>
      </c>
      <c r="CF318" s="192">
        <f t="shared" si="1006"/>
        <v>0</v>
      </c>
      <c r="CG318" s="192">
        <f t="shared" si="1007"/>
        <v>0</v>
      </c>
      <c r="CH318" s="192">
        <f t="shared" si="1008"/>
        <v>0</v>
      </c>
      <c r="CI318" s="192">
        <f t="shared" si="1009"/>
        <v>0</v>
      </c>
      <c r="CJ318" s="192">
        <f t="shared" si="1010"/>
        <v>0</v>
      </c>
      <c r="CK318" s="192">
        <f t="shared" si="1011"/>
        <v>0</v>
      </c>
      <c r="CL318" s="192">
        <f t="shared" si="1012"/>
        <v>0</v>
      </c>
      <c r="CM318" s="192">
        <f t="shared" si="1013"/>
        <v>0</v>
      </c>
      <c r="CN318" s="192">
        <f t="shared" si="1014"/>
        <v>0</v>
      </c>
      <c r="CO318" s="192">
        <f t="shared" si="1015"/>
        <v>0</v>
      </c>
      <c r="CP318" s="192">
        <f t="shared" si="1016"/>
        <v>0</v>
      </c>
      <c r="CQ318" s="192">
        <f t="shared" si="1017"/>
        <v>0</v>
      </c>
      <c r="CR318" s="192">
        <f t="shared" si="1018"/>
        <v>0</v>
      </c>
      <c r="CS318" s="192">
        <f t="shared" si="1019"/>
        <v>0</v>
      </c>
      <c r="CT318" s="192">
        <f t="shared" si="1020"/>
        <v>0</v>
      </c>
      <c r="CU318" s="192">
        <f t="shared" si="1021"/>
        <v>0</v>
      </c>
      <c r="CV318" s="192">
        <f t="shared" si="1022"/>
        <v>0</v>
      </c>
      <c r="CW318" s="192">
        <f t="shared" si="1023"/>
        <v>0</v>
      </c>
      <c r="CX318" s="192">
        <f t="shared" si="1024"/>
        <v>0</v>
      </c>
      <c r="CY318" s="192">
        <f t="shared" si="1025"/>
        <v>0</v>
      </c>
      <c r="CZ318" s="192">
        <f t="shared" si="1026"/>
        <v>0</v>
      </c>
      <c r="DA318" s="192">
        <f t="shared" si="1027"/>
        <v>0</v>
      </c>
      <c r="DB318" s="192">
        <f t="shared" si="1028"/>
        <v>0</v>
      </c>
      <c r="DC318" s="192">
        <f t="shared" si="1029"/>
        <v>0</v>
      </c>
      <c r="DD318" s="192">
        <f t="shared" si="1030"/>
        <v>0</v>
      </c>
      <c r="DE318" s="192">
        <f t="shared" si="1031"/>
        <v>0</v>
      </c>
      <c r="DF318" s="192">
        <f t="shared" si="1032"/>
        <v>0</v>
      </c>
      <c r="DG318" s="192">
        <f t="shared" si="1033"/>
        <v>0</v>
      </c>
      <c r="DH318" s="192">
        <f t="shared" si="1034"/>
        <v>0</v>
      </c>
      <c r="DI318" s="192">
        <f t="shared" si="1035"/>
        <v>0</v>
      </c>
      <c r="DJ318" s="192">
        <f t="shared" si="1036"/>
        <v>0</v>
      </c>
      <c r="DK318" s="192">
        <f t="shared" si="1037"/>
        <v>0</v>
      </c>
      <c r="DL318" s="192">
        <f t="shared" si="1038"/>
        <v>0</v>
      </c>
      <c r="DM318" s="192">
        <f t="shared" si="1039"/>
        <v>0</v>
      </c>
      <c r="DN318" s="192">
        <f t="shared" si="1040"/>
        <v>0</v>
      </c>
      <c r="DO318" s="192">
        <f t="shared" si="1041"/>
        <v>0</v>
      </c>
      <c r="DP318" s="192">
        <f t="shared" si="1042"/>
        <v>0</v>
      </c>
      <c r="DQ318" s="192">
        <f t="shared" si="1043"/>
        <v>0</v>
      </c>
      <c r="DR318" s="192">
        <f t="shared" si="1044"/>
        <v>0</v>
      </c>
      <c r="DS318" s="192">
        <f t="shared" si="1045"/>
        <v>0</v>
      </c>
      <c r="DT318" s="192">
        <f t="shared" si="1046"/>
        <v>0</v>
      </c>
      <c r="DU318" s="192">
        <f t="shared" si="1047"/>
        <v>0</v>
      </c>
      <c r="DV318" s="193">
        <f t="shared" si="1048"/>
        <v>0</v>
      </c>
      <c r="DW318" s="193">
        <f t="shared" si="1049"/>
        <v>0</v>
      </c>
      <c r="DX318" s="193">
        <f t="shared" si="1050"/>
        <v>0</v>
      </c>
      <c r="DY318" s="193">
        <f t="shared" si="1051"/>
        <v>0</v>
      </c>
      <c r="DZ318" s="193">
        <f t="shared" si="1052"/>
        <v>0</v>
      </c>
      <c r="EA318" s="192">
        <f t="shared" si="1053"/>
        <v>0</v>
      </c>
      <c r="EB318" s="192">
        <f t="shared" si="1054"/>
        <v>0</v>
      </c>
      <c r="EC318" s="192">
        <f t="shared" si="1055"/>
        <v>0</v>
      </c>
      <c r="ED318" s="192">
        <f t="shared" si="1056"/>
        <v>0</v>
      </c>
      <c r="EE318" s="192">
        <f t="shared" si="1057"/>
        <v>0</v>
      </c>
      <c r="EF318" s="192">
        <f t="shared" si="1058"/>
        <v>0</v>
      </c>
      <c r="EG318" s="192">
        <f t="shared" si="1059"/>
        <v>0</v>
      </c>
      <c r="EH318" s="192">
        <f t="shared" si="1060"/>
        <v>0</v>
      </c>
      <c r="EI318" s="192">
        <f t="shared" si="1061"/>
        <v>0</v>
      </c>
      <c r="EJ318" s="192">
        <f t="shared" si="1062"/>
        <v>0</v>
      </c>
      <c r="EK318" s="192">
        <f t="shared" si="1063"/>
        <v>0</v>
      </c>
      <c r="EL318" s="192">
        <f t="shared" si="1064"/>
        <v>0</v>
      </c>
      <c r="EM318" s="192">
        <f t="shared" si="1065"/>
        <v>0</v>
      </c>
      <c r="EN318" s="192">
        <f t="shared" si="1066"/>
        <v>0</v>
      </c>
      <c r="EO318" s="192">
        <f t="shared" si="1067"/>
        <v>0</v>
      </c>
      <c r="EP318" s="192">
        <f t="shared" si="1068"/>
        <v>0</v>
      </c>
      <c r="EQ318" s="192">
        <f t="shared" si="1069"/>
        <v>0</v>
      </c>
      <c r="ER318" s="192">
        <f t="shared" si="1070"/>
        <v>0</v>
      </c>
      <c r="ES318" s="192">
        <f t="shared" si="1071"/>
        <v>0</v>
      </c>
      <c r="ET318" s="192">
        <f t="shared" si="1072"/>
        <v>0</v>
      </c>
      <c r="EU318" s="192">
        <f t="shared" si="1073"/>
        <v>0</v>
      </c>
      <c r="EV318" s="192">
        <f t="shared" si="1074"/>
        <v>0</v>
      </c>
      <c r="EW318" s="192">
        <f t="shared" si="1075"/>
        <v>0</v>
      </c>
      <c r="EX318" s="192">
        <f t="shared" si="1076"/>
        <v>0</v>
      </c>
      <c r="EY318" s="192">
        <f t="shared" si="1077"/>
        <v>0</v>
      </c>
      <c r="EZ318" s="192">
        <f t="shared" si="1078"/>
        <v>0</v>
      </c>
      <c r="FA318" s="192">
        <f t="shared" si="1079"/>
        <v>0</v>
      </c>
      <c r="FB318" s="192">
        <f t="shared" si="1080"/>
        <v>0</v>
      </c>
      <c r="FC318" s="192">
        <f t="shared" si="1081"/>
        <v>0</v>
      </c>
      <c r="FD318" s="192">
        <f t="shared" si="1082"/>
        <v>0</v>
      </c>
      <c r="FE318" s="192">
        <f t="shared" si="1083"/>
        <v>0</v>
      </c>
      <c r="FF318" s="192">
        <f t="shared" si="1084"/>
        <v>0</v>
      </c>
      <c r="FG318" s="192">
        <f t="shared" si="1085"/>
        <v>0</v>
      </c>
      <c r="FH318" s="192">
        <f t="shared" si="1086"/>
        <v>0</v>
      </c>
      <c r="FI318" s="192">
        <f t="shared" si="1087"/>
        <v>0</v>
      </c>
      <c r="FJ318" s="192">
        <f t="shared" si="1088"/>
        <v>0</v>
      </c>
      <c r="FK318" s="192">
        <f t="shared" si="1089"/>
        <v>0</v>
      </c>
      <c r="FL318" s="192">
        <f t="shared" si="1090"/>
        <v>0</v>
      </c>
      <c r="FM318" s="192">
        <f t="shared" si="1091"/>
        <v>0</v>
      </c>
      <c r="FN318" s="192">
        <f t="shared" si="1092"/>
        <v>0</v>
      </c>
      <c r="FO318" s="192">
        <f t="shared" si="1093"/>
        <v>0</v>
      </c>
      <c r="FP318" s="192">
        <f t="shared" si="1094"/>
        <v>0</v>
      </c>
      <c r="FQ318" s="192">
        <f t="shared" si="1095"/>
        <v>0</v>
      </c>
      <c r="FR318" s="192">
        <f t="shared" si="1096"/>
        <v>0</v>
      </c>
      <c r="FS318" s="192">
        <f t="shared" si="1097"/>
        <v>0</v>
      </c>
      <c r="FT318" s="192">
        <f t="shared" si="1098"/>
        <v>0</v>
      </c>
      <c r="FU318" s="192">
        <f t="shared" si="1099"/>
        <v>0</v>
      </c>
      <c r="FV318" s="192">
        <f t="shared" si="1100"/>
        <v>0</v>
      </c>
      <c r="FW318" s="192">
        <f t="shared" si="1101"/>
        <v>0</v>
      </c>
      <c r="FX318" s="192">
        <f t="shared" si="1102"/>
        <v>0</v>
      </c>
      <c r="FY318" s="192">
        <f t="shared" si="1103"/>
        <v>0</v>
      </c>
      <c r="FZ318" s="192">
        <f t="shared" si="1104"/>
        <v>0</v>
      </c>
      <c r="GA318" s="192">
        <f t="shared" si="1105"/>
        <v>0</v>
      </c>
      <c r="GB318" s="192">
        <f t="shared" si="1106"/>
        <v>0</v>
      </c>
      <c r="GC318" s="192">
        <f t="shared" si="1107"/>
        <v>0</v>
      </c>
      <c r="GD318" s="192">
        <f t="shared" si="1108"/>
        <v>0</v>
      </c>
      <c r="GE318" s="192">
        <f t="shared" si="1109"/>
        <v>0</v>
      </c>
      <c r="GF318" s="192">
        <f t="shared" si="1110"/>
        <v>0</v>
      </c>
      <c r="GG318" s="192">
        <f t="shared" si="1111"/>
        <v>0</v>
      </c>
      <c r="GH318" s="192">
        <f t="shared" si="1112"/>
        <v>0</v>
      </c>
      <c r="GI318" s="192">
        <f t="shared" si="1113"/>
        <v>0</v>
      </c>
      <c r="GJ318" s="192">
        <f t="shared" si="1114"/>
        <v>0</v>
      </c>
      <c r="GK318" s="192">
        <f t="shared" si="1115"/>
        <v>0</v>
      </c>
      <c r="GL318" s="192">
        <f t="shared" si="1116"/>
        <v>0</v>
      </c>
      <c r="GM318" s="192">
        <f t="shared" si="1117"/>
        <v>0</v>
      </c>
      <c r="GN318" s="192">
        <f t="shared" si="1118"/>
        <v>0</v>
      </c>
      <c r="GO318" s="192">
        <f t="shared" si="1119"/>
        <v>0</v>
      </c>
      <c r="GP318" s="192">
        <f t="shared" si="1120"/>
        <v>0</v>
      </c>
      <c r="GQ318" s="192">
        <f t="shared" si="1121"/>
        <v>0</v>
      </c>
      <c r="GR318" s="192">
        <f t="shared" si="1122"/>
        <v>0</v>
      </c>
      <c r="GS318" s="192">
        <f t="shared" si="1123"/>
        <v>0</v>
      </c>
      <c r="GT318" s="192">
        <f t="shared" si="1124"/>
        <v>0</v>
      </c>
      <c r="GU318" s="192">
        <f t="shared" si="1125"/>
        <v>0</v>
      </c>
      <c r="GV318" s="192">
        <f t="shared" si="1126"/>
        <v>0</v>
      </c>
      <c r="GW318" s="192">
        <f t="shared" si="1127"/>
        <v>0</v>
      </c>
      <c r="GX318" s="192">
        <f t="shared" si="1128"/>
        <v>0</v>
      </c>
      <c r="GY318" s="192">
        <f t="shared" si="1129"/>
        <v>0</v>
      </c>
      <c r="GZ318" s="192">
        <f t="shared" si="1130"/>
        <v>0</v>
      </c>
      <c r="HA318" s="192">
        <f t="shared" si="1131"/>
        <v>0</v>
      </c>
      <c r="HB318" s="192">
        <f t="shared" si="1132"/>
        <v>0</v>
      </c>
      <c r="HC318" s="192">
        <f t="shared" si="1133"/>
        <v>0</v>
      </c>
      <c r="HD318" s="192">
        <f t="shared" si="1134"/>
        <v>0</v>
      </c>
      <c r="HE318" s="192">
        <f t="shared" si="1135"/>
        <v>0</v>
      </c>
      <c r="HF318" s="192">
        <f t="shared" si="1136"/>
        <v>0</v>
      </c>
      <c r="HG318" s="192">
        <f t="shared" si="1137"/>
        <v>0</v>
      </c>
      <c r="HH318" s="192">
        <f t="shared" si="1138"/>
        <v>0</v>
      </c>
      <c r="HI318" s="192">
        <f t="shared" si="1139"/>
        <v>0</v>
      </c>
      <c r="HJ318" s="192">
        <f t="shared" si="1140"/>
        <v>0</v>
      </c>
      <c r="HK318" s="192">
        <f t="shared" si="1141"/>
        <v>0</v>
      </c>
      <c r="HL318" s="192">
        <f t="shared" si="1142"/>
        <v>0</v>
      </c>
      <c r="HM318" s="192">
        <f t="shared" si="1143"/>
        <v>0</v>
      </c>
      <c r="HN318" s="194">
        <f t="shared" si="1144"/>
        <v>0</v>
      </c>
      <c r="HO318" s="194">
        <f t="shared" si="1145"/>
        <v>0</v>
      </c>
      <c r="HP318" s="194">
        <f t="shared" si="1146"/>
        <v>0</v>
      </c>
      <c r="HQ318" s="194">
        <f t="shared" si="1147"/>
        <v>0</v>
      </c>
      <c r="HR318" s="194">
        <f t="shared" si="1148"/>
        <v>0</v>
      </c>
      <c r="HS318" s="195" t="str">
        <f t="shared" si="945"/>
        <v/>
      </c>
      <c r="HT318" s="196">
        <f t="shared" si="941"/>
        <v>0</v>
      </c>
      <c r="HU318" s="196">
        <f t="shared" si="942"/>
        <v>0</v>
      </c>
      <c r="HV318" s="197" t="str">
        <f t="shared" si="946"/>
        <v/>
      </c>
      <c r="HW318" s="197" t="str">
        <f t="shared" si="1149"/>
        <v/>
      </c>
      <c r="HX318" s="197" t="str">
        <f t="shared" si="1150"/>
        <v/>
      </c>
      <c r="HY318" s="195" t="str">
        <f t="shared" si="947"/>
        <v/>
      </c>
      <c r="HZ318" s="30">
        <f t="shared" si="943"/>
        <v>0</v>
      </c>
      <c r="IA318" s="198">
        <f t="shared" si="948"/>
        <v>0</v>
      </c>
      <c r="IB318" s="195"/>
      <c r="IC318" s="195">
        <f t="shared" si="1151"/>
        <v>0</v>
      </c>
      <c r="ID318" s="195">
        <f t="shared" si="949"/>
        <v>0</v>
      </c>
      <c r="IE318" s="195">
        <f t="shared" si="1152"/>
        <v>0</v>
      </c>
      <c r="IF318" s="195">
        <f t="shared" si="950"/>
        <v>0</v>
      </c>
      <c r="IG318" s="307">
        <f t="shared" si="951"/>
        <v>0</v>
      </c>
      <c r="IH318" s="307">
        <f t="shared" si="952"/>
        <v>0</v>
      </c>
      <c r="II318" s="44">
        <f t="shared" si="953"/>
        <v>0</v>
      </c>
      <c r="IJ318" s="44">
        <f t="shared" si="1153"/>
        <v>0</v>
      </c>
      <c r="IK318" s="44">
        <f t="shared" si="1154"/>
        <v>0</v>
      </c>
      <c r="IL318" s="44">
        <f t="shared" si="1155"/>
        <v>0</v>
      </c>
      <c r="IM318" s="44">
        <f t="shared" si="1156"/>
        <v>0</v>
      </c>
      <c r="IN318" s="44">
        <f t="shared" si="1157"/>
        <v>0</v>
      </c>
      <c r="IO318" s="44">
        <f t="shared" si="1158"/>
        <v>0</v>
      </c>
    </row>
    <row r="319" spans="1:249" ht="18" customHeight="1">
      <c r="A319" s="188">
        <v>313</v>
      </c>
      <c r="B319" s="326"/>
      <c r="C319" s="289"/>
      <c r="D319" s="199"/>
      <c r="E319" s="189"/>
      <c r="F319" s="189"/>
      <c r="G319" s="190"/>
      <c r="H319" s="190"/>
      <c r="I319" s="272"/>
      <c r="J319" s="207"/>
      <c r="K319" s="214" t="str">
        <f t="shared" si="954"/>
        <v/>
      </c>
      <c r="L319" s="200" t="str">
        <f t="shared" si="955"/>
        <v/>
      </c>
      <c r="M319" s="200" t="str">
        <f t="shared" si="956"/>
        <v/>
      </c>
      <c r="N319" s="209" t="str">
        <f t="shared" si="944"/>
        <v/>
      </c>
      <c r="O319" s="208" t="str">
        <f>IFERROR(IF(D319="","",IF(K319="","",IF(I319="","",IF(F319="F",VLOOKUP(K319,F!A:G,2,0),IF(F319="M",VLOOKUP(K319,M!A:G,2,0),""))))),0)</f>
        <v/>
      </c>
      <c r="P319" s="191" t="str">
        <f>IFERROR(IF(D319="","",IF(K319="","",IF(I319="","",IF(F319="F",VLOOKUP(K319,F!A:G,3,0),IF(F319="M",VLOOKUP(K319,M!A:G,3,0),""))))),0)</f>
        <v/>
      </c>
      <c r="Q319" s="191" t="str">
        <f>IFERROR(IF(D319="","",IF(K319="","",IF(I319="","",IF(F319="F",VLOOKUP(K319,F!A:G,4,0),IF(F319="M",VLOOKUP(K319,M!A:G,4,0),""))))),0)</f>
        <v/>
      </c>
      <c r="R319" s="191" t="str">
        <f>IFERROR(IF(D319="","",IF(K319="","",IF(I319="","",IF(F319="F",VLOOKUP(K319,F!A:G,5,0),IF(F319="M",VLOOKUP(K319,M!A:G,5,0),""))))),0)</f>
        <v/>
      </c>
      <c r="S319" s="191" t="str">
        <f>IFERROR(IF(D319="","",IF(K319="","",IF(I319="","",IF(F319="F",VLOOKUP(K319,F!A:G,6,0),IF(F319="M",VLOOKUP(K319,M!A:G,6,0),""))))),0)</f>
        <v/>
      </c>
      <c r="T319" s="191" t="str">
        <f>IFERROR(IF(D319="","",IF(K319="","",IF(I319="","",IF(F319="F",VLOOKUP(K319,F!A:G,7,0),IF(F319="M",VLOOKUP(K319,M!A:G,7,0),""))))),0)</f>
        <v/>
      </c>
      <c r="U319" s="191" t="str">
        <f>IFERROR(IF(D319="","",IF(K319="","",IF(J319="","",IF(F319="F",VLOOKUP(K319,F!A:M,8,0),IF(F319="M",VLOOKUP(K319,M!A:M,8,0),""))))),0)</f>
        <v/>
      </c>
      <c r="V319" s="191" t="str">
        <f>IFERROR(IF(D319="","",IF(K319="","",IF(J319="","",IF(F319="F",VLOOKUP(K319,F!A:M,9,0),IF(F319="M",VLOOKUP(K319,M!A:M,9,0),""))))),0)</f>
        <v/>
      </c>
      <c r="W319" s="191" t="str">
        <f>IFERROR(IF(D319="","",IF(K319="","",IF(J319="","",IF(F319="F",VLOOKUP(K319,F!A:M,10,0),IF(F319="M",VLOOKUP(K319,M!A:M,10,0),""))))),0)</f>
        <v/>
      </c>
      <c r="X319" s="191" t="str">
        <f>IFERROR(IF(D319="","",IF(K319="","",IF(J319="","",IF(F319="F",VLOOKUP(K319,F!A:M,11,0),IF(F319="M",VLOOKUP(K319,M!A:M,11,0),""))))),0)</f>
        <v/>
      </c>
      <c r="Y319" s="191" t="str">
        <f>IFERROR(IF(D319="","",IF(K319="","",IF(J319="","",IF(F319="F",VLOOKUP(K319,F!A:M,12,0),IF(F319="M",VLOOKUP(K319,M!A:M,12,0),""))))),0)</f>
        <v/>
      </c>
      <c r="Z319" s="191" t="str">
        <f>IFERROR(IF(D319="","",IF(K319="","",IF(J319="","",IF(F319="F",VLOOKUP(K319,F!A:M,13,0),IF(F319="M",VLOOKUP(K319,M!A:M,13,0),""))))),0)</f>
        <v/>
      </c>
      <c r="AA319" s="191" t="str">
        <f>IFERROR(IF(D319="","",IF(F319="","",IF(J319="","",IF(K319="","",IF(AND(K319&gt;23,K319&lt;=60),IF(F319="F",VLOOKUP(MROUND(HZ319,0.5),'F-Weight for Length'!K:S,2,0),VLOOKUP(MROUND(HZ319,0.5),'M-Weight for Length'!K:S,2,0)),IF(K319&gt;60,IF(F319="F",VLOOKUP(K319,'F-Weight for Length'!U:AC,2,0),VLOOKUP(K319,'M-Weight for Length'!U:AC,2,0)),IF(F319="F",VLOOKUP(MROUND(HZ319,0.5),'F-Weight for Length'!A:I,2,0),VLOOKUP(MROUND(HZ319,0.5),'M-Weight for Length'!A:I,2,0)))))))),0)</f>
        <v/>
      </c>
      <c r="AB319" s="191" t="str">
        <f>IFERROR(IF(D319="","",IF(F319="","",IF(J319="","",IF(K319="","",IF(AND(K319&gt;23,K319&lt;=60),IF(F319="F",VLOOKUP(MROUND(HZ319,0.5),'F-Weight for Length'!K:S,3,0),VLOOKUP(MROUND(HZ319,0.5),'M-Weight for Length'!K:S,3,0)),IF(K319&gt;60,IF(F319="F",VLOOKUP(K319,'F-Weight for Length'!U:AC,3,0),VLOOKUP(K319,'M-Weight for Length'!U:AC,3,0)),IF(F319="F",VLOOKUP(MROUND(HZ319,0.5),'F-Weight for Length'!A:I,3,0),VLOOKUP(MROUND(HZ319,0.5),'M-Weight for Length'!A:I,3,0)))))))),0)</f>
        <v/>
      </c>
      <c r="AC319" s="191" t="str">
        <f>IFERROR(IF(D319="","",IF(F319="","",IF(J319="","",IF(K319="","",IF(AND(K319&gt;23,K319&lt;=60),IF(F319="F",VLOOKUP(MROUND(HZ319,0.5),'F-Weight for Length'!K:S,4,0),VLOOKUP(MROUND(HZ319,0.5),'M-Weight for Length'!K:S,4,0)),IF(K319&gt;60,IF(F319="F",VLOOKUP(K319,'F-Weight for Length'!U:AC,4,0),VLOOKUP(K319,'M-Weight for Length'!U:AC,4,0)),IF(F319="F",VLOOKUP(MROUND(HZ319,0.5),'F-Weight for Length'!A:I,4,0),VLOOKUP(MROUND(HZ319,0.5),'M-Weight for Length'!A:I,4,0)))))))),0)</f>
        <v/>
      </c>
      <c r="AD319" s="191" t="str">
        <f>IFERROR(IF(D319="","",IF(F319="","",IF(J319="","",IF(K319="","",IF(AND(K319&gt;23,K319&lt;=60),IF(F319="F",VLOOKUP(MROUND(HZ319,0.5),'F-Weight for Length'!K:S,5,0),VLOOKUP(MROUND(HZ319,0.5),'M-Weight for Length'!K:S,5,0)),IF(K319&gt;60,IF(F319="F",VLOOKUP(K319,'F-Weight for Length'!U:AC,5,0),VLOOKUP(K319,'M-Weight for Length'!U:AC,5,0)),IF(F319="F",VLOOKUP(MROUND(HZ319,0.5),'F-Weight for Length'!A:I,5,0),VLOOKUP(MROUND(HZ319,0.5),'M-Weight for Length'!A:I,5,0)))))))),0)</f>
        <v/>
      </c>
      <c r="AE319" s="191" t="str">
        <f>IFERROR(IF(D319="","",IF(F319="","",IF(J319="","",IF(K319="","",IF(AND(K319&gt;23,K319&lt;=60),IF(F319="F",VLOOKUP(MROUND(HZ319,0.5),'F-Weight for Length'!K:S,6,0),VLOOKUP(MROUND(HZ319,0.5),'M-Weight for Length'!K:S,6,0)),IF(K319&gt;60,IF(F319="F",VLOOKUP(K319,'F-Weight for Length'!U:AC,6,0),VLOOKUP(K319,'M-Weight for Length'!U:AC,6,0)),IF(F319="F",VLOOKUP(MROUND(HZ319,0.5),'F-Weight for Length'!A:I,6,0),VLOOKUP(MROUND(HZ319,0.5),'M-Weight for Length'!A:I,6,0)))))))),0)</f>
        <v/>
      </c>
      <c r="AF319" s="191" t="str">
        <f>IFERROR(IF(D319="","",IF(F319="","",IF(J319="","",IF(K319="","",IF(AND(K319&gt;23,K319&lt;=60),IF(F319="F",VLOOKUP(MROUND(HZ319,0.5),'F-Weight for Length'!K:S,7,0),VLOOKUP(MROUND(HZ319,0.5),'M-Weight for Length'!K:S,7,0)),IF(K319&gt;60,IF(F319="F",VLOOKUP(K319,'F-Weight for Length'!U:AC,7,0),VLOOKUP(K319,'M-Weight for Length'!U:AC,7,0)),IF(F319="F",VLOOKUP(MROUND(HZ319,0.5),'F-Weight for Length'!A:I,7,0),VLOOKUP(MROUND(HZ319,0.5),'M-Weight for Length'!A:I,7,0)))))))),0)</f>
        <v/>
      </c>
      <c r="AG319" s="191" t="str">
        <f>IFERROR(IF(D319="","",IF(F319="","",IF(J319="","",IF(K319="","",IF(AND(K319&gt;23,K319&lt;=60),IF(F319="F",VLOOKUP(MROUND(HZ319,0.5),'F-Weight for Length'!K:S,8,0),VLOOKUP(MROUND(HZ319,0.5),'M-Weight for Length'!K:S,8,0)),IF(K319&gt;60,IF(F319="F",VLOOKUP(K319,'F-Weight for Length'!U:AC,8,0),VLOOKUP(K319,'M-Weight for Length'!U:AC,8,0)),IF(F319="F",VLOOKUP(MROUND(HZ319,0.5),'F-Weight for Length'!A:I,8,0),VLOOKUP(MROUND(HZ319,0.5),'M-Weight for Length'!A:I,8,0)))))))),0)</f>
        <v/>
      </c>
      <c r="AH319" s="191" t="str">
        <f>IFERROR(IF(D319="","",IF(F319="","",IF(J319="","",IF(K319="","",IF(AND(K319&gt;23,K319&lt;=60),IF(F319="F",VLOOKUP(MROUND(HZ319,0.5),'F-Weight for Length'!K:S,9,0),VLOOKUP(MROUND(HZ319,0.5),'M-Weight for Length'!K:S,9,0)),IF(K319&gt;60,IF(F319="F",VLOOKUP(K319,'F-Weight for Length'!U:AC,9,0),VLOOKUP(K319,'M-Weight for Length'!U:AC,9,0)),IF(F319="F",VLOOKUP(MROUND(HZ319,0.5),'F-Weight for Length'!A:I,9,0),VLOOKUP(MROUND(HZ319,0.5),'M-Weight for Length'!A:I,9,0)))))))),0)</f>
        <v/>
      </c>
      <c r="AI319" s="192">
        <f t="shared" si="957"/>
        <v>0</v>
      </c>
      <c r="AJ319" s="192">
        <f t="shared" si="958"/>
        <v>0</v>
      </c>
      <c r="AK319" s="192">
        <f t="shared" si="959"/>
        <v>0</v>
      </c>
      <c r="AL319" s="192">
        <f t="shared" si="960"/>
        <v>0</v>
      </c>
      <c r="AM319" s="192">
        <f t="shared" si="961"/>
        <v>0</v>
      </c>
      <c r="AN319" s="192">
        <f t="shared" si="962"/>
        <v>0</v>
      </c>
      <c r="AO319" s="192">
        <f t="shared" si="963"/>
        <v>0</v>
      </c>
      <c r="AP319" s="192">
        <f t="shared" si="964"/>
        <v>0</v>
      </c>
      <c r="AQ319" s="192">
        <f t="shared" si="965"/>
        <v>0</v>
      </c>
      <c r="AR319" s="192">
        <f t="shared" si="966"/>
        <v>0</v>
      </c>
      <c r="AS319" s="192">
        <f t="shared" si="967"/>
        <v>0</v>
      </c>
      <c r="AT319" s="192">
        <f t="shared" si="968"/>
        <v>0</v>
      </c>
      <c r="AU319" s="192">
        <f t="shared" si="969"/>
        <v>0</v>
      </c>
      <c r="AV319" s="192">
        <f t="shared" si="970"/>
        <v>0</v>
      </c>
      <c r="AW319" s="192">
        <f t="shared" si="971"/>
        <v>0</v>
      </c>
      <c r="AX319" s="192">
        <f t="shared" si="972"/>
        <v>0</v>
      </c>
      <c r="AY319" s="192">
        <f t="shared" si="973"/>
        <v>0</v>
      </c>
      <c r="AZ319" s="192">
        <f t="shared" si="974"/>
        <v>0</v>
      </c>
      <c r="BA319" s="192">
        <f t="shared" si="975"/>
        <v>0</v>
      </c>
      <c r="BB319" s="192">
        <f t="shared" si="976"/>
        <v>0</v>
      </c>
      <c r="BC319" s="192">
        <f t="shared" si="977"/>
        <v>0</v>
      </c>
      <c r="BD319" s="192">
        <f t="shared" si="978"/>
        <v>0</v>
      </c>
      <c r="BE319" s="192">
        <f t="shared" si="979"/>
        <v>0</v>
      </c>
      <c r="BF319" s="192">
        <f t="shared" si="980"/>
        <v>0</v>
      </c>
      <c r="BG319" s="192">
        <f t="shared" si="981"/>
        <v>0</v>
      </c>
      <c r="BH319" s="192">
        <f t="shared" si="982"/>
        <v>0</v>
      </c>
      <c r="BI319" s="192">
        <f t="shared" si="983"/>
        <v>0</v>
      </c>
      <c r="BJ319" s="192">
        <f t="shared" si="984"/>
        <v>0</v>
      </c>
      <c r="BK319" s="192">
        <f t="shared" si="985"/>
        <v>0</v>
      </c>
      <c r="BL319" s="192">
        <f t="shared" si="986"/>
        <v>0</v>
      </c>
      <c r="BM319" s="192">
        <f t="shared" si="987"/>
        <v>0</v>
      </c>
      <c r="BN319" s="192">
        <f t="shared" si="988"/>
        <v>0</v>
      </c>
      <c r="BO319" s="192">
        <f t="shared" si="989"/>
        <v>0</v>
      </c>
      <c r="BP319" s="192">
        <f t="shared" si="990"/>
        <v>0</v>
      </c>
      <c r="BQ319" s="192">
        <f t="shared" si="991"/>
        <v>0</v>
      </c>
      <c r="BR319" s="192">
        <f t="shared" si="992"/>
        <v>0</v>
      </c>
      <c r="BS319" s="192">
        <f t="shared" si="993"/>
        <v>0</v>
      </c>
      <c r="BT319" s="192">
        <f t="shared" si="994"/>
        <v>0</v>
      </c>
      <c r="BU319" s="192">
        <f t="shared" si="995"/>
        <v>0</v>
      </c>
      <c r="BV319" s="192">
        <f t="shared" si="996"/>
        <v>0</v>
      </c>
      <c r="BW319" s="192">
        <f t="shared" si="997"/>
        <v>0</v>
      </c>
      <c r="BX319" s="192">
        <f t="shared" si="998"/>
        <v>0</v>
      </c>
      <c r="BY319" s="192">
        <f t="shared" si="999"/>
        <v>0</v>
      </c>
      <c r="BZ319" s="192">
        <f t="shared" si="1000"/>
        <v>0</v>
      </c>
      <c r="CA319" s="192">
        <f t="shared" si="1001"/>
        <v>0</v>
      </c>
      <c r="CB319" s="192">
        <f t="shared" si="1002"/>
        <v>0</v>
      </c>
      <c r="CC319" s="192">
        <f t="shared" si="1003"/>
        <v>0</v>
      </c>
      <c r="CD319" s="192">
        <f t="shared" si="1004"/>
        <v>0</v>
      </c>
      <c r="CE319" s="192">
        <f t="shared" si="1005"/>
        <v>0</v>
      </c>
      <c r="CF319" s="192">
        <f t="shared" si="1006"/>
        <v>0</v>
      </c>
      <c r="CG319" s="192">
        <f t="shared" si="1007"/>
        <v>0</v>
      </c>
      <c r="CH319" s="192">
        <f t="shared" si="1008"/>
        <v>0</v>
      </c>
      <c r="CI319" s="192">
        <f t="shared" si="1009"/>
        <v>0</v>
      </c>
      <c r="CJ319" s="192">
        <f t="shared" si="1010"/>
        <v>0</v>
      </c>
      <c r="CK319" s="192">
        <f t="shared" si="1011"/>
        <v>0</v>
      </c>
      <c r="CL319" s="192">
        <f t="shared" si="1012"/>
        <v>0</v>
      </c>
      <c r="CM319" s="192">
        <f t="shared" si="1013"/>
        <v>0</v>
      </c>
      <c r="CN319" s="192">
        <f t="shared" si="1014"/>
        <v>0</v>
      </c>
      <c r="CO319" s="192">
        <f t="shared" si="1015"/>
        <v>0</v>
      </c>
      <c r="CP319" s="192">
        <f t="shared" si="1016"/>
        <v>0</v>
      </c>
      <c r="CQ319" s="192">
        <f t="shared" si="1017"/>
        <v>0</v>
      </c>
      <c r="CR319" s="192">
        <f t="shared" si="1018"/>
        <v>0</v>
      </c>
      <c r="CS319" s="192">
        <f t="shared" si="1019"/>
        <v>0</v>
      </c>
      <c r="CT319" s="192">
        <f t="shared" si="1020"/>
        <v>0</v>
      </c>
      <c r="CU319" s="192">
        <f t="shared" si="1021"/>
        <v>0</v>
      </c>
      <c r="CV319" s="192">
        <f t="shared" si="1022"/>
        <v>0</v>
      </c>
      <c r="CW319" s="192">
        <f t="shared" si="1023"/>
        <v>0</v>
      </c>
      <c r="CX319" s="192">
        <f t="shared" si="1024"/>
        <v>0</v>
      </c>
      <c r="CY319" s="192">
        <f t="shared" si="1025"/>
        <v>0</v>
      </c>
      <c r="CZ319" s="192">
        <f t="shared" si="1026"/>
        <v>0</v>
      </c>
      <c r="DA319" s="192">
        <f t="shared" si="1027"/>
        <v>0</v>
      </c>
      <c r="DB319" s="192">
        <f t="shared" si="1028"/>
        <v>0</v>
      </c>
      <c r="DC319" s="192">
        <f t="shared" si="1029"/>
        <v>0</v>
      </c>
      <c r="DD319" s="192">
        <f t="shared" si="1030"/>
        <v>0</v>
      </c>
      <c r="DE319" s="192">
        <f t="shared" si="1031"/>
        <v>0</v>
      </c>
      <c r="DF319" s="192">
        <f t="shared" si="1032"/>
        <v>0</v>
      </c>
      <c r="DG319" s="192">
        <f t="shared" si="1033"/>
        <v>0</v>
      </c>
      <c r="DH319" s="192">
        <f t="shared" si="1034"/>
        <v>0</v>
      </c>
      <c r="DI319" s="192">
        <f t="shared" si="1035"/>
        <v>0</v>
      </c>
      <c r="DJ319" s="192">
        <f t="shared" si="1036"/>
        <v>0</v>
      </c>
      <c r="DK319" s="192">
        <f t="shared" si="1037"/>
        <v>0</v>
      </c>
      <c r="DL319" s="192">
        <f t="shared" si="1038"/>
        <v>0</v>
      </c>
      <c r="DM319" s="192">
        <f t="shared" si="1039"/>
        <v>0</v>
      </c>
      <c r="DN319" s="192">
        <f t="shared" si="1040"/>
        <v>0</v>
      </c>
      <c r="DO319" s="192">
        <f t="shared" si="1041"/>
        <v>0</v>
      </c>
      <c r="DP319" s="192">
        <f t="shared" si="1042"/>
        <v>0</v>
      </c>
      <c r="DQ319" s="192">
        <f t="shared" si="1043"/>
        <v>0</v>
      </c>
      <c r="DR319" s="192">
        <f t="shared" si="1044"/>
        <v>0</v>
      </c>
      <c r="DS319" s="192">
        <f t="shared" si="1045"/>
        <v>0</v>
      </c>
      <c r="DT319" s="192">
        <f t="shared" si="1046"/>
        <v>0</v>
      </c>
      <c r="DU319" s="192">
        <f t="shared" si="1047"/>
        <v>0</v>
      </c>
      <c r="DV319" s="193">
        <f t="shared" si="1048"/>
        <v>0</v>
      </c>
      <c r="DW319" s="193">
        <f t="shared" si="1049"/>
        <v>0</v>
      </c>
      <c r="DX319" s="193">
        <f t="shared" si="1050"/>
        <v>0</v>
      </c>
      <c r="DY319" s="193">
        <f t="shared" si="1051"/>
        <v>0</v>
      </c>
      <c r="DZ319" s="193">
        <f t="shared" si="1052"/>
        <v>0</v>
      </c>
      <c r="EA319" s="192">
        <f t="shared" si="1053"/>
        <v>0</v>
      </c>
      <c r="EB319" s="192">
        <f t="shared" si="1054"/>
        <v>0</v>
      </c>
      <c r="EC319" s="192">
        <f t="shared" si="1055"/>
        <v>0</v>
      </c>
      <c r="ED319" s="192">
        <f t="shared" si="1056"/>
        <v>0</v>
      </c>
      <c r="EE319" s="192">
        <f t="shared" si="1057"/>
        <v>0</v>
      </c>
      <c r="EF319" s="192">
        <f t="shared" si="1058"/>
        <v>0</v>
      </c>
      <c r="EG319" s="192">
        <f t="shared" si="1059"/>
        <v>0</v>
      </c>
      <c r="EH319" s="192">
        <f t="shared" si="1060"/>
        <v>0</v>
      </c>
      <c r="EI319" s="192">
        <f t="shared" si="1061"/>
        <v>0</v>
      </c>
      <c r="EJ319" s="192">
        <f t="shared" si="1062"/>
        <v>0</v>
      </c>
      <c r="EK319" s="192">
        <f t="shared" si="1063"/>
        <v>0</v>
      </c>
      <c r="EL319" s="192">
        <f t="shared" si="1064"/>
        <v>0</v>
      </c>
      <c r="EM319" s="192">
        <f t="shared" si="1065"/>
        <v>0</v>
      </c>
      <c r="EN319" s="192">
        <f t="shared" si="1066"/>
        <v>0</v>
      </c>
      <c r="EO319" s="192">
        <f t="shared" si="1067"/>
        <v>0</v>
      </c>
      <c r="EP319" s="192">
        <f t="shared" si="1068"/>
        <v>0</v>
      </c>
      <c r="EQ319" s="192">
        <f t="shared" si="1069"/>
        <v>0</v>
      </c>
      <c r="ER319" s="192">
        <f t="shared" si="1070"/>
        <v>0</v>
      </c>
      <c r="ES319" s="192">
        <f t="shared" si="1071"/>
        <v>0</v>
      </c>
      <c r="ET319" s="192">
        <f t="shared" si="1072"/>
        <v>0</v>
      </c>
      <c r="EU319" s="192">
        <f t="shared" si="1073"/>
        <v>0</v>
      </c>
      <c r="EV319" s="192">
        <f t="shared" si="1074"/>
        <v>0</v>
      </c>
      <c r="EW319" s="192">
        <f t="shared" si="1075"/>
        <v>0</v>
      </c>
      <c r="EX319" s="192">
        <f t="shared" si="1076"/>
        <v>0</v>
      </c>
      <c r="EY319" s="192">
        <f t="shared" si="1077"/>
        <v>0</v>
      </c>
      <c r="EZ319" s="192">
        <f t="shared" si="1078"/>
        <v>0</v>
      </c>
      <c r="FA319" s="192">
        <f t="shared" si="1079"/>
        <v>0</v>
      </c>
      <c r="FB319" s="192">
        <f t="shared" si="1080"/>
        <v>0</v>
      </c>
      <c r="FC319" s="192">
        <f t="shared" si="1081"/>
        <v>0</v>
      </c>
      <c r="FD319" s="192">
        <f t="shared" si="1082"/>
        <v>0</v>
      </c>
      <c r="FE319" s="192">
        <f t="shared" si="1083"/>
        <v>0</v>
      </c>
      <c r="FF319" s="192">
        <f t="shared" si="1084"/>
        <v>0</v>
      </c>
      <c r="FG319" s="192">
        <f t="shared" si="1085"/>
        <v>0</v>
      </c>
      <c r="FH319" s="192">
        <f t="shared" si="1086"/>
        <v>0</v>
      </c>
      <c r="FI319" s="192">
        <f t="shared" si="1087"/>
        <v>0</v>
      </c>
      <c r="FJ319" s="192">
        <f t="shared" si="1088"/>
        <v>0</v>
      </c>
      <c r="FK319" s="192">
        <f t="shared" si="1089"/>
        <v>0</v>
      </c>
      <c r="FL319" s="192">
        <f t="shared" si="1090"/>
        <v>0</v>
      </c>
      <c r="FM319" s="192">
        <f t="shared" si="1091"/>
        <v>0</v>
      </c>
      <c r="FN319" s="192">
        <f t="shared" si="1092"/>
        <v>0</v>
      </c>
      <c r="FO319" s="192">
        <f t="shared" si="1093"/>
        <v>0</v>
      </c>
      <c r="FP319" s="192">
        <f t="shared" si="1094"/>
        <v>0</v>
      </c>
      <c r="FQ319" s="192">
        <f t="shared" si="1095"/>
        <v>0</v>
      </c>
      <c r="FR319" s="192">
        <f t="shared" si="1096"/>
        <v>0</v>
      </c>
      <c r="FS319" s="192">
        <f t="shared" si="1097"/>
        <v>0</v>
      </c>
      <c r="FT319" s="192">
        <f t="shared" si="1098"/>
        <v>0</v>
      </c>
      <c r="FU319" s="192">
        <f t="shared" si="1099"/>
        <v>0</v>
      </c>
      <c r="FV319" s="192">
        <f t="shared" si="1100"/>
        <v>0</v>
      </c>
      <c r="FW319" s="192">
        <f t="shared" si="1101"/>
        <v>0</v>
      </c>
      <c r="FX319" s="192">
        <f t="shared" si="1102"/>
        <v>0</v>
      </c>
      <c r="FY319" s="192">
        <f t="shared" si="1103"/>
        <v>0</v>
      </c>
      <c r="FZ319" s="192">
        <f t="shared" si="1104"/>
        <v>0</v>
      </c>
      <c r="GA319" s="192">
        <f t="shared" si="1105"/>
        <v>0</v>
      </c>
      <c r="GB319" s="192">
        <f t="shared" si="1106"/>
        <v>0</v>
      </c>
      <c r="GC319" s="192">
        <f t="shared" si="1107"/>
        <v>0</v>
      </c>
      <c r="GD319" s="192">
        <f t="shared" si="1108"/>
        <v>0</v>
      </c>
      <c r="GE319" s="192">
        <f t="shared" si="1109"/>
        <v>0</v>
      </c>
      <c r="GF319" s="192">
        <f t="shared" si="1110"/>
        <v>0</v>
      </c>
      <c r="GG319" s="192">
        <f t="shared" si="1111"/>
        <v>0</v>
      </c>
      <c r="GH319" s="192">
        <f t="shared" si="1112"/>
        <v>0</v>
      </c>
      <c r="GI319" s="192">
        <f t="shared" si="1113"/>
        <v>0</v>
      </c>
      <c r="GJ319" s="192">
        <f t="shared" si="1114"/>
        <v>0</v>
      </c>
      <c r="GK319" s="192">
        <f t="shared" si="1115"/>
        <v>0</v>
      </c>
      <c r="GL319" s="192">
        <f t="shared" si="1116"/>
        <v>0</v>
      </c>
      <c r="GM319" s="192">
        <f t="shared" si="1117"/>
        <v>0</v>
      </c>
      <c r="GN319" s="192">
        <f t="shared" si="1118"/>
        <v>0</v>
      </c>
      <c r="GO319" s="192">
        <f t="shared" si="1119"/>
        <v>0</v>
      </c>
      <c r="GP319" s="192">
        <f t="shared" si="1120"/>
        <v>0</v>
      </c>
      <c r="GQ319" s="192">
        <f t="shared" si="1121"/>
        <v>0</v>
      </c>
      <c r="GR319" s="192">
        <f t="shared" si="1122"/>
        <v>0</v>
      </c>
      <c r="GS319" s="192">
        <f t="shared" si="1123"/>
        <v>0</v>
      </c>
      <c r="GT319" s="192">
        <f t="shared" si="1124"/>
        <v>0</v>
      </c>
      <c r="GU319" s="192">
        <f t="shared" si="1125"/>
        <v>0</v>
      </c>
      <c r="GV319" s="192">
        <f t="shared" si="1126"/>
        <v>0</v>
      </c>
      <c r="GW319" s="192">
        <f t="shared" si="1127"/>
        <v>0</v>
      </c>
      <c r="GX319" s="192">
        <f t="shared" si="1128"/>
        <v>0</v>
      </c>
      <c r="GY319" s="192">
        <f t="shared" si="1129"/>
        <v>0</v>
      </c>
      <c r="GZ319" s="192">
        <f t="shared" si="1130"/>
        <v>0</v>
      </c>
      <c r="HA319" s="192">
        <f t="shared" si="1131"/>
        <v>0</v>
      </c>
      <c r="HB319" s="192">
        <f t="shared" si="1132"/>
        <v>0</v>
      </c>
      <c r="HC319" s="192">
        <f t="shared" si="1133"/>
        <v>0</v>
      </c>
      <c r="HD319" s="192">
        <f t="shared" si="1134"/>
        <v>0</v>
      </c>
      <c r="HE319" s="192">
        <f t="shared" si="1135"/>
        <v>0</v>
      </c>
      <c r="HF319" s="192">
        <f t="shared" si="1136"/>
        <v>0</v>
      </c>
      <c r="HG319" s="192">
        <f t="shared" si="1137"/>
        <v>0</v>
      </c>
      <c r="HH319" s="192">
        <f t="shared" si="1138"/>
        <v>0</v>
      </c>
      <c r="HI319" s="192">
        <f t="shared" si="1139"/>
        <v>0</v>
      </c>
      <c r="HJ319" s="192">
        <f t="shared" si="1140"/>
        <v>0</v>
      </c>
      <c r="HK319" s="192">
        <f t="shared" si="1141"/>
        <v>0</v>
      </c>
      <c r="HL319" s="192">
        <f t="shared" si="1142"/>
        <v>0</v>
      </c>
      <c r="HM319" s="192">
        <f t="shared" si="1143"/>
        <v>0</v>
      </c>
      <c r="HN319" s="194">
        <f t="shared" si="1144"/>
        <v>0</v>
      </c>
      <c r="HO319" s="194">
        <f t="shared" si="1145"/>
        <v>0</v>
      </c>
      <c r="HP319" s="194">
        <f t="shared" si="1146"/>
        <v>0</v>
      </c>
      <c r="HQ319" s="194">
        <f t="shared" si="1147"/>
        <v>0</v>
      </c>
      <c r="HR319" s="194">
        <f t="shared" si="1148"/>
        <v>0</v>
      </c>
      <c r="HS319" s="195" t="str">
        <f t="shared" si="945"/>
        <v/>
      </c>
      <c r="HT319" s="196">
        <f t="shared" si="941"/>
        <v>0</v>
      </c>
      <c r="HU319" s="196">
        <f t="shared" si="942"/>
        <v>0</v>
      </c>
      <c r="HV319" s="197" t="str">
        <f t="shared" si="946"/>
        <v/>
      </c>
      <c r="HW319" s="197" t="str">
        <f t="shared" si="1149"/>
        <v/>
      </c>
      <c r="HX319" s="197" t="str">
        <f t="shared" si="1150"/>
        <v/>
      </c>
      <c r="HY319" s="195" t="str">
        <f t="shared" si="947"/>
        <v/>
      </c>
      <c r="HZ319" s="30">
        <f t="shared" si="943"/>
        <v>0</v>
      </c>
      <c r="IA319" s="198">
        <f t="shared" si="948"/>
        <v>0</v>
      </c>
      <c r="IB319" s="195"/>
      <c r="IC319" s="195">
        <f t="shared" si="1151"/>
        <v>0</v>
      </c>
      <c r="ID319" s="195">
        <f t="shared" si="949"/>
        <v>0</v>
      </c>
      <c r="IE319" s="195">
        <f t="shared" si="1152"/>
        <v>0</v>
      </c>
      <c r="IF319" s="195">
        <f t="shared" si="950"/>
        <v>0</v>
      </c>
      <c r="IG319" s="307">
        <f t="shared" si="951"/>
        <v>0</v>
      </c>
      <c r="IH319" s="307">
        <f t="shared" si="952"/>
        <v>0</v>
      </c>
      <c r="II319" s="44">
        <f t="shared" si="953"/>
        <v>0</v>
      </c>
      <c r="IJ319" s="44">
        <f t="shared" si="1153"/>
        <v>0</v>
      </c>
      <c r="IK319" s="44">
        <f t="shared" si="1154"/>
        <v>0</v>
      </c>
      <c r="IL319" s="44">
        <f t="shared" si="1155"/>
        <v>0</v>
      </c>
      <c r="IM319" s="44">
        <f t="shared" si="1156"/>
        <v>0</v>
      </c>
      <c r="IN319" s="44">
        <f t="shared" si="1157"/>
        <v>0</v>
      </c>
      <c r="IO319" s="44">
        <f t="shared" si="1158"/>
        <v>0</v>
      </c>
    </row>
    <row r="320" spans="1:249" ht="18" customHeight="1">
      <c r="A320" s="188">
        <v>314</v>
      </c>
      <c r="B320" s="326"/>
      <c r="C320" s="289"/>
      <c r="D320" s="199"/>
      <c r="E320" s="189"/>
      <c r="F320" s="189"/>
      <c r="G320" s="190"/>
      <c r="H320" s="190"/>
      <c r="I320" s="272"/>
      <c r="J320" s="207"/>
      <c r="K320" s="214" t="str">
        <f t="shared" si="954"/>
        <v/>
      </c>
      <c r="L320" s="200" t="str">
        <f t="shared" si="955"/>
        <v/>
      </c>
      <c r="M320" s="200" t="str">
        <f t="shared" si="956"/>
        <v/>
      </c>
      <c r="N320" s="209" t="str">
        <f t="shared" si="944"/>
        <v/>
      </c>
      <c r="O320" s="208" t="str">
        <f>IFERROR(IF(D320="","",IF(K320="","",IF(I320="","",IF(F320="F",VLOOKUP(K320,F!A:G,2,0),IF(F320="M",VLOOKUP(K320,M!A:G,2,0),""))))),0)</f>
        <v/>
      </c>
      <c r="P320" s="191" t="str">
        <f>IFERROR(IF(D320="","",IF(K320="","",IF(I320="","",IF(F320="F",VLOOKUP(K320,F!A:G,3,0),IF(F320="M",VLOOKUP(K320,M!A:G,3,0),""))))),0)</f>
        <v/>
      </c>
      <c r="Q320" s="191" t="str">
        <f>IFERROR(IF(D320="","",IF(K320="","",IF(I320="","",IF(F320="F",VLOOKUP(K320,F!A:G,4,0),IF(F320="M",VLOOKUP(K320,M!A:G,4,0),""))))),0)</f>
        <v/>
      </c>
      <c r="R320" s="191" t="str">
        <f>IFERROR(IF(D320="","",IF(K320="","",IF(I320="","",IF(F320="F",VLOOKUP(K320,F!A:G,5,0),IF(F320="M",VLOOKUP(K320,M!A:G,5,0),""))))),0)</f>
        <v/>
      </c>
      <c r="S320" s="191" t="str">
        <f>IFERROR(IF(D320="","",IF(K320="","",IF(I320="","",IF(F320="F",VLOOKUP(K320,F!A:G,6,0),IF(F320="M",VLOOKUP(K320,M!A:G,6,0),""))))),0)</f>
        <v/>
      </c>
      <c r="T320" s="191" t="str">
        <f>IFERROR(IF(D320="","",IF(K320="","",IF(I320="","",IF(F320="F",VLOOKUP(K320,F!A:G,7,0),IF(F320="M",VLOOKUP(K320,M!A:G,7,0),""))))),0)</f>
        <v/>
      </c>
      <c r="U320" s="191" t="str">
        <f>IFERROR(IF(D320="","",IF(K320="","",IF(J320="","",IF(F320="F",VLOOKUP(K320,F!A:M,8,0),IF(F320="M",VLOOKUP(K320,M!A:M,8,0),""))))),0)</f>
        <v/>
      </c>
      <c r="V320" s="191" t="str">
        <f>IFERROR(IF(D320="","",IF(K320="","",IF(J320="","",IF(F320="F",VLOOKUP(K320,F!A:M,9,0),IF(F320="M",VLOOKUP(K320,M!A:M,9,0),""))))),0)</f>
        <v/>
      </c>
      <c r="W320" s="191" t="str">
        <f>IFERROR(IF(D320="","",IF(K320="","",IF(J320="","",IF(F320="F",VLOOKUP(K320,F!A:M,10,0),IF(F320="M",VLOOKUP(K320,M!A:M,10,0),""))))),0)</f>
        <v/>
      </c>
      <c r="X320" s="191" t="str">
        <f>IFERROR(IF(D320="","",IF(K320="","",IF(J320="","",IF(F320="F",VLOOKUP(K320,F!A:M,11,0),IF(F320="M",VLOOKUP(K320,M!A:M,11,0),""))))),0)</f>
        <v/>
      </c>
      <c r="Y320" s="191" t="str">
        <f>IFERROR(IF(D320="","",IF(K320="","",IF(J320="","",IF(F320="F",VLOOKUP(K320,F!A:M,12,0),IF(F320="M",VLOOKUP(K320,M!A:M,12,0),""))))),0)</f>
        <v/>
      </c>
      <c r="Z320" s="191" t="str">
        <f>IFERROR(IF(D320="","",IF(K320="","",IF(J320="","",IF(F320="F",VLOOKUP(K320,F!A:M,13,0),IF(F320="M",VLOOKUP(K320,M!A:M,13,0),""))))),0)</f>
        <v/>
      </c>
      <c r="AA320" s="191" t="str">
        <f>IFERROR(IF(D320="","",IF(F320="","",IF(J320="","",IF(K320="","",IF(AND(K320&gt;23,K320&lt;=60),IF(F320="F",VLOOKUP(MROUND(HZ320,0.5),'F-Weight for Length'!K:S,2,0),VLOOKUP(MROUND(HZ320,0.5),'M-Weight for Length'!K:S,2,0)),IF(K320&gt;60,IF(F320="F",VLOOKUP(K320,'F-Weight for Length'!U:AC,2,0),VLOOKUP(K320,'M-Weight for Length'!U:AC,2,0)),IF(F320="F",VLOOKUP(MROUND(HZ320,0.5),'F-Weight for Length'!A:I,2,0),VLOOKUP(MROUND(HZ320,0.5),'M-Weight for Length'!A:I,2,0)))))))),0)</f>
        <v/>
      </c>
      <c r="AB320" s="191" t="str">
        <f>IFERROR(IF(D320="","",IF(F320="","",IF(J320="","",IF(K320="","",IF(AND(K320&gt;23,K320&lt;=60),IF(F320="F",VLOOKUP(MROUND(HZ320,0.5),'F-Weight for Length'!K:S,3,0),VLOOKUP(MROUND(HZ320,0.5),'M-Weight for Length'!K:S,3,0)),IF(K320&gt;60,IF(F320="F",VLOOKUP(K320,'F-Weight for Length'!U:AC,3,0),VLOOKUP(K320,'M-Weight for Length'!U:AC,3,0)),IF(F320="F",VLOOKUP(MROUND(HZ320,0.5),'F-Weight for Length'!A:I,3,0),VLOOKUP(MROUND(HZ320,0.5),'M-Weight for Length'!A:I,3,0)))))))),0)</f>
        <v/>
      </c>
      <c r="AC320" s="191" t="str">
        <f>IFERROR(IF(D320="","",IF(F320="","",IF(J320="","",IF(K320="","",IF(AND(K320&gt;23,K320&lt;=60),IF(F320="F",VLOOKUP(MROUND(HZ320,0.5),'F-Weight for Length'!K:S,4,0),VLOOKUP(MROUND(HZ320,0.5),'M-Weight for Length'!K:S,4,0)),IF(K320&gt;60,IF(F320="F",VLOOKUP(K320,'F-Weight for Length'!U:AC,4,0),VLOOKUP(K320,'M-Weight for Length'!U:AC,4,0)),IF(F320="F",VLOOKUP(MROUND(HZ320,0.5),'F-Weight for Length'!A:I,4,0),VLOOKUP(MROUND(HZ320,0.5),'M-Weight for Length'!A:I,4,0)))))))),0)</f>
        <v/>
      </c>
      <c r="AD320" s="191" t="str">
        <f>IFERROR(IF(D320="","",IF(F320="","",IF(J320="","",IF(K320="","",IF(AND(K320&gt;23,K320&lt;=60),IF(F320="F",VLOOKUP(MROUND(HZ320,0.5),'F-Weight for Length'!K:S,5,0),VLOOKUP(MROUND(HZ320,0.5),'M-Weight for Length'!K:S,5,0)),IF(K320&gt;60,IF(F320="F",VLOOKUP(K320,'F-Weight for Length'!U:AC,5,0),VLOOKUP(K320,'M-Weight for Length'!U:AC,5,0)),IF(F320="F",VLOOKUP(MROUND(HZ320,0.5),'F-Weight for Length'!A:I,5,0),VLOOKUP(MROUND(HZ320,0.5),'M-Weight for Length'!A:I,5,0)))))))),0)</f>
        <v/>
      </c>
      <c r="AE320" s="191" t="str">
        <f>IFERROR(IF(D320="","",IF(F320="","",IF(J320="","",IF(K320="","",IF(AND(K320&gt;23,K320&lt;=60),IF(F320="F",VLOOKUP(MROUND(HZ320,0.5),'F-Weight for Length'!K:S,6,0),VLOOKUP(MROUND(HZ320,0.5),'M-Weight for Length'!K:S,6,0)),IF(K320&gt;60,IF(F320="F",VLOOKUP(K320,'F-Weight for Length'!U:AC,6,0),VLOOKUP(K320,'M-Weight for Length'!U:AC,6,0)),IF(F320="F",VLOOKUP(MROUND(HZ320,0.5),'F-Weight for Length'!A:I,6,0),VLOOKUP(MROUND(HZ320,0.5),'M-Weight for Length'!A:I,6,0)))))))),0)</f>
        <v/>
      </c>
      <c r="AF320" s="191" t="str">
        <f>IFERROR(IF(D320="","",IF(F320="","",IF(J320="","",IF(K320="","",IF(AND(K320&gt;23,K320&lt;=60),IF(F320="F",VLOOKUP(MROUND(HZ320,0.5),'F-Weight for Length'!K:S,7,0),VLOOKUP(MROUND(HZ320,0.5),'M-Weight for Length'!K:S,7,0)),IF(K320&gt;60,IF(F320="F",VLOOKUP(K320,'F-Weight for Length'!U:AC,7,0),VLOOKUP(K320,'M-Weight for Length'!U:AC,7,0)),IF(F320="F",VLOOKUP(MROUND(HZ320,0.5),'F-Weight for Length'!A:I,7,0),VLOOKUP(MROUND(HZ320,0.5),'M-Weight for Length'!A:I,7,0)))))))),0)</f>
        <v/>
      </c>
      <c r="AG320" s="191" t="str">
        <f>IFERROR(IF(D320="","",IF(F320="","",IF(J320="","",IF(K320="","",IF(AND(K320&gt;23,K320&lt;=60),IF(F320="F",VLOOKUP(MROUND(HZ320,0.5),'F-Weight for Length'!K:S,8,0),VLOOKUP(MROUND(HZ320,0.5),'M-Weight for Length'!K:S,8,0)),IF(K320&gt;60,IF(F320="F",VLOOKUP(K320,'F-Weight for Length'!U:AC,8,0),VLOOKUP(K320,'M-Weight for Length'!U:AC,8,0)),IF(F320="F",VLOOKUP(MROUND(HZ320,0.5),'F-Weight for Length'!A:I,8,0),VLOOKUP(MROUND(HZ320,0.5),'M-Weight for Length'!A:I,8,0)))))))),0)</f>
        <v/>
      </c>
      <c r="AH320" s="191" t="str">
        <f>IFERROR(IF(D320="","",IF(F320="","",IF(J320="","",IF(K320="","",IF(AND(K320&gt;23,K320&lt;=60),IF(F320="F",VLOOKUP(MROUND(HZ320,0.5),'F-Weight for Length'!K:S,9,0),VLOOKUP(MROUND(HZ320,0.5),'M-Weight for Length'!K:S,9,0)),IF(K320&gt;60,IF(F320="F",VLOOKUP(K320,'F-Weight for Length'!U:AC,9,0),VLOOKUP(K320,'M-Weight for Length'!U:AC,9,0)),IF(F320="F",VLOOKUP(MROUND(HZ320,0.5),'F-Weight for Length'!A:I,9,0),VLOOKUP(MROUND(HZ320,0.5),'M-Weight for Length'!A:I,9,0)))))))),0)</f>
        <v/>
      </c>
      <c r="AI320" s="192">
        <f t="shared" si="957"/>
        <v>0</v>
      </c>
      <c r="AJ320" s="192">
        <f t="shared" si="958"/>
        <v>0</v>
      </c>
      <c r="AK320" s="192">
        <f t="shared" si="959"/>
        <v>0</v>
      </c>
      <c r="AL320" s="192">
        <f t="shared" si="960"/>
        <v>0</v>
      </c>
      <c r="AM320" s="192">
        <f t="shared" si="961"/>
        <v>0</v>
      </c>
      <c r="AN320" s="192">
        <f t="shared" si="962"/>
        <v>0</v>
      </c>
      <c r="AO320" s="192">
        <f t="shared" si="963"/>
        <v>0</v>
      </c>
      <c r="AP320" s="192">
        <f t="shared" si="964"/>
        <v>0</v>
      </c>
      <c r="AQ320" s="192">
        <f t="shared" si="965"/>
        <v>0</v>
      </c>
      <c r="AR320" s="192">
        <f t="shared" si="966"/>
        <v>0</v>
      </c>
      <c r="AS320" s="192">
        <f t="shared" si="967"/>
        <v>0</v>
      </c>
      <c r="AT320" s="192">
        <f t="shared" si="968"/>
        <v>0</v>
      </c>
      <c r="AU320" s="192">
        <f t="shared" si="969"/>
        <v>0</v>
      </c>
      <c r="AV320" s="192">
        <f t="shared" si="970"/>
        <v>0</v>
      </c>
      <c r="AW320" s="192">
        <f t="shared" si="971"/>
        <v>0</v>
      </c>
      <c r="AX320" s="192">
        <f t="shared" si="972"/>
        <v>0</v>
      </c>
      <c r="AY320" s="192">
        <f t="shared" si="973"/>
        <v>0</v>
      </c>
      <c r="AZ320" s="192">
        <f t="shared" si="974"/>
        <v>0</v>
      </c>
      <c r="BA320" s="192">
        <f t="shared" si="975"/>
        <v>0</v>
      </c>
      <c r="BB320" s="192">
        <f t="shared" si="976"/>
        <v>0</v>
      </c>
      <c r="BC320" s="192">
        <f t="shared" si="977"/>
        <v>0</v>
      </c>
      <c r="BD320" s="192">
        <f t="shared" si="978"/>
        <v>0</v>
      </c>
      <c r="BE320" s="192">
        <f t="shared" si="979"/>
        <v>0</v>
      </c>
      <c r="BF320" s="192">
        <f t="shared" si="980"/>
        <v>0</v>
      </c>
      <c r="BG320" s="192">
        <f t="shared" si="981"/>
        <v>0</v>
      </c>
      <c r="BH320" s="192">
        <f t="shared" si="982"/>
        <v>0</v>
      </c>
      <c r="BI320" s="192">
        <f t="shared" si="983"/>
        <v>0</v>
      </c>
      <c r="BJ320" s="192">
        <f t="shared" si="984"/>
        <v>0</v>
      </c>
      <c r="BK320" s="192">
        <f t="shared" si="985"/>
        <v>0</v>
      </c>
      <c r="BL320" s="192">
        <f t="shared" si="986"/>
        <v>0</v>
      </c>
      <c r="BM320" s="192">
        <f t="shared" si="987"/>
        <v>0</v>
      </c>
      <c r="BN320" s="192">
        <f t="shared" si="988"/>
        <v>0</v>
      </c>
      <c r="BO320" s="192">
        <f t="shared" si="989"/>
        <v>0</v>
      </c>
      <c r="BP320" s="192">
        <f t="shared" si="990"/>
        <v>0</v>
      </c>
      <c r="BQ320" s="192">
        <f t="shared" si="991"/>
        <v>0</v>
      </c>
      <c r="BR320" s="192">
        <f t="shared" si="992"/>
        <v>0</v>
      </c>
      <c r="BS320" s="192">
        <f t="shared" si="993"/>
        <v>0</v>
      </c>
      <c r="BT320" s="192">
        <f t="shared" si="994"/>
        <v>0</v>
      </c>
      <c r="BU320" s="192">
        <f t="shared" si="995"/>
        <v>0</v>
      </c>
      <c r="BV320" s="192">
        <f t="shared" si="996"/>
        <v>0</v>
      </c>
      <c r="BW320" s="192">
        <f t="shared" si="997"/>
        <v>0</v>
      </c>
      <c r="BX320" s="192">
        <f t="shared" si="998"/>
        <v>0</v>
      </c>
      <c r="BY320" s="192">
        <f t="shared" si="999"/>
        <v>0</v>
      </c>
      <c r="BZ320" s="192">
        <f t="shared" si="1000"/>
        <v>0</v>
      </c>
      <c r="CA320" s="192">
        <f t="shared" si="1001"/>
        <v>0</v>
      </c>
      <c r="CB320" s="192">
        <f t="shared" si="1002"/>
        <v>0</v>
      </c>
      <c r="CC320" s="192">
        <f t="shared" si="1003"/>
        <v>0</v>
      </c>
      <c r="CD320" s="192">
        <f t="shared" si="1004"/>
        <v>0</v>
      </c>
      <c r="CE320" s="192">
        <f t="shared" si="1005"/>
        <v>0</v>
      </c>
      <c r="CF320" s="192">
        <f t="shared" si="1006"/>
        <v>0</v>
      </c>
      <c r="CG320" s="192">
        <f t="shared" si="1007"/>
        <v>0</v>
      </c>
      <c r="CH320" s="192">
        <f t="shared" si="1008"/>
        <v>0</v>
      </c>
      <c r="CI320" s="192">
        <f t="shared" si="1009"/>
        <v>0</v>
      </c>
      <c r="CJ320" s="192">
        <f t="shared" si="1010"/>
        <v>0</v>
      </c>
      <c r="CK320" s="192">
        <f t="shared" si="1011"/>
        <v>0</v>
      </c>
      <c r="CL320" s="192">
        <f t="shared" si="1012"/>
        <v>0</v>
      </c>
      <c r="CM320" s="192">
        <f t="shared" si="1013"/>
        <v>0</v>
      </c>
      <c r="CN320" s="192">
        <f t="shared" si="1014"/>
        <v>0</v>
      </c>
      <c r="CO320" s="192">
        <f t="shared" si="1015"/>
        <v>0</v>
      </c>
      <c r="CP320" s="192">
        <f t="shared" si="1016"/>
        <v>0</v>
      </c>
      <c r="CQ320" s="192">
        <f t="shared" si="1017"/>
        <v>0</v>
      </c>
      <c r="CR320" s="192">
        <f t="shared" si="1018"/>
        <v>0</v>
      </c>
      <c r="CS320" s="192">
        <f t="shared" si="1019"/>
        <v>0</v>
      </c>
      <c r="CT320" s="192">
        <f t="shared" si="1020"/>
        <v>0</v>
      </c>
      <c r="CU320" s="192">
        <f t="shared" si="1021"/>
        <v>0</v>
      </c>
      <c r="CV320" s="192">
        <f t="shared" si="1022"/>
        <v>0</v>
      </c>
      <c r="CW320" s="192">
        <f t="shared" si="1023"/>
        <v>0</v>
      </c>
      <c r="CX320" s="192">
        <f t="shared" si="1024"/>
        <v>0</v>
      </c>
      <c r="CY320" s="192">
        <f t="shared" si="1025"/>
        <v>0</v>
      </c>
      <c r="CZ320" s="192">
        <f t="shared" si="1026"/>
        <v>0</v>
      </c>
      <c r="DA320" s="192">
        <f t="shared" si="1027"/>
        <v>0</v>
      </c>
      <c r="DB320" s="192">
        <f t="shared" si="1028"/>
        <v>0</v>
      </c>
      <c r="DC320" s="192">
        <f t="shared" si="1029"/>
        <v>0</v>
      </c>
      <c r="DD320" s="192">
        <f t="shared" si="1030"/>
        <v>0</v>
      </c>
      <c r="DE320" s="192">
        <f t="shared" si="1031"/>
        <v>0</v>
      </c>
      <c r="DF320" s="192">
        <f t="shared" si="1032"/>
        <v>0</v>
      </c>
      <c r="DG320" s="192">
        <f t="shared" si="1033"/>
        <v>0</v>
      </c>
      <c r="DH320" s="192">
        <f t="shared" si="1034"/>
        <v>0</v>
      </c>
      <c r="DI320" s="192">
        <f t="shared" si="1035"/>
        <v>0</v>
      </c>
      <c r="DJ320" s="192">
        <f t="shared" si="1036"/>
        <v>0</v>
      </c>
      <c r="DK320" s="192">
        <f t="shared" si="1037"/>
        <v>0</v>
      </c>
      <c r="DL320" s="192">
        <f t="shared" si="1038"/>
        <v>0</v>
      </c>
      <c r="DM320" s="192">
        <f t="shared" si="1039"/>
        <v>0</v>
      </c>
      <c r="DN320" s="192">
        <f t="shared" si="1040"/>
        <v>0</v>
      </c>
      <c r="DO320" s="192">
        <f t="shared" si="1041"/>
        <v>0</v>
      </c>
      <c r="DP320" s="192">
        <f t="shared" si="1042"/>
        <v>0</v>
      </c>
      <c r="DQ320" s="192">
        <f t="shared" si="1043"/>
        <v>0</v>
      </c>
      <c r="DR320" s="192">
        <f t="shared" si="1044"/>
        <v>0</v>
      </c>
      <c r="DS320" s="192">
        <f t="shared" si="1045"/>
        <v>0</v>
      </c>
      <c r="DT320" s="192">
        <f t="shared" si="1046"/>
        <v>0</v>
      </c>
      <c r="DU320" s="192">
        <f t="shared" si="1047"/>
        <v>0</v>
      </c>
      <c r="DV320" s="193">
        <f t="shared" si="1048"/>
        <v>0</v>
      </c>
      <c r="DW320" s="193">
        <f t="shared" si="1049"/>
        <v>0</v>
      </c>
      <c r="DX320" s="193">
        <f t="shared" si="1050"/>
        <v>0</v>
      </c>
      <c r="DY320" s="193">
        <f t="shared" si="1051"/>
        <v>0</v>
      </c>
      <c r="DZ320" s="193">
        <f t="shared" si="1052"/>
        <v>0</v>
      </c>
      <c r="EA320" s="192">
        <f t="shared" si="1053"/>
        <v>0</v>
      </c>
      <c r="EB320" s="192">
        <f t="shared" si="1054"/>
        <v>0</v>
      </c>
      <c r="EC320" s="192">
        <f t="shared" si="1055"/>
        <v>0</v>
      </c>
      <c r="ED320" s="192">
        <f t="shared" si="1056"/>
        <v>0</v>
      </c>
      <c r="EE320" s="192">
        <f t="shared" si="1057"/>
        <v>0</v>
      </c>
      <c r="EF320" s="192">
        <f t="shared" si="1058"/>
        <v>0</v>
      </c>
      <c r="EG320" s="192">
        <f t="shared" si="1059"/>
        <v>0</v>
      </c>
      <c r="EH320" s="192">
        <f t="shared" si="1060"/>
        <v>0</v>
      </c>
      <c r="EI320" s="192">
        <f t="shared" si="1061"/>
        <v>0</v>
      </c>
      <c r="EJ320" s="192">
        <f t="shared" si="1062"/>
        <v>0</v>
      </c>
      <c r="EK320" s="192">
        <f t="shared" si="1063"/>
        <v>0</v>
      </c>
      <c r="EL320" s="192">
        <f t="shared" si="1064"/>
        <v>0</v>
      </c>
      <c r="EM320" s="192">
        <f t="shared" si="1065"/>
        <v>0</v>
      </c>
      <c r="EN320" s="192">
        <f t="shared" si="1066"/>
        <v>0</v>
      </c>
      <c r="EO320" s="192">
        <f t="shared" si="1067"/>
        <v>0</v>
      </c>
      <c r="EP320" s="192">
        <f t="shared" si="1068"/>
        <v>0</v>
      </c>
      <c r="EQ320" s="192">
        <f t="shared" si="1069"/>
        <v>0</v>
      </c>
      <c r="ER320" s="192">
        <f t="shared" si="1070"/>
        <v>0</v>
      </c>
      <c r="ES320" s="192">
        <f t="shared" si="1071"/>
        <v>0</v>
      </c>
      <c r="ET320" s="192">
        <f t="shared" si="1072"/>
        <v>0</v>
      </c>
      <c r="EU320" s="192">
        <f t="shared" si="1073"/>
        <v>0</v>
      </c>
      <c r="EV320" s="192">
        <f t="shared" si="1074"/>
        <v>0</v>
      </c>
      <c r="EW320" s="192">
        <f t="shared" si="1075"/>
        <v>0</v>
      </c>
      <c r="EX320" s="192">
        <f t="shared" si="1076"/>
        <v>0</v>
      </c>
      <c r="EY320" s="192">
        <f t="shared" si="1077"/>
        <v>0</v>
      </c>
      <c r="EZ320" s="192">
        <f t="shared" si="1078"/>
        <v>0</v>
      </c>
      <c r="FA320" s="192">
        <f t="shared" si="1079"/>
        <v>0</v>
      </c>
      <c r="FB320" s="192">
        <f t="shared" si="1080"/>
        <v>0</v>
      </c>
      <c r="FC320" s="192">
        <f t="shared" si="1081"/>
        <v>0</v>
      </c>
      <c r="FD320" s="192">
        <f t="shared" si="1082"/>
        <v>0</v>
      </c>
      <c r="FE320" s="192">
        <f t="shared" si="1083"/>
        <v>0</v>
      </c>
      <c r="FF320" s="192">
        <f t="shared" si="1084"/>
        <v>0</v>
      </c>
      <c r="FG320" s="192">
        <f t="shared" si="1085"/>
        <v>0</v>
      </c>
      <c r="FH320" s="192">
        <f t="shared" si="1086"/>
        <v>0</v>
      </c>
      <c r="FI320" s="192">
        <f t="shared" si="1087"/>
        <v>0</v>
      </c>
      <c r="FJ320" s="192">
        <f t="shared" si="1088"/>
        <v>0</v>
      </c>
      <c r="FK320" s="192">
        <f t="shared" si="1089"/>
        <v>0</v>
      </c>
      <c r="FL320" s="192">
        <f t="shared" si="1090"/>
        <v>0</v>
      </c>
      <c r="FM320" s="192">
        <f t="shared" si="1091"/>
        <v>0</v>
      </c>
      <c r="FN320" s="192">
        <f t="shared" si="1092"/>
        <v>0</v>
      </c>
      <c r="FO320" s="192">
        <f t="shared" si="1093"/>
        <v>0</v>
      </c>
      <c r="FP320" s="192">
        <f t="shared" si="1094"/>
        <v>0</v>
      </c>
      <c r="FQ320" s="192">
        <f t="shared" si="1095"/>
        <v>0</v>
      </c>
      <c r="FR320" s="192">
        <f t="shared" si="1096"/>
        <v>0</v>
      </c>
      <c r="FS320" s="192">
        <f t="shared" si="1097"/>
        <v>0</v>
      </c>
      <c r="FT320" s="192">
        <f t="shared" si="1098"/>
        <v>0</v>
      </c>
      <c r="FU320" s="192">
        <f t="shared" si="1099"/>
        <v>0</v>
      </c>
      <c r="FV320" s="192">
        <f t="shared" si="1100"/>
        <v>0</v>
      </c>
      <c r="FW320" s="192">
        <f t="shared" si="1101"/>
        <v>0</v>
      </c>
      <c r="FX320" s="192">
        <f t="shared" si="1102"/>
        <v>0</v>
      </c>
      <c r="FY320" s="192">
        <f t="shared" si="1103"/>
        <v>0</v>
      </c>
      <c r="FZ320" s="192">
        <f t="shared" si="1104"/>
        <v>0</v>
      </c>
      <c r="GA320" s="192">
        <f t="shared" si="1105"/>
        <v>0</v>
      </c>
      <c r="GB320" s="192">
        <f t="shared" si="1106"/>
        <v>0</v>
      </c>
      <c r="GC320" s="192">
        <f t="shared" si="1107"/>
        <v>0</v>
      </c>
      <c r="GD320" s="192">
        <f t="shared" si="1108"/>
        <v>0</v>
      </c>
      <c r="GE320" s="192">
        <f t="shared" si="1109"/>
        <v>0</v>
      </c>
      <c r="GF320" s="192">
        <f t="shared" si="1110"/>
        <v>0</v>
      </c>
      <c r="GG320" s="192">
        <f t="shared" si="1111"/>
        <v>0</v>
      </c>
      <c r="GH320" s="192">
        <f t="shared" si="1112"/>
        <v>0</v>
      </c>
      <c r="GI320" s="192">
        <f t="shared" si="1113"/>
        <v>0</v>
      </c>
      <c r="GJ320" s="192">
        <f t="shared" si="1114"/>
        <v>0</v>
      </c>
      <c r="GK320" s="192">
        <f t="shared" si="1115"/>
        <v>0</v>
      </c>
      <c r="GL320" s="192">
        <f t="shared" si="1116"/>
        <v>0</v>
      </c>
      <c r="GM320" s="192">
        <f t="shared" si="1117"/>
        <v>0</v>
      </c>
      <c r="GN320" s="192">
        <f t="shared" si="1118"/>
        <v>0</v>
      </c>
      <c r="GO320" s="192">
        <f t="shared" si="1119"/>
        <v>0</v>
      </c>
      <c r="GP320" s="192">
        <f t="shared" si="1120"/>
        <v>0</v>
      </c>
      <c r="GQ320" s="192">
        <f t="shared" si="1121"/>
        <v>0</v>
      </c>
      <c r="GR320" s="192">
        <f t="shared" si="1122"/>
        <v>0</v>
      </c>
      <c r="GS320" s="192">
        <f t="shared" si="1123"/>
        <v>0</v>
      </c>
      <c r="GT320" s="192">
        <f t="shared" si="1124"/>
        <v>0</v>
      </c>
      <c r="GU320" s="192">
        <f t="shared" si="1125"/>
        <v>0</v>
      </c>
      <c r="GV320" s="192">
        <f t="shared" si="1126"/>
        <v>0</v>
      </c>
      <c r="GW320" s="192">
        <f t="shared" si="1127"/>
        <v>0</v>
      </c>
      <c r="GX320" s="192">
        <f t="shared" si="1128"/>
        <v>0</v>
      </c>
      <c r="GY320" s="192">
        <f t="shared" si="1129"/>
        <v>0</v>
      </c>
      <c r="GZ320" s="192">
        <f t="shared" si="1130"/>
        <v>0</v>
      </c>
      <c r="HA320" s="192">
        <f t="shared" si="1131"/>
        <v>0</v>
      </c>
      <c r="HB320" s="192">
        <f t="shared" si="1132"/>
        <v>0</v>
      </c>
      <c r="HC320" s="192">
        <f t="shared" si="1133"/>
        <v>0</v>
      </c>
      <c r="HD320" s="192">
        <f t="shared" si="1134"/>
        <v>0</v>
      </c>
      <c r="HE320" s="192">
        <f t="shared" si="1135"/>
        <v>0</v>
      </c>
      <c r="HF320" s="192">
        <f t="shared" si="1136"/>
        <v>0</v>
      </c>
      <c r="HG320" s="192">
        <f t="shared" si="1137"/>
        <v>0</v>
      </c>
      <c r="HH320" s="192">
        <f t="shared" si="1138"/>
        <v>0</v>
      </c>
      <c r="HI320" s="192">
        <f t="shared" si="1139"/>
        <v>0</v>
      </c>
      <c r="HJ320" s="192">
        <f t="shared" si="1140"/>
        <v>0</v>
      </c>
      <c r="HK320" s="192">
        <f t="shared" si="1141"/>
        <v>0</v>
      </c>
      <c r="HL320" s="192">
        <f t="shared" si="1142"/>
        <v>0</v>
      </c>
      <c r="HM320" s="192">
        <f t="shared" si="1143"/>
        <v>0</v>
      </c>
      <c r="HN320" s="194">
        <f t="shared" si="1144"/>
        <v>0</v>
      </c>
      <c r="HO320" s="194">
        <f t="shared" si="1145"/>
        <v>0</v>
      </c>
      <c r="HP320" s="194">
        <f t="shared" si="1146"/>
        <v>0</v>
      </c>
      <c r="HQ320" s="194">
        <f t="shared" si="1147"/>
        <v>0</v>
      </c>
      <c r="HR320" s="194">
        <f t="shared" si="1148"/>
        <v>0</v>
      </c>
      <c r="HS320" s="195" t="str">
        <f t="shared" si="945"/>
        <v/>
      </c>
      <c r="HT320" s="196">
        <f t="shared" si="941"/>
        <v>0</v>
      </c>
      <c r="HU320" s="196">
        <f t="shared" si="942"/>
        <v>0</v>
      </c>
      <c r="HV320" s="197" t="str">
        <f t="shared" si="946"/>
        <v/>
      </c>
      <c r="HW320" s="197" t="str">
        <f t="shared" si="1149"/>
        <v/>
      </c>
      <c r="HX320" s="197" t="str">
        <f t="shared" si="1150"/>
        <v/>
      </c>
      <c r="HY320" s="195" t="str">
        <f t="shared" si="947"/>
        <v/>
      </c>
      <c r="HZ320" s="30">
        <f t="shared" si="943"/>
        <v>0</v>
      </c>
      <c r="IA320" s="198">
        <f t="shared" si="948"/>
        <v>0</v>
      </c>
      <c r="IB320" s="195"/>
      <c r="IC320" s="195">
        <f t="shared" si="1151"/>
        <v>0</v>
      </c>
      <c r="ID320" s="195">
        <f t="shared" si="949"/>
        <v>0</v>
      </c>
      <c r="IE320" s="195">
        <f t="shared" si="1152"/>
        <v>0</v>
      </c>
      <c r="IF320" s="195">
        <f t="shared" si="950"/>
        <v>0</v>
      </c>
      <c r="IG320" s="307">
        <f t="shared" si="951"/>
        <v>0</v>
      </c>
      <c r="IH320" s="307">
        <f t="shared" si="952"/>
        <v>0</v>
      </c>
      <c r="II320" s="44">
        <f t="shared" si="953"/>
        <v>0</v>
      </c>
      <c r="IJ320" s="44">
        <f t="shared" si="1153"/>
        <v>0</v>
      </c>
      <c r="IK320" s="44">
        <f t="shared" si="1154"/>
        <v>0</v>
      </c>
      <c r="IL320" s="44">
        <f t="shared" si="1155"/>
        <v>0</v>
      </c>
      <c r="IM320" s="44">
        <f t="shared" si="1156"/>
        <v>0</v>
      </c>
      <c r="IN320" s="44">
        <f t="shared" si="1157"/>
        <v>0</v>
      </c>
      <c r="IO320" s="44">
        <f t="shared" si="1158"/>
        <v>0</v>
      </c>
    </row>
    <row r="321" spans="1:249" ht="18" customHeight="1">
      <c r="A321" s="188">
        <v>315</v>
      </c>
      <c r="B321" s="326"/>
      <c r="C321" s="289"/>
      <c r="D321" s="199"/>
      <c r="E321" s="189"/>
      <c r="F321" s="189"/>
      <c r="G321" s="190"/>
      <c r="H321" s="190"/>
      <c r="I321" s="272"/>
      <c r="J321" s="207"/>
      <c r="K321" s="214" t="str">
        <f t="shared" si="954"/>
        <v/>
      </c>
      <c r="L321" s="200" t="str">
        <f t="shared" si="955"/>
        <v/>
      </c>
      <c r="M321" s="200" t="str">
        <f t="shared" si="956"/>
        <v/>
      </c>
      <c r="N321" s="209" t="str">
        <f t="shared" si="944"/>
        <v/>
      </c>
      <c r="O321" s="208" t="str">
        <f>IFERROR(IF(D321="","",IF(K321="","",IF(I321="","",IF(F321="F",VLOOKUP(K321,F!A:G,2,0),IF(F321="M",VLOOKUP(K321,M!A:G,2,0),""))))),0)</f>
        <v/>
      </c>
      <c r="P321" s="191" t="str">
        <f>IFERROR(IF(D321="","",IF(K321="","",IF(I321="","",IF(F321="F",VLOOKUP(K321,F!A:G,3,0),IF(F321="M",VLOOKUP(K321,M!A:G,3,0),""))))),0)</f>
        <v/>
      </c>
      <c r="Q321" s="191" t="str">
        <f>IFERROR(IF(D321="","",IF(K321="","",IF(I321="","",IF(F321="F",VLOOKUP(K321,F!A:G,4,0),IF(F321="M",VLOOKUP(K321,M!A:G,4,0),""))))),0)</f>
        <v/>
      </c>
      <c r="R321" s="191" t="str">
        <f>IFERROR(IF(D321="","",IF(K321="","",IF(I321="","",IF(F321="F",VLOOKUP(K321,F!A:G,5,0),IF(F321="M",VLOOKUP(K321,M!A:G,5,0),""))))),0)</f>
        <v/>
      </c>
      <c r="S321" s="191" t="str">
        <f>IFERROR(IF(D321="","",IF(K321="","",IF(I321="","",IF(F321="F",VLOOKUP(K321,F!A:G,6,0),IF(F321="M",VLOOKUP(K321,M!A:G,6,0),""))))),0)</f>
        <v/>
      </c>
      <c r="T321" s="191" t="str">
        <f>IFERROR(IF(D321="","",IF(K321="","",IF(I321="","",IF(F321="F",VLOOKUP(K321,F!A:G,7,0),IF(F321="M",VLOOKUP(K321,M!A:G,7,0),""))))),0)</f>
        <v/>
      </c>
      <c r="U321" s="191" t="str">
        <f>IFERROR(IF(D321="","",IF(K321="","",IF(J321="","",IF(F321="F",VLOOKUP(K321,F!A:M,8,0),IF(F321="M",VLOOKUP(K321,M!A:M,8,0),""))))),0)</f>
        <v/>
      </c>
      <c r="V321" s="191" t="str">
        <f>IFERROR(IF(D321="","",IF(K321="","",IF(J321="","",IF(F321="F",VLOOKUP(K321,F!A:M,9,0),IF(F321="M",VLOOKUP(K321,M!A:M,9,0),""))))),0)</f>
        <v/>
      </c>
      <c r="W321" s="191" t="str">
        <f>IFERROR(IF(D321="","",IF(K321="","",IF(J321="","",IF(F321="F",VLOOKUP(K321,F!A:M,10,0),IF(F321="M",VLOOKUP(K321,M!A:M,10,0),""))))),0)</f>
        <v/>
      </c>
      <c r="X321" s="191" t="str">
        <f>IFERROR(IF(D321="","",IF(K321="","",IF(J321="","",IF(F321="F",VLOOKUP(K321,F!A:M,11,0),IF(F321="M",VLOOKUP(K321,M!A:M,11,0),""))))),0)</f>
        <v/>
      </c>
      <c r="Y321" s="191" t="str">
        <f>IFERROR(IF(D321="","",IF(K321="","",IF(J321="","",IF(F321="F",VLOOKUP(K321,F!A:M,12,0),IF(F321="M",VLOOKUP(K321,M!A:M,12,0),""))))),0)</f>
        <v/>
      </c>
      <c r="Z321" s="191" t="str">
        <f>IFERROR(IF(D321="","",IF(K321="","",IF(J321="","",IF(F321="F",VLOOKUP(K321,F!A:M,13,0),IF(F321="M",VLOOKUP(K321,M!A:M,13,0),""))))),0)</f>
        <v/>
      </c>
      <c r="AA321" s="191" t="str">
        <f>IFERROR(IF(D321="","",IF(F321="","",IF(J321="","",IF(K321="","",IF(AND(K321&gt;23,K321&lt;=60),IF(F321="F",VLOOKUP(MROUND(HZ321,0.5),'F-Weight for Length'!K:S,2,0),VLOOKUP(MROUND(HZ321,0.5),'M-Weight for Length'!K:S,2,0)),IF(K321&gt;60,IF(F321="F",VLOOKUP(K321,'F-Weight for Length'!U:AC,2,0),VLOOKUP(K321,'M-Weight for Length'!U:AC,2,0)),IF(F321="F",VLOOKUP(MROUND(HZ321,0.5),'F-Weight for Length'!A:I,2,0),VLOOKUP(MROUND(HZ321,0.5),'M-Weight for Length'!A:I,2,0)))))))),0)</f>
        <v/>
      </c>
      <c r="AB321" s="191" t="str">
        <f>IFERROR(IF(D321="","",IF(F321="","",IF(J321="","",IF(K321="","",IF(AND(K321&gt;23,K321&lt;=60),IF(F321="F",VLOOKUP(MROUND(HZ321,0.5),'F-Weight for Length'!K:S,3,0),VLOOKUP(MROUND(HZ321,0.5),'M-Weight for Length'!K:S,3,0)),IF(K321&gt;60,IF(F321="F",VLOOKUP(K321,'F-Weight for Length'!U:AC,3,0),VLOOKUP(K321,'M-Weight for Length'!U:AC,3,0)),IF(F321="F",VLOOKUP(MROUND(HZ321,0.5),'F-Weight for Length'!A:I,3,0),VLOOKUP(MROUND(HZ321,0.5),'M-Weight for Length'!A:I,3,0)))))))),0)</f>
        <v/>
      </c>
      <c r="AC321" s="191" t="str">
        <f>IFERROR(IF(D321="","",IF(F321="","",IF(J321="","",IF(K321="","",IF(AND(K321&gt;23,K321&lt;=60),IF(F321="F",VLOOKUP(MROUND(HZ321,0.5),'F-Weight for Length'!K:S,4,0),VLOOKUP(MROUND(HZ321,0.5),'M-Weight for Length'!K:S,4,0)),IF(K321&gt;60,IF(F321="F",VLOOKUP(K321,'F-Weight for Length'!U:AC,4,0),VLOOKUP(K321,'M-Weight for Length'!U:AC,4,0)),IF(F321="F",VLOOKUP(MROUND(HZ321,0.5),'F-Weight for Length'!A:I,4,0),VLOOKUP(MROUND(HZ321,0.5),'M-Weight for Length'!A:I,4,0)))))))),0)</f>
        <v/>
      </c>
      <c r="AD321" s="191" t="str">
        <f>IFERROR(IF(D321="","",IF(F321="","",IF(J321="","",IF(K321="","",IF(AND(K321&gt;23,K321&lt;=60),IF(F321="F",VLOOKUP(MROUND(HZ321,0.5),'F-Weight for Length'!K:S,5,0),VLOOKUP(MROUND(HZ321,0.5),'M-Weight for Length'!K:S,5,0)),IF(K321&gt;60,IF(F321="F",VLOOKUP(K321,'F-Weight for Length'!U:AC,5,0),VLOOKUP(K321,'M-Weight for Length'!U:AC,5,0)),IF(F321="F",VLOOKUP(MROUND(HZ321,0.5),'F-Weight for Length'!A:I,5,0),VLOOKUP(MROUND(HZ321,0.5),'M-Weight for Length'!A:I,5,0)))))))),0)</f>
        <v/>
      </c>
      <c r="AE321" s="191" t="str">
        <f>IFERROR(IF(D321="","",IF(F321="","",IF(J321="","",IF(K321="","",IF(AND(K321&gt;23,K321&lt;=60),IF(F321="F",VLOOKUP(MROUND(HZ321,0.5),'F-Weight for Length'!K:S,6,0),VLOOKUP(MROUND(HZ321,0.5),'M-Weight for Length'!K:S,6,0)),IF(K321&gt;60,IF(F321="F",VLOOKUP(K321,'F-Weight for Length'!U:AC,6,0),VLOOKUP(K321,'M-Weight for Length'!U:AC,6,0)),IF(F321="F",VLOOKUP(MROUND(HZ321,0.5),'F-Weight for Length'!A:I,6,0),VLOOKUP(MROUND(HZ321,0.5),'M-Weight for Length'!A:I,6,0)))))))),0)</f>
        <v/>
      </c>
      <c r="AF321" s="191" t="str">
        <f>IFERROR(IF(D321="","",IF(F321="","",IF(J321="","",IF(K321="","",IF(AND(K321&gt;23,K321&lt;=60),IF(F321="F",VLOOKUP(MROUND(HZ321,0.5),'F-Weight for Length'!K:S,7,0),VLOOKUP(MROUND(HZ321,0.5),'M-Weight for Length'!K:S,7,0)),IF(K321&gt;60,IF(F321="F",VLOOKUP(K321,'F-Weight for Length'!U:AC,7,0),VLOOKUP(K321,'M-Weight for Length'!U:AC,7,0)),IF(F321="F",VLOOKUP(MROUND(HZ321,0.5),'F-Weight for Length'!A:I,7,0),VLOOKUP(MROUND(HZ321,0.5),'M-Weight for Length'!A:I,7,0)))))))),0)</f>
        <v/>
      </c>
      <c r="AG321" s="191" t="str">
        <f>IFERROR(IF(D321="","",IF(F321="","",IF(J321="","",IF(K321="","",IF(AND(K321&gt;23,K321&lt;=60),IF(F321="F",VLOOKUP(MROUND(HZ321,0.5),'F-Weight for Length'!K:S,8,0),VLOOKUP(MROUND(HZ321,0.5),'M-Weight for Length'!K:S,8,0)),IF(K321&gt;60,IF(F321="F",VLOOKUP(K321,'F-Weight for Length'!U:AC,8,0),VLOOKUP(K321,'M-Weight for Length'!U:AC,8,0)),IF(F321="F",VLOOKUP(MROUND(HZ321,0.5),'F-Weight for Length'!A:I,8,0),VLOOKUP(MROUND(HZ321,0.5),'M-Weight for Length'!A:I,8,0)))))))),0)</f>
        <v/>
      </c>
      <c r="AH321" s="191" t="str">
        <f>IFERROR(IF(D321="","",IF(F321="","",IF(J321="","",IF(K321="","",IF(AND(K321&gt;23,K321&lt;=60),IF(F321="F",VLOOKUP(MROUND(HZ321,0.5),'F-Weight for Length'!K:S,9,0),VLOOKUP(MROUND(HZ321,0.5),'M-Weight for Length'!K:S,9,0)),IF(K321&gt;60,IF(F321="F",VLOOKUP(K321,'F-Weight for Length'!U:AC,9,0),VLOOKUP(K321,'M-Weight for Length'!U:AC,9,0)),IF(F321="F",VLOOKUP(MROUND(HZ321,0.5),'F-Weight for Length'!A:I,9,0),VLOOKUP(MROUND(HZ321,0.5),'M-Weight for Length'!A:I,9,0)))))))),0)</f>
        <v/>
      </c>
      <c r="AI321" s="192">
        <f t="shared" si="957"/>
        <v>0</v>
      </c>
      <c r="AJ321" s="192">
        <f t="shared" si="958"/>
        <v>0</v>
      </c>
      <c r="AK321" s="192">
        <f t="shared" si="959"/>
        <v>0</v>
      </c>
      <c r="AL321" s="192">
        <f t="shared" si="960"/>
        <v>0</v>
      </c>
      <c r="AM321" s="192">
        <f t="shared" si="961"/>
        <v>0</v>
      </c>
      <c r="AN321" s="192">
        <f t="shared" si="962"/>
        <v>0</v>
      </c>
      <c r="AO321" s="192">
        <f t="shared" si="963"/>
        <v>0</v>
      </c>
      <c r="AP321" s="192">
        <f t="shared" si="964"/>
        <v>0</v>
      </c>
      <c r="AQ321" s="192">
        <f t="shared" si="965"/>
        <v>0</v>
      </c>
      <c r="AR321" s="192">
        <f t="shared" si="966"/>
        <v>0</v>
      </c>
      <c r="AS321" s="192">
        <f t="shared" si="967"/>
        <v>0</v>
      </c>
      <c r="AT321" s="192">
        <f t="shared" si="968"/>
        <v>0</v>
      </c>
      <c r="AU321" s="192">
        <f t="shared" si="969"/>
        <v>0</v>
      </c>
      <c r="AV321" s="192">
        <f t="shared" si="970"/>
        <v>0</v>
      </c>
      <c r="AW321" s="192">
        <f t="shared" si="971"/>
        <v>0</v>
      </c>
      <c r="AX321" s="192">
        <f t="shared" si="972"/>
        <v>0</v>
      </c>
      <c r="AY321" s="192">
        <f t="shared" si="973"/>
        <v>0</v>
      </c>
      <c r="AZ321" s="192">
        <f t="shared" si="974"/>
        <v>0</v>
      </c>
      <c r="BA321" s="192">
        <f t="shared" si="975"/>
        <v>0</v>
      </c>
      <c r="BB321" s="192">
        <f t="shared" si="976"/>
        <v>0</v>
      </c>
      <c r="BC321" s="192">
        <f t="shared" si="977"/>
        <v>0</v>
      </c>
      <c r="BD321" s="192">
        <f t="shared" si="978"/>
        <v>0</v>
      </c>
      <c r="BE321" s="192">
        <f t="shared" si="979"/>
        <v>0</v>
      </c>
      <c r="BF321" s="192">
        <f t="shared" si="980"/>
        <v>0</v>
      </c>
      <c r="BG321" s="192">
        <f t="shared" si="981"/>
        <v>0</v>
      </c>
      <c r="BH321" s="192">
        <f t="shared" si="982"/>
        <v>0</v>
      </c>
      <c r="BI321" s="192">
        <f t="shared" si="983"/>
        <v>0</v>
      </c>
      <c r="BJ321" s="192">
        <f t="shared" si="984"/>
        <v>0</v>
      </c>
      <c r="BK321" s="192">
        <f t="shared" si="985"/>
        <v>0</v>
      </c>
      <c r="BL321" s="192">
        <f t="shared" si="986"/>
        <v>0</v>
      </c>
      <c r="BM321" s="192">
        <f t="shared" si="987"/>
        <v>0</v>
      </c>
      <c r="BN321" s="192">
        <f t="shared" si="988"/>
        <v>0</v>
      </c>
      <c r="BO321" s="192">
        <f t="shared" si="989"/>
        <v>0</v>
      </c>
      <c r="BP321" s="192">
        <f t="shared" si="990"/>
        <v>0</v>
      </c>
      <c r="BQ321" s="192">
        <f t="shared" si="991"/>
        <v>0</v>
      </c>
      <c r="BR321" s="192">
        <f t="shared" si="992"/>
        <v>0</v>
      </c>
      <c r="BS321" s="192">
        <f t="shared" si="993"/>
        <v>0</v>
      </c>
      <c r="BT321" s="192">
        <f t="shared" si="994"/>
        <v>0</v>
      </c>
      <c r="BU321" s="192">
        <f t="shared" si="995"/>
        <v>0</v>
      </c>
      <c r="BV321" s="192">
        <f t="shared" si="996"/>
        <v>0</v>
      </c>
      <c r="BW321" s="192">
        <f t="shared" si="997"/>
        <v>0</v>
      </c>
      <c r="BX321" s="192">
        <f t="shared" si="998"/>
        <v>0</v>
      </c>
      <c r="BY321" s="192">
        <f t="shared" si="999"/>
        <v>0</v>
      </c>
      <c r="BZ321" s="192">
        <f t="shared" si="1000"/>
        <v>0</v>
      </c>
      <c r="CA321" s="192">
        <f t="shared" si="1001"/>
        <v>0</v>
      </c>
      <c r="CB321" s="192">
        <f t="shared" si="1002"/>
        <v>0</v>
      </c>
      <c r="CC321" s="192">
        <f t="shared" si="1003"/>
        <v>0</v>
      </c>
      <c r="CD321" s="192">
        <f t="shared" si="1004"/>
        <v>0</v>
      </c>
      <c r="CE321" s="192">
        <f t="shared" si="1005"/>
        <v>0</v>
      </c>
      <c r="CF321" s="192">
        <f t="shared" si="1006"/>
        <v>0</v>
      </c>
      <c r="CG321" s="192">
        <f t="shared" si="1007"/>
        <v>0</v>
      </c>
      <c r="CH321" s="192">
        <f t="shared" si="1008"/>
        <v>0</v>
      </c>
      <c r="CI321" s="192">
        <f t="shared" si="1009"/>
        <v>0</v>
      </c>
      <c r="CJ321" s="192">
        <f t="shared" si="1010"/>
        <v>0</v>
      </c>
      <c r="CK321" s="192">
        <f t="shared" si="1011"/>
        <v>0</v>
      </c>
      <c r="CL321" s="192">
        <f t="shared" si="1012"/>
        <v>0</v>
      </c>
      <c r="CM321" s="192">
        <f t="shared" si="1013"/>
        <v>0</v>
      </c>
      <c r="CN321" s="192">
        <f t="shared" si="1014"/>
        <v>0</v>
      </c>
      <c r="CO321" s="192">
        <f t="shared" si="1015"/>
        <v>0</v>
      </c>
      <c r="CP321" s="192">
        <f t="shared" si="1016"/>
        <v>0</v>
      </c>
      <c r="CQ321" s="192">
        <f t="shared" si="1017"/>
        <v>0</v>
      </c>
      <c r="CR321" s="192">
        <f t="shared" si="1018"/>
        <v>0</v>
      </c>
      <c r="CS321" s="192">
        <f t="shared" si="1019"/>
        <v>0</v>
      </c>
      <c r="CT321" s="192">
        <f t="shared" si="1020"/>
        <v>0</v>
      </c>
      <c r="CU321" s="192">
        <f t="shared" si="1021"/>
        <v>0</v>
      </c>
      <c r="CV321" s="192">
        <f t="shared" si="1022"/>
        <v>0</v>
      </c>
      <c r="CW321" s="192">
        <f t="shared" si="1023"/>
        <v>0</v>
      </c>
      <c r="CX321" s="192">
        <f t="shared" si="1024"/>
        <v>0</v>
      </c>
      <c r="CY321" s="192">
        <f t="shared" si="1025"/>
        <v>0</v>
      </c>
      <c r="CZ321" s="192">
        <f t="shared" si="1026"/>
        <v>0</v>
      </c>
      <c r="DA321" s="192">
        <f t="shared" si="1027"/>
        <v>0</v>
      </c>
      <c r="DB321" s="192">
        <f t="shared" si="1028"/>
        <v>0</v>
      </c>
      <c r="DC321" s="192">
        <f t="shared" si="1029"/>
        <v>0</v>
      </c>
      <c r="DD321" s="192">
        <f t="shared" si="1030"/>
        <v>0</v>
      </c>
      <c r="DE321" s="192">
        <f t="shared" si="1031"/>
        <v>0</v>
      </c>
      <c r="DF321" s="192">
        <f t="shared" si="1032"/>
        <v>0</v>
      </c>
      <c r="DG321" s="192">
        <f t="shared" si="1033"/>
        <v>0</v>
      </c>
      <c r="DH321" s="192">
        <f t="shared" si="1034"/>
        <v>0</v>
      </c>
      <c r="DI321" s="192">
        <f t="shared" si="1035"/>
        <v>0</v>
      </c>
      <c r="DJ321" s="192">
        <f t="shared" si="1036"/>
        <v>0</v>
      </c>
      <c r="DK321" s="192">
        <f t="shared" si="1037"/>
        <v>0</v>
      </c>
      <c r="DL321" s="192">
        <f t="shared" si="1038"/>
        <v>0</v>
      </c>
      <c r="DM321" s="192">
        <f t="shared" si="1039"/>
        <v>0</v>
      </c>
      <c r="DN321" s="192">
        <f t="shared" si="1040"/>
        <v>0</v>
      </c>
      <c r="DO321" s="192">
        <f t="shared" si="1041"/>
        <v>0</v>
      </c>
      <c r="DP321" s="192">
        <f t="shared" si="1042"/>
        <v>0</v>
      </c>
      <c r="DQ321" s="192">
        <f t="shared" si="1043"/>
        <v>0</v>
      </c>
      <c r="DR321" s="192">
        <f t="shared" si="1044"/>
        <v>0</v>
      </c>
      <c r="DS321" s="192">
        <f t="shared" si="1045"/>
        <v>0</v>
      </c>
      <c r="DT321" s="192">
        <f t="shared" si="1046"/>
        <v>0</v>
      </c>
      <c r="DU321" s="192">
        <f t="shared" si="1047"/>
        <v>0</v>
      </c>
      <c r="DV321" s="193">
        <f t="shared" si="1048"/>
        <v>0</v>
      </c>
      <c r="DW321" s="193">
        <f t="shared" si="1049"/>
        <v>0</v>
      </c>
      <c r="DX321" s="193">
        <f t="shared" si="1050"/>
        <v>0</v>
      </c>
      <c r="DY321" s="193">
        <f t="shared" si="1051"/>
        <v>0</v>
      </c>
      <c r="DZ321" s="193">
        <f t="shared" si="1052"/>
        <v>0</v>
      </c>
      <c r="EA321" s="192">
        <f t="shared" si="1053"/>
        <v>0</v>
      </c>
      <c r="EB321" s="192">
        <f t="shared" si="1054"/>
        <v>0</v>
      </c>
      <c r="EC321" s="192">
        <f t="shared" si="1055"/>
        <v>0</v>
      </c>
      <c r="ED321" s="192">
        <f t="shared" si="1056"/>
        <v>0</v>
      </c>
      <c r="EE321" s="192">
        <f t="shared" si="1057"/>
        <v>0</v>
      </c>
      <c r="EF321" s="192">
        <f t="shared" si="1058"/>
        <v>0</v>
      </c>
      <c r="EG321" s="192">
        <f t="shared" si="1059"/>
        <v>0</v>
      </c>
      <c r="EH321" s="192">
        <f t="shared" si="1060"/>
        <v>0</v>
      </c>
      <c r="EI321" s="192">
        <f t="shared" si="1061"/>
        <v>0</v>
      </c>
      <c r="EJ321" s="192">
        <f t="shared" si="1062"/>
        <v>0</v>
      </c>
      <c r="EK321" s="192">
        <f t="shared" si="1063"/>
        <v>0</v>
      </c>
      <c r="EL321" s="192">
        <f t="shared" si="1064"/>
        <v>0</v>
      </c>
      <c r="EM321" s="192">
        <f t="shared" si="1065"/>
        <v>0</v>
      </c>
      <c r="EN321" s="192">
        <f t="shared" si="1066"/>
        <v>0</v>
      </c>
      <c r="EO321" s="192">
        <f t="shared" si="1067"/>
        <v>0</v>
      </c>
      <c r="EP321" s="192">
        <f t="shared" si="1068"/>
        <v>0</v>
      </c>
      <c r="EQ321" s="192">
        <f t="shared" si="1069"/>
        <v>0</v>
      </c>
      <c r="ER321" s="192">
        <f t="shared" si="1070"/>
        <v>0</v>
      </c>
      <c r="ES321" s="192">
        <f t="shared" si="1071"/>
        <v>0</v>
      </c>
      <c r="ET321" s="192">
        <f t="shared" si="1072"/>
        <v>0</v>
      </c>
      <c r="EU321" s="192">
        <f t="shared" si="1073"/>
        <v>0</v>
      </c>
      <c r="EV321" s="192">
        <f t="shared" si="1074"/>
        <v>0</v>
      </c>
      <c r="EW321" s="192">
        <f t="shared" si="1075"/>
        <v>0</v>
      </c>
      <c r="EX321" s="192">
        <f t="shared" si="1076"/>
        <v>0</v>
      </c>
      <c r="EY321" s="192">
        <f t="shared" si="1077"/>
        <v>0</v>
      </c>
      <c r="EZ321" s="192">
        <f t="shared" si="1078"/>
        <v>0</v>
      </c>
      <c r="FA321" s="192">
        <f t="shared" si="1079"/>
        <v>0</v>
      </c>
      <c r="FB321" s="192">
        <f t="shared" si="1080"/>
        <v>0</v>
      </c>
      <c r="FC321" s="192">
        <f t="shared" si="1081"/>
        <v>0</v>
      </c>
      <c r="FD321" s="192">
        <f t="shared" si="1082"/>
        <v>0</v>
      </c>
      <c r="FE321" s="192">
        <f t="shared" si="1083"/>
        <v>0</v>
      </c>
      <c r="FF321" s="192">
        <f t="shared" si="1084"/>
        <v>0</v>
      </c>
      <c r="FG321" s="192">
        <f t="shared" si="1085"/>
        <v>0</v>
      </c>
      <c r="FH321" s="192">
        <f t="shared" si="1086"/>
        <v>0</v>
      </c>
      <c r="FI321" s="192">
        <f t="shared" si="1087"/>
        <v>0</v>
      </c>
      <c r="FJ321" s="192">
        <f t="shared" si="1088"/>
        <v>0</v>
      </c>
      <c r="FK321" s="192">
        <f t="shared" si="1089"/>
        <v>0</v>
      </c>
      <c r="FL321" s="192">
        <f t="shared" si="1090"/>
        <v>0</v>
      </c>
      <c r="FM321" s="192">
        <f t="shared" si="1091"/>
        <v>0</v>
      </c>
      <c r="FN321" s="192">
        <f t="shared" si="1092"/>
        <v>0</v>
      </c>
      <c r="FO321" s="192">
        <f t="shared" si="1093"/>
        <v>0</v>
      </c>
      <c r="FP321" s="192">
        <f t="shared" si="1094"/>
        <v>0</v>
      </c>
      <c r="FQ321" s="192">
        <f t="shared" si="1095"/>
        <v>0</v>
      </c>
      <c r="FR321" s="192">
        <f t="shared" si="1096"/>
        <v>0</v>
      </c>
      <c r="FS321" s="192">
        <f t="shared" si="1097"/>
        <v>0</v>
      </c>
      <c r="FT321" s="192">
        <f t="shared" si="1098"/>
        <v>0</v>
      </c>
      <c r="FU321" s="192">
        <f t="shared" si="1099"/>
        <v>0</v>
      </c>
      <c r="FV321" s="192">
        <f t="shared" si="1100"/>
        <v>0</v>
      </c>
      <c r="FW321" s="192">
        <f t="shared" si="1101"/>
        <v>0</v>
      </c>
      <c r="FX321" s="192">
        <f t="shared" si="1102"/>
        <v>0</v>
      </c>
      <c r="FY321" s="192">
        <f t="shared" si="1103"/>
        <v>0</v>
      </c>
      <c r="FZ321" s="192">
        <f t="shared" si="1104"/>
        <v>0</v>
      </c>
      <c r="GA321" s="192">
        <f t="shared" si="1105"/>
        <v>0</v>
      </c>
      <c r="GB321" s="192">
        <f t="shared" si="1106"/>
        <v>0</v>
      </c>
      <c r="GC321" s="192">
        <f t="shared" si="1107"/>
        <v>0</v>
      </c>
      <c r="GD321" s="192">
        <f t="shared" si="1108"/>
        <v>0</v>
      </c>
      <c r="GE321" s="192">
        <f t="shared" si="1109"/>
        <v>0</v>
      </c>
      <c r="GF321" s="192">
        <f t="shared" si="1110"/>
        <v>0</v>
      </c>
      <c r="GG321" s="192">
        <f t="shared" si="1111"/>
        <v>0</v>
      </c>
      <c r="GH321" s="192">
        <f t="shared" si="1112"/>
        <v>0</v>
      </c>
      <c r="GI321" s="192">
        <f t="shared" si="1113"/>
        <v>0</v>
      </c>
      <c r="GJ321" s="192">
        <f t="shared" si="1114"/>
        <v>0</v>
      </c>
      <c r="GK321" s="192">
        <f t="shared" si="1115"/>
        <v>0</v>
      </c>
      <c r="GL321" s="192">
        <f t="shared" si="1116"/>
        <v>0</v>
      </c>
      <c r="GM321" s="192">
        <f t="shared" si="1117"/>
        <v>0</v>
      </c>
      <c r="GN321" s="192">
        <f t="shared" si="1118"/>
        <v>0</v>
      </c>
      <c r="GO321" s="192">
        <f t="shared" si="1119"/>
        <v>0</v>
      </c>
      <c r="GP321" s="192">
        <f t="shared" si="1120"/>
        <v>0</v>
      </c>
      <c r="GQ321" s="192">
        <f t="shared" si="1121"/>
        <v>0</v>
      </c>
      <c r="GR321" s="192">
        <f t="shared" si="1122"/>
        <v>0</v>
      </c>
      <c r="GS321" s="192">
        <f t="shared" si="1123"/>
        <v>0</v>
      </c>
      <c r="GT321" s="192">
        <f t="shared" si="1124"/>
        <v>0</v>
      </c>
      <c r="GU321" s="192">
        <f t="shared" si="1125"/>
        <v>0</v>
      </c>
      <c r="GV321" s="192">
        <f t="shared" si="1126"/>
        <v>0</v>
      </c>
      <c r="GW321" s="192">
        <f t="shared" si="1127"/>
        <v>0</v>
      </c>
      <c r="GX321" s="192">
        <f t="shared" si="1128"/>
        <v>0</v>
      </c>
      <c r="GY321" s="192">
        <f t="shared" si="1129"/>
        <v>0</v>
      </c>
      <c r="GZ321" s="192">
        <f t="shared" si="1130"/>
        <v>0</v>
      </c>
      <c r="HA321" s="192">
        <f t="shared" si="1131"/>
        <v>0</v>
      </c>
      <c r="HB321" s="192">
        <f t="shared" si="1132"/>
        <v>0</v>
      </c>
      <c r="HC321" s="192">
        <f t="shared" si="1133"/>
        <v>0</v>
      </c>
      <c r="HD321" s="192">
        <f t="shared" si="1134"/>
        <v>0</v>
      </c>
      <c r="HE321" s="192">
        <f t="shared" si="1135"/>
        <v>0</v>
      </c>
      <c r="HF321" s="192">
        <f t="shared" si="1136"/>
        <v>0</v>
      </c>
      <c r="HG321" s="192">
        <f t="shared" si="1137"/>
        <v>0</v>
      </c>
      <c r="HH321" s="192">
        <f t="shared" si="1138"/>
        <v>0</v>
      </c>
      <c r="HI321" s="192">
        <f t="shared" si="1139"/>
        <v>0</v>
      </c>
      <c r="HJ321" s="192">
        <f t="shared" si="1140"/>
        <v>0</v>
      </c>
      <c r="HK321" s="192">
        <f t="shared" si="1141"/>
        <v>0</v>
      </c>
      <c r="HL321" s="192">
        <f t="shared" si="1142"/>
        <v>0</v>
      </c>
      <c r="HM321" s="192">
        <f t="shared" si="1143"/>
        <v>0</v>
      </c>
      <c r="HN321" s="194">
        <f t="shared" si="1144"/>
        <v>0</v>
      </c>
      <c r="HO321" s="194">
        <f t="shared" si="1145"/>
        <v>0</v>
      </c>
      <c r="HP321" s="194">
        <f t="shared" si="1146"/>
        <v>0</v>
      </c>
      <c r="HQ321" s="194">
        <f t="shared" si="1147"/>
        <v>0</v>
      </c>
      <c r="HR321" s="194">
        <f t="shared" si="1148"/>
        <v>0</v>
      </c>
      <c r="HS321" s="195" t="str">
        <f t="shared" si="945"/>
        <v/>
      </c>
      <c r="HT321" s="196">
        <f t="shared" si="941"/>
        <v>0</v>
      </c>
      <c r="HU321" s="196">
        <f t="shared" si="942"/>
        <v>0</v>
      </c>
      <c r="HV321" s="197" t="str">
        <f t="shared" si="946"/>
        <v/>
      </c>
      <c r="HW321" s="197" t="str">
        <f t="shared" si="1149"/>
        <v/>
      </c>
      <c r="HX321" s="197" t="str">
        <f t="shared" si="1150"/>
        <v/>
      </c>
      <c r="HY321" s="195" t="str">
        <f t="shared" si="947"/>
        <v/>
      </c>
      <c r="HZ321" s="30">
        <f t="shared" si="943"/>
        <v>0</v>
      </c>
      <c r="IA321" s="198">
        <f t="shared" si="948"/>
        <v>0</v>
      </c>
      <c r="IB321" s="195"/>
      <c r="IC321" s="195">
        <f t="shared" si="1151"/>
        <v>0</v>
      </c>
      <c r="ID321" s="195">
        <f t="shared" si="949"/>
        <v>0</v>
      </c>
      <c r="IE321" s="195">
        <f t="shared" si="1152"/>
        <v>0</v>
      </c>
      <c r="IF321" s="195">
        <f t="shared" si="950"/>
        <v>0</v>
      </c>
      <c r="IG321" s="307">
        <f t="shared" si="951"/>
        <v>0</v>
      </c>
      <c r="IH321" s="307">
        <f t="shared" si="952"/>
        <v>0</v>
      </c>
      <c r="II321" s="44">
        <f t="shared" si="953"/>
        <v>0</v>
      </c>
      <c r="IJ321" s="44">
        <f t="shared" si="1153"/>
        <v>0</v>
      </c>
      <c r="IK321" s="44">
        <f t="shared" si="1154"/>
        <v>0</v>
      </c>
      <c r="IL321" s="44">
        <f t="shared" si="1155"/>
        <v>0</v>
      </c>
      <c r="IM321" s="44">
        <f t="shared" si="1156"/>
        <v>0</v>
      </c>
      <c r="IN321" s="44">
        <f t="shared" si="1157"/>
        <v>0</v>
      </c>
      <c r="IO321" s="44">
        <f t="shared" si="1158"/>
        <v>0</v>
      </c>
    </row>
    <row r="322" spans="1:249" ht="18" customHeight="1">
      <c r="A322" s="188">
        <v>316</v>
      </c>
      <c r="B322" s="326"/>
      <c r="C322" s="289"/>
      <c r="D322" s="199"/>
      <c r="E322" s="189"/>
      <c r="F322" s="189"/>
      <c r="G322" s="190"/>
      <c r="H322" s="190"/>
      <c r="I322" s="272"/>
      <c r="J322" s="207"/>
      <c r="K322" s="214" t="str">
        <f t="shared" si="954"/>
        <v/>
      </c>
      <c r="L322" s="200" t="str">
        <f t="shared" si="955"/>
        <v/>
      </c>
      <c r="M322" s="200" t="str">
        <f t="shared" si="956"/>
        <v/>
      </c>
      <c r="N322" s="209" t="str">
        <f t="shared" si="944"/>
        <v/>
      </c>
      <c r="O322" s="208" t="str">
        <f>IFERROR(IF(D322="","",IF(K322="","",IF(I322="","",IF(F322="F",VLOOKUP(K322,F!A:G,2,0),IF(F322="M",VLOOKUP(K322,M!A:G,2,0),""))))),0)</f>
        <v/>
      </c>
      <c r="P322" s="191" t="str">
        <f>IFERROR(IF(D322="","",IF(K322="","",IF(I322="","",IF(F322="F",VLOOKUP(K322,F!A:G,3,0),IF(F322="M",VLOOKUP(K322,M!A:G,3,0),""))))),0)</f>
        <v/>
      </c>
      <c r="Q322" s="191" t="str">
        <f>IFERROR(IF(D322="","",IF(K322="","",IF(I322="","",IF(F322="F",VLOOKUP(K322,F!A:G,4,0),IF(F322="M",VLOOKUP(K322,M!A:G,4,0),""))))),0)</f>
        <v/>
      </c>
      <c r="R322" s="191" t="str">
        <f>IFERROR(IF(D322="","",IF(K322="","",IF(I322="","",IF(F322="F",VLOOKUP(K322,F!A:G,5,0),IF(F322="M",VLOOKUP(K322,M!A:G,5,0),""))))),0)</f>
        <v/>
      </c>
      <c r="S322" s="191" t="str">
        <f>IFERROR(IF(D322="","",IF(K322="","",IF(I322="","",IF(F322="F",VLOOKUP(K322,F!A:G,6,0),IF(F322="M",VLOOKUP(K322,M!A:G,6,0),""))))),0)</f>
        <v/>
      </c>
      <c r="T322" s="191" t="str">
        <f>IFERROR(IF(D322="","",IF(K322="","",IF(I322="","",IF(F322="F",VLOOKUP(K322,F!A:G,7,0),IF(F322="M",VLOOKUP(K322,M!A:G,7,0),""))))),0)</f>
        <v/>
      </c>
      <c r="U322" s="191" t="str">
        <f>IFERROR(IF(D322="","",IF(K322="","",IF(J322="","",IF(F322="F",VLOOKUP(K322,F!A:M,8,0),IF(F322="M",VLOOKUP(K322,M!A:M,8,0),""))))),0)</f>
        <v/>
      </c>
      <c r="V322" s="191" t="str">
        <f>IFERROR(IF(D322="","",IF(K322="","",IF(J322="","",IF(F322="F",VLOOKUP(K322,F!A:M,9,0),IF(F322="M",VLOOKUP(K322,M!A:M,9,0),""))))),0)</f>
        <v/>
      </c>
      <c r="W322" s="191" t="str">
        <f>IFERROR(IF(D322="","",IF(K322="","",IF(J322="","",IF(F322="F",VLOOKUP(K322,F!A:M,10,0),IF(F322="M",VLOOKUP(K322,M!A:M,10,0),""))))),0)</f>
        <v/>
      </c>
      <c r="X322" s="191" t="str">
        <f>IFERROR(IF(D322="","",IF(K322="","",IF(J322="","",IF(F322="F",VLOOKUP(K322,F!A:M,11,0),IF(F322="M",VLOOKUP(K322,M!A:M,11,0),""))))),0)</f>
        <v/>
      </c>
      <c r="Y322" s="191" t="str">
        <f>IFERROR(IF(D322="","",IF(K322="","",IF(J322="","",IF(F322="F",VLOOKUP(K322,F!A:M,12,0),IF(F322="M",VLOOKUP(K322,M!A:M,12,0),""))))),0)</f>
        <v/>
      </c>
      <c r="Z322" s="191" t="str">
        <f>IFERROR(IF(D322="","",IF(K322="","",IF(J322="","",IF(F322="F",VLOOKUP(K322,F!A:M,13,0),IF(F322="M",VLOOKUP(K322,M!A:M,13,0),""))))),0)</f>
        <v/>
      </c>
      <c r="AA322" s="191" t="str">
        <f>IFERROR(IF(D322="","",IF(F322="","",IF(J322="","",IF(K322="","",IF(AND(K322&gt;23,K322&lt;=60),IF(F322="F",VLOOKUP(MROUND(HZ322,0.5),'F-Weight for Length'!K:S,2,0),VLOOKUP(MROUND(HZ322,0.5),'M-Weight for Length'!K:S,2,0)),IF(K322&gt;60,IF(F322="F",VLOOKUP(K322,'F-Weight for Length'!U:AC,2,0),VLOOKUP(K322,'M-Weight for Length'!U:AC,2,0)),IF(F322="F",VLOOKUP(MROUND(HZ322,0.5),'F-Weight for Length'!A:I,2,0),VLOOKUP(MROUND(HZ322,0.5),'M-Weight for Length'!A:I,2,0)))))))),0)</f>
        <v/>
      </c>
      <c r="AB322" s="191" t="str">
        <f>IFERROR(IF(D322="","",IF(F322="","",IF(J322="","",IF(K322="","",IF(AND(K322&gt;23,K322&lt;=60),IF(F322="F",VLOOKUP(MROUND(HZ322,0.5),'F-Weight for Length'!K:S,3,0),VLOOKUP(MROUND(HZ322,0.5),'M-Weight for Length'!K:S,3,0)),IF(K322&gt;60,IF(F322="F",VLOOKUP(K322,'F-Weight for Length'!U:AC,3,0),VLOOKUP(K322,'M-Weight for Length'!U:AC,3,0)),IF(F322="F",VLOOKUP(MROUND(HZ322,0.5),'F-Weight for Length'!A:I,3,0),VLOOKUP(MROUND(HZ322,0.5),'M-Weight for Length'!A:I,3,0)))))))),0)</f>
        <v/>
      </c>
      <c r="AC322" s="191" t="str">
        <f>IFERROR(IF(D322="","",IF(F322="","",IF(J322="","",IF(K322="","",IF(AND(K322&gt;23,K322&lt;=60),IF(F322="F",VLOOKUP(MROUND(HZ322,0.5),'F-Weight for Length'!K:S,4,0),VLOOKUP(MROUND(HZ322,0.5),'M-Weight for Length'!K:S,4,0)),IF(K322&gt;60,IF(F322="F",VLOOKUP(K322,'F-Weight for Length'!U:AC,4,0),VLOOKUP(K322,'M-Weight for Length'!U:AC,4,0)),IF(F322="F",VLOOKUP(MROUND(HZ322,0.5),'F-Weight for Length'!A:I,4,0),VLOOKUP(MROUND(HZ322,0.5),'M-Weight for Length'!A:I,4,0)))))))),0)</f>
        <v/>
      </c>
      <c r="AD322" s="191" t="str">
        <f>IFERROR(IF(D322="","",IF(F322="","",IF(J322="","",IF(K322="","",IF(AND(K322&gt;23,K322&lt;=60),IF(F322="F",VLOOKUP(MROUND(HZ322,0.5),'F-Weight for Length'!K:S,5,0),VLOOKUP(MROUND(HZ322,0.5),'M-Weight for Length'!K:S,5,0)),IF(K322&gt;60,IF(F322="F",VLOOKUP(K322,'F-Weight for Length'!U:AC,5,0),VLOOKUP(K322,'M-Weight for Length'!U:AC,5,0)),IF(F322="F",VLOOKUP(MROUND(HZ322,0.5),'F-Weight for Length'!A:I,5,0),VLOOKUP(MROUND(HZ322,0.5),'M-Weight for Length'!A:I,5,0)))))))),0)</f>
        <v/>
      </c>
      <c r="AE322" s="191" t="str">
        <f>IFERROR(IF(D322="","",IF(F322="","",IF(J322="","",IF(K322="","",IF(AND(K322&gt;23,K322&lt;=60),IF(F322="F",VLOOKUP(MROUND(HZ322,0.5),'F-Weight for Length'!K:S,6,0),VLOOKUP(MROUND(HZ322,0.5),'M-Weight for Length'!K:S,6,0)),IF(K322&gt;60,IF(F322="F",VLOOKUP(K322,'F-Weight for Length'!U:AC,6,0),VLOOKUP(K322,'M-Weight for Length'!U:AC,6,0)),IF(F322="F",VLOOKUP(MROUND(HZ322,0.5),'F-Weight for Length'!A:I,6,0),VLOOKUP(MROUND(HZ322,0.5),'M-Weight for Length'!A:I,6,0)))))))),0)</f>
        <v/>
      </c>
      <c r="AF322" s="191" t="str">
        <f>IFERROR(IF(D322="","",IF(F322="","",IF(J322="","",IF(K322="","",IF(AND(K322&gt;23,K322&lt;=60),IF(F322="F",VLOOKUP(MROUND(HZ322,0.5),'F-Weight for Length'!K:S,7,0),VLOOKUP(MROUND(HZ322,0.5),'M-Weight for Length'!K:S,7,0)),IF(K322&gt;60,IF(F322="F",VLOOKUP(K322,'F-Weight for Length'!U:AC,7,0),VLOOKUP(K322,'M-Weight for Length'!U:AC,7,0)),IF(F322="F",VLOOKUP(MROUND(HZ322,0.5),'F-Weight for Length'!A:I,7,0),VLOOKUP(MROUND(HZ322,0.5),'M-Weight for Length'!A:I,7,0)))))))),0)</f>
        <v/>
      </c>
      <c r="AG322" s="191" t="str">
        <f>IFERROR(IF(D322="","",IF(F322="","",IF(J322="","",IF(K322="","",IF(AND(K322&gt;23,K322&lt;=60),IF(F322="F",VLOOKUP(MROUND(HZ322,0.5),'F-Weight for Length'!K:S,8,0),VLOOKUP(MROUND(HZ322,0.5),'M-Weight for Length'!K:S,8,0)),IF(K322&gt;60,IF(F322="F",VLOOKUP(K322,'F-Weight for Length'!U:AC,8,0),VLOOKUP(K322,'M-Weight for Length'!U:AC,8,0)),IF(F322="F",VLOOKUP(MROUND(HZ322,0.5),'F-Weight for Length'!A:I,8,0),VLOOKUP(MROUND(HZ322,0.5),'M-Weight for Length'!A:I,8,0)))))))),0)</f>
        <v/>
      </c>
      <c r="AH322" s="191" t="str">
        <f>IFERROR(IF(D322="","",IF(F322="","",IF(J322="","",IF(K322="","",IF(AND(K322&gt;23,K322&lt;=60),IF(F322="F",VLOOKUP(MROUND(HZ322,0.5),'F-Weight for Length'!K:S,9,0),VLOOKUP(MROUND(HZ322,0.5),'M-Weight for Length'!K:S,9,0)),IF(K322&gt;60,IF(F322="F",VLOOKUP(K322,'F-Weight for Length'!U:AC,9,0),VLOOKUP(K322,'M-Weight for Length'!U:AC,9,0)),IF(F322="F",VLOOKUP(MROUND(HZ322,0.5),'F-Weight for Length'!A:I,9,0),VLOOKUP(MROUND(HZ322,0.5),'M-Weight for Length'!A:I,9,0)))))))),0)</f>
        <v/>
      </c>
      <c r="AI322" s="192">
        <f t="shared" si="957"/>
        <v>0</v>
      </c>
      <c r="AJ322" s="192">
        <f t="shared" si="958"/>
        <v>0</v>
      </c>
      <c r="AK322" s="192">
        <f t="shared" si="959"/>
        <v>0</v>
      </c>
      <c r="AL322" s="192">
        <f t="shared" si="960"/>
        <v>0</v>
      </c>
      <c r="AM322" s="192">
        <f t="shared" si="961"/>
        <v>0</v>
      </c>
      <c r="AN322" s="192">
        <f t="shared" si="962"/>
        <v>0</v>
      </c>
      <c r="AO322" s="192">
        <f t="shared" si="963"/>
        <v>0</v>
      </c>
      <c r="AP322" s="192">
        <f t="shared" si="964"/>
        <v>0</v>
      </c>
      <c r="AQ322" s="192">
        <f t="shared" si="965"/>
        <v>0</v>
      </c>
      <c r="AR322" s="192">
        <f t="shared" si="966"/>
        <v>0</v>
      </c>
      <c r="AS322" s="192">
        <f t="shared" si="967"/>
        <v>0</v>
      </c>
      <c r="AT322" s="192">
        <f t="shared" si="968"/>
        <v>0</v>
      </c>
      <c r="AU322" s="192">
        <f t="shared" si="969"/>
        <v>0</v>
      </c>
      <c r="AV322" s="192">
        <f t="shared" si="970"/>
        <v>0</v>
      </c>
      <c r="AW322" s="192">
        <f t="shared" si="971"/>
        <v>0</v>
      </c>
      <c r="AX322" s="192">
        <f t="shared" si="972"/>
        <v>0</v>
      </c>
      <c r="AY322" s="192">
        <f t="shared" si="973"/>
        <v>0</v>
      </c>
      <c r="AZ322" s="192">
        <f t="shared" si="974"/>
        <v>0</v>
      </c>
      <c r="BA322" s="192">
        <f t="shared" si="975"/>
        <v>0</v>
      </c>
      <c r="BB322" s="192">
        <f t="shared" si="976"/>
        <v>0</v>
      </c>
      <c r="BC322" s="192">
        <f t="shared" si="977"/>
        <v>0</v>
      </c>
      <c r="BD322" s="192">
        <f t="shared" si="978"/>
        <v>0</v>
      </c>
      <c r="BE322" s="192">
        <f t="shared" si="979"/>
        <v>0</v>
      </c>
      <c r="BF322" s="192">
        <f t="shared" si="980"/>
        <v>0</v>
      </c>
      <c r="BG322" s="192">
        <f t="shared" si="981"/>
        <v>0</v>
      </c>
      <c r="BH322" s="192">
        <f t="shared" si="982"/>
        <v>0</v>
      </c>
      <c r="BI322" s="192">
        <f t="shared" si="983"/>
        <v>0</v>
      </c>
      <c r="BJ322" s="192">
        <f t="shared" si="984"/>
        <v>0</v>
      </c>
      <c r="BK322" s="192">
        <f t="shared" si="985"/>
        <v>0</v>
      </c>
      <c r="BL322" s="192">
        <f t="shared" si="986"/>
        <v>0</v>
      </c>
      <c r="BM322" s="192">
        <f t="shared" si="987"/>
        <v>0</v>
      </c>
      <c r="BN322" s="192">
        <f t="shared" si="988"/>
        <v>0</v>
      </c>
      <c r="BO322" s="192">
        <f t="shared" si="989"/>
        <v>0</v>
      </c>
      <c r="BP322" s="192">
        <f t="shared" si="990"/>
        <v>0</v>
      </c>
      <c r="BQ322" s="192">
        <f t="shared" si="991"/>
        <v>0</v>
      </c>
      <c r="BR322" s="192">
        <f t="shared" si="992"/>
        <v>0</v>
      </c>
      <c r="BS322" s="192">
        <f t="shared" si="993"/>
        <v>0</v>
      </c>
      <c r="BT322" s="192">
        <f t="shared" si="994"/>
        <v>0</v>
      </c>
      <c r="BU322" s="192">
        <f t="shared" si="995"/>
        <v>0</v>
      </c>
      <c r="BV322" s="192">
        <f t="shared" si="996"/>
        <v>0</v>
      </c>
      <c r="BW322" s="192">
        <f t="shared" si="997"/>
        <v>0</v>
      </c>
      <c r="BX322" s="192">
        <f t="shared" si="998"/>
        <v>0</v>
      </c>
      <c r="BY322" s="192">
        <f t="shared" si="999"/>
        <v>0</v>
      </c>
      <c r="BZ322" s="192">
        <f t="shared" si="1000"/>
        <v>0</v>
      </c>
      <c r="CA322" s="192">
        <f t="shared" si="1001"/>
        <v>0</v>
      </c>
      <c r="CB322" s="192">
        <f t="shared" si="1002"/>
        <v>0</v>
      </c>
      <c r="CC322" s="192">
        <f t="shared" si="1003"/>
        <v>0</v>
      </c>
      <c r="CD322" s="192">
        <f t="shared" si="1004"/>
        <v>0</v>
      </c>
      <c r="CE322" s="192">
        <f t="shared" si="1005"/>
        <v>0</v>
      </c>
      <c r="CF322" s="192">
        <f t="shared" si="1006"/>
        <v>0</v>
      </c>
      <c r="CG322" s="192">
        <f t="shared" si="1007"/>
        <v>0</v>
      </c>
      <c r="CH322" s="192">
        <f t="shared" si="1008"/>
        <v>0</v>
      </c>
      <c r="CI322" s="192">
        <f t="shared" si="1009"/>
        <v>0</v>
      </c>
      <c r="CJ322" s="192">
        <f t="shared" si="1010"/>
        <v>0</v>
      </c>
      <c r="CK322" s="192">
        <f t="shared" si="1011"/>
        <v>0</v>
      </c>
      <c r="CL322" s="192">
        <f t="shared" si="1012"/>
        <v>0</v>
      </c>
      <c r="CM322" s="192">
        <f t="shared" si="1013"/>
        <v>0</v>
      </c>
      <c r="CN322" s="192">
        <f t="shared" si="1014"/>
        <v>0</v>
      </c>
      <c r="CO322" s="192">
        <f t="shared" si="1015"/>
        <v>0</v>
      </c>
      <c r="CP322" s="192">
        <f t="shared" si="1016"/>
        <v>0</v>
      </c>
      <c r="CQ322" s="192">
        <f t="shared" si="1017"/>
        <v>0</v>
      </c>
      <c r="CR322" s="192">
        <f t="shared" si="1018"/>
        <v>0</v>
      </c>
      <c r="CS322" s="192">
        <f t="shared" si="1019"/>
        <v>0</v>
      </c>
      <c r="CT322" s="192">
        <f t="shared" si="1020"/>
        <v>0</v>
      </c>
      <c r="CU322" s="192">
        <f t="shared" si="1021"/>
        <v>0</v>
      </c>
      <c r="CV322" s="192">
        <f t="shared" si="1022"/>
        <v>0</v>
      </c>
      <c r="CW322" s="192">
        <f t="shared" si="1023"/>
        <v>0</v>
      </c>
      <c r="CX322" s="192">
        <f t="shared" si="1024"/>
        <v>0</v>
      </c>
      <c r="CY322" s="192">
        <f t="shared" si="1025"/>
        <v>0</v>
      </c>
      <c r="CZ322" s="192">
        <f t="shared" si="1026"/>
        <v>0</v>
      </c>
      <c r="DA322" s="192">
        <f t="shared" si="1027"/>
        <v>0</v>
      </c>
      <c r="DB322" s="192">
        <f t="shared" si="1028"/>
        <v>0</v>
      </c>
      <c r="DC322" s="192">
        <f t="shared" si="1029"/>
        <v>0</v>
      </c>
      <c r="DD322" s="192">
        <f t="shared" si="1030"/>
        <v>0</v>
      </c>
      <c r="DE322" s="192">
        <f t="shared" si="1031"/>
        <v>0</v>
      </c>
      <c r="DF322" s="192">
        <f t="shared" si="1032"/>
        <v>0</v>
      </c>
      <c r="DG322" s="192">
        <f t="shared" si="1033"/>
        <v>0</v>
      </c>
      <c r="DH322" s="192">
        <f t="shared" si="1034"/>
        <v>0</v>
      </c>
      <c r="DI322" s="192">
        <f t="shared" si="1035"/>
        <v>0</v>
      </c>
      <c r="DJ322" s="192">
        <f t="shared" si="1036"/>
        <v>0</v>
      </c>
      <c r="DK322" s="192">
        <f t="shared" si="1037"/>
        <v>0</v>
      </c>
      <c r="DL322" s="192">
        <f t="shared" si="1038"/>
        <v>0</v>
      </c>
      <c r="DM322" s="192">
        <f t="shared" si="1039"/>
        <v>0</v>
      </c>
      <c r="DN322" s="192">
        <f t="shared" si="1040"/>
        <v>0</v>
      </c>
      <c r="DO322" s="192">
        <f t="shared" si="1041"/>
        <v>0</v>
      </c>
      <c r="DP322" s="192">
        <f t="shared" si="1042"/>
        <v>0</v>
      </c>
      <c r="DQ322" s="192">
        <f t="shared" si="1043"/>
        <v>0</v>
      </c>
      <c r="DR322" s="192">
        <f t="shared" si="1044"/>
        <v>0</v>
      </c>
      <c r="DS322" s="192">
        <f t="shared" si="1045"/>
        <v>0</v>
      </c>
      <c r="DT322" s="192">
        <f t="shared" si="1046"/>
        <v>0</v>
      </c>
      <c r="DU322" s="192">
        <f t="shared" si="1047"/>
        <v>0</v>
      </c>
      <c r="DV322" s="193">
        <f t="shared" si="1048"/>
        <v>0</v>
      </c>
      <c r="DW322" s="193">
        <f t="shared" si="1049"/>
        <v>0</v>
      </c>
      <c r="DX322" s="193">
        <f t="shared" si="1050"/>
        <v>0</v>
      </c>
      <c r="DY322" s="193">
        <f t="shared" si="1051"/>
        <v>0</v>
      </c>
      <c r="DZ322" s="193">
        <f t="shared" si="1052"/>
        <v>0</v>
      </c>
      <c r="EA322" s="192">
        <f t="shared" si="1053"/>
        <v>0</v>
      </c>
      <c r="EB322" s="192">
        <f t="shared" si="1054"/>
        <v>0</v>
      </c>
      <c r="EC322" s="192">
        <f t="shared" si="1055"/>
        <v>0</v>
      </c>
      <c r="ED322" s="192">
        <f t="shared" si="1056"/>
        <v>0</v>
      </c>
      <c r="EE322" s="192">
        <f t="shared" si="1057"/>
        <v>0</v>
      </c>
      <c r="EF322" s="192">
        <f t="shared" si="1058"/>
        <v>0</v>
      </c>
      <c r="EG322" s="192">
        <f t="shared" si="1059"/>
        <v>0</v>
      </c>
      <c r="EH322" s="192">
        <f t="shared" si="1060"/>
        <v>0</v>
      </c>
      <c r="EI322" s="192">
        <f t="shared" si="1061"/>
        <v>0</v>
      </c>
      <c r="EJ322" s="192">
        <f t="shared" si="1062"/>
        <v>0</v>
      </c>
      <c r="EK322" s="192">
        <f t="shared" si="1063"/>
        <v>0</v>
      </c>
      <c r="EL322" s="192">
        <f t="shared" si="1064"/>
        <v>0</v>
      </c>
      <c r="EM322" s="192">
        <f t="shared" si="1065"/>
        <v>0</v>
      </c>
      <c r="EN322" s="192">
        <f t="shared" si="1066"/>
        <v>0</v>
      </c>
      <c r="EO322" s="192">
        <f t="shared" si="1067"/>
        <v>0</v>
      </c>
      <c r="EP322" s="192">
        <f t="shared" si="1068"/>
        <v>0</v>
      </c>
      <c r="EQ322" s="192">
        <f t="shared" si="1069"/>
        <v>0</v>
      </c>
      <c r="ER322" s="192">
        <f t="shared" si="1070"/>
        <v>0</v>
      </c>
      <c r="ES322" s="192">
        <f t="shared" si="1071"/>
        <v>0</v>
      </c>
      <c r="ET322" s="192">
        <f t="shared" si="1072"/>
        <v>0</v>
      </c>
      <c r="EU322" s="192">
        <f t="shared" si="1073"/>
        <v>0</v>
      </c>
      <c r="EV322" s="192">
        <f t="shared" si="1074"/>
        <v>0</v>
      </c>
      <c r="EW322" s="192">
        <f t="shared" si="1075"/>
        <v>0</v>
      </c>
      <c r="EX322" s="192">
        <f t="shared" si="1076"/>
        <v>0</v>
      </c>
      <c r="EY322" s="192">
        <f t="shared" si="1077"/>
        <v>0</v>
      </c>
      <c r="EZ322" s="192">
        <f t="shared" si="1078"/>
        <v>0</v>
      </c>
      <c r="FA322" s="192">
        <f t="shared" si="1079"/>
        <v>0</v>
      </c>
      <c r="FB322" s="192">
        <f t="shared" si="1080"/>
        <v>0</v>
      </c>
      <c r="FC322" s="192">
        <f t="shared" si="1081"/>
        <v>0</v>
      </c>
      <c r="FD322" s="192">
        <f t="shared" si="1082"/>
        <v>0</v>
      </c>
      <c r="FE322" s="192">
        <f t="shared" si="1083"/>
        <v>0</v>
      </c>
      <c r="FF322" s="192">
        <f t="shared" si="1084"/>
        <v>0</v>
      </c>
      <c r="FG322" s="192">
        <f t="shared" si="1085"/>
        <v>0</v>
      </c>
      <c r="FH322" s="192">
        <f t="shared" si="1086"/>
        <v>0</v>
      </c>
      <c r="FI322" s="192">
        <f t="shared" si="1087"/>
        <v>0</v>
      </c>
      <c r="FJ322" s="192">
        <f t="shared" si="1088"/>
        <v>0</v>
      </c>
      <c r="FK322" s="192">
        <f t="shared" si="1089"/>
        <v>0</v>
      </c>
      <c r="FL322" s="192">
        <f t="shared" si="1090"/>
        <v>0</v>
      </c>
      <c r="FM322" s="192">
        <f t="shared" si="1091"/>
        <v>0</v>
      </c>
      <c r="FN322" s="192">
        <f t="shared" si="1092"/>
        <v>0</v>
      </c>
      <c r="FO322" s="192">
        <f t="shared" si="1093"/>
        <v>0</v>
      </c>
      <c r="FP322" s="192">
        <f t="shared" si="1094"/>
        <v>0</v>
      </c>
      <c r="FQ322" s="192">
        <f t="shared" si="1095"/>
        <v>0</v>
      </c>
      <c r="FR322" s="192">
        <f t="shared" si="1096"/>
        <v>0</v>
      </c>
      <c r="FS322" s="192">
        <f t="shared" si="1097"/>
        <v>0</v>
      </c>
      <c r="FT322" s="192">
        <f t="shared" si="1098"/>
        <v>0</v>
      </c>
      <c r="FU322" s="192">
        <f t="shared" si="1099"/>
        <v>0</v>
      </c>
      <c r="FV322" s="192">
        <f t="shared" si="1100"/>
        <v>0</v>
      </c>
      <c r="FW322" s="192">
        <f t="shared" si="1101"/>
        <v>0</v>
      </c>
      <c r="FX322" s="192">
        <f t="shared" si="1102"/>
        <v>0</v>
      </c>
      <c r="FY322" s="192">
        <f t="shared" si="1103"/>
        <v>0</v>
      </c>
      <c r="FZ322" s="192">
        <f t="shared" si="1104"/>
        <v>0</v>
      </c>
      <c r="GA322" s="192">
        <f t="shared" si="1105"/>
        <v>0</v>
      </c>
      <c r="GB322" s="192">
        <f t="shared" si="1106"/>
        <v>0</v>
      </c>
      <c r="GC322" s="192">
        <f t="shared" si="1107"/>
        <v>0</v>
      </c>
      <c r="GD322" s="192">
        <f t="shared" si="1108"/>
        <v>0</v>
      </c>
      <c r="GE322" s="192">
        <f t="shared" si="1109"/>
        <v>0</v>
      </c>
      <c r="GF322" s="192">
        <f t="shared" si="1110"/>
        <v>0</v>
      </c>
      <c r="GG322" s="192">
        <f t="shared" si="1111"/>
        <v>0</v>
      </c>
      <c r="GH322" s="192">
        <f t="shared" si="1112"/>
        <v>0</v>
      </c>
      <c r="GI322" s="192">
        <f t="shared" si="1113"/>
        <v>0</v>
      </c>
      <c r="GJ322" s="192">
        <f t="shared" si="1114"/>
        <v>0</v>
      </c>
      <c r="GK322" s="192">
        <f t="shared" si="1115"/>
        <v>0</v>
      </c>
      <c r="GL322" s="192">
        <f t="shared" si="1116"/>
        <v>0</v>
      </c>
      <c r="GM322" s="192">
        <f t="shared" si="1117"/>
        <v>0</v>
      </c>
      <c r="GN322" s="192">
        <f t="shared" si="1118"/>
        <v>0</v>
      </c>
      <c r="GO322" s="192">
        <f t="shared" si="1119"/>
        <v>0</v>
      </c>
      <c r="GP322" s="192">
        <f t="shared" si="1120"/>
        <v>0</v>
      </c>
      <c r="GQ322" s="192">
        <f t="shared" si="1121"/>
        <v>0</v>
      </c>
      <c r="GR322" s="192">
        <f t="shared" si="1122"/>
        <v>0</v>
      </c>
      <c r="GS322" s="192">
        <f t="shared" si="1123"/>
        <v>0</v>
      </c>
      <c r="GT322" s="192">
        <f t="shared" si="1124"/>
        <v>0</v>
      </c>
      <c r="GU322" s="192">
        <f t="shared" si="1125"/>
        <v>0</v>
      </c>
      <c r="GV322" s="192">
        <f t="shared" si="1126"/>
        <v>0</v>
      </c>
      <c r="GW322" s="192">
        <f t="shared" si="1127"/>
        <v>0</v>
      </c>
      <c r="GX322" s="192">
        <f t="shared" si="1128"/>
        <v>0</v>
      </c>
      <c r="GY322" s="192">
        <f t="shared" si="1129"/>
        <v>0</v>
      </c>
      <c r="GZ322" s="192">
        <f t="shared" si="1130"/>
        <v>0</v>
      </c>
      <c r="HA322" s="192">
        <f t="shared" si="1131"/>
        <v>0</v>
      </c>
      <c r="HB322" s="192">
        <f t="shared" si="1132"/>
        <v>0</v>
      </c>
      <c r="HC322" s="192">
        <f t="shared" si="1133"/>
        <v>0</v>
      </c>
      <c r="HD322" s="192">
        <f t="shared" si="1134"/>
        <v>0</v>
      </c>
      <c r="HE322" s="192">
        <f t="shared" si="1135"/>
        <v>0</v>
      </c>
      <c r="HF322" s="192">
        <f t="shared" si="1136"/>
        <v>0</v>
      </c>
      <c r="HG322" s="192">
        <f t="shared" si="1137"/>
        <v>0</v>
      </c>
      <c r="HH322" s="192">
        <f t="shared" si="1138"/>
        <v>0</v>
      </c>
      <c r="HI322" s="192">
        <f t="shared" si="1139"/>
        <v>0</v>
      </c>
      <c r="HJ322" s="192">
        <f t="shared" si="1140"/>
        <v>0</v>
      </c>
      <c r="HK322" s="192">
        <f t="shared" si="1141"/>
        <v>0</v>
      </c>
      <c r="HL322" s="192">
        <f t="shared" si="1142"/>
        <v>0</v>
      </c>
      <c r="HM322" s="192">
        <f t="shared" si="1143"/>
        <v>0</v>
      </c>
      <c r="HN322" s="194">
        <f t="shared" si="1144"/>
        <v>0</v>
      </c>
      <c r="HO322" s="194">
        <f t="shared" si="1145"/>
        <v>0</v>
      </c>
      <c r="HP322" s="194">
        <f t="shared" si="1146"/>
        <v>0</v>
      </c>
      <c r="HQ322" s="194">
        <f t="shared" si="1147"/>
        <v>0</v>
      </c>
      <c r="HR322" s="194">
        <f t="shared" si="1148"/>
        <v>0</v>
      </c>
      <c r="HS322" s="195" t="str">
        <f t="shared" si="945"/>
        <v/>
      </c>
      <c r="HT322" s="196">
        <f t="shared" si="941"/>
        <v>0</v>
      </c>
      <c r="HU322" s="196">
        <f t="shared" si="942"/>
        <v>0</v>
      </c>
      <c r="HV322" s="197" t="str">
        <f t="shared" si="946"/>
        <v/>
      </c>
      <c r="HW322" s="197" t="str">
        <f t="shared" si="1149"/>
        <v/>
      </c>
      <c r="HX322" s="197" t="str">
        <f t="shared" si="1150"/>
        <v/>
      </c>
      <c r="HY322" s="195" t="str">
        <f t="shared" si="947"/>
        <v/>
      </c>
      <c r="HZ322" s="30">
        <f t="shared" si="943"/>
        <v>0</v>
      </c>
      <c r="IA322" s="198">
        <f t="shared" si="948"/>
        <v>0</v>
      </c>
      <c r="IB322" s="195"/>
      <c r="IC322" s="195">
        <f t="shared" si="1151"/>
        <v>0</v>
      </c>
      <c r="ID322" s="195">
        <f t="shared" si="949"/>
        <v>0</v>
      </c>
      <c r="IE322" s="195">
        <f t="shared" si="1152"/>
        <v>0</v>
      </c>
      <c r="IF322" s="195">
        <f t="shared" si="950"/>
        <v>0</v>
      </c>
      <c r="IG322" s="307">
        <f t="shared" si="951"/>
        <v>0</v>
      </c>
      <c r="IH322" s="307">
        <f t="shared" si="952"/>
        <v>0</v>
      </c>
      <c r="II322" s="44">
        <f t="shared" si="953"/>
        <v>0</v>
      </c>
      <c r="IJ322" s="44">
        <f t="shared" si="1153"/>
        <v>0</v>
      </c>
      <c r="IK322" s="44">
        <f t="shared" si="1154"/>
        <v>0</v>
      </c>
      <c r="IL322" s="44">
        <f t="shared" si="1155"/>
        <v>0</v>
      </c>
      <c r="IM322" s="44">
        <f t="shared" si="1156"/>
        <v>0</v>
      </c>
      <c r="IN322" s="44">
        <f t="shared" si="1157"/>
        <v>0</v>
      </c>
      <c r="IO322" s="44">
        <f t="shared" si="1158"/>
        <v>0</v>
      </c>
    </row>
    <row r="323" spans="1:249" ht="18" customHeight="1">
      <c r="A323" s="188">
        <v>317</v>
      </c>
      <c r="B323" s="326"/>
      <c r="C323" s="289"/>
      <c r="D323" s="199"/>
      <c r="E323" s="189"/>
      <c r="F323" s="189"/>
      <c r="G323" s="190"/>
      <c r="H323" s="190"/>
      <c r="I323" s="272"/>
      <c r="J323" s="207"/>
      <c r="K323" s="214" t="str">
        <f t="shared" si="954"/>
        <v/>
      </c>
      <c r="L323" s="200" t="str">
        <f t="shared" si="955"/>
        <v/>
      </c>
      <c r="M323" s="200" t="str">
        <f t="shared" si="956"/>
        <v/>
      </c>
      <c r="N323" s="209" t="str">
        <f t="shared" si="944"/>
        <v/>
      </c>
      <c r="O323" s="208" t="str">
        <f>IFERROR(IF(D323="","",IF(K323="","",IF(I323="","",IF(F323="F",VLOOKUP(K323,F!A:G,2,0),IF(F323="M",VLOOKUP(K323,M!A:G,2,0),""))))),0)</f>
        <v/>
      </c>
      <c r="P323" s="191" t="str">
        <f>IFERROR(IF(D323="","",IF(K323="","",IF(I323="","",IF(F323="F",VLOOKUP(K323,F!A:G,3,0),IF(F323="M",VLOOKUP(K323,M!A:G,3,0),""))))),0)</f>
        <v/>
      </c>
      <c r="Q323" s="191" t="str">
        <f>IFERROR(IF(D323="","",IF(K323="","",IF(I323="","",IF(F323="F",VLOOKUP(K323,F!A:G,4,0),IF(F323="M",VLOOKUP(K323,M!A:G,4,0),""))))),0)</f>
        <v/>
      </c>
      <c r="R323" s="191" t="str">
        <f>IFERROR(IF(D323="","",IF(K323="","",IF(I323="","",IF(F323="F",VLOOKUP(K323,F!A:G,5,0),IF(F323="M",VLOOKUP(K323,M!A:G,5,0),""))))),0)</f>
        <v/>
      </c>
      <c r="S323" s="191" t="str">
        <f>IFERROR(IF(D323="","",IF(K323="","",IF(I323="","",IF(F323="F",VLOOKUP(K323,F!A:G,6,0),IF(F323="M",VLOOKUP(K323,M!A:G,6,0),""))))),0)</f>
        <v/>
      </c>
      <c r="T323" s="191" t="str">
        <f>IFERROR(IF(D323="","",IF(K323="","",IF(I323="","",IF(F323="F",VLOOKUP(K323,F!A:G,7,0),IF(F323="M",VLOOKUP(K323,M!A:G,7,0),""))))),0)</f>
        <v/>
      </c>
      <c r="U323" s="191" t="str">
        <f>IFERROR(IF(D323="","",IF(K323="","",IF(J323="","",IF(F323="F",VLOOKUP(K323,F!A:M,8,0),IF(F323="M",VLOOKUP(K323,M!A:M,8,0),""))))),0)</f>
        <v/>
      </c>
      <c r="V323" s="191" t="str">
        <f>IFERROR(IF(D323="","",IF(K323="","",IF(J323="","",IF(F323="F",VLOOKUP(K323,F!A:M,9,0),IF(F323="M",VLOOKUP(K323,M!A:M,9,0),""))))),0)</f>
        <v/>
      </c>
      <c r="W323" s="191" t="str">
        <f>IFERROR(IF(D323="","",IF(K323="","",IF(J323="","",IF(F323="F",VLOOKUP(K323,F!A:M,10,0),IF(F323="M",VLOOKUP(K323,M!A:M,10,0),""))))),0)</f>
        <v/>
      </c>
      <c r="X323" s="191" t="str">
        <f>IFERROR(IF(D323="","",IF(K323="","",IF(J323="","",IF(F323="F",VLOOKUP(K323,F!A:M,11,0),IF(F323="M",VLOOKUP(K323,M!A:M,11,0),""))))),0)</f>
        <v/>
      </c>
      <c r="Y323" s="191" t="str">
        <f>IFERROR(IF(D323="","",IF(K323="","",IF(J323="","",IF(F323="F",VLOOKUP(K323,F!A:M,12,0),IF(F323="M",VLOOKUP(K323,M!A:M,12,0),""))))),0)</f>
        <v/>
      </c>
      <c r="Z323" s="191" t="str">
        <f>IFERROR(IF(D323="","",IF(K323="","",IF(J323="","",IF(F323="F",VLOOKUP(K323,F!A:M,13,0),IF(F323="M",VLOOKUP(K323,M!A:M,13,0),""))))),0)</f>
        <v/>
      </c>
      <c r="AA323" s="191" t="str">
        <f>IFERROR(IF(D323="","",IF(F323="","",IF(J323="","",IF(K323="","",IF(AND(K323&gt;23,K323&lt;=60),IF(F323="F",VLOOKUP(MROUND(HZ323,0.5),'F-Weight for Length'!K:S,2,0),VLOOKUP(MROUND(HZ323,0.5),'M-Weight for Length'!K:S,2,0)),IF(K323&gt;60,IF(F323="F",VLOOKUP(K323,'F-Weight for Length'!U:AC,2,0),VLOOKUP(K323,'M-Weight for Length'!U:AC,2,0)),IF(F323="F",VLOOKUP(MROUND(HZ323,0.5),'F-Weight for Length'!A:I,2,0),VLOOKUP(MROUND(HZ323,0.5),'M-Weight for Length'!A:I,2,0)))))))),0)</f>
        <v/>
      </c>
      <c r="AB323" s="191" t="str">
        <f>IFERROR(IF(D323="","",IF(F323="","",IF(J323="","",IF(K323="","",IF(AND(K323&gt;23,K323&lt;=60),IF(F323="F",VLOOKUP(MROUND(HZ323,0.5),'F-Weight for Length'!K:S,3,0),VLOOKUP(MROUND(HZ323,0.5),'M-Weight for Length'!K:S,3,0)),IF(K323&gt;60,IF(F323="F",VLOOKUP(K323,'F-Weight for Length'!U:AC,3,0),VLOOKUP(K323,'M-Weight for Length'!U:AC,3,0)),IF(F323="F",VLOOKUP(MROUND(HZ323,0.5),'F-Weight for Length'!A:I,3,0),VLOOKUP(MROUND(HZ323,0.5),'M-Weight for Length'!A:I,3,0)))))))),0)</f>
        <v/>
      </c>
      <c r="AC323" s="191" t="str">
        <f>IFERROR(IF(D323="","",IF(F323="","",IF(J323="","",IF(K323="","",IF(AND(K323&gt;23,K323&lt;=60),IF(F323="F",VLOOKUP(MROUND(HZ323,0.5),'F-Weight for Length'!K:S,4,0),VLOOKUP(MROUND(HZ323,0.5),'M-Weight for Length'!K:S,4,0)),IF(K323&gt;60,IF(F323="F",VLOOKUP(K323,'F-Weight for Length'!U:AC,4,0),VLOOKUP(K323,'M-Weight for Length'!U:AC,4,0)),IF(F323="F",VLOOKUP(MROUND(HZ323,0.5),'F-Weight for Length'!A:I,4,0),VLOOKUP(MROUND(HZ323,0.5),'M-Weight for Length'!A:I,4,0)))))))),0)</f>
        <v/>
      </c>
      <c r="AD323" s="191" t="str">
        <f>IFERROR(IF(D323="","",IF(F323="","",IF(J323="","",IF(K323="","",IF(AND(K323&gt;23,K323&lt;=60),IF(F323="F",VLOOKUP(MROUND(HZ323,0.5),'F-Weight for Length'!K:S,5,0),VLOOKUP(MROUND(HZ323,0.5),'M-Weight for Length'!K:S,5,0)),IF(K323&gt;60,IF(F323="F",VLOOKUP(K323,'F-Weight for Length'!U:AC,5,0),VLOOKUP(K323,'M-Weight for Length'!U:AC,5,0)),IF(F323="F",VLOOKUP(MROUND(HZ323,0.5),'F-Weight for Length'!A:I,5,0),VLOOKUP(MROUND(HZ323,0.5),'M-Weight for Length'!A:I,5,0)))))))),0)</f>
        <v/>
      </c>
      <c r="AE323" s="191" t="str">
        <f>IFERROR(IF(D323="","",IF(F323="","",IF(J323="","",IF(K323="","",IF(AND(K323&gt;23,K323&lt;=60),IF(F323="F",VLOOKUP(MROUND(HZ323,0.5),'F-Weight for Length'!K:S,6,0),VLOOKUP(MROUND(HZ323,0.5),'M-Weight for Length'!K:S,6,0)),IF(K323&gt;60,IF(F323="F",VLOOKUP(K323,'F-Weight for Length'!U:AC,6,0),VLOOKUP(K323,'M-Weight for Length'!U:AC,6,0)),IF(F323="F",VLOOKUP(MROUND(HZ323,0.5),'F-Weight for Length'!A:I,6,0),VLOOKUP(MROUND(HZ323,0.5),'M-Weight for Length'!A:I,6,0)))))))),0)</f>
        <v/>
      </c>
      <c r="AF323" s="191" t="str">
        <f>IFERROR(IF(D323="","",IF(F323="","",IF(J323="","",IF(K323="","",IF(AND(K323&gt;23,K323&lt;=60),IF(F323="F",VLOOKUP(MROUND(HZ323,0.5),'F-Weight for Length'!K:S,7,0),VLOOKUP(MROUND(HZ323,0.5),'M-Weight for Length'!K:S,7,0)),IF(K323&gt;60,IF(F323="F",VLOOKUP(K323,'F-Weight for Length'!U:AC,7,0),VLOOKUP(K323,'M-Weight for Length'!U:AC,7,0)),IF(F323="F",VLOOKUP(MROUND(HZ323,0.5),'F-Weight for Length'!A:I,7,0),VLOOKUP(MROUND(HZ323,0.5),'M-Weight for Length'!A:I,7,0)))))))),0)</f>
        <v/>
      </c>
      <c r="AG323" s="191" t="str">
        <f>IFERROR(IF(D323="","",IF(F323="","",IF(J323="","",IF(K323="","",IF(AND(K323&gt;23,K323&lt;=60),IF(F323="F",VLOOKUP(MROUND(HZ323,0.5),'F-Weight for Length'!K:S,8,0),VLOOKUP(MROUND(HZ323,0.5),'M-Weight for Length'!K:S,8,0)),IF(K323&gt;60,IF(F323="F",VLOOKUP(K323,'F-Weight for Length'!U:AC,8,0),VLOOKUP(K323,'M-Weight for Length'!U:AC,8,0)),IF(F323="F",VLOOKUP(MROUND(HZ323,0.5),'F-Weight for Length'!A:I,8,0),VLOOKUP(MROUND(HZ323,0.5),'M-Weight for Length'!A:I,8,0)))))))),0)</f>
        <v/>
      </c>
      <c r="AH323" s="191" t="str">
        <f>IFERROR(IF(D323="","",IF(F323="","",IF(J323="","",IF(K323="","",IF(AND(K323&gt;23,K323&lt;=60),IF(F323="F",VLOOKUP(MROUND(HZ323,0.5),'F-Weight for Length'!K:S,9,0),VLOOKUP(MROUND(HZ323,0.5),'M-Weight for Length'!K:S,9,0)),IF(K323&gt;60,IF(F323="F",VLOOKUP(K323,'F-Weight for Length'!U:AC,9,0),VLOOKUP(K323,'M-Weight for Length'!U:AC,9,0)),IF(F323="F",VLOOKUP(MROUND(HZ323,0.5),'F-Weight for Length'!A:I,9,0),VLOOKUP(MROUND(HZ323,0.5),'M-Weight for Length'!A:I,9,0)))))))),0)</f>
        <v/>
      </c>
      <c r="AI323" s="192">
        <f t="shared" si="957"/>
        <v>0</v>
      </c>
      <c r="AJ323" s="192">
        <f t="shared" si="958"/>
        <v>0</v>
      </c>
      <c r="AK323" s="192">
        <f t="shared" si="959"/>
        <v>0</v>
      </c>
      <c r="AL323" s="192">
        <f t="shared" si="960"/>
        <v>0</v>
      </c>
      <c r="AM323" s="192">
        <f t="shared" si="961"/>
        <v>0</v>
      </c>
      <c r="AN323" s="192">
        <f t="shared" si="962"/>
        <v>0</v>
      </c>
      <c r="AO323" s="192">
        <f t="shared" si="963"/>
        <v>0</v>
      </c>
      <c r="AP323" s="192">
        <f t="shared" si="964"/>
        <v>0</v>
      </c>
      <c r="AQ323" s="192">
        <f t="shared" si="965"/>
        <v>0</v>
      </c>
      <c r="AR323" s="192">
        <f t="shared" si="966"/>
        <v>0</v>
      </c>
      <c r="AS323" s="192">
        <f t="shared" si="967"/>
        <v>0</v>
      </c>
      <c r="AT323" s="192">
        <f t="shared" si="968"/>
        <v>0</v>
      </c>
      <c r="AU323" s="192">
        <f t="shared" si="969"/>
        <v>0</v>
      </c>
      <c r="AV323" s="192">
        <f t="shared" si="970"/>
        <v>0</v>
      </c>
      <c r="AW323" s="192">
        <f t="shared" si="971"/>
        <v>0</v>
      </c>
      <c r="AX323" s="192">
        <f t="shared" si="972"/>
        <v>0</v>
      </c>
      <c r="AY323" s="192">
        <f t="shared" si="973"/>
        <v>0</v>
      </c>
      <c r="AZ323" s="192">
        <f t="shared" si="974"/>
        <v>0</v>
      </c>
      <c r="BA323" s="192">
        <f t="shared" si="975"/>
        <v>0</v>
      </c>
      <c r="BB323" s="192">
        <f t="shared" si="976"/>
        <v>0</v>
      </c>
      <c r="BC323" s="192">
        <f t="shared" si="977"/>
        <v>0</v>
      </c>
      <c r="BD323" s="192">
        <f t="shared" si="978"/>
        <v>0</v>
      </c>
      <c r="BE323" s="192">
        <f t="shared" si="979"/>
        <v>0</v>
      </c>
      <c r="BF323" s="192">
        <f t="shared" si="980"/>
        <v>0</v>
      </c>
      <c r="BG323" s="192">
        <f t="shared" si="981"/>
        <v>0</v>
      </c>
      <c r="BH323" s="192">
        <f t="shared" si="982"/>
        <v>0</v>
      </c>
      <c r="BI323" s="192">
        <f t="shared" si="983"/>
        <v>0</v>
      </c>
      <c r="BJ323" s="192">
        <f t="shared" si="984"/>
        <v>0</v>
      </c>
      <c r="BK323" s="192">
        <f t="shared" si="985"/>
        <v>0</v>
      </c>
      <c r="BL323" s="192">
        <f t="shared" si="986"/>
        <v>0</v>
      </c>
      <c r="BM323" s="192">
        <f t="shared" si="987"/>
        <v>0</v>
      </c>
      <c r="BN323" s="192">
        <f t="shared" si="988"/>
        <v>0</v>
      </c>
      <c r="BO323" s="192">
        <f t="shared" si="989"/>
        <v>0</v>
      </c>
      <c r="BP323" s="192">
        <f t="shared" si="990"/>
        <v>0</v>
      </c>
      <c r="BQ323" s="192">
        <f t="shared" si="991"/>
        <v>0</v>
      </c>
      <c r="BR323" s="192">
        <f t="shared" si="992"/>
        <v>0</v>
      </c>
      <c r="BS323" s="192">
        <f t="shared" si="993"/>
        <v>0</v>
      </c>
      <c r="BT323" s="192">
        <f t="shared" si="994"/>
        <v>0</v>
      </c>
      <c r="BU323" s="192">
        <f t="shared" si="995"/>
        <v>0</v>
      </c>
      <c r="BV323" s="192">
        <f t="shared" si="996"/>
        <v>0</v>
      </c>
      <c r="BW323" s="192">
        <f t="shared" si="997"/>
        <v>0</v>
      </c>
      <c r="BX323" s="192">
        <f t="shared" si="998"/>
        <v>0</v>
      </c>
      <c r="BY323" s="192">
        <f t="shared" si="999"/>
        <v>0</v>
      </c>
      <c r="BZ323" s="192">
        <f t="shared" si="1000"/>
        <v>0</v>
      </c>
      <c r="CA323" s="192">
        <f t="shared" si="1001"/>
        <v>0</v>
      </c>
      <c r="CB323" s="192">
        <f t="shared" si="1002"/>
        <v>0</v>
      </c>
      <c r="CC323" s="192">
        <f t="shared" si="1003"/>
        <v>0</v>
      </c>
      <c r="CD323" s="192">
        <f t="shared" si="1004"/>
        <v>0</v>
      </c>
      <c r="CE323" s="192">
        <f t="shared" si="1005"/>
        <v>0</v>
      </c>
      <c r="CF323" s="192">
        <f t="shared" si="1006"/>
        <v>0</v>
      </c>
      <c r="CG323" s="192">
        <f t="shared" si="1007"/>
        <v>0</v>
      </c>
      <c r="CH323" s="192">
        <f t="shared" si="1008"/>
        <v>0</v>
      </c>
      <c r="CI323" s="192">
        <f t="shared" si="1009"/>
        <v>0</v>
      </c>
      <c r="CJ323" s="192">
        <f t="shared" si="1010"/>
        <v>0</v>
      </c>
      <c r="CK323" s="192">
        <f t="shared" si="1011"/>
        <v>0</v>
      </c>
      <c r="CL323" s="192">
        <f t="shared" si="1012"/>
        <v>0</v>
      </c>
      <c r="CM323" s="192">
        <f t="shared" si="1013"/>
        <v>0</v>
      </c>
      <c r="CN323" s="192">
        <f t="shared" si="1014"/>
        <v>0</v>
      </c>
      <c r="CO323" s="192">
        <f t="shared" si="1015"/>
        <v>0</v>
      </c>
      <c r="CP323" s="192">
        <f t="shared" si="1016"/>
        <v>0</v>
      </c>
      <c r="CQ323" s="192">
        <f t="shared" si="1017"/>
        <v>0</v>
      </c>
      <c r="CR323" s="192">
        <f t="shared" si="1018"/>
        <v>0</v>
      </c>
      <c r="CS323" s="192">
        <f t="shared" si="1019"/>
        <v>0</v>
      </c>
      <c r="CT323" s="192">
        <f t="shared" si="1020"/>
        <v>0</v>
      </c>
      <c r="CU323" s="192">
        <f t="shared" si="1021"/>
        <v>0</v>
      </c>
      <c r="CV323" s="192">
        <f t="shared" si="1022"/>
        <v>0</v>
      </c>
      <c r="CW323" s="192">
        <f t="shared" si="1023"/>
        <v>0</v>
      </c>
      <c r="CX323" s="192">
        <f t="shared" si="1024"/>
        <v>0</v>
      </c>
      <c r="CY323" s="192">
        <f t="shared" si="1025"/>
        <v>0</v>
      </c>
      <c r="CZ323" s="192">
        <f t="shared" si="1026"/>
        <v>0</v>
      </c>
      <c r="DA323" s="192">
        <f t="shared" si="1027"/>
        <v>0</v>
      </c>
      <c r="DB323" s="192">
        <f t="shared" si="1028"/>
        <v>0</v>
      </c>
      <c r="DC323" s="192">
        <f t="shared" si="1029"/>
        <v>0</v>
      </c>
      <c r="DD323" s="192">
        <f t="shared" si="1030"/>
        <v>0</v>
      </c>
      <c r="DE323" s="192">
        <f t="shared" si="1031"/>
        <v>0</v>
      </c>
      <c r="DF323" s="192">
        <f t="shared" si="1032"/>
        <v>0</v>
      </c>
      <c r="DG323" s="192">
        <f t="shared" si="1033"/>
        <v>0</v>
      </c>
      <c r="DH323" s="192">
        <f t="shared" si="1034"/>
        <v>0</v>
      </c>
      <c r="DI323" s="192">
        <f t="shared" si="1035"/>
        <v>0</v>
      </c>
      <c r="DJ323" s="192">
        <f t="shared" si="1036"/>
        <v>0</v>
      </c>
      <c r="DK323" s="192">
        <f t="shared" si="1037"/>
        <v>0</v>
      </c>
      <c r="DL323" s="192">
        <f t="shared" si="1038"/>
        <v>0</v>
      </c>
      <c r="DM323" s="192">
        <f t="shared" si="1039"/>
        <v>0</v>
      </c>
      <c r="DN323" s="192">
        <f t="shared" si="1040"/>
        <v>0</v>
      </c>
      <c r="DO323" s="192">
        <f t="shared" si="1041"/>
        <v>0</v>
      </c>
      <c r="DP323" s="192">
        <f t="shared" si="1042"/>
        <v>0</v>
      </c>
      <c r="DQ323" s="192">
        <f t="shared" si="1043"/>
        <v>0</v>
      </c>
      <c r="DR323" s="192">
        <f t="shared" si="1044"/>
        <v>0</v>
      </c>
      <c r="DS323" s="192">
        <f t="shared" si="1045"/>
        <v>0</v>
      </c>
      <c r="DT323" s="192">
        <f t="shared" si="1046"/>
        <v>0</v>
      </c>
      <c r="DU323" s="192">
        <f t="shared" si="1047"/>
        <v>0</v>
      </c>
      <c r="DV323" s="193">
        <f t="shared" si="1048"/>
        <v>0</v>
      </c>
      <c r="DW323" s="193">
        <f t="shared" si="1049"/>
        <v>0</v>
      </c>
      <c r="DX323" s="193">
        <f t="shared" si="1050"/>
        <v>0</v>
      </c>
      <c r="DY323" s="193">
        <f t="shared" si="1051"/>
        <v>0</v>
      </c>
      <c r="DZ323" s="193">
        <f t="shared" si="1052"/>
        <v>0</v>
      </c>
      <c r="EA323" s="192">
        <f t="shared" si="1053"/>
        <v>0</v>
      </c>
      <c r="EB323" s="192">
        <f t="shared" si="1054"/>
        <v>0</v>
      </c>
      <c r="EC323" s="192">
        <f t="shared" si="1055"/>
        <v>0</v>
      </c>
      <c r="ED323" s="192">
        <f t="shared" si="1056"/>
        <v>0</v>
      </c>
      <c r="EE323" s="192">
        <f t="shared" si="1057"/>
        <v>0</v>
      </c>
      <c r="EF323" s="192">
        <f t="shared" si="1058"/>
        <v>0</v>
      </c>
      <c r="EG323" s="192">
        <f t="shared" si="1059"/>
        <v>0</v>
      </c>
      <c r="EH323" s="192">
        <f t="shared" si="1060"/>
        <v>0</v>
      </c>
      <c r="EI323" s="192">
        <f t="shared" si="1061"/>
        <v>0</v>
      </c>
      <c r="EJ323" s="192">
        <f t="shared" si="1062"/>
        <v>0</v>
      </c>
      <c r="EK323" s="192">
        <f t="shared" si="1063"/>
        <v>0</v>
      </c>
      <c r="EL323" s="192">
        <f t="shared" si="1064"/>
        <v>0</v>
      </c>
      <c r="EM323" s="192">
        <f t="shared" si="1065"/>
        <v>0</v>
      </c>
      <c r="EN323" s="192">
        <f t="shared" si="1066"/>
        <v>0</v>
      </c>
      <c r="EO323" s="192">
        <f t="shared" si="1067"/>
        <v>0</v>
      </c>
      <c r="EP323" s="192">
        <f t="shared" si="1068"/>
        <v>0</v>
      </c>
      <c r="EQ323" s="192">
        <f t="shared" si="1069"/>
        <v>0</v>
      </c>
      <c r="ER323" s="192">
        <f t="shared" si="1070"/>
        <v>0</v>
      </c>
      <c r="ES323" s="192">
        <f t="shared" si="1071"/>
        <v>0</v>
      </c>
      <c r="ET323" s="192">
        <f t="shared" si="1072"/>
        <v>0</v>
      </c>
      <c r="EU323" s="192">
        <f t="shared" si="1073"/>
        <v>0</v>
      </c>
      <c r="EV323" s="192">
        <f t="shared" si="1074"/>
        <v>0</v>
      </c>
      <c r="EW323" s="192">
        <f t="shared" si="1075"/>
        <v>0</v>
      </c>
      <c r="EX323" s="192">
        <f t="shared" si="1076"/>
        <v>0</v>
      </c>
      <c r="EY323" s="192">
        <f t="shared" si="1077"/>
        <v>0</v>
      </c>
      <c r="EZ323" s="192">
        <f t="shared" si="1078"/>
        <v>0</v>
      </c>
      <c r="FA323" s="192">
        <f t="shared" si="1079"/>
        <v>0</v>
      </c>
      <c r="FB323" s="192">
        <f t="shared" si="1080"/>
        <v>0</v>
      </c>
      <c r="FC323" s="192">
        <f t="shared" si="1081"/>
        <v>0</v>
      </c>
      <c r="FD323" s="192">
        <f t="shared" si="1082"/>
        <v>0</v>
      </c>
      <c r="FE323" s="192">
        <f t="shared" si="1083"/>
        <v>0</v>
      </c>
      <c r="FF323" s="192">
        <f t="shared" si="1084"/>
        <v>0</v>
      </c>
      <c r="FG323" s="192">
        <f t="shared" si="1085"/>
        <v>0</v>
      </c>
      <c r="FH323" s="192">
        <f t="shared" si="1086"/>
        <v>0</v>
      </c>
      <c r="FI323" s="192">
        <f t="shared" si="1087"/>
        <v>0</v>
      </c>
      <c r="FJ323" s="192">
        <f t="shared" si="1088"/>
        <v>0</v>
      </c>
      <c r="FK323" s="192">
        <f t="shared" si="1089"/>
        <v>0</v>
      </c>
      <c r="FL323" s="192">
        <f t="shared" si="1090"/>
        <v>0</v>
      </c>
      <c r="FM323" s="192">
        <f t="shared" si="1091"/>
        <v>0</v>
      </c>
      <c r="FN323" s="192">
        <f t="shared" si="1092"/>
        <v>0</v>
      </c>
      <c r="FO323" s="192">
        <f t="shared" si="1093"/>
        <v>0</v>
      </c>
      <c r="FP323" s="192">
        <f t="shared" si="1094"/>
        <v>0</v>
      </c>
      <c r="FQ323" s="192">
        <f t="shared" si="1095"/>
        <v>0</v>
      </c>
      <c r="FR323" s="192">
        <f t="shared" si="1096"/>
        <v>0</v>
      </c>
      <c r="FS323" s="192">
        <f t="shared" si="1097"/>
        <v>0</v>
      </c>
      <c r="FT323" s="192">
        <f t="shared" si="1098"/>
        <v>0</v>
      </c>
      <c r="FU323" s="192">
        <f t="shared" si="1099"/>
        <v>0</v>
      </c>
      <c r="FV323" s="192">
        <f t="shared" si="1100"/>
        <v>0</v>
      </c>
      <c r="FW323" s="192">
        <f t="shared" si="1101"/>
        <v>0</v>
      </c>
      <c r="FX323" s="192">
        <f t="shared" si="1102"/>
        <v>0</v>
      </c>
      <c r="FY323" s="192">
        <f t="shared" si="1103"/>
        <v>0</v>
      </c>
      <c r="FZ323" s="192">
        <f t="shared" si="1104"/>
        <v>0</v>
      </c>
      <c r="GA323" s="192">
        <f t="shared" si="1105"/>
        <v>0</v>
      </c>
      <c r="GB323" s="192">
        <f t="shared" si="1106"/>
        <v>0</v>
      </c>
      <c r="GC323" s="192">
        <f t="shared" si="1107"/>
        <v>0</v>
      </c>
      <c r="GD323" s="192">
        <f t="shared" si="1108"/>
        <v>0</v>
      </c>
      <c r="GE323" s="192">
        <f t="shared" si="1109"/>
        <v>0</v>
      </c>
      <c r="GF323" s="192">
        <f t="shared" si="1110"/>
        <v>0</v>
      </c>
      <c r="GG323" s="192">
        <f t="shared" si="1111"/>
        <v>0</v>
      </c>
      <c r="GH323" s="192">
        <f t="shared" si="1112"/>
        <v>0</v>
      </c>
      <c r="GI323" s="192">
        <f t="shared" si="1113"/>
        <v>0</v>
      </c>
      <c r="GJ323" s="192">
        <f t="shared" si="1114"/>
        <v>0</v>
      </c>
      <c r="GK323" s="192">
        <f t="shared" si="1115"/>
        <v>0</v>
      </c>
      <c r="GL323" s="192">
        <f t="shared" si="1116"/>
        <v>0</v>
      </c>
      <c r="GM323" s="192">
        <f t="shared" si="1117"/>
        <v>0</v>
      </c>
      <c r="GN323" s="192">
        <f t="shared" si="1118"/>
        <v>0</v>
      </c>
      <c r="GO323" s="192">
        <f t="shared" si="1119"/>
        <v>0</v>
      </c>
      <c r="GP323" s="192">
        <f t="shared" si="1120"/>
        <v>0</v>
      </c>
      <c r="GQ323" s="192">
        <f t="shared" si="1121"/>
        <v>0</v>
      </c>
      <c r="GR323" s="192">
        <f t="shared" si="1122"/>
        <v>0</v>
      </c>
      <c r="GS323" s="192">
        <f t="shared" si="1123"/>
        <v>0</v>
      </c>
      <c r="GT323" s="192">
        <f t="shared" si="1124"/>
        <v>0</v>
      </c>
      <c r="GU323" s="192">
        <f t="shared" si="1125"/>
        <v>0</v>
      </c>
      <c r="GV323" s="192">
        <f t="shared" si="1126"/>
        <v>0</v>
      </c>
      <c r="GW323" s="192">
        <f t="shared" si="1127"/>
        <v>0</v>
      </c>
      <c r="GX323" s="192">
        <f t="shared" si="1128"/>
        <v>0</v>
      </c>
      <c r="GY323" s="192">
        <f t="shared" si="1129"/>
        <v>0</v>
      </c>
      <c r="GZ323" s="192">
        <f t="shared" si="1130"/>
        <v>0</v>
      </c>
      <c r="HA323" s="192">
        <f t="shared" si="1131"/>
        <v>0</v>
      </c>
      <c r="HB323" s="192">
        <f t="shared" si="1132"/>
        <v>0</v>
      </c>
      <c r="HC323" s="192">
        <f t="shared" si="1133"/>
        <v>0</v>
      </c>
      <c r="HD323" s="192">
        <f t="shared" si="1134"/>
        <v>0</v>
      </c>
      <c r="HE323" s="192">
        <f t="shared" si="1135"/>
        <v>0</v>
      </c>
      <c r="HF323" s="192">
        <f t="shared" si="1136"/>
        <v>0</v>
      </c>
      <c r="HG323" s="192">
        <f t="shared" si="1137"/>
        <v>0</v>
      </c>
      <c r="HH323" s="192">
        <f t="shared" si="1138"/>
        <v>0</v>
      </c>
      <c r="HI323" s="192">
        <f t="shared" si="1139"/>
        <v>0</v>
      </c>
      <c r="HJ323" s="192">
        <f t="shared" si="1140"/>
        <v>0</v>
      </c>
      <c r="HK323" s="192">
        <f t="shared" si="1141"/>
        <v>0</v>
      </c>
      <c r="HL323" s="192">
        <f t="shared" si="1142"/>
        <v>0</v>
      </c>
      <c r="HM323" s="192">
        <f t="shared" si="1143"/>
        <v>0</v>
      </c>
      <c r="HN323" s="194">
        <f t="shared" si="1144"/>
        <v>0</v>
      </c>
      <c r="HO323" s="194">
        <f t="shared" si="1145"/>
        <v>0</v>
      </c>
      <c r="HP323" s="194">
        <f t="shared" si="1146"/>
        <v>0</v>
      </c>
      <c r="HQ323" s="194">
        <f t="shared" si="1147"/>
        <v>0</v>
      </c>
      <c r="HR323" s="194">
        <f t="shared" si="1148"/>
        <v>0</v>
      </c>
      <c r="HS323" s="195" t="str">
        <f t="shared" si="945"/>
        <v/>
      </c>
      <c r="HT323" s="196">
        <f t="shared" si="941"/>
        <v>0</v>
      </c>
      <c r="HU323" s="196">
        <f t="shared" si="942"/>
        <v>0</v>
      </c>
      <c r="HV323" s="197" t="str">
        <f t="shared" si="946"/>
        <v/>
      </c>
      <c r="HW323" s="197" t="str">
        <f t="shared" si="1149"/>
        <v/>
      </c>
      <c r="HX323" s="197" t="str">
        <f t="shared" si="1150"/>
        <v/>
      </c>
      <c r="HY323" s="195" t="str">
        <f t="shared" si="947"/>
        <v/>
      </c>
      <c r="HZ323" s="30">
        <f t="shared" si="943"/>
        <v>0</v>
      </c>
      <c r="IA323" s="198">
        <f t="shared" si="948"/>
        <v>0</v>
      </c>
      <c r="IB323" s="195"/>
      <c r="IC323" s="195">
        <f t="shared" si="1151"/>
        <v>0</v>
      </c>
      <c r="ID323" s="195">
        <f t="shared" si="949"/>
        <v>0</v>
      </c>
      <c r="IE323" s="195">
        <f t="shared" si="1152"/>
        <v>0</v>
      </c>
      <c r="IF323" s="195">
        <f t="shared" si="950"/>
        <v>0</v>
      </c>
      <c r="IG323" s="307">
        <f t="shared" si="951"/>
        <v>0</v>
      </c>
      <c r="IH323" s="307">
        <f t="shared" si="952"/>
        <v>0</v>
      </c>
      <c r="II323" s="44">
        <f t="shared" si="953"/>
        <v>0</v>
      </c>
      <c r="IJ323" s="44">
        <f t="shared" si="1153"/>
        <v>0</v>
      </c>
      <c r="IK323" s="44">
        <f t="shared" si="1154"/>
        <v>0</v>
      </c>
      <c r="IL323" s="44">
        <f t="shared" si="1155"/>
        <v>0</v>
      </c>
      <c r="IM323" s="44">
        <f t="shared" si="1156"/>
        <v>0</v>
      </c>
      <c r="IN323" s="44">
        <f t="shared" si="1157"/>
        <v>0</v>
      </c>
      <c r="IO323" s="44">
        <f t="shared" si="1158"/>
        <v>0</v>
      </c>
    </row>
    <row r="324" spans="1:249" ht="18" customHeight="1">
      <c r="A324" s="188">
        <v>318</v>
      </c>
      <c r="B324" s="326"/>
      <c r="C324" s="289"/>
      <c r="D324" s="199"/>
      <c r="E324" s="189"/>
      <c r="F324" s="189"/>
      <c r="G324" s="190"/>
      <c r="H324" s="190"/>
      <c r="I324" s="272"/>
      <c r="J324" s="207"/>
      <c r="K324" s="214" t="str">
        <f t="shared" si="954"/>
        <v/>
      </c>
      <c r="L324" s="200" t="str">
        <f t="shared" si="955"/>
        <v/>
      </c>
      <c r="M324" s="200" t="str">
        <f t="shared" si="956"/>
        <v/>
      </c>
      <c r="N324" s="209" t="str">
        <f t="shared" si="944"/>
        <v/>
      </c>
      <c r="O324" s="208" t="str">
        <f>IFERROR(IF(D324="","",IF(K324="","",IF(I324="","",IF(F324="F",VLOOKUP(K324,F!A:G,2,0),IF(F324="M",VLOOKUP(K324,M!A:G,2,0),""))))),0)</f>
        <v/>
      </c>
      <c r="P324" s="191" t="str">
        <f>IFERROR(IF(D324="","",IF(K324="","",IF(I324="","",IF(F324="F",VLOOKUP(K324,F!A:G,3,0),IF(F324="M",VLOOKUP(K324,M!A:G,3,0),""))))),0)</f>
        <v/>
      </c>
      <c r="Q324" s="191" t="str">
        <f>IFERROR(IF(D324="","",IF(K324="","",IF(I324="","",IF(F324="F",VLOOKUP(K324,F!A:G,4,0),IF(F324="M",VLOOKUP(K324,M!A:G,4,0),""))))),0)</f>
        <v/>
      </c>
      <c r="R324" s="191" t="str">
        <f>IFERROR(IF(D324="","",IF(K324="","",IF(I324="","",IF(F324="F",VLOOKUP(K324,F!A:G,5,0),IF(F324="M",VLOOKUP(K324,M!A:G,5,0),""))))),0)</f>
        <v/>
      </c>
      <c r="S324" s="191" t="str">
        <f>IFERROR(IF(D324="","",IF(K324="","",IF(I324="","",IF(F324="F",VLOOKUP(K324,F!A:G,6,0),IF(F324="M",VLOOKUP(K324,M!A:G,6,0),""))))),0)</f>
        <v/>
      </c>
      <c r="T324" s="191" t="str">
        <f>IFERROR(IF(D324="","",IF(K324="","",IF(I324="","",IF(F324="F",VLOOKUP(K324,F!A:G,7,0),IF(F324="M",VLOOKUP(K324,M!A:G,7,0),""))))),0)</f>
        <v/>
      </c>
      <c r="U324" s="191" t="str">
        <f>IFERROR(IF(D324="","",IF(K324="","",IF(J324="","",IF(F324="F",VLOOKUP(K324,F!A:M,8,0),IF(F324="M",VLOOKUP(K324,M!A:M,8,0),""))))),0)</f>
        <v/>
      </c>
      <c r="V324" s="191" t="str">
        <f>IFERROR(IF(D324="","",IF(K324="","",IF(J324="","",IF(F324="F",VLOOKUP(K324,F!A:M,9,0),IF(F324="M",VLOOKUP(K324,M!A:M,9,0),""))))),0)</f>
        <v/>
      </c>
      <c r="W324" s="191" t="str">
        <f>IFERROR(IF(D324="","",IF(K324="","",IF(J324="","",IF(F324="F",VLOOKUP(K324,F!A:M,10,0),IF(F324="M",VLOOKUP(K324,M!A:M,10,0),""))))),0)</f>
        <v/>
      </c>
      <c r="X324" s="191" t="str">
        <f>IFERROR(IF(D324="","",IF(K324="","",IF(J324="","",IF(F324="F",VLOOKUP(K324,F!A:M,11,0),IF(F324="M",VLOOKUP(K324,M!A:M,11,0),""))))),0)</f>
        <v/>
      </c>
      <c r="Y324" s="191" t="str">
        <f>IFERROR(IF(D324="","",IF(K324="","",IF(J324="","",IF(F324="F",VLOOKUP(K324,F!A:M,12,0),IF(F324="M",VLOOKUP(K324,M!A:M,12,0),""))))),0)</f>
        <v/>
      </c>
      <c r="Z324" s="191" t="str">
        <f>IFERROR(IF(D324="","",IF(K324="","",IF(J324="","",IF(F324="F",VLOOKUP(K324,F!A:M,13,0),IF(F324="M",VLOOKUP(K324,M!A:M,13,0),""))))),0)</f>
        <v/>
      </c>
      <c r="AA324" s="191" t="str">
        <f>IFERROR(IF(D324="","",IF(F324="","",IF(J324="","",IF(K324="","",IF(AND(K324&gt;23,K324&lt;=60),IF(F324="F",VLOOKUP(MROUND(HZ324,0.5),'F-Weight for Length'!K:S,2,0),VLOOKUP(MROUND(HZ324,0.5),'M-Weight for Length'!K:S,2,0)),IF(K324&gt;60,IF(F324="F",VLOOKUP(K324,'F-Weight for Length'!U:AC,2,0),VLOOKUP(K324,'M-Weight for Length'!U:AC,2,0)),IF(F324="F",VLOOKUP(MROUND(HZ324,0.5),'F-Weight for Length'!A:I,2,0),VLOOKUP(MROUND(HZ324,0.5),'M-Weight for Length'!A:I,2,0)))))))),0)</f>
        <v/>
      </c>
      <c r="AB324" s="191" t="str">
        <f>IFERROR(IF(D324="","",IF(F324="","",IF(J324="","",IF(K324="","",IF(AND(K324&gt;23,K324&lt;=60),IF(F324="F",VLOOKUP(MROUND(HZ324,0.5),'F-Weight for Length'!K:S,3,0),VLOOKUP(MROUND(HZ324,0.5),'M-Weight for Length'!K:S,3,0)),IF(K324&gt;60,IF(F324="F",VLOOKUP(K324,'F-Weight for Length'!U:AC,3,0),VLOOKUP(K324,'M-Weight for Length'!U:AC,3,0)),IF(F324="F",VLOOKUP(MROUND(HZ324,0.5),'F-Weight for Length'!A:I,3,0),VLOOKUP(MROUND(HZ324,0.5),'M-Weight for Length'!A:I,3,0)))))))),0)</f>
        <v/>
      </c>
      <c r="AC324" s="191" t="str">
        <f>IFERROR(IF(D324="","",IF(F324="","",IF(J324="","",IF(K324="","",IF(AND(K324&gt;23,K324&lt;=60),IF(F324="F",VLOOKUP(MROUND(HZ324,0.5),'F-Weight for Length'!K:S,4,0),VLOOKUP(MROUND(HZ324,0.5),'M-Weight for Length'!K:S,4,0)),IF(K324&gt;60,IF(F324="F",VLOOKUP(K324,'F-Weight for Length'!U:AC,4,0),VLOOKUP(K324,'M-Weight for Length'!U:AC,4,0)),IF(F324="F",VLOOKUP(MROUND(HZ324,0.5),'F-Weight for Length'!A:I,4,0),VLOOKUP(MROUND(HZ324,0.5),'M-Weight for Length'!A:I,4,0)))))))),0)</f>
        <v/>
      </c>
      <c r="AD324" s="191" t="str">
        <f>IFERROR(IF(D324="","",IF(F324="","",IF(J324="","",IF(K324="","",IF(AND(K324&gt;23,K324&lt;=60),IF(F324="F",VLOOKUP(MROUND(HZ324,0.5),'F-Weight for Length'!K:S,5,0),VLOOKUP(MROUND(HZ324,0.5),'M-Weight for Length'!K:S,5,0)),IF(K324&gt;60,IF(F324="F",VLOOKUP(K324,'F-Weight for Length'!U:AC,5,0),VLOOKUP(K324,'M-Weight for Length'!U:AC,5,0)),IF(F324="F",VLOOKUP(MROUND(HZ324,0.5),'F-Weight for Length'!A:I,5,0),VLOOKUP(MROUND(HZ324,0.5),'M-Weight for Length'!A:I,5,0)))))))),0)</f>
        <v/>
      </c>
      <c r="AE324" s="191" t="str">
        <f>IFERROR(IF(D324="","",IF(F324="","",IF(J324="","",IF(K324="","",IF(AND(K324&gt;23,K324&lt;=60),IF(F324="F",VLOOKUP(MROUND(HZ324,0.5),'F-Weight for Length'!K:S,6,0),VLOOKUP(MROUND(HZ324,0.5),'M-Weight for Length'!K:S,6,0)),IF(K324&gt;60,IF(F324="F",VLOOKUP(K324,'F-Weight for Length'!U:AC,6,0),VLOOKUP(K324,'M-Weight for Length'!U:AC,6,0)),IF(F324="F",VLOOKUP(MROUND(HZ324,0.5),'F-Weight for Length'!A:I,6,0),VLOOKUP(MROUND(HZ324,0.5),'M-Weight for Length'!A:I,6,0)))))))),0)</f>
        <v/>
      </c>
      <c r="AF324" s="191" t="str">
        <f>IFERROR(IF(D324="","",IF(F324="","",IF(J324="","",IF(K324="","",IF(AND(K324&gt;23,K324&lt;=60),IF(F324="F",VLOOKUP(MROUND(HZ324,0.5),'F-Weight for Length'!K:S,7,0),VLOOKUP(MROUND(HZ324,0.5),'M-Weight for Length'!K:S,7,0)),IF(K324&gt;60,IF(F324="F",VLOOKUP(K324,'F-Weight for Length'!U:AC,7,0),VLOOKUP(K324,'M-Weight for Length'!U:AC,7,0)),IF(F324="F",VLOOKUP(MROUND(HZ324,0.5),'F-Weight for Length'!A:I,7,0),VLOOKUP(MROUND(HZ324,0.5),'M-Weight for Length'!A:I,7,0)))))))),0)</f>
        <v/>
      </c>
      <c r="AG324" s="191" t="str">
        <f>IFERROR(IF(D324="","",IF(F324="","",IF(J324="","",IF(K324="","",IF(AND(K324&gt;23,K324&lt;=60),IF(F324="F",VLOOKUP(MROUND(HZ324,0.5),'F-Weight for Length'!K:S,8,0),VLOOKUP(MROUND(HZ324,0.5),'M-Weight for Length'!K:S,8,0)),IF(K324&gt;60,IF(F324="F",VLOOKUP(K324,'F-Weight for Length'!U:AC,8,0),VLOOKUP(K324,'M-Weight for Length'!U:AC,8,0)),IF(F324="F",VLOOKUP(MROUND(HZ324,0.5),'F-Weight for Length'!A:I,8,0),VLOOKUP(MROUND(HZ324,0.5),'M-Weight for Length'!A:I,8,0)))))))),0)</f>
        <v/>
      </c>
      <c r="AH324" s="191" t="str">
        <f>IFERROR(IF(D324="","",IF(F324="","",IF(J324="","",IF(K324="","",IF(AND(K324&gt;23,K324&lt;=60),IF(F324="F",VLOOKUP(MROUND(HZ324,0.5),'F-Weight for Length'!K:S,9,0),VLOOKUP(MROUND(HZ324,0.5),'M-Weight for Length'!K:S,9,0)),IF(K324&gt;60,IF(F324="F",VLOOKUP(K324,'F-Weight for Length'!U:AC,9,0),VLOOKUP(K324,'M-Weight for Length'!U:AC,9,0)),IF(F324="F",VLOOKUP(MROUND(HZ324,0.5),'F-Weight for Length'!A:I,9,0),VLOOKUP(MROUND(HZ324,0.5),'M-Weight for Length'!A:I,9,0)))))))),0)</f>
        <v/>
      </c>
      <c r="AI324" s="192">
        <f t="shared" si="957"/>
        <v>0</v>
      </c>
      <c r="AJ324" s="192">
        <f t="shared" si="958"/>
        <v>0</v>
      </c>
      <c r="AK324" s="192">
        <f t="shared" si="959"/>
        <v>0</v>
      </c>
      <c r="AL324" s="192">
        <f t="shared" si="960"/>
        <v>0</v>
      </c>
      <c r="AM324" s="192">
        <f t="shared" si="961"/>
        <v>0</v>
      </c>
      <c r="AN324" s="192">
        <f t="shared" si="962"/>
        <v>0</v>
      </c>
      <c r="AO324" s="192">
        <f t="shared" si="963"/>
        <v>0</v>
      </c>
      <c r="AP324" s="192">
        <f t="shared" si="964"/>
        <v>0</v>
      </c>
      <c r="AQ324" s="192">
        <f t="shared" si="965"/>
        <v>0</v>
      </c>
      <c r="AR324" s="192">
        <f t="shared" si="966"/>
        <v>0</v>
      </c>
      <c r="AS324" s="192">
        <f t="shared" si="967"/>
        <v>0</v>
      </c>
      <c r="AT324" s="192">
        <f t="shared" si="968"/>
        <v>0</v>
      </c>
      <c r="AU324" s="192">
        <f t="shared" si="969"/>
        <v>0</v>
      </c>
      <c r="AV324" s="192">
        <f t="shared" si="970"/>
        <v>0</v>
      </c>
      <c r="AW324" s="192">
        <f t="shared" si="971"/>
        <v>0</v>
      </c>
      <c r="AX324" s="192">
        <f t="shared" si="972"/>
        <v>0</v>
      </c>
      <c r="AY324" s="192">
        <f t="shared" si="973"/>
        <v>0</v>
      </c>
      <c r="AZ324" s="192">
        <f t="shared" si="974"/>
        <v>0</v>
      </c>
      <c r="BA324" s="192">
        <f t="shared" si="975"/>
        <v>0</v>
      </c>
      <c r="BB324" s="192">
        <f t="shared" si="976"/>
        <v>0</v>
      </c>
      <c r="BC324" s="192">
        <f t="shared" si="977"/>
        <v>0</v>
      </c>
      <c r="BD324" s="192">
        <f t="shared" si="978"/>
        <v>0</v>
      </c>
      <c r="BE324" s="192">
        <f t="shared" si="979"/>
        <v>0</v>
      </c>
      <c r="BF324" s="192">
        <f t="shared" si="980"/>
        <v>0</v>
      </c>
      <c r="BG324" s="192">
        <f t="shared" si="981"/>
        <v>0</v>
      </c>
      <c r="BH324" s="192">
        <f t="shared" si="982"/>
        <v>0</v>
      </c>
      <c r="BI324" s="192">
        <f t="shared" si="983"/>
        <v>0</v>
      </c>
      <c r="BJ324" s="192">
        <f t="shared" si="984"/>
        <v>0</v>
      </c>
      <c r="BK324" s="192">
        <f t="shared" si="985"/>
        <v>0</v>
      </c>
      <c r="BL324" s="192">
        <f t="shared" si="986"/>
        <v>0</v>
      </c>
      <c r="BM324" s="192">
        <f t="shared" si="987"/>
        <v>0</v>
      </c>
      <c r="BN324" s="192">
        <f t="shared" si="988"/>
        <v>0</v>
      </c>
      <c r="BO324" s="192">
        <f t="shared" si="989"/>
        <v>0</v>
      </c>
      <c r="BP324" s="192">
        <f t="shared" si="990"/>
        <v>0</v>
      </c>
      <c r="BQ324" s="192">
        <f t="shared" si="991"/>
        <v>0</v>
      </c>
      <c r="BR324" s="192">
        <f t="shared" si="992"/>
        <v>0</v>
      </c>
      <c r="BS324" s="192">
        <f t="shared" si="993"/>
        <v>0</v>
      </c>
      <c r="BT324" s="192">
        <f t="shared" si="994"/>
        <v>0</v>
      </c>
      <c r="BU324" s="192">
        <f t="shared" si="995"/>
        <v>0</v>
      </c>
      <c r="BV324" s="192">
        <f t="shared" si="996"/>
        <v>0</v>
      </c>
      <c r="BW324" s="192">
        <f t="shared" si="997"/>
        <v>0</v>
      </c>
      <c r="BX324" s="192">
        <f t="shared" si="998"/>
        <v>0</v>
      </c>
      <c r="BY324" s="192">
        <f t="shared" si="999"/>
        <v>0</v>
      </c>
      <c r="BZ324" s="192">
        <f t="shared" si="1000"/>
        <v>0</v>
      </c>
      <c r="CA324" s="192">
        <f t="shared" si="1001"/>
        <v>0</v>
      </c>
      <c r="CB324" s="192">
        <f t="shared" si="1002"/>
        <v>0</v>
      </c>
      <c r="CC324" s="192">
        <f t="shared" si="1003"/>
        <v>0</v>
      </c>
      <c r="CD324" s="192">
        <f t="shared" si="1004"/>
        <v>0</v>
      </c>
      <c r="CE324" s="192">
        <f t="shared" si="1005"/>
        <v>0</v>
      </c>
      <c r="CF324" s="192">
        <f t="shared" si="1006"/>
        <v>0</v>
      </c>
      <c r="CG324" s="192">
        <f t="shared" si="1007"/>
        <v>0</v>
      </c>
      <c r="CH324" s="192">
        <f t="shared" si="1008"/>
        <v>0</v>
      </c>
      <c r="CI324" s="192">
        <f t="shared" si="1009"/>
        <v>0</v>
      </c>
      <c r="CJ324" s="192">
        <f t="shared" si="1010"/>
        <v>0</v>
      </c>
      <c r="CK324" s="192">
        <f t="shared" si="1011"/>
        <v>0</v>
      </c>
      <c r="CL324" s="192">
        <f t="shared" si="1012"/>
        <v>0</v>
      </c>
      <c r="CM324" s="192">
        <f t="shared" si="1013"/>
        <v>0</v>
      </c>
      <c r="CN324" s="192">
        <f t="shared" si="1014"/>
        <v>0</v>
      </c>
      <c r="CO324" s="192">
        <f t="shared" si="1015"/>
        <v>0</v>
      </c>
      <c r="CP324" s="192">
        <f t="shared" si="1016"/>
        <v>0</v>
      </c>
      <c r="CQ324" s="192">
        <f t="shared" si="1017"/>
        <v>0</v>
      </c>
      <c r="CR324" s="192">
        <f t="shared" si="1018"/>
        <v>0</v>
      </c>
      <c r="CS324" s="192">
        <f t="shared" si="1019"/>
        <v>0</v>
      </c>
      <c r="CT324" s="192">
        <f t="shared" si="1020"/>
        <v>0</v>
      </c>
      <c r="CU324" s="192">
        <f t="shared" si="1021"/>
        <v>0</v>
      </c>
      <c r="CV324" s="192">
        <f t="shared" si="1022"/>
        <v>0</v>
      </c>
      <c r="CW324" s="192">
        <f t="shared" si="1023"/>
        <v>0</v>
      </c>
      <c r="CX324" s="192">
        <f t="shared" si="1024"/>
        <v>0</v>
      </c>
      <c r="CY324" s="192">
        <f t="shared" si="1025"/>
        <v>0</v>
      </c>
      <c r="CZ324" s="192">
        <f t="shared" si="1026"/>
        <v>0</v>
      </c>
      <c r="DA324" s="192">
        <f t="shared" si="1027"/>
        <v>0</v>
      </c>
      <c r="DB324" s="192">
        <f t="shared" si="1028"/>
        <v>0</v>
      </c>
      <c r="DC324" s="192">
        <f t="shared" si="1029"/>
        <v>0</v>
      </c>
      <c r="DD324" s="192">
        <f t="shared" si="1030"/>
        <v>0</v>
      </c>
      <c r="DE324" s="192">
        <f t="shared" si="1031"/>
        <v>0</v>
      </c>
      <c r="DF324" s="192">
        <f t="shared" si="1032"/>
        <v>0</v>
      </c>
      <c r="DG324" s="192">
        <f t="shared" si="1033"/>
        <v>0</v>
      </c>
      <c r="DH324" s="192">
        <f t="shared" si="1034"/>
        <v>0</v>
      </c>
      <c r="DI324" s="192">
        <f t="shared" si="1035"/>
        <v>0</v>
      </c>
      <c r="DJ324" s="192">
        <f t="shared" si="1036"/>
        <v>0</v>
      </c>
      <c r="DK324" s="192">
        <f t="shared" si="1037"/>
        <v>0</v>
      </c>
      <c r="DL324" s="192">
        <f t="shared" si="1038"/>
        <v>0</v>
      </c>
      <c r="DM324" s="192">
        <f t="shared" si="1039"/>
        <v>0</v>
      </c>
      <c r="DN324" s="192">
        <f t="shared" si="1040"/>
        <v>0</v>
      </c>
      <c r="DO324" s="192">
        <f t="shared" si="1041"/>
        <v>0</v>
      </c>
      <c r="DP324" s="192">
        <f t="shared" si="1042"/>
        <v>0</v>
      </c>
      <c r="DQ324" s="192">
        <f t="shared" si="1043"/>
        <v>0</v>
      </c>
      <c r="DR324" s="192">
        <f t="shared" si="1044"/>
        <v>0</v>
      </c>
      <c r="DS324" s="192">
        <f t="shared" si="1045"/>
        <v>0</v>
      </c>
      <c r="DT324" s="192">
        <f t="shared" si="1046"/>
        <v>0</v>
      </c>
      <c r="DU324" s="192">
        <f t="shared" si="1047"/>
        <v>0</v>
      </c>
      <c r="DV324" s="193">
        <f t="shared" si="1048"/>
        <v>0</v>
      </c>
      <c r="DW324" s="193">
        <f t="shared" si="1049"/>
        <v>0</v>
      </c>
      <c r="DX324" s="193">
        <f t="shared" si="1050"/>
        <v>0</v>
      </c>
      <c r="DY324" s="193">
        <f t="shared" si="1051"/>
        <v>0</v>
      </c>
      <c r="DZ324" s="193">
        <f t="shared" si="1052"/>
        <v>0</v>
      </c>
      <c r="EA324" s="192">
        <f t="shared" si="1053"/>
        <v>0</v>
      </c>
      <c r="EB324" s="192">
        <f t="shared" si="1054"/>
        <v>0</v>
      </c>
      <c r="EC324" s="192">
        <f t="shared" si="1055"/>
        <v>0</v>
      </c>
      <c r="ED324" s="192">
        <f t="shared" si="1056"/>
        <v>0</v>
      </c>
      <c r="EE324" s="192">
        <f t="shared" si="1057"/>
        <v>0</v>
      </c>
      <c r="EF324" s="192">
        <f t="shared" si="1058"/>
        <v>0</v>
      </c>
      <c r="EG324" s="192">
        <f t="shared" si="1059"/>
        <v>0</v>
      </c>
      <c r="EH324" s="192">
        <f t="shared" si="1060"/>
        <v>0</v>
      </c>
      <c r="EI324" s="192">
        <f t="shared" si="1061"/>
        <v>0</v>
      </c>
      <c r="EJ324" s="192">
        <f t="shared" si="1062"/>
        <v>0</v>
      </c>
      <c r="EK324" s="192">
        <f t="shared" si="1063"/>
        <v>0</v>
      </c>
      <c r="EL324" s="192">
        <f t="shared" si="1064"/>
        <v>0</v>
      </c>
      <c r="EM324" s="192">
        <f t="shared" si="1065"/>
        <v>0</v>
      </c>
      <c r="EN324" s="192">
        <f t="shared" si="1066"/>
        <v>0</v>
      </c>
      <c r="EO324" s="192">
        <f t="shared" si="1067"/>
        <v>0</v>
      </c>
      <c r="EP324" s="192">
        <f t="shared" si="1068"/>
        <v>0</v>
      </c>
      <c r="EQ324" s="192">
        <f t="shared" si="1069"/>
        <v>0</v>
      </c>
      <c r="ER324" s="192">
        <f t="shared" si="1070"/>
        <v>0</v>
      </c>
      <c r="ES324" s="192">
        <f t="shared" si="1071"/>
        <v>0</v>
      </c>
      <c r="ET324" s="192">
        <f t="shared" si="1072"/>
        <v>0</v>
      </c>
      <c r="EU324" s="192">
        <f t="shared" si="1073"/>
        <v>0</v>
      </c>
      <c r="EV324" s="192">
        <f t="shared" si="1074"/>
        <v>0</v>
      </c>
      <c r="EW324" s="192">
        <f t="shared" si="1075"/>
        <v>0</v>
      </c>
      <c r="EX324" s="192">
        <f t="shared" si="1076"/>
        <v>0</v>
      </c>
      <c r="EY324" s="192">
        <f t="shared" si="1077"/>
        <v>0</v>
      </c>
      <c r="EZ324" s="192">
        <f t="shared" si="1078"/>
        <v>0</v>
      </c>
      <c r="FA324" s="192">
        <f t="shared" si="1079"/>
        <v>0</v>
      </c>
      <c r="FB324" s="192">
        <f t="shared" si="1080"/>
        <v>0</v>
      </c>
      <c r="FC324" s="192">
        <f t="shared" si="1081"/>
        <v>0</v>
      </c>
      <c r="FD324" s="192">
        <f t="shared" si="1082"/>
        <v>0</v>
      </c>
      <c r="FE324" s="192">
        <f t="shared" si="1083"/>
        <v>0</v>
      </c>
      <c r="FF324" s="192">
        <f t="shared" si="1084"/>
        <v>0</v>
      </c>
      <c r="FG324" s="192">
        <f t="shared" si="1085"/>
        <v>0</v>
      </c>
      <c r="FH324" s="192">
        <f t="shared" si="1086"/>
        <v>0</v>
      </c>
      <c r="FI324" s="192">
        <f t="shared" si="1087"/>
        <v>0</v>
      </c>
      <c r="FJ324" s="192">
        <f t="shared" si="1088"/>
        <v>0</v>
      </c>
      <c r="FK324" s="192">
        <f t="shared" si="1089"/>
        <v>0</v>
      </c>
      <c r="FL324" s="192">
        <f t="shared" si="1090"/>
        <v>0</v>
      </c>
      <c r="FM324" s="192">
        <f t="shared" si="1091"/>
        <v>0</v>
      </c>
      <c r="FN324" s="192">
        <f t="shared" si="1092"/>
        <v>0</v>
      </c>
      <c r="FO324" s="192">
        <f t="shared" si="1093"/>
        <v>0</v>
      </c>
      <c r="FP324" s="192">
        <f t="shared" si="1094"/>
        <v>0</v>
      </c>
      <c r="FQ324" s="192">
        <f t="shared" si="1095"/>
        <v>0</v>
      </c>
      <c r="FR324" s="192">
        <f t="shared" si="1096"/>
        <v>0</v>
      </c>
      <c r="FS324" s="192">
        <f t="shared" si="1097"/>
        <v>0</v>
      </c>
      <c r="FT324" s="192">
        <f t="shared" si="1098"/>
        <v>0</v>
      </c>
      <c r="FU324" s="192">
        <f t="shared" si="1099"/>
        <v>0</v>
      </c>
      <c r="FV324" s="192">
        <f t="shared" si="1100"/>
        <v>0</v>
      </c>
      <c r="FW324" s="192">
        <f t="shared" si="1101"/>
        <v>0</v>
      </c>
      <c r="FX324" s="192">
        <f t="shared" si="1102"/>
        <v>0</v>
      </c>
      <c r="FY324" s="192">
        <f t="shared" si="1103"/>
        <v>0</v>
      </c>
      <c r="FZ324" s="192">
        <f t="shared" si="1104"/>
        <v>0</v>
      </c>
      <c r="GA324" s="192">
        <f t="shared" si="1105"/>
        <v>0</v>
      </c>
      <c r="GB324" s="192">
        <f t="shared" si="1106"/>
        <v>0</v>
      </c>
      <c r="GC324" s="192">
        <f t="shared" si="1107"/>
        <v>0</v>
      </c>
      <c r="GD324" s="192">
        <f t="shared" si="1108"/>
        <v>0</v>
      </c>
      <c r="GE324" s="192">
        <f t="shared" si="1109"/>
        <v>0</v>
      </c>
      <c r="GF324" s="192">
        <f t="shared" si="1110"/>
        <v>0</v>
      </c>
      <c r="GG324" s="192">
        <f t="shared" si="1111"/>
        <v>0</v>
      </c>
      <c r="GH324" s="192">
        <f t="shared" si="1112"/>
        <v>0</v>
      </c>
      <c r="GI324" s="192">
        <f t="shared" si="1113"/>
        <v>0</v>
      </c>
      <c r="GJ324" s="192">
        <f t="shared" si="1114"/>
        <v>0</v>
      </c>
      <c r="GK324" s="192">
        <f t="shared" si="1115"/>
        <v>0</v>
      </c>
      <c r="GL324" s="192">
        <f t="shared" si="1116"/>
        <v>0</v>
      </c>
      <c r="GM324" s="192">
        <f t="shared" si="1117"/>
        <v>0</v>
      </c>
      <c r="GN324" s="192">
        <f t="shared" si="1118"/>
        <v>0</v>
      </c>
      <c r="GO324" s="192">
        <f t="shared" si="1119"/>
        <v>0</v>
      </c>
      <c r="GP324" s="192">
        <f t="shared" si="1120"/>
        <v>0</v>
      </c>
      <c r="GQ324" s="192">
        <f t="shared" si="1121"/>
        <v>0</v>
      </c>
      <c r="GR324" s="192">
        <f t="shared" si="1122"/>
        <v>0</v>
      </c>
      <c r="GS324" s="192">
        <f t="shared" si="1123"/>
        <v>0</v>
      </c>
      <c r="GT324" s="192">
        <f t="shared" si="1124"/>
        <v>0</v>
      </c>
      <c r="GU324" s="192">
        <f t="shared" si="1125"/>
        <v>0</v>
      </c>
      <c r="GV324" s="192">
        <f t="shared" si="1126"/>
        <v>0</v>
      </c>
      <c r="GW324" s="192">
        <f t="shared" si="1127"/>
        <v>0</v>
      </c>
      <c r="GX324" s="192">
        <f t="shared" si="1128"/>
        <v>0</v>
      </c>
      <c r="GY324" s="192">
        <f t="shared" si="1129"/>
        <v>0</v>
      </c>
      <c r="GZ324" s="192">
        <f t="shared" si="1130"/>
        <v>0</v>
      </c>
      <c r="HA324" s="192">
        <f t="shared" si="1131"/>
        <v>0</v>
      </c>
      <c r="HB324" s="192">
        <f t="shared" si="1132"/>
        <v>0</v>
      </c>
      <c r="HC324" s="192">
        <f t="shared" si="1133"/>
        <v>0</v>
      </c>
      <c r="HD324" s="192">
        <f t="shared" si="1134"/>
        <v>0</v>
      </c>
      <c r="HE324" s="192">
        <f t="shared" si="1135"/>
        <v>0</v>
      </c>
      <c r="HF324" s="192">
        <f t="shared" si="1136"/>
        <v>0</v>
      </c>
      <c r="HG324" s="192">
        <f t="shared" si="1137"/>
        <v>0</v>
      </c>
      <c r="HH324" s="192">
        <f t="shared" si="1138"/>
        <v>0</v>
      </c>
      <c r="HI324" s="192">
        <f t="shared" si="1139"/>
        <v>0</v>
      </c>
      <c r="HJ324" s="192">
        <f t="shared" si="1140"/>
        <v>0</v>
      </c>
      <c r="HK324" s="192">
        <f t="shared" si="1141"/>
        <v>0</v>
      </c>
      <c r="HL324" s="192">
        <f t="shared" si="1142"/>
        <v>0</v>
      </c>
      <c r="HM324" s="192">
        <f t="shared" si="1143"/>
        <v>0</v>
      </c>
      <c r="HN324" s="194">
        <f t="shared" si="1144"/>
        <v>0</v>
      </c>
      <c r="HO324" s="194">
        <f t="shared" si="1145"/>
        <v>0</v>
      </c>
      <c r="HP324" s="194">
        <f t="shared" si="1146"/>
        <v>0</v>
      </c>
      <c r="HQ324" s="194">
        <f t="shared" si="1147"/>
        <v>0</v>
      </c>
      <c r="HR324" s="194">
        <f t="shared" si="1148"/>
        <v>0</v>
      </c>
      <c r="HS324" s="195" t="str">
        <f t="shared" si="945"/>
        <v/>
      </c>
      <c r="HT324" s="196">
        <f t="shared" si="941"/>
        <v>0</v>
      </c>
      <c r="HU324" s="196">
        <f t="shared" si="942"/>
        <v>0</v>
      </c>
      <c r="HV324" s="197" t="str">
        <f t="shared" si="946"/>
        <v/>
      </c>
      <c r="HW324" s="197" t="str">
        <f t="shared" si="1149"/>
        <v/>
      </c>
      <c r="HX324" s="197" t="str">
        <f t="shared" si="1150"/>
        <v/>
      </c>
      <c r="HY324" s="195" t="str">
        <f t="shared" si="947"/>
        <v/>
      </c>
      <c r="HZ324" s="30">
        <f t="shared" si="943"/>
        <v>0</v>
      </c>
      <c r="IA324" s="198">
        <f t="shared" si="948"/>
        <v>0</v>
      </c>
      <c r="IB324" s="195"/>
      <c r="IC324" s="195">
        <f t="shared" si="1151"/>
        <v>0</v>
      </c>
      <c r="ID324" s="195">
        <f t="shared" si="949"/>
        <v>0</v>
      </c>
      <c r="IE324" s="195">
        <f t="shared" si="1152"/>
        <v>0</v>
      </c>
      <c r="IF324" s="195">
        <f t="shared" si="950"/>
        <v>0</v>
      </c>
      <c r="IG324" s="307">
        <f t="shared" si="951"/>
        <v>0</v>
      </c>
      <c r="IH324" s="307">
        <f t="shared" si="952"/>
        <v>0</v>
      </c>
      <c r="II324" s="44">
        <f t="shared" si="953"/>
        <v>0</v>
      </c>
      <c r="IJ324" s="44">
        <f t="shared" si="1153"/>
        <v>0</v>
      </c>
      <c r="IK324" s="44">
        <f t="shared" si="1154"/>
        <v>0</v>
      </c>
      <c r="IL324" s="44">
        <f t="shared" si="1155"/>
        <v>0</v>
      </c>
      <c r="IM324" s="44">
        <f t="shared" si="1156"/>
        <v>0</v>
      </c>
      <c r="IN324" s="44">
        <f t="shared" si="1157"/>
        <v>0</v>
      </c>
      <c r="IO324" s="44">
        <f t="shared" si="1158"/>
        <v>0</v>
      </c>
    </row>
    <row r="325" spans="1:249" ht="18" customHeight="1">
      <c r="A325" s="188">
        <v>319</v>
      </c>
      <c r="B325" s="326"/>
      <c r="C325" s="289"/>
      <c r="D325" s="199"/>
      <c r="E325" s="189"/>
      <c r="F325" s="189"/>
      <c r="G325" s="190"/>
      <c r="H325" s="190"/>
      <c r="I325" s="272"/>
      <c r="J325" s="207"/>
      <c r="K325" s="214" t="str">
        <f t="shared" si="954"/>
        <v/>
      </c>
      <c r="L325" s="200" t="str">
        <f t="shared" si="955"/>
        <v/>
      </c>
      <c r="M325" s="200" t="str">
        <f t="shared" si="956"/>
        <v/>
      </c>
      <c r="N325" s="209" t="str">
        <f t="shared" si="944"/>
        <v/>
      </c>
      <c r="O325" s="208" t="str">
        <f>IFERROR(IF(D325="","",IF(K325="","",IF(I325="","",IF(F325="F",VLOOKUP(K325,F!A:G,2,0),IF(F325="M",VLOOKUP(K325,M!A:G,2,0),""))))),0)</f>
        <v/>
      </c>
      <c r="P325" s="191" t="str">
        <f>IFERROR(IF(D325="","",IF(K325="","",IF(I325="","",IF(F325="F",VLOOKUP(K325,F!A:G,3,0),IF(F325="M",VLOOKUP(K325,M!A:G,3,0),""))))),0)</f>
        <v/>
      </c>
      <c r="Q325" s="191" t="str">
        <f>IFERROR(IF(D325="","",IF(K325="","",IF(I325="","",IF(F325="F",VLOOKUP(K325,F!A:G,4,0),IF(F325="M",VLOOKUP(K325,M!A:G,4,0),""))))),0)</f>
        <v/>
      </c>
      <c r="R325" s="191" t="str">
        <f>IFERROR(IF(D325="","",IF(K325="","",IF(I325="","",IF(F325="F",VLOOKUP(K325,F!A:G,5,0),IF(F325="M",VLOOKUP(K325,M!A:G,5,0),""))))),0)</f>
        <v/>
      </c>
      <c r="S325" s="191" t="str">
        <f>IFERROR(IF(D325="","",IF(K325="","",IF(I325="","",IF(F325="F",VLOOKUP(K325,F!A:G,6,0),IF(F325="M",VLOOKUP(K325,M!A:G,6,0),""))))),0)</f>
        <v/>
      </c>
      <c r="T325" s="191" t="str">
        <f>IFERROR(IF(D325="","",IF(K325="","",IF(I325="","",IF(F325="F",VLOOKUP(K325,F!A:G,7,0),IF(F325="M",VLOOKUP(K325,M!A:G,7,0),""))))),0)</f>
        <v/>
      </c>
      <c r="U325" s="191" t="str">
        <f>IFERROR(IF(D325="","",IF(K325="","",IF(J325="","",IF(F325="F",VLOOKUP(K325,F!A:M,8,0),IF(F325="M",VLOOKUP(K325,M!A:M,8,0),""))))),0)</f>
        <v/>
      </c>
      <c r="V325" s="191" t="str">
        <f>IFERROR(IF(D325="","",IF(K325="","",IF(J325="","",IF(F325="F",VLOOKUP(K325,F!A:M,9,0),IF(F325="M",VLOOKUP(K325,M!A:M,9,0),""))))),0)</f>
        <v/>
      </c>
      <c r="W325" s="191" t="str">
        <f>IFERROR(IF(D325="","",IF(K325="","",IF(J325="","",IF(F325="F",VLOOKUP(K325,F!A:M,10,0),IF(F325="M",VLOOKUP(K325,M!A:M,10,0),""))))),0)</f>
        <v/>
      </c>
      <c r="X325" s="191" t="str">
        <f>IFERROR(IF(D325="","",IF(K325="","",IF(J325="","",IF(F325="F",VLOOKUP(K325,F!A:M,11,0),IF(F325="M",VLOOKUP(K325,M!A:M,11,0),""))))),0)</f>
        <v/>
      </c>
      <c r="Y325" s="191" t="str">
        <f>IFERROR(IF(D325="","",IF(K325="","",IF(J325="","",IF(F325="F",VLOOKUP(K325,F!A:M,12,0),IF(F325="M",VLOOKUP(K325,M!A:M,12,0),""))))),0)</f>
        <v/>
      </c>
      <c r="Z325" s="191" t="str">
        <f>IFERROR(IF(D325="","",IF(K325="","",IF(J325="","",IF(F325="F",VLOOKUP(K325,F!A:M,13,0),IF(F325="M",VLOOKUP(K325,M!A:M,13,0),""))))),0)</f>
        <v/>
      </c>
      <c r="AA325" s="191" t="str">
        <f>IFERROR(IF(D325="","",IF(F325="","",IF(J325="","",IF(K325="","",IF(AND(K325&gt;23,K325&lt;=60),IF(F325="F",VLOOKUP(MROUND(HZ325,0.5),'F-Weight for Length'!K:S,2,0),VLOOKUP(MROUND(HZ325,0.5),'M-Weight for Length'!K:S,2,0)),IF(K325&gt;60,IF(F325="F",VLOOKUP(K325,'F-Weight for Length'!U:AC,2,0),VLOOKUP(K325,'M-Weight for Length'!U:AC,2,0)),IF(F325="F",VLOOKUP(MROUND(HZ325,0.5),'F-Weight for Length'!A:I,2,0),VLOOKUP(MROUND(HZ325,0.5),'M-Weight for Length'!A:I,2,0)))))))),0)</f>
        <v/>
      </c>
      <c r="AB325" s="191" t="str">
        <f>IFERROR(IF(D325="","",IF(F325="","",IF(J325="","",IF(K325="","",IF(AND(K325&gt;23,K325&lt;=60),IF(F325="F",VLOOKUP(MROUND(HZ325,0.5),'F-Weight for Length'!K:S,3,0),VLOOKUP(MROUND(HZ325,0.5),'M-Weight for Length'!K:S,3,0)),IF(K325&gt;60,IF(F325="F",VLOOKUP(K325,'F-Weight for Length'!U:AC,3,0),VLOOKUP(K325,'M-Weight for Length'!U:AC,3,0)),IF(F325="F",VLOOKUP(MROUND(HZ325,0.5),'F-Weight for Length'!A:I,3,0),VLOOKUP(MROUND(HZ325,0.5),'M-Weight for Length'!A:I,3,0)))))))),0)</f>
        <v/>
      </c>
      <c r="AC325" s="191" t="str">
        <f>IFERROR(IF(D325="","",IF(F325="","",IF(J325="","",IF(K325="","",IF(AND(K325&gt;23,K325&lt;=60),IF(F325="F",VLOOKUP(MROUND(HZ325,0.5),'F-Weight for Length'!K:S,4,0),VLOOKUP(MROUND(HZ325,0.5),'M-Weight for Length'!K:S,4,0)),IF(K325&gt;60,IF(F325="F",VLOOKUP(K325,'F-Weight for Length'!U:AC,4,0),VLOOKUP(K325,'M-Weight for Length'!U:AC,4,0)),IF(F325="F",VLOOKUP(MROUND(HZ325,0.5),'F-Weight for Length'!A:I,4,0),VLOOKUP(MROUND(HZ325,0.5),'M-Weight for Length'!A:I,4,0)))))))),0)</f>
        <v/>
      </c>
      <c r="AD325" s="191" t="str">
        <f>IFERROR(IF(D325="","",IF(F325="","",IF(J325="","",IF(K325="","",IF(AND(K325&gt;23,K325&lt;=60),IF(F325="F",VLOOKUP(MROUND(HZ325,0.5),'F-Weight for Length'!K:S,5,0),VLOOKUP(MROUND(HZ325,0.5),'M-Weight for Length'!K:S,5,0)),IF(K325&gt;60,IF(F325="F",VLOOKUP(K325,'F-Weight for Length'!U:AC,5,0),VLOOKUP(K325,'M-Weight for Length'!U:AC,5,0)),IF(F325="F",VLOOKUP(MROUND(HZ325,0.5),'F-Weight for Length'!A:I,5,0),VLOOKUP(MROUND(HZ325,0.5),'M-Weight for Length'!A:I,5,0)))))))),0)</f>
        <v/>
      </c>
      <c r="AE325" s="191" t="str">
        <f>IFERROR(IF(D325="","",IF(F325="","",IF(J325="","",IF(K325="","",IF(AND(K325&gt;23,K325&lt;=60),IF(F325="F",VLOOKUP(MROUND(HZ325,0.5),'F-Weight for Length'!K:S,6,0),VLOOKUP(MROUND(HZ325,0.5),'M-Weight for Length'!K:S,6,0)),IF(K325&gt;60,IF(F325="F",VLOOKUP(K325,'F-Weight for Length'!U:AC,6,0),VLOOKUP(K325,'M-Weight for Length'!U:AC,6,0)),IF(F325="F",VLOOKUP(MROUND(HZ325,0.5),'F-Weight for Length'!A:I,6,0),VLOOKUP(MROUND(HZ325,0.5),'M-Weight for Length'!A:I,6,0)))))))),0)</f>
        <v/>
      </c>
      <c r="AF325" s="191" t="str">
        <f>IFERROR(IF(D325="","",IF(F325="","",IF(J325="","",IF(K325="","",IF(AND(K325&gt;23,K325&lt;=60),IF(F325="F",VLOOKUP(MROUND(HZ325,0.5),'F-Weight for Length'!K:S,7,0),VLOOKUP(MROUND(HZ325,0.5),'M-Weight for Length'!K:S,7,0)),IF(K325&gt;60,IF(F325="F",VLOOKUP(K325,'F-Weight for Length'!U:AC,7,0),VLOOKUP(K325,'M-Weight for Length'!U:AC,7,0)),IF(F325="F",VLOOKUP(MROUND(HZ325,0.5),'F-Weight for Length'!A:I,7,0),VLOOKUP(MROUND(HZ325,0.5),'M-Weight for Length'!A:I,7,0)))))))),0)</f>
        <v/>
      </c>
      <c r="AG325" s="191" t="str">
        <f>IFERROR(IF(D325="","",IF(F325="","",IF(J325="","",IF(K325="","",IF(AND(K325&gt;23,K325&lt;=60),IF(F325="F",VLOOKUP(MROUND(HZ325,0.5),'F-Weight for Length'!K:S,8,0),VLOOKUP(MROUND(HZ325,0.5),'M-Weight for Length'!K:S,8,0)),IF(K325&gt;60,IF(F325="F",VLOOKUP(K325,'F-Weight for Length'!U:AC,8,0),VLOOKUP(K325,'M-Weight for Length'!U:AC,8,0)),IF(F325="F",VLOOKUP(MROUND(HZ325,0.5),'F-Weight for Length'!A:I,8,0),VLOOKUP(MROUND(HZ325,0.5),'M-Weight for Length'!A:I,8,0)))))))),0)</f>
        <v/>
      </c>
      <c r="AH325" s="191" t="str">
        <f>IFERROR(IF(D325="","",IF(F325="","",IF(J325="","",IF(K325="","",IF(AND(K325&gt;23,K325&lt;=60),IF(F325="F",VLOOKUP(MROUND(HZ325,0.5),'F-Weight for Length'!K:S,9,0),VLOOKUP(MROUND(HZ325,0.5),'M-Weight for Length'!K:S,9,0)),IF(K325&gt;60,IF(F325="F",VLOOKUP(K325,'F-Weight for Length'!U:AC,9,0),VLOOKUP(K325,'M-Weight for Length'!U:AC,9,0)),IF(F325="F",VLOOKUP(MROUND(HZ325,0.5),'F-Weight for Length'!A:I,9,0),VLOOKUP(MROUND(HZ325,0.5),'M-Weight for Length'!A:I,9,0)))))))),0)</f>
        <v/>
      </c>
      <c r="AI325" s="192">
        <f t="shared" si="957"/>
        <v>0</v>
      </c>
      <c r="AJ325" s="192">
        <f t="shared" si="958"/>
        <v>0</v>
      </c>
      <c r="AK325" s="192">
        <f t="shared" si="959"/>
        <v>0</v>
      </c>
      <c r="AL325" s="192">
        <f t="shared" si="960"/>
        <v>0</v>
      </c>
      <c r="AM325" s="192">
        <f t="shared" si="961"/>
        <v>0</v>
      </c>
      <c r="AN325" s="192">
        <f t="shared" si="962"/>
        <v>0</v>
      </c>
      <c r="AO325" s="192">
        <f t="shared" si="963"/>
        <v>0</v>
      </c>
      <c r="AP325" s="192">
        <f t="shared" si="964"/>
        <v>0</v>
      </c>
      <c r="AQ325" s="192">
        <f t="shared" si="965"/>
        <v>0</v>
      </c>
      <c r="AR325" s="192">
        <f t="shared" si="966"/>
        <v>0</v>
      </c>
      <c r="AS325" s="192">
        <f t="shared" si="967"/>
        <v>0</v>
      </c>
      <c r="AT325" s="192">
        <f t="shared" si="968"/>
        <v>0</v>
      </c>
      <c r="AU325" s="192">
        <f t="shared" si="969"/>
        <v>0</v>
      </c>
      <c r="AV325" s="192">
        <f t="shared" si="970"/>
        <v>0</v>
      </c>
      <c r="AW325" s="192">
        <f t="shared" si="971"/>
        <v>0</v>
      </c>
      <c r="AX325" s="192">
        <f t="shared" si="972"/>
        <v>0</v>
      </c>
      <c r="AY325" s="192">
        <f t="shared" si="973"/>
        <v>0</v>
      </c>
      <c r="AZ325" s="192">
        <f t="shared" si="974"/>
        <v>0</v>
      </c>
      <c r="BA325" s="192">
        <f t="shared" si="975"/>
        <v>0</v>
      </c>
      <c r="BB325" s="192">
        <f t="shared" si="976"/>
        <v>0</v>
      </c>
      <c r="BC325" s="192">
        <f t="shared" si="977"/>
        <v>0</v>
      </c>
      <c r="BD325" s="192">
        <f t="shared" si="978"/>
        <v>0</v>
      </c>
      <c r="BE325" s="192">
        <f t="shared" si="979"/>
        <v>0</v>
      </c>
      <c r="BF325" s="192">
        <f t="shared" si="980"/>
        <v>0</v>
      </c>
      <c r="BG325" s="192">
        <f t="shared" si="981"/>
        <v>0</v>
      </c>
      <c r="BH325" s="192">
        <f t="shared" si="982"/>
        <v>0</v>
      </c>
      <c r="BI325" s="192">
        <f t="shared" si="983"/>
        <v>0</v>
      </c>
      <c r="BJ325" s="192">
        <f t="shared" si="984"/>
        <v>0</v>
      </c>
      <c r="BK325" s="192">
        <f t="shared" si="985"/>
        <v>0</v>
      </c>
      <c r="BL325" s="192">
        <f t="shared" si="986"/>
        <v>0</v>
      </c>
      <c r="BM325" s="192">
        <f t="shared" si="987"/>
        <v>0</v>
      </c>
      <c r="BN325" s="192">
        <f t="shared" si="988"/>
        <v>0</v>
      </c>
      <c r="BO325" s="192">
        <f t="shared" si="989"/>
        <v>0</v>
      </c>
      <c r="BP325" s="192">
        <f t="shared" si="990"/>
        <v>0</v>
      </c>
      <c r="BQ325" s="192">
        <f t="shared" si="991"/>
        <v>0</v>
      </c>
      <c r="BR325" s="192">
        <f t="shared" si="992"/>
        <v>0</v>
      </c>
      <c r="BS325" s="192">
        <f t="shared" si="993"/>
        <v>0</v>
      </c>
      <c r="BT325" s="192">
        <f t="shared" si="994"/>
        <v>0</v>
      </c>
      <c r="BU325" s="192">
        <f t="shared" si="995"/>
        <v>0</v>
      </c>
      <c r="BV325" s="192">
        <f t="shared" si="996"/>
        <v>0</v>
      </c>
      <c r="BW325" s="192">
        <f t="shared" si="997"/>
        <v>0</v>
      </c>
      <c r="BX325" s="192">
        <f t="shared" si="998"/>
        <v>0</v>
      </c>
      <c r="BY325" s="192">
        <f t="shared" si="999"/>
        <v>0</v>
      </c>
      <c r="BZ325" s="192">
        <f t="shared" si="1000"/>
        <v>0</v>
      </c>
      <c r="CA325" s="192">
        <f t="shared" si="1001"/>
        <v>0</v>
      </c>
      <c r="CB325" s="192">
        <f t="shared" si="1002"/>
        <v>0</v>
      </c>
      <c r="CC325" s="192">
        <f t="shared" si="1003"/>
        <v>0</v>
      </c>
      <c r="CD325" s="192">
        <f t="shared" si="1004"/>
        <v>0</v>
      </c>
      <c r="CE325" s="192">
        <f t="shared" si="1005"/>
        <v>0</v>
      </c>
      <c r="CF325" s="192">
        <f t="shared" si="1006"/>
        <v>0</v>
      </c>
      <c r="CG325" s="192">
        <f t="shared" si="1007"/>
        <v>0</v>
      </c>
      <c r="CH325" s="192">
        <f t="shared" si="1008"/>
        <v>0</v>
      </c>
      <c r="CI325" s="192">
        <f t="shared" si="1009"/>
        <v>0</v>
      </c>
      <c r="CJ325" s="192">
        <f t="shared" si="1010"/>
        <v>0</v>
      </c>
      <c r="CK325" s="192">
        <f t="shared" si="1011"/>
        <v>0</v>
      </c>
      <c r="CL325" s="192">
        <f t="shared" si="1012"/>
        <v>0</v>
      </c>
      <c r="CM325" s="192">
        <f t="shared" si="1013"/>
        <v>0</v>
      </c>
      <c r="CN325" s="192">
        <f t="shared" si="1014"/>
        <v>0</v>
      </c>
      <c r="CO325" s="192">
        <f t="shared" si="1015"/>
        <v>0</v>
      </c>
      <c r="CP325" s="192">
        <f t="shared" si="1016"/>
        <v>0</v>
      </c>
      <c r="CQ325" s="192">
        <f t="shared" si="1017"/>
        <v>0</v>
      </c>
      <c r="CR325" s="192">
        <f t="shared" si="1018"/>
        <v>0</v>
      </c>
      <c r="CS325" s="192">
        <f t="shared" si="1019"/>
        <v>0</v>
      </c>
      <c r="CT325" s="192">
        <f t="shared" si="1020"/>
        <v>0</v>
      </c>
      <c r="CU325" s="192">
        <f t="shared" si="1021"/>
        <v>0</v>
      </c>
      <c r="CV325" s="192">
        <f t="shared" si="1022"/>
        <v>0</v>
      </c>
      <c r="CW325" s="192">
        <f t="shared" si="1023"/>
        <v>0</v>
      </c>
      <c r="CX325" s="192">
        <f t="shared" si="1024"/>
        <v>0</v>
      </c>
      <c r="CY325" s="192">
        <f t="shared" si="1025"/>
        <v>0</v>
      </c>
      <c r="CZ325" s="192">
        <f t="shared" si="1026"/>
        <v>0</v>
      </c>
      <c r="DA325" s="192">
        <f t="shared" si="1027"/>
        <v>0</v>
      </c>
      <c r="DB325" s="192">
        <f t="shared" si="1028"/>
        <v>0</v>
      </c>
      <c r="DC325" s="192">
        <f t="shared" si="1029"/>
        <v>0</v>
      </c>
      <c r="DD325" s="192">
        <f t="shared" si="1030"/>
        <v>0</v>
      </c>
      <c r="DE325" s="192">
        <f t="shared" si="1031"/>
        <v>0</v>
      </c>
      <c r="DF325" s="192">
        <f t="shared" si="1032"/>
        <v>0</v>
      </c>
      <c r="DG325" s="192">
        <f t="shared" si="1033"/>
        <v>0</v>
      </c>
      <c r="DH325" s="192">
        <f t="shared" si="1034"/>
        <v>0</v>
      </c>
      <c r="DI325" s="192">
        <f t="shared" si="1035"/>
        <v>0</v>
      </c>
      <c r="DJ325" s="192">
        <f t="shared" si="1036"/>
        <v>0</v>
      </c>
      <c r="DK325" s="192">
        <f t="shared" si="1037"/>
        <v>0</v>
      </c>
      <c r="DL325" s="192">
        <f t="shared" si="1038"/>
        <v>0</v>
      </c>
      <c r="DM325" s="192">
        <f t="shared" si="1039"/>
        <v>0</v>
      </c>
      <c r="DN325" s="192">
        <f t="shared" si="1040"/>
        <v>0</v>
      </c>
      <c r="DO325" s="192">
        <f t="shared" si="1041"/>
        <v>0</v>
      </c>
      <c r="DP325" s="192">
        <f t="shared" si="1042"/>
        <v>0</v>
      </c>
      <c r="DQ325" s="192">
        <f t="shared" si="1043"/>
        <v>0</v>
      </c>
      <c r="DR325" s="192">
        <f t="shared" si="1044"/>
        <v>0</v>
      </c>
      <c r="DS325" s="192">
        <f t="shared" si="1045"/>
        <v>0</v>
      </c>
      <c r="DT325" s="192">
        <f t="shared" si="1046"/>
        <v>0</v>
      </c>
      <c r="DU325" s="192">
        <f t="shared" si="1047"/>
        <v>0</v>
      </c>
      <c r="DV325" s="193">
        <f t="shared" si="1048"/>
        <v>0</v>
      </c>
      <c r="DW325" s="193">
        <f t="shared" si="1049"/>
        <v>0</v>
      </c>
      <c r="DX325" s="193">
        <f t="shared" si="1050"/>
        <v>0</v>
      </c>
      <c r="DY325" s="193">
        <f t="shared" si="1051"/>
        <v>0</v>
      </c>
      <c r="DZ325" s="193">
        <f t="shared" si="1052"/>
        <v>0</v>
      </c>
      <c r="EA325" s="192">
        <f t="shared" si="1053"/>
        <v>0</v>
      </c>
      <c r="EB325" s="192">
        <f t="shared" si="1054"/>
        <v>0</v>
      </c>
      <c r="EC325" s="192">
        <f t="shared" si="1055"/>
        <v>0</v>
      </c>
      <c r="ED325" s="192">
        <f t="shared" si="1056"/>
        <v>0</v>
      </c>
      <c r="EE325" s="192">
        <f t="shared" si="1057"/>
        <v>0</v>
      </c>
      <c r="EF325" s="192">
        <f t="shared" si="1058"/>
        <v>0</v>
      </c>
      <c r="EG325" s="192">
        <f t="shared" si="1059"/>
        <v>0</v>
      </c>
      <c r="EH325" s="192">
        <f t="shared" si="1060"/>
        <v>0</v>
      </c>
      <c r="EI325" s="192">
        <f t="shared" si="1061"/>
        <v>0</v>
      </c>
      <c r="EJ325" s="192">
        <f t="shared" si="1062"/>
        <v>0</v>
      </c>
      <c r="EK325" s="192">
        <f t="shared" si="1063"/>
        <v>0</v>
      </c>
      <c r="EL325" s="192">
        <f t="shared" si="1064"/>
        <v>0</v>
      </c>
      <c r="EM325" s="192">
        <f t="shared" si="1065"/>
        <v>0</v>
      </c>
      <c r="EN325" s="192">
        <f t="shared" si="1066"/>
        <v>0</v>
      </c>
      <c r="EO325" s="192">
        <f t="shared" si="1067"/>
        <v>0</v>
      </c>
      <c r="EP325" s="192">
        <f t="shared" si="1068"/>
        <v>0</v>
      </c>
      <c r="EQ325" s="192">
        <f t="shared" si="1069"/>
        <v>0</v>
      </c>
      <c r="ER325" s="192">
        <f t="shared" si="1070"/>
        <v>0</v>
      </c>
      <c r="ES325" s="192">
        <f t="shared" si="1071"/>
        <v>0</v>
      </c>
      <c r="ET325" s="192">
        <f t="shared" si="1072"/>
        <v>0</v>
      </c>
      <c r="EU325" s="192">
        <f t="shared" si="1073"/>
        <v>0</v>
      </c>
      <c r="EV325" s="192">
        <f t="shared" si="1074"/>
        <v>0</v>
      </c>
      <c r="EW325" s="192">
        <f t="shared" si="1075"/>
        <v>0</v>
      </c>
      <c r="EX325" s="192">
        <f t="shared" si="1076"/>
        <v>0</v>
      </c>
      <c r="EY325" s="192">
        <f t="shared" si="1077"/>
        <v>0</v>
      </c>
      <c r="EZ325" s="192">
        <f t="shared" si="1078"/>
        <v>0</v>
      </c>
      <c r="FA325" s="192">
        <f t="shared" si="1079"/>
        <v>0</v>
      </c>
      <c r="FB325" s="192">
        <f t="shared" si="1080"/>
        <v>0</v>
      </c>
      <c r="FC325" s="192">
        <f t="shared" si="1081"/>
        <v>0</v>
      </c>
      <c r="FD325" s="192">
        <f t="shared" si="1082"/>
        <v>0</v>
      </c>
      <c r="FE325" s="192">
        <f t="shared" si="1083"/>
        <v>0</v>
      </c>
      <c r="FF325" s="192">
        <f t="shared" si="1084"/>
        <v>0</v>
      </c>
      <c r="FG325" s="192">
        <f t="shared" si="1085"/>
        <v>0</v>
      </c>
      <c r="FH325" s="192">
        <f t="shared" si="1086"/>
        <v>0</v>
      </c>
      <c r="FI325" s="192">
        <f t="shared" si="1087"/>
        <v>0</v>
      </c>
      <c r="FJ325" s="192">
        <f t="shared" si="1088"/>
        <v>0</v>
      </c>
      <c r="FK325" s="192">
        <f t="shared" si="1089"/>
        <v>0</v>
      </c>
      <c r="FL325" s="192">
        <f t="shared" si="1090"/>
        <v>0</v>
      </c>
      <c r="FM325" s="192">
        <f t="shared" si="1091"/>
        <v>0</v>
      </c>
      <c r="FN325" s="192">
        <f t="shared" si="1092"/>
        <v>0</v>
      </c>
      <c r="FO325" s="192">
        <f t="shared" si="1093"/>
        <v>0</v>
      </c>
      <c r="FP325" s="192">
        <f t="shared" si="1094"/>
        <v>0</v>
      </c>
      <c r="FQ325" s="192">
        <f t="shared" si="1095"/>
        <v>0</v>
      </c>
      <c r="FR325" s="192">
        <f t="shared" si="1096"/>
        <v>0</v>
      </c>
      <c r="FS325" s="192">
        <f t="shared" si="1097"/>
        <v>0</v>
      </c>
      <c r="FT325" s="192">
        <f t="shared" si="1098"/>
        <v>0</v>
      </c>
      <c r="FU325" s="192">
        <f t="shared" si="1099"/>
        <v>0</v>
      </c>
      <c r="FV325" s="192">
        <f t="shared" si="1100"/>
        <v>0</v>
      </c>
      <c r="FW325" s="192">
        <f t="shared" si="1101"/>
        <v>0</v>
      </c>
      <c r="FX325" s="192">
        <f t="shared" si="1102"/>
        <v>0</v>
      </c>
      <c r="FY325" s="192">
        <f t="shared" si="1103"/>
        <v>0</v>
      </c>
      <c r="FZ325" s="192">
        <f t="shared" si="1104"/>
        <v>0</v>
      </c>
      <c r="GA325" s="192">
        <f t="shared" si="1105"/>
        <v>0</v>
      </c>
      <c r="GB325" s="192">
        <f t="shared" si="1106"/>
        <v>0</v>
      </c>
      <c r="GC325" s="192">
        <f t="shared" si="1107"/>
        <v>0</v>
      </c>
      <c r="GD325" s="192">
        <f t="shared" si="1108"/>
        <v>0</v>
      </c>
      <c r="GE325" s="192">
        <f t="shared" si="1109"/>
        <v>0</v>
      </c>
      <c r="GF325" s="192">
        <f t="shared" si="1110"/>
        <v>0</v>
      </c>
      <c r="GG325" s="192">
        <f t="shared" si="1111"/>
        <v>0</v>
      </c>
      <c r="GH325" s="192">
        <f t="shared" si="1112"/>
        <v>0</v>
      </c>
      <c r="GI325" s="192">
        <f t="shared" si="1113"/>
        <v>0</v>
      </c>
      <c r="GJ325" s="192">
        <f t="shared" si="1114"/>
        <v>0</v>
      </c>
      <c r="GK325" s="192">
        <f t="shared" si="1115"/>
        <v>0</v>
      </c>
      <c r="GL325" s="192">
        <f t="shared" si="1116"/>
        <v>0</v>
      </c>
      <c r="GM325" s="192">
        <f t="shared" si="1117"/>
        <v>0</v>
      </c>
      <c r="GN325" s="192">
        <f t="shared" si="1118"/>
        <v>0</v>
      </c>
      <c r="GO325" s="192">
        <f t="shared" si="1119"/>
        <v>0</v>
      </c>
      <c r="GP325" s="192">
        <f t="shared" si="1120"/>
        <v>0</v>
      </c>
      <c r="GQ325" s="192">
        <f t="shared" si="1121"/>
        <v>0</v>
      </c>
      <c r="GR325" s="192">
        <f t="shared" si="1122"/>
        <v>0</v>
      </c>
      <c r="GS325" s="192">
        <f t="shared" si="1123"/>
        <v>0</v>
      </c>
      <c r="GT325" s="192">
        <f t="shared" si="1124"/>
        <v>0</v>
      </c>
      <c r="GU325" s="192">
        <f t="shared" si="1125"/>
        <v>0</v>
      </c>
      <c r="GV325" s="192">
        <f t="shared" si="1126"/>
        <v>0</v>
      </c>
      <c r="GW325" s="192">
        <f t="shared" si="1127"/>
        <v>0</v>
      </c>
      <c r="GX325" s="192">
        <f t="shared" si="1128"/>
        <v>0</v>
      </c>
      <c r="GY325" s="192">
        <f t="shared" si="1129"/>
        <v>0</v>
      </c>
      <c r="GZ325" s="192">
        <f t="shared" si="1130"/>
        <v>0</v>
      </c>
      <c r="HA325" s="192">
        <f t="shared" si="1131"/>
        <v>0</v>
      </c>
      <c r="HB325" s="192">
        <f t="shared" si="1132"/>
        <v>0</v>
      </c>
      <c r="HC325" s="192">
        <f t="shared" si="1133"/>
        <v>0</v>
      </c>
      <c r="HD325" s="192">
        <f t="shared" si="1134"/>
        <v>0</v>
      </c>
      <c r="HE325" s="192">
        <f t="shared" si="1135"/>
        <v>0</v>
      </c>
      <c r="HF325" s="192">
        <f t="shared" si="1136"/>
        <v>0</v>
      </c>
      <c r="HG325" s="192">
        <f t="shared" si="1137"/>
        <v>0</v>
      </c>
      <c r="HH325" s="192">
        <f t="shared" si="1138"/>
        <v>0</v>
      </c>
      <c r="HI325" s="192">
        <f t="shared" si="1139"/>
        <v>0</v>
      </c>
      <c r="HJ325" s="192">
        <f t="shared" si="1140"/>
        <v>0</v>
      </c>
      <c r="HK325" s="192">
        <f t="shared" si="1141"/>
        <v>0</v>
      </c>
      <c r="HL325" s="192">
        <f t="shared" si="1142"/>
        <v>0</v>
      </c>
      <c r="HM325" s="192">
        <f t="shared" si="1143"/>
        <v>0</v>
      </c>
      <c r="HN325" s="194">
        <f t="shared" si="1144"/>
        <v>0</v>
      </c>
      <c r="HO325" s="194">
        <f t="shared" si="1145"/>
        <v>0</v>
      </c>
      <c r="HP325" s="194">
        <f t="shared" si="1146"/>
        <v>0</v>
      </c>
      <c r="HQ325" s="194">
        <f t="shared" si="1147"/>
        <v>0</v>
      </c>
      <c r="HR325" s="194">
        <f t="shared" si="1148"/>
        <v>0</v>
      </c>
      <c r="HS325" s="195" t="str">
        <f t="shared" si="945"/>
        <v/>
      </c>
      <c r="HT325" s="196">
        <f t="shared" si="941"/>
        <v>0</v>
      </c>
      <c r="HU325" s="196">
        <f t="shared" si="942"/>
        <v>0</v>
      </c>
      <c r="HV325" s="197" t="str">
        <f t="shared" si="946"/>
        <v/>
      </c>
      <c r="HW325" s="197" t="str">
        <f t="shared" si="1149"/>
        <v/>
      </c>
      <c r="HX325" s="197" t="str">
        <f t="shared" si="1150"/>
        <v/>
      </c>
      <c r="HY325" s="195" t="str">
        <f t="shared" si="947"/>
        <v/>
      </c>
      <c r="HZ325" s="30">
        <f t="shared" si="943"/>
        <v>0</v>
      </c>
      <c r="IA325" s="198">
        <f t="shared" si="948"/>
        <v>0</v>
      </c>
      <c r="IB325" s="195"/>
      <c r="IC325" s="195">
        <f t="shared" si="1151"/>
        <v>0</v>
      </c>
      <c r="ID325" s="195">
        <f t="shared" si="949"/>
        <v>0</v>
      </c>
      <c r="IE325" s="195">
        <f t="shared" si="1152"/>
        <v>0</v>
      </c>
      <c r="IF325" s="195">
        <f t="shared" si="950"/>
        <v>0</v>
      </c>
      <c r="IG325" s="307">
        <f t="shared" si="951"/>
        <v>0</v>
      </c>
      <c r="IH325" s="307">
        <f t="shared" si="952"/>
        <v>0</v>
      </c>
      <c r="II325" s="44">
        <f t="shared" si="953"/>
        <v>0</v>
      </c>
      <c r="IJ325" s="44">
        <f t="shared" si="1153"/>
        <v>0</v>
      </c>
      <c r="IK325" s="44">
        <f t="shared" si="1154"/>
        <v>0</v>
      </c>
      <c r="IL325" s="44">
        <f t="shared" si="1155"/>
        <v>0</v>
      </c>
      <c r="IM325" s="44">
        <f t="shared" si="1156"/>
        <v>0</v>
      </c>
      <c r="IN325" s="44">
        <f t="shared" si="1157"/>
        <v>0</v>
      </c>
      <c r="IO325" s="44">
        <f t="shared" si="1158"/>
        <v>0</v>
      </c>
    </row>
    <row r="326" spans="1:249" ht="18" customHeight="1">
      <c r="A326" s="188">
        <v>320</v>
      </c>
      <c r="B326" s="326"/>
      <c r="C326" s="289"/>
      <c r="D326" s="199"/>
      <c r="E326" s="189"/>
      <c r="F326" s="189"/>
      <c r="G326" s="190"/>
      <c r="H326" s="190"/>
      <c r="I326" s="272"/>
      <c r="J326" s="207"/>
      <c r="K326" s="214" t="str">
        <f t="shared" si="954"/>
        <v/>
      </c>
      <c r="L326" s="200" t="str">
        <f t="shared" si="955"/>
        <v/>
      </c>
      <c r="M326" s="200" t="str">
        <f t="shared" si="956"/>
        <v/>
      </c>
      <c r="N326" s="209" t="str">
        <f t="shared" si="944"/>
        <v/>
      </c>
      <c r="O326" s="208" t="str">
        <f>IFERROR(IF(D326="","",IF(K326="","",IF(I326="","",IF(F326="F",VLOOKUP(K326,F!A:G,2,0),IF(F326="M",VLOOKUP(K326,M!A:G,2,0),""))))),0)</f>
        <v/>
      </c>
      <c r="P326" s="191" t="str">
        <f>IFERROR(IF(D326="","",IF(K326="","",IF(I326="","",IF(F326="F",VLOOKUP(K326,F!A:G,3,0),IF(F326="M",VLOOKUP(K326,M!A:G,3,0),""))))),0)</f>
        <v/>
      </c>
      <c r="Q326" s="191" t="str">
        <f>IFERROR(IF(D326="","",IF(K326="","",IF(I326="","",IF(F326="F",VLOOKUP(K326,F!A:G,4,0),IF(F326="M",VLOOKUP(K326,M!A:G,4,0),""))))),0)</f>
        <v/>
      </c>
      <c r="R326" s="191" t="str">
        <f>IFERROR(IF(D326="","",IF(K326="","",IF(I326="","",IF(F326="F",VLOOKUP(K326,F!A:G,5,0),IF(F326="M",VLOOKUP(K326,M!A:G,5,0),""))))),0)</f>
        <v/>
      </c>
      <c r="S326" s="191" t="str">
        <f>IFERROR(IF(D326="","",IF(K326="","",IF(I326="","",IF(F326="F",VLOOKUP(K326,F!A:G,6,0),IF(F326="M",VLOOKUP(K326,M!A:G,6,0),""))))),0)</f>
        <v/>
      </c>
      <c r="T326" s="191" t="str">
        <f>IFERROR(IF(D326="","",IF(K326="","",IF(I326="","",IF(F326="F",VLOOKUP(K326,F!A:G,7,0),IF(F326="M",VLOOKUP(K326,M!A:G,7,0),""))))),0)</f>
        <v/>
      </c>
      <c r="U326" s="191" t="str">
        <f>IFERROR(IF(D326="","",IF(K326="","",IF(J326="","",IF(F326="F",VLOOKUP(K326,F!A:M,8,0),IF(F326="M",VLOOKUP(K326,M!A:M,8,0),""))))),0)</f>
        <v/>
      </c>
      <c r="V326" s="191" t="str">
        <f>IFERROR(IF(D326="","",IF(K326="","",IF(J326="","",IF(F326="F",VLOOKUP(K326,F!A:M,9,0),IF(F326="M",VLOOKUP(K326,M!A:M,9,0),""))))),0)</f>
        <v/>
      </c>
      <c r="W326" s="191" t="str">
        <f>IFERROR(IF(D326="","",IF(K326="","",IF(J326="","",IF(F326="F",VLOOKUP(K326,F!A:M,10,0),IF(F326="M",VLOOKUP(K326,M!A:M,10,0),""))))),0)</f>
        <v/>
      </c>
      <c r="X326" s="191" t="str">
        <f>IFERROR(IF(D326="","",IF(K326="","",IF(J326="","",IF(F326="F",VLOOKUP(K326,F!A:M,11,0),IF(F326="M",VLOOKUP(K326,M!A:M,11,0),""))))),0)</f>
        <v/>
      </c>
      <c r="Y326" s="191" t="str">
        <f>IFERROR(IF(D326="","",IF(K326="","",IF(J326="","",IF(F326="F",VLOOKUP(K326,F!A:M,12,0),IF(F326="M",VLOOKUP(K326,M!A:M,12,0),""))))),0)</f>
        <v/>
      </c>
      <c r="Z326" s="191" t="str">
        <f>IFERROR(IF(D326="","",IF(K326="","",IF(J326="","",IF(F326="F",VLOOKUP(K326,F!A:M,13,0),IF(F326="M",VLOOKUP(K326,M!A:M,13,0),""))))),0)</f>
        <v/>
      </c>
      <c r="AA326" s="191" t="str">
        <f>IFERROR(IF(D326="","",IF(F326="","",IF(J326="","",IF(K326="","",IF(AND(K326&gt;23,K326&lt;=60),IF(F326="F",VLOOKUP(MROUND(HZ326,0.5),'F-Weight for Length'!K:S,2,0),VLOOKUP(MROUND(HZ326,0.5),'M-Weight for Length'!K:S,2,0)),IF(K326&gt;60,IF(F326="F",VLOOKUP(K326,'F-Weight for Length'!U:AC,2,0),VLOOKUP(K326,'M-Weight for Length'!U:AC,2,0)),IF(F326="F",VLOOKUP(MROUND(HZ326,0.5),'F-Weight for Length'!A:I,2,0),VLOOKUP(MROUND(HZ326,0.5),'M-Weight for Length'!A:I,2,0)))))))),0)</f>
        <v/>
      </c>
      <c r="AB326" s="191" t="str">
        <f>IFERROR(IF(D326="","",IF(F326="","",IF(J326="","",IF(K326="","",IF(AND(K326&gt;23,K326&lt;=60),IF(F326="F",VLOOKUP(MROUND(HZ326,0.5),'F-Weight for Length'!K:S,3,0),VLOOKUP(MROUND(HZ326,0.5),'M-Weight for Length'!K:S,3,0)),IF(K326&gt;60,IF(F326="F",VLOOKUP(K326,'F-Weight for Length'!U:AC,3,0),VLOOKUP(K326,'M-Weight for Length'!U:AC,3,0)),IF(F326="F",VLOOKUP(MROUND(HZ326,0.5),'F-Weight for Length'!A:I,3,0),VLOOKUP(MROUND(HZ326,0.5),'M-Weight for Length'!A:I,3,0)))))))),0)</f>
        <v/>
      </c>
      <c r="AC326" s="191" t="str">
        <f>IFERROR(IF(D326="","",IF(F326="","",IF(J326="","",IF(K326="","",IF(AND(K326&gt;23,K326&lt;=60),IF(F326="F",VLOOKUP(MROUND(HZ326,0.5),'F-Weight for Length'!K:S,4,0),VLOOKUP(MROUND(HZ326,0.5),'M-Weight for Length'!K:S,4,0)),IF(K326&gt;60,IF(F326="F",VLOOKUP(K326,'F-Weight for Length'!U:AC,4,0),VLOOKUP(K326,'M-Weight for Length'!U:AC,4,0)),IF(F326="F",VLOOKUP(MROUND(HZ326,0.5),'F-Weight for Length'!A:I,4,0),VLOOKUP(MROUND(HZ326,0.5),'M-Weight for Length'!A:I,4,0)))))))),0)</f>
        <v/>
      </c>
      <c r="AD326" s="191" t="str">
        <f>IFERROR(IF(D326="","",IF(F326="","",IF(J326="","",IF(K326="","",IF(AND(K326&gt;23,K326&lt;=60),IF(F326="F",VLOOKUP(MROUND(HZ326,0.5),'F-Weight for Length'!K:S,5,0),VLOOKUP(MROUND(HZ326,0.5),'M-Weight for Length'!K:S,5,0)),IF(K326&gt;60,IF(F326="F",VLOOKUP(K326,'F-Weight for Length'!U:AC,5,0),VLOOKUP(K326,'M-Weight for Length'!U:AC,5,0)),IF(F326="F",VLOOKUP(MROUND(HZ326,0.5),'F-Weight for Length'!A:I,5,0),VLOOKUP(MROUND(HZ326,0.5),'M-Weight for Length'!A:I,5,0)))))))),0)</f>
        <v/>
      </c>
      <c r="AE326" s="191" t="str">
        <f>IFERROR(IF(D326="","",IF(F326="","",IF(J326="","",IF(K326="","",IF(AND(K326&gt;23,K326&lt;=60),IF(F326="F",VLOOKUP(MROUND(HZ326,0.5),'F-Weight for Length'!K:S,6,0),VLOOKUP(MROUND(HZ326,0.5),'M-Weight for Length'!K:S,6,0)),IF(K326&gt;60,IF(F326="F",VLOOKUP(K326,'F-Weight for Length'!U:AC,6,0),VLOOKUP(K326,'M-Weight for Length'!U:AC,6,0)),IF(F326="F",VLOOKUP(MROUND(HZ326,0.5),'F-Weight for Length'!A:I,6,0),VLOOKUP(MROUND(HZ326,0.5),'M-Weight for Length'!A:I,6,0)))))))),0)</f>
        <v/>
      </c>
      <c r="AF326" s="191" t="str">
        <f>IFERROR(IF(D326="","",IF(F326="","",IF(J326="","",IF(K326="","",IF(AND(K326&gt;23,K326&lt;=60),IF(F326="F",VLOOKUP(MROUND(HZ326,0.5),'F-Weight for Length'!K:S,7,0),VLOOKUP(MROUND(HZ326,0.5),'M-Weight for Length'!K:S,7,0)),IF(K326&gt;60,IF(F326="F",VLOOKUP(K326,'F-Weight for Length'!U:AC,7,0),VLOOKUP(K326,'M-Weight for Length'!U:AC,7,0)),IF(F326="F",VLOOKUP(MROUND(HZ326,0.5),'F-Weight for Length'!A:I,7,0),VLOOKUP(MROUND(HZ326,0.5),'M-Weight for Length'!A:I,7,0)))))))),0)</f>
        <v/>
      </c>
      <c r="AG326" s="191" t="str">
        <f>IFERROR(IF(D326="","",IF(F326="","",IF(J326="","",IF(K326="","",IF(AND(K326&gt;23,K326&lt;=60),IF(F326="F",VLOOKUP(MROUND(HZ326,0.5),'F-Weight for Length'!K:S,8,0),VLOOKUP(MROUND(HZ326,0.5),'M-Weight for Length'!K:S,8,0)),IF(K326&gt;60,IF(F326="F",VLOOKUP(K326,'F-Weight for Length'!U:AC,8,0),VLOOKUP(K326,'M-Weight for Length'!U:AC,8,0)),IF(F326="F",VLOOKUP(MROUND(HZ326,0.5),'F-Weight for Length'!A:I,8,0),VLOOKUP(MROUND(HZ326,0.5),'M-Weight for Length'!A:I,8,0)))))))),0)</f>
        <v/>
      </c>
      <c r="AH326" s="191" t="str">
        <f>IFERROR(IF(D326="","",IF(F326="","",IF(J326="","",IF(K326="","",IF(AND(K326&gt;23,K326&lt;=60),IF(F326="F",VLOOKUP(MROUND(HZ326,0.5),'F-Weight for Length'!K:S,9,0),VLOOKUP(MROUND(HZ326,0.5),'M-Weight for Length'!K:S,9,0)),IF(K326&gt;60,IF(F326="F",VLOOKUP(K326,'F-Weight for Length'!U:AC,9,0),VLOOKUP(K326,'M-Weight for Length'!U:AC,9,0)),IF(F326="F",VLOOKUP(MROUND(HZ326,0.5),'F-Weight for Length'!A:I,9,0),VLOOKUP(MROUND(HZ326,0.5),'M-Weight for Length'!A:I,9,0)))))))),0)</f>
        <v/>
      </c>
      <c r="AI326" s="192">
        <f t="shared" si="957"/>
        <v>0</v>
      </c>
      <c r="AJ326" s="192">
        <f t="shared" si="958"/>
        <v>0</v>
      </c>
      <c r="AK326" s="192">
        <f t="shared" si="959"/>
        <v>0</v>
      </c>
      <c r="AL326" s="192">
        <f t="shared" si="960"/>
        <v>0</v>
      </c>
      <c r="AM326" s="192">
        <f t="shared" si="961"/>
        <v>0</v>
      </c>
      <c r="AN326" s="192">
        <f t="shared" si="962"/>
        <v>0</v>
      </c>
      <c r="AO326" s="192">
        <f t="shared" si="963"/>
        <v>0</v>
      </c>
      <c r="AP326" s="192">
        <f t="shared" si="964"/>
        <v>0</v>
      </c>
      <c r="AQ326" s="192">
        <f t="shared" si="965"/>
        <v>0</v>
      </c>
      <c r="AR326" s="192">
        <f t="shared" si="966"/>
        <v>0</v>
      </c>
      <c r="AS326" s="192">
        <f t="shared" si="967"/>
        <v>0</v>
      </c>
      <c r="AT326" s="192">
        <f t="shared" si="968"/>
        <v>0</v>
      </c>
      <c r="AU326" s="192">
        <f t="shared" si="969"/>
        <v>0</v>
      </c>
      <c r="AV326" s="192">
        <f t="shared" si="970"/>
        <v>0</v>
      </c>
      <c r="AW326" s="192">
        <f t="shared" si="971"/>
        <v>0</v>
      </c>
      <c r="AX326" s="192">
        <f t="shared" si="972"/>
        <v>0</v>
      </c>
      <c r="AY326" s="192">
        <f t="shared" si="973"/>
        <v>0</v>
      </c>
      <c r="AZ326" s="192">
        <f t="shared" si="974"/>
        <v>0</v>
      </c>
      <c r="BA326" s="192">
        <f t="shared" si="975"/>
        <v>0</v>
      </c>
      <c r="BB326" s="192">
        <f t="shared" si="976"/>
        <v>0</v>
      </c>
      <c r="BC326" s="192">
        <f t="shared" si="977"/>
        <v>0</v>
      </c>
      <c r="BD326" s="192">
        <f t="shared" si="978"/>
        <v>0</v>
      </c>
      <c r="BE326" s="192">
        <f t="shared" si="979"/>
        <v>0</v>
      </c>
      <c r="BF326" s="192">
        <f t="shared" si="980"/>
        <v>0</v>
      </c>
      <c r="BG326" s="192">
        <f t="shared" si="981"/>
        <v>0</v>
      </c>
      <c r="BH326" s="192">
        <f t="shared" si="982"/>
        <v>0</v>
      </c>
      <c r="BI326" s="192">
        <f t="shared" si="983"/>
        <v>0</v>
      </c>
      <c r="BJ326" s="192">
        <f t="shared" si="984"/>
        <v>0</v>
      </c>
      <c r="BK326" s="192">
        <f t="shared" si="985"/>
        <v>0</v>
      </c>
      <c r="BL326" s="192">
        <f t="shared" si="986"/>
        <v>0</v>
      </c>
      <c r="BM326" s="192">
        <f t="shared" si="987"/>
        <v>0</v>
      </c>
      <c r="BN326" s="192">
        <f t="shared" si="988"/>
        <v>0</v>
      </c>
      <c r="BO326" s="192">
        <f t="shared" si="989"/>
        <v>0</v>
      </c>
      <c r="BP326" s="192">
        <f t="shared" si="990"/>
        <v>0</v>
      </c>
      <c r="BQ326" s="192">
        <f t="shared" si="991"/>
        <v>0</v>
      </c>
      <c r="BR326" s="192">
        <f t="shared" si="992"/>
        <v>0</v>
      </c>
      <c r="BS326" s="192">
        <f t="shared" si="993"/>
        <v>0</v>
      </c>
      <c r="BT326" s="192">
        <f t="shared" si="994"/>
        <v>0</v>
      </c>
      <c r="BU326" s="192">
        <f t="shared" si="995"/>
        <v>0</v>
      </c>
      <c r="BV326" s="192">
        <f t="shared" si="996"/>
        <v>0</v>
      </c>
      <c r="BW326" s="192">
        <f t="shared" si="997"/>
        <v>0</v>
      </c>
      <c r="BX326" s="192">
        <f t="shared" si="998"/>
        <v>0</v>
      </c>
      <c r="BY326" s="192">
        <f t="shared" si="999"/>
        <v>0</v>
      </c>
      <c r="BZ326" s="192">
        <f t="shared" si="1000"/>
        <v>0</v>
      </c>
      <c r="CA326" s="192">
        <f t="shared" si="1001"/>
        <v>0</v>
      </c>
      <c r="CB326" s="192">
        <f t="shared" si="1002"/>
        <v>0</v>
      </c>
      <c r="CC326" s="192">
        <f t="shared" si="1003"/>
        <v>0</v>
      </c>
      <c r="CD326" s="192">
        <f t="shared" si="1004"/>
        <v>0</v>
      </c>
      <c r="CE326" s="192">
        <f t="shared" si="1005"/>
        <v>0</v>
      </c>
      <c r="CF326" s="192">
        <f t="shared" si="1006"/>
        <v>0</v>
      </c>
      <c r="CG326" s="192">
        <f t="shared" si="1007"/>
        <v>0</v>
      </c>
      <c r="CH326" s="192">
        <f t="shared" si="1008"/>
        <v>0</v>
      </c>
      <c r="CI326" s="192">
        <f t="shared" si="1009"/>
        <v>0</v>
      </c>
      <c r="CJ326" s="192">
        <f t="shared" si="1010"/>
        <v>0</v>
      </c>
      <c r="CK326" s="192">
        <f t="shared" si="1011"/>
        <v>0</v>
      </c>
      <c r="CL326" s="192">
        <f t="shared" si="1012"/>
        <v>0</v>
      </c>
      <c r="CM326" s="192">
        <f t="shared" si="1013"/>
        <v>0</v>
      </c>
      <c r="CN326" s="192">
        <f t="shared" si="1014"/>
        <v>0</v>
      </c>
      <c r="CO326" s="192">
        <f t="shared" si="1015"/>
        <v>0</v>
      </c>
      <c r="CP326" s="192">
        <f t="shared" si="1016"/>
        <v>0</v>
      </c>
      <c r="CQ326" s="192">
        <f t="shared" si="1017"/>
        <v>0</v>
      </c>
      <c r="CR326" s="192">
        <f t="shared" si="1018"/>
        <v>0</v>
      </c>
      <c r="CS326" s="192">
        <f t="shared" si="1019"/>
        <v>0</v>
      </c>
      <c r="CT326" s="192">
        <f t="shared" si="1020"/>
        <v>0</v>
      </c>
      <c r="CU326" s="192">
        <f t="shared" si="1021"/>
        <v>0</v>
      </c>
      <c r="CV326" s="192">
        <f t="shared" si="1022"/>
        <v>0</v>
      </c>
      <c r="CW326" s="192">
        <f t="shared" si="1023"/>
        <v>0</v>
      </c>
      <c r="CX326" s="192">
        <f t="shared" si="1024"/>
        <v>0</v>
      </c>
      <c r="CY326" s="192">
        <f t="shared" si="1025"/>
        <v>0</v>
      </c>
      <c r="CZ326" s="192">
        <f t="shared" si="1026"/>
        <v>0</v>
      </c>
      <c r="DA326" s="192">
        <f t="shared" si="1027"/>
        <v>0</v>
      </c>
      <c r="DB326" s="192">
        <f t="shared" si="1028"/>
        <v>0</v>
      </c>
      <c r="DC326" s="192">
        <f t="shared" si="1029"/>
        <v>0</v>
      </c>
      <c r="DD326" s="192">
        <f t="shared" si="1030"/>
        <v>0</v>
      </c>
      <c r="DE326" s="192">
        <f t="shared" si="1031"/>
        <v>0</v>
      </c>
      <c r="DF326" s="192">
        <f t="shared" si="1032"/>
        <v>0</v>
      </c>
      <c r="DG326" s="192">
        <f t="shared" si="1033"/>
        <v>0</v>
      </c>
      <c r="DH326" s="192">
        <f t="shared" si="1034"/>
        <v>0</v>
      </c>
      <c r="DI326" s="192">
        <f t="shared" si="1035"/>
        <v>0</v>
      </c>
      <c r="DJ326" s="192">
        <f t="shared" si="1036"/>
        <v>0</v>
      </c>
      <c r="DK326" s="192">
        <f t="shared" si="1037"/>
        <v>0</v>
      </c>
      <c r="DL326" s="192">
        <f t="shared" si="1038"/>
        <v>0</v>
      </c>
      <c r="DM326" s="192">
        <f t="shared" si="1039"/>
        <v>0</v>
      </c>
      <c r="DN326" s="192">
        <f t="shared" si="1040"/>
        <v>0</v>
      </c>
      <c r="DO326" s="192">
        <f t="shared" si="1041"/>
        <v>0</v>
      </c>
      <c r="DP326" s="192">
        <f t="shared" si="1042"/>
        <v>0</v>
      </c>
      <c r="DQ326" s="192">
        <f t="shared" si="1043"/>
        <v>0</v>
      </c>
      <c r="DR326" s="192">
        <f t="shared" si="1044"/>
        <v>0</v>
      </c>
      <c r="DS326" s="192">
        <f t="shared" si="1045"/>
        <v>0</v>
      </c>
      <c r="DT326" s="192">
        <f t="shared" si="1046"/>
        <v>0</v>
      </c>
      <c r="DU326" s="192">
        <f t="shared" si="1047"/>
        <v>0</v>
      </c>
      <c r="DV326" s="193">
        <f t="shared" si="1048"/>
        <v>0</v>
      </c>
      <c r="DW326" s="193">
        <f t="shared" si="1049"/>
        <v>0</v>
      </c>
      <c r="DX326" s="193">
        <f t="shared" si="1050"/>
        <v>0</v>
      </c>
      <c r="DY326" s="193">
        <f t="shared" si="1051"/>
        <v>0</v>
      </c>
      <c r="DZ326" s="193">
        <f t="shared" si="1052"/>
        <v>0</v>
      </c>
      <c r="EA326" s="192">
        <f t="shared" si="1053"/>
        <v>0</v>
      </c>
      <c r="EB326" s="192">
        <f t="shared" si="1054"/>
        <v>0</v>
      </c>
      <c r="EC326" s="192">
        <f t="shared" si="1055"/>
        <v>0</v>
      </c>
      <c r="ED326" s="192">
        <f t="shared" si="1056"/>
        <v>0</v>
      </c>
      <c r="EE326" s="192">
        <f t="shared" si="1057"/>
        <v>0</v>
      </c>
      <c r="EF326" s="192">
        <f t="shared" si="1058"/>
        <v>0</v>
      </c>
      <c r="EG326" s="192">
        <f t="shared" si="1059"/>
        <v>0</v>
      </c>
      <c r="EH326" s="192">
        <f t="shared" si="1060"/>
        <v>0</v>
      </c>
      <c r="EI326" s="192">
        <f t="shared" si="1061"/>
        <v>0</v>
      </c>
      <c r="EJ326" s="192">
        <f t="shared" si="1062"/>
        <v>0</v>
      </c>
      <c r="EK326" s="192">
        <f t="shared" si="1063"/>
        <v>0</v>
      </c>
      <c r="EL326" s="192">
        <f t="shared" si="1064"/>
        <v>0</v>
      </c>
      <c r="EM326" s="192">
        <f t="shared" si="1065"/>
        <v>0</v>
      </c>
      <c r="EN326" s="192">
        <f t="shared" si="1066"/>
        <v>0</v>
      </c>
      <c r="EO326" s="192">
        <f t="shared" si="1067"/>
        <v>0</v>
      </c>
      <c r="EP326" s="192">
        <f t="shared" si="1068"/>
        <v>0</v>
      </c>
      <c r="EQ326" s="192">
        <f t="shared" si="1069"/>
        <v>0</v>
      </c>
      <c r="ER326" s="192">
        <f t="shared" si="1070"/>
        <v>0</v>
      </c>
      <c r="ES326" s="192">
        <f t="shared" si="1071"/>
        <v>0</v>
      </c>
      <c r="ET326" s="192">
        <f t="shared" si="1072"/>
        <v>0</v>
      </c>
      <c r="EU326" s="192">
        <f t="shared" si="1073"/>
        <v>0</v>
      </c>
      <c r="EV326" s="192">
        <f t="shared" si="1074"/>
        <v>0</v>
      </c>
      <c r="EW326" s="192">
        <f t="shared" si="1075"/>
        <v>0</v>
      </c>
      <c r="EX326" s="192">
        <f t="shared" si="1076"/>
        <v>0</v>
      </c>
      <c r="EY326" s="192">
        <f t="shared" si="1077"/>
        <v>0</v>
      </c>
      <c r="EZ326" s="192">
        <f t="shared" si="1078"/>
        <v>0</v>
      </c>
      <c r="FA326" s="192">
        <f t="shared" si="1079"/>
        <v>0</v>
      </c>
      <c r="FB326" s="192">
        <f t="shared" si="1080"/>
        <v>0</v>
      </c>
      <c r="FC326" s="192">
        <f t="shared" si="1081"/>
        <v>0</v>
      </c>
      <c r="FD326" s="192">
        <f t="shared" si="1082"/>
        <v>0</v>
      </c>
      <c r="FE326" s="192">
        <f t="shared" si="1083"/>
        <v>0</v>
      </c>
      <c r="FF326" s="192">
        <f t="shared" si="1084"/>
        <v>0</v>
      </c>
      <c r="FG326" s="192">
        <f t="shared" si="1085"/>
        <v>0</v>
      </c>
      <c r="FH326" s="192">
        <f t="shared" si="1086"/>
        <v>0</v>
      </c>
      <c r="FI326" s="192">
        <f t="shared" si="1087"/>
        <v>0</v>
      </c>
      <c r="FJ326" s="192">
        <f t="shared" si="1088"/>
        <v>0</v>
      </c>
      <c r="FK326" s="192">
        <f t="shared" si="1089"/>
        <v>0</v>
      </c>
      <c r="FL326" s="192">
        <f t="shared" si="1090"/>
        <v>0</v>
      </c>
      <c r="FM326" s="192">
        <f t="shared" si="1091"/>
        <v>0</v>
      </c>
      <c r="FN326" s="192">
        <f t="shared" si="1092"/>
        <v>0</v>
      </c>
      <c r="FO326" s="192">
        <f t="shared" si="1093"/>
        <v>0</v>
      </c>
      <c r="FP326" s="192">
        <f t="shared" si="1094"/>
        <v>0</v>
      </c>
      <c r="FQ326" s="192">
        <f t="shared" si="1095"/>
        <v>0</v>
      </c>
      <c r="FR326" s="192">
        <f t="shared" si="1096"/>
        <v>0</v>
      </c>
      <c r="FS326" s="192">
        <f t="shared" si="1097"/>
        <v>0</v>
      </c>
      <c r="FT326" s="192">
        <f t="shared" si="1098"/>
        <v>0</v>
      </c>
      <c r="FU326" s="192">
        <f t="shared" si="1099"/>
        <v>0</v>
      </c>
      <c r="FV326" s="192">
        <f t="shared" si="1100"/>
        <v>0</v>
      </c>
      <c r="FW326" s="192">
        <f t="shared" si="1101"/>
        <v>0</v>
      </c>
      <c r="FX326" s="192">
        <f t="shared" si="1102"/>
        <v>0</v>
      </c>
      <c r="FY326" s="192">
        <f t="shared" si="1103"/>
        <v>0</v>
      </c>
      <c r="FZ326" s="192">
        <f t="shared" si="1104"/>
        <v>0</v>
      </c>
      <c r="GA326" s="192">
        <f t="shared" si="1105"/>
        <v>0</v>
      </c>
      <c r="GB326" s="192">
        <f t="shared" si="1106"/>
        <v>0</v>
      </c>
      <c r="GC326" s="192">
        <f t="shared" si="1107"/>
        <v>0</v>
      </c>
      <c r="GD326" s="192">
        <f t="shared" si="1108"/>
        <v>0</v>
      </c>
      <c r="GE326" s="192">
        <f t="shared" si="1109"/>
        <v>0</v>
      </c>
      <c r="GF326" s="192">
        <f t="shared" si="1110"/>
        <v>0</v>
      </c>
      <c r="GG326" s="192">
        <f t="shared" si="1111"/>
        <v>0</v>
      </c>
      <c r="GH326" s="192">
        <f t="shared" si="1112"/>
        <v>0</v>
      </c>
      <c r="GI326" s="192">
        <f t="shared" si="1113"/>
        <v>0</v>
      </c>
      <c r="GJ326" s="192">
        <f t="shared" si="1114"/>
        <v>0</v>
      </c>
      <c r="GK326" s="192">
        <f t="shared" si="1115"/>
        <v>0</v>
      </c>
      <c r="GL326" s="192">
        <f t="shared" si="1116"/>
        <v>0</v>
      </c>
      <c r="GM326" s="192">
        <f t="shared" si="1117"/>
        <v>0</v>
      </c>
      <c r="GN326" s="192">
        <f t="shared" si="1118"/>
        <v>0</v>
      </c>
      <c r="GO326" s="192">
        <f t="shared" si="1119"/>
        <v>0</v>
      </c>
      <c r="GP326" s="192">
        <f t="shared" si="1120"/>
        <v>0</v>
      </c>
      <c r="GQ326" s="192">
        <f t="shared" si="1121"/>
        <v>0</v>
      </c>
      <c r="GR326" s="192">
        <f t="shared" si="1122"/>
        <v>0</v>
      </c>
      <c r="GS326" s="192">
        <f t="shared" si="1123"/>
        <v>0</v>
      </c>
      <c r="GT326" s="192">
        <f t="shared" si="1124"/>
        <v>0</v>
      </c>
      <c r="GU326" s="192">
        <f t="shared" si="1125"/>
        <v>0</v>
      </c>
      <c r="GV326" s="192">
        <f t="shared" si="1126"/>
        <v>0</v>
      </c>
      <c r="GW326" s="192">
        <f t="shared" si="1127"/>
        <v>0</v>
      </c>
      <c r="GX326" s="192">
        <f t="shared" si="1128"/>
        <v>0</v>
      </c>
      <c r="GY326" s="192">
        <f t="shared" si="1129"/>
        <v>0</v>
      </c>
      <c r="GZ326" s="192">
        <f t="shared" si="1130"/>
        <v>0</v>
      </c>
      <c r="HA326" s="192">
        <f t="shared" si="1131"/>
        <v>0</v>
      </c>
      <c r="HB326" s="192">
        <f t="shared" si="1132"/>
        <v>0</v>
      </c>
      <c r="HC326" s="192">
        <f t="shared" si="1133"/>
        <v>0</v>
      </c>
      <c r="HD326" s="192">
        <f t="shared" si="1134"/>
        <v>0</v>
      </c>
      <c r="HE326" s="192">
        <f t="shared" si="1135"/>
        <v>0</v>
      </c>
      <c r="HF326" s="192">
        <f t="shared" si="1136"/>
        <v>0</v>
      </c>
      <c r="HG326" s="192">
        <f t="shared" si="1137"/>
        <v>0</v>
      </c>
      <c r="HH326" s="192">
        <f t="shared" si="1138"/>
        <v>0</v>
      </c>
      <c r="HI326" s="192">
        <f t="shared" si="1139"/>
        <v>0</v>
      </c>
      <c r="HJ326" s="192">
        <f t="shared" si="1140"/>
        <v>0</v>
      </c>
      <c r="HK326" s="192">
        <f t="shared" si="1141"/>
        <v>0</v>
      </c>
      <c r="HL326" s="192">
        <f t="shared" si="1142"/>
        <v>0</v>
      </c>
      <c r="HM326" s="192">
        <f t="shared" si="1143"/>
        <v>0</v>
      </c>
      <c r="HN326" s="194">
        <f t="shared" si="1144"/>
        <v>0</v>
      </c>
      <c r="HO326" s="194">
        <f t="shared" si="1145"/>
        <v>0</v>
      </c>
      <c r="HP326" s="194">
        <f t="shared" si="1146"/>
        <v>0</v>
      </c>
      <c r="HQ326" s="194">
        <f t="shared" si="1147"/>
        <v>0</v>
      </c>
      <c r="HR326" s="194">
        <f t="shared" si="1148"/>
        <v>0</v>
      </c>
      <c r="HS326" s="195" t="str">
        <f t="shared" si="945"/>
        <v/>
      </c>
      <c r="HT326" s="196">
        <f t="shared" ref="HT326:HT389" si="1159">IF(H326="",$HS$4,H326)</f>
        <v>0</v>
      </c>
      <c r="HU326" s="196">
        <f t="shared" ref="HU326:HU389" si="1160">IF(G326="",$HT$4,G326)</f>
        <v>0</v>
      </c>
      <c r="HV326" s="197" t="str">
        <f t="shared" si="946"/>
        <v/>
      </c>
      <c r="HW326" s="197" t="str">
        <f t="shared" si="1149"/>
        <v/>
      </c>
      <c r="HX326" s="197" t="str">
        <f t="shared" si="1150"/>
        <v/>
      </c>
      <c r="HY326" s="195" t="str">
        <f t="shared" si="947"/>
        <v/>
      </c>
      <c r="HZ326" s="30">
        <f t="shared" ref="HZ326:HZ389" si="1161">IFERROR(IF(OR(IA326&lt;=2,IA326&lt;2.01),INT(J326),IF(OR(IA326&lt;=7,IA326&lt;7.01),INT(J326)+0.5,INT(J326)+1)),0)</f>
        <v>0</v>
      </c>
      <c r="IA326" s="198">
        <f t="shared" si="948"/>
        <v>0</v>
      </c>
      <c r="IB326" s="195"/>
      <c r="IC326" s="195">
        <f t="shared" si="1151"/>
        <v>0</v>
      </c>
      <c r="ID326" s="195">
        <f t="shared" si="949"/>
        <v>0</v>
      </c>
      <c r="IE326" s="195">
        <f t="shared" si="1152"/>
        <v>0</v>
      </c>
      <c r="IF326" s="195">
        <f t="shared" si="950"/>
        <v>0</v>
      </c>
      <c r="IG326" s="307">
        <f t="shared" si="951"/>
        <v>0</v>
      </c>
      <c r="IH326" s="307">
        <f t="shared" si="952"/>
        <v>0</v>
      </c>
      <c r="II326" s="44">
        <f t="shared" si="953"/>
        <v>0</v>
      </c>
      <c r="IJ326" s="44">
        <f t="shared" si="1153"/>
        <v>0</v>
      </c>
      <c r="IK326" s="44">
        <f t="shared" si="1154"/>
        <v>0</v>
      </c>
      <c r="IL326" s="44">
        <f t="shared" si="1155"/>
        <v>0</v>
      </c>
      <c r="IM326" s="44">
        <f t="shared" si="1156"/>
        <v>0</v>
      </c>
      <c r="IN326" s="44">
        <f t="shared" si="1157"/>
        <v>0</v>
      </c>
      <c r="IO326" s="44">
        <f t="shared" si="1158"/>
        <v>0</v>
      </c>
    </row>
    <row r="327" spans="1:249" ht="18" customHeight="1">
      <c r="A327" s="188">
        <v>321</v>
      </c>
      <c r="B327" s="326"/>
      <c r="C327" s="289"/>
      <c r="D327" s="199"/>
      <c r="E327" s="189"/>
      <c r="F327" s="189"/>
      <c r="G327" s="190"/>
      <c r="H327" s="190"/>
      <c r="I327" s="272"/>
      <c r="J327" s="207"/>
      <c r="K327" s="214" t="str">
        <f t="shared" si="954"/>
        <v/>
      </c>
      <c r="L327" s="200" t="str">
        <f t="shared" si="955"/>
        <v/>
      </c>
      <c r="M327" s="200" t="str">
        <f t="shared" si="956"/>
        <v/>
      </c>
      <c r="N327" s="209" t="str">
        <f t="shared" ref="N327:N390" si="1162">IF(HY327="","",IF(AA327="","",IF(AND(K327&lt;=60,I327&lt;AB327),"SW",IF(AND(K327&lt;=60,I327&gt;=AB327,I327&lt;AD327),"W",IF(AND(K327&lt;=60,I327&gt;=AD327,I327&lt;=AE327),"N",IF(AND(K327&lt;=60,I327&gt;AE327,I327&lt;=AG327),"OW",IF(AND(K327&lt;=60,I327&gt;AG327),"Ob",IF(AND(K327&gt;60,IH327&lt;AB327),"SW",IF(AND(K327&gt;60,IH327&gt;=AB327,IH327&lt;AD327),"W",IF(AND(K327&gt;60,IH327&gt;=AD327,IH327&lt;=AE327),"N",IF(AND(K327&gt;60,IH327&gt;AE327,IH327&lt;=AG327),"OW",IF(AND(K327&gt;60,IH327&gt;AG327),"Ob"))))))))))))</f>
        <v/>
      </c>
      <c r="O327" s="208" t="str">
        <f>IFERROR(IF(D327="","",IF(K327="","",IF(I327="","",IF(F327="F",VLOOKUP(K327,F!A:G,2,0),IF(F327="M",VLOOKUP(K327,M!A:G,2,0),""))))),0)</f>
        <v/>
      </c>
      <c r="P327" s="191" t="str">
        <f>IFERROR(IF(D327="","",IF(K327="","",IF(I327="","",IF(F327="F",VLOOKUP(K327,F!A:G,3,0),IF(F327="M",VLOOKUP(K327,M!A:G,3,0),""))))),0)</f>
        <v/>
      </c>
      <c r="Q327" s="191" t="str">
        <f>IFERROR(IF(D327="","",IF(K327="","",IF(I327="","",IF(F327="F",VLOOKUP(K327,F!A:G,4,0),IF(F327="M",VLOOKUP(K327,M!A:G,4,0),""))))),0)</f>
        <v/>
      </c>
      <c r="R327" s="191" t="str">
        <f>IFERROR(IF(D327="","",IF(K327="","",IF(I327="","",IF(F327="F",VLOOKUP(K327,F!A:G,5,0),IF(F327="M",VLOOKUP(K327,M!A:G,5,0),""))))),0)</f>
        <v/>
      </c>
      <c r="S327" s="191" t="str">
        <f>IFERROR(IF(D327="","",IF(K327="","",IF(I327="","",IF(F327="F",VLOOKUP(K327,F!A:G,6,0),IF(F327="M",VLOOKUP(K327,M!A:G,6,0),""))))),0)</f>
        <v/>
      </c>
      <c r="T327" s="191" t="str">
        <f>IFERROR(IF(D327="","",IF(K327="","",IF(I327="","",IF(F327="F",VLOOKUP(K327,F!A:G,7,0),IF(F327="M",VLOOKUP(K327,M!A:G,7,0),""))))),0)</f>
        <v/>
      </c>
      <c r="U327" s="191" t="str">
        <f>IFERROR(IF(D327="","",IF(K327="","",IF(J327="","",IF(F327="F",VLOOKUP(K327,F!A:M,8,0),IF(F327="M",VLOOKUP(K327,M!A:M,8,0),""))))),0)</f>
        <v/>
      </c>
      <c r="V327" s="191" t="str">
        <f>IFERROR(IF(D327="","",IF(K327="","",IF(J327="","",IF(F327="F",VLOOKUP(K327,F!A:M,9,0),IF(F327="M",VLOOKUP(K327,M!A:M,9,0),""))))),0)</f>
        <v/>
      </c>
      <c r="W327" s="191" t="str">
        <f>IFERROR(IF(D327="","",IF(K327="","",IF(J327="","",IF(F327="F",VLOOKUP(K327,F!A:M,10,0),IF(F327="M",VLOOKUP(K327,M!A:M,10,0),""))))),0)</f>
        <v/>
      </c>
      <c r="X327" s="191" t="str">
        <f>IFERROR(IF(D327="","",IF(K327="","",IF(J327="","",IF(F327="F",VLOOKUP(K327,F!A:M,11,0),IF(F327="M",VLOOKUP(K327,M!A:M,11,0),""))))),0)</f>
        <v/>
      </c>
      <c r="Y327" s="191" t="str">
        <f>IFERROR(IF(D327="","",IF(K327="","",IF(J327="","",IF(F327="F",VLOOKUP(K327,F!A:M,12,0),IF(F327="M",VLOOKUP(K327,M!A:M,12,0),""))))),0)</f>
        <v/>
      </c>
      <c r="Z327" s="191" t="str">
        <f>IFERROR(IF(D327="","",IF(K327="","",IF(J327="","",IF(F327="F",VLOOKUP(K327,F!A:M,13,0),IF(F327="M",VLOOKUP(K327,M!A:M,13,0),""))))),0)</f>
        <v/>
      </c>
      <c r="AA327" s="191" t="str">
        <f>IFERROR(IF(D327="","",IF(F327="","",IF(J327="","",IF(K327="","",IF(AND(K327&gt;23,K327&lt;=60),IF(F327="F",VLOOKUP(MROUND(HZ327,0.5),'F-Weight for Length'!K:S,2,0),VLOOKUP(MROUND(HZ327,0.5),'M-Weight for Length'!K:S,2,0)),IF(K327&gt;60,IF(F327="F",VLOOKUP(K327,'F-Weight for Length'!U:AC,2,0),VLOOKUP(K327,'M-Weight for Length'!U:AC,2,0)),IF(F327="F",VLOOKUP(MROUND(HZ327,0.5),'F-Weight for Length'!A:I,2,0),VLOOKUP(MROUND(HZ327,0.5),'M-Weight for Length'!A:I,2,0)))))))),0)</f>
        <v/>
      </c>
      <c r="AB327" s="191" t="str">
        <f>IFERROR(IF(D327="","",IF(F327="","",IF(J327="","",IF(K327="","",IF(AND(K327&gt;23,K327&lt;=60),IF(F327="F",VLOOKUP(MROUND(HZ327,0.5),'F-Weight for Length'!K:S,3,0),VLOOKUP(MROUND(HZ327,0.5),'M-Weight for Length'!K:S,3,0)),IF(K327&gt;60,IF(F327="F",VLOOKUP(K327,'F-Weight for Length'!U:AC,3,0),VLOOKUP(K327,'M-Weight for Length'!U:AC,3,0)),IF(F327="F",VLOOKUP(MROUND(HZ327,0.5),'F-Weight for Length'!A:I,3,0),VLOOKUP(MROUND(HZ327,0.5),'M-Weight for Length'!A:I,3,0)))))))),0)</f>
        <v/>
      </c>
      <c r="AC327" s="191" t="str">
        <f>IFERROR(IF(D327="","",IF(F327="","",IF(J327="","",IF(K327="","",IF(AND(K327&gt;23,K327&lt;=60),IF(F327="F",VLOOKUP(MROUND(HZ327,0.5),'F-Weight for Length'!K:S,4,0),VLOOKUP(MROUND(HZ327,0.5),'M-Weight for Length'!K:S,4,0)),IF(K327&gt;60,IF(F327="F",VLOOKUP(K327,'F-Weight for Length'!U:AC,4,0),VLOOKUP(K327,'M-Weight for Length'!U:AC,4,0)),IF(F327="F",VLOOKUP(MROUND(HZ327,0.5),'F-Weight for Length'!A:I,4,0),VLOOKUP(MROUND(HZ327,0.5),'M-Weight for Length'!A:I,4,0)))))))),0)</f>
        <v/>
      </c>
      <c r="AD327" s="191" t="str">
        <f>IFERROR(IF(D327="","",IF(F327="","",IF(J327="","",IF(K327="","",IF(AND(K327&gt;23,K327&lt;=60),IF(F327="F",VLOOKUP(MROUND(HZ327,0.5),'F-Weight for Length'!K:S,5,0),VLOOKUP(MROUND(HZ327,0.5),'M-Weight for Length'!K:S,5,0)),IF(K327&gt;60,IF(F327="F",VLOOKUP(K327,'F-Weight for Length'!U:AC,5,0),VLOOKUP(K327,'M-Weight for Length'!U:AC,5,0)),IF(F327="F",VLOOKUP(MROUND(HZ327,0.5),'F-Weight for Length'!A:I,5,0),VLOOKUP(MROUND(HZ327,0.5),'M-Weight for Length'!A:I,5,0)))))))),0)</f>
        <v/>
      </c>
      <c r="AE327" s="191" t="str">
        <f>IFERROR(IF(D327="","",IF(F327="","",IF(J327="","",IF(K327="","",IF(AND(K327&gt;23,K327&lt;=60),IF(F327="F",VLOOKUP(MROUND(HZ327,0.5),'F-Weight for Length'!K:S,6,0),VLOOKUP(MROUND(HZ327,0.5),'M-Weight for Length'!K:S,6,0)),IF(K327&gt;60,IF(F327="F",VLOOKUP(K327,'F-Weight for Length'!U:AC,6,0),VLOOKUP(K327,'M-Weight for Length'!U:AC,6,0)),IF(F327="F",VLOOKUP(MROUND(HZ327,0.5),'F-Weight for Length'!A:I,6,0),VLOOKUP(MROUND(HZ327,0.5),'M-Weight for Length'!A:I,6,0)))))))),0)</f>
        <v/>
      </c>
      <c r="AF327" s="191" t="str">
        <f>IFERROR(IF(D327="","",IF(F327="","",IF(J327="","",IF(K327="","",IF(AND(K327&gt;23,K327&lt;=60),IF(F327="F",VLOOKUP(MROUND(HZ327,0.5),'F-Weight for Length'!K:S,7,0),VLOOKUP(MROUND(HZ327,0.5),'M-Weight for Length'!K:S,7,0)),IF(K327&gt;60,IF(F327="F",VLOOKUP(K327,'F-Weight for Length'!U:AC,7,0),VLOOKUP(K327,'M-Weight for Length'!U:AC,7,0)),IF(F327="F",VLOOKUP(MROUND(HZ327,0.5),'F-Weight for Length'!A:I,7,0),VLOOKUP(MROUND(HZ327,0.5),'M-Weight for Length'!A:I,7,0)))))))),0)</f>
        <v/>
      </c>
      <c r="AG327" s="191" t="str">
        <f>IFERROR(IF(D327="","",IF(F327="","",IF(J327="","",IF(K327="","",IF(AND(K327&gt;23,K327&lt;=60),IF(F327="F",VLOOKUP(MROUND(HZ327,0.5),'F-Weight for Length'!K:S,8,0),VLOOKUP(MROUND(HZ327,0.5),'M-Weight for Length'!K:S,8,0)),IF(K327&gt;60,IF(F327="F",VLOOKUP(K327,'F-Weight for Length'!U:AC,8,0),VLOOKUP(K327,'M-Weight for Length'!U:AC,8,0)),IF(F327="F",VLOOKUP(MROUND(HZ327,0.5),'F-Weight for Length'!A:I,8,0),VLOOKUP(MROUND(HZ327,0.5),'M-Weight for Length'!A:I,8,0)))))))),0)</f>
        <v/>
      </c>
      <c r="AH327" s="191" t="str">
        <f>IFERROR(IF(D327="","",IF(F327="","",IF(J327="","",IF(K327="","",IF(AND(K327&gt;23,K327&lt;=60),IF(F327="F",VLOOKUP(MROUND(HZ327,0.5),'F-Weight for Length'!K:S,9,0),VLOOKUP(MROUND(HZ327,0.5),'M-Weight for Length'!K:S,9,0)),IF(K327&gt;60,IF(F327="F",VLOOKUP(K327,'F-Weight for Length'!U:AC,9,0),VLOOKUP(K327,'M-Weight for Length'!U:AC,9,0)),IF(F327="F",VLOOKUP(MROUND(HZ327,0.5),'F-Weight for Length'!A:I,9,0),VLOOKUP(MROUND(HZ327,0.5),'M-Weight for Length'!A:I,9,0)))))))),0)</f>
        <v/>
      </c>
      <c r="AI327" s="192">
        <f t="shared" si="957"/>
        <v>0</v>
      </c>
      <c r="AJ327" s="192">
        <f t="shared" si="958"/>
        <v>0</v>
      </c>
      <c r="AK327" s="192">
        <f t="shared" si="959"/>
        <v>0</v>
      </c>
      <c r="AL327" s="192">
        <f t="shared" si="960"/>
        <v>0</v>
      </c>
      <c r="AM327" s="192">
        <f t="shared" si="961"/>
        <v>0</v>
      </c>
      <c r="AN327" s="192">
        <f t="shared" si="962"/>
        <v>0</v>
      </c>
      <c r="AO327" s="192">
        <f t="shared" si="963"/>
        <v>0</v>
      </c>
      <c r="AP327" s="192">
        <f t="shared" si="964"/>
        <v>0</v>
      </c>
      <c r="AQ327" s="192">
        <f t="shared" si="965"/>
        <v>0</v>
      </c>
      <c r="AR327" s="192">
        <f t="shared" si="966"/>
        <v>0</v>
      </c>
      <c r="AS327" s="192">
        <f t="shared" si="967"/>
        <v>0</v>
      </c>
      <c r="AT327" s="192">
        <f t="shared" si="968"/>
        <v>0</v>
      </c>
      <c r="AU327" s="192">
        <f t="shared" si="969"/>
        <v>0</v>
      </c>
      <c r="AV327" s="192">
        <f t="shared" si="970"/>
        <v>0</v>
      </c>
      <c r="AW327" s="192">
        <f t="shared" si="971"/>
        <v>0</v>
      </c>
      <c r="AX327" s="192">
        <f t="shared" si="972"/>
        <v>0</v>
      </c>
      <c r="AY327" s="192">
        <f t="shared" si="973"/>
        <v>0</v>
      </c>
      <c r="AZ327" s="192">
        <f t="shared" si="974"/>
        <v>0</v>
      </c>
      <c r="BA327" s="192">
        <f t="shared" si="975"/>
        <v>0</v>
      </c>
      <c r="BB327" s="192">
        <f t="shared" si="976"/>
        <v>0</v>
      </c>
      <c r="BC327" s="192">
        <f t="shared" si="977"/>
        <v>0</v>
      </c>
      <c r="BD327" s="192">
        <f t="shared" si="978"/>
        <v>0</v>
      </c>
      <c r="BE327" s="192">
        <f t="shared" si="979"/>
        <v>0</v>
      </c>
      <c r="BF327" s="192">
        <f t="shared" si="980"/>
        <v>0</v>
      </c>
      <c r="BG327" s="192">
        <f t="shared" si="981"/>
        <v>0</v>
      </c>
      <c r="BH327" s="192">
        <f t="shared" si="982"/>
        <v>0</v>
      </c>
      <c r="BI327" s="192">
        <f t="shared" si="983"/>
        <v>0</v>
      </c>
      <c r="BJ327" s="192">
        <f t="shared" si="984"/>
        <v>0</v>
      </c>
      <c r="BK327" s="192">
        <f t="shared" si="985"/>
        <v>0</v>
      </c>
      <c r="BL327" s="192">
        <f t="shared" si="986"/>
        <v>0</v>
      </c>
      <c r="BM327" s="192">
        <f t="shared" si="987"/>
        <v>0</v>
      </c>
      <c r="BN327" s="192">
        <f t="shared" si="988"/>
        <v>0</v>
      </c>
      <c r="BO327" s="192">
        <f t="shared" si="989"/>
        <v>0</v>
      </c>
      <c r="BP327" s="192">
        <f t="shared" si="990"/>
        <v>0</v>
      </c>
      <c r="BQ327" s="192">
        <f t="shared" si="991"/>
        <v>0</v>
      </c>
      <c r="BR327" s="192">
        <f t="shared" si="992"/>
        <v>0</v>
      </c>
      <c r="BS327" s="192">
        <f t="shared" si="993"/>
        <v>0</v>
      </c>
      <c r="BT327" s="192">
        <f t="shared" si="994"/>
        <v>0</v>
      </c>
      <c r="BU327" s="192">
        <f t="shared" si="995"/>
        <v>0</v>
      </c>
      <c r="BV327" s="192">
        <f t="shared" si="996"/>
        <v>0</v>
      </c>
      <c r="BW327" s="192">
        <f t="shared" si="997"/>
        <v>0</v>
      </c>
      <c r="BX327" s="192">
        <f t="shared" si="998"/>
        <v>0</v>
      </c>
      <c r="BY327" s="192">
        <f t="shared" si="999"/>
        <v>0</v>
      </c>
      <c r="BZ327" s="192">
        <f t="shared" si="1000"/>
        <v>0</v>
      </c>
      <c r="CA327" s="192">
        <f t="shared" si="1001"/>
        <v>0</v>
      </c>
      <c r="CB327" s="192">
        <f t="shared" si="1002"/>
        <v>0</v>
      </c>
      <c r="CC327" s="192">
        <f t="shared" si="1003"/>
        <v>0</v>
      </c>
      <c r="CD327" s="192">
        <f t="shared" si="1004"/>
        <v>0</v>
      </c>
      <c r="CE327" s="192">
        <f t="shared" si="1005"/>
        <v>0</v>
      </c>
      <c r="CF327" s="192">
        <f t="shared" si="1006"/>
        <v>0</v>
      </c>
      <c r="CG327" s="192">
        <f t="shared" si="1007"/>
        <v>0</v>
      </c>
      <c r="CH327" s="192">
        <f t="shared" si="1008"/>
        <v>0</v>
      </c>
      <c r="CI327" s="192">
        <f t="shared" si="1009"/>
        <v>0</v>
      </c>
      <c r="CJ327" s="192">
        <f t="shared" si="1010"/>
        <v>0</v>
      </c>
      <c r="CK327" s="192">
        <f t="shared" si="1011"/>
        <v>0</v>
      </c>
      <c r="CL327" s="192">
        <f t="shared" si="1012"/>
        <v>0</v>
      </c>
      <c r="CM327" s="192">
        <f t="shared" si="1013"/>
        <v>0</v>
      </c>
      <c r="CN327" s="192">
        <f t="shared" si="1014"/>
        <v>0</v>
      </c>
      <c r="CO327" s="192">
        <f t="shared" si="1015"/>
        <v>0</v>
      </c>
      <c r="CP327" s="192">
        <f t="shared" si="1016"/>
        <v>0</v>
      </c>
      <c r="CQ327" s="192">
        <f t="shared" si="1017"/>
        <v>0</v>
      </c>
      <c r="CR327" s="192">
        <f t="shared" si="1018"/>
        <v>0</v>
      </c>
      <c r="CS327" s="192">
        <f t="shared" si="1019"/>
        <v>0</v>
      </c>
      <c r="CT327" s="192">
        <f t="shared" si="1020"/>
        <v>0</v>
      </c>
      <c r="CU327" s="192">
        <f t="shared" si="1021"/>
        <v>0</v>
      </c>
      <c r="CV327" s="192">
        <f t="shared" si="1022"/>
        <v>0</v>
      </c>
      <c r="CW327" s="192">
        <f t="shared" si="1023"/>
        <v>0</v>
      </c>
      <c r="CX327" s="192">
        <f t="shared" si="1024"/>
        <v>0</v>
      </c>
      <c r="CY327" s="192">
        <f t="shared" si="1025"/>
        <v>0</v>
      </c>
      <c r="CZ327" s="192">
        <f t="shared" si="1026"/>
        <v>0</v>
      </c>
      <c r="DA327" s="192">
        <f t="shared" si="1027"/>
        <v>0</v>
      </c>
      <c r="DB327" s="192">
        <f t="shared" si="1028"/>
        <v>0</v>
      </c>
      <c r="DC327" s="192">
        <f t="shared" si="1029"/>
        <v>0</v>
      </c>
      <c r="DD327" s="192">
        <f t="shared" si="1030"/>
        <v>0</v>
      </c>
      <c r="DE327" s="192">
        <f t="shared" si="1031"/>
        <v>0</v>
      </c>
      <c r="DF327" s="192">
        <f t="shared" si="1032"/>
        <v>0</v>
      </c>
      <c r="DG327" s="192">
        <f t="shared" si="1033"/>
        <v>0</v>
      </c>
      <c r="DH327" s="192">
        <f t="shared" si="1034"/>
        <v>0</v>
      </c>
      <c r="DI327" s="192">
        <f t="shared" si="1035"/>
        <v>0</v>
      </c>
      <c r="DJ327" s="192">
        <f t="shared" si="1036"/>
        <v>0</v>
      </c>
      <c r="DK327" s="192">
        <f t="shared" si="1037"/>
        <v>0</v>
      </c>
      <c r="DL327" s="192">
        <f t="shared" si="1038"/>
        <v>0</v>
      </c>
      <c r="DM327" s="192">
        <f t="shared" si="1039"/>
        <v>0</v>
      </c>
      <c r="DN327" s="192">
        <f t="shared" si="1040"/>
        <v>0</v>
      </c>
      <c r="DO327" s="192">
        <f t="shared" si="1041"/>
        <v>0</v>
      </c>
      <c r="DP327" s="192">
        <f t="shared" si="1042"/>
        <v>0</v>
      </c>
      <c r="DQ327" s="192">
        <f t="shared" si="1043"/>
        <v>0</v>
      </c>
      <c r="DR327" s="192">
        <f t="shared" si="1044"/>
        <v>0</v>
      </c>
      <c r="DS327" s="192">
        <f t="shared" si="1045"/>
        <v>0</v>
      </c>
      <c r="DT327" s="192">
        <f t="shared" si="1046"/>
        <v>0</v>
      </c>
      <c r="DU327" s="192">
        <f t="shared" si="1047"/>
        <v>0</v>
      </c>
      <c r="DV327" s="193">
        <f t="shared" si="1048"/>
        <v>0</v>
      </c>
      <c r="DW327" s="193">
        <f t="shared" si="1049"/>
        <v>0</v>
      </c>
      <c r="DX327" s="193">
        <f t="shared" si="1050"/>
        <v>0</v>
      </c>
      <c r="DY327" s="193">
        <f t="shared" si="1051"/>
        <v>0</v>
      </c>
      <c r="DZ327" s="193">
        <f t="shared" si="1052"/>
        <v>0</v>
      </c>
      <c r="EA327" s="192">
        <f t="shared" si="1053"/>
        <v>0</v>
      </c>
      <c r="EB327" s="192">
        <f t="shared" si="1054"/>
        <v>0</v>
      </c>
      <c r="EC327" s="192">
        <f t="shared" si="1055"/>
        <v>0</v>
      </c>
      <c r="ED327" s="192">
        <f t="shared" si="1056"/>
        <v>0</v>
      </c>
      <c r="EE327" s="192">
        <f t="shared" si="1057"/>
        <v>0</v>
      </c>
      <c r="EF327" s="192">
        <f t="shared" si="1058"/>
        <v>0</v>
      </c>
      <c r="EG327" s="192">
        <f t="shared" si="1059"/>
        <v>0</v>
      </c>
      <c r="EH327" s="192">
        <f t="shared" si="1060"/>
        <v>0</v>
      </c>
      <c r="EI327" s="192">
        <f t="shared" si="1061"/>
        <v>0</v>
      </c>
      <c r="EJ327" s="192">
        <f t="shared" si="1062"/>
        <v>0</v>
      </c>
      <c r="EK327" s="192">
        <f t="shared" si="1063"/>
        <v>0</v>
      </c>
      <c r="EL327" s="192">
        <f t="shared" si="1064"/>
        <v>0</v>
      </c>
      <c r="EM327" s="192">
        <f t="shared" si="1065"/>
        <v>0</v>
      </c>
      <c r="EN327" s="192">
        <f t="shared" si="1066"/>
        <v>0</v>
      </c>
      <c r="EO327" s="192">
        <f t="shared" si="1067"/>
        <v>0</v>
      </c>
      <c r="EP327" s="192">
        <f t="shared" si="1068"/>
        <v>0</v>
      </c>
      <c r="EQ327" s="192">
        <f t="shared" si="1069"/>
        <v>0</v>
      </c>
      <c r="ER327" s="192">
        <f t="shared" si="1070"/>
        <v>0</v>
      </c>
      <c r="ES327" s="192">
        <f t="shared" si="1071"/>
        <v>0</v>
      </c>
      <c r="ET327" s="192">
        <f t="shared" si="1072"/>
        <v>0</v>
      </c>
      <c r="EU327" s="192">
        <f t="shared" si="1073"/>
        <v>0</v>
      </c>
      <c r="EV327" s="192">
        <f t="shared" si="1074"/>
        <v>0</v>
      </c>
      <c r="EW327" s="192">
        <f t="shared" si="1075"/>
        <v>0</v>
      </c>
      <c r="EX327" s="192">
        <f t="shared" si="1076"/>
        <v>0</v>
      </c>
      <c r="EY327" s="192">
        <f t="shared" si="1077"/>
        <v>0</v>
      </c>
      <c r="EZ327" s="192">
        <f t="shared" si="1078"/>
        <v>0</v>
      </c>
      <c r="FA327" s="192">
        <f t="shared" si="1079"/>
        <v>0</v>
      </c>
      <c r="FB327" s="192">
        <f t="shared" si="1080"/>
        <v>0</v>
      </c>
      <c r="FC327" s="192">
        <f t="shared" si="1081"/>
        <v>0</v>
      </c>
      <c r="FD327" s="192">
        <f t="shared" si="1082"/>
        <v>0</v>
      </c>
      <c r="FE327" s="192">
        <f t="shared" si="1083"/>
        <v>0</v>
      </c>
      <c r="FF327" s="192">
        <f t="shared" si="1084"/>
        <v>0</v>
      </c>
      <c r="FG327" s="192">
        <f t="shared" si="1085"/>
        <v>0</v>
      </c>
      <c r="FH327" s="192">
        <f t="shared" si="1086"/>
        <v>0</v>
      </c>
      <c r="FI327" s="192">
        <f t="shared" si="1087"/>
        <v>0</v>
      </c>
      <c r="FJ327" s="192">
        <f t="shared" si="1088"/>
        <v>0</v>
      </c>
      <c r="FK327" s="192">
        <f t="shared" si="1089"/>
        <v>0</v>
      </c>
      <c r="FL327" s="192">
        <f t="shared" si="1090"/>
        <v>0</v>
      </c>
      <c r="FM327" s="192">
        <f t="shared" si="1091"/>
        <v>0</v>
      </c>
      <c r="FN327" s="192">
        <f t="shared" si="1092"/>
        <v>0</v>
      </c>
      <c r="FO327" s="192">
        <f t="shared" si="1093"/>
        <v>0</v>
      </c>
      <c r="FP327" s="192">
        <f t="shared" si="1094"/>
        <v>0</v>
      </c>
      <c r="FQ327" s="192">
        <f t="shared" si="1095"/>
        <v>0</v>
      </c>
      <c r="FR327" s="192">
        <f t="shared" si="1096"/>
        <v>0</v>
      </c>
      <c r="FS327" s="192">
        <f t="shared" si="1097"/>
        <v>0</v>
      </c>
      <c r="FT327" s="192">
        <f t="shared" si="1098"/>
        <v>0</v>
      </c>
      <c r="FU327" s="192">
        <f t="shared" si="1099"/>
        <v>0</v>
      </c>
      <c r="FV327" s="192">
        <f t="shared" si="1100"/>
        <v>0</v>
      </c>
      <c r="FW327" s="192">
        <f t="shared" si="1101"/>
        <v>0</v>
      </c>
      <c r="FX327" s="192">
        <f t="shared" si="1102"/>
        <v>0</v>
      </c>
      <c r="FY327" s="192">
        <f t="shared" si="1103"/>
        <v>0</v>
      </c>
      <c r="FZ327" s="192">
        <f t="shared" si="1104"/>
        <v>0</v>
      </c>
      <c r="GA327" s="192">
        <f t="shared" si="1105"/>
        <v>0</v>
      </c>
      <c r="GB327" s="192">
        <f t="shared" si="1106"/>
        <v>0</v>
      </c>
      <c r="GC327" s="192">
        <f t="shared" si="1107"/>
        <v>0</v>
      </c>
      <c r="GD327" s="192">
        <f t="shared" si="1108"/>
        <v>0</v>
      </c>
      <c r="GE327" s="192">
        <f t="shared" si="1109"/>
        <v>0</v>
      </c>
      <c r="GF327" s="192">
        <f t="shared" si="1110"/>
        <v>0</v>
      </c>
      <c r="GG327" s="192">
        <f t="shared" si="1111"/>
        <v>0</v>
      </c>
      <c r="GH327" s="192">
        <f t="shared" si="1112"/>
        <v>0</v>
      </c>
      <c r="GI327" s="192">
        <f t="shared" si="1113"/>
        <v>0</v>
      </c>
      <c r="GJ327" s="192">
        <f t="shared" si="1114"/>
        <v>0</v>
      </c>
      <c r="GK327" s="192">
        <f t="shared" si="1115"/>
        <v>0</v>
      </c>
      <c r="GL327" s="192">
        <f t="shared" si="1116"/>
        <v>0</v>
      </c>
      <c r="GM327" s="192">
        <f t="shared" si="1117"/>
        <v>0</v>
      </c>
      <c r="GN327" s="192">
        <f t="shared" si="1118"/>
        <v>0</v>
      </c>
      <c r="GO327" s="192">
        <f t="shared" si="1119"/>
        <v>0</v>
      </c>
      <c r="GP327" s="192">
        <f t="shared" si="1120"/>
        <v>0</v>
      </c>
      <c r="GQ327" s="192">
        <f t="shared" si="1121"/>
        <v>0</v>
      </c>
      <c r="GR327" s="192">
        <f t="shared" si="1122"/>
        <v>0</v>
      </c>
      <c r="GS327" s="192">
        <f t="shared" si="1123"/>
        <v>0</v>
      </c>
      <c r="GT327" s="192">
        <f t="shared" si="1124"/>
        <v>0</v>
      </c>
      <c r="GU327" s="192">
        <f t="shared" si="1125"/>
        <v>0</v>
      </c>
      <c r="GV327" s="192">
        <f t="shared" si="1126"/>
        <v>0</v>
      </c>
      <c r="GW327" s="192">
        <f t="shared" si="1127"/>
        <v>0</v>
      </c>
      <c r="GX327" s="192">
        <f t="shared" si="1128"/>
        <v>0</v>
      </c>
      <c r="GY327" s="192">
        <f t="shared" si="1129"/>
        <v>0</v>
      </c>
      <c r="GZ327" s="192">
        <f t="shared" si="1130"/>
        <v>0</v>
      </c>
      <c r="HA327" s="192">
        <f t="shared" si="1131"/>
        <v>0</v>
      </c>
      <c r="HB327" s="192">
        <f t="shared" si="1132"/>
        <v>0</v>
      </c>
      <c r="HC327" s="192">
        <f t="shared" si="1133"/>
        <v>0</v>
      </c>
      <c r="HD327" s="192">
        <f t="shared" si="1134"/>
        <v>0</v>
      </c>
      <c r="HE327" s="192">
        <f t="shared" si="1135"/>
        <v>0</v>
      </c>
      <c r="HF327" s="192">
        <f t="shared" si="1136"/>
        <v>0</v>
      </c>
      <c r="HG327" s="192">
        <f t="shared" si="1137"/>
        <v>0</v>
      </c>
      <c r="HH327" s="192">
        <f t="shared" si="1138"/>
        <v>0</v>
      </c>
      <c r="HI327" s="192">
        <f t="shared" si="1139"/>
        <v>0</v>
      </c>
      <c r="HJ327" s="192">
        <f t="shared" si="1140"/>
        <v>0</v>
      </c>
      <c r="HK327" s="192">
        <f t="shared" si="1141"/>
        <v>0</v>
      </c>
      <c r="HL327" s="192">
        <f t="shared" si="1142"/>
        <v>0</v>
      </c>
      <c r="HM327" s="192">
        <f t="shared" si="1143"/>
        <v>0</v>
      </c>
      <c r="HN327" s="194">
        <f t="shared" si="1144"/>
        <v>0</v>
      </c>
      <c r="HO327" s="194">
        <f t="shared" si="1145"/>
        <v>0</v>
      </c>
      <c r="HP327" s="194">
        <f t="shared" si="1146"/>
        <v>0</v>
      </c>
      <c r="HQ327" s="194">
        <f t="shared" si="1147"/>
        <v>0</v>
      </c>
      <c r="HR327" s="194">
        <f t="shared" si="1148"/>
        <v>0</v>
      </c>
      <c r="HS327" s="195" t="str">
        <f t="shared" ref="HS327:HS390" si="1163">IF(L327="","",IF(M327="","",IF(N327="","",1)))</f>
        <v/>
      </c>
      <c r="HT327" s="196">
        <f t="shared" si="1159"/>
        <v>0</v>
      </c>
      <c r="HU327" s="196">
        <f t="shared" si="1160"/>
        <v>0</v>
      </c>
      <c r="HV327" s="197" t="str">
        <f t="shared" ref="HV327:HV390" si="1164">IF(K327&lt;=59,COUNTIF(E327,"YES"),"")</f>
        <v/>
      </c>
      <c r="HW327" s="197" t="str">
        <f t="shared" si="1149"/>
        <v/>
      </c>
      <c r="HX327" s="197" t="str">
        <f t="shared" si="1150"/>
        <v/>
      </c>
      <c r="HY327" s="195" t="str">
        <f t="shared" ref="HY327:HY390" si="1165">IF(D327="","",IF(E327="","",IF(F327="","",IF(G327="","",IF(H327="","",IF(J327="","",IF(K327="","",1)))))))</f>
        <v/>
      </c>
      <c r="HZ327" s="30">
        <f t="shared" si="1161"/>
        <v>0</v>
      </c>
      <c r="IA327" s="198">
        <f t="shared" ref="IA327:IA390" si="1166">((J327-INT(J327))*10)</f>
        <v>0</v>
      </c>
      <c r="IB327" s="195"/>
      <c r="IC327" s="195">
        <f t="shared" si="1151"/>
        <v>0</v>
      </c>
      <c r="ID327" s="195">
        <f t="shared" ref="ID327:ID390" si="1167">IF(AND(D327&lt;&gt;"",N327="SW"),1,0)</f>
        <v>0</v>
      </c>
      <c r="IE327" s="195">
        <f t="shared" si="1152"/>
        <v>0</v>
      </c>
      <c r="IF327" s="195">
        <f t="shared" ref="IF327:IF390" si="1168">IF(AND(D327&lt;&gt;"",L327="SUW"),1,0)</f>
        <v>0</v>
      </c>
      <c r="IG327" s="307">
        <f t="shared" ref="IG327:IG390" si="1169">(J327/100)*(J327/100)</f>
        <v>0</v>
      </c>
      <c r="IH327" s="307">
        <f t="shared" ref="IH327:IH390" si="1170">IFERROR(IF(K327&gt;60,I327/IG327,0),0)</f>
        <v>0</v>
      </c>
      <c r="II327" s="44">
        <f t="shared" ref="II327:II390" si="1171">IF(K327="",0,IF(K327&gt;60,1,0))</f>
        <v>0</v>
      </c>
      <c r="IJ327" s="44">
        <f t="shared" si="1153"/>
        <v>0</v>
      </c>
      <c r="IK327" s="44">
        <f t="shared" si="1154"/>
        <v>0</v>
      </c>
      <c r="IL327" s="44">
        <f t="shared" si="1155"/>
        <v>0</v>
      </c>
      <c r="IM327" s="44">
        <f t="shared" si="1156"/>
        <v>0</v>
      </c>
      <c r="IN327" s="44">
        <f t="shared" si="1157"/>
        <v>0</v>
      </c>
      <c r="IO327" s="44">
        <f t="shared" si="1158"/>
        <v>0</v>
      </c>
    </row>
    <row r="328" spans="1:249" ht="18" customHeight="1">
      <c r="A328" s="188">
        <v>322</v>
      </c>
      <c r="B328" s="326"/>
      <c r="C328" s="289"/>
      <c r="D328" s="199"/>
      <c r="E328" s="189"/>
      <c r="F328" s="189"/>
      <c r="G328" s="190"/>
      <c r="H328" s="190"/>
      <c r="I328" s="272"/>
      <c r="J328" s="207"/>
      <c r="K328" s="214" t="str">
        <f t="shared" ref="K328:K391" si="1172">IF(G328="","",IF(H328="","",IFERROR(DATEDIF(G328,H328,"m"),"Date Error")))</f>
        <v/>
      </c>
      <c r="L328" s="200" t="str">
        <f t="shared" ref="L328:L391" si="1173">IF(O328="","",IF(I328&lt;P328,"SUW",IF(I328&gt;=P328,IF(I328&lt;R328,"UW",IF(I328&gt;=R328,IF(I328&lt;=S328,"N",IF(I328&gt;S328,"OW","ERR")))))))</f>
        <v/>
      </c>
      <c r="M328" s="200" t="str">
        <f t="shared" ref="M328:M391" si="1174">IF(U328="","",IF(J328&lt;V328,"SSt",IF(J328&gt;=V328,IF(J328&lt;X328,"St",IF(J328&gt;=X328,IF(J328&lt;=Y328,"N",IF(J328&gt;Y328,"T","ERR")))))))</f>
        <v/>
      </c>
      <c r="N328" s="209" t="str">
        <f t="shared" si="1162"/>
        <v/>
      </c>
      <c r="O328" s="208" t="str">
        <f>IFERROR(IF(D328="","",IF(K328="","",IF(I328="","",IF(F328="F",VLOOKUP(K328,F!A:G,2,0),IF(F328="M",VLOOKUP(K328,M!A:G,2,0),""))))),0)</f>
        <v/>
      </c>
      <c r="P328" s="191" t="str">
        <f>IFERROR(IF(D328="","",IF(K328="","",IF(I328="","",IF(F328="F",VLOOKUP(K328,F!A:G,3,0),IF(F328="M",VLOOKUP(K328,M!A:G,3,0),""))))),0)</f>
        <v/>
      </c>
      <c r="Q328" s="191" t="str">
        <f>IFERROR(IF(D328="","",IF(K328="","",IF(I328="","",IF(F328="F",VLOOKUP(K328,F!A:G,4,0),IF(F328="M",VLOOKUP(K328,M!A:G,4,0),""))))),0)</f>
        <v/>
      </c>
      <c r="R328" s="191" t="str">
        <f>IFERROR(IF(D328="","",IF(K328="","",IF(I328="","",IF(F328="F",VLOOKUP(K328,F!A:G,5,0),IF(F328="M",VLOOKUP(K328,M!A:G,5,0),""))))),0)</f>
        <v/>
      </c>
      <c r="S328" s="191" t="str">
        <f>IFERROR(IF(D328="","",IF(K328="","",IF(I328="","",IF(F328="F",VLOOKUP(K328,F!A:G,6,0),IF(F328="M",VLOOKUP(K328,M!A:G,6,0),""))))),0)</f>
        <v/>
      </c>
      <c r="T328" s="191" t="str">
        <f>IFERROR(IF(D328="","",IF(K328="","",IF(I328="","",IF(F328="F",VLOOKUP(K328,F!A:G,7,0),IF(F328="M",VLOOKUP(K328,M!A:G,7,0),""))))),0)</f>
        <v/>
      </c>
      <c r="U328" s="191" t="str">
        <f>IFERROR(IF(D328="","",IF(K328="","",IF(J328="","",IF(F328="F",VLOOKUP(K328,F!A:M,8,0),IF(F328="M",VLOOKUP(K328,M!A:M,8,0),""))))),0)</f>
        <v/>
      </c>
      <c r="V328" s="191" t="str">
        <f>IFERROR(IF(D328="","",IF(K328="","",IF(J328="","",IF(F328="F",VLOOKUP(K328,F!A:M,9,0),IF(F328="M",VLOOKUP(K328,M!A:M,9,0),""))))),0)</f>
        <v/>
      </c>
      <c r="W328" s="191" t="str">
        <f>IFERROR(IF(D328="","",IF(K328="","",IF(J328="","",IF(F328="F",VLOOKUP(K328,F!A:M,10,0),IF(F328="M",VLOOKUP(K328,M!A:M,10,0),""))))),0)</f>
        <v/>
      </c>
      <c r="X328" s="191" t="str">
        <f>IFERROR(IF(D328="","",IF(K328="","",IF(J328="","",IF(F328="F",VLOOKUP(K328,F!A:M,11,0),IF(F328="M",VLOOKUP(K328,M!A:M,11,0),""))))),0)</f>
        <v/>
      </c>
      <c r="Y328" s="191" t="str">
        <f>IFERROR(IF(D328="","",IF(K328="","",IF(J328="","",IF(F328="F",VLOOKUP(K328,F!A:M,12,0),IF(F328="M",VLOOKUP(K328,M!A:M,12,0),""))))),0)</f>
        <v/>
      </c>
      <c r="Z328" s="191" t="str">
        <f>IFERROR(IF(D328="","",IF(K328="","",IF(J328="","",IF(F328="F",VLOOKUP(K328,F!A:M,13,0),IF(F328="M",VLOOKUP(K328,M!A:M,13,0),""))))),0)</f>
        <v/>
      </c>
      <c r="AA328" s="191" t="str">
        <f>IFERROR(IF(D328="","",IF(F328="","",IF(J328="","",IF(K328="","",IF(AND(K328&gt;23,K328&lt;=60),IF(F328="F",VLOOKUP(MROUND(HZ328,0.5),'F-Weight for Length'!K:S,2,0),VLOOKUP(MROUND(HZ328,0.5),'M-Weight for Length'!K:S,2,0)),IF(K328&gt;60,IF(F328="F",VLOOKUP(K328,'F-Weight for Length'!U:AC,2,0),VLOOKUP(K328,'M-Weight for Length'!U:AC,2,0)),IF(F328="F",VLOOKUP(MROUND(HZ328,0.5),'F-Weight for Length'!A:I,2,0),VLOOKUP(MROUND(HZ328,0.5),'M-Weight for Length'!A:I,2,0)))))))),0)</f>
        <v/>
      </c>
      <c r="AB328" s="191" t="str">
        <f>IFERROR(IF(D328="","",IF(F328="","",IF(J328="","",IF(K328="","",IF(AND(K328&gt;23,K328&lt;=60),IF(F328="F",VLOOKUP(MROUND(HZ328,0.5),'F-Weight for Length'!K:S,3,0),VLOOKUP(MROUND(HZ328,0.5),'M-Weight for Length'!K:S,3,0)),IF(K328&gt;60,IF(F328="F",VLOOKUP(K328,'F-Weight for Length'!U:AC,3,0),VLOOKUP(K328,'M-Weight for Length'!U:AC,3,0)),IF(F328="F",VLOOKUP(MROUND(HZ328,0.5),'F-Weight for Length'!A:I,3,0),VLOOKUP(MROUND(HZ328,0.5),'M-Weight for Length'!A:I,3,0)))))))),0)</f>
        <v/>
      </c>
      <c r="AC328" s="191" t="str">
        <f>IFERROR(IF(D328="","",IF(F328="","",IF(J328="","",IF(K328="","",IF(AND(K328&gt;23,K328&lt;=60),IF(F328="F",VLOOKUP(MROUND(HZ328,0.5),'F-Weight for Length'!K:S,4,0),VLOOKUP(MROUND(HZ328,0.5),'M-Weight for Length'!K:S,4,0)),IF(K328&gt;60,IF(F328="F",VLOOKUP(K328,'F-Weight for Length'!U:AC,4,0),VLOOKUP(K328,'M-Weight for Length'!U:AC,4,0)),IF(F328="F",VLOOKUP(MROUND(HZ328,0.5),'F-Weight for Length'!A:I,4,0),VLOOKUP(MROUND(HZ328,0.5),'M-Weight for Length'!A:I,4,0)))))))),0)</f>
        <v/>
      </c>
      <c r="AD328" s="191" t="str">
        <f>IFERROR(IF(D328="","",IF(F328="","",IF(J328="","",IF(K328="","",IF(AND(K328&gt;23,K328&lt;=60),IF(F328="F",VLOOKUP(MROUND(HZ328,0.5),'F-Weight for Length'!K:S,5,0),VLOOKUP(MROUND(HZ328,0.5),'M-Weight for Length'!K:S,5,0)),IF(K328&gt;60,IF(F328="F",VLOOKUP(K328,'F-Weight for Length'!U:AC,5,0),VLOOKUP(K328,'M-Weight for Length'!U:AC,5,0)),IF(F328="F",VLOOKUP(MROUND(HZ328,0.5),'F-Weight for Length'!A:I,5,0),VLOOKUP(MROUND(HZ328,0.5),'M-Weight for Length'!A:I,5,0)))))))),0)</f>
        <v/>
      </c>
      <c r="AE328" s="191" t="str">
        <f>IFERROR(IF(D328="","",IF(F328="","",IF(J328="","",IF(K328="","",IF(AND(K328&gt;23,K328&lt;=60),IF(F328="F",VLOOKUP(MROUND(HZ328,0.5),'F-Weight for Length'!K:S,6,0),VLOOKUP(MROUND(HZ328,0.5),'M-Weight for Length'!K:S,6,0)),IF(K328&gt;60,IF(F328="F",VLOOKUP(K328,'F-Weight for Length'!U:AC,6,0),VLOOKUP(K328,'M-Weight for Length'!U:AC,6,0)),IF(F328="F",VLOOKUP(MROUND(HZ328,0.5),'F-Weight for Length'!A:I,6,0),VLOOKUP(MROUND(HZ328,0.5),'M-Weight for Length'!A:I,6,0)))))))),0)</f>
        <v/>
      </c>
      <c r="AF328" s="191" t="str">
        <f>IFERROR(IF(D328="","",IF(F328="","",IF(J328="","",IF(K328="","",IF(AND(K328&gt;23,K328&lt;=60),IF(F328="F",VLOOKUP(MROUND(HZ328,0.5),'F-Weight for Length'!K:S,7,0),VLOOKUP(MROUND(HZ328,0.5),'M-Weight for Length'!K:S,7,0)),IF(K328&gt;60,IF(F328="F",VLOOKUP(K328,'F-Weight for Length'!U:AC,7,0),VLOOKUP(K328,'M-Weight for Length'!U:AC,7,0)),IF(F328="F",VLOOKUP(MROUND(HZ328,0.5),'F-Weight for Length'!A:I,7,0),VLOOKUP(MROUND(HZ328,0.5),'M-Weight for Length'!A:I,7,0)))))))),0)</f>
        <v/>
      </c>
      <c r="AG328" s="191" t="str">
        <f>IFERROR(IF(D328="","",IF(F328="","",IF(J328="","",IF(K328="","",IF(AND(K328&gt;23,K328&lt;=60),IF(F328="F",VLOOKUP(MROUND(HZ328,0.5),'F-Weight for Length'!K:S,8,0),VLOOKUP(MROUND(HZ328,0.5),'M-Weight for Length'!K:S,8,0)),IF(K328&gt;60,IF(F328="F",VLOOKUP(K328,'F-Weight for Length'!U:AC,8,0),VLOOKUP(K328,'M-Weight for Length'!U:AC,8,0)),IF(F328="F",VLOOKUP(MROUND(HZ328,0.5),'F-Weight for Length'!A:I,8,0),VLOOKUP(MROUND(HZ328,0.5),'M-Weight for Length'!A:I,8,0)))))))),0)</f>
        <v/>
      </c>
      <c r="AH328" s="191" t="str">
        <f>IFERROR(IF(D328="","",IF(F328="","",IF(J328="","",IF(K328="","",IF(AND(K328&gt;23,K328&lt;=60),IF(F328="F",VLOOKUP(MROUND(HZ328,0.5),'F-Weight for Length'!K:S,9,0),VLOOKUP(MROUND(HZ328,0.5),'M-Weight for Length'!K:S,9,0)),IF(K328&gt;60,IF(F328="F",VLOOKUP(K328,'F-Weight for Length'!U:AC,9,0),VLOOKUP(K328,'M-Weight for Length'!U:AC,9,0)),IF(F328="F",VLOOKUP(MROUND(HZ328,0.5),'F-Weight for Length'!A:I,9,0),VLOOKUP(MROUND(HZ328,0.5),'M-Weight for Length'!A:I,9,0)))))))),0)</f>
        <v/>
      </c>
      <c r="AI328" s="192">
        <f t="shared" ref="AI328:AI391" si="1175">IF($HS328=1,IF(F328="F",IF($L328="N",IF($K328&lt;=5,1,0),0),0),0)</f>
        <v>0</v>
      </c>
      <c r="AJ328" s="192">
        <f t="shared" ref="AJ328:AJ391" si="1176">IF($HS328=1,IF(F328="F",IF($L328="OW",IF($K328&lt;=5,1,0),0),0),0)</f>
        <v>0</v>
      </c>
      <c r="AK328" s="192">
        <f t="shared" ref="AK328:AK391" si="1177">IF($HS328=1,IF(F328="F",IF($L328="SUW",IF($K328&lt;=5,1,0),0),0),0)</f>
        <v>0</v>
      </c>
      <c r="AL328" s="192">
        <f t="shared" ref="AL328:AL391" si="1178">IF($HS328=1,IF(F328="F",IF($L328="UW",IF($K328&lt;=5,1,0),0),0),0)</f>
        <v>0</v>
      </c>
      <c r="AM328" s="192">
        <f t="shared" ref="AM328:AM391" si="1179">IF($HS328=1,IF(F328="F",IF($M328="N",IF($K328&lt;=5,1,0),0),0),0)</f>
        <v>0</v>
      </c>
      <c r="AN328" s="192">
        <f t="shared" ref="AN328:AN391" si="1180">IF($HS328=1,IF(F328="F",IF($M328="SSt",IF($K328&lt;=5,1,0),0),0),0)</f>
        <v>0</v>
      </c>
      <c r="AO328" s="192">
        <f t="shared" ref="AO328:AO391" si="1181">IF($HS328=1,IF(F328="F",IF($M328="St",IF($K328&lt;=5,1,0),0),0),0)</f>
        <v>0</v>
      </c>
      <c r="AP328" s="192">
        <f t="shared" ref="AP328:AP391" si="1182">IF($HS328=1,IF(F328="F",IF($M328="T",IF($K328&lt;=5,1,0),0),0),0)</f>
        <v>0</v>
      </c>
      <c r="AQ328" s="192">
        <f t="shared" ref="AQ328:AQ391" si="1183">IF($HS328=1,IF(F328="F",IF($N328="N",IF($K328&lt;=5,1,0),0),0),0)</f>
        <v>0</v>
      </c>
      <c r="AR328" s="192">
        <f t="shared" ref="AR328:AR391" si="1184">IF($HS328=1,IF(F328="F",IF($N328="OW",IF($K328&lt;=5,1,0),0),0),0)</f>
        <v>0</v>
      </c>
      <c r="AS328" s="192">
        <f t="shared" ref="AS328:AS391" si="1185">IF($HS328=1,IF(F328="F",IF($N328="Ob",IF($K328&lt;=5,1,0),0),0),0)</f>
        <v>0</v>
      </c>
      <c r="AT328" s="192">
        <f t="shared" ref="AT328:AT391" si="1186">IF($HS328=1,IF(F328="F",IF($N328="SW",IF($K328&lt;=5,1,0),0),0),0)</f>
        <v>0</v>
      </c>
      <c r="AU328" s="192">
        <f t="shared" ref="AU328:AU391" si="1187">IF($HS328=1,IF(F328="F",IF($N328="W",IF($K328&lt;=5,1,0),0),0),0)</f>
        <v>0</v>
      </c>
      <c r="AV328" s="192">
        <f t="shared" ref="AV328:AV391" si="1188">IF($HS328=1,IF(F328="F",IF($L328="N",IF($K328&gt;5,IF($K328&lt;=11,1,0),0),0),0),0)</f>
        <v>0</v>
      </c>
      <c r="AW328" s="192">
        <f t="shared" ref="AW328:AW391" si="1189">IF($HS328=1,IF(F328="F",IF($L328="OW",IF($K328&gt;5,IF($K328&lt;=11,1,0),0),0),0),0)</f>
        <v>0</v>
      </c>
      <c r="AX328" s="192">
        <f t="shared" ref="AX328:AX391" si="1190">IF($HS328=1,IF(F328="F",IF($L328="SUW",IF($K328&gt;5,IF($K328&lt;=11,1,0),0),0),0),0)</f>
        <v>0</v>
      </c>
      <c r="AY328" s="192">
        <f t="shared" ref="AY328:AY391" si="1191">IF($HS328=1,IF(F328="F",IF($L328="UW",IF($K328&gt;5,IF($K328&lt;=11,1,0),0),0),0),0)</f>
        <v>0</v>
      </c>
      <c r="AZ328" s="192">
        <f t="shared" ref="AZ328:AZ391" si="1192">IF($HS328=1,IF(F328="F",IF($M328="N",IF($K328&gt;5,IF($K328&lt;=11,1,0),0),0),0),0)</f>
        <v>0</v>
      </c>
      <c r="BA328" s="192">
        <f t="shared" ref="BA328:BA391" si="1193">IF($HS328=1,IF(F328="F",IF($M328="SSt",IF($K328&gt;5,IF($K328&lt;=11,1,0),0),0),0),0)</f>
        <v>0</v>
      </c>
      <c r="BB328" s="192">
        <f t="shared" ref="BB328:BB391" si="1194">IF($HS328=1,IF(F328="F",IF($M328="St",IF($K328&gt;5,IF($K328&lt;=11,1,0),0),0),0),0)</f>
        <v>0</v>
      </c>
      <c r="BC328" s="192">
        <f t="shared" ref="BC328:BC391" si="1195">IF($HS328=1,IF(F328="F",IF($M328="T",IF($K328&gt;5,IF($K328&lt;=11,1,0),0),0),0),0)</f>
        <v>0</v>
      </c>
      <c r="BD328" s="192">
        <f t="shared" ref="BD328:BD391" si="1196">IF($HS328=1,IF(F328="F",IF($N328="N",IF($K328&gt;5,IF($K328&lt;=11,1,0),0),0),0),0)</f>
        <v>0</v>
      </c>
      <c r="BE328" s="192">
        <f t="shared" ref="BE328:BE391" si="1197">IF($HS328=1,IF(F328="F",IF($N328="OW",IF($K328&gt;5,IF($K328&lt;=11,1,0),0),0),0),0)</f>
        <v>0</v>
      </c>
      <c r="BF328" s="192">
        <f t="shared" ref="BF328:BF391" si="1198">IF($HS328=1,IF(F328="F",IF($N328="Ob",IF($K328&gt;5,IF($K328&lt;=11,1,0),0),0),0),0)</f>
        <v>0</v>
      </c>
      <c r="BG328" s="192">
        <f t="shared" ref="BG328:BG391" si="1199">IF($HS328=1,IF(F328="F",IF($N328="SW",IF($K328&gt;5,IF($K328&lt;=11,1,0),0),0),0),0)</f>
        <v>0</v>
      </c>
      <c r="BH328" s="192">
        <f t="shared" ref="BH328:BH391" si="1200">IF($HS328=1,IF(F328="F",IF($N328="W",IF($K328&gt;5,IF($K328&lt;=11,1,0),0),0),0),0)</f>
        <v>0</v>
      </c>
      <c r="BI328" s="192">
        <f t="shared" ref="BI328:BI391" si="1201">IF($HS328=1,IF(F328="F",IF($L328="N",IF($K328&gt;11,IF($K328&lt;=23,1,0),0),0),0),0)</f>
        <v>0</v>
      </c>
      <c r="BJ328" s="192">
        <f t="shared" ref="BJ328:BJ391" si="1202">IF($HS328=1,IF(F328="F",IF($L328="OW",IF($K328&gt;11,IF($K328&lt;=23,1,0),0),0),0),0)</f>
        <v>0</v>
      </c>
      <c r="BK328" s="192">
        <f t="shared" ref="BK328:BK391" si="1203">IF($HS328=1,IF(F328="F",IF($L328="SUW",IF($K328&gt;11,IF($K328&lt;=23,1,0),0),0),0),0)</f>
        <v>0</v>
      </c>
      <c r="BL328" s="192">
        <f t="shared" ref="BL328:BL391" si="1204">IF($HS328=1,IF(F328="F",IF($L328="UW",IF($K328&gt;11,IF($K328&lt;=23,1,0),0),0),0),0)</f>
        <v>0</v>
      </c>
      <c r="BM328" s="192">
        <f t="shared" ref="BM328:BM391" si="1205">IF($HS328=1,IF(F328="F",IF($M328="N",IF($K328&gt;11,IF($K328&lt;=23,1,0),0),0),0),0)</f>
        <v>0</v>
      </c>
      <c r="BN328" s="192">
        <f t="shared" ref="BN328:BN391" si="1206">IF($HS328=1,IF(F328="F",IF($M328="SSt",IF($K328&gt;11,IF($K328&lt;=23,1,0),0),0),0),0)</f>
        <v>0</v>
      </c>
      <c r="BO328" s="192">
        <f t="shared" ref="BO328:BO391" si="1207">IF($HS328=1,IF(F328="F",IF($M328="St",IF($K328&gt;11,IF($K328&lt;=23,1,0),0),0),0),0)</f>
        <v>0</v>
      </c>
      <c r="BP328" s="192">
        <f t="shared" ref="BP328:BP391" si="1208">IF($HS328=1,IF(F328="F",IF($M328="T",IF($K328&gt;11,IF($K328&lt;=23,1,0),0),0),0),0)</f>
        <v>0</v>
      </c>
      <c r="BQ328" s="192">
        <f t="shared" ref="BQ328:BQ391" si="1209">IF($HS328=1,IF(F328="F",IF($N328="N",IF($K328&gt;11,IF($K328&lt;=23,1,0),0),0),0),0)</f>
        <v>0</v>
      </c>
      <c r="BR328" s="192">
        <f t="shared" ref="BR328:BR391" si="1210">IF($HS328=1,IF(F328="F",IF($N328="OW",IF($K328&gt;11,IF($K328&lt;=23,1,0),0),0),0),0)</f>
        <v>0</v>
      </c>
      <c r="BS328" s="192">
        <f t="shared" ref="BS328:BS391" si="1211">IF($HS328=1,IF(F328="F",IF($N328="Ob",IF($K328&gt;11,IF($K328&lt;=23,1,0),0),0),0),0)</f>
        <v>0</v>
      </c>
      <c r="BT328" s="192">
        <f t="shared" ref="BT328:BT391" si="1212">IF($HS328=1,IF(F328="F",IF($N328="SW",IF($K328&gt;11,IF($K328&lt;=23,1,0),0),0),0),0)</f>
        <v>0</v>
      </c>
      <c r="BU328" s="192">
        <f t="shared" ref="BU328:BU391" si="1213">IF($HS328=1,IF(F328="F",IF($N328="W",IF($K328&gt;11,IF($K328&lt;=23,1,0),0),0),0),0)</f>
        <v>0</v>
      </c>
      <c r="BV328" s="192">
        <f t="shared" ref="BV328:BV391" si="1214">IF($HS328=1,IF(F328="F",IF($L328="N",IF($K328&gt;=24,IF($K328&lt;=35,1,0),0),0),0),0)</f>
        <v>0</v>
      </c>
      <c r="BW328" s="192">
        <f t="shared" ref="BW328:BW391" si="1215">IF($HS328=1,IF(F328="F",IF($L328="OW",IF($K328&gt;=24,IF($K328&lt;=35,1,0),0),0),0),0)</f>
        <v>0</v>
      </c>
      <c r="BX328" s="192">
        <f t="shared" ref="BX328:BX391" si="1216">IF($HS328=1,IF(F328="F",IF($L328="SUW",IF($K328&gt;=24,IF($K328&lt;=35,1,0),0),0),0),0)</f>
        <v>0</v>
      </c>
      <c r="BY328" s="192">
        <f t="shared" ref="BY328:BY391" si="1217">IF($HS328=1,IF(F328="F",IF($L328="UW",IF($K328&gt;=24,IF($K328&lt;=35,1,0),0),0),0),0)</f>
        <v>0</v>
      </c>
      <c r="BZ328" s="192">
        <f t="shared" ref="BZ328:BZ391" si="1218">IF($HS328=1,IF(F328="F",IF($M328="N",IF($K328&gt;=24,IF($K328&lt;=35,1,0),0),0),0),0)</f>
        <v>0</v>
      </c>
      <c r="CA328" s="192">
        <f t="shared" ref="CA328:CA391" si="1219">IF($HS328=1,IF(F328="F",IF($M328="SSt",IF($K328&gt;=24,IF($K328&lt;=35,1,0),0),0),0),0)</f>
        <v>0</v>
      </c>
      <c r="CB328" s="192">
        <f t="shared" ref="CB328:CB391" si="1220">IF($HS328=1,IF(F328="F",IF($M328="St",IF($K328&gt;=24,IF($K328&lt;=35,1,0),0),0),0),0)</f>
        <v>0</v>
      </c>
      <c r="CC328" s="192">
        <f t="shared" ref="CC328:CC391" si="1221">IF($HS328=1,IF(F328="F",IF($M328="T",IF($K328&gt;=24,IF($K328&lt;=35,1,0),0),0),0),0)</f>
        <v>0</v>
      </c>
      <c r="CD328" s="192">
        <f t="shared" ref="CD328:CD391" si="1222">IF($HS328=1,IF(F328="F",IF($N328="N",IF($K328&gt;=24,IF($K328&lt;=35,1,0),0),0),0),0)</f>
        <v>0</v>
      </c>
      <c r="CE328" s="192">
        <f t="shared" ref="CE328:CE391" si="1223">IF($HS328=1,IF(F328="F",IF($N328="OW",IF($K328&gt;=24,IF($K328&lt;=35,1,0),0),0),0),0)</f>
        <v>0</v>
      </c>
      <c r="CF328" s="192">
        <f t="shared" ref="CF328:CF391" si="1224">IF($HS328=1,IF(F328="F",IF($N328="Ob",IF($K328&gt;=24,IF($K328&lt;=35,1,0),0),0),0),0)</f>
        <v>0</v>
      </c>
      <c r="CG328" s="192">
        <f t="shared" ref="CG328:CG391" si="1225">IF($HS328=1,IF(F328="F",IF($N328="SW",IF($K328&gt;=24,IF($K328&lt;=35,1,0),0),0),0),0)</f>
        <v>0</v>
      </c>
      <c r="CH328" s="192">
        <f t="shared" ref="CH328:CH391" si="1226">IF($HS328=1,IF(F328="F",IF($N328="W",IF($K328&gt;=24,IF($K328&lt;=35,1,0),0),0),0),0)</f>
        <v>0</v>
      </c>
      <c r="CI328" s="192">
        <f t="shared" ref="CI328:CI391" si="1227">IF($HS328=1,IF(F328="F",IF($L328="N",IF($K328&gt;=36,IF($K328&lt;=47,1,0),0),0),0),0)</f>
        <v>0</v>
      </c>
      <c r="CJ328" s="192">
        <f t="shared" ref="CJ328:CJ391" si="1228">IF($HS328=1,IF(F328="F",IF($L328="OW",IF($K328&gt;=36,IF($K328&lt;=47,1,0),0),0),0),0)</f>
        <v>0</v>
      </c>
      <c r="CK328" s="192">
        <f t="shared" ref="CK328:CK391" si="1229">IF($HS328=1,IF(F328="F",IF($L328="SUW",IF($K328&gt;=36,IF($K328&lt;=47,1,0),0),0),0),0)</f>
        <v>0</v>
      </c>
      <c r="CL328" s="192">
        <f t="shared" ref="CL328:CL391" si="1230">IF($HS328=1,IF(F328="F",IF($L328="UW",IF($K328&gt;=36,IF($K328&lt;=47,1,0),0),0),0),0)</f>
        <v>0</v>
      </c>
      <c r="CM328" s="192">
        <f t="shared" ref="CM328:CM391" si="1231">IF($HS328=1,IF(F328="F",IF($M328="N",IF($K328&gt;=36,IF($K328&lt;=47,1,0),0),0),0),0)</f>
        <v>0</v>
      </c>
      <c r="CN328" s="192">
        <f t="shared" ref="CN328:CN391" si="1232">IF($HS328=1,IF(F328="F",IF($M328="SSt",IF($K328&gt;=36,IF($K328&lt;=47,1,0),0),0),0),0)</f>
        <v>0</v>
      </c>
      <c r="CO328" s="192">
        <f t="shared" ref="CO328:CO391" si="1233">IF($HS328=1,IF(F328="F",IF($M328="St",IF($K328&gt;=36,IF($K328&lt;=47,1,0),0),0),0),0)</f>
        <v>0</v>
      </c>
      <c r="CP328" s="192">
        <f t="shared" ref="CP328:CP391" si="1234">IF($HS328=1,IF(F328="F",IF($M328="T",IF($K328&gt;=36,IF($K328&lt;=47,1,0),0),0),0),0)</f>
        <v>0</v>
      </c>
      <c r="CQ328" s="192">
        <f t="shared" ref="CQ328:CQ391" si="1235">IF($HS328=1,IF(F328="F",IF($N328="N",IF($K328&gt;=36,IF($K328&lt;=47,1,0),0),0),0),0)</f>
        <v>0</v>
      </c>
      <c r="CR328" s="192">
        <f t="shared" ref="CR328:CR391" si="1236">IF($HS328=1,IF(F328="F",IF($N328="OW",IF($K328&gt;=36,IF($K328&lt;=47,1,0),0),0),0),0)</f>
        <v>0</v>
      </c>
      <c r="CS328" s="192">
        <f t="shared" ref="CS328:CS391" si="1237">IF($HS328=1,IF(F328="F",IF($N328="Ob",IF($K328&gt;=36,IF($K328&lt;=47,1,0),0),0),0),0)</f>
        <v>0</v>
      </c>
      <c r="CT328" s="192">
        <f t="shared" ref="CT328:CT391" si="1238">IF($HS328=1,IF(F328="F",IF($N328="SW",IF($K328&gt;=36,IF($K328&lt;=47,1,0),0),0),0),0)</f>
        <v>0</v>
      </c>
      <c r="CU328" s="192">
        <f t="shared" ref="CU328:CU391" si="1239">IF($HS328=1,IF(F328="F",IF($N328="W",IF($K328&gt;=36,IF($K328&lt;=47,1,0),0),0),0),0)</f>
        <v>0</v>
      </c>
      <c r="CV328" s="192">
        <f t="shared" ref="CV328:CV391" si="1240">IF($HS328=1,IF(F328="F",IF($L328="N",IF($K328&gt;=48,IF($K328&lt;=59,1,0),0),0),0),0)</f>
        <v>0</v>
      </c>
      <c r="CW328" s="192">
        <f t="shared" ref="CW328:CW391" si="1241">IF($HS328=1,IF(F328="F",IF($L328="OW",IF($K328&gt;=48,IF($K328&lt;=59,1,0),0),0),0),0)</f>
        <v>0</v>
      </c>
      <c r="CX328" s="192">
        <f t="shared" ref="CX328:CX391" si="1242">IF($HS328=1,IF(F328="F",IF($L328="SUW",IF($K328&gt;=48,IF($K328&lt;=59,1,0),0),0),0),0)</f>
        <v>0</v>
      </c>
      <c r="CY328" s="192">
        <f t="shared" ref="CY328:CY391" si="1243">IF($HS328=1,IF(F328="F",IF($L328="UW",IF($K328&gt;=48,IF($K328&lt;=59,1,0),0),0),0),0)</f>
        <v>0</v>
      </c>
      <c r="CZ328" s="192">
        <f t="shared" ref="CZ328:CZ391" si="1244">IF($HS328=1,IF(F328="F",IF($M328="N",IF($K328&gt;=48,IF($K328&lt;=59,1,0),0),0),0),0)</f>
        <v>0</v>
      </c>
      <c r="DA328" s="192">
        <f t="shared" ref="DA328:DA391" si="1245">IF($HS328=1,IF(F328="F",IF($M328="SSt",IF($K328&gt;=48,IF($K328&lt;=59,1,0),0),0),0),0)</f>
        <v>0</v>
      </c>
      <c r="DB328" s="192">
        <f t="shared" ref="DB328:DB391" si="1246">IF($HS328=1,IF(F328="F",IF($M328="St",IF($K328&gt;=48,IF($K328&lt;=59,1,0),0),0),0),0)</f>
        <v>0</v>
      </c>
      <c r="DC328" s="192">
        <f t="shared" ref="DC328:DC391" si="1247">IF($HS328=1,IF(F328="F",IF($M328="T",IF($K328&gt;=48,IF($K328&lt;=59,1,0),0),0),0),0)</f>
        <v>0</v>
      </c>
      <c r="DD328" s="192">
        <f t="shared" ref="DD328:DD391" si="1248">IF($HS328=1,IF(F328="F",IF($N328="N",IF($K328&gt;=48,IF($K328&lt;=59,1,0),0),0),0),0)</f>
        <v>0</v>
      </c>
      <c r="DE328" s="192">
        <f t="shared" ref="DE328:DE391" si="1249">IF($HS328=1,IF(F328="F",IF($N328="OW",IF($K328&gt;=48,IF($K328&lt;=59,1,0),0),0),0),0)</f>
        <v>0</v>
      </c>
      <c r="DF328" s="192">
        <f t="shared" ref="DF328:DF391" si="1250">IF($HS328=1,IF(F328="F",IF($N328="Ob",IF($K328&gt;=48,IF($K328&lt;=59,1,0),0),0),0),0)</f>
        <v>0</v>
      </c>
      <c r="DG328" s="192">
        <f t="shared" ref="DG328:DG391" si="1251">IF($HS328=1,IF(F328="F",IF($N328="SW",IF($K328&gt;=48,IF($K328&lt;=59,1,0),0),0),0),0)</f>
        <v>0</v>
      </c>
      <c r="DH328" s="192">
        <f t="shared" ref="DH328:DH391" si="1252">IF($HS328=1,IF(F328="F",IF($N328="W",IF($K328&gt;=48,IF($K328&lt;=59,1,0),0),0),0),0)</f>
        <v>0</v>
      </c>
      <c r="DI328" s="192">
        <f t="shared" ref="DI328:DI391" si="1253">IF($HS328=1,IF(F328="F",IF($L328="N",IF($K328&gt;=60,IF($K328&lt;=71,1,0),0),0),0),0)</f>
        <v>0</v>
      </c>
      <c r="DJ328" s="192">
        <f t="shared" ref="DJ328:DJ391" si="1254">IF($HS328=1,IF(F328="F",IF($L328="OW",IF($K328&gt;=60,IF($K328&lt;=71,1,0),0),0),0),0)</f>
        <v>0</v>
      </c>
      <c r="DK328" s="192">
        <f t="shared" ref="DK328:DK391" si="1255">IF($HS328=1,IF(F328="F",IF($L328="SUW",IF($K328&gt;=60,IF($K328&lt;=71,1,0),0),0),0),0)</f>
        <v>0</v>
      </c>
      <c r="DL328" s="192">
        <f t="shared" ref="DL328:DL391" si="1256">IF($HS328=1,IF(F328="F",IF($L328="UW",IF($K328&gt;=60,IF($K328&lt;=71,1,0),0),0),0),0)</f>
        <v>0</v>
      </c>
      <c r="DM328" s="192">
        <f t="shared" ref="DM328:DM391" si="1257">IF($HS328=1,IF(F328="F",IF($M328="N",IF($K328&gt;=60,IF($K328&lt;=71,1,0),0),0),0),0)</f>
        <v>0</v>
      </c>
      <c r="DN328" s="192">
        <f t="shared" ref="DN328:DN391" si="1258">IF($HS328=1,IF(F328="F",IF($M328="SSt",IF($K328&gt;=60,IF($K328&lt;=71,1,0),0),0),0),0)</f>
        <v>0</v>
      </c>
      <c r="DO328" s="192">
        <f t="shared" ref="DO328:DO391" si="1259">IF($HS328=1,IF(F328="F",IF($M328="St",IF($K328&gt;=60,IF($K328&lt;=71,1,0),0),0),0),0)</f>
        <v>0</v>
      </c>
      <c r="DP328" s="192">
        <f t="shared" ref="DP328:DP391" si="1260">IF($HS328=1,IF(F328="F",IF($M328="T",IF($K328&gt;=60,IF($K328&lt;=71,1,0),0),0),0),0)</f>
        <v>0</v>
      </c>
      <c r="DQ328" s="192">
        <f t="shared" ref="DQ328:DQ391" si="1261">IF($HS328=1,IF(F328="F",IF($N328="N",IF($K328&gt;=60,IF($K328&lt;=71,1,0),0),0),0),0)</f>
        <v>0</v>
      </c>
      <c r="DR328" s="192">
        <f t="shared" ref="DR328:DR391" si="1262">IF($HS328=1,IF(F328="F",IF($N328="OW",IF($K328&gt;=60,IF($K328&lt;=71,1,0),0),0),0),0)</f>
        <v>0</v>
      </c>
      <c r="DS328" s="192">
        <f t="shared" ref="DS328:DS391" si="1263">IF($HS328=1,IF(F328="F",IF($N328="Ob",IF($K328&gt;=60,IF($K328&lt;=71,1,0),0),0),0),0)</f>
        <v>0</v>
      </c>
      <c r="DT328" s="192">
        <f t="shared" ref="DT328:DT391" si="1264">IF($HS328=1,IF(F328="F",IF($N328="SW",IF($K328&gt;=60,IF($K328&lt;=71,1,0),0),0),0),0)</f>
        <v>0</v>
      </c>
      <c r="DU328" s="192">
        <f t="shared" ref="DU328:DU391" si="1265">IF($HS328=1,IF(F328="F",IF($N328="W",IF($K328&gt;=60,IF($K328&lt;=71,1,0),0),0),0),0)</f>
        <v>0</v>
      </c>
      <c r="DV328" s="193">
        <f t="shared" ref="DV328:DV391" si="1266">IF($HS328=1,IF(F328="F",IF($N328="N",IF($K328=60,1,0),0),0),0)</f>
        <v>0</v>
      </c>
      <c r="DW328" s="193">
        <f t="shared" ref="DW328:DW391" si="1267">IF($HS328=1,IF(F328="F",IF($N328="OW",IF($K328=60,1,0),0),0),0)</f>
        <v>0</v>
      </c>
      <c r="DX328" s="193">
        <f t="shared" ref="DX328:DX391" si="1268">IF($HS328=1,IF(F328="F",IF($N328="Ob",IF($K328=60,1,0),0),0),0)</f>
        <v>0</v>
      </c>
      <c r="DY328" s="193">
        <f t="shared" ref="DY328:DY391" si="1269">IF($HS328=1,IF(F328="F",IF($N328="W",IF($K328=60,1,0),0),0),0)</f>
        <v>0</v>
      </c>
      <c r="DZ328" s="193">
        <f t="shared" ref="DZ328:DZ391" si="1270">IF($HS328=1,IF(F328="F",IF($N328="SW",IF($K328=60,1,0),0),0),0)</f>
        <v>0</v>
      </c>
      <c r="EA328" s="192">
        <f t="shared" ref="EA328:EA391" si="1271">IF($HS328=1,IF(F328="M",IF($L328="N",IF($K328&lt;=5,1,0),0),0),0)</f>
        <v>0</v>
      </c>
      <c r="EB328" s="192">
        <f t="shared" ref="EB328:EB391" si="1272">IF($HS328=1,IF(F328="M",IF($L328="OW",IF($K328&lt;=5,1,0),0),0),0)</f>
        <v>0</v>
      </c>
      <c r="EC328" s="192">
        <f t="shared" ref="EC328:EC391" si="1273">IF($HS328=1,IF(F328="M",IF($L328="SUW",IF($K328&lt;=5,1,0),0),0),0)</f>
        <v>0</v>
      </c>
      <c r="ED328" s="192">
        <f t="shared" ref="ED328:ED391" si="1274">IF($HS328=1,IF(F328="M",IF($L328="UW",IF($K328&lt;=5,1,0),0),0),0)</f>
        <v>0</v>
      </c>
      <c r="EE328" s="192">
        <f t="shared" ref="EE328:EE391" si="1275">IF($HS328=1,IF(F328="M",IF($M328="N",IF($K328&lt;=5,1,0),0),0),0)</f>
        <v>0</v>
      </c>
      <c r="EF328" s="192">
        <f t="shared" ref="EF328:EF391" si="1276">IF($HS328=1,IF(F328="M",IF($M328="SSt",IF($K328&lt;=5,1,0),0),0),0)</f>
        <v>0</v>
      </c>
      <c r="EG328" s="192">
        <f t="shared" ref="EG328:EG391" si="1277">IF($HS328=1,IF(F328="M",IF($M328="St",IF($K328&lt;=5,1,0),0),0),0)</f>
        <v>0</v>
      </c>
      <c r="EH328" s="192">
        <f t="shared" ref="EH328:EH391" si="1278">IF($HS328=1,IF(F328="M",IF($M328="T",IF($K328&lt;=5,1,0),0),0),0)</f>
        <v>0</v>
      </c>
      <c r="EI328" s="192">
        <f t="shared" ref="EI328:EI391" si="1279">IF($HS328=1,IF(F328="M",IF($N328="N",IF($K328&lt;=5,1,0),0),0),0)</f>
        <v>0</v>
      </c>
      <c r="EJ328" s="192">
        <f t="shared" ref="EJ328:EJ391" si="1280">IF($HS328=1,IF(F328="M",IF($N328="OW",IF($K328&lt;=5,1,0),0),0),0)</f>
        <v>0</v>
      </c>
      <c r="EK328" s="192">
        <f t="shared" ref="EK328:EK391" si="1281">IF($HS328=1,IF(F328="M",IF($N328="Ob",IF($K328&lt;=5,1,0),0),0),0)</f>
        <v>0</v>
      </c>
      <c r="EL328" s="192">
        <f t="shared" ref="EL328:EL391" si="1282">IF($HS328=1,IF(F328="M",IF($N328="SW",IF($K328&lt;=5,1,0),0),0),0)</f>
        <v>0</v>
      </c>
      <c r="EM328" s="192">
        <f t="shared" ref="EM328:EM391" si="1283">IF($HS328=1,IF(F328="M",IF($N328="W",IF($K328&lt;=5,1,0),0),0),0)</f>
        <v>0</v>
      </c>
      <c r="EN328" s="192">
        <f t="shared" ref="EN328:EN391" si="1284">IF($HS328=1,IF(F328="M",IF($L328="N",IF($K328&gt;5,IF($K328&lt;=11,1,0),0),0),0),0)</f>
        <v>0</v>
      </c>
      <c r="EO328" s="192">
        <f t="shared" ref="EO328:EO391" si="1285">IF($HS328=1,IF(F328="M",IF($L328="OW",IF($K328&gt;5,IF($K328&lt;=11,1,0),0),0),0),0)</f>
        <v>0</v>
      </c>
      <c r="EP328" s="192">
        <f t="shared" ref="EP328:EP391" si="1286">IF($HS328=1,IF(F328="M",IF($L328="SUW",IF($K328&gt;5,IF($K328&lt;=11,1,0),0),0),0),0)</f>
        <v>0</v>
      </c>
      <c r="EQ328" s="192">
        <f t="shared" ref="EQ328:EQ391" si="1287">IF($HS328=1,IF(F328="M",IF($L328="UW",IF($K328&gt;5,IF($K328&lt;=11,1,0),0),0),0),0)</f>
        <v>0</v>
      </c>
      <c r="ER328" s="192">
        <f t="shared" ref="ER328:ER391" si="1288">IF($HS328=1,IF(F328="M",IF($M328="N",IF($K328&gt;5,IF($K328&lt;=11,1,0),0),0),0),0)</f>
        <v>0</v>
      </c>
      <c r="ES328" s="192">
        <f t="shared" ref="ES328:ES391" si="1289">IF($HS328=1,IF(F328="M",IF($M328="SSt",IF($K328&gt;5,IF($K328&lt;=11,1,0),0),0),0),0)</f>
        <v>0</v>
      </c>
      <c r="ET328" s="192">
        <f t="shared" ref="ET328:ET391" si="1290">IF($HS328=1,IF(F328="M",IF($M328="St",IF($K328&gt;5,IF($K328&lt;=11,1,0),0),0),0),0)</f>
        <v>0</v>
      </c>
      <c r="EU328" s="192">
        <f t="shared" ref="EU328:EU391" si="1291">IF($HS328=1,IF(F328="M",IF($M328="T",IF($K328&gt;5,IF($K328&lt;=11,1,0),0),0),0),0)</f>
        <v>0</v>
      </c>
      <c r="EV328" s="192">
        <f t="shared" ref="EV328:EV391" si="1292">IF($HS328=1,IF(F328="M",IF($N328="N",IF($K328&gt;5,IF($K328&lt;=11,1,0),0),0),0),0)</f>
        <v>0</v>
      </c>
      <c r="EW328" s="192">
        <f t="shared" ref="EW328:EW391" si="1293">IF($HS328=1,IF(F328="M",IF($N328="OW",IF($K328&gt;5,IF($K328&lt;=11,1,0),0),0),0),0)</f>
        <v>0</v>
      </c>
      <c r="EX328" s="192">
        <f t="shared" ref="EX328:EX391" si="1294">IF($HS328=1,IF(F328="M",IF($N328="Ob",IF($K328&gt;5,IF($K328&lt;=11,1,0),0),0),0),0)</f>
        <v>0</v>
      </c>
      <c r="EY328" s="192">
        <f t="shared" ref="EY328:EY391" si="1295">IF($HS328=1,IF(F328="M",IF($N328="SW",IF($K328&gt;5,IF($K328&lt;=11,1,0),0),0),0),0)</f>
        <v>0</v>
      </c>
      <c r="EZ328" s="192">
        <f t="shared" ref="EZ328:EZ391" si="1296">IF($HS328=1,IF(F328="M",IF($N328="W",IF($K328&gt;5,IF($K328&lt;=11,1,0),0),0),0),0)</f>
        <v>0</v>
      </c>
      <c r="FA328" s="192">
        <f t="shared" ref="FA328:FA391" si="1297">IF($HS328=1,IF(F328="M",IF($L328="N",IF($K328&gt;11,IF($K328&lt;=23,1,0),0),0),0),0)</f>
        <v>0</v>
      </c>
      <c r="FB328" s="192">
        <f t="shared" ref="FB328:FB391" si="1298">IF($HS328=1,IF(F328="M",IF($L328="OW",IF($K328&gt;11,IF($K328&lt;=23,1,0),0),0),0),0)</f>
        <v>0</v>
      </c>
      <c r="FC328" s="192">
        <f t="shared" ref="FC328:FC391" si="1299">IF($HS328=1,IF(F328="M",IF($L328="SUW",IF($K328&gt;11,IF($K328&lt;=23,1,0),0),0),0),0)</f>
        <v>0</v>
      </c>
      <c r="FD328" s="192">
        <f t="shared" ref="FD328:FD391" si="1300">IF($HS328=1,IF(F328="M",IF($L328="UW",IF($K328&gt;11,IF($K328&lt;=23,1,0),0),0),0),0)</f>
        <v>0</v>
      </c>
      <c r="FE328" s="192">
        <f t="shared" ref="FE328:FE391" si="1301">IF($HS328=1,IF(F328="M",IF($M328="N",IF($K328&gt;11,IF($K328&lt;=23,1,0),0),0),0),0)</f>
        <v>0</v>
      </c>
      <c r="FF328" s="192">
        <f t="shared" ref="FF328:FF391" si="1302">IF($HS328=1,IF(F328="M",IF($M328="SSt",IF($K328&gt;11,IF($K328&lt;=23,1,0),0),0),0),0)</f>
        <v>0</v>
      </c>
      <c r="FG328" s="192">
        <f t="shared" ref="FG328:FG391" si="1303">IF($HS328=1,IF(F328="M",IF($M328="St",IF($K328&gt;11,IF($K328&lt;=23,1,0),0),0),0),0)</f>
        <v>0</v>
      </c>
      <c r="FH328" s="192">
        <f t="shared" ref="FH328:FH391" si="1304">IF($HS328=1,IF(F328="M",IF($M328="T",IF($K328&gt;11,IF($K328&lt;=23,1,0),0),0),0),0)</f>
        <v>0</v>
      </c>
      <c r="FI328" s="192">
        <f t="shared" ref="FI328:FI391" si="1305">IF($HS328=1,IF(F328="M",IF($N328="N",IF($K328&gt;11,IF($K328&lt;=23,1,0),0),0),0),0)</f>
        <v>0</v>
      </c>
      <c r="FJ328" s="192">
        <f t="shared" ref="FJ328:FJ391" si="1306">IF($HS328=1,IF(F328="M",IF($N328="OW",IF($K328&gt;11,IF($K328&lt;=23,1,0),0),0),0),0)</f>
        <v>0</v>
      </c>
      <c r="FK328" s="192">
        <f t="shared" ref="FK328:FK391" si="1307">IF($HS328=1,IF(F328="M",IF($N328="Ob",IF($K328&gt;11,IF($K328&lt;=23,1,0),0),0),0),0)</f>
        <v>0</v>
      </c>
      <c r="FL328" s="192">
        <f t="shared" ref="FL328:FL391" si="1308">IF($HS328=1,IF(F328="M",IF($N328="SW",IF($K328&gt;11,IF($K328&lt;=23,1,0),0),0),0),0)</f>
        <v>0</v>
      </c>
      <c r="FM328" s="192">
        <f t="shared" ref="FM328:FM391" si="1309">IF($HS328=1,IF(F328="M",IF($N328="W",IF($K328&gt;11,IF($K328&lt;=23,1,0),0),0),0),0)</f>
        <v>0</v>
      </c>
      <c r="FN328" s="192">
        <f t="shared" ref="FN328:FN391" si="1310">IF($HS328=1,IF(F328="M",IF($L328="N",IF($K328&gt;=24,IF($K328&lt;=35,1,0),0),0),0),0)</f>
        <v>0</v>
      </c>
      <c r="FO328" s="192">
        <f t="shared" ref="FO328:FO391" si="1311">IF($HS328=1,IF(F328="M",IF($L328="OW",IF($K328&gt;=24,IF($K328&lt;=35,1,0),0),0),0),0)</f>
        <v>0</v>
      </c>
      <c r="FP328" s="192">
        <f t="shared" ref="FP328:FP391" si="1312">IF($HS328=1,IF(F328="M",IF($L328="SUW",IF($K328&gt;=24,IF($K328&lt;=35,1,0),0),0),0),0)</f>
        <v>0</v>
      </c>
      <c r="FQ328" s="192">
        <f t="shared" ref="FQ328:FQ391" si="1313">IF($HS328=1,IF(F328="M",IF($L328="UW",IF($K328&gt;=24,IF($K328&lt;=35,1,0),0),0),0),0)</f>
        <v>0</v>
      </c>
      <c r="FR328" s="192">
        <f t="shared" ref="FR328:FR391" si="1314">IF($HS328=1,IF(F328="M",IF($M328="N",IF($K328&gt;=24,IF($K328&lt;=35,1,0),0),0),0),0)</f>
        <v>0</v>
      </c>
      <c r="FS328" s="192">
        <f t="shared" ref="FS328:FS391" si="1315">IF($HS328=1,IF(F328="M",IF($M328="SSt",IF($K328&gt;=24,IF($K328&lt;=35,1,0),0),0),0),0)</f>
        <v>0</v>
      </c>
      <c r="FT328" s="192">
        <f t="shared" ref="FT328:FT391" si="1316">IF($HS328=1,IF(F328="M",IF($M328="St",IF($K328&gt;=24,IF($K328&lt;=35,1,0),0),0),0),0)</f>
        <v>0</v>
      </c>
      <c r="FU328" s="192">
        <f t="shared" ref="FU328:FU391" si="1317">IF($HS328=1,IF(F328="M",IF($M328="T",IF($K328&gt;=24,IF($K328&lt;=35,1,0),0),0),0),0)</f>
        <v>0</v>
      </c>
      <c r="FV328" s="192">
        <f t="shared" ref="FV328:FV391" si="1318">IF($HS328=1,IF(F328="M",IF($N328="N",IF($K328&gt;=24,IF($K328&lt;=35,1,0),0),0),0),0)</f>
        <v>0</v>
      </c>
      <c r="FW328" s="192">
        <f t="shared" ref="FW328:FW391" si="1319">IF($HS328=1,IF(F328="M",IF($N328="OW",IF($K328&gt;=24,IF($K328&lt;=35,1,0),0),0),0),0)</f>
        <v>0</v>
      </c>
      <c r="FX328" s="192">
        <f t="shared" ref="FX328:FX391" si="1320">IF($HS328=1,IF(F328="M",IF($N328="Ob",IF($K328&gt;=24,IF($K328&lt;=35,1,0),0),0),0),0)</f>
        <v>0</v>
      </c>
      <c r="FY328" s="192">
        <f t="shared" ref="FY328:FY391" si="1321">IF($HS328=1,IF(F328="M",IF($N328="SW",IF($K328&gt;=24,IF($K328&lt;=35,1,0),0),0),0),0)</f>
        <v>0</v>
      </c>
      <c r="FZ328" s="192">
        <f t="shared" ref="FZ328:FZ391" si="1322">IF($HS328=1,IF(F328="M",IF($N328="W",IF($K328&gt;=24,IF($K328&lt;=35,1,0),0),0),0),0)</f>
        <v>0</v>
      </c>
      <c r="GA328" s="192">
        <f t="shared" ref="GA328:GA391" si="1323">IF($HS328=1,IF(F328="M",IF($L328="N",IF($K328&gt;=36,IF($K328&lt;=47,1,0),0),0),0),0)</f>
        <v>0</v>
      </c>
      <c r="GB328" s="192">
        <f t="shared" ref="GB328:GB391" si="1324">IF($HS328=1,IF(F328="M",IF($L328="OW",IF($K328&gt;=36,IF($K328&lt;=47,1,0),0),0),0),0)</f>
        <v>0</v>
      </c>
      <c r="GC328" s="192">
        <f t="shared" ref="GC328:GC391" si="1325">IF($HS328=1,IF(F328="M",IF($L328="SUW",IF($K328&gt;=36,IF($K328&lt;=47,1,0),0),0),0),0)</f>
        <v>0</v>
      </c>
      <c r="GD328" s="192">
        <f t="shared" ref="GD328:GD391" si="1326">IF($HS328=1,IF(F328="M",IF($L328="UW",IF($K328&gt;=36,IF($K328&lt;=47,1,0),0),0),0),0)</f>
        <v>0</v>
      </c>
      <c r="GE328" s="192">
        <f t="shared" ref="GE328:GE391" si="1327">IF($HS328=1,IF(F328="M",IF($M328="N",IF($K328&gt;=36,IF($K328&lt;=47,1,0),0),0),0),0)</f>
        <v>0</v>
      </c>
      <c r="GF328" s="192">
        <f t="shared" ref="GF328:GF391" si="1328">IF($HS328=1,IF(F328="M",IF($M328="SSt",IF($K328&gt;=36,IF($K328&lt;=47,1,0),0),0),0),0)</f>
        <v>0</v>
      </c>
      <c r="GG328" s="192">
        <f t="shared" ref="GG328:GG391" si="1329">IF($HS328=1,IF(F328="M",IF($M328="St",IF($K328&gt;=36,IF($K328&lt;=47,1,0),0),0),0),0)</f>
        <v>0</v>
      </c>
      <c r="GH328" s="192">
        <f t="shared" ref="GH328:GH391" si="1330">IF($HS328=1,IF(F328="M",IF($M328="T",IF($K328&gt;=36,IF($K328&lt;=47,1,0),0),0),0),0)</f>
        <v>0</v>
      </c>
      <c r="GI328" s="192">
        <f t="shared" ref="GI328:GI391" si="1331">IF($HS328=1,IF(F328="M",IF($N328="N",IF($K328&gt;=36,IF($K328&lt;=47,1,0),0),0),0),0)</f>
        <v>0</v>
      </c>
      <c r="GJ328" s="192">
        <f t="shared" ref="GJ328:GJ391" si="1332">IF($HS328=1,IF(F328="M",IF($N328="OW",IF($K328&gt;=36,IF($K328&lt;=47,1,0),0),0),0),0)</f>
        <v>0</v>
      </c>
      <c r="GK328" s="192">
        <f t="shared" ref="GK328:GK391" si="1333">IF($HS328=1,IF(F328="M",IF($N328="Ob",IF($K328&gt;=36,IF($K328&lt;=47,1,0),0),0),0),0)</f>
        <v>0</v>
      </c>
      <c r="GL328" s="192">
        <f t="shared" ref="GL328:GL391" si="1334">IF($HS328=1,IF(F328="M",IF($N328="SW",IF($K328&gt;=36,IF($K328&lt;=47,1,0),0),0),0),0)</f>
        <v>0</v>
      </c>
      <c r="GM328" s="192">
        <f t="shared" ref="GM328:GM391" si="1335">IF($HS328=1,IF(F328="M",IF($N328="W",IF($K328&gt;=36,IF($K328&lt;=47,1,0),0),0),0),0)</f>
        <v>0</v>
      </c>
      <c r="GN328" s="192">
        <f t="shared" ref="GN328:GN391" si="1336">IF($HS328=1,IF(F328="M",IF($L328="N",IF($K328&gt;=48,IF($K328&lt;=59,1,0),0),0),0),0)</f>
        <v>0</v>
      </c>
      <c r="GO328" s="192">
        <f t="shared" ref="GO328:GO391" si="1337">IF($HS328=1,IF(F328="M",IF($L328="OW",IF($K328&gt;=48,IF($K328&lt;=59,1,0),0),0),0),0)</f>
        <v>0</v>
      </c>
      <c r="GP328" s="192">
        <f t="shared" ref="GP328:GP391" si="1338">IF($HS328=1,IF(F328="M",IF($L328="SUW",IF($K328&gt;=48,IF($K328&lt;=59,1,0),0),0),0),0)</f>
        <v>0</v>
      </c>
      <c r="GQ328" s="192">
        <f t="shared" ref="GQ328:GQ391" si="1339">IF($HS328=1,IF(F328="M",IF($L328="UW",IF($K328&gt;=48,IF($K328&lt;=59,1,0),0),0),0),0)</f>
        <v>0</v>
      </c>
      <c r="GR328" s="192">
        <f t="shared" ref="GR328:GR391" si="1340">IF($HS328=1,IF(F328="M",IF($M328="N",IF($K328&gt;=48,IF($K328&lt;=59,1,0),0),0),0),0)</f>
        <v>0</v>
      </c>
      <c r="GS328" s="192">
        <f t="shared" ref="GS328:GS391" si="1341">IF($HS328=1,IF(F328="M",IF($M328="SSt",IF($K328&gt;=48,IF($K328&lt;=59,1,0),0),0),0),0)</f>
        <v>0</v>
      </c>
      <c r="GT328" s="192">
        <f t="shared" ref="GT328:GT391" si="1342">IF($HS328=1,IF(F328="M",IF($M328="St",IF($K328&gt;=48,IF($K328&lt;=59,1,0),0),0),0),0)</f>
        <v>0</v>
      </c>
      <c r="GU328" s="192">
        <f t="shared" ref="GU328:GU391" si="1343">IF($HS328=1,IF(F328="M",IF($M328="T",IF($K328&gt;=48,IF($K328&lt;=59,1,0),0),0),0),0)</f>
        <v>0</v>
      </c>
      <c r="GV328" s="192">
        <f t="shared" ref="GV328:GV391" si="1344">IF($HS328=1,IF(F328="M",IF($N328="N",IF($K328&gt;=48,IF($K328&lt;=59,1,0),0),0),0),0)</f>
        <v>0</v>
      </c>
      <c r="GW328" s="192">
        <f t="shared" ref="GW328:GW391" si="1345">IF($HS328=1,IF(F328="M",IF($N328="OW",IF($K328&gt;=48,IF($K328&lt;=59,1,0),0),0),0),0)</f>
        <v>0</v>
      </c>
      <c r="GX328" s="192">
        <f t="shared" ref="GX328:GX391" si="1346">IF($HS328=1,IF(F328="M",IF($N328="Ob",IF($K328&gt;=48,IF($K328&lt;=59,1,0),0),0),0),0)</f>
        <v>0</v>
      </c>
      <c r="GY328" s="192">
        <f t="shared" ref="GY328:GY391" si="1347">IF($HS328=1,IF(F328="M",IF($N328="SW",IF($K328&gt;=48,IF($K328&lt;=59,1,0),0),0),0),0)</f>
        <v>0</v>
      </c>
      <c r="GZ328" s="192">
        <f t="shared" ref="GZ328:GZ391" si="1348">IF($HS328=1,IF(F328="M",IF($N328="W",IF($K328&gt;=48,IF($K328&lt;=59,1,0),0),0),0),0)</f>
        <v>0</v>
      </c>
      <c r="HA328" s="192">
        <f t="shared" ref="HA328:HA391" si="1349">IF($HS328=1,IF(F328="M",IF($L328="N",IF($K328&gt;=60,IF($K328&lt;=71,1,0),0),0),0),0)</f>
        <v>0</v>
      </c>
      <c r="HB328" s="192">
        <f t="shared" ref="HB328:HB391" si="1350">IF($HS328=1,IF(F328="M",IF($L328="OW",IF($K328&gt;=60,IF($K328&lt;=71,1,0),0),0),0),0)</f>
        <v>0</v>
      </c>
      <c r="HC328" s="192">
        <f t="shared" ref="HC328:HC391" si="1351">IF($HS328=1,IF(F328="M",IF($L328="SUW",IF($K328&gt;=60,IF($K328&lt;=71,1,0),0),0),0),0)</f>
        <v>0</v>
      </c>
      <c r="HD328" s="192">
        <f t="shared" ref="HD328:HD391" si="1352">IF($HS328=1,IF(F328="M",IF($L328="UW",IF($K328&gt;=60,IF($K328&lt;=71,1,0),0),0),0),0)</f>
        <v>0</v>
      </c>
      <c r="HE328" s="192">
        <f t="shared" ref="HE328:HE391" si="1353">IF($HS328=1,IF(F328="M",IF($M328="N",IF($K328&gt;=60,IF($K328&lt;=71,1,0),0),0),0),0)</f>
        <v>0</v>
      </c>
      <c r="HF328" s="192">
        <f t="shared" ref="HF328:HF391" si="1354">IF($HS328=1,IF(F328="M",IF($M328="SSt",IF($K328&gt;=60,IF($K328&lt;=71,1,0),0),0),0),0)</f>
        <v>0</v>
      </c>
      <c r="HG328" s="192">
        <f t="shared" ref="HG328:HG391" si="1355">IF($HS328=1,IF(F328="M",IF($M328="St",IF($K328&gt;=60,IF($K328&lt;=71,1,0),0),0),0),0)</f>
        <v>0</v>
      </c>
      <c r="HH328" s="192">
        <f t="shared" ref="HH328:HH391" si="1356">IF($HS328=1,IF(F328="M",IF($M328="T",IF($K328&gt;=60,IF($K328&lt;=71,1,0),0),0),0),0)</f>
        <v>0</v>
      </c>
      <c r="HI328" s="192">
        <f t="shared" ref="HI328:HI391" si="1357">IF($HS328=1,IF(F328="M",IF($N328="N",IF($K328&gt;=60,IF($K328&lt;=71,1,0),0),0),0),0)</f>
        <v>0</v>
      </c>
      <c r="HJ328" s="192">
        <f t="shared" ref="HJ328:HJ391" si="1358">IF($HS328=1,IF(F328="M",IF($N328="OW",IF($K328&gt;=60,IF($K328&lt;=71,1,0),0),0),0),0)</f>
        <v>0</v>
      </c>
      <c r="HK328" s="192">
        <f t="shared" ref="HK328:HK391" si="1359">IF($HS328=1,IF(F328="M",IF($N328="Ob",IF($K328&gt;=60,IF($K328&lt;=71,1,0),0),0),0),0)</f>
        <v>0</v>
      </c>
      <c r="HL328" s="192">
        <f t="shared" ref="HL328:HL391" si="1360">IF($HS328=1,IF(F328="M",IF($N328="SW",IF($K328&gt;=60,IF($K328&lt;=71,1,0),0),0),0),0)</f>
        <v>0</v>
      </c>
      <c r="HM328" s="192">
        <f t="shared" ref="HM328:HM391" si="1361">IF($HS328=1,IF(F328="M",IF($N328="W",IF($K328&gt;=60,IF($K328&lt;=71,1,0),0),0),0),0)</f>
        <v>0</v>
      </c>
      <c r="HN328" s="194">
        <f t="shared" ref="HN328:HN391" si="1362">IF($HS328=1,IF(F328="M",IF($N328="N",IF($K328=60,1,0),0),0),0)</f>
        <v>0</v>
      </c>
      <c r="HO328" s="194">
        <f t="shared" ref="HO328:HO391" si="1363">IF($HS328=1,IF(F328="M",IF($N328="OW",IF($K328=60,1,0),0),0),0)</f>
        <v>0</v>
      </c>
      <c r="HP328" s="194">
        <f t="shared" ref="HP328:HP391" si="1364">IF($HS328=1,IF(F328="M",IF($N328="Ob",IF($K328=60,1,0),0),0),0)</f>
        <v>0</v>
      </c>
      <c r="HQ328" s="194">
        <f t="shared" ref="HQ328:HQ391" si="1365">IF($HS328=1,IF(F328="M",IF($N328="W",IF($K328=60,1,0),0),0),0)</f>
        <v>0</v>
      </c>
      <c r="HR328" s="194">
        <f t="shared" ref="HR328:HR391" si="1366">IF($HS328=1,IF(F328="M",IF($N328="SW",IF($K328=60,1,0),0),0),0)</f>
        <v>0</v>
      </c>
      <c r="HS328" s="195" t="str">
        <f t="shared" si="1163"/>
        <v/>
      </c>
      <c r="HT328" s="196">
        <f t="shared" si="1159"/>
        <v>0</v>
      </c>
      <c r="HU328" s="196">
        <f t="shared" si="1160"/>
        <v>0</v>
      </c>
      <c r="HV328" s="197" t="str">
        <f t="shared" si="1164"/>
        <v/>
      </c>
      <c r="HW328" s="197" t="str">
        <f t="shared" ref="HW328:HW391" si="1367">IF(K328&lt;=60,COUNTIF(E328,"YES"),"")</f>
        <v/>
      </c>
      <c r="HX328" s="197" t="str">
        <f t="shared" ref="HX328:HX391" si="1368">IF(K328&lt;=71,COUNTIF(E328,"YES"),"")</f>
        <v/>
      </c>
      <c r="HY328" s="195" t="str">
        <f t="shared" si="1165"/>
        <v/>
      </c>
      <c r="HZ328" s="30">
        <f t="shared" si="1161"/>
        <v>0</v>
      </c>
      <c r="IA328" s="198">
        <f t="shared" si="1166"/>
        <v>0</v>
      </c>
      <c r="IB328" s="195"/>
      <c r="IC328" s="195">
        <f t="shared" ref="IC328:IC391" si="1369">IF(OR(L328="SUW",L328="UW",L328="OW",M328="SSt",M328="St",N328="SW",N328="W",N328="OW",N328="Ob"),1,0)</f>
        <v>0</v>
      </c>
      <c r="ID328" s="195">
        <f t="shared" si="1167"/>
        <v>0</v>
      </c>
      <c r="IE328" s="195">
        <f t="shared" ref="IE328:IE391" si="1370">IF(AND(D328&lt;&gt;"",M328="SSt"),1,0)</f>
        <v>0</v>
      </c>
      <c r="IF328" s="195">
        <f t="shared" si="1168"/>
        <v>0</v>
      </c>
      <c r="IG328" s="307">
        <f t="shared" si="1169"/>
        <v>0</v>
      </c>
      <c r="IH328" s="307">
        <f t="shared" si="1170"/>
        <v>0</v>
      </c>
      <c r="II328" s="44">
        <f t="shared" si="1171"/>
        <v>0</v>
      </c>
      <c r="IJ328" s="44">
        <f t="shared" ref="IJ328:IJ391" si="1371">IF(OR(L328="N",L328="UW",L328="SUW",L328="OW"),1,0)</f>
        <v>0</v>
      </c>
      <c r="IK328" s="44">
        <f t="shared" ref="IK328:IK391" si="1372">IF(OR(M328="N",M328="St",M328="SSt",M328="T"),1,0)</f>
        <v>0</v>
      </c>
      <c r="IL328" s="44">
        <f t="shared" ref="IL328:IL391" si="1373">IF(AND(I328&lt;&gt;"",IJ328=1),1,0)</f>
        <v>0</v>
      </c>
      <c r="IM328" s="44">
        <f t="shared" ref="IM328:IM391" si="1374">IF(AND(J328&lt;&gt;"",IK328=1),1,0)</f>
        <v>0</v>
      </c>
      <c r="IN328" s="44">
        <f t="shared" ref="IN328:IN391" si="1375">IF(AND(E328="YES",IL328=1),1,0)</f>
        <v>0</v>
      </c>
      <c r="IO328" s="44">
        <f t="shared" ref="IO328:IO391" si="1376">IF(AND(E328="YES",IM328=1),1,0)</f>
        <v>0</v>
      </c>
    </row>
    <row r="329" spans="1:249" ht="18" customHeight="1">
      <c r="A329" s="188">
        <v>323</v>
      </c>
      <c r="B329" s="326"/>
      <c r="C329" s="289"/>
      <c r="D329" s="199"/>
      <c r="E329" s="189"/>
      <c r="F329" s="189"/>
      <c r="G329" s="190"/>
      <c r="H329" s="190"/>
      <c r="I329" s="272"/>
      <c r="J329" s="207"/>
      <c r="K329" s="214" t="str">
        <f t="shared" si="1172"/>
        <v/>
      </c>
      <c r="L329" s="200" t="str">
        <f t="shared" si="1173"/>
        <v/>
      </c>
      <c r="M329" s="200" t="str">
        <f t="shared" si="1174"/>
        <v/>
      </c>
      <c r="N329" s="209" t="str">
        <f t="shared" si="1162"/>
        <v/>
      </c>
      <c r="O329" s="208" t="str">
        <f>IFERROR(IF(D329="","",IF(K329="","",IF(I329="","",IF(F329="F",VLOOKUP(K329,F!A:G,2,0),IF(F329="M",VLOOKUP(K329,M!A:G,2,0),""))))),0)</f>
        <v/>
      </c>
      <c r="P329" s="191" t="str">
        <f>IFERROR(IF(D329="","",IF(K329="","",IF(I329="","",IF(F329="F",VLOOKUP(K329,F!A:G,3,0),IF(F329="M",VLOOKUP(K329,M!A:G,3,0),""))))),0)</f>
        <v/>
      </c>
      <c r="Q329" s="191" t="str">
        <f>IFERROR(IF(D329="","",IF(K329="","",IF(I329="","",IF(F329="F",VLOOKUP(K329,F!A:G,4,0),IF(F329="M",VLOOKUP(K329,M!A:G,4,0),""))))),0)</f>
        <v/>
      </c>
      <c r="R329" s="191" t="str">
        <f>IFERROR(IF(D329="","",IF(K329="","",IF(I329="","",IF(F329="F",VLOOKUP(K329,F!A:G,5,0),IF(F329="M",VLOOKUP(K329,M!A:G,5,0),""))))),0)</f>
        <v/>
      </c>
      <c r="S329" s="191" t="str">
        <f>IFERROR(IF(D329="","",IF(K329="","",IF(I329="","",IF(F329="F",VLOOKUP(K329,F!A:G,6,0),IF(F329="M",VLOOKUP(K329,M!A:G,6,0),""))))),0)</f>
        <v/>
      </c>
      <c r="T329" s="191" t="str">
        <f>IFERROR(IF(D329="","",IF(K329="","",IF(I329="","",IF(F329="F",VLOOKUP(K329,F!A:G,7,0),IF(F329="M",VLOOKUP(K329,M!A:G,7,0),""))))),0)</f>
        <v/>
      </c>
      <c r="U329" s="191" t="str">
        <f>IFERROR(IF(D329="","",IF(K329="","",IF(J329="","",IF(F329="F",VLOOKUP(K329,F!A:M,8,0),IF(F329="M",VLOOKUP(K329,M!A:M,8,0),""))))),0)</f>
        <v/>
      </c>
      <c r="V329" s="191" t="str">
        <f>IFERROR(IF(D329="","",IF(K329="","",IF(J329="","",IF(F329="F",VLOOKUP(K329,F!A:M,9,0),IF(F329="M",VLOOKUP(K329,M!A:M,9,0),""))))),0)</f>
        <v/>
      </c>
      <c r="W329" s="191" t="str">
        <f>IFERROR(IF(D329="","",IF(K329="","",IF(J329="","",IF(F329="F",VLOOKUP(K329,F!A:M,10,0),IF(F329="M",VLOOKUP(K329,M!A:M,10,0),""))))),0)</f>
        <v/>
      </c>
      <c r="X329" s="191" t="str">
        <f>IFERROR(IF(D329="","",IF(K329="","",IF(J329="","",IF(F329="F",VLOOKUP(K329,F!A:M,11,0),IF(F329="M",VLOOKUP(K329,M!A:M,11,0),""))))),0)</f>
        <v/>
      </c>
      <c r="Y329" s="191" t="str">
        <f>IFERROR(IF(D329="","",IF(K329="","",IF(J329="","",IF(F329="F",VLOOKUP(K329,F!A:M,12,0),IF(F329="M",VLOOKUP(K329,M!A:M,12,0),""))))),0)</f>
        <v/>
      </c>
      <c r="Z329" s="191" t="str">
        <f>IFERROR(IF(D329="","",IF(K329="","",IF(J329="","",IF(F329="F",VLOOKUP(K329,F!A:M,13,0),IF(F329="M",VLOOKUP(K329,M!A:M,13,0),""))))),0)</f>
        <v/>
      </c>
      <c r="AA329" s="191" t="str">
        <f>IFERROR(IF(D329="","",IF(F329="","",IF(J329="","",IF(K329="","",IF(AND(K329&gt;23,K329&lt;=60),IF(F329="F",VLOOKUP(MROUND(HZ329,0.5),'F-Weight for Length'!K:S,2,0),VLOOKUP(MROUND(HZ329,0.5),'M-Weight for Length'!K:S,2,0)),IF(K329&gt;60,IF(F329="F",VLOOKUP(K329,'F-Weight for Length'!U:AC,2,0),VLOOKUP(K329,'M-Weight for Length'!U:AC,2,0)),IF(F329="F",VLOOKUP(MROUND(HZ329,0.5),'F-Weight for Length'!A:I,2,0),VLOOKUP(MROUND(HZ329,0.5),'M-Weight for Length'!A:I,2,0)))))))),0)</f>
        <v/>
      </c>
      <c r="AB329" s="191" t="str">
        <f>IFERROR(IF(D329="","",IF(F329="","",IF(J329="","",IF(K329="","",IF(AND(K329&gt;23,K329&lt;=60),IF(F329="F",VLOOKUP(MROUND(HZ329,0.5),'F-Weight for Length'!K:S,3,0),VLOOKUP(MROUND(HZ329,0.5),'M-Weight for Length'!K:S,3,0)),IF(K329&gt;60,IF(F329="F",VLOOKUP(K329,'F-Weight for Length'!U:AC,3,0),VLOOKUP(K329,'M-Weight for Length'!U:AC,3,0)),IF(F329="F",VLOOKUP(MROUND(HZ329,0.5),'F-Weight for Length'!A:I,3,0),VLOOKUP(MROUND(HZ329,0.5),'M-Weight for Length'!A:I,3,0)))))))),0)</f>
        <v/>
      </c>
      <c r="AC329" s="191" t="str">
        <f>IFERROR(IF(D329="","",IF(F329="","",IF(J329="","",IF(K329="","",IF(AND(K329&gt;23,K329&lt;=60),IF(F329="F",VLOOKUP(MROUND(HZ329,0.5),'F-Weight for Length'!K:S,4,0),VLOOKUP(MROUND(HZ329,0.5),'M-Weight for Length'!K:S,4,0)),IF(K329&gt;60,IF(F329="F",VLOOKUP(K329,'F-Weight for Length'!U:AC,4,0),VLOOKUP(K329,'M-Weight for Length'!U:AC,4,0)),IF(F329="F",VLOOKUP(MROUND(HZ329,0.5),'F-Weight for Length'!A:I,4,0),VLOOKUP(MROUND(HZ329,0.5),'M-Weight for Length'!A:I,4,0)))))))),0)</f>
        <v/>
      </c>
      <c r="AD329" s="191" t="str">
        <f>IFERROR(IF(D329="","",IF(F329="","",IF(J329="","",IF(K329="","",IF(AND(K329&gt;23,K329&lt;=60),IF(F329="F",VLOOKUP(MROUND(HZ329,0.5),'F-Weight for Length'!K:S,5,0),VLOOKUP(MROUND(HZ329,0.5),'M-Weight for Length'!K:S,5,0)),IF(K329&gt;60,IF(F329="F",VLOOKUP(K329,'F-Weight for Length'!U:AC,5,0),VLOOKUP(K329,'M-Weight for Length'!U:AC,5,0)),IF(F329="F",VLOOKUP(MROUND(HZ329,0.5),'F-Weight for Length'!A:I,5,0),VLOOKUP(MROUND(HZ329,0.5),'M-Weight for Length'!A:I,5,0)))))))),0)</f>
        <v/>
      </c>
      <c r="AE329" s="191" t="str">
        <f>IFERROR(IF(D329="","",IF(F329="","",IF(J329="","",IF(K329="","",IF(AND(K329&gt;23,K329&lt;=60),IF(F329="F",VLOOKUP(MROUND(HZ329,0.5),'F-Weight for Length'!K:S,6,0),VLOOKUP(MROUND(HZ329,0.5),'M-Weight for Length'!K:S,6,0)),IF(K329&gt;60,IF(F329="F",VLOOKUP(K329,'F-Weight for Length'!U:AC,6,0),VLOOKUP(K329,'M-Weight for Length'!U:AC,6,0)),IF(F329="F",VLOOKUP(MROUND(HZ329,0.5),'F-Weight for Length'!A:I,6,0),VLOOKUP(MROUND(HZ329,0.5),'M-Weight for Length'!A:I,6,0)))))))),0)</f>
        <v/>
      </c>
      <c r="AF329" s="191" t="str">
        <f>IFERROR(IF(D329="","",IF(F329="","",IF(J329="","",IF(K329="","",IF(AND(K329&gt;23,K329&lt;=60),IF(F329="F",VLOOKUP(MROUND(HZ329,0.5),'F-Weight for Length'!K:S,7,0),VLOOKUP(MROUND(HZ329,0.5),'M-Weight for Length'!K:S,7,0)),IF(K329&gt;60,IF(F329="F",VLOOKUP(K329,'F-Weight for Length'!U:AC,7,0),VLOOKUP(K329,'M-Weight for Length'!U:AC,7,0)),IF(F329="F",VLOOKUP(MROUND(HZ329,0.5),'F-Weight for Length'!A:I,7,0),VLOOKUP(MROUND(HZ329,0.5),'M-Weight for Length'!A:I,7,0)))))))),0)</f>
        <v/>
      </c>
      <c r="AG329" s="191" t="str">
        <f>IFERROR(IF(D329="","",IF(F329="","",IF(J329="","",IF(K329="","",IF(AND(K329&gt;23,K329&lt;=60),IF(F329="F",VLOOKUP(MROUND(HZ329,0.5),'F-Weight for Length'!K:S,8,0),VLOOKUP(MROUND(HZ329,0.5),'M-Weight for Length'!K:S,8,0)),IF(K329&gt;60,IF(F329="F",VLOOKUP(K329,'F-Weight for Length'!U:AC,8,0),VLOOKUP(K329,'M-Weight for Length'!U:AC,8,0)),IF(F329="F",VLOOKUP(MROUND(HZ329,0.5),'F-Weight for Length'!A:I,8,0),VLOOKUP(MROUND(HZ329,0.5),'M-Weight for Length'!A:I,8,0)))))))),0)</f>
        <v/>
      </c>
      <c r="AH329" s="191" t="str">
        <f>IFERROR(IF(D329="","",IF(F329="","",IF(J329="","",IF(K329="","",IF(AND(K329&gt;23,K329&lt;=60),IF(F329="F",VLOOKUP(MROUND(HZ329,0.5),'F-Weight for Length'!K:S,9,0),VLOOKUP(MROUND(HZ329,0.5),'M-Weight for Length'!K:S,9,0)),IF(K329&gt;60,IF(F329="F",VLOOKUP(K329,'F-Weight for Length'!U:AC,9,0),VLOOKUP(K329,'M-Weight for Length'!U:AC,9,0)),IF(F329="F",VLOOKUP(MROUND(HZ329,0.5),'F-Weight for Length'!A:I,9,0),VLOOKUP(MROUND(HZ329,0.5),'M-Weight for Length'!A:I,9,0)))))))),0)</f>
        <v/>
      </c>
      <c r="AI329" s="192">
        <f t="shared" si="1175"/>
        <v>0</v>
      </c>
      <c r="AJ329" s="192">
        <f t="shared" si="1176"/>
        <v>0</v>
      </c>
      <c r="AK329" s="192">
        <f t="shared" si="1177"/>
        <v>0</v>
      </c>
      <c r="AL329" s="192">
        <f t="shared" si="1178"/>
        <v>0</v>
      </c>
      <c r="AM329" s="192">
        <f t="shared" si="1179"/>
        <v>0</v>
      </c>
      <c r="AN329" s="192">
        <f t="shared" si="1180"/>
        <v>0</v>
      </c>
      <c r="AO329" s="192">
        <f t="shared" si="1181"/>
        <v>0</v>
      </c>
      <c r="AP329" s="192">
        <f t="shared" si="1182"/>
        <v>0</v>
      </c>
      <c r="AQ329" s="192">
        <f t="shared" si="1183"/>
        <v>0</v>
      </c>
      <c r="AR329" s="192">
        <f t="shared" si="1184"/>
        <v>0</v>
      </c>
      <c r="AS329" s="192">
        <f t="shared" si="1185"/>
        <v>0</v>
      </c>
      <c r="AT329" s="192">
        <f t="shared" si="1186"/>
        <v>0</v>
      </c>
      <c r="AU329" s="192">
        <f t="shared" si="1187"/>
        <v>0</v>
      </c>
      <c r="AV329" s="192">
        <f t="shared" si="1188"/>
        <v>0</v>
      </c>
      <c r="AW329" s="192">
        <f t="shared" si="1189"/>
        <v>0</v>
      </c>
      <c r="AX329" s="192">
        <f t="shared" si="1190"/>
        <v>0</v>
      </c>
      <c r="AY329" s="192">
        <f t="shared" si="1191"/>
        <v>0</v>
      </c>
      <c r="AZ329" s="192">
        <f t="shared" si="1192"/>
        <v>0</v>
      </c>
      <c r="BA329" s="192">
        <f t="shared" si="1193"/>
        <v>0</v>
      </c>
      <c r="BB329" s="192">
        <f t="shared" si="1194"/>
        <v>0</v>
      </c>
      <c r="BC329" s="192">
        <f t="shared" si="1195"/>
        <v>0</v>
      </c>
      <c r="BD329" s="192">
        <f t="shared" si="1196"/>
        <v>0</v>
      </c>
      <c r="BE329" s="192">
        <f t="shared" si="1197"/>
        <v>0</v>
      </c>
      <c r="BF329" s="192">
        <f t="shared" si="1198"/>
        <v>0</v>
      </c>
      <c r="BG329" s="192">
        <f t="shared" si="1199"/>
        <v>0</v>
      </c>
      <c r="BH329" s="192">
        <f t="shared" si="1200"/>
        <v>0</v>
      </c>
      <c r="BI329" s="192">
        <f t="shared" si="1201"/>
        <v>0</v>
      </c>
      <c r="BJ329" s="192">
        <f t="shared" si="1202"/>
        <v>0</v>
      </c>
      <c r="BK329" s="192">
        <f t="shared" si="1203"/>
        <v>0</v>
      </c>
      <c r="BL329" s="192">
        <f t="shared" si="1204"/>
        <v>0</v>
      </c>
      <c r="BM329" s="192">
        <f t="shared" si="1205"/>
        <v>0</v>
      </c>
      <c r="BN329" s="192">
        <f t="shared" si="1206"/>
        <v>0</v>
      </c>
      <c r="BO329" s="192">
        <f t="shared" si="1207"/>
        <v>0</v>
      </c>
      <c r="BP329" s="192">
        <f t="shared" si="1208"/>
        <v>0</v>
      </c>
      <c r="BQ329" s="192">
        <f t="shared" si="1209"/>
        <v>0</v>
      </c>
      <c r="BR329" s="192">
        <f t="shared" si="1210"/>
        <v>0</v>
      </c>
      <c r="BS329" s="192">
        <f t="shared" si="1211"/>
        <v>0</v>
      </c>
      <c r="BT329" s="192">
        <f t="shared" si="1212"/>
        <v>0</v>
      </c>
      <c r="BU329" s="192">
        <f t="shared" si="1213"/>
        <v>0</v>
      </c>
      <c r="BV329" s="192">
        <f t="shared" si="1214"/>
        <v>0</v>
      </c>
      <c r="BW329" s="192">
        <f t="shared" si="1215"/>
        <v>0</v>
      </c>
      <c r="BX329" s="192">
        <f t="shared" si="1216"/>
        <v>0</v>
      </c>
      <c r="BY329" s="192">
        <f t="shared" si="1217"/>
        <v>0</v>
      </c>
      <c r="BZ329" s="192">
        <f t="shared" si="1218"/>
        <v>0</v>
      </c>
      <c r="CA329" s="192">
        <f t="shared" si="1219"/>
        <v>0</v>
      </c>
      <c r="CB329" s="192">
        <f t="shared" si="1220"/>
        <v>0</v>
      </c>
      <c r="CC329" s="192">
        <f t="shared" si="1221"/>
        <v>0</v>
      </c>
      <c r="CD329" s="192">
        <f t="shared" si="1222"/>
        <v>0</v>
      </c>
      <c r="CE329" s="192">
        <f t="shared" si="1223"/>
        <v>0</v>
      </c>
      <c r="CF329" s="192">
        <f t="shared" si="1224"/>
        <v>0</v>
      </c>
      <c r="CG329" s="192">
        <f t="shared" si="1225"/>
        <v>0</v>
      </c>
      <c r="CH329" s="192">
        <f t="shared" si="1226"/>
        <v>0</v>
      </c>
      <c r="CI329" s="192">
        <f t="shared" si="1227"/>
        <v>0</v>
      </c>
      <c r="CJ329" s="192">
        <f t="shared" si="1228"/>
        <v>0</v>
      </c>
      <c r="CK329" s="192">
        <f t="shared" si="1229"/>
        <v>0</v>
      </c>
      <c r="CL329" s="192">
        <f t="shared" si="1230"/>
        <v>0</v>
      </c>
      <c r="CM329" s="192">
        <f t="shared" si="1231"/>
        <v>0</v>
      </c>
      <c r="CN329" s="192">
        <f t="shared" si="1232"/>
        <v>0</v>
      </c>
      <c r="CO329" s="192">
        <f t="shared" si="1233"/>
        <v>0</v>
      </c>
      <c r="CP329" s="192">
        <f t="shared" si="1234"/>
        <v>0</v>
      </c>
      <c r="CQ329" s="192">
        <f t="shared" si="1235"/>
        <v>0</v>
      </c>
      <c r="CR329" s="192">
        <f t="shared" si="1236"/>
        <v>0</v>
      </c>
      <c r="CS329" s="192">
        <f t="shared" si="1237"/>
        <v>0</v>
      </c>
      <c r="CT329" s="192">
        <f t="shared" si="1238"/>
        <v>0</v>
      </c>
      <c r="CU329" s="192">
        <f t="shared" si="1239"/>
        <v>0</v>
      </c>
      <c r="CV329" s="192">
        <f t="shared" si="1240"/>
        <v>0</v>
      </c>
      <c r="CW329" s="192">
        <f t="shared" si="1241"/>
        <v>0</v>
      </c>
      <c r="CX329" s="192">
        <f t="shared" si="1242"/>
        <v>0</v>
      </c>
      <c r="CY329" s="192">
        <f t="shared" si="1243"/>
        <v>0</v>
      </c>
      <c r="CZ329" s="192">
        <f t="shared" si="1244"/>
        <v>0</v>
      </c>
      <c r="DA329" s="192">
        <f t="shared" si="1245"/>
        <v>0</v>
      </c>
      <c r="DB329" s="192">
        <f t="shared" si="1246"/>
        <v>0</v>
      </c>
      <c r="DC329" s="192">
        <f t="shared" si="1247"/>
        <v>0</v>
      </c>
      <c r="DD329" s="192">
        <f t="shared" si="1248"/>
        <v>0</v>
      </c>
      <c r="DE329" s="192">
        <f t="shared" si="1249"/>
        <v>0</v>
      </c>
      <c r="DF329" s="192">
        <f t="shared" si="1250"/>
        <v>0</v>
      </c>
      <c r="DG329" s="192">
        <f t="shared" si="1251"/>
        <v>0</v>
      </c>
      <c r="DH329" s="192">
        <f t="shared" si="1252"/>
        <v>0</v>
      </c>
      <c r="DI329" s="192">
        <f t="shared" si="1253"/>
        <v>0</v>
      </c>
      <c r="DJ329" s="192">
        <f t="shared" si="1254"/>
        <v>0</v>
      </c>
      <c r="DK329" s="192">
        <f t="shared" si="1255"/>
        <v>0</v>
      </c>
      <c r="DL329" s="192">
        <f t="shared" si="1256"/>
        <v>0</v>
      </c>
      <c r="DM329" s="192">
        <f t="shared" si="1257"/>
        <v>0</v>
      </c>
      <c r="DN329" s="192">
        <f t="shared" si="1258"/>
        <v>0</v>
      </c>
      <c r="DO329" s="192">
        <f t="shared" si="1259"/>
        <v>0</v>
      </c>
      <c r="DP329" s="192">
        <f t="shared" si="1260"/>
        <v>0</v>
      </c>
      <c r="DQ329" s="192">
        <f t="shared" si="1261"/>
        <v>0</v>
      </c>
      <c r="DR329" s="192">
        <f t="shared" si="1262"/>
        <v>0</v>
      </c>
      <c r="DS329" s="192">
        <f t="shared" si="1263"/>
        <v>0</v>
      </c>
      <c r="DT329" s="192">
        <f t="shared" si="1264"/>
        <v>0</v>
      </c>
      <c r="DU329" s="192">
        <f t="shared" si="1265"/>
        <v>0</v>
      </c>
      <c r="DV329" s="193">
        <f t="shared" si="1266"/>
        <v>0</v>
      </c>
      <c r="DW329" s="193">
        <f t="shared" si="1267"/>
        <v>0</v>
      </c>
      <c r="DX329" s="193">
        <f t="shared" si="1268"/>
        <v>0</v>
      </c>
      <c r="DY329" s="193">
        <f t="shared" si="1269"/>
        <v>0</v>
      </c>
      <c r="DZ329" s="193">
        <f t="shared" si="1270"/>
        <v>0</v>
      </c>
      <c r="EA329" s="192">
        <f t="shared" si="1271"/>
        <v>0</v>
      </c>
      <c r="EB329" s="192">
        <f t="shared" si="1272"/>
        <v>0</v>
      </c>
      <c r="EC329" s="192">
        <f t="shared" si="1273"/>
        <v>0</v>
      </c>
      <c r="ED329" s="192">
        <f t="shared" si="1274"/>
        <v>0</v>
      </c>
      <c r="EE329" s="192">
        <f t="shared" si="1275"/>
        <v>0</v>
      </c>
      <c r="EF329" s="192">
        <f t="shared" si="1276"/>
        <v>0</v>
      </c>
      <c r="EG329" s="192">
        <f t="shared" si="1277"/>
        <v>0</v>
      </c>
      <c r="EH329" s="192">
        <f t="shared" si="1278"/>
        <v>0</v>
      </c>
      <c r="EI329" s="192">
        <f t="shared" si="1279"/>
        <v>0</v>
      </c>
      <c r="EJ329" s="192">
        <f t="shared" si="1280"/>
        <v>0</v>
      </c>
      <c r="EK329" s="192">
        <f t="shared" si="1281"/>
        <v>0</v>
      </c>
      <c r="EL329" s="192">
        <f t="shared" si="1282"/>
        <v>0</v>
      </c>
      <c r="EM329" s="192">
        <f t="shared" si="1283"/>
        <v>0</v>
      </c>
      <c r="EN329" s="192">
        <f t="shared" si="1284"/>
        <v>0</v>
      </c>
      <c r="EO329" s="192">
        <f t="shared" si="1285"/>
        <v>0</v>
      </c>
      <c r="EP329" s="192">
        <f t="shared" si="1286"/>
        <v>0</v>
      </c>
      <c r="EQ329" s="192">
        <f t="shared" si="1287"/>
        <v>0</v>
      </c>
      <c r="ER329" s="192">
        <f t="shared" si="1288"/>
        <v>0</v>
      </c>
      <c r="ES329" s="192">
        <f t="shared" si="1289"/>
        <v>0</v>
      </c>
      <c r="ET329" s="192">
        <f t="shared" si="1290"/>
        <v>0</v>
      </c>
      <c r="EU329" s="192">
        <f t="shared" si="1291"/>
        <v>0</v>
      </c>
      <c r="EV329" s="192">
        <f t="shared" si="1292"/>
        <v>0</v>
      </c>
      <c r="EW329" s="192">
        <f t="shared" si="1293"/>
        <v>0</v>
      </c>
      <c r="EX329" s="192">
        <f t="shared" si="1294"/>
        <v>0</v>
      </c>
      <c r="EY329" s="192">
        <f t="shared" si="1295"/>
        <v>0</v>
      </c>
      <c r="EZ329" s="192">
        <f t="shared" si="1296"/>
        <v>0</v>
      </c>
      <c r="FA329" s="192">
        <f t="shared" si="1297"/>
        <v>0</v>
      </c>
      <c r="FB329" s="192">
        <f t="shared" si="1298"/>
        <v>0</v>
      </c>
      <c r="FC329" s="192">
        <f t="shared" si="1299"/>
        <v>0</v>
      </c>
      <c r="FD329" s="192">
        <f t="shared" si="1300"/>
        <v>0</v>
      </c>
      <c r="FE329" s="192">
        <f t="shared" si="1301"/>
        <v>0</v>
      </c>
      <c r="FF329" s="192">
        <f t="shared" si="1302"/>
        <v>0</v>
      </c>
      <c r="FG329" s="192">
        <f t="shared" si="1303"/>
        <v>0</v>
      </c>
      <c r="FH329" s="192">
        <f t="shared" si="1304"/>
        <v>0</v>
      </c>
      <c r="FI329" s="192">
        <f t="shared" si="1305"/>
        <v>0</v>
      </c>
      <c r="FJ329" s="192">
        <f t="shared" si="1306"/>
        <v>0</v>
      </c>
      <c r="FK329" s="192">
        <f t="shared" si="1307"/>
        <v>0</v>
      </c>
      <c r="FL329" s="192">
        <f t="shared" si="1308"/>
        <v>0</v>
      </c>
      <c r="FM329" s="192">
        <f t="shared" si="1309"/>
        <v>0</v>
      </c>
      <c r="FN329" s="192">
        <f t="shared" si="1310"/>
        <v>0</v>
      </c>
      <c r="FO329" s="192">
        <f t="shared" si="1311"/>
        <v>0</v>
      </c>
      <c r="FP329" s="192">
        <f t="shared" si="1312"/>
        <v>0</v>
      </c>
      <c r="FQ329" s="192">
        <f t="shared" si="1313"/>
        <v>0</v>
      </c>
      <c r="FR329" s="192">
        <f t="shared" si="1314"/>
        <v>0</v>
      </c>
      <c r="FS329" s="192">
        <f t="shared" si="1315"/>
        <v>0</v>
      </c>
      <c r="FT329" s="192">
        <f t="shared" si="1316"/>
        <v>0</v>
      </c>
      <c r="FU329" s="192">
        <f t="shared" si="1317"/>
        <v>0</v>
      </c>
      <c r="FV329" s="192">
        <f t="shared" si="1318"/>
        <v>0</v>
      </c>
      <c r="FW329" s="192">
        <f t="shared" si="1319"/>
        <v>0</v>
      </c>
      <c r="FX329" s="192">
        <f t="shared" si="1320"/>
        <v>0</v>
      </c>
      <c r="FY329" s="192">
        <f t="shared" si="1321"/>
        <v>0</v>
      </c>
      <c r="FZ329" s="192">
        <f t="shared" si="1322"/>
        <v>0</v>
      </c>
      <c r="GA329" s="192">
        <f t="shared" si="1323"/>
        <v>0</v>
      </c>
      <c r="GB329" s="192">
        <f t="shared" si="1324"/>
        <v>0</v>
      </c>
      <c r="GC329" s="192">
        <f t="shared" si="1325"/>
        <v>0</v>
      </c>
      <c r="GD329" s="192">
        <f t="shared" si="1326"/>
        <v>0</v>
      </c>
      <c r="GE329" s="192">
        <f t="shared" si="1327"/>
        <v>0</v>
      </c>
      <c r="GF329" s="192">
        <f t="shared" si="1328"/>
        <v>0</v>
      </c>
      <c r="GG329" s="192">
        <f t="shared" si="1329"/>
        <v>0</v>
      </c>
      <c r="GH329" s="192">
        <f t="shared" si="1330"/>
        <v>0</v>
      </c>
      <c r="GI329" s="192">
        <f t="shared" si="1331"/>
        <v>0</v>
      </c>
      <c r="GJ329" s="192">
        <f t="shared" si="1332"/>
        <v>0</v>
      </c>
      <c r="GK329" s="192">
        <f t="shared" si="1333"/>
        <v>0</v>
      </c>
      <c r="GL329" s="192">
        <f t="shared" si="1334"/>
        <v>0</v>
      </c>
      <c r="GM329" s="192">
        <f t="shared" si="1335"/>
        <v>0</v>
      </c>
      <c r="GN329" s="192">
        <f t="shared" si="1336"/>
        <v>0</v>
      </c>
      <c r="GO329" s="192">
        <f t="shared" si="1337"/>
        <v>0</v>
      </c>
      <c r="GP329" s="192">
        <f t="shared" si="1338"/>
        <v>0</v>
      </c>
      <c r="GQ329" s="192">
        <f t="shared" si="1339"/>
        <v>0</v>
      </c>
      <c r="GR329" s="192">
        <f t="shared" si="1340"/>
        <v>0</v>
      </c>
      <c r="GS329" s="192">
        <f t="shared" si="1341"/>
        <v>0</v>
      </c>
      <c r="GT329" s="192">
        <f t="shared" si="1342"/>
        <v>0</v>
      </c>
      <c r="GU329" s="192">
        <f t="shared" si="1343"/>
        <v>0</v>
      </c>
      <c r="GV329" s="192">
        <f t="shared" si="1344"/>
        <v>0</v>
      </c>
      <c r="GW329" s="192">
        <f t="shared" si="1345"/>
        <v>0</v>
      </c>
      <c r="GX329" s="192">
        <f t="shared" si="1346"/>
        <v>0</v>
      </c>
      <c r="GY329" s="192">
        <f t="shared" si="1347"/>
        <v>0</v>
      </c>
      <c r="GZ329" s="192">
        <f t="shared" si="1348"/>
        <v>0</v>
      </c>
      <c r="HA329" s="192">
        <f t="shared" si="1349"/>
        <v>0</v>
      </c>
      <c r="HB329" s="192">
        <f t="shared" si="1350"/>
        <v>0</v>
      </c>
      <c r="HC329" s="192">
        <f t="shared" si="1351"/>
        <v>0</v>
      </c>
      <c r="HD329" s="192">
        <f t="shared" si="1352"/>
        <v>0</v>
      </c>
      <c r="HE329" s="192">
        <f t="shared" si="1353"/>
        <v>0</v>
      </c>
      <c r="HF329" s="192">
        <f t="shared" si="1354"/>
        <v>0</v>
      </c>
      <c r="HG329" s="192">
        <f t="shared" si="1355"/>
        <v>0</v>
      </c>
      <c r="HH329" s="192">
        <f t="shared" si="1356"/>
        <v>0</v>
      </c>
      <c r="HI329" s="192">
        <f t="shared" si="1357"/>
        <v>0</v>
      </c>
      <c r="HJ329" s="192">
        <f t="shared" si="1358"/>
        <v>0</v>
      </c>
      <c r="HK329" s="192">
        <f t="shared" si="1359"/>
        <v>0</v>
      </c>
      <c r="HL329" s="192">
        <f t="shared" si="1360"/>
        <v>0</v>
      </c>
      <c r="HM329" s="192">
        <f t="shared" si="1361"/>
        <v>0</v>
      </c>
      <c r="HN329" s="194">
        <f t="shared" si="1362"/>
        <v>0</v>
      </c>
      <c r="HO329" s="194">
        <f t="shared" si="1363"/>
        <v>0</v>
      </c>
      <c r="HP329" s="194">
        <f t="shared" si="1364"/>
        <v>0</v>
      </c>
      <c r="HQ329" s="194">
        <f t="shared" si="1365"/>
        <v>0</v>
      </c>
      <c r="HR329" s="194">
        <f t="shared" si="1366"/>
        <v>0</v>
      </c>
      <c r="HS329" s="195" t="str">
        <f t="shared" si="1163"/>
        <v/>
      </c>
      <c r="HT329" s="196">
        <f t="shared" si="1159"/>
        <v>0</v>
      </c>
      <c r="HU329" s="196">
        <f t="shared" si="1160"/>
        <v>0</v>
      </c>
      <c r="HV329" s="197" t="str">
        <f t="shared" si="1164"/>
        <v/>
      </c>
      <c r="HW329" s="197" t="str">
        <f t="shared" si="1367"/>
        <v/>
      </c>
      <c r="HX329" s="197" t="str">
        <f t="shared" si="1368"/>
        <v/>
      </c>
      <c r="HY329" s="195" t="str">
        <f t="shared" si="1165"/>
        <v/>
      </c>
      <c r="HZ329" s="30">
        <f t="shared" si="1161"/>
        <v>0</v>
      </c>
      <c r="IA329" s="198">
        <f t="shared" si="1166"/>
        <v>0</v>
      </c>
      <c r="IB329" s="195"/>
      <c r="IC329" s="195">
        <f t="shared" si="1369"/>
        <v>0</v>
      </c>
      <c r="ID329" s="195">
        <f t="shared" si="1167"/>
        <v>0</v>
      </c>
      <c r="IE329" s="195">
        <f t="shared" si="1370"/>
        <v>0</v>
      </c>
      <c r="IF329" s="195">
        <f t="shared" si="1168"/>
        <v>0</v>
      </c>
      <c r="IG329" s="307">
        <f t="shared" si="1169"/>
        <v>0</v>
      </c>
      <c r="IH329" s="307">
        <f t="shared" si="1170"/>
        <v>0</v>
      </c>
      <c r="II329" s="44">
        <f t="shared" si="1171"/>
        <v>0</v>
      </c>
      <c r="IJ329" s="44">
        <f t="shared" si="1371"/>
        <v>0</v>
      </c>
      <c r="IK329" s="44">
        <f t="shared" si="1372"/>
        <v>0</v>
      </c>
      <c r="IL329" s="44">
        <f t="shared" si="1373"/>
        <v>0</v>
      </c>
      <c r="IM329" s="44">
        <f t="shared" si="1374"/>
        <v>0</v>
      </c>
      <c r="IN329" s="44">
        <f t="shared" si="1375"/>
        <v>0</v>
      </c>
      <c r="IO329" s="44">
        <f t="shared" si="1376"/>
        <v>0</v>
      </c>
    </row>
    <row r="330" spans="1:249" ht="18" customHeight="1">
      <c r="A330" s="188">
        <v>324</v>
      </c>
      <c r="B330" s="326"/>
      <c r="C330" s="289"/>
      <c r="D330" s="199"/>
      <c r="E330" s="189"/>
      <c r="F330" s="189"/>
      <c r="G330" s="190"/>
      <c r="H330" s="190"/>
      <c r="I330" s="272"/>
      <c r="J330" s="207"/>
      <c r="K330" s="214" t="str">
        <f t="shared" si="1172"/>
        <v/>
      </c>
      <c r="L330" s="200" t="str">
        <f t="shared" si="1173"/>
        <v/>
      </c>
      <c r="M330" s="200" t="str">
        <f t="shared" si="1174"/>
        <v/>
      </c>
      <c r="N330" s="209" t="str">
        <f t="shared" si="1162"/>
        <v/>
      </c>
      <c r="O330" s="208" t="str">
        <f>IFERROR(IF(D330="","",IF(K330="","",IF(I330="","",IF(F330="F",VLOOKUP(K330,F!A:G,2,0),IF(F330="M",VLOOKUP(K330,M!A:G,2,0),""))))),0)</f>
        <v/>
      </c>
      <c r="P330" s="191" t="str">
        <f>IFERROR(IF(D330="","",IF(K330="","",IF(I330="","",IF(F330="F",VLOOKUP(K330,F!A:G,3,0),IF(F330="M",VLOOKUP(K330,M!A:G,3,0),""))))),0)</f>
        <v/>
      </c>
      <c r="Q330" s="191" t="str">
        <f>IFERROR(IF(D330="","",IF(K330="","",IF(I330="","",IF(F330="F",VLOOKUP(K330,F!A:G,4,0),IF(F330="M",VLOOKUP(K330,M!A:G,4,0),""))))),0)</f>
        <v/>
      </c>
      <c r="R330" s="191" t="str">
        <f>IFERROR(IF(D330="","",IF(K330="","",IF(I330="","",IF(F330="F",VLOOKUP(K330,F!A:G,5,0),IF(F330="M",VLOOKUP(K330,M!A:G,5,0),""))))),0)</f>
        <v/>
      </c>
      <c r="S330" s="191" t="str">
        <f>IFERROR(IF(D330="","",IF(K330="","",IF(I330="","",IF(F330="F",VLOOKUP(K330,F!A:G,6,0),IF(F330="M",VLOOKUP(K330,M!A:G,6,0),""))))),0)</f>
        <v/>
      </c>
      <c r="T330" s="191" t="str">
        <f>IFERROR(IF(D330="","",IF(K330="","",IF(I330="","",IF(F330="F",VLOOKUP(K330,F!A:G,7,0),IF(F330="M",VLOOKUP(K330,M!A:G,7,0),""))))),0)</f>
        <v/>
      </c>
      <c r="U330" s="191" t="str">
        <f>IFERROR(IF(D330="","",IF(K330="","",IF(J330="","",IF(F330="F",VLOOKUP(K330,F!A:M,8,0),IF(F330="M",VLOOKUP(K330,M!A:M,8,0),""))))),0)</f>
        <v/>
      </c>
      <c r="V330" s="191" t="str">
        <f>IFERROR(IF(D330="","",IF(K330="","",IF(J330="","",IF(F330="F",VLOOKUP(K330,F!A:M,9,0),IF(F330="M",VLOOKUP(K330,M!A:M,9,0),""))))),0)</f>
        <v/>
      </c>
      <c r="W330" s="191" t="str">
        <f>IFERROR(IF(D330="","",IF(K330="","",IF(J330="","",IF(F330="F",VLOOKUP(K330,F!A:M,10,0),IF(F330="M",VLOOKUP(K330,M!A:M,10,0),""))))),0)</f>
        <v/>
      </c>
      <c r="X330" s="191" t="str">
        <f>IFERROR(IF(D330="","",IF(K330="","",IF(J330="","",IF(F330="F",VLOOKUP(K330,F!A:M,11,0),IF(F330="M",VLOOKUP(K330,M!A:M,11,0),""))))),0)</f>
        <v/>
      </c>
      <c r="Y330" s="191" t="str">
        <f>IFERROR(IF(D330="","",IF(K330="","",IF(J330="","",IF(F330="F",VLOOKUP(K330,F!A:M,12,0),IF(F330="M",VLOOKUP(K330,M!A:M,12,0),""))))),0)</f>
        <v/>
      </c>
      <c r="Z330" s="191" t="str">
        <f>IFERROR(IF(D330="","",IF(K330="","",IF(J330="","",IF(F330="F",VLOOKUP(K330,F!A:M,13,0),IF(F330="M",VLOOKUP(K330,M!A:M,13,0),""))))),0)</f>
        <v/>
      </c>
      <c r="AA330" s="191" t="str">
        <f>IFERROR(IF(D330="","",IF(F330="","",IF(J330="","",IF(K330="","",IF(AND(K330&gt;23,K330&lt;=60),IF(F330="F",VLOOKUP(MROUND(HZ330,0.5),'F-Weight for Length'!K:S,2,0),VLOOKUP(MROUND(HZ330,0.5),'M-Weight for Length'!K:S,2,0)),IF(K330&gt;60,IF(F330="F",VLOOKUP(K330,'F-Weight for Length'!U:AC,2,0),VLOOKUP(K330,'M-Weight for Length'!U:AC,2,0)),IF(F330="F",VLOOKUP(MROUND(HZ330,0.5),'F-Weight for Length'!A:I,2,0),VLOOKUP(MROUND(HZ330,0.5),'M-Weight for Length'!A:I,2,0)))))))),0)</f>
        <v/>
      </c>
      <c r="AB330" s="191" t="str">
        <f>IFERROR(IF(D330="","",IF(F330="","",IF(J330="","",IF(K330="","",IF(AND(K330&gt;23,K330&lt;=60),IF(F330="F",VLOOKUP(MROUND(HZ330,0.5),'F-Weight for Length'!K:S,3,0),VLOOKUP(MROUND(HZ330,0.5),'M-Weight for Length'!K:S,3,0)),IF(K330&gt;60,IF(F330="F",VLOOKUP(K330,'F-Weight for Length'!U:AC,3,0),VLOOKUP(K330,'M-Weight for Length'!U:AC,3,0)),IF(F330="F",VLOOKUP(MROUND(HZ330,0.5),'F-Weight for Length'!A:I,3,0),VLOOKUP(MROUND(HZ330,0.5),'M-Weight for Length'!A:I,3,0)))))))),0)</f>
        <v/>
      </c>
      <c r="AC330" s="191" t="str">
        <f>IFERROR(IF(D330="","",IF(F330="","",IF(J330="","",IF(K330="","",IF(AND(K330&gt;23,K330&lt;=60),IF(F330="F",VLOOKUP(MROUND(HZ330,0.5),'F-Weight for Length'!K:S,4,0),VLOOKUP(MROUND(HZ330,0.5),'M-Weight for Length'!K:S,4,0)),IF(K330&gt;60,IF(F330="F",VLOOKUP(K330,'F-Weight for Length'!U:AC,4,0),VLOOKUP(K330,'M-Weight for Length'!U:AC,4,0)),IF(F330="F",VLOOKUP(MROUND(HZ330,0.5),'F-Weight for Length'!A:I,4,0),VLOOKUP(MROUND(HZ330,0.5),'M-Weight for Length'!A:I,4,0)))))))),0)</f>
        <v/>
      </c>
      <c r="AD330" s="191" t="str">
        <f>IFERROR(IF(D330="","",IF(F330="","",IF(J330="","",IF(K330="","",IF(AND(K330&gt;23,K330&lt;=60),IF(F330="F",VLOOKUP(MROUND(HZ330,0.5),'F-Weight for Length'!K:S,5,0),VLOOKUP(MROUND(HZ330,0.5),'M-Weight for Length'!K:S,5,0)),IF(K330&gt;60,IF(F330="F",VLOOKUP(K330,'F-Weight for Length'!U:AC,5,0),VLOOKUP(K330,'M-Weight for Length'!U:AC,5,0)),IF(F330="F",VLOOKUP(MROUND(HZ330,0.5),'F-Weight for Length'!A:I,5,0),VLOOKUP(MROUND(HZ330,0.5),'M-Weight for Length'!A:I,5,0)))))))),0)</f>
        <v/>
      </c>
      <c r="AE330" s="191" t="str">
        <f>IFERROR(IF(D330="","",IF(F330="","",IF(J330="","",IF(K330="","",IF(AND(K330&gt;23,K330&lt;=60),IF(F330="F",VLOOKUP(MROUND(HZ330,0.5),'F-Weight for Length'!K:S,6,0),VLOOKUP(MROUND(HZ330,0.5),'M-Weight for Length'!K:S,6,0)),IF(K330&gt;60,IF(F330="F",VLOOKUP(K330,'F-Weight for Length'!U:AC,6,0),VLOOKUP(K330,'M-Weight for Length'!U:AC,6,0)),IF(F330="F",VLOOKUP(MROUND(HZ330,0.5),'F-Weight for Length'!A:I,6,0),VLOOKUP(MROUND(HZ330,0.5),'M-Weight for Length'!A:I,6,0)))))))),0)</f>
        <v/>
      </c>
      <c r="AF330" s="191" t="str">
        <f>IFERROR(IF(D330="","",IF(F330="","",IF(J330="","",IF(K330="","",IF(AND(K330&gt;23,K330&lt;=60),IF(F330="F",VLOOKUP(MROUND(HZ330,0.5),'F-Weight for Length'!K:S,7,0),VLOOKUP(MROUND(HZ330,0.5),'M-Weight for Length'!K:S,7,0)),IF(K330&gt;60,IF(F330="F",VLOOKUP(K330,'F-Weight for Length'!U:AC,7,0),VLOOKUP(K330,'M-Weight for Length'!U:AC,7,0)),IF(F330="F",VLOOKUP(MROUND(HZ330,0.5),'F-Weight for Length'!A:I,7,0),VLOOKUP(MROUND(HZ330,0.5),'M-Weight for Length'!A:I,7,0)))))))),0)</f>
        <v/>
      </c>
      <c r="AG330" s="191" t="str">
        <f>IFERROR(IF(D330="","",IF(F330="","",IF(J330="","",IF(K330="","",IF(AND(K330&gt;23,K330&lt;=60),IF(F330="F",VLOOKUP(MROUND(HZ330,0.5),'F-Weight for Length'!K:S,8,0),VLOOKUP(MROUND(HZ330,0.5),'M-Weight for Length'!K:S,8,0)),IF(K330&gt;60,IF(F330="F",VLOOKUP(K330,'F-Weight for Length'!U:AC,8,0),VLOOKUP(K330,'M-Weight for Length'!U:AC,8,0)),IF(F330="F",VLOOKUP(MROUND(HZ330,0.5),'F-Weight for Length'!A:I,8,0),VLOOKUP(MROUND(HZ330,0.5),'M-Weight for Length'!A:I,8,0)))))))),0)</f>
        <v/>
      </c>
      <c r="AH330" s="191" t="str">
        <f>IFERROR(IF(D330="","",IF(F330="","",IF(J330="","",IF(K330="","",IF(AND(K330&gt;23,K330&lt;=60),IF(F330="F",VLOOKUP(MROUND(HZ330,0.5),'F-Weight for Length'!K:S,9,0),VLOOKUP(MROUND(HZ330,0.5),'M-Weight for Length'!K:S,9,0)),IF(K330&gt;60,IF(F330="F",VLOOKUP(K330,'F-Weight for Length'!U:AC,9,0),VLOOKUP(K330,'M-Weight for Length'!U:AC,9,0)),IF(F330="F",VLOOKUP(MROUND(HZ330,0.5),'F-Weight for Length'!A:I,9,0),VLOOKUP(MROUND(HZ330,0.5),'M-Weight for Length'!A:I,9,0)))))))),0)</f>
        <v/>
      </c>
      <c r="AI330" s="192">
        <f t="shared" si="1175"/>
        <v>0</v>
      </c>
      <c r="AJ330" s="192">
        <f t="shared" si="1176"/>
        <v>0</v>
      </c>
      <c r="AK330" s="192">
        <f t="shared" si="1177"/>
        <v>0</v>
      </c>
      <c r="AL330" s="192">
        <f t="shared" si="1178"/>
        <v>0</v>
      </c>
      <c r="AM330" s="192">
        <f t="shared" si="1179"/>
        <v>0</v>
      </c>
      <c r="AN330" s="192">
        <f t="shared" si="1180"/>
        <v>0</v>
      </c>
      <c r="AO330" s="192">
        <f t="shared" si="1181"/>
        <v>0</v>
      </c>
      <c r="AP330" s="192">
        <f t="shared" si="1182"/>
        <v>0</v>
      </c>
      <c r="AQ330" s="192">
        <f t="shared" si="1183"/>
        <v>0</v>
      </c>
      <c r="AR330" s="192">
        <f t="shared" si="1184"/>
        <v>0</v>
      </c>
      <c r="AS330" s="192">
        <f t="shared" si="1185"/>
        <v>0</v>
      </c>
      <c r="AT330" s="192">
        <f t="shared" si="1186"/>
        <v>0</v>
      </c>
      <c r="AU330" s="192">
        <f t="shared" si="1187"/>
        <v>0</v>
      </c>
      <c r="AV330" s="192">
        <f t="shared" si="1188"/>
        <v>0</v>
      </c>
      <c r="AW330" s="192">
        <f t="shared" si="1189"/>
        <v>0</v>
      </c>
      <c r="AX330" s="192">
        <f t="shared" si="1190"/>
        <v>0</v>
      </c>
      <c r="AY330" s="192">
        <f t="shared" si="1191"/>
        <v>0</v>
      </c>
      <c r="AZ330" s="192">
        <f t="shared" si="1192"/>
        <v>0</v>
      </c>
      <c r="BA330" s="192">
        <f t="shared" si="1193"/>
        <v>0</v>
      </c>
      <c r="BB330" s="192">
        <f t="shared" si="1194"/>
        <v>0</v>
      </c>
      <c r="BC330" s="192">
        <f t="shared" si="1195"/>
        <v>0</v>
      </c>
      <c r="BD330" s="192">
        <f t="shared" si="1196"/>
        <v>0</v>
      </c>
      <c r="BE330" s="192">
        <f t="shared" si="1197"/>
        <v>0</v>
      </c>
      <c r="BF330" s="192">
        <f t="shared" si="1198"/>
        <v>0</v>
      </c>
      <c r="BG330" s="192">
        <f t="shared" si="1199"/>
        <v>0</v>
      </c>
      <c r="BH330" s="192">
        <f t="shared" si="1200"/>
        <v>0</v>
      </c>
      <c r="BI330" s="192">
        <f t="shared" si="1201"/>
        <v>0</v>
      </c>
      <c r="BJ330" s="192">
        <f t="shared" si="1202"/>
        <v>0</v>
      </c>
      <c r="BK330" s="192">
        <f t="shared" si="1203"/>
        <v>0</v>
      </c>
      <c r="BL330" s="192">
        <f t="shared" si="1204"/>
        <v>0</v>
      </c>
      <c r="BM330" s="192">
        <f t="shared" si="1205"/>
        <v>0</v>
      </c>
      <c r="BN330" s="192">
        <f t="shared" si="1206"/>
        <v>0</v>
      </c>
      <c r="BO330" s="192">
        <f t="shared" si="1207"/>
        <v>0</v>
      </c>
      <c r="BP330" s="192">
        <f t="shared" si="1208"/>
        <v>0</v>
      </c>
      <c r="BQ330" s="192">
        <f t="shared" si="1209"/>
        <v>0</v>
      </c>
      <c r="BR330" s="192">
        <f t="shared" si="1210"/>
        <v>0</v>
      </c>
      <c r="BS330" s="192">
        <f t="shared" si="1211"/>
        <v>0</v>
      </c>
      <c r="BT330" s="192">
        <f t="shared" si="1212"/>
        <v>0</v>
      </c>
      <c r="BU330" s="192">
        <f t="shared" si="1213"/>
        <v>0</v>
      </c>
      <c r="BV330" s="192">
        <f t="shared" si="1214"/>
        <v>0</v>
      </c>
      <c r="BW330" s="192">
        <f t="shared" si="1215"/>
        <v>0</v>
      </c>
      <c r="BX330" s="192">
        <f t="shared" si="1216"/>
        <v>0</v>
      </c>
      <c r="BY330" s="192">
        <f t="shared" si="1217"/>
        <v>0</v>
      </c>
      <c r="BZ330" s="192">
        <f t="shared" si="1218"/>
        <v>0</v>
      </c>
      <c r="CA330" s="192">
        <f t="shared" si="1219"/>
        <v>0</v>
      </c>
      <c r="CB330" s="192">
        <f t="shared" si="1220"/>
        <v>0</v>
      </c>
      <c r="CC330" s="192">
        <f t="shared" si="1221"/>
        <v>0</v>
      </c>
      <c r="CD330" s="192">
        <f t="shared" si="1222"/>
        <v>0</v>
      </c>
      <c r="CE330" s="192">
        <f t="shared" si="1223"/>
        <v>0</v>
      </c>
      <c r="CF330" s="192">
        <f t="shared" si="1224"/>
        <v>0</v>
      </c>
      <c r="CG330" s="192">
        <f t="shared" si="1225"/>
        <v>0</v>
      </c>
      <c r="CH330" s="192">
        <f t="shared" si="1226"/>
        <v>0</v>
      </c>
      <c r="CI330" s="192">
        <f t="shared" si="1227"/>
        <v>0</v>
      </c>
      <c r="CJ330" s="192">
        <f t="shared" si="1228"/>
        <v>0</v>
      </c>
      <c r="CK330" s="192">
        <f t="shared" si="1229"/>
        <v>0</v>
      </c>
      <c r="CL330" s="192">
        <f t="shared" si="1230"/>
        <v>0</v>
      </c>
      <c r="CM330" s="192">
        <f t="shared" si="1231"/>
        <v>0</v>
      </c>
      <c r="CN330" s="192">
        <f t="shared" si="1232"/>
        <v>0</v>
      </c>
      <c r="CO330" s="192">
        <f t="shared" si="1233"/>
        <v>0</v>
      </c>
      <c r="CP330" s="192">
        <f t="shared" si="1234"/>
        <v>0</v>
      </c>
      <c r="CQ330" s="192">
        <f t="shared" si="1235"/>
        <v>0</v>
      </c>
      <c r="CR330" s="192">
        <f t="shared" si="1236"/>
        <v>0</v>
      </c>
      <c r="CS330" s="192">
        <f t="shared" si="1237"/>
        <v>0</v>
      </c>
      <c r="CT330" s="192">
        <f t="shared" si="1238"/>
        <v>0</v>
      </c>
      <c r="CU330" s="192">
        <f t="shared" si="1239"/>
        <v>0</v>
      </c>
      <c r="CV330" s="192">
        <f t="shared" si="1240"/>
        <v>0</v>
      </c>
      <c r="CW330" s="192">
        <f t="shared" si="1241"/>
        <v>0</v>
      </c>
      <c r="CX330" s="192">
        <f t="shared" si="1242"/>
        <v>0</v>
      </c>
      <c r="CY330" s="192">
        <f t="shared" si="1243"/>
        <v>0</v>
      </c>
      <c r="CZ330" s="192">
        <f t="shared" si="1244"/>
        <v>0</v>
      </c>
      <c r="DA330" s="192">
        <f t="shared" si="1245"/>
        <v>0</v>
      </c>
      <c r="DB330" s="192">
        <f t="shared" si="1246"/>
        <v>0</v>
      </c>
      <c r="DC330" s="192">
        <f t="shared" si="1247"/>
        <v>0</v>
      </c>
      <c r="DD330" s="192">
        <f t="shared" si="1248"/>
        <v>0</v>
      </c>
      <c r="DE330" s="192">
        <f t="shared" si="1249"/>
        <v>0</v>
      </c>
      <c r="DF330" s="192">
        <f t="shared" si="1250"/>
        <v>0</v>
      </c>
      <c r="DG330" s="192">
        <f t="shared" si="1251"/>
        <v>0</v>
      </c>
      <c r="DH330" s="192">
        <f t="shared" si="1252"/>
        <v>0</v>
      </c>
      <c r="DI330" s="192">
        <f t="shared" si="1253"/>
        <v>0</v>
      </c>
      <c r="DJ330" s="192">
        <f t="shared" si="1254"/>
        <v>0</v>
      </c>
      <c r="DK330" s="192">
        <f t="shared" si="1255"/>
        <v>0</v>
      </c>
      <c r="DL330" s="192">
        <f t="shared" si="1256"/>
        <v>0</v>
      </c>
      <c r="DM330" s="192">
        <f t="shared" si="1257"/>
        <v>0</v>
      </c>
      <c r="DN330" s="192">
        <f t="shared" si="1258"/>
        <v>0</v>
      </c>
      <c r="DO330" s="192">
        <f t="shared" si="1259"/>
        <v>0</v>
      </c>
      <c r="DP330" s="192">
        <f t="shared" si="1260"/>
        <v>0</v>
      </c>
      <c r="DQ330" s="192">
        <f t="shared" si="1261"/>
        <v>0</v>
      </c>
      <c r="DR330" s="192">
        <f t="shared" si="1262"/>
        <v>0</v>
      </c>
      <c r="DS330" s="192">
        <f t="shared" si="1263"/>
        <v>0</v>
      </c>
      <c r="DT330" s="192">
        <f t="shared" si="1264"/>
        <v>0</v>
      </c>
      <c r="DU330" s="192">
        <f t="shared" si="1265"/>
        <v>0</v>
      </c>
      <c r="DV330" s="193">
        <f t="shared" si="1266"/>
        <v>0</v>
      </c>
      <c r="DW330" s="193">
        <f t="shared" si="1267"/>
        <v>0</v>
      </c>
      <c r="DX330" s="193">
        <f t="shared" si="1268"/>
        <v>0</v>
      </c>
      <c r="DY330" s="193">
        <f t="shared" si="1269"/>
        <v>0</v>
      </c>
      <c r="DZ330" s="193">
        <f t="shared" si="1270"/>
        <v>0</v>
      </c>
      <c r="EA330" s="192">
        <f t="shared" si="1271"/>
        <v>0</v>
      </c>
      <c r="EB330" s="192">
        <f t="shared" si="1272"/>
        <v>0</v>
      </c>
      <c r="EC330" s="192">
        <f t="shared" si="1273"/>
        <v>0</v>
      </c>
      <c r="ED330" s="192">
        <f t="shared" si="1274"/>
        <v>0</v>
      </c>
      <c r="EE330" s="192">
        <f t="shared" si="1275"/>
        <v>0</v>
      </c>
      <c r="EF330" s="192">
        <f t="shared" si="1276"/>
        <v>0</v>
      </c>
      <c r="EG330" s="192">
        <f t="shared" si="1277"/>
        <v>0</v>
      </c>
      <c r="EH330" s="192">
        <f t="shared" si="1278"/>
        <v>0</v>
      </c>
      <c r="EI330" s="192">
        <f t="shared" si="1279"/>
        <v>0</v>
      </c>
      <c r="EJ330" s="192">
        <f t="shared" si="1280"/>
        <v>0</v>
      </c>
      <c r="EK330" s="192">
        <f t="shared" si="1281"/>
        <v>0</v>
      </c>
      <c r="EL330" s="192">
        <f t="shared" si="1282"/>
        <v>0</v>
      </c>
      <c r="EM330" s="192">
        <f t="shared" si="1283"/>
        <v>0</v>
      </c>
      <c r="EN330" s="192">
        <f t="shared" si="1284"/>
        <v>0</v>
      </c>
      <c r="EO330" s="192">
        <f t="shared" si="1285"/>
        <v>0</v>
      </c>
      <c r="EP330" s="192">
        <f t="shared" si="1286"/>
        <v>0</v>
      </c>
      <c r="EQ330" s="192">
        <f t="shared" si="1287"/>
        <v>0</v>
      </c>
      <c r="ER330" s="192">
        <f t="shared" si="1288"/>
        <v>0</v>
      </c>
      <c r="ES330" s="192">
        <f t="shared" si="1289"/>
        <v>0</v>
      </c>
      <c r="ET330" s="192">
        <f t="shared" si="1290"/>
        <v>0</v>
      </c>
      <c r="EU330" s="192">
        <f t="shared" si="1291"/>
        <v>0</v>
      </c>
      <c r="EV330" s="192">
        <f t="shared" si="1292"/>
        <v>0</v>
      </c>
      <c r="EW330" s="192">
        <f t="shared" si="1293"/>
        <v>0</v>
      </c>
      <c r="EX330" s="192">
        <f t="shared" si="1294"/>
        <v>0</v>
      </c>
      <c r="EY330" s="192">
        <f t="shared" si="1295"/>
        <v>0</v>
      </c>
      <c r="EZ330" s="192">
        <f t="shared" si="1296"/>
        <v>0</v>
      </c>
      <c r="FA330" s="192">
        <f t="shared" si="1297"/>
        <v>0</v>
      </c>
      <c r="FB330" s="192">
        <f t="shared" si="1298"/>
        <v>0</v>
      </c>
      <c r="FC330" s="192">
        <f t="shared" si="1299"/>
        <v>0</v>
      </c>
      <c r="FD330" s="192">
        <f t="shared" si="1300"/>
        <v>0</v>
      </c>
      <c r="FE330" s="192">
        <f t="shared" si="1301"/>
        <v>0</v>
      </c>
      <c r="FF330" s="192">
        <f t="shared" si="1302"/>
        <v>0</v>
      </c>
      <c r="FG330" s="192">
        <f t="shared" si="1303"/>
        <v>0</v>
      </c>
      <c r="FH330" s="192">
        <f t="shared" si="1304"/>
        <v>0</v>
      </c>
      <c r="FI330" s="192">
        <f t="shared" si="1305"/>
        <v>0</v>
      </c>
      <c r="FJ330" s="192">
        <f t="shared" si="1306"/>
        <v>0</v>
      </c>
      <c r="FK330" s="192">
        <f t="shared" si="1307"/>
        <v>0</v>
      </c>
      <c r="FL330" s="192">
        <f t="shared" si="1308"/>
        <v>0</v>
      </c>
      <c r="FM330" s="192">
        <f t="shared" si="1309"/>
        <v>0</v>
      </c>
      <c r="FN330" s="192">
        <f t="shared" si="1310"/>
        <v>0</v>
      </c>
      <c r="FO330" s="192">
        <f t="shared" si="1311"/>
        <v>0</v>
      </c>
      <c r="FP330" s="192">
        <f t="shared" si="1312"/>
        <v>0</v>
      </c>
      <c r="FQ330" s="192">
        <f t="shared" si="1313"/>
        <v>0</v>
      </c>
      <c r="FR330" s="192">
        <f t="shared" si="1314"/>
        <v>0</v>
      </c>
      <c r="FS330" s="192">
        <f t="shared" si="1315"/>
        <v>0</v>
      </c>
      <c r="FT330" s="192">
        <f t="shared" si="1316"/>
        <v>0</v>
      </c>
      <c r="FU330" s="192">
        <f t="shared" si="1317"/>
        <v>0</v>
      </c>
      <c r="FV330" s="192">
        <f t="shared" si="1318"/>
        <v>0</v>
      </c>
      <c r="FW330" s="192">
        <f t="shared" si="1319"/>
        <v>0</v>
      </c>
      <c r="FX330" s="192">
        <f t="shared" si="1320"/>
        <v>0</v>
      </c>
      <c r="FY330" s="192">
        <f t="shared" si="1321"/>
        <v>0</v>
      </c>
      <c r="FZ330" s="192">
        <f t="shared" si="1322"/>
        <v>0</v>
      </c>
      <c r="GA330" s="192">
        <f t="shared" si="1323"/>
        <v>0</v>
      </c>
      <c r="GB330" s="192">
        <f t="shared" si="1324"/>
        <v>0</v>
      </c>
      <c r="GC330" s="192">
        <f t="shared" si="1325"/>
        <v>0</v>
      </c>
      <c r="GD330" s="192">
        <f t="shared" si="1326"/>
        <v>0</v>
      </c>
      <c r="GE330" s="192">
        <f t="shared" si="1327"/>
        <v>0</v>
      </c>
      <c r="GF330" s="192">
        <f t="shared" si="1328"/>
        <v>0</v>
      </c>
      <c r="GG330" s="192">
        <f t="shared" si="1329"/>
        <v>0</v>
      </c>
      <c r="GH330" s="192">
        <f t="shared" si="1330"/>
        <v>0</v>
      </c>
      <c r="GI330" s="192">
        <f t="shared" si="1331"/>
        <v>0</v>
      </c>
      <c r="GJ330" s="192">
        <f t="shared" si="1332"/>
        <v>0</v>
      </c>
      <c r="GK330" s="192">
        <f t="shared" si="1333"/>
        <v>0</v>
      </c>
      <c r="GL330" s="192">
        <f t="shared" si="1334"/>
        <v>0</v>
      </c>
      <c r="GM330" s="192">
        <f t="shared" si="1335"/>
        <v>0</v>
      </c>
      <c r="GN330" s="192">
        <f t="shared" si="1336"/>
        <v>0</v>
      </c>
      <c r="GO330" s="192">
        <f t="shared" si="1337"/>
        <v>0</v>
      </c>
      <c r="GP330" s="192">
        <f t="shared" si="1338"/>
        <v>0</v>
      </c>
      <c r="GQ330" s="192">
        <f t="shared" si="1339"/>
        <v>0</v>
      </c>
      <c r="GR330" s="192">
        <f t="shared" si="1340"/>
        <v>0</v>
      </c>
      <c r="GS330" s="192">
        <f t="shared" si="1341"/>
        <v>0</v>
      </c>
      <c r="GT330" s="192">
        <f t="shared" si="1342"/>
        <v>0</v>
      </c>
      <c r="GU330" s="192">
        <f t="shared" si="1343"/>
        <v>0</v>
      </c>
      <c r="GV330" s="192">
        <f t="shared" si="1344"/>
        <v>0</v>
      </c>
      <c r="GW330" s="192">
        <f t="shared" si="1345"/>
        <v>0</v>
      </c>
      <c r="GX330" s="192">
        <f t="shared" si="1346"/>
        <v>0</v>
      </c>
      <c r="GY330" s="192">
        <f t="shared" si="1347"/>
        <v>0</v>
      </c>
      <c r="GZ330" s="192">
        <f t="shared" si="1348"/>
        <v>0</v>
      </c>
      <c r="HA330" s="192">
        <f t="shared" si="1349"/>
        <v>0</v>
      </c>
      <c r="HB330" s="192">
        <f t="shared" si="1350"/>
        <v>0</v>
      </c>
      <c r="HC330" s="192">
        <f t="shared" si="1351"/>
        <v>0</v>
      </c>
      <c r="HD330" s="192">
        <f t="shared" si="1352"/>
        <v>0</v>
      </c>
      <c r="HE330" s="192">
        <f t="shared" si="1353"/>
        <v>0</v>
      </c>
      <c r="HF330" s="192">
        <f t="shared" si="1354"/>
        <v>0</v>
      </c>
      <c r="HG330" s="192">
        <f t="shared" si="1355"/>
        <v>0</v>
      </c>
      <c r="HH330" s="192">
        <f t="shared" si="1356"/>
        <v>0</v>
      </c>
      <c r="HI330" s="192">
        <f t="shared" si="1357"/>
        <v>0</v>
      </c>
      <c r="HJ330" s="192">
        <f t="shared" si="1358"/>
        <v>0</v>
      </c>
      <c r="HK330" s="192">
        <f t="shared" si="1359"/>
        <v>0</v>
      </c>
      <c r="HL330" s="192">
        <f t="shared" si="1360"/>
        <v>0</v>
      </c>
      <c r="HM330" s="192">
        <f t="shared" si="1361"/>
        <v>0</v>
      </c>
      <c r="HN330" s="194">
        <f t="shared" si="1362"/>
        <v>0</v>
      </c>
      <c r="HO330" s="194">
        <f t="shared" si="1363"/>
        <v>0</v>
      </c>
      <c r="HP330" s="194">
        <f t="shared" si="1364"/>
        <v>0</v>
      </c>
      <c r="HQ330" s="194">
        <f t="shared" si="1365"/>
        <v>0</v>
      </c>
      <c r="HR330" s="194">
        <f t="shared" si="1366"/>
        <v>0</v>
      </c>
      <c r="HS330" s="195" t="str">
        <f t="shared" si="1163"/>
        <v/>
      </c>
      <c r="HT330" s="196">
        <f t="shared" si="1159"/>
        <v>0</v>
      </c>
      <c r="HU330" s="196">
        <f t="shared" si="1160"/>
        <v>0</v>
      </c>
      <c r="HV330" s="197" t="str">
        <f t="shared" si="1164"/>
        <v/>
      </c>
      <c r="HW330" s="197" t="str">
        <f t="shared" si="1367"/>
        <v/>
      </c>
      <c r="HX330" s="197" t="str">
        <f t="shared" si="1368"/>
        <v/>
      </c>
      <c r="HY330" s="195" t="str">
        <f t="shared" si="1165"/>
        <v/>
      </c>
      <c r="HZ330" s="30">
        <f t="shared" si="1161"/>
        <v>0</v>
      </c>
      <c r="IA330" s="198">
        <f t="shared" si="1166"/>
        <v>0</v>
      </c>
      <c r="IB330" s="195"/>
      <c r="IC330" s="195">
        <f t="shared" si="1369"/>
        <v>0</v>
      </c>
      <c r="ID330" s="195">
        <f t="shared" si="1167"/>
        <v>0</v>
      </c>
      <c r="IE330" s="195">
        <f t="shared" si="1370"/>
        <v>0</v>
      </c>
      <c r="IF330" s="195">
        <f t="shared" si="1168"/>
        <v>0</v>
      </c>
      <c r="IG330" s="307">
        <f t="shared" si="1169"/>
        <v>0</v>
      </c>
      <c r="IH330" s="307">
        <f t="shared" si="1170"/>
        <v>0</v>
      </c>
      <c r="II330" s="44">
        <f t="shared" si="1171"/>
        <v>0</v>
      </c>
      <c r="IJ330" s="44">
        <f t="shared" si="1371"/>
        <v>0</v>
      </c>
      <c r="IK330" s="44">
        <f t="shared" si="1372"/>
        <v>0</v>
      </c>
      <c r="IL330" s="44">
        <f t="shared" si="1373"/>
        <v>0</v>
      </c>
      <c r="IM330" s="44">
        <f t="shared" si="1374"/>
        <v>0</v>
      </c>
      <c r="IN330" s="44">
        <f t="shared" si="1375"/>
        <v>0</v>
      </c>
      <c r="IO330" s="44">
        <f t="shared" si="1376"/>
        <v>0</v>
      </c>
    </row>
    <row r="331" spans="1:249" ht="18" customHeight="1">
      <c r="A331" s="188">
        <v>325</v>
      </c>
      <c r="B331" s="326"/>
      <c r="C331" s="289"/>
      <c r="D331" s="199"/>
      <c r="E331" s="189"/>
      <c r="F331" s="189"/>
      <c r="G331" s="190"/>
      <c r="H331" s="190"/>
      <c r="I331" s="272"/>
      <c r="J331" s="207"/>
      <c r="K331" s="214" t="str">
        <f t="shared" si="1172"/>
        <v/>
      </c>
      <c r="L331" s="200" t="str">
        <f t="shared" si="1173"/>
        <v/>
      </c>
      <c r="M331" s="200" t="str">
        <f t="shared" si="1174"/>
        <v/>
      </c>
      <c r="N331" s="209" t="str">
        <f t="shared" si="1162"/>
        <v/>
      </c>
      <c r="O331" s="208" t="str">
        <f>IFERROR(IF(D331="","",IF(K331="","",IF(I331="","",IF(F331="F",VLOOKUP(K331,F!A:G,2,0),IF(F331="M",VLOOKUP(K331,M!A:G,2,0),""))))),0)</f>
        <v/>
      </c>
      <c r="P331" s="191" t="str">
        <f>IFERROR(IF(D331="","",IF(K331="","",IF(I331="","",IF(F331="F",VLOOKUP(K331,F!A:G,3,0),IF(F331="M",VLOOKUP(K331,M!A:G,3,0),""))))),0)</f>
        <v/>
      </c>
      <c r="Q331" s="191" t="str">
        <f>IFERROR(IF(D331="","",IF(K331="","",IF(I331="","",IF(F331="F",VLOOKUP(K331,F!A:G,4,0),IF(F331="M",VLOOKUP(K331,M!A:G,4,0),""))))),0)</f>
        <v/>
      </c>
      <c r="R331" s="191" t="str">
        <f>IFERROR(IF(D331="","",IF(K331="","",IF(I331="","",IF(F331="F",VLOOKUP(K331,F!A:G,5,0),IF(F331="M",VLOOKUP(K331,M!A:G,5,0),""))))),0)</f>
        <v/>
      </c>
      <c r="S331" s="191" t="str">
        <f>IFERROR(IF(D331="","",IF(K331="","",IF(I331="","",IF(F331="F",VLOOKUP(K331,F!A:G,6,0),IF(F331="M",VLOOKUP(K331,M!A:G,6,0),""))))),0)</f>
        <v/>
      </c>
      <c r="T331" s="191" t="str">
        <f>IFERROR(IF(D331="","",IF(K331="","",IF(I331="","",IF(F331="F",VLOOKUP(K331,F!A:G,7,0),IF(F331="M",VLOOKUP(K331,M!A:G,7,0),""))))),0)</f>
        <v/>
      </c>
      <c r="U331" s="191" t="str">
        <f>IFERROR(IF(D331="","",IF(K331="","",IF(J331="","",IF(F331="F",VLOOKUP(K331,F!A:M,8,0),IF(F331="M",VLOOKUP(K331,M!A:M,8,0),""))))),0)</f>
        <v/>
      </c>
      <c r="V331" s="191" t="str">
        <f>IFERROR(IF(D331="","",IF(K331="","",IF(J331="","",IF(F331="F",VLOOKUP(K331,F!A:M,9,0),IF(F331="M",VLOOKUP(K331,M!A:M,9,0),""))))),0)</f>
        <v/>
      </c>
      <c r="W331" s="191" t="str">
        <f>IFERROR(IF(D331="","",IF(K331="","",IF(J331="","",IF(F331="F",VLOOKUP(K331,F!A:M,10,0),IF(F331="M",VLOOKUP(K331,M!A:M,10,0),""))))),0)</f>
        <v/>
      </c>
      <c r="X331" s="191" t="str">
        <f>IFERROR(IF(D331="","",IF(K331="","",IF(J331="","",IF(F331="F",VLOOKUP(K331,F!A:M,11,0),IF(F331="M",VLOOKUP(K331,M!A:M,11,0),""))))),0)</f>
        <v/>
      </c>
      <c r="Y331" s="191" t="str">
        <f>IFERROR(IF(D331="","",IF(K331="","",IF(J331="","",IF(F331="F",VLOOKUP(K331,F!A:M,12,0),IF(F331="M",VLOOKUP(K331,M!A:M,12,0),""))))),0)</f>
        <v/>
      </c>
      <c r="Z331" s="191" t="str">
        <f>IFERROR(IF(D331="","",IF(K331="","",IF(J331="","",IF(F331="F",VLOOKUP(K331,F!A:M,13,0),IF(F331="M",VLOOKUP(K331,M!A:M,13,0),""))))),0)</f>
        <v/>
      </c>
      <c r="AA331" s="191" t="str">
        <f>IFERROR(IF(D331="","",IF(F331="","",IF(J331="","",IF(K331="","",IF(AND(K331&gt;23,K331&lt;=60),IF(F331="F",VLOOKUP(MROUND(HZ331,0.5),'F-Weight for Length'!K:S,2,0),VLOOKUP(MROUND(HZ331,0.5),'M-Weight for Length'!K:S,2,0)),IF(K331&gt;60,IF(F331="F",VLOOKUP(K331,'F-Weight for Length'!U:AC,2,0),VLOOKUP(K331,'M-Weight for Length'!U:AC,2,0)),IF(F331="F",VLOOKUP(MROUND(HZ331,0.5),'F-Weight for Length'!A:I,2,0),VLOOKUP(MROUND(HZ331,0.5),'M-Weight for Length'!A:I,2,0)))))))),0)</f>
        <v/>
      </c>
      <c r="AB331" s="191" t="str">
        <f>IFERROR(IF(D331="","",IF(F331="","",IF(J331="","",IF(K331="","",IF(AND(K331&gt;23,K331&lt;=60),IF(F331="F",VLOOKUP(MROUND(HZ331,0.5),'F-Weight for Length'!K:S,3,0),VLOOKUP(MROUND(HZ331,0.5),'M-Weight for Length'!K:S,3,0)),IF(K331&gt;60,IF(F331="F",VLOOKUP(K331,'F-Weight for Length'!U:AC,3,0),VLOOKUP(K331,'M-Weight for Length'!U:AC,3,0)),IF(F331="F",VLOOKUP(MROUND(HZ331,0.5),'F-Weight for Length'!A:I,3,0),VLOOKUP(MROUND(HZ331,0.5),'M-Weight for Length'!A:I,3,0)))))))),0)</f>
        <v/>
      </c>
      <c r="AC331" s="191" t="str">
        <f>IFERROR(IF(D331="","",IF(F331="","",IF(J331="","",IF(K331="","",IF(AND(K331&gt;23,K331&lt;=60),IF(F331="F",VLOOKUP(MROUND(HZ331,0.5),'F-Weight for Length'!K:S,4,0),VLOOKUP(MROUND(HZ331,0.5),'M-Weight for Length'!K:S,4,0)),IF(K331&gt;60,IF(F331="F",VLOOKUP(K331,'F-Weight for Length'!U:AC,4,0),VLOOKUP(K331,'M-Weight for Length'!U:AC,4,0)),IF(F331="F",VLOOKUP(MROUND(HZ331,0.5),'F-Weight for Length'!A:I,4,0),VLOOKUP(MROUND(HZ331,0.5),'M-Weight for Length'!A:I,4,0)))))))),0)</f>
        <v/>
      </c>
      <c r="AD331" s="191" t="str">
        <f>IFERROR(IF(D331="","",IF(F331="","",IF(J331="","",IF(K331="","",IF(AND(K331&gt;23,K331&lt;=60),IF(F331="F",VLOOKUP(MROUND(HZ331,0.5),'F-Weight for Length'!K:S,5,0),VLOOKUP(MROUND(HZ331,0.5),'M-Weight for Length'!K:S,5,0)),IF(K331&gt;60,IF(F331="F",VLOOKUP(K331,'F-Weight for Length'!U:AC,5,0),VLOOKUP(K331,'M-Weight for Length'!U:AC,5,0)),IF(F331="F",VLOOKUP(MROUND(HZ331,0.5),'F-Weight for Length'!A:I,5,0),VLOOKUP(MROUND(HZ331,0.5),'M-Weight for Length'!A:I,5,0)))))))),0)</f>
        <v/>
      </c>
      <c r="AE331" s="191" t="str">
        <f>IFERROR(IF(D331="","",IF(F331="","",IF(J331="","",IF(K331="","",IF(AND(K331&gt;23,K331&lt;=60),IF(F331="F",VLOOKUP(MROUND(HZ331,0.5),'F-Weight for Length'!K:S,6,0),VLOOKUP(MROUND(HZ331,0.5),'M-Weight for Length'!K:S,6,0)),IF(K331&gt;60,IF(F331="F",VLOOKUP(K331,'F-Weight for Length'!U:AC,6,0),VLOOKUP(K331,'M-Weight for Length'!U:AC,6,0)),IF(F331="F",VLOOKUP(MROUND(HZ331,0.5),'F-Weight for Length'!A:I,6,0),VLOOKUP(MROUND(HZ331,0.5),'M-Weight for Length'!A:I,6,0)))))))),0)</f>
        <v/>
      </c>
      <c r="AF331" s="191" t="str">
        <f>IFERROR(IF(D331="","",IF(F331="","",IF(J331="","",IF(K331="","",IF(AND(K331&gt;23,K331&lt;=60),IF(F331="F",VLOOKUP(MROUND(HZ331,0.5),'F-Weight for Length'!K:S,7,0),VLOOKUP(MROUND(HZ331,0.5),'M-Weight for Length'!K:S,7,0)),IF(K331&gt;60,IF(F331="F",VLOOKUP(K331,'F-Weight for Length'!U:AC,7,0),VLOOKUP(K331,'M-Weight for Length'!U:AC,7,0)),IF(F331="F",VLOOKUP(MROUND(HZ331,0.5),'F-Weight for Length'!A:I,7,0),VLOOKUP(MROUND(HZ331,0.5),'M-Weight for Length'!A:I,7,0)))))))),0)</f>
        <v/>
      </c>
      <c r="AG331" s="191" t="str">
        <f>IFERROR(IF(D331="","",IF(F331="","",IF(J331="","",IF(K331="","",IF(AND(K331&gt;23,K331&lt;=60),IF(F331="F",VLOOKUP(MROUND(HZ331,0.5),'F-Weight for Length'!K:S,8,0),VLOOKUP(MROUND(HZ331,0.5),'M-Weight for Length'!K:S,8,0)),IF(K331&gt;60,IF(F331="F",VLOOKUP(K331,'F-Weight for Length'!U:AC,8,0),VLOOKUP(K331,'M-Weight for Length'!U:AC,8,0)),IF(F331="F",VLOOKUP(MROUND(HZ331,0.5),'F-Weight for Length'!A:I,8,0),VLOOKUP(MROUND(HZ331,0.5),'M-Weight for Length'!A:I,8,0)))))))),0)</f>
        <v/>
      </c>
      <c r="AH331" s="191" t="str">
        <f>IFERROR(IF(D331="","",IF(F331="","",IF(J331="","",IF(K331="","",IF(AND(K331&gt;23,K331&lt;=60),IF(F331="F",VLOOKUP(MROUND(HZ331,0.5),'F-Weight for Length'!K:S,9,0),VLOOKUP(MROUND(HZ331,0.5),'M-Weight for Length'!K:S,9,0)),IF(K331&gt;60,IF(F331="F",VLOOKUP(K331,'F-Weight for Length'!U:AC,9,0),VLOOKUP(K331,'M-Weight for Length'!U:AC,9,0)),IF(F331="F",VLOOKUP(MROUND(HZ331,0.5),'F-Weight for Length'!A:I,9,0),VLOOKUP(MROUND(HZ331,0.5),'M-Weight for Length'!A:I,9,0)))))))),0)</f>
        <v/>
      </c>
      <c r="AI331" s="192">
        <f t="shared" si="1175"/>
        <v>0</v>
      </c>
      <c r="AJ331" s="192">
        <f t="shared" si="1176"/>
        <v>0</v>
      </c>
      <c r="AK331" s="192">
        <f t="shared" si="1177"/>
        <v>0</v>
      </c>
      <c r="AL331" s="192">
        <f t="shared" si="1178"/>
        <v>0</v>
      </c>
      <c r="AM331" s="192">
        <f t="shared" si="1179"/>
        <v>0</v>
      </c>
      <c r="AN331" s="192">
        <f t="shared" si="1180"/>
        <v>0</v>
      </c>
      <c r="AO331" s="192">
        <f t="shared" si="1181"/>
        <v>0</v>
      </c>
      <c r="AP331" s="192">
        <f t="shared" si="1182"/>
        <v>0</v>
      </c>
      <c r="AQ331" s="192">
        <f t="shared" si="1183"/>
        <v>0</v>
      </c>
      <c r="AR331" s="192">
        <f t="shared" si="1184"/>
        <v>0</v>
      </c>
      <c r="AS331" s="192">
        <f t="shared" si="1185"/>
        <v>0</v>
      </c>
      <c r="AT331" s="192">
        <f t="shared" si="1186"/>
        <v>0</v>
      </c>
      <c r="AU331" s="192">
        <f t="shared" si="1187"/>
        <v>0</v>
      </c>
      <c r="AV331" s="192">
        <f t="shared" si="1188"/>
        <v>0</v>
      </c>
      <c r="AW331" s="192">
        <f t="shared" si="1189"/>
        <v>0</v>
      </c>
      <c r="AX331" s="192">
        <f t="shared" si="1190"/>
        <v>0</v>
      </c>
      <c r="AY331" s="192">
        <f t="shared" si="1191"/>
        <v>0</v>
      </c>
      <c r="AZ331" s="192">
        <f t="shared" si="1192"/>
        <v>0</v>
      </c>
      <c r="BA331" s="192">
        <f t="shared" si="1193"/>
        <v>0</v>
      </c>
      <c r="BB331" s="192">
        <f t="shared" si="1194"/>
        <v>0</v>
      </c>
      <c r="BC331" s="192">
        <f t="shared" si="1195"/>
        <v>0</v>
      </c>
      <c r="BD331" s="192">
        <f t="shared" si="1196"/>
        <v>0</v>
      </c>
      <c r="BE331" s="192">
        <f t="shared" si="1197"/>
        <v>0</v>
      </c>
      <c r="BF331" s="192">
        <f t="shared" si="1198"/>
        <v>0</v>
      </c>
      <c r="BG331" s="192">
        <f t="shared" si="1199"/>
        <v>0</v>
      </c>
      <c r="BH331" s="192">
        <f t="shared" si="1200"/>
        <v>0</v>
      </c>
      <c r="BI331" s="192">
        <f t="shared" si="1201"/>
        <v>0</v>
      </c>
      <c r="BJ331" s="192">
        <f t="shared" si="1202"/>
        <v>0</v>
      </c>
      <c r="BK331" s="192">
        <f t="shared" si="1203"/>
        <v>0</v>
      </c>
      <c r="BL331" s="192">
        <f t="shared" si="1204"/>
        <v>0</v>
      </c>
      <c r="BM331" s="192">
        <f t="shared" si="1205"/>
        <v>0</v>
      </c>
      <c r="BN331" s="192">
        <f t="shared" si="1206"/>
        <v>0</v>
      </c>
      <c r="BO331" s="192">
        <f t="shared" si="1207"/>
        <v>0</v>
      </c>
      <c r="BP331" s="192">
        <f t="shared" si="1208"/>
        <v>0</v>
      </c>
      <c r="BQ331" s="192">
        <f t="shared" si="1209"/>
        <v>0</v>
      </c>
      <c r="BR331" s="192">
        <f t="shared" si="1210"/>
        <v>0</v>
      </c>
      <c r="BS331" s="192">
        <f t="shared" si="1211"/>
        <v>0</v>
      </c>
      <c r="BT331" s="192">
        <f t="shared" si="1212"/>
        <v>0</v>
      </c>
      <c r="BU331" s="192">
        <f t="shared" si="1213"/>
        <v>0</v>
      </c>
      <c r="BV331" s="192">
        <f t="shared" si="1214"/>
        <v>0</v>
      </c>
      <c r="BW331" s="192">
        <f t="shared" si="1215"/>
        <v>0</v>
      </c>
      <c r="BX331" s="192">
        <f t="shared" si="1216"/>
        <v>0</v>
      </c>
      <c r="BY331" s="192">
        <f t="shared" si="1217"/>
        <v>0</v>
      </c>
      <c r="BZ331" s="192">
        <f t="shared" si="1218"/>
        <v>0</v>
      </c>
      <c r="CA331" s="192">
        <f t="shared" si="1219"/>
        <v>0</v>
      </c>
      <c r="CB331" s="192">
        <f t="shared" si="1220"/>
        <v>0</v>
      </c>
      <c r="CC331" s="192">
        <f t="shared" si="1221"/>
        <v>0</v>
      </c>
      <c r="CD331" s="192">
        <f t="shared" si="1222"/>
        <v>0</v>
      </c>
      <c r="CE331" s="192">
        <f t="shared" si="1223"/>
        <v>0</v>
      </c>
      <c r="CF331" s="192">
        <f t="shared" si="1224"/>
        <v>0</v>
      </c>
      <c r="CG331" s="192">
        <f t="shared" si="1225"/>
        <v>0</v>
      </c>
      <c r="CH331" s="192">
        <f t="shared" si="1226"/>
        <v>0</v>
      </c>
      <c r="CI331" s="192">
        <f t="shared" si="1227"/>
        <v>0</v>
      </c>
      <c r="CJ331" s="192">
        <f t="shared" si="1228"/>
        <v>0</v>
      </c>
      <c r="CK331" s="192">
        <f t="shared" si="1229"/>
        <v>0</v>
      </c>
      <c r="CL331" s="192">
        <f t="shared" si="1230"/>
        <v>0</v>
      </c>
      <c r="CM331" s="192">
        <f t="shared" si="1231"/>
        <v>0</v>
      </c>
      <c r="CN331" s="192">
        <f t="shared" si="1232"/>
        <v>0</v>
      </c>
      <c r="CO331" s="192">
        <f t="shared" si="1233"/>
        <v>0</v>
      </c>
      <c r="CP331" s="192">
        <f t="shared" si="1234"/>
        <v>0</v>
      </c>
      <c r="CQ331" s="192">
        <f t="shared" si="1235"/>
        <v>0</v>
      </c>
      <c r="CR331" s="192">
        <f t="shared" si="1236"/>
        <v>0</v>
      </c>
      <c r="CS331" s="192">
        <f t="shared" si="1237"/>
        <v>0</v>
      </c>
      <c r="CT331" s="192">
        <f t="shared" si="1238"/>
        <v>0</v>
      </c>
      <c r="CU331" s="192">
        <f t="shared" si="1239"/>
        <v>0</v>
      </c>
      <c r="CV331" s="192">
        <f t="shared" si="1240"/>
        <v>0</v>
      </c>
      <c r="CW331" s="192">
        <f t="shared" si="1241"/>
        <v>0</v>
      </c>
      <c r="CX331" s="192">
        <f t="shared" si="1242"/>
        <v>0</v>
      </c>
      <c r="CY331" s="192">
        <f t="shared" si="1243"/>
        <v>0</v>
      </c>
      <c r="CZ331" s="192">
        <f t="shared" si="1244"/>
        <v>0</v>
      </c>
      <c r="DA331" s="192">
        <f t="shared" si="1245"/>
        <v>0</v>
      </c>
      <c r="DB331" s="192">
        <f t="shared" si="1246"/>
        <v>0</v>
      </c>
      <c r="DC331" s="192">
        <f t="shared" si="1247"/>
        <v>0</v>
      </c>
      <c r="DD331" s="192">
        <f t="shared" si="1248"/>
        <v>0</v>
      </c>
      <c r="DE331" s="192">
        <f t="shared" si="1249"/>
        <v>0</v>
      </c>
      <c r="DF331" s="192">
        <f t="shared" si="1250"/>
        <v>0</v>
      </c>
      <c r="DG331" s="192">
        <f t="shared" si="1251"/>
        <v>0</v>
      </c>
      <c r="DH331" s="192">
        <f t="shared" si="1252"/>
        <v>0</v>
      </c>
      <c r="DI331" s="192">
        <f t="shared" si="1253"/>
        <v>0</v>
      </c>
      <c r="DJ331" s="192">
        <f t="shared" si="1254"/>
        <v>0</v>
      </c>
      <c r="DK331" s="192">
        <f t="shared" si="1255"/>
        <v>0</v>
      </c>
      <c r="DL331" s="192">
        <f t="shared" si="1256"/>
        <v>0</v>
      </c>
      <c r="DM331" s="192">
        <f t="shared" si="1257"/>
        <v>0</v>
      </c>
      <c r="DN331" s="192">
        <f t="shared" si="1258"/>
        <v>0</v>
      </c>
      <c r="DO331" s="192">
        <f t="shared" si="1259"/>
        <v>0</v>
      </c>
      <c r="DP331" s="192">
        <f t="shared" si="1260"/>
        <v>0</v>
      </c>
      <c r="DQ331" s="192">
        <f t="shared" si="1261"/>
        <v>0</v>
      </c>
      <c r="DR331" s="192">
        <f t="shared" si="1262"/>
        <v>0</v>
      </c>
      <c r="DS331" s="192">
        <f t="shared" si="1263"/>
        <v>0</v>
      </c>
      <c r="DT331" s="192">
        <f t="shared" si="1264"/>
        <v>0</v>
      </c>
      <c r="DU331" s="192">
        <f t="shared" si="1265"/>
        <v>0</v>
      </c>
      <c r="DV331" s="193">
        <f t="shared" si="1266"/>
        <v>0</v>
      </c>
      <c r="DW331" s="193">
        <f t="shared" si="1267"/>
        <v>0</v>
      </c>
      <c r="DX331" s="193">
        <f t="shared" si="1268"/>
        <v>0</v>
      </c>
      <c r="DY331" s="193">
        <f t="shared" si="1269"/>
        <v>0</v>
      </c>
      <c r="DZ331" s="193">
        <f t="shared" si="1270"/>
        <v>0</v>
      </c>
      <c r="EA331" s="192">
        <f t="shared" si="1271"/>
        <v>0</v>
      </c>
      <c r="EB331" s="192">
        <f t="shared" si="1272"/>
        <v>0</v>
      </c>
      <c r="EC331" s="192">
        <f t="shared" si="1273"/>
        <v>0</v>
      </c>
      <c r="ED331" s="192">
        <f t="shared" si="1274"/>
        <v>0</v>
      </c>
      <c r="EE331" s="192">
        <f t="shared" si="1275"/>
        <v>0</v>
      </c>
      <c r="EF331" s="192">
        <f t="shared" si="1276"/>
        <v>0</v>
      </c>
      <c r="EG331" s="192">
        <f t="shared" si="1277"/>
        <v>0</v>
      </c>
      <c r="EH331" s="192">
        <f t="shared" si="1278"/>
        <v>0</v>
      </c>
      <c r="EI331" s="192">
        <f t="shared" si="1279"/>
        <v>0</v>
      </c>
      <c r="EJ331" s="192">
        <f t="shared" si="1280"/>
        <v>0</v>
      </c>
      <c r="EK331" s="192">
        <f t="shared" si="1281"/>
        <v>0</v>
      </c>
      <c r="EL331" s="192">
        <f t="shared" si="1282"/>
        <v>0</v>
      </c>
      <c r="EM331" s="192">
        <f t="shared" si="1283"/>
        <v>0</v>
      </c>
      <c r="EN331" s="192">
        <f t="shared" si="1284"/>
        <v>0</v>
      </c>
      <c r="EO331" s="192">
        <f t="shared" si="1285"/>
        <v>0</v>
      </c>
      <c r="EP331" s="192">
        <f t="shared" si="1286"/>
        <v>0</v>
      </c>
      <c r="EQ331" s="192">
        <f t="shared" si="1287"/>
        <v>0</v>
      </c>
      <c r="ER331" s="192">
        <f t="shared" si="1288"/>
        <v>0</v>
      </c>
      <c r="ES331" s="192">
        <f t="shared" si="1289"/>
        <v>0</v>
      </c>
      <c r="ET331" s="192">
        <f t="shared" si="1290"/>
        <v>0</v>
      </c>
      <c r="EU331" s="192">
        <f t="shared" si="1291"/>
        <v>0</v>
      </c>
      <c r="EV331" s="192">
        <f t="shared" si="1292"/>
        <v>0</v>
      </c>
      <c r="EW331" s="192">
        <f t="shared" si="1293"/>
        <v>0</v>
      </c>
      <c r="EX331" s="192">
        <f t="shared" si="1294"/>
        <v>0</v>
      </c>
      <c r="EY331" s="192">
        <f t="shared" si="1295"/>
        <v>0</v>
      </c>
      <c r="EZ331" s="192">
        <f t="shared" si="1296"/>
        <v>0</v>
      </c>
      <c r="FA331" s="192">
        <f t="shared" si="1297"/>
        <v>0</v>
      </c>
      <c r="FB331" s="192">
        <f t="shared" si="1298"/>
        <v>0</v>
      </c>
      <c r="FC331" s="192">
        <f t="shared" si="1299"/>
        <v>0</v>
      </c>
      <c r="FD331" s="192">
        <f t="shared" si="1300"/>
        <v>0</v>
      </c>
      <c r="FE331" s="192">
        <f t="shared" si="1301"/>
        <v>0</v>
      </c>
      <c r="FF331" s="192">
        <f t="shared" si="1302"/>
        <v>0</v>
      </c>
      <c r="FG331" s="192">
        <f t="shared" si="1303"/>
        <v>0</v>
      </c>
      <c r="FH331" s="192">
        <f t="shared" si="1304"/>
        <v>0</v>
      </c>
      <c r="FI331" s="192">
        <f t="shared" si="1305"/>
        <v>0</v>
      </c>
      <c r="FJ331" s="192">
        <f t="shared" si="1306"/>
        <v>0</v>
      </c>
      <c r="FK331" s="192">
        <f t="shared" si="1307"/>
        <v>0</v>
      </c>
      <c r="FL331" s="192">
        <f t="shared" si="1308"/>
        <v>0</v>
      </c>
      <c r="FM331" s="192">
        <f t="shared" si="1309"/>
        <v>0</v>
      </c>
      <c r="FN331" s="192">
        <f t="shared" si="1310"/>
        <v>0</v>
      </c>
      <c r="FO331" s="192">
        <f t="shared" si="1311"/>
        <v>0</v>
      </c>
      <c r="FP331" s="192">
        <f t="shared" si="1312"/>
        <v>0</v>
      </c>
      <c r="FQ331" s="192">
        <f t="shared" si="1313"/>
        <v>0</v>
      </c>
      <c r="FR331" s="192">
        <f t="shared" si="1314"/>
        <v>0</v>
      </c>
      <c r="FS331" s="192">
        <f t="shared" si="1315"/>
        <v>0</v>
      </c>
      <c r="FT331" s="192">
        <f t="shared" si="1316"/>
        <v>0</v>
      </c>
      <c r="FU331" s="192">
        <f t="shared" si="1317"/>
        <v>0</v>
      </c>
      <c r="FV331" s="192">
        <f t="shared" si="1318"/>
        <v>0</v>
      </c>
      <c r="FW331" s="192">
        <f t="shared" si="1319"/>
        <v>0</v>
      </c>
      <c r="FX331" s="192">
        <f t="shared" si="1320"/>
        <v>0</v>
      </c>
      <c r="FY331" s="192">
        <f t="shared" si="1321"/>
        <v>0</v>
      </c>
      <c r="FZ331" s="192">
        <f t="shared" si="1322"/>
        <v>0</v>
      </c>
      <c r="GA331" s="192">
        <f t="shared" si="1323"/>
        <v>0</v>
      </c>
      <c r="GB331" s="192">
        <f t="shared" si="1324"/>
        <v>0</v>
      </c>
      <c r="GC331" s="192">
        <f t="shared" si="1325"/>
        <v>0</v>
      </c>
      <c r="GD331" s="192">
        <f t="shared" si="1326"/>
        <v>0</v>
      </c>
      <c r="GE331" s="192">
        <f t="shared" si="1327"/>
        <v>0</v>
      </c>
      <c r="GF331" s="192">
        <f t="shared" si="1328"/>
        <v>0</v>
      </c>
      <c r="GG331" s="192">
        <f t="shared" si="1329"/>
        <v>0</v>
      </c>
      <c r="GH331" s="192">
        <f t="shared" si="1330"/>
        <v>0</v>
      </c>
      <c r="GI331" s="192">
        <f t="shared" si="1331"/>
        <v>0</v>
      </c>
      <c r="GJ331" s="192">
        <f t="shared" si="1332"/>
        <v>0</v>
      </c>
      <c r="GK331" s="192">
        <f t="shared" si="1333"/>
        <v>0</v>
      </c>
      <c r="GL331" s="192">
        <f t="shared" si="1334"/>
        <v>0</v>
      </c>
      <c r="GM331" s="192">
        <f t="shared" si="1335"/>
        <v>0</v>
      </c>
      <c r="GN331" s="192">
        <f t="shared" si="1336"/>
        <v>0</v>
      </c>
      <c r="GO331" s="192">
        <f t="shared" si="1337"/>
        <v>0</v>
      </c>
      <c r="GP331" s="192">
        <f t="shared" si="1338"/>
        <v>0</v>
      </c>
      <c r="GQ331" s="192">
        <f t="shared" si="1339"/>
        <v>0</v>
      </c>
      <c r="GR331" s="192">
        <f t="shared" si="1340"/>
        <v>0</v>
      </c>
      <c r="GS331" s="192">
        <f t="shared" si="1341"/>
        <v>0</v>
      </c>
      <c r="GT331" s="192">
        <f t="shared" si="1342"/>
        <v>0</v>
      </c>
      <c r="GU331" s="192">
        <f t="shared" si="1343"/>
        <v>0</v>
      </c>
      <c r="GV331" s="192">
        <f t="shared" si="1344"/>
        <v>0</v>
      </c>
      <c r="GW331" s="192">
        <f t="shared" si="1345"/>
        <v>0</v>
      </c>
      <c r="GX331" s="192">
        <f t="shared" si="1346"/>
        <v>0</v>
      </c>
      <c r="GY331" s="192">
        <f t="shared" si="1347"/>
        <v>0</v>
      </c>
      <c r="GZ331" s="192">
        <f t="shared" si="1348"/>
        <v>0</v>
      </c>
      <c r="HA331" s="192">
        <f t="shared" si="1349"/>
        <v>0</v>
      </c>
      <c r="HB331" s="192">
        <f t="shared" si="1350"/>
        <v>0</v>
      </c>
      <c r="HC331" s="192">
        <f t="shared" si="1351"/>
        <v>0</v>
      </c>
      <c r="HD331" s="192">
        <f t="shared" si="1352"/>
        <v>0</v>
      </c>
      <c r="HE331" s="192">
        <f t="shared" si="1353"/>
        <v>0</v>
      </c>
      <c r="HF331" s="192">
        <f t="shared" si="1354"/>
        <v>0</v>
      </c>
      <c r="HG331" s="192">
        <f t="shared" si="1355"/>
        <v>0</v>
      </c>
      <c r="HH331" s="192">
        <f t="shared" si="1356"/>
        <v>0</v>
      </c>
      <c r="HI331" s="192">
        <f t="shared" si="1357"/>
        <v>0</v>
      </c>
      <c r="HJ331" s="192">
        <f t="shared" si="1358"/>
        <v>0</v>
      </c>
      <c r="HK331" s="192">
        <f t="shared" si="1359"/>
        <v>0</v>
      </c>
      <c r="HL331" s="192">
        <f t="shared" si="1360"/>
        <v>0</v>
      </c>
      <c r="HM331" s="192">
        <f t="shared" si="1361"/>
        <v>0</v>
      </c>
      <c r="HN331" s="194">
        <f t="shared" si="1362"/>
        <v>0</v>
      </c>
      <c r="HO331" s="194">
        <f t="shared" si="1363"/>
        <v>0</v>
      </c>
      <c r="HP331" s="194">
        <f t="shared" si="1364"/>
        <v>0</v>
      </c>
      <c r="HQ331" s="194">
        <f t="shared" si="1365"/>
        <v>0</v>
      </c>
      <c r="HR331" s="194">
        <f t="shared" si="1366"/>
        <v>0</v>
      </c>
      <c r="HS331" s="195" t="str">
        <f t="shared" si="1163"/>
        <v/>
      </c>
      <c r="HT331" s="196">
        <f t="shared" si="1159"/>
        <v>0</v>
      </c>
      <c r="HU331" s="196">
        <f t="shared" si="1160"/>
        <v>0</v>
      </c>
      <c r="HV331" s="197" t="str">
        <f t="shared" si="1164"/>
        <v/>
      </c>
      <c r="HW331" s="197" t="str">
        <f t="shared" si="1367"/>
        <v/>
      </c>
      <c r="HX331" s="197" t="str">
        <f t="shared" si="1368"/>
        <v/>
      </c>
      <c r="HY331" s="195" t="str">
        <f t="shared" si="1165"/>
        <v/>
      </c>
      <c r="HZ331" s="30">
        <f t="shared" si="1161"/>
        <v>0</v>
      </c>
      <c r="IA331" s="198">
        <f t="shared" si="1166"/>
        <v>0</v>
      </c>
      <c r="IB331" s="195"/>
      <c r="IC331" s="195">
        <f t="shared" si="1369"/>
        <v>0</v>
      </c>
      <c r="ID331" s="195">
        <f t="shared" si="1167"/>
        <v>0</v>
      </c>
      <c r="IE331" s="195">
        <f t="shared" si="1370"/>
        <v>0</v>
      </c>
      <c r="IF331" s="195">
        <f t="shared" si="1168"/>
        <v>0</v>
      </c>
      <c r="IG331" s="307">
        <f t="shared" si="1169"/>
        <v>0</v>
      </c>
      <c r="IH331" s="307">
        <f t="shared" si="1170"/>
        <v>0</v>
      </c>
      <c r="II331" s="44">
        <f t="shared" si="1171"/>
        <v>0</v>
      </c>
      <c r="IJ331" s="44">
        <f t="shared" si="1371"/>
        <v>0</v>
      </c>
      <c r="IK331" s="44">
        <f t="shared" si="1372"/>
        <v>0</v>
      </c>
      <c r="IL331" s="44">
        <f t="shared" si="1373"/>
        <v>0</v>
      </c>
      <c r="IM331" s="44">
        <f t="shared" si="1374"/>
        <v>0</v>
      </c>
      <c r="IN331" s="44">
        <f t="shared" si="1375"/>
        <v>0</v>
      </c>
      <c r="IO331" s="44">
        <f t="shared" si="1376"/>
        <v>0</v>
      </c>
    </row>
    <row r="332" spans="1:249" ht="18" customHeight="1">
      <c r="A332" s="188">
        <v>326</v>
      </c>
      <c r="B332" s="326"/>
      <c r="C332" s="289"/>
      <c r="D332" s="199"/>
      <c r="E332" s="189"/>
      <c r="F332" s="189"/>
      <c r="G332" s="190"/>
      <c r="H332" s="190"/>
      <c r="I332" s="272"/>
      <c r="J332" s="207"/>
      <c r="K332" s="214" t="str">
        <f t="shared" si="1172"/>
        <v/>
      </c>
      <c r="L332" s="200" t="str">
        <f t="shared" si="1173"/>
        <v/>
      </c>
      <c r="M332" s="200" t="str">
        <f t="shared" si="1174"/>
        <v/>
      </c>
      <c r="N332" s="209" t="str">
        <f t="shared" si="1162"/>
        <v/>
      </c>
      <c r="O332" s="208" t="str">
        <f>IFERROR(IF(D332="","",IF(K332="","",IF(I332="","",IF(F332="F",VLOOKUP(K332,F!A:G,2,0),IF(F332="M",VLOOKUP(K332,M!A:G,2,0),""))))),0)</f>
        <v/>
      </c>
      <c r="P332" s="191" t="str">
        <f>IFERROR(IF(D332="","",IF(K332="","",IF(I332="","",IF(F332="F",VLOOKUP(K332,F!A:G,3,0),IF(F332="M",VLOOKUP(K332,M!A:G,3,0),""))))),0)</f>
        <v/>
      </c>
      <c r="Q332" s="191" t="str">
        <f>IFERROR(IF(D332="","",IF(K332="","",IF(I332="","",IF(F332="F",VLOOKUP(K332,F!A:G,4,0),IF(F332="M",VLOOKUP(K332,M!A:G,4,0),""))))),0)</f>
        <v/>
      </c>
      <c r="R332" s="191" t="str">
        <f>IFERROR(IF(D332="","",IF(K332="","",IF(I332="","",IF(F332="F",VLOOKUP(K332,F!A:G,5,0),IF(F332="M",VLOOKUP(K332,M!A:G,5,0),""))))),0)</f>
        <v/>
      </c>
      <c r="S332" s="191" t="str">
        <f>IFERROR(IF(D332="","",IF(K332="","",IF(I332="","",IF(F332="F",VLOOKUP(K332,F!A:G,6,0),IF(F332="M",VLOOKUP(K332,M!A:G,6,0),""))))),0)</f>
        <v/>
      </c>
      <c r="T332" s="191" t="str">
        <f>IFERROR(IF(D332="","",IF(K332="","",IF(I332="","",IF(F332="F",VLOOKUP(K332,F!A:G,7,0),IF(F332="M",VLOOKUP(K332,M!A:G,7,0),""))))),0)</f>
        <v/>
      </c>
      <c r="U332" s="191" t="str">
        <f>IFERROR(IF(D332="","",IF(K332="","",IF(J332="","",IF(F332="F",VLOOKUP(K332,F!A:M,8,0),IF(F332="M",VLOOKUP(K332,M!A:M,8,0),""))))),0)</f>
        <v/>
      </c>
      <c r="V332" s="191" t="str">
        <f>IFERROR(IF(D332="","",IF(K332="","",IF(J332="","",IF(F332="F",VLOOKUP(K332,F!A:M,9,0),IF(F332="M",VLOOKUP(K332,M!A:M,9,0),""))))),0)</f>
        <v/>
      </c>
      <c r="W332" s="191" t="str">
        <f>IFERROR(IF(D332="","",IF(K332="","",IF(J332="","",IF(F332="F",VLOOKUP(K332,F!A:M,10,0),IF(F332="M",VLOOKUP(K332,M!A:M,10,0),""))))),0)</f>
        <v/>
      </c>
      <c r="X332" s="191" t="str">
        <f>IFERROR(IF(D332="","",IF(K332="","",IF(J332="","",IF(F332="F",VLOOKUP(K332,F!A:M,11,0),IF(F332="M",VLOOKUP(K332,M!A:M,11,0),""))))),0)</f>
        <v/>
      </c>
      <c r="Y332" s="191" t="str">
        <f>IFERROR(IF(D332="","",IF(K332="","",IF(J332="","",IF(F332="F",VLOOKUP(K332,F!A:M,12,0),IF(F332="M",VLOOKUP(K332,M!A:M,12,0),""))))),0)</f>
        <v/>
      </c>
      <c r="Z332" s="191" t="str">
        <f>IFERROR(IF(D332="","",IF(K332="","",IF(J332="","",IF(F332="F",VLOOKUP(K332,F!A:M,13,0),IF(F332="M",VLOOKUP(K332,M!A:M,13,0),""))))),0)</f>
        <v/>
      </c>
      <c r="AA332" s="191" t="str">
        <f>IFERROR(IF(D332="","",IF(F332="","",IF(J332="","",IF(K332="","",IF(AND(K332&gt;23,K332&lt;=60),IF(F332="F",VLOOKUP(MROUND(HZ332,0.5),'F-Weight for Length'!K:S,2,0),VLOOKUP(MROUND(HZ332,0.5),'M-Weight for Length'!K:S,2,0)),IF(K332&gt;60,IF(F332="F",VLOOKUP(K332,'F-Weight for Length'!U:AC,2,0),VLOOKUP(K332,'M-Weight for Length'!U:AC,2,0)),IF(F332="F",VLOOKUP(MROUND(HZ332,0.5),'F-Weight for Length'!A:I,2,0),VLOOKUP(MROUND(HZ332,0.5),'M-Weight for Length'!A:I,2,0)))))))),0)</f>
        <v/>
      </c>
      <c r="AB332" s="191" t="str">
        <f>IFERROR(IF(D332="","",IF(F332="","",IF(J332="","",IF(K332="","",IF(AND(K332&gt;23,K332&lt;=60),IF(F332="F",VLOOKUP(MROUND(HZ332,0.5),'F-Weight for Length'!K:S,3,0),VLOOKUP(MROUND(HZ332,0.5),'M-Weight for Length'!K:S,3,0)),IF(K332&gt;60,IF(F332="F",VLOOKUP(K332,'F-Weight for Length'!U:AC,3,0),VLOOKUP(K332,'M-Weight for Length'!U:AC,3,0)),IF(F332="F",VLOOKUP(MROUND(HZ332,0.5),'F-Weight for Length'!A:I,3,0),VLOOKUP(MROUND(HZ332,0.5),'M-Weight for Length'!A:I,3,0)))))))),0)</f>
        <v/>
      </c>
      <c r="AC332" s="191" t="str">
        <f>IFERROR(IF(D332="","",IF(F332="","",IF(J332="","",IF(K332="","",IF(AND(K332&gt;23,K332&lt;=60),IF(F332="F",VLOOKUP(MROUND(HZ332,0.5),'F-Weight for Length'!K:S,4,0),VLOOKUP(MROUND(HZ332,0.5),'M-Weight for Length'!K:S,4,0)),IF(K332&gt;60,IF(F332="F",VLOOKUP(K332,'F-Weight for Length'!U:AC,4,0),VLOOKUP(K332,'M-Weight for Length'!U:AC,4,0)),IF(F332="F",VLOOKUP(MROUND(HZ332,0.5),'F-Weight for Length'!A:I,4,0),VLOOKUP(MROUND(HZ332,0.5),'M-Weight for Length'!A:I,4,0)))))))),0)</f>
        <v/>
      </c>
      <c r="AD332" s="191" t="str">
        <f>IFERROR(IF(D332="","",IF(F332="","",IF(J332="","",IF(K332="","",IF(AND(K332&gt;23,K332&lt;=60),IF(F332="F",VLOOKUP(MROUND(HZ332,0.5),'F-Weight for Length'!K:S,5,0),VLOOKUP(MROUND(HZ332,0.5),'M-Weight for Length'!K:S,5,0)),IF(K332&gt;60,IF(F332="F",VLOOKUP(K332,'F-Weight for Length'!U:AC,5,0),VLOOKUP(K332,'M-Weight for Length'!U:AC,5,0)),IF(F332="F",VLOOKUP(MROUND(HZ332,0.5),'F-Weight for Length'!A:I,5,0),VLOOKUP(MROUND(HZ332,0.5),'M-Weight for Length'!A:I,5,0)))))))),0)</f>
        <v/>
      </c>
      <c r="AE332" s="191" t="str">
        <f>IFERROR(IF(D332="","",IF(F332="","",IF(J332="","",IF(K332="","",IF(AND(K332&gt;23,K332&lt;=60),IF(F332="F",VLOOKUP(MROUND(HZ332,0.5),'F-Weight for Length'!K:S,6,0),VLOOKUP(MROUND(HZ332,0.5),'M-Weight for Length'!K:S,6,0)),IF(K332&gt;60,IF(F332="F",VLOOKUP(K332,'F-Weight for Length'!U:AC,6,0),VLOOKUP(K332,'M-Weight for Length'!U:AC,6,0)),IF(F332="F",VLOOKUP(MROUND(HZ332,0.5),'F-Weight for Length'!A:I,6,0),VLOOKUP(MROUND(HZ332,0.5),'M-Weight for Length'!A:I,6,0)))))))),0)</f>
        <v/>
      </c>
      <c r="AF332" s="191" t="str">
        <f>IFERROR(IF(D332="","",IF(F332="","",IF(J332="","",IF(K332="","",IF(AND(K332&gt;23,K332&lt;=60),IF(F332="F",VLOOKUP(MROUND(HZ332,0.5),'F-Weight for Length'!K:S,7,0),VLOOKUP(MROUND(HZ332,0.5),'M-Weight for Length'!K:S,7,0)),IF(K332&gt;60,IF(F332="F",VLOOKUP(K332,'F-Weight for Length'!U:AC,7,0),VLOOKUP(K332,'M-Weight for Length'!U:AC,7,0)),IF(F332="F",VLOOKUP(MROUND(HZ332,0.5),'F-Weight for Length'!A:I,7,0),VLOOKUP(MROUND(HZ332,0.5),'M-Weight for Length'!A:I,7,0)))))))),0)</f>
        <v/>
      </c>
      <c r="AG332" s="191" t="str">
        <f>IFERROR(IF(D332="","",IF(F332="","",IF(J332="","",IF(K332="","",IF(AND(K332&gt;23,K332&lt;=60),IF(F332="F",VLOOKUP(MROUND(HZ332,0.5),'F-Weight for Length'!K:S,8,0),VLOOKUP(MROUND(HZ332,0.5),'M-Weight for Length'!K:S,8,0)),IF(K332&gt;60,IF(F332="F",VLOOKUP(K332,'F-Weight for Length'!U:AC,8,0),VLOOKUP(K332,'M-Weight for Length'!U:AC,8,0)),IF(F332="F",VLOOKUP(MROUND(HZ332,0.5),'F-Weight for Length'!A:I,8,0),VLOOKUP(MROUND(HZ332,0.5),'M-Weight for Length'!A:I,8,0)))))))),0)</f>
        <v/>
      </c>
      <c r="AH332" s="191" t="str">
        <f>IFERROR(IF(D332="","",IF(F332="","",IF(J332="","",IF(K332="","",IF(AND(K332&gt;23,K332&lt;=60),IF(F332="F",VLOOKUP(MROUND(HZ332,0.5),'F-Weight for Length'!K:S,9,0),VLOOKUP(MROUND(HZ332,0.5),'M-Weight for Length'!K:S,9,0)),IF(K332&gt;60,IF(F332="F",VLOOKUP(K332,'F-Weight for Length'!U:AC,9,0),VLOOKUP(K332,'M-Weight for Length'!U:AC,9,0)),IF(F332="F",VLOOKUP(MROUND(HZ332,0.5),'F-Weight for Length'!A:I,9,0),VLOOKUP(MROUND(HZ332,0.5),'M-Weight for Length'!A:I,9,0)))))))),0)</f>
        <v/>
      </c>
      <c r="AI332" s="192">
        <f t="shared" si="1175"/>
        <v>0</v>
      </c>
      <c r="AJ332" s="192">
        <f t="shared" si="1176"/>
        <v>0</v>
      </c>
      <c r="AK332" s="192">
        <f t="shared" si="1177"/>
        <v>0</v>
      </c>
      <c r="AL332" s="192">
        <f t="shared" si="1178"/>
        <v>0</v>
      </c>
      <c r="AM332" s="192">
        <f t="shared" si="1179"/>
        <v>0</v>
      </c>
      <c r="AN332" s="192">
        <f t="shared" si="1180"/>
        <v>0</v>
      </c>
      <c r="AO332" s="192">
        <f t="shared" si="1181"/>
        <v>0</v>
      </c>
      <c r="AP332" s="192">
        <f t="shared" si="1182"/>
        <v>0</v>
      </c>
      <c r="AQ332" s="192">
        <f t="shared" si="1183"/>
        <v>0</v>
      </c>
      <c r="AR332" s="192">
        <f t="shared" si="1184"/>
        <v>0</v>
      </c>
      <c r="AS332" s="192">
        <f t="shared" si="1185"/>
        <v>0</v>
      </c>
      <c r="AT332" s="192">
        <f t="shared" si="1186"/>
        <v>0</v>
      </c>
      <c r="AU332" s="192">
        <f t="shared" si="1187"/>
        <v>0</v>
      </c>
      <c r="AV332" s="192">
        <f t="shared" si="1188"/>
        <v>0</v>
      </c>
      <c r="AW332" s="192">
        <f t="shared" si="1189"/>
        <v>0</v>
      </c>
      <c r="AX332" s="192">
        <f t="shared" si="1190"/>
        <v>0</v>
      </c>
      <c r="AY332" s="192">
        <f t="shared" si="1191"/>
        <v>0</v>
      </c>
      <c r="AZ332" s="192">
        <f t="shared" si="1192"/>
        <v>0</v>
      </c>
      <c r="BA332" s="192">
        <f t="shared" si="1193"/>
        <v>0</v>
      </c>
      <c r="BB332" s="192">
        <f t="shared" si="1194"/>
        <v>0</v>
      </c>
      <c r="BC332" s="192">
        <f t="shared" si="1195"/>
        <v>0</v>
      </c>
      <c r="BD332" s="192">
        <f t="shared" si="1196"/>
        <v>0</v>
      </c>
      <c r="BE332" s="192">
        <f t="shared" si="1197"/>
        <v>0</v>
      </c>
      <c r="BF332" s="192">
        <f t="shared" si="1198"/>
        <v>0</v>
      </c>
      <c r="BG332" s="192">
        <f t="shared" si="1199"/>
        <v>0</v>
      </c>
      <c r="BH332" s="192">
        <f t="shared" si="1200"/>
        <v>0</v>
      </c>
      <c r="BI332" s="192">
        <f t="shared" si="1201"/>
        <v>0</v>
      </c>
      <c r="BJ332" s="192">
        <f t="shared" si="1202"/>
        <v>0</v>
      </c>
      <c r="BK332" s="192">
        <f t="shared" si="1203"/>
        <v>0</v>
      </c>
      <c r="BL332" s="192">
        <f t="shared" si="1204"/>
        <v>0</v>
      </c>
      <c r="BM332" s="192">
        <f t="shared" si="1205"/>
        <v>0</v>
      </c>
      <c r="BN332" s="192">
        <f t="shared" si="1206"/>
        <v>0</v>
      </c>
      <c r="BO332" s="192">
        <f t="shared" si="1207"/>
        <v>0</v>
      </c>
      <c r="BP332" s="192">
        <f t="shared" si="1208"/>
        <v>0</v>
      </c>
      <c r="BQ332" s="192">
        <f t="shared" si="1209"/>
        <v>0</v>
      </c>
      <c r="BR332" s="192">
        <f t="shared" si="1210"/>
        <v>0</v>
      </c>
      <c r="BS332" s="192">
        <f t="shared" si="1211"/>
        <v>0</v>
      </c>
      <c r="BT332" s="192">
        <f t="shared" si="1212"/>
        <v>0</v>
      </c>
      <c r="BU332" s="192">
        <f t="shared" si="1213"/>
        <v>0</v>
      </c>
      <c r="BV332" s="192">
        <f t="shared" si="1214"/>
        <v>0</v>
      </c>
      <c r="BW332" s="192">
        <f t="shared" si="1215"/>
        <v>0</v>
      </c>
      <c r="BX332" s="192">
        <f t="shared" si="1216"/>
        <v>0</v>
      </c>
      <c r="BY332" s="192">
        <f t="shared" si="1217"/>
        <v>0</v>
      </c>
      <c r="BZ332" s="192">
        <f t="shared" si="1218"/>
        <v>0</v>
      </c>
      <c r="CA332" s="192">
        <f t="shared" si="1219"/>
        <v>0</v>
      </c>
      <c r="CB332" s="192">
        <f t="shared" si="1220"/>
        <v>0</v>
      </c>
      <c r="CC332" s="192">
        <f t="shared" si="1221"/>
        <v>0</v>
      </c>
      <c r="CD332" s="192">
        <f t="shared" si="1222"/>
        <v>0</v>
      </c>
      <c r="CE332" s="192">
        <f t="shared" si="1223"/>
        <v>0</v>
      </c>
      <c r="CF332" s="192">
        <f t="shared" si="1224"/>
        <v>0</v>
      </c>
      <c r="CG332" s="192">
        <f t="shared" si="1225"/>
        <v>0</v>
      </c>
      <c r="CH332" s="192">
        <f t="shared" si="1226"/>
        <v>0</v>
      </c>
      <c r="CI332" s="192">
        <f t="shared" si="1227"/>
        <v>0</v>
      </c>
      <c r="CJ332" s="192">
        <f t="shared" si="1228"/>
        <v>0</v>
      </c>
      <c r="CK332" s="192">
        <f t="shared" si="1229"/>
        <v>0</v>
      </c>
      <c r="CL332" s="192">
        <f t="shared" si="1230"/>
        <v>0</v>
      </c>
      <c r="CM332" s="192">
        <f t="shared" si="1231"/>
        <v>0</v>
      </c>
      <c r="CN332" s="192">
        <f t="shared" si="1232"/>
        <v>0</v>
      </c>
      <c r="CO332" s="192">
        <f t="shared" si="1233"/>
        <v>0</v>
      </c>
      <c r="CP332" s="192">
        <f t="shared" si="1234"/>
        <v>0</v>
      </c>
      <c r="CQ332" s="192">
        <f t="shared" si="1235"/>
        <v>0</v>
      </c>
      <c r="CR332" s="192">
        <f t="shared" si="1236"/>
        <v>0</v>
      </c>
      <c r="CS332" s="192">
        <f t="shared" si="1237"/>
        <v>0</v>
      </c>
      <c r="CT332" s="192">
        <f t="shared" si="1238"/>
        <v>0</v>
      </c>
      <c r="CU332" s="192">
        <f t="shared" si="1239"/>
        <v>0</v>
      </c>
      <c r="CV332" s="192">
        <f t="shared" si="1240"/>
        <v>0</v>
      </c>
      <c r="CW332" s="192">
        <f t="shared" si="1241"/>
        <v>0</v>
      </c>
      <c r="CX332" s="192">
        <f t="shared" si="1242"/>
        <v>0</v>
      </c>
      <c r="CY332" s="192">
        <f t="shared" si="1243"/>
        <v>0</v>
      </c>
      <c r="CZ332" s="192">
        <f t="shared" si="1244"/>
        <v>0</v>
      </c>
      <c r="DA332" s="192">
        <f t="shared" si="1245"/>
        <v>0</v>
      </c>
      <c r="DB332" s="192">
        <f t="shared" si="1246"/>
        <v>0</v>
      </c>
      <c r="DC332" s="192">
        <f t="shared" si="1247"/>
        <v>0</v>
      </c>
      <c r="DD332" s="192">
        <f t="shared" si="1248"/>
        <v>0</v>
      </c>
      <c r="DE332" s="192">
        <f t="shared" si="1249"/>
        <v>0</v>
      </c>
      <c r="DF332" s="192">
        <f t="shared" si="1250"/>
        <v>0</v>
      </c>
      <c r="DG332" s="192">
        <f t="shared" si="1251"/>
        <v>0</v>
      </c>
      <c r="DH332" s="192">
        <f t="shared" si="1252"/>
        <v>0</v>
      </c>
      <c r="DI332" s="192">
        <f t="shared" si="1253"/>
        <v>0</v>
      </c>
      <c r="DJ332" s="192">
        <f t="shared" si="1254"/>
        <v>0</v>
      </c>
      <c r="DK332" s="192">
        <f t="shared" si="1255"/>
        <v>0</v>
      </c>
      <c r="DL332" s="192">
        <f t="shared" si="1256"/>
        <v>0</v>
      </c>
      <c r="DM332" s="192">
        <f t="shared" si="1257"/>
        <v>0</v>
      </c>
      <c r="DN332" s="192">
        <f t="shared" si="1258"/>
        <v>0</v>
      </c>
      <c r="DO332" s="192">
        <f t="shared" si="1259"/>
        <v>0</v>
      </c>
      <c r="DP332" s="192">
        <f t="shared" si="1260"/>
        <v>0</v>
      </c>
      <c r="DQ332" s="192">
        <f t="shared" si="1261"/>
        <v>0</v>
      </c>
      <c r="DR332" s="192">
        <f t="shared" si="1262"/>
        <v>0</v>
      </c>
      <c r="DS332" s="192">
        <f t="shared" si="1263"/>
        <v>0</v>
      </c>
      <c r="DT332" s="192">
        <f t="shared" si="1264"/>
        <v>0</v>
      </c>
      <c r="DU332" s="192">
        <f t="shared" si="1265"/>
        <v>0</v>
      </c>
      <c r="DV332" s="193">
        <f t="shared" si="1266"/>
        <v>0</v>
      </c>
      <c r="DW332" s="193">
        <f t="shared" si="1267"/>
        <v>0</v>
      </c>
      <c r="DX332" s="193">
        <f t="shared" si="1268"/>
        <v>0</v>
      </c>
      <c r="DY332" s="193">
        <f t="shared" si="1269"/>
        <v>0</v>
      </c>
      <c r="DZ332" s="193">
        <f t="shared" si="1270"/>
        <v>0</v>
      </c>
      <c r="EA332" s="192">
        <f t="shared" si="1271"/>
        <v>0</v>
      </c>
      <c r="EB332" s="192">
        <f t="shared" si="1272"/>
        <v>0</v>
      </c>
      <c r="EC332" s="192">
        <f t="shared" si="1273"/>
        <v>0</v>
      </c>
      <c r="ED332" s="192">
        <f t="shared" si="1274"/>
        <v>0</v>
      </c>
      <c r="EE332" s="192">
        <f t="shared" si="1275"/>
        <v>0</v>
      </c>
      <c r="EF332" s="192">
        <f t="shared" si="1276"/>
        <v>0</v>
      </c>
      <c r="EG332" s="192">
        <f t="shared" si="1277"/>
        <v>0</v>
      </c>
      <c r="EH332" s="192">
        <f t="shared" si="1278"/>
        <v>0</v>
      </c>
      <c r="EI332" s="192">
        <f t="shared" si="1279"/>
        <v>0</v>
      </c>
      <c r="EJ332" s="192">
        <f t="shared" si="1280"/>
        <v>0</v>
      </c>
      <c r="EK332" s="192">
        <f t="shared" si="1281"/>
        <v>0</v>
      </c>
      <c r="EL332" s="192">
        <f t="shared" si="1282"/>
        <v>0</v>
      </c>
      <c r="EM332" s="192">
        <f t="shared" si="1283"/>
        <v>0</v>
      </c>
      <c r="EN332" s="192">
        <f t="shared" si="1284"/>
        <v>0</v>
      </c>
      <c r="EO332" s="192">
        <f t="shared" si="1285"/>
        <v>0</v>
      </c>
      <c r="EP332" s="192">
        <f t="shared" si="1286"/>
        <v>0</v>
      </c>
      <c r="EQ332" s="192">
        <f t="shared" si="1287"/>
        <v>0</v>
      </c>
      <c r="ER332" s="192">
        <f t="shared" si="1288"/>
        <v>0</v>
      </c>
      <c r="ES332" s="192">
        <f t="shared" si="1289"/>
        <v>0</v>
      </c>
      <c r="ET332" s="192">
        <f t="shared" si="1290"/>
        <v>0</v>
      </c>
      <c r="EU332" s="192">
        <f t="shared" si="1291"/>
        <v>0</v>
      </c>
      <c r="EV332" s="192">
        <f t="shared" si="1292"/>
        <v>0</v>
      </c>
      <c r="EW332" s="192">
        <f t="shared" si="1293"/>
        <v>0</v>
      </c>
      <c r="EX332" s="192">
        <f t="shared" si="1294"/>
        <v>0</v>
      </c>
      <c r="EY332" s="192">
        <f t="shared" si="1295"/>
        <v>0</v>
      </c>
      <c r="EZ332" s="192">
        <f t="shared" si="1296"/>
        <v>0</v>
      </c>
      <c r="FA332" s="192">
        <f t="shared" si="1297"/>
        <v>0</v>
      </c>
      <c r="FB332" s="192">
        <f t="shared" si="1298"/>
        <v>0</v>
      </c>
      <c r="FC332" s="192">
        <f t="shared" si="1299"/>
        <v>0</v>
      </c>
      <c r="FD332" s="192">
        <f t="shared" si="1300"/>
        <v>0</v>
      </c>
      <c r="FE332" s="192">
        <f t="shared" si="1301"/>
        <v>0</v>
      </c>
      <c r="FF332" s="192">
        <f t="shared" si="1302"/>
        <v>0</v>
      </c>
      <c r="FG332" s="192">
        <f t="shared" si="1303"/>
        <v>0</v>
      </c>
      <c r="FH332" s="192">
        <f t="shared" si="1304"/>
        <v>0</v>
      </c>
      <c r="FI332" s="192">
        <f t="shared" si="1305"/>
        <v>0</v>
      </c>
      <c r="FJ332" s="192">
        <f t="shared" si="1306"/>
        <v>0</v>
      </c>
      <c r="FK332" s="192">
        <f t="shared" si="1307"/>
        <v>0</v>
      </c>
      <c r="FL332" s="192">
        <f t="shared" si="1308"/>
        <v>0</v>
      </c>
      <c r="FM332" s="192">
        <f t="shared" si="1309"/>
        <v>0</v>
      </c>
      <c r="FN332" s="192">
        <f t="shared" si="1310"/>
        <v>0</v>
      </c>
      <c r="FO332" s="192">
        <f t="shared" si="1311"/>
        <v>0</v>
      </c>
      <c r="FP332" s="192">
        <f t="shared" si="1312"/>
        <v>0</v>
      </c>
      <c r="FQ332" s="192">
        <f t="shared" si="1313"/>
        <v>0</v>
      </c>
      <c r="FR332" s="192">
        <f t="shared" si="1314"/>
        <v>0</v>
      </c>
      <c r="FS332" s="192">
        <f t="shared" si="1315"/>
        <v>0</v>
      </c>
      <c r="FT332" s="192">
        <f t="shared" si="1316"/>
        <v>0</v>
      </c>
      <c r="FU332" s="192">
        <f t="shared" si="1317"/>
        <v>0</v>
      </c>
      <c r="FV332" s="192">
        <f t="shared" si="1318"/>
        <v>0</v>
      </c>
      <c r="FW332" s="192">
        <f t="shared" si="1319"/>
        <v>0</v>
      </c>
      <c r="FX332" s="192">
        <f t="shared" si="1320"/>
        <v>0</v>
      </c>
      <c r="FY332" s="192">
        <f t="shared" si="1321"/>
        <v>0</v>
      </c>
      <c r="FZ332" s="192">
        <f t="shared" si="1322"/>
        <v>0</v>
      </c>
      <c r="GA332" s="192">
        <f t="shared" si="1323"/>
        <v>0</v>
      </c>
      <c r="GB332" s="192">
        <f t="shared" si="1324"/>
        <v>0</v>
      </c>
      <c r="GC332" s="192">
        <f t="shared" si="1325"/>
        <v>0</v>
      </c>
      <c r="GD332" s="192">
        <f t="shared" si="1326"/>
        <v>0</v>
      </c>
      <c r="GE332" s="192">
        <f t="shared" si="1327"/>
        <v>0</v>
      </c>
      <c r="GF332" s="192">
        <f t="shared" si="1328"/>
        <v>0</v>
      </c>
      <c r="GG332" s="192">
        <f t="shared" si="1329"/>
        <v>0</v>
      </c>
      <c r="GH332" s="192">
        <f t="shared" si="1330"/>
        <v>0</v>
      </c>
      <c r="GI332" s="192">
        <f t="shared" si="1331"/>
        <v>0</v>
      </c>
      <c r="GJ332" s="192">
        <f t="shared" si="1332"/>
        <v>0</v>
      </c>
      <c r="GK332" s="192">
        <f t="shared" si="1333"/>
        <v>0</v>
      </c>
      <c r="GL332" s="192">
        <f t="shared" si="1334"/>
        <v>0</v>
      </c>
      <c r="GM332" s="192">
        <f t="shared" si="1335"/>
        <v>0</v>
      </c>
      <c r="GN332" s="192">
        <f t="shared" si="1336"/>
        <v>0</v>
      </c>
      <c r="GO332" s="192">
        <f t="shared" si="1337"/>
        <v>0</v>
      </c>
      <c r="GP332" s="192">
        <f t="shared" si="1338"/>
        <v>0</v>
      </c>
      <c r="GQ332" s="192">
        <f t="shared" si="1339"/>
        <v>0</v>
      </c>
      <c r="GR332" s="192">
        <f t="shared" si="1340"/>
        <v>0</v>
      </c>
      <c r="GS332" s="192">
        <f t="shared" si="1341"/>
        <v>0</v>
      </c>
      <c r="GT332" s="192">
        <f t="shared" si="1342"/>
        <v>0</v>
      </c>
      <c r="GU332" s="192">
        <f t="shared" si="1343"/>
        <v>0</v>
      </c>
      <c r="GV332" s="192">
        <f t="shared" si="1344"/>
        <v>0</v>
      </c>
      <c r="GW332" s="192">
        <f t="shared" si="1345"/>
        <v>0</v>
      </c>
      <c r="GX332" s="192">
        <f t="shared" si="1346"/>
        <v>0</v>
      </c>
      <c r="GY332" s="192">
        <f t="shared" si="1347"/>
        <v>0</v>
      </c>
      <c r="GZ332" s="192">
        <f t="shared" si="1348"/>
        <v>0</v>
      </c>
      <c r="HA332" s="192">
        <f t="shared" si="1349"/>
        <v>0</v>
      </c>
      <c r="HB332" s="192">
        <f t="shared" si="1350"/>
        <v>0</v>
      </c>
      <c r="HC332" s="192">
        <f t="shared" si="1351"/>
        <v>0</v>
      </c>
      <c r="HD332" s="192">
        <f t="shared" si="1352"/>
        <v>0</v>
      </c>
      <c r="HE332" s="192">
        <f t="shared" si="1353"/>
        <v>0</v>
      </c>
      <c r="HF332" s="192">
        <f t="shared" si="1354"/>
        <v>0</v>
      </c>
      <c r="HG332" s="192">
        <f t="shared" si="1355"/>
        <v>0</v>
      </c>
      <c r="HH332" s="192">
        <f t="shared" si="1356"/>
        <v>0</v>
      </c>
      <c r="HI332" s="192">
        <f t="shared" si="1357"/>
        <v>0</v>
      </c>
      <c r="HJ332" s="192">
        <f t="shared" si="1358"/>
        <v>0</v>
      </c>
      <c r="HK332" s="192">
        <f t="shared" si="1359"/>
        <v>0</v>
      </c>
      <c r="HL332" s="192">
        <f t="shared" si="1360"/>
        <v>0</v>
      </c>
      <c r="HM332" s="192">
        <f t="shared" si="1361"/>
        <v>0</v>
      </c>
      <c r="HN332" s="194">
        <f t="shared" si="1362"/>
        <v>0</v>
      </c>
      <c r="HO332" s="194">
        <f t="shared" si="1363"/>
        <v>0</v>
      </c>
      <c r="HP332" s="194">
        <f t="shared" si="1364"/>
        <v>0</v>
      </c>
      <c r="HQ332" s="194">
        <f t="shared" si="1365"/>
        <v>0</v>
      </c>
      <c r="HR332" s="194">
        <f t="shared" si="1366"/>
        <v>0</v>
      </c>
      <c r="HS332" s="195" t="str">
        <f t="shared" si="1163"/>
        <v/>
      </c>
      <c r="HT332" s="196">
        <f t="shared" si="1159"/>
        <v>0</v>
      </c>
      <c r="HU332" s="196">
        <f t="shared" si="1160"/>
        <v>0</v>
      </c>
      <c r="HV332" s="197" t="str">
        <f t="shared" si="1164"/>
        <v/>
      </c>
      <c r="HW332" s="197" t="str">
        <f t="shared" si="1367"/>
        <v/>
      </c>
      <c r="HX332" s="197" t="str">
        <f t="shared" si="1368"/>
        <v/>
      </c>
      <c r="HY332" s="195" t="str">
        <f t="shared" si="1165"/>
        <v/>
      </c>
      <c r="HZ332" s="30">
        <f t="shared" si="1161"/>
        <v>0</v>
      </c>
      <c r="IA332" s="198">
        <f t="shared" si="1166"/>
        <v>0</v>
      </c>
      <c r="IB332" s="195"/>
      <c r="IC332" s="195">
        <f t="shared" si="1369"/>
        <v>0</v>
      </c>
      <c r="ID332" s="195">
        <f t="shared" si="1167"/>
        <v>0</v>
      </c>
      <c r="IE332" s="195">
        <f t="shared" si="1370"/>
        <v>0</v>
      </c>
      <c r="IF332" s="195">
        <f t="shared" si="1168"/>
        <v>0</v>
      </c>
      <c r="IG332" s="307">
        <f t="shared" si="1169"/>
        <v>0</v>
      </c>
      <c r="IH332" s="307">
        <f t="shared" si="1170"/>
        <v>0</v>
      </c>
      <c r="II332" s="44">
        <f t="shared" si="1171"/>
        <v>0</v>
      </c>
      <c r="IJ332" s="44">
        <f t="shared" si="1371"/>
        <v>0</v>
      </c>
      <c r="IK332" s="44">
        <f t="shared" si="1372"/>
        <v>0</v>
      </c>
      <c r="IL332" s="44">
        <f t="shared" si="1373"/>
        <v>0</v>
      </c>
      <c r="IM332" s="44">
        <f t="shared" si="1374"/>
        <v>0</v>
      </c>
      <c r="IN332" s="44">
        <f t="shared" si="1375"/>
        <v>0</v>
      </c>
      <c r="IO332" s="44">
        <f t="shared" si="1376"/>
        <v>0</v>
      </c>
    </row>
    <row r="333" spans="1:249" ht="18" customHeight="1">
      <c r="A333" s="188">
        <v>327</v>
      </c>
      <c r="B333" s="326"/>
      <c r="C333" s="289"/>
      <c r="D333" s="199"/>
      <c r="E333" s="189"/>
      <c r="F333" s="189"/>
      <c r="G333" s="190"/>
      <c r="H333" s="190"/>
      <c r="I333" s="272"/>
      <c r="J333" s="207"/>
      <c r="K333" s="214" t="str">
        <f t="shared" si="1172"/>
        <v/>
      </c>
      <c r="L333" s="200" t="str">
        <f t="shared" si="1173"/>
        <v/>
      </c>
      <c r="M333" s="200" t="str">
        <f t="shared" si="1174"/>
        <v/>
      </c>
      <c r="N333" s="209" t="str">
        <f t="shared" si="1162"/>
        <v/>
      </c>
      <c r="O333" s="208" t="str">
        <f>IFERROR(IF(D333="","",IF(K333="","",IF(I333="","",IF(F333="F",VLOOKUP(K333,F!A:G,2,0),IF(F333="M",VLOOKUP(K333,M!A:G,2,0),""))))),0)</f>
        <v/>
      </c>
      <c r="P333" s="191" t="str">
        <f>IFERROR(IF(D333="","",IF(K333="","",IF(I333="","",IF(F333="F",VLOOKUP(K333,F!A:G,3,0),IF(F333="M",VLOOKUP(K333,M!A:G,3,0),""))))),0)</f>
        <v/>
      </c>
      <c r="Q333" s="191" t="str">
        <f>IFERROR(IF(D333="","",IF(K333="","",IF(I333="","",IF(F333="F",VLOOKUP(K333,F!A:G,4,0),IF(F333="M",VLOOKUP(K333,M!A:G,4,0),""))))),0)</f>
        <v/>
      </c>
      <c r="R333" s="191" t="str">
        <f>IFERROR(IF(D333="","",IF(K333="","",IF(I333="","",IF(F333="F",VLOOKUP(K333,F!A:G,5,0),IF(F333="M",VLOOKUP(K333,M!A:G,5,0),""))))),0)</f>
        <v/>
      </c>
      <c r="S333" s="191" t="str">
        <f>IFERROR(IF(D333="","",IF(K333="","",IF(I333="","",IF(F333="F",VLOOKUP(K333,F!A:G,6,0),IF(F333="M",VLOOKUP(K333,M!A:G,6,0),""))))),0)</f>
        <v/>
      </c>
      <c r="T333" s="191" t="str">
        <f>IFERROR(IF(D333="","",IF(K333="","",IF(I333="","",IF(F333="F",VLOOKUP(K333,F!A:G,7,0),IF(F333="M",VLOOKUP(K333,M!A:G,7,0),""))))),0)</f>
        <v/>
      </c>
      <c r="U333" s="191" t="str">
        <f>IFERROR(IF(D333="","",IF(K333="","",IF(J333="","",IF(F333="F",VLOOKUP(K333,F!A:M,8,0),IF(F333="M",VLOOKUP(K333,M!A:M,8,0),""))))),0)</f>
        <v/>
      </c>
      <c r="V333" s="191" t="str">
        <f>IFERROR(IF(D333="","",IF(K333="","",IF(J333="","",IF(F333="F",VLOOKUP(K333,F!A:M,9,0),IF(F333="M",VLOOKUP(K333,M!A:M,9,0),""))))),0)</f>
        <v/>
      </c>
      <c r="W333" s="191" t="str">
        <f>IFERROR(IF(D333="","",IF(K333="","",IF(J333="","",IF(F333="F",VLOOKUP(K333,F!A:M,10,0),IF(F333="M",VLOOKUP(K333,M!A:M,10,0),""))))),0)</f>
        <v/>
      </c>
      <c r="X333" s="191" t="str">
        <f>IFERROR(IF(D333="","",IF(K333="","",IF(J333="","",IF(F333="F",VLOOKUP(K333,F!A:M,11,0),IF(F333="M",VLOOKUP(K333,M!A:M,11,0),""))))),0)</f>
        <v/>
      </c>
      <c r="Y333" s="191" t="str">
        <f>IFERROR(IF(D333="","",IF(K333="","",IF(J333="","",IF(F333="F",VLOOKUP(K333,F!A:M,12,0),IF(F333="M",VLOOKUP(K333,M!A:M,12,0),""))))),0)</f>
        <v/>
      </c>
      <c r="Z333" s="191" t="str">
        <f>IFERROR(IF(D333="","",IF(K333="","",IF(J333="","",IF(F333="F",VLOOKUP(K333,F!A:M,13,0),IF(F333="M",VLOOKUP(K333,M!A:M,13,0),""))))),0)</f>
        <v/>
      </c>
      <c r="AA333" s="191" t="str">
        <f>IFERROR(IF(D333="","",IF(F333="","",IF(J333="","",IF(K333="","",IF(AND(K333&gt;23,K333&lt;=60),IF(F333="F",VLOOKUP(MROUND(HZ333,0.5),'F-Weight for Length'!K:S,2,0),VLOOKUP(MROUND(HZ333,0.5),'M-Weight for Length'!K:S,2,0)),IF(K333&gt;60,IF(F333="F",VLOOKUP(K333,'F-Weight for Length'!U:AC,2,0),VLOOKUP(K333,'M-Weight for Length'!U:AC,2,0)),IF(F333="F",VLOOKUP(MROUND(HZ333,0.5),'F-Weight for Length'!A:I,2,0),VLOOKUP(MROUND(HZ333,0.5),'M-Weight for Length'!A:I,2,0)))))))),0)</f>
        <v/>
      </c>
      <c r="AB333" s="191" t="str">
        <f>IFERROR(IF(D333="","",IF(F333="","",IF(J333="","",IF(K333="","",IF(AND(K333&gt;23,K333&lt;=60),IF(F333="F",VLOOKUP(MROUND(HZ333,0.5),'F-Weight for Length'!K:S,3,0),VLOOKUP(MROUND(HZ333,0.5),'M-Weight for Length'!K:S,3,0)),IF(K333&gt;60,IF(F333="F",VLOOKUP(K333,'F-Weight for Length'!U:AC,3,0),VLOOKUP(K333,'M-Weight for Length'!U:AC,3,0)),IF(F333="F",VLOOKUP(MROUND(HZ333,0.5),'F-Weight for Length'!A:I,3,0),VLOOKUP(MROUND(HZ333,0.5),'M-Weight for Length'!A:I,3,0)))))))),0)</f>
        <v/>
      </c>
      <c r="AC333" s="191" t="str">
        <f>IFERROR(IF(D333="","",IF(F333="","",IF(J333="","",IF(K333="","",IF(AND(K333&gt;23,K333&lt;=60),IF(F333="F",VLOOKUP(MROUND(HZ333,0.5),'F-Weight for Length'!K:S,4,0),VLOOKUP(MROUND(HZ333,0.5),'M-Weight for Length'!K:S,4,0)),IF(K333&gt;60,IF(F333="F",VLOOKUP(K333,'F-Weight for Length'!U:AC,4,0),VLOOKUP(K333,'M-Weight for Length'!U:AC,4,0)),IF(F333="F",VLOOKUP(MROUND(HZ333,0.5),'F-Weight for Length'!A:I,4,0),VLOOKUP(MROUND(HZ333,0.5),'M-Weight for Length'!A:I,4,0)))))))),0)</f>
        <v/>
      </c>
      <c r="AD333" s="191" t="str">
        <f>IFERROR(IF(D333="","",IF(F333="","",IF(J333="","",IF(K333="","",IF(AND(K333&gt;23,K333&lt;=60),IF(F333="F",VLOOKUP(MROUND(HZ333,0.5),'F-Weight for Length'!K:S,5,0),VLOOKUP(MROUND(HZ333,0.5),'M-Weight for Length'!K:S,5,0)),IF(K333&gt;60,IF(F333="F",VLOOKUP(K333,'F-Weight for Length'!U:AC,5,0),VLOOKUP(K333,'M-Weight for Length'!U:AC,5,0)),IF(F333="F",VLOOKUP(MROUND(HZ333,0.5),'F-Weight for Length'!A:I,5,0),VLOOKUP(MROUND(HZ333,0.5),'M-Weight for Length'!A:I,5,0)))))))),0)</f>
        <v/>
      </c>
      <c r="AE333" s="191" t="str">
        <f>IFERROR(IF(D333="","",IF(F333="","",IF(J333="","",IF(K333="","",IF(AND(K333&gt;23,K333&lt;=60),IF(F333="F",VLOOKUP(MROUND(HZ333,0.5),'F-Weight for Length'!K:S,6,0),VLOOKUP(MROUND(HZ333,0.5),'M-Weight for Length'!K:S,6,0)),IF(K333&gt;60,IF(F333="F",VLOOKUP(K333,'F-Weight for Length'!U:AC,6,0),VLOOKUP(K333,'M-Weight for Length'!U:AC,6,0)),IF(F333="F",VLOOKUP(MROUND(HZ333,0.5),'F-Weight for Length'!A:I,6,0),VLOOKUP(MROUND(HZ333,0.5),'M-Weight for Length'!A:I,6,0)))))))),0)</f>
        <v/>
      </c>
      <c r="AF333" s="191" t="str">
        <f>IFERROR(IF(D333="","",IF(F333="","",IF(J333="","",IF(K333="","",IF(AND(K333&gt;23,K333&lt;=60),IF(F333="F",VLOOKUP(MROUND(HZ333,0.5),'F-Weight for Length'!K:S,7,0),VLOOKUP(MROUND(HZ333,0.5),'M-Weight for Length'!K:S,7,0)),IF(K333&gt;60,IF(F333="F",VLOOKUP(K333,'F-Weight for Length'!U:AC,7,0),VLOOKUP(K333,'M-Weight for Length'!U:AC,7,0)),IF(F333="F",VLOOKUP(MROUND(HZ333,0.5),'F-Weight for Length'!A:I,7,0),VLOOKUP(MROUND(HZ333,0.5),'M-Weight for Length'!A:I,7,0)))))))),0)</f>
        <v/>
      </c>
      <c r="AG333" s="191" t="str">
        <f>IFERROR(IF(D333="","",IF(F333="","",IF(J333="","",IF(K333="","",IF(AND(K333&gt;23,K333&lt;=60),IF(F333="F",VLOOKUP(MROUND(HZ333,0.5),'F-Weight for Length'!K:S,8,0),VLOOKUP(MROUND(HZ333,0.5),'M-Weight for Length'!K:S,8,0)),IF(K333&gt;60,IF(F333="F",VLOOKUP(K333,'F-Weight for Length'!U:AC,8,0),VLOOKUP(K333,'M-Weight for Length'!U:AC,8,0)),IF(F333="F",VLOOKUP(MROUND(HZ333,0.5),'F-Weight for Length'!A:I,8,0),VLOOKUP(MROUND(HZ333,0.5),'M-Weight for Length'!A:I,8,0)))))))),0)</f>
        <v/>
      </c>
      <c r="AH333" s="191" t="str">
        <f>IFERROR(IF(D333="","",IF(F333="","",IF(J333="","",IF(K333="","",IF(AND(K333&gt;23,K333&lt;=60),IF(F333="F",VLOOKUP(MROUND(HZ333,0.5),'F-Weight for Length'!K:S,9,0),VLOOKUP(MROUND(HZ333,0.5),'M-Weight for Length'!K:S,9,0)),IF(K333&gt;60,IF(F333="F",VLOOKUP(K333,'F-Weight for Length'!U:AC,9,0),VLOOKUP(K333,'M-Weight for Length'!U:AC,9,0)),IF(F333="F",VLOOKUP(MROUND(HZ333,0.5),'F-Weight for Length'!A:I,9,0),VLOOKUP(MROUND(HZ333,0.5),'M-Weight for Length'!A:I,9,0)))))))),0)</f>
        <v/>
      </c>
      <c r="AI333" s="192">
        <f t="shared" si="1175"/>
        <v>0</v>
      </c>
      <c r="AJ333" s="192">
        <f t="shared" si="1176"/>
        <v>0</v>
      </c>
      <c r="AK333" s="192">
        <f t="shared" si="1177"/>
        <v>0</v>
      </c>
      <c r="AL333" s="192">
        <f t="shared" si="1178"/>
        <v>0</v>
      </c>
      <c r="AM333" s="192">
        <f t="shared" si="1179"/>
        <v>0</v>
      </c>
      <c r="AN333" s="192">
        <f t="shared" si="1180"/>
        <v>0</v>
      </c>
      <c r="AO333" s="192">
        <f t="shared" si="1181"/>
        <v>0</v>
      </c>
      <c r="AP333" s="192">
        <f t="shared" si="1182"/>
        <v>0</v>
      </c>
      <c r="AQ333" s="192">
        <f t="shared" si="1183"/>
        <v>0</v>
      </c>
      <c r="AR333" s="192">
        <f t="shared" si="1184"/>
        <v>0</v>
      </c>
      <c r="AS333" s="192">
        <f t="shared" si="1185"/>
        <v>0</v>
      </c>
      <c r="AT333" s="192">
        <f t="shared" si="1186"/>
        <v>0</v>
      </c>
      <c r="AU333" s="192">
        <f t="shared" si="1187"/>
        <v>0</v>
      </c>
      <c r="AV333" s="192">
        <f t="shared" si="1188"/>
        <v>0</v>
      </c>
      <c r="AW333" s="192">
        <f t="shared" si="1189"/>
        <v>0</v>
      </c>
      <c r="AX333" s="192">
        <f t="shared" si="1190"/>
        <v>0</v>
      </c>
      <c r="AY333" s="192">
        <f t="shared" si="1191"/>
        <v>0</v>
      </c>
      <c r="AZ333" s="192">
        <f t="shared" si="1192"/>
        <v>0</v>
      </c>
      <c r="BA333" s="192">
        <f t="shared" si="1193"/>
        <v>0</v>
      </c>
      <c r="BB333" s="192">
        <f t="shared" si="1194"/>
        <v>0</v>
      </c>
      <c r="BC333" s="192">
        <f t="shared" si="1195"/>
        <v>0</v>
      </c>
      <c r="BD333" s="192">
        <f t="shared" si="1196"/>
        <v>0</v>
      </c>
      <c r="BE333" s="192">
        <f t="shared" si="1197"/>
        <v>0</v>
      </c>
      <c r="BF333" s="192">
        <f t="shared" si="1198"/>
        <v>0</v>
      </c>
      <c r="BG333" s="192">
        <f t="shared" si="1199"/>
        <v>0</v>
      </c>
      <c r="BH333" s="192">
        <f t="shared" si="1200"/>
        <v>0</v>
      </c>
      <c r="BI333" s="192">
        <f t="shared" si="1201"/>
        <v>0</v>
      </c>
      <c r="BJ333" s="192">
        <f t="shared" si="1202"/>
        <v>0</v>
      </c>
      <c r="BK333" s="192">
        <f t="shared" si="1203"/>
        <v>0</v>
      </c>
      <c r="BL333" s="192">
        <f t="shared" si="1204"/>
        <v>0</v>
      </c>
      <c r="BM333" s="192">
        <f t="shared" si="1205"/>
        <v>0</v>
      </c>
      <c r="BN333" s="192">
        <f t="shared" si="1206"/>
        <v>0</v>
      </c>
      <c r="BO333" s="192">
        <f t="shared" si="1207"/>
        <v>0</v>
      </c>
      <c r="BP333" s="192">
        <f t="shared" si="1208"/>
        <v>0</v>
      </c>
      <c r="BQ333" s="192">
        <f t="shared" si="1209"/>
        <v>0</v>
      </c>
      <c r="BR333" s="192">
        <f t="shared" si="1210"/>
        <v>0</v>
      </c>
      <c r="BS333" s="192">
        <f t="shared" si="1211"/>
        <v>0</v>
      </c>
      <c r="BT333" s="192">
        <f t="shared" si="1212"/>
        <v>0</v>
      </c>
      <c r="BU333" s="192">
        <f t="shared" si="1213"/>
        <v>0</v>
      </c>
      <c r="BV333" s="192">
        <f t="shared" si="1214"/>
        <v>0</v>
      </c>
      <c r="BW333" s="192">
        <f t="shared" si="1215"/>
        <v>0</v>
      </c>
      <c r="BX333" s="192">
        <f t="shared" si="1216"/>
        <v>0</v>
      </c>
      <c r="BY333" s="192">
        <f t="shared" si="1217"/>
        <v>0</v>
      </c>
      <c r="BZ333" s="192">
        <f t="shared" si="1218"/>
        <v>0</v>
      </c>
      <c r="CA333" s="192">
        <f t="shared" si="1219"/>
        <v>0</v>
      </c>
      <c r="CB333" s="192">
        <f t="shared" si="1220"/>
        <v>0</v>
      </c>
      <c r="CC333" s="192">
        <f t="shared" si="1221"/>
        <v>0</v>
      </c>
      <c r="CD333" s="192">
        <f t="shared" si="1222"/>
        <v>0</v>
      </c>
      <c r="CE333" s="192">
        <f t="shared" si="1223"/>
        <v>0</v>
      </c>
      <c r="CF333" s="192">
        <f t="shared" si="1224"/>
        <v>0</v>
      </c>
      <c r="CG333" s="192">
        <f t="shared" si="1225"/>
        <v>0</v>
      </c>
      <c r="CH333" s="192">
        <f t="shared" si="1226"/>
        <v>0</v>
      </c>
      <c r="CI333" s="192">
        <f t="shared" si="1227"/>
        <v>0</v>
      </c>
      <c r="CJ333" s="192">
        <f t="shared" si="1228"/>
        <v>0</v>
      </c>
      <c r="CK333" s="192">
        <f t="shared" si="1229"/>
        <v>0</v>
      </c>
      <c r="CL333" s="192">
        <f t="shared" si="1230"/>
        <v>0</v>
      </c>
      <c r="CM333" s="192">
        <f t="shared" si="1231"/>
        <v>0</v>
      </c>
      <c r="CN333" s="192">
        <f t="shared" si="1232"/>
        <v>0</v>
      </c>
      <c r="CO333" s="192">
        <f t="shared" si="1233"/>
        <v>0</v>
      </c>
      <c r="CP333" s="192">
        <f t="shared" si="1234"/>
        <v>0</v>
      </c>
      <c r="CQ333" s="192">
        <f t="shared" si="1235"/>
        <v>0</v>
      </c>
      <c r="CR333" s="192">
        <f t="shared" si="1236"/>
        <v>0</v>
      </c>
      <c r="CS333" s="192">
        <f t="shared" si="1237"/>
        <v>0</v>
      </c>
      <c r="CT333" s="192">
        <f t="shared" si="1238"/>
        <v>0</v>
      </c>
      <c r="CU333" s="192">
        <f t="shared" si="1239"/>
        <v>0</v>
      </c>
      <c r="CV333" s="192">
        <f t="shared" si="1240"/>
        <v>0</v>
      </c>
      <c r="CW333" s="192">
        <f t="shared" si="1241"/>
        <v>0</v>
      </c>
      <c r="CX333" s="192">
        <f t="shared" si="1242"/>
        <v>0</v>
      </c>
      <c r="CY333" s="192">
        <f t="shared" si="1243"/>
        <v>0</v>
      </c>
      <c r="CZ333" s="192">
        <f t="shared" si="1244"/>
        <v>0</v>
      </c>
      <c r="DA333" s="192">
        <f t="shared" si="1245"/>
        <v>0</v>
      </c>
      <c r="DB333" s="192">
        <f t="shared" si="1246"/>
        <v>0</v>
      </c>
      <c r="DC333" s="192">
        <f t="shared" si="1247"/>
        <v>0</v>
      </c>
      <c r="DD333" s="192">
        <f t="shared" si="1248"/>
        <v>0</v>
      </c>
      <c r="DE333" s="192">
        <f t="shared" si="1249"/>
        <v>0</v>
      </c>
      <c r="DF333" s="192">
        <f t="shared" si="1250"/>
        <v>0</v>
      </c>
      <c r="DG333" s="192">
        <f t="shared" si="1251"/>
        <v>0</v>
      </c>
      <c r="DH333" s="192">
        <f t="shared" si="1252"/>
        <v>0</v>
      </c>
      <c r="DI333" s="192">
        <f t="shared" si="1253"/>
        <v>0</v>
      </c>
      <c r="DJ333" s="192">
        <f t="shared" si="1254"/>
        <v>0</v>
      </c>
      <c r="DK333" s="192">
        <f t="shared" si="1255"/>
        <v>0</v>
      </c>
      <c r="DL333" s="192">
        <f t="shared" si="1256"/>
        <v>0</v>
      </c>
      <c r="DM333" s="192">
        <f t="shared" si="1257"/>
        <v>0</v>
      </c>
      <c r="DN333" s="192">
        <f t="shared" si="1258"/>
        <v>0</v>
      </c>
      <c r="DO333" s="192">
        <f t="shared" si="1259"/>
        <v>0</v>
      </c>
      <c r="DP333" s="192">
        <f t="shared" si="1260"/>
        <v>0</v>
      </c>
      <c r="DQ333" s="192">
        <f t="shared" si="1261"/>
        <v>0</v>
      </c>
      <c r="DR333" s="192">
        <f t="shared" si="1262"/>
        <v>0</v>
      </c>
      <c r="DS333" s="192">
        <f t="shared" si="1263"/>
        <v>0</v>
      </c>
      <c r="DT333" s="192">
        <f t="shared" si="1264"/>
        <v>0</v>
      </c>
      <c r="DU333" s="192">
        <f t="shared" si="1265"/>
        <v>0</v>
      </c>
      <c r="DV333" s="193">
        <f t="shared" si="1266"/>
        <v>0</v>
      </c>
      <c r="DW333" s="193">
        <f t="shared" si="1267"/>
        <v>0</v>
      </c>
      <c r="DX333" s="193">
        <f t="shared" si="1268"/>
        <v>0</v>
      </c>
      <c r="DY333" s="193">
        <f t="shared" si="1269"/>
        <v>0</v>
      </c>
      <c r="DZ333" s="193">
        <f t="shared" si="1270"/>
        <v>0</v>
      </c>
      <c r="EA333" s="192">
        <f t="shared" si="1271"/>
        <v>0</v>
      </c>
      <c r="EB333" s="192">
        <f t="shared" si="1272"/>
        <v>0</v>
      </c>
      <c r="EC333" s="192">
        <f t="shared" si="1273"/>
        <v>0</v>
      </c>
      <c r="ED333" s="192">
        <f t="shared" si="1274"/>
        <v>0</v>
      </c>
      <c r="EE333" s="192">
        <f t="shared" si="1275"/>
        <v>0</v>
      </c>
      <c r="EF333" s="192">
        <f t="shared" si="1276"/>
        <v>0</v>
      </c>
      <c r="EG333" s="192">
        <f t="shared" si="1277"/>
        <v>0</v>
      </c>
      <c r="EH333" s="192">
        <f t="shared" si="1278"/>
        <v>0</v>
      </c>
      <c r="EI333" s="192">
        <f t="shared" si="1279"/>
        <v>0</v>
      </c>
      <c r="EJ333" s="192">
        <f t="shared" si="1280"/>
        <v>0</v>
      </c>
      <c r="EK333" s="192">
        <f t="shared" si="1281"/>
        <v>0</v>
      </c>
      <c r="EL333" s="192">
        <f t="shared" si="1282"/>
        <v>0</v>
      </c>
      <c r="EM333" s="192">
        <f t="shared" si="1283"/>
        <v>0</v>
      </c>
      <c r="EN333" s="192">
        <f t="shared" si="1284"/>
        <v>0</v>
      </c>
      <c r="EO333" s="192">
        <f t="shared" si="1285"/>
        <v>0</v>
      </c>
      <c r="EP333" s="192">
        <f t="shared" si="1286"/>
        <v>0</v>
      </c>
      <c r="EQ333" s="192">
        <f t="shared" si="1287"/>
        <v>0</v>
      </c>
      <c r="ER333" s="192">
        <f t="shared" si="1288"/>
        <v>0</v>
      </c>
      <c r="ES333" s="192">
        <f t="shared" si="1289"/>
        <v>0</v>
      </c>
      <c r="ET333" s="192">
        <f t="shared" si="1290"/>
        <v>0</v>
      </c>
      <c r="EU333" s="192">
        <f t="shared" si="1291"/>
        <v>0</v>
      </c>
      <c r="EV333" s="192">
        <f t="shared" si="1292"/>
        <v>0</v>
      </c>
      <c r="EW333" s="192">
        <f t="shared" si="1293"/>
        <v>0</v>
      </c>
      <c r="EX333" s="192">
        <f t="shared" si="1294"/>
        <v>0</v>
      </c>
      <c r="EY333" s="192">
        <f t="shared" si="1295"/>
        <v>0</v>
      </c>
      <c r="EZ333" s="192">
        <f t="shared" si="1296"/>
        <v>0</v>
      </c>
      <c r="FA333" s="192">
        <f t="shared" si="1297"/>
        <v>0</v>
      </c>
      <c r="FB333" s="192">
        <f t="shared" si="1298"/>
        <v>0</v>
      </c>
      <c r="FC333" s="192">
        <f t="shared" si="1299"/>
        <v>0</v>
      </c>
      <c r="FD333" s="192">
        <f t="shared" si="1300"/>
        <v>0</v>
      </c>
      <c r="FE333" s="192">
        <f t="shared" si="1301"/>
        <v>0</v>
      </c>
      <c r="FF333" s="192">
        <f t="shared" si="1302"/>
        <v>0</v>
      </c>
      <c r="FG333" s="192">
        <f t="shared" si="1303"/>
        <v>0</v>
      </c>
      <c r="FH333" s="192">
        <f t="shared" si="1304"/>
        <v>0</v>
      </c>
      <c r="FI333" s="192">
        <f t="shared" si="1305"/>
        <v>0</v>
      </c>
      <c r="FJ333" s="192">
        <f t="shared" si="1306"/>
        <v>0</v>
      </c>
      <c r="FK333" s="192">
        <f t="shared" si="1307"/>
        <v>0</v>
      </c>
      <c r="FL333" s="192">
        <f t="shared" si="1308"/>
        <v>0</v>
      </c>
      <c r="FM333" s="192">
        <f t="shared" si="1309"/>
        <v>0</v>
      </c>
      <c r="FN333" s="192">
        <f t="shared" si="1310"/>
        <v>0</v>
      </c>
      <c r="FO333" s="192">
        <f t="shared" si="1311"/>
        <v>0</v>
      </c>
      <c r="FP333" s="192">
        <f t="shared" si="1312"/>
        <v>0</v>
      </c>
      <c r="FQ333" s="192">
        <f t="shared" si="1313"/>
        <v>0</v>
      </c>
      <c r="FR333" s="192">
        <f t="shared" si="1314"/>
        <v>0</v>
      </c>
      <c r="FS333" s="192">
        <f t="shared" si="1315"/>
        <v>0</v>
      </c>
      <c r="FT333" s="192">
        <f t="shared" si="1316"/>
        <v>0</v>
      </c>
      <c r="FU333" s="192">
        <f t="shared" si="1317"/>
        <v>0</v>
      </c>
      <c r="FV333" s="192">
        <f t="shared" si="1318"/>
        <v>0</v>
      </c>
      <c r="FW333" s="192">
        <f t="shared" si="1319"/>
        <v>0</v>
      </c>
      <c r="FX333" s="192">
        <f t="shared" si="1320"/>
        <v>0</v>
      </c>
      <c r="FY333" s="192">
        <f t="shared" si="1321"/>
        <v>0</v>
      </c>
      <c r="FZ333" s="192">
        <f t="shared" si="1322"/>
        <v>0</v>
      </c>
      <c r="GA333" s="192">
        <f t="shared" si="1323"/>
        <v>0</v>
      </c>
      <c r="GB333" s="192">
        <f t="shared" si="1324"/>
        <v>0</v>
      </c>
      <c r="GC333" s="192">
        <f t="shared" si="1325"/>
        <v>0</v>
      </c>
      <c r="GD333" s="192">
        <f t="shared" si="1326"/>
        <v>0</v>
      </c>
      <c r="GE333" s="192">
        <f t="shared" si="1327"/>
        <v>0</v>
      </c>
      <c r="GF333" s="192">
        <f t="shared" si="1328"/>
        <v>0</v>
      </c>
      <c r="GG333" s="192">
        <f t="shared" si="1329"/>
        <v>0</v>
      </c>
      <c r="GH333" s="192">
        <f t="shared" si="1330"/>
        <v>0</v>
      </c>
      <c r="GI333" s="192">
        <f t="shared" si="1331"/>
        <v>0</v>
      </c>
      <c r="GJ333" s="192">
        <f t="shared" si="1332"/>
        <v>0</v>
      </c>
      <c r="GK333" s="192">
        <f t="shared" si="1333"/>
        <v>0</v>
      </c>
      <c r="GL333" s="192">
        <f t="shared" si="1334"/>
        <v>0</v>
      </c>
      <c r="GM333" s="192">
        <f t="shared" si="1335"/>
        <v>0</v>
      </c>
      <c r="GN333" s="192">
        <f t="shared" si="1336"/>
        <v>0</v>
      </c>
      <c r="GO333" s="192">
        <f t="shared" si="1337"/>
        <v>0</v>
      </c>
      <c r="GP333" s="192">
        <f t="shared" si="1338"/>
        <v>0</v>
      </c>
      <c r="GQ333" s="192">
        <f t="shared" si="1339"/>
        <v>0</v>
      </c>
      <c r="GR333" s="192">
        <f t="shared" si="1340"/>
        <v>0</v>
      </c>
      <c r="GS333" s="192">
        <f t="shared" si="1341"/>
        <v>0</v>
      </c>
      <c r="GT333" s="192">
        <f t="shared" si="1342"/>
        <v>0</v>
      </c>
      <c r="GU333" s="192">
        <f t="shared" si="1343"/>
        <v>0</v>
      </c>
      <c r="GV333" s="192">
        <f t="shared" si="1344"/>
        <v>0</v>
      </c>
      <c r="GW333" s="192">
        <f t="shared" si="1345"/>
        <v>0</v>
      </c>
      <c r="GX333" s="192">
        <f t="shared" si="1346"/>
        <v>0</v>
      </c>
      <c r="GY333" s="192">
        <f t="shared" si="1347"/>
        <v>0</v>
      </c>
      <c r="GZ333" s="192">
        <f t="shared" si="1348"/>
        <v>0</v>
      </c>
      <c r="HA333" s="192">
        <f t="shared" si="1349"/>
        <v>0</v>
      </c>
      <c r="HB333" s="192">
        <f t="shared" si="1350"/>
        <v>0</v>
      </c>
      <c r="HC333" s="192">
        <f t="shared" si="1351"/>
        <v>0</v>
      </c>
      <c r="HD333" s="192">
        <f t="shared" si="1352"/>
        <v>0</v>
      </c>
      <c r="HE333" s="192">
        <f t="shared" si="1353"/>
        <v>0</v>
      </c>
      <c r="HF333" s="192">
        <f t="shared" si="1354"/>
        <v>0</v>
      </c>
      <c r="HG333" s="192">
        <f t="shared" si="1355"/>
        <v>0</v>
      </c>
      <c r="HH333" s="192">
        <f t="shared" si="1356"/>
        <v>0</v>
      </c>
      <c r="HI333" s="192">
        <f t="shared" si="1357"/>
        <v>0</v>
      </c>
      <c r="HJ333" s="192">
        <f t="shared" si="1358"/>
        <v>0</v>
      </c>
      <c r="HK333" s="192">
        <f t="shared" si="1359"/>
        <v>0</v>
      </c>
      <c r="HL333" s="192">
        <f t="shared" si="1360"/>
        <v>0</v>
      </c>
      <c r="HM333" s="192">
        <f t="shared" si="1361"/>
        <v>0</v>
      </c>
      <c r="HN333" s="194">
        <f t="shared" si="1362"/>
        <v>0</v>
      </c>
      <c r="HO333" s="194">
        <f t="shared" si="1363"/>
        <v>0</v>
      </c>
      <c r="HP333" s="194">
        <f t="shared" si="1364"/>
        <v>0</v>
      </c>
      <c r="HQ333" s="194">
        <f t="shared" si="1365"/>
        <v>0</v>
      </c>
      <c r="HR333" s="194">
        <f t="shared" si="1366"/>
        <v>0</v>
      </c>
      <c r="HS333" s="195" t="str">
        <f t="shared" si="1163"/>
        <v/>
      </c>
      <c r="HT333" s="196">
        <f t="shared" si="1159"/>
        <v>0</v>
      </c>
      <c r="HU333" s="196">
        <f t="shared" si="1160"/>
        <v>0</v>
      </c>
      <c r="HV333" s="197" t="str">
        <f t="shared" si="1164"/>
        <v/>
      </c>
      <c r="HW333" s="197" t="str">
        <f t="shared" si="1367"/>
        <v/>
      </c>
      <c r="HX333" s="197" t="str">
        <f t="shared" si="1368"/>
        <v/>
      </c>
      <c r="HY333" s="195" t="str">
        <f t="shared" si="1165"/>
        <v/>
      </c>
      <c r="HZ333" s="30">
        <f t="shared" si="1161"/>
        <v>0</v>
      </c>
      <c r="IA333" s="198">
        <f t="shared" si="1166"/>
        <v>0</v>
      </c>
      <c r="IB333" s="195"/>
      <c r="IC333" s="195">
        <f t="shared" si="1369"/>
        <v>0</v>
      </c>
      <c r="ID333" s="195">
        <f t="shared" si="1167"/>
        <v>0</v>
      </c>
      <c r="IE333" s="195">
        <f t="shared" si="1370"/>
        <v>0</v>
      </c>
      <c r="IF333" s="195">
        <f t="shared" si="1168"/>
        <v>0</v>
      </c>
      <c r="IG333" s="307">
        <f t="shared" si="1169"/>
        <v>0</v>
      </c>
      <c r="IH333" s="307">
        <f t="shared" si="1170"/>
        <v>0</v>
      </c>
      <c r="II333" s="44">
        <f t="shared" si="1171"/>
        <v>0</v>
      </c>
      <c r="IJ333" s="44">
        <f t="shared" si="1371"/>
        <v>0</v>
      </c>
      <c r="IK333" s="44">
        <f t="shared" si="1372"/>
        <v>0</v>
      </c>
      <c r="IL333" s="44">
        <f t="shared" si="1373"/>
        <v>0</v>
      </c>
      <c r="IM333" s="44">
        <f t="shared" si="1374"/>
        <v>0</v>
      </c>
      <c r="IN333" s="44">
        <f t="shared" si="1375"/>
        <v>0</v>
      </c>
      <c r="IO333" s="44">
        <f t="shared" si="1376"/>
        <v>0</v>
      </c>
    </row>
    <row r="334" spans="1:249" ht="18" customHeight="1">
      <c r="A334" s="188">
        <v>328</v>
      </c>
      <c r="B334" s="326"/>
      <c r="C334" s="289"/>
      <c r="D334" s="199"/>
      <c r="E334" s="189"/>
      <c r="F334" s="189"/>
      <c r="G334" s="190"/>
      <c r="H334" s="190"/>
      <c r="I334" s="272"/>
      <c r="J334" s="207"/>
      <c r="K334" s="214" t="str">
        <f t="shared" si="1172"/>
        <v/>
      </c>
      <c r="L334" s="200" t="str">
        <f t="shared" si="1173"/>
        <v/>
      </c>
      <c r="M334" s="200" t="str">
        <f t="shared" si="1174"/>
        <v/>
      </c>
      <c r="N334" s="209" t="str">
        <f t="shared" si="1162"/>
        <v/>
      </c>
      <c r="O334" s="208" t="str">
        <f>IFERROR(IF(D334="","",IF(K334="","",IF(I334="","",IF(F334="F",VLOOKUP(K334,F!A:G,2,0),IF(F334="M",VLOOKUP(K334,M!A:G,2,0),""))))),0)</f>
        <v/>
      </c>
      <c r="P334" s="191" t="str">
        <f>IFERROR(IF(D334="","",IF(K334="","",IF(I334="","",IF(F334="F",VLOOKUP(K334,F!A:G,3,0),IF(F334="M",VLOOKUP(K334,M!A:G,3,0),""))))),0)</f>
        <v/>
      </c>
      <c r="Q334" s="191" t="str">
        <f>IFERROR(IF(D334="","",IF(K334="","",IF(I334="","",IF(F334="F",VLOOKUP(K334,F!A:G,4,0),IF(F334="M",VLOOKUP(K334,M!A:G,4,0),""))))),0)</f>
        <v/>
      </c>
      <c r="R334" s="191" t="str">
        <f>IFERROR(IF(D334="","",IF(K334="","",IF(I334="","",IF(F334="F",VLOOKUP(K334,F!A:G,5,0),IF(F334="M",VLOOKUP(K334,M!A:G,5,0),""))))),0)</f>
        <v/>
      </c>
      <c r="S334" s="191" t="str">
        <f>IFERROR(IF(D334="","",IF(K334="","",IF(I334="","",IF(F334="F",VLOOKUP(K334,F!A:G,6,0),IF(F334="M",VLOOKUP(K334,M!A:G,6,0),""))))),0)</f>
        <v/>
      </c>
      <c r="T334" s="191" t="str">
        <f>IFERROR(IF(D334="","",IF(K334="","",IF(I334="","",IF(F334="F",VLOOKUP(K334,F!A:G,7,0),IF(F334="M",VLOOKUP(K334,M!A:G,7,0),""))))),0)</f>
        <v/>
      </c>
      <c r="U334" s="191" t="str">
        <f>IFERROR(IF(D334="","",IF(K334="","",IF(J334="","",IF(F334="F",VLOOKUP(K334,F!A:M,8,0),IF(F334="M",VLOOKUP(K334,M!A:M,8,0),""))))),0)</f>
        <v/>
      </c>
      <c r="V334" s="191" t="str">
        <f>IFERROR(IF(D334="","",IF(K334="","",IF(J334="","",IF(F334="F",VLOOKUP(K334,F!A:M,9,0),IF(F334="M",VLOOKUP(K334,M!A:M,9,0),""))))),0)</f>
        <v/>
      </c>
      <c r="W334" s="191" t="str">
        <f>IFERROR(IF(D334="","",IF(K334="","",IF(J334="","",IF(F334="F",VLOOKUP(K334,F!A:M,10,0),IF(F334="M",VLOOKUP(K334,M!A:M,10,0),""))))),0)</f>
        <v/>
      </c>
      <c r="X334" s="191" t="str">
        <f>IFERROR(IF(D334="","",IF(K334="","",IF(J334="","",IF(F334="F",VLOOKUP(K334,F!A:M,11,0),IF(F334="M",VLOOKUP(K334,M!A:M,11,0),""))))),0)</f>
        <v/>
      </c>
      <c r="Y334" s="191" t="str">
        <f>IFERROR(IF(D334="","",IF(K334="","",IF(J334="","",IF(F334="F",VLOOKUP(K334,F!A:M,12,0),IF(F334="M",VLOOKUP(K334,M!A:M,12,0),""))))),0)</f>
        <v/>
      </c>
      <c r="Z334" s="191" t="str">
        <f>IFERROR(IF(D334="","",IF(K334="","",IF(J334="","",IF(F334="F",VLOOKUP(K334,F!A:M,13,0),IF(F334="M",VLOOKUP(K334,M!A:M,13,0),""))))),0)</f>
        <v/>
      </c>
      <c r="AA334" s="191" t="str">
        <f>IFERROR(IF(D334="","",IF(F334="","",IF(J334="","",IF(K334="","",IF(AND(K334&gt;23,K334&lt;=60),IF(F334="F",VLOOKUP(MROUND(HZ334,0.5),'F-Weight for Length'!K:S,2,0),VLOOKUP(MROUND(HZ334,0.5),'M-Weight for Length'!K:S,2,0)),IF(K334&gt;60,IF(F334="F",VLOOKUP(K334,'F-Weight for Length'!U:AC,2,0),VLOOKUP(K334,'M-Weight for Length'!U:AC,2,0)),IF(F334="F",VLOOKUP(MROUND(HZ334,0.5),'F-Weight for Length'!A:I,2,0),VLOOKUP(MROUND(HZ334,0.5),'M-Weight for Length'!A:I,2,0)))))))),0)</f>
        <v/>
      </c>
      <c r="AB334" s="191" t="str">
        <f>IFERROR(IF(D334="","",IF(F334="","",IF(J334="","",IF(K334="","",IF(AND(K334&gt;23,K334&lt;=60),IF(F334="F",VLOOKUP(MROUND(HZ334,0.5),'F-Weight for Length'!K:S,3,0),VLOOKUP(MROUND(HZ334,0.5),'M-Weight for Length'!K:S,3,0)),IF(K334&gt;60,IF(F334="F",VLOOKUP(K334,'F-Weight for Length'!U:AC,3,0),VLOOKUP(K334,'M-Weight for Length'!U:AC,3,0)),IF(F334="F",VLOOKUP(MROUND(HZ334,0.5),'F-Weight for Length'!A:I,3,0),VLOOKUP(MROUND(HZ334,0.5),'M-Weight for Length'!A:I,3,0)))))))),0)</f>
        <v/>
      </c>
      <c r="AC334" s="191" t="str">
        <f>IFERROR(IF(D334="","",IF(F334="","",IF(J334="","",IF(K334="","",IF(AND(K334&gt;23,K334&lt;=60),IF(F334="F",VLOOKUP(MROUND(HZ334,0.5),'F-Weight for Length'!K:S,4,0),VLOOKUP(MROUND(HZ334,0.5),'M-Weight for Length'!K:S,4,0)),IF(K334&gt;60,IF(F334="F",VLOOKUP(K334,'F-Weight for Length'!U:AC,4,0),VLOOKUP(K334,'M-Weight for Length'!U:AC,4,0)),IF(F334="F",VLOOKUP(MROUND(HZ334,0.5),'F-Weight for Length'!A:I,4,0),VLOOKUP(MROUND(HZ334,0.5),'M-Weight for Length'!A:I,4,0)))))))),0)</f>
        <v/>
      </c>
      <c r="AD334" s="191" t="str">
        <f>IFERROR(IF(D334="","",IF(F334="","",IF(J334="","",IF(K334="","",IF(AND(K334&gt;23,K334&lt;=60),IF(F334="F",VLOOKUP(MROUND(HZ334,0.5),'F-Weight for Length'!K:S,5,0),VLOOKUP(MROUND(HZ334,0.5),'M-Weight for Length'!K:S,5,0)),IF(K334&gt;60,IF(F334="F",VLOOKUP(K334,'F-Weight for Length'!U:AC,5,0),VLOOKUP(K334,'M-Weight for Length'!U:AC,5,0)),IF(F334="F",VLOOKUP(MROUND(HZ334,0.5),'F-Weight for Length'!A:I,5,0),VLOOKUP(MROUND(HZ334,0.5),'M-Weight for Length'!A:I,5,0)))))))),0)</f>
        <v/>
      </c>
      <c r="AE334" s="191" t="str">
        <f>IFERROR(IF(D334="","",IF(F334="","",IF(J334="","",IF(K334="","",IF(AND(K334&gt;23,K334&lt;=60),IF(F334="F",VLOOKUP(MROUND(HZ334,0.5),'F-Weight for Length'!K:S,6,0),VLOOKUP(MROUND(HZ334,0.5),'M-Weight for Length'!K:S,6,0)),IF(K334&gt;60,IF(F334="F",VLOOKUP(K334,'F-Weight for Length'!U:AC,6,0),VLOOKUP(K334,'M-Weight for Length'!U:AC,6,0)),IF(F334="F",VLOOKUP(MROUND(HZ334,0.5),'F-Weight for Length'!A:I,6,0),VLOOKUP(MROUND(HZ334,0.5),'M-Weight for Length'!A:I,6,0)))))))),0)</f>
        <v/>
      </c>
      <c r="AF334" s="191" t="str">
        <f>IFERROR(IF(D334="","",IF(F334="","",IF(J334="","",IF(K334="","",IF(AND(K334&gt;23,K334&lt;=60),IF(F334="F",VLOOKUP(MROUND(HZ334,0.5),'F-Weight for Length'!K:S,7,0),VLOOKUP(MROUND(HZ334,0.5),'M-Weight for Length'!K:S,7,0)),IF(K334&gt;60,IF(F334="F",VLOOKUP(K334,'F-Weight for Length'!U:AC,7,0),VLOOKUP(K334,'M-Weight for Length'!U:AC,7,0)),IF(F334="F",VLOOKUP(MROUND(HZ334,0.5),'F-Weight for Length'!A:I,7,0),VLOOKUP(MROUND(HZ334,0.5),'M-Weight for Length'!A:I,7,0)))))))),0)</f>
        <v/>
      </c>
      <c r="AG334" s="191" t="str">
        <f>IFERROR(IF(D334="","",IF(F334="","",IF(J334="","",IF(K334="","",IF(AND(K334&gt;23,K334&lt;=60),IF(F334="F",VLOOKUP(MROUND(HZ334,0.5),'F-Weight for Length'!K:S,8,0),VLOOKUP(MROUND(HZ334,0.5),'M-Weight for Length'!K:S,8,0)),IF(K334&gt;60,IF(F334="F",VLOOKUP(K334,'F-Weight for Length'!U:AC,8,0),VLOOKUP(K334,'M-Weight for Length'!U:AC,8,0)),IF(F334="F",VLOOKUP(MROUND(HZ334,0.5),'F-Weight for Length'!A:I,8,0),VLOOKUP(MROUND(HZ334,0.5),'M-Weight for Length'!A:I,8,0)))))))),0)</f>
        <v/>
      </c>
      <c r="AH334" s="191" t="str">
        <f>IFERROR(IF(D334="","",IF(F334="","",IF(J334="","",IF(K334="","",IF(AND(K334&gt;23,K334&lt;=60),IF(F334="F",VLOOKUP(MROUND(HZ334,0.5),'F-Weight for Length'!K:S,9,0),VLOOKUP(MROUND(HZ334,0.5),'M-Weight for Length'!K:S,9,0)),IF(K334&gt;60,IF(F334="F",VLOOKUP(K334,'F-Weight for Length'!U:AC,9,0),VLOOKUP(K334,'M-Weight for Length'!U:AC,9,0)),IF(F334="F",VLOOKUP(MROUND(HZ334,0.5),'F-Weight for Length'!A:I,9,0),VLOOKUP(MROUND(HZ334,0.5),'M-Weight for Length'!A:I,9,0)))))))),0)</f>
        <v/>
      </c>
      <c r="AI334" s="192">
        <f t="shared" si="1175"/>
        <v>0</v>
      </c>
      <c r="AJ334" s="192">
        <f t="shared" si="1176"/>
        <v>0</v>
      </c>
      <c r="AK334" s="192">
        <f t="shared" si="1177"/>
        <v>0</v>
      </c>
      <c r="AL334" s="192">
        <f t="shared" si="1178"/>
        <v>0</v>
      </c>
      <c r="AM334" s="192">
        <f t="shared" si="1179"/>
        <v>0</v>
      </c>
      <c r="AN334" s="192">
        <f t="shared" si="1180"/>
        <v>0</v>
      </c>
      <c r="AO334" s="192">
        <f t="shared" si="1181"/>
        <v>0</v>
      </c>
      <c r="AP334" s="192">
        <f t="shared" si="1182"/>
        <v>0</v>
      </c>
      <c r="AQ334" s="192">
        <f t="shared" si="1183"/>
        <v>0</v>
      </c>
      <c r="AR334" s="192">
        <f t="shared" si="1184"/>
        <v>0</v>
      </c>
      <c r="AS334" s="192">
        <f t="shared" si="1185"/>
        <v>0</v>
      </c>
      <c r="AT334" s="192">
        <f t="shared" si="1186"/>
        <v>0</v>
      </c>
      <c r="AU334" s="192">
        <f t="shared" si="1187"/>
        <v>0</v>
      </c>
      <c r="AV334" s="192">
        <f t="shared" si="1188"/>
        <v>0</v>
      </c>
      <c r="AW334" s="192">
        <f t="shared" si="1189"/>
        <v>0</v>
      </c>
      <c r="AX334" s="192">
        <f t="shared" si="1190"/>
        <v>0</v>
      </c>
      <c r="AY334" s="192">
        <f t="shared" si="1191"/>
        <v>0</v>
      </c>
      <c r="AZ334" s="192">
        <f t="shared" si="1192"/>
        <v>0</v>
      </c>
      <c r="BA334" s="192">
        <f t="shared" si="1193"/>
        <v>0</v>
      </c>
      <c r="BB334" s="192">
        <f t="shared" si="1194"/>
        <v>0</v>
      </c>
      <c r="BC334" s="192">
        <f t="shared" si="1195"/>
        <v>0</v>
      </c>
      <c r="BD334" s="192">
        <f t="shared" si="1196"/>
        <v>0</v>
      </c>
      <c r="BE334" s="192">
        <f t="shared" si="1197"/>
        <v>0</v>
      </c>
      <c r="BF334" s="192">
        <f t="shared" si="1198"/>
        <v>0</v>
      </c>
      <c r="BG334" s="192">
        <f t="shared" si="1199"/>
        <v>0</v>
      </c>
      <c r="BH334" s="192">
        <f t="shared" si="1200"/>
        <v>0</v>
      </c>
      <c r="BI334" s="192">
        <f t="shared" si="1201"/>
        <v>0</v>
      </c>
      <c r="BJ334" s="192">
        <f t="shared" si="1202"/>
        <v>0</v>
      </c>
      <c r="BK334" s="192">
        <f t="shared" si="1203"/>
        <v>0</v>
      </c>
      <c r="BL334" s="192">
        <f t="shared" si="1204"/>
        <v>0</v>
      </c>
      <c r="BM334" s="192">
        <f t="shared" si="1205"/>
        <v>0</v>
      </c>
      <c r="BN334" s="192">
        <f t="shared" si="1206"/>
        <v>0</v>
      </c>
      <c r="BO334" s="192">
        <f t="shared" si="1207"/>
        <v>0</v>
      </c>
      <c r="BP334" s="192">
        <f t="shared" si="1208"/>
        <v>0</v>
      </c>
      <c r="BQ334" s="192">
        <f t="shared" si="1209"/>
        <v>0</v>
      </c>
      <c r="BR334" s="192">
        <f t="shared" si="1210"/>
        <v>0</v>
      </c>
      <c r="BS334" s="192">
        <f t="shared" si="1211"/>
        <v>0</v>
      </c>
      <c r="BT334" s="192">
        <f t="shared" si="1212"/>
        <v>0</v>
      </c>
      <c r="BU334" s="192">
        <f t="shared" si="1213"/>
        <v>0</v>
      </c>
      <c r="BV334" s="192">
        <f t="shared" si="1214"/>
        <v>0</v>
      </c>
      <c r="BW334" s="192">
        <f t="shared" si="1215"/>
        <v>0</v>
      </c>
      <c r="BX334" s="192">
        <f t="shared" si="1216"/>
        <v>0</v>
      </c>
      <c r="BY334" s="192">
        <f t="shared" si="1217"/>
        <v>0</v>
      </c>
      <c r="BZ334" s="192">
        <f t="shared" si="1218"/>
        <v>0</v>
      </c>
      <c r="CA334" s="192">
        <f t="shared" si="1219"/>
        <v>0</v>
      </c>
      <c r="CB334" s="192">
        <f t="shared" si="1220"/>
        <v>0</v>
      </c>
      <c r="CC334" s="192">
        <f t="shared" si="1221"/>
        <v>0</v>
      </c>
      <c r="CD334" s="192">
        <f t="shared" si="1222"/>
        <v>0</v>
      </c>
      <c r="CE334" s="192">
        <f t="shared" si="1223"/>
        <v>0</v>
      </c>
      <c r="CF334" s="192">
        <f t="shared" si="1224"/>
        <v>0</v>
      </c>
      <c r="CG334" s="192">
        <f t="shared" si="1225"/>
        <v>0</v>
      </c>
      <c r="CH334" s="192">
        <f t="shared" si="1226"/>
        <v>0</v>
      </c>
      <c r="CI334" s="192">
        <f t="shared" si="1227"/>
        <v>0</v>
      </c>
      <c r="CJ334" s="192">
        <f t="shared" si="1228"/>
        <v>0</v>
      </c>
      <c r="CK334" s="192">
        <f t="shared" si="1229"/>
        <v>0</v>
      </c>
      <c r="CL334" s="192">
        <f t="shared" si="1230"/>
        <v>0</v>
      </c>
      <c r="CM334" s="192">
        <f t="shared" si="1231"/>
        <v>0</v>
      </c>
      <c r="CN334" s="192">
        <f t="shared" si="1232"/>
        <v>0</v>
      </c>
      <c r="CO334" s="192">
        <f t="shared" si="1233"/>
        <v>0</v>
      </c>
      <c r="CP334" s="192">
        <f t="shared" si="1234"/>
        <v>0</v>
      </c>
      <c r="CQ334" s="192">
        <f t="shared" si="1235"/>
        <v>0</v>
      </c>
      <c r="CR334" s="192">
        <f t="shared" si="1236"/>
        <v>0</v>
      </c>
      <c r="CS334" s="192">
        <f t="shared" si="1237"/>
        <v>0</v>
      </c>
      <c r="CT334" s="192">
        <f t="shared" si="1238"/>
        <v>0</v>
      </c>
      <c r="CU334" s="192">
        <f t="shared" si="1239"/>
        <v>0</v>
      </c>
      <c r="CV334" s="192">
        <f t="shared" si="1240"/>
        <v>0</v>
      </c>
      <c r="CW334" s="192">
        <f t="shared" si="1241"/>
        <v>0</v>
      </c>
      <c r="CX334" s="192">
        <f t="shared" si="1242"/>
        <v>0</v>
      </c>
      <c r="CY334" s="192">
        <f t="shared" si="1243"/>
        <v>0</v>
      </c>
      <c r="CZ334" s="192">
        <f t="shared" si="1244"/>
        <v>0</v>
      </c>
      <c r="DA334" s="192">
        <f t="shared" si="1245"/>
        <v>0</v>
      </c>
      <c r="DB334" s="192">
        <f t="shared" si="1246"/>
        <v>0</v>
      </c>
      <c r="DC334" s="192">
        <f t="shared" si="1247"/>
        <v>0</v>
      </c>
      <c r="DD334" s="192">
        <f t="shared" si="1248"/>
        <v>0</v>
      </c>
      <c r="DE334" s="192">
        <f t="shared" si="1249"/>
        <v>0</v>
      </c>
      <c r="DF334" s="192">
        <f t="shared" si="1250"/>
        <v>0</v>
      </c>
      <c r="DG334" s="192">
        <f t="shared" si="1251"/>
        <v>0</v>
      </c>
      <c r="DH334" s="192">
        <f t="shared" si="1252"/>
        <v>0</v>
      </c>
      <c r="DI334" s="192">
        <f t="shared" si="1253"/>
        <v>0</v>
      </c>
      <c r="DJ334" s="192">
        <f t="shared" si="1254"/>
        <v>0</v>
      </c>
      <c r="DK334" s="192">
        <f t="shared" si="1255"/>
        <v>0</v>
      </c>
      <c r="DL334" s="192">
        <f t="shared" si="1256"/>
        <v>0</v>
      </c>
      <c r="DM334" s="192">
        <f t="shared" si="1257"/>
        <v>0</v>
      </c>
      <c r="DN334" s="192">
        <f t="shared" si="1258"/>
        <v>0</v>
      </c>
      <c r="DO334" s="192">
        <f t="shared" si="1259"/>
        <v>0</v>
      </c>
      <c r="DP334" s="192">
        <f t="shared" si="1260"/>
        <v>0</v>
      </c>
      <c r="DQ334" s="192">
        <f t="shared" si="1261"/>
        <v>0</v>
      </c>
      <c r="DR334" s="192">
        <f t="shared" si="1262"/>
        <v>0</v>
      </c>
      <c r="DS334" s="192">
        <f t="shared" si="1263"/>
        <v>0</v>
      </c>
      <c r="DT334" s="192">
        <f t="shared" si="1264"/>
        <v>0</v>
      </c>
      <c r="DU334" s="192">
        <f t="shared" si="1265"/>
        <v>0</v>
      </c>
      <c r="DV334" s="193">
        <f t="shared" si="1266"/>
        <v>0</v>
      </c>
      <c r="DW334" s="193">
        <f t="shared" si="1267"/>
        <v>0</v>
      </c>
      <c r="DX334" s="193">
        <f t="shared" si="1268"/>
        <v>0</v>
      </c>
      <c r="DY334" s="193">
        <f t="shared" si="1269"/>
        <v>0</v>
      </c>
      <c r="DZ334" s="193">
        <f t="shared" si="1270"/>
        <v>0</v>
      </c>
      <c r="EA334" s="192">
        <f t="shared" si="1271"/>
        <v>0</v>
      </c>
      <c r="EB334" s="192">
        <f t="shared" si="1272"/>
        <v>0</v>
      </c>
      <c r="EC334" s="192">
        <f t="shared" si="1273"/>
        <v>0</v>
      </c>
      <c r="ED334" s="192">
        <f t="shared" si="1274"/>
        <v>0</v>
      </c>
      <c r="EE334" s="192">
        <f t="shared" si="1275"/>
        <v>0</v>
      </c>
      <c r="EF334" s="192">
        <f t="shared" si="1276"/>
        <v>0</v>
      </c>
      <c r="EG334" s="192">
        <f t="shared" si="1277"/>
        <v>0</v>
      </c>
      <c r="EH334" s="192">
        <f t="shared" si="1278"/>
        <v>0</v>
      </c>
      <c r="EI334" s="192">
        <f t="shared" si="1279"/>
        <v>0</v>
      </c>
      <c r="EJ334" s="192">
        <f t="shared" si="1280"/>
        <v>0</v>
      </c>
      <c r="EK334" s="192">
        <f t="shared" si="1281"/>
        <v>0</v>
      </c>
      <c r="EL334" s="192">
        <f t="shared" si="1282"/>
        <v>0</v>
      </c>
      <c r="EM334" s="192">
        <f t="shared" si="1283"/>
        <v>0</v>
      </c>
      <c r="EN334" s="192">
        <f t="shared" si="1284"/>
        <v>0</v>
      </c>
      <c r="EO334" s="192">
        <f t="shared" si="1285"/>
        <v>0</v>
      </c>
      <c r="EP334" s="192">
        <f t="shared" si="1286"/>
        <v>0</v>
      </c>
      <c r="EQ334" s="192">
        <f t="shared" si="1287"/>
        <v>0</v>
      </c>
      <c r="ER334" s="192">
        <f t="shared" si="1288"/>
        <v>0</v>
      </c>
      <c r="ES334" s="192">
        <f t="shared" si="1289"/>
        <v>0</v>
      </c>
      <c r="ET334" s="192">
        <f t="shared" si="1290"/>
        <v>0</v>
      </c>
      <c r="EU334" s="192">
        <f t="shared" si="1291"/>
        <v>0</v>
      </c>
      <c r="EV334" s="192">
        <f t="shared" si="1292"/>
        <v>0</v>
      </c>
      <c r="EW334" s="192">
        <f t="shared" si="1293"/>
        <v>0</v>
      </c>
      <c r="EX334" s="192">
        <f t="shared" si="1294"/>
        <v>0</v>
      </c>
      <c r="EY334" s="192">
        <f t="shared" si="1295"/>
        <v>0</v>
      </c>
      <c r="EZ334" s="192">
        <f t="shared" si="1296"/>
        <v>0</v>
      </c>
      <c r="FA334" s="192">
        <f t="shared" si="1297"/>
        <v>0</v>
      </c>
      <c r="FB334" s="192">
        <f t="shared" si="1298"/>
        <v>0</v>
      </c>
      <c r="FC334" s="192">
        <f t="shared" si="1299"/>
        <v>0</v>
      </c>
      <c r="FD334" s="192">
        <f t="shared" si="1300"/>
        <v>0</v>
      </c>
      <c r="FE334" s="192">
        <f t="shared" si="1301"/>
        <v>0</v>
      </c>
      <c r="FF334" s="192">
        <f t="shared" si="1302"/>
        <v>0</v>
      </c>
      <c r="FG334" s="192">
        <f t="shared" si="1303"/>
        <v>0</v>
      </c>
      <c r="FH334" s="192">
        <f t="shared" si="1304"/>
        <v>0</v>
      </c>
      <c r="FI334" s="192">
        <f t="shared" si="1305"/>
        <v>0</v>
      </c>
      <c r="FJ334" s="192">
        <f t="shared" si="1306"/>
        <v>0</v>
      </c>
      <c r="FK334" s="192">
        <f t="shared" si="1307"/>
        <v>0</v>
      </c>
      <c r="FL334" s="192">
        <f t="shared" si="1308"/>
        <v>0</v>
      </c>
      <c r="FM334" s="192">
        <f t="shared" si="1309"/>
        <v>0</v>
      </c>
      <c r="FN334" s="192">
        <f t="shared" si="1310"/>
        <v>0</v>
      </c>
      <c r="FO334" s="192">
        <f t="shared" si="1311"/>
        <v>0</v>
      </c>
      <c r="FP334" s="192">
        <f t="shared" si="1312"/>
        <v>0</v>
      </c>
      <c r="FQ334" s="192">
        <f t="shared" si="1313"/>
        <v>0</v>
      </c>
      <c r="FR334" s="192">
        <f t="shared" si="1314"/>
        <v>0</v>
      </c>
      <c r="FS334" s="192">
        <f t="shared" si="1315"/>
        <v>0</v>
      </c>
      <c r="FT334" s="192">
        <f t="shared" si="1316"/>
        <v>0</v>
      </c>
      <c r="FU334" s="192">
        <f t="shared" si="1317"/>
        <v>0</v>
      </c>
      <c r="FV334" s="192">
        <f t="shared" si="1318"/>
        <v>0</v>
      </c>
      <c r="FW334" s="192">
        <f t="shared" si="1319"/>
        <v>0</v>
      </c>
      <c r="FX334" s="192">
        <f t="shared" si="1320"/>
        <v>0</v>
      </c>
      <c r="FY334" s="192">
        <f t="shared" si="1321"/>
        <v>0</v>
      </c>
      <c r="FZ334" s="192">
        <f t="shared" si="1322"/>
        <v>0</v>
      </c>
      <c r="GA334" s="192">
        <f t="shared" si="1323"/>
        <v>0</v>
      </c>
      <c r="GB334" s="192">
        <f t="shared" si="1324"/>
        <v>0</v>
      </c>
      <c r="GC334" s="192">
        <f t="shared" si="1325"/>
        <v>0</v>
      </c>
      <c r="GD334" s="192">
        <f t="shared" si="1326"/>
        <v>0</v>
      </c>
      <c r="GE334" s="192">
        <f t="shared" si="1327"/>
        <v>0</v>
      </c>
      <c r="GF334" s="192">
        <f t="shared" si="1328"/>
        <v>0</v>
      </c>
      <c r="GG334" s="192">
        <f t="shared" si="1329"/>
        <v>0</v>
      </c>
      <c r="GH334" s="192">
        <f t="shared" si="1330"/>
        <v>0</v>
      </c>
      <c r="GI334" s="192">
        <f t="shared" si="1331"/>
        <v>0</v>
      </c>
      <c r="GJ334" s="192">
        <f t="shared" si="1332"/>
        <v>0</v>
      </c>
      <c r="GK334" s="192">
        <f t="shared" si="1333"/>
        <v>0</v>
      </c>
      <c r="GL334" s="192">
        <f t="shared" si="1334"/>
        <v>0</v>
      </c>
      <c r="GM334" s="192">
        <f t="shared" si="1335"/>
        <v>0</v>
      </c>
      <c r="GN334" s="192">
        <f t="shared" si="1336"/>
        <v>0</v>
      </c>
      <c r="GO334" s="192">
        <f t="shared" si="1337"/>
        <v>0</v>
      </c>
      <c r="GP334" s="192">
        <f t="shared" si="1338"/>
        <v>0</v>
      </c>
      <c r="GQ334" s="192">
        <f t="shared" si="1339"/>
        <v>0</v>
      </c>
      <c r="GR334" s="192">
        <f t="shared" si="1340"/>
        <v>0</v>
      </c>
      <c r="GS334" s="192">
        <f t="shared" si="1341"/>
        <v>0</v>
      </c>
      <c r="GT334" s="192">
        <f t="shared" si="1342"/>
        <v>0</v>
      </c>
      <c r="GU334" s="192">
        <f t="shared" si="1343"/>
        <v>0</v>
      </c>
      <c r="GV334" s="192">
        <f t="shared" si="1344"/>
        <v>0</v>
      </c>
      <c r="GW334" s="192">
        <f t="shared" si="1345"/>
        <v>0</v>
      </c>
      <c r="GX334" s="192">
        <f t="shared" si="1346"/>
        <v>0</v>
      </c>
      <c r="GY334" s="192">
        <f t="shared" si="1347"/>
        <v>0</v>
      </c>
      <c r="GZ334" s="192">
        <f t="shared" si="1348"/>
        <v>0</v>
      </c>
      <c r="HA334" s="192">
        <f t="shared" si="1349"/>
        <v>0</v>
      </c>
      <c r="HB334" s="192">
        <f t="shared" si="1350"/>
        <v>0</v>
      </c>
      <c r="HC334" s="192">
        <f t="shared" si="1351"/>
        <v>0</v>
      </c>
      <c r="HD334" s="192">
        <f t="shared" si="1352"/>
        <v>0</v>
      </c>
      <c r="HE334" s="192">
        <f t="shared" si="1353"/>
        <v>0</v>
      </c>
      <c r="HF334" s="192">
        <f t="shared" si="1354"/>
        <v>0</v>
      </c>
      <c r="HG334" s="192">
        <f t="shared" si="1355"/>
        <v>0</v>
      </c>
      <c r="HH334" s="192">
        <f t="shared" si="1356"/>
        <v>0</v>
      </c>
      <c r="HI334" s="192">
        <f t="shared" si="1357"/>
        <v>0</v>
      </c>
      <c r="HJ334" s="192">
        <f t="shared" si="1358"/>
        <v>0</v>
      </c>
      <c r="HK334" s="192">
        <f t="shared" si="1359"/>
        <v>0</v>
      </c>
      <c r="HL334" s="192">
        <f t="shared" si="1360"/>
        <v>0</v>
      </c>
      <c r="HM334" s="192">
        <f t="shared" si="1361"/>
        <v>0</v>
      </c>
      <c r="HN334" s="194">
        <f t="shared" si="1362"/>
        <v>0</v>
      </c>
      <c r="HO334" s="194">
        <f t="shared" si="1363"/>
        <v>0</v>
      </c>
      <c r="HP334" s="194">
        <f t="shared" si="1364"/>
        <v>0</v>
      </c>
      <c r="HQ334" s="194">
        <f t="shared" si="1365"/>
        <v>0</v>
      </c>
      <c r="HR334" s="194">
        <f t="shared" si="1366"/>
        <v>0</v>
      </c>
      <c r="HS334" s="195" t="str">
        <f t="shared" si="1163"/>
        <v/>
      </c>
      <c r="HT334" s="196">
        <f t="shared" si="1159"/>
        <v>0</v>
      </c>
      <c r="HU334" s="196">
        <f t="shared" si="1160"/>
        <v>0</v>
      </c>
      <c r="HV334" s="197" t="str">
        <f t="shared" si="1164"/>
        <v/>
      </c>
      <c r="HW334" s="197" t="str">
        <f t="shared" si="1367"/>
        <v/>
      </c>
      <c r="HX334" s="197" t="str">
        <f t="shared" si="1368"/>
        <v/>
      </c>
      <c r="HY334" s="195" t="str">
        <f t="shared" si="1165"/>
        <v/>
      </c>
      <c r="HZ334" s="30">
        <f t="shared" si="1161"/>
        <v>0</v>
      </c>
      <c r="IA334" s="198">
        <f t="shared" si="1166"/>
        <v>0</v>
      </c>
      <c r="IB334" s="195"/>
      <c r="IC334" s="195">
        <f t="shared" si="1369"/>
        <v>0</v>
      </c>
      <c r="ID334" s="195">
        <f t="shared" si="1167"/>
        <v>0</v>
      </c>
      <c r="IE334" s="195">
        <f t="shared" si="1370"/>
        <v>0</v>
      </c>
      <c r="IF334" s="195">
        <f t="shared" si="1168"/>
        <v>0</v>
      </c>
      <c r="IG334" s="307">
        <f t="shared" si="1169"/>
        <v>0</v>
      </c>
      <c r="IH334" s="307">
        <f t="shared" si="1170"/>
        <v>0</v>
      </c>
      <c r="II334" s="44">
        <f t="shared" si="1171"/>
        <v>0</v>
      </c>
      <c r="IJ334" s="44">
        <f t="shared" si="1371"/>
        <v>0</v>
      </c>
      <c r="IK334" s="44">
        <f t="shared" si="1372"/>
        <v>0</v>
      </c>
      <c r="IL334" s="44">
        <f t="shared" si="1373"/>
        <v>0</v>
      </c>
      <c r="IM334" s="44">
        <f t="shared" si="1374"/>
        <v>0</v>
      </c>
      <c r="IN334" s="44">
        <f t="shared" si="1375"/>
        <v>0</v>
      </c>
      <c r="IO334" s="44">
        <f t="shared" si="1376"/>
        <v>0</v>
      </c>
    </row>
    <row r="335" spans="1:249" ht="18" customHeight="1">
      <c r="A335" s="188">
        <v>329</v>
      </c>
      <c r="B335" s="326"/>
      <c r="C335" s="289"/>
      <c r="D335" s="199"/>
      <c r="E335" s="189"/>
      <c r="F335" s="189"/>
      <c r="G335" s="190"/>
      <c r="H335" s="190"/>
      <c r="I335" s="272"/>
      <c r="J335" s="207"/>
      <c r="K335" s="214" t="str">
        <f t="shared" si="1172"/>
        <v/>
      </c>
      <c r="L335" s="200" t="str">
        <f t="shared" si="1173"/>
        <v/>
      </c>
      <c r="M335" s="200" t="str">
        <f t="shared" si="1174"/>
        <v/>
      </c>
      <c r="N335" s="209" t="str">
        <f t="shared" si="1162"/>
        <v/>
      </c>
      <c r="O335" s="208" t="str">
        <f>IFERROR(IF(D335="","",IF(K335="","",IF(I335="","",IF(F335="F",VLOOKUP(K335,F!A:G,2,0),IF(F335="M",VLOOKUP(K335,M!A:G,2,0),""))))),0)</f>
        <v/>
      </c>
      <c r="P335" s="191" t="str">
        <f>IFERROR(IF(D335="","",IF(K335="","",IF(I335="","",IF(F335="F",VLOOKUP(K335,F!A:G,3,0),IF(F335="M",VLOOKUP(K335,M!A:G,3,0),""))))),0)</f>
        <v/>
      </c>
      <c r="Q335" s="191" t="str">
        <f>IFERROR(IF(D335="","",IF(K335="","",IF(I335="","",IF(F335="F",VLOOKUP(K335,F!A:G,4,0),IF(F335="M",VLOOKUP(K335,M!A:G,4,0),""))))),0)</f>
        <v/>
      </c>
      <c r="R335" s="191" t="str">
        <f>IFERROR(IF(D335="","",IF(K335="","",IF(I335="","",IF(F335="F",VLOOKUP(K335,F!A:G,5,0),IF(F335="M",VLOOKUP(K335,M!A:G,5,0),""))))),0)</f>
        <v/>
      </c>
      <c r="S335" s="191" t="str">
        <f>IFERROR(IF(D335="","",IF(K335="","",IF(I335="","",IF(F335="F",VLOOKUP(K335,F!A:G,6,0),IF(F335="M",VLOOKUP(K335,M!A:G,6,0),""))))),0)</f>
        <v/>
      </c>
      <c r="T335" s="191" t="str">
        <f>IFERROR(IF(D335="","",IF(K335="","",IF(I335="","",IF(F335="F",VLOOKUP(K335,F!A:G,7,0),IF(F335="M",VLOOKUP(K335,M!A:G,7,0),""))))),0)</f>
        <v/>
      </c>
      <c r="U335" s="191" t="str">
        <f>IFERROR(IF(D335="","",IF(K335="","",IF(J335="","",IF(F335="F",VLOOKUP(K335,F!A:M,8,0),IF(F335="M",VLOOKUP(K335,M!A:M,8,0),""))))),0)</f>
        <v/>
      </c>
      <c r="V335" s="191" t="str">
        <f>IFERROR(IF(D335="","",IF(K335="","",IF(J335="","",IF(F335="F",VLOOKUP(K335,F!A:M,9,0),IF(F335="M",VLOOKUP(K335,M!A:M,9,0),""))))),0)</f>
        <v/>
      </c>
      <c r="W335" s="191" t="str">
        <f>IFERROR(IF(D335="","",IF(K335="","",IF(J335="","",IF(F335="F",VLOOKUP(K335,F!A:M,10,0),IF(F335="M",VLOOKUP(K335,M!A:M,10,0),""))))),0)</f>
        <v/>
      </c>
      <c r="X335" s="191" t="str">
        <f>IFERROR(IF(D335="","",IF(K335="","",IF(J335="","",IF(F335="F",VLOOKUP(K335,F!A:M,11,0),IF(F335="M",VLOOKUP(K335,M!A:M,11,0),""))))),0)</f>
        <v/>
      </c>
      <c r="Y335" s="191" t="str">
        <f>IFERROR(IF(D335="","",IF(K335="","",IF(J335="","",IF(F335="F",VLOOKUP(K335,F!A:M,12,0),IF(F335="M",VLOOKUP(K335,M!A:M,12,0),""))))),0)</f>
        <v/>
      </c>
      <c r="Z335" s="191" t="str">
        <f>IFERROR(IF(D335="","",IF(K335="","",IF(J335="","",IF(F335="F",VLOOKUP(K335,F!A:M,13,0),IF(F335="M",VLOOKUP(K335,M!A:M,13,0),""))))),0)</f>
        <v/>
      </c>
      <c r="AA335" s="191" t="str">
        <f>IFERROR(IF(D335="","",IF(F335="","",IF(J335="","",IF(K335="","",IF(AND(K335&gt;23,K335&lt;=60),IF(F335="F",VLOOKUP(MROUND(HZ335,0.5),'F-Weight for Length'!K:S,2,0),VLOOKUP(MROUND(HZ335,0.5),'M-Weight for Length'!K:S,2,0)),IF(K335&gt;60,IF(F335="F",VLOOKUP(K335,'F-Weight for Length'!U:AC,2,0),VLOOKUP(K335,'M-Weight for Length'!U:AC,2,0)),IF(F335="F",VLOOKUP(MROUND(HZ335,0.5),'F-Weight for Length'!A:I,2,0),VLOOKUP(MROUND(HZ335,0.5),'M-Weight for Length'!A:I,2,0)))))))),0)</f>
        <v/>
      </c>
      <c r="AB335" s="191" t="str">
        <f>IFERROR(IF(D335="","",IF(F335="","",IF(J335="","",IF(K335="","",IF(AND(K335&gt;23,K335&lt;=60),IF(F335="F",VLOOKUP(MROUND(HZ335,0.5),'F-Weight for Length'!K:S,3,0),VLOOKUP(MROUND(HZ335,0.5),'M-Weight for Length'!K:S,3,0)),IF(K335&gt;60,IF(F335="F",VLOOKUP(K335,'F-Weight for Length'!U:AC,3,0),VLOOKUP(K335,'M-Weight for Length'!U:AC,3,0)),IF(F335="F",VLOOKUP(MROUND(HZ335,0.5),'F-Weight for Length'!A:I,3,0),VLOOKUP(MROUND(HZ335,0.5),'M-Weight for Length'!A:I,3,0)))))))),0)</f>
        <v/>
      </c>
      <c r="AC335" s="191" t="str">
        <f>IFERROR(IF(D335="","",IF(F335="","",IF(J335="","",IF(K335="","",IF(AND(K335&gt;23,K335&lt;=60),IF(F335="F",VLOOKUP(MROUND(HZ335,0.5),'F-Weight for Length'!K:S,4,0),VLOOKUP(MROUND(HZ335,0.5),'M-Weight for Length'!K:S,4,0)),IF(K335&gt;60,IF(F335="F",VLOOKUP(K335,'F-Weight for Length'!U:AC,4,0),VLOOKUP(K335,'M-Weight for Length'!U:AC,4,0)),IF(F335="F",VLOOKUP(MROUND(HZ335,0.5),'F-Weight for Length'!A:I,4,0),VLOOKUP(MROUND(HZ335,0.5),'M-Weight for Length'!A:I,4,0)))))))),0)</f>
        <v/>
      </c>
      <c r="AD335" s="191" t="str">
        <f>IFERROR(IF(D335="","",IF(F335="","",IF(J335="","",IF(K335="","",IF(AND(K335&gt;23,K335&lt;=60),IF(F335="F",VLOOKUP(MROUND(HZ335,0.5),'F-Weight for Length'!K:S,5,0),VLOOKUP(MROUND(HZ335,0.5),'M-Weight for Length'!K:S,5,0)),IF(K335&gt;60,IF(F335="F",VLOOKUP(K335,'F-Weight for Length'!U:AC,5,0),VLOOKUP(K335,'M-Weight for Length'!U:AC,5,0)),IF(F335="F",VLOOKUP(MROUND(HZ335,0.5),'F-Weight for Length'!A:I,5,0),VLOOKUP(MROUND(HZ335,0.5),'M-Weight for Length'!A:I,5,0)))))))),0)</f>
        <v/>
      </c>
      <c r="AE335" s="191" t="str">
        <f>IFERROR(IF(D335="","",IF(F335="","",IF(J335="","",IF(K335="","",IF(AND(K335&gt;23,K335&lt;=60),IF(F335="F",VLOOKUP(MROUND(HZ335,0.5),'F-Weight for Length'!K:S,6,0),VLOOKUP(MROUND(HZ335,0.5),'M-Weight for Length'!K:S,6,0)),IF(K335&gt;60,IF(F335="F",VLOOKUP(K335,'F-Weight for Length'!U:AC,6,0),VLOOKUP(K335,'M-Weight for Length'!U:AC,6,0)),IF(F335="F",VLOOKUP(MROUND(HZ335,0.5),'F-Weight for Length'!A:I,6,0),VLOOKUP(MROUND(HZ335,0.5),'M-Weight for Length'!A:I,6,0)))))))),0)</f>
        <v/>
      </c>
      <c r="AF335" s="191" t="str">
        <f>IFERROR(IF(D335="","",IF(F335="","",IF(J335="","",IF(K335="","",IF(AND(K335&gt;23,K335&lt;=60),IF(F335="F",VLOOKUP(MROUND(HZ335,0.5),'F-Weight for Length'!K:S,7,0),VLOOKUP(MROUND(HZ335,0.5),'M-Weight for Length'!K:S,7,0)),IF(K335&gt;60,IF(F335="F",VLOOKUP(K335,'F-Weight for Length'!U:AC,7,0),VLOOKUP(K335,'M-Weight for Length'!U:AC,7,0)),IF(F335="F",VLOOKUP(MROUND(HZ335,0.5),'F-Weight for Length'!A:I,7,0),VLOOKUP(MROUND(HZ335,0.5),'M-Weight for Length'!A:I,7,0)))))))),0)</f>
        <v/>
      </c>
      <c r="AG335" s="191" t="str">
        <f>IFERROR(IF(D335="","",IF(F335="","",IF(J335="","",IF(K335="","",IF(AND(K335&gt;23,K335&lt;=60),IF(F335="F",VLOOKUP(MROUND(HZ335,0.5),'F-Weight for Length'!K:S,8,0),VLOOKUP(MROUND(HZ335,0.5),'M-Weight for Length'!K:S,8,0)),IF(K335&gt;60,IF(F335="F",VLOOKUP(K335,'F-Weight for Length'!U:AC,8,0),VLOOKUP(K335,'M-Weight for Length'!U:AC,8,0)),IF(F335="F",VLOOKUP(MROUND(HZ335,0.5),'F-Weight for Length'!A:I,8,0),VLOOKUP(MROUND(HZ335,0.5),'M-Weight for Length'!A:I,8,0)))))))),0)</f>
        <v/>
      </c>
      <c r="AH335" s="191" t="str">
        <f>IFERROR(IF(D335="","",IF(F335="","",IF(J335="","",IF(K335="","",IF(AND(K335&gt;23,K335&lt;=60),IF(F335="F",VLOOKUP(MROUND(HZ335,0.5),'F-Weight for Length'!K:S,9,0),VLOOKUP(MROUND(HZ335,0.5),'M-Weight for Length'!K:S,9,0)),IF(K335&gt;60,IF(F335="F",VLOOKUP(K335,'F-Weight for Length'!U:AC,9,0),VLOOKUP(K335,'M-Weight for Length'!U:AC,9,0)),IF(F335="F",VLOOKUP(MROUND(HZ335,0.5),'F-Weight for Length'!A:I,9,0),VLOOKUP(MROUND(HZ335,0.5),'M-Weight for Length'!A:I,9,0)))))))),0)</f>
        <v/>
      </c>
      <c r="AI335" s="192">
        <f t="shared" si="1175"/>
        <v>0</v>
      </c>
      <c r="AJ335" s="192">
        <f t="shared" si="1176"/>
        <v>0</v>
      </c>
      <c r="AK335" s="192">
        <f t="shared" si="1177"/>
        <v>0</v>
      </c>
      <c r="AL335" s="192">
        <f t="shared" si="1178"/>
        <v>0</v>
      </c>
      <c r="AM335" s="192">
        <f t="shared" si="1179"/>
        <v>0</v>
      </c>
      <c r="AN335" s="192">
        <f t="shared" si="1180"/>
        <v>0</v>
      </c>
      <c r="AO335" s="192">
        <f t="shared" si="1181"/>
        <v>0</v>
      </c>
      <c r="AP335" s="192">
        <f t="shared" si="1182"/>
        <v>0</v>
      </c>
      <c r="AQ335" s="192">
        <f t="shared" si="1183"/>
        <v>0</v>
      </c>
      <c r="AR335" s="192">
        <f t="shared" si="1184"/>
        <v>0</v>
      </c>
      <c r="AS335" s="192">
        <f t="shared" si="1185"/>
        <v>0</v>
      </c>
      <c r="AT335" s="192">
        <f t="shared" si="1186"/>
        <v>0</v>
      </c>
      <c r="AU335" s="192">
        <f t="shared" si="1187"/>
        <v>0</v>
      </c>
      <c r="AV335" s="192">
        <f t="shared" si="1188"/>
        <v>0</v>
      </c>
      <c r="AW335" s="192">
        <f t="shared" si="1189"/>
        <v>0</v>
      </c>
      <c r="AX335" s="192">
        <f t="shared" si="1190"/>
        <v>0</v>
      </c>
      <c r="AY335" s="192">
        <f t="shared" si="1191"/>
        <v>0</v>
      </c>
      <c r="AZ335" s="192">
        <f t="shared" si="1192"/>
        <v>0</v>
      </c>
      <c r="BA335" s="192">
        <f t="shared" si="1193"/>
        <v>0</v>
      </c>
      <c r="BB335" s="192">
        <f t="shared" si="1194"/>
        <v>0</v>
      </c>
      <c r="BC335" s="192">
        <f t="shared" si="1195"/>
        <v>0</v>
      </c>
      <c r="BD335" s="192">
        <f t="shared" si="1196"/>
        <v>0</v>
      </c>
      <c r="BE335" s="192">
        <f t="shared" si="1197"/>
        <v>0</v>
      </c>
      <c r="BF335" s="192">
        <f t="shared" si="1198"/>
        <v>0</v>
      </c>
      <c r="BG335" s="192">
        <f t="shared" si="1199"/>
        <v>0</v>
      </c>
      <c r="BH335" s="192">
        <f t="shared" si="1200"/>
        <v>0</v>
      </c>
      <c r="BI335" s="192">
        <f t="shared" si="1201"/>
        <v>0</v>
      </c>
      <c r="BJ335" s="192">
        <f t="shared" si="1202"/>
        <v>0</v>
      </c>
      <c r="BK335" s="192">
        <f t="shared" si="1203"/>
        <v>0</v>
      </c>
      <c r="BL335" s="192">
        <f t="shared" si="1204"/>
        <v>0</v>
      </c>
      <c r="BM335" s="192">
        <f t="shared" si="1205"/>
        <v>0</v>
      </c>
      <c r="BN335" s="192">
        <f t="shared" si="1206"/>
        <v>0</v>
      </c>
      <c r="BO335" s="192">
        <f t="shared" si="1207"/>
        <v>0</v>
      </c>
      <c r="BP335" s="192">
        <f t="shared" si="1208"/>
        <v>0</v>
      </c>
      <c r="BQ335" s="192">
        <f t="shared" si="1209"/>
        <v>0</v>
      </c>
      <c r="BR335" s="192">
        <f t="shared" si="1210"/>
        <v>0</v>
      </c>
      <c r="BS335" s="192">
        <f t="shared" si="1211"/>
        <v>0</v>
      </c>
      <c r="BT335" s="192">
        <f t="shared" si="1212"/>
        <v>0</v>
      </c>
      <c r="BU335" s="192">
        <f t="shared" si="1213"/>
        <v>0</v>
      </c>
      <c r="BV335" s="192">
        <f t="shared" si="1214"/>
        <v>0</v>
      </c>
      <c r="BW335" s="192">
        <f t="shared" si="1215"/>
        <v>0</v>
      </c>
      <c r="BX335" s="192">
        <f t="shared" si="1216"/>
        <v>0</v>
      </c>
      <c r="BY335" s="192">
        <f t="shared" si="1217"/>
        <v>0</v>
      </c>
      <c r="BZ335" s="192">
        <f t="shared" si="1218"/>
        <v>0</v>
      </c>
      <c r="CA335" s="192">
        <f t="shared" si="1219"/>
        <v>0</v>
      </c>
      <c r="CB335" s="192">
        <f t="shared" si="1220"/>
        <v>0</v>
      </c>
      <c r="CC335" s="192">
        <f t="shared" si="1221"/>
        <v>0</v>
      </c>
      <c r="CD335" s="192">
        <f t="shared" si="1222"/>
        <v>0</v>
      </c>
      <c r="CE335" s="192">
        <f t="shared" si="1223"/>
        <v>0</v>
      </c>
      <c r="CF335" s="192">
        <f t="shared" si="1224"/>
        <v>0</v>
      </c>
      <c r="CG335" s="192">
        <f t="shared" si="1225"/>
        <v>0</v>
      </c>
      <c r="CH335" s="192">
        <f t="shared" si="1226"/>
        <v>0</v>
      </c>
      <c r="CI335" s="192">
        <f t="shared" si="1227"/>
        <v>0</v>
      </c>
      <c r="CJ335" s="192">
        <f t="shared" si="1228"/>
        <v>0</v>
      </c>
      <c r="CK335" s="192">
        <f t="shared" si="1229"/>
        <v>0</v>
      </c>
      <c r="CL335" s="192">
        <f t="shared" si="1230"/>
        <v>0</v>
      </c>
      <c r="CM335" s="192">
        <f t="shared" si="1231"/>
        <v>0</v>
      </c>
      <c r="CN335" s="192">
        <f t="shared" si="1232"/>
        <v>0</v>
      </c>
      <c r="CO335" s="192">
        <f t="shared" si="1233"/>
        <v>0</v>
      </c>
      <c r="CP335" s="192">
        <f t="shared" si="1234"/>
        <v>0</v>
      </c>
      <c r="CQ335" s="192">
        <f t="shared" si="1235"/>
        <v>0</v>
      </c>
      <c r="CR335" s="192">
        <f t="shared" si="1236"/>
        <v>0</v>
      </c>
      <c r="CS335" s="192">
        <f t="shared" si="1237"/>
        <v>0</v>
      </c>
      <c r="CT335" s="192">
        <f t="shared" si="1238"/>
        <v>0</v>
      </c>
      <c r="CU335" s="192">
        <f t="shared" si="1239"/>
        <v>0</v>
      </c>
      <c r="CV335" s="192">
        <f t="shared" si="1240"/>
        <v>0</v>
      </c>
      <c r="CW335" s="192">
        <f t="shared" si="1241"/>
        <v>0</v>
      </c>
      <c r="CX335" s="192">
        <f t="shared" si="1242"/>
        <v>0</v>
      </c>
      <c r="CY335" s="192">
        <f t="shared" si="1243"/>
        <v>0</v>
      </c>
      <c r="CZ335" s="192">
        <f t="shared" si="1244"/>
        <v>0</v>
      </c>
      <c r="DA335" s="192">
        <f t="shared" si="1245"/>
        <v>0</v>
      </c>
      <c r="DB335" s="192">
        <f t="shared" si="1246"/>
        <v>0</v>
      </c>
      <c r="DC335" s="192">
        <f t="shared" si="1247"/>
        <v>0</v>
      </c>
      <c r="DD335" s="192">
        <f t="shared" si="1248"/>
        <v>0</v>
      </c>
      <c r="DE335" s="192">
        <f t="shared" si="1249"/>
        <v>0</v>
      </c>
      <c r="DF335" s="192">
        <f t="shared" si="1250"/>
        <v>0</v>
      </c>
      <c r="DG335" s="192">
        <f t="shared" si="1251"/>
        <v>0</v>
      </c>
      <c r="DH335" s="192">
        <f t="shared" si="1252"/>
        <v>0</v>
      </c>
      <c r="DI335" s="192">
        <f t="shared" si="1253"/>
        <v>0</v>
      </c>
      <c r="DJ335" s="192">
        <f t="shared" si="1254"/>
        <v>0</v>
      </c>
      <c r="DK335" s="192">
        <f t="shared" si="1255"/>
        <v>0</v>
      </c>
      <c r="DL335" s="192">
        <f t="shared" si="1256"/>
        <v>0</v>
      </c>
      <c r="DM335" s="192">
        <f t="shared" si="1257"/>
        <v>0</v>
      </c>
      <c r="DN335" s="192">
        <f t="shared" si="1258"/>
        <v>0</v>
      </c>
      <c r="DO335" s="192">
        <f t="shared" si="1259"/>
        <v>0</v>
      </c>
      <c r="DP335" s="192">
        <f t="shared" si="1260"/>
        <v>0</v>
      </c>
      <c r="DQ335" s="192">
        <f t="shared" si="1261"/>
        <v>0</v>
      </c>
      <c r="DR335" s="192">
        <f t="shared" si="1262"/>
        <v>0</v>
      </c>
      <c r="DS335" s="192">
        <f t="shared" si="1263"/>
        <v>0</v>
      </c>
      <c r="DT335" s="192">
        <f t="shared" si="1264"/>
        <v>0</v>
      </c>
      <c r="DU335" s="192">
        <f t="shared" si="1265"/>
        <v>0</v>
      </c>
      <c r="DV335" s="193">
        <f t="shared" si="1266"/>
        <v>0</v>
      </c>
      <c r="DW335" s="193">
        <f t="shared" si="1267"/>
        <v>0</v>
      </c>
      <c r="DX335" s="193">
        <f t="shared" si="1268"/>
        <v>0</v>
      </c>
      <c r="DY335" s="193">
        <f t="shared" si="1269"/>
        <v>0</v>
      </c>
      <c r="DZ335" s="193">
        <f t="shared" si="1270"/>
        <v>0</v>
      </c>
      <c r="EA335" s="192">
        <f t="shared" si="1271"/>
        <v>0</v>
      </c>
      <c r="EB335" s="192">
        <f t="shared" si="1272"/>
        <v>0</v>
      </c>
      <c r="EC335" s="192">
        <f t="shared" si="1273"/>
        <v>0</v>
      </c>
      <c r="ED335" s="192">
        <f t="shared" si="1274"/>
        <v>0</v>
      </c>
      <c r="EE335" s="192">
        <f t="shared" si="1275"/>
        <v>0</v>
      </c>
      <c r="EF335" s="192">
        <f t="shared" si="1276"/>
        <v>0</v>
      </c>
      <c r="EG335" s="192">
        <f t="shared" si="1277"/>
        <v>0</v>
      </c>
      <c r="EH335" s="192">
        <f t="shared" si="1278"/>
        <v>0</v>
      </c>
      <c r="EI335" s="192">
        <f t="shared" si="1279"/>
        <v>0</v>
      </c>
      <c r="EJ335" s="192">
        <f t="shared" si="1280"/>
        <v>0</v>
      </c>
      <c r="EK335" s="192">
        <f t="shared" si="1281"/>
        <v>0</v>
      </c>
      <c r="EL335" s="192">
        <f t="shared" si="1282"/>
        <v>0</v>
      </c>
      <c r="EM335" s="192">
        <f t="shared" si="1283"/>
        <v>0</v>
      </c>
      <c r="EN335" s="192">
        <f t="shared" si="1284"/>
        <v>0</v>
      </c>
      <c r="EO335" s="192">
        <f t="shared" si="1285"/>
        <v>0</v>
      </c>
      <c r="EP335" s="192">
        <f t="shared" si="1286"/>
        <v>0</v>
      </c>
      <c r="EQ335" s="192">
        <f t="shared" si="1287"/>
        <v>0</v>
      </c>
      <c r="ER335" s="192">
        <f t="shared" si="1288"/>
        <v>0</v>
      </c>
      <c r="ES335" s="192">
        <f t="shared" si="1289"/>
        <v>0</v>
      </c>
      <c r="ET335" s="192">
        <f t="shared" si="1290"/>
        <v>0</v>
      </c>
      <c r="EU335" s="192">
        <f t="shared" si="1291"/>
        <v>0</v>
      </c>
      <c r="EV335" s="192">
        <f t="shared" si="1292"/>
        <v>0</v>
      </c>
      <c r="EW335" s="192">
        <f t="shared" si="1293"/>
        <v>0</v>
      </c>
      <c r="EX335" s="192">
        <f t="shared" si="1294"/>
        <v>0</v>
      </c>
      <c r="EY335" s="192">
        <f t="shared" si="1295"/>
        <v>0</v>
      </c>
      <c r="EZ335" s="192">
        <f t="shared" si="1296"/>
        <v>0</v>
      </c>
      <c r="FA335" s="192">
        <f t="shared" si="1297"/>
        <v>0</v>
      </c>
      <c r="FB335" s="192">
        <f t="shared" si="1298"/>
        <v>0</v>
      </c>
      <c r="FC335" s="192">
        <f t="shared" si="1299"/>
        <v>0</v>
      </c>
      <c r="FD335" s="192">
        <f t="shared" si="1300"/>
        <v>0</v>
      </c>
      <c r="FE335" s="192">
        <f t="shared" si="1301"/>
        <v>0</v>
      </c>
      <c r="FF335" s="192">
        <f t="shared" si="1302"/>
        <v>0</v>
      </c>
      <c r="FG335" s="192">
        <f t="shared" si="1303"/>
        <v>0</v>
      </c>
      <c r="FH335" s="192">
        <f t="shared" si="1304"/>
        <v>0</v>
      </c>
      <c r="FI335" s="192">
        <f t="shared" si="1305"/>
        <v>0</v>
      </c>
      <c r="FJ335" s="192">
        <f t="shared" si="1306"/>
        <v>0</v>
      </c>
      <c r="FK335" s="192">
        <f t="shared" si="1307"/>
        <v>0</v>
      </c>
      <c r="FL335" s="192">
        <f t="shared" si="1308"/>
        <v>0</v>
      </c>
      <c r="FM335" s="192">
        <f t="shared" si="1309"/>
        <v>0</v>
      </c>
      <c r="FN335" s="192">
        <f t="shared" si="1310"/>
        <v>0</v>
      </c>
      <c r="FO335" s="192">
        <f t="shared" si="1311"/>
        <v>0</v>
      </c>
      <c r="FP335" s="192">
        <f t="shared" si="1312"/>
        <v>0</v>
      </c>
      <c r="FQ335" s="192">
        <f t="shared" si="1313"/>
        <v>0</v>
      </c>
      <c r="FR335" s="192">
        <f t="shared" si="1314"/>
        <v>0</v>
      </c>
      <c r="FS335" s="192">
        <f t="shared" si="1315"/>
        <v>0</v>
      </c>
      <c r="FT335" s="192">
        <f t="shared" si="1316"/>
        <v>0</v>
      </c>
      <c r="FU335" s="192">
        <f t="shared" si="1317"/>
        <v>0</v>
      </c>
      <c r="FV335" s="192">
        <f t="shared" si="1318"/>
        <v>0</v>
      </c>
      <c r="FW335" s="192">
        <f t="shared" si="1319"/>
        <v>0</v>
      </c>
      <c r="FX335" s="192">
        <f t="shared" si="1320"/>
        <v>0</v>
      </c>
      <c r="FY335" s="192">
        <f t="shared" si="1321"/>
        <v>0</v>
      </c>
      <c r="FZ335" s="192">
        <f t="shared" si="1322"/>
        <v>0</v>
      </c>
      <c r="GA335" s="192">
        <f t="shared" si="1323"/>
        <v>0</v>
      </c>
      <c r="GB335" s="192">
        <f t="shared" si="1324"/>
        <v>0</v>
      </c>
      <c r="GC335" s="192">
        <f t="shared" si="1325"/>
        <v>0</v>
      </c>
      <c r="GD335" s="192">
        <f t="shared" si="1326"/>
        <v>0</v>
      </c>
      <c r="GE335" s="192">
        <f t="shared" si="1327"/>
        <v>0</v>
      </c>
      <c r="GF335" s="192">
        <f t="shared" si="1328"/>
        <v>0</v>
      </c>
      <c r="GG335" s="192">
        <f t="shared" si="1329"/>
        <v>0</v>
      </c>
      <c r="GH335" s="192">
        <f t="shared" si="1330"/>
        <v>0</v>
      </c>
      <c r="GI335" s="192">
        <f t="shared" si="1331"/>
        <v>0</v>
      </c>
      <c r="GJ335" s="192">
        <f t="shared" si="1332"/>
        <v>0</v>
      </c>
      <c r="GK335" s="192">
        <f t="shared" si="1333"/>
        <v>0</v>
      </c>
      <c r="GL335" s="192">
        <f t="shared" si="1334"/>
        <v>0</v>
      </c>
      <c r="GM335" s="192">
        <f t="shared" si="1335"/>
        <v>0</v>
      </c>
      <c r="GN335" s="192">
        <f t="shared" si="1336"/>
        <v>0</v>
      </c>
      <c r="GO335" s="192">
        <f t="shared" si="1337"/>
        <v>0</v>
      </c>
      <c r="GP335" s="192">
        <f t="shared" si="1338"/>
        <v>0</v>
      </c>
      <c r="GQ335" s="192">
        <f t="shared" si="1339"/>
        <v>0</v>
      </c>
      <c r="GR335" s="192">
        <f t="shared" si="1340"/>
        <v>0</v>
      </c>
      <c r="GS335" s="192">
        <f t="shared" si="1341"/>
        <v>0</v>
      </c>
      <c r="GT335" s="192">
        <f t="shared" si="1342"/>
        <v>0</v>
      </c>
      <c r="GU335" s="192">
        <f t="shared" si="1343"/>
        <v>0</v>
      </c>
      <c r="GV335" s="192">
        <f t="shared" si="1344"/>
        <v>0</v>
      </c>
      <c r="GW335" s="192">
        <f t="shared" si="1345"/>
        <v>0</v>
      </c>
      <c r="GX335" s="192">
        <f t="shared" si="1346"/>
        <v>0</v>
      </c>
      <c r="GY335" s="192">
        <f t="shared" si="1347"/>
        <v>0</v>
      </c>
      <c r="GZ335" s="192">
        <f t="shared" si="1348"/>
        <v>0</v>
      </c>
      <c r="HA335" s="192">
        <f t="shared" si="1349"/>
        <v>0</v>
      </c>
      <c r="HB335" s="192">
        <f t="shared" si="1350"/>
        <v>0</v>
      </c>
      <c r="HC335" s="192">
        <f t="shared" si="1351"/>
        <v>0</v>
      </c>
      <c r="HD335" s="192">
        <f t="shared" si="1352"/>
        <v>0</v>
      </c>
      <c r="HE335" s="192">
        <f t="shared" si="1353"/>
        <v>0</v>
      </c>
      <c r="HF335" s="192">
        <f t="shared" si="1354"/>
        <v>0</v>
      </c>
      <c r="HG335" s="192">
        <f t="shared" si="1355"/>
        <v>0</v>
      </c>
      <c r="HH335" s="192">
        <f t="shared" si="1356"/>
        <v>0</v>
      </c>
      <c r="HI335" s="192">
        <f t="shared" si="1357"/>
        <v>0</v>
      </c>
      <c r="HJ335" s="192">
        <f t="shared" si="1358"/>
        <v>0</v>
      </c>
      <c r="HK335" s="192">
        <f t="shared" si="1359"/>
        <v>0</v>
      </c>
      <c r="HL335" s="192">
        <f t="shared" si="1360"/>
        <v>0</v>
      </c>
      <c r="HM335" s="192">
        <f t="shared" si="1361"/>
        <v>0</v>
      </c>
      <c r="HN335" s="194">
        <f t="shared" si="1362"/>
        <v>0</v>
      </c>
      <c r="HO335" s="194">
        <f t="shared" si="1363"/>
        <v>0</v>
      </c>
      <c r="HP335" s="194">
        <f t="shared" si="1364"/>
        <v>0</v>
      </c>
      <c r="HQ335" s="194">
        <f t="shared" si="1365"/>
        <v>0</v>
      </c>
      <c r="HR335" s="194">
        <f t="shared" si="1366"/>
        <v>0</v>
      </c>
      <c r="HS335" s="195" t="str">
        <f t="shared" si="1163"/>
        <v/>
      </c>
      <c r="HT335" s="196">
        <f t="shared" si="1159"/>
        <v>0</v>
      </c>
      <c r="HU335" s="196">
        <f t="shared" si="1160"/>
        <v>0</v>
      </c>
      <c r="HV335" s="197" t="str">
        <f t="shared" si="1164"/>
        <v/>
      </c>
      <c r="HW335" s="197" t="str">
        <f t="shared" si="1367"/>
        <v/>
      </c>
      <c r="HX335" s="197" t="str">
        <f t="shared" si="1368"/>
        <v/>
      </c>
      <c r="HY335" s="195" t="str">
        <f t="shared" si="1165"/>
        <v/>
      </c>
      <c r="HZ335" s="30">
        <f t="shared" si="1161"/>
        <v>0</v>
      </c>
      <c r="IA335" s="198">
        <f t="shared" si="1166"/>
        <v>0</v>
      </c>
      <c r="IB335" s="195"/>
      <c r="IC335" s="195">
        <f t="shared" si="1369"/>
        <v>0</v>
      </c>
      <c r="ID335" s="195">
        <f t="shared" si="1167"/>
        <v>0</v>
      </c>
      <c r="IE335" s="195">
        <f t="shared" si="1370"/>
        <v>0</v>
      </c>
      <c r="IF335" s="195">
        <f t="shared" si="1168"/>
        <v>0</v>
      </c>
      <c r="IG335" s="307">
        <f t="shared" si="1169"/>
        <v>0</v>
      </c>
      <c r="IH335" s="307">
        <f t="shared" si="1170"/>
        <v>0</v>
      </c>
      <c r="II335" s="44">
        <f t="shared" si="1171"/>
        <v>0</v>
      </c>
      <c r="IJ335" s="44">
        <f t="shared" si="1371"/>
        <v>0</v>
      </c>
      <c r="IK335" s="44">
        <f t="shared" si="1372"/>
        <v>0</v>
      </c>
      <c r="IL335" s="44">
        <f t="shared" si="1373"/>
        <v>0</v>
      </c>
      <c r="IM335" s="44">
        <f t="shared" si="1374"/>
        <v>0</v>
      </c>
      <c r="IN335" s="44">
        <f t="shared" si="1375"/>
        <v>0</v>
      </c>
      <c r="IO335" s="44">
        <f t="shared" si="1376"/>
        <v>0</v>
      </c>
    </row>
    <row r="336" spans="1:249" ht="18" customHeight="1">
      <c r="A336" s="188">
        <v>330</v>
      </c>
      <c r="B336" s="326"/>
      <c r="C336" s="289"/>
      <c r="D336" s="199"/>
      <c r="E336" s="189"/>
      <c r="F336" s="189"/>
      <c r="G336" s="190"/>
      <c r="H336" s="190"/>
      <c r="I336" s="272"/>
      <c r="J336" s="207"/>
      <c r="K336" s="214" t="str">
        <f t="shared" si="1172"/>
        <v/>
      </c>
      <c r="L336" s="200" t="str">
        <f t="shared" si="1173"/>
        <v/>
      </c>
      <c r="M336" s="200" t="str">
        <f t="shared" si="1174"/>
        <v/>
      </c>
      <c r="N336" s="209" t="str">
        <f t="shared" si="1162"/>
        <v/>
      </c>
      <c r="O336" s="208" t="str">
        <f>IFERROR(IF(D336="","",IF(K336="","",IF(I336="","",IF(F336="F",VLOOKUP(K336,F!A:G,2,0),IF(F336="M",VLOOKUP(K336,M!A:G,2,0),""))))),0)</f>
        <v/>
      </c>
      <c r="P336" s="191" t="str">
        <f>IFERROR(IF(D336="","",IF(K336="","",IF(I336="","",IF(F336="F",VLOOKUP(K336,F!A:G,3,0),IF(F336="M",VLOOKUP(K336,M!A:G,3,0),""))))),0)</f>
        <v/>
      </c>
      <c r="Q336" s="191" t="str">
        <f>IFERROR(IF(D336="","",IF(K336="","",IF(I336="","",IF(F336="F",VLOOKUP(K336,F!A:G,4,0),IF(F336="M",VLOOKUP(K336,M!A:G,4,0),""))))),0)</f>
        <v/>
      </c>
      <c r="R336" s="191" t="str">
        <f>IFERROR(IF(D336="","",IF(K336="","",IF(I336="","",IF(F336="F",VLOOKUP(K336,F!A:G,5,0),IF(F336="M",VLOOKUP(K336,M!A:G,5,0),""))))),0)</f>
        <v/>
      </c>
      <c r="S336" s="191" t="str">
        <f>IFERROR(IF(D336="","",IF(K336="","",IF(I336="","",IF(F336="F",VLOOKUP(K336,F!A:G,6,0),IF(F336="M",VLOOKUP(K336,M!A:G,6,0),""))))),0)</f>
        <v/>
      </c>
      <c r="T336" s="191" t="str">
        <f>IFERROR(IF(D336="","",IF(K336="","",IF(I336="","",IF(F336="F",VLOOKUP(K336,F!A:G,7,0),IF(F336="M",VLOOKUP(K336,M!A:G,7,0),""))))),0)</f>
        <v/>
      </c>
      <c r="U336" s="191" t="str">
        <f>IFERROR(IF(D336="","",IF(K336="","",IF(J336="","",IF(F336="F",VLOOKUP(K336,F!A:M,8,0),IF(F336="M",VLOOKUP(K336,M!A:M,8,0),""))))),0)</f>
        <v/>
      </c>
      <c r="V336" s="191" t="str">
        <f>IFERROR(IF(D336="","",IF(K336="","",IF(J336="","",IF(F336="F",VLOOKUP(K336,F!A:M,9,0),IF(F336="M",VLOOKUP(K336,M!A:M,9,0),""))))),0)</f>
        <v/>
      </c>
      <c r="W336" s="191" t="str">
        <f>IFERROR(IF(D336="","",IF(K336="","",IF(J336="","",IF(F336="F",VLOOKUP(K336,F!A:M,10,0),IF(F336="M",VLOOKUP(K336,M!A:M,10,0),""))))),0)</f>
        <v/>
      </c>
      <c r="X336" s="191" t="str">
        <f>IFERROR(IF(D336="","",IF(K336="","",IF(J336="","",IF(F336="F",VLOOKUP(K336,F!A:M,11,0),IF(F336="M",VLOOKUP(K336,M!A:M,11,0),""))))),0)</f>
        <v/>
      </c>
      <c r="Y336" s="191" t="str">
        <f>IFERROR(IF(D336="","",IF(K336="","",IF(J336="","",IF(F336="F",VLOOKUP(K336,F!A:M,12,0),IF(F336="M",VLOOKUP(K336,M!A:M,12,0),""))))),0)</f>
        <v/>
      </c>
      <c r="Z336" s="191" t="str">
        <f>IFERROR(IF(D336="","",IF(K336="","",IF(J336="","",IF(F336="F",VLOOKUP(K336,F!A:M,13,0),IF(F336="M",VLOOKUP(K336,M!A:M,13,0),""))))),0)</f>
        <v/>
      </c>
      <c r="AA336" s="191" t="str">
        <f>IFERROR(IF(D336="","",IF(F336="","",IF(J336="","",IF(K336="","",IF(AND(K336&gt;23,K336&lt;=60),IF(F336="F",VLOOKUP(MROUND(HZ336,0.5),'F-Weight for Length'!K:S,2,0),VLOOKUP(MROUND(HZ336,0.5),'M-Weight for Length'!K:S,2,0)),IF(K336&gt;60,IF(F336="F",VLOOKUP(K336,'F-Weight for Length'!U:AC,2,0),VLOOKUP(K336,'M-Weight for Length'!U:AC,2,0)),IF(F336="F",VLOOKUP(MROUND(HZ336,0.5),'F-Weight for Length'!A:I,2,0),VLOOKUP(MROUND(HZ336,0.5),'M-Weight for Length'!A:I,2,0)))))))),0)</f>
        <v/>
      </c>
      <c r="AB336" s="191" t="str">
        <f>IFERROR(IF(D336="","",IF(F336="","",IF(J336="","",IF(K336="","",IF(AND(K336&gt;23,K336&lt;=60),IF(F336="F",VLOOKUP(MROUND(HZ336,0.5),'F-Weight for Length'!K:S,3,0),VLOOKUP(MROUND(HZ336,0.5),'M-Weight for Length'!K:S,3,0)),IF(K336&gt;60,IF(F336="F",VLOOKUP(K336,'F-Weight for Length'!U:AC,3,0),VLOOKUP(K336,'M-Weight for Length'!U:AC,3,0)),IF(F336="F",VLOOKUP(MROUND(HZ336,0.5),'F-Weight for Length'!A:I,3,0),VLOOKUP(MROUND(HZ336,0.5),'M-Weight for Length'!A:I,3,0)))))))),0)</f>
        <v/>
      </c>
      <c r="AC336" s="191" t="str">
        <f>IFERROR(IF(D336="","",IF(F336="","",IF(J336="","",IF(K336="","",IF(AND(K336&gt;23,K336&lt;=60),IF(F336="F",VLOOKUP(MROUND(HZ336,0.5),'F-Weight for Length'!K:S,4,0),VLOOKUP(MROUND(HZ336,0.5),'M-Weight for Length'!K:S,4,0)),IF(K336&gt;60,IF(F336="F",VLOOKUP(K336,'F-Weight for Length'!U:AC,4,0),VLOOKUP(K336,'M-Weight for Length'!U:AC,4,0)),IF(F336="F",VLOOKUP(MROUND(HZ336,0.5),'F-Weight for Length'!A:I,4,0),VLOOKUP(MROUND(HZ336,0.5),'M-Weight for Length'!A:I,4,0)))))))),0)</f>
        <v/>
      </c>
      <c r="AD336" s="191" t="str">
        <f>IFERROR(IF(D336="","",IF(F336="","",IF(J336="","",IF(K336="","",IF(AND(K336&gt;23,K336&lt;=60),IF(F336="F",VLOOKUP(MROUND(HZ336,0.5),'F-Weight for Length'!K:S,5,0),VLOOKUP(MROUND(HZ336,0.5),'M-Weight for Length'!K:S,5,0)),IF(K336&gt;60,IF(F336="F",VLOOKUP(K336,'F-Weight for Length'!U:AC,5,0),VLOOKUP(K336,'M-Weight for Length'!U:AC,5,0)),IF(F336="F",VLOOKUP(MROUND(HZ336,0.5),'F-Weight for Length'!A:I,5,0),VLOOKUP(MROUND(HZ336,0.5),'M-Weight for Length'!A:I,5,0)))))))),0)</f>
        <v/>
      </c>
      <c r="AE336" s="191" t="str">
        <f>IFERROR(IF(D336="","",IF(F336="","",IF(J336="","",IF(K336="","",IF(AND(K336&gt;23,K336&lt;=60),IF(F336="F",VLOOKUP(MROUND(HZ336,0.5),'F-Weight for Length'!K:S,6,0),VLOOKUP(MROUND(HZ336,0.5),'M-Weight for Length'!K:S,6,0)),IF(K336&gt;60,IF(F336="F",VLOOKUP(K336,'F-Weight for Length'!U:AC,6,0),VLOOKUP(K336,'M-Weight for Length'!U:AC,6,0)),IF(F336="F",VLOOKUP(MROUND(HZ336,0.5),'F-Weight for Length'!A:I,6,0),VLOOKUP(MROUND(HZ336,0.5),'M-Weight for Length'!A:I,6,0)))))))),0)</f>
        <v/>
      </c>
      <c r="AF336" s="191" t="str">
        <f>IFERROR(IF(D336="","",IF(F336="","",IF(J336="","",IF(K336="","",IF(AND(K336&gt;23,K336&lt;=60),IF(F336="F",VLOOKUP(MROUND(HZ336,0.5),'F-Weight for Length'!K:S,7,0),VLOOKUP(MROUND(HZ336,0.5),'M-Weight for Length'!K:S,7,0)),IF(K336&gt;60,IF(F336="F",VLOOKUP(K336,'F-Weight for Length'!U:AC,7,0),VLOOKUP(K336,'M-Weight for Length'!U:AC,7,0)),IF(F336="F",VLOOKUP(MROUND(HZ336,0.5),'F-Weight for Length'!A:I,7,0),VLOOKUP(MROUND(HZ336,0.5),'M-Weight for Length'!A:I,7,0)))))))),0)</f>
        <v/>
      </c>
      <c r="AG336" s="191" t="str">
        <f>IFERROR(IF(D336="","",IF(F336="","",IF(J336="","",IF(K336="","",IF(AND(K336&gt;23,K336&lt;=60),IF(F336="F",VLOOKUP(MROUND(HZ336,0.5),'F-Weight for Length'!K:S,8,0),VLOOKUP(MROUND(HZ336,0.5),'M-Weight for Length'!K:S,8,0)),IF(K336&gt;60,IF(F336="F",VLOOKUP(K336,'F-Weight for Length'!U:AC,8,0),VLOOKUP(K336,'M-Weight for Length'!U:AC,8,0)),IF(F336="F",VLOOKUP(MROUND(HZ336,0.5),'F-Weight for Length'!A:I,8,0),VLOOKUP(MROUND(HZ336,0.5),'M-Weight for Length'!A:I,8,0)))))))),0)</f>
        <v/>
      </c>
      <c r="AH336" s="191" t="str">
        <f>IFERROR(IF(D336="","",IF(F336="","",IF(J336="","",IF(K336="","",IF(AND(K336&gt;23,K336&lt;=60),IF(F336="F",VLOOKUP(MROUND(HZ336,0.5),'F-Weight for Length'!K:S,9,0),VLOOKUP(MROUND(HZ336,0.5),'M-Weight for Length'!K:S,9,0)),IF(K336&gt;60,IF(F336="F",VLOOKUP(K336,'F-Weight for Length'!U:AC,9,0),VLOOKUP(K336,'M-Weight for Length'!U:AC,9,0)),IF(F336="F",VLOOKUP(MROUND(HZ336,0.5),'F-Weight for Length'!A:I,9,0),VLOOKUP(MROUND(HZ336,0.5),'M-Weight for Length'!A:I,9,0)))))))),0)</f>
        <v/>
      </c>
      <c r="AI336" s="192">
        <f t="shared" si="1175"/>
        <v>0</v>
      </c>
      <c r="AJ336" s="192">
        <f t="shared" si="1176"/>
        <v>0</v>
      </c>
      <c r="AK336" s="192">
        <f t="shared" si="1177"/>
        <v>0</v>
      </c>
      <c r="AL336" s="192">
        <f t="shared" si="1178"/>
        <v>0</v>
      </c>
      <c r="AM336" s="192">
        <f t="shared" si="1179"/>
        <v>0</v>
      </c>
      <c r="AN336" s="192">
        <f t="shared" si="1180"/>
        <v>0</v>
      </c>
      <c r="AO336" s="192">
        <f t="shared" si="1181"/>
        <v>0</v>
      </c>
      <c r="AP336" s="192">
        <f t="shared" si="1182"/>
        <v>0</v>
      </c>
      <c r="AQ336" s="192">
        <f t="shared" si="1183"/>
        <v>0</v>
      </c>
      <c r="AR336" s="192">
        <f t="shared" si="1184"/>
        <v>0</v>
      </c>
      <c r="AS336" s="192">
        <f t="shared" si="1185"/>
        <v>0</v>
      </c>
      <c r="AT336" s="192">
        <f t="shared" si="1186"/>
        <v>0</v>
      </c>
      <c r="AU336" s="192">
        <f t="shared" si="1187"/>
        <v>0</v>
      </c>
      <c r="AV336" s="192">
        <f t="shared" si="1188"/>
        <v>0</v>
      </c>
      <c r="AW336" s="192">
        <f t="shared" si="1189"/>
        <v>0</v>
      </c>
      <c r="AX336" s="192">
        <f t="shared" si="1190"/>
        <v>0</v>
      </c>
      <c r="AY336" s="192">
        <f t="shared" si="1191"/>
        <v>0</v>
      </c>
      <c r="AZ336" s="192">
        <f t="shared" si="1192"/>
        <v>0</v>
      </c>
      <c r="BA336" s="192">
        <f t="shared" si="1193"/>
        <v>0</v>
      </c>
      <c r="BB336" s="192">
        <f t="shared" si="1194"/>
        <v>0</v>
      </c>
      <c r="BC336" s="192">
        <f t="shared" si="1195"/>
        <v>0</v>
      </c>
      <c r="BD336" s="192">
        <f t="shared" si="1196"/>
        <v>0</v>
      </c>
      <c r="BE336" s="192">
        <f t="shared" si="1197"/>
        <v>0</v>
      </c>
      <c r="BF336" s="192">
        <f t="shared" si="1198"/>
        <v>0</v>
      </c>
      <c r="BG336" s="192">
        <f t="shared" si="1199"/>
        <v>0</v>
      </c>
      <c r="BH336" s="192">
        <f t="shared" si="1200"/>
        <v>0</v>
      </c>
      <c r="BI336" s="192">
        <f t="shared" si="1201"/>
        <v>0</v>
      </c>
      <c r="BJ336" s="192">
        <f t="shared" si="1202"/>
        <v>0</v>
      </c>
      <c r="BK336" s="192">
        <f t="shared" si="1203"/>
        <v>0</v>
      </c>
      <c r="BL336" s="192">
        <f t="shared" si="1204"/>
        <v>0</v>
      </c>
      <c r="BM336" s="192">
        <f t="shared" si="1205"/>
        <v>0</v>
      </c>
      <c r="BN336" s="192">
        <f t="shared" si="1206"/>
        <v>0</v>
      </c>
      <c r="BO336" s="192">
        <f t="shared" si="1207"/>
        <v>0</v>
      </c>
      <c r="BP336" s="192">
        <f t="shared" si="1208"/>
        <v>0</v>
      </c>
      <c r="BQ336" s="192">
        <f t="shared" si="1209"/>
        <v>0</v>
      </c>
      <c r="BR336" s="192">
        <f t="shared" si="1210"/>
        <v>0</v>
      </c>
      <c r="BS336" s="192">
        <f t="shared" si="1211"/>
        <v>0</v>
      </c>
      <c r="BT336" s="192">
        <f t="shared" si="1212"/>
        <v>0</v>
      </c>
      <c r="BU336" s="192">
        <f t="shared" si="1213"/>
        <v>0</v>
      </c>
      <c r="BV336" s="192">
        <f t="shared" si="1214"/>
        <v>0</v>
      </c>
      <c r="BW336" s="192">
        <f t="shared" si="1215"/>
        <v>0</v>
      </c>
      <c r="BX336" s="192">
        <f t="shared" si="1216"/>
        <v>0</v>
      </c>
      <c r="BY336" s="192">
        <f t="shared" si="1217"/>
        <v>0</v>
      </c>
      <c r="BZ336" s="192">
        <f t="shared" si="1218"/>
        <v>0</v>
      </c>
      <c r="CA336" s="192">
        <f t="shared" si="1219"/>
        <v>0</v>
      </c>
      <c r="CB336" s="192">
        <f t="shared" si="1220"/>
        <v>0</v>
      </c>
      <c r="CC336" s="192">
        <f t="shared" si="1221"/>
        <v>0</v>
      </c>
      <c r="CD336" s="192">
        <f t="shared" si="1222"/>
        <v>0</v>
      </c>
      <c r="CE336" s="192">
        <f t="shared" si="1223"/>
        <v>0</v>
      </c>
      <c r="CF336" s="192">
        <f t="shared" si="1224"/>
        <v>0</v>
      </c>
      <c r="CG336" s="192">
        <f t="shared" si="1225"/>
        <v>0</v>
      </c>
      <c r="CH336" s="192">
        <f t="shared" si="1226"/>
        <v>0</v>
      </c>
      <c r="CI336" s="192">
        <f t="shared" si="1227"/>
        <v>0</v>
      </c>
      <c r="CJ336" s="192">
        <f t="shared" si="1228"/>
        <v>0</v>
      </c>
      <c r="CK336" s="192">
        <f t="shared" si="1229"/>
        <v>0</v>
      </c>
      <c r="CL336" s="192">
        <f t="shared" si="1230"/>
        <v>0</v>
      </c>
      <c r="CM336" s="192">
        <f t="shared" si="1231"/>
        <v>0</v>
      </c>
      <c r="CN336" s="192">
        <f t="shared" si="1232"/>
        <v>0</v>
      </c>
      <c r="CO336" s="192">
        <f t="shared" si="1233"/>
        <v>0</v>
      </c>
      <c r="CP336" s="192">
        <f t="shared" si="1234"/>
        <v>0</v>
      </c>
      <c r="CQ336" s="192">
        <f t="shared" si="1235"/>
        <v>0</v>
      </c>
      <c r="CR336" s="192">
        <f t="shared" si="1236"/>
        <v>0</v>
      </c>
      <c r="CS336" s="192">
        <f t="shared" si="1237"/>
        <v>0</v>
      </c>
      <c r="CT336" s="192">
        <f t="shared" si="1238"/>
        <v>0</v>
      </c>
      <c r="CU336" s="192">
        <f t="shared" si="1239"/>
        <v>0</v>
      </c>
      <c r="CV336" s="192">
        <f t="shared" si="1240"/>
        <v>0</v>
      </c>
      <c r="CW336" s="192">
        <f t="shared" si="1241"/>
        <v>0</v>
      </c>
      <c r="CX336" s="192">
        <f t="shared" si="1242"/>
        <v>0</v>
      </c>
      <c r="CY336" s="192">
        <f t="shared" si="1243"/>
        <v>0</v>
      </c>
      <c r="CZ336" s="192">
        <f t="shared" si="1244"/>
        <v>0</v>
      </c>
      <c r="DA336" s="192">
        <f t="shared" si="1245"/>
        <v>0</v>
      </c>
      <c r="DB336" s="192">
        <f t="shared" si="1246"/>
        <v>0</v>
      </c>
      <c r="DC336" s="192">
        <f t="shared" si="1247"/>
        <v>0</v>
      </c>
      <c r="DD336" s="192">
        <f t="shared" si="1248"/>
        <v>0</v>
      </c>
      <c r="DE336" s="192">
        <f t="shared" si="1249"/>
        <v>0</v>
      </c>
      <c r="DF336" s="192">
        <f t="shared" si="1250"/>
        <v>0</v>
      </c>
      <c r="DG336" s="192">
        <f t="shared" si="1251"/>
        <v>0</v>
      </c>
      <c r="DH336" s="192">
        <f t="shared" si="1252"/>
        <v>0</v>
      </c>
      <c r="DI336" s="192">
        <f t="shared" si="1253"/>
        <v>0</v>
      </c>
      <c r="DJ336" s="192">
        <f t="shared" si="1254"/>
        <v>0</v>
      </c>
      <c r="DK336" s="192">
        <f t="shared" si="1255"/>
        <v>0</v>
      </c>
      <c r="DL336" s="192">
        <f t="shared" si="1256"/>
        <v>0</v>
      </c>
      <c r="DM336" s="192">
        <f t="shared" si="1257"/>
        <v>0</v>
      </c>
      <c r="DN336" s="192">
        <f t="shared" si="1258"/>
        <v>0</v>
      </c>
      <c r="DO336" s="192">
        <f t="shared" si="1259"/>
        <v>0</v>
      </c>
      <c r="DP336" s="192">
        <f t="shared" si="1260"/>
        <v>0</v>
      </c>
      <c r="DQ336" s="192">
        <f t="shared" si="1261"/>
        <v>0</v>
      </c>
      <c r="DR336" s="192">
        <f t="shared" si="1262"/>
        <v>0</v>
      </c>
      <c r="DS336" s="192">
        <f t="shared" si="1263"/>
        <v>0</v>
      </c>
      <c r="DT336" s="192">
        <f t="shared" si="1264"/>
        <v>0</v>
      </c>
      <c r="DU336" s="192">
        <f t="shared" si="1265"/>
        <v>0</v>
      </c>
      <c r="DV336" s="193">
        <f t="shared" si="1266"/>
        <v>0</v>
      </c>
      <c r="DW336" s="193">
        <f t="shared" si="1267"/>
        <v>0</v>
      </c>
      <c r="DX336" s="193">
        <f t="shared" si="1268"/>
        <v>0</v>
      </c>
      <c r="DY336" s="193">
        <f t="shared" si="1269"/>
        <v>0</v>
      </c>
      <c r="DZ336" s="193">
        <f t="shared" si="1270"/>
        <v>0</v>
      </c>
      <c r="EA336" s="192">
        <f t="shared" si="1271"/>
        <v>0</v>
      </c>
      <c r="EB336" s="192">
        <f t="shared" si="1272"/>
        <v>0</v>
      </c>
      <c r="EC336" s="192">
        <f t="shared" si="1273"/>
        <v>0</v>
      </c>
      <c r="ED336" s="192">
        <f t="shared" si="1274"/>
        <v>0</v>
      </c>
      <c r="EE336" s="192">
        <f t="shared" si="1275"/>
        <v>0</v>
      </c>
      <c r="EF336" s="192">
        <f t="shared" si="1276"/>
        <v>0</v>
      </c>
      <c r="EG336" s="192">
        <f t="shared" si="1277"/>
        <v>0</v>
      </c>
      <c r="EH336" s="192">
        <f t="shared" si="1278"/>
        <v>0</v>
      </c>
      <c r="EI336" s="192">
        <f t="shared" si="1279"/>
        <v>0</v>
      </c>
      <c r="EJ336" s="192">
        <f t="shared" si="1280"/>
        <v>0</v>
      </c>
      <c r="EK336" s="192">
        <f t="shared" si="1281"/>
        <v>0</v>
      </c>
      <c r="EL336" s="192">
        <f t="shared" si="1282"/>
        <v>0</v>
      </c>
      <c r="EM336" s="192">
        <f t="shared" si="1283"/>
        <v>0</v>
      </c>
      <c r="EN336" s="192">
        <f t="shared" si="1284"/>
        <v>0</v>
      </c>
      <c r="EO336" s="192">
        <f t="shared" si="1285"/>
        <v>0</v>
      </c>
      <c r="EP336" s="192">
        <f t="shared" si="1286"/>
        <v>0</v>
      </c>
      <c r="EQ336" s="192">
        <f t="shared" si="1287"/>
        <v>0</v>
      </c>
      <c r="ER336" s="192">
        <f t="shared" si="1288"/>
        <v>0</v>
      </c>
      <c r="ES336" s="192">
        <f t="shared" si="1289"/>
        <v>0</v>
      </c>
      <c r="ET336" s="192">
        <f t="shared" si="1290"/>
        <v>0</v>
      </c>
      <c r="EU336" s="192">
        <f t="shared" si="1291"/>
        <v>0</v>
      </c>
      <c r="EV336" s="192">
        <f t="shared" si="1292"/>
        <v>0</v>
      </c>
      <c r="EW336" s="192">
        <f t="shared" si="1293"/>
        <v>0</v>
      </c>
      <c r="EX336" s="192">
        <f t="shared" si="1294"/>
        <v>0</v>
      </c>
      <c r="EY336" s="192">
        <f t="shared" si="1295"/>
        <v>0</v>
      </c>
      <c r="EZ336" s="192">
        <f t="shared" si="1296"/>
        <v>0</v>
      </c>
      <c r="FA336" s="192">
        <f t="shared" si="1297"/>
        <v>0</v>
      </c>
      <c r="FB336" s="192">
        <f t="shared" si="1298"/>
        <v>0</v>
      </c>
      <c r="FC336" s="192">
        <f t="shared" si="1299"/>
        <v>0</v>
      </c>
      <c r="FD336" s="192">
        <f t="shared" si="1300"/>
        <v>0</v>
      </c>
      <c r="FE336" s="192">
        <f t="shared" si="1301"/>
        <v>0</v>
      </c>
      <c r="FF336" s="192">
        <f t="shared" si="1302"/>
        <v>0</v>
      </c>
      <c r="FG336" s="192">
        <f t="shared" si="1303"/>
        <v>0</v>
      </c>
      <c r="FH336" s="192">
        <f t="shared" si="1304"/>
        <v>0</v>
      </c>
      <c r="FI336" s="192">
        <f t="shared" si="1305"/>
        <v>0</v>
      </c>
      <c r="FJ336" s="192">
        <f t="shared" si="1306"/>
        <v>0</v>
      </c>
      <c r="FK336" s="192">
        <f t="shared" si="1307"/>
        <v>0</v>
      </c>
      <c r="FL336" s="192">
        <f t="shared" si="1308"/>
        <v>0</v>
      </c>
      <c r="FM336" s="192">
        <f t="shared" si="1309"/>
        <v>0</v>
      </c>
      <c r="FN336" s="192">
        <f t="shared" si="1310"/>
        <v>0</v>
      </c>
      <c r="FO336" s="192">
        <f t="shared" si="1311"/>
        <v>0</v>
      </c>
      <c r="FP336" s="192">
        <f t="shared" si="1312"/>
        <v>0</v>
      </c>
      <c r="FQ336" s="192">
        <f t="shared" si="1313"/>
        <v>0</v>
      </c>
      <c r="FR336" s="192">
        <f t="shared" si="1314"/>
        <v>0</v>
      </c>
      <c r="FS336" s="192">
        <f t="shared" si="1315"/>
        <v>0</v>
      </c>
      <c r="FT336" s="192">
        <f t="shared" si="1316"/>
        <v>0</v>
      </c>
      <c r="FU336" s="192">
        <f t="shared" si="1317"/>
        <v>0</v>
      </c>
      <c r="FV336" s="192">
        <f t="shared" si="1318"/>
        <v>0</v>
      </c>
      <c r="FW336" s="192">
        <f t="shared" si="1319"/>
        <v>0</v>
      </c>
      <c r="FX336" s="192">
        <f t="shared" si="1320"/>
        <v>0</v>
      </c>
      <c r="FY336" s="192">
        <f t="shared" si="1321"/>
        <v>0</v>
      </c>
      <c r="FZ336" s="192">
        <f t="shared" si="1322"/>
        <v>0</v>
      </c>
      <c r="GA336" s="192">
        <f t="shared" si="1323"/>
        <v>0</v>
      </c>
      <c r="GB336" s="192">
        <f t="shared" si="1324"/>
        <v>0</v>
      </c>
      <c r="GC336" s="192">
        <f t="shared" si="1325"/>
        <v>0</v>
      </c>
      <c r="GD336" s="192">
        <f t="shared" si="1326"/>
        <v>0</v>
      </c>
      <c r="GE336" s="192">
        <f t="shared" si="1327"/>
        <v>0</v>
      </c>
      <c r="GF336" s="192">
        <f t="shared" si="1328"/>
        <v>0</v>
      </c>
      <c r="GG336" s="192">
        <f t="shared" si="1329"/>
        <v>0</v>
      </c>
      <c r="GH336" s="192">
        <f t="shared" si="1330"/>
        <v>0</v>
      </c>
      <c r="GI336" s="192">
        <f t="shared" si="1331"/>
        <v>0</v>
      </c>
      <c r="GJ336" s="192">
        <f t="shared" si="1332"/>
        <v>0</v>
      </c>
      <c r="GK336" s="192">
        <f t="shared" si="1333"/>
        <v>0</v>
      </c>
      <c r="GL336" s="192">
        <f t="shared" si="1334"/>
        <v>0</v>
      </c>
      <c r="GM336" s="192">
        <f t="shared" si="1335"/>
        <v>0</v>
      </c>
      <c r="GN336" s="192">
        <f t="shared" si="1336"/>
        <v>0</v>
      </c>
      <c r="GO336" s="192">
        <f t="shared" si="1337"/>
        <v>0</v>
      </c>
      <c r="GP336" s="192">
        <f t="shared" si="1338"/>
        <v>0</v>
      </c>
      <c r="GQ336" s="192">
        <f t="shared" si="1339"/>
        <v>0</v>
      </c>
      <c r="GR336" s="192">
        <f t="shared" si="1340"/>
        <v>0</v>
      </c>
      <c r="GS336" s="192">
        <f t="shared" si="1341"/>
        <v>0</v>
      </c>
      <c r="GT336" s="192">
        <f t="shared" si="1342"/>
        <v>0</v>
      </c>
      <c r="GU336" s="192">
        <f t="shared" si="1343"/>
        <v>0</v>
      </c>
      <c r="GV336" s="192">
        <f t="shared" si="1344"/>
        <v>0</v>
      </c>
      <c r="GW336" s="192">
        <f t="shared" si="1345"/>
        <v>0</v>
      </c>
      <c r="GX336" s="192">
        <f t="shared" si="1346"/>
        <v>0</v>
      </c>
      <c r="GY336" s="192">
        <f t="shared" si="1347"/>
        <v>0</v>
      </c>
      <c r="GZ336" s="192">
        <f t="shared" si="1348"/>
        <v>0</v>
      </c>
      <c r="HA336" s="192">
        <f t="shared" si="1349"/>
        <v>0</v>
      </c>
      <c r="HB336" s="192">
        <f t="shared" si="1350"/>
        <v>0</v>
      </c>
      <c r="HC336" s="192">
        <f t="shared" si="1351"/>
        <v>0</v>
      </c>
      <c r="HD336" s="192">
        <f t="shared" si="1352"/>
        <v>0</v>
      </c>
      <c r="HE336" s="192">
        <f t="shared" si="1353"/>
        <v>0</v>
      </c>
      <c r="HF336" s="192">
        <f t="shared" si="1354"/>
        <v>0</v>
      </c>
      <c r="HG336" s="192">
        <f t="shared" si="1355"/>
        <v>0</v>
      </c>
      <c r="HH336" s="192">
        <f t="shared" si="1356"/>
        <v>0</v>
      </c>
      <c r="HI336" s="192">
        <f t="shared" si="1357"/>
        <v>0</v>
      </c>
      <c r="HJ336" s="192">
        <f t="shared" si="1358"/>
        <v>0</v>
      </c>
      <c r="HK336" s="192">
        <f t="shared" si="1359"/>
        <v>0</v>
      </c>
      <c r="HL336" s="192">
        <f t="shared" si="1360"/>
        <v>0</v>
      </c>
      <c r="HM336" s="192">
        <f t="shared" si="1361"/>
        <v>0</v>
      </c>
      <c r="HN336" s="194">
        <f t="shared" si="1362"/>
        <v>0</v>
      </c>
      <c r="HO336" s="194">
        <f t="shared" si="1363"/>
        <v>0</v>
      </c>
      <c r="HP336" s="194">
        <f t="shared" si="1364"/>
        <v>0</v>
      </c>
      <c r="HQ336" s="194">
        <f t="shared" si="1365"/>
        <v>0</v>
      </c>
      <c r="HR336" s="194">
        <f t="shared" si="1366"/>
        <v>0</v>
      </c>
      <c r="HS336" s="195" t="str">
        <f t="shared" si="1163"/>
        <v/>
      </c>
      <c r="HT336" s="196">
        <f t="shared" si="1159"/>
        <v>0</v>
      </c>
      <c r="HU336" s="196">
        <f t="shared" si="1160"/>
        <v>0</v>
      </c>
      <c r="HV336" s="197" t="str">
        <f t="shared" si="1164"/>
        <v/>
      </c>
      <c r="HW336" s="197" t="str">
        <f t="shared" si="1367"/>
        <v/>
      </c>
      <c r="HX336" s="197" t="str">
        <f t="shared" si="1368"/>
        <v/>
      </c>
      <c r="HY336" s="195" t="str">
        <f t="shared" si="1165"/>
        <v/>
      </c>
      <c r="HZ336" s="30">
        <f t="shared" si="1161"/>
        <v>0</v>
      </c>
      <c r="IA336" s="198">
        <f t="shared" si="1166"/>
        <v>0</v>
      </c>
      <c r="IB336" s="195"/>
      <c r="IC336" s="195">
        <f t="shared" si="1369"/>
        <v>0</v>
      </c>
      <c r="ID336" s="195">
        <f t="shared" si="1167"/>
        <v>0</v>
      </c>
      <c r="IE336" s="195">
        <f t="shared" si="1370"/>
        <v>0</v>
      </c>
      <c r="IF336" s="195">
        <f t="shared" si="1168"/>
        <v>0</v>
      </c>
      <c r="IG336" s="307">
        <f t="shared" si="1169"/>
        <v>0</v>
      </c>
      <c r="IH336" s="307">
        <f t="shared" si="1170"/>
        <v>0</v>
      </c>
      <c r="II336" s="44">
        <f t="shared" si="1171"/>
        <v>0</v>
      </c>
      <c r="IJ336" s="44">
        <f t="shared" si="1371"/>
        <v>0</v>
      </c>
      <c r="IK336" s="44">
        <f t="shared" si="1372"/>
        <v>0</v>
      </c>
      <c r="IL336" s="44">
        <f t="shared" si="1373"/>
        <v>0</v>
      </c>
      <c r="IM336" s="44">
        <f t="shared" si="1374"/>
        <v>0</v>
      </c>
      <c r="IN336" s="44">
        <f t="shared" si="1375"/>
        <v>0</v>
      </c>
      <c r="IO336" s="44">
        <f t="shared" si="1376"/>
        <v>0</v>
      </c>
    </row>
    <row r="337" spans="1:249" ht="18" customHeight="1">
      <c r="A337" s="188">
        <v>331</v>
      </c>
      <c r="B337" s="326"/>
      <c r="C337" s="289"/>
      <c r="D337" s="199"/>
      <c r="E337" s="189"/>
      <c r="F337" s="189"/>
      <c r="G337" s="190"/>
      <c r="H337" s="190"/>
      <c r="I337" s="272"/>
      <c r="J337" s="207"/>
      <c r="K337" s="214" t="str">
        <f t="shared" si="1172"/>
        <v/>
      </c>
      <c r="L337" s="200" t="str">
        <f t="shared" si="1173"/>
        <v/>
      </c>
      <c r="M337" s="200" t="str">
        <f t="shared" si="1174"/>
        <v/>
      </c>
      <c r="N337" s="209" t="str">
        <f t="shared" si="1162"/>
        <v/>
      </c>
      <c r="O337" s="208" t="str">
        <f>IFERROR(IF(D337="","",IF(K337="","",IF(I337="","",IF(F337="F",VLOOKUP(K337,F!A:G,2,0),IF(F337="M",VLOOKUP(K337,M!A:G,2,0),""))))),0)</f>
        <v/>
      </c>
      <c r="P337" s="191" t="str">
        <f>IFERROR(IF(D337="","",IF(K337="","",IF(I337="","",IF(F337="F",VLOOKUP(K337,F!A:G,3,0),IF(F337="M",VLOOKUP(K337,M!A:G,3,0),""))))),0)</f>
        <v/>
      </c>
      <c r="Q337" s="191" t="str">
        <f>IFERROR(IF(D337="","",IF(K337="","",IF(I337="","",IF(F337="F",VLOOKUP(K337,F!A:G,4,0),IF(F337="M",VLOOKUP(K337,M!A:G,4,0),""))))),0)</f>
        <v/>
      </c>
      <c r="R337" s="191" t="str">
        <f>IFERROR(IF(D337="","",IF(K337="","",IF(I337="","",IF(F337="F",VLOOKUP(K337,F!A:G,5,0),IF(F337="M",VLOOKUP(K337,M!A:G,5,0),""))))),0)</f>
        <v/>
      </c>
      <c r="S337" s="191" t="str">
        <f>IFERROR(IF(D337="","",IF(K337="","",IF(I337="","",IF(F337="F",VLOOKUP(K337,F!A:G,6,0),IF(F337="M",VLOOKUP(K337,M!A:G,6,0),""))))),0)</f>
        <v/>
      </c>
      <c r="T337" s="191" t="str">
        <f>IFERROR(IF(D337="","",IF(K337="","",IF(I337="","",IF(F337="F",VLOOKUP(K337,F!A:G,7,0),IF(F337="M",VLOOKUP(K337,M!A:G,7,0),""))))),0)</f>
        <v/>
      </c>
      <c r="U337" s="191" t="str">
        <f>IFERROR(IF(D337="","",IF(K337="","",IF(J337="","",IF(F337="F",VLOOKUP(K337,F!A:M,8,0),IF(F337="M",VLOOKUP(K337,M!A:M,8,0),""))))),0)</f>
        <v/>
      </c>
      <c r="V337" s="191" t="str">
        <f>IFERROR(IF(D337="","",IF(K337="","",IF(J337="","",IF(F337="F",VLOOKUP(K337,F!A:M,9,0),IF(F337="M",VLOOKUP(K337,M!A:M,9,0),""))))),0)</f>
        <v/>
      </c>
      <c r="W337" s="191" t="str">
        <f>IFERROR(IF(D337="","",IF(K337="","",IF(J337="","",IF(F337="F",VLOOKUP(K337,F!A:M,10,0),IF(F337="M",VLOOKUP(K337,M!A:M,10,0),""))))),0)</f>
        <v/>
      </c>
      <c r="X337" s="191" t="str">
        <f>IFERROR(IF(D337="","",IF(K337="","",IF(J337="","",IF(F337="F",VLOOKUP(K337,F!A:M,11,0),IF(F337="M",VLOOKUP(K337,M!A:M,11,0),""))))),0)</f>
        <v/>
      </c>
      <c r="Y337" s="191" t="str">
        <f>IFERROR(IF(D337="","",IF(K337="","",IF(J337="","",IF(F337="F",VLOOKUP(K337,F!A:M,12,0),IF(F337="M",VLOOKUP(K337,M!A:M,12,0),""))))),0)</f>
        <v/>
      </c>
      <c r="Z337" s="191" t="str">
        <f>IFERROR(IF(D337="","",IF(K337="","",IF(J337="","",IF(F337="F",VLOOKUP(K337,F!A:M,13,0),IF(F337="M",VLOOKUP(K337,M!A:M,13,0),""))))),0)</f>
        <v/>
      </c>
      <c r="AA337" s="191" t="str">
        <f>IFERROR(IF(D337="","",IF(F337="","",IF(J337="","",IF(K337="","",IF(AND(K337&gt;23,K337&lt;=60),IF(F337="F",VLOOKUP(MROUND(HZ337,0.5),'F-Weight for Length'!K:S,2,0),VLOOKUP(MROUND(HZ337,0.5),'M-Weight for Length'!K:S,2,0)),IF(K337&gt;60,IF(F337="F",VLOOKUP(K337,'F-Weight for Length'!U:AC,2,0),VLOOKUP(K337,'M-Weight for Length'!U:AC,2,0)),IF(F337="F",VLOOKUP(MROUND(HZ337,0.5),'F-Weight for Length'!A:I,2,0),VLOOKUP(MROUND(HZ337,0.5),'M-Weight for Length'!A:I,2,0)))))))),0)</f>
        <v/>
      </c>
      <c r="AB337" s="191" t="str">
        <f>IFERROR(IF(D337="","",IF(F337="","",IF(J337="","",IF(K337="","",IF(AND(K337&gt;23,K337&lt;=60),IF(F337="F",VLOOKUP(MROUND(HZ337,0.5),'F-Weight for Length'!K:S,3,0),VLOOKUP(MROUND(HZ337,0.5),'M-Weight for Length'!K:S,3,0)),IF(K337&gt;60,IF(F337="F",VLOOKUP(K337,'F-Weight for Length'!U:AC,3,0),VLOOKUP(K337,'M-Weight for Length'!U:AC,3,0)),IF(F337="F",VLOOKUP(MROUND(HZ337,0.5),'F-Weight for Length'!A:I,3,0),VLOOKUP(MROUND(HZ337,0.5),'M-Weight for Length'!A:I,3,0)))))))),0)</f>
        <v/>
      </c>
      <c r="AC337" s="191" t="str">
        <f>IFERROR(IF(D337="","",IF(F337="","",IF(J337="","",IF(K337="","",IF(AND(K337&gt;23,K337&lt;=60),IF(F337="F",VLOOKUP(MROUND(HZ337,0.5),'F-Weight for Length'!K:S,4,0),VLOOKUP(MROUND(HZ337,0.5),'M-Weight for Length'!K:S,4,0)),IF(K337&gt;60,IF(F337="F",VLOOKUP(K337,'F-Weight for Length'!U:AC,4,0),VLOOKUP(K337,'M-Weight for Length'!U:AC,4,0)),IF(F337="F",VLOOKUP(MROUND(HZ337,0.5),'F-Weight for Length'!A:I,4,0),VLOOKUP(MROUND(HZ337,0.5),'M-Weight for Length'!A:I,4,0)))))))),0)</f>
        <v/>
      </c>
      <c r="AD337" s="191" t="str">
        <f>IFERROR(IF(D337="","",IF(F337="","",IF(J337="","",IF(K337="","",IF(AND(K337&gt;23,K337&lt;=60),IF(F337="F",VLOOKUP(MROUND(HZ337,0.5),'F-Weight for Length'!K:S,5,0),VLOOKUP(MROUND(HZ337,0.5),'M-Weight for Length'!K:S,5,0)),IF(K337&gt;60,IF(F337="F",VLOOKUP(K337,'F-Weight for Length'!U:AC,5,0),VLOOKUP(K337,'M-Weight for Length'!U:AC,5,0)),IF(F337="F",VLOOKUP(MROUND(HZ337,0.5),'F-Weight for Length'!A:I,5,0),VLOOKUP(MROUND(HZ337,0.5),'M-Weight for Length'!A:I,5,0)))))))),0)</f>
        <v/>
      </c>
      <c r="AE337" s="191" t="str">
        <f>IFERROR(IF(D337="","",IF(F337="","",IF(J337="","",IF(K337="","",IF(AND(K337&gt;23,K337&lt;=60),IF(F337="F",VLOOKUP(MROUND(HZ337,0.5),'F-Weight for Length'!K:S,6,0),VLOOKUP(MROUND(HZ337,0.5),'M-Weight for Length'!K:S,6,0)),IF(K337&gt;60,IF(F337="F",VLOOKUP(K337,'F-Weight for Length'!U:AC,6,0),VLOOKUP(K337,'M-Weight for Length'!U:AC,6,0)),IF(F337="F",VLOOKUP(MROUND(HZ337,0.5),'F-Weight for Length'!A:I,6,0),VLOOKUP(MROUND(HZ337,0.5),'M-Weight for Length'!A:I,6,0)))))))),0)</f>
        <v/>
      </c>
      <c r="AF337" s="191" t="str">
        <f>IFERROR(IF(D337="","",IF(F337="","",IF(J337="","",IF(K337="","",IF(AND(K337&gt;23,K337&lt;=60),IF(F337="F",VLOOKUP(MROUND(HZ337,0.5),'F-Weight for Length'!K:S,7,0),VLOOKUP(MROUND(HZ337,0.5),'M-Weight for Length'!K:S,7,0)),IF(K337&gt;60,IF(F337="F",VLOOKUP(K337,'F-Weight for Length'!U:AC,7,0),VLOOKUP(K337,'M-Weight for Length'!U:AC,7,0)),IF(F337="F",VLOOKUP(MROUND(HZ337,0.5),'F-Weight for Length'!A:I,7,0),VLOOKUP(MROUND(HZ337,0.5),'M-Weight for Length'!A:I,7,0)))))))),0)</f>
        <v/>
      </c>
      <c r="AG337" s="191" t="str">
        <f>IFERROR(IF(D337="","",IF(F337="","",IF(J337="","",IF(K337="","",IF(AND(K337&gt;23,K337&lt;=60),IF(F337="F",VLOOKUP(MROUND(HZ337,0.5),'F-Weight for Length'!K:S,8,0),VLOOKUP(MROUND(HZ337,0.5),'M-Weight for Length'!K:S,8,0)),IF(K337&gt;60,IF(F337="F",VLOOKUP(K337,'F-Weight for Length'!U:AC,8,0),VLOOKUP(K337,'M-Weight for Length'!U:AC,8,0)),IF(F337="F",VLOOKUP(MROUND(HZ337,0.5),'F-Weight for Length'!A:I,8,0),VLOOKUP(MROUND(HZ337,0.5),'M-Weight for Length'!A:I,8,0)))))))),0)</f>
        <v/>
      </c>
      <c r="AH337" s="191" t="str">
        <f>IFERROR(IF(D337="","",IF(F337="","",IF(J337="","",IF(K337="","",IF(AND(K337&gt;23,K337&lt;=60),IF(F337="F",VLOOKUP(MROUND(HZ337,0.5),'F-Weight for Length'!K:S,9,0),VLOOKUP(MROUND(HZ337,0.5),'M-Weight for Length'!K:S,9,0)),IF(K337&gt;60,IF(F337="F",VLOOKUP(K337,'F-Weight for Length'!U:AC,9,0),VLOOKUP(K337,'M-Weight for Length'!U:AC,9,0)),IF(F337="F",VLOOKUP(MROUND(HZ337,0.5),'F-Weight for Length'!A:I,9,0),VLOOKUP(MROUND(HZ337,0.5),'M-Weight for Length'!A:I,9,0)))))))),0)</f>
        <v/>
      </c>
      <c r="AI337" s="192">
        <f t="shared" si="1175"/>
        <v>0</v>
      </c>
      <c r="AJ337" s="192">
        <f t="shared" si="1176"/>
        <v>0</v>
      </c>
      <c r="AK337" s="192">
        <f t="shared" si="1177"/>
        <v>0</v>
      </c>
      <c r="AL337" s="192">
        <f t="shared" si="1178"/>
        <v>0</v>
      </c>
      <c r="AM337" s="192">
        <f t="shared" si="1179"/>
        <v>0</v>
      </c>
      <c r="AN337" s="192">
        <f t="shared" si="1180"/>
        <v>0</v>
      </c>
      <c r="AO337" s="192">
        <f t="shared" si="1181"/>
        <v>0</v>
      </c>
      <c r="AP337" s="192">
        <f t="shared" si="1182"/>
        <v>0</v>
      </c>
      <c r="AQ337" s="192">
        <f t="shared" si="1183"/>
        <v>0</v>
      </c>
      <c r="AR337" s="192">
        <f t="shared" si="1184"/>
        <v>0</v>
      </c>
      <c r="AS337" s="192">
        <f t="shared" si="1185"/>
        <v>0</v>
      </c>
      <c r="AT337" s="192">
        <f t="shared" si="1186"/>
        <v>0</v>
      </c>
      <c r="AU337" s="192">
        <f t="shared" si="1187"/>
        <v>0</v>
      </c>
      <c r="AV337" s="192">
        <f t="shared" si="1188"/>
        <v>0</v>
      </c>
      <c r="AW337" s="192">
        <f t="shared" si="1189"/>
        <v>0</v>
      </c>
      <c r="AX337" s="192">
        <f t="shared" si="1190"/>
        <v>0</v>
      </c>
      <c r="AY337" s="192">
        <f t="shared" si="1191"/>
        <v>0</v>
      </c>
      <c r="AZ337" s="192">
        <f t="shared" si="1192"/>
        <v>0</v>
      </c>
      <c r="BA337" s="192">
        <f t="shared" si="1193"/>
        <v>0</v>
      </c>
      <c r="BB337" s="192">
        <f t="shared" si="1194"/>
        <v>0</v>
      </c>
      <c r="BC337" s="192">
        <f t="shared" si="1195"/>
        <v>0</v>
      </c>
      <c r="BD337" s="192">
        <f t="shared" si="1196"/>
        <v>0</v>
      </c>
      <c r="BE337" s="192">
        <f t="shared" si="1197"/>
        <v>0</v>
      </c>
      <c r="BF337" s="192">
        <f t="shared" si="1198"/>
        <v>0</v>
      </c>
      <c r="BG337" s="192">
        <f t="shared" si="1199"/>
        <v>0</v>
      </c>
      <c r="BH337" s="192">
        <f t="shared" si="1200"/>
        <v>0</v>
      </c>
      <c r="BI337" s="192">
        <f t="shared" si="1201"/>
        <v>0</v>
      </c>
      <c r="BJ337" s="192">
        <f t="shared" si="1202"/>
        <v>0</v>
      </c>
      <c r="BK337" s="192">
        <f t="shared" si="1203"/>
        <v>0</v>
      </c>
      <c r="BL337" s="192">
        <f t="shared" si="1204"/>
        <v>0</v>
      </c>
      <c r="BM337" s="192">
        <f t="shared" si="1205"/>
        <v>0</v>
      </c>
      <c r="BN337" s="192">
        <f t="shared" si="1206"/>
        <v>0</v>
      </c>
      <c r="BO337" s="192">
        <f t="shared" si="1207"/>
        <v>0</v>
      </c>
      <c r="BP337" s="192">
        <f t="shared" si="1208"/>
        <v>0</v>
      </c>
      <c r="BQ337" s="192">
        <f t="shared" si="1209"/>
        <v>0</v>
      </c>
      <c r="BR337" s="192">
        <f t="shared" si="1210"/>
        <v>0</v>
      </c>
      <c r="BS337" s="192">
        <f t="shared" si="1211"/>
        <v>0</v>
      </c>
      <c r="BT337" s="192">
        <f t="shared" si="1212"/>
        <v>0</v>
      </c>
      <c r="BU337" s="192">
        <f t="shared" si="1213"/>
        <v>0</v>
      </c>
      <c r="BV337" s="192">
        <f t="shared" si="1214"/>
        <v>0</v>
      </c>
      <c r="BW337" s="192">
        <f t="shared" si="1215"/>
        <v>0</v>
      </c>
      <c r="BX337" s="192">
        <f t="shared" si="1216"/>
        <v>0</v>
      </c>
      <c r="BY337" s="192">
        <f t="shared" si="1217"/>
        <v>0</v>
      </c>
      <c r="BZ337" s="192">
        <f t="shared" si="1218"/>
        <v>0</v>
      </c>
      <c r="CA337" s="192">
        <f t="shared" si="1219"/>
        <v>0</v>
      </c>
      <c r="CB337" s="192">
        <f t="shared" si="1220"/>
        <v>0</v>
      </c>
      <c r="CC337" s="192">
        <f t="shared" si="1221"/>
        <v>0</v>
      </c>
      <c r="CD337" s="192">
        <f t="shared" si="1222"/>
        <v>0</v>
      </c>
      <c r="CE337" s="192">
        <f t="shared" si="1223"/>
        <v>0</v>
      </c>
      <c r="CF337" s="192">
        <f t="shared" si="1224"/>
        <v>0</v>
      </c>
      <c r="CG337" s="192">
        <f t="shared" si="1225"/>
        <v>0</v>
      </c>
      <c r="CH337" s="192">
        <f t="shared" si="1226"/>
        <v>0</v>
      </c>
      <c r="CI337" s="192">
        <f t="shared" si="1227"/>
        <v>0</v>
      </c>
      <c r="CJ337" s="192">
        <f t="shared" si="1228"/>
        <v>0</v>
      </c>
      <c r="CK337" s="192">
        <f t="shared" si="1229"/>
        <v>0</v>
      </c>
      <c r="CL337" s="192">
        <f t="shared" si="1230"/>
        <v>0</v>
      </c>
      <c r="CM337" s="192">
        <f t="shared" si="1231"/>
        <v>0</v>
      </c>
      <c r="CN337" s="192">
        <f t="shared" si="1232"/>
        <v>0</v>
      </c>
      <c r="CO337" s="192">
        <f t="shared" si="1233"/>
        <v>0</v>
      </c>
      <c r="CP337" s="192">
        <f t="shared" si="1234"/>
        <v>0</v>
      </c>
      <c r="CQ337" s="192">
        <f t="shared" si="1235"/>
        <v>0</v>
      </c>
      <c r="CR337" s="192">
        <f t="shared" si="1236"/>
        <v>0</v>
      </c>
      <c r="CS337" s="192">
        <f t="shared" si="1237"/>
        <v>0</v>
      </c>
      <c r="CT337" s="192">
        <f t="shared" si="1238"/>
        <v>0</v>
      </c>
      <c r="CU337" s="192">
        <f t="shared" si="1239"/>
        <v>0</v>
      </c>
      <c r="CV337" s="192">
        <f t="shared" si="1240"/>
        <v>0</v>
      </c>
      <c r="CW337" s="192">
        <f t="shared" si="1241"/>
        <v>0</v>
      </c>
      <c r="CX337" s="192">
        <f t="shared" si="1242"/>
        <v>0</v>
      </c>
      <c r="CY337" s="192">
        <f t="shared" si="1243"/>
        <v>0</v>
      </c>
      <c r="CZ337" s="192">
        <f t="shared" si="1244"/>
        <v>0</v>
      </c>
      <c r="DA337" s="192">
        <f t="shared" si="1245"/>
        <v>0</v>
      </c>
      <c r="DB337" s="192">
        <f t="shared" si="1246"/>
        <v>0</v>
      </c>
      <c r="DC337" s="192">
        <f t="shared" si="1247"/>
        <v>0</v>
      </c>
      <c r="DD337" s="192">
        <f t="shared" si="1248"/>
        <v>0</v>
      </c>
      <c r="DE337" s="192">
        <f t="shared" si="1249"/>
        <v>0</v>
      </c>
      <c r="DF337" s="192">
        <f t="shared" si="1250"/>
        <v>0</v>
      </c>
      <c r="DG337" s="192">
        <f t="shared" si="1251"/>
        <v>0</v>
      </c>
      <c r="DH337" s="192">
        <f t="shared" si="1252"/>
        <v>0</v>
      </c>
      <c r="DI337" s="192">
        <f t="shared" si="1253"/>
        <v>0</v>
      </c>
      <c r="DJ337" s="192">
        <f t="shared" si="1254"/>
        <v>0</v>
      </c>
      <c r="DK337" s="192">
        <f t="shared" si="1255"/>
        <v>0</v>
      </c>
      <c r="DL337" s="192">
        <f t="shared" si="1256"/>
        <v>0</v>
      </c>
      <c r="DM337" s="192">
        <f t="shared" si="1257"/>
        <v>0</v>
      </c>
      <c r="DN337" s="192">
        <f t="shared" si="1258"/>
        <v>0</v>
      </c>
      <c r="DO337" s="192">
        <f t="shared" si="1259"/>
        <v>0</v>
      </c>
      <c r="DP337" s="192">
        <f t="shared" si="1260"/>
        <v>0</v>
      </c>
      <c r="DQ337" s="192">
        <f t="shared" si="1261"/>
        <v>0</v>
      </c>
      <c r="DR337" s="192">
        <f t="shared" si="1262"/>
        <v>0</v>
      </c>
      <c r="DS337" s="192">
        <f t="shared" si="1263"/>
        <v>0</v>
      </c>
      <c r="DT337" s="192">
        <f t="shared" si="1264"/>
        <v>0</v>
      </c>
      <c r="DU337" s="192">
        <f t="shared" si="1265"/>
        <v>0</v>
      </c>
      <c r="DV337" s="193">
        <f t="shared" si="1266"/>
        <v>0</v>
      </c>
      <c r="DW337" s="193">
        <f t="shared" si="1267"/>
        <v>0</v>
      </c>
      <c r="DX337" s="193">
        <f t="shared" si="1268"/>
        <v>0</v>
      </c>
      <c r="DY337" s="193">
        <f t="shared" si="1269"/>
        <v>0</v>
      </c>
      <c r="DZ337" s="193">
        <f t="shared" si="1270"/>
        <v>0</v>
      </c>
      <c r="EA337" s="192">
        <f t="shared" si="1271"/>
        <v>0</v>
      </c>
      <c r="EB337" s="192">
        <f t="shared" si="1272"/>
        <v>0</v>
      </c>
      <c r="EC337" s="192">
        <f t="shared" si="1273"/>
        <v>0</v>
      </c>
      <c r="ED337" s="192">
        <f t="shared" si="1274"/>
        <v>0</v>
      </c>
      <c r="EE337" s="192">
        <f t="shared" si="1275"/>
        <v>0</v>
      </c>
      <c r="EF337" s="192">
        <f t="shared" si="1276"/>
        <v>0</v>
      </c>
      <c r="EG337" s="192">
        <f t="shared" si="1277"/>
        <v>0</v>
      </c>
      <c r="EH337" s="192">
        <f t="shared" si="1278"/>
        <v>0</v>
      </c>
      <c r="EI337" s="192">
        <f t="shared" si="1279"/>
        <v>0</v>
      </c>
      <c r="EJ337" s="192">
        <f t="shared" si="1280"/>
        <v>0</v>
      </c>
      <c r="EK337" s="192">
        <f t="shared" si="1281"/>
        <v>0</v>
      </c>
      <c r="EL337" s="192">
        <f t="shared" si="1282"/>
        <v>0</v>
      </c>
      <c r="EM337" s="192">
        <f t="shared" si="1283"/>
        <v>0</v>
      </c>
      <c r="EN337" s="192">
        <f t="shared" si="1284"/>
        <v>0</v>
      </c>
      <c r="EO337" s="192">
        <f t="shared" si="1285"/>
        <v>0</v>
      </c>
      <c r="EP337" s="192">
        <f t="shared" si="1286"/>
        <v>0</v>
      </c>
      <c r="EQ337" s="192">
        <f t="shared" si="1287"/>
        <v>0</v>
      </c>
      <c r="ER337" s="192">
        <f t="shared" si="1288"/>
        <v>0</v>
      </c>
      <c r="ES337" s="192">
        <f t="shared" si="1289"/>
        <v>0</v>
      </c>
      <c r="ET337" s="192">
        <f t="shared" si="1290"/>
        <v>0</v>
      </c>
      <c r="EU337" s="192">
        <f t="shared" si="1291"/>
        <v>0</v>
      </c>
      <c r="EV337" s="192">
        <f t="shared" si="1292"/>
        <v>0</v>
      </c>
      <c r="EW337" s="192">
        <f t="shared" si="1293"/>
        <v>0</v>
      </c>
      <c r="EX337" s="192">
        <f t="shared" si="1294"/>
        <v>0</v>
      </c>
      <c r="EY337" s="192">
        <f t="shared" si="1295"/>
        <v>0</v>
      </c>
      <c r="EZ337" s="192">
        <f t="shared" si="1296"/>
        <v>0</v>
      </c>
      <c r="FA337" s="192">
        <f t="shared" si="1297"/>
        <v>0</v>
      </c>
      <c r="FB337" s="192">
        <f t="shared" si="1298"/>
        <v>0</v>
      </c>
      <c r="FC337" s="192">
        <f t="shared" si="1299"/>
        <v>0</v>
      </c>
      <c r="FD337" s="192">
        <f t="shared" si="1300"/>
        <v>0</v>
      </c>
      <c r="FE337" s="192">
        <f t="shared" si="1301"/>
        <v>0</v>
      </c>
      <c r="FF337" s="192">
        <f t="shared" si="1302"/>
        <v>0</v>
      </c>
      <c r="FG337" s="192">
        <f t="shared" si="1303"/>
        <v>0</v>
      </c>
      <c r="FH337" s="192">
        <f t="shared" si="1304"/>
        <v>0</v>
      </c>
      <c r="FI337" s="192">
        <f t="shared" si="1305"/>
        <v>0</v>
      </c>
      <c r="FJ337" s="192">
        <f t="shared" si="1306"/>
        <v>0</v>
      </c>
      <c r="FK337" s="192">
        <f t="shared" si="1307"/>
        <v>0</v>
      </c>
      <c r="FL337" s="192">
        <f t="shared" si="1308"/>
        <v>0</v>
      </c>
      <c r="FM337" s="192">
        <f t="shared" si="1309"/>
        <v>0</v>
      </c>
      <c r="FN337" s="192">
        <f t="shared" si="1310"/>
        <v>0</v>
      </c>
      <c r="FO337" s="192">
        <f t="shared" si="1311"/>
        <v>0</v>
      </c>
      <c r="FP337" s="192">
        <f t="shared" si="1312"/>
        <v>0</v>
      </c>
      <c r="FQ337" s="192">
        <f t="shared" si="1313"/>
        <v>0</v>
      </c>
      <c r="FR337" s="192">
        <f t="shared" si="1314"/>
        <v>0</v>
      </c>
      <c r="FS337" s="192">
        <f t="shared" si="1315"/>
        <v>0</v>
      </c>
      <c r="FT337" s="192">
        <f t="shared" si="1316"/>
        <v>0</v>
      </c>
      <c r="FU337" s="192">
        <f t="shared" si="1317"/>
        <v>0</v>
      </c>
      <c r="FV337" s="192">
        <f t="shared" si="1318"/>
        <v>0</v>
      </c>
      <c r="FW337" s="192">
        <f t="shared" si="1319"/>
        <v>0</v>
      </c>
      <c r="FX337" s="192">
        <f t="shared" si="1320"/>
        <v>0</v>
      </c>
      <c r="FY337" s="192">
        <f t="shared" si="1321"/>
        <v>0</v>
      </c>
      <c r="FZ337" s="192">
        <f t="shared" si="1322"/>
        <v>0</v>
      </c>
      <c r="GA337" s="192">
        <f t="shared" si="1323"/>
        <v>0</v>
      </c>
      <c r="GB337" s="192">
        <f t="shared" si="1324"/>
        <v>0</v>
      </c>
      <c r="GC337" s="192">
        <f t="shared" si="1325"/>
        <v>0</v>
      </c>
      <c r="GD337" s="192">
        <f t="shared" si="1326"/>
        <v>0</v>
      </c>
      <c r="GE337" s="192">
        <f t="shared" si="1327"/>
        <v>0</v>
      </c>
      <c r="GF337" s="192">
        <f t="shared" si="1328"/>
        <v>0</v>
      </c>
      <c r="GG337" s="192">
        <f t="shared" si="1329"/>
        <v>0</v>
      </c>
      <c r="GH337" s="192">
        <f t="shared" si="1330"/>
        <v>0</v>
      </c>
      <c r="GI337" s="192">
        <f t="shared" si="1331"/>
        <v>0</v>
      </c>
      <c r="GJ337" s="192">
        <f t="shared" si="1332"/>
        <v>0</v>
      </c>
      <c r="GK337" s="192">
        <f t="shared" si="1333"/>
        <v>0</v>
      </c>
      <c r="GL337" s="192">
        <f t="shared" si="1334"/>
        <v>0</v>
      </c>
      <c r="GM337" s="192">
        <f t="shared" si="1335"/>
        <v>0</v>
      </c>
      <c r="GN337" s="192">
        <f t="shared" si="1336"/>
        <v>0</v>
      </c>
      <c r="GO337" s="192">
        <f t="shared" si="1337"/>
        <v>0</v>
      </c>
      <c r="GP337" s="192">
        <f t="shared" si="1338"/>
        <v>0</v>
      </c>
      <c r="GQ337" s="192">
        <f t="shared" si="1339"/>
        <v>0</v>
      </c>
      <c r="GR337" s="192">
        <f t="shared" si="1340"/>
        <v>0</v>
      </c>
      <c r="GS337" s="192">
        <f t="shared" si="1341"/>
        <v>0</v>
      </c>
      <c r="GT337" s="192">
        <f t="shared" si="1342"/>
        <v>0</v>
      </c>
      <c r="GU337" s="192">
        <f t="shared" si="1343"/>
        <v>0</v>
      </c>
      <c r="GV337" s="192">
        <f t="shared" si="1344"/>
        <v>0</v>
      </c>
      <c r="GW337" s="192">
        <f t="shared" si="1345"/>
        <v>0</v>
      </c>
      <c r="GX337" s="192">
        <f t="shared" si="1346"/>
        <v>0</v>
      </c>
      <c r="GY337" s="192">
        <f t="shared" si="1347"/>
        <v>0</v>
      </c>
      <c r="GZ337" s="192">
        <f t="shared" si="1348"/>
        <v>0</v>
      </c>
      <c r="HA337" s="192">
        <f t="shared" si="1349"/>
        <v>0</v>
      </c>
      <c r="HB337" s="192">
        <f t="shared" si="1350"/>
        <v>0</v>
      </c>
      <c r="HC337" s="192">
        <f t="shared" si="1351"/>
        <v>0</v>
      </c>
      <c r="HD337" s="192">
        <f t="shared" si="1352"/>
        <v>0</v>
      </c>
      <c r="HE337" s="192">
        <f t="shared" si="1353"/>
        <v>0</v>
      </c>
      <c r="HF337" s="192">
        <f t="shared" si="1354"/>
        <v>0</v>
      </c>
      <c r="HG337" s="192">
        <f t="shared" si="1355"/>
        <v>0</v>
      </c>
      <c r="HH337" s="192">
        <f t="shared" si="1356"/>
        <v>0</v>
      </c>
      <c r="HI337" s="192">
        <f t="shared" si="1357"/>
        <v>0</v>
      </c>
      <c r="HJ337" s="192">
        <f t="shared" si="1358"/>
        <v>0</v>
      </c>
      <c r="HK337" s="192">
        <f t="shared" si="1359"/>
        <v>0</v>
      </c>
      <c r="HL337" s="192">
        <f t="shared" si="1360"/>
        <v>0</v>
      </c>
      <c r="HM337" s="192">
        <f t="shared" si="1361"/>
        <v>0</v>
      </c>
      <c r="HN337" s="194">
        <f t="shared" si="1362"/>
        <v>0</v>
      </c>
      <c r="HO337" s="194">
        <f t="shared" si="1363"/>
        <v>0</v>
      </c>
      <c r="HP337" s="194">
        <f t="shared" si="1364"/>
        <v>0</v>
      </c>
      <c r="HQ337" s="194">
        <f t="shared" si="1365"/>
        <v>0</v>
      </c>
      <c r="HR337" s="194">
        <f t="shared" si="1366"/>
        <v>0</v>
      </c>
      <c r="HS337" s="195" t="str">
        <f t="shared" si="1163"/>
        <v/>
      </c>
      <c r="HT337" s="196">
        <f t="shared" si="1159"/>
        <v>0</v>
      </c>
      <c r="HU337" s="196">
        <f t="shared" si="1160"/>
        <v>0</v>
      </c>
      <c r="HV337" s="197" t="str">
        <f t="shared" si="1164"/>
        <v/>
      </c>
      <c r="HW337" s="197" t="str">
        <f t="shared" si="1367"/>
        <v/>
      </c>
      <c r="HX337" s="197" t="str">
        <f t="shared" si="1368"/>
        <v/>
      </c>
      <c r="HY337" s="195" t="str">
        <f t="shared" si="1165"/>
        <v/>
      </c>
      <c r="HZ337" s="30">
        <f t="shared" si="1161"/>
        <v>0</v>
      </c>
      <c r="IA337" s="198">
        <f t="shared" si="1166"/>
        <v>0</v>
      </c>
      <c r="IB337" s="195"/>
      <c r="IC337" s="195">
        <f t="shared" si="1369"/>
        <v>0</v>
      </c>
      <c r="ID337" s="195">
        <f t="shared" si="1167"/>
        <v>0</v>
      </c>
      <c r="IE337" s="195">
        <f t="shared" si="1370"/>
        <v>0</v>
      </c>
      <c r="IF337" s="195">
        <f t="shared" si="1168"/>
        <v>0</v>
      </c>
      <c r="IG337" s="307">
        <f t="shared" si="1169"/>
        <v>0</v>
      </c>
      <c r="IH337" s="307">
        <f t="shared" si="1170"/>
        <v>0</v>
      </c>
      <c r="II337" s="44">
        <f t="shared" si="1171"/>
        <v>0</v>
      </c>
      <c r="IJ337" s="44">
        <f t="shared" si="1371"/>
        <v>0</v>
      </c>
      <c r="IK337" s="44">
        <f t="shared" si="1372"/>
        <v>0</v>
      </c>
      <c r="IL337" s="44">
        <f t="shared" si="1373"/>
        <v>0</v>
      </c>
      <c r="IM337" s="44">
        <f t="shared" si="1374"/>
        <v>0</v>
      </c>
      <c r="IN337" s="44">
        <f t="shared" si="1375"/>
        <v>0</v>
      </c>
      <c r="IO337" s="44">
        <f t="shared" si="1376"/>
        <v>0</v>
      </c>
    </row>
    <row r="338" spans="1:249" ht="18" customHeight="1">
      <c r="A338" s="188">
        <v>332</v>
      </c>
      <c r="B338" s="326"/>
      <c r="C338" s="289"/>
      <c r="D338" s="199"/>
      <c r="E338" s="189"/>
      <c r="F338" s="189"/>
      <c r="G338" s="190"/>
      <c r="H338" s="190"/>
      <c r="I338" s="272"/>
      <c r="J338" s="207"/>
      <c r="K338" s="214" t="str">
        <f t="shared" si="1172"/>
        <v/>
      </c>
      <c r="L338" s="200" t="str">
        <f t="shared" si="1173"/>
        <v/>
      </c>
      <c r="M338" s="200" t="str">
        <f t="shared" si="1174"/>
        <v/>
      </c>
      <c r="N338" s="209" t="str">
        <f t="shared" si="1162"/>
        <v/>
      </c>
      <c r="O338" s="208" t="str">
        <f>IFERROR(IF(D338="","",IF(K338="","",IF(I338="","",IF(F338="F",VLOOKUP(K338,F!A:G,2,0),IF(F338="M",VLOOKUP(K338,M!A:G,2,0),""))))),0)</f>
        <v/>
      </c>
      <c r="P338" s="191" t="str">
        <f>IFERROR(IF(D338="","",IF(K338="","",IF(I338="","",IF(F338="F",VLOOKUP(K338,F!A:G,3,0),IF(F338="M",VLOOKUP(K338,M!A:G,3,0),""))))),0)</f>
        <v/>
      </c>
      <c r="Q338" s="191" t="str">
        <f>IFERROR(IF(D338="","",IF(K338="","",IF(I338="","",IF(F338="F",VLOOKUP(K338,F!A:G,4,0),IF(F338="M",VLOOKUP(K338,M!A:G,4,0),""))))),0)</f>
        <v/>
      </c>
      <c r="R338" s="191" t="str">
        <f>IFERROR(IF(D338="","",IF(K338="","",IF(I338="","",IF(F338="F",VLOOKUP(K338,F!A:G,5,0),IF(F338="M",VLOOKUP(K338,M!A:G,5,0),""))))),0)</f>
        <v/>
      </c>
      <c r="S338" s="191" t="str">
        <f>IFERROR(IF(D338="","",IF(K338="","",IF(I338="","",IF(F338="F",VLOOKUP(K338,F!A:G,6,0),IF(F338="M",VLOOKUP(K338,M!A:G,6,0),""))))),0)</f>
        <v/>
      </c>
      <c r="T338" s="191" t="str">
        <f>IFERROR(IF(D338="","",IF(K338="","",IF(I338="","",IF(F338="F",VLOOKUP(K338,F!A:G,7,0),IF(F338="M",VLOOKUP(K338,M!A:G,7,0),""))))),0)</f>
        <v/>
      </c>
      <c r="U338" s="191" t="str">
        <f>IFERROR(IF(D338="","",IF(K338="","",IF(J338="","",IF(F338="F",VLOOKUP(K338,F!A:M,8,0),IF(F338="M",VLOOKUP(K338,M!A:M,8,0),""))))),0)</f>
        <v/>
      </c>
      <c r="V338" s="191" t="str">
        <f>IFERROR(IF(D338="","",IF(K338="","",IF(J338="","",IF(F338="F",VLOOKUP(K338,F!A:M,9,0),IF(F338="M",VLOOKUP(K338,M!A:M,9,0),""))))),0)</f>
        <v/>
      </c>
      <c r="W338" s="191" t="str">
        <f>IFERROR(IF(D338="","",IF(K338="","",IF(J338="","",IF(F338="F",VLOOKUP(K338,F!A:M,10,0),IF(F338="M",VLOOKUP(K338,M!A:M,10,0),""))))),0)</f>
        <v/>
      </c>
      <c r="X338" s="191" t="str">
        <f>IFERROR(IF(D338="","",IF(K338="","",IF(J338="","",IF(F338="F",VLOOKUP(K338,F!A:M,11,0),IF(F338="M",VLOOKUP(K338,M!A:M,11,0),""))))),0)</f>
        <v/>
      </c>
      <c r="Y338" s="191" t="str">
        <f>IFERROR(IF(D338="","",IF(K338="","",IF(J338="","",IF(F338="F",VLOOKUP(K338,F!A:M,12,0),IF(F338="M",VLOOKUP(K338,M!A:M,12,0),""))))),0)</f>
        <v/>
      </c>
      <c r="Z338" s="191" t="str">
        <f>IFERROR(IF(D338="","",IF(K338="","",IF(J338="","",IF(F338="F",VLOOKUP(K338,F!A:M,13,0),IF(F338="M",VLOOKUP(K338,M!A:M,13,0),""))))),0)</f>
        <v/>
      </c>
      <c r="AA338" s="191" t="str">
        <f>IFERROR(IF(D338="","",IF(F338="","",IF(J338="","",IF(K338="","",IF(AND(K338&gt;23,K338&lt;=60),IF(F338="F",VLOOKUP(MROUND(HZ338,0.5),'F-Weight for Length'!K:S,2,0),VLOOKUP(MROUND(HZ338,0.5),'M-Weight for Length'!K:S,2,0)),IF(K338&gt;60,IF(F338="F",VLOOKUP(K338,'F-Weight for Length'!U:AC,2,0),VLOOKUP(K338,'M-Weight for Length'!U:AC,2,0)),IF(F338="F",VLOOKUP(MROUND(HZ338,0.5),'F-Weight for Length'!A:I,2,0),VLOOKUP(MROUND(HZ338,0.5),'M-Weight for Length'!A:I,2,0)))))))),0)</f>
        <v/>
      </c>
      <c r="AB338" s="191" t="str">
        <f>IFERROR(IF(D338="","",IF(F338="","",IF(J338="","",IF(K338="","",IF(AND(K338&gt;23,K338&lt;=60),IF(F338="F",VLOOKUP(MROUND(HZ338,0.5),'F-Weight for Length'!K:S,3,0),VLOOKUP(MROUND(HZ338,0.5),'M-Weight for Length'!K:S,3,0)),IF(K338&gt;60,IF(F338="F",VLOOKUP(K338,'F-Weight for Length'!U:AC,3,0),VLOOKUP(K338,'M-Weight for Length'!U:AC,3,0)),IF(F338="F",VLOOKUP(MROUND(HZ338,0.5),'F-Weight for Length'!A:I,3,0),VLOOKUP(MROUND(HZ338,0.5),'M-Weight for Length'!A:I,3,0)))))))),0)</f>
        <v/>
      </c>
      <c r="AC338" s="191" t="str">
        <f>IFERROR(IF(D338="","",IF(F338="","",IF(J338="","",IF(K338="","",IF(AND(K338&gt;23,K338&lt;=60),IF(F338="F",VLOOKUP(MROUND(HZ338,0.5),'F-Weight for Length'!K:S,4,0),VLOOKUP(MROUND(HZ338,0.5),'M-Weight for Length'!K:S,4,0)),IF(K338&gt;60,IF(F338="F",VLOOKUP(K338,'F-Weight for Length'!U:AC,4,0),VLOOKUP(K338,'M-Weight for Length'!U:AC,4,0)),IF(F338="F",VLOOKUP(MROUND(HZ338,0.5),'F-Weight for Length'!A:I,4,0),VLOOKUP(MROUND(HZ338,0.5),'M-Weight for Length'!A:I,4,0)))))))),0)</f>
        <v/>
      </c>
      <c r="AD338" s="191" t="str">
        <f>IFERROR(IF(D338="","",IF(F338="","",IF(J338="","",IF(K338="","",IF(AND(K338&gt;23,K338&lt;=60),IF(F338="F",VLOOKUP(MROUND(HZ338,0.5),'F-Weight for Length'!K:S,5,0),VLOOKUP(MROUND(HZ338,0.5),'M-Weight for Length'!K:S,5,0)),IF(K338&gt;60,IF(F338="F",VLOOKUP(K338,'F-Weight for Length'!U:AC,5,0),VLOOKUP(K338,'M-Weight for Length'!U:AC,5,0)),IF(F338="F",VLOOKUP(MROUND(HZ338,0.5),'F-Weight for Length'!A:I,5,0),VLOOKUP(MROUND(HZ338,0.5),'M-Weight for Length'!A:I,5,0)))))))),0)</f>
        <v/>
      </c>
      <c r="AE338" s="191" t="str">
        <f>IFERROR(IF(D338="","",IF(F338="","",IF(J338="","",IF(K338="","",IF(AND(K338&gt;23,K338&lt;=60),IF(F338="F",VLOOKUP(MROUND(HZ338,0.5),'F-Weight for Length'!K:S,6,0),VLOOKUP(MROUND(HZ338,0.5),'M-Weight for Length'!K:S,6,0)),IF(K338&gt;60,IF(F338="F",VLOOKUP(K338,'F-Weight for Length'!U:AC,6,0),VLOOKUP(K338,'M-Weight for Length'!U:AC,6,0)),IF(F338="F",VLOOKUP(MROUND(HZ338,0.5),'F-Weight for Length'!A:I,6,0),VLOOKUP(MROUND(HZ338,0.5),'M-Weight for Length'!A:I,6,0)))))))),0)</f>
        <v/>
      </c>
      <c r="AF338" s="191" t="str">
        <f>IFERROR(IF(D338="","",IF(F338="","",IF(J338="","",IF(K338="","",IF(AND(K338&gt;23,K338&lt;=60),IF(F338="F",VLOOKUP(MROUND(HZ338,0.5),'F-Weight for Length'!K:S,7,0),VLOOKUP(MROUND(HZ338,0.5),'M-Weight for Length'!K:S,7,0)),IF(K338&gt;60,IF(F338="F",VLOOKUP(K338,'F-Weight for Length'!U:AC,7,0),VLOOKUP(K338,'M-Weight for Length'!U:AC,7,0)),IF(F338="F",VLOOKUP(MROUND(HZ338,0.5),'F-Weight for Length'!A:I,7,0),VLOOKUP(MROUND(HZ338,0.5),'M-Weight for Length'!A:I,7,0)))))))),0)</f>
        <v/>
      </c>
      <c r="AG338" s="191" t="str">
        <f>IFERROR(IF(D338="","",IF(F338="","",IF(J338="","",IF(K338="","",IF(AND(K338&gt;23,K338&lt;=60),IF(F338="F",VLOOKUP(MROUND(HZ338,0.5),'F-Weight for Length'!K:S,8,0),VLOOKUP(MROUND(HZ338,0.5),'M-Weight for Length'!K:S,8,0)),IF(K338&gt;60,IF(F338="F",VLOOKUP(K338,'F-Weight for Length'!U:AC,8,0),VLOOKUP(K338,'M-Weight for Length'!U:AC,8,0)),IF(F338="F",VLOOKUP(MROUND(HZ338,0.5),'F-Weight for Length'!A:I,8,0),VLOOKUP(MROUND(HZ338,0.5),'M-Weight for Length'!A:I,8,0)))))))),0)</f>
        <v/>
      </c>
      <c r="AH338" s="191" t="str">
        <f>IFERROR(IF(D338="","",IF(F338="","",IF(J338="","",IF(K338="","",IF(AND(K338&gt;23,K338&lt;=60),IF(F338="F",VLOOKUP(MROUND(HZ338,0.5),'F-Weight for Length'!K:S,9,0),VLOOKUP(MROUND(HZ338,0.5),'M-Weight for Length'!K:S,9,0)),IF(K338&gt;60,IF(F338="F",VLOOKUP(K338,'F-Weight for Length'!U:AC,9,0),VLOOKUP(K338,'M-Weight for Length'!U:AC,9,0)),IF(F338="F",VLOOKUP(MROUND(HZ338,0.5),'F-Weight for Length'!A:I,9,0),VLOOKUP(MROUND(HZ338,0.5),'M-Weight for Length'!A:I,9,0)))))))),0)</f>
        <v/>
      </c>
      <c r="AI338" s="192">
        <f t="shared" si="1175"/>
        <v>0</v>
      </c>
      <c r="AJ338" s="192">
        <f t="shared" si="1176"/>
        <v>0</v>
      </c>
      <c r="AK338" s="192">
        <f t="shared" si="1177"/>
        <v>0</v>
      </c>
      <c r="AL338" s="192">
        <f t="shared" si="1178"/>
        <v>0</v>
      </c>
      <c r="AM338" s="192">
        <f t="shared" si="1179"/>
        <v>0</v>
      </c>
      <c r="AN338" s="192">
        <f t="shared" si="1180"/>
        <v>0</v>
      </c>
      <c r="AO338" s="192">
        <f t="shared" si="1181"/>
        <v>0</v>
      </c>
      <c r="AP338" s="192">
        <f t="shared" si="1182"/>
        <v>0</v>
      </c>
      <c r="AQ338" s="192">
        <f t="shared" si="1183"/>
        <v>0</v>
      </c>
      <c r="AR338" s="192">
        <f t="shared" si="1184"/>
        <v>0</v>
      </c>
      <c r="AS338" s="192">
        <f t="shared" si="1185"/>
        <v>0</v>
      </c>
      <c r="AT338" s="192">
        <f t="shared" si="1186"/>
        <v>0</v>
      </c>
      <c r="AU338" s="192">
        <f t="shared" si="1187"/>
        <v>0</v>
      </c>
      <c r="AV338" s="192">
        <f t="shared" si="1188"/>
        <v>0</v>
      </c>
      <c r="AW338" s="192">
        <f t="shared" si="1189"/>
        <v>0</v>
      </c>
      <c r="AX338" s="192">
        <f t="shared" si="1190"/>
        <v>0</v>
      </c>
      <c r="AY338" s="192">
        <f t="shared" si="1191"/>
        <v>0</v>
      </c>
      <c r="AZ338" s="192">
        <f t="shared" si="1192"/>
        <v>0</v>
      </c>
      <c r="BA338" s="192">
        <f t="shared" si="1193"/>
        <v>0</v>
      </c>
      <c r="BB338" s="192">
        <f t="shared" si="1194"/>
        <v>0</v>
      </c>
      <c r="BC338" s="192">
        <f t="shared" si="1195"/>
        <v>0</v>
      </c>
      <c r="BD338" s="192">
        <f t="shared" si="1196"/>
        <v>0</v>
      </c>
      <c r="BE338" s="192">
        <f t="shared" si="1197"/>
        <v>0</v>
      </c>
      <c r="BF338" s="192">
        <f t="shared" si="1198"/>
        <v>0</v>
      </c>
      <c r="BG338" s="192">
        <f t="shared" si="1199"/>
        <v>0</v>
      </c>
      <c r="BH338" s="192">
        <f t="shared" si="1200"/>
        <v>0</v>
      </c>
      <c r="BI338" s="192">
        <f t="shared" si="1201"/>
        <v>0</v>
      </c>
      <c r="BJ338" s="192">
        <f t="shared" si="1202"/>
        <v>0</v>
      </c>
      <c r="BK338" s="192">
        <f t="shared" si="1203"/>
        <v>0</v>
      </c>
      <c r="BL338" s="192">
        <f t="shared" si="1204"/>
        <v>0</v>
      </c>
      <c r="BM338" s="192">
        <f t="shared" si="1205"/>
        <v>0</v>
      </c>
      <c r="BN338" s="192">
        <f t="shared" si="1206"/>
        <v>0</v>
      </c>
      <c r="BO338" s="192">
        <f t="shared" si="1207"/>
        <v>0</v>
      </c>
      <c r="BP338" s="192">
        <f t="shared" si="1208"/>
        <v>0</v>
      </c>
      <c r="BQ338" s="192">
        <f t="shared" si="1209"/>
        <v>0</v>
      </c>
      <c r="BR338" s="192">
        <f t="shared" si="1210"/>
        <v>0</v>
      </c>
      <c r="BS338" s="192">
        <f t="shared" si="1211"/>
        <v>0</v>
      </c>
      <c r="BT338" s="192">
        <f t="shared" si="1212"/>
        <v>0</v>
      </c>
      <c r="BU338" s="192">
        <f t="shared" si="1213"/>
        <v>0</v>
      </c>
      <c r="BV338" s="192">
        <f t="shared" si="1214"/>
        <v>0</v>
      </c>
      <c r="BW338" s="192">
        <f t="shared" si="1215"/>
        <v>0</v>
      </c>
      <c r="BX338" s="192">
        <f t="shared" si="1216"/>
        <v>0</v>
      </c>
      <c r="BY338" s="192">
        <f t="shared" si="1217"/>
        <v>0</v>
      </c>
      <c r="BZ338" s="192">
        <f t="shared" si="1218"/>
        <v>0</v>
      </c>
      <c r="CA338" s="192">
        <f t="shared" si="1219"/>
        <v>0</v>
      </c>
      <c r="CB338" s="192">
        <f t="shared" si="1220"/>
        <v>0</v>
      </c>
      <c r="CC338" s="192">
        <f t="shared" si="1221"/>
        <v>0</v>
      </c>
      <c r="CD338" s="192">
        <f t="shared" si="1222"/>
        <v>0</v>
      </c>
      <c r="CE338" s="192">
        <f t="shared" si="1223"/>
        <v>0</v>
      </c>
      <c r="CF338" s="192">
        <f t="shared" si="1224"/>
        <v>0</v>
      </c>
      <c r="CG338" s="192">
        <f t="shared" si="1225"/>
        <v>0</v>
      </c>
      <c r="CH338" s="192">
        <f t="shared" si="1226"/>
        <v>0</v>
      </c>
      <c r="CI338" s="192">
        <f t="shared" si="1227"/>
        <v>0</v>
      </c>
      <c r="CJ338" s="192">
        <f t="shared" si="1228"/>
        <v>0</v>
      </c>
      <c r="CK338" s="192">
        <f t="shared" si="1229"/>
        <v>0</v>
      </c>
      <c r="CL338" s="192">
        <f t="shared" si="1230"/>
        <v>0</v>
      </c>
      <c r="CM338" s="192">
        <f t="shared" si="1231"/>
        <v>0</v>
      </c>
      <c r="CN338" s="192">
        <f t="shared" si="1232"/>
        <v>0</v>
      </c>
      <c r="CO338" s="192">
        <f t="shared" si="1233"/>
        <v>0</v>
      </c>
      <c r="CP338" s="192">
        <f t="shared" si="1234"/>
        <v>0</v>
      </c>
      <c r="CQ338" s="192">
        <f t="shared" si="1235"/>
        <v>0</v>
      </c>
      <c r="CR338" s="192">
        <f t="shared" si="1236"/>
        <v>0</v>
      </c>
      <c r="CS338" s="192">
        <f t="shared" si="1237"/>
        <v>0</v>
      </c>
      <c r="CT338" s="192">
        <f t="shared" si="1238"/>
        <v>0</v>
      </c>
      <c r="CU338" s="192">
        <f t="shared" si="1239"/>
        <v>0</v>
      </c>
      <c r="CV338" s="192">
        <f t="shared" si="1240"/>
        <v>0</v>
      </c>
      <c r="CW338" s="192">
        <f t="shared" si="1241"/>
        <v>0</v>
      </c>
      <c r="CX338" s="192">
        <f t="shared" si="1242"/>
        <v>0</v>
      </c>
      <c r="CY338" s="192">
        <f t="shared" si="1243"/>
        <v>0</v>
      </c>
      <c r="CZ338" s="192">
        <f t="shared" si="1244"/>
        <v>0</v>
      </c>
      <c r="DA338" s="192">
        <f t="shared" si="1245"/>
        <v>0</v>
      </c>
      <c r="DB338" s="192">
        <f t="shared" si="1246"/>
        <v>0</v>
      </c>
      <c r="DC338" s="192">
        <f t="shared" si="1247"/>
        <v>0</v>
      </c>
      <c r="DD338" s="192">
        <f t="shared" si="1248"/>
        <v>0</v>
      </c>
      <c r="DE338" s="192">
        <f t="shared" si="1249"/>
        <v>0</v>
      </c>
      <c r="DF338" s="192">
        <f t="shared" si="1250"/>
        <v>0</v>
      </c>
      <c r="DG338" s="192">
        <f t="shared" si="1251"/>
        <v>0</v>
      </c>
      <c r="DH338" s="192">
        <f t="shared" si="1252"/>
        <v>0</v>
      </c>
      <c r="DI338" s="192">
        <f t="shared" si="1253"/>
        <v>0</v>
      </c>
      <c r="DJ338" s="192">
        <f t="shared" si="1254"/>
        <v>0</v>
      </c>
      <c r="DK338" s="192">
        <f t="shared" si="1255"/>
        <v>0</v>
      </c>
      <c r="DL338" s="192">
        <f t="shared" si="1256"/>
        <v>0</v>
      </c>
      <c r="DM338" s="192">
        <f t="shared" si="1257"/>
        <v>0</v>
      </c>
      <c r="DN338" s="192">
        <f t="shared" si="1258"/>
        <v>0</v>
      </c>
      <c r="DO338" s="192">
        <f t="shared" si="1259"/>
        <v>0</v>
      </c>
      <c r="DP338" s="192">
        <f t="shared" si="1260"/>
        <v>0</v>
      </c>
      <c r="DQ338" s="192">
        <f t="shared" si="1261"/>
        <v>0</v>
      </c>
      <c r="DR338" s="192">
        <f t="shared" si="1262"/>
        <v>0</v>
      </c>
      <c r="DS338" s="192">
        <f t="shared" si="1263"/>
        <v>0</v>
      </c>
      <c r="DT338" s="192">
        <f t="shared" si="1264"/>
        <v>0</v>
      </c>
      <c r="DU338" s="192">
        <f t="shared" si="1265"/>
        <v>0</v>
      </c>
      <c r="DV338" s="193">
        <f t="shared" si="1266"/>
        <v>0</v>
      </c>
      <c r="DW338" s="193">
        <f t="shared" si="1267"/>
        <v>0</v>
      </c>
      <c r="DX338" s="193">
        <f t="shared" si="1268"/>
        <v>0</v>
      </c>
      <c r="DY338" s="193">
        <f t="shared" si="1269"/>
        <v>0</v>
      </c>
      <c r="DZ338" s="193">
        <f t="shared" si="1270"/>
        <v>0</v>
      </c>
      <c r="EA338" s="192">
        <f t="shared" si="1271"/>
        <v>0</v>
      </c>
      <c r="EB338" s="192">
        <f t="shared" si="1272"/>
        <v>0</v>
      </c>
      <c r="EC338" s="192">
        <f t="shared" si="1273"/>
        <v>0</v>
      </c>
      <c r="ED338" s="192">
        <f t="shared" si="1274"/>
        <v>0</v>
      </c>
      <c r="EE338" s="192">
        <f t="shared" si="1275"/>
        <v>0</v>
      </c>
      <c r="EF338" s="192">
        <f t="shared" si="1276"/>
        <v>0</v>
      </c>
      <c r="EG338" s="192">
        <f t="shared" si="1277"/>
        <v>0</v>
      </c>
      <c r="EH338" s="192">
        <f t="shared" si="1278"/>
        <v>0</v>
      </c>
      <c r="EI338" s="192">
        <f t="shared" si="1279"/>
        <v>0</v>
      </c>
      <c r="EJ338" s="192">
        <f t="shared" si="1280"/>
        <v>0</v>
      </c>
      <c r="EK338" s="192">
        <f t="shared" si="1281"/>
        <v>0</v>
      </c>
      <c r="EL338" s="192">
        <f t="shared" si="1282"/>
        <v>0</v>
      </c>
      <c r="EM338" s="192">
        <f t="shared" si="1283"/>
        <v>0</v>
      </c>
      <c r="EN338" s="192">
        <f t="shared" si="1284"/>
        <v>0</v>
      </c>
      <c r="EO338" s="192">
        <f t="shared" si="1285"/>
        <v>0</v>
      </c>
      <c r="EP338" s="192">
        <f t="shared" si="1286"/>
        <v>0</v>
      </c>
      <c r="EQ338" s="192">
        <f t="shared" si="1287"/>
        <v>0</v>
      </c>
      <c r="ER338" s="192">
        <f t="shared" si="1288"/>
        <v>0</v>
      </c>
      <c r="ES338" s="192">
        <f t="shared" si="1289"/>
        <v>0</v>
      </c>
      <c r="ET338" s="192">
        <f t="shared" si="1290"/>
        <v>0</v>
      </c>
      <c r="EU338" s="192">
        <f t="shared" si="1291"/>
        <v>0</v>
      </c>
      <c r="EV338" s="192">
        <f t="shared" si="1292"/>
        <v>0</v>
      </c>
      <c r="EW338" s="192">
        <f t="shared" si="1293"/>
        <v>0</v>
      </c>
      <c r="EX338" s="192">
        <f t="shared" si="1294"/>
        <v>0</v>
      </c>
      <c r="EY338" s="192">
        <f t="shared" si="1295"/>
        <v>0</v>
      </c>
      <c r="EZ338" s="192">
        <f t="shared" si="1296"/>
        <v>0</v>
      </c>
      <c r="FA338" s="192">
        <f t="shared" si="1297"/>
        <v>0</v>
      </c>
      <c r="FB338" s="192">
        <f t="shared" si="1298"/>
        <v>0</v>
      </c>
      <c r="FC338" s="192">
        <f t="shared" si="1299"/>
        <v>0</v>
      </c>
      <c r="FD338" s="192">
        <f t="shared" si="1300"/>
        <v>0</v>
      </c>
      <c r="FE338" s="192">
        <f t="shared" si="1301"/>
        <v>0</v>
      </c>
      <c r="FF338" s="192">
        <f t="shared" si="1302"/>
        <v>0</v>
      </c>
      <c r="FG338" s="192">
        <f t="shared" si="1303"/>
        <v>0</v>
      </c>
      <c r="FH338" s="192">
        <f t="shared" si="1304"/>
        <v>0</v>
      </c>
      <c r="FI338" s="192">
        <f t="shared" si="1305"/>
        <v>0</v>
      </c>
      <c r="FJ338" s="192">
        <f t="shared" si="1306"/>
        <v>0</v>
      </c>
      <c r="FK338" s="192">
        <f t="shared" si="1307"/>
        <v>0</v>
      </c>
      <c r="FL338" s="192">
        <f t="shared" si="1308"/>
        <v>0</v>
      </c>
      <c r="FM338" s="192">
        <f t="shared" si="1309"/>
        <v>0</v>
      </c>
      <c r="FN338" s="192">
        <f t="shared" si="1310"/>
        <v>0</v>
      </c>
      <c r="FO338" s="192">
        <f t="shared" si="1311"/>
        <v>0</v>
      </c>
      <c r="FP338" s="192">
        <f t="shared" si="1312"/>
        <v>0</v>
      </c>
      <c r="FQ338" s="192">
        <f t="shared" si="1313"/>
        <v>0</v>
      </c>
      <c r="FR338" s="192">
        <f t="shared" si="1314"/>
        <v>0</v>
      </c>
      <c r="FS338" s="192">
        <f t="shared" si="1315"/>
        <v>0</v>
      </c>
      <c r="FT338" s="192">
        <f t="shared" si="1316"/>
        <v>0</v>
      </c>
      <c r="FU338" s="192">
        <f t="shared" si="1317"/>
        <v>0</v>
      </c>
      <c r="FV338" s="192">
        <f t="shared" si="1318"/>
        <v>0</v>
      </c>
      <c r="FW338" s="192">
        <f t="shared" si="1319"/>
        <v>0</v>
      </c>
      <c r="FX338" s="192">
        <f t="shared" si="1320"/>
        <v>0</v>
      </c>
      <c r="FY338" s="192">
        <f t="shared" si="1321"/>
        <v>0</v>
      </c>
      <c r="FZ338" s="192">
        <f t="shared" si="1322"/>
        <v>0</v>
      </c>
      <c r="GA338" s="192">
        <f t="shared" si="1323"/>
        <v>0</v>
      </c>
      <c r="GB338" s="192">
        <f t="shared" si="1324"/>
        <v>0</v>
      </c>
      <c r="GC338" s="192">
        <f t="shared" si="1325"/>
        <v>0</v>
      </c>
      <c r="GD338" s="192">
        <f t="shared" si="1326"/>
        <v>0</v>
      </c>
      <c r="GE338" s="192">
        <f t="shared" si="1327"/>
        <v>0</v>
      </c>
      <c r="GF338" s="192">
        <f t="shared" si="1328"/>
        <v>0</v>
      </c>
      <c r="GG338" s="192">
        <f t="shared" si="1329"/>
        <v>0</v>
      </c>
      <c r="GH338" s="192">
        <f t="shared" si="1330"/>
        <v>0</v>
      </c>
      <c r="GI338" s="192">
        <f t="shared" si="1331"/>
        <v>0</v>
      </c>
      <c r="GJ338" s="192">
        <f t="shared" si="1332"/>
        <v>0</v>
      </c>
      <c r="GK338" s="192">
        <f t="shared" si="1333"/>
        <v>0</v>
      </c>
      <c r="GL338" s="192">
        <f t="shared" si="1334"/>
        <v>0</v>
      </c>
      <c r="GM338" s="192">
        <f t="shared" si="1335"/>
        <v>0</v>
      </c>
      <c r="GN338" s="192">
        <f t="shared" si="1336"/>
        <v>0</v>
      </c>
      <c r="GO338" s="192">
        <f t="shared" si="1337"/>
        <v>0</v>
      </c>
      <c r="GP338" s="192">
        <f t="shared" si="1338"/>
        <v>0</v>
      </c>
      <c r="GQ338" s="192">
        <f t="shared" si="1339"/>
        <v>0</v>
      </c>
      <c r="GR338" s="192">
        <f t="shared" si="1340"/>
        <v>0</v>
      </c>
      <c r="GS338" s="192">
        <f t="shared" si="1341"/>
        <v>0</v>
      </c>
      <c r="GT338" s="192">
        <f t="shared" si="1342"/>
        <v>0</v>
      </c>
      <c r="GU338" s="192">
        <f t="shared" si="1343"/>
        <v>0</v>
      </c>
      <c r="GV338" s="192">
        <f t="shared" si="1344"/>
        <v>0</v>
      </c>
      <c r="GW338" s="192">
        <f t="shared" si="1345"/>
        <v>0</v>
      </c>
      <c r="GX338" s="192">
        <f t="shared" si="1346"/>
        <v>0</v>
      </c>
      <c r="GY338" s="192">
        <f t="shared" si="1347"/>
        <v>0</v>
      </c>
      <c r="GZ338" s="192">
        <f t="shared" si="1348"/>
        <v>0</v>
      </c>
      <c r="HA338" s="192">
        <f t="shared" si="1349"/>
        <v>0</v>
      </c>
      <c r="HB338" s="192">
        <f t="shared" si="1350"/>
        <v>0</v>
      </c>
      <c r="HC338" s="192">
        <f t="shared" si="1351"/>
        <v>0</v>
      </c>
      <c r="HD338" s="192">
        <f t="shared" si="1352"/>
        <v>0</v>
      </c>
      <c r="HE338" s="192">
        <f t="shared" si="1353"/>
        <v>0</v>
      </c>
      <c r="HF338" s="192">
        <f t="shared" si="1354"/>
        <v>0</v>
      </c>
      <c r="HG338" s="192">
        <f t="shared" si="1355"/>
        <v>0</v>
      </c>
      <c r="HH338" s="192">
        <f t="shared" si="1356"/>
        <v>0</v>
      </c>
      <c r="HI338" s="192">
        <f t="shared" si="1357"/>
        <v>0</v>
      </c>
      <c r="HJ338" s="192">
        <f t="shared" si="1358"/>
        <v>0</v>
      </c>
      <c r="HK338" s="192">
        <f t="shared" si="1359"/>
        <v>0</v>
      </c>
      <c r="HL338" s="192">
        <f t="shared" si="1360"/>
        <v>0</v>
      </c>
      <c r="HM338" s="192">
        <f t="shared" si="1361"/>
        <v>0</v>
      </c>
      <c r="HN338" s="194">
        <f t="shared" si="1362"/>
        <v>0</v>
      </c>
      <c r="HO338" s="194">
        <f t="shared" si="1363"/>
        <v>0</v>
      </c>
      <c r="HP338" s="194">
        <f t="shared" si="1364"/>
        <v>0</v>
      </c>
      <c r="HQ338" s="194">
        <f t="shared" si="1365"/>
        <v>0</v>
      </c>
      <c r="HR338" s="194">
        <f t="shared" si="1366"/>
        <v>0</v>
      </c>
      <c r="HS338" s="195" t="str">
        <f t="shared" si="1163"/>
        <v/>
      </c>
      <c r="HT338" s="196">
        <f t="shared" si="1159"/>
        <v>0</v>
      </c>
      <c r="HU338" s="196">
        <f t="shared" si="1160"/>
        <v>0</v>
      </c>
      <c r="HV338" s="197" t="str">
        <f t="shared" si="1164"/>
        <v/>
      </c>
      <c r="HW338" s="197" t="str">
        <f t="shared" si="1367"/>
        <v/>
      </c>
      <c r="HX338" s="197" t="str">
        <f t="shared" si="1368"/>
        <v/>
      </c>
      <c r="HY338" s="195" t="str">
        <f t="shared" si="1165"/>
        <v/>
      </c>
      <c r="HZ338" s="30">
        <f t="shared" si="1161"/>
        <v>0</v>
      </c>
      <c r="IA338" s="198">
        <f t="shared" si="1166"/>
        <v>0</v>
      </c>
      <c r="IB338" s="195"/>
      <c r="IC338" s="195">
        <f t="shared" si="1369"/>
        <v>0</v>
      </c>
      <c r="ID338" s="195">
        <f t="shared" si="1167"/>
        <v>0</v>
      </c>
      <c r="IE338" s="195">
        <f t="shared" si="1370"/>
        <v>0</v>
      </c>
      <c r="IF338" s="195">
        <f t="shared" si="1168"/>
        <v>0</v>
      </c>
      <c r="IG338" s="307">
        <f t="shared" si="1169"/>
        <v>0</v>
      </c>
      <c r="IH338" s="307">
        <f t="shared" si="1170"/>
        <v>0</v>
      </c>
      <c r="II338" s="44">
        <f t="shared" si="1171"/>
        <v>0</v>
      </c>
      <c r="IJ338" s="44">
        <f t="shared" si="1371"/>
        <v>0</v>
      </c>
      <c r="IK338" s="44">
        <f t="shared" si="1372"/>
        <v>0</v>
      </c>
      <c r="IL338" s="44">
        <f t="shared" si="1373"/>
        <v>0</v>
      </c>
      <c r="IM338" s="44">
        <f t="shared" si="1374"/>
        <v>0</v>
      </c>
      <c r="IN338" s="44">
        <f t="shared" si="1375"/>
        <v>0</v>
      </c>
      <c r="IO338" s="44">
        <f t="shared" si="1376"/>
        <v>0</v>
      </c>
    </row>
    <row r="339" spans="1:249" ht="18" customHeight="1">
      <c r="A339" s="188">
        <v>333</v>
      </c>
      <c r="B339" s="326"/>
      <c r="C339" s="289"/>
      <c r="D339" s="199"/>
      <c r="E339" s="189"/>
      <c r="F339" s="189"/>
      <c r="G339" s="190"/>
      <c r="H339" s="190"/>
      <c r="I339" s="272"/>
      <c r="J339" s="207"/>
      <c r="K339" s="214" t="str">
        <f t="shared" si="1172"/>
        <v/>
      </c>
      <c r="L339" s="200" t="str">
        <f t="shared" si="1173"/>
        <v/>
      </c>
      <c r="M339" s="200" t="str">
        <f t="shared" si="1174"/>
        <v/>
      </c>
      <c r="N339" s="209" t="str">
        <f t="shared" si="1162"/>
        <v/>
      </c>
      <c r="O339" s="208" t="str">
        <f>IFERROR(IF(D339="","",IF(K339="","",IF(I339="","",IF(F339="F",VLOOKUP(K339,F!A:G,2,0),IF(F339="M",VLOOKUP(K339,M!A:G,2,0),""))))),0)</f>
        <v/>
      </c>
      <c r="P339" s="191" t="str">
        <f>IFERROR(IF(D339="","",IF(K339="","",IF(I339="","",IF(F339="F",VLOOKUP(K339,F!A:G,3,0),IF(F339="M",VLOOKUP(K339,M!A:G,3,0),""))))),0)</f>
        <v/>
      </c>
      <c r="Q339" s="191" t="str">
        <f>IFERROR(IF(D339="","",IF(K339="","",IF(I339="","",IF(F339="F",VLOOKUP(K339,F!A:G,4,0),IF(F339="M",VLOOKUP(K339,M!A:G,4,0),""))))),0)</f>
        <v/>
      </c>
      <c r="R339" s="191" t="str">
        <f>IFERROR(IF(D339="","",IF(K339="","",IF(I339="","",IF(F339="F",VLOOKUP(K339,F!A:G,5,0),IF(F339="M",VLOOKUP(K339,M!A:G,5,0),""))))),0)</f>
        <v/>
      </c>
      <c r="S339" s="191" t="str">
        <f>IFERROR(IF(D339="","",IF(K339="","",IF(I339="","",IF(F339="F",VLOOKUP(K339,F!A:G,6,0),IF(F339="M",VLOOKUP(K339,M!A:G,6,0),""))))),0)</f>
        <v/>
      </c>
      <c r="T339" s="191" t="str">
        <f>IFERROR(IF(D339="","",IF(K339="","",IF(I339="","",IF(F339="F",VLOOKUP(K339,F!A:G,7,0),IF(F339="M",VLOOKUP(K339,M!A:G,7,0),""))))),0)</f>
        <v/>
      </c>
      <c r="U339" s="191" t="str">
        <f>IFERROR(IF(D339="","",IF(K339="","",IF(J339="","",IF(F339="F",VLOOKUP(K339,F!A:M,8,0),IF(F339="M",VLOOKUP(K339,M!A:M,8,0),""))))),0)</f>
        <v/>
      </c>
      <c r="V339" s="191" t="str">
        <f>IFERROR(IF(D339="","",IF(K339="","",IF(J339="","",IF(F339="F",VLOOKUP(K339,F!A:M,9,0),IF(F339="M",VLOOKUP(K339,M!A:M,9,0),""))))),0)</f>
        <v/>
      </c>
      <c r="W339" s="191" t="str">
        <f>IFERROR(IF(D339="","",IF(K339="","",IF(J339="","",IF(F339="F",VLOOKUP(K339,F!A:M,10,0),IF(F339="M",VLOOKUP(K339,M!A:M,10,0),""))))),0)</f>
        <v/>
      </c>
      <c r="X339" s="191" t="str">
        <f>IFERROR(IF(D339="","",IF(K339="","",IF(J339="","",IF(F339="F",VLOOKUP(K339,F!A:M,11,0),IF(F339="M",VLOOKUP(K339,M!A:M,11,0),""))))),0)</f>
        <v/>
      </c>
      <c r="Y339" s="191" t="str">
        <f>IFERROR(IF(D339="","",IF(K339="","",IF(J339="","",IF(F339="F",VLOOKUP(K339,F!A:M,12,0),IF(F339="M",VLOOKUP(K339,M!A:M,12,0),""))))),0)</f>
        <v/>
      </c>
      <c r="Z339" s="191" t="str">
        <f>IFERROR(IF(D339="","",IF(K339="","",IF(J339="","",IF(F339="F",VLOOKUP(K339,F!A:M,13,0),IF(F339="M",VLOOKUP(K339,M!A:M,13,0),""))))),0)</f>
        <v/>
      </c>
      <c r="AA339" s="191" t="str">
        <f>IFERROR(IF(D339="","",IF(F339="","",IF(J339="","",IF(K339="","",IF(AND(K339&gt;23,K339&lt;=60),IF(F339="F",VLOOKUP(MROUND(HZ339,0.5),'F-Weight for Length'!K:S,2,0),VLOOKUP(MROUND(HZ339,0.5),'M-Weight for Length'!K:S,2,0)),IF(K339&gt;60,IF(F339="F",VLOOKUP(K339,'F-Weight for Length'!U:AC,2,0),VLOOKUP(K339,'M-Weight for Length'!U:AC,2,0)),IF(F339="F",VLOOKUP(MROUND(HZ339,0.5),'F-Weight for Length'!A:I,2,0),VLOOKUP(MROUND(HZ339,0.5),'M-Weight for Length'!A:I,2,0)))))))),0)</f>
        <v/>
      </c>
      <c r="AB339" s="191" t="str">
        <f>IFERROR(IF(D339="","",IF(F339="","",IF(J339="","",IF(K339="","",IF(AND(K339&gt;23,K339&lt;=60),IF(F339="F",VLOOKUP(MROUND(HZ339,0.5),'F-Weight for Length'!K:S,3,0),VLOOKUP(MROUND(HZ339,0.5),'M-Weight for Length'!K:S,3,0)),IF(K339&gt;60,IF(F339="F",VLOOKUP(K339,'F-Weight for Length'!U:AC,3,0),VLOOKUP(K339,'M-Weight for Length'!U:AC,3,0)),IF(F339="F",VLOOKUP(MROUND(HZ339,0.5),'F-Weight for Length'!A:I,3,0),VLOOKUP(MROUND(HZ339,0.5),'M-Weight for Length'!A:I,3,0)))))))),0)</f>
        <v/>
      </c>
      <c r="AC339" s="191" t="str">
        <f>IFERROR(IF(D339="","",IF(F339="","",IF(J339="","",IF(K339="","",IF(AND(K339&gt;23,K339&lt;=60),IF(F339="F",VLOOKUP(MROUND(HZ339,0.5),'F-Weight for Length'!K:S,4,0),VLOOKUP(MROUND(HZ339,0.5),'M-Weight for Length'!K:S,4,0)),IF(K339&gt;60,IF(F339="F",VLOOKUP(K339,'F-Weight for Length'!U:AC,4,0),VLOOKUP(K339,'M-Weight for Length'!U:AC,4,0)),IF(F339="F",VLOOKUP(MROUND(HZ339,0.5),'F-Weight for Length'!A:I,4,0),VLOOKUP(MROUND(HZ339,0.5),'M-Weight for Length'!A:I,4,0)))))))),0)</f>
        <v/>
      </c>
      <c r="AD339" s="191" t="str">
        <f>IFERROR(IF(D339="","",IF(F339="","",IF(J339="","",IF(K339="","",IF(AND(K339&gt;23,K339&lt;=60),IF(F339="F",VLOOKUP(MROUND(HZ339,0.5),'F-Weight for Length'!K:S,5,0),VLOOKUP(MROUND(HZ339,0.5),'M-Weight for Length'!K:S,5,0)),IF(K339&gt;60,IF(F339="F",VLOOKUP(K339,'F-Weight for Length'!U:AC,5,0),VLOOKUP(K339,'M-Weight for Length'!U:AC,5,0)),IF(F339="F",VLOOKUP(MROUND(HZ339,0.5),'F-Weight for Length'!A:I,5,0),VLOOKUP(MROUND(HZ339,0.5),'M-Weight for Length'!A:I,5,0)))))))),0)</f>
        <v/>
      </c>
      <c r="AE339" s="191" t="str">
        <f>IFERROR(IF(D339="","",IF(F339="","",IF(J339="","",IF(K339="","",IF(AND(K339&gt;23,K339&lt;=60),IF(F339="F",VLOOKUP(MROUND(HZ339,0.5),'F-Weight for Length'!K:S,6,0),VLOOKUP(MROUND(HZ339,0.5),'M-Weight for Length'!K:S,6,0)),IF(K339&gt;60,IF(F339="F",VLOOKUP(K339,'F-Weight for Length'!U:AC,6,0),VLOOKUP(K339,'M-Weight for Length'!U:AC,6,0)),IF(F339="F",VLOOKUP(MROUND(HZ339,0.5),'F-Weight for Length'!A:I,6,0),VLOOKUP(MROUND(HZ339,0.5),'M-Weight for Length'!A:I,6,0)))))))),0)</f>
        <v/>
      </c>
      <c r="AF339" s="191" t="str">
        <f>IFERROR(IF(D339="","",IF(F339="","",IF(J339="","",IF(K339="","",IF(AND(K339&gt;23,K339&lt;=60),IF(F339="F",VLOOKUP(MROUND(HZ339,0.5),'F-Weight for Length'!K:S,7,0),VLOOKUP(MROUND(HZ339,0.5),'M-Weight for Length'!K:S,7,0)),IF(K339&gt;60,IF(F339="F",VLOOKUP(K339,'F-Weight for Length'!U:AC,7,0),VLOOKUP(K339,'M-Weight for Length'!U:AC,7,0)),IF(F339="F",VLOOKUP(MROUND(HZ339,0.5),'F-Weight for Length'!A:I,7,0),VLOOKUP(MROUND(HZ339,0.5),'M-Weight for Length'!A:I,7,0)))))))),0)</f>
        <v/>
      </c>
      <c r="AG339" s="191" t="str">
        <f>IFERROR(IF(D339="","",IF(F339="","",IF(J339="","",IF(K339="","",IF(AND(K339&gt;23,K339&lt;=60),IF(F339="F",VLOOKUP(MROUND(HZ339,0.5),'F-Weight for Length'!K:S,8,0),VLOOKUP(MROUND(HZ339,0.5),'M-Weight for Length'!K:S,8,0)),IF(K339&gt;60,IF(F339="F",VLOOKUP(K339,'F-Weight for Length'!U:AC,8,0),VLOOKUP(K339,'M-Weight for Length'!U:AC,8,0)),IF(F339="F",VLOOKUP(MROUND(HZ339,0.5),'F-Weight for Length'!A:I,8,0),VLOOKUP(MROUND(HZ339,0.5),'M-Weight for Length'!A:I,8,0)))))))),0)</f>
        <v/>
      </c>
      <c r="AH339" s="191" t="str">
        <f>IFERROR(IF(D339="","",IF(F339="","",IF(J339="","",IF(K339="","",IF(AND(K339&gt;23,K339&lt;=60),IF(F339="F",VLOOKUP(MROUND(HZ339,0.5),'F-Weight for Length'!K:S,9,0),VLOOKUP(MROUND(HZ339,0.5),'M-Weight for Length'!K:S,9,0)),IF(K339&gt;60,IF(F339="F",VLOOKUP(K339,'F-Weight for Length'!U:AC,9,0),VLOOKUP(K339,'M-Weight for Length'!U:AC,9,0)),IF(F339="F",VLOOKUP(MROUND(HZ339,0.5),'F-Weight for Length'!A:I,9,0),VLOOKUP(MROUND(HZ339,0.5),'M-Weight for Length'!A:I,9,0)))))))),0)</f>
        <v/>
      </c>
      <c r="AI339" s="192">
        <f t="shared" si="1175"/>
        <v>0</v>
      </c>
      <c r="AJ339" s="192">
        <f t="shared" si="1176"/>
        <v>0</v>
      </c>
      <c r="AK339" s="192">
        <f t="shared" si="1177"/>
        <v>0</v>
      </c>
      <c r="AL339" s="192">
        <f t="shared" si="1178"/>
        <v>0</v>
      </c>
      <c r="AM339" s="192">
        <f t="shared" si="1179"/>
        <v>0</v>
      </c>
      <c r="AN339" s="192">
        <f t="shared" si="1180"/>
        <v>0</v>
      </c>
      <c r="AO339" s="192">
        <f t="shared" si="1181"/>
        <v>0</v>
      </c>
      <c r="AP339" s="192">
        <f t="shared" si="1182"/>
        <v>0</v>
      </c>
      <c r="AQ339" s="192">
        <f t="shared" si="1183"/>
        <v>0</v>
      </c>
      <c r="AR339" s="192">
        <f t="shared" si="1184"/>
        <v>0</v>
      </c>
      <c r="AS339" s="192">
        <f t="shared" si="1185"/>
        <v>0</v>
      </c>
      <c r="AT339" s="192">
        <f t="shared" si="1186"/>
        <v>0</v>
      </c>
      <c r="AU339" s="192">
        <f t="shared" si="1187"/>
        <v>0</v>
      </c>
      <c r="AV339" s="192">
        <f t="shared" si="1188"/>
        <v>0</v>
      </c>
      <c r="AW339" s="192">
        <f t="shared" si="1189"/>
        <v>0</v>
      </c>
      <c r="AX339" s="192">
        <f t="shared" si="1190"/>
        <v>0</v>
      </c>
      <c r="AY339" s="192">
        <f t="shared" si="1191"/>
        <v>0</v>
      </c>
      <c r="AZ339" s="192">
        <f t="shared" si="1192"/>
        <v>0</v>
      </c>
      <c r="BA339" s="192">
        <f t="shared" si="1193"/>
        <v>0</v>
      </c>
      <c r="BB339" s="192">
        <f t="shared" si="1194"/>
        <v>0</v>
      </c>
      <c r="BC339" s="192">
        <f t="shared" si="1195"/>
        <v>0</v>
      </c>
      <c r="BD339" s="192">
        <f t="shared" si="1196"/>
        <v>0</v>
      </c>
      <c r="BE339" s="192">
        <f t="shared" si="1197"/>
        <v>0</v>
      </c>
      <c r="BF339" s="192">
        <f t="shared" si="1198"/>
        <v>0</v>
      </c>
      <c r="BG339" s="192">
        <f t="shared" si="1199"/>
        <v>0</v>
      </c>
      <c r="BH339" s="192">
        <f t="shared" si="1200"/>
        <v>0</v>
      </c>
      <c r="BI339" s="192">
        <f t="shared" si="1201"/>
        <v>0</v>
      </c>
      <c r="BJ339" s="192">
        <f t="shared" si="1202"/>
        <v>0</v>
      </c>
      <c r="BK339" s="192">
        <f t="shared" si="1203"/>
        <v>0</v>
      </c>
      <c r="BL339" s="192">
        <f t="shared" si="1204"/>
        <v>0</v>
      </c>
      <c r="BM339" s="192">
        <f t="shared" si="1205"/>
        <v>0</v>
      </c>
      <c r="BN339" s="192">
        <f t="shared" si="1206"/>
        <v>0</v>
      </c>
      <c r="BO339" s="192">
        <f t="shared" si="1207"/>
        <v>0</v>
      </c>
      <c r="BP339" s="192">
        <f t="shared" si="1208"/>
        <v>0</v>
      </c>
      <c r="BQ339" s="192">
        <f t="shared" si="1209"/>
        <v>0</v>
      </c>
      <c r="BR339" s="192">
        <f t="shared" si="1210"/>
        <v>0</v>
      </c>
      <c r="BS339" s="192">
        <f t="shared" si="1211"/>
        <v>0</v>
      </c>
      <c r="BT339" s="192">
        <f t="shared" si="1212"/>
        <v>0</v>
      </c>
      <c r="BU339" s="192">
        <f t="shared" si="1213"/>
        <v>0</v>
      </c>
      <c r="BV339" s="192">
        <f t="shared" si="1214"/>
        <v>0</v>
      </c>
      <c r="BW339" s="192">
        <f t="shared" si="1215"/>
        <v>0</v>
      </c>
      <c r="BX339" s="192">
        <f t="shared" si="1216"/>
        <v>0</v>
      </c>
      <c r="BY339" s="192">
        <f t="shared" si="1217"/>
        <v>0</v>
      </c>
      <c r="BZ339" s="192">
        <f t="shared" si="1218"/>
        <v>0</v>
      </c>
      <c r="CA339" s="192">
        <f t="shared" si="1219"/>
        <v>0</v>
      </c>
      <c r="CB339" s="192">
        <f t="shared" si="1220"/>
        <v>0</v>
      </c>
      <c r="CC339" s="192">
        <f t="shared" si="1221"/>
        <v>0</v>
      </c>
      <c r="CD339" s="192">
        <f t="shared" si="1222"/>
        <v>0</v>
      </c>
      <c r="CE339" s="192">
        <f t="shared" si="1223"/>
        <v>0</v>
      </c>
      <c r="CF339" s="192">
        <f t="shared" si="1224"/>
        <v>0</v>
      </c>
      <c r="CG339" s="192">
        <f t="shared" si="1225"/>
        <v>0</v>
      </c>
      <c r="CH339" s="192">
        <f t="shared" si="1226"/>
        <v>0</v>
      </c>
      <c r="CI339" s="192">
        <f t="shared" si="1227"/>
        <v>0</v>
      </c>
      <c r="CJ339" s="192">
        <f t="shared" si="1228"/>
        <v>0</v>
      </c>
      <c r="CK339" s="192">
        <f t="shared" si="1229"/>
        <v>0</v>
      </c>
      <c r="CL339" s="192">
        <f t="shared" si="1230"/>
        <v>0</v>
      </c>
      <c r="CM339" s="192">
        <f t="shared" si="1231"/>
        <v>0</v>
      </c>
      <c r="CN339" s="192">
        <f t="shared" si="1232"/>
        <v>0</v>
      </c>
      <c r="CO339" s="192">
        <f t="shared" si="1233"/>
        <v>0</v>
      </c>
      <c r="CP339" s="192">
        <f t="shared" si="1234"/>
        <v>0</v>
      </c>
      <c r="CQ339" s="192">
        <f t="shared" si="1235"/>
        <v>0</v>
      </c>
      <c r="CR339" s="192">
        <f t="shared" si="1236"/>
        <v>0</v>
      </c>
      <c r="CS339" s="192">
        <f t="shared" si="1237"/>
        <v>0</v>
      </c>
      <c r="CT339" s="192">
        <f t="shared" si="1238"/>
        <v>0</v>
      </c>
      <c r="CU339" s="192">
        <f t="shared" si="1239"/>
        <v>0</v>
      </c>
      <c r="CV339" s="192">
        <f t="shared" si="1240"/>
        <v>0</v>
      </c>
      <c r="CW339" s="192">
        <f t="shared" si="1241"/>
        <v>0</v>
      </c>
      <c r="CX339" s="192">
        <f t="shared" si="1242"/>
        <v>0</v>
      </c>
      <c r="CY339" s="192">
        <f t="shared" si="1243"/>
        <v>0</v>
      </c>
      <c r="CZ339" s="192">
        <f t="shared" si="1244"/>
        <v>0</v>
      </c>
      <c r="DA339" s="192">
        <f t="shared" si="1245"/>
        <v>0</v>
      </c>
      <c r="DB339" s="192">
        <f t="shared" si="1246"/>
        <v>0</v>
      </c>
      <c r="DC339" s="192">
        <f t="shared" si="1247"/>
        <v>0</v>
      </c>
      <c r="DD339" s="192">
        <f t="shared" si="1248"/>
        <v>0</v>
      </c>
      <c r="DE339" s="192">
        <f t="shared" si="1249"/>
        <v>0</v>
      </c>
      <c r="DF339" s="192">
        <f t="shared" si="1250"/>
        <v>0</v>
      </c>
      <c r="DG339" s="192">
        <f t="shared" si="1251"/>
        <v>0</v>
      </c>
      <c r="DH339" s="192">
        <f t="shared" si="1252"/>
        <v>0</v>
      </c>
      <c r="DI339" s="192">
        <f t="shared" si="1253"/>
        <v>0</v>
      </c>
      <c r="DJ339" s="192">
        <f t="shared" si="1254"/>
        <v>0</v>
      </c>
      <c r="DK339" s="192">
        <f t="shared" si="1255"/>
        <v>0</v>
      </c>
      <c r="DL339" s="192">
        <f t="shared" si="1256"/>
        <v>0</v>
      </c>
      <c r="DM339" s="192">
        <f t="shared" si="1257"/>
        <v>0</v>
      </c>
      <c r="DN339" s="192">
        <f t="shared" si="1258"/>
        <v>0</v>
      </c>
      <c r="DO339" s="192">
        <f t="shared" si="1259"/>
        <v>0</v>
      </c>
      <c r="DP339" s="192">
        <f t="shared" si="1260"/>
        <v>0</v>
      </c>
      <c r="DQ339" s="192">
        <f t="shared" si="1261"/>
        <v>0</v>
      </c>
      <c r="DR339" s="192">
        <f t="shared" si="1262"/>
        <v>0</v>
      </c>
      <c r="DS339" s="192">
        <f t="shared" si="1263"/>
        <v>0</v>
      </c>
      <c r="DT339" s="192">
        <f t="shared" si="1264"/>
        <v>0</v>
      </c>
      <c r="DU339" s="192">
        <f t="shared" si="1265"/>
        <v>0</v>
      </c>
      <c r="DV339" s="193">
        <f t="shared" si="1266"/>
        <v>0</v>
      </c>
      <c r="DW339" s="193">
        <f t="shared" si="1267"/>
        <v>0</v>
      </c>
      <c r="DX339" s="193">
        <f t="shared" si="1268"/>
        <v>0</v>
      </c>
      <c r="DY339" s="193">
        <f t="shared" si="1269"/>
        <v>0</v>
      </c>
      <c r="DZ339" s="193">
        <f t="shared" si="1270"/>
        <v>0</v>
      </c>
      <c r="EA339" s="192">
        <f t="shared" si="1271"/>
        <v>0</v>
      </c>
      <c r="EB339" s="192">
        <f t="shared" si="1272"/>
        <v>0</v>
      </c>
      <c r="EC339" s="192">
        <f t="shared" si="1273"/>
        <v>0</v>
      </c>
      <c r="ED339" s="192">
        <f t="shared" si="1274"/>
        <v>0</v>
      </c>
      <c r="EE339" s="192">
        <f t="shared" si="1275"/>
        <v>0</v>
      </c>
      <c r="EF339" s="192">
        <f t="shared" si="1276"/>
        <v>0</v>
      </c>
      <c r="EG339" s="192">
        <f t="shared" si="1277"/>
        <v>0</v>
      </c>
      <c r="EH339" s="192">
        <f t="shared" si="1278"/>
        <v>0</v>
      </c>
      <c r="EI339" s="192">
        <f t="shared" si="1279"/>
        <v>0</v>
      </c>
      <c r="EJ339" s="192">
        <f t="shared" si="1280"/>
        <v>0</v>
      </c>
      <c r="EK339" s="192">
        <f t="shared" si="1281"/>
        <v>0</v>
      </c>
      <c r="EL339" s="192">
        <f t="shared" si="1282"/>
        <v>0</v>
      </c>
      <c r="EM339" s="192">
        <f t="shared" si="1283"/>
        <v>0</v>
      </c>
      <c r="EN339" s="192">
        <f t="shared" si="1284"/>
        <v>0</v>
      </c>
      <c r="EO339" s="192">
        <f t="shared" si="1285"/>
        <v>0</v>
      </c>
      <c r="EP339" s="192">
        <f t="shared" si="1286"/>
        <v>0</v>
      </c>
      <c r="EQ339" s="192">
        <f t="shared" si="1287"/>
        <v>0</v>
      </c>
      <c r="ER339" s="192">
        <f t="shared" si="1288"/>
        <v>0</v>
      </c>
      <c r="ES339" s="192">
        <f t="shared" si="1289"/>
        <v>0</v>
      </c>
      <c r="ET339" s="192">
        <f t="shared" si="1290"/>
        <v>0</v>
      </c>
      <c r="EU339" s="192">
        <f t="shared" si="1291"/>
        <v>0</v>
      </c>
      <c r="EV339" s="192">
        <f t="shared" si="1292"/>
        <v>0</v>
      </c>
      <c r="EW339" s="192">
        <f t="shared" si="1293"/>
        <v>0</v>
      </c>
      <c r="EX339" s="192">
        <f t="shared" si="1294"/>
        <v>0</v>
      </c>
      <c r="EY339" s="192">
        <f t="shared" si="1295"/>
        <v>0</v>
      </c>
      <c r="EZ339" s="192">
        <f t="shared" si="1296"/>
        <v>0</v>
      </c>
      <c r="FA339" s="192">
        <f t="shared" si="1297"/>
        <v>0</v>
      </c>
      <c r="FB339" s="192">
        <f t="shared" si="1298"/>
        <v>0</v>
      </c>
      <c r="FC339" s="192">
        <f t="shared" si="1299"/>
        <v>0</v>
      </c>
      <c r="FD339" s="192">
        <f t="shared" si="1300"/>
        <v>0</v>
      </c>
      <c r="FE339" s="192">
        <f t="shared" si="1301"/>
        <v>0</v>
      </c>
      <c r="FF339" s="192">
        <f t="shared" si="1302"/>
        <v>0</v>
      </c>
      <c r="FG339" s="192">
        <f t="shared" si="1303"/>
        <v>0</v>
      </c>
      <c r="FH339" s="192">
        <f t="shared" si="1304"/>
        <v>0</v>
      </c>
      <c r="FI339" s="192">
        <f t="shared" si="1305"/>
        <v>0</v>
      </c>
      <c r="FJ339" s="192">
        <f t="shared" si="1306"/>
        <v>0</v>
      </c>
      <c r="FK339" s="192">
        <f t="shared" si="1307"/>
        <v>0</v>
      </c>
      <c r="FL339" s="192">
        <f t="shared" si="1308"/>
        <v>0</v>
      </c>
      <c r="FM339" s="192">
        <f t="shared" si="1309"/>
        <v>0</v>
      </c>
      <c r="FN339" s="192">
        <f t="shared" si="1310"/>
        <v>0</v>
      </c>
      <c r="FO339" s="192">
        <f t="shared" si="1311"/>
        <v>0</v>
      </c>
      <c r="FP339" s="192">
        <f t="shared" si="1312"/>
        <v>0</v>
      </c>
      <c r="FQ339" s="192">
        <f t="shared" si="1313"/>
        <v>0</v>
      </c>
      <c r="FR339" s="192">
        <f t="shared" si="1314"/>
        <v>0</v>
      </c>
      <c r="FS339" s="192">
        <f t="shared" si="1315"/>
        <v>0</v>
      </c>
      <c r="FT339" s="192">
        <f t="shared" si="1316"/>
        <v>0</v>
      </c>
      <c r="FU339" s="192">
        <f t="shared" si="1317"/>
        <v>0</v>
      </c>
      <c r="FV339" s="192">
        <f t="shared" si="1318"/>
        <v>0</v>
      </c>
      <c r="FW339" s="192">
        <f t="shared" si="1319"/>
        <v>0</v>
      </c>
      <c r="FX339" s="192">
        <f t="shared" si="1320"/>
        <v>0</v>
      </c>
      <c r="FY339" s="192">
        <f t="shared" si="1321"/>
        <v>0</v>
      </c>
      <c r="FZ339" s="192">
        <f t="shared" si="1322"/>
        <v>0</v>
      </c>
      <c r="GA339" s="192">
        <f t="shared" si="1323"/>
        <v>0</v>
      </c>
      <c r="GB339" s="192">
        <f t="shared" si="1324"/>
        <v>0</v>
      </c>
      <c r="GC339" s="192">
        <f t="shared" si="1325"/>
        <v>0</v>
      </c>
      <c r="GD339" s="192">
        <f t="shared" si="1326"/>
        <v>0</v>
      </c>
      <c r="GE339" s="192">
        <f t="shared" si="1327"/>
        <v>0</v>
      </c>
      <c r="GF339" s="192">
        <f t="shared" si="1328"/>
        <v>0</v>
      </c>
      <c r="GG339" s="192">
        <f t="shared" si="1329"/>
        <v>0</v>
      </c>
      <c r="GH339" s="192">
        <f t="shared" si="1330"/>
        <v>0</v>
      </c>
      <c r="GI339" s="192">
        <f t="shared" si="1331"/>
        <v>0</v>
      </c>
      <c r="GJ339" s="192">
        <f t="shared" si="1332"/>
        <v>0</v>
      </c>
      <c r="GK339" s="192">
        <f t="shared" si="1333"/>
        <v>0</v>
      </c>
      <c r="GL339" s="192">
        <f t="shared" si="1334"/>
        <v>0</v>
      </c>
      <c r="GM339" s="192">
        <f t="shared" si="1335"/>
        <v>0</v>
      </c>
      <c r="GN339" s="192">
        <f t="shared" si="1336"/>
        <v>0</v>
      </c>
      <c r="GO339" s="192">
        <f t="shared" si="1337"/>
        <v>0</v>
      </c>
      <c r="GP339" s="192">
        <f t="shared" si="1338"/>
        <v>0</v>
      </c>
      <c r="GQ339" s="192">
        <f t="shared" si="1339"/>
        <v>0</v>
      </c>
      <c r="GR339" s="192">
        <f t="shared" si="1340"/>
        <v>0</v>
      </c>
      <c r="GS339" s="192">
        <f t="shared" si="1341"/>
        <v>0</v>
      </c>
      <c r="GT339" s="192">
        <f t="shared" si="1342"/>
        <v>0</v>
      </c>
      <c r="GU339" s="192">
        <f t="shared" si="1343"/>
        <v>0</v>
      </c>
      <c r="GV339" s="192">
        <f t="shared" si="1344"/>
        <v>0</v>
      </c>
      <c r="GW339" s="192">
        <f t="shared" si="1345"/>
        <v>0</v>
      </c>
      <c r="GX339" s="192">
        <f t="shared" si="1346"/>
        <v>0</v>
      </c>
      <c r="GY339" s="192">
        <f t="shared" si="1347"/>
        <v>0</v>
      </c>
      <c r="GZ339" s="192">
        <f t="shared" si="1348"/>
        <v>0</v>
      </c>
      <c r="HA339" s="192">
        <f t="shared" si="1349"/>
        <v>0</v>
      </c>
      <c r="HB339" s="192">
        <f t="shared" si="1350"/>
        <v>0</v>
      </c>
      <c r="HC339" s="192">
        <f t="shared" si="1351"/>
        <v>0</v>
      </c>
      <c r="HD339" s="192">
        <f t="shared" si="1352"/>
        <v>0</v>
      </c>
      <c r="HE339" s="192">
        <f t="shared" si="1353"/>
        <v>0</v>
      </c>
      <c r="HF339" s="192">
        <f t="shared" si="1354"/>
        <v>0</v>
      </c>
      <c r="HG339" s="192">
        <f t="shared" si="1355"/>
        <v>0</v>
      </c>
      <c r="HH339" s="192">
        <f t="shared" si="1356"/>
        <v>0</v>
      </c>
      <c r="HI339" s="192">
        <f t="shared" si="1357"/>
        <v>0</v>
      </c>
      <c r="HJ339" s="192">
        <f t="shared" si="1358"/>
        <v>0</v>
      </c>
      <c r="HK339" s="192">
        <f t="shared" si="1359"/>
        <v>0</v>
      </c>
      <c r="HL339" s="192">
        <f t="shared" si="1360"/>
        <v>0</v>
      </c>
      <c r="HM339" s="192">
        <f t="shared" si="1361"/>
        <v>0</v>
      </c>
      <c r="HN339" s="194">
        <f t="shared" si="1362"/>
        <v>0</v>
      </c>
      <c r="HO339" s="194">
        <f t="shared" si="1363"/>
        <v>0</v>
      </c>
      <c r="HP339" s="194">
        <f t="shared" si="1364"/>
        <v>0</v>
      </c>
      <c r="HQ339" s="194">
        <f t="shared" si="1365"/>
        <v>0</v>
      </c>
      <c r="HR339" s="194">
        <f t="shared" si="1366"/>
        <v>0</v>
      </c>
      <c r="HS339" s="195" t="str">
        <f t="shared" si="1163"/>
        <v/>
      </c>
      <c r="HT339" s="196">
        <f t="shared" si="1159"/>
        <v>0</v>
      </c>
      <c r="HU339" s="196">
        <f t="shared" si="1160"/>
        <v>0</v>
      </c>
      <c r="HV339" s="197" t="str">
        <f t="shared" si="1164"/>
        <v/>
      </c>
      <c r="HW339" s="197" t="str">
        <f t="shared" si="1367"/>
        <v/>
      </c>
      <c r="HX339" s="197" t="str">
        <f t="shared" si="1368"/>
        <v/>
      </c>
      <c r="HY339" s="195" t="str">
        <f t="shared" si="1165"/>
        <v/>
      </c>
      <c r="HZ339" s="30">
        <f t="shared" si="1161"/>
        <v>0</v>
      </c>
      <c r="IA339" s="198">
        <f t="shared" si="1166"/>
        <v>0</v>
      </c>
      <c r="IB339" s="195"/>
      <c r="IC339" s="195">
        <f t="shared" si="1369"/>
        <v>0</v>
      </c>
      <c r="ID339" s="195">
        <f t="shared" si="1167"/>
        <v>0</v>
      </c>
      <c r="IE339" s="195">
        <f t="shared" si="1370"/>
        <v>0</v>
      </c>
      <c r="IF339" s="195">
        <f t="shared" si="1168"/>
        <v>0</v>
      </c>
      <c r="IG339" s="307">
        <f t="shared" si="1169"/>
        <v>0</v>
      </c>
      <c r="IH339" s="307">
        <f t="shared" si="1170"/>
        <v>0</v>
      </c>
      <c r="II339" s="44">
        <f t="shared" si="1171"/>
        <v>0</v>
      </c>
      <c r="IJ339" s="44">
        <f t="shared" si="1371"/>
        <v>0</v>
      </c>
      <c r="IK339" s="44">
        <f t="shared" si="1372"/>
        <v>0</v>
      </c>
      <c r="IL339" s="44">
        <f t="shared" si="1373"/>
        <v>0</v>
      </c>
      <c r="IM339" s="44">
        <f t="shared" si="1374"/>
        <v>0</v>
      </c>
      <c r="IN339" s="44">
        <f t="shared" si="1375"/>
        <v>0</v>
      </c>
      <c r="IO339" s="44">
        <f t="shared" si="1376"/>
        <v>0</v>
      </c>
    </row>
    <row r="340" spans="1:249" ht="18" customHeight="1">
      <c r="A340" s="188">
        <v>334</v>
      </c>
      <c r="B340" s="326"/>
      <c r="C340" s="289"/>
      <c r="D340" s="199"/>
      <c r="E340" s="189"/>
      <c r="F340" s="189"/>
      <c r="G340" s="190"/>
      <c r="H340" s="190"/>
      <c r="I340" s="272"/>
      <c r="J340" s="207"/>
      <c r="K340" s="214" t="str">
        <f t="shared" si="1172"/>
        <v/>
      </c>
      <c r="L340" s="200" t="str">
        <f t="shared" si="1173"/>
        <v/>
      </c>
      <c r="M340" s="200" t="str">
        <f t="shared" si="1174"/>
        <v/>
      </c>
      <c r="N340" s="209" t="str">
        <f t="shared" si="1162"/>
        <v/>
      </c>
      <c r="O340" s="208" t="str">
        <f>IFERROR(IF(D340="","",IF(K340="","",IF(I340="","",IF(F340="F",VLOOKUP(K340,F!A:G,2,0),IF(F340="M",VLOOKUP(K340,M!A:G,2,0),""))))),0)</f>
        <v/>
      </c>
      <c r="P340" s="191" t="str">
        <f>IFERROR(IF(D340="","",IF(K340="","",IF(I340="","",IF(F340="F",VLOOKUP(K340,F!A:G,3,0),IF(F340="M",VLOOKUP(K340,M!A:G,3,0),""))))),0)</f>
        <v/>
      </c>
      <c r="Q340" s="191" t="str">
        <f>IFERROR(IF(D340="","",IF(K340="","",IF(I340="","",IF(F340="F",VLOOKUP(K340,F!A:G,4,0),IF(F340="M",VLOOKUP(K340,M!A:G,4,0),""))))),0)</f>
        <v/>
      </c>
      <c r="R340" s="191" t="str">
        <f>IFERROR(IF(D340="","",IF(K340="","",IF(I340="","",IF(F340="F",VLOOKUP(K340,F!A:G,5,0),IF(F340="M",VLOOKUP(K340,M!A:G,5,0),""))))),0)</f>
        <v/>
      </c>
      <c r="S340" s="191" t="str">
        <f>IFERROR(IF(D340="","",IF(K340="","",IF(I340="","",IF(F340="F",VLOOKUP(K340,F!A:G,6,0),IF(F340="M",VLOOKUP(K340,M!A:G,6,0),""))))),0)</f>
        <v/>
      </c>
      <c r="T340" s="191" t="str">
        <f>IFERROR(IF(D340="","",IF(K340="","",IF(I340="","",IF(F340="F",VLOOKUP(K340,F!A:G,7,0),IF(F340="M",VLOOKUP(K340,M!A:G,7,0),""))))),0)</f>
        <v/>
      </c>
      <c r="U340" s="191" t="str">
        <f>IFERROR(IF(D340="","",IF(K340="","",IF(J340="","",IF(F340="F",VLOOKUP(K340,F!A:M,8,0),IF(F340="M",VLOOKUP(K340,M!A:M,8,0),""))))),0)</f>
        <v/>
      </c>
      <c r="V340" s="191" t="str">
        <f>IFERROR(IF(D340="","",IF(K340="","",IF(J340="","",IF(F340="F",VLOOKUP(K340,F!A:M,9,0),IF(F340="M",VLOOKUP(K340,M!A:M,9,0),""))))),0)</f>
        <v/>
      </c>
      <c r="W340" s="191" t="str">
        <f>IFERROR(IF(D340="","",IF(K340="","",IF(J340="","",IF(F340="F",VLOOKUP(K340,F!A:M,10,0),IF(F340="M",VLOOKUP(K340,M!A:M,10,0),""))))),0)</f>
        <v/>
      </c>
      <c r="X340" s="191" t="str">
        <f>IFERROR(IF(D340="","",IF(K340="","",IF(J340="","",IF(F340="F",VLOOKUP(K340,F!A:M,11,0),IF(F340="M",VLOOKUP(K340,M!A:M,11,0),""))))),0)</f>
        <v/>
      </c>
      <c r="Y340" s="191" t="str">
        <f>IFERROR(IF(D340="","",IF(K340="","",IF(J340="","",IF(F340="F",VLOOKUP(K340,F!A:M,12,0),IF(F340="M",VLOOKUP(K340,M!A:M,12,0),""))))),0)</f>
        <v/>
      </c>
      <c r="Z340" s="191" t="str">
        <f>IFERROR(IF(D340="","",IF(K340="","",IF(J340="","",IF(F340="F",VLOOKUP(K340,F!A:M,13,0),IF(F340="M",VLOOKUP(K340,M!A:M,13,0),""))))),0)</f>
        <v/>
      </c>
      <c r="AA340" s="191" t="str">
        <f>IFERROR(IF(D340="","",IF(F340="","",IF(J340="","",IF(K340="","",IF(AND(K340&gt;23,K340&lt;=60),IF(F340="F",VLOOKUP(MROUND(HZ340,0.5),'F-Weight for Length'!K:S,2,0),VLOOKUP(MROUND(HZ340,0.5),'M-Weight for Length'!K:S,2,0)),IF(K340&gt;60,IF(F340="F",VLOOKUP(K340,'F-Weight for Length'!U:AC,2,0),VLOOKUP(K340,'M-Weight for Length'!U:AC,2,0)),IF(F340="F",VLOOKUP(MROUND(HZ340,0.5),'F-Weight for Length'!A:I,2,0),VLOOKUP(MROUND(HZ340,0.5),'M-Weight for Length'!A:I,2,0)))))))),0)</f>
        <v/>
      </c>
      <c r="AB340" s="191" t="str">
        <f>IFERROR(IF(D340="","",IF(F340="","",IF(J340="","",IF(K340="","",IF(AND(K340&gt;23,K340&lt;=60),IF(F340="F",VLOOKUP(MROUND(HZ340,0.5),'F-Weight for Length'!K:S,3,0),VLOOKUP(MROUND(HZ340,0.5),'M-Weight for Length'!K:S,3,0)),IF(K340&gt;60,IF(F340="F",VLOOKUP(K340,'F-Weight for Length'!U:AC,3,0),VLOOKUP(K340,'M-Weight for Length'!U:AC,3,0)),IF(F340="F",VLOOKUP(MROUND(HZ340,0.5),'F-Weight for Length'!A:I,3,0),VLOOKUP(MROUND(HZ340,0.5),'M-Weight for Length'!A:I,3,0)))))))),0)</f>
        <v/>
      </c>
      <c r="AC340" s="191" t="str">
        <f>IFERROR(IF(D340="","",IF(F340="","",IF(J340="","",IF(K340="","",IF(AND(K340&gt;23,K340&lt;=60),IF(F340="F",VLOOKUP(MROUND(HZ340,0.5),'F-Weight for Length'!K:S,4,0),VLOOKUP(MROUND(HZ340,0.5),'M-Weight for Length'!K:S,4,0)),IF(K340&gt;60,IF(F340="F",VLOOKUP(K340,'F-Weight for Length'!U:AC,4,0),VLOOKUP(K340,'M-Weight for Length'!U:AC,4,0)),IF(F340="F",VLOOKUP(MROUND(HZ340,0.5),'F-Weight for Length'!A:I,4,0),VLOOKUP(MROUND(HZ340,0.5),'M-Weight for Length'!A:I,4,0)))))))),0)</f>
        <v/>
      </c>
      <c r="AD340" s="191" t="str">
        <f>IFERROR(IF(D340="","",IF(F340="","",IF(J340="","",IF(K340="","",IF(AND(K340&gt;23,K340&lt;=60),IF(F340="F",VLOOKUP(MROUND(HZ340,0.5),'F-Weight for Length'!K:S,5,0),VLOOKUP(MROUND(HZ340,0.5),'M-Weight for Length'!K:S,5,0)),IF(K340&gt;60,IF(F340="F",VLOOKUP(K340,'F-Weight for Length'!U:AC,5,0),VLOOKUP(K340,'M-Weight for Length'!U:AC,5,0)),IF(F340="F",VLOOKUP(MROUND(HZ340,0.5),'F-Weight for Length'!A:I,5,0),VLOOKUP(MROUND(HZ340,0.5),'M-Weight for Length'!A:I,5,0)))))))),0)</f>
        <v/>
      </c>
      <c r="AE340" s="191" t="str">
        <f>IFERROR(IF(D340="","",IF(F340="","",IF(J340="","",IF(K340="","",IF(AND(K340&gt;23,K340&lt;=60),IF(F340="F",VLOOKUP(MROUND(HZ340,0.5),'F-Weight for Length'!K:S,6,0),VLOOKUP(MROUND(HZ340,0.5),'M-Weight for Length'!K:S,6,0)),IF(K340&gt;60,IF(F340="F",VLOOKUP(K340,'F-Weight for Length'!U:AC,6,0),VLOOKUP(K340,'M-Weight for Length'!U:AC,6,0)),IF(F340="F",VLOOKUP(MROUND(HZ340,0.5),'F-Weight for Length'!A:I,6,0),VLOOKUP(MROUND(HZ340,0.5),'M-Weight for Length'!A:I,6,0)))))))),0)</f>
        <v/>
      </c>
      <c r="AF340" s="191" t="str">
        <f>IFERROR(IF(D340="","",IF(F340="","",IF(J340="","",IF(K340="","",IF(AND(K340&gt;23,K340&lt;=60),IF(F340="F",VLOOKUP(MROUND(HZ340,0.5),'F-Weight for Length'!K:S,7,0),VLOOKUP(MROUND(HZ340,0.5),'M-Weight for Length'!K:S,7,0)),IF(K340&gt;60,IF(F340="F",VLOOKUP(K340,'F-Weight for Length'!U:AC,7,0),VLOOKUP(K340,'M-Weight for Length'!U:AC,7,0)),IF(F340="F",VLOOKUP(MROUND(HZ340,0.5),'F-Weight for Length'!A:I,7,0),VLOOKUP(MROUND(HZ340,0.5),'M-Weight for Length'!A:I,7,0)))))))),0)</f>
        <v/>
      </c>
      <c r="AG340" s="191" t="str">
        <f>IFERROR(IF(D340="","",IF(F340="","",IF(J340="","",IF(K340="","",IF(AND(K340&gt;23,K340&lt;=60),IF(F340="F",VLOOKUP(MROUND(HZ340,0.5),'F-Weight for Length'!K:S,8,0),VLOOKUP(MROUND(HZ340,0.5),'M-Weight for Length'!K:S,8,0)),IF(K340&gt;60,IF(F340="F",VLOOKUP(K340,'F-Weight for Length'!U:AC,8,0),VLOOKUP(K340,'M-Weight for Length'!U:AC,8,0)),IF(F340="F",VLOOKUP(MROUND(HZ340,0.5),'F-Weight for Length'!A:I,8,0),VLOOKUP(MROUND(HZ340,0.5),'M-Weight for Length'!A:I,8,0)))))))),0)</f>
        <v/>
      </c>
      <c r="AH340" s="191" t="str">
        <f>IFERROR(IF(D340="","",IF(F340="","",IF(J340="","",IF(K340="","",IF(AND(K340&gt;23,K340&lt;=60),IF(F340="F",VLOOKUP(MROUND(HZ340,0.5),'F-Weight for Length'!K:S,9,0),VLOOKUP(MROUND(HZ340,0.5),'M-Weight for Length'!K:S,9,0)),IF(K340&gt;60,IF(F340="F",VLOOKUP(K340,'F-Weight for Length'!U:AC,9,0),VLOOKUP(K340,'M-Weight for Length'!U:AC,9,0)),IF(F340="F",VLOOKUP(MROUND(HZ340,0.5),'F-Weight for Length'!A:I,9,0),VLOOKUP(MROUND(HZ340,0.5),'M-Weight for Length'!A:I,9,0)))))))),0)</f>
        <v/>
      </c>
      <c r="AI340" s="192">
        <f t="shared" si="1175"/>
        <v>0</v>
      </c>
      <c r="AJ340" s="192">
        <f t="shared" si="1176"/>
        <v>0</v>
      </c>
      <c r="AK340" s="192">
        <f t="shared" si="1177"/>
        <v>0</v>
      </c>
      <c r="AL340" s="192">
        <f t="shared" si="1178"/>
        <v>0</v>
      </c>
      <c r="AM340" s="192">
        <f t="shared" si="1179"/>
        <v>0</v>
      </c>
      <c r="AN340" s="192">
        <f t="shared" si="1180"/>
        <v>0</v>
      </c>
      <c r="AO340" s="192">
        <f t="shared" si="1181"/>
        <v>0</v>
      </c>
      <c r="AP340" s="192">
        <f t="shared" si="1182"/>
        <v>0</v>
      </c>
      <c r="AQ340" s="192">
        <f t="shared" si="1183"/>
        <v>0</v>
      </c>
      <c r="AR340" s="192">
        <f t="shared" si="1184"/>
        <v>0</v>
      </c>
      <c r="AS340" s="192">
        <f t="shared" si="1185"/>
        <v>0</v>
      </c>
      <c r="AT340" s="192">
        <f t="shared" si="1186"/>
        <v>0</v>
      </c>
      <c r="AU340" s="192">
        <f t="shared" si="1187"/>
        <v>0</v>
      </c>
      <c r="AV340" s="192">
        <f t="shared" si="1188"/>
        <v>0</v>
      </c>
      <c r="AW340" s="192">
        <f t="shared" si="1189"/>
        <v>0</v>
      </c>
      <c r="AX340" s="192">
        <f t="shared" si="1190"/>
        <v>0</v>
      </c>
      <c r="AY340" s="192">
        <f t="shared" si="1191"/>
        <v>0</v>
      </c>
      <c r="AZ340" s="192">
        <f t="shared" si="1192"/>
        <v>0</v>
      </c>
      <c r="BA340" s="192">
        <f t="shared" si="1193"/>
        <v>0</v>
      </c>
      <c r="BB340" s="192">
        <f t="shared" si="1194"/>
        <v>0</v>
      </c>
      <c r="BC340" s="192">
        <f t="shared" si="1195"/>
        <v>0</v>
      </c>
      <c r="BD340" s="192">
        <f t="shared" si="1196"/>
        <v>0</v>
      </c>
      <c r="BE340" s="192">
        <f t="shared" si="1197"/>
        <v>0</v>
      </c>
      <c r="BF340" s="192">
        <f t="shared" si="1198"/>
        <v>0</v>
      </c>
      <c r="BG340" s="192">
        <f t="shared" si="1199"/>
        <v>0</v>
      </c>
      <c r="BH340" s="192">
        <f t="shared" si="1200"/>
        <v>0</v>
      </c>
      <c r="BI340" s="192">
        <f t="shared" si="1201"/>
        <v>0</v>
      </c>
      <c r="BJ340" s="192">
        <f t="shared" si="1202"/>
        <v>0</v>
      </c>
      <c r="BK340" s="192">
        <f t="shared" si="1203"/>
        <v>0</v>
      </c>
      <c r="BL340" s="192">
        <f t="shared" si="1204"/>
        <v>0</v>
      </c>
      <c r="BM340" s="192">
        <f t="shared" si="1205"/>
        <v>0</v>
      </c>
      <c r="BN340" s="192">
        <f t="shared" si="1206"/>
        <v>0</v>
      </c>
      <c r="BO340" s="192">
        <f t="shared" si="1207"/>
        <v>0</v>
      </c>
      <c r="BP340" s="192">
        <f t="shared" si="1208"/>
        <v>0</v>
      </c>
      <c r="BQ340" s="192">
        <f t="shared" si="1209"/>
        <v>0</v>
      </c>
      <c r="BR340" s="192">
        <f t="shared" si="1210"/>
        <v>0</v>
      </c>
      <c r="BS340" s="192">
        <f t="shared" si="1211"/>
        <v>0</v>
      </c>
      <c r="BT340" s="192">
        <f t="shared" si="1212"/>
        <v>0</v>
      </c>
      <c r="BU340" s="192">
        <f t="shared" si="1213"/>
        <v>0</v>
      </c>
      <c r="BV340" s="192">
        <f t="shared" si="1214"/>
        <v>0</v>
      </c>
      <c r="BW340" s="192">
        <f t="shared" si="1215"/>
        <v>0</v>
      </c>
      <c r="BX340" s="192">
        <f t="shared" si="1216"/>
        <v>0</v>
      </c>
      <c r="BY340" s="192">
        <f t="shared" si="1217"/>
        <v>0</v>
      </c>
      <c r="BZ340" s="192">
        <f t="shared" si="1218"/>
        <v>0</v>
      </c>
      <c r="CA340" s="192">
        <f t="shared" si="1219"/>
        <v>0</v>
      </c>
      <c r="CB340" s="192">
        <f t="shared" si="1220"/>
        <v>0</v>
      </c>
      <c r="CC340" s="192">
        <f t="shared" si="1221"/>
        <v>0</v>
      </c>
      <c r="CD340" s="192">
        <f t="shared" si="1222"/>
        <v>0</v>
      </c>
      <c r="CE340" s="192">
        <f t="shared" si="1223"/>
        <v>0</v>
      </c>
      <c r="CF340" s="192">
        <f t="shared" si="1224"/>
        <v>0</v>
      </c>
      <c r="CG340" s="192">
        <f t="shared" si="1225"/>
        <v>0</v>
      </c>
      <c r="CH340" s="192">
        <f t="shared" si="1226"/>
        <v>0</v>
      </c>
      <c r="CI340" s="192">
        <f t="shared" si="1227"/>
        <v>0</v>
      </c>
      <c r="CJ340" s="192">
        <f t="shared" si="1228"/>
        <v>0</v>
      </c>
      <c r="CK340" s="192">
        <f t="shared" si="1229"/>
        <v>0</v>
      </c>
      <c r="CL340" s="192">
        <f t="shared" si="1230"/>
        <v>0</v>
      </c>
      <c r="CM340" s="192">
        <f t="shared" si="1231"/>
        <v>0</v>
      </c>
      <c r="CN340" s="192">
        <f t="shared" si="1232"/>
        <v>0</v>
      </c>
      <c r="CO340" s="192">
        <f t="shared" si="1233"/>
        <v>0</v>
      </c>
      <c r="CP340" s="192">
        <f t="shared" si="1234"/>
        <v>0</v>
      </c>
      <c r="CQ340" s="192">
        <f t="shared" si="1235"/>
        <v>0</v>
      </c>
      <c r="CR340" s="192">
        <f t="shared" si="1236"/>
        <v>0</v>
      </c>
      <c r="CS340" s="192">
        <f t="shared" si="1237"/>
        <v>0</v>
      </c>
      <c r="CT340" s="192">
        <f t="shared" si="1238"/>
        <v>0</v>
      </c>
      <c r="CU340" s="192">
        <f t="shared" si="1239"/>
        <v>0</v>
      </c>
      <c r="CV340" s="192">
        <f t="shared" si="1240"/>
        <v>0</v>
      </c>
      <c r="CW340" s="192">
        <f t="shared" si="1241"/>
        <v>0</v>
      </c>
      <c r="CX340" s="192">
        <f t="shared" si="1242"/>
        <v>0</v>
      </c>
      <c r="CY340" s="192">
        <f t="shared" si="1243"/>
        <v>0</v>
      </c>
      <c r="CZ340" s="192">
        <f t="shared" si="1244"/>
        <v>0</v>
      </c>
      <c r="DA340" s="192">
        <f t="shared" si="1245"/>
        <v>0</v>
      </c>
      <c r="DB340" s="192">
        <f t="shared" si="1246"/>
        <v>0</v>
      </c>
      <c r="DC340" s="192">
        <f t="shared" si="1247"/>
        <v>0</v>
      </c>
      <c r="DD340" s="192">
        <f t="shared" si="1248"/>
        <v>0</v>
      </c>
      <c r="DE340" s="192">
        <f t="shared" si="1249"/>
        <v>0</v>
      </c>
      <c r="DF340" s="192">
        <f t="shared" si="1250"/>
        <v>0</v>
      </c>
      <c r="DG340" s="192">
        <f t="shared" si="1251"/>
        <v>0</v>
      </c>
      <c r="DH340" s="192">
        <f t="shared" si="1252"/>
        <v>0</v>
      </c>
      <c r="DI340" s="192">
        <f t="shared" si="1253"/>
        <v>0</v>
      </c>
      <c r="DJ340" s="192">
        <f t="shared" si="1254"/>
        <v>0</v>
      </c>
      <c r="DK340" s="192">
        <f t="shared" si="1255"/>
        <v>0</v>
      </c>
      <c r="DL340" s="192">
        <f t="shared" si="1256"/>
        <v>0</v>
      </c>
      <c r="DM340" s="192">
        <f t="shared" si="1257"/>
        <v>0</v>
      </c>
      <c r="DN340" s="192">
        <f t="shared" si="1258"/>
        <v>0</v>
      </c>
      <c r="DO340" s="192">
        <f t="shared" si="1259"/>
        <v>0</v>
      </c>
      <c r="DP340" s="192">
        <f t="shared" si="1260"/>
        <v>0</v>
      </c>
      <c r="DQ340" s="192">
        <f t="shared" si="1261"/>
        <v>0</v>
      </c>
      <c r="DR340" s="192">
        <f t="shared" si="1262"/>
        <v>0</v>
      </c>
      <c r="DS340" s="192">
        <f t="shared" si="1263"/>
        <v>0</v>
      </c>
      <c r="DT340" s="192">
        <f t="shared" si="1264"/>
        <v>0</v>
      </c>
      <c r="DU340" s="192">
        <f t="shared" si="1265"/>
        <v>0</v>
      </c>
      <c r="DV340" s="193">
        <f t="shared" si="1266"/>
        <v>0</v>
      </c>
      <c r="DW340" s="193">
        <f t="shared" si="1267"/>
        <v>0</v>
      </c>
      <c r="DX340" s="193">
        <f t="shared" si="1268"/>
        <v>0</v>
      </c>
      <c r="DY340" s="193">
        <f t="shared" si="1269"/>
        <v>0</v>
      </c>
      <c r="DZ340" s="193">
        <f t="shared" si="1270"/>
        <v>0</v>
      </c>
      <c r="EA340" s="192">
        <f t="shared" si="1271"/>
        <v>0</v>
      </c>
      <c r="EB340" s="192">
        <f t="shared" si="1272"/>
        <v>0</v>
      </c>
      <c r="EC340" s="192">
        <f t="shared" si="1273"/>
        <v>0</v>
      </c>
      <c r="ED340" s="192">
        <f t="shared" si="1274"/>
        <v>0</v>
      </c>
      <c r="EE340" s="192">
        <f t="shared" si="1275"/>
        <v>0</v>
      </c>
      <c r="EF340" s="192">
        <f t="shared" si="1276"/>
        <v>0</v>
      </c>
      <c r="EG340" s="192">
        <f t="shared" si="1277"/>
        <v>0</v>
      </c>
      <c r="EH340" s="192">
        <f t="shared" si="1278"/>
        <v>0</v>
      </c>
      <c r="EI340" s="192">
        <f t="shared" si="1279"/>
        <v>0</v>
      </c>
      <c r="EJ340" s="192">
        <f t="shared" si="1280"/>
        <v>0</v>
      </c>
      <c r="EK340" s="192">
        <f t="shared" si="1281"/>
        <v>0</v>
      </c>
      <c r="EL340" s="192">
        <f t="shared" si="1282"/>
        <v>0</v>
      </c>
      <c r="EM340" s="192">
        <f t="shared" si="1283"/>
        <v>0</v>
      </c>
      <c r="EN340" s="192">
        <f t="shared" si="1284"/>
        <v>0</v>
      </c>
      <c r="EO340" s="192">
        <f t="shared" si="1285"/>
        <v>0</v>
      </c>
      <c r="EP340" s="192">
        <f t="shared" si="1286"/>
        <v>0</v>
      </c>
      <c r="EQ340" s="192">
        <f t="shared" si="1287"/>
        <v>0</v>
      </c>
      <c r="ER340" s="192">
        <f t="shared" si="1288"/>
        <v>0</v>
      </c>
      <c r="ES340" s="192">
        <f t="shared" si="1289"/>
        <v>0</v>
      </c>
      <c r="ET340" s="192">
        <f t="shared" si="1290"/>
        <v>0</v>
      </c>
      <c r="EU340" s="192">
        <f t="shared" si="1291"/>
        <v>0</v>
      </c>
      <c r="EV340" s="192">
        <f t="shared" si="1292"/>
        <v>0</v>
      </c>
      <c r="EW340" s="192">
        <f t="shared" si="1293"/>
        <v>0</v>
      </c>
      <c r="EX340" s="192">
        <f t="shared" si="1294"/>
        <v>0</v>
      </c>
      <c r="EY340" s="192">
        <f t="shared" si="1295"/>
        <v>0</v>
      </c>
      <c r="EZ340" s="192">
        <f t="shared" si="1296"/>
        <v>0</v>
      </c>
      <c r="FA340" s="192">
        <f t="shared" si="1297"/>
        <v>0</v>
      </c>
      <c r="FB340" s="192">
        <f t="shared" si="1298"/>
        <v>0</v>
      </c>
      <c r="FC340" s="192">
        <f t="shared" si="1299"/>
        <v>0</v>
      </c>
      <c r="FD340" s="192">
        <f t="shared" si="1300"/>
        <v>0</v>
      </c>
      <c r="FE340" s="192">
        <f t="shared" si="1301"/>
        <v>0</v>
      </c>
      <c r="FF340" s="192">
        <f t="shared" si="1302"/>
        <v>0</v>
      </c>
      <c r="FG340" s="192">
        <f t="shared" si="1303"/>
        <v>0</v>
      </c>
      <c r="FH340" s="192">
        <f t="shared" si="1304"/>
        <v>0</v>
      </c>
      <c r="FI340" s="192">
        <f t="shared" si="1305"/>
        <v>0</v>
      </c>
      <c r="FJ340" s="192">
        <f t="shared" si="1306"/>
        <v>0</v>
      </c>
      <c r="FK340" s="192">
        <f t="shared" si="1307"/>
        <v>0</v>
      </c>
      <c r="FL340" s="192">
        <f t="shared" si="1308"/>
        <v>0</v>
      </c>
      <c r="FM340" s="192">
        <f t="shared" si="1309"/>
        <v>0</v>
      </c>
      <c r="FN340" s="192">
        <f t="shared" si="1310"/>
        <v>0</v>
      </c>
      <c r="FO340" s="192">
        <f t="shared" si="1311"/>
        <v>0</v>
      </c>
      <c r="FP340" s="192">
        <f t="shared" si="1312"/>
        <v>0</v>
      </c>
      <c r="FQ340" s="192">
        <f t="shared" si="1313"/>
        <v>0</v>
      </c>
      <c r="FR340" s="192">
        <f t="shared" si="1314"/>
        <v>0</v>
      </c>
      <c r="FS340" s="192">
        <f t="shared" si="1315"/>
        <v>0</v>
      </c>
      <c r="FT340" s="192">
        <f t="shared" si="1316"/>
        <v>0</v>
      </c>
      <c r="FU340" s="192">
        <f t="shared" si="1317"/>
        <v>0</v>
      </c>
      <c r="FV340" s="192">
        <f t="shared" si="1318"/>
        <v>0</v>
      </c>
      <c r="FW340" s="192">
        <f t="shared" si="1319"/>
        <v>0</v>
      </c>
      <c r="FX340" s="192">
        <f t="shared" si="1320"/>
        <v>0</v>
      </c>
      <c r="FY340" s="192">
        <f t="shared" si="1321"/>
        <v>0</v>
      </c>
      <c r="FZ340" s="192">
        <f t="shared" si="1322"/>
        <v>0</v>
      </c>
      <c r="GA340" s="192">
        <f t="shared" si="1323"/>
        <v>0</v>
      </c>
      <c r="GB340" s="192">
        <f t="shared" si="1324"/>
        <v>0</v>
      </c>
      <c r="GC340" s="192">
        <f t="shared" si="1325"/>
        <v>0</v>
      </c>
      <c r="GD340" s="192">
        <f t="shared" si="1326"/>
        <v>0</v>
      </c>
      <c r="GE340" s="192">
        <f t="shared" si="1327"/>
        <v>0</v>
      </c>
      <c r="GF340" s="192">
        <f t="shared" si="1328"/>
        <v>0</v>
      </c>
      <c r="GG340" s="192">
        <f t="shared" si="1329"/>
        <v>0</v>
      </c>
      <c r="GH340" s="192">
        <f t="shared" si="1330"/>
        <v>0</v>
      </c>
      <c r="GI340" s="192">
        <f t="shared" si="1331"/>
        <v>0</v>
      </c>
      <c r="GJ340" s="192">
        <f t="shared" si="1332"/>
        <v>0</v>
      </c>
      <c r="GK340" s="192">
        <f t="shared" si="1333"/>
        <v>0</v>
      </c>
      <c r="GL340" s="192">
        <f t="shared" si="1334"/>
        <v>0</v>
      </c>
      <c r="GM340" s="192">
        <f t="shared" si="1335"/>
        <v>0</v>
      </c>
      <c r="GN340" s="192">
        <f t="shared" si="1336"/>
        <v>0</v>
      </c>
      <c r="GO340" s="192">
        <f t="shared" si="1337"/>
        <v>0</v>
      </c>
      <c r="GP340" s="192">
        <f t="shared" si="1338"/>
        <v>0</v>
      </c>
      <c r="GQ340" s="192">
        <f t="shared" si="1339"/>
        <v>0</v>
      </c>
      <c r="GR340" s="192">
        <f t="shared" si="1340"/>
        <v>0</v>
      </c>
      <c r="GS340" s="192">
        <f t="shared" si="1341"/>
        <v>0</v>
      </c>
      <c r="GT340" s="192">
        <f t="shared" si="1342"/>
        <v>0</v>
      </c>
      <c r="GU340" s="192">
        <f t="shared" si="1343"/>
        <v>0</v>
      </c>
      <c r="GV340" s="192">
        <f t="shared" si="1344"/>
        <v>0</v>
      </c>
      <c r="GW340" s="192">
        <f t="shared" si="1345"/>
        <v>0</v>
      </c>
      <c r="GX340" s="192">
        <f t="shared" si="1346"/>
        <v>0</v>
      </c>
      <c r="GY340" s="192">
        <f t="shared" si="1347"/>
        <v>0</v>
      </c>
      <c r="GZ340" s="192">
        <f t="shared" si="1348"/>
        <v>0</v>
      </c>
      <c r="HA340" s="192">
        <f t="shared" si="1349"/>
        <v>0</v>
      </c>
      <c r="HB340" s="192">
        <f t="shared" si="1350"/>
        <v>0</v>
      </c>
      <c r="HC340" s="192">
        <f t="shared" si="1351"/>
        <v>0</v>
      </c>
      <c r="HD340" s="192">
        <f t="shared" si="1352"/>
        <v>0</v>
      </c>
      <c r="HE340" s="192">
        <f t="shared" si="1353"/>
        <v>0</v>
      </c>
      <c r="HF340" s="192">
        <f t="shared" si="1354"/>
        <v>0</v>
      </c>
      <c r="HG340" s="192">
        <f t="shared" si="1355"/>
        <v>0</v>
      </c>
      <c r="HH340" s="192">
        <f t="shared" si="1356"/>
        <v>0</v>
      </c>
      <c r="HI340" s="192">
        <f t="shared" si="1357"/>
        <v>0</v>
      </c>
      <c r="HJ340" s="192">
        <f t="shared" si="1358"/>
        <v>0</v>
      </c>
      <c r="HK340" s="192">
        <f t="shared" si="1359"/>
        <v>0</v>
      </c>
      <c r="HL340" s="192">
        <f t="shared" si="1360"/>
        <v>0</v>
      </c>
      <c r="HM340" s="192">
        <f t="shared" si="1361"/>
        <v>0</v>
      </c>
      <c r="HN340" s="194">
        <f t="shared" si="1362"/>
        <v>0</v>
      </c>
      <c r="HO340" s="194">
        <f t="shared" si="1363"/>
        <v>0</v>
      </c>
      <c r="HP340" s="194">
        <f t="shared" si="1364"/>
        <v>0</v>
      </c>
      <c r="HQ340" s="194">
        <f t="shared" si="1365"/>
        <v>0</v>
      </c>
      <c r="HR340" s="194">
        <f t="shared" si="1366"/>
        <v>0</v>
      </c>
      <c r="HS340" s="195" t="str">
        <f t="shared" si="1163"/>
        <v/>
      </c>
      <c r="HT340" s="196">
        <f t="shared" si="1159"/>
        <v>0</v>
      </c>
      <c r="HU340" s="196">
        <f t="shared" si="1160"/>
        <v>0</v>
      </c>
      <c r="HV340" s="197" t="str">
        <f t="shared" si="1164"/>
        <v/>
      </c>
      <c r="HW340" s="197" t="str">
        <f t="shared" si="1367"/>
        <v/>
      </c>
      <c r="HX340" s="197" t="str">
        <f t="shared" si="1368"/>
        <v/>
      </c>
      <c r="HY340" s="195" t="str">
        <f t="shared" si="1165"/>
        <v/>
      </c>
      <c r="HZ340" s="30">
        <f t="shared" si="1161"/>
        <v>0</v>
      </c>
      <c r="IA340" s="198">
        <f t="shared" si="1166"/>
        <v>0</v>
      </c>
      <c r="IB340" s="195"/>
      <c r="IC340" s="195">
        <f t="shared" si="1369"/>
        <v>0</v>
      </c>
      <c r="ID340" s="195">
        <f t="shared" si="1167"/>
        <v>0</v>
      </c>
      <c r="IE340" s="195">
        <f t="shared" si="1370"/>
        <v>0</v>
      </c>
      <c r="IF340" s="195">
        <f t="shared" si="1168"/>
        <v>0</v>
      </c>
      <c r="IG340" s="307">
        <f t="shared" si="1169"/>
        <v>0</v>
      </c>
      <c r="IH340" s="307">
        <f t="shared" si="1170"/>
        <v>0</v>
      </c>
      <c r="II340" s="44">
        <f t="shared" si="1171"/>
        <v>0</v>
      </c>
      <c r="IJ340" s="44">
        <f t="shared" si="1371"/>
        <v>0</v>
      </c>
      <c r="IK340" s="44">
        <f t="shared" si="1372"/>
        <v>0</v>
      </c>
      <c r="IL340" s="44">
        <f t="shared" si="1373"/>
        <v>0</v>
      </c>
      <c r="IM340" s="44">
        <f t="shared" si="1374"/>
        <v>0</v>
      </c>
      <c r="IN340" s="44">
        <f t="shared" si="1375"/>
        <v>0</v>
      </c>
      <c r="IO340" s="44">
        <f t="shared" si="1376"/>
        <v>0</v>
      </c>
    </row>
    <row r="341" spans="1:249" ht="18" customHeight="1">
      <c r="A341" s="188">
        <v>335</v>
      </c>
      <c r="B341" s="326"/>
      <c r="C341" s="289"/>
      <c r="D341" s="199"/>
      <c r="E341" s="189"/>
      <c r="F341" s="189"/>
      <c r="G341" s="190"/>
      <c r="H341" s="190"/>
      <c r="I341" s="272"/>
      <c r="J341" s="207"/>
      <c r="K341" s="214" t="str">
        <f t="shared" si="1172"/>
        <v/>
      </c>
      <c r="L341" s="200" t="str">
        <f t="shared" si="1173"/>
        <v/>
      </c>
      <c r="M341" s="200" t="str">
        <f t="shared" si="1174"/>
        <v/>
      </c>
      <c r="N341" s="209" t="str">
        <f t="shared" si="1162"/>
        <v/>
      </c>
      <c r="O341" s="208" t="str">
        <f>IFERROR(IF(D341="","",IF(K341="","",IF(I341="","",IF(F341="F",VLOOKUP(K341,F!A:G,2,0),IF(F341="M",VLOOKUP(K341,M!A:G,2,0),""))))),0)</f>
        <v/>
      </c>
      <c r="P341" s="191" t="str">
        <f>IFERROR(IF(D341="","",IF(K341="","",IF(I341="","",IF(F341="F",VLOOKUP(K341,F!A:G,3,0),IF(F341="M",VLOOKUP(K341,M!A:G,3,0),""))))),0)</f>
        <v/>
      </c>
      <c r="Q341" s="191" t="str">
        <f>IFERROR(IF(D341="","",IF(K341="","",IF(I341="","",IF(F341="F",VLOOKUP(K341,F!A:G,4,0),IF(F341="M",VLOOKUP(K341,M!A:G,4,0),""))))),0)</f>
        <v/>
      </c>
      <c r="R341" s="191" t="str">
        <f>IFERROR(IF(D341="","",IF(K341="","",IF(I341="","",IF(F341="F",VLOOKUP(K341,F!A:G,5,0),IF(F341="M",VLOOKUP(K341,M!A:G,5,0),""))))),0)</f>
        <v/>
      </c>
      <c r="S341" s="191" t="str">
        <f>IFERROR(IF(D341="","",IF(K341="","",IF(I341="","",IF(F341="F",VLOOKUP(K341,F!A:G,6,0),IF(F341="M",VLOOKUP(K341,M!A:G,6,0),""))))),0)</f>
        <v/>
      </c>
      <c r="T341" s="191" t="str">
        <f>IFERROR(IF(D341="","",IF(K341="","",IF(I341="","",IF(F341="F",VLOOKUP(K341,F!A:G,7,0),IF(F341="M",VLOOKUP(K341,M!A:G,7,0),""))))),0)</f>
        <v/>
      </c>
      <c r="U341" s="191" t="str">
        <f>IFERROR(IF(D341="","",IF(K341="","",IF(J341="","",IF(F341="F",VLOOKUP(K341,F!A:M,8,0),IF(F341="M",VLOOKUP(K341,M!A:M,8,0),""))))),0)</f>
        <v/>
      </c>
      <c r="V341" s="191" t="str">
        <f>IFERROR(IF(D341="","",IF(K341="","",IF(J341="","",IF(F341="F",VLOOKUP(K341,F!A:M,9,0),IF(F341="M",VLOOKUP(K341,M!A:M,9,0),""))))),0)</f>
        <v/>
      </c>
      <c r="W341" s="191" t="str">
        <f>IFERROR(IF(D341="","",IF(K341="","",IF(J341="","",IF(F341="F",VLOOKUP(K341,F!A:M,10,0),IF(F341="M",VLOOKUP(K341,M!A:M,10,0),""))))),0)</f>
        <v/>
      </c>
      <c r="X341" s="191" t="str">
        <f>IFERROR(IF(D341="","",IF(K341="","",IF(J341="","",IF(F341="F",VLOOKUP(K341,F!A:M,11,0),IF(F341="M",VLOOKUP(K341,M!A:M,11,0),""))))),0)</f>
        <v/>
      </c>
      <c r="Y341" s="191" t="str">
        <f>IFERROR(IF(D341="","",IF(K341="","",IF(J341="","",IF(F341="F",VLOOKUP(K341,F!A:M,12,0),IF(F341="M",VLOOKUP(K341,M!A:M,12,0),""))))),0)</f>
        <v/>
      </c>
      <c r="Z341" s="191" t="str">
        <f>IFERROR(IF(D341="","",IF(K341="","",IF(J341="","",IF(F341="F",VLOOKUP(K341,F!A:M,13,0),IF(F341="M",VLOOKUP(K341,M!A:M,13,0),""))))),0)</f>
        <v/>
      </c>
      <c r="AA341" s="191" t="str">
        <f>IFERROR(IF(D341="","",IF(F341="","",IF(J341="","",IF(K341="","",IF(AND(K341&gt;23,K341&lt;=60),IF(F341="F",VLOOKUP(MROUND(HZ341,0.5),'F-Weight for Length'!K:S,2,0),VLOOKUP(MROUND(HZ341,0.5),'M-Weight for Length'!K:S,2,0)),IF(K341&gt;60,IF(F341="F",VLOOKUP(K341,'F-Weight for Length'!U:AC,2,0),VLOOKUP(K341,'M-Weight for Length'!U:AC,2,0)),IF(F341="F",VLOOKUP(MROUND(HZ341,0.5),'F-Weight for Length'!A:I,2,0),VLOOKUP(MROUND(HZ341,0.5),'M-Weight for Length'!A:I,2,0)))))))),0)</f>
        <v/>
      </c>
      <c r="AB341" s="191" t="str">
        <f>IFERROR(IF(D341="","",IF(F341="","",IF(J341="","",IF(K341="","",IF(AND(K341&gt;23,K341&lt;=60),IF(F341="F",VLOOKUP(MROUND(HZ341,0.5),'F-Weight for Length'!K:S,3,0),VLOOKUP(MROUND(HZ341,0.5),'M-Weight for Length'!K:S,3,0)),IF(K341&gt;60,IF(F341="F",VLOOKUP(K341,'F-Weight for Length'!U:AC,3,0),VLOOKUP(K341,'M-Weight for Length'!U:AC,3,0)),IF(F341="F",VLOOKUP(MROUND(HZ341,0.5),'F-Weight for Length'!A:I,3,0),VLOOKUP(MROUND(HZ341,0.5),'M-Weight for Length'!A:I,3,0)))))))),0)</f>
        <v/>
      </c>
      <c r="AC341" s="191" t="str">
        <f>IFERROR(IF(D341="","",IF(F341="","",IF(J341="","",IF(K341="","",IF(AND(K341&gt;23,K341&lt;=60),IF(F341="F",VLOOKUP(MROUND(HZ341,0.5),'F-Weight for Length'!K:S,4,0),VLOOKUP(MROUND(HZ341,0.5),'M-Weight for Length'!K:S,4,0)),IF(K341&gt;60,IF(F341="F",VLOOKUP(K341,'F-Weight for Length'!U:AC,4,0),VLOOKUP(K341,'M-Weight for Length'!U:AC,4,0)),IF(F341="F",VLOOKUP(MROUND(HZ341,0.5),'F-Weight for Length'!A:I,4,0),VLOOKUP(MROUND(HZ341,0.5),'M-Weight for Length'!A:I,4,0)))))))),0)</f>
        <v/>
      </c>
      <c r="AD341" s="191" t="str">
        <f>IFERROR(IF(D341="","",IF(F341="","",IF(J341="","",IF(K341="","",IF(AND(K341&gt;23,K341&lt;=60),IF(F341="F",VLOOKUP(MROUND(HZ341,0.5),'F-Weight for Length'!K:S,5,0),VLOOKUP(MROUND(HZ341,0.5),'M-Weight for Length'!K:S,5,0)),IF(K341&gt;60,IF(F341="F",VLOOKUP(K341,'F-Weight for Length'!U:AC,5,0),VLOOKUP(K341,'M-Weight for Length'!U:AC,5,0)),IF(F341="F",VLOOKUP(MROUND(HZ341,0.5),'F-Weight for Length'!A:I,5,0),VLOOKUP(MROUND(HZ341,0.5),'M-Weight for Length'!A:I,5,0)))))))),0)</f>
        <v/>
      </c>
      <c r="AE341" s="191" t="str">
        <f>IFERROR(IF(D341="","",IF(F341="","",IF(J341="","",IF(K341="","",IF(AND(K341&gt;23,K341&lt;=60),IF(F341="F",VLOOKUP(MROUND(HZ341,0.5),'F-Weight for Length'!K:S,6,0),VLOOKUP(MROUND(HZ341,0.5),'M-Weight for Length'!K:S,6,0)),IF(K341&gt;60,IF(F341="F",VLOOKUP(K341,'F-Weight for Length'!U:AC,6,0),VLOOKUP(K341,'M-Weight for Length'!U:AC,6,0)),IF(F341="F",VLOOKUP(MROUND(HZ341,0.5),'F-Weight for Length'!A:I,6,0),VLOOKUP(MROUND(HZ341,0.5),'M-Weight for Length'!A:I,6,0)))))))),0)</f>
        <v/>
      </c>
      <c r="AF341" s="191" t="str">
        <f>IFERROR(IF(D341="","",IF(F341="","",IF(J341="","",IF(K341="","",IF(AND(K341&gt;23,K341&lt;=60),IF(F341="F",VLOOKUP(MROUND(HZ341,0.5),'F-Weight for Length'!K:S,7,0),VLOOKUP(MROUND(HZ341,0.5),'M-Weight for Length'!K:S,7,0)),IF(K341&gt;60,IF(F341="F",VLOOKUP(K341,'F-Weight for Length'!U:AC,7,0),VLOOKUP(K341,'M-Weight for Length'!U:AC,7,0)),IF(F341="F",VLOOKUP(MROUND(HZ341,0.5),'F-Weight for Length'!A:I,7,0),VLOOKUP(MROUND(HZ341,0.5),'M-Weight for Length'!A:I,7,0)))))))),0)</f>
        <v/>
      </c>
      <c r="AG341" s="191" t="str">
        <f>IFERROR(IF(D341="","",IF(F341="","",IF(J341="","",IF(K341="","",IF(AND(K341&gt;23,K341&lt;=60),IF(F341="F",VLOOKUP(MROUND(HZ341,0.5),'F-Weight for Length'!K:S,8,0),VLOOKUP(MROUND(HZ341,0.5),'M-Weight for Length'!K:S,8,0)),IF(K341&gt;60,IF(F341="F",VLOOKUP(K341,'F-Weight for Length'!U:AC,8,0),VLOOKUP(K341,'M-Weight for Length'!U:AC,8,0)),IF(F341="F",VLOOKUP(MROUND(HZ341,0.5),'F-Weight for Length'!A:I,8,0),VLOOKUP(MROUND(HZ341,0.5),'M-Weight for Length'!A:I,8,0)))))))),0)</f>
        <v/>
      </c>
      <c r="AH341" s="191" t="str">
        <f>IFERROR(IF(D341="","",IF(F341="","",IF(J341="","",IF(K341="","",IF(AND(K341&gt;23,K341&lt;=60),IF(F341="F",VLOOKUP(MROUND(HZ341,0.5),'F-Weight for Length'!K:S,9,0),VLOOKUP(MROUND(HZ341,0.5),'M-Weight for Length'!K:S,9,0)),IF(K341&gt;60,IF(F341="F",VLOOKUP(K341,'F-Weight for Length'!U:AC,9,0),VLOOKUP(K341,'M-Weight for Length'!U:AC,9,0)),IF(F341="F",VLOOKUP(MROUND(HZ341,0.5),'F-Weight for Length'!A:I,9,0),VLOOKUP(MROUND(HZ341,0.5),'M-Weight for Length'!A:I,9,0)))))))),0)</f>
        <v/>
      </c>
      <c r="AI341" s="192">
        <f t="shared" si="1175"/>
        <v>0</v>
      </c>
      <c r="AJ341" s="192">
        <f t="shared" si="1176"/>
        <v>0</v>
      </c>
      <c r="AK341" s="192">
        <f t="shared" si="1177"/>
        <v>0</v>
      </c>
      <c r="AL341" s="192">
        <f t="shared" si="1178"/>
        <v>0</v>
      </c>
      <c r="AM341" s="192">
        <f t="shared" si="1179"/>
        <v>0</v>
      </c>
      <c r="AN341" s="192">
        <f t="shared" si="1180"/>
        <v>0</v>
      </c>
      <c r="AO341" s="192">
        <f t="shared" si="1181"/>
        <v>0</v>
      </c>
      <c r="AP341" s="192">
        <f t="shared" si="1182"/>
        <v>0</v>
      </c>
      <c r="AQ341" s="192">
        <f t="shared" si="1183"/>
        <v>0</v>
      </c>
      <c r="AR341" s="192">
        <f t="shared" si="1184"/>
        <v>0</v>
      </c>
      <c r="AS341" s="192">
        <f t="shared" si="1185"/>
        <v>0</v>
      </c>
      <c r="AT341" s="192">
        <f t="shared" si="1186"/>
        <v>0</v>
      </c>
      <c r="AU341" s="192">
        <f t="shared" si="1187"/>
        <v>0</v>
      </c>
      <c r="AV341" s="192">
        <f t="shared" si="1188"/>
        <v>0</v>
      </c>
      <c r="AW341" s="192">
        <f t="shared" si="1189"/>
        <v>0</v>
      </c>
      <c r="AX341" s="192">
        <f t="shared" si="1190"/>
        <v>0</v>
      </c>
      <c r="AY341" s="192">
        <f t="shared" si="1191"/>
        <v>0</v>
      </c>
      <c r="AZ341" s="192">
        <f t="shared" si="1192"/>
        <v>0</v>
      </c>
      <c r="BA341" s="192">
        <f t="shared" si="1193"/>
        <v>0</v>
      </c>
      <c r="BB341" s="192">
        <f t="shared" si="1194"/>
        <v>0</v>
      </c>
      <c r="BC341" s="192">
        <f t="shared" si="1195"/>
        <v>0</v>
      </c>
      <c r="BD341" s="192">
        <f t="shared" si="1196"/>
        <v>0</v>
      </c>
      <c r="BE341" s="192">
        <f t="shared" si="1197"/>
        <v>0</v>
      </c>
      <c r="BF341" s="192">
        <f t="shared" si="1198"/>
        <v>0</v>
      </c>
      <c r="BG341" s="192">
        <f t="shared" si="1199"/>
        <v>0</v>
      </c>
      <c r="BH341" s="192">
        <f t="shared" si="1200"/>
        <v>0</v>
      </c>
      <c r="BI341" s="192">
        <f t="shared" si="1201"/>
        <v>0</v>
      </c>
      <c r="BJ341" s="192">
        <f t="shared" si="1202"/>
        <v>0</v>
      </c>
      <c r="BK341" s="192">
        <f t="shared" si="1203"/>
        <v>0</v>
      </c>
      <c r="BL341" s="192">
        <f t="shared" si="1204"/>
        <v>0</v>
      </c>
      <c r="BM341" s="192">
        <f t="shared" si="1205"/>
        <v>0</v>
      </c>
      <c r="BN341" s="192">
        <f t="shared" si="1206"/>
        <v>0</v>
      </c>
      <c r="BO341" s="192">
        <f t="shared" si="1207"/>
        <v>0</v>
      </c>
      <c r="BP341" s="192">
        <f t="shared" si="1208"/>
        <v>0</v>
      </c>
      <c r="BQ341" s="192">
        <f t="shared" si="1209"/>
        <v>0</v>
      </c>
      <c r="BR341" s="192">
        <f t="shared" si="1210"/>
        <v>0</v>
      </c>
      <c r="BS341" s="192">
        <f t="shared" si="1211"/>
        <v>0</v>
      </c>
      <c r="BT341" s="192">
        <f t="shared" si="1212"/>
        <v>0</v>
      </c>
      <c r="BU341" s="192">
        <f t="shared" si="1213"/>
        <v>0</v>
      </c>
      <c r="BV341" s="192">
        <f t="shared" si="1214"/>
        <v>0</v>
      </c>
      <c r="BW341" s="192">
        <f t="shared" si="1215"/>
        <v>0</v>
      </c>
      <c r="BX341" s="192">
        <f t="shared" si="1216"/>
        <v>0</v>
      </c>
      <c r="BY341" s="192">
        <f t="shared" si="1217"/>
        <v>0</v>
      </c>
      <c r="BZ341" s="192">
        <f t="shared" si="1218"/>
        <v>0</v>
      </c>
      <c r="CA341" s="192">
        <f t="shared" si="1219"/>
        <v>0</v>
      </c>
      <c r="CB341" s="192">
        <f t="shared" si="1220"/>
        <v>0</v>
      </c>
      <c r="CC341" s="192">
        <f t="shared" si="1221"/>
        <v>0</v>
      </c>
      <c r="CD341" s="192">
        <f t="shared" si="1222"/>
        <v>0</v>
      </c>
      <c r="CE341" s="192">
        <f t="shared" si="1223"/>
        <v>0</v>
      </c>
      <c r="CF341" s="192">
        <f t="shared" si="1224"/>
        <v>0</v>
      </c>
      <c r="CG341" s="192">
        <f t="shared" si="1225"/>
        <v>0</v>
      </c>
      <c r="CH341" s="192">
        <f t="shared" si="1226"/>
        <v>0</v>
      </c>
      <c r="CI341" s="192">
        <f t="shared" si="1227"/>
        <v>0</v>
      </c>
      <c r="CJ341" s="192">
        <f t="shared" si="1228"/>
        <v>0</v>
      </c>
      <c r="CK341" s="192">
        <f t="shared" si="1229"/>
        <v>0</v>
      </c>
      <c r="CL341" s="192">
        <f t="shared" si="1230"/>
        <v>0</v>
      </c>
      <c r="CM341" s="192">
        <f t="shared" si="1231"/>
        <v>0</v>
      </c>
      <c r="CN341" s="192">
        <f t="shared" si="1232"/>
        <v>0</v>
      </c>
      <c r="CO341" s="192">
        <f t="shared" si="1233"/>
        <v>0</v>
      </c>
      <c r="CP341" s="192">
        <f t="shared" si="1234"/>
        <v>0</v>
      </c>
      <c r="CQ341" s="192">
        <f t="shared" si="1235"/>
        <v>0</v>
      </c>
      <c r="CR341" s="192">
        <f t="shared" si="1236"/>
        <v>0</v>
      </c>
      <c r="CS341" s="192">
        <f t="shared" si="1237"/>
        <v>0</v>
      </c>
      <c r="CT341" s="192">
        <f t="shared" si="1238"/>
        <v>0</v>
      </c>
      <c r="CU341" s="192">
        <f t="shared" si="1239"/>
        <v>0</v>
      </c>
      <c r="CV341" s="192">
        <f t="shared" si="1240"/>
        <v>0</v>
      </c>
      <c r="CW341" s="192">
        <f t="shared" si="1241"/>
        <v>0</v>
      </c>
      <c r="CX341" s="192">
        <f t="shared" si="1242"/>
        <v>0</v>
      </c>
      <c r="CY341" s="192">
        <f t="shared" si="1243"/>
        <v>0</v>
      </c>
      <c r="CZ341" s="192">
        <f t="shared" si="1244"/>
        <v>0</v>
      </c>
      <c r="DA341" s="192">
        <f t="shared" si="1245"/>
        <v>0</v>
      </c>
      <c r="DB341" s="192">
        <f t="shared" si="1246"/>
        <v>0</v>
      </c>
      <c r="DC341" s="192">
        <f t="shared" si="1247"/>
        <v>0</v>
      </c>
      <c r="DD341" s="192">
        <f t="shared" si="1248"/>
        <v>0</v>
      </c>
      <c r="DE341" s="192">
        <f t="shared" si="1249"/>
        <v>0</v>
      </c>
      <c r="DF341" s="192">
        <f t="shared" si="1250"/>
        <v>0</v>
      </c>
      <c r="DG341" s="192">
        <f t="shared" si="1251"/>
        <v>0</v>
      </c>
      <c r="DH341" s="192">
        <f t="shared" si="1252"/>
        <v>0</v>
      </c>
      <c r="DI341" s="192">
        <f t="shared" si="1253"/>
        <v>0</v>
      </c>
      <c r="DJ341" s="192">
        <f t="shared" si="1254"/>
        <v>0</v>
      </c>
      <c r="DK341" s="192">
        <f t="shared" si="1255"/>
        <v>0</v>
      </c>
      <c r="DL341" s="192">
        <f t="shared" si="1256"/>
        <v>0</v>
      </c>
      <c r="DM341" s="192">
        <f t="shared" si="1257"/>
        <v>0</v>
      </c>
      <c r="DN341" s="192">
        <f t="shared" si="1258"/>
        <v>0</v>
      </c>
      <c r="DO341" s="192">
        <f t="shared" si="1259"/>
        <v>0</v>
      </c>
      <c r="DP341" s="192">
        <f t="shared" si="1260"/>
        <v>0</v>
      </c>
      <c r="DQ341" s="192">
        <f t="shared" si="1261"/>
        <v>0</v>
      </c>
      <c r="DR341" s="192">
        <f t="shared" si="1262"/>
        <v>0</v>
      </c>
      <c r="DS341" s="192">
        <f t="shared" si="1263"/>
        <v>0</v>
      </c>
      <c r="DT341" s="192">
        <f t="shared" si="1264"/>
        <v>0</v>
      </c>
      <c r="DU341" s="192">
        <f t="shared" si="1265"/>
        <v>0</v>
      </c>
      <c r="DV341" s="193">
        <f t="shared" si="1266"/>
        <v>0</v>
      </c>
      <c r="DW341" s="193">
        <f t="shared" si="1267"/>
        <v>0</v>
      </c>
      <c r="DX341" s="193">
        <f t="shared" si="1268"/>
        <v>0</v>
      </c>
      <c r="DY341" s="193">
        <f t="shared" si="1269"/>
        <v>0</v>
      </c>
      <c r="DZ341" s="193">
        <f t="shared" si="1270"/>
        <v>0</v>
      </c>
      <c r="EA341" s="192">
        <f t="shared" si="1271"/>
        <v>0</v>
      </c>
      <c r="EB341" s="192">
        <f t="shared" si="1272"/>
        <v>0</v>
      </c>
      <c r="EC341" s="192">
        <f t="shared" si="1273"/>
        <v>0</v>
      </c>
      <c r="ED341" s="192">
        <f t="shared" si="1274"/>
        <v>0</v>
      </c>
      <c r="EE341" s="192">
        <f t="shared" si="1275"/>
        <v>0</v>
      </c>
      <c r="EF341" s="192">
        <f t="shared" si="1276"/>
        <v>0</v>
      </c>
      <c r="EG341" s="192">
        <f t="shared" si="1277"/>
        <v>0</v>
      </c>
      <c r="EH341" s="192">
        <f t="shared" si="1278"/>
        <v>0</v>
      </c>
      <c r="EI341" s="192">
        <f t="shared" si="1279"/>
        <v>0</v>
      </c>
      <c r="EJ341" s="192">
        <f t="shared" si="1280"/>
        <v>0</v>
      </c>
      <c r="EK341" s="192">
        <f t="shared" si="1281"/>
        <v>0</v>
      </c>
      <c r="EL341" s="192">
        <f t="shared" si="1282"/>
        <v>0</v>
      </c>
      <c r="EM341" s="192">
        <f t="shared" si="1283"/>
        <v>0</v>
      </c>
      <c r="EN341" s="192">
        <f t="shared" si="1284"/>
        <v>0</v>
      </c>
      <c r="EO341" s="192">
        <f t="shared" si="1285"/>
        <v>0</v>
      </c>
      <c r="EP341" s="192">
        <f t="shared" si="1286"/>
        <v>0</v>
      </c>
      <c r="EQ341" s="192">
        <f t="shared" si="1287"/>
        <v>0</v>
      </c>
      <c r="ER341" s="192">
        <f t="shared" si="1288"/>
        <v>0</v>
      </c>
      <c r="ES341" s="192">
        <f t="shared" si="1289"/>
        <v>0</v>
      </c>
      <c r="ET341" s="192">
        <f t="shared" si="1290"/>
        <v>0</v>
      </c>
      <c r="EU341" s="192">
        <f t="shared" si="1291"/>
        <v>0</v>
      </c>
      <c r="EV341" s="192">
        <f t="shared" si="1292"/>
        <v>0</v>
      </c>
      <c r="EW341" s="192">
        <f t="shared" si="1293"/>
        <v>0</v>
      </c>
      <c r="EX341" s="192">
        <f t="shared" si="1294"/>
        <v>0</v>
      </c>
      <c r="EY341" s="192">
        <f t="shared" si="1295"/>
        <v>0</v>
      </c>
      <c r="EZ341" s="192">
        <f t="shared" si="1296"/>
        <v>0</v>
      </c>
      <c r="FA341" s="192">
        <f t="shared" si="1297"/>
        <v>0</v>
      </c>
      <c r="FB341" s="192">
        <f t="shared" si="1298"/>
        <v>0</v>
      </c>
      <c r="FC341" s="192">
        <f t="shared" si="1299"/>
        <v>0</v>
      </c>
      <c r="FD341" s="192">
        <f t="shared" si="1300"/>
        <v>0</v>
      </c>
      <c r="FE341" s="192">
        <f t="shared" si="1301"/>
        <v>0</v>
      </c>
      <c r="FF341" s="192">
        <f t="shared" si="1302"/>
        <v>0</v>
      </c>
      <c r="FG341" s="192">
        <f t="shared" si="1303"/>
        <v>0</v>
      </c>
      <c r="FH341" s="192">
        <f t="shared" si="1304"/>
        <v>0</v>
      </c>
      <c r="FI341" s="192">
        <f t="shared" si="1305"/>
        <v>0</v>
      </c>
      <c r="FJ341" s="192">
        <f t="shared" si="1306"/>
        <v>0</v>
      </c>
      <c r="FK341" s="192">
        <f t="shared" si="1307"/>
        <v>0</v>
      </c>
      <c r="FL341" s="192">
        <f t="shared" si="1308"/>
        <v>0</v>
      </c>
      <c r="FM341" s="192">
        <f t="shared" si="1309"/>
        <v>0</v>
      </c>
      <c r="FN341" s="192">
        <f t="shared" si="1310"/>
        <v>0</v>
      </c>
      <c r="FO341" s="192">
        <f t="shared" si="1311"/>
        <v>0</v>
      </c>
      <c r="FP341" s="192">
        <f t="shared" si="1312"/>
        <v>0</v>
      </c>
      <c r="FQ341" s="192">
        <f t="shared" si="1313"/>
        <v>0</v>
      </c>
      <c r="FR341" s="192">
        <f t="shared" si="1314"/>
        <v>0</v>
      </c>
      <c r="FS341" s="192">
        <f t="shared" si="1315"/>
        <v>0</v>
      </c>
      <c r="FT341" s="192">
        <f t="shared" si="1316"/>
        <v>0</v>
      </c>
      <c r="FU341" s="192">
        <f t="shared" si="1317"/>
        <v>0</v>
      </c>
      <c r="FV341" s="192">
        <f t="shared" si="1318"/>
        <v>0</v>
      </c>
      <c r="FW341" s="192">
        <f t="shared" si="1319"/>
        <v>0</v>
      </c>
      <c r="FX341" s="192">
        <f t="shared" si="1320"/>
        <v>0</v>
      </c>
      <c r="FY341" s="192">
        <f t="shared" si="1321"/>
        <v>0</v>
      </c>
      <c r="FZ341" s="192">
        <f t="shared" si="1322"/>
        <v>0</v>
      </c>
      <c r="GA341" s="192">
        <f t="shared" si="1323"/>
        <v>0</v>
      </c>
      <c r="GB341" s="192">
        <f t="shared" si="1324"/>
        <v>0</v>
      </c>
      <c r="GC341" s="192">
        <f t="shared" si="1325"/>
        <v>0</v>
      </c>
      <c r="GD341" s="192">
        <f t="shared" si="1326"/>
        <v>0</v>
      </c>
      <c r="GE341" s="192">
        <f t="shared" si="1327"/>
        <v>0</v>
      </c>
      <c r="GF341" s="192">
        <f t="shared" si="1328"/>
        <v>0</v>
      </c>
      <c r="GG341" s="192">
        <f t="shared" si="1329"/>
        <v>0</v>
      </c>
      <c r="GH341" s="192">
        <f t="shared" si="1330"/>
        <v>0</v>
      </c>
      <c r="GI341" s="192">
        <f t="shared" si="1331"/>
        <v>0</v>
      </c>
      <c r="GJ341" s="192">
        <f t="shared" si="1332"/>
        <v>0</v>
      </c>
      <c r="GK341" s="192">
        <f t="shared" si="1333"/>
        <v>0</v>
      </c>
      <c r="GL341" s="192">
        <f t="shared" si="1334"/>
        <v>0</v>
      </c>
      <c r="GM341" s="192">
        <f t="shared" si="1335"/>
        <v>0</v>
      </c>
      <c r="GN341" s="192">
        <f t="shared" si="1336"/>
        <v>0</v>
      </c>
      <c r="GO341" s="192">
        <f t="shared" si="1337"/>
        <v>0</v>
      </c>
      <c r="GP341" s="192">
        <f t="shared" si="1338"/>
        <v>0</v>
      </c>
      <c r="GQ341" s="192">
        <f t="shared" si="1339"/>
        <v>0</v>
      </c>
      <c r="GR341" s="192">
        <f t="shared" si="1340"/>
        <v>0</v>
      </c>
      <c r="GS341" s="192">
        <f t="shared" si="1341"/>
        <v>0</v>
      </c>
      <c r="GT341" s="192">
        <f t="shared" si="1342"/>
        <v>0</v>
      </c>
      <c r="GU341" s="192">
        <f t="shared" si="1343"/>
        <v>0</v>
      </c>
      <c r="GV341" s="192">
        <f t="shared" si="1344"/>
        <v>0</v>
      </c>
      <c r="GW341" s="192">
        <f t="shared" si="1345"/>
        <v>0</v>
      </c>
      <c r="GX341" s="192">
        <f t="shared" si="1346"/>
        <v>0</v>
      </c>
      <c r="GY341" s="192">
        <f t="shared" si="1347"/>
        <v>0</v>
      </c>
      <c r="GZ341" s="192">
        <f t="shared" si="1348"/>
        <v>0</v>
      </c>
      <c r="HA341" s="192">
        <f t="shared" si="1349"/>
        <v>0</v>
      </c>
      <c r="HB341" s="192">
        <f t="shared" si="1350"/>
        <v>0</v>
      </c>
      <c r="HC341" s="192">
        <f t="shared" si="1351"/>
        <v>0</v>
      </c>
      <c r="HD341" s="192">
        <f t="shared" si="1352"/>
        <v>0</v>
      </c>
      <c r="HE341" s="192">
        <f t="shared" si="1353"/>
        <v>0</v>
      </c>
      <c r="HF341" s="192">
        <f t="shared" si="1354"/>
        <v>0</v>
      </c>
      <c r="HG341" s="192">
        <f t="shared" si="1355"/>
        <v>0</v>
      </c>
      <c r="HH341" s="192">
        <f t="shared" si="1356"/>
        <v>0</v>
      </c>
      <c r="HI341" s="192">
        <f t="shared" si="1357"/>
        <v>0</v>
      </c>
      <c r="HJ341" s="192">
        <f t="shared" si="1358"/>
        <v>0</v>
      </c>
      <c r="HK341" s="192">
        <f t="shared" si="1359"/>
        <v>0</v>
      </c>
      <c r="HL341" s="192">
        <f t="shared" si="1360"/>
        <v>0</v>
      </c>
      <c r="HM341" s="192">
        <f t="shared" si="1361"/>
        <v>0</v>
      </c>
      <c r="HN341" s="194">
        <f t="shared" si="1362"/>
        <v>0</v>
      </c>
      <c r="HO341" s="194">
        <f t="shared" si="1363"/>
        <v>0</v>
      </c>
      <c r="HP341" s="194">
        <f t="shared" si="1364"/>
        <v>0</v>
      </c>
      <c r="HQ341" s="194">
        <f t="shared" si="1365"/>
        <v>0</v>
      </c>
      <c r="HR341" s="194">
        <f t="shared" si="1366"/>
        <v>0</v>
      </c>
      <c r="HS341" s="195" t="str">
        <f t="shared" si="1163"/>
        <v/>
      </c>
      <c r="HT341" s="196">
        <f t="shared" si="1159"/>
        <v>0</v>
      </c>
      <c r="HU341" s="196">
        <f t="shared" si="1160"/>
        <v>0</v>
      </c>
      <c r="HV341" s="197" t="str">
        <f t="shared" si="1164"/>
        <v/>
      </c>
      <c r="HW341" s="197" t="str">
        <f t="shared" si="1367"/>
        <v/>
      </c>
      <c r="HX341" s="197" t="str">
        <f t="shared" si="1368"/>
        <v/>
      </c>
      <c r="HY341" s="195" t="str">
        <f t="shared" si="1165"/>
        <v/>
      </c>
      <c r="HZ341" s="30">
        <f t="shared" si="1161"/>
        <v>0</v>
      </c>
      <c r="IA341" s="198">
        <f t="shared" si="1166"/>
        <v>0</v>
      </c>
      <c r="IB341" s="195"/>
      <c r="IC341" s="195">
        <f t="shared" si="1369"/>
        <v>0</v>
      </c>
      <c r="ID341" s="195">
        <f t="shared" si="1167"/>
        <v>0</v>
      </c>
      <c r="IE341" s="195">
        <f t="shared" si="1370"/>
        <v>0</v>
      </c>
      <c r="IF341" s="195">
        <f t="shared" si="1168"/>
        <v>0</v>
      </c>
      <c r="IG341" s="307">
        <f t="shared" si="1169"/>
        <v>0</v>
      </c>
      <c r="IH341" s="307">
        <f t="shared" si="1170"/>
        <v>0</v>
      </c>
      <c r="II341" s="44">
        <f t="shared" si="1171"/>
        <v>0</v>
      </c>
      <c r="IJ341" s="44">
        <f t="shared" si="1371"/>
        <v>0</v>
      </c>
      <c r="IK341" s="44">
        <f t="shared" si="1372"/>
        <v>0</v>
      </c>
      <c r="IL341" s="44">
        <f t="shared" si="1373"/>
        <v>0</v>
      </c>
      <c r="IM341" s="44">
        <f t="shared" si="1374"/>
        <v>0</v>
      </c>
      <c r="IN341" s="44">
        <f t="shared" si="1375"/>
        <v>0</v>
      </c>
      <c r="IO341" s="44">
        <f t="shared" si="1376"/>
        <v>0</v>
      </c>
    </row>
    <row r="342" spans="1:249" ht="18" customHeight="1">
      <c r="A342" s="188">
        <v>336</v>
      </c>
      <c r="B342" s="326"/>
      <c r="C342" s="289"/>
      <c r="D342" s="199"/>
      <c r="E342" s="189"/>
      <c r="F342" s="189"/>
      <c r="G342" s="190"/>
      <c r="H342" s="190"/>
      <c r="I342" s="272"/>
      <c r="J342" s="207"/>
      <c r="K342" s="214" t="str">
        <f t="shared" si="1172"/>
        <v/>
      </c>
      <c r="L342" s="200" t="str">
        <f t="shared" si="1173"/>
        <v/>
      </c>
      <c r="M342" s="200" t="str">
        <f t="shared" si="1174"/>
        <v/>
      </c>
      <c r="N342" s="209" t="str">
        <f t="shared" si="1162"/>
        <v/>
      </c>
      <c r="O342" s="208" t="str">
        <f>IFERROR(IF(D342="","",IF(K342="","",IF(I342="","",IF(F342="F",VLOOKUP(K342,F!A:G,2,0),IF(F342="M",VLOOKUP(K342,M!A:G,2,0),""))))),0)</f>
        <v/>
      </c>
      <c r="P342" s="191" t="str">
        <f>IFERROR(IF(D342="","",IF(K342="","",IF(I342="","",IF(F342="F",VLOOKUP(K342,F!A:G,3,0),IF(F342="M",VLOOKUP(K342,M!A:G,3,0),""))))),0)</f>
        <v/>
      </c>
      <c r="Q342" s="191" t="str">
        <f>IFERROR(IF(D342="","",IF(K342="","",IF(I342="","",IF(F342="F",VLOOKUP(K342,F!A:G,4,0),IF(F342="M",VLOOKUP(K342,M!A:G,4,0),""))))),0)</f>
        <v/>
      </c>
      <c r="R342" s="191" t="str">
        <f>IFERROR(IF(D342="","",IF(K342="","",IF(I342="","",IF(F342="F",VLOOKUP(K342,F!A:G,5,0),IF(F342="M",VLOOKUP(K342,M!A:G,5,0),""))))),0)</f>
        <v/>
      </c>
      <c r="S342" s="191" t="str">
        <f>IFERROR(IF(D342="","",IF(K342="","",IF(I342="","",IF(F342="F",VLOOKUP(K342,F!A:G,6,0),IF(F342="M",VLOOKUP(K342,M!A:G,6,0),""))))),0)</f>
        <v/>
      </c>
      <c r="T342" s="191" t="str">
        <f>IFERROR(IF(D342="","",IF(K342="","",IF(I342="","",IF(F342="F",VLOOKUP(K342,F!A:G,7,0),IF(F342="M",VLOOKUP(K342,M!A:G,7,0),""))))),0)</f>
        <v/>
      </c>
      <c r="U342" s="191" t="str">
        <f>IFERROR(IF(D342="","",IF(K342="","",IF(J342="","",IF(F342="F",VLOOKUP(K342,F!A:M,8,0),IF(F342="M",VLOOKUP(K342,M!A:M,8,0),""))))),0)</f>
        <v/>
      </c>
      <c r="V342" s="191" t="str">
        <f>IFERROR(IF(D342="","",IF(K342="","",IF(J342="","",IF(F342="F",VLOOKUP(K342,F!A:M,9,0),IF(F342="M",VLOOKUP(K342,M!A:M,9,0),""))))),0)</f>
        <v/>
      </c>
      <c r="W342" s="191" t="str">
        <f>IFERROR(IF(D342="","",IF(K342="","",IF(J342="","",IF(F342="F",VLOOKUP(K342,F!A:M,10,0),IF(F342="M",VLOOKUP(K342,M!A:M,10,0),""))))),0)</f>
        <v/>
      </c>
      <c r="X342" s="191" t="str">
        <f>IFERROR(IF(D342="","",IF(K342="","",IF(J342="","",IF(F342="F",VLOOKUP(K342,F!A:M,11,0),IF(F342="M",VLOOKUP(K342,M!A:M,11,0),""))))),0)</f>
        <v/>
      </c>
      <c r="Y342" s="191" t="str">
        <f>IFERROR(IF(D342="","",IF(K342="","",IF(J342="","",IF(F342="F",VLOOKUP(K342,F!A:M,12,0),IF(F342="M",VLOOKUP(K342,M!A:M,12,0),""))))),0)</f>
        <v/>
      </c>
      <c r="Z342" s="191" t="str">
        <f>IFERROR(IF(D342="","",IF(K342="","",IF(J342="","",IF(F342="F",VLOOKUP(K342,F!A:M,13,0),IF(F342="M",VLOOKUP(K342,M!A:M,13,0),""))))),0)</f>
        <v/>
      </c>
      <c r="AA342" s="191" t="str">
        <f>IFERROR(IF(D342="","",IF(F342="","",IF(J342="","",IF(K342="","",IF(AND(K342&gt;23,K342&lt;=60),IF(F342="F",VLOOKUP(MROUND(HZ342,0.5),'F-Weight for Length'!K:S,2,0),VLOOKUP(MROUND(HZ342,0.5),'M-Weight for Length'!K:S,2,0)),IF(K342&gt;60,IF(F342="F",VLOOKUP(K342,'F-Weight for Length'!U:AC,2,0),VLOOKUP(K342,'M-Weight for Length'!U:AC,2,0)),IF(F342="F",VLOOKUP(MROUND(HZ342,0.5),'F-Weight for Length'!A:I,2,0),VLOOKUP(MROUND(HZ342,0.5),'M-Weight for Length'!A:I,2,0)))))))),0)</f>
        <v/>
      </c>
      <c r="AB342" s="191" t="str">
        <f>IFERROR(IF(D342="","",IF(F342="","",IF(J342="","",IF(K342="","",IF(AND(K342&gt;23,K342&lt;=60),IF(F342="F",VLOOKUP(MROUND(HZ342,0.5),'F-Weight for Length'!K:S,3,0),VLOOKUP(MROUND(HZ342,0.5),'M-Weight for Length'!K:S,3,0)),IF(K342&gt;60,IF(F342="F",VLOOKUP(K342,'F-Weight for Length'!U:AC,3,0),VLOOKUP(K342,'M-Weight for Length'!U:AC,3,0)),IF(F342="F",VLOOKUP(MROUND(HZ342,0.5),'F-Weight for Length'!A:I,3,0),VLOOKUP(MROUND(HZ342,0.5),'M-Weight for Length'!A:I,3,0)))))))),0)</f>
        <v/>
      </c>
      <c r="AC342" s="191" t="str">
        <f>IFERROR(IF(D342="","",IF(F342="","",IF(J342="","",IF(K342="","",IF(AND(K342&gt;23,K342&lt;=60),IF(F342="F",VLOOKUP(MROUND(HZ342,0.5),'F-Weight for Length'!K:S,4,0),VLOOKUP(MROUND(HZ342,0.5),'M-Weight for Length'!K:S,4,0)),IF(K342&gt;60,IF(F342="F",VLOOKUP(K342,'F-Weight for Length'!U:AC,4,0),VLOOKUP(K342,'M-Weight for Length'!U:AC,4,0)),IF(F342="F",VLOOKUP(MROUND(HZ342,0.5),'F-Weight for Length'!A:I,4,0),VLOOKUP(MROUND(HZ342,0.5),'M-Weight for Length'!A:I,4,0)))))))),0)</f>
        <v/>
      </c>
      <c r="AD342" s="191" t="str">
        <f>IFERROR(IF(D342="","",IF(F342="","",IF(J342="","",IF(K342="","",IF(AND(K342&gt;23,K342&lt;=60),IF(F342="F",VLOOKUP(MROUND(HZ342,0.5),'F-Weight for Length'!K:S,5,0),VLOOKUP(MROUND(HZ342,0.5),'M-Weight for Length'!K:S,5,0)),IF(K342&gt;60,IF(F342="F",VLOOKUP(K342,'F-Weight for Length'!U:AC,5,0),VLOOKUP(K342,'M-Weight for Length'!U:AC,5,0)),IF(F342="F",VLOOKUP(MROUND(HZ342,0.5),'F-Weight for Length'!A:I,5,0),VLOOKUP(MROUND(HZ342,0.5),'M-Weight for Length'!A:I,5,0)))))))),0)</f>
        <v/>
      </c>
      <c r="AE342" s="191" t="str">
        <f>IFERROR(IF(D342="","",IF(F342="","",IF(J342="","",IF(K342="","",IF(AND(K342&gt;23,K342&lt;=60),IF(F342="F",VLOOKUP(MROUND(HZ342,0.5),'F-Weight for Length'!K:S,6,0),VLOOKUP(MROUND(HZ342,0.5),'M-Weight for Length'!K:S,6,0)),IF(K342&gt;60,IF(F342="F",VLOOKUP(K342,'F-Weight for Length'!U:AC,6,0),VLOOKUP(K342,'M-Weight for Length'!U:AC,6,0)),IF(F342="F",VLOOKUP(MROUND(HZ342,0.5),'F-Weight for Length'!A:I,6,0),VLOOKUP(MROUND(HZ342,0.5),'M-Weight for Length'!A:I,6,0)))))))),0)</f>
        <v/>
      </c>
      <c r="AF342" s="191" t="str">
        <f>IFERROR(IF(D342="","",IF(F342="","",IF(J342="","",IF(K342="","",IF(AND(K342&gt;23,K342&lt;=60),IF(F342="F",VLOOKUP(MROUND(HZ342,0.5),'F-Weight for Length'!K:S,7,0),VLOOKUP(MROUND(HZ342,0.5),'M-Weight for Length'!K:S,7,0)),IF(K342&gt;60,IF(F342="F",VLOOKUP(K342,'F-Weight for Length'!U:AC,7,0),VLOOKUP(K342,'M-Weight for Length'!U:AC,7,0)),IF(F342="F",VLOOKUP(MROUND(HZ342,0.5),'F-Weight for Length'!A:I,7,0),VLOOKUP(MROUND(HZ342,0.5),'M-Weight for Length'!A:I,7,0)))))))),0)</f>
        <v/>
      </c>
      <c r="AG342" s="191" t="str">
        <f>IFERROR(IF(D342="","",IF(F342="","",IF(J342="","",IF(K342="","",IF(AND(K342&gt;23,K342&lt;=60),IF(F342="F",VLOOKUP(MROUND(HZ342,0.5),'F-Weight for Length'!K:S,8,0),VLOOKUP(MROUND(HZ342,0.5),'M-Weight for Length'!K:S,8,0)),IF(K342&gt;60,IF(F342="F",VLOOKUP(K342,'F-Weight for Length'!U:AC,8,0),VLOOKUP(K342,'M-Weight for Length'!U:AC,8,0)),IF(F342="F",VLOOKUP(MROUND(HZ342,0.5),'F-Weight for Length'!A:I,8,0),VLOOKUP(MROUND(HZ342,0.5),'M-Weight for Length'!A:I,8,0)))))))),0)</f>
        <v/>
      </c>
      <c r="AH342" s="191" t="str">
        <f>IFERROR(IF(D342="","",IF(F342="","",IF(J342="","",IF(K342="","",IF(AND(K342&gt;23,K342&lt;=60),IF(F342="F",VLOOKUP(MROUND(HZ342,0.5),'F-Weight for Length'!K:S,9,0),VLOOKUP(MROUND(HZ342,0.5),'M-Weight for Length'!K:S,9,0)),IF(K342&gt;60,IF(F342="F",VLOOKUP(K342,'F-Weight for Length'!U:AC,9,0),VLOOKUP(K342,'M-Weight for Length'!U:AC,9,0)),IF(F342="F",VLOOKUP(MROUND(HZ342,0.5),'F-Weight for Length'!A:I,9,0),VLOOKUP(MROUND(HZ342,0.5),'M-Weight for Length'!A:I,9,0)))))))),0)</f>
        <v/>
      </c>
      <c r="AI342" s="192">
        <f t="shared" si="1175"/>
        <v>0</v>
      </c>
      <c r="AJ342" s="192">
        <f t="shared" si="1176"/>
        <v>0</v>
      </c>
      <c r="AK342" s="192">
        <f t="shared" si="1177"/>
        <v>0</v>
      </c>
      <c r="AL342" s="192">
        <f t="shared" si="1178"/>
        <v>0</v>
      </c>
      <c r="AM342" s="192">
        <f t="shared" si="1179"/>
        <v>0</v>
      </c>
      <c r="AN342" s="192">
        <f t="shared" si="1180"/>
        <v>0</v>
      </c>
      <c r="AO342" s="192">
        <f t="shared" si="1181"/>
        <v>0</v>
      </c>
      <c r="AP342" s="192">
        <f t="shared" si="1182"/>
        <v>0</v>
      </c>
      <c r="AQ342" s="192">
        <f t="shared" si="1183"/>
        <v>0</v>
      </c>
      <c r="AR342" s="192">
        <f t="shared" si="1184"/>
        <v>0</v>
      </c>
      <c r="AS342" s="192">
        <f t="shared" si="1185"/>
        <v>0</v>
      </c>
      <c r="AT342" s="192">
        <f t="shared" si="1186"/>
        <v>0</v>
      </c>
      <c r="AU342" s="192">
        <f t="shared" si="1187"/>
        <v>0</v>
      </c>
      <c r="AV342" s="192">
        <f t="shared" si="1188"/>
        <v>0</v>
      </c>
      <c r="AW342" s="192">
        <f t="shared" si="1189"/>
        <v>0</v>
      </c>
      <c r="AX342" s="192">
        <f t="shared" si="1190"/>
        <v>0</v>
      </c>
      <c r="AY342" s="192">
        <f t="shared" si="1191"/>
        <v>0</v>
      </c>
      <c r="AZ342" s="192">
        <f t="shared" si="1192"/>
        <v>0</v>
      </c>
      <c r="BA342" s="192">
        <f t="shared" si="1193"/>
        <v>0</v>
      </c>
      <c r="BB342" s="192">
        <f t="shared" si="1194"/>
        <v>0</v>
      </c>
      <c r="BC342" s="192">
        <f t="shared" si="1195"/>
        <v>0</v>
      </c>
      <c r="BD342" s="192">
        <f t="shared" si="1196"/>
        <v>0</v>
      </c>
      <c r="BE342" s="192">
        <f t="shared" si="1197"/>
        <v>0</v>
      </c>
      <c r="BF342" s="192">
        <f t="shared" si="1198"/>
        <v>0</v>
      </c>
      <c r="BG342" s="192">
        <f t="shared" si="1199"/>
        <v>0</v>
      </c>
      <c r="BH342" s="192">
        <f t="shared" si="1200"/>
        <v>0</v>
      </c>
      <c r="BI342" s="192">
        <f t="shared" si="1201"/>
        <v>0</v>
      </c>
      <c r="BJ342" s="192">
        <f t="shared" si="1202"/>
        <v>0</v>
      </c>
      <c r="BK342" s="192">
        <f t="shared" si="1203"/>
        <v>0</v>
      </c>
      <c r="BL342" s="192">
        <f t="shared" si="1204"/>
        <v>0</v>
      </c>
      <c r="BM342" s="192">
        <f t="shared" si="1205"/>
        <v>0</v>
      </c>
      <c r="BN342" s="192">
        <f t="shared" si="1206"/>
        <v>0</v>
      </c>
      <c r="BO342" s="192">
        <f t="shared" si="1207"/>
        <v>0</v>
      </c>
      <c r="BP342" s="192">
        <f t="shared" si="1208"/>
        <v>0</v>
      </c>
      <c r="BQ342" s="192">
        <f t="shared" si="1209"/>
        <v>0</v>
      </c>
      <c r="BR342" s="192">
        <f t="shared" si="1210"/>
        <v>0</v>
      </c>
      <c r="BS342" s="192">
        <f t="shared" si="1211"/>
        <v>0</v>
      </c>
      <c r="BT342" s="192">
        <f t="shared" si="1212"/>
        <v>0</v>
      </c>
      <c r="BU342" s="192">
        <f t="shared" si="1213"/>
        <v>0</v>
      </c>
      <c r="BV342" s="192">
        <f t="shared" si="1214"/>
        <v>0</v>
      </c>
      <c r="BW342" s="192">
        <f t="shared" si="1215"/>
        <v>0</v>
      </c>
      <c r="BX342" s="192">
        <f t="shared" si="1216"/>
        <v>0</v>
      </c>
      <c r="BY342" s="192">
        <f t="shared" si="1217"/>
        <v>0</v>
      </c>
      <c r="BZ342" s="192">
        <f t="shared" si="1218"/>
        <v>0</v>
      </c>
      <c r="CA342" s="192">
        <f t="shared" si="1219"/>
        <v>0</v>
      </c>
      <c r="CB342" s="192">
        <f t="shared" si="1220"/>
        <v>0</v>
      </c>
      <c r="CC342" s="192">
        <f t="shared" si="1221"/>
        <v>0</v>
      </c>
      <c r="CD342" s="192">
        <f t="shared" si="1222"/>
        <v>0</v>
      </c>
      <c r="CE342" s="192">
        <f t="shared" si="1223"/>
        <v>0</v>
      </c>
      <c r="CF342" s="192">
        <f t="shared" si="1224"/>
        <v>0</v>
      </c>
      <c r="CG342" s="192">
        <f t="shared" si="1225"/>
        <v>0</v>
      </c>
      <c r="CH342" s="192">
        <f t="shared" si="1226"/>
        <v>0</v>
      </c>
      <c r="CI342" s="192">
        <f t="shared" si="1227"/>
        <v>0</v>
      </c>
      <c r="CJ342" s="192">
        <f t="shared" si="1228"/>
        <v>0</v>
      </c>
      <c r="CK342" s="192">
        <f t="shared" si="1229"/>
        <v>0</v>
      </c>
      <c r="CL342" s="192">
        <f t="shared" si="1230"/>
        <v>0</v>
      </c>
      <c r="CM342" s="192">
        <f t="shared" si="1231"/>
        <v>0</v>
      </c>
      <c r="CN342" s="192">
        <f t="shared" si="1232"/>
        <v>0</v>
      </c>
      <c r="CO342" s="192">
        <f t="shared" si="1233"/>
        <v>0</v>
      </c>
      <c r="CP342" s="192">
        <f t="shared" si="1234"/>
        <v>0</v>
      </c>
      <c r="CQ342" s="192">
        <f t="shared" si="1235"/>
        <v>0</v>
      </c>
      <c r="CR342" s="192">
        <f t="shared" si="1236"/>
        <v>0</v>
      </c>
      <c r="CS342" s="192">
        <f t="shared" si="1237"/>
        <v>0</v>
      </c>
      <c r="CT342" s="192">
        <f t="shared" si="1238"/>
        <v>0</v>
      </c>
      <c r="CU342" s="192">
        <f t="shared" si="1239"/>
        <v>0</v>
      </c>
      <c r="CV342" s="192">
        <f t="shared" si="1240"/>
        <v>0</v>
      </c>
      <c r="CW342" s="192">
        <f t="shared" si="1241"/>
        <v>0</v>
      </c>
      <c r="CX342" s="192">
        <f t="shared" si="1242"/>
        <v>0</v>
      </c>
      <c r="CY342" s="192">
        <f t="shared" si="1243"/>
        <v>0</v>
      </c>
      <c r="CZ342" s="192">
        <f t="shared" si="1244"/>
        <v>0</v>
      </c>
      <c r="DA342" s="192">
        <f t="shared" si="1245"/>
        <v>0</v>
      </c>
      <c r="DB342" s="192">
        <f t="shared" si="1246"/>
        <v>0</v>
      </c>
      <c r="DC342" s="192">
        <f t="shared" si="1247"/>
        <v>0</v>
      </c>
      <c r="DD342" s="192">
        <f t="shared" si="1248"/>
        <v>0</v>
      </c>
      <c r="DE342" s="192">
        <f t="shared" si="1249"/>
        <v>0</v>
      </c>
      <c r="DF342" s="192">
        <f t="shared" si="1250"/>
        <v>0</v>
      </c>
      <c r="DG342" s="192">
        <f t="shared" si="1251"/>
        <v>0</v>
      </c>
      <c r="DH342" s="192">
        <f t="shared" si="1252"/>
        <v>0</v>
      </c>
      <c r="DI342" s="192">
        <f t="shared" si="1253"/>
        <v>0</v>
      </c>
      <c r="DJ342" s="192">
        <f t="shared" si="1254"/>
        <v>0</v>
      </c>
      <c r="DK342" s="192">
        <f t="shared" si="1255"/>
        <v>0</v>
      </c>
      <c r="DL342" s="192">
        <f t="shared" si="1256"/>
        <v>0</v>
      </c>
      <c r="DM342" s="192">
        <f t="shared" si="1257"/>
        <v>0</v>
      </c>
      <c r="DN342" s="192">
        <f t="shared" si="1258"/>
        <v>0</v>
      </c>
      <c r="DO342" s="192">
        <f t="shared" si="1259"/>
        <v>0</v>
      </c>
      <c r="DP342" s="192">
        <f t="shared" si="1260"/>
        <v>0</v>
      </c>
      <c r="DQ342" s="192">
        <f t="shared" si="1261"/>
        <v>0</v>
      </c>
      <c r="DR342" s="192">
        <f t="shared" si="1262"/>
        <v>0</v>
      </c>
      <c r="DS342" s="192">
        <f t="shared" si="1263"/>
        <v>0</v>
      </c>
      <c r="DT342" s="192">
        <f t="shared" si="1264"/>
        <v>0</v>
      </c>
      <c r="DU342" s="192">
        <f t="shared" si="1265"/>
        <v>0</v>
      </c>
      <c r="DV342" s="193">
        <f t="shared" si="1266"/>
        <v>0</v>
      </c>
      <c r="DW342" s="193">
        <f t="shared" si="1267"/>
        <v>0</v>
      </c>
      <c r="DX342" s="193">
        <f t="shared" si="1268"/>
        <v>0</v>
      </c>
      <c r="DY342" s="193">
        <f t="shared" si="1269"/>
        <v>0</v>
      </c>
      <c r="DZ342" s="193">
        <f t="shared" si="1270"/>
        <v>0</v>
      </c>
      <c r="EA342" s="192">
        <f t="shared" si="1271"/>
        <v>0</v>
      </c>
      <c r="EB342" s="192">
        <f t="shared" si="1272"/>
        <v>0</v>
      </c>
      <c r="EC342" s="192">
        <f t="shared" si="1273"/>
        <v>0</v>
      </c>
      <c r="ED342" s="192">
        <f t="shared" si="1274"/>
        <v>0</v>
      </c>
      <c r="EE342" s="192">
        <f t="shared" si="1275"/>
        <v>0</v>
      </c>
      <c r="EF342" s="192">
        <f t="shared" si="1276"/>
        <v>0</v>
      </c>
      <c r="EG342" s="192">
        <f t="shared" si="1277"/>
        <v>0</v>
      </c>
      <c r="EH342" s="192">
        <f t="shared" si="1278"/>
        <v>0</v>
      </c>
      <c r="EI342" s="192">
        <f t="shared" si="1279"/>
        <v>0</v>
      </c>
      <c r="EJ342" s="192">
        <f t="shared" si="1280"/>
        <v>0</v>
      </c>
      <c r="EK342" s="192">
        <f t="shared" si="1281"/>
        <v>0</v>
      </c>
      <c r="EL342" s="192">
        <f t="shared" si="1282"/>
        <v>0</v>
      </c>
      <c r="EM342" s="192">
        <f t="shared" si="1283"/>
        <v>0</v>
      </c>
      <c r="EN342" s="192">
        <f t="shared" si="1284"/>
        <v>0</v>
      </c>
      <c r="EO342" s="192">
        <f t="shared" si="1285"/>
        <v>0</v>
      </c>
      <c r="EP342" s="192">
        <f t="shared" si="1286"/>
        <v>0</v>
      </c>
      <c r="EQ342" s="192">
        <f t="shared" si="1287"/>
        <v>0</v>
      </c>
      <c r="ER342" s="192">
        <f t="shared" si="1288"/>
        <v>0</v>
      </c>
      <c r="ES342" s="192">
        <f t="shared" si="1289"/>
        <v>0</v>
      </c>
      <c r="ET342" s="192">
        <f t="shared" si="1290"/>
        <v>0</v>
      </c>
      <c r="EU342" s="192">
        <f t="shared" si="1291"/>
        <v>0</v>
      </c>
      <c r="EV342" s="192">
        <f t="shared" si="1292"/>
        <v>0</v>
      </c>
      <c r="EW342" s="192">
        <f t="shared" si="1293"/>
        <v>0</v>
      </c>
      <c r="EX342" s="192">
        <f t="shared" si="1294"/>
        <v>0</v>
      </c>
      <c r="EY342" s="192">
        <f t="shared" si="1295"/>
        <v>0</v>
      </c>
      <c r="EZ342" s="192">
        <f t="shared" si="1296"/>
        <v>0</v>
      </c>
      <c r="FA342" s="192">
        <f t="shared" si="1297"/>
        <v>0</v>
      </c>
      <c r="FB342" s="192">
        <f t="shared" si="1298"/>
        <v>0</v>
      </c>
      <c r="FC342" s="192">
        <f t="shared" si="1299"/>
        <v>0</v>
      </c>
      <c r="FD342" s="192">
        <f t="shared" si="1300"/>
        <v>0</v>
      </c>
      <c r="FE342" s="192">
        <f t="shared" si="1301"/>
        <v>0</v>
      </c>
      <c r="FF342" s="192">
        <f t="shared" si="1302"/>
        <v>0</v>
      </c>
      <c r="FG342" s="192">
        <f t="shared" si="1303"/>
        <v>0</v>
      </c>
      <c r="FH342" s="192">
        <f t="shared" si="1304"/>
        <v>0</v>
      </c>
      <c r="FI342" s="192">
        <f t="shared" si="1305"/>
        <v>0</v>
      </c>
      <c r="FJ342" s="192">
        <f t="shared" si="1306"/>
        <v>0</v>
      </c>
      <c r="FK342" s="192">
        <f t="shared" si="1307"/>
        <v>0</v>
      </c>
      <c r="FL342" s="192">
        <f t="shared" si="1308"/>
        <v>0</v>
      </c>
      <c r="FM342" s="192">
        <f t="shared" si="1309"/>
        <v>0</v>
      </c>
      <c r="FN342" s="192">
        <f t="shared" si="1310"/>
        <v>0</v>
      </c>
      <c r="FO342" s="192">
        <f t="shared" si="1311"/>
        <v>0</v>
      </c>
      <c r="FP342" s="192">
        <f t="shared" si="1312"/>
        <v>0</v>
      </c>
      <c r="FQ342" s="192">
        <f t="shared" si="1313"/>
        <v>0</v>
      </c>
      <c r="FR342" s="192">
        <f t="shared" si="1314"/>
        <v>0</v>
      </c>
      <c r="FS342" s="192">
        <f t="shared" si="1315"/>
        <v>0</v>
      </c>
      <c r="FT342" s="192">
        <f t="shared" si="1316"/>
        <v>0</v>
      </c>
      <c r="FU342" s="192">
        <f t="shared" si="1317"/>
        <v>0</v>
      </c>
      <c r="FV342" s="192">
        <f t="shared" si="1318"/>
        <v>0</v>
      </c>
      <c r="FW342" s="192">
        <f t="shared" si="1319"/>
        <v>0</v>
      </c>
      <c r="FX342" s="192">
        <f t="shared" si="1320"/>
        <v>0</v>
      </c>
      <c r="FY342" s="192">
        <f t="shared" si="1321"/>
        <v>0</v>
      </c>
      <c r="FZ342" s="192">
        <f t="shared" si="1322"/>
        <v>0</v>
      </c>
      <c r="GA342" s="192">
        <f t="shared" si="1323"/>
        <v>0</v>
      </c>
      <c r="GB342" s="192">
        <f t="shared" si="1324"/>
        <v>0</v>
      </c>
      <c r="GC342" s="192">
        <f t="shared" si="1325"/>
        <v>0</v>
      </c>
      <c r="GD342" s="192">
        <f t="shared" si="1326"/>
        <v>0</v>
      </c>
      <c r="GE342" s="192">
        <f t="shared" si="1327"/>
        <v>0</v>
      </c>
      <c r="GF342" s="192">
        <f t="shared" si="1328"/>
        <v>0</v>
      </c>
      <c r="GG342" s="192">
        <f t="shared" si="1329"/>
        <v>0</v>
      </c>
      <c r="GH342" s="192">
        <f t="shared" si="1330"/>
        <v>0</v>
      </c>
      <c r="GI342" s="192">
        <f t="shared" si="1331"/>
        <v>0</v>
      </c>
      <c r="GJ342" s="192">
        <f t="shared" si="1332"/>
        <v>0</v>
      </c>
      <c r="GK342" s="192">
        <f t="shared" si="1333"/>
        <v>0</v>
      </c>
      <c r="GL342" s="192">
        <f t="shared" si="1334"/>
        <v>0</v>
      </c>
      <c r="GM342" s="192">
        <f t="shared" si="1335"/>
        <v>0</v>
      </c>
      <c r="GN342" s="192">
        <f t="shared" si="1336"/>
        <v>0</v>
      </c>
      <c r="GO342" s="192">
        <f t="shared" si="1337"/>
        <v>0</v>
      </c>
      <c r="GP342" s="192">
        <f t="shared" si="1338"/>
        <v>0</v>
      </c>
      <c r="GQ342" s="192">
        <f t="shared" si="1339"/>
        <v>0</v>
      </c>
      <c r="GR342" s="192">
        <f t="shared" si="1340"/>
        <v>0</v>
      </c>
      <c r="GS342" s="192">
        <f t="shared" si="1341"/>
        <v>0</v>
      </c>
      <c r="GT342" s="192">
        <f t="shared" si="1342"/>
        <v>0</v>
      </c>
      <c r="GU342" s="192">
        <f t="shared" si="1343"/>
        <v>0</v>
      </c>
      <c r="GV342" s="192">
        <f t="shared" si="1344"/>
        <v>0</v>
      </c>
      <c r="GW342" s="192">
        <f t="shared" si="1345"/>
        <v>0</v>
      </c>
      <c r="GX342" s="192">
        <f t="shared" si="1346"/>
        <v>0</v>
      </c>
      <c r="GY342" s="192">
        <f t="shared" si="1347"/>
        <v>0</v>
      </c>
      <c r="GZ342" s="192">
        <f t="shared" si="1348"/>
        <v>0</v>
      </c>
      <c r="HA342" s="192">
        <f t="shared" si="1349"/>
        <v>0</v>
      </c>
      <c r="HB342" s="192">
        <f t="shared" si="1350"/>
        <v>0</v>
      </c>
      <c r="HC342" s="192">
        <f t="shared" si="1351"/>
        <v>0</v>
      </c>
      <c r="HD342" s="192">
        <f t="shared" si="1352"/>
        <v>0</v>
      </c>
      <c r="HE342" s="192">
        <f t="shared" si="1353"/>
        <v>0</v>
      </c>
      <c r="HF342" s="192">
        <f t="shared" si="1354"/>
        <v>0</v>
      </c>
      <c r="HG342" s="192">
        <f t="shared" si="1355"/>
        <v>0</v>
      </c>
      <c r="HH342" s="192">
        <f t="shared" si="1356"/>
        <v>0</v>
      </c>
      <c r="HI342" s="192">
        <f t="shared" si="1357"/>
        <v>0</v>
      </c>
      <c r="HJ342" s="192">
        <f t="shared" si="1358"/>
        <v>0</v>
      </c>
      <c r="HK342" s="192">
        <f t="shared" si="1359"/>
        <v>0</v>
      </c>
      <c r="HL342" s="192">
        <f t="shared" si="1360"/>
        <v>0</v>
      </c>
      <c r="HM342" s="192">
        <f t="shared" si="1361"/>
        <v>0</v>
      </c>
      <c r="HN342" s="194">
        <f t="shared" si="1362"/>
        <v>0</v>
      </c>
      <c r="HO342" s="194">
        <f t="shared" si="1363"/>
        <v>0</v>
      </c>
      <c r="HP342" s="194">
        <f t="shared" si="1364"/>
        <v>0</v>
      </c>
      <c r="HQ342" s="194">
        <f t="shared" si="1365"/>
        <v>0</v>
      </c>
      <c r="HR342" s="194">
        <f t="shared" si="1366"/>
        <v>0</v>
      </c>
      <c r="HS342" s="195" t="str">
        <f t="shared" si="1163"/>
        <v/>
      </c>
      <c r="HT342" s="196">
        <f t="shared" si="1159"/>
        <v>0</v>
      </c>
      <c r="HU342" s="196">
        <f t="shared" si="1160"/>
        <v>0</v>
      </c>
      <c r="HV342" s="197" t="str">
        <f t="shared" si="1164"/>
        <v/>
      </c>
      <c r="HW342" s="197" t="str">
        <f t="shared" si="1367"/>
        <v/>
      </c>
      <c r="HX342" s="197" t="str">
        <f t="shared" si="1368"/>
        <v/>
      </c>
      <c r="HY342" s="195" t="str">
        <f t="shared" si="1165"/>
        <v/>
      </c>
      <c r="HZ342" s="30">
        <f t="shared" si="1161"/>
        <v>0</v>
      </c>
      <c r="IA342" s="198">
        <f t="shared" si="1166"/>
        <v>0</v>
      </c>
      <c r="IB342" s="195"/>
      <c r="IC342" s="195">
        <f t="shared" si="1369"/>
        <v>0</v>
      </c>
      <c r="ID342" s="195">
        <f t="shared" si="1167"/>
        <v>0</v>
      </c>
      <c r="IE342" s="195">
        <f t="shared" si="1370"/>
        <v>0</v>
      </c>
      <c r="IF342" s="195">
        <f t="shared" si="1168"/>
        <v>0</v>
      </c>
      <c r="IG342" s="307">
        <f t="shared" si="1169"/>
        <v>0</v>
      </c>
      <c r="IH342" s="307">
        <f t="shared" si="1170"/>
        <v>0</v>
      </c>
      <c r="II342" s="44">
        <f t="shared" si="1171"/>
        <v>0</v>
      </c>
      <c r="IJ342" s="44">
        <f t="shared" si="1371"/>
        <v>0</v>
      </c>
      <c r="IK342" s="44">
        <f t="shared" si="1372"/>
        <v>0</v>
      </c>
      <c r="IL342" s="44">
        <f t="shared" si="1373"/>
        <v>0</v>
      </c>
      <c r="IM342" s="44">
        <f t="shared" si="1374"/>
        <v>0</v>
      </c>
      <c r="IN342" s="44">
        <f t="shared" si="1375"/>
        <v>0</v>
      </c>
      <c r="IO342" s="44">
        <f t="shared" si="1376"/>
        <v>0</v>
      </c>
    </row>
    <row r="343" spans="1:249" ht="18" customHeight="1">
      <c r="A343" s="188">
        <v>337</v>
      </c>
      <c r="B343" s="326"/>
      <c r="C343" s="289"/>
      <c r="D343" s="199"/>
      <c r="E343" s="189"/>
      <c r="F343" s="189"/>
      <c r="G343" s="190"/>
      <c r="H343" s="190"/>
      <c r="I343" s="272"/>
      <c r="J343" s="207"/>
      <c r="K343" s="214" t="str">
        <f t="shared" si="1172"/>
        <v/>
      </c>
      <c r="L343" s="200" t="str">
        <f t="shared" si="1173"/>
        <v/>
      </c>
      <c r="M343" s="200" t="str">
        <f t="shared" si="1174"/>
        <v/>
      </c>
      <c r="N343" s="209" t="str">
        <f t="shared" si="1162"/>
        <v/>
      </c>
      <c r="O343" s="208" t="str">
        <f>IFERROR(IF(D343="","",IF(K343="","",IF(I343="","",IF(F343="F",VLOOKUP(K343,F!A:G,2,0),IF(F343="M",VLOOKUP(K343,M!A:G,2,0),""))))),0)</f>
        <v/>
      </c>
      <c r="P343" s="191" t="str">
        <f>IFERROR(IF(D343="","",IF(K343="","",IF(I343="","",IF(F343="F",VLOOKUP(K343,F!A:G,3,0),IF(F343="M",VLOOKUP(K343,M!A:G,3,0),""))))),0)</f>
        <v/>
      </c>
      <c r="Q343" s="191" t="str">
        <f>IFERROR(IF(D343="","",IF(K343="","",IF(I343="","",IF(F343="F",VLOOKUP(K343,F!A:G,4,0),IF(F343="M",VLOOKUP(K343,M!A:G,4,0),""))))),0)</f>
        <v/>
      </c>
      <c r="R343" s="191" t="str">
        <f>IFERROR(IF(D343="","",IF(K343="","",IF(I343="","",IF(F343="F",VLOOKUP(K343,F!A:G,5,0),IF(F343="M",VLOOKUP(K343,M!A:G,5,0),""))))),0)</f>
        <v/>
      </c>
      <c r="S343" s="191" t="str">
        <f>IFERROR(IF(D343="","",IF(K343="","",IF(I343="","",IF(F343="F",VLOOKUP(K343,F!A:G,6,0),IF(F343="M",VLOOKUP(K343,M!A:G,6,0),""))))),0)</f>
        <v/>
      </c>
      <c r="T343" s="191" t="str">
        <f>IFERROR(IF(D343="","",IF(K343="","",IF(I343="","",IF(F343="F",VLOOKUP(K343,F!A:G,7,0),IF(F343="M",VLOOKUP(K343,M!A:G,7,0),""))))),0)</f>
        <v/>
      </c>
      <c r="U343" s="191" t="str">
        <f>IFERROR(IF(D343="","",IF(K343="","",IF(J343="","",IF(F343="F",VLOOKUP(K343,F!A:M,8,0),IF(F343="M",VLOOKUP(K343,M!A:M,8,0),""))))),0)</f>
        <v/>
      </c>
      <c r="V343" s="191" t="str">
        <f>IFERROR(IF(D343="","",IF(K343="","",IF(J343="","",IF(F343="F",VLOOKUP(K343,F!A:M,9,0),IF(F343="M",VLOOKUP(K343,M!A:M,9,0),""))))),0)</f>
        <v/>
      </c>
      <c r="W343" s="191" t="str">
        <f>IFERROR(IF(D343="","",IF(K343="","",IF(J343="","",IF(F343="F",VLOOKUP(K343,F!A:M,10,0),IF(F343="M",VLOOKUP(K343,M!A:M,10,0),""))))),0)</f>
        <v/>
      </c>
      <c r="X343" s="191" t="str">
        <f>IFERROR(IF(D343="","",IF(K343="","",IF(J343="","",IF(F343="F",VLOOKUP(K343,F!A:M,11,0),IF(F343="M",VLOOKUP(K343,M!A:M,11,0),""))))),0)</f>
        <v/>
      </c>
      <c r="Y343" s="191" t="str">
        <f>IFERROR(IF(D343="","",IF(K343="","",IF(J343="","",IF(F343="F",VLOOKUP(K343,F!A:M,12,0),IF(F343="M",VLOOKUP(K343,M!A:M,12,0),""))))),0)</f>
        <v/>
      </c>
      <c r="Z343" s="191" t="str">
        <f>IFERROR(IF(D343="","",IF(K343="","",IF(J343="","",IF(F343="F",VLOOKUP(K343,F!A:M,13,0),IF(F343="M",VLOOKUP(K343,M!A:M,13,0),""))))),0)</f>
        <v/>
      </c>
      <c r="AA343" s="191" t="str">
        <f>IFERROR(IF(D343="","",IF(F343="","",IF(J343="","",IF(K343="","",IF(AND(K343&gt;23,K343&lt;=60),IF(F343="F",VLOOKUP(MROUND(HZ343,0.5),'F-Weight for Length'!K:S,2,0),VLOOKUP(MROUND(HZ343,0.5),'M-Weight for Length'!K:S,2,0)),IF(K343&gt;60,IF(F343="F",VLOOKUP(K343,'F-Weight for Length'!U:AC,2,0),VLOOKUP(K343,'M-Weight for Length'!U:AC,2,0)),IF(F343="F",VLOOKUP(MROUND(HZ343,0.5),'F-Weight for Length'!A:I,2,0),VLOOKUP(MROUND(HZ343,0.5),'M-Weight for Length'!A:I,2,0)))))))),0)</f>
        <v/>
      </c>
      <c r="AB343" s="191" t="str">
        <f>IFERROR(IF(D343="","",IF(F343="","",IF(J343="","",IF(K343="","",IF(AND(K343&gt;23,K343&lt;=60),IF(F343="F",VLOOKUP(MROUND(HZ343,0.5),'F-Weight for Length'!K:S,3,0),VLOOKUP(MROUND(HZ343,0.5),'M-Weight for Length'!K:S,3,0)),IF(K343&gt;60,IF(F343="F",VLOOKUP(K343,'F-Weight for Length'!U:AC,3,0),VLOOKUP(K343,'M-Weight for Length'!U:AC,3,0)),IF(F343="F",VLOOKUP(MROUND(HZ343,0.5),'F-Weight for Length'!A:I,3,0),VLOOKUP(MROUND(HZ343,0.5),'M-Weight for Length'!A:I,3,0)))))))),0)</f>
        <v/>
      </c>
      <c r="AC343" s="191" t="str">
        <f>IFERROR(IF(D343="","",IF(F343="","",IF(J343="","",IF(K343="","",IF(AND(K343&gt;23,K343&lt;=60),IF(F343="F",VLOOKUP(MROUND(HZ343,0.5),'F-Weight for Length'!K:S,4,0),VLOOKUP(MROUND(HZ343,0.5),'M-Weight for Length'!K:S,4,0)),IF(K343&gt;60,IF(F343="F",VLOOKUP(K343,'F-Weight for Length'!U:AC,4,0),VLOOKUP(K343,'M-Weight for Length'!U:AC,4,0)),IF(F343="F",VLOOKUP(MROUND(HZ343,0.5),'F-Weight for Length'!A:I,4,0),VLOOKUP(MROUND(HZ343,0.5),'M-Weight for Length'!A:I,4,0)))))))),0)</f>
        <v/>
      </c>
      <c r="AD343" s="191" t="str">
        <f>IFERROR(IF(D343="","",IF(F343="","",IF(J343="","",IF(K343="","",IF(AND(K343&gt;23,K343&lt;=60),IF(F343="F",VLOOKUP(MROUND(HZ343,0.5),'F-Weight for Length'!K:S,5,0),VLOOKUP(MROUND(HZ343,0.5),'M-Weight for Length'!K:S,5,0)),IF(K343&gt;60,IF(F343="F",VLOOKUP(K343,'F-Weight for Length'!U:AC,5,0),VLOOKUP(K343,'M-Weight for Length'!U:AC,5,0)),IF(F343="F",VLOOKUP(MROUND(HZ343,0.5),'F-Weight for Length'!A:I,5,0),VLOOKUP(MROUND(HZ343,0.5),'M-Weight for Length'!A:I,5,0)))))))),0)</f>
        <v/>
      </c>
      <c r="AE343" s="191" t="str">
        <f>IFERROR(IF(D343="","",IF(F343="","",IF(J343="","",IF(K343="","",IF(AND(K343&gt;23,K343&lt;=60),IF(F343="F",VLOOKUP(MROUND(HZ343,0.5),'F-Weight for Length'!K:S,6,0),VLOOKUP(MROUND(HZ343,0.5),'M-Weight for Length'!K:S,6,0)),IF(K343&gt;60,IF(F343="F",VLOOKUP(K343,'F-Weight for Length'!U:AC,6,0),VLOOKUP(K343,'M-Weight for Length'!U:AC,6,0)),IF(F343="F",VLOOKUP(MROUND(HZ343,0.5),'F-Weight for Length'!A:I,6,0),VLOOKUP(MROUND(HZ343,0.5),'M-Weight for Length'!A:I,6,0)))))))),0)</f>
        <v/>
      </c>
      <c r="AF343" s="191" t="str">
        <f>IFERROR(IF(D343="","",IF(F343="","",IF(J343="","",IF(K343="","",IF(AND(K343&gt;23,K343&lt;=60),IF(F343="F",VLOOKUP(MROUND(HZ343,0.5),'F-Weight for Length'!K:S,7,0),VLOOKUP(MROUND(HZ343,0.5),'M-Weight for Length'!K:S,7,0)),IF(K343&gt;60,IF(F343="F",VLOOKUP(K343,'F-Weight for Length'!U:AC,7,0),VLOOKUP(K343,'M-Weight for Length'!U:AC,7,0)),IF(F343="F",VLOOKUP(MROUND(HZ343,0.5),'F-Weight for Length'!A:I,7,0),VLOOKUP(MROUND(HZ343,0.5),'M-Weight for Length'!A:I,7,0)))))))),0)</f>
        <v/>
      </c>
      <c r="AG343" s="191" t="str">
        <f>IFERROR(IF(D343="","",IF(F343="","",IF(J343="","",IF(K343="","",IF(AND(K343&gt;23,K343&lt;=60),IF(F343="F",VLOOKUP(MROUND(HZ343,0.5),'F-Weight for Length'!K:S,8,0),VLOOKUP(MROUND(HZ343,0.5),'M-Weight for Length'!K:S,8,0)),IF(K343&gt;60,IF(F343="F",VLOOKUP(K343,'F-Weight for Length'!U:AC,8,0),VLOOKUP(K343,'M-Weight for Length'!U:AC,8,0)),IF(F343="F",VLOOKUP(MROUND(HZ343,0.5),'F-Weight for Length'!A:I,8,0),VLOOKUP(MROUND(HZ343,0.5),'M-Weight for Length'!A:I,8,0)))))))),0)</f>
        <v/>
      </c>
      <c r="AH343" s="191" t="str">
        <f>IFERROR(IF(D343="","",IF(F343="","",IF(J343="","",IF(K343="","",IF(AND(K343&gt;23,K343&lt;=60),IF(F343="F",VLOOKUP(MROUND(HZ343,0.5),'F-Weight for Length'!K:S,9,0),VLOOKUP(MROUND(HZ343,0.5),'M-Weight for Length'!K:S,9,0)),IF(K343&gt;60,IF(F343="F",VLOOKUP(K343,'F-Weight for Length'!U:AC,9,0),VLOOKUP(K343,'M-Weight for Length'!U:AC,9,0)),IF(F343="F",VLOOKUP(MROUND(HZ343,0.5),'F-Weight for Length'!A:I,9,0),VLOOKUP(MROUND(HZ343,0.5),'M-Weight for Length'!A:I,9,0)))))))),0)</f>
        <v/>
      </c>
      <c r="AI343" s="192">
        <f t="shared" si="1175"/>
        <v>0</v>
      </c>
      <c r="AJ343" s="192">
        <f t="shared" si="1176"/>
        <v>0</v>
      </c>
      <c r="AK343" s="192">
        <f t="shared" si="1177"/>
        <v>0</v>
      </c>
      <c r="AL343" s="192">
        <f t="shared" si="1178"/>
        <v>0</v>
      </c>
      <c r="AM343" s="192">
        <f t="shared" si="1179"/>
        <v>0</v>
      </c>
      <c r="AN343" s="192">
        <f t="shared" si="1180"/>
        <v>0</v>
      </c>
      <c r="AO343" s="192">
        <f t="shared" si="1181"/>
        <v>0</v>
      </c>
      <c r="AP343" s="192">
        <f t="shared" si="1182"/>
        <v>0</v>
      </c>
      <c r="AQ343" s="192">
        <f t="shared" si="1183"/>
        <v>0</v>
      </c>
      <c r="AR343" s="192">
        <f t="shared" si="1184"/>
        <v>0</v>
      </c>
      <c r="AS343" s="192">
        <f t="shared" si="1185"/>
        <v>0</v>
      </c>
      <c r="AT343" s="192">
        <f t="shared" si="1186"/>
        <v>0</v>
      </c>
      <c r="AU343" s="192">
        <f t="shared" si="1187"/>
        <v>0</v>
      </c>
      <c r="AV343" s="192">
        <f t="shared" si="1188"/>
        <v>0</v>
      </c>
      <c r="AW343" s="192">
        <f t="shared" si="1189"/>
        <v>0</v>
      </c>
      <c r="AX343" s="192">
        <f t="shared" si="1190"/>
        <v>0</v>
      </c>
      <c r="AY343" s="192">
        <f t="shared" si="1191"/>
        <v>0</v>
      </c>
      <c r="AZ343" s="192">
        <f t="shared" si="1192"/>
        <v>0</v>
      </c>
      <c r="BA343" s="192">
        <f t="shared" si="1193"/>
        <v>0</v>
      </c>
      <c r="BB343" s="192">
        <f t="shared" si="1194"/>
        <v>0</v>
      </c>
      <c r="BC343" s="192">
        <f t="shared" si="1195"/>
        <v>0</v>
      </c>
      <c r="BD343" s="192">
        <f t="shared" si="1196"/>
        <v>0</v>
      </c>
      <c r="BE343" s="192">
        <f t="shared" si="1197"/>
        <v>0</v>
      </c>
      <c r="BF343" s="192">
        <f t="shared" si="1198"/>
        <v>0</v>
      </c>
      <c r="BG343" s="192">
        <f t="shared" si="1199"/>
        <v>0</v>
      </c>
      <c r="BH343" s="192">
        <f t="shared" si="1200"/>
        <v>0</v>
      </c>
      <c r="BI343" s="192">
        <f t="shared" si="1201"/>
        <v>0</v>
      </c>
      <c r="BJ343" s="192">
        <f t="shared" si="1202"/>
        <v>0</v>
      </c>
      <c r="BK343" s="192">
        <f t="shared" si="1203"/>
        <v>0</v>
      </c>
      <c r="BL343" s="192">
        <f t="shared" si="1204"/>
        <v>0</v>
      </c>
      <c r="BM343" s="192">
        <f t="shared" si="1205"/>
        <v>0</v>
      </c>
      <c r="BN343" s="192">
        <f t="shared" si="1206"/>
        <v>0</v>
      </c>
      <c r="BO343" s="192">
        <f t="shared" si="1207"/>
        <v>0</v>
      </c>
      <c r="BP343" s="192">
        <f t="shared" si="1208"/>
        <v>0</v>
      </c>
      <c r="BQ343" s="192">
        <f t="shared" si="1209"/>
        <v>0</v>
      </c>
      <c r="BR343" s="192">
        <f t="shared" si="1210"/>
        <v>0</v>
      </c>
      <c r="BS343" s="192">
        <f t="shared" si="1211"/>
        <v>0</v>
      </c>
      <c r="BT343" s="192">
        <f t="shared" si="1212"/>
        <v>0</v>
      </c>
      <c r="BU343" s="192">
        <f t="shared" si="1213"/>
        <v>0</v>
      </c>
      <c r="BV343" s="192">
        <f t="shared" si="1214"/>
        <v>0</v>
      </c>
      <c r="BW343" s="192">
        <f t="shared" si="1215"/>
        <v>0</v>
      </c>
      <c r="BX343" s="192">
        <f t="shared" si="1216"/>
        <v>0</v>
      </c>
      <c r="BY343" s="192">
        <f t="shared" si="1217"/>
        <v>0</v>
      </c>
      <c r="BZ343" s="192">
        <f t="shared" si="1218"/>
        <v>0</v>
      </c>
      <c r="CA343" s="192">
        <f t="shared" si="1219"/>
        <v>0</v>
      </c>
      <c r="CB343" s="192">
        <f t="shared" si="1220"/>
        <v>0</v>
      </c>
      <c r="CC343" s="192">
        <f t="shared" si="1221"/>
        <v>0</v>
      </c>
      <c r="CD343" s="192">
        <f t="shared" si="1222"/>
        <v>0</v>
      </c>
      <c r="CE343" s="192">
        <f t="shared" si="1223"/>
        <v>0</v>
      </c>
      <c r="CF343" s="192">
        <f t="shared" si="1224"/>
        <v>0</v>
      </c>
      <c r="CG343" s="192">
        <f t="shared" si="1225"/>
        <v>0</v>
      </c>
      <c r="CH343" s="192">
        <f t="shared" si="1226"/>
        <v>0</v>
      </c>
      <c r="CI343" s="192">
        <f t="shared" si="1227"/>
        <v>0</v>
      </c>
      <c r="CJ343" s="192">
        <f t="shared" si="1228"/>
        <v>0</v>
      </c>
      <c r="CK343" s="192">
        <f t="shared" si="1229"/>
        <v>0</v>
      </c>
      <c r="CL343" s="192">
        <f t="shared" si="1230"/>
        <v>0</v>
      </c>
      <c r="CM343" s="192">
        <f t="shared" si="1231"/>
        <v>0</v>
      </c>
      <c r="CN343" s="192">
        <f t="shared" si="1232"/>
        <v>0</v>
      </c>
      <c r="CO343" s="192">
        <f t="shared" si="1233"/>
        <v>0</v>
      </c>
      <c r="CP343" s="192">
        <f t="shared" si="1234"/>
        <v>0</v>
      </c>
      <c r="CQ343" s="192">
        <f t="shared" si="1235"/>
        <v>0</v>
      </c>
      <c r="CR343" s="192">
        <f t="shared" si="1236"/>
        <v>0</v>
      </c>
      <c r="CS343" s="192">
        <f t="shared" si="1237"/>
        <v>0</v>
      </c>
      <c r="CT343" s="192">
        <f t="shared" si="1238"/>
        <v>0</v>
      </c>
      <c r="CU343" s="192">
        <f t="shared" si="1239"/>
        <v>0</v>
      </c>
      <c r="CV343" s="192">
        <f t="shared" si="1240"/>
        <v>0</v>
      </c>
      <c r="CW343" s="192">
        <f t="shared" si="1241"/>
        <v>0</v>
      </c>
      <c r="CX343" s="192">
        <f t="shared" si="1242"/>
        <v>0</v>
      </c>
      <c r="CY343" s="192">
        <f t="shared" si="1243"/>
        <v>0</v>
      </c>
      <c r="CZ343" s="192">
        <f t="shared" si="1244"/>
        <v>0</v>
      </c>
      <c r="DA343" s="192">
        <f t="shared" si="1245"/>
        <v>0</v>
      </c>
      <c r="DB343" s="192">
        <f t="shared" si="1246"/>
        <v>0</v>
      </c>
      <c r="DC343" s="192">
        <f t="shared" si="1247"/>
        <v>0</v>
      </c>
      <c r="DD343" s="192">
        <f t="shared" si="1248"/>
        <v>0</v>
      </c>
      <c r="DE343" s="192">
        <f t="shared" si="1249"/>
        <v>0</v>
      </c>
      <c r="DF343" s="192">
        <f t="shared" si="1250"/>
        <v>0</v>
      </c>
      <c r="DG343" s="192">
        <f t="shared" si="1251"/>
        <v>0</v>
      </c>
      <c r="DH343" s="192">
        <f t="shared" si="1252"/>
        <v>0</v>
      </c>
      <c r="DI343" s="192">
        <f t="shared" si="1253"/>
        <v>0</v>
      </c>
      <c r="DJ343" s="192">
        <f t="shared" si="1254"/>
        <v>0</v>
      </c>
      <c r="DK343" s="192">
        <f t="shared" si="1255"/>
        <v>0</v>
      </c>
      <c r="DL343" s="192">
        <f t="shared" si="1256"/>
        <v>0</v>
      </c>
      <c r="DM343" s="192">
        <f t="shared" si="1257"/>
        <v>0</v>
      </c>
      <c r="DN343" s="192">
        <f t="shared" si="1258"/>
        <v>0</v>
      </c>
      <c r="DO343" s="192">
        <f t="shared" si="1259"/>
        <v>0</v>
      </c>
      <c r="DP343" s="192">
        <f t="shared" si="1260"/>
        <v>0</v>
      </c>
      <c r="DQ343" s="192">
        <f t="shared" si="1261"/>
        <v>0</v>
      </c>
      <c r="DR343" s="192">
        <f t="shared" si="1262"/>
        <v>0</v>
      </c>
      <c r="DS343" s="192">
        <f t="shared" si="1263"/>
        <v>0</v>
      </c>
      <c r="DT343" s="192">
        <f t="shared" si="1264"/>
        <v>0</v>
      </c>
      <c r="DU343" s="192">
        <f t="shared" si="1265"/>
        <v>0</v>
      </c>
      <c r="DV343" s="193">
        <f t="shared" si="1266"/>
        <v>0</v>
      </c>
      <c r="DW343" s="193">
        <f t="shared" si="1267"/>
        <v>0</v>
      </c>
      <c r="DX343" s="193">
        <f t="shared" si="1268"/>
        <v>0</v>
      </c>
      <c r="DY343" s="193">
        <f t="shared" si="1269"/>
        <v>0</v>
      </c>
      <c r="DZ343" s="193">
        <f t="shared" si="1270"/>
        <v>0</v>
      </c>
      <c r="EA343" s="192">
        <f t="shared" si="1271"/>
        <v>0</v>
      </c>
      <c r="EB343" s="192">
        <f t="shared" si="1272"/>
        <v>0</v>
      </c>
      <c r="EC343" s="192">
        <f t="shared" si="1273"/>
        <v>0</v>
      </c>
      <c r="ED343" s="192">
        <f t="shared" si="1274"/>
        <v>0</v>
      </c>
      <c r="EE343" s="192">
        <f t="shared" si="1275"/>
        <v>0</v>
      </c>
      <c r="EF343" s="192">
        <f t="shared" si="1276"/>
        <v>0</v>
      </c>
      <c r="EG343" s="192">
        <f t="shared" si="1277"/>
        <v>0</v>
      </c>
      <c r="EH343" s="192">
        <f t="shared" si="1278"/>
        <v>0</v>
      </c>
      <c r="EI343" s="192">
        <f t="shared" si="1279"/>
        <v>0</v>
      </c>
      <c r="EJ343" s="192">
        <f t="shared" si="1280"/>
        <v>0</v>
      </c>
      <c r="EK343" s="192">
        <f t="shared" si="1281"/>
        <v>0</v>
      </c>
      <c r="EL343" s="192">
        <f t="shared" si="1282"/>
        <v>0</v>
      </c>
      <c r="EM343" s="192">
        <f t="shared" si="1283"/>
        <v>0</v>
      </c>
      <c r="EN343" s="192">
        <f t="shared" si="1284"/>
        <v>0</v>
      </c>
      <c r="EO343" s="192">
        <f t="shared" si="1285"/>
        <v>0</v>
      </c>
      <c r="EP343" s="192">
        <f t="shared" si="1286"/>
        <v>0</v>
      </c>
      <c r="EQ343" s="192">
        <f t="shared" si="1287"/>
        <v>0</v>
      </c>
      <c r="ER343" s="192">
        <f t="shared" si="1288"/>
        <v>0</v>
      </c>
      <c r="ES343" s="192">
        <f t="shared" si="1289"/>
        <v>0</v>
      </c>
      <c r="ET343" s="192">
        <f t="shared" si="1290"/>
        <v>0</v>
      </c>
      <c r="EU343" s="192">
        <f t="shared" si="1291"/>
        <v>0</v>
      </c>
      <c r="EV343" s="192">
        <f t="shared" si="1292"/>
        <v>0</v>
      </c>
      <c r="EW343" s="192">
        <f t="shared" si="1293"/>
        <v>0</v>
      </c>
      <c r="EX343" s="192">
        <f t="shared" si="1294"/>
        <v>0</v>
      </c>
      <c r="EY343" s="192">
        <f t="shared" si="1295"/>
        <v>0</v>
      </c>
      <c r="EZ343" s="192">
        <f t="shared" si="1296"/>
        <v>0</v>
      </c>
      <c r="FA343" s="192">
        <f t="shared" si="1297"/>
        <v>0</v>
      </c>
      <c r="FB343" s="192">
        <f t="shared" si="1298"/>
        <v>0</v>
      </c>
      <c r="FC343" s="192">
        <f t="shared" si="1299"/>
        <v>0</v>
      </c>
      <c r="FD343" s="192">
        <f t="shared" si="1300"/>
        <v>0</v>
      </c>
      <c r="FE343" s="192">
        <f t="shared" si="1301"/>
        <v>0</v>
      </c>
      <c r="FF343" s="192">
        <f t="shared" si="1302"/>
        <v>0</v>
      </c>
      <c r="FG343" s="192">
        <f t="shared" si="1303"/>
        <v>0</v>
      </c>
      <c r="FH343" s="192">
        <f t="shared" si="1304"/>
        <v>0</v>
      </c>
      <c r="FI343" s="192">
        <f t="shared" si="1305"/>
        <v>0</v>
      </c>
      <c r="FJ343" s="192">
        <f t="shared" si="1306"/>
        <v>0</v>
      </c>
      <c r="FK343" s="192">
        <f t="shared" si="1307"/>
        <v>0</v>
      </c>
      <c r="FL343" s="192">
        <f t="shared" si="1308"/>
        <v>0</v>
      </c>
      <c r="FM343" s="192">
        <f t="shared" si="1309"/>
        <v>0</v>
      </c>
      <c r="FN343" s="192">
        <f t="shared" si="1310"/>
        <v>0</v>
      </c>
      <c r="FO343" s="192">
        <f t="shared" si="1311"/>
        <v>0</v>
      </c>
      <c r="FP343" s="192">
        <f t="shared" si="1312"/>
        <v>0</v>
      </c>
      <c r="FQ343" s="192">
        <f t="shared" si="1313"/>
        <v>0</v>
      </c>
      <c r="FR343" s="192">
        <f t="shared" si="1314"/>
        <v>0</v>
      </c>
      <c r="FS343" s="192">
        <f t="shared" si="1315"/>
        <v>0</v>
      </c>
      <c r="FT343" s="192">
        <f t="shared" si="1316"/>
        <v>0</v>
      </c>
      <c r="FU343" s="192">
        <f t="shared" si="1317"/>
        <v>0</v>
      </c>
      <c r="FV343" s="192">
        <f t="shared" si="1318"/>
        <v>0</v>
      </c>
      <c r="FW343" s="192">
        <f t="shared" si="1319"/>
        <v>0</v>
      </c>
      <c r="FX343" s="192">
        <f t="shared" si="1320"/>
        <v>0</v>
      </c>
      <c r="FY343" s="192">
        <f t="shared" si="1321"/>
        <v>0</v>
      </c>
      <c r="FZ343" s="192">
        <f t="shared" si="1322"/>
        <v>0</v>
      </c>
      <c r="GA343" s="192">
        <f t="shared" si="1323"/>
        <v>0</v>
      </c>
      <c r="GB343" s="192">
        <f t="shared" si="1324"/>
        <v>0</v>
      </c>
      <c r="GC343" s="192">
        <f t="shared" si="1325"/>
        <v>0</v>
      </c>
      <c r="GD343" s="192">
        <f t="shared" si="1326"/>
        <v>0</v>
      </c>
      <c r="GE343" s="192">
        <f t="shared" si="1327"/>
        <v>0</v>
      </c>
      <c r="GF343" s="192">
        <f t="shared" si="1328"/>
        <v>0</v>
      </c>
      <c r="GG343" s="192">
        <f t="shared" si="1329"/>
        <v>0</v>
      </c>
      <c r="GH343" s="192">
        <f t="shared" si="1330"/>
        <v>0</v>
      </c>
      <c r="GI343" s="192">
        <f t="shared" si="1331"/>
        <v>0</v>
      </c>
      <c r="GJ343" s="192">
        <f t="shared" si="1332"/>
        <v>0</v>
      </c>
      <c r="GK343" s="192">
        <f t="shared" si="1333"/>
        <v>0</v>
      </c>
      <c r="GL343" s="192">
        <f t="shared" si="1334"/>
        <v>0</v>
      </c>
      <c r="GM343" s="192">
        <f t="shared" si="1335"/>
        <v>0</v>
      </c>
      <c r="GN343" s="192">
        <f t="shared" si="1336"/>
        <v>0</v>
      </c>
      <c r="GO343" s="192">
        <f t="shared" si="1337"/>
        <v>0</v>
      </c>
      <c r="GP343" s="192">
        <f t="shared" si="1338"/>
        <v>0</v>
      </c>
      <c r="GQ343" s="192">
        <f t="shared" si="1339"/>
        <v>0</v>
      </c>
      <c r="GR343" s="192">
        <f t="shared" si="1340"/>
        <v>0</v>
      </c>
      <c r="GS343" s="192">
        <f t="shared" si="1341"/>
        <v>0</v>
      </c>
      <c r="GT343" s="192">
        <f t="shared" si="1342"/>
        <v>0</v>
      </c>
      <c r="GU343" s="192">
        <f t="shared" si="1343"/>
        <v>0</v>
      </c>
      <c r="GV343" s="192">
        <f t="shared" si="1344"/>
        <v>0</v>
      </c>
      <c r="GW343" s="192">
        <f t="shared" si="1345"/>
        <v>0</v>
      </c>
      <c r="GX343" s="192">
        <f t="shared" si="1346"/>
        <v>0</v>
      </c>
      <c r="GY343" s="192">
        <f t="shared" si="1347"/>
        <v>0</v>
      </c>
      <c r="GZ343" s="192">
        <f t="shared" si="1348"/>
        <v>0</v>
      </c>
      <c r="HA343" s="192">
        <f t="shared" si="1349"/>
        <v>0</v>
      </c>
      <c r="HB343" s="192">
        <f t="shared" si="1350"/>
        <v>0</v>
      </c>
      <c r="HC343" s="192">
        <f t="shared" si="1351"/>
        <v>0</v>
      </c>
      <c r="HD343" s="192">
        <f t="shared" si="1352"/>
        <v>0</v>
      </c>
      <c r="HE343" s="192">
        <f t="shared" si="1353"/>
        <v>0</v>
      </c>
      <c r="HF343" s="192">
        <f t="shared" si="1354"/>
        <v>0</v>
      </c>
      <c r="HG343" s="192">
        <f t="shared" si="1355"/>
        <v>0</v>
      </c>
      <c r="HH343" s="192">
        <f t="shared" si="1356"/>
        <v>0</v>
      </c>
      <c r="HI343" s="192">
        <f t="shared" si="1357"/>
        <v>0</v>
      </c>
      <c r="HJ343" s="192">
        <f t="shared" si="1358"/>
        <v>0</v>
      </c>
      <c r="HK343" s="192">
        <f t="shared" si="1359"/>
        <v>0</v>
      </c>
      <c r="HL343" s="192">
        <f t="shared" si="1360"/>
        <v>0</v>
      </c>
      <c r="HM343" s="192">
        <f t="shared" si="1361"/>
        <v>0</v>
      </c>
      <c r="HN343" s="194">
        <f t="shared" si="1362"/>
        <v>0</v>
      </c>
      <c r="HO343" s="194">
        <f t="shared" si="1363"/>
        <v>0</v>
      </c>
      <c r="HP343" s="194">
        <f t="shared" si="1364"/>
        <v>0</v>
      </c>
      <c r="HQ343" s="194">
        <f t="shared" si="1365"/>
        <v>0</v>
      </c>
      <c r="HR343" s="194">
        <f t="shared" si="1366"/>
        <v>0</v>
      </c>
      <c r="HS343" s="195" t="str">
        <f t="shared" si="1163"/>
        <v/>
      </c>
      <c r="HT343" s="196">
        <f t="shared" si="1159"/>
        <v>0</v>
      </c>
      <c r="HU343" s="196">
        <f t="shared" si="1160"/>
        <v>0</v>
      </c>
      <c r="HV343" s="197" t="str">
        <f t="shared" si="1164"/>
        <v/>
      </c>
      <c r="HW343" s="197" t="str">
        <f t="shared" si="1367"/>
        <v/>
      </c>
      <c r="HX343" s="197" t="str">
        <f t="shared" si="1368"/>
        <v/>
      </c>
      <c r="HY343" s="195" t="str">
        <f t="shared" si="1165"/>
        <v/>
      </c>
      <c r="HZ343" s="30">
        <f t="shared" si="1161"/>
        <v>0</v>
      </c>
      <c r="IA343" s="198">
        <f t="shared" si="1166"/>
        <v>0</v>
      </c>
      <c r="IB343" s="195"/>
      <c r="IC343" s="195">
        <f t="shared" si="1369"/>
        <v>0</v>
      </c>
      <c r="ID343" s="195">
        <f t="shared" si="1167"/>
        <v>0</v>
      </c>
      <c r="IE343" s="195">
        <f t="shared" si="1370"/>
        <v>0</v>
      </c>
      <c r="IF343" s="195">
        <f t="shared" si="1168"/>
        <v>0</v>
      </c>
      <c r="IG343" s="307">
        <f t="shared" si="1169"/>
        <v>0</v>
      </c>
      <c r="IH343" s="307">
        <f t="shared" si="1170"/>
        <v>0</v>
      </c>
      <c r="II343" s="44">
        <f t="shared" si="1171"/>
        <v>0</v>
      </c>
      <c r="IJ343" s="44">
        <f t="shared" si="1371"/>
        <v>0</v>
      </c>
      <c r="IK343" s="44">
        <f t="shared" si="1372"/>
        <v>0</v>
      </c>
      <c r="IL343" s="44">
        <f t="shared" si="1373"/>
        <v>0</v>
      </c>
      <c r="IM343" s="44">
        <f t="shared" si="1374"/>
        <v>0</v>
      </c>
      <c r="IN343" s="44">
        <f t="shared" si="1375"/>
        <v>0</v>
      </c>
      <c r="IO343" s="44">
        <f t="shared" si="1376"/>
        <v>0</v>
      </c>
    </row>
    <row r="344" spans="1:249" ht="18" customHeight="1">
      <c r="A344" s="188">
        <v>338</v>
      </c>
      <c r="B344" s="326"/>
      <c r="C344" s="289"/>
      <c r="D344" s="199"/>
      <c r="E344" s="189"/>
      <c r="F344" s="189"/>
      <c r="G344" s="190"/>
      <c r="H344" s="190"/>
      <c r="I344" s="272"/>
      <c r="J344" s="207"/>
      <c r="K344" s="214" t="str">
        <f t="shared" si="1172"/>
        <v/>
      </c>
      <c r="L344" s="200" t="str">
        <f t="shared" si="1173"/>
        <v/>
      </c>
      <c r="M344" s="200" t="str">
        <f t="shared" si="1174"/>
        <v/>
      </c>
      <c r="N344" s="209" t="str">
        <f t="shared" si="1162"/>
        <v/>
      </c>
      <c r="O344" s="208" t="str">
        <f>IFERROR(IF(D344="","",IF(K344="","",IF(I344="","",IF(F344="F",VLOOKUP(K344,F!A:G,2,0),IF(F344="M",VLOOKUP(K344,M!A:G,2,0),""))))),0)</f>
        <v/>
      </c>
      <c r="P344" s="191" t="str">
        <f>IFERROR(IF(D344="","",IF(K344="","",IF(I344="","",IF(F344="F",VLOOKUP(K344,F!A:G,3,0),IF(F344="M",VLOOKUP(K344,M!A:G,3,0),""))))),0)</f>
        <v/>
      </c>
      <c r="Q344" s="191" t="str">
        <f>IFERROR(IF(D344="","",IF(K344="","",IF(I344="","",IF(F344="F",VLOOKUP(K344,F!A:G,4,0),IF(F344="M",VLOOKUP(K344,M!A:G,4,0),""))))),0)</f>
        <v/>
      </c>
      <c r="R344" s="191" t="str">
        <f>IFERROR(IF(D344="","",IF(K344="","",IF(I344="","",IF(F344="F",VLOOKUP(K344,F!A:G,5,0),IF(F344="M",VLOOKUP(K344,M!A:G,5,0),""))))),0)</f>
        <v/>
      </c>
      <c r="S344" s="191" t="str">
        <f>IFERROR(IF(D344="","",IF(K344="","",IF(I344="","",IF(F344="F",VLOOKUP(K344,F!A:G,6,0),IF(F344="M",VLOOKUP(K344,M!A:G,6,0),""))))),0)</f>
        <v/>
      </c>
      <c r="T344" s="191" t="str">
        <f>IFERROR(IF(D344="","",IF(K344="","",IF(I344="","",IF(F344="F",VLOOKUP(K344,F!A:G,7,0),IF(F344="M",VLOOKUP(K344,M!A:G,7,0),""))))),0)</f>
        <v/>
      </c>
      <c r="U344" s="191" t="str">
        <f>IFERROR(IF(D344="","",IF(K344="","",IF(J344="","",IF(F344="F",VLOOKUP(K344,F!A:M,8,0),IF(F344="M",VLOOKUP(K344,M!A:M,8,0),""))))),0)</f>
        <v/>
      </c>
      <c r="V344" s="191" t="str">
        <f>IFERROR(IF(D344="","",IF(K344="","",IF(J344="","",IF(F344="F",VLOOKUP(K344,F!A:M,9,0),IF(F344="M",VLOOKUP(K344,M!A:M,9,0),""))))),0)</f>
        <v/>
      </c>
      <c r="W344" s="191" t="str">
        <f>IFERROR(IF(D344="","",IF(K344="","",IF(J344="","",IF(F344="F",VLOOKUP(K344,F!A:M,10,0),IF(F344="M",VLOOKUP(K344,M!A:M,10,0),""))))),0)</f>
        <v/>
      </c>
      <c r="X344" s="191" t="str">
        <f>IFERROR(IF(D344="","",IF(K344="","",IF(J344="","",IF(F344="F",VLOOKUP(K344,F!A:M,11,0),IF(F344="M",VLOOKUP(K344,M!A:M,11,0),""))))),0)</f>
        <v/>
      </c>
      <c r="Y344" s="191" t="str">
        <f>IFERROR(IF(D344="","",IF(K344="","",IF(J344="","",IF(F344="F",VLOOKUP(K344,F!A:M,12,0),IF(F344="M",VLOOKUP(K344,M!A:M,12,0),""))))),0)</f>
        <v/>
      </c>
      <c r="Z344" s="191" t="str">
        <f>IFERROR(IF(D344="","",IF(K344="","",IF(J344="","",IF(F344="F",VLOOKUP(K344,F!A:M,13,0),IF(F344="M",VLOOKUP(K344,M!A:M,13,0),""))))),0)</f>
        <v/>
      </c>
      <c r="AA344" s="191" t="str">
        <f>IFERROR(IF(D344="","",IF(F344="","",IF(J344="","",IF(K344="","",IF(AND(K344&gt;23,K344&lt;=60),IF(F344="F",VLOOKUP(MROUND(HZ344,0.5),'F-Weight for Length'!K:S,2,0),VLOOKUP(MROUND(HZ344,0.5),'M-Weight for Length'!K:S,2,0)),IF(K344&gt;60,IF(F344="F",VLOOKUP(K344,'F-Weight for Length'!U:AC,2,0),VLOOKUP(K344,'M-Weight for Length'!U:AC,2,0)),IF(F344="F",VLOOKUP(MROUND(HZ344,0.5),'F-Weight for Length'!A:I,2,0),VLOOKUP(MROUND(HZ344,0.5),'M-Weight for Length'!A:I,2,0)))))))),0)</f>
        <v/>
      </c>
      <c r="AB344" s="191" t="str">
        <f>IFERROR(IF(D344="","",IF(F344="","",IF(J344="","",IF(K344="","",IF(AND(K344&gt;23,K344&lt;=60),IF(F344="F",VLOOKUP(MROUND(HZ344,0.5),'F-Weight for Length'!K:S,3,0),VLOOKUP(MROUND(HZ344,0.5),'M-Weight for Length'!K:S,3,0)),IF(K344&gt;60,IF(F344="F",VLOOKUP(K344,'F-Weight for Length'!U:AC,3,0),VLOOKUP(K344,'M-Weight for Length'!U:AC,3,0)),IF(F344="F",VLOOKUP(MROUND(HZ344,0.5),'F-Weight for Length'!A:I,3,0),VLOOKUP(MROUND(HZ344,0.5),'M-Weight for Length'!A:I,3,0)))))))),0)</f>
        <v/>
      </c>
      <c r="AC344" s="191" t="str">
        <f>IFERROR(IF(D344="","",IF(F344="","",IF(J344="","",IF(K344="","",IF(AND(K344&gt;23,K344&lt;=60),IF(F344="F",VLOOKUP(MROUND(HZ344,0.5),'F-Weight for Length'!K:S,4,0),VLOOKUP(MROUND(HZ344,0.5),'M-Weight for Length'!K:S,4,0)),IF(K344&gt;60,IF(F344="F",VLOOKUP(K344,'F-Weight for Length'!U:AC,4,0),VLOOKUP(K344,'M-Weight for Length'!U:AC,4,0)),IF(F344="F",VLOOKUP(MROUND(HZ344,0.5),'F-Weight for Length'!A:I,4,0),VLOOKUP(MROUND(HZ344,0.5),'M-Weight for Length'!A:I,4,0)))))))),0)</f>
        <v/>
      </c>
      <c r="AD344" s="191" t="str">
        <f>IFERROR(IF(D344="","",IF(F344="","",IF(J344="","",IF(K344="","",IF(AND(K344&gt;23,K344&lt;=60),IF(F344="F",VLOOKUP(MROUND(HZ344,0.5),'F-Weight for Length'!K:S,5,0),VLOOKUP(MROUND(HZ344,0.5),'M-Weight for Length'!K:S,5,0)),IF(K344&gt;60,IF(F344="F",VLOOKUP(K344,'F-Weight for Length'!U:AC,5,0),VLOOKUP(K344,'M-Weight for Length'!U:AC,5,0)),IF(F344="F",VLOOKUP(MROUND(HZ344,0.5),'F-Weight for Length'!A:I,5,0),VLOOKUP(MROUND(HZ344,0.5),'M-Weight for Length'!A:I,5,0)))))))),0)</f>
        <v/>
      </c>
      <c r="AE344" s="191" t="str">
        <f>IFERROR(IF(D344="","",IF(F344="","",IF(J344="","",IF(K344="","",IF(AND(K344&gt;23,K344&lt;=60),IF(F344="F",VLOOKUP(MROUND(HZ344,0.5),'F-Weight for Length'!K:S,6,0),VLOOKUP(MROUND(HZ344,0.5),'M-Weight for Length'!K:S,6,0)),IF(K344&gt;60,IF(F344="F",VLOOKUP(K344,'F-Weight for Length'!U:AC,6,0),VLOOKUP(K344,'M-Weight for Length'!U:AC,6,0)),IF(F344="F",VLOOKUP(MROUND(HZ344,0.5),'F-Weight for Length'!A:I,6,0),VLOOKUP(MROUND(HZ344,0.5),'M-Weight for Length'!A:I,6,0)))))))),0)</f>
        <v/>
      </c>
      <c r="AF344" s="191" t="str">
        <f>IFERROR(IF(D344="","",IF(F344="","",IF(J344="","",IF(K344="","",IF(AND(K344&gt;23,K344&lt;=60),IF(F344="F",VLOOKUP(MROUND(HZ344,0.5),'F-Weight for Length'!K:S,7,0),VLOOKUP(MROUND(HZ344,0.5),'M-Weight for Length'!K:S,7,0)),IF(K344&gt;60,IF(F344="F",VLOOKUP(K344,'F-Weight for Length'!U:AC,7,0),VLOOKUP(K344,'M-Weight for Length'!U:AC,7,0)),IF(F344="F",VLOOKUP(MROUND(HZ344,0.5),'F-Weight for Length'!A:I,7,0),VLOOKUP(MROUND(HZ344,0.5),'M-Weight for Length'!A:I,7,0)))))))),0)</f>
        <v/>
      </c>
      <c r="AG344" s="191" t="str">
        <f>IFERROR(IF(D344="","",IF(F344="","",IF(J344="","",IF(K344="","",IF(AND(K344&gt;23,K344&lt;=60),IF(F344="F",VLOOKUP(MROUND(HZ344,0.5),'F-Weight for Length'!K:S,8,0),VLOOKUP(MROUND(HZ344,0.5),'M-Weight for Length'!K:S,8,0)),IF(K344&gt;60,IF(F344="F",VLOOKUP(K344,'F-Weight for Length'!U:AC,8,0),VLOOKUP(K344,'M-Weight for Length'!U:AC,8,0)),IF(F344="F",VLOOKUP(MROUND(HZ344,0.5),'F-Weight for Length'!A:I,8,0),VLOOKUP(MROUND(HZ344,0.5),'M-Weight for Length'!A:I,8,0)))))))),0)</f>
        <v/>
      </c>
      <c r="AH344" s="191" t="str">
        <f>IFERROR(IF(D344="","",IF(F344="","",IF(J344="","",IF(K344="","",IF(AND(K344&gt;23,K344&lt;=60),IF(F344="F",VLOOKUP(MROUND(HZ344,0.5),'F-Weight for Length'!K:S,9,0),VLOOKUP(MROUND(HZ344,0.5),'M-Weight for Length'!K:S,9,0)),IF(K344&gt;60,IF(F344="F",VLOOKUP(K344,'F-Weight for Length'!U:AC,9,0),VLOOKUP(K344,'M-Weight for Length'!U:AC,9,0)),IF(F344="F",VLOOKUP(MROUND(HZ344,0.5),'F-Weight for Length'!A:I,9,0),VLOOKUP(MROUND(HZ344,0.5),'M-Weight for Length'!A:I,9,0)))))))),0)</f>
        <v/>
      </c>
      <c r="AI344" s="192">
        <f t="shared" si="1175"/>
        <v>0</v>
      </c>
      <c r="AJ344" s="192">
        <f t="shared" si="1176"/>
        <v>0</v>
      </c>
      <c r="AK344" s="192">
        <f t="shared" si="1177"/>
        <v>0</v>
      </c>
      <c r="AL344" s="192">
        <f t="shared" si="1178"/>
        <v>0</v>
      </c>
      <c r="AM344" s="192">
        <f t="shared" si="1179"/>
        <v>0</v>
      </c>
      <c r="AN344" s="192">
        <f t="shared" si="1180"/>
        <v>0</v>
      </c>
      <c r="AO344" s="192">
        <f t="shared" si="1181"/>
        <v>0</v>
      </c>
      <c r="AP344" s="192">
        <f t="shared" si="1182"/>
        <v>0</v>
      </c>
      <c r="AQ344" s="192">
        <f t="shared" si="1183"/>
        <v>0</v>
      </c>
      <c r="AR344" s="192">
        <f t="shared" si="1184"/>
        <v>0</v>
      </c>
      <c r="AS344" s="192">
        <f t="shared" si="1185"/>
        <v>0</v>
      </c>
      <c r="AT344" s="192">
        <f t="shared" si="1186"/>
        <v>0</v>
      </c>
      <c r="AU344" s="192">
        <f t="shared" si="1187"/>
        <v>0</v>
      </c>
      <c r="AV344" s="192">
        <f t="shared" si="1188"/>
        <v>0</v>
      </c>
      <c r="AW344" s="192">
        <f t="shared" si="1189"/>
        <v>0</v>
      </c>
      <c r="AX344" s="192">
        <f t="shared" si="1190"/>
        <v>0</v>
      </c>
      <c r="AY344" s="192">
        <f t="shared" si="1191"/>
        <v>0</v>
      </c>
      <c r="AZ344" s="192">
        <f t="shared" si="1192"/>
        <v>0</v>
      </c>
      <c r="BA344" s="192">
        <f t="shared" si="1193"/>
        <v>0</v>
      </c>
      <c r="BB344" s="192">
        <f t="shared" si="1194"/>
        <v>0</v>
      </c>
      <c r="BC344" s="192">
        <f t="shared" si="1195"/>
        <v>0</v>
      </c>
      <c r="BD344" s="192">
        <f t="shared" si="1196"/>
        <v>0</v>
      </c>
      <c r="BE344" s="192">
        <f t="shared" si="1197"/>
        <v>0</v>
      </c>
      <c r="BF344" s="192">
        <f t="shared" si="1198"/>
        <v>0</v>
      </c>
      <c r="BG344" s="192">
        <f t="shared" si="1199"/>
        <v>0</v>
      </c>
      <c r="BH344" s="192">
        <f t="shared" si="1200"/>
        <v>0</v>
      </c>
      <c r="BI344" s="192">
        <f t="shared" si="1201"/>
        <v>0</v>
      </c>
      <c r="BJ344" s="192">
        <f t="shared" si="1202"/>
        <v>0</v>
      </c>
      <c r="BK344" s="192">
        <f t="shared" si="1203"/>
        <v>0</v>
      </c>
      <c r="BL344" s="192">
        <f t="shared" si="1204"/>
        <v>0</v>
      </c>
      <c r="BM344" s="192">
        <f t="shared" si="1205"/>
        <v>0</v>
      </c>
      <c r="BN344" s="192">
        <f t="shared" si="1206"/>
        <v>0</v>
      </c>
      <c r="BO344" s="192">
        <f t="shared" si="1207"/>
        <v>0</v>
      </c>
      <c r="BP344" s="192">
        <f t="shared" si="1208"/>
        <v>0</v>
      </c>
      <c r="BQ344" s="192">
        <f t="shared" si="1209"/>
        <v>0</v>
      </c>
      <c r="BR344" s="192">
        <f t="shared" si="1210"/>
        <v>0</v>
      </c>
      <c r="BS344" s="192">
        <f t="shared" si="1211"/>
        <v>0</v>
      </c>
      <c r="BT344" s="192">
        <f t="shared" si="1212"/>
        <v>0</v>
      </c>
      <c r="BU344" s="192">
        <f t="shared" si="1213"/>
        <v>0</v>
      </c>
      <c r="BV344" s="192">
        <f t="shared" si="1214"/>
        <v>0</v>
      </c>
      <c r="BW344" s="192">
        <f t="shared" si="1215"/>
        <v>0</v>
      </c>
      <c r="BX344" s="192">
        <f t="shared" si="1216"/>
        <v>0</v>
      </c>
      <c r="BY344" s="192">
        <f t="shared" si="1217"/>
        <v>0</v>
      </c>
      <c r="BZ344" s="192">
        <f t="shared" si="1218"/>
        <v>0</v>
      </c>
      <c r="CA344" s="192">
        <f t="shared" si="1219"/>
        <v>0</v>
      </c>
      <c r="CB344" s="192">
        <f t="shared" si="1220"/>
        <v>0</v>
      </c>
      <c r="CC344" s="192">
        <f t="shared" si="1221"/>
        <v>0</v>
      </c>
      <c r="CD344" s="192">
        <f t="shared" si="1222"/>
        <v>0</v>
      </c>
      <c r="CE344" s="192">
        <f t="shared" si="1223"/>
        <v>0</v>
      </c>
      <c r="CF344" s="192">
        <f t="shared" si="1224"/>
        <v>0</v>
      </c>
      <c r="CG344" s="192">
        <f t="shared" si="1225"/>
        <v>0</v>
      </c>
      <c r="CH344" s="192">
        <f t="shared" si="1226"/>
        <v>0</v>
      </c>
      <c r="CI344" s="192">
        <f t="shared" si="1227"/>
        <v>0</v>
      </c>
      <c r="CJ344" s="192">
        <f t="shared" si="1228"/>
        <v>0</v>
      </c>
      <c r="CK344" s="192">
        <f t="shared" si="1229"/>
        <v>0</v>
      </c>
      <c r="CL344" s="192">
        <f t="shared" si="1230"/>
        <v>0</v>
      </c>
      <c r="CM344" s="192">
        <f t="shared" si="1231"/>
        <v>0</v>
      </c>
      <c r="CN344" s="192">
        <f t="shared" si="1232"/>
        <v>0</v>
      </c>
      <c r="CO344" s="192">
        <f t="shared" si="1233"/>
        <v>0</v>
      </c>
      <c r="CP344" s="192">
        <f t="shared" si="1234"/>
        <v>0</v>
      </c>
      <c r="CQ344" s="192">
        <f t="shared" si="1235"/>
        <v>0</v>
      </c>
      <c r="CR344" s="192">
        <f t="shared" si="1236"/>
        <v>0</v>
      </c>
      <c r="CS344" s="192">
        <f t="shared" si="1237"/>
        <v>0</v>
      </c>
      <c r="CT344" s="192">
        <f t="shared" si="1238"/>
        <v>0</v>
      </c>
      <c r="CU344" s="192">
        <f t="shared" si="1239"/>
        <v>0</v>
      </c>
      <c r="CV344" s="192">
        <f t="shared" si="1240"/>
        <v>0</v>
      </c>
      <c r="CW344" s="192">
        <f t="shared" si="1241"/>
        <v>0</v>
      </c>
      <c r="CX344" s="192">
        <f t="shared" si="1242"/>
        <v>0</v>
      </c>
      <c r="CY344" s="192">
        <f t="shared" si="1243"/>
        <v>0</v>
      </c>
      <c r="CZ344" s="192">
        <f t="shared" si="1244"/>
        <v>0</v>
      </c>
      <c r="DA344" s="192">
        <f t="shared" si="1245"/>
        <v>0</v>
      </c>
      <c r="DB344" s="192">
        <f t="shared" si="1246"/>
        <v>0</v>
      </c>
      <c r="DC344" s="192">
        <f t="shared" si="1247"/>
        <v>0</v>
      </c>
      <c r="DD344" s="192">
        <f t="shared" si="1248"/>
        <v>0</v>
      </c>
      <c r="DE344" s="192">
        <f t="shared" si="1249"/>
        <v>0</v>
      </c>
      <c r="DF344" s="192">
        <f t="shared" si="1250"/>
        <v>0</v>
      </c>
      <c r="DG344" s="192">
        <f t="shared" si="1251"/>
        <v>0</v>
      </c>
      <c r="DH344" s="192">
        <f t="shared" si="1252"/>
        <v>0</v>
      </c>
      <c r="DI344" s="192">
        <f t="shared" si="1253"/>
        <v>0</v>
      </c>
      <c r="DJ344" s="192">
        <f t="shared" si="1254"/>
        <v>0</v>
      </c>
      <c r="DK344" s="192">
        <f t="shared" si="1255"/>
        <v>0</v>
      </c>
      <c r="DL344" s="192">
        <f t="shared" si="1256"/>
        <v>0</v>
      </c>
      <c r="DM344" s="192">
        <f t="shared" si="1257"/>
        <v>0</v>
      </c>
      <c r="DN344" s="192">
        <f t="shared" si="1258"/>
        <v>0</v>
      </c>
      <c r="DO344" s="192">
        <f t="shared" si="1259"/>
        <v>0</v>
      </c>
      <c r="DP344" s="192">
        <f t="shared" si="1260"/>
        <v>0</v>
      </c>
      <c r="DQ344" s="192">
        <f t="shared" si="1261"/>
        <v>0</v>
      </c>
      <c r="DR344" s="192">
        <f t="shared" si="1262"/>
        <v>0</v>
      </c>
      <c r="DS344" s="192">
        <f t="shared" si="1263"/>
        <v>0</v>
      </c>
      <c r="DT344" s="192">
        <f t="shared" si="1264"/>
        <v>0</v>
      </c>
      <c r="DU344" s="192">
        <f t="shared" si="1265"/>
        <v>0</v>
      </c>
      <c r="DV344" s="193">
        <f t="shared" si="1266"/>
        <v>0</v>
      </c>
      <c r="DW344" s="193">
        <f t="shared" si="1267"/>
        <v>0</v>
      </c>
      <c r="DX344" s="193">
        <f t="shared" si="1268"/>
        <v>0</v>
      </c>
      <c r="DY344" s="193">
        <f t="shared" si="1269"/>
        <v>0</v>
      </c>
      <c r="DZ344" s="193">
        <f t="shared" si="1270"/>
        <v>0</v>
      </c>
      <c r="EA344" s="192">
        <f t="shared" si="1271"/>
        <v>0</v>
      </c>
      <c r="EB344" s="192">
        <f t="shared" si="1272"/>
        <v>0</v>
      </c>
      <c r="EC344" s="192">
        <f t="shared" si="1273"/>
        <v>0</v>
      </c>
      <c r="ED344" s="192">
        <f t="shared" si="1274"/>
        <v>0</v>
      </c>
      <c r="EE344" s="192">
        <f t="shared" si="1275"/>
        <v>0</v>
      </c>
      <c r="EF344" s="192">
        <f t="shared" si="1276"/>
        <v>0</v>
      </c>
      <c r="EG344" s="192">
        <f t="shared" si="1277"/>
        <v>0</v>
      </c>
      <c r="EH344" s="192">
        <f t="shared" si="1278"/>
        <v>0</v>
      </c>
      <c r="EI344" s="192">
        <f t="shared" si="1279"/>
        <v>0</v>
      </c>
      <c r="EJ344" s="192">
        <f t="shared" si="1280"/>
        <v>0</v>
      </c>
      <c r="EK344" s="192">
        <f t="shared" si="1281"/>
        <v>0</v>
      </c>
      <c r="EL344" s="192">
        <f t="shared" si="1282"/>
        <v>0</v>
      </c>
      <c r="EM344" s="192">
        <f t="shared" si="1283"/>
        <v>0</v>
      </c>
      <c r="EN344" s="192">
        <f t="shared" si="1284"/>
        <v>0</v>
      </c>
      <c r="EO344" s="192">
        <f t="shared" si="1285"/>
        <v>0</v>
      </c>
      <c r="EP344" s="192">
        <f t="shared" si="1286"/>
        <v>0</v>
      </c>
      <c r="EQ344" s="192">
        <f t="shared" si="1287"/>
        <v>0</v>
      </c>
      <c r="ER344" s="192">
        <f t="shared" si="1288"/>
        <v>0</v>
      </c>
      <c r="ES344" s="192">
        <f t="shared" si="1289"/>
        <v>0</v>
      </c>
      <c r="ET344" s="192">
        <f t="shared" si="1290"/>
        <v>0</v>
      </c>
      <c r="EU344" s="192">
        <f t="shared" si="1291"/>
        <v>0</v>
      </c>
      <c r="EV344" s="192">
        <f t="shared" si="1292"/>
        <v>0</v>
      </c>
      <c r="EW344" s="192">
        <f t="shared" si="1293"/>
        <v>0</v>
      </c>
      <c r="EX344" s="192">
        <f t="shared" si="1294"/>
        <v>0</v>
      </c>
      <c r="EY344" s="192">
        <f t="shared" si="1295"/>
        <v>0</v>
      </c>
      <c r="EZ344" s="192">
        <f t="shared" si="1296"/>
        <v>0</v>
      </c>
      <c r="FA344" s="192">
        <f t="shared" si="1297"/>
        <v>0</v>
      </c>
      <c r="FB344" s="192">
        <f t="shared" si="1298"/>
        <v>0</v>
      </c>
      <c r="FC344" s="192">
        <f t="shared" si="1299"/>
        <v>0</v>
      </c>
      <c r="FD344" s="192">
        <f t="shared" si="1300"/>
        <v>0</v>
      </c>
      <c r="FE344" s="192">
        <f t="shared" si="1301"/>
        <v>0</v>
      </c>
      <c r="FF344" s="192">
        <f t="shared" si="1302"/>
        <v>0</v>
      </c>
      <c r="FG344" s="192">
        <f t="shared" si="1303"/>
        <v>0</v>
      </c>
      <c r="FH344" s="192">
        <f t="shared" si="1304"/>
        <v>0</v>
      </c>
      <c r="FI344" s="192">
        <f t="shared" si="1305"/>
        <v>0</v>
      </c>
      <c r="FJ344" s="192">
        <f t="shared" si="1306"/>
        <v>0</v>
      </c>
      <c r="FK344" s="192">
        <f t="shared" si="1307"/>
        <v>0</v>
      </c>
      <c r="FL344" s="192">
        <f t="shared" si="1308"/>
        <v>0</v>
      </c>
      <c r="FM344" s="192">
        <f t="shared" si="1309"/>
        <v>0</v>
      </c>
      <c r="FN344" s="192">
        <f t="shared" si="1310"/>
        <v>0</v>
      </c>
      <c r="FO344" s="192">
        <f t="shared" si="1311"/>
        <v>0</v>
      </c>
      <c r="FP344" s="192">
        <f t="shared" si="1312"/>
        <v>0</v>
      </c>
      <c r="FQ344" s="192">
        <f t="shared" si="1313"/>
        <v>0</v>
      </c>
      <c r="FR344" s="192">
        <f t="shared" si="1314"/>
        <v>0</v>
      </c>
      <c r="FS344" s="192">
        <f t="shared" si="1315"/>
        <v>0</v>
      </c>
      <c r="FT344" s="192">
        <f t="shared" si="1316"/>
        <v>0</v>
      </c>
      <c r="FU344" s="192">
        <f t="shared" si="1317"/>
        <v>0</v>
      </c>
      <c r="FV344" s="192">
        <f t="shared" si="1318"/>
        <v>0</v>
      </c>
      <c r="FW344" s="192">
        <f t="shared" si="1319"/>
        <v>0</v>
      </c>
      <c r="FX344" s="192">
        <f t="shared" si="1320"/>
        <v>0</v>
      </c>
      <c r="FY344" s="192">
        <f t="shared" si="1321"/>
        <v>0</v>
      </c>
      <c r="FZ344" s="192">
        <f t="shared" si="1322"/>
        <v>0</v>
      </c>
      <c r="GA344" s="192">
        <f t="shared" si="1323"/>
        <v>0</v>
      </c>
      <c r="GB344" s="192">
        <f t="shared" si="1324"/>
        <v>0</v>
      </c>
      <c r="GC344" s="192">
        <f t="shared" si="1325"/>
        <v>0</v>
      </c>
      <c r="GD344" s="192">
        <f t="shared" si="1326"/>
        <v>0</v>
      </c>
      <c r="GE344" s="192">
        <f t="shared" si="1327"/>
        <v>0</v>
      </c>
      <c r="GF344" s="192">
        <f t="shared" si="1328"/>
        <v>0</v>
      </c>
      <c r="GG344" s="192">
        <f t="shared" si="1329"/>
        <v>0</v>
      </c>
      <c r="GH344" s="192">
        <f t="shared" si="1330"/>
        <v>0</v>
      </c>
      <c r="GI344" s="192">
        <f t="shared" si="1331"/>
        <v>0</v>
      </c>
      <c r="GJ344" s="192">
        <f t="shared" si="1332"/>
        <v>0</v>
      </c>
      <c r="GK344" s="192">
        <f t="shared" si="1333"/>
        <v>0</v>
      </c>
      <c r="GL344" s="192">
        <f t="shared" si="1334"/>
        <v>0</v>
      </c>
      <c r="GM344" s="192">
        <f t="shared" si="1335"/>
        <v>0</v>
      </c>
      <c r="GN344" s="192">
        <f t="shared" si="1336"/>
        <v>0</v>
      </c>
      <c r="GO344" s="192">
        <f t="shared" si="1337"/>
        <v>0</v>
      </c>
      <c r="GP344" s="192">
        <f t="shared" si="1338"/>
        <v>0</v>
      </c>
      <c r="GQ344" s="192">
        <f t="shared" si="1339"/>
        <v>0</v>
      </c>
      <c r="GR344" s="192">
        <f t="shared" si="1340"/>
        <v>0</v>
      </c>
      <c r="GS344" s="192">
        <f t="shared" si="1341"/>
        <v>0</v>
      </c>
      <c r="GT344" s="192">
        <f t="shared" si="1342"/>
        <v>0</v>
      </c>
      <c r="GU344" s="192">
        <f t="shared" si="1343"/>
        <v>0</v>
      </c>
      <c r="GV344" s="192">
        <f t="shared" si="1344"/>
        <v>0</v>
      </c>
      <c r="GW344" s="192">
        <f t="shared" si="1345"/>
        <v>0</v>
      </c>
      <c r="GX344" s="192">
        <f t="shared" si="1346"/>
        <v>0</v>
      </c>
      <c r="GY344" s="192">
        <f t="shared" si="1347"/>
        <v>0</v>
      </c>
      <c r="GZ344" s="192">
        <f t="shared" si="1348"/>
        <v>0</v>
      </c>
      <c r="HA344" s="192">
        <f t="shared" si="1349"/>
        <v>0</v>
      </c>
      <c r="HB344" s="192">
        <f t="shared" si="1350"/>
        <v>0</v>
      </c>
      <c r="HC344" s="192">
        <f t="shared" si="1351"/>
        <v>0</v>
      </c>
      <c r="HD344" s="192">
        <f t="shared" si="1352"/>
        <v>0</v>
      </c>
      <c r="HE344" s="192">
        <f t="shared" si="1353"/>
        <v>0</v>
      </c>
      <c r="HF344" s="192">
        <f t="shared" si="1354"/>
        <v>0</v>
      </c>
      <c r="HG344" s="192">
        <f t="shared" si="1355"/>
        <v>0</v>
      </c>
      <c r="HH344" s="192">
        <f t="shared" si="1356"/>
        <v>0</v>
      </c>
      <c r="HI344" s="192">
        <f t="shared" si="1357"/>
        <v>0</v>
      </c>
      <c r="HJ344" s="192">
        <f t="shared" si="1358"/>
        <v>0</v>
      </c>
      <c r="HK344" s="192">
        <f t="shared" si="1359"/>
        <v>0</v>
      </c>
      <c r="HL344" s="192">
        <f t="shared" si="1360"/>
        <v>0</v>
      </c>
      <c r="HM344" s="192">
        <f t="shared" si="1361"/>
        <v>0</v>
      </c>
      <c r="HN344" s="194">
        <f t="shared" si="1362"/>
        <v>0</v>
      </c>
      <c r="HO344" s="194">
        <f t="shared" si="1363"/>
        <v>0</v>
      </c>
      <c r="HP344" s="194">
        <f t="shared" si="1364"/>
        <v>0</v>
      </c>
      <c r="HQ344" s="194">
        <f t="shared" si="1365"/>
        <v>0</v>
      </c>
      <c r="HR344" s="194">
        <f t="shared" si="1366"/>
        <v>0</v>
      </c>
      <c r="HS344" s="195" t="str">
        <f t="shared" si="1163"/>
        <v/>
      </c>
      <c r="HT344" s="196">
        <f t="shared" si="1159"/>
        <v>0</v>
      </c>
      <c r="HU344" s="196">
        <f t="shared" si="1160"/>
        <v>0</v>
      </c>
      <c r="HV344" s="197" t="str">
        <f t="shared" si="1164"/>
        <v/>
      </c>
      <c r="HW344" s="197" t="str">
        <f t="shared" si="1367"/>
        <v/>
      </c>
      <c r="HX344" s="197" t="str">
        <f t="shared" si="1368"/>
        <v/>
      </c>
      <c r="HY344" s="195" t="str">
        <f t="shared" si="1165"/>
        <v/>
      </c>
      <c r="HZ344" s="30">
        <f t="shared" si="1161"/>
        <v>0</v>
      </c>
      <c r="IA344" s="198">
        <f t="shared" si="1166"/>
        <v>0</v>
      </c>
      <c r="IB344" s="195"/>
      <c r="IC344" s="195">
        <f t="shared" si="1369"/>
        <v>0</v>
      </c>
      <c r="ID344" s="195">
        <f t="shared" si="1167"/>
        <v>0</v>
      </c>
      <c r="IE344" s="195">
        <f t="shared" si="1370"/>
        <v>0</v>
      </c>
      <c r="IF344" s="195">
        <f t="shared" si="1168"/>
        <v>0</v>
      </c>
      <c r="IG344" s="307">
        <f t="shared" si="1169"/>
        <v>0</v>
      </c>
      <c r="IH344" s="307">
        <f t="shared" si="1170"/>
        <v>0</v>
      </c>
      <c r="II344" s="44">
        <f t="shared" si="1171"/>
        <v>0</v>
      </c>
      <c r="IJ344" s="44">
        <f t="shared" si="1371"/>
        <v>0</v>
      </c>
      <c r="IK344" s="44">
        <f t="shared" si="1372"/>
        <v>0</v>
      </c>
      <c r="IL344" s="44">
        <f t="shared" si="1373"/>
        <v>0</v>
      </c>
      <c r="IM344" s="44">
        <f t="shared" si="1374"/>
        <v>0</v>
      </c>
      <c r="IN344" s="44">
        <f t="shared" si="1375"/>
        <v>0</v>
      </c>
      <c r="IO344" s="44">
        <f t="shared" si="1376"/>
        <v>0</v>
      </c>
    </row>
    <row r="345" spans="1:249" ht="18" customHeight="1">
      <c r="A345" s="188">
        <v>339</v>
      </c>
      <c r="B345" s="326"/>
      <c r="C345" s="289"/>
      <c r="D345" s="199"/>
      <c r="E345" s="189"/>
      <c r="F345" s="189"/>
      <c r="G345" s="190"/>
      <c r="H345" s="190"/>
      <c r="I345" s="272"/>
      <c r="J345" s="207"/>
      <c r="K345" s="214" t="str">
        <f t="shared" si="1172"/>
        <v/>
      </c>
      <c r="L345" s="200" t="str">
        <f t="shared" si="1173"/>
        <v/>
      </c>
      <c r="M345" s="200" t="str">
        <f t="shared" si="1174"/>
        <v/>
      </c>
      <c r="N345" s="209" t="str">
        <f t="shared" si="1162"/>
        <v/>
      </c>
      <c r="O345" s="208" t="str">
        <f>IFERROR(IF(D345="","",IF(K345="","",IF(I345="","",IF(F345="F",VLOOKUP(K345,F!A:G,2,0),IF(F345="M",VLOOKUP(K345,M!A:G,2,0),""))))),0)</f>
        <v/>
      </c>
      <c r="P345" s="191" t="str">
        <f>IFERROR(IF(D345="","",IF(K345="","",IF(I345="","",IF(F345="F",VLOOKUP(K345,F!A:G,3,0),IF(F345="M",VLOOKUP(K345,M!A:G,3,0),""))))),0)</f>
        <v/>
      </c>
      <c r="Q345" s="191" t="str">
        <f>IFERROR(IF(D345="","",IF(K345="","",IF(I345="","",IF(F345="F",VLOOKUP(K345,F!A:G,4,0),IF(F345="M",VLOOKUP(K345,M!A:G,4,0),""))))),0)</f>
        <v/>
      </c>
      <c r="R345" s="191" t="str">
        <f>IFERROR(IF(D345="","",IF(K345="","",IF(I345="","",IF(F345="F",VLOOKUP(K345,F!A:G,5,0),IF(F345="M",VLOOKUP(K345,M!A:G,5,0),""))))),0)</f>
        <v/>
      </c>
      <c r="S345" s="191" t="str">
        <f>IFERROR(IF(D345="","",IF(K345="","",IF(I345="","",IF(F345="F",VLOOKUP(K345,F!A:G,6,0),IF(F345="M",VLOOKUP(K345,M!A:G,6,0),""))))),0)</f>
        <v/>
      </c>
      <c r="T345" s="191" t="str">
        <f>IFERROR(IF(D345="","",IF(K345="","",IF(I345="","",IF(F345="F",VLOOKUP(K345,F!A:G,7,0),IF(F345="M",VLOOKUP(K345,M!A:G,7,0),""))))),0)</f>
        <v/>
      </c>
      <c r="U345" s="191" t="str">
        <f>IFERROR(IF(D345="","",IF(K345="","",IF(J345="","",IF(F345="F",VLOOKUP(K345,F!A:M,8,0),IF(F345="M",VLOOKUP(K345,M!A:M,8,0),""))))),0)</f>
        <v/>
      </c>
      <c r="V345" s="191" t="str">
        <f>IFERROR(IF(D345="","",IF(K345="","",IF(J345="","",IF(F345="F",VLOOKUP(K345,F!A:M,9,0),IF(F345="M",VLOOKUP(K345,M!A:M,9,0),""))))),0)</f>
        <v/>
      </c>
      <c r="W345" s="191" t="str">
        <f>IFERROR(IF(D345="","",IF(K345="","",IF(J345="","",IF(F345="F",VLOOKUP(K345,F!A:M,10,0),IF(F345="M",VLOOKUP(K345,M!A:M,10,0),""))))),0)</f>
        <v/>
      </c>
      <c r="X345" s="191" t="str">
        <f>IFERROR(IF(D345="","",IF(K345="","",IF(J345="","",IF(F345="F",VLOOKUP(K345,F!A:M,11,0),IF(F345="M",VLOOKUP(K345,M!A:M,11,0),""))))),0)</f>
        <v/>
      </c>
      <c r="Y345" s="191" t="str">
        <f>IFERROR(IF(D345="","",IF(K345="","",IF(J345="","",IF(F345="F",VLOOKUP(K345,F!A:M,12,0),IF(F345="M",VLOOKUP(K345,M!A:M,12,0),""))))),0)</f>
        <v/>
      </c>
      <c r="Z345" s="191" t="str">
        <f>IFERROR(IF(D345="","",IF(K345="","",IF(J345="","",IF(F345="F",VLOOKUP(K345,F!A:M,13,0),IF(F345="M",VLOOKUP(K345,M!A:M,13,0),""))))),0)</f>
        <v/>
      </c>
      <c r="AA345" s="191" t="str">
        <f>IFERROR(IF(D345="","",IF(F345="","",IF(J345="","",IF(K345="","",IF(AND(K345&gt;23,K345&lt;=60),IF(F345="F",VLOOKUP(MROUND(HZ345,0.5),'F-Weight for Length'!K:S,2,0),VLOOKUP(MROUND(HZ345,0.5),'M-Weight for Length'!K:S,2,0)),IF(K345&gt;60,IF(F345="F",VLOOKUP(K345,'F-Weight for Length'!U:AC,2,0),VLOOKUP(K345,'M-Weight for Length'!U:AC,2,0)),IF(F345="F",VLOOKUP(MROUND(HZ345,0.5),'F-Weight for Length'!A:I,2,0),VLOOKUP(MROUND(HZ345,0.5),'M-Weight for Length'!A:I,2,0)))))))),0)</f>
        <v/>
      </c>
      <c r="AB345" s="191" t="str">
        <f>IFERROR(IF(D345="","",IF(F345="","",IF(J345="","",IF(K345="","",IF(AND(K345&gt;23,K345&lt;=60),IF(F345="F",VLOOKUP(MROUND(HZ345,0.5),'F-Weight for Length'!K:S,3,0),VLOOKUP(MROUND(HZ345,0.5),'M-Weight for Length'!K:S,3,0)),IF(K345&gt;60,IF(F345="F",VLOOKUP(K345,'F-Weight for Length'!U:AC,3,0),VLOOKUP(K345,'M-Weight for Length'!U:AC,3,0)),IF(F345="F",VLOOKUP(MROUND(HZ345,0.5),'F-Weight for Length'!A:I,3,0),VLOOKUP(MROUND(HZ345,0.5),'M-Weight for Length'!A:I,3,0)))))))),0)</f>
        <v/>
      </c>
      <c r="AC345" s="191" t="str">
        <f>IFERROR(IF(D345="","",IF(F345="","",IF(J345="","",IF(K345="","",IF(AND(K345&gt;23,K345&lt;=60),IF(F345="F",VLOOKUP(MROUND(HZ345,0.5),'F-Weight for Length'!K:S,4,0),VLOOKUP(MROUND(HZ345,0.5),'M-Weight for Length'!K:S,4,0)),IF(K345&gt;60,IF(F345="F",VLOOKUP(K345,'F-Weight for Length'!U:AC,4,0),VLOOKUP(K345,'M-Weight for Length'!U:AC,4,0)),IF(F345="F",VLOOKUP(MROUND(HZ345,0.5),'F-Weight for Length'!A:I,4,0),VLOOKUP(MROUND(HZ345,0.5),'M-Weight for Length'!A:I,4,0)))))))),0)</f>
        <v/>
      </c>
      <c r="AD345" s="191" t="str">
        <f>IFERROR(IF(D345="","",IF(F345="","",IF(J345="","",IF(K345="","",IF(AND(K345&gt;23,K345&lt;=60),IF(F345="F",VLOOKUP(MROUND(HZ345,0.5),'F-Weight for Length'!K:S,5,0),VLOOKUP(MROUND(HZ345,0.5),'M-Weight for Length'!K:S,5,0)),IF(K345&gt;60,IF(F345="F",VLOOKUP(K345,'F-Weight for Length'!U:AC,5,0),VLOOKUP(K345,'M-Weight for Length'!U:AC,5,0)),IF(F345="F",VLOOKUP(MROUND(HZ345,0.5),'F-Weight for Length'!A:I,5,0),VLOOKUP(MROUND(HZ345,0.5),'M-Weight for Length'!A:I,5,0)))))))),0)</f>
        <v/>
      </c>
      <c r="AE345" s="191" t="str">
        <f>IFERROR(IF(D345="","",IF(F345="","",IF(J345="","",IF(K345="","",IF(AND(K345&gt;23,K345&lt;=60),IF(F345="F",VLOOKUP(MROUND(HZ345,0.5),'F-Weight for Length'!K:S,6,0),VLOOKUP(MROUND(HZ345,0.5),'M-Weight for Length'!K:S,6,0)),IF(K345&gt;60,IF(F345="F",VLOOKUP(K345,'F-Weight for Length'!U:AC,6,0),VLOOKUP(K345,'M-Weight for Length'!U:AC,6,0)),IF(F345="F",VLOOKUP(MROUND(HZ345,0.5),'F-Weight for Length'!A:I,6,0),VLOOKUP(MROUND(HZ345,0.5),'M-Weight for Length'!A:I,6,0)))))))),0)</f>
        <v/>
      </c>
      <c r="AF345" s="191" t="str">
        <f>IFERROR(IF(D345="","",IF(F345="","",IF(J345="","",IF(K345="","",IF(AND(K345&gt;23,K345&lt;=60),IF(F345="F",VLOOKUP(MROUND(HZ345,0.5),'F-Weight for Length'!K:S,7,0),VLOOKUP(MROUND(HZ345,0.5),'M-Weight for Length'!K:S,7,0)),IF(K345&gt;60,IF(F345="F",VLOOKUP(K345,'F-Weight for Length'!U:AC,7,0),VLOOKUP(K345,'M-Weight for Length'!U:AC,7,0)),IF(F345="F",VLOOKUP(MROUND(HZ345,0.5),'F-Weight for Length'!A:I,7,0),VLOOKUP(MROUND(HZ345,0.5),'M-Weight for Length'!A:I,7,0)))))))),0)</f>
        <v/>
      </c>
      <c r="AG345" s="191" t="str">
        <f>IFERROR(IF(D345="","",IF(F345="","",IF(J345="","",IF(K345="","",IF(AND(K345&gt;23,K345&lt;=60),IF(F345="F",VLOOKUP(MROUND(HZ345,0.5),'F-Weight for Length'!K:S,8,0),VLOOKUP(MROUND(HZ345,0.5),'M-Weight for Length'!K:S,8,0)),IF(K345&gt;60,IF(F345="F",VLOOKUP(K345,'F-Weight for Length'!U:AC,8,0),VLOOKUP(K345,'M-Weight for Length'!U:AC,8,0)),IF(F345="F",VLOOKUP(MROUND(HZ345,0.5),'F-Weight for Length'!A:I,8,0),VLOOKUP(MROUND(HZ345,0.5),'M-Weight for Length'!A:I,8,0)))))))),0)</f>
        <v/>
      </c>
      <c r="AH345" s="191" t="str">
        <f>IFERROR(IF(D345="","",IF(F345="","",IF(J345="","",IF(K345="","",IF(AND(K345&gt;23,K345&lt;=60),IF(F345="F",VLOOKUP(MROUND(HZ345,0.5),'F-Weight for Length'!K:S,9,0),VLOOKUP(MROUND(HZ345,0.5),'M-Weight for Length'!K:S,9,0)),IF(K345&gt;60,IF(F345="F",VLOOKUP(K345,'F-Weight for Length'!U:AC,9,0),VLOOKUP(K345,'M-Weight for Length'!U:AC,9,0)),IF(F345="F",VLOOKUP(MROUND(HZ345,0.5),'F-Weight for Length'!A:I,9,0),VLOOKUP(MROUND(HZ345,0.5),'M-Weight for Length'!A:I,9,0)))))))),0)</f>
        <v/>
      </c>
      <c r="AI345" s="192">
        <f t="shared" si="1175"/>
        <v>0</v>
      </c>
      <c r="AJ345" s="192">
        <f t="shared" si="1176"/>
        <v>0</v>
      </c>
      <c r="AK345" s="192">
        <f t="shared" si="1177"/>
        <v>0</v>
      </c>
      <c r="AL345" s="192">
        <f t="shared" si="1178"/>
        <v>0</v>
      </c>
      <c r="AM345" s="192">
        <f t="shared" si="1179"/>
        <v>0</v>
      </c>
      <c r="AN345" s="192">
        <f t="shared" si="1180"/>
        <v>0</v>
      </c>
      <c r="AO345" s="192">
        <f t="shared" si="1181"/>
        <v>0</v>
      </c>
      <c r="AP345" s="192">
        <f t="shared" si="1182"/>
        <v>0</v>
      </c>
      <c r="AQ345" s="192">
        <f t="shared" si="1183"/>
        <v>0</v>
      </c>
      <c r="AR345" s="192">
        <f t="shared" si="1184"/>
        <v>0</v>
      </c>
      <c r="AS345" s="192">
        <f t="shared" si="1185"/>
        <v>0</v>
      </c>
      <c r="AT345" s="192">
        <f t="shared" si="1186"/>
        <v>0</v>
      </c>
      <c r="AU345" s="192">
        <f t="shared" si="1187"/>
        <v>0</v>
      </c>
      <c r="AV345" s="192">
        <f t="shared" si="1188"/>
        <v>0</v>
      </c>
      <c r="AW345" s="192">
        <f t="shared" si="1189"/>
        <v>0</v>
      </c>
      <c r="AX345" s="192">
        <f t="shared" si="1190"/>
        <v>0</v>
      </c>
      <c r="AY345" s="192">
        <f t="shared" si="1191"/>
        <v>0</v>
      </c>
      <c r="AZ345" s="192">
        <f t="shared" si="1192"/>
        <v>0</v>
      </c>
      <c r="BA345" s="192">
        <f t="shared" si="1193"/>
        <v>0</v>
      </c>
      <c r="BB345" s="192">
        <f t="shared" si="1194"/>
        <v>0</v>
      </c>
      <c r="BC345" s="192">
        <f t="shared" si="1195"/>
        <v>0</v>
      </c>
      <c r="BD345" s="192">
        <f t="shared" si="1196"/>
        <v>0</v>
      </c>
      <c r="BE345" s="192">
        <f t="shared" si="1197"/>
        <v>0</v>
      </c>
      <c r="BF345" s="192">
        <f t="shared" si="1198"/>
        <v>0</v>
      </c>
      <c r="BG345" s="192">
        <f t="shared" si="1199"/>
        <v>0</v>
      </c>
      <c r="BH345" s="192">
        <f t="shared" si="1200"/>
        <v>0</v>
      </c>
      <c r="BI345" s="192">
        <f t="shared" si="1201"/>
        <v>0</v>
      </c>
      <c r="BJ345" s="192">
        <f t="shared" si="1202"/>
        <v>0</v>
      </c>
      <c r="BK345" s="192">
        <f t="shared" si="1203"/>
        <v>0</v>
      </c>
      <c r="BL345" s="192">
        <f t="shared" si="1204"/>
        <v>0</v>
      </c>
      <c r="BM345" s="192">
        <f t="shared" si="1205"/>
        <v>0</v>
      </c>
      <c r="BN345" s="192">
        <f t="shared" si="1206"/>
        <v>0</v>
      </c>
      <c r="BO345" s="192">
        <f t="shared" si="1207"/>
        <v>0</v>
      </c>
      <c r="BP345" s="192">
        <f t="shared" si="1208"/>
        <v>0</v>
      </c>
      <c r="BQ345" s="192">
        <f t="shared" si="1209"/>
        <v>0</v>
      </c>
      <c r="BR345" s="192">
        <f t="shared" si="1210"/>
        <v>0</v>
      </c>
      <c r="BS345" s="192">
        <f t="shared" si="1211"/>
        <v>0</v>
      </c>
      <c r="BT345" s="192">
        <f t="shared" si="1212"/>
        <v>0</v>
      </c>
      <c r="BU345" s="192">
        <f t="shared" si="1213"/>
        <v>0</v>
      </c>
      <c r="BV345" s="192">
        <f t="shared" si="1214"/>
        <v>0</v>
      </c>
      <c r="BW345" s="192">
        <f t="shared" si="1215"/>
        <v>0</v>
      </c>
      <c r="BX345" s="192">
        <f t="shared" si="1216"/>
        <v>0</v>
      </c>
      <c r="BY345" s="192">
        <f t="shared" si="1217"/>
        <v>0</v>
      </c>
      <c r="BZ345" s="192">
        <f t="shared" si="1218"/>
        <v>0</v>
      </c>
      <c r="CA345" s="192">
        <f t="shared" si="1219"/>
        <v>0</v>
      </c>
      <c r="CB345" s="192">
        <f t="shared" si="1220"/>
        <v>0</v>
      </c>
      <c r="CC345" s="192">
        <f t="shared" si="1221"/>
        <v>0</v>
      </c>
      <c r="CD345" s="192">
        <f t="shared" si="1222"/>
        <v>0</v>
      </c>
      <c r="CE345" s="192">
        <f t="shared" si="1223"/>
        <v>0</v>
      </c>
      <c r="CF345" s="192">
        <f t="shared" si="1224"/>
        <v>0</v>
      </c>
      <c r="CG345" s="192">
        <f t="shared" si="1225"/>
        <v>0</v>
      </c>
      <c r="CH345" s="192">
        <f t="shared" si="1226"/>
        <v>0</v>
      </c>
      <c r="CI345" s="192">
        <f t="shared" si="1227"/>
        <v>0</v>
      </c>
      <c r="CJ345" s="192">
        <f t="shared" si="1228"/>
        <v>0</v>
      </c>
      <c r="CK345" s="192">
        <f t="shared" si="1229"/>
        <v>0</v>
      </c>
      <c r="CL345" s="192">
        <f t="shared" si="1230"/>
        <v>0</v>
      </c>
      <c r="CM345" s="192">
        <f t="shared" si="1231"/>
        <v>0</v>
      </c>
      <c r="CN345" s="192">
        <f t="shared" si="1232"/>
        <v>0</v>
      </c>
      <c r="CO345" s="192">
        <f t="shared" si="1233"/>
        <v>0</v>
      </c>
      <c r="CP345" s="192">
        <f t="shared" si="1234"/>
        <v>0</v>
      </c>
      <c r="CQ345" s="192">
        <f t="shared" si="1235"/>
        <v>0</v>
      </c>
      <c r="CR345" s="192">
        <f t="shared" si="1236"/>
        <v>0</v>
      </c>
      <c r="CS345" s="192">
        <f t="shared" si="1237"/>
        <v>0</v>
      </c>
      <c r="CT345" s="192">
        <f t="shared" si="1238"/>
        <v>0</v>
      </c>
      <c r="CU345" s="192">
        <f t="shared" si="1239"/>
        <v>0</v>
      </c>
      <c r="CV345" s="192">
        <f t="shared" si="1240"/>
        <v>0</v>
      </c>
      <c r="CW345" s="192">
        <f t="shared" si="1241"/>
        <v>0</v>
      </c>
      <c r="CX345" s="192">
        <f t="shared" si="1242"/>
        <v>0</v>
      </c>
      <c r="CY345" s="192">
        <f t="shared" si="1243"/>
        <v>0</v>
      </c>
      <c r="CZ345" s="192">
        <f t="shared" si="1244"/>
        <v>0</v>
      </c>
      <c r="DA345" s="192">
        <f t="shared" si="1245"/>
        <v>0</v>
      </c>
      <c r="DB345" s="192">
        <f t="shared" si="1246"/>
        <v>0</v>
      </c>
      <c r="DC345" s="192">
        <f t="shared" si="1247"/>
        <v>0</v>
      </c>
      <c r="DD345" s="192">
        <f t="shared" si="1248"/>
        <v>0</v>
      </c>
      <c r="DE345" s="192">
        <f t="shared" si="1249"/>
        <v>0</v>
      </c>
      <c r="DF345" s="192">
        <f t="shared" si="1250"/>
        <v>0</v>
      </c>
      <c r="DG345" s="192">
        <f t="shared" si="1251"/>
        <v>0</v>
      </c>
      <c r="DH345" s="192">
        <f t="shared" si="1252"/>
        <v>0</v>
      </c>
      <c r="DI345" s="192">
        <f t="shared" si="1253"/>
        <v>0</v>
      </c>
      <c r="DJ345" s="192">
        <f t="shared" si="1254"/>
        <v>0</v>
      </c>
      <c r="DK345" s="192">
        <f t="shared" si="1255"/>
        <v>0</v>
      </c>
      <c r="DL345" s="192">
        <f t="shared" si="1256"/>
        <v>0</v>
      </c>
      <c r="DM345" s="192">
        <f t="shared" si="1257"/>
        <v>0</v>
      </c>
      <c r="DN345" s="192">
        <f t="shared" si="1258"/>
        <v>0</v>
      </c>
      <c r="DO345" s="192">
        <f t="shared" si="1259"/>
        <v>0</v>
      </c>
      <c r="DP345" s="192">
        <f t="shared" si="1260"/>
        <v>0</v>
      </c>
      <c r="DQ345" s="192">
        <f t="shared" si="1261"/>
        <v>0</v>
      </c>
      <c r="DR345" s="192">
        <f t="shared" si="1262"/>
        <v>0</v>
      </c>
      <c r="DS345" s="192">
        <f t="shared" si="1263"/>
        <v>0</v>
      </c>
      <c r="DT345" s="192">
        <f t="shared" si="1264"/>
        <v>0</v>
      </c>
      <c r="DU345" s="192">
        <f t="shared" si="1265"/>
        <v>0</v>
      </c>
      <c r="DV345" s="193">
        <f t="shared" si="1266"/>
        <v>0</v>
      </c>
      <c r="DW345" s="193">
        <f t="shared" si="1267"/>
        <v>0</v>
      </c>
      <c r="DX345" s="193">
        <f t="shared" si="1268"/>
        <v>0</v>
      </c>
      <c r="DY345" s="193">
        <f t="shared" si="1269"/>
        <v>0</v>
      </c>
      <c r="DZ345" s="193">
        <f t="shared" si="1270"/>
        <v>0</v>
      </c>
      <c r="EA345" s="192">
        <f t="shared" si="1271"/>
        <v>0</v>
      </c>
      <c r="EB345" s="192">
        <f t="shared" si="1272"/>
        <v>0</v>
      </c>
      <c r="EC345" s="192">
        <f t="shared" si="1273"/>
        <v>0</v>
      </c>
      <c r="ED345" s="192">
        <f t="shared" si="1274"/>
        <v>0</v>
      </c>
      <c r="EE345" s="192">
        <f t="shared" si="1275"/>
        <v>0</v>
      </c>
      <c r="EF345" s="192">
        <f t="shared" si="1276"/>
        <v>0</v>
      </c>
      <c r="EG345" s="192">
        <f t="shared" si="1277"/>
        <v>0</v>
      </c>
      <c r="EH345" s="192">
        <f t="shared" si="1278"/>
        <v>0</v>
      </c>
      <c r="EI345" s="192">
        <f t="shared" si="1279"/>
        <v>0</v>
      </c>
      <c r="EJ345" s="192">
        <f t="shared" si="1280"/>
        <v>0</v>
      </c>
      <c r="EK345" s="192">
        <f t="shared" si="1281"/>
        <v>0</v>
      </c>
      <c r="EL345" s="192">
        <f t="shared" si="1282"/>
        <v>0</v>
      </c>
      <c r="EM345" s="192">
        <f t="shared" si="1283"/>
        <v>0</v>
      </c>
      <c r="EN345" s="192">
        <f t="shared" si="1284"/>
        <v>0</v>
      </c>
      <c r="EO345" s="192">
        <f t="shared" si="1285"/>
        <v>0</v>
      </c>
      <c r="EP345" s="192">
        <f t="shared" si="1286"/>
        <v>0</v>
      </c>
      <c r="EQ345" s="192">
        <f t="shared" si="1287"/>
        <v>0</v>
      </c>
      <c r="ER345" s="192">
        <f t="shared" si="1288"/>
        <v>0</v>
      </c>
      <c r="ES345" s="192">
        <f t="shared" si="1289"/>
        <v>0</v>
      </c>
      <c r="ET345" s="192">
        <f t="shared" si="1290"/>
        <v>0</v>
      </c>
      <c r="EU345" s="192">
        <f t="shared" si="1291"/>
        <v>0</v>
      </c>
      <c r="EV345" s="192">
        <f t="shared" si="1292"/>
        <v>0</v>
      </c>
      <c r="EW345" s="192">
        <f t="shared" si="1293"/>
        <v>0</v>
      </c>
      <c r="EX345" s="192">
        <f t="shared" si="1294"/>
        <v>0</v>
      </c>
      <c r="EY345" s="192">
        <f t="shared" si="1295"/>
        <v>0</v>
      </c>
      <c r="EZ345" s="192">
        <f t="shared" si="1296"/>
        <v>0</v>
      </c>
      <c r="FA345" s="192">
        <f t="shared" si="1297"/>
        <v>0</v>
      </c>
      <c r="FB345" s="192">
        <f t="shared" si="1298"/>
        <v>0</v>
      </c>
      <c r="FC345" s="192">
        <f t="shared" si="1299"/>
        <v>0</v>
      </c>
      <c r="FD345" s="192">
        <f t="shared" si="1300"/>
        <v>0</v>
      </c>
      <c r="FE345" s="192">
        <f t="shared" si="1301"/>
        <v>0</v>
      </c>
      <c r="FF345" s="192">
        <f t="shared" si="1302"/>
        <v>0</v>
      </c>
      <c r="FG345" s="192">
        <f t="shared" si="1303"/>
        <v>0</v>
      </c>
      <c r="FH345" s="192">
        <f t="shared" si="1304"/>
        <v>0</v>
      </c>
      <c r="FI345" s="192">
        <f t="shared" si="1305"/>
        <v>0</v>
      </c>
      <c r="FJ345" s="192">
        <f t="shared" si="1306"/>
        <v>0</v>
      </c>
      <c r="FK345" s="192">
        <f t="shared" si="1307"/>
        <v>0</v>
      </c>
      <c r="FL345" s="192">
        <f t="shared" si="1308"/>
        <v>0</v>
      </c>
      <c r="FM345" s="192">
        <f t="shared" si="1309"/>
        <v>0</v>
      </c>
      <c r="FN345" s="192">
        <f t="shared" si="1310"/>
        <v>0</v>
      </c>
      <c r="FO345" s="192">
        <f t="shared" si="1311"/>
        <v>0</v>
      </c>
      <c r="FP345" s="192">
        <f t="shared" si="1312"/>
        <v>0</v>
      </c>
      <c r="FQ345" s="192">
        <f t="shared" si="1313"/>
        <v>0</v>
      </c>
      <c r="FR345" s="192">
        <f t="shared" si="1314"/>
        <v>0</v>
      </c>
      <c r="FS345" s="192">
        <f t="shared" si="1315"/>
        <v>0</v>
      </c>
      <c r="FT345" s="192">
        <f t="shared" si="1316"/>
        <v>0</v>
      </c>
      <c r="FU345" s="192">
        <f t="shared" si="1317"/>
        <v>0</v>
      </c>
      <c r="FV345" s="192">
        <f t="shared" si="1318"/>
        <v>0</v>
      </c>
      <c r="FW345" s="192">
        <f t="shared" si="1319"/>
        <v>0</v>
      </c>
      <c r="FX345" s="192">
        <f t="shared" si="1320"/>
        <v>0</v>
      </c>
      <c r="FY345" s="192">
        <f t="shared" si="1321"/>
        <v>0</v>
      </c>
      <c r="FZ345" s="192">
        <f t="shared" si="1322"/>
        <v>0</v>
      </c>
      <c r="GA345" s="192">
        <f t="shared" si="1323"/>
        <v>0</v>
      </c>
      <c r="GB345" s="192">
        <f t="shared" si="1324"/>
        <v>0</v>
      </c>
      <c r="GC345" s="192">
        <f t="shared" si="1325"/>
        <v>0</v>
      </c>
      <c r="GD345" s="192">
        <f t="shared" si="1326"/>
        <v>0</v>
      </c>
      <c r="GE345" s="192">
        <f t="shared" si="1327"/>
        <v>0</v>
      </c>
      <c r="GF345" s="192">
        <f t="shared" si="1328"/>
        <v>0</v>
      </c>
      <c r="GG345" s="192">
        <f t="shared" si="1329"/>
        <v>0</v>
      </c>
      <c r="GH345" s="192">
        <f t="shared" si="1330"/>
        <v>0</v>
      </c>
      <c r="GI345" s="192">
        <f t="shared" si="1331"/>
        <v>0</v>
      </c>
      <c r="GJ345" s="192">
        <f t="shared" si="1332"/>
        <v>0</v>
      </c>
      <c r="GK345" s="192">
        <f t="shared" si="1333"/>
        <v>0</v>
      </c>
      <c r="GL345" s="192">
        <f t="shared" si="1334"/>
        <v>0</v>
      </c>
      <c r="GM345" s="192">
        <f t="shared" si="1335"/>
        <v>0</v>
      </c>
      <c r="GN345" s="192">
        <f t="shared" si="1336"/>
        <v>0</v>
      </c>
      <c r="GO345" s="192">
        <f t="shared" si="1337"/>
        <v>0</v>
      </c>
      <c r="GP345" s="192">
        <f t="shared" si="1338"/>
        <v>0</v>
      </c>
      <c r="GQ345" s="192">
        <f t="shared" si="1339"/>
        <v>0</v>
      </c>
      <c r="GR345" s="192">
        <f t="shared" si="1340"/>
        <v>0</v>
      </c>
      <c r="GS345" s="192">
        <f t="shared" si="1341"/>
        <v>0</v>
      </c>
      <c r="GT345" s="192">
        <f t="shared" si="1342"/>
        <v>0</v>
      </c>
      <c r="GU345" s="192">
        <f t="shared" si="1343"/>
        <v>0</v>
      </c>
      <c r="GV345" s="192">
        <f t="shared" si="1344"/>
        <v>0</v>
      </c>
      <c r="GW345" s="192">
        <f t="shared" si="1345"/>
        <v>0</v>
      </c>
      <c r="GX345" s="192">
        <f t="shared" si="1346"/>
        <v>0</v>
      </c>
      <c r="GY345" s="192">
        <f t="shared" si="1347"/>
        <v>0</v>
      </c>
      <c r="GZ345" s="192">
        <f t="shared" si="1348"/>
        <v>0</v>
      </c>
      <c r="HA345" s="192">
        <f t="shared" si="1349"/>
        <v>0</v>
      </c>
      <c r="HB345" s="192">
        <f t="shared" si="1350"/>
        <v>0</v>
      </c>
      <c r="HC345" s="192">
        <f t="shared" si="1351"/>
        <v>0</v>
      </c>
      <c r="HD345" s="192">
        <f t="shared" si="1352"/>
        <v>0</v>
      </c>
      <c r="HE345" s="192">
        <f t="shared" si="1353"/>
        <v>0</v>
      </c>
      <c r="HF345" s="192">
        <f t="shared" si="1354"/>
        <v>0</v>
      </c>
      <c r="HG345" s="192">
        <f t="shared" si="1355"/>
        <v>0</v>
      </c>
      <c r="HH345" s="192">
        <f t="shared" si="1356"/>
        <v>0</v>
      </c>
      <c r="HI345" s="192">
        <f t="shared" si="1357"/>
        <v>0</v>
      </c>
      <c r="HJ345" s="192">
        <f t="shared" si="1358"/>
        <v>0</v>
      </c>
      <c r="HK345" s="192">
        <f t="shared" si="1359"/>
        <v>0</v>
      </c>
      <c r="HL345" s="192">
        <f t="shared" si="1360"/>
        <v>0</v>
      </c>
      <c r="HM345" s="192">
        <f t="shared" si="1361"/>
        <v>0</v>
      </c>
      <c r="HN345" s="194">
        <f t="shared" si="1362"/>
        <v>0</v>
      </c>
      <c r="HO345" s="194">
        <f t="shared" si="1363"/>
        <v>0</v>
      </c>
      <c r="HP345" s="194">
        <f t="shared" si="1364"/>
        <v>0</v>
      </c>
      <c r="HQ345" s="194">
        <f t="shared" si="1365"/>
        <v>0</v>
      </c>
      <c r="HR345" s="194">
        <f t="shared" si="1366"/>
        <v>0</v>
      </c>
      <c r="HS345" s="195" t="str">
        <f t="shared" si="1163"/>
        <v/>
      </c>
      <c r="HT345" s="196">
        <f t="shared" si="1159"/>
        <v>0</v>
      </c>
      <c r="HU345" s="196">
        <f t="shared" si="1160"/>
        <v>0</v>
      </c>
      <c r="HV345" s="197" t="str">
        <f t="shared" si="1164"/>
        <v/>
      </c>
      <c r="HW345" s="197" t="str">
        <f t="shared" si="1367"/>
        <v/>
      </c>
      <c r="HX345" s="197" t="str">
        <f t="shared" si="1368"/>
        <v/>
      </c>
      <c r="HY345" s="195" t="str">
        <f t="shared" si="1165"/>
        <v/>
      </c>
      <c r="HZ345" s="30">
        <f t="shared" si="1161"/>
        <v>0</v>
      </c>
      <c r="IA345" s="198">
        <f t="shared" si="1166"/>
        <v>0</v>
      </c>
      <c r="IB345" s="195"/>
      <c r="IC345" s="195">
        <f t="shared" si="1369"/>
        <v>0</v>
      </c>
      <c r="ID345" s="195">
        <f t="shared" si="1167"/>
        <v>0</v>
      </c>
      <c r="IE345" s="195">
        <f t="shared" si="1370"/>
        <v>0</v>
      </c>
      <c r="IF345" s="195">
        <f t="shared" si="1168"/>
        <v>0</v>
      </c>
      <c r="IG345" s="307">
        <f t="shared" si="1169"/>
        <v>0</v>
      </c>
      <c r="IH345" s="307">
        <f t="shared" si="1170"/>
        <v>0</v>
      </c>
      <c r="II345" s="44">
        <f t="shared" si="1171"/>
        <v>0</v>
      </c>
      <c r="IJ345" s="44">
        <f t="shared" si="1371"/>
        <v>0</v>
      </c>
      <c r="IK345" s="44">
        <f t="shared" si="1372"/>
        <v>0</v>
      </c>
      <c r="IL345" s="44">
        <f t="shared" si="1373"/>
        <v>0</v>
      </c>
      <c r="IM345" s="44">
        <f t="shared" si="1374"/>
        <v>0</v>
      </c>
      <c r="IN345" s="44">
        <f t="shared" si="1375"/>
        <v>0</v>
      </c>
      <c r="IO345" s="44">
        <f t="shared" si="1376"/>
        <v>0</v>
      </c>
    </row>
    <row r="346" spans="1:249" ht="18" customHeight="1">
      <c r="A346" s="188">
        <v>340</v>
      </c>
      <c r="B346" s="326"/>
      <c r="C346" s="289"/>
      <c r="D346" s="199"/>
      <c r="E346" s="189"/>
      <c r="F346" s="189"/>
      <c r="G346" s="190"/>
      <c r="H346" s="190"/>
      <c r="I346" s="272"/>
      <c r="J346" s="207"/>
      <c r="K346" s="214" t="str">
        <f t="shared" si="1172"/>
        <v/>
      </c>
      <c r="L346" s="200" t="str">
        <f t="shared" si="1173"/>
        <v/>
      </c>
      <c r="M346" s="200" t="str">
        <f t="shared" si="1174"/>
        <v/>
      </c>
      <c r="N346" s="209" t="str">
        <f t="shared" si="1162"/>
        <v/>
      </c>
      <c r="O346" s="208" t="str">
        <f>IFERROR(IF(D346="","",IF(K346="","",IF(I346="","",IF(F346="F",VLOOKUP(K346,F!A:G,2,0),IF(F346="M",VLOOKUP(K346,M!A:G,2,0),""))))),0)</f>
        <v/>
      </c>
      <c r="P346" s="191" t="str">
        <f>IFERROR(IF(D346="","",IF(K346="","",IF(I346="","",IF(F346="F",VLOOKUP(K346,F!A:G,3,0),IF(F346="M",VLOOKUP(K346,M!A:G,3,0),""))))),0)</f>
        <v/>
      </c>
      <c r="Q346" s="191" t="str">
        <f>IFERROR(IF(D346="","",IF(K346="","",IF(I346="","",IF(F346="F",VLOOKUP(K346,F!A:G,4,0),IF(F346="M",VLOOKUP(K346,M!A:G,4,0),""))))),0)</f>
        <v/>
      </c>
      <c r="R346" s="191" t="str">
        <f>IFERROR(IF(D346="","",IF(K346="","",IF(I346="","",IF(F346="F",VLOOKUP(K346,F!A:G,5,0),IF(F346="M",VLOOKUP(K346,M!A:G,5,0),""))))),0)</f>
        <v/>
      </c>
      <c r="S346" s="191" t="str">
        <f>IFERROR(IF(D346="","",IF(K346="","",IF(I346="","",IF(F346="F",VLOOKUP(K346,F!A:G,6,0),IF(F346="M",VLOOKUP(K346,M!A:G,6,0),""))))),0)</f>
        <v/>
      </c>
      <c r="T346" s="191" t="str">
        <f>IFERROR(IF(D346="","",IF(K346="","",IF(I346="","",IF(F346="F",VLOOKUP(K346,F!A:G,7,0),IF(F346="M",VLOOKUP(K346,M!A:G,7,0),""))))),0)</f>
        <v/>
      </c>
      <c r="U346" s="191" t="str">
        <f>IFERROR(IF(D346="","",IF(K346="","",IF(J346="","",IF(F346="F",VLOOKUP(K346,F!A:M,8,0),IF(F346="M",VLOOKUP(K346,M!A:M,8,0),""))))),0)</f>
        <v/>
      </c>
      <c r="V346" s="191" t="str">
        <f>IFERROR(IF(D346="","",IF(K346="","",IF(J346="","",IF(F346="F",VLOOKUP(K346,F!A:M,9,0),IF(F346="M",VLOOKUP(K346,M!A:M,9,0),""))))),0)</f>
        <v/>
      </c>
      <c r="W346" s="191" t="str">
        <f>IFERROR(IF(D346="","",IF(K346="","",IF(J346="","",IF(F346="F",VLOOKUP(K346,F!A:M,10,0),IF(F346="M",VLOOKUP(K346,M!A:M,10,0),""))))),0)</f>
        <v/>
      </c>
      <c r="X346" s="191" t="str">
        <f>IFERROR(IF(D346="","",IF(K346="","",IF(J346="","",IF(F346="F",VLOOKUP(K346,F!A:M,11,0),IF(F346="M",VLOOKUP(K346,M!A:M,11,0),""))))),0)</f>
        <v/>
      </c>
      <c r="Y346" s="191" t="str">
        <f>IFERROR(IF(D346="","",IF(K346="","",IF(J346="","",IF(F346="F",VLOOKUP(K346,F!A:M,12,0),IF(F346="M",VLOOKUP(K346,M!A:M,12,0),""))))),0)</f>
        <v/>
      </c>
      <c r="Z346" s="191" t="str">
        <f>IFERROR(IF(D346="","",IF(K346="","",IF(J346="","",IF(F346="F",VLOOKUP(K346,F!A:M,13,0),IF(F346="M",VLOOKUP(K346,M!A:M,13,0),""))))),0)</f>
        <v/>
      </c>
      <c r="AA346" s="191" t="str">
        <f>IFERROR(IF(D346="","",IF(F346="","",IF(J346="","",IF(K346="","",IF(AND(K346&gt;23,K346&lt;=60),IF(F346="F",VLOOKUP(MROUND(HZ346,0.5),'F-Weight for Length'!K:S,2,0),VLOOKUP(MROUND(HZ346,0.5),'M-Weight for Length'!K:S,2,0)),IF(K346&gt;60,IF(F346="F",VLOOKUP(K346,'F-Weight for Length'!U:AC,2,0),VLOOKUP(K346,'M-Weight for Length'!U:AC,2,0)),IF(F346="F",VLOOKUP(MROUND(HZ346,0.5),'F-Weight for Length'!A:I,2,0),VLOOKUP(MROUND(HZ346,0.5),'M-Weight for Length'!A:I,2,0)))))))),0)</f>
        <v/>
      </c>
      <c r="AB346" s="191" t="str">
        <f>IFERROR(IF(D346="","",IF(F346="","",IF(J346="","",IF(K346="","",IF(AND(K346&gt;23,K346&lt;=60),IF(F346="F",VLOOKUP(MROUND(HZ346,0.5),'F-Weight for Length'!K:S,3,0),VLOOKUP(MROUND(HZ346,0.5),'M-Weight for Length'!K:S,3,0)),IF(K346&gt;60,IF(F346="F",VLOOKUP(K346,'F-Weight for Length'!U:AC,3,0),VLOOKUP(K346,'M-Weight for Length'!U:AC,3,0)),IF(F346="F",VLOOKUP(MROUND(HZ346,0.5),'F-Weight for Length'!A:I,3,0),VLOOKUP(MROUND(HZ346,0.5),'M-Weight for Length'!A:I,3,0)))))))),0)</f>
        <v/>
      </c>
      <c r="AC346" s="191" t="str">
        <f>IFERROR(IF(D346="","",IF(F346="","",IF(J346="","",IF(K346="","",IF(AND(K346&gt;23,K346&lt;=60),IF(F346="F",VLOOKUP(MROUND(HZ346,0.5),'F-Weight for Length'!K:S,4,0),VLOOKUP(MROUND(HZ346,0.5),'M-Weight for Length'!K:S,4,0)),IF(K346&gt;60,IF(F346="F",VLOOKUP(K346,'F-Weight for Length'!U:AC,4,0),VLOOKUP(K346,'M-Weight for Length'!U:AC,4,0)),IF(F346="F",VLOOKUP(MROUND(HZ346,0.5),'F-Weight for Length'!A:I,4,0),VLOOKUP(MROUND(HZ346,0.5),'M-Weight for Length'!A:I,4,0)))))))),0)</f>
        <v/>
      </c>
      <c r="AD346" s="191" t="str">
        <f>IFERROR(IF(D346="","",IF(F346="","",IF(J346="","",IF(K346="","",IF(AND(K346&gt;23,K346&lt;=60),IF(F346="F",VLOOKUP(MROUND(HZ346,0.5),'F-Weight for Length'!K:S,5,0),VLOOKUP(MROUND(HZ346,0.5),'M-Weight for Length'!K:S,5,0)),IF(K346&gt;60,IF(F346="F",VLOOKUP(K346,'F-Weight for Length'!U:AC,5,0),VLOOKUP(K346,'M-Weight for Length'!U:AC,5,0)),IF(F346="F",VLOOKUP(MROUND(HZ346,0.5),'F-Weight for Length'!A:I,5,0),VLOOKUP(MROUND(HZ346,0.5),'M-Weight for Length'!A:I,5,0)))))))),0)</f>
        <v/>
      </c>
      <c r="AE346" s="191" t="str">
        <f>IFERROR(IF(D346="","",IF(F346="","",IF(J346="","",IF(K346="","",IF(AND(K346&gt;23,K346&lt;=60),IF(F346="F",VLOOKUP(MROUND(HZ346,0.5),'F-Weight for Length'!K:S,6,0),VLOOKUP(MROUND(HZ346,0.5),'M-Weight for Length'!K:S,6,0)),IF(K346&gt;60,IF(F346="F",VLOOKUP(K346,'F-Weight for Length'!U:AC,6,0),VLOOKUP(K346,'M-Weight for Length'!U:AC,6,0)),IF(F346="F",VLOOKUP(MROUND(HZ346,0.5),'F-Weight for Length'!A:I,6,0),VLOOKUP(MROUND(HZ346,0.5),'M-Weight for Length'!A:I,6,0)))))))),0)</f>
        <v/>
      </c>
      <c r="AF346" s="191" t="str">
        <f>IFERROR(IF(D346="","",IF(F346="","",IF(J346="","",IF(K346="","",IF(AND(K346&gt;23,K346&lt;=60),IF(F346="F",VLOOKUP(MROUND(HZ346,0.5),'F-Weight for Length'!K:S,7,0),VLOOKUP(MROUND(HZ346,0.5),'M-Weight for Length'!K:S,7,0)),IF(K346&gt;60,IF(F346="F",VLOOKUP(K346,'F-Weight for Length'!U:AC,7,0),VLOOKUP(K346,'M-Weight for Length'!U:AC,7,0)),IF(F346="F",VLOOKUP(MROUND(HZ346,0.5),'F-Weight for Length'!A:I,7,0),VLOOKUP(MROUND(HZ346,0.5),'M-Weight for Length'!A:I,7,0)))))))),0)</f>
        <v/>
      </c>
      <c r="AG346" s="191" t="str">
        <f>IFERROR(IF(D346="","",IF(F346="","",IF(J346="","",IF(K346="","",IF(AND(K346&gt;23,K346&lt;=60),IF(F346="F",VLOOKUP(MROUND(HZ346,0.5),'F-Weight for Length'!K:S,8,0),VLOOKUP(MROUND(HZ346,0.5),'M-Weight for Length'!K:S,8,0)),IF(K346&gt;60,IF(F346="F",VLOOKUP(K346,'F-Weight for Length'!U:AC,8,0),VLOOKUP(K346,'M-Weight for Length'!U:AC,8,0)),IF(F346="F",VLOOKUP(MROUND(HZ346,0.5),'F-Weight for Length'!A:I,8,0),VLOOKUP(MROUND(HZ346,0.5),'M-Weight for Length'!A:I,8,0)))))))),0)</f>
        <v/>
      </c>
      <c r="AH346" s="191" t="str">
        <f>IFERROR(IF(D346="","",IF(F346="","",IF(J346="","",IF(K346="","",IF(AND(K346&gt;23,K346&lt;=60),IF(F346="F",VLOOKUP(MROUND(HZ346,0.5),'F-Weight for Length'!K:S,9,0),VLOOKUP(MROUND(HZ346,0.5),'M-Weight for Length'!K:S,9,0)),IF(K346&gt;60,IF(F346="F",VLOOKUP(K346,'F-Weight for Length'!U:AC,9,0),VLOOKUP(K346,'M-Weight for Length'!U:AC,9,0)),IF(F346="F",VLOOKUP(MROUND(HZ346,0.5),'F-Weight for Length'!A:I,9,0),VLOOKUP(MROUND(HZ346,0.5),'M-Weight for Length'!A:I,9,0)))))))),0)</f>
        <v/>
      </c>
      <c r="AI346" s="192">
        <f t="shared" si="1175"/>
        <v>0</v>
      </c>
      <c r="AJ346" s="192">
        <f t="shared" si="1176"/>
        <v>0</v>
      </c>
      <c r="AK346" s="192">
        <f t="shared" si="1177"/>
        <v>0</v>
      </c>
      <c r="AL346" s="192">
        <f t="shared" si="1178"/>
        <v>0</v>
      </c>
      <c r="AM346" s="192">
        <f t="shared" si="1179"/>
        <v>0</v>
      </c>
      <c r="AN346" s="192">
        <f t="shared" si="1180"/>
        <v>0</v>
      </c>
      <c r="AO346" s="192">
        <f t="shared" si="1181"/>
        <v>0</v>
      </c>
      <c r="AP346" s="192">
        <f t="shared" si="1182"/>
        <v>0</v>
      </c>
      <c r="AQ346" s="192">
        <f t="shared" si="1183"/>
        <v>0</v>
      </c>
      <c r="AR346" s="192">
        <f t="shared" si="1184"/>
        <v>0</v>
      </c>
      <c r="AS346" s="192">
        <f t="shared" si="1185"/>
        <v>0</v>
      </c>
      <c r="AT346" s="192">
        <f t="shared" si="1186"/>
        <v>0</v>
      </c>
      <c r="AU346" s="192">
        <f t="shared" si="1187"/>
        <v>0</v>
      </c>
      <c r="AV346" s="192">
        <f t="shared" si="1188"/>
        <v>0</v>
      </c>
      <c r="AW346" s="192">
        <f t="shared" si="1189"/>
        <v>0</v>
      </c>
      <c r="AX346" s="192">
        <f t="shared" si="1190"/>
        <v>0</v>
      </c>
      <c r="AY346" s="192">
        <f t="shared" si="1191"/>
        <v>0</v>
      </c>
      <c r="AZ346" s="192">
        <f t="shared" si="1192"/>
        <v>0</v>
      </c>
      <c r="BA346" s="192">
        <f t="shared" si="1193"/>
        <v>0</v>
      </c>
      <c r="BB346" s="192">
        <f t="shared" si="1194"/>
        <v>0</v>
      </c>
      <c r="BC346" s="192">
        <f t="shared" si="1195"/>
        <v>0</v>
      </c>
      <c r="BD346" s="192">
        <f t="shared" si="1196"/>
        <v>0</v>
      </c>
      <c r="BE346" s="192">
        <f t="shared" si="1197"/>
        <v>0</v>
      </c>
      <c r="BF346" s="192">
        <f t="shared" si="1198"/>
        <v>0</v>
      </c>
      <c r="BG346" s="192">
        <f t="shared" si="1199"/>
        <v>0</v>
      </c>
      <c r="BH346" s="192">
        <f t="shared" si="1200"/>
        <v>0</v>
      </c>
      <c r="BI346" s="192">
        <f t="shared" si="1201"/>
        <v>0</v>
      </c>
      <c r="BJ346" s="192">
        <f t="shared" si="1202"/>
        <v>0</v>
      </c>
      <c r="BK346" s="192">
        <f t="shared" si="1203"/>
        <v>0</v>
      </c>
      <c r="BL346" s="192">
        <f t="shared" si="1204"/>
        <v>0</v>
      </c>
      <c r="BM346" s="192">
        <f t="shared" si="1205"/>
        <v>0</v>
      </c>
      <c r="BN346" s="192">
        <f t="shared" si="1206"/>
        <v>0</v>
      </c>
      <c r="BO346" s="192">
        <f t="shared" si="1207"/>
        <v>0</v>
      </c>
      <c r="BP346" s="192">
        <f t="shared" si="1208"/>
        <v>0</v>
      </c>
      <c r="BQ346" s="192">
        <f t="shared" si="1209"/>
        <v>0</v>
      </c>
      <c r="BR346" s="192">
        <f t="shared" si="1210"/>
        <v>0</v>
      </c>
      <c r="BS346" s="192">
        <f t="shared" si="1211"/>
        <v>0</v>
      </c>
      <c r="BT346" s="192">
        <f t="shared" si="1212"/>
        <v>0</v>
      </c>
      <c r="BU346" s="192">
        <f t="shared" si="1213"/>
        <v>0</v>
      </c>
      <c r="BV346" s="192">
        <f t="shared" si="1214"/>
        <v>0</v>
      </c>
      <c r="BW346" s="192">
        <f t="shared" si="1215"/>
        <v>0</v>
      </c>
      <c r="BX346" s="192">
        <f t="shared" si="1216"/>
        <v>0</v>
      </c>
      <c r="BY346" s="192">
        <f t="shared" si="1217"/>
        <v>0</v>
      </c>
      <c r="BZ346" s="192">
        <f t="shared" si="1218"/>
        <v>0</v>
      </c>
      <c r="CA346" s="192">
        <f t="shared" si="1219"/>
        <v>0</v>
      </c>
      <c r="CB346" s="192">
        <f t="shared" si="1220"/>
        <v>0</v>
      </c>
      <c r="CC346" s="192">
        <f t="shared" si="1221"/>
        <v>0</v>
      </c>
      <c r="CD346" s="192">
        <f t="shared" si="1222"/>
        <v>0</v>
      </c>
      <c r="CE346" s="192">
        <f t="shared" si="1223"/>
        <v>0</v>
      </c>
      <c r="CF346" s="192">
        <f t="shared" si="1224"/>
        <v>0</v>
      </c>
      <c r="CG346" s="192">
        <f t="shared" si="1225"/>
        <v>0</v>
      </c>
      <c r="CH346" s="192">
        <f t="shared" si="1226"/>
        <v>0</v>
      </c>
      <c r="CI346" s="192">
        <f t="shared" si="1227"/>
        <v>0</v>
      </c>
      <c r="CJ346" s="192">
        <f t="shared" si="1228"/>
        <v>0</v>
      </c>
      <c r="CK346" s="192">
        <f t="shared" si="1229"/>
        <v>0</v>
      </c>
      <c r="CL346" s="192">
        <f t="shared" si="1230"/>
        <v>0</v>
      </c>
      <c r="CM346" s="192">
        <f t="shared" si="1231"/>
        <v>0</v>
      </c>
      <c r="CN346" s="192">
        <f t="shared" si="1232"/>
        <v>0</v>
      </c>
      <c r="CO346" s="192">
        <f t="shared" si="1233"/>
        <v>0</v>
      </c>
      <c r="CP346" s="192">
        <f t="shared" si="1234"/>
        <v>0</v>
      </c>
      <c r="CQ346" s="192">
        <f t="shared" si="1235"/>
        <v>0</v>
      </c>
      <c r="CR346" s="192">
        <f t="shared" si="1236"/>
        <v>0</v>
      </c>
      <c r="CS346" s="192">
        <f t="shared" si="1237"/>
        <v>0</v>
      </c>
      <c r="CT346" s="192">
        <f t="shared" si="1238"/>
        <v>0</v>
      </c>
      <c r="CU346" s="192">
        <f t="shared" si="1239"/>
        <v>0</v>
      </c>
      <c r="CV346" s="192">
        <f t="shared" si="1240"/>
        <v>0</v>
      </c>
      <c r="CW346" s="192">
        <f t="shared" si="1241"/>
        <v>0</v>
      </c>
      <c r="CX346" s="192">
        <f t="shared" si="1242"/>
        <v>0</v>
      </c>
      <c r="CY346" s="192">
        <f t="shared" si="1243"/>
        <v>0</v>
      </c>
      <c r="CZ346" s="192">
        <f t="shared" si="1244"/>
        <v>0</v>
      </c>
      <c r="DA346" s="192">
        <f t="shared" si="1245"/>
        <v>0</v>
      </c>
      <c r="DB346" s="192">
        <f t="shared" si="1246"/>
        <v>0</v>
      </c>
      <c r="DC346" s="192">
        <f t="shared" si="1247"/>
        <v>0</v>
      </c>
      <c r="DD346" s="192">
        <f t="shared" si="1248"/>
        <v>0</v>
      </c>
      <c r="DE346" s="192">
        <f t="shared" si="1249"/>
        <v>0</v>
      </c>
      <c r="DF346" s="192">
        <f t="shared" si="1250"/>
        <v>0</v>
      </c>
      <c r="DG346" s="192">
        <f t="shared" si="1251"/>
        <v>0</v>
      </c>
      <c r="DH346" s="192">
        <f t="shared" si="1252"/>
        <v>0</v>
      </c>
      <c r="DI346" s="192">
        <f t="shared" si="1253"/>
        <v>0</v>
      </c>
      <c r="DJ346" s="192">
        <f t="shared" si="1254"/>
        <v>0</v>
      </c>
      <c r="DK346" s="192">
        <f t="shared" si="1255"/>
        <v>0</v>
      </c>
      <c r="DL346" s="192">
        <f t="shared" si="1256"/>
        <v>0</v>
      </c>
      <c r="DM346" s="192">
        <f t="shared" si="1257"/>
        <v>0</v>
      </c>
      <c r="DN346" s="192">
        <f t="shared" si="1258"/>
        <v>0</v>
      </c>
      <c r="DO346" s="192">
        <f t="shared" si="1259"/>
        <v>0</v>
      </c>
      <c r="DP346" s="192">
        <f t="shared" si="1260"/>
        <v>0</v>
      </c>
      <c r="DQ346" s="192">
        <f t="shared" si="1261"/>
        <v>0</v>
      </c>
      <c r="DR346" s="192">
        <f t="shared" si="1262"/>
        <v>0</v>
      </c>
      <c r="DS346" s="192">
        <f t="shared" si="1263"/>
        <v>0</v>
      </c>
      <c r="DT346" s="192">
        <f t="shared" si="1264"/>
        <v>0</v>
      </c>
      <c r="DU346" s="192">
        <f t="shared" si="1265"/>
        <v>0</v>
      </c>
      <c r="DV346" s="193">
        <f t="shared" si="1266"/>
        <v>0</v>
      </c>
      <c r="DW346" s="193">
        <f t="shared" si="1267"/>
        <v>0</v>
      </c>
      <c r="DX346" s="193">
        <f t="shared" si="1268"/>
        <v>0</v>
      </c>
      <c r="DY346" s="193">
        <f t="shared" si="1269"/>
        <v>0</v>
      </c>
      <c r="DZ346" s="193">
        <f t="shared" si="1270"/>
        <v>0</v>
      </c>
      <c r="EA346" s="192">
        <f t="shared" si="1271"/>
        <v>0</v>
      </c>
      <c r="EB346" s="192">
        <f t="shared" si="1272"/>
        <v>0</v>
      </c>
      <c r="EC346" s="192">
        <f t="shared" si="1273"/>
        <v>0</v>
      </c>
      <c r="ED346" s="192">
        <f t="shared" si="1274"/>
        <v>0</v>
      </c>
      <c r="EE346" s="192">
        <f t="shared" si="1275"/>
        <v>0</v>
      </c>
      <c r="EF346" s="192">
        <f t="shared" si="1276"/>
        <v>0</v>
      </c>
      <c r="EG346" s="192">
        <f t="shared" si="1277"/>
        <v>0</v>
      </c>
      <c r="EH346" s="192">
        <f t="shared" si="1278"/>
        <v>0</v>
      </c>
      <c r="EI346" s="192">
        <f t="shared" si="1279"/>
        <v>0</v>
      </c>
      <c r="EJ346" s="192">
        <f t="shared" si="1280"/>
        <v>0</v>
      </c>
      <c r="EK346" s="192">
        <f t="shared" si="1281"/>
        <v>0</v>
      </c>
      <c r="EL346" s="192">
        <f t="shared" si="1282"/>
        <v>0</v>
      </c>
      <c r="EM346" s="192">
        <f t="shared" si="1283"/>
        <v>0</v>
      </c>
      <c r="EN346" s="192">
        <f t="shared" si="1284"/>
        <v>0</v>
      </c>
      <c r="EO346" s="192">
        <f t="shared" si="1285"/>
        <v>0</v>
      </c>
      <c r="EP346" s="192">
        <f t="shared" si="1286"/>
        <v>0</v>
      </c>
      <c r="EQ346" s="192">
        <f t="shared" si="1287"/>
        <v>0</v>
      </c>
      <c r="ER346" s="192">
        <f t="shared" si="1288"/>
        <v>0</v>
      </c>
      <c r="ES346" s="192">
        <f t="shared" si="1289"/>
        <v>0</v>
      </c>
      <c r="ET346" s="192">
        <f t="shared" si="1290"/>
        <v>0</v>
      </c>
      <c r="EU346" s="192">
        <f t="shared" si="1291"/>
        <v>0</v>
      </c>
      <c r="EV346" s="192">
        <f t="shared" si="1292"/>
        <v>0</v>
      </c>
      <c r="EW346" s="192">
        <f t="shared" si="1293"/>
        <v>0</v>
      </c>
      <c r="EX346" s="192">
        <f t="shared" si="1294"/>
        <v>0</v>
      </c>
      <c r="EY346" s="192">
        <f t="shared" si="1295"/>
        <v>0</v>
      </c>
      <c r="EZ346" s="192">
        <f t="shared" si="1296"/>
        <v>0</v>
      </c>
      <c r="FA346" s="192">
        <f t="shared" si="1297"/>
        <v>0</v>
      </c>
      <c r="FB346" s="192">
        <f t="shared" si="1298"/>
        <v>0</v>
      </c>
      <c r="FC346" s="192">
        <f t="shared" si="1299"/>
        <v>0</v>
      </c>
      <c r="FD346" s="192">
        <f t="shared" si="1300"/>
        <v>0</v>
      </c>
      <c r="FE346" s="192">
        <f t="shared" si="1301"/>
        <v>0</v>
      </c>
      <c r="FF346" s="192">
        <f t="shared" si="1302"/>
        <v>0</v>
      </c>
      <c r="FG346" s="192">
        <f t="shared" si="1303"/>
        <v>0</v>
      </c>
      <c r="FH346" s="192">
        <f t="shared" si="1304"/>
        <v>0</v>
      </c>
      <c r="FI346" s="192">
        <f t="shared" si="1305"/>
        <v>0</v>
      </c>
      <c r="FJ346" s="192">
        <f t="shared" si="1306"/>
        <v>0</v>
      </c>
      <c r="FK346" s="192">
        <f t="shared" si="1307"/>
        <v>0</v>
      </c>
      <c r="FL346" s="192">
        <f t="shared" si="1308"/>
        <v>0</v>
      </c>
      <c r="FM346" s="192">
        <f t="shared" si="1309"/>
        <v>0</v>
      </c>
      <c r="FN346" s="192">
        <f t="shared" si="1310"/>
        <v>0</v>
      </c>
      <c r="FO346" s="192">
        <f t="shared" si="1311"/>
        <v>0</v>
      </c>
      <c r="FP346" s="192">
        <f t="shared" si="1312"/>
        <v>0</v>
      </c>
      <c r="FQ346" s="192">
        <f t="shared" si="1313"/>
        <v>0</v>
      </c>
      <c r="FR346" s="192">
        <f t="shared" si="1314"/>
        <v>0</v>
      </c>
      <c r="FS346" s="192">
        <f t="shared" si="1315"/>
        <v>0</v>
      </c>
      <c r="FT346" s="192">
        <f t="shared" si="1316"/>
        <v>0</v>
      </c>
      <c r="FU346" s="192">
        <f t="shared" si="1317"/>
        <v>0</v>
      </c>
      <c r="FV346" s="192">
        <f t="shared" si="1318"/>
        <v>0</v>
      </c>
      <c r="FW346" s="192">
        <f t="shared" si="1319"/>
        <v>0</v>
      </c>
      <c r="FX346" s="192">
        <f t="shared" si="1320"/>
        <v>0</v>
      </c>
      <c r="FY346" s="192">
        <f t="shared" si="1321"/>
        <v>0</v>
      </c>
      <c r="FZ346" s="192">
        <f t="shared" si="1322"/>
        <v>0</v>
      </c>
      <c r="GA346" s="192">
        <f t="shared" si="1323"/>
        <v>0</v>
      </c>
      <c r="GB346" s="192">
        <f t="shared" si="1324"/>
        <v>0</v>
      </c>
      <c r="GC346" s="192">
        <f t="shared" si="1325"/>
        <v>0</v>
      </c>
      <c r="GD346" s="192">
        <f t="shared" si="1326"/>
        <v>0</v>
      </c>
      <c r="GE346" s="192">
        <f t="shared" si="1327"/>
        <v>0</v>
      </c>
      <c r="GF346" s="192">
        <f t="shared" si="1328"/>
        <v>0</v>
      </c>
      <c r="GG346" s="192">
        <f t="shared" si="1329"/>
        <v>0</v>
      </c>
      <c r="GH346" s="192">
        <f t="shared" si="1330"/>
        <v>0</v>
      </c>
      <c r="GI346" s="192">
        <f t="shared" si="1331"/>
        <v>0</v>
      </c>
      <c r="GJ346" s="192">
        <f t="shared" si="1332"/>
        <v>0</v>
      </c>
      <c r="GK346" s="192">
        <f t="shared" si="1333"/>
        <v>0</v>
      </c>
      <c r="GL346" s="192">
        <f t="shared" si="1334"/>
        <v>0</v>
      </c>
      <c r="GM346" s="192">
        <f t="shared" si="1335"/>
        <v>0</v>
      </c>
      <c r="GN346" s="192">
        <f t="shared" si="1336"/>
        <v>0</v>
      </c>
      <c r="GO346" s="192">
        <f t="shared" si="1337"/>
        <v>0</v>
      </c>
      <c r="GP346" s="192">
        <f t="shared" si="1338"/>
        <v>0</v>
      </c>
      <c r="GQ346" s="192">
        <f t="shared" si="1339"/>
        <v>0</v>
      </c>
      <c r="GR346" s="192">
        <f t="shared" si="1340"/>
        <v>0</v>
      </c>
      <c r="GS346" s="192">
        <f t="shared" si="1341"/>
        <v>0</v>
      </c>
      <c r="GT346" s="192">
        <f t="shared" si="1342"/>
        <v>0</v>
      </c>
      <c r="GU346" s="192">
        <f t="shared" si="1343"/>
        <v>0</v>
      </c>
      <c r="GV346" s="192">
        <f t="shared" si="1344"/>
        <v>0</v>
      </c>
      <c r="GW346" s="192">
        <f t="shared" si="1345"/>
        <v>0</v>
      </c>
      <c r="GX346" s="192">
        <f t="shared" si="1346"/>
        <v>0</v>
      </c>
      <c r="GY346" s="192">
        <f t="shared" si="1347"/>
        <v>0</v>
      </c>
      <c r="GZ346" s="192">
        <f t="shared" si="1348"/>
        <v>0</v>
      </c>
      <c r="HA346" s="192">
        <f t="shared" si="1349"/>
        <v>0</v>
      </c>
      <c r="HB346" s="192">
        <f t="shared" si="1350"/>
        <v>0</v>
      </c>
      <c r="HC346" s="192">
        <f t="shared" si="1351"/>
        <v>0</v>
      </c>
      <c r="HD346" s="192">
        <f t="shared" si="1352"/>
        <v>0</v>
      </c>
      <c r="HE346" s="192">
        <f t="shared" si="1353"/>
        <v>0</v>
      </c>
      <c r="HF346" s="192">
        <f t="shared" si="1354"/>
        <v>0</v>
      </c>
      <c r="HG346" s="192">
        <f t="shared" si="1355"/>
        <v>0</v>
      </c>
      <c r="HH346" s="192">
        <f t="shared" si="1356"/>
        <v>0</v>
      </c>
      <c r="HI346" s="192">
        <f t="shared" si="1357"/>
        <v>0</v>
      </c>
      <c r="HJ346" s="192">
        <f t="shared" si="1358"/>
        <v>0</v>
      </c>
      <c r="HK346" s="192">
        <f t="shared" si="1359"/>
        <v>0</v>
      </c>
      <c r="HL346" s="192">
        <f t="shared" si="1360"/>
        <v>0</v>
      </c>
      <c r="HM346" s="192">
        <f t="shared" si="1361"/>
        <v>0</v>
      </c>
      <c r="HN346" s="194">
        <f t="shared" si="1362"/>
        <v>0</v>
      </c>
      <c r="HO346" s="194">
        <f t="shared" si="1363"/>
        <v>0</v>
      </c>
      <c r="HP346" s="194">
        <f t="shared" si="1364"/>
        <v>0</v>
      </c>
      <c r="HQ346" s="194">
        <f t="shared" si="1365"/>
        <v>0</v>
      </c>
      <c r="HR346" s="194">
        <f t="shared" si="1366"/>
        <v>0</v>
      </c>
      <c r="HS346" s="195" t="str">
        <f t="shared" si="1163"/>
        <v/>
      </c>
      <c r="HT346" s="196">
        <f t="shared" si="1159"/>
        <v>0</v>
      </c>
      <c r="HU346" s="196">
        <f t="shared" si="1160"/>
        <v>0</v>
      </c>
      <c r="HV346" s="197" t="str">
        <f t="shared" si="1164"/>
        <v/>
      </c>
      <c r="HW346" s="197" t="str">
        <f t="shared" si="1367"/>
        <v/>
      </c>
      <c r="HX346" s="197" t="str">
        <f t="shared" si="1368"/>
        <v/>
      </c>
      <c r="HY346" s="195" t="str">
        <f t="shared" si="1165"/>
        <v/>
      </c>
      <c r="HZ346" s="30">
        <f t="shared" si="1161"/>
        <v>0</v>
      </c>
      <c r="IA346" s="198">
        <f t="shared" si="1166"/>
        <v>0</v>
      </c>
      <c r="IB346" s="195"/>
      <c r="IC346" s="195">
        <f t="shared" si="1369"/>
        <v>0</v>
      </c>
      <c r="ID346" s="195">
        <f t="shared" si="1167"/>
        <v>0</v>
      </c>
      <c r="IE346" s="195">
        <f t="shared" si="1370"/>
        <v>0</v>
      </c>
      <c r="IF346" s="195">
        <f t="shared" si="1168"/>
        <v>0</v>
      </c>
      <c r="IG346" s="307">
        <f t="shared" si="1169"/>
        <v>0</v>
      </c>
      <c r="IH346" s="307">
        <f t="shared" si="1170"/>
        <v>0</v>
      </c>
      <c r="II346" s="44">
        <f t="shared" si="1171"/>
        <v>0</v>
      </c>
      <c r="IJ346" s="44">
        <f t="shared" si="1371"/>
        <v>0</v>
      </c>
      <c r="IK346" s="44">
        <f t="shared" si="1372"/>
        <v>0</v>
      </c>
      <c r="IL346" s="44">
        <f t="shared" si="1373"/>
        <v>0</v>
      </c>
      <c r="IM346" s="44">
        <f t="shared" si="1374"/>
        <v>0</v>
      </c>
      <c r="IN346" s="44">
        <f t="shared" si="1375"/>
        <v>0</v>
      </c>
      <c r="IO346" s="44">
        <f t="shared" si="1376"/>
        <v>0</v>
      </c>
    </row>
    <row r="347" spans="1:249" ht="18" customHeight="1">
      <c r="A347" s="188">
        <v>341</v>
      </c>
      <c r="B347" s="326"/>
      <c r="C347" s="289"/>
      <c r="D347" s="199"/>
      <c r="E347" s="189"/>
      <c r="F347" s="189"/>
      <c r="G347" s="190"/>
      <c r="H347" s="190"/>
      <c r="I347" s="272"/>
      <c r="J347" s="207"/>
      <c r="K347" s="214" t="str">
        <f t="shared" si="1172"/>
        <v/>
      </c>
      <c r="L347" s="200" t="str">
        <f t="shared" si="1173"/>
        <v/>
      </c>
      <c r="M347" s="200" t="str">
        <f t="shared" si="1174"/>
        <v/>
      </c>
      <c r="N347" s="209" t="str">
        <f t="shared" si="1162"/>
        <v/>
      </c>
      <c r="O347" s="208" t="str">
        <f>IFERROR(IF(D347="","",IF(K347="","",IF(I347="","",IF(F347="F",VLOOKUP(K347,F!A:G,2,0),IF(F347="M",VLOOKUP(K347,M!A:G,2,0),""))))),0)</f>
        <v/>
      </c>
      <c r="P347" s="191" t="str">
        <f>IFERROR(IF(D347="","",IF(K347="","",IF(I347="","",IF(F347="F",VLOOKUP(K347,F!A:G,3,0),IF(F347="M",VLOOKUP(K347,M!A:G,3,0),""))))),0)</f>
        <v/>
      </c>
      <c r="Q347" s="191" t="str">
        <f>IFERROR(IF(D347="","",IF(K347="","",IF(I347="","",IF(F347="F",VLOOKUP(K347,F!A:G,4,0),IF(F347="M",VLOOKUP(K347,M!A:G,4,0),""))))),0)</f>
        <v/>
      </c>
      <c r="R347" s="191" t="str">
        <f>IFERROR(IF(D347="","",IF(K347="","",IF(I347="","",IF(F347="F",VLOOKUP(K347,F!A:G,5,0),IF(F347="M",VLOOKUP(K347,M!A:G,5,0),""))))),0)</f>
        <v/>
      </c>
      <c r="S347" s="191" t="str">
        <f>IFERROR(IF(D347="","",IF(K347="","",IF(I347="","",IF(F347="F",VLOOKUP(K347,F!A:G,6,0),IF(F347="M",VLOOKUP(K347,M!A:G,6,0),""))))),0)</f>
        <v/>
      </c>
      <c r="T347" s="191" t="str">
        <f>IFERROR(IF(D347="","",IF(K347="","",IF(I347="","",IF(F347="F",VLOOKUP(K347,F!A:G,7,0),IF(F347="M",VLOOKUP(K347,M!A:G,7,0),""))))),0)</f>
        <v/>
      </c>
      <c r="U347" s="191" t="str">
        <f>IFERROR(IF(D347="","",IF(K347="","",IF(J347="","",IF(F347="F",VLOOKUP(K347,F!A:M,8,0),IF(F347="M",VLOOKUP(K347,M!A:M,8,0),""))))),0)</f>
        <v/>
      </c>
      <c r="V347" s="191" t="str">
        <f>IFERROR(IF(D347="","",IF(K347="","",IF(J347="","",IF(F347="F",VLOOKUP(K347,F!A:M,9,0),IF(F347="M",VLOOKUP(K347,M!A:M,9,0),""))))),0)</f>
        <v/>
      </c>
      <c r="W347" s="191" t="str">
        <f>IFERROR(IF(D347="","",IF(K347="","",IF(J347="","",IF(F347="F",VLOOKUP(K347,F!A:M,10,0),IF(F347="M",VLOOKUP(K347,M!A:M,10,0),""))))),0)</f>
        <v/>
      </c>
      <c r="X347" s="191" t="str">
        <f>IFERROR(IF(D347="","",IF(K347="","",IF(J347="","",IF(F347="F",VLOOKUP(K347,F!A:M,11,0),IF(F347="M",VLOOKUP(K347,M!A:M,11,0),""))))),0)</f>
        <v/>
      </c>
      <c r="Y347" s="191" t="str">
        <f>IFERROR(IF(D347="","",IF(K347="","",IF(J347="","",IF(F347="F",VLOOKUP(K347,F!A:M,12,0),IF(F347="M",VLOOKUP(K347,M!A:M,12,0),""))))),0)</f>
        <v/>
      </c>
      <c r="Z347" s="191" t="str">
        <f>IFERROR(IF(D347="","",IF(K347="","",IF(J347="","",IF(F347="F",VLOOKUP(K347,F!A:M,13,0),IF(F347="M",VLOOKUP(K347,M!A:M,13,0),""))))),0)</f>
        <v/>
      </c>
      <c r="AA347" s="191" t="str">
        <f>IFERROR(IF(D347="","",IF(F347="","",IF(J347="","",IF(K347="","",IF(AND(K347&gt;23,K347&lt;=60),IF(F347="F",VLOOKUP(MROUND(HZ347,0.5),'F-Weight for Length'!K:S,2,0),VLOOKUP(MROUND(HZ347,0.5),'M-Weight for Length'!K:S,2,0)),IF(K347&gt;60,IF(F347="F",VLOOKUP(K347,'F-Weight for Length'!U:AC,2,0),VLOOKUP(K347,'M-Weight for Length'!U:AC,2,0)),IF(F347="F",VLOOKUP(MROUND(HZ347,0.5),'F-Weight for Length'!A:I,2,0),VLOOKUP(MROUND(HZ347,0.5),'M-Weight for Length'!A:I,2,0)))))))),0)</f>
        <v/>
      </c>
      <c r="AB347" s="191" t="str">
        <f>IFERROR(IF(D347="","",IF(F347="","",IF(J347="","",IF(K347="","",IF(AND(K347&gt;23,K347&lt;=60),IF(F347="F",VLOOKUP(MROUND(HZ347,0.5),'F-Weight for Length'!K:S,3,0),VLOOKUP(MROUND(HZ347,0.5),'M-Weight for Length'!K:S,3,0)),IF(K347&gt;60,IF(F347="F",VLOOKUP(K347,'F-Weight for Length'!U:AC,3,0),VLOOKUP(K347,'M-Weight for Length'!U:AC,3,0)),IF(F347="F",VLOOKUP(MROUND(HZ347,0.5),'F-Weight for Length'!A:I,3,0),VLOOKUP(MROUND(HZ347,0.5),'M-Weight for Length'!A:I,3,0)))))))),0)</f>
        <v/>
      </c>
      <c r="AC347" s="191" t="str">
        <f>IFERROR(IF(D347="","",IF(F347="","",IF(J347="","",IF(K347="","",IF(AND(K347&gt;23,K347&lt;=60),IF(F347="F",VLOOKUP(MROUND(HZ347,0.5),'F-Weight for Length'!K:S,4,0),VLOOKUP(MROUND(HZ347,0.5),'M-Weight for Length'!K:S,4,0)),IF(K347&gt;60,IF(F347="F",VLOOKUP(K347,'F-Weight for Length'!U:AC,4,0),VLOOKUP(K347,'M-Weight for Length'!U:AC,4,0)),IF(F347="F",VLOOKUP(MROUND(HZ347,0.5),'F-Weight for Length'!A:I,4,0),VLOOKUP(MROUND(HZ347,0.5),'M-Weight for Length'!A:I,4,0)))))))),0)</f>
        <v/>
      </c>
      <c r="AD347" s="191" t="str">
        <f>IFERROR(IF(D347="","",IF(F347="","",IF(J347="","",IF(K347="","",IF(AND(K347&gt;23,K347&lt;=60),IF(F347="F",VLOOKUP(MROUND(HZ347,0.5),'F-Weight for Length'!K:S,5,0),VLOOKUP(MROUND(HZ347,0.5),'M-Weight for Length'!K:S,5,0)),IF(K347&gt;60,IF(F347="F",VLOOKUP(K347,'F-Weight for Length'!U:AC,5,0),VLOOKUP(K347,'M-Weight for Length'!U:AC,5,0)),IF(F347="F",VLOOKUP(MROUND(HZ347,0.5),'F-Weight for Length'!A:I,5,0),VLOOKUP(MROUND(HZ347,0.5),'M-Weight for Length'!A:I,5,0)))))))),0)</f>
        <v/>
      </c>
      <c r="AE347" s="191" t="str">
        <f>IFERROR(IF(D347="","",IF(F347="","",IF(J347="","",IF(K347="","",IF(AND(K347&gt;23,K347&lt;=60),IF(F347="F",VLOOKUP(MROUND(HZ347,0.5),'F-Weight for Length'!K:S,6,0),VLOOKUP(MROUND(HZ347,0.5),'M-Weight for Length'!K:S,6,0)),IF(K347&gt;60,IF(F347="F",VLOOKUP(K347,'F-Weight for Length'!U:AC,6,0),VLOOKUP(K347,'M-Weight for Length'!U:AC,6,0)),IF(F347="F",VLOOKUP(MROUND(HZ347,0.5),'F-Weight for Length'!A:I,6,0),VLOOKUP(MROUND(HZ347,0.5),'M-Weight for Length'!A:I,6,0)))))))),0)</f>
        <v/>
      </c>
      <c r="AF347" s="191" t="str">
        <f>IFERROR(IF(D347="","",IF(F347="","",IF(J347="","",IF(K347="","",IF(AND(K347&gt;23,K347&lt;=60),IF(F347="F",VLOOKUP(MROUND(HZ347,0.5),'F-Weight for Length'!K:S,7,0),VLOOKUP(MROUND(HZ347,0.5),'M-Weight for Length'!K:S,7,0)),IF(K347&gt;60,IF(F347="F",VLOOKUP(K347,'F-Weight for Length'!U:AC,7,0),VLOOKUP(K347,'M-Weight for Length'!U:AC,7,0)),IF(F347="F",VLOOKUP(MROUND(HZ347,0.5),'F-Weight for Length'!A:I,7,0),VLOOKUP(MROUND(HZ347,0.5),'M-Weight for Length'!A:I,7,0)))))))),0)</f>
        <v/>
      </c>
      <c r="AG347" s="191" t="str">
        <f>IFERROR(IF(D347="","",IF(F347="","",IF(J347="","",IF(K347="","",IF(AND(K347&gt;23,K347&lt;=60),IF(F347="F",VLOOKUP(MROUND(HZ347,0.5),'F-Weight for Length'!K:S,8,0),VLOOKUP(MROUND(HZ347,0.5),'M-Weight for Length'!K:S,8,0)),IF(K347&gt;60,IF(F347="F",VLOOKUP(K347,'F-Weight for Length'!U:AC,8,0),VLOOKUP(K347,'M-Weight for Length'!U:AC,8,0)),IF(F347="F",VLOOKUP(MROUND(HZ347,0.5),'F-Weight for Length'!A:I,8,0),VLOOKUP(MROUND(HZ347,0.5),'M-Weight for Length'!A:I,8,0)))))))),0)</f>
        <v/>
      </c>
      <c r="AH347" s="191" t="str">
        <f>IFERROR(IF(D347="","",IF(F347="","",IF(J347="","",IF(K347="","",IF(AND(K347&gt;23,K347&lt;=60),IF(F347="F",VLOOKUP(MROUND(HZ347,0.5),'F-Weight for Length'!K:S,9,0),VLOOKUP(MROUND(HZ347,0.5),'M-Weight for Length'!K:S,9,0)),IF(K347&gt;60,IF(F347="F",VLOOKUP(K347,'F-Weight for Length'!U:AC,9,0),VLOOKUP(K347,'M-Weight for Length'!U:AC,9,0)),IF(F347="F",VLOOKUP(MROUND(HZ347,0.5),'F-Weight for Length'!A:I,9,0),VLOOKUP(MROUND(HZ347,0.5),'M-Weight for Length'!A:I,9,0)))))))),0)</f>
        <v/>
      </c>
      <c r="AI347" s="192">
        <f t="shared" si="1175"/>
        <v>0</v>
      </c>
      <c r="AJ347" s="192">
        <f t="shared" si="1176"/>
        <v>0</v>
      </c>
      <c r="AK347" s="192">
        <f t="shared" si="1177"/>
        <v>0</v>
      </c>
      <c r="AL347" s="192">
        <f t="shared" si="1178"/>
        <v>0</v>
      </c>
      <c r="AM347" s="192">
        <f t="shared" si="1179"/>
        <v>0</v>
      </c>
      <c r="AN347" s="192">
        <f t="shared" si="1180"/>
        <v>0</v>
      </c>
      <c r="AO347" s="192">
        <f t="shared" si="1181"/>
        <v>0</v>
      </c>
      <c r="AP347" s="192">
        <f t="shared" si="1182"/>
        <v>0</v>
      </c>
      <c r="AQ347" s="192">
        <f t="shared" si="1183"/>
        <v>0</v>
      </c>
      <c r="AR347" s="192">
        <f t="shared" si="1184"/>
        <v>0</v>
      </c>
      <c r="AS347" s="192">
        <f t="shared" si="1185"/>
        <v>0</v>
      </c>
      <c r="AT347" s="192">
        <f t="shared" si="1186"/>
        <v>0</v>
      </c>
      <c r="AU347" s="192">
        <f t="shared" si="1187"/>
        <v>0</v>
      </c>
      <c r="AV347" s="192">
        <f t="shared" si="1188"/>
        <v>0</v>
      </c>
      <c r="AW347" s="192">
        <f t="shared" si="1189"/>
        <v>0</v>
      </c>
      <c r="AX347" s="192">
        <f t="shared" si="1190"/>
        <v>0</v>
      </c>
      <c r="AY347" s="192">
        <f t="shared" si="1191"/>
        <v>0</v>
      </c>
      <c r="AZ347" s="192">
        <f t="shared" si="1192"/>
        <v>0</v>
      </c>
      <c r="BA347" s="192">
        <f t="shared" si="1193"/>
        <v>0</v>
      </c>
      <c r="BB347" s="192">
        <f t="shared" si="1194"/>
        <v>0</v>
      </c>
      <c r="BC347" s="192">
        <f t="shared" si="1195"/>
        <v>0</v>
      </c>
      <c r="BD347" s="192">
        <f t="shared" si="1196"/>
        <v>0</v>
      </c>
      <c r="BE347" s="192">
        <f t="shared" si="1197"/>
        <v>0</v>
      </c>
      <c r="BF347" s="192">
        <f t="shared" si="1198"/>
        <v>0</v>
      </c>
      <c r="BG347" s="192">
        <f t="shared" si="1199"/>
        <v>0</v>
      </c>
      <c r="BH347" s="192">
        <f t="shared" si="1200"/>
        <v>0</v>
      </c>
      <c r="BI347" s="192">
        <f t="shared" si="1201"/>
        <v>0</v>
      </c>
      <c r="BJ347" s="192">
        <f t="shared" si="1202"/>
        <v>0</v>
      </c>
      <c r="BK347" s="192">
        <f t="shared" si="1203"/>
        <v>0</v>
      </c>
      <c r="BL347" s="192">
        <f t="shared" si="1204"/>
        <v>0</v>
      </c>
      <c r="BM347" s="192">
        <f t="shared" si="1205"/>
        <v>0</v>
      </c>
      <c r="BN347" s="192">
        <f t="shared" si="1206"/>
        <v>0</v>
      </c>
      <c r="BO347" s="192">
        <f t="shared" si="1207"/>
        <v>0</v>
      </c>
      <c r="BP347" s="192">
        <f t="shared" si="1208"/>
        <v>0</v>
      </c>
      <c r="BQ347" s="192">
        <f t="shared" si="1209"/>
        <v>0</v>
      </c>
      <c r="BR347" s="192">
        <f t="shared" si="1210"/>
        <v>0</v>
      </c>
      <c r="BS347" s="192">
        <f t="shared" si="1211"/>
        <v>0</v>
      </c>
      <c r="BT347" s="192">
        <f t="shared" si="1212"/>
        <v>0</v>
      </c>
      <c r="BU347" s="192">
        <f t="shared" si="1213"/>
        <v>0</v>
      </c>
      <c r="BV347" s="192">
        <f t="shared" si="1214"/>
        <v>0</v>
      </c>
      <c r="BW347" s="192">
        <f t="shared" si="1215"/>
        <v>0</v>
      </c>
      <c r="BX347" s="192">
        <f t="shared" si="1216"/>
        <v>0</v>
      </c>
      <c r="BY347" s="192">
        <f t="shared" si="1217"/>
        <v>0</v>
      </c>
      <c r="BZ347" s="192">
        <f t="shared" si="1218"/>
        <v>0</v>
      </c>
      <c r="CA347" s="192">
        <f t="shared" si="1219"/>
        <v>0</v>
      </c>
      <c r="CB347" s="192">
        <f t="shared" si="1220"/>
        <v>0</v>
      </c>
      <c r="CC347" s="192">
        <f t="shared" si="1221"/>
        <v>0</v>
      </c>
      <c r="CD347" s="192">
        <f t="shared" si="1222"/>
        <v>0</v>
      </c>
      <c r="CE347" s="192">
        <f t="shared" si="1223"/>
        <v>0</v>
      </c>
      <c r="CF347" s="192">
        <f t="shared" si="1224"/>
        <v>0</v>
      </c>
      <c r="CG347" s="192">
        <f t="shared" si="1225"/>
        <v>0</v>
      </c>
      <c r="CH347" s="192">
        <f t="shared" si="1226"/>
        <v>0</v>
      </c>
      <c r="CI347" s="192">
        <f t="shared" si="1227"/>
        <v>0</v>
      </c>
      <c r="CJ347" s="192">
        <f t="shared" si="1228"/>
        <v>0</v>
      </c>
      <c r="CK347" s="192">
        <f t="shared" si="1229"/>
        <v>0</v>
      </c>
      <c r="CL347" s="192">
        <f t="shared" si="1230"/>
        <v>0</v>
      </c>
      <c r="CM347" s="192">
        <f t="shared" si="1231"/>
        <v>0</v>
      </c>
      <c r="CN347" s="192">
        <f t="shared" si="1232"/>
        <v>0</v>
      </c>
      <c r="CO347" s="192">
        <f t="shared" si="1233"/>
        <v>0</v>
      </c>
      <c r="CP347" s="192">
        <f t="shared" si="1234"/>
        <v>0</v>
      </c>
      <c r="CQ347" s="192">
        <f t="shared" si="1235"/>
        <v>0</v>
      </c>
      <c r="CR347" s="192">
        <f t="shared" si="1236"/>
        <v>0</v>
      </c>
      <c r="CS347" s="192">
        <f t="shared" si="1237"/>
        <v>0</v>
      </c>
      <c r="CT347" s="192">
        <f t="shared" si="1238"/>
        <v>0</v>
      </c>
      <c r="CU347" s="192">
        <f t="shared" si="1239"/>
        <v>0</v>
      </c>
      <c r="CV347" s="192">
        <f t="shared" si="1240"/>
        <v>0</v>
      </c>
      <c r="CW347" s="192">
        <f t="shared" si="1241"/>
        <v>0</v>
      </c>
      <c r="CX347" s="192">
        <f t="shared" si="1242"/>
        <v>0</v>
      </c>
      <c r="CY347" s="192">
        <f t="shared" si="1243"/>
        <v>0</v>
      </c>
      <c r="CZ347" s="192">
        <f t="shared" si="1244"/>
        <v>0</v>
      </c>
      <c r="DA347" s="192">
        <f t="shared" si="1245"/>
        <v>0</v>
      </c>
      <c r="DB347" s="192">
        <f t="shared" si="1246"/>
        <v>0</v>
      </c>
      <c r="DC347" s="192">
        <f t="shared" si="1247"/>
        <v>0</v>
      </c>
      <c r="DD347" s="192">
        <f t="shared" si="1248"/>
        <v>0</v>
      </c>
      <c r="DE347" s="192">
        <f t="shared" si="1249"/>
        <v>0</v>
      </c>
      <c r="DF347" s="192">
        <f t="shared" si="1250"/>
        <v>0</v>
      </c>
      <c r="DG347" s="192">
        <f t="shared" si="1251"/>
        <v>0</v>
      </c>
      <c r="DH347" s="192">
        <f t="shared" si="1252"/>
        <v>0</v>
      </c>
      <c r="DI347" s="192">
        <f t="shared" si="1253"/>
        <v>0</v>
      </c>
      <c r="DJ347" s="192">
        <f t="shared" si="1254"/>
        <v>0</v>
      </c>
      <c r="DK347" s="192">
        <f t="shared" si="1255"/>
        <v>0</v>
      </c>
      <c r="DL347" s="192">
        <f t="shared" si="1256"/>
        <v>0</v>
      </c>
      <c r="DM347" s="192">
        <f t="shared" si="1257"/>
        <v>0</v>
      </c>
      <c r="DN347" s="192">
        <f t="shared" si="1258"/>
        <v>0</v>
      </c>
      <c r="DO347" s="192">
        <f t="shared" si="1259"/>
        <v>0</v>
      </c>
      <c r="DP347" s="192">
        <f t="shared" si="1260"/>
        <v>0</v>
      </c>
      <c r="DQ347" s="192">
        <f t="shared" si="1261"/>
        <v>0</v>
      </c>
      <c r="DR347" s="192">
        <f t="shared" si="1262"/>
        <v>0</v>
      </c>
      <c r="DS347" s="192">
        <f t="shared" si="1263"/>
        <v>0</v>
      </c>
      <c r="DT347" s="192">
        <f t="shared" si="1264"/>
        <v>0</v>
      </c>
      <c r="DU347" s="192">
        <f t="shared" si="1265"/>
        <v>0</v>
      </c>
      <c r="DV347" s="193">
        <f t="shared" si="1266"/>
        <v>0</v>
      </c>
      <c r="DW347" s="193">
        <f t="shared" si="1267"/>
        <v>0</v>
      </c>
      <c r="DX347" s="193">
        <f t="shared" si="1268"/>
        <v>0</v>
      </c>
      <c r="DY347" s="193">
        <f t="shared" si="1269"/>
        <v>0</v>
      </c>
      <c r="DZ347" s="193">
        <f t="shared" si="1270"/>
        <v>0</v>
      </c>
      <c r="EA347" s="192">
        <f t="shared" si="1271"/>
        <v>0</v>
      </c>
      <c r="EB347" s="192">
        <f t="shared" si="1272"/>
        <v>0</v>
      </c>
      <c r="EC347" s="192">
        <f t="shared" si="1273"/>
        <v>0</v>
      </c>
      <c r="ED347" s="192">
        <f t="shared" si="1274"/>
        <v>0</v>
      </c>
      <c r="EE347" s="192">
        <f t="shared" si="1275"/>
        <v>0</v>
      </c>
      <c r="EF347" s="192">
        <f t="shared" si="1276"/>
        <v>0</v>
      </c>
      <c r="EG347" s="192">
        <f t="shared" si="1277"/>
        <v>0</v>
      </c>
      <c r="EH347" s="192">
        <f t="shared" si="1278"/>
        <v>0</v>
      </c>
      <c r="EI347" s="192">
        <f t="shared" si="1279"/>
        <v>0</v>
      </c>
      <c r="EJ347" s="192">
        <f t="shared" si="1280"/>
        <v>0</v>
      </c>
      <c r="EK347" s="192">
        <f t="shared" si="1281"/>
        <v>0</v>
      </c>
      <c r="EL347" s="192">
        <f t="shared" si="1282"/>
        <v>0</v>
      </c>
      <c r="EM347" s="192">
        <f t="shared" si="1283"/>
        <v>0</v>
      </c>
      <c r="EN347" s="192">
        <f t="shared" si="1284"/>
        <v>0</v>
      </c>
      <c r="EO347" s="192">
        <f t="shared" si="1285"/>
        <v>0</v>
      </c>
      <c r="EP347" s="192">
        <f t="shared" si="1286"/>
        <v>0</v>
      </c>
      <c r="EQ347" s="192">
        <f t="shared" si="1287"/>
        <v>0</v>
      </c>
      <c r="ER347" s="192">
        <f t="shared" si="1288"/>
        <v>0</v>
      </c>
      <c r="ES347" s="192">
        <f t="shared" si="1289"/>
        <v>0</v>
      </c>
      <c r="ET347" s="192">
        <f t="shared" si="1290"/>
        <v>0</v>
      </c>
      <c r="EU347" s="192">
        <f t="shared" si="1291"/>
        <v>0</v>
      </c>
      <c r="EV347" s="192">
        <f t="shared" si="1292"/>
        <v>0</v>
      </c>
      <c r="EW347" s="192">
        <f t="shared" si="1293"/>
        <v>0</v>
      </c>
      <c r="EX347" s="192">
        <f t="shared" si="1294"/>
        <v>0</v>
      </c>
      <c r="EY347" s="192">
        <f t="shared" si="1295"/>
        <v>0</v>
      </c>
      <c r="EZ347" s="192">
        <f t="shared" si="1296"/>
        <v>0</v>
      </c>
      <c r="FA347" s="192">
        <f t="shared" si="1297"/>
        <v>0</v>
      </c>
      <c r="FB347" s="192">
        <f t="shared" si="1298"/>
        <v>0</v>
      </c>
      <c r="FC347" s="192">
        <f t="shared" si="1299"/>
        <v>0</v>
      </c>
      <c r="FD347" s="192">
        <f t="shared" si="1300"/>
        <v>0</v>
      </c>
      <c r="FE347" s="192">
        <f t="shared" si="1301"/>
        <v>0</v>
      </c>
      <c r="FF347" s="192">
        <f t="shared" si="1302"/>
        <v>0</v>
      </c>
      <c r="FG347" s="192">
        <f t="shared" si="1303"/>
        <v>0</v>
      </c>
      <c r="FH347" s="192">
        <f t="shared" si="1304"/>
        <v>0</v>
      </c>
      <c r="FI347" s="192">
        <f t="shared" si="1305"/>
        <v>0</v>
      </c>
      <c r="FJ347" s="192">
        <f t="shared" si="1306"/>
        <v>0</v>
      </c>
      <c r="FK347" s="192">
        <f t="shared" si="1307"/>
        <v>0</v>
      </c>
      <c r="FL347" s="192">
        <f t="shared" si="1308"/>
        <v>0</v>
      </c>
      <c r="FM347" s="192">
        <f t="shared" si="1309"/>
        <v>0</v>
      </c>
      <c r="FN347" s="192">
        <f t="shared" si="1310"/>
        <v>0</v>
      </c>
      <c r="FO347" s="192">
        <f t="shared" si="1311"/>
        <v>0</v>
      </c>
      <c r="FP347" s="192">
        <f t="shared" si="1312"/>
        <v>0</v>
      </c>
      <c r="FQ347" s="192">
        <f t="shared" si="1313"/>
        <v>0</v>
      </c>
      <c r="FR347" s="192">
        <f t="shared" si="1314"/>
        <v>0</v>
      </c>
      <c r="FS347" s="192">
        <f t="shared" si="1315"/>
        <v>0</v>
      </c>
      <c r="FT347" s="192">
        <f t="shared" si="1316"/>
        <v>0</v>
      </c>
      <c r="FU347" s="192">
        <f t="shared" si="1317"/>
        <v>0</v>
      </c>
      <c r="FV347" s="192">
        <f t="shared" si="1318"/>
        <v>0</v>
      </c>
      <c r="FW347" s="192">
        <f t="shared" si="1319"/>
        <v>0</v>
      </c>
      <c r="FX347" s="192">
        <f t="shared" si="1320"/>
        <v>0</v>
      </c>
      <c r="FY347" s="192">
        <f t="shared" si="1321"/>
        <v>0</v>
      </c>
      <c r="FZ347" s="192">
        <f t="shared" si="1322"/>
        <v>0</v>
      </c>
      <c r="GA347" s="192">
        <f t="shared" si="1323"/>
        <v>0</v>
      </c>
      <c r="GB347" s="192">
        <f t="shared" si="1324"/>
        <v>0</v>
      </c>
      <c r="GC347" s="192">
        <f t="shared" si="1325"/>
        <v>0</v>
      </c>
      <c r="GD347" s="192">
        <f t="shared" si="1326"/>
        <v>0</v>
      </c>
      <c r="GE347" s="192">
        <f t="shared" si="1327"/>
        <v>0</v>
      </c>
      <c r="GF347" s="192">
        <f t="shared" si="1328"/>
        <v>0</v>
      </c>
      <c r="GG347" s="192">
        <f t="shared" si="1329"/>
        <v>0</v>
      </c>
      <c r="GH347" s="192">
        <f t="shared" si="1330"/>
        <v>0</v>
      </c>
      <c r="GI347" s="192">
        <f t="shared" si="1331"/>
        <v>0</v>
      </c>
      <c r="GJ347" s="192">
        <f t="shared" si="1332"/>
        <v>0</v>
      </c>
      <c r="GK347" s="192">
        <f t="shared" si="1333"/>
        <v>0</v>
      </c>
      <c r="GL347" s="192">
        <f t="shared" si="1334"/>
        <v>0</v>
      </c>
      <c r="GM347" s="192">
        <f t="shared" si="1335"/>
        <v>0</v>
      </c>
      <c r="GN347" s="192">
        <f t="shared" si="1336"/>
        <v>0</v>
      </c>
      <c r="GO347" s="192">
        <f t="shared" si="1337"/>
        <v>0</v>
      </c>
      <c r="GP347" s="192">
        <f t="shared" si="1338"/>
        <v>0</v>
      </c>
      <c r="GQ347" s="192">
        <f t="shared" si="1339"/>
        <v>0</v>
      </c>
      <c r="GR347" s="192">
        <f t="shared" si="1340"/>
        <v>0</v>
      </c>
      <c r="GS347" s="192">
        <f t="shared" si="1341"/>
        <v>0</v>
      </c>
      <c r="GT347" s="192">
        <f t="shared" si="1342"/>
        <v>0</v>
      </c>
      <c r="GU347" s="192">
        <f t="shared" si="1343"/>
        <v>0</v>
      </c>
      <c r="GV347" s="192">
        <f t="shared" si="1344"/>
        <v>0</v>
      </c>
      <c r="GW347" s="192">
        <f t="shared" si="1345"/>
        <v>0</v>
      </c>
      <c r="GX347" s="192">
        <f t="shared" si="1346"/>
        <v>0</v>
      </c>
      <c r="GY347" s="192">
        <f t="shared" si="1347"/>
        <v>0</v>
      </c>
      <c r="GZ347" s="192">
        <f t="shared" si="1348"/>
        <v>0</v>
      </c>
      <c r="HA347" s="192">
        <f t="shared" si="1349"/>
        <v>0</v>
      </c>
      <c r="HB347" s="192">
        <f t="shared" si="1350"/>
        <v>0</v>
      </c>
      <c r="HC347" s="192">
        <f t="shared" si="1351"/>
        <v>0</v>
      </c>
      <c r="HD347" s="192">
        <f t="shared" si="1352"/>
        <v>0</v>
      </c>
      <c r="HE347" s="192">
        <f t="shared" si="1353"/>
        <v>0</v>
      </c>
      <c r="HF347" s="192">
        <f t="shared" si="1354"/>
        <v>0</v>
      </c>
      <c r="HG347" s="192">
        <f t="shared" si="1355"/>
        <v>0</v>
      </c>
      <c r="HH347" s="192">
        <f t="shared" si="1356"/>
        <v>0</v>
      </c>
      <c r="HI347" s="192">
        <f t="shared" si="1357"/>
        <v>0</v>
      </c>
      <c r="HJ347" s="192">
        <f t="shared" si="1358"/>
        <v>0</v>
      </c>
      <c r="HK347" s="192">
        <f t="shared" si="1359"/>
        <v>0</v>
      </c>
      <c r="HL347" s="192">
        <f t="shared" si="1360"/>
        <v>0</v>
      </c>
      <c r="HM347" s="192">
        <f t="shared" si="1361"/>
        <v>0</v>
      </c>
      <c r="HN347" s="194">
        <f t="shared" si="1362"/>
        <v>0</v>
      </c>
      <c r="HO347" s="194">
        <f t="shared" si="1363"/>
        <v>0</v>
      </c>
      <c r="HP347" s="194">
        <f t="shared" si="1364"/>
        <v>0</v>
      </c>
      <c r="HQ347" s="194">
        <f t="shared" si="1365"/>
        <v>0</v>
      </c>
      <c r="HR347" s="194">
        <f t="shared" si="1366"/>
        <v>0</v>
      </c>
      <c r="HS347" s="195" t="str">
        <f t="shared" si="1163"/>
        <v/>
      </c>
      <c r="HT347" s="196">
        <f t="shared" si="1159"/>
        <v>0</v>
      </c>
      <c r="HU347" s="196">
        <f t="shared" si="1160"/>
        <v>0</v>
      </c>
      <c r="HV347" s="197" t="str">
        <f t="shared" si="1164"/>
        <v/>
      </c>
      <c r="HW347" s="197" t="str">
        <f t="shared" si="1367"/>
        <v/>
      </c>
      <c r="HX347" s="197" t="str">
        <f t="shared" si="1368"/>
        <v/>
      </c>
      <c r="HY347" s="195" t="str">
        <f t="shared" si="1165"/>
        <v/>
      </c>
      <c r="HZ347" s="30">
        <f t="shared" si="1161"/>
        <v>0</v>
      </c>
      <c r="IA347" s="198">
        <f t="shared" si="1166"/>
        <v>0</v>
      </c>
      <c r="IB347" s="195"/>
      <c r="IC347" s="195">
        <f t="shared" si="1369"/>
        <v>0</v>
      </c>
      <c r="ID347" s="195">
        <f t="shared" si="1167"/>
        <v>0</v>
      </c>
      <c r="IE347" s="195">
        <f t="shared" si="1370"/>
        <v>0</v>
      </c>
      <c r="IF347" s="195">
        <f t="shared" si="1168"/>
        <v>0</v>
      </c>
      <c r="IG347" s="307">
        <f t="shared" si="1169"/>
        <v>0</v>
      </c>
      <c r="IH347" s="307">
        <f t="shared" si="1170"/>
        <v>0</v>
      </c>
      <c r="II347" s="44">
        <f t="shared" si="1171"/>
        <v>0</v>
      </c>
      <c r="IJ347" s="44">
        <f t="shared" si="1371"/>
        <v>0</v>
      </c>
      <c r="IK347" s="44">
        <f t="shared" si="1372"/>
        <v>0</v>
      </c>
      <c r="IL347" s="44">
        <f t="shared" si="1373"/>
        <v>0</v>
      </c>
      <c r="IM347" s="44">
        <f t="shared" si="1374"/>
        <v>0</v>
      </c>
      <c r="IN347" s="44">
        <f t="shared" si="1375"/>
        <v>0</v>
      </c>
      <c r="IO347" s="44">
        <f t="shared" si="1376"/>
        <v>0</v>
      </c>
    </row>
    <row r="348" spans="1:249" ht="18" customHeight="1">
      <c r="A348" s="188">
        <v>342</v>
      </c>
      <c r="B348" s="326"/>
      <c r="C348" s="289"/>
      <c r="D348" s="199"/>
      <c r="E348" s="189"/>
      <c r="F348" s="189"/>
      <c r="G348" s="190"/>
      <c r="H348" s="190"/>
      <c r="I348" s="272"/>
      <c r="J348" s="207"/>
      <c r="K348" s="214" t="str">
        <f t="shared" si="1172"/>
        <v/>
      </c>
      <c r="L348" s="200" t="str">
        <f t="shared" si="1173"/>
        <v/>
      </c>
      <c r="M348" s="200" t="str">
        <f t="shared" si="1174"/>
        <v/>
      </c>
      <c r="N348" s="209" t="str">
        <f t="shared" si="1162"/>
        <v/>
      </c>
      <c r="O348" s="208" t="str">
        <f>IFERROR(IF(D348="","",IF(K348="","",IF(I348="","",IF(F348="F",VLOOKUP(K348,F!A:G,2,0),IF(F348="M",VLOOKUP(K348,M!A:G,2,0),""))))),0)</f>
        <v/>
      </c>
      <c r="P348" s="191" t="str">
        <f>IFERROR(IF(D348="","",IF(K348="","",IF(I348="","",IF(F348="F",VLOOKUP(K348,F!A:G,3,0),IF(F348="M",VLOOKUP(K348,M!A:G,3,0),""))))),0)</f>
        <v/>
      </c>
      <c r="Q348" s="191" t="str">
        <f>IFERROR(IF(D348="","",IF(K348="","",IF(I348="","",IF(F348="F",VLOOKUP(K348,F!A:G,4,0),IF(F348="M",VLOOKUP(K348,M!A:G,4,0),""))))),0)</f>
        <v/>
      </c>
      <c r="R348" s="191" t="str">
        <f>IFERROR(IF(D348="","",IF(K348="","",IF(I348="","",IF(F348="F",VLOOKUP(K348,F!A:G,5,0),IF(F348="M",VLOOKUP(K348,M!A:G,5,0),""))))),0)</f>
        <v/>
      </c>
      <c r="S348" s="191" t="str">
        <f>IFERROR(IF(D348="","",IF(K348="","",IF(I348="","",IF(F348="F",VLOOKUP(K348,F!A:G,6,0),IF(F348="M",VLOOKUP(K348,M!A:G,6,0),""))))),0)</f>
        <v/>
      </c>
      <c r="T348" s="191" t="str">
        <f>IFERROR(IF(D348="","",IF(K348="","",IF(I348="","",IF(F348="F",VLOOKUP(K348,F!A:G,7,0),IF(F348="M",VLOOKUP(K348,M!A:G,7,0),""))))),0)</f>
        <v/>
      </c>
      <c r="U348" s="191" t="str">
        <f>IFERROR(IF(D348="","",IF(K348="","",IF(J348="","",IF(F348="F",VLOOKUP(K348,F!A:M,8,0),IF(F348="M",VLOOKUP(K348,M!A:M,8,0),""))))),0)</f>
        <v/>
      </c>
      <c r="V348" s="191" t="str">
        <f>IFERROR(IF(D348="","",IF(K348="","",IF(J348="","",IF(F348="F",VLOOKUP(K348,F!A:M,9,0),IF(F348="M",VLOOKUP(K348,M!A:M,9,0),""))))),0)</f>
        <v/>
      </c>
      <c r="W348" s="191" t="str">
        <f>IFERROR(IF(D348="","",IF(K348="","",IF(J348="","",IF(F348="F",VLOOKUP(K348,F!A:M,10,0),IF(F348="M",VLOOKUP(K348,M!A:M,10,0),""))))),0)</f>
        <v/>
      </c>
      <c r="X348" s="191" t="str">
        <f>IFERROR(IF(D348="","",IF(K348="","",IF(J348="","",IF(F348="F",VLOOKUP(K348,F!A:M,11,0),IF(F348="M",VLOOKUP(K348,M!A:M,11,0),""))))),0)</f>
        <v/>
      </c>
      <c r="Y348" s="191" t="str">
        <f>IFERROR(IF(D348="","",IF(K348="","",IF(J348="","",IF(F348="F",VLOOKUP(K348,F!A:M,12,0),IF(F348="M",VLOOKUP(K348,M!A:M,12,0),""))))),0)</f>
        <v/>
      </c>
      <c r="Z348" s="191" t="str">
        <f>IFERROR(IF(D348="","",IF(K348="","",IF(J348="","",IF(F348="F",VLOOKUP(K348,F!A:M,13,0),IF(F348="M",VLOOKUP(K348,M!A:M,13,0),""))))),0)</f>
        <v/>
      </c>
      <c r="AA348" s="191" t="str">
        <f>IFERROR(IF(D348="","",IF(F348="","",IF(J348="","",IF(K348="","",IF(AND(K348&gt;23,K348&lt;=60),IF(F348="F",VLOOKUP(MROUND(HZ348,0.5),'F-Weight for Length'!K:S,2,0),VLOOKUP(MROUND(HZ348,0.5),'M-Weight for Length'!K:S,2,0)),IF(K348&gt;60,IF(F348="F",VLOOKUP(K348,'F-Weight for Length'!U:AC,2,0),VLOOKUP(K348,'M-Weight for Length'!U:AC,2,0)),IF(F348="F",VLOOKUP(MROUND(HZ348,0.5),'F-Weight for Length'!A:I,2,0),VLOOKUP(MROUND(HZ348,0.5),'M-Weight for Length'!A:I,2,0)))))))),0)</f>
        <v/>
      </c>
      <c r="AB348" s="191" t="str">
        <f>IFERROR(IF(D348="","",IF(F348="","",IF(J348="","",IF(K348="","",IF(AND(K348&gt;23,K348&lt;=60),IF(F348="F",VLOOKUP(MROUND(HZ348,0.5),'F-Weight for Length'!K:S,3,0),VLOOKUP(MROUND(HZ348,0.5),'M-Weight for Length'!K:S,3,0)),IF(K348&gt;60,IF(F348="F",VLOOKUP(K348,'F-Weight for Length'!U:AC,3,0),VLOOKUP(K348,'M-Weight for Length'!U:AC,3,0)),IF(F348="F",VLOOKUP(MROUND(HZ348,0.5),'F-Weight for Length'!A:I,3,0),VLOOKUP(MROUND(HZ348,0.5),'M-Weight for Length'!A:I,3,0)))))))),0)</f>
        <v/>
      </c>
      <c r="AC348" s="191" t="str">
        <f>IFERROR(IF(D348="","",IF(F348="","",IF(J348="","",IF(K348="","",IF(AND(K348&gt;23,K348&lt;=60),IF(F348="F",VLOOKUP(MROUND(HZ348,0.5),'F-Weight for Length'!K:S,4,0),VLOOKUP(MROUND(HZ348,0.5),'M-Weight for Length'!K:S,4,0)),IF(K348&gt;60,IF(F348="F",VLOOKUP(K348,'F-Weight for Length'!U:AC,4,0),VLOOKUP(K348,'M-Weight for Length'!U:AC,4,0)),IF(F348="F",VLOOKUP(MROUND(HZ348,0.5),'F-Weight for Length'!A:I,4,0),VLOOKUP(MROUND(HZ348,0.5),'M-Weight for Length'!A:I,4,0)))))))),0)</f>
        <v/>
      </c>
      <c r="AD348" s="191" t="str">
        <f>IFERROR(IF(D348="","",IF(F348="","",IF(J348="","",IF(K348="","",IF(AND(K348&gt;23,K348&lt;=60),IF(F348="F",VLOOKUP(MROUND(HZ348,0.5),'F-Weight for Length'!K:S,5,0),VLOOKUP(MROUND(HZ348,0.5),'M-Weight for Length'!K:S,5,0)),IF(K348&gt;60,IF(F348="F",VLOOKUP(K348,'F-Weight for Length'!U:AC,5,0),VLOOKUP(K348,'M-Weight for Length'!U:AC,5,0)),IF(F348="F",VLOOKUP(MROUND(HZ348,0.5),'F-Weight for Length'!A:I,5,0),VLOOKUP(MROUND(HZ348,0.5),'M-Weight for Length'!A:I,5,0)))))))),0)</f>
        <v/>
      </c>
      <c r="AE348" s="191" t="str">
        <f>IFERROR(IF(D348="","",IF(F348="","",IF(J348="","",IF(K348="","",IF(AND(K348&gt;23,K348&lt;=60),IF(F348="F",VLOOKUP(MROUND(HZ348,0.5),'F-Weight for Length'!K:S,6,0),VLOOKUP(MROUND(HZ348,0.5),'M-Weight for Length'!K:S,6,0)),IF(K348&gt;60,IF(F348="F",VLOOKUP(K348,'F-Weight for Length'!U:AC,6,0),VLOOKUP(K348,'M-Weight for Length'!U:AC,6,0)),IF(F348="F",VLOOKUP(MROUND(HZ348,0.5),'F-Weight for Length'!A:I,6,0),VLOOKUP(MROUND(HZ348,0.5),'M-Weight for Length'!A:I,6,0)))))))),0)</f>
        <v/>
      </c>
      <c r="AF348" s="191" t="str">
        <f>IFERROR(IF(D348="","",IF(F348="","",IF(J348="","",IF(K348="","",IF(AND(K348&gt;23,K348&lt;=60),IF(F348="F",VLOOKUP(MROUND(HZ348,0.5),'F-Weight for Length'!K:S,7,0),VLOOKUP(MROUND(HZ348,0.5),'M-Weight for Length'!K:S,7,0)),IF(K348&gt;60,IF(F348="F",VLOOKUP(K348,'F-Weight for Length'!U:AC,7,0),VLOOKUP(K348,'M-Weight for Length'!U:AC,7,0)),IF(F348="F",VLOOKUP(MROUND(HZ348,0.5),'F-Weight for Length'!A:I,7,0),VLOOKUP(MROUND(HZ348,0.5),'M-Weight for Length'!A:I,7,0)))))))),0)</f>
        <v/>
      </c>
      <c r="AG348" s="191" t="str">
        <f>IFERROR(IF(D348="","",IF(F348="","",IF(J348="","",IF(K348="","",IF(AND(K348&gt;23,K348&lt;=60),IF(F348="F",VLOOKUP(MROUND(HZ348,0.5),'F-Weight for Length'!K:S,8,0),VLOOKUP(MROUND(HZ348,0.5),'M-Weight for Length'!K:S,8,0)),IF(K348&gt;60,IF(F348="F",VLOOKUP(K348,'F-Weight for Length'!U:AC,8,0),VLOOKUP(K348,'M-Weight for Length'!U:AC,8,0)),IF(F348="F",VLOOKUP(MROUND(HZ348,0.5),'F-Weight for Length'!A:I,8,0),VLOOKUP(MROUND(HZ348,0.5),'M-Weight for Length'!A:I,8,0)))))))),0)</f>
        <v/>
      </c>
      <c r="AH348" s="191" t="str">
        <f>IFERROR(IF(D348="","",IF(F348="","",IF(J348="","",IF(K348="","",IF(AND(K348&gt;23,K348&lt;=60),IF(F348="F",VLOOKUP(MROUND(HZ348,0.5),'F-Weight for Length'!K:S,9,0),VLOOKUP(MROUND(HZ348,0.5),'M-Weight for Length'!K:S,9,0)),IF(K348&gt;60,IF(F348="F",VLOOKUP(K348,'F-Weight for Length'!U:AC,9,0),VLOOKUP(K348,'M-Weight for Length'!U:AC,9,0)),IF(F348="F",VLOOKUP(MROUND(HZ348,0.5),'F-Weight for Length'!A:I,9,0),VLOOKUP(MROUND(HZ348,0.5),'M-Weight for Length'!A:I,9,0)))))))),0)</f>
        <v/>
      </c>
      <c r="AI348" s="192">
        <f t="shared" si="1175"/>
        <v>0</v>
      </c>
      <c r="AJ348" s="192">
        <f t="shared" si="1176"/>
        <v>0</v>
      </c>
      <c r="AK348" s="192">
        <f t="shared" si="1177"/>
        <v>0</v>
      </c>
      <c r="AL348" s="192">
        <f t="shared" si="1178"/>
        <v>0</v>
      </c>
      <c r="AM348" s="192">
        <f t="shared" si="1179"/>
        <v>0</v>
      </c>
      <c r="AN348" s="192">
        <f t="shared" si="1180"/>
        <v>0</v>
      </c>
      <c r="AO348" s="192">
        <f t="shared" si="1181"/>
        <v>0</v>
      </c>
      <c r="AP348" s="192">
        <f t="shared" si="1182"/>
        <v>0</v>
      </c>
      <c r="AQ348" s="192">
        <f t="shared" si="1183"/>
        <v>0</v>
      </c>
      <c r="AR348" s="192">
        <f t="shared" si="1184"/>
        <v>0</v>
      </c>
      <c r="AS348" s="192">
        <f t="shared" si="1185"/>
        <v>0</v>
      </c>
      <c r="AT348" s="192">
        <f t="shared" si="1186"/>
        <v>0</v>
      </c>
      <c r="AU348" s="192">
        <f t="shared" si="1187"/>
        <v>0</v>
      </c>
      <c r="AV348" s="192">
        <f t="shared" si="1188"/>
        <v>0</v>
      </c>
      <c r="AW348" s="192">
        <f t="shared" si="1189"/>
        <v>0</v>
      </c>
      <c r="AX348" s="192">
        <f t="shared" si="1190"/>
        <v>0</v>
      </c>
      <c r="AY348" s="192">
        <f t="shared" si="1191"/>
        <v>0</v>
      </c>
      <c r="AZ348" s="192">
        <f t="shared" si="1192"/>
        <v>0</v>
      </c>
      <c r="BA348" s="192">
        <f t="shared" si="1193"/>
        <v>0</v>
      </c>
      <c r="BB348" s="192">
        <f t="shared" si="1194"/>
        <v>0</v>
      </c>
      <c r="BC348" s="192">
        <f t="shared" si="1195"/>
        <v>0</v>
      </c>
      <c r="BD348" s="192">
        <f t="shared" si="1196"/>
        <v>0</v>
      </c>
      <c r="BE348" s="192">
        <f t="shared" si="1197"/>
        <v>0</v>
      </c>
      <c r="BF348" s="192">
        <f t="shared" si="1198"/>
        <v>0</v>
      </c>
      <c r="BG348" s="192">
        <f t="shared" si="1199"/>
        <v>0</v>
      </c>
      <c r="BH348" s="192">
        <f t="shared" si="1200"/>
        <v>0</v>
      </c>
      <c r="BI348" s="192">
        <f t="shared" si="1201"/>
        <v>0</v>
      </c>
      <c r="BJ348" s="192">
        <f t="shared" si="1202"/>
        <v>0</v>
      </c>
      <c r="BK348" s="192">
        <f t="shared" si="1203"/>
        <v>0</v>
      </c>
      <c r="BL348" s="192">
        <f t="shared" si="1204"/>
        <v>0</v>
      </c>
      <c r="BM348" s="192">
        <f t="shared" si="1205"/>
        <v>0</v>
      </c>
      <c r="BN348" s="192">
        <f t="shared" si="1206"/>
        <v>0</v>
      </c>
      <c r="BO348" s="192">
        <f t="shared" si="1207"/>
        <v>0</v>
      </c>
      <c r="BP348" s="192">
        <f t="shared" si="1208"/>
        <v>0</v>
      </c>
      <c r="BQ348" s="192">
        <f t="shared" si="1209"/>
        <v>0</v>
      </c>
      <c r="BR348" s="192">
        <f t="shared" si="1210"/>
        <v>0</v>
      </c>
      <c r="BS348" s="192">
        <f t="shared" si="1211"/>
        <v>0</v>
      </c>
      <c r="BT348" s="192">
        <f t="shared" si="1212"/>
        <v>0</v>
      </c>
      <c r="BU348" s="192">
        <f t="shared" si="1213"/>
        <v>0</v>
      </c>
      <c r="BV348" s="192">
        <f t="shared" si="1214"/>
        <v>0</v>
      </c>
      <c r="BW348" s="192">
        <f t="shared" si="1215"/>
        <v>0</v>
      </c>
      <c r="BX348" s="192">
        <f t="shared" si="1216"/>
        <v>0</v>
      </c>
      <c r="BY348" s="192">
        <f t="shared" si="1217"/>
        <v>0</v>
      </c>
      <c r="BZ348" s="192">
        <f t="shared" si="1218"/>
        <v>0</v>
      </c>
      <c r="CA348" s="192">
        <f t="shared" si="1219"/>
        <v>0</v>
      </c>
      <c r="CB348" s="192">
        <f t="shared" si="1220"/>
        <v>0</v>
      </c>
      <c r="CC348" s="192">
        <f t="shared" si="1221"/>
        <v>0</v>
      </c>
      <c r="CD348" s="192">
        <f t="shared" si="1222"/>
        <v>0</v>
      </c>
      <c r="CE348" s="192">
        <f t="shared" si="1223"/>
        <v>0</v>
      </c>
      <c r="CF348" s="192">
        <f t="shared" si="1224"/>
        <v>0</v>
      </c>
      <c r="CG348" s="192">
        <f t="shared" si="1225"/>
        <v>0</v>
      </c>
      <c r="CH348" s="192">
        <f t="shared" si="1226"/>
        <v>0</v>
      </c>
      <c r="CI348" s="192">
        <f t="shared" si="1227"/>
        <v>0</v>
      </c>
      <c r="CJ348" s="192">
        <f t="shared" si="1228"/>
        <v>0</v>
      </c>
      <c r="CK348" s="192">
        <f t="shared" si="1229"/>
        <v>0</v>
      </c>
      <c r="CL348" s="192">
        <f t="shared" si="1230"/>
        <v>0</v>
      </c>
      <c r="CM348" s="192">
        <f t="shared" si="1231"/>
        <v>0</v>
      </c>
      <c r="CN348" s="192">
        <f t="shared" si="1232"/>
        <v>0</v>
      </c>
      <c r="CO348" s="192">
        <f t="shared" si="1233"/>
        <v>0</v>
      </c>
      <c r="CP348" s="192">
        <f t="shared" si="1234"/>
        <v>0</v>
      </c>
      <c r="CQ348" s="192">
        <f t="shared" si="1235"/>
        <v>0</v>
      </c>
      <c r="CR348" s="192">
        <f t="shared" si="1236"/>
        <v>0</v>
      </c>
      <c r="CS348" s="192">
        <f t="shared" si="1237"/>
        <v>0</v>
      </c>
      <c r="CT348" s="192">
        <f t="shared" si="1238"/>
        <v>0</v>
      </c>
      <c r="CU348" s="192">
        <f t="shared" si="1239"/>
        <v>0</v>
      </c>
      <c r="CV348" s="192">
        <f t="shared" si="1240"/>
        <v>0</v>
      </c>
      <c r="CW348" s="192">
        <f t="shared" si="1241"/>
        <v>0</v>
      </c>
      <c r="CX348" s="192">
        <f t="shared" si="1242"/>
        <v>0</v>
      </c>
      <c r="CY348" s="192">
        <f t="shared" si="1243"/>
        <v>0</v>
      </c>
      <c r="CZ348" s="192">
        <f t="shared" si="1244"/>
        <v>0</v>
      </c>
      <c r="DA348" s="192">
        <f t="shared" si="1245"/>
        <v>0</v>
      </c>
      <c r="DB348" s="192">
        <f t="shared" si="1246"/>
        <v>0</v>
      </c>
      <c r="DC348" s="192">
        <f t="shared" si="1247"/>
        <v>0</v>
      </c>
      <c r="DD348" s="192">
        <f t="shared" si="1248"/>
        <v>0</v>
      </c>
      <c r="DE348" s="192">
        <f t="shared" si="1249"/>
        <v>0</v>
      </c>
      <c r="DF348" s="192">
        <f t="shared" si="1250"/>
        <v>0</v>
      </c>
      <c r="DG348" s="192">
        <f t="shared" si="1251"/>
        <v>0</v>
      </c>
      <c r="DH348" s="192">
        <f t="shared" si="1252"/>
        <v>0</v>
      </c>
      <c r="DI348" s="192">
        <f t="shared" si="1253"/>
        <v>0</v>
      </c>
      <c r="DJ348" s="192">
        <f t="shared" si="1254"/>
        <v>0</v>
      </c>
      <c r="DK348" s="192">
        <f t="shared" si="1255"/>
        <v>0</v>
      </c>
      <c r="DL348" s="192">
        <f t="shared" si="1256"/>
        <v>0</v>
      </c>
      <c r="DM348" s="192">
        <f t="shared" si="1257"/>
        <v>0</v>
      </c>
      <c r="DN348" s="192">
        <f t="shared" si="1258"/>
        <v>0</v>
      </c>
      <c r="DO348" s="192">
        <f t="shared" si="1259"/>
        <v>0</v>
      </c>
      <c r="DP348" s="192">
        <f t="shared" si="1260"/>
        <v>0</v>
      </c>
      <c r="DQ348" s="192">
        <f t="shared" si="1261"/>
        <v>0</v>
      </c>
      <c r="DR348" s="192">
        <f t="shared" si="1262"/>
        <v>0</v>
      </c>
      <c r="DS348" s="192">
        <f t="shared" si="1263"/>
        <v>0</v>
      </c>
      <c r="DT348" s="192">
        <f t="shared" si="1264"/>
        <v>0</v>
      </c>
      <c r="DU348" s="192">
        <f t="shared" si="1265"/>
        <v>0</v>
      </c>
      <c r="DV348" s="193">
        <f t="shared" si="1266"/>
        <v>0</v>
      </c>
      <c r="DW348" s="193">
        <f t="shared" si="1267"/>
        <v>0</v>
      </c>
      <c r="DX348" s="193">
        <f t="shared" si="1268"/>
        <v>0</v>
      </c>
      <c r="DY348" s="193">
        <f t="shared" si="1269"/>
        <v>0</v>
      </c>
      <c r="DZ348" s="193">
        <f t="shared" si="1270"/>
        <v>0</v>
      </c>
      <c r="EA348" s="192">
        <f t="shared" si="1271"/>
        <v>0</v>
      </c>
      <c r="EB348" s="192">
        <f t="shared" si="1272"/>
        <v>0</v>
      </c>
      <c r="EC348" s="192">
        <f t="shared" si="1273"/>
        <v>0</v>
      </c>
      <c r="ED348" s="192">
        <f t="shared" si="1274"/>
        <v>0</v>
      </c>
      <c r="EE348" s="192">
        <f t="shared" si="1275"/>
        <v>0</v>
      </c>
      <c r="EF348" s="192">
        <f t="shared" si="1276"/>
        <v>0</v>
      </c>
      <c r="EG348" s="192">
        <f t="shared" si="1277"/>
        <v>0</v>
      </c>
      <c r="EH348" s="192">
        <f t="shared" si="1278"/>
        <v>0</v>
      </c>
      <c r="EI348" s="192">
        <f t="shared" si="1279"/>
        <v>0</v>
      </c>
      <c r="EJ348" s="192">
        <f t="shared" si="1280"/>
        <v>0</v>
      </c>
      <c r="EK348" s="192">
        <f t="shared" si="1281"/>
        <v>0</v>
      </c>
      <c r="EL348" s="192">
        <f t="shared" si="1282"/>
        <v>0</v>
      </c>
      <c r="EM348" s="192">
        <f t="shared" si="1283"/>
        <v>0</v>
      </c>
      <c r="EN348" s="192">
        <f t="shared" si="1284"/>
        <v>0</v>
      </c>
      <c r="EO348" s="192">
        <f t="shared" si="1285"/>
        <v>0</v>
      </c>
      <c r="EP348" s="192">
        <f t="shared" si="1286"/>
        <v>0</v>
      </c>
      <c r="EQ348" s="192">
        <f t="shared" si="1287"/>
        <v>0</v>
      </c>
      <c r="ER348" s="192">
        <f t="shared" si="1288"/>
        <v>0</v>
      </c>
      <c r="ES348" s="192">
        <f t="shared" si="1289"/>
        <v>0</v>
      </c>
      <c r="ET348" s="192">
        <f t="shared" si="1290"/>
        <v>0</v>
      </c>
      <c r="EU348" s="192">
        <f t="shared" si="1291"/>
        <v>0</v>
      </c>
      <c r="EV348" s="192">
        <f t="shared" si="1292"/>
        <v>0</v>
      </c>
      <c r="EW348" s="192">
        <f t="shared" si="1293"/>
        <v>0</v>
      </c>
      <c r="EX348" s="192">
        <f t="shared" si="1294"/>
        <v>0</v>
      </c>
      <c r="EY348" s="192">
        <f t="shared" si="1295"/>
        <v>0</v>
      </c>
      <c r="EZ348" s="192">
        <f t="shared" si="1296"/>
        <v>0</v>
      </c>
      <c r="FA348" s="192">
        <f t="shared" si="1297"/>
        <v>0</v>
      </c>
      <c r="FB348" s="192">
        <f t="shared" si="1298"/>
        <v>0</v>
      </c>
      <c r="FC348" s="192">
        <f t="shared" si="1299"/>
        <v>0</v>
      </c>
      <c r="FD348" s="192">
        <f t="shared" si="1300"/>
        <v>0</v>
      </c>
      <c r="FE348" s="192">
        <f t="shared" si="1301"/>
        <v>0</v>
      </c>
      <c r="FF348" s="192">
        <f t="shared" si="1302"/>
        <v>0</v>
      </c>
      <c r="FG348" s="192">
        <f t="shared" si="1303"/>
        <v>0</v>
      </c>
      <c r="FH348" s="192">
        <f t="shared" si="1304"/>
        <v>0</v>
      </c>
      <c r="FI348" s="192">
        <f t="shared" si="1305"/>
        <v>0</v>
      </c>
      <c r="FJ348" s="192">
        <f t="shared" si="1306"/>
        <v>0</v>
      </c>
      <c r="FK348" s="192">
        <f t="shared" si="1307"/>
        <v>0</v>
      </c>
      <c r="FL348" s="192">
        <f t="shared" si="1308"/>
        <v>0</v>
      </c>
      <c r="FM348" s="192">
        <f t="shared" si="1309"/>
        <v>0</v>
      </c>
      <c r="FN348" s="192">
        <f t="shared" si="1310"/>
        <v>0</v>
      </c>
      <c r="FO348" s="192">
        <f t="shared" si="1311"/>
        <v>0</v>
      </c>
      <c r="FP348" s="192">
        <f t="shared" si="1312"/>
        <v>0</v>
      </c>
      <c r="FQ348" s="192">
        <f t="shared" si="1313"/>
        <v>0</v>
      </c>
      <c r="FR348" s="192">
        <f t="shared" si="1314"/>
        <v>0</v>
      </c>
      <c r="FS348" s="192">
        <f t="shared" si="1315"/>
        <v>0</v>
      </c>
      <c r="FT348" s="192">
        <f t="shared" si="1316"/>
        <v>0</v>
      </c>
      <c r="FU348" s="192">
        <f t="shared" si="1317"/>
        <v>0</v>
      </c>
      <c r="FV348" s="192">
        <f t="shared" si="1318"/>
        <v>0</v>
      </c>
      <c r="FW348" s="192">
        <f t="shared" si="1319"/>
        <v>0</v>
      </c>
      <c r="FX348" s="192">
        <f t="shared" si="1320"/>
        <v>0</v>
      </c>
      <c r="FY348" s="192">
        <f t="shared" si="1321"/>
        <v>0</v>
      </c>
      <c r="FZ348" s="192">
        <f t="shared" si="1322"/>
        <v>0</v>
      </c>
      <c r="GA348" s="192">
        <f t="shared" si="1323"/>
        <v>0</v>
      </c>
      <c r="GB348" s="192">
        <f t="shared" si="1324"/>
        <v>0</v>
      </c>
      <c r="GC348" s="192">
        <f t="shared" si="1325"/>
        <v>0</v>
      </c>
      <c r="GD348" s="192">
        <f t="shared" si="1326"/>
        <v>0</v>
      </c>
      <c r="GE348" s="192">
        <f t="shared" si="1327"/>
        <v>0</v>
      </c>
      <c r="GF348" s="192">
        <f t="shared" si="1328"/>
        <v>0</v>
      </c>
      <c r="GG348" s="192">
        <f t="shared" si="1329"/>
        <v>0</v>
      </c>
      <c r="GH348" s="192">
        <f t="shared" si="1330"/>
        <v>0</v>
      </c>
      <c r="GI348" s="192">
        <f t="shared" si="1331"/>
        <v>0</v>
      </c>
      <c r="GJ348" s="192">
        <f t="shared" si="1332"/>
        <v>0</v>
      </c>
      <c r="GK348" s="192">
        <f t="shared" si="1333"/>
        <v>0</v>
      </c>
      <c r="GL348" s="192">
        <f t="shared" si="1334"/>
        <v>0</v>
      </c>
      <c r="GM348" s="192">
        <f t="shared" si="1335"/>
        <v>0</v>
      </c>
      <c r="GN348" s="192">
        <f t="shared" si="1336"/>
        <v>0</v>
      </c>
      <c r="GO348" s="192">
        <f t="shared" si="1337"/>
        <v>0</v>
      </c>
      <c r="GP348" s="192">
        <f t="shared" si="1338"/>
        <v>0</v>
      </c>
      <c r="GQ348" s="192">
        <f t="shared" si="1339"/>
        <v>0</v>
      </c>
      <c r="GR348" s="192">
        <f t="shared" si="1340"/>
        <v>0</v>
      </c>
      <c r="GS348" s="192">
        <f t="shared" si="1341"/>
        <v>0</v>
      </c>
      <c r="GT348" s="192">
        <f t="shared" si="1342"/>
        <v>0</v>
      </c>
      <c r="GU348" s="192">
        <f t="shared" si="1343"/>
        <v>0</v>
      </c>
      <c r="GV348" s="192">
        <f t="shared" si="1344"/>
        <v>0</v>
      </c>
      <c r="GW348" s="192">
        <f t="shared" si="1345"/>
        <v>0</v>
      </c>
      <c r="GX348" s="192">
        <f t="shared" si="1346"/>
        <v>0</v>
      </c>
      <c r="GY348" s="192">
        <f t="shared" si="1347"/>
        <v>0</v>
      </c>
      <c r="GZ348" s="192">
        <f t="shared" si="1348"/>
        <v>0</v>
      </c>
      <c r="HA348" s="192">
        <f t="shared" si="1349"/>
        <v>0</v>
      </c>
      <c r="HB348" s="192">
        <f t="shared" si="1350"/>
        <v>0</v>
      </c>
      <c r="HC348" s="192">
        <f t="shared" si="1351"/>
        <v>0</v>
      </c>
      <c r="HD348" s="192">
        <f t="shared" si="1352"/>
        <v>0</v>
      </c>
      <c r="HE348" s="192">
        <f t="shared" si="1353"/>
        <v>0</v>
      </c>
      <c r="HF348" s="192">
        <f t="shared" si="1354"/>
        <v>0</v>
      </c>
      <c r="HG348" s="192">
        <f t="shared" si="1355"/>
        <v>0</v>
      </c>
      <c r="HH348" s="192">
        <f t="shared" si="1356"/>
        <v>0</v>
      </c>
      <c r="HI348" s="192">
        <f t="shared" si="1357"/>
        <v>0</v>
      </c>
      <c r="HJ348" s="192">
        <f t="shared" si="1358"/>
        <v>0</v>
      </c>
      <c r="HK348" s="192">
        <f t="shared" si="1359"/>
        <v>0</v>
      </c>
      <c r="HL348" s="192">
        <f t="shared" si="1360"/>
        <v>0</v>
      </c>
      <c r="HM348" s="192">
        <f t="shared" si="1361"/>
        <v>0</v>
      </c>
      <c r="HN348" s="194">
        <f t="shared" si="1362"/>
        <v>0</v>
      </c>
      <c r="HO348" s="194">
        <f t="shared" si="1363"/>
        <v>0</v>
      </c>
      <c r="HP348" s="194">
        <f t="shared" si="1364"/>
        <v>0</v>
      </c>
      <c r="HQ348" s="194">
        <f t="shared" si="1365"/>
        <v>0</v>
      </c>
      <c r="HR348" s="194">
        <f t="shared" si="1366"/>
        <v>0</v>
      </c>
      <c r="HS348" s="195" t="str">
        <f t="shared" si="1163"/>
        <v/>
      </c>
      <c r="HT348" s="196">
        <f t="shared" si="1159"/>
        <v>0</v>
      </c>
      <c r="HU348" s="196">
        <f t="shared" si="1160"/>
        <v>0</v>
      </c>
      <c r="HV348" s="197" t="str">
        <f t="shared" si="1164"/>
        <v/>
      </c>
      <c r="HW348" s="197" t="str">
        <f t="shared" si="1367"/>
        <v/>
      </c>
      <c r="HX348" s="197" t="str">
        <f t="shared" si="1368"/>
        <v/>
      </c>
      <c r="HY348" s="195" t="str">
        <f t="shared" si="1165"/>
        <v/>
      </c>
      <c r="HZ348" s="30">
        <f t="shared" si="1161"/>
        <v>0</v>
      </c>
      <c r="IA348" s="198">
        <f t="shared" si="1166"/>
        <v>0</v>
      </c>
      <c r="IB348" s="195"/>
      <c r="IC348" s="195">
        <f t="shared" si="1369"/>
        <v>0</v>
      </c>
      <c r="ID348" s="195">
        <f t="shared" si="1167"/>
        <v>0</v>
      </c>
      <c r="IE348" s="195">
        <f t="shared" si="1370"/>
        <v>0</v>
      </c>
      <c r="IF348" s="195">
        <f t="shared" si="1168"/>
        <v>0</v>
      </c>
      <c r="IG348" s="307">
        <f t="shared" si="1169"/>
        <v>0</v>
      </c>
      <c r="IH348" s="307">
        <f t="shared" si="1170"/>
        <v>0</v>
      </c>
      <c r="II348" s="44">
        <f t="shared" si="1171"/>
        <v>0</v>
      </c>
      <c r="IJ348" s="44">
        <f t="shared" si="1371"/>
        <v>0</v>
      </c>
      <c r="IK348" s="44">
        <f t="shared" si="1372"/>
        <v>0</v>
      </c>
      <c r="IL348" s="44">
        <f t="shared" si="1373"/>
        <v>0</v>
      </c>
      <c r="IM348" s="44">
        <f t="shared" si="1374"/>
        <v>0</v>
      </c>
      <c r="IN348" s="44">
        <f t="shared" si="1375"/>
        <v>0</v>
      </c>
      <c r="IO348" s="44">
        <f t="shared" si="1376"/>
        <v>0</v>
      </c>
    </row>
    <row r="349" spans="1:249" ht="18" customHeight="1">
      <c r="A349" s="188">
        <v>343</v>
      </c>
      <c r="B349" s="326"/>
      <c r="C349" s="289"/>
      <c r="D349" s="199"/>
      <c r="E349" s="189"/>
      <c r="F349" s="189"/>
      <c r="G349" s="190"/>
      <c r="H349" s="190"/>
      <c r="I349" s="272"/>
      <c r="J349" s="207"/>
      <c r="K349" s="214" t="str">
        <f t="shared" si="1172"/>
        <v/>
      </c>
      <c r="L349" s="200" t="str">
        <f t="shared" si="1173"/>
        <v/>
      </c>
      <c r="M349" s="200" t="str">
        <f t="shared" si="1174"/>
        <v/>
      </c>
      <c r="N349" s="209" t="str">
        <f t="shared" si="1162"/>
        <v/>
      </c>
      <c r="O349" s="208" t="str">
        <f>IFERROR(IF(D349="","",IF(K349="","",IF(I349="","",IF(F349="F",VLOOKUP(K349,F!A:G,2,0),IF(F349="M",VLOOKUP(K349,M!A:G,2,0),""))))),0)</f>
        <v/>
      </c>
      <c r="P349" s="191" t="str">
        <f>IFERROR(IF(D349="","",IF(K349="","",IF(I349="","",IF(F349="F",VLOOKUP(K349,F!A:G,3,0),IF(F349="M",VLOOKUP(K349,M!A:G,3,0),""))))),0)</f>
        <v/>
      </c>
      <c r="Q349" s="191" t="str">
        <f>IFERROR(IF(D349="","",IF(K349="","",IF(I349="","",IF(F349="F",VLOOKUP(K349,F!A:G,4,0),IF(F349="M",VLOOKUP(K349,M!A:G,4,0),""))))),0)</f>
        <v/>
      </c>
      <c r="R349" s="191" t="str">
        <f>IFERROR(IF(D349="","",IF(K349="","",IF(I349="","",IF(F349="F",VLOOKUP(K349,F!A:G,5,0),IF(F349="M",VLOOKUP(K349,M!A:G,5,0),""))))),0)</f>
        <v/>
      </c>
      <c r="S349" s="191" t="str">
        <f>IFERROR(IF(D349="","",IF(K349="","",IF(I349="","",IF(F349="F",VLOOKUP(K349,F!A:G,6,0),IF(F349="M",VLOOKUP(K349,M!A:G,6,0),""))))),0)</f>
        <v/>
      </c>
      <c r="T349" s="191" t="str">
        <f>IFERROR(IF(D349="","",IF(K349="","",IF(I349="","",IF(F349="F",VLOOKUP(K349,F!A:G,7,0),IF(F349="M",VLOOKUP(K349,M!A:G,7,0),""))))),0)</f>
        <v/>
      </c>
      <c r="U349" s="191" t="str">
        <f>IFERROR(IF(D349="","",IF(K349="","",IF(J349="","",IF(F349="F",VLOOKUP(K349,F!A:M,8,0),IF(F349="M",VLOOKUP(K349,M!A:M,8,0),""))))),0)</f>
        <v/>
      </c>
      <c r="V349" s="191" t="str">
        <f>IFERROR(IF(D349="","",IF(K349="","",IF(J349="","",IF(F349="F",VLOOKUP(K349,F!A:M,9,0),IF(F349="M",VLOOKUP(K349,M!A:M,9,0),""))))),0)</f>
        <v/>
      </c>
      <c r="W349" s="191" t="str">
        <f>IFERROR(IF(D349="","",IF(K349="","",IF(J349="","",IF(F349="F",VLOOKUP(K349,F!A:M,10,0),IF(F349="M",VLOOKUP(K349,M!A:M,10,0),""))))),0)</f>
        <v/>
      </c>
      <c r="X349" s="191" t="str">
        <f>IFERROR(IF(D349="","",IF(K349="","",IF(J349="","",IF(F349="F",VLOOKUP(K349,F!A:M,11,0),IF(F349="M",VLOOKUP(K349,M!A:M,11,0),""))))),0)</f>
        <v/>
      </c>
      <c r="Y349" s="191" t="str">
        <f>IFERROR(IF(D349="","",IF(K349="","",IF(J349="","",IF(F349="F",VLOOKUP(K349,F!A:M,12,0),IF(F349="M",VLOOKUP(K349,M!A:M,12,0),""))))),0)</f>
        <v/>
      </c>
      <c r="Z349" s="191" t="str">
        <f>IFERROR(IF(D349="","",IF(K349="","",IF(J349="","",IF(F349="F",VLOOKUP(K349,F!A:M,13,0),IF(F349="M",VLOOKUP(K349,M!A:M,13,0),""))))),0)</f>
        <v/>
      </c>
      <c r="AA349" s="191" t="str">
        <f>IFERROR(IF(D349="","",IF(F349="","",IF(J349="","",IF(K349="","",IF(AND(K349&gt;23,K349&lt;=60),IF(F349="F",VLOOKUP(MROUND(HZ349,0.5),'F-Weight for Length'!K:S,2,0),VLOOKUP(MROUND(HZ349,0.5),'M-Weight for Length'!K:S,2,0)),IF(K349&gt;60,IF(F349="F",VLOOKUP(K349,'F-Weight for Length'!U:AC,2,0),VLOOKUP(K349,'M-Weight for Length'!U:AC,2,0)),IF(F349="F",VLOOKUP(MROUND(HZ349,0.5),'F-Weight for Length'!A:I,2,0),VLOOKUP(MROUND(HZ349,0.5),'M-Weight for Length'!A:I,2,0)))))))),0)</f>
        <v/>
      </c>
      <c r="AB349" s="191" t="str">
        <f>IFERROR(IF(D349="","",IF(F349="","",IF(J349="","",IF(K349="","",IF(AND(K349&gt;23,K349&lt;=60),IF(F349="F",VLOOKUP(MROUND(HZ349,0.5),'F-Weight for Length'!K:S,3,0),VLOOKUP(MROUND(HZ349,0.5),'M-Weight for Length'!K:S,3,0)),IF(K349&gt;60,IF(F349="F",VLOOKUP(K349,'F-Weight for Length'!U:AC,3,0),VLOOKUP(K349,'M-Weight for Length'!U:AC,3,0)),IF(F349="F",VLOOKUP(MROUND(HZ349,0.5),'F-Weight for Length'!A:I,3,0),VLOOKUP(MROUND(HZ349,0.5),'M-Weight for Length'!A:I,3,0)))))))),0)</f>
        <v/>
      </c>
      <c r="AC349" s="191" t="str">
        <f>IFERROR(IF(D349="","",IF(F349="","",IF(J349="","",IF(K349="","",IF(AND(K349&gt;23,K349&lt;=60),IF(F349="F",VLOOKUP(MROUND(HZ349,0.5),'F-Weight for Length'!K:S,4,0),VLOOKUP(MROUND(HZ349,0.5),'M-Weight for Length'!K:S,4,0)),IF(K349&gt;60,IF(F349="F",VLOOKUP(K349,'F-Weight for Length'!U:AC,4,0),VLOOKUP(K349,'M-Weight for Length'!U:AC,4,0)),IF(F349="F",VLOOKUP(MROUND(HZ349,0.5),'F-Weight for Length'!A:I,4,0),VLOOKUP(MROUND(HZ349,0.5),'M-Weight for Length'!A:I,4,0)))))))),0)</f>
        <v/>
      </c>
      <c r="AD349" s="191" t="str">
        <f>IFERROR(IF(D349="","",IF(F349="","",IF(J349="","",IF(K349="","",IF(AND(K349&gt;23,K349&lt;=60),IF(F349="F",VLOOKUP(MROUND(HZ349,0.5),'F-Weight for Length'!K:S,5,0),VLOOKUP(MROUND(HZ349,0.5),'M-Weight for Length'!K:S,5,0)),IF(K349&gt;60,IF(F349="F",VLOOKUP(K349,'F-Weight for Length'!U:AC,5,0),VLOOKUP(K349,'M-Weight for Length'!U:AC,5,0)),IF(F349="F",VLOOKUP(MROUND(HZ349,0.5),'F-Weight for Length'!A:I,5,0),VLOOKUP(MROUND(HZ349,0.5),'M-Weight for Length'!A:I,5,0)))))))),0)</f>
        <v/>
      </c>
      <c r="AE349" s="191" t="str">
        <f>IFERROR(IF(D349="","",IF(F349="","",IF(J349="","",IF(K349="","",IF(AND(K349&gt;23,K349&lt;=60),IF(F349="F",VLOOKUP(MROUND(HZ349,0.5),'F-Weight for Length'!K:S,6,0),VLOOKUP(MROUND(HZ349,0.5),'M-Weight for Length'!K:S,6,0)),IF(K349&gt;60,IF(F349="F",VLOOKUP(K349,'F-Weight for Length'!U:AC,6,0),VLOOKUP(K349,'M-Weight for Length'!U:AC,6,0)),IF(F349="F",VLOOKUP(MROUND(HZ349,0.5),'F-Weight for Length'!A:I,6,0),VLOOKUP(MROUND(HZ349,0.5),'M-Weight for Length'!A:I,6,0)))))))),0)</f>
        <v/>
      </c>
      <c r="AF349" s="191" t="str">
        <f>IFERROR(IF(D349="","",IF(F349="","",IF(J349="","",IF(K349="","",IF(AND(K349&gt;23,K349&lt;=60),IF(F349="F",VLOOKUP(MROUND(HZ349,0.5),'F-Weight for Length'!K:S,7,0),VLOOKUP(MROUND(HZ349,0.5),'M-Weight for Length'!K:S,7,0)),IF(K349&gt;60,IF(F349="F",VLOOKUP(K349,'F-Weight for Length'!U:AC,7,0),VLOOKUP(K349,'M-Weight for Length'!U:AC,7,0)),IF(F349="F",VLOOKUP(MROUND(HZ349,0.5),'F-Weight for Length'!A:I,7,0),VLOOKUP(MROUND(HZ349,0.5),'M-Weight for Length'!A:I,7,0)))))))),0)</f>
        <v/>
      </c>
      <c r="AG349" s="191" t="str">
        <f>IFERROR(IF(D349="","",IF(F349="","",IF(J349="","",IF(K349="","",IF(AND(K349&gt;23,K349&lt;=60),IF(F349="F",VLOOKUP(MROUND(HZ349,0.5),'F-Weight for Length'!K:S,8,0),VLOOKUP(MROUND(HZ349,0.5),'M-Weight for Length'!K:S,8,0)),IF(K349&gt;60,IF(F349="F",VLOOKUP(K349,'F-Weight for Length'!U:AC,8,0),VLOOKUP(K349,'M-Weight for Length'!U:AC,8,0)),IF(F349="F",VLOOKUP(MROUND(HZ349,0.5),'F-Weight for Length'!A:I,8,0),VLOOKUP(MROUND(HZ349,0.5),'M-Weight for Length'!A:I,8,0)))))))),0)</f>
        <v/>
      </c>
      <c r="AH349" s="191" t="str">
        <f>IFERROR(IF(D349="","",IF(F349="","",IF(J349="","",IF(K349="","",IF(AND(K349&gt;23,K349&lt;=60),IF(F349="F",VLOOKUP(MROUND(HZ349,0.5),'F-Weight for Length'!K:S,9,0),VLOOKUP(MROUND(HZ349,0.5),'M-Weight for Length'!K:S,9,0)),IF(K349&gt;60,IF(F349="F",VLOOKUP(K349,'F-Weight for Length'!U:AC,9,0),VLOOKUP(K349,'M-Weight for Length'!U:AC,9,0)),IF(F349="F",VLOOKUP(MROUND(HZ349,0.5),'F-Weight for Length'!A:I,9,0),VLOOKUP(MROUND(HZ349,0.5),'M-Weight for Length'!A:I,9,0)))))))),0)</f>
        <v/>
      </c>
      <c r="AI349" s="192">
        <f t="shared" si="1175"/>
        <v>0</v>
      </c>
      <c r="AJ349" s="192">
        <f t="shared" si="1176"/>
        <v>0</v>
      </c>
      <c r="AK349" s="192">
        <f t="shared" si="1177"/>
        <v>0</v>
      </c>
      <c r="AL349" s="192">
        <f t="shared" si="1178"/>
        <v>0</v>
      </c>
      <c r="AM349" s="192">
        <f t="shared" si="1179"/>
        <v>0</v>
      </c>
      <c r="AN349" s="192">
        <f t="shared" si="1180"/>
        <v>0</v>
      </c>
      <c r="AO349" s="192">
        <f t="shared" si="1181"/>
        <v>0</v>
      </c>
      <c r="AP349" s="192">
        <f t="shared" si="1182"/>
        <v>0</v>
      </c>
      <c r="AQ349" s="192">
        <f t="shared" si="1183"/>
        <v>0</v>
      </c>
      <c r="AR349" s="192">
        <f t="shared" si="1184"/>
        <v>0</v>
      </c>
      <c r="AS349" s="192">
        <f t="shared" si="1185"/>
        <v>0</v>
      </c>
      <c r="AT349" s="192">
        <f t="shared" si="1186"/>
        <v>0</v>
      </c>
      <c r="AU349" s="192">
        <f t="shared" si="1187"/>
        <v>0</v>
      </c>
      <c r="AV349" s="192">
        <f t="shared" si="1188"/>
        <v>0</v>
      </c>
      <c r="AW349" s="192">
        <f t="shared" si="1189"/>
        <v>0</v>
      </c>
      <c r="AX349" s="192">
        <f t="shared" si="1190"/>
        <v>0</v>
      </c>
      <c r="AY349" s="192">
        <f t="shared" si="1191"/>
        <v>0</v>
      </c>
      <c r="AZ349" s="192">
        <f t="shared" si="1192"/>
        <v>0</v>
      </c>
      <c r="BA349" s="192">
        <f t="shared" si="1193"/>
        <v>0</v>
      </c>
      <c r="BB349" s="192">
        <f t="shared" si="1194"/>
        <v>0</v>
      </c>
      <c r="BC349" s="192">
        <f t="shared" si="1195"/>
        <v>0</v>
      </c>
      <c r="BD349" s="192">
        <f t="shared" si="1196"/>
        <v>0</v>
      </c>
      <c r="BE349" s="192">
        <f t="shared" si="1197"/>
        <v>0</v>
      </c>
      <c r="BF349" s="192">
        <f t="shared" si="1198"/>
        <v>0</v>
      </c>
      <c r="BG349" s="192">
        <f t="shared" si="1199"/>
        <v>0</v>
      </c>
      <c r="BH349" s="192">
        <f t="shared" si="1200"/>
        <v>0</v>
      </c>
      <c r="BI349" s="192">
        <f t="shared" si="1201"/>
        <v>0</v>
      </c>
      <c r="BJ349" s="192">
        <f t="shared" si="1202"/>
        <v>0</v>
      </c>
      <c r="BK349" s="192">
        <f t="shared" si="1203"/>
        <v>0</v>
      </c>
      <c r="BL349" s="192">
        <f t="shared" si="1204"/>
        <v>0</v>
      </c>
      <c r="BM349" s="192">
        <f t="shared" si="1205"/>
        <v>0</v>
      </c>
      <c r="BN349" s="192">
        <f t="shared" si="1206"/>
        <v>0</v>
      </c>
      <c r="BO349" s="192">
        <f t="shared" si="1207"/>
        <v>0</v>
      </c>
      <c r="BP349" s="192">
        <f t="shared" si="1208"/>
        <v>0</v>
      </c>
      <c r="BQ349" s="192">
        <f t="shared" si="1209"/>
        <v>0</v>
      </c>
      <c r="BR349" s="192">
        <f t="shared" si="1210"/>
        <v>0</v>
      </c>
      <c r="BS349" s="192">
        <f t="shared" si="1211"/>
        <v>0</v>
      </c>
      <c r="BT349" s="192">
        <f t="shared" si="1212"/>
        <v>0</v>
      </c>
      <c r="BU349" s="192">
        <f t="shared" si="1213"/>
        <v>0</v>
      </c>
      <c r="BV349" s="192">
        <f t="shared" si="1214"/>
        <v>0</v>
      </c>
      <c r="BW349" s="192">
        <f t="shared" si="1215"/>
        <v>0</v>
      </c>
      <c r="BX349" s="192">
        <f t="shared" si="1216"/>
        <v>0</v>
      </c>
      <c r="BY349" s="192">
        <f t="shared" si="1217"/>
        <v>0</v>
      </c>
      <c r="BZ349" s="192">
        <f t="shared" si="1218"/>
        <v>0</v>
      </c>
      <c r="CA349" s="192">
        <f t="shared" si="1219"/>
        <v>0</v>
      </c>
      <c r="CB349" s="192">
        <f t="shared" si="1220"/>
        <v>0</v>
      </c>
      <c r="CC349" s="192">
        <f t="shared" si="1221"/>
        <v>0</v>
      </c>
      <c r="CD349" s="192">
        <f t="shared" si="1222"/>
        <v>0</v>
      </c>
      <c r="CE349" s="192">
        <f t="shared" si="1223"/>
        <v>0</v>
      </c>
      <c r="CF349" s="192">
        <f t="shared" si="1224"/>
        <v>0</v>
      </c>
      <c r="CG349" s="192">
        <f t="shared" si="1225"/>
        <v>0</v>
      </c>
      <c r="CH349" s="192">
        <f t="shared" si="1226"/>
        <v>0</v>
      </c>
      <c r="CI349" s="192">
        <f t="shared" si="1227"/>
        <v>0</v>
      </c>
      <c r="CJ349" s="192">
        <f t="shared" si="1228"/>
        <v>0</v>
      </c>
      <c r="CK349" s="192">
        <f t="shared" si="1229"/>
        <v>0</v>
      </c>
      <c r="CL349" s="192">
        <f t="shared" si="1230"/>
        <v>0</v>
      </c>
      <c r="CM349" s="192">
        <f t="shared" si="1231"/>
        <v>0</v>
      </c>
      <c r="CN349" s="192">
        <f t="shared" si="1232"/>
        <v>0</v>
      </c>
      <c r="CO349" s="192">
        <f t="shared" si="1233"/>
        <v>0</v>
      </c>
      <c r="CP349" s="192">
        <f t="shared" si="1234"/>
        <v>0</v>
      </c>
      <c r="CQ349" s="192">
        <f t="shared" si="1235"/>
        <v>0</v>
      </c>
      <c r="CR349" s="192">
        <f t="shared" si="1236"/>
        <v>0</v>
      </c>
      <c r="CS349" s="192">
        <f t="shared" si="1237"/>
        <v>0</v>
      </c>
      <c r="CT349" s="192">
        <f t="shared" si="1238"/>
        <v>0</v>
      </c>
      <c r="CU349" s="192">
        <f t="shared" si="1239"/>
        <v>0</v>
      </c>
      <c r="CV349" s="192">
        <f t="shared" si="1240"/>
        <v>0</v>
      </c>
      <c r="CW349" s="192">
        <f t="shared" si="1241"/>
        <v>0</v>
      </c>
      <c r="CX349" s="192">
        <f t="shared" si="1242"/>
        <v>0</v>
      </c>
      <c r="CY349" s="192">
        <f t="shared" si="1243"/>
        <v>0</v>
      </c>
      <c r="CZ349" s="192">
        <f t="shared" si="1244"/>
        <v>0</v>
      </c>
      <c r="DA349" s="192">
        <f t="shared" si="1245"/>
        <v>0</v>
      </c>
      <c r="DB349" s="192">
        <f t="shared" si="1246"/>
        <v>0</v>
      </c>
      <c r="DC349" s="192">
        <f t="shared" si="1247"/>
        <v>0</v>
      </c>
      <c r="DD349" s="192">
        <f t="shared" si="1248"/>
        <v>0</v>
      </c>
      <c r="DE349" s="192">
        <f t="shared" si="1249"/>
        <v>0</v>
      </c>
      <c r="DF349" s="192">
        <f t="shared" si="1250"/>
        <v>0</v>
      </c>
      <c r="DG349" s="192">
        <f t="shared" si="1251"/>
        <v>0</v>
      </c>
      <c r="DH349" s="192">
        <f t="shared" si="1252"/>
        <v>0</v>
      </c>
      <c r="DI349" s="192">
        <f t="shared" si="1253"/>
        <v>0</v>
      </c>
      <c r="DJ349" s="192">
        <f t="shared" si="1254"/>
        <v>0</v>
      </c>
      <c r="DK349" s="192">
        <f t="shared" si="1255"/>
        <v>0</v>
      </c>
      <c r="DL349" s="192">
        <f t="shared" si="1256"/>
        <v>0</v>
      </c>
      <c r="DM349" s="192">
        <f t="shared" si="1257"/>
        <v>0</v>
      </c>
      <c r="DN349" s="192">
        <f t="shared" si="1258"/>
        <v>0</v>
      </c>
      <c r="DO349" s="192">
        <f t="shared" si="1259"/>
        <v>0</v>
      </c>
      <c r="DP349" s="192">
        <f t="shared" si="1260"/>
        <v>0</v>
      </c>
      <c r="DQ349" s="192">
        <f t="shared" si="1261"/>
        <v>0</v>
      </c>
      <c r="DR349" s="192">
        <f t="shared" si="1262"/>
        <v>0</v>
      </c>
      <c r="DS349" s="192">
        <f t="shared" si="1263"/>
        <v>0</v>
      </c>
      <c r="DT349" s="192">
        <f t="shared" si="1264"/>
        <v>0</v>
      </c>
      <c r="DU349" s="192">
        <f t="shared" si="1265"/>
        <v>0</v>
      </c>
      <c r="DV349" s="193">
        <f t="shared" si="1266"/>
        <v>0</v>
      </c>
      <c r="DW349" s="193">
        <f t="shared" si="1267"/>
        <v>0</v>
      </c>
      <c r="DX349" s="193">
        <f t="shared" si="1268"/>
        <v>0</v>
      </c>
      <c r="DY349" s="193">
        <f t="shared" si="1269"/>
        <v>0</v>
      </c>
      <c r="DZ349" s="193">
        <f t="shared" si="1270"/>
        <v>0</v>
      </c>
      <c r="EA349" s="192">
        <f t="shared" si="1271"/>
        <v>0</v>
      </c>
      <c r="EB349" s="192">
        <f t="shared" si="1272"/>
        <v>0</v>
      </c>
      <c r="EC349" s="192">
        <f t="shared" si="1273"/>
        <v>0</v>
      </c>
      <c r="ED349" s="192">
        <f t="shared" si="1274"/>
        <v>0</v>
      </c>
      <c r="EE349" s="192">
        <f t="shared" si="1275"/>
        <v>0</v>
      </c>
      <c r="EF349" s="192">
        <f t="shared" si="1276"/>
        <v>0</v>
      </c>
      <c r="EG349" s="192">
        <f t="shared" si="1277"/>
        <v>0</v>
      </c>
      <c r="EH349" s="192">
        <f t="shared" si="1278"/>
        <v>0</v>
      </c>
      <c r="EI349" s="192">
        <f t="shared" si="1279"/>
        <v>0</v>
      </c>
      <c r="EJ349" s="192">
        <f t="shared" si="1280"/>
        <v>0</v>
      </c>
      <c r="EK349" s="192">
        <f t="shared" si="1281"/>
        <v>0</v>
      </c>
      <c r="EL349" s="192">
        <f t="shared" si="1282"/>
        <v>0</v>
      </c>
      <c r="EM349" s="192">
        <f t="shared" si="1283"/>
        <v>0</v>
      </c>
      <c r="EN349" s="192">
        <f t="shared" si="1284"/>
        <v>0</v>
      </c>
      <c r="EO349" s="192">
        <f t="shared" si="1285"/>
        <v>0</v>
      </c>
      <c r="EP349" s="192">
        <f t="shared" si="1286"/>
        <v>0</v>
      </c>
      <c r="EQ349" s="192">
        <f t="shared" si="1287"/>
        <v>0</v>
      </c>
      <c r="ER349" s="192">
        <f t="shared" si="1288"/>
        <v>0</v>
      </c>
      <c r="ES349" s="192">
        <f t="shared" si="1289"/>
        <v>0</v>
      </c>
      <c r="ET349" s="192">
        <f t="shared" si="1290"/>
        <v>0</v>
      </c>
      <c r="EU349" s="192">
        <f t="shared" si="1291"/>
        <v>0</v>
      </c>
      <c r="EV349" s="192">
        <f t="shared" si="1292"/>
        <v>0</v>
      </c>
      <c r="EW349" s="192">
        <f t="shared" si="1293"/>
        <v>0</v>
      </c>
      <c r="EX349" s="192">
        <f t="shared" si="1294"/>
        <v>0</v>
      </c>
      <c r="EY349" s="192">
        <f t="shared" si="1295"/>
        <v>0</v>
      </c>
      <c r="EZ349" s="192">
        <f t="shared" si="1296"/>
        <v>0</v>
      </c>
      <c r="FA349" s="192">
        <f t="shared" si="1297"/>
        <v>0</v>
      </c>
      <c r="FB349" s="192">
        <f t="shared" si="1298"/>
        <v>0</v>
      </c>
      <c r="FC349" s="192">
        <f t="shared" si="1299"/>
        <v>0</v>
      </c>
      <c r="FD349" s="192">
        <f t="shared" si="1300"/>
        <v>0</v>
      </c>
      <c r="FE349" s="192">
        <f t="shared" si="1301"/>
        <v>0</v>
      </c>
      <c r="FF349" s="192">
        <f t="shared" si="1302"/>
        <v>0</v>
      </c>
      <c r="FG349" s="192">
        <f t="shared" si="1303"/>
        <v>0</v>
      </c>
      <c r="FH349" s="192">
        <f t="shared" si="1304"/>
        <v>0</v>
      </c>
      <c r="FI349" s="192">
        <f t="shared" si="1305"/>
        <v>0</v>
      </c>
      <c r="FJ349" s="192">
        <f t="shared" si="1306"/>
        <v>0</v>
      </c>
      <c r="FK349" s="192">
        <f t="shared" si="1307"/>
        <v>0</v>
      </c>
      <c r="FL349" s="192">
        <f t="shared" si="1308"/>
        <v>0</v>
      </c>
      <c r="FM349" s="192">
        <f t="shared" si="1309"/>
        <v>0</v>
      </c>
      <c r="FN349" s="192">
        <f t="shared" si="1310"/>
        <v>0</v>
      </c>
      <c r="FO349" s="192">
        <f t="shared" si="1311"/>
        <v>0</v>
      </c>
      <c r="FP349" s="192">
        <f t="shared" si="1312"/>
        <v>0</v>
      </c>
      <c r="FQ349" s="192">
        <f t="shared" si="1313"/>
        <v>0</v>
      </c>
      <c r="FR349" s="192">
        <f t="shared" si="1314"/>
        <v>0</v>
      </c>
      <c r="FS349" s="192">
        <f t="shared" si="1315"/>
        <v>0</v>
      </c>
      <c r="FT349" s="192">
        <f t="shared" si="1316"/>
        <v>0</v>
      </c>
      <c r="FU349" s="192">
        <f t="shared" si="1317"/>
        <v>0</v>
      </c>
      <c r="FV349" s="192">
        <f t="shared" si="1318"/>
        <v>0</v>
      </c>
      <c r="FW349" s="192">
        <f t="shared" si="1319"/>
        <v>0</v>
      </c>
      <c r="FX349" s="192">
        <f t="shared" si="1320"/>
        <v>0</v>
      </c>
      <c r="FY349" s="192">
        <f t="shared" si="1321"/>
        <v>0</v>
      </c>
      <c r="FZ349" s="192">
        <f t="shared" si="1322"/>
        <v>0</v>
      </c>
      <c r="GA349" s="192">
        <f t="shared" si="1323"/>
        <v>0</v>
      </c>
      <c r="GB349" s="192">
        <f t="shared" si="1324"/>
        <v>0</v>
      </c>
      <c r="GC349" s="192">
        <f t="shared" si="1325"/>
        <v>0</v>
      </c>
      <c r="GD349" s="192">
        <f t="shared" si="1326"/>
        <v>0</v>
      </c>
      <c r="GE349" s="192">
        <f t="shared" si="1327"/>
        <v>0</v>
      </c>
      <c r="GF349" s="192">
        <f t="shared" si="1328"/>
        <v>0</v>
      </c>
      <c r="GG349" s="192">
        <f t="shared" si="1329"/>
        <v>0</v>
      </c>
      <c r="GH349" s="192">
        <f t="shared" si="1330"/>
        <v>0</v>
      </c>
      <c r="GI349" s="192">
        <f t="shared" si="1331"/>
        <v>0</v>
      </c>
      <c r="GJ349" s="192">
        <f t="shared" si="1332"/>
        <v>0</v>
      </c>
      <c r="GK349" s="192">
        <f t="shared" si="1333"/>
        <v>0</v>
      </c>
      <c r="GL349" s="192">
        <f t="shared" si="1334"/>
        <v>0</v>
      </c>
      <c r="GM349" s="192">
        <f t="shared" si="1335"/>
        <v>0</v>
      </c>
      <c r="GN349" s="192">
        <f t="shared" si="1336"/>
        <v>0</v>
      </c>
      <c r="GO349" s="192">
        <f t="shared" si="1337"/>
        <v>0</v>
      </c>
      <c r="GP349" s="192">
        <f t="shared" si="1338"/>
        <v>0</v>
      </c>
      <c r="GQ349" s="192">
        <f t="shared" si="1339"/>
        <v>0</v>
      </c>
      <c r="GR349" s="192">
        <f t="shared" si="1340"/>
        <v>0</v>
      </c>
      <c r="GS349" s="192">
        <f t="shared" si="1341"/>
        <v>0</v>
      </c>
      <c r="GT349" s="192">
        <f t="shared" si="1342"/>
        <v>0</v>
      </c>
      <c r="GU349" s="192">
        <f t="shared" si="1343"/>
        <v>0</v>
      </c>
      <c r="GV349" s="192">
        <f t="shared" si="1344"/>
        <v>0</v>
      </c>
      <c r="GW349" s="192">
        <f t="shared" si="1345"/>
        <v>0</v>
      </c>
      <c r="GX349" s="192">
        <f t="shared" si="1346"/>
        <v>0</v>
      </c>
      <c r="GY349" s="192">
        <f t="shared" si="1347"/>
        <v>0</v>
      </c>
      <c r="GZ349" s="192">
        <f t="shared" si="1348"/>
        <v>0</v>
      </c>
      <c r="HA349" s="192">
        <f t="shared" si="1349"/>
        <v>0</v>
      </c>
      <c r="HB349" s="192">
        <f t="shared" si="1350"/>
        <v>0</v>
      </c>
      <c r="HC349" s="192">
        <f t="shared" si="1351"/>
        <v>0</v>
      </c>
      <c r="HD349" s="192">
        <f t="shared" si="1352"/>
        <v>0</v>
      </c>
      <c r="HE349" s="192">
        <f t="shared" si="1353"/>
        <v>0</v>
      </c>
      <c r="HF349" s="192">
        <f t="shared" si="1354"/>
        <v>0</v>
      </c>
      <c r="HG349" s="192">
        <f t="shared" si="1355"/>
        <v>0</v>
      </c>
      <c r="HH349" s="192">
        <f t="shared" si="1356"/>
        <v>0</v>
      </c>
      <c r="HI349" s="192">
        <f t="shared" si="1357"/>
        <v>0</v>
      </c>
      <c r="HJ349" s="192">
        <f t="shared" si="1358"/>
        <v>0</v>
      </c>
      <c r="HK349" s="192">
        <f t="shared" si="1359"/>
        <v>0</v>
      </c>
      <c r="HL349" s="192">
        <f t="shared" si="1360"/>
        <v>0</v>
      </c>
      <c r="HM349" s="192">
        <f t="shared" si="1361"/>
        <v>0</v>
      </c>
      <c r="HN349" s="194">
        <f t="shared" si="1362"/>
        <v>0</v>
      </c>
      <c r="HO349" s="194">
        <f t="shared" si="1363"/>
        <v>0</v>
      </c>
      <c r="HP349" s="194">
        <f t="shared" si="1364"/>
        <v>0</v>
      </c>
      <c r="HQ349" s="194">
        <f t="shared" si="1365"/>
        <v>0</v>
      </c>
      <c r="HR349" s="194">
        <f t="shared" si="1366"/>
        <v>0</v>
      </c>
      <c r="HS349" s="195" t="str">
        <f t="shared" si="1163"/>
        <v/>
      </c>
      <c r="HT349" s="196">
        <f t="shared" si="1159"/>
        <v>0</v>
      </c>
      <c r="HU349" s="196">
        <f t="shared" si="1160"/>
        <v>0</v>
      </c>
      <c r="HV349" s="197" t="str">
        <f t="shared" si="1164"/>
        <v/>
      </c>
      <c r="HW349" s="197" t="str">
        <f t="shared" si="1367"/>
        <v/>
      </c>
      <c r="HX349" s="197" t="str">
        <f t="shared" si="1368"/>
        <v/>
      </c>
      <c r="HY349" s="195" t="str">
        <f t="shared" si="1165"/>
        <v/>
      </c>
      <c r="HZ349" s="30">
        <f t="shared" si="1161"/>
        <v>0</v>
      </c>
      <c r="IA349" s="198">
        <f t="shared" si="1166"/>
        <v>0</v>
      </c>
      <c r="IB349" s="195"/>
      <c r="IC349" s="195">
        <f t="shared" si="1369"/>
        <v>0</v>
      </c>
      <c r="ID349" s="195">
        <f t="shared" si="1167"/>
        <v>0</v>
      </c>
      <c r="IE349" s="195">
        <f t="shared" si="1370"/>
        <v>0</v>
      </c>
      <c r="IF349" s="195">
        <f t="shared" si="1168"/>
        <v>0</v>
      </c>
      <c r="IG349" s="307">
        <f t="shared" si="1169"/>
        <v>0</v>
      </c>
      <c r="IH349" s="307">
        <f t="shared" si="1170"/>
        <v>0</v>
      </c>
      <c r="II349" s="44">
        <f t="shared" si="1171"/>
        <v>0</v>
      </c>
      <c r="IJ349" s="44">
        <f t="shared" si="1371"/>
        <v>0</v>
      </c>
      <c r="IK349" s="44">
        <f t="shared" si="1372"/>
        <v>0</v>
      </c>
      <c r="IL349" s="44">
        <f t="shared" si="1373"/>
        <v>0</v>
      </c>
      <c r="IM349" s="44">
        <f t="shared" si="1374"/>
        <v>0</v>
      </c>
      <c r="IN349" s="44">
        <f t="shared" si="1375"/>
        <v>0</v>
      </c>
      <c r="IO349" s="44">
        <f t="shared" si="1376"/>
        <v>0</v>
      </c>
    </row>
    <row r="350" spans="1:249" ht="18" customHeight="1">
      <c r="A350" s="188">
        <v>344</v>
      </c>
      <c r="B350" s="326"/>
      <c r="C350" s="289"/>
      <c r="D350" s="199"/>
      <c r="E350" s="189"/>
      <c r="F350" s="189"/>
      <c r="G350" s="190"/>
      <c r="H350" s="190"/>
      <c r="I350" s="272"/>
      <c r="J350" s="207"/>
      <c r="K350" s="214" t="str">
        <f t="shared" si="1172"/>
        <v/>
      </c>
      <c r="L350" s="200" t="str">
        <f t="shared" si="1173"/>
        <v/>
      </c>
      <c r="M350" s="200" t="str">
        <f t="shared" si="1174"/>
        <v/>
      </c>
      <c r="N350" s="209" t="str">
        <f t="shared" si="1162"/>
        <v/>
      </c>
      <c r="O350" s="208" t="str">
        <f>IFERROR(IF(D350="","",IF(K350="","",IF(I350="","",IF(F350="F",VLOOKUP(K350,F!A:G,2,0),IF(F350="M",VLOOKUP(K350,M!A:G,2,0),""))))),0)</f>
        <v/>
      </c>
      <c r="P350" s="191" t="str">
        <f>IFERROR(IF(D350="","",IF(K350="","",IF(I350="","",IF(F350="F",VLOOKUP(K350,F!A:G,3,0),IF(F350="M",VLOOKUP(K350,M!A:G,3,0),""))))),0)</f>
        <v/>
      </c>
      <c r="Q350" s="191" t="str">
        <f>IFERROR(IF(D350="","",IF(K350="","",IF(I350="","",IF(F350="F",VLOOKUP(K350,F!A:G,4,0),IF(F350="M",VLOOKUP(K350,M!A:G,4,0),""))))),0)</f>
        <v/>
      </c>
      <c r="R350" s="191" t="str">
        <f>IFERROR(IF(D350="","",IF(K350="","",IF(I350="","",IF(F350="F",VLOOKUP(K350,F!A:G,5,0),IF(F350="M",VLOOKUP(K350,M!A:G,5,0),""))))),0)</f>
        <v/>
      </c>
      <c r="S350" s="191" t="str">
        <f>IFERROR(IF(D350="","",IF(K350="","",IF(I350="","",IF(F350="F",VLOOKUP(K350,F!A:G,6,0),IF(F350="M",VLOOKUP(K350,M!A:G,6,0),""))))),0)</f>
        <v/>
      </c>
      <c r="T350" s="191" t="str">
        <f>IFERROR(IF(D350="","",IF(K350="","",IF(I350="","",IF(F350="F",VLOOKUP(K350,F!A:G,7,0),IF(F350="M",VLOOKUP(K350,M!A:G,7,0),""))))),0)</f>
        <v/>
      </c>
      <c r="U350" s="191" t="str">
        <f>IFERROR(IF(D350="","",IF(K350="","",IF(J350="","",IF(F350="F",VLOOKUP(K350,F!A:M,8,0),IF(F350="M",VLOOKUP(K350,M!A:M,8,0),""))))),0)</f>
        <v/>
      </c>
      <c r="V350" s="191" t="str">
        <f>IFERROR(IF(D350="","",IF(K350="","",IF(J350="","",IF(F350="F",VLOOKUP(K350,F!A:M,9,0),IF(F350="M",VLOOKUP(K350,M!A:M,9,0),""))))),0)</f>
        <v/>
      </c>
      <c r="W350" s="191" t="str">
        <f>IFERROR(IF(D350="","",IF(K350="","",IF(J350="","",IF(F350="F",VLOOKUP(K350,F!A:M,10,0),IF(F350="M",VLOOKUP(K350,M!A:M,10,0),""))))),0)</f>
        <v/>
      </c>
      <c r="X350" s="191" t="str">
        <f>IFERROR(IF(D350="","",IF(K350="","",IF(J350="","",IF(F350="F",VLOOKUP(K350,F!A:M,11,0),IF(F350="M",VLOOKUP(K350,M!A:M,11,0),""))))),0)</f>
        <v/>
      </c>
      <c r="Y350" s="191" t="str">
        <f>IFERROR(IF(D350="","",IF(K350="","",IF(J350="","",IF(F350="F",VLOOKUP(K350,F!A:M,12,0),IF(F350="M",VLOOKUP(K350,M!A:M,12,0),""))))),0)</f>
        <v/>
      </c>
      <c r="Z350" s="191" t="str">
        <f>IFERROR(IF(D350="","",IF(K350="","",IF(J350="","",IF(F350="F",VLOOKUP(K350,F!A:M,13,0),IF(F350="M",VLOOKUP(K350,M!A:M,13,0),""))))),0)</f>
        <v/>
      </c>
      <c r="AA350" s="191" t="str">
        <f>IFERROR(IF(D350="","",IF(F350="","",IF(J350="","",IF(K350="","",IF(AND(K350&gt;23,K350&lt;=60),IF(F350="F",VLOOKUP(MROUND(HZ350,0.5),'F-Weight for Length'!K:S,2,0),VLOOKUP(MROUND(HZ350,0.5),'M-Weight for Length'!K:S,2,0)),IF(K350&gt;60,IF(F350="F",VLOOKUP(K350,'F-Weight for Length'!U:AC,2,0),VLOOKUP(K350,'M-Weight for Length'!U:AC,2,0)),IF(F350="F",VLOOKUP(MROUND(HZ350,0.5),'F-Weight for Length'!A:I,2,0),VLOOKUP(MROUND(HZ350,0.5),'M-Weight for Length'!A:I,2,0)))))))),0)</f>
        <v/>
      </c>
      <c r="AB350" s="191" t="str">
        <f>IFERROR(IF(D350="","",IF(F350="","",IF(J350="","",IF(K350="","",IF(AND(K350&gt;23,K350&lt;=60),IF(F350="F",VLOOKUP(MROUND(HZ350,0.5),'F-Weight for Length'!K:S,3,0),VLOOKUP(MROUND(HZ350,0.5),'M-Weight for Length'!K:S,3,0)),IF(K350&gt;60,IF(F350="F",VLOOKUP(K350,'F-Weight for Length'!U:AC,3,0),VLOOKUP(K350,'M-Weight for Length'!U:AC,3,0)),IF(F350="F",VLOOKUP(MROUND(HZ350,0.5),'F-Weight for Length'!A:I,3,0),VLOOKUP(MROUND(HZ350,0.5),'M-Weight for Length'!A:I,3,0)))))))),0)</f>
        <v/>
      </c>
      <c r="AC350" s="191" t="str">
        <f>IFERROR(IF(D350="","",IF(F350="","",IF(J350="","",IF(K350="","",IF(AND(K350&gt;23,K350&lt;=60),IF(F350="F",VLOOKUP(MROUND(HZ350,0.5),'F-Weight for Length'!K:S,4,0),VLOOKUP(MROUND(HZ350,0.5),'M-Weight for Length'!K:S,4,0)),IF(K350&gt;60,IF(F350="F",VLOOKUP(K350,'F-Weight for Length'!U:AC,4,0),VLOOKUP(K350,'M-Weight for Length'!U:AC,4,0)),IF(F350="F",VLOOKUP(MROUND(HZ350,0.5),'F-Weight for Length'!A:I,4,0),VLOOKUP(MROUND(HZ350,0.5),'M-Weight for Length'!A:I,4,0)))))))),0)</f>
        <v/>
      </c>
      <c r="AD350" s="191" t="str">
        <f>IFERROR(IF(D350="","",IF(F350="","",IF(J350="","",IF(K350="","",IF(AND(K350&gt;23,K350&lt;=60),IF(F350="F",VLOOKUP(MROUND(HZ350,0.5),'F-Weight for Length'!K:S,5,0),VLOOKUP(MROUND(HZ350,0.5),'M-Weight for Length'!K:S,5,0)),IF(K350&gt;60,IF(F350="F",VLOOKUP(K350,'F-Weight for Length'!U:AC,5,0),VLOOKUP(K350,'M-Weight for Length'!U:AC,5,0)),IF(F350="F",VLOOKUP(MROUND(HZ350,0.5),'F-Weight for Length'!A:I,5,0),VLOOKUP(MROUND(HZ350,0.5),'M-Weight for Length'!A:I,5,0)))))))),0)</f>
        <v/>
      </c>
      <c r="AE350" s="191" t="str">
        <f>IFERROR(IF(D350="","",IF(F350="","",IF(J350="","",IF(K350="","",IF(AND(K350&gt;23,K350&lt;=60),IF(F350="F",VLOOKUP(MROUND(HZ350,0.5),'F-Weight for Length'!K:S,6,0),VLOOKUP(MROUND(HZ350,0.5),'M-Weight for Length'!K:S,6,0)),IF(K350&gt;60,IF(F350="F",VLOOKUP(K350,'F-Weight for Length'!U:AC,6,0),VLOOKUP(K350,'M-Weight for Length'!U:AC,6,0)),IF(F350="F",VLOOKUP(MROUND(HZ350,0.5),'F-Weight for Length'!A:I,6,0),VLOOKUP(MROUND(HZ350,0.5),'M-Weight for Length'!A:I,6,0)))))))),0)</f>
        <v/>
      </c>
      <c r="AF350" s="191" t="str">
        <f>IFERROR(IF(D350="","",IF(F350="","",IF(J350="","",IF(K350="","",IF(AND(K350&gt;23,K350&lt;=60),IF(F350="F",VLOOKUP(MROUND(HZ350,0.5),'F-Weight for Length'!K:S,7,0),VLOOKUP(MROUND(HZ350,0.5),'M-Weight for Length'!K:S,7,0)),IF(K350&gt;60,IF(F350="F",VLOOKUP(K350,'F-Weight for Length'!U:AC,7,0),VLOOKUP(K350,'M-Weight for Length'!U:AC,7,0)),IF(F350="F",VLOOKUP(MROUND(HZ350,0.5),'F-Weight for Length'!A:I,7,0),VLOOKUP(MROUND(HZ350,0.5),'M-Weight for Length'!A:I,7,0)))))))),0)</f>
        <v/>
      </c>
      <c r="AG350" s="191" t="str">
        <f>IFERROR(IF(D350="","",IF(F350="","",IF(J350="","",IF(K350="","",IF(AND(K350&gt;23,K350&lt;=60),IF(F350="F",VLOOKUP(MROUND(HZ350,0.5),'F-Weight for Length'!K:S,8,0),VLOOKUP(MROUND(HZ350,0.5),'M-Weight for Length'!K:S,8,0)),IF(K350&gt;60,IF(F350="F",VLOOKUP(K350,'F-Weight for Length'!U:AC,8,0),VLOOKUP(K350,'M-Weight for Length'!U:AC,8,0)),IF(F350="F",VLOOKUP(MROUND(HZ350,0.5),'F-Weight for Length'!A:I,8,0),VLOOKUP(MROUND(HZ350,0.5),'M-Weight for Length'!A:I,8,0)))))))),0)</f>
        <v/>
      </c>
      <c r="AH350" s="191" t="str">
        <f>IFERROR(IF(D350="","",IF(F350="","",IF(J350="","",IF(K350="","",IF(AND(K350&gt;23,K350&lt;=60),IF(F350="F",VLOOKUP(MROUND(HZ350,0.5),'F-Weight for Length'!K:S,9,0),VLOOKUP(MROUND(HZ350,0.5),'M-Weight for Length'!K:S,9,0)),IF(K350&gt;60,IF(F350="F",VLOOKUP(K350,'F-Weight for Length'!U:AC,9,0),VLOOKUP(K350,'M-Weight for Length'!U:AC,9,0)),IF(F350="F",VLOOKUP(MROUND(HZ350,0.5),'F-Weight for Length'!A:I,9,0),VLOOKUP(MROUND(HZ350,0.5),'M-Weight for Length'!A:I,9,0)))))))),0)</f>
        <v/>
      </c>
      <c r="AI350" s="192">
        <f t="shared" si="1175"/>
        <v>0</v>
      </c>
      <c r="AJ350" s="192">
        <f t="shared" si="1176"/>
        <v>0</v>
      </c>
      <c r="AK350" s="192">
        <f t="shared" si="1177"/>
        <v>0</v>
      </c>
      <c r="AL350" s="192">
        <f t="shared" si="1178"/>
        <v>0</v>
      </c>
      <c r="AM350" s="192">
        <f t="shared" si="1179"/>
        <v>0</v>
      </c>
      <c r="AN350" s="192">
        <f t="shared" si="1180"/>
        <v>0</v>
      </c>
      <c r="AO350" s="192">
        <f t="shared" si="1181"/>
        <v>0</v>
      </c>
      <c r="AP350" s="192">
        <f t="shared" si="1182"/>
        <v>0</v>
      </c>
      <c r="AQ350" s="192">
        <f t="shared" si="1183"/>
        <v>0</v>
      </c>
      <c r="AR350" s="192">
        <f t="shared" si="1184"/>
        <v>0</v>
      </c>
      <c r="AS350" s="192">
        <f t="shared" si="1185"/>
        <v>0</v>
      </c>
      <c r="AT350" s="192">
        <f t="shared" si="1186"/>
        <v>0</v>
      </c>
      <c r="AU350" s="192">
        <f t="shared" si="1187"/>
        <v>0</v>
      </c>
      <c r="AV350" s="192">
        <f t="shared" si="1188"/>
        <v>0</v>
      </c>
      <c r="AW350" s="192">
        <f t="shared" si="1189"/>
        <v>0</v>
      </c>
      <c r="AX350" s="192">
        <f t="shared" si="1190"/>
        <v>0</v>
      </c>
      <c r="AY350" s="192">
        <f t="shared" si="1191"/>
        <v>0</v>
      </c>
      <c r="AZ350" s="192">
        <f t="shared" si="1192"/>
        <v>0</v>
      </c>
      <c r="BA350" s="192">
        <f t="shared" si="1193"/>
        <v>0</v>
      </c>
      <c r="BB350" s="192">
        <f t="shared" si="1194"/>
        <v>0</v>
      </c>
      <c r="BC350" s="192">
        <f t="shared" si="1195"/>
        <v>0</v>
      </c>
      <c r="BD350" s="192">
        <f t="shared" si="1196"/>
        <v>0</v>
      </c>
      <c r="BE350" s="192">
        <f t="shared" si="1197"/>
        <v>0</v>
      </c>
      <c r="BF350" s="192">
        <f t="shared" si="1198"/>
        <v>0</v>
      </c>
      <c r="BG350" s="192">
        <f t="shared" si="1199"/>
        <v>0</v>
      </c>
      <c r="BH350" s="192">
        <f t="shared" si="1200"/>
        <v>0</v>
      </c>
      <c r="BI350" s="192">
        <f t="shared" si="1201"/>
        <v>0</v>
      </c>
      <c r="BJ350" s="192">
        <f t="shared" si="1202"/>
        <v>0</v>
      </c>
      <c r="BK350" s="192">
        <f t="shared" si="1203"/>
        <v>0</v>
      </c>
      <c r="BL350" s="192">
        <f t="shared" si="1204"/>
        <v>0</v>
      </c>
      <c r="BM350" s="192">
        <f t="shared" si="1205"/>
        <v>0</v>
      </c>
      <c r="BN350" s="192">
        <f t="shared" si="1206"/>
        <v>0</v>
      </c>
      <c r="BO350" s="192">
        <f t="shared" si="1207"/>
        <v>0</v>
      </c>
      <c r="BP350" s="192">
        <f t="shared" si="1208"/>
        <v>0</v>
      </c>
      <c r="BQ350" s="192">
        <f t="shared" si="1209"/>
        <v>0</v>
      </c>
      <c r="BR350" s="192">
        <f t="shared" si="1210"/>
        <v>0</v>
      </c>
      <c r="BS350" s="192">
        <f t="shared" si="1211"/>
        <v>0</v>
      </c>
      <c r="BT350" s="192">
        <f t="shared" si="1212"/>
        <v>0</v>
      </c>
      <c r="BU350" s="192">
        <f t="shared" si="1213"/>
        <v>0</v>
      </c>
      <c r="BV350" s="192">
        <f t="shared" si="1214"/>
        <v>0</v>
      </c>
      <c r="BW350" s="192">
        <f t="shared" si="1215"/>
        <v>0</v>
      </c>
      <c r="BX350" s="192">
        <f t="shared" si="1216"/>
        <v>0</v>
      </c>
      <c r="BY350" s="192">
        <f t="shared" si="1217"/>
        <v>0</v>
      </c>
      <c r="BZ350" s="192">
        <f t="shared" si="1218"/>
        <v>0</v>
      </c>
      <c r="CA350" s="192">
        <f t="shared" si="1219"/>
        <v>0</v>
      </c>
      <c r="CB350" s="192">
        <f t="shared" si="1220"/>
        <v>0</v>
      </c>
      <c r="CC350" s="192">
        <f t="shared" si="1221"/>
        <v>0</v>
      </c>
      <c r="CD350" s="192">
        <f t="shared" si="1222"/>
        <v>0</v>
      </c>
      <c r="CE350" s="192">
        <f t="shared" si="1223"/>
        <v>0</v>
      </c>
      <c r="CF350" s="192">
        <f t="shared" si="1224"/>
        <v>0</v>
      </c>
      <c r="CG350" s="192">
        <f t="shared" si="1225"/>
        <v>0</v>
      </c>
      <c r="CH350" s="192">
        <f t="shared" si="1226"/>
        <v>0</v>
      </c>
      <c r="CI350" s="192">
        <f t="shared" si="1227"/>
        <v>0</v>
      </c>
      <c r="CJ350" s="192">
        <f t="shared" si="1228"/>
        <v>0</v>
      </c>
      <c r="CK350" s="192">
        <f t="shared" si="1229"/>
        <v>0</v>
      </c>
      <c r="CL350" s="192">
        <f t="shared" si="1230"/>
        <v>0</v>
      </c>
      <c r="CM350" s="192">
        <f t="shared" si="1231"/>
        <v>0</v>
      </c>
      <c r="CN350" s="192">
        <f t="shared" si="1232"/>
        <v>0</v>
      </c>
      <c r="CO350" s="192">
        <f t="shared" si="1233"/>
        <v>0</v>
      </c>
      <c r="CP350" s="192">
        <f t="shared" si="1234"/>
        <v>0</v>
      </c>
      <c r="CQ350" s="192">
        <f t="shared" si="1235"/>
        <v>0</v>
      </c>
      <c r="CR350" s="192">
        <f t="shared" si="1236"/>
        <v>0</v>
      </c>
      <c r="CS350" s="192">
        <f t="shared" si="1237"/>
        <v>0</v>
      </c>
      <c r="CT350" s="192">
        <f t="shared" si="1238"/>
        <v>0</v>
      </c>
      <c r="CU350" s="192">
        <f t="shared" si="1239"/>
        <v>0</v>
      </c>
      <c r="CV350" s="192">
        <f t="shared" si="1240"/>
        <v>0</v>
      </c>
      <c r="CW350" s="192">
        <f t="shared" si="1241"/>
        <v>0</v>
      </c>
      <c r="CX350" s="192">
        <f t="shared" si="1242"/>
        <v>0</v>
      </c>
      <c r="CY350" s="192">
        <f t="shared" si="1243"/>
        <v>0</v>
      </c>
      <c r="CZ350" s="192">
        <f t="shared" si="1244"/>
        <v>0</v>
      </c>
      <c r="DA350" s="192">
        <f t="shared" si="1245"/>
        <v>0</v>
      </c>
      <c r="DB350" s="192">
        <f t="shared" si="1246"/>
        <v>0</v>
      </c>
      <c r="DC350" s="192">
        <f t="shared" si="1247"/>
        <v>0</v>
      </c>
      <c r="DD350" s="192">
        <f t="shared" si="1248"/>
        <v>0</v>
      </c>
      <c r="DE350" s="192">
        <f t="shared" si="1249"/>
        <v>0</v>
      </c>
      <c r="DF350" s="192">
        <f t="shared" si="1250"/>
        <v>0</v>
      </c>
      <c r="DG350" s="192">
        <f t="shared" si="1251"/>
        <v>0</v>
      </c>
      <c r="DH350" s="192">
        <f t="shared" si="1252"/>
        <v>0</v>
      </c>
      <c r="DI350" s="192">
        <f t="shared" si="1253"/>
        <v>0</v>
      </c>
      <c r="DJ350" s="192">
        <f t="shared" si="1254"/>
        <v>0</v>
      </c>
      <c r="DK350" s="192">
        <f t="shared" si="1255"/>
        <v>0</v>
      </c>
      <c r="DL350" s="192">
        <f t="shared" si="1256"/>
        <v>0</v>
      </c>
      <c r="DM350" s="192">
        <f t="shared" si="1257"/>
        <v>0</v>
      </c>
      <c r="DN350" s="192">
        <f t="shared" si="1258"/>
        <v>0</v>
      </c>
      <c r="DO350" s="192">
        <f t="shared" si="1259"/>
        <v>0</v>
      </c>
      <c r="DP350" s="192">
        <f t="shared" si="1260"/>
        <v>0</v>
      </c>
      <c r="DQ350" s="192">
        <f t="shared" si="1261"/>
        <v>0</v>
      </c>
      <c r="DR350" s="192">
        <f t="shared" si="1262"/>
        <v>0</v>
      </c>
      <c r="DS350" s="192">
        <f t="shared" si="1263"/>
        <v>0</v>
      </c>
      <c r="DT350" s="192">
        <f t="shared" si="1264"/>
        <v>0</v>
      </c>
      <c r="DU350" s="192">
        <f t="shared" si="1265"/>
        <v>0</v>
      </c>
      <c r="DV350" s="193">
        <f t="shared" si="1266"/>
        <v>0</v>
      </c>
      <c r="DW350" s="193">
        <f t="shared" si="1267"/>
        <v>0</v>
      </c>
      <c r="DX350" s="193">
        <f t="shared" si="1268"/>
        <v>0</v>
      </c>
      <c r="DY350" s="193">
        <f t="shared" si="1269"/>
        <v>0</v>
      </c>
      <c r="DZ350" s="193">
        <f t="shared" si="1270"/>
        <v>0</v>
      </c>
      <c r="EA350" s="192">
        <f t="shared" si="1271"/>
        <v>0</v>
      </c>
      <c r="EB350" s="192">
        <f t="shared" si="1272"/>
        <v>0</v>
      </c>
      <c r="EC350" s="192">
        <f t="shared" si="1273"/>
        <v>0</v>
      </c>
      <c r="ED350" s="192">
        <f t="shared" si="1274"/>
        <v>0</v>
      </c>
      <c r="EE350" s="192">
        <f t="shared" si="1275"/>
        <v>0</v>
      </c>
      <c r="EF350" s="192">
        <f t="shared" si="1276"/>
        <v>0</v>
      </c>
      <c r="EG350" s="192">
        <f t="shared" si="1277"/>
        <v>0</v>
      </c>
      <c r="EH350" s="192">
        <f t="shared" si="1278"/>
        <v>0</v>
      </c>
      <c r="EI350" s="192">
        <f t="shared" si="1279"/>
        <v>0</v>
      </c>
      <c r="EJ350" s="192">
        <f t="shared" si="1280"/>
        <v>0</v>
      </c>
      <c r="EK350" s="192">
        <f t="shared" si="1281"/>
        <v>0</v>
      </c>
      <c r="EL350" s="192">
        <f t="shared" si="1282"/>
        <v>0</v>
      </c>
      <c r="EM350" s="192">
        <f t="shared" si="1283"/>
        <v>0</v>
      </c>
      <c r="EN350" s="192">
        <f t="shared" si="1284"/>
        <v>0</v>
      </c>
      <c r="EO350" s="192">
        <f t="shared" si="1285"/>
        <v>0</v>
      </c>
      <c r="EP350" s="192">
        <f t="shared" si="1286"/>
        <v>0</v>
      </c>
      <c r="EQ350" s="192">
        <f t="shared" si="1287"/>
        <v>0</v>
      </c>
      <c r="ER350" s="192">
        <f t="shared" si="1288"/>
        <v>0</v>
      </c>
      <c r="ES350" s="192">
        <f t="shared" si="1289"/>
        <v>0</v>
      </c>
      <c r="ET350" s="192">
        <f t="shared" si="1290"/>
        <v>0</v>
      </c>
      <c r="EU350" s="192">
        <f t="shared" si="1291"/>
        <v>0</v>
      </c>
      <c r="EV350" s="192">
        <f t="shared" si="1292"/>
        <v>0</v>
      </c>
      <c r="EW350" s="192">
        <f t="shared" si="1293"/>
        <v>0</v>
      </c>
      <c r="EX350" s="192">
        <f t="shared" si="1294"/>
        <v>0</v>
      </c>
      <c r="EY350" s="192">
        <f t="shared" si="1295"/>
        <v>0</v>
      </c>
      <c r="EZ350" s="192">
        <f t="shared" si="1296"/>
        <v>0</v>
      </c>
      <c r="FA350" s="192">
        <f t="shared" si="1297"/>
        <v>0</v>
      </c>
      <c r="FB350" s="192">
        <f t="shared" si="1298"/>
        <v>0</v>
      </c>
      <c r="FC350" s="192">
        <f t="shared" si="1299"/>
        <v>0</v>
      </c>
      <c r="FD350" s="192">
        <f t="shared" si="1300"/>
        <v>0</v>
      </c>
      <c r="FE350" s="192">
        <f t="shared" si="1301"/>
        <v>0</v>
      </c>
      <c r="FF350" s="192">
        <f t="shared" si="1302"/>
        <v>0</v>
      </c>
      <c r="FG350" s="192">
        <f t="shared" si="1303"/>
        <v>0</v>
      </c>
      <c r="FH350" s="192">
        <f t="shared" si="1304"/>
        <v>0</v>
      </c>
      <c r="FI350" s="192">
        <f t="shared" si="1305"/>
        <v>0</v>
      </c>
      <c r="FJ350" s="192">
        <f t="shared" si="1306"/>
        <v>0</v>
      </c>
      <c r="FK350" s="192">
        <f t="shared" si="1307"/>
        <v>0</v>
      </c>
      <c r="FL350" s="192">
        <f t="shared" si="1308"/>
        <v>0</v>
      </c>
      <c r="FM350" s="192">
        <f t="shared" si="1309"/>
        <v>0</v>
      </c>
      <c r="FN350" s="192">
        <f t="shared" si="1310"/>
        <v>0</v>
      </c>
      <c r="FO350" s="192">
        <f t="shared" si="1311"/>
        <v>0</v>
      </c>
      <c r="FP350" s="192">
        <f t="shared" si="1312"/>
        <v>0</v>
      </c>
      <c r="FQ350" s="192">
        <f t="shared" si="1313"/>
        <v>0</v>
      </c>
      <c r="FR350" s="192">
        <f t="shared" si="1314"/>
        <v>0</v>
      </c>
      <c r="FS350" s="192">
        <f t="shared" si="1315"/>
        <v>0</v>
      </c>
      <c r="FT350" s="192">
        <f t="shared" si="1316"/>
        <v>0</v>
      </c>
      <c r="FU350" s="192">
        <f t="shared" si="1317"/>
        <v>0</v>
      </c>
      <c r="FV350" s="192">
        <f t="shared" si="1318"/>
        <v>0</v>
      </c>
      <c r="FW350" s="192">
        <f t="shared" si="1319"/>
        <v>0</v>
      </c>
      <c r="FX350" s="192">
        <f t="shared" si="1320"/>
        <v>0</v>
      </c>
      <c r="FY350" s="192">
        <f t="shared" si="1321"/>
        <v>0</v>
      </c>
      <c r="FZ350" s="192">
        <f t="shared" si="1322"/>
        <v>0</v>
      </c>
      <c r="GA350" s="192">
        <f t="shared" si="1323"/>
        <v>0</v>
      </c>
      <c r="GB350" s="192">
        <f t="shared" si="1324"/>
        <v>0</v>
      </c>
      <c r="GC350" s="192">
        <f t="shared" si="1325"/>
        <v>0</v>
      </c>
      <c r="GD350" s="192">
        <f t="shared" si="1326"/>
        <v>0</v>
      </c>
      <c r="GE350" s="192">
        <f t="shared" si="1327"/>
        <v>0</v>
      </c>
      <c r="GF350" s="192">
        <f t="shared" si="1328"/>
        <v>0</v>
      </c>
      <c r="GG350" s="192">
        <f t="shared" si="1329"/>
        <v>0</v>
      </c>
      <c r="GH350" s="192">
        <f t="shared" si="1330"/>
        <v>0</v>
      </c>
      <c r="GI350" s="192">
        <f t="shared" si="1331"/>
        <v>0</v>
      </c>
      <c r="GJ350" s="192">
        <f t="shared" si="1332"/>
        <v>0</v>
      </c>
      <c r="GK350" s="192">
        <f t="shared" si="1333"/>
        <v>0</v>
      </c>
      <c r="GL350" s="192">
        <f t="shared" si="1334"/>
        <v>0</v>
      </c>
      <c r="GM350" s="192">
        <f t="shared" si="1335"/>
        <v>0</v>
      </c>
      <c r="GN350" s="192">
        <f t="shared" si="1336"/>
        <v>0</v>
      </c>
      <c r="GO350" s="192">
        <f t="shared" si="1337"/>
        <v>0</v>
      </c>
      <c r="GP350" s="192">
        <f t="shared" si="1338"/>
        <v>0</v>
      </c>
      <c r="GQ350" s="192">
        <f t="shared" si="1339"/>
        <v>0</v>
      </c>
      <c r="GR350" s="192">
        <f t="shared" si="1340"/>
        <v>0</v>
      </c>
      <c r="GS350" s="192">
        <f t="shared" si="1341"/>
        <v>0</v>
      </c>
      <c r="GT350" s="192">
        <f t="shared" si="1342"/>
        <v>0</v>
      </c>
      <c r="GU350" s="192">
        <f t="shared" si="1343"/>
        <v>0</v>
      </c>
      <c r="GV350" s="192">
        <f t="shared" si="1344"/>
        <v>0</v>
      </c>
      <c r="GW350" s="192">
        <f t="shared" si="1345"/>
        <v>0</v>
      </c>
      <c r="GX350" s="192">
        <f t="shared" si="1346"/>
        <v>0</v>
      </c>
      <c r="GY350" s="192">
        <f t="shared" si="1347"/>
        <v>0</v>
      </c>
      <c r="GZ350" s="192">
        <f t="shared" si="1348"/>
        <v>0</v>
      </c>
      <c r="HA350" s="192">
        <f t="shared" si="1349"/>
        <v>0</v>
      </c>
      <c r="HB350" s="192">
        <f t="shared" si="1350"/>
        <v>0</v>
      </c>
      <c r="HC350" s="192">
        <f t="shared" si="1351"/>
        <v>0</v>
      </c>
      <c r="HD350" s="192">
        <f t="shared" si="1352"/>
        <v>0</v>
      </c>
      <c r="HE350" s="192">
        <f t="shared" si="1353"/>
        <v>0</v>
      </c>
      <c r="HF350" s="192">
        <f t="shared" si="1354"/>
        <v>0</v>
      </c>
      <c r="HG350" s="192">
        <f t="shared" si="1355"/>
        <v>0</v>
      </c>
      <c r="HH350" s="192">
        <f t="shared" si="1356"/>
        <v>0</v>
      </c>
      <c r="HI350" s="192">
        <f t="shared" si="1357"/>
        <v>0</v>
      </c>
      <c r="HJ350" s="192">
        <f t="shared" si="1358"/>
        <v>0</v>
      </c>
      <c r="HK350" s="192">
        <f t="shared" si="1359"/>
        <v>0</v>
      </c>
      <c r="HL350" s="192">
        <f t="shared" si="1360"/>
        <v>0</v>
      </c>
      <c r="HM350" s="192">
        <f t="shared" si="1361"/>
        <v>0</v>
      </c>
      <c r="HN350" s="194">
        <f t="shared" si="1362"/>
        <v>0</v>
      </c>
      <c r="HO350" s="194">
        <f t="shared" si="1363"/>
        <v>0</v>
      </c>
      <c r="HP350" s="194">
        <f t="shared" si="1364"/>
        <v>0</v>
      </c>
      <c r="HQ350" s="194">
        <f t="shared" si="1365"/>
        <v>0</v>
      </c>
      <c r="HR350" s="194">
        <f t="shared" si="1366"/>
        <v>0</v>
      </c>
      <c r="HS350" s="195" t="str">
        <f t="shared" si="1163"/>
        <v/>
      </c>
      <c r="HT350" s="196">
        <f t="shared" si="1159"/>
        <v>0</v>
      </c>
      <c r="HU350" s="196">
        <f t="shared" si="1160"/>
        <v>0</v>
      </c>
      <c r="HV350" s="197" t="str">
        <f t="shared" si="1164"/>
        <v/>
      </c>
      <c r="HW350" s="197" t="str">
        <f t="shared" si="1367"/>
        <v/>
      </c>
      <c r="HX350" s="197" t="str">
        <f t="shared" si="1368"/>
        <v/>
      </c>
      <c r="HY350" s="195" t="str">
        <f t="shared" si="1165"/>
        <v/>
      </c>
      <c r="HZ350" s="30">
        <f t="shared" si="1161"/>
        <v>0</v>
      </c>
      <c r="IA350" s="198">
        <f t="shared" si="1166"/>
        <v>0</v>
      </c>
      <c r="IB350" s="195"/>
      <c r="IC350" s="195">
        <f t="shared" si="1369"/>
        <v>0</v>
      </c>
      <c r="ID350" s="195">
        <f t="shared" si="1167"/>
        <v>0</v>
      </c>
      <c r="IE350" s="195">
        <f t="shared" si="1370"/>
        <v>0</v>
      </c>
      <c r="IF350" s="195">
        <f t="shared" si="1168"/>
        <v>0</v>
      </c>
      <c r="IG350" s="307">
        <f t="shared" si="1169"/>
        <v>0</v>
      </c>
      <c r="IH350" s="307">
        <f t="shared" si="1170"/>
        <v>0</v>
      </c>
      <c r="II350" s="44">
        <f t="shared" si="1171"/>
        <v>0</v>
      </c>
      <c r="IJ350" s="44">
        <f t="shared" si="1371"/>
        <v>0</v>
      </c>
      <c r="IK350" s="44">
        <f t="shared" si="1372"/>
        <v>0</v>
      </c>
      <c r="IL350" s="44">
        <f t="shared" si="1373"/>
        <v>0</v>
      </c>
      <c r="IM350" s="44">
        <f t="shared" si="1374"/>
        <v>0</v>
      </c>
      <c r="IN350" s="44">
        <f t="shared" si="1375"/>
        <v>0</v>
      </c>
      <c r="IO350" s="44">
        <f t="shared" si="1376"/>
        <v>0</v>
      </c>
    </row>
    <row r="351" spans="1:249" ht="18" customHeight="1">
      <c r="A351" s="188">
        <v>345</v>
      </c>
      <c r="B351" s="326"/>
      <c r="C351" s="289"/>
      <c r="D351" s="199"/>
      <c r="E351" s="189"/>
      <c r="F351" s="189"/>
      <c r="G351" s="190"/>
      <c r="H351" s="190"/>
      <c r="I351" s="272"/>
      <c r="J351" s="207"/>
      <c r="K351" s="214" t="str">
        <f t="shared" si="1172"/>
        <v/>
      </c>
      <c r="L351" s="200" t="str">
        <f t="shared" si="1173"/>
        <v/>
      </c>
      <c r="M351" s="200" t="str">
        <f t="shared" si="1174"/>
        <v/>
      </c>
      <c r="N351" s="209" t="str">
        <f t="shared" si="1162"/>
        <v/>
      </c>
      <c r="O351" s="208" t="str">
        <f>IFERROR(IF(D351="","",IF(K351="","",IF(I351="","",IF(F351="F",VLOOKUP(K351,F!A:G,2,0),IF(F351="M",VLOOKUP(K351,M!A:G,2,0),""))))),0)</f>
        <v/>
      </c>
      <c r="P351" s="191" t="str">
        <f>IFERROR(IF(D351="","",IF(K351="","",IF(I351="","",IF(F351="F",VLOOKUP(K351,F!A:G,3,0),IF(F351="M",VLOOKUP(K351,M!A:G,3,0),""))))),0)</f>
        <v/>
      </c>
      <c r="Q351" s="191" t="str">
        <f>IFERROR(IF(D351="","",IF(K351="","",IF(I351="","",IF(F351="F",VLOOKUP(K351,F!A:G,4,0),IF(F351="M",VLOOKUP(K351,M!A:G,4,0),""))))),0)</f>
        <v/>
      </c>
      <c r="R351" s="191" t="str">
        <f>IFERROR(IF(D351="","",IF(K351="","",IF(I351="","",IF(F351="F",VLOOKUP(K351,F!A:G,5,0),IF(F351="M",VLOOKUP(K351,M!A:G,5,0),""))))),0)</f>
        <v/>
      </c>
      <c r="S351" s="191" t="str">
        <f>IFERROR(IF(D351="","",IF(K351="","",IF(I351="","",IF(F351="F",VLOOKUP(K351,F!A:G,6,0),IF(F351="M",VLOOKUP(K351,M!A:G,6,0),""))))),0)</f>
        <v/>
      </c>
      <c r="T351" s="191" t="str">
        <f>IFERROR(IF(D351="","",IF(K351="","",IF(I351="","",IF(F351="F",VLOOKUP(K351,F!A:G,7,0),IF(F351="M",VLOOKUP(K351,M!A:G,7,0),""))))),0)</f>
        <v/>
      </c>
      <c r="U351" s="191" t="str">
        <f>IFERROR(IF(D351="","",IF(K351="","",IF(J351="","",IF(F351="F",VLOOKUP(K351,F!A:M,8,0),IF(F351="M",VLOOKUP(K351,M!A:M,8,0),""))))),0)</f>
        <v/>
      </c>
      <c r="V351" s="191" t="str">
        <f>IFERROR(IF(D351="","",IF(K351="","",IF(J351="","",IF(F351="F",VLOOKUP(K351,F!A:M,9,0),IF(F351="M",VLOOKUP(K351,M!A:M,9,0),""))))),0)</f>
        <v/>
      </c>
      <c r="W351" s="191" t="str">
        <f>IFERROR(IF(D351="","",IF(K351="","",IF(J351="","",IF(F351="F",VLOOKUP(K351,F!A:M,10,0),IF(F351="M",VLOOKUP(K351,M!A:M,10,0),""))))),0)</f>
        <v/>
      </c>
      <c r="X351" s="191" t="str">
        <f>IFERROR(IF(D351="","",IF(K351="","",IF(J351="","",IF(F351="F",VLOOKUP(K351,F!A:M,11,0),IF(F351="M",VLOOKUP(K351,M!A:M,11,0),""))))),0)</f>
        <v/>
      </c>
      <c r="Y351" s="191" t="str">
        <f>IFERROR(IF(D351="","",IF(K351="","",IF(J351="","",IF(F351="F",VLOOKUP(K351,F!A:M,12,0),IF(F351="M",VLOOKUP(K351,M!A:M,12,0),""))))),0)</f>
        <v/>
      </c>
      <c r="Z351" s="191" t="str">
        <f>IFERROR(IF(D351="","",IF(K351="","",IF(J351="","",IF(F351="F",VLOOKUP(K351,F!A:M,13,0),IF(F351="M",VLOOKUP(K351,M!A:M,13,0),""))))),0)</f>
        <v/>
      </c>
      <c r="AA351" s="191" t="str">
        <f>IFERROR(IF(D351="","",IF(F351="","",IF(J351="","",IF(K351="","",IF(AND(K351&gt;23,K351&lt;=60),IF(F351="F",VLOOKUP(MROUND(HZ351,0.5),'F-Weight for Length'!K:S,2,0),VLOOKUP(MROUND(HZ351,0.5),'M-Weight for Length'!K:S,2,0)),IF(K351&gt;60,IF(F351="F",VLOOKUP(K351,'F-Weight for Length'!U:AC,2,0),VLOOKUP(K351,'M-Weight for Length'!U:AC,2,0)),IF(F351="F",VLOOKUP(MROUND(HZ351,0.5),'F-Weight for Length'!A:I,2,0),VLOOKUP(MROUND(HZ351,0.5),'M-Weight for Length'!A:I,2,0)))))))),0)</f>
        <v/>
      </c>
      <c r="AB351" s="191" t="str">
        <f>IFERROR(IF(D351="","",IF(F351="","",IF(J351="","",IF(K351="","",IF(AND(K351&gt;23,K351&lt;=60),IF(F351="F",VLOOKUP(MROUND(HZ351,0.5),'F-Weight for Length'!K:S,3,0),VLOOKUP(MROUND(HZ351,0.5),'M-Weight for Length'!K:S,3,0)),IF(K351&gt;60,IF(F351="F",VLOOKUP(K351,'F-Weight for Length'!U:AC,3,0),VLOOKUP(K351,'M-Weight for Length'!U:AC,3,0)),IF(F351="F",VLOOKUP(MROUND(HZ351,0.5),'F-Weight for Length'!A:I,3,0),VLOOKUP(MROUND(HZ351,0.5),'M-Weight for Length'!A:I,3,0)))))))),0)</f>
        <v/>
      </c>
      <c r="AC351" s="191" t="str">
        <f>IFERROR(IF(D351="","",IF(F351="","",IF(J351="","",IF(K351="","",IF(AND(K351&gt;23,K351&lt;=60),IF(F351="F",VLOOKUP(MROUND(HZ351,0.5),'F-Weight for Length'!K:S,4,0),VLOOKUP(MROUND(HZ351,0.5),'M-Weight for Length'!K:S,4,0)),IF(K351&gt;60,IF(F351="F",VLOOKUP(K351,'F-Weight for Length'!U:AC,4,0),VLOOKUP(K351,'M-Weight for Length'!U:AC,4,0)),IF(F351="F",VLOOKUP(MROUND(HZ351,0.5),'F-Weight for Length'!A:I,4,0),VLOOKUP(MROUND(HZ351,0.5),'M-Weight for Length'!A:I,4,0)))))))),0)</f>
        <v/>
      </c>
      <c r="AD351" s="191" t="str">
        <f>IFERROR(IF(D351="","",IF(F351="","",IF(J351="","",IF(K351="","",IF(AND(K351&gt;23,K351&lt;=60),IF(F351="F",VLOOKUP(MROUND(HZ351,0.5),'F-Weight for Length'!K:S,5,0),VLOOKUP(MROUND(HZ351,0.5),'M-Weight for Length'!K:S,5,0)),IF(K351&gt;60,IF(F351="F",VLOOKUP(K351,'F-Weight for Length'!U:AC,5,0),VLOOKUP(K351,'M-Weight for Length'!U:AC,5,0)),IF(F351="F",VLOOKUP(MROUND(HZ351,0.5),'F-Weight for Length'!A:I,5,0),VLOOKUP(MROUND(HZ351,0.5),'M-Weight for Length'!A:I,5,0)))))))),0)</f>
        <v/>
      </c>
      <c r="AE351" s="191" t="str">
        <f>IFERROR(IF(D351="","",IF(F351="","",IF(J351="","",IF(K351="","",IF(AND(K351&gt;23,K351&lt;=60),IF(F351="F",VLOOKUP(MROUND(HZ351,0.5),'F-Weight for Length'!K:S,6,0),VLOOKUP(MROUND(HZ351,0.5),'M-Weight for Length'!K:S,6,0)),IF(K351&gt;60,IF(F351="F",VLOOKUP(K351,'F-Weight for Length'!U:AC,6,0),VLOOKUP(K351,'M-Weight for Length'!U:AC,6,0)),IF(F351="F",VLOOKUP(MROUND(HZ351,0.5),'F-Weight for Length'!A:I,6,0),VLOOKUP(MROUND(HZ351,0.5),'M-Weight for Length'!A:I,6,0)))))))),0)</f>
        <v/>
      </c>
      <c r="AF351" s="191" t="str">
        <f>IFERROR(IF(D351="","",IF(F351="","",IF(J351="","",IF(K351="","",IF(AND(K351&gt;23,K351&lt;=60),IF(F351="F",VLOOKUP(MROUND(HZ351,0.5),'F-Weight for Length'!K:S,7,0),VLOOKUP(MROUND(HZ351,0.5),'M-Weight for Length'!K:S,7,0)),IF(K351&gt;60,IF(F351="F",VLOOKUP(K351,'F-Weight for Length'!U:AC,7,0),VLOOKUP(K351,'M-Weight for Length'!U:AC,7,0)),IF(F351="F",VLOOKUP(MROUND(HZ351,0.5),'F-Weight for Length'!A:I,7,0),VLOOKUP(MROUND(HZ351,0.5),'M-Weight for Length'!A:I,7,0)))))))),0)</f>
        <v/>
      </c>
      <c r="AG351" s="191" t="str">
        <f>IFERROR(IF(D351="","",IF(F351="","",IF(J351="","",IF(K351="","",IF(AND(K351&gt;23,K351&lt;=60),IF(F351="F",VLOOKUP(MROUND(HZ351,0.5),'F-Weight for Length'!K:S,8,0),VLOOKUP(MROUND(HZ351,0.5),'M-Weight for Length'!K:S,8,0)),IF(K351&gt;60,IF(F351="F",VLOOKUP(K351,'F-Weight for Length'!U:AC,8,0),VLOOKUP(K351,'M-Weight for Length'!U:AC,8,0)),IF(F351="F",VLOOKUP(MROUND(HZ351,0.5),'F-Weight for Length'!A:I,8,0),VLOOKUP(MROUND(HZ351,0.5),'M-Weight for Length'!A:I,8,0)))))))),0)</f>
        <v/>
      </c>
      <c r="AH351" s="191" t="str">
        <f>IFERROR(IF(D351="","",IF(F351="","",IF(J351="","",IF(K351="","",IF(AND(K351&gt;23,K351&lt;=60),IF(F351="F",VLOOKUP(MROUND(HZ351,0.5),'F-Weight for Length'!K:S,9,0),VLOOKUP(MROUND(HZ351,0.5),'M-Weight for Length'!K:S,9,0)),IF(K351&gt;60,IF(F351="F",VLOOKUP(K351,'F-Weight for Length'!U:AC,9,0),VLOOKUP(K351,'M-Weight for Length'!U:AC,9,0)),IF(F351="F",VLOOKUP(MROUND(HZ351,0.5),'F-Weight for Length'!A:I,9,0),VLOOKUP(MROUND(HZ351,0.5),'M-Weight for Length'!A:I,9,0)))))))),0)</f>
        <v/>
      </c>
      <c r="AI351" s="192">
        <f t="shared" si="1175"/>
        <v>0</v>
      </c>
      <c r="AJ351" s="192">
        <f t="shared" si="1176"/>
        <v>0</v>
      </c>
      <c r="AK351" s="192">
        <f t="shared" si="1177"/>
        <v>0</v>
      </c>
      <c r="AL351" s="192">
        <f t="shared" si="1178"/>
        <v>0</v>
      </c>
      <c r="AM351" s="192">
        <f t="shared" si="1179"/>
        <v>0</v>
      </c>
      <c r="AN351" s="192">
        <f t="shared" si="1180"/>
        <v>0</v>
      </c>
      <c r="AO351" s="192">
        <f t="shared" si="1181"/>
        <v>0</v>
      </c>
      <c r="AP351" s="192">
        <f t="shared" si="1182"/>
        <v>0</v>
      </c>
      <c r="AQ351" s="192">
        <f t="shared" si="1183"/>
        <v>0</v>
      </c>
      <c r="AR351" s="192">
        <f t="shared" si="1184"/>
        <v>0</v>
      </c>
      <c r="AS351" s="192">
        <f t="shared" si="1185"/>
        <v>0</v>
      </c>
      <c r="AT351" s="192">
        <f t="shared" si="1186"/>
        <v>0</v>
      </c>
      <c r="AU351" s="192">
        <f t="shared" si="1187"/>
        <v>0</v>
      </c>
      <c r="AV351" s="192">
        <f t="shared" si="1188"/>
        <v>0</v>
      </c>
      <c r="AW351" s="192">
        <f t="shared" si="1189"/>
        <v>0</v>
      </c>
      <c r="AX351" s="192">
        <f t="shared" si="1190"/>
        <v>0</v>
      </c>
      <c r="AY351" s="192">
        <f t="shared" si="1191"/>
        <v>0</v>
      </c>
      <c r="AZ351" s="192">
        <f t="shared" si="1192"/>
        <v>0</v>
      </c>
      <c r="BA351" s="192">
        <f t="shared" si="1193"/>
        <v>0</v>
      </c>
      <c r="BB351" s="192">
        <f t="shared" si="1194"/>
        <v>0</v>
      </c>
      <c r="BC351" s="192">
        <f t="shared" si="1195"/>
        <v>0</v>
      </c>
      <c r="BD351" s="192">
        <f t="shared" si="1196"/>
        <v>0</v>
      </c>
      <c r="BE351" s="192">
        <f t="shared" si="1197"/>
        <v>0</v>
      </c>
      <c r="BF351" s="192">
        <f t="shared" si="1198"/>
        <v>0</v>
      </c>
      <c r="BG351" s="192">
        <f t="shared" si="1199"/>
        <v>0</v>
      </c>
      <c r="BH351" s="192">
        <f t="shared" si="1200"/>
        <v>0</v>
      </c>
      <c r="BI351" s="192">
        <f t="shared" si="1201"/>
        <v>0</v>
      </c>
      <c r="BJ351" s="192">
        <f t="shared" si="1202"/>
        <v>0</v>
      </c>
      <c r="BK351" s="192">
        <f t="shared" si="1203"/>
        <v>0</v>
      </c>
      <c r="BL351" s="192">
        <f t="shared" si="1204"/>
        <v>0</v>
      </c>
      <c r="BM351" s="192">
        <f t="shared" si="1205"/>
        <v>0</v>
      </c>
      <c r="BN351" s="192">
        <f t="shared" si="1206"/>
        <v>0</v>
      </c>
      <c r="BO351" s="192">
        <f t="shared" si="1207"/>
        <v>0</v>
      </c>
      <c r="BP351" s="192">
        <f t="shared" si="1208"/>
        <v>0</v>
      </c>
      <c r="BQ351" s="192">
        <f t="shared" si="1209"/>
        <v>0</v>
      </c>
      <c r="BR351" s="192">
        <f t="shared" si="1210"/>
        <v>0</v>
      </c>
      <c r="BS351" s="192">
        <f t="shared" si="1211"/>
        <v>0</v>
      </c>
      <c r="BT351" s="192">
        <f t="shared" si="1212"/>
        <v>0</v>
      </c>
      <c r="BU351" s="192">
        <f t="shared" si="1213"/>
        <v>0</v>
      </c>
      <c r="BV351" s="192">
        <f t="shared" si="1214"/>
        <v>0</v>
      </c>
      <c r="BW351" s="192">
        <f t="shared" si="1215"/>
        <v>0</v>
      </c>
      <c r="BX351" s="192">
        <f t="shared" si="1216"/>
        <v>0</v>
      </c>
      <c r="BY351" s="192">
        <f t="shared" si="1217"/>
        <v>0</v>
      </c>
      <c r="BZ351" s="192">
        <f t="shared" si="1218"/>
        <v>0</v>
      </c>
      <c r="CA351" s="192">
        <f t="shared" si="1219"/>
        <v>0</v>
      </c>
      <c r="CB351" s="192">
        <f t="shared" si="1220"/>
        <v>0</v>
      </c>
      <c r="CC351" s="192">
        <f t="shared" si="1221"/>
        <v>0</v>
      </c>
      <c r="CD351" s="192">
        <f t="shared" si="1222"/>
        <v>0</v>
      </c>
      <c r="CE351" s="192">
        <f t="shared" si="1223"/>
        <v>0</v>
      </c>
      <c r="CF351" s="192">
        <f t="shared" si="1224"/>
        <v>0</v>
      </c>
      <c r="CG351" s="192">
        <f t="shared" si="1225"/>
        <v>0</v>
      </c>
      <c r="CH351" s="192">
        <f t="shared" si="1226"/>
        <v>0</v>
      </c>
      <c r="CI351" s="192">
        <f t="shared" si="1227"/>
        <v>0</v>
      </c>
      <c r="CJ351" s="192">
        <f t="shared" si="1228"/>
        <v>0</v>
      </c>
      <c r="CK351" s="192">
        <f t="shared" si="1229"/>
        <v>0</v>
      </c>
      <c r="CL351" s="192">
        <f t="shared" si="1230"/>
        <v>0</v>
      </c>
      <c r="CM351" s="192">
        <f t="shared" si="1231"/>
        <v>0</v>
      </c>
      <c r="CN351" s="192">
        <f t="shared" si="1232"/>
        <v>0</v>
      </c>
      <c r="CO351" s="192">
        <f t="shared" si="1233"/>
        <v>0</v>
      </c>
      <c r="CP351" s="192">
        <f t="shared" si="1234"/>
        <v>0</v>
      </c>
      <c r="CQ351" s="192">
        <f t="shared" si="1235"/>
        <v>0</v>
      </c>
      <c r="CR351" s="192">
        <f t="shared" si="1236"/>
        <v>0</v>
      </c>
      <c r="CS351" s="192">
        <f t="shared" si="1237"/>
        <v>0</v>
      </c>
      <c r="CT351" s="192">
        <f t="shared" si="1238"/>
        <v>0</v>
      </c>
      <c r="CU351" s="192">
        <f t="shared" si="1239"/>
        <v>0</v>
      </c>
      <c r="CV351" s="192">
        <f t="shared" si="1240"/>
        <v>0</v>
      </c>
      <c r="CW351" s="192">
        <f t="shared" si="1241"/>
        <v>0</v>
      </c>
      <c r="CX351" s="192">
        <f t="shared" si="1242"/>
        <v>0</v>
      </c>
      <c r="CY351" s="192">
        <f t="shared" si="1243"/>
        <v>0</v>
      </c>
      <c r="CZ351" s="192">
        <f t="shared" si="1244"/>
        <v>0</v>
      </c>
      <c r="DA351" s="192">
        <f t="shared" si="1245"/>
        <v>0</v>
      </c>
      <c r="DB351" s="192">
        <f t="shared" si="1246"/>
        <v>0</v>
      </c>
      <c r="DC351" s="192">
        <f t="shared" si="1247"/>
        <v>0</v>
      </c>
      <c r="DD351" s="192">
        <f t="shared" si="1248"/>
        <v>0</v>
      </c>
      <c r="DE351" s="192">
        <f t="shared" si="1249"/>
        <v>0</v>
      </c>
      <c r="DF351" s="192">
        <f t="shared" si="1250"/>
        <v>0</v>
      </c>
      <c r="DG351" s="192">
        <f t="shared" si="1251"/>
        <v>0</v>
      </c>
      <c r="DH351" s="192">
        <f t="shared" si="1252"/>
        <v>0</v>
      </c>
      <c r="DI351" s="192">
        <f t="shared" si="1253"/>
        <v>0</v>
      </c>
      <c r="DJ351" s="192">
        <f t="shared" si="1254"/>
        <v>0</v>
      </c>
      <c r="DK351" s="192">
        <f t="shared" si="1255"/>
        <v>0</v>
      </c>
      <c r="DL351" s="192">
        <f t="shared" si="1256"/>
        <v>0</v>
      </c>
      <c r="DM351" s="192">
        <f t="shared" si="1257"/>
        <v>0</v>
      </c>
      <c r="DN351" s="192">
        <f t="shared" si="1258"/>
        <v>0</v>
      </c>
      <c r="DO351" s="192">
        <f t="shared" si="1259"/>
        <v>0</v>
      </c>
      <c r="DP351" s="192">
        <f t="shared" si="1260"/>
        <v>0</v>
      </c>
      <c r="DQ351" s="192">
        <f t="shared" si="1261"/>
        <v>0</v>
      </c>
      <c r="DR351" s="192">
        <f t="shared" si="1262"/>
        <v>0</v>
      </c>
      <c r="DS351" s="192">
        <f t="shared" si="1263"/>
        <v>0</v>
      </c>
      <c r="DT351" s="192">
        <f t="shared" si="1264"/>
        <v>0</v>
      </c>
      <c r="DU351" s="192">
        <f t="shared" si="1265"/>
        <v>0</v>
      </c>
      <c r="DV351" s="193">
        <f t="shared" si="1266"/>
        <v>0</v>
      </c>
      <c r="DW351" s="193">
        <f t="shared" si="1267"/>
        <v>0</v>
      </c>
      <c r="DX351" s="193">
        <f t="shared" si="1268"/>
        <v>0</v>
      </c>
      <c r="DY351" s="193">
        <f t="shared" si="1269"/>
        <v>0</v>
      </c>
      <c r="DZ351" s="193">
        <f t="shared" si="1270"/>
        <v>0</v>
      </c>
      <c r="EA351" s="192">
        <f t="shared" si="1271"/>
        <v>0</v>
      </c>
      <c r="EB351" s="192">
        <f t="shared" si="1272"/>
        <v>0</v>
      </c>
      <c r="EC351" s="192">
        <f t="shared" si="1273"/>
        <v>0</v>
      </c>
      <c r="ED351" s="192">
        <f t="shared" si="1274"/>
        <v>0</v>
      </c>
      <c r="EE351" s="192">
        <f t="shared" si="1275"/>
        <v>0</v>
      </c>
      <c r="EF351" s="192">
        <f t="shared" si="1276"/>
        <v>0</v>
      </c>
      <c r="EG351" s="192">
        <f t="shared" si="1277"/>
        <v>0</v>
      </c>
      <c r="EH351" s="192">
        <f t="shared" si="1278"/>
        <v>0</v>
      </c>
      <c r="EI351" s="192">
        <f t="shared" si="1279"/>
        <v>0</v>
      </c>
      <c r="EJ351" s="192">
        <f t="shared" si="1280"/>
        <v>0</v>
      </c>
      <c r="EK351" s="192">
        <f t="shared" si="1281"/>
        <v>0</v>
      </c>
      <c r="EL351" s="192">
        <f t="shared" si="1282"/>
        <v>0</v>
      </c>
      <c r="EM351" s="192">
        <f t="shared" si="1283"/>
        <v>0</v>
      </c>
      <c r="EN351" s="192">
        <f t="shared" si="1284"/>
        <v>0</v>
      </c>
      <c r="EO351" s="192">
        <f t="shared" si="1285"/>
        <v>0</v>
      </c>
      <c r="EP351" s="192">
        <f t="shared" si="1286"/>
        <v>0</v>
      </c>
      <c r="EQ351" s="192">
        <f t="shared" si="1287"/>
        <v>0</v>
      </c>
      <c r="ER351" s="192">
        <f t="shared" si="1288"/>
        <v>0</v>
      </c>
      <c r="ES351" s="192">
        <f t="shared" si="1289"/>
        <v>0</v>
      </c>
      <c r="ET351" s="192">
        <f t="shared" si="1290"/>
        <v>0</v>
      </c>
      <c r="EU351" s="192">
        <f t="shared" si="1291"/>
        <v>0</v>
      </c>
      <c r="EV351" s="192">
        <f t="shared" si="1292"/>
        <v>0</v>
      </c>
      <c r="EW351" s="192">
        <f t="shared" si="1293"/>
        <v>0</v>
      </c>
      <c r="EX351" s="192">
        <f t="shared" si="1294"/>
        <v>0</v>
      </c>
      <c r="EY351" s="192">
        <f t="shared" si="1295"/>
        <v>0</v>
      </c>
      <c r="EZ351" s="192">
        <f t="shared" si="1296"/>
        <v>0</v>
      </c>
      <c r="FA351" s="192">
        <f t="shared" si="1297"/>
        <v>0</v>
      </c>
      <c r="FB351" s="192">
        <f t="shared" si="1298"/>
        <v>0</v>
      </c>
      <c r="FC351" s="192">
        <f t="shared" si="1299"/>
        <v>0</v>
      </c>
      <c r="FD351" s="192">
        <f t="shared" si="1300"/>
        <v>0</v>
      </c>
      <c r="FE351" s="192">
        <f t="shared" si="1301"/>
        <v>0</v>
      </c>
      <c r="FF351" s="192">
        <f t="shared" si="1302"/>
        <v>0</v>
      </c>
      <c r="FG351" s="192">
        <f t="shared" si="1303"/>
        <v>0</v>
      </c>
      <c r="FH351" s="192">
        <f t="shared" si="1304"/>
        <v>0</v>
      </c>
      <c r="FI351" s="192">
        <f t="shared" si="1305"/>
        <v>0</v>
      </c>
      <c r="FJ351" s="192">
        <f t="shared" si="1306"/>
        <v>0</v>
      </c>
      <c r="FK351" s="192">
        <f t="shared" si="1307"/>
        <v>0</v>
      </c>
      <c r="FL351" s="192">
        <f t="shared" si="1308"/>
        <v>0</v>
      </c>
      <c r="FM351" s="192">
        <f t="shared" si="1309"/>
        <v>0</v>
      </c>
      <c r="FN351" s="192">
        <f t="shared" si="1310"/>
        <v>0</v>
      </c>
      <c r="FO351" s="192">
        <f t="shared" si="1311"/>
        <v>0</v>
      </c>
      <c r="FP351" s="192">
        <f t="shared" si="1312"/>
        <v>0</v>
      </c>
      <c r="FQ351" s="192">
        <f t="shared" si="1313"/>
        <v>0</v>
      </c>
      <c r="FR351" s="192">
        <f t="shared" si="1314"/>
        <v>0</v>
      </c>
      <c r="FS351" s="192">
        <f t="shared" si="1315"/>
        <v>0</v>
      </c>
      <c r="FT351" s="192">
        <f t="shared" si="1316"/>
        <v>0</v>
      </c>
      <c r="FU351" s="192">
        <f t="shared" si="1317"/>
        <v>0</v>
      </c>
      <c r="FV351" s="192">
        <f t="shared" si="1318"/>
        <v>0</v>
      </c>
      <c r="FW351" s="192">
        <f t="shared" si="1319"/>
        <v>0</v>
      </c>
      <c r="FX351" s="192">
        <f t="shared" si="1320"/>
        <v>0</v>
      </c>
      <c r="FY351" s="192">
        <f t="shared" si="1321"/>
        <v>0</v>
      </c>
      <c r="FZ351" s="192">
        <f t="shared" si="1322"/>
        <v>0</v>
      </c>
      <c r="GA351" s="192">
        <f t="shared" si="1323"/>
        <v>0</v>
      </c>
      <c r="GB351" s="192">
        <f t="shared" si="1324"/>
        <v>0</v>
      </c>
      <c r="GC351" s="192">
        <f t="shared" si="1325"/>
        <v>0</v>
      </c>
      <c r="GD351" s="192">
        <f t="shared" si="1326"/>
        <v>0</v>
      </c>
      <c r="GE351" s="192">
        <f t="shared" si="1327"/>
        <v>0</v>
      </c>
      <c r="GF351" s="192">
        <f t="shared" si="1328"/>
        <v>0</v>
      </c>
      <c r="GG351" s="192">
        <f t="shared" si="1329"/>
        <v>0</v>
      </c>
      <c r="GH351" s="192">
        <f t="shared" si="1330"/>
        <v>0</v>
      </c>
      <c r="GI351" s="192">
        <f t="shared" si="1331"/>
        <v>0</v>
      </c>
      <c r="GJ351" s="192">
        <f t="shared" si="1332"/>
        <v>0</v>
      </c>
      <c r="GK351" s="192">
        <f t="shared" si="1333"/>
        <v>0</v>
      </c>
      <c r="GL351" s="192">
        <f t="shared" si="1334"/>
        <v>0</v>
      </c>
      <c r="GM351" s="192">
        <f t="shared" si="1335"/>
        <v>0</v>
      </c>
      <c r="GN351" s="192">
        <f t="shared" si="1336"/>
        <v>0</v>
      </c>
      <c r="GO351" s="192">
        <f t="shared" si="1337"/>
        <v>0</v>
      </c>
      <c r="GP351" s="192">
        <f t="shared" si="1338"/>
        <v>0</v>
      </c>
      <c r="GQ351" s="192">
        <f t="shared" si="1339"/>
        <v>0</v>
      </c>
      <c r="GR351" s="192">
        <f t="shared" si="1340"/>
        <v>0</v>
      </c>
      <c r="GS351" s="192">
        <f t="shared" si="1341"/>
        <v>0</v>
      </c>
      <c r="GT351" s="192">
        <f t="shared" si="1342"/>
        <v>0</v>
      </c>
      <c r="GU351" s="192">
        <f t="shared" si="1343"/>
        <v>0</v>
      </c>
      <c r="GV351" s="192">
        <f t="shared" si="1344"/>
        <v>0</v>
      </c>
      <c r="GW351" s="192">
        <f t="shared" si="1345"/>
        <v>0</v>
      </c>
      <c r="GX351" s="192">
        <f t="shared" si="1346"/>
        <v>0</v>
      </c>
      <c r="GY351" s="192">
        <f t="shared" si="1347"/>
        <v>0</v>
      </c>
      <c r="GZ351" s="192">
        <f t="shared" si="1348"/>
        <v>0</v>
      </c>
      <c r="HA351" s="192">
        <f t="shared" si="1349"/>
        <v>0</v>
      </c>
      <c r="HB351" s="192">
        <f t="shared" si="1350"/>
        <v>0</v>
      </c>
      <c r="HC351" s="192">
        <f t="shared" si="1351"/>
        <v>0</v>
      </c>
      <c r="HD351" s="192">
        <f t="shared" si="1352"/>
        <v>0</v>
      </c>
      <c r="HE351" s="192">
        <f t="shared" si="1353"/>
        <v>0</v>
      </c>
      <c r="HF351" s="192">
        <f t="shared" si="1354"/>
        <v>0</v>
      </c>
      <c r="HG351" s="192">
        <f t="shared" si="1355"/>
        <v>0</v>
      </c>
      <c r="HH351" s="192">
        <f t="shared" si="1356"/>
        <v>0</v>
      </c>
      <c r="HI351" s="192">
        <f t="shared" si="1357"/>
        <v>0</v>
      </c>
      <c r="HJ351" s="192">
        <f t="shared" si="1358"/>
        <v>0</v>
      </c>
      <c r="HK351" s="192">
        <f t="shared" si="1359"/>
        <v>0</v>
      </c>
      <c r="HL351" s="192">
        <f t="shared" si="1360"/>
        <v>0</v>
      </c>
      <c r="HM351" s="192">
        <f t="shared" si="1361"/>
        <v>0</v>
      </c>
      <c r="HN351" s="194">
        <f t="shared" si="1362"/>
        <v>0</v>
      </c>
      <c r="HO351" s="194">
        <f t="shared" si="1363"/>
        <v>0</v>
      </c>
      <c r="HP351" s="194">
        <f t="shared" si="1364"/>
        <v>0</v>
      </c>
      <c r="HQ351" s="194">
        <f t="shared" si="1365"/>
        <v>0</v>
      </c>
      <c r="HR351" s="194">
        <f t="shared" si="1366"/>
        <v>0</v>
      </c>
      <c r="HS351" s="195" t="str">
        <f t="shared" si="1163"/>
        <v/>
      </c>
      <c r="HT351" s="196">
        <f t="shared" si="1159"/>
        <v>0</v>
      </c>
      <c r="HU351" s="196">
        <f t="shared" si="1160"/>
        <v>0</v>
      </c>
      <c r="HV351" s="197" t="str">
        <f t="shared" si="1164"/>
        <v/>
      </c>
      <c r="HW351" s="197" t="str">
        <f t="shared" si="1367"/>
        <v/>
      </c>
      <c r="HX351" s="197" t="str">
        <f t="shared" si="1368"/>
        <v/>
      </c>
      <c r="HY351" s="195" t="str">
        <f t="shared" si="1165"/>
        <v/>
      </c>
      <c r="HZ351" s="30">
        <f t="shared" si="1161"/>
        <v>0</v>
      </c>
      <c r="IA351" s="198">
        <f t="shared" si="1166"/>
        <v>0</v>
      </c>
      <c r="IB351" s="195"/>
      <c r="IC351" s="195">
        <f t="shared" si="1369"/>
        <v>0</v>
      </c>
      <c r="ID351" s="195">
        <f t="shared" si="1167"/>
        <v>0</v>
      </c>
      <c r="IE351" s="195">
        <f t="shared" si="1370"/>
        <v>0</v>
      </c>
      <c r="IF351" s="195">
        <f t="shared" si="1168"/>
        <v>0</v>
      </c>
      <c r="IG351" s="307">
        <f t="shared" si="1169"/>
        <v>0</v>
      </c>
      <c r="IH351" s="307">
        <f t="shared" si="1170"/>
        <v>0</v>
      </c>
      <c r="II351" s="44">
        <f t="shared" si="1171"/>
        <v>0</v>
      </c>
      <c r="IJ351" s="44">
        <f t="shared" si="1371"/>
        <v>0</v>
      </c>
      <c r="IK351" s="44">
        <f t="shared" si="1372"/>
        <v>0</v>
      </c>
      <c r="IL351" s="44">
        <f t="shared" si="1373"/>
        <v>0</v>
      </c>
      <c r="IM351" s="44">
        <f t="shared" si="1374"/>
        <v>0</v>
      </c>
      <c r="IN351" s="44">
        <f t="shared" si="1375"/>
        <v>0</v>
      </c>
      <c r="IO351" s="44">
        <f t="shared" si="1376"/>
        <v>0</v>
      </c>
    </row>
    <row r="352" spans="1:249" ht="18" customHeight="1">
      <c r="A352" s="188">
        <v>346</v>
      </c>
      <c r="B352" s="326"/>
      <c r="C352" s="289"/>
      <c r="D352" s="199"/>
      <c r="E352" s="189"/>
      <c r="F352" s="189"/>
      <c r="G352" s="190"/>
      <c r="H352" s="190"/>
      <c r="I352" s="272"/>
      <c r="J352" s="207"/>
      <c r="K352" s="214" t="str">
        <f t="shared" si="1172"/>
        <v/>
      </c>
      <c r="L352" s="200" t="str">
        <f t="shared" si="1173"/>
        <v/>
      </c>
      <c r="M352" s="200" t="str">
        <f t="shared" si="1174"/>
        <v/>
      </c>
      <c r="N352" s="209" t="str">
        <f t="shared" si="1162"/>
        <v/>
      </c>
      <c r="O352" s="208" t="str">
        <f>IFERROR(IF(D352="","",IF(K352="","",IF(I352="","",IF(F352="F",VLOOKUP(K352,F!A:G,2,0),IF(F352="M",VLOOKUP(K352,M!A:G,2,0),""))))),0)</f>
        <v/>
      </c>
      <c r="P352" s="191" t="str">
        <f>IFERROR(IF(D352="","",IF(K352="","",IF(I352="","",IF(F352="F",VLOOKUP(K352,F!A:G,3,0),IF(F352="M",VLOOKUP(K352,M!A:G,3,0),""))))),0)</f>
        <v/>
      </c>
      <c r="Q352" s="191" t="str">
        <f>IFERROR(IF(D352="","",IF(K352="","",IF(I352="","",IF(F352="F",VLOOKUP(K352,F!A:G,4,0),IF(F352="M",VLOOKUP(K352,M!A:G,4,0),""))))),0)</f>
        <v/>
      </c>
      <c r="R352" s="191" t="str">
        <f>IFERROR(IF(D352="","",IF(K352="","",IF(I352="","",IF(F352="F",VLOOKUP(K352,F!A:G,5,0),IF(F352="M",VLOOKUP(K352,M!A:G,5,0),""))))),0)</f>
        <v/>
      </c>
      <c r="S352" s="191" t="str">
        <f>IFERROR(IF(D352="","",IF(K352="","",IF(I352="","",IF(F352="F",VLOOKUP(K352,F!A:G,6,0),IF(F352="M",VLOOKUP(K352,M!A:G,6,0),""))))),0)</f>
        <v/>
      </c>
      <c r="T352" s="191" t="str">
        <f>IFERROR(IF(D352="","",IF(K352="","",IF(I352="","",IF(F352="F",VLOOKUP(K352,F!A:G,7,0),IF(F352="M",VLOOKUP(K352,M!A:G,7,0),""))))),0)</f>
        <v/>
      </c>
      <c r="U352" s="191" t="str">
        <f>IFERROR(IF(D352="","",IF(K352="","",IF(J352="","",IF(F352="F",VLOOKUP(K352,F!A:M,8,0),IF(F352="M",VLOOKUP(K352,M!A:M,8,0),""))))),0)</f>
        <v/>
      </c>
      <c r="V352" s="191" t="str">
        <f>IFERROR(IF(D352="","",IF(K352="","",IF(J352="","",IF(F352="F",VLOOKUP(K352,F!A:M,9,0),IF(F352="M",VLOOKUP(K352,M!A:M,9,0),""))))),0)</f>
        <v/>
      </c>
      <c r="W352" s="191" t="str">
        <f>IFERROR(IF(D352="","",IF(K352="","",IF(J352="","",IF(F352="F",VLOOKUP(K352,F!A:M,10,0),IF(F352="M",VLOOKUP(K352,M!A:M,10,0),""))))),0)</f>
        <v/>
      </c>
      <c r="X352" s="191" t="str">
        <f>IFERROR(IF(D352="","",IF(K352="","",IF(J352="","",IF(F352="F",VLOOKUP(K352,F!A:M,11,0),IF(F352="M",VLOOKUP(K352,M!A:M,11,0),""))))),0)</f>
        <v/>
      </c>
      <c r="Y352" s="191" t="str">
        <f>IFERROR(IF(D352="","",IF(K352="","",IF(J352="","",IF(F352="F",VLOOKUP(K352,F!A:M,12,0),IF(F352="M",VLOOKUP(K352,M!A:M,12,0),""))))),0)</f>
        <v/>
      </c>
      <c r="Z352" s="191" t="str">
        <f>IFERROR(IF(D352="","",IF(K352="","",IF(J352="","",IF(F352="F",VLOOKUP(K352,F!A:M,13,0),IF(F352="M",VLOOKUP(K352,M!A:M,13,0),""))))),0)</f>
        <v/>
      </c>
      <c r="AA352" s="191" t="str">
        <f>IFERROR(IF(D352="","",IF(F352="","",IF(J352="","",IF(K352="","",IF(AND(K352&gt;23,K352&lt;=60),IF(F352="F",VLOOKUP(MROUND(HZ352,0.5),'F-Weight for Length'!K:S,2,0),VLOOKUP(MROUND(HZ352,0.5),'M-Weight for Length'!K:S,2,0)),IF(K352&gt;60,IF(F352="F",VLOOKUP(K352,'F-Weight for Length'!U:AC,2,0),VLOOKUP(K352,'M-Weight for Length'!U:AC,2,0)),IF(F352="F",VLOOKUP(MROUND(HZ352,0.5),'F-Weight for Length'!A:I,2,0),VLOOKUP(MROUND(HZ352,0.5),'M-Weight for Length'!A:I,2,0)))))))),0)</f>
        <v/>
      </c>
      <c r="AB352" s="191" t="str">
        <f>IFERROR(IF(D352="","",IF(F352="","",IF(J352="","",IF(K352="","",IF(AND(K352&gt;23,K352&lt;=60),IF(F352="F",VLOOKUP(MROUND(HZ352,0.5),'F-Weight for Length'!K:S,3,0),VLOOKUP(MROUND(HZ352,0.5),'M-Weight for Length'!K:S,3,0)),IF(K352&gt;60,IF(F352="F",VLOOKUP(K352,'F-Weight for Length'!U:AC,3,0),VLOOKUP(K352,'M-Weight for Length'!U:AC,3,0)),IF(F352="F",VLOOKUP(MROUND(HZ352,0.5),'F-Weight for Length'!A:I,3,0),VLOOKUP(MROUND(HZ352,0.5),'M-Weight for Length'!A:I,3,0)))))))),0)</f>
        <v/>
      </c>
      <c r="AC352" s="191" t="str">
        <f>IFERROR(IF(D352="","",IF(F352="","",IF(J352="","",IF(K352="","",IF(AND(K352&gt;23,K352&lt;=60),IF(F352="F",VLOOKUP(MROUND(HZ352,0.5),'F-Weight for Length'!K:S,4,0),VLOOKUP(MROUND(HZ352,0.5),'M-Weight for Length'!K:S,4,0)),IF(K352&gt;60,IF(F352="F",VLOOKUP(K352,'F-Weight for Length'!U:AC,4,0),VLOOKUP(K352,'M-Weight for Length'!U:AC,4,0)),IF(F352="F",VLOOKUP(MROUND(HZ352,0.5),'F-Weight for Length'!A:I,4,0),VLOOKUP(MROUND(HZ352,0.5),'M-Weight for Length'!A:I,4,0)))))))),0)</f>
        <v/>
      </c>
      <c r="AD352" s="191" t="str">
        <f>IFERROR(IF(D352="","",IF(F352="","",IF(J352="","",IF(K352="","",IF(AND(K352&gt;23,K352&lt;=60),IF(F352="F",VLOOKUP(MROUND(HZ352,0.5),'F-Weight for Length'!K:S,5,0),VLOOKUP(MROUND(HZ352,0.5),'M-Weight for Length'!K:S,5,0)),IF(K352&gt;60,IF(F352="F",VLOOKUP(K352,'F-Weight for Length'!U:AC,5,0),VLOOKUP(K352,'M-Weight for Length'!U:AC,5,0)),IF(F352="F",VLOOKUP(MROUND(HZ352,0.5),'F-Weight for Length'!A:I,5,0),VLOOKUP(MROUND(HZ352,0.5),'M-Weight for Length'!A:I,5,0)))))))),0)</f>
        <v/>
      </c>
      <c r="AE352" s="191" t="str">
        <f>IFERROR(IF(D352="","",IF(F352="","",IF(J352="","",IF(K352="","",IF(AND(K352&gt;23,K352&lt;=60),IF(F352="F",VLOOKUP(MROUND(HZ352,0.5),'F-Weight for Length'!K:S,6,0),VLOOKUP(MROUND(HZ352,0.5),'M-Weight for Length'!K:S,6,0)),IF(K352&gt;60,IF(F352="F",VLOOKUP(K352,'F-Weight for Length'!U:AC,6,0),VLOOKUP(K352,'M-Weight for Length'!U:AC,6,0)),IF(F352="F",VLOOKUP(MROUND(HZ352,0.5),'F-Weight for Length'!A:I,6,0),VLOOKUP(MROUND(HZ352,0.5),'M-Weight for Length'!A:I,6,0)))))))),0)</f>
        <v/>
      </c>
      <c r="AF352" s="191" t="str">
        <f>IFERROR(IF(D352="","",IF(F352="","",IF(J352="","",IF(K352="","",IF(AND(K352&gt;23,K352&lt;=60),IF(F352="F",VLOOKUP(MROUND(HZ352,0.5),'F-Weight for Length'!K:S,7,0),VLOOKUP(MROUND(HZ352,0.5),'M-Weight for Length'!K:S,7,0)),IF(K352&gt;60,IF(F352="F",VLOOKUP(K352,'F-Weight for Length'!U:AC,7,0),VLOOKUP(K352,'M-Weight for Length'!U:AC,7,0)),IF(F352="F",VLOOKUP(MROUND(HZ352,0.5),'F-Weight for Length'!A:I,7,0),VLOOKUP(MROUND(HZ352,0.5),'M-Weight for Length'!A:I,7,0)))))))),0)</f>
        <v/>
      </c>
      <c r="AG352" s="191" t="str">
        <f>IFERROR(IF(D352="","",IF(F352="","",IF(J352="","",IF(K352="","",IF(AND(K352&gt;23,K352&lt;=60),IF(F352="F",VLOOKUP(MROUND(HZ352,0.5),'F-Weight for Length'!K:S,8,0),VLOOKUP(MROUND(HZ352,0.5),'M-Weight for Length'!K:S,8,0)),IF(K352&gt;60,IF(F352="F",VLOOKUP(K352,'F-Weight for Length'!U:AC,8,0),VLOOKUP(K352,'M-Weight for Length'!U:AC,8,0)),IF(F352="F",VLOOKUP(MROUND(HZ352,0.5),'F-Weight for Length'!A:I,8,0),VLOOKUP(MROUND(HZ352,0.5),'M-Weight for Length'!A:I,8,0)))))))),0)</f>
        <v/>
      </c>
      <c r="AH352" s="191" t="str">
        <f>IFERROR(IF(D352="","",IF(F352="","",IF(J352="","",IF(K352="","",IF(AND(K352&gt;23,K352&lt;=60),IF(F352="F",VLOOKUP(MROUND(HZ352,0.5),'F-Weight for Length'!K:S,9,0),VLOOKUP(MROUND(HZ352,0.5),'M-Weight for Length'!K:S,9,0)),IF(K352&gt;60,IF(F352="F",VLOOKUP(K352,'F-Weight for Length'!U:AC,9,0),VLOOKUP(K352,'M-Weight for Length'!U:AC,9,0)),IF(F352="F",VLOOKUP(MROUND(HZ352,0.5),'F-Weight for Length'!A:I,9,0),VLOOKUP(MROUND(HZ352,0.5),'M-Weight for Length'!A:I,9,0)))))))),0)</f>
        <v/>
      </c>
      <c r="AI352" s="192">
        <f t="shared" si="1175"/>
        <v>0</v>
      </c>
      <c r="AJ352" s="192">
        <f t="shared" si="1176"/>
        <v>0</v>
      </c>
      <c r="AK352" s="192">
        <f t="shared" si="1177"/>
        <v>0</v>
      </c>
      <c r="AL352" s="192">
        <f t="shared" si="1178"/>
        <v>0</v>
      </c>
      <c r="AM352" s="192">
        <f t="shared" si="1179"/>
        <v>0</v>
      </c>
      <c r="AN352" s="192">
        <f t="shared" si="1180"/>
        <v>0</v>
      </c>
      <c r="AO352" s="192">
        <f t="shared" si="1181"/>
        <v>0</v>
      </c>
      <c r="AP352" s="192">
        <f t="shared" si="1182"/>
        <v>0</v>
      </c>
      <c r="AQ352" s="192">
        <f t="shared" si="1183"/>
        <v>0</v>
      </c>
      <c r="AR352" s="192">
        <f t="shared" si="1184"/>
        <v>0</v>
      </c>
      <c r="AS352" s="192">
        <f t="shared" si="1185"/>
        <v>0</v>
      </c>
      <c r="AT352" s="192">
        <f t="shared" si="1186"/>
        <v>0</v>
      </c>
      <c r="AU352" s="192">
        <f t="shared" si="1187"/>
        <v>0</v>
      </c>
      <c r="AV352" s="192">
        <f t="shared" si="1188"/>
        <v>0</v>
      </c>
      <c r="AW352" s="192">
        <f t="shared" si="1189"/>
        <v>0</v>
      </c>
      <c r="AX352" s="192">
        <f t="shared" si="1190"/>
        <v>0</v>
      </c>
      <c r="AY352" s="192">
        <f t="shared" si="1191"/>
        <v>0</v>
      </c>
      <c r="AZ352" s="192">
        <f t="shared" si="1192"/>
        <v>0</v>
      </c>
      <c r="BA352" s="192">
        <f t="shared" si="1193"/>
        <v>0</v>
      </c>
      <c r="BB352" s="192">
        <f t="shared" si="1194"/>
        <v>0</v>
      </c>
      <c r="BC352" s="192">
        <f t="shared" si="1195"/>
        <v>0</v>
      </c>
      <c r="BD352" s="192">
        <f t="shared" si="1196"/>
        <v>0</v>
      </c>
      <c r="BE352" s="192">
        <f t="shared" si="1197"/>
        <v>0</v>
      </c>
      <c r="BF352" s="192">
        <f t="shared" si="1198"/>
        <v>0</v>
      </c>
      <c r="BG352" s="192">
        <f t="shared" si="1199"/>
        <v>0</v>
      </c>
      <c r="BH352" s="192">
        <f t="shared" si="1200"/>
        <v>0</v>
      </c>
      <c r="BI352" s="192">
        <f t="shared" si="1201"/>
        <v>0</v>
      </c>
      <c r="BJ352" s="192">
        <f t="shared" si="1202"/>
        <v>0</v>
      </c>
      <c r="BK352" s="192">
        <f t="shared" si="1203"/>
        <v>0</v>
      </c>
      <c r="BL352" s="192">
        <f t="shared" si="1204"/>
        <v>0</v>
      </c>
      <c r="BM352" s="192">
        <f t="shared" si="1205"/>
        <v>0</v>
      </c>
      <c r="BN352" s="192">
        <f t="shared" si="1206"/>
        <v>0</v>
      </c>
      <c r="BO352" s="192">
        <f t="shared" si="1207"/>
        <v>0</v>
      </c>
      <c r="BP352" s="192">
        <f t="shared" si="1208"/>
        <v>0</v>
      </c>
      <c r="BQ352" s="192">
        <f t="shared" si="1209"/>
        <v>0</v>
      </c>
      <c r="BR352" s="192">
        <f t="shared" si="1210"/>
        <v>0</v>
      </c>
      <c r="BS352" s="192">
        <f t="shared" si="1211"/>
        <v>0</v>
      </c>
      <c r="BT352" s="192">
        <f t="shared" si="1212"/>
        <v>0</v>
      </c>
      <c r="BU352" s="192">
        <f t="shared" si="1213"/>
        <v>0</v>
      </c>
      <c r="BV352" s="192">
        <f t="shared" si="1214"/>
        <v>0</v>
      </c>
      <c r="BW352" s="192">
        <f t="shared" si="1215"/>
        <v>0</v>
      </c>
      <c r="BX352" s="192">
        <f t="shared" si="1216"/>
        <v>0</v>
      </c>
      <c r="BY352" s="192">
        <f t="shared" si="1217"/>
        <v>0</v>
      </c>
      <c r="BZ352" s="192">
        <f t="shared" si="1218"/>
        <v>0</v>
      </c>
      <c r="CA352" s="192">
        <f t="shared" si="1219"/>
        <v>0</v>
      </c>
      <c r="CB352" s="192">
        <f t="shared" si="1220"/>
        <v>0</v>
      </c>
      <c r="CC352" s="192">
        <f t="shared" si="1221"/>
        <v>0</v>
      </c>
      <c r="CD352" s="192">
        <f t="shared" si="1222"/>
        <v>0</v>
      </c>
      <c r="CE352" s="192">
        <f t="shared" si="1223"/>
        <v>0</v>
      </c>
      <c r="CF352" s="192">
        <f t="shared" si="1224"/>
        <v>0</v>
      </c>
      <c r="CG352" s="192">
        <f t="shared" si="1225"/>
        <v>0</v>
      </c>
      <c r="CH352" s="192">
        <f t="shared" si="1226"/>
        <v>0</v>
      </c>
      <c r="CI352" s="192">
        <f t="shared" si="1227"/>
        <v>0</v>
      </c>
      <c r="CJ352" s="192">
        <f t="shared" si="1228"/>
        <v>0</v>
      </c>
      <c r="CK352" s="192">
        <f t="shared" si="1229"/>
        <v>0</v>
      </c>
      <c r="CL352" s="192">
        <f t="shared" si="1230"/>
        <v>0</v>
      </c>
      <c r="CM352" s="192">
        <f t="shared" si="1231"/>
        <v>0</v>
      </c>
      <c r="CN352" s="192">
        <f t="shared" si="1232"/>
        <v>0</v>
      </c>
      <c r="CO352" s="192">
        <f t="shared" si="1233"/>
        <v>0</v>
      </c>
      <c r="CP352" s="192">
        <f t="shared" si="1234"/>
        <v>0</v>
      </c>
      <c r="CQ352" s="192">
        <f t="shared" si="1235"/>
        <v>0</v>
      </c>
      <c r="CR352" s="192">
        <f t="shared" si="1236"/>
        <v>0</v>
      </c>
      <c r="CS352" s="192">
        <f t="shared" si="1237"/>
        <v>0</v>
      </c>
      <c r="CT352" s="192">
        <f t="shared" si="1238"/>
        <v>0</v>
      </c>
      <c r="CU352" s="192">
        <f t="shared" si="1239"/>
        <v>0</v>
      </c>
      <c r="CV352" s="192">
        <f t="shared" si="1240"/>
        <v>0</v>
      </c>
      <c r="CW352" s="192">
        <f t="shared" si="1241"/>
        <v>0</v>
      </c>
      <c r="CX352" s="192">
        <f t="shared" si="1242"/>
        <v>0</v>
      </c>
      <c r="CY352" s="192">
        <f t="shared" si="1243"/>
        <v>0</v>
      </c>
      <c r="CZ352" s="192">
        <f t="shared" si="1244"/>
        <v>0</v>
      </c>
      <c r="DA352" s="192">
        <f t="shared" si="1245"/>
        <v>0</v>
      </c>
      <c r="DB352" s="192">
        <f t="shared" si="1246"/>
        <v>0</v>
      </c>
      <c r="DC352" s="192">
        <f t="shared" si="1247"/>
        <v>0</v>
      </c>
      <c r="DD352" s="192">
        <f t="shared" si="1248"/>
        <v>0</v>
      </c>
      <c r="DE352" s="192">
        <f t="shared" si="1249"/>
        <v>0</v>
      </c>
      <c r="DF352" s="192">
        <f t="shared" si="1250"/>
        <v>0</v>
      </c>
      <c r="DG352" s="192">
        <f t="shared" si="1251"/>
        <v>0</v>
      </c>
      <c r="DH352" s="192">
        <f t="shared" si="1252"/>
        <v>0</v>
      </c>
      <c r="DI352" s="192">
        <f t="shared" si="1253"/>
        <v>0</v>
      </c>
      <c r="DJ352" s="192">
        <f t="shared" si="1254"/>
        <v>0</v>
      </c>
      <c r="DK352" s="192">
        <f t="shared" si="1255"/>
        <v>0</v>
      </c>
      <c r="DL352" s="192">
        <f t="shared" si="1256"/>
        <v>0</v>
      </c>
      <c r="DM352" s="192">
        <f t="shared" si="1257"/>
        <v>0</v>
      </c>
      <c r="DN352" s="192">
        <f t="shared" si="1258"/>
        <v>0</v>
      </c>
      <c r="DO352" s="192">
        <f t="shared" si="1259"/>
        <v>0</v>
      </c>
      <c r="DP352" s="192">
        <f t="shared" si="1260"/>
        <v>0</v>
      </c>
      <c r="DQ352" s="192">
        <f t="shared" si="1261"/>
        <v>0</v>
      </c>
      <c r="DR352" s="192">
        <f t="shared" si="1262"/>
        <v>0</v>
      </c>
      <c r="DS352" s="192">
        <f t="shared" si="1263"/>
        <v>0</v>
      </c>
      <c r="DT352" s="192">
        <f t="shared" si="1264"/>
        <v>0</v>
      </c>
      <c r="DU352" s="192">
        <f t="shared" si="1265"/>
        <v>0</v>
      </c>
      <c r="DV352" s="193">
        <f t="shared" si="1266"/>
        <v>0</v>
      </c>
      <c r="DW352" s="193">
        <f t="shared" si="1267"/>
        <v>0</v>
      </c>
      <c r="DX352" s="193">
        <f t="shared" si="1268"/>
        <v>0</v>
      </c>
      <c r="DY352" s="193">
        <f t="shared" si="1269"/>
        <v>0</v>
      </c>
      <c r="DZ352" s="193">
        <f t="shared" si="1270"/>
        <v>0</v>
      </c>
      <c r="EA352" s="192">
        <f t="shared" si="1271"/>
        <v>0</v>
      </c>
      <c r="EB352" s="192">
        <f t="shared" si="1272"/>
        <v>0</v>
      </c>
      <c r="EC352" s="192">
        <f t="shared" si="1273"/>
        <v>0</v>
      </c>
      <c r="ED352" s="192">
        <f t="shared" si="1274"/>
        <v>0</v>
      </c>
      <c r="EE352" s="192">
        <f t="shared" si="1275"/>
        <v>0</v>
      </c>
      <c r="EF352" s="192">
        <f t="shared" si="1276"/>
        <v>0</v>
      </c>
      <c r="EG352" s="192">
        <f t="shared" si="1277"/>
        <v>0</v>
      </c>
      <c r="EH352" s="192">
        <f t="shared" si="1278"/>
        <v>0</v>
      </c>
      <c r="EI352" s="192">
        <f t="shared" si="1279"/>
        <v>0</v>
      </c>
      <c r="EJ352" s="192">
        <f t="shared" si="1280"/>
        <v>0</v>
      </c>
      <c r="EK352" s="192">
        <f t="shared" si="1281"/>
        <v>0</v>
      </c>
      <c r="EL352" s="192">
        <f t="shared" si="1282"/>
        <v>0</v>
      </c>
      <c r="EM352" s="192">
        <f t="shared" si="1283"/>
        <v>0</v>
      </c>
      <c r="EN352" s="192">
        <f t="shared" si="1284"/>
        <v>0</v>
      </c>
      <c r="EO352" s="192">
        <f t="shared" si="1285"/>
        <v>0</v>
      </c>
      <c r="EP352" s="192">
        <f t="shared" si="1286"/>
        <v>0</v>
      </c>
      <c r="EQ352" s="192">
        <f t="shared" si="1287"/>
        <v>0</v>
      </c>
      <c r="ER352" s="192">
        <f t="shared" si="1288"/>
        <v>0</v>
      </c>
      <c r="ES352" s="192">
        <f t="shared" si="1289"/>
        <v>0</v>
      </c>
      <c r="ET352" s="192">
        <f t="shared" si="1290"/>
        <v>0</v>
      </c>
      <c r="EU352" s="192">
        <f t="shared" si="1291"/>
        <v>0</v>
      </c>
      <c r="EV352" s="192">
        <f t="shared" si="1292"/>
        <v>0</v>
      </c>
      <c r="EW352" s="192">
        <f t="shared" si="1293"/>
        <v>0</v>
      </c>
      <c r="EX352" s="192">
        <f t="shared" si="1294"/>
        <v>0</v>
      </c>
      <c r="EY352" s="192">
        <f t="shared" si="1295"/>
        <v>0</v>
      </c>
      <c r="EZ352" s="192">
        <f t="shared" si="1296"/>
        <v>0</v>
      </c>
      <c r="FA352" s="192">
        <f t="shared" si="1297"/>
        <v>0</v>
      </c>
      <c r="FB352" s="192">
        <f t="shared" si="1298"/>
        <v>0</v>
      </c>
      <c r="FC352" s="192">
        <f t="shared" si="1299"/>
        <v>0</v>
      </c>
      <c r="FD352" s="192">
        <f t="shared" si="1300"/>
        <v>0</v>
      </c>
      <c r="FE352" s="192">
        <f t="shared" si="1301"/>
        <v>0</v>
      </c>
      <c r="FF352" s="192">
        <f t="shared" si="1302"/>
        <v>0</v>
      </c>
      <c r="FG352" s="192">
        <f t="shared" si="1303"/>
        <v>0</v>
      </c>
      <c r="FH352" s="192">
        <f t="shared" si="1304"/>
        <v>0</v>
      </c>
      <c r="FI352" s="192">
        <f t="shared" si="1305"/>
        <v>0</v>
      </c>
      <c r="FJ352" s="192">
        <f t="shared" si="1306"/>
        <v>0</v>
      </c>
      <c r="FK352" s="192">
        <f t="shared" si="1307"/>
        <v>0</v>
      </c>
      <c r="FL352" s="192">
        <f t="shared" si="1308"/>
        <v>0</v>
      </c>
      <c r="FM352" s="192">
        <f t="shared" si="1309"/>
        <v>0</v>
      </c>
      <c r="FN352" s="192">
        <f t="shared" si="1310"/>
        <v>0</v>
      </c>
      <c r="FO352" s="192">
        <f t="shared" si="1311"/>
        <v>0</v>
      </c>
      <c r="FP352" s="192">
        <f t="shared" si="1312"/>
        <v>0</v>
      </c>
      <c r="FQ352" s="192">
        <f t="shared" si="1313"/>
        <v>0</v>
      </c>
      <c r="FR352" s="192">
        <f t="shared" si="1314"/>
        <v>0</v>
      </c>
      <c r="FS352" s="192">
        <f t="shared" si="1315"/>
        <v>0</v>
      </c>
      <c r="FT352" s="192">
        <f t="shared" si="1316"/>
        <v>0</v>
      </c>
      <c r="FU352" s="192">
        <f t="shared" si="1317"/>
        <v>0</v>
      </c>
      <c r="FV352" s="192">
        <f t="shared" si="1318"/>
        <v>0</v>
      </c>
      <c r="FW352" s="192">
        <f t="shared" si="1319"/>
        <v>0</v>
      </c>
      <c r="FX352" s="192">
        <f t="shared" si="1320"/>
        <v>0</v>
      </c>
      <c r="FY352" s="192">
        <f t="shared" si="1321"/>
        <v>0</v>
      </c>
      <c r="FZ352" s="192">
        <f t="shared" si="1322"/>
        <v>0</v>
      </c>
      <c r="GA352" s="192">
        <f t="shared" si="1323"/>
        <v>0</v>
      </c>
      <c r="GB352" s="192">
        <f t="shared" si="1324"/>
        <v>0</v>
      </c>
      <c r="GC352" s="192">
        <f t="shared" si="1325"/>
        <v>0</v>
      </c>
      <c r="GD352" s="192">
        <f t="shared" si="1326"/>
        <v>0</v>
      </c>
      <c r="GE352" s="192">
        <f t="shared" si="1327"/>
        <v>0</v>
      </c>
      <c r="GF352" s="192">
        <f t="shared" si="1328"/>
        <v>0</v>
      </c>
      <c r="GG352" s="192">
        <f t="shared" si="1329"/>
        <v>0</v>
      </c>
      <c r="GH352" s="192">
        <f t="shared" si="1330"/>
        <v>0</v>
      </c>
      <c r="GI352" s="192">
        <f t="shared" si="1331"/>
        <v>0</v>
      </c>
      <c r="GJ352" s="192">
        <f t="shared" si="1332"/>
        <v>0</v>
      </c>
      <c r="GK352" s="192">
        <f t="shared" si="1333"/>
        <v>0</v>
      </c>
      <c r="GL352" s="192">
        <f t="shared" si="1334"/>
        <v>0</v>
      </c>
      <c r="GM352" s="192">
        <f t="shared" si="1335"/>
        <v>0</v>
      </c>
      <c r="GN352" s="192">
        <f t="shared" si="1336"/>
        <v>0</v>
      </c>
      <c r="GO352" s="192">
        <f t="shared" si="1337"/>
        <v>0</v>
      </c>
      <c r="GP352" s="192">
        <f t="shared" si="1338"/>
        <v>0</v>
      </c>
      <c r="GQ352" s="192">
        <f t="shared" si="1339"/>
        <v>0</v>
      </c>
      <c r="GR352" s="192">
        <f t="shared" si="1340"/>
        <v>0</v>
      </c>
      <c r="GS352" s="192">
        <f t="shared" si="1341"/>
        <v>0</v>
      </c>
      <c r="GT352" s="192">
        <f t="shared" si="1342"/>
        <v>0</v>
      </c>
      <c r="GU352" s="192">
        <f t="shared" si="1343"/>
        <v>0</v>
      </c>
      <c r="GV352" s="192">
        <f t="shared" si="1344"/>
        <v>0</v>
      </c>
      <c r="GW352" s="192">
        <f t="shared" si="1345"/>
        <v>0</v>
      </c>
      <c r="GX352" s="192">
        <f t="shared" si="1346"/>
        <v>0</v>
      </c>
      <c r="GY352" s="192">
        <f t="shared" si="1347"/>
        <v>0</v>
      </c>
      <c r="GZ352" s="192">
        <f t="shared" si="1348"/>
        <v>0</v>
      </c>
      <c r="HA352" s="192">
        <f t="shared" si="1349"/>
        <v>0</v>
      </c>
      <c r="HB352" s="192">
        <f t="shared" si="1350"/>
        <v>0</v>
      </c>
      <c r="HC352" s="192">
        <f t="shared" si="1351"/>
        <v>0</v>
      </c>
      <c r="HD352" s="192">
        <f t="shared" si="1352"/>
        <v>0</v>
      </c>
      <c r="HE352" s="192">
        <f t="shared" si="1353"/>
        <v>0</v>
      </c>
      <c r="HF352" s="192">
        <f t="shared" si="1354"/>
        <v>0</v>
      </c>
      <c r="HG352" s="192">
        <f t="shared" si="1355"/>
        <v>0</v>
      </c>
      <c r="HH352" s="192">
        <f t="shared" si="1356"/>
        <v>0</v>
      </c>
      <c r="HI352" s="192">
        <f t="shared" si="1357"/>
        <v>0</v>
      </c>
      <c r="HJ352" s="192">
        <f t="shared" si="1358"/>
        <v>0</v>
      </c>
      <c r="HK352" s="192">
        <f t="shared" si="1359"/>
        <v>0</v>
      </c>
      <c r="HL352" s="192">
        <f t="shared" si="1360"/>
        <v>0</v>
      </c>
      <c r="HM352" s="192">
        <f t="shared" si="1361"/>
        <v>0</v>
      </c>
      <c r="HN352" s="194">
        <f t="shared" si="1362"/>
        <v>0</v>
      </c>
      <c r="HO352" s="194">
        <f t="shared" si="1363"/>
        <v>0</v>
      </c>
      <c r="HP352" s="194">
        <f t="shared" si="1364"/>
        <v>0</v>
      </c>
      <c r="HQ352" s="194">
        <f t="shared" si="1365"/>
        <v>0</v>
      </c>
      <c r="HR352" s="194">
        <f t="shared" si="1366"/>
        <v>0</v>
      </c>
      <c r="HS352" s="195" t="str">
        <f t="shared" si="1163"/>
        <v/>
      </c>
      <c r="HT352" s="196">
        <f t="shared" si="1159"/>
        <v>0</v>
      </c>
      <c r="HU352" s="196">
        <f t="shared" si="1160"/>
        <v>0</v>
      </c>
      <c r="HV352" s="197" t="str">
        <f t="shared" si="1164"/>
        <v/>
      </c>
      <c r="HW352" s="197" t="str">
        <f t="shared" si="1367"/>
        <v/>
      </c>
      <c r="HX352" s="197" t="str">
        <f t="shared" si="1368"/>
        <v/>
      </c>
      <c r="HY352" s="195" t="str">
        <f t="shared" si="1165"/>
        <v/>
      </c>
      <c r="HZ352" s="30">
        <f t="shared" si="1161"/>
        <v>0</v>
      </c>
      <c r="IA352" s="198">
        <f t="shared" si="1166"/>
        <v>0</v>
      </c>
      <c r="IB352" s="195"/>
      <c r="IC352" s="195">
        <f t="shared" si="1369"/>
        <v>0</v>
      </c>
      <c r="ID352" s="195">
        <f t="shared" si="1167"/>
        <v>0</v>
      </c>
      <c r="IE352" s="195">
        <f t="shared" si="1370"/>
        <v>0</v>
      </c>
      <c r="IF352" s="195">
        <f t="shared" si="1168"/>
        <v>0</v>
      </c>
      <c r="IG352" s="307">
        <f t="shared" si="1169"/>
        <v>0</v>
      </c>
      <c r="IH352" s="307">
        <f t="shared" si="1170"/>
        <v>0</v>
      </c>
      <c r="II352" s="44">
        <f t="shared" si="1171"/>
        <v>0</v>
      </c>
      <c r="IJ352" s="44">
        <f t="shared" si="1371"/>
        <v>0</v>
      </c>
      <c r="IK352" s="44">
        <f t="shared" si="1372"/>
        <v>0</v>
      </c>
      <c r="IL352" s="44">
        <f t="shared" si="1373"/>
        <v>0</v>
      </c>
      <c r="IM352" s="44">
        <f t="shared" si="1374"/>
        <v>0</v>
      </c>
      <c r="IN352" s="44">
        <f t="shared" si="1375"/>
        <v>0</v>
      </c>
      <c r="IO352" s="44">
        <f t="shared" si="1376"/>
        <v>0</v>
      </c>
    </row>
    <row r="353" spans="1:249" ht="18" customHeight="1">
      <c r="A353" s="188">
        <v>347</v>
      </c>
      <c r="B353" s="326"/>
      <c r="C353" s="289"/>
      <c r="D353" s="199"/>
      <c r="E353" s="189"/>
      <c r="F353" s="189"/>
      <c r="G353" s="190"/>
      <c r="H353" s="190"/>
      <c r="I353" s="272"/>
      <c r="J353" s="207"/>
      <c r="K353" s="214" t="str">
        <f t="shared" si="1172"/>
        <v/>
      </c>
      <c r="L353" s="200" t="str">
        <f t="shared" si="1173"/>
        <v/>
      </c>
      <c r="M353" s="200" t="str">
        <f t="shared" si="1174"/>
        <v/>
      </c>
      <c r="N353" s="209" t="str">
        <f t="shared" si="1162"/>
        <v/>
      </c>
      <c r="O353" s="208" t="str">
        <f>IFERROR(IF(D353="","",IF(K353="","",IF(I353="","",IF(F353="F",VLOOKUP(K353,F!A:G,2,0),IF(F353="M",VLOOKUP(K353,M!A:G,2,0),""))))),0)</f>
        <v/>
      </c>
      <c r="P353" s="191" t="str">
        <f>IFERROR(IF(D353="","",IF(K353="","",IF(I353="","",IF(F353="F",VLOOKUP(K353,F!A:G,3,0),IF(F353="M",VLOOKUP(K353,M!A:G,3,0),""))))),0)</f>
        <v/>
      </c>
      <c r="Q353" s="191" t="str">
        <f>IFERROR(IF(D353="","",IF(K353="","",IF(I353="","",IF(F353="F",VLOOKUP(K353,F!A:G,4,0),IF(F353="M",VLOOKUP(K353,M!A:G,4,0),""))))),0)</f>
        <v/>
      </c>
      <c r="R353" s="191" t="str">
        <f>IFERROR(IF(D353="","",IF(K353="","",IF(I353="","",IF(F353="F",VLOOKUP(K353,F!A:G,5,0),IF(F353="M",VLOOKUP(K353,M!A:G,5,0),""))))),0)</f>
        <v/>
      </c>
      <c r="S353" s="191" t="str">
        <f>IFERROR(IF(D353="","",IF(K353="","",IF(I353="","",IF(F353="F",VLOOKUP(K353,F!A:G,6,0),IF(F353="M",VLOOKUP(K353,M!A:G,6,0),""))))),0)</f>
        <v/>
      </c>
      <c r="T353" s="191" t="str">
        <f>IFERROR(IF(D353="","",IF(K353="","",IF(I353="","",IF(F353="F",VLOOKUP(K353,F!A:G,7,0),IF(F353="M",VLOOKUP(K353,M!A:G,7,0),""))))),0)</f>
        <v/>
      </c>
      <c r="U353" s="191" t="str">
        <f>IFERROR(IF(D353="","",IF(K353="","",IF(J353="","",IF(F353="F",VLOOKUP(K353,F!A:M,8,0),IF(F353="M",VLOOKUP(K353,M!A:M,8,0),""))))),0)</f>
        <v/>
      </c>
      <c r="V353" s="191" t="str">
        <f>IFERROR(IF(D353="","",IF(K353="","",IF(J353="","",IF(F353="F",VLOOKUP(K353,F!A:M,9,0),IF(F353="M",VLOOKUP(K353,M!A:M,9,0),""))))),0)</f>
        <v/>
      </c>
      <c r="W353" s="191" t="str">
        <f>IFERROR(IF(D353="","",IF(K353="","",IF(J353="","",IF(F353="F",VLOOKUP(K353,F!A:M,10,0),IF(F353="M",VLOOKUP(K353,M!A:M,10,0),""))))),0)</f>
        <v/>
      </c>
      <c r="X353" s="191" t="str">
        <f>IFERROR(IF(D353="","",IF(K353="","",IF(J353="","",IF(F353="F",VLOOKUP(K353,F!A:M,11,0),IF(F353="M",VLOOKUP(K353,M!A:M,11,0),""))))),0)</f>
        <v/>
      </c>
      <c r="Y353" s="191" t="str">
        <f>IFERROR(IF(D353="","",IF(K353="","",IF(J353="","",IF(F353="F",VLOOKUP(K353,F!A:M,12,0),IF(F353="M",VLOOKUP(K353,M!A:M,12,0),""))))),0)</f>
        <v/>
      </c>
      <c r="Z353" s="191" t="str">
        <f>IFERROR(IF(D353="","",IF(K353="","",IF(J353="","",IF(F353="F",VLOOKUP(K353,F!A:M,13,0),IF(F353="M",VLOOKUP(K353,M!A:M,13,0),""))))),0)</f>
        <v/>
      </c>
      <c r="AA353" s="191" t="str">
        <f>IFERROR(IF(D353="","",IF(F353="","",IF(J353="","",IF(K353="","",IF(AND(K353&gt;23,K353&lt;=60),IF(F353="F",VLOOKUP(MROUND(HZ353,0.5),'F-Weight for Length'!K:S,2,0),VLOOKUP(MROUND(HZ353,0.5),'M-Weight for Length'!K:S,2,0)),IF(K353&gt;60,IF(F353="F",VLOOKUP(K353,'F-Weight for Length'!U:AC,2,0),VLOOKUP(K353,'M-Weight for Length'!U:AC,2,0)),IF(F353="F",VLOOKUP(MROUND(HZ353,0.5),'F-Weight for Length'!A:I,2,0),VLOOKUP(MROUND(HZ353,0.5),'M-Weight for Length'!A:I,2,0)))))))),0)</f>
        <v/>
      </c>
      <c r="AB353" s="191" t="str">
        <f>IFERROR(IF(D353="","",IF(F353="","",IF(J353="","",IF(K353="","",IF(AND(K353&gt;23,K353&lt;=60),IF(F353="F",VLOOKUP(MROUND(HZ353,0.5),'F-Weight for Length'!K:S,3,0),VLOOKUP(MROUND(HZ353,0.5),'M-Weight for Length'!K:S,3,0)),IF(K353&gt;60,IF(F353="F",VLOOKUP(K353,'F-Weight for Length'!U:AC,3,0),VLOOKUP(K353,'M-Weight for Length'!U:AC,3,0)),IF(F353="F",VLOOKUP(MROUND(HZ353,0.5),'F-Weight for Length'!A:I,3,0),VLOOKUP(MROUND(HZ353,0.5),'M-Weight for Length'!A:I,3,0)))))))),0)</f>
        <v/>
      </c>
      <c r="AC353" s="191" t="str">
        <f>IFERROR(IF(D353="","",IF(F353="","",IF(J353="","",IF(K353="","",IF(AND(K353&gt;23,K353&lt;=60),IF(F353="F",VLOOKUP(MROUND(HZ353,0.5),'F-Weight for Length'!K:S,4,0),VLOOKUP(MROUND(HZ353,0.5),'M-Weight for Length'!K:S,4,0)),IF(K353&gt;60,IF(F353="F",VLOOKUP(K353,'F-Weight for Length'!U:AC,4,0),VLOOKUP(K353,'M-Weight for Length'!U:AC,4,0)),IF(F353="F",VLOOKUP(MROUND(HZ353,0.5),'F-Weight for Length'!A:I,4,0),VLOOKUP(MROUND(HZ353,0.5),'M-Weight for Length'!A:I,4,0)))))))),0)</f>
        <v/>
      </c>
      <c r="AD353" s="191" t="str">
        <f>IFERROR(IF(D353="","",IF(F353="","",IF(J353="","",IF(K353="","",IF(AND(K353&gt;23,K353&lt;=60),IF(F353="F",VLOOKUP(MROUND(HZ353,0.5),'F-Weight for Length'!K:S,5,0),VLOOKUP(MROUND(HZ353,0.5),'M-Weight for Length'!K:S,5,0)),IF(K353&gt;60,IF(F353="F",VLOOKUP(K353,'F-Weight for Length'!U:AC,5,0),VLOOKUP(K353,'M-Weight for Length'!U:AC,5,0)),IF(F353="F",VLOOKUP(MROUND(HZ353,0.5),'F-Weight for Length'!A:I,5,0),VLOOKUP(MROUND(HZ353,0.5),'M-Weight for Length'!A:I,5,0)))))))),0)</f>
        <v/>
      </c>
      <c r="AE353" s="191" t="str">
        <f>IFERROR(IF(D353="","",IF(F353="","",IF(J353="","",IF(K353="","",IF(AND(K353&gt;23,K353&lt;=60),IF(F353="F",VLOOKUP(MROUND(HZ353,0.5),'F-Weight for Length'!K:S,6,0),VLOOKUP(MROUND(HZ353,0.5),'M-Weight for Length'!K:S,6,0)),IF(K353&gt;60,IF(F353="F",VLOOKUP(K353,'F-Weight for Length'!U:AC,6,0),VLOOKUP(K353,'M-Weight for Length'!U:AC,6,0)),IF(F353="F",VLOOKUP(MROUND(HZ353,0.5),'F-Weight for Length'!A:I,6,0),VLOOKUP(MROUND(HZ353,0.5),'M-Weight for Length'!A:I,6,0)))))))),0)</f>
        <v/>
      </c>
      <c r="AF353" s="191" t="str">
        <f>IFERROR(IF(D353="","",IF(F353="","",IF(J353="","",IF(K353="","",IF(AND(K353&gt;23,K353&lt;=60),IF(F353="F",VLOOKUP(MROUND(HZ353,0.5),'F-Weight for Length'!K:S,7,0),VLOOKUP(MROUND(HZ353,0.5),'M-Weight for Length'!K:S,7,0)),IF(K353&gt;60,IF(F353="F",VLOOKUP(K353,'F-Weight for Length'!U:AC,7,0),VLOOKUP(K353,'M-Weight for Length'!U:AC,7,0)),IF(F353="F",VLOOKUP(MROUND(HZ353,0.5),'F-Weight for Length'!A:I,7,0),VLOOKUP(MROUND(HZ353,0.5),'M-Weight for Length'!A:I,7,0)))))))),0)</f>
        <v/>
      </c>
      <c r="AG353" s="191" t="str">
        <f>IFERROR(IF(D353="","",IF(F353="","",IF(J353="","",IF(K353="","",IF(AND(K353&gt;23,K353&lt;=60),IF(F353="F",VLOOKUP(MROUND(HZ353,0.5),'F-Weight for Length'!K:S,8,0),VLOOKUP(MROUND(HZ353,0.5),'M-Weight for Length'!K:S,8,0)),IF(K353&gt;60,IF(F353="F",VLOOKUP(K353,'F-Weight for Length'!U:AC,8,0),VLOOKUP(K353,'M-Weight for Length'!U:AC,8,0)),IF(F353="F",VLOOKUP(MROUND(HZ353,0.5),'F-Weight for Length'!A:I,8,0),VLOOKUP(MROUND(HZ353,0.5),'M-Weight for Length'!A:I,8,0)))))))),0)</f>
        <v/>
      </c>
      <c r="AH353" s="191" t="str">
        <f>IFERROR(IF(D353="","",IF(F353="","",IF(J353="","",IF(K353="","",IF(AND(K353&gt;23,K353&lt;=60),IF(F353="F",VLOOKUP(MROUND(HZ353,0.5),'F-Weight for Length'!K:S,9,0),VLOOKUP(MROUND(HZ353,0.5),'M-Weight for Length'!K:S,9,0)),IF(K353&gt;60,IF(F353="F",VLOOKUP(K353,'F-Weight for Length'!U:AC,9,0),VLOOKUP(K353,'M-Weight for Length'!U:AC,9,0)),IF(F353="F",VLOOKUP(MROUND(HZ353,0.5),'F-Weight for Length'!A:I,9,0),VLOOKUP(MROUND(HZ353,0.5),'M-Weight for Length'!A:I,9,0)))))))),0)</f>
        <v/>
      </c>
      <c r="AI353" s="192">
        <f t="shared" si="1175"/>
        <v>0</v>
      </c>
      <c r="AJ353" s="192">
        <f t="shared" si="1176"/>
        <v>0</v>
      </c>
      <c r="AK353" s="192">
        <f t="shared" si="1177"/>
        <v>0</v>
      </c>
      <c r="AL353" s="192">
        <f t="shared" si="1178"/>
        <v>0</v>
      </c>
      <c r="AM353" s="192">
        <f t="shared" si="1179"/>
        <v>0</v>
      </c>
      <c r="AN353" s="192">
        <f t="shared" si="1180"/>
        <v>0</v>
      </c>
      <c r="AO353" s="192">
        <f t="shared" si="1181"/>
        <v>0</v>
      </c>
      <c r="AP353" s="192">
        <f t="shared" si="1182"/>
        <v>0</v>
      </c>
      <c r="AQ353" s="192">
        <f t="shared" si="1183"/>
        <v>0</v>
      </c>
      <c r="AR353" s="192">
        <f t="shared" si="1184"/>
        <v>0</v>
      </c>
      <c r="AS353" s="192">
        <f t="shared" si="1185"/>
        <v>0</v>
      </c>
      <c r="AT353" s="192">
        <f t="shared" si="1186"/>
        <v>0</v>
      </c>
      <c r="AU353" s="192">
        <f t="shared" si="1187"/>
        <v>0</v>
      </c>
      <c r="AV353" s="192">
        <f t="shared" si="1188"/>
        <v>0</v>
      </c>
      <c r="AW353" s="192">
        <f t="shared" si="1189"/>
        <v>0</v>
      </c>
      <c r="AX353" s="192">
        <f t="shared" si="1190"/>
        <v>0</v>
      </c>
      <c r="AY353" s="192">
        <f t="shared" si="1191"/>
        <v>0</v>
      </c>
      <c r="AZ353" s="192">
        <f t="shared" si="1192"/>
        <v>0</v>
      </c>
      <c r="BA353" s="192">
        <f t="shared" si="1193"/>
        <v>0</v>
      </c>
      <c r="BB353" s="192">
        <f t="shared" si="1194"/>
        <v>0</v>
      </c>
      <c r="BC353" s="192">
        <f t="shared" si="1195"/>
        <v>0</v>
      </c>
      <c r="BD353" s="192">
        <f t="shared" si="1196"/>
        <v>0</v>
      </c>
      <c r="BE353" s="192">
        <f t="shared" si="1197"/>
        <v>0</v>
      </c>
      <c r="BF353" s="192">
        <f t="shared" si="1198"/>
        <v>0</v>
      </c>
      <c r="BG353" s="192">
        <f t="shared" si="1199"/>
        <v>0</v>
      </c>
      <c r="BH353" s="192">
        <f t="shared" si="1200"/>
        <v>0</v>
      </c>
      <c r="BI353" s="192">
        <f t="shared" si="1201"/>
        <v>0</v>
      </c>
      <c r="BJ353" s="192">
        <f t="shared" si="1202"/>
        <v>0</v>
      </c>
      <c r="BK353" s="192">
        <f t="shared" si="1203"/>
        <v>0</v>
      </c>
      <c r="BL353" s="192">
        <f t="shared" si="1204"/>
        <v>0</v>
      </c>
      <c r="BM353" s="192">
        <f t="shared" si="1205"/>
        <v>0</v>
      </c>
      <c r="BN353" s="192">
        <f t="shared" si="1206"/>
        <v>0</v>
      </c>
      <c r="BO353" s="192">
        <f t="shared" si="1207"/>
        <v>0</v>
      </c>
      <c r="BP353" s="192">
        <f t="shared" si="1208"/>
        <v>0</v>
      </c>
      <c r="BQ353" s="192">
        <f t="shared" si="1209"/>
        <v>0</v>
      </c>
      <c r="BR353" s="192">
        <f t="shared" si="1210"/>
        <v>0</v>
      </c>
      <c r="BS353" s="192">
        <f t="shared" si="1211"/>
        <v>0</v>
      </c>
      <c r="BT353" s="192">
        <f t="shared" si="1212"/>
        <v>0</v>
      </c>
      <c r="BU353" s="192">
        <f t="shared" si="1213"/>
        <v>0</v>
      </c>
      <c r="BV353" s="192">
        <f t="shared" si="1214"/>
        <v>0</v>
      </c>
      <c r="BW353" s="192">
        <f t="shared" si="1215"/>
        <v>0</v>
      </c>
      <c r="BX353" s="192">
        <f t="shared" si="1216"/>
        <v>0</v>
      </c>
      <c r="BY353" s="192">
        <f t="shared" si="1217"/>
        <v>0</v>
      </c>
      <c r="BZ353" s="192">
        <f t="shared" si="1218"/>
        <v>0</v>
      </c>
      <c r="CA353" s="192">
        <f t="shared" si="1219"/>
        <v>0</v>
      </c>
      <c r="CB353" s="192">
        <f t="shared" si="1220"/>
        <v>0</v>
      </c>
      <c r="CC353" s="192">
        <f t="shared" si="1221"/>
        <v>0</v>
      </c>
      <c r="CD353" s="192">
        <f t="shared" si="1222"/>
        <v>0</v>
      </c>
      <c r="CE353" s="192">
        <f t="shared" si="1223"/>
        <v>0</v>
      </c>
      <c r="CF353" s="192">
        <f t="shared" si="1224"/>
        <v>0</v>
      </c>
      <c r="CG353" s="192">
        <f t="shared" si="1225"/>
        <v>0</v>
      </c>
      <c r="CH353" s="192">
        <f t="shared" si="1226"/>
        <v>0</v>
      </c>
      <c r="CI353" s="192">
        <f t="shared" si="1227"/>
        <v>0</v>
      </c>
      <c r="CJ353" s="192">
        <f t="shared" si="1228"/>
        <v>0</v>
      </c>
      <c r="CK353" s="192">
        <f t="shared" si="1229"/>
        <v>0</v>
      </c>
      <c r="CL353" s="192">
        <f t="shared" si="1230"/>
        <v>0</v>
      </c>
      <c r="CM353" s="192">
        <f t="shared" si="1231"/>
        <v>0</v>
      </c>
      <c r="CN353" s="192">
        <f t="shared" si="1232"/>
        <v>0</v>
      </c>
      <c r="CO353" s="192">
        <f t="shared" si="1233"/>
        <v>0</v>
      </c>
      <c r="CP353" s="192">
        <f t="shared" si="1234"/>
        <v>0</v>
      </c>
      <c r="CQ353" s="192">
        <f t="shared" si="1235"/>
        <v>0</v>
      </c>
      <c r="CR353" s="192">
        <f t="shared" si="1236"/>
        <v>0</v>
      </c>
      <c r="CS353" s="192">
        <f t="shared" si="1237"/>
        <v>0</v>
      </c>
      <c r="CT353" s="192">
        <f t="shared" si="1238"/>
        <v>0</v>
      </c>
      <c r="CU353" s="192">
        <f t="shared" si="1239"/>
        <v>0</v>
      </c>
      <c r="CV353" s="192">
        <f t="shared" si="1240"/>
        <v>0</v>
      </c>
      <c r="CW353" s="192">
        <f t="shared" si="1241"/>
        <v>0</v>
      </c>
      <c r="CX353" s="192">
        <f t="shared" si="1242"/>
        <v>0</v>
      </c>
      <c r="CY353" s="192">
        <f t="shared" si="1243"/>
        <v>0</v>
      </c>
      <c r="CZ353" s="192">
        <f t="shared" si="1244"/>
        <v>0</v>
      </c>
      <c r="DA353" s="192">
        <f t="shared" si="1245"/>
        <v>0</v>
      </c>
      <c r="DB353" s="192">
        <f t="shared" si="1246"/>
        <v>0</v>
      </c>
      <c r="DC353" s="192">
        <f t="shared" si="1247"/>
        <v>0</v>
      </c>
      <c r="DD353" s="192">
        <f t="shared" si="1248"/>
        <v>0</v>
      </c>
      <c r="DE353" s="192">
        <f t="shared" si="1249"/>
        <v>0</v>
      </c>
      <c r="DF353" s="192">
        <f t="shared" si="1250"/>
        <v>0</v>
      </c>
      <c r="DG353" s="192">
        <f t="shared" si="1251"/>
        <v>0</v>
      </c>
      <c r="DH353" s="192">
        <f t="shared" si="1252"/>
        <v>0</v>
      </c>
      <c r="DI353" s="192">
        <f t="shared" si="1253"/>
        <v>0</v>
      </c>
      <c r="DJ353" s="192">
        <f t="shared" si="1254"/>
        <v>0</v>
      </c>
      <c r="DK353" s="192">
        <f t="shared" si="1255"/>
        <v>0</v>
      </c>
      <c r="DL353" s="192">
        <f t="shared" si="1256"/>
        <v>0</v>
      </c>
      <c r="DM353" s="192">
        <f t="shared" si="1257"/>
        <v>0</v>
      </c>
      <c r="DN353" s="192">
        <f t="shared" si="1258"/>
        <v>0</v>
      </c>
      <c r="DO353" s="192">
        <f t="shared" si="1259"/>
        <v>0</v>
      </c>
      <c r="DP353" s="192">
        <f t="shared" si="1260"/>
        <v>0</v>
      </c>
      <c r="DQ353" s="192">
        <f t="shared" si="1261"/>
        <v>0</v>
      </c>
      <c r="DR353" s="192">
        <f t="shared" si="1262"/>
        <v>0</v>
      </c>
      <c r="DS353" s="192">
        <f t="shared" si="1263"/>
        <v>0</v>
      </c>
      <c r="DT353" s="192">
        <f t="shared" si="1264"/>
        <v>0</v>
      </c>
      <c r="DU353" s="192">
        <f t="shared" si="1265"/>
        <v>0</v>
      </c>
      <c r="DV353" s="193">
        <f t="shared" si="1266"/>
        <v>0</v>
      </c>
      <c r="DW353" s="193">
        <f t="shared" si="1267"/>
        <v>0</v>
      </c>
      <c r="DX353" s="193">
        <f t="shared" si="1268"/>
        <v>0</v>
      </c>
      <c r="DY353" s="193">
        <f t="shared" si="1269"/>
        <v>0</v>
      </c>
      <c r="DZ353" s="193">
        <f t="shared" si="1270"/>
        <v>0</v>
      </c>
      <c r="EA353" s="192">
        <f t="shared" si="1271"/>
        <v>0</v>
      </c>
      <c r="EB353" s="192">
        <f t="shared" si="1272"/>
        <v>0</v>
      </c>
      <c r="EC353" s="192">
        <f t="shared" si="1273"/>
        <v>0</v>
      </c>
      <c r="ED353" s="192">
        <f t="shared" si="1274"/>
        <v>0</v>
      </c>
      <c r="EE353" s="192">
        <f t="shared" si="1275"/>
        <v>0</v>
      </c>
      <c r="EF353" s="192">
        <f t="shared" si="1276"/>
        <v>0</v>
      </c>
      <c r="EG353" s="192">
        <f t="shared" si="1277"/>
        <v>0</v>
      </c>
      <c r="EH353" s="192">
        <f t="shared" si="1278"/>
        <v>0</v>
      </c>
      <c r="EI353" s="192">
        <f t="shared" si="1279"/>
        <v>0</v>
      </c>
      <c r="EJ353" s="192">
        <f t="shared" si="1280"/>
        <v>0</v>
      </c>
      <c r="EK353" s="192">
        <f t="shared" si="1281"/>
        <v>0</v>
      </c>
      <c r="EL353" s="192">
        <f t="shared" si="1282"/>
        <v>0</v>
      </c>
      <c r="EM353" s="192">
        <f t="shared" si="1283"/>
        <v>0</v>
      </c>
      <c r="EN353" s="192">
        <f t="shared" si="1284"/>
        <v>0</v>
      </c>
      <c r="EO353" s="192">
        <f t="shared" si="1285"/>
        <v>0</v>
      </c>
      <c r="EP353" s="192">
        <f t="shared" si="1286"/>
        <v>0</v>
      </c>
      <c r="EQ353" s="192">
        <f t="shared" si="1287"/>
        <v>0</v>
      </c>
      <c r="ER353" s="192">
        <f t="shared" si="1288"/>
        <v>0</v>
      </c>
      <c r="ES353" s="192">
        <f t="shared" si="1289"/>
        <v>0</v>
      </c>
      <c r="ET353" s="192">
        <f t="shared" si="1290"/>
        <v>0</v>
      </c>
      <c r="EU353" s="192">
        <f t="shared" si="1291"/>
        <v>0</v>
      </c>
      <c r="EV353" s="192">
        <f t="shared" si="1292"/>
        <v>0</v>
      </c>
      <c r="EW353" s="192">
        <f t="shared" si="1293"/>
        <v>0</v>
      </c>
      <c r="EX353" s="192">
        <f t="shared" si="1294"/>
        <v>0</v>
      </c>
      <c r="EY353" s="192">
        <f t="shared" si="1295"/>
        <v>0</v>
      </c>
      <c r="EZ353" s="192">
        <f t="shared" si="1296"/>
        <v>0</v>
      </c>
      <c r="FA353" s="192">
        <f t="shared" si="1297"/>
        <v>0</v>
      </c>
      <c r="FB353" s="192">
        <f t="shared" si="1298"/>
        <v>0</v>
      </c>
      <c r="FC353" s="192">
        <f t="shared" si="1299"/>
        <v>0</v>
      </c>
      <c r="FD353" s="192">
        <f t="shared" si="1300"/>
        <v>0</v>
      </c>
      <c r="FE353" s="192">
        <f t="shared" si="1301"/>
        <v>0</v>
      </c>
      <c r="FF353" s="192">
        <f t="shared" si="1302"/>
        <v>0</v>
      </c>
      <c r="FG353" s="192">
        <f t="shared" si="1303"/>
        <v>0</v>
      </c>
      <c r="FH353" s="192">
        <f t="shared" si="1304"/>
        <v>0</v>
      </c>
      <c r="FI353" s="192">
        <f t="shared" si="1305"/>
        <v>0</v>
      </c>
      <c r="FJ353" s="192">
        <f t="shared" si="1306"/>
        <v>0</v>
      </c>
      <c r="FK353" s="192">
        <f t="shared" si="1307"/>
        <v>0</v>
      </c>
      <c r="FL353" s="192">
        <f t="shared" si="1308"/>
        <v>0</v>
      </c>
      <c r="FM353" s="192">
        <f t="shared" si="1309"/>
        <v>0</v>
      </c>
      <c r="FN353" s="192">
        <f t="shared" si="1310"/>
        <v>0</v>
      </c>
      <c r="FO353" s="192">
        <f t="shared" si="1311"/>
        <v>0</v>
      </c>
      <c r="FP353" s="192">
        <f t="shared" si="1312"/>
        <v>0</v>
      </c>
      <c r="FQ353" s="192">
        <f t="shared" si="1313"/>
        <v>0</v>
      </c>
      <c r="FR353" s="192">
        <f t="shared" si="1314"/>
        <v>0</v>
      </c>
      <c r="FS353" s="192">
        <f t="shared" si="1315"/>
        <v>0</v>
      </c>
      <c r="FT353" s="192">
        <f t="shared" si="1316"/>
        <v>0</v>
      </c>
      <c r="FU353" s="192">
        <f t="shared" si="1317"/>
        <v>0</v>
      </c>
      <c r="FV353" s="192">
        <f t="shared" si="1318"/>
        <v>0</v>
      </c>
      <c r="FW353" s="192">
        <f t="shared" si="1319"/>
        <v>0</v>
      </c>
      <c r="FX353" s="192">
        <f t="shared" si="1320"/>
        <v>0</v>
      </c>
      <c r="FY353" s="192">
        <f t="shared" si="1321"/>
        <v>0</v>
      </c>
      <c r="FZ353" s="192">
        <f t="shared" si="1322"/>
        <v>0</v>
      </c>
      <c r="GA353" s="192">
        <f t="shared" si="1323"/>
        <v>0</v>
      </c>
      <c r="GB353" s="192">
        <f t="shared" si="1324"/>
        <v>0</v>
      </c>
      <c r="GC353" s="192">
        <f t="shared" si="1325"/>
        <v>0</v>
      </c>
      <c r="GD353" s="192">
        <f t="shared" si="1326"/>
        <v>0</v>
      </c>
      <c r="GE353" s="192">
        <f t="shared" si="1327"/>
        <v>0</v>
      </c>
      <c r="GF353" s="192">
        <f t="shared" si="1328"/>
        <v>0</v>
      </c>
      <c r="GG353" s="192">
        <f t="shared" si="1329"/>
        <v>0</v>
      </c>
      <c r="GH353" s="192">
        <f t="shared" si="1330"/>
        <v>0</v>
      </c>
      <c r="GI353" s="192">
        <f t="shared" si="1331"/>
        <v>0</v>
      </c>
      <c r="GJ353" s="192">
        <f t="shared" si="1332"/>
        <v>0</v>
      </c>
      <c r="GK353" s="192">
        <f t="shared" si="1333"/>
        <v>0</v>
      </c>
      <c r="GL353" s="192">
        <f t="shared" si="1334"/>
        <v>0</v>
      </c>
      <c r="GM353" s="192">
        <f t="shared" si="1335"/>
        <v>0</v>
      </c>
      <c r="GN353" s="192">
        <f t="shared" si="1336"/>
        <v>0</v>
      </c>
      <c r="GO353" s="192">
        <f t="shared" si="1337"/>
        <v>0</v>
      </c>
      <c r="GP353" s="192">
        <f t="shared" si="1338"/>
        <v>0</v>
      </c>
      <c r="GQ353" s="192">
        <f t="shared" si="1339"/>
        <v>0</v>
      </c>
      <c r="GR353" s="192">
        <f t="shared" si="1340"/>
        <v>0</v>
      </c>
      <c r="GS353" s="192">
        <f t="shared" si="1341"/>
        <v>0</v>
      </c>
      <c r="GT353" s="192">
        <f t="shared" si="1342"/>
        <v>0</v>
      </c>
      <c r="GU353" s="192">
        <f t="shared" si="1343"/>
        <v>0</v>
      </c>
      <c r="GV353" s="192">
        <f t="shared" si="1344"/>
        <v>0</v>
      </c>
      <c r="GW353" s="192">
        <f t="shared" si="1345"/>
        <v>0</v>
      </c>
      <c r="GX353" s="192">
        <f t="shared" si="1346"/>
        <v>0</v>
      </c>
      <c r="GY353" s="192">
        <f t="shared" si="1347"/>
        <v>0</v>
      </c>
      <c r="GZ353" s="192">
        <f t="shared" si="1348"/>
        <v>0</v>
      </c>
      <c r="HA353" s="192">
        <f t="shared" si="1349"/>
        <v>0</v>
      </c>
      <c r="HB353" s="192">
        <f t="shared" si="1350"/>
        <v>0</v>
      </c>
      <c r="HC353" s="192">
        <f t="shared" si="1351"/>
        <v>0</v>
      </c>
      <c r="HD353" s="192">
        <f t="shared" si="1352"/>
        <v>0</v>
      </c>
      <c r="HE353" s="192">
        <f t="shared" si="1353"/>
        <v>0</v>
      </c>
      <c r="HF353" s="192">
        <f t="shared" si="1354"/>
        <v>0</v>
      </c>
      <c r="HG353" s="192">
        <f t="shared" si="1355"/>
        <v>0</v>
      </c>
      <c r="HH353" s="192">
        <f t="shared" si="1356"/>
        <v>0</v>
      </c>
      <c r="HI353" s="192">
        <f t="shared" si="1357"/>
        <v>0</v>
      </c>
      <c r="HJ353" s="192">
        <f t="shared" si="1358"/>
        <v>0</v>
      </c>
      <c r="HK353" s="192">
        <f t="shared" si="1359"/>
        <v>0</v>
      </c>
      <c r="HL353" s="192">
        <f t="shared" si="1360"/>
        <v>0</v>
      </c>
      <c r="HM353" s="192">
        <f t="shared" si="1361"/>
        <v>0</v>
      </c>
      <c r="HN353" s="194">
        <f t="shared" si="1362"/>
        <v>0</v>
      </c>
      <c r="HO353" s="194">
        <f t="shared" si="1363"/>
        <v>0</v>
      </c>
      <c r="HP353" s="194">
        <f t="shared" si="1364"/>
        <v>0</v>
      </c>
      <c r="HQ353" s="194">
        <f t="shared" si="1365"/>
        <v>0</v>
      </c>
      <c r="HR353" s="194">
        <f t="shared" si="1366"/>
        <v>0</v>
      </c>
      <c r="HS353" s="195" t="str">
        <f t="shared" si="1163"/>
        <v/>
      </c>
      <c r="HT353" s="196">
        <f t="shared" si="1159"/>
        <v>0</v>
      </c>
      <c r="HU353" s="196">
        <f t="shared" si="1160"/>
        <v>0</v>
      </c>
      <c r="HV353" s="197" t="str">
        <f t="shared" si="1164"/>
        <v/>
      </c>
      <c r="HW353" s="197" t="str">
        <f t="shared" si="1367"/>
        <v/>
      </c>
      <c r="HX353" s="197" t="str">
        <f t="shared" si="1368"/>
        <v/>
      </c>
      <c r="HY353" s="195" t="str">
        <f t="shared" si="1165"/>
        <v/>
      </c>
      <c r="HZ353" s="30">
        <f t="shared" si="1161"/>
        <v>0</v>
      </c>
      <c r="IA353" s="198">
        <f t="shared" si="1166"/>
        <v>0</v>
      </c>
      <c r="IB353" s="195"/>
      <c r="IC353" s="195">
        <f t="shared" si="1369"/>
        <v>0</v>
      </c>
      <c r="ID353" s="195">
        <f t="shared" si="1167"/>
        <v>0</v>
      </c>
      <c r="IE353" s="195">
        <f t="shared" si="1370"/>
        <v>0</v>
      </c>
      <c r="IF353" s="195">
        <f t="shared" si="1168"/>
        <v>0</v>
      </c>
      <c r="IG353" s="307">
        <f t="shared" si="1169"/>
        <v>0</v>
      </c>
      <c r="IH353" s="307">
        <f t="shared" si="1170"/>
        <v>0</v>
      </c>
      <c r="II353" s="44">
        <f t="shared" si="1171"/>
        <v>0</v>
      </c>
      <c r="IJ353" s="44">
        <f t="shared" si="1371"/>
        <v>0</v>
      </c>
      <c r="IK353" s="44">
        <f t="shared" si="1372"/>
        <v>0</v>
      </c>
      <c r="IL353" s="44">
        <f t="shared" si="1373"/>
        <v>0</v>
      </c>
      <c r="IM353" s="44">
        <f t="shared" si="1374"/>
        <v>0</v>
      </c>
      <c r="IN353" s="44">
        <f t="shared" si="1375"/>
        <v>0</v>
      </c>
      <c r="IO353" s="44">
        <f t="shared" si="1376"/>
        <v>0</v>
      </c>
    </row>
    <row r="354" spans="1:249" ht="18" customHeight="1">
      <c r="A354" s="188">
        <v>348</v>
      </c>
      <c r="B354" s="326"/>
      <c r="C354" s="289"/>
      <c r="D354" s="199"/>
      <c r="E354" s="189"/>
      <c r="F354" s="189"/>
      <c r="G354" s="190"/>
      <c r="H354" s="190"/>
      <c r="I354" s="272"/>
      <c r="J354" s="207"/>
      <c r="K354" s="214" t="str">
        <f t="shared" si="1172"/>
        <v/>
      </c>
      <c r="L354" s="200" t="str">
        <f t="shared" si="1173"/>
        <v/>
      </c>
      <c r="M354" s="200" t="str">
        <f t="shared" si="1174"/>
        <v/>
      </c>
      <c r="N354" s="209" t="str">
        <f t="shared" si="1162"/>
        <v/>
      </c>
      <c r="O354" s="208" t="str">
        <f>IFERROR(IF(D354="","",IF(K354="","",IF(I354="","",IF(F354="F",VLOOKUP(K354,F!A:G,2,0),IF(F354="M",VLOOKUP(K354,M!A:G,2,0),""))))),0)</f>
        <v/>
      </c>
      <c r="P354" s="191" t="str">
        <f>IFERROR(IF(D354="","",IF(K354="","",IF(I354="","",IF(F354="F",VLOOKUP(K354,F!A:G,3,0),IF(F354="M",VLOOKUP(K354,M!A:G,3,0),""))))),0)</f>
        <v/>
      </c>
      <c r="Q354" s="191" t="str">
        <f>IFERROR(IF(D354="","",IF(K354="","",IF(I354="","",IF(F354="F",VLOOKUP(K354,F!A:G,4,0),IF(F354="M",VLOOKUP(K354,M!A:G,4,0),""))))),0)</f>
        <v/>
      </c>
      <c r="R354" s="191" t="str">
        <f>IFERROR(IF(D354="","",IF(K354="","",IF(I354="","",IF(F354="F",VLOOKUP(K354,F!A:G,5,0),IF(F354="M",VLOOKUP(K354,M!A:G,5,0),""))))),0)</f>
        <v/>
      </c>
      <c r="S354" s="191" t="str">
        <f>IFERROR(IF(D354="","",IF(K354="","",IF(I354="","",IF(F354="F",VLOOKUP(K354,F!A:G,6,0),IF(F354="M",VLOOKUP(K354,M!A:G,6,0),""))))),0)</f>
        <v/>
      </c>
      <c r="T354" s="191" t="str">
        <f>IFERROR(IF(D354="","",IF(K354="","",IF(I354="","",IF(F354="F",VLOOKUP(K354,F!A:G,7,0),IF(F354="M",VLOOKUP(K354,M!A:G,7,0),""))))),0)</f>
        <v/>
      </c>
      <c r="U354" s="191" t="str">
        <f>IFERROR(IF(D354="","",IF(K354="","",IF(J354="","",IF(F354="F",VLOOKUP(K354,F!A:M,8,0),IF(F354="M",VLOOKUP(K354,M!A:M,8,0),""))))),0)</f>
        <v/>
      </c>
      <c r="V354" s="191" t="str">
        <f>IFERROR(IF(D354="","",IF(K354="","",IF(J354="","",IF(F354="F",VLOOKUP(K354,F!A:M,9,0),IF(F354="M",VLOOKUP(K354,M!A:M,9,0),""))))),0)</f>
        <v/>
      </c>
      <c r="W354" s="191" t="str">
        <f>IFERROR(IF(D354="","",IF(K354="","",IF(J354="","",IF(F354="F",VLOOKUP(K354,F!A:M,10,0),IF(F354="M",VLOOKUP(K354,M!A:M,10,0),""))))),0)</f>
        <v/>
      </c>
      <c r="X354" s="191" t="str">
        <f>IFERROR(IF(D354="","",IF(K354="","",IF(J354="","",IF(F354="F",VLOOKUP(K354,F!A:M,11,0),IF(F354="M",VLOOKUP(K354,M!A:M,11,0),""))))),0)</f>
        <v/>
      </c>
      <c r="Y354" s="191" t="str">
        <f>IFERROR(IF(D354="","",IF(K354="","",IF(J354="","",IF(F354="F",VLOOKUP(K354,F!A:M,12,0),IF(F354="M",VLOOKUP(K354,M!A:M,12,0),""))))),0)</f>
        <v/>
      </c>
      <c r="Z354" s="191" t="str">
        <f>IFERROR(IF(D354="","",IF(K354="","",IF(J354="","",IF(F354="F",VLOOKUP(K354,F!A:M,13,0),IF(F354="M",VLOOKUP(K354,M!A:M,13,0),""))))),0)</f>
        <v/>
      </c>
      <c r="AA354" s="191" t="str">
        <f>IFERROR(IF(D354="","",IF(F354="","",IF(J354="","",IF(K354="","",IF(AND(K354&gt;23,K354&lt;=60),IF(F354="F",VLOOKUP(MROUND(HZ354,0.5),'F-Weight for Length'!K:S,2,0),VLOOKUP(MROUND(HZ354,0.5),'M-Weight for Length'!K:S,2,0)),IF(K354&gt;60,IF(F354="F",VLOOKUP(K354,'F-Weight for Length'!U:AC,2,0),VLOOKUP(K354,'M-Weight for Length'!U:AC,2,0)),IF(F354="F",VLOOKUP(MROUND(HZ354,0.5),'F-Weight for Length'!A:I,2,0),VLOOKUP(MROUND(HZ354,0.5),'M-Weight for Length'!A:I,2,0)))))))),0)</f>
        <v/>
      </c>
      <c r="AB354" s="191" t="str">
        <f>IFERROR(IF(D354="","",IF(F354="","",IF(J354="","",IF(K354="","",IF(AND(K354&gt;23,K354&lt;=60),IF(F354="F",VLOOKUP(MROUND(HZ354,0.5),'F-Weight for Length'!K:S,3,0),VLOOKUP(MROUND(HZ354,0.5),'M-Weight for Length'!K:S,3,0)),IF(K354&gt;60,IF(F354="F",VLOOKUP(K354,'F-Weight for Length'!U:AC,3,0),VLOOKUP(K354,'M-Weight for Length'!U:AC,3,0)),IF(F354="F",VLOOKUP(MROUND(HZ354,0.5),'F-Weight for Length'!A:I,3,0),VLOOKUP(MROUND(HZ354,0.5),'M-Weight for Length'!A:I,3,0)))))))),0)</f>
        <v/>
      </c>
      <c r="AC354" s="191" t="str">
        <f>IFERROR(IF(D354="","",IF(F354="","",IF(J354="","",IF(K354="","",IF(AND(K354&gt;23,K354&lt;=60),IF(F354="F",VLOOKUP(MROUND(HZ354,0.5),'F-Weight for Length'!K:S,4,0),VLOOKUP(MROUND(HZ354,0.5),'M-Weight for Length'!K:S,4,0)),IF(K354&gt;60,IF(F354="F",VLOOKUP(K354,'F-Weight for Length'!U:AC,4,0),VLOOKUP(K354,'M-Weight for Length'!U:AC,4,0)),IF(F354="F",VLOOKUP(MROUND(HZ354,0.5),'F-Weight for Length'!A:I,4,0),VLOOKUP(MROUND(HZ354,0.5),'M-Weight for Length'!A:I,4,0)))))))),0)</f>
        <v/>
      </c>
      <c r="AD354" s="191" t="str">
        <f>IFERROR(IF(D354="","",IF(F354="","",IF(J354="","",IF(K354="","",IF(AND(K354&gt;23,K354&lt;=60),IF(F354="F",VLOOKUP(MROUND(HZ354,0.5),'F-Weight for Length'!K:S,5,0),VLOOKUP(MROUND(HZ354,0.5),'M-Weight for Length'!K:S,5,0)),IF(K354&gt;60,IF(F354="F",VLOOKUP(K354,'F-Weight for Length'!U:AC,5,0),VLOOKUP(K354,'M-Weight for Length'!U:AC,5,0)),IF(F354="F",VLOOKUP(MROUND(HZ354,0.5),'F-Weight for Length'!A:I,5,0),VLOOKUP(MROUND(HZ354,0.5),'M-Weight for Length'!A:I,5,0)))))))),0)</f>
        <v/>
      </c>
      <c r="AE354" s="191" t="str">
        <f>IFERROR(IF(D354="","",IF(F354="","",IF(J354="","",IF(K354="","",IF(AND(K354&gt;23,K354&lt;=60),IF(F354="F",VLOOKUP(MROUND(HZ354,0.5),'F-Weight for Length'!K:S,6,0),VLOOKUP(MROUND(HZ354,0.5),'M-Weight for Length'!K:S,6,0)),IF(K354&gt;60,IF(F354="F",VLOOKUP(K354,'F-Weight for Length'!U:AC,6,0),VLOOKUP(K354,'M-Weight for Length'!U:AC,6,0)),IF(F354="F",VLOOKUP(MROUND(HZ354,0.5),'F-Weight for Length'!A:I,6,0),VLOOKUP(MROUND(HZ354,0.5),'M-Weight for Length'!A:I,6,0)))))))),0)</f>
        <v/>
      </c>
      <c r="AF354" s="191" t="str">
        <f>IFERROR(IF(D354="","",IF(F354="","",IF(J354="","",IF(K354="","",IF(AND(K354&gt;23,K354&lt;=60),IF(F354="F",VLOOKUP(MROUND(HZ354,0.5),'F-Weight for Length'!K:S,7,0),VLOOKUP(MROUND(HZ354,0.5),'M-Weight for Length'!K:S,7,0)),IF(K354&gt;60,IF(F354="F",VLOOKUP(K354,'F-Weight for Length'!U:AC,7,0),VLOOKUP(K354,'M-Weight for Length'!U:AC,7,0)),IF(F354="F",VLOOKUP(MROUND(HZ354,0.5),'F-Weight for Length'!A:I,7,0),VLOOKUP(MROUND(HZ354,0.5),'M-Weight for Length'!A:I,7,0)))))))),0)</f>
        <v/>
      </c>
      <c r="AG354" s="191" t="str">
        <f>IFERROR(IF(D354="","",IF(F354="","",IF(J354="","",IF(K354="","",IF(AND(K354&gt;23,K354&lt;=60),IF(F354="F",VLOOKUP(MROUND(HZ354,0.5),'F-Weight for Length'!K:S,8,0),VLOOKUP(MROUND(HZ354,0.5),'M-Weight for Length'!K:S,8,0)),IF(K354&gt;60,IF(F354="F",VLOOKUP(K354,'F-Weight for Length'!U:AC,8,0),VLOOKUP(K354,'M-Weight for Length'!U:AC,8,0)),IF(F354="F",VLOOKUP(MROUND(HZ354,0.5),'F-Weight for Length'!A:I,8,0),VLOOKUP(MROUND(HZ354,0.5),'M-Weight for Length'!A:I,8,0)))))))),0)</f>
        <v/>
      </c>
      <c r="AH354" s="191" t="str">
        <f>IFERROR(IF(D354="","",IF(F354="","",IF(J354="","",IF(K354="","",IF(AND(K354&gt;23,K354&lt;=60),IF(F354="F",VLOOKUP(MROUND(HZ354,0.5),'F-Weight for Length'!K:S,9,0),VLOOKUP(MROUND(HZ354,0.5),'M-Weight for Length'!K:S,9,0)),IF(K354&gt;60,IF(F354="F",VLOOKUP(K354,'F-Weight for Length'!U:AC,9,0),VLOOKUP(K354,'M-Weight for Length'!U:AC,9,0)),IF(F354="F",VLOOKUP(MROUND(HZ354,0.5),'F-Weight for Length'!A:I,9,0),VLOOKUP(MROUND(HZ354,0.5),'M-Weight for Length'!A:I,9,0)))))))),0)</f>
        <v/>
      </c>
      <c r="AI354" s="192">
        <f t="shared" si="1175"/>
        <v>0</v>
      </c>
      <c r="AJ354" s="192">
        <f t="shared" si="1176"/>
        <v>0</v>
      </c>
      <c r="AK354" s="192">
        <f t="shared" si="1177"/>
        <v>0</v>
      </c>
      <c r="AL354" s="192">
        <f t="shared" si="1178"/>
        <v>0</v>
      </c>
      <c r="AM354" s="192">
        <f t="shared" si="1179"/>
        <v>0</v>
      </c>
      <c r="AN354" s="192">
        <f t="shared" si="1180"/>
        <v>0</v>
      </c>
      <c r="AO354" s="192">
        <f t="shared" si="1181"/>
        <v>0</v>
      </c>
      <c r="AP354" s="192">
        <f t="shared" si="1182"/>
        <v>0</v>
      </c>
      <c r="AQ354" s="192">
        <f t="shared" si="1183"/>
        <v>0</v>
      </c>
      <c r="AR354" s="192">
        <f t="shared" si="1184"/>
        <v>0</v>
      </c>
      <c r="AS354" s="192">
        <f t="shared" si="1185"/>
        <v>0</v>
      </c>
      <c r="AT354" s="192">
        <f t="shared" si="1186"/>
        <v>0</v>
      </c>
      <c r="AU354" s="192">
        <f t="shared" si="1187"/>
        <v>0</v>
      </c>
      <c r="AV354" s="192">
        <f t="shared" si="1188"/>
        <v>0</v>
      </c>
      <c r="AW354" s="192">
        <f t="shared" si="1189"/>
        <v>0</v>
      </c>
      <c r="AX354" s="192">
        <f t="shared" si="1190"/>
        <v>0</v>
      </c>
      <c r="AY354" s="192">
        <f t="shared" si="1191"/>
        <v>0</v>
      </c>
      <c r="AZ354" s="192">
        <f t="shared" si="1192"/>
        <v>0</v>
      </c>
      <c r="BA354" s="192">
        <f t="shared" si="1193"/>
        <v>0</v>
      </c>
      <c r="BB354" s="192">
        <f t="shared" si="1194"/>
        <v>0</v>
      </c>
      <c r="BC354" s="192">
        <f t="shared" si="1195"/>
        <v>0</v>
      </c>
      <c r="BD354" s="192">
        <f t="shared" si="1196"/>
        <v>0</v>
      </c>
      <c r="BE354" s="192">
        <f t="shared" si="1197"/>
        <v>0</v>
      </c>
      <c r="BF354" s="192">
        <f t="shared" si="1198"/>
        <v>0</v>
      </c>
      <c r="BG354" s="192">
        <f t="shared" si="1199"/>
        <v>0</v>
      </c>
      <c r="BH354" s="192">
        <f t="shared" si="1200"/>
        <v>0</v>
      </c>
      <c r="BI354" s="192">
        <f t="shared" si="1201"/>
        <v>0</v>
      </c>
      <c r="BJ354" s="192">
        <f t="shared" si="1202"/>
        <v>0</v>
      </c>
      <c r="BK354" s="192">
        <f t="shared" si="1203"/>
        <v>0</v>
      </c>
      <c r="BL354" s="192">
        <f t="shared" si="1204"/>
        <v>0</v>
      </c>
      <c r="BM354" s="192">
        <f t="shared" si="1205"/>
        <v>0</v>
      </c>
      <c r="BN354" s="192">
        <f t="shared" si="1206"/>
        <v>0</v>
      </c>
      <c r="BO354" s="192">
        <f t="shared" si="1207"/>
        <v>0</v>
      </c>
      <c r="BP354" s="192">
        <f t="shared" si="1208"/>
        <v>0</v>
      </c>
      <c r="BQ354" s="192">
        <f t="shared" si="1209"/>
        <v>0</v>
      </c>
      <c r="BR354" s="192">
        <f t="shared" si="1210"/>
        <v>0</v>
      </c>
      <c r="BS354" s="192">
        <f t="shared" si="1211"/>
        <v>0</v>
      </c>
      <c r="BT354" s="192">
        <f t="shared" si="1212"/>
        <v>0</v>
      </c>
      <c r="BU354" s="192">
        <f t="shared" si="1213"/>
        <v>0</v>
      </c>
      <c r="BV354" s="192">
        <f t="shared" si="1214"/>
        <v>0</v>
      </c>
      <c r="BW354" s="192">
        <f t="shared" si="1215"/>
        <v>0</v>
      </c>
      <c r="BX354" s="192">
        <f t="shared" si="1216"/>
        <v>0</v>
      </c>
      <c r="BY354" s="192">
        <f t="shared" si="1217"/>
        <v>0</v>
      </c>
      <c r="BZ354" s="192">
        <f t="shared" si="1218"/>
        <v>0</v>
      </c>
      <c r="CA354" s="192">
        <f t="shared" si="1219"/>
        <v>0</v>
      </c>
      <c r="CB354" s="192">
        <f t="shared" si="1220"/>
        <v>0</v>
      </c>
      <c r="CC354" s="192">
        <f t="shared" si="1221"/>
        <v>0</v>
      </c>
      <c r="CD354" s="192">
        <f t="shared" si="1222"/>
        <v>0</v>
      </c>
      <c r="CE354" s="192">
        <f t="shared" si="1223"/>
        <v>0</v>
      </c>
      <c r="CF354" s="192">
        <f t="shared" si="1224"/>
        <v>0</v>
      </c>
      <c r="CG354" s="192">
        <f t="shared" si="1225"/>
        <v>0</v>
      </c>
      <c r="CH354" s="192">
        <f t="shared" si="1226"/>
        <v>0</v>
      </c>
      <c r="CI354" s="192">
        <f t="shared" si="1227"/>
        <v>0</v>
      </c>
      <c r="CJ354" s="192">
        <f t="shared" si="1228"/>
        <v>0</v>
      </c>
      <c r="CK354" s="192">
        <f t="shared" si="1229"/>
        <v>0</v>
      </c>
      <c r="CL354" s="192">
        <f t="shared" si="1230"/>
        <v>0</v>
      </c>
      <c r="CM354" s="192">
        <f t="shared" si="1231"/>
        <v>0</v>
      </c>
      <c r="CN354" s="192">
        <f t="shared" si="1232"/>
        <v>0</v>
      </c>
      <c r="CO354" s="192">
        <f t="shared" si="1233"/>
        <v>0</v>
      </c>
      <c r="CP354" s="192">
        <f t="shared" si="1234"/>
        <v>0</v>
      </c>
      <c r="CQ354" s="192">
        <f t="shared" si="1235"/>
        <v>0</v>
      </c>
      <c r="CR354" s="192">
        <f t="shared" si="1236"/>
        <v>0</v>
      </c>
      <c r="CS354" s="192">
        <f t="shared" si="1237"/>
        <v>0</v>
      </c>
      <c r="CT354" s="192">
        <f t="shared" si="1238"/>
        <v>0</v>
      </c>
      <c r="CU354" s="192">
        <f t="shared" si="1239"/>
        <v>0</v>
      </c>
      <c r="CV354" s="192">
        <f t="shared" si="1240"/>
        <v>0</v>
      </c>
      <c r="CW354" s="192">
        <f t="shared" si="1241"/>
        <v>0</v>
      </c>
      <c r="CX354" s="192">
        <f t="shared" si="1242"/>
        <v>0</v>
      </c>
      <c r="CY354" s="192">
        <f t="shared" si="1243"/>
        <v>0</v>
      </c>
      <c r="CZ354" s="192">
        <f t="shared" si="1244"/>
        <v>0</v>
      </c>
      <c r="DA354" s="192">
        <f t="shared" si="1245"/>
        <v>0</v>
      </c>
      <c r="DB354" s="192">
        <f t="shared" si="1246"/>
        <v>0</v>
      </c>
      <c r="DC354" s="192">
        <f t="shared" si="1247"/>
        <v>0</v>
      </c>
      <c r="DD354" s="192">
        <f t="shared" si="1248"/>
        <v>0</v>
      </c>
      <c r="DE354" s="192">
        <f t="shared" si="1249"/>
        <v>0</v>
      </c>
      <c r="DF354" s="192">
        <f t="shared" si="1250"/>
        <v>0</v>
      </c>
      <c r="DG354" s="192">
        <f t="shared" si="1251"/>
        <v>0</v>
      </c>
      <c r="DH354" s="192">
        <f t="shared" si="1252"/>
        <v>0</v>
      </c>
      <c r="DI354" s="192">
        <f t="shared" si="1253"/>
        <v>0</v>
      </c>
      <c r="DJ354" s="192">
        <f t="shared" si="1254"/>
        <v>0</v>
      </c>
      <c r="DK354" s="192">
        <f t="shared" si="1255"/>
        <v>0</v>
      </c>
      <c r="DL354" s="192">
        <f t="shared" si="1256"/>
        <v>0</v>
      </c>
      <c r="DM354" s="192">
        <f t="shared" si="1257"/>
        <v>0</v>
      </c>
      <c r="DN354" s="192">
        <f t="shared" si="1258"/>
        <v>0</v>
      </c>
      <c r="DO354" s="192">
        <f t="shared" si="1259"/>
        <v>0</v>
      </c>
      <c r="DP354" s="192">
        <f t="shared" si="1260"/>
        <v>0</v>
      </c>
      <c r="DQ354" s="192">
        <f t="shared" si="1261"/>
        <v>0</v>
      </c>
      <c r="DR354" s="192">
        <f t="shared" si="1262"/>
        <v>0</v>
      </c>
      <c r="DS354" s="192">
        <f t="shared" si="1263"/>
        <v>0</v>
      </c>
      <c r="DT354" s="192">
        <f t="shared" si="1264"/>
        <v>0</v>
      </c>
      <c r="DU354" s="192">
        <f t="shared" si="1265"/>
        <v>0</v>
      </c>
      <c r="DV354" s="193">
        <f t="shared" si="1266"/>
        <v>0</v>
      </c>
      <c r="DW354" s="193">
        <f t="shared" si="1267"/>
        <v>0</v>
      </c>
      <c r="DX354" s="193">
        <f t="shared" si="1268"/>
        <v>0</v>
      </c>
      <c r="DY354" s="193">
        <f t="shared" si="1269"/>
        <v>0</v>
      </c>
      <c r="DZ354" s="193">
        <f t="shared" si="1270"/>
        <v>0</v>
      </c>
      <c r="EA354" s="192">
        <f t="shared" si="1271"/>
        <v>0</v>
      </c>
      <c r="EB354" s="192">
        <f t="shared" si="1272"/>
        <v>0</v>
      </c>
      <c r="EC354" s="192">
        <f t="shared" si="1273"/>
        <v>0</v>
      </c>
      <c r="ED354" s="192">
        <f t="shared" si="1274"/>
        <v>0</v>
      </c>
      <c r="EE354" s="192">
        <f t="shared" si="1275"/>
        <v>0</v>
      </c>
      <c r="EF354" s="192">
        <f t="shared" si="1276"/>
        <v>0</v>
      </c>
      <c r="EG354" s="192">
        <f t="shared" si="1277"/>
        <v>0</v>
      </c>
      <c r="EH354" s="192">
        <f t="shared" si="1278"/>
        <v>0</v>
      </c>
      <c r="EI354" s="192">
        <f t="shared" si="1279"/>
        <v>0</v>
      </c>
      <c r="EJ354" s="192">
        <f t="shared" si="1280"/>
        <v>0</v>
      </c>
      <c r="EK354" s="192">
        <f t="shared" si="1281"/>
        <v>0</v>
      </c>
      <c r="EL354" s="192">
        <f t="shared" si="1282"/>
        <v>0</v>
      </c>
      <c r="EM354" s="192">
        <f t="shared" si="1283"/>
        <v>0</v>
      </c>
      <c r="EN354" s="192">
        <f t="shared" si="1284"/>
        <v>0</v>
      </c>
      <c r="EO354" s="192">
        <f t="shared" si="1285"/>
        <v>0</v>
      </c>
      <c r="EP354" s="192">
        <f t="shared" si="1286"/>
        <v>0</v>
      </c>
      <c r="EQ354" s="192">
        <f t="shared" si="1287"/>
        <v>0</v>
      </c>
      <c r="ER354" s="192">
        <f t="shared" si="1288"/>
        <v>0</v>
      </c>
      <c r="ES354" s="192">
        <f t="shared" si="1289"/>
        <v>0</v>
      </c>
      <c r="ET354" s="192">
        <f t="shared" si="1290"/>
        <v>0</v>
      </c>
      <c r="EU354" s="192">
        <f t="shared" si="1291"/>
        <v>0</v>
      </c>
      <c r="EV354" s="192">
        <f t="shared" si="1292"/>
        <v>0</v>
      </c>
      <c r="EW354" s="192">
        <f t="shared" si="1293"/>
        <v>0</v>
      </c>
      <c r="EX354" s="192">
        <f t="shared" si="1294"/>
        <v>0</v>
      </c>
      <c r="EY354" s="192">
        <f t="shared" si="1295"/>
        <v>0</v>
      </c>
      <c r="EZ354" s="192">
        <f t="shared" si="1296"/>
        <v>0</v>
      </c>
      <c r="FA354" s="192">
        <f t="shared" si="1297"/>
        <v>0</v>
      </c>
      <c r="FB354" s="192">
        <f t="shared" si="1298"/>
        <v>0</v>
      </c>
      <c r="FC354" s="192">
        <f t="shared" si="1299"/>
        <v>0</v>
      </c>
      <c r="FD354" s="192">
        <f t="shared" si="1300"/>
        <v>0</v>
      </c>
      <c r="FE354" s="192">
        <f t="shared" si="1301"/>
        <v>0</v>
      </c>
      <c r="FF354" s="192">
        <f t="shared" si="1302"/>
        <v>0</v>
      </c>
      <c r="FG354" s="192">
        <f t="shared" si="1303"/>
        <v>0</v>
      </c>
      <c r="FH354" s="192">
        <f t="shared" si="1304"/>
        <v>0</v>
      </c>
      <c r="FI354" s="192">
        <f t="shared" si="1305"/>
        <v>0</v>
      </c>
      <c r="FJ354" s="192">
        <f t="shared" si="1306"/>
        <v>0</v>
      </c>
      <c r="FK354" s="192">
        <f t="shared" si="1307"/>
        <v>0</v>
      </c>
      <c r="FL354" s="192">
        <f t="shared" si="1308"/>
        <v>0</v>
      </c>
      <c r="FM354" s="192">
        <f t="shared" si="1309"/>
        <v>0</v>
      </c>
      <c r="FN354" s="192">
        <f t="shared" si="1310"/>
        <v>0</v>
      </c>
      <c r="FO354" s="192">
        <f t="shared" si="1311"/>
        <v>0</v>
      </c>
      <c r="FP354" s="192">
        <f t="shared" si="1312"/>
        <v>0</v>
      </c>
      <c r="FQ354" s="192">
        <f t="shared" si="1313"/>
        <v>0</v>
      </c>
      <c r="FR354" s="192">
        <f t="shared" si="1314"/>
        <v>0</v>
      </c>
      <c r="FS354" s="192">
        <f t="shared" si="1315"/>
        <v>0</v>
      </c>
      <c r="FT354" s="192">
        <f t="shared" si="1316"/>
        <v>0</v>
      </c>
      <c r="FU354" s="192">
        <f t="shared" si="1317"/>
        <v>0</v>
      </c>
      <c r="FV354" s="192">
        <f t="shared" si="1318"/>
        <v>0</v>
      </c>
      <c r="FW354" s="192">
        <f t="shared" si="1319"/>
        <v>0</v>
      </c>
      <c r="FX354" s="192">
        <f t="shared" si="1320"/>
        <v>0</v>
      </c>
      <c r="FY354" s="192">
        <f t="shared" si="1321"/>
        <v>0</v>
      </c>
      <c r="FZ354" s="192">
        <f t="shared" si="1322"/>
        <v>0</v>
      </c>
      <c r="GA354" s="192">
        <f t="shared" si="1323"/>
        <v>0</v>
      </c>
      <c r="GB354" s="192">
        <f t="shared" si="1324"/>
        <v>0</v>
      </c>
      <c r="GC354" s="192">
        <f t="shared" si="1325"/>
        <v>0</v>
      </c>
      <c r="GD354" s="192">
        <f t="shared" si="1326"/>
        <v>0</v>
      </c>
      <c r="GE354" s="192">
        <f t="shared" si="1327"/>
        <v>0</v>
      </c>
      <c r="GF354" s="192">
        <f t="shared" si="1328"/>
        <v>0</v>
      </c>
      <c r="GG354" s="192">
        <f t="shared" si="1329"/>
        <v>0</v>
      </c>
      <c r="GH354" s="192">
        <f t="shared" si="1330"/>
        <v>0</v>
      </c>
      <c r="GI354" s="192">
        <f t="shared" si="1331"/>
        <v>0</v>
      </c>
      <c r="GJ354" s="192">
        <f t="shared" si="1332"/>
        <v>0</v>
      </c>
      <c r="GK354" s="192">
        <f t="shared" si="1333"/>
        <v>0</v>
      </c>
      <c r="GL354" s="192">
        <f t="shared" si="1334"/>
        <v>0</v>
      </c>
      <c r="GM354" s="192">
        <f t="shared" si="1335"/>
        <v>0</v>
      </c>
      <c r="GN354" s="192">
        <f t="shared" si="1336"/>
        <v>0</v>
      </c>
      <c r="GO354" s="192">
        <f t="shared" si="1337"/>
        <v>0</v>
      </c>
      <c r="GP354" s="192">
        <f t="shared" si="1338"/>
        <v>0</v>
      </c>
      <c r="GQ354" s="192">
        <f t="shared" si="1339"/>
        <v>0</v>
      </c>
      <c r="GR354" s="192">
        <f t="shared" si="1340"/>
        <v>0</v>
      </c>
      <c r="GS354" s="192">
        <f t="shared" si="1341"/>
        <v>0</v>
      </c>
      <c r="GT354" s="192">
        <f t="shared" si="1342"/>
        <v>0</v>
      </c>
      <c r="GU354" s="192">
        <f t="shared" si="1343"/>
        <v>0</v>
      </c>
      <c r="GV354" s="192">
        <f t="shared" si="1344"/>
        <v>0</v>
      </c>
      <c r="GW354" s="192">
        <f t="shared" si="1345"/>
        <v>0</v>
      </c>
      <c r="GX354" s="192">
        <f t="shared" si="1346"/>
        <v>0</v>
      </c>
      <c r="GY354" s="192">
        <f t="shared" si="1347"/>
        <v>0</v>
      </c>
      <c r="GZ354" s="192">
        <f t="shared" si="1348"/>
        <v>0</v>
      </c>
      <c r="HA354" s="192">
        <f t="shared" si="1349"/>
        <v>0</v>
      </c>
      <c r="HB354" s="192">
        <f t="shared" si="1350"/>
        <v>0</v>
      </c>
      <c r="HC354" s="192">
        <f t="shared" si="1351"/>
        <v>0</v>
      </c>
      <c r="HD354" s="192">
        <f t="shared" si="1352"/>
        <v>0</v>
      </c>
      <c r="HE354" s="192">
        <f t="shared" si="1353"/>
        <v>0</v>
      </c>
      <c r="HF354" s="192">
        <f t="shared" si="1354"/>
        <v>0</v>
      </c>
      <c r="HG354" s="192">
        <f t="shared" si="1355"/>
        <v>0</v>
      </c>
      <c r="HH354" s="192">
        <f t="shared" si="1356"/>
        <v>0</v>
      </c>
      <c r="HI354" s="192">
        <f t="shared" si="1357"/>
        <v>0</v>
      </c>
      <c r="HJ354" s="192">
        <f t="shared" si="1358"/>
        <v>0</v>
      </c>
      <c r="HK354" s="192">
        <f t="shared" si="1359"/>
        <v>0</v>
      </c>
      <c r="HL354" s="192">
        <f t="shared" si="1360"/>
        <v>0</v>
      </c>
      <c r="HM354" s="192">
        <f t="shared" si="1361"/>
        <v>0</v>
      </c>
      <c r="HN354" s="194">
        <f t="shared" si="1362"/>
        <v>0</v>
      </c>
      <c r="HO354" s="194">
        <f t="shared" si="1363"/>
        <v>0</v>
      </c>
      <c r="HP354" s="194">
        <f t="shared" si="1364"/>
        <v>0</v>
      </c>
      <c r="HQ354" s="194">
        <f t="shared" si="1365"/>
        <v>0</v>
      </c>
      <c r="HR354" s="194">
        <f t="shared" si="1366"/>
        <v>0</v>
      </c>
      <c r="HS354" s="195" t="str">
        <f t="shared" si="1163"/>
        <v/>
      </c>
      <c r="HT354" s="196">
        <f t="shared" si="1159"/>
        <v>0</v>
      </c>
      <c r="HU354" s="196">
        <f t="shared" si="1160"/>
        <v>0</v>
      </c>
      <c r="HV354" s="197" t="str">
        <f t="shared" si="1164"/>
        <v/>
      </c>
      <c r="HW354" s="197" t="str">
        <f t="shared" si="1367"/>
        <v/>
      </c>
      <c r="HX354" s="197" t="str">
        <f t="shared" si="1368"/>
        <v/>
      </c>
      <c r="HY354" s="195" t="str">
        <f t="shared" si="1165"/>
        <v/>
      </c>
      <c r="HZ354" s="30">
        <f t="shared" si="1161"/>
        <v>0</v>
      </c>
      <c r="IA354" s="198">
        <f t="shared" si="1166"/>
        <v>0</v>
      </c>
      <c r="IB354" s="195"/>
      <c r="IC354" s="195">
        <f t="shared" si="1369"/>
        <v>0</v>
      </c>
      <c r="ID354" s="195">
        <f t="shared" si="1167"/>
        <v>0</v>
      </c>
      <c r="IE354" s="195">
        <f t="shared" si="1370"/>
        <v>0</v>
      </c>
      <c r="IF354" s="195">
        <f t="shared" si="1168"/>
        <v>0</v>
      </c>
      <c r="IG354" s="307">
        <f t="shared" si="1169"/>
        <v>0</v>
      </c>
      <c r="IH354" s="307">
        <f t="shared" si="1170"/>
        <v>0</v>
      </c>
      <c r="II354" s="44">
        <f t="shared" si="1171"/>
        <v>0</v>
      </c>
      <c r="IJ354" s="44">
        <f t="shared" si="1371"/>
        <v>0</v>
      </c>
      <c r="IK354" s="44">
        <f t="shared" si="1372"/>
        <v>0</v>
      </c>
      <c r="IL354" s="44">
        <f t="shared" si="1373"/>
        <v>0</v>
      </c>
      <c r="IM354" s="44">
        <f t="shared" si="1374"/>
        <v>0</v>
      </c>
      <c r="IN354" s="44">
        <f t="shared" si="1375"/>
        <v>0</v>
      </c>
      <c r="IO354" s="44">
        <f t="shared" si="1376"/>
        <v>0</v>
      </c>
    </row>
    <row r="355" spans="1:249" ht="18" customHeight="1">
      <c r="A355" s="188">
        <v>349</v>
      </c>
      <c r="B355" s="326"/>
      <c r="C355" s="289"/>
      <c r="D355" s="199"/>
      <c r="E355" s="189"/>
      <c r="F355" s="189"/>
      <c r="G355" s="190"/>
      <c r="H355" s="190"/>
      <c r="I355" s="272"/>
      <c r="J355" s="207"/>
      <c r="K355" s="214" t="str">
        <f t="shared" si="1172"/>
        <v/>
      </c>
      <c r="L355" s="200" t="str">
        <f t="shared" si="1173"/>
        <v/>
      </c>
      <c r="M355" s="200" t="str">
        <f t="shared" si="1174"/>
        <v/>
      </c>
      <c r="N355" s="209" t="str">
        <f t="shared" si="1162"/>
        <v/>
      </c>
      <c r="O355" s="208" t="str">
        <f>IFERROR(IF(D355="","",IF(K355="","",IF(I355="","",IF(F355="F",VLOOKUP(K355,F!A:G,2,0),IF(F355="M",VLOOKUP(K355,M!A:G,2,0),""))))),0)</f>
        <v/>
      </c>
      <c r="P355" s="191" t="str">
        <f>IFERROR(IF(D355="","",IF(K355="","",IF(I355="","",IF(F355="F",VLOOKUP(K355,F!A:G,3,0),IF(F355="M",VLOOKUP(K355,M!A:G,3,0),""))))),0)</f>
        <v/>
      </c>
      <c r="Q355" s="191" t="str">
        <f>IFERROR(IF(D355="","",IF(K355="","",IF(I355="","",IF(F355="F",VLOOKUP(K355,F!A:G,4,0),IF(F355="M",VLOOKUP(K355,M!A:G,4,0),""))))),0)</f>
        <v/>
      </c>
      <c r="R355" s="191" t="str">
        <f>IFERROR(IF(D355="","",IF(K355="","",IF(I355="","",IF(F355="F",VLOOKUP(K355,F!A:G,5,0),IF(F355="M",VLOOKUP(K355,M!A:G,5,0),""))))),0)</f>
        <v/>
      </c>
      <c r="S355" s="191" t="str">
        <f>IFERROR(IF(D355="","",IF(K355="","",IF(I355="","",IF(F355="F",VLOOKUP(K355,F!A:G,6,0),IF(F355="M",VLOOKUP(K355,M!A:G,6,0),""))))),0)</f>
        <v/>
      </c>
      <c r="T355" s="191" t="str">
        <f>IFERROR(IF(D355="","",IF(K355="","",IF(I355="","",IF(F355="F",VLOOKUP(K355,F!A:G,7,0),IF(F355="M",VLOOKUP(K355,M!A:G,7,0),""))))),0)</f>
        <v/>
      </c>
      <c r="U355" s="191" t="str">
        <f>IFERROR(IF(D355="","",IF(K355="","",IF(J355="","",IF(F355="F",VLOOKUP(K355,F!A:M,8,0),IF(F355="M",VLOOKUP(K355,M!A:M,8,0),""))))),0)</f>
        <v/>
      </c>
      <c r="V355" s="191" t="str">
        <f>IFERROR(IF(D355="","",IF(K355="","",IF(J355="","",IF(F355="F",VLOOKUP(K355,F!A:M,9,0),IF(F355="M",VLOOKUP(K355,M!A:M,9,0),""))))),0)</f>
        <v/>
      </c>
      <c r="W355" s="191" t="str">
        <f>IFERROR(IF(D355="","",IF(K355="","",IF(J355="","",IF(F355="F",VLOOKUP(K355,F!A:M,10,0),IF(F355="M",VLOOKUP(K355,M!A:M,10,0),""))))),0)</f>
        <v/>
      </c>
      <c r="X355" s="191" t="str">
        <f>IFERROR(IF(D355="","",IF(K355="","",IF(J355="","",IF(F355="F",VLOOKUP(K355,F!A:M,11,0),IF(F355="M",VLOOKUP(K355,M!A:M,11,0),""))))),0)</f>
        <v/>
      </c>
      <c r="Y355" s="191" t="str">
        <f>IFERROR(IF(D355="","",IF(K355="","",IF(J355="","",IF(F355="F",VLOOKUP(K355,F!A:M,12,0),IF(F355="M",VLOOKUP(K355,M!A:M,12,0),""))))),0)</f>
        <v/>
      </c>
      <c r="Z355" s="191" t="str">
        <f>IFERROR(IF(D355="","",IF(K355="","",IF(J355="","",IF(F355="F",VLOOKUP(K355,F!A:M,13,0),IF(F355="M",VLOOKUP(K355,M!A:M,13,0),""))))),0)</f>
        <v/>
      </c>
      <c r="AA355" s="191" t="str">
        <f>IFERROR(IF(D355="","",IF(F355="","",IF(J355="","",IF(K355="","",IF(AND(K355&gt;23,K355&lt;=60),IF(F355="F",VLOOKUP(MROUND(HZ355,0.5),'F-Weight for Length'!K:S,2,0),VLOOKUP(MROUND(HZ355,0.5),'M-Weight for Length'!K:S,2,0)),IF(K355&gt;60,IF(F355="F",VLOOKUP(K355,'F-Weight for Length'!U:AC,2,0),VLOOKUP(K355,'M-Weight for Length'!U:AC,2,0)),IF(F355="F",VLOOKUP(MROUND(HZ355,0.5),'F-Weight for Length'!A:I,2,0),VLOOKUP(MROUND(HZ355,0.5),'M-Weight for Length'!A:I,2,0)))))))),0)</f>
        <v/>
      </c>
      <c r="AB355" s="191" t="str">
        <f>IFERROR(IF(D355="","",IF(F355="","",IF(J355="","",IF(K355="","",IF(AND(K355&gt;23,K355&lt;=60),IF(F355="F",VLOOKUP(MROUND(HZ355,0.5),'F-Weight for Length'!K:S,3,0),VLOOKUP(MROUND(HZ355,0.5),'M-Weight for Length'!K:S,3,0)),IF(K355&gt;60,IF(F355="F",VLOOKUP(K355,'F-Weight for Length'!U:AC,3,0),VLOOKUP(K355,'M-Weight for Length'!U:AC,3,0)),IF(F355="F",VLOOKUP(MROUND(HZ355,0.5),'F-Weight for Length'!A:I,3,0),VLOOKUP(MROUND(HZ355,0.5),'M-Weight for Length'!A:I,3,0)))))))),0)</f>
        <v/>
      </c>
      <c r="AC355" s="191" t="str">
        <f>IFERROR(IF(D355="","",IF(F355="","",IF(J355="","",IF(K355="","",IF(AND(K355&gt;23,K355&lt;=60),IF(F355="F",VLOOKUP(MROUND(HZ355,0.5),'F-Weight for Length'!K:S,4,0),VLOOKUP(MROUND(HZ355,0.5),'M-Weight for Length'!K:S,4,0)),IF(K355&gt;60,IF(F355="F",VLOOKUP(K355,'F-Weight for Length'!U:AC,4,0),VLOOKUP(K355,'M-Weight for Length'!U:AC,4,0)),IF(F355="F",VLOOKUP(MROUND(HZ355,0.5),'F-Weight for Length'!A:I,4,0),VLOOKUP(MROUND(HZ355,0.5),'M-Weight for Length'!A:I,4,0)))))))),0)</f>
        <v/>
      </c>
      <c r="AD355" s="191" t="str">
        <f>IFERROR(IF(D355="","",IF(F355="","",IF(J355="","",IF(K355="","",IF(AND(K355&gt;23,K355&lt;=60),IF(F355="F",VLOOKUP(MROUND(HZ355,0.5),'F-Weight for Length'!K:S,5,0),VLOOKUP(MROUND(HZ355,0.5),'M-Weight for Length'!K:S,5,0)),IF(K355&gt;60,IF(F355="F",VLOOKUP(K355,'F-Weight for Length'!U:AC,5,0),VLOOKUP(K355,'M-Weight for Length'!U:AC,5,0)),IF(F355="F",VLOOKUP(MROUND(HZ355,0.5),'F-Weight for Length'!A:I,5,0),VLOOKUP(MROUND(HZ355,0.5),'M-Weight for Length'!A:I,5,0)))))))),0)</f>
        <v/>
      </c>
      <c r="AE355" s="191" t="str">
        <f>IFERROR(IF(D355="","",IF(F355="","",IF(J355="","",IF(K355="","",IF(AND(K355&gt;23,K355&lt;=60),IF(F355="F",VLOOKUP(MROUND(HZ355,0.5),'F-Weight for Length'!K:S,6,0),VLOOKUP(MROUND(HZ355,0.5),'M-Weight for Length'!K:S,6,0)),IF(K355&gt;60,IF(F355="F",VLOOKUP(K355,'F-Weight for Length'!U:AC,6,0),VLOOKUP(K355,'M-Weight for Length'!U:AC,6,0)),IF(F355="F",VLOOKUP(MROUND(HZ355,0.5),'F-Weight for Length'!A:I,6,0),VLOOKUP(MROUND(HZ355,0.5),'M-Weight for Length'!A:I,6,0)))))))),0)</f>
        <v/>
      </c>
      <c r="AF355" s="191" t="str">
        <f>IFERROR(IF(D355="","",IF(F355="","",IF(J355="","",IF(K355="","",IF(AND(K355&gt;23,K355&lt;=60),IF(F355="F",VLOOKUP(MROUND(HZ355,0.5),'F-Weight for Length'!K:S,7,0),VLOOKUP(MROUND(HZ355,0.5),'M-Weight for Length'!K:S,7,0)),IF(K355&gt;60,IF(F355="F",VLOOKUP(K355,'F-Weight for Length'!U:AC,7,0),VLOOKUP(K355,'M-Weight for Length'!U:AC,7,0)),IF(F355="F",VLOOKUP(MROUND(HZ355,0.5),'F-Weight for Length'!A:I,7,0),VLOOKUP(MROUND(HZ355,0.5),'M-Weight for Length'!A:I,7,0)))))))),0)</f>
        <v/>
      </c>
      <c r="AG355" s="191" t="str">
        <f>IFERROR(IF(D355="","",IF(F355="","",IF(J355="","",IF(K355="","",IF(AND(K355&gt;23,K355&lt;=60),IF(F355="F",VLOOKUP(MROUND(HZ355,0.5),'F-Weight for Length'!K:S,8,0),VLOOKUP(MROUND(HZ355,0.5),'M-Weight for Length'!K:S,8,0)),IF(K355&gt;60,IF(F355="F",VLOOKUP(K355,'F-Weight for Length'!U:AC,8,0),VLOOKUP(K355,'M-Weight for Length'!U:AC,8,0)),IF(F355="F",VLOOKUP(MROUND(HZ355,0.5),'F-Weight for Length'!A:I,8,0),VLOOKUP(MROUND(HZ355,0.5),'M-Weight for Length'!A:I,8,0)))))))),0)</f>
        <v/>
      </c>
      <c r="AH355" s="191" t="str">
        <f>IFERROR(IF(D355="","",IF(F355="","",IF(J355="","",IF(K355="","",IF(AND(K355&gt;23,K355&lt;=60),IF(F355="F",VLOOKUP(MROUND(HZ355,0.5),'F-Weight for Length'!K:S,9,0),VLOOKUP(MROUND(HZ355,0.5),'M-Weight for Length'!K:S,9,0)),IF(K355&gt;60,IF(F355="F",VLOOKUP(K355,'F-Weight for Length'!U:AC,9,0),VLOOKUP(K355,'M-Weight for Length'!U:AC,9,0)),IF(F355="F",VLOOKUP(MROUND(HZ355,0.5),'F-Weight for Length'!A:I,9,0),VLOOKUP(MROUND(HZ355,0.5),'M-Weight for Length'!A:I,9,0)))))))),0)</f>
        <v/>
      </c>
      <c r="AI355" s="192">
        <f t="shared" si="1175"/>
        <v>0</v>
      </c>
      <c r="AJ355" s="192">
        <f t="shared" si="1176"/>
        <v>0</v>
      </c>
      <c r="AK355" s="192">
        <f t="shared" si="1177"/>
        <v>0</v>
      </c>
      <c r="AL355" s="192">
        <f t="shared" si="1178"/>
        <v>0</v>
      </c>
      <c r="AM355" s="192">
        <f t="shared" si="1179"/>
        <v>0</v>
      </c>
      <c r="AN355" s="192">
        <f t="shared" si="1180"/>
        <v>0</v>
      </c>
      <c r="AO355" s="192">
        <f t="shared" si="1181"/>
        <v>0</v>
      </c>
      <c r="AP355" s="192">
        <f t="shared" si="1182"/>
        <v>0</v>
      </c>
      <c r="AQ355" s="192">
        <f t="shared" si="1183"/>
        <v>0</v>
      </c>
      <c r="AR355" s="192">
        <f t="shared" si="1184"/>
        <v>0</v>
      </c>
      <c r="AS355" s="192">
        <f t="shared" si="1185"/>
        <v>0</v>
      </c>
      <c r="AT355" s="192">
        <f t="shared" si="1186"/>
        <v>0</v>
      </c>
      <c r="AU355" s="192">
        <f t="shared" si="1187"/>
        <v>0</v>
      </c>
      <c r="AV355" s="192">
        <f t="shared" si="1188"/>
        <v>0</v>
      </c>
      <c r="AW355" s="192">
        <f t="shared" si="1189"/>
        <v>0</v>
      </c>
      <c r="AX355" s="192">
        <f t="shared" si="1190"/>
        <v>0</v>
      </c>
      <c r="AY355" s="192">
        <f t="shared" si="1191"/>
        <v>0</v>
      </c>
      <c r="AZ355" s="192">
        <f t="shared" si="1192"/>
        <v>0</v>
      </c>
      <c r="BA355" s="192">
        <f t="shared" si="1193"/>
        <v>0</v>
      </c>
      <c r="BB355" s="192">
        <f t="shared" si="1194"/>
        <v>0</v>
      </c>
      <c r="BC355" s="192">
        <f t="shared" si="1195"/>
        <v>0</v>
      </c>
      <c r="BD355" s="192">
        <f t="shared" si="1196"/>
        <v>0</v>
      </c>
      <c r="BE355" s="192">
        <f t="shared" si="1197"/>
        <v>0</v>
      </c>
      <c r="BF355" s="192">
        <f t="shared" si="1198"/>
        <v>0</v>
      </c>
      <c r="BG355" s="192">
        <f t="shared" si="1199"/>
        <v>0</v>
      </c>
      <c r="BH355" s="192">
        <f t="shared" si="1200"/>
        <v>0</v>
      </c>
      <c r="BI355" s="192">
        <f t="shared" si="1201"/>
        <v>0</v>
      </c>
      <c r="BJ355" s="192">
        <f t="shared" si="1202"/>
        <v>0</v>
      </c>
      <c r="BK355" s="192">
        <f t="shared" si="1203"/>
        <v>0</v>
      </c>
      <c r="BL355" s="192">
        <f t="shared" si="1204"/>
        <v>0</v>
      </c>
      <c r="BM355" s="192">
        <f t="shared" si="1205"/>
        <v>0</v>
      </c>
      <c r="BN355" s="192">
        <f t="shared" si="1206"/>
        <v>0</v>
      </c>
      <c r="BO355" s="192">
        <f t="shared" si="1207"/>
        <v>0</v>
      </c>
      <c r="BP355" s="192">
        <f t="shared" si="1208"/>
        <v>0</v>
      </c>
      <c r="BQ355" s="192">
        <f t="shared" si="1209"/>
        <v>0</v>
      </c>
      <c r="BR355" s="192">
        <f t="shared" si="1210"/>
        <v>0</v>
      </c>
      <c r="BS355" s="192">
        <f t="shared" si="1211"/>
        <v>0</v>
      </c>
      <c r="BT355" s="192">
        <f t="shared" si="1212"/>
        <v>0</v>
      </c>
      <c r="BU355" s="192">
        <f t="shared" si="1213"/>
        <v>0</v>
      </c>
      <c r="BV355" s="192">
        <f t="shared" si="1214"/>
        <v>0</v>
      </c>
      <c r="BW355" s="192">
        <f t="shared" si="1215"/>
        <v>0</v>
      </c>
      <c r="BX355" s="192">
        <f t="shared" si="1216"/>
        <v>0</v>
      </c>
      <c r="BY355" s="192">
        <f t="shared" si="1217"/>
        <v>0</v>
      </c>
      <c r="BZ355" s="192">
        <f t="shared" si="1218"/>
        <v>0</v>
      </c>
      <c r="CA355" s="192">
        <f t="shared" si="1219"/>
        <v>0</v>
      </c>
      <c r="CB355" s="192">
        <f t="shared" si="1220"/>
        <v>0</v>
      </c>
      <c r="CC355" s="192">
        <f t="shared" si="1221"/>
        <v>0</v>
      </c>
      <c r="CD355" s="192">
        <f t="shared" si="1222"/>
        <v>0</v>
      </c>
      <c r="CE355" s="192">
        <f t="shared" si="1223"/>
        <v>0</v>
      </c>
      <c r="CF355" s="192">
        <f t="shared" si="1224"/>
        <v>0</v>
      </c>
      <c r="CG355" s="192">
        <f t="shared" si="1225"/>
        <v>0</v>
      </c>
      <c r="CH355" s="192">
        <f t="shared" si="1226"/>
        <v>0</v>
      </c>
      <c r="CI355" s="192">
        <f t="shared" si="1227"/>
        <v>0</v>
      </c>
      <c r="CJ355" s="192">
        <f t="shared" si="1228"/>
        <v>0</v>
      </c>
      <c r="CK355" s="192">
        <f t="shared" si="1229"/>
        <v>0</v>
      </c>
      <c r="CL355" s="192">
        <f t="shared" si="1230"/>
        <v>0</v>
      </c>
      <c r="CM355" s="192">
        <f t="shared" si="1231"/>
        <v>0</v>
      </c>
      <c r="CN355" s="192">
        <f t="shared" si="1232"/>
        <v>0</v>
      </c>
      <c r="CO355" s="192">
        <f t="shared" si="1233"/>
        <v>0</v>
      </c>
      <c r="CP355" s="192">
        <f t="shared" si="1234"/>
        <v>0</v>
      </c>
      <c r="CQ355" s="192">
        <f t="shared" si="1235"/>
        <v>0</v>
      </c>
      <c r="CR355" s="192">
        <f t="shared" si="1236"/>
        <v>0</v>
      </c>
      <c r="CS355" s="192">
        <f t="shared" si="1237"/>
        <v>0</v>
      </c>
      <c r="CT355" s="192">
        <f t="shared" si="1238"/>
        <v>0</v>
      </c>
      <c r="CU355" s="192">
        <f t="shared" si="1239"/>
        <v>0</v>
      </c>
      <c r="CV355" s="192">
        <f t="shared" si="1240"/>
        <v>0</v>
      </c>
      <c r="CW355" s="192">
        <f t="shared" si="1241"/>
        <v>0</v>
      </c>
      <c r="CX355" s="192">
        <f t="shared" si="1242"/>
        <v>0</v>
      </c>
      <c r="CY355" s="192">
        <f t="shared" si="1243"/>
        <v>0</v>
      </c>
      <c r="CZ355" s="192">
        <f t="shared" si="1244"/>
        <v>0</v>
      </c>
      <c r="DA355" s="192">
        <f t="shared" si="1245"/>
        <v>0</v>
      </c>
      <c r="DB355" s="192">
        <f t="shared" si="1246"/>
        <v>0</v>
      </c>
      <c r="DC355" s="192">
        <f t="shared" si="1247"/>
        <v>0</v>
      </c>
      <c r="DD355" s="192">
        <f t="shared" si="1248"/>
        <v>0</v>
      </c>
      <c r="DE355" s="192">
        <f t="shared" si="1249"/>
        <v>0</v>
      </c>
      <c r="DF355" s="192">
        <f t="shared" si="1250"/>
        <v>0</v>
      </c>
      <c r="DG355" s="192">
        <f t="shared" si="1251"/>
        <v>0</v>
      </c>
      <c r="DH355" s="192">
        <f t="shared" si="1252"/>
        <v>0</v>
      </c>
      <c r="DI355" s="192">
        <f t="shared" si="1253"/>
        <v>0</v>
      </c>
      <c r="DJ355" s="192">
        <f t="shared" si="1254"/>
        <v>0</v>
      </c>
      <c r="DK355" s="192">
        <f t="shared" si="1255"/>
        <v>0</v>
      </c>
      <c r="DL355" s="192">
        <f t="shared" si="1256"/>
        <v>0</v>
      </c>
      <c r="DM355" s="192">
        <f t="shared" si="1257"/>
        <v>0</v>
      </c>
      <c r="DN355" s="192">
        <f t="shared" si="1258"/>
        <v>0</v>
      </c>
      <c r="DO355" s="192">
        <f t="shared" si="1259"/>
        <v>0</v>
      </c>
      <c r="DP355" s="192">
        <f t="shared" si="1260"/>
        <v>0</v>
      </c>
      <c r="DQ355" s="192">
        <f t="shared" si="1261"/>
        <v>0</v>
      </c>
      <c r="DR355" s="192">
        <f t="shared" si="1262"/>
        <v>0</v>
      </c>
      <c r="DS355" s="192">
        <f t="shared" si="1263"/>
        <v>0</v>
      </c>
      <c r="DT355" s="192">
        <f t="shared" si="1264"/>
        <v>0</v>
      </c>
      <c r="DU355" s="192">
        <f t="shared" si="1265"/>
        <v>0</v>
      </c>
      <c r="DV355" s="193">
        <f t="shared" si="1266"/>
        <v>0</v>
      </c>
      <c r="DW355" s="193">
        <f t="shared" si="1267"/>
        <v>0</v>
      </c>
      <c r="DX355" s="193">
        <f t="shared" si="1268"/>
        <v>0</v>
      </c>
      <c r="DY355" s="193">
        <f t="shared" si="1269"/>
        <v>0</v>
      </c>
      <c r="DZ355" s="193">
        <f t="shared" si="1270"/>
        <v>0</v>
      </c>
      <c r="EA355" s="192">
        <f t="shared" si="1271"/>
        <v>0</v>
      </c>
      <c r="EB355" s="192">
        <f t="shared" si="1272"/>
        <v>0</v>
      </c>
      <c r="EC355" s="192">
        <f t="shared" si="1273"/>
        <v>0</v>
      </c>
      <c r="ED355" s="192">
        <f t="shared" si="1274"/>
        <v>0</v>
      </c>
      <c r="EE355" s="192">
        <f t="shared" si="1275"/>
        <v>0</v>
      </c>
      <c r="EF355" s="192">
        <f t="shared" si="1276"/>
        <v>0</v>
      </c>
      <c r="EG355" s="192">
        <f t="shared" si="1277"/>
        <v>0</v>
      </c>
      <c r="EH355" s="192">
        <f t="shared" si="1278"/>
        <v>0</v>
      </c>
      <c r="EI355" s="192">
        <f t="shared" si="1279"/>
        <v>0</v>
      </c>
      <c r="EJ355" s="192">
        <f t="shared" si="1280"/>
        <v>0</v>
      </c>
      <c r="EK355" s="192">
        <f t="shared" si="1281"/>
        <v>0</v>
      </c>
      <c r="EL355" s="192">
        <f t="shared" si="1282"/>
        <v>0</v>
      </c>
      <c r="EM355" s="192">
        <f t="shared" si="1283"/>
        <v>0</v>
      </c>
      <c r="EN355" s="192">
        <f t="shared" si="1284"/>
        <v>0</v>
      </c>
      <c r="EO355" s="192">
        <f t="shared" si="1285"/>
        <v>0</v>
      </c>
      <c r="EP355" s="192">
        <f t="shared" si="1286"/>
        <v>0</v>
      </c>
      <c r="EQ355" s="192">
        <f t="shared" si="1287"/>
        <v>0</v>
      </c>
      <c r="ER355" s="192">
        <f t="shared" si="1288"/>
        <v>0</v>
      </c>
      <c r="ES355" s="192">
        <f t="shared" si="1289"/>
        <v>0</v>
      </c>
      <c r="ET355" s="192">
        <f t="shared" si="1290"/>
        <v>0</v>
      </c>
      <c r="EU355" s="192">
        <f t="shared" si="1291"/>
        <v>0</v>
      </c>
      <c r="EV355" s="192">
        <f t="shared" si="1292"/>
        <v>0</v>
      </c>
      <c r="EW355" s="192">
        <f t="shared" si="1293"/>
        <v>0</v>
      </c>
      <c r="EX355" s="192">
        <f t="shared" si="1294"/>
        <v>0</v>
      </c>
      <c r="EY355" s="192">
        <f t="shared" si="1295"/>
        <v>0</v>
      </c>
      <c r="EZ355" s="192">
        <f t="shared" si="1296"/>
        <v>0</v>
      </c>
      <c r="FA355" s="192">
        <f t="shared" si="1297"/>
        <v>0</v>
      </c>
      <c r="FB355" s="192">
        <f t="shared" si="1298"/>
        <v>0</v>
      </c>
      <c r="FC355" s="192">
        <f t="shared" si="1299"/>
        <v>0</v>
      </c>
      <c r="FD355" s="192">
        <f t="shared" si="1300"/>
        <v>0</v>
      </c>
      <c r="FE355" s="192">
        <f t="shared" si="1301"/>
        <v>0</v>
      </c>
      <c r="FF355" s="192">
        <f t="shared" si="1302"/>
        <v>0</v>
      </c>
      <c r="FG355" s="192">
        <f t="shared" si="1303"/>
        <v>0</v>
      </c>
      <c r="FH355" s="192">
        <f t="shared" si="1304"/>
        <v>0</v>
      </c>
      <c r="FI355" s="192">
        <f t="shared" si="1305"/>
        <v>0</v>
      </c>
      <c r="FJ355" s="192">
        <f t="shared" si="1306"/>
        <v>0</v>
      </c>
      <c r="FK355" s="192">
        <f t="shared" si="1307"/>
        <v>0</v>
      </c>
      <c r="FL355" s="192">
        <f t="shared" si="1308"/>
        <v>0</v>
      </c>
      <c r="FM355" s="192">
        <f t="shared" si="1309"/>
        <v>0</v>
      </c>
      <c r="FN355" s="192">
        <f t="shared" si="1310"/>
        <v>0</v>
      </c>
      <c r="FO355" s="192">
        <f t="shared" si="1311"/>
        <v>0</v>
      </c>
      <c r="FP355" s="192">
        <f t="shared" si="1312"/>
        <v>0</v>
      </c>
      <c r="FQ355" s="192">
        <f t="shared" si="1313"/>
        <v>0</v>
      </c>
      <c r="FR355" s="192">
        <f t="shared" si="1314"/>
        <v>0</v>
      </c>
      <c r="FS355" s="192">
        <f t="shared" si="1315"/>
        <v>0</v>
      </c>
      <c r="FT355" s="192">
        <f t="shared" si="1316"/>
        <v>0</v>
      </c>
      <c r="FU355" s="192">
        <f t="shared" si="1317"/>
        <v>0</v>
      </c>
      <c r="FV355" s="192">
        <f t="shared" si="1318"/>
        <v>0</v>
      </c>
      <c r="FW355" s="192">
        <f t="shared" si="1319"/>
        <v>0</v>
      </c>
      <c r="FX355" s="192">
        <f t="shared" si="1320"/>
        <v>0</v>
      </c>
      <c r="FY355" s="192">
        <f t="shared" si="1321"/>
        <v>0</v>
      </c>
      <c r="FZ355" s="192">
        <f t="shared" si="1322"/>
        <v>0</v>
      </c>
      <c r="GA355" s="192">
        <f t="shared" si="1323"/>
        <v>0</v>
      </c>
      <c r="GB355" s="192">
        <f t="shared" si="1324"/>
        <v>0</v>
      </c>
      <c r="GC355" s="192">
        <f t="shared" si="1325"/>
        <v>0</v>
      </c>
      <c r="GD355" s="192">
        <f t="shared" si="1326"/>
        <v>0</v>
      </c>
      <c r="GE355" s="192">
        <f t="shared" si="1327"/>
        <v>0</v>
      </c>
      <c r="GF355" s="192">
        <f t="shared" si="1328"/>
        <v>0</v>
      </c>
      <c r="GG355" s="192">
        <f t="shared" si="1329"/>
        <v>0</v>
      </c>
      <c r="GH355" s="192">
        <f t="shared" si="1330"/>
        <v>0</v>
      </c>
      <c r="GI355" s="192">
        <f t="shared" si="1331"/>
        <v>0</v>
      </c>
      <c r="GJ355" s="192">
        <f t="shared" si="1332"/>
        <v>0</v>
      </c>
      <c r="GK355" s="192">
        <f t="shared" si="1333"/>
        <v>0</v>
      </c>
      <c r="GL355" s="192">
        <f t="shared" si="1334"/>
        <v>0</v>
      </c>
      <c r="GM355" s="192">
        <f t="shared" si="1335"/>
        <v>0</v>
      </c>
      <c r="GN355" s="192">
        <f t="shared" si="1336"/>
        <v>0</v>
      </c>
      <c r="GO355" s="192">
        <f t="shared" si="1337"/>
        <v>0</v>
      </c>
      <c r="GP355" s="192">
        <f t="shared" si="1338"/>
        <v>0</v>
      </c>
      <c r="GQ355" s="192">
        <f t="shared" si="1339"/>
        <v>0</v>
      </c>
      <c r="GR355" s="192">
        <f t="shared" si="1340"/>
        <v>0</v>
      </c>
      <c r="GS355" s="192">
        <f t="shared" si="1341"/>
        <v>0</v>
      </c>
      <c r="GT355" s="192">
        <f t="shared" si="1342"/>
        <v>0</v>
      </c>
      <c r="GU355" s="192">
        <f t="shared" si="1343"/>
        <v>0</v>
      </c>
      <c r="GV355" s="192">
        <f t="shared" si="1344"/>
        <v>0</v>
      </c>
      <c r="GW355" s="192">
        <f t="shared" si="1345"/>
        <v>0</v>
      </c>
      <c r="GX355" s="192">
        <f t="shared" si="1346"/>
        <v>0</v>
      </c>
      <c r="GY355" s="192">
        <f t="shared" si="1347"/>
        <v>0</v>
      </c>
      <c r="GZ355" s="192">
        <f t="shared" si="1348"/>
        <v>0</v>
      </c>
      <c r="HA355" s="192">
        <f t="shared" si="1349"/>
        <v>0</v>
      </c>
      <c r="HB355" s="192">
        <f t="shared" si="1350"/>
        <v>0</v>
      </c>
      <c r="HC355" s="192">
        <f t="shared" si="1351"/>
        <v>0</v>
      </c>
      <c r="HD355" s="192">
        <f t="shared" si="1352"/>
        <v>0</v>
      </c>
      <c r="HE355" s="192">
        <f t="shared" si="1353"/>
        <v>0</v>
      </c>
      <c r="HF355" s="192">
        <f t="shared" si="1354"/>
        <v>0</v>
      </c>
      <c r="HG355" s="192">
        <f t="shared" si="1355"/>
        <v>0</v>
      </c>
      <c r="HH355" s="192">
        <f t="shared" si="1356"/>
        <v>0</v>
      </c>
      <c r="HI355" s="192">
        <f t="shared" si="1357"/>
        <v>0</v>
      </c>
      <c r="HJ355" s="192">
        <f t="shared" si="1358"/>
        <v>0</v>
      </c>
      <c r="HK355" s="192">
        <f t="shared" si="1359"/>
        <v>0</v>
      </c>
      <c r="HL355" s="192">
        <f t="shared" si="1360"/>
        <v>0</v>
      </c>
      <c r="HM355" s="192">
        <f t="shared" si="1361"/>
        <v>0</v>
      </c>
      <c r="HN355" s="194">
        <f t="shared" si="1362"/>
        <v>0</v>
      </c>
      <c r="HO355" s="194">
        <f t="shared" si="1363"/>
        <v>0</v>
      </c>
      <c r="HP355" s="194">
        <f t="shared" si="1364"/>
        <v>0</v>
      </c>
      <c r="HQ355" s="194">
        <f t="shared" si="1365"/>
        <v>0</v>
      </c>
      <c r="HR355" s="194">
        <f t="shared" si="1366"/>
        <v>0</v>
      </c>
      <c r="HS355" s="195" t="str">
        <f t="shared" si="1163"/>
        <v/>
      </c>
      <c r="HT355" s="196">
        <f t="shared" si="1159"/>
        <v>0</v>
      </c>
      <c r="HU355" s="196">
        <f t="shared" si="1160"/>
        <v>0</v>
      </c>
      <c r="HV355" s="197" t="str">
        <f t="shared" si="1164"/>
        <v/>
      </c>
      <c r="HW355" s="197" t="str">
        <f t="shared" si="1367"/>
        <v/>
      </c>
      <c r="HX355" s="197" t="str">
        <f t="shared" si="1368"/>
        <v/>
      </c>
      <c r="HY355" s="195" t="str">
        <f t="shared" si="1165"/>
        <v/>
      </c>
      <c r="HZ355" s="30">
        <f t="shared" si="1161"/>
        <v>0</v>
      </c>
      <c r="IA355" s="198">
        <f t="shared" si="1166"/>
        <v>0</v>
      </c>
      <c r="IB355" s="195"/>
      <c r="IC355" s="195">
        <f t="shared" si="1369"/>
        <v>0</v>
      </c>
      <c r="ID355" s="195">
        <f t="shared" si="1167"/>
        <v>0</v>
      </c>
      <c r="IE355" s="195">
        <f t="shared" si="1370"/>
        <v>0</v>
      </c>
      <c r="IF355" s="195">
        <f t="shared" si="1168"/>
        <v>0</v>
      </c>
      <c r="IG355" s="307">
        <f t="shared" si="1169"/>
        <v>0</v>
      </c>
      <c r="IH355" s="307">
        <f t="shared" si="1170"/>
        <v>0</v>
      </c>
      <c r="II355" s="44">
        <f t="shared" si="1171"/>
        <v>0</v>
      </c>
      <c r="IJ355" s="44">
        <f t="shared" si="1371"/>
        <v>0</v>
      </c>
      <c r="IK355" s="44">
        <f t="shared" si="1372"/>
        <v>0</v>
      </c>
      <c r="IL355" s="44">
        <f t="shared" si="1373"/>
        <v>0</v>
      </c>
      <c r="IM355" s="44">
        <f t="shared" si="1374"/>
        <v>0</v>
      </c>
      <c r="IN355" s="44">
        <f t="shared" si="1375"/>
        <v>0</v>
      </c>
      <c r="IO355" s="44">
        <f t="shared" si="1376"/>
        <v>0</v>
      </c>
    </row>
    <row r="356" spans="1:249" ht="18" customHeight="1">
      <c r="A356" s="188">
        <v>350</v>
      </c>
      <c r="B356" s="326"/>
      <c r="C356" s="289"/>
      <c r="D356" s="199"/>
      <c r="E356" s="189"/>
      <c r="F356" s="189"/>
      <c r="G356" s="190"/>
      <c r="H356" s="190"/>
      <c r="I356" s="272"/>
      <c r="J356" s="207"/>
      <c r="K356" s="214" t="str">
        <f t="shared" si="1172"/>
        <v/>
      </c>
      <c r="L356" s="200" t="str">
        <f t="shared" si="1173"/>
        <v/>
      </c>
      <c r="M356" s="200" t="str">
        <f t="shared" si="1174"/>
        <v/>
      </c>
      <c r="N356" s="209" t="str">
        <f t="shared" si="1162"/>
        <v/>
      </c>
      <c r="O356" s="208" t="str">
        <f>IFERROR(IF(D356="","",IF(K356="","",IF(I356="","",IF(F356="F",VLOOKUP(K356,F!A:G,2,0),IF(F356="M",VLOOKUP(K356,M!A:G,2,0),""))))),0)</f>
        <v/>
      </c>
      <c r="P356" s="191" t="str">
        <f>IFERROR(IF(D356="","",IF(K356="","",IF(I356="","",IF(F356="F",VLOOKUP(K356,F!A:G,3,0),IF(F356="M",VLOOKUP(K356,M!A:G,3,0),""))))),0)</f>
        <v/>
      </c>
      <c r="Q356" s="191" t="str">
        <f>IFERROR(IF(D356="","",IF(K356="","",IF(I356="","",IF(F356="F",VLOOKUP(K356,F!A:G,4,0),IF(F356="M",VLOOKUP(K356,M!A:G,4,0),""))))),0)</f>
        <v/>
      </c>
      <c r="R356" s="191" t="str">
        <f>IFERROR(IF(D356="","",IF(K356="","",IF(I356="","",IF(F356="F",VLOOKUP(K356,F!A:G,5,0),IF(F356="M",VLOOKUP(K356,M!A:G,5,0),""))))),0)</f>
        <v/>
      </c>
      <c r="S356" s="191" t="str">
        <f>IFERROR(IF(D356="","",IF(K356="","",IF(I356="","",IF(F356="F",VLOOKUP(K356,F!A:G,6,0),IF(F356="M",VLOOKUP(K356,M!A:G,6,0),""))))),0)</f>
        <v/>
      </c>
      <c r="T356" s="191" t="str">
        <f>IFERROR(IF(D356="","",IF(K356="","",IF(I356="","",IF(F356="F",VLOOKUP(K356,F!A:G,7,0),IF(F356="M",VLOOKUP(K356,M!A:G,7,0),""))))),0)</f>
        <v/>
      </c>
      <c r="U356" s="191" t="str">
        <f>IFERROR(IF(D356="","",IF(K356="","",IF(J356="","",IF(F356="F",VLOOKUP(K356,F!A:M,8,0),IF(F356="M",VLOOKUP(K356,M!A:M,8,0),""))))),0)</f>
        <v/>
      </c>
      <c r="V356" s="191" t="str">
        <f>IFERROR(IF(D356="","",IF(K356="","",IF(J356="","",IF(F356="F",VLOOKUP(K356,F!A:M,9,0),IF(F356="M",VLOOKUP(K356,M!A:M,9,0),""))))),0)</f>
        <v/>
      </c>
      <c r="W356" s="191" t="str">
        <f>IFERROR(IF(D356="","",IF(K356="","",IF(J356="","",IF(F356="F",VLOOKUP(K356,F!A:M,10,0),IF(F356="M",VLOOKUP(K356,M!A:M,10,0),""))))),0)</f>
        <v/>
      </c>
      <c r="X356" s="191" t="str">
        <f>IFERROR(IF(D356="","",IF(K356="","",IF(J356="","",IF(F356="F",VLOOKUP(K356,F!A:M,11,0),IF(F356="M",VLOOKUP(K356,M!A:M,11,0),""))))),0)</f>
        <v/>
      </c>
      <c r="Y356" s="191" t="str">
        <f>IFERROR(IF(D356="","",IF(K356="","",IF(J356="","",IF(F356="F",VLOOKUP(K356,F!A:M,12,0),IF(F356="M",VLOOKUP(K356,M!A:M,12,0),""))))),0)</f>
        <v/>
      </c>
      <c r="Z356" s="191" t="str">
        <f>IFERROR(IF(D356="","",IF(K356="","",IF(J356="","",IF(F356="F",VLOOKUP(K356,F!A:M,13,0),IF(F356="M",VLOOKUP(K356,M!A:M,13,0),""))))),0)</f>
        <v/>
      </c>
      <c r="AA356" s="191" t="str">
        <f>IFERROR(IF(D356="","",IF(F356="","",IF(J356="","",IF(K356="","",IF(AND(K356&gt;23,K356&lt;=60),IF(F356="F",VLOOKUP(MROUND(HZ356,0.5),'F-Weight for Length'!K:S,2,0),VLOOKUP(MROUND(HZ356,0.5),'M-Weight for Length'!K:S,2,0)),IF(K356&gt;60,IF(F356="F",VLOOKUP(K356,'F-Weight for Length'!U:AC,2,0),VLOOKUP(K356,'M-Weight for Length'!U:AC,2,0)),IF(F356="F",VLOOKUP(MROUND(HZ356,0.5),'F-Weight for Length'!A:I,2,0),VLOOKUP(MROUND(HZ356,0.5),'M-Weight for Length'!A:I,2,0)))))))),0)</f>
        <v/>
      </c>
      <c r="AB356" s="191" t="str">
        <f>IFERROR(IF(D356="","",IF(F356="","",IF(J356="","",IF(K356="","",IF(AND(K356&gt;23,K356&lt;=60),IF(F356="F",VLOOKUP(MROUND(HZ356,0.5),'F-Weight for Length'!K:S,3,0),VLOOKUP(MROUND(HZ356,0.5),'M-Weight for Length'!K:S,3,0)),IF(K356&gt;60,IF(F356="F",VLOOKUP(K356,'F-Weight for Length'!U:AC,3,0),VLOOKUP(K356,'M-Weight for Length'!U:AC,3,0)),IF(F356="F",VLOOKUP(MROUND(HZ356,0.5),'F-Weight for Length'!A:I,3,0),VLOOKUP(MROUND(HZ356,0.5),'M-Weight for Length'!A:I,3,0)))))))),0)</f>
        <v/>
      </c>
      <c r="AC356" s="191" t="str">
        <f>IFERROR(IF(D356="","",IF(F356="","",IF(J356="","",IF(K356="","",IF(AND(K356&gt;23,K356&lt;=60),IF(F356="F",VLOOKUP(MROUND(HZ356,0.5),'F-Weight for Length'!K:S,4,0),VLOOKUP(MROUND(HZ356,0.5),'M-Weight for Length'!K:S,4,0)),IF(K356&gt;60,IF(F356="F",VLOOKUP(K356,'F-Weight for Length'!U:AC,4,0),VLOOKUP(K356,'M-Weight for Length'!U:AC,4,0)),IF(F356="F",VLOOKUP(MROUND(HZ356,0.5),'F-Weight for Length'!A:I,4,0),VLOOKUP(MROUND(HZ356,0.5),'M-Weight for Length'!A:I,4,0)))))))),0)</f>
        <v/>
      </c>
      <c r="AD356" s="191" t="str">
        <f>IFERROR(IF(D356="","",IF(F356="","",IF(J356="","",IF(K356="","",IF(AND(K356&gt;23,K356&lt;=60),IF(F356="F",VLOOKUP(MROUND(HZ356,0.5),'F-Weight for Length'!K:S,5,0),VLOOKUP(MROUND(HZ356,0.5),'M-Weight for Length'!K:S,5,0)),IF(K356&gt;60,IF(F356="F",VLOOKUP(K356,'F-Weight for Length'!U:AC,5,0),VLOOKUP(K356,'M-Weight for Length'!U:AC,5,0)),IF(F356="F",VLOOKUP(MROUND(HZ356,0.5),'F-Weight for Length'!A:I,5,0),VLOOKUP(MROUND(HZ356,0.5),'M-Weight for Length'!A:I,5,0)))))))),0)</f>
        <v/>
      </c>
      <c r="AE356" s="191" t="str">
        <f>IFERROR(IF(D356="","",IF(F356="","",IF(J356="","",IF(K356="","",IF(AND(K356&gt;23,K356&lt;=60),IF(F356="F",VLOOKUP(MROUND(HZ356,0.5),'F-Weight for Length'!K:S,6,0),VLOOKUP(MROUND(HZ356,0.5),'M-Weight for Length'!K:S,6,0)),IF(K356&gt;60,IF(F356="F",VLOOKUP(K356,'F-Weight for Length'!U:AC,6,0),VLOOKUP(K356,'M-Weight for Length'!U:AC,6,0)),IF(F356="F",VLOOKUP(MROUND(HZ356,0.5),'F-Weight for Length'!A:I,6,0),VLOOKUP(MROUND(HZ356,0.5),'M-Weight for Length'!A:I,6,0)))))))),0)</f>
        <v/>
      </c>
      <c r="AF356" s="191" t="str">
        <f>IFERROR(IF(D356="","",IF(F356="","",IF(J356="","",IF(K356="","",IF(AND(K356&gt;23,K356&lt;=60),IF(F356="F",VLOOKUP(MROUND(HZ356,0.5),'F-Weight for Length'!K:S,7,0),VLOOKUP(MROUND(HZ356,0.5),'M-Weight for Length'!K:S,7,0)),IF(K356&gt;60,IF(F356="F",VLOOKUP(K356,'F-Weight for Length'!U:AC,7,0),VLOOKUP(K356,'M-Weight for Length'!U:AC,7,0)),IF(F356="F",VLOOKUP(MROUND(HZ356,0.5),'F-Weight for Length'!A:I,7,0),VLOOKUP(MROUND(HZ356,0.5),'M-Weight for Length'!A:I,7,0)))))))),0)</f>
        <v/>
      </c>
      <c r="AG356" s="191" t="str">
        <f>IFERROR(IF(D356="","",IF(F356="","",IF(J356="","",IF(K356="","",IF(AND(K356&gt;23,K356&lt;=60),IF(F356="F",VLOOKUP(MROUND(HZ356,0.5),'F-Weight for Length'!K:S,8,0),VLOOKUP(MROUND(HZ356,0.5),'M-Weight for Length'!K:S,8,0)),IF(K356&gt;60,IF(F356="F",VLOOKUP(K356,'F-Weight for Length'!U:AC,8,0),VLOOKUP(K356,'M-Weight for Length'!U:AC,8,0)),IF(F356="F",VLOOKUP(MROUND(HZ356,0.5),'F-Weight for Length'!A:I,8,0),VLOOKUP(MROUND(HZ356,0.5),'M-Weight for Length'!A:I,8,0)))))))),0)</f>
        <v/>
      </c>
      <c r="AH356" s="191" t="str">
        <f>IFERROR(IF(D356="","",IF(F356="","",IF(J356="","",IF(K356="","",IF(AND(K356&gt;23,K356&lt;=60),IF(F356="F",VLOOKUP(MROUND(HZ356,0.5),'F-Weight for Length'!K:S,9,0),VLOOKUP(MROUND(HZ356,0.5),'M-Weight for Length'!K:S,9,0)),IF(K356&gt;60,IF(F356="F",VLOOKUP(K356,'F-Weight for Length'!U:AC,9,0),VLOOKUP(K356,'M-Weight for Length'!U:AC,9,0)),IF(F356="F",VLOOKUP(MROUND(HZ356,0.5),'F-Weight for Length'!A:I,9,0),VLOOKUP(MROUND(HZ356,0.5),'M-Weight for Length'!A:I,9,0)))))))),0)</f>
        <v/>
      </c>
      <c r="AI356" s="192">
        <f t="shared" si="1175"/>
        <v>0</v>
      </c>
      <c r="AJ356" s="192">
        <f t="shared" si="1176"/>
        <v>0</v>
      </c>
      <c r="AK356" s="192">
        <f t="shared" si="1177"/>
        <v>0</v>
      </c>
      <c r="AL356" s="192">
        <f t="shared" si="1178"/>
        <v>0</v>
      </c>
      <c r="AM356" s="192">
        <f t="shared" si="1179"/>
        <v>0</v>
      </c>
      <c r="AN356" s="192">
        <f t="shared" si="1180"/>
        <v>0</v>
      </c>
      <c r="AO356" s="192">
        <f t="shared" si="1181"/>
        <v>0</v>
      </c>
      <c r="AP356" s="192">
        <f t="shared" si="1182"/>
        <v>0</v>
      </c>
      <c r="AQ356" s="192">
        <f t="shared" si="1183"/>
        <v>0</v>
      </c>
      <c r="AR356" s="192">
        <f t="shared" si="1184"/>
        <v>0</v>
      </c>
      <c r="AS356" s="192">
        <f t="shared" si="1185"/>
        <v>0</v>
      </c>
      <c r="AT356" s="192">
        <f t="shared" si="1186"/>
        <v>0</v>
      </c>
      <c r="AU356" s="192">
        <f t="shared" si="1187"/>
        <v>0</v>
      </c>
      <c r="AV356" s="192">
        <f t="shared" si="1188"/>
        <v>0</v>
      </c>
      <c r="AW356" s="192">
        <f t="shared" si="1189"/>
        <v>0</v>
      </c>
      <c r="AX356" s="192">
        <f t="shared" si="1190"/>
        <v>0</v>
      </c>
      <c r="AY356" s="192">
        <f t="shared" si="1191"/>
        <v>0</v>
      </c>
      <c r="AZ356" s="192">
        <f t="shared" si="1192"/>
        <v>0</v>
      </c>
      <c r="BA356" s="192">
        <f t="shared" si="1193"/>
        <v>0</v>
      </c>
      <c r="BB356" s="192">
        <f t="shared" si="1194"/>
        <v>0</v>
      </c>
      <c r="BC356" s="192">
        <f t="shared" si="1195"/>
        <v>0</v>
      </c>
      <c r="BD356" s="192">
        <f t="shared" si="1196"/>
        <v>0</v>
      </c>
      <c r="BE356" s="192">
        <f t="shared" si="1197"/>
        <v>0</v>
      </c>
      <c r="BF356" s="192">
        <f t="shared" si="1198"/>
        <v>0</v>
      </c>
      <c r="BG356" s="192">
        <f t="shared" si="1199"/>
        <v>0</v>
      </c>
      <c r="BH356" s="192">
        <f t="shared" si="1200"/>
        <v>0</v>
      </c>
      <c r="BI356" s="192">
        <f t="shared" si="1201"/>
        <v>0</v>
      </c>
      <c r="BJ356" s="192">
        <f t="shared" si="1202"/>
        <v>0</v>
      </c>
      <c r="BK356" s="192">
        <f t="shared" si="1203"/>
        <v>0</v>
      </c>
      <c r="BL356" s="192">
        <f t="shared" si="1204"/>
        <v>0</v>
      </c>
      <c r="BM356" s="192">
        <f t="shared" si="1205"/>
        <v>0</v>
      </c>
      <c r="BN356" s="192">
        <f t="shared" si="1206"/>
        <v>0</v>
      </c>
      <c r="BO356" s="192">
        <f t="shared" si="1207"/>
        <v>0</v>
      </c>
      <c r="BP356" s="192">
        <f t="shared" si="1208"/>
        <v>0</v>
      </c>
      <c r="BQ356" s="192">
        <f t="shared" si="1209"/>
        <v>0</v>
      </c>
      <c r="BR356" s="192">
        <f t="shared" si="1210"/>
        <v>0</v>
      </c>
      <c r="BS356" s="192">
        <f t="shared" si="1211"/>
        <v>0</v>
      </c>
      <c r="BT356" s="192">
        <f t="shared" si="1212"/>
        <v>0</v>
      </c>
      <c r="BU356" s="192">
        <f t="shared" si="1213"/>
        <v>0</v>
      </c>
      <c r="BV356" s="192">
        <f t="shared" si="1214"/>
        <v>0</v>
      </c>
      <c r="BW356" s="192">
        <f t="shared" si="1215"/>
        <v>0</v>
      </c>
      <c r="BX356" s="192">
        <f t="shared" si="1216"/>
        <v>0</v>
      </c>
      <c r="BY356" s="192">
        <f t="shared" si="1217"/>
        <v>0</v>
      </c>
      <c r="BZ356" s="192">
        <f t="shared" si="1218"/>
        <v>0</v>
      </c>
      <c r="CA356" s="192">
        <f t="shared" si="1219"/>
        <v>0</v>
      </c>
      <c r="CB356" s="192">
        <f t="shared" si="1220"/>
        <v>0</v>
      </c>
      <c r="CC356" s="192">
        <f t="shared" si="1221"/>
        <v>0</v>
      </c>
      <c r="CD356" s="192">
        <f t="shared" si="1222"/>
        <v>0</v>
      </c>
      <c r="CE356" s="192">
        <f t="shared" si="1223"/>
        <v>0</v>
      </c>
      <c r="CF356" s="192">
        <f t="shared" si="1224"/>
        <v>0</v>
      </c>
      <c r="CG356" s="192">
        <f t="shared" si="1225"/>
        <v>0</v>
      </c>
      <c r="CH356" s="192">
        <f t="shared" si="1226"/>
        <v>0</v>
      </c>
      <c r="CI356" s="192">
        <f t="shared" si="1227"/>
        <v>0</v>
      </c>
      <c r="CJ356" s="192">
        <f t="shared" si="1228"/>
        <v>0</v>
      </c>
      <c r="CK356" s="192">
        <f t="shared" si="1229"/>
        <v>0</v>
      </c>
      <c r="CL356" s="192">
        <f t="shared" si="1230"/>
        <v>0</v>
      </c>
      <c r="CM356" s="192">
        <f t="shared" si="1231"/>
        <v>0</v>
      </c>
      <c r="CN356" s="192">
        <f t="shared" si="1232"/>
        <v>0</v>
      </c>
      <c r="CO356" s="192">
        <f t="shared" si="1233"/>
        <v>0</v>
      </c>
      <c r="CP356" s="192">
        <f t="shared" si="1234"/>
        <v>0</v>
      </c>
      <c r="CQ356" s="192">
        <f t="shared" si="1235"/>
        <v>0</v>
      </c>
      <c r="CR356" s="192">
        <f t="shared" si="1236"/>
        <v>0</v>
      </c>
      <c r="CS356" s="192">
        <f t="shared" si="1237"/>
        <v>0</v>
      </c>
      <c r="CT356" s="192">
        <f t="shared" si="1238"/>
        <v>0</v>
      </c>
      <c r="CU356" s="192">
        <f t="shared" si="1239"/>
        <v>0</v>
      </c>
      <c r="CV356" s="192">
        <f t="shared" si="1240"/>
        <v>0</v>
      </c>
      <c r="CW356" s="192">
        <f t="shared" si="1241"/>
        <v>0</v>
      </c>
      <c r="CX356" s="192">
        <f t="shared" si="1242"/>
        <v>0</v>
      </c>
      <c r="CY356" s="192">
        <f t="shared" si="1243"/>
        <v>0</v>
      </c>
      <c r="CZ356" s="192">
        <f t="shared" si="1244"/>
        <v>0</v>
      </c>
      <c r="DA356" s="192">
        <f t="shared" si="1245"/>
        <v>0</v>
      </c>
      <c r="DB356" s="192">
        <f t="shared" si="1246"/>
        <v>0</v>
      </c>
      <c r="DC356" s="192">
        <f t="shared" si="1247"/>
        <v>0</v>
      </c>
      <c r="DD356" s="192">
        <f t="shared" si="1248"/>
        <v>0</v>
      </c>
      <c r="DE356" s="192">
        <f t="shared" si="1249"/>
        <v>0</v>
      </c>
      <c r="DF356" s="192">
        <f t="shared" si="1250"/>
        <v>0</v>
      </c>
      <c r="DG356" s="192">
        <f t="shared" si="1251"/>
        <v>0</v>
      </c>
      <c r="DH356" s="192">
        <f t="shared" si="1252"/>
        <v>0</v>
      </c>
      <c r="DI356" s="192">
        <f t="shared" si="1253"/>
        <v>0</v>
      </c>
      <c r="DJ356" s="192">
        <f t="shared" si="1254"/>
        <v>0</v>
      </c>
      <c r="DK356" s="192">
        <f t="shared" si="1255"/>
        <v>0</v>
      </c>
      <c r="DL356" s="192">
        <f t="shared" si="1256"/>
        <v>0</v>
      </c>
      <c r="DM356" s="192">
        <f t="shared" si="1257"/>
        <v>0</v>
      </c>
      <c r="DN356" s="192">
        <f t="shared" si="1258"/>
        <v>0</v>
      </c>
      <c r="DO356" s="192">
        <f t="shared" si="1259"/>
        <v>0</v>
      </c>
      <c r="DP356" s="192">
        <f t="shared" si="1260"/>
        <v>0</v>
      </c>
      <c r="DQ356" s="192">
        <f t="shared" si="1261"/>
        <v>0</v>
      </c>
      <c r="DR356" s="192">
        <f t="shared" si="1262"/>
        <v>0</v>
      </c>
      <c r="DS356" s="192">
        <f t="shared" si="1263"/>
        <v>0</v>
      </c>
      <c r="DT356" s="192">
        <f t="shared" si="1264"/>
        <v>0</v>
      </c>
      <c r="DU356" s="192">
        <f t="shared" si="1265"/>
        <v>0</v>
      </c>
      <c r="DV356" s="193">
        <f t="shared" si="1266"/>
        <v>0</v>
      </c>
      <c r="DW356" s="193">
        <f t="shared" si="1267"/>
        <v>0</v>
      </c>
      <c r="DX356" s="193">
        <f t="shared" si="1268"/>
        <v>0</v>
      </c>
      <c r="DY356" s="193">
        <f t="shared" si="1269"/>
        <v>0</v>
      </c>
      <c r="DZ356" s="193">
        <f t="shared" si="1270"/>
        <v>0</v>
      </c>
      <c r="EA356" s="192">
        <f t="shared" si="1271"/>
        <v>0</v>
      </c>
      <c r="EB356" s="192">
        <f t="shared" si="1272"/>
        <v>0</v>
      </c>
      <c r="EC356" s="192">
        <f t="shared" si="1273"/>
        <v>0</v>
      </c>
      <c r="ED356" s="192">
        <f t="shared" si="1274"/>
        <v>0</v>
      </c>
      <c r="EE356" s="192">
        <f t="shared" si="1275"/>
        <v>0</v>
      </c>
      <c r="EF356" s="192">
        <f t="shared" si="1276"/>
        <v>0</v>
      </c>
      <c r="EG356" s="192">
        <f t="shared" si="1277"/>
        <v>0</v>
      </c>
      <c r="EH356" s="192">
        <f t="shared" si="1278"/>
        <v>0</v>
      </c>
      <c r="EI356" s="192">
        <f t="shared" si="1279"/>
        <v>0</v>
      </c>
      <c r="EJ356" s="192">
        <f t="shared" si="1280"/>
        <v>0</v>
      </c>
      <c r="EK356" s="192">
        <f t="shared" si="1281"/>
        <v>0</v>
      </c>
      <c r="EL356" s="192">
        <f t="shared" si="1282"/>
        <v>0</v>
      </c>
      <c r="EM356" s="192">
        <f t="shared" si="1283"/>
        <v>0</v>
      </c>
      <c r="EN356" s="192">
        <f t="shared" si="1284"/>
        <v>0</v>
      </c>
      <c r="EO356" s="192">
        <f t="shared" si="1285"/>
        <v>0</v>
      </c>
      <c r="EP356" s="192">
        <f t="shared" si="1286"/>
        <v>0</v>
      </c>
      <c r="EQ356" s="192">
        <f t="shared" si="1287"/>
        <v>0</v>
      </c>
      <c r="ER356" s="192">
        <f t="shared" si="1288"/>
        <v>0</v>
      </c>
      <c r="ES356" s="192">
        <f t="shared" si="1289"/>
        <v>0</v>
      </c>
      <c r="ET356" s="192">
        <f t="shared" si="1290"/>
        <v>0</v>
      </c>
      <c r="EU356" s="192">
        <f t="shared" si="1291"/>
        <v>0</v>
      </c>
      <c r="EV356" s="192">
        <f t="shared" si="1292"/>
        <v>0</v>
      </c>
      <c r="EW356" s="192">
        <f t="shared" si="1293"/>
        <v>0</v>
      </c>
      <c r="EX356" s="192">
        <f t="shared" si="1294"/>
        <v>0</v>
      </c>
      <c r="EY356" s="192">
        <f t="shared" si="1295"/>
        <v>0</v>
      </c>
      <c r="EZ356" s="192">
        <f t="shared" si="1296"/>
        <v>0</v>
      </c>
      <c r="FA356" s="192">
        <f t="shared" si="1297"/>
        <v>0</v>
      </c>
      <c r="FB356" s="192">
        <f t="shared" si="1298"/>
        <v>0</v>
      </c>
      <c r="FC356" s="192">
        <f t="shared" si="1299"/>
        <v>0</v>
      </c>
      <c r="FD356" s="192">
        <f t="shared" si="1300"/>
        <v>0</v>
      </c>
      <c r="FE356" s="192">
        <f t="shared" si="1301"/>
        <v>0</v>
      </c>
      <c r="FF356" s="192">
        <f t="shared" si="1302"/>
        <v>0</v>
      </c>
      <c r="FG356" s="192">
        <f t="shared" si="1303"/>
        <v>0</v>
      </c>
      <c r="FH356" s="192">
        <f t="shared" si="1304"/>
        <v>0</v>
      </c>
      <c r="FI356" s="192">
        <f t="shared" si="1305"/>
        <v>0</v>
      </c>
      <c r="FJ356" s="192">
        <f t="shared" si="1306"/>
        <v>0</v>
      </c>
      <c r="FK356" s="192">
        <f t="shared" si="1307"/>
        <v>0</v>
      </c>
      <c r="FL356" s="192">
        <f t="shared" si="1308"/>
        <v>0</v>
      </c>
      <c r="FM356" s="192">
        <f t="shared" si="1309"/>
        <v>0</v>
      </c>
      <c r="FN356" s="192">
        <f t="shared" si="1310"/>
        <v>0</v>
      </c>
      <c r="FO356" s="192">
        <f t="shared" si="1311"/>
        <v>0</v>
      </c>
      <c r="FP356" s="192">
        <f t="shared" si="1312"/>
        <v>0</v>
      </c>
      <c r="FQ356" s="192">
        <f t="shared" si="1313"/>
        <v>0</v>
      </c>
      <c r="FR356" s="192">
        <f t="shared" si="1314"/>
        <v>0</v>
      </c>
      <c r="FS356" s="192">
        <f t="shared" si="1315"/>
        <v>0</v>
      </c>
      <c r="FT356" s="192">
        <f t="shared" si="1316"/>
        <v>0</v>
      </c>
      <c r="FU356" s="192">
        <f t="shared" si="1317"/>
        <v>0</v>
      </c>
      <c r="FV356" s="192">
        <f t="shared" si="1318"/>
        <v>0</v>
      </c>
      <c r="FW356" s="192">
        <f t="shared" si="1319"/>
        <v>0</v>
      </c>
      <c r="FX356" s="192">
        <f t="shared" si="1320"/>
        <v>0</v>
      </c>
      <c r="FY356" s="192">
        <f t="shared" si="1321"/>
        <v>0</v>
      </c>
      <c r="FZ356" s="192">
        <f t="shared" si="1322"/>
        <v>0</v>
      </c>
      <c r="GA356" s="192">
        <f t="shared" si="1323"/>
        <v>0</v>
      </c>
      <c r="GB356" s="192">
        <f t="shared" si="1324"/>
        <v>0</v>
      </c>
      <c r="GC356" s="192">
        <f t="shared" si="1325"/>
        <v>0</v>
      </c>
      <c r="GD356" s="192">
        <f t="shared" si="1326"/>
        <v>0</v>
      </c>
      <c r="GE356" s="192">
        <f t="shared" si="1327"/>
        <v>0</v>
      </c>
      <c r="GF356" s="192">
        <f t="shared" si="1328"/>
        <v>0</v>
      </c>
      <c r="GG356" s="192">
        <f t="shared" si="1329"/>
        <v>0</v>
      </c>
      <c r="GH356" s="192">
        <f t="shared" si="1330"/>
        <v>0</v>
      </c>
      <c r="GI356" s="192">
        <f t="shared" si="1331"/>
        <v>0</v>
      </c>
      <c r="GJ356" s="192">
        <f t="shared" si="1332"/>
        <v>0</v>
      </c>
      <c r="GK356" s="192">
        <f t="shared" si="1333"/>
        <v>0</v>
      </c>
      <c r="GL356" s="192">
        <f t="shared" si="1334"/>
        <v>0</v>
      </c>
      <c r="GM356" s="192">
        <f t="shared" si="1335"/>
        <v>0</v>
      </c>
      <c r="GN356" s="192">
        <f t="shared" si="1336"/>
        <v>0</v>
      </c>
      <c r="GO356" s="192">
        <f t="shared" si="1337"/>
        <v>0</v>
      </c>
      <c r="GP356" s="192">
        <f t="shared" si="1338"/>
        <v>0</v>
      </c>
      <c r="GQ356" s="192">
        <f t="shared" si="1339"/>
        <v>0</v>
      </c>
      <c r="GR356" s="192">
        <f t="shared" si="1340"/>
        <v>0</v>
      </c>
      <c r="GS356" s="192">
        <f t="shared" si="1341"/>
        <v>0</v>
      </c>
      <c r="GT356" s="192">
        <f t="shared" si="1342"/>
        <v>0</v>
      </c>
      <c r="GU356" s="192">
        <f t="shared" si="1343"/>
        <v>0</v>
      </c>
      <c r="GV356" s="192">
        <f t="shared" si="1344"/>
        <v>0</v>
      </c>
      <c r="GW356" s="192">
        <f t="shared" si="1345"/>
        <v>0</v>
      </c>
      <c r="GX356" s="192">
        <f t="shared" si="1346"/>
        <v>0</v>
      </c>
      <c r="GY356" s="192">
        <f t="shared" si="1347"/>
        <v>0</v>
      </c>
      <c r="GZ356" s="192">
        <f t="shared" si="1348"/>
        <v>0</v>
      </c>
      <c r="HA356" s="192">
        <f t="shared" si="1349"/>
        <v>0</v>
      </c>
      <c r="HB356" s="192">
        <f t="shared" si="1350"/>
        <v>0</v>
      </c>
      <c r="HC356" s="192">
        <f t="shared" si="1351"/>
        <v>0</v>
      </c>
      <c r="HD356" s="192">
        <f t="shared" si="1352"/>
        <v>0</v>
      </c>
      <c r="HE356" s="192">
        <f t="shared" si="1353"/>
        <v>0</v>
      </c>
      <c r="HF356" s="192">
        <f t="shared" si="1354"/>
        <v>0</v>
      </c>
      <c r="HG356" s="192">
        <f t="shared" si="1355"/>
        <v>0</v>
      </c>
      <c r="HH356" s="192">
        <f t="shared" si="1356"/>
        <v>0</v>
      </c>
      <c r="HI356" s="192">
        <f t="shared" si="1357"/>
        <v>0</v>
      </c>
      <c r="HJ356" s="192">
        <f t="shared" si="1358"/>
        <v>0</v>
      </c>
      <c r="HK356" s="192">
        <f t="shared" si="1359"/>
        <v>0</v>
      </c>
      <c r="HL356" s="192">
        <f t="shared" si="1360"/>
        <v>0</v>
      </c>
      <c r="HM356" s="192">
        <f t="shared" si="1361"/>
        <v>0</v>
      </c>
      <c r="HN356" s="194">
        <f t="shared" si="1362"/>
        <v>0</v>
      </c>
      <c r="HO356" s="194">
        <f t="shared" si="1363"/>
        <v>0</v>
      </c>
      <c r="HP356" s="194">
        <f t="shared" si="1364"/>
        <v>0</v>
      </c>
      <c r="HQ356" s="194">
        <f t="shared" si="1365"/>
        <v>0</v>
      </c>
      <c r="HR356" s="194">
        <f t="shared" si="1366"/>
        <v>0</v>
      </c>
      <c r="HS356" s="195" t="str">
        <f t="shared" si="1163"/>
        <v/>
      </c>
      <c r="HT356" s="196">
        <f t="shared" si="1159"/>
        <v>0</v>
      </c>
      <c r="HU356" s="196">
        <f t="shared" si="1160"/>
        <v>0</v>
      </c>
      <c r="HV356" s="197" t="str">
        <f t="shared" si="1164"/>
        <v/>
      </c>
      <c r="HW356" s="197" t="str">
        <f t="shared" si="1367"/>
        <v/>
      </c>
      <c r="HX356" s="197" t="str">
        <f t="shared" si="1368"/>
        <v/>
      </c>
      <c r="HY356" s="195" t="str">
        <f t="shared" si="1165"/>
        <v/>
      </c>
      <c r="HZ356" s="30">
        <f t="shared" si="1161"/>
        <v>0</v>
      </c>
      <c r="IA356" s="198">
        <f t="shared" si="1166"/>
        <v>0</v>
      </c>
      <c r="IB356" s="195"/>
      <c r="IC356" s="195">
        <f t="shared" si="1369"/>
        <v>0</v>
      </c>
      <c r="ID356" s="195">
        <f t="shared" si="1167"/>
        <v>0</v>
      </c>
      <c r="IE356" s="195">
        <f t="shared" si="1370"/>
        <v>0</v>
      </c>
      <c r="IF356" s="195">
        <f t="shared" si="1168"/>
        <v>0</v>
      </c>
      <c r="IG356" s="307">
        <f t="shared" si="1169"/>
        <v>0</v>
      </c>
      <c r="IH356" s="307">
        <f t="shared" si="1170"/>
        <v>0</v>
      </c>
      <c r="II356" s="44">
        <f t="shared" si="1171"/>
        <v>0</v>
      </c>
      <c r="IJ356" s="44">
        <f t="shared" si="1371"/>
        <v>0</v>
      </c>
      <c r="IK356" s="44">
        <f t="shared" si="1372"/>
        <v>0</v>
      </c>
      <c r="IL356" s="44">
        <f t="shared" si="1373"/>
        <v>0</v>
      </c>
      <c r="IM356" s="44">
        <f t="shared" si="1374"/>
        <v>0</v>
      </c>
      <c r="IN356" s="44">
        <f t="shared" si="1375"/>
        <v>0</v>
      </c>
      <c r="IO356" s="44">
        <f t="shared" si="1376"/>
        <v>0</v>
      </c>
    </row>
    <row r="357" spans="1:249" ht="18" customHeight="1">
      <c r="A357" s="188">
        <v>351</v>
      </c>
      <c r="B357" s="326"/>
      <c r="C357" s="289"/>
      <c r="D357" s="199"/>
      <c r="E357" s="189"/>
      <c r="F357" s="189"/>
      <c r="G357" s="190"/>
      <c r="H357" s="190"/>
      <c r="I357" s="272"/>
      <c r="J357" s="207"/>
      <c r="K357" s="214" t="str">
        <f t="shared" si="1172"/>
        <v/>
      </c>
      <c r="L357" s="200" t="str">
        <f t="shared" si="1173"/>
        <v/>
      </c>
      <c r="M357" s="200" t="str">
        <f t="shared" si="1174"/>
        <v/>
      </c>
      <c r="N357" s="209" t="str">
        <f t="shared" si="1162"/>
        <v/>
      </c>
      <c r="O357" s="208" t="str">
        <f>IFERROR(IF(D357="","",IF(K357="","",IF(I357="","",IF(F357="F",VLOOKUP(K357,F!A:G,2,0),IF(F357="M",VLOOKUP(K357,M!A:G,2,0),""))))),0)</f>
        <v/>
      </c>
      <c r="P357" s="191" t="str">
        <f>IFERROR(IF(D357="","",IF(K357="","",IF(I357="","",IF(F357="F",VLOOKUP(K357,F!A:G,3,0),IF(F357="M",VLOOKUP(K357,M!A:G,3,0),""))))),0)</f>
        <v/>
      </c>
      <c r="Q357" s="191" t="str">
        <f>IFERROR(IF(D357="","",IF(K357="","",IF(I357="","",IF(F357="F",VLOOKUP(K357,F!A:G,4,0),IF(F357="M",VLOOKUP(K357,M!A:G,4,0),""))))),0)</f>
        <v/>
      </c>
      <c r="R357" s="191" t="str">
        <f>IFERROR(IF(D357="","",IF(K357="","",IF(I357="","",IF(F357="F",VLOOKUP(K357,F!A:G,5,0),IF(F357="M",VLOOKUP(K357,M!A:G,5,0),""))))),0)</f>
        <v/>
      </c>
      <c r="S357" s="191" t="str">
        <f>IFERROR(IF(D357="","",IF(K357="","",IF(I357="","",IF(F357="F",VLOOKUP(K357,F!A:G,6,0),IF(F357="M",VLOOKUP(K357,M!A:G,6,0),""))))),0)</f>
        <v/>
      </c>
      <c r="T357" s="191" t="str">
        <f>IFERROR(IF(D357="","",IF(K357="","",IF(I357="","",IF(F357="F",VLOOKUP(K357,F!A:G,7,0),IF(F357="M",VLOOKUP(K357,M!A:G,7,0),""))))),0)</f>
        <v/>
      </c>
      <c r="U357" s="191" t="str">
        <f>IFERROR(IF(D357="","",IF(K357="","",IF(J357="","",IF(F357="F",VLOOKUP(K357,F!A:M,8,0),IF(F357="M",VLOOKUP(K357,M!A:M,8,0),""))))),0)</f>
        <v/>
      </c>
      <c r="V357" s="191" t="str">
        <f>IFERROR(IF(D357="","",IF(K357="","",IF(J357="","",IF(F357="F",VLOOKUP(K357,F!A:M,9,0),IF(F357="M",VLOOKUP(K357,M!A:M,9,0),""))))),0)</f>
        <v/>
      </c>
      <c r="W357" s="191" t="str">
        <f>IFERROR(IF(D357="","",IF(K357="","",IF(J357="","",IF(F357="F",VLOOKUP(K357,F!A:M,10,0),IF(F357="M",VLOOKUP(K357,M!A:M,10,0),""))))),0)</f>
        <v/>
      </c>
      <c r="X357" s="191" t="str">
        <f>IFERROR(IF(D357="","",IF(K357="","",IF(J357="","",IF(F357="F",VLOOKUP(K357,F!A:M,11,0),IF(F357="M",VLOOKUP(K357,M!A:M,11,0),""))))),0)</f>
        <v/>
      </c>
      <c r="Y357" s="191" t="str">
        <f>IFERROR(IF(D357="","",IF(K357="","",IF(J357="","",IF(F357="F",VLOOKUP(K357,F!A:M,12,0),IF(F357="M",VLOOKUP(K357,M!A:M,12,0),""))))),0)</f>
        <v/>
      </c>
      <c r="Z357" s="191" t="str">
        <f>IFERROR(IF(D357="","",IF(K357="","",IF(J357="","",IF(F357="F",VLOOKUP(K357,F!A:M,13,0),IF(F357="M",VLOOKUP(K357,M!A:M,13,0),""))))),0)</f>
        <v/>
      </c>
      <c r="AA357" s="191" t="str">
        <f>IFERROR(IF(D357="","",IF(F357="","",IF(J357="","",IF(K357="","",IF(AND(K357&gt;23,K357&lt;=60),IF(F357="F",VLOOKUP(MROUND(HZ357,0.5),'F-Weight for Length'!K:S,2,0),VLOOKUP(MROUND(HZ357,0.5),'M-Weight for Length'!K:S,2,0)),IF(K357&gt;60,IF(F357="F",VLOOKUP(K357,'F-Weight for Length'!U:AC,2,0),VLOOKUP(K357,'M-Weight for Length'!U:AC,2,0)),IF(F357="F",VLOOKUP(MROUND(HZ357,0.5),'F-Weight for Length'!A:I,2,0),VLOOKUP(MROUND(HZ357,0.5),'M-Weight for Length'!A:I,2,0)))))))),0)</f>
        <v/>
      </c>
      <c r="AB357" s="191" t="str">
        <f>IFERROR(IF(D357="","",IF(F357="","",IF(J357="","",IF(K357="","",IF(AND(K357&gt;23,K357&lt;=60),IF(F357="F",VLOOKUP(MROUND(HZ357,0.5),'F-Weight for Length'!K:S,3,0),VLOOKUP(MROUND(HZ357,0.5),'M-Weight for Length'!K:S,3,0)),IF(K357&gt;60,IF(F357="F",VLOOKUP(K357,'F-Weight for Length'!U:AC,3,0),VLOOKUP(K357,'M-Weight for Length'!U:AC,3,0)),IF(F357="F",VLOOKUP(MROUND(HZ357,0.5),'F-Weight for Length'!A:I,3,0),VLOOKUP(MROUND(HZ357,0.5),'M-Weight for Length'!A:I,3,0)))))))),0)</f>
        <v/>
      </c>
      <c r="AC357" s="191" t="str">
        <f>IFERROR(IF(D357="","",IF(F357="","",IF(J357="","",IF(K357="","",IF(AND(K357&gt;23,K357&lt;=60),IF(F357="F",VLOOKUP(MROUND(HZ357,0.5),'F-Weight for Length'!K:S,4,0),VLOOKUP(MROUND(HZ357,0.5),'M-Weight for Length'!K:S,4,0)),IF(K357&gt;60,IF(F357="F",VLOOKUP(K357,'F-Weight for Length'!U:AC,4,0),VLOOKUP(K357,'M-Weight for Length'!U:AC,4,0)),IF(F357="F",VLOOKUP(MROUND(HZ357,0.5),'F-Weight for Length'!A:I,4,0),VLOOKUP(MROUND(HZ357,0.5),'M-Weight for Length'!A:I,4,0)))))))),0)</f>
        <v/>
      </c>
      <c r="AD357" s="191" t="str">
        <f>IFERROR(IF(D357="","",IF(F357="","",IF(J357="","",IF(K357="","",IF(AND(K357&gt;23,K357&lt;=60),IF(F357="F",VLOOKUP(MROUND(HZ357,0.5),'F-Weight for Length'!K:S,5,0),VLOOKUP(MROUND(HZ357,0.5),'M-Weight for Length'!K:S,5,0)),IF(K357&gt;60,IF(F357="F",VLOOKUP(K357,'F-Weight for Length'!U:AC,5,0),VLOOKUP(K357,'M-Weight for Length'!U:AC,5,0)),IF(F357="F",VLOOKUP(MROUND(HZ357,0.5),'F-Weight for Length'!A:I,5,0),VLOOKUP(MROUND(HZ357,0.5),'M-Weight for Length'!A:I,5,0)))))))),0)</f>
        <v/>
      </c>
      <c r="AE357" s="191" t="str">
        <f>IFERROR(IF(D357="","",IF(F357="","",IF(J357="","",IF(K357="","",IF(AND(K357&gt;23,K357&lt;=60),IF(F357="F",VLOOKUP(MROUND(HZ357,0.5),'F-Weight for Length'!K:S,6,0),VLOOKUP(MROUND(HZ357,0.5),'M-Weight for Length'!K:S,6,0)),IF(K357&gt;60,IF(F357="F",VLOOKUP(K357,'F-Weight for Length'!U:AC,6,0),VLOOKUP(K357,'M-Weight for Length'!U:AC,6,0)),IF(F357="F",VLOOKUP(MROUND(HZ357,0.5),'F-Weight for Length'!A:I,6,0),VLOOKUP(MROUND(HZ357,0.5),'M-Weight for Length'!A:I,6,0)))))))),0)</f>
        <v/>
      </c>
      <c r="AF357" s="191" t="str">
        <f>IFERROR(IF(D357="","",IF(F357="","",IF(J357="","",IF(K357="","",IF(AND(K357&gt;23,K357&lt;=60),IF(F357="F",VLOOKUP(MROUND(HZ357,0.5),'F-Weight for Length'!K:S,7,0),VLOOKUP(MROUND(HZ357,0.5),'M-Weight for Length'!K:S,7,0)),IF(K357&gt;60,IF(F357="F",VLOOKUP(K357,'F-Weight for Length'!U:AC,7,0),VLOOKUP(K357,'M-Weight for Length'!U:AC,7,0)),IF(F357="F",VLOOKUP(MROUND(HZ357,0.5),'F-Weight for Length'!A:I,7,0),VLOOKUP(MROUND(HZ357,0.5),'M-Weight for Length'!A:I,7,0)))))))),0)</f>
        <v/>
      </c>
      <c r="AG357" s="191" t="str">
        <f>IFERROR(IF(D357="","",IF(F357="","",IF(J357="","",IF(K357="","",IF(AND(K357&gt;23,K357&lt;=60),IF(F357="F",VLOOKUP(MROUND(HZ357,0.5),'F-Weight for Length'!K:S,8,0),VLOOKUP(MROUND(HZ357,0.5),'M-Weight for Length'!K:S,8,0)),IF(K357&gt;60,IF(F357="F",VLOOKUP(K357,'F-Weight for Length'!U:AC,8,0),VLOOKUP(K357,'M-Weight for Length'!U:AC,8,0)),IF(F357="F",VLOOKUP(MROUND(HZ357,0.5),'F-Weight for Length'!A:I,8,0),VLOOKUP(MROUND(HZ357,0.5),'M-Weight for Length'!A:I,8,0)))))))),0)</f>
        <v/>
      </c>
      <c r="AH357" s="191" t="str">
        <f>IFERROR(IF(D357="","",IF(F357="","",IF(J357="","",IF(K357="","",IF(AND(K357&gt;23,K357&lt;=60),IF(F357="F",VLOOKUP(MROUND(HZ357,0.5),'F-Weight for Length'!K:S,9,0),VLOOKUP(MROUND(HZ357,0.5),'M-Weight for Length'!K:S,9,0)),IF(K357&gt;60,IF(F357="F",VLOOKUP(K357,'F-Weight for Length'!U:AC,9,0),VLOOKUP(K357,'M-Weight for Length'!U:AC,9,0)),IF(F357="F",VLOOKUP(MROUND(HZ357,0.5),'F-Weight for Length'!A:I,9,0),VLOOKUP(MROUND(HZ357,0.5),'M-Weight for Length'!A:I,9,0)))))))),0)</f>
        <v/>
      </c>
      <c r="AI357" s="192">
        <f t="shared" si="1175"/>
        <v>0</v>
      </c>
      <c r="AJ357" s="192">
        <f t="shared" si="1176"/>
        <v>0</v>
      </c>
      <c r="AK357" s="192">
        <f t="shared" si="1177"/>
        <v>0</v>
      </c>
      <c r="AL357" s="192">
        <f t="shared" si="1178"/>
        <v>0</v>
      </c>
      <c r="AM357" s="192">
        <f t="shared" si="1179"/>
        <v>0</v>
      </c>
      <c r="AN357" s="192">
        <f t="shared" si="1180"/>
        <v>0</v>
      </c>
      <c r="AO357" s="192">
        <f t="shared" si="1181"/>
        <v>0</v>
      </c>
      <c r="AP357" s="192">
        <f t="shared" si="1182"/>
        <v>0</v>
      </c>
      <c r="AQ357" s="192">
        <f t="shared" si="1183"/>
        <v>0</v>
      </c>
      <c r="AR357" s="192">
        <f t="shared" si="1184"/>
        <v>0</v>
      </c>
      <c r="AS357" s="192">
        <f t="shared" si="1185"/>
        <v>0</v>
      </c>
      <c r="AT357" s="192">
        <f t="shared" si="1186"/>
        <v>0</v>
      </c>
      <c r="AU357" s="192">
        <f t="shared" si="1187"/>
        <v>0</v>
      </c>
      <c r="AV357" s="192">
        <f t="shared" si="1188"/>
        <v>0</v>
      </c>
      <c r="AW357" s="192">
        <f t="shared" si="1189"/>
        <v>0</v>
      </c>
      <c r="AX357" s="192">
        <f t="shared" si="1190"/>
        <v>0</v>
      </c>
      <c r="AY357" s="192">
        <f t="shared" si="1191"/>
        <v>0</v>
      </c>
      <c r="AZ357" s="192">
        <f t="shared" si="1192"/>
        <v>0</v>
      </c>
      <c r="BA357" s="192">
        <f t="shared" si="1193"/>
        <v>0</v>
      </c>
      <c r="BB357" s="192">
        <f t="shared" si="1194"/>
        <v>0</v>
      </c>
      <c r="BC357" s="192">
        <f t="shared" si="1195"/>
        <v>0</v>
      </c>
      <c r="BD357" s="192">
        <f t="shared" si="1196"/>
        <v>0</v>
      </c>
      <c r="BE357" s="192">
        <f t="shared" si="1197"/>
        <v>0</v>
      </c>
      <c r="BF357" s="192">
        <f t="shared" si="1198"/>
        <v>0</v>
      </c>
      <c r="BG357" s="192">
        <f t="shared" si="1199"/>
        <v>0</v>
      </c>
      <c r="BH357" s="192">
        <f t="shared" si="1200"/>
        <v>0</v>
      </c>
      <c r="BI357" s="192">
        <f t="shared" si="1201"/>
        <v>0</v>
      </c>
      <c r="BJ357" s="192">
        <f t="shared" si="1202"/>
        <v>0</v>
      </c>
      <c r="BK357" s="192">
        <f t="shared" si="1203"/>
        <v>0</v>
      </c>
      <c r="BL357" s="192">
        <f t="shared" si="1204"/>
        <v>0</v>
      </c>
      <c r="BM357" s="192">
        <f t="shared" si="1205"/>
        <v>0</v>
      </c>
      <c r="BN357" s="192">
        <f t="shared" si="1206"/>
        <v>0</v>
      </c>
      <c r="BO357" s="192">
        <f t="shared" si="1207"/>
        <v>0</v>
      </c>
      <c r="BP357" s="192">
        <f t="shared" si="1208"/>
        <v>0</v>
      </c>
      <c r="BQ357" s="192">
        <f t="shared" si="1209"/>
        <v>0</v>
      </c>
      <c r="BR357" s="192">
        <f t="shared" si="1210"/>
        <v>0</v>
      </c>
      <c r="BS357" s="192">
        <f t="shared" si="1211"/>
        <v>0</v>
      </c>
      <c r="BT357" s="192">
        <f t="shared" si="1212"/>
        <v>0</v>
      </c>
      <c r="BU357" s="192">
        <f t="shared" si="1213"/>
        <v>0</v>
      </c>
      <c r="BV357" s="192">
        <f t="shared" si="1214"/>
        <v>0</v>
      </c>
      <c r="BW357" s="192">
        <f t="shared" si="1215"/>
        <v>0</v>
      </c>
      <c r="BX357" s="192">
        <f t="shared" si="1216"/>
        <v>0</v>
      </c>
      <c r="BY357" s="192">
        <f t="shared" si="1217"/>
        <v>0</v>
      </c>
      <c r="BZ357" s="192">
        <f t="shared" si="1218"/>
        <v>0</v>
      </c>
      <c r="CA357" s="192">
        <f t="shared" si="1219"/>
        <v>0</v>
      </c>
      <c r="CB357" s="192">
        <f t="shared" si="1220"/>
        <v>0</v>
      </c>
      <c r="CC357" s="192">
        <f t="shared" si="1221"/>
        <v>0</v>
      </c>
      <c r="CD357" s="192">
        <f t="shared" si="1222"/>
        <v>0</v>
      </c>
      <c r="CE357" s="192">
        <f t="shared" si="1223"/>
        <v>0</v>
      </c>
      <c r="CF357" s="192">
        <f t="shared" si="1224"/>
        <v>0</v>
      </c>
      <c r="CG357" s="192">
        <f t="shared" si="1225"/>
        <v>0</v>
      </c>
      <c r="CH357" s="192">
        <f t="shared" si="1226"/>
        <v>0</v>
      </c>
      <c r="CI357" s="192">
        <f t="shared" si="1227"/>
        <v>0</v>
      </c>
      <c r="CJ357" s="192">
        <f t="shared" si="1228"/>
        <v>0</v>
      </c>
      <c r="CK357" s="192">
        <f t="shared" si="1229"/>
        <v>0</v>
      </c>
      <c r="CL357" s="192">
        <f t="shared" si="1230"/>
        <v>0</v>
      </c>
      <c r="CM357" s="192">
        <f t="shared" si="1231"/>
        <v>0</v>
      </c>
      <c r="CN357" s="192">
        <f t="shared" si="1232"/>
        <v>0</v>
      </c>
      <c r="CO357" s="192">
        <f t="shared" si="1233"/>
        <v>0</v>
      </c>
      <c r="CP357" s="192">
        <f t="shared" si="1234"/>
        <v>0</v>
      </c>
      <c r="CQ357" s="192">
        <f t="shared" si="1235"/>
        <v>0</v>
      </c>
      <c r="CR357" s="192">
        <f t="shared" si="1236"/>
        <v>0</v>
      </c>
      <c r="CS357" s="192">
        <f t="shared" si="1237"/>
        <v>0</v>
      </c>
      <c r="CT357" s="192">
        <f t="shared" si="1238"/>
        <v>0</v>
      </c>
      <c r="CU357" s="192">
        <f t="shared" si="1239"/>
        <v>0</v>
      </c>
      <c r="CV357" s="192">
        <f t="shared" si="1240"/>
        <v>0</v>
      </c>
      <c r="CW357" s="192">
        <f t="shared" si="1241"/>
        <v>0</v>
      </c>
      <c r="CX357" s="192">
        <f t="shared" si="1242"/>
        <v>0</v>
      </c>
      <c r="CY357" s="192">
        <f t="shared" si="1243"/>
        <v>0</v>
      </c>
      <c r="CZ357" s="192">
        <f t="shared" si="1244"/>
        <v>0</v>
      </c>
      <c r="DA357" s="192">
        <f t="shared" si="1245"/>
        <v>0</v>
      </c>
      <c r="DB357" s="192">
        <f t="shared" si="1246"/>
        <v>0</v>
      </c>
      <c r="DC357" s="192">
        <f t="shared" si="1247"/>
        <v>0</v>
      </c>
      <c r="DD357" s="192">
        <f t="shared" si="1248"/>
        <v>0</v>
      </c>
      <c r="DE357" s="192">
        <f t="shared" si="1249"/>
        <v>0</v>
      </c>
      <c r="DF357" s="192">
        <f t="shared" si="1250"/>
        <v>0</v>
      </c>
      <c r="DG357" s="192">
        <f t="shared" si="1251"/>
        <v>0</v>
      </c>
      <c r="DH357" s="192">
        <f t="shared" si="1252"/>
        <v>0</v>
      </c>
      <c r="DI357" s="192">
        <f t="shared" si="1253"/>
        <v>0</v>
      </c>
      <c r="DJ357" s="192">
        <f t="shared" si="1254"/>
        <v>0</v>
      </c>
      <c r="DK357" s="192">
        <f t="shared" si="1255"/>
        <v>0</v>
      </c>
      <c r="DL357" s="192">
        <f t="shared" si="1256"/>
        <v>0</v>
      </c>
      <c r="DM357" s="192">
        <f t="shared" si="1257"/>
        <v>0</v>
      </c>
      <c r="DN357" s="192">
        <f t="shared" si="1258"/>
        <v>0</v>
      </c>
      <c r="DO357" s="192">
        <f t="shared" si="1259"/>
        <v>0</v>
      </c>
      <c r="DP357" s="192">
        <f t="shared" si="1260"/>
        <v>0</v>
      </c>
      <c r="DQ357" s="192">
        <f t="shared" si="1261"/>
        <v>0</v>
      </c>
      <c r="DR357" s="192">
        <f t="shared" si="1262"/>
        <v>0</v>
      </c>
      <c r="DS357" s="192">
        <f t="shared" si="1263"/>
        <v>0</v>
      </c>
      <c r="DT357" s="192">
        <f t="shared" si="1264"/>
        <v>0</v>
      </c>
      <c r="DU357" s="192">
        <f t="shared" si="1265"/>
        <v>0</v>
      </c>
      <c r="DV357" s="193">
        <f t="shared" si="1266"/>
        <v>0</v>
      </c>
      <c r="DW357" s="193">
        <f t="shared" si="1267"/>
        <v>0</v>
      </c>
      <c r="DX357" s="193">
        <f t="shared" si="1268"/>
        <v>0</v>
      </c>
      <c r="DY357" s="193">
        <f t="shared" si="1269"/>
        <v>0</v>
      </c>
      <c r="DZ357" s="193">
        <f t="shared" si="1270"/>
        <v>0</v>
      </c>
      <c r="EA357" s="192">
        <f t="shared" si="1271"/>
        <v>0</v>
      </c>
      <c r="EB357" s="192">
        <f t="shared" si="1272"/>
        <v>0</v>
      </c>
      <c r="EC357" s="192">
        <f t="shared" si="1273"/>
        <v>0</v>
      </c>
      <c r="ED357" s="192">
        <f t="shared" si="1274"/>
        <v>0</v>
      </c>
      <c r="EE357" s="192">
        <f t="shared" si="1275"/>
        <v>0</v>
      </c>
      <c r="EF357" s="192">
        <f t="shared" si="1276"/>
        <v>0</v>
      </c>
      <c r="EG357" s="192">
        <f t="shared" si="1277"/>
        <v>0</v>
      </c>
      <c r="EH357" s="192">
        <f t="shared" si="1278"/>
        <v>0</v>
      </c>
      <c r="EI357" s="192">
        <f t="shared" si="1279"/>
        <v>0</v>
      </c>
      <c r="EJ357" s="192">
        <f t="shared" si="1280"/>
        <v>0</v>
      </c>
      <c r="EK357" s="192">
        <f t="shared" si="1281"/>
        <v>0</v>
      </c>
      <c r="EL357" s="192">
        <f t="shared" si="1282"/>
        <v>0</v>
      </c>
      <c r="EM357" s="192">
        <f t="shared" si="1283"/>
        <v>0</v>
      </c>
      <c r="EN357" s="192">
        <f t="shared" si="1284"/>
        <v>0</v>
      </c>
      <c r="EO357" s="192">
        <f t="shared" si="1285"/>
        <v>0</v>
      </c>
      <c r="EP357" s="192">
        <f t="shared" si="1286"/>
        <v>0</v>
      </c>
      <c r="EQ357" s="192">
        <f t="shared" si="1287"/>
        <v>0</v>
      </c>
      <c r="ER357" s="192">
        <f t="shared" si="1288"/>
        <v>0</v>
      </c>
      <c r="ES357" s="192">
        <f t="shared" si="1289"/>
        <v>0</v>
      </c>
      <c r="ET357" s="192">
        <f t="shared" si="1290"/>
        <v>0</v>
      </c>
      <c r="EU357" s="192">
        <f t="shared" si="1291"/>
        <v>0</v>
      </c>
      <c r="EV357" s="192">
        <f t="shared" si="1292"/>
        <v>0</v>
      </c>
      <c r="EW357" s="192">
        <f t="shared" si="1293"/>
        <v>0</v>
      </c>
      <c r="EX357" s="192">
        <f t="shared" si="1294"/>
        <v>0</v>
      </c>
      <c r="EY357" s="192">
        <f t="shared" si="1295"/>
        <v>0</v>
      </c>
      <c r="EZ357" s="192">
        <f t="shared" si="1296"/>
        <v>0</v>
      </c>
      <c r="FA357" s="192">
        <f t="shared" si="1297"/>
        <v>0</v>
      </c>
      <c r="FB357" s="192">
        <f t="shared" si="1298"/>
        <v>0</v>
      </c>
      <c r="FC357" s="192">
        <f t="shared" si="1299"/>
        <v>0</v>
      </c>
      <c r="FD357" s="192">
        <f t="shared" si="1300"/>
        <v>0</v>
      </c>
      <c r="FE357" s="192">
        <f t="shared" si="1301"/>
        <v>0</v>
      </c>
      <c r="FF357" s="192">
        <f t="shared" si="1302"/>
        <v>0</v>
      </c>
      <c r="FG357" s="192">
        <f t="shared" si="1303"/>
        <v>0</v>
      </c>
      <c r="FH357" s="192">
        <f t="shared" si="1304"/>
        <v>0</v>
      </c>
      <c r="FI357" s="192">
        <f t="shared" si="1305"/>
        <v>0</v>
      </c>
      <c r="FJ357" s="192">
        <f t="shared" si="1306"/>
        <v>0</v>
      </c>
      <c r="FK357" s="192">
        <f t="shared" si="1307"/>
        <v>0</v>
      </c>
      <c r="FL357" s="192">
        <f t="shared" si="1308"/>
        <v>0</v>
      </c>
      <c r="FM357" s="192">
        <f t="shared" si="1309"/>
        <v>0</v>
      </c>
      <c r="FN357" s="192">
        <f t="shared" si="1310"/>
        <v>0</v>
      </c>
      <c r="FO357" s="192">
        <f t="shared" si="1311"/>
        <v>0</v>
      </c>
      <c r="FP357" s="192">
        <f t="shared" si="1312"/>
        <v>0</v>
      </c>
      <c r="FQ357" s="192">
        <f t="shared" si="1313"/>
        <v>0</v>
      </c>
      <c r="FR357" s="192">
        <f t="shared" si="1314"/>
        <v>0</v>
      </c>
      <c r="FS357" s="192">
        <f t="shared" si="1315"/>
        <v>0</v>
      </c>
      <c r="FT357" s="192">
        <f t="shared" si="1316"/>
        <v>0</v>
      </c>
      <c r="FU357" s="192">
        <f t="shared" si="1317"/>
        <v>0</v>
      </c>
      <c r="FV357" s="192">
        <f t="shared" si="1318"/>
        <v>0</v>
      </c>
      <c r="FW357" s="192">
        <f t="shared" si="1319"/>
        <v>0</v>
      </c>
      <c r="FX357" s="192">
        <f t="shared" si="1320"/>
        <v>0</v>
      </c>
      <c r="FY357" s="192">
        <f t="shared" si="1321"/>
        <v>0</v>
      </c>
      <c r="FZ357" s="192">
        <f t="shared" si="1322"/>
        <v>0</v>
      </c>
      <c r="GA357" s="192">
        <f t="shared" si="1323"/>
        <v>0</v>
      </c>
      <c r="GB357" s="192">
        <f t="shared" si="1324"/>
        <v>0</v>
      </c>
      <c r="GC357" s="192">
        <f t="shared" si="1325"/>
        <v>0</v>
      </c>
      <c r="GD357" s="192">
        <f t="shared" si="1326"/>
        <v>0</v>
      </c>
      <c r="GE357" s="192">
        <f t="shared" si="1327"/>
        <v>0</v>
      </c>
      <c r="GF357" s="192">
        <f t="shared" si="1328"/>
        <v>0</v>
      </c>
      <c r="GG357" s="192">
        <f t="shared" si="1329"/>
        <v>0</v>
      </c>
      <c r="GH357" s="192">
        <f t="shared" si="1330"/>
        <v>0</v>
      </c>
      <c r="GI357" s="192">
        <f t="shared" si="1331"/>
        <v>0</v>
      </c>
      <c r="GJ357" s="192">
        <f t="shared" si="1332"/>
        <v>0</v>
      </c>
      <c r="GK357" s="192">
        <f t="shared" si="1333"/>
        <v>0</v>
      </c>
      <c r="GL357" s="192">
        <f t="shared" si="1334"/>
        <v>0</v>
      </c>
      <c r="GM357" s="192">
        <f t="shared" si="1335"/>
        <v>0</v>
      </c>
      <c r="GN357" s="192">
        <f t="shared" si="1336"/>
        <v>0</v>
      </c>
      <c r="GO357" s="192">
        <f t="shared" si="1337"/>
        <v>0</v>
      </c>
      <c r="GP357" s="192">
        <f t="shared" si="1338"/>
        <v>0</v>
      </c>
      <c r="GQ357" s="192">
        <f t="shared" si="1339"/>
        <v>0</v>
      </c>
      <c r="GR357" s="192">
        <f t="shared" si="1340"/>
        <v>0</v>
      </c>
      <c r="GS357" s="192">
        <f t="shared" si="1341"/>
        <v>0</v>
      </c>
      <c r="GT357" s="192">
        <f t="shared" si="1342"/>
        <v>0</v>
      </c>
      <c r="GU357" s="192">
        <f t="shared" si="1343"/>
        <v>0</v>
      </c>
      <c r="GV357" s="192">
        <f t="shared" si="1344"/>
        <v>0</v>
      </c>
      <c r="GW357" s="192">
        <f t="shared" si="1345"/>
        <v>0</v>
      </c>
      <c r="GX357" s="192">
        <f t="shared" si="1346"/>
        <v>0</v>
      </c>
      <c r="GY357" s="192">
        <f t="shared" si="1347"/>
        <v>0</v>
      </c>
      <c r="GZ357" s="192">
        <f t="shared" si="1348"/>
        <v>0</v>
      </c>
      <c r="HA357" s="192">
        <f t="shared" si="1349"/>
        <v>0</v>
      </c>
      <c r="HB357" s="192">
        <f t="shared" si="1350"/>
        <v>0</v>
      </c>
      <c r="HC357" s="192">
        <f t="shared" si="1351"/>
        <v>0</v>
      </c>
      <c r="HD357" s="192">
        <f t="shared" si="1352"/>
        <v>0</v>
      </c>
      <c r="HE357" s="192">
        <f t="shared" si="1353"/>
        <v>0</v>
      </c>
      <c r="HF357" s="192">
        <f t="shared" si="1354"/>
        <v>0</v>
      </c>
      <c r="HG357" s="192">
        <f t="shared" si="1355"/>
        <v>0</v>
      </c>
      <c r="HH357" s="192">
        <f t="shared" si="1356"/>
        <v>0</v>
      </c>
      <c r="HI357" s="192">
        <f t="shared" si="1357"/>
        <v>0</v>
      </c>
      <c r="HJ357" s="192">
        <f t="shared" si="1358"/>
        <v>0</v>
      </c>
      <c r="HK357" s="192">
        <f t="shared" si="1359"/>
        <v>0</v>
      </c>
      <c r="HL357" s="192">
        <f t="shared" si="1360"/>
        <v>0</v>
      </c>
      <c r="HM357" s="192">
        <f t="shared" si="1361"/>
        <v>0</v>
      </c>
      <c r="HN357" s="194">
        <f t="shared" si="1362"/>
        <v>0</v>
      </c>
      <c r="HO357" s="194">
        <f t="shared" si="1363"/>
        <v>0</v>
      </c>
      <c r="HP357" s="194">
        <f t="shared" si="1364"/>
        <v>0</v>
      </c>
      <c r="HQ357" s="194">
        <f t="shared" si="1365"/>
        <v>0</v>
      </c>
      <c r="HR357" s="194">
        <f t="shared" si="1366"/>
        <v>0</v>
      </c>
      <c r="HS357" s="195" t="str">
        <f t="shared" si="1163"/>
        <v/>
      </c>
      <c r="HT357" s="196">
        <f t="shared" si="1159"/>
        <v>0</v>
      </c>
      <c r="HU357" s="196">
        <f t="shared" si="1160"/>
        <v>0</v>
      </c>
      <c r="HV357" s="197" t="str">
        <f t="shared" si="1164"/>
        <v/>
      </c>
      <c r="HW357" s="197" t="str">
        <f t="shared" si="1367"/>
        <v/>
      </c>
      <c r="HX357" s="197" t="str">
        <f t="shared" si="1368"/>
        <v/>
      </c>
      <c r="HY357" s="195" t="str">
        <f t="shared" si="1165"/>
        <v/>
      </c>
      <c r="HZ357" s="30">
        <f t="shared" si="1161"/>
        <v>0</v>
      </c>
      <c r="IA357" s="198">
        <f t="shared" si="1166"/>
        <v>0</v>
      </c>
      <c r="IB357" s="195"/>
      <c r="IC357" s="195">
        <f t="shared" si="1369"/>
        <v>0</v>
      </c>
      <c r="ID357" s="195">
        <f t="shared" si="1167"/>
        <v>0</v>
      </c>
      <c r="IE357" s="195">
        <f t="shared" si="1370"/>
        <v>0</v>
      </c>
      <c r="IF357" s="195">
        <f t="shared" si="1168"/>
        <v>0</v>
      </c>
      <c r="IG357" s="307">
        <f t="shared" si="1169"/>
        <v>0</v>
      </c>
      <c r="IH357" s="307">
        <f t="shared" si="1170"/>
        <v>0</v>
      </c>
      <c r="II357" s="44">
        <f t="shared" si="1171"/>
        <v>0</v>
      </c>
      <c r="IJ357" s="44">
        <f t="shared" si="1371"/>
        <v>0</v>
      </c>
      <c r="IK357" s="44">
        <f t="shared" si="1372"/>
        <v>0</v>
      </c>
      <c r="IL357" s="44">
        <f t="shared" si="1373"/>
        <v>0</v>
      </c>
      <c r="IM357" s="44">
        <f t="shared" si="1374"/>
        <v>0</v>
      </c>
      <c r="IN357" s="44">
        <f t="shared" si="1375"/>
        <v>0</v>
      </c>
      <c r="IO357" s="44">
        <f t="shared" si="1376"/>
        <v>0</v>
      </c>
    </row>
    <row r="358" spans="1:249" ht="18" customHeight="1">
      <c r="A358" s="188">
        <v>352</v>
      </c>
      <c r="B358" s="326"/>
      <c r="C358" s="289"/>
      <c r="D358" s="199"/>
      <c r="E358" s="189"/>
      <c r="F358" s="189"/>
      <c r="G358" s="190"/>
      <c r="H358" s="190"/>
      <c r="I358" s="272"/>
      <c r="J358" s="207"/>
      <c r="K358" s="214" t="str">
        <f t="shared" si="1172"/>
        <v/>
      </c>
      <c r="L358" s="200" t="str">
        <f t="shared" si="1173"/>
        <v/>
      </c>
      <c r="M358" s="200" t="str">
        <f t="shared" si="1174"/>
        <v/>
      </c>
      <c r="N358" s="209" t="str">
        <f t="shared" si="1162"/>
        <v/>
      </c>
      <c r="O358" s="208" t="str">
        <f>IFERROR(IF(D358="","",IF(K358="","",IF(I358="","",IF(F358="F",VLOOKUP(K358,F!A:G,2,0),IF(F358="M",VLOOKUP(K358,M!A:G,2,0),""))))),0)</f>
        <v/>
      </c>
      <c r="P358" s="191" t="str">
        <f>IFERROR(IF(D358="","",IF(K358="","",IF(I358="","",IF(F358="F",VLOOKUP(K358,F!A:G,3,0),IF(F358="M",VLOOKUP(K358,M!A:G,3,0),""))))),0)</f>
        <v/>
      </c>
      <c r="Q358" s="191" t="str">
        <f>IFERROR(IF(D358="","",IF(K358="","",IF(I358="","",IF(F358="F",VLOOKUP(K358,F!A:G,4,0),IF(F358="M",VLOOKUP(K358,M!A:G,4,0),""))))),0)</f>
        <v/>
      </c>
      <c r="R358" s="191" t="str">
        <f>IFERROR(IF(D358="","",IF(K358="","",IF(I358="","",IF(F358="F",VLOOKUP(K358,F!A:G,5,0),IF(F358="M",VLOOKUP(K358,M!A:G,5,0),""))))),0)</f>
        <v/>
      </c>
      <c r="S358" s="191" t="str">
        <f>IFERROR(IF(D358="","",IF(K358="","",IF(I358="","",IF(F358="F",VLOOKUP(K358,F!A:G,6,0),IF(F358="M",VLOOKUP(K358,M!A:G,6,0),""))))),0)</f>
        <v/>
      </c>
      <c r="T358" s="191" t="str">
        <f>IFERROR(IF(D358="","",IF(K358="","",IF(I358="","",IF(F358="F",VLOOKUP(K358,F!A:G,7,0),IF(F358="M",VLOOKUP(K358,M!A:G,7,0),""))))),0)</f>
        <v/>
      </c>
      <c r="U358" s="191" t="str">
        <f>IFERROR(IF(D358="","",IF(K358="","",IF(J358="","",IF(F358="F",VLOOKUP(K358,F!A:M,8,0),IF(F358="M",VLOOKUP(K358,M!A:M,8,0),""))))),0)</f>
        <v/>
      </c>
      <c r="V358" s="191" t="str">
        <f>IFERROR(IF(D358="","",IF(K358="","",IF(J358="","",IF(F358="F",VLOOKUP(K358,F!A:M,9,0),IF(F358="M",VLOOKUP(K358,M!A:M,9,0),""))))),0)</f>
        <v/>
      </c>
      <c r="W358" s="191" t="str">
        <f>IFERROR(IF(D358="","",IF(K358="","",IF(J358="","",IF(F358="F",VLOOKUP(K358,F!A:M,10,0),IF(F358="M",VLOOKUP(K358,M!A:M,10,0),""))))),0)</f>
        <v/>
      </c>
      <c r="X358" s="191" t="str">
        <f>IFERROR(IF(D358="","",IF(K358="","",IF(J358="","",IF(F358="F",VLOOKUP(K358,F!A:M,11,0),IF(F358="M",VLOOKUP(K358,M!A:M,11,0),""))))),0)</f>
        <v/>
      </c>
      <c r="Y358" s="191" t="str">
        <f>IFERROR(IF(D358="","",IF(K358="","",IF(J358="","",IF(F358="F",VLOOKUP(K358,F!A:M,12,0),IF(F358="M",VLOOKUP(K358,M!A:M,12,0),""))))),0)</f>
        <v/>
      </c>
      <c r="Z358" s="191" t="str">
        <f>IFERROR(IF(D358="","",IF(K358="","",IF(J358="","",IF(F358="F",VLOOKUP(K358,F!A:M,13,0),IF(F358="M",VLOOKUP(K358,M!A:M,13,0),""))))),0)</f>
        <v/>
      </c>
      <c r="AA358" s="191" t="str">
        <f>IFERROR(IF(D358="","",IF(F358="","",IF(J358="","",IF(K358="","",IF(AND(K358&gt;23,K358&lt;=60),IF(F358="F",VLOOKUP(MROUND(HZ358,0.5),'F-Weight for Length'!K:S,2,0),VLOOKUP(MROUND(HZ358,0.5),'M-Weight for Length'!K:S,2,0)),IF(K358&gt;60,IF(F358="F",VLOOKUP(K358,'F-Weight for Length'!U:AC,2,0),VLOOKUP(K358,'M-Weight for Length'!U:AC,2,0)),IF(F358="F",VLOOKUP(MROUND(HZ358,0.5),'F-Weight for Length'!A:I,2,0),VLOOKUP(MROUND(HZ358,0.5),'M-Weight for Length'!A:I,2,0)))))))),0)</f>
        <v/>
      </c>
      <c r="AB358" s="191" t="str">
        <f>IFERROR(IF(D358="","",IF(F358="","",IF(J358="","",IF(K358="","",IF(AND(K358&gt;23,K358&lt;=60),IF(F358="F",VLOOKUP(MROUND(HZ358,0.5),'F-Weight for Length'!K:S,3,0),VLOOKUP(MROUND(HZ358,0.5),'M-Weight for Length'!K:S,3,0)),IF(K358&gt;60,IF(F358="F",VLOOKUP(K358,'F-Weight for Length'!U:AC,3,0),VLOOKUP(K358,'M-Weight for Length'!U:AC,3,0)),IF(F358="F",VLOOKUP(MROUND(HZ358,0.5),'F-Weight for Length'!A:I,3,0),VLOOKUP(MROUND(HZ358,0.5),'M-Weight for Length'!A:I,3,0)))))))),0)</f>
        <v/>
      </c>
      <c r="AC358" s="191" t="str">
        <f>IFERROR(IF(D358="","",IF(F358="","",IF(J358="","",IF(K358="","",IF(AND(K358&gt;23,K358&lt;=60),IF(F358="F",VLOOKUP(MROUND(HZ358,0.5),'F-Weight for Length'!K:S,4,0),VLOOKUP(MROUND(HZ358,0.5),'M-Weight for Length'!K:S,4,0)),IF(K358&gt;60,IF(F358="F",VLOOKUP(K358,'F-Weight for Length'!U:AC,4,0),VLOOKUP(K358,'M-Weight for Length'!U:AC,4,0)),IF(F358="F",VLOOKUP(MROUND(HZ358,0.5),'F-Weight for Length'!A:I,4,0),VLOOKUP(MROUND(HZ358,0.5),'M-Weight for Length'!A:I,4,0)))))))),0)</f>
        <v/>
      </c>
      <c r="AD358" s="191" t="str">
        <f>IFERROR(IF(D358="","",IF(F358="","",IF(J358="","",IF(K358="","",IF(AND(K358&gt;23,K358&lt;=60),IF(F358="F",VLOOKUP(MROUND(HZ358,0.5),'F-Weight for Length'!K:S,5,0),VLOOKUP(MROUND(HZ358,0.5),'M-Weight for Length'!K:S,5,0)),IF(K358&gt;60,IF(F358="F",VLOOKUP(K358,'F-Weight for Length'!U:AC,5,0),VLOOKUP(K358,'M-Weight for Length'!U:AC,5,0)),IF(F358="F",VLOOKUP(MROUND(HZ358,0.5),'F-Weight for Length'!A:I,5,0),VLOOKUP(MROUND(HZ358,0.5),'M-Weight for Length'!A:I,5,0)))))))),0)</f>
        <v/>
      </c>
      <c r="AE358" s="191" t="str">
        <f>IFERROR(IF(D358="","",IF(F358="","",IF(J358="","",IF(K358="","",IF(AND(K358&gt;23,K358&lt;=60),IF(F358="F",VLOOKUP(MROUND(HZ358,0.5),'F-Weight for Length'!K:S,6,0),VLOOKUP(MROUND(HZ358,0.5),'M-Weight for Length'!K:S,6,0)),IF(K358&gt;60,IF(F358="F",VLOOKUP(K358,'F-Weight for Length'!U:AC,6,0),VLOOKUP(K358,'M-Weight for Length'!U:AC,6,0)),IF(F358="F",VLOOKUP(MROUND(HZ358,0.5),'F-Weight for Length'!A:I,6,0),VLOOKUP(MROUND(HZ358,0.5),'M-Weight for Length'!A:I,6,0)))))))),0)</f>
        <v/>
      </c>
      <c r="AF358" s="191" t="str">
        <f>IFERROR(IF(D358="","",IF(F358="","",IF(J358="","",IF(K358="","",IF(AND(K358&gt;23,K358&lt;=60),IF(F358="F",VLOOKUP(MROUND(HZ358,0.5),'F-Weight for Length'!K:S,7,0),VLOOKUP(MROUND(HZ358,0.5),'M-Weight for Length'!K:S,7,0)),IF(K358&gt;60,IF(F358="F",VLOOKUP(K358,'F-Weight for Length'!U:AC,7,0),VLOOKUP(K358,'M-Weight for Length'!U:AC,7,0)),IF(F358="F",VLOOKUP(MROUND(HZ358,0.5),'F-Weight for Length'!A:I,7,0),VLOOKUP(MROUND(HZ358,0.5),'M-Weight for Length'!A:I,7,0)))))))),0)</f>
        <v/>
      </c>
      <c r="AG358" s="191" t="str">
        <f>IFERROR(IF(D358="","",IF(F358="","",IF(J358="","",IF(K358="","",IF(AND(K358&gt;23,K358&lt;=60),IF(F358="F",VLOOKUP(MROUND(HZ358,0.5),'F-Weight for Length'!K:S,8,0),VLOOKUP(MROUND(HZ358,0.5),'M-Weight for Length'!K:S,8,0)),IF(K358&gt;60,IF(F358="F",VLOOKUP(K358,'F-Weight for Length'!U:AC,8,0),VLOOKUP(K358,'M-Weight for Length'!U:AC,8,0)),IF(F358="F",VLOOKUP(MROUND(HZ358,0.5),'F-Weight for Length'!A:I,8,0),VLOOKUP(MROUND(HZ358,0.5),'M-Weight for Length'!A:I,8,0)))))))),0)</f>
        <v/>
      </c>
      <c r="AH358" s="191" t="str">
        <f>IFERROR(IF(D358="","",IF(F358="","",IF(J358="","",IF(K358="","",IF(AND(K358&gt;23,K358&lt;=60),IF(F358="F",VLOOKUP(MROUND(HZ358,0.5),'F-Weight for Length'!K:S,9,0),VLOOKUP(MROUND(HZ358,0.5),'M-Weight for Length'!K:S,9,0)),IF(K358&gt;60,IF(F358="F",VLOOKUP(K358,'F-Weight for Length'!U:AC,9,0),VLOOKUP(K358,'M-Weight for Length'!U:AC,9,0)),IF(F358="F",VLOOKUP(MROUND(HZ358,0.5),'F-Weight for Length'!A:I,9,0),VLOOKUP(MROUND(HZ358,0.5),'M-Weight for Length'!A:I,9,0)))))))),0)</f>
        <v/>
      </c>
      <c r="AI358" s="192">
        <f t="shared" si="1175"/>
        <v>0</v>
      </c>
      <c r="AJ358" s="192">
        <f t="shared" si="1176"/>
        <v>0</v>
      </c>
      <c r="AK358" s="192">
        <f t="shared" si="1177"/>
        <v>0</v>
      </c>
      <c r="AL358" s="192">
        <f t="shared" si="1178"/>
        <v>0</v>
      </c>
      <c r="AM358" s="192">
        <f t="shared" si="1179"/>
        <v>0</v>
      </c>
      <c r="AN358" s="192">
        <f t="shared" si="1180"/>
        <v>0</v>
      </c>
      <c r="AO358" s="192">
        <f t="shared" si="1181"/>
        <v>0</v>
      </c>
      <c r="AP358" s="192">
        <f t="shared" si="1182"/>
        <v>0</v>
      </c>
      <c r="AQ358" s="192">
        <f t="shared" si="1183"/>
        <v>0</v>
      </c>
      <c r="AR358" s="192">
        <f t="shared" si="1184"/>
        <v>0</v>
      </c>
      <c r="AS358" s="192">
        <f t="shared" si="1185"/>
        <v>0</v>
      </c>
      <c r="AT358" s="192">
        <f t="shared" si="1186"/>
        <v>0</v>
      </c>
      <c r="AU358" s="192">
        <f t="shared" si="1187"/>
        <v>0</v>
      </c>
      <c r="AV358" s="192">
        <f t="shared" si="1188"/>
        <v>0</v>
      </c>
      <c r="AW358" s="192">
        <f t="shared" si="1189"/>
        <v>0</v>
      </c>
      <c r="AX358" s="192">
        <f t="shared" si="1190"/>
        <v>0</v>
      </c>
      <c r="AY358" s="192">
        <f t="shared" si="1191"/>
        <v>0</v>
      </c>
      <c r="AZ358" s="192">
        <f t="shared" si="1192"/>
        <v>0</v>
      </c>
      <c r="BA358" s="192">
        <f t="shared" si="1193"/>
        <v>0</v>
      </c>
      <c r="BB358" s="192">
        <f t="shared" si="1194"/>
        <v>0</v>
      </c>
      <c r="BC358" s="192">
        <f t="shared" si="1195"/>
        <v>0</v>
      </c>
      <c r="BD358" s="192">
        <f t="shared" si="1196"/>
        <v>0</v>
      </c>
      <c r="BE358" s="192">
        <f t="shared" si="1197"/>
        <v>0</v>
      </c>
      <c r="BF358" s="192">
        <f t="shared" si="1198"/>
        <v>0</v>
      </c>
      <c r="BG358" s="192">
        <f t="shared" si="1199"/>
        <v>0</v>
      </c>
      <c r="BH358" s="192">
        <f t="shared" si="1200"/>
        <v>0</v>
      </c>
      <c r="BI358" s="192">
        <f t="shared" si="1201"/>
        <v>0</v>
      </c>
      <c r="BJ358" s="192">
        <f t="shared" si="1202"/>
        <v>0</v>
      </c>
      <c r="BK358" s="192">
        <f t="shared" si="1203"/>
        <v>0</v>
      </c>
      <c r="BL358" s="192">
        <f t="shared" si="1204"/>
        <v>0</v>
      </c>
      <c r="BM358" s="192">
        <f t="shared" si="1205"/>
        <v>0</v>
      </c>
      <c r="BN358" s="192">
        <f t="shared" si="1206"/>
        <v>0</v>
      </c>
      <c r="BO358" s="192">
        <f t="shared" si="1207"/>
        <v>0</v>
      </c>
      <c r="BP358" s="192">
        <f t="shared" si="1208"/>
        <v>0</v>
      </c>
      <c r="BQ358" s="192">
        <f t="shared" si="1209"/>
        <v>0</v>
      </c>
      <c r="BR358" s="192">
        <f t="shared" si="1210"/>
        <v>0</v>
      </c>
      <c r="BS358" s="192">
        <f t="shared" si="1211"/>
        <v>0</v>
      </c>
      <c r="BT358" s="192">
        <f t="shared" si="1212"/>
        <v>0</v>
      </c>
      <c r="BU358" s="192">
        <f t="shared" si="1213"/>
        <v>0</v>
      </c>
      <c r="BV358" s="192">
        <f t="shared" si="1214"/>
        <v>0</v>
      </c>
      <c r="BW358" s="192">
        <f t="shared" si="1215"/>
        <v>0</v>
      </c>
      <c r="BX358" s="192">
        <f t="shared" si="1216"/>
        <v>0</v>
      </c>
      <c r="BY358" s="192">
        <f t="shared" si="1217"/>
        <v>0</v>
      </c>
      <c r="BZ358" s="192">
        <f t="shared" si="1218"/>
        <v>0</v>
      </c>
      <c r="CA358" s="192">
        <f t="shared" si="1219"/>
        <v>0</v>
      </c>
      <c r="CB358" s="192">
        <f t="shared" si="1220"/>
        <v>0</v>
      </c>
      <c r="CC358" s="192">
        <f t="shared" si="1221"/>
        <v>0</v>
      </c>
      <c r="CD358" s="192">
        <f t="shared" si="1222"/>
        <v>0</v>
      </c>
      <c r="CE358" s="192">
        <f t="shared" si="1223"/>
        <v>0</v>
      </c>
      <c r="CF358" s="192">
        <f t="shared" si="1224"/>
        <v>0</v>
      </c>
      <c r="CG358" s="192">
        <f t="shared" si="1225"/>
        <v>0</v>
      </c>
      <c r="CH358" s="192">
        <f t="shared" si="1226"/>
        <v>0</v>
      </c>
      <c r="CI358" s="192">
        <f t="shared" si="1227"/>
        <v>0</v>
      </c>
      <c r="CJ358" s="192">
        <f t="shared" si="1228"/>
        <v>0</v>
      </c>
      <c r="CK358" s="192">
        <f t="shared" si="1229"/>
        <v>0</v>
      </c>
      <c r="CL358" s="192">
        <f t="shared" si="1230"/>
        <v>0</v>
      </c>
      <c r="CM358" s="192">
        <f t="shared" si="1231"/>
        <v>0</v>
      </c>
      <c r="CN358" s="192">
        <f t="shared" si="1232"/>
        <v>0</v>
      </c>
      <c r="CO358" s="192">
        <f t="shared" si="1233"/>
        <v>0</v>
      </c>
      <c r="CP358" s="192">
        <f t="shared" si="1234"/>
        <v>0</v>
      </c>
      <c r="CQ358" s="192">
        <f t="shared" si="1235"/>
        <v>0</v>
      </c>
      <c r="CR358" s="192">
        <f t="shared" si="1236"/>
        <v>0</v>
      </c>
      <c r="CS358" s="192">
        <f t="shared" si="1237"/>
        <v>0</v>
      </c>
      <c r="CT358" s="192">
        <f t="shared" si="1238"/>
        <v>0</v>
      </c>
      <c r="CU358" s="192">
        <f t="shared" si="1239"/>
        <v>0</v>
      </c>
      <c r="CV358" s="192">
        <f t="shared" si="1240"/>
        <v>0</v>
      </c>
      <c r="CW358" s="192">
        <f t="shared" si="1241"/>
        <v>0</v>
      </c>
      <c r="CX358" s="192">
        <f t="shared" si="1242"/>
        <v>0</v>
      </c>
      <c r="CY358" s="192">
        <f t="shared" si="1243"/>
        <v>0</v>
      </c>
      <c r="CZ358" s="192">
        <f t="shared" si="1244"/>
        <v>0</v>
      </c>
      <c r="DA358" s="192">
        <f t="shared" si="1245"/>
        <v>0</v>
      </c>
      <c r="DB358" s="192">
        <f t="shared" si="1246"/>
        <v>0</v>
      </c>
      <c r="DC358" s="192">
        <f t="shared" si="1247"/>
        <v>0</v>
      </c>
      <c r="DD358" s="192">
        <f t="shared" si="1248"/>
        <v>0</v>
      </c>
      <c r="DE358" s="192">
        <f t="shared" si="1249"/>
        <v>0</v>
      </c>
      <c r="DF358" s="192">
        <f t="shared" si="1250"/>
        <v>0</v>
      </c>
      <c r="DG358" s="192">
        <f t="shared" si="1251"/>
        <v>0</v>
      </c>
      <c r="DH358" s="192">
        <f t="shared" si="1252"/>
        <v>0</v>
      </c>
      <c r="DI358" s="192">
        <f t="shared" si="1253"/>
        <v>0</v>
      </c>
      <c r="DJ358" s="192">
        <f t="shared" si="1254"/>
        <v>0</v>
      </c>
      <c r="DK358" s="192">
        <f t="shared" si="1255"/>
        <v>0</v>
      </c>
      <c r="DL358" s="192">
        <f t="shared" si="1256"/>
        <v>0</v>
      </c>
      <c r="DM358" s="192">
        <f t="shared" si="1257"/>
        <v>0</v>
      </c>
      <c r="DN358" s="192">
        <f t="shared" si="1258"/>
        <v>0</v>
      </c>
      <c r="DO358" s="192">
        <f t="shared" si="1259"/>
        <v>0</v>
      </c>
      <c r="DP358" s="192">
        <f t="shared" si="1260"/>
        <v>0</v>
      </c>
      <c r="DQ358" s="192">
        <f t="shared" si="1261"/>
        <v>0</v>
      </c>
      <c r="DR358" s="192">
        <f t="shared" si="1262"/>
        <v>0</v>
      </c>
      <c r="DS358" s="192">
        <f t="shared" si="1263"/>
        <v>0</v>
      </c>
      <c r="DT358" s="192">
        <f t="shared" si="1264"/>
        <v>0</v>
      </c>
      <c r="DU358" s="192">
        <f t="shared" si="1265"/>
        <v>0</v>
      </c>
      <c r="DV358" s="193">
        <f t="shared" si="1266"/>
        <v>0</v>
      </c>
      <c r="DW358" s="193">
        <f t="shared" si="1267"/>
        <v>0</v>
      </c>
      <c r="DX358" s="193">
        <f t="shared" si="1268"/>
        <v>0</v>
      </c>
      <c r="DY358" s="193">
        <f t="shared" si="1269"/>
        <v>0</v>
      </c>
      <c r="DZ358" s="193">
        <f t="shared" si="1270"/>
        <v>0</v>
      </c>
      <c r="EA358" s="192">
        <f t="shared" si="1271"/>
        <v>0</v>
      </c>
      <c r="EB358" s="192">
        <f t="shared" si="1272"/>
        <v>0</v>
      </c>
      <c r="EC358" s="192">
        <f t="shared" si="1273"/>
        <v>0</v>
      </c>
      <c r="ED358" s="192">
        <f t="shared" si="1274"/>
        <v>0</v>
      </c>
      <c r="EE358" s="192">
        <f t="shared" si="1275"/>
        <v>0</v>
      </c>
      <c r="EF358" s="192">
        <f t="shared" si="1276"/>
        <v>0</v>
      </c>
      <c r="EG358" s="192">
        <f t="shared" si="1277"/>
        <v>0</v>
      </c>
      <c r="EH358" s="192">
        <f t="shared" si="1278"/>
        <v>0</v>
      </c>
      <c r="EI358" s="192">
        <f t="shared" si="1279"/>
        <v>0</v>
      </c>
      <c r="EJ358" s="192">
        <f t="shared" si="1280"/>
        <v>0</v>
      </c>
      <c r="EK358" s="192">
        <f t="shared" si="1281"/>
        <v>0</v>
      </c>
      <c r="EL358" s="192">
        <f t="shared" si="1282"/>
        <v>0</v>
      </c>
      <c r="EM358" s="192">
        <f t="shared" si="1283"/>
        <v>0</v>
      </c>
      <c r="EN358" s="192">
        <f t="shared" si="1284"/>
        <v>0</v>
      </c>
      <c r="EO358" s="192">
        <f t="shared" si="1285"/>
        <v>0</v>
      </c>
      <c r="EP358" s="192">
        <f t="shared" si="1286"/>
        <v>0</v>
      </c>
      <c r="EQ358" s="192">
        <f t="shared" si="1287"/>
        <v>0</v>
      </c>
      <c r="ER358" s="192">
        <f t="shared" si="1288"/>
        <v>0</v>
      </c>
      <c r="ES358" s="192">
        <f t="shared" si="1289"/>
        <v>0</v>
      </c>
      <c r="ET358" s="192">
        <f t="shared" si="1290"/>
        <v>0</v>
      </c>
      <c r="EU358" s="192">
        <f t="shared" si="1291"/>
        <v>0</v>
      </c>
      <c r="EV358" s="192">
        <f t="shared" si="1292"/>
        <v>0</v>
      </c>
      <c r="EW358" s="192">
        <f t="shared" si="1293"/>
        <v>0</v>
      </c>
      <c r="EX358" s="192">
        <f t="shared" si="1294"/>
        <v>0</v>
      </c>
      <c r="EY358" s="192">
        <f t="shared" si="1295"/>
        <v>0</v>
      </c>
      <c r="EZ358" s="192">
        <f t="shared" si="1296"/>
        <v>0</v>
      </c>
      <c r="FA358" s="192">
        <f t="shared" si="1297"/>
        <v>0</v>
      </c>
      <c r="FB358" s="192">
        <f t="shared" si="1298"/>
        <v>0</v>
      </c>
      <c r="FC358" s="192">
        <f t="shared" si="1299"/>
        <v>0</v>
      </c>
      <c r="FD358" s="192">
        <f t="shared" si="1300"/>
        <v>0</v>
      </c>
      <c r="FE358" s="192">
        <f t="shared" si="1301"/>
        <v>0</v>
      </c>
      <c r="FF358" s="192">
        <f t="shared" si="1302"/>
        <v>0</v>
      </c>
      <c r="FG358" s="192">
        <f t="shared" si="1303"/>
        <v>0</v>
      </c>
      <c r="FH358" s="192">
        <f t="shared" si="1304"/>
        <v>0</v>
      </c>
      <c r="FI358" s="192">
        <f t="shared" si="1305"/>
        <v>0</v>
      </c>
      <c r="FJ358" s="192">
        <f t="shared" si="1306"/>
        <v>0</v>
      </c>
      <c r="FK358" s="192">
        <f t="shared" si="1307"/>
        <v>0</v>
      </c>
      <c r="FL358" s="192">
        <f t="shared" si="1308"/>
        <v>0</v>
      </c>
      <c r="FM358" s="192">
        <f t="shared" si="1309"/>
        <v>0</v>
      </c>
      <c r="FN358" s="192">
        <f t="shared" si="1310"/>
        <v>0</v>
      </c>
      <c r="FO358" s="192">
        <f t="shared" si="1311"/>
        <v>0</v>
      </c>
      <c r="FP358" s="192">
        <f t="shared" si="1312"/>
        <v>0</v>
      </c>
      <c r="FQ358" s="192">
        <f t="shared" si="1313"/>
        <v>0</v>
      </c>
      <c r="FR358" s="192">
        <f t="shared" si="1314"/>
        <v>0</v>
      </c>
      <c r="FS358" s="192">
        <f t="shared" si="1315"/>
        <v>0</v>
      </c>
      <c r="FT358" s="192">
        <f t="shared" si="1316"/>
        <v>0</v>
      </c>
      <c r="FU358" s="192">
        <f t="shared" si="1317"/>
        <v>0</v>
      </c>
      <c r="FV358" s="192">
        <f t="shared" si="1318"/>
        <v>0</v>
      </c>
      <c r="FW358" s="192">
        <f t="shared" si="1319"/>
        <v>0</v>
      </c>
      <c r="FX358" s="192">
        <f t="shared" si="1320"/>
        <v>0</v>
      </c>
      <c r="FY358" s="192">
        <f t="shared" si="1321"/>
        <v>0</v>
      </c>
      <c r="FZ358" s="192">
        <f t="shared" si="1322"/>
        <v>0</v>
      </c>
      <c r="GA358" s="192">
        <f t="shared" si="1323"/>
        <v>0</v>
      </c>
      <c r="GB358" s="192">
        <f t="shared" si="1324"/>
        <v>0</v>
      </c>
      <c r="GC358" s="192">
        <f t="shared" si="1325"/>
        <v>0</v>
      </c>
      <c r="GD358" s="192">
        <f t="shared" si="1326"/>
        <v>0</v>
      </c>
      <c r="GE358" s="192">
        <f t="shared" si="1327"/>
        <v>0</v>
      </c>
      <c r="GF358" s="192">
        <f t="shared" si="1328"/>
        <v>0</v>
      </c>
      <c r="GG358" s="192">
        <f t="shared" si="1329"/>
        <v>0</v>
      </c>
      <c r="GH358" s="192">
        <f t="shared" si="1330"/>
        <v>0</v>
      </c>
      <c r="GI358" s="192">
        <f t="shared" si="1331"/>
        <v>0</v>
      </c>
      <c r="GJ358" s="192">
        <f t="shared" si="1332"/>
        <v>0</v>
      </c>
      <c r="GK358" s="192">
        <f t="shared" si="1333"/>
        <v>0</v>
      </c>
      <c r="GL358" s="192">
        <f t="shared" si="1334"/>
        <v>0</v>
      </c>
      <c r="GM358" s="192">
        <f t="shared" si="1335"/>
        <v>0</v>
      </c>
      <c r="GN358" s="192">
        <f t="shared" si="1336"/>
        <v>0</v>
      </c>
      <c r="GO358" s="192">
        <f t="shared" si="1337"/>
        <v>0</v>
      </c>
      <c r="GP358" s="192">
        <f t="shared" si="1338"/>
        <v>0</v>
      </c>
      <c r="GQ358" s="192">
        <f t="shared" si="1339"/>
        <v>0</v>
      </c>
      <c r="GR358" s="192">
        <f t="shared" si="1340"/>
        <v>0</v>
      </c>
      <c r="GS358" s="192">
        <f t="shared" si="1341"/>
        <v>0</v>
      </c>
      <c r="GT358" s="192">
        <f t="shared" si="1342"/>
        <v>0</v>
      </c>
      <c r="GU358" s="192">
        <f t="shared" si="1343"/>
        <v>0</v>
      </c>
      <c r="GV358" s="192">
        <f t="shared" si="1344"/>
        <v>0</v>
      </c>
      <c r="GW358" s="192">
        <f t="shared" si="1345"/>
        <v>0</v>
      </c>
      <c r="GX358" s="192">
        <f t="shared" si="1346"/>
        <v>0</v>
      </c>
      <c r="GY358" s="192">
        <f t="shared" si="1347"/>
        <v>0</v>
      </c>
      <c r="GZ358" s="192">
        <f t="shared" si="1348"/>
        <v>0</v>
      </c>
      <c r="HA358" s="192">
        <f t="shared" si="1349"/>
        <v>0</v>
      </c>
      <c r="HB358" s="192">
        <f t="shared" si="1350"/>
        <v>0</v>
      </c>
      <c r="HC358" s="192">
        <f t="shared" si="1351"/>
        <v>0</v>
      </c>
      <c r="HD358" s="192">
        <f t="shared" si="1352"/>
        <v>0</v>
      </c>
      <c r="HE358" s="192">
        <f t="shared" si="1353"/>
        <v>0</v>
      </c>
      <c r="HF358" s="192">
        <f t="shared" si="1354"/>
        <v>0</v>
      </c>
      <c r="HG358" s="192">
        <f t="shared" si="1355"/>
        <v>0</v>
      </c>
      <c r="HH358" s="192">
        <f t="shared" si="1356"/>
        <v>0</v>
      </c>
      <c r="HI358" s="192">
        <f t="shared" si="1357"/>
        <v>0</v>
      </c>
      <c r="HJ358" s="192">
        <f t="shared" si="1358"/>
        <v>0</v>
      </c>
      <c r="HK358" s="192">
        <f t="shared" si="1359"/>
        <v>0</v>
      </c>
      <c r="HL358" s="192">
        <f t="shared" si="1360"/>
        <v>0</v>
      </c>
      <c r="HM358" s="192">
        <f t="shared" si="1361"/>
        <v>0</v>
      </c>
      <c r="HN358" s="194">
        <f t="shared" si="1362"/>
        <v>0</v>
      </c>
      <c r="HO358" s="194">
        <f t="shared" si="1363"/>
        <v>0</v>
      </c>
      <c r="HP358" s="194">
        <f t="shared" si="1364"/>
        <v>0</v>
      </c>
      <c r="HQ358" s="194">
        <f t="shared" si="1365"/>
        <v>0</v>
      </c>
      <c r="HR358" s="194">
        <f t="shared" si="1366"/>
        <v>0</v>
      </c>
      <c r="HS358" s="195" t="str">
        <f t="shared" si="1163"/>
        <v/>
      </c>
      <c r="HT358" s="196">
        <f t="shared" si="1159"/>
        <v>0</v>
      </c>
      <c r="HU358" s="196">
        <f t="shared" si="1160"/>
        <v>0</v>
      </c>
      <c r="HV358" s="197" t="str">
        <f t="shared" si="1164"/>
        <v/>
      </c>
      <c r="HW358" s="197" t="str">
        <f t="shared" si="1367"/>
        <v/>
      </c>
      <c r="HX358" s="197" t="str">
        <f t="shared" si="1368"/>
        <v/>
      </c>
      <c r="HY358" s="195" t="str">
        <f t="shared" si="1165"/>
        <v/>
      </c>
      <c r="HZ358" s="30">
        <f t="shared" si="1161"/>
        <v>0</v>
      </c>
      <c r="IA358" s="198">
        <f t="shared" si="1166"/>
        <v>0</v>
      </c>
      <c r="IB358" s="195"/>
      <c r="IC358" s="195">
        <f t="shared" si="1369"/>
        <v>0</v>
      </c>
      <c r="ID358" s="195">
        <f t="shared" si="1167"/>
        <v>0</v>
      </c>
      <c r="IE358" s="195">
        <f t="shared" si="1370"/>
        <v>0</v>
      </c>
      <c r="IF358" s="195">
        <f t="shared" si="1168"/>
        <v>0</v>
      </c>
      <c r="IG358" s="307">
        <f t="shared" si="1169"/>
        <v>0</v>
      </c>
      <c r="IH358" s="307">
        <f t="shared" si="1170"/>
        <v>0</v>
      </c>
      <c r="II358" s="44">
        <f t="shared" si="1171"/>
        <v>0</v>
      </c>
      <c r="IJ358" s="44">
        <f t="shared" si="1371"/>
        <v>0</v>
      </c>
      <c r="IK358" s="44">
        <f t="shared" si="1372"/>
        <v>0</v>
      </c>
      <c r="IL358" s="44">
        <f t="shared" si="1373"/>
        <v>0</v>
      </c>
      <c r="IM358" s="44">
        <f t="shared" si="1374"/>
        <v>0</v>
      </c>
      <c r="IN358" s="44">
        <f t="shared" si="1375"/>
        <v>0</v>
      </c>
      <c r="IO358" s="44">
        <f t="shared" si="1376"/>
        <v>0</v>
      </c>
    </row>
    <row r="359" spans="1:249" ht="18" customHeight="1">
      <c r="A359" s="188">
        <v>353</v>
      </c>
      <c r="B359" s="326"/>
      <c r="C359" s="289"/>
      <c r="D359" s="199"/>
      <c r="E359" s="189"/>
      <c r="F359" s="189"/>
      <c r="G359" s="190"/>
      <c r="H359" s="190"/>
      <c r="I359" s="272"/>
      <c r="J359" s="207"/>
      <c r="K359" s="214" t="str">
        <f t="shared" si="1172"/>
        <v/>
      </c>
      <c r="L359" s="200" t="str">
        <f t="shared" si="1173"/>
        <v/>
      </c>
      <c r="M359" s="200" t="str">
        <f t="shared" si="1174"/>
        <v/>
      </c>
      <c r="N359" s="209" t="str">
        <f t="shared" si="1162"/>
        <v/>
      </c>
      <c r="O359" s="208" t="str">
        <f>IFERROR(IF(D359="","",IF(K359="","",IF(I359="","",IF(F359="F",VLOOKUP(K359,F!A:G,2,0),IF(F359="M",VLOOKUP(K359,M!A:G,2,0),""))))),0)</f>
        <v/>
      </c>
      <c r="P359" s="191" t="str">
        <f>IFERROR(IF(D359="","",IF(K359="","",IF(I359="","",IF(F359="F",VLOOKUP(K359,F!A:G,3,0),IF(F359="M",VLOOKUP(K359,M!A:G,3,0),""))))),0)</f>
        <v/>
      </c>
      <c r="Q359" s="191" t="str">
        <f>IFERROR(IF(D359="","",IF(K359="","",IF(I359="","",IF(F359="F",VLOOKUP(K359,F!A:G,4,0),IF(F359="M",VLOOKUP(K359,M!A:G,4,0),""))))),0)</f>
        <v/>
      </c>
      <c r="R359" s="191" t="str">
        <f>IFERROR(IF(D359="","",IF(K359="","",IF(I359="","",IF(F359="F",VLOOKUP(K359,F!A:G,5,0),IF(F359="M",VLOOKUP(K359,M!A:G,5,0),""))))),0)</f>
        <v/>
      </c>
      <c r="S359" s="191" t="str">
        <f>IFERROR(IF(D359="","",IF(K359="","",IF(I359="","",IF(F359="F",VLOOKUP(K359,F!A:G,6,0),IF(F359="M",VLOOKUP(K359,M!A:G,6,0),""))))),0)</f>
        <v/>
      </c>
      <c r="T359" s="191" t="str">
        <f>IFERROR(IF(D359="","",IF(K359="","",IF(I359="","",IF(F359="F",VLOOKUP(K359,F!A:G,7,0),IF(F359="M",VLOOKUP(K359,M!A:G,7,0),""))))),0)</f>
        <v/>
      </c>
      <c r="U359" s="191" t="str">
        <f>IFERROR(IF(D359="","",IF(K359="","",IF(J359="","",IF(F359="F",VLOOKUP(K359,F!A:M,8,0),IF(F359="M",VLOOKUP(K359,M!A:M,8,0),""))))),0)</f>
        <v/>
      </c>
      <c r="V359" s="191" t="str">
        <f>IFERROR(IF(D359="","",IF(K359="","",IF(J359="","",IF(F359="F",VLOOKUP(K359,F!A:M,9,0),IF(F359="M",VLOOKUP(K359,M!A:M,9,0),""))))),0)</f>
        <v/>
      </c>
      <c r="W359" s="191" t="str">
        <f>IFERROR(IF(D359="","",IF(K359="","",IF(J359="","",IF(F359="F",VLOOKUP(K359,F!A:M,10,0),IF(F359="M",VLOOKUP(K359,M!A:M,10,0),""))))),0)</f>
        <v/>
      </c>
      <c r="X359" s="191" t="str">
        <f>IFERROR(IF(D359="","",IF(K359="","",IF(J359="","",IF(F359="F",VLOOKUP(K359,F!A:M,11,0),IF(F359="M",VLOOKUP(K359,M!A:M,11,0),""))))),0)</f>
        <v/>
      </c>
      <c r="Y359" s="191" t="str">
        <f>IFERROR(IF(D359="","",IF(K359="","",IF(J359="","",IF(F359="F",VLOOKUP(K359,F!A:M,12,0),IF(F359="M",VLOOKUP(K359,M!A:M,12,0),""))))),0)</f>
        <v/>
      </c>
      <c r="Z359" s="191" t="str">
        <f>IFERROR(IF(D359="","",IF(K359="","",IF(J359="","",IF(F359="F",VLOOKUP(K359,F!A:M,13,0),IF(F359="M",VLOOKUP(K359,M!A:M,13,0),""))))),0)</f>
        <v/>
      </c>
      <c r="AA359" s="191" t="str">
        <f>IFERROR(IF(D359="","",IF(F359="","",IF(J359="","",IF(K359="","",IF(AND(K359&gt;23,K359&lt;=60),IF(F359="F",VLOOKUP(MROUND(HZ359,0.5),'F-Weight for Length'!K:S,2,0),VLOOKUP(MROUND(HZ359,0.5),'M-Weight for Length'!K:S,2,0)),IF(K359&gt;60,IF(F359="F",VLOOKUP(K359,'F-Weight for Length'!U:AC,2,0),VLOOKUP(K359,'M-Weight for Length'!U:AC,2,0)),IF(F359="F",VLOOKUP(MROUND(HZ359,0.5),'F-Weight for Length'!A:I,2,0),VLOOKUP(MROUND(HZ359,0.5),'M-Weight for Length'!A:I,2,0)))))))),0)</f>
        <v/>
      </c>
      <c r="AB359" s="191" t="str">
        <f>IFERROR(IF(D359="","",IF(F359="","",IF(J359="","",IF(K359="","",IF(AND(K359&gt;23,K359&lt;=60),IF(F359="F",VLOOKUP(MROUND(HZ359,0.5),'F-Weight for Length'!K:S,3,0),VLOOKUP(MROUND(HZ359,0.5),'M-Weight for Length'!K:S,3,0)),IF(K359&gt;60,IF(F359="F",VLOOKUP(K359,'F-Weight for Length'!U:AC,3,0),VLOOKUP(K359,'M-Weight for Length'!U:AC,3,0)),IF(F359="F",VLOOKUP(MROUND(HZ359,0.5),'F-Weight for Length'!A:I,3,0),VLOOKUP(MROUND(HZ359,0.5),'M-Weight for Length'!A:I,3,0)))))))),0)</f>
        <v/>
      </c>
      <c r="AC359" s="191" t="str">
        <f>IFERROR(IF(D359="","",IF(F359="","",IF(J359="","",IF(K359="","",IF(AND(K359&gt;23,K359&lt;=60),IF(F359="F",VLOOKUP(MROUND(HZ359,0.5),'F-Weight for Length'!K:S,4,0),VLOOKUP(MROUND(HZ359,0.5),'M-Weight for Length'!K:S,4,0)),IF(K359&gt;60,IF(F359="F",VLOOKUP(K359,'F-Weight for Length'!U:AC,4,0),VLOOKUP(K359,'M-Weight for Length'!U:AC,4,0)),IF(F359="F",VLOOKUP(MROUND(HZ359,0.5),'F-Weight for Length'!A:I,4,0),VLOOKUP(MROUND(HZ359,0.5),'M-Weight for Length'!A:I,4,0)))))))),0)</f>
        <v/>
      </c>
      <c r="AD359" s="191" t="str">
        <f>IFERROR(IF(D359="","",IF(F359="","",IF(J359="","",IF(K359="","",IF(AND(K359&gt;23,K359&lt;=60),IF(F359="F",VLOOKUP(MROUND(HZ359,0.5),'F-Weight for Length'!K:S,5,0),VLOOKUP(MROUND(HZ359,0.5),'M-Weight for Length'!K:S,5,0)),IF(K359&gt;60,IF(F359="F",VLOOKUP(K359,'F-Weight for Length'!U:AC,5,0),VLOOKUP(K359,'M-Weight for Length'!U:AC,5,0)),IF(F359="F",VLOOKUP(MROUND(HZ359,0.5),'F-Weight for Length'!A:I,5,0),VLOOKUP(MROUND(HZ359,0.5),'M-Weight for Length'!A:I,5,0)))))))),0)</f>
        <v/>
      </c>
      <c r="AE359" s="191" t="str">
        <f>IFERROR(IF(D359="","",IF(F359="","",IF(J359="","",IF(K359="","",IF(AND(K359&gt;23,K359&lt;=60),IF(F359="F",VLOOKUP(MROUND(HZ359,0.5),'F-Weight for Length'!K:S,6,0),VLOOKUP(MROUND(HZ359,0.5),'M-Weight for Length'!K:S,6,0)),IF(K359&gt;60,IF(F359="F",VLOOKUP(K359,'F-Weight for Length'!U:AC,6,0),VLOOKUP(K359,'M-Weight for Length'!U:AC,6,0)),IF(F359="F",VLOOKUP(MROUND(HZ359,0.5),'F-Weight for Length'!A:I,6,0),VLOOKUP(MROUND(HZ359,0.5),'M-Weight for Length'!A:I,6,0)))))))),0)</f>
        <v/>
      </c>
      <c r="AF359" s="191" t="str">
        <f>IFERROR(IF(D359="","",IF(F359="","",IF(J359="","",IF(K359="","",IF(AND(K359&gt;23,K359&lt;=60),IF(F359="F",VLOOKUP(MROUND(HZ359,0.5),'F-Weight for Length'!K:S,7,0),VLOOKUP(MROUND(HZ359,0.5),'M-Weight for Length'!K:S,7,0)),IF(K359&gt;60,IF(F359="F",VLOOKUP(K359,'F-Weight for Length'!U:AC,7,0),VLOOKUP(K359,'M-Weight for Length'!U:AC,7,0)),IF(F359="F",VLOOKUP(MROUND(HZ359,0.5),'F-Weight for Length'!A:I,7,0),VLOOKUP(MROUND(HZ359,0.5),'M-Weight for Length'!A:I,7,0)))))))),0)</f>
        <v/>
      </c>
      <c r="AG359" s="191" t="str">
        <f>IFERROR(IF(D359="","",IF(F359="","",IF(J359="","",IF(K359="","",IF(AND(K359&gt;23,K359&lt;=60),IF(F359="F",VLOOKUP(MROUND(HZ359,0.5),'F-Weight for Length'!K:S,8,0),VLOOKUP(MROUND(HZ359,0.5),'M-Weight for Length'!K:S,8,0)),IF(K359&gt;60,IF(F359="F",VLOOKUP(K359,'F-Weight for Length'!U:AC,8,0),VLOOKUP(K359,'M-Weight for Length'!U:AC,8,0)),IF(F359="F",VLOOKUP(MROUND(HZ359,0.5),'F-Weight for Length'!A:I,8,0),VLOOKUP(MROUND(HZ359,0.5),'M-Weight for Length'!A:I,8,0)))))))),0)</f>
        <v/>
      </c>
      <c r="AH359" s="191" t="str">
        <f>IFERROR(IF(D359="","",IF(F359="","",IF(J359="","",IF(K359="","",IF(AND(K359&gt;23,K359&lt;=60),IF(F359="F",VLOOKUP(MROUND(HZ359,0.5),'F-Weight for Length'!K:S,9,0),VLOOKUP(MROUND(HZ359,0.5),'M-Weight for Length'!K:S,9,0)),IF(K359&gt;60,IF(F359="F",VLOOKUP(K359,'F-Weight for Length'!U:AC,9,0),VLOOKUP(K359,'M-Weight for Length'!U:AC,9,0)),IF(F359="F",VLOOKUP(MROUND(HZ359,0.5),'F-Weight for Length'!A:I,9,0),VLOOKUP(MROUND(HZ359,0.5),'M-Weight for Length'!A:I,9,0)))))))),0)</f>
        <v/>
      </c>
      <c r="AI359" s="192">
        <f t="shared" si="1175"/>
        <v>0</v>
      </c>
      <c r="AJ359" s="192">
        <f t="shared" si="1176"/>
        <v>0</v>
      </c>
      <c r="AK359" s="192">
        <f t="shared" si="1177"/>
        <v>0</v>
      </c>
      <c r="AL359" s="192">
        <f t="shared" si="1178"/>
        <v>0</v>
      </c>
      <c r="AM359" s="192">
        <f t="shared" si="1179"/>
        <v>0</v>
      </c>
      <c r="AN359" s="192">
        <f t="shared" si="1180"/>
        <v>0</v>
      </c>
      <c r="AO359" s="192">
        <f t="shared" si="1181"/>
        <v>0</v>
      </c>
      <c r="AP359" s="192">
        <f t="shared" si="1182"/>
        <v>0</v>
      </c>
      <c r="AQ359" s="192">
        <f t="shared" si="1183"/>
        <v>0</v>
      </c>
      <c r="AR359" s="192">
        <f t="shared" si="1184"/>
        <v>0</v>
      </c>
      <c r="AS359" s="192">
        <f t="shared" si="1185"/>
        <v>0</v>
      </c>
      <c r="AT359" s="192">
        <f t="shared" si="1186"/>
        <v>0</v>
      </c>
      <c r="AU359" s="192">
        <f t="shared" si="1187"/>
        <v>0</v>
      </c>
      <c r="AV359" s="192">
        <f t="shared" si="1188"/>
        <v>0</v>
      </c>
      <c r="AW359" s="192">
        <f t="shared" si="1189"/>
        <v>0</v>
      </c>
      <c r="AX359" s="192">
        <f t="shared" si="1190"/>
        <v>0</v>
      </c>
      <c r="AY359" s="192">
        <f t="shared" si="1191"/>
        <v>0</v>
      </c>
      <c r="AZ359" s="192">
        <f t="shared" si="1192"/>
        <v>0</v>
      </c>
      <c r="BA359" s="192">
        <f t="shared" si="1193"/>
        <v>0</v>
      </c>
      <c r="BB359" s="192">
        <f t="shared" si="1194"/>
        <v>0</v>
      </c>
      <c r="BC359" s="192">
        <f t="shared" si="1195"/>
        <v>0</v>
      </c>
      <c r="BD359" s="192">
        <f t="shared" si="1196"/>
        <v>0</v>
      </c>
      <c r="BE359" s="192">
        <f t="shared" si="1197"/>
        <v>0</v>
      </c>
      <c r="BF359" s="192">
        <f t="shared" si="1198"/>
        <v>0</v>
      </c>
      <c r="BG359" s="192">
        <f t="shared" si="1199"/>
        <v>0</v>
      </c>
      <c r="BH359" s="192">
        <f t="shared" si="1200"/>
        <v>0</v>
      </c>
      <c r="BI359" s="192">
        <f t="shared" si="1201"/>
        <v>0</v>
      </c>
      <c r="BJ359" s="192">
        <f t="shared" si="1202"/>
        <v>0</v>
      </c>
      <c r="BK359" s="192">
        <f t="shared" si="1203"/>
        <v>0</v>
      </c>
      <c r="BL359" s="192">
        <f t="shared" si="1204"/>
        <v>0</v>
      </c>
      <c r="BM359" s="192">
        <f t="shared" si="1205"/>
        <v>0</v>
      </c>
      <c r="BN359" s="192">
        <f t="shared" si="1206"/>
        <v>0</v>
      </c>
      <c r="BO359" s="192">
        <f t="shared" si="1207"/>
        <v>0</v>
      </c>
      <c r="BP359" s="192">
        <f t="shared" si="1208"/>
        <v>0</v>
      </c>
      <c r="BQ359" s="192">
        <f t="shared" si="1209"/>
        <v>0</v>
      </c>
      <c r="BR359" s="192">
        <f t="shared" si="1210"/>
        <v>0</v>
      </c>
      <c r="BS359" s="192">
        <f t="shared" si="1211"/>
        <v>0</v>
      </c>
      <c r="BT359" s="192">
        <f t="shared" si="1212"/>
        <v>0</v>
      </c>
      <c r="BU359" s="192">
        <f t="shared" si="1213"/>
        <v>0</v>
      </c>
      <c r="BV359" s="192">
        <f t="shared" si="1214"/>
        <v>0</v>
      </c>
      <c r="BW359" s="192">
        <f t="shared" si="1215"/>
        <v>0</v>
      </c>
      <c r="BX359" s="192">
        <f t="shared" si="1216"/>
        <v>0</v>
      </c>
      <c r="BY359" s="192">
        <f t="shared" si="1217"/>
        <v>0</v>
      </c>
      <c r="BZ359" s="192">
        <f t="shared" si="1218"/>
        <v>0</v>
      </c>
      <c r="CA359" s="192">
        <f t="shared" si="1219"/>
        <v>0</v>
      </c>
      <c r="CB359" s="192">
        <f t="shared" si="1220"/>
        <v>0</v>
      </c>
      <c r="CC359" s="192">
        <f t="shared" si="1221"/>
        <v>0</v>
      </c>
      <c r="CD359" s="192">
        <f t="shared" si="1222"/>
        <v>0</v>
      </c>
      <c r="CE359" s="192">
        <f t="shared" si="1223"/>
        <v>0</v>
      </c>
      <c r="CF359" s="192">
        <f t="shared" si="1224"/>
        <v>0</v>
      </c>
      <c r="CG359" s="192">
        <f t="shared" si="1225"/>
        <v>0</v>
      </c>
      <c r="CH359" s="192">
        <f t="shared" si="1226"/>
        <v>0</v>
      </c>
      <c r="CI359" s="192">
        <f t="shared" si="1227"/>
        <v>0</v>
      </c>
      <c r="CJ359" s="192">
        <f t="shared" si="1228"/>
        <v>0</v>
      </c>
      <c r="CK359" s="192">
        <f t="shared" si="1229"/>
        <v>0</v>
      </c>
      <c r="CL359" s="192">
        <f t="shared" si="1230"/>
        <v>0</v>
      </c>
      <c r="CM359" s="192">
        <f t="shared" si="1231"/>
        <v>0</v>
      </c>
      <c r="CN359" s="192">
        <f t="shared" si="1232"/>
        <v>0</v>
      </c>
      <c r="CO359" s="192">
        <f t="shared" si="1233"/>
        <v>0</v>
      </c>
      <c r="CP359" s="192">
        <f t="shared" si="1234"/>
        <v>0</v>
      </c>
      <c r="CQ359" s="192">
        <f t="shared" si="1235"/>
        <v>0</v>
      </c>
      <c r="CR359" s="192">
        <f t="shared" si="1236"/>
        <v>0</v>
      </c>
      <c r="CS359" s="192">
        <f t="shared" si="1237"/>
        <v>0</v>
      </c>
      <c r="CT359" s="192">
        <f t="shared" si="1238"/>
        <v>0</v>
      </c>
      <c r="CU359" s="192">
        <f t="shared" si="1239"/>
        <v>0</v>
      </c>
      <c r="CV359" s="192">
        <f t="shared" si="1240"/>
        <v>0</v>
      </c>
      <c r="CW359" s="192">
        <f t="shared" si="1241"/>
        <v>0</v>
      </c>
      <c r="CX359" s="192">
        <f t="shared" si="1242"/>
        <v>0</v>
      </c>
      <c r="CY359" s="192">
        <f t="shared" si="1243"/>
        <v>0</v>
      </c>
      <c r="CZ359" s="192">
        <f t="shared" si="1244"/>
        <v>0</v>
      </c>
      <c r="DA359" s="192">
        <f t="shared" si="1245"/>
        <v>0</v>
      </c>
      <c r="DB359" s="192">
        <f t="shared" si="1246"/>
        <v>0</v>
      </c>
      <c r="DC359" s="192">
        <f t="shared" si="1247"/>
        <v>0</v>
      </c>
      <c r="DD359" s="192">
        <f t="shared" si="1248"/>
        <v>0</v>
      </c>
      <c r="DE359" s="192">
        <f t="shared" si="1249"/>
        <v>0</v>
      </c>
      <c r="DF359" s="192">
        <f t="shared" si="1250"/>
        <v>0</v>
      </c>
      <c r="DG359" s="192">
        <f t="shared" si="1251"/>
        <v>0</v>
      </c>
      <c r="DH359" s="192">
        <f t="shared" si="1252"/>
        <v>0</v>
      </c>
      <c r="DI359" s="192">
        <f t="shared" si="1253"/>
        <v>0</v>
      </c>
      <c r="DJ359" s="192">
        <f t="shared" si="1254"/>
        <v>0</v>
      </c>
      <c r="DK359" s="192">
        <f t="shared" si="1255"/>
        <v>0</v>
      </c>
      <c r="DL359" s="192">
        <f t="shared" si="1256"/>
        <v>0</v>
      </c>
      <c r="DM359" s="192">
        <f t="shared" si="1257"/>
        <v>0</v>
      </c>
      <c r="DN359" s="192">
        <f t="shared" si="1258"/>
        <v>0</v>
      </c>
      <c r="DO359" s="192">
        <f t="shared" si="1259"/>
        <v>0</v>
      </c>
      <c r="DP359" s="192">
        <f t="shared" si="1260"/>
        <v>0</v>
      </c>
      <c r="DQ359" s="192">
        <f t="shared" si="1261"/>
        <v>0</v>
      </c>
      <c r="DR359" s="192">
        <f t="shared" si="1262"/>
        <v>0</v>
      </c>
      <c r="DS359" s="192">
        <f t="shared" si="1263"/>
        <v>0</v>
      </c>
      <c r="DT359" s="192">
        <f t="shared" si="1264"/>
        <v>0</v>
      </c>
      <c r="DU359" s="192">
        <f t="shared" si="1265"/>
        <v>0</v>
      </c>
      <c r="DV359" s="193">
        <f t="shared" si="1266"/>
        <v>0</v>
      </c>
      <c r="DW359" s="193">
        <f t="shared" si="1267"/>
        <v>0</v>
      </c>
      <c r="DX359" s="193">
        <f t="shared" si="1268"/>
        <v>0</v>
      </c>
      <c r="DY359" s="193">
        <f t="shared" si="1269"/>
        <v>0</v>
      </c>
      <c r="DZ359" s="193">
        <f t="shared" si="1270"/>
        <v>0</v>
      </c>
      <c r="EA359" s="192">
        <f t="shared" si="1271"/>
        <v>0</v>
      </c>
      <c r="EB359" s="192">
        <f t="shared" si="1272"/>
        <v>0</v>
      </c>
      <c r="EC359" s="192">
        <f t="shared" si="1273"/>
        <v>0</v>
      </c>
      <c r="ED359" s="192">
        <f t="shared" si="1274"/>
        <v>0</v>
      </c>
      <c r="EE359" s="192">
        <f t="shared" si="1275"/>
        <v>0</v>
      </c>
      <c r="EF359" s="192">
        <f t="shared" si="1276"/>
        <v>0</v>
      </c>
      <c r="EG359" s="192">
        <f t="shared" si="1277"/>
        <v>0</v>
      </c>
      <c r="EH359" s="192">
        <f t="shared" si="1278"/>
        <v>0</v>
      </c>
      <c r="EI359" s="192">
        <f t="shared" si="1279"/>
        <v>0</v>
      </c>
      <c r="EJ359" s="192">
        <f t="shared" si="1280"/>
        <v>0</v>
      </c>
      <c r="EK359" s="192">
        <f t="shared" si="1281"/>
        <v>0</v>
      </c>
      <c r="EL359" s="192">
        <f t="shared" si="1282"/>
        <v>0</v>
      </c>
      <c r="EM359" s="192">
        <f t="shared" si="1283"/>
        <v>0</v>
      </c>
      <c r="EN359" s="192">
        <f t="shared" si="1284"/>
        <v>0</v>
      </c>
      <c r="EO359" s="192">
        <f t="shared" si="1285"/>
        <v>0</v>
      </c>
      <c r="EP359" s="192">
        <f t="shared" si="1286"/>
        <v>0</v>
      </c>
      <c r="EQ359" s="192">
        <f t="shared" si="1287"/>
        <v>0</v>
      </c>
      <c r="ER359" s="192">
        <f t="shared" si="1288"/>
        <v>0</v>
      </c>
      <c r="ES359" s="192">
        <f t="shared" si="1289"/>
        <v>0</v>
      </c>
      <c r="ET359" s="192">
        <f t="shared" si="1290"/>
        <v>0</v>
      </c>
      <c r="EU359" s="192">
        <f t="shared" si="1291"/>
        <v>0</v>
      </c>
      <c r="EV359" s="192">
        <f t="shared" si="1292"/>
        <v>0</v>
      </c>
      <c r="EW359" s="192">
        <f t="shared" si="1293"/>
        <v>0</v>
      </c>
      <c r="EX359" s="192">
        <f t="shared" si="1294"/>
        <v>0</v>
      </c>
      <c r="EY359" s="192">
        <f t="shared" si="1295"/>
        <v>0</v>
      </c>
      <c r="EZ359" s="192">
        <f t="shared" si="1296"/>
        <v>0</v>
      </c>
      <c r="FA359" s="192">
        <f t="shared" si="1297"/>
        <v>0</v>
      </c>
      <c r="FB359" s="192">
        <f t="shared" si="1298"/>
        <v>0</v>
      </c>
      <c r="FC359" s="192">
        <f t="shared" si="1299"/>
        <v>0</v>
      </c>
      <c r="FD359" s="192">
        <f t="shared" si="1300"/>
        <v>0</v>
      </c>
      <c r="FE359" s="192">
        <f t="shared" si="1301"/>
        <v>0</v>
      </c>
      <c r="FF359" s="192">
        <f t="shared" si="1302"/>
        <v>0</v>
      </c>
      <c r="FG359" s="192">
        <f t="shared" si="1303"/>
        <v>0</v>
      </c>
      <c r="FH359" s="192">
        <f t="shared" si="1304"/>
        <v>0</v>
      </c>
      <c r="FI359" s="192">
        <f t="shared" si="1305"/>
        <v>0</v>
      </c>
      <c r="FJ359" s="192">
        <f t="shared" si="1306"/>
        <v>0</v>
      </c>
      <c r="FK359" s="192">
        <f t="shared" si="1307"/>
        <v>0</v>
      </c>
      <c r="FL359" s="192">
        <f t="shared" si="1308"/>
        <v>0</v>
      </c>
      <c r="FM359" s="192">
        <f t="shared" si="1309"/>
        <v>0</v>
      </c>
      <c r="FN359" s="192">
        <f t="shared" si="1310"/>
        <v>0</v>
      </c>
      <c r="FO359" s="192">
        <f t="shared" si="1311"/>
        <v>0</v>
      </c>
      <c r="FP359" s="192">
        <f t="shared" si="1312"/>
        <v>0</v>
      </c>
      <c r="FQ359" s="192">
        <f t="shared" si="1313"/>
        <v>0</v>
      </c>
      <c r="FR359" s="192">
        <f t="shared" si="1314"/>
        <v>0</v>
      </c>
      <c r="FS359" s="192">
        <f t="shared" si="1315"/>
        <v>0</v>
      </c>
      <c r="FT359" s="192">
        <f t="shared" si="1316"/>
        <v>0</v>
      </c>
      <c r="FU359" s="192">
        <f t="shared" si="1317"/>
        <v>0</v>
      </c>
      <c r="FV359" s="192">
        <f t="shared" si="1318"/>
        <v>0</v>
      </c>
      <c r="FW359" s="192">
        <f t="shared" si="1319"/>
        <v>0</v>
      </c>
      <c r="FX359" s="192">
        <f t="shared" si="1320"/>
        <v>0</v>
      </c>
      <c r="FY359" s="192">
        <f t="shared" si="1321"/>
        <v>0</v>
      </c>
      <c r="FZ359" s="192">
        <f t="shared" si="1322"/>
        <v>0</v>
      </c>
      <c r="GA359" s="192">
        <f t="shared" si="1323"/>
        <v>0</v>
      </c>
      <c r="GB359" s="192">
        <f t="shared" si="1324"/>
        <v>0</v>
      </c>
      <c r="GC359" s="192">
        <f t="shared" si="1325"/>
        <v>0</v>
      </c>
      <c r="GD359" s="192">
        <f t="shared" si="1326"/>
        <v>0</v>
      </c>
      <c r="GE359" s="192">
        <f t="shared" si="1327"/>
        <v>0</v>
      </c>
      <c r="GF359" s="192">
        <f t="shared" si="1328"/>
        <v>0</v>
      </c>
      <c r="GG359" s="192">
        <f t="shared" si="1329"/>
        <v>0</v>
      </c>
      <c r="GH359" s="192">
        <f t="shared" si="1330"/>
        <v>0</v>
      </c>
      <c r="GI359" s="192">
        <f t="shared" si="1331"/>
        <v>0</v>
      </c>
      <c r="GJ359" s="192">
        <f t="shared" si="1332"/>
        <v>0</v>
      </c>
      <c r="GK359" s="192">
        <f t="shared" si="1333"/>
        <v>0</v>
      </c>
      <c r="GL359" s="192">
        <f t="shared" si="1334"/>
        <v>0</v>
      </c>
      <c r="GM359" s="192">
        <f t="shared" si="1335"/>
        <v>0</v>
      </c>
      <c r="GN359" s="192">
        <f t="shared" si="1336"/>
        <v>0</v>
      </c>
      <c r="GO359" s="192">
        <f t="shared" si="1337"/>
        <v>0</v>
      </c>
      <c r="GP359" s="192">
        <f t="shared" si="1338"/>
        <v>0</v>
      </c>
      <c r="GQ359" s="192">
        <f t="shared" si="1339"/>
        <v>0</v>
      </c>
      <c r="GR359" s="192">
        <f t="shared" si="1340"/>
        <v>0</v>
      </c>
      <c r="GS359" s="192">
        <f t="shared" si="1341"/>
        <v>0</v>
      </c>
      <c r="GT359" s="192">
        <f t="shared" si="1342"/>
        <v>0</v>
      </c>
      <c r="GU359" s="192">
        <f t="shared" si="1343"/>
        <v>0</v>
      </c>
      <c r="GV359" s="192">
        <f t="shared" si="1344"/>
        <v>0</v>
      </c>
      <c r="GW359" s="192">
        <f t="shared" si="1345"/>
        <v>0</v>
      </c>
      <c r="GX359" s="192">
        <f t="shared" si="1346"/>
        <v>0</v>
      </c>
      <c r="GY359" s="192">
        <f t="shared" si="1347"/>
        <v>0</v>
      </c>
      <c r="GZ359" s="192">
        <f t="shared" si="1348"/>
        <v>0</v>
      </c>
      <c r="HA359" s="192">
        <f t="shared" si="1349"/>
        <v>0</v>
      </c>
      <c r="HB359" s="192">
        <f t="shared" si="1350"/>
        <v>0</v>
      </c>
      <c r="HC359" s="192">
        <f t="shared" si="1351"/>
        <v>0</v>
      </c>
      <c r="HD359" s="192">
        <f t="shared" si="1352"/>
        <v>0</v>
      </c>
      <c r="HE359" s="192">
        <f t="shared" si="1353"/>
        <v>0</v>
      </c>
      <c r="HF359" s="192">
        <f t="shared" si="1354"/>
        <v>0</v>
      </c>
      <c r="HG359" s="192">
        <f t="shared" si="1355"/>
        <v>0</v>
      </c>
      <c r="HH359" s="192">
        <f t="shared" si="1356"/>
        <v>0</v>
      </c>
      <c r="HI359" s="192">
        <f t="shared" si="1357"/>
        <v>0</v>
      </c>
      <c r="HJ359" s="192">
        <f t="shared" si="1358"/>
        <v>0</v>
      </c>
      <c r="HK359" s="192">
        <f t="shared" si="1359"/>
        <v>0</v>
      </c>
      <c r="HL359" s="192">
        <f t="shared" si="1360"/>
        <v>0</v>
      </c>
      <c r="HM359" s="192">
        <f t="shared" si="1361"/>
        <v>0</v>
      </c>
      <c r="HN359" s="194">
        <f t="shared" si="1362"/>
        <v>0</v>
      </c>
      <c r="HO359" s="194">
        <f t="shared" si="1363"/>
        <v>0</v>
      </c>
      <c r="HP359" s="194">
        <f t="shared" si="1364"/>
        <v>0</v>
      </c>
      <c r="HQ359" s="194">
        <f t="shared" si="1365"/>
        <v>0</v>
      </c>
      <c r="HR359" s="194">
        <f t="shared" si="1366"/>
        <v>0</v>
      </c>
      <c r="HS359" s="195" t="str">
        <f t="shared" si="1163"/>
        <v/>
      </c>
      <c r="HT359" s="196">
        <f t="shared" si="1159"/>
        <v>0</v>
      </c>
      <c r="HU359" s="196">
        <f t="shared" si="1160"/>
        <v>0</v>
      </c>
      <c r="HV359" s="197" t="str">
        <f t="shared" si="1164"/>
        <v/>
      </c>
      <c r="HW359" s="197" t="str">
        <f t="shared" si="1367"/>
        <v/>
      </c>
      <c r="HX359" s="197" t="str">
        <f t="shared" si="1368"/>
        <v/>
      </c>
      <c r="HY359" s="195" t="str">
        <f t="shared" si="1165"/>
        <v/>
      </c>
      <c r="HZ359" s="30">
        <f t="shared" si="1161"/>
        <v>0</v>
      </c>
      <c r="IA359" s="198">
        <f t="shared" si="1166"/>
        <v>0</v>
      </c>
      <c r="IB359" s="195"/>
      <c r="IC359" s="195">
        <f t="shared" si="1369"/>
        <v>0</v>
      </c>
      <c r="ID359" s="195">
        <f t="shared" si="1167"/>
        <v>0</v>
      </c>
      <c r="IE359" s="195">
        <f t="shared" si="1370"/>
        <v>0</v>
      </c>
      <c r="IF359" s="195">
        <f t="shared" si="1168"/>
        <v>0</v>
      </c>
      <c r="IG359" s="307">
        <f t="shared" si="1169"/>
        <v>0</v>
      </c>
      <c r="IH359" s="307">
        <f t="shared" si="1170"/>
        <v>0</v>
      </c>
      <c r="II359" s="44">
        <f t="shared" si="1171"/>
        <v>0</v>
      </c>
      <c r="IJ359" s="44">
        <f t="shared" si="1371"/>
        <v>0</v>
      </c>
      <c r="IK359" s="44">
        <f t="shared" si="1372"/>
        <v>0</v>
      </c>
      <c r="IL359" s="44">
        <f t="shared" si="1373"/>
        <v>0</v>
      </c>
      <c r="IM359" s="44">
        <f t="shared" si="1374"/>
        <v>0</v>
      </c>
      <c r="IN359" s="44">
        <f t="shared" si="1375"/>
        <v>0</v>
      </c>
      <c r="IO359" s="44">
        <f t="shared" si="1376"/>
        <v>0</v>
      </c>
    </row>
    <row r="360" spans="1:249" ht="18" customHeight="1">
      <c r="A360" s="188">
        <v>354</v>
      </c>
      <c r="B360" s="326"/>
      <c r="C360" s="289"/>
      <c r="D360" s="199"/>
      <c r="E360" s="189"/>
      <c r="F360" s="189"/>
      <c r="G360" s="190"/>
      <c r="H360" s="190"/>
      <c r="I360" s="272"/>
      <c r="J360" s="207"/>
      <c r="K360" s="214" t="str">
        <f t="shared" si="1172"/>
        <v/>
      </c>
      <c r="L360" s="200" t="str">
        <f t="shared" si="1173"/>
        <v/>
      </c>
      <c r="M360" s="200" t="str">
        <f t="shared" si="1174"/>
        <v/>
      </c>
      <c r="N360" s="209" t="str">
        <f t="shared" si="1162"/>
        <v/>
      </c>
      <c r="O360" s="208" t="str">
        <f>IFERROR(IF(D360="","",IF(K360="","",IF(I360="","",IF(F360="F",VLOOKUP(K360,F!A:G,2,0),IF(F360="M",VLOOKUP(K360,M!A:G,2,0),""))))),0)</f>
        <v/>
      </c>
      <c r="P360" s="191" t="str">
        <f>IFERROR(IF(D360="","",IF(K360="","",IF(I360="","",IF(F360="F",VLOOKUP(K360,F!A:G,3,0),IF(F360="M",VLOOKUP(K360,M!A:G,3,0),""))))),0)</f>
        <v/>
      </c>
      <c r="Q360" s="191" t="str">
        <f>IFERROR(IF(D360="","",IF(K360="","",IF(I360="","",IF(F360="F",VLOOKUP(K360,F!A:G,4,0),IF(F360="M",VLOOKUP(K360,M!A:G,4,0),""))))),0)</f>
        <v/>
      </c>
      <c r="R360" s="191" t="str">
        <f>IFERROR(IF(D360="","",IF(K360="","",IF(I360="","",IF(F360="F",VLOOKUP(K360,F!A:G,5,0),IF(F360="M",VLOOKUP(K360,M!A:G,5,0),""))))),0)</f>
        <v/>
      </c>
      <c r="S360" s="191" t="str">
        <f>IFERROR(IF(D360="","",IF(K360="","",IF(I360="","",IF(F360="F",VLOOKUP(K360,F!A:G,6,0),IF(F360="M",VLOOKUP(K360,M!A:G,6,0),""))))),0)</f>
        <v/>
      </c>
      <c r="T360" s="191" t="str">
        <f>IFERROR(IF(D360="","",IF(K360="","",IF(I360="","",IF(F360="F",VLOOKUP(K360,F!A:G,7,0),IF(F360="M",VLOOKUP(K360,M!A:G,7,0),""))))),0)</f>
        <v/>
      </c>
      <c r="U360" s="191" t="str">
        <f>IFERROR(IF(D360="","",IF(K360="","",IF(J360="","",IF(F360="F",VLOOKUP(K360,F!A:M,8,0),IF(F360="M",VLOOKUP(K360,M!A:M,8,0),""))))),0)</f>
        <v/>
      </c>
      <c r="V360" s="191" t="str">
        <f>IFERROR(IF(D360="","",IF(K360="","",IF(J360="","",IF(F360="F",VLOOKUP(K360,F!A:M,9,0),IF(F360="M",VLOOKUP(K360,M!A:M,9,0),""))))),0)</f>
        <v/>
      </c>
      <c r="W360" s="191" t="str">
        <f>IFERROR(IF(D360="","",IF(K360="","",IF(J360="","",IF(F360="F",VLOOKUP(K360,F!A:M,10,0),IF(F360="M",VLOOKUP(K360,M!A:M,10,0),""))))),0)</f>
        <v/>
      </c>
      <c r="X360" s="191" t="str">
        <f>IFERROR(IF(D360="","",IF(K360="","",IF(J360="","",IF(F360="F",VLOOKUP(K360,F!A:M,11,0),IF(F360="M",VLOOKUP(K360,M!A:M,11,0),""))))),0)</f>
        <v/>
      </c>
      <c r="Y360" s="191" t="str">
        <f>IFERROR(IF(D360="","",IF(K360="","",IF(J360="","",IF(F360="F",VLOOKUP(K360,F!A:M,12,0),IF(F360="M",VLOOKUP(K360,M!A:M,12,0),""))))),0)</f>
        <v/>
      </c>
      <c r="Z360" s="191" t="str">
        <f>IFERROR(IF(D360="","",IF(K360="","",IF(J360="","",IF(F360="F",VLOOKUP(K360,F!A:M,13,0),IF(F360="M",VLOOKUP(K360,M!A:M,13,0),""))))),0)</f>
        <v/>
      </c>
      <c r="AA360" s="191" t="str">
        <f>IFERROR(IF(D360="","",IF(F360="","",IF(J360="","",IF(K360="","",IF(AND(K360&gt;23,K360&lt;=60),IF(F360="F",VLOOKUP(MROUND(HZ360,0.5),'F-Weight for Length'!K:S,2,0),VLOOKUP(MROUND(HZ360,0.5),'M-Weight for Length'!K:S,2,0)),IF(K360&gt;60,IF(F360="F",VLOOKUP(K360,'F-Weight for Length'!U:AC,2,0),VLOOKUP(K360,'M-Weight for Length'!U:AC,2,0)),IF(F360="F",VLOOKUP(MROUND(HZ360,0.5),'F-Weight for Length'!A:I,2,0),VLOOKUP(MROUND(HZ360,0.5),'M-Weight for Length'!A:I,2,0)))))))),0)</f>
        <v/>
      </c>
      <c r="AB360" s="191" t="str">
        <f>IFERROR(IF(D360="","",IF(F360="","",IF(J360="","",IF(K360="","",IF(AND(K360&gt;23,K360&lt;=60),IF(F360="F",VLOOKUP(MROUND(HZ360,0.5),'F-Weight for Length'!K:S,3,0),VLOOKUP(MROUND(HZ360,0.5),'M-Weight for Length'!K:S,3,0)),IF(K360&gt;60,IF(F360="F",VLOOKUP(K360,'F-Weight for Length'!U:AC,3,0),VLOOKUP(K360,'M-Weight for Length'!U:AC,3,0)),IF(F360="F",VLOOKUP(MROUND(HZ360,0.5),'F-Weight for Length'!A:I,3,0),VLOOKUP(MROUND(HZ360,0.5),'M-Weight for Length'!A:I,3,0)))))))),0)</f>
        <v/>
      </c>
      <c r="AC360" s="191" t="str">
        <f>IFERROR(IF(D360="","",IF(F360="","",IF(J360="","",IF(K360="","",IF(AND(K360&gt;23,K360&lt;=60),IF(F360="F",VLOOKUP(MROUND(HZ360,0.5),'F-Weight for Length'!K:S,4,0),VLOOKUP(MROUND(HZ360,0.5),'M-Weight for Length'!K:S,4,0)),IF(K360&gt;60,IF(F360="F",VLOOKUP(K360,'F-Weight for Length'!U:AC,4,0),VLOOKUP(K360,'M-Weight for Length'!U:AC,4,0)),IF(F360="F",VLOOKUP(MROUND(HZ360,0.5),'F-Weight for Length'!A:I,4,0),VLOOKUP(MROUND(HZ360,0.5),'M-Weight for Length'!A:I,4,0)))))))),0)</f>
        <v/>
      </c>
      <c r="AD360" s="191" t="str">
        <f>IFERROR(IF(D360="","",IF(F360="","",IF(J360="","",IF(K360="","",IF(AND(K360&gt;23,K360&lt;=60),IF(F360="F",VLOOKUP(MROUND(HZ360,0.5),'F-Weight for Length'!K:S,5,0),VLOOKUP(MROUND(HZ360,0.5),'M-Weight for Length'!K:S,5,0)),IF(K360&gt;60,IF(F360="F",VLOOKUP(K360,'F-Weight for Length'!U:AC,5,0),VLOOKUP(K360,'M-Weight for Length'!U:AC,5,0)),IF(F360="F",VLOOKUP(MROUND(HZ360,0.5),'F-Weight for Length'!A:I,5,0),VLOOKUP(MROUND(HZ360,0.5),'M-Weight for Length'!A:I,5,0)))))))),0)</f>
        <v/>
      </c>
      <c r="AE360" s="191" t="str">
        <f>IFERROR(IF(D360="","",IF(F360="","",IF(J360="","",IF(K360="","",IF(AND(K360&gt;23,K360&lt;=60),IF(F360="F",VLOOKUP(MROUND(HZ360,0.5),'F-Weight for Length'!K:S,6,0),VLOOKUP(MROUND(HZ360,0.5),'M-Weight for Length'!K:S,6,0)),IF(K360&gt;60,IF(F360="F",VLOOKUP(K360,'F-Weight for Length'!U:AC,6,0),VLOOKUP(K360,'M-Weight for Length'!U:AC,6,0)),IF(F360="F",VLOOKUP(MROUND(HZ360,0.5),'F-Weight for Length'!A:I,6,0),VLOOKUP(MROUND(HZ360,0.5),'M-Weight for Length'!A:I,6,0)))))))),0)</f>
        <v/>
      </c>
      <c r="AF360" s="191" t="str">
        <f>IFERROR(IF(D360="","",IF(F360="","",IF(J360="","",IF(K360="","",IF(AND(K360&gt;23,K360&lt;=60),IF(F360="F",VLOOKUP(MROUND(HZ360,0.5),'F-Weight for Length'!K:S,7,0),VLOOKUP(MROUND(HZ360,0.5),'M-Weight for Length'!K:S,7,0)),IF(K360&gt;60,IF(F360="F",VLOOKUP(K360,'F-Weight for Length'!U:AC,7,0),VLOOKUP(K360,'M-Weight for Length'!U:AC,7,0)),IF(F360="F",VLOOKUP(MROUND(HZ360,0.5),'F-Weight for Length'!A:I,7,0),VLOOKUP(MROUND(HZ360,0.5),'M-Weight for Length'!A:I,7,0)))))))),0)</f>
        <v/>
      </c>
      <c r="AG360" s="191" t="str">
        <f>IFERROR(IF(D360="","",IF(F360="","",IF(J360="","",IF(K360="","",IF(AND(K360&gt;23,K360&lt;=60),IF(F360="F",VLOOKUP(MROUND(HZ360,0.5),'F-Weight for Length'!K:S,8,0),VLOOKUP(MROUND(HZ360,0.5),'M-Weight for Length'!K:S,8,0)),IF(K360&gt;60,IF(F360="F",VLOOKUP(K360,'F-Weight for Length'!U:AC,8,0),VLOOKUP(K360,'M-Weight for Length'!U:AC,8,0)),IF(F360="F",VLOOKUP(MROUND(HZ360,0.5),'F-Weight for Length'!A:I,8,0),VLOOKUP(MROUND(HZ360,0.5),'M-Weight for Length'!A:I,8,0)))))))),0)</f>
        <v/>
      </c>
      <c r="AH360" s="191" t="str">
        <f>IFERROR(IF(D360="","",IF(F360="","",IF(J360="","",IF(K360="","",IF(AND(K360&gt;23,K360&lt;=60),IF(F360="F",VLOOKUP(MROUND(HZ360,0.5),'F-Weight for Length'!K:S,9,0),VLOOKUP(MROUND(HZ360,0.5),'M-Weight for Length'!K:S,9,0)),IF(K360&gt;60,IF(F360="F",VLOOKUP(K360,'F-Weight for Length'!U:AC,9,0),VLOOKUP(K360,'M-Weight for Length'!U:AC,9,0)),IF(F360="F",VLOOKUP(MROUND(HZ360,0.5),'F-Weight for Length'!A:I,9,0),VLOOKUP(MROUND(HZ360,0.5),'M-Weight for Length'!A:I,9,0)))))))),0)</f>
        <v/>
      </c>
      <c r="AI360" s="192">
        <f t="shared" si="1175"/>
        <v>0</v>
      </c>
      <c r="AJ360" s="192">
        <f t="shared" si="1176"/>
        <v>0</v>
      </c>
      <c r="AK360" s="192">
        <f t="shared" si="1177"/>
        <v>0</v>
      </c>
      <c r="AL360" s="192">
        <f t="shared" si="1178"/>
        <v>0</v>
      </c>
      <c r="AM360" s="192">
        <f t="shared" si="1179"/>
        <v>0</v>
      </c>
      <c r="AN360" s="192">
        <f t="shared" si="1180"/>
        <v>0</v>
      </c>
      <c r="AO360" s="192">
        <f t="shared" si="1181"/>
        <v>0</v>
      </c>
      <c r="AP360" s="192">
        <f t="shared" si="1182"/>
        <v>0</v>
      </c>
      <c r="AQ360" s="192">
        <f t="shared" si="1183"/>
        <v>0</v>
      </c>
      <c r="AR360" s="192">
        <f t="shared" si="1184"/>
        <v>0</v>
      </c>
      <c r="AS360" s="192">
        <f t="shared" si="1185"/>
        <v>0</v>
      </c>
      <c r="AT360" s="192">
        <f t="shared" si="1186"/>
        <v>0</v>
      </c>
      <c r="AU360" s="192">
        <f t="shared" si="1187"/>
        <v>0</v>
      </c>
      <c r="AV360" s="192">
        <f t="shared" si="1188"/>
        <v>0</v>
      </c>
      <c r="AW360" s="192">
        <f t="shared" si="1189"/>
        <v>0</v>
      </c>
      <c r="AX360" s="192">
        <f t="shared" si="1190"/>
        <v>0</v>
      </c>
      <c r="AY360" s="192">
        <f t="shared" si="1191"/>
        <v>0</v>
      </c>
      <c r="AZ360" s="192">
        <f t="shared" si="1192"/>
        <v>0</v>
      </c>
      <c r="BA360" s="192">
        <f t="shared" si="1193"/>
        <v>0</v>
      </c>
      <c r="BB360" s="192">
        <f t="shared" si="1194"/>
        <v>0</v>
      </c>
      <c r="BC360" s="192">
        <f t="shared" si="1195"/>
        <v>0</v>
      </c>
      <c r="BD360" s="192">
        <f t="shared" si="1196"/>
        <v>0</v>
      </c>
      <c r="BE360" s="192">
        <f t="shared" si="1197"/>
        <v>0</v>
      </c>
      <c r="BF360" s="192">
        <f t="shared" si="1198"/>
        <v>0</v>
      </c>
      <c r="BG360" s="192">
        <f t="shared" si="1199"/>
        <v>0</v>
      </c>
      <c r="BH360" s="192">
        <f t="shared" si="1200"/>
        <v>0</v>
      </c>
      <c r="BI360" s="192">
        <f t="shared" si="1201"/>
        <v>0</v>
      </c>
      <c r="BJ360" s="192">
        <f t="shared" si="1202"/>
        <v>0</v>
      </c>
      <c r="BK360" s="192">
        <f t="shared" si="1203"/>
        <v>0</v>
      </c>
      <c r="BL360" s="192">
        <f t="shared" si="1204"/>
        <v>0</v>
      </c>
      <c r="BM360" s="192">
        <f t="shared" si="1205"/>
        <v>0</v>
      </c>
      <c r="BN360" s="192">
        <f t="shared" si="1206"/>
        <v>0</v>
      </c>
      <c r="BO360" s="192">
        <f t="shared" si="1207"/>
        <v>0</v>
      </c>
      <c r="BP360" s="192">
        <f t="shared" si="1208"/>
        <v>0</v>
      </c>
      <c r="BQ360" s="192">
        <f t="shared" si="1209"/>
        <v>0</v>
      </c>
      <c r="BR360" s="192">
        <f t="shared" si="1210"/>
        <v>0</v>
      </c>
      <c r="BS360" s="192">
        <f t="shared" si="1211"/>
        <v>0</v>
      </c>
      <c r="BT360" s="192">
        <f t="shared" si="1212"/>
        <v>0</v>
      </c>
      <c r="BU360" s="192">
        <f t="shared" si="1213"/>
        <v>0</v>
      </c>
      <c r="BV360" s="192">
        <f t="shared" si="1214"/>
        <v>0</v>
      </c>
      <c r="BW360" s="192">
        <f t="shared" si="1215"/>
        <v>0</v>
      </c>
      <c r="BX360" s="192">
        <f t="shared" si="1216"/>
        <v>0</v>
      </c>
      <c r="BY360" s="192">
        <f t="shared" si="1217"/>
        <v>0</v>
      </c>
      <c r="BZ360" s="192">
        <f t="shared" si="1218"/>
        <v>0</v>
      </c>
      <c r="CA360" s="192">
        <f t="shared" si="1219"/>
        <v>0</v>
      </c>
      <c r="CB360" s="192">
        <f t="shared" si="1220"/>
        <v>0</v>
      </c>
      <c r="CC360" s="192">
        <f t="shared" si="1221"/>
        <v>0</v>
      </c>
      <c r="CD360" s="192">
        <f t="shared" si="1222"/>
        <v>0</v>
      </c>
      <c r="CE360" s="192">
        <f t="shared" si="1223"/>
        <v>0</v>
      </c>
      <c r="CF360" s="192">
        <f t="shared" si="1224"/>
        <v>0</v>
      </c>
      <c r="CG360" s="192">
        <f t="shared" si="1225"/>
        <v>0</v>
      </c>
      <c r="CH360" s="192">
        <f t="shared" si="1226"/>
        <v>0</v>
      </c>
      <c r="CI360" s="192">
        <f t="shared" si="1227"/>
        <v>0</v>
      </c>
      <c r="CJ360" s="192">
        <f t="shared" si="1228"/>
        <v>0</v>
      </c>
      <c r="CK360" s="192">
        <f t="shared" si="1229"/>
        <v>0</v>
      </c>
      <c r="CL360" s="192">
        <f t="shared" si="1230"/>
        <v>0</v>
      </c>
      <c r="CM360" s="192">
        <f t="shared" si="1231"/>
        <v>0</v>
      </c>
      <c r="CN360" s="192">
        <f t="shared" si="1232"/>
        <v>0</v>
      </c>
      <c r="CO360" s="192">
        <f t="shared" si="1233"/>
        <v>0</v>
      </c>
      <c r="CP360" s="192">
        <f t="shared" si="1234"/>
        <v>0</v>
      </c>
      <c r="CQ360" s="192">
        <f t="shared" si="1235"/>
        <v>0</v>
      </c>
      <c r="CR360" s="192">
        <f t="shared" si="1236"/>
        <v>0</v>
      </c>
      <c r="CS360" s="192">
        <f t="shared" si="1237"/>
        <v>0</v>
      </c>
      <c r="CT360" s="192">
        <f t="shared" si="1238"/>
        <v>0</v>
      </c>
      <c r="CU360" s="192">
        <f t="shared" si="1239"/>
        <v>0</v>
      </c>
      <c r="CV360" s="192">
        <f t="shared" si="1240"/>
        <v>0</v>
      </c>
      <c r="CW360" s="192">
        <f t="shared" si="1241"/>
        <v>0</v>
      </c>
      <c r="CX360" s="192">
        <f t="shared" si="1242"/>
        <v>0</v>
      </c>
      <c r="CY360" s="192">
        <f t="shared" si="1243"/>
        <v>0</v>
      </c>
      <c r="CZ360" s="192">
        <f t="shared" si="1244"/>
        <v>0</v>
      </c>
      <c r="DA360" s="192">
        <f t="shared" si="1245"/>
        <v>0</v>
      </c>
      <c r="DB360" s="192">
        <f t="shared" si="1246"/>
        <v>0</v>
      </c>
      <c r="DC360" s="192">
        <f t="shared" si="1247"/>
        <v>0</v>
      </c>
      <c r="DD360" s="192">
        <f t="shared" si="1248"/>
        <v>0</v>
      </c>
      <c r="DE360" s="192">
        <f t="shared" si="1249"/>
        <v>0</v>
      </c>
      <c r="DF360" s="192">
        <f t="shared" si="1250"/>
        <v>0</v>
      </c>
      <c r="DG360" s="192">
        <f t="shared" si="1251"/>
        <v>0</v>
      </c>
      <c r="DH360" s="192">
        <f t="shared" si="1252"/>
        <v>0</v>
      </c>
      <c r="DI360" s="192">
        <f t="shared" si="1253"/>
        <v>0</v>
      </c>
      <c r="DJ360" s="192">
        <f t="shared" si="1254"/>
        <v>0</v>
      </c>
      <c r="DK360" s="192">
        <f t="shared" si="1255"/>
        <v>0</v>
      </c>
      <c r="DL360" s="192">
        <f t="shared" si="1256"/>
        <v>0</v>
      </c>
      <c r="DM360" s="192">
        <f t="shared" si="1257"/>
        <v>0</v>
      </c>
      <c r="DN360" s="192">
        <f t="shared" si="1258"/>
        <v>0</v>
      </c>
      <c r="DO360" s="192">
        <f t="shared" si="1259"/>
        <v>0</v>
      </c>
      <c r="DP360" s="192">
        <f t="shared" si="1260"/>
        <v>0</v>
      </c>
      <c r="DQ360" s="192">
        <f t="shared" si="1261"/>
        <v>0</v>
      </c>
      <c r="DR360" s="192">
        <f t="shared" si="1262"/>
        <v>0</v>
      </c>
      <c r="DS360" s="192">
        <f t="shared" si="1263"/>
        <v>0</v>
      </c>
      <c r="DT360" s="192">
        <f t="shared" si="1264"/>
        <v>0</v>
      </c>
      <c r="DU360" s="192">
        <f t="shared" si="1265"/>
        <v>0</v>
      </c>
      <c r="DV360" s="193">
        <f t="shared" si="1266"/>
        <v>0</v>
      </c>
      <c r="DW360" s="193">
        <f t="shared" si="1267"/>
        <v>0</v>
      </c>
      <c r="DX360" s="193">
        <f t="shared" si="1268"/>
        <v>0</v>
      </c>
      <c r="DY360" s="193">
        <f t="shared" si="1269"/>
        <v>0</v>
      </c>
      <c r="DZ360" s="193">
        <f t="shared" si="1270"/>
        <v>0</v>
      </c>
      <c r="EA360" s="192">
        <f t="shared" si="1271"/>
        <v>0</v>
      </c>
      <c r="EB360" s="192">
        <f t="shared" si="1272"/>
        <v>0</v>
      </c>
      <c r="EC360" s="192">
        <f t="shared" si="1273"/>
        <v>0</v>
      </c>
      <c r="ED360" s="192">
        <f t="shared" si="1274"/>
        <v>0</v>
      </c>
      <c r="EE360" s="192">
        <f t="shared" si="1275"/>
        <v>0</v>
      </c>
      <c r="EF360" s="192">
        <f t="shared" si="1276"/>
        <v>0</v>
      </c>
      <c r="EG360" s="192">
        <f t="shared" si="1277"/>
        <v>0</v>
      </c>
      <c r="EH360" s="192">
        <f t="shared" si="1278"/>
        <v>0</v>
      </c>
      <c r="EI360" s="192">
        <f t="shared" si="1279"/>
        <v>0</v>
      </c>
      <c r="EJ360" s="192">
        <f t="shared" si="1280"/>
        <v>0</v>
      </c>
      <c r="EK360" s="192">
        <f t="shared" si="1281"/>
        <v>0</v>
      </c>
      <c r="EL360" s="192">
        <f t="shared" si="1282"/>
        <v>0</v>
      </c>
      <c r="EM360" s="192">
        <f t="shared" si="1283"/>
        <v>0</v>
      </c>
      <c r="EN360" s="192">
        <f t="shared" si="1284"/>
        <v>0</v>
      </c>
      <c r="EO360" s="192">
        <f t="shared" si="1285"/>
        <v>0</v>
      </c>
      <c r="EP360" s="192">
        <f t="shared" si="1286"/>
        <v>0</v>
      </c>
      <c r="EQ360" s="192">
        <f t="shared" si="1287"/>
        <v>0</v>
      </c>
      <c r="ER360" s="192">
        <f t="shared" si="1288"/>
        <v>0</v>
      </c>
      <c r="ES360" s="192">
        <f t="shared" si="1289"/>
        <v>0</v>
      </c>
      <c r="ET360" s="192">
        <f t="shared" si="1290"/>
        <v>0</v>
      </c>
      <c r="EU360" s="192">
        <f t="shared" si="1291"/>
        <v>0</v>
      </c>
      <c r="EV360" s="192">
        <f t="shared" si="1292"/>
        <v>0</v>
      </c>
      <c r="EW360" s="192">
        <f t="shared" si="1293"/>
        <v>0</v>
      </c>
      <c r="EX360" s="192">
        <f t="shared" si="1294"/>
        <v>0</v>
      </c>
      <c r="EY360" s="192">
        <f t="shared" si="1295"/>
        <v>0</v>
      </c>
      <c r="EZ360" s="192">
        <f t="shared" si="1296"/>
        <v>0</v>
      </c>
      <c r="FA360" s="192">
        <f t="shared" si="1297"/>
        <v>0</v>
      </c>
      <c r="FB360" s="192">
        <f t="shared" si="1298"/>
        <v>0</v>
      </c>
      <c r="FC360" s="192">
        <f t="shared" si="1299"/>
        <v>0</v>
      </c>
      <c r="FD360" s="192">
        <f t="shared" si="1300"/>
        <v>0</v>
      </c>
      <c r="FE360" s="192">
        <f t="shared" si="1301"/>
        <v>0</v>
      </c>
      <c r="FF360" s="192">
        <f t="shared" si="1302"/>
        <v>0</v>
      </c>
      <c r="FG360" s="192">
        <f t="shared" si="1303"/>
        <v>0</v>
      </c>
      <c r="FH360" s="192">
        <f t="shared" si="1304"/>
        <v>0</v>
      </c>
      <c r="FI360" s="192">
        <f t="shared" si="1305"/>
        <v>0</v>
      </c>
      <c r="FJ360" s="192">
        <f t="shared" si="1306"/>
        <v>0</v>
      </c>
      <c r="FK360" s="192">
        <f t="shared" si="1307"/>
        <v>0</v>
      </c>
      <c r="FL360" s="192">
        <f t="shared" si="1308"/>
        <v>0</v>
      </c>
      <c r="FM360" s="192">
        <f t="shared" si="1309"/>
        <v>0</v>
      </c>
      <c r="FN360" s="192">
        <f t="shared" si="1310"/>
        <v>0</v>
      </c>
      <c r="FO360" s="192">
        <f t="shared" si="1311"/>
        <v>0</v>
      </c>
      <c r="FP360" s="192">
        <f t="shared" si="1312"/>
        <v>0</v>
      </c>
      <c r="FQ360" s="192">
        <f t="shared" si="1313"/>
        <v>0</v>
      </c>
      <c r="FR360" s="192">
        <f t="shared" si="1314"/>
        <v>0</v>
      </c>
      <c r="FS360" s="192">
        <f t="shared" si="1315"/>
        <v>0</v>
      </c>
      <c r="FT360" s="192">
        <f t="shared" si="1316"/>
        <v>0</v>
      </c>
      <c r="FU360" s="192">
        <f t="shared" si="1317"/>
        <v>0</v>
      </c>
      <c r="FV360" s="192">
        <f t="shared" si="1318"/>
        <v>0</v>
      </c>
      <c r="FW360" s="192">
        <f t="shared" si="1319"/>
        <v>0</v>
      </c>
      <c r="FX360" s="192">
        <f t="shared" si="1320"/>
        <v>0</v>
      </c>
      <c r="FY360" s="192">
        <f t="shared" si="1321"/>
        <v>0</v>
      </c>
      <c r="FZ360" s="192">
        <f t="shared" si="1322"/>
        <v>0</v>
      </c>
      <c r="GA360" s="192">
        <f t="shared" si="1323"/>
        <v>0</v>
      </c>
      <c r="GB360" s="192">
        <f t="shared" si="1324"/>
        <v>0</v>
      </c>
      <c r="GC360" s="192">
        <f t="shared" si="1325"/>
        <v>0</v>
      </c>
      <c r="GD360" s="192">
        <f t="shared" si="1326"/>
        <v>0</v>
      </c>
      <c r="GE360" s="192">
        <f t="shared" si="1327"/>
        <v>0</v>
      </c>
      <c r="GF360" s="192">
        <f t="shared" si="1328"/>
        <v>0</v>
      </c>
      <c r="GG360" s="192">
        <f t="shared" si="1329"/>
        <v>0</v>
      </c>
      <c r="GH360" s="192">
        <f t="shared" si="1330"/>
        <v>0</v>
      </c>
      <c r="GI360" s="192">
        <f t="shared" si="1331"/>
        <v>0</v>
      </c>
      <c r="GJ360" s="192">
        <f t="shared" si="1332"/>
        <v>0</v>
      </c>
      <c r="GK360" s="192">
        <f t="shared" si="1333"/>
        <v>0</v>
      </c>
      <c r="GL360" s="192">
        <f t="shared" si="1334"/>
        <v>0</v>
      </c>
      <c r="GM360" s="192">
        <f t="shared" si="1335"/>
        <v>0</v>
      </c>
      <c r="GN360" s="192">
        <f t="shared" si="1336"/>
        <v>0</v>
      </c>
      <c r="GO360" s="192">
        <f t="shared" si="1337"/>
        <v>0</v>
      </c>
      <c r="GP360" s="192">
        <f t="shared" si="1338"/>
        <v>0</v>
      </c>
      <c r="GQ360" s="192">
        <f t="shared" si="1339"/>
        <v>0</v>
      </c>
      <c r="GR360" s="192">
        <f t="shared" si="1340"/>
        <v>0</v>
      </c>
      <c r="GS360" s="192">
        <f t="shared" si="1341"/>
        <v>0</v>
      </c>
      <c r="GT360" s="192">
        <f t="shared" si="1342"/>
        <v>0</v>
      </c>
      <c r="GU360" s="192">
        <f t="shared" si="1343"/>
        <v>0</v>
      </c>
      <c r="GV360" s="192">
        <f t="shared" si="1344"/>
        <v>0</v>
      </c>
      <c r="GW360" s="192">
        <f t="shared" si="1345"/>
        <v>0</v>
      </c>
      <c r="GX360" s="192">
        <f t="shared" si="1346"/>
        <v>0</v>
      </c>
      <c r="GY360" s="192">
        <f t="shared" si="1347"/>
        <v>0</v>
      </c>
      <c r="GZ360" s="192">
        <f t="shared" si="1348"/>
        <v>0</v>
      </c>
      <c r="HA360" s="192">
        <f t="shared" si="1349"/>
        <v>0</v>
      </c>
      <c r="HB360" s="192">
        <f t="shared" si="1350"/>
        <v>0</v>
      </c>
      <c r="HC360" s="192">
        <f t="shared" si="1351"/>
        <v>0</v>
      </c>
      <c r="HD360" s="192">
        <f t="shared" si="1352"/>
        <v>0</v>
      </c>
      <c r="HE360" s="192">
        <f t="shared" si="1353"/>
        <v>0</v>
      </c>
      <c r="HF360" s="192">
        <f t="shared" si="1354"/>
        <v>0</v>
      </c>
      <c r="HG360" s="192">
        <f t="shared" si="1355"/>
        <v>0</v>
      </c>
      <c r="HH360" s="192">
        <f t="shared" si="1356"/>
        <v>0</v>
      </c>
      <c r="HI360" s="192">
        <f t="shared" si="1357"/>
        <v>0</v>
      </c>
      <c r="HJ360" s="192">
        <f t="shared" si="1358"/>
        <v>0</v>
      </c>
      <c r="HK360" s="192">
        <f t="shared" si="1359"/>
        <v>0</v>
      </c>
      <c r="HL360" s="192">
        <f t="shared" si="1360"/>
        <v>0</v>
      </c>
      <c r="HM360" s="192">
        <f t="shared" si="1361"/>
        <v>0</v>
      </c>
      <c r="HN360" s="194">
        <f t="shared" si="1362"/>
        <v>0</v>
      </c>
      <c r="HO360" s="194">
        <f t="shared" si="1363"/>
        <v>0</v>
      </c>
      <c r="HP360" s="194">
        <f t="shared" si="1364"/>
        <v>0</v>
      </c>
      <c r="HQ360" s="194">
        <f t="shared" si="1365"/>
        <v>0</v>
      </c>
      <c r="HR360" s="194">
        <f t="shared" si="1366"/>
        <v>0</v>
      </c>
      <c r="HS360" s="195" t="str">
        <f t="shared" si="1163"/>
        <v/>
      </c>
      <c r="HT360" s="196">
        <f t="shared" si="1159"/>
        <v>0</v>
      </c>
      <c r="HU360" s="196">
        <f t="shared" si="1160"/>
        <v>0</v>
      </c>
      <c r="HV360" s="197" t="str">
        <f t="shared" si="1164"/>
        <v/>
      </c>
      <c r="HW360" s="197" t="str">
        <f t="shared" si="1367"/>
        <v/>
      </c>
      <c r="HX360" s="197" t="str">
        <f t="shared" si="1368"/>
        <v/>
      </c>
      <c r="HY360" s="195" t="str">
        <f t="shared" si="1165"/>
        <v/>
      </c>
      <c r="HZ360" s="30">
        <f t="shared" si="1161"/>
        <v>0</v>
      </c>
      <c r="IA360" s="198">
        <f t="shared" si="1166"/>
        <v>0</v>
      </c>
      <c r="IB360" s="195"/>
      <c r="IC360" s="195">
        <f t="shared" si="1369"/>
        <v>0</v>
      </c>
      <c r="ID360" s="195">
        <f t="shared" si="1167"/>
        <v>0</v>
      </c>
      <c r="IE360" s="195">
        <f t="shared" si="1370"/>
        <v>0</v>
      </c>
      <c r="IF360" s="195">
        <f t="shared" si="1168"/>
        <v>0</v>
      </c>
      <c r="IG360" s="307">
        <f t="shared" si="1169"/>
        <v>0</v>
      </c>
      <c r="IH360" s="307">
        <f t="shared" si="1170"/>
        <v>0</v>
      </c>
      <c r="II360" s="44">
        <f t="shared" si="1171"/>
        <v>0</v>
      </c>
      <c r="IJ360" s="44">
        <f t="shared" si="1371"/>
        <v>0</v>
      </c>
      <c r="IK360" s="44">
        <f t="shared" si="1372"/>
        <v>0</v>
      </c>
      <c r="IL360" s="44">
        <f t="shared" si="1373"/>
        <v>0</v>
      </c>
      <c r="IM360" s="44">
        <f t="shared" si="1374"/>
        <v>0</v>
      </c>
      <c r="IN360" s="44">
        <f t="shared" si="1375"/>
        <v>0</v>
      </c>
      <c r="IO360" s="44">
        <f t="shared" si="1376"/>
        <v>0</v>
      </c>
    </row>
    <row r="361" spans="1:249" ht="18" customHeight="1">
      <c r="A361" s="188">
        <v>355</v>
      </c>
      <c r="B361" s="326"/>
      <c r="C361" s="289"/>
      <c r="D361" s="199"/>
      <c r="E361" s="189"/>
      <c r="F361" s="189"/>
      <c r="G361" s="190"/>
      <c r="H361" s="190"/>
      <c r="I361" s="272"/>
      <c r="J361" s="207"/>
      <c r="K361" s="214" t="str">
        <f t="shared" si="1172"/>
        <v/>
      </c>
      <c r="L361" s="200" t="str">
        <f t="shared" si="1173"/>
        <v/>
      </c>
      <c r="M361" s="200" t="str">
        <f t="shared" si="1174"/>
        <v/>
      </c>
      <c r="N361" s="209" t="str">
        <f t="shared" si="1162"/>
        <v/>
      </c>
      <c r="O361" s="208" t="str">
        <f>IFERROR(IF(D361="","",IF(K361="","",IF(I361="","",IF(F361="F",VLOOKUP(K361,F!A:G,2,0),IF(F361="M",VLOOKUP(K361,M!A:G,2,0),""))))),0)</f>
        <v/>
      </c>
      <c r="P361" s="191" t="str">
        <f>IFERROR(IF(D361="","",IF(K361="","",IF(I361="","",IF(F361="F",VLOOKUP(K361,F!A:G,3,0),IF(F361="M",VLOOKUP(K361,M!A:G,3,0),""))))),0)</f>
        <v/>
      </c>
      <c r="Q361" s="191" t="str">
        <f>IFERROR(IF(D361="","",IF(K361="","",IF(I361="","",IF(F361="F",VLOOKUP(K361,F!A:G,4,0),IF(F361="M",VLOOKUP(K361,M!A:G,4,0),""))))),0)</f>
        <v/>
      </c>
      <c r="R361" s="191" t="str">
        <f>IFERROR(IF(D361="","",IF(K361="","",IF(I361="","",IF(F361="F",VLOOKUP(K361,F!A:G,5,0),IF(F361="M",VLOOKUP(K361,M!A:G,5,0),""))))),0)</f>
        <v/>
      </c>
      <c r="S361" s="191" t="str">
        <f>IFERROR(IF(D361="","",IF(K361="","",IF(I361="","",IF(F361="F",VLOOKUP(K361,F!A:G,6,0),IF(F361="M",VLOOKUP(K361,M!A:G,6,0),""))))),0)</f>
        <v/>
      </c>
      <c r="T361" s="191" t="str">
        <f>IFERROR(IF(D361="","",IF(K361="","",IF(I361="","",IF(F361="F",VLOOKUP(K361,F!A:G,7,0),IF(F361="M",VLOOKUP(K361,M!A:G,7,0),""))))),0)</f>
        <v/>
      </c>
      <c r="U361" s="191" t="str">
        <f>IFERROR(IF(D361="","",IF(K361="","",IF(J361="","",IF(F361="F",VLOOKUP(K361,F!A:M,8,0),IF(F361="M",VLOOKUP(K361,M!A:M,8,0),""))))),0)</f>
        <v/>
      </c>
      <c r="V361" s="191" t="str">
        <f>IFERROR(IF(D361="","",IF(K361="","",IF(J361="","",IF(F361="F",VLOOKUP(K361,F!A:M,9,0),IF(F361="M",VLOOKUP(K361,M!A:M,9,0),""))))),0)</f>
        <v/>
      </c>
      <c r="W361" s="191" t="str">
        <f>IFERROR(IF(D361="","",IF(K361="","",IF(J361="","",IF(F361="F",VLOOKUP(K361,F!A:M,10,0),IF(F361="M",VLOOKUP(K361,M!A:M,10,0),""))))),0)</f>
        <v/>
      </c>
      <c r="X361" s="191" t="str">
        <f>IFERROR(IF(D361="","",IF(K361="","",IF(J361="","",IF(F361="F",VLOOKUP(K361,F!A:M,11,0),IF(F361="M",VLOOKUP(K361,M!A:M,11,0),""))))),0)</f>
        <v/>
      </c>
      <c r="Y361" s="191" t="str">
        <f>IFERROR(IF(D361="","",IF(K361="","",IF(J361="","",IF(F361="F",VLOOKUP(K361,F!A:M,12,0),IF(F361="M",VLOOKUP(K361,M!A:M,12,0),""))))),0)</f>
        <v/>
      </c>
      <c r="Z361" s="191" t="str">
        <f>IFERROR(IF(D361="","",IF(K361="","",IF(J361="","",IF(F361="F",VLOOKUP(K361,F!A:M,13,0),IF(F361="M",VLOOKUP(K361,M!A:M,13,0),""))))),0)</f>
        <v/>
      </c>
      <c r="AA361" s="191" t="str">
        <f>IFERROR(IF(D361="","",IF(F361="","",IF(J361="","",IF(K361="","",IF(AND(K361&gt;23,K361&lt;=60),IF(F361="F",VLOOKUP(MROUND(HZ361,0.5),'F-Weight for Length'!K:S,2,0),VLOOKUP(MROUND(HZ361,0.5),'M-Weight for Length'!K:S,2,0)),IF(K361&gt;60,IF(F361="F",VLOOKUP(K361,'F-Weight for Length'!U:AC,2,0),VLOOKUP(K361,'M-Weight for Length'!U:AC,2,0)),IF(F361="F",VLOOKUP(MROUND(HZ361,0.5),'F-Weight for Length'!A:I,2,0),VLOOKUP(MROUND(HZ361,0.5),'M-Weight for Length'!A:I,2,0)))))))),0)</f>
        <v/>
      </c>
      <c r="AB361" s="191" t="str">
        <f>IFERROR(IF(D361="","",IF(F361="","",IF(J361="","",IF(K361="","",IF(AND(K361&gt;23,K361&lt;=60),IF(F361="F",VLOOKUP(MROUND(HZ361,0.5),'F-Weight for Length'!K:S,3,0),VLOOKUP(MROUND(HZ361,0.5),'M-Weight for Length'!K:S,3,0)),IF(K361&gt;60,IF(F361="F",VLOOKUP(K361,'F-Weight for Length'!U:AC,3,0),VLOOKUP(K361,'M-Weight for Length'!U:AC,3,0)),IF(F361="F",VLOOKUP(MROUND(HZ361,0.5),'F-Weight for Length'!A:I,3,0),VLOOKUP(MROUND(HZ361,0.5),'M-Weight for Length'!A:I,3,0)))))))),0)</f>
        <v/>
      </c>
      <c r="AC361" s="191" t="str">
        <f>IFERROR(IF(D361="","",IF(F361="","",IF(J361="","",IF(K361="","",IF(AND(K361&gt;23,K361&lt;=60),IF(F361="F",VLOOKUP(MROUND(HZ361,0.5),'F-Weight for Length'!K:S,4,0),VLOOKUP(MROUND(HZ361,0.5),'M-Weight for Length'!K:S,4,0)),IF(K361&gt;60,IF(F361="F",VLOOKUP(K361,'F-Weight for Length'!U:AC,4,0),VLOOKUP(K361,'M-Weight for Length'!U:AC,4,0)),IF(F361="F",VLOOKUP(MROUND(HZ361,0.5),'F-Weight for Length'!A:I,4,0),VLOOKUP(MROUND(HZ361,0.5),'M-Weight for Length'!A:I,4,0)))))))),0)</f>
        <v/>
      </c>
      <c r="AD361" s="191" t="str">
        <f>IFERROR(IF(D361="","",IF(F361="","",IF(J361="","",IF(K361="","",IF(AND(K361&gt;23,K361&lt;=60),IF(F361="F",VLOOKUP(MROUND(HZ361,0.5),'F-Weight for Length'!K:S,5,0),VLOOKUP(MROUND(HZ361,0.5),'M-Weight for Length'!K:S,5,0)),IF(K361&gt;60,IF(F361="F",VLOOKUP(K361,'F-Weight for Length'!U:AC,5,0),VLOOKUP(K361,'M-Weight for Length'!U:AC,5,0)),IF(F361="F",VLOOKUP(MROUND(HZ361,0.5),'F-Weight for Length'!A:I,5,0),VLOOKUP(MROUND(HZ361,0.5),'M-Weight for Length'!A:I,5,0)))))))),0)</f>
        <v/>
      </c>
      <c r="AE361" s="191" t="str">
        <f>IFERROR(IF(D361="","",IF(F361="","",IF(J361="","",IF(K361="","",IF(AND(K361&gt;23,K361&lt;=60),IF(F361="F",VLOOKUP(MROUND(HZ361,0.5),'F-Weight for Length'!K:S,6,0),VLOOKUP(MROUND(HZ361,0.5),'M-Weight for Length'!K:S,6,0)),IF(K361&gt;60,IF(F361="F",VLOOKUP(K361,'F-Weight for Length'!U:AC,6,0),VLOOKUP(K361,'M-Weight for Length'!U:AC,6,0)),IF(F361="F",VLOOKUP(MROUND(HZ361,0.5),'F-Weight for Length'!A:I,6,0),VLOOKUP(MROUND(HZ361,0.5),'M-Weight for Length'!A:I,6,0)))))))),0)</f>
        <v/>
      </c>
      <c r="AF361" s="191" t="str">
        <f>IFERROR(IF(D361="","",IF(F361="","",IF(J361="","",IF(K361="","",IF(AND(K361&gt;23,K361&lt;=60),IF(F361="F",VLOOKUP(MROUND(HZ361,0.5),'F-Weight for Length'!K:S,7,0),VLOOKUP(MROUND(HZ361,0.5),'M-Weight for Length'!K:S,7,0)),IF(K361&gt;60,IF(F361="F",VLOOKUP(K361,'F-Weight for Length'!U:AC,7,0),VLOOKUP(K361,'M-Weight for Length'!U:AC,7,0)),IF(F361="F",VLOOKUP(MROUND(HZ361,0.5),'F-Weight for Length'!A:I,7,0),VLOOKUP(MROUND(HZ361,0.5),'M-Weight for Length'!A:I,7,0)))))))),0)</f>
        <v/>
      </c>
      <c r="AG361" s="191" t="str">
        <f>IFERROR(IF(D361="","",IF(F361="","",IF(J361="","",IF(K361="","",IF(AND(K361&gt;23,K361&lt;=60),IF(F361="F",VLOOKUP(MROUND(HZ361,0.5),'F-Weight for Length'!K:S,8,0),VLOOKUP(MROUND(HZ361,0.5),'M-Weight for Length'!K:S,8,0)),IF(K361&gt;60,IF(F361="F",VLOOKUP(K361,'F-Weight for Length'!U:AC,8,0),VLOOKUP(K361,'M-Weight for Length'!U:AC,8,0)),IF(F361="F",VLOOKUP(MROUND(HZ361,0.5),'F-Weight for Length'!A:I,8,0),VLOOKUP(MROUND(HZ361,0.5),'M-Weight for Length'!A:I,8,0)))))))),0)</f>
        <v/>
      </c>
      <c r="AH361" s="191" t="str">
        <f>IFERROR(IF(D361="","",IF(F361="","",IF(J361="","",IF(K361="","",IF(AND(K361&gt;23,K361&lt;=60),IF(F361="F",VLOOKUP(MROUND(HZ361,0.5),'F-Weight for Length'!K:S,9,0),VLOOKUP(MROUND(HZ361,0.5),'M-Weight for Length'!K:S,9,0)),IF(K361&gt;60,IF(F361="F",VLOOKUP(K361,'F-Weight for Length'!U:AC,9,0),VLOOKUP(K361,'M-Weight for Length'!U:AC,9,0)),IF(F361="F",VLOOKUP(MROUND(HZ361,0.5),'F-Weight for Length'!A:I,9,0),VLOOKUP(MROUND(HZ361,0.5),'M-Weight for Length'!A:I,9,0)))))))),0)</f>
        <v/>
      </c>
      <c r="AI361" s="192">
        <f t="shared" si="1175"/>
        <v>0</v>
      </c>
      <c r="AJ361" s="192">
        <f t="shared" si="1176"/>
        <v>0</v>
      </c>
      <c r="AK361" s="192">
        <f t="shared" si="1177"/>
        <v>0</v>
      </c>
      <c r="AL361" s="192">
        <f t="shared" si="1178"/>
        <v>0</v>
      </c>
      <c r="AM361" s="192">
        <f t="shared" si="1179"/>
        <v>0</v>
      </c>
      <c r="AN361" s="192">
        <f t="shared" si="1180"/>
        <v>0</v>
      </c>
      <c r="AO361" s="192">
        <f t="shared" si="1181"/>
        <v>0</v>
      </c>
      <c r="AP361" s="192">
        <f t="shared" si="1182"/>
        <v>0</v>
      </c>
      <c r="AQ361" s="192">
        <f t="shared" si="1183"/>
        <v>0</v>
      </c>
      <c r="AR361" s="192">
        <f t="shared" si="1184"/>
        <v>0</v>
      </c>
      <c r="AS361" s="192">
        <f t="shared" si="1185"/>
        <v>0</v>
      </c>
      <c r="AT361" s="192">
        <f t="shared" si="1186"/>
        <v>0</v>
      </c>
      <c r="AU361" s="192">
        <f t="shared" si="1187"/>
        <v>0</v>
      </c>
      <c r="AV361" s="192">
        <f t="shared" si="1188"/>
        <v>0</v>
      </c>
      <c r="AW361" s="192">
        <f t="shared" si="1189"/>
        <v>0</v>
      </c>
      <c r="AX361" s="192">
        <f t="shared" si="1190"/>
        <v>0</v>
      </c>
      <c r="AY361" s="192">
        <f t="shared" si="1191"/>
        <v>0</v>
      </c>
      <c r="AZ361" s="192">
        <f t="shared" si="1192"/>
        <v>0</v>
      </c>
      <c r="BA361" s="192">
        <f t="shared" si="1193"/>
        <v>0</v>
      </c>
      <c r="BB361" s="192">
        <f t="shared" si="1194"/>
        <v>0</v>
      </c>
      <c r="BC361" s="192">
        <f t="shared" si="1195"/>
        <v>0</v>
      </c>
      <c r="BD361" s="192">
        <f t="shared" si="1196"/>
        <v>0</v>
      </c>
      <c r="BE361" s="192">
        <f t="shared" si="1197"/>
        <v>0</v>
      </c>
      <c r="BF361" s="192">
        <f t="shared" si="1198"/>
        <v>0</v>
      </c>
      <c r="BG361" s="192">
        <f t="shared" si="1199"/>
        <v>0</v>
      </c>
      <c r="BH361" s="192">
        <f t="shared" si="1200"/>
        <v>0</v>
      </c>
      <c r="BI361" s="192">
        <f t="shared" si="1201"/>
        <v>0</v>
      </c>
      <c r="BJ361" s="192">
        <f t="shared" si="1202"/>
        <v>0</v>
      </c>
      <c r="BK361" s="192">
        <f t="shared" si="1203"/>
        <v>0</v>
      </c>
      <c r="BL361" s="192">
        <f t="shared" si="1204"/>
        <v>0</v>
      </c>
      <c r="BM361" s="192">
        <f t="shared" si="1205"/>
        <v>0</v>
      </c>
      <c r="BN361" s="192">
        <f t="shared" si="1206"/>
        <v>0</v>
      </c>
      <c r="BO361" s="192">
        <f t="shared" si="1207"/>
        <v>0</v>
      </c>
      <c r="BP361" s="192">
        <f t="shared" si="1208"/>
        <v>0</v>
      </c>
      <c r="BQ361" s="192">
        <f t="shared" si="1209"/>
        <v>0</v>
      </c>
      <c r="BR361" s="192">
        <f t="shared" si="1210"/>
        <v>0</v>
      </c>
      <c r="BS361" s="192">
        <f t="shared" si="1211"/>
        <v>0</v>
      </c>
      <c r="BT361" s="192">
        <f t="shared" si="1212"/>
        <v>0</v>
      </c>
      <c r="BU361" s="192">
        <f t="shared" si="1213"/>
        <v>0</v>
      </c>
      <c r="BV361" s="192">
        <f t="shared" si="1214"/>
        <v>0</v>
      </c>
      <c r="BW361" s="192">
        <f t="shared" si="1215"/>
        <v>0</v>
      </c>
      <c r="BX361" s="192">
        <f t="shared" si="1216"/>
        <v>0</v>
      </c>
      <c r="BY361" s="192">
        <f t="shared" si="1217"/>
        <v>0</v>
      </c>
      <c r="BZ361" s="192">
        <f t="shared" si="1218"/>
        <v>0</v>
      </c>
      <c r="CA361" s="192">
        <f t="shared" si="1219"/>
        <v>0</v>
      </c>
      <c r="CB361" s="192">
        <f t="shared" si="1220"/>
        <v>0</v>
      </c>
      <c r="CC361" s="192">
        <f t="shared" si="1221"/>
        <v>0</v>
      </c>
      <c r="CD361" s="192">
        <f t="shared" si="1222"/>
        <v>0</v>
      </c>
      <c r="CE361" s="192">
        <f t="shared" si="1223"/>
        <v>0</v>
      </c>
      <c r="CF361" s="192">
        <f t="shared" si="1224"/>
        <v>0</v>
      </c>
      <c r="CG361" s="192">
        <f t="shared" si="1225"/>
        <v>0</v>
      </c>
      <c r="CH361" s="192">
        <f t="shared" si="1226"/>
        <v>0</v>
      </c>
      <c r="CI361" s="192">
        <f t="shared" si="1227"/>
        <v>0</v>
      </c>
      <c r="CJ361" s="192">
        <f t="shared" si="1228"/>
        <v>0</v>
      </c>
      <c r="CK361" s="192">
        <f t="shared" si="1229"/>
        <v>0</v>
      </c>
      <c r="CL361" s="192">
        <f t="shared" si="1230"/>
        <v>0</v>
      </c>
      <c r="CM361" s="192">
        <f t="shared" si="1231"/>
        <v>0</v>
      </c>
      <c r="CN361" s="192">
        <f t="shared" si="1232"/>
        <v>0</v>
      </c>
      <c r="CO361" s="192">
        <f t="shared" si="1233"/>
        <v>0</v>
      </c>
      <c r="CP361" s="192">
        <f t="shared" si="1234"/>
        <v>0</v>
      </c>
      <c r="CQ361" s="192">
        <f t="shared" si="1235"/>
        <v>0</v>
      </c>
      <c r="CR361" s="192">
        <f t="shared" si="1236"/>
        <v>0</v>
      </c>
      <c r="CS361" s="192">
        <f t="shared" si="1237"/>
        <v>0</v>
      </c>
      <c r="CT361" s="192">
        <f t="shared" si="1238"/>
        <v>0</v>
      </c>
      <c r="CU361" s="192">
        <f t="shared" si="1239"/>
        <v>0</v>
      </c>
      <c r="CV361" s="192">
        <f t="shared" si="1240"/>
        <v>0</v>
      </c>
      <c r="CW361" s="192">
        <f t="shared" si="1241"/>
        <v>0</v>
      </c>
      <c r="CX361" s="192">
        <f t="shared" si="1242"/>
        <v>0</v>
      </c>
      <c r="CY361" s="192">
        <f t="shared" si="1243"/>
        <v>0</v>
      </c>
      <c r="CZ361" s="192">
        <f t="shared" si="1244"/>
        <v>0</v>
      </c>
      <c r="DA361" s="192">
        <f t="shared" si="1245"/>
        <v>0</v>
      </c>
      <c r="DB361" s="192">
        <f t="shared" si="1246"/>
        <v>0</v>
      </c>
      <c r="DC361" s="192">
        <f t="shared" si="1247"/>
        <v>0</v>
      </c>
      <c r="DD361" s="192">
        <f t="shared" si="1248"/>
        <v>0</v>
      </c>
      <c r="DE361" s="192">
        <f t="shared" si="1249"/>
        <v>0</v>
      </c>
      <c r="DF361" s="192">
        <f t="shared" si="1250"/>
        <v>0</v>
      </c>
      <c r="DG361" s="192">
        <f t="shared" si="1251"/>
        <v>0</v>
      </c>
      <c r="DH361" s="192">
        <f t="shared" si="1252"/>
        <v>0</v>
      </c>
      <c r="DI361" s="192">
        <f t="shared" si="1253"/>
        <v>0</v>
      </c>
      <c r="DJ361" s="192">
        <f t="shared" si="1254"/>
        <v>0</v>
      </c>
      <c r="DK361" s="192">
        <f t="shared" si="1255"/>
        <v>0</v>
      </c>
      <c r="DL361" s="192">
        <f t="shared" si="1256"/>
        <v>0</v>
      </c>
      <c r="DM361" s="192">
        <f t="shared" si="1257"/>
        <v>0</v>
      </c>
      <c r="DN361" s="192">
        <f t="shared" si="1258"/>
        <v>0</v>
      </c>
      <c r="DO361" s="192">
        <f t="shared" si="1259"/>
        <v>0</v>
      </c>
      <c r="DP361" s="192">
        <f t="shared" si="1260"/>
        <v>0</v>
      </c>
      <c r="DQ361" s="192">
        <f t="shared" si="1261"/>
        <v>0</v>
      </c>
      <c r="DR361" s="192">
        <f t="shared" si="1262"/>
        <v>0</v>
      </c>
      <c r="DS361" s="192">
        <f t="shared" si="1263"/>
        <v>0</v>
      </c>
      <c r="DT361" s="192">
        <f t="shared" si="1264"/>
        <v>0</v>
      </c>
      <c r="DU361" s="192">
        <f t="shared" si="1265"/>
        <v>0</v>
      </c>
      <c r="DV361" s="193">
        <f t="shared" si="1266"/>
        <v>0</v>
      </c>
      <c r="DW361" s="193">
        <f t="shared" si="1267"/>
        <v>0</v>
      </c>
      <c r="DX361" s="193">
        <f t="shared" si="1268"/>
        <v>0</v>
      </c>
      <c r="DY361" s="193">
        <f t="shared" si="1269"/>
        <v>0</v>
      </c>
      <c r="DZ361" s="193">
        <f t="shared" si="1270"/>
        <v>0</v>
      </c>
      <c r="EA361" s="192">
        <f t="shared" si="1271"/>
        <v>0</v>
      </c>
      <c r="EB361" s="192">
        <f t="shared" si="1272"/>
        <v>0</v>
      </c>
      <c r="EC361" s="192">
        <f t="shared" si="1273"/>
        <v>0</v>
      </c>
      <c r="ED361" s="192">
        <f t="shared" si="1274"/>
        <v>0</v>
      </c>
      <c r="EE361" s="192">
        <f t="shared" si="1275"/>
        <v>0</v>
      </c>
      <c r="EF361" s="192">
        <f t="shared" si="1276"/>
        <v>0</v>
      </c>
      <c r="EG361" s="192">
        <f t="shared" si="1277"/>
        <v>0</v>
      </c>
      <c r="EH361" s="192">
        <f t="shared" si="1278"/>
        <v>0</v>
      </c>
      <c r="EI361" s="192">
        <f t="shared" si="1279"/>
        <v>0</v>
      </c>
      <c r="EJ361" s="192">
        <f t="shared" si="1280"/>
        <v>0</v>
      </c>
      <c r="EK361" s="192">
        <f t="shared" si="1281"/>
        <v>0</v>
      </c>
      <c r="EL361" s="192">
        <f t="shared" si="1282"/>
        <v>0</v>
      </c>
      <c r="EM361" s="192">
        <f t="shared" si="1283"/>
        <v>0</v>
      </c>
      <c r="EN361" s="192">
        <f t="shared" si="1284"/>
        <v>0</v>
      </c>
      <c r="EO361" s="192">
        <f t="shared" si="1285"/>
        <v>0</v>
      </c>
      <c r="EP361" s="192">
        <f t="shared" si="1286"/>
        <v>0</v>
      </c>
      <c r="EQ361" s="192">
        <f t="shared" si="1287"/>
        <v>0</v>
      </c>
      <c r="ER361" s="192">
        <f t="shared" si="1288"/>
        <v>0</v>
      </c>
      <c r="ES361" s="192">
        <f t="shared" si="1289"/>
        <v>0</v>
      </c>
      <c r="ET361" s="192">
        <f t="shared" si="1290"/>
        <v>0</v>
      </c>
      <c r="EU361" s="192">
        <f t="shared" si="1291"/>
        <v>0</v>
      </c>
      <c r="EV361" s="192">
        <f t="shared" si="1292"/>
        <v>0</v>
      </c>
      <c r="EW361" s="192">
        <f t="shared" si="1293"/>
        <v>0</v>
      </c>
      <c r="EX361" s="192">
        <f t="shared" si="1294"/>
        <v>0</v>
      </c>
      <c r="EY361" s="192">
        <f t="shared" si="1295"/>
        <v>0</v>
      </c>
      <c r="EZ361" s="192">
        <f t="shared" si="1296"/>
        <v>0</v>
      </c>
      <c r="FA361" s="192">
        <f t="shared" si="1297"/>
        <v>0</v>
      </c>
      <c r="FB361" s="192">
        <f t="shared" si="1298"/>
        <v>0</v>
      </c>
      <c r="FC361" s="192">
        <f t="shared" si="1299"/>
        <v>0</v>
      </c>
      <c r="FD361" s="192">
        <f t="shared" si="1300"/>
        <v>0</v>
      </c>
      <c r="FE361" s="192">
        <f t="shared" si="1301"/>
        <v>0</v>
      </c>
      <c r="FF361" s="192">
        <f t="shared" si="1302"/>
        <v>0</v>
      </c>
      <c r="FG361" s="192">
        <f t="shared" si="1303"/>
        <v>0</v>
      </c>
      <c r="FH361" s="192">
        <f t="shared" si="1304"/>
        <v>0</v>
      </c>
      <c r="FI361" s="192">
        <f t="shared" si="1305"/>
        <v>0</v>
      </c>
      <c r="FJ361" s="192">
        <f t="shared" si="1306"/>
        <v>0</v>
      </c>
      <c r="FK361" s="192">
        <f t="shared" si="1307"/>
        <v>0</v>
      </c>
      <c r="FL361" s="192">
        <f t="shared" si="1308"/>
        <v>0</v>
      </c>
      <c r="FM361" s="192">
        <f t="shared" si="1309"/>
        <v>0</v>
      </c>
      <c r="FN361" s="192">
        <f t="shared" si="1310"/>
        <v>0</v>
      </c>
      <c r="FO361" s="192">
        <f t="shared" si="1311"/>
        <v>0</v>
      </c>
      <c r="FP361" s="192">
        <f t="shared" si="1312"/>
        <v>0</v>
      </c>
      <c r="FQ361" s="192">
        <f t="shared" si="1313"/>
        <v>0</v>
      </c>
      <c r="FR361" s="192">
        <f t="shared" si="1314"/>
        <v>0</v>
      </c>
      <c r="FS361" s="192">
        <f t="shared" si="1315"/>
        <v>0</v>
      </c>
      <c r="FT361" s="192">
        <f t="shared" si="1316"/>
        <v>0</v>
      </c>
      <c r="FU361" s="192">
        <f t="shared" si="1317"/>
        <v>0</v>
      </c>
      <c r="FV361" s="192">
        <f t="shared" si="1318"/>
        <v>0</v>
      </c>
      <c r="FW361" s="192">
        <f t="shared" si="1319"/>
        <v>0</v>
      </c>
      <c r="FX361" s="192">
        <f t="shared" si="1320"/>
        <v>0</v>
      </c>
      <c r="FY361" s="192">
        <f t="shared" si="1321"/>
        <v>0</v>
      </c>
      <c r="FZ361" s="192">
        <f t="shared" si="1322"/>
        <v>0</v>
      </c>
      <c r="GA361" s="192">
        <f t="shared" si="1323"/>
        <v>0</v>
      </c>
      <c r="GB361" s="192">
        <f t="shared" si="1324"/>
        <v>0</v>
      </c>
      <c r="GC361" s="192">
        <f t="shared" si="1325"/>
        <v>0</v>
      </c>
      <c r="GD361" s="192">
        <f t="shared" si="1326"/>
        <v>0</v>
      </c>
      <c r="GE361" s="192">
        <f t="shared" si="1327"/>
        <v>0</v>
      </c>
      <c r="GF361" s="192">
        <f t="shared" si="1328"/>
        <v>0</v>
      </c>
      <c r="GG361" s="192">
        <f t="shared" si="1329"/>
        <v>0</v>
      </c>
      <c r="GH361" s="192">
        <f t="shared" si="1330"/>
        <v>0</v>
      </c>
      <c r="GI361" s="192">
        <f t="shared" si="1331"/>
        <v>0</v>
      </c>
      <c r="GJ361" s="192">
        <f t="shared" si="1332"/>
        <v>0</v>
      </c>
      <c r="GK361" s="192">
        <f t="shared" si="1333"/>
        <v>0</v>
      </c>
      <c r="GL361" s="192">
        <f t="shared" si="1334"/>
        <v>0</v>
      </c>
      <c r="GM361" s="192">
        <f t="shared" si="1335"/>
        <v>0</v>
      </c>
      <c r="GN361" s="192">
        <f t="shared" si="1336"/>
        <v>0</v>
      </c>
      <c r="GO361" s="192">
        <f t="shared" si="1337"/>
        <v>0</v>
      </c>
      <c r="GP361" s="192">
        <f t="shared" si="1338"/>
        <v>0</v>
      </c>
      <c r="GQ361" s="192">
        <f t="shared" si="1339"/>
        <v>0</v>
      </c>
      <c r="GR361" s="192">
        <f t="shared" si="1340"/>
        <v>0</v>
      </c>
      <c r="GS361" s="192">
        <f t="shared" si="1341"/>
        <v>0</v>
      </c>
      <c r="GT361" s="192">
        <f t="shared" si="1342"/>
        <v>0</v>
      </c>
      <c r="GU361" s="192">
        <f t="shared" si="1343"/>
        <v>0</v>
      </c>
      <c r="GV361" s="192">
        <f t="shared" si="1344"/>
        <v>0</v>
      </c>
      <c r="GW361" s="192">
        <f t="shared" si="1345"/>
        <v>0</v>
      </c>
      <c r="GX361" s="192">
        <f t="shared" si="1346"/>
        <v>0</v>
      </c>
      <c r="GY361" s="192">
        <f t="shared" si="1347"/>
        <v>0</v>
      </c>
      <c r="GZ361" s="192">
        <f t="shared" si="1348"/>
        <v>0</v>
      </c>
      <c r="HA361" s="192">
        <f t="shared" si="1349"/>
        <v>0</v>
      </c>
      <c r="HB361" s="192">
        <f t="shared" si="1350"/>
        <v>0</v>
      </c>
      <c r="HC361" s="192">
        <f t="shared" si="1351"/>
        <v>0</v>
      </c>
      <c r="HD361" s="192">
        <f t="shared" si="1352"/>
        <v>0</v>
      </c>
      <c r="HE361" s="192">
        <f t="shared" si="1353"/>
        <v>0</v>
      </c>
      <c r="HF361" s="192">
        <f t="shared" si="1354"/>
        <v>0</v>
      </c>
      <c r="HG361" s="192">
        <f t="shared" si="1355"/>
        <v>0</v>
      </c>
      <c r="HH361" s="192">
        <f t="shared" si="1356"/>
        <v>0</v>
      </c>
      <c r="HI361" s="192">
        <f t="shared" si="1357"/>
        <v>0</v>
      </c>
      <c r="HJ361" s="192">
        <f t="shared" si="1358"/>
        <v>0</v>
      </c>
      <c r="HK361" s="192">
        <f t="shared" si="1359"/>
        <v>0</v>
      </c>
      <c r="HL361" s="192">
        <f t="shared" si="1360"/>
        <v>0</v>
      </c>
      <c r="HM361" s="192">
        <f t="shared" si="1361"/>
        <v>0</v>
      </c>
      <c r="HN361" s="194">
        <f t="shared" si="1362"/>
        <v>0</v>
      </c>
      <c r="HO361" s="194">
        <f t="shared" si="1363"/>
        <v>0</v>
      </c>
      <c r="HP361" s="194">
        <f t="shared" si="1364"/>
        <v>0</v>
      </c>
      <c r="HQ361" s="194">
        <f t="shared" si="1365"/>
        <v>0</v>
      </c>
      <c r="HR361" s="194">
        <f t="shared" si="1366"/>
        <v>0</v>
      </c>
      <c r="HS361" s="195" t="str">
        <f t="shared" si="1163"/>
        <v/>
      </c>
      <c r="HT361" s="196">
        <f t="shared" si="1159"/>
        <v>0</v>
      </c>
      <c r="HU361" s="196">
        <f t="shared" si="1160"/>
        <v>0</v>
      </c>
      <c r="HV361" s="197" t="str">
        <f t="shared" si="1164"/>
        <v/>
      </c>
      <c r="HW361" s="197" t="str">
        <f t="shared" si="1367"/>
        <v/>
      </c>
      <c r="HX361" s="197" t="str">
        <f t="shared" si="1368"/>
        <v/>
      </c>
      <c r="HY361" s="195" t="str">
        <f t="shared" si="1165"/>
        <v/>
      </c>
      <c r="HZ361" s="30">
        <f t="shared" si="1161"/>
        <v>0</v>
      </c>
      <c r="IA361" s="198">
        <f t="shared" si="1166"/>
        <v>0</v>
      </c>
      <c r="IB361" s="195"/>
      <c r="IC361" s="195">
        <f t="shared" si="1369"/>
        <v>0</v>
      </c>
      <c r="ID361" s="195">
        <f t="shared" si="1167"/>
        <v>0</v>
      </c>
      <c r="IE361" s="195">
        <f t="shared" si="1370"/>
        <v>0</v>
      </c>
      <c r="IF361" s="195">
        <f t="shared" si="1168"/>
        <v>0</v>
      </c>
      <c r="IG361" s="307">
        <f t="shared" si="1169"/>
        <v>0</v>
      </c>
      <c r="IH361" s="307">
        <f t="shared" si="1170"/>
        <v>0</v>
      </c>
      <c r="II361" s="44">
        <f t="shared" si="1171"/>
        <v>0</v>
      </c>
      <c r="IJ361" s="44">
        <f t="shared" si="1371"/>
        <v>0</v>
      </c>
      <c r="IK361" s="44">
        <f t="shared" si="1372"/>
        <v>0</v>
      </c>
      <c r="IL361" s="44">
        <f t="shared" si="1373"/>
        <v>0</v>
      </c>
      <c r="IM361" s="44">
        <f t="shared" si="1374"/>
        <v>0</v>
      </c>
      <c r="IN361" s="44">
        <f t="shared" si="1375"/>
        <v>0</v>
      </c>
      <c r="IO361" s="44">
        <f t="shared" si="1376"/>
        <v>0</v>
      </c>
    </row>
    <row r="362" spans="1:249" ht="18" customHeight="1">
      <c r="A362" s="188">
        <v>356</v>
      </c>
      <c r="B362" s="326"/>
      <c r="C362" s="289"/>
      <c r="D362" s="199"/>
      <c r="E362" s="189"/>
      <c r="F362" s="189"/>
      <c r="G362" s="190"/>
      <c r="H362" s="190"/>
      <c r="I362" s="272"/>
      <c r="J362" s="207"/>
      <c r="K362" s="214" t="str">
        <f t="shared" si="1172"/>
        <v/>
      </c>
      <c r="L362" s="200" t="str">
        <f t="shared" si="1173"/>
        <v/>
      </c>
      <c r="M362" s="200" t="str">
        <f t="shared" si="1174"/>
        <v/>
      </c>
      <c r="N362" s="209" t="str">
        <f t="shared" si="1162"/>
        <v/>
      </c>
      <c r="O362" s="208" t="str">
        <f>IFERROR(IF(D362="","",IF(K362="","",IF(I362="","",IF(F362="F",VLOOKUP(K362,F!A:G,2,0),IF(F362="M",VLOOKUP(K362,M!A:G,2,0),""))))),0)</f>
        <v/>
      </c>
      <c r="P362" s="191" t="str">
        <f>IFERROR(IF(D362="","",IF(K362="","",IF(I362="","",IF(F362="F",VLOOKUP(K362,F!A:G,3,0),IF(F362="M",VLOOKUP(K362,M!A:G,3,0),""))))),0)</f>
        <v/>
      </c>
      <c r="Q362" s="191" t="str">
        <f>IFERROR(IF(D362="","",IF(K362="","",IF(I362="","",IF(F362="F",VLOOKUP(K362,F!A:G,4,0),IF(F362="M",VLOOKUP(K362,M!A:G,4,0),""))))),0)</f>
        <v/>
      </c>
      <c r="R362" s="191" t="str">
        <f>IFERROR(IF(D362="","",IF(K362="","",IF(I362="","",IF(F362="F",VLOOKUP(K362,F!A:G,5,0),IF(F362="M",VLOOKUP(K362,M!A:G,5,0),""))))),0)</f>
        <v/>
      </c>
      <c r="S362" s="191" t="str">
        <f>IFERROR(IF(D362="","",IF(K362="","",IF(I362="","",IF(F362="F",VLOOKUP(K362,F!A:G,6,0),IF(F362="M",VLOOKUP(K362,M!A:G,6,0),""))))),0)</f>
        <v/>
      </c>
      <c r="T362" s="191" t="str">
        <f>IFERROR(IF(D362="","",IF(K362="","",IF(I362="","",IF(F362="F",VLOOKUP(K362,F!A:G,7,0),IF(F362="M",VLOOKUP(K362,M!A:G,7,0),""))))),0)</f>
        <v/>
      </c>
      <c r="U362" s="191" t="str">
        <f>IFERROR(IF(D362="","",IF(K362="","",IF(J362="","",IF(F362="F",VLOOKUP(K362,F!A:M,8,0),IF(F362="M",VLOOKUP(K362,M!A:M,8,0),""))))),0)</f>
        <v/>
      </c>
      <c r="V362" s="191" t="str">
        <f>IFERROR(IF(D362="","",IF(K362="","",IF(J362="","",IF(F362="F",VLOOKUP(K362,F!A:M,9,0),IF(F362="M",VLOOKUP(K362,M!A:M,9,0),""))))),0)</f>
        <v/>
      </c>
      <c r="W362" s="191" t="str">
        <f>IFERROR(IF(D362="","",IF(K362="","",IF(J362="","",IF(F362="F",VLOOKUP(K362,F!A:M,10,0),IF(F362="M",VLOOKUP(K362,M!A:M,10,0),""))))),0)</f>
        <v/>
      </c>
      <c r="X362" s="191" t="str">
        <f>IFERROR(IF(D362="","",IF(K362="","",IF(J362="","",IF(F362="F",VLOOKUP(K362,F!A:M,11,0),IF(F362="M",VLOOKUP(K362,M!A:M,11,0),""))))),0)</f>
        <v/>
      </c>
      <c r="Y362" s="191" t="str">
        <f>IFERROR(IF(D362="","",IF(K362="","",IF(J362="","",IF(F362="F",VLOOKUP(K362,F!A:M,12,0),IF(F362="M",VLOOKUP(K362,M!A:M,12,0),""))))),0)</f>
        <v/>
      </c>
      <c r="Z362" s="191" t="str">
        <f>IFERROR(IF(D362="","",IF(K362="","",IF(J362="","",IF(F362="F",VLOOKUP(K362,F!A:M,13,0),IF(F362="M",VLOOKUP(K362,M!A:M,13,0),""))))),0)</f>
        <v/>
      </c>
      <c r="AA362" s="191" t="str">
        <f>IFERROR(IF(D362="","",IF(F362="","",IF(J362="","",IF(K362="","",IF(AND(K362&gt;23,K362&lt;=60),IF(F362="F",VLOOKUP(MROUND(HZ362,0.5),'F-Weight for Length'!K:S,2,0),VLOOKUP(MROUND(HZ362,0.5),'M-Weight for Length'!K:S,2,0)),IF(K362&gt;60,IF(F362="F",VLOOKUP(K362,'F-Weight for Length'!U:AC,2,0),VLOOKUP(K362,'M-Weight for Length'!U:AC,2,0)),IF(F362="F",VLOOKUP(MROUND(HZ362,0.5),'F-Weight for Length'!A:I,2,0),VLOOKUP(MROUND(HZ362,0.5),'M-Weight for Length'!A:I,2,0)))))))),0)</f>
        <v/>
      </c>
      <c r="AB362" s="191" t="str">
        <f>IFERROR(IF(D362="","",IF(F362="","",IF(J362="","",IF(K362="","",IF(AND(K362&gt;23,K362&lt;=60),IF(F362="F",VLOOKUP(MROUND(HZ362,0.5),'F-Weight for Length'!K:S,3,0),VLOOKUP(MROUND(HZ362,0.5),'M-Weight for Length'!K:S,3,0)),IF(K362&gt;60,IF(F362="F",VLOOKUP(K362,'F-Weight for Length'!U:AC,3,0),VLOOKUP(K362,'M-Weight for Length'!U:AC,3,0)),IF(F362="F",VLOOKUP(MROUND(HZ362,0.5),'F-Weight for Length'!A:I,3,0),VLOOKUP(MROUND(HZ362,0.5),'M-Weight for Length'!A:I,3,0)))))))),0)</f>
        <v/>
      </c>
      <c r="AC362" s="191" t="str">
        <f>IFERROR(IF(D362="","",IF(F362="","",IF(J362="","",IF(K362="","",IF(AND(K362&gt;23,K362&lt;=60),IF(F362="F",VLOOKUP(MROUND(HZ362,0.5),'F-Weight for Length'!K:S,4,0),VLOOKUP(MROUND(HZ362,0.5),'M-Weight for Length'!K:S,4,0)),IF(K362&gt;60,IF(F362="F",VLOOKUP(K362,'F-Weight for Length'!U:AC,4,0),VLOOKUP(K362,'M-Weight for Length'!U:AC,4,0)),IF(F362="F",VLOOKUP(MROUND(HZ362,0.5),'F-Weight for Length'!A:I,4,0),VLOOKUP(MROUND(HZ362,0.5),'M-Weight for Length'!A:I,4,0)))))))),0)</f>
        <v/>
      </c>
      <c r="AD362" s="191" t="str">
        <f>IFERROR(IF(D362="","",IF(F362="","",IF(J362="","",IF(K362="","",IF(AND(K362&gt;23,K362&lt;=60),IF(F362="F",VLOOKUP(MROUND(HZ362,0.5),'F-Weight for Length'!K:S,5,0),VLOOKUP(MROUND(HZ362,0.5),'M-Weight for Length'!K:S,5,0)),IF(K362&gt;60,IF(F362="F",VLOOKUP(K362,'F-Weight for Length'!U:AC,5,0),VLOOKUP(K362,'M-Weight for Length'!U:AC,5,0)),IF(F362="F",VLOOKUP(MROUND(HZ362,0.5),'F-Weight for Length'!A:I,5,0),VLOOKUP(MROUND(HZ362,0.5),'M-Weight for Length'!A:I,5,0)))))))),0)</f>
        <v/>
      </c>
      <c r="AE362" s="191" t="str">
        <f>IFERROR(IF(D362="","",IF(F362="","",IF(J362="","",IF(K362="","",IF(AND(K362&gt;23,K362&lt;=60),IF(F362="F",VLOOKUP(MROUND(HZ362,0.5),'F-Weight for Length'!K:S,6,0),VLOOKUP(MROUND(HZ362,0.5),'M-Weight for Length'!K:S,6,0)),IF(K362&gt;60,IF(F362="F",VLOOKUP(K362,'F-Weight for Length'!U:AC,6,0),VLOOKUP(K362,'M-Weight for Length'!U:AC,6,0)),IF(F362="F",VLOOKUP(MROUND(HZ362,0.5),'F-Weight for Length'!A:I,6,0),VLOOKUP(MROUND(HZ362,0.5),'M-Weight for Length'!A:I,6,0)))))))),0)</f>
        <v/>
      </c>
      <c r="AF362" s="191" t="str">
        <f>IFERROR(IF(D362="","",IF(F362="","",IF(J362="","",IF(K362="","",IF(AND(K362&gt;23,K362&lt;=60),IF(F362="F",VLOOKUP(MROUND(HZ362,0.5),'F-Weight for Length'!K:S,7,0),VLOOKUP(MROUND(HZ362,0.5),'M-Weight for Length'!K:S,7,0)),IF(K362&gt;60,IF(F362="F",VLOOKUP(K362,'F-Weight for Length'!U:AC,7,0),VLOOKUP(K362,'M-Weight for Length'!U:AC,7,0)),IF(F362="F",VLOOKUP(MROUND(HZ362,0.5),'F-Weight for Length'!A:I,7,0),VLOOKUP(MROUND(HZ362,0.5),'M-Weight for Length'!A:I,7,0)))))))),0)</f>
        <v/>
      </c>
      <c r="AG362" s="191" t="str">
        <f>IFERROR(IF(D362="","",IF(F362="","",IF(J362="","",IF(K362="","",IF(AND(K362&gt;23,K362&lt;=60),IF(F362="F",VLOOKUP(MROUND(HZ362,0.5),'F-Weight for Length'!K:S,8,0),VLOOKUP(MROUND(HZ362,0.5),'M-Weight for Length'!K:S,8,0)),IF(K362&gt;60,IF(F362="F",VLOOKUP(K362,'F-Weight for Length'!U:AC,8,0),VLOOKUP(K362,'M-Weight for Length'!U:AC,8,0)),IF(F362="F",VLOOKUP(MROUND(HZ362,0.5),'F-Weight for Length'!A:I,8,0),VLOOKUP(MROUND(HZ362,0.5),'M-Weight for Length'!A:I,8,0)))))))),0)</f>
        <v/>
      </c>
      <c r="AH362" s="191" t="str">
        <f>IFERROR(IF(D362="","",IF(F362="","",IF(J362="","",IF(K362="","",IF(AND(K362&gt;23,K362&lt;=60),IF(F362="F",VLOOKUP(MROUND(HZ362,0.5),'F-Weight for Length'!K:S,9,0),VLOOKUP(MROUND(HZ362,0.5),'M-Weight for Length'!K:S,9,0)),IF(K362&gt;60,IF(F362="F",VLOOKUP(K362,'F-Weight for Length'!U:AC,9,0),VLOOKUP(K362,'M-Weight for Length'!U:AC,9,0)),IF(F362="F",VLOOKUP(MROUND(HZ362,0.5),'F-Weight for Length'!A:I,9,0),VLOOKUP(MROUND(HZ362,0.5),'M-Weight for Length'!A:I,9,0)))))))),0)</f>
        <v/>
      </c>
      <c r="AI362" s="192">
        <f t="shared" si="1175"/>
        <v>0</v>
      </c>
      <c r="AJ362" s="192">
        <f t="shared" si="1176"/>
        <v>0</v>
      </c>
      <c r="AK362" s="192">
        <f t="shared" si="1177"/>
        <v>0</v>
      </c>
      <c r="AL362" s="192">
        <f t="shared" si="1178"/>
        <v>0</v>
      </c>
      <c r="AM362" s="192">
        <f t="shared" si="1179"/>
        <v>0</v>
      </c>
      <c r="AN362" s="192">
        <f t="shared" si="1180"/>
        <v>0</v>
      </c>
      <c r="AO362" s="192">
        <f t="shared" si="1181"/>
        <v>0</v>
      </c>
      <c r="AP362" s="192">
        <f t="shared" si="1182"/>
        <v>0</v>
      </c>
      <c r="AQ362" s="192">
        <f t="shared" si="1183"/>
        <v>0</v>
      </c>
      <c r="AR362" s="192">
        <f t="shared" si="1184"/>
        <v>0</v>
      </c>
      <c r="AS362" s="192">
        <f t="shared" si="1185"/>
        <v>0</v>
      </c>
      <c r="AT362" s="192">
        <f t="shared" si="1186"/>
        <v>0</v>
      </c>
      <c r="AU362" s="192">
        <f t="shared" si="1187"/>
        <v>0</v>
      </c>
      <c r="AV362" s="192">
        <f t="shared" si="1188"/>
        <v>0</v>
      </c>
      <c r="AW362" s="192">
        <f t="shared" si="1189"/>
        <v>0</v>
      </c>
      <c r="AX362" s="192">
        <f t="shared" si="1190"/>
        <v>0</v>
      </c>
      <c r="AY362" s="192">
        <f t="shared" si="1191"/>
        <v>0</v>
      </c>
      <c r="AZ362" s="192">
        <f t="shared" si="1192"/>
        <v>0</v>
      </c>
      <c r="BA362" s="192">
        <f t="shared" si="1193"/>
        <v>0</v>
      </c>
      <c r="BB362" s="192">
        <f t="shared" si="1194"/>
        <v>0</v>
      </c>
      <c r="BC362" s="192">
        <f t="shared" si="1195"/>
        <v>0</v>
      </c>
      <c r="BD362" s="192">
        <f t="shared" si="1196"/>
        <v>0</v>
      </c>
      <c r="BE362" s="192">
        <f t="shared" si="1197"/>
        <v>0</v>
      </c>
      <c r="BF362" s="192">
        <f t="shared" si="1198"/>
        <v>0</v>
      </c>
      <c r="BG362" s="192">
        <f t="shared" si="1199"/>
        <v>0</v>
      </c>
      <c r="BH362" s="192">
        <f t="shared" si="1200"/>
        <v>0</v>
      </c>
      <c r="BI362" s="192">
        <f t="shared" si="1201"/>
        <v>0</v>
      </c>
      <c r="BJ362" s="192">
        <f t="shared" si="1202"/>
        <v>0</v>
      </c>
      <c r="BK362" s="192">
        <f t="shared" si="1203"/>
        <v>0</v>
      </c>
      <c r="BL362" s="192">
        <f t="shared" si="1204"/>
        <v>0</v>
      </c>
      <c r="BM362" s="192">
        <f t="shared" si="1205"/>
        <v>0</v>
      </c>
      <c r="BN362" s="192">
        <f t="shared" si="1206"/>
        <v>0</v>
      </c>
      <c r="BO362" s="192">
        <f t="shared" si="1207"/>
        <v>0</v>
      </c>
      <c r="BP362" s="192">
        <f t="shared" si="1208"/>
        <v>0</v>
      </c>
      <c r="BQ362" s="192">
        <f t="shared" si="1209"/>
        <v>0</v>
      </c>
      <c r="BR362" s="192">
        <f t="shared" si="1210"/>
        <v>0</v>
      </c>
      <c r="BS362" s="192">
        <f t="shared" si="1211"/>
        <v>0</v>
      </c>
      <c r="BT362" s="192">
        <f t="shared" si="1212"/>
        <v>0</v>
      </c>
      <c r="BU362" s="192">
        <f t="shared" si="1213"/>
        <v>0</v>
      </c>
      <c r="BV362" s="192">
        <f t="shared" si="1214"/>
        <v>0</v>
      </c>
      <c r="BW362" s="192">
        <f t="shared" si="1215"/>
        <v>0</v>
      </c>
      <c r="BX362" s="192">
        <f t="shared" si="1216"/>
        <v>0</v>
      </c>
      <c r="BY362" s="192">
        <f t="shared" si="1217"/>
        <v>0</v>
      </c>
      <c r="BZ362" s="192">
        <f t="shared" si="1218"/>
        <v>0</v>
      </c>
      <c r="CA362" s="192">
        <f t="shared" si="1219"/>
        <v>0</v>
      </c>
      <c r="CB362" s="192">
        <f t="shared" si="1220"/>
        <v>0</v>
      </c>
      <c r="CC362" s="192">
        <f t="shared" si="1221"/>
        <v>0</v>
      </c>
      <c r="CD362" s="192">
        <f t="shared" si="1222"/>
        <v>0</v>
      </c>
      <c r="CE362" s="192">
        <f t="shared" si="1223"/>
        <v>0</v>
      </c>
      <c r="CF362" s="192">
        <f t="shared" si="1224"/>
        <v>0</v>
      </c>
      <c r="CG362" s="192">
        <f t="shared" si="1225"/>
        <v>0</v>
      </c>
      <c r="CH362" s="192">
        <f t="shared" si="1226"/>
        <v>0</v>
      </c>
      <c r="CI362" s="192">
        <f t="shared" si="1227"/>
        <v>0</v>
      </c>
      <c r="CJ362" s="192">
        <f t="shared" si="1228"/>
        <v>0</v>
      </c>
      <c r="CK362" s="192">
        <f t="shared" si="1229"/>
        <v>0</v>
      </c>
      <c r="CL362" s="192">
        <f t="shared" si="1230"/>
        <v>0</v>
      </c>
      <c r="CM362" s="192">
        <f t="shared" si="1231"/>
        <v>0</v>
      </c>
      <c r="CN362" s="192">
        <f t="shared" si="1232"/>
        <v>0</v>
      </c>
      <c r="CO362" s="192">
        <f t="shared" si="1233"/>
        <v>0</v>
      </c>
      <c r="CP362" s="192">
        <f t="shared" si="1234"/>
        <v>0</v>
      </c>
      <c r="CQ362" s="192">
        <f t="shared" si="1235"/>
        <v>0</v>
      </c>
      <c r="CR362" s="192">
        <f t="shared" si="1236"/>
        <v>0</v>
      </c>
      <c r="CS362" s="192">
        <f t="shared" si="1237"/>
        <v>0</v>
      </c>
      <c r="CT362" s="192">
        <f t="shared" si="1238"/>
        <v>0</v>
      </c>
      <c r="CU362" s="192">
        <f t="shared" si="1239"/>
        <v>0</v>
      </c>
      <c r="CV362" s="192">
        <f t="shared" si="1240"/>
        <v>0</v>
      </c>
      <c r="CW362" s="192">
        <f t="shared" si="1241"/>
        <v>0</v>
      </c>
      <c r="CX362" s="192">
        <f t="shared" si="1242"/>
        <v>0</v>
      </c>
      <c r="CY362" s="192">
        <f t="shared" si="1243"/>
        <v>0</v>
      </c>
      <c r="CZ362" s="192">
        <f t="shared" si="1244"/>
        <v>0</v>
      </c>
      <c r="DA362" s="192">
        <f t="shared" si="1245"/>
        <v>0</v>
      </c>
      <c r="DB362" s="192">
        <f t="shared" si="1246"/>
        <v>0</v>
      </c>
      <c r="DC362" s="192">
        <f t="shared" si="1247"/>
        <v>0</v>
      </c>
      <c r="DD362" s="192">
        <f t="shared" si="1248"/>
        <v>0</v>
      </c>
      <c r="DE362" s="192">
        <f t="shared" si="1249"/>
        <v>0</v>
      </c>
      <c r="DF362" s="192">
        <f t="shared" si="1250"/>
        <v>0</v>
      </c>
      <c r="DG362" s="192">
        <f t="shared" si="1251"/>
        <v>0</v>
      </c>
      <c r="DH362" s="192">
        <f t="shared" si="1252"/>
        <v>0</v>
      </c>
      <c r="DI362" s="192">
        <f t="shared" si="1253"/>
        <v>0</v>
      </c>
      <c r="DJ362" s="192">
        <f t="shared" si="1254"/>
        <v>0</v>
      </c>
      <c r="DK362" s="192">
        <f t="shared" si="1255"/>
        <v>0</v>
      </c>
      <c r="DL362" s="192">
        <f t="shared" si="1256"/>
        <v>0</v>
      </c>
      <c r="DM362" s="192">
        <f t="shared" si="1257"/>
        <v>0</v>
      </c>
      <c r="DN362" s="192">
        <f t="shared" si="1258"/>
        <v>0</v>
      </c>
      <c r="DO362" s="192">
        <f t="shared" si="1259"/>
        <v>0</v>
      </c>
      <c r="DP362" s="192">
        <f t="shared" si="1260"/>
        <v>0</v>
      </c>
      <c r="DQ362" s="192">
        <f t="shared" si="1261"/>
        <v>0</v>
      </c>
      <c r="DR362" s="192">
        <f t="shared" si="1262"/>
        <v>0</v>
      </c>
      <c r="DS362" s="192">
        <f t="shared" si="1263"/>
        <v>0</v>
      </c>
      <c r="DT362" s="192">
        <f t="shared" si="1264"/>
        <v>0</v>
      </c>
      <c r="DU362" s="192">
        <f t="shared" si="1265"/>
        <v>0</v>
      </c>
      <c r="DV362" s="193">
        <f t="shared" si="1266"/>
        <v>0</v>
      </c>
      <c r="DW362" s="193">
        <f t="shared" si="1267"/>
        <v>0</v>
      </c>
      <c r="DX362" s="193">
        <f t="shared" si="1268"/>
        <v>0</v>
      </c>
      <c r="DY362" s="193">
        <f t="shared" si="1269"/>
        <v>0</v>
      </c>
      <c r="DZ362" s="193">
        <f t="shared" si="1270"/>
        <v>0</v>
      </c>
      <c r="EA362" s="192">
        <f t="shared" si="1271"/>
        <v>0</v>
      </c>
      <c r="EB362" s="192">
        <f t="shared" si="1272"/>
        <v>0</v>
      </c>
      <c r="EC362" s="192">
        <f t="shared" si="1273"/>
        <v>0</v>
      </c>
      <c r="ED362" s="192">
        <f t="shared" si="1274"/>
        <v>0</v>
      </c>
      <c r="EE362" s="192">
        <f t="shared" si="1275"/>
        <v>0</v>
      </c>
      <c r="EF362" s="192">
        <f t="shared" si="1276"/>
        <v>0</v>
      </c>
      <c r="EG362" s="192">
        <f t="shared" si="1277"/>
        <v>0</v>
      </c>
      <c r="EH362" s="192">
        <f t="shared" si="1278"/>
        <v>0</v>
      </c>
      <c r="EI362" s="192">
        <f t="shared" si="1279"/>
        <v>0</v>
      </c>
      <c r="EJ362" s="192">
        <f t="shared" si="1280"/>
        <v>0</v>
      </c>
      <c r="EK362" s="192">
        <f t="shared" si="1281"/>
        <v>0</v>
      </c>
      <c r="EL362" s="192">
        <f t="shared" si="1282"/>
        <v>0</v>
      </c>
      <c r="EM362" s="192">
        <f t="shared" si="1283"/>
        <v>0</v>
      </c>
      <c r="EN362" s="192">
        <f t="shared" si="1284"/>
        <v>0</v>
      </c>
      <c r="EO362" s="192">
        <f t="shared" si="1285"/>
        <v>0</v>
      </c>
      <c r="EP362" s="192">
        <f t="shared" si="1286"/>
        <v>0</v>
      </c>
      <c r="EQ362" s="192">
        <f t="shared" si="1287"/>
        <v>0</v>
      </c>
      <c r="ER362" s="192">
        <f t="shared" si="1288"/>
        <v>0</v>
      </c>
      <c r="ES362" s="192">
        <f t="shared" si="1289"/>
        <v>0</v>
      </c>
      <c r="ET362" s="192">
        <f t="shared" si="1290"/>
        <v>0</v>
      </c>
      <c r="EU362" s="192">
        <f t="shared" si="1291"/>
        <v>0</v>
      </c>
      <c r="EV362" s="192">
        <f t="shared" si="1292"/>
        <v>0</v>
      </c>
      <c r="EW362" s="192">
        <f t="shared" si="1293"/>
        <v>0</v>
      </c>
      <c r="EX362" s="192">
        <f t="shared" si="1294"/>
        <v>0</v>
      </c>
      <c r="EY362" s="192">
        <f t="shared" si="1295"/>
        <v>0</v>
      </c>
      <c r="EZ362" s="192">
        <f t="shared" si="1296"/>
        <v>0</v>
      </c>
      <c r="FA362" s="192">
        <f t="shared" si="1297"/>
        <v>0</v>
      </c>
      <c r="FB362" s="192">
        <f t="shared" si="1298"/>
        <v>0</v>
      </c>
      <c r="FC362" s="192">
        <f t="shared" si="1299"/>
        <v>0</v>
      </c>
      <c r="FD362" s="192">
        <f t="shared" si="1300"/>
        <v>0</v>
      </c>
      <c r="FE362" s="192">
        <f t="shared" si="1301"/>
        <v>0</v>
      </c>
      <c r="FF362" s="192">
        <f t="shared" si="1302"/>
        <v>0</v>
      </c>
      <c r="FG362" s="192">
        <f t="shared" si="1303"/>
        <v>0</v>
      </c>
      <c r="FH362" s="192">
        <f t="shared" si="1304"/>
        <v>0</v>
      </c>
      <c r="FI362" s="192">
        <f t="shared" si="1305"/>
        <v>0</v>
      </c>
      <c r="FJ362" s="192">
        <f t="shared" si="1306"/>
        <v>0</v>
      </c>
      <c r="FK362" s="192">
        <f t="shared" si="1307"/>
        <v>0</v>
      </c>
      <c r="FL362" s="192">
        <f t="shared" si="1308"/>
        <v>0</v>
      </c>
      <c r="FM362" s="192">
        <f t="shared" si="1309"/>
        <v>0</v>
      </c>
      <c r="FN362" s="192">
        <f t="shared" si="1310"/>
        <v>0</v>
      </c>
      <c r="FO362" s="192">
        <f t="shared" si="1311"/>
        <v>0</v>
      </c>
      <c r="FP362" s="192">
        <f t="shared" si="1312"/>
        <v>0</v>
      </c>
      <c r="FQ362" s="192">
        <f t="shared" si="1313"/>
        <v>0</v>
      </c>
      <c r="FR362" s="192">
        <f t="shared" si="1314"/>
        <v>0</v>
      </c>
      <c r="FS362" s="192">
        <f t="shared" si="1315"/>
        <v>0</v>
      </c>
      <c r="FT362" s="192">
        <f t="shared" si="1316"/>
        <v>0</v>
      </c>
      <c r="FU362" s="192">
        <f t="shared" si="1317"/>
        <v>0</v>
      </c>
      <c r="FV362" s="192">
        <f t="shared" si="1318"/>
        <v>0</v>
      </c>
      <c r="FW362" s="192">
        <f t="shared" si="1319"/>
        <v>0</v>
      </c>
      <c r="FX362" s="192">
        <f t="shared" si="1320"/>
        <v>0</v>
      </c>
      <c r="FY362" s="192">
        <f t="shared" si="1321"/>
        <v>0</v>
      </c>
      <c r="FZ362" s="192">
        <f t="shared" si="1322"/>
        <v>0</v>
      </c>
      <c r="GA362" s="192">
        <f t="shared" si="1323"/>
        <v>0</v>
      </c>
      <c r="GB362" s="192">
        <f t="shared" si="1324"/>
        <v>0</v>
      </c>
      <c r="GC362" s="192">
        <f t="shared" si="1325"/>
        <v>0</v>
      </c>
      <c r="GD362" s="192">
        <f t="shared" si="1326"/>
        <v>0</v>
      </c>
      <c r="GE362" s="192">
        <f t="shared" si="1327"/>
        <v>0</v>
      </c>
      <c r="GF362" s="192">
        <f t="shared" si="1328"/>
        <v>0</v>
      </c>
      <c r="GG362" s="192">
        <f t="shared" si="1329"/>
        <v>0</v>
      </c>
      <c r="GH362" s="192">
        <f t="shared" si="1330"/>
        <v>0</v>
      </c>
      <c r="GI362" s="192">
        <f t="shared" si="1331"/>
        <v>0</v>
      </c>
      <c r="GJ362" s="192">
        <f t="shared" si="1332"/>
        <v>0</v>
      </c>
      <c r="GK362" s="192">
        <f t="shared" si="1333"/>
        <v>0</v>
      </c>
      <c r="GL362" s="192">
        <f t="shared" si="1334"/>
        <v>0</v>
      </c>
      <c r="GM362" s="192">
        <f t="shared" si="1335"/>
        <v>0</v>
      </c>
      <c r="GN362" s="192">
        <f t="shared" si="1336"/>
        <v>0</v>
      </c>
      <c r="GO362" s="192">
        <f t="shared" si="1337"/>
        <v>0</v>
      </c>
      <c r="GP362" s="192">
        <f t="shared" si="1338"/>
        <v>0</v>
      </c>
      <c r="GQ362" s="192">
        <f t="shared" si="1339"/>
        <v>0</v>
      </c>
      <c r="GR362" s="192">
        <f t="shared" si="1340"/>
        <v>0</v>
      </c>
      <c r="GS362" s="192">
        <f t="shared" si="1341"/>
        <v>0</v>
      </c>
      <c r="GT362" s="192">
        <f t="shared" si="1342"/>
        <v>0</v>
      </c>
      <c r="GU362" s="192">
        <f t="shared" si="1343"/>
        <v>0</v>
      </c>
      <c r="GV362" s="192">
        <f t="shared" si="1344"/>
        <v>0</v>
      </c>
      <c r="GW362" s="192">
        <f t="shared" si="1345"/>
        <v>0</v>
      </c>
      <c r="GX362" s="192">
        <f t="shared" si="1346"/>
        <v>0</v>
      </c>
      <c r="GY362" s="192">
        <f t="shared" si="1347"/>
        <v>0</v>
      </c>
      <c r="GZ362" s="192">
        <f t="shared" si="1348"/>
        <v>0</v>
      </c>
      <c r="HA362" s="192">
        <f t="shared" si="1349"/>
        <v>0</v>
      </c>
      <c r="HB362" s="192">
        <f t="shared" si="1350"/>
        <v>0</v>
      </c>
      <c r="HC362" s="192">
        <f t="shared" si="1351"/>
        <v>0</v>
      </c>
      <c r="HD362" s="192">
        <f t="shared" si="1352"/>
        <v>0</v>
      </c>
      <c r="HE362" s="192">
        <f t="shared" si="1353"/>
        <v>0</v>
      </c>
      <c r="HF362" s="192">
        <f t="shared" si="1354"/>
        <v>0</v>
      </c>
      <c r="HG362" s="192">
        <f t="shared" si="1355"/>
        <v>0</v>
      </c>
      <c r="HH362" s="192">
        <f t="shared" si="1356"/>
        <v>0</v>
      </c>
      <c r="HI362" s="192">
        <f t="shared" si="1357"/>
        <v>0</v>
      </c>
      <c r="HJ362" s="192">
        <f t="shared" si="1358"/>
        <v>0</v>
      </c>
      <c r="HK362" s="192">
        <f t="shared" si="1359"/>
        <v>0</v>
      </c>
      <c r="HL362" s="192">
        <f t="shared" si="1360"/>
        <v>0</v>
      </c>
      <c r="HM362" s="192">
        <f t="shared" si="1361"/>
        <v>0</v>
      </c>
      <c r="HN362" s="194">
        <f t="shared" si="1362"/>
        <v>0</v>
      </c>
      <c r="HO362" s="194">
        <f t="shared" si="1363"/>
        <v>0</v>
      </c>
      <c r="HP362" s="194">
        <f t="shared" si="1364"/>
        <v>0</v>
      </c>
      <c r="HQ362" s="194">
        <f t="shared" si="1365"/>
        <v>0</v>
      </c>
      <c r="HR362" s="194">
        <f t="shared" si="1366"/>
        <v>0</v>
      </c>
      <c r="HS362" s="195" t="str">
        <f t="shared" si="1163"/>
        <v/>
      </c>
      <c r="HT362" s="196">
        <f t="shared" si="1159"/>
        <v>0</v>
      </c>
      <c r="HU362" s="196">
        <f t="shared" si="1160"/>
        <v>0</v>
      </c>
      <c r="HV362" s="197" t="str">
        <f t="shared" si="1164"/>
        <v/>
      </c>
      <c r="HW362" s="197" t="str">
        <f t="shared" si="1367"/>
        <v/>
      </c>
      <c r="HX362" s="197" t="str">
        <f t="shared" si="1368"/>
        <v/>
      </c>
      <c r="HY362" s="195" t="str">
        <f t="shared" si="1165"/>
        <v/>
      </c>
      <c r="HZ362" s="30">
        <f t="shared" si="1161"/>
        <v>0</v>
      </c>
      <c r="IA362" s="198">
        <f t="shared" si="1166"/>
        <v>0</v>
      </c>
      <c r="IB362" s="195"/>
      <c r="IC362" s="195">
        <f t="shared" si="1369"/>
        <v>0</v>
      </c>
      <c r="ID362" s="195">
        <f t="shared" si="1167"/>
        <v>0</v>
      </c>
      <c r="IE362" s="195">
        <f t="shared" si="1370"/>
        <v>0</v>
      </c>
      <c r="IF362" s="195">
        <f t="shared" si="1168"/>
        <v>0</v>
      </c>
      <c r="IG362" s="307">
        <f t="shared" si="1169"/>
        <v>0</v>
      </c>
      <c r="IH362" s="307">
        <f t="shared" si="1170"/>
        <v>0</v>
      </c>
      <c r="II362" s="44">
        <f t="shared" si="1171"/>
        <v>0</v>
      </c>
      <c r="IJ362" s="44">
        <f t="shared" si="1371"/>
        <v>0</v>
      </c>
      <c r="IK362" s="44">
        <f t="shared" si="1372"/>
        <v>0</v>
      </c>
      <c r="IL362" s="44">
        <f t="shared" si="1373"/>
        <v>0</v>
      </c>
      <c r="IM362" s="44">
        <f t="shared" si="1374"/>
        <v>0</v>
      </c>
      <c r="IN362" s="44">
        <f t="shared" si="1375"/>
        <v>0</v>
      </c>
      <c r="IO362" s="44">
        <f t="shared" si="1376"/>
        <v>0</v>
      </c>
    </row>
    <row r="363" spans="1:249" ht="18" customHeight="1">
      <c r="A363" s="188">
        <v>357</v>
      </c>
      <c r="B363" s="326"/>
      <c r="C363" s="289"/>
      <c r="D363" s="199"/>
      <c r="E363" s="189"/>
      <c r="F363" s="189"/>
      <c r="G363" s="190"/>
      <c r="H363" s="190"/>
      <c r="I363" s="272"/>
      <c r="J363" s="207"/>
      <c r="K363" s="214" t="str">
        <f t="shared" si="1172"/>
        <v/>
      </c>
      <c r="L363" s="200" t="str">
        <f t="shared" si="1173"/>
        <v/>
      </c>
      <c r="M363" s="200" t="str">
        <f t="shared" si="1174"/>
        <v/>
      </c>
      <c r="N363" s="209" t="str">
        <f t="shared" si="1162"/>
        <v/>
      </c>
      <c r="O363" s="208" t="str">
        <f>IFERROR(IF(D363="","",IF(K363="","",IF(I363="","",IF(F363="F",VLOOKUP(K363,F!A:G,2,0),IF(F363="M",VLOOKUP(K363,M!A:G,2,0),""))))),0)</f>
        <v/>
      </c>
      <c r="P363" s="191" t="str">
        <f>IFERROR(IF(D363="","",IF(K363="","",IF(I363="","",IF(F363="F",VLOOKUP(K363,F!A:G,3,0),IF(F363="M",VLOOKUP(K363,M!A:G,3,0),""))))),0)</f>
        <v/>
      </c>
      <c r="Q363" s="191" t="str">
        <f>IFERROR(IF(D363="","",IF(K363="","",IF(I363="","",IF(F363="F",VLOOKUP(K363,F!A:G,4,0),IF(F363="M",VLOOKUP(K363,M!A:G,4,0),""))))),0)</f>
        <v/>
      </c>
      <c r="R363" s="191" t="str">
        <f>IFERROR(IF(D363="","",IF(K363="","",IF(I363="","",IF(F363="F",VLOOKUP(K363,F!A:G,5,0),IF(F363="M",VLOOKUP(K363,M!A:G,5,0),""))))),0)</f>
        <v/>
      </c>
      <c r="S363" s="191" t="str">
        <f>IFERROR(IF(D363="","",IF(K363="","",IF(I363="","",IF(F363="F",VLOOKUP(K363,F!A:G,6,0),IF(F363="M",VLOOKUP(K363,M!A:G,6,0),""))))),0)</f>
        <v/>
      </c>
      <c r="T363" s="191" t="str">
        <f>IFERROR(IF(D363="","",IF(K363="","",IF(I363="","",IF(F363="F",VLOOKUP(K363,F!A:G,7,0),IF(F363="M",VLOOKUP(K363,M!A:G,7,0),""))))),0)</f>
        <v/>
      </c>
      <c r="U363" s="191" t="str">
        <f>IFERROR(IF(D363="","",IF(K363="","",IF(J363="","",IF(F363="F",VLOOKUP(K363,F!A:M,8,0),IF(F363="M",VLOOKUP(K363,M!A:M,8,0),""))))),0)</f>
        <v/>
      </c>
      <c r="V363" s="191" t="str">
        <f>IFERROR(IF(D363="","",IF(K363="","",IF(J363="","",IF(F363="F",VLOOKUP(K363,F!A:M,9,0),IF(F363="M",VLOOKUP(K363,M!A:M,9,0),""))))),0)</f>
        <v/>
      </c>
      <c r="W363" s="191" t="str">
        <f>IFERROR(IF(D363="","",IF(K363="","",IF(J363="","",IF(F363="F",VLOOKUP(K363,F!A:M,10,0),IF(F363="M",VLOOKUP(K363,M!A:M,10,0),""))))),0)</f>
        <v/>
      </c>
      <c r="X363" s="191" t="str">
        <f>IFERROR(IF(D363="","",IF(K363="","",IF(J363="","",IF(F363="F",VLOOKUP(K363,F!A:M,11,0),IF(F363="M",VLOOKUP(K363,M!A:M,11,0),""))))),0)</f>
        <v/>
      </c>
      <c r="Y363" s="191" t="str">
        <f>IFERROR(IF(D363="","",IF(K363="","",IF(J363="","",IF(F363="F",VLOOKUP(K363,F!A:M,12,0),IF(F363="M",VLOOKUP(K363,M!A:M,12,0),""))))),0)</f>
        <v/>
      </c>
      <c r="Z363" s="191" t="str">
        <f>IFERROR(IF(D363="","",IF(K363="","",IF(J363="","",IF(F363="F",VLOOKUP(K363,F!A:M,13,0),IF(F363="M",VLOOKUP(K363,M!A:M,13,0),""))))),0)</f>
        <v/>
      </c>
      <c r="AA363" s="191" t="str">
        <f>IFERROR(IF(D363="","",IF(F363="","",IF(J363="","",IF(K363="","",IF(AND(K363&gt;23,K363&lt;=60),IF(F363="F",VLOOKUP(MROUND(HZ363,0.5),'F-Weight for Length'!K:S,2,0),VLOOKUP(MROUND(HZ363,0.5),'M-Weight for Length'!K:S,2,0)),IF(K363&gt;60,IF(F363="F",VLOOKUP(K363,'F-Weight for Length'!U:AC,2,0),VLOOKUP(K363,'M-Weight for Length'!U:AC,2,0)),IF(F363="F",VLOOKUP(MROUND(HZ363,0.5),'F-Weight for Length'!A:I,2,0),VLOOKUP(MROUND(HZ363,0.5),'M-Weight for Length'!A:I,2,0)))))))),0)</f>
        <v/>
      </c>
      <c r="AB363" s="191" t="str">
        <f>IFERROR(IF(D363="","",IF(F363="","",IF(J363="","",IF(K363="","",IF(AND(K363&gt;23,K363&lt;=60),IF(F363="F",VLOOKUP(MROUND(HZ363,0.5),'F-Weight for Length'!K:S,3,0),VLOOKUP(MROUND(HZ363,0.5),'M-Weight for Length'!K:S,3,0)),IF(K363&gt;60,IF(F363="F",VLOOKUP(K363,'F-Weight for Length'!U:AC,3,0),VLOOKUP(K363,'M-Weight for Length'!U:AC,3,0)),IF(F363="F",VLOOKUP(MROUND(HZ363,0.5),'F-Weight for Length'!A:I,3,0),VLOOKUP(MROUND(HZ363,0.5),'M-Weight for Length'!A:I,3,0)))))))),0)</f>
        <v/>
      </c>
      <c r="AC363" s="191" t="str">
        <f>IFERROR(IF(D363="","",IF(F363="","",IF(J363="","",IF(K363="","",IF(AND(K363&gt;23,K363&lt;=60),IF(F363="F",VLOOKUP(MROUND(HZ363,0.5),'F-Weight for Length'!K:S,4,0),VLOOKUP(MROUND(HZ363,0.5),'M-Weight for Length'!K:S,4,0)),IF(K363&gt;60,IF(F363="F",VLOOKUP(K363,'F-Weight for Length'!U:AC,4,0),VLOOKUP(K363,'M-Weight for Length'!U:AC,4,0)),IF(F363="F",VLOOKUP(MROUND(HZ363,0.5),'F-Weight for Length'!A:I,4,0),VLOOKUP(MROUND(HZ363,0.5),'M-Weight for Length'!A:I,4,0)))))))),0)</f>
        <v/>
      </c>
      <c r="AD363" s="191" t="str">
        <f>IFERROR(IF(D363="","",IF(F363="","",IF(J363="","",IF(K363="","",IF(AND(K363&gt;23,K363&lt;=60),IF(F363="F",VLOOKUP(MROUND(HZ363,0.5),'F-Weight for Length'!K:S,5,0),VLOOKUP(MROUND(HZ363,0.5),'M-Weight for Length'!K:S,5,0)),IF(K363&gt;60,IF(F363="F",VLOOKUP(K363,'F-Weight for Length'!U:AC,5,0),VLOOKUP(K363,'M-Weight for Length'!U:AC,5,0)),IF(F363="F",VLOOKUP(MROUND(HZ363,0.5),'F-Weight for Length'!A:I,5,0),VLOOKUP(MROUND(HZ363,0.5),'M-Weight for Length'!A:I,5,0)))))))),0)</f>
        <v/>
      </c>
      <c r="AE363" s="191" t="str">
        <f>IFERROR(IF(D363="","",IF(F363="","",IF(J363="","",IF(K363="","",IF(AND(K363&gt;23,K363&lt;=60),IF(F363="F",VLOOKUP(MROUND(HZ363,0.5),'F-Weight for Length'!K:S,6,0),VLOOKUP(MROUND(HZ363,0.5),'M-Weight for Length'!K:S,6,0)),IF(K363&gt;60,IF(F363="F",VLOOKUP(K363,'F-Weight for Length'!U:AC,6,0),VLOOKUP(K363,'M-Weight for Length'!U:AC,6,0)),IF(F363="F",VLOOKUP(MROUND(HZ363,0.5),'F-Weight for Length'!A:I,6,0),VLOOKUP(MROUND(HZ363,0.5),'M-Weight for Length'!A:I,6,0)))))))),0)</f>
        <v/>
      </c>
      <c r="AF363" s="191" t="str">
        <f>IFERROR(IF(D363="","",IF(F363="","",IF(J363="","",IF(K363="","",IF(AND(K363&gt;23,K363&lt;=60),IF(F363="F",VLOOKUP(MROUND(HZ363,0.5),'F-Weight for Length'!K:S,7,0),VLOOKUP(MROUND(HZ363,0.5),'M-Weight for Length'!K:S,7,0)),IF(K363&gt;60,IF(F363="F",VLOOKUP(K363,'F-Weight for Length'!U:AC,7,0),VLOOKUP(K363,'M-Weight for Length'!U:AC,7,0)),IF(F363="F",VLOOKUP(MROUND(HZ363,0.5),'F-Weight for Length'!A:I,7,0),VLOOKUP(MROUND(HZ363,0.5),'M-Weight for Length'!A:I,7,0)))))))),0)</f>
        <v/>
      </c>
      <c r="AG363" s="191" t="str">
        <f>IFERROR(IF(D363="","",IF(F363="","",IF(J363="","",IF(K363="","",IF(AND(K363&gt;23,K363&lt;=60),IF(F363="F",VLOOKUP(MROUND(HZ363,0.5),'F-Weight for Length'!K:S,8,0),VLOOKUP(MROUND(HZ363,0.5),'M-Weight for Length'!K:S,8,0)),IF(K363&gt;60,IF(F363="F",VLOOKUP(K363,'F-Weight for Length'!U:AC,8,0),VLOOKUP(K363,'M-Weight for Length'!U:AC,8,0)),IF(F363="F",VLOOKUP(MROUND(HZ363,0.5),'F-Weight for Length'!A:I,8,0),VLOOKUP(MROUND(HZ363,0.5),'M-Weight for Length'!A:I,8,0)))))))),0)</f>
        <v/>
      </c>
      <c r="AH363" s="191" t="str">
        <f>IFERROR(IF(D363="","",IF(F363="","",IF(J363="","",IF(K363="","",IF(AND(K363&gt;23,K363&lt;=60),IF(F363="F",VLOOKUP(MROUND(HZ363,0.5),'F-Weight for Length'!K:S,9,0),VLOOKUP(MROUND(HZ363,0.5),'M-Weight for Length'!K:S,9,0)),IF(K363&gt;60,IF(F363="F",VLOOKUP(K363,'F-Weight for Length'!U:AC,9,0),VLOOKUP(K363,'M-Weight for Length'!U:AC,9,0)),IF(F363="F",VLOOKUP(MROUND(HZ363,0.5),'F-Weight for Length'!A:I,9,0),VLOOKUP(MROUND(HZ363,0.5),'M-Weight for Length'!A:I,9,0)))))))),0)</f>
        <v/>
      </c>
      <c r="AI363" s="192">
        <f t="shared" si="1175"/>
        <v>0</v>
      </c>
      <c r="AJ363" s="192">
        <f t="shared" si="1176"/>
        <v>0</v>
      </c>
      <c r="AK363" s="192">
        <f t="shared" si="1177"/>
        <v>0</v>
      </c>
      <c r="AL363" s="192">
        <f t="shared" si="1178"/>
        <v>0</v>
      </c>
      <c r="AM363" s="192">
        <f t="shared" si="1179"/>
        <v>0</v>
      </c>
      <c r="AN363" s="192">
        <f t="shared" si="1180"/>
        <v>0</v>
      </c>
      <c r="AO363" s="192">
        <f t="shared" si="1181"/>
        <v>0</v>
      </c>
      <c r="AP363" s="192">
        <f t="shared" si="1182"/>
        <v>0</v>
      </c>
      <c r="AQ363" s="192">
        <f t="shared" si="1183"/>
        <v>0</v>
      </c>
      <c r="AR363" s="192">
        <f t="shared" si="1184"/>
        <v>0</v>
      </c>
      <c r="AS363" s="192">
        <f t="shared" si="1185"/>
        <v>0</v>
      </c>
      <c r="AT363" s="192">
        <f t="shared" si="1186"/>
        <v>0</v>
      </c>
      <c r="AU363" s="192">
        <f t="shared" si="1187"/>
        <v>0</v>
      </c>
      <c r="AV363" s="192">
        <f t="shared" si="1188"/>
        <v>0</v>
      </c>
      <c r="AW363" s="192">
        <f t="shared" si="1189"/>
        <v>0</v>
      </c>
      <c r="AX363" s="192">
        <f t="shared" si="1190"/>
        <v>0</v>
      </c>
      <c r="AY363" s="192">
        <f t="shared" si="1191"/>
        <v>0</v>
      </c>
      <c r="AZ363" s="192">
        <f t="shared" si="1192"/>
        <v>0</v>
      </c>
      <c r="BA363" s="192">
        <f t="shared" si="1193"/>
        <v>0</v>
      </c>
      <c r="BB363" s="192">
        <f t="shared" si="1194"/>
        <v>0</v>
      </c>
      <c r="BC363" s="192">
        <f t="shared" si="1195"/>
        <v>0</v>
      </c>
      <c r="BD363" s="192">
        <f t="shared" si="1196"/>
        <v>0</v>
      </c>
      <c r="BE363" s="192">
        <f t="shared" si="1197"/>
        <v>0</v>
      </c>
      <c r="BF363" s="192">
        <f t="shared" si="1198"/>
        <v>0</v>
      </c>
      <c r="BG363" s="192">
        <f t="shared" si="1199"/>
        <v>0</v>
      </c>
      <c r="BH363" s="192">
        <f t="shared" si="1200"/>
        <v>0</v>
      </c>
      <c r="BI363" s="192">
        <f t="shared" si="1201"/>
        <v>0</v>
      </c>
      <c r="BJ363" s="192">
        <f t="shared" si="1202"/>
        <v>0</v>
      </c>
      <c r="BK363" s="192">
        <f t="shared" si="1203"/>
        <v>0</v>
      </c>
      <c r="BL363" s="192">
        <f t="shared" si="1204"/>
        <v>0</v>
      </c>
      <c r="BM363" s="192">
        <f t="shared" si="1205"/>
        <v>0</v>
      </c>
      <c r="BN363" s="192">
        <f t="shared" si="1206"/>
        <v>0</v>
      </c>
      <c r="BO363" s="192">
        <f t="shared" si="1207"/>
        <v>0</v>
      </c>
      <c r="BP363" s="192">
        <f t="shared" si="1208"/>
        <v>0</v>
      </c>
      <c r="BQ363" s="192">
        <f t="shared" si="1209"/>
        <v>0</v>
      </c>
      <c r="BR363" s="192">
        <f t="shared" si="1210"/>
        <v>0</v>
      </c>
      <c r="BS363" s="192">
        <f t="shared" si="1211"/>
        <v>0</v>
      </c>
      <c r="BT363" s="192">
        <f t="shared" si="1212"/>
        <v>0</v>
      </c>
      <c r="BU363" s="192">
        <f t="shared" si="1213"/>
        <v>0</v>
      </c>
      <c r="BV363" s="192">
        <f t="shared" si="1214"/>
        <v>0</v>
      </c>
      <c r="BW363" s="192">
        <f t="shared" si="1215"/>
        <v>0</v>
      </c>
      <c r="BX363" s="192">
        <f t="shared" si="1216"/>
        <v>0</v>
      </c>
      <c r="BY363" s="192">
        <f t="shared" si="1217"/>
        <v>0</v>
      </c>
      <c r="BZ363" s="192">
        <f t="shared" si="1218"/>
        <v>0</v>
      </c>
      <c r="CA363" s="192">
        <f t="shared" si="1219"/>
        <v>0</v>
      </c>
      <c r="CB363" s="192">
        <f t="shared" si="1220"/>
        <v>0</v>
      </c>
      <c r="CC363" s="192">
        <f t="shared" si="1221"/>
        <v>0</v>
      </c>
      <c r="CD363" s="192">
        <f t="shared" si="1222"/>
        <v>0</v>
      </c>
      <c r="CE363" s="192">
        <f t="shared" si="1223"/>
        <v>0</v>
      </c>
      <c r="CF363" s="192">
        <f t="shared" si="1224"/>
        <v>0</v>
      </c>
      <c r="CG363" s="192">
        <f t="shared" si="1225"/>
        <v>0</v>
      </c>
      <c r="CH363" s="192">
        <f t="shared" si="1226"/>
        <v>0</v>
      </c>
      <c r="CI363" s="192">
        <f t="shared" si="1227"/>
        <v>0</v>
      </c>
      <c r="CJ363" s="192">
        <f t="shared" si="1228"/>
        <v>0</v>
      </c>
      <c r="CK363" s="192">
        <f t="shared" si="1229"/>
        <v>0</v>
      </c>
      <c r="CL363" s="192">
        <f t="shared" si="1230"/>
        <v>0</v>
      </c>
      <c r="CM363" s="192">
        <f t="shared" si="1231"/>
        <v>0</v>
      </c>
      <c r="CN363" s="192">
        <f t="shared" si="1232"/>
        <v>0</v>
      </c>
      <c r="CO363" s="192">
        <f t="shared" si="1233"/>
        <v>0</v>
      </c>
      <c r="CP363" s="192">
        <f t="shared" si="1234"/>
        <v>0</v>
      </c>
      <c r="CQ363" s="192">
        <f t="shared" si="1235"/>
        <v>0</v>
      </c>
      <c r="CR363" s="192">
        <f t="shared" si="1236"/>
        <v>0</v>
      </c>
      <c r="CS363" s="192">
        <f t="shared" si="1237"/>
        <v>0</v>
      </c>
      <c r="CT363" s="192">
        <f t="shared" si="1238"/>
        <v>0</v>
      </c>
      <c r="CU363" s="192">
        <f t="shared" si="1239"/>
        <v>0</v>
      </c>
      <c r="CV363" s="192">
        <f t="shared" si="1240"/>
        <v>0</v>
      </c>
      <c r="CW363" s="192">
        <f t="shared" si="1241"/>
        <v>0</v>
      </c>
      <c r="CX363" s="192">
        <f t="shared" si="1242"/>
        <v>0</v>
      </c>
      <c r="CY363" s="192">
        <f t="shared" si="1243"/>
        <v>0</v>
      </c>
      <c r="CZ363" s="192">
        <f t="shared" si="1244"/>
        <v>0</v>
      </c>
      <c r="DA363" s="192">
        <f t="shared" si="1245"/>
        <v>0</v>
      </c>
      <c r="DB363" s="192">
        <f t="shared" si="1246"/>
        <v>0</v>
      </c>
      <c r="DC363" s="192">
        <f t="shared" si="1247"/>
        <v>0</v>
      </c>
      <c r="DD363" s="192">
        <f t="shared" si="1248"/>
        <v>0</v>
      </c>
      <c r="DE363" s="192">
        <f t="shared" si="1249"/>
        <v>0</v>
      </c>
      <c r="DF363" s="192">
        <f t="shared" si="1250"/>
        <v>0</v>
      </c>
      <c r="DG363" s="192">
        <f t="shared" si="1251"/>
        <v>0</v>
      </c>
      <c r="DH363" s="192">
        <f t="shared" si="1252"/>
        <v>0</v>
      </c>
      <c r="DI363" s="192">
        <f t="shared" si="1253"/>
        <v>0</v>
      </c>
      <c r="DJ363" s="192">
        <f t="shared" si="1254"/>
        <v>0</v>
      </c>
      <c r="DK363" s="192">
        <f t="shared" si="1255"/>
        <v>0</v>
      </c>
      <c r="DL363" s="192">
        <f t="shared" si="1256"/>
        <v>0</v>
      </c>
      <c r="DM363" s="192">
        <f t="shared" si="1257"/>
        <v>0</v>
      </c>
      <c r="DN363" s="192">
        <f t="shared" si="1258"/>
        <v>0</v>
      </c>
      <c r="DO363" s="192">
        <f t="shared" si="1259"/>
        <v>0</v>
      </c>
      <c r="DP363" s="192">
        <f t="shared" si="1260"/>
        <v>0</v>
      </c>
      <c r="DQ363" s="192">
        <f t="shared" si="1261"/>
        <v>0</v>
      </c>
      <c r="DR363" s="192">
        <f t="shared" si="1262"/>
        <v>0</v>
      </c>
      <c r="DS363" s="192">
        <f t="shared" si="1263"/>
        <v>0</v>
      </c>
      <c r="DT363" s="192">
        <f t="shared" si="1264"/>
        <v>0</v>
      </c>
      <c r="DU363" s="192">
        <f t="shared" si="1265"/>
        <v>0</v>
      </c>
      <c r="DV363" s="193">
        <f t="shared" si="1266"/>
        <v>0</v>
      </c>
      <c r="DW363" s="193">
        <f t="shared" si="1267"/>
        <v>0</v>
      </c>
      <c r="DX363" s="193">
        <f t="shared" si="1268"/>
        <v>0</v>
      </c>
      <c r="DY363" s="193">
        <f t="shared" si="1269"/>
        <v>0</v>
      </c>
      <c r="DZ363" s="193">
        <f t="shared" si="1270"/>
        <v>0</v>
      </c>
      <c r="EA363" s="192">
        <f t="shared" si="1271"/>
        <v>0</v>
      </c>
      <c r="EB363" s="192">
        <f t="shared" si="1272"/>
        <v>0</v>
      </c>
      <c r="EC363" s="192">
        <f t="shared" si="1273"/>
        <v>0</v>
      </c>
      <c r="ED363" s="192">
        <f t="shared" si="1274"/>
        <v>0</v>
      </c>
      <c r="EE363" s="192">
        <f t="shared" si="1275"/>
        <v>0</v>
      </c>
      <c r="EF363" s="192">
        <f t="shared" si="1276"/>
        <v>0</v>
      </c>
      <c r="EG363" s="192">
        <f t="shared" si="1277"/>
        <v>0</v>
      </c>
      <c r="EH363" s="192">
        <f t="shared" si="1278"/>
        <v>0</v>
      </c>
      <c r="EI363" s="192">
        <f t="shared" si="1279"/>
        <v>0</v>
      </c>
      <c r="EJ363" s="192">
        <f t="shared" si="1280"/>
        <v>0</v>
      </c>
      <c r="EK363" s="192">
        <f t="shared" si="1281"/>
        <v>0</v>
      </c>
      <c r="EL363" s="192">
        <f t="shared" si="1282"/>
        <v>0</v>
      </c>
      <c r="EM363" s="192">
        <f t="shared" si="1283"/>
        <v>0</v>
      </c>
      <c r="EN363" s="192">
        <f t="shared" si="1284"/>
        <v>0</v>
      </c>
      <c r="EO363" s="192">
        <f t="shared" si="1285"/>
        <v>0</v>
      </c>
      <c r="EP363" s="192">
        <f t="shared" si="1286"/>
        <v>0</v>
      </c>
      <c r="EQ363" s="192">
        <f t="shared" si="1287"/>
        <v>0</v>
      </c>
      <c r="ER363" s="192">
        <f t="shared" si="1288"/>
        <v>0</v>
      </c>
      <c r="ES363" s="192">
        <f t="shared" si="1289"/>
        <v>0</v>
      </c>
      <c r="ET363" s="192">
        <f t="shared" si="1290"/>
        <v>0</v>
      </c>
      <c r="EU363" s="192">
        <f t="shared" si="1291"/>
        <v>0</v>
      </c>
      <c r="EV363" s="192">
        <f t="shared" si="1292"/>
        <v>0</v>
      </c>
      <c r="EW363" s="192">
        <f t="shared" si="1293"/>
        <v>0</v>
      </c>
      <c r="EX363" s="192">
        <f t="shared" si="1294"/>
        <v>0</v>
      </c>
      <c r="EY363" s="192">
        <f t="shared" si="1295"/>
        <v>0</v>
      </c>
      <c r="EZ363" s="192">
        <f t="shared" si="1296"/>
        <v>0</v>
      </c>
      <c r="FA363" s="192">
        <f t="shared" si="1297"/>
        <v>0</v>
      </c>
      <c r="FB363" s="192">
        <f t="shared" si="1298"/>
        <v>0</v>
      </c>
      <c r="FC363" s="192">
        <f t="shared" si="1299"/>
        <v>0</v>
      </c>
      <c r="FD363" s="192">
        <f t="shared" si="1300"/>
        <v>0</v>
      </c>
      <c r="FE363" s="192">
        <f t="shared" si="1301"/>
        <v>0</v>
      </c>
      <c r="FF363" s="192">
        <f t="shared" si="1302"/>
        <v>0</v>
      </c>
      <c r="FG363" s="192">
        <f t="shared" si="1303"/>
        <v>0</v>
      </c>
      <c r="FH363" s="192">
        <f t="shared" si="1304"/>
        <v>0</v>
      </c>
      <c r="FI363" s="192">
        <f t="shared" si="1305"/>
        <v>0</v>
      </c>
      <c r="FJ363" s="192">
        <f t="shared" si="1306"/>
        <v>0</v>
      </c>
      <c r="FK363" s="192">
        <f t="shared" si="1307"/>
        <v>0</v>
      </c>
      <c r="FL363" s="192">
        <f t="shared" si="1308"/>
        <v>0</v>
      </c>
      <c r="FM363" s="192">
        <f t="shared" si="1309"/>
        <v>0</v>
      </c>
      <c r="FN363" s="192">
        <f t="shared" si="1310"/>
        <v>0</v>
      </c>
      <c r="FO363" s="192">
        <f t="shared" si="1311"/>
        <v>0</v>
      </c>
      <c r="FP363" s="192">
        <f t="shared" si="1312"/>
        <v>0</v>
      </c>
      <c r="FQ363" s="192">
        <f t="shared" si="1313"/>
        <v>0</v>
      </c>
      <c r="FR363" s="192">
        <f t="shared" si="1314"/>
        <v>0</v>
      </c>
      <c r="FS363" s="192">
        <f t="shared" si="1315"/>
        <v>0</v>
      </c>
      <c r="FT363" s="192">
        <f t="shared" si="1316"/>
        <v>0</v>
      </c>
      <c r="FU363" s="192">
        <f t="shared" si="1317"/>
        <v>0</v>
      </c>
      <c r="FV363" s="192">
        <f t="shared" si="1318"/>
        <v>0</v>
      </c>
      <c r="FW363" s="192">
        <f t="shared" si="1319"/>
        <v>0</v>
      </c>
      <c r="FX363" s="192">
        <f t="shared" si="1320"/>
        <v>0</v>
      </c>
      <c r="FY363" s="192">
        <f t="shared" si="1321"/>
        <v>0</v>
      </c>
      <c r="FZ363" s="192">
        <f t="shared" si="1322"/>
        <v>0</v>
      </c>
      <c r="GA363" s="192">
        <f t="shared" si="1323"/>
        <v>0</v>
      </c>
      <c r="GB363" s="192">
        <f t="shared" si="1324"/>
        <v>0</v>
      </c>
      <c r="GC363" s="192">
        <f t="shared" si="1325"/>
        <v>0</v>
      </c>
      <c r="GD363" s="192">
        <f t="shared" si="1326"/>
        <v>0</v>
      </c>
      <c r="GE363" s="192">
        <f t="shared" si="1327"/>
        <v>0</v>
      </c>
      <c r="GF363" s="192">
        <f t="shared" si="1328"/>
        <v>0</v>
      </c>
      <c r="GG363" s="192">
        <f t="shared" si="1329"/>
        <v>0</v>
      </c>
      <c r="GH363" s="192">
        <f t="shared" si="1330"/>
        <v>0</v>
      </c>
      <c r="GI363" s="192">
        <f t="shared" si="1331"/>
        <v>0</v>
      </c>
      <c r="GJ363" s="192">
        <f t="shared" si="1332"/>
        <v>0</v>
      </c>
      <c r="GK363" s="192">
        <f t="shared" si="1333"/>
        <v>0</v>
      </c>
      <c r="GL363" s="192">
        <f t="shared" si="1334"/>
        <v>0</v>
      </c>
      <c r="GM363" s="192">
        <f t="shared" si="1335"/>
        <v>0</v>
      </c>
      <c r="GN363" s="192">
        <f t="shared" si="1336"/>
        <v>0</v>
      </c>
      <c r="GO363" s="192">
        <f t="shared" si="1337"/>
        <v>0</v>
      </c>
      <c r="GP363" s="192">
        <f t="shared" si="1338"/>
        <v>0</v>
      </c>
      <c r="GQ363" s="192">
        <f t="shared" si="1339"/>
        <v>0</v>
      </c>
      <c r="GR363" s="192">
        <f t="shared" si="1340"/>
        <v>0</v>
      </c>
      <c r="GS363" s="192">
        <f t="shared" si="1341"/>
        <v>0</v>
      </c>
      <c r="GT363" s="192">
        <f t="shared" si="1342"/>
        <v>0</v>
      </c>
      <c r="GU363" s="192">
        <f t="shared" si="1343"/>
        <v>0</v>
      </c>
      <c r="GV363" s="192">
        <f t="shared" si="1344"/>
        <v>0</v>
      </c>
      <c r="GW363" s="192">
        <f t="shared" si="1345"/>
        <v>0</v>
      </c>
      <c r="GX363" s="192">
        <f t="shared" si="1346"/>
        <v>0</v>
      </c>
      <c r="GY363" s="192">
        <f t="shared" si="1347"/>
        <v>0</v>
      </c>
      <c r="GZ363" s="192">
        <f t="shared" si="1348"/>
        <v>0</v>
      </c>
      <c r="HA363" s="192">
        <f t="shared" si="1349"/>
        <v>0</v>
      </c>
      <c r="HB363" s="192">
        <f t="shared" si="1350"/>
        <v>0</v>
      </c>
      <c r="HC363" s="192">
        <f t="shared" si="1351"/>
        <v>0</v>
      </c>
      <c r="HD363" s="192">
        <f t="shared" si="1352"/>
        <v>0</v>
      </c>
      <c r="HE363" s="192">
        <f t="shared" si="1353"/>
        <v>0</v>
      </c>
      <c r="HF363" s="192">
        <f t="shared" si="1354"/>
        <v>0</v>
      </c>
      <c r="HG363" s="192">
        <f t="shared" si="1355"/>
        <v>0</v>
      </c>
      <c r="HH363" s="192">
        <f t="shared" si="1356"/>
        <v>0</v>
      </c>
      <c r="HI363" s="192">
        <f t="shared" si="1357"/>
        <v>0</v>
      </c>
      <c r="HJ363" s="192">
        <f t="shared" si="1358"/>
        <v>0</v>
      </c>
      <c r="HK363" s="192">
        <f t="shared" si="1359"/>
        <v>0</v>
      </c>
      <c r="HL363" s="192">
        <f t="shared" si="1360"/>
        <v>0</v>
      </c>
      <c r="HM363" s="192">
        <f t="shared" si="1361"/>
        <v>0</v>
      </c>
      <c r="HN363" s="194">
        <f t="shared" si="1362"/>
        <v>0</v>
      </c>
      <c r="HO363" s="194">
        <f t="shared" si="1363"/>
        <v>0</v>
      </c>
      <c r="HP363" s="194">
        <f t="shared" si="1364"/>
        <v>0</v>
      </c>
      <c r="HQ363" s="194">
        <f t="shared" si="1365"/>
        <v>0</v>
      </c>
      <c r="HR363" s="194">
        <f t="shared" si="1366"/>
        <v>0</v>
      </c>
      <c r="HS363" s="195" t="str">
        <f t="shared" si="1163"/>
        <v/>
      </c>
      <c r="HT363" s="196">
        <f t="shared" si="1159"/>
        <v>0</v>
      </c>
      <c r="HU363" s="196">
        <f t="shared" si="1160"/>
        <v>0</v>
      </c>
      <c r="HV363" s="197" t="str">
        <f t="shared" si="1164"/>
        <v/>
      </c>
      <c r="HW363" s="197" t="str">
        <f t="shared" si="1367"/>
        <v/>
      </c>
      <c r="HX363" s="197" t="str">
        <f t="shared" si="1368"/>
        <v/>
      </c>
      <c r="HY363" s="195" t="str">
        <f t="shared" si="1165"/>
        <v/>
      </c>
      <c r="HZ363" s="30">
        <f t="shared" si="1161"/>
        <v>0</v>
      </c>
      <c r="IA363" s="198">
        <f t="shared" si="1166"/>
        <v>0</v>
      </c>
      <c r="IB363" s="195"/>
      <c r="IC363" s="195">
        <f t="shared" si="1369"/>
        <v>0</v>
      </c>
      <c r="ID363" s="195">
        <f t="shared" si="1167"/>
        <v>0</v>
      </c>
      <c r="IE363" s="195">
        <f t="shared" si="1370"/>
        <v>0</v>
      </c>
      <c r="IF363" s="195">
        <f t="shared" si="1168"/>
        <v>0</v>
      </c>
      <c r="IG363" s="307">
        <f t="shared" si="1169"/>
        <v>0</v>
      </c>
      <c r="IH363" s="307">
        <f t="shared" si="1170"/>
        <v>0</v>
      </c>
      <c r="II363" s="44">
        <f t="shared" si="1171"/>
        <v>0</v>
      </c>
      <c r="IJ363" s="44">
        <f t="shared" si="1371"/>
        <v>0</v>
      </c>
      <c r="IK363" s="44">
        <f t="shared" si="1372"/>
        <v>0</v>
      </c>
      <c r="IL363" s="44">
        <f t="shared" si="1373"/>
        <v>0</v>
      </c>
      <c r="IM363" s="44">
        <f t="shared" si="1374"/>
        <v>0</v>
      </c>
      <c r="IN363" s="44">
        <f t="shared" si="1375"/>
        <v>0</v>
      </c>
      <c r="IO363" s="44">
        <f t="shared" si="1376"/>
        <v>0</v>
      </c>
    </row>
    <row r="364" spans="1:249" ht="18" customHeight="1">
      <c r="A364" s="188">
        <v>358</v>
      </c>
      <c r="B364" s="326"/>
      <c r="C364" s="289"/>
      <c r="D364" s="199"/>
      <c r="E364" s="189"/>
      <c r="F364" s="189"/>
      <c r="G364" s="190"/>
      <c r="H364" s="190"/>
      <c r="I364" s="272"/>
      <c r="J364" s="207"/>
      <c r="K364" s="214" t="str">
        <f t="shared" si="1172"/>
        <v/>
      </c>
      <c r="L364" s="200" t="str">
        <f t="shared" si="1173"/>
        <v/>
      </c>
      <c r="M364" s="200" t="str">
        <f t="shared" si="1174"/>
        <v/>
      </c>
      <c r="N364" s="209" t="str">
        <f t="shared" si="1162"/>
        <v/>
      </c>
      <c r="O364" s="208" t="str">
        <f>IFERROR(IF(D364="","",IF(K364="","",IF(I364="","",IF(F364="F",VLOOKUP(K364,F!A:G,2,0),IF(F364="M",VLOOKUP(K364,M!A:G,2,0),""))))),0)</f>
        <v/>
      </c>
      <c r="P364" s="191" t="str">
        <f>IFERROR(IF(D364="","",IF(K364="","",IF(I364="","",IF(F364="F",VLOOKUP(K364,F!A:G,3,0),IF(F364="M",VLOOKUP(K364,M!A:G,3,0),""))))),0)</f>
        <v/>
      </c>
      <c r="Q364" s="191" t="str">
        <f>IFERROR(IF(D364="","",IF(K364="","",IF(I364="","",IF(F364="F",VLOOKUP(K364,F!A:G,4,0),IF(F364="M",VLOOKUP(K364,M!A:G,4,0),""))))),0)</f>
        <v/>
      </c>
      <c r="R364" s="191" t="str">
        <f>IFERROR(IF(D364="","",IF(K364="","",IF(I364="","",IF(F364="F",VLOOKUP(K364,F!A:G,5,0),IF(F364="M",VLOOKUP(K364,M!A:G,5,0),""))))),0)</f>
        <v/>
      </c>
      <c r="S364" s="191" t="str">
        <f>IFERROR(IF(D364="","",IF(K364="","",IF(I364="","",IF(F364="F",VLOOKUP(K364,F!A:G,6,0),IF(F364="M",VLOOKUP(K364,M!A:G,6,0),""))))),0)</f>
        <v/>
      </c>
      <c r="T364" s="191" t="str">
        <f>IFERROR(IF(D364="","",IF(K364="","",IF(I364="","",IF(F364="F",VLOOKUP(K364,F!A:G,7,0),IF(F364="M",VLOOKUP(K364,M!A:G,7,0),""))))),0)</f>
        <v/>
      </c>
      <c r="U364" s="191" t="str">
        <f>IFERROR(IF(D364="","",IF(K364="","",IF(J364="","",IF(F364="F",VLOOKUP(K364,F!A:M,8,0),IF(F364="M",VLOOKUP(K364,M!A:M,8,0),""))))),0)</f>
        <v/>
      </c>
      <c r="V364" s="191" t="str">
        <f>IFERROR(IF(D364="","",IF(K364="","",IF(J364="","",IF(F364="F",VLOOKUP(K364,F!A:M,9,0),IF(F364="M",VLOOKUP(K364,M!A:M,9,0),""))))),0)</f>
        <v/>
      </c>
      <c r="W364" s="191" t="str">
        <f>IFERROR(IF(D364="","",IF(K364="","",IF(J364="","",IF(F364="F",VLOOKUP(K364,F!A:M,10,0),IF(F364="M",VLOOKUP(K364,M!A:M,10,0),""))))),0)</f>
        <v/>
      </c>
      <c r="X364" s="191" t="str">
        <f>IFERROR(IF(D364="","",IF(K364="","",IF(J364="","",IF(F364="F",VLOOKUP(K364,F!A:M,11,0),IF(F364="M",VLOOKUP(K364,M!A:M,11,0),""))))),0)</f>
        <v/>
      </c>
      <c r="Y364" s="191" t="str">
        <f>IFERROR(IF(D364="","",IF(K364="","",IF(J364="","",IF(F364="F",VLOOKUP(K364,F!A:M,12,0),IF(F364="M",VLOOKUP(K364,M!A:M,12,0),""))))),0)</f>
        <v/>
      </c>
      <c r="Z364" s="191" t="str">
        <f>IFERROR(IF(D364="","",IF(K364="","",IF(J364="","",IF(F364="F",VLOOKUP(K364,F!A:M,13,0),IF(F364="M",VLOOKUP(K364,M!A:M,13,0),""))))),0)</f>
        <v/>
      </c>
      <c r="AA364" s="191" t="str">
        <f>IFERROR(IF(D364="","",IF(F364="","",IF(J364="","",IF(K364="","",IF(AND(K364&gt;23,K364&lt;=60),IF(F364="F",VLOOKUP(MROUND(HZ364,0.5),'F-Weight for Length'!K:S,2,0),VLOOKUP(MROUND(HZ364,0.5),'M-Weight for Length'!K:S,2,0)),IF(K364&gt;60,IF(F364="F",VLOOKUP(K364,'F-Weight for Length'!U:AC,2,0),VLOOKUP(K364,'M-Weight for Length'!U:AC,2,0)),IF(F364="F",VLOOKUP(MROUND(HZ364,0.5),'F-Weight for Length'!A:I,2,0),VLOOKUP(MROUND(HZ364,0.5),'M-Weight for Length'!A:I,2,0)))))))),0)</f>
        <v/>
      </c>
      <c r="AB364" s="191" t="str">
        <f>IFERROR(IF(D364="","",IF(F364="","",IF(J364="","",IF(K364="","",IF(AND(K364&gt;23,K364&lt;=60),IF(F364="F",VLOOKUP(MROUND(HZ364,0.5),'F-Weight for Length'!K:S,3,0),VLOOKUP(MROUND(HZ364,0.5),'M-Weight for Length'!K:S,3,0)),IF(K364&gt;60,IF(F364="F",VLOOKUP(K364,'F-Weight for Length'!U:AC,3,0),VLOOKUP(K364,'M-Weight for Length'!U:AC,3,0)),IF(F364="F",VLOOKUP(MROUND(HZ364,0.5),'F-Weight for Length'!A:I,3,0),VLOOKUP(MROUND(HZ364,0.5),'M-Weight for Length'!A:I,3,0)))))))),0)</f>
        <v/>
      </c>
      <c r="AC364" s="191" t="str">
        <f>IFERROR(IF(D364="","",IF(F364="","",IF(J364="","",IF(K364="","",IF(AND(K364&gt;23,K364&lt;=60),IF(F364="F",VLOOKUP(MROUND(HZ364,0.5),'F-Weight for Length'!K:S,4,0),VLOOKUP(MROUND(HZ364,0.5),'M-Weight for Length'!K:S,4,0)),IF(K364&gt;60,IF(F364="F",VLOOKUP(K364,'F-Weight for Length'!U:AC,4,0),VLOOKUP(K364,'M-Weight for Length'!U:AC,4,0)),IF(F364="F",VLOOKUP(MROUND(HZ364,0.5),'F-Weight for Length'!A:I,4,0),VLOOKUP(MROUND(HZ364,0.5),'M-Weight for Length'!A:I,4,0)))))))),0)</f>
        <v/>
      </c>
      <c r="AD364" s="191" t="str">
        <f>IFERROR(IF(D364="","",IF(F364="","",IF(J364="","",IF(K364="","",IF(AND(K364&gt;23,K364&lt;=60),IF(F364="F",VLOOKUP(MROUND(HZ364,0.5),'F-Weight for Length'!K:S,5,0),VLOOKUP(MROUND(HZ364,0.5),'M-Weight for Length'!K:S,5,0)),IF(K364&gt;60,IF(F364="F",VLOOKUP(K364,'F-Weight for Length'!U:AC,5,0),VLOOKUP(K364,'M-Weight for Length'!U:AC,5,0)),IF(F364="F",VLOOKUP(MROUND(HZ364,0.5),'F-Weight for Length'!A:I,5,0),VLOOKUP(MROUND(HZ364,0.5),'M-Weight for Length'!A:I,5,0)))))))),0)</f>
        <v/>
      </c>
      <c r="AE364" s="191" t="str">
        <f>IFERROR(IF(D364="","",IF(F364="","",IF(J364="","",IF(K364="","",IF(AND(K364&gt;23,K364&lt;=60),IF(F364="F",VLOOKUP(MROUND(HZ364,0.5),'F-Weight for Length'!K:S,6,0),VLOOKUP(MROUND(HZ364,0.5),'M-Weight for Length'!K:S,6,0)),IF(K364&gt;60,IF(F364="F",VLOOKUP(K364,'F-Weight for Length'!U:AC,6,0),VLOOKUP(K364,'M-Weight for Length'!U:AC,6,0)),IF(F364="F",VLOOKUP(MROUND(HZ364,0.5),'F-Weight for Length'!A:I,6,0),VLOOKUP(MROUND(HZ364,0.5),'M-Weight for Length'!A:I,6,0)))))))),0)</f>
        <v/>
      </c>
      <c r="AF364" s="191" t="str">
        <f>IFERROR(IF(D364="","",IF(F364="","",IF(J364="","",IF(K364="","",IF(AND(K364&gt;23,K364&lt;=60),IF(F364="F",VLOOKUP(MROUND(HZ364,0.5),'F-Weight for Length'!K:S,7,0),VLOOKUP(MROUND(HZ364,0.5),'M-Weight for Length'!K:S,7,0)),IF(K364&gt;60,IF(F364="F",VLOOKUP(K364,'F-Weight for Length'!U:AC,7,0),VLOOKUP(K364,'M-Weight for Length'!U:AC,7,0)),IF(F364="F",VLOOKUP(MROUND(HZ364,0.5),'F-Weight for Length'!A:I,7,0),VLOOKUP(MROUND(HZ364,0.5),'M-Weight for Length'!A:I,7,0)))))))),0)</f>
        <v/>
      </c>
      <c r="AG364" s="191" t="str">
        <f>IFERROR(IF(D364="","",IF(F364="","",IF(J364="","",IF(K364="","",IF(AND(K364&gt;23,K364&lt;=60),IF(F364="F",VLOOKUP(MROUND(HZ364,0.5),'F-Weight for Length'!K:S,8,0),VLOOKUP(MROUND(HZ364,0.5),'M-Weight for Length'!K:S,8,0)),IF(K364&gt;60,IF(F364="F",VLOOKUP(K364,'F-Weight for Length'!U:AC,8,0),VLOOKUP(K364,'M-Weight for Length'!U:AC,8,0)),IF(F364="F",VLOOKUP(MROUND(HZ364,0.5),'F-Weight for Length'!A:I,8,0),VLOOKUP(MROUND(HZ364,0.5),'M-Weight for Length'!A:I,8,0)))))))),0)</f>
        <v/>
      </c>
      <c r="AH364" s="191" t="str">
        <f>IFERROR(IF(D364="","",IF(F364="","",IF(J364="","",IF(K364="","",IF(AND(K364&gt;23,K364&lt;=60),IF(F364="F",VLOOKUP(MROUND(HZ364,0.5),'F-Weight for Length'!K:S,9,0),VLOOKUP(MROUND(HZ364,0.5),'M-Weight for Length'!K:S,9,0)),IF(K364&gt;60,IF(F364="F",VLOOKUP(K364,'F-Weight for Length'!U:AC,9,0),VLOOKUP(K364,'M-Weight for Length'!U:AC,9,0)),IF(F364="F",VLOOKUP(MROUND(HZ364,0.5),'F-Weight for Length'!A:I,9,0),VLOOKUP(MROUND(HZ364,0.5),'M-Weight for Length'!A:I,9,0)))))))),0)</f>
        <v/>
      </c>
      <c r="AI364" s="192">
        <f t="shared" si="1175"/>
        <v>0</v>
      </c>
      <c r="AJ364" s="192">
        <f t="shared" si="1176"/>
        <v>0</v>
      </c>
      <c r="AK364" s="192">
        <f t="shared" si="1177"/>
        <v>0</v>
      </c>
      <c r="AL364" s="192">
        <f t="shared" si="1178"/>
        <v>0</v>
      </c>
      <c r="AM364" s="192">
        <f t="shared" si="1179"/>
        <v>0</v>
      </c>
      <c r="AN364" s="192">
        <f t="shared" si="1180"/>
        <v>0</v>
      </c>
      <c r="AO364" s="192">
        <f t="shared" si="1181"/>
        <v>0</v>
      </c>
      <c r="AP364" s="192">
        <f t="shared" si="1182"/>
        <v>0</v>
      </c>
      <c r="AQ364" s="192">
        <f t="shared" si="1183"/>
        <v>0</v>
      </c>
      <c r="AR364" s="192">
        <f t="shared" si="1184"/>
        <v>0</v>
      </c>
      <c r="AS364" s="192">
        <f t="shared" si="1185"/>
        <v>0</v>
      </c>
      <c r="AT364" s="192">
        <f t="shared" si="1186"/>
        <v>0</v>
      </c>
      <c r="AU364" s="192">
        <f t="shared" si="1187"/>
        <v>0</v>
      </c>
      <c r="AV364" s="192">
        <f t="shared" si="1188"/>
        <v>0</v>
      </c>
      <c r="AW364" s="192">
        <f t="shared" si="1189"/>
        <v>0</v>
      </c>
      <c r="AX364" s="192">
        <f t="shared" si="1190"/>
        <v>0</v>
      </c>
      <c r="AY364" s="192">
        <f t="shared" si="1191"/>
        <v>0</v>
      </c>
      <c r="AZ364" s="192">
        <f t="shared" si="1192"/>
        <v>0</v>
      </c>
      <c r="BA364" s="192">
        <f t="shared" si="1193"/>
        <v>0</v>
      </c>
      <c r="BB364" s="192">
        <f t="shared" si="1194"/>
        <v>0</v>
      </c>
      <c r="BC364" s="192">
        <f t="shared" si="1195"/>
        <v>0</v>
      </c>
      <c r="BD364" s="192">
        <f t="shared" si="1196"/>
        <v>0</v>
      </c>
      <c r="BE364" s="192">
        <f t="shared" si="1197"/>
        <v>0</v>
      </c>
      <c r="BF364" s="192">
        <f t="shared" si="1198"/>
        <v>0</v>
      </c>
      <c r="BG364" s="192">
        <f t="shared" si="1199"/>
        <v>0</v>
      </c>
      <c r="BH364" s="192">
        <f t="shared" si="1200"/>
        <v>0</v>
      </c>
      <c r="BI364" s="192">
        <f t="shared" si="1201"/>
        <v>0</v>
      </c>
      <c r="BJ364" s="192">
        <f t="shared" si="1202"/>
        <v>0</v>
      </c>
      <c r="BK364" s="192">
        <f t="shared" si="1203"/>
        <v>0</v>
      </c>
      <c r="BL364" s="192">
        <f t="shared" si="1204"/>
        <v>0</v>
      </c>
      <c r="BM364" s="192">
        <f t="shared" si="1205"/>
        <v>0</v>
      </c>
      <c r="BN364" s="192">
        <f t="shared" si="1206"/>
        <v>0</v>
      </c>
      <c r="BO364" s="192">
        <f t="shared" si="1207"/>
        <v>0</v>
      </c>
      <c r="BP364" s="192">
        <f t="shared" si="1208"/>
        <v>0</v>
      </c>
      <c r="BQ364" s="192">
        <f t="shared" si="1209"/>
        <v>0</v>
      </c>
      <c r="BR364" s="192">
        <f t="shared" si="1210"/>
        <v>0</v>
      </c>
      <c r="BS364" s="192">
        <f t="shared" si="1211"/>
        <v>0</v>
      </c>
      <c r="BT364" s="192">
        <f t="shared" si="1212"/>
        <v>0</v>
      </c>
      <c r="BU364" s="192">
        <f t="shared" si="1213"/>
        <v>0</v>
      </c>
      <c r="BV364" s="192">
        <f t="shared" si="1214"/>
        <v>0</v>
      </c>
      <c r="BW364" s="192">
        <f t="shared" si="1215"/>
        <v>0</v>
      </c>
      <c r="BX364" s="192">
        <f t="shared" si="1216"/>
        <v>0</v>
      </c>
      <c r="BY364" s="192">
        <f t="shared" si="1217"/>
        <v>0</v>
      </c>
      <c r="BZ364" s="192">
        <f t="shared" si="1218"/>
        <v>0</v>
      </c>
      <c r="CA364" s="192">
        <f t="shared" si="1219"/>
        <v>0</v>
      </c>
      <c r="CB364" s="192">
        <f t="shared" si="1220"/>
        <v>0</v>
      </c>
      <c r="CC364" s="192">
        <f t="shared" si="1221"/>
        <v>0</v>
      </c>
      <c r="CD364" s="192">
        <f t="shared" si="1222"/>
        <v>0</v>
      </c>
      <c r="CE364" s="192">
        <f t="shared" si="1223"/>
        <v>0</v>
      </c>
      <c r="CF364" s="192">
        <f t="shared" si="1224"/>
        <v>0</v>
      </c>
      <c r="CG364" s="192">
        <f t="shared" si="1225"/>
        <v>0</v>
      </c>
      <c r="CH364" s="192">
        <f t="shared" si="1226"/>
        <v>0</v>
      </c>
      <c r="CI364" s="192">
        <f t="shared" si="1227"/>
        <v>0</v>
      </c>
      <c r="CJ364" s="192">
        <f t="shared" si="1228"/>
        <v>0</v>
      </c>
      <c r="CK364" s="192">
        <f t="shared" si="1229"/>
        <v>0</v>
      </c>
      <c r="CL364" s="192">
        <f t="shared" si="1230"/>
        <v>0</v>
      </c>
      <c r="CM364" s="192">
        <f t="shared" si="1231"/>
        <v>0</v>
      </c>
      <c r="CN364" s="192">
        <f t="shared" si="1232"/>
        <v>0</v>
      </c>
      <c r="CO364" s="192">
        <f t="shared" si="1233"/>
        <v>0</v>
      </c>
      <c r="CP364" s="192">
        <f t="shared" si="1234"/>
        <v>0</v>
      </c>
      <c r="CQ364" s="192">
        <f t="shared" si="1235"/>
        <v>0</v>
      </c>
      <c r="CR364" s="192">
        <f t="shared" si="1236"/>
        <v>0</v>
      </c>
      <c r="CS364" s="192">
        <f t="shared" si="1237"/>
        <v>0</v>
      </c>
      <c r="CT364" s="192">
        <f t="shared" si="1238"/>
        <v>0</v>
      </c>
      <c r="CU364" s="192">
        <f t="shared" si="1239"/>
        <v>0</v>
      </c>
      <c r="CV364" s="192">
        <f t="shared" si="1240"/>
        <v>0</v>
      </c>
      <c r="CW364" s="192">
        <f t="shared" si="1241"/>
        <v>0</v>
      </c>
      <c r="CX364" s="192">
        <f t="shared" si="1242"/>
        <v>0</v>
      </c>
      <c r="CY364" s="192">
        <f t="shared" si="1243"/>
        <v>0</v>
      </c>
      <c r="CZ364" s="192">
        <f t="shared" si="1244"/>
        <v>0</v>
      </c>
      <c r="DA364" s="192">
        <f t="shared" si="1245"/>
        <v>0</v>
      </c>
      <c r="DB364" s="192">
        <f t="shared" si="1246"/>
        <v>0</v>
      </c>
      <c r="DC364" s="192">
        <f t="shared" si="1247"/>
        <v>0</v>
      </c>
      <c r="DD364" s="192">
        <f t="shared" si="1248"/>
        <v>0</v>
      </c>
      <c r="DE364" s="192">
        <f t="shared" si="1249"/>
        <v>0</v>
      </c>
      <c r="DF364" s="192">
        <f t="shared" si="1250"/>
        <v>0</v>
      </c>
      <c r="DG364" s="192">
        <f t="shared" si="1251"/>
        <v>0</v>
      </c>
      <c r="DH364" s="192">
        <f t="shared" si="1252"/>
        <v>0</v>
      </c>
      <c r="DI364" s="192">
        <f t="shared" si="1253"/>
        <v>0</v>
      </c>
      <c r="DJ364" s="192">
        <f t="shared" si="1254"/>
        <v>0</v>
      </c>
      <c r="DK364" s="192">
        <f t="shared" si="1255"/>
        <v>0</v>
      </c>
      <c r="DL364" s="192">
        <f t="shared" si="1256"/>
        <v>0</v>
      </c>
      <c r="DM364" s="192">
        <f t="shared" si="1257"/>
        <v>0</v>
      </c>
      <c r="DN364" s="192">
        <f t="shared" si="1258"/>
        <v>0</v>
      </c>
      <c r="DO364" s="192">
        <f t="shared" si="1259"/>
        <v>0</v>
      </c>
      <c r="DP364" s="192">
        <f t="shared" si="1260"/>
        <v>0</v>
      </c>
      <c r="DQ364" s="192">
        <f t="shared" si="1261"/>
        <v>0</v>
      </c>
      <c r="DR364" s="192">
        <f t="shared" si="1262"/>
        <v>0</v>
      </c>
      <c r="DS364" s="192">
        <f t="shared" si="1263"/>
        <v>0</v>
      </c>
      <c r="DT364" s="192">
        <f t="shared" si="1264"/>
        <v>0</v>
      </c>
      <c r="DU364" s="192">
        <f t="shared" si="1265"/>
        <v>0</v>
      </c>
      <c r="DV364" s="193">
        <f t="shared" si="1266"/>
        <v>0</v>
      </c>
      <c r="DW364" s="193">
        <f t="shared" si="1267"/>
        <v>0</v>
      </c>
      <c r="DX364" s="193">
        <f t="shared" si="1268"/>
        <v>0</v>
      </c>
      <c r="DY364" s="193">
        <f t="shared" si="1269"/>
        <v>0</v>
      </c>
      <c r="DZ364" s="193">
        <f t="shared" si="1270"/>
        <v>0</v>
      </c>
      <c r="EA364" s="192">
        <f t="shared" si="1271"/>
        <v>0</v>
      </c>
      <c r="EB364" s="192">
        <f t="shared" si="1272"/>
        <v>0</v>
      </c>
      <c r="EC364" s="192">
        <f t="shared" si="1273"/>
        <v>0</v>
      </c>
      <c r="ED364" s="192">
        <f t="shared" si="1274"/>
        <v>0</v>
      </c>
      <c r="EE364" s="192">
        <f t="shared" si="1275"/>
        <v>0</v>
      </c>
      <c r="EF364" s="192">
        <f t="shared" si="1276"/>
        <v>0</v>
      </c>
      <c r="EG364" s="192">
        <f t="shared" si="1277"/>
        <v>0</v>
      </c>
      <c r="EH364" s="192">
        <f t="shared" si="1278"/>
        <v>0</v>
      </c>
      <c r="EI364" s="192">
        <f t="shared" si="1279"/>
        <v>0</v>
      </c>
      <c r="EJ364" s="192">
        <f t="shared" si="1280"/>
        <v>0</v>
      </c>
      <c r="EK364" s="192">
        <f t="shared" si="1281"/>
        <v>0</v>
      </c>
      <c r="EL364" s="192">
        <f t="shared" si="1282"/>
        <v>0</v>
      </c>
      <c r="EM364" s="192">
        <f t="shared" si="1283"/>
        <v>0</v>
      </c>
      <c r="EN364" s="192">
        <f t="shared" si="1284"/>
        <v>0</v>
      </c>
      <c r="EO364" s="192">
        <f t="shared" si="1285"/>
        <v>0</v>
      </c>
      <c r="EP364" s="192">
        <f t="shared" si="1286"/>
        <v>0</v>
      </c>
      <c r="EQ364" s="192">
        <f t="shared" si="1287"/>
        <v>0</v>
      </c>
      <c r="ER364" s="192">
        <f t="shared" si="1288"/>
        <v>0</v>
      </c>
      <c r="ES364" s="192">
        <f t="shared" si="1289"/>
        <v>0</v>
      </c>
      <c r="ET364" s="192">
        <f t="shared" si="1290"/>
        <v>0</v>
      </c>
      <c r="EU364" s="192">
        <f t="shared" si="1291"/>
        <v>0</v>
      </c>
      <c r="EV364" s="192">
        <f t="shared" si="1292"/>
        <v>0</v>
      </c>
      <c r="EW364" s="192">
        <f t="shared" si="1293"/>
        <v>0</v>
      </c>
      <c r="EX364" s="192">
        <f t="shared" si="1294"/>
        <v>0</v>
      </c>
      <c r="EY364" s="192">
        <f t="shared" si="1295"/>
        <v>0</v>
      </c>
      <c r="EZ364" s="192">
        <f t="shared" si="1296"/>
        <v>0</v>
      </c>
      <c r="FA364" s="192">
        <f t="shared" si="1297"/>
        <v>0</v>
      </c>
      <c r="FB364" s="192">
        <f t="shared" si="1298"/>
        <v>0</v>
      </c>
      <c r="FC364" s="192">
        <f t="shared" si="1299"/>
        <v>0</v>
      </c>
      <c r="FD364" s="192">
        <f t="shared" si="1300"/>
        <v>0</v>
      </c>
      <c r="FE364" s="192">
        <f t="shared" si="1301"/>
        <v>0</v>
      </c>
      <c r="FF364" s="192">
        <f t="shared" si="1302"/>
        <v>0</v>
      </c>
      <c r="FG364" s="192">
        <f t="shared" si="1303"/>
        <v>0</v>
      </c>
      <c r="FH364" s="192">
        <f t="shared" si="1304"/>
        <v>0</v>
      </c>
      <c r="FI364" s="192">
        <f t="shared" si="1305"/>
        <v>0</v>
      </c>
      <c r="FJ364" s="192">
        <f t="shared" si="1306"/>
        <v>0</v>
      </c>
      <c r="FK364" s="192">
        <f t="shared" si="1307"/>
        <v>0</v>
      </c>
      <c r="FL364" s="192">
        <f t="shared" si="1308"/>
        <v>0</v>
      </c>
      <c r="FM364" s="192">
        <f t="shared" si="1309"/>
        <v>0</v>
      </c>
      <c r="FN364" s="192">
        <f t="shared" si="1310"/>
        <v>0</v>
      </c>
      <c r="FO364" s="192">
        <f t="shared" si="1311"/>
        <v>0</v>
      </c>
      <c r="FP364" s="192">
        <f t="shared" si="1312"/>
        <v>0</v>
      </c>
      <c r="FQ364" s="192">
        <f t="shared" si="1313"/>
        <v>0</v>
      </c>
      <c r="FR364" s="192">
        <f t="shared" si="1314"/>
        <v>0</v>
      </c>
      <c r="FS364" s="192">
        <f t="shared" si="1315"/>
        <v>0</v>
      </c>
      <c r="FT364" s="192">
        <f t="shared" si="1316"/>
        <v>0</v>
      </c>
      <c r="FU364" s="192">
        <f t="shared" si="1317"/>
        <v>0</v>
      </c>
      <c r="FV364" s="192">
        <f t="shared" si="1318"/>
        <v>0</v>
      </c>
      <c r="FW364" s="192">
        <f t="shared" si="1319"/>
        <v>0</v>
      </c>
      <c r="FX364" s="192">
        <f t="shared" si="1320"/>
        <v>0</v>
      </c>
      <c r="FY364" s="192">
        <f t="shared" si="1321"/>
        <v>0</v>
      </c>
      <c r="FZ364" s="192">
        <f t="shared" si="1322"/>
        <v>0</v>
      </c>
      <c r="GA364" s="192">
        <f t="shared" si="1323"/>
        <v>0</v>
      </c>
      <c r="GB364" s="192">
        <f t="shared" si="1324"/>
        <v>0</v>
      </c>
      <c r="GC364" s="192">
        <f t="shared" si="1325"/>
        <v>0</v>
      </c>
      <c r="GD364" s="192">
        <f t="shared" si="1326"/>
        <v>0</v>
      </c>
      <c r="GE364" s="192">
        <f t="shared" si="1327"/>
        <v>0</v>
      </c>
      <c r="GF364" s="192">
        <f t="shared" si="1328"/>
        <v>0</v>
      </c>
      <c r="GG364" s="192">
        <f t="shared" si="1329"/>
        <v>0</v>
      </c>
      <c r="GH364" s="192">
        <f t="shared" si="1330"/>
        <v>0</v>
      </c>
      <c r="GI364" s="192">
        <f t="shared" si="1331"/>
        <v>0</v>
      </c>
      <c r="GJ364" s="192">
        <f t="shared" si="1332"/>
        <v>0</v>
      </c>
      <c r="GK364" s="192">
        <f t="shared" si="1333"/>
        <v>0</v>
      </c>
      <c r="GL364" s="192">
        <f t="shared" si="1334"/>
        <v>0</v>
      </c>
      <c r="GM364" s="192">
        <f t="shared" si="1335"/>
        <v>0</v>
      </c>
      <c r="GN364" s="192">
        <f t="shared" si="1336"/>
        <v>0</v>
      </c>
      <c r="GO364" s="192">
        <f t="shared" si="1337"/>
        <v>0</v>
      </c>
      <c r="GP364" s="192">
        <f t="shared" si="1338"/>
        <v>0</v>
      </c>
      <c r="GQ364" s="192">
        <f t="shared" si="1339"/>
        <v>0</v>
      </c>
      <c r="GR364" s="192">
        <f t="shared" si="1340"/>
        <v>0</v>
      </c>
      <c r="GS364" s="192">
        <f t="shared" si="1341"/>
        <v>0</v>
      </c>
      <c r="GT364" s="192">
        <f t="shared" si="1342"/>
        <v>0</v>
      </c>
      <c r="GU364" s="192">
        <f t="shared" si="1343"/>
        <v>0</v>
      </c>
      <c r="GV364" s="192">
        <f t="shared" si="1344"/>
        <v>0</v>
      </c>
      <c r="GW364" s="192">
        <f t="shared" si="1345"/>
        <v>0</v>
      </c>
      <c r="GX364" s="192">
        <f t="shared" si="1346"/>
        <v>0</v>
      </c>
      <c r="GY364" s="192">
        <f t="shared" si="1347"/>
        <v>0</v>
      </c>
      <c r="GZ364" s="192">
        <f t="shared" si="1348"/>
        <v>0</v>
      </c>
      <c r="HA364" s="192">
        <f t="shared" si="1349"/>
        <v>0</v>
      </c>
      <c r="HB364" s="192">
        <f t="shared" si="1350"/>
        <v>0</v>
      </c>
      <c r="HC364" s="192">
        <f t="shared" si="1351"/>
        <v>0</v>
      </c>
      <c r="HD364" s="192">
        <f t="shared" si="1352"/>
        <v>0</v>
      </c>
      <c r="HE364" s="192">
        <f t="shared" si="1353"/>
        <v>0</v>
      </c>
      <c r="HF364" s="192">
        <f t="shared" si="1354"/>
        <v>0</v>
      </c>
      <c r="HG364" s="192">
        <f t="shared" si="1355"/>
        <v>0</v>
      </c>
      <c r="HH364" s="192">
        <f t="shared" si="1356"/>
        <v>0</v>
      </c>
      <c r="HI364" s="192">
        <f t="shared" si="1357"/>
        <v>0</v>
      </c>
      <c r="HJ364" s="192">
        <f t="shared" si="1358"/>
        <v>0</v>
      </c>
      <c r="HK364" s="192">
        <f t="shared" si="1359"/>
        <v>0</v>
      </c>
      <c r="HL364" s="192">
        <f t="shared" si="1360"/>
        <v>0</v>
      </c>
      <c r="HM364" s="192">
        <f t="shared" si="1361"/>
        <v>0</v>
      </c>
      <c r="HN364" s="194">
        <f t="shared" si="1362"/>
        <v>0</v>
      </c>
      <c r="HO364" s="194">
        <f t="shared" si="1363"/>
        <v>0</v>
      </c>
      <c r="HP364" s="194">
        <f t="shared" si="1364"/>
        <v>0</v>
      </c>
      <c r="HQ364" s="194">
        <f t="shared" si="1365"/>
        <v>0</v>
      </c>
      <c r="HR364" s="194">
        <f t="shared" si="1366"/>
        <v>0</v>
      </c>
      <c r="HS364" s="195" t="str">
        <f t="shared" si="1163"/>
        <v/>
      </c>
      <c r="HT364" s="196">
        <f t="shared" si="1159"/>
        <v>0</v>
      </c>
      <c r="HU364" s="196">
        <f t="shared" si="1160"/>
        <v>0</v>
      </c>
      <c r="HV364" s="197" t="str">
        <f t="shared" si="1164"/>
        <v/>
      </c>
      <c r="HW364" s="197" t="str">
        <f t="shared" si="1367"/>
        <v/>
      </c>
      <c r="HX364" s="197" t="str">
        <f t="shared" si="1368"/>
        <v/>
      </c>
      <c r="HY364" s="195" t="str">
        <f t="shared" si="1165"/>
        <v/>
      </c>
      <c r="HZ364" s="30">
        <f t="shared" si="1161"/>
        <v>0</v>
      </c>
      <c r="IA364" s="198">
        <f t="shared" si="1166"/>
        <v>0</v>
      </c>
      <c r="IB364" s="195"/>
      <c r="IC364" s="195">
        <f t="shared" si="1369"/>
        <v>0</v>
      </c>
      <c r="ID364" s="195">
        <f t="shared" si="1167"/>
        <v>0</v>
      </c>
      <c r="IE364" s="195">
        <f t="shared" si="1370"/>
        <v>0</v>
      </c>
      <c r="IF364" s="195">
        <f t="shared" si="1168"/>
        <v>0</v>
      </c>
      <c r="IG364" s="307">
        <f t="shared" si="1169"/>
        <v>0</v>
      </c>
      <c r="IH364" s="307">
        <f t="shared" si="1170"/>
        <v>0</v>
      </c>
      <c r="II364" s="44">
        <f t="shared" si="1171"/>
        <v>0</v>
      </c>
      <c r="IJ364" s="44">
        <f t="shared" si="1371"/>
        <v>0</v>
      </c>
      <c r="IK364" s="44">
        <f t="shared" si="1372"/>
        <v>0</v>
      </c>
      <c r="IL364" s="44">
        <f t="shared" si="1373"/>
        <v>0</v>
      </c>
      <c r="IM364" s="44">
        <f t="shared" si="1374"/>
        <v>0</v>
      </c>
      <c r="IN364" s="44">
        <f t="shared" si="1375"/>
        <v>0</v>
      </c>
      <c r="IO364" s="44">
        <f t="shared" si="1376"/>
        <v>0</v>
      </c>
    </row>
    <row r="365" spans="1:249" ht="18" customHeight="1">
      <c r="A365" s="188">
        <v>359</v>
      </c>
      <c r="B365" s="326"/>
      <c r="C365" s="289"/>
      <c r="D365" s="199"/>
      <c r="E365" s="189"/>
      <c r="F365" s="189"/>
      <c r="G365" s="190"/>
      <c r="H365" s="190"/>
      <c r="I365" s="272"/>
      <c r="J365" s="207"/>
      <c r="K365" s="214" t="str">
        <f t="shared" si="1172"/>
        <v/>
      </c>
      <c r="L365" s="200" t="str">
        <f t="shared" si="1173"/>
        <v/>
      </c>
      <c r="M365" s="200" t="str">
        <f t="shared" si="1174"/>
        <v/>
      </c>
      <c r="N365" s="209" t="str">
        <f t="shared" si="1162"/>
        <v/>
      </c>
      <c r="O365" s="208" t="str">
        <f>IFERROR(IF(D365="","",IF(K365="","",IF(I365="","",IF(F365="F",VLOOKUP(K365,F!A:G,2,0),IF(F365="M",VLOOKUP(K365,M!A:G,2,0),""))))),0)</f>
        <v/>
      </c>
      <c r="P365" s="191" t="str">
        <f>IFERROR(IF(D365="","",IF(K365="","",IF(I365="","",IF(F365="F",VLOOKUP(K365,F!A:G,3,0),IF(F365="M",VLOOKUP(K365,M!A:G,3,0),""))))),0)</f>
        <v/>
      </c>
      <c r="Q365" s="191" t="str">
        <f>IFERROR(IF(D365="","",IF(K365="","",IF(I365="","",IF(F365="F",VLOOKUP(K365,F!A:G,4,0),IF(F365="M",VLOOKUP(K365,M!A:G,4,0),""))))),0)</f>
        <v/>
      </c>
      <c r="R365" s="191" t="str">
        <f>IFERROR(IF(D365="","",IF(K365="","",IF(I365="","",IF(F365="F",VLOOKUP(K365,F!A:G,5,0),IF(F365="M",VLOOKUP(K365,M!A:G,5,0),""))))),0)</f>
        <v/>
      </c>
      <c r="S365" s="191" t="str">
        <f>IFERROR(IF(D365="","",IF(K365="","",IF(I365="","",IF(F365="F",VLOOKUP(K365,F!A:G,6,0),IF(F365="M",VLOOKUP(K365,M!A:G,6,0),""))))),0)</f>
        <v/>
      </c>
      <c r="T365" s="191" t="str">
        <f>IFERROR(IF(D365="","",IF(K365="","",IF(I365="","",IF(F365="F",VLOOKUP(K365,F!A:G,7,0),IF(F365="M",VLOOKUP(K365,M!A:G,7,0),""))))),0)</f>
        <v/>
      </c>
      <c r="U365" s="191" t="str">
        <f>IFERROR(IF(D365="","",IF(K365="","",IF(J365="","",IF(F365="F",VLOOKUP(K365,F!A:M,8,0),IF(F365="M",VLOOKUP(K365,M!A:M,8,0),""))))),0)</f>
        <v/>
      </c>
      <c r="V365" s="191" t="str">
        <f>IFERROR(IF(D365="","",IF(K365="","",IF(J365="","",IF(F365="F",VLOOKUP(K365,F!A:M,9,0),IF(F365="M",VLOOKUP(K365,M!A:M,9,0),""))))),0)</f>
        <v/>
      </c>
      <c r="W365" s="191" t="str">
        <f>IFERROR(IF(D365="","",IF(K365="","",IF(J365="","",IF(F365="F",VLOOKUP(K365,F!A:M,10,0),IF(F365="M",VLOOKUP(K365,M!A:M,10,0),""))))),0)</f>
        <v/>
      </c>
      <c r="X365" s="191" t="str">
        <f>IFERROR(IF(D365="","",IF(K365="","",IF(J365="","",IF(F365="F",VLOOKUP(K365,F!A:M,11,0),IF(F365="M",VLOOKUP(K365,M!A:M,11,0),""))))),0)</f>
        <v/>
      </c>
      <c r="Y365" s="191" t="str">
        <f>IFERROR(IF(D365="","",IF(K365="","",IF(J365="","",IF(F365="F",VLOOKUP(K365,F!A:M,12,0),IF(F365="M",VLOOKUP(K365,M!A:M,12,0),""))))),0)</f>
        <v/>
      </c>
      <c r="Z365" s="191" t="str">
        <f>IFERROR(IF(D365="","",IF(K365="","",IF(J365="","",IF(F365="F",VLOOKUP(K365,F!A:M,13,0),IF(F365="M",VLOOKUP(K365,M!A:M,13,0),""))))),0)</f>
        <v/>
      </c>
      <c r="AA365" s="191" t="str">
        <f>IFERROR(IF(D365="","",IF(F365="","",IF(J365="","",IF(K365="","",IF(AND(K365&gt;23,K365&lt;=60),IF(F365="F",VLOOKUP(MROUND(HZ365,0.5),'F-Weight for Length'!K:S,2,0),VLOOKUP(MROUND(HZ365,0.5),'M-Weight for Length'!K:S,2,0)),IF(K365&gt;60,IF(F365="F",VLOOKUP(K365,'F-Weight for Length'!U:AC,2,0),VLOOKUP(K365,'M-Weight for Length'!U:AC,2,0)),IF(F365="F",VLOOKUP(MROUND(HZ365,0.5),'F-Weight for Length'!A:I,2,0),VLOOKUP(MROUND(HZ365,0.5),'M-Weight for Length'!A:I,2,0)))))))),0)</f>
        <v/>
      </c>
      <c r="AB365" s="191" t="str">
        <f>IFERROR(IF(D365="","",IF(F365="","",IF(J365="","",IF(K365="","",IF(AND(K365&gt;23,K365&lt;=60),IF(F365="F",VLOOKUP(MROUND(HZ365,0.5),'F-Weight for Length'!K:S,3,0),VLOOKUP(MROUND(HZ365,0.5),'M-Weight for Length'!K:S,3,0)),IF(K365&gt;60,IF(F365="F",VLOOKUP(K365,'F-Weight for Length'!U:AC,3,0),VLOOKUP(K365,'M-Weight for Length'!U:AC,3,0)),IF(F365="F",VLOOKUP(MROUND(HZ365,0.5),'F-Weight for Length'!A:I,3,0),VLOOKUP(MROUND(HZ365,0.5),'M-Weight for Length'!A:I,3,0)))))))),0)</f>
        <v/>
      </c>
      <c r="AC365" s="191" t="str">
        <f>IFERROR(IF(D365="","",IF(F365="","",IF(J365="","",IF(K365="","",IF(AND(K365&gt;23,K365&lt;=60),IF(F365="F",VLOOKUP(MROUND(HZ365,0.5),'F-Weight for Length'!K:S,4,0),VLOOKUP(MROUND(HZ365,0.5),'M-Weight for Length'!K:S,4,0)),IF(K365&gt;60,IF(F365="F",VLOOKUP(K365,'F-Weight for Length'!U:AC,4,0),VLOOKUP(K365,'M-Weight for Length'!U:AC,4,0)),IF(F365="F",VLOOKUP(MROUND(HZ365,0.5),'F-Weight for Length'!A:I,4,0),VLOOKUP(MROUND(HZ365,0.5),'M-Weight for Length'!A:I,4,0)))))))),0)</f>
        <v/>
      </c>
      <c r="AD365" s="191" t="str">
        <f>IFERROR(IF(D365="","",IF(F365="","",IF(J365="","",IF(K365="","",IF(AND(K365&gt;23,K365&lt;=60),IF(F365="F",VLOOKUP(MROUND(HZ365,0.5),'F-Weight for Length'!K:S,5,0),VLOOKUP(MROUND(HZ365,0.5),'M-Weight for Length'!K:S,5,0)),IF(K365&gt;60,IF(F365="F",VLOOKUP(K365,'F-Weight for Length'!U:AC,5,0),VLOOKUP(K365,'M-Weight for Length'!U:AC,5,0)),IF(F365="F",VLOOKUP(MROUND(HZ365,0.5),'F-Weight for Length'!A:I,5,0),VLOOKUP(MROUND(HZ365,0.5),'M-Weight for Length'!A:I,5,0)))))))),0)</f>
        <v/>
      </c>
      <c r="AE365" s="191" t="str">
        <f>IFERROR(IF(D365="","",IF(F365="","",IF(J365="","",IF(K365="","",IF(AND(K365&gt;23,K365&lt;=60),IF(F365="F",VLOOKUP(MROUND(HZ365,0.5),'F-Weight for Length'!K:S,6,0),VLOOKUP(MROUND(HZ365,0.5),'M-Weight for Length'!K:S,6,0)),IF(K365&gt;60,IF(F365="F",VLOOKUP(K365,'F-Weight for Length'!U:AC,6,0),VLOOKUP(K365,'M-Weight for Length'!U:AC,6,0)),IF(F365="F",VLOOKUP(MROUND(HZ365,0.5),'F-Weight for Length'!A:I,6,0),VLOOKUP(MROUND(HZ365,0.5),'M-Weight for Length'!A:I,6,0)))))))),0)</f>
        <v/>
      </c>
      <c r="AF365" s="191" t="str">
        <f>IFERROR(IF(D365="","",IF(F365="","",IF(J365="","",IF(K365="","",IF(AND(K365&gt;23,K365&lt;=60),IF(F365="F",VLOOKUP(MROUND(HZ365,0.5),'F-Weight for Length'!K:S,7,0),VLOOKUP(MROUND(HZ365,0.5),'M-Weight for Length'!K:S,7,0)),IF(K365&gt;60,IF(F365="F",VLOOKUP(K365,'F-Weight for Length'!U:AC,7,0),VLOOKUP(K365,'M-Weight for Length'!U:AC,7,0)),IF(F365="F",VLOOKUP(MROUND(HZ365,0.5),'F-Weight for Length'!A:I,7,0),VLOOKUP(MROUND(HZ365,0.5),'M-Weight for Length'!A:I,7,0)))))))),0)</f>
        <v/>
      </c>
      <c r="AG365" s="191" t="str">
        <f>IFERROR(IF(D365="","",IF(F365="","",IF(J365="","",IF(K365="","",IF(AND(K365&gt;23,K365&lt;=60),IF(F365="F",VLOOKUP(MROUND(HZ365,0.5),'F-Weight for Length'!K:S,8,0),VLOOKUP(MROUND(HZ365,0.5),'M-Weight for Length'!K:S,8,0)),IF(K365&gt;60,IF(F365="F",VLOOKUP(K365,'F-Weight for Length'!U:AC,8,0),VLOOKUP(K365,'M-Weight for Length'!U:AC,8,0)),IF(F365="F",VLOOKUP(MROUND(HZ365,0.5),'F-Weight for Length'!A:I,8,0),VLOOKUP(MROUND(HZ365,0.5),'M-Weight for Length'!A:I,8,0)))))))),0)</f>
        <v/>
      </c>
      <c r="AH365" s="191" t="str">
        <f>IFERROR(IF(D365="","",IF(F365="","",IF(J365="","",IF(K365="","",IF(AND(K365&gt;23,K365&lt;=60),IF(F365="F",VLOOKUP(MROUND(HZ365,0.5),'F-Weight for Length'!K:S,9,0),VLOOKUP(MROUND(HZ365,0.5),'M-Weight for Length'!K:S,9,0)),IF(K365&gt;60,IF(F365="F",VLOOKUP(K365,'F-Weight for Length'!U:AC,9,0),VLOOKUP(K365,'M-Weight for Length'!U:AC,9,0)),IF(F365="F",VLOOKUP(MROUND(HZ365,0.5),'F-Weight for Length'!A:I,9,0),VLOOKUP(MROUND(HZ365,0.5),'M-Weight for Length'!A:I,9,0)))))))),0)</f>
        <v/>
      </c>
      <c r="AI365" s="192">
        <f t="shared" si="1175"/>
        <v>0</v>
      </c>
      <c r="AJ365" s="192">
        <f t="shared" si="1176"/>
        <v>0</v>
      </c>
      <c r="AK365" s="192">
        <f t="shared" si="1177"/>
        <v>0</v>
      </c>
      <c r="AL365" s="192">
        <f t="shared" si="1178"/>
        <v>0</v>
      </c>
      <c r="AM365" s="192">
        <f t="shared" si="1179"/>
        <v>0</v>
      </c>
      <c r="AN365" s="192">
        <f t="shared" si="1180"/>
        <v>0</v>
      </c>
      <c r="AO365" s="192">
        <f t="shared" si="1181"/>
        <v>0</v>
      </c>
      <c r="AP365" s="192">
        <f t="shared" si="1182"/>
        <v>0</v>
      </c>
      <c r="AQ365" s="192">
        <f t="shared" si="1183"/>
        <v>0</v>
      </c>
      <c r="AR365" s="192">
        <f t="shared" si="1184"/>
        <v>0</v>
      </c>
      <c r="AS365" s="192">
        <f t="shared" si="1185"/>
        <v>0</v>
      </c>
      <c r="AT365" s="192">
        <f t="shared" si="1186"/>
        <v>0</v>
      </c>
      <c r="AU365" s="192">
        <f t="shared" si="1187"/>
        <v>0</v>
      </c>
      <c r="AV365" s="192">
        <f t="shared" si="1188"/>
        <v>0</v>
      </c>
      <c r="AW365" s="192">
        <f t="shared" si="1189"/>
        <v>0</v>
      </c>
      <c r="AX365" s="192">
        <f t="shared" si="1190"/>
        <v>0</v>
      </c>
      <c r="AY365" s="192">
        <f t="shared" si="1191"/>
        <v>0</v>
      </c>
      <c r="AZ365" s="192">
        <f t="shared" si="1192"/>
        <v>0</v>
      </c>
      <c r="BA365" s="192">
        <f t="shared" si="1193"/>
        <v>0</v>
      </c>
      <c r="BB365" s="192">
        <f t="shared" si="1194"/>
        <v>0</v>
      </c>
      <c r="BC365" s="192">
        <f t="shared" si="1195"/>
        <v>0</v>
      </c>
      <c r="BD365" s="192">
        <f t="shared" si="1196"/>
        <v>0</v>
      </c>
      <c r="BE365" s="192">
        <f t="shared" si="1197"/>
        <v>0</v>
      </c>
      <c r="BF365" s="192">
        <f t="shared" si="1198"/>
        <v>0</v>
      </c>
      <c r="BG365" s="192">
        <f t="shared" si="1199"/>
        <v>0</v>
      </c>
      <c r="BH365" s="192">
        <f t="shared" si="1200"/>
        <v>0</v>
      </c>
      <c r="BI365" s="192">
        <f t="shared" si="1201"/>
        <v>0</v>
      </c>
      <c r="BJ365" s="192">
        <f t="shared" si="1202"/>
        <v>0</v>
      </c>
      <c r="BK365" s="192">
        <f t="shared" si="1203"/>
        <v>0</v>
      </c>
      <c r="BL365" s="192">
        <f t="shared" si="1204"/>
        <v>0</v>
      </c>
      <c r="BM365" s="192">
        <f t="shared" si="1205"/>
        <v>0</v>
      </c>
      <c r="BN365" s="192">
        <f t="shared" si="1206"/>
        <v>0</v>
      </c>
      <c r="BO365" s="192">
        <f t="shared" si="1207"/>
        <v>0</v>
      </c>
      <c r="BP365" s="192">
        <f t="shared" si="1208"/>
        <v>0</v>
      </c>
      <c r="BQ365" s="192">
        <f t="shared" si="1209"/>
        <v>0</v>
      </c>
      <c r="BR365" s="192">
        <f t="shared" si="1210"/>
        <v>0</v>
      </c>
      <c r="BS365" s="192">
        <f t="shared" si="1211"/>
        <v>0</v>
      </c>
      <c r="BT365" s="192">
        <f t="shared" si="1212"/>
        <v>0</v>
      </c>
      <c r="BU365" s="192">
        <f t="shared" si="1213"/>
        <v>0</v>
      </c>
      <c r="BV365" s="192">
        <f t="shared" si="1214"/>
        <v>0</v>
      </c>
      <c r="BW365" s="192">
        <f t="shared" si="1215"/>
        <v>0</v>
      </c>
      <c r="BX365" s="192">
        <f t="shared" si="1216"/>
        <v>0</v>
      </c>
      <c r="BY365" s="192">
        <f t="shared" si="1217"/>
        <v>0</v>
      </c>
      <c r="BZ365" s="192">
        <f t="shared" si="1218"/>
        <v>0</v>
      </c>
      <c r="CA365" s="192">
        <f t="shared" si="1219"/>
        <v>0</v>
      </c>
      <c r="CB365" s="192">
        <f t="shared" si="1220"/>
        <v>0</v>
      </c>
      <c r="CC365" s="192">
        <f t="shared" si="1221"/>
        <v>0</v>
      </c>
      <c r="CD365" s="192">
        <f t="shared" si="1222"/>
        <v>0</v>
      </c>
      <c r="CE365" s="192">
        <f t="shared" si="1223"/>
        <v>0</v>
      </c>
      <c r="CF365" s="192">
        <f t="shared" si="1224"/>
        <v>0</v>
      </c>
      <c r="CG365" s="192">
        <f t="shared" si="1225"/>
        <v>0</v>
      </c>
      <c r="CH365" s="192">
        <f t="shared" si="1226"/>
        <v>0</v>
      </c>
      <c r="CI365" s="192">
        <f t="shared" si="1227"/>
        <v>0</v>
      </c>
      <c r="CJ365" s="192">
        <f t="shared" si="1228"/>
        <v>0</v>
      </c>
      <c r="CK365" s="192">
        <f t="shared" si="1229"/>
        <v>0</v>
      </c>
      <c r="CL365" s="192">
        <f t="shared" si="1230"/>
        <v>0</v>
      </c>
      <c r="CM365" s="192">
        <f t="shared" si="1231"/>
        <v>0</v>
      </c>
      <c r="CN365" s="192">
        <f t="shared" si="1232"/>
        <v>0</v>
      </c>
      <c r="CO365" s="192">
        <f t="shared" si="1233"/>
        <v>0</v>
      </c>
      <c r="CP365" s="192">
        <f t="shared" si="1234"/>
        <v>0</v>
      </c>
      <c r="CQ365" s="192">
        <f t="shared" si="1235"/>
        <v>0</v>
      </c>
      <c r="CR365" s="192">
        <f t="shared" si="1236"/>
        <v>0</v>
      </c>
      <c r="CS365" s="192">
        <f t="shared" si="1237"/>
        <v>0</v>
      </c>
      <c r="CT365" s="192">
        <f t="shared" si="1238"/>
        <v>0</v>
      </c>
      <c r="CU365" s="192">
        <f t="shared" si="1239"/>
        <v>0</v>
      </c>
      <c r="CV365" s="192">
        <f t="shared" si="1240"/>
        <v>0</v>
      </c>
      <c r="CW365" s="192">
        <f t="shared" si="1241"/>
        <v>0</v>
      </c>
      <c r="CX365" s="192">
        <f t="shared" si="1242"/>
        <v>0</v>
      </c>
      <c r="CY365" s="192">
        <f t="shared" si="1243"/>
        <v>0</v>
      </c>
      <c r="CZ365" s="192">
        <f t="shared" si="1244"/>
        <v>0</v>
      </c>
      <c r="DA365" s="192">
        <f t="shared" si="1245"/>
        <v>0</v>
      </c>
      <c r="DB365" s="192">
        <f t="shared" si="1246"/>
        <v>0</v>
      </c>
      <c r="DC365" s="192">
        <f t="shared" si="1247"/>
        <v>0</v>
      </c>
      <c r="DD365" s="192">
        <f t="shared" si="1248"/>
        <v>0</v>
      </c>
      <c r="DE365" s="192">
        <f t="shared" si="1249"/>
        <v>0</v>
      </c>
      <c r="DF365" s="192">
        <f t="shared" si="1250"/>
        <v>0</v>
      </c>
      <c r="DG365" s="192">
        <f t="shared" si="1251"/>
        <v>0</v>
      </c>
      <c r="DH365" s="192">
        <f t="shared" si="1252"/>
        <v>0</v>
      </c>
      <c r="DI365" s="192">
        <f t="shared" si="1253"/>
        <v>0</v>
      </c>
      <c r="DJ365" s="192">
        <f t="shared" si="1254"/>
        <v>0</v>
      </c>
      <c r="DK365" s="192">
        <f t="shared" si="1255"/>
        <v>0</v>
      </c>
      <c r="DL365" s="192">
        <f t="shared" si="1256"/>
        <v>0</v>
      </c>
      <c r="DM365" s="192">
        <f t="shared" si="1257"/>
        <v>0</v>
      </c>
      <c r="DN365" s="192">
        <f t="shared" si="1258"/>
        <v>0</v>
      </c>
      <c r="DO365" s="192">
        <f t="shared" si="1259"/>
        <v>0</v>
      </c>
      <c r="DP365" s="192">
        <f t="shared" si="1260"/>
        <v>0</v>
      </c>
      <c r="DQ365" s="192">
        <f t="shared" si="1261"/>
        <v>0</v>
      </c>
      <c r="DR365" s="192">
        <f t="shared" si="1262"/>
        <v>0</v>
      </c>
      <c r="DS365" s="192">
        <f t="shared" si="1263"/>
        <v>0</v>
      </c>
      <c r="DT365" s="192">
        <f t="shared" si="1264"/>
        <v>0</v>
      </c>
      <c r="DU365" s="192">
        <f t="shared" si="1265"/>
        <v>0</v>
      </c>
      <c r="DV365" s="193">
        <f t="shared" si="1266"/>
        <v>0</v>
      </c>
      <c r="DW365" s="193">
        <f t="shared" si="1267"/>
        <v>0</v>
      </c>
      <c r="DX365" s="193">
        <f t="shared" si="1268"/>
        <v>0</v>
      </c>
      <c r="DY365" s="193">
        <f t="shared" si="1269"/>
        <v>0</v>
      </c>
      <c r="DZ365" s="193">
        <f t="shared" si="1270"/>
        <v>0</v>
      </c>
      <c r="EA365" s="192">
        <f t="shared" si="1271"/>
        <v>0</v>
      </c>
      <c r="EB365" s="192">
        <f t="shared" si="1272"/>
        <v>0</v>
      </c>
      <c r="EC365" s="192">
        <f t="shared" si="1273"/>
        <v>0</v>
      </c>
      <c r="ED365" s="192">
        <f t="shared" si="1274"/>
        <v>0</v>
      </c>
      <c r="EE365" s="192">
        <f t="shared" si="1275"/>
        <v>0</v>
      </c>
      <c r="EF365" s="192">
        <f t="shared" si="1276"/>
        <v>0</v>
      </c>
      <c r="EG365" s="192">
        <f t="shared" si="1277"/>
        <v>0</v>
      </c>
      <c r="EH365" s="192">
        <f t="shared" si="1278"/>
        <v>0</v>
      </c>
      <c r="EI365" s="192">
        <f t="shared" si="1279"/>
        <v>0</v>
      </c>
      <c r="EJ365" s="192">
        <f t="shared" si="1280"/>
        <v>0</v>
      </c>
      <c r="EK365" s="192">
        <f t="shared" si="1281"/>
        <v>0</v>
      </c>
      <c r="EL365" s="192">
        <f t="shared" si="1282"/>
        <v>0</v>
      </c>
      <c r="EM365" s="192">
        <f t="shared" si="1283"/>
        <v>0</v>
      </c>
      <c r="EN365" s="192">
        <f t="shared" si="1284"/>
        <v>0</v>
      </c>
      <c r="EO365" s="192">
        <f t="shared" si="1285"/>
        <v>0</v>
      </c>
      <c r="EP365" s="192">
        <f t="shared" si="1286"/>
        <v>0</v>
      </c>
      <c r="EQ365" s="192">
        <f t="shared" si="1287"/>
        <v>0</v>
      </c>
      <c r="ER365" s="192">
        <f t="shared" si="1288"/>
        <v>0</v>
      </c>
      <c r="ES365" s="192">
        <f t="shared" si="1289"/>
        <v>0</v>
      </c>
      <c r="ET365" s="192">
        <f t="shared" si="1290"/>
        <v>0</v>
      </c>
      <c r="EU365" s="192">
        <f t="shared" si="1291"/>
        <v>0</v>
      </c>
      <c r="EV365" s="192">
        <f t="shared" si="1292"/>
        <v>0</v>
      </c>
      <c r="EW365" s="192">
        <f t="shared" si="1293"/>
        <v>0</v>
      </c>
      <c r="EX365" s="192">
        <f t="shared" si="1294"/>
        <v>0</v>
      </c>
      <c r="EY365" s="192">
        <f t="shared" si="1295"/>
        <v>0</v>
      </c>
      <c r="EZ365" s="192">
        <f t="shared" si="1296"/>
        <v>0</v>
      </c>
      <c r="FA365" s="192">
        <f t="shared" si="1297"/>
        <v>0</v>
      </c>
      <c r="FB365" s="192">
        <f t="shared" si="1298"/>
        <v>0</v>
      </c>
      <c r="FC365" s="192">
        <f t="shared" si="1299"/>
        <v>0</v>
      </c>
      <c r="FD365" s="192">
        <f t="shared" si="1300"/>
        <v>0</v>
      </c>
      <c r="FE365" s="192">
        <f t="shared" si="1301"/>
        <v>0</v>
      </c>
      <c r="FF365" s="192">
        <f t="shared" si="1302"/>
        <v>0</v>
      </c>
      <c r="FG365" s="192">
        <f t="shared" si="1303"/>
        <v>0</v>
      </c>
      <c r="FH365" s="192">
        <f t="shared" si="1304"/>
        <v>0</v>
      </c>
      <c r="FI365" s="192">
        <f t="shared" si="1305"/>
        <v>0</v>
      </c>
      <c r="FJ365" s="192">
        <f t="shared" si="1306"/>
        <v>0</v>
      </c>
      <c r="FK365" s="192">
        <f t="shared" si="1307"/>
        <v>0</v>
      </c>
      <c r="FL365" s="192">
        <f t="shared" si="1308"/>
        <v>0</v>
      </c>
      <c r="FM365" s="192">
        <f t="shared" si="1309"/>
        <v>0</v>
      </c>
      <c r="FN365" s="192">
        <f t="shared" si="1310"/>
        <v>0</v>
      </c>
      <c r="FO365" s="192">
        <f t="shared" si="1311"/>
        <v>0</v>
      </c>
      <c r="FP365" s="192">
        <f t="shared" si="1312"/>
        <v>0</v>
      </c>
      <c r="FQ365" s="192">
        <f t="shared" si="1313"/>
        <v>0</v>
      </c>
      <c r="FR365" s="192">
        <f t="shared" si="1314"/>
        <v>0</v>
      </c>
      <c r="FS365" s="192">
        <f t="shared" si="1315"/>
        <v>0</v>
      </c>
      <c r="FT365" s="192">
        <f t="shared" si="1316"/>
        <v>0</v>
      </c>
      <c r="FU365" s="192">
        <f t="shared" si="1317"/>
        <v>0</v>
      </c>
      <c r="FV365" s="192">
        <f t="shared" si="1318"/>
        <v>0</v>
      </c>
      <c r="FW365" s="192">
        <f t="shared" si="1319"/>
        <v>0</v>
      </c>
      <c r="FX365" s="192">
        <f t="shared" si="1320"/>
        <v>0</v>
      </c>
      <c r="FY365" s="192">
        <f t="shared" si="1321"/>
        <v>0</v>
      </c>
      <c r="FZ365" s="192">
        <f t="shared" si="1322"/>
        <v>0</v>
      </c>
      <c r="GA365" s="192">
        <f t="shared" si="1323"/>
        <v>0</v>
      </c>
      <c r="GB365" s="192">
        <f t="shared" si="1324"/>
        <v>0</v>
      </c>
      <c r="GC365" s="192">
        <f t="shared" si="1325"/>
        <v>0</v>
      </c>
      <c r="GD365" s="192">
        <f t="shared" si="1326"/>
        <v>0</v>
      </c>
      <c r="GE365" s="192">
        <f t="shared" si="1327"/>
        <v>0</v>
      </c>
      <c r="GF365" s="192">
        <f t="shared" si="1328"/>
        <v>0</v>
      </c>
      <c r="GG365" s="192">
        <f t="shared" si="1329"/>
        <v>0</v>
      </c>
      <c r="GH365" s="192">
        <f t="shared" si="1330"/>
        <v>0</v>
      </c>
      <c r="GI365" s="192">
        <f t="shared" si="1331"/>
        <v>0</v>
      </c>
      <c r="GJ365" s="192">
        <f t="shared" si="1332"/>
        <v>0</v>
      </c>
      <c r="GK365" s="192">
        <f t="shared" si="1333"/>
        <v>0</v>
      </c>
      <c r="GL365" s="192">
        <f t="shared" si="1334"/>
        <v>0</v>
      </c>
      <c r="GM365" s="192">
        <f t="shared" si="1335"/>
        <v>0</v>
      </c>
      <c r="GN365" s="192">
        <f t="shared" si="1336"/>
        <v>0</v>
      </c>
      <c r="GO365" s="192">
        <f t="shared" si="1337"/>
        <v>0</v>
      </c>
      <c r="GP365" s="192">
        <f t="shared" si="1338"/>
        <v>0</v>
      </c>
      <c r="GQ365" s="192">
        <f t="shared" si="1339"/>
        <v>0</v>
      </c>
      <c r="GR365" s="192">
        <f t="shared" si="1340"/>
        <v>0</v>
      </c>
      <c r="GS365" s="192">
        <f t="shared" si="1341"/>
        <v>0</v>
      </c>
      <c r="GT365" s="192">
        <f t="shared" si="1342"/>
        <v>0</v>
      </c>
      <c r="GU365" s="192">
        <f t="shared" si="1343"/>
        <v>0</v>
      </c>
      <c r="GV365" s="192">
        <f t="shared" si="1344"/>
        <v>0</v>
      </c>
      <c r="GW365" s="192">
        <f t="shared" si="1345"/>
        <v>0</v>
      </c>
      <c r="GX365" s="192">
        <f t="shared" si="1346"/>
        <v>0</v>
      </c>
      <c r="GY365" s="192">
        <f t="shared" si="1347"/>
        <v>0</v>
      </c>
      <c r="GZ365" s="192">
        <f t="shared" si="1348"/>
        <v>0</v>
      </c>
      <c r="HA365" s="192">
        <f t="shared" si="1349"/>
        <v>0</v>
      </c>
      <c r="HB365" s="192">
        <f t="shared" si="1350"/>
        <v>0</v>
      </c>
      <c r="HC365" s="192">
        <f t="shared" si="1351"/>
        <v>0</v>
      </c>
      <c r="HD365" s="192">
        <f t="shared" si="1352"/>
        <v>0</v>
      </c>
      <c r="HE365" s="192">
        <f t="shared" si="1353"/>
        <v>0</v>
      </c>
      <c r="HF365" s="192">
        <f t="shared" si="1354"/>
        <v>0</v>
      </c>
      <c r="HG365" s="192">
        <f t="shared" si="1355"/>
        <v>0</v>
      </c>
      <c r="HH365" s="192">
        <f t="shared" si="1356"/>
        <v>0</v>
      </c>
      <c r="HI365" s="192">
        <f t="shared" si="1357"/>
        <v>0</v>
      </c>
      <c r="HJ365" s="192">
        <f t="shared" si="1358"/>
        <v>0</v>
      </c>
      <c r="HK365" s="192">
        <f t="shared" si="1359"/>
        <v>0</v>
      </c>
      <c r="HL365" s="192">
        <f t="shared" si="1360"/>
        <v>0</v>
      </c>
      <c r="HM365" s="192">
        <f t="shared" si="1361"/>
        <v>0</v>
      </c>
      <c r="HN365" s="194">
        <f t="shared" si="1362"/>
        <v>0</v>
      </c>
      <c r="HO365" s="194">
        <f t="shared" si="1363"/>
        <v>0</v>
      </c>
      <c r="HP365" s="194">
        <f t="shared" si="1364"/>
        <v>0</v>
      </c>
      <c r="HQ365" s="194">
        <f t="shared" si="1365"/>
        <v>0</v>
      </c>
      <c r="HR365" s="194">
        <f t="shared" si="1366"/>
        <v>0</v>
      </c>
      <c r="HS365" s="195" t="str">
        <f t="shared" si="1163"/>
        <v/>
      </c>
      <c r="HT365" s="196">
        <f t="shared" si="1159"/>
        <v>0</v>
      </c>
      <c r="HU365" s="196">
        <f t="shared" si="1160"/>
        <v>0</v>
      </c>
      <c r="HV365" s="197" t="str">
        <f t="shared" si="1164"/>
        <v/>
      </c>
      <c r="HW365" s="197" t="str">
        <f t="shared" si="1367"/>
        <v/>
      </c>
      <c r="HX365" s="197" t="str">
        <f t="shared" si="1368"/>
        <v/>
      </c>
      <c r="HY365" s="195" t="str">
        <f t="shared" si="1165"/>
        <v/>
      </c>
      <c r="HZ365" s="30">
        <f t="shared" si="1161"/>
        <v>0</v>
      </c>
      <c r="IA365" s="198">
        <f t="shared" si="1166"/>
        <v>0</v>
      </c>
      <c r="IB365" s="195"/>
      <c r="IC365" s="195">
        <f t="shared" si="1369"/>
        <v>0</v>
      </c>
      <c r="ID365" s="195">
        <f t="shared" si="1167"/>
        <v>0</v>
      </c>
      <c r="IE365" s="195">
        <f t="shared" si="1370"/>
        <v>0</v>
      </c>
      <c r="IF365" s="195">
        <f t="shared" si="1168"/>
        <v>0</v>
      </c>
      <c r="IG365" s="307">
        <f t="shared" si="1169"/>
        <v>0</v>
      </c>
      <c r="IH365" s="307">
        <f t="shared" si="1170"/>
        <v>0</v>
      </c>
      <c r="II365" s="44">
        <f t="shared" si="1171"/>
        <v>0</v>
      </c>
      <c r="IJ365" s="44">
        <f t="shared" si="1371"/>
        <v>0</v>
      </c>
      <c r="IK365" s="44">
        <f t="shared" si="1372"/>
        <v>0</v>
      </c>
      <c r="IL365" s="44">
        <f t="shared" si="1373"/>
        <v>0</v>
      </c>
      <c r="IM365" s="44">
        <f t="shared" si="1374"/>
        <v>0</v>
      </c>
      <c r="IN365" s="44">
        <f t="shared" si="1375"/>
        <v>0</v>
      </c>
      <c r="IO365" s="44">
        <f t="shared" si="1376"/>
        <v>0</v>
      </c>
    </row>
    <row r="366" spans="1:249" ht="18" customHeight="1">
      <c r="A366" s="188">
        <v>360</v>
      </c>
      <c r="B366" s="326"/>
      <c r="C366" s="289"/>
      <c r="D366" s="199"/>
      <c r="E366" s="189"/>
      <c r="F366" s="189"/>
      <c r="G366" s="190"/>
      <c r="H366" s="190"/>
      <c r="I366" s="272"/>
      <c r="J366" s="207"/>
      <c r="K366" s="214" t="str">
        <f t="shared" si="1172"/>
        <v/>
      </c>
      <c r="L366" s="200" t="str">
        <f t="shared" si="1173"/>
        <v/>
      </c>
      <c r="M366" s="200" t="str">
        <f t="shared" si="1174"/>
        <v/>
      </c>
      <c r="N366" s="209" t="str">
        <f t="shared" si="1162"/>
        <v/>
      </c>
      <c r="O366" s="208" t="str">
        <f>IFERROR(IF(D366="","",IF(K366="","",IF(I366="","",IF(F366="F",VLOOKUP(K366,F!A:G,2,0),IF(F366="M",VLOOKUP(K366,M!A:G,2,0),""))))),0)</f>
        <v/>
      </c>
      <c r="P366" s="191" t="str">
        <f>IFERROR(IF(D366="","",IF(K366="","",IF(I366="","",IF(F366="F",VLOOKUP(K366,F!A:G,3,0),IF(F366="M",VLOOKUP(K366,M!A:G,3,0),""))))),0)</f>
        <v/>
      </c>
      <c r="Q366" s="191" t="str">
        <f>IFERROR(IF(D366="","",IF(K366="","",IF(I366="","",IF(F366="F",VLOOKUP(K366,F!A:G,4,0),IF(F366="M",VLOOKUP(K366,M!A:G,4,0),""))))),0)</f>
        <v/>
      </c>
      <c r="R366" s="191" t="str">
        <f>IFERROR(IF(D366="","",IF(K366="","",IF(I366="","",IF(F366="F",VLOOKUP(K366,F!A:G,5,0),IF(F366="M",VLOOKUP(K366,M!A:G,5,0),""))))),0)</f>
        <v/>
      </c>
      <c r="S366" s="191" t="str">
        <f>IFERROR(IF(D366="","",IF(K366="","",IF(I366="","",IF(F366="F",VLOOKUP(K366,F!A:G,6,0),IF(F366="M",VLOOKUP(K366,M!A:G,6,0),""))))),0)</f>
        <v/>
      </c>
      <c r="T366" s="191" t="str">
        <f>IFERROR(IF(D366="","",IF(K366="","",IF(I366="","",IF(F366="F",VLOOKUP(K366,F!A:G,7,0),IF(F366="M",VLOOKUP(K366,M!A:G,7,0),""))))),0)</f>
        <v/>
      </c>
      <c r="U366" s="191" t="str">
        <f>IFERROR(IF(D366="","",IF(K366="","",IF(J366="","",IF(F366="F",VLOOKUP(K366,F!A:M,8,0),IF(F366="M",VLOOKUP(K366,M!A:M,8,0),""))))),0)</f>
        <v/>
      </c>
      <c r="V366" s="191" t="str">
        <f>IFERROR(IF(D366="","",IF(K366="","",IF(J366="","",IF(F366="F",VLOOKUP(K366,F!A:M,9,0),IF(F366="M",VLOOKUP(K366,M!A:M,9,0),""))))),0)</f>
        <v/>
      </c>
      <c r="W366" s="191" t="str">
        <f>IFERROR(IF(D366="","",IF(K366="","",IF(J366="","",IF(F366="F",VLOOKUP(K366,F!A:M,10,0),IF(F366="M",VLOOKUP(K366,M!A:M,10,0),""))))),0)</f>
        <v/>
      </c>
      <c r="X366" s="191" t="str">
        <f>IFERROR(IF(D366="","",IF(K366="","",IF(J366="","",IF(F366="F",VLOOKUP(K366,F!A:M,11,0),IF(F366="M",VLOOKUP(K366,M!A:M,11,0),""))))),0)</f>
        <v/>
      </c>
      <c r="Y366" s="191" t="str">
        <f>IFERROR(IF(D366="","",IF(K366="","",IF(J366="","",IF(F366="F",VLOOKUP(K366,F!A:M,12,0),IF(F366="M",VLOOKUP(K366,M!A:M,12,0),""))))),0)</f>
        <v/>
      </c>
      <c r="Z366" s="191" t="str">
        <f>IFERROR(IF(D366="","",IF(K366="","",IF(J366="","",IF(F366="F",VLOOKUP(K366,F!A:M,13,0),IF(F366="M",VLOOKUP(K366,M!A:M,13,0),""))))),0)</f>
        <v/>
      </c>
      <c r="AA366" s="191" t="str">
        <f>IFERROR(IF(D366="","",IF(F366="","",IF(J366="","",IF(K366="","",IF(AND(K366&gt;23,K366&lt;=60),IF(F366="F",VLOOKUP(MROUND(HZ366,0.5),'F-Weight for Length'!K:S,2,0),VLOOKUP(MROUND(HZ366,0.5),'M-Weight for Length'!K:S,2,0)),IF(K366&gt;60,IF(F366="F",VLOOKUP(K366,'F-Weight for Length'!U:AC,2,0),VLOOKUP(K366,'M-Weight for Length'!U:AC,2,0)),IF(F366="F",VLOOKUP(MROUND(HZ366,0.5),'F-Weight for Length'!A:I,2,0),VLOOKUP(MROUND(HZ366,0.5),'M-Weight for Length'!A:I,2,0)))))))),0)</f>
        <v/>
      </c>
      <c r="AB366" s="191" t="str">
        <f>IFERROR(IF(D366="","",IF(F366="","",IF(J366="","",IF(K366="","",IF(AND(K366&gt;23,K366&lt;=60),IF(F366="F",VLOOKUP(MROUND(HZ366,0.5),'F-Weight for Length'!K:S,3,0),VLOOKUP(MROUND(HZ366,0.5),'M-Weight for Length'!K:S,3,0)),IF(K366&gt;60,IF(F366="F",VLOOKUP(K366,'F-Weight for Length'!U:AC,3,0),VLOOKUP(K366,'M-Weight for Length'!U:AC,3,0)),IF(F366="F",VLOOKUP(MROUND(HZ366,0.5),'F-Weight for Length'!A:I,3,0),VLOOKUP(MROUND(HZ366,0.5),'M-Weight for Length'!A:I,3,0)))))))),0)</f>
        <v/>
      </c>
      <c r="AC366" s="191" t="str">
        <f>IFERROR(IF(D366="","",IF(F366="","",IF(J366="","",IF(K366="","",IF(AND(K366&gt;23,K366&lt;=60),IF(F366="F",VLOOKUP(MROUND(HZ366,0.5),'F-Weight for Length'!K:S,4,0),VLOOKUP(MROUND(HZ366,0.5),'M-Weight for Length'!K:S,4,0)),IF(K366&gt;60,IF(F366="F",VLOOKUP(K366,'F-Weight for Length'!U:AC,4,0),VLOOKUP(K366,'M-Weight for Length'!U:AC,4,0)),IF(F366="F",VLOOKUP(MROUND(HZ366,0.5),'F-Weight for Length'!A:I,4,0),VLOOKUP(MROUND(HZ366,0.5),'M-Weight for Length'!A:I,4,0)))))))),0)</f>
        <v/>
      </c>
      <c r="AD366" s="191" t="str">
        <f>IFERROR(IF(D366="","",IF(F366="","",IF(J366="","",IF(K366="","",IF(AND(K366&gt;23,K366&lt;=60),IF(F366="F",VLOOKUP(MROUND(HZ366,0.5),'F-Weight for Length'!K:S,5,0),VLOOKUP(MROUND(HZ366,0.5),'M-Weight for Length'!K:S,5,0)),IF(K366&gt;60,IF(F366="F",VLOOKUP(K366,'F-Weight for Length'!U:AC,5,0),VLOOKUP(K366,'M-Weight for Length'!U:AC,5,0)),IF(F366="F",VLOOKUP(MROUND(HZ366,0.5),'F-Weight for Length'!A:I,5,0),VLOOKUP(MROUND(HZ366,0.5),'M-Weight for Length'!A:I,5,0)))))))),0)</f>
        <v/>
      </c>
      <c r="AE366" s="191" t="str">
        <f>IFERROR(IF(D366="","",IF(F366="","",IF(J366="","",IF(K366="","",IF(AND(K366&gt;23,K366&lt;=60),IF(F366="F",VLOOKUP(MROUND(HZ366,0.5),'F-Weight for Length'!K:S,6,0),VLOOKUP(MROUND(HZ366,0.5),'M-Weight for Length'!K:S,6,0)),IF(K366&gt;60,IF(F366="F",VLOOKUP(K366,'F-Weight for Length'!U:AC,6,0),VLOOKUP(K366,'M-Weight for Length'!U:AC,6,0)),IF(F366="F",VLOOKUP(MROUND(HZ366,0.5),'F-Weight for Length'!A:I,6,0),VLOOKUP(MROUND(HZ366,0.5),'M-Weight for Length'!A:I,6,0)))))))),0)</f>
        <v/>
      </c>
      <c r="AF366" s="191" t="str">
        <f>IFERROR(IF(D366="","",IF(F366="","",IF(J366="","",IF(K366="","",IF(AND(K366&gt;23,K366&lt;=60),IF(F366="F",VLOOKUP(MROUND(HZ366,0.5),'F-Weight for Length'!K:S,7,0),VLOOKUP(MROUND(HZ366,0.5),'M-Weight for Length'!K:S,7,0)),IF(K366&gt;60,IF(F366="F",VLOOKUP(K366,'F-Weight for Length'!U:AC,7,0),VLOOKUP(K366,'M-Weight for Length'!U:AC,7,0)),IF(F366="F",VLOOKUP(MROUND(HZ366,0.5),'F-Weight for Length'!A:I,7,0),VLOOKUP(MROUND(HZ366,0.5),'M-Weight for Length'!A:I,7,0)))))))),0)</f>
        <v/>
      </c>
      <c r="AG366" s="191" t="str">
        <f>IFERROR(IF(D366="","",IF(F366="","",IF(J366="","",IF(K366="","",IF(AND(K366&gt;23,K366&lt;=60),IF(F366="F",VLOOKUP(MROUND(HZ366,0.5),'F-Weight for Length'!K:S,8,0),VLOOKUP(MROUND(HZ366,0.5),'M-Weight for Length'!K:S,8,0)),IF(K366&gt;60,IF(F366="F",VLOOKUP(K366,'F-Weight for Length'!U:AC,8,0),VLOOKUP(K366,'M-Weight for Length'!U:AC,8,0)),IF(F366="F",VLOOKUP(MROUND(HZ366,0.5),'F-Weight for Length'!A:I,8,0),VLOOKUP(MROUND(HZ366,0.5),'M-Weight for Length'!A:I,8,0)))))))),0)</f>
        <v/>
      </c>
      <c r="AH366" s="191" t="str">
        <f>IFERROR(IF(D366="","",IF(F366="","",IF(J366="","",IF(K366="","",IF(AND(K366&gt;23,K366&lt;=60),IF(F366="F",VLOOKUP(MROUND(HZ366,0.5),'F-Weight for Length'!K:S,9,0),VLOOKUP(MROUND(HZ366,0.5),'M-Weight for Length'!K:S,9,0)),IF(K366&gt;60,IF(F366="F",VLOOKUP(K366,'F-Weight for Length'!U:AC,9,0),VLOOKUP(K366,'M-Weight for Length'!U:AC,9,0)),IF(F366="F",VLOOKUP(MROUND(HZ366,0.5),'F-Weight for Length'!A:I,9,0),VLOOKUP(MROUND(HZ366,0.5),'M-Weight for Length'!A:I,9,0)))))))),0)</f>
        <v/>
      </c>
      <c r="AI366" s="192">
        <f t="shared" si="1175"/>
        <v>0</v>
      </c>
      <c r="AJ366" s="192">
        <f t="shared" si="1176"/>
        <v>0</v>
      </c>
      <c r="AK366" s="192">
        <f t="shared" si="1177"/>
        <v>0</v>
      </c>
      <c r="AL366" s="192">
        <f t="shared" si="1178"/>
        <v>0</v>
      </c>
      <c r="AM366" s="192">
        <f t="shared" si="1179"/>
        <v>0</v>
      </c>
      <c r="AN366" s="192">
        <f t="shared" si="1180"/>
        <v>0</v>
      </c>
      <c r="AO366" s="192">
        <f t="shared" si="1181"/>
        <v>0</v>
      </c>
      <c r="AP366" s="192">
        <f t="shared" si="1182"/>
        <v>0</v>
      </c>
      <c r="AQ366" s="192">
        <f t="shared" si="1183"/>
        <v>0</v>
      </c>
      <c r="AR366" s="192">
        <f t="shared" si="1184"/>
        <v>0</v>
      </c>
      <c r="AS366" s="192">
        <f t="shared" si="1185"/>
        <v>0</v>
      </c>
      <c r="AT366" s="192">
        <f t="shared" si="1186"/>
        <v>0</v>
      </c>
      <c r="AU366" s="192">
        <f t="shared" si="1187"/>
        <v>0</v>
      </c>
      <c r="AV366" s="192">
        <f t="shared" si="1188"/>
        <v>0</v>
      </c>
      <c r="AW366" s="192">
        <f t="shared" si="1189"/>
        <v>0</v>
      </c>
      <c r="AX366" s="192">
        <f t="shared" si="1190"/>
        <v>0</v>
      </c>
      <c r="AY366" s="192">
        <f t="shared" si="1191"/>
        <v>0</v>
      </c>
      <c r="AZ366" s="192">
        <f t="shared" si="1192"/>
        <v>0</v>
      </c>
      <c r="BA366" s="192">
        <f t="shared" si="1193"/>
        <v>0</v>
      </c>
      <c r="BB366" s="192">
        <f t="shared" si="1194"/>
        <v>0</v>
      </c>
      <c r="BC366" s="192">
        <f t="shared" si="1195"/>
        <v>0</v>
      </c>
      <c r="BD366" s="192">
        <f t="shared" si="1196"/>
        <v>0</v>
      </c>
      <c r="BE366" s="192">
        <f t="shared" si="1197"/>
        <v>0</v>
      </c>
      <c r="BF366" s="192">
        <f t="shared" si="1198"/>
        <v>0</v>
      </c>
      <c r="BG366" s="192">
        <f t="shared" si="1199"/>
        <v>0</v>
      </c>
      <c r="BH366" s="192">
        <f t="shared" si="1200"/>
        <v>0</v>
      </c>
      <c r="BI366" s="192">
        <f t="shared" si="1201"/>
        <v>0</v>
      </c>
      <c r="BJ366" s="192">
        <f t="shared" si="1202"/>
        <v>0</v>
      </c>
      <c r="BK366" s="192">
        <f t="shared" si="1203"/>
        <v>0</v>
      </c>
      <c r="BL366" s="192">
        <f t="shared" si="1204"/>
        <v>0</v>
      </c>
      <c r="BM366" s="192">
        <f t="shared" si="1205"/>
        <v>0</v>
      </c>
      <c r="BN366" s="192">
        <f t="shared" si="1206"/>
        <v>0</v>
      </c>
      <c r="BO366" s="192">
        <f t="shared" si="1207"/>
        <v>0</v>
      </c>
      <c r="BP366" s="192">
        <f t="shared" si="1208"/>
        <v>0</v>
      </c>
      <c r="BQ366" s="192">
        <f t="shared" si="1209"/>
        <v>0</v>
      </c>
      <c r="BR366" s="192">
        <f t="shared" si="1210"/>
        <v>0</v>
      </c>
      <c r="BS366" s="192">
        <f t="shared" si="1211"/>
        <v>0</v>
      </c>
      <c r="BT366" s="192">
        <f t="shared" si="1212"/>
        <v>0</v>
      </c>
      <c r="BU366" s="192">
        <f t="shared" si="1213"/>
        <v>0</v>
      </c>
      <c r="BV366" s="192">
        <f t="shared" si="1214"/>
        <v>0</v>
      </c>
      <c r="BW366" s="192">
        <f t="shared" si="1215"/>
        <v>0</v>
      </c>
      <c r="BX366" s="192">
        <f t="shared" si="1216"/>
        <v>0</v>
      </c>
      <c r="BY366" s="192">
        <f t="shared" si="1217"/>
        <v>0</v>
      </c>
      <c r="BZ366" s="192">
        <f t="shared" si="1218"/>
        <v>0</v>
      </c>
      <c r="CA366" s="192">
        <f t="shared" si="1219"/>
        <v>0</v>
      </c>
      <c r="CB366" s="192">
        <f t="shared" si="1220"/>
        <v>0</v>
      </c>
      <c r="CC366" s="192">
        <f t="shared" si="1221"/>
        <v>0</v>
      </c>
      <c r="CD366" s="192">
        <f t="shared" si="1222"/>
        <v>0</v>
      </c>
      <c r="CE366" s="192">
        <f t="shared" si="1223"/>
        <v>0</v>
      </c>
      <c r="CF366" s="192">
        <f t="shared" si="1224"/>
        <v>0</v>
      </c>
      <c r="CG366" s="192">
        <f t="shared" si="1225"/>
        <v>0</v>
      </c>
      <c r="CH366" s="192">
        <f t="shared" si="1226"/>
        <v>0</v>
      </c>
      <c r="CI366" s="192">
        <f t="shared" si="1227"/>
        <v>0</v>
      </c>
      <c r="CJ366" s="192">
        <f t="shared" si="1228"/>
        <v>0</v>
      </c>
      <c r="CK366" s="192">
        <f t="shared" si="1229"/>
        <v>0</v>
      </c>
      <c r="CL366" s="192">
        <f t="shared" si="1230"/>
        <v>0</v>
      </c>
      <c r="CM366" s="192">
        <f t="shared" si="1231"/>
        <v>0</v>
      </c>
      <c r="CN366" s="192">
        <f t="shared" si="1232"/>
        <v>0</v>
      </c>
      <c r="CO366" s="192">
        <f t="shared" si="1233"/>
        <v>0</v>
      </c>
      <c r="CP366" s="192">
        <f t="shared" si="1234"/>
        <v>0</v>
      </c>
      <c r="CQ366" s="192">
        <f t="shared" si="1235"/>
        <v>0</v>
      </c>
      <c r="CR366" s="192">
        <f t="shared" si="1236"/>
        <v>0</v>
      </c>
      <c r="CS366" s="192">
        <f t="shared" si="1237"/>
        <v>0</v>
      </c>
      <c r="CT366" s="192">
        <f t="shared" si="1238"/>
        <v>0</v>
      </c>
      <c r="CU366" s="192">
        <f t="shared" si="1239"/>
        <v>0</v>
      </c>
      <c r="CV366" s="192">
        <f t="shared" si="1240"/>
        <v>0</v>
      </c>
      <c r="CW366" s="192">
        <f t="shared" si="1241"/>
        <v>0</v>
      </c>
      <c r="CX366" s="192">
        <f t="shared" si="1242"/>
        <v>0</v>
      </c>
      <c r="CY366" s="192">
        <f t="shared" si="1243"/>
        <v>0</v>
      </c>
      <c r="CZ366" s="192">
        <f t="shared" si="1244"/>
        <v>0</v>
      </c>
      <c r="DA366" s="192">
        <f t="shared" si="1245"/>
        <v>0</v>
      </c>
      <c r="DB366" s="192">
        <f t="shared" si="1246"/>
        <v>0</v>
      </c>
      <c r="DC366" s="192">
        <f t="shared" si="1247"/>
        <v>0</v>
      </c>
      <c r="DD366" s="192">
        <f t="shared" si="1248"/>
        <v>0</v>
      </c>
      <c r="DE366" s="192">
        <f t="shared" si="1249"/>
        <v>0</v>
      </c>
      <c r="DF366" s="192">
        <f t="shared" si="1250"/>
        <v>0</v>
      </c>
      <c r="DG366" s="192">
        <f t="shared" si="1251"/>
        <v>0</v>
      </c>
      <c r="DH366" s="192">
        <f t="shared" si="1252"/>
        <v>0</v>
      </c>
      <c r="DI366" s="192">
        <f t="shared" si="1253"/>
        <v>0</v>
      </c>
      <c r="DJ366" s="192">
        <f t="shared" si="1254"/>
        <v>0</v>
      </c>
      <c r="DK366" s="192">
        <f t="shared" si="1255"/>
        <v>0</v>
      </c>
      <c r="DL366" s="192">
        <f t="shared" si="1256"/>
        <v>0</v>
      </c>
      <c r="DM366" s="192">
        <f t="shared" si="1257"/>
        <v>0</v>
      </c>
      <c r="DN366" s="192">
        <f t="shared" si="1258"/>
        <v>0</v>
      </c>
      <c r="DO366" s="192">
        <f t="shared" si="1259"/>
        <v>0</v>
      </c>
      <c r="DP366" s="192">
        <f t="shared" si="1260"/>
        <v>0</v>
      </c>
      <c r="DQ366" s="192">
        <f t="shared" si="1261"/>
        <v>0</v>
      </c>
      <c r="DR366" s="192">
        <f t="shared" si="1262"/>
        <v>0</v>
      </c>
      <c r="DS366" s="192">
        <f t="shared" si="1263"/>
        <v>0</v>
      </c>
      <c r="DT366" s="192">
        <f t="shared" si="1264"/>
        <v>0</v>
      </c>
      <c r="DU366" s="192">
        <f t="shared" si="1265"/>
        <v>0</v>
      </c>
      <c r="DV366" s="193">
        <f t="shared" si="1266"/>
        <v>0</v>
      </c>
      <c r="DW366" s="193">
        <f t="shared" si="1267"/>
        <v>0</v>
      </c>
      <c r="DX366" s="193">
        <f t="shared" si="1268"/>
        <v>0</v>
      </c>
      <c r="DY366" s="193">
        <f t="shared" si="1269"/>
        <v>0</v>
      </c>
      <c r="DZ366" s="193">
        <f t="shared" si="1270"/>
        <v>0</v>
      </c>
      <c r="EA366" s="192">
        <f t="shared" si="1271"/>
        <v>0</v>
      </c>
      <c r="EB366" s="192">
        <f t="shared" si="1272"/>
        <v>0</v>
      </c>
      <c r="EC366" s="192">
        <f t="shared" si="1273"/>
        <v>0</v>
      </c>
      <c r="ED366" s="192">
        <f t="shared" si="1274"/>
        <v>0</v>
      </c>
      <c r="EE366" s="192">
        <f t="shared" si="1275"/>
        <v>0</v>
      </c>
      <c r="EF366" s="192">
        <f t="shared" si="1276"/>
        <v>0</v>
      </c>
      <c r="EG366" s="192">
        <f t="shared" si="1277"/>
        <v>0</v>
      </c>
      <c r="EH366" s="192">
        <f t="shared" si="1278"/>
        <v>0</v>
      </c>
      <c r="EI366" s="192">
        <f t="shared" si="1279"/>
        <v>0</v>
      </c>
      <c r="EJ366" s="192">
        <f t="shared" si="1280"/>
        <v>0</v>
      </c>
      <c r="EK366" s="192">
        <f t="shared" si="1281"/>
        <v>0</v>
      </c>
      <c r="EL366" s="192">
        <f t="shared" si="1282"/>
        <v>0</v>
      </c>
      <c r="EM366" s="192">
        <f t="shared" si="1283"/>
        <v>0</v>
      </c>
      <c r="EN366" s="192">
        <f t="shared" si="1284"/>
        <v>0</v>
      </c>
      <c r="EO366" s="192">
        <f t="shared" si="1285"/>
        <v>0</v>
      </c>
      <c r="EP366" s="192">
        <f t="shared" si="1286"/>
        <v>0</v>
      </c>
      <c r="EQ366" s="192">
        <f t="shared" si="1287"/>
        <v>0</v>
      </c>
      <c r="ER366" s="192">
        <f t="shared" si="1288"/>
        <v>0</v>
      </c>
      <c r="ES366" s="192">
        <f t="shared" si="1289"/>
        <v>0</v>
      </c>
      <c r="ET366" s="192">
        <f t="shared" si="1290"/>
        <v>0</v>
      </c>
      <c r="EU366" s="192">
        <f t="shared" si="1291"/>
        <v>0</v>
      </c>
      <c r="EV366" s="192">
        <f t="shared" si="1292"/>
        <v>0</v>
      </c>
      <c r="EW366" s="192">
        <f t="shared" si="1293"/>
        <v>0</v>
      </c>
      <c r="EX366" s="192">
        <f t="shared" si="1294"/>
        <v>0</v>
      </c>
      <c r="EY366" s="192">
        <f t="shared" si="1295"/>
        <v>0</v>
      </c>
      <c r="EZ366" s="192">
        <f t="shared" si="1296"/>
        <v>0</v>
      </c>
      <c r="FA366" s="192">
        <f t="shared" si="1297"/>
        <v>0</v>
      </c>
      <c r="FB366" s="192">
        <f t="shared" si="1298"/>
        <v>0</v>
      </c>
      <c r="FC366" s="192">
        <f t="shared" si="1299"/>
        <v>0</v>
      </c>
      <c r="FD366" s="192">
        <f t="shared" si="1300"/>
        <v>0</v>
      </c>
      <c r="FE366" s="192">
        <f t="shared" si="1301"/>
        <v>0</v>
      </c>
      <c r="FF366" s="192">
        <f t="shared" si="1302"/>
        <v>0</v>
      </c>
      <c r="FG366" s="192">
        <f t="shared" si="1303"/>
        <v>0</v>
      </c>
      <c r="FH366" s="192">
        <f t="shared" si="1304"/>
        <v>0</v>
      </c>
      <c r="FI366" s="192">
        <f t="shared" si="1305"/>
        <v>0</v>
      </c>
      <c r="FJ366" s="192">
        <f t="shared" si="1306"/>
        <v>0</v>
      </c>
      <c r="FK366" s="192">
        <f t="shared" si="1307"/>
        <v>0</v>
      </c>
      <c r="FL366" s="192">
        <f t="shared" si="1308"/>
        <v>0</v>
      </c>
      <c r="FM366" s="192">
        <f t="shared" si="1309"/>
        <v>0</v>
      </c>
      <c r="FN366" s="192">
        <f t="shared" si="1310"/>
        <v>0</v>
      </c>
      <c r="FO366" s="192">
        <f t="shared" si="1311"/>
        <v>0</v>
      </c>
      <c r="FP366" s="192">
        <f t="shared" si="1312"/>
        <v>0</v>
      </c>
      <c r="FQ366" s="192">
        <f t="shared" si="1313"/>
        <v>0</v>
      </c>
      <c r="FR366" s="192">
        <f t="shared" si="1314"/>
        <v>0</v>
      </c>
      <c r="FS366" s="192">
        <f t="shared" si="1315"/>
        <v>0</v>
      </c>
      <c r="FT366" s="192">
        <f t="shared" si="1316"/>
        <v>0</v>
      </c>
      <c r="FU366" s="192">
        <f t="shared" si="1317"/>
        <v>0</v>
      </c>
      <c r="FV366" s="192">
        <f t="shared" si="1318"/>
        <v>0</v>
      </c>
      <c r="FW366" s="192">
        <f t="shared" si="1319"/>
        <v>0</v>
      </c>
      <c r="FX366" s="192">
        <f t="shared" si="1320"/>
        <v>0</v>
      </c>
      <c r="FY366" s="192">
        <f t="shared" si="1321"/>
        <v>0</v>
      </c>
      <c r="FZ366" s="192">
        <f t="shared" si="1322"/>
        <v>0</v>
      </c>
      <c r="GA366" s="192">
        <f t="shared" si="1323"/>
        <v>0</v>
      </c>
      <c r="GB366" s="192">
        <f t="shared" si="1324"/>
        <v>0</v>
      </c>
      <c r="GC366" s="192">
        <f t="shared" si="1325"/>
        <v>0</v>
      </c>
      <c r="GD366" s="192">
        <f t="shared" si="1326"/>
        <v>0</v>
      </c>
      <c r="GE366" s="192">
        <f t="shared" si="1327"/>
        <v>0</v>
      </c>
      <c r="GF366" s="192">
        <f t="shared" si="1328"/>
        <v>0</v>
      </c>
      <c r="GG366" s="192">
        <f t="shared" si="1329"/>
        <v>0</v>
      </c>
      <c r="GH366" s="192">
        <f t="shared" si="1330"/>
        <v>0</v>
      </c>
      <c r="GI366" s="192">
        <f t="shared" si="1331"/>
        <v>0</v>
      </c>
      <c r="GJ366" s="192">
        <f t="shared" si="1332"/>
        <v>0</v>
      </c>
      <c r="GK366" s="192">
        <f t="shared" si="1333"/>
        <v>0</v>
      </c>
      <c r="GL366" s="192">
        <f t="shared" si="1334"/>
        <v>0</v>
      </c>
      <c r="GM366" s="192">
        <f t="shared" si="1335"/>
        <v>0</v>
      </c>
      <c r="GN366" s="192">
        <f t="shared" si="1336"/>
        <v>0</v>
      </c>
      <c r="GO366" s="192">
        <f t="shared" si="1337"/>
        <v>0</v>
      </c>
      <c r="GP366" s="192">
        <f t="shared" si="1338"/>
        <v>0</v>
      </c>
      <c r="GQ366" s="192">
        <f t="shared" si="1339"/>
        <v>0</v>
      </c>
      <c r="GR366" s="192">
        <f t="shared" si="1340"/>
        <v>0</v>
      </c>
      <c r="GS366" s="192">
        <f t="shared" si="1341"/>
        <v>0</v>
      </c>
      <c r="GT366" s="192">
        <f t="shared" si="1342"/>
        <v>0</v>
      </c>
      <c r="GU366" s="192">
        <f t="shared" si="1343"/>
        <v>0</v>
      </c>
      <c r="GV366" s="192">
        <f t="shared" si="1344"/>
        <v>0</v>
      </c>
      <c r="GW366" s="192">
        <f t="shared" si="1345"/>
        <v>0</v>
      </c>
      <c r="GX366" s="192">
        <f t="shared" si="1346"/>
        <v>0</v>
      </c>
      <c r="GY366" s="192">
        <f t="shared" si="1347"/>
        <v>0</v>
      </c>
      <c r="GZ366" s="192">
        <f t="shared" si="1348"/>
        <v>0</v>
      </c>
      <c r="HA366" s="192">
        <f t="shared" si="1349"/>
        <v>0</v>
      </c>
      <c r="HB366" s="192">
        <f t="shared" si="1350"/>
        <v>0</v>
      </c>
      <c r="HC366" s="192">
        <f t="shared" si="1351"/>
        <v>0</v>
      </c>
      <c r="HD366" s="192">
        <f t="shared" si="1352"/>
        <v>0</v>
      </c>
      <c r="HE366" s="192">
        <f t="shared" si="1353"/>
        <v>0</v>
      </c>
      <c r="HF366" s="192">
        <f t="shared" si="1354"/>
        <v>0</v>
      </c>
      <c r="HG366" s="192">
        <f t="shared" si="1355"/>
        <v>0</v>
      </c>
      <c r="HH366" s="192">
        <f t="shared" si="1356"/>
        <v>0</v>
      </c>
      <c r="HI366" s="192">
        <f t="shared" si="1357"/>
        <v>0</v>
      </c>
      <c r="HJ366" s="192">
        <f t="shared" si="1358"/>
        <v>0</v>
      </c>
      <c r="HK366" s="192">
        <f t="shared" si="1359"/>
        <v>0</v>
      </c>
      <c r="HL366" s="192">
        <f t="shared" si="1360"/>
        <v>0</v>
      </c>
      <c r="HM366" s="192">
        <f t="shared" si="1361"/>
        <v>0</v>
      </c>
      <c r="HN366" s="194">
        <f t="shared" si="1362"/>
        <v>0</v>
      </c>
      <c r="HO366" s="194">
        <f t="shared" si="1363"/>
        <v>0</v>
      </c>
      <c r="HP366" s="194">
        <f t="shared" si="1364"/>
        <v>0</v>
      </c>
      <c r="HQ366" s="194">
        <f t="shared" si="1365"/>
        <v>0</v>
      </c>
      <c r="HR366" s="194">
        <f t="shared" si="1366"/>
        <v>0</v>
      </c>
      <c r="HS366" s="195" t="str">
        <f t="shared" si="1163"/>
        <v/>
      </c>
      <c r="HT366" s="196">
        <f t="shared" si="1159"/>
        <v>0</v>
      </c>
      <c r="HU366" s="196">
        <f t="shared" si="1160"/>
        <v>0</v>
      </c>
      <c r="HV366" s="197" t="str">
        <f t="shared" si="1164"/>
        <v/>
      </c>
      <c r="HW366" s="197" t="str">
        <f t="shared" si="1367"/>
        <v/>
      </c>
      <c r="HX366" s="197" t="str">
        <f t="shared" si="1368"/>
        <v/>
      </c>
      <c r="HY366" s="195" t="str">
        <f t="shared" si="1165"/>
        <v/>
      </c>
      <c r="HZ366" s="30">
        <f t="shared" si="1161"/>
        <v>0</v>
      </c>
      <c r="IA366" s="198">
        <f t="shared" si="1166"/>
        <v>0</v>
      </c>
      <c r="IB366" s="195"/>
      <c r="IC366" s="195">
        <f t="shared" si="1369"/>
        <v>0</v>
      </c>
      <c r="ID366" s="195">
        <f t="shared" si="1167"/>
        <v>0</v>
      </c>
      <c r="IE366" s="195">
        <f t="shared" si="1370"/>
        <v>0</v>
      </c>
      <c r="IF366" s="195">
        <f t="shared" si="1168"/>
        <v>0</v>
      </c>
      <c r="IG366" s="307">
        <f t="shared" si="1169"/>
        <v>0</v>
      </c>
      <c r="IH366" s="307">
        <f t="shared" si="1170"/>
        <v>0</v>
      </c>
      <c r="II366" s="44">
        <f t="shared" si="1171"/>
        <v>0</v>
      </c>
      <c r="IJ366" s="44">
        <f t="shared" si="1371"/>
        <v>0</v>
      </c>
      <c r="IK366" s="44">
        <f t="shared" si="1372"/>
        <v>0</v>
      </c>
      <c r="IL366" s="44">
        <f t="shared" si="1373"/>
        <v>0</v>
      </c>
      <c r="IM366" s="44">
        <f t="shared" si="1374"/>
        <v>0</v>
      </c>
      <c r="IN366" s="44">
        <f t="shared" si="1375"/>
        <v>0</v>
      </c>
      <c r="IO366" s="44">
        <f t="shared" si="1376"/>
        <v>0</v>
      </c>
    </row>
    <row r="367" spans="1:249" ht="18" customHeight="1">
      <c r="A367" s="188">
        <v>361</v>
      </c>
      <c r="B367" s="326"/>
      <c r="C367" s="289"/>
      <c r="D367" s="199"/>
      <c r="E367" s="189"/>
      <c r="F367" s="189"/>
      <c r="G367" s="190"/>
      <c r="H367" s="190"/>
      <c r="I367" s="272"/>
      <c r="J367" s="207"/>
      <c r="K367" s="214" t="str">
        <f t="shared" si="1172"/>
        <v/>
      </c>
      <c r="L367" s="200" t="str">
        <f t="shared" si="1173"/>
        <v/>
      </c>
      <c r="M367" s="200" t="str">
        <f t="shared" si="1174"/>
        <v/>
      </c>
      <c r="N367" s="209" t="str">
        <f t="shared" si="1162"/>
        <v/>
      </c>
      <c r="O367" s="208" t="str">
        <f>IFERROR(IF(D367="","",IF(K367="","",IF(I367="","",IF(F367="F",VLOOKUP(K367,F!A:G,2,0),IF(F367="M",VLOOKUP(K367,M!A:G,2,0),""))))),0)</f>
        <v/>
      </c>
      <c r="P367" s="191" t="str">
        <f>IFERROR(IF(D367="","",IF(K367="","",IF(I367="","",IF(F367="F",VLOOKUP(K367,F!A:G,3,0),IF(F367="M",VLOOKUP(K367,M!A:G,3,0),""))))),0)</f>
        <v/>
      </c>
      <c r="Q367" s="191" t="str">
        <f>IFERROR(IF(D367="","",IF(K367="","",IF(I367="","",IF(F367="F",VLOOKUP(K367,F!A:G,4,0),IF(F367="M",VLOOKUP(K367,M!A:G,4,0),""))))),0)</f>
        <v/>
      </c>
      <c r="R367" s="191" t="str">
        <f>IFERROR(IF(D367="","",IF(K367="","",IF(I367="","",IF(F367="F",VLOOKUP(K367,F!A:G,5,0),IF(F367="M",VLOOKUP(K367,M!A:G,5,0),""))))),0)</f>
        <v/>
      </c>
      <c r="S367" s="191" t="str">
        <f>IFERROR(IF(D367="","",IF(K367="","",IF(I367="","",IF(F367="F",VLOOKUP(K367,F!A:G,6,0),IF(F367="M",VLOOKUP(K367,M!A:G,6,0),""))))),0)</f>
        <v/>
      </c>
      <c r="T367" s="191" t="str">
        <f>IFERROR(IF(D367="","",IF(K367="","",IF(I367="","",IF(F367="F",VLOOKUP(K367,F!A:G,7,0),IF(F367="M",VLOOKUP(K367,M!A:G,7,0),""))))),0)</f>
        <v/>
      </c>
      <c r="U367" s="191" t="str">
        <f>IFERROR(IF(D367="","",IF(K367="","",IF(J367="","",IF(F367="F",VLOOKUP(K367,F!A:M,8,0),IF(F367="M",VLOOKUP(K367,M!A:M,8,0),""))))),0)</f>
        <v/>
      </c>
      <c r="V367" s="191" t="str">
        <f>IFERROR(IF(D367="","",IF(K367="","",IF(J367="","",IF(F367="F",VLOOKUP(K367,F!A:M,9,0),IF(F367="M",VLOOKUP(K367,M!A:M,9,0),""))))),0)</f>
        <v/>
      </c>
      <c r="W367" s="191" t="str">
        <f>IFERROR(IF(D367="","",IF(K367="","",IF(J367="","",IF(F367="F",VLOOKUP(K367,F!A:M,10,0),IF(F367="M",VLOOKUP(K367,M!A:M,10,0),""))))),0)</f>
        <v/>
      </c>
      <c r="X367" s="191" t="str">
        <f>IFERROR(IF(D367="","",IF(K367="","",IF(J367="","",IF(F367="F",VLOOKUP(K367,F!A:M,11,0),IF(F367="M",VLOOKUP(K367,M!A:M,11,0),""))))),0)</f>
        <v/>
      </c>
      <c r="Y367" s="191" t="str">
        <f>IFERROR(IF(D367="","",IF(K367="","",IF(J367="","",IF(F367="F",VLOOKUP(K367,F!A:M,12,0),IF(F367="M",VLOOKUP(K367,M!A:M,12,0),""))))),0)</f>
        <v/>
      </c>
      <c r="Z367" s="191" t="str">
        <f>IFERROR(IF(D367="","",IF(K367="","",IF(J367="","",IF(F367="F",VLOOKUP(K367,F!A:M,13,0),IF(F367="M",VLOOKUP(K367,M!A:M,13,0),""))))),0)</f>
        <v/>
      </c>
      <c r="AA367" s="191" t="str">
        <f>IFERROR(IF(D367="","",IF(F367="","",IF(J367="","",IF(K367="","",IF(AND(K367&gt;23,K367&lt;=60),IF(F367="F",VLOOKUP(MROUND(HZ367,0.5),'F-Weight for Length'!K:S,2,0),VLOOKUP(MROUND(HZ367,0.5),'M-Weight for Length'!K:S,2,0)),IF(K367&gt;60,IF(F367="F",VLOOKUP(K367,'F-Weight for Length'!U:AC,2,0),VLOOKUP(K367,'M-Weight for Length'!U:AC,2,0)),IF(F367="F",VLOOKUP(MROUND(HZ367,0.5),'F-Weight for Length'!A:I,2,0),VLOOKUP(MROUND(HZ367,0.5),'M-Weight for Length'!A:I,2,0)))))))),0)</f>
        <v/>
      </c>
      <c r="AB367" s="191" t="str">
        <f>IFERROR(IF(D367="","",IF(F367="","",IF(J367="","",IF(K367="","",IF(AND(K367&gt;23,K367&lt;=60),IF(F367="F",VLOOKUP(MROUND(HZ367,0.5),'F-Weight for Length'!K:S,3,0),VLOOKUP(MROUND(HZ367,0.5),'M-Weight for Length'!K:S,3,0)),IF(K367&gt;60,IF(F367="F",VLOOKUP(K367,'F-Weight for Length'!U:AC,3,0),VLOOKUP(K367,'M-Weight for Length'!U:AC,3,0)),IF(F367="F",VLOOKUP(MROUND(HZ367,0.5),'F-Weight for Length'!A:I,3,0),VLOOKUP(MROUND(HZ367,0.5),'M-Weight for Length'!A:I,3,0)))))))),0)</f>
        <v/>
      </c>
      <c r="AC367" s="191" t="str">
        <f>IFERROR(IF(D367="","",IF(F367="","",IF(J367="","",IF(K367="","",IF(AND(K367&gt;23,K367&lt;=60),IF(F367="F",VLOOKUP(MROUND(HZ367,0.5),'F-Weight for Length'!K:S,4,0),VLOOKUP(MROUND(HZ367,0.5),'M-Weight for Length'!K:S,4,0)),IF(K367&gt;60,IF(F367="F",VLOOKUP(K367,'F-Weight for Length'!U:AC,4,0),VLOOKUP(K367,'M-Weight for Length'!U:AC,4,0)),IF(F367="F",VLOOKUP(MROUND(HZ367,0.5),'F-Weight for Length'!A:I,4,0),VLOOKUP(MROUND(HZ367,0.5),'M-Weight for Length'!A:I,4,0)))))))),0)</f>
        <v/>
      </c>
      <c r="AD367" s="191" t="str">
        <f>IFERROR(IF(D367="","",IF(F367="","",IF(J367="","",IF(K367="","",IF(AND(K367&gt;23,K367&lt;=60),IF(F367="F",VLOOKUP(MROUND(HZ367,0.5),'F-Weight for Length'!K:S,5,0),VLOOKUP(MROUND(HZ367,0.5),'M-Weight for Length'!K:S,5,0)),IF(K367&gt;60,IF(F367="F",VLOOKUP(K367,'F-Weight for Length'!U:AC,5,0),VLOOKUP(K367,'M-Weight for Length'!U:AC,5,0)),IF(F367="F",VLOOKUP(MROUND(HZ367,0.5),'F-Weight for Length'!A:I,5,0),VLOOKUP(MROUND(HZ367,0.5),'M-Weight for Length'!A:I,5,0)))))))),0)</f>
        <v/>
      </c>
      <c r="AE367" s="191" t="str">
        <f>IFERROR(IF(D367="","",IF(F367="","",IF(J367="","",IF(K367="","",IF(AND(K367&gt;23,K367&lt;=60),IF(F367="F",VLOOKUP(MROUND(HZ367,0.5),'F-Weight for Length'!K:S,6,0),VLOOKUP(MROUND(HZ367,0.5),'M-Weight for Length'!K:S,6,0)),IF(K367&gt;60,IF(F367="F",VLOOKUP(K367,'F-Weight for Length'!U:AC,6,0),VLOOKUP(K367,'M-Weight for Length'!U:AC,6,0)),IF(F367="F",VLOOKUP(MROUND(HZ367,0.5),'F-Weight for Length'!A:I,6,0),VLOOKUP(MROUND(HZ367,0.5),'M-Weight for Length'!A:I,6,0)))))))),0)</f>
        <v/>
      </c>
      <c r="AF367" s="191" t="str">
        <f>IFERROR(IF(D367="","",IF(F367="","",IF(J367="","",IF(K367="","",IF(AND(K367&gt;23,K367&lt;=60),IF(F367="F",VLOOKUP(MROUND(HZ367,0.5),'F-Weight for Length'!K:S,7,0),VLOOKUP(MROUND(HZ367,0.5),'M-Weight for Length'!K:S,7,0)),IF(K367&gt;60,IF(F367="F",VLOOKUP(K367,'F-Weight for Length'!U:AC,7,0),VLOOKUP(K367,'M-Weight for Length'!U:AC,7,0)),IF(F367="F",VLOOKUP(MROUND(HZ367,0.5),'F-Weight for Length'!A:I,7,0),VLOOKUP(MROUND(HZ367,0.5),'M-Weight for Length'!A:I,7,0)))))))),0)</f>
        <v/>
      </c>
      <c r="AG367" s="191" t="str">
        <f>IFERROR(IF(D367="","",IF(F367="","",IF(J367="","",IF(K367="","",IF(AND(K367&gt;23,K367&lt;=60),IF(F367="F",VLOOKUP(MROUND(HZ367,0.5),'F-Weight for Length'!K:S,8,0),VLOOKUP(MROUND(HZ367,0.5),'M-Weight for Length'!K:S,8,0)),IF(K367&gt;60,IF(F367="F",VLOOKUP(K367,'F-Weight for Length'!U:AC,8,0),VLOOKUP(K367,'M-Weight for Length'!U:AC,8,0)),IF(F367="F",VLOOKUP(MROUND(HZ367,0.5),'F-Weight for Length'!A:I,8,0),VLOOKUP(MROUND(HZ367,0.5),'M-Weight for Length'!A:I,8,0)))))))),0)</f>
        <v/>
      </c>
      <c r="AH367" s="191" t="str">
        <f>IFERROR(IF(D367="","",IF(F367="","",IF(J367="","",IF(K367="","",IF(AND(K367&gt;23,K367&lt;=60),IF(F367="F",VLOOKUP(MROUND(HZ367,0.5),'F-Weight for Length'!K:S,9,0),VLOOKUP(MROUND(HZ367,0.5),'M-Weight for Length'!K:S,9,0)),IF(K367&gt;60,IF(F367="F",VLOOKUP(K367,'F-Weight for Length'!U:AC,9,0),VLOOKUP(K367,'M-Weight for Length'!U:AC,9,0)),IF(F367="F",VLOOKUP(MROUND(HZ367,0.5),'F-Weight for Length'!A:I,9,0),VLOOKUP(MROUND(HZ367,0.5),'M-Weight for Length'!A:I,9,0)))))))),0)</f>
        <v/>
      </c>
      <c r="AI367" s="192">
        <f t="shared" si="1175"/>
        <v>0</v>
      </c>
      <c r="AJ367" s="192">
        <f t="shared" si="1176"/>
        <v>0</v>
      </c>
      <c r="AK367" s="192">
        <f t="shared" si="1177"/>
        <v>0</v>
      </c>
      <c r="AL367" s="192">
        <f t="shared" si="1178"/>
        <v>0</v>
      </c>
      <c r="AM367" s="192">
        <f t="shared" si="1179"/>
        <v>0</v>
      </c>
      <c r="AN367" s="192">
        <f t="shared" si="1180"/>
        <v>0</v>
      </c>
      <c r="AO367" s="192">
        <f t="shared" si="1181"/>
        <v>0</v>
      </c>
      <c r="AP367" s="192">
        <f t="shared" si="1182"/>
        <v>0</v>
      </c>
      <c r="AQ367" s="192">
        <f t="shared" si="1183"/>
        <v>0</v>
      </c>
      <c r="AR367" s="192">
        <f t="shared" si="1184"/>
        <v>0</v>
      </c>
      <c r="AS367" s="192">
        <f t="shared" si="1185"/>
        <v>0</v>
      </c>
      <c r="AT367" s="192">
        <f t="shared" si="1186"/>
        <v>0</v>
      </c>
      <c r="AU367" s="192">
        <f t="shared" si="1187"/>
        <v>0</v>
      </c>
      <c r="AV367" s="192">
        <f t="shared" si="1188"/>
        <v>0</v>
      </c>
      <c r="AW367" s="192">
        <f t="shared" si="1189"/>
        <v>0</v>
      </c>
      <c r="AX367" s="192">
        <f t="shared" si="1190"/>
        <v>0</v>
      </c>
      <c r="AY367" s="192">
        <f t="shared" si="1191"/>
        <v>0</v>
      </c>
      <c r="AZ367" s="192">
        <f t="shared" si="1192"/>
        <v>0</v>
      </c>
      <c r="BA367" s="192">
        <f t="shared" si="1193"/>
        <v>0</v>
      </c>
      <c r="BB367" s="192">
        <f t="shared" si="1194"/>
        <v>0</v>
      </c>
      <c r="BC367" s="192">
        <f t="shared" si="1195"/>
        <v>0</v>
      </c>
      <c r="BD367" s="192">
        <f t="shared" si="1196"/>
        <v>0</v>
      </c>
      <c r="BE367" s="192">
        <f t="shared" si="1197"/>
        <v>0</v>
      </c>
      <c r="BF367" s="192">
        <f t="shared" si="1198"/>
        <v>0</v>
      </c>
      <c r="BG367" s="192">
        <f t="shared" si="1199"/>
        <v>0</v>
      </c>
      <c r="BH367" s="192">
        <f t="shared" si="1200"/>
        <v>0</v>
      </c>
      <c r="BI367" s="192">
        <f t="shared" si="1201"/>
        <v>0</v>
      </c>
      <c r="BJ367" s="192">
        <f t="shared" si="1202"/>
        <v>0</v>
      </c>
      <c r="BK367" s="192">
        <f t="shared" si="1203"/>
        <v>0</v>
      </c>
      <c r="BL367" s="192">
        <f t="shared" si="1204"/>
        <v>0</v>
      </c>
      <c r="BM367" s="192">
        <f t="shared" si="1205"/>
        <v>0</v>
      </c>
      <c r="BN367" s="192">
        <f t="shared" si="1206"/>
        <v>0</v>
      </c>
      <c r="BO367" s="192">
        <f t="shared" si="1207"/>
        <v>0</v>
      </c>
      <c r="BP367" s="192">
        <f t="shared" si="1208"/>
        <v>0</v>
      </c>
      <c r="BQ367" s="192">
        <f t="shared" si="1209"/>
        <v>0</v>
      </c>
      <c r="BR367" s="192">
        <f t="shared" si="1210"/>
        <v>0</v>
      </c>
      <c r="BS367" s="192">
        <f t="shared" si="1211"/>
        <v>0</v>
      </c>
      <c r="BT367" s="192">
        <f t="shared" si="1212"/>
        <v>0</v>
      </c>
      <c r="BU367" s="192">
        <f t="shared" si="1213"/>
        <v>0</v>
      </c>
      <c r="BV367" s="192">
        <f t="shared" si="1214"/>
        <v>0</v>
      </c>
      <c r="BW367" s="192">
        <f t="shared" si="1215"/>
        <v>0</v>
      </c>
      <c r="BX367" s="192">
        <f t="shared" si="1216"/>
        <v>0</v>
      </c>
      <c r="BY367" s="192">
        <f t="shared" si="1217"/>
        <v>0</v>
      </c>
      <c r="BZ367" s="192">
        <f t="shared" si="1218"/>
        <v>0</v>
      </c>
      <c r="CA367" s="192">
        <f t="shared" si="1219"/>
        <v>0</v>
      </c>
      <c r="CB367" s="192">
        <f t="shared" si="1220"/>
        <v>0</v>
      </c>
      <c r="CC367" s="192">
        <f t="shared" si="1221"/>
        <v>0</v>
      </c>
      <c r="CD367" s="192">
        <f t="shared" si="1222"/>
        <v>0</v>
      </c>
      <c r="CE367" s="192">
        <f t="shared" si="1223"/>
        <v>0</v>
      </c>
      <c r="CF367" s="192">
        <f t="shared" si="1224"/>
        <v>0</v>
      </c>
      <c r="CG367" s="192">
        <f t="shared" si="1225"/>
        <v>0</v>
      </c>
      <c r="CH367" s="192">
        <f t="shared" si="1226"/>
        <v>0</v>
      </c>
      <c r="CI367" s="192">
        <f t="shared" si="1227"/>
        <v>0</v>
      </c>
      <c r="CJ367" s="192">
        <f t="shared" si="1228"/>
        <v>0</v>
      </c>
      <c r="CK367" s="192">
        <f t="shared" si="1229"/>
        <v>0</v>
      </c>
      <c r="CL367" s="192">
        <f t="shared" si="1230"/>
        <v>0</v>
      </c>
      <c r="CM367" s="192">
        <f t="shared" si="1231"/>
        <v>0</v>
      </c>
      <c r="CN367" s="192">
        <f t="shared" si="1232"/>
        <v>0</v>
      </c>
      <c r="CO367" s="192">
        <f t="shared" si="1233"/>
        <v>0</v>
      </c>
      <c r="CP367" s="192">
        <f t="shared" si="1234"/>
        <v>0</v>
      </c>
      <c r="CQ367" s="192">
        <f t="shared" si="1235"/>
        <v>0</v>
      </c>
      <c r="CR367" s="192">
        <f t="shared" si="1236"/>
        <v>0</v>
      </c>
      <c r="CS367" s="192">
        <f t="shared" si="1237"/>
        <v>0</v>
      </c>
      <c r="CT367" s="192">
        <f t="shared" si="1238"/>
        <v>0</v>
      </c>
      <c r="CU367" s="192">
        <f t="shared" si="1239"/>
        <v>0</v>
      </c>
      <c r="CV367" s="192">
        <f t="shared" si="1240"/>
        <v>0</v>
      </c>
      <c r="CW367" s="192">
        <f t="shared" si="1241"/>
        <v>0</v>
      </c>
      <c r="CX367" s="192">
        <f t="shared" si="1242"/>
        <v>0</v>
      </c>
      <c r="CY367" s="192">
        <f t="shared" si="1243"/>
        <v>0</v>
      </c>
      <c r="CZ367" s="192">
        <f t="shared" si="1244"/>
        <v>0</v>
      </c>
      <c r="DA367" s="192">
        <f t="shared" si="1245"/>
        <v>0</v>
      </c>
      <c r="DB367" s="192">
        <f t="shared" si="1246"/>
        <v>0</v>
      </c>
      <c r="DC367" s="192">
        <f t="shared" si="1247"/>
        <v>0</v>
      </c>
      <c r="DD367" s="192">
        <f t="shared" si="1248"/>
        <v>0</v>
      </c>
      <c r="DE367" s="192">
        <f t="shared" si="1249"/>
        <v>0</v>
      </c>
      <c r="DF367" s="192">
        <f t="shared" si="1250"/>
        <v>0</v>
      </c>
      <c r="DG367" s="192">
        <f t="shared" si="1251"/>
        <v>0</v>
      </c>
      <c r="DH367" s="192">
        <f t="shared" si="1252"/>
        <v>0</v>
      </c>
      <c r="DI367" s="192">
        <f t="shared" si="1253"/>
        <v>0</v>
      </c>
      <c r="DJ367" s="192">
        <f t="shared" si="1254"/>
        <v>0</v>
      </c>
      <c r="DK367" s="192">
        <f t="shared" si="1255"/>
        <v>0</v>
      </c>
      <c r="DL367" s="192">
        <f t="shared" si="1256"/>
        <v>0</v>
      </c>
      <c r="DM367" s="192">
        <f t="shared" si="1257"/>
        <v>0</v>
      </c>
      <c r="DN367" s="192">
        <f t="shared" si="1258"/>
        <v>0</v>
      </c>
      <c r="DO367" s="192">
        <f t="shared" si="1259"/>
        <v>0</v>
      </c>
      <c r="DP367" s="192">
        <f t="shared" si="1260"/>
        <v>0</v>
      </c>
      <c r="DQ367" s="192">
        <f t="shared" si="1261"/>
        <v>0</v>
      </c>
      <c r="DR367" s="192">
        <f t="shared" si="1262"/>
        <v>0</v>
      </c>
      <c r="DS367" s="192">
        <f t="shared" si="1263"/>
        <v>0</v>
      </c>
      <c r="DT367" s="192">
        <f t="shared" si="1264"/>
        <v>0</v>
      </c>
      <c r="DU367" s="192">
        <f t="shared" si="1265"/>
        <v>0</v>
      </c>
      <c r="DV367" s="193">
        <f t="shared" si="1266"/>
        <v>0</v>
      </c>
      <c r="DW367" s="193">
        <f t="shared" si="1267"/>
        <v>0</v>
      </c>
      <c r="DX367" s="193">
        <f t="shared" si="1268"/>
        <v>0</v>
      </c>
      <c r="DY367" s="193">
        <f t="shared" si="1269"/>
        <v>0</v>
      </c>
      <c r="DZ367" s="193">
        <f t="shared" si="1270"/>
        <v>0</v>
      </c>
      <c r="EA367" s="192">
        <f t="shared" si="1271"/>
        <v>0</v>
      </c>
      <c r="EB367" s="192">
        <f t="shared" si="1272"/>
        <v>0</v>
      </c>
      <c r="EC367" s="192">
        <f t="shared" si="1273"/>
        <v>0</v>
      </c>
      <c r="ED367" s="192">
        <f t="shared" si="1274"/>
        <v>0</v>
      </c>
      <c r="EE367" s="192">
        <f t="shared" si="1275"/>
        <v>0</v>
      </c>
      <c r="EF367" s="192">
        <f t="shared" si="1276"/>
        <v>0</v>
      </c>
      <c r="EG367" s="192">
        <f t="shared" si="1277"/>
        <v>0</v>
      </c>
      <c r="EH367" s="192">
        <f t="shared" si="1278"/>
        <v>0</v>
      </c>
      <c r="EI367" s="192">
        <f t="shared" si="1279"/>
        <v>0</v>
      </c>
      <c r="EJ367" s="192">
        <f t="shared" si="1280"/>
        <v>0</v>
      </c>
      <c r="EK367" s="192">
        <f t="shared" si="1281"/>
        <v>0</v>
      </c>
      <c r="EL367" s="192">
        <f t="shared" si="1282"/>
        <v>0</v>
      </c>
      <c r="EM367" s="192">
        <f t="shared" si="1283"/>
        <v>0</v>
      </c>
      <c r="EN367" s="192">
        <f t="shared" si="1284"/>
        <v>0</v>
      </c>
      <c r="EO367" s="192">
        <f t="shared" si="1285"/>
        <v>0</v>
      </c>
      <c r="EP367" s="192">
        <f t="shared" si="1286"/>
        <v>0</v>
      </c>
      <c r="EQ367" s="192">
        <f t="shared" si="1287"/>
        <v>0</v>
      </c>
      <c r="ER367" s="192">
        <f t="shared" si="1288"/>
        <v>0</v>
      </c>
      <c r="ES367" s="192">
        <f t="shared" si="1289"/>
        <v>0</v>
      </c>
      <c r="ET367" s="192">
        <f t="shared" si="1290"/>
        <v>0</v>
      </c>
      <c r="EU367" s="192">
        <f t="shared" si="1291"/>
        <v>0</v>
      </c>
      <c r="EV367" s="192">
        <f t="shared" si="1292"/>
        <v>0</v>
      </c>
      <c r="EW367" s="192">
        <f t="shared" si="1293"/>
        <v>0</v>
      </c>
      <c r="EX367" s="192">
        <f t="shared" si="1294"/>
        <v>0</v>
      </c>
      <c r="EY367" s="192">
        <f t="shared" si="1295"/>
        <v>0</v>
      </c>
      <c r="EZ367" s="192">
        <f t="shared" si="1296"/>
        <v>0</v>
      </c>
      <c r="FA367" s="192">
        <f t="shared" si="1297"/>
        <v>0</v>
      </c>
      <c r="FB367" s="192">
        <f t="shared" si="1298"/>
        <v>0</v>
      </c>
      <c r="FC367" s="192">
        <f t="shared" si="1299"/>
        <v>0</v>
      </c>
      <c r="FD367" s="192">
        <f t="shared" si="1300"/>
        <v>0</v>
      </c>
      <c r="FE367" s="192">
        <f t="shared" si="1301"/>
        <v>0</v>
      </c>
      <c r="FF367" s="192">
        <f t="shared" si="1302"/>
        <v>0</v>
      </c>
      <c r="FG367" s="192">
        <f t="shared" si="1303"/>
        <v>0</v>
      </c>
      <c r="FH367" s="192">
        <f t="shared" si="1304"/>
        <v>0</v>
      </c>
      <c r="FI367" s="192">
        <f t="shared" si="1305"/>
        <v>0</v>
      </c>
      <c r="FJ367" s="192">
        <f t="shared" si="1306"/>
        <v>0</v>
      </c>
      <c r="FK367" s="192">
        <f t="shared" si="1307"/>
        <v>0</v>
      </c>
      <c r="FL367" s="192">
        <f t="shared" si="1308"/>
        <v>0</v>
      </c>
      <c r="FM367" s="192">
        <f t="shared" si="1309"/>
        <v>0</v>
      </c>
      <c r="FN367" s="192">
        <f t="shared" si="1310"/>
        <v>0</v>
      </c>
      <c r="FO367" s="192">
        <f t="shared" si="1311"/>
        <v>0</v>
      </c>
      <c r="FP367" s="192">
        <f t="shared" si="1312"/>
        <v>0</v>
      </c>
      <c r="FQ367" s="192">
        <f t="shared" si="1313"/>
        <v>0</v>
      </c>
      <c r="FR367" s="192">
        <f t="shared" si="1314"/>
        <v>0</v>
      </c>
      <c r="FS367" s="192">
        <f t="shared" si="1315"/>
        <v>0</v>
      </c>
      <c r="FT367" s="192">
        <f t="shared" si="1316"/>
        <v>0</v>
      </c>
      <c r="FU367" s="192">
        <f t="shared" si="1317"/>
        <v>0</v>
      </c>
      <c r="FV367" s="192">
        <f t="shared" si="1318"/>
        <v>0</v>
      </c>
      <c r="FW367" s="192">
        <f t="shared" si="1319"/>
        <v>0</v>
      </c>
      <c r="FX367" s="192">
        <f t="shared" si="1320"/>
        <v>0</v>
      </c>
      <c r="FY367" s="192">
        <f t="shared" si="1321"/>
        <v>0</v>
      </c>
      <c r="FZ367" s="192">
        <f t="shared" si="1322"/>
        <v>0</v>
      </c>
      <c r="GA367" s="192">
        <f t="shared" si="1323"/>
        <v>0</v>
      </c>
      <c r="GB367" s="192">
        <f t="shared" si="1324"/>
        <v>0</v>
      </c>
      <c r="GC367" s="192">
        <f t="shared" si="1325"/>
        <v>0</v>
      </c>
      <c r="GD367" s="192">
        <f t="shared" si="1326"/>
        <v>0</v>
      </c>
      <c r="GE367" s="192">
        <f t="shared" si="1327"/>
        <v>0</v>
      </c>
      <c r="GF367" s="192">
        <f t="shared" si="1328"/>
        <v>0</v>
      </c>
      <c r="GG367" s="192">
        <f t="shared" si="1329"/>
        <v>0</v>
      </c>
      <c r="GH367" s="192">
        <f t="shared" si="1330"/>
        <v>0</v>
      </c>
      <c r="GI367" s="192">
        <f t="shared" si="1331"/>
        <v>0</v>
      </c>
      <c r="GJ367" s="192">
        <f t="shared" si="1332"/>
        <v>0</v>
      </c>
      <c r="GK367" s="192">
        <f t="shared" si="1333"/>
        <v>0</v>
      </c>
      <c r="GL367" s="192">
        <f t="shared" si="1334"/>
        <v>0</v>
      </c>
      <c r="GM367" s="192">
        <f t="shared" si="1335"/>
        <v>0</v>
      </c>
      <c r="GN367" s="192">
        <f t="shared" si="1336"/>
        <v>0</v>
      </c>
      <c r="GO367" s="192">
        <f t="shared" si="1337"/>
        <v>0</v>
      </c>
      <c r="GP367" s="192">
        <f t="shared" si="1338"/>
        <v>0</v>
      </c>
      <c r="GQ367" s="192">
        <f t="shared" si="1339"/>
        <v>0</v>
      </c>
      <c r="GR367" s="192">
        <f t="shared" si="1340"/>
        <v>0</v>
      </c>
      <c r="GS367" s="192">
        <f t="shared" si="1341"/>
        <v>0</v>
      </c>
      <c r="GT367" s="192">
        <f t="shared" si="1342"/>
        <v>0</v>
      </c>
      <c r="GU367" s="192">
        <f t="shared" si="1343"/>
        <v>0</v>
      </c>
      <c r="GV367" s="192">
        <f t="shared" si="1344"/>
        <v>0</v>
      </c>
      <c r="GW367" s="192">
        <f t="shared" si="1345"/>
        <v>0</v>
      </c>
      <c r="GX367" s="192">
        <f t="shared" si="1346"/>
        <v>0</v>
      </c>
      <c r="GY367" s="192">
        <f t="shared" si="1347"/>
        <v>0</v>
      </c>
      <c r="GZ367" s="192">
        <f t="shared" si="1348"/>
        <v>0</v>
      </c>
      <c r="HA367" s="192">
        <f t="shared" si="1349"/>
        <v>0</v>
      </c>
      <c r="HB367" s="192">
        <f t="shared" si="1350"/>
        <v>0</v>
      </c>
      <c r="HC367" s="192">
        <f t="shared" si="1351"/>
        <v>0</v>
      </c>
      <c r="HD367" s="192">
        <f t="shared" si="1352"/>
        <v>0</v>
      </c>
      <c r="HE367" s="192">
        <f t="shared" si="1353"/>
        <v>0</v>
      </c>
      <c r="HF367" s="192">
        <f t="shared" si="1354"/>
        <v>0</v>
      </c>
      <c r="HG367" s="192">
        <f t="shared" si="1355"/>
        <v>0</v>
      </c>
      <c r="HH367" s="192">
        <f t="shared" si="1356"/>
        <v>0</v>
      </c>
      <c r="HI367" s="192">
        <f t="shared" si="1357"/>
        <v>0</v>
      </c>
      <c r="HJ367" s="192">
        <f t="shared" si="1358"/>
        <v>0</v>
      </c>
      <c r="HK367" s="192">
        <f t="shared" si="1359"/>
        <v>0</v>
      </c>
      <c r="HL367" s="192">
        <f t="shared" si="1360"/>
        <v>0</v>
      </c>
      <c r="HM367" s="192">
        <f t="shared" si="1361"/>
        <v>0</v>
      </c>
      <c r="HN367" s="194">
        <f t="shared" si="1362"/>
        <v>0</v>
      </c>
      <c r="HO367" s="194">
        <f t="shared" si="1363"/>
        <v>0</v>
      </c>
      <c r="HP367" s="194">
        <f t="shared" si="1364"/>
        <v>0</v>
      </c>
      <c r="HQ367" s="194">
        <f t="shared" si="1365"/>
        <v>0</v>
      </c>
      <c r="HR367" s="194">
        <f t="shared" si="1366"/>
        <v>0</v>
      </c>
      <c r="HS367" s="195" t="str">
        <f t="shared" si="1163"/>
        <v/>
      </c>
      <c r="HT367" s="196">
        <f t="shared" si="1159"/>
        <v>0</v>
      </c>
      <c r="HU367" s="196">
        <f t="shared" si="1160"/>
        <v>0</v>
      </c>
      <c r="HV367" s="197" t="str">
        <f t="shared" si="1164"/>
        <v/>
      </c>
      <c r="HW367" s="197" t="str">
        <f t="shared" si="1367"/>
        <v/>
      </c>
      <c r="HX367" s="197" t="str">
        <f t="shared" si="1368"/>
        <v/>
      </c>
      <c r="HY367" s="195" t="str">
        <f t="shared" si="1165"/>
        <v/>
      </c>
      <c r="HZ367" s="30">
        <f t="shared" si="1161"/>
        <v>0</v>
      </c>
      <c r="IA367" s="198">
        <f t="shared" si="1166"/>
        <v>0</v>
      </c>
      <c r="IB367" s="195"/>
      <c r="IC367" s="195">
        <f t="shared" si="1369"/>
        <v>0</v>
      </c>
      <c r="ID367" s="195">
        <f t="shared" si="1167"/>
        <v>0</v>
      </c>
      <c r="IE367" s="195">
        <f t="shared" si="1370"/>
        <v>0</v>
      </c>
      <c r="IF367" s="195">
        <f t="shared" si="1168"/>
        <v>0</v>
      </c>
      <c r="IG367" s="307">
        <f t="shared" si="1169"/>
        <v>0</v>
      </c>
      <c r="IH367" s="307">
        <f t="shared" si="1170"/>
        <v>0</v>
      </c>
      <c r="II367" s="44">
        <f t="shared" si="1171"/>
        <v>0</v>
      </c>
      <c r="IJ367" s="44">
        <f t="shared" si="1371"/>
        <v>0</v>
      </c>
      <c r="IK367" s="44">
        <f t="shared" si="1372"/>
        <v>0</v>
      </c>
      <c r="IL367" s="44">
        <f t="shared" si="1373"/>
        <v>0</v>
      </c>
      <c r="IM367" s="44">
        <f t="shared" si="1374"/>
        <v>0</v>
      </c>
      <c r="IN367" s="44">
        <f t="shared" si="1375"/>
        <v>0</v>
      </c>
      <c r="IO367" s="44">
        <f t="shared" si="1376"/>
        <v>0</v>
      </c>
    </row>
    <row r="368" spans="1:249" ht="18" customHeight="1">
      <c r="A368" s="188">
        <v>362</v>
      </c>
      <c r="B368" s="326"/>
      <c r="C368" s="289"/>
      <c r="D368" s="199"/>
      <c r="E368" s="189"/>
      <c r="F368" s="189"/>
      <c r="G368" s="190"/>
      <c r="H368" s="190"/>
      <c r="I368" s="272"/>
      <c r="J368" s="207"/>
      <c r="K368" s="214" t="str">
        <f t="shared" si="1172"/>
        <v/>
      </c>
      <c r="L368" s="200" t="str">
        <f t="shared" si="1173"/>
        <v/>
      </c>
      <c r="M368" s="200" t="str">
        <f t="shared" si="1174"/>
        <v/>
      </c>
      <c r="N368" s="209" t="str">
        <f t="shared" si="1162"/>
        <v/>
      </c>
      <c r="O368" s="208" t="str">
        <f>IFERROR(IF(D368="","",IF(K368="","",IF(I368="","",IF(F368="F",VLOOKUP(K368,F!A:G,2,0),IF(F368="M",VLOOKUP(K368,M!A:G,2,0),""))))),0)</f>
        <v/>
      </c>
      <c r="P368" s="191" t="str">
        <f>IFERROR(IF(D368="","",IF(K368="","",IF(I368="","",IF(F368="F",VLOOKUP(K368,F!A:G,3,0),IF(F368="M",VLOOKUP(K368,M!A:G,3,0),""))))),0)</f>
        <v/>
      </c>
      <c r="Q368" s="191" t="str">
        <f>IFERROR(IF(D368="","",IF(K368="","",IF(I368="","",IF(F368="F",VLOOKUP(K368,F!A:G,4,0),IF(F368="M",VLOOKUP(K368,M!A:G,4,0),""))))),0)</f>
        <v/>
      </c>
      <c r="R368" s="191" t="str">
        <f>IFERROR(IF(D368="","",IF(K368="","",IF(I368="","",IF(F368="F",VLOOKUP(K368,F!A:G,5,0),IF(F368="M",VLOOKUP(K368,M!A:G,5,0),""))))),0)</f>
        <v/>
      </c>
      <c r="S368" s="191" t="str">
        <f>IFERROR(IF(D368="","",IF(K368="","",IF(I368="","",IF(F368="F",VLOOKUP(K368,F!A:G,6,0),IF(F368="M",VLOOKUP(K368,M!A:G,6,0),""))))),0)</f>
        <v/>
      </c>
      <c r="T368" s="191" t="str">
        <f>IFERROR(IF(D368="","",IF(K368="","",IF(I368="","",IF(F368="F",VLOOKUP(K368,F!A:G,7,0),IF(F368="M",VLOOKUP(K368,M!A:G,7,0),""))))),0)</f>
        <v/>
      </c>
      <c r="U368" s="191" t="str">
        <f>IFERROR(IF(D368="","",IF(K368="","",IF(J368="","",IF(F368="F",VLOOKUP(K368,F!A:M,8,0),IF(F368="M",VLOOKUP(K368,M!A:M,8,0),""))))),0)</f>
        <v/>
      </c>
      <c r="V368" s="191" t="str">
        <f>IFERROR(IF(D368="","",IF(K368="","",IF(J368="","",IF(F368="F",VLOOKUP(K368,F!A:M,9,0),IF(F368="M",VLOOKUP(K368,M!A:M,9,0),""))))),0)</f>
        <v/>
      </c>
      <c r="W368" s="191" t="str">
        <f>IFERROR(IF(D368="","",IF(K368="","",IF(J368="","",IF(F368="F",VLOOKUP(K368,F!A:M,10,0),IF(F368="M",VLOOKUP(K368,M!A:M,10,0),""))))),0)</f>
        <v/>
      </c>
      <c r="X368" s="191" t="str">
        <f>IFERROR(IF(D368="","",IF(K368="","",IF(J368="","",IF(F368="F",VLOOKUP(K368,F!A:M,11,0),IF(F368="M",VLOOKUP(K368,M!A:M,11,0),""))))),0)</f>
        <v/>
      </c>
      <c r="Y368" s="191" t="str">
        <f>IFERROR(IF(D368="","",IF(K368="","",IF(J368="","",IF(F368="F",VLOOKUP(K368,F!A:M,12,0),IF(F368="M",VLOOKUP(K368,M!A:M,12,0),""))))),0)</f>
        <v/>
      </c>
      <c r="Z368" s="191" t="str">
        <f>IFERROR(IF(D368="","",IF(K368="","",IF(J368="","",IF(F368="F",VLOOKUP(K368,F!A:M,13,0),IF(F368="M",VLOOKUP(K368,M!A:M,13,0),""))))),0)</f>
        <v/>
      </c>
      <c r="AA368" s="191" t="str">
        <f>IFERROR(IF(D368="","",IF(F368="","",IF(J368="","",IF(K368="","",IF(AND(K368&gt;23,K368&lt;=60),IF(F368="F",VLOOKUP(MROUND(HZ368,0.5),'F-Weight for Length'!K:S,2,0),VLOOKUP(MROUND(HZ368,0.5),'M-Weight for Length'!K:S,2,0)),IF(K368&gt;60,IF(F368="F",VLOOKUP(K368,'F-Weight for Length'!U:AC,2,0),VLOOKUP(K368,'M-Weight for Length'!U:AC,2,0)),IF(F368="F",VLOOKUP(MROUND(HZ368,0.5),'F-Weight for Length'!A:I,2,0),VLOOKUP(MROUND(HZ368,0.5),'M-Weight for Length'!A:I,2,0)))))))),0)</f>
        <v/>
      </c>
      <c r="AB368" s="191" t="str">
        <f>IFERROR(IF(D368="","",IF(F368="","",IF(J368="","",IF(K368="","",IF(AND(K368&gt;23,K368&lt;=60),IF(F368="F",VLOOKUP(MROUND(HZ368,0.5),'F-Weight for Length'!K:S,3,0),VLOOKUP(MROUND(HZ368,0.5),'M-Weight for Length'!K:S,3,0)),IF(K368&gt;60,IF(F368="F",VLOOKUP(K368,'F-Weight for Length'!U:AC,3,0),VLOOKUP(K368,'M-Weight for Length'!U:AC,3,0)),IF(F368="F",VLOOKUP(MROUND(HZ368,0.5),'F-Weight for Length'!A:I,3,0),VLOOKUP(MROUND(HZ368,0.5),'M-Weight for Length'!A:I,3,0)))))))),0)</f>
        <v/>
      </c>
      <c r="AC368" s="191" t="str">
        <f>IFERROR(IF(D368="","",IF(F368="","",IF(J368="","",IF(K368="","",IF(AND(K368&gt;23,K368&lt;=60),IF(F368="F",VLOOKUP(MROUND(HZ368,0.5),'F-Weight for Length'!K:S,4,0),VLOOKUP(MROUND(HZ368,0.5),'M-Weight for Length'!K:S,4,0)),IF(K368&gt;60,IF(F368="F",VLOOKUP(K368,'F-Weight for Length'!U:AC,4,0),VLOOKUP(K368,'M-Weight for Length'!U:AC,4,0)),IF(F368="F",VLOOKUP(MROUND(HZ368,0.5),'F-Weight for Length'!A:I,4,0),VLOOKUP(MROUND(HZ368,0.5),'M-Weight for Length'!A:I,4,0)))))))),0)</f>
        <v/>
      </c>
      <c r="AD368" s="191" t="str">
        <f>IFERROR(IF(D368="","",IF(F368="","",IF(J368="","",IF(K368="","",IF(AND(K368&gt;23,K368&lt;=60),IF(F368="F",VLOOKUP(MROUND(HZ368,0.5),'F-Weight for Length'!K:S,5,0),VLOOKUP(MROUND(HZ368,0.5),'M-Weight for Length'!K:S,5,0)),IF(K368&gt;60,IF(F368="F",VLOOKUP(K368,'F-Weight for Length'!U:AC,5,0),VLOOKUP(K368,'M-Weight for Length'!U:AC,5,0)),IF(F368="F",VLOOKUP(MROUND(HZ368,0.5),'F-Weight for Length'!A:I,5,0),VLOOKUP(MROUND(HZ368,0.5),'M-Weight for Length'!A:I,5,0)))))))),0)</f>
        <v/>
      </c>
      <c r="AE368" s="191" t="str">
        <f>IFERROR(IF(D368="","",IF(F368="","",IF(J368="","",IF(K368="","",IF(AND(K368&gt;23,K368&lt;=60),IF(F368="F",VLOOKUP(MROUND(HZ368,0.5),'F-Weight for Length'!K:S,6,0),VLOOKUP(MROUND(HZ368,0.5),'M-Weight for Length'!K:S,6,0)),IF(K368&gt;60,IF(F368="F",VLOOKUP(K368,'F-Weight for Length'!U:AC,6,0),VLOOKUP(K368,'M-Weight for Length'!U:AC,6,0)),IF(F368="F",VLOOKUP(MROUND(HZ368,0.5),'F-Weight for Length'!A:I,6,0),VLOOKUP(MROUND(HZ368,0.5),'M-Weight for Length'!A:I,6,0)))))))),0)</f>
        <v/>
      </c>
      <c r="AF368" s="191" t="str">
        <f>IFERROR(IF(D368="","",IF(F368="","",IF(J368="","",IF(K368="","",IF(AND(K368&gt;23,K368&lt;=60),IF(F368="F",VLOOKUP(MROUND(HZ368,0.5),'F-Weight for Length'!K:S,7,0),VLOOKUP(MROUND(HZ368,0.5),'M-Weight for Length'!K:S,7,0)),IF(K368&gt;60,IF(F368="F",VLOOKUP(K368,'F-Weight for Length'!U:AC,7,0),VLOOKUP(K368,'M-Weight for Length'!U:AC,7,0)),IF(F368="F",VLOOKUP(MROUND(HZ368,0.5),'F-Weight for Length'!A:I,7,0),VLOOKUP(MROUND(HZ368,0.5),'M-Weight for Length'!A:I,7,0)))))))),0)</f>
        <v/>
      </c>
      <c r="AG368" s="191" t="str">
        <f>IFERROR(IF(D368="","",IF(F368="","",IF(J368="","",IF(K368="","",IF(AND(K368&gt;23,K368&lt;=60),IF(F368="F",VLOOKUP(MROUND(HZ368,0.5),'F-Weight for Length'!K:S,8,0),VLOOKUP(MROUND(HZ368,0.5),'M-Weight for Length'!K:S,8,0)),IF(K368&gt;60,IF(F368="F",VLOOKUP(K368,'F-Weight for Length'!U:AC,8,0),VLOOKUP(K368,'M-Weight for Length'!U:AC,8,0)),IF(F368="F",VLOOKUP(MROUND(HZ368,0.5),'F-Weight for Length'!A:I,8,0),VLOOKUP(MROUND(HZ368,0.5),'M-Weight for Length'!A:I,8,0)))))))),0)</f>
        <v/>
      </c>
      <c r="AH368" s="191" t="str">
        <f>IFERROR(IF(D368="","",IF(F368="","",IF(J368="","",IF(K368="","",IF(AND(K368&gt;23,K368&lt;=60),IF(F368="F",VLOOKUP(MROUND(HZ368,0.5),'F-Weight for Length'!K:S,9,0),VLOOKUP(MROUND(HZ368,0.5),'M-Weight for Length'!K:S,9,0)),IF(K368&gt;60,IF(F368="F",VLOOKUP(K368,'F-Weight for Length'!U:AC,9,0),VLOOKUP(K368,'M-Weight for Length'!U:AC,9,0)),IF(F368="F",VLOOKUP(MROUND(HZ368,0.5),'F-Weight for Length'!A:I,9,0),VLOOKUP(MROUND(HZ368,0.5),'M-Weight for Length'!A:I,9,0)))))))),0)</f>
        <v/>
      </c>
      <c r="AI368" s="192">
        <f t="shared" si="1175"/>
        <v>0</v>
      </c>
      <c r="AJ368" s="192">
        <f t="shared" si="1176"/>
        <v>0</v>
      </c>
      <c r="AK368" s="192">
        <f t="shared" si="1177"/>
        <v>0</v>
      </c>
      <c r="AL368" s="192">
        <f t="shared" si="1178"/>
        <v>0</v>
      </c>
      <c r="AM368" s="192">
        <f t="shared" si="1179"/>
        <v>0</v>
      </c>
      <c r="AN368" s="192">
        <f t="shared" si="1180"/>
        <v>0</v>
      </c>
      <c r="AO368" s="192">
        <f t="shared" si="1181"/>
        <v>0</v>
      </c>
      <c r="AP368" s="192">
        <f t="shared" si="1182"/>
        <v>0</v>
      </c>
      <c r="AQ368" s="192">
        <f t="shared" si="1183"/>
        <v>0</v>
      </c>
      <c r="AR368" s="192">
        <f t="shared" si="1184"/>
        <v>0</v>
      </c>
      <c r="AS368" s="192">
        <f t="shared" si="1185"/>
        <v>0</v>
      </c>
      <c r="AT368" s="192">
        <f t="shared" si="1186"/>
        <v>0</v>
      </c>
      <c r="AU368" s="192">
        <f t="shared" si="1187"/>
        <v>0</v>
      </c>
      <c r="AV368" s="192">
        <f t="shared" si="1188"/>
        <v>0</v>
      </c>
      <c r="AW368" s="192">
        <f t="shared" si="1189"/>
        <v>0</v>
      </c>
      <c r="AX368" s="192">
        <f t="shared" si="1190"/>
        <v>0</v>
      </c>
      <c r="AY368" s="192">
        <f t="shared" si="1191"/>
        <v>0</v>
      </c>
      <c r="AZ368" s="192">
        <f t="shared" si="1192"/>
        <v>0</v>
      </c>
      <c r="BA368" s="192">
        <f t="shared" si="1193"/>
        <v>0</v>
      </c>
      <c r="BB368" s="192">
        <f t="shared" si="1194"/>
        <v>0</v>
      </c>
      <c r="BC368" s="192">
        <f t="shared" si="1195"/>
        <v>0</v>
      </c>
      <c r="BD368" s="192">
        <f t="shared" si="1196"/>
        <v>0</v>
      </c>
      <c r="BE368" s="192">
        <f t="shared" si="1197"/>
        <v>0</v>
      </c>
      <c r="BF368" s="192">
        <f t="shared" si="1198"/>
        <v>0</v>
      </c>
      <c r="BG368" s="192">
        <f t="shared" si="1199"/>
        <v>0</v>
      </c>
      <c r="BH368" s="192">
        <f t="shared" si="1200"/>
        <v>0</v>
      </c>
      <c r="BI368" s="192">
        <f t="shared" si="1201"/>
        <v>0</v>
      </c>
      <c r="BJ368" s="192">
        <f t="shared" si="1202"/>
        <v>0</v>
      </c>
      <c r="BK368" s="192">
        <f t="shared" si="1203"/>
        <v>0</v>
      </c>
      <c r="BL368" s="192">
        <f t="shared" si="1204"/>
        <v>0</v>
      </c>
      <c r="BM368" s="192">
        <f t="shared" si="1205"/>
        <v>0</v>
      </c>
      <c r="BN368" s="192">
        <f t="shared" si="1206"/>
        <v>0</v>
      </c>
      <c r="BO368" s="192">
        <f t="shared" si="1207"/>
        <v>0</v>
      </c>
      <c r="BP368" s="192">
        <f t="shared" si="1208"/>
        <v>0</v>
      </c>
      <c r="BQ368" s="192">
        <f t="shared" si="1209"/>
        <v>0</v>
      </c>
      <c r="BR368" s="192">
        <f t="shared" si="1210"/>
        <v>0</v>
      </c>
      <c r="BS368" s="192">
        <f t="shared" si="1211"/>
        <v>0</v>
      </c>
      <c r="BT368" s="192">
        <f t="shared" si="1212"/>
        <v>0</v>
      </c>
      <c r="BU368" s="192">
        <f t="shared" si="1213"/>
        <v>0</v>
      </c>
      <c r="BV368" s="192">
        <f t="shared" si="1214"/>
        <v>0</v>
      </c>
      <c r="BW368" s="192">
        <f t="shared" si="1215"/>
        <v>0</v>
      </c>
      <c r="BX368" s="192">
        <f t="shared" si="1216"/>
        <v>0</v>
      </c>
      <c r="BY368" s="192">
        <f t="shared" si="1217"/>
        <v>0</v>
      </c>
      <c r="BZ368" s="192">
        <f t="shared" si="1218"/>
        <v>0</v>
      </c>
      <c r="CA368" s="192">
        <f t="shared" si="1219"/>
        <v>0</v>
      </c>
      <c r="CB368" s="192">
        <f t="shared" si="1220"/>
        <v>0</v>
      </c>
      <c r="CC368" s="192">
        <f t="shared" si="1221"/>
        <v>0</v>
      </c>
      <c r="CD368" s="192">
        <f t="shared" si="1222"/>
        <v>0</v>
      </c>
      <c r="CE368" s="192">
        <f t="shared" si="1223"/>
        <v>0</v>
      </c>
      <c r="CF368" s="192">
        <f t="shared" si="1224"/>
        <v>0</v>
      </c>
      <c r="CG368" s="192">
        <f t="shared" si="1225"/>
        <v>0</v>
      </c>
      <c r="CH368" s="192">
        <f t="shared" si="1226"/>
        <v>0</v>
      </c>
      <c r="CI368" s="192">
        <f t="shared" si="1227"/>
        <v>0</v>
      </c>
      <c r="CJ368" s="192">
        <f t="shared" si="1228"/>
        <v>0</v>
      </c>
      <c r="CK368" s="192">
        <f t="shared" si="1229"/>
        <v>0</v>
      </c>
      <c r="CL368" s="192">
        <f t="shared" si="1230"/>
        <v>0</v>
      </c>
      <c r="CM368" s="192">
        <f t="shared" si="1231"/>
        <v>0</v>
      </c>
      <c r="CN368" s="192">
        <f t="shared" si="1232"/>
        <v>0</v>
      </c>
      <c r="CO368" s="192">
        <f t="shared" si="1233"/>
        <v>0</v>
      </c>
      <c r="CP368" s="192">
        <f t="shared" si="1234"/>
        <v>0</v>
      </c>
      <c r="CQ368" s="192">
        <f t="shared" si="1235"/>
        <v>0</v>
      </c>
      <c r="CR368" s="192">
        <f t="shared" si="1236"/>
        <v>0</v>
      </c>
      <c r="CS368" s="192">
        <f t="shared" si="1237"/>
        <v>0</v>
      </c>
      <c r="CT368" s="192">
        <f t="shared" si="1238"/>
        <v>0</v>
      </c>
      <c r="CU368" s="192">
        <f t="shared" si="1239"/>
        <v>0</v>
      </c>
      <c r="CV368" s="192">
        <f t="shared" si="1240"/>
        <v>0</v>
      </c>
      <c r="CW368" s="192">
        <f t="shared" si="1241"/>
        <v>0</v>
      </c>
      <c r="CX368" s="192">
        <f t="shared" si="1242"/>
        <v>0</v>
      </c>
      <c r="CY368" s="192">
        <f t="shared" si="1243"/>
        <v>0</v>
      </c>
      <c r="CZ368" s="192">
        <f t="shared" si="1244"/>
        <v>0</v>
      </c>
      <c r="DA368" s="192">
        <f t="shared" si="1245"/>
        <v>0</v>
      </c>
      <c r="DB368" s="192">
        <f t="shared" si="1246"/>
        <v>0</v>
      </c>
      <c r="DC368" s="192">
        <f t="shared" si="1247"/>
        <v>0</v>
      </c>
      <c r="DD368" s="192">
        <f t="shared" si="1248"/>
        <v>0</v>
      </c>
      <c r="DE368" s="192">
        <f t="shared" si="1249"/>
        <v>0</v>
      </c>
      <c r="DF368" s="192">
        <f t="shared" si="1250"/>
        <v>0</v>
      </c>
      <c r="DG368" s="192">
        <f t="shared" si="1251"/>
        <v>0</v>
      </c>
      <c r="DH368" s="192">
        <f t="shared" si="1252"/>
        <v>0</v>
      </c>
      <c r="DI368" s="192">
        <f t="shared" si="1253"/>
        <v>0</v>
      </c>
      <c r="DJ368" s="192">
        <f t="shared" si="1254"/>
        <v>0</v>
      </c>
      <c r="DK368" s="192">
        <f t="shared" si="1255"/>
        <v>0</v>
      </c>
      <c r="DL368" s="192">
        <f t="shared" si="1256"/>
        <v>0</v>
      </c>
      <c r="DM368" s="192">
        <f t="shared" si="1257"/>
        <v>0</v>
      </c>
      <c r="DN368" s="192">
        <f t="shared" si="1258"/>
        <v>0</v>
      </c>
      <c r="DO368" s="192">
        <f t="shared" si="1259"/>
        <v>0</v>
      </c>
      <c r="DP368" s="192">
        <f t="shared" si="1260"/>
        <v>0</v>
      </c>
      <c r="DQ368" s="192">
        <f t="shared" si="1261"/>
        <v>0</v>
      </c>
      <c r="DR368" s="192">
        <f t="shared" si="1262"/>
        <v>0</v>
      </c>
      <c r="DS368" s="192">
        <f t="shared" si="1263"/>
        <v>0</v>
      </c>
      <c r="DT368" s="192">
        <f t="shared" si="1264"/>
        <v>0</v>
      </c>
      <c r="DU368" s="192">
        <f t="shared" si="1265"/>
        <v>0</v>
      </c>
      <c r="DV368" s="193">
        <f t="shared" si="1266"/>
        <v>0</v>
      </c>
      <c r="DW368" s="193">
        <f t="shared" si="1267"/>
        <v>0</v>
      </c>
      <c r="DX368" s="193">
        <f t="shared" si="1268"/>
        <v>0</v>
      </c>
      <c r="DY368" s="193">
        <f t="shared" si="1269"/>
        <v>0</v>
      </c>
      <c r="DZ368" s="193">
        <f t="shared" si="1270"/>
        <v>0</v>
      </c>
      <c r="EA368" s="192">
        <f t="shared" si="1271"/>
        <v>0</v>
      </c>
      <c r="EB368" s="192">
        <f t="shared" si="1272"/>
        <v>0</v>
      </c>
      <c r="EC368" s="192">
        <f t="shared" si="1273"/>
        <v>0</v>
      </c>
      <c r="ED368" s="192">
        <f t="shared" si="1274"/>
        <v>0</v>
      </c>
      <c r="EE368" s="192">
        <f t="shared" si="1275"/>
        <v>0</v>
      </c>
      <c r="EF368" s="192">
        <f t="shared" si="1276"/>
        <v>0</v>
      </c>
      <c r="EG368" s="192">
        <f t="shared" si="1277"/>
        <v>0</v>
      </c>
      <c r="EH368" s="192">
        <f t="shared" si="1278"/>
        <v>0</v>
      </c>
      <c r="EI368" s="192">
        <f t="shared" si="1279"/>
        <v>0</v>
      </c>
      <c r="EJ368" s="192">
        <f t="shared" si="1280"/>
        <v>0</v>
      </c>
      <c r="EK368" s="192">
        <f t="shared" si="1281"/>
        <v>0</v>
      </c>
      <c r="EL368" s="192">
        <f t="shared" si="1282"/>
        <v>0</v>
      </c>
      <c r="EM368" s="192">
        <f t="shared" si="1283"/>
        <v>0</v>
      </c>
      <c r="EN368" s="192">
        <f t="shared" si="1284"/>
        <v>0</v>
      </c>
      <c r="EO368" s="192">
        <f t="shared" si="1285"/>
        <v>0</v>
      </c>
      <c r="EP368" s="192">
        <f t="shared" si="1286"/>
        <v>0</v>
      </c>
      <c r="EQ368" s="192">
        <f t="shared" si="1287"/>
        <v>0</v>
      </c>
      <c r="ER368" s="192">
        <f t="shared" si="1288"/>
        <v>0</v>
      </c>
      <c r="ES368" s="192">
        <f t="shared" si="1289"/>
        <v>0</v>
      </c>
      <c r="ET368" s="192">
        <f t="shared" si="1290"/>
        <v>0</v>
      </c>
      <c r="EU368" s="192">
        <f t="shared" si="1291"/>
        <v>0</v>
      </c>
      <c r="EV368" s="192">
        <f t="shared" si="1292"/>
        <v>0</v>
      </c>
      <c r="EW368" s="192">
        <f t="shared" si="1293"/>
        <v>0</v>
      </c>
      <c r="EX368" s="192">
        <f t="shared" si="1294"/>
        <v>0</v>
      </c>
      <c r="EY368" s="192">
        <f t="shared" si="1295"/>
        <v>0</v>
      </c>
      <c r="EZ368" s="192">
        <f t="shared" si="1296"/>
        <v>0</v>
      </c>
      <c r="FA368" s="192">
        <f t="shared" si="1297"/>
        <v>0</v>
      </c>
      <c r="FB368" s="192">
        <f t="shared" si="1298"/>
        <v>0</v>
      </c>
      <c r="FC368" s="192">
        <f t="shared" si="1299"/>
        <v>0</v>
      </c>
      <c r="FD368" s="192">
        <f t="shared" si="1300"/>
        <v>0</v>
      </c>
      <c r="FE368" s="192">
        <f t="shared" si="1301"/>
        <v>0</v>
      </c>
      <c r="FF368" s="192">
        <f t="shared" si="1302"/>
        <v>0</v>
      </c>
      <c r="FG368" s="192">
        <f t="shared" si="1303"/>
        <v>0</v>
      </c>
      <c r="FH368" s="192">
        <f t="shared" si="1304"/>
        <v>0</v>
      </c>
      <c r="FI368" s="192">
        <f t="shared" si="1305"/>
        <v>0</v>
      </c>
      <c r="FJ368" s="192">
        <f t="shared" si="1306"/>
        <v>0</v>
      </c>
      <c r="FK368" s="192">
        <f t="shared" si="1307"/>
        <v>0</v>
      </c>
      <c r="FL368" s="192">
        <f t="shared" si="1308"/>
        <v>0</v>
      </c>
      <c r="FM368" s="192">
        <f t="shared" si="1309"/>
        <v>0</v>
      </c>
      <c r="FN368" s="192">
        <f t="shared" si="1310"/>
        <v>0</v>
      </c>
      <c r="FO368" s="192">
        <f t="shared" si="1311"/>
        <v>0</v>
      </c>
      <c r="FP368" s="192">
        <f t="shared" si="1312"/>
        <v>0</v>
      </c>
      <c r="FQ368" s="192">
        <f t="shared" si="1313"/>
        <v>0</v>
      </c>
      <c r="FR368" s="192">
        <f t="shared" si="1314"/>
        <v>0</v>
      </c>
      <c r="FS368" s="192">
        <f t="shared" si="1315"/>
        <v>0</v>
      </c>
      <c r="FT368" s="192">
        <f t="shared" si="1316"/>
        <v>0</v>
      </c>
      <c r="FU368" s="192">
        <f t="shared" si="1317"/>
        <v>0</v>
      </c>
      <c r="FV368" s="192">
        <f t="shared" si="1318"/>
        <v>0</v>
      </c>
      <c r="FW368" s="192">
        <f t="shared" si="1319"/>
        <v>0</v>
      </c>
      <c r="FX368" s="192">
        <f t="shared" si="1320"/>
        <v>0</v>
      </c>
      <c r="FY368" s="192">
        <f t="shared" si="1321"/>
        <v>0</v>
      </c>
      <c r="FZ368" s="192">
        <f t="shared" si="1322"/>
        <v>0</v>
      </c>
      <c r="GA368" s="192">
        <f t="shared" si="1323"/>
        <v>0</v>
      </c>
      <c r="GB368" s="192">
        <f t="shared" si="1324"/>
        <v>0</v>
      </c>
      <c r="GC368" s="192">
        <f t="shared" si="1325"/>
        <v>0</v>
      </c>
      <c r="GD368" s="192">
        <f t="shared" si="1326"/>
        <v>0</v>
      </c>
      <c r="GE368" s="192">
        <f t="shared" si="1327"/>
        <v>0</v>
      </c>
      <c r="GF368" s="192">
        <f t="shared" si="1328"/>
        <v>0</v>
      </c>
      <c r="GG368" s="192">
        <f t="shared" si="1329"/>
        <v>0</v>
      </c>
      <c r="GH368" s="192">
        <f t="shared" si="1330"/>
        <v>0</v>
      </c>
      <c r="GI368" s="192">
        <f t="shared" si="1331"/>
        <v>0</v>
      </c>
      <c r="GJ368" s="192">
        <f t="shared" si="1332"/>
        <v>0</v>
      </c>
      <c r="GK368" s="192">
        <f t="shared" si="1333"/>
        <v>0</v>
      </c>
      <c r="GL368" s="192">
        <f t="shared" si="1334"/>
        <v>0</v>
      </c>
      <c r="GM368" s="192">
        <f t="shared" si="1335"/>
        <v>0</v>
      </c>
      <c r="GN368" s="192">
        <f t="shared" si="1336"/>
        <v>0</v>
      </c>
      <c r="GO368" s="192">
        <f t="shared" si="1337"/>
        <v>0</v>
      </c>
      <c r="GP368" s="192">
        <f t="shared" si="1338"/>
        <v>0</v>
      </c>
      <c r="GQ368" s="192">
        <f t="shared" si="1339"/>
        <v>0</v>
      </c>
      <c r="GR368" s="192">
        <f t="shared" si="1340"/>
        <v>0</v>
      </c>
      <c r="GS368" s="192">
        <f t="shared" si="1341"/>
        <v>0</v>
      </c>
      <c r="GT368" s="192">
        <f t="shared" si="1342"/>
        <v>0</v>
      </c>
      <c r="GU368" s="192">
        <f t="shared" si="1343"/>
        <v>0</v>
      </c>
      <c r="GV368" s="192">
        <f t="shared" si="1344"/>
        <v>0</v>
      </c>
      <c r="GW368" s="192">
        <f t="shared" si="1345"/>
        <v>0</v>
      </c>
      <c r="GX368" s="192">
        <f t="shared" si="1346"/>
        <v>0</v>
      </c>
      <c r="GY368" s="192">
        <f t="shared" si="1347"/>
        <v>0</v>
      </c>
      <c r="GZ368" s="192">
        <f t="shared" si="1348"/>
        <v>0</v>
      </c>
      <c r="HA368" s="192">
        <f t="shared" si="1349"/>
        <v>0</v>
      </c>
      <c r="HB368" s="192">
        <f t="shared" si="1350"/>
        <v>0</v>
      </c>
      <c r="HC368" s="192">
        <f t="shared" si="1351"/>
        <v>0</v>
      </c>
      <c r="HD368" s="192">
        <f t="shared" si="1352"/>
        <v>0</v>
      </c>
      <c r="HE368" s="192">
        <f t="shared" si="1353"/>
        <v>0</v>
      </c>
      <c r="HF368" s="192">
        <f t="shared" si="1354"/>
        <v>0</v>
      </c>
      <c r="HG368" s="192">
        <f t="shared" si="1355"/>
        <v>0</v>
      </c>
      <c r="HH368" s="192">
        <f t="shared" si="1356"/>
        <v>0</v>
      </c>
      <c r="HI368" s="192">
        <f t="shared" si="1357"/>
        <v>0</v>
      </c>
      <c r="HJ368" s="192">
        <f t="shared" si="1358"/>
        <v>0</v>
      </c>
      <c r="HK368" s="192">
        <f t="shared" si="1359"/>
        <v>0</v>
      </c>
      <c r="HL368" s="192">
        <f t="shared" si="1360"/>
        <v>0</v>
      </c>
      <c r="HM368" s="192">
        <f t="shared" si="1361"/>
        <v>0</v>
      </c>
      <c r="HN368" s="194">
        <f t="shared" si="1362"/>
        <v>0</v>
      </c>
      <c r="HO368" s="194">
        <f t="shared" si="1363"/>
        <v>0</v>
      </c>
      <c r="HP368" s="194">
        <f t="shared" si="1364"/>
        <v>0</v>
      </c>
      <c r="HQ368" s="194">
        <f t="shared" si="1365"/>
        <v>0</v>
      </c>
      <c r="HR368" s="194">
        <f t="shared" si="1366"/>
        <v>0</v>
      </c>
      <c r="HS368" s="195" t="str">
        <f t="shared" si="1163"/>
        <v/>
      </c>
      <c r="HT368" s="196">
        <f t="shared" si="1159"/>
        <v>0</v>
      </c>
      <c r="HU368" s="196">
        <f t="shared" si="1160"/>
        <v>0</v>
      </c>
      <c r="HV368" s="197" t="str">
        <f t="shared" si="1164"/>
        <v/>
      </c>
      <c r="HW368" s="197" t="str">
        <f t="shared" si="1367"/>
        <v/>
      </c>
      <c r="HX368" s="197" t="str">
        <f t="shared" si="1368"/>
        <v/>
      </c>
      <c r="HY368" s="195" t="str">
        <f t="shared" si="1165"/>
        <v/>
      </c>
      <c r="HZ368" s="30">
        <f t="shared" si="1161"/>
        <v>0</v>
      </c>
      <c r="IA368" s="198">
        <f t="shared" si="1166"/>
        <v>0</v>
      </c>
      <c r="IB368" s="195"/>
      <c r="IC368" s="195">
        <f t="shared" si="1369"/>
        <v>0</v>
      </c>
      <c r="ID368" s="195">
        <f t="shared" si="1167"/>
        <v>0</v>
      </c>
      <c r="IE368" s="195">
        <f t="shared" si="1370"/>
        <v>0</v>
      </c>
      <c r="IF368" s="195">
        <f t="shared" si="1168"/>
        <v>0</v>
      </c>
      <c r="IG368" s="307">
        <f t="shared" si="1169"/>
        <v>0</v>
      </c>
      <c r="IH368" s="307">
        <f t="shared" si="1170"/>
        <v>0</v>
      </c>
      <c r="II368" s="44">
        <f t="shared" si="1171"/>
        <v>0</v>
      </c>
      <c r="IJ368" s="44">
        <f t="shared" si="1371"/>
        <v>0</v>
      </c>
      <c r="IK368" s="44">
        <f t="shared" si="1372"/>
        <v>0</v>
      </c>
      <c r="IL368" s="44">
        <f t="shared" si="1373"/>
        <v>0</v>
      </c>
      <c r="IM368" s="44">
        <f t="shared" si="1374"/>
        <v>0</v>
      </c>
      <c r="IN368" s="44">
        <f t="shared" si="1375"/>
        <v>0</v>
      </c>
      <c r="IO368" s="44">
        <f t="shared" si="1376"/>
        <v>0</v>
      </c>
    </row>
    <row r="369" spans="1:249" ht="18" customHeight="1">
      <c r="A369" s="188">
        <v>363</v>
      </c>
      <c r="B369" s="326"/>
      <c r="C369" s="289"/>
      <c r="D369" s="199"/>
      <c r="E369" s="189"/>
      <c r="F369" s="189"/>
      <c r="G369" s="190"/>
      <c r="H369" s="190"/>
      <c r="I369" s="272"/>
      <c r="J369" s="207"/>
      <c r="K369" s="214" t="str">
        <f t="shared" si="1172"/>
        <v/>
      </c>
      <c r="L369" s="200" t="str">
        <f t="shared" si="1173"/>
        <v/>
      </c>
      <c r="M369" s="200" t="str">
        <f t="shared" si="1174"/>
        <v/>
      </c>
      <c r="N369" s="209" t="str">
        <f t="shared" si="1162"/>
        <v/>
      </c>
      <c r="O369" s="208" t="str">
        <f>IFERROR(IF(D369="","",IF(K369="","",IF(I369="","",IF(F369="F",VLOOKUP(K369,F!A:G,2,0),IF(F369="M",VLOOKUP(K369,M!A:G,2,0),""))))),0)</f>
        <v/>
      </c>
      <c r="P369" s="191" t="str">
        <f>IFERROR(IF(D369="","",IF(K369="","",IF(I369="","",IF(F369="F",VLOOKUP(K369,F!A:G,3,0),IF(F369="M",VLOOKUP(K369,M!A:G,3,0),""))))),0)</f>
        <v/>
      </c>
      <c r="Q369" s="191" t="str">
        <f>IFERROR(IF(D369="","",IF(K369="","",IF(I369="","",IF(F369="F",VLOOKUP(K369,F!A:G,4,0),IF(F369="M",VLOOKUP(K369,M!A:G,4,0),""))))),0)</f>
        <v/>
      </c>
      <c r="R369" s="191" t="str">
        <f>IFERROR(IF(D369="","",IF(K369="","",IF(I369="","",IF(F369="F",VLOOKUP(K369,F!A:G,5,0),IF(F369="M",VLOOKUP(K369,M!A:G,5,0),""))))),0)</f>
        <v/>
      </c>
      <c r="S369" s="191" t="str">
        <f>IFERROR(IF(D369="","",IF(K369="","",IF(I369="","",IF(F369="F",VLOOKUP(K369,F!A:G,6,0),IF(F369="M",VLOOKUP(K369,M!A:G,6,0),""))))),0)</f>
        <v/>
      </c>
      <c r="T369" s="191" t="str">
        <f>IFERROR(IF(D369="","",IF(K369="","",IF(I369="","",IF(F369="F",VLOOKUP(K369,F!A:G,7,0),IF(F369="M",VLOOKUP(K369,M!A:G,7,0),""))))),0)</f>
        <v/>
      </c>
      <c r="U369" s="191" t="str">
        <f>IFERROR(IF(D369="","",IF(K369="","",IF(J369="","",IF(F369="F",VLOOKUP(K369,F!A:M,8,0),IF(F369="M",VLOOKUP(K369,M!A:M,8,0),""))))),0)</f>
        <v/>
      </c>
      <c r="V369" s="191" t="str">
        <f>IFERROR(IF(D369="","",IF(K369="","",IF(J369="","",IF(F369="F",VLOOKUP(K369,F!A:M,9,0),IF(F369="M",VLOOKUP(K369,M!A:M,9,0),""))))),0)</f>
        <v/>
      </c>
      <c r="W369" s="191" t="str">
        <f>IFERROR(IF(D369="","",IF(K369="","",IF(J369="","",IF(F369="F",VLOOKUP(K369,F!A:M,10,0),IF(F369="M",VLOOKUP(K369,M!A:M,10,0),""))))),0)</f>
        <v/>
      </c>
      <c r="X369" s="191" t="str">
        <f>IFERROR(IF(D369="","",IF(K369="","",IF(J369="","",IF(F369="F",VLOOKUP(K369,F!A:M,11,0),IF(F369="M",VLOOKUP(K369,M!A:M,11,0),""))))),0)</f>
        <v/>
      </c>
      <c r="Y369" s="191" t="str">
        <f>IFERROR(IF(D369="","",IF(K369="","",IF(J369="","",IF(F369="F",VLOOKUP(K369,F!A:M,12,0),IF(F369="M",VLOOKUP(K369,M!A:M,12,0),""))))),0)</f>
        <v/>
      </c>
      <c r="Z369" s="191" t="str">
        <f>IFERROR(IF(D369="","",IF(K369="","",IF(J369="","",IF(F369="F",VLOOKUP(K369,F!A:M,13,0),IF(F369="M",VLOOKUP(K369,M!A:M,13,0),""))))),0)</f>
        <v/>
      </c>
      <c r="AA369" s="191" t="str">
        <f>IFERROR(IF(D369="","",IF(F369="","",IF(J369="","",IF(K369="","",IF(AND(K369&gt;23,K369&lt;=60),IF(F369="F",VLOOKUP(MROUND(HZ369,0.5),'F-Weight for Length'!K:S,2,0),VLOOKUP(MROUND(HZ369,0.5),'M-Weight for Length'!K:S,2,0)),IF(K369&gt;60,IF(F369="F",VLOOKUP(K369,'F-Weight for Length'!U:AC,2,0),VLOOKUP(K369,'M-Weight for Length'!U:AC,2,0)),IF(F369="F",VLOOKUP(MROUND(HZ369,0.5),'F-Weight for Length'!A:I,2,0),VLOOKUP(MROUND(HZ369,0.5),'M-Weight for Length'!A:I,2,0)))))))),0)</f>
        <v/>
      </c>
      <c r="AB369" s="191" t="str">
        <f>IFERROR(IF(D369="","",IF(F369="","",IF(J369="","",IF(K369="","",IF(AND(K369&gt;23,K369&lt;=60),IF(F369="F",VLOOKUP(MROUND(HZ369,0.5),'F-Weight for Length'!K:S,3,0),VLOOKUP(MROUND(HZ369,0.5),'M-Weight for Length'!K:S,3,0)),IF(K369&gt;60,IF(F369="F",VLOOKUP(K369,'F-Weight for Length'!U:AC,3,0),VLOOKUP(K369,'M-Weight for Length'!U:AC,3,0)),IF(F369="F",VLOOKUP(MROUND(HZ369,0.5),'F-Weight for Length'!A:I,3,0),VLOOKUP(MROUND(HZ369,0.5),'M-Weight for Length'!A:I,3,0)))))))),0)</f>
        <v/>
      </c>
      <c r="AC369" s="191" t="str">
        <f>IFERROR(IF(D369="","",IF(F369="","",IF(J369="","",IF(K369="","",IF(AND(K369&gt;23,K369&lt;=60),IF(F369="F",VLOOKUP(MROUND(HZ369,0.5),'F-Weight for Length'!K:S,4,0),VLOOKUP(MROUND(HZ369,0.5),'M-Weight for Length'!K:S,4,0)),IF(K369&gt;60,IF(F369="F",VLOOKUP(K369,'F-Weight for Length'!U:AC,4,0),VLOOKUP(K369,'M-Weight for Length'!U:AC,4,0)),IF(F369="F",VLOOKUP(MROUND(HZ369,0.5),'F-Weight for Length'!A:I,4,0),VLOOKUP(MROUND(HZ369,0.5),'M-Weight for Length'!A:I,4,0)))))))),0)</f>
        <v/>
      </c>
      <c r="AD369" s="191" t="str">
        <f>IFERROR(IF(D369="","",IF(F369="","",IF(J369="","",IF(K369="","",IF(AND(K369&gt;23,K369&lt;=60),IF(F369="F",VLOOKUP(MROUND(HZ369,0.5),'F-Weight for Length'!K:S,5,0),VLOOKUP(MROUND(HZ369,0.5),'M-Weight for Length'!K:S,5,0)),IF(K369&gt;60,IF(F369="F",VLOOKUP(K369,'F-Weight for Length'!U:AC,5,0),VLOOKUP(K369,'M-Weight for Length'!U:AC,5,0)),IF(F369="F",VLOOKUP(MROUND(HZ369,0.5),'F-Weight for Length'!A:I,5,0),VLOOKUP(MROUND(HZ369,0.5),'M-Weight for Length'!A:I,5,0)))))))),0)</f>
        <v/>
      </c>
      <c r="AE369" s="191" t="str">
        <f>IFERROR(IF(D369="","",IF(F369="","",IF(J369="","",IF(K369="","",IF(AND(K369&gt;23,K369&lt;=60),IF(F369="F",VLOOKUP(MROUND(HZ369,0.5),'F-Weight for Length'!K:S,6,0),VLOOKUP(MROUND(HZ369,0.5),'M-Weight for Length'!K:S,6,0)),IF(K369&gt;60,IF(F369="F",VLOOKUP(K369,'F-Weight for Length'!U:AC,6,0),VLOOKUP(K369,'M-Weight for Length'!U:AC,6,0)),IF(F369="F",VLOOKUP(MROUND(HZ369,0.5),'F-Weight for Length'!A:I,6,0),VLOOKUP(MROUND(HZ369,0.5),'M-Weight for Length'!A:I,6,0)))))))),0)</f>
        <v/>
      </c>
      <c r="AF369" s="191" t="str">
        <f>IFERROR(IF(D369="","",IF(F369="","",IF(J369="","",IF(K369="","",IF(AND(K369&gt;23,K369&lt;=60),IF(F369="F",VLOOKUP(MROUND(HZ369,0.5),'F-Weight for Length'!K:S,7,0),VLOOKUP(MROUND(HZ369,0.5),'M-Weight for Length'!K:S,7,0)),IF(K369&gt;60,IF(F369="F",VLOOKUP(K369,'F-Weight for Length'!U:AC,7,0),VLOOKUP(K369,'M-Weight for Length'!U:AC,7,0)),IF(F369="F",VLOOKUP(MROUND(HZ369,0.5),'F-Weight for Length'!A:I,7,0),VLOOKUP(MROUND(HZ369,0.5),'M-Weight for Length'!A:I,7,0)))))))),0)</f>
        <v/>
      </c>
      <c r="AG369" s="191" t="str">
        <f>IFERROR(IF(D369="","",IF(F369="","",IF(J369="","",IF(K369="","",IF(AND(K369&gt;23,K369&lt;=60),IF(F369="F",VLOOKUP(MROUND(HZ369,0.5),'F-Weight for Length'!K:S,8,0),VLOOKUP(MROUND(HZ369,0.5),'M-Weight for Length'!K:S,8,0)),IF(K369&gt;60,IF(F369="F",VLOOKUP(K369,'F-Weight for Length'!U:AC,8,0),VLOOKUP(K369,'M-Weight for Length'!U:AC,8,0)),IF(F369="F",VLOOKUP(MROUND(HZ369,0.5),'F-Weight for Length'!A:I,8,0),VLOOKUP(MROUND(HZ369,0.5),'M-Weight for Length'!A:I,8,0)))))))),0)</f>
        <v/>
      </c>
      <c r="AH369" s="191" t="str">
        <f>IFERROR(IF(D369="","",IF(F369="","",IF(J369="","",IF(K369="","",IF(AND(K369&gt;23,K369&lt;=60),IF(F369="F",VLOOKUP(MROUND(HZ369,0.5),'F-Weight for Length'!K:S,9,0),VLOOKUP(MROUND(HZ369,0.5),'M-Weight for Length'!K:S,9,0)),IF(K369&gt;60,IF(F369="F",VLOOKUP(K369,'F-Weight for Length'!U:AC,9,0),VLOOKUP(K369,'M-Weight for Length'!U:AC,9,0)),IF(F369="F",VLOOKUP(MROUND(HZ369,0.5),'F-Weight for Length'!A:I,9,0),VLOOKUP(MROUND(HZ369,0.5),'M-Weight for Length'!A:I,9,0)))))))),0)</f>
        <v/>
      </c>
      <c r="AI369" s="192">
        <f t="shared" si="1175"/>
        <v>0</v>
      </c>
      <c r="AJ369" s="192">
        <f t="shared" si="1176"/>
        <v>0</v>
      </c>
      <c r="AK369" s="192">
        <f t="shared" si="1177"/>
        <v>0</v>
      </c>
      <c r="AL369" s="192">
        <f t="shared" si="1178"/>
        <v>0</v>
      </c>
      <c r="AM369" s="192">
        <f t="shared" si="1179"/>
        <v>0</v>
      </c>
      <c r="AN369" s="192">
        <f t="shared" si="1180"/>
        <v>0</v>
      </c>
      <c r="AO369" s="192">
        <f t="shared" si="1181"/>
        <v>0</v>
      </c>
      <c r="AP369" s="192">
        <f t="shared" si="1182"/>
        <v>0</v>
      </c>
      <c r="AQ369" s="192">
        <f t="shared" si="1183"/>
        <v>0</v>
      </c>
      <c r="AR369" s="192">
        <f t="shared" si="1184"/>
        <v>0</v>
      </c>
      <c r="AS369" s="192">
        <f t="shared" si="1185"/>
        <v>0</v>
      </c>
      <c r="AT369" s="192">
        <f t="shared" si="1186"/>
        <v>0</v>
      </c>
      <c r="AU369" s="192">
        <f t="shared" si="1187"/>
        <v>0</v>
      </c>
      <c r="AV369" s="192">
        <f t="shared" si="1188"/>
        <v>0</v>
      </c>
      <c r="AW369" s="192">
        <f t="shared" si="1189"/>
        <v>0</v>
      </c>
      <c r="AX369" s="192">
        <f t="shared" si="1190"/>
        <v>0</v>
      </c>
      <c r="AY369" s="192">
        <f t="shared" si="1191"/>
        <v>0</v>
      </c>
      <c r="AZ369" s="192">
        <f t="shared" si="1192"/>
        <v>0</v>
      </c>
      <c r="BA369" s="192">
        <f t="shared" si="1193"/>
        <v>0</v>
      </c>
      <c r="BB369" s="192">
        <f t="shared" si="1194"/>
        <v>0</v>
      </c>
      <c r="BC369" s="192">
        <f t="shared" si="1195"/>
        <v>0</v>
      </c>
      <c r="BD369" s="192">
        <f t="shared" si="1196"/>
        <v>0</v>
      </c>
      <c r="BE369" s="192">
        <f t="shared" si="1197"/>
        <v>0</v>
      </c>
      <c r="BF369" s="192">
        <f t="shared" si="1198"/>
        <v>0</v>
      </c>
      <c r="BG369" s="192">
        <f t="shared" si="1199"/>
        <v>0</v>
      </c>
      <c r="BH369" s="192">
        <f t="shared" si="1200"/>
        <v>0</v>
      </c>
      <c r="BI369" s="192">
        <f t="shared" si="1201"/>
        <v>0</v>
      </c>
      <c r="BJ369" s="192">
        <f t="shared" si="1202"/>
        <v>0</v>
      </c>
      <c r="BK369" s="192">
        <f t="shared" si="1203"/>
        <v>0</v>
      </c>
      <c r="BL369" s="192">
        <f t="shared" si="1204"/>
        <v>0</v>
      </c>
      <c r="BM369" s="192">
        <f t="shared" si="1205"/>
        <v>0</v>
      </c>
      <c r="BN369" s="192">
        <f t="shared" si="1206"/>
        <v>0</v>
      </c>
      <c r="BO369" s="192">
        <f t="shared" si="1207"/>
        <v>0</v>
      </c>
      <c r="BP369" s="192">
        <f t="shared" si="1208"/>
        <v>0</v>
      </c>
      <c r="BQ369" s="192">
        <f t="shared" si="1209"/>
        <v>0</v>
      </c>
      <c r="BR369" s="192">
        <f t="shared" si="1210"/>
        <v>0</v>
      </c>
      <c r="BS369" s="192">
        <f t="shared" si="1211"/>
        <v>0</v>
      </c>
      <c r="BT369" s="192">
        <f t="shared" si="1212"/>
        <v>0</v>
      </c>
      <c r="BU369" s="192">
        <f t="shared" si="1213"/>
        <v>0</v>
      </c>
      <c r="BV369" s="192">
        <f t="shared" si="1214"/>
        <v>0</v>
      </c>
      <c r="BW369" s="192">
        <f t="shared" si="1215"/>
        <v>0</v>
      </c>
      <c r="BX369" s="192">
        <f t="shared" si="1216"/>
        <v>0</v>
      </c>
      <c r="BY369" s="192">
        <f t="shared" si="1217"/>
        <v>0</v>
      </c>
      <c r="BZ369" s="192">
        <f t="shared" si="1218"/>
        <v>0</v>
      </c>
      <c r="CA369" s="192">
        <f t="shared" si="1219"/>
        <v>0</v>
      </c>
      <c r="CB369" s="192">
        <f t="shared" si="1220"/>
        <v>0</v>
      </c>
      <c r="CC369" s="192">
        <f t="shared" si="1221"/>
        <v>0</v>
      </c>
      <c r="CD369" s="192">
        <f t="shared" si="1222"/>
        <v>0</v>
      </c>
      <c r="CE369" s="192">
        <f t="shared" si="1223"/>
        <v>0</v>
      </c>
      <c r="CF369" s="192">
        <f t="shared" si="1224"/>
        <v>0</v>
      </c>
      <c r="CG369" s="192">
        <f t="shared" si="1225"/>
        <v>0</v>
      </c>
      <c r="CH369" s="192">
        <f t="shared" si="1226"/>
        <v>0</v>
      </c>
      <c r="CI369" s="192">
        <f t="shared" si="1227"/>
        <v>0</v>
      </c>
      <c r="CJ369" s="192">
        <f t="shared" si="1228"/>
        <v>0</v>
      </c>
      <c r="CK369" s="192">
        <f t="shared" si="1229"/>
        <v>0</v>
      </c>
      <c r="CL369" s="192">
        <f t="shared" si="1230"/>
        <v>0</v>
      </c>
      <c r="CM369" s="192">
        <f t="shared" si="1231"/>
        <v>0</v>
      </c>
      <c r="CN369" s="192">
        <f t="shared" si="1232"/>
        <v>0</v>
      </c>
      <c r="CO369" s="192">
        <f t="shared" si="1233"/>
        <v>0</v>
      </c>
      <c r="CP369" s="192">
        <f t="shared" si="1234"/>
        <v>0</v>
      </c>
      <c r="CQ369" s="192">
        <f t="shared" si="1235"/>
        <v>0</v>
      </c>
      <c r="CR369" s="192">
        <f t="shared" si="1236"/>
        <v>0</v>
      </c>
      <c r="CS369" s="192">
        <f t="shared" si="1237"/>
        <v>0</v>
      </c>
      <c r="CT369" s="192">
        <f t="shared" si="1238"/>
        <v>0</v>
      </c>
      <c r="CU369" s="192">
        <f t="shared" si="1239"/>
        <v>0</v>
      </c>
      <c r="CV369" s="192">
        <f t="shared" si="1240"/>
        <v>0</v>
      </c>
      <c r="CW369" s="192">
        <f t="shared" si="1241"/>
        <v>0</v>
      </c>
      <c r="CX369" s="192">
        <f t="shared" si="1242"/>
        <v>0</v>
      </c>
      <c r="CY369" s="192">
        <f t="shared" si="1243"/>
        <v>0</v>
      </c>
      <c r="CZ369" s="192">
        <f t="shared" si="1244"/>
        <v>0</v>
      </c>
      <c r="DA369" s="192">
        <f t="shared" si="1245"/>
        <v>0</v>
      </c>
      <c r="DB369" s="192">
        <f t="shared" si="1246"/>
        <v>0</v>
      </c>
      <c r="DC369" s="192">
        <f t="shared" si="1247"/>
        <v>0</v>
      </c>
      <c r="DD369" s="192">
        <f t="shared" si="1248"/>
        <v>0</v>
      </c>
      <c r="DE369" s="192">
        <f t="shared" si="1249"/>
        <v>0</v>
      </c>
      <c r="DF369" s="192">
        <f t="shared" si="1250"/>
        <v>0</v>
      </c>
      <c r="DG369" s="192">
        <f t="shared" si="1251"/>
        <v>0</v>
      </c>
      <c r="DH369" s="192">
        <f t="shared" si="1252"/>
        <v>0</v>
      </c>
      <c r="DI369" s="192">
        <f t="shared" si="1253"/>
        <v>0</v>
      </c>
      <c r="DJ369" s="192">
        <f t="shared" si="1254"/>
        <v>0</v>
      </c>
      <c r="DK369" s="192">
        <f t="shared" si="1255"/>
        <v>0</v>
      </c>
      <c r="DL369" s="192">
        <f t="shared" si="1256"/>
        <v>0</v>
      </c>
      <c r="DM369" s="192">
        <f t="shared" si="1257"/>
        <v>0</v>
      </c>
      <c r="DN369" s="192">
        <f t="shared" si="1258"/>
        <v>0</v>
      </c>
      <c r="DO369" s="192">
        <f t="shared" si="1259"/>
        <v>0</v>
      </c>
      <c r="DP369" s="192">
        <f t="shared" si="1260"/>
        <v>0</v>
      </c>
      <c r="DQ369" s="192">
        <f t="shared" si="1261"/>
        <v>0</v>
      </c>
      <c r="DR369" s="192">
        <f t="shared" si="1262"/>
        <v>0</v>
      </c>
      <c r="DS369" s="192">
        <f t="shared" si="1263"/>
        <v>0</v>
      </c>
      <c r="DT369" s="192">
        <f t="shared" si="1264"/>
        <v>0</v>
      </c>
      <c r="DU369" s="192">
        <f t="shared" si="1265"/>
        <v>0</v>
      </c>
      <c r="DV369" s="193">
        <f t="shared" si="1266"/>
        <v>0</v>
      </c>
      <c r="DW369" s="193">
        <f t="shared" si="1267"/>
        <v>0</v>
      </c>
      <c r="DX369" s="193">
        <f t="shared" si="1268"/>
        <v>0</v>
      </c>
      <c r="DY369" s="193">
        <f t="shared" si="1269"/>
        <v>0</v>
      </c>
      <c r="DZ369" s="193">
        <f t="shared" si="1270"/>
        <v>0</v>
      </c>
      <c r="EA369" s="192">
        <f t="shared" si="1271"/>
        <v>0</v>
      </c>
      <c r="EB369" s="192">
        <f t="shared" si="1272"/>
        <v>0</v>
      </c>
      <c r="EC369" s="192">
        <f t="shared" si="1273"/>
        <v>0</v>
      </c>
      <c r="ED369" s="192">
        <f t="shared" si="1274"/>
        <v>0</v>
      </c>
      <c r="EE369" s="192">
        <f t="shared" si="1275"/>
        <v>0</v>
      </c>
      <c r="EF369" s="192">
        <f t="shared" si="1276"/>
        <v>0</v>
      </c>
      <c r="EG369" s="192">
        <f t="shared" si="1277"/>
        <v>0</v>
      </c>
      <c r="EH369" s="192">
        <f t="shared" si="1278"/>
        <v>0</v>
      </c>
      <c r="EI369" s="192">
        <f t="shared" si="1279"/>
        <v>0</v>
      </c>
      <c r="EJ369" s="192">
        <f t="shared" si="1280"/>
        <v>0</v>
      </c>
      <c r="EK369" s="192">
        <f t="shared" si="1281"/>
        <v>0</v>
      </c>
      <c r="EL369" s="192">
        <f t="shared" si="1282"/>
        <v>0</v>
      </c>
      <c r="EM369" s="192">
        <f t="shared" si="1283"/>
        <v>0</v>
      </c>
      <c r="EN369" s="192">
        <f t="shared" si="1284"/>
        <v>0</v>
      </c>
      <c r="EO369" s="192">
        <f t="shared" si="1285"/>
        <v>0</v>
      </c>
      <c r="EP369" s="192">
        <f t="shared" si="1286"/>
        <v>0</v>
      </c>
      <c r="EQ369" s="192">
        <f t="shared" si="1287"/>
        <v>0</v>
      </c>
      <c r="ER369" s="192">
        <f t="shared" si="1288"/>
        <v>0</v>
      </c>
      <c r="ES369" s="192">
        <f t="shared" si="1289"/>
        <v>0</v>
      </c>
      <c r="ET369" s="192">
        <f t="shared" si="1290"/>
        <v>0</v>
      </c>
      <c r="EU369" s="192">
        <f t="shared" si="1291"/>
        <v>0</v>
      </c>
      <c r="EV369" s="192">
        <f t="shared" si="1292"/>
        <v>0</v>
      </c>
      <c r="EW369" s="192">
        <f t="shared" si="1293"/>
        <v>0</v>
      </c>
      <c r="EX369" s="192">
        <f t="shared" si="1294"/>
        <v>0</v>
      </c>
      <c r="EY369" s="192">
        <f t="shared" si="1295"/>
        <v>0</v>
      </c>
      <c r="EZ369" s="192">
        <f t="shared" si="1296"/>
        <v>0</v>
      </c>
      <c r="FA369" s="192">
        <f t="shared" si="1297"/>
        <v>0</v>
      </c>
      <c r="FB369" s="192">
        <f t="shared" si="1298"/>
        <v>0</v>
      </c>
      <c r="FC369" s="192">
        <f t="shared" si="1299"/>
        <v>0</v>
      </c>
      <c r="FD369" s="192">
        <f t="shared" si="1300"/>
        <v>0</v>
      </c>
      <c r="FE369" s="192">
        <f t="shared" si="1301"/>
        <v>0</v>
      </c>
      <c r="FF369" s="192">
        <f t="shared" si="1302"/>
        <v>0</v>
      </c>
      <c r="FG369" s="192">
        <f t="shared" si="1303"/>
        <v>0</v>
      </c>
      <c r="FH369" s="192">
        <f t="shared" si="1304"/>
        <v>0</v>
      </c>
      <c r="FI369" s="192">
        <f t="shared" si="1305"/>
        <v>0</v>
      </c>
      <c r="FJ369" s="192">
        <f t="shared" si="1306"/>
        <v>0</v>
      </c>
      <c r="FK369" s="192">
        <f t="shared" si="1307"/>
        <v>0</v>
      </c>
      <c r="FL369" s="192">
        <f t="shared" si="1308"/>
        <v>0</v>
      </c>
      <c r="FM369" s="192">
        <f t="shared" si="1309"/>
        <v>0</v>
      </c>
      <c r="FN369" s="192">
        <f t="shared" si="1310"/>
        <v>0</v>
      </c>
      <c r="FO369" s="192">
        <f t="shared" si="1311"/>
        <v>0</v>
      </c>
      <c r="FP369" s="192">
        <f t="shared" si="1312"/>
        <v>0</v>
      </c>
      <c r="FQ369" s="192">
        <f t="shared" si="1313"/>
        <v>0</v>
      </c>
      <c r="FR369" s="192">
        <f t="shared" si="1314"/>
        <v>0</v>
      </c>
      <c r="FS369" s="192">
        <f t="shared" si="1315"/>
        <v>0</v>
      </c>
      <c r="FT369" s="192">
        <f t="shared" si="1316"/>
        <v>0</v>
      </c>
      <c r="FU369" s="192">
        <f t="shared" si="1317"/>
        <v>0</v>
      </c>
      <c r="FV369" s="192">
        <f t="shared" si="1318"/>
        <v>0</v>
      </c>
      <c r="FW369" s="192">
        <f t="shared" si="1319"/>
        <v>0</v>
      </c>
      <c r="FX369" s="192">
        <f t="shared" si="1320"/>
        <v>0</v>
      </c>
      <c r="FY369" s="192">
        <f t="shared" si="1321"/>
        <v>0</v>
      </c>
      <c r="FZ369" s="192">
        <f t="shared" si="1322"/>
        <v>0</v>
      </c>
      <c r="GA369" s="192">
        <f t="shared" si="1323"/>
        <v>0</v>
      </c>
      <c r="GB369" s="192">
        <f t="shared" si="1324"/>
        <v>0</v>
      </c>
      <c r="GC369" s="192">
        <f t="shared" si="1325"/>
        <v>0</v>
      </c>
      <c r="GD369" s="192">
        <f t="shared" si="1326"/>
        <v>0</v>
      </c>
      <c r="GE369" s="192">
        <f t="shared" si="1327"/>
        <v>0</v>
      </c>
      <c r="GF369" s="192">
        <f t="shared" si="1328"/>
        <v>0</v>
      </c>
      <c r="GG369" s="192">
        <f t="shared" si="1329"/>
        <v>0</v>
      </c>
      <c r="GH369" s="192">
        <f t="shared" si="1330"/>
        <v>0</v>
      </c>
      <c r="GI369" s="192">
        <f t="shared" si="1331"/>
        <v>0</v>
      </c>
      <c r="GJ369" s="192">
        <f t="shared" si="1332"/>
        <v>0</v>
      </c>
      <c r="GK369" s="192">
        <f t="shared" si="1333"/>
        <v>0</v>
      </c>
      <c r="GL369" s="192">
        <f t="shared" si="1334"/>
        <v>0</v>
      </c>
      <c r="GM369" s="192">
        <f t="shared" si="1335"/>
        <v>0</v>
      </c>
      <c r="GN369" s="192">
        <f t="shared" si="1336"/>
        <v>0</v>
      </c>
      <c r="GO369" s="192">
        <f t="shared" si="1337"/>
        <v>0</v>
      </c>
      <c r="GP369" s="192">
        <f t="shared" si="1338"/>
        <v>0</v>
      </c>
      <c r="GQ369" s="192">
        <f t="shared" si="1339"/>
        <v>0</v>
      </c>
      <c r="GR369" s="192">
        <f t="shared" si="1340"/>
        <v>0</v>
      </c>
      <c r="GS369" s="192">
        <f t="shared" si="1341"/>
        <v>0</v>
      </c>
      <c r="GT369" s="192">
        <f t="shared" si="1342"/>
        <v>0</v>
      </c>
      <c r="GU369" s="192">
        <f t="shared" si="1343"/>
        <v>0</v>
      </c>
      <c r="GV369" s="192">
        <f t="shared" si="1344"/>
        <v>0</v>
      </c>
      <c r="GW369" s="192">
        <f t="shared" si="1345"/>
        <v>0</v>
      </c>
      <c r="GX369" s="192">
        <f t="shared" si="1346"/>
        <v>0</v>
      </c>
      <c r="GY369" s="192">
        <f t="shared" si="1347"/>
        <v>0</v>
      </c>
      <c r="GZ369" s="192">
        <f t="shared" si="1348"/>
        <v>0</v>
      </c>
      <c r="HA369" s="192">
        <f t="shared" si="1349"/>
        <v>0</v>
      </c>
      <c r="HB369" s="192">
        <f t="shared" si="1350"/>
        <v>0</v>
      </c>
      <c r="HC369" s="192">
        <f t="shared" si="1351"/>
        <v>0</v>
      </c>
      <c r="HD369" s="192">
        <f t="shared" si="1352"/>
        <v>0</v>
      </c>
      <c r="HE369" s="192">
        <f t="shared" si="1353"/>
        <v>0</v>
      </c>
      <c r="HF369" s="192">
        <f t="shared" si="1354"/>
        <v>0</v>
      </c>
      <c r="HG369" s="192">
        <f t="shared" si="1355"/>
        <v>0</v>
      </c>
      <c r="HH369" s="192">
        <f t="shared" si="1356"/>
        <v>0</v>
      </c>
      <c r="HI369" s="192">
        <f t="shared" si="1357"/>
        <v>0</v>
      </c>
      <c r="HJ369" s="192">
        <f t="shared" si="1358"/>
        <v>0</v>
      </c>
      <c r="HK369" s="192">
        <f t="shared" si="1359"/>
        <v>0</v>
      </c>
      <c r="HL369" s="192">
        <f t="shared" si="1360"/>
        <v>0</v>
      </c>
      <c r="HM369" s="192">
        <f t="shared" si="1361"/>
        <v>0</v>
      </c>
      <c r="HN369" s="194">
        <f t="shared" si="1362"/>
        <v>0</v>
      </c>
      <c r="HO369" s="194">
        <f t="shared" si="1363"/>
        <v>0</v>
      </c>
      <c r="HP369" s="194">
        <f t="shared" si="1364"/>
        <v>0</v>
      </c>
      <c r="HQ369" s="194">
        <f t="shared" si="1365"/>
        <v>0</v>
      </c>
      <c r="HR369" s="194">
        <f t="shared" si="1366"/>
        <v>0</v>
      </c>
      <c r="HS369" s="195" t="str">
        <f t="shared" si="1163"/>
        <v/>
      </c>
      <c r="HT369" s="196">
        <f t="shared" si="1159"/>
        <v>0</v>
      </c>
      <c r="HU369" s="196">
        <f t="shared" si="1160"/>
        <v>0</v>
      </c>
      <c r="HV369" s="197" t="str">
        <f t="shared" si="1164"/>
        <v/>
      </c>
      <c r="HW369" s="197" t="str">
        <f t="shared" si="1367"/>
        <v/>
      </c>
      <c r="HX369" s="197" t="str">
        <f t="shared" si="1368"/>
        <v/>
      </c>
      <c r="HY369" s="195" t="str">
        <f t="shared" si="1165"/>
        <v/>
      </c>
      <c r="HZ369" s="30">
        <f t="shared" si="1161"/>
        <v>0</v>
      </c>
      <c r="IA369" s="198">
        <f t="shared" si="1166"/>
        <v>0</v>
      </c>
      <c r="IB369" s="195"/>
      <c r="IC369" s="195">
        <f t="shared" si="1369"/>
        <v>0</v>
      </c>
      <c r="ID369" s="195">
        <f t="shared" si="1167"/>
        <v>0</v>
      </c>
      <c r="IE369" s="195">
        <f t="shared" si="1370"/>
        <v>0</v>
      </c>
      <c r="IF369" s="195">
        <f t="shared" si="1168"/>
        <v>0</v>
      </c>
      <c r="IG369" s="307">
        <f t="shared" si="1169"/>
        <v>0</v>
      </c>
      <c r="IH369" s="307">
        <f t="shared" si="1170"/>
        <v>0</v>
      </c>
      <c r="II369" s="44">
        <f t="shared" si="1171"/>
        <v>0</v>
      </c>
      <c r="IJ369" s="44">
        <f t="shared" si="1371"/>
        <v>0</v>
      </c>
      <c r="IK369" s="44">
        <f t="shared" si="1372"/>
        <v>0</v>
      </c>
      <c r="IL369" s="44">
        <f t="shared" si="1373"/>
        <v>0</v>
      </c>
      <c r="IM369" s="44">
        <f t="shared" si="1374"/>
        <v>0</v>
      </c>
      <c r="IN369" s="44">
        <f t="shared" si="1375"/>
        <v>0</v>
      </c>
      <c r="IO369" s="44">
        <f t="shared" si="1376"/>
        <v>0</v>
      </c>
    </row>
    <row r="370" spans="1:249" ht="18" customHeight="1">
      <c r="A370" s="188">
        <v>364</v>
      </c>
      <c r="B370" s="326"/>
      <c r="C370" s="289"/>
      <c r="D370" s="199"/>
      <c r="E370" s="189"/>
      <c r="F370" s="189"/>
      <c r="G370" s="190"/>
      <c r="H370" s="190"/>
      <c r="I370" s="272"/>
      <c r="J370" s="207"/>
      <c r="K370" s="214" t="str">
        <f t="shared" si="1172"/>
        <v/>
      </c>
      <c r="L370" s="200" t="str">
        <f t="shared" si="1173"/>
        <v/>
      </c>
      <c r="M370" s="200" t="str">
        <f t="shared" si="1174"/>
        <v/>
      </c>
      <c r="N370" s="209" t="str">
        <f t="shared" si="1162"/>
        <v/>
      </c>
      <c r="O370" s="208" t="str">
        <f>IFERROR(IF(D370="","",IF(K370="","",IF(I370="","",IF(F370="F",VLOOKUP(K370,F!A:G,2,0),IF(F370="M",VLOOKUP(K370,M!A:G,2,0),""))))),0)</f>
        <v/>
      </c>
      <c r="P370" s="191" t="str">
        <f>IFERROR(IF(D370="","",IF(K370="","",IF(I370="","",IF(F370="F",VLOOKUP(K370,F!A:G,3,0),IF(F370="M",VLOOKUP(K370,M!A:G,3,0),""))))),0)</f>
        <v/>
      </c>
      <c r="Q370" s="191" t="str">
        <f>IFERROR(IF(D370="","",IF(K370="","",IF(I370="","",IF(F370="F",VLOOKUP(K370,F!A:G,4,0),IF(F370="M",VLOOKUP(K370,M!A:G,4,0),""))))),0)</f>
        <v/>
      </c>
      <c r="R370" s="191" t="str">
        <f>IFERROR(IF(D370="","",IF(K370="","",IF(I370="","",IF(F370="F",VLOOKUP(K370,F!A:G,5,0),IF(F370="M",VLOOKUP(K370,M!A:G,5,0),""))))),0)</f>
        <v/>
      </c>
      <c r="S370" s="191" t="str">
        <f>IFERROR(IF(D370="","",IF(K370="","",IF(I370="","",IF(F370="F",VLOOKUP(K370,F!A:G,6,0),IF(F370="M",VLOOKUP(K370,M!A:G,6,0),""))))),0)</f>
        <v/>
      </c>
      <c r="T370" s="191" t="str">
        <f>IFERROR(IF(D370="","",IF(K370="","",IF(I370="","",IF(F370="F",VLOOKUP(K370,F!A:G,7,0),IF(F370="M",VLOOKUP(K370,M!A:G,7,0),""))))),0)</f>
        <v/>
      </c>
      <c r="U370" s="191" t="str">
        <f>IFERROR(IF(D370="","",IF(K370="","",IF(J370="","",IF(F370="F",VLOOKUP(K370,F!A:M,8,0),IF(F370="M",VLOOKUP(K370,M!A:M,8,0),""))))),0)</f>
        <v/>
      </c>
      <c r="V370" s="191" t="str">
        <f>IFERROR(IF(D370="","",IF(K370="","",IF(J370="","",IF(F370="F",VLOOKUP(K370,F!A:M,9,0),IF(F370="M",VLOOKUP(K370,M!A:M,9,0),""))))),0)</f>
        <v/>
      </c>
      <c r="W370" s="191" t="str">
        <f>IFERROR(IF(D370="","",IF(K370="","",IF(J370="","",IF(F370="F",VLOOKUP(K370,F!A:M,10,0),IF(F370="M",VLOOKUP(K370,M!A:M,10,0),""))))),0)</f>
        <v/>
      </c>
      <c r="X370" s="191" t="str">
        <f>IFERROR(IF(D370="","",IF(K370="","",IF(J370="","",IF(F370="F",VLOOKUP(K370,F!A:M,11,0),IF(F370="M",VLOOKUP(K370,M!A:M,11,0),""))))),0)</f>
        <v/>
      </c>
      <c r="Y370" s="191" t="str">
        <f>IFERROR(IF(D370="","",IF(K370="","",IF(J370="","",IF(F370="F",VLOOKUP(K370,F!A:M,12,0),IF(F370="M",VLOOKUP(K370,M!A:M,12,0),""))))),0)</f>
        <v/>
      </c>
      <c r="Z370" s="191" t="str">
        <f>IFERROR(IF(D370="","",IF(K370="","",IF(J370="","",IF(F370="F",VLOOKUP(K370,F!A:M,13,0),IF(F370="M",VLOOKUP(K370,M!A:M,13,0),""))))),0)</f>
        <v/>
      </c>
      <c r="AA370" s="191" t="str">
        <f>IFERROR(IF(D370="","",IF(F370="","",IF(J370="","",IF(K370="","",IF(AND(K370&gt;23,K370&lt;=60),IF(F370="F",VLOOKUP(MROUND(HZ370,0.5),'F-Weight for Length'!K:S,2,0),VLOOKUP(MROUND(HZ370,0.5),'M-Weight for Length'!K:S,2,0)),IF(K370&gt;60,IF(F370="F",VLOOKUP(K370,'F-Weight for Length'!U:AC,2,0),VLOOKUP(K370,'M-Weight for Length'!U:AC,2,0)),IF(F370="F",VLOOKUP(MROUND(HZ370,0.5),'F-Weight for Length'!A:I,2,0),VLOOKUP(MROUND(HZ370,0.5),'M-Weight for Length'!A:I,2,0)))))))),0)</f>
        <v/>
      </c>
      <c r="AB370" s="191" t="str">
        <f>IFERROR(IF(D370="","",IF(F370="","",IF(J370="","",IF(K370="","",IF(AND(K370&gt;23,K370&lt;=60),IF(F370="F",VLOOKUP(MROUND(HZ370,0.5),'F-Weight for Length'!K:S,3,0),VLOOKUP(MROUND(HZ370,0.5),'M-Weight for Length'!K:S,3,0)),IF(K370&gt;60,IF(F370="F",VLOOKUP(K370,'F-Weight for Length'!U:AC,3,0),VLOOKUP(K370,'M-Weight for Length'!U:AC,3,0)),IF(F370="F",VLOOKUP(MROUND(HZ370,0.5),'F-Weight for Length'!A:I,3,0),VLOOKUP(MROUND(HZ370,0.5),'M-Weight for Length'!A:I,3,0)))))))),0)</f>
        <v/>
      </c>
      <c r="AC370" s="191" t="str">
        <f>IFERROR(IF(D370="","",IF(F370="","",IF(J370="","",IF(K370="","",IF(AND(K370&gt;23,K370&lt;=60),IF(F370="F",VLOOKUP(MROUND(HZ370,0.5),'F-Weight for Length'!K:S,4,0),VLOOKUP(MROUND(HZ370,0.5),'M-Weight for Length'!K:S,4,0)),IF(K370&gt;60,IF(F370="F",VLOOKUP(K370,'F-Weight for Length'!U:AC,4,0),VLOOKUP(K370,'M-Weight for Length'!U:AC,4,0)),IF(F370="F",VLOOKUP(MROUND(HZ370,0.5),'F-Weight for Length'!A:I,4,0),VLOOKUP(MROUND(HZ370,0.5),'M-Weight for Length'!A:I,4,0)))))))),0)</f>
        <v/>
      </c>
      <c r="AD370" s="191" t="str">
        <f>IFERROR(IF(D370="","",IF(F370="","",IF(J370="","",IF(K370="","",IF(AND(K370&gt;23,K370&lt;=60),IF(F370="F",VLOOKUP(MROUND(HZ370,0.5),'F-Weight for Length'!K:S,5,0),VLOOKUP(MROUND(HZ370,0.5),'M-Weight for Length'!K:S,5,0)),IF(K370&gt;60,IF(F370="F",VLOOKUP(K370,'F-Weight for Length'!U:AC,5,0),VLOOKUP(K370,'M-Weight for Length'!U:AC,5,0)),IF(F370="F",VLOOKUP(MROUND(HZ370,0.5),'F-Weight for Length'!A:I,5,0),VLOOKUP(MROUND(HZ370,0.5),'M-Weight for Length'!A:I,5,0)))))))),0)</f>
        <v/>
      </c>
      <c r="AE370" s="191" t="str">
        <f>IFERROR(IF(D370="","",IF(F370="","",IF(J370="","",IF(K370="","",IF(AND(K370&gt;23,K370&lt;=60),IF(F370="F",VLOOKUP(MROUND(HZ370,0.5),'F-Weight for Length'!K:S,6,0),VLOOKUP(MROUND(HZ370,0.5),'M-Weight for Length'!K:S,6,0)),IF(K370&gt;60,IF(F370="F",VLOOKUP(K370,'F-Weight for Length'!U:AC,6,0),VLOOKUP(K370,'M-Weight for Length'!U:AC,6,0)),IF(F370="F",VLOOKUP(MROUND(HZ370,0.5),'F-Weight for Length'!A:I,6,0),VLOOKUP(MROUND(HZ370,0.5),'M-Weight for Length'!A:I,6,0)))))))),0)</f>
        <v/>
      </c>
      <c r="AF370" s="191" t="str">
        <f>IFERROR(IF(D370="","",IF(F370="","",IF(J370="","",IF(K370="","",IF(AND(K370&gt;23,K370&lt;=60),IF(F370="F",VLOOKUP(MROUND(HZ370,0.5),'F-Weight for Length'!K:S,7,0),VLOOKUP(MROUND(HZ370,0.5),'M-Weight for Length'!K:S,7,0)),IF(K370&gt;60,IF(F370="F",VLOOKUP(K370,'F-Weight for Length'!U:AC,7,0),VLOOKUP(K370,'M-Weight for Length'!U:AC,7,0)),IF(F370="F",VLOOKUP(MROUND(HZ370,0.5),'F-Weight for Length'!A:I,7,0),VLOOKUP(MROUND(HZ370,0.5),'M-Weight for Length'!A:I,7,0)))))))),0)</f>
        <v/>
      </c>
      <c r="AG370" s="191" t="str">
        <f>IFERROR(IF(D370="","",IF(F370="","",IF(J370="","",IF(K370="","",IF(AND(K370&gt;23,K370&lt;=60),IF(F370="F",VLOOKUP(MROUND(HZ370,0.5),'F-Weight for Length'!K:S,8,0),VLOOKUP(MROUND(HZ370,0.5),'M-Weight for Length'!K:S,8,0)),IF(K370&gt;60,IF(F370="F",VLOOKUP(K370,'F-Weight for Length'!U:AC,8,0),VLOOKUP(K370,'M-Weight for Length'!U:AC,8,0)),IF(F370="F",VLOOKUP(MROUND(HZ370,0.5),'F-Weight for Length'!A:I,8,0),VLOOKUP(MROUND(HZ370,0.5),'M-Weight for Length'!A:I,8,0)))))))),0)</f>
        <v/>
      </c>
      <c r="AH370" s="191" t="str">
        <f>IFERROR(IF(D370="","",IF(F370="","",IF(J370="","",IF(K370="","",IF(AND(K370&gt;23,K370&lt;=60),IF(F370="F",VLOOKUP(MROUND(HZ370,0.5),'F-Weight for Length'!K:S,9,0),VLOOKUP(MROUND(HZ370,0.5),'M-Weight for Length'!K:S,9,0)),IF(K370&gt;60,IF(F370="F",VLOOKUP(K370,'F-Weight for Length'!U:AC,9,0),VLOOKUP(K370,'M-Weight for Length'!U:AC,9,0)),IF(F370="F",VLOOKUP(MROUND(HZ370,0.5),'F-Weight for Length'!A:I,9,0),VLOOKUP(MROUND(HZ370,0.5),'M-Weight for Length'!A:I,9,0)))))))),0)</f>
        <v/>
      </c>
      <c r="AI370" s="192">
        <f t="shared" si="1175"/>
        <v>0</v>
      </c>
      <c r="AJ370" s="192">
        <f t="shared" si="1176"/>
        <v>0</v>
      </c>
      <c r="AK370" s="192">
        <f t="shared" si="1177"/>
        <v>0</v>
      </c>
      <c r="AL370" s="192">
        <f t="shared" si="1178"/>
        <v>0</v>
      </c>
      <c r="AM370" s="192">
        <f t="shared" si="1179"/>
        <v>0</v>
      </c>
      <c r="AN370" s="192">
        <f t="shared" si="1180"/>
        <v>0</v>
      </c>
      <c r="AO370" s="192">
        <f t="shared" si="1181"/>
        <v>0</v>
      </c>
      <c r="AP370" s="192">
        <f t="shared" si="1182"/>
        <v>0</v>
      </c>
      <c r="AQ370" s="192">
        <f t="shared" si="1183"/>
        <v>0</v>
      </c>
      <c r="AR370" s="192">
        <f t="shared" si="1184"/>
        <v>0</v>
      </c>
      <c r="AS370" s="192">
        <f t="shared" si="1185"/>
        <v>0</v>
      </c>
      <c r="AT370" s="192">
        <f t="shared" si="1186"/>
        <v>0</v>
      </c>
      <c r="AU370" s="192">
        <f t="shared" si="1187"/>
        <v>0</v>
      </c>
      <c r="AV370" s="192">
        <f t="shared" si="1188"/>
        <v>0</v>
      </c>
      <c r="AW370" s="192">
        <f t="shared" si="1189"/>
        <v>0</v>
      </c>
      <c r="AX370" s="192">
        <f t="shared" si="1190"/>
        <v>0</v>
      </c>
      <c r="AY370" s="192">
        <f t="shared" si="1191"/>
        <v>0</v>
      </c>
      <c r="AZ370" s="192">
        <f t="shared" si="1192"/>
        <v>0</v>
      </c>
      <c r="BA370" s="192">
        <f t="shared" si="1193"/>
        <v>0</v>
      </c>
      <c r="BB370" s="192">
        <f t="shared" si="1194"/>
        <v>0</v>
      </c>
      <c r="BC370" s="192">
        <f t="shared" si="1195"/>
        <v>0</v>
      </c>
      <c r="BD370" s="192">
        <f t="shared" si="1196"/>
        <v>0</v>
      </c>
      <c r="BE370" s="192">
        <f t="shared" si="1197"/>
        <v>0</v>
      </c>
      <c r="BF370" s="192">
        <f t="shared" si="1198"/>
        <v>0</v>
      </c>
      <c r="BG370" s="192">
        <f t="shared" si="1199"/>
        <v>0</v>
      </c>
      <c r="BH370" s="192">
        <f t="shared" si="1200"/>
        <v>0</v>
      </c>
      <c r="BI370" s="192">
        <f t="shared" si="1201"/>
        <v>0</v>
      </c>
      <c r="BJ370" s="192">
        <f t="shared" si="1202"/>
        <v>0</v>
      </c>
      <c r="BK370" s="192">
        <f t="shared" si="1203"/>
        <v>0</v>
      </c>
      <c r="BL370" s="192">
        <f t="shared" si="1204"/>
        <v>0</v>
      </c>
      <c r="BM370" s="192">
        <f t="shared" si="1205"/>
        <v>0</v>
      </c>
      <c r="BN370" s="192">
        <f t="shared" si="1206"/>
        <v>0</v>
      </c>
      <c r="BO370" s="192">
        <f t="shared" si="1207"/>
        <v>0</v>
      </c>
      <c r="BP370" s="192">
        <f t="shared" si="1208"/>
        <v>0</v>
      </c>
      <c r="BQ370" s="192">
        <f t="shared" si="1209"/>
        <v>0</v>
      </c>
      <c r="BR370" s="192">
        <f t="shared" si="1210"/>
        <v>0</v>
      </c>
      <c r="BS370" s="192">
        <f t="shared" si="1211"/>
        <v>0</v>
      </c>
      <c r="BT370" s="192">
        <f t="shared" si="1212"/>
        <v>0</v>
      </c>
      <c r="BU370" s="192">
        <f t="shared" si="1213"/>
        <v>0</v>
      </c>
      <c r="BV370" s="192">
        <f t="shared" si="1214"/>
        <v>0</v>
      </c>
      <c r="BW370" s="192">
        <f t="shared" si="1215"/>
        <v>0</v>
      </c>
      <c r="BX370" s="192">
        <f t="shared" si="1216"/>
        <v>0</v>
      </c>
      <c r="BY370" s="192">
        <f t="shared" si="1217"/>
        <v>0</v>
      </c>
      <c r="BZ370" s="192">
        <f t="shared" si="1218"/>
        <v>0</v>
      </c>
      <c r="CA370" s="192">
        <f t="shared" si="1219"/>
        <v>0</v>
      </c>
      <c r="CB370" s="192">
        <f t="shared" si="1220"/>
        <v>0</v>
      </c>
      <c r="CC370" s="192">
        <f t="shared" si="1221"/>
        <v>0</v>
      </c>
      <c r="CD370" s="192">
        <f t="shared" si="1222"/>
        <v>0</v>
      </c>
      <c r="CE370" s="192">
        <f t="shared" si="1223"/>
        <v>0</v>
      </c>
      <c r="CF370" s="192">
        <f t="shared" si="1224"/>
        <v>0</v>
      </c>
      <c r="CG370" s="192">
        <f t="shared" si="1225"/>
        <v>0</v>
      </c>
      <c r="CH370" s="192">
        <f t="shared" si="1226"/>
        <v>0</v>
      </c>
      <c r="CI370" s="192">
        <f t="shared" si="1227"/>
        <v>0</v>
      </c>
      <c r="CJ370" s="192">
        <f t="shared" si="1228"/>
        <v>0</v>
      </c>
      <c r="CK370" s="192">
        <f t="shared" si="1229"/>
        <v>0</v>
      </c>
      <c r="CL370" s="192">
        <f t="shared" si="1230"/>
        <v>0</v>
      </c>
      <c r="CM370" s="192">
        <f t="shared" si="1231"/>
        <v>0</v>
      </c>
      <c r="CN370" s="192">
        <f t="shared" si="1232"/>
        <v>0</v>
      </c>
      <c r="CO370" s="192">
        <f t="shared" si="1233"/>
        <v>0</v>
      </c>
      <c r="CP370" s="192">
        <f t="shared" si="1234"/>
        <v>0</v>
      </c>
      <c r="CQ370" s="192">
        <f t="shared" si="1235"/>
        <v>0</v>
      </c>
      <c r="CR370" s="192">
        <f t="shared" si="1236"/>
        <v>0</v>
      </c>
      <c r="CS370" s="192">
        <f t="shared" si="1237"/>
        <v>0</v>
      </c>
      <c r="CT370" s="192">
        <f t="shared" si="1238"/>
        <v>0</v>
      </c>
      <c r="CU370" s="192">
        <f t="shared" si="1239"/>
        <v>0</v>
      </c>
      <c r="CV370" s="192">
        <f t="shared" si="1240"/>
        <v>0</v>
      </c>
      <c r="CW370" s="192">
        <f t="shared" si="1241"/>
        <v>0</v>
      </c>
      <c r="CX370" s="192">
        <f t="shared" si="1242"/>
        <v>0</v>
      </c>
      <c r="CY370" s="192">
        <f t="shared" si="1243"/>
        <v>0</v>
      </c>
      <c r="CZ370" s="192">
        <f t="shared" si="1244"/>
        <v>0</v>
      </c>
      <c r="DA370" s="192">
        <f t="shared" si="1245"/>
        <v>0</v>
      </c>
      <c r="DB370" s="192">
        <f t="shared" si="1246"/>
        <v>0</v>
      </c>
      <c r="DC370" s="192">
        <f t="shared" si="1247"/>
        <v>0</v>
      </c>
      <c r="DD370" s="192">
        <f t="shared" si="1248"/>
        <v>0</v>
      </c>
      <c r="DE370" s="192">
        <f t="shared" si="1249"/>
        <v>0</v>
      </c>
      <c r="DF370" s="192">
        <f t="shared" si="1250"/>
        <v>0</v>
      </c>
      <c r="DG370" s="192">
        <f t="shared" si="1251"/>
        <v>0</v>
      </c>
      <c r="DH370" s="192">
        <f t="shared" si="1252"/>
        <v>0</v>
      </c>
      <c r="DI370" s="192">
        <f t="shared" si="1253"/>
        <v>0</v>
      </c>
      <c r="DJ370" s="192">
        <f t="shared" si="1254"/>
        <v>0</v>
      </c>
      <c r="DK370" s="192">
        <f t="shared" si="1255"/>
        <v>0</v>
      </c>
      <c r="DL370" s="192">
        <f t="shared" si="1256"/>
        <v>0</v>
      </c>
      <c r="DM370" s="192">
        <f t="shared" si="1257"/>
        <v>0</v>
      </c>
      <c r="DN370" s="192">
        <f t="shared" si="1258"/>
        <v>0</v>
      </c>
      <c r="DO370" s="192">
        <f t="shared" si="1259"/>
        <v>0</v>
      </c>
      <c r="DP370" s="192">
        <f t="shared" si="1260"/>
        <v>0</v>
      </c>
      <c r="DQ370" s="192">
        <f t="shared" si="1261"/>
        <v>0</v>
      </c>
      <c r="DR370" s="192">
        <f t="shared" si="1262"/>
        <v>0</v>
      </c>
      <c r="DS370" s="192">
        <f t="shared" si="1263"/>
        <v>0</v>
      </c>
      <c r="DT370" s="192">
        <f t="shared" si="1264"/>
        <v>0</v>
      </c>
      <c r="DU370" s="192">
        <f t="shared" si="1265"/>
        <v>0</v>
      </c>
      <c r="DV370" s="193">
        <f t="shared" si="1266"/>
        <v>0</v>
      </c>
      <c r="DW370" s="193">
        <f t="shared" si="1267"/>
        <v>0</v>
      </c>
      <c r="DX370" s="193">
        <f t="shared" si="1268"/>
        <v>0</v>
      </c>
      <c r="DY370" s="193">
        <f t="shared" si="1269"/>
        <v>0</v>
      </c>
      <c r="DZ370" s="193">
        <f t="shared" si="1270"/>
        <v>0</v>
      </c>
      <c r="EA370" s="192">
        <f t="shared" si="1271"/>
        <v>0</v>
      </c>
      <c r="EB370" s="192">
        <f t="shared" si="1272"/>
        <v>0</v>
      </c>
      <c r="EC370" s="192">
        <f t="shared" si="1273"/>
        <v>0</v>
      </c>
      <c r="ED370" s="192">
        <f t="shared" si="1274"/>
        <v>0</v>
      </c>
      <c r="EE370" s="192">
        <f t="shared" si="1275"/>
        <v>0</v>
      </c>
      <c r="EF370" s="192">
        <f t="shared" si="1276"/>
        <v>0</v>
      </c>
      <c r="EG370" s="192">
        <f t="shared" si="1277"/>
        <v>0</v>
      </c>
      <c r="EH370" s="192">
        <f t="shared" si="1278"/>
        <v>0</v>
      </c>
      <c r="EI370" s="192">
        <f t="shared" si="1279"/>
        <v>0</v>
      </c>
      <c r="EJ370" s="192">
        <f t="shared" si="1280"/>
        <v>0</v>
      </c>
      <c r="EK370" s="192">
        <f t="shared" si="1281"/>
        <v>0</v>
      </c>
      <c r="EL370" s="192">
        <f t="shared" si="1282"/>
        <v>0</v>
      </c>
      <c r="EM370" s="192">
        <f t="shared" si="1283"/>
        <v>0</v>
      </c>
      <c r="EN370" s="192">
        <f t="shared" si="1284"/>
        <v>0</v>
      </c>
      <c r="EO370" s="192">
        <f t="shared" si="1285"/>
        <v>0</v>
      </c>
      <c r="EP370" s="192">
        <f t="shared" si="1286"/>
        <v>0</v>
      </c>
      <c r="EQ370" s="192">
        <f t="shared" si="1287"/>
        <v>0</v>
      </c>
      <c r="ER370" s="192">
        <f t="shared" si="1288"/>
        <v>0</v>
      </c>
      <c r="ES370" s="192">
        <f t="shared" si="1289"/>
        <v>0</v>
      </c>
      <c r="ET370" s="192">
        <f t="shared" si="1290"/>
        <v>0</v>
      </c>
      <c r="EU370" s="192">
        <f t="shared" si="1291"/>
        <v>0</v>
      </c>
      <c r="EV370" s="192">
        <f t="shared" si="1292"/>
        <v>0</v>
      </c>
      <c r="EW370" s="192">
        <f t="shared" si="1293"/>
        <v>0</v>
      </c>
      <c r="EX370" s="192">
        <f t="shared" si="1294"/>
        <v>0</v>
      </c>
      <c r="EY370" s="192">
        <f t="shared" si="1295"/>
        <v>0</v>
      </c>
      <c r="EZ370" s="192">
        <f t="shared" si="1296"/>
        <v>0</v>
      </c>
      <c r="FA370" s="192">
        <f t="shared" si="1297"/>
        <v>0</v>
      </c>
      <c r="FB370" s="192">
        <f t="shared" si="1298"/>
        <v>0</v>
      </c>
      <c r="FC370" s="192">
        <f t="shared" si="1299"/>
        <v>0</v>
      </c>
      <c r="FD370" s="192">
        <f t="shared" si="1300"/>
        <v>0</v>
      </c>
      <c r="FE370" s="192">
        <f t="shared" si="1301"/>
        <v>0</v>
      </c>
      <c r="FF370" s="192">
        <f t="shared" si="1302"/>
        <v>0</v>
      </c>
      <c r="FG370" s="192">
        <f t="shared" si="1303"/>
        <v>0</v>
      </c>
      <c r="FH370" s="192">
        <f t="shared" si="1304"/>
        <v>0</v>
      </c>
      <c r="FI370" s="192">
        <f t="shared" si="1305"/>
        <v>0</v>
      </c>
      <c r="FJ370" s="192">
        <f t="shared" si="1306"/>
        <v>0</v>
      </c>
      <c r="FK370" s="192">
        <f t="shared" si="1307"/>
        <v>0</v>
      </c>
      <c r="FL370" s="192">
        <f t="shared" si="1308"/>
        <v>0</v>
      </c>
      <c r="FM370" s="192">
        <f t="shared" si="1309"/>
        <v>0</v>
      </c>
      <c r="FN370" s="192">
        <f t="shared" si="1310"/>
        <v>0</v>
      </c>
      <c r="FO370" s="192">
        <f t="shared" si="1311"/>
        <v>0</v>
      </c>
      <c r="FP370" s="192">
        <f t="shared" si="1312"/>
        <v>0</v>
      </c>
      <c r="FQ370" s="192">
        <f t="shared" si="1313"/>
        <v>0</v>
      </c>
      <c r="FR370" s="192">
        <f t="shared" si="1314"/>
        <v>0</v>
      </c>
      <c r="FS370" s="192">
        <f t="shared" si="1315"/>
        <v>0</v>
      </c>
      <c r="FT370" s="192">
        <f t="shared" si="1316"/>
        <v>0</v>
      </c>
      <c r="FU370" s="192">
        <f t="shared" si="1317"/>
        <v>0</v>
      </c>
      <c r="FV370" s="192">
        <f t="shared" si="1318"/>
        <v>0</v>
      </c>
      <c r="FW370" s="192">
        <f t="shared" si="1319"/>
        <v>0</v>
      </c>
      <c r="FX370" s="192">
        <f t="shared" si="1320"/>
        <v>0</v>
      </c>
      <c r="FY370" s="192">
        <f t="shared" si="1321"/>
        <v>0</v>
      </c>
      <c r="FZ370" s="192">
        <f t="shared" si="1322"/>
        <v>0</v>
      </c>
      <c r="GA370" s="192">
        <f t="shared" si="1323"/>
        <v>0</v>
      </c>
      <c r="GB370" s="192">
        <f t="shared" si="1324"/>
        <v>0</v>
      </c>
      <c r="GC370" s="192">
        <f t="shared" si="1325"/>
        <v>0</v>
      </c>
      <c r="GD370" s="192">
        <f t="shared" si="1326"/>
        <v>0</v>
      </c>
      <c r="GE370" s="192">
        <f t="shared" si="1327"/>
        <v>0</v>
      </c>
      <c r="GF370" s="192">
        <f t="shared" si="1328"/>
        <v>0</v>
      </c>
      <c r="GG370" s="192">
        <f t="shared" si="1329"/>
        <v>0</v>
      </c>
      <c r="GH370" s="192">
        <f t="shared" si="1330"/>
        <v>0</v>
      </c>
      <c r="GI370" s="192">
        <f t="shared" si="1331"/>
        <v>0</v>
      </c>
      <c r="GJ370" s="192">
        <f t="shared" si="1332"/>
        <v>0</v>
      </c>
      <c r="GK370" s="192">
        <f t="shared" si="1333"/>
        <v>0</v>
      </c>
      <c r="GL370" s="192">
        <f t="shared" si="1334"/>
        <v>0</v>
      </c>
      <c r="GM370" s="192">
        <f t="shared" si="1335"/>
        <v>0</v>
      </c>
      <c r="GN370" s="192">
        <f t="shared" si="1336"/>
        <v>0</v>
      </c>
      <c r="GO370" s="192">
        <f t="shared" si="1337"/>
        <v>0</v>
      </c>
      <c r="GP370" s="192">
        <f t="shared" si="1338"/>
        <v>0</v>
      </c>
      <c r="GQ370" s="192">
        <f t="shared" si="1339"/>
        <v>0</v>
      </c>
      <c r="GR370" s="192">
        <f t="shared" si="1340"/>
        <v>0</v>
      </c>
      <c r="GS370" s="192">
        <f t="shared" si="1341"/>
        <v>0</v>
      </c>
      <c r="GT370" s="192">
        <f t="shared" si="1342"/>
        <v>0</v>
      </c>
      <c r="GU370" s="192">
        <f t="shared" si="1343"/>
        <v>0</v>
      </c>
      <c r="GV370" s="192">
        <f t="shared" si="1344"/>
        <v>0</v>
      </c>
      <c r="GW370" s="192">
        <f t="shared" si="1345"/>
        <v>0</v>
      </c>
      <c r="GX370" s="192">
        <f t="shared" si="1346"/>
        <v>0</v>
      </c>
      <c r="GY370" s="192">
        <f t="shared" si="1347"/>
        <v>0</v>
      </c>
      <c r="GZ370" s="192">
        <f t="shared" si="1348"/>
        <v>0</v>
      </c>
      <c r="HA370" s="192">
        <f t="shared" si="1349"/>
        <v>0</v>
      </c>
      <c r="HB370" s="192">
        <f t="shared" si="1350"/>
        <v>0</v>
      </c>
      <c r="HC370" s="192">
        <f t="shared" si="1351"/>
        <v>0</v>
      </c>
      <c r="HD370" s="192">
        <f t="shared" si="1352"/>
        <v>0</v>
      </c>
      <c r="HE370" s="192">
        <f t="shared" si="1353"/>
        <v>0</v>
      </c>
      <c r="HF370" s="192">
        <f t="shared" si="1354"/>
        <v>0</v>
      </c>
      <c r="HG370" s="192">
        <f t="shared" si="1355"/>
        <v>0</v>
      </c>
      <c r="HH370" s="192">
        <f t="shared" si="1356"/>
        <v>0</v>
      </c>
      <c r="HI370" s="192">
        <f t="shared" si="1357"/>
        <v>0</v>
      </c>
      <c r="HJ370" s="192">
        <f t="shared" si="1358"/>
        <v>0</v>
      </c>
      <c r="HK370" s="192">
        <f t="shared" si="1359"/>
        <v>0</v>
      </c>
      <c r="HL370" s="192">
        <f t="shared" si="1360"/>
        <v>0</v>
      </c>
      <c r="HM370" s="192">
        <f t="shared" si="1361"/>
        <v>0</v>
      </c>
      <c r="HN370" s="194">
        <f t="shared" si="1362"/>
        <v>0</v>
      </c>
      <c r="HO370" s="194">
        <f t="shared" si="1363"/>
        <v>0</v>
      </c>
      <c r="HP370" s="194">
        <f t="shared" si="1364"/>
        <v>0</v>
      </c>
      <c r="HQ370" s="194">
        <f t="shared" si="1365"/>
        <v>0</v>
      </c>
      <c r="HR370" s="194">
        <f t="shared" si="1366"/>
        <v>0</v>
      </c>
      <c r="HS370" s="195" t="str">
        <f t="shared" si="1163"/>
        <v/>
      </c>
      <c r="HT370" s="196">
        <f t="shared" si="1159"/>
        <v>0</v>
      </c>
      <c r="HU370" s="196">
        <f t="shared" si="1160"/>
        <v>0</v>
      </c>
      <c r="HV370" s="197" t="str">
        <f t="shared" si="1164"/>
        <v/>
      </c>
      <c r="HW370" s="197" t="str">
        <f t="shared" si="1367"/>
        <v/>
      </c>
      <c r="HX370" s="197" t="str">
        <f t="shared" si="1368"/>
        <v/>
      </c>
      <c r="HY370" s="195" t="str">
        <f t="shared" si="1165"/>
        <v/>
      </c>
      <c r="HZ370" s="30">
        <f t="shared" si="1161"/>
        <v>0</v>
      </c>
      <c r="IA370" s="198">
        <f t="shared" si="1166"/>
        <v>0</v>
      </c>
      <c r="IB370" s="195"/>
      <c r="IC370" s="195">
        <f t="shared" si="1369"/>
        <v>0</v>
      </c>
      <c r="ID370" s="195">
        <f t="shared" si="1167"/>
        <v>0</v>
      </c>
      <c r="IE370" s="195">
        <f t="shared" si="1370"/>
        <v>0</v>
      </c>
      <c r="IF370" s="195">
        <f t="shared" si="1168"/>
        <v>0</v>
      </c>
      <c r="IG370" s="307">
        <f t="shared" si="1169"/>
        <v>0</v>
      </c>
      <c r="IH370" s="307">
        <f t="shared" si="1170"/>
        <v>0</v>
      </c>
      <c r="II370" s="44">
        <f t="shared" si="1171"/>
        <v>0</v>
      </c>
      <c r="IJ370" s="44">
        <f t="shared" si="1371"/>
        <v>0</v>
      </c>
      <c r="IK370" s="44">
        <f t="shared" si="1372"/>
        <v>0</v>
      </c>
      <c r="IL370" s="44">
        <f t="shared" si="1373"/>
        <v>0</v>
      </c>
      <c r="IM370" s="44">
        <f t="shared" si="1374"/>
        <v>0</v>
      </c>
      <c r="IN370" s="44">
        <f t="shared" si="1375"/>
        <v>0</v>
      </c>
      <c r="IO370" s="44">
        <f t="shared" si="1376"/>
        <v>0</v>
      </c>
    </row>
    <row r="371" spans="1:249" ht="18" customHeight="1">
      <c r="A371" s="188">
        <v>365</v>
      </c>
      <c r="B371" s="326"/>
      <c r="C371" s="289"/>
      <c r="D371" s="199"/>
      <c r="E371" s="189"/>
      <c r="F371" s="189"/>
      <c r="G371" s="190"/>
      <c r="H371" s="190"/>
      <c r="I371" s="272"/>
      <c r="J371" s="207"/>
      <c r="K371" s="214" t="str">
        <f t="shared" si="1172"/>
        <v/>
      </c>
      <c r="L371" s="200" t="str">
        <f t="shared" si="1173"/>
        <v/>
      </c>
      <c r="M371" s="200" t="str">
        <f t="shared" si="1174"/>
        <v/>
      </c>
      <c r="N371" s="209" t="str">
        <f t="shared" si="1162"/>
        <v/>
      </c>
      <c r="O371" s="208" t="str">
        <f>IFERROR(IF(D371="","",IF(K371="","",IF(I371="","",IF(F371="F",VLOOKUP(K371,F!A:G,2,0),IF(F371="M",VLOOKUP(K371,M!A:G,2,0),""))))),0)</f>
        <v/>
      </c>
      <c r="P371" s="191" t="str">
        <f>IFERROR(IF(D371="","",IF(K371="","",IF(I371="","",IF(F371="F",VLOOKUP(K371,F!A:G,3,0),IF(F371="M",VLOOKUP(K371,M!A:G,3,0),""))))),0)</f>
        <v/>
      </c>
      <c r="Q371" s="191" t="str">
        <f>IFERROR(IF(D371="","",IF(K371="","",IF(I371="","",IF(F371="F",VLOOKUP(K371,F!A:G,4,0),IF(F371="M",VLOOKUP(K371,M!A:G,4,0),""))))),0)</f>
        <v/>
      </c>
      <c r="R371" s="191" t="str">
        <f>IFERROR(IF(D371="","",IF(K371="","",IF(I371="","",IF(F371="F",VLOOKUP(K371,F!A:G,5,0),IF(F371="M",VLOOKUP(K371,M!A:G,5,0),""))))),0)</f>
        <v/>
      </c>
      <c r="S371" s="191" t="str">
        <f>IFERROR(IF(D371="","",IF(K371="","",IF(I371="","",IF(F371="F",VLOOKUP(K371,F!A:G,6,0),IF(F371="M",VLOOKUP(K371,M!A:G,6,0),""))))),0)</f>
        <v/>
      </c>
      <c r="T371" s="191" t="str">
        <f>IFERROR(IF(D371="","",IF(K371="","",IF(I371="","",IF(F371="F",VLOOKUP(K371,F!A:G,7,0),IF(F371="M",VLOOKUP(K371,M!A:G,7,0),""))))),0)</f>
        <v/>
      </c>
      <c r="U371" s="191" t="str">
        <f>IFERROR(IF(D371="","",IF(K371="","",IF(J371="","",IF(F371="F",VLOOKUP(K371,F!A:M,8,0),IF(F371="M",VLOOKUP(K371,M!A:M,8,0),""))))),0)</f>
        <v/>
      </c>
      <c r="V371" s="191" t="str">
        <f>IFERROR(IF(D371="","",IF(K371="","",IF(J371="","",IF(F371="F",VLOOKUP(K371,F!A:M,9,0),IF(F371="M",VLOOKUP(K371,M!A:M,9,0),""))))),0)</f>
        <v/>
      </c>
      <c r="W371" s="191" t="str">
        <f>IFERROR(IF(D371="","",IF(K371="","",IF(J371="","",IF(F371="F",VLOOKUP(K371,F!A:M,10,0),IF(F371="M",VLOOKUP(K371,M!A:M,10,0),""))))),0)</f>
        <v/>
      </c>
      <c r="X371" s="191" t="str">
        <f>IFERROR(IF(D371="","",IF(K371="","",IF(J371="","",IF(F371="F",VLOOKUP(K371,F!A:M,11,0),IF(F371="M",VLOOKUP(K371,M!A:M,11,0),""))))),0)</f>
        <v/>
      </c>
      <c r="Y371" s="191" t="str">
        <f>IFERROR(IF(D371="","",IF(K371="","",IF(J371="","",IF(F371="F",VLOOKUP(K371,F!A:M,12,0),IF(F371="M",VLOOKUP(K371,M!A:M,12,0),""))))),0)</f>
        <v/>
      </c>
      <c r="Z371" s="191" t="str">
        <f>IFERROR(IF(D371="","",IF(K371="","",IF(J371="","",IF(F371="F",VLOOKUP(K371,F!A:M,13,0),IF(F371="M",VLOOKUP(K371,M!A:M,13,0),""))))),0)</f>
        <v/>
      </c>
      <c r="AA371" s="191" t="str">
        <f>IFERROR(IF(D371="","",IF(F371="","",IF(J371="","",IF(K371="","",IF(AND(K371&gt;23,K371&lt;=60),IF(F371="F",VLOOKUP(MROUND(HZ371,0.5),'F-Weight for Length'!K:S,2,0),VLOOKUP(MROUND(HZ371,0.5),'M-Weight for Length'!K:S,2,0)),IF(K371&gt;60,IF(F371="F",VLOOKUP(K371,'F-Weight for Length'!U:AC,2,0),VLOOKUP(K371,'M-Weight for Length'!U:AC,2,0)),IF(F371="F",VLOOKUP(MROUND(HZ371,0.5),'F-Weight for Length'!A:I,2,0),VLOOKUP(MROUND(HZ371,0.5),'M-Weight for Length'!A:I,2,0)))))))),0)</f>
        <v/>
      </c>
      <c r="AB371" s="191" t="str">
        <f>IFERROR(IF(D371="","",IF(F371="","",IF(J371="","",IF(K371="","",IF(AND(K371&gt;23,K371&lt;=60),IF(F371="F",VLOOKUP(MROUND(HZ371,0.5),'F-Weight for Length'!K:S,3,0),VLOOKUP(MROUND(HZ371,0.5),'M-Weight for Length'!K:S,3,0)),IF(K371&gt;60,IF(F371="F",VLOOKUP(K371,'F-Weight for Length'!U:AC,3,0),VLOOKUP(K371,'M-Weight for Length'!U:AC,3,0)),IF(F371="F",VLOOKUP(MROUND(HZ371,0.5),'F-Weight for Length'!A:I,3,0),VLOOKUP(MROUND(HZ371,0.5),'M-Weight for Length'!A:I,3,0)))))))),0)</f>
        <v/>
      </c>
      <c r="AC371" s="191" t="str">
        <f>IFERROR(IF(D371="","",IF(F371="","",IF(J371="","",IF(K371="","",IF(AND(K371&gt;23,K371&lt;=60),IF(F371="F",VLOOKUP(MROUND(HZ371,0.5),'F-Weight for Length'!K:S,4,0),VLOOKUP(MROUND(HZ371,0.5),'M-Weight for Length'!K:S,4,0)),IF(K371&gt;60,IF(F371="F",VLOOKUP(K371,'F-Weight for Length'!U:AC,4,0),VLOOKUP(K371,'M-Weight for Length'!U:AC,4,0)),IF(F371="F",VLOOKUP(MROUND(HZ371,0.5),'F-Weight for Length'!A:I,4,0),VLOOKUP(MROUND(HZ371,0.5),'M-Weight for Length'!A:I,4,0)))))))),0)</f>
        <v/>
      </c>
      <c r="AD371" s="191" t="str">
        <f>IFERROR(IF(D371="","",IF(F371="","",IF(J371="","",IF(K371="","",IF(AND(K371&gt;23,K371&lt;=60),IF(F371="F",VLOOKUP(MROUND(HZ371,0.5),'F-Weight for Length'!K:S,5,0),VLOOKUP(MROUND(HZ371,0.5),'M-Weight for Length'!K:S,5,0)),IF(K371&gt;60,IF(F371="F",VLOOKUP(K371,'F-Weight for Length'!U:AC,5,0),VLOOKUP(K371,'M-Weight for Length'!U:AC,5,0)),IF(F371="F",VLOOKUP(MROUND(HZ371,0.5),'F-Weight for Length'!A:I,5,0),VLOOKUP(MROUND(HZ371,0.5),'M-Weight for Length'!A:I,5,0)))))))),0)</f>
        <v/>
      </c>
      <c r="AE371" s="191" t="str">
        <f>IFERROR(IF(D371="","",IF(F371="","",IF(J371="","",IF(K371="","",IF(AND(K371&gt;23,K371&lt;=60),IF(F371="F",VLOOKUP(MROUND(HZ371,0.5),'F-Weight for Length'!K:S,6,0),VLOOKUP(MROUND(HZ371,0.5),'M-Weight for Length'!K:S,6,0)),IF(K371&gt;60,IF(F371="F",VLOOKUP(K371,'F-Weight for Length'!U:AC,6,0),VLOOKUP(K371,'M-Weight for Length'!U:AC,6,0)),IF(F371="F",VLOOKUP(MROUND(HZ371,0.5),'F-Weight for Length'!A:I,6,0),VLOOKUP(MROUND(HZ371,0.5),'M-Weight for Length'!A:I,6,0)))))))),0)</f>
        <v/>
      </c>
      <c r="AF371" s="191" t="str">
        <f>IFERROR(IF(D371="","",IF(F371="","",IF(J371="","",IF(K371="","",IF(AND(K371&gt;23,K371&lt;=60),IF(F371="F",VLOOKUP(MROUND(HZ371,0.5),'F-Weight for Length'!K:S,7,0),VLOOKUP(MROUND(HZ371,0.5),'M-Weight for Length'!K:S,7,0)),IF(K371&gt;60,IF(F371="F",VLOOKUP(K371,'F-Weight for Length'!U:AC,7,0),VLOOKUP(K371,'M-Weight for Length'!U:AC,7,0)),IF(F371="F",VLOOKUP(MROUND(HZ371,0.5),'F-Weight for Length'!A:I,7,0),VLOOKUP(MROUND(HZ371,0.5),'M-Weight for Length'!A:I,7,0)))))))),0)</f>
        <v/>
      </c>
      <c r="AG371" s="191" t="str">
        <f>IFERROR(IF(D371="","",IF(F371="","",IF(J371="","",IF(K371="","",IF(AND(K371&gt;23,K371&lt;=60),IF(F371="F",VLOOKUP(MROUND(HZ371,0.5),'F-Weight for Length'!K:S,8,0),VLOOKUP(MROUND(HZ371,0.5),'M-Weight for Length'!K:S,8,0)),IF(K371&gt;60,IF(F371="F",VLOOKUP(K371,'F-Weight for Length'!U:AC,8,0),VLOOKUP(K371,'M-Weight for Length'!U:AC,8,0)),IF(F371="F",VLOOKUP(MROUND(HZ371,0.5),'F-Weight for Length'!A:I,8,0),VLOOKUP(MROUND(HZ371,0.5),'M-Weight for Length'!A:I,8,0)))))))),0)</f>
        <v/>
      </c>
      <c r="AH371" s="191" t="str">
        <f>IFERROR(IF(D371="","",IF(F371="","",IF(J371="","",IF(K371="","",IF(AND(K371&gt;23,K371&lt;=60),IF(F371="F",VLOOKUP(MROUND(HZ371,0.5),'F-Weight for Length'!K:S,9,0),VLOOKUP(MROUND(HZ371,0.5),'M-Weight for Length'!K:S,9,0)),IF(K371&gt;60,IF(F371="F",VLOOKUP(K371,'F-Weight for Length'!U:AC,9,0),VLOOKUP(K371,'M-Weight for Length'!U:AC,9,0)),IF(F371="F",VLOOKUP(MROUND(HZ371,0.5),'F-Weight for Length'!A:I,9,0),VLOOKUP(MROUND(HZ371,0.5),'M-Weight for Length'!A:I,9,0)))))))),0)</f>
        <v/>
      </c>
      <c r="AI371" s="192">
        <f t="shared" si="1175"/>
        <v>0</v>
      </c>
      <c r="AJ371" s="192">
        <f t="shared" si="1176"/>
        <v>0</v>
      </c>
      <c r="AK371" s="192">
        <f t="shared" si="1177"/>
        <v>0</v>
      </c>
      <c r="AL371" s="192">
        <f t="shared" si="1178"/>
        <v>0</v>
      </c>
      <c r="AM371" s="192">
        <f t="shared" si="1179"/>
        <v>0</v>
      </c>
      <c r="AN371" s="192">
        <f t="shared" si="1180"/>
        <v>0</v>
      </c>
      <c r="AO371" s="192">
        <f t="shared" si="1181"/>
        <v>0</v>
      </c>
      <c r="AP371" s="192">
        <f t="shared" si="1182"/>
        <v>0</v>
      </c>
      <c r="AQ371" s="192">
        <f t="shared" si="1183"/>
        <v>0</v>
      </c>
      <c r="AR371" s="192">
        <f t="shared" si="1184"/>
        <v>0</v>
      </c>
      <c r="AS371" s="192">
        <f t="shared" si="1185"/>
        <v>0</v>
      </c>
      <c r="AT371" s="192">
        <f t="shared" si="1186"/>
        <v>0</v>
      </c>
      <c r="AU371" s="192">
        <f t="shared" si="1187"/>
        <v>0</v>
      </c>
      <c r="AV371" s="192">
        <f t="shared" si="1188"/>
        <v>0</v>
      </c>
      <c r="AW371" s="192">
        <f t="shared" si="1189"/>
        <v>0</v>
      </c>
      <c r="AX371" s="192">
        <f t="shared" si="1190"/>
        <v>0</v>
      </c>
      <c r="AY371" s="192">
        <f t="shared" si="1191"/>
        <v>0</v>
      </c>
      <c r="AZ371" s="192">
        <f t="shared" si="1192"/>
        <v>0</v>
      </c>
      <c r="BA371" s="192">
        <f t="shared" si="1193"/>
        <v>0</v>
      </c>
      <c r="BB371" s="192">
        <f t="shared" si="1194"/>
        <v>0</v>
      </c>
      <c r="BC371" s="192">
        <f t="shared" si="1195"/>
        <v>0</v>
      </c>
      <c r="BD371" s="192">
        <f t="shared" si="1196"/>
        <v>0</v>
      </c>
      <c r="BE371" s="192">
        <f t="shared" si="1197"/>
        <v>0</v>
      </c>
      <c r="BF371" s="192">
        <f t="shared" si="1198"/>
        <v>0</v>
      </c>
      <c r="BG371" s="192">
        <f t="shared" si="1199"/>
        <v>0</v>
      </c>
      <c r="BH371" s="192">
        <f t="shared" si="1200"/>
        <v>0</v>
      </c>
      <c r="BI371" s="192">
        <f t="shared" si="1201"/>
        <v>0</v>
      </c>
      <c r="BJ371" s="192">
        <f t="shared" si="1202"/>
        <v>0</v>
      </c>
      <c r="BK371" s="192">
        <f t="shared" si="1203"/>
        <v>0</v>
      </c>
      <c r="BL371" s="192">
        <f t="shared" si="1204"/>
        <v>0</v>
      </c>
      <c r="BM371" s="192">
        <f t="shared" si="1205"/>
        <v>0</v>
      </c>
      <c r="BN371" s="192">
        <f t="shared" si="1206"/>
        <v>0</v>
      </c>
      <c r="BO371" s="192">
        <f t="shared" si="1207"/>
        <v>0</v>
      </c>
      <c r="BP371" s="192">
        <f t="shared" si="1208"/>
        <v>0</v>
      </c>
      <c r="BQ371" s="192">
        <f t="shared" si="1209"/>
        <v>0</v>
      </c>
      <c r="BR371" s="192">
        <f t="shared" si="1210"/>
        <v>0</v>
      </c>
      <c r="BS371" s="192">
        <f t="shared" si="1211"/>
        <v>0</v>
      </c>
      <c r="BT371" s="192">
        <f t="shared" si="1212"/>
        <v>0</v>
      </c>
      <c r="BU371" s="192">
        <f t="shared" si="1213"/>
        <v>0</v>
      </c>
      <c r="BV371" s="192">
        <f t="shared" si="1214"/>
        <v>0</v>
      </c>
      <c r="BW371" s="192">
        <f t="shared" si="1215"/>
        <v>0</v>
      </c>
      <c r="BX371" s="192">
        <f t="shared" si="1216"/>
        <v>0</v>
      </c>
      <c r="BY371" s="192">
        <f t="shared" si="1217"/>
        <v>0</v>
      </c>
      <c r="BZ371" s="192">
        <f t="shared" si="1218"/>
        <v>0</v>
      </c>
      <c r="CA371" s="192">
        <f t="shared" si="1219"/>
        <v>0</v>
      </c>
      <c r="CB371" s="192">
        <f t="shared" si="1220"/>
        <v>0</v>
      </c>
      <c r="CC371" s="192">
        <f t="shared" si="1221"/>
        <v>0</v>
      </c>
      <c r="CD371" s="192">
        <f t="shared" si="1222"/>
        <v>0</v>
      </c>
      <c r="CE371" s="192">
        <f t="shared" si="1223"/>
        <v>0</v>
      </c>
      <c r="CF371" s="192">
        <f t="shared" si="1224"/>
        <v>0</v>
      </c>
      <c r="CG371" s="192">
        <f t="shared" si="1225"/>
        <v>0</v>
      </c>
      <c r="CH371" s="192">
        <f t="shared" si="1226"/>
        <v>0</v>
      </c>
      <c r="CI371" s="192">
        <f t="shared" si="1227"/>
        <v>0</v>
      </c>
      <c r="CJ371" s="192">
        <f t="shared" si="1228"/>
        <v>0</v>
      </c>
      <c r="CK371" s="192">
        <f t="shared" si="1229"/>
        <v>0</v>
      </c>
      <c r="CL371" s="192">
        <f t="shared" si="1230"/>
        <v>0</v>
      </c>
      <c r="CM371" s="192">
        <f t="shared" si="1231"/>
        <v>0</v>
      </c>
      <c r="CN371" s="192">
        <f t="shared" si="1232"/>
        <v>0</v>
      </c>
      <c r="CO371" s="192">
        <f t="shared" si="1233"/>
        <v>0</v>
      </c>
      <c r="CP371" s="192">
        <f t="shared" si="1234"/>
        <v>0</v>
      </c>
      <c r="CQ371" s="192">
        <f t="shared" si="1235"/>
        <v>0</v>
      </c>
      <c r="CR371" s="192">
        <f t="shared" si="1236"/>
        <v>0</v>
      </c>
      <c r="CS371" s="192">
        <f t="shared" si="1237"/>
        <v>0</v>
      </c>
      <c r="CT371" s="192">
        <f t="shared" si="1238"/>
        <v>0</v>
      </c>
      <c r="CU371" s="192">
        <f t="shared" si="1239"/>
        <v>0</v>
      </c>
      <c r="CV371" s="192">
        <f t="shared" si="1240"/>
        <v>0</v>
      </c>
      <c r="CW371" s="192">
        <f t="shared" si="1241"/>
        <v>0</v>
      </c>
      <c r="CX371" s="192">
        <f t="shared" si="1242"/>
        <v>0</v>
      </c>
      <c r="CY371" s="192">
        <f t="shared" si="1243"/>
        <v>0</v>
      </c>
      <c r="CZ371" s="192">
        <f t="shared" si="1244"/>
        <v>0</v>
      </c>
      <c r="DA371" s="192">
        <f t="shared" si="1245"/>
        <v>0</v>
      </c>
      <c r="DB371" s="192">
        <f t="shared" si="1246"/>
        <v>0</v>
      </c>
      <c r="DC371" s="192">
        <f t="shared" si="1247"/>
        <v>0</v>
      </c>
      <c r="DD371" s="192">
        <f t="shared" si="1248"/>
        <v>0</v>
      </c>
      <c r="DE371" s="192">
        <f t="shared" si="1249"/>
        <v>0</v>
      </c>
      <c r="DF371" s="192">
        <f t="shared" si="1250"/>
        <v>0</v>
      </c>
      <c r="DG371" s="192">
        <f t="shared" si="1251"/>
        <v>0</v>
      </c>
      <c r="DH371" s="192">
        <f t="shared" si="1252"/>
        <v>0</v>
      </c>
      <c r="DI371" s="192">
        <f t="shared" si="1253"/>
        <v>0</v>
      </c>
      <c r="DJ371" s="192">
        <f t="shared" si="1254"/>
        <v>0</v>
      </c>
      <c r="DK371" s="192">
        <f t="shared" si="1255"/>
        <v>0</v>
      </c>
      <c r="DL371" s="192">
        <f t="shared" si="1256"/>
        <v>0</v>
      </c>
      <c r="DM371" s="192">
        <f t="shared" si="1257"/>
        <v>0</v>
      </c>
      <c r="DN371" s="192">
        <f t="shared" si="1258"/>
        <v>0</v>
      </c>
      <c r="DO371" s="192">
        <f t="shared" si="1259"/>
        <v>0</v>
      </c>
      <c r="DP371" s="192">
        <f t="shared" si="1260"/>
        <v>0</v>
      </c>
      <c r="DQ371" s="192">
        <f t="shared" si="1261"/>
        <v>0</v>
      </c>
      <c r="DR371" s="192">
        <f t="shared" si="1262"/>
        <v>0</v>
      </c>
      <c r="DS371" s="192">
        <f t="shared" si="1263"/>
        <v>0</v>
      </c>
      <c r="DT371" s="192">
        <f t="shared" si="1264"/>
        <v>0</v>
      </c>
      <c r="DU371" s="192">
        <f t="shared" si="1265"/>
        <v>0</v>
      </c>
      <c r="DV371" s="193">
        <f t="shared" si="1266"/>
        <v>0</v>
      </c>
      <c r="DW371" s="193">
        <f t="shared" si="1267"/>
        <v>0</v>
      </c>
      <c r="DX371" s="193">
        <f t="shared" si="1268"/>
        <v>0</v>
      </c>
      <c r="DY371" s="193">
        <f t="shared" si="1269"/>
        <v>0</v>
      </c>
      <c r="DZ371" s="193">
        <f t="shared" si="1270"/>
        <v>0</v>
      </c>
      <c r="EA371" s="192">
        <f t="shared" si="1271"/>
        <v>0</v>
      </c>
      <c r="EB371" s="192">
        <f t="shared" si="1272"/>
        <v>0</v>
      </c>
      <c r="EC371" s="192">
        <f t="shared" si="1273"/>
        <v>0</v>
      </c>
      <c r="ED371" s="192">
        <f t="shared" si="1274"/>
        <v>0</v>
      </c>
      <c r="EE371" s="192">
        <f t="shared" si="1275"/>
        <v>0</v>
      </c>
      <c r="EF371" s="192">
        <f t="shared" si="1276"/>
        <v>0</v>
      </c>
      <c r="EG371" s="192">
        <f t="shared" si="1277"/>
        <v>0</v>
      </c>
      <c r="EH371" s="192">
        <f t="shared" si="1278"/>
        <v>0</v>
      </c>
      <c r="EI371" s="192">
        <f t="shared" si="1279"/>
        <v>0</v>
      </c>
      <c r="EJ371" s="192">
        <f t="shared" si="1280"/>
        <v>0</v>
      </c>
      <c r="EK371" s="192">
        <f t="shared" si="1281"/>
        <v>0</v>
      </c>
      <c r="EL371" s="192">
        <f t="shared" si="1282"/>
        <v>0</v>
      </c>
      <c r="EM371" s="192">
        <f t="shared" si="1283"/>
        <v>0</v>
      </c>
      <c r="EN371" s="192">
        <f t="shared" si="1284"/>
        <v>0</v>
      </c>
      <c r="EO371" s="192">
        <f t="shared" si="1285"/>
        <v>0</v>
      </c>
      <c r="EP371" s="192">
        <f t="shared" si="1286"/>
        <v>0</v>
      </c>
      <c r="EQ371" s="192">
        <f t="shared" si="1287"/>
        <v>0</v>
      </c>
      <c r="ER371" s="192">
        <f t="shared" si="1288"/>
        <v>0</v>
      </c>
      <c r="ES371" s="192">
        <f t="shared" si="1289"/>
        <v>0</v>
      </c>
      <c r="ET371" s="192">
        <f t="shared" si="1290"/>
        <v>0</v>
      </c>
      <c r="EU371" s="192">
        <f t="shared" si="1291"/>
        <v>0</v>
      </c>
      <c r="EV371" s="192">
        <f t="shared" si="1292"/>
        <v>0</v>
      </c>
      <c r="EW371" s="192">
        <f t="shared" si="1293"/>
        <v>0</v>
      </c>
      <c r="EX371" s="192">
        <f t="shared" si="1294"/>
        <v>0</v>
      </c>
      <c r="EY371" s="192">
        <f t="shared" si="1295"/>
        <v>0</v>
      </c>
      <c r="EZ371" s="192">
        <f t="shared" si="1296"/>
        <v>0</v>
      </c>
      <c r="FA371" s="192">
        <f t="shared" si="1297"/>
        <v>0</v>
      </c>
      <c r="FB371" s="192">
        <f t="shared" si="1298"/>
        <v>0</v>
      </c>
      <c r="FC371" s="192">
        <f t="shared" si="1299"/>
        <v>0</v>
      </c>
      <c r="FD371" s="192">
        <f t="shared" si="1300"/>
        <v>0</v>
      </c>
      <c r="FE371" s="192">
        <f t="shared" si="1301"/>
        <v>0</v>
      </c>
      <c r="FF371" s="192">
        <f t="shared" si="1302"/>
        <v>0</v>
      </c>
      <c r="FG371" s="192">
        <f t="shared" si="1303"/>
        <v>0</v>
      </c>
      <c r="FH371" s="192">
        <f t="shared" si="1304"/>
        <v>0</v>
      </c>
      <c r="FI371" s="192">
        <f t="shared" si="1305"/>
        <v>0</v>
      </c>
      <c r="FJ371" s="192">
        <f t="shared" si="1306"/>
        <v>0</v>
      </c>
      <c r="FK371" s="192">
        <f t="shared" si="1307"/>
        <v>0</v>
      </c>
      <c r="FL371" s="192">
        <f t="shared" si="1308"/>
        <v>0</v>
      </c>
      <c r="FM371" s="192">
        <f t="shared" si="1309"/>
        <v>0</v>
      </c>
      <c r="FN371" s="192">
        <f t="shared" si="1310"/>
        <v>0</v>
      </c>
      <c r="FO371" s="192">
        <f t="shared" si="1311"/>
        <v>0</v>
      </c>
      <c r="FP371" s="192">
        <f t="shared" si="1312"/>
        <v>0</v>
      </c>
      <c r="FQ371" s="192">
        <f t="shared" si="1313"/>
        <v>0</v>
      </c>
      <c r="FR371" s="192">
        <f t="shared" si="1314"/>
        <v>0</v>
      </c>
      <c r="FS371" s="192">
        <f t="shared" si="1315"/>
        <v>0</v>
      </c>
      <c r="FT371" s="192">
        <f t="shared" si="1316"/>
        <v>0</v>
      </c>
      <c r="FU371" s="192">
        <f t="shared" si="1317"/>
        <v>0</v>
      </c>
      <c r="FV371" s="192">
        <f t="shared" si="1318"/>
        <v>0</v>
      </c>
      <c r="FW371" s="192">
        <f t="shared" si="1319"/>
        <v>0</v>
      </c>
      <c r="FX371" s="192">
        <f t="shared" si="1320"/>
        <v>0</v>
      </c>
      <c r="FY371" s="192">
        <f t="shared" si="1321"/>
        <v>0</v>
      </c>
      <c r="FZ371" s="192">
        <f t="shared" si="1322"/>
        <v>0</v>
      </c>
      <c r="GA371" s="192">
        <f t="shared" si="1323"/>
        <v>0</v>
      </c>
      <c r="GB371" s="192">
        <f t="shared" si="1324"/>
        <v>0</v>
      </c>
      <c r="GC371" s="192">
        <f t="shared" si="1325"/>
        <v>0</v>
      </c>
      <c r="GD371" s="192">
        <f t="shared" si="1326"/>
        <v>0</v>
      </c>
      <c r="GE371" s="192">
        <f t="shared" si="1327"/>
        <v>0</v>
      </c>
      <c r="GF371" s="192">
        <f t="shared" si="1328"/>
        <v>0</v>
      </c>
      <c r="GG371" s="192">
        <f t="shared" si="1329"/>
        <v>0</v>
      </c>
      <c r="GH371" s="192">
        <f t="shared" si="1330"/>
        <v>0</v>
      </c>
      <c r="GI371" s="192">
        <f t="shared" si="1331"/>
        <v>0</v>
      </c>
      <c r="GJ371" s="192">
        <f t="shared" si="1332"/>
        <v>0</v>
      </c>
      <c r="GK371" s="192">
        <f t="shared" si="1333"/>
        <v>0</v>
      </c>
      <c r="GL371" s="192">
        <f t="shared" si="1334"/>
        <v>0</v>
      </c>
      <c r="GM371" s="192">
        <f t="shared" si="1335"/>
        <v>0</v>
      </c>
      <c r="GN371" s="192">
        <f t="shared" si="1336"/>
        <v>0</v>
      </c>
      <c r="GO371" s="192">
        <f t="shared" si="1337"/>
        <v>0</v>
      </c>
      <c r="GP371" s="192">
        <f t="shared" si="1338"/>
        <v>0</v>
      </c>
      <c r="GQ371" s="192">
        <f t="shared" si="1339"/>
        <v>0</v>
      </c>
      <c r="GR371" s="192">
        <f t="shared" si="1340"/>
        <v>0</v>
      </c>
      <c r="GS371" s="192">
        <f t="shared" si="1341"/>
        <v>0</v>
      </c>
      <c r="GT371" s="192">
        <f t="shared" si="1342"/>
        <v>0</v>
      </c>
      <c r="GU371" s="192">
        <f t="shared" si="1343"/>
        <v>0</v>
      </c>
      <c r="GV371" s="192">
        <f t="shared" si="1344"/>
        <v>0</v>
      </c>
      <c r="GW371" s="192">
        <f t="shared" si="1345"/>
        <v>0</v>
      </c>
      <c r="GX371" s="192">
        <f t="shared" si="1346"/>
        <v>0</v>
      </c>
      <c r="GY371" s="192">
        <f t="shared" si="1347"/>
        <v>0</v>
      </c>
      <c r="GZ371" s="192">
        <f t="shared" si="1348"/>
        <v>0</v>
      </c>
      <c r="HA371" s="192">
        <f t="shared" si="1349"/>
        <v>0</v>
      </c>
      <c r="HB371" s="192">
        <f t="shared" si="1350"/>
        <v>0</v>
      </c>
      <c r="HC371" s="192">
        <f t="shared" si="1351"/>
        <v>0</v>
      </c>
      <c r="HD371" s="192">
        <f t="shared" si="1352"/>
        <v>0</v>
      </c>
      <c r="HE371" s="192">
        <f t="shared" si="1353"/>
        <v>0</v>
      </c>
      <c r="HF371" s="192">
        <f t="shared" si="1354"/>
        <v>0</v>
      </c>
      <c r="HG371" s="192">
        <f t="shared" si="1355"/>
        <v>0</v>
      </c>
      <c r="HH371" s="192">
        <f t="shared" si="1356"/>
        <v>0</v>
      </c>
      <c r="HI371" s="192">
        <f t="shared" si="1357"/>
        <v>0</v>
      </c>
      <c r="HJ371" s="192">
        <f t="shared" si="1358"/>
        <v>0</v>
      </c>
      <c r="HK371" s="192">
        <f t="shared" si="1359"/>
        <v>0</v>
      </c>
      <c r="HL371" s="192">
        <f t="shared" si="1360"/>
        <v>0</v>
      </c>
      <c r="HM371" s="192">
        <f t="shared" si="1361"/>
        <v>0</v>
      </c>
      <c r="HN371" s="194">
        <f t="shared" si="1362"/>
        <v>0</v>
      </c>
      <c r="HO371" s="194">
        <f t="shared" si="1363"/>
        <v>0</v>
      </c>
      <c r="HP371" s="194">
        <f t="shared" si="1364"/>
        <v>0</v>
      </c>
      <c r="HQ371" s="194">
        <f t="shared" si="1365"/>
        <v>0</v>
      </c>
      <c r="HR371" s="194">
        <f t="shared" si="1366"/>
        <v>0</v>
      </c>
      <c r="HS371" s="195" t="str">
        <f t="shared" si="1163"/>
        <v/>
      </c>
      <c r="HT371" s="196">
        <f t="shared" si="1159"/>
        <v>0</v>
      </c>
      <c r="HU371" s="196">
        <f t="shared" si="1160"/>
        <v>0</v>
      </c>
      <c r="HV371" s="197" t="str">
        <f t="shared" si="1164"/>
        <v/>
      </c>
      <c r="HW371" s="197" t="str">
        <f t="shared" si="1367"/>
        <v/>
      </c>
      <c r="HX371" s="197" t="str">
        <f t="shared" si="1368"/>
        <v/>
      </c>
      <c r="HY371" s="195" t="str">
        <f t="shared" si="1165"/>
        <v/>
      </c>
      <c r="HZ371" s="30">
        <f t="shared" si="1161"/>
        <v>0</v>
      </c>
      <c r="IA371" s="198">
        <f t="shared" si="1166"/>
        <v>0</v>
      </c>
      <c r="IB371" s="195"/>
      <c r="IC371" s="195">
        <f t="shared" si="1369"/>
        <v>0</v>
      </c>
      <c r="ID371" s="195">
        <f t="shared" si="1167"/>
        <v>0</v>
      </c>
      <c r="IE371" s="195">
        <f t="shared" si="1370"/>
        <v>0</v>
      </c>
      <c r="IF371" s="195">
        <f t="shared" si="1168"/>
        <v>0</v>
      </c>
      <c r="IG371" s="307">
        <f t="shared" si="1169"/>
        <v>0</v>
      </c>
      <c r="IH371" s="307">
        <f t="shared" si="1170"/>
        <v>0</v>
      </c>
      <c r="II371" s="44">
        <f t="shared" si="1171"/>
        <v>0</v>
      </c>
      <c r="IJ371" s="44">
        <f t="shared" si="1371"/>
        <v>0</v>
      </c>
      <c r="IK371" s="44">
        <f t="shared" si="1372"/>
        <v>0</v>
      </c>
      <c r="IL371" s="44">
        <f t="shared" si="1373"/>
        <v>0</v>
      </c>
      <c r="IM371" s="44">
        <f t="shared" si="1374"/>
        <v>0</v>
      </c>
      <c r="IN371" s="44">
        <f t="shared" si="1375"/>
        <v>0</v>
      </c>
      <c r="IO371" s="44">
        <f t="shared" si="1376"/>
        <v>0</v>
      </c>
    </row>
    <row r="372" spans="1:249" ht="18" customHeight="1">
      <c r="A372" s="188">
        <v>366</v>
      </c>
      <c r="B372" s="326"/>
      <c r="C372" s="289"/>
      <c r="D372" s="199"/>
      <c r="E372" s="189"/>
      <c r="F372" s="189"/>
      <c r="G372" s="190"/>
      <c r="H372" s="190"/>
      <c r="I372" s="272"/>
      <c r="J372" s="207"/>
      <c r="K372" s="214" t="str">
        <f t="shared" si="1172"/>
        <v/>
      </c>
      <c r="L372" s="200" t="str">
        <f t="shared" si="1173"/>
        <v/>
      </c>
      <c r="M372" s="200" t="str">
        <f t="shared" si="1174"/>
        <v/>
      </c>
      <c r="N372" s="209" t="str">
        <f t="shared" si="1162"/>
        <v/>
      </c>
      <c r="O372" s="208" t="str">
        <f>IFERROR(IF(D372="","",IF(K372="","",IF(I372="","",IF(F372="F",VLOOKUP(K372,F!A:G,2,0),IF(F372="M",VLOOKUP(K372,M!A:G,2,0),""))))),0)</f>
        <v/>
      </c>
      <c r="P372" s="191" t="str">
        <f>IFERROR(IF(D372="","",IF(K372="","",IF(I372="","",IF(F372="F",VLOOKUP(K372,F!A:G,3,0),IF(F372="M",VLOOKUP(K372,M!A:G,3,0),""))))),0)</f>
        <v/>
      </c>
      <c r="Q372" s="191" t="str">
        <f>IFERROR(IF(D372="","",IF(K372="","",IF(I372="","",IF(F372="F",VLOOKUP(K372,F!A:G,4,0),IF(F372="M",VLOOKUP(K372,M!A:G,4,0),""))))),0)</f>
        <v/>
      </c>
      <c r="R372" s="191" t="str">
        <f>IFERROR(IF(D372="","",IF(K372="","",IF(I372="","",IF(F372="F",VLOOKUP(K372,F!A:G,5,0),IF(F372="M",VLOOKUP(K372,M!A:G,5,0),""))))),0)</f>
        <v/>
      </c>
      <c r="S372" s="191" t="str">
        <f>IFERROR(IF(D372="","",IF(K372="","",IF(I372="","",IF(F372="F",VLOOKUP(K372,F!A:G,6,0),IF(F372="M",VLOOKUP(K372,M!A:G,6,0),""))))),0)</f>
        <v/>
      </c>
      <c r="T372" s="191" t="str">
        <f>IFERROR(IF(D372="","",IF(K372="","",IF(I372="","",IF(F372="F",VLOOKUP(K372,F!A:G,7,0),IF(F372="M",VLOOKUP(K372,M!A:G,7,0),""))))),0)</f>
        <v/>
      </c>
      <c r="U372" s="191" t="str">
        <f>IFERROR(IF(D372="","",IF(K372="","",IF(J372="","",IF(F372="F",VLOOKUP(K372,F!A:M,8,0),IF(F372="M",VLOOKUP(K372,M!A:M,8,0),""))))),0)</f>
        <v/>
      </c>
      <c r="V372" s="191" t="str">
        <f>IFERROR(IF(D372="","",IF(K372="","",IF(J372="","",IF(F372="F",VLOOKUP(K372,F!A:M,9,0),IF(F372="M",VLOOKUP(K372,M!A:M,9,0),""))))),0)</f>
        <v/>
      </c>
      <c r="W372" s="191" t="str">
        <f>IFERROR(IF(D372="","",IF(K372="","",IF(J372="","",IF(F372="F",VLOOKUP(K372,F!A:M,10,0),IF(F372="M",VLOOKUP(K372,M!A:M,10,0),""))))),0)</f>
        <v/>
      </c>
      <c r="X372" s="191" t="str">
        <f>IFERROR(IF(D372="","",IF(K372="","",IF(J372="","",IF(F372="F",VLOOKUP(K372,F!A:M,11,0),IF(F372="M",VLOOKUP(K372,M!A:M,11,0),""))))),0)</f>
        <v/>
      </c>
      <c r="Y372" s="191" t="str">
        <f>IFERROR(IF(D372="","",IF(K372="","",IF(J372="","",IF(F372="F",VLOOKUP(K372,F!A:M,12,0),IF(F372="M",VLOOKUP(K372,M!A:M,12,0),""))))),0)</f>
        <v/>
      </c>
      <c r="Z372" s="191" t="str">
        <f>IFERROR(IF(D372="","",IF(K372="","",IF(J372="","",IF(F372="F",VLOOKUP(K372,F!A:M,13,0),IF(F372="M",VLOOKUP(K372,M!A:M,13,0),""))))),0)</f>
        <v/>
      </c>
      <c r="AA372" s="191" t="str">
        <f>IFERROR(IF(D372="","",IF(F372="","",IF(J372="","",IF(K372="","",IF(AND(K372&gt;23,K372&lt;=60),IF(F372="F",VLOOKUP(MROUND(HZ372,0.5),'F-Weight for Length'!K:S,2,0),VLOOKUP(MROUND(HZ372,0.5),'M-Weight for Length'!K:S,2,0)),IF(K372&gt;60,IF(F372="F",VLOOKUP(K372,'F-Weight for Length'!U:AC,2,0),VLOOKUP(K372,'M-Weight for Length'!U:AC,2,0)),IF(F372="F",VLOOKUP(MROUND(HZ372,0.5),'F-Weight for Length'!A:I,2,0),VLOOKUP(MROUND(HZ372,0.5),'M-Weight for Length'!A:I,2,0)))))))),0)</f>
        <v/>
      </c>
      <c r="AB372" s="191" t="str">
        <f>IFERROR(IF(D372="","",IF(F372="","",IF(J372="","",IF(K372="","",IF(AND(K372&gt;23,K372&lt;=60),IF(F372="F",VLOOKUP(MROUND(HZ372,0.5),'F-Weight for Length'!K:S,3,0),VLOOKUP(MROUND(HZ372,0.5),'M-Weight for Length'!K:S,3,0)),IF(K372&gt;60,IF(F372="F",VLOOKUP(K372,'F-Weight for Length'!U:AC,3,0),VLOOKUP(K372,'M-Weight for Length'!U:AC,3,0)),IF(F372="F",VLOOKUP(MROUND(HZ372,0.5),'F-Weight for Length'!A:I,3,0),VLOOKUP(MROUND(HZ372,0.5),'M-Weight for Length'!A:I,3,0)))))))),0)</f>
        <v/>
      </c>
      <c r="AC372" s="191" t="str">
        <f>IFERROR(IF(D372="","",IF(F372="","",IF(J372="","",IF(K372="","",IF(AND(K372&gt;23,K372&lt;=60),IF(F372="F",VLOOKUP(MROUND(HZ372,0.5),'F-Weight for Length'!K:S,4,0),VLOOKUP(MROUND(HZ372,0.5),'M-Weight for Length'!K:S,4,0)),IF(K372&gt;60,IF(F372="F",VLOOKUP(K372,'F-Weight for Length'!U:AC,4,0),VLOOKUP(K372,'M-Weight for Length'!U:AC,4,0)),IF(F372="F",VLOOKUP(MROUND(HZ372,0.5),'F-Weight for Length'!A:I,4,0),VLOOKUP(MROUND(HZ372,0.5),'M-Weight for Length'!A:I,4,0)))))))),0)</f>
        <v/>
      </c>
      <c r="AD372" s="191" t="str">
        <f>IFERROR(IF(D372="","",IF(F372="","",IF(J372="","",IF(K372="","",IF(AND(K372&gt;23,K372&lt;=60),IF(F372="F",VLOOKUP(MROUND(HZ372,0.5),'F-Weight for Length'!K:S,5,0),VLOOKUP(MROUND(HZ372,0.5),'M-Weight for Length'!K:S,5,0)),IF(K372&gt;60,IF(F372="F",VLOOKUP(K372,'F-Weight for Length'!U:AC,5,0),VLOOKUP(K372,'M-Weight for Length'!U:AC,5,0)),IF(F372="F",VLOOKUP(MROUND(HZ372,0.5),'F-Weight for Length'!A:I,5,0),VLOOKUP(MROUND(HZ372,0.5),'M-Weight for Length'!A:I,5,0)))))))),0)</f>
        <v/>
      </c>
      <c r="AE372" s="191" t="str">
        <f>IFERROR(IF(D372="","",IF(F372="","",IF(J372="","",IF(K372="","",IF(AND(K372&gt;23,K372&lt;=60),IF(F372="F",VLOOKUP(MROUND(HZ372,0.5),'F-Weight for Length'!K:S,6,0),VLOOKUP(MROUND(HZ372,0.5),'M-Weight for Length'!K:S,6,0)),IF(K372&gt;60,IF(F372="F",VLOOKUP(K372,'F-Weight for Length'!U:AC,6,0),VLOOKUP(K372,'M-Weight for Length'!U:AC,6,0)),IF(F372="F",VLOOKUP(MROUND(HZ372,0.5),'F-Weight for Length'!A:I,6,0),VLOOKUP(MROUND(HZ372,0.5),'M-Weight for Length'!A:I,6,0)))))))),0)</f>
        <v/>
      </c>
      <c r="AF372" s="191" t="str">
        <f>IFERROR(IF(D372="","",IF(F372="","",IF(J372="","",IF(K372="","",IF(AND(K372&gt;23,K372&lt;=60),IF(F372="F",VLOOKUP(MROUND(HZ372,0.5),'F-Weight for Length'!K:S,7,0),VLOOKUP(MROUND(HZ372,0.5),'M-Weight for Length'!K:S,7,0)),IF(K372&gt;60,IF(F372="F",VLOOKUP(K372,'F-Weight for Length'!U:AC,7,0),VLOOKUP(K372,'M-Weight for Length'!U:AC,7,0)),IF(F372="F",VLOOKUP(MROUND(HZ372,0.5),'F-Weight for Length'!A:I,7,0),VLOOKUP(MROUND(HZ372,0.5),'M-Weight for Length'!A:I,7,0)))))))),0)</f>
        <v/>
      </c>
      <c r="AG372" s="191" t="str">
        <f>IFERROR(IF(D372="","",IF(F372="","",IF(J372="","",IF(K372="","",IF(AND(K372&gt;23,K372&lt;=60),IF(F372="F",VLOOKUP(MROUND(HZ372,0.5),'F-Weight for Length'!K:S,8,0),VLOOKUP(MROUND(HZ372,0.5),'M-Weight for Length'!K:S,8,0)),IF(K372&gt;60,IF(F372="F",VLOOKUP(K372,'F-Weight for Length'!U:AC,8,0),VLOOKUP(K372,'M-Weight for Length'!U:AC,8,0)),IF(F372="F",VLOOKUP(MROUND(HZ372,0.5),'F-Weight for Length'!A:I,8,0),VLOOKUP(MROUND(HZ372,0.5),'M-Weight for Length'!A:I,8,0)))))))),0)</f>
        <v/>
      </c>
      <c r="AH372" s="191" t="str">
        <f>IFERROR(IF(D372="","",IF(F372="","",IF(J372="","",IF(K372="","",IF(AND(K372&gt;23,K372&lt;=60),IF(F372="F",VLOOKUP(MROUND(HZ372,0.5),'F-Weight for Length'!K:S,9,0),VLOOKUP(MROUND(HZ372,0.5),'M-Weight for Length'!K:S,9,0)),IF(K372&gt;60,IF(F372="F",VLOOKUP(K372,'F-Weight for Length'!U:AC,9,0),VLOOKUP(K372,'M-Weight for Length'!U:AC,9,0)),IF(F372="F",VLOOKUP(MROUND(HZ372,0.5),'F-Weight for Length'!A:I,9,0),VLOOKUP(MROUND(HZ372,0.5),'M-Weight for Length'!A:I,9,0)))))))),0)</f>
        <v/>
      </c>
      <c r="AI372" s="192">
        <f t="shared" si="1175"/>
        <v>0</v>
      </c>
      <c r="AJ372" s="192">
        <f t="shared" si="1176"/>
        <v>0</v>
      </c>
      <c r="AK372" s="192">
        <f t="shared" si="1177"/>
        <v>0</v>
      </c>
      <c r="AL372" s="192">
        <f t="shared" si="1178"/>
        <v>0</v>
      </c>
      <c r="AM372" s="192">
        <f t="shared" si="1179"/>
        <v>0</v>
      </c>
      <c r="AN372" s="192">
        <f t="shared" si="1180"/>
        <v>0</v>
      </c>
      <c r="AO372" s="192">
        <f t="shared" si="1181"/>
        <v>0</v>
      </c>
      <c r="AP372" s="192">
        <f t="shared" si="1182"/>
        <v>0</v>
      </c>
      <c r="AQ372" s="192">
        <f t="shared" si="1183"/>
        <v>0</v>
      </c>
      <c r="AR372" s="192">
        <f t="shared" si="1184"/>
        <v>0</v>
      </c>
      <c r="AS372" s="192">
        <f t="shared" si="1185"/>
        <v>0</v>
      </c>
      <c r="AT372" s="192">
        <f t="shared" si="1186"/>
        <v>0</v>
      </c>
      <c r="AU372" s="192">
        <f t="shared" si="1187"/>
        <v>0</v>
      </c>
      <c r="AV372" s="192">
        <f t="shared" si="1188"/>
        <v>0</v>
      </c>
      <c r="AW372" s="192">
        <f t="shared" si="1189"/>
        <v>0</v>
      </c>
      <c r="AX372" s="192">
        <f t="shared" si="1190"/>
        <v>0</v>
      </c>
      <c r="AY372" s="192">
        <f t="shared" si="1191"/>
        <v>0</v>
      </c>
      <c r="AZ372" s="192">
        <f t="shared" si="1192"/>
        <v>0</v>
      </c>
      <c r="BA372" s="192">
        <f t="shared" si="1193"/>
        <v>0</v>
      </c>
      <c r="BB372" s="192">
        <f t="shared" si="1194"/>
        <v>0</v>
      </c>
      <c r="BC372" s="192">
        <f t="shared" si="1195"/>
        <v>0</v>
      </c>
      <c r="BD372" s="192">
        <f t="shared" si="1196"/>
        <v>0</v>
      </c>
      <c r="BE372" s="192">
        <f t="shared" si="1197"/>
        <v>0</v>
      </c>
      <c r="BF372" s="192">
        <f t="shared" si="1198"/>
        <v>0</v>
      </c>
      <c r="BG372" s="192">
        <f t="shared" si="1199"/>
        <v>0</v>
      </c>
      <c r="BH372" s="192">
        <f t="shared" si="1200"/>
        <v>0</v>
      </c>
      <c r="BI372" s="192">
        <f t="shared" si="1201"/>
        <v>0</v>
      </c>
      <c r="BJ372" s="192">
        <f t="shared" si="1202"/>
        <v>0</v>
      </c>
      <c r="BK372" s="192">
        <f t="shared" si="1203"/>
        <v>0</v>
      </c>
      <c r="BL372" s="192">
        <f t="shared" si="1204"/>
        <v>0</v>
      </c>
      <c r="BM372" s="192">
        <f t="shared" si="1205"/>
        <v>0</v>
      </c>
      <c r="BN372" s="192">
        <f t="shared" si="1206"/>
        <v>0</v>
      </c>
      <c r="BO372" s="192">
        <f t="shared" si="1207"/>
        <v>0</v>
      </c>
      <c r="BP372" s="192">
        <f t="shared" si="1208"/>
        <v>0</v>
      </c>
      <c r="BQ372" s="192">
        <f t="shared" si="1209"/>
        <v>0</v>
      </c>
      <c r="BR372" s="192">
        <f t="shared" si="1210"/>
        <v>0</v>
      </c>
      <c r="BS372" s="192">
        <f t="shared" si="1211"/>
        <v>0</v>
      </c>
      <c r="BT372" s="192">
        <f t="shared" si="1212"/>
        <v>0</v>
      </c>
      <c r="BU372" s="192">
        <f t="shared" si="1213"/>
        <v>0</v>
      </c>
      <c r="BV372" s="192">
        <f t="shared" si="1214"/>
        <v>0</v>
      </c>
      <c r="BW372" s="192">
        <f t="shared" si="1215"/>
        <v>0</v>
      </c>
      <c r="BX372" s="192">
        <f t="shared" si="1216"/>
        <v>0</v>
      </c>
      <c r="BY372" s="192">
        <f t="shared" si="1217"/>
        <v>0</v>
      </c>
      <c r="BZ372" s="192">
        <f t="shared" si="1218"/>
        <v>0</v>
      </c>
      <c r="CA372" s="192">
        <f t="shared" si="1219"/>
        <v>0</v>
      </c>
      <c r="CB372" s="192">
        <f t="shared" si="1220"/>
        <v>0</v>
      </c>
      <c r="CC372" s="192">
        <f t="shared" si="1221"/>
        <v>0</v>
      </c>
      <c r="CD372" s="192">
        <f t="shared" si="1222"/>
        <v>0</v>
      </c>
      <c r="CE372" s="192">
        <f t="shared" si="1223"/>
        <v>0</v>
      </c>
      <c r="CF372" s="192">
        <f t="shared" si="1224"/>
        <v>0</v>
      </c>
      <c r="CG372" s="192">
        <f t="shared" si="1225"/>
        <v>0</v>
      </c>
      <c r="CH372" s="192">
        <f t="shared" si="1226"/>
        <v>0</v>
      </c>
      <c r="CI372" s="192">
        <f t="shared" si="1227"/>
        <v>0</v>
      </c>
      <c r="CJ372" s="192">
        <f t="shared" si="1228"/>
        <v>0</v>
      </c>
      <c r="CK372" s="192">
        <f t="shared" si="1229"/>
        <v>0</v>
      </c>
      <c r="CL372" s="192">
        <f t="shared" si="1230"/>
        <v>0</v>
      </c>
      <c r="CM372" s="192">
        <f t="shared" si="1231"/>
        <v>0</v>
      </c>
      <c r="CN372" s="192">
        <f t="shared" si="1232"/>
        <v>0</v>
      </c>
      <c r="CO372" s="192">
        <f t="shared" si="1233"/>
        <v>0</v>
      </c>
      <c r="CP372" s="192">
        <f t="shared" si="1234"/>
        <v>0</v>
      </c>
      <c r="CQ372" s="192">
        <f t="shared" si="1235"/>
        <v>0</v>
      </c>
      <c r="CR372" s="192">
        <f t="shared" si="1236"/>
        <v>0</v>
      </c>
      <c r="CS372" s="192">
        <f t="shared" si="1237"/>
        <v>0</v>
      </c>
      <c r="CT372" s="192">
        <f t="shared" si="1238"/>
        <v>0</v>
      </c>
      <c r="CU372" s="192">
        <f t="shared" si="1239"/>
        <v>0</v>
      </c>
      <c r="CV372" s="192">
        <f t="shared" si="1240"/>
        <v>0</v>
      </c>
      <c r="CW372" s="192">
        <f t="shared" si="1241"/>
        <v>0</v>
      </c>
      <c r="CX372" s="192">
        <f t="shared" si="1242"/>
        <v>0</v>
      </c>
      <c r="CY372" s="192">
        <f t="shared" si="1243"/>
        <v>0</v>
      </c>
      <c r="CZ372" s="192">
        <f t="shared" si="1244"/>
        <v>0</v>
      </c>
      <c r="DA372" s="192">
        <f t="shared" si="1245"/>
        <v>0</v>
      </c>
      <c r="DB372" s="192">
        <f t="shared" si="1246"/>
        <v>0</v>
      </c>
      <c r="DC372" s="192">
        <f t="shared" si="1247"/>
        <v>0</v>
      </c>
      <c r="DD372" s="192">
        <f t="shared" si="1248"/>
        <v>0</v>
      </c>
      <c r="DE372" s="192">
        <f t="shared" si="1249"/>
        <v>0</v>
      </c>
      <c r="DF372" s="192">
        <f t="shared" si="1250"/>
        <v>0</v>
      </c>
      <c r="DG372" s="192">
        <f t="shared" si="1251"/>
        <v>0</v>
      </c>
      <c r="DH372" s="192">
        <f t="shared" si="1252"/>
        <v>0</v>
      </c>
      <c r="DI372" s="192">
        <f t="shared" si="1253"/>
        <v>0</v>
      </c>
      <c r="DJ372" s="192">
        <f t="shared" si="1254"/>
        <v>0</v>
      </c>
      <c r="DK372" s="192">
        <f t="shared" si="1255"/>
        <v>0</v>
      </c>
      <c r="DL372" s="192">
        <f t="shared" si="1256"/>
        <v>0</v>
      </c>
      <c r="DM372" s="192">
        <f t="shared" si="1257"/>
        <v>0</v>
      </c>
      <c r="DN372" s="192">
        <f t="shared" si="1258"/>
        <v>0</v>
      </c>
      <c r="DO372" s="192">
        <f t="shared" si="1259"/>
        <v>0</v>
      </c>
      <c r="DP372" s="192">
        <f t="shared" si="1260"/>
        <v>0</v>
      </c>
      <c r="DQ372" s="192">
        <f t="shared" si="1261"/>
        <v>0</v>
      </c>
      <c r="DR372" s="192">
        <f t="shared" si="1262"/>
        <v>0</v>
      </c>
      <c r="DS372" s="192">
        <f t="shared" si="1263"/>
        <v>0</v>
      </c>
      <c r="DT372" s="192">
        <f t="shared" si="1264"/>
        <v>0</v>
      </c>
      <c r="DU372" s="192">
        <f t="shared" si="1265"/>
        <v>0</v>
      </c>
      <c r="DV372" s="193">
        <f t="shared" si="1266"/>
        <v>0</v>
      </c>
      <c r="DW372" s="193">
        <f t="shared" si="1267"/>
        <v>0</v>
      </c>
      <c r="DX372" s="193">
        <f t="shared" si="1268"/>
        <v>0</v>
      </c>
      <c r="DY372" s="193">
        <f t="shared" si="1269"/>
        <v>0</v>
      </c>
      <c r="DZ372" s="193">
        <f t="shared" si="1270"/>
        <v>0</v>
      </c>
      <c r="EA372" s="192">
        <f t="shared" si="1271"/>
        <v>0</v>
      </c>
      <c r="EB372" s="192">
        <f t="shared" si="1272"/>
        <v>0</v>
      </c>
      <c r="EC372" s="192">
        <f t="shared" si="1273"/>
        <v>0</v>
      </c>
      <c r="ED372" s="192">
        <f t="shared" si="1274"/>
        <v>0</v>
      </c>
      <c r="EE372" s="192">
        <f t="shared" si="1275"/>
        <v>0</v>
      </c>
      <c r="EF372" s="192">
        <f t="shared" si="1276"/>
        <v>0</v>
      </c>
      <c r="EG372" s="192">
        <f t="shared" si="1277"/>
        <v>0</v>
      </c>
      <c r="EH372" s="192">
        <f t="shared" si="1278"/>
        <v>0</v>
      </c>
      <c r="EI372" s="192">
        <f t="shared" si="1279"/>
        <v>0</v>
      </c>
      <c r="EJ372" s="192">
        <f t="shared" si="1280"/>
        <v>0</v>
      </c>
      <c r="EK372" s="192">
        <f t="shared" si="1281"/>
        <v>0</v>
      </c>
      <c r="EL372" s="192">
        <f t="shared" si="1282"/>
        <v>0</v>
      </c>
      <c r="EM372" s="192">
        <f t="shared" si="1283"/>
        <v>0</v>
      </c>
      <c r="EN372" s="192">
        <f t="shared" si="1284"/>
        <v>0</v>
      </c>
      <c r="EO372" s="192">
        <f t="shared" si="1285"/>
        <v>0</v>
      </c>
      <c r="EP372" s="192">
        <f t="shared" si="1286"/>
        <v>0</v>
      </c>
      <c r="EQ372" s="192">
        <f t="shared" si="1287"/>
        <v>0</v>
      </c>
      <c r="ER372" s="192">
        <f t="shared" si="1288"/>
        <v>0</v>
      </c>
      <c r="ES372" s="192">
        <f t="shared" si="1289"/>
        <v>0</v>
      </c>
      <c r="ET372" s="192">
        <f t="shared" si="1290"/>
        <v>0</v>
      </c>
      <c r="EU372" s="192">
        <f t="shared" si="1291"/>
        <v>0</v>
      </c>
      <c r="EV372" s="192">
        <f t="shared" si="1292"/>
        <v>0</v>
      </c>
      <c r="EW372" s="192">
        <f t="shared" si="1293"/>
        <v>0</v>
      </c>
      <c r="EX372" s="192">
        <f t="shared" si="1294"/>
        <v>0</v>
      </c>
      <c r="EY372" s="192">
        <f t="shared" si="1295"/>
        <v>0</v>
      </c>
      <c r="EZ372" s="192">
        <f t="shared" si="1296"/>
        <v>0</v>
      </c>
      <c r="FA372" s="192">
        <f t="shared" si="1297"/>
        <v>0</v>
      </c>
      <c r="FB372" s="192">
        <f t="shared" si="1298"/>
        <v>0</v>
      </c>
      <c r="FC372" s="192">
        <f t="shared" si="1299"/>
        <v>0</v>
      </c>
      <c r="FD372" s="192">
        <f t="shared" si="1300"/>
        <v>0</v>
      </c>
      <c r="FE372" s="192">
        <f t="shared" si="1301"/>
        <v>0</v>
      </c>
      <c r="FF372" s="192">
        <f t="shared" si="1302"/>
        <v>0</v>
      </c>
      <c r="FG372" s="192">
        <f t="shared" si="1303"/>
        <v>0</v>
      </c>
      <c r="FH372" s="192">
        <f t="shared" si="1304"/>
        <v>0</v>
      </c>
      <c r="FI372" s="192">
        <f t="shared" si="1305"/>
        <v>0</v>
      </c>
      <c r="FJ372" s="192">
        <f t="shared" si="1306"/>
        <v>0</v>
      </c>
      <c r="FK372" s="192">
        <f t="shared" si="1307"/>
        <v>0</v>
      </c>
      <c r="FL372" s="192">
        <f t="shared" si="1308"/>
        <v>0</v>
      </c>
      <c r="FM372" s="192">
        <f t="shared" si="1309"/>
        <v>0</v>
      </c>
      <c r="FN372" s="192">
        <f t="shared" si="1310"/>
        <v>0</v>
      </c>
      <c r="FO372" s="192">
        <f t="shared" si="1311"/>
        <v>0</v>
      </c>
      <c r="FP372" s="192">
        <f t="shared" si="1312"/>
        <v>0</v>
      </c>
      <c r="FQ372" s="192">
        <f t="shared" si="1313"/>
        <v>0</v>
      </c>
      <c r="FR372" s="192">
        <f t="shared" si="1314"/>
        <v>0</v>
      </c>
      <c r="FS372" s="192">
        <f t="shared" si="1315"/>
        <v>0</v>
      </c>
      <c r="FT372" s="192">
        <f t="shared" si="1316"/>
        <v>0</v>
      </c>
      <c r="FU372" s="192">
        <f t="shared" si="1317"/>
        <v>0</v>
      </c>
      <c r="FV372" s="192">
        <f t="shared" si="1318"/>
        <v>0</v>
      </c>
      <c r="FW372" s="192">
        <f t="shared" si="1319"/>
        <v>0</v>
      </c>
      <c r="FX372" s="192">
        <f t="shared" si="1320"/>
        <v>0</v>
      </c>
      <c r="FY372" s="192">
        <f t="shared" si="1321"/>
        <v>0</v>
      </c>
      <c r="FZ372" s="192">
        <f t="shared" si="1322"/>
        <v>0</v>
      </c>
      <c r="GA372" s="192">
        <f t="shared" si="1323"/>
        <v>0</v>
      </c>
      <c r="GB372" s="192">
        <f t="shared" si="1324"/>
        <v>0</v>
      </c>
      <c r="GC372" s="192">
        <f t="shared" si="1325"/>
        <v>0</v>
      </c>
      <c r="GD372" s="192">
        <f t="shared" si="1326"/>
        <v>0</v>
      </c>
      <c r="GE372" s="192">
        <f t="shared" si="1327"/>
        <v>0</v>
      </c>
      <c r="GF372" s="192">
        <f t="shared" si="1328"/>
        <v>0</v>
      </c>
      <c r="GG372" s="192">
        <f t="shared" si="1329"/>
        <v>0</v>
      </c>
      <c r="GH372" s="192">
        <f t="shared" si="1330"/>
        <v>0</v>
      </c>
      <c r="GI372" s="192">
        <f t="shared" si="1331"/>
        <v>0</v>
      </c>
      <c r="GJ372" s="192">
        <f t="shared" si="1332"/>
        <v>0</v>
      </c>
      <c r="GK372" s="192">
        <f t="shared" si="1333"/>
        <v>0</v>
      </c>
      <c r="GL372" s="192">
        <f t="shared" si="1334"/>
        <v>0</v>
      </c>
      <c r="GM372" s="192">
        <f t="shared" si="1335"/>
        <v>0</v>
      </c>
      <c r="GN372" s="192">
        <f t="shared" si="1336"/>
        <v>0</v>
      </c>
      <c r="GO372" s="192">
        <f t="shared" si="1337"/>
        <v>0</v>
      </c>
      <c r="GP372" s="192">
        <f t="shared" si="1338"/>
        <v>0</v>
      </c>
      <c r="GQ372" s="192">
        <f t="shared" si="1339"/>
        <v>0</v>
      </c>
      <c r="GR372" s="192">
        <f t="shared" si="1340"/>
        <v>0</v>
      </c>
      <c r="GS372" s="192">
        <f t="shared" si="1341"/>
        <v>0</v>
      </c>
      <c r="GT372" s="192">
        <f t="shared" si="1342"/>
        <v>0</v>
      </c>
      <c r="GU372" s="192">
        <f t="shared" si="1343"/>
        <v>0</v>
      </c>
      <c r="GV372" s="192">
        <f t="shared" si="1344"/>
        <v>0</v>
      </c>
      <c r="GW372" s="192">
        <f t="shared" si="1345"/>
        <v>0</v>
      </c>
      <c r="GX372" s="192">
        <f t="shared" si="1346"/>
        <v>0</v>
      </c>
      <c r="GY372" s="192">
        <f t="shared" si="1347"/>
        <v>0</v>
      </c>
      <c r="GZ372" s="192">
        <f t="shared" si="1348"/>
        <v>0</v>
      </c>
      <c r="HA372" s="192">
        <f t="shared" si="1349"/>
        <v>0</v>
      </c>
      <c r="HB372" s="192">
        <f t="shared" si="1350"/>
        <v>0</v>
      </c>
      <c r="HC372" s="192">
        <f t="shared" si="1351"/>
        <v>0</v>
      </c>
      <c r="HD372" s="192">
        <f t="shared" si="1352"/>
        <v>0</v>
      </c>
      <c r="HE372" s="192">
        <f t="shared" si="1353"/>
        <v>0</v>
      </c>
      <c r="HF372" s="192">
        <f t="shared" si="1354"/>
        <v>0</v>
      </c>
      <c r="HG372" s="192">
        <f t="shared" si="1355"/>
        <v>0</v>
      </c>
      <c r="HH372" s="192">
        <f t="shared" si="1356"/>
        <v>0</v>
      </c>
      <c r="HI372" s="192">
        <f t="shared" si="1357"/>
        <v>0</v>
      </c>
      <c r="HJ372" s="192">
        <f t="shared" si="1358"/>
        <v>0</v>
      </c>
      <c r="HK372" s="192">
        <f t="shared" si="1359"/>
        <v>0</v>
      </c>
      <c r="HL372" s="192">
        <f t="shared" si="1360"/>
        <v>0</v>
      </c>
      <c r="HM372" s="192">
        <f t="shared" si="1361"/>
        <v>0</v>
      </c>
      <c r="HN372" s="194">
        <f t="shared" si="1362"/>
        <v>0</v>
      </c>
      <c r="HO372" s="194">
        <f t="shared" si="1363"/>
        <v>0</v>
      </c>
      <c r="HP372" s="194">
        <f t="shared" si="1364"/>
        <v>0</v>
      </c>
      <c r="HQ372" s="194">
        <f t="shared" si="1365"/>
        <v>0</v>
      </c>
      <c r="HR372" s="194">
        <f t="shared" si="1366"/>
        <v>0</v>
      </c>
      <c r="HS372" s="195" t="str">
        <f t="shared" si="1163"/>
        <v/>
      </c>
      <c r="HT372" s="196">
        <f t="shared" si="1159"/>
        <v>0</v>
      </c>
      <c r="HU372" s="196">
        <f t="shared" si="1160"/>
        <v>0</v>
      </c>
      <c r="HV372" s="197" t="str">
        <f t="shared" si="1164"/>
        <v/>
      </c>
      <c r="HW372" s="197" t="str">
        <f t="shared" si="1367"/>
        <v/>
      </c>
      <c r="HX372" s="197" t="str">
        <f t="shared" si="1368"/>
        <v/>
      </c>
      <c r="HY372" s="195" t="str">
        <f t="shared" si="1165"/>
        <v/>
      </c>
      <c r="HZ372" s="30">
        <f t="shared" si="1161"/>
        <v>0</v>
      </c>
      <c r="IA372" s="198">
        <f t="shared" si="1166"/>
        <v>0</v>
      </c>
      <c r="IB372" s="195"/>
      <c r="IC372" s="195">
        <f t="shared" si="1369"/>
        <v>0</v>
      </c>
      <c r="ID372" s="195">
        <f t="shared" si="1167"/>
        <v>0</v>
      </c>
      <c r="IE372" s="195">
        <f t="shared" si="1370"/>
        <v>0</v>
      </c>
      <c r="IF372" s="195">
        <f t="shared" si="1168"/>
        <v>0</v>
      </c>
      <c r="IG372" s="307">
        <f t="shared" si="1169"/>
        <v>0</v>
      </c>
      <c r="IH372" s="307">
        <f t="shared" si="1170"/>
        <v>0</v>
      </c>
      <c r="II372" s="44">
        <f t="shared" si="1171"/>
        <v>0</v>
      </c>
      <c r="IJ372" s="44">
        <f t="shared" si="1371"/>
        <v>0</v>
      </c>
      <c r="IK372" s="44">
        <f t="shared" si="1372"/>
        <v>0</v>
      </c>
      <c r="IL372" s="44">
        <f t="shared" si="1373"/>
        <v>0</v>
      </c>
      <c r="IM372" s="44">
        <f t="shared" si="1374"/>
        <v>0</v>
      </c>
      <c r="IN372" s="44">
        <f t="shared" si="1375"/>
        <v>0</v>
      </c>
      <c r="IO372" s="44">
        <f t="shared" si="1376"/>
        <v>0</v>
      </c>
    </row>
    <row r="373" spans="1:249" ht="18" customHeight="1">
      <c r="A373" s="188">
        <v>367</v>
      </c>
      <c r="B373" s="326"/>
      <c r="C373" s="289"/>
      <c r="D373" s="199"/>
      <c r="E373" s="189"/>
      <c r="F373" s="189"/>
      <c r="G373" s="190"/>
      <c r="H373" s="190"/>
      <c r="I373" s="272"/>
      <c r="J373" s="207"/>
      <c r="K373" s="214" t="str">
        <f t="shared" si="1172"/>
        <v/>
      </c>
      <c r="L373" s="200" t="str">
        <f t="shared" si="1173"/>
        <v/>
      </c>
      <c r="M373" s="200" t="str">
        <f t="shared" si="1174"/>
        <v/>
      </c>
      <c r="N373" s="209" t="str">
        <f t="shared" si="1162"/>
        <v/>
      </c>
      <c r="O373" s="208" t="str">
        <f>IFERROR(IF(D373="","",IF(K373="","",IF(I373="","",IF(F373="F",VLOOKUP(K373,F!A:G,2,0),IF(F373="M",VLOOKUP(K373,M!A:G,2,0),""))))),0)</f>
        <v/>
      </c>
      <c r="P373" s="191" t="str">
        <f>IFERROR(IF(D373="","",IF(K373="","",IF(I373="","",IF(F373="F",VLOOKUP(K373,F!A:G,3,0),IF(F373="M",VLOOKUP(K373,M!A:G,3,0),""))))),0)</f>
        <v/>
      </c>
      <c r="Q373" s="191" t="str">
        <f>IFERROR(IF(D373="","",IF(K373="","",IF(I373="","",IF(F373="F",VLOOKUP(K373,F!A:G,4,0),IF(F373="M",VLOOKUP(K373,M!A:G,4,0),""))))),0)</f>
        <v/>
      </c>
      <c r="R373" s="191" t="str">
        <f>IFERROR(IF(D373="","",IF(K373="","",IF(I373="","",IF(F373="F",VLOOKUP(K373,F!A:G,5,0),IF(F373="M",VLOOKUP(K373,M!A:G,5,0),""))))),0)</f>
        <v/>
      </c>
      <c r="S373" s="191" t="str">
        <f>IFERROR(IF(D373="","",IF(K373="","",IF(I373="","",IF(F373="F",VLOOKUP(K373,F!A:G,6,0),IF(F373="M",VLOOKUP(K373,M!A:G,6,0),""))))),0)</f>
        <v/>
      </c>
      <c r="T373" s="191" t="str">
        <f>IFERROR(IF(D373="","",IF(K373="","",IF(I373="","",IF(F373="F",VLOOKUP(K373,F!A:G,7,0),IF(F373="M",VLOOKUP(K373,M!A:G,7,0),""))))),0)</f>
        <v/>
      </c>
      <c r="U373" s="191" t="str">
        <f>IFERROR(IF(D373="","",IF(K373="","",IF(J373="","",IF(F373="F",VLOOKUP(K373,F!A:M,8,0),IF(F373="M",VLOOKUP(K373,M!A:M,8,0),""))))),0)</f>
        <v/>
      </c>
      <c r="V373" s="191" t="str">
        <f>IFERROR(IF(D373="","",IF(K373="","",IF(J373="","",IF(F373="F",VLOOKUP(K373,F!A:M,9,0),IF(F373="M",VLOOKUP(K373,M!A:M,9,0),""))))),0)</f>
        <v/>
      </c>
      <c r="W373" s="191" t="str">
        <f>IFERROR(IF(D373="","",IF(K373="","",IF(J373="","",IF(F373="F",VLOOKUP(K373,F!A:M,10,0),IF(F373="M",VLOOKUP(K373,M!A:M,10,0),""))))),0)</f>
        <v/>
      </c>
      <c r="X373" s="191" t="str">
        <f>IFERROR(IF(D373="","",IF(K373="","",IF(J373="","",IF(F373="F",VLOOKUP(K373,F!A:M,11,0),IF(F373="M",VLOOKUP(K373,M!A:M,11,0),""))))),0)</f>
        <v/>
      </c>
      <c r="Y373" s="191" t="str">
        <f>IFERROR(IF(D373="","",IF(K373="","",IF(J373="","",IF(F373="F",VLOOKUP(K373,F!A:M,12,0),IF(F373="M",VLOOKUP(K373,M!A:M,12,0),""))))),0)</f>
        <v/>
      </c>
      <c r="Z373" s="191" t="str">
        <f>IFERROR(IF(D373="","",IF(K373="","",IF(J373="","",IF(F373="F",VLOOKUP(K373,F!A:M,13,0),IF(F373="M",VLOOKUP(K373,M!A:M,13,0),""))))),0)</f>
        <v/>
      </c>
      <c r="AA373" s="191" t="str">
        <f>IFERROR(IF(D373="","",IF(F373="","",IF(J373="","",IF(K373="","",IF(AND(K373&gt;23,K373&lt;=60),IF(F373="F",VLOOKUP(MROUND(HZ373,0.5),'F-Weight for Length'!K:S,2,0),VLOOKUP(MROUND(HZ373,0.5),'M-Weight for Length'!K:S,2,0)),IF(K373&gt;60,IF(F373="F",VLOOKUP(K373,'F-Weight for Length'!U:AC,2,0),VLOOKUP(K373,'M-Weight for Length'!U:AC,2,0)),IF(F373="F",VLOOKUP(MROUND(HZ373,0.5),'F-Weight for Length'!A:I,2,0),VLOOKUP(MROUND(HZ373,0.5),'M-Weight for Length'!A:I,2,0)))))))),0)</f>
        <v/>
      </c>
      <c r="AB373" s="191" t="str">
        <f>IFERROR(IF(D373="","",IF(F373="","",IF(J373="","",IF(K373="","",IF(AND(K373&gt;23,K373&lt;=60),IF(F373="F",VLOOKUP(MROUND(HZ373,0.5),'F-Weight for Length'!K:S,3,0),VLOOKUP(MROUND(HZ373,0.5),'M-Weight for Length'!K:S,3,0)),IF(K373&gt;60,IF(F373="F",VLOOKUP(K373,'F-Weight for Length'!U:AC,3,0),VLOOKUP(K373,'M-Weight for Length'!U:AC,3,0)),IF(F373="F",VLOOKUP(MROUND(HZ373,0.5),'F-Weight for Length'!A:I,3,0),VLOOKUP(MROUND(HZ373,0.5),'M-Weight for Length'!A:I,3,0)))))))),0)</f>
        <v/>
      </c>
      <c r="AC373" s="191" t="str">
        <f>IFERROR(IF(D373="","",IF(F373="","",IF(J373="","",IF(K373="","",IF(AND(K373&gt;23,K373&lt;=60),IF(F373="F",VLOOKUP(MROUND(HZ373,0.5),'F-Weight for Length'!K:S,4,0),VLOOKUP(MROUND(HZ373,0.5),'M-Weight for Length'!K:S,4,0)),IF(K373&gt;60,IF(F373="F",VLOOKUP(K373,'F-Weight for Length'!U:AC,4,0),VLOOKUP(K373,'M-Weight for Length'!U:AC,4,0)),IF(F373="F",VLOOKUP(MROUND(HZ373,0.5),'F-Weight for Length'!A:I,4,0),VLOOKUP(MROUND(HZ373,0.5),'M-Weight for Length'!A:I,4,0)))))))),0)</f>
        <v/>
      </c>
      <c r="AD373" s="191" t="str">
        <f>IFERROR(IF(D373="","",IF(F373="","",IF(J373="","",IF(K373="","",IF(AND(K373&gt;23,K373&lt;=60),IF(F373="F",VLOOKUP(MROUND(HZ373,0.5),'F-Weight for Length'!K:S,5,0),VLOOKUP(MROUND(HZ373,0.5),'M-Weight for Length'!K:S,5,0)),IF(K373&gt;60,IF(F373="F",VLOOKUP(K373,'F-Weight for Length'!U:AC,5,0),VLOOKUP(K373,'M-Weight for Length'!U:AC,5,0)),IF(F373="F",VLOOKUP(MROUND(HZ373,0.5),'F-Weight for Length'!A:I,5,0),VLOOKUP(MROUND(HZ373,0.5),'M-Weight for Length'!A:I,5,0)))))))),0)</f>
        <v/>
      </c>
      <c r="AE373" s="191" t="str">
        <f>IFERROR(IF(D373="","",IF(F373="","",IF(J373="","",IF(K373="","",IF(AND(K373&gt;23,K373&lt;=60),IF(F373="F",VLOOKUP(MROUND(HZ373,0.5),'F-Weight for Length'!K:S,6,0),VLOOKUP(MROUND(HZ373,0.5),'M-Weight for Length'!K:S,6,0)),IF(K373&gt;60,IF(F373="F",VLOOKUP(K373,'F-Weight for Length'!U:AC,6,0),VLOOKUP(K373,'M-Weight for Length'!U:AC,6,0)),IF(F373="F",VLOOKUP(MROUND(HZ373,0.5),'F-Weight for Length'!A:I,6,0),VLOOKUP(MROUND(HZ373,0.5),'M-Weight for Length'!A:I,6,0)))))))),0)</f>
        <v/>
      </c>
      <c r="AF373" s="191" t="str">
        <f>IFERROR(IF(D373="","",IF(F373="","",IF(J373="","",IF(K373="","",IF(AND(K373&gt;23,K373&lt;=60),IF(F373="F",VLOOKUP(MROUND(HZ373,0.5),'F-Weight for Length'!K:S,7,0),VLOOKUP(MROUND(HZ373,0.5),'M-Weight for Length'!K:S,7,0)),IF(K373&gt;60,IF(F373="F",VLOOKUP(K373,'F-Weight for Length'!U:AC,7,0),VLOOKUP(K373,'M-Weight for Length'!U:AC,7,0)),IF(F373="F",VLOOKUP(MROUND(HZ373,0.5),'F-Weight for Length'!A:I,7,0),VLOOKUP(MROUND(HZ373,0.5),'M-Weight for Length'!A:I,7,0)))))))),0)</f>
        <v/>
      </c>
      <c r="AG373" s="191" t="str">
        <f>IFERROR(IF(D373="","",IF(F373="","",IF(J373="","",IF(K373="","",IF(AND(K373&gt;23,K373&lt;=60),IF(F373="F",VLOOKUP(MROUND(HZ373,0.5),'F-Weight for Length'!K:S,8,0),VLOOKUP(MROUND(HZ373,0.5),'M-Weight for Length'!K:S,8,0)),IF(K373&gt;60,IF(F373="F",VLOOKUP(K373,'F-Weight for Length'!U:AC,8,0),VLOOKUP(K373,'M-Weight for Length'!U:AC,8,0)),IF(F373="F",VLOOKUP(MROUND(HZ373,0.5),'F-Weight for Length'!A:I,8,0),VLOOKUP(MROUND(HZ373,0.5),'M-Weight for Length'!A:I,8,0)))))))),0)</f>
        <v/>
      </c>
      <c r="AH373" s="191" t="str">
        <f>IFERROR(IF(D373="","",IF(F373="","",IF(J373="","",IF(K373="","",IF(AND(K373&gt;23,K373&lt;=60),IF(F373="F",VLOOKUP(MROUND(HZ373,0.5),'F-Weight for Length'!K:S,9,0),VLOOKUP(MROUND(HZ373,0.5),'M-Weight for Length'!K:S,9,0)),IF(K373&gt;60,IF(F373="F",VLOOKUP(K373,'F-Weight for Length'!U:AC,9,0),VLOOKUP(K373,'M-Weight for Length'!U:AC,9,0)),IF(F373="F",VLOOKUP(MROUND(HZ373,0.5),'F-Weight for Length'!A:I,9,0),VLOOKUP(MROUND(HZ373,0.5),'M-Weight for Length'!A:I,9,0)))))))),0)</f>
        <v/>
      </c>
      <c r="AI373" s="192">
        <f t="shared" si="1175"/>
        <v>0</v>
      </c>
      <c r="AJ373" s="192">
        <f t="shared" si="1176"/>
        <v>0</v>
      </c>
      <c r="AK373" s="192">
        <f t="shared" si="1177"/>
        <v>0</v>
      </c>
      <c r="AL373" s="192">
        <f t="shared" si="1178"/>
        <v>0</v>
      </c>
      <c r="AM373" s="192">
        <f t="shared" si="1179"/>
        <v>0</v>
      </c>
      <c r="AN373" s="192">
        <f t="shared" si="1180"/>
        <v>0</v>
      </c>
      <c r="AO373" s="192">
        <f t="shared" si="1181"/>
        <v>0</v>
      </c>
      <c r="AP373" s="192">
        <f t="shared" si="1182"/>
        <v>0</v>
      </c>
      <c r="AQ373" s="192">
        <f t="shared" si="1183"/>
        <v>0</v>
      </c>
      <c r="AR373" s="192">
        <f t="shared" si="1184"/>
        <v>0</v>
      </c>
      <c r="AS373" s="192">
        <f t="shared" si="1185"/>
        <v>0</v>
      </c>
      <c r="AT373" s="192">
        <f t="shared" si="1186"/>
        <v>0</v>
      </c>
      <c r="AU373" s="192">
        <f t="shared" si="1187"/>
        <v>0</v>
      </c>
      <c r="AV373" s="192">
        <f t="shared" si="1188"/>
        <v>0</v>
      </c>
      <c r="AW373" s="192">
        <f t="shared" si="1189"/>
        <v>0</v>
      </c>
      <c r="AX373" s="192">
        <f t="shared" si="1190"/>
        <v>0</v>
      </c>
      <c r="AY373" s="192">
        <f t="shared" si="1191"/>
        <v>0</v>
      </c>
      <c r="AZ373" s="192">
        <f t="shared" si="1192"/>
        <v>0</v>
      </c>
      <c r="BA373" s="192">
        <f t="shared" si="1193"/>
        <v>0</v>
      </c>
      <c r="BB373" s="192">
        <f t="shared" si="1194"/>
        <v>0</v>
      </c>
      <c r="BC373" s="192">
        <f t="shared" si="1195"/>
        <v>0</v>
      </c>
      <c r="BD373" s="192">
        <f t="shared" si="1196"/>
        <v>0</v>
      </c>
      <c r="BE373" s="192">
        <f t="shared" si="1197"/>
        <v>0</v>
      </c>
      <c r="BF373" s="192">
        <f t="shared" si="1198"/>
        <v>0</v>
      </c>
      <c r="BG373" s="192">
        <f t="shared" si="1199"/>
        <v>0</v>
      </c>
      <c r="BH373" s="192">
        <f t="shared" si="1200"/>
        <v>0</v>
      </c>
      <c r="BI373" s="192">
        <f t="shared" si="1201"/>
        <v>0</v>
      </c>
      <c r="BJ373" s="192">
        <f t="shared" si="1202"/>
        <v>0</v>
      </c>
      <c r="BK373" s="192">
        <f t="shared" si="1203"/>
        <v>0</v>
      </c>
      <c r="BL373" s="192">
        <f t="shared" si="1204"/>
        <v>0</v>
      </c>
      <c r="BM373" s="192">
        <f t="shared" si="1205"/>
        <v>0</v>
      </c>
      <c r="BN373" s="192">
        <f t="shared" si="1206"/>
        <v>0</v>
      </c>
      <c r="BO373" s="192">
        <f t="shared" si="1207"/>
        <v>0</v>
      </c>
      <c r="BP373" s="192">
        <f t="shared" si="1208"/>
        <v>0</v>
      </c>
      <c r="BQ373" s="192">
        <f t="shared" si="1209"/>
        <v>0</v>
      </c>
      <c r="BR373" s="192">
        <f t="shared" si="1210"/>
        <v>0</v>
      </c>
      <c r="BS373" s="192">
        <f t="shared" si="1211"/>
        <v>0</v>
      </c>
      <c r="BT373" s="192">
        <f t="shared" si="1212"/>
        <v>0</v>
      </c>
      <c r="BU373" s="192">
        <f t="shared" si="1213"/>
        <v>0</v>
      </c>
      <c r="BV373" s="192">
        <f t="shared" si="1214"/>
        <v>0</v>
      </c>
      <c r="BW373" s="192">
        <f t="shared" si="1215"/>
        <v>0</v>
      </c>
      <c r="BX373" s="192">
        <f t="shared" si="1216"/>
        <v>0</v>
      </c>
      <c r="BY373" s="192">
        <f t="shared" si="1217"/>
        <v>0</v>
      </c>
      <c r="BZ373" s="192">
        <f t="shared" si="1218"/>
        <v>0</v>
      </c>
      <c r="CA373" s="192">
        <f t="shared" si="1219"/>
        <v>0</v>
      </c>
      <c r="CB373" s="192">
        <f t="shared" si="1220"/>
        <v>0</v>
      </c>
      <c r="CC373" s="192">
        <f t="shared" si="1221"/>
        <v>0</v>
      </c>
      <c r="CD373" s="192">
        <f t="shared" si="1222"/>
        <v>0</v>
      </c>
      <c r="CE373" s="192">
        <f t="shared" si="1223"/>
        <v>0</v>
      </c>
      <c r="CF373" s="192">
        <f t="shared" si="1224"/>
        <v>0</v>
      </c>
      <c r="CG373" s="192">
        <f t="shared" si="1225"/>
        <v>0</v>
      </c>
      <c r="CH373" s="192">
        <f t="shared" si="1226"/>
        <v>0</v>
      </c>
      <c r="CI373" s="192">
        <f t="shared" si="1227"/>
        <v>0</v>
      </c>
      <c r="CJ373" s="192">
        <f t="shared" si="1228"/>
        <v>0</v>
      </c>
      <c r="CK373" s="192">
        <f t="shared" si="1229"/>
        <v>0</v>
      </c>
      <c r="CL373" s="192">
        <f t="shared" si="1230"/>
        <v>0</v>
      </c>
      <c r="CM373" s="192">
        <f t="shared" si="1231"/>
        <v>0</v>
      </c>
      <c r="CN373" s="192">
        <f t="shared" si="1232"/>
        <v>0</v>
      </c>
      <c r="CO373" s="192">
        <f t="shared" si="1233"/>
        <v>0</v>
      </c>
      <c r="CP373" s="192">
        <f t="shared" si="1234"/>
        <v>0</v>
      </c>
      <c r="CQ373" s="192">
        <f t="shared" si="1235"/>
        <v>0</v>
      </c>
      <c r="CR373" s="192">
        <f t="shared" si="1236"/>
        <v>0</v>
      </c>
      <c r="CS373" s="192">
        <f t="shared" si="1237"/>
        <v>0</v>
      </c>
      <c r="CT373" s="192">
        <f t="shared" si="1238"/>
        <v>0</v>
      </c>
      <c r="CU373" s="192">
        <f t="shared" si="1239"/>
        <v>0</v>
      </c>
      <c r="CV373" s="192">
        <f t="shared" si="1240"/>
        <v>0</v>
      </c>
      <c r="CW373" s="192">
        <f t="shared" si="1241"/>
        <v>0</v>
      </c>
      <c r="CX373" s="192">
        <f t="shared" si="1242"/>
        <v>0</v>
      </c>
      <c r="CY373" s="192">
        <f t="shared" si="1243"/>
        <v>0</v>
      </c>
      <c r="CZ373" s="192">
        <f t="shared" si="1244"/>
        <v>0</v>
      </c>
      <c r="DA373" s="192">
        <f t="shared" si="1245"/>
        <v>0</v>
      </c>
      <c r="DB373" s="192">
        <f t="shared" si="1246"/>
        <v>0</v>
      </c>
      <c r="DC373" s="192">
        <f t="shared" si="1247"/>
        <v>0</v>
      </c>
      <c r="DD373" s="192">
        <f t="shared" si="1248"/>
        <v>0</v>
      </c>
      <c r="DE373" s="192">
        <f t="shared" si="1249"/>
        <v>0</v>
      </c>
      <c r="DF373" s="192">
        <f t="shared" si="1250"/>
        <v>0</v>
      </c>
      <c r="DG373" s="192">
        <f t="shared" si="1251"/>
        <v>0</v>
      </c>
      <c r="DH373" s="192">
        <f t="shared" si="1252"/>
        <v>0</v>
      </c>
      <c r="DI373" s="192">
        <f t="shared" si="1253"/>
        <v>0</v>
      </c>
      <c r="DJ373" s="192">
        <f t="shared" si="1254"/>
        <v>0</v>
      </c>
      <c r="DK373" s="192">
        <f t="shared" si="1255"/>
        <v>0</v>
      </c>
      <c r="DL373" s="192">
        <f t="shared" si="1256"/>
        <v>0</v>
      </c>
      <c r="DM373" s="192">
        <f t="shared" si="1257"/>
        <v>0</v>
      </c>
      <c r="DN373" s="192">
        <f t="shared" si="1258"/>
        <v>0</v>
      </c>
      <c r="DO373" s="192">
        <f t="shared" si="1259"/>
        <v>0</v>
      </c>
      <c r="DP373" s="192">
        <f t="shared" si="1260"/>
        <v>0</v>
      </c>
      <c r="DQ373" s="192">
        <f t="shared" si="1261"/>
        <v>0</v>
      </c>
      <c r="DR373" s="192">
        <f t="shared" si="1262"/>
        <v>0</v>
      </c>
      <c r="DS373" s="192">
        <f t="shared" si="1263"/>
        <v>0</v>
      </c>
      <c r="DT373" s="192">
        <f t="shared" si="1264"/>
        <v>0</v>
      </c>
      <c r="DU373" s="192">
        <f t="shared" si="1265"/>
        <v>0</v>
      </c>
      <c r="DV373" s="193">
        <f t="shared" si="1266"/>
        <v>0</v>
      </c>
      <c r="DW373" s="193">
        <f t="shared" si="1267"/>
        <v>0</v>
      </c>
      <c r="DX373" s="193">
        <f t="shared" si="1268"/>
        <v>0</v>
      </c>
      <c r="DY373" s="193">
        <f t="shared" si="1269"/>
        <v>0</v>
      </c>
      <c r="DZ373" s="193">
        <f t="shared" si="1270"/>
        <v>0</v>
      </c>
      <c r="EA373" s="192">
        <f t="shared" si="1271"/>
        <v>0</v>
      </c>
      <c r="EB373" s="192">
        <f t="shared" si="1272"/>
        <v>0</v>
      </c>
      <c r="EC373" s="192">
        <f t="shared" si="1273"/>
        <v>0</v>
      </c>
      <c r="ED373" s="192">
        <f t="shared" si="1274"/>
        <v>0</v>
      </c>
      <c r="EE373" s="192">
        <f t="shared" si="1275"/>
        <v>0</v>
      </c>
      <c r="EF373" s="192">
        <f t="shared" si="1276"/>
        <v>0</v>
      </c>
      <c r="EG373" s="192">
        <f t="shared" si="1277"/>
        <v>0</v>
      </c>
      <c r="EH373" s="192">
        <f t="shared" si="1278"/>
        <v>0</v>
      </c>
      <c r="EI373" s="192">
        <f t="shared" si="1279"/>
        <v>0</v>
      </c>
      <c r="EJ373" s="192">
        <f t="shared" si="1280"/>
        <v>0</v>
      </c>
      <c r="EK373" s="192">
        <f t="shared" si="1281"/>
        <v>0</v>
      </c>
      <c r="EL373" s="192">
        <f t="shared" si="1282"/>
        <v>0</v>
      </c>
      <c r="EM373" s="192">
        <f t="shared" si="1283"/>
        <v>0</v>
      </c>
      <c r="EN373" s="192">
        <f t="shared" si="1284"/>
        <v>0</v>
      </c>
      <c r="EO373" s="192">
        <f t="shared" si="1285"/>
        <v>0</v>
      </c>
      <c r="EP373" s="192">
        <f t="shared" si="1286"/>
        <v>0</v>
      </c>
      <c r="EQ373" s="192">
        <f t="shared" si="1287"/>
        <v>0</v>
      </c>
      <c r="ER373" s="192">
        <f t="shared" si="1288"/>
        <v>0</v>
      </c>
      <c r="ES373" s="192">
        <f t="shared" si="1289"/>
        <v>0</v>
      </c>
      <c r="ET373" s="192">
        <f t="shared" si="1290"/>
        <v>0</v>
      </c>
      <c r="EU373" s="192">
        <f t="shared" si="1291"/>
        <v>0</v>
      </c>
      <c r="EV373" s="192">
        <f t="shared" si="1292"/>
        <v>0</v>
      </c>
      <c r="EW373" s="192">
        <f t="shared" si="1293"/>
        <v>0</v>
      </c>
      <c r="EX373" s="192">
        <f t="shared" si="1294"/>
        <v>0</v>
      </c>
      <c r="EY373" s="192">
        <f t="shared" si="1295"/>
        <v>0</v>
      </c>
      <c r="EZ373" s="192">
        <f t="shared" si="1296"/>
        <v>0</v>
      </c>
      <c r="FA373" s="192">
        <f t="shared" si="1297"/>
        <v>0</v>
      </c>
      <c r="FB373" s="192">
        <f t="shared" si="1298"/>
        <v>0</v>
      </c>
      <c r="FC373" s="192">
        <f t="shared" si="1299"/>
        <v>0</v>
      </c>
      <c r="FD373" s="192">
        <f t="shared" si="1300"/>
        <v>0</v>
      </c>
      <c r="FE373" s="192">
        <f t="shared" si="1301"/>
        <v>0</v>
      </c>
      <c r="FF373" s="192">
        <f t="shared" si="1302"/>
        <v>0</v>
      </c>
      <c r="FG373" s="192">
        <f t="shared" si="1303"/>
        <v>0</v>
      </c>
      <c r="FH373" s="192">
        <f t="shared" si="1304"/>
        <v>0</v>
      </c>
      <c r="FI373" s="192">
        <f t="shared" si="1305"/>
        <v>0</v>
      </c>
      <c r="FJ373" s="192">
        <f t="shared" si="1306"/>
        <v>0</v>
      </c>
      <c r="FK373" s="192">
        <f t="shared" si="1307"/>
        <v>0</v>
      </c>
      <c r="FL373" s="192">
        <f t="shared" si="1308"/>
        <v>0</v>
      </c>
      <c r="FM373" s="192">
        <f t="shared" si="1309"/>
        <v>0</v>
      </c>
      <c r="FN373" s="192">
        <f t="shared" si="1310"/>
        <v>0</v>
      </c>
      <c r="FO373" s="192">
        <f t="shared" si="1311"/>
        <v>0</v>
      </c>
      <c r="FP373" s="192">
        <f t="shared" si="1312"/>
        <v>0</v>
      </c>
      <c r="FQ373" s="192">
        <f t="shared" si="1313"/>
        <v>0</v>
      </c>
      <c r="FR373" s="192">
        <f t="shared" si="1314"/>
        <v>0</v>
      </c>
      <c r="FS373" s="192">
        <f t="shared" si="1315"/>
        <v>0</v>
      </c>
      <c r="FT373" s="192">
        <f t="shared" si="1316"/>
        <v>0</v>
      </c>
      <c r="FU373" s="192">
        <f t="shared" si="1317"/>
        <v>0</v>
      </c>
      <c r="FV373" s="192">
        <f t="shared" si="1318"/>
        <v>0</v>
      </c>
      <c r="FW373" s="192">
        <f t="shared" si="1319"/>
        <v>0</v>
      </c>
      <c r="FX373" s="192">
        <f t="shared" si="1320"/>
        <v>0</v>
      </c>
      <c r="FY373" s="192">
        <f t="shared" si="1321"/>
        <v>0</v>
      </c>
      <c r="FZ373" s="192">
        <f t="shared" si="1322"/>
        <v>0</v>
      </c>
      <c r="GA373" s="192">
        <f t="shared" si="1323"/>
        <v>0</v>
      </c>
      <c r="GB373" s="192">
        <f t="shared" si="1324"/>
        <v>0</v>
      </c>
      <c r="GC373" s="192">
        <f t="shared" si="1325"/>
        <v>0</v>
      </c>
      <c r="GD373" s="192">
        <f t="shared" si="1326"/>
        <v>0</v>
      </c>
      <c r="GE373" s="192">
        <f t="shared" si="1327"/>
        <v>0</v>
      </c>
      <c r="GF373" s="192">
        <f t="shared" si="1328"/>
        <v>0</v>
      </c>
      <c r="GG373" s="192">
        <f t="shared" si="1329"/>
        <v>0</v>
      </c>
      <c r="GH373" s="192">
        <f t="shared" si="1330"/>
        <v>0</v>
      </c>
      <c r="GI373" s="192">
        <f t="shared" si="1331"/>
        <v>0</v>
      </c>
      <c r="GJ373" s="192">
        <f t="shared" si="1332"/>
        <v>0</v>
      </c>
      <c r="GK373" s="192">
        <f t="shared" si="1333"/>
        <v>0</v>
      </c>
      <c r="GL373" s="192">
        <f t="shared" si="1334"/>
        <v>0</v>
      </c>
      <c r="GM373" s="192">
        <f t="shared" si="1335"/>
        <v>0</v>
      </c>
      <c r="GN373" s="192">
        <f t="shared" si="1336"/>
        <v>0</v>
      </c>
      <c r="GO373" s="192">
        <f t="shared" si="1337"/>
        <v>0</v>
      </c>
      <c r="GP373" s="192">
        <f t="shared" si="1338"/>
        <v>0</v>
      </c>
      <c r="GQ373" s="192">
        <f t="shared" si="1339"/>
        <v>0</v>
      </c>
      <c r="GR373" s="192">
        <f t="shared" si="1340"/>
        <v>0</v>
      </c>
      <c r="GS373" s="192">
        <f t="shared" si="1341"/>
        <v>0</v>
      </c>
      <c r="GT373" s="192">
        <f t="shared" si="1342"/>
        <v>0</v>
      </c>
      <c r="GU373" s="192">
        <f t="shared" si="1343"/>
        <v>0</v>
      </c>
      <c r="GV373" s="192">
        <f t="shared" si="1344"/>
        <v>0</v>
      </c>
      <c r="GW373" s="192">
        <f t="shared" si="1345"/>
        <v>0</v>
      </c>
      <c r="GX373" s="192">
        <f t="shared" si="1346"/>
        <v>0</v>
      </c>
      <c r="GY373" s="192">
        <f t="shared" si="1347"/>
        <v>0</v>
      </c>
      <c r="GZ373" s="192">
        <f t="shared" si="1348"/>
        <v>0</v>
      </c>
      <c r="HA373" s="192">
        <f t="shared" si="1349"/>
        <v>0</v>
      </c>
      <c r="HB373" s="192">
        <f t="shared" si="1350"/>
        <v>0</v>
      </c>
      <c r="HC373" s="192">
        <f t="shared" si="1351"/>
        <v>0</v>
      </c>
      <c r="HD373" s="192">
        <f t="shared" si="1352"/>
        <v>0</v>
      </c>
      <c r="HE373" s="192">
        <f t="shared" si="1353"/>
        <v>0</v>
      </c>
      <c r="HF373" s="192">
        <f t="shared" si="1354"/>
        <v>0</v>
      </c>
      <c r="HG373" s="192">
        <f t="shared" si="1355"/>
        <v>0</v>
      </c>
      <c r="HH373" s="192">
        <f t="shared" si="1356"/>
        <v>0</v>
      </c>
      <c r="HI373" s="192">
        <f t="shared" si="1357"/>
        <v>0</v>
      </c>
      <c r="HJ373" s="192">
        <f t="shared" si="1358"/>
        <v>0</v>
      </c>
      <c r="HK373" s="192">
        <f t="shared" si="1359"/>
        <v>0</v>
      </c>
      <c r="HL373" s="192">
        <f t="shared" si="1360"/>
        <v>0</v>
      </c>
      <c r="HM373" s="192">
        <f t="shared" si="1361"/>
        <v>0</v>
      </c>
      <c r="HN373" s="194">
        <f t="shared" si="1362"/>
        <v>0</v>
      </c>
      <c r="HO373" s="194">
        <f t="shared" si="1363"/>
        <v>0</v>
      </c>
      <c r="HP373" s="194">
        <f t="shared" si="1364"/>
        <v>0</v>
      </c>
      <c r="HQ373" s="194">
        <f t="shared" si="1365"/>
        <v>0</v>
      </c>
      <c r="HR373" s="194">
        <f t="shared" si="1366"/>
        <v>0</v>
      </c>
      <c r="HS373" s="195" t="str">
        <f t="shared" si="1163"/>
        <v/>
      </c>
      <c r="HT373" s="196">
        <f t="shared" si="1159"/>
        <v>0</v>
      </c>
      <c r="HU373" s="196">
        <f t="shared" si="1160"/>
        <v>0</v>
      </c>
      <c r="HV373" s="197" t="str">
        <f t="shared" si="1164"/>
        <v/>
      </c>
      <c r="HW373" s="197" t="str">
        <f t="shared" si="1367"/>
        <v/>
      </c>
      <c r="HX373" s="197" t="str">
        <f t="shared" si="1368"/>
        <v/>
      </c>
      <c r="HY373" s="195" t="str">
        <f t="shared" si="1165"/>
        <v/>
      </c>
      <c r="HZ373" s="30">
        <f t="shared" si="1161"/>
        <v>0</v>
      </c>
      <c r="IA373" s="198">
        <f t="shared" si="1166"/>
        <v>0</v>
      </c>
      <c r="IB373" s="195"/>
      <c r="IC373" s="195">
        <f t="shared" si="1369"/>
        <v>0</v>
      </c>
      <c r="ID373" s="195">
        <f t="shared" si="1167"/>
        <v>0</v>
      </c>
      <c r="IE373" s="195">
        <f t="shared" si="1370"/>
        <v>0</v>
      </c>
      <c r="IF373" s="195">
        <f t="shared" si="1168"/>
        <v>0</v>
      </c>
      <c r="IG373" s="307">
        <f t="shared" si="1169"/>
        <v>0</v>
      </c>
      <c r="IH373" s="307">
        <f t="shared" si="1170"/>
        <v>0</v>
      </c>
      <c r="II373" s="44">
        <f t="shared" si="1171"/>
        <v>0</v>
      </c>
      <c r="IJ373" s="44">
        <f t="shared" si="1371"/>
        <v>0</v>
      </c>
      <c r="IK373" s="44">
        <f t="shared" si="1372"/>
        <v>0</v>
      </c>
      <c r="IL373" s="44">
        <f t="shared" si="1373"/>
        <v>0</v>
      </c>
      <c r="IM373" s="44">
        <f t="shared" si="1374"/>
        <v>0</v>
      </c>
      <c r="IN373" s="44">
        <f t="shared" si="1375"/>
        <v>0</v>
      </c>
      <c r="IO373" s="44">
        <f t="shared" si="1376"/>
        <v>0</v>
      </c>
    </row>
    <row r="374" spans="1:249" ht="18" customHeight="1">
      <c r="A374" s="188">
        <v>368</v>
      </c>
      <c r="B374" s="326"/>
      <c r="C374" s="289"/>
      <c r="D374" s="199"/>
      <c r="E374" s="189"/>
      <c r="F374" s="189"/>
      <c r="G374" s="190"/>
      <c r="H374" s="190"/>
      <c r="I374" s="272"/>
      <c r="J374" s="207"/>
      <c r="K374" s="214" t="str">
        <f t="shared" si="1172"/>
        <v/>
      </c>
      <c r="L374" s="200" t="str">
        <f t="shared" si="1173"/>
        <v/>
      </c>
      <c r="M374" s="200" t="str">
        <f t="shared" si="1174"/>
        <v/>
      </c>
      <c r="N374" s="209" t="str">
        <f t="shared" si="1162"/>
        <v/>
      </c>
      <c r="O374" s="208" t="str">
        <f>IFERROR(IF(D374="","",IF(K374="","",IF(I374="","",IF(F374="F",VLOOKUP(K374,F!A:G,2,0),IF(F374="M",VLOOKUP(K374,M!A:G,2,0),""))))),0)</f>
        <v/>
      </c>
      <c r="P374" s="191" t="str">
        <f>IFERROR(IF(D374="","",IF(K374="","",IF(I374="","",IF(F374="F",VLOOKUP(K374,F!A:G,3,0),IF(F374="M",VLOOKUP(K374,M!A:G,3,0),""))))),0)</f>
        <v/>
      </c>
      <c r="Q374" s="191" t="str">
        <f>IFERROR(IF(D374="","",IF(K374="","",IF(I374="","",IF(F374="F",VLOOKUP(K374,F!A:G,4,0),IF(F374="M",VLOOKUP(K374,M!A:G,4,0),""))))),0)</f>
        <v/>
      </c>
      <c r="R374" s="191" t="str">
        <f>IFERROR(IF(D374="","",IF(K374="","",IF(I374="","",IF(F374="F",VLOOKUP(K374,F!A:G,5,0),IF(F374="M",VLOOKUP(K374,M!A:G,5,0),""))))),0)</f>
        <v/>
      </c>
      <c r="S374" s="191" t="str">
        <f>IFERROR(IF(D374="","",IF(K374="","",IF(I374="","",IF(F374="F",VLOOKUP(K374,F!A:G,6,0),IF(F374="M",VLOOKUP(K374,M!A:G,6,0),""))))),0)</f>
        <v/>
      </c>
      <c r="T374" s="191" t="str">
        <f>IFERROR(IF(D374="","",IF(K374="","",IF(I374="","",IF(F374="F",VLOOKUP(K374,F!A:G,7,0),IF(F374="M",VLOOKUP(K374,M!A:G,7,0),""))))),0)</f>
        <v/>
      </c>
      <c r="U374" s="191" t="str">
        <f>IFERROR(IF(D374="","",IF(K374="","",IF(J374="","",IF(F374="F",VLOOKUP(K374,F!A:M,8,0),IF(F374="M",VLOOKUP(K374,M!A:M,8,0),""))))),0)</f>
        <v/>
      </c>
      <c r="V374" s="191" t="str">
        <f>IFERROR(IF(D374="","",IF(K374="","",IF(J374="","",IF(F374="F",VLOOKUP(K374,F!A:M,9,0),IF(F374="M",VLOOKUP(K374,M!A:M,9,0),""))))),0)</f>
        <v/>
      </c>
      <c r="W374" s="191" t="str">
        <f>IFERROR(IF(D374="","",IF(K374="","",IF(J374="","",IF(F374="F",VLOOKUP(K374,F!A:M,10,0),IF(F374="M",VLOOKUP(K374,M!A:M,10,0),""))))),0)</f>
        <v/>
      </c>
      <c r="X374" s="191" t="str">
        <f>IFERROR(IF(D374="","",IF(K374="","",IF(J374="","",IF(F374="F",VLOOKUP(K374,F!A:M,11,0),IF(F374="M",VLOOKUP(K374,M!A:M,11,0),""))))),0)</f>
        <v/>
      </c>
      <c r="Y374" s="191" t="str">
        <f>IFERROR(IF(D374="","",IF(K374="","",IF(J374="","",IF(F374="F",VLOOKUP(K374,F!A:M,12,0),IF(F374="M",VLOOKUP(K374,M!A:M,12,0),""))))),0)</f>
        <v/>
      </c>
      <c r="Z374" s="191" t="str">
        <f>IFERROR(IF(D374="","",IF(K374="","",IF(J374="","",IF(F374="F",VLOOKUP(K374,F!A:M,13,0),IF(F374="M",VLOOKUP(K374,M!A:M,13,0),""))))),0)</f>
        <v/>
      </c>
      <c r="AA374" s="191" t="str">
        <f>IFERROR(IF(D374="","",IF(F374="","",IF(J374="","",IF(K374="","",IF(AND(K374&gt;23,K374&lt;=60),IF(F374="F",VLOOKUP(MROUND(HZ374,0.5),'F-Weight for Length'!K:S,2,0),VLOOKUP(MROUND(HZ374,0.5),'M-Weight for Length'!K:S,2,0)),IF(K374&gt;60,IF(F374="F",VLOOKUP(K374,'F-Weight for Length'!U:AC,2,0),VLOOKUP(K374,'M-Weight for Length'!U:AC,2,0)),IF(F374="F",VLOOKUP(MROUND(HZ374,0.5),'F-Weight for Length'!A:I,2,0),VLOOKUP(MROUND(HZ374,0.5),'M-Weight for Length'!A:I,2,0)))))))),0)</f>
        <v/>
      </c>
      <c r="AB374" s="191" t="str">
        <f>IFERROR(IF(D374="","",IF(F374="","",IF(J374="","",IF(K374="","",IF(AND(K374&gt;23,K374&lt;=60),IF(F374="F",VLOOKUP(MROUND(HZ374,0.5),'F-Weight for Length'!K:S,3,0),VLOOKUP(MROUND(HZ374,0.5),'M-Weight for Length'!K:S,3,0)),IF(K374&gt;60,IF(F374="F",VLOOKUP(K374,'F-Weight for Length'!U:AC,3,0),VLOOKUP(K374,'M-Weight for Length'!U:AC,3,0)),IF(F374="F",VLOOKUP(MROUND(HZ374,0.5),'F-Weight for Length'!A:I,3,0),VLOOKUP(MROUND(HZ374,0.5),'M-Weight for Length'!A:I,3,0)))))))),0)</f>
        <v/>
      </c>
      <c r="AC374" s="191" t="str">
        <f>IFERROR(IF(D374="","",IF(F374="","",IF(J374="","",IF(K374="","",IF(AND(K374&gt;23,K374&lt;=60),IF(F374="F",VLOOKUP(MROUND(HZ374,0.5),'F-Weight for Length'!K:S,4,0),VLOOKUP(MROUND(HZ374,0.5),'M-Weight for Length'!K:S,4,0)),IF(K374&gt;60,IF(F374="F",VLOOKUP(K374,'F-Weight for Length'!U:AC,4,0),VLOOKUP(K374,'M-Weight for Length'!U:AC,4,0)),IF(F374="F",VLOOKUP(MROUND(HZ374,0.5),'F-Weight for Length'!A:I,4,0),VLOOKUP(MROUND(HZ374,0.5),'M-Weight for Length'!A:I,4,0)))))))),0)</f>
        <v/>
      </c>
      <c r="AD374" s="191" t="str">
        <f>IFERROR(IF(D374="","",IF(F374="","",IF(J374="","",IF(K374="","",IF(AND(K374&gt;23,K374&lt;=60),IF(F374="F",VLOOKUP(MROUND(HZ374,0.5),'F-Weight for Length'!K:S,5,0),VLOOKUP(MROUND(HZ374,0.5),'M-Weight for Length'!K:S,5,0)),IF(K374&gt;60,IF(F374="F",VLOOKUP(K374,'F-Weight for Length'!U:AC,5,0),VLOOKUP(K374,'M-Weight for Length'!U:AC,5,0)),IF(F374="F",VLOOKUP(MROUND(HZ374,0.5),'F-Weight for Length'!A:I,5,0),VLOOKUP(MROUND(HZ374,0.5),'M-Weight for Length'!A:I,5,0)))))))),0)</f>
        <v/>
      </c>
      <c r="AE374" s="191" t="str">
        <f>IFERROR(IF(D374="","",IF(F374="","",IF(J374="","",IF(K374="","",IF(AND(K374&gt;23,K374&lt;=60),IF(F374="F",VLOOKUP(MROUND(HZ374,0.5),'F-Weight for Length'!K:S,6,0),VLOOKUP(MROUND(HZ374,0.5),'M-Weight for Length'!K:S,6,0)),IF(K374&gt;60,IF(F374="F",VLOOKUP(K374,'F-Weight for Length'!U:AC,6,0),VLOOKUP(K374,'M-Weight for Length'!U:AC,6,0)),IF(F374="F",VLOOKUP(MROUND(HZ374,0.5),'F-Weight for Length'!A:I,6,0),VLOOKUP(MROUND(HZ374,0.5),'M-Weight for Length'!A:I,6,0)))))))),0)</f>
        <v/>
      </c>
      <c r="AF374" s="191" t="str">
        <f>IFERROR(IF(D374="","",IF(F374="","",IF(J374="","",IF(K374="","",IF(AND(K374&gt;23,K374&lt;=60),IF(F374="F",VLOOKUP(MROUND(HZ374,0.5),'F-Weight for Length'!K:S,7,0),VLOOKUP(MROUND(HZ374,0.5),'M-Weight for Length'!K:S,7,0)),IF(K374&gt;60,IF(F374="F",VLOOKUP(K374,'F-Weight for Length'!U:AC,7,0),VLOOKUP(K374,'M-Weight for Length'!U:AC,7,0)),IF(F374="F",VLOOKUP(MROUND(HZ374,0.5),'F-Weight for Length'!A:I,7,0),VLOOKUP(MROUND(HZ374,0.5),'M-Weight for Length'!A:I,7,0)))))))),0)</f>
        <v/>
      </c>
      <c r="AG374" s="191" t="str">
        <f>IFERROR(IF(D374="","",IF(F374="","",IF(J374="","",IF(K374="","",IF(AND(K374&gt;23,K374&lt;=60),IF(F374="F",VLOOKUP(MROUND(HZ374,0.5),'F-Weight for Length'!K:S,8,0),VLOOKUP(MROUND(HZ374,0.5),'M-Weight for Length'!K:S,8,0)),IF(K374&gt;60,IF(F374="F",VLOOKUP(K374,'F-Weight for Length'!U:AC,8,0),VLOOKUP(K374,'M-Weight for Length'!U:AC,8,0)),IF(F374="F",VLOOKUP(MROUND(HZ374,0.5),'F-Weight for Length'!A:I,8,0),VLOOKUP(MROUND(HZ374,0.5),'M-Weight for Length'!A:I,8,0)))))))),0)</f>
        <v/>
      </c>
      <c r="AH374" s="191" t="str">
        <f>IFERROR(IF(D374="","",IF(F374="","",IF(J374="","",IF(K374="","",IF(AND(K374&gt;23,K374&lt;=60),IF(F374="F",VLOOKUP(MROUND(HZ374,0.5),'F-Weight for Length'!K:S,9,0),VLOOKUP(MROUND(HZ374,0.5),'M-Weight for Length'!K:S,9,0)),IF(K374&gt;60,IF(F374="F",VLOOKUP(K374,'F-Weight for Length'!U:AC,9,0),VLOOKUP(K374,'M-Weight for Length'!U:AC,9,0)),IF(F374="F",VLOOKUP(MROUND(HZ374,0.5),'F-Weight for Length'!A:I,9,0),VLOOKUP(MROUND(HZ374,0.5),'M-Weight for Length'!A:I,9,0)))))))),0)</f>
        <v/>
      </c>
      <c r="AI374" s="192">
        <f t="shared" si="1175"/>
        <v>0</v>
      </c>
      <c r="AJ374" s="192">
        <f t="shared" si="1176"/>
        <v>0</v>
      </c>
      <c r="AK374" s="192">
        <f t="shared" si="1177"/>
        <v>0</v>
      </c>
      <c r="AL374" s="192">
        <f t="shared" si="1178"/>
        <v>0</v>
      </c>
      <c r="AM374" s="192">
        <f t="shared" si="1179"/>
        <v>0</v>
      </c>
      <c r="AN374" s="192">
        <f t="shared" si="1180"/>
        <v>0</v>
      </c>
      <c r="AO374" s="192">
        <f t="shared" si="1181"/>
        <v>0</v>
      </c>
      <c r="AP374" s="192">
        <f t="shared" si="1182"/>
        <v>0</v>
      </c>
      <c r="AQ374" s="192">
        <f t="shared" si="1183"/>
        <v>0</v>
      </c>
      <c r="AR374" s="192">
        <f t="shared" si="1184"/>
        <v>0</v>
      </c>
      <c r="AS374" s="192">
        <f t="shared" si="1185"/>
        <v>0</v>
      </c>
      <c r="AT374" s="192">
        <f t="shared" si="1186"/>
        <v>0</v>
      </c>
      <c r="AU374" s="192">
        <f t="shared" si="1187"/>
        <v>0</v>
      </c>
      <c r="AV374" s="192">
        <f t="shared" si="1188"/>
        <v>0</v>
      </c>
      <c r="AW374" s="192">
        <f t="shared" si="1189"/>
        <v>0</v>
      </c>
      <c r="AX374" s="192">
        <f t="shared" si="1190"/>
        <v>0</v>
      </c>
      <c r="AY374" s="192">
        <f t="shared" si="1191"/>
        <v>0</v>
      </c>
      <c r="AZ374" s="192">
        <f t="shared" si="1192"/>
        <v>0</v>
      </c>
      <c r="BA374" s="192">
        <f t="shared" si="1193"/>
        <v>0</v>
      </c>
      <c r="BB374" s="192">
        <f t="shared" si="1194"/>
        <v>0</v>
      </c>
      <c r="BC374" s="192">
        <f t="shared" si="1195"/>
        <v>0</v>
      </c>
      <c r="BD374" s="192">
        <f t="shared" si="1196"/>
        <v>0</v>
      </c>
      <c r="BE374" s="192">
        <f t="shared" si="1197"/>
        <v>0</v>
      </c>
      <c r="BF374" s="192">
        <f t="shared" si="1198"/>
        <v>0</v>
      </c>
      <c r="BG374" s="192">
        <f t="shared" si="1199"/>
        <v>0</v>
      </c>
      <c r="BH374" s="192">
        <f t="shared" si="1200"/>
        <v>0</v>
      </c>
      <c r="BI374" s="192">
        <f t="shared" si="1201"/>
        <v>0</v>
      </c>
      <c r="BJ374" s="192">
        <f t="shared" si="1202"/>
        <v>0</v>
      </c>
      <c r="BK374" s="192">
        <f t="shared" si="1203"/>
        <v>0</v>
      </c>
      <c r="BL374" s="192">
        <f t="shared" si="1204"/>
        <v>0</v>
      </c>
      <c r="BM374" s="192">
        <f t="shared" si="1205"/>
        <v>0</v>
      </c>
      <c r="BN374" s="192">
        <f t="shared" si="1206"/>
        <v>0</v>
      </c>
      <c r="BO374" s="192">
        <f t="shared" si="1207"/>
        <v>0</v>
      </c>
      <c r="BP374" s="192">
        <f t="shared" si="1208"/>
        <v>0</v>
      </c>
      <c r="BQ374" s="192">
        <f t="shared" si="1209"/>
        <v>0</v>
      </c>
      <c r="BR374" s="192">
        <f t="shared" si="1210"/>
        <v>0</v>
      </c>
      <c r="BS374" s="192">
        <f t="shared" si="1211"/>
        <v>0</v>
      </c>
      <c r="BT374" s="192">
        <f t="shared" si="1212"/>
        <v>0</v>
      </c>
      <c r="BU374" s="192">
        <f t="shared" si="1213"/>
        <v>0</v>
      </c>
      <c r="BV374" s="192">
        <f t="shared" si="1214"/>
        <v>0</v>
      </c>
      <c r="BW374" s="192">
        <f t="shared" si="1215"/>
        <v>0</v>
      </c>
      <c r="BX374" s="192">
        <f t="shared" si="1216"/>
        <v>0</v>
      </c>
      <c r="BY374" s="192">
        <f t="shared" si="1217"/>
        <v>0</v>
      </c>
      <c r="BZ374" s="192">
        <f t="shared" si="1218"/>
        <v>0</v>
      </c>
      <c r="CA374" s="192">
        <f t="shared" si="1219"/>
        <v>0</v>
      </c>
      <c r="CB374" s="192">
        <f t="shared" si="1220"/>
        <v>0</v>
      </c>
      <c r="CC374" s="192">
        <f t="shared" si="1221"/>
        <v>0</v>
      </c>
      <c r="CD374" s="192">
        <f t="shared" si="1222"/>
        <v>0</v>
      </c>
      <c r="CE374" s="192">
        <f t="shared" si="1223"/>
        <v>0</v>
      </c>
      <c r="CF374" s="192">
        <f t="shared" si="1224"/>
        <v>0</v>
      </c>
      <c r="CG374" s="192">
        <f t="shared" si="1225"/>
        <v>0</v>
      </c>
      <c r="CH374" s="192">
        <f t="shared" si="1226"/>
        <v>0</v>
      </c>
      <c r="CI374" s="192">
        <f t="shared" si="1227"/>
        <v>0</v>
      </c>
      <c r="CJ374" s="192">
        <f t="shared" si="1228"/>
        <v>0</v>
      </c>
      <c r="CK374" s="192">
        <f t="shared" si="1229"/>
        <v>0</v>
      </c>
      <c r="CL374" s="192">
        <f t="shared" si="1230"/>
        <v>0</v>
      </c>
      <c r="CM374" s="192">
        <f t="shared" si="1231"/>
        <v>0</v>
      </c>
      <c r="CN374" s="192">
        <f t="shared" si="1232"/>
        <v>0</v>
      </c>
      <c r="CO374" s="192">
        <f t="shared" si="1233"/>
        <v>0</v>
      </c>
      <c r="CP374" s="192">
        <f t="shared" si="1234"/>
        <v>0</v>
      </c>
      <c r="CQ374" s="192">
        <f t="shared" si="1235"/>
        <v>0</v>
      </c>
      <c r="CR374" s="192">
        <f t="shared" si="1236"/>
        <v>0</v>
      </c>
      <c r="CS374" s="192">
        <f t="shared" si="1237"/>
        <v>0</v>
      </c>
      <c r="CT374" s="192">
        <f t="shared" si="1238"/>
        <v>0</v>
      </c>
      <c r="CU374" s="192">
        <f t="shared" si="1239"/>
        <v>0</v>
      </c>
      <c r="CV374" s="192">
        <f t="shared" si="1240"/>
        <v>0</v>
      </c>
      <c r="CW374" s="192">
        <f t="shared" si="1241"/>
        <v>0</v>
      </c>
      <c r="CX374" s="192">
        <f t="shared" si="1242"/>
        <v>0</v>
      </c>
      <c r="CY374" s="192">
        <f t="shared" si="1243"/>
        <v>0</v>
      </c>
      <c r="CZ374" s="192">
        <f t="shared" si="1244"/>
        <v>0</v>
      </c>
      <c r="DA374" s="192">
        <f t="shared" si="1245"/>
        <v>0</v>
      </c>
      <c r="DB374" s="192">
        <f t="shared" si="1246"/>
        <v>0</v>
      </c>
      <c r="DC374" s="192">
        <f t="shared" si="1247"/>
        <v>0</v>
      </c>
      <c r="DD374" s="192">
        <f t="shared" si="1248"/>
        <v>0</v>
      </c>
      <c r="DE374" s="192">
        <f t="shared" si="1249"/>
        <v>0</v>
      </c>
      <c r="DF374" s="192">
        <f t="shared" si="1250"/>
        <v>0</v>
      </c>
      <c r="DG374" s="192">
        <f t="shared" si="1251"/>
        <v>0</v>
      </c>
      <c r="DH374" s="192">
        <f t="shared" si="1252"/>
        <v>0</v>
      </c>
      <c r="DI374" s="192">
        <f t="shared" si="1253"/>
        <v>0</v>
      </c>
      <c r="DJ374" s="192">
        <f t="shared" si="1254"/>
        <v>0</v>
      </c>
      <c r="DK374" s="192">
        <f t="shared" si="1255"/>
        <v>0</v>
      </c>
      <c r="DL374" s="192">
        <f t="shared" si="1256"/>
        <v>0</v>
      </c>
      <c r="DM374" s="192">
        <f t="shared" si="1257"/>
        <v>0</v>
      </c>
      <c r="DN374" s="192">
        <f t="shared" si="1258"/>
        <v>0</v>
      </c>
      <c r="DO374" s="192">
        <f t="shared" si="1259"/>
        <v>0</v>
      </c>
      <c r="DP374" s="192">
        <f t="shared" si="1260"/>
        <v>0</v>
      </c>
      <c r="DQ374" s="192">
        <f t="shared" si="1261"/>
        <v>0</v>
      </c>
      <c r="DR374" s="192">
        <f t="shared" si="1262"/>
        <v>0</v>
      </c>
      <c r="DS374" s="192">
        <f t="shared" si="1263"/>
        <v>0</v>
      </c>
      <c r="DT374" s="192">
        <f t="shared" si="1264"/>
        <v>0</v>
      </c>
      <c r="DU374" s="192">
        <f t="shared" si="1265"/>
        <v>0</v>
      </c>
      <c r="DV374" s="193">
        <f t="shared" si="1266"/>
        <v>0</v>
      </c>
      <c r="DW374" s="193">
        <f t="shared" si="1267"/>
        <v>0</v>
      </c>
      <c r="DX374" s="193">
        <f t="shared" si="1268"/>
        <v>0</v>
      </c>
      <c r="DY374" s="193">
        <f t="shared" si="1269"/>
        <v>0</v>
      </c>
      <c r="DZ374" s="193">
        <f t="shared" si="1270"/>
        <v>0</v>
      </c>
      <c r="EA374" s="192">
        <f t="shared" si="1271"/>
        <v>0</v>
      </c>
      <c r="EB374" s="192">
        <f t="shared" si="1272"/>
        <v>0</v>
      </c>
      <c r="EC374" s="192">
        <f t="shared" si="1273"/>
        <v>0</v>
      </c>
      <c r="ED374" s="192">
        <f t="shared" si="1274"/>
        <v>0</v>
      </c>
      <c r="EE374" s="192">
        <f t="shared" si="1275"/>
        <v>0</v>
      </c>
      <c r="EF374" s="192">
        <f t="shared" si="1276"/>
        <v>0</v>
      </c>
      <c r="EG374" s="192">
        <f t="shared" si="1277"/>
        <v>0</v>
      </c>
      <c r="EH374" s="192">
        <f t="shared" si="1278"/>
        <v>0</v>
      </c>
      <c r="EI374" s="192">
        <f t="shared" si="1279"/>
        <v>0</v>
      </c>
      <c r="EJ374" s="192">
        <f t="shared" si="1280"/>
        <v>0</v>
      </c>
      <c r="EK374" s="192">
        <f t="shared" si="1281"/>
        <v>0</v>
      </c>
      <c r="EL374" s="192">
        <f t="shared" si="1282"/>
        <v>0</v>
      </c>
      <c r="EM374" s="192">
        <f t="shared" si="1283"/>
        <v>0</v>
      </c>
      <c r="EN374" s="192">
        <f t="shared" si="1284"/>
        <v>0</v>
      </c>
      <c r="EO374" s="192">
        <f t="shared" si="1285"/>
        <v>0</v>
      </c>
      <c r="EP374" s="192">
        <f t="shared" si="1286"/>
        <v>0</v>
      </c>
      <c r="EQ374" s="192">
        <f t="shared" si="1287"/>
        <v>0</v>
      </c>
      <c r="ER374" s="192">
        <f t="shared" si="1288"/>
        <v>0</v>
      </c>
      <c r="ES374" s="192">
        <f t="shared" si="1289"/>
        <v>0</v>
      </c>
      <c r="ET374" s="192">
        <f t="shared" si="1290"/>
        <v>0</v>
      </c>
      <c r="EU374" s="192">
        <f t="shared" si="1291"/>
        <v>0</v>
      </c>
      <c r="EV374" s="192">
        <f t="shared" si="1292"/>
        <v>0</v>
      </c>
      <c r="EW374" s="192">
        <f t="shared" si="1293"/>
        <v>0</v>
      </c>
      <c r="EX374" s="192">
        <f t="shared" si="1294"/>
        <v>0</v>
      </c>
      <c r="EY374" s="192">
        <f t="shared" si="1295"/>
        <v>0</v>
      </c>
      <c r="EZ374" s="192">
        <f t="shared" si="1296"/>
        <v>0</v>
      </c>
      <c r="FA374" s="192">
        <f t="shared" si="1297"/>
        <v>0</v>
      </c>
      <c r="FB374" s="192">
        <f t="shared" si="1298"/>
        <v>0</v>
      </c>
      <c r="FC374" s="192">
        <f t="shared" si="1299"/>
        <v>0</v>
      </c>
      <c r="FD374" s="192">
        <f t="shared" si="1300"/>
        <v>0</v>
      </c>
      <c r="FE374" s="192">
        <f t="shared" si="1301"/>
        <v>0</v>
      </c>
      <c r="FF374" s="192">
        <f t="shared" si="1302"/>
        <v>0</v>
      </c>
      <c r="FG374" s="192">
        <f t="shared" si="1303"/>
        <v>0</v>
      </c>
      <c r="FH374" s="192">
        <f t="shared" si="1304"/>
        <v>0</v>
      </c>
      <c r="FI374" s="192">
        <f t="shared" si="1305"/>
        <v>0</v>
      </c>
      <c r="FJ374" s="192">
        <f t="shared" si="1306"/>
        <v>0</v>
      </c>
      <c r="FK374" s="192">
        <f t="shared" si="1307"/>
        <v>0</v>
      </c>
      <c r="FL374" s="192">
        <f t="shared" si="1308"/>
        <v>0</v>
      </c>
      <c r="FM374" s="192">
        <f t="shared" si="1309"/>
        <v>0</v>
      </c>
      <c r="FN374" s="192">
        <f t="shared" si="1310"/>
        <v>0</v>
      </c>
      <c r="FO374" s="192">
        <f t="shared" si="1311"/>
        <v>0</v>
      </c>
      <c r="FP374" s="192">
        <f t="shared" si="1312"/>
        <v>0</v>
      </c>
      <c r="FQ374" s="192">
        <f t="shared" si="1313"/>
        <v>0</v>
      </c>
      <c r="FR374" s="192">
        <f t="shared" si="1314"/>
        <v>0</v>
      </c>
      <c r="FS374" s="192">
        <f t="shared" si="1315"/>
        <v>0</v>
      </c>
      <c r="FT374" s="192">
        <f t="shared" si="1316"/>
        <v>0</v>
      </c>
      <c r="FU374" s="192">
        <f t="shared" si="1317"/>
        <v>0</v>
      </c>
      <c r="FV374" s="192">
        <f t="shared" si="1318"/>
        <v>0</v>
      </c>
      <c r="FW374" s="192">
        <f t="shared" si="1319"/>
        <v>0</v>
      </c>
      <c r="FX374" s="192">
        <f t="shared" si="1320"/>
        <v>0</v>
      </c>
      <c r="FY374" s="192">
        <f t="shared" si="1321"/>
        <v>0</v>
      </c>
      <c r="FZ374" s="192">
        <f t="shared" si="1322"/>
        <v>0</v>
      </c>
      <c r="GA374" s="192">
        <f t="shared" si="1323"/>
        <v>0</v>
      </c>
      <c r="GB374" s="192">
        <f t="shared" si="1324"/>
        <v>0</v>
      </c>
      <c r="GC374" s="192">
        <f t="shared" si="1325"/>
        <v>0</v>
      </c>
      <c r="GD374" s="192">
        <f t="shared" si="1326"/>
        <v>0</v>
      </c>
      <c r="GE374" s="192">
        <f t="shared" si="1327"/>
        <v>0</v>
      </c>
      <c r="GF374" s="192">
        <f t="shared" si="1328"/>
        <v>0</v>
      </c>
      <c r="GG374" s="192">
        <f t="shared" si="1329"/>
        <v>0</v>
      </c>
      <c r="GH374" s="192">
        <f t="shared" si="1330"/>
        <v>0</v>
      </c>
      <c r="GI374" s="192">
        <f t="shared" si="1331"/>
        <v>0</v>
      </c>
      <c r="GJ374" s="192">
        <f t="shared" si="1332"/>
        <v>0</v>
      </c>
      <c r="GK374" s="192">
        <f t="shared" si="1333"/>
        <v>0</v>
      </c>
      <c r="GL374" s="192">
        <f t="shared" si="1334"/>
        <v>0</v>
      </c>
      <c r="GM374" s="192">
        <f t="shared" si="1335"/>
        <v>0</v>
      </c>
      <c r="GN374" s="192">
        <f t="shared" si="1336"/>
        <v>0</v>
      </c>
      <c r="GO374" s="192">
        <f t="shared" si="1337"/>
        <v>0</v>
      </c>
      <c r="GP374" s="192">
        <f t="shared" si="1338"/>
        <v>0</v>
      </c>
      <c r="GQ374" s="192">
        <f t="shared" si="1339"/>
        <v>0</v>
      </c>
      <c r="GR374" s="192">
        <f t="shared" si="1340"/>
        <v>0</v>
      </c>
      <c r="GS374" s="192">
        <f t="shared" si="1341"/>
        <v>0</v>
      </c>
      <c r="GT374" s="192">
        <f t="shared" si="1342"/>
        <v>0</v>
      </c>
      <c r="GU374" s="192">
        <f t="shared" si="1343"/>
        <v>0</v>
      </c>
      <c r="GV374" s="192">
        <f t="shared" si="1344"/>
        <v>0</v>
      </c>
      <c r="GW374" s="192">
        <f t="shared" si="1345"/>
        <v>0</v>
      </c>
      <c r="GX374" s="192">
        <f t="shared" si="1346"/>
        <v>0</v>
      </c>
      <c r="GY374" s="192">
        <f t="shared" si="1347"/>
        <v>0</v>
      </c>
      <c r="GZ374" s="192">
        <f t="shared" si="1348"/>
        <v>0</v>
      </c>
      <c r="HA374" s="192">
        <f t="shared" si="1349"/>
        <v>0</v>
      </c>
      <c r="HB374" s="192">
        <f t="shared" si="1350"/>
        <v>0</v>
      </c>
      <c r="HC374" s="192">
        <f t="shared" si="1351"/>
        <v>0</v>
      </c>
      <c r="HD374" s="192">
        <f t="shared" si="1352"/>
        <v>0</v>
      </c>
      <c r="HE374" s="192">
        <f t="shared" si="1353"/>
        <v>0</v>
      </c>
      <c r="HF374" s="192">
        <f t="shared" si="1354"/>
        <v>0</v>
      </c>
      <c r="HG374" s="192">
        <f t="shared" si="1355"/>
        <v>0</v>
      </c>
      <c r="HH374" s="192">
        <f t="shared" si="1356"/>
        <v>0</v>
      </c>
      <c r="HI374" s="192">
        <f t="shared" si="1357"/>
        <v>0</v>
      </c>
      <c r="HJ374" s="192">
        <f t="shared" si="1358"/>
        <v>0</v>
      </c>
      <c r="HK374" s="192">
        <f t="shared" si="1359"/>
        <v>0</v>
      </c>
      <c r="HL374" s="192">
        <f t="shared" si="1360"/>
        <v>0</v>
      </c>
      <c r="HM374" s="192">
        <f t="shared" si="1361"/>
        <v>0</v>
      </c>
      <c r="HN374" s="194">
        <f t="shared" si="1362"/>
        <v>0</v>
      </c>
      <c r="HO374" s="194">
        <f t="shared" si="1363"/>
        <v>0</v>
      </c>
      <c r="HP374" s="194">
        <f t="shared" si="1364"/>
        <v>0</v>
      </c>
      <c r="HQ374" s="194">
        <f t="shared" si="1365"/>
        <v>0</v>
      </c>
      <c r="HR374" s="194">
        <f t="shared" si="1366"/>
        <v>0</v>
      </c>
      <c r="HS374" s="195" t="str">
        <f t="shared" si="1163"/>
        <v/>
      </c>
      <c r="HT374" s="196">
        <f t="shared" si="1159"/>
        <v>0</v>
      </c>
      <c r="HU374" s="196">
        <f t="shared" si="1160"/>
        <v>0</v>
      </c>
      <c r="HV374" s="197" t="str">
        <f t="shared" si="1164"/>
        <v/>
      </c>
      <c r="HW374" s="197" t="str">
        <f t="shared" si="1367"/>
        <v/>
      </c>
      <c r="HX374" s="197" t="str">
        <f t="shared" si="1368"/>
        <v/>
      </c>
      <c r="HY374" s="195" t="str">
        <f t="shared" si="1165"/>
        <v/>
      </c>
      <c r="HZ374" s="30">
        <f t="shared" si="1161"/>
        <v>0</v>
      </c>
      <c r="IA374" s="198">
        <f t="shared" si="1166"/>
        <v>0</v>
      </c>
      <c r="IB374" s="195"/>
      <c r="IC374" s="195">
        <f t="shared" si="1369"/>
        <v>0</v>
      </c>
      <c r="ID374" s="195">
        <f t="shared" si="1167"/>
        <v>0</v>
      </c>
      <c r="IE374" s="195">
        <f t="shared" si="1370"/>
        <v>0</v>
      </c>
      <c r="IF374" s="195">
        <f t="shared" si="1168"/>
        <v>0</v>
      </c>
      <c r="IG374" s="307">
        <f t="shared" si="1169"/>
        <v>0</v>
      </c>
      <c r="IH374" s="307">
        <f t="shared" si="1170"/>
        <v>0</v>
      </c>
      <c r="II374" s="44">
        <f t="shared" si="1171"/>
        <v>0</v>
      </c>
      <c r="IJ374" s="44">
        <f t="shared" si="1371"/>
        <v>0</v>
      </c>
      <c r="IK374" s="44">
        <f t="shared" si="1372"/>
        <v>0</v>
      </c>
      <c r="IL374" s="44">
        <f t="shared" si="1373"/>
        <v>0</v>
      </c>
      <c r="IM374" s="44">
        <f t="shared" si="1374"/>
        <v>0</v>
      </c>
      <c r="IN374" s="44">
        <f t="shared" si="1375"/>
        <v>0</v>
      </c>
      <c r="IO374" s="44">
        <f t="shared" si="1376"/>
        <v>0</v>
      </c>
    </row>
    <row r="375" spans="1:249" ht="18" customHeight="1">
      <c r="A375" s="188">
        <v>369</v>
      </c>
      <c r="B375" s="326"/>
      <c r="C375" s="289"/>
      <c r="D375" s="199"/>
      <c r="E375" s="189"/>
      <c r="F375" s="189"/>
      <c r="G375" s="190"/>
      <c r="H375" s="190"/>
      <c r="I375" s="272"/>
      <c r="J375" s="207"/>
      <c r="K375" s="214" t="str">
        <f t="shared" si="1172"/>
        <v/>
      </c>
      <c r="L375" s="200" t="str">
        <f t="shared" si="1173"/>
        <v/>
      </c>
      <c r="M375" s="200" t="str">
        <f t="shared" si="1174"/>
        <v/>
      </c>
      <c r="N375" s="209" t="str">
        <f t="shared" si="1162"/>
        <v/>
      </c>
      <c r="O375" s="208" t="str">
        <f>IFERROR(IF(D375="","",IF(K375="","",IF(I375="","",IF(F375="F",VLOOKUP(K375,F!A:G,2,0),IF(F375="M",VLOOKUP(K375,M!A:G,2,0),""))))),0)</f>
        <v/>
      </c>
      <c r="P375" s="191" t="str">
        <f>IFERROR(IF(D375="","",IF(K375="","",IF(I375="","",IF(F375="F",VLOOKUP(K375,F!A:G,3,0),IF(F375="M",VLOOKUP(K375,M!A:G,3,0),""))))),0)</f>
        <v/>
      </c>
      <c r="Q375" s="191" t="str">
        <f>IFERROR(IF(D375="","",IF(K375="","",IF(I375="","",IF(F375="F",VLOOKUP(K375,F!A:G,4,0),IF(F375="M",VLOOKUP(K375,M!A:G,4,0),""))))),0)</f>
        <v/>
      </c>
      <c r="R375" s="191" t="str">
        <f>IFERROR(IF(D375="","",IF(K375="","",IF(I375="","",IF(F375="F",VLOOKUP(K375,F!A:G,5,0),IF(F375="M",VLOOKUP(K375,M!A:G,5,0),""))))),0)</f>
        <v/>
      </c>
      <c r="S375" s="191" t="str">
        <f>IFERROR(IF(D375="","",IF(K375="","",IF(I375="","",IF(F375="F",VLOOKUP(K375,F!A:G,6,0),IF(F375="M",VLOOKUP(K375,M!A:G,6,0),""))))),0)</f>
        <v/>
      </c>
      <c r="T375" s="191" t="str">
        <f>IFERROR(IF(D375="","",IF(K375="","",IF(I375="","",IF(F375="F",VLOOKUP(K375,F!A:G,7,0),IF(F375="M",VLOOKUP(K375,M!A:G,7,0),""))))),0)</f>
        <v/>
      </c>
      <c r="U375" s="191" t="str">
        <f>IFERROR(IF(D375="","",IF(K375="","",IF(J375="","",IF(F375="F",VLOOKUP(K375,F!A:M,8,0),IF(F375="M",VLOOKUP(K375,M!A:M,8,0),""))))),0)</f>
        <v/>
      </c>
      <c r="V375" s="191" t="str">
        <f>IFERROR(IF(D375="","",IF(K375="","",IF(J375="","",IF(F375="F",VLOOKUP(K375,F!A:M,9,0),IF(F375="M",VLOOKUP(K375,M!A:M,9,0),""))))),0)</f>
        <v/>
      </c>
      <c r="W375" s="191" t="str">
        <f>IFERROR(IF(D375="","",IF(K375="","",IF(J375="","",IF(F375="F",VLOOKUP(K375,F!A:M,10,0),IF(F375="M",VLOOKUP(K375,M!A:M,10,0),""))))),0)</f>
        <v/>
      </c>
      <c r="X375" s="191" t="str">
        <f>IFERROR(IF(D375="","",IF(K375="","",IF(J375="","",IF(F375="F",VLOOKUP(K375,F!A:M,11,0),IF(F375="M",VLOOKUP(K375,M!A:M,11,0),""))))),0)</f>
        <v/>
      </c>
      <c r="Y375" s="191" t="str">
        <f>IFERROR(IF(D375="","",IF(K375="","",IF(J375="","",IF(F375="F",VLOOKUP(K375,F!A:M,12,0),IF(F375="M",VLOOKUP(K375,M!A:M,12,0),""))))),0)</f>
        <v/>
      </c>
      <c r="Z375" s="191" t="str">
        <f>IFERROR(IF(D375="","",IF(K375="","",IF(J375="","",IF(F375="F",VLOOKUP(K375,F!A:M,13,0),IF(F375="M",VLOOKUP(K375,M!A:M,13,0),""))))),0)</f>
        <v/>
      </c>
      <c r="AA375" s="191" t="str">
        <f>IFERROR(IF(D375="","",IF(F375="","",IF(J375="","",IF(K375="","",IF(AND(K375&gt;23,K375&lt;=60),IF(F375="F",VLOOKUP(MROUND(HZ375,0.5),'F-Weight for Length'!K:S,2,0),VLOOKUP(MROUND(HZ375,0.5),'M-Weight for Length'!K:S,2,0)),IF(K375&gt;60,IF(F375="F",VLOOKUP(K375,'F-Weight for Length'!U:AC,2,0),VLOOKUP(K375,'M-Weight for Length'!U:AC,2,0)),IF(F375="F",VLOOKUP(MROUND(HZ375,0.5),'F-Weight for Length'!A:I,2,0),VLOOKUP(MROUND(HZ375,0.5),'M-Weight for Length'!A:I,2,0)))))))),0)</f>
        <v/>
      </c>
      <c r="AB375" s="191" t="str">
        <f>IFERROR(IF(D375="","",IF(F375="","",IF(J375="","",IF(K375="","",IF(AND(K375&gt;23,K375&lt;=60),IF(F375="F",VLOOKUP(MROUND(HZ375,0.5),'F-Weight for Length'!K:S,3,0),VLOOKUP(MROUND(HZ375,0.5),'M-Weight for Length'!K:S,3,0)),IF(K375&gt;60,IF(F375="F",VLOOKUP(K375,'F-Weight for Length'!U:AC,3,0),VLOOKUP(K375,'M-Weight for Length'!U:AC,3,0)),IF(F375="F",VLOOKUP(MROUND(HZ375,0.5),'F-Weight for Length'!A:I,3,0),VLOOKUP(MROUND(HZ375,0.5),'M-Weight for Length'!A:I,3,0)))))))),0)</f>
        <v/>
      </c>
      <c r="AC375" s="191" t="str">
        <f>IFERROR(IF(D375="","",IF(F375="","",IF(J375="","",IF(K375="","",IF(AND(K375&gt;23,K375&lt;=60),IF(F375="F",VLOOKUP(MROUND(HZ375,0.5),'F-Weight for Length'!K:S,4,0),VLOOKUP(MROUND(HZ375,0.5),'M-Weight for Length'!K:S,4,0)),IF(K375&gt;60,IF(F375="F",VLOOKUP(K375,'F-Weight for Length'!U:AC,4,0),VLOOKUP(K375,'M-Weight for Length'!U:AC,4,0)),IF(F375="F",VLOOKUP(MROUND(HZ375,0.5),'F-Weight for Length'!A:I,4,0),VLOOKUP(MROUND(HZ375,0.5),'M-Weight for Length'!A:I,4,0)))))))),0)</f>
        <v/>
      </c>
      <c r="AD375" s="191" t="str">
        <f>IFERROR(IF(D375="","",IF(F375="","",IF(J375="","",IF(K375="","",IF(AND(K375&gt;23,K375&lt;=60),IF(F375="F",VLOOKUP(MROUND(HZ375,0.5),'F-Weight for Length'!K:S,5,0),VLOOKUP(MROUND(HZ375,0.5),'M-Weight for Length'!K:S,5,0)),IF(K375&gt;60,IF(F375="F",VLOOKUP(K375,'F-Weight for Length'!U:AC,5,0),VLOOKUP(K375,'M-Weight for Length'!U:AC,5,0)),IF(F375="F",VLOOKUP(MROUND(HZ375,0.5),'F-Weight for Length'!A:I,5,0),VLOOKUP(MROUND(HZ375,0.5),'M-Weight for Length'!A:I,5,0)))))))),0)</f>
        <v/>
      </c>
      <c r="AE375" s="191" t="str">
        <f>IFERROR(IF(D375="","",IF(F375="","",IF(J375="","",IF(K375="","",IF(AND(K375&gt;23,K375&lt;=60),IF(F375="F",VLOOKUP(MROUND(HZ375,0.5),'F-Weight for Length'!K:S,6,0),VLOOKUP(MROUND(HZ375,0.5),'M-Weight for Length'!K:S,6,0)),IF(K375&gt;60,IF(F375="F",VLOOKUP(K375,'F-Weight for Length'!U:AC,6,0),VLOOKUP(K375,'M-Weight for Length'!U:AC,6,0)),IF(F375="F",VLOOKUP(MROUND(HZ375,0.5),'F-Weight for Length'!A:I,6,0),VLOOKUP(MROUND(HZ375,0.5),'M-Weight for Length'!A:I,6,0)))))))),0)</f>
        <v/>
      </c>
      <c r="AF375" s="191" t="str">
        <f>IFERROR(IF(D375="","",IF(F375="","",IF(J375="","",IF(K375="","",IF(AND(K375&gt;23,K375&lt;=60),IF(F375="F",VLOOKUP(MROUND(HZ375,0.5),'F-Weight for Length'!K:S,7,0),VLOOKUP(MROUND(HZ375,0.5),'M-Weight for Length'!K:S,7,0)),IF(K375&gt;60,IF(F375="F",VLOOKUP(K375,'F-Weight for Length'!U:AC,7,0),VLOOKUP(K375,'M-Weight for Length'!U:AC,7,0)),IF(F375="F",VLOOKUP(MROUND(HZ375,0.5),'F-Weight for Length'!A:I,7,0),VLOOKUP(MROUND(HZ375,0.5),'M-Weight for Length'!A:I,7,0)))))))),0)</f>
        <v/>
      </c>
      <c r="AG375" s="191" t="str">
        <f>IFERROR(IF(D375="","",IF(F375="","",IF(J375="","",IF(K375="","",IF(AND(K375&gt;23,K375&lt;=60),IF(F375="F",VLOOKUP(MROUND(HZ375,0.5),'F-Weight for Length'!K:S,8,0),VLOOKUP(MROUND(HZ375,0.5),'M-Weight for Length'!K:S,8,0)),IF(K375&gt;60,IF(F375="F",VLOOKUP(K375,'F-Weight for Length'!U:AC,8,0),VLOOKUP(K375,'M-Weight for Length'!U:AC,8,0)),IF(F375="F",VLOOKUP(MROUND(HZ375,0.5),'F-Weight for Length'!A:I,8,0),VLOOKUP(MROUND(HZ375,0.5),'M-Weight for Length'!A:I,8,0)))))))),0)</f>
        <v/>
      </c>
      <c r="AH375" s="191" t="str">
        <f>IFERROR(IF(D375="","",IF(F375="","",IF(J375="","",IF(K375="","",IF(AND(K375&gt;23,K375&lt;=60),IF(F375="F",VLOOKUP(MROUND(HZ375,0.5),'F-Weight for Length'!K:S,9,0),VLOOKUP(MROUND(HZ375,0.5),'M-Weight for Length'!K:S,9,0)),IF(K375&gt;60,IF(F375="F",VLOOKUP(K375,'F-Weight for Length'!U:AC,9,0),VLOOKUP(K375,'M-Weight for Length'!U:AC,9,0)),IF(F375="F",VLOOKUP(MROUND(HZ375,0.5),'F-Weight for Length'!A:I,9,0),VLOOKUP(MROUND(HZ375,0.5),'M-Weight for Length'!A:I,9,0)))))))),0)</f>
        <v/>
      </c>
      <c r="AI375" s="192">
        <f t="shared" si="1175"/>
        <v>0</v>
      </c>
      <c r="AJ375" s="192">
        <f t="shared" si="1176"/>
        <v>0</v>
      </c>
      <c r="AK375" s="192">
        <f t="shared" si="1177"/>
        <v>0</v>
      </c>
      <c r="AL375" s="192">
        <f t="shared" si="1178"/>
        <v>0</v>
      </c>
      <c r="AM375" s="192">
        <f t="shared" si="1179"/>
        <v>0</v>
      </c>
      <c r="AN375" s="192">
        <f t="shared" si="1180"/>
        <v>0</v>
      </c>
      <c r="AO375" s="192">
        <f t="shared" si="1181"/>
        <v>0</v>
      </c>
      <c r="AP375" s="192">
        <f t="shared" si="1182"/>
        <v>0</v>
      </c>
      <c r="AQ375" s="192">
        <f t="shared" si="1183"/>
        <v>0</v>
      </c>
      <c r="AR375" s="192">
        <f t="shared" si="1184"/>
        <v>0</v>
      </c>
      <c r="AS375" s="192">
        <f t="shared" si="1185"/>
        <v>0</v>
      </c>
      <c r="AT375" s="192">
        <f t="shared" si="1186"/>
        <v>0</v>
      </c>
      <c r="AU375" s="192">
        <f t="shared" si="1187"/>
        <v>0</v>
      </c>
      <c r="AV375" s="192">
        <f t="shared" si="1188"/>
        <v>0</v>
      </c>
      <c r="AW375" s="192">
        <f t="shared" si="1189"/>
        <v>0</v>
      </c>
      <c r="AX375" s="192">
        <f t="shared" si="1190"/>
        <v>0</v>
      </c>
      <c r="AY375" s="192">
        <f t="shared" si="1191"/>
        <v>0</v>
      </c>
      <c r="AZ375" s="192">
        <f t="shared" si="1192"/>
        <v>0</v>
      </c>
      <c r="BA375" s="192">
        <f t="shared" si="1193"/>
        <v>0</v>
      </c>
      <c r="BB375" s="192">
        <f t="shared" si="1194"/>
        <v>0</v>
      </c>
      <c r="BC375" s="192">
        <f t="shared" si="1195"/>
        <v>0</v>
      </c>
      <c r="BD375" s="192">
        <f t="shared" si="1196"/>
        <v>0</v>
      </c>
      <c r="BE375" s="192">
        <f t="shared" si="1197"/>
        <v>0</v>
      </c>
      <c r="BF375" s="192">
        <f t="shared" si="1198"/>
        <v>0</v>
      </c>
      <c r="BG375" s="192">
        <f t="shared" si="1199"/>
        <v>0</v>
      </c>
      <c r="BH375" s="192">
        <f t="shared" si="1200"/>
        <v>0</v>
      </c>
      <c r="BI375" s="192">
        <f t="shared" si="1201"/>
        <v>0</v>
      </c>
      <c r="BJ375" s="192">
        <f t="shared" si="1202"/>
        <v>0</v>
      </c>
      <c r="BK375" s="192">
        <f t="shared" si="1203"/>
        <v>0</v>
      </c>
      <c r="BL375" s="192">
        <f t="shared" si="1204"/>
        <v>0</v>
      </c>
      <c r="BM375" s="192">
        <f t="shared" si="1205"/>
        <v>0</v>
      </c>
      <c r="BN375" s="192">
        <f t="shared" si="1206"/>
        <v>0</v>
      </c>
      <c r="BO375" s="192">
        <f t="shared" si="1207"/>
        <v>0</v>
      </c>
      <c r="BP375" s="192">
        <f t="shared" si="1208"/>
        <v>0</v>
      </c>
      <c r="BQ375" s="192">
        <f t="shared" si="1209"/>
        <v>0</v>
      </c>
      <c r="BR375" s="192">
        <f t="shared" si="1210"/>
        <v>0</v>
      </c>
      <c r="BS375" s="192">
        <f t="shared" si="1211"/>
        <v>0</v>
      </c>
      <c r="BT375" s="192">
        <f t="shared" si="1212"/>
        <v>0</v>
      </c>
      <c r="BU375" s="192">
        <f t="shared" si="1213"/>
        <v>0</v>
      </c>
      <c r="BV375" s="192">
        <f t="shared" si="1214"/>
        <v>0</v>
      </c>
      <c r="BW375" s="192">
        <f t="shared" si="1215"/>
        <v>0</v>
      </c>
      <c r="BX375" s="192">
        <f t="shared" si="1216"/>
        <v>0</v>
      </c>
      <c r="BY375" s="192">
        <f t="shared" si="1217"/>
        <v>0</v>
      </c>
      <c r="BZ375" s="192">
        <f t="shared" si="1218"/>
        <v>0</v>
      </c>
      <c r="CA375" s="192">
        <f t="shared" si="1219"/>
        <v>0</v>
      </c>
      <c r="CB375" s="192">
        <f t="shared" si="1220"/>
        <v>0</v>
      </c>
      <c r="CC375" s="192">
        <f t="shared" si="1221"/>
        <v>0</v>
      </c>
      <c r="CD375" s="192">
        <f t="shared" si="1222"/>
        <v>0</v>
      </c>
      <c r="CE375" s="192">
        <f t="shared" si="1223"/>
        <v>0</v>
      </c>
      <c r="CF375" s="192">
        <f t="shared" si="1224"/>
        <v>0</v>
      </c>
      <c r="CG375" s="192">
        <f t="shared" si="1225"/>
        <v>0</v>
      </c>
      <c r="CH375" s="192">
        <f t="shared" si="1226"/>
        <v>0</v>
      </c>
      <c r="CI375" s="192">
        <f t="shared" si="1227"/>
        <v>0</v>
      </c>
      <c r="CJ375" s="192">
        <f t="shared" si="1228"/>
        <v>0</v>
      </c>
      <c r="CK375" s="192">
        <f t="shared" si="1229"/>
        <v>0</v>
      </c>
      <c r="CL375" s="192">
        <f t="shared" si="1230"/>
        <v>0</v>
      </c>
      <c r="CM375" s="192">
        <f t="shared" si="1231"/>
        <v>0</v>
      </c>
      <c r="CN375" s="192">
        <f t="shared" si="1232"/>
        <v>0</v>
      </c>
      <c r="CO375" s="192">
        <f t="shared" si="1233"/>
        <v>0</v>
      </c>
      <c r="CP375" s="192">
        <f t="shared" si="1234"/>
        <v>0</v>
      </c>
      <c r="CQ375" s="192">
        <f t="shared" si="1235"/>
        <v>0</v>
      </c>
      <c r="CR375" s="192">
        <f t="shared" si="1236"/>
        <v>0</v>
      </c>
      <c r="CS375" s="192">
        <f t="shared" si="1237"/>
        <v>0</v>
      </c>
      <c r="CT375" s="192">
        <f t="shared" si="1238"/>
        <v>0</v>
      </c>
      <c r="CU375" s="192">
        <f t="shared" si="1239"/>
        <v>0</v>
      </c>
      <c r="CV375" s="192">
        <f t="shared" si="1240"/>
        <v>0</v>
      </c>
      <c r="CW375" s="192">
        <f t="shared" si="1241"/>
        <v>0</v>
      </c>
      <c r="CX375" s="192">
        <f t="shared" si="1242"/>
        <v>0</v>
      </c>
      <c r="CY375" s="192">
        <f t="shared" si="1243"/>
        <v>0</v>
      </c>
      <c r="CZ375" s="192">
        <f t="shared" si="1244"/>
        <v>0</v>
      </c>
      <c r="DA375" s="192">
        <f t="shared" si="1245"/>
        <v>0</v>
      </c>
      <c r="DB375" s="192">
        <f t="shared" si="1246"/>
        <v>0</v>
      </c>
      <c r="DC375" s="192">
        <f t="shared" si="1247"/>
        <v>0</v>
      </c>
      <c r="DD375" s="192">
        <f t="shared" si="1248"/>
        <v>0</v>
      </c>
      <c r="DE375" s="192">
        <f t="shared" si="1249"/>
        <v>0</v>
      </c>
      <c r="DF375" s="192">
        <f t="shared" si="1250"/>
        <v>0</v>
      </c>
      <c r="DG375" s="192">
        <f t="shared" si="1251"/>
        <v>0</v>
      </c>
      <c r="DH375" s="192">
        <f t="shared" si="1252"/>
        <v>0</v>
      </c>
      <c r="DI375" s="192">
        <f t="shared" si="1253"/>
        <v>0</v>
      </c>
      <c r="DJ375" s="192">
        <f t="shared" si="1254"/>
        <v>0</v>
      </c>
      <c r="DK375" s="192">
        <f t="shared" si="1255"/>
        <v>0</v>
      </c>
      <c r="DL375" s="192">
        <f t="shared" si="1256"/>
        <v>0</v>
      </c>
      <c r="DM375" s="192">
        <f t="shared" si="1257"/>
        <v>0</v>
      </c>
      <c r="DN375" s="192">
        <f t="shared" si="1258"/>
        <v>0</v>
      </c>
      <c r="DO375" s="192">
        <f t="shared" si="1259"/>
        <v>0</v>
      </c>
      <c r="DP375" s="192">
        <f t="shared" si="1260"/>
        <v>0</v>
      </c>
      <c r="DQ375" s="192">
        <f t="shared" si="1261"/>
        <v>0</v>
      </c>
      <c r="DR375" s="192">
        <f t="shared" si="1262"/>
        <v>0</v>
      </c>
      <c r="DS375" s="192">
        <f t="shared" si="1263"/>
        <v>0</v>
      </c>
      <c r="DT375" s="192">
        <f t="shared" si="1264"/>
        <v>0</v>
      </c>
      <c r="DU375" s="192">
        <f t="shared" si="1265"/>
        <v>0</v>
      </c>
      <c r="DV375" s="193">
        <f t="shared" si="1266"/>
        <v>0</v>
      </c>
      <c r="DW375" s="193">
        <f t="shared" si="1267"/>
        <v>0</v>
      </c>
      <c r="DX375" s="193">
        <f t="shared" si="1268"/>
        <v>0</v>
      </c>
      <c r="DY375" s="193">
        <f t="shared" si="1269"/>
        <v>0</v>
      </c>
      <c r="DZ375" s="193">
        <f t="shared" si="1270"/>
        <v>0</v>
      </c>
      <c r="EA375" s="192">
        <f t="shared" si="1271"/>
        <v>0</v>
      </c>
      <c r="EB375" s="192">
        <f t="shared" si="1272"/>
        <v>0</v>
      </c>
      <c r="EC375" s="192">
        <f t="shared" si="1273"/>
        <v>0</v>
      </c>
      <c r="ED375" s="192">
        <f t="shared" si="1274"/>
        <v>0</v>
      </c>
      <c r="EE375" s="192">
        <f t="shared" si="1275"/>
        <v>0</v>
      </c>
      <c r="EF375" s="192">
        <f t="shared" si="1276"/>
        <v>0</v>
      </c>
      <c r="EG375" s="192">
        <f t="shared" si="1277"/>
        <v>0</v>
      </c>
      <c r="EH375" s="192">
        <f t="shared" si="1278"/>
        <v>0</v>
      </c>
      <c r="EI375" s="192">
        <f t="shared" si="1279"/>
        <v>0</v>
      </c>
      <c r="EJ375" s="192">
        <f t="shared" si="1280"/>
        <v>0</v>
      </c>
      <c r="EK375" s="192">
        <f t="shared" si="1281"/>
        <v>0</v>
      </c>
      <c r="EL375" s="192">
        <f t="shared" si="1282"/>
        <v>0</v>
      </c>
      <c r="EM375" s="192">
        <f t="shared" si="1283"/>
        <v>0</v>
      </c>
      <c r="EN375" s="192">
        <f t="shared" si="1284"/>
        <v>0</v>
      </c>
      <c r="EO375" s="192">
        <f t="shared" si="1285"/>
        <v>0</v>
      </c>
      <c r="EP375" s="192">
        <f t="shared" si="1286"/>
        <v>0</v>
      </c>
      <c r="EQ375" s="192">
        <f t="shared" si="1287"/>
        <v>0</v>
      </c>
      <c r="ER375" s="192">
        <f t="shared" si="1288"/>
        <v>0</v>
      </c>
      <c r="ES375" s="192">
        <f t="shared" si="1289"/>
        <v>0</v>
      </c>
      <c r="ET375" s="192">
        <f t="shared" si="1290"/>
        <v>0</v>
      </c>
      <c r="EU375" s="192">
        <f t="shared" si="1291"/>
        <v>0</v>
      </c>
      <c r="EV375" s="192">
        <f t="shared" si="1292"/>
        <v>0</v>
      </c>
      <c r="EW375" s="192">
        <f t="shared" si="1293"/>
        <v>0</v>
      </c>
      <c r="EX375" s="192">
        <f t="shared" si="1294"/>
        <v>0</v>
      </c>
      <c r="EY375" s="192">
        <f t="shared" si="1295"/>
        <v>0</v>
      </c>
      <c r="EZ375" s="192">
        <f t="shared" si="1296"/>
        <v>0</v>
      </c>
      <c r="FA375" s="192">
        <f t="shared" si="1297"/>
        <v>0</v>
      </c>
      <c r="FB375" s="192">
        <f t="shared" si="1298"/>
        <v>0</v>
      </c>
      <c r="FC375" s="192">
        <f t="shared" si="1299"/>
        <v>0</v>
      </c>
      <c r="FD375" s="192">
        <f t="shared" si="1300"/>
        <v>0</v>
      </c>
      <c r="FE375" s="192">
        <f t="shared" si="1301"/>
        <v>0</v>
      </c>
      <c r="FF375" s="192">
        <f t="shared" si="1302"/>
        <v>0</v>
      </c>
      <c r="FG375" s="192">
        <f t="shared" si="1303"/>
        <v>0</v>
      </c>
      <c r="FH375" s="192">
        <f t="shared" si="1304"/>
        <v>0</v>
      </c>
      <c r="FI375" s="192">
        <f t="shared" si="1305"/>
        <v>0</v>
      </c>
      <c r="FJ375" s="192">
        <f t="shared" si="1306"/>
        <v>0</v>
      </c>
      <c r="FK375" s="192">
        <f t="shared" si="1307"/>
        <v>0</v>
      </c>
      <c r="FL375" s="192">
        <f t="shared" si="1308"/>
        <v>0</v>
      </c>
      <c r="FM375" s="192">
        <f t="shared" si="1309"/>
        <v>0</v>
      </c>
      <c r="FN375" s="192">
        <f t="shared" si="1310"/>
        <v>0</v>
      </c>
      <c r="FO375" s="192">
        <f t="shared" si="1311"/>
        <v>0</v>
      </c>
      <c r="FP375" s="192">
        <f t="shared" si="1312"/>
        <v>0</v>
      </c>
      <c r="FQ375" s="192">
        <f t="shared" si="1313"/>
        <v>0</v>
      </c>
      <c r="FR375" s="192">
        <f t="shared" si="1314"/>
        <v>0</v>
      </c>
      <c r="FS375" s="192">
        <f t="shared" si="1315"/>
        <v>0</v>
      </c>
      <c r="FT375" s="192">
        <f t="shared" si="1316"/>
        <v>0</v>
      </c>
      <c r="FU375" s="192">
        <f t="shared" si="1317"/>
        <v>0</v>
      </c>
      <c r="FV375" s="192">
        <f t="shared" si="1318"/>
        <v>0</v>
      </c>
      <c r="FW375" s="192">
        <f t="shared" si="1319"/>
        <v>0</v>
      </c>
      <c r="FX375" s="192">
        <f t="shared" si="1320"/>
        <v>0</v>
      </c>
      <c r="FY375" s="192">
        <f t="shared" si="1321"/>
        <v>0</v>
      </c>
      <c r="FZ375" s="192">
        <f t="shared" si="1322"/>
        <v>0</v>
      </c>
      <c r="GA375" s="192">
        <f t="shared" si="1323"/>
        <v>0</v>
      </c>
      <c r="GB375" s="192">
        <f t="shared" si="1324"/>
        <v>0</v>
      </c>
      <c r="GC375" s="192">
        <f t="shared" si="1325"/>
        <v>0</v>
      </c>
      <c r="GD375" s="192">
        <f t="shared" si="1326"/>
        <v>0</v>
      </c>
      <c r="GE375" s="192">
        <f t="shared" si="1327"/>
        <v>0</v>
      </c>
      <c r="GF375" s="192">
        <f t="shared" si="1328"/>
        <v>0</v>
      </c>
      <c r="GG375" s="192">
        <f t="shared" si="1329"/>
        <v>0</v>
      </c>
      <c r="GH375" s="192">
        <f t="shared" si="1330"/>
        <v>0</v>
      </c>
      <c r="GI375" s="192">
        <f t="shared" si="1331"/>
        <v>0</v>
      </c>
      <c r="GJ375" s="192">
        <f t="shared" si="1332"/>
        <v>0</v>
      </c>
      <c r="GK375" s="192">
        <f t="shared" si="1333"/>
        <v>0</v>
      </c>
      <c r="GL375" s="192">
        <f t="shared" si="1334"/>
        <v>0</v>
      </c>
      <c r="GM375" s="192">
        <f t="shared" si="1335"/>
        <v>0</v>
      </c>
      <c r="GN375" s="192">
        <f t="shared" si="1336"/>
        <v>0</v>
      </c>
      <c r="GO375" s="192">
        <f t="shared" si="1337"/>
        <v>0</v>
      </c>
      <c r="GP375" s="192">
        <f t="shared" si="1338"/>
        <v>0</v>
      </c>
      <c r="GQ375" s="192">
        <f t="shared" si="1339"/>
        <v>0</v>
      </c>
      <c r="GR375" s="192">
        <f t="shared" si="1340"/>
        <v>0</v>
      </c>
      <c r="GS375" s="192">
        <f t="shared" si="1341"/>
        <v>0</v>
      </c>
      <c r="GT375" s="192">
        <f t="shared" si="1342"/>
        <v>0</v>
      </c>
      <c r="GU375" s="192">
        <f t="shared" si="1343"/>
        <v>0</v>
      </c>
      <c r="GV375" s="192">
        <f t="shared" si="1344"/>
        <v>0</v>
      </c>
      <c r="GW375" s="192">
        <f t="shared" si="1345"/>
        <v>0</v>
      </c>
      <c r="GX375" s="192">
        <f t="shared" si="1346"/>
        <v>0</v>
      </c>
      <c r="GY375" s="192">
        <f t="shared" si="1347"/>
        <v>0</v>
      </c>
      <c r="GZ375" s="192">
        <f t="shared" si="1348"/>
        <v>0</v>
      </c>
      <c r="HA375" s="192">
        <f t="shared" si="1349"/>
        <v>0</v>
      </c>
      <c r="HB375" s="192">
        <f t="shared" si="1350"/>
        <v>0</v>
      </c>
      <c r="HC375" s="192">
        <f t="shared" si="1351"/>
        <v>0</v>
      </c>
      <c r="HD375" s="192">
        <f t="shared" si="1352"/>
        <v>0</v>
      </c>
      <c r="HE375" s="192">
        <f t="shared" si="1353"/>
        <v>0</v>
      </c>
      <c r="HF375" s="192">
        <f t="shared" si="1354"/>
        <v>0</v>
      </c>
      <c r="HG375" s="192">
        <f t="shared" si="1355"/>
        <v>0</v>
      </c>
      <c r="HH375" s="192">
        <f t="shared" si="1356"/>
        <v>0</v>
      </c>
      <c r="HI375" s="192">
        <f t="shared" si="1357"/>
        <v>0</v>
      </c>
      <c r="HJ375" s="192">
        <f t="shared" si="1358"/>
        <v>0</v>
      </c>
      <c r="HK375" s="192">
        <f t="shared" si="1359"/>
        <v>0</v>
      </c>
      <c r="HL375" s="192">
        <f t="shared" si="1360"/>
        <v>0</v>
      </c>
      <c r="HM375" s="192">
        <f t="shared" si="1361"/>
        <v>0</v>
      </c>
      <c r="HN375" s="194">
        <f t="shared" si="1362"/>
        <v>0</v>
      </c>
      <c r="HO375" s="194">
        <f t="shared" si="1363"/>
        <v>0</v>
      </c>
      <c r="HP375" s="194">
        <f t="shared" si="1364"/>
        <v>0</v>
      </c>
      <c r="HQ375" s="194">
        <f t="shared" si="1365"/>
        <v>0</v>
      </c>
      <c r="HR375" s="194">
        <f t="shared" si="1366"/>
        <v>0</v>
      </c>
      <c r="HS375" s="195" t="str">
        <f t="shared" si="1163"/>
        <v/>
      </c>
      <c r="HT375" s="196">
        <f t="shared" si="1159"/>
        <v>0</v>
      </c>
      <c r="HU375" s="196">
        <f t="shared" si="1160"/>
        <v>0</v>
      </c>
      <c r="HV375" s="197" t="str">
        <f t="shared" si="1164"/>
        <v/>
      </c>
      <c r="HW375" s="197" t="str">
        <f t="shared" si="1367"/>
        <v/>
      </c>
      <c r="HX375" s="197" t="str">
        <f t="shared" si="1368"/>
        <v/>
      </c>
      <c r="HY375" s="195" t="str">
        <f t="shared" si="1165"/>
        <v/>
      </c>
      <c r="HZ375" s="30">
        <f t="shared" si="1161"/>
        <v>0</v>
      </c>
      <c r="IA375" s="198">
        <f t="shared" si="1166"/>
        <v>0</v>
      </c>
      <c r="IB375" s="195"/>
      <c r="IC375" s="195">
        <f t="shared" si="1369"/>
        <v>0</v>
      </c>
      <c r="ID375" s="195">
        <f t="shared" si="1167"/>
        <v>0</v>
      </c>
      <c r="IE375" s="195">
        <f t="shared" si="1370"/>
        <v>0</v>
      </c>
      <c r="IF375" s="195">
        <f t="shared" si="1168"/>
        <v>0</v>
      </c>
      <c r="IG375" s="307">
        <f t="shared" si="1169"/>
        <v>0</v>
      </c>
      <c r="IH375" s="307">
        <f t="shared" si="1170"/>
        <v>0</v>
      </c>
      <c r="II375" s="44">
        <f t="shared" si="1171"/>
        <v>0</v>
      </c>
      <c r="IJ375" s="44">
        <f t="shared" si="1371"/>
        <v>0</v>
      </c>
      <c r="IK375" s="44">
        <f t="shared" si="1372"/>
        <v>0</v>
      </c>
      <c r="IL375" s="44">
        <f t="shared" si="1373"/>
        <v>0</v>
      </c>
      <c r="IM375" s="44">
        <f t="shared" si="1374"/>
        <v>0</v>
      </c>
      <c r="IN375" s="44">
        <f t="shared" si="1375"/>
        <v>0</v>
      </c>
      <c r="IO375" s="44">
        <f t="shared" si="1376"/>
        <v>0</v>
      </c>
    </row>
    <row r="376" spans="1:249" ht="18" customHeight="1">
      <c r="A376" s="188">
        <v>370</v>
      </c>
      <c r="B376" s="326"/>
      <c r="C376" s="289"/>
      <c r="D376" s="199"/>
      <c r="E376" s="189"/>
      <c r="F376" s="189"/>
      <c r="G376" s="190"/>
      <c r="H376" s="190"/>
      <c r="I376" s="272"/>
      <c r="J376" s="207"/>
      <c r="K376" s="214" t="str">
        <f t="shared" si="1172"/>
        <v/>
      </c>
      <c r="L376" s="200" t="str">
        <f t="shared" si="1173"/>
        <v/>
      </c>
      <c r="M376" s="200" t="str">
        <f t="shared" si="1174"/>
        <v/>
      </c>
      <c r="N376" s="209" t="str">
        <f t="shared" si="1162"/>
        <v/>
      </c>
      <c r="O376" s="208" t="str">
        <f>IFERROR(IF(D376="","",IF(K376="","",IF(I376="","",IF(F376="F",VLOOKUP(K376,F!A:G,2,0),IF(F376="M",VLOOKUP(K376,M!A:G,2,0),""))))),0)</f>
        <v/>
      </c>
      <c r="P376" s="191" t="str">
        <f>IFERROR(IF(D376="","",IF(K376="","",IF(I376="","",IF(F376="F",VLOOKUP(K376,F!A:G,3,0),IF(F376="M",VLOOKUP(K376,M!A:G,3,0),""))))),0)</f>
        <v/>
      </c>
      <c r="Q376" s="191" t="str">
        <f>IFERROR(IF(D376="","",IF(K376="","",IF(I376="","",IF(F376="F",VLOOKUP(K376,F!A:G,4,0),IF(F376="M",VLOOKUP(K376,M!A:G,4,0),""))))),0)</f>
        <v/>
      </c>
      <c r="R376" s="191" t="str">
        <f>IFERROR(IF(D376="","",IF(K376="","",IF(I376="","",IF(F376="F",VLOOKUP(K376,F!A:G,5,0),IF(F376="M",VLOOKUP(K376,M!A:G,5,0),""))))),0)</f>
        <v/>
      </c>
      <c r="S376" s="191" t="str">
        <f>IFERROR(IF(D376="","",IF(K376="","",IF(I376="","",IF(F376="F",VLOOKUP(K376,F!A:G,6,0),IF(F376="M",VLOOKUP(K376,M!A:G,6,0),""))))),0)</f>
        <v/>
      </c>
      <c r="T376" s="191" t="str">
        <f>IFERROR(IF(D376="","",IF(K376="","",IF(I376="","",IF(F376="F",VLOOKUP(K376,F!A:G,7,0),IF(F376="M",VLOOKUP(K376,M!A:G,7,0),""))))),0)</f>
        <v/>
      </c>
      <c r="U376" s="191" t="str">
        <f>IFERROR(IF(D376="","",IF(K376="","",IF(J376="","",IF(F376="F",VLOOKUP(K376,F!A:M,8,0),IF(F376="M",VLOOKUP(K376,M!A:M,8,0),""))))),0)</f>
        <v/>
      </c>
      <c r="V376" s="191" t="str">
        <f>IFERROR(IF(D376="","",IF(K376="","",IF(J376="","",IF(F376="F",VLOOKUP(K376,F!A:M,9,0),IF(F376="M",VLOOKUP(K376,M!A:M,9,0),""))))),0)</f>
        <v/>
      </c>
      <c r="W376" s="191" t="str">
        <f>IFERROR(IF(D376="","",IF(K376="","",IF(J376="","",IF(F376="F",VLOOKUP(K376,F!A:M,10,0),IF(F376="M",VLOOKUP(K376,M!A:M,10,0),""))))),0)</f>
        <v/>
      </c>
      <c r="X376" s="191" t="str">
        <f>IFERROR(IF(D376="","",IF(K376="","",IF(J376="","",IF(F376="F",VLOOKUP(K376,F!A:M,11,0),IF(F376="M",VLOOKUP(K376,M!A:M,11,0),""))))),0)</f>
        <v/>
      </c>
      <c r="Y376" s="191" t="str">
        <f>IFERROR(IF(D376="","",IF(K376="","",IF(J376="","",IF(F376="F",VLOOKUP(K376,F!A:M,12,0),IF(F376="M",VLOOKUP(K376,M!A:M,12,0),""))))),0)</f>
        <v/>
      </c>
      <c r="Z376" s="191" t="str">
        <f>IFERROR(IF(D376="","",IF(K376="","",IF(J376="","",IF(F376="F",VLOOKUP(K376,F!A:M,13,0),IF(F376="M",VLOOKUP(K376,M!A:M,13,0),""))))),0)</f>
        <v/>
      </c>
      <c r="AA376" s="191" t="str">
        <f>IFERROR(IF(D376="","",IF(F376="","",IF(J376="","",IF(K376="","",IF(AND(K376&gt;23,K376&lt;=60),IF(F376="F",VLOOKUP(MROUND(HZ376,0.5),'F-Weight for Length'!K:S,2,0),VLOOKUP(MROUND(HZ376,0.5),'M-Weight for Length'!K:S,2,0)),IF(K376&gt;60,IF(F376="F",VLOOKUP(K376,'F-Weight for Length'!U:AC,2,0),VLOOKUP(K376,'M-Weight for Length'!U:AC,2,0)),IF(F376="F",VLOOKUP(MROUND(HZ376,0.5),'F-Weight for Length'!A:I,2,0),VLOOKUP(MROUND(HZ376,0.5),'M-Weight for Length'!A:I,2,0)))))))),0)</f>
        <v/>
      </c>
      <c r="AB376" s="191" t="str">
        <f>IFERROR(IF(D376="","",IF(F376="","",IF(J376="","",IF(K376="","",IF(AND(K376&gt;23,K376&lt;=60),IF(F376="F",VLOOKUP(MROUND(HZ376,0.5),'F-Weight for Length'!K:S,3,0),VLOOKUP(MROUND(HZ376,0.5),'M-Weight for Length'!K:S,3,0)),IF(K376&gt;60,IF(F376="F",VLOOKUP(K376,'F-Weight for Length'!U:AC,3,0),VLOOKUP(K376,'M-Weight for Length'!U:AC,3,0)),IF(F376="F",VLOOKUP(MROUND(HZ376,0.5),'F-Weight for Length'!A:I,3,0),VLOOKUP(MROUND(HZ376,0.5),'M-Weight for Length'!A:I,3,0)))))))),0)</f>
        <v/>
      </c>
      <c r="AC376" s="191" t="str">
        <f>IFERROR(IF(D376="","",IF(F376="","",IF(J376="","",IF(K376="","",IF(AND(K376&gt;23,K376&lt;=60),IF(F376="F",VLOOKUP(MROUND(HZ376,0.5),'F-Weight for Length'!K:S,4,0),VLOOKUP(MROUND(HZ376,0.5),'M-Weight for Length'!K:S,4,0)),IF(K376&gt;60,IF(F376="F",VLOOKUP(K376,'F-Weight for Length'!U:AC,4,0),VLOOKUP(K376,'M-Weight for Length'!U:AC,4,0)),IF(F376="F",VLOOKUP(MROUND(HZ376,0.5),'F-Weight for Length'!A:I,4,0),VLOOKUP(MROUND(HZ376,0.5),'M-Weight for Length'!A:I,4,0)))))))),0)</f>
        <v/>
      </c>
      <c r="AD376" s="191" t="str">
        <f>IFERROR(IF(D376="","",IF(F376="","",IF(J376="","",IF(K376="","",IF(AND(K376&gt;23,K376&lt;=60),IF(F376="F",VLOOKUP(MROUND(HZ376,0.5),'F-Weight for Length'!K:S,5,0),VLOOKUP(MROUND(HZ376,0.5),'M-Weight for Length'!K:S,5,0)),IF(K376&gt;60,IF(F376="F",VLOOKUP(K376,'F-Weight for Length'!U:AC,5,0),VLOOKUP(K376,'M-Weight for Length'!U:AC,5,0)),IF(F376="F",VLOOKUP(MROUND(HZ376,0.5),'F-Weight for Length'!A:I,5,0),VLOOKUP(MROUND(HZ376,0.5),'M-Weight for Length'!A:I,5,0)))))))),0)</f>
        <v/>
      </c>
      <c r="AE376" s="191" t="str">
        <f>IFERROR(IF(D376="","",IF(F376="","",IF(J376="","",IF(K376="","",IF(AND(K376&gt;23,K376&lt;=60),IF(F376="F",VLOOKUP(MROUND(HZ376,0.5),'F-Weight for Length'!K:S,6,0),VLOOKUP(MROUND(HZ376,0.5),'M-Weight for Length'!K:S,6,0)),IF(K376&gt;60,IF(F376="F",VLOOKUP(K376,'F-Weight for Length'!U:AC,6,0),VLOOKUP(K376,'M-Weight for Length'!U:AC,6,0)),IF(F376="F",VLOOKUP(MROUND(HZ376,0.5),'F-Weight for Length'!A:I,6,0),VLOOKUP(MROUND(HZ376,0.5),'M-Weight for Length'!A:I,6,0)))))))),0)</f>
        <v/>
      </c>
      <c r="AF376" s="191" t="str">
        <f>IFERROR(IF(D376="","",IF(F376="","",IF(J376="","",IF(K376="","",IF(AND(K376&gt;23,K376&lt;=60),IF(F376="F",VLOOKUP(MROUND(HZ376,0.5),'F-Weight for Length'!K:S,7,0),VLOOKUP(MROUND(HZ376,0.5),'M-Weight for Length'!K:S,7,0)),IF(K376&gt;60,IF(F376="F",VLOOKUP(K376,'F-Weight for Length'!U:AC,7,0),VLOOKUP(K376,'M-Weight for Length'!U:AC,7,0)),IF(F376="F",VLOOKUP(MROUND(HZ376,0.5),'F-Weight for Length'!A:I,7,0),VLOOKUP(MROUND(HZ376,0.5),'M-Weight for Length'!A:I,7,0)))))))),0)</f>
        <v/>
      </c>
      <c r="AG376" s="191" t="str">
        <f>IFERROR(IF(D376="","",IF(F376="","",IF(J376="","",IF(K376="","",IF(AND(K376&gt;23,K376&lt;=60),IF(F376="F",VLOOKUP(MROUND(HZ376,0.5),'F-Weight for Length'!K:S,8,0),VLOOKUP(MROUND(HZ376,0.5),'M-Weight for Length'!K:S,8,0)),IF(K376&gt;60,IF(F376="F",VLOOKUP(K376,'F-Weight for Length'!U:AC,8,0),VLOOKUP(K376,'M-Weight for Length'!U:AC,8,0)),IF(F376="F",VLOOKUP(MROUND(HZ376,0.5),'F-Weight for Length'!A:I,8,0),VLOOKUP(MROUND(HZ376,0.5),'M-Weight for Length'!A:I,8,0)))))))),0)</f>
        <v/>
      </c>
      <c r="AH376" s="191" t="str">
        <f>IFERROR(IF(D376="","",IF(F376="","",IF(J376="","",IF(K376="","",IF(AND(K376&gt;23,K376&lt;=60),IF(F376="F",VLOOKUP(MROUND(HZ376,0.5),'F-Weight for Length'!K:S,9,0),VLOOKUP(MROUND(HZ376,0.5),'M-Weight for Length'!K:S,9,0)),IF(K376&gt;60,IF(F376="F",VLOOKUP(K376,'F-Weight for Length'!U:AC,9,0),VLOOKUP(K376,'M-Weight for Length'!U:AC,9,0)),IF(F376="F",VLOOKUP(MROUND(HZ376,0.5),'F-Weight for Length'!A:I,9,0),VLOOKUP(MROUND(HZ376,0.5),'M-Weight for Length'!A:I,9,0)))))))),0)</f>
        <v/>
      </c>
      <c r="AI376" s="192">
        <f t="shared" si="1175"/>
        <v>0</v>
      </c>
      <c r="AJ376" s="192">
        <f t="shared" si="1176"/>
        <v>0</v>
      </c>
      <c r="AK376" s="192">
        <f t="shared" si="1177"/>
        <v>0</v>
      </c>
      <c r="AL376" s="192">
        <f t="shared" si="1178"/>
        <v>0</v>
      </c>
      <c r="AM376" s="192">
        <f t="shared" si="1179"/>
        <v>0</v>
      </c>
      <c r="AN376" s="192">
        <f t="shared" si="1180"/>
        <v>0</v>
      </c>
      <c r="AO376" s="192">
        <f t="shared" si="1181"/>
        <v>0</v>
      </c>
      <c r="AP376" s="192">
        <f t="shared" si="1182"/>
        <v>0</v>
      </c>
      <c r="AQ376" s="192">
        <f t="shared" si="1183"/>
        <v>0</v>
      </c>
      <c r="AR376" s="192">
        <f t="shared" si="1184"/>
        <v>0</v>
      </c>
      <c r="AS376" s="192">
        <f t="shared" si="1185"/>
        <v>0</v>
      </c>
      <c r="AT376" s="192">
        <f t="shared" si="1186"/>
        <v>0</v>
      </c>
      <c r="AU376" s="192">
        <f t="shared" si="1187"/>
        <v>0</v>
      </c>
      <c r="AV376" s="192">
        <f t="shared" si="1188"/>
        <v>0</v>
      </c>
      <c r="AW376" s="192">
        <f t="shared" si="1189"/>
        <v>0</v>
      </c>
      <c r="AX376" s="192">
        <f t="shared" si="1190"/>
        <v>0</v>
      </c>
      <c r="AY376" s="192">
        <f t="shared" si="1191"/>
        <v>0</v>
      </c>
      <c r="AZ376" s="192">
        <f t="shared" si="1192"/>
        <v>0</v>
      </c>
      <c r="BA376" s="192">
        <f t="shared" si="1193"/>
        <v>0</v>
      </c>
      <c r="BB376" s="192">
        <f t="shared" si="1194"/>
        <v>0</v>
      </c>
      <c r="BC376" s="192">
        <f t="shared" si="1195"/>
        <v>0</v>
      </c>
      <c r="BD376" s="192">
        <f t="shared" si="1196"/>
        <v>0</v>
      </c>
      <c r="BE376" s="192">
        <f t="shared" si="1197"/>
        <v>0</v>
      </c>
      <c r="BF376" s="192">
        <f t="shared" si="1198"/>
        <v>0</v>
      </c>
      <c r="BG376" s="192">
        <f t="shared" si="1199"/>
        <v>0</v>
      </c>
      <c r="BH376" s="192">
        <f t="shared" si="1200"/>
        <v>0</v>
      </c>
      <c r="BI376" s="192">
        <f t="shared" si="1201"/>
        <v>0</v>
      </c>
      <c r="BJ376" s="192">
        <f t="shared" si="1202"/>
        <v>0</v>
      </c>
      <c r="BK376" s="192">
        <f t="shared" si="1203"/>
        <v>0</v>
      </c>
      <c r="BL376" s="192">
        <f t="shared" si="1204"/>
        <v>0</v>
      </c>
      <c r="BM376" s="192">
        <f t="shared" si="1205"/>
        <v>0</v>
      </c>
      <c r="BN376" s="192">
        <f t="shared" si="1206"/>
        <v>0</v>
      </c>
      <c r="BO376" s="192">
        <f t="shared" si="1207"/>
        <v>0</v>
      </c>
      <c r="BP376" s="192">
        <f t="shared" si="1208"/>
        <v>0</v>
      </c>
      <c r="BQ376" s="192">
        <f t="shared" si="1209"/>
        <v>0</v>
      </c>
      <c r="BR376" s="192">
        <f t="shared" si="1210"/>
        <v>0</v>
      </c>
      <c r="BS376" s="192">
        <f t="shared" si="1211"/>
        <v>0</v>
      </c>
      <c r="BT376" s="192">
        <f t="shared" si="1212"/>
        <v>0</v>
      </c>
      <c r="BU376" s="192">
        <f t="shared" si="1213"/>
        <v>0</v>
      </c>
      <c r="BV376" s="192">
        <f t="shared" si="1214"/>
        <v>0</v>
      </c>
      <c r="BW376" s="192">
        <f t="shared" si="1215"/>
        <v>0</v>
      </c>
      <c r="BX376" s="192">
        <f t="shared" si="1216"/>
        <v>0</v>
      </c>
      <c r="BY376" s="192">
        <f t="shared" si="1217"/>
        <v>0</v>
      </c>
      <c r="BZ376" s="192">
        <f t="shared" si="1218"/>
        <v>0</v>
      </c>
      <c r="CA376" s="192">
        <f t="shared" si="1219"/>
        <v>0</v>
      </c>
      <c r="CB376" s="192">
        <f t="shared" si="1220"/>
        <v>0</v>
      </c>
      <c r="CC376" s="192">
        <f t="shared" si="1221"/>
        <v>0</v>
      </c>
      <c r="CD376" s="192">
        <f t="shared" si="1222"/>
        <v>0</v>
      </c>
      <c r="CE376" s="192">
        <f t="shared" si="1223"/>
        <v>0</v>
      </c>
      <c r="CF376" s="192">
        <f t="shared" si="1224"/>
        <v>0</v>
      </c>
      <c r="CG376" s="192">
        <f t="shared" si="1225"/>
        <v>0</v>
      </c>
      <c r="CH376" s="192">
        <f t="shared" si="1226"/>
        <v>0</v>
      </c>
      <c r="CI376" s="192">
        <f t="shared" si="1227"/>
        <v>0</v>
      </c>
      <c r="CJ376" s="192">
        <f t="shared" si="1228"/>
        <v>0</v>
      </c>
      <c r="CK376" s="192">
        <f t="shared" si="1229"/>
        <v>0</v>
      </c>
      <c r="CL376" s="192">
        <f t="shared" si="1230"/>
        <v>0</v>
      </c>
      <c r="CM376" s="192">
        <f t="shared" si="1231"/>
        <v>0</v>
      </c>
      <c r="CN376" s="192">
        <f t="shared" si="1232"/>
        <v>0</v>
      </c>
      <c r="CO376" s="192">
        <f t="shared" si="1233"/>
        <v>0</v>
      </c>
      <c r="CP376" s="192">
        <f t="shared" si="1234"/>
        <v>0</v>
      </c>
      <c r="CQ376" s="192">
        <f t="shared" si="1235"/>
        <v>0</v>
      </c>
      <c r="CR376" s="192">
        <f t="shared" si="1236"/>
        <v>0</v>
      </c>
      <c r="CS376" s="192">
        <f t="shared" si="1237"/>
        <v>0</v>
      </c>
      <c r="CT376" s="192">
        <f t="shared" si="1238"/>
        <v>0</v>
      </c>
      <c r="CU376" s="192">
        <f t="shared" si="1239"/>
        <v>0</v>
      </c>
      <c r="CV376" s="192">
        <f t="shared" si="1240"/>
        <v>0</v>
      </c>
      <c r="CW376" s="192">
        <f t="shared" si="1241"/>
        <v>0</v>
      </c>
      <c r="CX376" s="192">
        <f t="shared" si="1242"/>
        <v>0</v>
      </c>
      <c r="CY376" s="192">
        <f t="shared" si="1243"/>
        <v>0</v>
      </c>
      <c r="CZ376" s="192">
        <f t="shared" si="1244"/>
        <v>0</v>
      </c>
      <c r="DA376" s="192">
        <f t="shared" si="1245"/>
        <v>0</v>
      </c>
      <c r="DB376" s="192">
        <f t="shared" si="1246"/>
        <v>0</v>
      </c>
      <c r="DC376" s="192">
        <f t="shared" si="1247"/>
        <v>0</v>
      </c>
      <c r="DD376" s="192">
        <f t="shared" si="1248"/>
        <v>0</v>
      </c>
      <c r="DE376" s="192">
        <f t="shared" si="1249"/>
        <v>0</v>
      </c>
      <c r="DF376" s="192">
        <f t="shared" si="1250"/>
        <v>0</v>
      </c>
      <c r="DG376" s="192">
        <f t="shared" si="1251"/>
        <v>0</v>
      </c>
      <c r="DH376" s="192">
        <f t="shared" si="1252"/>
        <v>0</v>
      </c>
      <c r="DI376" s="192">
        <f t="shared" si="1253"/>
        <v>0</v>
      </c>
      <c r="DJ376" s="192">
        <f t="shared" si="1254"/>
        <v>0</v>
      </c>
      <c r="DK376" s="192">
        <f t="shared" si="1255"/>
        <v>0</v>
      </c>
      <c r="DL376" s="192">
        <f t="shared" si="1256"/>
        <v>0</v>
      </c>
      <c r="DM376" s="192">
        <f t="shared" si="1257"/>
        <v>0</v>
      </c>
      <c r="DN376" s="192">
        <f t="shared" si="1258"/>
        <v>0</v>
      </c>
      <c r="DO376" s="192">
        <f t="shared" si="1259"/>
        <v>0</v>
      </c>
      <c r="DP376" s="192">
        <f t="shared" si="1260"/>
        <v>0</v>
      </c>
      <c r="DQ376" s="192">
        <f t="shared" si="1261"/>
        <v>0</v>
      </c>
      <c r="DR376" s="192">
        <f t="shared" si="1262"/>
        <v>0</v>
      </c>
      <c r="DS376" s="192">
        <f t="shared" si="1263"/>
        <v>0</v>
      </c>
      <c r="DT376" s="192">
        <f t="shared" si="1264"/>
        <v>0</v>
      </c>
      <c r="DU376" s="192">
        <f t="shared" si="1265"/>
        <v>0</v>
      </c>
      <c r="DV376" s="193">
        <f t="shared" si="1266"/>
        <v>0</v>
      </c>
      <c r="DW376" s="193">
        <f t="shared" si="1267"/>
        <v>0</v>
      </c>
      <c r="DX376" s="193">
        <f t="shared" si="1268"/>
        <v>0</v>
      </c>
      <c r="DY376" s="193">
        <f t="shared" si="1269"/>
        <v>0</v>
      </c>
      <c r="DZ376" s="193">
        <f t="shared" si="1270"/>
        <v>0</v>
      </c>
      <c r="EA376" s="192">
        <f t="shared" si="1271"/>
        <v>0</v>
      </c>
      <c r="EB376" s="192">
        <f t="shared" si="1272"/>
        <v>0</v>
      </c>
      <c r="EC376" s="192">
        <f t="shared" si="1273"/>
        <v>0</v>
      </c>
      <c r="ED376" s="192">
        <f t="shared" si="1274"/>
        <v>0</v>
      </c>
      <c r="EE376" s="192">
        <f t="shared" si="1275"/>
        <v>0</v>
      </c>
      <c r="EF376" s="192">
        <f t="shared" si="1276"/>
        <v>0</v>
      </c>
      <c r="EG376" s="192">
        <f t="shared" si="1277"/>
        <v>0</v>
      </c>
      <c r="EH376" s="192">
        <f t="shared" si="1278"/>
        <v>0</v>
      </c>
      <c r="EI376" s="192">
        <f t="shared" si="1279"/>
        <v>0</v>
      </c>
      <c r="EJ376" s="192">
        <f t="shared" si="1280"/>
        <v>0</v>
      </c>
      <c r="EK376" s="192">
        <f t="shared" si="1281"/>
        <v>0</v>
      </c>
      <c r="EL376" s="192">
        <f t="shared" si="1282"/>
        <v>0</v>
      </c>
      <c r="EM376" s="192">
        <f t="shared" si="1283"/>
        <v>0</v>
      </c>
      <c r="EN376" s="192">
        <f t="shared" si="1284"/>
        <v>0</v>
      </c>
      <c r="EO376" s="192">
        <f t="shared" si="1285"/>
        <v>0</v>
      </c>
      <c r="EP376" s="192">
        <f t="shared" si="1286"/>
        <v>0</v>
      </c>
      <c r="EQ376" s="192">
        <f t="shared" si="1287"/>
        <v>0</v>
      </c>
      <c r="ER376" s="192">
        <f t="shared" si="1288"/>
        <v>0</v>
      </c>
      <c r="ES376" s="192">
        <f t="shared" si="1289"/>
        <v>0</v>
      </c>
      <c r="ET376" s="192">
        <f t="shared" si="1290"/>
        <v>0</v>
      </c>
      <c r="EU376" s="192">
        <f t="shared" si="1291"/>
        <v>0</v>
      </c>
      <c r="EV376" s="192">
        <f t="shared" si="1292"/>
        <v>0</v>
      </c>
      <c r="EW376" s="192">
        <f t="shared" si="1293"/>
        <v>0</v>
      </c>
      <c r="EX376" s="192">
        <f t="shared" si="1294"/>
        <v>0</v>
      </c>
      <c r="EY376" s="192">
        <f t="shared" si="1295"/>
        <v>0</v>
      </c>
      <c r="EZ376" s="192">
        <f t="shared" si="1296"/>
        <v>0</v>
      </c>
      <c r="FA376" s="192">
        <f t="shared" si="1297"/>
        <v>0</v>
      </c>
      <c r="FB376" s="192">
        <f t="shared" si="1298"/>
        <v>0</v>
      </c>
      <c r="FC376" s="192">
        <f t="shared" si="1299"/>
        <v>0</v>
      </c>
      <c r="FD376" s="192">
        <f t="shared" si="1300"/>
        <v>0</v>
      </c>
      <c r="FE376" s="192">
        <f t="shared" si="1301"/>
        <v>0</v>
      </c>
      <c r="FF376" s="192">
        <f t="shared" si="1302"/>
        <v>0</v>
      </c>
      <c r="FG376" s="192">
        <f t="shared" si="1303"/>
        <v>0</v>
      </c>
      <c r="FH376" s="192">
        <f t="shared" si="1304"/>
        <v>0</v>
      </c>
      <c r="FI376" s="192">
        <f t="shared" si="1305"/>
        <v>0</v>
      </c>
      <c r="FJ376" s="192">
        <f t="shared" si="1306"/>
        <v>0</v>
      </c>
      <c r="FK376" s="192">
        <f t="shared" si="1307"/>
        <v>0</v>
      </c>
      <c r="FL376" s="192">
        <f t="shared" si="1308"/>
        <v>0</v>
      </c>
      <c r="FM376" s="192">
        <f t="shared" si="1309"/>
        <v>0</v>
      </c>
      <c r="FN376" s="192">
        <f t="shared" si="1310"/>
        <v>0</v>
      </c>
      <c r="FO376" s="192">
        <f t="shared" si="1311"/>
        <v>0</v>
      </c>
      <c r="FP376" s="192">
        <f t="shared" si="1312"/>
        <v>0</v>
      </c>
      <c r="FQ376" s="192">
        <f t="shared" si="1313"/>
        <v>0</v>
      </c>
      <c r="FR376" s="192">
        <f t="shared" si="1314"/>
        <v>0</v>
      </c>
      <c r="FS376" s="192">
        <f t="shared" si="1315"/>
        <v>0</v>
      </c>
      <c r="FT376" s="192">
        <f t="shared" si="1316"/>
        <v>0</v>
      </c>
      <c r="FU376" s="192">
        <f t="shared" si="1317"/>
        <v>0</v>
      </c>
      <c r="FV376" s="192">
        <f t="shared" si="1318"/>
        <v>0</v>
      </c>
      <c r="FW376" s="192">
        <f t="shared" si="1319"/>
        <v>0</v>
      </c>
      <c r="FX376" s="192">
        <f t="shared" si="1320"/>
        <v>0</v>
      </c>
      <c r="FY376" s="192">
        <f t="shared" si="1321"/>
        <v>0</v>
      </c>
      <c r="FZ376" s="192">
        <f t="shared" si="1322"/>
        <v>0</v>
      </c>
      <c r="GA376" s="192">
        <f t="shared" si="1323"/>
        <v>0</v>
      </c>
      <c r="GB376" s="192">
        <f t="shared" si="1324"/>
        <v>0</v>
      </c>
      <c r="GC376" s="192">
        <f t="shared" si="1325"/>
        <v>0</v>
      </c>
      <c r="GD376" s="192">
        <f t="shared" si="1326"/>
        <v>0</v>
      </c>
      <c r="GE376" s="192">
        <f t="shared" si="1327"/>
        <v>0</v>
      </c>
      <c r="GF376" s="192">
        <f t="shared" si="1328"/>
        <v>0</v>
      </c>
      <c r="GG376" s="192">
        <f t="shared" si="1329"/>
        <v>0</v>
      </c>
      <c r="GH376" s="192">
        <f t="shared" si="1330"/>
        <v>0</v>
      </c>
      <c r="GI376" s="192">
        <f t="shared" si="1331"/>
        <v>0</v>
      </c>
      <c r="GJ376" s="192">
        <f t="shared" si="1332"/>
        <v>0</v>
      </c>
      <c r="GK376" s="192">
        <f t="shared" si="1333"/>
        <v>0</v>
      </c>
      <c r="GL376" s="192">
        <f t="shared" si="1334"/>
        <v>0</v>
      </c>
      <c r="GM376" s="192">
        <f t="shared" si="1335"/>
        <v>0</v>
      </c>
      <c r="GN376" s="192">
        <f t="shared" si="1336"/>
        <v>0</v>
      </c>
      <c r="GO376" s="192">
        <f t="shared" si="1337"/>
        <v>0</v>
      </c>
      <c r="GP376" s="192">
        <f t="shared" si="1338"/>
        <v>0</v>
      </c>
      <c r="GQ376" s="192">
        <f t="shared" si="1339"/>
        <v>0</v>
      </c>
      <c r="GR376" s="192">
        <f t="shared" si="1340"/>
        <v>0</v>
      </c>
      <c r="GS376" s="192">
        <f t="shared" si="1341"/>
        <v>0</v>
      </c>
      <c r="GT376" s="192">
        <f t="shared" si="1342"/>
        <v>0</v>
      </c>
      <c r="GU376" s="192">
        <f t="shared" si="1343"/>
        <v>0</v>
      </c>
      <c r="GV376" s="192">
        <f t="shared" si="1344"/>
        <v>0</v>
      </c>
      <c r="GW376" s="192">
        <f t="shared" si="1345"/>
        <v>0</v>
      </c>
      <c r="GX376" s="192">
        <f t="shared" si="1346"/>
        <v>0</v>
      </c>
      <c r="GY376" s="192">
        <f t="shared" si="1347"/>
        <v>0</v>
      </c>
      <c r="GZ376" s="192">
        <f t="shared" si="1348"/>
        <v>0</v>
      </c>
      <c r="HA376" s="192">
        <f t="shared" si="1349"/>
        <v>0</v>
      </c>
      <c r="HB376" s="192">
        <f t="shared" si="1350"/>
        <v>0</v>
      </c>
      <c r="HC376" s="192">
        <f t="shared" si="1351"/>
        <v>0</v>
      </c>
      <c r="HD376" s="192">
        <f t="shared" si="1352"/>
        <v>0</v>
      </c>
      <c r="HE376" s="192">
        <f t="shared" si="1353"/>
        <v>0</v>
      </c>
      <c r="HF376" s="192">
        <f t="shared" si="1354"/>
        <v>0</v>
      </c>
      <c r="HG376" s="192">
        <f t="shared" si="1355"/>
        <v>0</v>
      </c>
      <c r="HH376" s="192">
        <f t="shared" si="1356"/>
        <v>0</v>
      </c>
      <c r="HI376" s="192">
        <f t="shared" si="1357"/>
        <v>0</v>
      </c>
      <c r="HJ376" s="192">
        <f t="shared" si="1358"/>
        <v>0</v>
      </c>
      <c r="HK376" s="192">
        <f t="shared" si="1359"/>
        <v>0</v>
      </c>
      <c r="HL376" s="192">
        <f t="shared" si="1360"/>
        <v>0</v>
      </c>
      <c r="HM376" s="192">
        <f t="shared" si="1361"/>
        <v>0</v>
      </c>
      <c r="HN376" s="194">
        <f t="shared" si="1362"/>
        <v>0</v>
      </c>
      <c r="HO376" s="194">
        <f t="shared" si="1363"/>
        <v>0</v>
      </c>
      <c r="HP376" s="194">
        <f t="shared" si="1364"/>
        <v>0</v>
      </c>
      <c r="HQ376" s="194">
        <f t="shared" si="1365"/>
        <v>0</v>
      </c>
      <c r="HR376" s="194">
        <f t="shared" si="1366"/>
        <v>0</v>
      </c>
      <c r="HS376" s="195" t="str">
        <f t="shared" si="1163"/>
        <v/>
      </c>
      <c r="HT376" s="196">
        <f t="shared" si="1159"/>
        <v>0</v>
      </c>
      <c r="HU376" s="196">
        <f t="shared" si="1160"/>
        <v>0</v>
      </c>
      <c r="HV376" s="197" t="str">
        <f t="shared" si="1164"/>
        <v/>
      </c>
      <c r="HW376" s="197" t="str">
        <f t="shared" si="1367"/>
        <v/>
      </c>
      <c r="HX376" s="197" t="str">
        <f t="shared" si="1368"/>
        <v/>
      </c>
      <c r="HY376" s="195" t="str">
        <f t="shared" si="1165"/>
        <v/>
      </c>
      <c r="HZ376" s="30">
        <f t="shared" si="1161"/>
        <v>0</v>
      </c>
      <c r="IA376" s="198">
        <f t="shared" si="1166"/>
        <v>0</v>
      </c>
      <c r="IB376" s="195"/>
      <c r="IC376" s="195">
        <f t="shared" si="1369"/>
        <v>0</v>
      </c>
      <c r="ID376" s="195">
        <f t="shared" si="1167"/>
        <v>0</v>
      </c>
      <c r="IE376" s="195">
        <f t="shared" si="1370"/>
        <v>0</v>
      </c>
      <c r="IF376" s="195">
        <f t="shared" si="1168"/>
        <v>0</v>
      </c>
      <c r="IG376" s="307">
        <f t="shared" si="1169"/>
        <v>0</v>
      </c>
      <c r="IH376" s="307">
        <f t="shared" si="1170"/>
        <v>0</v>
      </c>
      <c r="II376" s="44">
        <f t="shared" si="1171"/>
        <v>0</v>
      </c>
      <c r="IJ376" s="44">
        <f t="shared" si="1371"/>
        <v>0</v>
      </c>
      <c r="IK376" s="44">
        <f t="shared" si="1372"/>
        <v>0</v>
      </c>
      <c r="IL376" s="44">
        <f t="shared" si="1373"/>
        <v>0</v>
      </c>
      <c r="IM376" s="44">
        <f t="shared" si="1374"/>
        <v>0</v>
      </c>
      <c r="IN376" s="44">
        <f t="shared" si="1375"/>
        <v>0</v>
      </c>
      <c r="IO376" s="44">
        <f t="shared" si="1376"/>
        <v>0</v>
      </c>
    </row>
    <row r="377" spans="1:249" ht="18" customHeight="1">
      <c r="A377" s="188">
        <v>371</v>
      </c>
      <c r="B377" s="326"/>
      <c r="C377" s="289"/>
      <c r="D377" s="199"/>
      <c r="E377" s="189"/>
      <c r="F377" s="189"/>
      <c r="G377" s="190"/>
      <c r="H377" s="190"/>
      <c r="I377" s="272"/>
      <c r="J377" s="207"/>
      <c r="K377" s="214" t="str">
        <f t="shared" si="1172"/>
        <v/>
      </c>
      <c r="L377" s="200" t="str">
        <f t="shared" si="1173"/>
        <v/>
      </c>
      <c r="M377" s="200" t="str">
        <f t="shared" si="1174"/>
        <v/>
      </c>
      <c r="N377" s="209" t="str">
        <f t="shared" si="1162"/>
        <v/>
      </c>
      <c r="O377" s="208" t="str">
        <f>IFERROR(IF(D377="","",IF(K377="","",IF(I377="","",IF(F377="F",VLOOKUP(K377,F!A:G,2,0),IF(F377="M",VLOOKUP(K377,M!A:G,2,0),""))))),0)</f>
        <v/>
      </c>
      <c r="P377" s="191" t="str">
        <f>IFERROR(IF(D377="","",IF(K377="","",IF(I377="","",IF(F377="F",VLOOKUP(K377,F!A:G,3,0),IF(F377="M",VLOOKUP(K377,M!A:G,3,0),""))))),0)</f>
        <v/>
      </c>
      <c r="Q377" s="191" t="str">
        <f>IFERROR(IF(D377="","",IF(K377="","",IF(I377="","",IF(F377="F",VLOOKUP(K377,F!A:G,4,0),IF(F377="M",VLOOKUP(K377,M!A:G,4,0),""))))),0)</f>
        <v/>
      </c>
      <c r="R377" s="191" t="str">
        <f>IFERROR(IF(D377="","",IF(K377="","",IF(I377="","",IF(F377="F",VLOOKUP(K377,F!A:G,5,0),IF(F377="M",VLOOKUP(K377,M!A:G,5,0),""))))),0)</f>
        <v/>
      </c>
      <c r="S377" s="191" t="str">
        <f>IFERROR(IF(D377="","",IF(K377="","",IF(I377="","",IF(F377="F",VLOOKUP(K377,F!A:G,6,0),IF(F377="M",VLOOKUP(K377,M!A:G,6,0),""))))),0)</f>
        <v/>
      </c>
      <c r="T377" s="191" t="str">
        <f>IFERROR(IF(D377="","",IF(K377="","",IF(I377="","",IF(F377="F",VLOOKUP(K377,F!A:G,7,0),IF(F377="M",VLOOKUP(K377,M!A:G,7,0),""))))),0)</f>
        <v/>
      </c>
      <c r="U377" s="191" t="str">
        <f>IFERROR(IF(D377="","",IF(K377="","",IF(J377="","",IF(F377="F",VLOOKUP(K377,F!A:M,8,0),IF(F377="M",VLOOKUP(K377,M!A:M,8,0),""))))),0)</f>
        <v/>
      </c>
      <c r="V377" s="191" t="str">
        <f>IFERROR(IF(D377="","",IF(K377="","",IF(J377="","",IF(F377="F",VLOOKUP(K377,F!A:M,9,0),IF(F377="M",VLOOKUP(K377,M!A:M,9,0),""))))),0)</f>
        <v/>
      </c>
      <c r="W377" s="191" t="str">
        <f>IFERROR(IF(D377="","",IF(K377="","",IF(J377="","",IF(F377="F",VLOOKUP(K377,F!A:M,10,0),IF(F377="M",VLOOKUP(K377,M!A:M,10,0),""))))),0)</f>
        <v/>
      </c>
      <c r="X377" s="191" t="str">
        <f>IFERROR(IF(D377="","",IF(K377="","",IF(J377="","",IF(F377="F",VLOOKUP(K377,F!A:M,11,0),IF(F377="M",VLOOKUP(K377,M!A:M,11,0),""))))),0)</f>
        <v/>
      </c>
      <c r="Y377" s="191" t="str">
        <f>IFERROR(IF(D377="","",IF(K377="","",IF(J377="","",IF(F377="F",VLOOKUP(K377,F!A:M,12,0),IF(F377="M",VLOOKUP(K377,M!A:M,12,0),""))))),0)</f>
        <v/>
      </c>
      <c r="Z377" s="191" t="str">
        <f>IFERROR(IF(D377="","",IF(K377="","",IF(J377="","",IF(F377="F",VLOOKUP(K377,F!A:M,13,0),IF(F377="M",VLOOKUP(K377,M!A:M,13,0),""))))),0)</f>
        <v/>
      </c>
      <c r="AA377" s="191" t="str">
        <f>IFERROR(IF(D377="","",IF(F377="","",IF(J377="","",IF(K377="","",IF(AND(K377&gt;23,K377&lt;=60),IF(F377="F",VLOOKUP(MROUND(HZ377,0.5),'F-Weight for Length'!K:S,2,0),VLOOKUP(MROUND(HZ377,0.5),'M-Weight for Length'!K:S,2,0)),IF(K377&gt;60,IF(F377="F",VLOOKUP(K377,'F-Weight for Length'!U:AC,2,0),VLOOKUP(K377,'M-Weight for Length'!U:AC,2,0)),IF(F377="F",VLOOKUP(MROUND(HZ377,0.5),'F-Weight for Length'!A:I,2,0),VLOOKUP(MROUND(HZ377,0.5),'M-Weight for Length'!A:I,2,0)))))))),0)</f>
        <v/>
      </c>
      <c r="AB377" s="191" t="str">
        <f>IFERROR(IF(D377="","",IF(F377="","",IF(J377="","",IF(K377="","",IF(AND(K377&gt;23,K377&lt;=60),IF(F377="F",VLOOKUP(MROUND(HZ377,0.5),'F-Weight for Length'!K:S,3,0),VLOOKUP(MROUND(HZ377,0.5),'M-Weight for Length'!K:S,3,0)),IF(K377&gt;60,IF(F377="F",VLOOKUP(K377,'F-Weight for Length'!U:AC,3,0),VLOOKUP(K377,'M-Weight for Length'!U:AC,3,0)),IF(F377="F",VLOOKUP(MROUND(HZ377,0.5),'F-Weight for Length'!A:I,3,0),VLOOKUP(MROUND(HZ377,0.5),'M-Weight for Length'!A:I,3,0)))))))),0)</f>
        <v/>
      </c>
      <c r="AC377" s="191" t="str">
        <f>IFERROR(IF(D377="","",IF(F377="","",IF(J377="","",IF(K377="","",IF(AND(K377&gt;23,K377&lt;=60),IF(F377="F",VLOOKUP(MROUND(HZ377,0.5),'F-Weight for Length'!K:S,4,0),VLOOKUP(MROUND(HZ377,0.5),'M-Weight for Length'!K:S,4,0)),IF(K377&gt;60,IF(F377="F",VLOOKUP(K377,'F-Weight for Length'!U:AC,4,0),VLOOKUP(K377,'M-Weight for Length'!U:AC,4,0)),IF(F377="F",VLOOKUP(MROUND(HZ377,0.5),'F-Weight for Length'!A:I,4,0),VLOOKUP(MROUND(HZ377,0.5),'M-Weight for Length'!A:I,4,0)))))))),0)</f>
        <v/>
      </c>
      <c r="AD377" s="191" t="str">
        <f>IFERROR(IF(D377="","",IF(F377="","",IF(J377="","",IF(K377="","",IF(AND(K377&gt;23,K377&lt;=60),IF(F377="F",VLOOKUP(MROUND(HZ377,0.5),'F-Weight for Length'!K:S,5,0),VLOOKUP(MROUND(HZ377,0.5),'M-Weight for Length'!K:S,5,0)),IF(K377&gt;60,IF(F377="F",VLOOKUP(K377,'F-Weight for Length'!U:AC,5,0),VLOOKUP(K377,'M-Weight for Length'!U:AC,5,0)),IF(F377="F",VLOOKUP(MROUND(HZ377,0.5),'F-Weight for Length'!A:I,5,0),VLOOKUP(MROUND(HZ377,0.5),'M-Weight for Length'!A:I,5,0)))))))),0)</f>
        <v/>
      </c>
      <c r="AE377" s="191" t="str">
        <f>IFERROR(IF(D377="","",IF(F377="","",IF(J377="","",IF(K377="","",IF(AND(K377&gt;23,K377&lt;=60),IF(F377="F",VLOOKUP(MROUND(HZ377,0.5),'F-Weight for Length'!K:S,6,0),VLOOKUP(MROUND(HZ377,0.5),'M-Weight for Length'!K:S,6,0)),IF(K377&gt;60,IF(F377="F",VLOOKUP(K377,'F-Weight for Length'!U:AC,6,0),VLOOKUP(K377,'M-Weight for Length'!U:AC,6,0)),IF(F377="F",VLOOKUP(MROUND(HZ377,0.5),'F-Weight for Length'!A:I,6,0),VLOOKUP(MROUND(HZ377,0.5),'M-Weight for Length'!A:I,6,0)))))))),0)</f>
        <v/>
      </c>
      <c r="AF377" s="191" t="str">
        <f>IFERROR(IF(D377="","",IF(F377="","",IF(J377="","",IF(K377="","",IF(AND(K377&gt;23,K377&lt;=60),IF(F377="F",VLOOKUP(MROUND(HZ377,0.5),'F-Weight for Length'!K:S,7,0),VLOOKUP(MROUND(HZ377,0.5),'M-Weight for Length'!K:S,7,0)),IF(K377&gt;60,IF(F377="F",VLOOKUP(K377,'F-Weight for Length'!U:AC,7,0),VLOOKUP(K377,'M-Weight for Length'!U:AC,7,0)),IF(F377="F",VLOOKUP(MROUND(HZ377,0.5),'F-Weight for Length'!A:I,7,0),VLOOKUP(MROUND(HZ377,0.5),'M-Weight for Length'!A:I,7,0)))))))),0)</f>
        <v/>
      </c>
      <c r="AG377" s="191" t="str">
        <f>IFERROR(IF(D377="","",IF(F377="","",IF(J377="","",IF(K377="","",IF(AND(K377&gt;23,K377&lt;=60),IF(F377="F",VLOOKUP(MROUND(HZ377,0.5),'F-Weight for Length'!K:S,8,0),VLOOKUP(MROUND(HZ377,0.5),'M-Weight for Length'!K:S,8,0)),IF(K377&gt;60,IF(F377="F",VLOOKUP(K377,'F-Weight for Length'!U:AC,8,0),VLOOKUP(K377,'M-Weight for Length'!U:AC,8,0)),IF(F377="F",VLOOKUP(MROUND(HZ377,0.5),'F-Weight for Length'!A:I,8,0),VLOOKUP(MROUND(HZ377,0.5),'M-Weight for Length'!A:I,8,0)))))))),0)</f>
        <v/>
      </c>
      <c r="AH377" s="191" t="str">
        <f>IFERROR(IF(D377="","",IF(F377="","",IF(J377="","",IF(K377="","",IF(AND(K377&gt;23,K377&lt;=60),IF(F377="F",VLOOKUP(MROUND(HZ377,0.5),'F-Weight for Length'!K:S,9,0),VLOOKUP(MROUND(HZ377,0.5),'M-Weight for Length'!K:S,9,0)),IF(K377&gt;60,IF(F377="F",VLOOKUP(K377,'F-Weight for Length'!U:AC,9,0),VLOOKUP(K377,'M-Weight for Length'!U:AC,9,0)),IF(F377="F",VLOOKUP(MROUND(HZ377,0.5),'F-Weight for Length'!A:I,9,0),VLOOKUP(MROUND(HZ377,0.5),'M-Weight for Length'!A:I,9,0)))))))),0)</f>
        <v/>
      </c>
      <c r="AI377" s="192">
        <f t="shared" si="1175"/>
        <v>0</v>
      </c>
      <c r="AJ377" s="192">
        <f t="shared" si="1176"/>
        <v>0</v>
      </c>
      <c r="AK377" s="192">
        <f t="shared" si="1177"/>
        <v>0</v>
      </c>
      <c r="AL377" s="192">
        <f t="shared" si="1178"/>
        <v>0</v>
      </c>
      <c r="AM377" s="192">
        <f t="shared" si="1179"/>
        <v>0</v>
      </c>
      <c r="AN377" s="192">
        <f t="shared" si="1180"/>
        <v>0</v>
      </c>
      <c r="AO377" s="192">
        <f t="shared" si="1181"/>
        <v>0</v>
      </c>
      <c r="AP377" s="192">
        <f t="shared" si="1182"/>
        <v>0</v>
      </c>
      <c r="AQ377" s="192">
        <f t="shared" si="1183"/>
        <v>0</v>
      </c>
      <c r="AR377" s="192">
        <f t="shared" si="1184"/>
        <v>0</v>
      </c>
      <c r="AS377" s="192">
        <f t="shared" si="1185"/>
        <v>0</v>
      </c>
      <c r="AT377" s="192">
        <f t="shared" si="1186"/>
        <v>0</v>
      </c>
      <c r="AU377" s="192">
        <f t="shared" si="1187"/>
        <v>0</v>
      </c>
      <c r="AV377" s="192">
        <f t="shared" si="1188"/>
        <v>0</v>
      </c>
      <c r="AW377" s="192">
        <f t="shared" si="1189"/>
        <v>0</v>
      </c>
      <c r="AX377" s="192">
        <f t="shared" si="1190"/>
        <v>0</v>
      </c>
      <c r="AY377" s="192">
        <f t="shared" si="1191"/>
        <v>0</v>
      </c>
      <c r="AZ377" s="192">
        <f t="shared" si="1192"/>
        <v>0</v>
      </c>
      <c r="BA377" s="192">
        <f t="shared" si="1193"/>
        <v>0</v>
      </c>
      <c r="BB377" s="192">
        <f t="shared" si="1194"/>
        <v>0</v>
      </c>
      <c r="BC377" s="192">
        <f t="shared" si="1195"/>
        <v>0</v>
      </c>
      <c r="BD377" s="192">
        <f t="shared" si="1196"/>
        <v>0</v>
      </c>
      <c r="BE377" s="192">
        <f t="shared" si="1197"/>
        <v>0</v>
      </c>
      <c r="BF377" s="192">
        <f t="shared" si="1198"/>
        <v>0</v>
      </c>
      <c r="BG377" s="192">
        <f t="shared" si="1199"/>
        <v>0</v>
      </c>
      <c r="BH377" s="192">
        <f t="shared" si="1200"/>
        <v>0</v>
      </c>
      <c r="BI377" s="192">
        <f t="shared" si="1201"/>
        <v>0</v>
      </c>
      <c r="BJ377" s="192">
        <f t="shared" si="1202"/>
        <v>0</v>
      </c>
      <c r="BK377" s="192">
        <f t="shared" si="1203"/>
        <v>0</v>
      </c>
      <c r="BL377" s="192">
        <f t="shared" si="1204"/>
        <v>0</v>
      </c>
      <c r="BM377" s="192">
        <f t="shared" si="1205"/>
        <v>0</v>
      </c>
      <c r="BN377" s="192">
        <f t="shared" si="1206"/>
        <v>0</v>
      </c>
      <c r="BO377" s="192">
        <f t="shared" si="1207"/>
        <v>0</v>
      </c>
      <c r="BP377" s="192">
        <f t="shared" si="1208"/>
        <v>0</v>
      </c>
      <c r="BQ377" s="192">
        <f t="shared" si="1209"/>
        <v>0</v>
      </c>
      <c r="BR377" s="192">
        <f t="shared" si="1210"/>
        <v>0</v>
      </c>
      <c r="BS377" s="192">
        <f t="shared" si="1211"/>
        <v>0</v>
      </c>
      <c r="BT377" s="192">
        <f t="shared" si="1212"/>
        <v>0</v>
      </c>
      <c r="BU377" s="192">
        <f t="shared" si="1213"/>
        <v>0</v>
      </c>
      <c r="BV377" s="192">
        <f t="shared" si="1214"/>
        <v>0</v>
      </c>
      <c r="BW377" s="192">
        <f t="shared" si="1215"/>
        <v>0</v>
      </c>
      <c r="BX377" s="192">
        <f t="shared" si="1216"/>
        <v>0</v>
      </c>
      <c r="BY377" s="192">
        <f t="shared" si="1217"/>
        <v>0</v>
      </c>
      <c r="BZ377" s="192">
        <f t="shared" si="1218"/>
        <v>0</v>
      </c>
      <c r="CA377" s="192">
        <f t="shared" si="1219"/>
        <v>0</v>
      </c>
      <c r="CB377" s="192">
        <f t="shared" si="1220"/>
        <v>0</v>
      </c>
      <c r="CC377" s="192">
        <f t="shared" si="1221"/>
        <v>0</v>
      </c>
      <c r="CD377" s="192">
        <f t="shared" si="1222"/>
        <v>0</v>
      </c>
      <c r="CE377" s="192">
        <f t="shared" si="1223"/>
        <v>0</v>
      </c>
      <c r="CF377" s="192">
        <f t="shared" si="1224"/>
        <v>0</v>
      </c>
      <c r="CG377" s="192">
        <f t="shared" si="1225"/>
        <v>0</v>
      </c>
      <c r="CH377" s="192">
        <f t="shared" si="1226"/>
        <v>0</v>
      </c>
      <c r="CI377" s="192">
        <f t="shared" si="1227"/>
        <v>0</v>
      </c>
      <c r="CJ377" s="192">
        <f t="shared" si="1228"/>
        <v>0</v>
      </c>
      <c r="CK377" s="192">
        <f t="shared" si="1229"/>
        <v>0</v>
      </c>
      <c r="CL377" s="192">
        <f t="shared" si="1230"/>
        <v>0</v>
      </c>
      <c r="CM377" s="192">
        <f t="shared" si="1231"/>
        <v>0</v>
      </c>
      <c r="CN377" s="192">
        <f t="shared" si="1232"/>
        <v>0</v>
      </c>
      <c r="CO377" s="192">
        <f t="shared" si="1233"/>
        <v>0</v>
      </c>
      <c r="CP377" s="192">
        <f t="shared" si="1234"/>
        <v>0</v>
      </c>
      <c r="CQ377" s="192">
        <f t="shared" si="1235"/>
        <v>0</v>
      </c>
      <c r="CR377" s="192">
        <f t="shared" si="1236"/>
        <v>0</v>
      </c>
      <c r="CS377" s="192">
        <f t="shared" si="1237"/>
        <v>0</v>
      </c>
      <c r="CT377" s="192">
        <f t="shared" si="1238"/>
        <v>0</v>
      </c>
      <c r="CU377" s="192">
        <f t="shared" si="1239"/>
        <v>0</v>
      </c>
      <c r="CV377" s="192">
        <f t="shared" si="1240"/>
        <v>0</v>
      </c>
      <c r="CW377" s="192">
        <f t="shared" si="1241"/>
        <v>0</v>
      </c>
      <c r="CX377" s="192">
        <f t="shared" si="1242"/>
        <v>0</v>
      </c>
      <c r="CY377" s="192">
        <f t="shared" si="1243"/>
        <v>0</v>
      </c>
      <c r="CZ377" s="192">
        <f t="shared" si="1244"/>
        <v>0</v>
      </c>
      <c r="DA377" s="192">
        <f t="shared" si="1245"/>
        <v>0</v>
      </c>
      <c r="DB377" s="192">
        <f t="shared" si="1246"/>
        <v>0</v>
      </c>
      <c r="DC377" s="192">
        <f t="shared" si="1247"/>
        <v>0</v>
      </c>
      <c r="DD377" s="192">
        <f t="shared" si="1248"/>
        <v>0</v>
      </c>
      <c r="DE377" s="192">
        <f t="shared" si="1249"/>
        <v>0</v>
      </c>
      <c r="DF377" s="192">
        <f t="shared" si="1250"/>
        <v>0</v>
      </c>
      <c r="DG377" s="192">
        <f t="shared" si="1251"/>
        <v>0</v>
      </c>
      <c r="DH377" s="192">
        <f t="shared" si="1252"/>
        <v>0</v>
      </c>
      <c r="DI377" s="192">
        <f t="shared" si="1253"/>
        <v>0</v>
      </c>
      <c r="DJ377" s="192">
        <f t="shared" si="1254"/>
        <v>0</v>
      </c>
      <c r="DK377" s="192">
        <f t="shared" si="1255"/>
        <v>0</v>
      </c>
      <c r="DL377" s="192">
        <f t="shared" si="1256"/>
        <v>0</v>
      </c>
      <c r="DM377" s="192">
        <f t="shared" si="1257"/>
        <v>0</v>
      </c>
      <c r="DN377" s="192">
        <f t="shared" si="1258"/>
        <v>0</v>
      </c>
      <c r="DO377" s="192">
        <f t="shared" si="1259"/>
        <v>0</v>
      </c>
      <c r="DP377" s="192">
        <f t="shared" si="1260"/>
        <v>0</v>
      </c>
      <c r="DQ377" s="192">
        <f t="shared" si="1261"/>
        <v>0</v>
      </c>
      <c r="DR377" s="192">
        <f t="shared" si="1262"/>
        <v>0</v>
      </c>
      <c r="DS377" s="192">
        <f t="shared" si="1263"/>
        <v>0</v>
      </c>
      <c r="DT377" s="192">
        <f t="shared" si="1264"/>
        <v>0</v>
      </c>
      <c r="DU377" s="192">
        <f t="shared" si="1265"/>
        <v>0</v>
      </c>
      <c r="DV377" s="193">
        <f t="shared" si="1266"/>
        <v>0</v>
      </c>
      <c r="DW377" s="193">
        <f t="shared" si="1267"/>
        <v>0</v>
      </c>
      <c r="DX377" s="193">
        <f t="shared" si="1268"/>
        <v>0</v>
      </c>
      <c r="DY377" s="193">
        <f t="shared" si="1269"/>
        <v>0</v>
      </c>
      <c r="DZ377" s="193">
        <f t="shared" si="1270"/>
        <v>0</v>
      </c>
      <c r="EA377" s="192">
        <f t="shared" si="1271"/>
        <v>0</v>
      </c>
      <c r="EB377" s="192">
        <f t="shared" si="1272"/>
        <v>0</v>
      </c>
      <c r="EC377" s="192">
        <f t="shared" si="1273"/>
        <v>0</v>
      </c>
      <c r="ED377" s="192">
        <f t="shared" si="1274"/>
        <v>0</v>
      </c>
      <c r="EE377" s="192">
        <f t="shared" si="1275"/>
        <v>0</v>
      </c>
      <c r="EF377" s="192">
        <f t="shared" si="1276"/>
        <v>0</v>
      </c>
      <c r="EG377" s="192">
        <f t="shared" si="1277"/>
        <v>0</v>
      </c>
      <c r="EH377" s="192">
        <f t="shared" si="1278"/>
        <v>0</v>
      </c>
      <c r="EI377" s="192">
        <f t="shared" si="1279"/>
        <v>0</v>
      </c>
      <c r="EJ377" s="192">
        <f t="shared" si="1280"/>
        <v>0</v>
      </c>
      <c r="EK377" s="192">
        <f t="shared" si="1281"/>
        <v>0</v>
      </c>
      <c r="EL377" s="192">
        <f t="shared" si="1282"/>
        <v>0</v>
      </c>
      <c r="EM377" s="192">
        <f t="shared" si="1283"/>
        <v>0</v>
      </c>
      <c r="EN377" s="192">
        <f t="shared" si="1284"/>
        <v>0</v>
      </c>
      <c r="EO377" s="192">
        <f t="shared" si="1285"/>
        <v>0</v>
      </c>
      <c r="EP377" s="192">
        <f t="shared" si="1286"/>
        <v>0</v>
      </c>
      <c r="EQ377" s="192">
        <f t="shared" si="1287"/>
        <v>0</v>
      </c>
      <c r="ER377" s="192">
        <f t="shared" si="1288"/>
        <v>0</v>
      </c>
      <c r="ES377" s="192">
        <f t="shared" si="1289"/>
        <v>0</v>
      </c>
      <c r="ET377" s="192">
        <f t="shared" si="1290"/>
        <v>0</v>
      </c>
      <c r="EU377" s="192">
        <f t="shared" si="1291"/>
        <v>0</v>
      </c>
      <c r="EV377" s="192">
        <f t="shared" si="1292"/>
        <v>0</v>
      </c>
      <c r="EW377" s="192">
        <f t="shared" si="1293"/>
        <v>0</v>
      </c>
      <c r="EX377" s="192">
        <f t="shared" si="1294"/>
        <v>0</v>
      </c>
      <c r="EY377" s="192">
        <f t="shared" si="1295"/>
        <v>0</v>
      </c>
      <c r="EZ377" s="192">
        <f t="shared" si="1296"/>
        <v>0</v>
      </c>
      <c r="FA377" s="192">
        <f t="shared" si="1297"/>
        <v>0</v>
      </c>
      <c r="FB377" s="192">
        <f t="shared" si="1298"/>
        <v>0</v>
      </c>
      <c r="FC377" s="192">
        <f t="shared" si="1299"/>
        <v>0</v>
      </c>
      <c r="FD377" s="192">
        <f t="shared" si="1300"/>
        <v>0</v>
      </c>
      <c r="FE377" s="192">
        <f t="shared" si="1301"/>
        <v>0</v>
      </c>
      <c r="FF377" s="192">
        <f t="shared" si="1302"/>
        <v>0</v>
      </c>
      <c r="FG377" s="192">
        <f t="shared" si="1303"/>
        <v>0</v>
      </c>
      <c r="FH377" s="192">
        <f t="shared" si="1304"/>
        <v>0</v>
      </c>
      <c r="FI377" s="192">
        <f t="shared" si="1305"/>
        <v>0</v>
      </c>
      <c r="FJ377" s="192">
        <f t="shared" si="1306"/>
        <v>0</v>
      </c>
      <c r="FK377" s="192">
        <f t="shared" si="1307"/>
        <v>0</v>
      </c>
      <c r="FL377" s="192">
        <f t="shared" si="1308"/>
        <v>0</v>
      </c>
      <c r="FM377" s="192">
        <f t="shared" si="1309"/>
        <v>0</v>
      </c>
      <c r="FN377" s="192">
        <f t="shared" si="1310"/>
        <v>0</v>
      </c>
      <c r="FO377" s="192">
        <f t="shared" si="1311"/>
        <v>0</v>
      </c>
      <c r="FP377" s="192">
        <f t="shared" si="1312"/>
        <v>0</v>
      </c>
      <c r="FQ377" s="192">
        <f t="shared" si="1313"/>
        <v>0</v>
      </c>
      <c r="FR377" s="192">
        <f t="shared" si="1314"/>
        <v>0</v>
      </c>
      <c r="FS377" s="192">
        <f t="shared" si="1315"/>
        <v>0</v>
      </c>
      <c r="FT377" s="192">
        <f t="shared" si="1316"/>
        <v>0</v>
      </c>
      <c r="FU377" s="192">
        <f t="shared" si="1317"/>
        <v>0</v>
      </c>
      <c r="FV377" s="192">
        <f t="shared" si="1318"/>
        <v>0</v>
      </c>
      <c r="FW377" s="192">
        <f t="shared" si="1319"/>
        <v>0</v>
      </c>
      <c r="FX377" s="192">
        <f t="shared" si="1320"/>
        <v>0</v>
      </c>
      <c r="FY377" s="192">
        <f t="shared" si="1321"/>
        <v>0</v>
      </c>
      <c r="FZ377" s="192">
        <f t="shared" si="1322"/>
        <v>0</v>
      </c>
      <c r="GA377" s="192">
        <f t="shared" si="1323"/>
        <v>0</v>
      </c>
      <c r="GB377" s="192">
        <f t="shared" si="1324"/>
        <v>0</v>
      </c>
      <c r="GC377" s="192">
        <f t="shared" si="1325"/>
        <v>0</v>
      </c>
      <c r="GD377" s="192">
        <f t="shared" si="1326"/>
        <v>0</v>
      </c>
      <c r="GE377" s="192">
        <f t="shared" si="1327"/>
        <v>0</v>
      </c>
      <c r="GF377" s="192">
        <f t="shared" si="1328"/>
        <v>0</v>
      </c>
      <c r="GG377" s="192">
        <f t="shared" si="1329"/>
        <v>0</v>
      </c>
      <c r="GH377" s="192">
        <f t="shared" si="1330"/>
        <v>0</v>
      </c>
      <c r="GI377" s="192">
        <f t="shared" si="1331"/>
        <v>0</v>
      </c>
      <c r="GJ377" s="192">
        <f t="shared" si="1332"/>
        <v>0</v>
      </c>
      <c r="GK377" s="192">
        <f t="shared" si="1333"/>
        <v>0</v>
      </c>
      <c r="GL377" s="192">
        <f t="shared" si="1334"/>
        <v>0</v>
      </c>
      <c r="GM377" s="192">
        <f t="shared" si="1335"/>
        <v>0</v>
      </c>
      <c r="GN377" s="192">
        <f t="shared" si="1336"/>
        <v>0</v>
      </c>
      <c r="GO377" s="192">
        <f t="shared" si="1337"/>
        <v>0</v>
      </c>
      <c r="GP377" s="192">
        <f t="shared" si="1338"/>
        <v>0</v>
      </c>
      <c r="GQ377" s="192">
        <f t="shared" si="1339"/>
        <v>0</v>
      </c>
      <c r="GR377" s="192">
        <f t="shared" si="1340"/>
        <v>0</v>
      </c>
      <c r="GS377" s="192">
        <f t="shared" si="1341"/>
        <v>0</v>
      </c>
      <c r="GT377" s="192">
        <f t="shared" si="1342"/>
        <v>0</v>
      </c>
      <c r="GU377" s="192">
        <f t="shared" si="1343"/>
        <v>0</v>
      </c>
      <c r="GV377" s="192">
        <f t="shared" si="1344"/>
        <v>0</v>
      </c>
      <c r="GW377" s="192">
        <f t="shared" si="1345"/>
        <v>0</v>
      </c>
      <c r="GX377" s="192">
        <f t="shared" si="1346"/>
        <v>0</v>
      </c>
      <c r="GY377" s="192">
        <f t="shared" si="1347"/>
        <v>0</v>
      </c>
      <c r="GZ377" s="192">
        <f t="shared" si="1348"/>
        <v>0</v>
      </c>
      <c r="HA377" s="192">
        <f t="shared" si="1349"/>
        <v>0</v>
      </c>
      <c r="HB377" s="192">
        <f t="shared" si="1350"/>
        <v>0</v>
      </c>
      <c r="HC377" s="192">
        <f t="shared" si="1351"/>
        <v>0</v>
      </c>
      <c r="HD377" s="192">
        <f t="shared" si="1352"/>
        <v>0</v>
      </c>
      <c r="HE377" s="192">
        <f t="shared" si="1353"/>
        <v>0</v>
      </c>
      <c r="HF377" s="192">
        <f t="shared" si="1354"/>
        <v>0</v>
      </c>
      <c r="HG377" s="192">
        <f t="shared" si="1355"/>
        <v>0</v>
      </c>
      <c r="HH377" s="192">
        <f t="shared" si="1356"/>
        <v>0</v>
      </c>
      <c r="HI377" s="192">
        <f t="shared" si="1357"/>
        <v>0</v>
      </c>
      <c r="HJ377" s="192">
        <f t="shared" si="1358"/>
        <v>0</v>
      </c>
      <c r="HK377" s="192">
        <f t="shared" si="1359"/>
        <v>0</v>
      </c>
      <c r="HL377" s="192">
        <f t="shared" si="1360"/>
        <v>0</v>
      </c>
      <c r="HM377" s="192">
        <f t="shared" si="1361"/>
        <v>0</v>
      </c>
      <c r="HN377" s="194">
        <f t="shared" si="1362"/>
        <v>0</v>
      </c>
      <c r="HO377" s="194">
        <f t="shared" si="1363"/>
        <v>0</v>
      </c>
      <c r="HP377" s="194">
        <f t="shared" si="1364"/>
        <v>0</v>
      </c>
      <c r="HQ377" s="194">
        <f t="shared" si="1365"/>
        <v>0</v>
      </c>
      <c r="HR377" s="194">
        <f t="shared" si="1366"/>
        <v>0</v>
      </c>
      <c r="HS377" s="195" t="str">
        <f t="shared" si="1163"/>
        <v/>
      </c>
      <c r="HT377" s="196">
        <f t="shared" si="1159"/>
        <v>0</v>
      </c>
      <c r="HU377" s="196">
        <f t="shared" si="1160"/>
        <v>0</v>
      </c>
      <c r="HV377" s="197" t="str">
        <f t="shared" si="1164"/>
        <v/>
      </c>
      <c r="HW377" s="197" t="str">
        <f t="shared" si="1367"/>
        <v/>
      </c>
      <c r="HX377" s="197" t="str">
        <f t="shared" si="1368"/>
        <v/>
      </c>
      <c r="HY377" s="195" t="str">
        <f t="shared" si="1165"/>
        <v/>
      </c>
      <c r="HZ377" s="30">
        <f t="shared" si="1161"/>
        <v>0</v>
      </c>
      <c r="IA377" s="198">
        <f t="shared" si="1166"/>
        <v>0</v>
      </c>
      <c r="IB377" s="195"/>
      <c r="IC377" s="195">
        <f t="shared" si="1369"/>
        <v>0</v>
      </c>
      <c r="ID377" s="195">
        <f t="shared" si="1167"/>
        <v>0</v>
      </c>
      <c r="IE377" s="195">
        <f t="shared" si="1370"/>
        <v>0</v>
      </c>
      <c r="IF377" s="195">
        <f t="shared" si="1168"/>
        <v>0</v>
      </c>
      <c r="IG377" s="307">
        <f t="shared" si="1169"/>
        <v>0</v>
      </c>
      <c r="IH377" s="307">
        <f t="shared" si="1170"/>
        <v>0</v>
      </c>
      <c r="II377" s="44">
        <f t="shared" si="1171"/>
        <v>0</v>
      </c>
      <c r="IJ377" s="44">
        <f t="shared" si="1371"/>
        <v>0</v>
      </c>
      <c r="IK377" s="44">
        <f t="shared" si="1372"/>
        <v>0</v>
      </c>
      <c r="IL377" s="44">
        <f t="shared" si="1373"/>
        <v>0</v>
      </c>
      <c r="IM377" s="44">
        <f t="shared" si="1374"/>
        <v>0</v>
      </c>
      <c r="IN377" s="44">
        <f t="shared" si="1375"/>
        <v>0</v>
      </c>
      <c r="IO377" s="44">
        <f t="shared" si="1376"/>
        <v>0</v>
      </c>
    </row>
    <row r="378" spans="1:249" ht="18" customHeight="1">
      <c r="A378" s="188">
        <v>372</v>
      </c>
      <c r="B378" s="326"/>
      <c r="C378" s="289"/>
      <c r="D378" s="199"/>
      <c r="E378" s="189"/>
      <c r="F378" s="189"/>
      <c r="G378" s="190"/>
      <c r="H378" s="190"/>
      <c r="I378" s="272"/>
      <c r="J378" s="207"/>
      <c r="K378" s="214" t="str">
        <f t="shared" si="1172"/>
        <v/>
      </c>
      <c r="L378" s="200" t="str">
        <f t="shared" si="1173"/>
        <v/>
      </c>
      <c r="M378" s="200" t="str">
        <f t="shared" si="1174"/>
        <v/>
      </c>
      <c r="N378" s="209" t="str">
        <f t="shared" si="1162"/>
        <v/>
      </c>
      <c r="O378" s="208" t="str">
        <f>IFERROR(IF(D378="","",IF(K378="","",IF(I378="","",IF(F378="F",VLOOKUP(K378,F!A:G,2,0),IF(F378="M",VLOOKUP(K378,M!A:G,2,0),""))))),0)</f>
        <v/>
      </c>
      <c r="P378" s="191" t="str">
        <f>IFERROR(IF(D378="","",IF(K378="","",IF(I378="","",IF(F378="F",VLOOKUP(K378,F!A:G,3,0),IF(F378="M",VLOOKUP(K378,M!A:G,3,0),""))))),0)</f>
        <v/>
      </c>
      <c r="Q378" s="191" t="str">
        <f>IFERROR(IF(D378="","",IF(K378="","",IF(I378="","",IF(F378="F",VLOOKUP(K378,F!A:G,4,0),IF(F378="M",VLOOKUP(K378,M!A:G,4,0),""))))),0)</f>
        <v/>
      </c>
      <c r="R378" s="191" t="str">
        <f>IFERROR(IF(D378="","",IF(K378="","",IF(I378="","",IF(F378="F",VLOOKUP(K378,F!A:G,5,0),IF(F378="M",VLOOKUP(K378,M!A:G,5,0),""))))),0)</f>
        <v/>
      </c>
      <c r="S378" s="191" t="str">
        <f>IFERROR(IF(D378="","",IF(K378="","",IF(I378="","",IF(F378="F",VLOOKUP(K378,F!A:G,6,0),IF(F378="M",VLOOKUP(K378,M!A:G,6,0),""))))),0)</f>
        <v/>
      </c>
      <c r="T378" s="191" t="str">
        <f>IFERROR(IF(D378="","",IF(K378="","",IF(I378="","",IF(F378="F",VLOOKUP(K378,F!A:G,7,0),IF(F378="M",VLOOKUP(K378,M!A:G,7,0),""))))),0)</f>
        <v/>
      </c>
      <c r="U378" s="191" t="str">
        <f>IFERROR(IF(D378="","",IF(K378="","",IF(J378="","",IF(F378="F",VLOOKUP(K378,F!A:M,8,0),IF(F378="M",VLOOKUP(K378,M!A:M,8,0),""))))),0)</f>
        <v/>
      </c>
      <c r="V378" s="191" t="str">
        <f>IFERROR(IF(D378="","",IF(K378="","",IF(J378="","",IF(F378="F",VLOOKUP(K378,F!A:M,9,0),IF(F378="M",VLOOKUP(K378,M!A:M,9,0),""))))),0)</f>
        <v/>
      </c>
      <c r="W378" s="191" t="str">
        <f>IFERROR(IF(D378="","",IF(K378="","",IF(J378="","",IF(F378="F",VLOOKUP(K378,F!A:M,10,0),IF(F378="M",VLOOKUP(K378,M!A:M,10,0),""))))),0)</f>
        <v/>
      </c>
      <c r="X378" s="191" t="str">
        <f>IFERROR(IF(D378="","",IF(K378="","",IF(J378="","",IF(F378="F",VLOOKUP(K378,F!A:M,11,0),IF(F378="M",VLOOKUP(K378,M!A:M,11,0),""))))),0)</f>
        <v/>
      </c>
      <c r="Y378" s="191" t="str">
        <f>IFERROR(IF(D378="","",IF(K378="","",IF(J378="","",IF(F378="F",VLOOKUP(K378,F!A:M,12,0),IF(F378="M",VLOOKUP(K378,M!A:M,12,0),""))))),0)</f>
        <v/>
      </c>
      <c r="Z378" s="191" t="str">
        <f>IFERROR(IF(D378="","",IF(K378="","",IF(J378="","",IF(F378="F",VLOOKUP(K378,F!A:M,13,0),IF(F378="M",VLOOKUP(K378,M!A:M,13,0),""))))),0)</f>
        <v/>
      </c>
      <c r="AA378" s="191" t="str">
        <f>IFERROR(IF(D378="","",IF(F378="","",IF(J378="","",IF(K378="","",IF(AND(K378&gt;23,K378&lt;=60),IF(F378="F",VLOOKUP(MROUND(HZ378,0.5),'F-Weight for Length'!K:S,2,0),VLOOKUP(MROUND(HZ378,0.5),'M-Weight for Length'!K:S,2,0)),IF(K378&gt;60,IF(F378="F",VLOOKUP(K378,'F-Weight for Length'!U:AC,2,0),VLOOKUP(K378,'M-Weight for Length'!U:AC,2,0)),IF(F378="F",VLOOKUP(MROUND(HZ378,0.5),'F-Weight for Length'!A:I,2,0),VLOOKUP(MROUND(HZ378,0.5),'M-Weight for Length'!A:I,2,0)))))))),0)</f>
        <v/>
      </c>
      <c r="AB378" s="191" t="str">
        <f>IFERROR(IF(D378="","",IF(F378="","",IF(J378="","",IF(K378="","",IF(AND(K378&gt;23,K378&lt;=60),IF(F378="F",VLOOKUP(MROUND(HZ378,0.5),'F-Weight for Length'!K:S,3,0),VLOOKUP(MROUND(HZ378,0.5),'M-Weight for Length'!K:S,3,0)),IF(K378&gt;60,IF(F378="F",VLOOKUP(K378,'F-Weight for Length'!U:AC,3,0),VLOOKUP(K378,'M-Weight for Length'!U:AC,3,0)),IF(F378="F",VLOOKUP(MROUND(HZ378,0.5),'F-Weight for Length'!A:I,3,0),VLOOKUP(MROUND(HZ378,0.5),'M-Weight for Length'!A:I,3,0)))))))),0)</f>
        <v/>
      </c>
      <c r="AC378" s="191" t="str">
        <f>IFERROR(IF(D378="","",IF(F378="","",IF(J378="","",IF(K378="","",IF(AND(K378&gt;23,K378&lt;=60),IF(F378="F",VLOOKUP(MROUND(HZ378,0.5),'F-Weight for Length'!K:S,4,0),VLOOKUP(MROUND(HZ378,0.5),'M-Weight for Length'!K:S,4,0)),IF(K378&gt;60,IF(F378="F",VLOOKUP(K378,'F-Weight for Length'!U:AC,4,0),VLOOKUP(K378,'M-Weight for Length'!U:AC,4,0)),IF(F378="F",VLOOKUP(MROUND(HZ378,0.5),'F-Weight for Length'!A:I,4,0),VLOOKUP(MROUND(HZ378,0.5),'M-Weight for Length'!A:I,4,0)))))))),0)</f>
        <v/>
      </c>
      <c r="AD378" s="191" t="str">
        <f>IFERROR(IF(D378="","",IF(F378="","",IF(J378="","",IF(K378="","",IF(AND(K378&gt;23,K378&lt;=60),IF(F378="F",VLOOKUP(MROUND(HZ378,0.5),'F-Weight for Length'!K:S,5,0),VLOOKUP(MROUND(HZ378,0.5),'M-Weight for Length'!K:S,5,0)),IF(K378&gt;60,IF(F378="F",VLOOKUP(K378,'F-Weight for Length'!U:AC,5,0),VLOOKUP(K378,'M-Weight for Length'!U:AC,5,0)),IF(F378="F",VLOOKUP(MROUND(HZ378,0.5),'F-Weight for Length'!A:I,5,0),VLOOKUP(MROUND(HZ378,0.5),'M-Weight for Length'!A:I,5,0)))))))),0)</f>
        <v/>
      </c>
      <c r="AE378" s="191" t="str">
        <f>IFERROR(IF(D378="","",IF(F378="","",IF(J378="","",IF(K378="","",IF(AND(K378&gt;23,K378&lt;=60),IF(F378="F",VLOOKUP(MROUND(HZ378,0.5),'F-Weight for Length'!K:S,6,0),VLOOKUP(MROUND(HZ378,0.5),'M-Weight for Length'!K:S,6,0)),IF(K378&gt;60,IF(F378="F",VLOOKUP(K378,'F-Weight for Length'!U:AC,6,0),VLOOKUP(K378,'M-Weight for Length'!U:AC,6,0)),IF(F378="F",VLOOKUP(MROUND(HZ378,0.5),'F-Weight for Length'!A:I,6,0),VLOOKUP(MROUND(HZ378,0.5),'M-Weight for Length'!A:I,6,0)))))))),0)</f>
        <v/>
      </c>
      <c r="AF378" s="191" t="str">
        <f>IFERROR(IF(D378="","",IF(F378="","",IF(J378="","",IF(K378="","",IF(AND(K378&gt;23,K378&lt;=60),IF(F378="F",VLOOKUP(MROUND(HZ378,0.5),'F-Weight for Length'!K:S,7,0),VLOOKUP(MROUND(HZ378,0.5),'M-Weight for Length'!K:S,7,0)),IF(K378&gt;60,IF(F378="F",VLOOKUP(K378,'F-Weight for Length'!U:AC,7,0),VLOOKUP(K378,'M-Weight for Length'!U:AC,7,0)),IF(F378="F",VLOOKUP(MROUND(HZ378,0.5),'F-Weight for Length'!A:I,7,0),VLOOKUP(MROUND(HZ378,0.5),'M-Weight for Length'!A:I,7,0)))))))),0)</f>
        <v/>
      </c>
      <c r="AG378" s="191" t="str">
        <f>IFERROR(IF(D378="","",IF(F378="","",IF(J378="","",IF(K378="","",IF(AND(K378&gt;23,K378&lt;=60),IF(F378="F",VLOOKUP(MROUND(HZ378,0.5),'F-Weight for Length'!K:S,8,0),VLOOKUP(MROUND(HZ378,0.5),'M-Weight for Length'!K:S,8,0)),IF(K378&gt;60,IF(F378="F",VLOOKUP(K378,'F-Weight for Length'!U:AC,8,0),VLOOKUP(K378,'M-Weight for Length'!U:AC,8,0)),IF(F378="F",VLOOKUP(MROUND(HZ378,0.5),'F-Weight for Length'!A:I,8,0),VLOOKUP(MROUND(HZ378,0.5),'M-Weight for Length'!A:I,8,0)))))))),0)</f>
        <v/>
      </c>
      <c r="AH378" s="191" t="str">
        <f>IFERROR(IF(D378="","",IF(F378="","",IF(J378="","",IF(K378="","",IF(AND(K378&gt;23,K378&lt;=60),IF(F378="F",VLOOKUP(MROUND(HZ378,0.5),'F-Weight for Length'!K:S,9,0),VLOOKUP(MROUND(HZ378,0.5),'M-Weight for Length'!K:S,9,0)),IF(K378&gt;60,IF(F378="F",VLOOKUP(K378,'F-Weight for Length'!U:AC,9,0),VLOOKUP(K378,'M-Weight for Length'!U:AC,9,0)),IF(F378="F",VLOOKUP(MROUND(HZ378,0.5),'F-Weight for Length'!A:I,9,0),VLOOKUP(MROUND(HZ378,0.5),'M-Weight for Length'!A:I,9,0)))))))),0)</f>
        <v/>
      </c>
      <c r="AI378" s="192">
        <f t="shared" si="1175"/>
        <v>0</v>
      </c>
      <c r="AJ378" s="192">
        <f t="shared" si="1176"/>
        <v>0</v>
      </c>
      <c r="AK378" s="192">
        <f t="shared" si="1177"/>
        <v>0</v>
      </c>
      <c r="AL378" s="192">
        <f t="shared" si="1178"/>
        <v>0</v>
      </c>
      <c r="AM378" s="192">
        <f t="shared" si="1179"/>
        <v>0</v>
      </c>
      <c r="AN378" s="192">
        <f t="shared" si="1180"/>
        <v>0</v>
      </c>
      <c r="AO378" s="192">
        <f t="shared" si="1181"/>
        <v>0</v>
      </c>
      <c r="AP378" s="192">
        <f t="shared" si="1182"/>
        <v>0</v>
      </c>
      <c r="AQ378" s="192">
        <f t="shared" si="1183"/>
        <v>0</v>
      </c>
      <c r="AR378" s="192">
        <f t="shared" si="1184"/>
        <v>0</v>
      </c>
      <c r="AS378" s="192">
        <f t="shared" si="1185"/>
        <v>0</v>
      </c>
      <c r="AT378" s="192">
        <f t="shared" si="1186"/>
        <v>0</v>
      </c>
      <c r="AU378" s="192">
        <f t="shared" si="1187"/>
        <v>0</v>
      </c>
      <c r="AV378" s="192">
        <f t="shared" si="1188"/>
        <v>0</v>
      </c>
      <c r="AW378" s="192">
        <f t="shared" si="1189"/>
        <v>0</v>
      </c>
      <c r="AX378" s="192">
        <f t="shared" si="1190"/>
        <v>0</v>
      </c>
      <c r="AY378" s="192">
        <f t="shared" si="1191"/>
        <v>0</v>
      </c>
      <c r="AZ378" s="192">
        <f t="shared" si="1192"/>
        <v>0</v>
      </c>
      <c r="BA378" s="192">
        <f t="shared" si="1193"/>
        <v>0</v>
      </c>
      <c r="BB378" s="192">
        <f t="shared" si="1194"/>
        <v>0</v>
      </c>
      <c r="BC378" s="192">
        <f t="shared" si="1195"/>
        <v>0</v>
      </c>
      <c r="BD378" s="192">
        <f t="shared" si="1196"/>
        <v>0</v>
      </c>
      <c r="BE378" s="192">
        <f t="shared" si="1197"/>
        <v>0</v>
      </c>
      <c r="BF378" s="192">
        <f t="shared" si="1198"/>
        <v>0</v>
      </c>
      <c r="BG378" s="192">
        <f t="shared" si="1199"/>
        <v>0</v>
      </c>
      <c r="BH378" s="192">
        <f t="shared" si="1200"/>
        <v>0</v>
      </c>
      <c r="BI378" s="192">
        <f t="shared" si="1201"/>
        <v>0</v>
      </c>
      <c r="BJ378" s="192">
        <f t="shared" si="1202"/>
        <v>0</v>
      </c>
      <c r="BK378" s="192">
        <f t="shared" si="1203"/>
        <v>0</v>
      </c>
      <c r="BL378" s="192">
        <f t="shared" si="1204"/>
        <v>0</v>
      </c>
      <c r="BM378" s="192">
        <f t="shared" si="1205"/>
        <v>0</v>
      </c>
      <c r="BN378" s="192">
        <f t="shared" si="1206"/>
        <v>0</v>
      </c>
      <c r="BO378" s="192">
        <f t="shared" si="1207"/>
        <v>0</v>
      </c>
      <c r="BP378" s="192">
        <f t="shared" si="1208"/>
        <v>0</v>
      </c>
      <c r="BQ378" s="192">
        <f t="shared" si="1209"/>
        <v>0</v>
      </c>
      <c r="BR378" s="192">
        <f t="shared" si="1210"/>
        <v>0</v>
      </c>
      <c r="BS378" s="192">
        <f t="shared" si="1211"/>
        <v>0</v>
      </c>
      <c r="BT378" s="192">
        <f t="shared" si="1212"/>
        <v>0</v>
      </c>
      <c r="BU378" s="192">
        <f t="shared" si="1213"/>
        <v>0</v>
      </c>
      <c r="BV378" s="192">
        <f t="shared" si="1214"/>
        <v>0</v>
      </c>
      <c r="BW378" s="192">
        <f t="shared" si="1215"/>
        <v>0</v>
      </c>
      <c r="BX378" s="192">
        <f t="shared" si="1216"/>
        <v>0</v>
      </c>
      <c r="BY378" s="192">
        <f t="shared" si="1217"/>
        <v>0</v>
      </c>
      <c r="BZ378" s="192">
        <f t="shared" si="1218"/>
        <v>0</v>
      </c>
      <c r="CA378" s="192">
        <f t="shared" si="1219"/>
        <v>0</v>
      </c>
      <c r="CB378" s="192">
        <f t="shared" si="1220"/>
        <v>0</v>
      </c>
      <c r="CC378" s="192">
        <f t="shared" si="1221"/>
        <v>0</v>
      </c>
      <c r="CD378" s="192">
        <f t="shared" si="1222"/>
        <v>0</v>
      </c>
      <c r="CE378" s="192">
        <f t="shared" si="1223"/>
        <v>0</v>
      </c>
      <c r="CF378" s="192">
        <f t="shared" si="1224"/>
        <v>0</v>
      </c>
      <c r="CG378" s="192">
        <f t="shared" si="1225"/>
        <v>0</v>
      </c>
      <c r="CH378" s="192">
        <f t="shared" si="1226"/>
        <v>0</v>
      </c>
      <c r="CI378" s="192">
        <f t="shared" si="1227"/>
        <v>0</v>
      </c>
      <c r="CJ378" s="192">
        <f t="shared" si="1228"/>
        <v>0</v>
      </c>
      <c r="CK378" s="192">
        <f t="shared" si="1229"/>
        <v>0</v>
      </c>
      <c r="CL378" s="192">
        <f t="shared" si="1230"/>
        <v>0</v>
      </c>
      <c r="CM378" s="192">
        <f t="shared" si="1231"/>
        <v>0</v>
      </c>
      <c r="CN378" s="192">
        <f t="shared" si="1232"/>
        <v>0</v>
      </c>
      <c r="CO378" s="192">
        <f t="shared" si="1233"/>
        <v>0</v>
      </c>
      <c r="CP378" s="192">
        <f t="shared" si="1234"/>
        <v>0</v>
      </c>
      <c r="CQ378" s="192">
        <f t="shared" si="1235"/>
        <v>0</v>
      </c>
      <c r="CR378" s="192">
        <f t="shared" si="1236"/>
        <v>0</v>
      </c>
      <c r="CS378" s="192">
        <f t="shared" si="1237"/>
        <v>0</v>
      </c>
      <c r="CT378" s="192">
        <f t="shared" si="1238"/>
        <v>0</v>
      </c>
      <c r="CU378" s="192">
        <f t="shared" si="1239"/>
        <v>0</v>
      </c>
      <c r="CV378" s="192">
        <f t="shared" si="1240"/>
        <v>0</v>
      </c>
      <c r="CW378" s="192">
        <f t="shared" si="1241"/>
        <v>0</v>
      </c>
      <c r="CX378" s="192">
        <f t="shared" si="1242"/>
        <v>0</v>
      </c>
      <c r="CY378" s="192">
        <f t="shared" si="1243"/>
        <v>0</v>
      </c>
      <c r="CZ378" s="192">
        <f t="shared" si="1244"/>
        <v>0</v>
      </c>
      <c r="DA378" s="192">
        <f t="shared" si="1245"/>
        <v>0</v>
      </c>
      <c r="DB378" s="192">
        <f t="shared" si="1246"/>
        <v>0</v>
      </c>
      <c r="DC378" s="192">
        <f t="shared" si="1247"/>
        <v>0</v>
      </c>
      <c r="DD378" s="192">
        <f t="shared" si="1248"/>
        <v>0</v>
      </c>
      <c r="DE378" s="192">
        <f t="shared" si="1249"/>
        <v>0</v>
      </c>
      <c r="DF378" s="192">
        <f t="shared" si="1250"/>
        <v>0</v>
      </c>
      <c r="DG378" s="192">
        <f t="shared" si="1251"/>
        <v>0</v>
      </c>
      <c r="DH378" s="192">
        <f t="shared" si="1252"/>
        <v>0</v>
      </c>
      <c r="DI378" s="192">
        <f t="shared" si="1253"/>
        <v>0</v>
      </c>
      <c r="DJ378" s="192">
        <f t="shared" si="1254"/>
        <v>0</v>
      </c>
      <c r="DK378" s="192">
        <f t="shared" si="1255"/>
        <v>0</v>
      </c>
      <c r="DL378" s="192">
        <f t="shared" si="1256"/>
        <v>0</v>
      </c>
      <c r="DM378" s="192">
        <f t="shared" si="1257"/>
        <v>0</v>
      </c>
      <c r="DN378" s="192">
        <f t="shared" si="1258"/>
        <v>0</v>
      </c>
      <c r="DO378" s="192">
        <f t="shared" si="1259"/>
        <v>0</v>
      </c>
      <c r="DP378" s="192">
        <f t="shared" si="1260"/>
        <v>0</v>
      </c>
      <c r="DQ378" s="192">
        <f t="shared" si="1261"/>
        <v>0</v>
      </c>
      <c r="DR378" s="192">
        <f t="shared" si="1262"/>
        <v>0</v>
      </c>
      <c r="DS378" s="192">
        <f t="shared" si="1263"/>
        <v>0</v>
      </c>
      <c r="DT378" s="192">
        <f t="shared" si="1264"/>
        <v>0</v>
      </c>
      <c r="DU378" s="192">
        <f t="shared" si="1265"/>
        <v>0</v>
      </c>
      <c r="DV378" s="193">
        <f t="shared" si="1266"/>
        <v>0</v>
      </c>
      <c r="DW378" s="193">
        <f t="shared" si="1267"/>
        <v>0</v>
      </c>
      <c r="DX378" s="193">
        <f t="shared" si="1268"/>
        <v>0</v>
      </c>
      <c r="DY378" s="193">
        <f t="shared" si="1269"/>
        <v>0</v>
      </c>
      <c r="DZ378" s="193">
        <f t="shared" si="1270"/>
        <v>0</v>
      </c>
      <c r="EA378" s="192">
        <f t="shared" si="1271"/>
        <v>0</v>
      </c>
      <c r="EB378" s="192">
        <f t="shared" si="1272"/>
        <v>0</v>
      </c>
      <c r="EC378" s="192">
        <f t="shared" si="1273"/>
        <v>0</v>
      </c>
      <c r="ED378" s="192">
        <f t="shared" si="1274"/>
        <v>0</v>
      </c>
      <c r="EE378" s="192">
        <f t="shared" si="1275"/>
        <v>0</v>
      </c>
      <c r="EF378" s="192">
        <f t="shared" si="1276"/>
        <v>0</v>
      </c>
      <c r="EG378" s="192">
        <f t="shared" si="1277"/>
        <v>0</v>
      </c>
      <c r="EH378" s="192">
        <f t="shared" si="1278"/>
        <v>0</v>
      </c>
      <c r="EI378" s="192">
        <f t="shared" si="1279"/>
        <v>0</v>
      </c>
      <c r="EJ378" s="192">
        <f t="shared" si="1280"/>
        <v>0</v>
      </c>
      <c r="EK378" s="192">
        <f t="shared" si="1281"/>
        <v>0</v>
      </c>
      <c r="EL378" s="192">
        <f t="shared" si="1282"/>
        <v>0</v>
      </c>
      <c r="EM378" s="192">
        <f t="shared" si="1283"/>
        <v>0</v>
      </c>
      <c r="EN378" s="192">
        <f t="shared" si="1284"/>
        <v>0</v>
      </c>
      <c r="EO378" s="192">
        <f t="shared" si="1285"/>
        <v>0</v>
      </c>
      <c r="EP378" s="192">
        <f t="shared" si="1286"/>
        <v>0</v>
      </c>
      <c r="EQ378" s="192">
        <f t="shared" si="1287"/>
        <v>0</v>
      </c>
      <c r="ER378" s="192">
        <f t="shared" si="1288"/>
        <v>0</v>
      </c>
      <c r="ES378" s="192">
        <f t="shared" si="1289"/>
        <v>0</v>
      </c>
      <c r="ET378" s="192">
        <f t="shared" si="1290"/>
        <v>0</v>
      </c>
      <c r="EU378" s="192">
        <f t="shared" si="1291"/>
        <v>0</v>
      </c>
      <c r="EV378" s="192">
        <f t="shared" si="1292"/>
        <v>0</v>
      </c>
      <c r="EW378" s="192">
        <f t="shared" si="1293"/>
        <v>0</v>
      </c>
      <c r="EX378" s="192">
        <f t="shared" si="1294"/>
        <v>0</v>
      </c>
      <c r="EY378" s="192">
        <f t="shared" si="1295"/>
        <v>0</v>
      </c>
      <c r="EZ378" s="192">
        <f t="shared" si="1296"/>
        <v>0</v>
      </c>
      <c r="FA378" s="192">
        <f t="shared" si="1297"/>
        <v>0</v>
      </c>
      <c r="FB378" s="192">
        <f t="shared" si="1298"/>
        <v>0</v>
      </c>
      <c r="FC378" s="192">
        <f t="shared" si="1299"/>
        <v>0</v>
      </c>
      <c r="FD378" s="192">
        <f t="shared" si="1300"/>
        <v>0</v>
      </c>
      <c r="FE378" s="192">
        <f t="shared" si="1301"/>
        <v>0</v>
      </c>
      <c r="FF378" s="192">
        <f t="shared" si="1302"/>
        <v>0</v>
      </c>
      <c r="FG378" s="192">
        <f t="shared" si="1303"/>
        <v>0</v>
      </c>
      <c r="FH378" s="192">
        <f t="shared" si="1304"/>
        <v>0</v>
      </c>
      <c r="FI378" s="192">
        <f t="shared" si="1305"/>
        <v>0</v>
      </c>
      <c r="FJ378" s="192">
        <f t="shared" si="1306"/>
        <v>0</v>
      </c>
      <c r="FK378" s="192">
        <f t="shared" si="1307"/>
        <v>0</v>
      </c>
      <c r="FL378" s="192">
        <f t="shared" si="1308"/>
        <v>0</v>
      </c>
      <c r="FM378" s="192">
        <f t="shared" si="1309"/>
        <v>0</v>
      </c>
      <c r="FN378" s="192">
        <f t="shared" si="1310"/>
        <v>0</v>
      </c>
      <c r="FO378" s="192">
        <f t="shared" si="1311"/>
        <v>0</v>
      </c>
      <c r="FP378" s="192">
        <f t="shared" si="1312"/>
        <v>0</v>
      </c>
      <c r="FQ378" s="192">
        <f t="shared" si="1313"/>
        <v>0</v>
      </c>
      <c r="FR378" s="192">
        <f t="shared" si="1314"/>
        <v>0</v>
      </c>
      <c r="FS378" s="192">
        <f t="shared" si="1315"/>
        <v>0</v>
      </c>
      <c r="FT378" s="192">
        <f t="shared" si="1316"/>
        <v>0</v>
      </c>
      <c r="FU378" s="192">
        <f t="shared" si="1317"/>
        <v>0</v>
      </c>
      <c r="FV378" s="192">
        <f t="shared" si="1318"/>
        <v>0</v>
      </c>
      <c r="FW378" s="192">
        <f t="shared" si="1319"/>
        <v>0</v>
      </c>
      <c r="FX378" s="192">
        <f t="shared" si="1320"/>
        <v>0</v>
      </c>
      <c r="FY378" s="192">
        <f t="shared" si="1321"/>
        <v>0</v>
      </c>
      <c r="FZ378" s="192">
        <f t="shared" si="1322"/>
        <v>0</v>
      </c>
      <c r="GA378" s="192">
        <f t="shared" si="1323"/>
        <v>0</v>
      </c>
      <c r="GB378" s="192">
        <f t="shared" si="1324"/>
        <v>0</v>
      </c>
      <c r="GC378" s="192">
        <f t="shared" si="1325"/>
        <v>0</v>
      </c>
      <c r="GD378" s="192">
        <f t="shared" si="1326"/>
        <v>0</v>
      </c>
      <c r="GE378" s="192">
        <f t="shared" si="1327"/>
        <v>0</v>
      </c>
      <c r="GF378" s="192">
        <f t="shared" si="1328"/>
        <v>0</v>
      </c>
      <c r="GG378" s="192">
        <f t="shared" si="1329"/>
        <v>0</v>
      </c>
      <c r="GH378" s="192">
        <f t="shared" si="1330"/>
        <v>0</v>
      </c>
      <c r="GI378" s="192">
        <f t="shared" si="1331"/>
        <v>0</v>
      </c>
      <c r="GJ378" s="192">
        <f t="shared" si="1332"/>
        <v>0</v>
      </c>
      <c r="GK378" s="192">
        <f t="shared" si="1333"/>
        <v>0</v>
      </c>
      <c r="GL378" s="192">
        <f t="shared" si="1334"/>
        <v>0</v>
      </c>
      <c r="GM378" s="192">
        <f t="shared" si="1335"/>
        <v>0</v>
      </c>
      <c r="GN378" s="192">
        <f t="shared" si="1336"/>
        <v>0</v>
      </c>
      <c r="GO378" s="192">
        <f t="shared" si="1337"/>
        <v>0</v>
      </c>
      <c r="GP378" s="192">
        <f t="shared" si="1338"/>
        <v>0</v>
      </c>
      <c r="GQ378" s="192">
        <f t="shared" si="1339"/>
        <v>0</v>
      </c>
      <c r="GR378" s="192">
        <f t="shared" si="1340"/>
        <v>0</v>
      </c>
      <c r="GS378" s="192">
        <f t="shared" si="1341"/>
        <v>0</v>
      </c>
      <c r="GT378" s="192">
        <f t="shared" si="1342"/>
        <v>0</v>
      </c>
      <c r="GU378" s="192">
        <f t="shared" si="1343"/>
        <v>0</v>
      </c>
      <c r="GV378" s="192">
        <f t="shared" si="1344"/>
        <v>0</v>
      </c>
      <c r="GW378" s="192">
        <f t="shared" si="1345"/>
        <v>0</v>
      </c>
      <c r="GX378" s="192">
        <f t="shared" si="1346"/>
        <v>0</v>
      </c>
      <c r="GY378" s="192">
        <f t="shared" si="1347"/>
        <v>0</v>
      </c>
      <c r="GZ378" s="192">
        <f t="shared" si="1348"/>
        <v>0</v>
      </c>
      <c r="HA378" s="192">
        <f t="shared" si="1349"/>
        <v>0</v>
      </c>
      <c r="HB378" s="192">
        <f t="shared" si="1350"/>
        <v>0</v>
      </c>
      <c r="HC378" s="192">
        <f t="shared" si="1351"/>
        <v>0</v>
      </c>
      <c r="HD378" s="192">
        <f t="shared" si="1352"/>
        <v>0</v>
      </c>
      <c r="HE378" s="192">
        <f t="shared" si="1353"/>
        <v>0</v>
      </c>
      <c r="HF378" s="192">
        <f t="shared" si="1354"/>
        <v>0</v>
      </c>
      <c r="HG378" s="192">
        <f t="shared" si="1355"/>
        <v>0</v>
      </c>
      <c r="HH378" s="192">
        <f t="shared" si="1356"/>
        <v>0</v>
      </c>
      <c r="HI378" s="192">
        <f t="shared" si="1357"/>
        <v>0</v>
      </c>
      <c r="HJ378" s="192">
        <f t="shared" si="1358"/>
        <v>0</v>
      </c>
      <c r="HK378" s="192">
        <f t="shared" si="1359"/>
        <v>0</v>
      </c>
      <c r="HL378" s="192">
        <f t="shared" si="1360"/>
        <v>0</v>
      </c>
      <c r="HM378" s="192">
        <f t="shared" si="1361"/>
        <v>0</v>
      </c>
      <c r="HN378" s="194">
        <f t="shared" si="1362"/>
        <v>0</v>
      </c>
      <c r="HO378" s="194">
        <f t="shared" si="1363"/>
        <v>0</v>
      </c>
      <c r="HP378" s="194">
        <f t="shared" si="1364"/>
        <v>0</v>
      </c>
      <c r="HQ378" s="194">
        <f t="shared" si="1365"/>
        <v>0</v>
      </c>
      <c r="HR378" s="194">
        <f t="shared" si="1366"/>
        <v>0</v>
      </c>
      <c r="HS378" s="195" t="str">
        <f t="shared" si="1163"/>
        <v/>
      </c>
      <c r="HT378" s="196">
        <f t="shared" si="1159"/>
        <v>0</v>
      </c>
      <c r="HU378" s="196">
        <f t="shared" si="1160"/>
        <v>0</v>
      </c>
      <c r="HV378" s="197" t="str">
        <f t="shared" si="1164"/>
        <v/>
      </c>
      <c r="HW378" s="197" t="str">
        <f t="shared" si="1367"/>
        <v/>
      </c>
      <c r="HX378" s="197" t="str">
        <f t="shared" si="1368"/>
        <v/>
      </c>
      <c r="HY378" s="195" t="str">
        <f t="shared" si="1165"/>
        <v/>
      </c>
      <c r="HZ378" s="30">
        <f t="shared" si="1161"/>
        <v>0</v>
      </c>
      <c r="IA378" s="198">
        <f t="shared" si="1166"/>
        <v>0</v>
      </c>
      <c r="IB378" s="195"/>
      <c r="IC378" s="195">
        <f t="shared" si="1369"/>
        <v>0</v>
      </c>
      <c r="ID378" s="195">
        <f t="shared" si="1167"/>
        <v>0</v>
      </c>
      <c r="IE378" s="195">
        <f t="shared" si="1370"/>
        <v>0</v>
      </c>
      <c r="IF378" s="195">
        <f t="shared" si="1168"/>
        <v>0</v>
      </c>
      <c r="IG378" s="307">
        <f t="shared" si="1169"/>
        <v>0</v>
      </c>
      <c r="IH378" s="307">
        <f t="shared" si="1170"/>
        <v>0</v>
      </c>
      <c r="II378" s="44">
        <f t="shared" si="1171"/>
        <v>0</v>
      </c>
      <c r="IJ378" s="44">
        <f t="shared" si="1371"/>
        <v>0</v>
      </c>
      <c r="IK378" s="44">
        <f t="shared" si="1372"/>
        <v>0</v>
      </c>
      <c r="IL378" s="44">
        <f t="shared" si="1373"/>
        <v>0</v>
      </c>
      <c r="IM378" s="44">
        <f t="shared" si="1374"/>
        <v>0</v>
      </c>
      <c r="IN378" s="44">
        <f t="shared" si="1375"/>
        <v>0</v>
      </c>
      <c r="IO378" s="44">
        <f t="shared" si="1376"/>
        <v>0</v>
      </c>
    </row>
    <row r="379" spans="1:249" ht="18" customHeight="1">
      <c r="A379" s="188">
        <v>373</v>
      </c>
      <c r="B379" s="326"/>
      <c r="C379" s="289"/>
      <c r="D379" s="199"/>
      <c r="E379" s="189"/>
      <c r="F379" s="189"/>
      <c r="G379" s="190"/>
      <c r="H379" s="190"/>
      <c r="I379" s="272"/>
      <c r="J379" s="207"/>
      <c r="K379" s="214" t="str">
        <f t="shared" si="1172"/>
        <v/>
      </c>
      <c r="L379" s="200" t="str">
        <f t="shared" si="1173"/>
        <v/>
      </c>
      <c r="M379" s="200" t="str">
        <f t="shared" si="1174"/>
        <v/>
      </c>
      <c r="N379" s="209" t="str">
        <f t="shared" si="1162"/>
        <v/>
      </c>
      <c r="O379" s="208" t="str">
        <f>IFERROR(IF(D379="","",IF(K379="","",IF(I379="","",IF(F379="F",VLOOKUP(K379,F!A:G,2,0),IF(F379="M",VLOOKUP(K379,M!A:G,2,0),""))))),0)</f>
        <v/>
      </c>
      <c r="P379" s="191" t="str">
        <f>IFERROR(IF(D379="","",IF(K379="","",IF(I379="","",IF(F379="F",VLOOKUP(K379,F!A:G,3,0),IF(F379="M",VLOOKUP(K379,M!A:G,3,0),""))))),0)</f>
        <v/>
      </c>
      <c r="Q379" s="191" t="str">
        <f>IFERROR(IF(D379="","",IF(K379="","",IF(I379="","",IF(F379="F",VLOOKUP(K379,F!A:G,4,0),IF(F379="M",VLOOKUP(K379,M!A:G,4,0),""))))),0)</f>
        <v/>
      </c>
      <c r="R379" s="191" t="str">
        <f>IFERROR(IF(D379="","",IF(K379="","",IF(I379="","",IF(F379="F",VLOOKUP(K379,F!A:G,5,0),IF(F379="M",VLOOKUP(K379,M!A:G,5,0),""))))),0)</f>
        <v/>
      </c>
      <c r="S379" s="191" t="str">
        <f>IFERROR(IF(D379="","",IF(K379="","",IF(I379="","",IF(F379="F",VLOOKUP(K379,F!A:G,6,0),IF(F379="M",VLOOKUP(K379,M!A:G,6,0),""))))),0)</f>
        <v/>
      </c>
      <c r="T379" s="191" t="str">
        <f>IFERROR(IF(D379="","",IF(K379="","",IF(I379="","",IF(F379="F",VLOOKUP(K379,F!A:G,7,0),IF(F379="M",VLOOKUP(K379,M!A:G,7,0),""))))),0)</f>
        <v/>
      </c>
      <c r="U379" s="191" t="str">
        <f>IFERROR(IF(D379="","",IF(K379="","",IF(J379="","",IF(F379="F",VLOOKUP(K379,F!A:M,8,0),IF(F379="M",VLOOKUP(K379,M!A:M,8,0),""))))),0)</f>
        <v/>
      </c>
      <c r="V379" s="191" t="str">
        <f>IFERROR(IF(D379="","",IF(K379="","",IF(J379="","",IF(F379="F",VLOOKUP(K379,F!A:M,9,0),IF(F379="M",VLOOKUP(K379,M!A:M,9,0),""))))),0)</f>
        <v/>
      </c>
      <c r="W379" s="191" t="str">
        <f>IFERROR(IF(D379="","",IF(K379="","",IF(J379="","",IF(F379="F",VLOOKUP(K379,F!A:M,10,0),IF(F379="M",VLOOKUP(K379,M!A:M,10,0),""))))),0)</f>
        <v/>
      </c>
      <c r="X379" s="191" t="str">
        <f>IFERROR(IF(D379="","",IF(K379="","",IF(J379="","",IF(F379="F",VLOOKUP(K379,F!A:M,11,0),IF(F379="M",VLOOKUP(K379,M!A:M,11,0),""))))),0)</f>
        <v/>
      </c>
      <c r="Y379" s="191" t="str">
        <f>IFERROR(IF(D379="","",IF(K379="","",IF(J379="","",IF(F379="F",VLOOKUP(K379,F!A:M,12,0),IF(F379="M",VLOOKUP(K379,M!A:M,12,0),""))))),0)</f>
        <v/>
      </c>
      <c r="Z379" s="191" t="str">
        <f>IFERROR(IF(D379="","",IF(K379="","",IF(J379="","",IF(F379="F",VLOOKUP(K379,F!A:M,13,0),IF(F379="M",VLOOKUP(K379,M!A:M,13,0),""))))),0)</f>
        <v/>
      </c>
      <c r="AA379" s="191" t="str">
        <f>IFERROR(IF(D379="","",IF(F379="","",IF(J379="","",IF(K379="","",IF(AND(K379&gt;23,K379&lt;=60),IF(F379="F",VLOOKUP(MROUND(HZ379,0.5),'F-Weight for Length'!K:S,2,0),VLOOKUP(MROUND(HZ379,0.5),'M-Weight for Length'!K:S,2,0)),IF(K379&gt;60,IF(F379="F",VLOOKUP(K379,'F-Weight for Length'!U:AC,2,0),VLOOKUP(K379,'M-Weight for Length'!U:AC,2,0)),IF(F379="F",VLOOKUP(MROUND(HZ379,0.5),'F-Weight for Length'!A:I,2,0),VLOOKUP(MROUND(HZ379,0.5),'M-Weight for Length'!A:I,2,0)))))))),0)</f>
        <v/>
      </c>
      <c r="AB379" s="191" t="str">
        <f>IFERROR(IF(D379="","",IF(F379="","",IF(J379="","",IF(K379="","",IF(AND(K379&gt;23,K379&lt;=60),IF(F379="F",VLOOKUP(MROUND(HZ379,0.5),'F-Weight for Length'!K:S,3,0),VLOOKUP(MROUND(HZ379,0.5),'M-Weight for Length'!K:S,3,0)),IF(K379&gt;60,IF(F379="F",VLOOKUP(K379,'F-Weight for Length'!U:AC,3,0),VLOOKUP(K379,'M-Weight for Length'!U:AC,3,0)),IF(F379="F",VLOOKUP(MROUND(HZ379,0.5),'F-Weight for Length'!A:I,3,0),VLOOKUP(MROUND(HZ379,0.5),'M-Weight for Length'!A:I,3,0)))))))),0)</f>
        <v/>
      </c>
      <c r="AC379" s="191" t="str">
        <f>IFERROR(IF(D379="","",IF(F379="","",IF(J379="","",IF(K379="","",IF(AND(K379&gt;23,K379&lt;=60),IF(F379="F",VLOOKUP(MROUND(HZ379,0.5),'F-Weight for Length'!K:S,4,0),VLOOKUP(MROUND(HZ379,0.5),'M-Weight for Length'!K:S,4,0)),IF(K379&gt;60,IF(F379="F",VLOOKUP(K379,'F-Weight for Length'!U:AC,4,0),VLOOKUP(K379,'M-Weight for Length'!U:AC,4,0)),IF(F379="F",VLOOKUP(MROUND(HZ379,0.5),'F-Weight for Length'!A:I,4,0),VLOOKUP(MROUND(HZ379,0.5),'M-Weight for Length'!A:I,4,0)))))))),0)</f>
        <v/>
      </c>
      <c r="AD379" s="191" t="str">
        <f>IFERROR(IF(D379="","",IF(F379="","",IF(J379="","",IF(K379="","",IF(AND(K379&gt;23,K379&lt;=60),IF(F379="F",VLOOKUP(MROUND(HZ379,0.5),'F-Weight for Length'!K:S,5,0),VLOOKUP(MROUND(HZ379,0.5),'M-Weight for Length'!K:S,5,0)),IF(K379&gt;60,IF(F379="F",VLOOKUP(K379,'F-Weight for Length'!U:AC,5,0),VLOOKUP(K379,'M-Weight for Length'!U:AC,5,0)),IF(F379="F",VLOOKUP(MROUND(HZ379,0.5),'F-Weight for Length'!A:I,5,0),VLOOKUP(MROUND(HZ379,0.5),'M-Weight for Length'!A:I,5,0)))))))),0)</f>
        <v/>
      </c>
      <c r="AE379" s="191" t="str">
        <f>IFERROR(IF(D379="","",IF(F379="","",IF(J379="","",IF(K379="","",IF(AND(K379&gt;23,K379&lt;=60),IF(F379="F",VLOOKUP(MROUND(HZ379,0.5),'F-Weight for Length'!K:S,6,0),VLOOKUP(MROUND(HZ379,0.5),'M-Weight for Length'!K:S,6,0)),IF(K379&gt;60,IF(F379="F",VLOOKUP(K379,'F-Weight for Length'!U:AC,6,0),VLOOKUP(K379,'M-Weight for Length'!U:AC,6,0)),IF(F379="F",VLOOKUP(MROUND(HZ379,0.5),'F-Weight for Length'!A:I,6,0),VLOOKUP(MROUND(HZ379,0.5),'M-Weight for Length'!A:I,6,0)))))))),0)</f>
        <v/>
      </c>
      <c r="AF379" s="191" t="str">
        <f>IFERROR(IF(D379="","",IF(F379="","",IF(J379="","",IF(K379="","",IF(AND(K379&gt;23,K379&lt;=60),IF(F379="F",VLOOKUP(MROUND(HZ379,0.5),'F-Weight for Length'!K:S,7,0),VLOOKUP(MROUND(HZ379,0.5),'M-Weight for Length'!K:S,7,0)),IF(K379&gt;60,IF(F379="F",VLOOKUP(K379,'F-Weight for Length'!U:AC,7,0),VLOOKUP(K379,'M-Weight for Length'!U:AC,7,0)),IF(F379="F",VLOOKUP(MROUND(HZ379,0.5),'F-Weight for Length'!A:I,7,0),VLOOKUP(MROUND(HZ379,0.5),'M-Weight for Length'!A:I,7,0)))))))),0)</f>
        <v/>
      </c>
      <c r="AG379" s="191" t="str">
        <f>IFERROR(IF(D379="","",IF(F379="","",IF(J379="","",IF(K379="","",IF(AND(K379&gt;23,K379&lt;=60),IF(F379="F",VLOOKUP(MROUND(HZ379,0.5),'F-Weight for Length'!K:S,8,0),VLOOKUP(MROUND(HZ379,0.5),'M-Weight for Length'!K:S,8,0)),IF(K379&gt;60,IF(F379="F",VLOOKUP(K379,'F-Weight for Length'!U:AC,8,0),VLOOKUP(K379,'M-Weight for Length'!U:AC,8,0)),IF(F379="F",VLOOKUP(MROUND(HZ379,0.5),'F-Weight for Length'!A:I,8,0),VLOOKUP(MROUND(HZ379,0.5),'M-Weight for Length'!A:I,8,0)))))))),0)</f>
        <v/>
      </c>
      <c r="AH379" s="191" t="str">
        <f>IFERROR(IF(D379="","",IF(F379="","",IF(J379="","",IF(K379="","",IF(AND(K379&gt;23,K379&lt;=60),IF(F379="F",VLOOKUP(MROUND(HZ379,0.5),'F-Weight for Length'!K:S,9,0),VLOOKUP(MROUND(HZ379,0.5),'M-Weight for Length'!K:S,9,0)),IF(K379&gt;60,IF(F379="F",VLOOKUP(K379,'F-Weight for Length'!U:AC,9,0),VLOOKUP(K379,'M-Weight for Length'!U:AC,9,0)),IF(F379="F",VLOOKUP(MROUND(HZ379,0.5),'F-Weight for Length'!A:I,9,0),VLOOKUP(MROUND(HZ379,0.5),'M-Weight for Length'!A:I,9,0)))))))),0)</f>
        <v/>
      </c>
      <c r="AI379" s="192">
        <f t="shared" si="1175"/>
        <v>0</v>
      </c>
      <c r="AJ379" s="192">
        <f t="shared" si="1176"/>
        <v>0</v>
      </c>
      <c r="AK379" s="192">
        <f t="shared" si="1177"/>
        <v>0</v>
      </c>
      <c r="AL379" s="192">
        <f t="shared" si="1178"/>
        <v>0</v>
      </c>
      <c r="AM379" s="192">
        <f t="shared" si="1179"/>
        <v>0</v>
      </c>
      <c r="AN379" s="192">
        <f t="shared" si="1180"/>
        <v>0</v>
      </c>
      <c r="AO379" s="192">
        <f t="shared" si="1181"/>
        <v>0</v>
      </c>
      <c r="AP379" s="192">
        <f t="shared" si="1182"/>
        <v>0</v>
      </c>
      <c r="AQ379" s="192">
        <f t="shared" si="1183"/>
        <v>0</v>
      </c>
      <c r="AR379" s="192">
        <f t="shared" si="1184"/>
        <v>0</v>
      </c>
      <c r="AS379" s="192">
        <f t="shared" si="1185"/>
        <v>0</v>
      </c>
      <c r="AT379" s="192">
        <f t="shared" si="1186"/>
        <v>0</v>
      </c>
      <c r="AU379" s="192">
        <f t="shared" si="1187"/>
        <v>0</v>
      </c>
      <c r="AV379" s="192">
        <f t="shared" si="1188"/>
        <v>0</v>
      </c>
      <c r="AW379" s="192">
        <f t="shared" si="1189"/>
        <v>0</v>
      </c>
      <c r="AX379" s="192">
        <f t="shared" si="1190"/>
        <v>0</v>
      </c>
      <c r="AY379" s="192">
        <f t="shared" si="1191"/>
        <v>0</v>
      </c>
      <c r="AZ379" s="192">
        <f t="shared" si="1192"/>
        <v>0</v>
      </c>
      <c r="BA379" s="192">
        <f t="shared" si="1193"/>
        <v>0</v>
      </c>
      <c r="BB379" s="192">
        <f t="shared" si="1194"/>
        <v>0</v>
      </c>
      <c r="BC379" s="192">
        <f t="shared" si="1195"/>
        <v>0</v>
      </c>
      <c r="BD379" s="192">
        <f t="shared" si="1196"/>
        <v>0</v>
      </c>
      <c r="BE379" s="192">
        <f t="shared" si="1197"/>
        <v>0</v>
      </c>
      <c r="BF379" s="192">
        <f t="shared" si="1198"/>
        <v>0</v>
      </c>
      <c r="BG379" s="192">
        <f t="shared" si="1199"/>
        <v>0</v>
      </c>
      <c r="BH379" s="192">
        <f t="shared" si="1200"/>
        <v>0</v>
      </c>
      <c r="BI379" s="192">
        <f t="shared" si="1201"/>
        <v>0</v>
      </c>
      <c r="BJ379" s="192">
        <f t="shared" si="1202"/>
        <v>0</v>
      </c>
      <c r="BK379" s="192">
        <f t="shared" si="1203"/>
        <v>0</v>
      </c>
      <c r="BL379" s="192">
        <f t="shared" si="1204"/>
        <v>0</v>
      </c>
      <c r="BM379" s="192">
        <f t="shared" si="1205"/>
        <v>0</v>
      </c>
      <c r="BN379" s="192">
        <f t="shared" si="1206"/>
        <v>0</v>
      </c>
      <c r="BO379" s="192">
        <f t="shared" si="1207"/>
        <v>0</v>
      </c>
      <c r="BP379" s="192">
        <f t="shared" si="1208"/>
        <v>0</v>
      </c>
      <c r="BQ379" s="192">
        <f t="shared" si="1209"/>
        <v>0</v>
      </c>
      <c r="BR379" s="192">
        <f t="shared" si="1210"/>
        <v>0</v>
      </c>
      <c r="BS379" s="192">
        <f t="shared" si="1211"/>
        <v>0</v>
      </c>
      <c r="BT379" s="192">
        <f t="shared" si="1212"/>
        <v>0</v>
      </c>
      <c r="BU379" s="192">
        <f t="shared" si="1213"/>
        <v>0</v>
      </c>
      <c r="BV379" s="192">
        <f t="shared" si="1214"/>
        <v>0</v>
      </c>
      <c r="BW379" s="192">
        <f t="shared" si="1215"/>
        <v>0</v>
      </c>
      <c r="BX379" s="192">
        <f t="shared" si="1216"/>
        <v>0</v>
      </c>
      <c r="BY379" s="192">
        <f t="shared" si="1217"/>
        <v>0</v>
      </c>
      <c r="BZ379" s="192">
        <f t="shared" si="1218"/>
        <v>0</v>
      </c>
      <c r="CA379" s="192">
        <f t="shared" si="1219"/>
        <v>0</v>
      </c>
      <c r="CB379" s="192">
        <f t="shared" si="1220"/>
        <v>0</v>
      </c>
      <c r="CC379" s="192">
        <f t="shared" si="1221"/>
        <v>0</v>
      </c>
      <c r="CD379" s="192">
        <f t="shared" si="1222"/>
        <v>0</v>
      </c>
      <c r="CE379" s="192">
        <f t="shared" si="1223"/>
        <v>0</v>
      </c>
      <c r="CF379" s="192">
        <f t="shared" si="1224"/>
        <v>0</v>
      </c>
      <c r="CG379" s="192">
        <f t="shared" si="1225"/>
        <v>0</v>
      </c>
      <c r="CH379" s="192">
        <f t="shared" si="1226"/>
        <v>0</v>
      </c>
      <c r="CI379" s="192">
        <f t="shared" si="1227"/>
        <v>0</v>
      </c>
      <c r="CJ379" s="192">
        <f t="shared" si="1228"/>
        <v>0</v>
      </c>
      <c r="CK379" s="192">
        <f t="shared" si="1229"/>
        <v>0</v>
      </c>
      <c r="CL379" s="192">
        <f t="shared" si="1230"/>
        <v>0</v>
      </c>
      <c r="CM379" s="192">
        <f t="shared" si="1231"/>
        <v>0</v>
      </c>
      <c r="CN379" s="192">
        <f t="shared" si="1232"/>
        <v>0</v>
      </c>
      <c r="CO379" s="192">
        <f t="shared" si="1233"/>
        <v>0</v>
      </c>
      <c r="CP379" s="192">
        <f t="shared" si="1234"/>
        <v>0</v>
      </c>
      <c r="CQ379" s="192">
        <f t="shared" si="1235"/>
        <v>0</v>
      </c>
      <c r="CR379" s="192">
        <f t="shared" si="1236"/>
        <v>0</v>
      </c>
      <c r="CS379" s="192">
        <f t="shared" si="1237"/>
        <v>0</v>
      </c>
      <c r="CT379" s="192">
        <f t="shared" si="1238"/>
        <v>0</v>
      </c>
      <c r="CU379" s="192">
        <f t="shared" si="1239"/>
        <v>0</v>
      </c>
      <c r="CV379" s="192">
        <f t="shared" si="1240"/>
        <v>0</v>
      </c>
      <c r="CW379" s="192">
        <f t="shared" si="1241"/>
        <v>0</v>
      </c>
      <c r="CX379" s="192">
        <f t="shared" si="1242"/>
        <v>0</v>
      </c>
      <c r="CY379" s="192">
        <f t="shared" si="1243"/>
        <v>0</v>
      </c>
      <c r="CZ379" s="192">
        <f t="shared" si="1244"/>
        <v>0</v>
      </c>
      <c r="DA379" s="192">
        <f t="shared" si="1245"/>
        <v>0</v>
      </c>
      <c r="DB379" s="192">
        <f t="shared" si="1246"/>
        <v>0</v>
      </c>
      <c r="DC379" s="192">
        <f t="shared" si="1247"/>
        <v>0</v>
      </c>
      <c r="DD379" s="192">
        <f t="shared" si="1248"/>
        <v>0</v>
      </c>
      <c r="DE379" s="192">
        <f t="shared" si="1249"/>
        <v>0</v>
      </c>
      <c r="DF379" s="192">
        <f t="shared" si="1250"/>
        <v>0</v>
      </c>
      <c r="DG379" s="192">
        <f t="shared" si="1251"/>
        <v>0</v>
      </c>
      <c r="DH379" s="192">
        <f t="shared" si="1252"/>
        <v>0</v>
      </c>
      <c r="DI379" s="192">
        <f t="shared" si="1253"/>
        <v>0</v>
      </c>
      <c r="DJ379" s="192">
        <f t="shared" si="1254"/>
        <v>0</v>
      </c>
      <c r="DK379" s="192">
        <f t="shared" si="1255"/>
        <v>0</v>
      </c>
      <c r="DL379" s="192">
        <f t="shared" si="1256"/>
        <v>0</v>
      </c>
      <c r="DM379" s="192">
        <f t="shared" si="1257"/>
        <v>0</v>
      </c>
      <c r="DN379" s="192">
        <f t="shared" si="1258"/>
        <v>0</v>
      </c>
      <c r="DO379" s="192">
        <f t="shared" si="1259"/>
        <v>0</v>
      </c>
      <c r="DP379" s="192">
        <f t="shared" si="1260"/>
        <v>0</v>
      </c>
      <c r="DQ379" s="192">
        <f t="shared" si="1261"/>
        <v>0</v>
      </c>
      <c r="DR379" s="192">
        <f t="shared" si="1262"/>
        <v>0</v>
      </c>
      <c r="DS379" s="192">
        <f t="shared" si="1263"/>
        <v>0</v>
      </c>
      <c r="DT379" s="192">
        <f t="shared" si="1264"/>
        <v>0</v>
      </c>
      <c r="DU379" s="192">
        <f t="shared" si="1265"/>
        <v>0</v>
      </c>
      <c r="DV379" s="193">
        <f t="shared" si="1266"/>
        <v>0</v>
      </c>
      <c r="DW379" s="193">
        <f t="shared" si="1267"/>
        <v>0</v>
      </c>
      <c r="DX379" s="193">
        <f t="shared" si="1268"/>
        <v>0</v>
      </c>
      <c r="DY379" s="193">
        <f t="shared" si="1269"/>
        <v>0</v>
      </c>
      <c r="DZ379" s="193">
        <f t="shared" si="1270"/>
        <v>0</v>
      </c>
      <c r="EA379" s="192">
        <f t="shared" si="1271"/>
        <v>0</v>
      </c>
      <c r="EB379" s="192">
        <f t="shared" si="1272"/>
        <v>0</v>
      </c>
      <c r="EC379" s="192">
        <f t="shared" si="1273"/>
        <v>0</v>
      </c>
      <c r="ED379" s="192">
        <f t="shared" si="1274"/>
        <v>0</v>
      </c>
      <c r="EE379" s="192">
        <f t="shared" si="1275"/>
        <v>0</v>
      </c>
      <c r="EF379" s="192">
        <f t="shared" si="1276"/>
        <v>0</v>
      </c>
      <c r="EG379" s="192">
        <f t="shared" si="1277"/>
        <v>0</v>
      </c>
      <c r="EH379" s="192">
        <f t="shared" si="1278"/>
        <v>0</v>
      </c>
      <c r="EI379" s="192">
        <f t="shared" si="1279"/>
        <v>0</v>
      </c>
      <c r="EJ379" s="192">
        <f t="shared" si="1280"/>
        <v>0</v>
      </c>
      <c r="EK379" s="192">
        <f t="shared" si="1281"/>
        <v>0</v>
      </c>
      <c r="EL379" s="192">
        <f t="shared" si="1282"/>
        <v>0</v>
      </c>
      <c r="EM379" s="192">
        <f t="shared" si="1283"/>
        <v>0</v>
      </c>
      <c r="EN379" s="192">
        <f t="shared" si="1284"/>
        <v>0</v>
      </c>
      <c r="EO379" s="192">
        <f t="shared" si="1285"/>
        <v>0</v>
      </c>
      <c r="EP379" s="192">
        <f t="shared" si="1286"/>
        <v>0</v>
      </c>
      <c r="EQ379" s="192">
        <f t="shared" si="1287"/>
        <v>0</v>
      </c>
      <c r="ER379" s="192">
        <f t="shared" si="1288"/>
        <v>0</v>
      </c>
      <c r="ES379" s="192">
        <f t="shared" si="1289"/>
        <v>0</v>
      </c>
      <c r="ET379" s="192">
        <f t="shared" si="1290"/>
        <v>0</v>
      </c>
      <c r="EU379" s="192">
        <f t="shared" si="1291"/>
        <v>0</v>
      </c>
      <c r="EV379" s="192">
        <f t="shared" si="1292"/>
        <v>0</v>
      </c>
      <c r="EW379" s="192">
        <f t="shared" si="1293"/>
        <v>0</v>
      </c>
      <c r="EX379" s="192">
        <f t="shared" si="1294"/>
        <v>0</v>
      </c>
      <c r="EY379" s="192">
        <f t="shared" si="1295"/>
        <v>0</v>
      </c>
      <c r="EZ379" s="192">
        <f t="shared" si="1296"/>
        <v>0</v>
      </c>
      <c r="FA379" s="192">
        <f t="shared" si="1297"/>
        <v>0</v>
      </c>
      <c r="FB379" s="192">
        <f t="shared" si="1298"/>
        <v>0</v>
      </c>
      <c r="FC379" s="192">
        <f t="shared" si="1299"/>
        <v>0</v>
      </c>
      <c r="FD379" s="192">
        <f t="shared" si="1300"/>
        <v>0</v>
      </c>
      <c r="FE379" s="192">
        <f t="shared" si="1301"/>
        <v>0</v>
      </c>
      <c r="FF379" s="192">
        <f t="shared" si="1302"/>
        <v>0</v>
      </c>
      <c r="FG379" s="192">
        <f t="shared" si="1303"/>
        <v>0</v>
      </c>
      <c r="FH379" s="192">
        <f t="shared" si="1304"/>
        <v>0</v>
      </c>
      <c r="FI379" s="192">
        <f t="shared" si="1305"/>
        <v>0</v>
      </c>
      <c r="FJ379" s="192">
        <f t="shared" si="1306"/>
        <v>0</v>
      </c>
      <c r="FK379" s="192">
        <f t="shared" si="1307"/>
        <v>0</v>
      </c>
      <c r="FL379" s="192">
        <f t="shared" si="1308"/>
        <v>0</v>
      </c>
      <c r="FM379" s="192">
        <f t="shared" si="1309"/>
        <v>0</v>
      </c>
      <c r="FN379" s="192">
        <f t="shared" si="1310"/>
        <v>0</v>
      </c>
      <c r="FO379" s="192">
        <f t="shared" si="1311"/>
        <v>0</v>
      </c>
      <c r="FP379" s="192">
        <f t="shared" si="1312"/>
        <v>0</v>
      </c>
      <c r="FQ379" s="192">
        <f t="shared" si="1313"/>
        <v>0</v>
      </c>
      <c r="FR379" s="192">
        <f t="shared" si="1314"/>
        <v>0</v>
      </c>
      <c r="FS379" s="192">
        <f t="shared" si="1315"/>
        <v>0</v>
      </c>
      <c r="FT379" s="192">
        <f t="shared" si="1316"/>
        <v>0</v>
      </c>
      <c r="FU379" s="192">
        <f t="shared" si="1317"/>
        <v>0</v>
      </c>
      <c r="FV379" s="192">
        <f t="shared" si="1318"/>
        <v>0</v>
      </c>
      <c r="FW379" s="192">
        <f t="shared" si="1319"/>
        <v>0</v>
      </c>
      <c r="FX379" s="192">
        <f t="shared" si="1320"/>
        <v>0</v>
      </c>
      <c r="FY379" s="192">
        <f t="shared" si="1321"/>
        <v>0</v>
      </c>
      <c r="FZ379" s="192">
        <f t="shared" si="1322"/>
        <v>0</v>
      </c>
      <c r="GA379" s="192">
        <f t="shared" si="1323"/>
        <v>0</v>
      </c>
      <c r="GB379" s="192">
        <f t="shared" si="1324"/>
        <v>0</v>
      </c>
      <c r="GC379" s="192">
        <f t="shared" si="1325"/>
        <v>0</v>
      </c>
      <c r="GD379" s="192">
        <f t="shared" si="1326"/>
        <v>0</v>
      </c>
      <c r="GE379" s="192">
        <f t="shared" si="1327"/>
        <v>0</v>
      </c>
      <c r="GF379" s="192">
        <f t="shared" si="1328"/>
        <v>0</v>
      </c>
      <c r="GG379" s="192">
        <f t="shared" si="1329"/>
        <v>0</v>
      </c>
      <c r="GH379" s="192">
        <f t="shared" si="1330"/>
        <v>0</v>
      </c>
      <c r="GI379" s="192">
        <f t="shared" si="1331"/>
        <v>0</v>
      </c>
      <c r="GJ379" s="192">
        <f t="shared" si="1332"/>
        <v>0</v>
      </c>
      <c r="GK379" s="192">
        <f t="shared" si="1333"/>
        <v>0</v>
      </c>
      <c r="GL379" s="192">
        <f t="shared" si="1334"/>
        <v>0</v>
      </c>
      <c r="GM379" s="192">
        <f t="shared" si="1335"/>
        <v>0</v>
      </c>
      <c r="GN379" s="192">
        <f t="shared" si="1336"/>
        <v>0</v>
      </c>
      <c r="GO379" s="192">
        <f t="shared" si="1337"/>
        <v>0</v>
      </c>
      <c r="GP379" s="192">
        <f t="shared" si="1338"/>
        <v>0</v>
      </c>
      <c r="GQ379" s="192">
        <f t="shared" si="1339"/>
        <v>0</v>
      </c>
      <c r="GR379" s="192">
        <f t="shared" si="1340"/>
        <v>0</v>
      </c>
      <c r="GS379" s="192">
        <f t="shared" si="1341"/>
        <v>0</v>
      </c>
      <c r="GT379" s="192">
        <f t="shared" si="1342"/>
        <v>0</v>
      </c>
      <c r="GU379" s="192">
        <f t="shared" si="1343"/>
        <v>0</v>
      </c>
      <c r="GV379" s="192">
        <f t="shared" si="1344"/>
        <v>0</v>
      </c>
      <c r="GW379" s="192">
        <f t="shared" si="1345"/>
        <v>0</v>
      </c>
      <c r="GX379" s="192">
        <f t="shared" si="1346"/>
        <v>0</v>
      </c>
      <c r="GY379" s="192">
        <f t="shared" si="1347"/>
        <v>0</v>
      </c>
      <c r="GZ379" s="192">
        <f t="shared" si="1348"/>
        <v>0</v>
      </c>
      <c r="HA379" s="192">
        <f t="shared" si="1349"/>
        <v>0</v>
      </c>
      <c r="HB379" s="192">
        <f t="shared" si="1350"/>
        <v>0</v>
      </c>
      <c r="HC379" s="192">
        <f t="shared" si="1351"/>
        <v>0</v>
      </c>
      <c r="HD379" s="192">
        <f t="shared" si="1352"/>
        <v>0</v>
      </c>
      <c r="HE379" s="192">
        <f t="shared" si="1353"/>
        <v>0</v>
      </c>
      <c r="HF379" s="192">
        <f t="shared" si="1354"/>
        <v>0</v>
      </c>
      <c r="HG379" s="192">
        <f t="shared" si="1355"/>
        <v>0</v>
      </c>
      <c r="HH379" s="192">
        <f t="shared" si="1356"/>
        <v>0</v>
      </c>
      <c r="HI379" s="192">
        <f t="shared" si="1357"/>
        <v>0</v>
      </c>
      <c r="HJ379" s="192">
        <f t="shared" si="1358"/>
        <v>0</v>
      </c>
      <c r="HK379" s="192">
        <f t="shared" si="1359"/>
        <v>0</v>
      </c>
      <c r="HL379" s="192">
        <f t="shared" si="1360"/>
        <v>0</v>
      </c>
      <c r="HM379" s="192">
        <f t="shared" si="1361"/>
        <v>0</v>
      </c>
      <c r="HN379" s="194">
        <f t="shared" si="1362"/>
        <v>0</v>
      </c>
      <c r="HO379" s="194">
        <f t="shared" si="1363"/>
        <v>0</v>
      </c>
      <c r="HP379" s="194">
        <f t="shared" si="1364"/>
        <v>0</v>
      </c>
      <c r="HQ379" s="194">
        <f t="shared" si="1365"/>
        <v>0</v>
      </c>
      <c r="HR379" s="194">
        <f t="shared" si="1366"/>
        <v>0</v>
      </c>
      <c r="HS379" s="195" t="str">
        <f t="shared" si="1163"/>
        <v/>
      </c>
      <c r="HT379" s="196">
        <f t="shared" si="1159"/>
        <v>0</v>
      </c>
      <c r="HU379" s="196">
        <f t="shared" si="1160"/>
        <v>0</v>
      </c>
      <c r="HV379" s="197" t="str">
        <f t="shared" si="1164"/>
        <v/>
      </c>
      <c r="HW379" s="197" t="str">
        <f t="shared" si="1367"/>
        <v/>
      </c>
      <c r="HX379" s="197" t="str">
        <f t="shared" si="1368"/>
        <v/>
      </c>
      <c r="HY379" s="195" t="str">
        <f t="shared" si="1165"/>
        <v/>
      </c>
      <c r="HZ379" s="30">
        <f t="shared" si="1161"/>
        <v>0</v>
      </c>
      <c r="IA379" s="198">
        <f t="shared" si="1166"/>
        <v>0</v>
      </c>
      <c r="IB379" s="195"/>
      <c r="IC379" s="195">
        <f t="shared" si="1369"/>
        <v>0</v>
      </c>
      <c r="ID379" s="195">
        <f t="shared" si="1167"/>
        <v>0</v>
      </c>
      <c r="IE379" s="195">
        <f t="shared" si="1370"/>
        <v>0</v>
      </c>
      <c r="IF379" s="195">
        <f t="shared" si="1168"/>
        <v>0</v>
      </c>
      <c r="IG379" s="307">
        <f t="shared" si="1169"/>
        <v>0</v>
      </c>
      <c r="IH379" s="307">
        <f t="shared" si="1170"/>
        <v>0</v>
      </c>
      <c r="II379" s="44">
        <f t="shared" si="1171"/>
        <v>0</v>
      </c>
      <c r="IJ379" s="44">
        <f t="shared" si="1371"/>
        <v>0</v>
      </c>
      <c r="IK379" s="44">
        <f t="shared" si="1372"/>
        <v>0</v>
      </c>
      <c r="IL379" s="44">
        <f t="shared" si="1373"/>
        <v>0</v>
      </c>
      <c r="IM379" s="44">
        <f t="shared" si="1374"/>
        <v>0</v>
      </c>
      <c r="IN379" s="44">
        <f t="shared" si="1375"/>
        <v>0</v>
      </c>
      <c r="IO379" s="44">
        <f t="shared" si="1376"/>
        <v>0</v>
      </c>
    </row>
    <row r="380" spans="1:249" ht="18" customHeight="1">
      <c r="A380" s="188">
        <v>374</v>
      </c>
      <c r="B380" s="326"/>
      <c r="C380" s="289"/>
      <c r="D380" s="199"/>
      <c r="E380" s="189"/>
      <c r="F380" s="189"/>
      <c r="G380" s="190"/>
      <c r="H380" s="190"/>
      <c r="I380" s="272"/>
      <c r="J380" s="207"/>
      <c r="K380" s="214" t="str">
        <f t="shared" si="1172"/>
        <v/>
      </c>
      <c r="L380" s="200" t="str">
        <f t="shared" si="1173"/>
        <v/>
      </c>
      <c r="M380" s="200" t="str">
        <f t="shared" si="1174"/>
        <v/>
      </c>
      <c r="N380" s="209" t="str">
        <f t="shared" si="1162"/>
        <v/>
      </c>
      <c r="O380" s="208" t="str">
        <f>IFERROR(IF(D380="","",IF(K380="","",IF(I380="","",IF(F380="F",VLOOKUP(K380,F!A:G,2,0),IF(F380="M",VLOOKUP(K380,M!A:G,2,0),""))))),0)</f>
        <v/>
      </c>
      <c r="P380" s="191" t="str">
        <f>IFERROR(IF(D380="","",IF(K380="","",IF(I380="","",IF(F380="F",VLOOKUP(K380,F!A:G,3,0),IF(F380="M",VLOOKUP(K380,M!A:G,3,0),""))))),0)</f>
        <v/>
      </c>
      <c r="Q380" s="191" t="str">
        <f>IFERROR(IF(D380="","",IF(K380="","",IF(I380="","",IF(F380="F",VLOOKUP(K380,F!A:G,4,0),IF(F380="M",VLOOKUP(K380,M!A:G,4,0),""))))),0)</f>
        <v/>
      </c>
      <c r="R380" s="191" t="str">
        <f>IFERROR(IF(D380="","",IF(K380="","",IF(I380="","",IF(F380="F",VLOOKUP(K380,F!A:G,5,0),IF(F380="M",VLOOKUP(K380,M!A:G,5,0),""))))),0)</f>
        <v/>
      </c>
      <c r="S380" s="191" t="str">
        <f>IFERROR(IF(D380="","",IF(K380="","",IF(I380="","",IF(F380="F",VLOOKUP(K380,F!A:G,6,0),IF(F380="M",VLOOKUP(K380,M!A:G,6,0),""))))),0)</f>
        <v/>
      </c>
      <c r="T380" s="191" t="str">
        <f>IFERROR(IF(D380="","",IF(K380="","",IF(I380="","",IF(F380="F",VLOOKUP(K380,F!A:G,7,0),IF(F380="M",VLOOKUP(K380,M!A:G,7,0),""))))),0)</f>
        <v/>
      </c>
      <c r="U380" s="191" t="str">
        <f>IFERROR(IF(D380="","",IF(K380="","",IF(J380="","",IF(F380="F",VLOOKUP(K380,F!A:M,8,0),IF(F380="M",VLOOKUP(K380,M!A:M,8,0),""))))),0)</f>
        <v/>
      </c>
      <c r="V380" s="191" t="str">
        <f>IFERROR(IF(D380="","",IF(K380="","",IF(J380="","",IF(F380="F",VLOOKUP(K380,F!A:M,9,0),IF(F380="M",VLOOKUP(K380,M!A:M,9,0),""))))),0)</f>
        <v/>
      </c>
      <c r="W380" s="191" t="str">
        <f>IFERROR(IF(D380="","",IF(K380="","",IF(J380="","",IF(F380="F",VLOOKUP(K380,F!A:M,10,0),IF(F380="M",VLOOKUP(K380,M!A:M,10,0),""))))),0)</f>
        <v/>
      </c>
      <c r="X380" s="191" t="str">
        <f>IFERROR(IF(D380="","",IF(K380="","",IF(J380="","",IF(F380="F",VLOOKUP(K380,F!A:M,11,0),IF(F380="M",VLOOKUP(K380,M!A:M,11,0),""))))),0)</f>
        <v/>
      </c>
      <c r="Y380" s="191" t="str">
        <f>IFERROR(IF(D380="","",IF(K380="","",IF(J380="","",IF(F380="F",VLOOKUP(K380,F!A:M,12,0),IF(F380="M",VLOOKUP(K380,M!A:M,12,0),""))))),0)</f>
        <v/>
      </c>
      <c r="Z380" s="191" t="str">
        <f>IFERROR(IF(D380="","",IF(K380="","",IF(J380="","",IF(F380="F",VLOOKUP(K380,F!A:M,13,0),IF(F380="M",VLOOKUP(K380,M!A:M,13,0),""))))),0)</f>
        <v/>
      </c>
      <c r="AA380" s="191" t="str">
        <f>IFERROR(IF(D380="","",IF(F380="","",IF(J380="","",IF(K380="","",IF(AND(K380&gt;23,K380&lt;=60),IF(F380="F",VLOOKUP(MROUND(HZ380,0.5),'F-Weight for Length'!K:S,2,0),VLOOKUP(MROUND(HZ380,0.5),'M-Weight for Length'!K:S,2,0)),IF(K380&gt;60,IF(F380="F",VLOOKUP(K380,'F-Weight for Length'!U:AC,2,0),VLOOKUP(K380,'M-Weight for Length'!U:AC,2,0)),IF(F380="F",VLOOKUP(MROUND(HZ380,0.5),'F-Weight for Length'!A:I,2,0),VLOOKUP(MROUND(HZ380,0.5),'M-Weight for Length'!A:I,2,0)))))))),0)</f>
        <v/>
      </c>
      <c r="AB380" s="191" t="str">
        <f>IFERROR(IF(D380="","",IF(F380="","",IF(J380="","",IF(K380="","",IF(AND(K380&gt;23,K380&lt;=60),IF(F380="F",VLOOKUP(MROUND(HZ380,0.5),'F-Weight for Length'!K:S,3,0),VLOOKUP(MROUND(HZ380,0.5),'M-Weight for Length'!K:S,3,0)),IF(K380&gt;60,IF(F380="F",VLOOKUP(K380,'F-Weight for Length'!U:AC,3,0),VLOOKUP(K380,'M-Weight for Length'!U:AC,3,0)),IF(F380="F",VLOOKUP(MROUND(HZ380,0.5),'F-Weight for Length'!A:I,3,0),VLOOKUP(MROUND(HZ380,0.5),'M-Weight for Length'!A:I,3,0)))))))),0)</f>
        <v/>
      </c>
      <c r="AC380" s="191" t="str">
        <f>IFERROR(IF(D380="","",IF(F380="","",IF(J380="","",IF(K380="","",IF(AND(K380&gt;23,K380&lt;=60),IF(F380="F",VLOOKUP(MROUND(HZ380,0.5),'F-Weight for Length'!K:S,4,0),VLOOKUP(MROUND(HZ380,0.5),'M-Weight for Length'!K:S,4,0)),IF(K380&gt;60,IF(F380="F",VLOOKUP(K380,'F-Weight for Length'!U:AC,4,0),VLOOKUP(K380,'M-Weight for Length'!U:AC,4,0)),IF(F380="F",VLOOKUP(MROUND(HZ380,0.5),'F-Weight for Length'!A:I,4,0),VLOOKUP(MROUND(HZ380,0.5),'M-Weight for Length'!A:I,4,0)))))))),0)</f>
        <v/>
      </c>
      <c r="AD380" s="191" t="str">
        <f>IFERROR(IF(D380="","",IF(F380="","",IF(J380="","",IF(K380="","",IF(AND(K380&gt;23,K380&lt;=60),IF(F380="F",VLOOKUP(MROUND(HZ380,0.5),'F-Weight for Length'!K:S,5,0),VLOOKUP(MROUND(HZ380,0.5),'M-Weight for Length'!K:S,5,0)),IF(K380&gt;60,IF(F380="F",VLOOKUP(K380,'F-Weight for Length'!U:AC,5,0),VLOOKUP(K380,'M-Weight for Length'!U:AC,5,0)),IF(F380="F",VLOOKUP(MROUND(HZ380,0.5),'F-Weight for Length'!A:I,5,0),VLOOKUP(MROUND(HZ380,0.5),'M-Weight for Length'!A:I,5,0)))))))),0)</f>
        <v/>
      </c>
      <c r="AE380" s="191" t="str">
        <f>IFERROR(IF(D380="","",IF(F380="","",IF(J380="","",IF(K380="","",IF(AND(K380&gt;23,K380&lt;=60),IF(F380="F",VLOOKUP(MROUND(HZ380,0.5),'F-Weight for Length'!K:S,6,0),VLOOKUP(MROUND(HZ380,0.5),'M-Weight for Length'!K:S,6,0)),IF(K380&gt;60,IF(F380="F",VLOOKUP(K380,'F-Weight for Length'!U:AC,6,0),VLOOKUP(K380,'M-Weight for Length'!U:AC,6,0)),IF(F380="F",VLOOKUP(MROUND(HZ380,0.5),'F-Weight for Length'!A:I,6,0),VLOOKUP(MROUND(HZ380,0.5),'M-Weight for Length'!A:I,6,0)))))))),0)</f>
        <v/>
      </c>
      <c r="AF380" s="191" t="str">
        <f>IFERROR(IF(D380="","",IF(F380="","",IF(J380="","",IF(K380="","",IF(AND(K380&gt;23,K380&lt;=60),IF(F380="F",VLOOKUP(MROUND(HZ380,0.5),'F-Weight for Length'!K:S,7,0),VLOOKUP(MROUND(HZ380,0.5),'M-Weight for Length'!K:S,7,0)),IF(K380&gt;60,IF(F380="F",VLOOKUP(K380,'F-Weight for Length'!U:AC,7,0),VLOOKUP(K380,'M-Weight for Length'!U:AC,7,0)),IF(F380="F",VLOOKUP(MROUND(HZ380,0.5),'F-Weight for Length'!A:I,7,0),VLOOKUP(MROUND(HZ380,0.5),'M-Weight for Length'!A:I,7,0)))))))),0)</f>
        <v/>
      </c>
      <c r="AG380" s="191" t="str">
        <f>IFERROR(IF(D380="","",IF(F380="","",IF(J380="","",IF(K380="","",IF(AND(K380&gt;23,K380&lt;=60),IF(F380="F",VLOOKUP(MROUND(HZ380,0.5),'F-Weight for Length'!K:S,8,0),VLOOKUP(MROUND(HZ380,0.5),'M-Weight for Length'!K:S,8,0)),IF(K380&gt;60,IF(F380="F",VLOOKUP(K380,'F-Weight for Length'!U:AC,8,0),VLOOKUP(K380,'M-Weight for Length'!U:AC,8,0)),IF(F380="F",VLOOKUP(MROUND(HZ380,0.5),'F-Weight for Length'!A:I,8,0),VLOOKUP(MROUND(HZ380,0.5),'M-Weight for Length'!A:I,8,0)))))))),0)</f>
        <v/>
      </c>
      <c r="AH380" s="191" t="str">
        <f>IFERROR(IF(D380="","",IF(F380="","",IF(J380="","",IF(K380="","",IF(AND(K380&gt;23,K380&lt;=60),IF(F380="F",VLOOKUP(MROUND(HZ380,0.5),'F-Weight for Length'!K:S,9,0),VLOOKUP(MROUND(HZ380,0.5),'M-Weight for Length'!K:S,9,0)),IF(K380&gt;60,IF(F380="F",VLOOKUP(K380,'F-Weight for Length'!U:AC,9,0),VLOOKUP(K380,'M-Weight for Length'!U:AC,9,0)),IF(F380="F",VLOOKUP(MROUND(HZ380,0.5),'F-Weight for Length'!A:I,9,0),VLOOKUP(MROUND(HZ380,0.5),'M-Weight for Length'!A:I,9,0)))))))),0)</f>
        <v/>
      </c>
      <c r="AI380" s="192">
        <f t="shared" si="1175"/>
        <v>0</v>
      </c>
      <c r="AJ380" s="192">
        <f t="shared" si="1176"/>
        <v>0</v>
      </c>
      <c r="AK380" s="192">
        <f t="shared" si="1177"/>
        <v>0</v>
      </c>
      <c r="AL380" s="192">
        <f t="shared" si="1178"/>
        <v>0</v>
      </c>
      <c r="AM380" s="192">
        <f t="shared" si="1179"/>
        <v>0</v>
      </c>
      <c r="AN380" s="192">
        <f t="shared" si="1180"/>
        <v>0</v>
      </c>
      <c r="AO380" s="192">
        <f t="shared" si="1181"/>
        <v>0</v>
      </c>
      <c r="AP380" s="192">
        <f t="shared" si="1182"/>
        <v>0</v>
      </c>
      <c r="AQ380" s="192">
        <f t="shared" si="1183"/>
        <v>0</v>
      </c>
      <c r="AR380" s="192">
        <f t="shared" si="1184"/>
        <v>0</v>
      </c>
      <c r="AS380" s="192">
        <f t="shared" si="1185"/>
        <v>0</v>
      </c>
      <c r="AT380" s="192">
        <f t="shared" si="1186"/>
        <v>0</v>
      </c>
      <c r="AU380" s="192">
        <f t="shared" si="1187"/>
        <v>0</v>
      </c>
      <c r="AV380" s="192">
        <f t="shared" si="1188"/>
        <v>0</v>
      </c>
      <c r="AW380" s="192">
        <f t="shared" si="1189"/>
        <v>0</v>
      </c>
      <c r="AX380" s="192">
        <f t="shared" si="1190"/>
        <v>0</v>
      </c>
      <c r="AY380" s="192">
        <f t="shared" si="1191"/>
        <v>0</v>
      </c>
      <c r="AZ380" s="192">
        <f t="shared" si="1192"/>
        <v>0</v>
      </c>
      <c r="BA380" s="192">
        <f t="shared" si="1193"/>
        <v>0</v>
      </c>
      <c r="BB380" s="192">
        <f t="shared" si="1194"/>
        <v>0</v>
      </c>
      <c r="BC380" s="192">
        <f t="shared" si="1195"/>
        <v>0</v>
      </c>
      <c r="BD380" s="192">
        <f t="shared" si="1196"/>
        <v>0</v>
      </c>
      <c r="BE380" s="192">
        <f t="shared" si="1197"/>
        <v>0</v>
      </c>
      <c r="BF380" s="192">
        <f t="shared" si="1198"/>
        <v>0</v>
      </c>
      <c r="BG380" s="192">
        <f t="shared" si="1199"/>
        <v>0</v>
      </c>
      <c r="BH380" s="192">
        <f t="shared" si="1200"/>
        <v>0</v>
      </c>
      <c r="BI380" s="192">
        <f t="shared" si="1201"/>
        <v>0</v>
      </c>
      <c r="BJ380" s="192">
        <f t="shared" si="1202"/>
        <v>0</v>
      </c>
      <c r="BK380" s="192">
        <f t="shared" si="1203"/>
        <v>0</v>
      </c>
      <c r="BL380" s="192">
        <f t="shared" si="1204"/>
        <v>0</v>
      </c>
      <c r="BM380" s="192">
        <f t="shared" si="1205"/>
        <v>0</v>
      </c>
      <c r="BN380" s="192">
        <f t="shared" si="1206"/>
        <v>0</v>
      </c>
      <c r="BO380" s="192">
        <f t="shared" si="1207"/>
        <v>0</v>
      </c>
      <c r="BP380" s="192">
        <f t="shared" si="1208"/>
        <v>0</v>
      </c>
      <c r="BQ380" s="192">
        <f t="shared" si="1209"/>
        <v>0</v>
      </c>
      <c r="BR380" s="192">
        <f t="shared" si="1210"/>
        <v>0</v>
      </c>
      <c r="BS380" s="192">
        <f t="shared" si="1211"/>
        <v>0</v>
      </c>
      <c r="BT380" s="192">
        <f t="shared" si="1212"/>
        <v>0</v>
      </c>
      <c r="BU380" s="192">
        <f t="shared" si="1213"/>
        <v>0</v>
      </c>
      <c r="BV380" s="192">
        <f t="shared" si="1214"/>
        <v>0</v>
      </c>
      <c r="BW380" s="192">
        <f t="shared" si="1215"/>
        <v>0</v>
      </c>
      <c r="BX380" s="192">
        <f t="shared" si="1216"/>
        <v>0</v>
      </c>
      <c r="BY380" s="192">
        <f t="shared" si="1217"/>
        <v>0</v>
      </c>
      <c r="BZ380" s="192">
        <f t="shared" si="1218"/>
        <v>0</v>
      </c>
      <c r="CA380" s="192">
        <f t="shared" si="1219"/>
        <v>0</v>
      </c>
      <c r="CB380" s="192">
        <f t="shared" si="1220"/>
        <v>0</v>
      </c>
      <c r="CC380" s="192">
        <f t="shared" si="1221"/>
        <v>0</v>
      </c>
      <c r="CD380" s="192">
        <f t="shared" si="1222"/>
        <v>0</v>
      </c>
      <c r="CE380" s="192">
        <f t="shared" si="1223"/>
        <v>0</v>
      </c>
      <c r="CF380" s="192">
        <f t="shared" si="1224"/>
        <v>0</v>
      </c>
      <c r="CG380" s="192">
        <f t="shared" si="1225"/>
        <v>0</v>
      </c>
      <c r="CH380" s="192">
        <f t="shared" si="1226"/>
        <v>0</v>
      </c>
      <c r="CI380" s="192">
        <f t="shared" si="1227"/>
        <v>0</v>
      </c>
      <c r="CJ380" s="192">
        <f t="shared" si="1228"/>
        <v>0</v>
      </c>
      <c r="CK380" s="192">
        <f t="shared" si="1229"/>
        <v>0</v>
      </c>
      <c r="CL380" s="192">
        <f t="shared" si="1230"/>
        <v>0</v>
      </c>
      <c r="CM380" s="192">
        <f t="shared" si="1231"/>
        <v>0</v>
      </c>
      <c r="CN380" s="192">
        <f t="shared" si="1232"/>
        <v>0</v>
      </c>
      <c r="CO380" s="192">
        <f t="shared" si="1233"/>
        <v>0</v>
      </c>
      <c r="CP380" s="192">
        <f t="shared" si="1234"/>
        <v>0</v>
      </c>
      <c r="CQ380" s="192">
        <f t="shared" si="1235"/>
        <v>0</v>
      </c>
      <c r="CR380" s="192">
        <f t="shared" si="1236"/>
        <v>0</v>
      </c>
      <c r="CS380" s="192">
        <f t="shared" si="1237"/>
        <v>0</v>
      </c>
      <c r="CT380" s="192">
        <f t="shared" si="1238"/>
        <v>0</v>
      </c>
      <c r="CU380" s="192">
        <f t="shared" si="1239"/>
        <v>0</v>
      </c>
      <c r="CV380" s="192">
        <f t="shared" si="1240"/>
        <v>0</v>
      </c>
      <c r="CW380" s="192">
        <f t="shared" si="1241"/>
        <v>0</v>
      </c>
      <c r="CX380" s="192">
        <f t="shared" si="1242"/>
        <v>0</v>
      </c>
      <c r="CY380" s="192">
        <f t="shared" si="1243"/>
        <v>0</v>
      </c>
      <c r="CZ380" s="192">
        <f t="shared" si="1244"/>
        <v>0</v>
      </c>
      <c r="DA380" s="192">
        <f t="shared" si="1245"/>
        <v>0</v>
      </c>
      <c r="DB380" s="192">
        <f t="shared" si="1246"/>
        <v>0</v>
      </c>
      <c r="DC380" s="192">
        <f t="shared" si="1247"/>
        <v>0</v>
      </c>
      <c r="DD380" s="192">
        <f t="shared" si="1248"/>
        <v>0</v>
      </c>
      <c r="DE380" s="192">
        <f t="shared" si="1249"/>
        <v>0</v>
      </c>
      <c r="DF380" s="192">
        <f t="shared" si="1250"/>
        <v>0</v>
      </c>
      <c r="DG380" s="192">
        <f t="shared" si="1251"/>
        <v>0</v>
      </c>
      <c r="DH380" s="192">
        <f t="shared" si="1252"/>
        <v>0</v>
      </c>
      <c r="DI380" s="192">
        <f t="shared" si="1253"/>
        <v>0</v>
      </c>
      <c r="DJ380" s="192">
        <f t="shared" si="1254"/>
        <v>0</v>
      </c>
      <c r="DK380" s="192">
        <f t="shared" si="1255"/>
        <v>0</v>
      </c>
      <c r="DL380" s="192">
        <f t="shared" si="1256"/>
        <v>0</v>
      </c>
      <c r="DM380" s="192">
        <f t="shared" si="1257"/>
        <v>0</v>
      </c>
      <c r="DN380" s="192">
        <f t="shared" si="1258"/>
        <v>0</v>
      </c>
      <c r="DO380" s="192">
        <f t="shared" si="1259"/>
        <v>0</v>
      </c>
      <c r="DP380" s="192">
        <f t="shared" si="1260"/>
        <v>0</v>
      </c>
      <c r="DQ380" s="192">
        <f t="shared" si="1261"/>
        <v>0</v>
      </c>
      <c r="DR380" s="192">
        <f t="shared" si="1262"/>
        <v>0</v>
      </c>
      <c r="DS380" s="192">
        <f t="shared" si="1263"/>
        <v>0</v>
      </c>
      <c r="DT380" s="192">
        <f t="shared" si="1264"/>
        <v>0</v>
      </c>
      <c r="DU380" s="192">
        <f t="shared" si="1265"/>
        <v>0</v>
      </c>
      <c r="DV380" s="193">
        <f t="shared" si="1266"/>
        <v>0</v>
      </c>
      <c r="DW380" s="193">
        <f t="shared" si="1267"/>
        <v>0</v>
      </c>
      <c r="DX380" s="193">
        <f t="shared" si="1268"/>
        <v>0</v>
      </c>
      <c r="DY380" s="193">
        <f t="shared" si="1269"/>
        <v>0</v>
      </c>
      <c r="DZ380" s="193">
        <f t="shared" si="1270"/>
        <v>0</v>
      </c>
      <c r="EA380" s="192">
        <f t="shared" si="1271"/>
        <v>0</v>
      </c>
      <c r="EB380" s="192">
        <f t="shared" si="1272"/>
        <v>0</v>
      </c>
      <c r="EC380" s="192">
        <f t="shared" si="1273"/>
        <v>0</v>
      </c>
      <c r="ED380" s="192">
        <f t="shared" si="1274"/>
        <v>0</v>
      </c>
      <c r="EE380" s="192">
        <f t="shared" si="1275"/>
        <v>0</v>
      </c>
      <c r="EF380" s="192">
        <f t="shared" si="1276"/>
        <v>0</v>
      </c>
      <c r="EG380" s="192">
        <f t="shared" si="1277"/>
        <v>0</v>
      </c>
      <c r="EH380" s="192">
        <f t="shared" si="1278"/>
        <v>0</v>
      </c>
      <c r="EI380" s="192">
        <f t="shared" si="1279"/>
        <v>0</v>
      </c>
      <c r="EJ380" s="192">
        <f t="shared" si="1280"/>
        <v>0</v>
      </c>
      <c r="EK380" s="192">
        <f t="shared" si="1281"/>
        <v>0</v>
      </c>
      <c r="EL380" s="192">
        <f t="shared" si="1282"/>
        <v>0</v>
      </c>
      <c r="EM380" s="192">
        <f t="shared" si="1283"/>
        <v>0</v>
      </c>
      <c r="EN380" s="192">
        <f t="shared" si="1284"/>
        <v>0</v>
      </c>
      <c r="EO380" s="192">
        <f t="shared" si="1285"/>
        <v>0</v>
      </c>
      <c r="EP380" s="192">
        <f t="shared" si="1286"/>
        <v>0</v>
      </c>
      <c r="EQ380" s="192">
        <f t="shared" si="1287"/>
        <v>0</v>
      </c>
      <c r="ER380" s="192">
        <f t="shared" si="1288"/>
        <v>0</v>
      </c>
      <c r="ES380" s="192">
        <f t="shared" si="1289"/>
        <v>0</v>
      </c>
      <c r="ET380" s="192">
        <f t="shared" si="1290"/>
        <v>0</v>
      </c>
      <c r="EU380" s="192">
        <f t="shared" si="1291"/>
        <v>0</v>
      </c>
      <c r="EV380" s="192">
        <f t="shared" si="1292"/>
        <v>0</v>
      </c>
      <c r="EW380" s="192">
        <f t="shared" si="1293"/>
        <v>0</v>
      </c>
      <c r="EX380" s="192">
        <f t="shared" si="1294"/>
        <v>0</v>
      </c>
      <c r="EY380" s="192">
        <f t="shared" si="1295"/>
        <v>0</v>
      </c>
      <c r="EZ380" s="192">
        <f t="shared" si="1296"/>
        <v>0</v>
      </c>
      <c r="FA380" s="192">
        <f t="shared" si="1297"/>
        <v>0</v>
      </c>
      <c r="FB380" s="192">
        <f t="shared" si="1298"/>
        <v>0</v>
      </c>
      <c r="FC380" s="192">
        <f t="shared" si="1299"/>
        <v>0</v>
      </c>
      <c r="FD380" s="192">
        <f t="shared" si="1300"/>
        <v>0</v>
      </c>
      <c r="FE380" s="192">
        <f t="shared" si="1301"/>
        <v>0</v>
      </c>
      <c r="FF380" s="192">
        <f t="shared" si="1302"/>
        <v>0</v>
      </c>
      <c r="FG380" s="192">
        <f t="shared" si="1303"/>
        <v>0</v>
      </c>
      <c r="FH380" s="192">
        <f t="shared" si="1304"/>
        <v>0</v>
      </c>
      <c r="FI380" s="192">
        <f t="shared" si="1305"/>
        <v>0</v>
      </c>
      <c r="FJ380" s="192">
        <f t="shared" si="1306"/>
        <v>0</v>
      </c>
      <c r="FK380" s="192">
        <f t="shared" si="1307"/>
        <v>0</v>
      </c>
      <c r="FL380" s="192">
        <f t="shared" si="1308"/>
        <v>0</v>
      </c>
      <c r="FM380" s="192">
        <f t="shared" si="1309"/>
        <v>0</v>
      </c>
      <c r="FN380" s="192">
        <f t="shared" si="1310"/>
        <v>0</v>
      </c>
      <c r="FO380" s="192">
        <f t="shared" si="1311"/>
        <v>0</v>
      </c>
      <c r="FP380" s="192">
        <f t="shared" si="1312"/>
        <v>0</v>
      </c>
      <c r="FQ380" s="192">
        <f t="shared" si="1313"/>
        <v>0</v>
      </c>
      <c r="FR380" s="192">
        <f t="shared" si="1314"/>
        <v>0</v>
      </c>
      <c r="FS380" s="192">
        <f t="shared" si="1315"/>
        <v>0</v>
      </c>
      <c r="FT380" s="192">
        <f t="shared" si="1316"/>
        <v>0</v>
      </c>
      <c r="FU380" s="192">
        <f t="shared" si="1317"/>
        <v>0</v>
      </c>
      <c r="FV380" s="192">
        <f t="shared" si="1318"/>
        <v>0</v>
      </c>
      <c r="FW380" s="192">
        <f t="shared" si="1319"/>
        <v>0</v>
      </c>
      <c r="FX380" s="192">
        <f t="shared" si="1320"/>
        <v>0</v>
      </c>
      <c r="FY380" s="192">
        <f t="shared" si="1321"/>
        <v>0</v>
      </c>
      <c r="FZ380" s="192">
        <f t="shared" si="1322"/>
        <v>0</v>
      </c>
      <c r="GA380" s="192">
        <f t="shared" si="1323"/>
        <v>0</v>
      </c>
      <c r="GB380" s="192">
        <f t="shared" si="1324"/>
        <v>0</v>
      </c>
      <c r="GC380" s="192">
        <f t="shared" si="1325"/>
        <v>0</v>
      </c>
      <c r="GD380" s="192">
        <f t="shared" si="1326"/>
        <v>0</v>
      </c>
      <c r="GE380" s="192">
        <f t="shared" si="1327"/>
        <v>0</v>
      </c>
      <c r="GF380" s="192">
        <f t="shared" si="1328"/>
        <v>0</v>
      </c>
      <c r="GG380" s="192">
        <f t="shared" si="1329"/>
        <v>0</v>
      </c>
      <c r="GH380" s="192">
        <f t="shared" si="1330"/>
        <v>0</v>
      </c>
      <c r="GI380" s="192">
        <f t="shared" si="1331"/>
        <v>0</v>
      </c>
      <c r="GJ380" s="192">
        <f t="shared" si="1332"/>
        <v>0</v>
      </c>
      <c r="GK380" s="192">
        <f t="shared" si="1333"/>
        <v>0</v>
      </c>
      <c r="GL380" s="192">
        <f t="shared" si="1334"/>
        <v>0</v>
      </c>
      <c r="GM380" s="192">
        <f t="shared" si="1335"/>
        <v>0</v>
      </c>
      <c r="GN380" s="192">
        <f t="shared" si="1336"/>
        <v>0</v>
      </c>
      <c r="GO380" s="192">
        <f t="shared" si="1337"/>
        <v>0</v>
      </c>
      <c r="GP380" s="192">
        <f t="shared" si="1338"/>
        <v>0</v>
      </c>
      <c r="GQ380" s="192">
        <f t="shared" si="1339"/>
        <v>0</v>
      </c>
      <c r="GR380" s="192">
        <f t="shared" si="1340"/>
        <v>0</v>
      </c>
      <c r="GS380" s="192">
        <f t="shared" si="1341"/>
        <v>0</v>
      </c>
      <c r="GT380" s="192">
        <f t="shared" si="1342"/>
        <v>0</v>
      </c>
      <c r="GU380" s="192">
        <f t="shared" si="1343"/>
        <v>0</v>
      </c>
      <c r="GV380" s="192">
        <f t="shared" si="1344"/>
        <v>0</v>
      </c>
      <c r="GW380" s="192">
        <f t="shared" si="1345"/>
        <v>0</v>
      </c>
      <c r="GX380" s="192">
        <f t="shared" si="1346"/>
        <v>0</v>
      </c>
      <c r="GY380" s="192">
        <f t="shared" si="1347"/>
        <v>0</v>
      </c>
      <c r="GZ380" s="192">
        <f t="shared" si="1348"/>
        <v>0</v>
      </c>
      <c r="HA380" s="192">
        <f t="shared" si="1349"/>
        <v>0</v>
      </c>
      <c r="HB380" s="192">
        <f t="shared" si="1350"/>
        <v>0</v>
      </c>
      <c r="HC380" s="192">
        <f t="shared" si="1351"/>
        <v>0</v>
      </c>
      <c r="HD380" s="192">
        <f t="shared" si="1352"/>
        <v>0</v>
      </c>
      <c r="HE380" s="192">
        <f t="shared" si="1353"/>
        <v>0</v>
      </c>
      <c r="HF380" s="192">
        <f t="shared" si="1354"/>
        <v>0</v>
      </c>
      <c r="HG380" s="192">
        <f t="shared" si="1355"/>
        <v>0</v>
      </c>
      <c r="HH380" s="192">
        <f t="shared" si="1356"/>
        <v>0</v>
      </c>
      <c r="HI380" s="192">
        <f t="shared" si="1357"/>
        <v>0</v>
      </c>
      <c r="HJ380" s="192">
        <f t="shared" si="1358"/>
        <v>0</v>
      </c>
      <c r="HK380" s="192">
        <f t="shared" si="1359"/>
        <v>0</v>
      </c>
      <c r="HL380" s="192">
        <f t="shared" si="1360"/>
        <v>0</v>
      </c>
      <c r="HM380" s="192">
        <f t="shared" si="1361"/>
        <v>0</v>
      </c>
      <c r="HN380" s="194">
        <f t="shared" si="1362"/>
        <v>0</v>
      </c>
      <c r="HO380" s="194">
        <f t="shared" si="1363"/>
        <v>0</v>
      </c>
      <c r="HP380" s="194">
        <f t="shared" si="1364"/>
        <v>0</v>
      </c>
      <c r="HQ380" s="194">
        <f t="shared" si="1365"/>
        <v>0</v>
      </c>
      <c r="HR380" s="194">
        <f t="shared" si="1366"/>
        <v>0</v>
      </c>
      <c r="HS380" s="195" t="str">
        <f t="shared" si="1163"/>
        <v/>
      </c>
      <c r="HT380" s="196">
        <f t="shared" si="1159"/>
        <v>0</v>
      </c>
      <c r="HU380" s="196">
        <f t="shared" si="1160"/>
        <v>0</v>
      </c>
      <c r="HV380" s="197" t="str">
        <f t="shared" si="1164"/>
        <v/>
      </c>
      <c r="HW380" s="197" t="str">
        <f t="shared" si="1367"/>
        <v/>
      </c>
      <c r="HX380" s="197" t="str">
        <f t="shared" si="1368"/>
        <v/>
      </c>
      <c r="HY380" s="195" t="str">
        <f t="shared" si="1165"/>
        <v/>
      </c>
      <c r="HZ380" s="30">
        <f t="shared" si="1161"/>
        <v>0</v>
      </c>
      <c r="IA380" s="198">
        <f t="shared" si="1166"/>
        <v>0</v>
      </c>
      <c r="IB380" s="195"/>
      <c r="IC380" s="195">
        <f t="shared" si="1369"/>
        <v>0</v>
      </c>
      <c r="ID380" s="195">
        <f t="shared" si="1167"/>
        <v>0</v>
      </c>
      <c r="IE380" s="195">
        <f t="shared" si="1370"/>
        <v>0</v>
      </c>
      <c r="IF380" s="195">
        <f t="shared" si="1168"/>
        <v>0</v>
      </c>
      <c r="IG380" s="307">
        <f t="shared" si="1169"/>
        <v>0</v>
      </c>
      <c r="IH380" s="307">
        <f t="shared" si="1170"/>
        <v>0</v>
      </c>
      <c r="II380" s="44">
        <f t="shared" si="1171"/>
        <v>0</v>
      </c>
      <c r="IJ380" s="44">
        <f t="shared" si="1371"/>
        <v>0</v>
      </c>
      <c r="IK380" s="44">
        <f t="shared" si="1372"/>
        <v>0</v>
      </c>
      <c r="IL380" s="44">
        <f t="shared" si="1373"/>
        <v>0</v>
      </c>
      <c r="IM380" s="44">
        <f t="shared" si="1374"/>
        <v>0</v>
      </c>
      <c r="IN380" s="44">
        <f t="shared" si="1375"/>
        <v>0</v>
      </c>
      <c r="IO380" s="44">
        <f t="shared" si="1376"/>
        <v>0</v>
      </c>
    </row>
    <row r="381" spans="1:249" ht="18" customHeight="1">
      <c r="A381" s="188">
        <v>375</v>
      </c>
      <c r="B381" s="326"/>
      <c r="C381" s="289"/>
      <c r="D381" s="199"/>
      <c r="E381" s="189"/>
      <c r="F381" s="189"/>
      <c r="G381" s="190"/>
      <c r="H381" s="190"/>
      <c r="I381" s="272"/>
      <c r="J381" s="207"/>
      <c r="K381" s="214" t="str">
        <f t="shared" si="1172"/>
        <v/>
      </c>
      <c r="L381" s="200" t="str">
        <f t="shared" si="1173"/>
        <v/>
      </c>
      <c r="M381" s="200" t="str">
        <f t="shared" si="1174"/>
        <v/>
      </c>
      <c r="N381" s="209" t="str">
        <f t="shared" si="1162"/>
        <v/>
      </c>
      <c r="O381" s="208" t="str">
        <f>IFERROR(IF(D381="","",IF(K381="","",IF(I381="","",IF(F381="F",VLOOKUP(K381,F!A:G,2,0),IF(F381="M",VLOOKUP(K381,M!A:G,2,0),""))))),0)</f>
        <v/>
      </c>
      <c r="P381" s="191" t="str">
        <f>IFERROR(IF(D381="","",IF(K381="","",IF(I381="","",IF(F381="F",VLOOKUP(K381,F!A:G,3,0),IF(F381="M",VLOOKUP(K381,M!A:G,3,0),""))))),0)</f>
        <v/>
      </c>
      <c r="Q381" s="191" t="str">
        <f>IFERROR(IF(D381="","",IF(K381="","",IF(I381="","",IF(F381="F",VLOOKUP(K381,F!A:G,4,0),IF(F381="M",VLOOKUP(K381,M!A:G,4,0),""))))),0)</f>
        <v/>
      </c>
      <c r="R381" s="191" t="str">
        <f>IFERROR(IF(D381="","",IF(K381="","",IF(I381="","",IF(F381="F",VLOOKUP(K381,F!A:G,5,0),IF(F381="M",VLOOKUP(K381,M!A:G,5,0),""))))),0)</f>
        <v/>
      </c>
      <c r="S381" s="191" t="str">
        <f>IFERROR(IF(D381="","",IF(K381="","",IF(I381="","",IF(F381="F",VLOOKUP(K381,F!A:G,6,0),IF(F381="M",VLOOKUP(K381,M!A:G,6,0),""))))),0)</f>
        <v/>
      </c>
      <c r="T381" s="191" t="str">
        <f>IFERROR(IF(D381="","",IF(K381="","",IF(I381="","",IF(F381="F",VLOOKUP(K381,F!A:G,7,0),IF(F381="M",VLOOKUP(K381,M!A:G,7,0),""))))),0)</f>
        <v/>
      </c>
      <c r="U381" s="191" t="str">
        <f>IFERROR(IF(D381="","",IF(K381="","",IF(J381="","",IF(F381="F",VLOOKUP(K381,F!A:M,8,0),IF(F381="M",VLOOKUP(K381,M!A:M,8,0),""))))),0)</f>
        <v/>
      </c>
      <c r="V381" s="191" t="str">
        <f>IFERROR(IF(D381="","",IF(K381="","",IF(J381="","",IF(F381="F",VLOOKUP(K381,F!A:M,9,0),IF(F381="M",VLOOKUP(K381,M!A:M,9,0),""))))),0)</f>
        <v/>
      </c>
      <c r="W381" s="191" t="str">
        <f>IFERROR(IF(D381="","",IF(K381="","",IF(J381="","",IF(F381="F",VLOOKUP(K381,F!A:M,10,0),IF(F381="M",VLOOKUP(K381,M!A:M,10,0),""))))),0)</f>
        <v/>
      </c>
      <c r="X381" s="191" t="str">
        <f>IFERROR(IF(D381="","",IF(K381="","",IF(J381="","",IF(F381="F",VLOOKUP(K381,F!A:M,11,0),IF(F381="M",VLOOKUP(K381,M!A:M,11,0),""))))),0)</f>
        <v/>
      </c>
      <c r="Y381" s="191" t="str">
        <f>IFERROR(IF(D381="","",IF(K381="","",IF(J381="","",IF(F381="F",VLOOKUP(K381,F!A:M,12,0),IF(F381="M",VLOOKUP(K381,M!A:M,12,0),""))))),0)</f>
        <v/>
      </c>
      <c r="Z381" s="191" t="str">
        <f>IFERROR(IF(D381="","",IF(K381="","",IF(J381="","",IF(F381="F",VLOOKUP(K381,F!A:M,13,0),IF(F381="M",VLOOKUP(K381,M!A:M,13,0),""))))),0)</f>
        <v/>
      </c>
      <c r="AA381" s="191" t="str">
        <f>IFERROR(IF(D381="","",IF(F381="","",IF(J381="","",IF(K381="","",IF(AND(K381&gt;23,K381&lt;=60),IF(F381="F",VLOOKUP(MROUND(HZ381,0.5),'F-Weight for Length'!K:S,2,0),VLOOKUP(MROUND(HZ381,0.5),'M-Weight for Length'!K:S,2,0)),IF(K381&gt;60,IF(F381="F",VLOOKUP(K381,'F-Weight for Length'!U:AC,2,0),VLOOKUP(K381,'M-Weight for Length'!U:AC,2,0)),IF(F381="F",VLOOKUP(MROUND(HZ381,0.5),'F-Weight for Length'!A:I,2,0),VLOOKUP(MROUND(HZ381,0.5),'M-Weight for Length'!A:I,2,0)))))))),0)</f>
        <v/>
      </c>
      <c r="AB381" s="191" t="str">
        <f>IFERROR(IF(D381="","",IF(F381="","",IF(J381="","",IF(K381="","",IF(AND(K381&gt;23,K381&lt;=60),IF(F381="F",VLOOKUP(MROUND(HZ381,0.5),'F-Weight for Length'!K:S,3,0),VLOOKUP(MROUND(HZ381,0.5),'M-Weight for Length'!K:S,3,0)),IF(K381&gt;60,IF(F381="F",VLOOKUP(K381,'F-Weight for Length'!U:AC,3,0),VLOOKUP(K381,'M-Weight for Length'!U:AC,3,0)),IF(F381="F",VLOOKUP(MROUND(HZ381,0.5),'F-Weight for Length'!A:I,3,0),VLOOKUP(MROUND(HZ381,0.5),'M-Weight for Length'!A:I,3,0)))))))),0)</f>
        <v/>
      </c>
      <c r="AC381" s="191" t="str">
        <f>IFERROR(IF(D381="","",IF(F381="","",IF(J381="","",IF(K381="","",IF(AND(K381&gt;23,K381&lt;=60),IF(F381="F",VLOOKUP(MROUND(HZ381,0.5),'F-Weight for Length'!K:S,4,0),VLOOKUP(MROUND(HZ381,0.5),'M-Weight for Length'!K:S,4,0)),IF(K381&gt;60,IF(F381="F",VLOOKUP(K381,'F-Weight for Length'!U:AC,4,0),VLOOKUP(K381,'M-Weight for Length'!U:AC,4,0)),IF(F381="F",VLOOKUP(MROUND(HZ381,0.5),'F-Weight for Length'!A:I,4,0),VLOOKUP(MROUND(HZ381,0.5),'M-Weight for Length'!A:I,4,0)))))))),0)</f>
        <v/>
      </c>
      <c r="AD381" s="191" t="str">
        <f>IFERROR(IF(D381="","",IF(F381="","",IF(J381="","",IF(K381="","",IF(AND(K381&gt;23,K381&lt;=60),IF(F381="F",VLOOKUP(MROUND(HZ381,0.5),'F-Weight for Length'!K:S,5,0),VLOOKUP(MROUND(HZ381,0.5),'M-Weight for Length'!K:S,5,0)),IF(K381&gt;60,IF(F381="F",VLOOKUP(K381,'F-Weight for Length'!U:AC,5,0),VLOOKUP(K381,'M-Weight for Length'!U:AC,5,0)),IF(F381="F",VLOOKUP(MROUND(HZ381,0.5),'F-Weight for Length'!A:I,5,0),VLOOKUP(MROUND(HZ381,0.5),'M-Weight for Length'!A:I,5,0)))))))),0)</f>
        <v/>
      </c>
      <c r="AE381" s="191" t="str">
        <f>IFERROR(IF(D381="","",IF(F381="","",IF(J381="","",IF(K381="","",IF(AND(K381&gt;23,K381&lt;=60),IF(F381="F",VLOOKUP(MROUND(HZ381,0.5),'F-Weight for Length'!K:S,6,0),VLOOKUP(MROUND(HZ381,0.5),'M-Weight for Length'!K:S,6,0)),IF(K381&gt;60,IF(F381="F",VLOOKUP(K381,'F-Weight for Length'!U:AC,6,0),VLOOKUP(K381,'M-Weight for Length'!U:AC,6,0)),IF(F381="F",VLOOKUP(MROUND(HZ381,0.5),'F-Weight for Length'!A:I,6,0),VLOOKUP(MROUND(HZ381,0.5),'M-Weight for Length'!A:I,6,0)))))))),0)</f>
        <v/>
      </c>
      <c r="AF381" s="191" t="str">
        <f>IFERROR(IF(D381="","",IF(F381="","",IF(J381="","",IF(K381="","",IF(AND(K381&gt;23,K381&lt;=60),IF(F381="F",VLOOKUP(MROUND(HZ381,0.5),'F-Weight for Length'!K:S,7,0),VLOOKUP(MROUND(HZ381,0.5),'M-Weight for Length'!K:S,7,0)),IF(K381&gt;60,IF(F381="F",VLOOKUP(K381,'F-Weight for Length'!U:AC,7,0),VLOOKUP(K381,'M-Weight for Length'!U:AC,7,0)),IF(F381="F",VLOOKUP(MROUND(HZ381,0.5),'F-Weight for Length'!A:I,7,0),VLOOKUP(MROUND(HZ381,0.5),'M-Weight for Length'!A:I,7,0)))))))),0)</f>
        <v/>
      </c>
      <c r="AG381" s="191" t="str">
        <f>IFERROR(IF(D381="","",IF(F381="","",IF(J381="","",IF(K381="","",IF(AND(K381&gt;23,K381&lt;=60),IF(F381="F",VLOOKUP(MROUND(HZ381,0.5),'F-Weight for Length'!K:S,8,0),VLOOKUP(MROUND(HZ381,0.5),'M-Weight for Length'!K:S,8,0)),IF(K381&gt;60,IF(F381="F",VLOOKUP(K381,'F-Weight for Length'!U:AC,8,0),VLOOKUP(K381,'M-Weight for Length'!U:AC,8,0)),IF(F381="F",VLOOKUP(MROUND(HZ381,0.5),'F-Weight for Length'!A:I,8,0),VLOOKUP(MROUND(HZ381,0.5),'M-Weight for Length'!A:I,8,0)))))))),0)</f>
        <v/>
      </c>
      <c r="AH381" s="191" t="str">
        <f>IFERROR(IF(D381="","",IF(F381="","",IF(J381="","",IF(K381="","",IF(AND(K381&gt;23,K381&lt;=60),IF(F381="F",VLOOKUP(MROUND(HZ381,0.5),'F-Weight for Length'!K:S,9,0),VLOOKUP(MROUND(HZ381,0.5),'M-Weight for Length'!K:S,9,0)),IF(K381&gt;60,IF(F381="F",VLOOKUP(K381,'F-Weight for Length'!U:AC,9,0),VLOOKUP(K381,'M-Weight for Length'!U:AC,9,0)),IF(F381="F",VLOOKUP(MROUND(HZ381,0.5),'F-Weight for Length'!A:I,9,0),VLOOKUP(MROUND(HZ381,0.5),'M-Weight for Length'!A:I,9,0)))))))),0)</f>
        <v/>
      </c>
      <c r="AI381" s="192">
        <f t="shared" si="1175"/>
        <v>0</v>
      </c>
      <c r="AJ381" s="192">
        <f t="shared" si="1176"/>
        <v>0</v>
      </c>
      <c r="AK381" s="192">
        <f t="shared" si="1177"/>
        <v>0</v>
      </c>
      <c r="AL381" s="192">
        <f t="shared" si="1178"/>
        <v>0</v>
      </c>
      <c r="AM381" s="192">
        <f t="shared" si="1179"/>
        <v>0</v>
      </c>
      <c r="AN381" s="192">
        <f t="shared" si="1180"/>
        <v>0</v>
      </c>
      <c r="AO381" s="192">
        <f t="shared" si="1181"/>
        <v>0</v>
      </c>
      <c r="AP381" s="192">
        <f t="shared" si="1182"/>
        <v>0</v>
      </c>
      <c r="AQ381" s="192">
        <f t="shared" si="1183"/>
        <v>0</v>
      </c>
      <c r="AR381" s="192">
        <f t="shared" si="1184"/>
        <v>0</v>
      </c>
      <c r="AS381" s="192">
        <f t="shared" si="1185"/>
        <v>0</v>
      </c>
      <c r="AT381" s="192">
        <f t="shared" si="1186"/>
        <v>0</v>
      </c>
      <c r="AU381" s="192">
        <f t="shared" si="1187"/>
        <v>0</v>
      </c>
      <c r="AV381" s="192">
        <f t="shared" si="1188"/>
        <v>0</v>
      </c>
      <c r="AW381" s="192">
        <f t="shared" si="1189"/>
        <v>0</v>
      </c>
      <c r="AX381" s="192">
        <f t="shared" si="1190"/>
        <v>0</v>
      </c>
      <c r="AY381" s="192">
        <f t="shared" si="1191"/>
        <v>0</v>
      </c>
      <c r="AZ381" s="192">
        <f t="shared" si="1192"/>
        <v>0</v>
      </c>
      <c r="BA381" s="192">
        <f t="shared" si="1193"/>
        <v>0</v>
      </c>
      <c r="BB381" s="192">
        <f t="shared" si="1194"/>
        <v>0</v>
      </c>
      <c r="BC381" s="192">
        <f t="shared" si="1195"/>
        <v>0</v>
      </c>
      <c r="BD381" s="192">
        <f t="shared" si="1196"/>
        <v>0</v>
      </c>
      <c r="BE381" s="192">
        <f t="shared" si="1197"/>
        <v>0</v>
      </c>
      <c r="BF381" s="192">
        <f t="shared" si="1198"/>
        <v>0</v>
      </c>
      <c r="BG381" s="192">
        <f t="shared" si="1199"/>
        <v>0</v>
      </c>
      <c r="BH381" s="192">
        <f t="shared" si="1200"/>
        <v>0</v>
      </c>
      <c r="BI381" s="192">
        <f t="shared" si="1201"/>
        <v>0</v>
      </c>
      <c r="BJ381" s="192">
        <f t="shared" si="1202"/>
        <v>0</v>
      </c>
      <c r="BK381" s="192">
        <f t="shared" si="1203"/>
        <v>0</v>
      </c>
      <c r="BL381" s="192">
        <f t="shared" si="1204"/>
        <v>0</v>
      </c>
      <c r="BM381" s="192">
        <f t="shared" si="1205"/>
        <v>0</v>
      </c>
      <c r="BN381" s="192">
        <f t="shared" si="1206"/>
        <v>0</v>
      </c>
      <c r="BO381" s="192">
        <f t="shared" si="1207"/>
        <v>0</v>
      </c>
      <c r="BP381" s="192">
        <f t="shared" si="1208"/>
        <v>0</v>
      </c>
      <c r="BQ381" s="192">
        <f t="shared" si="1209"/>
        <v>0</v>
      </c>
      <c r="BR381" s="192">
        <f t="shared" si="1210"/>
        <v>0</v>
      </c>
      <c r="BS381" s="192">
        <f t="shared" si="1211"/>
        <v>0</v>
      </c>
      <c r="BT381" s="192">
        <f t="shared" si="1212"/>
        <v>0</v>
      </c>
      <c r="BU381" s="192">
        <f t="shared" si="1213"/>
        <v>0</v>
      </c>
      <c r="BV381" s="192">
        <f t="shared" si="1214"/>
        <v>0</v>
      </c>
      <c r="BW381" s="192">
        <f t="shared" si="1215"/>
        <v>0</v>
      </c>
      <c r="BX381" s="192">
        <f t="shared" si="1216"/>
        <v>0</v>
      </c>
      <c r="BY381" s="192">
        <f t="shared" si="1217"/>
        <v>0</v>
      </c>
      <c r="BZ381" s="192">
        <f t="shared" si="1218"/>
        <v>0</v>
      </c>
      <c r="CA381" s="192">
        <f t="shared" si="1219"/>
        <v>0</v>
      </c>
      <c r="CB381" s="192">
        <f t="shared" si="1220"/>
        <v>0</v>
      </c>
      <c r="CC381" s="192">
        <f t="shared" si="1221"/>
        <v>0</v>
      </c>
      <c r="CD381" s="192">
        <f t="shared" si="1222"/>
        <v>0</v>
      </c>
      <c r="CE381" s="192">
        <f t="shared" si="1223"/>
        <v>0</v>
      </c>
      <c r="CF381" s="192">
        <f t="shared" si="1224"/>
        <v>0</v>
      </c>
      <c r="CG381" s="192">
        <f t="shared" si="1225"/>
        <v>0</v>
      </c>
      <c r="CH381" s="192">
        <f t="shared" si="1226"/>
        <v>0</v>
      </c>
      <c r="CI381" s="192">
        <f t="shared" si="1227"/>
        <v>0</v>
      </c>
      <c r="CJ381" s="192">
        <f t="shared" si="1228"/>
        <v>0</v>
      </c>
      <c r="CK381" s="192">
        <f t="shared" si="1229"/>
        <v>0</v>
      </c>
      <c r="CL381" s="192">
        <f t="shared" si="1230"/>
        <v>0</v>
      </c>
      <c r="CM381" s="192">
        <f t="shared" si="1231"/>
        <v>0</v>
      </c>
      <c r="CN381" s="192">
        <f t="shared" si="1232"/>
        <v>0</v>
      </c>
      <c r="CO381" s="192">
        <f t="shared" si="1233"/>
        <v>0</v>
      </c>
      <c r="CP381" s="192">
        <f t="shared" si="1234"/>
        <v>0</v>
      </c>
      <c r="CQ381" s="192">
        <f t="shared" si="1235"/>
        <v>0</v>
      </c>
      <c r="CR381" s="192">
        <f t="shared" si="1236"/>
        <v>0</v>
      </c>
      <c r="CS381" s="192">
        <f t="shared" si="1237"/>
        <v>0</v>
      </c>
      <c r="CT381" s="192">
        <f t="shared" si="1238"/>
        <v>0</v>
      </c>
      <c r="CU381" s="192">
        <f t="shared" si="1239"/>
        <v>0</v>
      </c>
      <c r="CV381" s="192">
        <f t="shared" si="1240"/>
        <v>0</v>
      </c>
      <c r="CW381" s="192">
        <f t="shared" si="1241"/>
        <v>0</v>
      </c>
      <c r="CX381" s="192">
        <f t="shared" si="1242"/>
        <v>0</v>
      </c>
      <c r="CY381" s="192">
        <f t="shared" si="1243"/>
        <v>0</v>
      </c>
      <c r="CZ381" s="192">
        <f t="shared" si="1244"/>
        <v>0</v>
      </c>
      <c r="DA381" s="192">
        <f t="shared" si="1245"/>
        <v>0</v>
      </c>
      <c r="DB381" s="192">
        <f t="shared" si="1246"/>
        <v>0</v>
      </c>
      <c r="DC381" s="192">
        <f t="shared" si="1247"/>
        <v>0</v>
      </c>
      <c r="DD381" s="192">
        <f t="shared" si="1248"/>
        <v>0</v>
      </c>
      <c r="DE381" s="192">
        <f t="shared" si="1249"/>
        <v>0</v>
      </c>
      <c r="DF381" s="192">
        <f t="shared" si="1250"/>
        <v>0</v>
      </c>
      <c r="DG381" s="192">
        <f t="shared" si="1251"/>
        <v>0</v>
      </c>
      <c r="DH381" s="192">
        <f t="shared" si="1252"/>
        <v>0</v>
      </c>
      <c r="DI381" s="192">
        <f t="shared" si="1253"/>
        <v>0</v>
      </c>
      <c r="DJ381" s="192">
        <f t="shared" si="1254"/>
        <v>0</v>
      </c>
      <c r="DK381" s="192">
        <f t="shared" si="1255"/>
        <v>0</v>
      </c>
      <c r="DL381" s="192">
        <f t="shared" si="1256"/>
        <v>0</v>
      </c>
      <c r="DM381" s="192">
        <f t="shared" si="1257"/>
        <v>0</v>
      </c>
      <c r="DN381" s="192">
        <f t="shared" si="1258"/>
        <v>0</v>
      </c>
      <c r="DO381" s="192">
        <f t="shared" si="1259"/>
        <v>0</v>
      </c>
      <c r="DP381" s="192">
        <f t="shared" si="1260"/>
        <v>0</v>
      </c>
      <c r="DQ381" s="192">
        <f t="shared" si="1261"/>
        <v>0</v>
      </c>
      <c r="DR381" s="192">
        <f t="shared" si="1262"/>
        <v>0</v>
      </c>
      <c r="DS381" s="192">
        <f t="shared" si="1263"/>
        <v>0</v>
      </c>
      <c r="DT381" s="192">
        <f t="shared" si="1264"/>
        <v>0</v>
      </c>
      <c r="DU381" s="192">
        <f t="shared" si="1265"/>
        <v>0</v>
      </c>
      <c r="DV381" s="193">
        <f t="shared" si="1266"/>
        <v>0</v>
      </c>
      <c r="DW381" s="193">
        <f t="shared" si="1267"/>
        <v>0</v>
      </c>
      <c r="DX381" s="193">
        <f t="shared" si="1268"/>
        <v>0</v>
      </c>
      <c r="DY381" s="193">
        <f t="shared" si="1269"/>
        <v>0</v>
      </c>
      <c r="DZ381" s="193">
        <f t="shared" si="1270"/>
        <v>0</v>
      </c>
      <c r="EA381" s="192">
        <f t="shared" si="1271"/>
        <v>0</v>
      </c>
      <c r="EB381" s="192">
        <f t="shared" si="1272"/>
        <v>0</v>
      </c>
      <c r="EC381" s="192">
        <f t="shared" si="1273"/>
        <v>0</v>
      </c>
      <c r="ED381" s="192">
        <f t="shared" si="1274"/>
        <v>0</v>
      </c>
      <c r="EE381" s="192">
        <f t="shared" si="1275"/>
        <v>0</v>
      </c>
      <c r="EF381" s="192">
        <f t="shared" si="1276"/>
        <v>0</v>
      </c>
      <c r="EG381" s="192">
        <f t="shared" si="1277"/>
        <v>0</v>
      </c>
      <c r="EH381" s="192">
        <f t="shared" si="1278"/>
        <v>0</v>
      </c>
      <c r="EI381" s="192">
        <f t="shared" si="1279"/>
        <v>0</v>
      </c>
      <c r="EJ381" s="192">
        <f t="shared" si="1280"/>
        <v>0</v>
      </c>
      <c r="EK381" s="192">
        <f t="shared" si="1281"/>
        <v>0</v>
      </c>
      <c r="EL381" s="192">
        <f t="shared" si="1282"/>
        <v>0</v>
      </c>
      <c r="EM381" s="192">
        <f t="shared" si="1283"/>
        <v>0</v>
      </c>
      <c r="EN381" s="192">
        <f t="shared" si="1284"/>
        <v>0</v>
      </c>
      <c r="EO381" s="192">
        <f t="shared" si="1285"/>
        <v>0</v>
      </c>
      <c r="EP381" s="192">
        <f t="shared" si="1286"/>
        <v>0</v>
      </c>
      <c r="EQ381" s="192">
        <f t="shared" si="1287"/>
        <v>0</v>
      </c>
      <c r="ER381" s="192">
        <f t="shared" si="1288"/>
        <v>0</v>
      </c>
      <c r="ES381" s="192">
        <f t="shared" si="1289"/>
        <v>0</v>
      </c>
      <c r="ET381" s="192">
        <f t="shared" si="1290"/>
        <v>0</v>
      </c>
      <c r="EU381" s="192">
        <f t="shared" si="1291"/>
        <v>0</v>
      </c>
      <c r="EV381" s="192">
        <f t="shared" si="1292"/>
        <v>0</v>
      </c>
      <c r="EW381" s="192">
        <f t="shared" si="1293"/>
        <v>0</v>
      </c>
      <c r="EX381" s="192">
        <f t="shared" si="1294"/>
        <v>0</v>
      </c>
      <c r="EY381" s="192">
        <f t="shared" si="1295"/>
        <v>0</v>
      </c>
      <c r="EZ381" s="192">
        <f t="shared" si="1296"/>
        <v>0</v>
      </c>
      <c r="FA381" s="192">
        <f t="shared" si="1297"/>
        <v>0</v>
      </c>
      <c r="FB381" s="192">
        <f t="shared" si="1298"/>
        <v>0</v>
      </c>
      <c r="FC381" s="192">
        <f t="shared" si="1299"/>
        <v>0</v>
      </c>
      <c r="FD381" s="192">
        <f t="shared" si="1300"/>
        <v>0</v>
      </c>
      <c r="FE381" s="192">
        <f t="shared" si="1301"/>
        <v>0</v>
      </c>
      <c r="FF381" s="192">
        <f t="shared" si="1302"/>
        <v>0</v>
      </c>
      <c r="FG381" s="192">
        <f t="shared" si="1303"/>
        <v>0</v>
      </c>
      <c r="FH381" s="192">
        <f t="shared" si="1304"/>
        <v>0</v>
      </c>
      <c r="FI381" s="192">
        <f t="shared" si="1305"/>
        <v>0</v>
      </c>
      <c r="FJ381" s="192">
        <f t="shared" si="1306"/>
        <v>0</v>
      </c>
      <c r="FK381" s="192">
        <f t="shared" si="1307"/>
        <v>0</v>
      </c>
      <c r="FL381" s="192">
        <f t="shared" si="1308"/>
        <v>0</v>
      </c>
      <c r="FM381" s="192">
        <f t="shared" si="1309"/>
        <v>0</v>
      </c>
      <c r="FN381" s="192">
        <f t="shared" si="1310"/>
        <v>0</v>
      </c>
      <c r="FO381" s="192">
        <f t="shared" si="1311"/>
        <v>0</v>
      </c>
      <c r="FP381" s="192">
        <f t="shared" si="1312"/>
        <v>0</v>
      </c>
      <c r="FQ381" s="192">
        <f t="shared" si="1313"/>
        <v>0</v>
      </c>
      <c r="FR381" s="192">
        <f t="shared" si="1314"/>
        <v>0</v>
      </c>
      <c r="FS381" s="192">
        <f t="shared" si="1315"/>
        <v>0</v>
      </c>
      <c r="FT381" s="192">
        <f t="shared" si="1316"/>
        <v>0</v>
      </c>
      <c r="FU381" s="192">
        <f t="shared" si="1317"/>
        <v>0</v>
      </c>
      <c r="FV381" s="192">
        <f t="shared" si="1318"/>
        <v>0</v>
      </c>
      <c r="FW381" s="192">
        <f t="shared" si="1319"/>
        <v>0</v>
      </c>
      <c r="FX381" s="192">
        <f t="shared" si="1320"/>
        <v>0</v>
      </c>
      <c r="FY381" s="192">
        <f t="shared" si="1321"/>
        <v>0</v>
      </c>
      <c r="FZ381" s="192">
        <f t="shared" si="1322"/>
        <v>0</v>
      </c>
      <c r="GA381" s="192">
        <f t="shared" si="1323"/>
        <v>0</v>
      </c>
      <c r="GB381" s="192">
        <f t="shared" si="1324"/>
        <v>0</v>
      </c>
      <c r="GC381" s="192">
        <f t="shared" si="1325"/>
        <v>0</v>
      </c>
      <c r="GD381" s="192">
        <f t="shared" si="1326"/>
        <v>0</v>
      </c>
      <c r="GE381" s="192">
        <f t="shared" si="1327"/>
        <v>0</v>
      </c>
      <c r="GF381" s="192">
        <f t="shared" si="1328"/>
        <v>0</v>
      </c>
      <c r="GG381" s="192">
        <f t="shared" si="1329"/>
        <v>0</v>
      </c>
      <c r="GH381" s="192">
        <f t="shared" si="1330"/>
        <v>0</v>
      </c>
      <c r="GI381" s="192">
        <f t="shared" si="1331"/>
        <v>0</v>
      </c>
      <c r="GJ381" s="192">
        <f t="shared" si="1332"/>
        <v>0</v>
      </c>
      <c r="GK381" s="192">
        <f t="shared" si="1333"/>
        <v>0</v>
      </c>
      <c r="GL381" s="192">
        <f t="shared" si="1334"/>
        <v>0</v>
      </c>
      <c r="GM381" s="192">
        <f t="shared" si="1335"/>
        <v>0</v>
      </c>
      <c r="GN381" s="192">
        <f t="shared" si="1336"/>
        <v>0</v>
      </c>
      <c r="GO381" s="192">
        <f t="shared" si="1337"/>
        <v>0</v>
      </c>
      <c r="GP381" s="192">
        <f t="shared" si="1338"/>
        <v>0</v>
      </c>
      <c r="GQ381" s="192">
        <f t="shared" si="1339"/>
        <v>0</v>
      </c>
      <c r="GR381" s="192">
        <f t="shared" si="1340"/>
        <v>0</v>
      </c>
      <c r="GS381" s="192">
        <f t="shared" si="1341"/>
        <v>0</v>
      </c>
      <c r="GT381" s="192">
        <f t="shared" si="1342"/>
        <v>0</v>
      </c>
      <c r="GU381" s="192">
        <f t="shared" si="1343"/>
        <v>0</v>
      </c>
      <c r="GV381" s="192">
        <f t="shared" si="1344"/>
        <v>0</v>
      </c>
      <c r="GW381" s="192">
        <f t="shared" si="1345"/>
        <v>0</v>
      </c>
      <c r="GX381" s="192">
        <f t="shared" si="1346"/>
        <v>0</v>
      </c>
      <c r="GY381" s="192">
        <f t="shared" si="1347"/>
        <v>0</v>
      </c>
      <c r="GZ381" s="192">
        <f t="shared" si="1348"/>
        <v>0</v>
      </c>
      <c r="HA381" s="192">
        <f t="shared" si="1349"/>
        <v>0</v>
      </c>
      <c r="HB381" s="192">
        <f t="shared" si="1350"/>
        <v>0</v>
      </c>
      <c r="HC381" s="192">
        <f t="shared" si="1351"/>
        <v>0</v>
      </c>
      <c r="HD381" s="192">
        <f t="shared" si="1352"/>
        <v>0</v>
      </c>
      <c r="HE381" s="192">
        <f t="shared" si="1353"/>
        <v>0</v>
      </c>
      <c r="HF381" s="192">
        <f t="shared" si="1354"/>
        <v>0</v>
      </c>
      <c r="HG381" s="192">
        <f t="shared" si="1355"/>
        <v>0</v>
      </c>
      <c r="HH381" s="192">
        <f t="shared" si="1356"/>
        <v>0</v>
      </c>
      <c r="HI381" s="192">
        <f t="shared" si="1357"/>
        <v>0</v>
      </c>
      <c r="HJ381" s="192">
        <f t="shared" si="1358"/>
        <v>0</v>
      </c>
      <c r="HK381" s="192">
        <f t="shared" si="1359"/>
        <v>0</v>
      </c>
      <c r="HL381" s="192">
        <f t="shared" si="1360"/>
        <v>0</v>
      </c>
      <c r="HM381" s="192">
        <f t="shared" si="1361"/>
        <v>0</v>
      </c>
      <c r="HN381" s="194">
        <f t="shared" si="1362"/>
        <v>0</v>
      </c>
      <c r="HO381" s="194">
        <f t="shared" si="1363"/>
        <v>0</v>
      </c>
      <c r="HP381" s="194">
        <f t="shared" si="1364"/>
        <v>0</v>
      </c>
      <c r="HQ381" s="194">
        <f t="shared" si="1365"/>
        <v>0</v>
      </c>
      <c r="HR381" s="194">
        <f t="shared" si="1366"/>
        <v>0</v>
      </c>
      <c r="HS381" s="195" t="str">
        <f t="shared" si="1163"/>
        <v/>
      </c>
      <c r="HT381" s="196">
        <f t="shared" si="1159"/>
        <v>0</v>
      </c>
      <c r="HU381" s="196">
        <f t="shared" si="1160"/>
        <v>0</v>
      </c>
      <c r="HV381" s="197" t="str">
        <f t="shared" si="1164"/>
        <v/>
      </c>
      <c r="HW381" s="197" t="str">
        <f t="shared" si="1367"/>
        <v/>
      </c>
      <c r="HX381" s="197" t="str">
        <f t="shared" si="1368"/>
        <v/>
      </c>
      <c r="HY381" s="195" t="str">
        <f t="shared" si="1165"/>
        <v/>
      </c>
      <c r="HZ381" s="30">
        <f t="shared" si="1161"/>
        <v>0</v>
      </c>
      <c r="IA381" s="198">
        <f t="shared" si="1166"/>
        <v>0</v>
      </c>
      <c r="IB381" s="195"/>
      <c r="IC381" s="195">
        <f t="shared" si="1369"/>
        <v>0</v>
      </c>
      <c r="ID381" s="195">
        <f t="shared" si="1167"/>
        <v>0</v>
      </c>
      <c r="IE381" s="195">
        <f t="shared" si="1370"/>
        <v>0</v>
      </c>
      <c r="IF381" s="195">
        <f t="shared" si="1168"/>
        <v>0</v>
      </c>
      <c r="IG381" s="307">
        <f t="shared" si="1169"/>
        <v>0</v>
      </c>
      <c r="IH381" s="307">
        <f t="shared" si="1170"/>
        <v>0</v>
      </c>
      <c r="II381" s="44">
        <f t="shared" si="1171"/>
        <v>0</v>
      </c>
      <c r="IJ381" s="44">
        <f t="shared" si="1371"/>
        <v>0</v>
      </c>
      <c r="IK381" s="44">
        <f t="shared" si="1372"/>
        <v>0</v>
      </c>
      <c r="IL381" s="44">
        <f t="shared" si="1373"/>
        <v>0</v>
      </c>
      <c r="IM381" s="44">
        <f t="shared" si="1374"/>
        <v>0</v>
      </c>
      <c r="IN381" s="44">
        <f t="shared" si="1375"/>
        <v>0</v>
      </c>
      <c r="IO381" s="44">
        <f t="shared" si="1376"/>
        <v>0</v>
      </c>
    </row>
    <row r="382" spans="1:249" ht="18" customHeight="1">
      <c r="A382" s="188">
        <v>376</v>
      </c>
      <c r="B382" s="326"/>
      <c r="C382" s="289"/>
      <c r="D382" s="199"/>
      <c r="E382" s="189"/>
      <c r="F382" s="189"/>
      <c r="G382" s="190"/>
      <c r="H382" s="190"/>
      <c r="I382" s="272"/>
      <c r="J382" s="207"/>
      <c r="K382" s="214" t="str">
        <f t="shared" si="1172"/>
        <v/>
      </c>
      <c r="L382" s="200" t="str">
        <f t="shared" si="1173"/>
        <v/>
      </c>
      <c r="M382" s="200" t="str">
        <f t="shared" si="1174"/>
        <v/>
      </c>
      <c r="N382" s="209" t="str">
        <f t="shared" si="1162"/>
        <v/>
      </c>
      <c r="O382" s="208" t="str">
        <f>IFERROR(IF(D382="","",IF(K382="","",IF(I382="","",IF(F382="F",VLOOKUP(K382,F!A:G,2,0),IF(F382="M",VLOOKUP(K382,M!A:G,2,0),""))))),0)</f>
        <v/>
      </c>
      <c r="P382" s="191" t="str">
        <f>IFERROR(IF(D382="","",IF(K382="","",IF(I382="","",IF(F382="F",VLOOKUP(K382,F!A:G,3,0),IF(F382="M",VLOOKUP(K382,M!A:G,3,0),""))))),0)</f>
        <v/>
      </c>
      <c r="Q382" s="191" t="str">
        <f>IFERROR(IF(D382="","",IF(K382="","",IF(I382="","",IF(F382="F",VLOOKUP(K382,F!A:G,4,0),IF(F382="M",VLOOKUP(K382,M!A:G,4,0),""))))),0)</f>
        <v/>
      </c>
      <c r="R382" s="191" t="str">
        <f>IFERROR(IF(D382="","",IF(K382="","",IF(I382="","",IF(F382="F",VLOOKUP(K382,F!A:G,5,0),IF(F382="M",VLOOKUP(K382,M!A:G,5,0),""))))),0)</f>
        <v/>
      </c>
      <c r="S382" s="191" t="str">
        <f>IFERROR(IF(D382="","",IF(K382="","",IF(I382="","",IF(F382="F",VLOOKUP(K382,F!A:G,6,0),IF(F382="M",VLOOKUP(K382,M!A:G,6,0),""))))),0)</f>
        <v/>
      </c>
      <c r="T382" s="191" t="str">
        <f>IFERROR(IF(D382="","",IF(K382="","",IF(I382="","",IF(F382="F",VLOOKUP(K382,F!A:G,7,0),IF(F382="M",VLOOKUP(K382,M!A:G,7,0),""))))),0)</f>
        <v/>
      </c>
      <c r="U382" s="191" t="str">
        <f>IFERROR(IF(D382="","",IF(K382="","",IF(J382="","",IF(F382="F",VLOOKUP(K382,F!A:M,8,0),IF(F382="M",VLOOKUP(K382,M!A:M,8,0),""))))),0)</f>
        <v/>
      </c>
      <c r="V382" s="191" t="str">
        <f>IFERROR(IF(D382="","",IF(K382="","",IF(J382="","",IF(F382="F",VLOOKUP(K382,F!A:M,9,0),IF(F382="M",VLOOKUP(K382,M!A:M,9,0),""))))),0)</f>
        <v/>
      </c>
      <c r="W382" s="191" t="str">
        <f>IFERROR(IF(D382="","",IF(K382="","",IF(J382="","",IF(F382="F",VLOOKUP(K382,F!A:M,10,0),IF(F382="M",VLOOKUP(K382,M!A:M,10,0),""))))),0)</f>
        <v/>
      </c>
      <c r="X382" s="191" t="str">
        <f>IFERROR(IF(D382="","",IF(K382="","",IF(J382="","",IF(F382="F",VLOOKUP(K382,F!A:M,11,0),IF(F382="M",VLOOKUP(K382,M!A:M,11,0),""))))),0)</f>
        <v/>
      </c>
      <c r="Y382" s="191" t="str">
        <f>IFERROR(IF(D382="","",IF(K382="","",IF(J382="","",IF(F382="F",VLOOKUP(K382,F!A:M,12,0),IF(F382="M",VLOOKUP(K382,M!A:M,12,0),""))))),0)</f>
        <v/>
      </c>
      <c r="Z382" s="191" t="str">
        <f>IFERROR(IF(D382="","",IF(K382="","",IF(J382="","",IF(F382="F",VLOOKUP(K382,F!A:M,13,0),IF(F382="M",VLOOKUP(K382,M!A:M,13,0),""))))),0)</f>
        <v/>
      </c>
      <c r="AA382" s="191" t="str">
        <f>IFERROR(IF(D382="","",IF(F382="","",IF(J382="","",IF(K382="","",IF(AND(K382&gt;23,K382&lt;=60),IF(F382="F",VLOOKUP(MROUND(HZ382,0.5),'F-Weight for Length'!K:S,2,0),VLOOKUP(MROUND(HZ382,0.5),'M-Weight for Length'!K:S,2,0)),IF(K382&gt;60,IF(F382="F",VLOOKUP(K382,'F-Weight for Length'!U:AC,2,0),VLOOKUP(K382,'M-Weight for Length'!U:AC,2,0)),IF(F382="F",VLOOKUP(MROUND(HZ382,0.5),'F-Weight for Length'!A:I,2,0),VLOOKUP(MROUND(HZ382,0.5),'M-Weight for Length'!A:I,2,0)))))))),0)</f>
        <v/>
      </c>
      <c r="AB382" s="191" t="str">
        <f>IFERROR(IF(D382="","",IF(F382="","",IF(J382="","",IF(K382="","",IF(AND(K382&gt;23,K382&lt;=60),IF(F382="F",VLOOKUP(MROUND(HZ382,0.5),'F-Weight for Length'!K:S,3,0),VLOOKUP(MROUND(HZ382,0.5),'M-Weight for Length'!K:S,3,0)),IF(K382&gt;60,IF(F382="F",VLOOKUP(K382,'F-Weight for Length'!U:AC,3,0),VLOOKUP(K382,'M-Weight for Length'!U:AC,3,0)),IF(F382="F",VLOOKUP(MROUND(HZ382,0.5),'F-Weight for Length'!A:I,3,0),VLOOKUP(MROUND(HZ382,0.5),'M-Weight for Length'!A:I,3,0)))))))),0)</f>
        <v/>
      </c>
      <c r="AC382" s="191" t="str">
        <f>IFERROR(IF(D382="","",IF(F382="","",IF(J382="","",IF(K382="","",IF(AND(K382&gt;23,K382&lt;=60),IF(F382="F",VLOOKUP(MROUND(HZ382,0.5),'F-Weight for Length'!K:S,4,0),VLOOKUP(MROUND(HZ382,0.5),'M-Weight for Length'!K:S,4,0)),IF(K382&gt;60,IF(F382="F",VLOOKUP(K382,'F-Weight for Length'!U:AC,4,0),VLOOKUP(K382,'M-Weight for Length'!U:AC,4,0)),IF(F382="F",VLOOKUP(MROUND(HZ382,0.5),'F-Weight for Length'!A:I,4,0),VLOOKUP(MROUND(HZ382,0.5),'M-Weight for Length'!A:I,4,0)))))))),0)</f>
        <v/>
      </c>
      <c r="AD382" s="191" t="str">
        <f>IFERROR(IF(D382="","",IF(F382="","",IF(J382="","",IF(K382="","",IF(AND(K382&gt;23,K382&lt;=60),IF(F382="F",VLOOKUP(MROUND(HZ382,0.5),'F-Weight for Length'!K:S,5,0),VLOOKUP(MROUND(HZ382,0.5),'M-Weight for Length'!K:S,5,0)),IF(K382&gt;60,IF(F382="F",VLOOKUP(K382,'F-Weight for Length'!U:AC,5,0),VLOOKUP(K382,'M-Weight for Length'!U:AC,5,0)),IF(F382="F",VLOOKUP(MROUND(HZ382,0.5),'F-Weight for Length'!A:I,5,0),VLOOKUP(MROUND(HZ382,0.5),'M-Weight for Length'!A:I,5,0)))))))),0)</f>
        <v/>
      </c>
      <c r="AE382" s="191" t="str">
        <f>IFERROR(IF(D382="","",IF(F382="","",IF(J382="","",IF(K382="","",IF(AND(K382&gt;23,K382&lt;=60),IF(F382="F",VLOOKUP(MROUND(HZ382,0.5),'F-Weight for Length'!K:S,6,0),VLOOKUP(MROUND(HZ382,0.5),'M-Weight for Length'!K:S,6,0)),IF(K382&gt;60,IF(F382="F",VLOOKUP(K382,'F-Weight for Length'!U:AC,6,0),VLOOKUP(K382,'M-Weight for Length'!U:AC,6,0)),IF(F382="F",VLOOKUP(MROUND(HZ382,0.5),'F-Weight for Length'!A:I,6,0),VLOOKUP(MROUND(HZ382,0.5),'M-Weight for Length'!A:I,6,0)))))))),0)</f>
        <v/>
      </c>
      <c r="AF382" s="191" t="str">
        <f>IFERROR(IF(D382="","",IF(F382="","",IF(J382="","",IF(K382="","",IF(AND(K382&gt;23,K382&lt;=60),IF(F382="F",VLOOKUP(MROUND(HZ382,0.5),'F-Weight for Length'!K:S,7,0),VLOOKUP(MROUND(HZ382,0.5),'M-Weight for Length'!K:S,7,0)),IF(K382&gt;60,IF(F382="F",VLOOKUP(K382,'F-Weight for Length'!U:AC,7,0),VLOOKUP(K382,'M-Weight for Length'!U:AC,7,0)),IF(F382="F",VLOOKUP(MROUND(HZ382,0.5),'F-Weight for Length'!A:I,7,0),VLOOKUP(MROUND(HZ382,0.5),'M-Weight for Length'!A:I,7,0)))))))),0)</f>
        <v/>
      </c>
      <c r="AG382" s="191" t="str">
        <f>IFERROR(IF(D382="","",IF(F382="","",IF(J382="","",IF(K382="","",IF(AND(K382&gt;23,K382&lt;=60),IF(F382="F",VLOOKUP(MROUND(HZ382,0.5),'F-Weight for Length'!K:S,8,0),VLOOKUP(MROUND(HZ382,0.5),'M-Weight for Length'!K:S,8,0)),IF(K382&gt;60,IF(F382="F",VLOOKUP(K382,'F-Weight for Length'!U:AC,8,0),VLOOKUP(K382,'M-Weight for Length'!U:AC,8,0)),IF(F382="F",VLOOKUP(MROUND(HZ382,0.5),'F-Weight for Length'!A:I,8,0),VLOOKUP(MROUND(HZ382,0.5),'M-Weight for Length'!A:I,8,0)))))))),0)</f>
        <v/>
      </c>
      <c r="AH382" s="191" t="str">
        <f>IFERROR(IF(D382="","",IF(F382="","",IF(J382="","",IF(K382="","",IF(AND(K382&gt;23,K382&lt;=60),IF(F382="F",VLOOKUP(MROUND(HZ382,0.5),'F-Weight for Length'!K:S,9,0),VLOOKUP(MROUND(HZ382,0.5),'M-Weight for Length'!K:S,9,0)),IF(K382&gt;60,IF(F382="F",VLOOKUP(K382,'F-Weight for Length'!U:AC,9,0),VLOOKUP(K382,'M-Weight for Length'!U:AC,9,0)),IF(F382="F",VLOOKUP(MROUND(HZ382,0.5),'F-Weight for Length'!A:I,9,0),VLOOKUP(MROUND(HZ382,0.5),'M-Weight for Length'!A:I,9,0)))))))),0)</f>
        <v/>
      </c>
      <c r="AI382" s="192">
        <f t="shared" si="1175"/>
        <v>0</v>
      </c>
      <c r="AJ382" s="192">
        <f t="shared" si="1176"/>
        <v>0</v>
      </c>
      <c r="AK382" s="192">
        <f t="shared" si="1177"/>
        <v>0</v>
      </c>
      <c r="AL382" s="192">
        <f t="shared" si="1178"/>
        <v>0</v>
      </c>
      <c r="AM382" s="192">
        <f t="shared" si="1179"/>
        <v>0</v>
      </c>
      <c r="AN382" s="192">
        <f t="shared" si="1180"/>
        <v>0</v>
      </c>
      <c r="AO382" s="192">
        <f t="shared" si="1181"/>
        <v>0</v>
      </c>
      <c r="AP382" s="192">
        <f t="shared" si="1182"/>
        <v>0</v>
      </c>
      <c r="AQ382" s="192">
        <f t="shared" si="1183"/>
        <v>0</v>
      </c>
      <c r="AR382" s="192">
        <f t="shared" si="1184"/>
        <v>0</v>
      </c>
      <c r="AS382" s="192">
        <f t="shared" si="1185"/>
        <v>0</v>
      </c>
      <c r="AT382" s="192">
        <f t="shared" si="1186"/>
        <v>0</v>
      </c>
      <c r="AU382" s="192">
        <f t="shared" si="1187"/>
        <v>0</v>
      </c>
      <c r="AV382" s="192">
        <f t="shared" si="1188"/>
        <v>0</v>
      </c>
      <c r="AW382" s="192">
        <f t="shared" si="1189"/>
        <v>0</v>
      </c>
      <c r="AX382" s="192">
        <f t="shared" si="1190"/>
        <v>0</v>
      </c>
      <c r="AY382" s="192">
        <f t="shared" si="1191"/>
        <v>0</v>
      </c>
      <c r="AZ382" s="192">
        <f t="shared" si="1192"/>
        <v>0</v>
      </c>
      <c r="BA382" s="192">
        <f t="shared" si="1193"/>
        <v>0</v>
      </c>
      <c r="BB382" s="192">
        <f t="shared" si="1194"/>
        <v>0</v>
      </c>
      <c r="BC382" s="192">
        <f t="shared" si="1195"/>
        <v>0</v>
      </c>
      <c r="BD382" s="192">
        <f t="shared" si="1196"/>
        <v>0</v>
      </c>
      <c r="BE382" s="192">
        <f t="shared" si="1197"/>
        <v>0</v>
      </c>
      <c r="BF382" s="192">
        <f t="shared" si="1198"/>
        <v>0</v>
      </c>
      <c r="BG382" s="192">
        <f t="shared" si="1199"/>
        <v>0</v>
      </c>
      <c r="BH382" s="192">
        <f t="shared" si="1200"/>
        <v>0</v>
      </c>
      <c r="BI382" s="192">
        <f t="shared" si="1201"/>
        <v>0</v>
      </c>
      <c r="BJ382" s="192">
        <f t="shared" si="1202"/>
        <v>0</v>
      </c>
      <c r="BK382" s="192">
        <f t="shared" si="1203"/>
        <v>0</v>
      </c>
      <c r="BL382" s="192">
        <f t="shared" si="1204"/>
        <v>0</v>
      </c>
      <c r="BM382" s="192">
        <f t="shared" si="1205"/>
        <v>0</v>
      </c>
      <c r="BN382" s="192">
        <f t="shared" si="1206"/>
        <v>0</v>
      </c>
      <c r="BO382" s="192">
        <f t="shared" si="1207"/>
        <v>0</v>
      </c>
      <c r="BP382" s="192">
        <f t="shared" si="1208"/>
        <v>0</v>
      </c>
      <c r="BQ382" s="192">
        <f t="shared" si="1209"/>
        <v>0</v>
      </c>
      <c r="BR382" s="192">
        <f t="shared" si="1210"/>
        <v>0</v>
      </c>
      <c r="BS382" s="192">
        <f t="shared" si="1211"/>
        <v>0</v>
      </c>
      <c r="BT382" s="192">
        <f t="shared" si="1212"/>
        <v>0</v>
      </c>
      <c r="BU382" s="192">
        <f t="shared" si="1213"/>
        <v>0</v>
      </c>
      <c r="BV382" s="192">
        <f t="shared" si="1214"/>
        <v>0</v>
      </c>
      <c r="BW382" s="192">
        <f t="shared" si="1215"/>
        <v>0</v>
      </c>
      <c r="BX382" s="192">
        <f t="shared" si="1216"/>
        <v>0</v>
      </c>
      <c r="BY382" s="192">
        <f t="shared" si="1217"/>
        <v>0</v>
      </c>
      <c r="BZ382" s="192">
        <f t="shared" si="1218"/>
        <v>0</v>
      </c>
      <c r="CA382" s="192">
        <f t="shared" si="1219"/>
        <v>0</v>
      </c>
      <c r="CB382" s="192">
        <f t="shared" si="1220"/>
        <v>0</v>
      </c>
      <c r="CC382" s="192">
        <f t="shared" si="1221"/>
        <v>0</v>
      </c>
      <c r="CD382" s="192">
        <f t="shared" si="1222"/>
        <v>0</v>
      </c>
      <c r="CE382" s="192">
        <f t="shared" si="1223"/>
        <v>0</v>
      </c>
      <c r="CF382" s="192">
        <f t="shared" si="1224"/>
        <v>0</v>
      </c>
      <c r="CG382" s="192">
        <f t="shared" si="1225"/>
        <v>0</v>
      </c>
      <c r="CH382" s="192">
        <f t="shared" si="1226"/>
        <v>0</v>
      </c>
      <c r="CI382" s="192">
        <f t="shared" si="1227"/>
        <v>0</v>
      </c>
      <c r="CJ382" s="192">
        <f t="shared" si="1228"/>
        <v>0</v>
      </c>
      <c r="CK382" s="192">
        <f t="shared" si="1229"/>
        <v>0</v>
      </c>
      <c r="CL382" s="192">
        <f t="shared" si="1230"/>
        <v>0</v>
      </c>
      <c r="CM382" s="192">
        <f t="shared" si="1231"/>
        <v>0</v>
      </c>
      <c r="CN382" s="192">
        <f t="shared" si="1232"/>
        <v>0</v>
      </c>
      <c r="CO382" s="192">
        <f t="shared" si="1233"/>
        <v>0</v>
      </c>
      <c r="CP382" s="192">
        <f t="shared" si="1234"/>
        <v>0</v>
      </c>
      <c r="CQ382" s="192">
        <f t="shared" si="1235"/>
        <v>0</v>
      </c>
      <c r="CR382" s="192">
        <f t="shared" si="1236"/>
        <v>0</v>
      </c>
      <c r="CS382" s="192">
        <f t="shared" si="1237"/>
        <v>0</v>
      </c>
      <c r="CT382" s="192">
        <f t="shared" si="1238"/>
        <v>0</v>
      </c>
      <c r="CU382" s="192">
        <f t="shared" si="1239"/>
        <v>0</v>
      </c>
      <c r="CV382" s="192">
        <f t="shared" si="1240"/>
        <v>0</v>
      </c>
      <c r="CW382" s="192">
        <f t="shared" si="1241"/>
        <v>0</v>
      </c>
      <c r="CX382" s="192">
        <f t="shared" si="1242"/>
        <v>0</v>
      </c>
      <c r="CY382" s="192">
        <f t="shared" si="1243"/>
        <v>0</v>
      </c>
      <c r="CZ382" s="192">
        <f t="shared" si="1244"/>
        <v>0</v>
      </c>
      <c r="DA382" s="192">
        <f t="shared" si="1245"/>
        <v>0</v>
      </c>
      <c r="DB382" s="192">
        <f t="shared" si="1246"/>
        <v>0</v>
      </c>
      <c r="DC382" s="192">
        <f t="shared" si="1247"/>
        <v>0</v>
      </c>
      <c r="DD382" s="192">
        <f t="shared" si="1248"/>
        <v>0</v>
      </c>
      <c r="DE382" s="192">
        <f t="shared" si="1249"/>
        <v>0</v>
      </c>
      <c r="DF382" s="192">
        <f t="shared" si="1250"/>
        <v>0</v>
      </c>
      <c r="DG382" s="192">
        <f t="shared" si="1251"/>
        <v>0</v>
      </c>
      <c r="DH382" s="192">
        <f t="shared" si="1252"/>
        <v>0</v>
      </c>
      <c r="DI382" s="192">
        <f t="shared" si="1253"/>
        <v>0</v>
      </c>
      <c r="DJ382" s="192">
        <f t="shared" si="1254"/>
        <v>0</v>
      </c>
      <c r="DK382" s="192">
        <f t="shared" si="1255"/>
        <v>0</v>
      </c>
      <c r="DL382" s="192">
        <f t="shared" si="1256"/>
        <v>0</v>
      </c>
      <c r="DM382" s="192">
        <f t="shared" si="1257"/>
        <v>0</v>
      </c>
      <c r="DN382" s="192">
        <f t="shared" si="1258"/>
        <v>0</v>
      </c>
      <c r="DO382" s="192">
        <f t="shared" si="1259"/>
        <v>0</v>
      </c>
      <c r="DP382" s="192">
        <f t="shared" si="1260"/>
        <v>0</v>
      </c>
      <c r="DQ382" s="192">
        <f t="shared" si="1261"/>
        <v>0</v>
      </c>
      <c r="DR382" s="192">
        <f t="shared" si="1262"/>
        <v>0</v>
      </c>
      <c r="DS382" s="192">
        <f t="shared" si="1263"/>
        <v>0</v>
      </c>
      <c r="DT382" s="192">
        <f t="shared" si="1264"/>
        <v>0</v>
      </c>
      <c r="DU382" s="192">
        <f t="shared" si="1265"/>
        <v>0</v>
      </c>
      <c r="DV382" s="193">
        <f t="shared" si="1266"/>
        <v>0</v>
      </c>
      <c r="DW382" s="193">
        <f t="shared" si="1267"/>
        <v>0</v>
      </c>
      <c r="DX382" s="193">
        <f t="shared" si="1268"/>
        <v>0</v>
      </c>
      <c r="DY382" s="193">
        <f t="shared" si="1269"/>
        <v>0</v>
      </c>
      <c r="DZ382" s="193">
        <f t="shared" si="1270"/>
        <v>0</v>
      </c>
      <c r="EA382" s="192">
        <f t="shared" si="1271"/>
        <v>0</v>
      </c>
      <c r="EB382" s="192">
        <f t="shared" si="1272"/>
        <v>0</v>
      </c>
      <c r="EC382" s="192">
        <f t="shared" si="1273"/>
        <v>0</v>
      </c>
      <c r="ED382" s="192">
        <f t="shared" si="1274"/>
        <v>0</v>
      </c>
      <c r="EE382" s="192">
        <f t="shared" si="1275"/>
        <v>0</v>
      </c>
      <c r="EF382" s="192">
        <f t="shared" si="1276"/>
        <v>0</v>
      </c>
      <c r="EG382" s="192">
        <f t="shared" si="1277"/>
        <v>0</v>
      </c>
      <c r="EH382" s="192">
        <f t="shared" si="1278"/>
        <v>0</v>
      </c>
      <c r="EI382" s="192">
        <f t="shared" si="1279"/>
        <v>0</v>
      </c>
      <c r="EJ382" s="192">
        <f t="shared" si="1280"/>
        <v>0</v>
      </c>
      <c r="EK382" s="192">
        <f t="shared" si="1281"/>
        <v>0</v>
      </c>
      <c r="EL382" s="192">
        <f t="shared" si="1282"/>
        <v>0</v>
      </c>
      <c r="EM382" s="192">
        <f t="shared" si="1283"/>
        <v>0</v>
      </c>
      <c r="EN382" s="192">
        <f t="shared" si="1284"/>
        <v>0</v>
      </c>
      <c r="EO382" s="192">
        <f t="shared" si="1285"/>
        <v>0</v>
      </c>
      <c r="EP382" s="192">
        <f t="shared" si="1286"/>
        <v>0</v>
      </c>
      <c r="EQ382" s="192">
        <f t="shared" si="1287"/>
        <v>0</v>
      </c>
      <c r="ER382" s="192">
        <f t="shared" si="1288"/>
        <v>0</v>
      </c>
      <c r="ES382" s="192">
        <f t="shared" si="1289"/>
        <v>0</v>
      </c>
      <c r="ET382" s="192">
        <f t="shared" si="1290"/>
        <v>0</v>
      </c>
      <c r="EU382" s="192">
        <f t="shared" si="1291"/>
        <v>0</v>
      </c>
      <c r="EV382" s="192">
        <f t="shared" si="1292"/>
        <v>0</v>
      </c>
      <c r="EW382" s="192">
        <f t="shared" si="1293"/>
        <v>0</v>
      </c>
      <c r="EX382" s="192">
        <f t="shared" si="1294"/>
        <v>0</v>
      </c>
      <c r="EY382" s="192">
        <f t="shared" si="1295"/>
        <v>0</v>
      </c>
      <c r="EZ382" s="192">
        <f t="shared" si="1296"/>
        <v>0</v>
      </c>
      <c r="FA382" s="192">
        <f t="shared" si="1297"/>
        <v>0</v>
      </c>
      <c r="FB382" s="192">
        <f t="shared" si="1298"/>
        <v>0</v>
      </c>
      <c r="FC382" s="192">
        <f t="shared" si="1299"/>
        <v>0</v>
      </c>
      <c r="FD382" s="192">
        <f t="shared" si="1300"/>
        <v>0</v>
      </c>
      <c r="FE382" s="192">
        <f t="shared" si="1301"/>
        <v>0</v>
      </c>
      <c r="FF382" s="192">
        <f t="shared" si="1302"/>
        <v>0</v>
      </c>
      <c r="FG382" s="192">
        <f t="shared" si="1303"/>
        <v>0</v>
      </c>
      <c r="FH382" s="192">
        <f t="shared" si="1304"/>
        <v>0</v>
      </c>
      <c r="FI382" s="192">
        <f t="shared" si="1305"/>
        <v>0</v>
      </c>
      <c r="FJ382" s="192">
        <f t="shared" si="1306"/>
        <v>0</v>
      </c>
      <c r="FK382" s="192">
        <f t="shared" si="1307"/>
        <v>0</v>
      </c>
      <c r="FL382" s="192">
        <f t="shared" si="1308"/>
        <v>0</v>
      </c>
      <c r="FM382" s="192">
        <f t="shared" si="1309"/>
        <v>0</v>
      </c>
      <c r="FN382" s="192">
        <f t="shared" si="1310"/>
        <v>0</v>
      </c>
      <c r="FO382" s="192">
        <f t="shared" si="1311"/>
        <v>0</v>
      </c>
      <c r="FP382" s="192">
        <f t="shared" si="1312"/>
        <v>0</v>
      </c>
      <c r="FQ382" s="192">
        <f t="shared" si="1313"/>
        <v>0</v>
      </c>
      <c r="FR382" s="192">
        <f t="shared" si="1314"/>
        <v>0</v>
      </c>
      <c r="FS382" s="192">
        <f t="shared" si="1315"/>
        <v>0</v>
      </c>
      <c r="FT382" s="192">
        <f t="shared" si="1316"/>
        <v>0</v>
      </c>
      <c r="FU382" s="192">
        <f t="shared" si="1317"/>
        <v>0</v>
      </c>
      <c r="FV382" s="192">
        <f t="shared" si="1318"/>
        <v>0</v>
      </c>
      <c r="FW382" s="192">
        <f t="shared" si="1319"/>
        <v>0</v>
      </c>
      <c r="FX382" s="192">
        <f t="shared" si="1320"/>
        <v>0</v>
      </c>
      <c r="FY382" s="192">
        <f t="shared" si="1321"/>
        <v>0</v>
      </c>
      <c r="FZ382" s="192">
        <f t="shared" si="1322"/>
        <v>0</v>
      </c>
      <c r="GA382" s="192">
        <f t="shared" si="1323"/>
        <v>0</v>
      </c>
      <c r="GB382" s="192">
        <f t="shared" si="1324"/>
        <v>0</v>
      </c>
      <c r="GC382" s="192">
        <f t="shared" si="1325"/>
        <v>0</v>
      </c>
      <c r="GD382" s="192">
        <f t="shared" si="1326"/>
        <v>0</v>
      </c>
      <c r="GE382" s="192">
        <f t="shared" si="1327"/>
        <v>0</v>
      </c>
      <c r="GF382" s="192">
        <f t="shared" si="1328"/>
        <v>0</v>
      </c>
      <c r="GG382" s="192">
        <f t="shared" si="1329"/>
        <v>0</v>
      </c>
      <c r="GH382" s="192">
        <f t="shared" si="1330"/>
        <v>0</v>
      </c>
      <c r="GI382" s="192">
        <f t="shared" si="1331"/>
        <v>0</v>
      </c>
      <c r="GJ382" s="192">
        <f t="shared" si="1332"/>
        <v>0</v>
      </c>
      <c r="GK382" s="192">
        <f t="shared" si="1333"/>
        <v>0</v>
      </c>
      <c r="GL382" s="192">
        <f t="shared" si="1334"/>
        <v>0</v>
      </c>
      <c r="GM382" s="192">
        <f t="shared" si="1335"/>
        <v>0</v>
      </c>
      <c r="GN382" s="192">
        <f t="shared" si="1336"/>
        <v>0</v>
      </c>
      <c r="GO382" s="192">
        <f t="shared" si="1337"/>
        <v>0</v>
      </c>
      <c r="GP382" s="192">
        <f t="shared" si="1338"/>
        <v>0</v>
      </c>
      <c r="GQ382" s="192">
        <f t="shared" si="1339"/>
        <v>0</v>
      </c>
      <c r="GR382" s="192">
        <f t="shared" si="1340"/>
        <v>0</v>
      </c>
      <c r="GS382" s="192">
        <f t="shared" si="1341"/>
        <v>0</v>
      </c>
      <c r="GT382" s="192">
        <f t="shared" si="1342"/>
        <v>0</v>
      </c>
      <c r="GU382" s="192">
        <f t="shared" si="1343"/>
        <v>0</v>
      </c>
      <c r="GV382" s="192">
        <f t="shared" si="1344"/>
        <v>0</v>
      </c>
      <c r="GW382" s="192">
        <f t="shared" si="1345"/>
        <v>0</v>
      </c>
      <c r="GX382" s="192">
        <f t="shared" si="1346"/>
        <v>0</v>
      </c>
      <c r="GY382" s="192">
        <f t="shared" si="1347"/>
        <v>0</v>
      </c>
      <c r="GZ382" s="192">
        <f t="shared" si="1348"/>
        <v>0</v>
      </c>
      <c r="HA382" s="192">
        <f t="shared" si="1349"/>
        <v>0</v>
      </c>
      <c r="HB382" s="192">
        <f t="shared" si="1350"/>
        <v>0</v>
      </c>
      <c r="HC382" s="192">
        <f t="shared" si="1351"/>
        <v>0</v>
      </c>
      <c r="HD382" s="192">
        <f t="shared" si="1352"/>
        <v>0</v>
      </c>
      <c r="HE382" s="192">
        <f t="shared" si="1353"/>
        <v>0</v>
      </c>
      <c r="HF382" s="192">
        <f t="shared" si="1354"/>
        <v>0</v>
      </c>
      <c r="HG382" s="192">
        <f t="shared" si="1355"/>
        <v>0</v>
      </c>
      <c r="HH382" s="192">
        <f t="shared" si="1356"/>
        <v>0</v>
      </c>
      <c r="HI382" s="192">
        <f t="shared" si="1357"/>
        <v>0</v>
      </c>
      <c r="HJ382" s="192">
        <f t="shared" si="1358"/>
        <v>0</v>
      </c>
      <c r="HK382" s="192">
        <f t="shared" si="1359"/>
        <v>0</v>
      </c>
      <c r="HL382" s="192">
        <f t="shared" si="1360"/>
        <v>0</v>
      </c>
      <c r="HM382" s="192">
        <f t="shared" si="1361"/>
        <v>0</v>
      </c>
      <c r="HN382" s="194">
        <f t="shared" si="1362"/>
        <v>0</v>
      </c>
      <c r="HO382" s="194">
        <f t="shared" si="1363"/>
        <v>0</v>
      </c>
      <c r="HP382" s="194">
        <f t="shared" si="1364"/>
        <v>0</v>
      </c>
      <c r="HQ382" s="194">
        <f t="shared" si="1365"/>
        <v>0</v>
      </c>
      <c r="HR382" s="194">
        <f t="shared" si="1366"/>
        <v>0</v>
      </c>
      <c r="HS382" s="195" t="str">
        <f t="shared" si="1163"/>
        <v/>
      </c>
      <c r="HT382" s="196">
        <f t="shared" si="1159"/>
        <v>0</v>
      </c>
      <c r="HU382" s="196">
        <f t="shared" si="1160"/>
        <v>0</v>
      </c>
      <c r="HV382" s="197" t="str">
        <f t="shared" si="1164"/>
        <v/>
      </c>
      <c r="HW382" s="197" t="str">
        <f t="shared" si="1367"/>
        <v/>
      </c>
      <c r="HX382" s="197" t="str">
        <f t="shared" si="1368"/>
        <v/>
      </c>
      <c r="HY382" s="195" t="str">
        <f t="shared" si="1165"/>
        <v/>
      </c>
      <c r="HZ382" s="30">
        <f t="shared" si="1161"/>
        <v>0</v>
      </c>
      <c r="IA382" s="198">
        <f t="shared" si="1166"/>
        <v>0</v>
      </c>
      <c r="IB382" s="195"/>
      <c r="IC382" s="195">
        <f t="shared" si="1369"/>
        <v>0</v>
      </c>
      <c r="ID382" s="195">
        <f t="shared" si="1167"/>
        <v>0</v>
      </c>
      <c r="IE382" s="195">
        <f t="shared" si="1370"/>
        <v>0</v>
      </c>
      <c r="IF382" s="195">
        <f t="shared" si="1168"/>
        <v>0</v>
      </c>
      <c r="IG382" s="307">
        <f t="shared" si="1169"/>
        <v>0</v>
      </c>
      <c r="IH382" s="307">
        <f t="shared" si="1170"/>
        <v>0</v>
      </c>
      <c r="II382" s="44">
        <f t="shared" si="1171"/>
        <v>0</v>
      </c>
      <c r="IJ382" s="44">
        <f t="shared" si="1371"/>
        <v>0</v>
      </c>
      <c r="IK382" s="44">
        <f t="shared" si="1372"/>
        <v>0</v>
      </c>
      <c r="IL382" s="44">
        <f t="shared" si="1373"/>
        <v>0</v>
      </c>
      <c r="IM382" s="44">
        <f t="shared" si="1374"/>
        <v>0</v>
      </c>
      <c r="IN382" s="44">
        <f t="shared" si="1375"/>
        <v>0</v>
      </c>
      <c r="IO382" s="44">
        <f t="shared" si="1376"/>
        <v>0</v>
      </c>
    </row>
    <row r="383" spans="1:249" ht="18" customHeight="1">
      <c r="A383" s="188">
        <v>377</v>
      </c>
      <c r="B383" s="326"/>
      <c r="C383" s="289"/>
      <c r="D383" s="199"/>
      <c r="E383" s="189"/>
      <c r="F383" s="189"/>
      <c r="G383" s="190"/>
      <c r="H383" s="190"/>
      <c r="I383" s="272"/>
      <c r="J383" s="207"/>
      <c r="K383" s="214" t="str">
        <f t="shared" si="1172"/>
        <v/>
      </c>
      <c r="L383" s="200" t="str">
        <f t="shared" si="1173"/>
        <v/>
      </c>
      <c r="M383" s="200" t="str">
        <f t="shared" si="1174"/>
        <v/>
      </c>
      <c r="N383" s="209" t="str">
        <f t="shared" si="1162"/>
        <v/>
      </c>
      <c r="O383" s="208" t="str">
        <f>IFERROR(IF(D383="","",IF(K383="","",IF(I383="","",IF(F383="F",VLOOKUP(K383,F!A:G,2,0),IF(F383="M",VLOOKUP(K383,M!A:G,2,0),""))))),0)</f>
        <v/>
      </c>
      <c r="P383" s="191" t="str">
        <f>IFERROR(IF(D383="","",IF(K383="","",IF(I383="","",IF(F383="F",VLOOKUP(K383,F!A:G,3,0),IF(F383="M",VLOOKUP(K383,M!A:G,3,0),""))))),0)</f>
        <v/>
      </c>
      <c r="Q383" s="191" t="str">
        <f>IFERROR(IF(D383="","",IF(K383="","",IF(I383="","",IF(F383="F",VLOOKUP(K383,F!A:G,4,0),IF(F383="M",VLOOKUP(K383,M!A:G,4,0),""))))),0)</f>
        <v/>
      </c>
      <c r="R383" s="191" t="str">
        <f>IFERROR(IF(D383="","",IF(K383="","",IF(I383="","",IF(F383="F",VLOOKUP(K383,F!A:G,5,0),IF(F383="M",VLOOKUP(K383,M!A:G,5,0),""))))),0)</f>
        <v/>
      </c>
      <c r="S383" s="191" t="str">
        <f>IFERROR(IF(D383="","",IF(K383="","",IF(I383="","",IF(F383="F",VLOOKUP(K383,F!A:G,6,0),IF(F383="M",VLOOKUP(K383,M!A:G,6,0),""))))),0)</f>
        <v/>
      </c>
      <c r="T383" s="191" t="str">
        <f>IFERROR(IF(D383="","",IF(K383="","",IF(I383="","",IF(F383="F",VLOOKUP(K383,F!A:G,7,0),IF(F383="M",VLOOKUP(K383,M!A:G,7,0),""))))),0)</f>
        <v/>
      </c>
      <c r="U383" s="191" t="str">
        <f>IFERROR(IF(D383="","",IF(K383="","",IF(J383="","",IF(F383="F",VLOOKUP(K383,F!A:M,8,0),IF(F383="M",VLOOKUP(K383,M!A:M,8,0),""))))),0)</f>
        <v/>
      </c>
      <c r="V383" s="191" t="str">
        <f>IFERROR(IF(D383="","",IF(K383="","",IF(J383="","",IF(F383="F",VLOOKUP(K383,F!A:M,9,0),IF(F383="M",VLOOKUP(K383,M!A:M,9,0),""))))),0)</f>
        <v/>
      </c>
      <c r="W383" s="191" t="str">
        <f>IFERROR(IF(D383="","",IF(K383="","",IF(J383="","",IF(F383="F",VLOOKUP(K383,F!A:M,10,0),IF(F383="M",VLOOKUP(K383,M!A:M,10,0),""))))),0)</f>
        <v/>
      </c>
      <c r="X383" s="191" t="str">
        <f>IFERROR(IF(D383="","",IF(K383="","",IF(J383="","",IF(F383="F",VLOOKUP(K383,F!A:M,11,0),IF(F383="M",VLOOKUP(K383,M!A:M,11,0),""))))),0)</f>
        <v/>
      </c>
      <c r="Y383" s="191" t="str">
        <f>IFERROR(IF(D383="","",IF(K383="","",IF(J383="","",IF(F383="F",VLOOKUP(K383,F!A:M,12,0),IF(F383="M",VLOOKUP(K383,M!A:M,12,0),""))))),0)</f>
        <v/>
      </c>
      <c r="Z383" s="191" t="str">
        <f>IFERROR(IF(D383="","",IF(K383="","",IF(J383="","",IF(F383="F",VLOOKUP(K383,F!A:M,13,0),IF(F383="M",VLOOKUP(K383,M!A:M,13,0),""))))),0)</f>
        <v/>
      </c>
      <c r="AA383" s="191" t="str">
        <f>IFERROR(IF(D383="","",IF(F383="","",IF(J383="","",IF(K383="","",IF(AND(K383&gt;23,K383&lt;=60),IF(F383="F",VLOOKUP(MROUND(HZ383,0.5),'F-Weight for Length'!K:S,2,0),VLOOKUP(MROUND(HZ383,0.5),'M-Weight for Length'!K:S,2,0)),IF(K383&gt;60,IF(F383="F",VLOOKUP(K383,'F-Weight for Length'!U:AC,2,0),VLOOKUP(K383,'M-Weight for Length'!U:AC,2,0)),IF(F383="F",VLOOKUP(MROUND(HZ383,0.5),'F-Weight for Length'!A:I,2,0),VLOOKUP(MROUND(HZ383,0.5),'M-Weight for Length'!A:I,2,0)))))))),0)</f>
        <v/>
      </c>
      <c r="AB383" s="191" t="str">
        <f>IFERROR(IF(D383="","",IF(F383="","",IF(J383="","",IF(K383="","",IF(AND(K383&gt;23,K383&lt;=60),IF(F383="F",VLOOKUP(MROUND(HZ383,0.5),'F-Weight for Length'!K:S,3,0),VLOOKUP(MROUND(HZ383,0.5),'M-Weight for Length'!K:S,3,0)),IF(K383&gt;60,IF(F383="F",VLOOKUP(K383,'F-Weight for Length'!U:AC,3,0),VLOOKUP(K383,'M-Weight for Length'!U:AC,3,0)),IF(F383="F",VLOOKUP(MROUND(HZ383,0.5),'F-Weight for Length'!A:I,3,0),VLOOKUP(MROUND(HZ383,0.5),'M-Weight for Length'!A:I,3,0)))))))),0)</f>
        <v/>
      </c>
      <c r="AC383" s="191" t="str">
        <f>IFERROR(IF(D383="","",IF(F383="","",IF(J383="","",IF(K383="","",IF(AND(K383&gt;23,K383&lt;=60),IF(F383="F",VLOOKUP(MROUND(HZ383,0.5),'F-Weight for Length'!K:S,4,0),VLOOKUP(MROUND(HZ383,0.5),'M-Weight for Length'!K:S,4,0)),IF(K383&gt;60,IF(F383="F",VLOOKUP(K383,'F-Weight for Length'!U:AC,4,0),VLOOKUP(K383,'M-Weight for Length'!U:AC,4,0)),IF(F383="F",VLOOKUP(MROUND(HZ383,0.5),'F-Weight for Length'!A:I,4,0),VLOOKUP(MROUND(HZ383,0.5),'M-Weight for Length'!A:I,4,0)))))))),0)</f>
        <v/>
      </c>
      <c r="AD383" s="191" t="str">
        <f>IFERROR(IF(D383="","",IF(F383="","",IF(J383="","",IF(K383="","",IF(AND(K383&gt;23,K383&lt;=60),IF(F383="F",VLOOKUP(MROUND(HZ383,0.5),'F-Weight for Length'!K:S,5,0),VLOOKUP(MROUND(HZ383,0.5),'M-Weight for Length'!K:S,5,0)),IF(K383&gt;60,IF(F383="F",VLOOKUP(K383,'F-Weight for Length'!U:AC,5,0),VLOOKUP(K383,'M-Weight for Length'!U:AC,5,0)),IF(F383="F",VLOOKUP(MROUND(HZ383,0.5),'F-Weight for Length'!A:I,5,0),VLOOKUP(MROUND(HZ383,0.5),'M-Weight for Length'!A:I,5,0)))))))),0)</f>
        <v/>
      </c>
      <c r="AE383" s="191" t="str">
        <f>IFERROR(IF(D383="","",IF(F383="","",IF(J383="","",IF(K383="","",IF(AND(K383&gt;23,K383&lt;=60),IF(F383="F",VLOOKUP(MROUND(HZ383,0.5),'F-Weight for Length'!K:S,6,0),VLOOKUP(MROUND(HZ383,0.5),'M-Weight for Length'!K:S,6,0)),IF(K383&gt;60,IF(F383="F",VLOOKUP(K383,'F-Weight for Length'!U:AC,6,0),VLOOKUP(K383,'M-Weight for Length'!U:AC,6,0)),IF(F383="F",VLOOKUP(MROUND(HZ383,0.5),'F-Weight for Length'!A:I,6,0),VLOOKUP(MROUND(HZ383,0.5),'M-Weight for Length'!A:I,6,0)))))))),0)</f>
        <v/>
      </c>
      <c r="AF383" s="191" t="str">
        <f>IFERROR(IF(D383="","",IF(F383="","",IF(J383="","",IF(K383="","",IF(AND(K383&gt;23,K383&lt;=60),IF(F383="F",VLOOKUP(MROUND(HZ383,0.5),'F-Weight for Length'!K:S,7,0),VLOOKUP(MROUND(HZ383,0.5),'M-Weight for Length'!K:S,7,0)),IF(K383&gt;60,IF(F383="F",VLOOKUP(K383,'F-Weight for Length'!U:AC,7,0),VLOOKUP(K383,'M-Weight for Length'!U:AC,7,0)),IF(F383="F",VLOOKUP(MROUND(HZ383,0.5),'F-Weight for Length'!A:I,7,0),VLOOKUP(MROUND(HZ383,0.5),'M-Weight for Length'!A:I,7,0)))))))),0)</f>
        <v/>
      </c>
      <c r="AG383" s="191" t="str">
        <f>IFERROR(IF(D383="","",IF(F383="","",IF(J383="","",IF(K383="","",IF(AND(K383&gt;23,K383&lt;=60),IF(F383="F",VLOOKUP(MROUND(HZ383,0.5),'F-Weight for Length'!K:S,8,0),VLOOKUP(MROUND(HZ383,0.5),'M-Weight for Length'!K:S,8,0)),IF(K383&gt;60,IF(F383="F",VLOOKUP(K383,'F-Weight for Length'!U:AC,8,0),VLOOKUP(K383,'M-Weight for Length'!U:AC,8,0)),IF(F383="F",VLOOKUP(MROUND(HZ383,0.5),'F-Weight for Length'!A:I,8,0),VLOOKUP(MROUND(HZ383,0.5),'M-Weight for Length'!A:I,8,0)))))))),0)</f>
        <v/>
      </c>
      <c r="AH383" s="191" t="str">
        <f>IFERROR(IF(D383="","",IF(F383="","",IF(J383="","",IF(K383="","",IF(AND(K383&gt;23,K383&lt;=60),IF(F383="F",VLOOKUP(MROUND(HZ383,0.5),'F-Weight for Length'!K:S,9,0),VLOOKUP(MROUND(HZ383,0.5),'M-Weight for Length'!K:S,9,0)),IF(K383&gt;60,IF(F383="F",VLOOKUP(K383,'F-Weight for Length'!U:AC,9,0),VLOOKUP(K383,'M-Weight for Length'!U:AC,9,0)),IF(F383="F",VLOOKUP(MROUND(HZ383,0.5),'F-Weight for Length'!A:I,9,0),VLOOKUP(MROUND(HZ383,0.5),'M-Weight for Length'!A:I,9,0)))))))),0)</f>
        <v/>
      </c>
      <c r="AI383" s="192">
        <f t="shared" si="1175"/>
        <v>0</v>
      </c>
      <c r="AJ383" s="192">
        <f t="shared" si="1176"/>
        <v>0</v>
      </c>
      <c r="AK383" s="192">
        <f t="shared" si="1177"/>
        <v>0</v>
      </c>
      <c r="AL383" s="192">
        <f t="shared" si="1178"/>
        <v>0</v>
      </c>
      <c r="AM383" s="192">
        <f t="shared" si="1179"/>
        <v>0</v>
      </c>
      <c r="AN383" s="192">
        <f t="shared" si="1180"/>
        <v>0</v>
      </c>
      <c r="AO383" s="192">
        <f t="shared" si="1181"/>
        <v>0</v>
      </c>
      <c r="AP383" s="192">
        <f t="shared" si="1182"/>
        <v>0</v>
      </c>
      <c r="AQ383" s="192">
        <f t="shared" si="1183"/>
        <v>0</v>
      </c>
      <c r="AR383" s="192">
        <f t="shared" si="1184"/>
        <v>0</v>
      </c>
      <c r="AS383" s="192">
        <f t="shared" si="1185"/>
        <v>0</v>
      </c>
      <c r="AT383" s="192">
        <f t="shared" si="1186"/>
        <v>0</v>
      </c>
      <c r="AU383" s="192">
        <f t="shared" si="1187"/>
        <v>0</v>
      </c>
      <c r="AV383" s="192">
        <f t="shared" si="1188"/>
        <v>0</v>
      </c>
      <c r="AW383" s="192">
        <f t="shared" si="1189"/>
        <v>0</v>
      </c>
      <c r="AX383" s="192">
        <f t="shared" si="1190"/>
        <v>0</v>
      </c>
      <c r="AY383" s="192">
        <f t="shared" si="1191"/>
        <v>0</v>
      </c>
      <c r="AZ383" s="192">
        <f t="shared" si="1192"/>
        <v>0</v>
      </c>
      <c r="BA383" s="192">
        <f t="shared" si="1193"/>
        <v>0</v>
      </c>
      <c r="BB383" s="192">
        <f t="shared" si="1194"/>
        <v>0</v>
      </c>
      <c r="BC383" s="192">
        <f t="shared" si="1195"/>
        <v>0</v>
      </c>
      <c r="BD383" s="192">
        <f t="shared" si="1196"/>
        <v>0</v>
      </c>
      <c r="BE383" s="192">
        <f t="shared" si="1197"/>
        <v>0</v>
      </c>
      <c r="BF383" s="192">
        <f t="shared" si="1198"/>
        <v>0</v>
      </c>
      <c r="BG383" s="192">
        <f t="shared" si="1199"/>
        <v>0</v>
      </c>
      <c r="BH383" s="192">
        <f t="shared" si="1200"/>
        <v>0</v>
      </c>
      <c r="BI383" s="192">
        <f t="shared" si="1201"/>
        <v>0</v>
      </c>
      <c r="BJ383" s="192">
        <f t="shared" si="1202"/>
        <v>0</v>
      </c>
      <c r="BK383" s="192">
        <f t="shared" si="1203"/>
        <v>0</v>
      </c>
      <c r="BL383" s="192">
        <f t="shared" si="1204"/>
        <v>0</v>
      </c>
      <c r="BM383" s="192">
        <f t="shared" si="1205"/>
        <v>0</v>
      </c>
      <c r="BN383" s="192">
        <f t="shared" si="1206"/>
        <v>0</v>
      </c>
      <c r="BO383" s="192">
        <f t="shared" si="1207"/>
        <v>0</v>
      </c>
      <c r="BP383" s="192">
        <f t="shared" si="1208"/>
        <v>0</v>
      </c>
      <c r="BQ383" s="192">
        <f t="shared" si="1209"/>
        <v>0</v>
      </c>
      <c r="BR383" s="192">
        <f t="shared" si="1210"/>
        <v>0</v>
      </c>
      <c r="BS383" s="192">
        <f t="shared" si="1211"/>
        <v>0</v>
      </c>
      <c r="BT383" s="192">
        <f t="shared" si="1212"/>
        <v>0</v>
      </c>
      <c r="BU383" s="192">
        <f t="shared" si="1213"/>
        <v>0</v>
      </c>
      <c r="BV383" s="192">
        <f t="shared" si="1214"/>
        <v>0</v>
      </c>
      <c r="BW383" s="192">
        <f t="shared" si="1215"/>
        <v>0</v>
      </c>
      <c r="BX383" s="192">
        <f t="shared" si="1216"/>
        <v>0</v>
      </c>
      <c r="BY383" s="192">
        <f t="shared" si="1217"/>
        <v>0</v>
      </c>
      <c r="BZ383" s="192">
        <f t="shared" si="1218"/>
        <v>0</v>
      </c>
      <c r="CA383" s="192">
        <f t="shared" si="1219"/>
        <v>0</v>
      </c>
      <c r="CB383" s="192">
        <f t="shared" si="1220"/>
        <v>0</v>
      </c>
      <c r="CC383" s="192">
        <f t="shared" si="1221"/>
        <v>0</v>
      </c>
      <c r="CD383" s="192">
        <f t="shared" si="1222"/>
        <v>0</v>
      </c>
      <c r="CE383" s="192">
        <f t="shared" si="1223"/>
        <v>0</v>
      </c>
      <c r="CF383" s="192">
        <f t="shared" si="1224"/>
        <v>0</v>
      </c>
      <c r="CG383" s="192">
        <f t="shared" si="1225"/>
        <v>0</v>
      </c>
      <c r="CH383" s="192">
        <f t="shared" si="1226"/>
        <v>0</v>
      </c>
      <c r="CI383" s="192">
        <f t="shared" si="1227"/>
        <v>0</v>
      </c>
      <c r="CJ383" s="192">
        <f t="shared" si="1228"/>
        <v>0</v>
      </c>
      <c r="CK383" s="192">
        <f t="shared" si="1229"/>
        <v>0</v>
      </c>
      <c r="CL383" s="192">
        <f t="shared" si="1230"/>
        <v>0</v>
      </c>
      <c r="CM383" s="192">
        <f t="shared" si="1231"/>
        <v>0</v>
      </c>
      <c r="CN383" s="192">
        <f t="shared" si="1232"/>
        <v>0</v>
      </c>
      <c r="CO383" s="192">
        <f t="shared" si="1233"/>
        <v>0</v>
      </c>
      <c r="CP383" s="192">
        <f t="shared" si="1234"/>
        <v>0</v>
      </c>
      <c r="CQ383" s="192">
        <f t="shared" si="1235"/>
        <v>0</v>
      </c>
      <c r="CR383" s="192">
        <f t="shared" si="1236"/>
        <v>0</v>
      </c>
      <c r="CS383" s="192">
        <f t="shared" si="1237"/>
        <v>0</v>
      </c>
      <c r="CT383" s="192">
        <f t="shared" si="1238"/>
        <v>0</v>
      </c>
      <c r="CU383" s="192">
        <f t="shared" si="1239"/>
        <v>0</v>
      </c>
      <c r="CV383" s="192">
        <f t="shared" si="1240"/>
        <v>0</v>
      </c>
      <c r="CW383" s="192">
        <f t="shared" si="1241"/>
        <v>0</v>
      </c>
      <c r="CX383" s="192">
        <f t="shared" si="1242"/>
        <v>0</v>
      </c>
      <c r="CY383" s="192">
        <f t="shared" si="1243"/>
        <v>0</v>
      </c>
      <c r="CZ383" s="192">
        <f t="shared" si="1244"/>
        <v>0</v>
      </c>
      <c r="DA383" s="192">
        <f t="shared" si="1245"/>
        <v>0</v>
      </c>
      <c r="DB383" s="192">
        <f t="shared" si="1246"/>
        <v>0</v>
      </c>
      <c r="DC383" s="192">
        <f t="shared" si="1247"/>
        <v>0</v>
      </c>
      <c r="DD383" s="192">
        <f t="shared" si="1248"/>
        <v>0</v>
      </c>
      <c r="DE383" s="192">
        <f t="shared" si="1249"/>
        <v>0</v>
      </c>
      <c r="DF383" s="192">
        <f t="shared" si="1250"/>
        <v>0</v>
      </c>
      <c r="DG383" s="192">
        <f t="shared" si="1251"/>
        <v>0</v>
      </c>
      <c r="DH383" s="192">
        <f t="shared" si="1252"/>
        <v>0</v>
      </c>
      <c r="DI383" s="192">
        <f t="shared" si="1253"/>
        <v>0</v>
      </c>
      <c r="DJ383" s="192">
        <f t="shared" si="1254"/>
        <v>0</v>
      </c>
      <c r="DK383" s="192">
        <f t="shared" si="1255"/>
        <v>0</v>
      </c>
      <c r="DL383" s="192">
        <f t="shared" si="1256"/>
        <v>0</v>
      </c>
      <c r="DM383" s="192">
        <f t="shared" si="1257"/>
        <v>0</v>
      </c>
      <c r="DN383" s="192">
        <f t="shared" si="1258"/>
        <v>0</v>
      </c>
      <c r="DO383" s="192">
        <f t="shared" si="1259"/>
        <v>0</v>
      </c>
      <c r="DP383" s="192">
        <f t="shared" si="1260"/>
        <v>0</v>
      </c>
      <c r="DQ383" s="192">
        <f t="shared" si="1261"/>
        <v>0</v>
      </c>
      <c r="DR383" s="192">
        <f t="shared" si="1262"/>
        <v>0</v>
      </c>
      <c r="DS383" s="192">
        <f t="shared" si="1263"/>
        <v>0</v>
      </c>
      <c r="DT383" s="192">
        <f t="shared" si="1264"/>
        <v>0</v>
      </c>
      <c r="DU383" s="192">
        <f t="shared" si="1265"/>
        <v>0</v>
      </c>
      <c r="DV383" s="193">
        <f t="shared" si="1266"/>
        <v>0</v>
      </c>
      <c r="DW383" s="193">
        <f t="shared" si="1267"/>
        <v>0</v>
      </c>
      <c r="DX383" s="193">
        <f t="shared" si="1268"/>
        <v>0</v>
      </c>
      <c r="DY383" s="193">
        <f t="shared" si="1269"/>
        <v>0</v>
      </c>
      <c r="DZ383" s="193">
        <f t="shared" si="1270"/>
        <v>0</v>
      </c>
      <c r="EA383" s="192">
        <f t="shared" si="1271"/>
        <v>0</v>
      </c>
      <c r="EB383" s="192">
        <f t="shared" si="1272"/>
        <v>0</v>
      </c>
      <c r="EC383" s="192">
        <f t="shared" si="1273"/>
        <v>0</v>
      </c>
      <c r="ED383" s="192">
        <f t="shared" si="1274"/>
        <v>0</v>
      </c>
      <c r="EE383" s="192">
        <f t="shared" si="1275"/>
        <v>0</v>
      </c>
      <c r="EF383" s="192">
        <f t="shared" si="1276"/>
        <v>0</v>
      </c>
      <c r="EG383" s="192">
        <f t="shared" si="1277"/>
        <v>0</v>
      </c>
      <c r="EH383" s="192">
        <f t="shared" si="1278"/>
        <v>0</v>
      </c>
      <c r="EI383" s="192">
        <f t="shared" si="1279"/>
        <v>0</v>
      </c>
      <c r="EJ383" s="192">
        <f t="shared" si="1280"/>
        <v>0</v>
      </c>
      <c r="EK383" s="192">
        <f t="shared" si="1281"/>
        <v>0</v>
      </c>
      <c r="EL383" s="192">
        <f t="shared" si="1282"/>
        <v>0</v>
      </c>
      <c r="EM383" s="192">
        <f t="shared" si="1283"/>
        <v>0</v>
      </c>
      <c r="EN383" s="192">
        <f t="shared" si="1284"/>
        <v>0</v>
      </c>
      <c r="EO383" s="192">
        <f t="shared" si="1285"/>
        <v>0</v>
      </c>
      <c r="EP383" s="192">
        <f t="shared" si="1286"/>
        <v>0</v>
      </c>
      <c r="EQ383" s="192">
        <f t="shared" si="1287"/>
        <v>0</v>
      </c>
      <c r="ER383" s="192">
        <f t="shared" si="1288"/>
        <v>0</v>
      </c>
      <c r="ES383" s="192">
        <f t="shared" si="1289"/>
        <v>0</v>
      </c>
      <c r="ET383" s="192">
        <f t="shared" si="1290"/>
        <v>0</v>
      </c>
      <c r="EU383" s="192">
        <f t="shared" si="1291"/>
        <v>0</v>
      </c>
      <c r="EV383" s="192">
        <f t="shared" si="1292"/>
        <v>0</v>
      </c>
      <c r="EW383" s="192">
        <f t="shared" si="1293"/>
        <v>0</v>
      </c>
      <c r="EX383" s="192">
        <f t="shared" si="1294"/>
        <v>0</v>
      </c>
      <c r="EY383" s="192">
        <f t="shared" si="1295"/>
        <v>0</v>
      </c>
      <c r="EZ383" s="192">
        <f t="shared" si="1296"/>
        <v>0</v>
      </c>
      <c r="FA383" s="192">
        <f t="shared" si="1297"/>
        <v>0</v>
      </c>
      <c r="FB383" s="192">
        <f t="shared" si="1298"/>
        <v>0</v>
      </c>
      <c r="FC383" s="192">
        <f t="shared" si="1299"/>
        <v>0</v>
      </c>
      <c r="FD383" s="192">
        <f t="shared" si="1300"/>
        <v>0</v>
      </c>
      <c r="FE383" s="192">
        <f t="shared" si="1301"/>
        <v>0</v>
      </c>
      <c r="FF383" s="192">
        <f t="shared" si="1302"/>
        <v>0</v>
      </c>
      <c r="FG383" s="192">
        <f t="shared" si="1303"/>
        <v>0</v>
      </c>
      <c r="FH383" s="192">
        <f t="shared" si="1304"/>
        <v>0</v>
      </c>
      <c r="FI383" s="192">
        <f t="shared" si="1305"/>
        <v>0</v>
      </c>
      <c r="FJ383" s="192">
        <f t="shared" si="1306"/>
        <v>0</v>
      </c>
      <c r="FK383" s="192">
        <f t="shared" si="1307"/>
        <v>0</v>
      </c>
      <c r="FL383" s="192">
        <f t="shared" si="1308"/>
        <v>0</v>
      </c>
      <c r="FM383" s="192">
        <f t="shared" si="1309"/>
        <v>0</v>
      </c>
      <c r="FN383" s="192">
        <f t="shared" si="1310"/>
        <v>0</v>
      </c>
      <c r="FO383" s="192">
        <f t="shared" si="1311"/>
        <v>0</v>
      </c>
      <c r="FP383" s="192">
        <f t="shared" si="1312"/>
        <v>0</v>
      </c>
      <c r="FQ383" s="192">
        <f t="shared" si="1313"/>
        <v>0</v>
      </c>
      <c r="FR383" s="192">
        <f t="shared" si="1314"/>
        <v>0</v>
      </c>
      <c r="FS383" s="192">
        <f t="shared" si="1315"/>
        <v>0</v>
      </c>
      <c r="FT383" s="192">
        <f t="shared" si="1316"/>
        <v>0</v>
      </c>
      <c r="FU383" s="192">
        <f t="shared" si="1317"/>
        <v>0</v>
      </c>
      <c r="FV383" s="192">
        <f t="shared" si="1318"/>
        <v>0</v>
      </c>
      <c r="FW383" s="192">
        <f t="shared" si="1319"/>
        <v>0</v>
      </c>
      <c r="FX383" s="192">
        <f t="shared" si="1320"/>
        <v>0</v>
      </c>
      <c r="FY383" s="192">
        <f t="shared" si="1321"/>
        <v>0</v>
      </c>
      <c r="FZ383" s="192">
        <f t="shared" si="1322"/>
        <v>0</v>
      </c>
      <c r="GA383" s="192">
        <f t="shared" si="1323"/>
        <v>0</v>
      </c>
      <c r="GB383" s="192">
        <f t="shared" si="1324"/>
        <v>0</v>
      </c>
      <c r="GC383" s="192">
        <f t="shared" si="1325"/>
        <v>0</v>
      </c>
      <c r="GD383" s="192">
        <f t="shared" si="1326"/>
        <v>0</v>
      </c>
      <c r="GE383" s="192">
        <f t="shared" si="1327"/>
        <v>0</v>
      </c>
      <c r="GF383" s="192">
        <f t="shared" si="1328"/>
        <v>0</v>
      </c>
      <c r="GG383" s="192">
        <f t="shared" si="1329"/>
        <v>0</v>
      </c>
      <c r="GH383" s="192">
        <f t="shared" si="1330"/>
        <v>0</v>
      </c>
      <c r="GI383" s="192">
        <f t="shared" si="1331"/>
        <v>0</v>
      </c>
      <c r="GJ383" s="192">
        <f t="shared" si="1332"/>
        <v>0</v>
      </c>
      <c r="GK383" s="192">
        <f t="shared" si="1333"/>
        <v>0</v>
      </c>
      <c r="GL383" s="192">
        <f t="shared" si="1334"/>
        <v>0</v>
      </c>
      <c r="GM383" s="192">
        <f t="shared" si="1335"/>
        <v>0</v>
      </c>
      <c r="GN383" s="192">
        <f t="shared" si="1336"/>
        <v>0</v>
      </c>
      <c r="GO383" s="192">
        <f t="shared" si="1337"/>
        <v>0</v>
      </c>
      <c r="GP383" s="192">
        <f t="shared" si="1338"/>
        <v>0</v>
      </c>
      <c r="GQ383" s="192">
        <f t="shared" si="1339"/>
        <v>0</v>
      </c>
      <c r="GR383" s="192">
        <f t="shared" si="1340"/>
        <v>0</v>
      </c>
      <c r="GS383" s="192">
        <f t="shared" si="1341"/>
        <v>0</v>
      </c>
      <c r="GT383" s="192">
        <f t="shared" si="1342"/>
        <v>0</v>
      </c>
      <c r="GU383" s="192">
        <f t="shared" si="1343"/>
        <v>0</v>
      </c>
      <c r="GV383" s="192">
        <f t="shared" si="1344"/>
        <v>0</v>
      </c>
      <c r="GW383" s="192">
        <f t="shared" si="1345"/>
        <v>0</v>
      </c>
      <c r="GX383" s="192">
        <f t="shared" si="1346"/>
        <v>0</v>
      </c>
      <c r="GY383" s="192">
        <f t="shared" si="1347"/>
        <v>0</v>
      </c>
      <c r="GZ383" s="192">
        <f t="shared" si="1348"/>
        <v>0</v>
      </c>
      <c r="HA383" s="192">
        <f t="shared" si="1349"/>
        <v>0</v>
      </c>
      <c r="HB383" s="192">
        <f t="shared" si="1350"/>
        <v>0</v>
      </c>
      <c r="HC383" s="192">
        <f t="shared" si="1351"/>
        <v>0</v>
      </c>
      <c r="HD383" s="192">
        <f t="shared" si="1352"/>
        <v>0</v>
      </c>
      <c r="HE383" s="192">
        <f t="shared" si="1353"/>
        <v>0</v>
      </c>
      <c r="HF383" s="192">
        <f t="shared" si="1354"/>
        <v>0</v>
      </c>
      <c r="HG383" s="192">
        <f t="shared" si="1355"/>
        <v>0</v>
      </c>
      <c r="HH383" s="192">
        <f t="shared" si="1356"/>
        <v>0</v>
      </c>
      <c r="HI383" s="192">
        <f t="shared" si="1357"/>
        <v>0</v>
      </c>
      <c r="HJ383" s="192">
        <f t="shared" si="1358"/>
        <v>0</v>
      </c>
      <c r="HK383" s="192">
        <f t="shared" si="1359"/>
        <v>0</v>
      </c>
      <c r="HL383" s="192">
        <f t="shared" si="1360"/>
        <v>0</v>
      </c>
      <c r="HM383" s="192">
        <f t="shared" si="1361"/>
        <v>0</v>
      </c>
      <c r="HN383" s="194">
        <f t="shared" si="1362"/>
        <v>0</v>
      </c>
      <c r="HO383" s="194">
        <f t="shared" si="1363"/>
        <v>0</v>
      </c>
      <c r="HP383" s="194">
        <f t="shared" si="1364"/>
        <v>0</v>
      </c>
      <c r="HQ383" s="194">
        <f t="shared" si="1365"/>
        <v>0</v>
      </c>
      <c r="HR383" s="194">
        <f t="shared" si="1366"/>
        <v>0</v>
      </c>
      <c r="HS383" s="195" t="str">
        <f t="shared" si="1163"/>
        <v/>
      </c>
      <c r="HT383" s="196">
        <f t="shared" si="1159"/>
        <v>0</v>
      </c>
      <c r="HU383" s="196">
        <f t="shared" si="1160"/>
        <v>0</v>
      </c>
      <c r="HV383" s="197" t="str">
        <f t="shared" si="1164"/>
        <v/>
      </c>
      <c r="HW383" s="197" t="str">
        <f t="shared" si="1367"/>
        <v/>
      </c>
      <c r="HX383" s="197" t="str">
        <f t="shared" si="1368"/>
        <v/>
      </c>
      <c r="HY383" s="195" t="str">
        <f t="shared" si="1165"/>
        <v/>
      </c>
      <c r="HZ383" s="30">
        <f t="shared" si="1161"/>
        <v>0</v>
      </c>
      <c r="IA383" s="198">
        <f t="shared" si="1166"/>
        <v>0</v>
      </c>
      <c r="IB383" s="195"/>
      <c r="IC383" s="195">
        <f t="shared" si="1369"/>
        <v>0</v>
      </c>
      <c r="ID383" s="195">
        <f t="shared" si="1167"/>
        <v>0</v>
      </c>
      <c r="IE383" s="195">
        <f t="shared" si="1370"/>
        <v>0</v>
      </c>
      <c r="IF383" s="195">
        <f t="shared" si="1168"/>
        <v>0</v>
      </c>
      <c r="IG383" s="307">
        <f t="shared" si="1169"/>
        <v>0</v>
      </c>
      <c r="IH383" s="307">
        <f t="shared" si="1170"/>
        <v>0</v>
      </c>
      <c r="II383" s="44">
        <f t="shared" si="1171"/>
        <v>0</v>
      </c>
      <c r="IJ383" s="44">
        <f t="shared" si="1371"/>
        <v>0</v>
      </c>
      <c r="IK383" s="44">
        <f t="shared" si="1372"/>
        <v>0</v>
      </c>
      <c r="IL383" s="44">
        <f t="shared" si="1373"/>
        <v>0</v>
      </c>
      <c r="IM383" s="44">
        <f t="shared" si="1374"/>
        <v>0</v>
      </c>
      <c r="IN383" s="44">
        <f t="shared" si="1375"/>
        <v>0</v>
      </c>
      <c r="IO383" s="44">
        <f t="shared" si="1376"/>
        <v>0</v>
      </c>
    </row>
    <row r="384" spans="1:249" ht="18" customHeight="1">
      <c r="A384" s="188">
        <v>378</v>
      </c>
      <c r="B384" s="326"/>
      <c r="C384" s="289"/>
      <c r="D384" s="199"/>
      <c r="E384" s="189"/>
      <c r="F384" s="189"/>
      <c r="G384" s="190"/>
      <c r="H384" s="190"/>
      <c r="I384" s="272"/>
      <c r="J384" s="207"/>
      <c r="K384" s="214" t="str">
        <f t="shared" si="1172"/>
        <v/>
      </c>
      <c r="L384" s="200" t="str">
        <f t="shared" si="1173"/>
        <v/>
      </c>
      <c r="M384" s="200" t="str">
        <f t="shared" si="1174"/>
        <v/>
      </c>
      <c r="N384" s="209" t="str">
        <f t="shared" si="1162"/>
        <v/>
      </c>
      <c r="O384" s="208" t="str">
        <f>IFERROR(IF(D384="","",IF(K384="","",IF(I384="","",IF(F384="F",VLOOKUP(K384,F!A:G,2,0),IF(F384="M",VLOOKUP(K384,M!A:G,2,0),""))))),0)</f>
        <v/>
      </c>
      <c r="P384" s="191" t="str">
        <f>IFERROR(IF(D384="","",IF(K384="","",IF(I384="","",IF(F384="F",VLOOKUP(K384,F!A:G,3,0),IF(F384="M",VLOOKUP(K384,M!A:G,3,0),""))))),0)</f>
        <v/>
      </c>
      <c r="Q384" s="191" t="str">
        <f>IFERROR(IF(D384="","",IF(K384="","",IF(I384="","",IF(F384="F",VLOOKUP(K384,F!A:G,4,0),IF(F384="M",VLOOKUP(K384,M!A:G,4,0),""))))),0)</f>
        <v/>
      </c>
      <c r="R384" s="191" t="str">
        <f>IFERROR(IF(D384="","",IF(K384="","",IF(I384="","",IF(F384="F",VLOOKUP(K384,F!A:G,5,0),IF(F384="M",VLOOKUP(K384,M!A:G,5,0),""))))),0)</f>
        <v/>
      </c>
      <c r="S384" s="191" t="str">
        <f>IFERROR(IF(D384="","",IF(K384="","",IF(I384="","",IF(F384="F",VLOOKUP(K384,F!A:G,6,0),IF(F384="M",VLOOKUP(K384,M!A:G,6,0),""))))),0)</f>
        <v/>
      </c>
      <c r="T384" s="191" t="str">
        <f>IFERROR(IF(D384="","",IF(K384="","",IF(I384="","",IF(F384="F",VLOOKUP(K384,F!A:G,7,0),IF(F384="M",VLOOKUP(K384,M!A:G,7,0),""))))),0)</f>
        <v/>
      </c>
      <c r="U384" s="191" t="str">
        <f>IFERROR(IF(D384="","",IF(K384="","",IF(J384="","",IF(F384="F",VLOOKUP(K384,F!A:M,8,0),IF(F384="M",VLOOKUP(K384,M!A:M,8,0),""))))),0)</f>
        <v/>
      </c>
      <c r="V384" s="191" t="str">
        <f>IFERROR(IF(D384="","",IF(K384="","",IF(J384="","",IF(F384="F",VLOOKUP(K384,F!A:M,9,0),IF(F384="M",VLOOKUP(K384,M!A:M,9,0),""))))),0)</f>
        <v/>
      </c>
      <c r="W384" s="191" t="str">
        <f>IFERROR(IF(D384="","",IF(K384="","",IF(J384="","",IF(F384="F",VLOOKUP(K384,F!A:M,10,0),IF(F384="M",VLOOKUP(K384,M!A:M,10,0),""))))),0)</f>
        <v/>
      </c>
      <c r="X384" s="191" t="str">
        <f>IFERROR(IF(D384="","",IF(K384="","",IF(J384="","",IF(F384="F",VLOOKUP(K384,F!A:M,11,0),IF(F384="M",VLOOKUP(K384,M!A:M,11,0),""))))),0)</f>
        <v/>
      </c>
      <c r="Y384" s="191" t="str">
        <f>IFERROR(IF(D384="","",IF(K384="","",IF(J384="","",IF(F384="F",VLOOKUP(K384,F!A:M,12,0),IF(F384="M",VLOOKUP(K384,M!A:M,12,0),""))))),0)</f>
        <v/>
      </c>
      <c r="Z384" s="191" t="str">
        <f>IFERROR(IF(D384="","",IF(K384="","",IF(J384="","",IF(F384="F",VLOOKUP(K384,F!A:M,13,0),IF(F384="M",VLOOKUP(K384,M!A:M,13,0),""))))),0)</f>
        <v/>
      </c>
      <c r="AA384" s="191" t="str">
        <f>IFERROR(IF(D384="","",IF(F384="","",IF(J384="","",IF(K384="","",IF(AND(K384&gt;23,K384&lt;=60),IF(F384="F",VLOOKUP(MROUND(HZ384,0.5),'F-Weight for Length'!K:S,2,0),VLOOKUP(MROUND(HZ384,0.5),'M-Weight for Length'!K:S,2,0)),IF(K384&gt;60,IF(F384="F",VLOOKUP(K384,'F-Weight for Length'!U:AC,2,0),VLOOKUP(K384,'M-Weight for Length'!U:AC,2,0)),IF(F384="F",VLOOKUP(MROUND(HZ384,0.5),'F-Weight for Length'!A:I,2,0),VLOOKUP(MROUND(HZ384,0.5),'M-Weight for Length'!A:I,2,0)))))))),0)</f>
        <v/>
      </c>
      <c r="AB384" s="191" t="str">
        <f>IFERROR(IF(D384="","",IF(F384="","",IF(J384="","",IF(K384="","",IF(AND(K384&gt;23,K384&lt;=60),IF(F384="F",VLOOKUP(MROUND(HZ384,0.5),'F-Weight for Length'!K:S,3,0),VLOOKUP(MROUND(HZ384,0.5),'M-Weight for Length'!K:S,3,0)),IF(K384&gt;60,IF(F384="F",VLOOKUP(K384,'F-Weight for Length'!U:AC,3,0),VLOOKUP(K384,'M-Weight for Length'!U:AC,3,0)),IF(F384="F",VLOOKUP(MROUND(HZ384,0.5),'F-Weight for Length'!A:I,3,0),VLOOKUP(MROUND(HZ384,0.5),'M-Weight for Length'!A:I,3,0)))))))),0)</f>
        <v/>
      </c>
      <c r="AC384" s="191" t="str">
        <f>IFERROR(IF(D384="","",IF(F384="","",IF(J384="","",IF(K384="","",IF(AND(K384&gt;23,K384&lt;=60),IF(F384="F",VLOOKUP(MROUND(HZ384,0.5),'F-Weight for Length'!K:S,4,0),VLOOKUP(MROUND(HZ384,0.5),'M-Weight for Length'!K:S,4,0)),IF(K384&gt;60,IF(F384="F",VLOOKUP(K384,'F-Weight for Length'!U:AC,4,0),VLOOKUP(K384,'M-Weight for Length'!U:AC,4,0)),IF(F384="F",VLOOKUP(MROUND(HZ384,0.5),'F-Weight for Length'!A:I,4,0),VLOOKUP(MROUND(HZ384,0.5),'M-Weight for Length'!A:I,4,0)))))))),0)</f>
        <v/>
      </c>
      <c r="AD384" s="191" t="str">
        <f>IFERROR(IF(D384="","",IF(F384="","",IF(J384="","",IF(K384="","",IF(AND(K384&gt;23,K384&lt;=60),IF(F384="F",VLOOKUP(MROUND(HZ384,0.5),'F-Weight for Length'!K:S,5,0),VLOOKUP(MROUND(HZ384,0.5),'M-Weight for Length'!K:S,5,0)),IF(K384&gt;60,IF(F384="F",VLOOKUP(K384,'F-Weight for Length'!U:AC,5,0),VLOOKUP(K384,'M-Weight for Length'!U:AC,5,0)),IF(F384="F",VLOOKUP(MROUND(HZ384,0.5),'F-Weight for Length'!A:I,5,0),VLOOKUP(MROUND(HZ384,0.5),'M-Weight for Length'!A:I,5,0)))))))),0)</f>
        <v/>
      </c>
      <c r="AE384" s="191" t="str">
        <f>IFERROR(IF(D384="","",IF(F384="","",IF(J384="","",IF(K384="","",IF(AND(K384&gt;23,K384&lt;=60),IF(F384="F",VLOOKUP(MROUND(HZ384,0.5),'F-Weight for Length'!K:S,6,0),VLOOKUP(MROUND(HZ384,0.5),'M-Weight for Length'!K:S,6,0)),IF(K384&gt;60,IF(F384="F",VLOOKUP(K384,'F-Weight for Length'!U:AC,6,0),VLOOKUP(K384,'M-Weight for Length'!U:AC,6,0)),IF(F384="F",VLOOKUP(MROUND(HZ384,0.5),'F-Weight for Length'!A:I,6,0),VLOOKUP(MROUND(HZ384,0.5),'M-Weight for Length'!A:I,6,0)))))))),0)</f>
        <v/>
      </c>
      <c r="AF384" s="191" t="str">
        <f>IFERROR(IF(D384="","",IF(F384="","",IF(J384="","",IF(K384="","",IF(AND(K384&gt;23,K384&lt;=60),IF(F384="F",VLOOKUP(MROUND(HZ384,0.5),'F-Weight for Length'!K:S,7,0),VLOOKUP(MROUND(HZ384,0.5),'M-Weight for Length'!K:S,7,0)),IF(K384&gt;60,IF(F384="F",VLOOKUP(K384,'F-Weight for Length'!U:AC,7,0),VLOOKUP(K384,'M-Weight for Length'!U:AC,7,0)),IF(F384="F",VLOOKUP(MROUND(HZ384,0.5),'F-Weight for Length'!A:I,7,0),VLOOKUP(MROUND(HZ384,0.5),'M-Weight for Length'!A:I,7,0)))))))),0)</f>
        <v/>
      </c>
      <c r="AG384" s="191" t="str">
        <f>IFERROR(IF(D384="","",IF(F384="","",IF(J384="","",IF(K384="","",IF(AND(K384&gt;23,K384&lt;=60),IF(F384="F",VLOOKUP(MROUND(HZ384,0.5),'F-Weight for Length'!K:S,8,0),VLOOKUP(MROUND(HZ384,0.5),'M-Weight for Length'!K:S,8,0)),IF(K384&gt;60,IF(F384="F",VLOOKUP(K384,'F-Weight for Length'!U:AC,8,0),VLOOKUP(K384,'M-Weight for Length'!U:AC,8,0)),IF(F384="F",VLOOKUP(MROUND(HZ384,0.5),'F-Weight for Length'!A:I,8,0),VLOOKUP(MROUND(HZ384,0.5),'M-Weight for Length'!A:I,8,0)))))))),0)</f>
        <v/>
      </c>
      <c r="AH384" s="191" t="str">
        <f>IFERROR(IF(D384="","",IF(F384="","",IF(J384="","",IF(K384="","",IF(AND(K384&gt;23,K384&lt;=60),IF(F384="F",VLOOKUP(MROUND(HZ384,0.5),'F-Weight for Length'!K:S,9,0),VLOOKUP(MROUND(HZ384,0.5),'M-Weight for Length'!K:S,9,0)),IF(K384&gt;60,IF(F384="F",VLOOKUP(K384,'F-Weight for Length'!U:AC,9,0),VLOOKUP(K384,'M-Weight for Length'!U:AC,9,0)),IF(F384="F",VLOOKUP(MROUND(HZ384,0.5),'F-Weight for Length'!A:I,9,0),VLOOKUP(MROUND(HZ384,0.5),'M-Weight for Length'!A:I,9,0)))))))),0)</f>
        <v/>
      </c>
      <c r="AI384" s="192">
        <f t="shared" si="1175"/>
        <v>0</v>
      </c>
      <c r="AJ384" s="192">
        <f t="shared" si="1176"/>
        <v>0</v>
      </c>
      <c r="AK384" s="192">
        <f t="shared" si="1177"/>
        <v>0</v>
      </c>
      <c r="AL384" s="192">
        <f t="shared" si="1178"/>
        <v>0</v>
      </c>
      <c r="AM384" s="192">
        <f t="shared" si="1179"/>
        <v>0</v>
      </c>
      <c r="AN384" s="192">
        <f t="shared" si="1180"/>
        <v>0</v>
      </c>
      <c r="AO384" s="192">
        <f t="shared" si="1181"/>
        <v>0</v>
      </c>
      <c r="AP384" s="192">
        <f t="shared" si="1182"/>
        <v>0</v>
      </c>
      <c r="AQ384" s="192">
        <f t="shared" si="1183"/>
        <v>0</v>
      </c>
      <c r="AR384" s="192">
        <f t="shared" si="1184"/>
        <v>0</v>
      </c>
      <c r="AS384" s="192">
        <f t="shared" si="1185"/>
        <v>0</v>
      </c>
      <c r="AT384" s="192">
        <f t="shared" si="1186"/>
        <v>0</v>
      </c>
      <c r="AU384" s="192">
        <f t="shared" si="1187"/>
        <v>0</v>
      </c>
      <c r="AV384" s="192">
        <f t="shared" si="1188"/>
        <v>0</v>
      </c>
      <c r="AW384" s="192">
        <f t="shared" si="1189"/>
        <v>0</v>
      </c>
      <c r="AX384" s="192">
        <f t="shared" si="1190"/>
        <v>0</v>
      </c>
      <c r="AY384" s="192">
        <f t="shared" si="1191"/>
        <v>0</v>
      </c>
      <c r="AZ384" s="192">
        <f t="shared" si="1192"/>
        <v>0</v>
      </c>
      <c r="BA384" s="192">
        <f t="shared" si="1193"/>
        <v>0</v>
      </c>
      <c r="BB384" s="192">
        <f t="shared" si="1194"/>
        <v>0</v>
      </c>
      <c r="BC384" s="192">
        <f t="shared" si="1195"/>
        <v>0</v>
      </c>
      <c r="BD384" s="192">
        <f t="shared" si="1196"/>
        <v>0</v>
      </c>
      <c r="BE384" s="192">
        <f t="shared" si="1197"/>
        <v>0</v>
      </c>
      <c r="BF384" s="192">
        <f t="shared" si="1198"/>
        <v>0</v>
      </c>
      <c r="BG384" s="192">
        <f t="shared" si="1199"/>
        <v>0</v>
      </c>
      <c r="BH384" s="192">
        <f t="shared" si="1200"/>
        <v>0</v>
      </c>
      <c r="BI384" s="192">
        <f t="shared" si="1201"/>
        <v>0</v>
      </c>
      <c r="BJ384" s="192">
        <f t="shared" si="1202"/>
        <v>0</v>
      </c>
      <c r="BK384" s="192">
        <f t="shared" si="1203"/>
        <v>0</v>
      </c>
      <c r="BL384" s="192">
        <f t="shared" si="1204"/>
        <v>0</v>
      </c>
      <c r="BM384" s="192">
        <f t="shared" si="1205"/>
        <v>0</v>
      </c>
      <c r="BN384" s="192">
        <f t="shared" si="1206"/>
        <v>0</v>
      </c>
      <c r="BO384" s="192">
        <f t="shared" si="1207"/>
        <v>0</v>
      </c>
      <c r="BP384" s="192">
        <f t="shared" si="1208"/>
        <v>0</v>
      </c>
      <c r="BQ384" s="192">
        <f t="shared" si="1209"/>
        <v>0</v>
      </c>
      <c r="BR384" s="192">
        <f t="shared" si="1210"/>
        <v>0</v>
      </c>
      <c r="BS384" s="192">
        <f t="shared" si="1211"/>
        <v>0</v>
      </c>
      <c r="BT384" s="192">
        <f t="shared" si="1212"/>
        <v>0</v>
      </c>
      <c r="BU384" s="192">
        <f t="shared" si="1213"/>
        <v>0</v>
      </c>
      <c r="BV384" s="192">
        <f t="shared" si="1214"/>
        <v>0</v>
      </c>
      <c r="BW384" s="192">
        <f t="shared" si="1215"/>
        <v>0</v>
      </c>
      <c r="BX384" s="192">
        <f t="shared" si="1216"/>
        <v>0</v>
      </c>
      <c r="BY384" s="192">
        <f t="shared" si="1217"/>
        <v>0</v>
      </c>
      <c r="BZ384" s="192">
        <f t="shared" si="1218"/>
        <v>0</v>
      </c>
      <c r="CA384" s="192">
        <f t="shared" si="1219"/>
        <v>0</v>
      </c>
      <c r="CB384" s="192">
        <f t="shared" si="1220"/>
        <v>0</v>
      </c>
      <c r="CC384" s="192">
        <f t="shared" si="1221"/>
        <v>0</v>
      </c>
      <c r="CD384" s="192">
        <f t="shared" si="1222"/>
        <v>0</v>
      </c>
      <c r="CE384" s="192">
        <f t="shared" si="1223"/>
        <v>0</v>
      </c>
      <c r="CF384" s="192">
        <f t="shared" si="1224"/>
        <v>0</v>
      </c>
      <c r="CG384" s="192">
        <f t="shared" si="1225"/>
        <v>0</v>
      </c>
      <c r="CH384" s="192">
        <f t="shared" si="1226"/>
        <v>0</v>
      </c>
      <c r="CI384" s="192">
        <f t="shared" si="1227"/>
        <v>0</v>
      </c>
      <c r="CJ384" s="192">
        <f t="shared" si="1228"/>
        <v>0</v>
      </c>
      <c r="CK384" s="192">
        <f t="shared" si="1229"/>
        <v>0</v>
      </c>
      <c r="CL384" s="192">
        <f t="shared" si="1230"/>
        <v>0</v>
      </c>
      <c r="CM384" s="192">
        <f t="shared" si="1231"/>
        <v>0</v>
      </c>
      <c r="CN384" s="192">
        <f t="shared" si="1232"/>
        <v>0</v>
      </c>
      <c r="CO384" s="192">
        <f t="shared" si="1233"/>
        <v>0</v>
      </c>
      <c r="CP384" s="192">
        <f t="shared" si="1234"/>
        <v>0</v>
      </c>
      <c r="CQ384" s="192">
        <f t="shared" si="1235"/>
        <v>0</v>
      </c>
      <c r="CR384" s="192">
        <f t="shared" si="1236"/>
        <v>0</v>
      </c>
      <c r="CS384" s="192">
        <f t="shared" si="1237"/>
        <v>0</v>
      </c>
      <c r="CT384" s="192">
        <f t="shared" si="1238"/>
        <v>0</v>
      </c>
      <c r="CU384" s="192">
        <f t="shared" si="1239"/>
        <v>0</v>
      </c>
      <c r="CV384" s="192">
        <f t="shared" si="1240"/>
        <v>0</v>
      </c>
      <c r="CW384" s="192">
        <f t="shared" si="1241"/>
        <v>0</v>
      </c>
      <c r="CX384" s="192">
        <f t="shared" si="1242"/>
        <v>0</v>
      </c>
      <c r="CY384" s="192">
        <f t="shared" si="1243"/>
        <v>0</v>
      </c>
      <c r="CZ384" s="192">
        <f t="shared" si="1244"/>
        <v>0</v>
      </c>
      <c r="DA384" s="192">
        <f t="shared" si="1245"/>
        <v>0</v>
      </c>
      <c r="DB384" s="192">
        <f t="shared" si="1246"/>
        <v>0</v>
      </c>
      <c r="DC384" s="192">
        <f t="shared" si="1247"/>
        <v>0</v>
      </c>
      <c r="DD384" s="192">
        <f t="shared" si="1248"/>
        <v>0</v>
      </c>
      <c r="DE384" s="192">
        <f t="shared" si="1249"/>
        <v>0</v>
      </c>
      <c r="DF384" s="192">
        <f t="shared" si="1250"/>
        <v>0</v>
      </c>
      <c r="DG384" s="192">
        <f t="shared" si="1251"/>
        <v>0</v>
      </c>
      <c r="DH384" s="192">
        <f t="shared" si="1252"/>
        <v>0</v>
      </c>
      <c r="DI384" s="192">
        <f t="shared" si="1253"/>
        <v>0</v>
      </c>
      <c r="DJ384" s="192">
        <f t="shared" si="1254"/>
        <v>0</v>
      </c>
      <c r="DK384" s="192">
        <f t="shared" si="1255"/>
        <v>0</v>
      </c>
      <c r="DL384" s="192">
        <f t="shared" si="1256"/>
        <v>0</v>
      </c>
      <c r="DM384" s="192">
        <f t="shared" si="1257"/>
        <v>0</v>
      </c>
      <c r="DN384" s="192">
        <f t="shared" si="1258"/>
        <v>0</v>
      </c>
      <c r="DO384" s="192">
        <f t="shared" si="1259"/>
        <v>0</v>
      </c>
      <c r="DP384" s="192">
        <f t="shared" si="1260"/>
        <v>0</v>
      </c>
      <c r="DQ384" s="192">
        <f t="shared" si="1261"/>
        <v>0</v>
      </c>
      <c r="DR384" s="192">
        <f t="shared" si="1262"/>
        <v>0</v>
      </c>
      <c r="DS384" s="192">
        <f t="shared" si="1263"/>
        <v>0</v>
      </c>
      <c r="DT384" s="192">
        <f t="shared" si="1264"/>
        <v>0</v>
      </c>
      <c r="DU384" s="192">
        <f t="shared" si="1265"/>
        <v>0</v>
      </c>
      <c r="DV384" s="193">
        <f t="shared" si="1266"/>
        <v>0</v>
      </c>
      <c r="DW384" s="193">
        <f t="shared" si="1267"/>
        <v>0</v>
      </c>
      <c r="DX384" s="193">
        <f t="shared" si="1268"/>
        <v>0</v>
      </c>
      <c r="DY384" s="193">
        <f t="shared" si="1269"/>
        <v>0</v>
      </c>
      <c r="DZ384" s="193">
        <f t="shared" si="1270"/>
        <v>0</v>
      </c>
      <c r="EA384" s="192">
        <f t="shared" si="1271"/>
        <v>0</v>
      </c>
      <c r="EB384" s="192">
        <f t="shared" si="1272"/>
        <v>0</v>
      </c>
      <c r="EC384" s="192">
        <f t="shared" si="1273"/>
        <v>0</v>
      </c>
      <c r="ED384" s="192">
        <f t="shared" si="1274"/>
        <v>0</v>
      </c>
      <c r="EE384" s="192">
        <f t="shared" si="1275"/>
        <v>0</v>
      </c>
      <c r="EF384" s="192">
        <f t="shared" si="1276"/>
        <v>0</v>
      </c>
      <c r="EG384" s="192">
        <f t="shared" si="1277"/>
        <v>0</v>
      </c>
      <c r="EH384" s="192">
        <f t="shared" si="1278"/>
        <v>0</v>
      </c>
      <c r="EI384" s="192">
        <f t="shared" si="1279"/>
        <v>0</v>
      </c>
      <c r="EJ384" s="192">
        <f t="shared" si="1280"/>
        <v>0</v>
      </c>
      <c r="EK384" s="192">
        <f t="shared" si="1281"/>
        <v>0</v>
      </c>
      <c r="EL384" s="192">
        <f t="shared" si="1282"/>
        <v>0</v>
      </c>
      <c r="EM384" s="192">
        <f t="shared" si="1283"/>
        <v>0</v>
      </c>
      <c r="EN384" s="192">
        <f t="shared" si="1284"/>
        <v>0</v>
      </c>
      <c r="EO384" s="192">
        <f t="shared" si="1285"/>
        <v>0</v>
      </c>
      <c r="EP384" s="192">
        <f t="shared" si="1286"/>
        <v>0</v>
      </c>
      <c r="EQ384" s="192">
        <f t="shared" si="1287"/>
        <v>0</v>
      </c>
      <c r="ER384" s="192">
        <f t="shared" si="1288"/>
        <v>0</v>
      </c>
      <c r="ES384" s="192">
        <f t="shared" si="1289"/>
        <v>0</v>
      </c>
      <c r="ET384" s="192">
        <f t="shared" si="1290"/>
        <v>0</v>
      </c>
      <c r="EU384" s="192">
        <f t="shared" si="1291"/>
        <v>0</v>
      </c>
      <c r="EV384" s="192">
        <f t="shared" si="1292"/>
        <v>0</v>
      </c>
      <c r="EW384" s="192">
        <f t="shared" si="1293"/>
        <v>0</v>
      </c>
      <c r="EX384" s="192">
        <f t="shared" si="1294"/>
        <v>0</v>
      </c>
      <c r="EY384" s="192">
        <f t="shared" si="1295"/>
        <v>0</v>
      </c>
      <c r="EZ384" s="192">
        <f t="shared" si="1296"/>
        <v>0</v>
      </c>
      <c r="FA384" s="192">
        <f t="shared" si="1297"/>
        <v>0</v>
      </c>
      <c r="FB384" s="192">
        <f t="shared" si="1298"/>
        <v>0</v>
      </c>
      <c r="FC384" s="192">
        <f t="shared" si="1299"/>
        <v>0</v>
      </c>
      <c r="FD384" s="192">
        <f t="shared" si="1300"/>
        <v>0</v>
      </c>
      <c r="FE384" s="192">
        <f t="shared" si="1301"/>
        <v>0</v>
      </c>
      <c r="FF384" s="192">
        <f t="shared" si="1302"/>
        <v>0</v>
      </c>
      <c r="FG384" s="192">
        <f t="shared" si="1303"/>
        <v>0</v>
      </c>
      <c r="FH384" s="192">
        <f t="shared" si="1304"/>
        <v>0</v>
      </c>
      <c r="FI384" s="192">
        <f t="shared" si="1305"/>
        <v>0</v>
      </c>
      <c r="FJ384" s="192">
        <f t="shared" si="1306"/>
        <v>0</v>
      </c>
      <c r="FK384" s="192">
        <f t="shared" si="1307"/>
        <v>0</v>
      </c>
      <c r="FL384" s="192">
        <f t="shared" si="1308"/>
        <v>0</v>
      </c>
      <c r="FM384" s="192">
        <f t="shared" si="1309"/>
        <v>0</v>
      </c>
      <c r="FN384" s="192">
        <f t="shared" si="1310"/>
        <v>0</v>
      </c>
      <c r="FO384" s="192">
        <f t="shared" si="1311"/>
        <v>0</v>
      </c>
      <c r="FP384" s="192">
        <f t="shared" si="1312"/>
        <v>0</v>
      </c>
      <c r="FQ384" s="192">
        <f t="shared" si="1313"/>
        <v>0</v>
      </c>
      <c r="FR384" s="192">
        <f t="shared" si="1314"/>
        <v>0</v>
      </c>
      <c r="FS384" s="192">
        <f t="shared" si="1315"/>
        <v>0</v>
      </c>
      <c r="FT384" s="192">
        <f t="shared" si="1316"/>
        <v>0</v>
      </c>
      <c r="FU384" s="192">
        <f t="shared" si="1317"/>
        <v>0</v>
      </c>
      <c r="FV384" s="192">
        <f t="shared" si="1318"/>
        <v>0</v>
      </c>
      <c r="FW384" s="192">
        <f t="shared" si="1319"/>
        <v>0</v>
      </c>
      <c r="FX384" s="192">
        <f t="shared" si="1320"/>
        <v>0</v>
      </c>
      <c r="FY384" s="192">
        <f t="shared" si="1321"/>
        <v>0</v>
      </c>
      <c r="FZ384" s="192">
        <f t="shared" si="1322"/>
        <v>0</v>
      </c>
      <c r="GA384" s="192">
        <f t="shared" si="1323"/>
        <v>0</v>
      </c>
      <c r="GB384" s="192">
        <f t="shared" si="1324"/>
        <v>0</v>
      </c>
      <c r="GC384" s="192">
        <f t="shared" si="1325"/>
        <v>0</v>
      </c>
      <c r="GD384" s="192">
        <f t="shared" si="1326"/>
        <v>0</v>
      </c>
      <c r="GE384" s="192">
        <f t="shared" si="1327"/>
        <v>0</v>
      </c>
      <c r="GF384" s="192">
        <f t="shared" si="1328"/>
        <v>0</v>
      </c>
      <c r="GG384" s="192">
        <f t="shared" si="1329"/>
        <v>0</v>
      </c>
      <c r="GH384" s="192">
        <f t="shared" si="1330"/>
        <v>0</v>
      </c>
      <c r="GI384" s="192">
        <f t="shared" si="1331"/>
        <v>0</v>
      </c>
      <c r="GJ384" s="192">
        <f t="shared" si="1332"/>
        <v>0</v>
      </c>
      <c r="GK384" s="192">
        <f t="shared" si="1333"/>
        <v>0</v>
      </c>
      <c r="GL384" s="192">
        <f t="shared" si="1334"/>
        <v>0</v>
      </c>
      <c r="GM384" s="192">
        <f t="shared" si="1335"/>
        <v>0</v>
      </c>
      <c r="GN384" s="192">
        <f t="shared" si="1336"/>
        <v>0</v>
      </c>
      <c r="GO384" s="192">
        <f t="shared" si="1337"/>
        <v>0</v>
      </c>
      <c r="GP384" s="192">
        <f t="shared" si="1338"/>
        <v>0</v>
      </c>
      <c r="GQ384" s="192">
        <f t="shared" si="1339"/>
        <v>0</v>
      </c>
      <c r="GR384" s="192">
        <f t="shared" si="1340"/>
        <v>0</v>
      </c>
      <c r="GS384" s="192">
        <f t="shared" si="1341"/>
        <v>0</v>
      </c>
      <c r="GT384" s="192">
        <f t="shared" si="1342"/>
        <v>0</v>
      </c>
      <c r="GU384" s="192">
        <f t="shared" si="1343"/>
        <v>0</v>
      </c>
      <c r="GV384" s="192">
        <f t="shared" si="1344"/>
        <v>0</v>
      </c>
      <c r="GW384" s="192">
        <f t="shared" si="1345"/>
        <v>0</v>
      </c>
      <c r="GX384" s="192">
        <f t="shared" si="1346"/>
        <v>0</v>
      </c>
      <c r="GY384" s="192">
        <f t="shared" si="1347"/>
        <v>0</v>
      </c>
      <c r="GZ384" s="192">
        <f t="shared" si="1348"/>
        <v>0</v>
      </c>
      <c r="HA384" s="192">
        <f t="shared" si="1349"/>
        <v>0</v>
      </c>
      <c r="HB384" s="192">
        <f t="shared" si="1350"/>
        <v>0</v>
      </c>
      <c r="HC384" s="192">
        <f t="shared" si="1351"/>
        <v>0</v>
      </c>
      <c r="HD384" s="192">
        <f t="shared" si="1352"/>
        <v>0</v>
      </c>
      <c r="HE384" s="192">
        <f t="shared" si="1353"/>
        <v>0</v>
      </c>
      <c r="HF384" s="192">
        <f t="shared" si="1354"/>
        <v>0</v>
      </c>
      <c r="HG384" s="192">
        <f t="shared" si="1355"/>
        <v>0</v>
      </c>
      <c r="HH384" s="192">
        <f t="shared" si="1356"/>
        <v>0</v>
      </c>
      <c r="HI384" s="192">
        <f t="shared" si="1357"/>
        <v>0</v>
      </c>
      <c r="HJ384" s="192">
        <f t="shared" si="1358"/>
        <v>0</v>
      </c>
      <c r="HK384" s="192">
        <f t="shared" si="1359"/>
        <v>0</v>
      </c>
      <c r="HL384" s="192">
        <f t="shared" si="1360"/>
        <v>0</v>
      </c>
      <c r="HM384" s="192">
        <f t="shared" si="1361"/>
        <v>0</v>
      </c>
      <c r="HN384" s="194">
        <f t="shared" si="1362"/>
        <v>0</v>
      </c>
      <c r="HO384" s="194">
        <f t="shared" si="1363"/>
        <v>0</v>
      </c>
      <c r="HP384" s="194">
        <f t="shared" si="1364"/>
        <v>0</v>
      </c>
      <c r="HQ384" s="194">
        <f t="shared" si="1365"/>
        <v>0</v>
      </c>
      <c r="HR384" s="194">
        <f t="shared" si="1366"/>
        <v>0</v>
      </c>
      <c r="HS384" s="195" t="str">
        <f t="shared" si="1163"/>
        <v/>
      </c>
      <c r="HT384" s="196">
        <f t="shared" si="1159"/>
        <v>0</v>
      </c>
      <c r="HU384" s="196">
        <f t="shared" si="1160"/>
        <v>0</v>
      </c>
      <c r="HV384" s="197" t="str">
        <f t="shared" si="1164"/>
        <v/>
      </c>
      <c r="HW384" s="197" t="str">
        <f t="shared" si="1367"/>
        <v/>
      </c>
      <c r="HX384" s="197" t="str">
        <f t="shared" si="1368"/>
        <v/>
      </c>
      <c r="HY384" s="195" t="str">
        <f t="shared" si="1165"/>
        <v/>
      </c>
      <c r="HZ384" s="30">
        <f t="shared" si="1161"/>
        <v>0</v>
      </c>
      <c r="IA384" s="198">
        <f t="shared" si="1166"/>
        <v>0</v>
      </c>
      <c r="IB384" s="195"/>
      <c r="IC384" s="195">
        <f t="shared" si="1369"/>
        <v>0</v>
      </c>
      <c r="ID384" s="195">
        <f t="shared" si="1167"/>
        <v>0</v>
      </c>
      <c r="IE384" s="195">
        <f t="shared" si="1370"/>
        <v>0</v>
      </c>
      <c r="IF384" s="195">
        <f t="shared" si="1168"/>
        <v>0</v>
      </c>
      <c r="IG384" s="307">
        <f t="shared" si="1169"/>
        <v>0</v>
      </c>
      <c r="IH384" s="307">
        <f t="shared" si="1170"/>
        <v>0</v>
      </c>
      <c r="II384" s="44">
        <f t="shared" si="1171"/>
        <v>0</v>
      </c>
      <c r="IJ384" s="44">
        <f t="shared" si="1371"/>
        <v>0</v>
      </c>
      <c r="IK384" s="44">
        <f t="shared" si="1372"/>
        <v>0</v>
      </c>
      <c r="IL384" s="44">
        <f t="shared" si="1373"/>
        <v>0</v>
      </c>
      <c r="IM384" s="44">
        <f t="shared" si="1374"/>
        <v>0</v>
      </c>
      <c r="IN384" s="44">
        <f t="shared" si="1375"/>
        <v>0</v>
      </c>
      <c r="IO384" s="44">
        <f t="shared" si="1376"/>
        <v>0</v>
      </c>
    </row>
    <row r="385" spans="1:249" ht="18" customHeight="1">
      <c r="A385" s="188">
        <v>379</v>
      </c>
      <c r="B385" s="326"/>
      <c r="C385" s="289"/>
      <c r="D385" s="199"/>
      <c r="E385" s="189"/>
      <c r="F385" s="189"/>
      <c r="G385" s="190"/>
      <c r="H385" s="190"/>
      <c r="I385" s="272"/>
      <c r="J385" s="207"/>
      <c r="K385" s="214" t="str">
        <f t="shared" si="1172"/>
        <v/>
      </c>
      <c r="L385" s="200" t="str">
        <f t="shared" si="1173"/>
        <v/>
      </c>
      <c r="M385" s="200" t="str">
        <f t="shared" si="1174"/>
        <v/>
      </c>
      <c r="N385" s="209" t="str">
        <f t="shared" si="1162"/>
        <v/>
      </c>
      <c r="O385" s="208" t="str">
        <f>IFERROR(IF(D385="","",IF(K385="","",IF(I385="","",IF(F385="F",VLOOKUP(K385,F!A:G,2,0),IF(F385="M",VLOOKUP(K385,M!A:G,2,0),""))))),0)</f>
        <v/>
      </c>
      <c r="P385" s="191" t="str">
        <f>IFERROR(IF(D385="","",IF(K385="","",IF(I385="","",IF(F385="F",VLOOKUP(K385,F!A:G,3,0),IF(F385="M",VLOOKUP(K385,M!A:G,3,0),""))))),0)</f>
        <v/>
      </c>
      <c r="Q385" s="191" t="str">
        <f>IFERROR(IF(D385="","",IF(K385="","",IF(I385="","",IF(F385="F",VLOOKUP(K385,F!A:G,4,0),IF(F385="M",VLOOKUP(K385,M!A:G,4,0),""))))),0)</f>
        <v/>
      </c>
      <c r="R385" s="191" t="str">
        <f>IFERROR(IF(D385="","",IF(K385="","",IF(I385="","",IF(F385="F",VLOOKUP(K385,F!A:G,5,0),IF(F385="M",VLOOKUP(K385,M!A:G,5,0),""))))),0)</f>
        <v/>
      </c>
      <c r="S385" s="191" t="str">
        <f>IFERROR(IF(D385="","",IF(K385="","",IF(I385="","",IF(F385="F",VLOOKUP(K385,F!A:G,6,0),IF(F385="M",VLOOKUP(K385,M!A:G,6,0),""))))),0)</f>
        <v/>
      </c>
      <c r="T385" s="191" t="str">
        <f>IFERROR(IF(D385="","",IF(K385="","",IF(I385="","",IF(F385="F",VLOOKUP(K385,F!A:G,7,0),IF(F385="M",VLOOKUP(K385,M!A:G,7,0),""))))),0)</f>
        <v/>
      </c>
      <c r="U385" s="191" t="str">
        <f>IFERROR(IF(D385="","",IF(K385="","",IF(J385="","",IF(F385="F",VLOOKUP(K385,F!A:M,8,0),IF(F385="M",VLOOKUP(K385,M!A:M,8,0),""))))),0)</f>
        <v/>
      </c>
      <c r="V385" s="191" t="str">
        <f>IFERROR(IF(D385="","",IF(K385="","",IF(J385="","",IF(F385="F",VLOOKUP(K385,F!A:M,9,0),IF(F385="M",VLOOKUP(K385,M!A:M,9,0),""))))),0)</f>
        <v/>
      </c>
      <c r="W385" s="191" t="str">
        <f>IFERROR(IF(D385="","",IF(K385="","",IF(J385="","",IF(F385="F",VLOOKUP(K385,F!A:M,10,0),IF(F385="M",VLOOKUP(K385,M!A:M,10,0),""))))),0)</f>
        <v/>
      </c>
      <c r="X385" s="191" t="str">
        <f>IFERROR(IF(D385="","",IF(K385="","",IF(J385="","",IF(F385="F",VLOOKUP(K385,F!A:M,11,0),IF(F385="M",VLOOKUP(K385,M!A:M,11,0),""))))),0)</f>
        <v/>
      </c>
      <c r="Y385" s="191" t="str">
        <f>IFERROR(IF(D385="","",IF(K385="","",IF(J385="","",IF(F385="F",VLOOKUP(K385,F!A:M,12,0),IF(F385="M",VLOOKUP(K385,M!A:M,12,0),""))))),0)</f>
        <v/>
      </c>
      <c r="Z385" s="191" t="str">
        <f>IFERROR(IF(D385="","",IF(K385="","",IF(J385="","",IF(F385="F",VLOOKUP(K385,F!A:M,13,0),IF(F385="M",VLOOKUP(K385,M!A:M,13,0),""))))),0)</f>
        <v/>
      </c>
      <c r="AA385" s="191" t="str">
        <f>IFERROR(IF(D385="","",IF(F385="","",IF(J385="","",IF(K385="","",IF(AND(K385&gt;23,K385&lt;=60),IF(F385="F",VLOOKUP(MROUND(HZ385,0.5),'F-Weight for Length'!K:S,2,0),VLOOKUP(MROUND(HZ385,0.5),'M-Weight for Length'!K:S,2,0)),IF(K385&gt;60,IF(F385="F",VLOOKUP(K385,'F-Weight for Length'!U:AC,2,0),VLOOKUP(K385,'M-Weight for Length'!U:AC,2,0)),IF(F385="F",VLOOKUP(MROUND(HZ385,0.5),'F-Weight for Length'!A:I,2,0),VLOOKUP(MROUND(HZ385,0.5),'M-Weight for Length'!A:I,2,0)))))))),0)</f>
        <v/>
      </c>
      <c r="AB385" s="191" t="str">
        <f>IFERROR(IF(D385="","",IF(F385="","",IF(J385="","",IF(K385="","",IF(AND(K385&gt;23,K385&lt;=60),IF(F385="F",VLOOKUP(MROUND(HZ385,0.5),'F-Weight for Length'!K:S,3,0),VLOOKUP(MROUND(HZ385,0.5),'M-Weight for Length'!K:S,3,0)),IF(K385&gt;60,IF(F385="F",VLOOKUP(K385,'F-Weight for Length'!U:AC,3,0),VLOOKUP(K385,'M-Weight for Length'!U:AC,3,0)),IF(F385="F",VLOOKUP(MROUND(HZ385,0.5),'F-Weight for Length'!A:I,3,0),VLOOKUP(MROUND(HZ385,0.5),'M-Weight for Length'!A:I,3,0)))))))),0)</f>
        <v/>
      </c>
      <c r="AC385" s="191" t="str">
        <f>IFERROR(IF(D385="","",IF(F385="","",IF(J385="","",IF(K385="","",IF(AND(K385&gt;23,K385&lt;=60),IF(F385="F",VLOOKUP(MROUND(HZ385,0.5),'F-Weight for Length'!K:S,4,0),VLOOKUP(MROUND(HZ385,0.5),'M-Weight for Length'!K:S,4,0)),IF(K385&gt;60,IF(F385="F",VLOOKUP(K385,'F-Weight for Length'!U:AC,4,0),VLOOKUP(K385,'M-Weight for Length'!U:AC,4,0)),IF(F385="F",VLOOKUP(MROUND(HZ385,0.5),'F-Weight for Length'!A:I,4,0),VLOOKUP(MROUND(HZ385,0.5),'M-Weight for Length'!A:I,4,0)))))))),0)</f>
        <v/>
      </c>
      <c r="AD385" s="191" t="str">
        <f>IFERROR(IF(D385="","",IF(F385="","",IF(J385="","",IF(K385="","",IF(AND(K385&gt;23,K385&lt;=60),IF(F385="F",VLOOKUP(MROUND(HZ385,0.5),'F-Weight for Length'!K:S,5,0),VLOOKUP(MROUND(HZ385,0.5),'M-Weight for Length'!K:S,5,0)),IF(K385&gt;60,IF(F385="F",VLOOKUP(K385,'F-Weight for Length'!U:AC,5,0),VLOOKUP(K385,'M-Weight for Length'!U:AC,5,0)),IF(F385="F",VLOOKUP(MROUND(HZ385,0.5),'F-Weight for Length'!A:I,5,0),VLOOKUP(MROUND(HZ385,0.5),'M-Weight for Length'!A:I,5,0)))))))),0)</f>
        <v/>
      </c>
      <c r="AE385" s="191" t="str">
        <f>IFERROR(IF(D385="","",IF(F385="","",IF(J385="","",IF(K385="","",IF(AND(K385&gt;23,K385&lt;=60),IF(F385="F",VLOOKUP(MROUND(HZ385,0.5),'F-Weight for Length'!K:S,6,0),VLOOKUP(MROUND(HZ385,0.5),'M-Weight for Length'!K:S,6,0)),IF(K385&gt;60,IF(F385="F",VLOOKUP(K385,'F-Weight for Length'!U:AC,6,0),VLOOKUP(K385,'M-Weight for Length'!U:AC,6,0)),IF(F385="F",VLOOKUP(MROUND(HZ385,0.5),'F-Weight for Length'!A:I,6,0),VLOOKUP(MROUND(HZ385,0.5),'M-Weight for Length'!A:I,6,0)))))))),0)</f>
        <v/>
      </c>
      <c r="AF385" s="191" t="str">
        <f>IFERROR(IF(D385="","",IF(F385="","",IF(J385="","",IF(K385="","",IF(AND(K385&gt;23,K385&lt;=60),IF(F385="F",VLOOKUP(MROUND(HZ385,0.5),'F-Weight for Length'!K:S,7,0),VLOOKUP(MROUND(HZ385,0.5),'M-Weight for Length'!K:S,7,0)),IF(K385&gt;60,IF(F385="F",VLOOKUP(K385,'F-Weight for Length'!U:AC,7,0),VLOOKUP(K385,'M-Weight for Length'!U:AC,7,0)),IF(F385="F",VLOOKUP(MROUND(HZ385,0.5),'F-Weight for Length'!A:I,7,0),VLOOKUP(MROUND(HZ385,0.5),'M-Weight for Length'!A:I,7,0)))))))),0)</f>
        <v/>
      </c>
      <c r="AG385" s="191" t="str">
        <f>IFERROR(IF(D385="","",IF(F385="","",IF(J385="","",IF(K385="","",IF(AND(K385&gt;23,K385&lt;=60),IF(F385="F",VLOOKUP(MROUND(HZ385,0.5),'F-Weight for Length'!K:S,8,0),VLOOKUP(MROUND(HZ385,0.5),'M-Weight for Length'!K:S,8,0)),IF(K385&gt;60,IF(F385="F",VLOOKUP(K385,'F-Weight for Length'!U:AC,8,0),VLOOKUP(K385,'M-Weight for Length'!U:AC,8,0)),IF(F385="F",VLOOKUP(MROUND(HZ385,0.5),'F-Weight for Length'!A:I,8,0),VLOOKUP(MROUND(HZ385,0.5),'M-Weight for Length'!A:I,8,0)))))))),0)</f>
        <v/>
      </c>
      <c r="AH385" s="191" t="str">
        <f>IFERROR(IF(D385="","",IF(F385="","",IF(J385="","",IF(K385="","",IF(AND(K385&gt;23,K385&lt;=60),IF(F385="F",VLOOKUP(MROUND(HZ385,0.5),'F-Weight for Length'!K:S,9,0),VLOOKUP(MROUND(HZ385,0.5),'M-Weight for Length'!K:S,9,0)),IF(K385&gt;60,IF(F385="F",VLOOKUP(K385,'F-Weight for Length'!U:AC,9,0),VLOOKUP(K385,'M-Weight for Length'!U:AC,9,0)),IF(F385="F",VLOOKUP(MROUND(HZ385,0.5),'F-Weight for Length'!A:I,9,0),VLOOKUP(MROUND(HZ385,0.5),'M-Weight for Length'!A:I,9,0)))))))),0)</f>
        <v/>
      </c>
      <c r="AI385" s="192">
        <f t="shared" si="1175"/>
        <v>0</v>
      </c>
      <c r="AJ385" s="192">
        <f t="shared" si="1176"/>
        <v>0</v>
      </c>
      <c r="AK385" s="192">
        <f t="shared" si="1177"/>
        <v>0</v>
      </c>
      <c r="AL385" s="192">
        <f t="shared" si="1178"/>
        <v>0</v>
      </c>
      <c r="AM385" s="192">
        <f t="shared" si="1179"/>
        <v>0</v>
      </c>
      <c r="AN385" s="192">
        <f t="shared" si="1180"/>
        <v>0</v>
      </c>
      <c r="AO385" s="192">
        <f t="shared" si="1181"/>
        <v>0</v>
      </c>
      <c r="AP385" s="192">
        <f t="shared" si="1182"/>
        <v>0</v>
      </c>
      <c r="AQ385" s="192">
        <f t="shared" si="1183"/>
        <v>0</v>
      </c>
      <c r="AR385" s="192">
        <f t="shared" si="1184"/>
        <v>0</v>
      </c>
      <c r="AS385" s="192">
        <f t="shared" si="1185"/>
        <v>0</v>
      </c>
      <c r="AT385" s="192">
        <f t="shared" si="1186"/>
        <v>0</v>
      </c>
      <c r="AU385" s="192">
        <f t="shared" si="1187"/>
        <v>0</v>
      </c>
      <c r="AV385" s="192">
        <f t="shared" si="1188"/>
        <v>0</v>
      </c>
      <c r="AW385" s="192">
        <f t="shared" si="1189"/>
        <v>0</v>
      </c>
      <c r="AX385" s="192">
        <f t="shared" si="1190"/>
        <v>0</v>
      </c>
      <c r="AY385" s="192">
        <f t="shared" si="1191"/>
        <v>0</v>
      </c>
      <c r="AZ385" s="192">
        <f t="shared" si="1192"/>
        <v>0</v>
      </c>
      <c r="BA385" s="192">
        <f t="shared" si="1193"/>
        <v>0</v>
      </c>
      <c r="BB385" s="192">
        <f t="shared" si="1194"/>
        <v>0</v>
      </c>
      <c r="BC385" s="192">
        <f t="shared" si="1195"/>
        <v>0</v>
      </c>
      <c r="BD385" s="192">
        <f t="shared" si="1196"/>
        <v>0</v>
      </c>
      <c r="BE385" s="192">
        <f t="shared" si="1197"/>
        <v>0</v>
      </c>
      <c r="BF385" s="192">
        <f t="shared" si="1198"/>
        <v>0</v>
      </c>
      <c r="BG385" s="192">
        <f t="shared" si="1199"/>
        <v>0</v>
      </c>
      <c r="BH385" s="192">
        <f t="shared" si="1200"/>
        <v>0</v>
      </c>
      <c r="BI385" s="192">
        <f t="shared" si="1201"/>
        <v>0</v>
      </c>
      <c r="BJ385" s="192">
        <f t="shared" si="1202"/>
        <v>0</v>
      </c>
      <c r="BK385" s="192">
        <f t="shared" si="1203"/>
        <v>0</v>
      </c>
      <c r="BL385" s="192">
        <f t="shared" si="1204"/>
        <v>0</v>
      </c>
      <c r="BM385" s="192">
        <f t="shared" si="1205"/>
        <v>0</v>
      </c>
      <c r="BN385" s="192">
        <f t="shared" si="1206"/>
        <v>0</v>
      </c>
      <c r="BO385" s="192">
        <f t="shared" si="1207"/>
        <v>0</v>
      </c>
      <c r="BP385" s="192">
        <f t="shared" si="1208"/>
        <v>0</v>
      </c>
      <c r="BQ385" s="192">
        <f t="shared" si="1209"/>
        <v>0</v>
      </c>
      <c r="BR385" s="192">
        <f t="shared" si="1210"/>
        <v>0</v>
      </c>
      <c r="BS385" s="192">
        <f t="shared" si="1211"/>
        <v>0</v>
      </c>
      <c r="BT385" s="192">
        <f t="shared" si="1212"/>
        <v>0</v>
      </c>
      <c r="BU385" s="192">
        <f t="shared" si="1213"/>
        <v>0</v>
      </c>
      <c r="BV385" s="192">
        <f t="shared" si="1214"/>
        <v>0</v>
      </c>
      <c r="BW385" s="192">
        <f t="shared" si="1215"/>
        <v>0</v>
      </c>
      <c r="BX385" s="192">
        <f t="shared" si="1216"/>
        <v>0</v>
      </c>
      <c r="BY385" s="192">
        <f t="shared" si="1217"/>
        <v>0</v>
      </c>
      <c r="BZ385" s="192">
        <f t="shared" si="1218"/>
        <v>0</v>
      </c>
      <c r="CA385" s="192">
        <f t="shared" si="1219"/>
        <v>0</v>
      </c>
      <c r="CB385" s="192">
        <f t="shared" si="1220"/>
        <v>0</v>
      </c>
      <c r="CC385" s="192">
        <f t="shared" si="1221"/>
        <v>0</v>
      </c>
      <c r="CD385" s="192">
        <f t="shared" si="1222"/>
        <v>0</v>
      </c>
      <c r="CE385" s="192">
        <f t="shared" si="1223"/>
        <v>0</v>
      </c>
      <c r="CF385" s="192">
        <f t="shared" si="1224"/>
        <v>0</v>
      </c>
      <c r="CG385" s="192">
        <f t="shared" si="1225"/>
        <v>0</v>
      </c>
      <c r="CH385" s="192">
        <f t="shared" si="1226"/>
        <v>0</v>
      </c>
      <c r="CI385" s="192">
        <f t="shared" si="1227"/>
        <v>0</v>
      </c>
      <c r="CJ385" s="192">
        <f t="shared" si="1228"/>
        <v>0</v>
      </c>
      <c r="CK385" s="192">
        <f t="shared" si="1229"/>
        <v>0</v>
      </c>
      <c r="CL385" s="192">
        <f t="shared" si="1230"/>
        <v>0</v>
      </c>
      <c r="CM385" s="192">
        <f t="shared" si="1231"/>
        <v>0</v>
      </c>
      <c r="CN385" s="192">
        <f t="shared" si="1232"/>
        <v>0</v>
      </c>
      <c r="CO385" s="192">
        <f t="shared" si="1233"/>
        <v>0</v>
      </c>
      <c r="CP385" s="192">
        <f t="shared" si="1234"/>
        <v>0</v>
      </c>
      <c r="CQ385" s="192">
        <f t="shared" si="1235"/>
        <v>0</v>
      </c>
      <c r="CR385" s="192">
        <f t="shared" si="1236"/>
        <v>0</v>
      </c>
      <c r="CS385" s="192">
        <f t="shared" si="1237"/>
        <v>0</v>
      </c>
      <c r="CT385" s="192">
        <f t="shared" si="1238"/>
        <v>0</v>
      </c>
      <c r="CU385" s="192">
        <f t="shared" si="1239"/>
        <v>0</v>
      </c>
      <c r="CV385" s="192">
        <f t="shared" si="1240"/>
        <v>0</v>
      </c>
      <c r="CW385" s="192">
        <f t="shared" si="1241"/>
        <v>0</v>
      </c>
      <c r="CX385" s="192">
        <f t="shared" si="1242"/>
        <v>0</v>
      </c>
      <c r="CY385" s="192">
        <f t="shared" si="1243"/>
        <v>0</v>
      </c>
      <c r="CZ385" s="192">
        <f t="shared" si="1244"/>
        <v>0</v>
      </c>
      <c r="DA385" s="192">
        <f t="shared" si="1245"/>
        <v>0</v>
      </c>
      <c r="DB385" s="192">
        <f t="shared" si="1246"/>
        <v>0</v>
      </c>
      <c r="DC385" s="192">
        <f t="shared" si="1247"/>
        <v>0</v>
      </c>
      <c r="DD385" s="192">
        <f t="shared" si="1248"/>
        <v>0</v>
      </c>
      <c r="DE385" s="192">
        <f t="shared" si="1249"/>
        <v>0</v>
      </c>
      <c r="DF385" s="192">
        <f t="shared" si="1250"/>
        <v>0</v>
      </c>
      <c r="DG385" s="192">
        <f t="shared" si="1251"/>
        <v>0</v>
      </c>
      <c r="DH385" s="192">
        <f t="shared" si="1252"/>
        <v>0</v>
      </c>
      <c r="DI385" s="192">
        <f t="shared" si="1253"/>
        <v>0</v>
      </c>
      <c r="DJ385" s="192">
        <f t="shared" si="1254"/>
        <v>0</v>
      </c>
      <c r="DK385" s="192">
        <f t="shared" si="1255"/>
        <v>0</v>
      </c>
      <c r="DL385" s="192">
        <f t="shared" si="1256"/>
        <v>0</v>
      </c>
      <c r="DM385" s="192">
        <f t="shared" si="1257"/>
        <v>0</v>
      </c>
      <c r="DN385" s="192">
        <f t="shared" si="1258"/>
        <v>0</v>
      </c>
      <c r="DO385" s="192">
        <f t="shared" si="1259"/>
        <v>0</v>
      </c>
      <c r="DP385" s="192">
        <f t="shared" si="1260"/>
        <v>0</v>
      </c>
      <c r="DQ385" s="192">
        <f t="shared" si="1261"/>
        <v>0</v>
      </c>
      <c r="DR385" s="192">
        <f t="shared" si="1262"/>
        <v>0</v>
      </c>
      <c r="DS385" s="192">
        <f t="shared" si="1263"/>
        <v>0</v>
      </c>
      <c r="DT385" s="192">
        <f t="shared" si="1264"/>
        <v>0</v>
      </c>
      <c r="DU385" s="192">
        <f t="shared" si="1265"/>
        <v>0</v>
      </c>
      <c r="DV385" s="193">
        <f t="shared" si="1266"/>
        <v>0</v>
      </c>
      <c r="DW385" s="193">
        <f t="shared" si="1267"/>
        <v>0</v>
      </c>
      <c r="DX385" s="193">
        <f t="shared" si="1268"/>
        <v>0</v>
      </c>
      <c r="DY385" s="193">
        <f t="shared" si="1269"/>
        <v>0</v>
      </c>
      <c r="DZ385" s="193">
        <f t="shared" si="1270"/>
        <v>0</v>
      </c>
      <c r="EA385" s="192">
        <f t="shared" si="1271"/>
        <v>0</v>
      </c>
      <c r="EB385" s="192">
        <f t="shared" si="1272"/>
        <v>0</v>
      </c>
      <c r="EC385" s="192">
        <f t="shared" si="1273"/>
        <v>0</v>
      </c>
      <c r="ED385" s="192">
        <f t="shared" si="1274"/>
        <v>0</v>
      </c>
      <c r="EE385" s="192">
        <f t="shared" si="1275"/>
        <v>0</v>
      </c>
      <c r="EF385" s="192">
        <f t="shared" si="1276"/>
        <v>0</v>
      </c>
      <c r="EG385" s="192">
        <f t="shared" si="1277"/>
        <v>0</v>
      </c>
      <c r="EH385" s="192">
        <f t="shared" si="1278"/>
        <v>0</v>
      </c>
      <c r="EI385" s="192">
        <f t="shared" si="1279"/>
        <v>0</v>
      </c>
      <c r="EJ385" s="192">
        <f t="shared" si="1280"/>
        <v>0</v>
      </c>
      <c r="EK385" s="192">
        <f t="shared" si="1281"/>
        <v>0</v>
      </c>
      <c r="EL385" s="192">
        <f t="shared" si="1282"/>
        <v>0</v>
      </c>
      <c r="EM385" s="192">
        <f t="shared" si="1283"/>
        <v>0</v>
      </c>
      <c r="EN385" s="192">
        <f t="shared" si="1284"/>
        <v>0</v>
      </c>
      <c r="EO385" s="192">
        <f t="shared" si="1285"/>
        <v>0</v>
      </c>
      <c r="EP385" s="192">
        <f t="shared" si="1286"/>
        <v>0</v>
      </c>
      <c r="EQ385" s="192">
        <f t="shared" si="1287"/>
        <v>0</v>
      </c>
      <c r="ER385" s="192">
        <f t="shared" si="1288"/>
        <v>0</v>
      </c>
      <c r="ES385" s="192">
        <f t="shared" si="1289"/>
        <v>0</v>
      </c>
      <c r="ET385" s="192">
        <f t="shared" si="1290"/>
        <v>0</v>
      </c>
      <c r="EU385" s="192">
        <f t="shared" si="1291"/>
        <v>0</v>
      </c>
      <c r="EV385" s="192">
        <f t="shared" si="1292"/>
        <v>0</v>
      </c>
      <c r="EW385" s="192">
        <f t="shared" si="1293"/>
        <v>0</v>
      </c>
      <c r="EX385" s="192">
        <f t="shared" si="1294"/>
        <v>0</v>
      </c>
      <c r="EY385" s="192">
        <f t="shared" si="1295"/>
        <v>0</v>
      </c>
      <c r="EZ385" s="192">
        <f t="shared" si="1296"/>
        <v>0</v>
      </c>
      <c r="FA385" s="192">
        <f t="shared" si="1297"/>
        <v>0</v>
      </c>
      <c r="FB385" s="192">
        <f t="shared" si="1298"/>
        <v>0</v>
      </c>
      <c r="FC385" s="192">
        <f t="shared" si="1299"/>
        <v>0</v>
      </c>
      <c r="FD385" s="192">
        <f t="shared" si="1300"/>
        <v>0</v>
      </c>
      <c r="FE385" s="192">
        <f t="shared" si="1301"/>
        <v>0</v>
      </c>
      <c r="FF385" s="192">
        <f t="shared" si="1302"/>
        <v>0</v>
      </c>
      <c r="FG385" s="192">
        <f t="shared" si="1303"/>
        <v>0</v>
      </c>
      <c r="FH385" s="192">
        <f t="shared" si="1304"/>
        <v>0</v>
      </c>
      <c r="FI385" s="192">
        <f t="shared" si="1305"/>
        <v>0</v>
      </c>
      <c r="FJ385" s="192">
        <f t="shared" si="1306"/>
        <v>0</v>
      </c>
      <c r="FK385" s="192">
        <f t="shared" si="1307"/>
        <v>0</v>
      </c>
      <c r="FL385" s="192">
        <f t="shared" si="1308"/>
        <v>0</v>
      </c>
      <c r="FM385" s="192">
        <f t="shared" si="1309"/>
        <v>0</v>
      </c>
      <c r="FN385" s="192">
        <f t="shared" si="1310"/>
        <v>0</v>
      </c>
      <c r="FO385" s="192">
        <f t="shared" si="1311"/>
        <v>0</v>
      </c>
      <c r="FP385" s="192">
        <f t="shared" si="1312"/>
        <v>0</v>
      </c>
      <c r="FQ385" s="192">
        <f t="shared" si="1313"/>
        <v>0</v>
      </c>
      <c r="FR385" s="192">
        <f t="shared" si="1314"/>
        <v>0</v>
      </c>
      <c r="FS385" s="192">
        <f t="shared" si="1315"/>
        <v>0</v>
      </c>
      <c r="FT385" s="192">
        <f t="shared" si="1316"/>
        <v>0</v>
      </c>
      <c r="FU385" s="192">
        <f t="shared" si="1317"/>
        <v>0</v>
      </c>
      <c r="FV385" s="192">
        <f t="shared" si="1318"/>
        <v>0</v>
      </c>
      <c r="FW385" s="192">
        <f t="shared" si="1319"/>
        <v>0</v>
      </c>
      <c r="FX385" s="192">
        <f t="shared" si="1320"/>
        <v>0</v>
      </c>
      <c r="FY385" s="192">
        <f t="shared" si="1321"/>
        <v>0</v>
      </c>
      <c r="FZ385" s="192">
        <f t="shared" si="1322"/>
        <v>0</v>
      </c>
      <c r="GA385" s="192">
        <f t="shared" si="1323"/>
        <v>0</v>
      </c>
      <c r="GB385" s="192">
        <f t="shared" si="1324"/>
        <v>0</v>
      </c>
      <c r="GC385" s="192">
        <f t="shared" si="1325"/>
        <v>0</v>
      </c>
      <c r="GD385" s="192">
        <f t="shared" si="1326"/>
        <v>0</v>
      </c>
      <c r="GE385" s="192">
        <f t="shared" si="1327"/>
        <v>0</v>
      </c>
      <c r="GF385" s="192">
        <f t="shared" si="1328"/>
        <v>0</v>
      </c>
      <c r="GG385" s="192">
        <f t="shared" si="1329"/>
        <v>0</v>
      </c>
      <c r="GH385" s="192">
        <f t="shared" si="1330"/>
        <v>0</v>
      </c>
      <c r="GI385" s="192">
        <f t="shared" si="1331"/>
        <v>0</v>
      </c>
      <c r="GJ385" s="192">
        <f t="shared" si="1332"/>
        <v>0</v>
      </c>
      <c r="GK385" s="192">
        <f t="shared" si="1333"/>
        <v>0</v>
      </c>
      <c r="GL385" s="192">
        <f t="shared" si="1334"/>
        <v>0</v>
      </c>
      <c r="GM385" s="192">
        <f t="shared" si="1335"/>
        <v>0</v>
      </c>
      <c r="GN385" s="192">
        <f t="shared" si="1336"/>
        <v>0</v>
      </c>
      <c r="GO385" s="192">
        <f t="shared" si="1337"/>
        <v>0</v>
      </c>
      <c r="GP385" s="192">
        <f t="shared" si="1338"/>
        <v>0</v>
      </c>
      <c r="GQ385" s="192">
        <f t="shared" si="1339"/>
        <v>0</v>
      </c>
      <c r="GR385" s="192">
        <f t="shared" si="1340"/>
        <v>0</v>
      </c>
      <c r="GS385" s="192">
        <f t="shared" si="1341"/>
        <v>0</v>
      </c>
      <c r="GT385" s="192">
        <f t="shared" si="1342"/>
        <v>0</v>
      </c>
      <c r="GU385" s="192">
        <f t="shared" si="1343"/>
        <v>0</v>
      </c>
      <c r="GV385" s="192">
        <f t="shared" si="1344"/>
        <v>0</v>
      </c>
      <c r="GW385" s="192">
        <f t="shared" si="1345"/>
        <v>0</v>
      </c>
      <c r="GX385" s="192">
        <f t="shared" si="1346"/>
        <v>0</v>
      </c>
      <c r="GY385" s="192">
        <f t="shared" si="1347"/>
        <v>0</v>
      </c>
      <c r="GZ385" s="192">
        <f t="shared" si="1348"/>
        <v>0</v>
      </c>
      <c r="HA385" s="192">
        <f t="shared" si="1349"/>
        <v>0</v>
      </c>
      <c r="HB385" s="192">
        <f t="shared" si="1350"/>
        <v>0</v>
      </c>
      <c r="HC385" s="192">
        <f t="shared" si="1351"/>
        <v>0</v>
      </c>
      <c r="HD385" s="192">
        <f t="shared" si="1352"/>
        <v>0</v>
      </c>
      <c r="HE385" s="192">
        <f t="shared" si="1353"/>
        <v>0</v>
      </c>
      <c r="HF385" s="192">
        <f t="shared" si="1354"/>
        <v>0</v>
      </c>
      <c r="HG385" s="192">
        <f t="shared" si="1355"/>
        <v>0</v>
      </c>
      <c r="HH385" s="192">
        <f t="shared" si="1356"/>
        <v>0</v>
      </c>
      <c r="HI385" s="192">
        <f t="shared" si="1357"/>
        <v>0</v>
      </c>
      <c r="HJ385" s="192">
        <f t="shared" si="1358"/>
        <v>0</v>
      </c>
      <c r="HK385" s="192">
        <f t="shared" si="1359"/>
        <v>0</v>
      </c>
      <c r="HL385" s="192">
        <f t="shared" si="1360"/>
        <v>0</v>
      </c>
      <c r="HM385" s="192">
        <f t="shared" si="1361"/>
        <v>0</v>
      </c>
      <c r="HN385" s="194">
        <f t="shared" si="1362"/>
        <v>0</v>
      </c>
      <c r="HO385" s="194">
        <f t="shared" si="1363"/>
        <v>0</v>
      </c>
      <c r="HP385" s="194">
        <f t="shared" si="1364"/>
        <v>0</v>
      </c>
      <c r="HQ385" s="194">
        <f t="shared" si="1365"/>
        <v>0</v>
      </c>
      <c r="HR385" s="194">
        <f t="shared" si="1366"/>
        <v>0</v>
      </c>
      <c r="HS385" s="195" t="str">
        <f t="shared" si="1163"/>
        <v/>
      </c>
      <c r="HT385" s="196">
        <f t="shared" si="1159"/>
        <v>0</v>
      </c>
      <c r="HU385" s="196">
        <f t="shared" si="1160"/>
        <v>0</v>
      </c>
      <c r="HV385" s="197" t="str">
        <f t="shared" si="1164"/>
        <v/>
      </c>
      <c r="HW385" s="197" t="str">
        <f t="shared" si="1367"/>
        <v/>
      </c>
      <c r="HX385" s="197" t="str">
        <f t="shared" si="1368"/>
        <v/>
      </c>
      <c r="HY385" s="195" t="str">
        <f t="shared" si="1165"/>
        <v/>
      </c>
      <c r="HZ385" s="30">
        <f t="shared" si="1161"/>
        <v>0</v>
      </c>
      <c r="IA385" s="198">
        <f t="shared" si="1166"/>
        <v>0</v>
      </c>
      <c r="IB385" s="195"/>
      <c r="IC385" s="195">
        <f t="shared" si="1369"/>
        <v>0</v>
      </c>
      <c r="ID385" s="195">
        <f t="shared" si="1167"/>
        <v>0</v>
      </c>
      <c r="IE385" s="195">
        <f t="shared" si="1370"/>
        <v>0</v>
      </c>
      <c r="IF385" s="195">
        <f t="shared" si="1168"/>
        <v>0</v>
      </c>
      <c r="IG385" s="307">
        <f t="shared" si="1169"/>
        <v>0</v>
      </c>
      <c r="IH385" s="307">
        <f t="shared" si="1170"/>
        <v>0</v>
      </c>
      <c r="II385" s="44">
        <f t="shared" si="1171"/>
        <v>0</v>
      </c>
      <c r="IJ385" s="44">
        <f t="shared" si="1371"/>
        <v>0</v>
      </c>
      <c r="IK385" s="44">
        <f t="shared" si="1372"/>
        <v>0</v>
      </c>
      <c r="IL385" s="44">
        <f t="shared" si="1373"/>
        <v>0</v>
      </c>
      <c r="IM385" s="44">
        <f t="shared" si="1374"/>
        <v>0</v>
      </c>
      <c r="IN385" s="44">
        <f t="shared" si="1375"/>
        <v>0</v>
      </c>
      <c r="IO385" s="44">
        <f t="shared" si="1376"/>
        <v>0</v>
      </c>
    </row>
    <row r="386" spans="1:249" ht="18" customHeight="1">
      <c r="A386" s="188">
        <v>380</v>
      </c>
      <c r="B386" s="326"/>
      <c r="C386" s="289"/>
      <c r="D386" s="199"/>
      <c r="E386" s="189"/>
      <c r="F386" s="189"/>
      <c r="G386" s="190"/>
      <c r="H386" s="190"/>
      <c r="I386" s="272"/>
      <c r="J386" s="207"/>
      <c r="K386" s="214" t="str">
        <f t="shared" si="1172"/>
        <v/>
      </c>
      <c r="L386" s="200" t="str">
        <f t="shared" si="1173"/>
        <v/>
      </c>
      <c r="M386" s="200" t="str">
        <f t="shared" si="1174"/>
        <v/>
      </c>
      <c r="N386" s="209" t="str">
        <f t="shared" si="1162"/>
        <v/>
      </c>
      <c r="O386" s="208" t="str">
        <f>IFERROR(IF(D386="","",IF(K386="","",IF(I386="","",IF(F386="F",VLOOKUP(K386,F!A:G,2,0),IF(F386="M",VLOOKUP(K386,M!A:G,2,0),""))))),0)</f>
        <v/>
      </c>
      <c r="P386" s="191" t="str">
        <f>IFERROR(IF(D386="","",IF(K386="","",IF(I386="","",IF(F386="F",VLOOKUP(K386,F!A:G,3,0),IF(F386="M",VLOOKUP(K386,M!A:G,3,0),""))))),0)</f>
        <v/>
      </c>
      <c r="Q386" s="191" t="str">
        <f>IFERROR(IF(D386="","",IF(K386="","",IF(I386="","",IF(F386="F",VLOOKUP(K386,F!A:G,4,0),IF(F386="M",VLOOKUP(K386,M!A:G,4,0),""))))),0)</f>
        <v/>
      </c>
      <c r="R386" s="191" t="str">
        <f>IFERROR(IF(D386="","",IF(K386="","",IF(I386="","",IF(F386="F",VLOOKUP(K386,F!A:G,5,0),IF(F386="M",VLOOKUP(K386,M!A:G,5,0),""))))),0)</f>
        <v/>
      </c>
      <c r="S386" s="191" t="str">
        <f>IFERROR(IF(D386="","",IF(K386="","",IF(I386="","",IF(F386="F",VLOOKUP(K386,F!A:G,6,0),IF(F386="M",VLOOKUP(K386,M!A:G,6,0),""))))),0)</f>
        <v/>
      </c>
      <c r="T386" s="191" t="str">
        <f>IFERROR(IF(D386="","",IF(K386="","",IF(I386="","",IF(F386="F",VLOOKUP(K386,F!A:G,7,0),IF(F386="M",VLOOKUP(K386,M!A:G,7,0),""))))),0)</f>
        <v/>
      </c>
      <c r="U386" s="191" t="str">
        <f>IFERROR(IF(D386="","",IF(K386="","",IF(J386="","",IF(F386="F",VLOOKUP(K386,F!A:M,8,0),IF(F386="M",VLOOKUP(K386,M!A:M,8,0),""))))),0)</f>
        <v/>
      </c>
      <c r="V386" s="191" t="str">
        <f>IFERROR(IF(D386="","",IF(K386="","",IF(J386="","",IF(F386="F",VLOOKUP(K386,F!A:M,9,0),IF(F386="M",VLOOKUP(K386,M!A:M,9,0),""))))),0)</f>
        <v/>
      </c>
      <c r="W386" s="191" t="str">
        <f>IFERROR(IF(D386="","",IF(K386="","",IF(J386="","",IF(F386="F",VLOOKUP(K386,F!A:M,10,0),IF(F386="M",VLOOKUP(K386,M!A:M,10,0),""))))),0)</f>
        <v/>
      </c>
      <c r="X386" s="191" t="str">
        <f>IFERROR(IF(D386="","",IF(K386="","",IF(J386="","",IF(F386="F",VLOOKUP(K386,F!A:M,11,0),IF(F386="M",VLOOKUP(K386,M!A:M,11,0),""))))),0)</f>
        <v/>
      </c>
      <c r="Y386" s="191" t="str">
        <f>IFERROR(IF(D386="","",IF(K386="","",IF(J386="","",IF(F386="F",VLOOKUP(K386,F!A:M,12,0),IF(F386="M",VLOOKUP(K386,M!A:M,12,0),""))))),0)</f>
        <v/>
      </c>
      <c r="Z386" s="191" t="str">
        <f>IFERROR(IF(D386="","",IF(K386="","",IF(J386="","",IF(F386="F",VLOOKUP(K386,F!A:M,13,0),IF(F386="M",VLOOKUP(K386,M!A:M,13,0),""))))),0)</f>
        <v/>
      </c>
      <c r="AA386" s="191" t="str">
        <f>IFERROR(IF(D386="","",IF(F386="","",IF(J386="","",IF(K386="","",IF(AND(K386&gt;23,K386&lt;=60),IF(F386="F",VLOOKUP(MROUND(HZ386,0.5),'F-Weight for Length'!K:S,2,0),VLOOKUP(MROUND(HZ386,0.5),'M-Weight for Length'!K:S,2,0)),IF(K386&gt;60,IF(F386="F",VLOOKUP(K386,'F-Weight for Length'!U:AC,2,0),VLOOKUP(K386,'M-Weight for Length'!U:AC,2,0)),IF(F386="F",VLOOKUP(MROUND(HZ386,0.5),'F-Weight for Length'!A:I,2,0),VLOOKUP(MROUND(HZ386,0.5),'M-Weight for Length'!A:I,2,0)))))))),0)</f>
        <v/>
      </c>
      <c r="AB386" s="191" t="str">
        <f>IFERROR(IF(D386="","",IF(F386="","",IF(J386="","",IF(K386="","",IF(AND(K386&gt;23,K386&lt;=60),IF(F386="F",VLOOKUP(MROUND(HZ386,0.5),'F-Weight for Length'!K:S,3,0),VLOOKUP(MROUND(HZ386,0.5),'M-Weight for Length'!K:S,3,0)),IF(K386&gt;60,IF(F386="F",VLOOKUP(K386,'F-Weight for Length'!U:AC,3,0),VLOOKUP(K386,'M-Weight for Length'!U:AC,3,0)),IF(F386="F",VLOOKUP(MROUND(HZ386,0.5),'F-Weight for Length'!A:I,3,0),VLOOKUP(MROUND(HZ386,0.5),'M-Weight for Length'!A:I,3,0)))))))),0)</f>
        <v/>
      </c>
      <c r="AC386" s="191" t="str">
        <f>IFERROR(IF(D386="","",IF(F386="","",IF(J386="","",IF(K386="","",IF(AND(K386&gt;23,K386&lt;=60),IF(F386="F",VLOOKUP(MROUND(HZ386,0.5),'F-Weight for Length'!K:S,4,0),VLOOKUP(MROUND(HZ386,0.5),'M-Weight for Length'!K:S,4,0)),IF(K386&gt;60,IF(F386="F",VLOOKUP(K386,'F-Weight for Length'!U:AC,4,0),VLOOKUP(K386,'M-Weight for Length'!U:AC,4,0)),IF(F386="F",VLOOKUP(MROUND(HZ386,0.5),'F-Weight for Length'!A:I,4,0),VLOOKUP(MROUND(HZ386,0.5),'M-Weight for Length'!A:I,4,0)))))))),0)</f>
        <v/>
      </c>
      <c r="AD386" s="191" t="str">
        <f>IFERROR(IF(D386="","",IF(F386="","",IF(J386="","",IF(K386="","",IF(AND(K386&gt;23,K386&lt;=60),IF(F386="F",VLOOKUP(MROUND(HZ386,0.5),'F-Weight for Length'!K:S,5,0),VLOOKUP(MROUND(HZ386,0.5),'M-Weight for Length'!K:S,5,0)),IF(K386&gt;60,IF(F386="F",VLOOKUP(K386,'F-Weight for Length'!U:AC,5,0),VLOOKUP(K386,'M-Weight for Length'!U:AC,5,0)),IF(F386="F",VLOOKUP(MROUND(HZ386,0.5),'F-Weight for Length'!A:I,5,0),VLOOKUP(MROUND(HZ386,0.5),'M-Weight for Length'!A:I,5,0)))))))),0)</f>
        <v/>
      </c>
      <c r="AE386" s="191" t="str">
        <f>IFERROR(IF(D386="","",IF(F386="","",IF(J386="","",IF(K386="","",IF(AND(K386&gt;23,K386&lt;=60),IF(F386="F",VLOOKUP(MROUND(HZ386,0.5),'F-Weight for Length'!K:S,6,0),VLOOKUP(MROUND(HZ386,0.5),'M-Weight for Length'!K:S,6,0)),IF(K386&gt;60,IF(F386="F",VLOOKUP(K386,'F-Weight for Length'!U:AC,6,0),VLOOKUP(K386,'M-Weight for Length'!U:AC,6,0)),IF(F386="F",VLOOKUP(MROUND(HZ386,0.5),'F-Weight for Length'!A:I,6,0),VLOOKUP(MROUND(HZ386,0.5),'M-Weight for Length'!A:I,6,0)))))))),0)</f>
        <v/>
      </c>
      <c r="AF386" s="191" t="str">
        <f>IFERROR(IF(D386="","",IF(F386="","",IF(J386="","",IF(K386="","",IF(AND(K386&gt;23,K386&lt;=60),IF(F386="F",VLOOKUP(MROUND(HZ386,0.5),'F-Weight for Length'!K:S,7,0),VLOOKUP(MROUND(HZ386,0.5),'M-Weight for Length'!K:S,7,0)),IF(K386&gt;60,IF(F386="F",VLOOKUP(K386,'F-Weight for Length'!U:AC,7,0),VLOOKUP(K386,'M-Weight for Length'!U:AC,7,0)),IF(F386="F",VLOOKUP(MROUND(HZ386,0.5),'F-Weight for Length'!A:I,7,0),VLOOKUP(MROUND(HZ386,0.5),'M-Weight for Length'!A:I,7,0)))))))),0)</f>
        <v/>
      </c>
      <c r="AG386" s="191" t="str">
        <f>IFERROR(IF(D386="","",IF(F386="","",IF(J386="","",IF(K386="","",IF(AND(K386&gt;23,K386&lt;=60),IF(F386="F",VLOOKUP(MROUND(HZ386,0.5),'F-Weight for Length'!K:S,8,0),VLOOKUP(MROUND(HZ386,0.5),'M-Weight for Length'!K:S,8,0)),IF(K386&gt;60,IF(F386="F",VLOOKUP(K386,'F-Weight for Length'!U:AC,8,0),VLOOKUP(K386,'M-Weight for Length'!U:AC,8,0)),IF(F386="F",VLOOKUP(MROUND(HZ386,0.5),'F-Weight for Length'!A:I,8,0),VLOOKUP(MROUND(HZ386,0.5),'M-Weight for Length'!A:I,8,0)))))))),0)</f>
        <v/>
      </c>
      <c r="AH386" s="191" t="str">
        <f>IFERROR(IF(D386="","",IF(F386="","",IF(J386="","",IF(K386="","",IF(AND(K386&gt;23,K386&lt;=60),IF(F386="F",VLOOKUP(MROUND(HZ386,0.5),'F-Weight for Length'!K:S,9,0),VLOOKUP(MROUND(HZ386,0.5),'M-Weight for Length'!K:S,9,0)),IF(K386&gt;60,IF(F386="F",VLOOKUP(K386,'F-Weight for Length'!U:AC,9,0),VLOOKUP(K386,'M-Weight for Length'!U:AC,9,0)),IF(F386="F",VLOOKUP(MROUND(HZ386,0.5),'F-Weight for Length'!A:I,9,0),VLOOKUP(MROUND(HZ386,0.5),'M-Weight for Length'!A:I,9,0)))))))),0)</f>
        <v/>
      </c>
      <c r="AI386" s="192">
        <f t="shared" si="1175"/>
        <v>0</v>
      </c>
      <c r="AJ386" s="192">
        <f t="shared" si="1176"/>
        <v>0</v>
      </c>
      <c r="AK386" s="192">
        <f t="shared" si="1177"/>
        <v>0</v>
      </c>
      <c r="AL386" s="192">
        <f t="shared" si="1178"/>
        <v>0</v>
      </c>
      <c r="AM386" s="192">
        <f t="shared" si="1179"/>
        <v>0</v>
      </c>
      <c r="AN386" s="192">
        <f t="shared" si="1180"/>
        <v>0</v>
      </c>
      <c r="AO386" s="192">
        <f t="shared" si="1181"/>
        <v>0</v>
      </c>
      <c r="AP386" s="192">
        <f t="shared" si="1182"/>
        <v>0</v>
      </c>
      <c r="AQ386" s="192">
        <f t="shared" si="1183"/>
        <v>0</v>
      </c>
      <c r="AR386" s="192">
        <f t="shared" si="1184"/>
        <v>0</v>
      </c>
      <c r="AS386" s="192">
        <f t="shared" si="1185"/>
        <v>0</v>
      </c>
      <c r="AT386" s="192">
        <f t="shared" si="1186"/>
        <v>0</v>
      </c>
      <c r="AU386" s="192">
        <f t="shared" si="1187"/>
        <v>0</v>
      </c>
      <c r="AV386" s="192">
        <f t="shared" si="1188"/>
        <v>0</v>
      </c>
      <c r="AW386" s="192">
        <f t="shared" si="1189"/>
        <v>0</v>
      </c>
      <c r="AX386" s="192">
        <f t="shared" si="1190"/>
        <v>0</v>
      </c>
      <c r="AY386" s="192">
        <f t="shared" si="1191"/>
        <v>0</v>
      </c>
      <c r="AZ386" s="192">
        <f t="shared" si="1192"/>
        <v>0</v>
      </c>
      <c r="BA386" s="192">
        <f t="shared" si="1193"/>
        <v>0</v>
      </c>
      <c r="BB386" s="192">
        <f t="shared" si="1194"/>
        <v>0</v>
      </c>
      <c r="BC386" s="192">
        <f t="shared" si="1195"/>
        <v>0</v>
      </c>
      <c r="BD386" s="192">
        <f t="shared" si="1196"/>
        <v>0</v>
      </c>
      <c r="BE386" s="192">
        <f t="shared" si="1197"/>
        <v>0</v>
      </c>
      <c r="BF386" s="192">
        <f t="shared" si="1198"/>
        <v>0</v>
      </c>
      <c r="BG386" s="192">
        <f t="shared" si="1199"/>
        <v>0</v>
      </c>
      <c r="BH386" s="192">
        <f t="shared" si="1200"/>
        <v>0</v>
      </c>
      <c r="BI386" s="192">
        <f t="shared" si="1201"/>
        <v>0</v>
      </c>
      <c r="BJ386" s="192">
        <f t="shared" si="1202"/>
        <v>0</v>
      </c>
      <c r="BK386" s="192">
        <f t="shared" si="1203"/>
        <v>0</v>
      </c>
      <c r="BL386" s="192">
        <f t="shared" si="1204"/>
        <v>0</v>
      </c>
      <c r="BM386" s="192">
        <f t="shared" si="1205"/>
        <v>0</v>
      </c>
      <c r="BN386" s="192">
        <f t="shared" si="1206"/>
        <v>0</v>
      </c>
      <c r="BO386" s="192">
        <f t="shared" si="1207"/>
        <v>0</v>
      </c>
      <c r="BP386" s="192">
        <f t="shared" si="1208"/>
        <v>0</v>
      </c>
      <c r="BQ386" s="192">
        <f t="shared" si="1209"/>
        <v>0</v>
      </c>
      <c r="BR386" s="192">
        <f t="shared" si="1210"/>
        <v>0</v>
      </c>
      <c r="BS386" s="192">
        <f t="shared" si="1211"/>
        <v>0</v>
      </c>
      <c r="BT386" s="192">
        <f t="shared" si="1212"/>
        <v>0</v>
      </c>
      <c r="BU386" s="192">
        <f t="shared" si="1213"/>
        <v>0</v>
      </c>
      <c r="BV386" s="192">
        <f t="shared" si="1214"/>
        <v>0</v>
      </c>
      <c r="BW386" s="192">
        <f t="shared" si="1215"/>
        <v>0</v>
      </c>
      <c r="BX386" s="192">
        <f t="shared" si="1216"/>
        <v>0</v>
      </c>
      <c r="BY386" s="192">
        <f t="shared" si="1217"/>
        <v>0</v>
      </c>
      <c r="BZ386" s="192">
        <f t="shared" si="1218"/>
        <v>0</v>
      </c>
      <c r="CA386" s="192">
        <f t="shared" si="1219"/>
        <v>0</v>
      </c>
      <c r="CB386" s="192">
        <f t="shared" si="1220"/>
        <v>0</v>
      </c>
      <c r="CC386" s="192">
        <f t="shared" si="1221"/>
        <v>0</v>
      </c>
      <c r="CD386" s="192">
        <f t="shared" si="1222"/>
        <v>0</v>
      </c>
      <c r="CE386" s="192">
        <f t="shared" si="1223"/>
        <v>0</v>
      </c>
      <c r="CF386" s="192">
        <f t="shared" si="1224"/>
        <v>0</v>
      </c>
      <c r="CG386" s="192">
        <f t="shared" si="1225"/>
        <v>0</v>
      </c>
      <c r="CH386" s="192">
        <f t="shared" si="1226"/>
        <v>0</v>
      </c>
      <c r="CI386" s="192">
        <f t="shared" si="1227"/>
        <v>0</v>
      </c>
      <c r="CJ386" s="192">
        <f t="shared" si="1228"/>
        <v>0</v>
      </c>
      <c r="CK386" s="192">
        <f t="shared" si="1229"/>
        <v>0</v>
      </c>
      <c r="CL386" s="192">
        <f t="shared" si="1230"/>
        <v>0</v>
      </c>
      <c r="CM386" s="192">
        <f t="shared" si="1231"/>
        <v>0</v>
      </c>
      <c r="CN386" s="192">
        <f t="shared" si="1232"/>
        <v>0</v>
      </c>
      <c r="CO386" s="192">
        <f t="shared" si="1233"/>
        <v>0</v>
      </c>
      <c r="CP386" s="192">
        <f t="shared" si="1234"/>
        <v>0</v>
      </c>
      <c r="CQ386" s="192">
        <f t="shared" si="1235"/>
        <v>0</v>
      </c>
      <c r="CR386" s="192">
        <f t="shared" si="1236"/>
        <v>0</v>
      </c>
      <c r="CS386" s="192">
        <f t="shared" si="1237"/>
        <v>0</v>
      </c>
      <c r="CT386" s="192">
        <f t="shared" si="1238"/>
        <v>0</v>
      </c>
      <c r="CU386" s="192">
        <f t="shared" si="1239"/>
        <v>0</v>
      </c>
      <c r="CV386" s="192">
        <f t="shared" si="1240"/>
        <v>0</v>
      </c>
      <c r="CW386" s="192">
        <f t="shared" si="1241"/>
        <v>0</v>
      </c>
      <c r="CX386" s="192">
        <f t="shared" si="1242"/>
        <v>0</v>
      </c>
      <c r="CY386" s="192">
        <f t="shared" si="1243"/>
        <v>0</v>
      </c>
      <c r="CZ386" s="192">
        <f t="shared" si="1244"/>
        <v>0</v>
      </c>
      <c r="DA386" s="192">
        <f t="shared" si="1245"/>
        <v>0</v>
      </c>
      <c r="DB386" s="192">
        <f t="shared" si="1246"/>
        <v>0</v>
      </c>
      <c r="DC386" s="192">
        <f t="shared" si="1247"/>
        <v>0</v>
      </c>
      <c r="DD386" s="192">
        <f t="shared" si="1248"/>
        <v>0</v>
      </c>
      <c r="DE386" s="192">
        <f t="shared" si="1249"/>
        <v>0</v>
      </c>
      <c r="DF386" s="192">
        <f t="shared" si="1250"/>
        <v>0</v>
      </c>
      <c r="DG386" s="192">
        <f t="shared" si="1251"/>
        <v>0</v>
      </c>
      <c r="DH386" s="192">
        <f t="shared" si="1252"/>
        <v>0</v>
      </c>
      <c r="DI386" s="192">
        <f t="shared" si="1253"/>
        <v>0</v>
      </c>
      <c r="DJ386" s="192">
        <f t="shared" si="1254"/>
        <v>0</v>
      </c>
      <c r="DK386" s="192">
        <f t="shared" si="1255"/>
        <v>0</v>
      </c>
      <c r="DL386" s="192">
        <f t="shared" si="1256"/>
        <v>0</v>
      </c>
      <c r="DM386" s="192">
        <f t="shared" si="1257"/>
        <v>0</v>
      </c>
      <c r="DN386" s="192">
        <f t="shared" si="1258"/>
        <v>0</v>
      </c>
      <c r="DO386" s="192">
        <f t="shared" si="1259"/>
        <v>0</v>
      </c>
      <c r="DP386" s="192">
        <f t="shared" si="1260"/>
        <v>0</v>
      </c>
      <c r="DQ386" s="192">
        <f t="shared" si="1261"/>
        <v>0</v>
      </c>
      <c r="DR386" s="192">
        <f t="shared" si="1262"/>
        <v>0</v>
      </c>
      <c r="DS386" s="192">
        <f t="shared" si="1263"/>
        <v>0</v>
      </c>
      <c r="DT386" s="192">
        <f t="shared" si="1264"/>
        <v>0</v>
      </c>
      <c r="DU386" s="192">
        <f t="shared" si="1265"/>
        <v>0</v>
      </c>
      <c r="DV386" s="193">
        <f t="shared" si="1266"/>
        <v>0</v>
      </c>
      <c r="DW386" s="193">
        <f t="shared" si="1267"/>
        <v>0</v>
      </c>
      <c r="DX386" s="193">
        <f t="shared" si="1268"/>
        <v>0</v>
      </c>
      <c r="DY386" s="193">
        <f t="shared" si="1269"/>
        <v>0</v>
      </c>
      <c r="DZ386" s="193">
        <f t="shared" si="1270"/>
        <v>0</v>
      </c>
      <c r="EA386" s="192">
        <f t="shared" si="1271"/>
        <v>0</v>
      </c>
      <c r="EB386" s="192">
        <f t="shared" si="1272"/>
        <v>0</v>
      </c>
      <c r="EC386" s="192">
        <f t="shared" si="1273"/>
        <v>0</v>
      </c>
      <c r="ED386" s="192">
        <f t="shared" si="1274"/>
        <v>0</v>
      </c>
      <c r="EE386" s="192">
        <f t="shared" si="1275"/>
        <v>0</v>
      </c>
      <c r="EF386" s="192">
        <f t="shared" si="1276"/>
        <v>0</v>
      </c>
      <c r="EG386" s="192">
        <f t="shared" si="1277"/>
        <v>0</v>
      </c>
      <c r="EH386" s="192">
        <f t="shared" si="1278"/>
        <v>0</v>
      </c>
      <c r="EI386" s="192">
        <f t="shared" si="1279"/>
        <v>0</v>
      </c>
      <c r="EJ386" s="192">
        <f t="shared" si="1280"/>
        <v>0</v>
      </c>
      <c r="EK386" s="192">
        <f t="shared" si="1281"/>
        <v>0</v>
      </c>
      <c r="EL386" s="192">
        <f t="shared" si="1282"/>
        <v>0</v>
      </c>
      <c r="EM386" s="192">
        <f t="shared" si="1283"/>
        <v>0</v>
      </c>
      <c r="EN386" s="192">
        <f t="shared" si="1284"/>
        <v>0</v>
      </c>
      <c r="EO386" s="192">
        <f t="shared" si="1285"/>
        <v>0</v>
      </c>
      <c r="EP386" s="192">
        <f t="shared" si="1286"/>
        <v>0</v>
      </c>
      <c r="EQ386" s="192">
        <f t="shared" si="1287"/>
        <v>0</v>
      </c>
      <c r="ER386" s="192">
        <f t="shared" si="1288"/>
        <v>0</v>
      </c>
      <c r="ES386" s="192">
        <f t="shared" si="1289"/>
        <v>0</v>
      </c>
      <c r="ET386" s="192">
        <f t="shared" si="1290"/>
        <v>0</v>
      </c>
      <c r="EU386" s="192">
        <f t="shared" si="1291"/>
        <v>0</v>
      </c>
      <c r="EV386" s="192">
        <f t="shared" si="1292"/>
        <v>0</v>
      </c>
      <c r="EW386" s="192">
        <f t="shared" si="1293"/>
        <v>0</v>
      </c>
      <c r="EX386" s="192">
        <f t="shared" si="1294"/>
        <v>0</v>
      </c>
      <c r="EY386" s="192">
        <f t="shared" si="1295"/>
        <v>0</v>
      </c>
      <c r="EZ386" s="192">
        <f t="shared" si="1296"/>
        <v>0</v>
      </c>
      <c r="FA386" s="192">
        <f t="shared" si="1297"/>
        <v>0</v>
      </c>
      <c r="FB386" s="192">
        <f t="shared" si="1298"/>
        <v>0</v>
      </c>
      <c r="FC386" s="192">
        <f t="shared" si="1299"/>
        <v>0</v>
      </c>
      <c r="FD386" s="192">
        <f t="shared" si="1300"/>
        <v>0</v>
      </c>
      <c r="FE386" s="192">
        <f t="shared" si="1301"/>
        <v>0</v>
      </c>
      <c r="FF386" s="192">
        <f t="shared" si="1302"/>
        <v>0</v>
      </c>
      <c r="FG386" s="192">
        <f t="shared" si="1303"/>
        <v>0</v>
      </c>
      <c r="FH386" s="192">
        <f t="shared" si="1304"/>
        <v>0</v>
      </c>
      <c r="FI386" s="192">
        <f t="shared" si="1305"/>
        <v>0</v>
      </c>
      <c r="FJ386" s="192">
        <f t="shared" si="1306"/>
        <v>0</v>
      </c>
      <c r="FK386" s="192">
        <f t="shared" si="1307"/>
        <v>0</v>
      </c>
      <c r="FL386" s="192">
        <f t="shared" si="1308"/>
        <v>0</v>
      </c>
      <c r="FM386" s="192">
        <f t="shared" si="1309"/>
        <v>0</v>
      </c>
      <c r="FN386" s="192">
        <f t="shared" si="1310"/>
        <v>0</v>
      </c>
      <c r="FO386" s="192">
        <f t="shared" si="1311"/>
        <v>0</v>
      </c>
      <c r="FP386" s="192">
        <f t="shared" si="1312"/>
        <v>0</v>
      </c>
      <c r="FQ386" s="192">
        <f t="shared" si="1313"/>
        <v>0</v>
      </c>
      <c r="FR386" s="192">
        <f t="shared" si="1314"/>
        <v>0</v>
      </c>
      <c r="FS386" s="192">
        <f t="shared" si="1315"/>
        <v>0</v>
      </c>
      <c r="FT386" s="192">
        <f t="shared" si="1316"/>
        <v>0</v>
      </c>
      <c r="FU386" s="192">
        <f t="shared" si="1317"/>
        <v>0</v>
      </c>
      <c r="FV386" s="192">
        <f t="shared" si="1318"/>
        <v>0</v>
      </c>
      <c r="FW386" s="192">
        <f t="shared" si="1319"/>
        <v>0</v>
      </c>
      <c r="FX386" s="192">
        <f t="shared" si="1320"/>
        <v>0</v>
      </c>
      <c r="FY386" s="192">
        <f t="shared" si="1321"/>
        <v>0</v>
      </c>
      <c r="FZ386" s="192">
        <f t="shared" si="1322"/>
        <v>0</v>
      </c>
      <c r="GA386" s="192">
        <f t="shared" si="1323"/>
        <v>0</v>
      </c>
      <c r="GB386" s="192">
        <f t="shared" si="1324"/>
        <v>0</v>
      </c>
      <c r="GC386" s="192">
        <f t="shared" si="1325"/>
        <v>0</v>
      </c>
      <c r="GD386" s="192">
        <f t="shared" si="1326"/>
        <v>0</v>
      </c>
      <c r="GE386" s="192">
        <f t="shared" si="1327"/>
        <v>0</v>
      </c>
      <c r="GF386" s="192">
        <f t="shared" si="1328"/>
        <v>0</v>
      </c>
      <c r="GG386" s="192">
        <f t="shared" si="1329"/>
        <v>0</v>
      </c>
      <c r="GH386" s="192">
        <f t="shared" si="1330"/>
        <v>0</v>
      </c>
      <c r="GI386" s="192">
        <f t="shared" si="1331"/>
        <v>0</v>
      </c>
      <c r="GJ386" s="192">
        <f t="shared" si="1332"/>
        <v>0</v>
      </c>
      <c r="GK386" s="192">
        <f t="shared" si="1333"/>
        <v>0</v>
      </c>
      <c r="GL386" s="192">
        <f t="shared" si="1334"/>
        <v>0</v>
      </c>
      <c r="GM386" s="192">
        <f t="shared" si="1335"/>
        <v>0</v>
      </c>
      <c r="GN386" s="192">
        <f t="shared" si="1336"/>
        <v>0</v>
      </c>
      <c r="GO386" s="192">
        <f t="shared" si="1337"/>
        <v>0</v>
      </c>
      <c r="GP386" s="192">
        <f t="shared" si="1338"/>
        <v>0</v>
      </c>
      <c r="GQ386" s="192">
        <f t="shared" si="1339"/>
        <v>0</v>
      </c>
      <c r="GR386" s="192">
        <f t="shared" si="1340"/>
        <v>0</v>
      </c>
      <c r="GS386" s="192">
        <f t="shared" si="1341"/>
        <v>0</v>
      </c>
      <c r="GT386" s="192">
        <f t="shared" si="1342"/>
        <v>0</v>
      </c>
      <c r="GU386" s="192">
        <f t="shared" si="1343"/>
        <v>0</v>
      </c>
      <c r="GV386" s="192">
        <f t="shared" si="1344"/>
        <v>0</v>
      </c>
      <c r="GW386" s="192">
        <f t="shared" si="1345"/>
        <v>0</v>
      </c>
      <c r="GX386" s="192">
        <f t="shared" si="1346"/>
        <v>0</v>
      </c>
      <c r="GY386" s="192">
        <f t="shared" si="1347"/>
        <v>0</v>
      </c>
      <c r="GZ386" s="192">
        <f t="shared" si="1348"/>
        <v>0</v>
      </c>
      <c r="HA386" s="192">
        <f t="shared" si="1349"/>
        <v>0</v>
      </c>
      <c r="HB386" s="192">
        <f t="shared" si="1350"/>
        <v>0</v>
      </c>
      <c r="HC386" s="192">
        <f t="shared" si="1351"/>
        <v>0</v>
      </c>
      <c r="HD386" s="192">
        <f t="shared" si="1352"/>
        <v>0</v>
      </c>
      <c r="HE386" s="192">
        <f t="shared" si="1353"/>
        <v>0</v>
      </c>
      <c r="HF386" s="192">
        <f t="shared" si="1354"/>
        <v>0</v>
      </c>
      <c r="HG386" s="192">
        <f t="shared" si="1355"/>
        <v>0</v>
      </c>
      <c r="HH386" s="192">
        <f t="shared" si="1356"/>
        <v>0</v>
      </c>
      <c r="HI386" s="192">
        <f t="shared" si="1357"/>
        <v>0</v>
      </c>
      <c r="HJ386" s="192">
        <f t="shared" si="1358"/>
        <v>0</v>
      </c>
      <c r="HK386" s="192">
        <f t="shared" si="1359"/>
        <v>0</v>
      </c>
      <c r="HL386" s="192">
        <f t="shared" si="1360"/>
        <v>0</v>
      </c>
      <c r="HM386" s="192">
        <f t="shared" si="1361"/>
        <v>0</v>
      </c>
      <c r="HN386" s="194">
        <f t="shared" si="1362"/>
        <v>0</v>
      </c>
      <c r="HO386" s="194">
        <f t="shared" si="1363"/>
        <v>0</v>
      </c>
      <c r="HP386" s="194">
        <f t="shared" si="1364"/>
        <v>0</v>
      </c>
      <c r="HQ386" s="194">
        <f t="shared" si="1365"/>
        <v>0</v>
      </c>
      <c r="HR386" s="194">
        <f t="shared" si="1366"/>
        <v>0</v>
      </c>
      <c r="HS386" s="195" t="str">
        <f t="shared" si="1163"/>
        <v/>
      </c>
      <c r="HT386" s="196">
        <f t="shared" si="1159"/>
        <v>0</v>
      </c>
      <c r="HU386" s="196">
        <f t="shared" si="1160"/>
        <v>0</v>
      </c>
      <c r="HV386" s="197" t="str">
        <f t="shared" si="1164"/>
        <v/>
      </c>
      <c r="HW386" s="197" t="str">
        <f t="shared" si="1367"/>
        <v/>
      </c>
      <c r="HX386" s="197" t="str">
        <f t="shared" si="1368"/>
        <v/>
      </c>
      <c r="HY386" s="195" t="str">
        <f t="shared" si="1165"/>
        <v/>
      </c>
      <c r="HZ386" s="30">
        <f t="shared" si="1161"/>
        <v>0</v>
      </c>
      <c r="IA386" s="198">
        <f t="shared" si="1166"/>
        <v>0</v>
      </c>
      <c r="IB386" s="195"/>
      <c r="IC386" s="195">
        <f t="shared" si="1369"/>
        <v>0</v>
      </c>
      <c r="ID386" s="195">
        <f t="shared" si="1167"/>
        <v>0</v>
      </c>
      <c r="IE386" s="195">
        <f t="shared" si="1370"/>
        <v>0</v>
      </c>
      <c r="IF386" s="195">
        <f t="shared" si="1168"/>
        <v>0</v>
      </c>
      <c r="IG386" s="307">
        <f t="shared" si="1169"/>
        <v>0</v>
      </c>
      <c r="IH386" s="307">
        <f t="shared" si="1170"/>
        <v>0</v>
      </c>
      <c r="II386" s="44">
        <f t="shared" si="1171"/>
        <v>0</v>
      </c>
      <c r="IJ386" s="44">
        <f t="shared" si="1371"/>
        <v>0</v>
      </c>
      <c r="IK386" s="44">
        <f t="shared" si="1372"/>
        <v>0</v>
      </c>
      <c r="IL386" s="44">
        <f t="shared" si="1373"/>
        <v>0</v>
      </c>
      <c r="IM386" s="44">
        <f t="shared" si="1374"/>
        <v>0</v>
      </c>
      <c r="IN386" s="44">
        <f t="shared" si="1375"/>
        <v>0</v>
      </c>
      <c r="IO386" s="44">
        <f t="shared" si="1376"/>
        <v>0</v>
      </c>
    </row>
    <row r="387" spans="1:249" ht="18" customHeight="1">
      <c r="A387" s="188">
        <v>381</v>
      </c>
      <c r="B387" s="326"/>
      <c r="C387" s="289"/>
      <c r="D387" s="199"/>
      <c r="E387" s="189"/>
      <c r="F387" s="189"/>
      <c r="G387" s="190"/>
      <c r="H387" s="190"/>
      <c r="I387" s="272"/>
      <c r="J387" s="207"/>
      <c r="K387" s="214" t="str">
        <f t="shared" si="1172"/>
        <v/>
      </c>
      <c r="L387" s="200" t="str">
        <f t="shared" si="1173"/>
        <v/>
      </c>
      <c r="M387" s="200" t="str">
        <f t="shared" si="1174"/>
        <v/>
      </c>
      <c r="N387" s="209" t="str">
        <f t="shared" si="1162"/>
        <v/>
      </c>
      <c r="O387" s="208" t="str">
        <f>IFERROR(IF(D387="","",IF(K387="","",IF(I387="","",IF(F387="F",VLOOKUP(K387,F!A:G,2,0),IF(F387="M",VLOOKUP(K387,M!A:G,2,0),""))))),0)</f>
        <v/>
      </c>
      <c r="P387" s="191" t="str">
        <f>IFERROR(IF(D387="","",IF(K387="","",IF(I387="","",IF(F387="F",VLOOKUP(K387,F!A:G,3,0),IF(F387="M",VLOOKUP(K387,M!A:G,3,0),""))))),0)</f>
        <v/>
      </c>
      <c r="Q387" s="191" t="str">
        <f>IFERROR(IF(D387="","",IF(K387="","",IF(I387="","",IF(F387="F",VLOOKUP(K387,F!A:G,4,0),IF(F387="M",VLOOKUP(K387,M!A:G,4,0),""))))),0)</f>
        <v/>
      </c>
      <c r="R387" s="191" t="str">
        <f>IFERROR(IF(D387="","",IF(K387="","",IF(I387="","",IF(F387="F",VLOOKUP(K387,F!A:G,5,0),IF(F387="M",VLOOKUP(K387,M!A:G,5,0),""))))),0)</f>
        <v/>
      </c>
      <c r="S387" s="191" t="str">
        <f>IFERROR(IF(D387="","",IF(K387="","",IF(I387="","",IF(F387="F",VLOOKUP(K387,F!A:G,6,0),IF(F387="M",VLOOKUP(K387,M!A:G,6,0),""))))),0)</f>
        <v/>
      </c>
      <c r="T387" s="191" t="str">
        <f>IFERROR(IF(D387="","",IF(K387="","",IF(I387="","",IF(F387="F",VLOOKUP(K387,F!A:G,7,0),IF(F387="M",VLOOKUP(K387,M!A:G,7,0),""))))),0)</f>
        <v/>
      </c>
      <c r="U387" s="191" t="str">
        <f>IFERROR(IF(D387="","",IF(K387="","",IF(J387="","",IF(F387="F",VLOOKUP(K387,F!A:M,8,0),IF(F387="M",VLOOKUP(K387,M!A:M,8,0),""))))),0)</f>
        <v/>
      </c>
      <c r="V387" s="191" t="str">
        <f>IFERROR(IF(D387="","",IF(K387="","",IF(J387="","",IF(F387="F",VLOOKUP(K387,F!A:M,9,0),IF(F387="M",VLOOKUP(K387,M!A:M,9,0),""))))),0)</f>
        <v/>
      </c>
      <c r="W387" s="191" t="str">
        <f>IFERROR(IF(D387="","",IF(K387="","",IF(J387="","",IF(F387="F",VLOOKUP(K387,F!A:M,10,0),IF(F387="M",VLOOKUP(K387,M!A:M,10,0),""))))),0)</f>
        <v/>
      </c>
      <c r="X387" s="191" t="str">
        <f>IFERROR(IF(D387="","",IF(K387="","",IF(J387="","",IF(F387="F",VLOOKUP(K387,F!A:M,11,0),IF(F387="M",VLOOKUP(K387,M!A:M,11,0),""))))),0)</f>
        <v/>
      </c>
      <c r="Y387" s="191" t="str">
        <f>IFERROR(IF(D387="","",IF(K387="","",IF(J387="","",IF(F387="F",VLOOKUP(K387,F!A:M,12,0),IF(F387="M",VLOOKUP(K387,M!A:M,12,0),""))))),0)</f>
        <v/>
      </c>
      <c r="Z387" s="191" t="str">
        <f>IFERROR(IF(D387="","",IF(K387="","",IF(J387="","",IF(F387="F",VLOOKUP(K387,F!A:M,13,0),IF(F387="M",VLOOKUP(K387,M!A:M,13,0),""))))),0)</f>
        <v/>
      </c>
      <c r="AA387" s="191" t="str">
        <f>IFERROR(IF(D387="","",IF(F387="","",IF(J387="","",IF(K387="","",IF(AND(K387&gt;23,K387&lt;=60),IF(F387="F",VLOOKUP(MROUND(HZ387,0.5),'F-Weight for Length'!K:S,2,0),VLOOKUP(MROUND(HZ387,0.5),'M-Weight for Length'!K:S,2,0)),IF(K387&gt;60,IF(F387="F",VLOOKUP(K387,'F-Weight for Length'!U:AC,2,0),VLOOKUP(K387,'M-Weight for Length'!U:AC,2,0)),IF(F387="F",VLOOKUP(MROUND(HZ387,0.5),'F-Weight for Length'!A:I,2,0),VLOOKUP(MROUND(HZ387,0.5),'M-Weight for Length'!A:I,2,0)))))))),0)</f>
        <v/>
      </c>
      <c r="AB387" s="191" t="str">
        <f>IFERROR(IF(D387="","",IF(F387="","",IF(J387="","",IF(K387="","",IF(AND(K387&gt;23,K387&lt;=60),IF(F387="F",VLOOKUP(MROUND(HZ387,0.5),'F-Weight for Length'!K:S,3,0),VLOOKUP(MROUND(HZ387,0.5),'M-Weight for Length'!K:S,3,0)),IF(K387&gt;60,IF(F387="F",VLOOKUP(K387,'F-Weight for Length'!U:AC,3,0),VLOOKUP(K387,'M-Weight for Length'!U:AC,3,0)),IF(F387="F",VLOOKUP(MROUND(HZ387,0.5),'F-Weight for Length'!A:I,3,0),VLOOKUP(MROUND(HZ387,0.5),'M-Weight for Length'!A:I,3,0)))))))),0)</f>
        <v/>
      </c>
      <c r="AC387" s="191" t="str">
        <f>IFERROR(IF(D387="","",IF(F387="","",IF(J387="","",IF(K387="","",IF(AND(K387&gt;23,K387&lt;=60),IF(F387="F",VLOOKUP(MROUND(HZ387,0.5),'F-Weight for Length'!K:S,4,0),VLOOKUP(MROUND(HZ387,0.5),'M-Weight for Length'!K:S,4,0)),IF(K387&gt;60,IF(F387="F",VLOOKUP(K387,'F-Weight for Length'!U:AC,4,0),VLOOKUP(K387,'M-Weight for Length'!U:AC,4,0)),IF(F387="F",VLOOKUP(MROUND(HZ387,0.5),'F-Weight for Length'!A:I,4,0),VLOOKUP(MROUND(HZ387,0.5),'M-Weight for Length'!A:I,4,0)))))))),0)</f>
        <v/>
      </c>
      <c r="AD387" s="191" t="str">
        <f>IFERROR(IF(D387="","",IF(F387="","",IF(J387="","",IF(K387="","",IF(AND(K387&gt;23,K387&lt;=60),IF(F387="F",VLOOKUP(MROUND(HZ387,0.5),'F-Weight for Length'!K:S,5,0),VLOOKUP(MROUND(HZ387,0.5),'M-Weight for Length'!K:S,5,0)),IF(K387&gt;60,IF(F387="F",VLOOKUP(K387,'F-Weight for Length'!U:AC,5,0),VLOOKUP(K387,'M-Weight for Length'!U:AC,5,0)),IF(F387="F",VLOOKUP(MROUND(HZ387,0.5),'F-Weight for Length'!A:I,5,0),VLOOKUP(MROUND(HZ387,0.5),'M-Weight for Length'!A:I,5,0)))))))),0)</f>
        <v/>
      </c>
      <c r="AE387" s="191" t="str">
        <f>IFERROR(IF(D387="","",IF(F387="","",IF(J387="","",IF(K387="","",IF(AND(K387&gt;23,K387&lt;=60),IF(F387="F",VLOOKUP(MROUND(HZ387,0.5),'F-Weight for Length'!K:S,6,0),VLOOKUP(MROUND(HZ387,0.5),'M-Weight for Length'!K:S,6,0)),IF(K387&gt;60,IF(F387="F",VLOOKUP(K387,'F-Weight for Length'!U:AC,6,0),VLOOKUP(K387,'M-Weight for Length'!U:AC,6,0)),IF(F387="F",VLOOKUP(MROUND(HZ387,0.5),'F-Weight for Length'!A:I,6,0),VLOOKUP(MROUND(HZ387,0.5),'M-Weight for Length'!A:I,6,0)))))))),0)</f>
        <v/>
      </c>
      <c r="AF387" s="191" t="str">
        <f>IFERROR(IF(D387="","",IF(F387="","",IF(J387="","",IF(K387="","",IF(AND(K387&gt;23,K387&lt;=60),IF(F387="F",VLOOKUP(MROUND(HZ387,0.5),'F-Weight for Length'!K:S,7,0),VLOOKUP(MROUND(HZ387,0.5),'M-Weight for Length'!K:S,7,0)),IF(K387&gt;60,IF(F387="F",VLOOKUP(K387,'F-Weight for Length'!U:AC,7,0),VLOOKUP(K387,'M-Weight for Length'!U:AC,7,0)),IF(F387="F",VLOOKUP(MROUND(HZ387,0.5),'F-Weight for Length'!A:I,7,0),VLOOKUP(MROUND(HZ387,0.5),'M-Weight for Length'!A:I,7,0)))))))),0)</f>
        <v/>
      </c>
      <c r="AG387" s="191" t="str">
        <f>IFERROR(IF(D387="","",IF(F387="","",IF(J387="","",IF(K387="","",IF(AND(K387&gt;23,K387&lt;=60),IF(F387="F",VLOOKUP(MROUND(HZ387,0.5),'F-Weight for Length'!K:S,8,0),VLOOKUP(MROUND(HZ387,0.5),'M-Weight for Length'!K:S,8,0)),IF(K387&gt;60,IF(F387="F",VLOOKUP(K387,'F-Weight for Length'!U:AC,8,0),VLOOKUP(K387,'M-Weight for Length'!U:AC,8,0)),IF(F387="F",VLOOKUP(MROUND(HZ387,0.5),'F-Weight for Length'!A:I,8,0),VLOOKUP(MROUND(HZ387,0.5),'M-Weight for Length'!A:I,8,0)))))))),0)</f>
        <v/>
      </c>
      <c r="AH387" s="191" t="str">
        <f>IFERROR(IF(D387="","",IF(F387="","",IF(J387="","",IF(K387="","",IF(AND(K387&gt;23,K387&lt;=60),IF(F387="F",VLOOKUP(MROUND(HZ387,0.5),'F-Weight for Length'!K:S,9,0),VLOOKUP(MROUND(HZ387,0.5),'M-Weight for Length'!K:S,9,0)),IF(K387&gt;60,IF(F387="F",VLOOKUP(K387,'F-Weight for Length'!U:AC,9,0),VLOOKUP(K387,'M-Weight for Length'!U:AC,9,0)),IF(F387="F",VLOOKUP(MROUND(HZ387,0.5),'F-Weight for Length'!A:I,9,0),VLOOKUP(MROUND(HZ387,0.5),'M-Weight for Length'!A:I,9,0)))))))),0)</f>
        <v/>
      </c>
      <c r="AI387" s="192">
        <f t="shared" si="1175"/>
        <v>0</v>
      </c>
      <c r="AJ387" s="192">
        <f t="shared" si="1176"/>
        <v>0</v>
      </c>
      <c r="AK387" s="192">
        <f t="shared" si="1177"/>
        <v>0</v>
      </c>
      <c r="AL387" s="192">
        <f t="shared" si="1178"/>
        <v>0</v>
      </c>
      <c r="AM387" s="192">
        <f t="shared" si="1179"/>
        <v>0</v>
      </c>
      <c r="AN387" s="192">
        <f t="shared" si="1180"/>
        <v>0</v>
      </c>
      <c r="AO387" s="192">
        <f t="shared" si="1181"/>
        <v>0</v>
      </c>
      <c r="AP387" s="192">
        <f t="shared" si="1182"/>
        <v>0</v>
      </c>
      <c r="AQ387" s="192">
        <f t="shared" si="1183"/>
        <v>0</v>
      </c>
      <c r="AR387" s="192">
        <f t="shared" si="1184"/>
        <v>0</v>
      </c>
      <c r="AS387" s="192">
        <f t="shared" si="1185"/>
        <v>0</v>
      </c>
      <c r="AT387" s="192">
        <f t="shared" si="1186"/>
        <v>0</v>
      </c>
      <c r="AU387" s="192">
        <f t="shared" si="1187"/>
        <v>0</v>
      </c>
      <c r="AV387" s="192">
        <f t="shared" si="1188"/>
        <v>0</v>
      </c>
      <c r="AW387" s="192">
        <f t="shared" si="1189"/>
        <v>0</v>
      </c>
      <c r="AX387" s="192">
        <f t="shared" si="1190"/>
        <v>0</v>
      </c>
      <c r="AY387" s="192">
        <f t="shared" si="1191"/>
        <v>0</v>
      </c>
      <c r="AZ387" s="192">
        <f t="shared" si="1192"/>
        <v>0</v>
      </c>
      <c r="BA387" s="192">
        <f t="shared" si="1193"/>
        <v>0</v>
      </c>
      <c r="BB387" s="192">
        <f t="shared" si="1194"/>
        <v>0</v>
      </c>
      <c r="BC387" s="192">
        <f t="shared" si="1195"/>
        <v>0</v>
      </c>
      <c r="BD387" s="192">
        <f t="shared" si="1196"/>
        <v>0</v>
      </c>
      <c r="BE387" s="192">
        <f t="shared" si="1197"/>
        <v>0</v>
      </c>
      <c r="BF387" s="192">
        <f t="shared" si="1198"/>
        <v>0</v>
      </c>
      <c r="BG387" s="192">
        <f t="shared" si="1199"/>
        <v>0</v>
      </c>
      <c r="BH387" s="192">
        <f t="shared" si="1200"/>
        <v>0</v>
      </c>
      <c r="BI387" s="192">
        <f t="shared" si="1201"/>
        <v>0</v>
      </c>
      <c r="BJ387" s="192">
        <f t="shared" si="1202"/>
        <v>0</v>
      </c>
      <c r="BK387" s="192">
        <f t="shared" si="1203"/>
        <v>0</v>
      </c>
      <c r="BL387" s="192">
        <f t="shared" si="1204"/>
        <v>0</v>
      </c>
      <c r="BM387" s="192">
        <f t="shared" si="1205"/>
        <v>0</v>
      </c>
      <c r="BN387" s="192">
        <f t="shared" si="1206"/>
        <v>0</v>
      </c>
      <c r="BO387" s="192">
        <f t="shared" si="1207"/>
        <v>0</v>
      </c>
      <c r="BP387" s="192">
        <f t="shared" si="1208"/>
        <v>0</v>
      </c>
      <c r="BQ387" s="192">
        <f t="shared" si="1209"/>
        <v>0</v>
      </c>
      <c r="BR387" s="192">
        <f t="shared" si="1210"/>
        <v>0</v>
      </c>
      <c r="BS387" s="192">
        <f t="shared" si="1211"/>
        <v>0</v>
      </c>
      <c r="BT387" s="192">
        <f t="shared" si="1212"/>
        <v>0</v>
      </c>
      <c r="BU387" s="192">
        <f t="shared" si="1213"/>
        <v>0</v>
      </c>
      <c r="BV387" s="192">
        <f t="shared" si="1214"/>
        <v>0</v>
      </c>
      <c r="BW387" s="192">
        <f t="shared" si="1215"/>
        <v>0</v>
      </c>
      <c r="BX387" s="192">
        <f t="shared" si="1216"/>
        <v>0</v>
      </c>
      <c r="BY387" s="192">
        <f t="shared" si="1217"/>
        <v>0</v>
      </c>
      <c r="BZ387" s="192">
        <f t="shared" si="1218"/>
        <v>0</v>
      </c>
      <c r="CA387" s="192">
        <f t="shared" si="1219"/>
        <v>0</v>
      </c>
      <c r="CB387" s="192">
        <f t="shared" si="1220"/>
        <v>0</v>
      </c>
      <c r="CC387" s="192">
        <f t="shared" si="1221"/>
        <v>0</v>
      </c>
      <c r="CD387" s="192">
        <f t="shared" si="1222"/>
        <v>0</v>
      </c>
      <c r="CE387" s="192">
        <f t="shared" si="1223"/>
        <v>0</v>
      </c>
      <c r="CF387" s="192">
        <f t="shared" si="1224"/>
        <v>0</v>
      </c>
      <c r="CG387" s="192">
        <f t="shared" si="1225"/>
        <v>0</v>
      </c>
      <c r="CH387" s="192">
        <f t="shared" si="1226"/>
        <v>0</v>
      </c>
      <c r="CI387" s="192">
        <f t="shared" si="1227"/>
        <v>0</v>
      </c>
      <c r="CJ387" s="192">
        <f t="shared" si="1228"/>
        <v>0</v>
      </c>
      <c r="CK387" s="192">
        <f t="shared" si="1229"/>
        <v>0</v>
      </c>
      <c r="CL387" s="192">
        <f t="shared" si="1230"/>
        <v>0</v>
      </c>
      <c r="CM387" s="192">
        <f t="shared" si="1231"/>
        <v>0</v>
      </c>
      <c r="CN387" s="192">
        <f t="shared" si="1232"/>
        <v>0</v>
      </c>
      <c r="CO387" s="192">
        <f t="shared" si="1233"/>
        <v>0</v>
      </c>
      <c r="CP387" s="192">
        <f t="shared" si="1234"/>
        <v>0</v>
      </c>
      <c r="CQ387" s="192">
        <f t="shared" si="1235"/>
        <v>0</v>
      </c>
      <c r="CR387" s="192">
        <f t="shared" si="1236"/>
        <v>0</v>
      </c>
      <c r="CS387" s="192">
        <f t="shared" si="1237"/>
        <v>0</v>
      </c>
      <c r="CT387" s="192">
        <f t="shared" si="1238"/>
        <v>0</v>
      </c>
      <c r="CU387" s="192">
        <f t="shared" si="1239"/>
        <v>0</v>
      </c>
      <c r="CV387" s="192">
        <f t="shared" si="1240"/>
        <v>0</v>
      </c>
      <c r="CW387" s="192">
        <f t="shared" si="1241"/>
        <v>0</v>
      </c>
      <c r="CX387" s="192">
        <f t="shared" si="1242"/>
        <v>0</v>
      </c>
      <c r="CY387" s="192">
        <f t="shared" si="1243"/>
        <v>0</v>
      </c>
      <c r="CZ387" s="192">
        <f t="shared" si="1244"/>
        <v>0</v>
      </c>
      <c r="DA387" s="192">
        <f t="shared" si="1245"/>
        <v>0</v>
      </c>
      <c r="DB387" s="192">
        <f t="shared" si="1246"/>
        <v>0</v>
      </c>
      <c r="DC387" s="192">
        <f t="shared" si="1247"/>
        <v>0</v>
      </c>
      <c r="DD387" s="192">
        <f t="shared" si="1248"/>
        <v>0</v>
      </c>
      <c r="DE387" s="192">
        <f t="shared" si="1249"/>
        <v>0</v>
      </c>
      <c r="DF387" s="192">
        <f t="shared" si="1250"/>
        <v>0</v>
      </c>
      <c r="DG387" s="192">
        <f t="shared" si="1251"/>
        <v>0</v>
      </c>
      <c r="DH387" s="192">
        <f t="shared" si="1252"/>
        <v>0</v>
      </c>
      <c r="DI387" s="192">
        <f t="shared" si="1253"/>
        <v>0</v>
      </c>
      <c r="DJ387" s="192">
        <f t="shared" si="1254"/>
        <v>0</v>
      </c>
      <c r="DK387" s="192">
        <f t="shared" si="1255"/>
        <v>0</v>
      </c>
      <c r="DL387" s="192">
        <f t="shared" si="1256"/>
        <v>0</v>
      </c>
      <c r="DM387" s="192">
        <f t="shared" si="1257"/>
        <v>0</v>
      </c>
      <c r="DN387" s="192">
        <f t="shared" si="1258"/>
        <v>0</v>
      </c>
      <c r="DO387" s="192">
        <f t="shared" si="1259"/>
        <v>0</v>
      </c>
      <c r="DP387" s="192">
        <f t="shared" si="1260"/>
        <v>0</v>
      </c>
      <c r="DQ387" s="192">
        <f t="shared" si="1261"/>
        <v>0</v>
      </c>
      <c r="DR387" s="192">
        <f t="shared" si="1262"/>
        <v>0</v>
      </c>
      <c r="DS387" s="192">
        <f t="shared" si="1263"/>
        <v>0</v>
      </c>
      <c r="DT387" s="192">
        <f t="shared" si="1264"/>
        <v>0</v>
      </c>
      <c r="DU387" s="192">
        <f t="shared" si="1265"/>
        <v>0</v>
      </c>
      <c r="DV387" s="193">
        <f t="shared" si="1266"/>
        <v>0</v>
      </c>
      <c r="DW387" s="193">
        <f t="shared" si="1267"/>
        <v>0</v>
      </c>
      <c r="DX387" s="193">
        <f t="shared" si="1268"/>
        <v>0</v>
      </c>
      <c r="DY387" s="193">
        <f t="shared" si="1269"/>
        <v>0</v>
      </c>
      <c r="DZ387" s="193">
        <f t="shared" si="1270"/>
        <v>0</v>
      </c>
      <c r="EA387" s="192">
        <f t="shared" si="1271"/>
        <v>0</v>
      </c>
      <c r="EB387" s="192">
        <f t="shared" si="1272"/>
        <v>0</v>
      </c>
      <c r="EC387" s="192">
        <f t="shared" si="1273"/>
        <v>0</v>
      </c>
      <c r="ED387" s="192">
        <f t="shared" si="1274"/>
        <v>0</v>
      </c>
      <c r="EE387" s="192">
        <f t="shared" si="1275"/>
        <v>0</v>
      </c>
      <c r="EF387" s="192">
        <f t="shared" si="1276"/>
        <v>0</v>
      </c>
      <c r="EG387" s="192">
        <f t="shared" si="1277"/>
        <v>0</v>
      </c>
      <c r="EH387" s="192">
        <f t="shared" si="1278"/>
        <v>0</v>
      </c>
      <c r="EI387" s="192">
        <f t="shared" si="1279"/>
        <v>0</v>
      </c>
      <c r="EJ387" s="192">
        <f t="shared" si="1280"/>
        <v>0</v>
      </c>
      <c r="EK387" s="192">
        <f t="shared" si="1281"/>
        <v>0</v>
      </c>
      <c r="EL387" s="192">
        <f t="shared" si="1282"/>
        <v>0</v>
      </c>
      <c r="EM387" s="192">
        <f t="shared" si="1283"/>
        <v>0</v>
      </c>
      <c r="EN387" s="192">
        <f t="shared" si="1284"/>
        <v>0</v>
      </c>
      <c r="EO387" s="192">
        <f t="shared" si="1285"/>
        <v>0</v>
      </c>
      <c r="EP387" s="192">
        <f t="shared" si="1286"/>
        <v>0</v>
      </c>
      <c r="EQ387" s="192">
        <f t="shared" si="1287"/>
        <v>0</v>
      </c>
      <c r="ER387" s="192">
        <f t="shared" si="1288"/>
        <v>0</v>
      </c>
      <c r="ES387" s="192">
        <f t="shared" si="1289"/>
        <v>0</v>
      </c>
      <c r="ET387" s="192">
        <f t="shared" si="1290"/>
        <v>0</v>
      </c>
      <c r="EU387" s="192">
        <f t="shared" si="1291"/>
        <v>0</v>
      </c>
      <c r="EV387" s="192">
        <f t="shared" si="1292"/>
        <v>0</v>
      </c>
      <c r="EW387" s="192">
        <f t="shared" si="1293"/>
        <v>0</v>
      </c>
      <c r="EX387" s="192">
        <f t="shared" si="1294"/>
        <v>0</v>
      </c>
      <c r="EY387" s="192">
        <f t="shared" si="1295"/>
        <v>0</v>
      </c>
      <c r="EZ387" s="192">
        <f t="shared" si="1296"/>
        <v>0</v>
      </c>
      <c r="FA387" s="192">
        <f t="shared" si="1297"/>
        <v>0</v>
      </c>
      <c r="FB387" s="192">
        <f t="shared" si="1298"/>
        <v>0</v>
      </c>
      <c r="FC387" s="192">
        <f t="shared" si="1299"/>
        <v>0</v>
      </c>
      <c r="FD387" s="192">
        <f t="shared" si="1300"/>
        <v>0</v>
      </c>
      <c r="FE387" s="192">
        <f t="shared" si="1301"/>
        <v>0</v>
      </c>
      <c r="FF387" s="192">
        <f t="shared" si="1302"/>
        <v>0</v>
      </c>
      <c r="FG387" s="192">
        <f t="shared" si="1303"/>
        <v>0</v>
      </c>
      <c r="FH387" s="192">
        <f t="shared" si="1304"/>
        <v>0</v>
      </c>
      <c r="FI387" s="192">
        <f t="shared" si="1305"/>
        <v>0</v>
      </c>
      <c r="FJ387" s="192">
        <f t="shared" si="1306"/>
        <v>0</v>
      </c>
      <c r="FK387" s="192">
        <f t="shared" si="1307"/>
        <v>0</v>
      </c>
      <c r="FL387" s="192">
        <f t="shared" si="1308"/>
        <v>0</v>
      </c>
      <c r="FM387" s="192">
        <f t="shared" si="1309"/>
        <v>0</v>
      </c>
      <c r="FN387" s="192">
        <f t="shared" si="1310"/>
        <v>0</v>
      </c>
      <c r="FO387" s="192">
        <f t="shared" si="1311"/>
        <v>0</v>
      </c>
      <c r="FP387" s="192">
        <f t="shared" si="1312"/>
        <v>0</v>
      </c>
      <c r="FQ387" s="192">
        <f t="shared" si="1313"/>
        <v>0</v>
      </c>
      <c r="FR387" s="192">
        <f t="shared" si="1314"/>
        <v>0</v>
      </c>
      <c r="FS387" s="192">
        <f t="shared" si="1315"/>
        <v>0</v>
      </c>
      <c r="FT387" s="192">
        <f t="shared" si="1316"/>
        <v>0</v>
      </c>
      <c r="FU387" s="192">
        <f t="shared" si="1317"/>
        <v>0</v>
      </c>
      <c r="FV387" s="192">
        <f t="shared" si="1318"/>
        <v>0</v>
      </c>
      <c r="FW387" s="192">
        <f t="shared" si="1319"/>
        <v>0</v>
      </c>
      <c r="FX387" s="192">
        <f t="shared" si="1320"/>
        <v>0</v>
      </c>
      <c r="FY387" s="192">
        <f t="shared" si="1321"/>
        <v>0</v>
      </c>
      <c r="FZ387" s="192">
        <f t="shared" si="1322"/>
        <v>0</v>
      </c>
      <c r="GA387" s="192">
        <f t="shared" si="1323"/>
        <v>0</v>
      </c>
      <c r="GB387" s="192">
        <f t="shared" si="1324"/>
        <v>0</v>
      </c>
      <c r="GC387" s="192">
        <f t="shared" si="1325"/>
        <v>0</v>
      </c>
      <c r="GD387" s="192">
        <f t="shared" si="1326"/>
        <v>0</v>
      </c>
      <c r="GE387" s="192">
        <f t="shared" si="1327"/>
        <v>0</v>
      </c>
      <c r="GF387" s="192">
        <f t="shared" si="1328"/>
        <v>0</v>
      </c>
      <c r="GG387" s="192">
        <f t="shared" si="1329"/>
        <v>0</v>
      </c>
      <c r="GH387" s="192">
        <f t="shared" si="1330"/>
        <v>0</v>
      </c>
      <c r="GI387" s="192">
        <f t="shared" si="1331"/>
        <v>0</v>
      </c>
      <c r="GJ387" s="192">
        <f t="shared" si="1332"/>
        <v>0</v>
      </c>
      <c r="GK387" s="192">
        <f t="shared" si="1333"/>
        <v>0</v>
      </c>
      <c r="GL387" s="192">
        <f t="shared" si="1334"/>
        <v>0</v>
      </c>
      <c r="GM387" s="192">
        <f t="shared" si="1335"/>
        <v>0</v>
      </c>
      <c r="GN387" s="192">
        <f t="shared" si="1336"/>
        <v>0</v>
      </c>
      <c r="GO387" s="192">
        <f t="shared" si="1337"/>
        <v>0</v>
      </c>
      <c r="GP387" s="192">
        <f t="shared" si="1338"/>
        <v>0</v>
      </c>
      <c r="GQ387" s="192">
        <f t="shared" si="1339"/>
        <v>0</v>
      </c>
      <c r="GR387" s="192">
        <f t="shared" si="1340"/>
        <v>0</v>
      </c>
      <c r="GS387" s="192">
        <f t="shared" si="1341"/>
        <v>0</v>
      </c>
      <c r="GT387" s="192">
        <f t="shared" si="1342"/>
        <v>0</v>
      </c>
      <c r="GU387" s="192">
        <f t="shared" si="1343"/>
        <v>0</v>
      </c>
      <c r="GV387" s="192">
        <f t="shared" si="1344"/>
        <v>0</v>
      </c>
      <c r="GW387" s="192">
        <f t="shared" si="1345"/>
        <v>0</v>
      </c>
      <c r="GX387" s="192">
        <f t="shared" si="1346"/>
        <v>0</v>
      </c>
      <c r="GY387" s="192">
        <f t="shared" si="1347"/>
        <v>0</v>
      </c>
      <c r="GZ387" s="192">
        <f t="shared" si="1348"/>
        <v>0</v>
      </c>
      <c r="HA387" s="192">
        <f t="shared" si="1349"/>
        <v>0</v>
      </c>
      <c r="HB387" s="192">
        <f t="shared" si="1350"/>
        <v>0</v>
      </c>
      <c r="HC387" s="192">
        <f t="shared" si="1351"/>
        <v>0</v>
      </c>
      <c r="HD387" s="192">
        <f t="shared" si="1352"/>
        <v>0</v>
      </c>
      <c r="HE387" s="192">
        <f t="shared" si="1353"/>
        <v>0</v>
      </c>
      <c r="HF387" s="192">
        <f t="shared" si="1354"/>
        <v>0</v>
      </c>
      <c r="HG387" s="192">
        <f t="shared" si="1355"/>
        <v>0</v>
      </c>
      <c r="HH387" s="192">
        <f t="shared" si="1356"/>
        <v>0</v>
      </c>
      <c r="HI387" s="192">
        <f t="shared" si="1357"/>
        <v>0</v>
      </c>
      <c r="HJ387" s="192">
        <f t="shared" si="1358"/>
        <v>0</v>
      </c>
      <c r="HK387" s="192">
        <f t="shared" si="1359"/>
        <v>0</v>
      </c>
      <c r="HL387" s="192">
        <f t="shared" si="1360"/>
        <v>0</v>
      </c>
      <c r="HM387" s="192">
        <f t="shared" si="1361"/>
        <v>0</v>
      </c>
      <c r="HN387" s="194">
        <f t="shared" si="1362"/>
        <v>0</v>
      </c>
      <c r="HO387" s="194">
        <f t="shared" si="1363"/>
        <v>0</v>
      </c>
      <c r="HP387" s="194">
        <f t="shared" si="1364"/>
        <v>0</v>
      </c>
      <c r="HQ387" s="194">
        <f t="shared" si="1365"/>
        <v>0</v>
      </c>
      <c r="HR387" s="194">
        <f t="shared" si="1366"/>
        <v>0</v>
      </c>
      <c r="HS387" s="195" t="str">
        <f t="shared" si="1163"/>
        <v/>
      </c>
      <c r="HT387" s="196">
        <f t="shared" si="1159"/>
        <v>0</v>
      </c>
      <c r="HU387" s="196">
        <f t="shared" si="1160"/>
        <v>0</v>
      </c>
      <c r="HV387" s="197" t="str">
        <f t="shared" si="1164"/>
        <v/>
      </c>
      <c r="HW387" s="197" t="str">
        <f t="shared" si="1367"/>
        <v/>
      </c>
      <c r="HX387" s="197" t="str">
        <f t="shared" si="1368"/>
        <v/>
      </c>
      <c r="HY387" s="195" t="str">
        <f t="shared" si="1165"/>
        <v/>
      </c>
      <c r="HZ387" s="30">
        <f t="shared" si="1161"/>
        <v>0</v>
      </c>
      <c r="IA387" s="198">
        <f t="shared" si="1166"/>
        <v>0</v>
      </c>
      <c r="IB387" s="195"/>
      <c r="IC387" s="195">
        <f t="shared" si="1369"/>
        <v>0</v>
      </c>
      <c r="ID387" s="195">
        <f t="shared" si="1167"/>
        <v>0</v>
      </c>
      <c r="IE387" s="195">
        <f t="shared" si="1370"/>
        <v>0</v>
      </c>
      <c r="IF387" s="195">
        <f t="shared" si="1168"/>
        <v>0</v>
      </c>
      <c r="IG387" s="307">
        <f t="shared" si="1169"/>
        <v>0</v>
      </c>
      <c r="IH387" s="307">
        <f t="shared" si="1170"/>
        <v>0</v>
      </c>
      <c r="II387" s="44">
        <f t="shared" si="1171"/>
        <v>0</v>
      </c>
      <c r="IJ387" s="44">
        <f t="shared" si="1371"/>
        <v>0</v>
      </c>
      <c r="IK387" s="44">
        <f t="shared" si="1372"/>
        <v>0</v>
      </c>
      <c r="IL387" s="44">
        <f t="shared" si="1373"/>
        <v>0</v>
      </c>
      <c r="IM387" s="44">
        <f t="shared" si="1374"/>
        <v>0</v>
      </c>
      <c r="IN387" s="44">
        <f t="shared" si="1375"/>
        <v>0</v>
      </c>
      <c r="IO387" s="44">
        <f t="shared" si="1376"/>
        <v>0</v>
      </c>
    </row>
    <row r="388" spans="1:249" ht="18" customHeight="1">
      <c r="A388" s="188">
        <v>382</v>
      </c>
      <c r="B388" s="326"/>
      <c r="C388" s="289"/>
      <c r="D388" s="199"/>
      <c r="E388" s="189"/>
      <c r="F388" s="189"/>
      <c r="G388" s="190"/>
      <c r="H388" s="190"/>
      <c r="I388" s="272"/>
      <c r="J388" s="207"/>
      <c r="K388" s="214" t="str">
        <f t="shared" si="1172"/>
        <v/>
      </c>
      <c r="L388" s="200" t="str">
        <f t="shared" si="1173"/>
        <v/>
      </c>
      <c r="M388" s="200" t="str">
        <f t="shared" si="1174"/>
        <v/>
      </c>
      <c r="N388" s="209" t="str">
        <f t="shared" si="1162"/>
        <v/>
      </c>
      <c r="O388" s="208" t="str">
        <f>IFERROR(IF(D388="","",IF(K388="","",IF(I388="","",IF(F388="F",VLOOKUP(K388,F!A:G,2,0),IF(F388="M",VLOOKUP(K388,M!A:G,2,0),""))))),0)</f>
        <v/>
      </c>
      <c r="P388" s="191" t="str">
        <f>IFERROR(IF(D388="","",IF(K388="","",IF(I388="","",IF(F388="F",VLOOKUP(K388,F!A:G,3,0),IF(F388="M",VLOOKUP(K388,M!A:G,3,0),""))))),0)</f>
        <v/>
      </c>
      <c r="Q388" s="191" t="str">
        <f>IFERROR(IF(D388="","",IF(K388="","",IF(I388="","",IF(F388="F",VLOOKUP(K388,F!A:G,4,0),IF(F388="M",VLOOKUP(K388,M!A:G,4,0),""))))),0)</f>
        <v/>
      </c>
      <c r="R388" s="191" t="str">
        <f>IFERROR(IF(D388="","",IF(K388="","",IF(I388="","",IF(F388="F",VLOOKUP(K388,F!A:G,5,0),IF(F388="M",VLOOKUP(K388,M!A:G,5,0),""))))),0)</f>
        <v/>
      </c>
      <c r="S388" s="191" t="str">
        <f>IFERROR(IF(D388="","",IF(K388="","",IF(I388="","",IF(F388="F",VLOOKUP(K388,F!A:G,6,0),IF(F388="M",VLOOKUP(K388,M!A:G,6,0),""))))),0)</f>
        <v/>
      </c>
      <c r="T388" s="191" t="str">
        <f>IFERROR(IF(D388="","",IF(K388="","",IF(I388="","",IF(F388="F",VLOOKUP(K388,F!A:G,7,0),IF(F388="M",VLOOKUP(K388,M!A:G,7,0),""))))),0)</f>
        <v/>
      </c>
      <c r="U388" s="191" t="str">
        <f>IFERROR(IF(D388="","",IF(K388="","",IF(J388="","",IF(F388="F",VLOOKUP(K388,F!A:M,8,0),IF(F388="M",VLOOKUP(K388,M!A:M,8,0),""))))),0)</f>
        <v/>
      </c>
      <c r="V388" s="191" t="str">
        <f>IFERROR(IF(D388="","",IF(K388="","",IF(J388="","",IF(F388="F",VLOOKUP(K388,F!A:M,9,0),IF(F388="M",VLOOKUP(K388,M!A:M,9,0),""))))),0)</f>
        <v/>
      </c>
      <c r="W388" s="191" t="str">
        <f>IFERROR(IF(D388="","",IF(K388="","",IF(J388="","",IF(F388="F",VLOOKUP(K388,F!A:M,10,0),IF(F388="M",VLOOKUP(K388,M!A:M,10,0),""))))),0)</f>
        <v/>
      </c>
      <c r="X388" s="191" t="str">
        <f>IFERROR(IF(D388="","",IF(K388="","",IF(J388="","",IF(F388="F",VLOOKUP(K388,F!A:M,11,0),IF(F388="M",VLOOKUP(K388,M!A:M,11,0),""))))),0)</f>
        <v/>
      </c>
      <c r="Y388" s="191" t="str">
        <f>IFERROR(IF(D388="","",IF(K388="","",IF(J388="","",IF(F388="F",VLOOKUP(K388,F!A:M,12,0),IF(F388="M",VLOOKUP(K388,M!A:M,12,0),""))))),0)</f>
        <v/>
      </c>
      <c r="Z388" s="191" t="str">
        <f>IFERROR(IF(D388="","",IF(K388="","",IF(J388="","",IF(F388="F",VLOOKUP(K388,F!A:M,13,0),IF(F388="M",VLOOKUP(K388,M!A:M,13,0),""))))),0)</f>
        <v/>
      </c>
      <c r="AA388" s="191" t="str">
        <f>IFERROR(IF(D388="","",IF(F388="","",IF(J388="","",IF(K388="","",IF(AND(K388&gt;23,K388&lt;=60),IF(F388="F",VLOOKUP(MROUND(HZ388,0.5),'F-Weight for Length'!K:S,2,0),VLOOKUP(MROUND(HZ388,0.5),'M-Weight for Length'!K:S,2,0)),IF(K388&gt;60,IF(F388="F",VLOOKUP(K388,'F-Weight for Length'!U:AC,2,0),VLOOKUP(K388,'M-Weight for Length'!U:AC,2,0)),IF(F388="F",VLOOKUP(MROUND(HZ388,0.5),'F-Weight for Length'!A:I,2,0),VLOOKUP(MROUND(HZ388,0.5),'M-Weight for Length'!A:I,2,0)))))))),0)</f>
        <v/>
      </c>
      <c r="AB388" s="191" t="str">
        <f>IFERROR(IF(D388="","",IF(F388="","",IF(J388="","",IF(K388="","",IF(AND(K388&gt;23,K388&lt;=60),IF(F388="F",VLOOKUP(MROUND(HZ388,0.5),'F-Weight for Length'!K:S,3,0),VLOOKUP(MROUND(HZ388,0.5),'M-Weight for Length'!K:S,3,0)),IF(K388&gt;60,IF(F388="F",VLOOKUP(K388,'F-Weight for Length'!U:AC,3,0),VLOOKUP(K388,'M-Weight for Length'!U:AC,3,0)),IF(F388="F",VLOOKUP(MROUND(HZ388,0.5),'F-Weight for Length'!A:I,3,0),VLOOKUP(MROUND(HZ388,0.5),'M-Weight for Length'!A:I,3,0)))))))),0)</f>
        <v/>
      </c>
      <c r="AC388" s="191" t="str">
        <f>IFERROR(IF(D388="","",IF(F388="","",IF(J388="","",IF(K388="","",IF(AND(K388&gt;23,K388&lt;=60),IF(F388="F",VLOOKUP(MROUND(HZ388,0.5),'F-Weight for Length'!K:S,4,0),VLOOKUP(MROUND(HZ388,0.5),'M-Weight for Length'!K:S,4,0)),IF(K388&gt;60,IF(F388="F",VLOOKUP(K388,'F-Weight for Length'!U:AC,4,0),VLOOKUP(K388,'M-Weight for Length'!U:AC,4,0)),IF(F388="F",VLOOKUP(MROUND(HZ388,0.5),'F-Weight for Length'!A:I,4,0),VLOOKUP(MROUND(HZ388,0.5),'M-Weight for Length'!A:I,4,0)))))))),0)</f>
        <v/>
      </c>
      <c r="AD388" s="191" t="str">
        <f>IFERROR(IF(D388="","",IF(F388="","",IF(J388="","",IF(K388="","",IF(AND(K388&gt;23,K388&lt;=60),IF(F388="F",VLOOKUP(MROUND(HZ388,0.5),'F-Weight for Length'!K:S,5,0),VLOOKUP(MROUND(HZ388,0.5),'M-Weight for Length'!K:S,5,0)),IF(K388&gt;60,IF(F388="F",VLOOKUP(K388,'F-Weight for Length'!U:AC,5,0),VLOOKUP(K388,'M-Weight for Length'!U:AC,5,0)),IF(F388="F",VLOOKUP(MROUND(HZ388,0.5),'F-Weight for Length'!A:I,5,0),VLOOKUP(MROUND(HZ388,0.5),'M-Weight for Length'!A:I,5,0)))))))),0)</f>
        <v/>
      </c>
      <c r="AE388" s="191" t="str">
        <f>IFERROR(IF(D388="","",IF(F388="","",IF(J388="","",IF(K388="","",IF(AND(K388&gt;23,K388&lt;=60),IF(F388="F",VLOOKUP(MROUND(HZ388,0.5),'F-Weight for Length'!K:S,6,0),VLOOKUP(MROUND(HZ388,0.5),'M-Weight for Length'!K:S,6,0)),IF(K388&gt;60,IF(F388="F",VLOOKUP(K388,'F-Weight for Length'!U:AC,6,0),VLOOKUP(K388,'M-Weight for Length'!U:AC,6,0)),IF(F388="F",VLOOKUP(MROUND(HZ388,0.5),'F-Weight for Length'!A:I,6,0),VLOOKUP(MROUND(HZ388,0.5),'M-Weight for Length'!A:I,6,0)))))))),0)</f>
        <v/>
      </c>
      <c r="AF388" s="191" t="str">
        <f>IFERROR(IF(D388="","",IF(F388="","",IF(J388="","",IF(K388="","",IF(AND(K388&gt;23,K388&lt;=60),IF(F388="F",VLOOKUP(MROUND(HZ388,0.5),'F-Weight for Length'!K:S,7,0),VLOOKUP(MROUND(HZ388,0.5),'M-Weight for Length'!K:S,7,0)),IF(K388&gt;60,IF(F388="F",VLOOKUP(K388,'F-Weight for Length'!U:AC,7,0),VLOOKUP(K388,'M-Weight for Length'!U:AC,7,0)),IF(F388="F",VLOOKUP(MROUND(HZ388,0.5),'F-Weight for Length'!A:I,7,0),VLOOKUP(MROUND(HZ388,0.5),'M-Weight for Length'!A:I,7,0)))))))),0)</f>
        <v/>
      </c>
      <c r="AG388" s="191" t="str">
        <f>IFERROR(IF(D388="","",IF(F388="","",IF(J388="","",IF(K388="","",IF(AND(K388&gt;23,K388&lt;=60),IF(F388="F",VLOOKUP(MROUND(HZ388,0.5),'F-Weight for Length'!K:S,8,0),VLOOKUP(MROUND(HZ388,0.5),'M-Weight for Length'!K:S,8,0)),IF(K388&gt;60,IF(F388="F",VLOOKUP(K388,'F-Weight for Length'!U:AC,8,0),VLOOKUP(K388,'M-Weight for Length'!U:AC,8,0)),IF(F388="F",VLOOKUP(MROUND(HZ388,0.5),'F-Weight for Length'!A:I,8,0),VLOOKUP(MROUND(HZ388,0.5),'M-Weight for Length'!A:I,8,0)))))))),0)</f>
        <v/>
      </c>
      <c r="AH388" s="191" t="str">
        <f>IFERROR(IF(D388="","",IF(F388="","",IF(J388="","",IF(K388="","",IF(AND(K388&gt;23,K388&lt;=60),IF(F388="F",VLOOKUP(MROUND(HZ388,0.5),'F-Weight for Length'!K:S,9,0),VLOOKUP(MROUND(HZ388,0.5),'M-Weight for Length'!K:S,9,0)),IF(K388&gt;60,IF(F388="F",VLOOKUP(K388,'F-Weight for Length'!U:AC,9,0),VLOOKUP(K388,'M-Weight for Length'!U:AC,9,0)),IF(F388="F",VLOOKUP(MROUND(HZ388,0.5),'F-Weight for Length'!A:I,9,0),VLOOKUP(MROUND(HZ388,0.5),'M-Weight for Length'!A:I,9,0)))))))),0)</f>
        <v/>
      </c>
      <c r="AI388" s="192">
        <f t="shared" si="1175"/>
        <v>0</v>
      </c>
      <c r="AJ388" s="192">
        <f t="shared" si="1176"/>
        <v>0</v>
      </c>
      <c r="AK388" s="192">
        <f t="shared" si="1177"/>
        <v>0</v>
      </c>
      <c r="AL388" s="192">
        <f t="shared" si="1178"/>
        <v>0</v>
      </c>
      <c r="AM388" s="192">
        <f t="shared" si="1179"/>
        <v>0</v>
      </c>
      <c r="AN388" s="192">
        <f t="shared" si="1180"/>
        <v>0</v>
      </c>
      <c r="AO388" s="192">
        <f t="shared" si="1181"/>
        <v>0</v>
      </c>
      <c r="AP388" s="192">
        <f t="shared" si="1182"/>
        <v>0</v>
      </c>
      <c r="AQ388" s="192">
        <f t="shared" si="1183"/>
        <v>0</v>
      </c>
      <c r="AR388" s="192">
        <f t="shared" si="1184"/>
        <v>0</v>
      </c>
      <c r="AS388" s="192">
        <f t="shared" si="1185"/>
        <v>0</v>
      </c>
      <c r="AT388" s="192">
        <f t="shared" si="1186"/>
        <v>0</v>
      </c>
      <c r="AU388" s="192">
        <f t="shared" si="1187"/>
        <v>0</v>
      </c>
      <c r="AV388" s="192">
        <f t="shared" si="1188"/>
        <v>0</v>
      </c>
      <c r="AW388" s="192">
        <f t="shared" si="1189"/>
        <v>0</v>
      </c>
      <c r="AX388" s="192">
        <f t="shared" si="1190"/>
        <v>0</v>
      </c>
      <c r="AY388" s="192">
        <f t="shared" si="1191"/>
        <v>0</v>
      </c>
      <c r="AZ388" s="192">
        <f t="shared" si="1192"/>
        <v>0</v>
      </c>
      <c r="BA388" s="192">
        <f t="shared" si="1193"/>
        <v>0</v>
      </c>
      <c r="BB388" s="192">
        <f t="shared" si="1194"/>
        <v>0</v>
      </c>
      <c r="BC388" s="192">
        <f t="shared" si="1195"/>
        <v>0</v>
      </c>
      <c r="BD388" s="192">
        <f t="shared" si="1196"/>
        <v>0</v>
      </c>
      <c r="BE388" s="192">
        <f t="shared" si="1197"/>
        <v>0</v>
      </c>
      <c r="BF388" s="192">
        <f t="shared" si="1198"/>
        <v>0</v>
      </c>
      <c r="BG388" s="192">
        <f t="shared" si="1199"/>
        <v>0</v>
      </c>
      <c r="BH388" s="192">
        <f t="shared" si="1200"/>
        <v>0</v>
      </c>
      <c r="BI388" s="192">
        <f t="shared" si="1201"/>
        <v>0</v>
      </c>
      <c r="BJ388" s="192">
        <f t="shared" si="1202"/>
        <v>0</v>
      </c>
      <c r="BK388" s="192">
        <f t="shared" si="1203"/>
        <v>0</v>
      </c>
      <c r="BL388" s="192">
        <f t="shared" si="1204"/>
        <v>0</v>
      </c>
      <c r="BM388" s="192">
        <f t="shared" si="1205"/>
        <v>0</v>
      </c>
      <c r="BN388" s="192">
        <f t="shared" si="1206"/>
        <v>0</v>
      </c>
      <c r="BO388" s="192">
        <f t="shared" si="1207"/>
        <v>0</v>
      </c>
      <c r="BP388" s="192">
        <f t="shared" si="1208"/>
        <v>0</v>
      </c>
      <c r="BQ388" s="192">
        <f t="shared" si="1209"/>
        <v>0</v>
      </c>
      <c r="BR388" s="192">
        <f t="shared" si="1210"/>
        <v>0</v>
      </c>
      <c r="BS388" s="192">
        <f t="shared" si="1211"/>
        <v>0</v>
      </c>
      <c r="BT388" s="192">
        <f t="shared" si="1212"/>
        <v>0</v>
      </c>
      <c r="BU388" s="192">
        <f t="shared" si="1213"/>
        <v>0</v>
      </c>
      <c r="BV388" s="192">
        <f t="shared" si="1214"/>
        <v>0</v>
      </c>
      <c r="BW388" s="192">
        <f t="shared" si="1215"/>
        <v>0</v>
      </c>
      <c r="BX388" s="192">
        <f t="shared" si="1216"/>
        <v>0</v>
      </c>
      <c r="BY388" s="192">
        <f t="shared" si="1217"/>
        <v>0</v>
      </c>
      <c r="BZ388" s="192">
        <f t="shared" si="1218"/>
        <v>0</v>
      </c>
      <c r="CA388" s="192">
        <f t="shared" si="1219"/>
        <v>0</v>
      </c>
      <c r="CB388" s="192">
        <f t="shared" si="1220"/>
        <v>0</v>
      </c>
      <c r="CC388" s="192">
        <f t="shared" si="1221"/>
        <v>0</v>
      </c>
      <c r="CD388" s="192">
        <f t="shared" si="1222"/>
        <v>0</v>
      </c>
      <c r="CE388" s="192">
        <f t="shared" si="1223"/>
        <v>0</v>
      </c>
      <c r="CF388" s="192">
        <f t="shared" si="1224"/>
        <v>0</v>
      </c>
      <c r="CG388" s="192">
        <f t="shared" si="1225"/>
        <v>0</v>
      </c>
      <c r="CH388" s="192">
        <f t="shared" si="1226"/>
        <v>0</v>
      </c>
      <c r="CI388" s="192">
        <f t="shared" si="1227"/>
        <v>0</v>
      </c>
      <c r="CJ388" s="192">
        <f t="shared" si="1228"/>
        <v>0</v>
      </c>
      <c r="CK388" s="192">
        <f t="shared" si="1229"/>
        <v>0</v>
      </c>
      <c r="CL388" s="192">
        <f t="shared" si="1230"/>
        <v>0</v>
      </c>
      <c r="CM388" s="192">
        <f t="shared" si="1231"/>
        <v>0</v>
      </c>
      <c r="CN388" s="192">
        <f t="shared" si="1232"/>
        <v>0</v>
      </c>
      <c r="CO388" s="192">
        <f t="shared" si="1233"/>
        <v>0</v>
      </c>
      <c r="CP388" s="192">
        <f t="shared" si="1234"/>
        <v>0</v>
      </c>
      <c r="CQ388" s="192">
        <f t="shared" si="1235"/>
        <v>0</v>
      </c>
      <c r="CR388" s="192">
        <f t="shared" si="1236"/>
        <v>0</v>
      </c>
      <c r="CS388" s="192">
        <f t="shared" si="1237"/>
        <v>0</v>
      </c>
      <c r="CT388" s="192">
        <f t="shared" si="1238"/>
        <v>0</v>
      </c>
      <c r="CU388" s="192">
        <f t="shared" si="1239"/>
        <v>0</v>
      </c>
      <c r="CV388" s="192">
        <f t="shared" si="1240"/>
        <v>0</v>
      </c>
      <c r="CW388" s="192">
        <f t="shared" si="1241"/>
        <v>0</v>
      </c>
      <c r="CX388" s="192">
        <f t="shared" si="1242"/>
        <v>0</v>
      </c>
      <c r="CY388" s="192">
        <f t="shared" si="1243"/>
        <v>0</v>
      </c>
      <c r="CZ388" s="192">
        <f t="shared" si="1244"/>
        <v>0</v>
      </c>
      <c r="DA388" s="192">
        <f t="shared" si="1245"/>
        <v>0</v>
      </c>
      <c r="DB388" s="192">
        <f t="shared" si="1246"/>
        <v>0</v>
      </c>
      <c r="DC388" s="192">
        <f t="shared" si="1247"/>
        <v>0</v>
      </c>
      <c r="DD388" s="192">
        <f t="shared" si="1248"/>
        <v>0</v>
      </c>
      <c r="DE388" s="192">
        <f t="shared" si="1249"/>
        <v>0</v>
      </c>
      <c r="DF388" s="192">
        <f t="shared" si="1250"/>
        <v>0</v>
      </c>
      <c r="DG388" s="192">
        <f t="shared" si="1251"/>
        <v>0</v>
      </c>
      <c r="DH388" s="192">
        <f t="shared" si="1252"/>
        <v>0</v>
      </c>
      <c r="DI388" s="192">
        <f t="shared" si="1253"/>
        <v>0</v>
      </c>
      <c r="DJ388" s="192">
        <f t="shared" si="1254"/>
        <v>0</v>
      </c>
      <c r="DK388" s="192">
        <f t="shared" si="1255"/>
        <v>0</v>
      </c>
      <c r="DL388" s="192">
        <f t="shared" si="1256"/>
        <v>0</v>
      </c>
      <c r="DM388" s="192">
        <f t="shared" si="1257"/>
        <v>0</v>
      </c>
      <c r="DN388" s="192">
        <f t="shared" si="1258"/>
        <v>0</v>
      </c>
      <c r="DO388" s="192">
        <f t="shared" si="1259"/>
        <v>0</v>
      </c>
      <c r="DP388" s="192">
        <f t="shared" si="1260"/>
        <v>0</v>
      </c>
      <c r="DQ388" s="192">
        <f t="shared" si="1261"/>
        <v>0</v>
      </c>
      <c r="DR388" s="192">
        <f t="shared" si="1262"/>
        <v>0</v>
      </c>
      <c r="DS388" s="192">
        <f t="shared" si="1263"/>
        <v>0</v>
      </c>
      <c r="DT388" s="192">
        <f t="shared" si="1264"/>
        <v>0</v>
      </c>
      <c r="DU388" s="192">
        <f t="shared" si="1265"/>
        <v>0</v>
      </c>
      <c r="DV388" s="193">
        <f t="shared" si="1266"/>
        <v>0</v>
      </c>
      <c r="DW388" s="193">
        <f t="shared" si="1267"/>
        <v>0</v>
      </c>
      <c r="DX388" s="193">
        <f t="shared" si="1268"/>
        <v>0</v>
      </c>
      <c r="DY388" s="193">
        <f t="shared" si="1269"/>
        <v>0</v>
      </c>
      <c r="DZ388" s="193">
        <f t="shared" si="1270"/>
        <v>0</v>
      </c>
      <c r="EA388" s="192">
        <f t="shared" si="1271"/>
        <v>0</v>
      </c>
      <c r="EB388" s="192">
        <f t="shared" si="1272"/>
        <v>0</v>
      </c>
      <c r="EC388" s="192">
        <f t="shared" si="1273"/>
        <v>0</v>
      </c>
      <c r="ED388" s="192">
        <f t="shared" si="1274"/>
        <v>0</v>
      </c>
      <c r="EE388" s="192">
        <f t="shared" si="1275"/>
        <v>0</v>
      </c>
      <c r="EF388" s="192">
        <f t="shared" si="1276"/>
        <v>0</v>
      </c>
      <c r="EG388" s="192">
        <f t="shared" si="1277"/>
        <v>0</v>
      </c>
      <c r="EH388" s="192">
        <f t="shared" si="1278"/>
        <v>0</v>
      </c>
      <c r="EI388" s="192">
        <f t="shared" si="1279"/>
        <v>0</v>
      </c>
      <c r="EJ388" s="192">
        <f t="shared" si="1280"/>
        <v>0</v>
      </c>
      <c r="EK388" s="192">
        <f t="shared" si="1281"/>
        <v>0</v>
      </c>
      <c r="EL388" s="192">
        <f t="shared" si="1282"/>
        <v>0</v>
      </c>
      <c r="EM388" s="192">
        <f t="shared" si="1283"/>
        <v>0</v>
      </c>
      <c r="EN388" s="192">
        <f t="shared" si="1284"/>
        <v>0</v>
      </c>
      <c r="EO388" s="192">
        <f t="shared" si="1285"/>
        <v>0</v>
      </c>
      <c r="EP388" s="192">
        <f t="shared" si="1286"/>
        <v>0</v>
      </c>
      <c r="EQ388" s="192">
        <f t="shared" si="1287"/>
        <v>0</v>
      </c>
      <c r="ER388" s="192">
        <f t="shared" si="1288"/>
        <v>0</v>
      </c>
      <c r="ES388" s="192">
        <f t="shared" si="1289"/>
        <v>0</v>
      </c>
      <c r="ET388" s="192">
        <f t="shared" si="1290"/>
        <v>0</v>
      </c>
      <c r="EU388" s="192">
        <f t="shared" si="1291"/>
        <v>0</v>
      </c>
      <c r="EV388" s="192">
        <f t="shared" si="1292"/>
        <v>0</v>
      </c>
      <c r="EW388" s="192">
        <f t="shared" si="1293"/>
        <v>0</v>
      </c>
      <c r="EX388" s="192">
        <f t="shared" si="1294"/>
        <v>0</v>
      </c>
      <c r="EY388" s="192">
        <f t="shared" si="1295"/>
        <v>0</v>
      </c>
      <c r="EZ388" s="192">
        <f t="shared" si="1296"/>
        <v>0</v>
      </c>
      <c r="FA388" s="192">
        <f t="shared" si="1297"/>
        <v>0</v>
      </c>
      <c r="FB388" s="192">
        <f t="shared" si="1298"/>
        <v>0</v>
      </c>
      <c r="FC388" s="192">
        <f t="shared" si="1299"/>
        <v>0</v>
      </c>
      <c r="FD388" s="192">
        <f t="shared" si="1300"/>
        <v>0</v>
      </c>
      <c r="FE388" s="192">
        <f t="shared" si="1301"/>
        <v>0</v>
      </c>
      <c r="FF388" s="192">
        <f t="shared" si="1302"/>
        <v>0</v>
      </c>
      <c r="FG388" s="192">
        <f t="shared" si="1303"/>
        <v>0</v>
      </c>
      <c r="FH388" s="192">
        <f t="shared" si="1304"/>
        <v>0</v>
      </c>
      <c r="FI388" s="192">
        <f t="shared" si="1305"/>
        <v>0</v>
      </c>
      <c r="FJ388" s="192">
        <f t="shared" si="1306"/>
        <v>0</v>
      </c>
      <c r="FK388" s="192">
        <f t="shared" si="1307"/>
        <v>0</v>
      </c>
      <c r="FL388" s="192">
        <f t="shared" si="1308"/>
        <v>0</v>
      </c>
      <c r="FM388" s="192">
        <f t="shared" si="1309"/>
        <v>0</v>
      </c>
      <c r="FN388" s="192">
        <f t="shared" si="1310"/>
        <v>0</v>
      </c>
      <c r="FO388" s="192">
        <f t="shared" si="1311"/>
        <v>0</v>
      </c>
      <c r="FP388" s="192">
        <f t="shared" si="1312"/>
        <v>0</v>
      </c>
      <c r="FQ388" s="192">
        <f t="shared" si="1313"/>
        <v>0</v>
      </c>
      <c r="FR388" s="192">
        <f t="shared" si="1314"/>
        <v>0</v>
      </c>
      <c r="FS388" s="192">
        <f t="shared" si="1315"/>
        <v>0</v>
      </c>
      <c r="FT388" s="192">
        <f t="shared" si="1316"/>
        <v>0</v>
      </c>
      <c r="FU388" s="192">
        <f t="shared" si="1317"/>
        <v>0</v>
      </c>
      <c r="FV388" s="192">
        <f t="shared" si="1318"/>
        <v>0</v>
      </c>
      <c r="FW388" s="192">
        <f t="shared" si="1319"/>
        <v>0</v>
      </c>
      <c r="FX388" s="192">
        <f t="shared" si="1320"/>
        <v>0</v>
      </c>
      <c r="FY388" s="192">
        <f t="shared" si="1321"/>
        <v>0</v>
      </c>
      <c r="FZ388" s="192">
        <f t="shared" si="1322"/>
        <v>0</v>
      </c>
      <c r="GA388" s="192">
        <f t="shared" si="1323"/>
        <v>0</v>
      </c>
      <c r="GB388" s="192">
        <f t="shared" si="1324"/>
        <v>0</v>
      </c>
      <c r="GC388" s="192">
        <f t="shared" si="1325"/>
        <v>0</v>
      </c>
      <c r="GD388" s="192">
        <f t="shared" si="1326"/>
        <v>0</v>
      </c>
      <c r="GE388" s="192">
        <f t="shared" si="1327"/>
        <v>0</v>
      </c>
      <c r="GF388" s="192">
        <f t="shared" si="1328"/>
        <v>0</v>
      </c>
      <c r="GG388" s="192">
        <f t="shared" si="1329"/>
        <v>0</v>
      </c>
      <c r="GH388" s="192">
        <f t="shared" si="1330"/>
        <v>0</v>
      </c>
      <c r="GI388" s="192">
        <f t="shared" si="1331"/>
        <v>0</v>
      </c>
      <c r="GJ388" s="192">
        <f t="shared" si="1332"/>
        <v>0</v>
      </c>
      <c r="GK388" s="192">
        <f t="shared" si="1333"/>
        <v>0</v>
      </c>
      <c r="GL388" s="192">
        <f t="shared" si="1334"/>
        <v>0</v>
      </c>
      <c r="GM388" s="192">
        <f t="shared" si="1335"/>
        <v>0</v>
      </c>
      <c r="GN388" s="192">
        <f t="shared" si="1336"/>
        <v>0</v>
      </c>
      <c r="GO388" s="192">
        <f t="shared" si="1337"/>
        <v>0</v>
      </c>
      <c r="GP388" s="192">
        <f t="shared" si="1338"/>
        <v>0</v>
      </c>
      <c r="GQ388" s="192">
        <f t="shared" si="1339"/>
        <v>0</v>
      </c>
      <c r="GR388" s="192">
        <f t="shared" si="1340"/>
        <v>0</v>
      </c>
      <c r="GS388" s="192">
        <f t="shared" si="1341"/>
        <v>0</v>
      </c>
      <c r="GT388" s="192">
        <f t="shared" si="1342"/>
        <v>0</v>
      </c>
      <c r="GU388" s="192">
        <f t="shared" si="1343"/>
        <v>0</v>
      </c>
      <c r="GV388" s="192">
        <f t="shared" si="1344"/>
        <v>0</v>
      </c>
      <c r="GW388" s="192">
        <f t="shared" si="1345"/>
        <v>0</v>
      </c>
      <c r="GX388" s="192">
        <f t="shared" si="1346"/>
        <v>0</v>
      </c>
      <c r="GY388" s="192">
        <f t="shared" si="1347"/>
        <v>0</v>
      </c>
      <c r="GZ388" s="192">
        <f t="shared" si="1348"/>
        <v>0</v>
      </c>
      <c r="HA388" s="192">
        <f t="shared" si="1349"/>
        <v>0</v>
      </c>
      <c r="HB388" s="192">
        <f t="shared" si="1350"/>
        <v>0</v>
      </c>
      <c r="HC388" s="192">
        <f t="shared" si="1351"/>
        <v>0</v>
      </c>
      <c r="HD388" s="192">
        <f t="shared" si="1352"/>
        <v>0</v>
      </c>
      <c r="HE388" s="192">
        <f t="shared" si="1353"/>
        <v>0</v>
      </c>
      <c r="HF388" s="192">
        <f t="shared" si="1354"/>
        <v>0</v>
      </c>
      <c r="HG388" s="192">
        <f t="shared" si="1355"/>
        <v>0</v>
      </c>
      <c r="HH388" s="192">
        <f t="shared" si="1356"/>
        <v>0</v>
      </c>
      <c r="HI388" s="192">
        <f t="shared" si="1357"/>
        <v>0</v>
      </c>
      <c r="HJ388" s="192">
        <f t="shared" si="1358"/>
        <v>0</v>
      </c>
      <c r="HK388" s="192">
        <f t="shared" si="1359"/>
        <v>0</v>
      </c>
      <c r="HL388" s="192">
        <f t="shared" si="1360"/>
        <v>0</v>
      </c>
      <c r="HM388" s="192">
        <f t="shared" si="1361"/>
        <v>0</v>
      </c>
      <c r="HN388" s="194">
        <f t="shared" si="1362"/>
        <v>0</v>
      </c>
      <c r="HO388" s="194">
        <f t="shared" si="1363"/>
        <v>0</v>
      </c>
      <c r="HP388" s="194">
        <f t="shared" si="1364"/>
        <v>0</v>
      </c>
      <c r="HQ388" s="194">
        <f t="shared" si="1365"/>
        <v>0</v>
      </c>
      <c r="HR388" s="194">
        <f t="shared" si="1366"/>
        <v>0</v>
      </c>
      <c r="HS388" s="195" t="str">
        <f t="shared" si="1163"/>
        <v/>
      </c>
      <c r="HT388" s="196">
        <f t="shared" si="1159"/>
        <v>0</v>
      </c>
      <c r="HU388" s="196">
        <f t="shared" si="1160"/>
        <v>0</v>
      </c>
      <c r="HV388" s="197" t="str">
        <f t="shared" si="1164"/>
        <v/>
      </c>
      <c r="HW388" s="197" t="str">
        <f t="shared" si="1367"/>
        <v/>
      </c>
      <c r="HX388" s="197" t="str">
        <f t="shared" si="1368"/>
        <v/>
      </c>
      <c r="HY388" s="195" t="str">
        <f t="shared" si="1165"/>
        <v/>
      </c>
      <c r="HZ388" s="30">
        <f t="shared" si="1161"/>
        <v>0</v>
      </c>
      <c r="IA388" s="198">
        <f t="shared" si="1166"/>
        <v>0</v>
      </c>
      <c r="IB388" s="195"/>
      <c r="IC388" s="195">
        <f t="shared" si="1369"/>
        <v>0</v>
      </c>
      <c r="ID388" s="195">
        <f t="shared" si="1167"/>
        <v>0</v>
      </c>
      <c r="IE388" s="195">
        <f t="shared" si="1370"/>
        <v>0</v>
      </c>
      <c r="IF388" s="195">
        <f t="shared" si="1168"/>
        <v>0</v>
      </c>
      <c r="IG388" s="307">
        <f t="shared" si="1169"/>
        <v>0</v>
      </c>
      <c r="IH388" s="307">
        <f t="shared" si="1170"/>
        <v>0</v>
      </c>
      <c r="II388" s="44">
        <f t="shared" si="1171"/>
        <v>0</v>
      </c>
      <c r="IJ388" s="44">
        <f t="shared" si="1371"/>
        <v>0</v>
      </c>
      <c r="IK388" s="44">
        <f t="shared" si="1372"/>
        <v>0</v>
      </c>
      <c r="IL388" s="44">
        <f t="shared" si="1373"/>
        <v>0</v>
      </c>
      <c r="IM388" s="44">
        <f t="shared" si="1374"/>
        <v>0</v>
      </c>
      <c r="IN388" s="44">
        <f t="shared" si="1375"/>
        <v>0</v>
      </c>
      <c r="IO388" s="44">
        <f t="shared" si="1376"/>
        <v>0</v>
      </c>
    </row>
    <row r="389" spans="1:249" ht="18" customHeight="1">
      <c r="A389" s="188">
        <v>383</v>
      </c>
      <c r="B389" s="326"/>
      <c r="C389" s="289"/>
      <c r="D389" s="199"/>
      <c r="E389" s="189"/>
      <c r="F389" s="189"/>
      <c r="G389" s="190"/>
      <c r="H389" s="190"/>
      <c r="I389" s="272"/>
      <c r="J389" s="207"/>
      <c r="K389" s="214" t="str">
        <f t="shared" si="1172"/>
        <v/>
      </c>
      <c r="L389" s="200" t="str">
        <f t="shared" si="1173"/>
        <v/>
      </c>
      <c r="M389" s="200" t="str">
        <f t="shared" si="1174"/>
        <v/>
      </c>
      <c r="N389" s="209" t="str">
        <f t="shared" si="1162"/>
        <v/>
      </c>
      <c r="O389" s="208" t="str">
        <f>IFERROR(IF(D389="","",IF(K389="","",IF(I389="","",IF(F389="F",VLOOKUP(K389,F!A:G,2,0),IF(F389="M",VLOOKUP(K389,M!A:G,2,0),""))))),0)</f>
        <v/>
      </c>
      <c r="P389" s="191" t="str">
        <f>IFERROR(IF(D389="","",IF(K389="","",IF(I389="","",IF(F389="F",VLOOKUP(K389,F!A:G,3,0),IF(F389="M",VLOOKUP(K389,M!A:G,3,0),""))))),0)</f>
        <v/>
      </c>
      <c r="Q389" s="191" t="str">
        <f>IFERROR(IF(D389="","",IF(K389="","",IF(I389="","",IF(F389="F",VLOOKUP(K389,F!A:G,4,0),IF(F389="M",VLOOKUP(K389,M!A:G,4,0),""))))),0)</f>
        <v/>
      </c>
      <c r="R389" s="191" t="str">
        <f>IFERROR(IF(D389="","",IF(K389="","",IF(I389="","",IF(F389="F",VLOOKUP(K389,F!A:G,5,0),IF(F389="M",VLOOKUP(K389,M!A:G,5,0),""))))),0)</f>
        <v/>
      </c>
      <c r="S389" s="191" t="str">
        <f>IFERROR(IF(D389="","",IF(K389="","",IF(I389="","",IF(F389="F",VLOOKUP(K389,F!A:G,6,0),IF(F389="M",VLOOKUP(K389,M!A:G,6,0),""))))),0)</f>
        <v/>
      </c>
      <c r="T389" s="191" t="str">
        <f>IFERROR(IF(D389="","",IF(K389="","",IF(I389="","",IF(F389="F",VLOOKUP(K389,F!A:G,7,0),IF(F389="M",VLOOKUP(K389,M!A:G,7,0),""))))),0)</f>
        <v/>
      </c>
      <c r="U389" s="191" t="str">
        <f>IFERROR(IF(D389="","",IF(K389="","",IF(J389="","",IF(F389="F",VLOOKUP(K389,F!A:M,8,0),IF(F389="M",VLOOKUP(K389,M!A:M,8,0),""))))),0)</f>
        <v/>
      </c>
      <c r="V389" s="191" t="str">
        <f>IFERROR(IF(D389="","",IF(K389="","",IF(J389="","",IF(F389="F",VLOOKUP(K389,F!A:M,9,0),IF(F389="M",VLOOKUP(K389,M!A:M,9,0),""))))),0)</f>
        <v/>
      </c>
      <c r="W389" s="191" t="str">
        <f>IFERROR(IF(D389="","",IF(K389="","",IF(J389="","",IF(F389="F",VLOOKUP(K389,F!A:M,10,0),IF(F389="M",VLOOKUP(K389,M!A:M,10,0),""))))),0)</f>
        <v/>
      </c>
      <c r="X389" s="191" t="str">
        <f>IFERROR(IF(D389="","",IF(K389="","",IF(J389="","",IF(F389="F",VLOOKUP(K389,F!A:M,11,0),IF(F389="M",VLOOKUP(K389,M!A:M,11,0),""))))),0)</f>
        <v/>
      </c>
      <c r="Y389" s="191" t="str">
        <f>IFERROR(IF(D389="","",IF(K389="","",IF(J389="","",IF(F389="F",VLOOKUP(K389,F!A:M,12,0),IF(F389="M",VLOOKUP(K389,M!A:M,12,0),""))))),0)</f>
        <v/>
      </c>
      <c r="Z389" s="191" t="str">
        <f>IFERROR(IF(D389="","",IF(K389="","",IF(J389="","",IF(F389="F",VLOOKUP(K389,F!A:M,13,0),IF(F389="M",VLOOKUP(K389,M!A:M,13,0),""))))),0)</f>
        <v/>
      </c>
      <c r="AA389" s="191" t="str">
        <f>IFERROR(IF(D389="","",IF(F389="","",IF(J389="","",IF(K389="","",IF(AND(K389&gt;23,K389&lt;=60),IF(F389="F",VLOOKUP(MROUND(HZ389,0.5),'F-Weight for Length'!K:S,2,0),VLOOKUP(MROUND(HZ389,0.5),'M-Weight for Length'!K:S,2,0)),IF(K389&gt;60,IF(F389="F",VLOOKUP(K389,'F-Weight for Length'!U:AC,2,0),VLOOKUP(K389,'M-Weight for Length'!U:AC,2,0)),IF(F389="F",VLOOKUP(MROUND(HZ389,0.5),'F-Weight for Length'!A:I,2,0),VLOOKUP(MROUND(HZ389,0.5),'M-Weight for Length'!A:I,2,0)))))))),0)</f>
        <v/>
      </c>
      <c r="AB389" s="191" t="str">
        <f>IFERROR(IF(D389="","",IF(F389="","",IF(J389="","",IF(K389="","",IF(AND(K389&gt;23,K389&lt;=60),IF(F389="F",VLOOKUP(MROUND(HZ389,0.5),'F-Weight for Length'!K:S,3,0),VLOOKUP(MROUND(HZ389,0.5),'M-Weight for Length'!K:S,3,0)),IF(K389&gt;60,IF(F389="F",VLOOKUP(K389,'F-Weight for Length'!U:AC,3,0),VLOOKUP(K389,'M-Weight for Length'!U:AC,3,0)),IF(F389="F",VLOOKUP(MROUND(HZ389,0.5),'F-Weight for Length'!A:I,3,0),VLOOKUP(MROUND(HZ389,0.5),'M-Weight for Length'!A:I,3,0)))))))),0)</f>
        <v/>
      </c>
      <c r="AC389" s="191" t="str">
        <f>IFERROR(IF(D389="","",IF(F389="","",IF(J389="","",IF(K389="","",IF(AND(K389&gt;23,K389&lt;=60),IF(F389="F",VLOOKUP(MROUND(HZ389,0.5),'F-Weight for Length'!K:S,4,0),VLOOKUP(MROUND(HZ389,0.5),'M-Weight for Length'!K:S,4,0)),IF(K389&gt;60,IF(F389="F",VLOOKUP(K389,'F-Weight for Length'!U:AC,4,0),VLOOKUP(K389,'M-Weight for Length'!U:AC,4,0)),IF(F389="F",VLOOKUP(MROUND(HZ389,0.5),'F-Weight for Length'!A:I,4,0),VLOOKUP(MROUND(HZ389,0.5),'M-Weight for Length'!A:I,4,0)))))))),0)</f>
        <v/>
      </c>
      <c r="AD389" s="191" t="str">
        <f>IFERROR(IF(D389="","",IF(F389="","",IF(J389="","",IF(K389="","",IF(AND(K389&gt;23,K389&lt;=60),IF(F389="F",VLOOKUP(MROUND(HZ389,0.5),'F-Weight for Length'!K:S,5,0),VLOOKUP(MROUND(HZ389,0.5),'M-Weight for Length'!K:S,5,0)),IF(K389&gt;60,IF(F389="F",VLOOKUP(K389,'F-Weight for Length'!U:AC,5,0),VLOOKUP(K389,'M-Weight for Length'!U:AC,5,0)),IF(F389="F",VLOOKUP(MROUND(HZ389,0.5),'F-Weight for Length'!A:I,5,0),VLOOKUP(MROUND(HZ389,0.5),'M-Weight for Length'!A:I,5,0)))))))),0)</f>
        <v/>
      </c>
      <c r="AE389" s="191" t="str">
        <f>IFERROR(IF(D389="","",IF(F389="","",IF(J389="","",IF(K389="","",IF(AND(K389&gt;23,K389&lt;=60),IF(F389="F",VLOOKUP(MROUND(HZ389,0.5),'F-Weight for Length'!K:S,6,0),VLOOKUP(MROUND(HZ389,0.5),'M-Weight for Length'!K:S,6,0)),IF(K389&gt;60,IF(F389="F",VLOOKUP(K389,'F-Weight for Length'!U:AC,6,0),VLOOKUP(K389,'M-Weight for Length'!U:AC,6,0)),IF(F389="F",VLOOKUP(MROUND(HZ389,0.5),'F-Weight for Length'!A:I,6,0),VLOOKUP(MROUND(HZ389,0.5),'M-Weight for Length'!A:I,6,0)))))))),0)</f>
        <v/>
      </c>
      <c r="AF389" s="191" t="str">
        <f>IFERROR(IF(D389="","",IF(F389="","",IF(J389="","",IF(K389="","",IF(AND(K389&gt;23,K389&lt;=60),IF(F389="F",VLOOKUP(MROUND(HZ389,0.5),'F-Weight for Length'!K:S,7,0),VLOOKUP(MROUND(HZ389,0.5),'M-Weight for Length'!K:S,7,0)),IF(K389&gt;60,IF(F389="F",VLOOKUP(K389,'F-Weight for Length'!U:AC,7,0),VLOOKUP(K389,'M-Weight for Length'!U:AC,7,0)),IF(F389="F",VLOOKUP(MROUND(HZ389,0.5),'F-Weight for Length'!A:I,7,0),VLOOKUP(MROUND(HZ389,0.5),'M-Weight for Length'!A:I,7,0)))))))),0)</f>
        <v/>
      </c>
      <c r="AG389" s="191" t="str">
        <f>IFERROR(IF(D389="","",IF(F389="","",IF(J389="","",IF(K389="","",IF(AND(K389&gt;23,K389&lt;=60),IF(F389="F",VLOOKUP(MROUND(HZ389,0.5),'F-Weight for Length'!K:S,8,0),VLOOKUP(MROUND(HZ389,0.5),'M-Weight for Length'!K:S,8,0)),IF(K389&gt;60,IF(F389="F",VLOOKUP(K389,'F-Weight for Length'!U:AC,8,0),VLOOKUP(K389,'M-Weight for Length'!U:AC,8,0)),IF(F389="F",VLOOKUP(MROUND(HZ389,0.5),'F-Weight for Length'!A:I,8,0),VLOOKUP(MROUND(HZ389,0.5),'M-Weight for Length'!A:I,8,0)))))))),0)</f>
        <v/>
      </c>
      <c r="AH389" s="191" t="str">
        <f>IFERROR(IF(D389="","",IF(F389="","",IF(J389="","",IF(K389="","",IF(AND(K389&gt;23,K389&lt;=60),IF(F389="F",VLOOKUP(MROUND(HZ389,0.5),'F-Weight for Length'!K:S,9,0),VLOOKUP(MROUND(HZ389,0.5),'M-Weight for Length'!K:S,9,0)),IF(K389&gt;60,IF(F389="F",VLOOKUP(K389,'F-Weight for Length'!U:AC,9,0),VLOOKUP(K389,'M-Weight for Length'!U:AC,9,0)),IF(F389="F",VLOOKUP(MROUND(HZ389,0.5),'F-Weight for Length'!A:I,9,0),VLOOKUP(MROUND(HZ389,0.5),'M-Weight for Length'!A:I,9,0)))))))),0)</f>
        <v/>
      </c>
      <c r="AI389" s="192">
        <f t="shared" si="1175"/>
        <v>0</v>
      </c>
      <c r="AJ389" s="192">
        <f t="shared" si="1176"/>
        <v>0</v>
      </c>
      <c r="AK389" s="192">
        <f t="shared" si="1177"/>
        <v>0</v>
      </c>
      <c r="AL389" s="192">
        <f t="shared" si="1178"/>
        <v>0</v>
      </c>
      <c r="AM389" s="192">
        <f t="shared" si="1179"/>
        <v>0</v>
      </c>
      <c r="AN389" s="192">
        <f t="shared" si="1180"/>
        <v>0</v>
      </c>
      <c r="AO389" s="192">
        <f t="shared" si="1181"/>
        <v>0</v>
      </c>
      <c r="AP389" s="192">
        <f t="shared" si="1182"/>
        <v>0</v>
      </c>
      <c r="AQ389" s="192">
        <f t="shared" si="1183"/>
        <v>0</v>
      </c>
      <c r="AR389" s="192">
        <f t="shared" si="1184"/>
        <v>0</v>
      </c>
      <c r="AS389" s="192">
        <f t="shared" si="1185"/>
        <v>0</v>
      </c>
      <c r="AT389" s="192">
        <f t="shared" si="1186"/>
        <v>0</v>
      </c>
      <c r="AU389" s="192">
        <f t="shared" si="1187"/>
        <v>0</v>
      </c>
      <c r="AV389" s="192">
        <f t="shared" si="1188"/>
        <v>0</v>
      </c>
      <c r="AW389" s="192">
        <f t="shared" si="1189"/>
        <v>0</v>
      </c>
      <c r="AX389" s="192">
        <f t="shared" si="1190"/>
        <v>0</v>
      </c>
      <c r="AY389" s="192">
        <f t="shared" si="1191"/>
        <v>0</v>
      </c>
      <c r="AZ389" s="192">
        <f t="shared" si="1192"/>
        <v>0</v>
      </c>
      <c r="BA389" s="192">
        <f t="shared" si="1193"/>
        <v>0</v>
      </c>
      <c r="BB389" s="192">
        <f t="shared" si="1194"/>
        <v>0</v>
      </c>
      <c r="BC389" s="192">
        <f t="shared" si="1195"/>
        <v>0</v>
      </c>
      <c r="BD389" s="192">
        <f t="shared" si="1196"/>
        <v>0</v>
      </c>
      <c r="BE389" s="192">
        <f t="shared" si="1197"/>
        <v>0</v>
      </c>
      <c r="BF389" s="192">
        <f t="shared" si="1198"/>
        <v>0</v>
      </c>
      <c r="BG389" s="192">
        <f t="shared" si="1199"/>
        <v>0</v>
      </c>
      <c r="BH389" s="192">
        <f t="shared" si="1200"/>
        <v>0</v>
      </c>
      <c r="BI389" s="192">
        <f t="shared" si="1201"/>
        <v>0</v>
      </c>
      <c r="BJ389" s="192">
        <f t="shared" si="1202"/>
        <v>0</v>
      </c>
      <c r="BK389" s="192">
        <f t="shared" si="1203"/>
        <v>0</v>
      </c>
      <c r="BL389" s="192">
        <f t="shared" si="1204"/>
        <v>0</v>
      </c>
      <c r="BM389" s="192">
        <f t="shared" si="1205"/>
        <v>0</v>
      </c>
      <c r="BN389" s="192">
        <f t="shared" si="1206"/>
        <v>0</v>
      </c>
      <c r="BO389" s="192">
        <f t="shared" si="1207"/>
        <v>0</v>
      </c>
      <c r="BP389" s="192">
        <f t="shared" si="1208"/>
        <v>0</v>
      </c>
      <c r="BQ389" s="192">
        <f t="shared" si="1209"/>
        <v>0</v>
      </c>
      <c r="BR389" s="192">
        <f t="shared" si="1210"/>
        <v>0</v>
      </c>
      <c r="BS389" s="192">
        <f t="shared" si="1211"/>
        <v>0</v>
      </c>
      <c r="BT389" s="192">
        <f t="shared" si="1212"/>
        <v>0</v>
      </c>
      <c r="BU389" s="192">
        <f t="shared" si="1213"/>
        <v>0</v>
      </c>
      <c r="BV389" s="192">
        <f t="shared" si="1214"/>
        <v>0</v>
      </c>
      <c r="BW389" s="192">
        <f t="shared" si="1215"/>
        <v>0</v>
      </c>
      <c r="BX389" s="192">
        <f t="shared" si="1216"/>
        <v>0</v>
      </c>
      <c r="BY389" s="192">
        <f t="shared" si="1217"/>
        <v>0</v>
      </c>
      <c r="BZ389" s="192">
        <f t="shared" si="1218"/>
        <v>0</v>
      </c>
      <c r="CA389" s="192">
        <f t="shared" si="1219"/>
        <v>0</v>
      </c>
      <c r="CB389" s="192">
        <f t="shared" si="1220"/>
        <v>0</v>
      </c>
      <c r="CC389" s="192">
        <f t="shared" si="1221"/>
        <v>0</v>
      </c>
      <c r="CD389" s="192">
        <f t="shared" si="1222"/>
        <v>0</v>
      </c>
      <c r="CE389" s="192">
        <f t="shared" si="1223"/>
        <v>0</v>
      </c>
      <c r="CF389" s="192">
        <f t="shared" si="1224"/>
        <v>0</v>
      </c>
      <c r="CG389" s="192">
        <f t="shared" si="1225"/>
        <v>0</v>
      </c>
      <c r="CH389" s="192">
        <f t="shared" si="1226"/>
        <v>0</v>
      </c>
      <c r="CI389" s="192">
        <f t="shared" si="1227"/>
        <v>0</v>
      </c>
      <c r="CJ389" s="192">
        <f t="shared" si="1228"/>
        <v>0</v>
      </c>
      <c r="CK389" s="192">
        <f t="shared" si="1229"/>
        <v>0</v>
      </c>
      <c r="CL389" s="192">
        <f t="shared" si="1230"/>
        <v>0</v>
      </c>
      <c r="CM389" s="192">
        <f t="shared" si="1231"/>
        <v>0</v>
      </c>
      <c r="CN389" s="192">
        <f t="shared" si="1232"/>
        <v>0</v>
      </c>
      <c r="CO389" s="192">
        <f t="shared" si="1233"/>
        <v>0</v>
      </c>
      <c r="CP389" s="192">
        <f t="shared" si="1234"/>
        <v>0</v>
      </c>
      <c r="CQ389" s="192">
        <f t="shared" si="1235"/>
        <v>0</v>
      </c>
      <c r="CR389" s="192">
        <f t="shared" si="1236"/>
        <v>0</v>
      </c>
      <c r="CS389" s="192">
        <f t="shared" si="1237"/>
        <v>0</v>
      </c>
      <c r="CT389" s="192">
        <f t="shared" si="1238"/>
        <v>0</v>
      </c>
      <c r="CU389" s="192">
        <f t="shared" si="1239"/>
        <v>0</v>
      </c>
      <c r="CV389" s="192">
        <f t="shared" si="1240"/>
        <v>0</v>
      </c>
      <c r="CW389" s="192">
        <f t="shared" si="1241"/>
        <v>0</v>
      </c>
      <c r="CX389" s="192">
        <f t="shared" si="1242"/>
        <v>0</v>
      </c>
      <c r="CY389" s="192">
        <f t="shared" si="1243"/>
        <v>0</v>
      </c>
      <c r="CZ389" s="192">
        <f t="shared" si="1244"/>
        <v>0</v>
      </c>
      <c r="DA389" s="192">
        <f t="shared" si="1245"/>
        <v>0</v>
      </c>
      <c r="DB389" s="192">
        <f t="shared" si="1246"/>
        <v>0</v>
      </c>
      <c r="DC389" s="192">
        <f t="shared" si="1247"/>
        <v>0</v>
      </c>
      <c r="DD389" s="192">
        <f t="shared" si="1248"/>
        <v>0</v>
      </c>
      <c r="DE389" s="192">
        <f t="shared" si="1249"/>
        <v>0</v>
      </c>
      <c r="DF389" s="192">
        <f t="shared" si="1250"/>
        <v>0</v>
      </c>
      <c r="DG389" s="192">
        <f t="shared" si="1251"/>
        <v>0</v>
      </c>
      <c r="DH389" s="192">
        <f t="shared" si="1252"/>
        <v>0</v>
      </c>
      <c r="DI389" s="192">
        <f t="shared" si="1253"/>
        <v>0</v>
      </c>
      <c r="DJ389" s="192">
        <f t="shared" si="1254"/>
        <v>0</v>
      </c>
      <c r="DK389" s="192">
        <f t="shared" si="1255"/>
        <v>0</v>
      </c>
      <c r="DL389" s="192">
        <f t="shared" si="1256"/>
        <v>0</v>
      </c>
      <c r="DM389" s="192">
        <f t="shared" si="1257"/>
        <v>0</v>
      </c>
      <c r="DN389" s="192">
        <f t="shared" si="1258"/>
        <v>0</v>
      </c>
      <c r="DO389" s="192">
        <f t="shared" si="1259"/>
        <v>0</v>
      </c>
      <c r="DP389" s="192">
        <f t="shared" si="1260"/>
        <v>0</v>
      </c>
      <c r="DQ389" s="192">
        <f t="shared" si="1261"/>
        <v>0</v>
      </c>
      <c r="DR389" s="192">
        <f t="shared" si="1262"/>
        <v>0</v>
      </c>
      <c r="DS389" s="192">
        <f t="shared" si="1263"/>
        <v>0</v>
      </c>
      <c r="DT389" s="192">
        <f t="shared" si="1264"/>
        <v>0</v>
      </c>
      <c r="DU389" s="192">
        <f t="shared" si="1265"/>
        <v>0</v>
      </c>
      <c r="DV389" s="193">
        <f t="shared" si="1266"/>
        <v>0</v>
      </c>
      <c r="DW389" s="193">
        <f t="shared" si="1267"/>
        <v>0</v>
      </c>
      <c r="DX389" s="193">
        <f t="shared" si="1268"/>
        <v>0</v>
      </c>
      <c r="DY389" s="193">
        <f t="shared" si="1269"/>
        <v>0</v>
      </c>
      <c r="DZ389" s="193">
        <f t="shared" si="1270"/>
        <v>0</v>
      </c>
      <c r="EA389" s="192">
        <f t="shared" si="1271"/>
        <v>0</v>
      </c>
      <c r="EB389" s="192">
        <f t="shared" si="1272"/>
        <v>0</v>
      </c>
      <c r="EC389" s="192">
        <f t="shared" si="1273"/>
        <v>0</v>
      </c>
      <c r="ED389" s="192">
        <f t="shared" si="1274"/>
        <v>0</v>
      </c>
      <c r="EE389" s="192">
        <f t="shared" si="1275"/>
        <v>0</v>
      </c>
      <c r="EF389" s="192">
        <f t="shared" si="1276"/>
        <v>0</v>
      </c>
      <c r="EG389" s="192">
        <f t="shared" si="1277"/>
        <v>0</v>
      </c>
      <c r="EH389" s="192">
        <f t="shared" si="1278"/>
        <v>0</v>
      </c>
      <c r="EI389" s="192">
        <f t="shared" si="1279"/>
        <v>0</v>
      </c>
      <c r="EJ389" s="192">
        <f t="shared" si="1280"/>
        <v>0</v>
      </c>
      <c r="EK389" s="192">
        <f t="shared" si="1281"/>
        <v>0</v>
      </c>
      <c r="EL389" s="192">
        <f t="shared" si="1282"/>
        <v>0</v>
      </c>
      <c r="EM389" s="192">
        <f t="shared" si="1283"/>
        <v>0</v>
      </c>
      <c r="EN389" s="192">
        <f t="shared" si="1284"/>
        <v>0</v>
      </c>
      <c r="EO389" s="192">
        <f t="shared" si="1285"/>
        <v>0</v>
      </c>
      <c r="EP389" s="192">
        <f t="shared" si="1286"/>
        <v>0</v>
      </c>
      <c r="EQ389" s="192">
        <f t="shared" si="1287"/>
        <v>0</v>
      </c>
      <c r="ER389" s="192">
        <f t="shared" si="1288"/>
        <v>0</v>
      </c>
      <c r="ES389" s="192">
        <f t="shared" si="1289"/>
        <v>0</v>
      </c>
      <c r="ET389" s="192">
        <f t="shared" si="1290"/>
        <v>0</v>
      </c>
      <c r="EU389" s="192">
        <f t="shared" si="1291"/>
        <v>0</v>
      </c>
      <c r="EV389" s="192">
        <f t="shared" si="1292"/>
        <v>0</v>
      </c>
      <c r="EW389" s="192">
        <f t="shared" si="1293"/>
        <v>0</v>
      </c>
      <c r="EX389" s="192">
        <f t="shared" si="1294"/>
        <v>0</v>
      </c>
      <c r="EY389" s="192">
        <f t="shared" si="1295"/>
        <v>0</v>
      </c>
      <c r="EZ389" s="192">
        <f t="shared" si="1296"/>
        <v>0</v>
      </c>
      <c r="FA389" s="192">
        <f t="shared" si="1297"/>
        <v>0</v>
      </c>
      <c r="FB389" s="192">
        <f t="shared" si="1298"/>
        <v>0</v>
      </c>
      <c r="FC389" s="192">
        <f t="shared" si="1299"/>
        <v>0</v>
      </c>
      <c r="FD389" s="192">
        <f t="shared" si="1300"/>
        <v>0</v>
      </c>
      <c r="FE389" s="192">
        <f t="shared" si="1301"/>
        <v>0</v>
      </c>
      <c r="FF389" s="192">
        <f t="shared" si="1302"/>
        <v>0</v>
      </c>
      <c r="FG389" s="192">
        <f t="shared" si="1303"/>
        <v>0</v>
      </c>
      <c r="FH389" s="192">
        <f t="shared" si="1304"/>
        <v>0</v>
      </c>
      <c r="FI389" s="192">
        <f t="shared" si="1305"/>
        <v>0</v>
      </c>
      <c r="FJ389" s="192">
        <f t="shared" si="1306"/>
        <v>0</v>
      </c>
      <c r="FK389" s="192">
        <f t="shared" si="1307"/>
        <v>0</v>
      </c>
      <c r="FL389" s="192">
        <f t="shared" si="1308"/>
        <v>0</v>
      </c>
      <c r="FM389" s="192">
        <f t="shared" si="1309"/>
        <v>0</v>
      </c>
      <c r="FN389" s="192">
        <f t="shared" si="1310"/>
        <v>0</v>
      </c>
      <c r="FO389" s="192">
        <f t="shared" si="1311"/>
        <v>0</v>
      </c>
      <c r="FP389" s="192">
        <f t="shared" si="1312"/>
        <v>0</v>
      </c>
      <c r="FQ389" s="192">
        <f t="shared" si="1313"/>
        <v>0</v>
      </c>
      <c r="FR389" s="192">
        <f t="shared" si="1314"/>
        <v>0</v>
      </c>
      <c r="FS389" s="192">
        <f t="shared" si="1315"/>
        <v>0</v>
      </c>
      <c r="FT389" s="192">
        <f t="shared" si="1316"/>
        <v>0</v>
      </c>
      <c r="FU389" s="192">
        <f t="shared" si="1317"/>
        <v>0</v>
      </c>
      <c r="FV389" s="192">
        <f t="shared" si="1318"/>
        <v>0</v>
      </c>
      <c r="FW389" s="192">
        <f t="shared" si="1319"/>
        <v>0</v>
      </c>
      <c r="FX389" s="192">
        <f t="shared" si="1320"/>
        <v>0</v>
      </c>
      <c r="FY389" s="192">
        <f t="shared" si="1321"/>
        <v>0</v>
      </c>
      <c r="FZ389" s="192">
        <f t="shared" si="1322"/>
        <v>0</v>
      </c>
      <c r="GA389" s="192">
        <f t="shared" si="1323"/>
        <v>0</v>
      </c>
      <c r="GB389" s="192">
        <f t="shared" si="1324"/>
        <v>0</v>
      </c>
      <c r="GC389" s="192">
        <f t="shared" si="1325"/>
        <v>0</v>
      </c>
      <c r="GD389" s="192">
        <f t="shared" si="1326"/>
        <v>0</v>
      </c>
      <c r="GE389" s="192">
        <f t="shared" si="1327"/>
        <v>0</v>
      </c>
      <c r="GF389" s="192">
        <f t="shared" si="1328"/>
        <v>0</v>
      </c>
      <c r="GG389" s="192">
        <f t="shared" si="1329"/>
        <v>0</v>
      </c>
      <c r="GH389" s="192">
        <f t="shared" si="1330"/>
        <v>0</v>
      </c>
      <c r="GI389" s="192">
        <f t="shared" si="1331"/>
        <v>0</v>
      </c>
      <c r="GJ389" s="192">
        <f t="shared" si="1332"/>
        <v>0</v>
      </c>
      <c r="GK389" s="192">
        <f t="shared" si="1333"/>
        <v>0</v>
      </c>
      <c r="GL389" s="192">
        <f t="shared" si="1334"/>
        <v>0</v>
      </c>
      <c r="GM389" s="192">
        <f t="shared" si="1335"/>
        <v>0</v>
      </c>
      <c r="GN389" s="192">
        <f t="shared" si="1336"/>
        <v>0</v>
      </c>
      <c r="GO389" s="192">
        <f t="shared" si="1337"/>
        <v>0</v>
      </c>
      <c r="GP389" s="192">
        <f t="shared" si="1338"/>
        <v>0</v>
      </c>
      <c r="GQ389" s="192">
        <f t="shared" si="1339"/>
        <v>0</v>
      </c>
      <c r="GR389" s="192">
        <f t="shared" si="1340"/>
        <v>0</v>
      </c>
      <c r="GS389" s="192">
        <f t="shared" si="1341"/>
        <v>0</v>
      </c>
      <c r="GT389" s="192">
        <f t="shared" si="1342"/>
        <v>0</v>
      </c>
      <c r="GU389" s="192">
        <f t="shared" si="1343"/>
        <v>0</v>
      </c>
      <c r="GV389" s="192">
        <f t="shared" si="1344"/>
        <v>0</v>
      </c>
      <c r="GW389" s="192">
        <f t="shared" si="1345"/>
        <v>0</v>
      </c>
      <c r="GX389" s="192">
        <f t="shared" si="1346"/>
        <v>0</v>
      </c>
      <c r="GY389" s="192">
        <f t="shared" si="1347"/>
        <v>0</v>
      </c>
      <c r="GZ389" s="192">
        <f t="shared" si="1348"/>
        <v>0</v>
      </c>
      <c r="HA389" s="192">
        <f t="shared" si="1349"/>
        <v>0</v>
      </c>
      <c r="HB389" s="192">
        <f t="shared" si="1350"/>
        <v>0</v>
      </c>
      <c r="HC389" s="192">
        <f t="shared" si="1351"/>
        <v>0</v>
      </c>
      <c r="HD389" s="192">
        <f t="shared" si="1352"/>
        <v>0</v>
      </c>
      <c r="HE389" s="192">
        <f t="shared" si="1353"/>
        <v>0</v>
      </c>
      <c r="HF389" s="192">
        <f t="shared" si="1354"/>
        <v>0</v>
      </c>
      <c r="HG389" s="192">
        <f t="shared" si="1355"/>
        <v>0</v>
      </c>
      <c r="HH389" s="192">
        <f t="shared" si="1356"/>
        <v>0</v>
      </c>
      <c r="HI389" s="192">
        <f t="shared" si="1357"/>
        <v>0</v>
      </c>
      <c r="HJ389" s="192">
        <f t="shared" si="1358"/>
        <v>0</v>
      </c>
      <c r="HK389" s="192">
        <f t="shared" si="1359"/>
        <v>0</v>
      </c>
      <c r="HL389" s="192">
        <f t="shared" si="1360"/>
        <v>0</v>
      </c>
      <c r="HM389" s="192">
        <f t="shared" si="1361"/>
        <v>0</v>
      </c>
      <c r="HN389" s="194">
        <f t="shared" si="1362"/>
        <v>0</v>
      </c>
      <c r="HO389" s="194">
        <f t="shared" si="1363"/>
        <v>0</v>
      </c>
      <c r="HP389" s="194">
        <f t="shared" si="1364"/>
        <v>0</v>
      </c>
      <c r="HQ389" s="194">
        <f t="shared" si="1365"/>
        <v>0</v>
      </c>
      <c r="HR389" s="194">
        <f t="shared" si="1366"/>
        <v>0</v>
      </c>
      <c r="HS389" s="195" t="str">
        <f t="shared" si="1163"/>
        <v/>
      </c>
      <c r="HT389" s="196">
        <f t="shared" si="1159"/>
        <v>0</v>
      </c>
      <c r="HU389" s="196">
        <f t="shared" si="1160"/>
        <v>0</v>
      </c>
      <c r="HV389" s="197" t="str">
        <f t="shared" si="1164"/>
        <v/>
      </c>
      <c r="HW389" s="197" t="str">
        <f t="shared" si="1367"/>
        <v/>
      </c>
      <c r="HX389" s="197" t="str">
        <f t="shared" si="1368"/>
        <v/>
      </c>
      <c r="HY389" s="195" t="str">
        <f t="shared" si="1165"/>
        <v/>
      </c>
      <c r="HZ389" s="30">
        <f t="shared" si="1161"/>
        <v>0</v>
      </c>
      <c r="IA389" s="198">
        <f t="shared" si="1166"/>
        <v>0</v>
      </c>
      <c r="IB389" s="195"/>
      <c r="IC389" s="195">
        <f t="shared" si="1369"/>
        <v>0</v>
      </c>
      <c r="ID389" s="195">
        <f t="shared" si="1167"/>
        <v>0</v>
      </c>
      <c r="IE389" s="195">
        <f t="shared" si="1370"/>
        <v>0</v>
      </c>
      <c r="IF389" s="195">
        <f t="shared" si="1168"/>
        <v>0</v>
      </c>
      <c r="IG389" s="307">
        <f t="shared" si="1169"/>
        <v>0</v>
      </c>
      <c r="IH389" s="307">
        <f t="shared" si="1170"/>
        <v>0</v>
      </c>
      <c r="II389" s="44">
        <f t="shared" si="1171"/>
        <v>0</v>
      </c>
      <c r="IJ389" s="44">
        <f t="shared" si="1371"/>
        <v>0</v>
      </c>
      <c r="IK389" s="44">
        <f t="shared" si="1372"/>
        <v>0</v>
      </c>
      <c r="IL389" s="44">
        <f t="shared" si="1373"/>
        <v>0</v>
      </c>
      <c r="IM389" s="44">
        <f t="shared" si="1374"/>
        <v>0</v>
      </c>
      <c r="IN389" s="44">
        <f t="shared" si="1375"/>
        <v>0</v>
      </c>
      <c r="IO389" s="44">
        <f t="shared" si="1376"/>
        <v>0</v>
      </c>
    </row>
    <row r="390" spans="1:249" ht="18" customHeight="1">
      <c r="A390" s="188">
        <v>384</v>
      </c>
      <c r="B390" s="326"/>
      <c r="C390" s="289"/>
      <c r="D390" s="199"/>
      <c r="E390" s="189"/>
      <c r="F390" s="189"/>
      <c r="G390" s="190"/>
      <c r="H390" s="190"/>
      <c r="I390" s="272"/>
      <c r="J390" s="207"/>
      <c r="K390" s="214" t="str">
        <f t="shared" si="1172"/>
        <v/>
      </c>
      <c r="L390" s="200" t="str">
        <f t="shared" si="1173"/>
        <v/>
      </c>
      <c r="M390" s="200" t="str">
        <f t="shared" si="1174"/>
        <v/>
      </c>
      <c r="N390" s="209" t="str">
        <f t="shared" si="1162"/>
        <v/>
      </c>
      <c r="O390" s="208" t="str">
        <f>IFERROR(IF(D390="","",IF(K390="","",IF(I390="","",IF(F390="F",VLOOKUP(K390,F!A:G,2,0),IF(F390="M",VLOOKUP(K390,M!A:G,2,0),""))))),0)</f>
        <v/>
      </c>
      <c r="P390" s="191" t="str">
        <f>IFERROR(IF(D390="","",IF(K390="","",IF(I390="","",IF(F390="F",VLOOKUP(K390,F!A:G,3,0),IF(F390="M",VLOOKUP(K390,M!A:G,3,0),""))))),0)</f>
        <v/>
      </c>
      <c r="Q390" s="191" t="str">
        <f>IFERROR(IF(D390="","",IF(K390="","",IF(I390="","",IF(F390="F",VLOOKUP(K390,F!A:G,4,0),IF(F390="M",VLOOKUP(K390,M!A:G,4,0),""))))),0)</f>
        <v/>
      </c>
      <c r="R390" s="191" t="str">
        <f>IFERROR(IF(D390="","",IF(K390="","",IF(I390="","",IF(F390="F",VLOOKUP(K390,F!A:G,5,0),IF(F390="M",VLOOKUP(K390,M!A:G,5,0),""))))),0)</f>
        <v/>
      </c>
      <c r="S390" s="191" t="str">
        <f>IFERROR(IF(D390="","",IF(K390="","",IF(I390="","",IF(F390="F",VLOOKUP(K390,F!A:G,6,0),IF(F390="M",VLOOKUP(K390,M!A:G,6,0),""))))),0)</f>
        <v/>
      </c>
      <c r="T390" s="191" t="str">
        <f>IFERROR(IF(D390="","",IF(K390="","",IF(I390="","",IF(F390="F",VLOOKUP(K390,F!A:G,7,0),IF(F390="M",VLOOKUP(K390,M!A:G,7,0),""))))),0)</f>
        <v/>
      </c>
      <c r="U390" s="191" t="str">
        <f>IFERROR(IF(D390="","",IF(K390="","",IF(J390="","",IF(F390="F",VLOOKUP(K390,F!A:M,8,0),IF(F390="M",VLOOKUP(K390,M!A:M,8,0),""))))),0)</f>
        <v/>
      </c>
      <c r="V390" s="191" t="str">
        <f>IFERROR(IF(D390="","",IF(K390="","",IF(J390="","",IF(F390="F",VLOOKUP(K390,F!A:M,9,0),IF(F390="M",VLOOKUP(K390,M!A:M,9,0),""))))),0)</f>
        <v/>
      </c>
      <c r="W390" s="191" t="str">
        <f>IFERROR(IF(D390="","",IF(K390="","",IF(J390="","",IF(F390="F",VLOOKUP(K390,F!A:M,10,0),IF(F390="M",VLOOKUP(K390,M!A:M,10,0),""))))),0)</f>
        <v/>
      </c>
      <c r="X390" s="191" t="str">
        <f>IFERROR(IF(D390="","",IF(K390="","",IF(J390="","",IF(F390="F",VLOOKUP(K390,F!A:M,11,0),IF(F390="M",VLOOKUP(K390,M!A:M,11,0),""))))),0)</f>
        <v/>
      </c>
      <c r="Y390" s="191" t="str">
        <f>IFERROR(IF(D390="","",IF(K390="","",IF(J390="","",IF(F390="F",VLOOKUP(K390,F!A:M,12,0),IF(F390="M",VLOOKUP(K390,M!A:M,12,0),""))))),0)</f>
        <v/>
      </c>
      <c r="Z390" s="191" t="str">
        <f>IFERROR(IF(D390="","",IF(K390="","",IF(J390="","",IF(F390="F",VLOOKUP(K390,F!A:M,13,0),IF(F390="M",VLOOKUP(K390,M!A:M,13,0),""))))),0)</f>
        <v/>
      </c>
      <c r="AA390" s="191" t="str">
        <f>IFERROR(IF(D390="","",IF(F390="","",IF(J390="","",IF(K390="","",IF(AND(K390&gt;23,K390&lt;=60),IF(F390="F",VLOOKUP(MROUND(HZ390,0.5),'F-Weight for Length'!K:S,2,0),VLOOKUP(MROUND(HZ390,0.5),'M-Weight for Length'!K:S,2,0)),IF(K390&gt;60,IF(F390="F",VLOOKUP(K390,'F-Weight for Length'!U:AC,2,0),VLOOKUP(K390,'M-Weight for Length'!U:AC,2,0)),IF(F390="F",VLOOKUP(MROUND(HZ390,0.5),'F-Weight for Length'!A:I,2,0),VLOOKUP(MROUND(HZ390,0.5),'M-Weight for Length'!A:I,2,0)))))))),0)</f>
        <v/>
      </c>
      <c r="AB390" s="191" t="str">
        <f>IFERROR(IF(D390="","",IF(F390="","",IF(J390="","",IF(K390="","",IF(AND(K390&gt;23,K390&lt;=60),IF(F390="F",VLOOKUP(MROUND(HZ390,0.5),'F-Weight for Length'!K:S,3,0),VLOOKUP(MROUND(HZ390,0.5),'M-Weight for Length'!K:S,3,0)),IF(K390&gt;60,IF(F390="F",VLOOKUP(K390,'F-Weight for Length'!U:AC,3,0),VLOOKUP(K390,'M-Weight for Length'!U:AC,3,0)),IF(F390="F",VLOOKUP(MROUND(HZ390,0.5),'F-Weight for Length'!A:I,3,0),VLOOKUP(MROUND(HZ390,0.5),'M-Weight for Length'!A:I,3,0)))))))),0)</f>
        <v/>
      </c>
      <c r="AC390" s="191" t="str">
        <f>IFERROR(IF(D390="","",IF(F390="","",IF(J390="","",IF(K390="","",IF(AND(K390&gt;23,K390&lt;=60),IF(F390="F",VLOOKUP(MROUND(HZ390,0.5),'F-Weight for Length'!K:S,4,0),VLOOKUP(MROUND(HZ390,0.5),'M-Weight for Length'!K:S,4,0)),IF(K390&gt;60,IF(F390="F",VLOOKUP(K390,'F-Weight for Length'!U:AC,4,0),VLOOKUP(K390,'M-Weight for Length'!U:AC,4,0)),IF(F390="F",VLOOKUP(MROUND(HZ390,0.5),'F-Weight for Length'!A:I,4,0),VLOOKUP(MROUND(HZ390,0.5),'M-Weight for Length'!A:I,4,0)))))))),0)</f>
        <v/>
      </c>
      <c r="AD390" s="191" t="str">
        <f>IFERROR(IF(D390="","",IF(F390="","",IF(J390="","",IF(K390="","",IF(AND(K390&gt;23,K390&lt;=60),IF(F390="F",VLOOKUP(MROUND(HZ390,0.5),'F-Weight for Length'!K:S,5,0),VLOOKUP(MROUND(HZ390,0.5),'M-Weight for Length'!K:S,5,0)),IF(K390&gt;60,IF(F390="F",VLOOKUP(K390,'F-Weight for Length'!U:AC,5,0),VLOOKUP(K390,'M-Weight for Length'!U:AC,5,0)),IF(F390="F",VLOOKUP(MROUND(HZ390,0.5),'F-Weight for Length'!A:I,5,0),VLOOKUP(MROUND(HZ390,0.5),'M-Weight for Length'!A:I,5,0)))))))),0)</f>
        <v/>
      </c>
      <c r="AE390" s="191" t="str">
        <f>IFERROR(IF(D390="","",IF(F390="","",IF(J390="","",IF(K390="","",IF(AND(K390&gt;23,K390&lt;=60),IF(F390="F",VLOOKUP(MROUND(HZ390,0.5),'F-Weight for Length'!K:S,6,0),VLOOKUP(MROUND(HZ390,0.5),'M-Weight for Length'!K:S,6,0)),IF(K390&gt;60,IF(F390="F",VLOOKUP(K390,'F-Weight for Length'!U:AC,6,0),VLOOKUP(K390,'M-Weight for Length'!U:AC,6,0)),IF(F390="F",VLOOKUP(MROUND(HZ390,0.5),'F-Weight for Length'!A:I,6,0),VLOOKUP(MROUND(HZ390,0.5),'M-Weight for Length'!A:I,6,0)))))))),0)</f>
        <v/>
      </c>
      <c r="AF390" s="191" t="str">
        <f>IFERROR(IF(D390="","",IF(F390="","",IF(J390="","",IF(K390="","",IF(AND(K390&gt;23,K390&lt;=60),IF(F390="F",VLOOKUP(MROUND(HZ390,0.5),'F-Weight for Length'!K:S,7,0),VLOOKUP(MROUND(HZ390,0.5),'M-Weight for Length'!K:S,7,0)),IF(K390&gt;60,IF(F390="F",VLOOKUP(K390,'F-Weight for Length'!U:AC,7,0),VLOOKUP(K390,'M-Weight for Length'!U:AC,7,0)),IF(F390="F",VLOOKUP(MROUND(HZ390,0.5),'F-Weight for Length'!A:I,7,0),VLOOKUP(MROUND(HZ390,0.5),'M-Weight for Length'!A:I,7,0)))))))),0)</f>
        <v/>
      </c>
      <c r="AG390" s="191" t="str">
        <f>IFERROR(IF(D390="","",IF(F390="","",IF(J390="","",IF(K390="","",IF(AND(K390&gt;23,K390&lt;=60),IF(F390="F",VLOOKUP(MROUND(HZ390,0.5),'F-Weight for Length'!K:S,8,0),VLOOKUP(MROUND(HZ390,0.5),'M-Weight for Length'!K:S,8,0)),IF(K390&gt;60,IF(F390="F",VLOOKUP(K390,'F-Weight for Length'!U:AC,8,0),VLOOKUP(K390,'M-Weight for Length'!U:AC,8,0)),IF(F390="F",VLOOKUP(MROUND(HZ390,0.5),'F-Weight for Length'!A:I,8,0),VLOOKUP(MROUND(HZ390,0.5),'M-Weight for Length'!A:I,8,0)))))))),0)</f>
        <v/>
      </c>
      <c r="AH390" s="191" t="str">
        <f>IFERROR(IF(D390="","",IF(F390="","",IF(J390="","",IF(K390="","",IF(AND(K390&gt;23,K390&lt;=60),IF(F390="F",VLOOKUP(MROUND(HZ390,0.5),'F-Weight for Length'!K:S,9,0),VLOOKUP(MROUND(HZ390,0.5),'M-Weight for Length'!K:S,9,0)),IF(K390&gt;60,IF(F390="F",VLOOKUP(K390,'F-Weight for Length'!U:AC,9,0),VLOOKUP(K390,'M-Weight for Length'!U:AC,9,0)),IF(F390="F",VLOOKUP(MROUND(HZ390,0.5),'F-Weight for Length'!A:I,9,0),VLOOKUP(MROUND(HZ390,0.5),'M-Weight for Length'!A:I,9,0)))))))),0)</f>
        <v/>
      </c>
      <c r="AI390" s="192">
        <f t="shared" si="1175"/>
        <v>0</v>
      </c>
      <c r="AJ390" s="192">
        <f t="shared" si="1176"/>
        <v>0</v>
      </c>
      <c r="AK390" s="192">
        <f t="shared" si="1177"/>
        <v>0</v>
      </c>
      <c r="AL390" s="192">
        <f t="shared" si="1178"/>
        <v>0</v>
      </c>
      <c r="AM390" s="192">
        <f t="shared" si="1179"/>
        <v>0</v>
      </c>
      <c r="AN390" s="192">
        <f t="shared" si="1180"/>
        <v>0</v>
      </c>
      <c r="AO390" s="192">
        <f t="shared" si="1181"/>
        <v>0</v>
      </c>
      <c r="AP390" s="192">
        <f t="shared" si="1182"/>
        <v>0</v>
      </c>
      <c r="AQ390" s="192">
        <f t="shared" si="1183"/>
        <v>0</v>
      </c>
      <c r="AR390" s="192">
        <f t="shared" si="1184"/>
        <v>0</v>
      </c>
      <c r="AS390" s="192">
        <f t="shared" si="1185"/>
        <v>0</v>
      </c>
      <c r="AT390" s="192">
        <f t="shared" si="1186"/>
        <v>0</v>
      </c>
      <c r="AU390" s="192">
        <f t="shared" si="1187"/>
        <v>0</v>
      </c>
      <c r="AV390" s="192">
        <f t="shared" si="1188"/>
        <v>0</v>
      </c>
      <c r="AW390" s="192">
        <f t="shared" si="1189"/>
        <v>0</v>
      </c>
      <c r="AX390" s="192">
        <f t="shared" si="1190"/>
        <v>0</v>
      </c>
      <c r="AY390" s="192">
        <f t="shared" si="1191"/>
        <v>0</v>
      </c>
      <c r="AZ390" s="192">
        <f t="shared" si="1192"/>
        <v>0</v>
      </c>
      <c r="BA390" s="192">
        <f t="shared" si="1193"/>
        <v>0</v>
      </c>
      <c r="BB390" s="192">
        <f t="shared" si="1194"/>
        <v>0</v>
      </c>
      <c r="BC390" s="192">
        <f t="shared" si="1195"/>
        <v>0</v>
      </c>
      <c r="BD390" s="192">
        <f t="shared" si="1196"/>
        <v>0</v>
      </c>
      <c r="BE390" s="192">
        <f t="shared" si="1197"/>
        <v>0</v>
      </c>
      <c r="BF390" s="192">
        <f t="shared" si="1198"/>
        <v>0</v>
      </c>
      <c r="BG390" s="192">
        <f t="shared" si="1199"/>
        <v>0</v>
      </c>
      <c r="BH390" s="192">
        <f t="shared" si="1200"/>
        <v>0</v>
      </c>
      <c r="BI390" s="192">
        <f t="shared" si="1201"/>
        <v>0</v>
      </c>
      <c r="BJ390" s="192">
        <f t="shared" si="1202"/>
        <v>0</v>
      </c>
      <c r="BK390" s="192">
        <f t="shared" si="1203"/>
        <v>0</v>
      </c>
      <c r="BL390" s="192">
        <f t="shared" si="1204"/>
        <v>0</v>
      </c>
      <c r="BM390" s="192">
        <f t="shared" si="1205"/>
        <v>0</v>
      </c>
      <c r="BN390" s="192">
        <f t="shared" si="1206"/>
        <v>0</v>
      </c>
      <c r="BO390" s="192">
        <f t="shared" si="1207"/>
        <v>0</v>
      </c>
      <c r="BP390" s="192">
        <f t="shared" si="1208"/>
        <v>0</v>
      </c>
      <c r="BQ390" s="192">
        <f t="shared" si="1209"/>
        <v>0</v>
      </c>
      <c r="BR390" s="192">
        <f t="shared" si="1210"/>
        <v>0</v>
      </c>
      <c r="BS390" s="192">
        <f t="shared" si="1211"/>
        <v>0</v>
      </c>
      <c r="BT390" s="192">
        <f t="shared" si="1212"/>
        <v>0</v>
      </c>
      <c r="BU390" s="192">
        <f t="shared" si="1213"/>
        <v>0</v>
      </c>
      <c r="BV390" s="192">
        <f t="shared" si="1214"/>
        <v>0</v>
      </c>
      <c r="BW390" s="192">
        <f t="shared" si="1215"/>
        <v>0</v>
      </c>
      <c r="BX390" s="192">
        <f t="shared" si="1216"/>
        <v>0</v>
      </c>
      <c r="BY390" s="192">
        <f t="shared" si="1217"/>
        <v>0</v>
      </c>
      <c r="BZ390" s="192">
        <f t="shared" si="1218"/>
        <v>0</v>
      </c>
      <c r="CA390" s="192">
        <f t="shared" si="1219"/>
        <v>0</v>
      </c>
      <c r="CB390" s="192">
        <f t="shared" si="1220"/>
        <v>0</v>
      </c>
      <c r="CC390" s="192">
        <f t="shared" si="1221"/>
        <v>0</v>
      </c>
      <c r="CD390" s="192">
        <f t="shared" si="1222"/>
        <v>0</v>
      </c>
      <c r="CE390" s="192">
        <f t="shared" si="1223"/>
        <v>0</v>
      </c>
      <c r="CF390" s="192">
        <f t="shared" si="1224"/>
        <v>0</v>
      </c>
      <c r="CG390" s="192">
        <f t="shared" si="1225"/>
        <v>0</v>
      </c>
      <c r="CH390" s="192">
        <f t="shared" si="1226"/>
        <v>0</v>
      </c>
      <c r="CI390" s="192">
        <f t="shared" si="1227"/>
        <v>0</v>
      </c>
      <c r="CJ390" s="192">
        <f t="shared" si="1228"/>
        <v>0</v>
      </c>
      <c r="CK390" s="192">
        <f t="shared" si="1229"/>
        <v>0</v>
      </c>
      <c r="CL390" s="192">
        <f t="shared" si="1230"/>
        <v>0</v>
      </c>
      <c r="CM390" s="192">
        <f t="shared" si="1231"/>
        <v>0</v>
      </c>
      <c r="CN390" s="192">
        <f t="shared" si="1232"/>
        <v>0</v>
      </c>
      <c r="CO390" s="192">
        <f t="shared" si="1233"/>
        <v>0</v>
      </c>
      <c r="CP390" s="192">
        <f t="shared" si="1234"/>
        <v>0</v>
      </c>
      <c r="CQ390" s="192">
        <f t="shared" si="1235"/>
        <v>0</v>
      </c>
      <c r="CR390" s="192">
        <f t="shared" si="1236"/>
        <v>0</v>
      </c>
      <c r="CS390" s="192">
        <f t="shared" si="1237"/>
        <v>0</v>
      </c>
      <c r="CT390" s="192">
        <f t="shared" si="1238"/>
        <v>0</v>
      </c>
      <c r="CU390" s="192">
        <f t="shared" si="1239"/>
        <v>0</v>
      </c>
      <c r="CV390" s="192">
        <f t="shared" si="1240"/>
        <v>0</v>
      </c>
      <c r="CW390" s="192">
        <f t="shared" si="1241"/>
        <v>0</v>
      </c>
      <c r="CX390" s="192">
        <f t="shared" si="1242"/>
        <v>0</v>
      </c>
      <c r="CY390" s="192">
        <f t="shared" si="1243"/>
        <v>0</v>
      </c>
      <c r="CZ390" s="192">
        <f t="shared" si="1244"/>
        <v>0</v>
      </c>
      <c r="DA390" s="192">
        <f t="shared" si="1245"/>
        <v>0</v>
      </c>
      <c r="DB390" s="192">
        <f t="shared" si="1246"/>
        <v>0</v>
      </c>
      <c r="DC390" s="192">
        <f t="shared" si="1247"/>
        <v>0</v>
      </c>
      <c r="DD390" s="192">
        <f t="shared" si="1248"/>
        <v>0</v>
      </c>
      <c r="DE390" s="192">
        <f t="shared" si="1249"/>
        <v>0</v>
      </c>
      <c r="DF390" s="192">
        <f t="shared" si="1250"/>
        <v>0</v>
      </c>
      <c r="DG390" s="192">
        <f t="shared" si="1251"/>
        <v>0</v>
      </c>
      <c r="DH390" s="192">
        <f t="shared" si="1252"/>
        <v>0</v>
      </c>
      <c r="DI390" s="192">
        <f t="shared" si="1253"/>
        <v>0</v>
      </c>
      <c r="DJ390" s="192">
        <f t="shared" si="1254"/>
        <v>0</v>
      </c>
      <c r="DK390" s="192">
        <f t="shared" si="1255"/>
        <v>0</v>
      </c>
      <c r="DL390" s="192">
        <f t="shared" si="1256"/>
        <v>0</v>
      </c>
      <c r="DM390" s="192">
        <f t="shared" si="1257"/>
        <v>0</v>
      </c>
      <c r="DN390" s="192">
        <f t="shared" si="1258"/>
        <v>0</v>
      </c>
      <c r="DO390" s="192">
        <f t="shared" si="1259"/>
        <v>0</v>
      </c>
      <c r="DP390" s="192">
        <f t="shared" si="1260"/>
        <v>0</v>
      </c>
      <c r="DQ390" s="192">
        <f t="shared" si="1261"/>
        <v>0</v>
      </c>
      <c r="DR390" s="192">
        <f t="shared" si="1262"/>
        <v>0</v>
      </c>
      <c r="DS390" s="192">
        <f t="shared" si="1263"/>
        <v>0</v>
      </c>
      <c r="DT390" s="192">
        <f t="shared" si="1264"/>
        <v>0</v>
      </c>
      <c r="DU390" s="192">
        <f t="shared" si="1265"/>
        <v>0</v>
      </c>
      <c r="DV390" s="193">
        <f t="shared" si="1266"/>
        <v>0</v>
      </c>
      <c r="DW390" s="193">
        <f t="shared" si="1267"/>
        <v>0</v>
      </c>
      <c r="DX390" s="193">
        <f t="shared" si="1268"/>
        <v>0</v>
      </c>
      <c r="DY390" s="193">
        <f t="shared" si="1269"/>
        <v>0</v>
      </c>
      <c r="DZ390" s="193">
        <f t="shared" si="1270"/>
        <v>0</v>
      </c>
      <c r="EA390" s="192">
        <f t="shared" si="1271"/>
        <v>0</v>
      </c>
      <c r="EB390" s="192">
        <f t="shared" si="1272"/>
        <v>0</v>
      </c>
      <c r="EC390" s="192">
        <f t="shared" si="1273"/>
        <v>0</v>
      </c>
      <c r="ED390" s="192">
        <f t="shared" si="1274"/>
        <v>0</v>
      </c>
      <c r="EE390" s="192">
        <f t="shared" si="1275"/>
        <v>0</v>
      </c>
      <c r="EF390" s="192">
        <f t="shared" si="1276"/>
        <v>0</v>
      </c>
      <c r="EG390" s="192">
        <f t="shared" si="1277"/>
        <v>0</v>
      </c>
      <c r="EH390" s="192">
        <f t="shared" si="1278"/>
        <v>0</v>
      </c>
      <c r="EI390" s="192">
        <f t="shared" si="1279"/>
        <v>0</v>
      </c>
      <c r="EJ390" s="192">
        <f t="shared" si="1280"/>
        <v>0</v>
      </c>
      <c r="EK390" s="192">
        <f t="shared" si="1281"/>
        <v>0</v>
      </c>
      <c r="EL390" s="192">
        <f t="shared" si="1282"/>
        <v>0</v>
      </c>
      <c r="EM390" s="192">
        <f t="shared" si="1283"/>
        <v>0</v>
      </c>
      <c r="EN390" s="192">
        <f t="shared" si="1284"/>
        <v>0</v>
      </c>
      <c r="EO390" s="192">
        <f t="shared" si="1285"/>
        <v>0</v>
      </c>
      <c r="EP390" s="192">
        <f t="shared" si="1286"/>
        <v>0</v>
      </c>
      <c r="EQ390" s="192">
        <f t="shared" si="1287"/>
        <v>0</v>
      </c>
      <c r="ER390" s="192">
        <f t="shared" si="1288"/>
        <v>0</v>
      </c>
      <c r="ES390" s="192">
        <f t="shared" si="1289"/>
        <v>0</v>
      </c>
      <c r="ET390" s="192">
        <f t="shared" si="1290"/>
        <v>0</v>
      </c>
      <c r="EU390" s="192">
        <f t="shared" si="1291"/>
        <v>0</v>
      </c>
      <c r="EV390" s="192">
        <f t="shared" si="1292"/>
        <v>0</v>
      </c>
      <c r="EW390" s="192">
        <f t="shared" si="1293"/>
        <v>0</v>
      </c>
      <c r="EX390" s="192">
        <f t="shared" si="1294"/>
        <v>0</v>
      </c>
      <c r="EY390" s="192">
        <f t="shared" si="1295"/>
        <v>0</v>
      </c>
      <c r="EZ390" s="192">
        <f t="shared" si="1296"/>
        <v>0</v>
      </c>
      <c r="FA390" s="192">
        <f t="shared" si="1297"/>
        <v>0</v>
      </c>
      <c r="FB390" s="192">
        <f t="shared" si="1298"/>
        <v>0</v>
      </c>
      <c r="FC390" s="192">
        <f t="shared" si="1299"/>
        <v>0</v>
      </c>
      <c r="FD390" s="192">
        <f t="shared" si="1300"/>
        <v>0</v>
      </c>
      <c r="FE390" s="192">
        <f t="shared" si="1301"/>
        <v>0</v>
      </c>
      <c r="FF390" s="192">
        <f t="shared" si="1302"/>
        <v>0</v>
      </c>
      <c r="FG390" s="192">
        <f t="shared" si="1303"/>
        <v>0</v>
      </c>
      <c r="FH390" s="192">
        <f t="shared" si="1304"/>
        <v>0</v>
      </c>
      <c r="FI390" s="192">
        <f t="shared" si="1305"/>
        <v>0</v>
      </c>
      <c r="FJ390" s="192">
        <f t="shared" si="1306"/>
        <v>0</v>
      </c>
      <c r="FK390" s="192">
        <f t="shared" si="1307"/>
        <v>0</v>
      </c>
      <c r="FL390" s="192">
        <f t="shared" si="1308"/>
        <v>0</v>
      </c>
      <c r="FM390" s="192">
        <f t="shared" si="1309"/>
        <v>0</v>
      </c>
      <c r="FN390" s="192">
        <f t="shared" si="1310"/>
        <v>0</v>
      </c>
      <c r="FO390" s="192">
        <f t="shared" si="1311"/>
        <v>0</v>
      </c>
      <c r="FP390" s="192">
        <f t="shared" si="1312"/>
        <v>0</v>
      </c>
      <c r="FQ390" s="192">
        <f t="shared" si="1313"/>
        <v>0</v>
      </c>
      <c r="FR390" s="192">
        <f t="shared" si="1314"/>
        <v>0</v>
      </c>
      <c r="FS390" s="192">
        <f t="shared" si="1315"/>
        <v>0</v>
      </c>
      <c r="FT390" s="192">
        <f t="shared" si="1316"/>
        <v>0</v>
      </c>
      <c r="FU390" s="192">
        <f t="shared" si="1317"/>
        <v>0</v>
      </c>
      <c r="FV390" s="192">
        <f t="shared" si="1318"/>
        <v>0</v>
      </c>
      <c r="FW390" s="192">
        <f t="shared" si="1319"/>
        <v>0</v>
      </c>
      <c r="FX390" s="192">
        <f t="shared" si="1320"/>
        <v>0</v>
      </c>
      <c r="FY390" s="192">
        <f t="shared" si="1321"/>
        <v>0</v>
      </c>
      <c r="FZ390" s="192">
        <f t="shared" si="1322"/>
        <v>0</v>
      </c>
      <c r="GA390" s="192">
        <f t="shared" si="1323"/>
        <v>0</v>
      </c>
      <c r="GB390" s="192">
        <f t="shared" si="1324"/>
        <v>0</v>
      </c>
      <c r="GC390" s="192">
        <f t="shared" si="1325"/>
        <v>0</v>
      </c>
      <c r="GD390" s="192">
        <f t="shared" si="1326"/>
        <v>0</v>
      </c>
      <c r="GE390" s="192">
        <f t="shared" si="1327"/>
        <v>0</v>
      </c>
      <c r="GF390" s="192">
        <f t="shared" si="1328"/>
        <v>0</v>
      </c>
      <c r="GG390" s="192">
        <f t="shared" si="1329"/>
        <v>0</v>
      </c>
      <c r="GH390" s="192">
        <f t="shared" si="1330"/>
        <v>0</v>
      </c>
      <c r="GI390" s="192">
        <f t="shared" si="1331"/>
        <v>0</v>
      </c>
      <c r="GJ390" s="192">
        <f t="shared" si="1332"/>
        <v>0</v>
      </c>
      <c r="GK390" s="192">
        <f t="shared" si="1333"/>
        <v>0</v>
      </c>
      <c r="GL390" s="192">
        <f t="shared" si="1334"/>
        <v>0</v>
      </c>
      <c r="GM390" s="192">
        <f t="shared" si="1335"/>
        <v>0</v>
      </c>
      <c r="GN390" s="192">
        <f t="shared" si="1336"/>
        <v>0</v>
      </c>
      <c r="GO390" s="192">
        <f t="shared" si="1337"/>
        <v>0</v>
      </c>
      <c r="GP390" s="192">
        <f t="shared" si="1338"/>
        <v>0</v>
      </c>
      <c r="GQ390" s="192">
        <f t="shared" si="1339"/>
        <v>0</v>
      </c>
      <c r="GR390" s="192">
        <f t="shared" si="1340"/>
        <v>0</v>
      </c>
      <c r="GS390" s="192">
        <f t="shared" si="1341"/>
        <v>0</v>
      </c>
      <c r="GT390" s="192">
        <f t="shared" si="1342"/>
        <v>0</v>
      </c>
      <c r="GU390" s="192">
        <f t="shared" si="1343"/>
        <v>0</v>
      </c>
      <c r="GV390" s="192">
        <f t="shared" si="1344"/>
        <v>0</v>
      </c>
      <c r="GW390" s="192">
        <f t="shared" si="1345"/>
        <v>0</v>
      </c>
      <c r="GX390" s="192">
        <f t="shared" si="1346"/>
        <v>0</v>
      </c>
      <c r="GY390" s="192">
        <f t="shared" si="1347"/>
        <v>0</v>
      </c>
      <c r="GZ390" s="192">
        <f t="shared" si="1348"/>
        <v>0</v>
      </c>
      <c r="HA390" s="192">
        <f t="shared" si="1349"/>
        <v>0</v>
      </c>
      <c r="HB390" s="192">
        <f t="shared" si="1350"/>
        <v>0</v>
      </c>
      <c r="HC390" s="192">
        <f t="shared" si="1351"/>
        <v>0</v>
      </c>
      <c r="HD390" s="192">
        <f t="shared" si="1352"/>
        <v>0</v>
      </c>
      <c r="HE390" s="192">
        <f t="shared" si="1353"/>
        <v>0</v>
      </c>
      <c r="HF390" s="192">
        <f t="shared" si="1354"/>
        <v>0</v>
      </c>
      <c r="HG390" s="192">
        <f t="shared" si="1355"/>
        <v>0</v>
      </c>
      <c r="HH390" s="192">
        <f t="shared" si="1356"/>
        <v>0</v>
      </c>
      <c r="HI390" s="192">
        <f t="shared" si="1357"/>
        <v>0</v>
      </c>
      <c r="HJ390" s="192">
        <f t="shared" si="1358"/>
        <v>0</v>
      </c>
      <c r="HK390" s="192">
        <f t="shared" si="1359"/>
        <v>0</v>
      </c>
      <c r="HL390" s="192">
        <f t="shared" si="1360"/>
        <v>0</v>
      </c>
      <c r="HM390" s="192">
        <f t="shared" si="1361"/>
        <v>0</v>
      </c>
      <c r="HN390" s="194">
        <f t="shared" si="1362"/>
        <v>0</v>
      </c>
      <c r="HO390" s="194">
        <f t="shared" si="1363"/>
        <v>0</v>
      </c>
      <c r="HP390" s="194">
        <f t="shared" si="1364"/>
        <v>0</v>
      </c>
      <c r="HQ390" s="194">
        <f t="shared" si="1365"/>
        <v>0</v>
      </c>
      <c r="HR390" s="194">
        <f t="shared" si="1366"/>
        <v>0</v>
      </c>
      <c r="HS390" s="195" t="str">
        <f t="shared" si="1163"/>
        <v/>
      </c>
      <c r="HT390" s="196">
        <f t="shared" ref="HT390:HT453" si="1377">IF(H390="",$HS$4,H390)</f>
        <v>0</v>
      </c>
      <c r="HU390" s="196">
        <f t="shared" ref="HU390:HU453" si="1378">IF(G390="",$HT$4,G390)</f>
        <v>0</v>
      </c>
      <c r="HV390" s="197" t="str">
        <f t="shared" si="1164"/>
        <v/>
      </c>
      <c r="HW390" s="197" t="str">
        <f t="shared" si="1367"/>
        <v/>
      </c>
      <c r="HX390" s="197" t="str">
        <f t="shared" si="1368"/>
        <v/>
      </c>
      <c r="HY390" s="195" t="str">
        <f t="shared" si="1165"/>
        <v/>
      </c>
      <c r="HZ390" s="30">
        <f t="shared" ref="HZ390:HZ453" si="1379">IFERROR(IF(OR(IA390&lt;=2,IA390&lt;2.01),INT(J390),IF(OR(IA390&lt;=7,IA390&lt;7.01),INT(J390)+0.5,INT(J390)+1)),0)</f>
        <v>0</v>
      </c>
      <c r="IA390" s="198">
        <f t="shared" si="1166"/>
        <v>0</v>
      </c>
      <c r="IB390" s="195"/>
      <c r="IC390" s="195">
        <f t="shared" si="1369"/>
        <v>0</v>
      </c>
      <c r="ID390" s="195">
        <f t="shared" si="1167"/>
        <v>0</v>
      </c>
      <c r="IE390" s="195">
        <f t="shared" si="1370"/>
        <v>0</v>
      </c>
      <c r="IF390" s="195">
        <f t="shared" si="1168"/>
        <v>0</v>
      </c>
      <c r="IG390" s="307">
        <f t="shared" si="1169"/>
        <v>0</v>
      </c>
      <c r="IH390" s="307">
        <f t="shared" si="1170"/>
        <v>0</v>
      </c>
      <c r="II390" s="44">
        <f t="shared" si="1171"/>
        <v>0</v>
      </c>
      <c r="IJ390" s="44">
        <f t="shared" si="1371"/>
        <v>0</v>
      </c>
      <c r="IK390" s="44">
        <f t="shared" si="1372"/>
        <v>0</v>
      </c>
      <c r="IL390" s="44">
        <f t="shared" si="1373"/>
        <v>0</v>
      </c>
      <c r="IM390" s="44">
        <f t="shared" si="1374"/>
        <v>0</v>
      </c>
      <c r="IN390" s="44">
        <f t="shared" si="1375"/>
        <v>0</v>
      </c>
      <c r="IO390" s="44">
        <f t="shared" si="1376"/>
        <v>0</v>
      </c>
    </row>
    <row r="391" spans="1:249" ht="18" customHeight="1">
      <c r="A391" s="188">
        <v>385</v>
      </c>
      <c r="B391" s="326"/>
      <c r="C391" s="289"/>
      <c r="D391" s="199"/>
      <c r="E391" s="189"/>
      <c r="F391" s="189"/>
      <c r="G391" s="190"/>
      <c r="H391" s="190"/>
      <c r="I391" s="272"/>
      <c r="J391" s="207"/>
      <c r="K391" s="214" t="str">
        <f t="shared" si="1172"/>
        <v/>
      </c>
      <c r="L391" s="200" t="str">
        <f t="shared" si="1173"/>
        <v/>
      </c>
      <c r="M391" s="200" t="str">
        <f t="shared" si="1174"/>
        <v/>
      </c>
      <c r="N391" s="209" t="str">
        <f t="shared" ref="N391:N454" si="1380">IF(HY391="","",IF(AA391="","",IF(AND(K391&lt;=60,I391&lt;AB391),"SW",IF(AND(K391&lt;=60,I391&gt;=AB391,I391&lt;AD391),"W",IF(AND(K391&lt;=60,I391&gt;=AD391,I391&lt;=AE391),"N",IF(AND(K391&lt;=60,I391&gt;AE391,I391&lt;=AG391),"OW",IF(AND(K391&lt;=60,I391&gt;AG391),"Ob",IF(AND(K391&gt;60,IH391&lt;AB391),"SW",IF(AND(K391&gt;60,IH391&gt;=AB391,IH391&lt;AD391),"W",IF(AND(K391&gt;60,IH391&gt;=AD391,IH391&lt;=AE391),"N",IF(AND(K391&gt;60,IH391&gt;AE391,IH391&lt;=AG391),"OW",IF(AND(K391&gt;60,IH391&gt;AG391),"Ob"))))))))))))</f>
        <v/>
      </c>
      <c r="O391" s="208" t="str">
        <f>IFERROR(IF(D391="","",IF(K391="","",IF(I391="","",IF(F391="F",VLOOKUP(K391,F!A:G,2,0),IF(F391="M",VLOOKUP(K391,M!A:G,2,0),""))))),0)</f>
        <v/>
      </c>
      <c r="P391" s="191" t="str">
        <f>IFERROR(IF(D391="","",IF(K391="","",IF(I391="","",IF(F391="F",VLOOKUP(K391,F!A:G,3,0),IF(F391="M",VLOOKUP(K391,M!A:G,3,0),""))))),0)</f>
        <v/>
      </c>
      <c r="Q391" s="191" t="str">
        <f>IFERROR(IF(D391="","",IF(K391="","",IF(I391="","",IF(F391="F",VLOOKUP(K391,F!A:G,4,0),IF(F391="M",VLOOKUP(K391,M!A:G,4,0),""))))),0)</f>
        <v/>
      </c>
      <c r="R391" s="191" t="str">
        <f>IFERROR(IF(D391="","",IF(K391="","",IF(I391="","",IF(F391="F",VLOOKUP(K391,F!A:G,5,0),IF(F391="M",VLOOKUP(K391,M!A:G,5,0),""))))),0)</f>
        <v/>
      </c>
      <c r="S391" s="191" t="str">
        <f>IFERROR(IF(D391="","",IF(K391="","",IF(I391="","",IF(F391="F",VLOOKUP(K391,F!A:G,6,0),IF(F391="M",VLOOKUP(K391,M!A:G,6,0),""))))),0)</f>
        <v/>
      </c>
      <c r="T391" s="191" t="str">
        <f>IFERROR(IF(D391="","",IF(K391="","",IF(I391="","",IF(F391="F",VLOOKUP(K391,F!A:G,7,0),IF(F391="M",VLOOKUP(K391,M!A:G,7,0),""))))),0)</f>
        <v/>
      </c>
      <c r="U391" s="191" t="str">
        <f>IFERROR(IF(D391="","",IF(K391="","",IF(J391="","",IF(F391="F",VLOOKUP(K391,F!A:M,8,0),IF(F391="M",VLOOKUP(K391,M!A:M,8,0),""))))),0)</f>
        <v/>
      </c>
      <c r="V391" s="191" t="str">
        <f>IFERROR(IF(D391="","",IF(K391="","",IF(J391="","",IF(F391="F",VLOOKUP(K391,F!A:M,9,0),IF(F391="M",VLOOKUP(K391,M!A:M,9,0),""))))),0)</f>
        <v/>
      </c>
      <c r="W391" s="191" t="str">
        <f>IFERROR(IF(D391="","",IF(K391="","",IF(J391="","",IF(F391="F",VLOOKUP(K391,F!A:M,10,0),IF(F391="M",VLOOKUP(K391,M!A:M,10,0),""))))),0)</f>
        <v/>
      </c>
      <c r="X391" s="191" t="str">
        <f>IFERROR(IF(D391="","",IF(K391="","",IF(J391="","",IF(F391="F",VLOOKUP(K391,F!A:M,11,0),IF(F391="M",VLOOKUP(K391,M!A:M,11,0),""))))),0)</f>
        <v/>
      </c>
      <c r="Y391" s="191" t="str">
        <f>IFERROR(IF(D391="","",IF(K391="","",IF(J391="","",IF(F391="F",VLOOKUP(K391,F!A:M,12,0),IF(F391="M",VLOOKUP(K391,M!A:M,12,0),""))))),0)</f>
        <v/>
      </c>
      <c r="Z391" s="191" t="str">
        <f>IFERROR(IF(D391="","",IF(K391="","",IF(J391="","",IF(F391="F",VLOOKUP(K391,F!A:M,13,0),IF(F391="M",VLOOKUP(K391,M!A:M,13,0),""))))),0)</f>
        <v/>
      </c>
      <c r="AA391" s="191" t="str">
        <f>IFERROR(IF(D391="","",IF(F391="","",IF(J391="","",IF(K391="","",IF(AND(K391&gt;23,K391&lt;=60),IF(F391="F",VLOOKUP(MROUND(HZ391,0.5),'F-Weight for Length'!K:S,2,0),VLOOKUP(MROUND(HZ391,0.5),'M-Weight for Length'!K:S,2,0)),IF(K391&gt;60,IF(F391="F",VLOOKUP(K391,'F-Weight for Length'!U:AC,2,0),VLOOKUP(K391,'M-Weight for Length'!U:AC,2,0)),IF(F391="F",VLOOKUP(MROUND(HZ391,0.5),'F-Weight for Length'!A:I,2,0),VLOOKUP(MROUND(HZ391,0.5),'M-Weight for Length'!A:I,2,0)))))))),0)</f>
        <v/>
      </c>
      <c r="AB391" s="191" t="str">
        <f>IFERROR(IF(D391="","",IF(F391="","",IF(J391="","",IF(K391="","",IF(AND(K391&gt;23,K391&lt;=60),IF(F391="F",VLOOKUP(MROUND(HZ391,0.5),'F-Weight for Length'!K:S,3,0),VLOOKUP(MROUND(HZ391,0.5),'M-Weight for Length'!K:S,3,0)),IF(K391&gt;60,IF(F391="F",VLOOKUP(K391,'F-Weight for Length'!U:AC,3,0),VLOOKUP(K391,'M-Weight for Length'!U:AC,3,0)),IF(F391="F",VLOOKUP(MROUND(HZ391,0.5),'F-Weight for Length'!A:I,3,0),VLOOKUP(MROUND(HZ391,0.5),'M-Weight for Length'!A:I,3,0)))))))),0)</f>
        <v/>
      </c>
      <c r="AC391" s="191" t="str">
        <f>IFERROR(IF(D391="","",IF(F391="","",IF(J391="","",IF(K391="","",IF(AND(K391&gt;23,K391&lt;=60),IF(F391="F",VLOOKUP(MROUND(HZ391,0.5),'F-Weight for Length'!K:S,4,0),VLOOKUP(MROUND(HZ391,0.5),'M-Weight for Length'!K:S,4,0)),IF(K391&gt;60,IF(F391="F",VLOOKUP(K391,'F-Weight for Length'!U:AC,4,0),VLOOKUP(K391,'M-Weight for Length'!U:AC,4,0)),IF(F391="F",VLOOKUP(MROUND(HZ391,0.5),'F-Weight for Length'!A:I,4,0),VLOOKUP(MROUND(HZ391,0.5),'M-Weight for Length'!A:I,4,0)))))))),0)</f>
        <v/>
      </c>
      <c r="AD391" s="191" t="str">
        <f>IFERROR(IF(D391="","",IF(F391="","",IF(J391="","",IF(K391="","",IF(AND(K391&gt;23,K391&lt;=60),IF(F391="F",VLOOKUP(MROUND(HZ391,0.5),'F-Weight for Length'!K:S,5,0),VLOOKUP(MROUND(HZ391,0.5),'M-Weight for Length'!K:S,5,0)),IF(K391&gt;60,IF(F391="F",VLOOKUP(K391,'F-Weight for Length'!U:AC,5,0),VLOOKUP(K391,'M-Weight for Length'!U:AC,5,0)),IF(F391="F",VLOOKUP(MROUND(HZ391,0.5),'F-Weight for Length'!A:I,5,0),VLOOKUP(MROUND(HZ391,0.5),'M-Weight for Length'!A:I,5,0)))))))),0)</f>
        <v/>
      </c>
      <c r="AE391" s="191" t="str">
        <f>IFERROR(IF(D391="","",IF(F391="","",IF(J391="","",IF(K391="","",IF(AND(K391&gt;23,K391&lt;=60),IF(F391="F",VLOOKUP(MROUND(HZ391,0.5),'F-Weight for Length'!K:S,6,0),VLOOKUP(MROUND(HZ391,0.5),'M-Weight for Length'!K:S,6,0)),IF(K391&gt;60,IF(F391="F",VLOOKUP(K391,'F-Weight for Length'!U:AC,6,0),VLOOKUP(K391,'M-Weight for Length'!U:AC,6,0)),IF(F391="F",VLOOKUP(MROUND(HZ391,0.5),'F-Weight for Length'!A:I,6,0),VLOOKUP(MROUND(HZ391,0.5),'M-Weight for Length'!A:I,6,0)))))))),0)</f>
        <v/>
      </c>
      <c r="AF391" s="191" t="str">
        <f>IFERROR(IF(D391="","",IF(F391="","",IF(J391="","",IF(K391="","",IF(AND(K391&gt;23,K391&lt;=60),IF(F391="F",VLOOKUP(MROUND(HZ391,0.5),'F-Weight for Length'!K:S,7,0),VLOOKUP(MROUND(HZ391,0.5),'M-Weight for Length'!K:S,7,0)),IF(K391&gt;60,IF(F391="F",VLOOKUP(K391,'F-Weight for Length'!U:AC,7,0),VLOOKUP(K391,'M-Weight for Length'!U:AC,7,0)),IF(F391="F",VLOOKUP(MROUND(HZ391,0.5),'F-Weight for Length'!A:I,7,0),VLOOKUP(MROUND(HZ391,0.5),'M-Weight for Length'!A:I,7,0)))))))),0)</f>
        <v/>
      </c>
      <c r="AG391" s="191" t="str">
        <f>IFERROR(IF(D391="","",IF(F391="","",IF(J391="","",IF(K391="","",IF(AND(K391&gt;23,K391&lt;=60),IF(F391="F",VLOOKUP(MROUND(HZ391,0.5),'F-Weight for Length'!K:S,8,0),VLOOKUP(MROUND(HZ391,0.5),'M-Weight for Length'!K:S,8,0)),IF(K391&gt;60,IF(F391="F",VLOOKUP(K391,'F-Weight for Length'!U:AC,8,0),VLOOKUP(K391,'M-Weight for Length'!U:AC,8,0)),IF(F391="F",VLOOKUP(MROUND(HZ391,0.5),'F-Weight for Length'!A:I,8,0),VLOOKUP(MROUND(HZ391,0.5),'M-Weight for Length'!A:I,8,0)))))))),0)</f>
        <v/>
      </c>
      <c r="AH391" s="191" t="str">
        <f>IFERROR(IF(D391="","",IF(F391="","",IF(J391="","",IF(K391="","",IF(AND(K391&gt;23,K391&lt;=60),IF(F391="F",VLOOKUP(MROUND(HZ391,0.5),'F-Weight for Length'!K:S,9,0),VLOOKUP(MROUND(HZ391,0.5),'M-Weight for Length'!K:S,9,0)),IF(K391&gt;60,IF(F391="F",VLOOKUP(K391,'F-Weight for Length'!U:AC,9,0),VLOOKUP(K391,'M-Weight for Length'!U:AC,9,0)),IF(F391="F",VLOOKUP(MROUND(HZ391,0.5),'F-Weight for Length'!A:I,9,0),VLOOKUP(MROUND(HZ391,0.5),'M-Weight for Length'!A:I,9,0)))))))),0)</f>
        <v/>
      </c>
      <c r="AI391" s="192">
        <f t="shared" si="1175"/>
        <v>0</v>
      </c>
      <c r="AJ391" s="192">
        <f t="shared" si="1176"/>
        <v>0</v>
      </c>
      <c r="AK391" s="192">
        <f t="shared" si="1177"/>
        <v>0</v>
      </c>
      <c r="AL391" s="192">
        <f t="shared" si="1178"/>
        <v>0</v>
      </c>
      <c r="AM391" s="192">
        <f t="shared" si="1179"/>
        <v>0</v>
      </c>
      <c r="AN391" s="192">
        <f t="shared" si="1180"/>
        <v>0</v>
      </c>
      <c r="AO391" s="192">
        <f t="shared" si="1181"/>
        <v>0</v>
      </c>
      <c r="AP391" s="192">
        <f t="shared" si="1182"/>
        <v>0</v>
      </c>
      <c r="AQ391" s="192">
        <f t="shared" si="1183"/>
        <v>0</v>
      </c>
      <c r="AR391" s="192">
        <f t="shared" si="1184"/>
        <v>0</v>
      </c>
      <c r="AS391" s="192">
        <f t="shared" si="1185"/>
        <v>0</v>
      </c>
      <c r="AT391" s="192">
        <f t="shared" si="1186"/>
        <v>0</v>
      </c>
      <c r="AU391" s="192">
        <f t="shared" si="1187"/>
        <v>0</v>
      </c>
      <c r="AV391" s="192">
        <f t="shared" si="1188"/>
        <v>0</v>
      </c>
      <c r="AW391" s="192">
        <f t="shared" si="1189"/>
        <v>0</v>
      </c>
      <c r="AX391" s="192">
        <f t="shared" si="1190"/>
        <v>0</v>
      </c>
      <c r="AY391" s="192">
        <f t="shared" si="1191"/>
        <v>0</v>
      </c>
      <c r="AZ391" s="192">
        <f t="shared" si="1192"/>
        <v>0</v>
      </c>
      <c r="BA391" s="192">
        <f t="shared" si="1193"/>
        <v>0</v>
      </c>
      <c r="BB391" s="192">
        <f t="shared" si="1194"/>
        <v>0</v>
      </c>
      <c r="BC391" s="192">
        <f t="shared" si="1195"/>
        <v>0</v>
      </c>
      <c r="BD391" s="192">
        <f t="shared" si="1196"/>
        <v>0</v>
      </c>
      <c r="BE391" s="192">
        <f t="shared" si="1197"/>
        <v>0</v>
      </c>
      <c r="BF391" s="192">
        <f t="shared" si="1198"/>
        <v>0</v>
      </c>
      <c r="BG391" s="192">
        <f t="shared" si="1199"/>
        <v>0</v>
      </c>
      <c r="BH391" s="192">
        <f t="shared" si="1200"/>
        <v>0</v>
      </c>
      <c r="BI391" s="192">
        <f t="shared" si="1201"/>
        <v>0</v>
      </c>
      <c r="BJ391" s="192">
        <f t="shared" si="1202"/>
        <v>0</v>
      </c>
      <c r="BK391" s="192">
        <f t="shared" si="1203"/>
        <v>0</v>
      </c>
      <c r="BL391" s="192">
        <f t="shared" si="1204"/>
        <v>0</v>
      </c>
      <c r="BM391" s="192">
        <f t="shared" si="1205"/>
        <v>0</v>
      </c>
      <c r="BN391" s="192">
        <f t="shared" si="1206"/>
        <v>0</v>
      </c>
      <c r="BO391" s="192">
        <f t="shared" si="1207"/>
        <v>0</v>
      </c>
      <c r="BP391" s="192">
        <f t="shared" si="1208"/>
        <v>0</v>
      </c>
      <c r="BQ391" s="192">
        <f t="shared" si="1209"/>
        <v>0</v>
      </c>
      <c r="BR391" s="192">
        <f t="shared" si="1210"/>
        <v>0</v>
      </c>
      <c r="BS391" s="192">
        <f t="shared" si="1211"/>
        <v>0</v>
      </c>
      <c r="BT391" s="192">
        <f t="shared" si="1212"/>
        <v>0</v>
      </c>
      <c r="BU391" s="192">
        <f t="shared" si="1213"/>
        <v>0</v>
      </c>
      <c r="BV391" s="192">
        <f t="shared" si="1214"/>
        <v>0</v>
      </c>
      <c r="BW391" s="192">
        <f t="shared" si="1215"/>
        <v>0</v>
      </c>
      <c r="BX391" s="192">
        <f t="shared" si="1216"/>
        <v>0</v>
      </c>
      <c r="BY391" s="192">
        <f t="shared" si="1217"/>
        <v>0</v>
      </c>
      <c r="BZ391" s="192">
        <f t="shared" si="1218"/>
        <v>0</v>
      </c>
      <c r="CA391" s="192">
        <f t="shared" si="1219"/>
        <v>0</v>
      </c>
      <c r="CB391" s="192">
        <f t="shared" si="1220"/>
        <v>0</v>
      </c>
      <c r="CC391" s="192">
        <f t="shared" si="1221"/>
        <v>0</v>
      </c>
      <c r="CD391" s="192">
        <f t="shared" si="1222"/>
        <v>0</v>
      </c>
      <c r="CE391" s="192">
        <f t="shared" si="1223"/>
        <v>0</v>
      </c>
      <c r="CF391" s="192">
        <f t="shared" si="1224"/>
        <v>0</v>
      </c>
      <c r="CG391" s="192">
        <f t="shared" si="1225"/>
        <v>0</v>
      </c>
      <c r="CH391" s="192">
        <f t="shared" si="1226"/>
        <v>0</v>
      </c>
      <c r="CI391" s="192">
        <f t="shared" si="1227"/>
        <v>0</v>
      </c>
      <c r="CJ391" s="192">
        <f t="shared" si="1228"/>
        <v>0</v>
      </c>
      <c r="CK391" s="192">
        <f t="shared" si="1229"/>
        <v>0</v>
      </c>
      <c r="CL391" s="192">
        <f t="shared" si="1230"/>
        <v>0</v>
      </c>
      <c r="CM391" s="192">
        <f t="shared" si="1231"/>
        <v>0</v>
      </c>
      <c r="CN391" s="192">
        <f t="shared" si="1232"/>
        <v>0</v>
      </c>
      <c r="CO391" s="192">
        <f t="shared" si="1233"/>
        <v>0</v>
      </c>
      <c r="CP391" s="192">
        <f t="shared" si="1234"/>
        <v>0</v>
      </c>
      <c r="CQ391" s="192">
        <f t="shared" si="1235"/>
        <v>0</v>
      </c>
      <c r="CR391" s="192">
        <f t="shared" si="1236"/>
        <v>0</v>
      </c>
      <c r="CS391" s="192">
        <f t="shared" si="1237"/>
        <v>0</v>
      </c>
      <c r="CT391" s="192">
        <f t="shared" si="1238"/>
        <v>0</v>
      </c>
      <c r="CU391" s="192">
        <f t="shared" si="1239"/>
        <v>0</v>
      </c>
      <c r="CV391" s="192">
        <f t="shared" si="1240"/>
        <v>0</v>
      </c>
      <c r="CW391" s="192">
        <f t="shared" si="1241"/>
        <v>0</v>
      </c>
      <c r="CX391" s="192">
        <f t="shared" si="1242"/>
        <v>0</v>
      </c>
      <c r="CY391" s="192">
        <f t="shared" si="1243"/>
        <v>0</v>
      </c>
      <c r="CZ391" s="192">
        <f t="shared" si="1244"/>
        <v>0</v>
      </c>
      <c r="DA391" s="192">
        <f t="shared" si="1245"/>
        <v>0</v>
      </c>
      <c r="DB391" s="192">
        <f t="shared" si="1246"/>
        <v>0</v>
      </c>
      <c r="DC391" s="192">
        <f t="shared" si="1247"/>
        <v>0</v>
      </c>
      <c r="DD391" s="192">
        <f t="shared" si="1248"/>
        <v>0</v>
      </c>
      <c r="DE391" s="192">
        <f t="shared" si="1249"/>
        <v>0</v>
      </c>
      <c r="DF391" s="192">
        <f t="shared" si="1250"/>
        <v>0</v>
      </c>
      <c r="DG391" s="192">
        <f t="shared" si="1251"/>
        <v>0</v>
      </c>
      <c r="DH391" s="192">
        <f t="shared" si="1252"/>
        <v>0</v>
      </c>
      <c r="DI391" s="192">
        <f t="shared" si="1253"/>
        <v>0</v>
      </c>
      <c r="DJ391" s="192">
        <f t="shared" si="1254"/>
        <v>0</v>
      </c>
      <c r="DK391" s="192">
        <f t="shared" si="1255"/>
        <v>0</v>
      </c>
      <c r="DL391" s="192">
        <f t="shared" si="1256"/>
        <v>0</v>
      </c>
      <c r="DM391" s="192">
        <f t="shared" si="1257"/>
        <v>0</v>
      </c>
      <c r="DN391" s="192">
        <f t="shared" si="1258"/>
        <v>0</v>
      </c>
      <c r="DO391" s="192">
        <f t="shared" si="1259"/>
        <v>0</v>
      </c>
      <c r="DP391" s="192">
        <f t="shared" si="1260"/>
        <v>0</v>
      </c>
      <c r="DQ391" s="192">
        <f t="shared" si="1261"/>
        <v>0</v>
      </c>
      <c r="DR391" s="192">
        <f t="shared" si="1262"/>
        <v>0</v>
      </c>
      <c r="DS391" s="192">
        <f t="shared" si="1263"/>
        <v>0</v>
      </c>
      <c r="DT391" s="192">
        <f t="shared" si="1264"/>
        <v>0</v>
      </c>
      <c r="DU391" s="192">
        <f t="shared" si="1265"/>
        <v>0</v>
      </c>
      <c r="DV391" s="193">
        <f t="shared" si="1266"/>
        <v>0</v>
      </c>
      <c r="DW391" s="193">
        <f t="shared" si="1267"/>
        <v>0</v>
      </c>
      <c r="DX391" s="193">
        <f t="shared" si="1268"/>
        <v>0</v>
      </c>
      <c r="DY391" s="193">
        <f t="shared" si="1269"/>
        <v>0</v>
      </c>
      <c r="DZ391" s="193">
        <f t="shared" si="1270"/>
        <v>0</v>
      </c>
      <c r="EA391" s="192">
        <f t="shared" si="1271"/>
        <v>0</v>
      </c>
      <c r="EB391" s="192">
        <f t="shared" si="1272"/>
        <v>0</v>
      </c>
      <c r="EC391" s="192">
        <f t="shared" si="1273"/>
        <v>0</v>
      </c>
      <c r="ED391" s="192">
        <f t="shared" si="1274"/>
        <v>0</v>
      </c>
      <c r="EE391" s="192">
        <f t="shared" si="1275"/>
        <v>0</v>
      </c>
      <c r="EF391" s="192">
        <f t="shared" si="1276"/>
        <v>0</v>
      </c>
      <c r="EG391" s="192">
        <f t="shared" si="1277"/>
        <v>0</v>
      </c>
      <c r="EH391" s="192">
        <f t="shared" si="1278"/>
        <v>0</v>
      </c>
      <c r="EI391" s="192">
        <f t="shared" si="1279"/>
        <v>0</v>
      </c>
      <c r="EJ391" s="192">
        <f t="shared" si="1280"/>
        <v>0</v>
      </c>
      <c r="EK391" s="192">
        <f t="shared" si="1281"/>
        <v>0</v>
      </c>
      <c r="EL391" s="192">
        <f t="shared" si="1282"/>
        <v>0</v>
      </c>
      <c r="EM391" s="192">
        <f t="shared" si="1283"/>
        <v>0</v>
      </c>
      <c r="EN391" s="192">
        <f t="shared" si="1284"/>
        <v>0</v>
      </c>
      <c r="EO391" s="192">
        <f t="shared" si="1285"/>
        <v>0</v>
      </c>
      <c r="EP391" s="192">
        <f t="shared" si="1286"/>
        <v>0</v>
      </c>
      <c r="EQ391" s="192">
        <f t="shared" si="1287"/>
        <v>0</v>
      </c>
      <c r="ER391" s="192">
        <f t="shared" si="1288"/>
        <v>0</v>
      </c>
      <c r="ES391" s="192">
        <f t="shared" si="1289"/>
        <v>0</v>
      </c>
      <c r="ET391" s="192">
        <f t="shared" si="1290"/>
        <v>0</v>
      </c>
      <c r="EU391" s="192">
        <f t="shared" si="1291"/>
        <v>0</v>
      </c>
      <c r="EV391" s="192">
        <f t="shared" si="1292"/>
        <v>0</v>
      </c>
      <c r="EW391" s="192">
        <f t="shared" si="1293"/>
        <v>0</v>
      </c>
      <c r="EX391" s="192">
        <f t="shared" si="1294"/>
        <v>0</v>
      </c>
      <c r="EY391" s="192">
        <f t="shared" si="1295"/>
        <v>0</v>
      </c>
      <c r="EZ391" s="192">
        <f t="shared" si="1296"/>
        <v>0</v>
      </c>
      <c r="FA391" s="192">
        <f t="shared" si="1297"/>
        <v>0</v>
      </c>
      <c r="FB391" s="192">
        <f t="shared" si="1298"/>
        <v>0</v>
      </c>
      <c r="FC391" s="192">
        <f t="shared" si="1299"/>
        <v>0</v>
      </c>
      <c r="FD391" s="192">
        <f t="shared" si="1300"/>
        <v>0</v>
      </c>
      <c r="FE391" s="192">
        <f t="shared" si="1301"/>
        <v>0</v>
      </c>
      <c r="FF391" s="192">
        <f t="shared" si="1302"/>
        <v>0</v>
      </c>
      <c r="FG391" s="192">
        <f t="shared" si="1303"/>
        <v>0</v>
      </c>
      <c r="FH391" s="192">
        <f t="shared" si="1304"/>
        <v>0</v>
      </c>
      <c r="FI391" s="192">
        <f t="shared" si="1305"/>
        <v>0</v>
      </c>
      <c r="FJ391" s="192">
        <f t="shared" si="1306"/>
        <v>0</v>
      </c>
      <c r="FK391" s="192">
        <f t="shared" si="1307"/>
        <v>0</v>
      </c>
      <c r="FL391" s="192">
        <f t="shared" si="1308"/>
        <v>0</v>
      </c>
      <c r="FM391" s="192">
        <f t="shared" si="1309"/>
        <v>0</v>
      </c>
      <c r="FN391" s="192">
        <f t="shared" si="1310"/>
        <v>0</v>
      </c>
      <c r="FO391" s="192">
        <f t="shared" si="1311"/>
        <v>0</v>
      </c>
      <c r="FP391" s="192">
        <f t="shared" si="1312"/>
        <v>0</v>
      </c>
      <c r="FQ391" s="192">
        <f t="shared" si="1313"/>
        <v>0</v>
      </c>
      <c r="FR391" s="192">
        <f t="shared" si="1314"/>
        <v>0</v>
      </c>
      <c r="FS391" s="192">
        <f t="shared" si="1315"/>
        <v>0</v>
      </c>
      <c r="FT391" s="192">
        <f t="shared" si="1316"/>
        <v>0</v>
      </c>
      <c r="FU391" s="192">
        <f t="shared" si="1317"/>
        <v>0</v>
      </c>
      <c r="FV391" s="192">
        <f t="shared" si="1318"/>
        <v>0</v>
      </c>
      <c r="FW391" s="192">
        <f t="shared" si="1319"/>
        <v>0</v>
      </c>
      <c r="FX391" s="192">
        <f t="shared" si="1320"/>
        <v>0</v>
      </c>
      <c r="FY391" s="192">
        <f t="shared" si="1321"/>
        <v>0</v>
      </c>
      <c r="FZ391" s="192">
        <f t="shared" si="1322"/>
        <v>0</v>
      </c>
      <c r="GA391" s="192">
        <f t="shared" si="1323"/>
        <v>0</v>
      </c>
      <c r="GB391" s="192">
        <f t="shared" si="1324"/>
        <v>0</v>
      </c>
      <c r="GC391" s="192">
        <f t="shared" si="1325"/>
        <v>0</v>
      </c>
      <c r="GD391" s="192">
        <f t="shared" si="1326"/>
        <v>0</v>
      </c>
      <c r="GE391" s="192">
        <f t="shared" si="1327"/>
        <v>0</v>
      </c>
      <c r="GF391" s="192">
        <f t="shared" si="1328"/>
        <v>0</v>
      </c>
      <c r="GG391" s="192">
        <f t="shared" si="1329"/>
        <v>0</v>
      </c>
      <c r="GH391" s="192">
        <f t="shared" si="1330"/>
        <v>0</v>
      </c>
      <c r="GI391" s="192">
        <f t="shared" si="1331"/>
        <v>0</v>
      </c>
      <c r="GJ391" s="192">
        <f t="shared" si="1332"/>
        <v>0</v>
      </c>
      <c r="GK391" s="192">
        <f t="shared" si="1333"/>
        <v>0</v>
      </c>
      <c r="GL391" s="192">
        <f t="shared" si="1334"/>
        <v>0</v>
      </c>
      <c r="GM391" s="192">
        <f t="shared" si="1335"/>
        <v>0</v>
      </c>
      <c r="GN391" s="192">
        <f t="shared" si="1336"/>
        <v>0</v>
      </c>
      <c r="GO391" s="192">
        <f t="shared" si="1337"/>
        <v>0</v>
      </c>
      <c r="GP391" s="192">
        <f t="shared" si="1338"/>
        <v>0</v>
      </c>
      <c r="GQ391" s="192">
        <f t="shared" si="1339"/>
        <v>0</v>
      </c>
      <c r="GR391" s="192">
        <f t="shared" si="1340"/>
        <v>0</v>
      </c>
      <c r="GS391" s="192">
        <f t="shared" si="1341"/>
        <v>0</v>
      </c>
      <c r="GT391" s="192">
        <f t="shared" si="1342"/>
        <v>0</v>
      </c>
      <c r="GU391" s="192">
        <f t="shared" si="1343"/>
        <v>0</v>
      </c>
      <c r="GV391" s="192">
        <f t="shared" si="1344"/>
        <v>0</v>
      </c>
      <c r="GW391" s="192">
        <f t="shared" si="1345"/>
        <v>0</v>
      </c>
      <c r="GX391" s="192">
        <f t="shared" si="1346"/>
        <v>0</v>
      </c>
      <c r="GY391" s="192">
        <f t="shared" si="1347"/>
        <v>0</v>
      </c>
      <c r="GZ391" s="192">
        <f t="shared" si="1348"/>
        <v>0</v>
      </c>
      <c r="HA391" s="192">
        <f t="shared" si="1349"/>
        <v>0</v>
      </c>
      <c r="HB391" s="192">
        <f t="shared" si="1350"/>
        <v>0</v>
      </c>
      <c r="HC391" s="192">
        <f t="shared" si="1351"/>
        <v>0</v>
      </c>
      <c r="HD391" s="192">
        <f t="shared" si="1352"/>
        <v>0</v>
      </c>
      <c r="HE391" s="192">
        <f t="shared" si="1353"/>
        <v>0</v>
      </c>
      <c r="HF391" s="192">
        <f t="shared" si="1354"/>
        <v>0</v>
      </c>
      <c r="HG391" s="192">
        <f t="shared" si="1355"/>
        <v>0</v>
      </c>
      <c r="HH391" s="192">
        <f t="shared" si="1356"/>
        <v>0</v>
      </c>
      <c r="HI391" s="192">
        <f t="shared" si="1357"/>
        <v>0</v>
      </c>
      <c r="HJ391" s="192">
        <f t="shared" si="1358"/>
        <v>0</v>
      </c>
      <c r="HK391" s="192">
        <f t="shared" si="1359"/>
        <v>0</v>
      </c>
      <c r="HL391" s="192">
        <f t="shared" si="1360"/>
        <v>0</v>
      </c>
      <c r="HM391" s="192">
        <f t="shared" si="1361"/>
        <v>0</v>
      </c>
      <c r="HN391" s="194">
        <f t="shared" si="1362"/>
        <v>0</v>
      </c>
      <c r="HO391" s="194">
        <f t="shared" si="1363"/>
        <v>0</v>
      </c>
      <c r="HP391" s="194">
        <f t="shared" si="1364"/>
        <v>0</v>
      </c>
      <c r="HQ391" s="194">
        <f t="shared" si="1365"/>
        <v>0</v>
      </c>
      <c r="HR391" s="194">
        <f t="shared" si="1366"/>
        <v>0</v>
      </c>
      <c r="HS391" s="195" t="str">
        <f t="shared" ref="HS391:HS454" si="1381">IF(L391="","",IF(M391="","",IF(N391="","",1)))</f>
        <v/>
      </c>
      <c r="HT391" s="196">
        <f t="shared" si="1377"/>
        <v>0</v>
      </c>
      <c r="HU391" s="196">
        <f t="shared" si="1378"/>
        <v>0</v>
      </c>
      <c r="HV391" s="197" t="str">
        <f t="shared" ref="HV391:HV454" si="1382">IF(K391&lt;=59,COUNTIF(E391,"YES"),"")</f>
        <v/>
      </c>
      <c r="HW391" s="197" t="str">
        <f t="shared" si="1367"/>
        <v/>
      </c>
      <c r="HX391" s="197" t="str">
        <f t="shared" si="1368"/>
        <v/>
      </c>
      <c r="HY391" s="195" t="str">
        <f t="shared" ref="HY391:HY454" si="1383">IF(D391="","",IF(E391="","",IF(F391="","",IF(G391="","",IF(H391="","",IF(J391="","",IF(K391="","",1)))))))</f>
        <v/>
      </c>
      <c r="HZ391" s="30">
        <f t="shared" si="1379"/>
        <v>0</v>
      </c>
      <c r="IA391" s="198">
        <f t="shared" ref="IA391:IA454" si="1384">((J391-INT(J391))*10)</f>
        <v>0</v>
      </c>
      <c r="IB391" s="195"/>
      <c r="IC391" s="195">
        <f t="shared" si="1369"/>
        <v>0</v>
      </c>
      <c r="ID391" s="195">
        <f t="shared" ref="ID391:ID454" si="1385">IF(AND(D391&lt;&gt;"",N391="SW"),1,0)</f>
        <v>0</v>
      </c>
      <c r="IE391" s="195">
        <f t="shared" si="1370"/>
        <v>0</v>
      </c>
      <c r="IF391" s="195">
        <f t="shared" ref="IF391:IF454" si="1386">IF(AND(D391&lt;&gt;"",L391="SUW"),1,0)</f>
        <v>0</v>
      </c>
      <c r="IG391" s="307">
        <f t="shared" ref="IG391:IG454" si="1387">(J391/100)*(J391/100)</f>
        <v>0</v>
      </c>
      <c r="IH391" s="307">
        <f t="shared" ref="IH391:IH454" si="1388">IFERROR(IF(K391&gt;60,I391/IG391,0),0)</f>
        <v>0</v>
      </c>
      <c r="II391" s="44">
        <f t="shared" ref="II391:II455" si="1389">IF(K391="",0,IF(K391&gt;60,1,0))</f>
        <v>0</v>
      </c>
      <c r="IJ391" s="44">
        <f t="shared" si="1371"/>
        <v>0</v>
      </c>
      <c r="IK391" s="44">
        <f t="shared" si="1372"/>
        <v>0</v>
      </c>
      <c r="IL391" s="44">
        <f t="shared" si="1373"/>
        <v>0</v>
      </c>
      <c r="IM391" s="44">
        <f t="shared" si="1374"/>
        <v>0</v>
      </c>
      <c r="IN391" s="44">
        <f t="shared" si="1375"/>
        <v>0</v>
      </c>
      <c r="IO391" s="44">
        <f t="shared" si="1376"/>
        <v>0</v>
      </c>
    </row>
    <row r="392" spans="1:249" ht="18" customHeight="1">
      <c r="A392" s="188">
        <v>386</v>
      </c>
      <c r="B392" s="326"/>
      <c r="C392" s="289"/>
      <c r="D392" s="199"/>
      <c r="E392" s="189"/>
      <c r="F392" s="189"/>
      <c r="G392" s="190"/>
      <c r="H392" s="190"/>
      <c r="I392" s="272"/>
      <c r="J392" s="207"/>
      <c r="K392" s="214" t="str">
        <f t="shared" ref="K392:K455" si="1390">IF(G392="","",IF(H392="","",IFERROR(DATEDIF(G392,H392,"m"),"Date Error")))</f>
        <v/>
      </c>
      <c r="L392" s="200" t="str">
        <f t="shared" ref="L392:L455" si="1391">IF(O392="","",IF(I392&lt;P392,"SUW",IF(I392&gt;=P392,IF(I392&lt;R392,"UW",IF(I392&gt;=R392,IF(I392&lt;=S392,"N",IF(I392&gt;S392,"OW","ERR")))))))</f>
        <v/>
      </c>
      <c r="M392" s="200" t="str">
        <f t="shared" ref="M392:M455" si="1392">IF(U392="","",IF(J392&lt;V392,"SSt",IF(J392&gt;=V392,IF(J392&lt;X392,"St",IF(J392&gt;=X392,IF(J392&lt;=Y392,"N",IF(J392&gt;Y392,"T","ERR")))))))</f>
        <v/>
      </c>
      <c r="N392" s="209" t="str">
        <f t="shared" si="1380"/>
        <v/>
      </c>
      <c r="O392" s="208" t="str">
        <f>IFERROR(IF(D392="","",IF(K392="","",IF(I392="","",IF(F392="F",VLOOKUP(K392,F!A:G,2,0),IF(F392="M",VLOOKUP(K392,M!A:G,2,0),""))))),0)</f>
        <v/>
      </c>
      <c r="P392" s="191" t="str">
        <f>IFERROR(IF(D392="","",IF(K392="","",IF(I392="","",IF(F392="F",VLOOKUP(K392,F!A:G,3,0),IF(F392="M",VLOOKUP(K392,M!A:G,3,0),""))))),0)</f>
        <v/>
      </c>
      <c r="Q392" s="191" t="str">
        <f>IFERROR(IF(D392="","",IF(K392="","",IF(I392="","",IF(F392="F",VLOOKUP(K392,F!A:G,4,0),IF(F392="M",VLOOKUP(K392,M!A:G,4,0),""))))),0)</f>
        <v/>
      </c>
      <c r="R392" s="191" t="str">
        <f>IFERROR(IF(D392="","",IF(K392="","",IF(I392="","",IF(F392="F",VLOOKUP(K392,F!A:G,5,0),IF(F392="M",VLOOKUP(K392,M!A:G,5,0),""))))),0)</f>
        <v/>
      </c>
      <c r="S392" s="191" t="str">
        <f>IFERROR(IF(D392="","",IF(K392="","",IF(I392="","",IF(F392="F",VLOOKUP(K392,F!A:G,6,0),IF(F392="M",VLOOKUP(K392,M!A:G,6,0),""))))),0)</f>
        <v/>
      </c>
      <c r="T392" s="191" t="str">
        <f>IFERROR(IF(D392="","",IF(K392="","",IF(I392="","",IF(F392="F",VLOOKUP(K392,F!A:G,7,0),IF(F392="M",VLOOKUP(K392,M!A:G,7,0),""))))),0)</f>
        <v/>
      </c>
      <c r="U392" s="191" t="str">
        <f>IFERROR(IF(D392="","",IF(K392="","",IF(J392="","",IF(F392="F",VLOOKUP(K392,F!A:M,8,0),IF(F392="M",VLOOKUP(K392,M!A:M,8,0),""))))),0)</f>
        <v/>
      </c>
      <c r="V392" s="191" t="str">
        <f>IFERROR(IF(D392="","",IF(K392="","",IF(J392="","",IF(F392="F",VLOOKUP(K392,F!A:M,9,0),IF(F392="M",VLOOKUP(K392,M!A:M,9,0),""))))),0)</f>
        <v/>
      </c>
      <c r="W392" s="191" t="str">
        <f>IFERROR(IF(D392="","",IF(K392="","",IF(J392="","",IF(F392="F",VLOOKUP(K392,F!A:M,10,0),IF(F392="M",VLOOKUP(K392,M!A:M,10,0),""))))),0)</f>
        <v/>
      </c>
      <c r="X392" s="191" t="str">
        <f>IFERROR(IF(D392="","",IF(K392="","",IF(J392="","",IF(F392="F",VLOOKUP(K392,F!A:M,11,0),IF(F392="M",VLOOKUP(K392,M!A:M,11,0),""))))),0)</f>
        <v/>
      </c>
      <c r="Y392" s="191" t="str">
        <f>IFERROR(IF(D392="","",IF(K392="","",IF(J392="","",IF(F392="F",VLOOKUP(K392,F!A:M,12,0),IF(F392="M",VLOOKUP(K392,M!A:M,12,0),""))))),0)</f>
        <v/>
      </c>
      <c r="Z392" s="191" t="str">
        <f>IFERROR(IF(D392="","",IF(K392="","",IF(J392="","",IF(F392="F",VLOOKUP(K392,F!A:M,13,0),IF(F392="M",VLOOKUP(K392,M!A:M,13,0),""))))),0)</f>
        <v/>
      </c>
      <c r="AA392" s="191" t="str">
        <f>IFERROR(IF(D392="","",IF(F392="","",IF(J392="","",IF(K392="","",IF(AND(K392&gt;23,K392&lt;=60),IF(F392="F",VLOOKUP(MROUND(HZ392,0.5),'F-Weight for Length'!K:S,2,0),VLOOKUP(MROUND(HZ392,0.5),'M-Weight for Length'!K:S,2,0)),IF(K392&gt;60,IF(F392="F",VLOOKUP(K392,'F-Weight for Length'!U:AC,2,0),VLOOKUP(K392,'M-Weight for Length'!U:AC,2,0)),IF(F392="F",VLOOKUP(MROUND(HZ392,0.5),'F-Weight for Length'!A:I,2,0),VLOOKUP(MROUND(HZ392,0.5),'M-Weight for Length'!A:I,2,0)))))))),0)</f>
        <v/>
      </c>
      <c r="AB392" s="191" t="str">
        <f>IFERROR(IF(D392="","",IF(F392="","",IF(J392="","",IF(K392="","",IF(AND(K392&gt;23,K392&lt;=60),IF(F392="F",VLOOKUP(MROUND(HZ392,0.5),'F-Weight for Length'!K:S,3,0),VLOOKUP(MROUND(HZ392,0.5),'M-Weight for Length'!K:S,3,0)),IF(K392&gt;60,IF(F392="F",VLOOKUP(K392,'F-Weight for Length'!U:AC,3,0),VLOOKUP(K392,'M-Weight for Length'!U:AC,3,0)),IF(F392="F",VLOOKUP(MROUND(HZ392,0.5),'F-Weight for Length'!A:I,3,0),VLOOKUP(MROUND(HZ392,0.5),'M-Weight for Length'!A:I,3,0)))))))),0)</f>
        <v/>
      </c>
      <c r="AC392" s="191" t="str">
        <f>IFERROR(IF(D392="","",IF(F392="","",IF(J392="","",IF(K392="","",IF(AND(K392&gt;23,K392&lt;=60),IF(F392="F",VLOOKUP(MROUND(HZ392,0.5),'F-Weight for Length'!K:S,4,0),VLOOKUP(MROUND(HZ392,0.5),'M-Weight for Length'!K:S,4,0)),IF(K392&gt;60,IF(F392="F",VLOOKUP(K392,'F-Weight for Length'!U:AC,4,0),VLOOKUP(K392,'M-Weight for Length'!U:AC,4,0)),IF(F392="F",VLOOKUP(MROUND(HZ392,0.5),'F-Weight for Length'!A:I,4,0),VLOOKUP(MROUND(HZ392,0.5),'M-Weight for Length'!A:I,4,0)))))))),0)</f>
        <v/>
      </c>
      <c r="AD392" s="191" t="str">
        <f>IFERROR(IF(D392="","",IF(F392="","",IF(J392="","",IF(K392="","",IF(AND(K392&gt;23,K392&lt;=60),IF(F392="F",VLOOKUP(MROUND(HZ392,0.5),'F-Weight for Length'!K:S,5,0),VLOOKUP(MROUND(HZ392,0.5),'M-Weight for Length'!K:S,5,0)),IF(K392&gt;60,IF(F392="F",VLOOKUP(K392,'F-Weight for Length'!U:AC,5,0),VLOOKUP(K392,'M-Weight for Length'!U:AC,5,0)),IF(F392="F",VLOOKUP(MROUND(HZ392,0.5),'F-Weight for Length'!A:I,5,0),VLOOKUP(MROUND(HZ392,0.5),'M-Weight for Length'!A:I,5,0)))))))),0)</f>
        <v/>
      </c>
      <c r="AE392" s="191" t="str">
        <f>IFERROR(IF(D392="","",IF(F392="","",IF(J392="","",IF(K392="","",IF(AND(K392&gt;23,K392&lt;=60),IF(F392="F",VLOOKUP(MROUND(HZ392,0.5),'F-Weight for Length'!K:S,6,0),VLOOKUP(MROUND(HZ392,0.5),'M-Weight for Length'!K:S,6,0)),IF(K392&gt;60,IF(F392="F",VLOOKUP(K392,'F-Weight for Length'!U:AC,6,0),VLOOKUP(K392,'M-Weight for Length'!U:AC,6,0)),IF(F392="F",VLOOKUP(MROUND(HZ392,0.5),'F-Weight for Length'!A:I,6,0),VLOOKUP(MROUND(HZ392,0.5),'M-Weight for Length'!A:I,6,0)))))))),0)</f>
        <v/>
      </c>
      <c r="AF392" s="191" t="str">
        <f>IFERROR(IF(D392="","",IF(F392="","",IF(J392="","",IF(K392="","",IF(AND(K392&gt;23,K392&lt;=60),IF(F392="F",VLOOKUP(MROUND(HZ392,0.5),'F-Weight for Length'!K:S,7,0),VLOOKUP(MROUND(HZ392,0.5),'M-Weight for Length'!K:S,7,0)),IF(K392&gt;60,IF(F392="F",VLOOKUP(K392,'F-Weight for Length'!U:AC,7,0),VLOOKUP(K392,'M-Weight for Length'!U:AC,7,0)),IF(F392="F",VLOOKUP(MROUND(HZ392,0.5),'F-Weight for Length'!A:I,7,0),VLOOKUP(MROUND(HZ392,0.5),'M-Weight for Length'!A:I,7,0)))))))),0)</f>
        <v/>
      </c>
      <c r="AG392" s="191" t="str">
        <f>IFERROR(IF(D392="","",IF(F392="","",IF(J392="","",IF(K392="","",IF(AND(K392&gt;23,K392&lt;=60),IF(F392="F",VLOOKUP(MROUND(HZ392,0.5),'F-Weight for Length'!K:S,8,0),VLOOKUP(MROUND(HZ392,0.5),'M-Weight for Length'!K:S,8,0)),IF(K392&gt;60,IF(F392="F",VLOOKUP(K392,'F-Weight for Length'!U:AC,8,0),VLOOKUP(K392,'M-Weight for Length'!U:AC,8,0)),IF(F392="F",VLOOKUP(MROUND(HZ392,0.5),'F-Weight for Length'!A:I,8,0),VLOOKUP(MROUND(HZ392,0.5),'M-Weight for Length'!A:I,8,0)))))))),0)</f>
        <v/>
      </c>
      <c r="AH392" s="191" t="str">
        <f>IFERROR(IF(D392="","",IF(F392="","",IF(J392="","",IF(K392="","",IF(AND(K392&gt;23,K392&lt;=60),IF(F392="F",VLOOKUP(MROUND(HZ392,0.5),'F-Weight for Length'!K:S,9,0),VLOOKUP(MROUND(HZ392,0.5),'M-Weight for Length'!K:S,9,0)),IF(K392&gt;60,IF(F392="F",VLOOKUP(K392,'F-Weight for Length'!U:AC,9,0),VLOOKUP(K392,'M-Weight for Length'!U:AC,9,0)),IF(F392="F",VLOOKUP(MROUND(HZ392,0.5),'F-Weight for Length'!A:I,9,0),VLOOKUP(MROUND(HZ392,0.5),'M-Weight for Length'!A:I,9,0)))))))),0)</f>
        <v/>
      </c>
      <c r="AI392" s="192">
        <f t="shared" ref="AI392:AI455" si="1393">IF($HS392=1,IF(F392="F",IF($L392="N",IF($K392&lt;=5,1,0),0),0),0)</f>
        <v>0</v>
      </c>
      <c r="AJ392" s="192">
        <f t="shared" ref="AJ392:AJ455" si="1394">IF($HS392=1,IF(F392="F",IF($L392="OW",IF($K392&lt;=5,1,0),0),0),0)</f>
        <v>0</v>
      </c>
      <c r="AK392" s="192">
        <f t="shared" ref="AK392:AK455" si="1395">IF($HS392=1,IF(F392="F",IF($L392="SUW",IF($K392&lt;=5,1,0),0),0),0)</f>
        <v>0</v>
      </c>
      <c r="AL392" s="192">
        <f t="shared" ref="AL392:AL455" si="1396">IF($HS392=1,IF(F392="F",IF($L392="UW",IF($K392&lt;=5,1,0),0),0),0)</f>
        <v>0</v>
      </c>
      <c r="AM392" s="192">
        <f t="shared" ref="AM392:AM455" si="1397">IF($HS392=1,IF(F392="F",IF($M392="N",IF($K392&lt;=5,1,0),0),0),0)</f>
        <v>0</v>
      </c>
      <c r="AN392" s="192">
        <f t="shared" ref="AN392:AN455" si="1398">IF($HS392=1,IF(F392="F",IF($M392="SSt",IF($K392&lt;=5,1,0),0),0),0)</f>
        <v>0</v>
      </c>
      <c r="AO392" s="192">
        <f t="shared" ref="AO392:AO455" si="1399">IF($HS392=1,IF(F392="F",IF($M392="St",IF($K392&lt;=5,1,0),0),0),0)</f>
        <v>0</v>
      </c>
      <c r="AP392" s="192">
        <f t="shared" ref="AP392:AP455" si="1400">IF($HS392=1,IF(F392="F",IF($M392="T",IF($K392&lt;=5,1,0),0),0),0)</f>
        <v>0</v>
      </c>
      <c r="AQ392" s="192">
        <f t="shared" ref="AQ392:AQ455" si="1401">IF($HS392=1,IF(F392="F",IF($N392="N",IF($K392&lt;=5,1,0),0),0),0)</f>
        <v>0</v>
      </c>
      <c r="AR392" s="192">
        <f t="shared" ref="AR392:AR455" si="1402">IF($HS392=1,IF(F392="F",IF($N392="OW",IF($K392&lt;=5,1,0),0),0),0)</f>
        <v>0</v>
      </c>
      <c r="AS392" s="192">
        <f t="shared" ref="AS392:AS455" si="1403">IF($HS392=1,IF(F392="F",IF($N392="Ob",IF($K392&lt;=5,1,0),0),0),0)</f>
        <v>0</v>
      </c>
      <c r="AT392" s="192">
        <f t="shared" ref="AT392:AT455" si="1404">IF($HS392=1,IF(F392="F",IF($N392="SW",IF($K392&lt;=5,1,0),0),0),0)</f>
        <v>0</v>
      </c>
      <c r="AU392" s="192">
        <f t="shared" ref="AU392:AU455" si="1405">IF($HS392=1,IF(F392="F",IF($N392="W",IF($K392&lt;=5,1,0),0),0),0)</f>
        <v>0</v>
      </c>
      <c r="AV392" s="192">
        <f t="shared" ref="AV392:AV455" si="1406">IF($HS392=1,IF(F392="F",IF($L392="N",IF($K392&gt;5,IF($K392&lt;=11,1,0),0),0),0),0)</f>
        <v>0</v>
      </c>
      <c r="AW392" s="192">
        <f t="shared" ref="AW392:AW455" si="1407">IF($HS392=1,IF(F392="F",IF($L392="OW",IF($K392&gt;5,IF($K392&lt;=11,1,0),0),0),0),0)</f>
        <v>0</v>
      </c>
      <c r="AX392" s="192">
        <f t="shared" ref="AX392:AX455" si="1408">IF($HS392=1,IF(F392="F",IF($L392="SUW",IF($K392&gt;5,IF($K392&lt;=11,1,0),0),0),0),0)</f>
        <v>0</v>
      </c>
      <c r="AY392" s="192">
        <f t="shared" ref="AY392:AY455" si="1409">IF($HS392=1,IF(F392="F",IF($L392="UW",IF($K392&gt;5,IF($K392&lt;=11,1,0),0),0),0),0)</f>
        <v>0</v>
      </c>
      <c r="AZ392" s="192">
        <f t="shared" ref="AZ392:AZ455" si="1410">IF($HS392=1,IF(F392="F",IF($M392="N",IF($K392&gt;5,IF($K392&lt;=11,1,0),0),0),0),0)</f>
        <v>0</v>
      </c>
      <c r="BA392" s="192">
        <f t="shared" ref="BA392:BA455" si="1411">IF($HS392=1,IF(F392="F",IF($M392="SSt",IF($K392&gt;5,IF($K392&lt;=11,1,0),0),0),0),0)</f>
        <v>0</v>
      </c>
      <c r="BB392" s="192">
        <f t="shared" ref="BB392:BB455" si="1412">IF($HS392=1,IF(F392="F",IF($M392="St",IF($K392&gt;5,IF($K392&lt;=11,1,0),0),0),0),0)</f>
        <v>0</v>
      </c>
      <c r="BC392" s="192">
        <f t="shared" ref="BC392:BC455" si="1413">IF($HS392=1,IF(F392="F",IF($M392="T",IF($K392&gt;5,IF($K392&lt;=11,1,0),0),0),0),0)</f>
        <v>0</v>
      </c>
      <c r="BD392" s="192">
        <f t="shared" ref="BD392:BD455" si="1414">IF($HS392=1,IF(F392="F",IF($N392="N",IF($K392&gt;5,IF($K392&lt;=11,1,0),0),0),0),0)</f>
        <v>0</v>
      </c>
      <c r="BE392" s="192">
        <f t="shared" ref="BE392:BE455" si="1415">IF($HS392=1,IF(F392="F",IF($N392="OW",IF($K392&gt;5,IF($K392&lt;=11,1,0),0),0),0),0)</f>
        <v>0</v>
      </c>
      <c r="BF392" s="192">
        <f t="shared" ref="BF392:BF455" si="1416">IF($HS392=1,IF(F392="F",IF($N392="Ob",IF($K392&gt;5,IF($K392&lt;=11,1,0),0),0),0),0)</f>
        <v>0</v>
      </c>
      <c r="BG392" s="192">
        <f t="shared" ref="BG392:BG455" si="1417">IF($HS392=1,IF(F392="F",IF($N392="SW",IF($K392&gt;5,IF($K392&lt;=11,1,0),0),0),0),0)</f>
        <v>0</v>
      </c>
      <c r="BH392" s="192">
        <f t="shared" ref="BH392:BH455" si="1418">IF($HS392=1,IF(F392="F",IF($N392="W",IF($K392&gt;5,IF($K392&lt;=11,1,0),0),0),0),0)</f>
        <v>0</v>
      </c>
      <c r="BI392" s="192">
        <f t="shared" ref="BI392:BI455" si="1419">IF($HS392=1,IF(F392="F",IF($L392="N",IF($K392&gt;11,IF($K392&lt;=23,1,0),0),0),0),0)</f>
        <v>0</v>
      </c>
      <c r="BJ392" s="192">
        <f t="shared" ref="BJ392:BJ455" si="1420">IF($HS392=1,IF(F392="F",IF($L392="OW",IF($K392&gt;11,IF($K392&lt;=23,1,0),0),0),0),0)</f>
        <v>0</v>
      </c>
      <c r="BK392" s="192">
        <f t="shared" ref="BK392:BK455" si="1421">IF($HS392=1,IF(F392="F",IF($L392="SUW",IF($K392&gt;11,IF($K392&lt;=23,1,0),0),0),0),0)</f>
        <v>0</v>
      </c>
      <c r="BL392" s="192">
        <f t="shared" ref="BL392:BL455" si="1422">IF($HS392=1,IF(F392="F",IF($L392="UW",IF($K392&gt;11,IF($K392&lt;=23,1,0),0),0),0),0)</f>
        <v>0</v>
      </c>
      <c r="BM392" s="192">
        <f t="shared" ref="BM392:BM455" si="1423">IF($HS392=1,IF(F392="F",IF($M392="N",IF($K392&gt;11,IF($K392&lt;=23,1,0),0),0),0),0)</f>
        <v>0</v>
      </c>
      <c r="BN392" s="192">
        <f t="shared" ref="BN392:BN455" si="1424">IF($HS392=1,IF(F392="F",IF($M392="SSt",IF($K392&gt;11,IF($K392&lt;=23,1,0),0),0),0),0)</f>
        <v>0</v>
      </c>
      <c r="BO392" s="192">
        <f t="shared" ref="BO392:BO455" si="1425">IF($HS392=1,IF(F392="F",IF($M392="St",IF($K392&gt;11,IF($K392&lt;=23,1,0),0),0),0),0)</f>
        <v>0</v>
      </c>
      <c r="BP392" s="192">
        <f t="shared" ref="BP392:BP455" si="1426">IF($HS392=1,IF(F392="F",IF($M392="T",IF($K392&gt;11,IF($K392&lt;=23,1,0),0),0),0),0)</f>
        <v>0</v>
      </c>
      <c r="BQ392" s="192">
        <f t="shared" ref="BQ392:BQ455" si="1427">IF($HS392=1,IF(F392="F",IF($N392="N",IF($K392&gt;11,IF($K392&lt;=23,1,0),0),0),0),0)</f>
        <v>0</v>
      </c>
      <c r="BR392" s="192">
        <f t="shared" ref="BR392:BR455" si="1428">IF($HS392=1,IF(F392="F",IF($N392="OW",IF($K392&gt;11,IF($K392&lt;=23,1,0),0),0),0),0)</f>
        <v>0</v>
      </c>
      <c r="BS392" s="192">
        <f t="shared" ref="BS392:BS455" si="1429">IF($HS392=1,IF(F392="F",IF($N392="Ob",IF($K392&gt;11,IF($K392&lt;=23,1,0),0),0),0),0)</f>
        <v>0</v>
      </c>
      <c r="BT392" s="192">
        <f t="shared" ref="BT392:BT455" si="1430">IF($HS392=1,IF(F392="F",IF($N392="SW",IF($K392&gt;11,IF($K392&lt;=23,1,0),0),0),0),0)</f>
        <v>0</v>
      </c>
      <c r="BU392" s="192">
        <f t="shared" ref="BU392:BU455" si="1431">IF($HS392=1,IF(F392="F",IF($N392="W",IF($K392&gt;11,IF($K392&lt;=23,1,0),0),0),0),0)</f>
        <v>0</v>
      </c>
      <c r="BV392" s="192">
        <f t="shared" ref="BV392:BV455" si="1432">IF($HS392=1,IF(F392="F",IF($L392="N",IF($K392&gt;=24,IF($K392&lt;=35,1,0),0),0),0),0)</f>
        <v>0</v>
      </c>
      <c r="BW392" s="192">
        <f t="shared" ref="BW392:BW455" si="1433">IF($HS392=1,IF(F392="F",IF($L392="OW",IF($K392&gt;=24,IF($K392&lt;=35,1,0),0),0),0),0)</f>
        <v>0</v>
      </c>
      <c r="BX392" s="192">
        <f t="shared" ref="BX392:BX455" si="1434">IF($HS392=1,IF(F392="F",IF($L392="SUW",IF($K392&gt;=24,IF($K392&lt;=35,1,0),0),0),0),0)</f>
        <v>0</v>
      </c>
      <c r="BY392" s="192">
        <f t="shared" ref="BY392:BY455" si="1435">IF($HS392=1,IF(F392="F",IF($L392="UW",IF($K392&gt;=24,IF($K392&lt;=35,1,0),0),0),0),0)</f>
        <v>0</v>
      </c>
      <c r="BZ392" s="192">
        <f t="shared" ref="BZ392:BZ455" si="1436">IF($HS392=1,IF(F392="F",IF($M392="N",IF($K392&gt;=24,IF($K392&lt;=35,1,0),0),0),0),0)</f>
        <v>0</v>
      </c>
      <c r="CA392" s="192">
        <f t="shared" ref="CA392:CA455" si="1437">IF($HS392=1,IF(F392="F",IF($M392="SSt",IF($K392&gt;=24,IF($K392&lt;=35,1,0),0),0),0),0)</f>
        <v>0</v>
      </c>
      <c r="CB392" s="192">
        <f t="shared" ref="CB392:CB455" si="1438">IF($HS392=1,IF(F392="F",IF($M392="St",IF($K392&gt;=24,IF($K392&lt;=35,1,0),0),0),0),0)</f>
        <v>0</v>
      </c>
      <c r="CC392" s="192">
        <f t="shared" ref="CC392:CC455" si="1439">IF($HS392=1,IF(F392="F",IF($M392="T",IF($K392&gt;=24,IF($K392&lt;=35,1,0),0),0),0),0)</f>
        <v>0</v>
      </c>
      <c r="CD392" s="192">
        <f t="shared" ref="CD392:CD455" si="1440">IF($HS392=1,IF(F392="F",IF($N392="N",IF($K392&gt;=24,IF($K392&lt;=35,1,0),0),0),0),0)</f>
        <v>0</v>
      </c>
      <c r="CE392" s="192">
        <f t="shared" ref="CE392:CE455" si="1441">IF($HS392=1,IF(F392="F",IF($N392="OW",IF($K392&gt;=24,IF($K392&lt;=35,1,0),0),0),0),0)</f>
        <v>0</v>
      </c>
      <c r="CF392" s="192">
        <f t="shared" ref="CF392:CF455" si="1442">IF($HS392=1,IF(F392="F",IF($N392="Ob",IF($K392&gt;=24,IF($K392&lt;=35,1,0),0),0),0),0)</f>
        <v>0</v>
      </c>
      <c r="CG392" s="192">
        <f t="shared" ref="CG392:CG455" si="1443">IF($HS392=1,IF(F392="F",IF($N392="SW",IF($K392&gt;=24,IF($K392&lt;=35,1,0),0),0),0),0)</f>
        <v>0</v>
      </c>
      <c r="CH392" s="192">
        <f t="shared" ref="CH392:CH455" si="1444">IF($HS392=1,IF(F392="F",IF($N392="W",IF($K392&gt;=24,IF($K392&lt;=35,1,0),0),0),0),0)</f>
        <v>0</v>
      </c>
      <c r="CI392" s="192">
        <f t="shared" ref="CI392:CI455" si="1445">IF($HS392=1,IF(F392="F",IF($L392="N",IF($K392&gt;=36,IF($K392&lt;=47,1,0),0),0),0),0)</f>
        <v>0</v>
      </c>
      <c r="CJ392" s="192">
        <f t="shared" ref="CJ392:CJ455" si="1446">IF($HS392=1,IF(F392="F",IF($L392="OW",IF($K392&gt;=36,IF($K392&lt;=47,1,0),0),0),0),0)</f>
        <v>0</v>
      </c>
      <c r="CK392" s="192">
        <f t="shared" ref="CK392:CK455" si="1447">IF($HS392=1,IF(F392="F",IF($L392="SUW",IF($K392&gt;=36,IF($K392&lt;=47,1,0),0),0),0),0)</f>
        <v>0</v>
      </c>
      <c r="CL392" s="192">
        <f t="shared" ref="CL392:CL455" si="1448">IF($HS392=1,IF(F392="F",IF($L392="UW",IF($K392&gt;=36,IF($K392&lt;=47,1,0),0),0),0),0)</f>
        <v>0</v>
      </c>
      <c r="CM392" s="192">
        <f t="shared" ref="CM392:CM455" si="1449">IF($HS392=1,IF(F392="F",IF($M392="N",IF($K392&gt;=36,IF($K392&lt;=47,1,0),0),0),0),0)</f>
        <v>0</v>
      </c>
      <c r="CN392" s="192">
        <f t="shared" ref="CN392:CN455" si="1450">IF($HS392=1,IF(F392="F",IF($M392="SSt",IF($K392&gt;=36,IF($K392&lt;=47,1,0),0),0),0),0)</f>
        <v>0</v>
      </c>
      <c r="CO392" s="192">
        <f t="shared" ref="CO392:CO455" si="1451">IF($HS392=1,IF(F392="F",IF($M392="St",IF($K392&gt;=36,IF($K392&lt;=47,1,0),0),0),0),0)</f>
        <v>0</v>
      </c>
      <c r="CP392" s="192">
        <f t="shared" ref="CP392:CP455" si="1452">IF($HS392=1,IF(F392="F",IF($M392="T",IF($K392&gt;=36,IF($K392&lt;=47,1,0),0),0),0),0)</f>
        <v>0</v>
      </c>
      <c r="CQ392" s="192">
        <f t="shared" ref="CQ392:CQ455" si="1453">IF($HS392=1,IF(F392="F",IF($N392="N",IF($K392&gt;=36,IF($K392&lt;=47,1,0),0),0),0),0)</f>
        <v>0</v>
      </c>
      <c r="CR392" s="192">
        <f t="shared" ref="CR392:CR455" si="1454">IF($HS392=1,IF(F392="F",IF($N392="OW",IF($K392&gt;=36,IF($K392&lt;=47,1,0),0),0),0),0)</f>
        <v>0</v>
      </c>
      <c r="CS392" s="192">
        <f t="shared" ref="CS392:CS455" si="1455">IF($HS392=1,IF(F392="F",IF($N392="Ob",IF($K392&gt;=36,IF($K392&lt;=47,1,0),0),0),0),0)</f>
        <v>0</v>
      </c>
      <c r="CT392" s="192">
        <f t="shared" ref="CT392:CT455" si="1456">IF($HS392=1,IF(F392="F",IF($N392="SW",IF($K392&gt;=36,IF($K392&lt;=47,1,0),0),0),0),0)</f>
        <v>0</v>
      </c>
      <c r="CU392" s="192">
        <f t="shared" ref="CU392:CU455" si="1457">IF($HS392=1,IF(F392="F",IF($N392="W",IF($K392&gt;=36,IF($K392&lt;=47,1,0),0),0),0),0)</f>
        <v>0</v>
      </c>
      <c r="CV392" s="192">
        <f t="shared" ref="CV392:CV455" si="1458">IF($HS392=1,IF(F392="F",IF($L392="N",IF($K392&gt;=48,IF($K392&lt;=59,1,0),0),0),0),0)</f>
        <v>0</v>
      </c>
      <c r="CW392" s="192">
        <f t="shared" ref="CW392:CW455" si="1459">IF($HS392=1,IF(F392="F",IF($L392="OW",IF($K392&gt;=48,IF($K392&lt;=59,1,0),0),0),0),0)</f>
        <v>0</v>
      </c>
      <c r="CX392" s="192">
        <f t="shared" ref="CX392:CX455" si="1460">IF($HS392=1,IF(F392="F",IF($L392="SUW",IF($K392&gt;=48,IF($K392&lt;=59,1,0),0),0),0),0)</f>
        <v>0</v>
      </c>
      <c r="CY392" s="192">
        <f t="shared" ref="CY392:CY455" si="1461">IF($HS392=1,IF(F392="F",IF($L392="UW",IF($K392&gt;=48,IF($K392&lt;=59,1,0),0),0),0),0)</f>
        <v>0</v>
      </c>
      <c r="CZ392" s="192">
        <f t="shared" ref="CZ392:CZ455" si="1462">IF($HS392=1,IF(F392="F",IF($M392="N",IF($K392&gt;=48,IF($K392&lt;=59,1,0),0),0),0),0)</f>
        <v>0</v>
      </c>
      <c r="DA392" s="192">
        <f t="shared" ref="DA392:DA455" si="1463">IF($HS392=1,IF(F392="F",IF($M392="SSt",IF($K392&gt;=48,IF($K392&lt;=59,1,0),0),0),0),0)</f>
        <v>0</v>
      </c>
      <c r="DB392" s="192">
        <f t="shared" ref="DB392:DB455" si="1464">IF($HS392=1,IF(F392="F",IF($M392="St",IF($K392&gt;=48,IF($K392&lt;=59,1,0),0),0),0),0)</f>
        <v>0</v>
      </c>
      <c r="DC392" s="192">
        <f t="shared" ref="DC392:DC455" si="1465">IF($HS392=1,IF(F392="F",IF($M392="T",IF($K392&gt;=48,IF($K392&lt;=59,1,0),0),0),0),0)</f>
        <v>0</v>
      </c>
      <c r="DD392" s="192">
        <f t="shared" ref="DD392:DD455" si="1466">IF($HS392=1,IF(F392="F",IF($N392="N",IF($K392&gt;=48,IF($K392&lt;=59,1,0),0),0),0),0)</f>
        <v>0</v>
      </c>
      <c r="DE392" s="192">
        <f t="shared" ref="DE392:DE455" si="1467">IF($HS392=1,IF(F392="F",IF($N392="OW",IF($K392&gt;=48,IF($K392&lt;=59,1,0),0),0),0),0)</f>
        <v>0</v>
      </c>
      <c r="DF392" s="192">
        <f t="shared" ref="DF392:DF455" si="1468">IF($HS392=1,IF(F392="F",IF($N392="Ob",IF($K392&gt;=48,IF($K392&lt;=59,1,0),0),0),0),0)</f>
        <v>0</v>
      </c>
      <c r="DG392" s="192">
        <f t="shared" ref="DG392:DG455" si="1469">IF($HS392=1,IF(F392="F",IF($N392="SW",IF($K392&gt;=48,IF($K392&lt;=59,1,0),0),0),0),0)</f>
        <v>0</v>
      </c>
      <c r="DH392" s="192">
        <f t="shared" ref="DH392:DH455" si="1470">IF($HS392=1,IF(F392="F",IF($N392="W",IF($K392&gt;=48,IF($K392&lt;=59,1,0),0),0),0),0)</f>
        <v>0</v>
      </c>
      <c r="DI392" s="192">
        <f t="shared" ref="DI392:DI455" si="1471">IF($HS392=1,IF(F392="F",IF($L392="N",IF($K392&gt;=60,IF($K392&lt;=71,1,0),0),0),0),0)</f>
        <v>0</v>
      </c>
      <c r="DJ392" s="192">
        <f t="shared" ref="DJ392:DJ455" si="1472">IF($HS392=1,IF(F392="F",IF($L392="OW",IF($K392&gt;=60,IF($K392&lt;=71,1,0),0),0),0),0)</f>
        <v>0</v>
      </c>
      <c r="DK392" s="192">
        <f t="shared" ref="DK392:DK455" si="1473">IF($HS392=1,IF(F392="F",IF($L392="SUW",IF($K392&gt;=60,IF($K392&lt;=71,1,0),0),0),0),0)</f>
        <v>0</v>
      </c>
      <c r="DL392" s="192">
        <f t="shared" ref="DL392:DL455" si="1474">IF($HS392=1,IF(F392="F",IF($L392="UW",IF($K392&gt;=60,IF($K392&lt;=71,1,0),0),0),0),0)</f>
        <v>0</v>
      </c>
      <c r="DM392" s="192">
        <f t="shared" ref="DM392:DM455" si="1475">IF($HS392=1,IF(F392="F",IF($M392="N",IF($K392&gt;=60,IF($K392&lt;=71,1,0),0),0),0),0)</f>
        <v>0</v>
      </c>
      <c r="DN392" s="192">
        <f t="shared" ref="DN392:DN455" si="1476">IF($HS392=1,IF(F392="F",IF($M392="SSt",IF($K392&gt;=60,IF($K392&lt;=71,1,0),0),0),0),0)</f>
        <v>0</v>
      </c>
      <c r="DO392" s="192">
        <f t="shared" ref="DO392:DO455" si="1477">IF($HS392=1,IF(F392="F",IF($M392="St",IF($K392&gt;=60,IF($K392&lt;=71,1,0),0),0),0),0)</f>
        <v>0</v>
      </c>
      <c r="DP392" s="192">
        <f t="shared" ref="DP392:DP455" si="1478">IF($HS392=1,IF(F392="F",IF($M392="T",IF($K392&gt;=60,IF($K392&lt;=71,1,0),0),0),0),0)</f>
        <v>0</v>
      </c>
      <c r="DQ392" s="192">
        <f t="shared" ref="DQ392:DQ455" si="1479">IF($HS392=1,IF(F392="F",IF($N392="N",IF($K392&gt;=60,IF($K392&lt;=71,1,0),0),0),0),0)</f>
        <v>0</v>
      </c>
      <c r="DR392" s="192">
        <f t="shared" ref="DR392:DR455" si="1480">IF($HS392=1,IF(F392="F",IF($N392="OW",IF($K392&gt;=60,IF($K392&lt;=71,1,0),0),0),0),0)</f>
        <v>0</v>
      </c>
      <c r="DS392" s="192">
        <f t="shared" ref="DS392:DS455" si="1481">IF($HS392=1,IF(F392="F",IF($N392="Ob",IF($K392&gt;=60,IF($K392&lt;=71,1,0),0),0),0),0)</f>
        <v>0</v>
      </c>
      <c r="DT392" s="192">
        <f t="shared" ref="DT392:DT455" si="1482">IF($HS392=1,IF(F392="F",IF($N392="SW",IF($K392&gt;=60,IF($K392&lt;=71,1,0),0),0),0),0)</f>
        <v>0</v>
      </c>
      <c r="DU392" s="192">
        <f t="shared" ref="DU392:DU455" si="1483">IF($HS392=1,IF(F392="F",IF($N392="W",IF($K392&gt;=60,IF($K392&lt;=71,1,0),0),0),0),0)</f>
        <v>0</v>
      </c>
      <c r="DV392" s="193">
        <f t="shared" ref="DV392:DV455" si="1484">IF($HS392=1,IF(F392="F",IF($N392="N",IF($K392=60,1,0),0),0),0)</f>
        <v>0</v>
      </c>
      <c r="DW392" s="193">
        <f t="shared" ref="DW392:DW455" si="1485">IF($HS392=1,IF(F392="F",IF($N392="OW",IF($K392=60,1,0),0),0),0)</f>
        <v>0</v>
      </c>
      <c r="DX392" s="193">
        <f t="shared" ref="DX392:DX455" si="1486">IF($HS392=1,IF(F392="F",IF($N392="Ob",IF($K392=60,1,0),0),0),0)</f>
        <v>0</v>
      </c>
      <c r="DY392" s="193">
        <f t="shared" ref="DY392:DY455" si="1487">IF($HS392=1,IF(F392="F",IF($N392="W",IF($K392=60,1,0),0),0),0)</f>
        <v>0</v>
      </c>
      <c r="DZ392" s="193">
        <f t="shared" ref="DZ392:DZ455" si="1488">IF($HS392=1,IF(F392="F",IF($N392="SW",IF($K392=60,1,0),0),0),0)</f>
        <v>0</v>
      </c>
      <c r="EA392" s="192">
        <f t="shared" ref="EA392:EA455" si="1489">IF($HS392=1,IF(F392="M",IF($L392="N",IF($K392&lt;=5,1,0),0),0),0)</f>
        <v>0</v>
      </c>
      <c r="EB392" s="192">
        <f t="shared" ref="EB392:EB455" si="1490">IF($HS392=1,IF(F392="M",IF($L392="OW",IF($K392&lt;=5,1,0),0),0),0)</f>
        <v>0</v>
      </c>
      <c r="EC392" s="192">
        <f t="shared" ref="EC392:EC455" si="1491">IF($HS392=1,IF(F392="M",IF($L392="SUW",IF($K392&lt;=5,1,0),0),0),0)</f>
        <v>0</v>
      </c>
      <c r="ED392" s="192">
        <f t="shared" ref="ED392:ED455" si="1492">IF($HS392=1,IF(F392="M",IF($L392="UW",IF($K392&lt;=5,1,0),0),0),0)</f>
        <v>0</v>
      </c>
      <c r="EE392" s="192">
        <f t="shared" ref="EE392:EE455" si="1493">IF($HS392=1,IF(F392="M",IF($M392="N",IF($K392&lt;=5,1,0),0),0),0)</f>
        <v>0</v>
      </c>
      <c r="EF392" s="192">
        <f t="shared" ref="EF392:EF455" si="1494">IF($HS392=1,IF(F392="M",IF($M392="SSt",IF($K392&lt;=5,1,0),0),0),0)</f>
        <v>0</v>
      </c>
      <c r="EG392" s="192">
        <f t="shared" ref="EG392:EG455" si="1495">IF($HS392=1,IF(F392="M",IF($M392="St",IF($K392&lt;=5,1,0),0),0),0)</f>
        <v>0</v>
      </c>
      <c r="EH392" s="192">
        <f t="shared" ref="EH392:EH455" si="1496">IF($HS392=1,IF(F392="M",IF($M392="T",IF($K392&lt;=5,1,0),0),0),0)</f>
        <v>0</v>
      </c>
      <c r="EI392" s="192">
        <f t="shared" ref="EI392:EI455" si="1497">IF($HS392=1,IF(F392="M",IF($N392="N",IF($K392&lt;=5,1,0),0),0),0)</f>
        <v>0</v>
      </c>
      <c r="EJ392" s="192">
        <f t="shared" ref="EJ392:EJ455" si="1498">IF($HS392=1,IF(F392="M",IF($N392="OW",IF($K392&lt;=5,1,0),0),0),0)</f>
        <v>0</v>
      </c>
      <c r="EK392" s="192">
        <f t="shared" ref="EK392:EK455" si="1499">IF($HS392=1,IF(F392="M",IF($N392="Ob",IF($K392&lt;=5,1,0),0),0),0)</f>
        <v>0</v>
      </c>
      <c r="EL392" s="192">
        <f t="shared" ref="EL392:EL455" si="1500">IF($HS392=1,IF(F392="M",IF($N392="SW",IF($K392&lt;=5,1,0),0),0),0)</f>
        <v>0</v>
      </c>
      <c r="EM392" s="192">
        <f t="shared" ref="EM392:EM455" si="1501">IF($HS392=1,IF(F392="M",IF($N392="W",IF($K392&lt;=5,1,0),0),0),0)</f>
        <v>0</v>
      </c>
      <c r="EN392" s="192">
        <f t="shared" ref="EN392:EN455" si="1502">IF($HS392=1,IF(F392="M",IF($L392="N",IF($K392&gt;5,IF($K392&lt;=11,1,0),0),0),0),0)</f>
        <v>0</v>
      </c>
      <c r="EO392" s="192">
        <f t="shared" ref="EO392:EO455" si="1503">IF($HS392=1,IF(F392="M",IF($L392="OW",IF($K392&gt;5,IF($K392&lt;=11,1,0),0),0),0),0)</f>
        <v>0</v>
      </c>
      <c r="EP392" s="192">
        <f t="shared" ref="EP392:EP455" si="1504">IF($HS392=1,IF(F392="M",IF($L392="SUW",IF($K392&gt;5,IF($K392&lt;=11,1,0),0),0),0),0)</f>
        <v>0</v>
      </c>
      <c r="EQ392" s="192">
        <f t="shared" ref="EQ392:EQ455" si="1505">IF($HS392=1,IF(F392="M",IF($L392="UW",IF($K392&gt;5,IF($K392&lt;=11,1,0),0),0),0),0)</f>
        <v>0</v>
      </c>
      <c r="ER392" s="192">
        <f t="shared" ref="ER392:ER455" si="1506">IF($HS392=1,IF(F392="M",IF($M392="N",IF($K392&gt;5,IF($K392&lt;=11,1,0),0),0),0),0)</f>
        <v>0</v>
      </c>
      <c r="ES392" s="192">
        <f t="shared" ref="ES392:ES455" si="1507">IF($HS392=1,IF(F392="M",IF($M392="SSt",IF($K392&gt;5,IF($K392&lt;=11,1,0),0),0),0),0)</f>
        <v>0</v>
      </c>
      <c r="ET392" s="192">
        <f t="shared" ref="ET392:ET455" si="1508">IF($HS392=1,IF(F392="M",IF($M392="St",IF($K392&gt;5,IF($K392&lt;=11,1,0),0),0),0),0)</f>
        <v>0</v>
      </c>
      <c r="EU392" s="192">
        <f t="shared" ref="EU392:EU455" si="1509">IF($HS392=1,IF(F392="M",IF($M392="T",IF($K392&gt;5,IF($K392&lt;=11,1,0),0),0),0),0)</f>
        <v>0</v>
      </c>
      <c r="EV392" s="192">
        <f t="shared" ref="EV392:EV455" si="1510">IF($HS392=1,IF(F392="M",IF($N392="N",IF($K392&gt;5,IF($K392&lt;=11,1,0),0),0),0),0)</f>
        <v>0</v>
      </c>
      <c r="EW392" s="192">
        <f t="shared" ref="EW392:EW455" si="1511">IF($HS392=1,IF(F392="M",IF($N392="OW",IF($K392&gt;5,IF($K392&lt;=11,1,0),0),0),0),0)</f>
        <v>0</v>
      </c>
      <c r="EX392" s="192">
        <f t="shared" ref="EX392:EX455" si="1512">IF($HS392=1,IF(F392="M",IF($N392="Ob",IF($K392&gt;5,IF($K392&lt;=11,1,0),0),0),0),0)</f>
        <v>0</v>
      </c>
      <c r="EY392" s="192">
        <f t="shared" ref="EY392:EY455" si="1513">IF($HS392=1,IF(F392="M",IF($N392="SW",IF($K392&gt;5,IF($K392&lt;=11,1,0),0),0),0),0)</f>
        <v>0</v>
      </c>
      <c r="EZ392" s="192">
        <f t="shared" ref="EZ392:EZ455" si="1514">IF($HS392=1,IF(F392="M",IF($N392="W",IF($K392&gt;5,IF($K392&lt;=11,1,0),0),0),0),0)</f>
        <v>0</v>
      </c>
      <c r="FA392" s="192">
        <f t="shared" ref="FA392:FA455" si="1515">IF($HS392=1,IF(F392="M",IF($L392="N",IF($K392&gt;11,IF($K392&lt;=23,1,0),0),0),0),0)</f>
        <v>0</v>
      </c>
      <c r="FB392" s="192">
        <f t="shared" ref="FB392:FB455" si="1516">IF($HS392=1,IF(F392="M",IF($L392="OW",IF($K392&gt;11,IF($K392&lt;=23,1,0),0),0),0),0)</f>
        <v>0</v>
      </c>
      <c r="FC392" s="192">
        <f t="shared" ref="FC392:FC455" si="1517">IF($HS392=1,IF(F392="M",IF($L392="SUW",IF($K392&gt;11,IF($K392&lt;=23,1,0),0),0),0),0)</f>
        <v>0</v>
      </c>
      <c r="FD392" s="192">
        <f t="shared" ref="FD392:FD455" si="1518">IF($HS392=1,IF(F392="M",IF($L392="UW",IF($K392&gt;11,IF($K392&lt;=23,1,0),0),0),0),0)</f>
        <v>0</v>
      </c>
      <c r="FE392" s="192">
        <f t="shared" ref="FE392:FE455" si="1519">IF($HS392=1,IF(F392="M",IF($M392="N",IF($K392&gt;11,IF($K392&lt;=23,1,0),0),0),0),0)</f>
        <v>0</v>
      </c>
      <c r="FF392" s="192">
        <f t="shared" ref="FF392:FF455" si="1520">IF($HS392=1,IF(F392="M",IF($M392="SSt",IF($K392&gt;11,IF($K392&lt;=23,1,0),0),0),0),0)</f>
        <v>0</v>
      </c>
      <c r="FG392" s="192">
        <f t="shared" ref="FG392:FG455" si="1521">IF($HS392=1,IF(F392="M",IF($M392="St",IF($K392&gt;11,IF($K392&lt;=23,1,0),0),0),0),0)</f>
        <v>0</v>
      </c>
      <c r="FH392" s="192">
        <f t="shared" ref="FH392:FH455" si="1522">IF($HS392=1,IF(F392="M",IF($M392="T",IF($K392&gt;11,IF($K392&lt;=23,1,0),0),0),0),0)</f>
        <v>0</v>
      </c>
      <c r="FI392" s="192">
        <f t="shared" ref="FI392:FI455" si="1523">IF($HS392=1,IF(F392="M",IF($N392="N",IF($K392&gt;11,IF($K392&lt;=23,1,0),0),0),0),0)</f>
        <v>0</v>
      </c>
      <c r="FJ392" s="192">
        <f t="shared" ref="FJ392:FJ455" si="1524">IF($HS392=1,IF(F392="M",IF($N392="OW",IF($K392&gt;11,IF($K392&lt;=23,1,0),0),0),0),0)</f>
        <v>0</v>
      </c>
      <c r="FK392" s="192">
        <f t="shared" ref="FK392:FK455" si="1525">IF($HS392=1,IF(F392="M",IF($N392="Ob",IF($K392&gt;11,IF($K392&lt;=23,1,0),0),0),0),0)</f>
        <v>0</v>
      </c>
      <c r="FL392" s="192">
        <f t="shared" ref="FL392:FL455" si="1526">IF($HS392=1,IF(F392="M",IF($N392="SW",IF($K392&gt;11,IF($K392&lt;=23,1,0),0),0),0),0)</f>
        <v>0</v>
      </c>
      <c r="FM392" s="192">
        <f t="shared" ref="FM392:FM455" si="1527">IF($HS392=1,IF(F392="M",IF($N392="W",IF($K392&gt;11,IF($K392&lt;=23,1,0),0),0),0),0)</f>
        <v>0</v>
      </c>
      <c r="FN392" s="192">
        <f t="shared" ref="FN392:FN455" si="1528">IF($HS392=1,IF(F392="M",IF($L392="N",IF($K392&gt;=24,IF($K392&lt;=35,1,0),0),0),0),0)</f>
        <v>0</v>
      </c>
      <c r="FO392" s="192">
        <f t="shared" ref="FO392:FO455" si="1529">IF($HS392=1,IF(F392="M",IF($L392="OW",IF($K392&gt;=24,IF($K392&lt;=35,1,0),0),0),0),0)</f>
        <v>0</v>
      </c>
      <c r="FP392" s="192">
        <f t="shared" ref="FP392:FP455" si="1530">IF($HS392=1,IF(F392="M",IF($L392="SUW",IF($K392&gt;=24,IF($K392&lt;=35,1,0),0),0),0),0)</f>
        <v>0</v>
      </c>
      <c r="FQ392" s="192">
        <f t="shared" ref="FQ392:FQ455" si="1531">IF($HS392=1,IF(F392="M",IF($L392="UW",IF($K392&gt;=24,IF($K392&lt;=35,1,0),0),0),0),0)</f>
        <v>0</v>
      </c>
      <c r="FR392" s="192">
        <f t="shared" ref="FR392:FR455" si="1532">IF($HS392=1,IF(F392="M",IF($M392="N",IF($K392&gt;=24,IF($K392&lt;=35,1,0),0),0),0),0)</f>
        <v>0</v>
      </c>
      <c r="FS392" s="192">
        <f t="shared" ref="FS392:FS455" si="1533">IF($HS392=1,IF(F392="M",IF($M392="SSt",IF($K392&gt;=24,IF($K392&lt;=35,1,0),0),0),0),0)</f>
        <v>0</v>
      </c>
      <c r="FT392" s="192">
        <f t="shared" ref="FT392:FT455" si="1534">IF($HS392=1,IF(F392="M",IF($M392="St",IF($K392&gt;=24,IF($K392&lt;=35,1,0),0),0),0),0)</f>
        <v>0</v>
      </c>
      <c r="FU392" s="192">
        <f t="shared" ref="FU392:FU455" si="1535">IF($HS392=1,IF(F392="M",IF($M392="T",IF($K392&gt;=24,IF($K392&lt;=35,1,0),0),0),0),0)</f>
        <v>0</v>
      </c>
      <c r="FV392" s="192">
        <f t="shared" ref="FV392:FV455" si="1536">IF($HS392=1,IF(F392="M",IF($N392="N",IF($K392&gt;=24,IF($K392&lt;=35,1,0),0),0),0),0)</f>
        <v>0</v>
      </c>
      <c r="FW392" s="192">
        <f t="shared" ref="FW392:FW455" si="1537">IF($HS392=1,IF(F392="M",IF($N392="OW",IF($K392&gt;=24,IF($K392&lt;=35,1,0),0),0),0),0)</f>
        <v>0</v>
      </c>
      <c r="FX392" s="192">
        <f t="shared" ref="FX392:FX455" si="1538">IF($HS392=1,IF(F392="M",IF($N392="Ob",IF($K392&gt;=24,IF($K392&lt;=35,1,0),0),0),0),0)</f>
        <v>0</v>
      </c>
      <c r="FY392" s="192">
        <f t="shared" ref="FY392:FY455" si="1539">IF($HS392=1,IF(F392="M",IF($N392="SW",IF($K392&gt;=24,IF($K392&lt;=35,1,0),0),0),0),0)</f>
        <v>0</v>
      </c>
      <c r="FZ392" s="192">
        <f t="shared" ref="FZ392:FZ455" si="1540">IF($HS392=1,IF(F392="M",IF($N392="W",IF($K392&gt;=24,IF($K392&lt;=35,1,0),0),0),0),0)</f>
        <v>0</v>
      </c>
      <c r="GA392" s="192">
        <f t="shared" ref="GA392:GA455" si="1541">IF($HS392=1,IF(F392="M",IF($L392="N",IF($K392&gt;=36,IF($K392&lt;=47,1,0),0),0),0),0)</f>
        <v>0</v>
      </c>
      <c r="GB392" s="192">
        <f t="shared" ref="GB392:GB455" si="1542">IF($HS392=1,IF(F392="M",IF($L392="OW",IF($K392&gt;=36,IF($K392&lt;=47,1,0),0),0),0),0)</f>
        <v>0</v>
      </c>
      <c r="GC392" s="192">
        <f t="shared" ref="GC392:GC455" si="1543">IF($HS392=1,IF(F392="M",IF($L392="SUW",IF($K392&gt;=36,IF($K392&lt;=47,1,0),0),0),0),0)</f>
        <v>0</v>
      </c>
      <c r="GD392" s="192">
        <f t="shared" ref="GD392:GD455" si="1544">IF($HS392=1,IF(F392="M",IF($L392="UW",IF($K392&gt;=36,IF($K392&lt;=47,1,0),0),0),0),0)</f>
        <v>0</v>
      </c>
      <c r="GE392" s="192">
        <f t="shared" ref="GE392:GE455" si="1545">IF($HS392=1,IF(F392="M",IF($M392="N",IF($K392&gt;=36,IF($K392&lt;=47,1,0),0),0),0),0)</f>
        <v>0</v>
      </c>
      <c r="GF392" s="192">
        <f t="shared" ref="GF392:GF455" si="1546">IF($HS392=1,IF(F392="M",IF($M392="SSt",IF($K392&gt;=36,IF($K392&lt;=47,1,0),0),0),0),0)</f>
        <v>0</v>
      </c>
      <c r="GG392" s="192">
        <f t="shared" ref="GG392:GG455" si="1547">IF($HS392=1,IF(F392="M",IF($M392="St",IF($K392&gt;=36,IF($K392&lt;=47,1,0),0),0),0),0)</f>
        <v>0</v>
      </c>
      <c r="GH392" s="192">
        <f t="shared" ref="GH392:GH455" si="1548">IF($HS392=1,IF(F392="M",IF($M392="T",IF($K392&gt;=36,IF($K392&lt;=47,1,0),0),0),0),0)</f>
        <v>0</v>
      </c>
      <c r="GI392" s="192">
        <f t="shared" ref="GI392:GI455" si="1549">IF($HS392=1,IF(F392="M",IF($N392="N",IF($K392&gt;=36,IF($K392&lt;=47,1,0),0),0),0),0)</f>
        <v>0</v>
      </c>
      <c r="GJ392" s="192">
        <f t="shared" ref="GJ392:GJ455" si="1550">IF($HS392=1,IF(F392="M",IF($N392="OW",IF($K392&gt;=36,IF($K392&lt;=47,1,0),0),0),0),0)</f>
        <v>0</v>
      </c>
      <c r="GK392" s="192">
        <f t="shared" ref="GK392:GK455" si="1551">IF($HS392=1,IF(F392="M",IF($N392="Ob",IF($K392&gt;=36,IF($K392&lt;=47,1,0),0),0),0),0)</f>
        <v>0</v>
      </c>
      <c r="GL392" s="192">
        <f t="shared" ref="GL392:GL455" si="1552">IF($HS392=1,IF(F392="M",IF($N392="SW",IF($K392&gt;=36,IF($K392&lt;=47,1,0),0),0),0),0)</f>
        <v>0</v>
      </c>
      <c r="GM392" s="192">
        <f t="shared" ref="GM392:GM455" si="1553">IF($HS392=1,IF(F392="M",IF($N392="W",IF($K392&gt;=36,IF($K392&lt;=47,1,0),0),0),0),0)</f>
        <v>0</v>
      </c>
      <c r="GN392" s="192">
        <f t="shared" ref="GN392:GN455" si="1554">IF($HS392=1,IF(F392="M",IF($L392="N",IF($K392&gt;=48,IF($K392&lt;=59,1,0),0),0),0),0)</f>
        <v>0</v>
      </c>
      <c r="GO392" s="192">
        <f t="shared" ref="GO392:GO455" si="1555">IF($HS392=1,IF(F392="M",IF($L392="OW",IF($K392&gt;=48,IF($K392&lt;=59,1,0),0),0),0),0)</f>
        <v>0</v>
      </c>
      <c r="GP392" s="192">
        <f t="shared" ref="GP392:GP455" si="1556">IF($HS392=1,IF(F392="M",IF($L392="SUW",IF($K392&gt;=48,IF($K392&lt;=59,1,0),0),0),0),0)</f>
        <v>0</v>
      </c>
      <c r="GQ392" s="192">
        <f t="shared" ref="GQ392:GQ455" si="1557">IF($HS392=1,IF(F392="M",IF($L392="UW",IF($K392&gt;=48,IF($K392&lt;=59,1,0),0),0),0),0)</f>
        <v>0</v>
      </c>
      <c r="GR392" s="192">
        <f t="shared" ref="GR392:GR455" si="1558">IF($HS392=1,IF(F392="M",IF($M392="N",IF($K392&gt;=48,IF($K392&lt;=59,1,0),0),0),0),0)</f>
        <v>0</v>
      </c>
      <c r="GS392" s="192">
        <f t="shared" ref="GS392:GS455" si="1559">IF($HS392=1,IF(F392="M",IF($M392="SSt",IF($K392&gt;=48,IF($K392&lt;=59,1,0),0),0),0),0)</f>
        <v>0</v>
      </c>
      <c r="GT392" s="192">
        <f t="shared" ref="GT392:GT455" si="1560">IF($HS392=1,IF(F392="M",IF($M392="St",IF($K392&gt;=48,IF($K392&lt;=59,1,0),0),0),0),0)</f>
        <v>0</v>
      </c>
      <c r="GU392" s="192">
        <f t="shared" ref="GU392:GU455" si="1561">IF($HS392=1,IF(F392="M",IF($M392="T",IF($K392&gt;=48,IF($K392&lt;=59,1,0),0),0),0),0)</f>
        <v>0</v>
      </c>
      <c r="GV392" s="192">
        <f t="shared" ref="GV392:GV455" si="1562">IF($HS392=1,IF(F392="M",IF($N392="N",IF($K392&gt;=48,IF($K392&lt;=59,1,0),0),0),0),0)</f>
        <v>0</v>
      </c>
      <c r="GW392" s="192">
        <f t="shared" ref="GW392:GW455" si="1563">IF($HS392=1,IF(F392="M",IF($N392="OW",IF($K392&gt;=48,IF($K392&lt;=59,1,0),0),0),0),0)</f>
        <v>0</v>
      </c>
      <c r="GX392" s="192">
        <f t="shared" ref="GX392:GX455" si="1564">IF($HS392=1,IF(F392="M",IF($N392="Ob",IF($K392&gt;=48,IF($K392&lt;=59,1,0),0),0),0),0)</f>
        <v>0</v>
      </c>
      <c r="GY392" s="192">
        <f t="shared" ref="GY392:GY455" si="1565">IF($HS392=1,IF(F392="M",IF($N392="SW",IF($K392&gt;=48,IF($K392&lt;=59,1,0),0),0),0),0)</f>
        <v>0</v>
      </c>
      <c r="GZ392" s="192">
        <f t="shared" ref="GZ392:GZ455" si="1566">IF($HS392=1,IF(F392="M",IF($N392="W",IF($K392&gt;=48,IF($K392&lt;=59,1,0),0),0),0),0)</f>
        <v>0</v>
      </c>
      <c r="HA392" s="192">
        <f t="shared" ref="HA392:HA455" si="1567">IF($HS392=1,IF(F392="M",IF($L392="N",IF($K392&gt;=60,IF($K392&lt;=71,1,0),0),0),0),0)</f>
        <v>0</v>
      </c>
      <c r="HB392" s="192">
        <f t="shared" ref="HB392:HB455" si="1568">IF($HS392=1,IF(F392="M",IF($L392="OW",IF($K392&gt;=60,IF($K392&lt;=71,1,0),0),0),0),0)</f>
        <v>0</v>
      </c>
      <c r="HC392" s="192">
        <f t="shared" ref="HC392:HC455" si="1569">IF($HS392=1,IF(F392="M",IF($L392="SUW",IF($K392&gt;=60,IF($K392&lt;=71,1,0),0),0),0),0)</f>
        <v>0</v>
      </c>
      <c r="HD392" s="192">
        <f t="shared" ref="HD392:HD455" si="1570">IF($HS392=1,IF(F392="M",IF($L392="UW",IF($K392&gt;=60,IF($K392&lt;=71,1,0),0),0),0),0)</f>
        <v>0</v>
      </c>
      <c r="HE392" s="192">
        <f t="shared" ref="HE392:HE455" si="1571">IF($HS392=1,IF(F392="M",IF($M392="N",IF($K392&gt;=60,IF($K392&lt;=71,1,0),0),0),0),0)</f>
        <v>0</v>
      </c>
      <c r="HF392" s="192">
        <f t="shared" ref="HF392:HF455" si="1572">IF($HS392=1,IF(F392="M",IF($M392="SSt",IF($K392&gt;=60,IF($K392&lt;=71,1,0),0),0),0),0)</f>
        <v>0</v>
      </c>
      <c r="HG392" s="192">
        <f t="shared" ref="HG392:HG455" si="1573">IF($HS392=1,IF(F392="M",IF($M392="St",IF($K392&gt;=60,IF($K392&lt;=71,1,0),0),0),0),0)</f>
        <v>0</v>
      </c>
      <c r="HH392" s="192">
        <f t="shared" ref="HH392:HH455" si="1574">IF($HS392=1,IF(F392="M",IF($M392="T",IF($K392&gt;=60,IF($K392&lt;=71,1,0),0),0),0),0)</f>
        <v>0</v>
      </c>
      <c r="HI392" s="192">
        <f t="shared" ref="HI392:HI455" si="1575">IF($HS392=1,IF(F392="M",IF($N392="N",IF($K392&gt;=60,IF($K392&lt;=71,1,0),0),0),0),0)</f>
        <v>0</v>
      </c>
      <c r="HJ392" s="192">
        <f t="shared" ref="HJ392:HJ455" si="1576">IF($HS392=1,IF(F392="M",IF($N392="OW",IF($K392&gt;=60,IF($K392&lt;=71,1,0),0),0),0),0)</f>
        <v>0</v>
      </c>
      <c r="HK392" s="192">
        <f t="shared" ref="HK392:HK455" si="1577">IF($HS392=1,IF(F392="M",IF($N392="Ob",IF($K392&gt;=60,IF($K392&lt;=71,1,0),0),0),0),0)</f>
        <v>0</v>
      </c>
      <c r="HL392" s="192">
        <f t="shared" ref="HL392:HL455" si="1578">IF($HS392=1,IF(F392="M",IF($N392="SW",IF($K392&gt;=60,IF($K392&lt;=71,1,0),0),0),0),0)</f>
        <v>0</v>
      </c>
      <c r="HM392" s="192">
        <f t="shared" ref="HM392:HM455" si="1579">IF($HS392=1,IF(F392="M",IF($N392="W",IF($K392&gt;=60,IF($K392&lt;=71,1,0),0),0),0),0)</f>
        <v>0</v>
      </c>
      <c r="HN392" s="194">
        <f t="shared" ref="HN392:HN455" si="1580">IF($HS392=1,IF(F392="M",IF($N392="N",IF($K392=60,1,0),0),0),0)</f>
        <v>0</v>
      </c>
      <c r="HO392" s="194">
        <f t="shared" ref="HO392:HO455" si="1581">IF($HS392=1,IF(F392="M",IF($N392="OW",IF($K392=60,1,0),0),0),0)</f>
        <v>0</v>
      </c>
      <c r="HP392" s="194">
        <f t="shared" ref="HP392:HP455" si="1582">IF($HS392=1,IF(F392="M",IF($N392="Ob",IF($K392=60,1,0),0),0),0)</f>
        <v>0</v>
      </c>
      <c r="HQ392" s="194">
        <f t="shared" ref="HQ392:HQ455" si="1583">IF($HS392=1,IF(F392="M",IF($N392="W",IF($K392=60,1,0),0),0),0)</f>
        <v>0</v>
      </c>
      <c r="HR392" s="194">
        <f t="shared" ref="HR392:HR455" si="1584">IF($HS392=1,IF(F392="M",IF($N392="SW",IF($K392=60,1,0),0),0),0)</f>
        <v>0</v>
      </c>
      <c r="HS392" s="195" t="str">
        <f t="shared" si="1381"/>
        <v/>
      </c>
      <c r="HT392" s="196">
        <f t="shared" si="1377"/>
        <v>0</v>
      </c>
      <c r="HU392" s="196">
        <f t="shared" si="1378"/>
        <v>0</v>
      </c>
      <c r="HV392" s="197" t="str">
        <f t="shared" si="1382"/>
        <v/>
      </c>
      <c r="HW392" s="197" t="str">
        <f t="shared" ref="HW392:HW455" si="1585">IF(K392&lt;=60,COUNTIF(E392,"YES"),"")</f>
        <v/>
      </c>
      <c r="HX392" s="197" t="str">
        <f t="shared" ref="HX392:HX455" si="1586">IF(K392&lt;=71,COUNTIF(E392,"YES"),"")</f>
        <v/>
      </c>
      <c r="HY392" s="195" t="str">
        <f t="shared" si="1383"/>
        <v/>
      </c>
      <c r="HZ392" s="30">
        <f t="shared" si="1379"/>
        <v>0</v>
      </c>
      <c r="IA392" s="198">
        <f t="shared" si="1384"/>
        <v>0</v>
      </c>
      <c r="IB392" s="195"/>
      <c r="IC392" s="195">
        <f t="shared" ref="IC392:IC455" si="1587">IF(OR(L392="SUW",L392="UW",L392="OW",M392="SSt",M392="St",N392="SW",N392="W",N392="OW",N392="Ob"),1,0)</f>
        <v>0</v>
      </c>
      <c r="ID392" s="195">
        <f t="shared" si="1385"/>
        <v>0</v>
      </c>
      <c r="IE392" s="195">
        <f t="shared" ref="IE392:IE455" si="1588">IF(AND(D392&lt;&gt;"",M392="SSt"),1,0)</f>
        <v>0</v>
      </c>
      <c r="IF392" s="195">
        <f t="shared" si="1386"/>
        <v>0</v>
      </c>
      <c r="IG392" s="307">
        <f t="shared" si="1387"/>
        <v>0</v>
      </c>
      <c r="IH392" s="307">
        <f t="shared" si="1388"/>
        <v>0</v>
      </c>
      <c r="II392" s="44">
        <f t="shared" si="1389"/>
        <v>0</v>
      </c>
      <c r="IJ392" s="44">
        <f t="shared" ref="IJ392:IJ455" si="1589">IF(OR(L392="N",L392="UW",L392="SUW",L392="OW"),1,0)</f>
        <v>0</v>
      </c>
      <c r="IK392" s="44">
        <f t="shared" ref="IK392:IK455" si="1590">IF(OR(M392="N",M392="St",M392="SSt",M392="T"),1,0)</f>
        <v>0</v>
      </c>
      <c r="IL392" s="44">
        <f t="shared" ref="IL392:IL455" si="1591">IF(AND(I392&lt;&gt;"",IJ392=1),1,0)</f>
        <v>0</v>
      </c>
      <c r="IM392" s="44">
        <f t="shared" ref="IM392:IM455" si="1592">IF(AND(J392&lt;&gt;"",IK392=1),1,0)</f>
        <v>0</v>
      </c>
      <c r="IN392" s="44">
        <f t="shared" ref="IN392:IN455" si="1593">IF(AND(E392="YES",IL392=1),1,0)</f>
        <v>0</v>
      </c>
      <c r="IO392" s="44">
        <f t="shared" ref="IO392:IO455" si="1594">IF(AND(E392="YES",IM392=1),1,0)</f>
        <v>0</v>
      </c>
    </row>
    <row r="393" spans="1:249" ht="18" customHeight="1">
      <c r="A393" s="188">
        <v>387</v>
      </c>
      <c r="B393" s="326"/>
      <c r="C393" s="289"/>
      <c r="D393" s="199"/>
      <c r="E393" s="189"/>
      <c r="F393" s="189"/>
      <c r="G393" s="190"/>
      <c r="H393" s="190"/>
      <c r="I393" s="272"/>
      <c r="J393" s="207"/>
      <c r="K393" s="214" t="str">
        <f t="shared" si="1390"/>
        <v/>
      </c>
      <c r="L393" s="200" t="str">
        <f t="shared" si="1391"/>
        <v/>
      </c>
      <c r="M393" s="200" t="str">
        <f t="shared" si="1392"/>
        <v/>
      </c>
      <c r="N393" s="209" t="str">
        <f t="shared" si="1380"/>
        <v/>
      </c>
      <c r="O393" s="208" t="str">
        <f>IFERROR(IF(D393="","",IF(K393="","",IF(I393="","",IF(F393="F",VLOOKUP(K393,F!A:G,2,0),IF(F393="M",VLOOKUP(K393,M!A:G,2,0),""))))),0)</f>
        <v/>
      </c>
      <c r="P393" s="191" t="str">
        <f>IFERROR(IF(D393="","",IF(K393="","",IF(I393="","",IF(F393="F",VLOOKUP(K393,F!A:G,3,0),IF(F393="M",VLOOKUP(K393,M!A:G,3,0),""))))),0)</f>
        <v/>
      </c>
      <c r="Q393" s="191" t="str">
        <f>IFERROR(IF(D393="","",IF(K393="","",IF(I393="","",IF(F393="F",VLOOKUP(K393,F!A:G,4,0),IF(F393="M",VLOOKUP(K393,M!A:G,4,0),""))))),0)</f>
        <v/>
      </c>
      <c r="R393" s="191" t="str">
        <f>IFERROR(IF(D393="","",IF(K393="","",IF(I393="","",IF(F393="F",VLOOKUP(K393,F!A:G,5,0),IF(F393="M",VLOOKUP(K393,M!A:G,5,0),""))))),0)</f>
        <v/>
      </c>
      <c r="S393" s="191" t="str">
        <f>IFERROR(IF(D393="","",IF(K393="","",IF(I393="","",IF(F393="F",VLOOKUP(K393,F!A:G,6,0),IF(F393="M",VLOOKUP(K393,M!A:G,6,0),""))))),0)</f>
        <v/>
      </c>
      <c r="T393" s="191" t="str">
        <f>IFERROR(IF(D393="","",IF(K393="","",IF(I393="","",IF(F393="F",VLOOKUP(K393,F!A:G,7,0),IF(F393="M",VLOOKUP(K393,M!A:G,7,0),""))))),0)</f>
        <v/>
      </c>
      <c r="U393" s="191" t="str">
        <f>IFERROR(IF(D393="","",IF(K393="","",IF(J393="","",IF(F393="F",VLOOKUP(K393,F!A:M,8,0),IF(F393="M",VLOOKUP(K393,M!A:M,8,0),""))))),0)</f>
        <v/>
      </c>
      <c r="V393" s="191" t="str">
        <f>IFERROR(IF(D393="","",IF(K393="","",IF(J393="","",IF(F393="F",VLOOKUP(K393,F!A:M,9,0),IF(F393="M",VLOOKUP(K393,M!A:M,9,0),""))))),0)</f>
        <v/>
      </c>
      <c r="W393" s="191" t="str">
        <f>IFERROR(IF(D393="","",IF(K393="","",IF(J393="","",IF(F393="F",VLOOKUP(K393,F!A:M,10,0),IF(F393="M",VLOOKUP(K393,M!A:M,10,0),""))))),0)</f>
        <v/>
      </c>
      <c r="X393" s="191" t="str">
        <f>IFERROR(IF(D393="","",IF(K393="","",IF(J393="","",IF(F393="F",VLOOKUP(K393,F!A:M,11,0),IF(F393="M",VLOOKUP(K393,M!A:M,11,0),""))))),0)</f>
        <v/>
      </c>
      <c r="Y393" s="191" t="str">
        <f>IFERROR(IF(D393="","",IF(K393="","",IF(J393="","",IF(F393="F",VLOOKUP(K393,F!A:M,12,0),IF(F393="M",VLOOKUP(K393,M!A:M,12,0),""))))),0)</f>
        <v/>
      </c>
      <c r="Z393" s="191" t="str">
        <f>IFERROR(IF(D393="","",IF(K393="","",IF(J393="","",IF(F393="F",VLOOKUP(K393,F!A:M,13,0),IF(F393="M",VLOOKUP(K393,M!A:M,13,0),""))))),0)</f>
        <v/>
      </c>
      <c r="AA393" s="191" t="str">
        <f>IFERROR(IF(D393="","",IF(F393="","",IF(J393="","",IF(K393="","",IF(AND(K393&gt;23,K393&lt;=60),IF(F393="F",VLOOKUP(MROUND(HZ393,0.5),'F-Weight for Length'!K:S,2,0),VLOOKUP(MROUND(HZ393,0.5),'M-Weight for Length'!K:S,2,0)),IF(K393&gt;60,IF(F393="F",VLOOKUP(K393,'F-Weight for Length'!U:AC,2,0),VLOOKUP(K393,'M-Weight for Length'!U:AC,2,0)),IF(F393="F",VLOOKUP(MROUND(HZ393,0.5),'F-Weight for Length'!A:I,2,0),VLOOKUP(MROUND(HZ393,0.5),'M-Weight for Length'!A:I,2,0)))))))),0)</f>
        <v/>
      </c>
      <c r="AB393" s="191" t="str">
        <f>IFERROR(IF(D393="","",IF(F393="","",IF(J393="","",IF(K393="","",IF(AND(K393&gt;23,K393&lt;=60),IF(F393="F",VLOOKUP(MROUND(HZ393,0.5),'F-Weight for Length'!K:S,3,0),VLOOKUP(MROUND(HZ393,0.5),'M-Weight for Length'!K:S,3,0)),IF(K393&gt;60,IF(F393="F",VLOOKUP(K393,'F-Weight for Length'!U:AC,3,0),VLOOKUP(K393,'M-Weight for Length'!U:AC,3,0)),IF(F393="F",VLOOKUP(MROUND(HZ393,0.5),'F-Weight for Length'!A:I,3,0),VLOOKUP(MROUND(HZ393,0.5),'M-Weight for Length'!A:I,3,0)))))))),0)</f>
        <v/>
      </c>
      <c r="AC393" s="191" t="str">
        <f>IFERROR(IF(D393="","",IF(F393="","",IF(J393="","",IF(K393="","",IF(AND(K393&gt;23,K393&lt;=60),IF(F393="F",VLOOKUP(MROUND(HZ393,0.5),'F-Weight for Length'!K:S,4,0),VLOOKUP(MROUND(HZ393,0.5),'M-Weight for Length'!K:S,4,0)),IF(K393&gt;60,IF(F393="F",VLOOKUP(K393,'F-Weight for Length'!U:AC,4,0),VLOOKUP(K393,'M-Weight for Length'!U:AC,4,0)),IF(F393="F",VLOOKUP(MROUND(HZ393,0.5),'F-Weight for Length'!A:I,4,0),VLOOKUP(MROUND(HZ393,0.5),'M-Weight for Length'!A:I,4,0)))))))),0)</f>
        <v/>
      </c>
      <c r="AD393" s="191" t="str">
        <f>IFERROR(IF(D393="","",IF(F393="","",IF(J393="","",IF(K393="","",IF(AND(K393&gt;23,K393&lt;=60),IF(F393="F",VLOOKUP(MROUND(HZ393,0.5),'F-Weight for Length'!K:S,5,0),VLOOKUP(MROUND(HZ393,0.5),'M-Weight for Length'!K:S,5,0)),IF(K393&gt;60,IF(F393="F",VLOOKUP(K393,'F-Weight for Length'!U:AC,5,0),VLOOKUP(K393,'M-Weight for Length'!U:AC,5,0)),IF(F393="F",VLOOKUP(MROUND(HZ393,0.5),'F-Weight for Length'!A:I,5,0),VLOOKUP(MROUND(HZ393,0.5),'M-Weight for Length'!A:I,5,0)))))))),0)</f>
        <v/>
      </c>
      <c r="AE393" s="191" t="str">
        <f>IFERROR(IF(D393="","",IF(F393="","",IF(J393="","",IF(K393="","",IF(AND(K393&gt;23,K393&lt;=60),IF(F393="F",VLOOKUP(MROUND(HZ393,0.5),'F-Weight for Length'!K:S,6,0),VLOOKUP(MROUND(HZ393,0.5),'M-Weight for Length'!K:S,6,0)),IF(K393&gt;60,IF(F393="F",VLOOKUP(K393,'F-Weight for Length'!U:AC,6,0),VLOOKUP(K393,'M-Weight for Length'!U:AC,6,0)),IF(F393="F",VLOOKUP(MROUND(HZ393,0.5),'F-Weight for Length'!A:I,6,0),VLOOKUP(MROUND(HZ393,0.5),'M-Weight for Length'!A:I,6,0)))))))),0)</f>
        <v/>
      </c>
      <c r="AF393" s="191" t="str">
        <f>IFERROR(IF(D393="","",IF(F393="","",IF(J393="","",IF(K393="","",IF(AND(K393&gt;23,K393&lt;=60),IF(F393="F",VLOOKUP(MROUND(HZ393,0.5),'F-Weight for Length'!K:S,7,0),VLOOKUP(MROUND(HZ393,0.5),'M-Weight for Length'!K:S,7,0)),IF(K393&gt;60,IF(F393="F",VLOOKUP(K393,'F-Weight for Length'!U:AC,7,0),VLOOKUP(K393,'M-Weight for Length'!U:AC,7,0)),IF(F393="F",VLOOKUP(MROUND(HZ393,0.5),'F-Weight for Length'!A:I,7,0),VLOOKUP(MROUND(HZ393,0.5),'M-Weight for Length'!A:I,7,0)))))))),0)</f>
        <v/>
      </c>
      <c r="AG393" s="191" t="str">
        <f>IFERROR(IF(D393="","",IF(F393="","",IF(J393="","",IF(K393="","",IF(AND(K393&gt;23,K393&lt;=60),IF(F393="F",VLOOKUP(MROUND(HZ393,0.5),'F-Weight for Length'!K:S,8,0),VLOOKUP(MROUND(HZ393,0.5),'M-Weight for Length'!K:S,8,0)),IF(K393&gt;60,IF(F393="F",VLOOKUP(K393,'F-Weight for Length'!U:AC,8,0),VLOOKUP(K393,'M-Weight for Length'!U:AC,8,0)),IF(F393="F",VLOOKUP(MROUND(HZ393,0.5),'F-Weight for Length'!A:I,8,0),VLOOKUP(MROUND(HZ393,0.5),'M-Weight for Length'!A:I,8,0)))))))),0)</f>
        <v/>
      </c>
      <c r="AH393" s="191" t="str">
        <f>IFERROR(IF(D393="","",IF(F393="","",IF(J393="","",IF(K393="","",IF(AND(K393&gt;23,K393&lt;=60),IF(F393="F",VLOOKUP(MROUND(HZ393,0.5),'F-Weight for Length'!K:S,9,0),VLOOKUP(MROUND(HZ393,0.5),'M-Weight for Length'!K:S,9,0)),IF(K393&gt;60,IF(F393="F",VLOOKUP(K393,'F-Weight for Length'!U:AC,9,0),VLOOKUP(K393,'M-Weight for Length'!U:AC,9,0)),IF(F393="F",VLOOKUP(MROUND(HZ393,0.5),'F-Weight for Length'!A:I,9,0),VLOOKUP(MROUND(HZ393,0.5),'M-Weight for Length'!A:I,9,0)))))))),0)</f>
        <v/>
      </c>
      <c r="AI393" s="192">
        <f t="shared" si="1393"/>
        <v>0</v>
      </c>
      <c r="AJ393" s="192">
        <f t="shared" si="1394"/>
        <v>0</v>
      </c>
      <c r="AK393" s="192">
        <f t="shared" si="1395"/>
        <v>0</v>
      </c>
      <c r="AL393" s="192">
        <f t="shared" si="1396"/>
        <v>0</v>
      </c>
      <c r="AM393" s="192">
        <f t="shared" si="1397"/>
        <v>0</v>
      </c>
      <c r="AN393" s="192">
        <f t="shared" si="1398"/>
        <v>0</v>
      </c>
      <c r="AO393" s="192">
        <f t="shared" si="1399"/>
        <v>0</v>
      </c>
      <c r="AP393" s="192">
        <f t="shared" si="1400"/>
        <v>0</v>
      </c>
      <c r="AQ393" s="192">
        <f t="shared" si="1401"/>
        <v>0</v>
      </c>
      <c r="AR393" s="192">
        <f t="shared" si="1402"/>
        <v>0</v>
      </c>
      <c r="AS393" s="192">
        <f t="shared" si="1403"/>
        <v>0</v>
      </c>
      <c r="AT393" s="192">
        <f t="shared" si="1404"/>
        <v>0</v>
      </c>
      <c r="AU393" s="192">
        <f t="shared" si="1405"/>
        <v>0</v>
      </c>
      <c r="AV393" s="192">
        <f t="shared" si="1406"/>
        <v>0</v>
      </c>
      <c r="AW393" s="192">
        <f t="shared" si="1407"/>
        <v>0</v>
      </c>
      <c r="AX393" s="192">
        <f t="shared" si="1408"/>
        <v>0</v>
      </c>
      <c r="AY393" s="192">
        <f t="shared" si="1409"/>
        <v>0</v>
      </c>
      <c r="AZ393" s="192">
        <f t="shared" si="1410"/>
        <v>0</v>
      </c>
      <c r="BA393" s="192">
        <f t="shared" si="1411"/>
        <v>0</v>
      </c>
      <c r="BB393" s="192">
        <f t="shared" si="1412"/>
        <v>0</v>
      </c>
      <c r="BC393" s="192">
        <f t="shared" si="1413"/>
        <v>0</v>
      </c>
      <c r="BD393" s="192">
        <f t="shared" si="1414"/>
        <v>0</v>
      </c>
      <c r="BE393" s="192">
        <f t="shared" si="1415"/>
        <v>0</v>
      </c>
      <c r="BF393" s="192">
        <f t="shared" si="1416"/>
        <v>0</v>
      </c>
      <c r="BG393" s="192">
        <f t="shared" si="1417"/>
        <v>0</v>
      </c>
      <c r="BH393" s="192">
        <f t="shared" si="1418"/>
        <v>0</v>
      </c>
      <c r="BI393" s="192">
        <f t="shared" si="1419"/>
        <v>0</v>
      </c>
      <c r="BJ393" s="192">
        <f t="shared" si="1420"/>
        <v>0</v>
      </c>
      <c r="BK393" s="192">
        <f t="shared" si="1421"/>
        <v>0</v>
      </c>
      <c r="BL393" s="192">
        <f t="shared" si="1422"/>
        <v>0</v>
      </c>
      <c r="BM393" s="192">
        <f t="shared" si="1423"/>
        <v>0</v>
      </c>
      <c r="BN393" s="192">
        <f t="shared" si="1424"/>
        <v>0</v>
      </c>
      <c r="BO393" s="192">
        <f t="shared" si="1425"/>
        <v>0</v>
      </c>
      <c r="BP393" s="192">
        <f t="shared" si="1426"/>
        <v>0</v>
      </c>
      <c r="BQ393" s="192">
        <f t="shared" si="1427"/>
        <v>0</v>
      </c>
      <c r="BR393" s="192">
        <f t="shared" si="1428"/>
        <v>0</v>
      </c>
      <c r="BS393" s="192">
        <f t="shared" si="1429"/>
        <v>0</v>
      </c>
      <c r="BT393" s="192">
        <f t="shared" si="1430"/>
        <v>0</v>
      </c>
      <c r="BU393" s="192">
        <f t="shared" si="1431"/>
        <v>0</v>
      </c>
      <c r="BV393" s="192">
        <f t="shared" si="1432"/>
        <v>0</v>
      </c>
      <c r="BW393" s="192">
        <f t="shared" si="1433"/>
        <v>0</v>
      </c>
      <c r="BX393" s="192">
        <f t="shared" si="1434"/>
        <v>0</v>
      </c>
      <c r="BY393" s="192">
        <f t="shared" si="1435"/>
        <v>0</v>
      </c>
      <c r="BZ393" s="192">
        <f t="shared" si="1436"/>
        <v>0</v>
      </c>
      <c r="CA393" s="192">
        <f t="shared" si="1437"/>
        <v>0</v>
      </c>
      <c r="CB393" s="192">
        <f t="shared" si="1438"/>
        <v>0</v>
      </c>
      <c r="CC393" s="192">
        <f t="shared" si="1439"/>
        <v>0</v>
      </c>
      <c r="CD393" s="192">
        <f t="shared" si="1440"/>
        <v>0</v>
      </c>
      <c r="CE393" s="192">
        <f t="shared" si="1441"/>
        <v>0</v>
      </c>
      <c r="CF393" s="192">
        <f t="shared" si="1442"/>
        <v>0</v>
      </c>
      <c r="CG393" s="192">
        <f t="shared" si="1443"/>
        <v>0</v>
      </c>
      <c r="CH393" s="192">
        <f t="shared" si="1444"/>
        <v>0</v>
      </c>
      <c r="CI393" s="192">
        <f t="shared" si="1445"/>
        <v>0</v>
      </c>
      <c r="CJ393" s="192">
        <f t="shared" si="1446"/>
        <v>0</v>
      </c>
      <c r="CK393" s="192">
        <f t="shared" si="1447"/>
        <v>0</v>
      </c>
      <c r="CL393" s="192">
        <f t="shared" si="1448"/>
        <v>0</v>
      </c>
      <c r="CM393" s="192">
        <f t="shared" si="1449"/>
        <v>0</v>
      </c>
      <c r="CN393" s="192">
        <f t="shared" si="1450"/>
        <v>0</v>
      </c>
      <c r="CO393" s="192">
        <f t="shared" si="1451"/>
        <v>0</v>
      </c>
      <c r="CP393" s="192">
        <f t="shared" si="1452"/>
        <v>0</v>
      </c>
      <c r="CQ393" s="192">
        <f t="shared" si="1453"/>
        <v>0</v>
      </c>
      <c r="CR393" s="192">
        <f t="shared" si="1454"/>
        <v>0</v>
      </c>
      <c r="CS393" s="192">
        <f t="shared" si="1455"/>
        <v>0</v>
      </c>
      <c r="CT393" s="192">
        <f t="shared" si="1456"/>
        <v>0</v>
      </c>
      <c r="CU393" s="192">
        <f t="shared" si="1457"/>
        <v>0</v>
      </c>
      <c r="CV393" s="192">
        <f t="shared" si="1458"/>
        <v>0</v>
      </c>
      <c r="CW393" s="192">
        <f t="shared" si="1459"/>
        <v>0</v>
      </c>
      <c r="CX393" s="192">
        <f t="shared" si="1460"/>
        <v>0</v>
      </c>
      <c r="CY393" s="192">
        <f t="shared" si="1461"/>
        <v>0</v>
      </c>
      <c r="CZ393" s="192">
        <f t="shared" si="1462"/>
        <v>0</v>
      </c>
      <c r="DA393" s="192">
        <f t="shared" si="1463"/>
        <v>0</v>
      </c>
      <c r="DB393" s="192">
        <f t="shared" si="1464"/>
        <v>0</v>
      </c>
      <c r="DC393" s="192">
        <f t="shared" si="1465"/>
        <v>0</v>
      </c>
      <c r="DD393" s="192">
        <f t="shared" si="1466"/>
        <v>0</v>
      </c>
      <c r="DE393" s="192">
        <f t="shared" si="1467"/>
        <v>0</v>
      </c>
      <c r="DF393" s="192">
        <f t="shared" si="1468"/>
        <v>0</v>
      </c>
      <c r="DG393" s="192">
        <f t="shared" si="1469"/>
        <v>0</v>
      </c>
      <c r="DH393" s="192">
        <f t="shared" si="1470"/>
        <v>0</v>
      </c>
      <c r="DI393" s="192">
        <f t="shared" si="1471"/>
        <v>0</v>
      </c>
      <c r="DJ393" s="192">
        <f t="shared" si="1472"/>
        <v>0</v>
      </c>
      <c r="DK393" s="192">
        <f t="shared" si="1473"/>
        <v>0</v>
      </c>
      <c r="DL393" s="192">
        <f t="shared" si="1474"/>
        <v>0</v>
      </c>
      <c r="DM393" s="192">
        <f t="shared" si="1475"/>
        <v>0</v>
      </c>
      <c r="DN393" s="192">
        <f t="shared" si="1476"/>
        <v>0</v>
      </c>
      <c r="DO393" s="192">
        <f t="shared" si="1477"/>
        <v>0</v>
      </c>
      <c r="DP393" s="192">
        <f t="shared" si="1478"/>
        <v>0</v>
      </c>
      <c r="DQ393" s="192">
        <f t="shared" si="1479"/>
        <v>0</v>
      </c>
      <c r="DR393" s="192">
        <f t="shared" si="1480"/>
        <v>0</v>
      </c>
      <c r="DS393" s="192">
        <f t="shared" si="1481"/>
        <v>0</v>
      </c>
      <c r="DT393" s="192">
        <f t="shared" si="1482"/>
        <v>0</v>
      </c>
      <c r="DU393" s="192">
        <f t="shared" si="1483"/>
        <v>0</v>
      </c>
      <c r="DV393" s="193">
        <f t="shared" si="1484"/>
        <v>0</v>
      </c>
      <c r="DW393" s="193">
        <f t="shared" si="1485"/>
        <v>0</v>
      </c>
      <c r="DX393" s="193">
        <f t="shared" si="1486"/>
        <v>0</v>
      </c>
      <c r="DY393" s="193">
        <f t="shared" si="1487"/>
        <v>0</v>
      </c>
      <c r="DZ393" s="193">
        <f t="shared" si="1488"/>
        <v>0</v>
      </c>
      <c r="EA393" s="192">
        <f t="shared" si="1489"/>
        <v>0</v>
      </c>
      <c r="EB393" s="192">
        <f t="shared" si="1490"/>
        <v>0</v>
      </c>
      <c r="EC393" s="192">
        <f t="shared" si="1491"/>
        <v>0</v>
      </c>
      <c r="ED393" s="192">
        <f t="shared" si="1492"/>
        <v>0</v>
      </c>
      <c r="EE393" s="192">
        <f t="shared" si="1493"/>
        <v>0</v>
      </c>
      <c r="EF393" s="192">
        <f t="shared" si="1494"/>
        <v>0</v>
      </c>
      <c r="EG393" s="192">
        <f t="shared" si="1495"/>
        <v>0</v>
      </c>
      <c r="EH393" s="192">
        <f t="shared" si="1496"/>
        <v>0</v>
      </c>
      <c r="EI393" s="192">
        <f t="shared" si="1497"/>
        <v>0</v>
      </c>
      <c r="EJ393" s="192">
        <f t="shared" si="1498"/>
        <v>0</v>
      </c>
      <c r="EK393" s="192">
        <f t="shared" si="1499"/>
        <v>0</v>
      </c>
      <c r="EL393" s="192">
        <f t="shared" si="1500"/>
        <v>0</v>
      </c>
      <c r="EM393" s="192">
        <f t="shared" si="1501"/>
        <v>0</v>
      </c>
      <c r="EN393" s="192">
        <f t="shared" si="1502"/>
        <v>0</v>
      </c>
      <c r="EO393" s="192">
        <f t="shared" si="1503"/>
        <v>0</v>
      </c>
      <c r="EP393" s="192">
        <f t="shared" si="1504"/>
        <v>0</v>
      </c>
      <c r="EQ393" s="192">
        <f t="shared" si="1505"/>
        <v>0</v>
      </c>
      <c r="ER393" s="192">
        <f t="shared" si="1506"/>
        <v>0</v>
      </c>
      <c r="ES393" s="192">
        <f t="shared" si="1507"/>
        <v>0</v>
      </c>
      <c r="ET393" s="192">
        <f t="shared" si="1508"/>
        <v>0</v>
      </c>
      <c r="EU393" s="192">
        <f t="shared" si="1509"/>
        <v>0</v>
      </c>
      <c r="EV393" s="192">
        <f t="shared" si="1510"/>
        <v>0</v>
      </c>
      <c r="EW393" s="192">
        <f t="shared" si="1511"/>
        <v>0</v>
      </c>
      <c r="EX393" s="192">
        <f t="shared" si="1512"/>
        <v>0</v>
      </c>
      <c r="EY393" s="192">
        <f t="shared" si="1513"/>
        <v>0</v>
      </c>
      <c r="EZ393" s="192">
        <f t="shared" si="1514"/>
        <v>0</v>
      </c>
      <c r="FA393" s="192">
        <f t="shared" si="1515"/>
        <v>0</v>
      </c>
      <c r="FB393" s="192">
        <f t="shared" si="1516"/>
        <v>0</v>
      </c>
      <c r="FC393" s="192">
        <f t="shared" si="1517"/>
        <v>0</v>
      </c>
      <c r="FD393" s="192">
        <f t="shared" si="1518"/>
        <v>0</v>
      </c>
      <c r="FE393" s="192">
        <f t="shared" si="1519"/>
        <v>0</v>
      </c>
      <c r="FF393" s="192">
        <f t="shared" si="1520"/>
        <v>0</v>
      </c>
      <c r="FG393" s="192">
        <f t="shared" si="1521"/>
        <v>0</v>
      </c>
      <c r="FH393" s="192">
        <f t="shared" si="1522"/>
        <v>0</v>
      </c>
      <c r="FI393" s="192">
        <f t="shared" si="1523"/>
        <v>0</v>
      </c>
      <c r="FJ393" s="192">
        <f t="shared" si="1524"/>
        <v>0</v>
      </c>
      <c r="FK393" s="192">
        <f t="shared" si="1525"/>
        <v>0</v>
      </c>
      <c r="FL393" s="192">
        <f t="shared" si="1526"/>
        <v>0</v>
      </c>
      <c r="FM393" s="192">
        <f t="shared" si="1527"/>
        <v>0</v>
      </c>
      <c r="FN393" s="192">
        <f t="shared" si="1528"/>
        <v>0</v>
      </c>
      <c r="FO393" s="192">
        <f t="shared" si="1529"/>
        <v>0</v>
      </c>
      <c r="FP393" s="192">
        <f t="shared" si="1530"/>
        <v>0</v>
      </c>
      <c r="FQ393" s="192">
        <f t="shared" si="1531"/>
        <v>0</v>
      </c>
      <c r="FR393" s="192">
        <f t="shared" si="1532"/>
        <v>0</v>
      </c>
      <c r="FS393" s="192">
        <f t="shared" si="1533"/>
        <v>0</v>
      </c>
      <c r="FT393" s="192">
        <f t="shared" si="1534"/>
        <v>0</v>
      </c>
      <c r="FU393" s="192">
        <f t="shared" si="1535"/>
        <v>0</v>
      </c>
      <c r="FV393" s="192">
        <f t="shared" si="1536"/>
        <v>0</v>
      </c>
      <c r="FW393" s="192">
        <f t="shared" si="1537"/>
        <v>0</v>
      </c>
      <c r="FX393" s="192">
        <f t="shared" si="1538"/>
        <v>0</v>
      </c>
      <c r="FY393" s="192">
        <f t="shared" si="1539"/>
        <v>0</v>
      </c>
      <c r="FZ393" s="192">
        <f t="shared" si="1540"/>
        <v>0</v>
      </c>
      <c r="GA393" s="192">
        <f t="shared" si="1541"/>
        <v>0</v>
      </c>
      <c r="GB393" s="192">
        <f t="shared" si="1542"/>
        <v>0</v>
      </c>
      <c r="GC393" s="192">
        <f t="shared" si="1543"/>
        <v>0</v>
      </c>
      <c r="GD393" s="192">
        <f t="shared" si="1544"/>
        <v>0</v>
      </c>
      <c r="GE393" s="192">
        <f t="shared" si="1545"/>
        <v>0</v>
      </c>
      <c r="GF393" s="192">
        <f t="shared" si="1546"/>
        <v>0</v>
      </c>
      <c r="GG393" s="192">
        <f t="shared" si="1547"/>
        <v>0</v>
      </c>
      <c r="GH393" s="192">
        <f t="shared" si="1548"/>
        <v>0</v>
      </c>
      <c r="GI393" s="192">
        <f t="shared" si="1549"/>
        <v>0</v>
      </c>
      <c r="GJ393" s="192">
        <f t="shared" si="1550"/>
        <v>0</v>
      </c>
      <c r="GK393" s="192">
        <f t="shared" si="1551"/>
        <v>0</v>
      </c>
      <c r="GL393" s="192">
        <f t="shared" si="1552"/>
        <v>0</v>
      </c>
      <c r="GM393" s="192">
        <f t="shared" si="1553"/>
        <v>0</v>
      </c>
      <c r="GN393" s="192">
        <f t="shared" si="1554"/>
        <v>0</v>
      </c>
      <c r="GO393" s="192">
        <f t="shared" si="1555"/>
        <v>0</v>
      </c>
      <c r="GP393" s="192">
        <f t="shared" si="1556"/>
        <v>0</v>
      </c>
      <c r="GQ393" s="192">
        <f t="shared" si="1557"/>
        <v>0</v>
      </c>
      <c r="GR393" s="192">
        <f t="shared" si="1558"/>
        <v>0</v>
      </c>
      <c r="GS393" s="192">
        <f t="shared" si="1559"/>
        <v>0</v>
      </c>
      <c r="GT393" s="192">
        <f t="shared" si="1560"/>
        <v>0</v>
      </c>
      <c r="GU393" s="192">
        <f t="shared" si="1561"/>
        <v>0</v>
      </c>
      <c r="GV393" s="192">
        <f t="shared" si="1562"/>
        <v>0</v>
      </c>
      <c r="GW393" s="192">
        <f t="shared" si="1563"/>
        <v>0</v>
      </c>
      <c r="GX393" s="192">
        <f t="shared" si="1564"/>
        <v>0</v>
      </c>
      <c r="GY393" s="192">
        <f t="shared" si="1565"/>
        <v>0</v>
      </c>
      <c r="GZ393" s="192">
        <f t="shared" si="1566"/>
        <v>0</v>
      </c>
      <c r="HA393" s="192">
        <f t="shared" si="1567"/>
        <v>0</v>
      </c>
      <c r="HB393" s="192">
        <f t="shared" si="1568"/>
        <v>0</v>
      </c>
      <c r="HC393" s="192">
        <f t="shared" si="1569"/>
        <v>0</v>
      </c>
      <c r="HD393" s="192">
        <f t="shared" si="1570"/>
        <v>0</v>
      </c>
      <c r="HE393" s="192">
        <f t="shared" si="1571"/>
        <v>0</v>
      </c>
      <c r="HF393" s="192">
        <f t="shared" si="1572"/>
        <v>0</v>
      </c>
      <c r="HG393" s="192">
        <f t="shared" si="1573"/>
        <v>0</v>
      </c>
      <c r="HH393" s="192">
        <f t="shared" si="1574"/>
        <v>0</v>
      </c>
      <c r="HI393" s="192">
        <f t="shared" si="1575"/>
        <v>0</v>
      </c>
      <c r="HJ393" s="192">
        <f t="shared" si="1576"/>
        <v>0</v>
      </c>
      <c r="HK393" s="192">
        <f t="shared" si="1577"/>
        <v>0</v>
      </c>
      <c r="HL393" s="192">
        <f t="shared" si="1578"/>
        <v>0</v>
      </c>
      <c r="HM393" s="192">
        <f t="shared" si="1579"/>
        <v>0</v>
      </c>
      <c r="HN393" s="194">
        <f t="shared" si="1580"/>
        <v>0</v>
      </c>
      <c r="HO393" s="194">
        <f t="shared" si="1581"/>
        <v>0</v>
      </c>
      <c r="HP393" s="194">
        <f t="shared" si="1582"/>
        <v>0</v>
      </c>
      <c r="HQ393" s="194">
        <f t="shared" si="1583"/>
        <v>0</v>
      </c>
      <c r="HR393" s="194">
        <f t="shared" si="1584"/>
        <v>0</v>
      </c>
      <c r="HS393" s="195" t="str">
        <f t="shared" si="1381"/>
        <v/>
      </c>
      <c r="HT393" s="196">
        <f t="shared" si="1377"/>
        <v>0</v>
      </c>
      <c r="HU393" s="196">
        <f t="shared" si="1378"/>
        <v>0</v>
      </c>
      <c r="HV393" s="197" t="str">
        <f t="shared" si="1382"/>
        <v/>
      </c>
      <c r="HW393" s="197" t="str">
        <f t="shared" si="1585"/>
        <v/>
      </c>
      <c r="HX393" s="197" t="str">
        <f t="shared" si="1586"/>
        <v/>
      </c>
      <c r="HY393" s="195" t="str">
        <f t="shared" si="1383"/>
        <v/>
      </c>
      <c r="HZ393" s="30">
        <f t="shared" si="1379"/>
        <v>0</v>
      </c>
      <c r="IA393" s="198">
        <f t="shared" si="1384"/>
        <v>0</v>
      </c>
      <c r="IB393" s="195"/>
      <c r="IC393" s="195">
        <f t="shared" si="1587"/>
        <v>0</v>
      </c>
      <c r="ID393" s="195">
        <f t="shared" si="1385"/>
        <v>0</v>
      </c>
      <c r="IE393" s="195">
        <f t="shared" si="1588"/>
        <v>0</v>
      </c>
      <c r="IF393" s="195">
        <f t="shared" si="1386"/>
        <v>0</v>
      </c>
      <c r="IG393" s="307">
        <f t="shared" si="1387"/>
        <v>0</v>
      </c>
      <c r="IH393" s="307">
        <f t="shared" si="1388"/>
        <v>0</v>
      </c>
      <c r="II393" s="44">
        <f t="shared" si="1389"/>
        <v>0</v>
      </c>
      <c r="IJ393" s="44">
        <f t="shared" si="1589"/>
        <v>0</v>
      </c>
      <c r="IK393" s="44">
        <f t="shared" si="1590"/>
        <v>0</v>
      </c>
      <c r="IL393" s="44">
        <f t="shared" si="1591"/>
        <v>0</v>
      </c>
      <c r="IM393" s="44">
        <f t="shared" si="1592"/>
        <v>0</v>
      </c>
      <c r="IN393" s="44">
        <f t="shared" si="1593"/>
        <v>0</v>
      </c>
      <c r="IO393" s="44">
        <f t="shared" si="1594"/>
        <v>0</v>
      </c>
    </row>
    <row r="394" spans="1:249" ht="18" customHeight="1">
      <c r="A394" s="188">
        <v>388</v>
      </c>
      <c r="B394" s="326"/>
      <c r="C394" s="289"/>
      <c r="D394" s="199"/>
      <c r="E394" s="189"/>
      <c r="F394" s="189"/>
      <c r="G394" s="190"/>
      <c r="H394" s="190"/>
      <c r="I394" s="272"/>
      <c r="J394" s="207"/>
      <c r="K394" s="214" t="str">
        <f t="shared" si="1390"/>
        <v/>
      </c>
      <c r="L394" s="200" t="str">
        <f t="shared" si="1391"/>
        <v/>
      </c>
      <c r="M394" s="200" t="str">
        <f t="shared" si="1392"/>
        <v/>
      </c>
      <c r="N394" s="209" t="str">
        <f t="shared" si="1380"/>
        <v/>
      </c>
      <c r="O394" s="208" t="str">
        <f>IFERROR(IF(D394="","",IF(K394="","",IF(I394="","",IF(F394="F",VLOOKUP(K394,F!A:G,2,0),IF(F394="M",VLOOKUP(K394,M!A:G,2,0),""))))),0)</f>
        <v/>
      </c>
      <c r="P394" s="191" t="str">
        <f>IFERROR(IF(D394="","",IF(K394="","",IF(I394="","",IF(F394="F",VLOOKUP(K394,F!A:G,3,0),IF(F394="M",VLOOKUP(K394,M!A:G,3,0),""))))),0)</f>
        <v/>
      </c>
      <c r="Q394" s="191" t="str">
        <f>IFERROR(IF(D394="","",IF(K394="","",IF(I394="","",IF(F394="F",VLOOKUP(K394,F!A:G,4,0),IF(F394="M",VLOOKUP(K394,M!A:G,4,0),""))))),0)</f>
        <v/>
      </c>
      <c r="R394" s="191" t="str">
        <f>IFERROR(IF(D394="","",IF(K394="","",IF(I394="","",IF(F394="F",VLOOKUP(K394,F!A:G,5,0),IF(F394="M",VLOOKUP(K394,M!A:G,5,0),""))))),0)</f>
        <v/>
      </c>
      <c r="S394" s="191" t="str">
        <f>IFERROR(IF(D394="","",IF(K394="","",IF(I394="","",IF(F394="F",VLOOKUP(K394,F!A:G,6,0),IF(F394="M",VLOOKUP(K394,M!A:G,6,0),""))))),0)</f>
        <v/>
      </c>
      <c r="T394" s="191" t="str">
        <f>IFERROR(IF(D394="","",IF(K394="","",IF(I394="","",IF(F394="F",VLOOKUP(K394,F!A:G,7,0),IF(F394="M",VLOOKUP(K394,M!A:G,7,0),""))))),0)</f>
        <v/>
      </c>
      <c r="U394" s="191" t="str">
        <f>IFERROR(IF(D394="","",IF(K394="","",IF(J394="","",IF(F394="F",VLOOKUP(K394,F!A:M,8,0),IF(F394="M",VLOOKUP(K394,M!A:M,8,0),""))))),0)</f>
        <v/>
      </c>
      <c r="V394" s="191" t="str">
        <f>IFERROR(IF(D394="","",IF(K394="","",IF(J394="","",IF(F394="F",VLOOKUP(K394,F!A:M,9,0),IF(F394="M",VLOOKUP(K394,M!A:M,9,0),""))))),0)</f>
        <v/>
      </c>
      <c r="W394" s="191" t="str">
        <f>IFERROR(IF(D394="","",IF(K394="","",IF(J394="","",IF(F394="F",VLOOKUP(K394,F!A:M,10,0),IF(F394="M",VLOOKUP(K394,M!A:M,10,0),""))))),0)</f>
        <v/>
      </c>
      <c r="X394" s="191" t="str">
        <f>IFERROR(IF(D394="","",IF(K394="","",IF(J394="","",IF(F394="F",VLOOKUP(K394,F!A:M,11,0),IF(F394="M",VLOOKUP(K394,M!A:M,11,0),""))))),0)</f>
        <v/>
      </c>
      <c r="Y394" s="191" t="str">
        <f>IFERROR(IF(D394="","",IF(K394="","",IF(J394="","",IF(F394="F",VLOOKUP(K394,F!A:M,12,0),IF(F394="M",VLOOKUP(K394,M!A:M,12,0),""))))),0)</f>
        <v/>
      </c>
      <c r="Z394" s="191" t="str">
        <f>IFERROR(IF(D394="","",IF(K394="","",IF(J394="","",IF(F394="F",VLOOKUP(K394,F!A:M,13,0),IF(F394="M",VLOOKUP(K394,M!A:M,13,0),""))))),0)</f>
        <v/>
      </c>
      <c r="AA394" s="191" t="str">
        <f>IFERROR(IF(D394="","",IF(F394="","",IF(J394="","",IF(K394="","",IF(AND(K394&gt;23,K394&lt;=60),IF(F394="F",VLOOKUP(MROUND(HZ394,0.5),'F-Weight for Length'!K:S,2,0),VLOOKUP(MROUND(HZ394,0.5),'M-Weight for Length'!K:S,2,0)),IF(K394&gt;60,IF(F394="F",VLOOKUP(K394,'F-Weight for Length'!U:AC,2,0),VLOOKUP(K394,'M-Weight for Length'!U:AC,2,0)),IF(F394="F",VLOOKUP(MROUND(HZ394,0.5),'F-Weight for Length'!A:I,2,0),VLOOKUP(MROUND(HZ394,0.5),'M-Weight for Length'!A:I,2,0)))))))),0)</f>
        <v/>
      </c>
      <c r="AB394" s="191" t="str">
        <f>IFERROR(IF(D394="","",IF(F394="","",IF(J394="","",IF(K394="","",IF(AND(K394&gt;23,K394&lt;=60),IF(F394="F",VLOOKUP(MROUND(HZ394,0.5),'F-Weight for Length'!K:S,3,0),VLOOKUP(MROUND(HZ394,0.5),'M-Weight for Length'!K:S,3,0)),IF(K394&gt;60,IF(F394="F",VLOOKUP(K394,'F-Weight for Length'!U:AC,3,0),VLOOKUP(K394,'M-Weight for Length'!U:AC,3,0)),IF(F394="F",VLOOKUP(MROUND(HZ394,0.5),'F-Weight for Length'!A:I,3,0),VLOOKUP(MROUND(HZ394,0.5),'M-Weight for Length'!A:I,3,0)))))))),0)</f>
        <v/>
      </c>
      <c r="AC394" s="191" t="str">
        <f>IFERROR(IF(D394="","",IF(F394="","",IF(J394="","",IF(K394="","",IF(AND(K394&gt;23,K394&lt;=60),IF(F394="F",VLOOKUP(MROUND(HZ394,0.5),'F-Weight for Length'!K:S,4,0),VLOOKUP(MROUND(HZ394,0.5),'M-Weight for Length'!K:S,4,0)),IF(K394&gt;60,IF(F394="F",VLOOKUP(K394,'F-Weight for Length'!U:AC,4,0),VLOOKUP(K394,'M-Weight for Length'!U:AC,4,0)),IF(F394="F",VLOOKUP(MROUND(HZ394,0.5),'F-Weight for Length'!A:I,4,0),VLOOKUP(MROUND(HZ394,0.5),'M-Weight for Length'!A:I,4,0)))))))),0)</f>
        <v/>
      </c>
      <c r="AD394" s="191" t="str">
        <f>IFERROR(IF(D394="","",IF(F394="","",IF(J394="","",IF(K394="","",IF(AND(K394&gt;23,K394&lt;=60),IF(F394="F",VLOOKUP(MROUND(HZ394,0.5),'F-Weight for Length'!K:S,5,0),VLOOKUP(MROUND(HZ394,0.5),'M-Weight for Length'!K:S,5,0)),IF(K394&gt;60,IF(F394="F",VLOOKUP(K394,'F-Weight for Length'!U:AC,5,0),VLOOKUP(K394,'M-Weight for Length'!U:AC,5,0)),IF(F394="F",VLOOKUP(MROUND(HZ394,0.5),'F-Weight for Length'!A:I,5,0),VLOOKUP(MROUND(HZ394,0.5),'M-Weight for Length'!A:I,5,0)))))))),0)</f>
        <v/>
      </c>
      <c r="AE394" s="191" t="str">
        <f>IFERROR(IF(D394="","",IF(F394="","",IF(J394="","",IF(K394="","",IF(AND(K394&gt;23,K394&lt;=60),IF(F394="F",VLOOKUP(MROUND(HZ394,0.5),'F-Weight for Length'!K:S,6,0),VLOOKUP(MROUND(HZ394,0.5),'M-Weight for Length'!K:S,6,0)),IF(K394&gt;60,IF(F394="F",VLOOKUP(K394,'F-Weight for Length'!U:AC,6,0),VLOOKUP(K394,'M-Weight for Length'!U:AC,6,0)),IF(F394="F",VLOOKUP(MROUND(HZ394,0.5),'F-Weight for Length'!A:I,6,0),VLOOKUP(MROUND(HZ394,0.5),'M-Weight for Length'!A:I,6,0)))))))),0)</f>
        <v/>
      </c>
      <c r="AF394" s="191" t="str">
        <f>IFERROR(IF(D394="","",IF(F394="","",IF(J394="","",IF(K394="","",IF(AND(K394&gt;23,K394&lt;=60),IF(F394="F",VLOOKUP(MROUND(HZ394,0.5),'F-Weight for Length'!K:S,7,0),VLOOKUP(MROUND(HZ394,0.5),'M-Weight for Length'!K:S,7,0)),IF(K394&gt;60,IF(F394="F",VLOOKUP(K394,'F-Weight for Length'!U:AC,7,0),VLOOKUP(K394,'M-Weight for Length'!U:AC,7,0)),IF(F394="F",VLOOKUP(MROUND(HZ394,0.5),'F-Weight for Length'!A:I,7,0),VLOOKUP(MROUND(HZ394,0.5),'M-Weight for Length'!A:I,7,0)))))))),0)</f>
        <v/>
      </c>
      <c r="AG394" s="191" t="str">
        <f>IFERROR(IF(D394="","",IF(F394="","",IF(J394="","",IF(K394="","",IF(AND(K394&gt;23,K394&lt;=60),IF(F394="F",VLOOKUP(MROUND(HZ394,0.5),'F-Weight for Length'!K:S,8,0),VLOOKUP(MROUND(HZ394,0.5),'M-Weight for Length'!K:S,8,0)),IF(K394&gt;60,IF(F394="F",VLOOKUP(K394,'F-Weight for Length'!U:AC,8,0),VLOOKUP(K394,'M-Weight for Length'!U:AC,8,0)),IF(F394="F",VLOOKUP(MROUND(HZ394,0.5),'F-Weight for Length'!A:I,8,0),VLOOKUP(MROUND(HZ394,0.5),'M-Weight for Length'!A:I,8,0)))))))),0)</f>
        <v/>
      </c>
      <c r="AH394" s="191" t="str">
        <f>IFERROR(IF(D394="","",IF(F394="","",IF(J394="","",IF(K394="","",IF(AND(K394&gt;23,K394&lt;=60),IF(F394="F",VLOOKUP(MROUND(HZ394,0.5),'F-Weight for Length'!K:S,9,0),VLOOKUP(MROUND(HZ394,0.5),'M-Weight for Length'!K:S,9,0)),IF(K394&gt;60,IF(F394="F",VLOOKUP(K394,'F-Weight for Length'!U:AC,9,0),VLOOKUP(K394,'M-Weight for Length'!U:AC,9,0)),IF(F394="F",VLOOKUP(MROUND(HZ394,0.5),'F-Weight for Length'!A:I,9,0),VLOOKUP(MROUND(HZ394,0.5),'M-Weight for Length'!A:I,9,0)))))))),0)</f>
        <v/>
      </c>
      <c r="AI394" s="192">
        <f t="shared" si="1393"/>
        <v>0</v>
      </c>
      <c r="AJ394" s="192">
        <f t="shared" si="1394"/>
        <v>0</v>
      </c>
      <c r="AK394" s="192">
        <f t="shared" si="1395"/>
        <v>0</v>
      </c>
      <c r="AL394" s="192">
        <f t="shared" si="1396"/>
        <v>0</v>
      </c>
      <c r="AM394" s="192">
        <f t="shared" si="1397"/>
        <v>0</v>
      </c>
      <c r="AN394" s="192">
        <f t="shared" si="1398"/>
        <v>0</v>
      </c>
      <c r="AO394" s="192">
        <f t="shared" si="1399"/>
        <v>0</v>
      </c>
      <c r="AP394" s="192">
        <f t="shared" si="1400"/>
        <v>0</v>
      </c>
      <c r="AQ394" s="192">
        <f t="shared" si="1401"/>
        <v>0</v>
      </c>
      <c r="AR394" s="192">
        <f t="shared" si="1402"/>
        <v>0</v>
      </c>
      <c r="AS394" s="192">
        <f t="shared" si="1403"/>
        <v>0</v>
      </c>
      <c r="AT394" s="192">
        <f t="shared" si="1404"/>
        <v>0</v>
      </c>
      <c r="AU394" s="192">
        <f t="shared" si="1405"/>
        <v>0</v>
      </c>
      <c r="AV394" s="192">
        <f t="shared" si="1406"/>
        <v>0</v>
      </c>
      <c r="AW394" s="192">
        <f t="shared" si="1407"/>
        <v>0</v>
      </c>
      <c r="AX394" s="192">
        <f t="shared" si="1408"/>
        <v>0</v>
      </c>
      <c r="AY394" s="192">
        <f t="shared" si="1409"/>
        <v>0</v>
      </c>
      <c r="AZ394" s="192">
        <f t="shared" si="1410"/>
        <v>0</v>
      </c>
      <c r="BA394" s="192">
        <f t="shared" si="1411"/>
        <v>0</v>
      </c>
      <c r="BB394" s="192">
        <f t="shared" si="1412"/>
        <v>0</v>
      </c>
      <c r="BC394" s="192">
        <f t="shared" si="1413"/>
        <v>0</v>
      </c>
      <c r="BD394" s="192">
        <f t="shared" si="1414"/>
        <v>0</v>
      </c>
      <c r="BE394" s="192">
        <f t="shared" si="1415"/>
        <v>0</v>
      </c>
      <c r="BF394" s="192">
        <f t="shared" si="1416"/>
        <v>0</v>
      </c>
      <c r="BG394" s="192">
        <f t="shared" si="1417"/>
        <v>0</v>
      </c>
      <c r="BH394" s="192">
        <f t="shared" si="1418"/>
        <v>0</v>
      </c>
      <c r="BI394" s="192">
        <f t="shared" si="1419"/>
        <v>0</v>
      </c>
      <c r="BJ394" s="192">
        <f t="shared" si="1420"/>
        <v>0</v>
      </c>
      <c r="BK394" s="192">
        <f t="shared" si="1421"/>
        <v>0</v>
      </c>
      <c r="BL394" s="192">
        <f t="shared" si="1422"/>
        <v>0</v>
      </c>
      <c r="BM394" s="192">
        <f t="shared" si="1423"/>
        <v>0</v>
      </c>
      <c r="BN394" s="192">
        <f t="shared" si="1424"/>
        <v>0</v>
      </c>
      <c r="BO394" s="192">
        <f t="shared" si="1425"/>
        <v>0</v>
      </c>
      <c r="BP394" s="192">
        <f t="shared" si="1426"/>
        <v>0</v>
      </c>
      <c r="BQ394" s="192">
        <f t="shared" si="1427"/>
        <v>0</v>
      </c>
      <c r="BR394" s="192">
        <f t="shared" si="1428"/>
        <v>0</v>
      </c>
      <c r="BS394" s="192">
        <f t="shared" si="1429"/>
        <v>0</v>
      </c>
      <c r="BT394" s="192">
        <f t="shared" si="1430"/>
        <v>0</v>
      </c>
      <c r="BU394" s="192">
        <f t="shared" si="1431"/>
        <v>0</v>
      </c>
      <c r="BV394" s="192">
        <f t="shared" si="1432"/>
        <v>0</v>
      </c>
      <c r="BW394" s="192">
        <f t="shared" si="1433"/>
        <v>0</v>
      </c>
      <c r="BX394" s="192">
        <f t="shared" si="1434"/>
        <v>0</v>
      </c>
      <c r="BY394" s="192">
        <f t="shared" si="1435"/>
        <v>0</v>
      </c>
      <c r="BZ394" s="192">
        <f t="shared" si="1436"/>
        <v>0</v>
      </c>
      <c r="CA394" s="192">
        <f t="shared" si="1437"/>
        <v>0</v>
      </c>
      <c r="CB394" s="192">
        <f t="shared" si="1438"/>
        <v>0</v>
      </c>
      <c r="CC394" s="192">
        <f t="shared" si="1439"/>
        <v>0</v>
      </c>
      <c r="CD394" s="192">
        <f t="shared" si="1440"/>
        <v>0</v>
      </c>
      <c r="CE394" s="192">
        <f t="shared" si="1441"/>
        <v>0</v>
      </c>
      <c r="CF394" s="192">
        <f t="shared" si="1442"/>
        <v>0</v>
      </c>
      <c r="CG394" s="192">
        <f t="shared" si="1443"/>
        <v>0</v>
      </c>
      <c r="CH394" s="192">
        <f t="shared" si="1444"/>
        <v>0</v>
      </c>
      <c r="CI394" s="192">
        <f t="shared" si="1445"/>
        <v>0</v>
      </c>
      <c r="CJ394" s="192">
        <f t="shared" si="1446"/>
        <v>0</v>
      </c>
      <c r="CK394" s="192">
        <f t="shared" si="1447"/>
        <v>0</v>
      </c>
      <c r="CL394" s="192">
        <f t="shared" si="1448"/>
        <v>0</v>
      </c>
      <c r="CM394" s="192">
        <f t="shared" si="1449"/>
        <v>0</v>
      </c>
      <c r="CN394" s="192">
        <f t="shared" si="1450"/>
        <v>0</v>
      </c>
      <c r="CO394" s="192">
        <f t="shared" si="1451"/>
        <v>0</v>
      </c>
      <c r="CP394" s="192">
        <f t="shared" si="1452"/>
        <v>0</v>
      </c>
      <c r="CQ394" s="192">
        <f t="shared" si="1453"/>
        <v>0</v>
      </c>
      <c r="CR394" s="192">
        <f t="shared" si="1454"/>
        <v>0</v>
      </c>
      <c r="CS394" s="192">
        <f t="shared" si="1455"/>
        <v>0</v>
      </c>
      <c r="CT394" s="192">
        <f t="shared" si="1456"/>
        <v>0</v>
      </c>
      <c r="CU394" s="192">
        <f t="shared" si="1457"/>
        <v>0</v>
      </c>
      <c r="CV394" s="192">
        <f t="shared" si="1458"/>
        <v>0</v>
      </c>
      <c r="CW394" s="192">
        <f t="shared" si="1459"/>
        <v>0</v>
      </c>
      <c r="CX394" s="192">
        <f t="shared" si="1460"/>
        <v>0</v>
      </c>
      <c r="CY394" s="192">
        <f t="shared" si="1461"/>
        <v>0</v>
      </c>
      <c r="CZ394" s="192">
        <f t="shared" si="1462"/>
        <v>0</v>
      </c>
      <c r="DA394" s="192">
        <f t="shared" si="1463"/>
        <v>0</v>
      </c>
      <c r="DB394" s="192">
        <f t="shared" si="1464"/>
        <v>0</v>
      </c>
      <c r="DC394" s="192">
        <f t="shared" si="1465"/>
        <v>0</v>
      </c>
      <c r="DD394" s="192">
        <f t="shared" si="1466"/>
        <v>0</v>
      </c>
      <c r="DE394" s="192">
        <f t="shared" si="1467"/>
        <v>0</v>
      </c>
      <c r="DF394" s="192">
        <f t="shared" si="1468"/>
        <v>0</v>
      </c>
      <c r="DG394" s="192">
        <f t="shared" si="1469"/>
        <v>0</v>
      </c>
      <c r="DH394" s="192">
        <f t="shared" si="1470"/>
        <v>0</v>
      </c>
      <c r="DI394" s="192">
        <f t="shared" si="1471"/>
        <v>0</v>
      </c>
      <c r="DJ394" s="192">
        <f t="shared" si="1472"/>
        <v>0</v>
      </c>
      <c r="DK394" s="192">
        <f t="shared" si="1473"/>
        <v>0</v>
      </c>
      <c r="DL394" s="192">
        <f t="shared" si="1474"/>
        <v>0</v>
      </c>
      <c r="DM394" s="192">
        <f t="shared" si="1475"/>
        <v>0</v>
      </c>
      <c r="DN394" s="192">
        <f t="shared" si="1476"/>
        <v>0</v>
      </c>
      <c r="DO394" s="192">
        <f t="shared" si="1477"/>
        <v>0</v>
      </c>
      <c r="DP394" s="192">
        <f t="shared" si="1478"/>
        <v>0</v>
      </c>
      <c r="DQ394" s="192">
        <f t="shared" si="1479"/>
        <v>0</v>
      </c>
      <c r="DR394" s="192">
        <f t="shared" si="1480"/>
        <v>0</v>
      </c>
      <c r="DS394" s="192">
        <f t="shared" si="1481"/>
        <v>0</v>
      </c>
      <c r="DT394" s="192">
        <f t="shared" si="1482"/>
        <v>0</v>
      </c>
      <c r="DU394" s="192">
        <f t="shared" si="1483"/>
        <v>0</v>
      </c>
      <c r="DV394" s="193">
        <f t="shared" si="1484"/>
        <v>0</v>
      </c>
      <c r="DW394" s="193">
        <f t="shared" si="1485"/>
        <v>0</v>
      </c>
      <c r="DX394" s="193">
        <f t="shared" si="1486"/>
        <v>0</v>
      </c>
      <c r="DY394" s="193">
        <f t="shared" si="1487"/>
        <v>0</v>
      </c>
      <c r="DZ394" s="193">
        <f t="shared" si="1488"/>
        <v>0</v>
      </c>
      <c r="EA394" s="192">
        <f t="shared" si="1489"/>
        <v>0</v>
      </c>
      <c r="EB394" s="192">
        <f t="shared" si="1490"/>
        <v>0</v>
      </c>
      <c r="EC394" s="192">
        <f t="shared" si="1491"/>
        <v>0</v>
      </c>
      <c r="ED394" s="192">
        <f t="shared" si="1492"/>
        <v>0</v>
      </c>
      <c r="EE394" s="192">
        <f t="shared" si="1493"/>
        <v>0</v>
      </c>
      <c r="EF394" s="192">
        <f t="shared" si="1494"/>
        <v>0</v>
      </c>
      <c r="EG394" s="192">
        <f t="shared" si="1495"/>
        <v>0</v>
      </c>
      <c r="EH394" s="192">
        <f t="shared" si="1496"/>
        <v>0</v>
      </c>
      <c r="EI394" s="192">
        <f t="shared" si="1497"/>
        <v>0</v>
      </c>
      <c r="EJ394" s="192">
        <f t="shared" si="1498"/>
        <v>0</v>
      </c>
      <c r="EK394" s="192">
        <f t="shared" si="1499"/>
        <v>0</v>
      </c>
      <c r="EL394" s="192">
        <f t="shared" si="1500"/>
        <v>0</v>
      </c>
      <c r="EM394" s="192">
        <f t="shared" si="1501"/>
        <v>0</v>
      </c>
      <c r="EN394" s="192">
        <f t="shared" si="1502"/>
        <v>0</v>
      </c>
      <c r="EO394" s="192">
        <f t="shared" si="1503"/>
        <v>0</v>
      </c>
      <c r="EP394" s="192">
        <f t="shared" si="1504"/>
        <v>0</v>
      </c>
      <c r="EQ394" s="192">
        <f t="shared" si="1505"/>
        <v>0</v>
      </c>
      <c r="ER394" s="192">
        <f t="shared" si="1506"/>
        <v>0</v>
      </c>
      <c r="ES394" s="192">
        <f t="shared" si="1507"/>
        <v>0</v>
      </c>
      <c r="ET394" s="192">
        <f t="shared" si="1508"/>
        <v>0</v>
      </c>
      <c r="EU394" s="192">
        <f t="shared" si="1509"/>
        <v>0</v>
      </c>
      <c r="EV394" s="192">
        <f t="shared" si="1510"/>
        <v>0</v>
      </c>
      <c r="EW394" s="192">
        <f t="shared" si="1511"/>
        <v>0</v>
      </c>
      <c r="EX394" s="192">
        <f t="shared" si="1512"/>
        <v>0</v>
      </c>
      <c r="EY394" s="192">
        <f t="shared" si="1513"/>
        <v>0</v>
      </c>
      <c r="EZ394" s="192">
        <f t="shared" si="1514"/>
        <v>0</v>
      </c>
      <c r="FA394" s="192">
        <f t="shared" si="1515"/>
        <v>0</v>
      </c>
      <c r="FB394" s="192">
        <f t="shared" si="1516"/>
        <v>0</v>
      </c>
      <c r="FC394" s="192">
        <f t="shared" si="1517"/>
        <v>0</v>
      </c>
      <c r="FD394" s="192">
        <f t="shared" si="1518"/>
        <v>0</v>
      </c>
      <c r="FE394" s="192">
        <f t="shared" si="1519"/>
        <v>0</v>
      </c>
      <c r="FF394" s="192">
        <f t="shared" si="1520"/>
        <v>0</v>
      </c>
      <c r="FG394" s="192">
        <f t="shared" si="1521"/>
        <v>0</v>
      </c>
      <c r="FH394" s="192">
        <f t="shared" si="1522"/>
        <v>0</v>
      </c>
      <c r="FI394" s="192">
        <f t="shared" si="1523"/>
        <v>0</v>
      </c>
      <c r="FJ394" s="192">
        <f t="shared" si="1524"/>
        <v>0</v>
      </c>
      <c r="FK394" s="192">
        <f t="shared" si="1525"/>
        <v>0</v>
      </c>
      <c r="FL394" s="192">
        <f t="shared" si="1526"/>
        <v>0</v>
      </c>
      <c r="FM394" s="192">
        <f t="shared" si="1527"/>
        <v>0</v>
      </c>
      <c r="FN394" s="192">
        <f t="shared" si="1528"/>
        <v>0</v>
      </c>
      <c r="FO394" s="192">
        <f t="shared" si="1529"/>
        <v>0</v>
      </c>
      <c r="FP394" s="192">
        <f t="shared" si="1530"/>
        <v>0</v>
      </c>
      <c r="FQ394" s="192">
        <f t="shared" si="1531"/>
        <v>0</v>
      </c>
      <c r="FR394" s="192">
        <f t="shared" si="1532"/>
        <v>0</v>
      </c>
      <c r="FS394" s="192">
        <f t="shared" si="1533"/>
        <v>0</v>
      </c>
      <c r="FT394" s="192">
        <f t="shared" si="1534"/>
        <v>0</v>
      </c>
      <c r="FU394" s="192">
        <f t="shared" si="1535"/>
        <v>0</v>
      </c>
      <c r="FV394" s="192">
        <f t="shared" si="1536"/>
        <v>0</v>
      </c>
      <c r="FW394" s="192">
        <f t="shared" si="1537"/>
        <v>0</v>
      </c>
      <c r="FX394" s="192">
        <f t="shared" si="1538"/>
        <v>0</v>
      </c>
      <c r="FY394" s="192">
        <f t="shared" si="1539"/>
        <v>0</v>
      </c>
      <c r="FZ394" s="192">
        <f t="shared" si="1540"/>
        <v>0</v>
      </c>
      <c r="GA394" s="192">
        <f t="shared" si="1541"/>
        <v>0</v>
      </c>
      <c r="GB394" s="192">
        <f t="shared" si="1542"/>
        <v>0</v>
      </c>
      <c r="GC394" s="192">
        <f t="shared" si="1543"/>
        <v>0</v>
      </c>
      <c r="GD394" s="192">
        <f t="shared" si="1544"/>
        <v>0</v>
      </c>
      <c r="GE394" s="192">
        <f t="shared" si="1545"/>
        <v>0</v>
      </c>
      <c r="GF394" s="192">
        <f t="shared" si="1546"/>
        <v>0</v>
      </c>
      <c r="GG394" s="192">
        <f t="shared" si="1547"/>
        <v>0</v>
      </c>
      <c r="GH394" s="192">
        <f t="shared" si="1548"/>
        <v>0</v>
      </c>
      <c r="GI394" s="192">
        <f t="shared" si="1549"/>
        <v>0</v>
      </c>
      <c r="GJ394" s="192">
        <f t="shared" si="1550"/>
        <v>0</v>
      </c>
      <c r="GK394" s="192">
        <f t="shared" si="1551"/>
        <v>0</v>
      </c>
      <c r="GL394" s="192">
        <f t="shared" si="1552"/>
        <v>0</v>
      </c>
      <c r="GM394" s="192">
        <f t="shared" si="1553"/>
        <v>0</v>
      </c>
      <c r="GN394" s="192">
        <f t="shared" si="1554"/>
        <v>0</v>
      </c>
      <c r="GO394" s="192">
        <f t="shared" si="1555"/>
        <v>0</v>
      </c>
      <c r="GP394" s="192">
        <f t="shared" si="1556"/>
        <v>0</v>
      </c>
      <c r="GQ394" s="192">
        <f t="shared" si="1557"/>
        <v>0</v>
      </c>
      <c r="GR394" s="192">
        <f t="shared" si="1558"/>
        <v>0</v>
      </c>
      <c r="GS394" s="192">
        <f t="shared" si="1559"/>
        <v>0</v>
      </c>
      <c r="GT394" s="192">
        <f t="shared" si="1560"/>
        <v>0</v>
      </c>
      <c r="GU394" s="192">
        <f t="shared" si="1561"/>
        <v>0</v>
      </c>
      <c r="GV394" s="192">
        <f t="shared" si="1562"/>
        <v>0</v>
      </c>
      <c r="GW394" s="192">
        <f t="shared" si="1563"/>
        <v>0</v>
      </c>
      <c r="GX394" s="192">
        <f t="shared" si="1564"/>
        <v>0</v>
      </c>
      <c r="GY394" s="192">
        <f t="shared" si="1565"/>
        <v>0</v>
      </c>
      <c r="GZ394" s="192">
        <f t="shared" si="1566"/>
        <v>0</v>
      </c>
      <c r="HA394" s="192">
        <f t="shared" si="1567"/>
        <v>0</v>
      </c>
      <c r="HB394" s="192">
        <f t="shared" si="1568"/>
        <v>0</v>
      </c>
      <c r="HC394" s="192">
        <f t="shared" si="1569"/>
        <v>0</v>
      </c>
      <c r="HD394" s="192">
        <f t="shared" si="1570"/>
        <v>0</v>
      </c>
      <c r="HE394" s="192">
        <f t="shared" si="1571"/>
        <v>0</v>
      </c>
      <c r="HF394" s="192">
        <f t="shared" si="1572"/>
        <v>0</v>
      </c>
      <c r="HG394" s="192">
        <f t="shared" si="1573"/>
        <v>0</v>
      </c>
      <c r="HH394" s="192">
        <f t="shared" si="1574"/>
        <v>0</v>
      </c>
      <c r="HI394" s="192">
        <f t="shared" si="1575"/>
        <v>0</v>
      </c>
      <c r="HJ394" s="192">
        <f t="shared" si="1576"/>
        <v>0</v>
      </c>
      <c r="HK394" s="192">
        <f t="shared" si="1577"/>
        <v>0</v>
      </c>
      <c r="HL394" s="192">
        <f t="shared" si="1578"/>
        <v>0</v>
      </c>
      <c r="HM394" s="192">
        <f t="shared" si="1579"/>
        <v>0</v>
      </c>
      <c r="HN394" s="194">
        <f t="shared" si="1580"/>
        <v>0</v>
      </c>
      <c r="HO394" s="194">
        <f t="shared" si="1581"/>
        <v>0</v>
      </c>
      <c r="HP394" s="194">
        <f t="shared" si="1582"/>
        <v>0</v>
      </c>
      <c r="HQ394" s="194">
        <f t="shared" si="1583"/>
        <v>0</v>
      </c>
      <c r="HR394" s="194">
        <f t="shared" si="1584"/>
        <v>0</v>
      </c>
      <c r="HS394" s="195" t="str">
        <f t="shared" si="1381"/>
        <v/>
      </c>
      <c r="HT394" s="196">
        <f t="shared" si="1377"/>
        <v>0</v>
      </c>
      <c r="HU394" s="196">
        <f t="shared" si="1378"/>
        <v>0</v>
      </c>
      <c r="HV394" s="197" t="str">
        <f t="shared" si="1382"/>
        <v/>
      </c>
      <c r="HW394" s="197" t="str">
        <f t="shared" si="1585"/>
        <v/>
      </c>
      <c r="HX394" s="197" t="str">
        <f t="shared" si="1586"/>
        <v/>
      </c>
      <c r="HY394" s="195" t="str">
        <f t="shared" si="1383"/>
        <v/>
      </c>
      <c r="HZ394" s="30">
        <f t="shared" si="1379"/>
        <v>0</v>
      </c>
      <c r="IA394" s="198">
        <f t="shared" si="1384"/>
        <v>0</v>
      </c>
      <c r="IB394" s="195"/>
      <c r="IC394" s="195">
        <f t="shared" si="1587"/>
        <v>0</v>
      </c>
      <c r="ID394" s="195">
        <f t="shared" si="1385"/>
        <v>0</v>
      </c>
      <c r="IE394" s="195">
        <f t="shared" si="1588"/>
        <v>0</v>
      </c>
      <c r="IF394" s="195">
        <f t="shared" si="1386"/>
        <v>0</v>
      </c>
      <c r="IG394" s="307">
        <f t="shared" si="1387"/>
        <v>0</v>
      </c>
      <c r="IH394" s="307">
        <f t="shared" si="1388"/>
        <v>0</v>
      </c>
      <c r="II394" s="44">
        <f t="shared" si="1389"/>
        <v>0</v>
      </c>
      <c r="IJ394" s="44">
        <f t="shared" si="1589"/>
        <v>0</v>
      </c>
      <c r="IK394" s="44">
        <f t="shared" si="1590"/>
        <v>0</v>
      </c>
      <c r="IL394" s="44">
        <f t="shared" si="1591"/>
        <v>0</v>
      </c>
      <c r="IM394" s="44">
        <f t="shared" si="1592"/>
        <v>0</v>
      </c>
      <c r="IN394" s="44">
        <f t="shared" si="1593"/>
        <v>0</v>
      </c>
      <c r="IO394" s="44">
        <f t="shared" si="1594"/>
        <v>0</v>
      </c>
    </row>
    <row r="395" spans="1:249" ht="18" customHeight="1">
      <c r="A395" s="188">
        <v>389</v>
      </c>
      <c r="B395" s="326"/>
      <c r="C395" s="289"/>
      <c r="D395" s="199"/>
      <c r="E395" s="189"/>
      <c r="F395" s="189"/>
      <c r="G395" s="190"/>
      <c r="H395" s="190"/>
      <c r="I395" s="272"/>
      <c r="J395" s="207"/>
      <c r="K395" s="214" t="str">
        <f t="shared" si="1390"/>
        <v/>
      </c>
      <c r="L395" s="200" t="str">
        <f t="shared" si="1391"/>
        <v/>
      </c>
      <c r="M395" s="200" t="str">
        <f t="shared" si="1392"/>
        <v/>
      </c>
      <c r="N395" s="209" t="str">
        <f t="shared" si="1380"/>
        <v/>
      </c>
      <c r="O395" s="208" t="str">
        <f>IFERROR(IF(D395="","",IF(K395="","",IF(I395="","",IF(F395="F",VLOOKUP(K395,F!A:G,2,0),IF(F395="M",VLOOKUP(K395,M!A:G,2,0),""))))),0)</f>
        <v/>
      </c>
      <c r="P395" s="191" t="str">
        <f>IFERROR(IF(D395="","",IF(K395="","",IF(I395="","",IF(F395="F",VLOOKUP(K395,F!A:G,3,0),IF(F395="M",VLOOKUP(K395,M!A:G,3,0),""))))),0)</f>
        <v/>
      </c>
      <c r="Q395" s="191" t="str">
        <f>IFERROR(IF(D395="","",IF(K395="","",IF(I395="","",IF(F395="F",VLOOKUP(K395,F!A:G,4,0),IF(F395="M",VLOOKUP(K395,M!A:G,4,0),""))))),0)</f>
        <v/>
      </c>
      <c r="R395" s="191" t="str">
        <f>IFERROR(IF(D395="","",IF(K395="","",IF(I395="","",IF(F395="F",VLOOKUP(K395,F!A:G,5,0),IF(F395="M",VLOOKUP(K395,M!A:G,5,0),""))))),0)</f>
        <v/>
      </c>
      <c r="S395" s="191" t="str">
        <f>IFERROR(IF(D395="","",IF(K395="","",IF(I395="","",IF(F395="F",VLOOKUP(K395,F!A:G,6,0),IF(F395="M",VLOOKUP(K395,M!A:G,6,0),""))))),0)</f>
        <v/>
      </c>
      <c r="T395" s="191" t="str">
        <f>IFERROR(IF(D395="","",IF(K395="","",IF(I395="","",IF(F395="F",VLOOKUP(K395,F!A:G,7,0),IF(F395="M",VLOOKUP(K395,M!A:G,7,0),""))))),0)</f>
        <v/>
      </c>
      <c r="U395" s="191" t="str">
        <f>IFERROR(IF(D395="","",IF(K395="","",IF(J395="","",IF(F395="F",VLOOKUP(K395,F!A:M,8,0),IF(F395="M",VLOOKUP(K395,M!A:M,8,0),""))))),0)</f>
        <v/>
      </c>
      <c r="V395" s="191" t="str">
        <f>IFERROR(IF(D395="","",IF(K395="","",IF(J395="","",IF(F395="F",VLOOKUP(K395,F!A:M,9,0),IF(F395="M",VLOOKUP(K395,M!A:M,9,0),""))))),0)</f>
        <v/>
      </c>
      <c r="W395" s="191" t="str">
        <f>IFERROR(IF(D395="","",IF(K395="","",IF(J395="","",IF(F395="F",VLOOKUP(K395,F!A:M,10,0),IF(F395="M",VLOOKUP(K395,M!A:M,10,0),""))))),0)</f>
        <v/>
      </c>
      <c r="X395" s="191" t="str">
        <f>IFERROR(IF(D395="","",IF(K395="","",IF(J395="","",IF(F395="F",VLOOKUP(K395,F!A:M,11,0),IF(F395="M",VLOOKUP(K395,M!A:M,11,0),""))))),0)</f>
        <v/>
      </c>
      <c r="Y395" s="191" t="str">
        <f>IFERROR(IF(D395="","",IF(K395="","",IF(J395="","",IF(F395="F",VLOOKUP(K395,F!A:M,12,0),IF(F395="M",VLOOKUP(K395,M!A:M,12,0),""))))),0)</f>
        <v/>
      </c>
      <c r="Z395" s="191" t="str">
        <f>IFERROR(IF(D395="","",IF(K395="","",IF(J395="","",IF(F395="F",VLOOKUP(K395,F!A:M,13,0),IF(F395="M",VLOOKUP(K395,M!A:M,13,0),""))))),0)</f>
        <v/>
      </c>
      <c r="AA395" s="191" t="str">
        <f>IFERROR(IF(D395="","",IF(F395="","",IF(J395="","",IF(K395="","",IF(AND(K395&gt;23,K395&lt;=60),IF(F395="F",VLOOKUP(MROUND(HZ395,0.5),'F-Weight for Length'!K:S,2,0),VLOOKUP(MROUND(HZ395,0.5),'M-Weight for Length'!K:S,2,0)),IF(K395&gt;60,IF(F395="F",VLOOKUP(K395,'F-Weight for Length'!U:AC,2,0),VLOOKUP(K395,'M-Weight for Length'!U:AC,2,0)),IF(F395="F",VLOOKUP(MROUND(HZ395,0.5),'F-Weight for Length'!A:I,2,0),VLOOKUP(MROUND(HZ395,0.5),'M-Weight for Length'!A:I,2,0)))))))),0)</f>
        <v/>
      </c>
      <c r="AB395" s="191" t="str">
        <f>IFERROR(IF(D395="","",IF(F395="","",IF(J395="","",IF(K395="","",IF(AND(K395&gt;23,K395&lt;=60),IF(F395="F",VLOOKUP(MROUND(HZ395,0.5),'F-Weight for Length'!K:S,3,0),VLOOKUP(MROUND(HZ395,0.5),'M-Weight for Length'!K:S,3,0)),IF(K395&gt;60,IF(F395="F",VLOOKUP(K395,'F-Weight for Length'!U:AC,3,0),VLOOKUP(K395,'M-Weight for Length'!U:AC,3,0)),IF(F395="F",VLOOKUP(MROUND(HZ395,0.5),'F-Weight for Length'!A:I,3,0),VLOOKUP(MROUND(HZ395,0.5),'M-Weight for Length'!A:I,3,0)))))))),0)</f>
        <v/>
      </c>
      <c r="AC395" s="191" t="str">
        <f>IFERROR(IF(D395="","",IF(F395="","",IF(J395="","",IF(K395="","",IF(AND(K395&gt;23,K395&lt;=60),IF(F395="F",VLOOKUP(MROUND(HZ395,0.5),'F-Weight for Length'!K:S,4,0),VLOOKUP(MROUND(HZ395,0.5),'M-Weight for Length'!K:S,4,0)),IF(K395&gt;60,IF(F395="F",VLOOKUP(K395,'F-Weight for Length'!U:AC,4,0),VLOOKUP(K395,'M-Weight for Length'!U:AC,4,0)),IF(F395="F",VLOOKUP(MROUND(HZ395,0.5),'F-Weight for Length'!A:I,4,0),VLOOKUP(MROUND(HZ395,0.5),'M-Weight for Length'!A:I,4,0)))))))),0)</f>
        <v/>
      </c>
      <c r="AD395" s="191" t="str">
        <f>IFERROR(IF(D395="","",IF(F395="","",IF(J395="","",IF(K395="","",IF(AND(K395&gt;23,K395&lt;=60),IF(F395="F",VLOOKUP(MROUND(HZ395,0.5),'F-Weight for Length'!K:S,5,0),VLOOKUP(MROUND(HZ395,0.5),'M-Weight for Length'!K:S,5,0)),IF(K395&gt;60,IF(F395="F",VLOOKUP(K395,'F-Weight for Length'!U:AC,5,0),VLOOKUP(K395,'M-Weight for Length'!U:AC,5,0)),IF(F395="F",VLOOKUP(MROUND(HZ395,0.5),'F-Weight for Length'!A:I,5,0),VLOOKUP(MROUND(HZ395,0.5),'M-Weight for Length'!A:I,5,0)))))))),0)</f>
        <v/>
      </c>
      <c r="AE395" s="191" t="str">
        <f>IFERROR(IF(D395="","",IF(F395="","",IF(J395="","",IF(K395="","",IF(AND(K395&gt;23,K395&lt;=60),IF(F395="F",VLOOKUP(MROUND(HZ395,0.5),'F-Weight for Length'!K:S,6,0),VLOOKUP(MROUND(HZ395,0.5),'M-Weight for Length'!K:S,6,0)),IF(K395&gt;60,IF(F395="F",VLOOKUP(K395,'F-Weight for Length'!U:AC,6,0),VLOOKUP(K395,'M-Weight for Length'!U:AC,6,0)),IF(F395="F",VLOOKUP(MROUND(HZ395,0.5),'F-Weight for Length'!A:I,6,0),VLOOKUP(MROUND(HZ395,0.5),'M-Weight for Length'!A:I,6,0)))))))),0)</f>
        <v/>
      </c>
      <c r="AF395" s="191" t="str">
        <f>IFERROR(IF(D395="","",IF(F395="","",IF(J395="","",IF(K395="","",IF(AND(K395&gt;23,K395&lt;=60),IF(F395="F",VLOOKUP(MROUND(HZ395,0.5),'F-Weight for Length'!K:S,7,0),VLOOKUP(MROUND(HZ395,0.5),'M-Weight for Length'!K:S,7,0)),IF(K395&gt;60,IF(F395="F",VLOOKUP(K395,'F-Weight for Length'!U:AC,7,0),VLOOKUP(K395,'M-Weight for Length'!U:AC,7,0)),IF(F395="F",VLOOKUP(MROUND(HZ395,0.5),'F-Weight for Length'!A:I,7,0),VLOOKUP(MROUND(HZ395,0.5),'M-Weight for Length'!A:I,7,0)))))))),0)</f>
        <v/>
      </c>
      <c r="AG395" s="191" t="str">
        <f>IFERROR(IF(D395="","",IF(F395="","",IF(J395="","",IF(K395="","",IF(AND(K395&gt;23,K395&lt;=60),IF(F395="F",VLOOKUP(MROUND(HZ395,0.5),'F-Weight for Length'!K:S,8,0),VLOOKUP(MROUND(HZ395,0.5),'M-Weight for Length'!K:S,8,0)),IF(K395&gt;60,IF(F395="F",VLOOKUP(K395,'F-Weight for Length'!U:AC,8,0),VLOOKUP(K395,'M-Weight for Length'!U:AC,8,0)),IF(F395="F",VLOOKUP(MROUND(HZ395,0.5),'F-Weight for Length'!A:I,8,0),VLOOKUP(MROUND(HZ395,0.5),'M-Weight for Length'!A:I,8,0)))))))),0)</f>
        <v/>
      </c>
      <c r="AH395" s="191" t="str">
        <f>IFERROR(IF(D395="","",IF(F395="","",IF(J395="","",IF(K395="","",IF(AND(K395&gt;23,K395&lt;=60),IF(F395="F",VLOOKUP(MROUND(HZ395,0.5),'F-Weight for Length'!K:S,9,0),VLOOKUP(MROUND(HZ395,0.5),'M-Weight for Length'!K:S,9,0)),IF(K395&gt;60,IF(F395="F",VLOOKUP(K395,'F-Weight for Length'!U:AC,9,0),VLOOKUP(K395,'M-Weight for Length'!U:AC,9,0)),IF(F395="F",VLOOKUP(MROUND(HZ395,0.5),'F-Weight for Length'!A:I,9,0),VLOOKUP(MROUND(HZ395,0.5),'M-Weight for Length'!A:I,9,0)))))))),0)</f>
        <v/>
      </c>
      <c r="AI395" s="192">
        <f t="shared" si="1393"/>
        <v>0</v>
      </c>
      <c r="AJ395" s="192">
        <f t="shared" si="1394"/>
        <v>0</v>
      </c>
      <c r="AK395" s="192">
        <f t="shared" si="1395"/>
        <v>0</v>
      </c>
      <c r="AL395" s="192">
        <f t="shared" si="1396"/>
        <v>0</v>
      </c>
      <c r="AM395" s="192">
        <f t="shared" si="1397"/>
        <v>0</v>
      </c>
      <c r="AN395" s="192">
        <f t="shared" si="1398"/>
        <v>0</v>
      </c>
      <c r="AO395" s="192">
        <f t="shared" si="1399"/>
        <v>0</v>
      </c>
      <c r="AP395" s="192">
        <f t="shared" si="1400"/>
        <v>0</v>
      </c>
      <c r="AQ395" s="192">
        <f t="shared" si="1401"/>
        <v>0</v>
      </c>
      <c r="AR395" s="192">
        <f t="shared" si="1402"/>
        <v>0</v>
      </c>
      <c r="AS395" s="192">
        <f t="shared" si="1403"/>
        <v>0</v>
      </c>
      <c r="AT395" s="192">
        <f t="shared" si="1404"/>
        <v>0</v>
      </c>
      <c r="AU395" s="192">
        <f t="shared" si="1405"/>
        <v>0</v>
      </c>
      <c r="AV395" s="192">
        <f t="shared" si="1406"/>
        <v>0</v>
      </c>
      <c r="AW395" s="192">
        <f t="shared" si="1407"/>
        <v>0</v>
      </c>
      <c r="AX395" s="192">
        <f t="shared" si="1408"/>
        <v>0</v>
      </c>
      <c r="AY395" s="192">
        <f t="shared" si="1409"/>
        <v>0</v>
      </c>
      <c r="AZ395" s="192">
        <f t="shared" si="1410"/>
        <v>0</v>
      </c>
      <c r="BA395" s="192">
        <f t="shared" si="1411"/>
        <v>0</v>
      </c>
      <c r="BB395" s="192">
        <f t="shared" si="1412"/>
        <v>0</v>
      </c>
      <c r="BC395" s="192">
        <f t="shared" si="1413"/>
        <v>0</v>
      </c>
      <c r="BD395" s="192">
        <f t="shared" si="1414"/>
        <v>0</v>
      </c>
      <c r="BE395" s="192">
        <f t="shared" si="1415"/>
        <v>0</v>
      </c>
      <c r="BF395" s="192">
        <f t="shared" si="1416"/>
        <v>0</v>
      </c>
      <c r="BG395" s="192">
        <f t="shared" si="1417"/>
        <v>0</v>
      </c>
      <c r="BH395" s="192">
        <f t="shared" si="1418"/>
        <v>0</v>
      </c>
      <c r="BI395" s="192">
        <f t="shared" si="1419"/>
        <v>0</v>
      </c>
      <c r="BJ395" s="192">
        <f t="shared" si="1420"/>
        <v>0</v>
      </c>
      <c r="BK395" s="192">
        <f t="shared" si="1421"/>
        <v>0</v>
      </c>
      <c r="BL395" s="192">
        <f t="shared" si="1422"/>
        <v>0</v>
      </c>
      <c r="BM395" s="192">
        <f t="shared" si="1423"/>
        <v>0</v>
      </c>
      <c r="BN395" s="192">
        <f t="shared" si="1424"/>
        <v>0</v>
      </c>
      <c r="BO395" s="192">
        <f t="shared" si="1425"/>
        <v>0</v>
      </c>
      <c r="BP395" s="192">
        <f t="shared" si="1426"/>
        <v>0</v>
      </c>
      <c r="BQ395" s="192">
        <f t="shared" si="1427"/>
        <v>0</v>
      </c>
      <c r="BR395" s="192">
        <f t="shared" si="1428"/>
        <v>0</v>
      </c>
      <c r="BS395" s="192">
        <f t="shared" si="1429"/>
        <v>0</v>
      </c>
      <c r="BT395" s="192">
        <f t="shared" si="1430"/>
        <v>0</v>
      </c>
      <c r="BU395" s="192">
        <f t="shared" si="1431"/>
        <v>0</v>
      </c>
      <c r="BV395" s="192">
        <f t="shared" si="1432"/>
        <v>0</v>
      </c>
      <c r="BW395" s="192">
        <f t="shared" si="1433"/>
        <v>0</v>
      </c>
      <c r="BX395" s="192">
        <f t="shared" si="1434"/>
        <v>0</v>
      </c>
      <c r="BY395" s="192">
        <f t="shared" si="1435"/>
        <v>0</v>
      </c>
      <c r="BZ395" s="192">
        <f t="shared" si="1436"/>
        <v>0</v>
      </c>
      <c r="CA395" s="192">
        <f t="shared" si="1437"/>
        <v>0</v>
      </c>
      <c r="CB395" s="192">
        <f t="shared" si="1438"/>
        <v>0</v>
      </c>
      <c r="CC395" s="192">
        <f t="shared" si="1439"/>
        <v>0</v>
      </c>
      <c r="CD395" s="192">
        <f t="shared" si="1440"/>
        <v>0</v>
      </c>
      <c r="CE395" s="192">
        <f t="shared" si="1441"/>
        <v>0</v>
      </c>
      <c r="CF395" s="192">
        <f t="shared" si="1442"/>
        <v>0</v>
      </c>
      <c r="CG395" s="192">
        <f t="shared" si="1443"/>
        <v>0</v>
      </c>
      <c r="CH395" s="192">
        <f t="shared" si="1444"/>
        <v>0</v>
      </c>
      <c r="CI395" s="192">
        <f t="shared" si="1445"/>
        <v>0</v>
      </c>
      <c r="CJ395" s="192">
        <f t="shared" si="1446"/>
        <v>0</v>
      </c>
      <c r="CK395" s="192">
        <f t="shared" si="1447"/>
        <v>0</v>
      </c>
      <c r="CL395" s="192">
        <f t="shared" si="1448"/>
        <v>0</v>
      </c>
      <c r="CM395" s="192">
        <f t="shared" si="1449"/>
        <v>0</v>
      </c>
      <c r="CN395" s="192">
        <f t="shared" si="1450"/>
        <v>0</v>
      </c>
      <c r="CO395" s="192">
        <f t="shared" si="1451"/>
        <v>0</v>
      </c>
      <c r="CP395" s="192">
        <f t="shared" si="1452"/>
        <v>0</v>
      </c>
      <c r="CQ395" s="192">
        <f t="shared" si="1453"/>
        <v>0</v>
      </c>
      <c r="CR395" s="192">
        <f t="shared" si="1454"/>
        <v>0</v>
      </c>
      <c r="CS395" s="192">
        <f t="shared" si="1455"/>
        <v>0</v>
      </c>
      <c r="CT395" s="192">
        <f t="shared" si="1456"/>
        <v>0</v>
      </c>
      <c r="CU395" s="192">
        <f t="shared" si="1457"/>
        <v>0</v>
      </c>
      <c r="CV395" s="192">
        <f t="shared" si="1458"/>
        <v>0</v>
      </c>
      <c r="CW395" s="192">
        <f t="shared" si="1459"/>
        <v>0</v>
      </c>
      <c r="CX395" s="192">
        <f t="shared" si="1460"/>
        <v>0</v>
      </c>
      <c r="CY395" s="192">
        <f t="shared" si="1461"/>
        <v>0</v>
      </c>
      <c r="CZ395" s="192">
        <f t="shared" si="1462"/>
        <v>0</v>
      </c>
      <c r="DA395" s="192">
        <f t="shared" si="1463"/>
        <v>0</v>
      </c>
      <c r="DB395" s="192">
        <f t="shared" si="1464"/>
        <v>0</v>
      </c>
      <c r="DC395" s="192">
        <f t="shared" si="1465"/>
        <v>0</v>
      </c>
      <c r="DD395" s="192">
        <f t="shared" si="1466"/>
        <v>0</v>
      </c>
      <c r="DE395" s="192">
        <f t="shared" si="1467"/>
        <v>0</v>
      </c>
      <c r="DF395" s="192">
        <f t="shared" si="1468"/>
        <v>0</v>
      </c>
      <c r="DG395" s="192">
        <f t="shared" si="1469"/>
        <v>0</v>
      </c>
      <c r="DH395" s="192">
        <f t="shared" si="1470"/>
        <v>0</v>
      </c>
      <c r="DI395" s="192">
        <f t="shared" si="1471"/>
        <v>0</v>
      </c>
      <c r="DJ395" s="192">
        <f t="shared" si="1472"/>
        <v>0</v>
      </c>
      <c r="DK395" s="192">
        <f t="shared" si="1473"/>
        <v>0</v>
      </c>
      <c r="DL395" s="192">
        <f t="shared" si="1474"/>
        <v>0</v>
      </c>
      <c r="DM395" s="192">
        <f t="shared" si="1475"/>
        <v>0</v>
      </c>
      <c r="DN395" s="192">
        <f t="shared" si="1476"/>
        <v>0</v>
      </c>
      <c r="DO395" s="192">
        <f t="shared" si="1477"/>
        <v>0</v>
      </c>
      <c r="DP395" s="192">
        <f t="shared" si="1478"/>
        <v>0</v>
      </c>
      <c r="DQ395" s="192">
        <f t="shared" si="1479"/>
        <v>0</v>
      </c>
      <c r="DR395" s="192">
        <f t="shared" si="1480"/>
        <v>0</v>
      </c>
      <c r="DS395" s="192">
        <f t="shared" si="1481"/>
        <v>0</v>
      </c>
      <c r="DT395" s="192">
        <f t="shared" si="1482"/>
        <v>0</v>
      </c>
      <c r="DU395" s="192">
        <f t="shared" si="1483"/>
        <v>0</v>
      </c>
      <c r="DV395" s="193">
        <f t="shared" si="1484"/>
        <v>0</v>
      </c>
      <c r="DW395" s="193">
        <f t="shared" si="1485"/>
        <v>0</v>
      </c>
      <c r="DX395" s="193">
        <f t="shared" si="1486"/>
        <v>0</v>
      </c>
      <c r="DY395" s="193">
        <f t="shared" si="1487"/>
        <v>0</v>
      </c>
      <c r="DZ395" s="193">
        <f t="shared" si="1488"/>
        <v>0</v>
      </c>
      <c r="EA395" s="192">
        <f t="shared" si="1489"/>
        <v>0</v>
      </c>
      <c r="EB395" s="192">
        <f t="shared" si="1490"/>
        <v>0</v>
      </c>
      <c r="EC395" s="192">
        <f t="shared" si="1491"/>
        <v>0</v>
      </c>
      <c r="ED395" s="192">
        <f t="shared" si="1492"/>
        <v>0</v>
      </c>
      <c r="EE395" s="192">
        <f t="shared" si="1493"/>
        <v>0</v>
      </c>
      <c r="EF395" s="192">
        <f t="shared" si="1494"/>
        <v>0</v>
      </c>
      <c r="EG395" s="192">
        <f t="shared" si="1495"/>
        <v>0</v>
      </c>
      <c r="EH395" s="192">
        <f t="shared" si="1496"/>
        <v>0</v>
      </c>
      <c r="EI395" s="192">
        <f t="shared" si="1497"/>
        <v>0</v>
      </c>
      <c r="EJ395" s="192">
        <f t="shared" si="1498"/>
        <v>0</v>
      </c>
      <c r="EK395" s="192">
        <f t="shared" si="1499"/>
        <v>0</v>
      </c>
      <c r="EL395" s="192">
        <f t="shared" si="1500"/>
        <v>0</v>
      </c>
      <c r="EM395" s="192">
        <f t="shared" si="1501"/>
        <v>0</v>
      </c>
      <c r="EN395" s="192">
        <f t="shared" si="1502"/>
        <v>0</v>
      </c>
      <c r="EO395" s="192">
        <f t="shared" si="1503"/>
        <v>0</v>
      </c>
      <c r="EP395" s="192">
        <f t="shared" si="1504"/>
        <v>0</v>
      </c>
      <c r="EQ395" s="192">
        <f t="shared" si="1505"/>
        <v>0</v>
      </c>
      <c r="ER395" s="192">
        <f t="shared" si="1506"/>
        <v>0</v>
      </c>
      <c r="ES395" s="192">
        <f t="shared" si="1507"/>
        <v>0</v>
      </c>
      <c r="ET395" s="192">
        <f t="shared" si="1508"/>
        <v>0</v>
      </c>
      <c r="EU395" s="192">
        <f t="shared" si="1509"/>
        <v>0</v>
      </c>
      <c r="EV395" s="192">
        <f t="shared" si="1510"/>
        <v>0</v>
      </c>
      <c r="EW395" s="192">
        <f t="shared" si="1511"/>
        <v>0</v>
      </c>
      <c r="EX395" s="192">
        <f t="shared" si="1512"/>
        <v>0</v>
      </c>
      <c r="EY395" s="192">
        <f t="shared" si="1513"/>
        <v>0</v>
      </c>
      <c r="EZ395" s="192">
        <f t="shared" si="1514"/>
        <v>0</v>
      </c>
      <c r="FA395" s="192">
        <f t="shared" si="1515"/>
        <v>0</v>
      </c>
      <c r="FB395" s="192">
        <f t="shared" si="1516"/>
        <v>0</v>
      </c>
      <c r="FC395" s="192">
        <f t="shared" si="1517"/>
        <v>0</v>
      </c>
      <c r="FD395" s="192">
        <f t="shared" si="1518"/>
        <v>0</v>
      </c>
      <c r="FE395" s="192">
        <f t="shared" si="1519"/>
        <v>0</v>
      </c>
      <c r="FF395" s="192">
        <f t="shared" si="1520"/>
        <v>0</v>
      </c>
      <c r="FG395" s="192">
        <f t="shared" si="1521"/>
        <v>0</v>
      </c>
      <c r="FH395" s="192">
        <f t="shared" si="1522"/>
        <v>0</v>
      </c>
      <c r="FI395" s="192">
        <f t="shared" si="1523"/>
        <v>0</v>
      </c>
      <c r="FJ395" s="192">
        <f t="shared" si="1524"/>
        <v>0</v>
      </c>
      <c r="FK395" s="192">
        <f t="shared" si="1525"/>
        <v>0</v>
      </c>
      <c r="FL395" s="192">
        <f t="shared" si="1526"/>
        <v>0</v>
      </c>
      <c r="FM395" s="192">
        <f t="shared" si="1527"/>
        <v>0</v>
      </c>
      <c r="FN395" s="192">
        <f t="shared" si="1528"/>
        <v>0</v>
      </c>
      <c r="FO395" s="192">
        <f t="shared" si="1529"/>
        <v>0</v>
      </c>
      <c r="FP395" s="192">
        <f t="shared" si="1530"/>
        <v>0</v>
      </c>
      <c r="FQ395" s="192">
        <f t="shared" si="1531"/>
        <v>0</v>
      </c>
      <c r="FR395" s="192">
        <f t="shared" si="1532"/>
        <v>0</v>
      </c>
      <c r="FS395" s="192">
        <f t="shared" si="1533"/>
        <v>0</v>
      </c>
      <c r="FT395" s="192">
        <f t="shared" si="1534"/>
        <v>0</v>
      </c>
      <c r="FU395" s="192">
        <f t="shared" si="1535"/>
        <v>0</v>
      </c>
      <c r="FV395" s="192">
        <f t="shared" si="1536"/>
        <v>0</v>
      </c>
      <c r="FW395" s="192">
        <f t="shared" si="1537"/>
        <v>0</v>
      </c>
      <c r="FX395" s="192">
        <f t="shared" si="1538"/>
        <v>0</v>
      </c>
      <c r="FY395" s="192">
        <f t="shared" si="1539"/>
        <v>0</v>
      </c>
      <c r="FZ395" s="192">
        <f t="shared" si="1540"/>
        <v>0</v>
      </c>
      <c r="GA395" s="192">
        <f t="shared" si="1541"/>
        <v>0</v>
      </c>
      <c r="GB395" s="192">
        <f t="shared" si="1542"/>
        <v>0</v>
      </c>
      <c r="GC395" s="192">
        <f t="shared" si="1543"/>
        <v>0</v>
      </c>
      <c r="GD395" s="192">
        <f t="shared" si="1544"/>
        <v>0</v>
      </c>
      <c r="GE395" s="192">
        <f t="shared" si="1545"/>
        <v>0</v>
      </c>
      <c r="GF395" s="192">
        <f t="shared" si="1546"/>
        <v>0</v>
      </c>
      <c r="GG395" s="192">
        <f t="shared" si="1547"/>
        <v>0</v>
      </c>
      <c r="GH395" s="192">
        <f t="shared" si="1548"/>
        <v>0</v>
      </c>
      <c r="GI395" s="192">
        <f t="shared" si="1549"/>
        <v>0</v>
      </c>
      <c r="GJ395" s="192">
        <f t="shared" si="1550"/>
        <v>0</v>
      </c>
      <c r="GK395" s="192">
        <f t="shared" si="1551"/>
        <v>0</v>
      </c>
      <c r="GL395" s="192">
        <f t="shared" si="1552"/>
        <v>0</v>
      </c>
      <c r="GM395" s="192">
        <f t="shared" si="1553"/>
        <v>0</v>
      </c>
      <c r="GN395" s="192">
        <f t="shared" si="1554"/>
        <v>0</v>
      </c>
      <c r="GO395" s="192">
        <f t="shared" si="1555"/>
        <v>0</v>
      </c>
      <c r="GP395" s="192">
        <f t="shared" si="1556"/>
        <v>0</v>
      </c>
      <c r="GQ395" s="192">
        <f t="shared" si="1557"/>
        <v>0</v>
      </c>
      <c r="GR395" s="192">
        <f t="shared" si="1558"/>
        <v>0</v>
      </c>
      <c r="GS395" s="192">
        <f t="shared" si="1559"/>
        <v>0</v>
      </c>
      <c r="GT395" s="192">
        <f t="shared" si="1560"/>
        <v>0</v>
      </c>
      <c r="GU395" s="192">
        <f t="shared" si="1561"/>
        <v>0</v>
      </c>
      <c r="GV395" s="192">
        <f t="shared" si="1562"/>
        <v>0</v>
      </c>
      <c r="GW395" s="192">
        <f t="shared" si="1563"/>
        <v>0</v>
      </c>
      <c r="GX395" s="192">
        <f t="shared" si="1564"/>
        <v>0</v>
      </c>
      <c r="GY395" s="192">
        <f t="shared" si="1565"/>
        <v>0</v>
      </c>
      <c r="GZ395" s="192">
        <f t="shared" si="1566"/>
        <v>0</v>
      </c>
      <c r="HA395" s="192">
        <f t="shared" si="1567"/>
        <v>0</v>
      </c>
      <c r="HB395" s="192">
        <f t="shared" si="1568"/>
        <v>0</v>
      </c>
      <c r="HC395" s="192">
        <f t="shared" si="1569"/>
        <v>0</v>
      </c>
      <c r="HD395" s="192">
        <f t="shared" si="1570"/>
        <v>0</v>
      </c>
      <c r="HE395" s="192">
        <f t="shared" si="1571"/>
        <v>0</v>
      </c>
      <c r="HF395" s="192">
        <f t="shared" si="1572"/>
        <v>0</v>
      </c>
      <c r="HG395" s="192">
        <f t="shared" si="1573"/>
        <v>0</v>
      </c>
      <c r="HH395" s="192">
        <f t="shared" si="1574"/>
        <v>0</v>
      </c>
      <c r="HI395" s="192">
        <f t="shared" si="1575"/>
        <v>0</v>
      </c>
      <c r="HJ395" s="192">
        <f t="shared" si="1576"/>
        <v>0</v>
      </c>
      <c r="HK395" s="192">
        <f t="shared" si="1577"/>
        <v>0</v>
      </c>
      <c r="HL395" s="192">
        <f t="shared" si="1578"/>
        <v>0</v>
      </c>
      <c r="HM395" s="192">
        <f t="shared" si="1579"/>
        <v>0</v>
      </c>
      <c r="HN395" s="194">
        <f t="shared" si="1580"/>
        <v>0</v>
      </c>
      <c r="HO395" s="194">
        <f t="shared" si="1581"/>
        <v>0</v>
      </c>
      <c r="HP395" s="194">
        <f t="shared" si="1582"/>
        <v>0</v>
      </c>
      <c r="HQ395" s="194">
        <f t="shared" si="1583"/>
        <v>0</v>
      </c>
      <c r="HR395" s="194">
        <f t="shared" si="1584"/>
        <v>0</v>
      </c>
      <c r="HS395" s="195" t="str">
        <f t="shared" si="1381"/>
        <v/>
      </c>
      <c r="HT395" s="196">
        <f t="shared" si="1377"/>
        <v>0</v>
      </c>
      <c r="HU395" s="196">
        <f t="shared" si="1378"/>
        <v>0</v>
      </c>
      <c r="HV395" s="197" t="str">
        <f t="shared" si="1382"/>
        <v/>
      </c>
      <c r="HW395" s="197" t="str">
        <f t="shared" si="1585"/>
        <v/>
      </c>
      <c r="HX395" s="197" t="str">
        <f t="shared" si="1586"/>
        <v/>
      </c>
      <c r="HY395" s="195" t="str">
        <f t="shared" si="1383"/>
        <v/>
      </c>
      <c r="HZ395" s="30">
        <f t="shared" si="1379"/>
        <v>0</v>
      </c>
      <c r="IA395" s="198">
        <f t="shared" si="1384"/>
        <v>0</v>
      </c>
      <c r="IB395" s="195"/>
      <c r="IC395" s="195">
        <f t="shared" si="1587"/>
        <v>0</v>
      </c>
      <c r="ID395" s="195">
        <f t="shared" si="1385"/>
        <v>0</v>
      </c>
      <c r="IE395" s="195">
        <f t="shared" si="1588"/>
        <v>0</v>
      </c>
      <c r="IF395" s="195">
        <f t="shared" si="1386"/>
        <v>0</v>
      </c>
      <c r="IG395" s="307">
        <f t="shared" si="1387"/>
        <v>0</v>
      </c>
      <c r="IH395" s="307">
        <f t="shared" si="1388"/>
        <v>0</v>
      </c>
      <c r="II395" s="44">
        <f t="shared" si="1389"/>
        <v>0</v>
      </c>
      <c r="IJ395" s="44">
        <f t="shared" si="1589"/>
        <v>0</v>
      </c>
      <c r="IK395" s="44">
        <f t="shared" si="1590"/>
        <v>0</v>
      </c>
      <c r="IL395" s="44">
        <f t="shared" si="1591"/>
        <v>0</v>
      </c>
      <c r="IM395" s="44">
        <f t="shared" si="1592"/>
        <v>0</v>
      </c>
      <c r="IN395" s="44">
        <f t="shared" si="1593"/>
        <v>0</v>
      </c>
      <c r="IO395" s="44">
        <f t="shared" si="1594"/>
        <v>0</v>
      </c>
    </row>
    <row r="396" spans="1:249" ht="18" customHeight="1">
      <c r="A396" s="188">
        <v>390</v>
      </c>
      <c r="B396" s="326"/>
      <c r="C396" s="289"/>
      <c r="D396" s="199"/>
      <c r="E396" s="189"/>
      <c r="F396" s="189"/>
      <c r="G396" s="190"/>
      <c r="H396" s="190"/>
      <c r="I396" s="272"/>
      <c r="J396" s="207"/>
      <c r="K396" s="214" t="str">
        <f t="shared" si="1390"/>
        <v/>
      </c>
      <c r="L396" s="200" t="str">
        <f t="shared" si="1391"/>
        <v/>
      </c>
      <c r="M396" s="200" t="str">
        <f t="shared" si="1392"/>
        <v/>
      </c>
      <c r="N396" s="209" t="str">
        <f t="shared" si="1380"/>
        <v/>
      </c>
      <c r="O396" s="208" t="str">
        <f>IFERROR(IF(D396="","",IF(K396="","",IF(I396="","",IF(F396="F",VLOOKUP(K396,F!A:G,2,0),IF(F396="M",VLOOKUP(K396,M!A:G,2,0),""))))),0)</f>
        <v/>
      </c>
      <c r="P396" s="191" t="str">
        <f>IFERROR(IF(D396="","",IF(K396="","",IF(I396="","",IF(F396="F",VLOOKUP(K396,F!A:G,3,0),IF(F396="M",VLOOKUP(K396,M!A:G,3,0),""))))),0)</f>
        <v/>
      </c>
      <c r="Q396" s="191" t="str">
        <f>IFERROR(IF(D396="","",IF(K396="","",IF(I396="","",IF(F396="F",VLOOKUP(K396,F!A:G,4,0),IF(F396="M",VLOOKUP(K396,M!A:G,4,0),""))))),0)</f>
        <v/>
      </c>
      <c r="R396" s="191" t="str">
        <f>IFERROR(IF(D396="","",IF(K396="","",IF(I396="","",IF(F396="F",VLOOKUP(K396,F!A:G,5,0),IF(F396="M",VLOOKUP(K396,M!A:G,5,0),""))))),0)</f>
        <v/>
      </c>
      <c r="S396" s="191" t="str">
        <f>IFERROR(IF(D396="","",IF(K396="","",IF(I396="","",IF(F396="F",VLOOKUP(K396,F!A:G,6,0),IF(F396="M",VLOOKUP(K396,M!A:G,6,0),""))))),0)</f>
        <v/>
      </c>
      <c r="T396" s="191" t="str">
        <f>IFERROR(IF(D396="","",IF(K396="","",IF(I396="","",IF(F396="F",VLOOKUP(K396,F!A:G,7,0),IF(F396="M",VLOOKUP(K396,M!A:G,7,0),""))))),0)</f>
        <v/>
      </c>
      <c r="U396" s="191" t="str">
        <f>IFERROR(IF(D396="","",IF(K396="","",IF(J396="","",IF(F396="F",VLOOKUP(K396,F!A:M,8,0),IF(F396="M",VLOOKUP(K396,M!A:M,8,0),""))))),0)</f>
        <v/>
      </c>
      <c r="V396" s="191" t="str">
        <f>IFERROR(IF(D396="","",IF(K396="","",IF(J396="","",IF(F396="F",VLOOKUP(K396,F!A:M,9,0),IF(F396="M",VLOOKUP(K396,M!A:M,9,0),""))))),0)</f>
        <v/>
      </c>
      <c r="W396" s="191" t="str">
        <f>IFERROR(IF(D396="","",IF(K396="","",IF(J396="","",IF(F396="F",VLOOKUP(K396,F!A:M,10,0),IF(F396="M",VLOOKUP(K396,M!A:M,10,0),""))))),0)</f>
        <v/>
      </c>
      <c r="X396" s="191" t="str">
        <f>IFERROR(IF(D396="","",IF(K396="","",IF(J396="","",IF(F396="F",VLOOKUP(K396,F!A:M,11,0),IF(F396="M",VLOOKUP(K396,M!A:M,11,0),""))))),0)</f>
        <v/>
      </c>
      <c r="Y396" s="191" t="str">
        <f>IFERROR(IF(D396="","",IF(K396="","",IF(J396="","",IF(F396="F",VLOOKUP(K396,F!A:M,12,0),IF(F396="M",VLOOKUP(K396,M!A:M,12,0),""))))),0)</f>
        <v/>
      </c>
      <c r="Z396" s="191" t="str">
        <f>IFERROR(IF(D396="","",IF(K396="","",IF(J396="","",IF(F396="F",VLOOKUP(K396,F!A:M,13,0),IF(F396="M",VLOOKUP(K396,M!A:M,13,0),""))))),0)</f>
        <v/>
      </c>
      <c r="AA396" s="191" t="str">
        <f>IFERROR(IF(D396="","",IF(F396="","",IF(J396="","",IF(K396="","",IF(AND(K396&gt;23,K396&lt;=60),IF(F396="F",VLOOKUP(MROUND(HZ396,0.5),'F-Weight for Length'!K:S,2,0),VLOOKUP(MROUND(HZ396,0.5),'M-Weight for Length'!K:S,2,0)),IF(K396&gt;60,IF(F396="F",VLOOKUP(K396,'F-Weight for Length'!U:AC,2,0),VLOOKUP(K396,'M-Weight for Length'!U:AC,2,0)),IF(F396="F",VLOOKUP(MROUND(HZ396,0.5),'F-Weight for Length'!A:I,2,0),VLOOKUP(MROUND(HZ396,0.5),'M-Weight for Length'!A:I,2,0)))))))),0)</f>
        <v/>
      </c>
      <c r="AB396" s="191" t="str">
        <f>IFERROR(IF(D396="","",IF(F396="","",IF(J396="","",IF(K396="","",IF(AND(K396&gt;23,K396&lt;=60),IF(F396="F",VLOOKUP(MROUND(HZ396,0.5),'F-Weight for Length'!K:S,3,0),VLOOKUP(MROUND(HZ396,0.5),'M-Weight for Length'!K:S,3,0)),IF(K396&gt;60,IF(F396="F",VLOOKUP(K396,'F-Weight for Length'!U:AC,3,0),VLOOKUP(K396,'M-Weight for Length'!U:AC,3,0)),IF(F396="F",VLOOKUP(MROUND(HZ396,0.5),'F-Weight for Length'!A:I,3,0),VLOOKUP(MROUND(HZ396,0.5),'M-Weight for Length'!A:I,3,0)))))))),0)</f>
        <v/>
      </c>
      <c r="AC396" s="191" t="str">
        <f>IFERROR(IF(D396="","",IF(F396="","",IF(J396="","",IF(K396="","",IF(AND(K396&gt;23,K396&lt;=60),IF(F396="F",VLOOKUP(MROUND(HZ396,0.5),'F-Weight for Length'!K:S,4,0),VLOOKUP(MROUND(HZ396,0.5),'M-Weight for Length'!K:S,4,0)),IF(K396&gt;60,IF(F396="F",VLOOKUP(K396,'F-Weight for Length'!U:AC,4,0),VLOOKUP(K396,'M-Weight for Length'!U:AC,4,0)),IF(F396="F",VLOOKUP(MROUND(HZ396,0.5),'F-Weight for Length'!A:I,4,0),VLOOKUP(MROUND(HZ396,0.5),'M-Weight for Length'!A:I,4,0)))))))),0)</f>
        <v/>
      </c>
      <c r="AD396" s="191" t="str">
        <f>IFERROR(IF(D396="","",IF(F396="","",IF(J396="","",IF(K396="","",IF(AND(K396&gt;23,K396&lt;=60),IF(F396="F",VLOOKUP(MROUND(HZ396,0.5),'F-Weight for Length'!K:S,5,0),VLOOKUP(MROUND(HZ396,0.5),'M-Weight for Length'!K:S,5,0)),IF(K396&gt;60,IF(F396="F",VLOOKUP(K396,'F-Weight for Length'!U:AC,5,0),VLOOKUP(K396,'M-Weight for Length'!U:AC,5,0)),IF(F396="F",VLOOKUP(MROUND(HZ396,0.5),'F-Weight for Length'!A:I,5,0),VLOOKUP(MROUND(HZ396,0.5),'M-Weight for Length'!A:I,5,0)))))))),0)</f>
        <v/>
      </c>
      <c r="AE396" s="191" t="str">
        <f>IFERROR(IF(D396="","",IF(F396="","",IF(J396="","",IF(K396="","",IF(AND(K396&gt;23,K396&lt;=60),IF(F396="F",VLOOKUP(MROUND(HZ396,0.5),'F-Weight for Length'!K:S,6,0),VLOOKUP(MROUND(HZ396,0.5),'M-Weight for Length'!K:S,6,0)),IF(K396&gt;60,IF(F396="F",VLOOKUP(K396,'F-Weight for Length'!U:AC,6,0),VLOOKUP(K396,'M-Weight for Length'!U:AC,6,0)),IF(F396="F",VLOOKUP(MROUND(HZ396,0.5),'F-Weight for Length'!A:I,6,0),VLOOKUP(MROUND(HZ396,0.5),'M-Weight for Length'!A:I,6,0)))))))),0)</f>
        <v/>
      </c>
      <c r="AF396" s="191" t="str">
        <f>IFERROR(IF(D396="","",IF(F396="","",IF(J396="","",IF(K396="","",IF(AND(K396&gt;23,K396&lt;=60),IF(F396="F",VLOOKUP(MROUND(HZ396,0.5),'F-Weight for Length'!K:S,7,0),VLOOKUP(MROUND(HZ396,0.5),'M-Weight for Length'!K:S,7,0)),IF(K396&gt;60,IF(F396="F",VLOOKUP(K396,'F-Weight for Length'!U:AC,7,0),VLOOKUP(K396,'M-Weight for Length'!U:AC,7,0)),IF(F396="F",VLOOKUP(MROUND(HZ396,0.5),'F-Weight for Length'!A:I,7,0),VLOOKUP(MROUND(HZ396,0.5),'M-Weight for Length'!A:I,7,0)))))))),0)</f>
        <v/>
      </c>
      <c r="AG396" s="191" t="str">
        <f>IFERROR(IF(D396="","",IF(F396="","",IF(J396="","",IF(K396="","",IF(AND(K396&gt;23,K396&lt;=60),IF(F396="F",VLOOKUP(MROUND(HZ396,0.5),'F-Weight for Length'!K:S,8,0),VLOOKUP(MROUND(HZ396,0.5),'M-Weight for Length'!K:S,8,0)),IF(K396&gt;60,IF(F396="F",VLOOKUP(K396,'F-Weight for Length'!U:AC,8,0),VLOOKUP(K396,'M-Weight for Length'!U:AC,8,0)),IF(F396="F",VLOOKUP(MROUND(HZ396,0.5),'F-Weight for Length'!A:I,8,0),VLOOKUP(MROUND(HZ396,0.5),'M-Weight for Length'!A:I,8,0)))))))),0)</f>
        <v/>
      </c>
      <c r="AH396" s="191" t="str">
        <f>IFERROR(IF(D396="","",IF(F396="","",IF(J396="","",IF(K396="","",IF(AND(K396&gt;23,K396&lt;=60),IF(F396="F",VLOOKUP(MROUND(HZ396,0.5),'F-Weight for Length'!K:S,9,0),VLOOKUP(MROUND(HZ396,0.5),'M-Weight for Length'!K:S,9,0)),IF(K396&gt;60,IF(F396="F",VLOOKUP(K396,'F-Weight for Length'!U:AC,9,0),VLOOKUP(K396,'M-Weight for Length'!U:AC,9,0)),IF(F396="F",VLOOKUP(MROUND(HZ396,0.5),'F-Weight for Length'!A:I,9,0),VLOOKUP(MROUND(HZ396,0.5),'M-Weight for Length'!A:I,9,0)))))))),0)</f>
        <v/>
      </c>
      <c r="AI396" s="192">
        <f t="shared" si="1393"/>
        <v>0</v>
      </c>
      <c r="AJ396" s="192">
        <f t="shared" si="1394"/>
        <v>0</v>
      </c>
      <c r="AK396" s="192">
        <f t="shared" si="1395"/>
        <v>0</v>
      </c>
      <c r="AL396" s="192">
        <f t="shared" si="1396"/>
        <v>0</v>
      </c>
      <c r="AM396" s="192">
        <f t="shared" si="1397"/>
        <v>0</v>
      </c>
      <c r="AN396" s="192">
        <f t="shared" si="1398"/>
        <v>0</v>
      </c>
      <c r="AO396" s="192">
        <f t="shared" si="1399"/>
        <v>0</v>
      </c>
      <c r="AP396" s="192">
        <f t="shared" si="1400"/>
        <v>0</v>
      </c>
      <c r="AQ396" s="192">
        <f t="shared" si="1401"/>
        <v>0</v>
      </c>
      <c r="AR396" s="192">
        <f t="shared" si="1402"/>
        <v>0</v>
      </c>
      <c r="AS396" s="192">
        <f t="shared" si="1403"/>
        <v>0</v>
      </c>
      <c r="AT396" s="192">
        <f t="shared" si="1404"/>
        <v>0</v>
      </c>
      <c r="AU396" s="192">
        <f t="shared" si="1405"/>
        <v>0</v>
      </c>
      <c r="AV396" s="192">
        <f t="shared" si="1406"/>
        <v>0</v>
      </c>
      <c r="AW396" s="192">
        <f t="shared" si="1407"/>
        <v>0</v>
      </c>
      <c r="AX396" s="192">
        <f t="shared" si="1408"/>
        <v>0</v>
      </c>
      <c r="AY396" s="192">
        <f t="shared" si="1409"/>
        <v>0</v>
      </c>
      <c r="AZ396" s="192">
        <f t="shared" si="1410"/>
        <v>0</v>
      </c>
      <c r="BA396" s="192">
        <f t="shared" si="1411"/>
        <v>0</v>
      </c>
      <c r="BB396" s="192">
        <f t="shared" si="1412"/>
        <v>0</v>
      </c>
      <c r="BC396" s="192">
        <f t="shared" si="1413"/>
        <v>0</v>
      </c>
      <c r="BD396" s="192">
        <f t="shared" si="1414"/>
        <v>0</v>
      </c>
      <c r="BE396" s="192">
        <f t="shared" si="1415"/>
        <v>0</v>
      </c>
      <c r="BF396" s="192">
        <f t="shared" si="1416"/>
        <v>0</v>
      </c>
      <c r="BG396" s="192">
        <f t="shared" si="1417"/>
        <v>0</v>
      </c>
      <c r="BH396" s="192">
        <f t="shared" si="1418"/>
        <v>0</v>
      </c>
      <c r="BI396" s="192">
        <f t="shared" si="1419"/>
        <v>0</v>
      </c>
      <c r="BJ396" s="192">
        <f t="shared" si="1420"/>
        <v>0</v>
      </c>
      <c r="BK396" s="192">
        <f t="shared" si="1421"/>
        <v>0</v>
      </c>
      <c r="BL396" s="192">
        <f t="shared" si="1422"/>
        <v>0</v>
      </c>
      <c r="BM396" s="192">
        <f t="shared" si="1423"/>
        <v>0</v>
      </c>
      <c r="BN396" s="192">
        <f t="shared" si="1424"/>
        <v>0</v>
      </c>
      <c r="BO396" s="192">
        <f t="shared" si="1425"/>
        <v>0</v>
      </c>
      <c r="BP396" s="192">
        <f t="shared" si="1426"/>
        <v>0</v>
      </c>
      <c r="BQ396" s="192">
        <f t="shared" si="1427"/>
        <v>0</v>
      </c>
      <c r="BR396" s="192">
        <f t="shared" si="1428"/>
        <v>0</v>
      </c>
      <c r="BS396" s="192">
        <f t="shared" si="1429"/>
        <v>0</v>
      </c>
      <c r="BT396" s="192">
        <f t="shared" si="1430"/>
        <v>0</v>
      </c>
      <c r="BU396" s="192">
        <f t="shared" si="1431"/>
        <v>0</v>
      </c>
      <c r="BV396" s="192">
        <f t="shared" si="1432"/>
        <v>0</v>
      </c>
      <c r="BW396" s="192">
        <f t="shared" si="1433"/>
        <v>0</v>
      </c>
      <c r="BX396" s="192">
        <f t="shared" si="1434"/>
        <v>0</v>
      </c>
      <c r="BY396" s="192">
        <f t="shared" si="1435"/>
        <v>0</v>
      </c>
      <c r="BZ396" s="192">
        <f t="shared" si="1436"/>
        <v>0</v>
      </c>
      <c r="CA396" s="192">
        <f t="shared" si="1437"/>
        <v>0</v>
      </c>
      <c r="CB396" s="192">
        <f t="shared" si="1438"/>
        <v>0</v>
      </c>
      <c r="CC396" s="192">
        <f t="shared" si="1439"/>
        <v>0</v>
      </c>
      <c r="CD396" s="192">
        <f t="shared" si="1440"/>
        <v>0</v>
      </c>
      <c r="CE396" s="192">
        <f t="shared" si="1441"/>
        <v>0</v>
      </c>
      <c r="CF396" s="192">
        <f t="shared" si="1442"/>
        <v>0</v>
      </c>
      <c r="CG396" s="192">
        <f t="shared" si="1443"/>
        <v>0</v>
      </c>
      <c r="CH396" s="192">
        <f t="shared" si="1444"/>
        <v>0</v>
      </c>
      <c r="CI396" s="192">
        <f t="shared" si="1445"/>
        <v>0</v>
      </c>
      <c r="CJ396" s="192">
        <f t="shared" si="1446"/>
        <v>0</v>
      </c>
      <c r="CK396" s="192">
        <f t="shared" si="1447"/>
        <v>0</v>
      </c>
      <c r="CL396" s="192">
        <f t="shared" si="1448"/>
        <v>0</v>
      </c>
      <c r="CM396" s="192">
        <f t="shared" si="1449"/>
        <v>0</v>
      </c>
      <c r="CN396" s="192">
        <f t="shared" si="1450"/>
        <v>0</v>
      </c>
      <c r="CO396" s="192">
        <f t="shared" si="1451"/>
        <v>0</v>
      </c>
      <c r="CP396" s="192">
        <f t="shared" si="1452"/>
        <v>0</v>
      </c>
      <c r="CQ396" s="192">
        <f t="shared" si="1453"/>
        <v>0</v>
      </c>
      <c r="CR396" s="192">
        <f t="shared" si="1454"/>
        <v>0</v>
      </c>
      <c r="CS396" s="192">
        <f t="shared" si="1455"/>
        <v>0</v>
      </c>
      <c r="CT396" s="192">
        <f t="shared" si="1456"/>
        <v>0</v>
      </c>
      <c r="CU396" s="192">
        <f t="shared" si="1457"/>
        <v>0</v>
      </c>
      <c r="CV396" s="192">
        <f t="shared" si="1458"/>
        <v>0</v>
      </c>
      <c r="CW396" s="192">
        <f t="shared" si="1459"/>
        <v>0</v>
      </c>
      <c r="CX396" s="192">
        <f t="shared" si="1460"/>
        <v>0</v>
      </c>
      <c r="CY396" s="192">
        <f t="shared" si="1461"/>
        <v>0</v>
      </c>
      <c r="CZ396" s="192">
        <f t="shared" si="1462"/>
        <v>0</v>
      </c>
      <c r="DA396" s="192">
        <f t="shared" si="1463"/>
        <v>0</v>
      </c>
      <c r="DB396" s="192">
        <f t="shared" si="1464"/>
        <v>0</v>
      </c>
      <c r="DC396" s="192">
        <f t="shared" si="1465"/>
        <v>0</v>
      </c>
      <c r="DD396" s="192">
        <f t="shared" si="1466"/>
        <v>0</v>
      </c>
      <c r="DE396" s="192">
        <f t="shared" si="1467"/>
        <v>0</v>
      </c>
      <c r="DF396" s="192">
        <f t="shared" si="1468"/>
        <v>0</v>
      </c>
      <c r="DG396" s="192">
        <f t="shared" si="1469"/>
        <v>0</v>
      </c>
      <c r="DH396" s="192">
        <f t="shared" si="1470"/>
        <v>0</v>
      </c>
      <c r="DI396" s="192">
        <f t="shared" si="1471"/>
        <v>0</v>
      </c>
      <c r="DJ396" s="192">
        <f t="shared" si="1472"/>
        <v>0</v>
      </c>
      <c r="DK396" s="192">
        <f t="shared" si="1473"/>
        <v>0</v>
      </c>
      <c r="DL396" s="192">
        <f t="shared" si="1474"/>
        <v>0</v>
      </c>
      <c r="DM396" s="192">
        <f t="shared" si="1475"/>
        <v>0</v>
      </c>
      <c r="DN396" s="192">
        <f t="shared" si="1476"/>
        <v>0</v>
      </c>
      <c r="DO396" s="192">
        <f t="shared" si="1477"/>
        <v>0</v>
      </c>
      <c r="DP396" s="192">
        <f t="shared" si="1478"/>
        <v>0</v>
      </c>
      <c r="DQ396" s="192">
        <f t="shared" si="1479"/>
        <v>0</v>
      </c>
      <c r="DR396" s="192">
        <f t="shared" si="1480"/>
        <v>0</v>
      </c>
      <c r="DS396" s="192">
        <f t="shared" si="1481"/>
        <v>0</v>
      </c>
      <c r="DT396" s="192">
        <f t="shared" si="1482"/>
        <v>0</v>
      </c>
      <c r="DU396" s="192">
        <f t="shared" si="1483"/>
        <v>0</v>
      </c>
      <c r="DV396" s="193">
        <f t="shared" si="1484"/>
        <v>0</v>
      </c>
      <c r="DW396" s="193">
        <f t="shared" si="1485"/>
        <v>0</v>
      </c>
      <c r="DX396" s="193">
        <f t="shared" si="1486"/>
        <v>0</v>
      </c>
      <c r="DY396" s="193">
        <f t="shared" si="1487"/>
        <v>0</v>
      </c>
      <c r="DZ396" s="193">
        <f t="shared" si="1488"/>
        <v>0</v>
      </c>
      <c r="EA396" s="192">
        <f t="shared" si="1489"/>
        <v>0</v>
      </c>
      <c r="EB396" s="192">
        <f t="shared" si="1490"/>
        <v>0</v>
      </c>
      <c r="EC396" s="192">
        <f t="shared" si="1491"/>
        <v>0</v>
      </c>
      <c r="ED396" s="192">
        <f t="shared" si="1492"/>
        <v>0</v>
      </c>
      <c r="EE396" s="192">
        <f t="shared" si="1493"/>
        <v>0</v>
      </c>
      <c r="EF396" s="192">
        <f t="shared" si="1494"/>
        <v>0</v>
      </c>
      <c r="EG396" s="192">
        <f t="shared" si="1495"/>
        <v>0</v>
      </c>
      <c r="EH396" s="192">
        <f t="shared" si="1496"/>
        <v>0</v>
      </c>
      <c r="EI396" s="192">
        <f t="shared" si="1497"/>
        <v>0</v>
      </c>
      <c r="EJ396" s="192">
        <f t="shared" si="1498"/>
        <v>0</v>
      </c>
      <c r="EK396" s="192">
        <f t="shared" si="1499"/>
        <v>0</v>
      </c>
      <c r="EL396" s="192">
        <f t="shared" si="1500"/>
        <v>0</v>
      </c>
      <c r="EM396" s="192">
        <f t="shared" si="1501"/>
        <v>0</v>
      </c>
      <c r="EN396" s="192">
        <f t="shared" si="1502"/>
        <v>0</v>
      </c>
      <c r="EO396" s="192">
        <f t="shared" si="1503"/>
        <v>0</v>
      </c>
      <c r="EP396" s="192">
        <f t="shared" si="1504"/>
        <v>0</v>
      </c>
      <c r="EQ396" s="192">
        <f t="shared" si="1505"/>
        <v>0</v>
      </c>
      <c r="ER396" s="192">
        <f t="shared" si="1506"/>
        <v>0</v>
      </c>
      <c r="ES396" s="192">
        <f t="shared" si="1507"/>
        <v>0</v>
      </c>
      <c r="ET396" s="192">
        <f t="shared" si="1508"/>
        <v>0</v>
      </c>
      <c r="EU396" s="192">
        <f t="shared" si="1509"/>
        <v>0</v>
      </c>
      <c r="EV396" s="192">
        <f t="shared" si="1510"/>
        <v>0</v>
      </c>
      <c r="EW396" s="192">
        <f t="shared" si="1511"/>
        <v>0</v>
      </c>
      <c r="EX396" s="192">
        <f t="shared" si="1512"/>
        <v>0</v>
      </c>
      <c r="EY396" s="192">
        <f t="shared" si="1513"/>
        <v>0</v>
      </c>
      <c r="EZ396" s="192">
        <f t="shared" si="1514"/>
        <v>0</v>
      </c>
      <c r="FA396" s="192">
        <f t="shared" si="1515"/>
        <v>0</v>
      </c>
      <c r="FB396" s="192">
        <f t="shared" si="1516"/>
        <v>0</v>
      </c>
      <c r="FC396" s="192">
        <f t="shared" si="1517"/>
        <v>0</v>
      </c>
      <c r="FD396" s="192">
        <f t="shared" si="1518"/>
        <v>0</v>
      </c>
      <c r="FE396" s="192">
        <f t="shared" si="1519"/>
        <v>0</v>
      </c>
      <c r="FF396" s="192">
        <f t="shared" si="1520"/>
        <v>0</v>
      </c>
      <c r="FG396" s="192">
        <f t="shared" si="1521"/>
        <v>0</v>
      </c>
      <c r="FH396" s="192">
        <f t="shared" si="1522"/>
        <v>0</v>
      </c>
      <c r="FI396" s="192">
        <f t="shared" si="1523"/>
        <v>0</v>
      </c>
      <c r="FJ396" s="192">
        <f t="shared" si="1524"/>
        <v>0</v>
      </c>
      <c r="FK396" s="192">
        <f t="shared" si="1525"/>
        <v>0</v>
      </c>
      <c r="FL396" s="192">
        <f t="shared" si="1526"/>
        <v>0</v>
      </c>
      <c r="FM396" s="192">
        <f t="shared" si="1527"/>
        <v>0</v>
      </c>
      <c r="FN396" s="192">
        <f t="shared" si="1528"/>
        <v>0</v>
      </c>
      <c r="FO396" s="192">
        <f t="shared" si="1529"/>
        <v>0</v>
      </c>
      <c r="FP396" s="192">
        <f t="shared" si="1530"/>
        <v>0</v>
      </c>
      <c r="FQ396" s="192">
        <f t="shared" si="1531"/>
        <v>0</v>
      </c>
      <c r="FR396" s="192">
        <f t="shared" si="1532"/>
        <v>0</v>
      </c>
      <c r="FS396" s="192">
        <f t="shared" si="1533"/>
        <v>0</v>
      </c>
      <c r="FT396" s="192">
        <f t="shared" si="1534"/>
        <v>0</v>
      </c>
      <c r="FU396" s="192">
        <f t="shared" si="1535"/>
        <v>0</v>
      </c>
      <c r="FV396" s="192">
        <f t="shared" si="1536"/>
        <v>0</v>
      </c>
      <c r="FW396" s="192">
        <f t="shared" si="1537"/>
        <v>0</v>
      </c>
      <c r="FX396" s="192">
        <f t="shared" si="1538"/>
        <v>0</v>
      </c>
      <c r="FY396" s="192">
        <f t="shared" si="1539"/>
        <v>0</v>
      </c>
      <c r="FZ396" s="192">
        <f t="shared" si="1540"/>
        <v>0</v>
      </c>
      <c r="GA396" s="192">
        <f t="shared" si="1541"/>
        <v>0</v>
      </c>
      <c r="GB396" s="192">
        <f t="shared" si="1542"/>
        <v>0</v>
      </c>
      <c r="GC396" s="192">
        <f t="shared" si="1543"/>
        <v>0</v>
      </c>
      <c r="GD396" s="192">
        <f t="shared" si="1544"/>
        <v>0</v>
      </c>
      <c r="GE396" s="192">
        <f t="shared" si="1545"/>
        <v>0</v>
      </c>
      <c r="GF396" s="192">
        <f t="shared" si="1546"/>
        <v>0</v>
      </c>
      <c r="GG396" s="192">
        <f t="shared" si="1547"/>
        <v>0</v>
      </c>
      <c r="GH396" s="192">
        <f t="shared" si="1548"/>
        <v>0</v>
      </c>
      <c r="GI396" s="192">
        <f t="shared" si="1549"/>
        <v>0</v>
      </c>
      <c r="GJ396" s="192">
        <f t="shared" si="1550"/>
        <v>0</v>
      </c>
      <c r="GK396" s="192">
        <f t="shared" si="1551"/>
        <v>0</v>
      </c>
      <c r="GL396" s="192">
        <f t="shared" si="1552"/>
        <v>0</v>
      </c>
      <c r="GM396" s="192">
        <f t="shared" si="1553"/>
        <v>0</v>
      </c>
      <c r="GN396" s="192">
        <f t="shared" si="1554"/>
        <v>0</v>
      </c>
      <c r="GO396" s="192">
        <f t="shared" si="1555"/>
        <v>0</v>
      </c>
      <c r="GP396" s="192">
        <f t="shared" si="1556"/>
        <v>0</v>
      </c>
      <c r="GQ396" s="192">
        <f t="shared" si="1557"/>
        <v>0</v>
      </c>
      <c r="GR396" s="192">
        <f t="shared" si="1558"/>
        <v>0</v>
      </c>
      <c r="GS396" s="192">
        <f t="shared" si="1559"/>
        <v>0</v>
      </c>
      <c r="GT396" s="192">
        <f t="shared" si="1560"/>
        <v>0</v>
      </c>
      <c r="GU396" s="192">
        <f t="shared" si="1561"/>
        <v>0</v>
      </c>
      <c r="GV396" s="192">
        <f t="shared" si="1562"/>
        <v>0</v>
      </c>
      <c r="GW396" s="192">
        <f t="shared" si="1563"/>
        <v>0</v>
      </c>
      <c r="GX396" s="192">
        <f t="shared" si="1564"/>
        <v>0</v>
      </c>
      <c r="GY396" s="192">
        <f t="shared" si="1565"/>
        <v>0</v>
      </c>
      <c r="GZ396" s="192">
        <f t="shared" si="1566"/>
        <v>0</v>
      </c>
      <c r="HA396" s="192">
        <f t="shared" si="1567"/>
        <v>0</v>
      </c>
      <c r="HB396" s="192">
        <f t="shared" si="1568"/>
        <v>0</v>
      </c>
      <c r="HC396" s="192">
        <f t="shared" si="1569"/>
        <v>0</v>
      </c>
      <c r="HD396" s="192">
        <f t="shared" si="1570"/>
        <v>0</v>
      </c>
      <c r="HE396" s="192">
        <f t="shared" si="1571"/>
        <v>0</v>
      </c>
      <c r="HF396" s="192">
        <f t="shared" si="1572"/>
        <v>0</v>
      </c>
      <c r="HG396" s="192">
        <f t="shared" si="1573"/>
        <v>0</v>
      </c>
      <c r="HH396" s="192">
        <f t="shared" si="1574"/>
        <v>0</v>
      </c>
      <c r="HI396" s="192">
        <f t="shared" si="1575"/>
        <v>0</v>
      </c>
      <c r="HJ396" s="192">
        <f t="shared" si="1576"/>
        <v>0</v>
      </c>
      <c r="HK396" s="192">
        <f t="shared" si="1577"/>
        <v>0</v>
      </c>
      <c r="HL396" s="192">
        <f t="shared" si="1578"/>
        <v>0</v>
      </c>
      <c r="HM396" s="192">
        <f t="shared" si="1579"/>
        <v>0</v>
      </c>
      <c r="HN396" s="194">
        <f t="shared" si="1580"/>
        <v>0</v>
      </c>
      <c r="HO396" s="194">
        <f t="shared" si="1581"/>
        <v>0</v>
      </c>
      <c r="HP396" s="194">
        <f t="shared" si="1582"/>
        <v>0</v>
      </c>
      <c r="HQ396" s="194">
        <f t="shared" si="1583"/>
        <v>0</v>
      </c>
      <c r="HR396" s="194">
        <f t="shared" si="1584"/>
        <v>0</v>
      </c>
      <c r="HS396" s="195" t="str">
        <f t="shared" si="1381"/>
        <v/>
      </c>
      <c r="HT396" s="196">
        <f t="shared" si="1377"/>
        <v>0</v>
      </c>
      <c r="HU396" s="196">
        <f t="shared" si="1378"/>
        <v>0</v>
      </c>
      <c r="HV396" s="197" t="str">
        <f t="shared" si="1382"/>
        <v/>
      </c>
      <c r="HW396" s="197" t="str">
        <f t="shared" si="1585"/>
        <v/>
      </c>
      <c r="HX396" s="197" t="str">
        <f t="shared" si="1586"/>
        <v/>
      </c>
      <c r="HY396" s="195" t="str">
        <f t="shared" si="1383"/>
        <v/>
      </c>
      <c r="HZ396" s="30">
        <f t="shared" si="1379"/>
        <v>0</v>
      </c>
      <c r="IA396" s="198">
        <f t="shared" si="1384"/>
        <v>0</v>
      </c>
      <c r="IB396" s="195"/>
      <c r="IC396" s="195">
        <f t="shared" si="1587"/>
        <v>0</v>
      </c>
      <c r="ID396" s="195">
        <f t="shared" si="1385"/>
        <v>0</v>
      </c>
      <c r="IE396" s="195">
        <f t="shared" si="1588"/>
        <v>0</v>
      </c>
      <c r="IF396" s="195">
        <f t="shared" si="1386"/>
        <v>0</v>
      </c>
      <c r="IG396" s="307">
        <f t="shared" si="1387"/>
        <v>0</v>
      </c>
      <c r="IH396" s="307">
        <f t="shared" si="1388"/>
        <v>0</v>
      </c>
      <c r="II396" s="44">
        <f t="shared" si="1389"/>
        <v>0</v>
      </c>
      <c r="IJ396" s="44">
        <f t="shared" si="1589"/>
        <v>0</v>
      </c>
      <c r="IK396" s="44">
        <f t="shared" si="1590"/>
        <v>0</v>
      </c>
      <c r="IL396" s="44">
        <f t="shared" si="1591"/>
        <v>0</v>
      </c>
      <c r="IM396" s="44">
        <f t="shared" si="1592"/>
        <v>0</v>
      </c>
      <c r="IN396" s="44">
        <f t="shared" si="1593"/>
        <v>0</v>
      </c>
      <c r="IO396" s="44">
        <f t="shared" si="1594"/>
        <v>0</v>
      </c>
    </row>
    <row r="397" spans="1:249" ht="18" customHeight="1">
      <c r="A397" s="188">
        <v>391</v>
      </c>
      <c r="B397" s="326"/>
      <c r="C397" s="289"/>
      <c r="D397" s="199"/>
      <c r="E397" s="189"/>
      <c r="F397" s="189"/>
      <c r="G397" s="190"/>
      <c r="H397" s="190"/>
      <c r="I397" s="272"/>
      <c r="J397" s="207"/>
      <c r="K397" s="214" t="str">
        <f t="shared" si="1390"/>
        <v/>
      </c>
      <c r="L397" s="200" t="str">
        <f t="shared" si="1391"/>
        <v/>
      </c>
      <c r="M397" s="200" t="str">
        <f t="shared" si="1392"/>
        <v/>
      </c>
      <c r="N397" s="209" t="str">
        <f t="shared" si="1380"/>
        <v/>
      </c>
      <c r="O397" s="208" t="str">
        <f>IFERROR(IF(D397="","",IF(K397="","",IF(I397="","",IF(F397="F",VLOOKUP(K397,F!A:G,2,0),IF(F397="M",VLOOKUP(K397,M!A:G,2,0),""))))),0)</f>
        <v/>
      </c>
      <c r="P397" s="191" t="str">
        <f>IFERROR(IF(D397="","",IF(K397="","",IF(I397="","",IF(F397="F",VLOOKUP(K397,F!A:G,3,0),IF(F397="M",VLOOKUP(K397,M!A:G,3,0),""))))),0)</f>
        <v/>
      </c>
      <c r="Q397" s="191" t="str">
        <f>IFERROR(IF(D397="","",IF(K397="","",IF(I397="","",IF(F397="F",VLOOKUP(K397,F!A:G,4,0),IF(F397="M",VLOOKUP(K397,M!A:G,4,0),""))))),0)</f>
        <v/>
      </c>
      <c r="R397" s="191" t="str">
        <f>IFERROR(IF(D397="","",IF(K397="","",IF(I397="","",IF(F397="F",VLOOKUP(K397,F!A:G,5,0),IF(F397="M",VLOOKUP(K397,M!A:G,5,0),""))))),0)</f>
        <v/>
      </c>
      <c r="S397" s="191" t="str">
        <f>IFERROR(IF(D397="","",IF(K397="","",IF(I397="","",IF(F397="F",VLOOKUP(K397,F!A:G,6,0),IF(F397="M",VLOOKUP(K397,M!A:G,6,0),""))))),0)</f>
        <v/>
      </c>
      <c r="T397" s="191" t="str">
        <f>IFERROR(IF(D397="","",IF(K397="","",IF(I397="","",IF(F397="F",VLOOKUP(K397,F!A:G,7,0),IF(F397="M",VLOOKUP(K397,M!A:G,7,0),""))))),0)</f>
        <v/>
      </c>
      <c r="U397" s="191" t="str">
        <f>IFERROR(IF(D397="","",IF(K397="","",IF(J397="","",IF(F397="F",VLOOKUP(K397,F!A:M,8,0),IF(F397="M",VLOOKUP(K397,M!A:M,8,0),""))))),0)</f>
        <v/>
      </c>
      <c r="V397" s="191" t="str">
        <f>IFERROR(IF(D397="","",IF(K397="","",IF(J397="","",IF(F397="F",VLOOKUP(K397,F!A:M,9,0),IF(F397="M",VLOOKUP(K397,M!A:M,9,0),""))))),0)</f>
        <v/>
      </c>
      <c r="W397" s="191" t="str">
        <f>IFERROR(IF(D397="","",IF(K397="","",IF(J397="","",IF(F397="F",VLOOKUP(K397,F!A:M,10,0),IF(F397="M",VLOOKUP(K397,M!A:M,10,0),""))))),0)</f>
        <v/>
      </c>
      <c r="X397" s="191" t="str">
        <f>IFERROR(IF(D397="","",IF(K397="","",IF(J397="","",IF(F397="F",VLOOKUP(K397,F!A:M,11,0),IF(F397="M",VLOOKUP(K397,M!A:M,11,0),""))))),0)</f>
        <v/>
      </c>
      <c r="Y397" s="191" t="str">
        <f>IFERROR(IF(D397="","",IF(K397="","",IF(J397="","",IF(F397="F",VLOOKUP(K397,F!A:M,12,0),IF(F397="M",VLOOKUP(K397,M!A:M,12,0),""))))),0)</f>
        <v/>
      </c>
      <c r="Z397" s="191" t="str">
        <f>IFERROR(IF(D397="","",IF(K397="","",IF(J397="","",IF(F397="F",VLOOKUP(K397,F!A:M,13,0),IF(F397="M",VLOOKUP(K397,M!A:M,13,0),""))))),0)</f>
        <v/>
      </c>
      <c r="AA397" s="191" t="str">
        <f>IFERROR(IF(D397="","",IF(F397="","",IF(J397="","",IF(K397="","",IF(AND(K397&gt;23,K397&lt;=60),IF(F397="F",VLOOKUP(MROUND(HZ397,0.5),'F-Weight for Length'!K:S,2,0),VLOOKUP(MROUND(HZ397,0.5),'M-Weight for Length'!K:S,2,0)),IF(K397&gt;60,IF(F397="F",VLOOKUP(K397,'F-Weight for Length'!U:AC,2,0),VLOOKUP(K397,'M-Weight for Length'!U:AC,2,0)),IF(F397="F",VLOOKUP(MROUND(HZ397,0.5),'F-Weight for Length'!A:I,2,0),VLOOKUP(MROUND(HZ397,0.5),'M-Weight for Length'!A:I,2,0)))))))),0)</f>
        <v/>
      </c>
      <c r="AB397" s="191" t="str">
        <f>IFERROR(IF(D397="","",IF(F397="","",IF(J397="","",IF(K397="","",IF(AND(K397&gt;23,K397&lt;=60),IF(F397="F",VLOOKUP(MROUND(HZ397,0.5),'F-Weight for Length'!K:S,3,0),VLOOKUP(MROUND(HZ397,0.5),'M-Weight for Length'!K:S,3,0)),IF(K397&gt;60,IF(F397="F",VLOOKUP(K397,'F-Weight for Length'!U:AC,3,0),VLOOKUP(K397,'M-Weight for Length'!U:AC,3,0)),IF(F397="F",VLOOKUP(MROUND(HZ397,0.5),'F-Weight for Length'!A:I,3,0),VLOOKUP(MROUND(HZ397,0.5),'M-Weight for Length'!A:I,3,0)))))))),0)</f>
        <v/>
      </c>
      <c r="AC397" s="191" t="str">
        <f>IFERROR(IF(D397="","",IF(F397="","",IF(J397="","",IF(K397="","",IF(AND(K397&gt;23,K397&lt;=60),IF(F397="F",VLOOKUP(MROUND(HZ397,0.5),'F-Weight for Length'!K:S,4,0),VLOOKUP(MROUND(HZ397,0.5),'M-Weight for Length'!K:S,4,0)),IF(K397&gt;60,IF(F397="F",VLOOKUP(K397,'F-Weight for Length'!U:AC,4,0),VLOOKUP(K397,'M-Weight for Length'!U:AC,4,0)),IF(F397="F",VLOOKUP(MROUND(HZ397,0.5),'F-Weight for Length'!A:I,4,0),VLOOKUP(MROUND(HZ397,0.5),'M-Weight for Length'!A:I,4,0)))))))),0)</f>
        <v/>
      </c>
      <c r="AD397" s="191" t="str">
        <f>IFERROR(IF(D397="","",IF(F397="","",IF(J397="","",IF(K397="","",IF(AND(K397&gt;23,K397&lt;=60),IF(F397="F",VLOOKUP(MROUND(HZ397,0.5),'F-Weight for Length'!K:S,5,0),VLOOKUP(MROUND(HZ397,0.5),'M-Weight for Length'!K:S,5,0)),IF(K397&gt;60,IF(F397="F",VLOOKUP(K397,'F-Weight for Length'!U:AC,5,0),VLOOKUP(K397,'M-Weight for Length'!U:AC,5,0)),IF(F397="F",VLOOKUP(MROUND(HZ397,0.5),'F-Weight for Length'!A:I,5,0),VLOOKUP(MROUND(HZ397,0.5),'M-Weight for Length'!A:I,5,0)))))))),0)</f>
        <v/>
      </c>
      <c r="AE397" s="191" t="str">
        <f>IFERROR(IF(D397="","",IF(F397="","",IF(J397="","",IF(K397="","",IF(AND(K397&gt;23,K397&lt;=60),IF(F397="F",VLOOKUP(MROUND(HZ397,0.5),'F-Weight for Length'!K:S,6,0),VLOOKUP(MROUND(HZ397,0.5),'M-Weight for Length'!K:S,6,0)),IF(K397&gt;60,IF(F397="F",VLOOKUP(K397,'F-Weight for Length'!U:AC,6,0),VLOOKUP(K397,'M-Weight for Length'!U:AC,6,0)),IF(F397="F",VLOOKUP(MROUND(HZ397,0.5),'F-Weight for Length'!A:I,6,0),VLOOKUP(MROUND(HZ397,0.5),'M-Weight for Length'!A:I,6,0)))))))),0)</f>
        <v/>
      </c>
      <c r="AF397" s="191" t="str">
        <f>IFERROR(IF(D397="","",IF(F397="","",IF(J397="","",IF(K397="","",IF(AND(K397&gt;23,K397&lt;=60),IF(F397="F",VLOOKUP(MROUND(HZ397,0.5),'F-Weight for Length'!K:S,7,0),VLOOKUP(MROUND(HZ397,0.5),'M-Weight for Length'!K:S,7,0)),IF(K397&gt;60,IF(F397="F",VLOOKUP(K397,'F-Weight for Length'!U:AC,7,0),VLOOKUP(K397,'M-Weight for Length'!U:AC,7,0)),IF(F397="F",VLOOKUP(MROUND(HZ397,0.5),'F-Weight for Length'!A:I,7,0),VLOOKUP(MROUND(HZ397,0.5),'M-Weight for Length'!A:I,7,0)))))))),0)</f>
        <v/>
      </c>
      <c r="AG397" s="191" t="str">
        <f>IFERROR(IF(D397="","",IF(F397="","",IF(J397="","",IF(K397="","",IF(AND(K397&gt;23,K397&lt;=60),IF(F397="F",VLOOKUP(MROUND(HZ397,0.5),'F-Weight for Length'!K:S,8,0),VLOOKUP(MROUND(HZ397,0.5),'M-Weight for Length'!K:S,8,0)),IF(K397&gt;60,IF(F397="F",VLOOKUP(K397,'F-Weight for Length'!U:AC,8,0),VLOOKUP(K397,'M-Weight for Length'!U:AC,8,0)),IF(F397="F",VLOOKUP(MROUND(HZ397,0.5),'F-Weight for Length'!A:I,8,0),VLOOKUP(MROUND(HZ397,0.5),'M-Weight for Length'!A:I,8,0)))))))),0)</f>
        <v/>
      </c>
      <c r="AH397" s="191" t="str">
        <f>IFERROR(IF(D397="","",IF(F397="","",IF(J397="","",IF(K397="","",IF(AND(K397&gt;23,K397&lt;=60),IF(F397="F",VLOOKUP(MROUND(HZ397,0.5),'F-Weight for Length'!K:S,9,0),VLOOKUP(MROUND(HZ397,0.5),'M-Weight for Length'!K:S,9,0)),IF(K397&gt;60,IF(F397="F",VLOOKUP(K397,'F-Weight for Length'!U:AC,9,0),VLOOKUP(K397,'M-Weight for Length'!U:AC,9,0)),IF(F397="F",VLOOKUP(MROUND(HZ397,0.5),'F-Weight for Length'!A:I,9,0),VLOOKUP(MROUND(HZ397,0.5),'M-Weight for Length'!A:I,9,0)))))))),0)</f>
        <v/>
      </c>
      <c r="AI397" s="192">
        <f t="shared" si="1393"/>
        <v>0</v>
      </c>
      <c r="AJ397" s="192">
        <f t="shared" si="1394"/>
        <v>0</v>
      </c>
      <c r="AK397" s="192">
        <f t="shared" si="1395"/>
        <v>0</v>
      </c>
      <c r="AL397" s="192">
        <f t="shared" si="1396"/>
        <v>0</v>
      </c>
      <c r="AM397" s="192">
        <f t="shared" si="1397"/>
        <v>0</v>
      </c>
      <c r="AN397" s="192">
        <f t="shared" si="1398"/>
        <v>0</v>
      </c>
      <c r="AO397" s="192">
        <f t="shared" si="1399"/>
        <v>0</v>
      </c>
      <c r="AP397" s="192">
        <f t="shared" si="1400"/>
        <v>0</v>
      </c>
      <c r="AQ397" s="192">
        <f t="shared" si="1401"/>
        <v>0</v>
      </c>
      <c r="AR397" s="192">
        <f t="shared" si="1402"/>
        <v>0</v>
      </c>
      <c r="AS397" s="192">
        <f t="shared" si="1403"/>
        <v>0</v>
      </c>
      <c r="AT397" s="192">
        <f t="shared" si="1404"/>
        <v>0</v>
      </c>
      <c r="AU397" s="192">
        <f t="shared" si="1405"/>
        <v>0</v>
      </c>
      <c r="AV397" s="192">
        <f t="shared" si="1406"/>
        <v>0</v>
      </c>
      <c r="AW397" s="192">
        <f t="shared" si="1407"/>
        <v>0</v>
      </c>
      <c r="AX397" s="192">
        <f t="shared" si="1408"/>
        <v>0</v>
      </c>
      <c r="AY397" s="192">
        <f t="shared" si="1409"/>
        <v>0</v>
      </c>
      <c r="AZ397" s="192">
        <f t="shared" si="1410"/>
        <v>0</v>
      </c>
      <c r="BA397" s="192">
        <f t="shared" si="1411"/>
        <v>0</v>
      </c>
      <c r="BB397" s="192">
        <f t="shared" si="1412"/>
        <v>0</v>
      </c>
      <c r="BC397" s="192">
        <f t="shared" si="1413"/>
        <v>0</v>
      </c>
      <c r="BD397" s="192">
        <f t="shared" si="1414"/>
        <v>0</v>
      </c>
      <c r="BE397" s="192">
        <f t="shared" si="1415"/>
        <v>0</v>
      </c>
      <c r="BF397" s="192">
        <f t="shared" si="1416"/>
        <v>0</v>
      </c>
      <c r="BG397" s="192">
        <f t="shared" si="1417"/>
        <v>0</v>
      </c>
      <c r="BH397" s="192">
        <f t="shared" si="1418"/>
        <v>0</v>
      </c>
      <c r="BI397" s="192">
        <f t="shared" si="1419"/>
        <v>0</v>
      </c>
      <c r="BJ397" s="192">
        <f t="shared" si="1420"/>
        <v>0</v>
      </c>
      <c r="BK397" s="192">
        <f t="shared" si="1421"/>
        <v>0</v>
      </c>
      <c r="BL397" s="192">
        <f t="shared" si="1422"/>
        <v>0</v>
      </c>
      <c r="BM397" s="192">
        <f t="shared" si="1423"/>
        <v>0</v>
      </c>
      <c r="BN397" s="192">
        <f t="shared" si="1424"/>
        <v>0</v>
      </c>
      <c r="BO397" s="192">
        <f t="shared" si="1425"/>
        <v>0</v>
      </c>
      <c r="BP397" s="192">
        <f t="shared" si="1426"/>
        <v>0</v>
      </c>
      <c r="BQ397" s="192">
        <f t="shared" si="1427"/>
        <v>0</v>
      </c>
      <c r="BR397" s="192">
        <f t="shared" si="1428"/>
        <v>0</v>
      </c>
      <c r="BS397" s="192">
        <f t="shared" si="1429"/>
        <v>0</v>
      </c>
      <c r="BT397" s="192">
        <f t="shared" si="1430"/>
        <v>0</v>
      </c>
      <c r="BU397" s="192">
        <f t="shared" si="1431"/>
        <v>0</v>
      </c>
      <c r="BV397" s="192">
        <f t="shared" si="1432"/>
        <v>0</v>
      </c>
      <c r="BW397" s="192">
        <f t="shared" si="1433"/>
        <v>0</v>
      </c>
      <c r="BX397" s="192">
        <f t="shared" si="1434"/>
        <v>0</v>
      </c>
      <c r="BY397" s="192">
        <f t="shared" si="1435"/>
        <v>0</v>
      </c>
      <c r="BZ397" s="192">
        <f t="shared" si="1436"/>
        <v>0</v>
      </c>
      <c r="CA397" s="192">
        <f t="shared" si="1437"/>
        <v>0</v>
      </c>
      <c r="CB397" s="192">
        <f t="shared" si="1438"/>
        <v>0</v>
      </c>
      <c r="CC397" s="192">
        <f t="shared" si="1439"/>
        <v>0</v>
      </c>
      <c r="CD397" s="192">
        <f t="shared" si="1440"/>
        <v>0</v>
      </c>
      <c r="CE397" s="192">
        <f t="shared" si="1441"/>
        <v>0</v>
      </c>
      <c r="CF397" s="192">
        <f t="shared" si="1442"/>
        <v>0</v>
      </c>
      <c r="CG397" s="192">
        <f t="shared" si="1443"/>
        <v>0</v>
      </c>
      <c r="CH397" s="192">
        <f t="shared" si="1444"/>
        <v>0</v>
      </c>
      <c r="CI397" s="192">
        <f t="shared" si="1445"/>
        <v>0</v>
      </c>
      <c r="CJ397" s="192">
        <f t="shared" si="1446"/>
        <v>0</v>
      </c>
      <c r="CK397" s="192">
        <f t="shared" si="1447"/>
        <v>0</v>
      </c>
      <c r="CL397" s="192">
        <f t="shared" si="1448"/>
        <v>0</v>
      </c>
      <c r="CM397" s="192">
        <f t="shared" si="1449"/>
        <v>0</v>
      </c>
      <c r="CN397" s="192">
        <f t="shared" si="1450"/>
        <v>0</v>
      </c>
      <c r="CO397" s="192">
        <f t="shared" si="1451"/>
        <v>0</v>
      </c>
      <c r="CP397" s="192">
        <f t="shared" si="1452"/>
        <v>0</v>
      </c>
      <c r="CQ397" s="192">
        <f t="shared" si="1453"/>
        <v>0</v>
      </c>
      <c r="CR397" s="192">
        <f t="shared" si="1454"/>
        <v>0</v>
      </c>
      <c r="CS397" s="192">
        <f t="shared" si="1455"/>
        <v>0</v>
      </c>
      <c r="CT397" s="192">
        <f t="shared" si="1456"/>
        <v>0</v>
      </c>
      <c r="CU397" s="192">
        <f t="shared" si="1457"/>
        <v>0</v>
      </c>
      <c r="CV397" s="192">
        <f t="shared" si="1458"/>
        <v>0</v>
      </c>
      <c r="CW397" s="192">
        <f t="shared" si="1459"/>
        <v>0</v>
      </c>
      <c r="CX397" s="192">
        <f t="shared" si="1460"/>
        <v>0</v>
      </c>
      <c r="CY397" s="192">
        <f t="shared" si="1461"/>
        <v>0</v>
      </c>
      <c r="CZ397" s="192">
        <f t="shared" si="1462"/>
        <v>0</v>
      </c>
      <c r="DA397" s="192">
        <f t="shared" si="1463"/>
        <v>0</v>
      </c>
      <c r="DB397" s="192">
        <f t="shared" si="1464"/>
        <v>0</v>
      </c>
      <c r="DC397" s="192">
        <f t="shared" si="1465"/>
        <v>0</v>
      </c>
      <c r="DD397" s="192">
        <f t="shared" si="1466"/>
        <v>0</v>
      </c>
      <c r="DE397" s="192">
        <f t="shared" si="1467"/>
        <v>0</v>
      </c>
      <c r="DF397" s="192">
        <f t="shared" si="1468"/>
        <v>0</v>
      </c>
      <c r="DG397" s="192">
        <f t="shared" si="1469"/>
        <v>0</v>
      </c>
      <c r="DH397" s="192">
        <f t="shared" si="1470"/>
        <v>0</v>
      </c>
      <c r="DI397" s="192">
        <f t="shared" si="1471"/>
        <v>0</v>
      </c>
      <c r="DJ397" s="192">
        <f t="shared" si="1472"/>
        <v>0</v>
      </c>
      <c r="DK397" s="192">
        <f t="shared" si="1473"/>
        <v>0</v>
      </c>
      <c r="DL397" s="192">
        <f t="shared" si="1474"/>
        <v>0</v>
      </c>
      <c r="DM397" s="192">
        <f t="shared" si="1475"/>
        <v>0</v>
      </c>
      <c r="DN397" s="192">
        <f t="shared" si="1476"/>
        <v>0</v>
      </c>
      <c r="DO397" s="192">
        <f t="shared" si="1477"/>
        <v>0</v>
      </c>
      <c r="DP397" s="192">
        <f t="shared" si="1478"/>
        <v>0</v>
      </c>
      <c r="DQ397" s="192">
        <f t="shared" si="1479"/>
        <v>0</v>
      </c>
      <c r="DR397" s="192">
        <f t="shared" si="1480"/>
        <v>0</v>
      </c>
      <c r="DS397" s="192">
        <f t="shared" si="1481"/>
        <v>0</v>
      </c>
      <c r="DT397" s="192">
        <f t="shared" si="1482"/>
        <v>0</v>
      </c>
      <c r="DU397" s="192">
        <f t="shared" si="1483"/>
        <v>0</v>
      </c>
      <c r="DV397" s="193">
        <f t="shared" si="1484"/>
        <v>0</v>
      </c>
      <c r="DW397" s="193">
        <f t="shared" si="1485"/>
        <v>0</v>
      </c>
      <c r="DX397" s="193">
        <f t="shared" si="1486"/>
        <v>0</v>
      </c>
      <c r="DY397" s="193">
        <f t="shared" si="1487"/>
        <v>0</v>
      </c>
      <c r="DZ397" s="193">
        <f t="shared" si="1488"/>
        <v>0</v>
      </c>
      <c r="EA397" s="192">
        <f t="shared" si="1489"/>
        <v>0</v>
      </c>
      <c r="EB397" s="192">
        <f t="shared" si="1490"/>
        <v>0</v>
      </c>
      <c r="EC397" s="192">
        <f t="shared" si="1491"/>
        <v>0</v>
      </c>
      <c r="ED397" s="192">
        <f t="shared" si="1492"/>
        <v>0</v>
      </c>
      <c r="EE397" s="192">
        <f t="shared" si="1493"/>
        <v>0</v>
      </c>
      <c r="EF397" s="192">
        <f t="shared" si="1494"/>
        <v>0</v>
      </c>
      <c r="EG397" s="192">
        <f t="shared" si="1495"/>
        <v>0</v>
      </c>
      <c r="EH397" s="192">
        <f t="shared" si="1496"/>
        <v>0</v>
      </c>
      <c r="EI397" s="192">
        <f t="shared" si="1497"/>
        <v>0</v>
      </c>
      <c r="EJ397" s="192">
        <f t="shared" si="1498"/>
        <v>0</v>
      </c>
      <c r="EK397" s="192">
        <f t="shared" si="1499"/>
        <v>0</v>
      </c>
      <c r="EL397" s="192">
        <f t="shared" si="1500"/>
        <v>0</v>
      </c>
      <c r="EM397" s="192">
        <f t="shared" si="1501"/>
        <v>0</v>
      </c>
      <c r="EN397" s="192">
        <f t="shared" si="1502"/>
        <v>0</v>
      </c>
      <c r="EO397" s="192">
        <f t="shared" si="1503"/>
        <v>0</v>
      </c>
      <c r="EP397" s="192">
        <f t="shared" si="1504"/>
        <v>0</v>
      </c>
      <c r="EQ397" s="192">
        <f t="shared" si="1505"/>
        <v>0</v>
      </c>
      <c r="ER397" s="192">
        <f t="shared" si="1506"/>
        <v>0</v>
      </c>
      <c r="ES397" s="192">
        <f t="shared" si="1507"/>
        <v>0</v>
      </c>
      <c r="ET397" s="192">
        <f t="shared" si="1508"/>
        <v>0</v>
      </c>
      <c r="EU397" s="192">
        <f t="shared" si="1509"/>
        <v>0</v>
      </c>
      <c r="EV397" s="192">
        <f t="shared" si="1510"/>
        <v>0</v>
      </c>
      <c r="EW397" s="192">
        <f t="shared" si="1511"/>
        <v>0</v>
      </c>
      <c r="EX397" s="192">
        <f t="shared" si="1512"/>
        <v>0</v>
      </c>
      <c r="EY397" s="192">
        <f t="shared" si="1513"/>
        <v>0</v>
      </c>
      <c r="EZ397" s="192">
        <f t="shared" si="1514"/>
        <v>0</v>
      </c>
      <c r="FA397" s="192">
        <f t="shared" si="1515"/>
        <v>0</v>
      </c>
      <c r="FB397" s="192">
        <f t="shared" si="1516"/>
        <v>0</v>
      </c>
      <c r="FC397" s="192">
        <f t="shared" si="1517"/>
        <v>0</v>
      </c>
      <c r="FD397" s="192">
        <f t="shared" si="1518"/>
        <v>0</v>
      </c>
      <c r="FE397" s="192">
        <f t="shared" si="1519"/>
        <v>0</v>
      </c>
      <c r="FF397" s="192">
        <f t="shared" si="1520"/>
        <v>0</v>
      </c>
      <c r="FG397" s="192">
        <f t="shared" si="1521"/>
        <v>0</v>
      </c>
      <c r="FH397" s="192">
        <f t="shared" si="1522"/>
        <v>0</v>
      </c>
      <c r="FI397" s="192">
        <f t="shared" si="1523"/>
        <v>0</v>
      </c>
      <c r="FJ397" s="192">
        <f t="shared" si="1524"/>
        <v>0</v>
      </c>
      <c r="FK397" s="192">
        <f t="shared" si="1525"/>
        <v>0</v>
      </c>
      <c r="FL397" s="192">
        <f t="shared" si="1526"/>
        <v>0</v>
      </c>
      <c r="FM397" s="192">
        <f t="shared" si="1527"/>
        <v>0</v>
      </c>
      <c r="FN397" s="192">
        <f t="shared" si="1528"/>
        <v>0</v>
      </c>
      <c r="FO397" s="192">
        <f t="shared" si="1529"/>
        <v>0</v>
      </c>
      <c r="FP397" s="192">
        <f t="shared" si="1530"/>
        <v>0</v>
      </c>
      <c r="FQ397" s="192">
        <f t="shared" si="1531"/>
        <v>0</v>
      </c>
      <c r="FR397" s="192">
        <f t="shared" si="1532"/>
        <v>0</v>
      </c>
      <c r="FS397" s="192">
        <f t="shared" si="1533"/>
        <v>0</v>
      </c>
      <c r="FT397" s="192">
        <f t="shared" si="1534"/>
        <v>0</v>
      </c>
      <c r="FU397" s="192">
        <f t="shared" si="1535"/>
        <v>0</v>
      </c>
      <c r="FV397" s="192">
        <f t="shared" si="1536"/>
        <v>0</v>
      </c>
      <c r="FW397" s="192">
        <f t="shared" si="1537"/>
        <v>0</v>
      </c>
      <c r="FX397" s="192">
        <f t="shared" si="1538"/>
        <v>0</v>
      </c>
      <c r="FY397" s="192">
        <f t="shared" si="1539"/>
        <v>0</v>
      </c>
      <c r="FZ397" s="192">
        <f t="shared" si="1540"/>
        <v>0</v>
      </c>
      <c r="GA397" s="192">
        <f t="shared" si="1541"/>
        <v>0</v>
      </c>
      <c r="GB397" s="192">
        <f t="shared" si="1542"/>
        <v>0</v>
      </c>
      <c r="GC397" s="192">
        <f t="shared" si="1543"/>
        <v>0</v>
      </c>
      <c r="GD397" s="192">
        <f t="shared" si="1544"/>
        <v>0</v>
      </c>
      <c r="GE397" s="192">
        <f t="shared" si="1545"/>
        <v>0</v>
      </c>
      <c r="GF397" s="192">
        <f t="shared" si="1546"/>
        <v>0</v>
      </c>
      <c r="GG397" s="192">
        <f t="shared" si="1547"/>
        <v>0</v>
      </c>
      <c r="GH397" s="192">
        <f t="shared" si="1548"/>
        <v>0</v>
      </c>
      <c r="GI397" s="192">
        <f t="shared" si="1549"/>
        <v>0</v>
      </c>
      <c r="GJ397" s="192">
        <f t="shared" si="1550"/>
        <v>0</v>
      </c>
      <c r="GK397" s="192">
        <f t="shared" si="1551"/>
        <v>0</v>
      </c>
      <c r="GL397" s="192">
        <f t="shared" si="1552"/>
        <v>0</v>
      </c>
      <c r="GM397" s="192">
        <f t="shared" si="1553"/>
        <v>0</v>
      </c>
      <c r="GN397" s="192">
        <f t="shared" si="1554"/>
        <v>0</v>
      </c>
      <c r="GO397" s="192">
        <f t="shared" si="1555"/>
        <v>0</v>
      </c>
      <c r="GP397" s="192">
        <f t="shared" si="1556"/>
        <v>0</v>
      </c>
      <c r="GQ397" s="192">
        <f t="shared" si="1557"/>
        <v>0</v>
      </c>
      <c r="GR397" s="192">
        <f t="shared" si="1558"/>
        <v>0</v>
      </c>
      <c r="GS397" s="192">
        <f t="shared" si="1559"/>
        <v>0</v>
      </c>
      <c r="GT397" s="192">
        <f t="shared" si="1560"/>
        <v>0</v>
      </c>
      <c r="GU397" s="192">
        <f t="shared" si="1561"/>
        <v>0</v>
      </c>
      <c r="GV397" s="192">
        <f t="shared" si="1562"/>
        <v>0</v>
      </c>
      <c r="GW397" s="192">
        <f t="shared" si="1563"/>
        <v>0</v>
      </c>
      <c r="GX397" s="192">
        <f t="shared" si="1564"/>
        <v>0</v>
      </c>
      <c r="GY397" s="192">
        <f t="shared" si="1565"/>
        <v>0</v>
      </c>
      <c r="GZ397" s="192">
        <f t="shared" si="1566"/>
        <v>0</v>
      </c>
      <c r="HA397" s="192">
        <f t="shared" si="1567"/>
        <v>0</v>
      </c>
      <c r="HB397" s="192">
        <f t="shared" si="1568"/>
        <v>0</v>
      </c>
      <c r="HC397" s="192">
        <f t="shared" si="1569"/>
        <v>0</v>
      </c>
      <c r="HD397" s="192">
        <f t="shared" si="1570"/>
        <v>0</v>
      </c>
      <c r="HE397" s="192">
        <f t="shared" si="1571"/>
        <v>0</v>
      </c>
      <c r="HF397" s="192">
        <f t="shared" si="1572"/>
        <v>0</v>
      </c>
      <c r="HG397" s="192">
        <f t="shared" si="1573"/>
        <v>0</v>
      </c>
      <c r="HH397" s="192">
        <f t="shared" si="1574"/>
        <v>0</v>
      </c>
      <c r="HI397" s="192">
        <f t="shared" si="1575"/>
        <v>0</v>
      </c>
      <c r="HJ397" s="192">
        <f t="shared" si="1576"/>
        <v>0</v>
      </c>
      <c r="HK397" s="192">
        <f t="shared" si="1577"/>
        <v>0</v>
      </c>
      <c r="HL397" s="192">
        <f t="shared" si="1578"/>
        <v>0</v>
      </c>
      <c r="HM397" s="192">
        <f t="shared" si="1579"/>
        <v>0</v>
      </c>
      <c r="HN397" s="194">
        <f t="shared" si="1580"/>
        <v>0</v>
      </c>
      <c r="HO397" s="194">
        <f t="shared" si="1581"/>
        <v>0</v>
      </c>
      <c r="HP397" s="194">
        <f t="shared" si="1582"/>
        <v>0</v>
      </c>
      <c r="HQ397" s="194">
        <f t="shared" si="1583"/>
        <v>0</v>
      </c>
      <c r="HR397" s="194">
        <f t="shared" si="1584"/>
        <v>0</v>
      </c>
      <c r="HS397" s="195" t="str">
        <f t="shared" si="1381"/>
        <v/>
      </c>
      <c r="HT397" s="196">
        <f t="shared" si="1377"/>
        <v>0</v>
      </c>
      <c r="HU397" s="196">
        <f t="shared" si="1378"/>
        <v>0</v>
      </c>
      <c r="HV397" s="197" t="str">
        <f t="shared" si="1382"/>
        <v/>
      </c>
      <c r="HW397" s="197" t="str">
        <f t="shared" si="1585"/>
        <v/>
      </c>
      <c r="HX397" s="197" t="str">
        <f t="shared" si="1586"/>
        <v/>
      </c>
      <c r="HY397" s="195" t="str">
        <f t="shared" si="1383"/>
        <v/>
      </c>
      <c r="HZ397" s="30">
        <f t="shared" si="1379"/>
        <v>0</v>
      </c>
      <c r="IA397" s="198">
        <f t="shared" si="1384"/>
        <v>0</v>
      </c>
      <c r="IB397" s="195"/>
      <c r="IC397" s="195">
        <f t="shared" si="1587"/>
        <v>0</v>
      </c>
      <c r="ID397" s="195">
        <f t="shared" si="1385"/>
        <v>0</v>
      </c>
      <c r="IE397" s="195">
        <f t="shared" si="1588"/>
        <v>0</v>
      </c>
      <c r="IF397" s="195">
        <f t="shared" si="1386"/>
        <v>0</v>
      </c>
      <c r="IG397" s="307">
        <f t="shared" si="1387"/>
        <v>0</v>
      </c>
      <c r="IH397" s="307">
        <f t="shared" si="1388"/>
        <v>0</v>
      </c>
      <c r="II397" s="44">
        <f t="shared" si="1389"/>
        <v>0</v>
      </c>
      <c r="IJ397" s="44">
        <f t="shared" si="1589"/>
        <v>0</v>
      </c>
      <c r="IK397" s="44">
        <f t="shared" si="1590"/>
        <v>0</v>
      </c>
      <c r="IL397" s="44">
        <f t="shared" si="1591"/>
        <v>0</v>
      </c>
      <c r="IM397" s="44">
        <f t="shared" si="1592"/>
        <v>0</v>
      </c>
      <c r="IN397" s="44">
        <f t="shared" si="1593"/>
        <v>0</v>
      </c>
      <c r="IO397" s="44">
        <f t="shared" si="1594"/>
        <v>0</v>
      </c>
    </row>
    <row r="398" spans="1:249" ht="18" customHeight="1">
      <c r="A398" s="188">
        <v>392</v>
      </c>
      <c r="B398" s="326"/>
      <c r="C398" s="289"/>
      <c r="D398" s="199"/>
      <c r="E398" s="189"/>
      <c r="F398" s="189"/>
      <c r="G398" s="190"/>
      <c r="H398" s="190"/>
      <c r="I398" s="272"/>
      <c r="J398" s="207"/>
      <c r="K398" s="214" t="str">
        <f t="shared" si="1390"/>
        <v/>
      </c>
      <c r="L398" s="200" t="str">
        <f t="shared" si="1391"/>
        <v/>
      </c>
      <c r="M398" s="200" t="str">
        <f t="shared" si="1392"/>
        <v/>
      </c>
      <c r="N398" s="209" t="str">
        <f t="shared" si="1380"/>
        <v/>
      </c>
      <c r="O398" s="208" t="str">
        <f>IFERROR(IF(D398="","",IF(K398="","",IF(I398="","",IF(F398="F",VLOOKUP(K398,F!A:G,2,0),IF(F398="M",VLOOKUP(K398,M!A:G,2,0),""))))),0)</f>
        <v/>
      </c>
      <c r="P398" s="191" t="str">
        <f>IFERROR(IF(D398="","",IF(K398="","",IF(I398="","",IF(F398="F",VLOOKUP(K398,F!A:G,3,0),IF(F398="M",VLOOKUP(K398,M!A:G,3,0),""))))),0)</f>
        <v/>
      </c>
      <c r="Q398" s="191" t="str">
        <f>IFERROR(IF(D398="","",IF(K398="","",IF(I398="","",IF(F398="F",VLOOKUP(K398,F!A:G,4,0),IF(F398="M",VLOOKUP(K398,M!A:G,4,0),""))))),0)</f>
        <v/>
      </c>
      <c r="R398" s="191" t="str">
        <f>IFERROR(IF(D398="","",IF(K398="","",IF(I398="","",IF(F398="F",VLOOKUP(K398,F!A:G,5,0),IF(F398="M",VLOOKUP(K398,M!A:G,5,0),""))))),0)</f>
        <v/>
      </c>
      <c r="S398" s="191" t="str">
        <f>IFERROR(IF(D398="","",IF(K398="","",IF(I398="","",IF(F398="F",VLOOKUP(K398,F!A:G,6,0),IF(F398="M",VLOOKUP(K398,M!A:G,6,0),""))))),0)</f>
        <v/>
      </c>
      <c r="T398" s="191" t="str">
        <f>IFERROR(IF(D398="","",IF(K398="","",IF(I398="","",IF(F398="F",VLOOKUP(K398,F!A:G,7,0),IF(F398="M",VLOOKUP(K398,M!A:G,7,0),""))))),0)</f>
        <v/>
      </c>
      <c r="U398" s="191" t="str">
        <f>IFERROR(IF(D398="","",IF(K398="","",IF(J398="","",IF(F398="F",VLOOKUP(K398,F!A:M,8,0),IF(F398="M",VLOOKUP(K398,M!A:M,8,0),""))))),0)</f>
        <v/>
      </c>
      <c r="V398" s="191" t="str">
        <f>IFERROR(IF(D398="","",IF(K398="","",IF(J398="","",IF(F398="F",VLOOKUP(K398,F!A:M,9,0),IF(F398="M",VLOOKUP(K398,M!A:M,9,0),""))))),0)</f>
        <v/>
      </c>
      <c r="W398" s="191" t="str">
        <f>IFERROR(IF(D398="","",IF(K398="","",IF(J398="","",IF(F398="F",VLOOKUP(K398,F!A:M,10,0),IF(F398="M",VLOOKUP(K398,M!A:M,10,0),""))))),0)</f>
        <v/>
      </c>
      <c r="X398" s="191" t="str">
        <f>IFERROR(IF(D398="","",IF(K398="","",IF(J398="","",IF(F398="F",VLOOKUP(K398,F!A:M,11,0),IF(F398="M",VLOOKUP(K398,M!A:M,11,0),""))))),0)</f>
        <v/>
      </c>
      <c r="Y398" s="191" t="str">
        <f>IFERROR(IF(D398="","",IF(K398="","",IF(J398="","",IF(F398="F",VLOOKUP(K398,F!A:M,12,0),IF(F398="M",VLOOKUP(K398,M!A:M,12,0),""))))),0)</f>
        <v/>
      </c>
      <c r="Z398" s="191" t="str">
        <f>IFERROR(IF(D398="","",IF(K398="","",IF(J398="","",IF(F398="F",VLOOKUP(K398,F!A:M,13,0),IF(F398="M",VLOOKUP(K398,M!A:M,13,0),""))))),0)</f>
        <v/>
      </c>
      <c r="AA398" s="191" t="str">
        <f>IFERROR(IF(D398="","",IF(F398="","",IF(J398="","",IF(K398="","",IF(AND(K398&gt;23,K398&lt;=60),IF(F398="F",VLOOKUP(MROUND(HZ398,0.5),'F-Weight for Length'!K:S,2,0),VLOOKUP(MROUND(HZ398,0.5),'M-Weight for Length'!K:S,2,0)),IF(K398&gt;60,IF(F398="F",VLOOKUP(K398,'F-Weight for Length'!U:AC,2,0),VLOOKUP(K398,'M-Weight for Length'!U:AC,2,0)),IF(F398="F",VLOOKUP(MROUND(HZ398,0.5),'F-Weight for Length'!A:I,2,0),VLOOKUP(MROUND(HZ398,0.5),'M-Weight for Length'!A:I,2,0)))))))),0)</f>
        <v/>
      </c>
      <c r="AB398" s="191" t="str">
        <f>IFERROR(IF(D398="","",IF(F398="","",IF(J398="","",IF(K398="","",IF(AND(K398&gt;23,K398&lt;=60),IF(F398="F",VLOOKUP(MROUND(HZ398,0.5),'F-Weight for Length'!K:S,3,0),VLOOKUP(MROUND(HZ398,0.5),'M-Weight for Length'!K:S,3,0)),IF(K398&gt;60,IF(F398="F",VLOOKUP(K398,'F-Weight for Length'!U:AC,3,0),VLOOKUP(K398,'M-Weight for Length'!U:AC,3,0)),IF(F398="F",VLOOKUP(MROUND(HZ398,0.5),'F-Weight for Length'!A:I,3,0),VLOOKUP(MROUND(HZ398,0.5),'M-Weight for Length'!A:I,3,0)))))))),0)</f>
        <v/>
      </c>
      <c r="AC398" s="191" t="str">
        <f>IFERROR(IF(D398="","",IF(F398="","",IF(J398="","",IF(K398="","",IF(AND(K398&gt;23,K398&lt;=60),IF(F398="F",VLOOKUP(MROUND(HZ398,0.5),'F-Weight for Length'!K:S,4,0),VLOOKUP(MROUND(HZ398,0.5),'M-Weight for Length'!K:S,4,0)),IF(K398&gt;60,IF(F398="F",VLOOKUP(K398,'F-Weight for Length'!U:AC,4,0),VLOOKUP(K398,'M-Weight for Length'!U:AC,4,0)),IF(F398="F",VLOOKUP(MROUND(HZ398,0.5),'F-Weight for Length'!A:I,4,0),VLOOKUP(MROUND(HZ398,0.5),'M-Weight for Length'!A:I,4,0)))))))),0)</f>
        <v/>
      </c>
      <c r="AD398" s="191" t="str">
        <f>IFERROR(IF(D398="","",IF(F398="","",IF(J398="","",IF(K398="","",IF(AND(K398&gt;23,K398&lt;=60),IF(F398="F",VLOOKUP(MROUND(HZ398,0.5),'F-Weight for Length'!K:S,5,0),VLOOKUP(MROUND(HZ398,0.5),'M-Weight for Length'!K:S,5,0)),IF(K398&gt;60,IF(F398="F",VLOOKUP(K398,'F-Weight for Length'!U:AC,5,0),VLOOKUP(K398,'M-Weight for Length'!U:AC,5,0)),IF(F398="F",VLOOKUP(MROUND(HZ398,0.5),'F-Weight for Length'!A:I,5,0),VLOOKUP(MROUND(HZ398,0.5),'M-Weight for Length'!A:I,5,0)))))))),0)</f>
        <v/>
      </c>
      <c r="AE398" s="191" t="str">
        <f>IFERROR(IF(D398="","",IF(F398="","",IF(J398="","",IF(K398="","",IF(AND(K398&gt;23,K398&lt;=60),IF(F398="F",VLOOKUP(MROUND(HZ398,0.5),'F-Weight for Length'!K:S,6,0),VLOOKUP(MROUND(HZ398,0.5),'M-Weight for Length'!K:S,6,0)),IF(K398&gt;60,IF(F398="F",VLOOKUP(K398,'F-Weight for Length'!U:AC,6,0),VLOOKUP(K398,'M-Weight for Length'!U:AC,6,0)),IF(F398="F",VLOOKUP(MROUND(HZ398,0.5),'F-Weight for Length'!A:I,6,0),VLOOKUP(MROUND(HZ398,0.5),'M-Weight for Length'!A:I,6,0)))))))),0)</f>
        <v/>
      </c>
      <c r="AF398" s="191" t="str">
        <f>IFERROR(IF(D398="","",IF(F398="","",IF(J398="","",IF(K398="","",IF(AND(K398&gt;23,K398&lt;=60),IF(F398="F",VLOOKUP(MROUND(HZ398,0.5),'F-Weight for Length'!K:S,7,0),VLOOKUP(MROUND(HZ398,0.5),'M-Weight for Length'!K:S,7,0)),IF(K398&gt;60,IF(F398="F",VLOOKUP(K398,'F-Weight for Length'!U:AC,7,0),VLOOKUP(K398,'M-Weight for Length'!U:AC,7,0)),IF(F398="F",VLOOKUP(MROUND(HZ398,0.5),'F-Weight for Length'!A:I,7,0),VLOOKUP(MROUND(HZ398,0.5),'M-Weight for Length'!A:I,7,0)))))))),0)</f>
        <v/>
      </c>
      <c r="AG398" s="191" t="str">
        <f>IFERROR(IF(D398="","",IF(F398="","",IF(J398="","",IF(K398="","",IF(AND(K398&gt;23,K398&lt;=60),IF(F398="F",VLOOKUP(MROUND(HZ398,0.5),'F-Weight for Length'!K:S,8,0),VLOOKUP(MROUND(HZ398,0.5),'M-Weight for Length'!K:S,8,0)),IF(K398&gt;60,IF(F398="F",VLOOKUP(K398,'F-Weight for Length'!U:AC,8,0),VLOOKUP(K398,'M-Weight for Length'!U:AC,8,0)),IF(F398="F",VLOOKUP(MROUND(HZ398,0.5),'F-Weight for Length'!A:I,8,0),VLOOKUP(MROUND(HZ398,0.5),'M-Weight for Length'!A:I,8,0)))))))),0)</f>
        <v/>
      </c>
      <c r="AH398" s="191" t="str">
        <f>IFERROR(IF(D398="","",IF(F398="","",IF(J398="","",IF(K398="","",IF(AND(K398&gt;23,K398&lt;=60),IF(F398="F",VLOOKUP(MROUND(HZ398,0.5),'F-Weight for Length'!K:S,9,0),VLOOKUP(MROUND(HZ398,0.5),'M-Weight for Length'!K:S,9,0)),IF(K398&gt;60,IF(F398="F",VLOOKUP(K398,'F-Weight for Length'!U:AC,9,0),VLOOKUP(K398,'M-Weight for Length'!U:AC,9,0)),IF(F398="F",VLOOKUP(MROUND(HZ398,0.5),'F-Weight for Length'!A:I,9,0),VLOOKUP(MROUND(HZ398,0.5),'M-Weight for Length'!A:I,9,0)))))))),0)</f>
        <v/>
      </c>
      <c r="AI398" s="192">
        <f t="shared" si="1393"/>
        <v>0</v>
      </c>
      <c r="AJ398" s="192">
        <f t="shared" si="1394"/>
        <v>0</v>
      </c>
      <c r="AK398" s="192">
        <f t="shared" si="1395"/>
        <v>0</v>
      </c>
      <c r="AL398" s="192">
        <f t="shared" si="1396"/>
        <v>0</v>
      </c>
      <c r="AM398" s="192">
        <f t="shared" si="1397"/>
        <v>0</v>
      </c>
      <c r="AN398" s="192">
        <f t="shared" si="1398"/>
        <v>0</v>
      </c>
      <c r="AO398" s="192">
        <f t="shared" si="1399"/>
        <v>0</v>
      </c>
      <c r="AP398" s="192">
        <f t="shared" si="1400"/>
        <v>0</v>
      </c>
      <c r="AQ398" s="192">
        <f t="shared" si="1401"/>
        <v>0</v>
      </c>
      <c r="AR398" s="192">
        <f t="shared" si="1402"/>
        <v>0</v>
      </c>
      <c r="AS398" s="192">
        <f t="shared" si="1403"/>
        <v>0</v>
      </c>
      <c r="AT398" s="192">
        <f t="shared" si="1404"/>
        <v>0</v>
      </c>
      <c r="AU398" s="192">
        <f t="shared" si="1405"/>
        <v>0</v>
      </c>
      <c r="AV398" s="192">
        <f t="shared" si="1406"/>
        <v>0</v>
      </c>
      <c r="AW398" s="192">
        <f t="shared" si="1407"/>
        <v>0</v>
      </c>
      <c r="AX398" s="192">
        <f t="shared" si="1408"/>
        <v>0</v>
      </c>
      <c r="AY398" s="192">
        <f t="shared" si="1409"/>
        <v>0</v>
      </c>
      <c r="AZ398" s="192">
        <f t="shared" si="1410"/>
        <v>0</v>
      </c>
      <c r="BA398" s="192">
        <f t="shared" si="1411"/>
        <v>0</v>
      </c>
      <c r="BB398" s="192">
        <f t="shared" si="1412"/>
        <v>0</v>
      </c>
      <c r="BC398" s="192">
        <f t="shared" si="1413"/>
        <v>0</v>
      </c>
      <c r="BD398" s="192">
        <f t="shared" si="1414"/>
        <v>0</v>
      </c>
      <c r="BE398" s="192">
        <f t="shared" si="1415"/>
        <v>0</v>
      </c>
      <c r="BF398" s="192">
        <f t="shared" si="1416"/>
        <v>0</v>
      </c>
      <c r="BG398" s="192">
        <f t="shared" si="1417"/>
        <v>0</v>
      </c>
      <c r="BH398" s="192">
        <f t="shared" si="1418"/>
        <v>0</v>
      </c>
      <c r="BI398" s="192">
        <f t="shared" si="1419"/>
        <v>0</v>
      </c>
      <c r="BJ398" s="192">
        <f t="shared" si="1420"/>
        <v>0</v>
      </c>
      <c r="BK398" s="192">
        <f t="shared" si="1421"/>
        <v>0</v>
      </c>
      <c r="BL398" s="192">
        <f t="shared" si="1422"/>
        <v>0</v>
      </c>
      <c r="BM398" s="192">
        <f t="shared" si="1423"/>
        <v>0</v>
      </c>
      <c r="BN398" s="192">
        <f t="shared" si="1424"/>
        <v>0</v>
      </c>
      <c r="BO398" s="192">
        <f t="shared" si="1425"/>
        <v>0</v>
      </c>
      <c r="BP398" s="192">
        <f t="shared" si="1426"/>
        <v>0</v>
      </c>
      <c r="BQ398" s="192">
        <f t="shared" si="1427"/>
        <v>0</v>
      </c>
      <c r="BR398" s="192">
        <f t="shared" si="1428"/>
        <v>0</v>
      </c>
      <c r="BS398" s="192">
        <f t="shared" si="1429"/>
        <v>0</v>
      </c>
      <c r="BT398" s="192">
        <f t="shared" si="1430"/>
        <v>0</v>
      </c>
      <c r="BU398" s="192">
        <f t="shared" si="1431"/>
        <v>0</v>
      </c>
      <c r="BV398" s="192">
        <f t="shared" si="1432"/>
        <v>0</v>
      </c>
      <c r="BW398" s="192">
        <f t="shared" si="1433"/>
        <v>0</v>
      </c>
      <c r="BX398" s="192">
        <f t="shared" si="1434"/>
        <v>0</v>
      </c>
      <c r="BY398" s="192">
        <f t="shared" si="1435"/>
        <v>0</v>
      </c>
      <c r="BZ398" s="192">
        <f t="shared" si="1436"/>
        <v>0</v>
      </c>
      <c r="CA398" s="192">
        <f t="shared" si="1437"/>
        <v>0</v>
      </c>
      <c r="CB398" s="192">
        <f t="shared" si="1438"/>
        <v>0</v>
      </c>
      <c r="CC398" s="192">
        <f t="shared" si="1439"/>
        <v>0</v>
      </c>
      <c r="CD398" s="192">
        <f t="shared" si="1440"/>
        <v>0</v>
      </c>
      <c r="CE398" s="192">
        <f t="shared" si="1441"/>
        <v>0</v>
      </c>
      <c r="CF398" s="192">
        <f t="shared" si="1442"/>
        <v>0</v>
      </c>
      <c r="CG398" s="192">
        <f t="shared" si="1443"/>
        <v>0</v>
      </c>
      <c r="CH398" s="192">
        <f t="shared" si="1444"/>
        <v>0</v>
      </c>
      <c r="CI398" s="192">
        <f t="shared" si="1445"/>
        <v>0</v>
      </c>
      <c r="CJ398" s="192">
        <f t="shared" si="1446"/>
        <v>0</v>
      </c>
      <c r="CK398" s="192">
        <f t="shared" si="1447"/>
        <v>0</v>
      </c>
      <c r="CL398" s="192">
        <f t="shared" si="1448"/>
        <v>0</v>
      </c>
      <c r="CM398" s="192">
        <f t="shared" si="1449"/>
        <v>0</v>
      </c>
      <c r="CN398" s="192">
        <f t="shared" si="1450"/>
        <v>0</v>
      </c>
      <c r="CO398" s="192">
        <f t="shared" si="1451"/>
        <v>0</v>
      </c>
      <c r="CP398" s="192">
        <f t="shared" si="1452"/>
        <v>0</v>
      </c>
      <c r="CQ398" s="192">
        <f t="shared" si="1453"/>
        <v>0</v>
      </c>
      <c r="CR398" s="192">
        <f t="shared" si="1454"/>
        <v>0</v>
      </c>
      <c r="CS398" s="192">
        <f t="shared" si="1455"/>
        <v>0</v>
      </c>
      <c r="CT398" s="192">
        <f t="shared" si="1456"/>
        <v>0</v>
      </c>
      <c r="CU398" s="192">
        <f t="shared" si="1457"/>
        <v>0</v>
      </c>
      <c r="CV398" s="192">
        <f t="shared" si="1458"/>
        <v>0</v>
      </c>
      <c r="CW398" s="192">
        <f t="shared" si="1459"/>
        <v>0</v>
      </c>
      <c r="CX398" s="192">
        <f t="shared" si="1460"/>
        <v>0</v>
      </c>
      <c r="CY398" s="192">
        <f t="shared" si="1461"/>
        <v>0</v>
      </c>
      <c r="CZ398" s="192">
        <f t="shared" si="1462"/>
        <v>0</v>
      </c>
      <c r="DA398" s="192">
        <f t="shared" si="1463"/>
        <v>0</v>
      </c>
      <c r="DB398" s="192">
        <f t="shared" si="1464"/>
        <v>0</v>
      </c>
      <c r="DC398" s="192">
        <f t="shared" si="1465"/>
        <v>0</v>
      </c>
      <c r="DD398" s="192">
        <f t="shared" si="1466"/>
        <v>0</v>
      </c>
      <c r="DE398" s="192">
        <f t="shared" si="1467"/>
        <v>0</v>
      </c>
      <c r="DF398" s="192">
        <f t="shared" si="1468"/>
        <v>0</v>
      </c>
      <c r="DG398" s="192">
        <f t="shared" si="1469"/>
        <v>0</v>
      </c>
      <c r="DH398" s="192">
        <f t="shared" si="1470"/>
        <v>0</v>
      </c>
      <c r="DI398" s="192">
        <f t="shared" si="1471"/>
        <v>0</v>
      </c>
      <c r="DJ398" s="192">
        <f t="shared" si="1472"/>
        <v>0</v>
      </c>
      <c r="DK398" s="192">
        <f t="shared" si="1473"/>
        <v>0</v>
      </c>
      <c r="DL398" s="192">
        <f t="shared" si="1474"/>
        <v>0</v>
      </c>
      <c r="DM398" s="192">
        <f t="shared" si="1475"/>
        <v>0</v>
      </c>
      <c r="DN398" s="192">
        <f t="shared" si="1476"/>
        <v>0</v>
      </c>
      <c r="DO398" s="192">
        <f t="shared" si="1477"/>
        <v>0</v>
      </c>
      <c r="DP398" s="192">
        <f t="shared" si="1478"/>
        <v>0</v>
      </c>
      <c r="DQ398" s="192">
        <f t="shared" si="1479"/>
        <v>0</v>
      </c>
      <c r="DR398" s="192">
        <f t="shared" si="1480"/>
        <v>0</v>
      </c>
      <c r="DS398" s="192">
        <f t="shared" si="1481"/>
        <v>0</v>
      </c>
      <c r="DT398" s="192">
        <f t="shared" si="1482"/>
        <v>0</v>
      </c>
      <c r="DU398" s="192">
        <f t="shared" si="1483"/>
        <v>0</v>
      </c>
      <c r="DV398" s="193">
        <f t="shared" si="1484"/>
        <v>0</v>
      </c>
      <c r="DW398" s="193">
        <f t="shared" si="1485"/>
        <v>0</v>
      </c>
      <c r="DX398" s="193">
        <f t="shared" si="1486"/>
        <v>0</v>
      </c>
      <c r="DY398" s="193">
        <f t="shared" si="1487"/>
        <v>0</v>
      </c>
      <c r="DZ398" s="193">
        <f t="shared" si="1488"/>
        <v>0</v>
      </c>
      <c r="EA398" s="192">
        <f t="shared" si="1489"/>
        <v>0</v>
      </c>
      <c r="EB398" s="192">
        <f t="shared" si="1490"/>
        <v>0</v>
      </c>
      <c r="EC398" s="192">
        <f t="shared" si="1491"/>
        <v>0</v>
      </c>
      <c r="ED398" s="192">
        <f t="shared" si="1492"/>
        <v>0</v>
      </c>
      <c r="EE398" s="192">
        <f t="shared" si="1493"/>
        <v>0</v>
      </c>
      <c r="EF398" s="192">
        <f t="shared" si="1494"/>
        <v>0</v>
      </c>
      <c r="EG398" s="192">
        <f t="shared" si="1495"/>
        <v>0</v>
      </c>
      <c r="EH398" s="192">
        <f t="shared" si="1496"/>
        <v>0</v>
      </c>
      <c r="EI398" s="192">
        <f t="shared" si="1497"/>
        <v>0</v>
      </c>
      <c r="EJ398" s="192">
        <f t="shared" si="1498"/>
        <v>0</v>
      </c>
      <c r="EK398" s="192">
        <f t="shared" si="1499"/>
        <v>0</v>
      </c>
      <c r="EL398" s="192">
        <f t="shared" si="1500"/>
        <v>0</v>
      </c>
      <c r="EM398" s="192">
        <f t="shared" si="1501"/>
        <v>0</v>
      </c>
      <c r="EN398" s="192">
        <f t="shared" si="1502"/>
        <v>0</v>
      </c>
      <c r="EO398" s="192">
        <f t="shared" si="1503"/>
        <v>0</v>
      </c>
      <c r="EP398" s="192">
        <f t="shared" si="1504"/>
        <v>0</v>
      </c>
      <c r="EQ398" s="192">
        <f t="shared" si="1505"/>
        <v>0</v>
      </c>
      <c r="ER398" s="192">
        <f t="shared" si="1506"/>
        <v>0</v>
      </c>
      <c r="ES398" s="192">
        <f t="shared" si="1507"/>
        <v>0</v>
      </c>
      <c r="ET398" s="192">
        <f t="shared" si="1508"/>
        <v>0</v>
      </c>
      <c r="EU398" s="192">
        <f t="shared" si="1509"/>
        <v>0</v>
      </c>
      <c r="EV398" s="192">
        <f t="shared" si="1510"/>
        <v>0</v>
      </c>
      <c r="EW398" s="192">
        <f t="shared" si="1511"/>
        <v>0</v>
      </c>
      <c r="EX398" s="192">
        <f t="shared" si="1512"/>
        <v>0</v>
      </c>
      <c r="EY398" s="192">
        <f t="shared" si="1513"/>
        <v>0</v>
      </c>
      <c r="EZ398" s="192">
        <f t="shared" si="1514"/>
        <v>0</v>
      </c>
      <c r="FA398" s="192">
        <f t="shared" si="1515"/>
        <v>0</v>
      </c>
      <c r="FB398" s="192">
        <f t="shared" si="1516"/>
        <v>0</v>
      </c>
      <c r="FC398" s="192">
        <f t="shared" si="1517"/>
        <v>0</v>
      </c>
      <c r="FD398" s="192">
        <f t="shared" si="1518"/>
        <v>0</v>
      </c>
      <c r="FE398" s="192">
        <f t="shared" si="1519"/>
        <v>0</v>
      </c>
      <c r="FF398" s="192">
        <f t="shared" si="1520"/>
        <v>0</v>
      </c>
      <c r="FG398" s="192">
        <f t="shared" si="1521"/>
        <v>0</v>
      </c>
      <c r="FH398" s="192">
        <f t="shared" si="1522"/>
        <v>0</v>
      </c>
      <c r="FI398" s="192">
        <f t="shared" si="1523"/>
        <v>0</v>
      </c>
      <c r="FJ398" s="192">
        <f t="shared" si="1524"/>
        <v>0</v>
      </c>
      <c r="FK398" s="192">
        <f t="shared" si="1525"/>
        <v>0</v>
      </c>
      <c r="FL398" s="192">
        <f t="shared" si="1526"/>
        <v>0</v>
      </c>
      <c r="FM398" s="192">
        <f t="shared" si="1527"/>
        <v>0</v>
      </c>
      <c r="FN398" s="192">
        <f t="shared" si="1528"/>
        <v>0</v>
      </c>
      <c r="FO398" s="192">
        <f t="shared" si="1529"/>
        <v>0</v>
      </c>
      <c r="FP398" s="192">
        <f t="shared" si="1530"/>
        <v>0</v>
      </c>
      <c r="FQ398" s="192">
        <f t="shared" si="1531"/>
        <v>0</v>
      </c>
      <c r="FR398" s="192">
        <f t="shared" si="1532"/>
        <v>0</v>
      </c>
      <c r="FS398" s="192">
        <f t="shared" si="1533"/>
        <v>0</v>
      </c>
      <c r="FT398" s="192">
        <f t="shared" si="1534"/>
        <v>0</v>
      </c>
      <c r="FU398" s="192">
        <f t="shared" si="1535"/>
        <v>0</v>
      </c>
      <c r="FV398" s="192">
        <f t="shared" si="1536"/>
        <v>0</v>
      </c>
      <c r="FW398" s="192">
        <f t="shared" si="1537"/>
        <v>0</v>
      </c>
      <c r="FX398" s="192">
        <f t="shared" si="1538"/>
        <v>0</v>
      </c>
      <c r="FY398" s="192">
        <f t="shared" si="1539"/>
        <v>0</v>
      </c>
      <c r="FZ398" s="192">
        <f t="shared" si="1540"/>
        <v>0</v>
      </c>
      <c r="GA398" s="192">
        <f t="shared" si="1541"/>
        <v>0</v>
      </c>
      <c r="GB398" s="192">
        <f t="shared" si="1542"/>
        <v>0</v>
      </c>
      <c r="GC398" s="192">
        <f t="shared" si="1543"/>
        <v>0</v>
      </c>
      <c r="GD398" s="192">
        <f t="shared" si="1544"/>
        <v>0</v>
      </c>
      <c r="GE398" s="192">
        <f t="shared" si="1545"/>
        <v>0</v>
      </c>
      <c r="GF398" s="192">
        <f t="shared" si="1546"/>
        <v>0</v>
      </c>
      <c r="GG398" s="192">
        <f t="shared" si="1547"/>
        <v>0</v>
      </c>
      <c r="GH398" s="192">
        <f t="shared" si="1548"/>
        <v>0</v>
      </c>
      <c r="GI398" s="192">
        <f t="shared" si="1549"/>
        <v>0</v>
      </c>
      <c r="GJ398" s="192">
        <f t="shared" si="1550"/>
        <v>0</v>
      </c>
      <c r="GK398" s="192">
        <f t="shared" si="1551"/>
        <v>0</v>
      </c>
      <c r="GL398" s="192">
        <f t="shared" si="1552"/>
        <v>0</v>
      </c>
      <c r="GM398" s="192">
        <f t="shared" si="1553"/>
        <v>0</v>
      </c>
      <c r="GN398" s="192">
        <f t="shared" si="1554"/>
        <v>0</v>
      </c>
      <c r="GO398" s="192">
        <f t="shared" si="1555"/>
        <v>0</v>
      </c>
      <c r="GP398" s="192">
        <f t="shared" si="1556"/>
        <v>0</v>
      </c>
      <c r="GQ398" s="192">
        <f t="shared" si="1557"/>
        <v>0</v>
      </c>
      <c r="GR398" s="192">
        <f t="shared" si="1558"/>
        <v>0</v>
      </c>
      <c r="GS398" s="192">
        <f t="shared" si="1559"/>
        <v>0</v>
      </c>
      <c r="GT398" s="192">
        <f t="shared" si="1560"/>
        <v>0</v>
      </c>
      <c r="GU398" s="192">
        <f t="shared" si="1561"/>
        <v>0</v>
      </c>
      <c r="GV398" s="192">
        <f t="shared" si="1562"/>
        <v>0</v>
      </c>
      <c r="GW398" s="192">
        <f t="shared" si="1563"/>
        <v>0</v>
      </c>
      <c r="GX398" s="192">
        <f t="shared" si="1564"/>
        <v>0</v>
      </c>
      <c r="GY398" s="192">
        <f t="shared" si="1565"/>
        <v>0</v>
      </c>
      <c r="GZ398" s="192">
        <f t="shared" si="1566"/>
        <v>0</v>
      </c>
      <c r="HA398" s="192">
        <f t="shared" si="1567"/>
        <v>0</v>
      </c>
      <c r="HB398" s="192">
        <f t="shared" si="1568"/>
        <v>0</v>
      </c>
      <c r="HC398" s="192">
        <f t="shared" si="1569"/>
        <v>0</v>
      </c>
      <c r="HD398" s="192">
        <f t="shared" si="1570"/>
        <v>0</v>
      </c>
      <c r="HE398" s="192">
        <f t="shared" si="1571"/>
        <v>0</v>
      </c>
      <c r="HF398" s="192">
        <f t="shared" si="1572"/>
        <v>0</v>
      </c>
      <c r="HG398" s="192">
        <f t="shared" si="1573"/>
        <v>0</v>
      </c>
      <c r="HH398" s="192">
        <f t="shared" si="1574"/>
        <v>0</v>
      </c>
      <c r="HI398" s="192">
        <f t="shared" si="1575"/>
        <v>0</v>
      </c>
      <c r="HJ398" s="192">
        <f t="shared" si="1576"/>
        <v>0</v>
      </c>
      <c r="HK398" s="192">
        <f t="shared" si="1577"/>
        <v>0</v>
      </c>
      <c r="HL398" s="192">
        <f t="shared" si="1578"/>
        <v>0</v>
      </c>
      <c r="HM398" s="192">
        <f t="shared" si="1579"/>
        <v>0</v>
      </c>
      <c r="HN398" s="194">
        <f t="shared" si="1580"/>
        <v>0</v>
      </c>
      <c r="HO398" s="194">
        <f t="shared" si="1581"/>
        <v>0</v>
      </c>
      <c r="HP398" s="194">
        <f t="shared" si="1582"/>
        <v>0</v>
      </c>
      <c r="HQ398" s="194">
        <f t="shared" si="1583"/>
        <v>0</v>
      </c>
      <c r="HR398" s="194">
        <f t="shared" si="1584"/>
        <v>0</v>
      </c>
      <c r="HS398" s="195" t="str">
        <f t="shared" si="1381"/>
        <v/>
      </c>
      <c r="HT398" s="196">
        <f t="shared" si="1377"/>
        <v>0</v>
      </c>
      <c r="HU398" s="196">
        <f t="shared" si="1378"/>
        <v>0</v>
      </c>
      <c r="HV398" s="197" t="str">
        <f t="shared" si="1382"/>
        <v/>
      </c>
      <c r="HW398" s="197" t="str">
        <f t="shared" si="1585"/>
        <v/>
      </c>
      <c r="HX398" s="197" t="str">
        <f t="shared" si="1586"/>
        <v/>
      </c>
      <c r="HY398" s="195" t="str">
        <f t="shared" si="1383"/>
        <v/>
      </c>
      <c r="HZ398" s="30">
        <f t="shared" si="1379"/>
        <v>0</v>
      </c>
      <c r="IA398" s="198">
        <f t="shared" si="1384"/>
        <v>0</v>
      </c>
      <c r="IB398" s="195"/>
      <c r="IC398" s="195">
        <f t="shared" si="1587"/>
        <v>0</v>
      </c>
      <c r="ID398" s="195">
        <f t="shared" si="1385"/>
        <v>0</v>
      </c>
      <c r="IE398" s="195">
        <f t="shared" si="1588"/>
        <v>0</v>
      </c>
      <c r="IF398" s="195">
        <f t="shared" si="1386"/>
        <v>0</v>
      </c>
      <c r="IG398" s="307">
        <f t="shared" si="1387"/>
        <v>0</v>
      </c>
      <c r="IH398" s="307">
        <f t="shared" si="1388"/>
        <v>0</v>
      </c>
      <c r="II398" s="44">
        <f t="shared" si="1389"/>
        <v>0</v>
      </c>
      <c r="IJ398" s="44">
        <f t="shared" si="1589"/>
        <v>0</v>
      </c>
      <c r="IK398" s="44">
        <f t="shared" si="1590"/>
        <v>0</v>
      </c>
      <c r="IL398" s="44">
        <f t="shared" si="1591"/>
        <v>0</v>
      </c>
      <c r="IM398" s="44">
        <f t="shared" si="1592"/>
        <v>0</v>
      </c>
      <c r="IN398" s="44">
        <f t="shared" si="1593"/>
        <v>0</v>
      </c>
      <c r="IO398" s="44">
        <f t="shared" si="1594"/>
        <v>0</v>
      </c>
    </row>
    <row r="399" spans="1:249" ht="18" customHeight="1">
      <c r="A399" s="188">
        <v>393</v>
      </c>
      <c r="B399" s="326"/>
      <c r="C399" s="289"/>
      <c r="D399" s="199"/>
      <c r="E399" s="189"/>
      <c r="F399" s="189"/>
      <c r="G399" s="190"/>
      <c r="H399" s="190"/>
      <c r="I399" s="272"/>
      <c r="J399" s="207"/>
      <c r="K399" s="214" t="str">
        <f t="shared" si="1390"/>
        <v/>
      </c>
      <c r="L399" s="200" t="str">
        <f t="shared" si="1391"/>
        <v/>
      </c>
      <c r="M399" s="200" t="str">
        <f t="shared" si="1392"/>
        <v/>
      </c>
      <c r="N399" s="209" t="str">
        <f t="shared" si="1380"/>
        <v/>
      </c>
      <c r="O399" s="208" t="str">
        <f>IFERROR(IF(D399="","",IF(K399="","",IF(I399="","",IF(F399="F",VLOOKUP(K399,F!A:G,2,0),IF(F399="M",VLOOKUP(K399,M!A:G,2,0),""))))),0)</f>
        <v/>
      </c>
      <c r="P399" s="191" t="str">
        <f>IFERROR(IF(D399="","",IF(K399="","",IF(I399="","",IF(F399="F",VLOOKUP(K399,F!A:G,3,0),IF(F399="M",VLOOKUP(K399,M!A:G,3,0),""))))),0)</f>
        <v/>
      </c>
      <c r="Q399" s="191" t="str">
        <f>IFERROR(IF(D399="","",IF(K399="","",IF(I399="","",IF(F399="F",VLOOKUP(K399,F!A:G,4,0),IF(F399="M",VLOOKUP(K399,M!A:G,4,0),""))))),0)</f>
        <v/>
      </c>
      <c r="R399" s="191" t="str">
        <f>IFERROR(IF(D399="","",IF(K399="","",IF(I399="","",IF(F399="F",VLOOKUP(K399,F!A:G,5,0),IF(F399="M",VLOOKUP(K399,M!A:G,5,0),""))))),0)</f>
        <v/>
      </c>
      <c r="S399" s="191" t="str">
        <f>IFERROR(IF(D399="","",IF(K399="","",IF(I399="","",IF(F399="F",VLOOKUP(K399,F!A:G,6,0),IF(F399="M",VLOOKUP(K399,M!A:G,6,0),""))))),0)</f>
        <v/>
      </c>
      <c r="T399" s="191" t="str">
        <f>IFERROR(IF(D399="","",IF(K399="","",IF(I399="","",IF(F399="F",VLOOKUP(K399,F!A:G,7,0),IF(F399="M",VLOOKUP(K399,M!A:G,7,0),""))))),0)</f>
        <v/>
      </c>
      <c r="U399" s="191" t="str">
        <f>IFERROR(IF(D399="","",IF(K399="","",IF(J399="","",IF(F399="F",VLOOKUP(K399,F!A:M,8,0),IF(F399="M",VLOOKUP(K399,M!A:M,8,0),""))))),0)</f>
        <v/>
      </c>
      <c r="V399" s="191" t="str">
        <f>IFERROR(IF(D399="","",IF(K399="","",IF(J399="","",IF(F399="F",VLOOKUP(K399,F!A:M,9,0),IF(F399="M",VLOOKUP(K399,M!A:M,9,0),""))))),0)</f>
        <v/>
      </c>
      <c r="W399" s="191" t="str">
        <f>IFERROR(IF(D399="","",IF(K399="","",IF(J399="","",IF(F399="F",VLOOKUP(K399,F!A:M,10,0),IF(F399="M",VLOOKUP(K399,M!A:M,10,0),""))))),0)</f>
        <v/>
      </c>
      <c r="X399" s="191" t="str">
        <f>IFERROR(IF(D399="","",IF(K399="","",IF(J399="","",IF(F399="F",VLOOKUP(K399,F!A:M,11,0),IF(F399="M",VLOOKUP(K399,M!A:M,11,0),""))))),0)</f>
        <v/>
      </c>
      <c r="Y399" s="191" t="str">
        <f>IFERROR(IF(D399="","",IF(K399="","",IF(J399="","",IF(F399="F",VLOOKUP(K399,F!A:M,12,0),IF(F399="M",VLOOKUP(K399,M!A:M,12,0),""))))),0)</f>
        <v/>
      </c>
      <c r="Z399" s="191" t="str">
        <f>IFERROR(IF(D399="","",IF(K399="","",IF(J399="","",IF(F399="F",VLOOKUP(K399,F!A:M,13,0),IF(F399="M",VLOOKUP(K399,M!A:M,13,0),""))))),0)</f>
        <v/>
      </c>
      <c r="AA399" s="191" t="str">
        <f>IFERROR(IF(D399="","",IF(F399="","",IF(J399="","",IF(K399="","",IF(AND(K399&gt;23,K399&lt;=60),IF(F399="F",VLOOKUP(MROUND(HZ399,0.5),'F-Weight for Length'!K:S,2,0),VLOOKUP(MROUND(HZ399,0.5),'M-Weight for Length'!K:S,2,0)),IF(K399&gt;60,IF(F399="F",VLOOKUP(K399,'F-Weight for Length'!U:AC,2,0),VLOOKUP(K399,'M-Weight for Length'!U:AC,2,0)),IF(F399="F",VLOOKUP(MROUND(HZ399,0.5),'F-Weight for Length'!A:I,2,0),VLOOKUP(MROUND(HZ399,0.5),'M-Weight for Length'!A:I,2,0)))))))),0)</f>
        <v/>
      </c>
      <c r="AB399" s="191" t="str">
        <f>IFERROR(IF(D399="","",IF(F399="","",IF(J399="","",IF(K399="","",IF(AND(K399&gt;23,K399&lt;=60),IF(F399="F",VLOOKUP(MROUND(HZ399,0.5),'F-Weight for Length'!K:S,3,0),VLOOKUP(MROUND(HZ399,0.5),'M-Weight for Length'!K:S,3,0)),IF(K399&gt;60,IF(F399="F",VLOOKUP(K399,'F-Weight for Length'!U:AC,3,0),VLOOKUP(K399,'M-Weight for Length'!U:AC,3,0)),IF(F399="F",VLOOKUP(MROUND(HZ399,0.5),'F-Weight for Length'!A:I,3,0),VLOOKUP(MROUND(HZ399,0.5),'M-Weight for Length'!A:I,3,0)))))))),0)</f>
        <v/>
      </c>
      <c r="AC399" s="191" t="str">
        <f>IFERROR(IF(D399="","",IF(F399="","",IF(J399="","",IF(K399="","",IF(AND(K399&gt;23,K399&lt;=60),IF(F399="F",VLOOKUP(MROUND(HZ399,0.5),'F-Weight for Length'!K:S,4,0),VLOOKUP(MROUND(HZ399,0.5),'M-Weight for Length'!K:S,4,0)),IF(K399&gt;60,IF(F399="F",VLOOKUP(K399,'F-Weight for Length'!U:AC,4,0),VLOOKUP(K399,'M-Weight for Length'!U:AC,4,0)),IF(F399="F",VLOOKUP(MROUND(HZ399,0.5),'F-Weight for Length'!A:I,4,0),VLOOKUP(MROUND(HZ399,0.5),'M-Weight for Length'!A:I,4,0)))))))),0)</f>
        <v/>
      </c>
      <c r="AD399" s="191" t="str">
        <f>IFERROR(IF(D399="","",IF(F399="","",IF(J399="","",IF(K399="","",IF(AND(K399&gt;23,K399&lt;=60),IF(F399="F",VLOOKUP(MROUND(HZ399,0.5),'F-Weight for Length'!K:S,5,0),VLOOKUP(MROUND(HZ399,0.5),'M-Weight for Length'!K:S,5,0)),IF(K399&gt;60,IF(F399="F",VLOOKUP(K399,'F-Weight for Length'!U:AC,5,0),VLOOKUP(K399,'M-Weight for Length'!U:AC,5,0)),IF(F399="F",VLOOKUP(MROUND(HZ399,0.5),'F-Weight for Length'!A:I,5,0),VLOOKUP(MROUND(HZ399,0.5),'M-Weight for Length'!A:I,5,0)))))))),0)</f>
        <v/>
      </c>
      <c r="AE399" s="191" t="str">
        <f>IFERROR(IF(D399="","",IF(F399="","",IF(J399="","",IF(K399="","",IF(AND(K399&gt;23,K399&lt;=60),IF(F399="F",VLOOKUP(MROUND(HZ399,0.5),'F-Weight for Length'!K:S,6,0),VLOOKUP(MROUND(HZ399,0.5),'M-Weight for Length'!K:S,6,0)),IF(K399&gt;60,IF(F399="F",VLOOKUP(K399,'F-Weight for Length'!U:AC,6,0),VLOOKUP(K399,'M-Weight for Length'!U:AC,6,0)),IF(F399="F",VLOOKUP(MROUND(HZ399,0.5),'F-Weight for Length'!A:I,6,0),VLOOKUP(MROUND(HZ399,0.5),'M-Weight for Length'!A:I,6,0)))))))),0)</f>
        <v/>
      </c>
      <c r="AF399" s="191" t="str">
        <f>IFERROR(IF(D399="","",IF(F399="","",IF(J399="","",IF(K399="","",IF(AND(K399&gt;23,K399&lt;=60),IF(F399="F",VLOOKUP(MROUND(HZ399,0.5),'F-Weight for Length'!K:S,7,0),VLOOKUP(MROUND(HZ399,0.5),'M-Weight for Length'!K:S,7,0)),IF(K399&gt;60,IF(F399="F",VLOOKUP(K399,'F-Weight for Length'!U:AC,7,0),VLOOKUP(K399,'M-Weight for Length'!U:AC,7,0)),IF(F399="F",VLOOKUP(MROUND(HZ399,0.5),'F-Weight for Length'!A:I,7,0),VLOOKUP(MROUND(HZ399,0.5),'M-Weight for Length'!A:I,7,0)))))))),0)</f>
        <v/>
      </c>
      <c r="AG399" s="191" t="str">
        <f>IFERROR(IF(D399="","",IF(F399="","",IF(J399="","",IF(K399="","",IF(AND(K399&gt;23,K399&lt;=60),IF(F399="F",VLOOKUP(MROUND(HZ399,0.5),'F-Weight for Length'!K:S,8,0),VLOOKUP(MROUND(HZ399,0.5),'M-Weight for Length'!K:S,8,0)),IF(K399&gt;60,IF(F399="F",VLOOKUP(K399,'F-Weight for Length'!U:AC,8,0),VLOOKUP(K399,'M-Weight for Length'!U:AC,8,0)),IF(F399="F",VLOOKUP(MROUND(HZ399,0.5),'F-Weight for Length'!A:I,8,0),VLOOKUP(MROUND(HZ399,0.5),'M-Weight for Length'!A:I,8,0)))))))),0)</f>
        <v/>
      </c>
      <c r="AH399" s="191" t="str">
        <f>IFERROR(IF(D399="","",IF(F399="","",IF(J399="","",IF(K399="","",IF(AND(K399&gt;23,K399&lt;=60),IF(F399="F",VLOOKUP(MROUND(HZ399,0.5),'F-Weight for Length'!K:S,9,0),VLOOKUP(MROUND(HZ399,0.5),'M-Weight for Length'!K:S,9,0)),IF(K399&gt;60,IF(F399="F",VLOOKUP(K399,'F-Weight for Length'!U:AC,9,0),VLOOKUP(K399,'M-Weight for Length'!U:AC,9,0)),IF(F399="F",VLOOKUP(MROUND(HZ399,0.5),'F-Weight for Length'!A:I,9,0),VLOOKUP(MROUND(HZ399,0.5),'M-Weight for Length'!A:I,9,0)))))))),0)</f>
        <v/>
      </c>
      <c r="AI399" s="192">
        <f t="shared" si="1393"/>
        <v>0</v>
      </c>
      <c r="AJ399" s="192">
        <f t="shared" si="1394"/>
        <v>0</v>
      </c>
      <c r="AK399" s="192">
        <f t="shared" si="1395"/>
        <v>0</v>
      </c>
      <c r="AL399" s="192">
        <f t="shared" si="1396"/>
        <v>0</v>
      </c>
      <c r="AM399" s="192">
        <f t="shared" si="1397"/>
        <v>0</v>
      </c>
      <c r="AN399" s="192">
        <f t="shared" si="1398"/>
        <v>0</v>
      </c>
      <c r="AO399" s="192">
        <f t="shared" si="1399"/>
        <v>0</v>
      </c>
      <c r="AP399" s="192">
        <f t="shared" si="1400"/>
        <v>0</v>
      </c>
      <c r="AQ399" s="192">
        <f t="shared" si="1401"/>
        <v>0</v>
      </c>
      <c r="AR399" s="192">
        <f t="shared" si="1402"/>
        <v>0</v>
      </c>
      <c r="AS399" s="192">
        <f t="shared" si="1403"/>
        <v>0</v>
      </c>
      <c r="AT399" s="192">
        <f t="shared" si="1404"/>
        <v>0</v>
      </c>
      <c r="AU399" s="192">
        <f t="shared" si="1405"/>
        <v>0</v>
      </c>
      <c r="AV399" s="192">
        <f t="shared" si="1406"/>
        <v>0</v>
      </c>
      <c r="AW399" s="192">
        <f t="shared" si="1407"/>
        <v>0</v>
      </c>
      <c r="AX399" s="192">
        <f t="shared" si="1408"/>
        <v>0</v>
      </c>
      <c r="AY399" s="192">
        <f t="shared" si="1409"/>
        <v>0</v>
      </c>
      <c r="AZ399" s="192">
        <f t="shared" si="1410"/>
        <v>0</v>
      </c>
      <c r="BA399" s="192">
        <f t="shared" si="1411"/>
        <v>0</v>
      </c>
      <c r="BB399" s="192">
        <f t="shared" si="1412"/>
        <v>0</v>
      </c>
      <c r="BC399" s="192">
        <f t="shared" si="1413"/>
        <v>0</v>
      </c>
      <c r="BD399" s="192">
        <f t="shared" si="1414"/>
        <v>0</v>
      </c>
      <c r="BE399" s="192">
        <f t="shared" si="1415"/>
        <v>0</v>
      </c>
      <c r="BF399" s="192">
        <f t="shared" si="1416"/>
        <v>0</v>
      </c>
      <c r="BG399" s="192">
        <f t="shared" si="1417"/>
        <v>0</v>
      </c>
      <c r="BH399" s="192">
        <f t="shared" si="1418"/>
        <v>0</v>
      </c>
      <c r="BI399" s="192">
        <f t="shared" si="1419"/>
        <v>0</v>
      </c>
      <c r="BJ399" s="192">
        <f t="shared" si="1420"/>
        <v>0</v>
      </c>
      <c r="BK399" s="192">
        <f t="shared" si="1421"/>
        <v>0</v>
      </c>
      <c r="BL399" s="192">
        <f t="shared" si="1422"/>
        <v>0</v>
      </c>
      <c r="BM399" s="192">
        <f t="shared" si="1423"/>
        <v>0</v>
      </c>
      <c r="BN399" s="192">
        <f t="shared" si="1424"/>
        <v>0</v>
      </c>
      <c r="BO399" s="192">
        <f t="shared" si="1425"/>
        <v>0</v>
      </c>
      <c r="BP399" s="192">
        <f t="shared" si="1426"/>
        <v>0</v>
      </c>
      <c r="BQ399" s="192">
        <f t="shared" si="1427"/>
        <v>0</v>
      </c>
      <c r="BR399" s="192">
        <f t="shared" si="1428"/>
        <v>0</v>
      </c>
      <c r="BS399" s="192">
        <f t="shared" si="1429"/>
        <v>0</v>
      </c>
      <c r="BT399" s="192">
        <f t="shared" si="1430"/>
        <v>0</v>
      </c>
      <c r="BU399" s="192">
        <f t="shared" si="1431"/>
        <v>0</v>
      </c>
      <c r="BV399" s="192">
        <f t="shared" si="1432"/>
        <v>0</v>
      </c>
      <c r="BW399" s="192">
        <f t="shared" si="1433"/>
        <v>0</v>
      </c>
      <c r="BX399" s="192">
        <f t="shared" si="1434"/>
        <v>0</v>
      </c>
      <c r="BY399" s="192">
        <f t="shared" si="1435"/>
        <v>0</v>
      </c>
      <c r="BZ399" s="192">
        <f t="shared" si="1436"/>
        <v>0</v>
      </c>
      <c r="CA399" s="192">
        <f t="shared" si="1437"/>
        <v>0</v>
      </c>
      <c r="CB399" s="192">
        <f t="shared" si="1438"/>
        <v>0</v>
      </c>
      <c r="CC399" s="192">
        <f t="shared" si="1439"/>
        <v>0</v>
      </c>
      <c r="CD399" s="192">
        <f t="shared" si="1440"/>
        <v>0</v>
      </c>
      <c r="CE399" s="192">
        <f t="shared" si="1441"/>
        <v>0</v>
      </c>
      <c r="CF399" s="192">
        <f t="shared" si="1442"/>
        <v>0</v>
      </c>
      <c r="CG399" s="192">
        <f t="shared" si="1443"/>
        <v>0</v>
      </c>
      <c r="CH399" s="192">
        <f t="shared" si="1444"/>
        <v>0</v>
      </c>
      <c r="CI399" s="192">
        <f t="shared" si="1445"/>
        <v>0</v>
      </c>
      <c r="CJ399" s="192">
        <f t="shared" si="1446"/>
        <v>0</v>
      </c>
      <c r="CK399" s="192">
        <f t="shared" si="1447"/>
        <v>0</v>
      </c>
      <c r="CL399" s="192">
        <f t="shared" si="1448"/>
        <v>0</v>
      </c>
      <c r="CM399" s="192">
        <f t="shared" si="1449"/>
        <v>0</v>
      </c>
      <c r="CN399" s="192">
        <f t="shared" si="1450"/>
        <v>0</v>
      </c>
      <c r="CO399" s="192">
        <f t="shared" si="1451"/>
        <v>0</v>
      </c>
      <c r="CP399" s="192">
        <f t="shared" si="1452"/>
        <v>0</v>
      </c>
      <c r="CQ399" s="192">
        <f t="shared" si="1453"/>
        <v>0</v>
      </c>
      <c r="CR399" s="192">
        <f t="shared" si="1454"/>
        <v>0</v>
      </c>
      <c r="CS399" s="192">
        <f t="shared" si="1455"/>
        <v>0</v>
      </c>
      <c r="CT399" s="192">
        <f t="shared" si="1456"/>
        <v>0</v>
      </c>
      <c r="CU399" s="192">
        <f t="shared" si="1457"/>
        <v>0</v>
      </c>
      <c r="CV399" s="192">
        <f t="shared" si="1458"/>
        <v>0</v>
      </c>
      <c r="CW399" s="192">
        <f t="shared" si="1459"/>
        <v>0</v>
      </c>
      <c r="CX399" s="192">
        <f t="shared" si="1460"/>
        <v>0</v>
      </c>
      <c r="CY399" s="192">
        <f t="shared" si="1461"/>
        <v>0</v>
      </c>
      <c r="CZ399" s="192">
        <f t="shared" si="1462"/>
        <v>0</v>
      </c>
      <c r="DA399" s="192">
        <f t="shared" si="1463"/>
        <v>0</v>
      </c>
      <c r="DB399" s="192">
        <f t="shared" si="1464"/>
        <v>0</v>
      </c>
      <c r="DC399" s="192">
        <f t="shared" si="1465"/>
        <v>0</v>
      </c>
      <c r="DD399" s="192">
        <f t="shared" si="1466"/>
        <v>0</v>
      </c>
      <c r="DE399" s="192">
        <f t="shared" si="1467"/>
        <v>0</v>
      </c>
      <c r="DF399" s="192">
        <f t="shared" si="1468"/>
        <v>0</v>
      </c>
      <c r="DG399" s="192">
        <f t="shared" si="1469"/>
        <v>0</v>
      </c>
      <c r="DH399" s="192">
        <f t="shared" si="1470"/>
        <v>0</v>
      </c>
      <c r="DI399" s="192">
        <f t="shared" si="1471"/>
        <v>0</v>
      </c>
      <c r="DJ399" s="192">
        <f t="shared" si="1472"/>
        <v>0</v>
      </c>
      <c r="DK399" s="192">
        <f t="shared" si="1473"/>
        <v>0</v>
      </c>
      <c r="DL399" s="192">
        <f t="shared" si="1474"/>
        <v>0</v>
      </c>
      <c r="DM399" s="192">
        <f t="shared" si="1475"/>
        <v>0</v>
      </c>
      <c r="DN399" s="192">
        <f t="shared" si="1476"/>
        <v>0</v>
      </c>
      <c r="DO399" s="192">
        <f t="shared" si="1477"/>
        <v>0</v>
      </c>
      <c r="DP399" s="192">
        <f t="shared" si="1478"/>
        <v>0</v>
      </c>
      <c r="DQ399" s="192">
        <f t="shared" si="1479"/>
        <v>0</v>
      </c>
      <c r="DR399" s="192">
        <f t="shared" si="1480"/>
        <v>0</v>
      </c>
      <c r="DS399" s="192">
        <f t="shared" si="1481"/>
        <v>0</v>
      </c>
      <c r="DT399" s="192">
        <f t="shared" si="1482"/>
        <v>0</v>
      </c>
      <c r="DU399" s="192">
        <f t="shared" si="1483"/>
        <v>0</v>
      </c>
      <c r="DV399" s="193">
        <f t="shared" si="1484"/>
        <v>0</v>
      </c>
      <c r="DW399" s="193">
        <f t="shared" si="1485"/>
        <v>0</v>
      </c>
      <c r="DX399" s="193">
        <f t="shared" si="1486"/>
        <v>0</v>
      </c>
      <c r="DY399" s="193">
        <f t="shared" si="1487"/>
        <v>0</v>
      </c>
      <c r="DZ399" s="193">
        <f t="shared" si="1488"/>
        <v>0</v>
      </c>
      <c r="EA399" s="192">
        <f t="shared" si="1489"/>
        <v>0</v>
      </c>
      <c r="EB399" s="192">
        <f t="shared" si="1490"/>
        <v>0</v>
      </c>
      <c r="EC399" s="192">
        <f t="shared" si="1491"/>
        <v>0</v>
      </c>
      <c r="ED399" s="192">
        <f t="shared" si="1492"/>
        <v>0</v>
      </c>
      <c r="EE399" s="192">
        <f t="shared" si="1493"/>
        <v>0</v>
      </c>
      <c r="EF399" s="192">
        <f t="shared" si="1494"/>
        <v>0</v>
      </c>
      <c r="EG399" s="192">
        <f t="shared" si="1495"/>
        <v>0</v>
      </c>
      <c r="EH399" s="192">
        <f t="shared" si="1496"/>
        <v>0</v>
      </c>
      <c r="EI399" s="192">
        <f t="shared" si="1497"/>
        <v>0</v>
      </c>
      <c r="EJ399" s="192">
        <f t="shared" si="1498"/>
        <v>0</v>
      </c>
      <c r="EK399" s="192">
        <f t="shared" si="1499"/>
        <v>0</v>
      </c>
      <c r="EL399" s="192">
        <f t="shared" si="1500"/>
        <v>0</v>
      </c>
      <c r="EM399" s="192">
        <f t="shared" si="1501"/>
        <v>0</v>
      </c>
      <c r="EN399" s="192">
        <f t="shared" si="1502"/>
        <v>0</v>
      </c>
      <c r="EO399" s="192">
        <f t="shared" si="1503"/>
        <v>0</v>
      </c>
      <c r="EP399" s="192">
        <f t="shared" si="1504"/>
        <v>0</v>
      </c>
      <c r="EQ399" s="192">
        <f t="shared" si="1505"/>
        <v>0</v>
      </c>
      <c r="ER399" s="192">
        <f t="shared" si="1506"/>
        <v>0</v>
      </c>
      <c r="ES399" s="192">
        <f t="shared" si="1507"/>
        <v>0</v>
      </c>
      <c r="ET399" s="192">
        <f t="shared" si="1508"/>
        <v>0</v>
      </c>
      <c r="EU399" s="192">
        <f t="shared" si="1509"/>
        <v>0</v>
      </c>
      <c r="EV399" s="192">
        <f t="shared" si="1510"/>
        <v>0</v>
      </c>
      <c r="EW399" s="192">
        <f t="shared" si="1511"/>
        <v>0</v>
      </c>
      <c r="EX399" s="192">
        <f t="shared" si="1512"/>
        <v>0</v>
      </c>
      <c r="EY399" s="192">
        <f t="shared" si="1513"/>
        <v>0</v>
      </c>
      <c r="EZ399" s="192">
        <f t="shared" si="1514"/>
        <v>0</v>
      </c>
      <c r="FA399" s="192">
        <f t="shared" si="1515"/>
        <v>0</v>
      </c>
      <c r="FB399" s="192">
        <f t="shared" si="1516"/>
        <v>0</v>
      </c>
      <c r="FC399" s="192">
        <f t="shared" si="1517"/>
        <v>0</v>
      </c>
      <c r="FD399" s="192">
        <f t="shared" si="1518"/>
        <v>0</v>
      </c>
      <c r="FE399" s="192">
        <f t="shared" si="1519"/>
        <v>0</v>
      </c>
      <c r="FF399" s="192">
        <f t="shared" si="1520"/>
        <v>0</v>
      </c>
      <c r="FG399" s="192">
        <f t="shared" si="1521"/>
        <v>0</v>
      </c>
      <c r="FH399" s="192">
        <f t="shared" si="1522"/>
        <v>0</v>
      </c>
      <c r="FI399" s="192">
        <f t="shared" si="1523"/>
        <v>0</v>
      </c>
      <c r="FJ399" s="192">
        <f t="shared" si="1524"/>
        <v>0</v>
      </c>
      <c r="FK399" s="192">
        <f t="shared" si="1525"/>
        <v>0</v>
      </c>
      <c r="FL399" s="192">
        <f t="shared" si="1526"/>
        <v>0</v>
      </c>
      <c r="FM399" s="192">
        <f t="shared" si="1527"/>
        <v>0</v>
      </c>
      <c r="FN399" s="192">
        <f t="shared" si="1528"/>
        <v>0</v>
      </c>
      <c r="FO399" s="192">
        <f t="shared" si="1529"/>
        <v>0</v>
      </c>
      <c r="FP399" s="192">
        <f t="shared" si="1530"/>
        <v>0</v>
      </c>
      <c r="FQ399" s="192">
        <f t="shared" si="1531"/>
        <v>0</v>
      </c>
      <c r="FR399" s="192">
        <f t="shared" si="1532"/>
        <v>0</v>
      </c>
      <c r="FS399" s="192">
        <f t="shared" si="1533"/>
        <v>0</v>
      </c>
      <c r="FT399" s="192">
        <f t="shared" si="1534"/>
        <v>0</v>
      </c>
      <c r="FU399" s="192">
        <f t="shared" si="1535"/>
        <v>0</v>
      </c>
      <c r="FV399" s="192">
        <f t="shared" si="1536"/>
        <v>0</v>
      </c>
      <c r="FW399" s="192">
        <f t="shared" si="1537"/>
        <v>0</v>
      </c>
      <c r="FX399" s="192">
        <f t="shared" si="1538"/>
        <v>0</v>
      </c>
      <c r="FY399" s="192">
        <f t="shared" si="1539"/>
        <v>0</v>
      </c>
      <c r="FZ399" s="192">
        <f t="shared" si="1540"/>
        <v>0</v>
      </c>
      <c r="GA399" s="192">
        <f t="shared" si="1541"/>
        <v>0</v>
      </c>
      <c r="GB399" s="192">
        <f t="shared" si="1542"/>
        <v>0</v>
      </c>
      <c r="GC399" s="192">
        <f t="shared" si="1543"/>
        <v>0</v>
      </c>
      <c r="GD399" s="192">
        <f t="shared" si="1544"/>
        <v>0</v>
      </c>
      <c r="GE399" s="192">
        <f t="shared" si="1545"/>
        <v>0</v>
      </c>
      <c r="GF399" s="192">
        <f t="shared" si="1546"/>
        <v>0</v>
      </c>
      <c r="GG399" s="192">
        <f t="shared" si="1547"/>
        <v>0</v>
      </c>
      <c r="GH399" s="192">
        <f t="shared" si="1548"/>
        <v>0</v>
      </c>
      <c r="GI399" s="192">
        <f t="shared" si="1549"/>
        <v>0</v>
      </c>
      <c r="GJ399" s="192">
        <f t="shared" si="1550"/>
        <v>0</v>
      </c>
      <c r="GK399" s="192">
        <f t="shared" si="1551"/>
        <v>0</v>
      </c>
      <c r="GL399" s="192">
        <f t="shared" si="1552"/>
        <v>0</v>
      </c>
      <c r="GM399" s="192">
        <f t="shared" si="1553"/>
        <v>0</v>
      </c>
      <c r="GN399" s="192">
        <f t="shared" si="1554"/>
        <v>0</v>
      </c>
      <c r="GO399" s="192">
        <f t="shared" si="1555"/>
        <v>0</v>
      </c>
      <c r="GP399" s="192">
        <f t="shared" si="1556"/>
        <v>0</v>
      </c>
      <c r="GQ399" s="192">
        <f t="shared" si="1557"/>
        <v>0</v>
      </c>
      <c r="GR399" s="192">
        <f t="shared" si="1558"/>
        <v>0</v>
      </c>
      <c r="GS399" s="192">
        <f t="shared" si="1559"/>
        <v>0</v>
      </c>
      <c r="GT399" s="192">
        <f t="shared" si="1560"/>
        <v>0</v>
      </c>
      <c r="GU399" s="192">
        <f t="shared" si="1561"/>
        <v>0</v>
      </c>
      <c r="GV399" s="192">
        <f t="shared" si="1562"/>
        <v>0</v>
      </c>
      <c r="GW399" s="192">
        <f t="shared" si="1563"/>
        <v>0</v>
      </c>
      <c r="GX399" s="192">
        <f t="shared" si="1564"/>
        <v>0</v>
      </c>
      <c r="GY399" s="192">
        <f t="shared" si="1565"/>
        <v>0</v>
      </c>
      <c r="GZ399" s="192">
        <f t="shared" si="1566"/>
        <v>0</v>
      </c>
      <c r="HA399" s="192">
        <f t="shared" si="1567"/>
        <v>0</v>
      </c>
      <c r="HB399" s="192">
        <f t="shared" si="1568"/>
        <v>0</v>
      </c>
      <c r="HC399" s="192">
        <f t="shared" si="1569"/>
        <v>0</v>
      </c>
      <c r="HD399" s="192">
        <f t="shared" si="1570"/>
        <v>0</v>
      </c>
      <c r="HE399" s="192">
        <f t="shared" si="1571"/>
        <v>0</v>
      </c>
      <c r="HF399" s="192">
        <f t="shared" si="1572"/>
        <v>0</v>
      </c>
      <c r="HG399" s="192">
        <f t="shared" si="1573"/>
        <v>0</v>
      </c>
      <c r="HH399" s="192">
        <f t="shared" si="1574"/>
        <v>0</v>
      </c>
      <c r="HI399" s="192">
        <f t="shared" si="1575"/>
        <v>0</v>
      </c>
      <c r="HJ399" s="192">
        <f t="shared" si="1576"/>
        <v>0</v>
      </c>
      <c r="HK399" s="192">
        <f t="shared" si="1577"/>
        <v>0</v>
      </c>
      <c r="HL399" s="192">
        <f t="shared" si="1578"/>
        <v>0</v>
      </c>
      <c r="HM399" s="192">
        <f t="shared" si="1579"/>
        <v>0</v>
      </c>
      <c r="HN399" s="194">
        <f t="shared" si="1580"/>
        <v>0</v>
      </c>
      <c r="HO399" s="194">
        <f t="shared" si="1581"/>
        <v>0</v>
      </c>
      <c r="HP399" s="194">
        <f t="shared" si="1582"/>
        <v>0</v>
      </c>
      <c r="HQ399" s="194">
        <f t="shared" si="1583"/>
        <v>0</v>
      </c>
      <c r="HR399" s="194">
        <f t="shared" si="1584"/>
        <v>0</v>
      </c>
      <c r="HS399" s="195" t="str">
        <f t="shared" si="1381"/>
        <v/>
      </c>
      <c r="HT399" s="196">
        <f t="shared" si="1377"/>
        <v>0</v>
      </c>
      <c r="HU399" s="196">
        <f t="shared" si="1378"/>
        <v>0</v>
      </c>
      <c r="HV399" s="197" t="str">
        <f t="shared" si="1382"/>
        <v/>
      </c>
      <c r="HW399" s="197" t="str">
        <f t="shared" si="1585"/>
        <v/>
      </c>
      <c r="HX399" s="197" t="str">
        <f t="shared" si="1586"/>
        <v/>
      </c>
      <c r="HY399" s="195" t="str">
        <f t="shared" si="1383"/>
        <v/>
      </c>
      <c r="HZ399" s="30">
        <f t="shared" si="1379"/>
        <v>0</v>
      </c>
      <c r="IA399" s="198">
        <f t="shared" si="1384"/>
        <v>0</v>
      </c>
      <c r="IB399" s="195"/>
      <c r="IC399" s="195">
        <f t="shared" si="1587"/>
        <v>0</v>
      </c>
      <c r="ID399" s="195">
        <f t="shared" si="1385"/>
        <v>0</v>
      </c>
      <c r="IE399" s="195">
        <f t="shared" si="1588"/>
        <v>0</v>
      </c>
      <c r="IF399" s="195">
        <f t="shared" si="1386"/>
        <v>0</v>
      </c>
      <c r="IG399" s="307">
        <f t="shared" si="1387"/>
        <v>0</v>
      </c>
      <c r="IH399" s="307">
        <f t="shared" si="1388"/>
        <v>0</v>
      </c>
      <c r="II399" s="44">
        <f t="shared" si="1389"/>
        <v>0</v>
      </c>
      <c r="IJ399" s="44">
        <f t="shared" si="1589"/>
        <v>0</v>
      </c>
      <c r="IK399" s="44">
        <f t="shared" si="1590"/>
        <v>0</v>
      </c>
      <c r="IL399" s="44">
        <f t="shared" si="1591"/>
        <v>0</v>
      </c>
      <c r="IM399" s="44">
        <f t="shared" si="1592"/>
        <v>0</v>
      </c>
      <c r="IN399" s="44">
        <f t="shared" si="1593"/>
        <v>0</v>
      </c>
      <c r="IO399" s="44">
        <f t="shared" si="1594"/>
        <v>0</v>
      </c>
    </row>
    <row r="400" spans="1:249" ht="18" customHeight="1">
      <c r="A400" s="188">
        <v>394</v>
      </c>
      <c r="B400" s="326"/>
      <c r="C400" s="289"/>
      <c r="D400" s="199"/>
      <c r="E400" s="189"/>
      <c r="F400" s="189"/>
      <c r="G400" s="190"/>
      <c r="H400" s="190"/>
      <c r="I400" s="272"/>
      <c r="J400" s="207"/>
      <c r="K400" s="214" t="str">
        <f t="shared" si="1390"/>
        <v/>
      </c>
      <c r="L400" s="200" t="str">
        <f t="shared" si="1391"/>
        <v/>
      </c>
      <c r="M400" s="200" t="str">
        <f t="shared" si="1392"/>
        <v/>
      </c>
      <c r="N400" s="209" t="str">
        <f t="shared" si="1380"/>
        <v/>
      </c>
      <c r="O400" s="208" t="str">
        <f>IFERROR(IF(D400="","",IF(K400="","",IF(I400="","",IF(F400="F",VLOOKUP(K400,F!A:G,2,0),IF(F400="M",VLOOKUP(K400,M!A:G,2,0),""))))),0)</f>
        <v/>
      </c>
      <c r="P400" s="191" t="str">
        <f>IFERROR(IF(D400="","",IF(K400="","",IF(I400="","",IF(F400="F",VLOOKUP(K400,F!A:G,3,0),IF(F400="M",VLOOKUP(K400,M!A:G,3,0),""))))),0)</f>
        <v/>
      </c>
      <c r="Q400" s="191" t="str">
        <f>IFERROR(IF(D400="","",IF(K400="","",IF(I400="","",IF(F400="F",VLOOKUP(K400,F!A:G,4,0),IF(F400="M",VLOOKUP(K400,M!A:G,4,0),""))))),0)</f>
        <v/>
      </c>
      <c r="R400" s="191" t="str">
        <f>IFERROR(IF(D400="","",IF(K400="","",IF(I400="","",IF(F400="F",VLOOKUP(K400,F!A:G,5,0),IF(F400="M",VLOOKUP(K400,M!A:G,5,0),""))))),0)</f>
        <v/>
      </c>
      <c r="S400" s="191" t="str">
        <f>IFERROR(IF(D400="","",IF(K400="","",IF(I400="","",IF(F400="F",VLOOKUP(K400,F!A:G,6,0),IF(F400="M",VLOOKUP(K400,M!A:G,6,0),""))))),0)</f>
        <v/>
      </c>
      <c r="T400" s="191" t="str">
        <f>IFERROR(IF(D400="","",IF(K400="","",IF(I400="","",IF(F400="F",VLOOKUP(K400,F!A:G,7,0),IF(F400="M",VLOOKUP(K400,M!A:G,7,0),""))))),0)</f>
        <v/>
      </c>
      <c r="U400" s="191" t="str">
        <f>IFERROR(IF(D400="","",IF(K400="","",IF(J400="","",IF(F400="F",VLOOKUP(K400,F!A:M,8,0),IF(F400="M",VLOOKUP(K400,M!A:M,8,0),""))))),0)</f>
        <v/>
      </c>
      <c r="V400" s="191" t="str">
        <f>IFERROR(IF(D400="","",IF(K400="","",IF(J400="","",IF(F400="F",VLOOKUP(K400,F!A:M,9,0),IF(F400="M",VLOOKUP(K400,M!A:M,9,0),""))))),0)</f>
        <v/>
      </c>
      <c r="W400" s="191" t="str">
        <f>IFERROR(IF(D400="","",IF(K400="","",IF(J400="","",IF(F400="F",VLOOKUP(K400,F!A:M,10,0),IF(F400="M",VLOOKUP(K400,M!A:M,10,0),""))))),0)</f>
        <v/>
      </c>
      <c r="X400" s="191" t="str">
        <f>IFERROR(IF(D400="","",IF(K400="","",IF(J400="","",IF(F400="F",VLOOKUP(K400,F!A:M,11,0),IF(F400="M",VLOOKUP(K400,M!A:M,11,0),""))))),0)</f>
        <v/>
      </c>
      <c r="Y400" s="191" t="str">
        <f>IFERROR(IF(D400="","",IF(K400="","",IF(J400="","",IF(F400="F",VLOOKUP(K400,F!A:M,12,0),IF(F400="M",VLOOKUP(K400,M!A:M,12,0),""))))),0)</f>
        <v/>
      </c>
      <c r="Z400" s="191" t="str">
        <f>IFERROR(IF(D400="","",IF(K400="","",IF(J400="","",IF(F400="F",VLOOKUP(K400,F!A:M,13,0),IF(F400="M",VLOOKUP(K400,M!A:M,13,0),""))))),0)</f>
        <v/>
      </c>
      <c r="AA400" s="191" t="str">
        <f>IFERROR(IF(D400="","",IF(F400="","",IF(J400="","",IF(K400="","",IF(AND(K400&gt;23,K400&lt;=60),IF(F400="F",VLOOKUP(MROUND(HZ400,0.5),'F-Weight for Length'!K:S,2,0),VLOOKUP(MROUND(HZ400,0.5),'M-Weight for Length'!K:S,2,0)),IF(K400&gt;60,IF(F400="F",VLOOKUP(K400,'F-Weight for Length'!U:AC,2,0),VLOOKUP(K400,'M-Weight for Length'!U:AC,2,0)),IF(F400="F",VLOOKUP(MROUND(HZ400,0.5),'F-Weight for Length'!A:I,2,0),VLOOKUP(MROUND(HZ400,0.5),'M-Weight for Length'!A:I,2,0)))))))),0)</f>
        <v/>
      </c>
      <c r="AB400" s="191" t="str">
        <f>IFERROR(IF(D400="","",IF(F400="","",IF(J400="","",IF(K400="","",IF(AND(K400&gt;23,K400&lt;=60),IF(F400="F",VLOOKUP(MROUND(HZ400,0.5),'F-Weight for Length'!K:S,3,0),VLOOKUP(MROUND(HZ400,0.5),'M-Weight for Length'!K:S,3,0)),IF(K400&gt;60,IF(F400="F",VLOOKUP(K400,'F-Weight for Length'!U:AC,3,0),VLOOKUP(K400,'M-Weight for Length'!U:AC,3,0)),IF(F400="F",VLOOKUP(MROUND(HZ400,0.5),'F-Weight for Length'!A:I,3,0),VLOOKUP(MROUND(HZ400,0.5),'M-Weight for Length'!A:I,3,0)))))))),0)</f>
        <v/>
      </c>
      <c r="AC400" s="191" t="str">
        <f>IFERROR(IF(D400="","",IF(F400="","",IF(J400="","",IF(K400="","",IF(AND(K400&gt;23,K400&lt;=60),IF(F400="F",VLOOKUP(MROUND(HZ400,0.5),'F-Weight for Length'!K:S,4,0),VLOOKUP(MROUND(HZ400,0.5),'M-Weight for Length'!K:S,4,0)),IF(K400&gt;60,IF(F400="F",VLOOKUP(K400,'F-Weight for Length'!U:AC,4,0),VLOOKUP(K400,'M-Weight for Length'!U:AC,4,0)),IF(F400="F",VLOOKUP(MROUND(HZ400,0.5),'F-Weight for Length'!A:I,4,0),VLOOKUP(MROUND(HZ400,0.5),'M-Weight for Length'!A:I,4,0)))))))),0)</f>
        <v/>
      </c>
      <c r="AD400" s="191" t="str">
        <f>IFERROR(IF(D400="","",IF(F400="","",IF(J400="","",IF(K400="","",IF(AND(K400&gt;23,K400&lt;=60),IF(F400="F",VLOOKUP(MROUND(HZ400,0.5),'F-Weight for Length'!K:S,5,0),VLOOKUP(MROUND(HZ400,0.5),'M-Weight for Length'!K:S,5,0)),IF(K400&gt;60,IF(F400="F",VLOOKUP(K400,'F-Weight for Length'!U:AC,5,0),VLOOKUP(K400,'M-Weight for Length'!U:AC,5,0)),IF(F400="F",VLOOKUP(MROUND(HZ400,0.5),'F-Weight for Length'!A:I,5,0),VLOOKUP(MROUND(HZ400,0.5),'M-Weight for Length'!A:I,5,0)))))))),0)</f>
        <v/>
      </c>
      <c r="AE400" s="191" t="str">
        <f>IFERROR(IF(D400="","",IF(F400="","",IF(J400="","",IF(K400="","",IF(AND(K400&gt;23,K400&lt;=60),IF(F400="F",VLOOKUP(MROUND(HZ400,0.5),'F-Weight for Length'!K:S,6,0),VLOOKUP(MROUND(HZ400,0.5),'M-Weight for Length'!K:S,6,0)),IF(K400&gt;60,IF(F400="F",VLOOKUP(K400,'F-Weight for Length'!U:AC,6,0),VLOOKUP(K400,'M-Weight for Length'!U:AC,6,0)),IF(F400="F",VLOOKUP(MROUND(HZ400,0.5),'F-Weight for Length'!A:I,6,0),VLOOKUP(MROUND(HZ400,0.5),'M-Weight for Length'!A:I,6,0)))))))),0)</f>
        <v/>
      </c>
      <c r="AF400" s="191" t="str">
        <f>IFERROR(IF(D400="","",IF(F400="","",IF(J400="","",IF(K400="","",IF(AND(K400&gt;23,K400&lt;=60),IF(F400="F",VLOOKUP(MROUND(HZ400,0.5),'F-Weight for Length'!K:S,7,0),VLOOKUP(MROUND(HZ400,0.5),'M-Weight for Length'!K:S,7,0)),IF(K400&gt;60,IF(F400="F",VLOOKUP(K400,'F-Weight for Length'!U:AC,7,0),VLOOKUP(K400,'M-Weight for Length'!U:AC,7,0)),IF(F400="F",VLOOKUP(MROUND(HZ400,0.5),'F-Weight for Length'!A:I,7,0),VLOOKUP(MROUND(HZ400,0.5),'M-Weight for Length'!A:I,7,0)))))))),0)</f>
        <v/>
      </c>
      <c r="AG400" s="191" t="str">
        <f>IFERROR(IF(D400="","",IF(F400="","",IF(J400="","",IF(K400="","",IF(AND(K400&gt;23,K400&lt;=60),IF(F400="F",VLOOKUP(MROUND(HZ400,0.5),'F-Weight for Length'!K:S,8,0),VLOOKUP(MROUND(HZ400,0.5),'M-Weight for Length'!K:S,8,0)),IF(K400&gt;60,IF(F400="F",VLOOKUP(K400,'F-Weight for Length'!U:AC,8,0),VLOOKUP(K400,'M-Weight for Length'!U:AC,8,0)),IF(F400="F",VLOOKUP(MROUND(HZ400,0.5),'F-Weight for Length'!A:I,8,0),VLOOKUP(MROUND(HZ400,0.5),'M-Weight for Length'!A:I,8,0)))))))),0)</f>
        <v/>
      </c>
      <c r="AH400" s="191" t="str">
        <f>IFERROR(IF(D400="","",IF(F400="","",IF(J400="","",IF(K400="","",IF(AND(K400&gt;23,K400&lt;=60),IF(F400="F",VLOOKUP(MROUND(HZ400,0.5),'F-Weight for Length'!K:S,9,0),VLOOKUP(MROUND(HZ400,0.5),'M-Weight for Length'!K:S,9,0)),IF(K400&gt;60,IF(F400="F",VLOOKUP(K400,'F-Weight for Length'!U:AC,9,0),VLOOKUP(K400,'M-Weight for Length'!U:AC,9,0)),IF(F400="F",VLOOKUP(MROUND(HZ400,0.5),'F-Weight for Length'!A:I,9,0),VLOOKUP(MROUND(HZ400,0.5),'M-Weight for Length'!A:I,9,0)))))))),0)</f>
        <v/>
      </c>
      <c r="AI400" s="192">
        <f t="shared" si="1393"/>
        <v>0</v>
      </c>
      <c r="AJ400" s="192">
        <f t="shared" si="1394"/>
        <v>0</v>
      </c>
      <c r="AK400" s="192">
        <f t="shared" si="1395"/>
        <v>0</v>
      </c>
      <c r="AL400" s="192">
        <f t="shared" si="1396"/>
        <v>0</v>
      </c>
      <c r="AM400" s="192">
        <f t="shared" si="1397"/>
        <v>0</v>
      </c>
      <c r="AN400" s="192">
        <f t="shared" si="1398"/>
        <v>0</v>
      </c>
      <c r="AO400" s="192">
        <f t="shared" si="1399"/>
        <v>0</v>
      </c>
      <c r="AP400" s="192">
        <f t="shared" si="1400"/>
        <v>0</v>
      </c>
      <c r="AQ400" s="192">
        <f t="shared" si="1401"/>
        <v>0</v>
      </c>
      <c r="AR400" s="192">
        <f t="shared" si="1402"/>
        <v>0</v>
      </c>
      <c r="AS400" s="192">
        <f t="shared" si="1403"/>
        <v>0</v>
      </c>
      <c r="AT400" s="192">
        <f t="shared" si="1404"/>
        <v>0</v>
      </c>
      <c r="AU400" s="192">
        <f t="shared" si="1405"/>
        <v>0</v>
      </c>
      <c r="AV400" s="192">
        <f t="shared" si="1406"/>
        <v>0</v>
      </c>
      <c r="AW400" s="192">
        <f t="shared" si="1407"/>
        <v>0</v>
      </c>
      <c r="AX400" s="192">
        <f t="shared" si="1408"/>
        <v>0</v>
      </c>
      <c r="AY400" s="192">
        <f t="shared" si="1409"/>
        <v>0</v>
      </c>
      <c r="AZ400" s="192">
        <f t="shared" si="1410"/>
        <v>0</v>
      </c>
      <c r="BA400" s="192">
        <f t="shared" si="1411"/>
        <v>0</v>
      </c>
      <c r="BB400" s="192">
        <f t="shared" si="1412"/>
        <v>0</v>
      </c>
      <c r="BC400" s="192">
        <f t="shared" si="1413"/>
        <v>0</v>
      </c>
      <c r="BD400" s="192">
        <f t="shared" si="1414"/>
        <v>0</v>
      </c>
      <c r="BE400" s="192">
        <f t="shared" si="1415"/>
        <v>0</v>
      </c>
      <c r="BF400" s="192">
        <f t="shared" si="1416"/>
        <v>0</v>
      </c>
      <c r="BG400" s="192">
        <f t="shared" si="1417"/>
        <v>0</v>
      </c>
      <c r="BH400" s="192">
        <f t="shared" si="1418"/>
        <v>0</v>
      </c>
      <c r="BI400" s="192">
        <f t="shared" si="1419"/>
        <v>0</v>
      </c>
      <c r="BJ400" s="192">
        <f t="shared" si="1420"/>
        <v>0</v>
      </c>
      <c r="BK400" s="192">
        <f t="shared" si="1421"/>
        <v>0</v>
      </c>
      <c r="BL400" s="192">
        <f t="shared" si="1422"/>
        <v>0</v>
      </c>
      <c r="BM400" s="192">
        <f t="shared" si="1423"/>
        <v>0</v>
      </c>
      <c r="BN400" s="192">
        <f t="shared" si="1424"/>
        <v>0</v>
      </c>
      <c r="BO400" s="192">
        <f t="shared" si="1425"/>
        <v>0</v>
      </c>
      <c r="BP400" s="192">
        <f t="shared" si="1426"/>
        <v>0</v>
      </c>
      <c r="BQ400" s="192">
        <f t="shared" si="1427"/>
        <v>0</v>
      </c>
      <c r="BR400" s="192">
        <f t="shared" si="1428"/>
        <v>0</v>
      </c>
      <c r="BS400" s="192">
        <f t="shared" si="1429"/>
        <v>0</v>
      </c>
      <c r="BT400" s="192">
        <f t="shared" si="1430"/>
        <v>0</v>
      </c>
      <c r="BU400" s="192">
        <f t="shared" si="1431"/>
        <v>0</v>
      </c>
      <c r="BV400" s="192">
        <f t="shared" si="1432"/>
        <v>0</v>
      </c>
      <c r="BW400" s="192">
        <f t="shared" si="1433"/>
        <v>0</v>
      </c>
      <c r="BX400" s="192">
        <f t="shared" si="1434"/>
        <v>0</v>
      </c>
      <c r="BY400" s="192">
        <f t="shared" si="1435"/>
        <v>0</v>
      </c>
      <c r="BZ400" s="192">
        <f t="shared" si="1436"/>
        <v>0</v>
      </c>
      <c r="CA400" s="192">
        <f t="shared" si="1437"/>
        <v>0</v>
      </c>
      <c r="CB400" s="192">
        <f t="shared" si="1438"/>
        <v>0</v>
      </c>
      <c r="CC400" s="192">
        <f t="shared" si="1439"/>
        <v>0</v>
      </c>
      <c r="CD400" s="192">
        <f t="shared" si="1440"/>
        <v>0</v>
      </c>
      <c r="CE400" s="192">
        <f t="shared" si="1441"/>
        <v>0</v>
      </c>
      <c r="CF400" s="192">
        <f t="shared" si="1442"/>
        <v>0</v>
      </c>
      <c r="CG400" s="192">
        <f t="shared" si="1443"/>
        <v>0</v>
      </c>
      <c r="CH400" s="192">
        <f t="shared" si="1444"/>
        <v>0</v>
      </c>
      <c r="CI400" s="192">
        <f t="shared" si="1445"/>
        <v>0</v>
      </c>
      <c r="CJ400" s="192">
        <f t="shared" si="1446"/>
        <v>0</v>
      </c>
      <c r="CK400" s="192">
        <f t="shared" si="1447"/>
        <v>0</v>
      </c>
      <c r="CL400" s="192">
        <f t="shared" si="1448"/>
        <v>0</v>
      </c>
      <c r="CM400" s="192">
        <f t="shared" si="1449"/>
        <v>0</v>
      </c>
      <c r="CN400" s="192">
        <f t="shared" si="1450"/>
        <v>0</v>
      </c>
      <c r="CO400" s="192">
        <f t="shared" si="1451"/>
        <v>0</v>
      </c>
      <c r="CP400" s="192">
        <f t="shared" si="1452"/>
        <v>0</v>
      </c>
      <c r="CQ400" s="192">
        <f t="shared" si="1453"/>
        <v>0</v>
      </c>
      <c r="CR400" s="192">
        <f t="shared" si="1454"/>
        <v>0</v>
      </c>
      <c r="CS400" s="192">
        <f t="shared" si="1455"/>
        <v>0</v>
      </c>
      <c r="CT400" s="192">
        <f t="shared" si="1456"/>
        <v>0</v>
      </c>
      <c r="CU400" s="192">
        <f t="shared" si="1457"/>
        <v>0</v>
      </c>
      <c r="CV400" s="192">
        <f t="shared" si="1458"/>
        <v>0</v>
      </c>
      <c r="CW400" s="192">
        <f t="shared" si="1459"/>
        <v>0</v>
      </c>
      <c r="CX400" s="192">
        <f t="shared" si="1460"/>
        <v>0</v>
      </c>
      <c r="CY400" s="192">
        <f t="shared" si="1461"/>
        <v>0</v>
      </c>
      <c r="CZ400" s="192">
        <f t="shared" si="1462"/>
        <v>0</v>
      </c>
      <c r="DA400" s="192">
        <f t="shared" si="1463"/>
        <v>0</v>
      </c>
      <c r="DB400" s="192">
        <f t="shared" si="1464"/>
        <v>0</v>
      </c>
      <c r="DC400" s="192">
        <f t="shared" si="1465"/>
        <v>0</v>
      </c>
      <c r="DD400" s="192">
        <f t="shared" si="1466"/>
        <v>0</v>
      </c>
      <c r="DE400" s="192">
        <f t="shared" si="1467"/>
        <v>0</v>
      </c>
      <c r="DF400" s="192">
        <f t="shared" si="1468"/>
        <v>0</v>
      </c>
      <c r="DG400" s="192">
        <f t="shared" si="1469"/>
        <v>0</v>
      </c>
      <c r="DH400" s="192">
        <f t="shared" si="1470"/>
        <v>0</v>
      </c>
      <c r="DI400" s="192">
        <f t="shared" si="1471"/>
        <v>0</v>
      </c>
      <c r="DJ400" s="192">
        <f t="shared" si="1472"/>
        <v>0</v>
      </c>
      <c r="DK400" s="192">
        <f t="shared" si="1473"/>
        <v>0</v>
      </c>
      <c r="DL400" s="192">
        <f t="shared" si="1474"/>
        <v>0</v>
      </c>
      <c r="DM400" s="192">
        <f t="shared" si="1475"/>
        <v>0</v>
      </c>
      <c r="DN400" s="192">
        <f t="shared" si="1476"/>
        <v>0</v>
      </c>
      <c r="DO400" s="192">
        <f t="shared" si="1477"/>
        <v>0</v>
      </c>
      <c r="DP400" s="192">
        <f t="shared" si="1478"/>
        <v>0</v>
      </c>
      <c r="DQ400" s="192">
        <f t="shared" si="1479"/>
        <v>0</v>
      </c>
      <c r="DR400" s="192">
        <f t="shared" si="1480"/>
        <v>0</v>
      </c>
      <c r="DS400" s="192">
        <f t="shared" si="1481"/>
        <v>0</v>
      </c>
      <c r="DT400" s="192">
        <f t="shared" si="1482"/>
        <v>0</v>
      </c>
      <c r="DU400" s="192">
        <f t="shared" si="1483"/>
        <v>0</v>
      </c>
      <c r="DV400" s="193">
        <f t="shared" si="1484"/>
        <v>0</v>
      </c>
      <c r="DW400" s="193">
        <f t="shared" si="1485"/>
        <v>0</v>
      </c>
      <c r="DX400" s="193">
        <f t="shared" si="1486"/>
        <v>0</v>
      </c>
      <c r="DY400" s="193">
        <f t="shared" si="1487"/>
        <v>0</v>
      </c>
      <c r="DZ400" s="193">
        <f t="shared" si="1488"/>
        <v>0</v>
      </c>
      <c r="EA400" s="192">
        <f t="shared" si="1489"/>
        <v>0</v>
      </c>
      <c r="EB400" s="192">
        <f t="shared" si="1490"/>
        <v>0</v>
      </c>
      <c r="EC400" s="192">
        <f t="shared" si="1491"/>
        <v>0</v>
      </c>
      <c r="ED400" s="192">
        <f t="shared" si="1492"/>
        <v>0</v>
      </c>
      <c r="EE400" s="192">
        <f t="shared" si="1493"/>
        <v>0</v>
      </c>
      <c r="EF400" s="192">
        <f t="shared" si="1494"/>
        <v>0</v>
      </c>
      <c r="EG400" s="192">
        <f t="shared" si="1495"/>
        <v>0</v>
      </c>
      <c r="EH400" s="192">
        <f t="shared" si="1496"/>
        <v>0</v>
      </c>
      <c r="EI400" s="192">
        <f t="shared" si="1497"/>
        <v>0</v>
      </c>
      <c r="EJ400" s="192">
        <f t="shared" si="1498"/>
        <v>0</v>
      </c>
      <c r="EK400" s="192">
        <f t="shared" si="1499"/>
        <v>0</v>
      </c>
      <c r="EL400" s="192">
        <f t="shared" si="1500"/>
        <v>0</v>
      </c>
      <c r="EM400" s="192">
        <f t="shared" si="1501"/>
        <v>0</v>
      </c>
      <c r="EN400" s="192">
        <f t="shared" si="1502"/>
        <v>0</v>
      </c>
      <c r="EO400" s="192">
        <f t="shared" si="1503"/>
        <v>0</v>
      </c>
      <c r="EP400" s="192">
        <f t="shared" si="1504"/>
        <v>0</v>
      </c>
      <c r="EQ400" s="192">
        <f t="shared" si="1505"/>
        <v>0</v>
      </c>
      <c r="ER400" s="192">
        <f t="shared" si="1506"/>
        <v>0</v>
      </c>
      <c r="ES400" s="192">
        <f t="shared" si="1507"/>
        <v>0</v>
      </c>
      <c r="ET400" s="192">
        <f t="shared" si="1508"/>
        <v>0</v>
      </c>
      <c r="EU400" s="192">
        <f t="shared" si="1509"/>
        <v>0</v>
      </c>
      <c r="EV400" s="192">
        <f t="shared" si="1510"/>
        <v>0</v>
      </c>
      <c r="EW400" s="192">
        <f t="shared" si="1511"/>
        <v>0</v>
      </c>
      <c r="EX400" s="192">
        <f t="shared" si="1512"/>
        <v>0</v>
      </c>
      <c r="EY400" s="192">
        <f t="shared" si="1513"/>
        <v>0</v>
      </c>
      <c r="EZ400" s="192">
        <f t="shared" si="1514"/>
        <v>0</v>
      </c>
      <c r="FA400" s="192">
        <f t="shared" si="1515"/>
        <v>0</v>
      </c>
      <c r="FB400" s="192">
        <f t="shared" si="1516"/>
        <v>0</v>
      </c>
      <c r="FC400" s="192">
        <f t="shared" si="1517"/>
        <v>0</v>
      </c>
      <c r="FD400" s="192">
        <f t="shared" si="1518"/>
        <v>0</v>
      </c>
      <c r="FE400" s="192">
        <f t="shared" si="1519"/>
        <v>0</v>
      </c>
      <c r="FF400" s="192">
        <f t="shared" si="1520"/>
        <v>0</v>
      </c>
      <c r="FG400" s="192">
        <f t="shared" si="1521"/>
        <v>0</v>
      </c>
      <c r="FH400" s="192">
        <f t="shared" si="1522"/>
        <v>0</v>
      </c>
      <c r="FI400" s="192">
        <f t="shared" si="1523"/>
        <v>0</v>
      </c>
      <c r="FJ400" s="192">
        <f t="shared" si="1524"/>
        <v>0</v>
      </c>
      <c r="FK400" s="192">
        <f t="shared" si="1525"/>
        <v>0</v>
      </c>
      <c r="FL400" s="192">
        <f t="shared" si="1526"/>
        <v>0</v>
      </c>
      <c r="FM400" s="192">
        <f t="shared" si="1527"/>
        <v>0</v>
      </c>
      <c r="FN400" s="192">
        <f t="shared" si="1528"/>
        <v>0</v>
      </c>
      <c r="FO400" s="192">
        <f t="shared" si="1529"/>
        <v>0</v>
      </c>
      <c r="FP400" s="192">
        <f t="shared" si="1530"/>
        <v>0</v>
      </c>
      <c r="FQ400" s="192">
        <f t="shared" si="1531"/>
        <v>0</v>
      </c>
      <c r="FR400" s="192">
        <f t="shared" si="1532"/>
        <v>0</v>
      </c>
      <c r="FS400" s="192">
        <f t="shared" si="1533"/>
        <v>0</v>
      </c>
      <c r="FT400" s="192">
        <f t="shared" si="1534"/>
        <v>0</v>
      </c>
      <c r="FU400" s="192">
        <f t="shared" si="1535"/>
        <v>0</v>
      </c>
      <c r="FV400" s="192">
        <f t="shared" si="1536"/>
        <v>0</v>
      </c>
      <c r="FW400" s="192">
        <f t="shared" si="1537"/>
        <v>0</v>
      </c>
      <c r="FX400" s="192">
        <f t="shared" si="1538"/>
        <v>0</v>
      </c>
      <c r="FY400" s="192">
        <f t="shared" si="1539"/>
        <v>0</v>
      </c>
      <c r="FZ400" s="192">
        <f t="shared" si="1540"/>
        <v>0</v>
      </c>
      <c r="GA400" s="192">
        <f t="shared" si="1541"/>
        <v>0</v>
      </c>
      <c r="GB400" s="192">
        <f t="shared" si="1542"/>
        <v>0</v>
      </c>
      <c r="GC400" s="192">
        <f t="shared" si="1543"/>
        <v>0</v>
      </c>
      <c r="GD400" s="192">
        <f t="shared" si="1544"/>
        <v>0</v>
      </c>
      <c r="GE400" s="192">
        <f t="shared" si="1545"/>
        <v>0</v>
      </c>
      <c r="GF400" s="192">
        <f t="shared" si="1546"/>
        <v>0</v>
      </c>
      <c r="GG400" s="192">
        <f t="shared" si="1547"/>
        <v>0</v>
      </c>
      <c r="GH400" s="192">
        <f t="shared" si="1548"/>
        <v>0</v>
      </c>
      <c r="GI400" s="192">
        <f t="shared" si="1549"/>
        <v>0</v>
      </c>
      <c r="GJ400" s="192">
        <f t="shared" si="1550"/>
        <v>0</v>
      </c>
      <c r="GK400" s="192">
        <f t="shared" si="1551"/>
        <v>0</v>
      </c>
      <c r="GL400" s="192">
        <f t="shared" si="1552"/>
        <v>0</v>
      </c>
      <c r="GM400" s="192">
        <f t="shared" si="1553"/>
        <v>0</v>
      </c>
      <c r="GN400" s="192">
        <f t="shared" si="1554"/>
        <v>0</v>
      </c>
      <c r="GO400" s="192">
        <f t="shared" si="1555"/>
        <v>0</v>
      </c>
      <c r="GP400" s="192">
        <f t="shared" si="1556"/>
        <v>0</v>
      </c>
      <c r="GQ400" s="192">
        <f t="shared" si="1557"/>
        <v>0</v>
      </c>
      <c r="GR400" s="192">
        <f t="shared" si="1558"/>
        <v>0</v>
      </c>
      <c r="GS400" s="192">
        <f t="shared" si="1559"/>
        <v>0</v>
      </c>
      <c r="GT400" s="192">
        <f t="shared" si="1560"/>
        <v>0</v>
      </c>
      <c r="GU400" s="192">
        <f t="shared" si="1561"/>
        <v>0</v>
      </c>
      <c r="GV400" s="192">
        <f t="shared" si="1562"/>
        <v>0</v>
      </c>
      <c r="GW400" s="192">
        <f t="shared" si="1563"/>
        <v>0</v>
      </c>
      <c r="GX400" s="192">
        <f t="shared" si="1564"/>
        <v>0</v>
      </c>
      <c r="GY400" s="192">
        <f t="shared" si="1565"/>
        <v>0</v>
      </c>
      <c r="GZ400" s="192">
        <f t="shared" si="1566"/>
        <v>0</v>
      </c>
      <c r="HA400" s="192">
        <f t="shared" si="1567"/>
        <v>0</v>
      </c>
      <c r="HB400" s="192">
        <f t="shared" si="1568"/>
        <v>0</v>
      </c>
      <c r="HC400" s="192">
        <f t="shared" si="1569"/>
        <v>0</v>
      </c>
      <c r="HD400" s="192">
        <f t="shared" si="1570"/>
        <v>0</v>
      </c>
      <c r="HE400" s="192">
        <f t="shared" si="1571"/>
        <v>0</v>
      </c>
      <c r="HF400" s="192">
        <f t="shared" si="1572"/>
        <v>0</v>
      </c>
      <c r="HG400" s="192">
        <f t="shared" si="1573"/>
        <v>0</v>
      </c>
      <c r="HH400" s="192">
        <f t="shared" si="1574"/>
        <v>0</v>
      </c>
      <c r="HI400" s="192">
        <f t="shared" si="1575"/>
        <v>0</v>
      </c>
      <c r="HJ400" s="192">
        <f t="shared" si="1576"/>
        <v>0</v>
      </c>
      <c r="HK400" s="192">
        <f t="shared" si="1577"/>
        <v>0</v>
      </c>
      <c r="HL400" s="192">
        <f t="shared" si="1578"/>
        <v>0</v>
      </c>
      <c r="HM400" s="192">
        <f t="shared" si="1579"/>
        <v>0</v>
      </c>
      <c r="HN400" s="194">
        <f t="shared" si="1580"/>
        <v>0</v>
      </c>
      <c r="HO400" s="194">
        <f t="shared" si="1581"/>
        <v>0</v>
      </c>
      <c r="HP400" s="194">
        <f t="shared" si="1582"/>
        <v>0</v>
      </c>
      <c r="HQ400" s="194">
        <f t="shared" si="1583"/>
        <v>0</v>
      </c>
      <c r="HR400" s="194">
        <f t="shared" si="1584"/>
        <v>0</v>
      </c>
      <c r="HS400" s="195" t="str">
        <f t="shared" si="1381"/>
        <v/>
      </c>
      <c r="HT400" s="196">
        <f t="shared" si="1377"/>
        <v>0</v>
      </c>
      <c r="HU400" s="196">
        <f t="shared" si="1378"/>
        <v>0</v>
      </c>
      <c r="HV400" s="197" t="str">
        <f t="shared" si="1382"/>
        <v/>
      </c>
      <c r="HW400" s="197" t="str">
        <f t="shared" si="1585"/>
        <v/>
      </c>
      <c r="HX400" s="197" t="str">
        <f t="shared" si="1586"/>
        <v/>
      </c>
      <c r="HY400" s="195" t="str">
        <f t="shared" si="1383"/>
        <v/>
      </c>
      <c r="HZ400" s="30">
        <f t="shared" si="1379"/>
        <v>0</v>
      </c>
      <c r="IA400" s="198">
        <f t="shared" si="1384"/>
        <v>0</v>
      </c>
      <c r="IB400" s="195"/>
      <c r="IC400" s="195">
        <f t="shared" si="1587"/>
        <v>0</v>
      </c>
      <c r="ID400" s="195">
        <f t="shared" si="1385"/>
        <v>0</v>
      </c>
      <c r="IE400" s="195">
        <f t="shared" si="1588"/>
        <v>0</v>
      </c>
      <c r="IF400" s="195">
        <f t="shared" si="1386"/>
        <v>0</v>
      </c>
      <c r="IG400" s="307">
        <f t="shared" si="1387"/>
        <v>0</v>
      </c>
      <c r="IH400" s="307">
        <f t="shared" si="1388"/>
        <v>0</v>
      </c>
      <c r="II400" s="44">
        <f t="shared" si="1389"/>
        <v>0</v>
      </c>
      <c r="IJ400" s="44">
        <f t="shared" si="1589"/>
        <v>0</v>
      </c>
      <c r="IK400" s="44">
        <f t="shared" si="1590"/>
        <v>0</v>
      </c>
      <c r="IL400" s="44">
        <f t="shared" si="1591"/>
        <v>0</v>
      </c>
      <c r="IM400" s="44">
        <f t="shared" si="1592"/>
        <v>0</v>
      </c>
      <c r="IN400" s="44">
        <f t="shared" si="1593"/>
        <v>0</v>
      </c>
      <c r="IO400" s="44">
        <f t="shared" si="1594"/>
        <v>0</v>
      </c>
    </row>
    <row r="401" spans="1:249" ht="18" customHeight="1">
      <c r="A401" s="188">
        <v>395</v>
      </c>
      <c r="B401" s="326"/>
      <c r="C401" s="289"/>
      <c r="D401" s="199"/>
      <c r="E401" s="189"/>
      <c r="F401" s="189"/>
      <c r="G401" s="190"/>
      <c r="H401" s="190"/>
      <c r="I401" s="272"/>
      <c r="J401" s="207"/>
      <c r="K401" s="214" t="str">
        <f t="shared" si="1390"/>
        <v/>
      </c>
      <c r="L401" s="200" t="str">
        <f t="shared" si="1391"/>
        <v/>
      </c>
      <c r="M401" s="200" t="str">
        <f t="shared" si="1392"/>
        <v/>
      </c>
      <c r="N401" s="209" t="str">
        <f t="shared" si="1380"/>
        <v/>
      </c>
      <c r="O401" s="208" t="str">
        <f>IFERROR(IF(D401="","",IF(K401="","",IF(I401="","",IF(F401="F",VLOOKUP(K401,F!A:G,2,0),IF(F401="M",VLOOKUP(K401,M!A:G,2,0),""))))),0)</f>
        <v/>
      </c>
      <c r="P401" s="191" t="str">
        <f>IFERROR(IF(D401="","",IF(K401="","",IF(I401="","",IF(F401="F",VLOOKUP(K401,F!A:G,3,0),IF(F401="M",VLOOKUP(K401,M!A:G,3,0),""))))),0)</f>
        <v/>
      </c>
      <c r="Q401" s="191" t="str">
        <f>IFERROR(IF(D401="","",IF(K401="","",IF(I401="","",IF(F401="F",VLOOKUP(K401,F!A:G,4,0),IF(F401="M",VLOOKUP(K401,M!A:G,4,0),""))))),0)</f>
        <v/>
      </c>
      <c r="R401" s="191" t="str">
        <f>IFERROR(IF(D401="","",IF(K401="","",IF(I401="","",IF(F401="F",VLOOKUP(K401,F!A:G,5,0),IF(F401="M",VLOOKUP(K401,M!A:G,5,0),""))))),0)</f>
        <v/>
      </c>
      <c r="S401" s="191" t="str">
        <f>IFERROR(IF(D401="","",IF(K401="","",IF(I401="","",IF(F401="F",VLOOKUP(K401,F!A:G,6,0),IF(F401="M",VLOOKUP(K401,M!A:G,6,0),""))))),0)</f>
        <v/>
      </c>
      <c r="T401" s="191" t="str">
        <f>IFERROR(IF(D401="","",IF(K401="","",IF(I401="","",IF(F401="F",VLOOKUP(K401,F!A:G,7,0),IF(F401="M",VLOOKUP(K401,M!A:G,7,0),""))))),0)</f>
        <v/>
      </c>
      <c r="U401" s="191" t="str">
        <f>IFERROR(IF(D401="","",IF(K401="","",IF(J401="","",IF(F401="F",VLOOKUP(K401,F!A:M,8,0),IF(F401="M",VLOOKUP(K401,M!A:M,8,0),""))))),0)</f>
        <v/>
      </c>
      <c r="V401" s="191" t="str">
        <f>IFERROR(IF(D401="","",IF(K401="","",IF(J401="","",IF(F401="F",VLOOKUP(K401,F!A:M,9,0),IF(F401="M",VLOOKUP(K401,M!A:M,9,0),""))))),0)</f>
        <v/>
      </c>
      <c r="W401" s="191" t="str">
        <f>IFERROR(IF(D401="","",IF(K401="","",IF(J401="","",IF(F401="F",VLOOKUP(K401,F!A:M,10,0),IF(F401="M",VLOOKUP(K401,M!A:M,10,0),""))))),0)</f>
        <v/>
      </c>
      <c r="X401" s="191" t="str">
        <f>IFERROR(IF(D401="","",IF(K401="","",IF(J401="","",IF(F401="F",VLOOKUP(K401,F!A:M,11,0),IF(F401="M",VLOOKUP(K401,M!A:M,11,0),""))))),0)</f>
        <v/>
      </c>
      <c r="Y401" s="191" t="str">
        <f>IFERROR(IF(D401="","",IF(K401="","",IF(J401="","",IF(F401="F",VLOOKUP(K401,F!A:M,12,0),IF(F401="M",VLOOKUP(K401,M!A:M,12,0),""))))),0)</f>
        <v/>
      </c>
      <c r="Z401" s="191" t="str">
        <f>IFERROR(IF(D401="","",IF(K401="","",IF(J401="","",IF(F401="F",VLOOKUP(K401,F!A:M,13,0),IF(F401="M",VLOOKUP(K401,M!A:M,13,0),""))))),0)</f>
        <v/>
      </c>
      <c r="AA401" s="191" t="str">
        <f>IFERROR(IF(D401="","",IF(F401="","",IF(J401="","",IF(K401="","",IF(AND(K401&gt;23,K401&lt;=60),IF(F401="F",VLOOKUP(MROUND(HZ401,0.5),'F-Weight for Length'!K:S,2,0),VLOOKUP(MROUND(HZ401,0.5),'M-Weight for Length'!K:S,2,0)),IF(K401&gt;60,IF(F401="F",VLOOKUP(K401,'F-Weight for Length'!U:AC,2,0),VLOOKUP(K401,'M-Weight for Length'!U:AC,2,0)),IF(F401="F",VLOOKUP(MROUND(HZ401,0.5),'F-Weight for Length'!A:I,2,0),VLOOKUP(MROUND(HZ401,0.5),'M-Weight for Length'!A:I,2,0)))))))),0)</f>
        <v/>
      </c>
      <c r="AB401" s="191" t="str">
        <f>IFERROR(IF(D401="","",IF(F401="","",IF(J401="","",IF(K401="","",IF(AND(K401&gt;23,K401&lt;=60),IF(F401="F",VLOOKUP(MROUND(HZ401,0.5),'F-Weight for Length'!K:S,3,0),VLOOKUP(MROUND(HZ401,0.5),'M-Weight for Length'!K:S,3,0)),IF(K401&gt;60,IF(F401="F",VLOOKUP(K401,'F-Weight for Length'!U:AC,3,0),VLOOKUP(K401,'M-Weight for Length'!U:AC,3,0)),IF(F401="F",VLOOKUP(MROUND(HZ401,0.5),'F-Weight for Length'!A:I,3,0),VLOOKUP(MROUND(HZ401,0.5),'M-Weight for Length'!A:I,3,0)))))))),0)</f>
        <v/>
      </c>
      <c r="AC401" s="191" t="str">
        <f>IFERROR(IF(D401="","",IF(F401="","",IF(J401="","",IF(K401="","",IF(AND(K401&gt;23,K401&lt;=60),IF(F401="F",VLOOKUP(MROUND(HZ401,0.5),'F-Weight for Length'!K:S,4,0),VLOOKUP(MROUND(HZ401,0.5),'M-Weight for Length'!K:S,4,0)),IF(K401&gt;60,IF(F401="F",VLOOKUP(K401,'F-Weight for Length'!U:AC,4,0),VLOOKUP(K401,'M-Weight for Length'!U:AC,4,0)),IF(F401="F",VLOOKUP(MROUND(HZ401,0.5),'F-Weight for Length'!A:I,4,0),VLOOKUP(MROUND(HZ401,0.5),'M-Weight for Length'!A:I,4,0)))))))),0)</f>
        <v/>
      </c>
      <c r="AD401" s="191" t="str">
        <f>IFERROR(IF(D401="","",IF(F401="","",IF(J401="","",IF(K401="","",IF(AND(K401&gt;23,K401&lt;=60),IF(F401="F",VLOOKUP(MROUND(HZ401,0.5),'F-Weight for Length'!K:S,5,0),VLOOKUP(MROUND(HZ401,0.5),'M-Weight for Length'!K:S,5,0)),IF(K401&gt;60,IF(F401="F",VLOOKUP(K401,'F-Weight for Length'!U:AC,5,0),VLOOKUP(K401,'M-Weight for Length'!U:AC,5,0)),IF(F401="F",VLOOKUP(MROUND(HZ401,0.5),'F-Weight for Length'!A:I,5,0),VLOOKUP(MROUND(HZ401,0.5),'M-Weight for Length'!A:I,5,0)))))))),0)</f>
        <v/>
      </c>
      <c r="AE401" s="191" t="str">
        <f>IFERROR(IF(D401="","",IF(F401="","",IF(J401="","",IF(K401="","",IF(AND(K401&gt;23,K401&lt;=60),IF(F401="F",VLOOKUP(MROUND(HZ401,0.5),'F-Weight for Length'!K:S,6,0),VLOOKUP(MROUND(HZ401,0.5),'M-Weight for Length'!K:S,6,0)),IF(K401&gt;60,IF(F401="F",VLOOKUP(K401,'F-Weight for Length'!U:AC,6,0),VLOOKUP(K401,'M-Weight for Length'!U:AC,6,0)),IF(F401="F",VLOOKUP(MROUND(HZ401,0.5),'F-Weight for Length'!A:I,6,0),VLOOKUP(MROUND(HZ401,0.5),'M-Weight for Length'!A:I,6,0)))))))),0)</f>
        <v/>
      </c>
      <c r="AF401" s="191" t="str">
        <f>IFERROR(IF(D401="","",IF(F401="","",IF(J401="","",IF(K401="","",IF(AND(K401&gt;23,K401&lt;=60),IF(F401="F",VLOOKUP(MROUND(HZ401,0.5),'F-Weight for Length'!K:S,7,0),VLOOKUP(MROUND(HZ401,0.5),'M-Weight for Length'!K:S,7,0)),IF(K401&gt;60,IF(F401="F",VLOOKUP(K401,'F-Weight for Length'!U:AC,7,0),VLOOKUP(K401,'M-Weight for Length'!U:AC,7,0)),IF(F401="F",VLOOKUP(MROUND(HZ401,0.5),'F-Weight for Length'!A:I,7,0),VLOOKUP(MROUND(HZ401,0.5),'M-Weight for Length'!A:I,7,0)))))))),0)</f>
        <v/>
      </c>
      <c r="AG401" s="191" t="str">
        <f>IFERROR(IF(D401="","",IF(F401="","",IF(J401="","",IF(K401="","",IF(AND(K401&gt;23,K401&lt;=60),IF(F401="F",VLOOKUP(MROUND(HZ401,0.5),'F-Weight for Length'!K:S,8,0),VLOOKUP(MROUND(HZ401,0.5),'M-Weight for Length'!K:S,8,0)),IF(K401&gt;60,IF(F401="F",VLOOKUP(K401,'F-Weight for Length'!U:AC,8,0),VLOOKUP(K401,'M-Weight for Length'!U:AC,8,0)),IF(F401="F",VLOOKUP(MROUND(HZ401,0.5),'F-Weight for Length'!A:I,8,0),VLOOKUP(MROUND(HZ401,0.5),'M-Weight for Length'!A:I,8,0)))))))),0)</f>
        <v/>
      </c>
      <c r="AH401" s="191" t="str">
        <f>IFERROR(IF(D401="","",IF(F401="","",IF(J401="","",IF(K401="","",IF(AND(K401&gt;23,K401&lt;=60),IF(F401="F",VLOOKUP(MROUND(HZ401,0.5),'F-Weight for Length'!K:S,9,0),VLOOKUP(MROUND(HZ401,0.5),'M-Weight for Length'!K:S,9,0)),IF(K401&gt;60,IF(F401="F",VLOOKUP(K401,'F-Weight for Length'!U:AC,9,0),VLOOKUP(K401,'M-Weight for Length'!U:AC,9,0)),IF(F401="F",VLOOKUP(MROUND(HZ401,0.5),'F-Weight for Length'!A:I,9,0),VLOOKUP(MROUND(HZ401,0.5),'M-Weight for Length'!A:I,9,0)))))))),0)</f>
        <v/>
      </c>
      <c r="AI401" s="192">
        <f t="shared" si="1393"/>
        <v>0</v>
      </c>
      <c r="AJ401" s="192">
        <f t="shared" si="1394"/>
        <v>0</v>
      </c>
      <c r="AK401" s="192">
        <f t="shared" si="1395"/>
        <v>0</v>
      </c>
      <c r="AL401" s="192">
        <f t="shared" si="1396"/>
        <v>0</v>
      </c>
      <c r="AM401" s="192">
        <f t="shared" si="1397"/>
        <v>0</v>
      </c>
      <c r="AN401" s="192">
        <f t="shared" si="1398"/>
        <v>0</v>
      </c>
      <c r="AO401" s="192">
        <f t="shared" si="1399"/>
        <v>0</v>
      </c>
      <c r="AP401" s="192">
        <f t="shared" si="1400"/>
        <v>0</v>
      </c>
      <c r="AQ401" s="192">
        <f t="shared" si="1401"/>
        <v>0</v>
      </c>
      <c r="AR401" s="192">
        <f t="shared" si="1402"/>
        <v>0</v>
      </c>
      <c r="AS401" s="192">
        <f t="shared" si="1403"/>
        <v>0</v>
      </c>
      <c r="AT401" s="192">
        <f t="shared" si="1404"/>
        <v>0</v>
      </c>
      <c r="AU401" s="192">
        <f t="shared" si="1405"/>
        <v>0</v>
      </c>
      <c r="AV401" s="192">
        <f t="shared" si="1406"/>
        <v>0</v>
      </c>
      <c r="AW401" s="192">
        <f t="shared" si="1407"/>
        <v>0</v>
      </c>
      <c r="AX401" s="192">
        <f t="shared" si="1408"/>
        <v>0</v>
      </c>
      <c r="AY401" s="192">
        <f t="shared" si="1409"/>
        <v>0</v>
      </c>
      <c r="AZ401" s="192">
        <f t="shared" si="1410"/>
        <v>0</v>
      </c>
      <c r="BA401" s="192">
        <f t="shared" si="1411"/>
        <v>0</v>
      </c>
      <c r="BB401" s="192">
        <f t="shared" si="1412"/>
        <v>0</v>
      </c>
      <c r="BC401" s="192">
        <f t="shared" si="1413"/>
        <v>0</v>
      </c>
      <c r="BD401" s="192">
        <f t="shared" si="1414"/>
        <v>0</v>
      </c>
      <c r="BE401" s="192">
        <f t="shared" si="1415"/>
        <v>0</v>
      </c>
      <c r="BF401" s="192">
        <f t="shared" si="1416"/>
        <v>0</v>
      </c>
      <c r="BG401" s="192">
        <f t="shared" si="1417"/>
        <v>0</v>
      </c>
      <c r="BH401" s="192">
        <f t="shared" si="1418"/>
        <v>0</v>
      </c>
      <c r="BI401" s="192">
        <f t="shared" si="1419"/>
        <v>0</v>
      </c>
      <c r="BJ401" s="192">
        <f t="shared" si="1420"/>
        <v>0</v>
      </c>
      <c r="BK401" s="192">
        <f t="shared" si="1421"/>
        <v>0</v>
      </c>
      <c r="BL401" s="192">
        <f t="shared" si="1422"/>
        <v>0</v>
      </c>
      <c r="BM401" s="192">
        <f t="shared" si="1423"/>
        <v>0</v>
      </c>
      <c r="BN401" s="192">
        <f t="shared" si="1424"/>
        <v>0</v>
      </c>
      <c r="BO401" s="192">
        <f t="shared" si="1425"/>
        <v>0</v>
      </c>
      <c r="BP401" s="192">
        <f t="shared" si="1426"/>
        <v>0</v>
      </c>
      <c r="BQ401" s="192">
        <f t="shared" si="1427"/>
        <v>0</v>
      </c>
      <c r="BR401" s="192">
        <f t="shared" si="1428"/>
        <v>0</v>
      </c>
      <c r="BS401" s="192">
        <f t="shared" si="1429"/>
        <v>0</v>
      </c>
      <c r="BT401" s="192">
        <f t="shared" si="1430"/>
        <v>0</v>
      </c>
      <c r="BU401" s="192">
        <f t="shared" si="1431"/>
        <v>0</v>
      </c>
      <c r="BV401" s="192">
        <f t="shared" si="1432"/>
        <v>0</v>
      </c>
      <c r="BW401" s="192">
        <f t="shared" si="1433"/>
        <v>0</v>
      </c>
      <c r="BX401" s="192">
        <f t="shared" si="1434"/>
        <v>0</v>
      </c>
      <c r="BY401" s="192">
        <f t="shared" si="1435"/>
        <v>0</v>
      </c>
      <c r="BZ401" s="192">
        <f t="shared" si="1436"/>
        <v>0</v>
      </c>
      <c r="CA401" s="192">
        <f t="shared" si="1437"/>
        <v>0</v>
      </c>
      <c r="CB401" s="192">
        <f t="shared" si="1438"/>
        <v>0</v>
      </c>
      <c r="CC401" s="192">
        <f t="shared" si="1439"/>
        <v>0</v>
      </c>
      <c r="CD401" s="192">
        <f t="shared" si="1440"/>
        <v>0</v>
      </c>
      <c r="CE401" s="192">
        <f t="shared" si="1441"/>
        <v>0</v>
      </c>
      <c r="CF401" s="192">
        <f t="shared" si="1442"/>
        <v>0</v>
      </c>
      <c r="CG401" s="192">
        <f t="shared" si="1443"/>
        <v>0</v>
      </c>
      <c r="CH401" s="192">
        <f t="shared" si="1444"/>
        <v>0</v>
      </c>
      <c r="CI401" s="192">
        <f t="shared" si="1445"/>
        <v>0</v>
      </c>
      <c r="CJ401" s="192">
        <f t="shared" si="1446"/>
        <v>0</v>
      </c>
      <c r="CK401" s="192">
        <f t="shared" si="1447"/>
        <v>0</v>
      </c>
      <c r="CL401" s="192">
        <f t="shared" si="1448"/>
        <v>0</v>
      </c>
      <c r="CM401" s="192">
        <f t="shared" si="1449"/>
        <v>0</v>
      </c>
      <c r="CN401" s="192">
        <f t="shared" si="1450"/>
        <v>0</v>
      </c>
      <c r="CO401" s="192">
        <f t="shared" si="1451"/>
        <v>0</v>
      </c>
      <c r="CP401" s="192">
        <f t="shared" si="1452"/>
        <v>0</v>
      </c>
      <c r="CQ401" s="192">
        <f t="shared" si="1453"/>
        <v>0</v>
      </c>
      <c r="CR401" s="192">
        <f t="shared" si="1454"/>
        <v>0</v>
      </c>
      <c r="CS401" s="192">
        <f t="shared" si="1455"/>
        <v>0</v>
      </c>
      <c r="CT401" s="192">
        <f t="shared" si="1456"/>
        <v>0</v>
      </c>
      <c r="CU401" s="192">
        <f t="shared" si="1457"/>
        <v>0</v>
      </c>
      <c r="CV401" s="192">
        <f t="shared" si="1458"/>
        <v>0</v>
      </c>
      <c r="CW401" s="192">
        <f t="shared" si="1459"/>
        <v>0</v>
      </c>
      <c r="CX401" s="192">
        <f t="shared" si="1460"/>
        <v>0</v>
      </c>
      <c r="CY401" s="192">
        <f t="shared" si="1461"/>
        <v>0</v>
      </c>
      <c r="CZ401" s="192">
        <f t="shared" si="1462"/>
        <v>0</v>
      </c>
      <c r="DA401" s="192">
        <f t="shared" si="1463"/>
        <v>0</v>
      </c>
      <c r="DB401" s="192">
        <f t="shared" si="1464"/>
        <v>0</v>
      </c>
      <c r="DC401" s="192">
        <f t="shared" si="1465"/>
        <v>0</v>
      </c>
      <c r="DD401" s="192">
        <f t="shared" si="1466"/>
        <v>0</v>
      </c>
      <c r="DE401" s="192">
        <f t="shared" si="1467"/>
        <v>0</v>
      </c>
      <c r="DF401" s="192">
        <f t="shared" si="1468"/>
        <v>0</v>
      </c>
      <c r="DG401" s="192">
        <f t="shared" si="1469"/>
        <v>0</v>
      </c>
      <c r="DH401" s="192">
        <f t="shared" si="1470"/>
        <v>0</v>
      </c>
      <c r="DI401" s="192">
        <f t="shared" si="1471"/>
        <v>0</v>
      </c>
      <c r="DJ401" s="192">
        <f t="shared" si="1472"/>
        <v>0</v>
      </c>
      <c r="DK401" s="192">
        <f t="shared" si="1473"/>
        <v>0</v>
      </c>
      <c r="DL401" s="192">
        <f t="shared" si="1474"/>
        <v>0</v>
      </c>
      <c r="DM401" s="192">
        <f t="shared" si="1475"/>
        <v>0</v>
      </c>
      <c r="DN401" s="192">
        <f t="shared" si="1476"/>
        <v>0</v>
      </c>
      <c r="DO401" s="192">
        <f t="shared" si="1477"/>
        <v>0</v>
      </c>
      <c r="DP401" s="192">
        <f t="shared" si="1478"/>
        <v>0</v>
      </c>
      <c r="DQ401" s="192">
        <f t="shared" si="1479"/>
        <v>0</v>
      </c>
      <c r="DR401" s="192">
        <f t="shared" si="1480"/>
        <v>0</v>
      </c>
      <c r="DS401" s="192">
        <f t="shared" si="1481"/>
        <v>0</v>
      </c>
      <c r="DT401" s="192">
        <f t="shared" si="1482"/>
        <v>0</v>
      </c>
      <c r="DU401" s="192">
        <f t="shared" si="1483"/>
        <v>0</v>
      </c>
      <c r="DV401" s="193">
        <f t="shared" si="1484"/>
        <v>0</v>
      </c>
      <c r="DW401" s="193">
        <f t="shared" si="1485"/>
        <v>0</v>
      </c>
      <c r="DX401" s="193">
        <f t="shared" si="1486"/>
        <v>0</v>
      </c>
      <c r="DY401" s="193">
        <f t="shared" si="1487"/>
        <v>0</v>
      </c>
      <c r="DZ401" s="193">
        <f t="shared" si="1488"/>
        <v>0</v>
      </c>
      <c r="EA401" s="192">
        <f t="shared" si="1489"/>
        <v>0</v>
      </c>
      <c r="EB401" s="192">
        <f t="shared" si="1490"/>
        <v>0</v>
      </c>
      <c r="EC401" s="192">
        <f t="shared" si="1491"/>
        <v>0</v>
      </c>
      <c r="ED401" s="192">
        <f t="shared" si="1492"/>
        <v>0</v>
      </c>
      <c r="EE401" s="192">
        <f t="shared" si="1493"/>
        <v>0</v>
      </c>
      <c r="EF401" s="192">
        <f t="shared" si="1494"/>
        <v>0</v>
      </c>
      <c r="EG401" s="192">
        <f t="shared" si="1495"/>
        <v>0</v>
      </c>
      <c r="EH401" s="192">
        <f t="shared" si="1496"/>
        <v>0</v>
      </c>
      <c r="EI401" s="192">
        <f t="shared" si="1497"/>
        <v>0</v>
      </c>
      <c r="EJ401" s="192">
        <f t="shared" si="1498"/>
        <v>0</v>
      </c>
      <c r="EK401" s="192">
        <f t="shared" si="1499"/>
        <v>0</v>
      </c>
      <c r="EL401" s="192">
        <f t="shared" si="1500"/>
        <v>0</v>
      </c>
      <c r="EM401" s="192">
        <f t="shared" si="1501"/>
        <v>0</v>
      </c>
      <c r="EN401" s="192">
        <f t="shared" si="1502"/>
        <v>0</v>
      </c>
      <c r="EO401" s="192">
        <f t="shared" si="1503"/>
        <v>0</v>
      </c>
      <c r="EP401" s="192">
        <f t="shared" si="1504"/>
        <v>0</v>
      </c>
      <c r="EQ401" s="192">
        <f t="shared" si="1505"/>
        <v>0</v>
      </c>
      <c r="ER401" s="192">
        <f t="shared" si="1506"/>
        <v>0</v>
      </c>
      <c r="ES401" s="192">
        <f t="shared" si="1507"/>
        <v>0</v>
      </c>
      <c r="ET401" s="192">
        <f t="shared" si="1508"/>
        <v>0</v>
      </c>
      <c r="EU401" s="192">
        <f t="shared" si="1509"/>
        <v>0</v>
      </c>
      <c r="EV401" s="192">
        <f t="shared" si="1510"/>
        <v>0</v>
      </c>
      <c r="EW401" s="192">
        <f t="shared" si="1511"/>
        <v>0</v>
      </c>
      <c r="EX401" s="192">
        <f t="shared" si="1512"/>
        <v>0</v>
      </c>
      <c r="EY401" s="192">
        <f t="shared" si="1513"/>
        <v>0</v>
      </c>
      <c r="EZ401" s="192">
        <f t="shared" si="1514"/>
        <v>0</v>
      </c>
      <c r="FA401" s="192">
        <f t="shared" si="1515"/>
        <v>0</v>
      </c>
      <c r="FB401" s="192">
        <f t="shared" si="1516"/>
        <v>0</v>
      </c>
      <c r="FC401" s="192">
        <f t="shared" si="1517"/>
        <v>0</v>
      </c>
      <c r="FD401" s="192">
        <f t="shared" si="1518"/>
        <v>0</v>
      </c>
      <c r="FE401" s="192">
        <f t="shared" si="1519"/>
        <v>0</v>
      </c>
      <c r="FF401" s="192">
        <f t="shared" si="1520"/>
        <v>0</v>
      </c>
      <c r="FG401" s="192">
        <f t="shared" si="1521"/>
        <v>0</v>
      </c>
      <c r="FH401" s="192">
        <f t="shared" si="1522"/>
        <v>0</v>
      </c>
      <c r="FI401" s="192">
        <f t="shared" si="1523"/>
        <v>0</v>
      </c>
      <c r="FJ401" s="192">
        <f t="shared" si="1524"/>
        <v>0</v>
      </c>
      <c r="FK401" s="192">
        <f t="shared" si="1525"/>
        <v>0</v>
      </c>
      <c r="FL401" s="192">
        <f t="shared" si="1526"/>
        <v>0</v>
      </c>
      <c r="FM401" s="192">
        <f t="shared" si="1527"/>
        <v>0</v>
      </c>
      <c r="FN401" s="192">
        <f t="shared" si="1528"/>
        <v>0</v>
      </c>
      <c r="FO401" s="192">
        <f t="shared" si="1529"/>
        <v>0</v>
      </c>
      <c r="FP401" s="192">
        <f t="shared" si="1530"/>
        <v>0</v>
      </c>
      <c r="FQ401" s="192">
        <f t="shared" si="1531"/>
        <v>0</v>
      </c>
      <c r="FR401" s="192">
        <f t="shared" si="1532"/>
        <v>0</v>
      </c>
      <c r="FS401" s="192">
        <f t="shared" si="1533"/>
        <v>0</v>
      </c>
      <c r="FT401" s="192">
        <f t="shared" si="1534"/>
        <v>0</v>
      </c>
      <c r="FU401" s="192">
        <f t="shared" si="1535"/>
        <v>0</v>
      </c>
      <c r="FV401" s="192">
        <f t="shared" si="1536"/>
        <v>0</v>
      </c>
      <c r="FW401" s="192">
        <f t="shared" si="1537"/>
        <v>0</v>
      </c>
      <c r="FX401" s="192">
        <f t="shared" si="1538"/>
        <v>0</v>
      </c>
      <c r="FY401" s="192">
        <f t="shared" si="1539"/>
        <v>0</v>
      </c>
      <c r="FZ401" s="192">
        <f t="shared" si="1540"/>
        <v>0</v>
      </c>
      <c r="GA401" s="192">
        <f t="shared" si="1541"/>
        <v>0</v>
      </c>
      <c r="GB401" s="192">
        <f t="shared" si="1542"/>
        <v>0</v>
      </c>
      <c r="GC401" s="192">
        <f t="shared" si="1543"/>
        <v>0</v>
      </c>
      <c r="GD401" s="192">
        <f t="shared" si="1544"/>
        <v>0</v>
      </c>
      <c r="GE401" s="192">
        <f t="shared" si="1545"/>
        <v>0</v>
      </c>
      <c r="GF401" s="192">
        <f t="shared" si="1546"/>
        <v>0</v>
      </c>
      <c r="GG401" s="192">
        <f t="shared" si="1547"/>
        <v>0</v>
      </c>
      <c r="GH401" s="192">
        <f t="shared" si="1548"/>
        <v>0</v>
      </c>
      <c r="GI401" s="192">
        <f t="shared" si="1549"/>
        <v>0</v>
      </c>
      <c r="GJ401" s="192">
        <f t="shared" si="1550"/>
        <v>0</v>
      </c>
      <c r="GK401" s="192">
        <f t="shared" si="1551"/>
        <v>0</v>
      </c>
      <c r="GL401" s="192">
        <f t="shared" si="1552"/>
        <v>0</v>
      </c>
      <c r="GM401" s="192">
        <f t="shared" si="1553"/>
        <v>0</v>
      </c>
      <c r="GN401" s="192">
        <f t="shared" si="1554"/>
        <v>0</v>
      </c>
      <c r="GO401" s="192">
        <f t="shared" si="1555"/>
        <v>0</v>
      </c>
      <c r="GP401" s="192">
        <f t="shared" si="1556"/>
        <v>0</v>
      </c>
      <c r="GQ401" s="192">
        <f t="shared" si="1557"/>
        <v>0</v>
      </c>
      <c r="GR401" s="192">
        <f t="shared" si="1558"/>
        <v>0</v>
      </c>
      <c r="GS401" s="192">
        <f t="shared" si="1559"/>
        <v>0</v>
      </c>
      <c r="GT401" s="192">
        <f t="shared" si="1560"/>
        <v>0</v>
      </c>
      <c r="GU401" s="192">
        <f t="shared" si="1561"/>
        <v>0</v>
      </c>
      <c r="GV401" s="192">
        <f t="shared" si="1562"/>
        <v>0</v>
      </c>
      <c r="GW401" s="192">
        <f t="shared" si="1563"/>
        <v>0</v>
      </c>
      <c r="GX401" s="192">
        <f t="shared" si="1564"/>
        <v>0</v>
      </c>
      <c r="GY401" s="192">
        <f t="shared" si="1565"/>
        <v>0</v>
      </c>
      <c r="GZ401" s="192">
        <f t="shared" si="1566"/>
        <v>0</v>
      </c>
      <c r="HA401" s="192">
        <f t="shared" si="1567"/>
        <v>0</v>
      </c>
      <c r="HB401" s="192">
        <f t="shared" si="1568"/>
        <v>0</v>
      </c>
      <c r="HC401" s="192">
        <f t="shared" si="1569"/>
        <v>0</v>
      </c>
      <c r="HD401" s="192">
        <f t="shared" si="1570"/>
        <v>0</v>
      </c>
      <c r="HE401" s="192">
        <f t="shared" si="1571"/>
        <v>0</v>
      </c>
      <c r="HF401" s="192">
        <f t="shared" si="1572"/>
        <v>0</v>
      </c>
      <c r="HG401" s="192">
        <f t="shared" si="1573"/>
        <v>0</v>
      </c>
      <c r="HH401" s="192">
        <f t="shared" si="1574"/>
        <v>0</v>
      </c>
      <c r="HI401" s="192">
        <f t="shared" si="1575"/>
        <v>0</v>
      </c>
      <c r="HJ401" s="192">
        <f t="shared" si="1576"/>
        <v>0</v>
      </c>
      <c r="HK401" s="192">
        <f t="shared" si="1577"/>
        <v>0</v>
      </c>
      <c r="HL401" s="192">
        <f t="shared" si="1578"/>
        <v>0</v>
      </c>
      <c r="HM401" s="192">
        <f t="shared" si="1579"/>
        <v>0</v>
      </c>
      <c r="HN401" s="194">
        <f t="shared" si="1580"/>
        <v>0</v>
      </c>
      <c r="HO401" s="194">
        <f t="shared" si="1581"/>
        <v>0</v>
      </c>
      <c r="HP401" s="194">
        <f t="shared" si="1582"/>
        <v>0</v>
      </c>
      <c r="HQ401" s="194">
        <f t="shared" si="1583"/>
        <v>0</v>
      </c>
      <c r="HR401" s="194">
        <f t="shared" si="1584"/>
        <v>0</v>
      </c>
      <c r="HS401" s="195" t="str">
        <f t="shared" si="1381"/>
        <v/>
      </c>
      <c r="HT401" s="196">
        <f t="shared" si="1377"/>
        <v>0</v>
      </c>
      <c r="HU401" s="196">
        <f t="shared" si="1378"/>
        <v>0</v>
      </c>
      <c r="HV401" s="197" t="str">
        <f t="shared" si="1382"/>
        <v/>
      </c>
      <c r="HW401" s="197" t="str">
        <f t="shared" si="1585"/>
        <v/>
      </c>
      <c r="HX401" s="197" t="str">
        <f t="shared" si="1586"/>
        <v/>
      </c>
      <c r="HY401" s="195" t="str">
        <f t="shared" si="1383"/>
        <v/>
      </c>
      <c r="HZ401" s="30">
        <f t="shared" si="1379"/>
        <v>0</v>
      </c>
      <c r="IA401" s="198">
        <f t="shared" si="1384"/>
        <v>0</v>
      </c>
      <c r="IB401" s="195"/>
      <c r="IC401" s="195">
        <f t="shared" si="1587"/>
        <v>0</v>
      </c>
      <c r="ID401" s="195">
        <f t="shared" si="1385"/>
        <v>0</v>
      </c>
      <c r="IE401" s="195">
        <f t="shared" si="1588"/>
        <v>0</v>
      </c>
      <c r="IF401" s="195">
        <f t="shared" si="1386"/>
        <v>0</v>
      </c>
      <c r="IG401" s="307">
        <f t="shared" si="1387"/>
        <v>0</v>
      </c>
      <c r="IH401" s="307">
        <f t="shared" si="1388"/>
        <v>0</v>
      </c>
      <c r="II401" s="44">
        <f t="shared" si="1389"/>
        <v>0</v>
      </c>
      <c r="IJ401" s="44">
        <f t="shared" si="1589"/>
        <v>0</v>
      </c>
      <c r="IK401" s="44">
        <f t="shared" si="1590"/>
        <v>0</v>
      </c>
      <c r="IL401" s="44">
        <f t="shared" si="1591"/>
        <v>0</v>
      </c>
      <c r="IM401" s="44">
        <f t="shared" si="1592"/>
        <v>0</v>
      </c>
      <c r="IN401" s="44">
        <f t="shared" si="1593"/>
        <v>0</v>
      </c>
      <c r="IO401" s="44">
        <f t="shared" si="1594"/>
        <v>0</v>
      </c>
    </row>
    <row r="402" spans="1:249" ht="18" customHeight="1">
      <c r="A402" s="188">
        <v>396</v>
      </c>
      <c r="B402" s="326"/>
      <c r="C402" s="289"/>
      <c r="D402" s="199"/>
      <c r="E402" s="189"/>
      <c r="F402" s="189"/>
      <c r="G402" s="190"/>
      <c r="H402" s="190"/>
      <c r="I402" s="272"/>
      <c r="J402" s="207"/>
      <c r="K402" s="214" t="str">
        <f t="shared" si="1390"/>
        <v/>
      </c>
      <c r="L402" s="200" t="str">
        <f t="shared" si="1391"/>
        <v/>
      </c>
      <c r="M402" s="200" t="str">
        <f t="shared" si="1392"/>
        <v/>
      </c>
      <c r="N402" s="209" t="str">
        <f t="shared" si="1380"/>
        <v/>
      </c>
      <c r="O402" s="208" t="str">
        <f>IFERROR(IF(D402="","",IF(K402="","",IF(I402="","",IF(F402="F",VLOOKUP(K402,F!A:G,2,0),IF(F402="M",VLOOKUP(K402,M!A:G,2,0),""))))),0)</f>
        <v/>
      </c>
      <c r="P402" s="191" t="str">
        <f>IFERROR(IF(D402="","",IF(K402="","",IF(I402="","",IF(F402="F",VLOOKUP(K402,F!A:G,3,0),IF(F402="M",VLOOKUP(K402,M!A:G,3,0),""))))),0)</f>
        <v/>
      </c>
      <c r="Q402" s="191" t="str">
        <f>IFERROR(IF(D402="","",IF(K402="","",IF(I402="","",IF(F402="F",VLOOKUP(K402,F!A:G,4,0),IF(F402="M",VLOOKUP(K402,M!A:G,4,0),""))))),0)</f>
        <v/>
      </c>
      <c r="R402" s="191" t="str">
        <f>IFERROR(IF(D402="","",IF(K402="","",IF(I402="","",IF(F402="F",VLOOKUP(K402,F!A:G,5,0),IF(F402="M",VLOOKUP(K402,M!A:G,5,0),""))))),0)</f>
        <v/>
      </c>
      <c r="S402" s="191" t="str">
        <f>IFERROR(IF(D402="","",IF(K402="","",IF(I402="","",IF(F402="F",VLOOKUP(K402,F!A:G,6,0),IF(F402="M",VLOOKUP(K402,M!A:G,6,0),""))))),0)</f>
        <v/>
      </c>
      <c r="T402" s="191" t="str">
        <f>IFERROR(IF(D402="","",IF(K402="","",IF(I402="","",IF(F402="F",VLOOKUP(K402,F!A:G,7,0),IF(F402="M",VLOOKUP(K402,M!A:G,7,0),""))))),0)</f>
        <v/>
      </c>
      <c r="U402" s="191" t="str">
        <f>IFERROR(IF(D402="","",IF(K402="","",IF(J402="","",IF(F402="F",VLOOKUP(K402,F!A:M,8,0),IF(F402="M",VLOOKUP(K402,M!A:M,8,0),""))))),0)</f>
        <v/>
      </c>
      <c r="V402" s="191" t="str">
        <f>IFERROR(IF(D402="","",IF(K402="","",IF(J402="","",IF(F402="F",VLOOKUP(K402,F!A:M,9,0),IF(F402="M",VLOOKUP(K402,M!A:M,9,0),""))))),0)</f>
        <v/>
      </c>
      <c r="W402" s="191" t="str">
        <f>IFERROR(IF(D402="","",IF(K402="","",IF(J402="","",IF(F402="F",VLOOKUP(K402,F!A:M,10,0),IF(F402="M",VLOOKUP(K402,M!A:M,10,0),""))))),0)</f>
        <v/>
      </c>
      <c r="X402" s="191" t="str">
        <f>IFERROR(IF(D402="","",IF(K402="","",IF(J402="","",IF(F402="F",VLOOKUP(K402,F!A:M,11,0),IF(F402="M",VLOOKUP(K402,M!A:M,11,0),""))))),0)</f>
        <v/>
      </c>
      <c r="Y402" s="191" t="str">
        <f>IFERROR(IF(D402="","",IF(K402="","",IF(J402="","",IF(F402="F",VLOOKUP(K402,F!A:M,12,0),IF(F402="M",VLOOKUP(K402,M!A:M,12,0),""))))),0)</f>
        <v/>
      </c>
      <c r="Z402" s="191" t="str">
        <f>IFERROR(IF(D402="","",IF(K402="","",IF(J402="","",IF(F402="F",VLOOKUP(K402,F!A:M,13,0),IF(F402="M",VLOOKUP(K402,M!A:M,13,0),""))))),0)</f>
        <v/>
      </c>
      <c r="AA402" s="191" t="str">
        <f>IFERROR(IF(D402="","",IF(F402="","",IF(J402="","",IF(K402="","",IF(AND(K402&gt;23,K402&lt;=60),IF(F402="F",VLOOKUP(MROUND(HZ402,0.5),'F-Weight for Length'!K:S,2,0),VLOOKUP(MROUND(HZ402,0.5),'M-Weight for Length'!K:S,2,0)),IF(K402&gt;60,IF(F402="F",VLOOKUP(K402,'F-Weight for Length'!U:AC,2,0),VLOOKUP(K402,'M-Weight for Length'!U:AC,2,0)),IF(F402="F",VLOOKUP(MROUND(HZ402,0.5),'F-Weight for Length'!A:I,2,0),VLOOKUP(MROUND(HZ402,0.5),'M-Weight for Length'!A:I,2,0)))))))),0)</f>
        <v/>
      </c>
      <c r="AB402" s="191" t="str">
        <f>IFERROR(IF(D402="","",IF(F402="","",IF(J402="","",IF(K402="","",IF(AND(K402&gt;23,K402&lt;=60),IF(F402="F",VLOOKUP(MROUND(HZ402,0.5),'F-Weight for Length'!K:S,3,0),VLOOKUP(MROUND(HZ402,0.5),'M-Weight for Length'!K:S,3,0)),IF(K402&gt;60,IF(F402="F",VLOOKUP(K402,'F-Weight for Length'!U:AC,3,0),VLOOKUP(K402,'M-Weight for Length'!U:AC,3,0)),IF(F402="F",VLOOKUP(MROUND(HZ402,0.5),'F-Weight for Length'!A:I,3,0),VLOOKUP(MROUND(HZ402,0.5),'M-Weight for Length'!A:I,3,0)))))))),0)</f>
        <v/>
      </c>
      <c r="AC402" s="191" t="str">
        <f>IFERROR(IF(D402="","",IF(F402="","",IF(J402="","",IF(K402="","",IF(AND(K402&gt;23,K402&lt;=60),IF(F402="F",VLOOKUP(MROUND(HZ402,0.5),'F-Weight for Length'!K:S,4,0),VLOOKUP(MROUND(HZ402,0.5),'M-Weight for Length'!K:S,4,0)),IF(K402&gt;60,IF(F402="F",VLOOKUP(K402,'F-Weight for Length'!U:AC,4,0),VLOOKUP(K402,'M-Weight for Length'!U:AC,4,0)),IF(F402="F",VLOOKUP(MROUND(HZ402,0.5),'F-Weight for Length'!A:I,4,0),VLOOKUP(MROUND(HZ402,0.5),'M-Weight for Length'!A:I,4,0)))))))),0)</f>
        <v/>
      </c>
      <c r="AD402" s="191" t="str">
        <f>IFERROR(IF(D402="","",IF(F402="","",IF(J402="","",IF(K402="","",IF(AND(K402&gt;23,K402&lt;=60),IF(F402="F",VLOOKUP(MROUND(HZ402,0.5),'F-Weight for Length'!K:S,5,0),VLOOKUP(MROUND(HZ402,0.5),'M-Weight for Length'!K:S,5,0)),IF(K402&gt;60,IF(F402="F",VLOOKUP(K402,'F-Weight for Length'!U:AC,5,0),VLOOKUP(K402,'M-Weight for Length'!U:AC,5,0)),IF(F402="F",VLOOKUP(MROUND(HZ402,0.5),'F-Weight for Length'!A:I,5,0),VLOOKUP(MROUND(HZ402,0.5),'M-Weight for Length'!A:I,5,0)))))))),0)</f>
        <v/>
      </c>
      <c r="AE402" s="191" t="str">
        <f>IFERROR(IF(D402="","",IF(F402="","",IF(J402="","",IF(K402="","",IF(AND(K402&gt;23,K402&lt;=60),IF(F402="F",VLOOKUP(MROUND(HZ402,0.5),'F-Weight for Length'!K:S,6,0),VLOOKUP(MROUND(HZ402,0.5),'M-Weight for Length'!K:S,6,0)),IF(K402&gt;60,IF(F402="F",VLOOKUP(K402,'F-Weight for Length'!U:AC,6,0),VLOOKUP(K402,'M-Weight for Length'!U:AC,6,0)),IF(F402="F",VLOOKUP(MROUND(HZ402,0.5),'F-Weight for Length'!A:I,6,0),VLOOKUP(MROUND(HZ402,0.5),'M-Weight for Length'!A:I,6,0)))))))),0)</f>
        <v/>
      </c>
      <c r="AF402" s="191" t="str">
        <f>IFERROR(IF(D402="","",IF(F402="","",IF(J402="","",IF(K402="","",IF(AND(K402&gt;23,K402&lt;=60),IF(F402="F",VLOOKUP(MROUND(HZ402,0.5),'F-Weight for Length'!K:S,7,0),VLOOKUP(MROUND(HZ402,0.5),'M-Weight for Length'!K:S,7,0)),IF(K402&gt;60,IF(F402="F",VLOOKUP(K402,'F-Weight for Length'!U:AC,7,0),VLOOKUP(K402,'M-Weight for Length'!U:AC,7,0)),IF(F402="F",VLOOKUP(MROUND(HZ402,0.5),'F-Weight for Length'!A:I,7,0),VLOOKUP(MROUND(HZ402,0.5),'M-Weight for Length'!A:I,7,0)))))))),0)</f>
        <v/>
      </c>
      <c r="AG402" s="191" t="str">
        <f>IFERROR(IF(D402="","",IF(F402="","",IF(J402="","",IF(K402="","",IF(AND(K402&gt;23,K402&lt;=60),IF(F402="F",VLOOKUP(MROUND(HZ402,0.5),'F-Weight for Length'!K:S,8,0),VLOOKUP(MROUND(HZ402,0.5),'M-Weight for Length'!K:S,8,0)),IF(K402&gt;60,IF(F402="F",VLOOKUP(K402,'F-Weight for Length'!U:AC,8,0),VLOOKUP(K402,'M-Weight for Length'!U:AC,8,0)),IF(F402="F",VLOOKUP(MROUND(HZ402,0.5),'F-Weight for Length'!A:I,8,0),VLOOKUP(MROUND(HZ402,0.5),'M-Weight for Length'!A:I,8,0)))))))),0)</f>
        <v/>
      </c>
      <c r="AH402" s="191" t="str">
        <f>IFERROR(IF(D402="","",IF(F402="","",IF(J402="","",IF(K402="","",IF(AND(K402&gt;23,K402&lt;=60),IF(F402="F",VLOOKUP(MROUND(HZ402,0.5),'F-Weight for Length'!K:S,9,0),VLOOKUP(MROUND(HZ402,0.5),'M-Weight for Length'!K:S,9,0)),IF(K402&gt;60,IF(F402="F",VLOOKUP(K402,'F-Weight for Length'!U:AC,9,0),VLOOKUP(K402,'M-Weight for Length'!U:AC,9,0)),IF(F402="F",VLOOKUP(MROUND(HZ402,0.5),'F-Weight for Length'!A:I,9,0),VLOOKUP(MROUND(HZ402,0.5),'M-Weight for Length'!A:I,9,0)))))))),0)</f>
        <v/>
      </c>
      <c r="AI402" s="192">
        <f t="shared" si="1393"/>
        <v>0</v>
      </c>
      <c r="AJ402" s="192">
        <f t="shared" si="1394"/>
        <v>0</v>
      </c>
      <c r="AK402" s="192">
        <f t="shared" si="1395"/>
        <v>0</v>
      </c>
      <c r="AL402" s="192">
        <f t="shared" si="1396"/>
        <v>0</v>
      </c>
      <c r="AM402" s="192">
        <f t="shared" si="1397"/>
        <v>0</v>
      </c>
      <c r="AN402" s="192">
        <f t="shared" si="1398"/>
        <v>0</v>
      </c>
      <c r="AO402" s="192">
        <f t="shared" si="1399"/>
        <v>0</v>
      </c>
      <c r="AP402" s="192">
        <f t="shared" si="1400"/>
        <v>0</v>
      </c>
      <c r="AQ402" s="192">
        <f t="shared" si="1401"/>
        <v>0</v>
      </c>
      <c r="AR402" s="192">
        <f t="shared" si="1402"/>
        <v>0</v>
      </c>
      <c r="AS402" s="192">
        <f t="shared" si="1403"/>
        <v>0</v>
      </c>
      <c r="AT402" s="192">
        <f t="shared" si="1404"/>
        <v>0</v>
      </c>
      <c r="AU402" s="192">
        <f t="shared" si="1405"/>
        <v>0</v>
      </c>
      <c r="AV402" s="192">
        <f t="shared" si="1406"/>
        <v>0</v>
      </c>
      <c r="AW402" s="192">
        <f t="shared" si="1407"/>
        <v>0</v>
      </c>
      <c r="AX402" s="192">
        <f t="shared" si="1408"/>
        <v>0</v>
      </c>
      <c r="AY402" s="192">
        <f t="shared" si="1409"/>
        <v>0</v>
      </c>
      <c r="AZ402" s="192">
        <f t="shared" si="1410"/>
        <v>0</v>
      </c>
      <c r="BA402" s="192">
        <f t="shared" si="1411"/>
        <v>0</v>
      </c>
      <c r="BB402" s="192">
        <f t="shared" si="1412"/>
        <v>0</v>
      </c>
      <c r="BC402" s="192">
        <f t="shared" si="1413"/>
        <v>0</v>
      </c>
      <c r="BD402" s="192">
        <f t="shared" si="1414"/>
        <v>0</v>
      </c>
      <c r="BE402" s="192">
        <f t="shared" si="1415"/>
        <v>0</v>
      </c>
      <c r="BF402" s="192">
        <f t="shared" si="1416"/>
        <v>0</v>
      </c>
      <c r="BG402" s="192">
        <f t="shared" si="1417"/>
        <v>0</v>
      </c>
      <c r="BH402" s="192">
        <f t="shared" si="1418"/>
        <v>0</v>
      </c>
      <c r="BI402" s="192">
        <f t="shared" si="1419"/>
        <v>0</v>
      </c>
      <c r="BJ402" s="192">
        <f t="shared" si="1420"/>
        <v>0</v>
      </c>
      <c r="BK402" s="192">
        <f t="shared" si="1421"/>
        <v>0</v>
      </c>
      <c r="BL402" s="192">
        <f t="shared" si="1422"/>
        <v>0</v>
      </c>
      <c r="BM402" s="192">
        <f t="shared" si="1423"/>
        <v>0</v>
      </c>
      <c r="BN402" s="192">
        <f t="shared" si="1424"/>
        <v>0</v>
      </c>
      <c r="BO402" s="192">
        <f t="shared" si="1425"/>
        <v>0</v>
      </c>
      <c r="BP402" s="192">
        <f t="shared" si="1426"/>
        <v>0</v>
      </c>
      <c r="BQ402" s="192">
        <f t="shared" si="1427"/>
        <v>0</v>
      </c>
      <c r="BR402" s="192">
        <f t="shared" si="1428"/>
        <v>0</v>
      </c>
      <c r="BS402" s="192">
        <f t="shared" si="1429"/>
        <v>0</v>
      </c>
      <c r="BT402" s="192">
        <f t="shared" si="1430"/>
        <v>0</v>
      </c>
      <c r="BU402" s="192">
        <f t="shared" si="1431"/>
        <v>0</v>
      </c>
      <c r="BV402" s="192">
        <f t="shared" si="1432"/>
        <v>0</v>
      </c>
      <c r="BW402" s="192">
        <f t="shared" si="1433"/>
        <v>0</v>
      </c>
      <c r="BX402" s="192">
        <f t="shared" si="1434"/>
        <v>0</v>
      </c>
      <c r="BY402" s="192">
        <f t="shared" si="1435"/>
        <v>0</v>
      </c>
      <c r="BZ402" s="192">
        <f t="shared" si="1436"/>
        <v>0</v>
      </c>
      <c r="CA402" s="192">
        <f t="shared" si="1437"/>
        <v>0</v>
      </c>
      <c r="CB402" s="192">
        <f t="shared" si="1438"/>
        <v>0</v>
      </c>
      <c r="CC402" s="192">
        <f t="shared" si="1439"/>
        <v>0</v>
      </c>
      <c r="CD402" s="192">
        <f t="shared" si="1440"/>
        <v>0</v>
      </c>
      <c r="CE402" s="192">
        <f t="shared" si="1441"/>
        <v>0</v>
      </c>
      <c r="CF402" s="192">
        <f t="shared" si="1442"/>
        <v>0</v>
      </c>
      <c r="CG402" s="192">
        <f t="shared" si="1443"/>
        <v>0</v>
      </c>
      <c r="CH402" s="192">
        <f t="shared" si="1444"/>
        <v>0</v>
      </c>
      <c r="CI402" s="192">
        <f t="shared" si="1445"/>
        <v>0</v>
      </c>
      <c r="CJ402" s="192">
        <f t="shared" si="1446"/>
        <v>0</v>
      </c>
      <c r="CK402" s="192">
        <f t="shared" si="1447"/>
        <v>0</v>
      </c>
      <c r="CL402" s="192">
        <f t="shared" si="1448"/>
        <v>0</v>
      </c>
      <c r="CM402" s="192">
        <f t="shared" si="1449"/>
        <v>0</v>
      </c>
      <c r="CN402" s="192">
        <f t="shared" si="1450"/>
        <v>0</v>
      </c>
      <c r="CO402" s="192">
        <f t="shared" si="1451"/>
        <v>0</v>
      </c>
      <c r="CP402" s="192">
        <f t="shared" si="1452"/>
        <v>0</v>
      </c>
      <c r="CQ402" s="192">
        <f t="shared" si="1453"/>
        <v>0</v>
      </c>
      <c r="CR402" s="192">
        <f t="shared" si="1454"/>
        <v>0</v>
      </c>
      <c r="CS402" s="192">
        <f t="shared" si="1455"/>
        <v>0</v>
      </c>
      <c r="CT402" s="192">
        <f t="shared" si="1456"/>
        <v>0</v>
      </c>
      <c r="CU402" s="192">
        <f t="shared" si="1457"/>
        <v>0</v>
      </c>
      <c r="CV402" s="192">
        <f t="shared" si="1458"/>
        <v>0</v>
      </c>
      <c r="CW402" s="192">
        <f t="shared" si="1459"/>
        <v>0</v>
      </c>
      <c r="CX402" s="192">
        <f t="shared" si="1460"/>
        <v>0</v>
      </c>
      <c r="CY402" s="192">
        <f t="shared" si="1461"/>
        <v>0</v>
      </c>
      <c r="CZ402" s="192">
        <f t="shared" si="1462"/>
        <v>0</v>
      </c>
      <c r="DA402" s="192">
        <f t="shared" si="1463"/>
        <v>0</v>
      </c>
      <c r="DB402" s="192">
        <f t="shared" si="1464"/>
        <v>0</v>
      </c>
      <c r="DC402" s="192">
        <f t="shared" si="1465"/>
        <v>0</v>
      </c>
      <c r="DD402" s="192">
        <f t="shared" si="1466"/>
        <v>0</v>
      </c>
      <c r="DE402" s="192">
        <f t="shared" si="1467"/>
        <v>0</v>
      </c>
      <c r="DF402" s="192">
        <f t="shared" si="1468"/>
        <v>0</v>
      </c>
      <c r="DG402" s="192">
        <f t="shared" si="1469"/>
        <v>0</v>
      </c>
      <c r="DH402" s="192">
        <f t="shared" si="1470"/>
        <v>0</v>
      </c>
      <c r="DI402" s="192">
        <f t="shared" si="1471"/>
        <v>0</v>
      </c>
      <c r="DJ402" s="192">
        <f t="shared" si="1472"/>
        <v>0</v>
      </c>
      <c r="DK402" s="192">
        <f t="shared" si="1473"/>
        <v>0</v>
      </c>
      <c r="DL402" s="192">
        <f t="shared" si="1474"/>
        <v>0</v>
      </c>
      <c r="DM402" s="192">
        <f t="shared" si="1475"/>
        <v>0</v>
      </c>
      <c r="DN402" s="192">
        <f t="shared" si="1476"/>
        <v>0</v>
      </c>
      <c r="DO402" s="192">
        <f t="shared" si="1477"/>
        <v>0</v>
      </c>
      <c r="DP402" s="192">
        <f t="shared" si="1478"/>
        <v>0</v>
      </c>
      <c r="DQ402" s="192">
        <f t="shared" si="1479"/>
        <v>0</v>
      </c>
      <c r="DR402" s="192">
        <f t="shared" si="1480"/>
        <v>0</v>
      </c>
      <c r="DS402" s="192">
        <f t="shared" si="1481"/>
        <v>0</v>
      </c>
      <c r="DT402" s="192">
        <f t="shared" si="1482"/>
        <v>0</v>
      </c>
      <c r="DU402" s="192">
        <f t="shared" si="1483"/>
        <v>0</v>
      </c>
      <c r="DV402" s="193">
        <f t="shared" si="1484"/>
        <v>0</v>
      </c>
      <c r="DW402" s="193">
        <f t="shared" si="1485"/>
        <v>0</v>
      </c>
      <c r="DX402" s="193">
        <f t="shared" si="1486"/>
        <v>0</v>
      </c>
      <c r="DY402" s="193">
        <f t="shared" si="1487"/>
        <v>0</v>
      </c>
      <c r="DZ402" s="193">
        <f t="shared" si="1488"/>
        <v>0</v>
      </c>
      <c r="EA402" s="192">
        <f t="shared" si="1489"/>
        <v>0</v>
      </c>
      <c r="EB402" s="192">
        <f t="shared" si="1490"/>
        <v>0</v>
      </c>
      <c r="EC402" s="192">
        <f t="shared" si="1491"/>
        <v>0</v>
      </c>
      <c r="ED402" s="192">
        <f t="shared" si="1492"/>
        <v>0</v>
      </c>
      <c r="EE402" s="192">
        <f t="shared" si="1493"/>
        <v>0</v>
      </c>
      <c r="EF402" s="192">
        <f t="shared" si="1494"/>
        <v>0</v>
      </c>
      <c r="EG402" s="192">
        <f t="shared" si="1495"/>
        <v>0</v>
      </c>
      <c r="EH402" s="192">
        <f t="shared" si="1496"/>
        <v>0</v>
      </c>
      <c r="EI402" s="192">
        <f t="shared" si="1497"/>
        <v>0</v>
      </c>
      <c r="EJ402" s="192">
        <f t="shared" si="1498"/>
        <v>0</v>
      </c>
      <c r="EK402" s="192">
        <f t="shared" si="1499"/>
        <v>0</v>
      </c>
      <c r="EL402" s="192">
        <f t="shared" si="1500"/>
        <v>0</v>
      </c>
      <c r="EM402" s="192">
        <f t="shared" si="1501"/>
        <v>0</v>
      </c>
      <c r="EN402" s="192">
        <f t="shared" si="1502"/>
        <v>0</v>
      </c>
      <c r="EO402" s="192">
        <f t="shared" si="1503"/>
        <v>0</v>
      </c>
      <c r="EP402" s="192">
        <f t="shared" si="1504"/>
        <v>0</v>
      </c>
      <c r="EQ402" s="192">
        <f t="shared" si="1505"/>
        <v>0</v>
      </c>
      <c r="ER402" s="192">
        <f t="shared" si="1506"/>
        <v>0</v>
      </c>
      <c r="ES402" s="192">
        <f t="shared" si="1507"/>
        <v>0</v>
      </c>
      <c r="ET402" s="192">
        <f t="shared" si="1508"/>
        <v>0</v>
      </c>
      <c r="EU402" s="192">
        <f t="shared" si="1509"/>
        <v>0</v>
      </c>
      <c r="EV402" s="192">
        <f t="shared" si="1510"/>
        <v>0</v>
      </c>
      <c r="EW402" s="192">
        <f t="shared" si="1511"/>
        <v>0</v>
      </c>
      <c r="EX402" s="192">
        <f t="shared" si="1512"/>
        <v>0</v>
      </c>
      <c r="EY402" s="192">
        <f t="shared" si="1513"/>
        <v>0</v>
      </c>
      <c r="EZ402" s="192">
        <f t="shared" si="1514"/>
        <v>0</v>
      </c>
      <c r="FA402" s="192">
        <f t="shared" si="1515"/>
        <v>0</v>
      </c>
      <c r="FB402" s="192">
        <f t="shared" si="1516"/>
        <v>0</v>
      </c>
      <c r="FC402" s="192">
        <f t="shared" si="1517"/>
        <v>0</v>
      </c>
      <c r="FD402" s="192">
        <f t="shared" si="1518"/>
        <v>0</v>
      </c>
      <c r="FE402" s="192">
        <f t="shared" si="1519"/>
        <v>0</v>
      </c>
      <c r="FF402" s="192">
        <f t="shared" si="1520"/>
        <v>0</v>
      </c>
      <c r="FG402" s="192">
        <f t="shared" si="1521"/>
        <v>0</v>
      </c>
      <c r="FH402" s="192">
        <f t="shared" si="1522"/>
        <v>0</v>
      </c>
      <c r="FI402" s="192">
        <f t="shared" si="1523"/>
        <v>0</v>
      </c>
      <c r="FJ402" s="192">
        <f t="shared" si="1524"/>
        <v>0</v>
      </c>
      <c r="FK402" s="192">
        <f t="shared" si="1525"/>
        <v>0</v>
      </c>
      <c r="FL402" s="192">
        <f t="shared" si="1526"/>
        <v>0</v>
      </c>
      <c r="FM402" s="192">
        <f t="shared" si="1527"/>
        <v>0</v>
      </c>
      <c r="FN402" s="192">
        <f t="shared" si="1528"/>
        <v>0</v>
      </c>
      <c r="FO402" s="192">
        <f t="shared" si="1529"/>
        <v>0</v>
      </c>
      <c r="FP402" s="192">
        <f t="shared" si="1530"/>
        <v>0</v>
      </c>
      <c r="FQ402" s="192">
        <f t="shared" si="1531"/>
        <v>0</v>
      </c>
      <c r="FR402" s="192">
        <f t="shared" si="1532"/>
        <v>0</v>
      </c>
      <c r="FS402" s="192">
        <f t="shared" si="1533"/>
        <v>0</v>
      </c>
      <c r="FT402" s="192">
        <f t="shared" si="1534"/>
        <v>0</v>
      </c>
      <c r="FU402" s="192">
        <f t="shared" si="1535"/>
        <v>0</v>
      </c>
      <c r="FV402" s="192">
        <f t="shared" si="1536"/>
        <v>0</v>
      </c>
      <c r="FW402" s="192">
        <f t="shared" si="1537"/>
        <v>0</v>
      </c>
      <c r="FX402" s="192">
        <f t="shared" si="1538"/>
        <v>0</v>
      </c>
      <c r="FY402" s="192">
        <f t="shared" si="1539"/>
        <v>0</v>
      </c>
      <c r="FZ402" s="192">
        <f t="shared" si="1540"/>
        <v>0</v>
      </c>
      <c r="GA402" s="192">
        <f t="shared" si="1541"/>
        <v>0</v>
      </c>
      <c r="GB402" s="192">
        <f t="shared" si="1542"/>
        <v>0</v>
      </c>
      <c r="GC402" s="192">
        <f t="shared" si="1543"/>
        <v>0</v>
      </c>
      <c r="GD402" s="192">
        <f t="shared" si="1544"/>
        <v>0</v>
      </c>
      <c r="GE402" s="192">
        <f t="shared" si="1545"/>
        <v>0</v>
      </c>
      <c r="GF402" s="192">
        <f t="shared" si="1546"/>
        <v>0</v>
      </c>
      <c r="GG402" s="192">
        <f t="shared" si="1547"/>
        <v>0</v>
      </c>
      <c r="GH402" s="192">
        <f t="shared" si="1548"/>
        <v>0</v>
      </c>
      <c r="GI402" s="192">
        <f t="shared" si="1549"/>
        <v>0</v>
      </c>
      <c r="GJ402" s="192">
        <f t="shared" si="1550"/>
        <v>0</v>
      </c>
      <c r="GK402" s="192">
        <f t="shared" si="1551"/>
        <v>0</v>
      </c>
      <c r="GL402" s="192">
        <f t="shared" si="1552"/>
        <v>0</v>
      </c>
      <c r="GM402" s="192">
        <f t="shared" si="1553"/>
        <v>0</v>
      </c>
      <c r="GN402" s="192">
        <f t="shared" si="1554"/>
        <v>0</v>
      </c>
      <c r="GO402" s="192">
        <f t="shared" si="1555"/>
        <v>0</v>
      </c>
      <c r="GP402" s="192">
        <f t="shared" si="1556"/>
        <v>0</v>
      </c>
      <c r="GQ402" s="192">
        <f t="shared" si="1557"/>
        <v>0</v>
      </c>
      <c r="GR402" s="192">
        <f t="shared" si="1558"/>
        <v>0</v>
      </c>
      <c r="GS402" s="192">
        <f t="shared" si="1559"/>
        <v>0</v>
      </c>
      <c r="GT402" s="192">
        <f t="shared" si="1560"/>
        <v>0</v>
      </c>
      <c r="GU402" s="192">
        <f t="shared" si="1561"/>
        <v>0</v>
      </c>
      <c r="GV402" s="192">
        <f t="shared" si="1562"/>
        <v>0</v>
      </c>
      <c r="GW402" s="192">
        <f t="shared" si="1563"/>
        <v>0</v>
      </c>
      <c r="GX402" s="192">
        <f t="shared" si="1564"/>
        <v>0</v>
      </c>
      <c r="GY402" s="192">
        <f t="shared" si="1565"/>
        <v>0</v>
      </c>
      <c r="GZ402" s="192">
        <f t="shared" si="1566"/>
        <v>0</v>
      </c>
      <c r="HA402" s="192">
        <f t="shared" si="1567"/>
        <v>0</v>
      </c>
      <c r="HB402" s="192">
        <f t="shared" si="1568"/>
        <v>0</v>
      </c>
      <c r="HC402" s="192">
        <f t="shared" si="1569"/>
        <v>0</v>
      </c>
      <c r="HD402" s="192">
        <f t="shared" si="1570"/>
        <v>0</v>
      </c>
      <c r="HE402" s="192">
        <f t="shared" si="1571"/>
        <v>0</v>
      </c>
      <c r="HF402" s="192">
        <f t="shared" si="1572"/>
        <v>0</v>
      </c>
      <c r="HG402" s="192">
        <f t="shared" si="1573"/>
        <v>0</v>
      </c>
      <c r="HH402" s="192">
        <f t="shared" si="1574"/>
        <v>0</v>
      </c>
      <c r="HI402" s="192">
        <f t="shared" si="1575"/>
        <v>0</v>
      </c>
      <c r="HJ402" s="192">
        <f t="shared" si="1576"/>
        <v>0</v>
      </c>
      <c r="HK402" s="192">
        <f t="shared" si="1577"/>
        <v>0</v>
      </c>
      <c r="HL402" s="192">
        <f t="shared" si="1578"/>
        <v>0</v>
      </c>
      <c r="HM402" s="192">
        <f t="shared" si="1579"/>
        <v>0</v>
      </c>
      <c r="HN402" s="194">
        <f t="shared" si="1580"/>
        <v>0</v>
      </c>
      <c r="HO402" s="194">
        <f t="shared" si="1581"/>
        <v>0</v>
      </c>
      <c r="HP402" s="194">
        <f t="shared" si="1582"/>
        <v>0</v>
      </c>
      <c r="HQ402" s="194">
        <f t="shared" si="1583"/>
        <v>0</v>
      </c>
      <c r="HR402" s="194">
        <f t="shared" si="1584"/>
        <v>0</v>
      </c>
      <c r="HS402" s="195" t="str">
        <f t="shared" si="1381"/>
        <v/>
      </c>
      <c r="HT402" s="196">
        <f t="shared" si="1377"/>
        <v>0</v>
      </c>
      <c r="HU402" s="196">
        <f t="shared" si="1378"/>
        <v>0</v>
      </c>
      <c r="HV402" s="197" t="str">
        <f t="shared" si="1382"/>
        <v/>
      </c>
      <c r="HW402" s="197" t="str">
        <f t="shared" si="1585"/>
        <v/>
      </c>
      <c r="HX402" s="197" t="str">
        <f t="shared" si="1586"/>
        <v/>
      </c>
      <c r="HY402" s="195" t="str">
        <f t="shared" si="1383"/>
        <v/>
      </c>
      <c r="HZ402" s="30">
        <f t="shared" si="1379"/>
        <v>0</v>
      </c>
      <c r="IA402" s="198">
        <f t="shared" si="1384"/>
        <v>0</v>
      </c>
      <c r="IB402" s="195"/>
      <c r="IC402" s="195">
        <f t="shared" si="1587"/>
        <v>0</v>
      </c>
      <c r="ID402" s="195">
        <f t="shared" si="1385"/>
        <v>0</v>
      </c>
      <c r="IE402" s="195">
        <f t="shared" si="1588"/>
        <v>0</v>
      </c>
      <c r="IF402" s="195">
        <f t="shared" si="1386"/>
        <v>0</v>
      </c>
      <c r="IG402" s="307">
        <f t="shared" si="1387"/>
        <v>0</v>
      </c>
      <c r="IH402" s="307">
        <f t="shared" si="1388"/>
        <v>0</v>
      </c>
      <c r="II402" s="44">
        <f t="shared" si="1389"/>
        <v>0</v>
      </c>
      <c r="IJ402" s="44">
        <f t="shared" si="1589"/>
        <v>0</v>
      </c>
      <c r="IK402" s="44">
        <f t="shared" si="1590"/>
        <v>0</v>
      </c>
      <c r="IL402" s="44">
        <f t="shared" si="1591"/>
        <v>0</v>
      </c>
      <c r="IM402" s="44">
        <f t="shared" si="1592"/>
        <v>0</v>
      </c>
      <c r="IN402" s="44">
        <f t="shared" si="1593"/>
        <v>0</v>
      </c>
      <c r="IO402" s="44">
        <f t="shared" si="1594"/>
        <v>0</v>
      </c>
    </row>
    <row r="403" spans="1:249" ht="18" customHeight="1">
      <c r="A403" s="188">
        <v>397</v>
      </c>
      <c r="B403" s="326"/>
      <c r="C403" s="289"/>
      <c r="D403" s="199"/>
      <c r="E403" s="189"/>
      <c r="F403" s="189"/>
      <c r="G403" s="190"/>
      <c r="H403" s="190"/>
      <c r="I403" s="272"/>
      <c r="J403" s="207"/>
      <c r="K403" s="214" t="str">
        <f t="shared" si="1390"/>
        <v/>
      </c>
      <c r="L403" s="200" t="str">
        <f t="shared" si="1391"/>
        <v/>
      </c>
      <c r="M403" s="200" t="str">
        <f t="shared" si="1392"/>
        <v/>
      </c>
      <c r="N403" s="209" t="str">
        <f t="shared" si="1380"/>
        <v/>
      </c>
      <c r="O403" s="208" t="str">
        <f>IFERROR(IF(D403="","",IF(K403="","",IF(I403="","",IF(F403="F",VLOOKUP(K403,F!A:G,2,0),IF(F403="M",VLOOKUP(K403,M!A:G,2,0),""))))),0)</f>
        <v/>
      </c>
      <c r="P403" s="191" t="str">
        <f>IFERROR(IF(D403="","",IF(K403="","",IF(I403="","",IF(F403="F",VLOOKUP(K403,F!A:G,3,0),IF(F403="M",VLOOKUP(K403,M!A:G,3,0),""))))),0)</f>
        <v/>
      </c>
      <c r="Q403" s="191" t="str">
        <f>IFERROR(IF(D403="","",IF(K403="","",IF(I403="","",IF(F403="F",VLOOKUP(K403,F!A:G,4,0),IF(F403="M",VLOOKUP(K403,M!A:G,4,0),""))))),0)</f>
        <v/>
      </c>
      <c r="R403" s="191" t="str">
        <f>IFERROR(IF(D403="","",IF(K403="","",IF(I403="","",IF(F403="F",VLOOKUP(K403,F!A:G,5,0),IF(F403="M",VLOOKUP(K403,M!A:G,5,0),""))))),0)</f>
        <v/>
      </c>
      <c r="S403" s="191" t="str">
        <f>IFERROR(IF(D403="","",IF(K403="","",IF(I403="","",IF(F403="F",VLOOKUP(K403,F!A:G,6,0),IF(F403="M",VLOOKUP(K403,M!A:G,6,0),""))))),0)</f>
        <v/>
      </c>
      <c r="T403" s="191" t="str">
        <f>IFERROR(IF(D403="","",IF(K403="","",IF(I403="","",IF(F403="F",VLOOKUP(K403,F!A:G,7,0),IF(F403="M",VLOOKUP(K403,M!A:G,7,0),""))))),0)</f>
        <v/>
      </c>
      <c r="U403" s="191" t="str">
        <f>IFERROR(IF(D403="","",IF(K403="","",IF(J403="","",IF(F403="F",VLOOKUP(K403,F!A:M,8,0),IF(F403="M",VLOOKUP(K403,M!A:M,8,0),""))))),0)</f>
        <v/>
      </c>
      <c r="V403" s="191" t="str">
        <f>IFERROR(IF(D403="","",IF(K403="","",IF(J403="","",IF(F403="F",VLOOKUP(K403,F!A:M,9,0),IF(F403="M",VLOOKUP(K403,M!A:M,9,0),""))))),0)</f>
        <v/>
      </c>
      <c r="W403" s="191" t="str">
        <f>IFERROR(IF(D403="","",IF(K403="","",IF(J403="","",IF(F403="F",VLOOKUP(K403,F!A:M,10,0),IF(F403="M",VLOOKUP(K403,M!A:M,10,0),""))))),0)</f>
        <v/>
      </c>
      <c r="X403" s="191" t="str">
        <f>IFERROR(IF(D403="","",IF(K403="","",IF(J403="","",IF(F403="F",VLOOKUP(K403,F!A:M,11,0),IF(F403="M",VLOOKUP(K403,M!A:M,11,0),""))))),0)</f>
        <v/>
      </c>
      <c r="Y403" s="191" t="str">
        <f>IFERROR(IF(D403="","",IF(K403="","",IF(J403="","",IF(F403="F",VLOOKUP(K403,F!A:M,12,0),IF(F403="M",VLOOKUP(K403,M!A:M,12,0),""))))),0)</f>
        <v/>
      </c>
      <c r="Z403" s="191" t="str">
        <f>IFERROR(IF(D403="","",IF(K403="","",IF(J403="","",IF(F403="F",VLOOKUP(K403,F!A:M,13,0),IF(F403="M",VLOOKUP(K403,M!A:M,13,0),""))))),0)</f>
        <v/>
      </c>
      <c r="AA403" s="191" t="str">
        <f>IFERROR(IF(D403="","",IF(F403="","",IF(J403="","",IF(K403="","",IF(AND(K403&gt;23,K403&lt;=60),IF(F403="F",VLOOKUP(MROUND(HZ403,0.5),'F-Weight for Length'!K:S,2,0),VLOOKUP(MROUND(HZ403,0.5),'M-Weight for Length'!K:S,2,0)),IF(K403&gt;60,IF(F403="F",VLOOKUP(K403,'F-Weight for Length'!U:AC,2,0),VLOOKUP(K403,'M-Weight for Length'!U:AC,2,0)),IF(F403="F",VLOOKUP(MROUND(HZ403,0.5),'F-Weight for Length'!A:I,2,0),VLOOKUP(MROUND(HZ403,0.5),'M-Weight for Length'!A:I,2,0)))))))),0)</f>
        <v/>
      </c>
      <c r="AB403" s="191" t="str">
        <f>IFERROR(IF(D403="","",IF(F403="","",IF(J403="","",IF(K403="","",IF(AND(K403&gt;23,K403&lt;=60),IF(F403="F",VLOOKUP(MROUND(HZ403,0.5),'F-Weight for Length'!K:S,3,0),VLOOKUP(MROUND(HZ403,0.5),'M-Weight for Length'!K:S,3,0)),IF(K403&gt;60,IF(F403="F",VLOOKUP(K403,'F-Weight for Length'!U:AC,3,0),VLOOKUP(K403,'M-Weight for Length'!U:AC,3,0)),IF(F403="F",VLOOKUP(MROUND(HZ403,0.5),'F-Weight for Length'!A:I,3,0),VLOOKUP(MROUND(HZ403,0.5),'M-Weight for Length'!A:I,3,0)))))))),0)</f>
        <v/>
      </c>
      <c r="AC403" s="191" t="str">
        <f>IFERROR(IF(D403="","",IF(F403="","",IF(J403="","",IF(K403="","",IF(AND(K403&gt;23,K403&lt;=60),IF(F403="F",VLOOKUP(MROUND(HZ403,0.5),'F-Weight for Length'!K:S,4,0),VLOOKUP(MROUND(HZ403,0.5),'M-Weight for Length'!K:S,4,0)),IF(K403&gt;60,IF(F403="F",VLOOKUP(K403,'F-Weight for Length'!U:AC,4,0),VLOOKUP(K403,'M-Weight for Length'!U:AC,4,0)),IF(F403="F",VLOOKUP(MROUND(HZ403,0.5),'F-Weight for Length'!A:I,4,0),VLOOKUP(MROUND(HZ403,0.5),'M-Weight for Length'!A:I,4,0)))))))),0)</f>
        <v/>
      </c>
      <c r="AD403" s="191" t="str">
        <f>IFERROR(IF(D403="","",IF(F403="","",IF(J403="","",IF(K403="","",IF(AND(K403&gt;23,K403&lt;=60),IF(F403="F",VLOOKUP(MROUND(HZ403,0.5),'F-Weight for Length'!K:S,5,0),VLOOKUP(MROUND(HZ403,0.5),'M-Weight for Length'!K:S,5,0)),IF(K403&gt;60,IF(F403="F",VLOOKUP(K403,'F-Weight for Length'!U:AC,5,0),VLOOKUP(K403,'M-Weight for Length'!U:AC,5,0)),IF(F403="F",VLOOKUP(MROUND(HZ403,0.5),'F-Weight for Length'!A:I,5,0),VLOOKUP(MROUND(HZ403,0.5),'M-Weight for Length'!A:I,5,0)))))))),0)</f>
        <v/>
      </c>
      <c r="AE403" s="191" t="str">
        <f>IFERROR(IF(D403="","",IF(F403="","",IF(J403="","",IF(K403="","",IF(AND(K403&gt;23,K403&lt;=60),IF(F403="F",VLOOKUP(MROUND(HZ403,0.5),'F-Weight for Length'!K:S,6,0),VLOOKUP(MROUND(HZ403,0.5),'M-Weight for Length'!K:S,6,0)),IF(K403&gt;60,IF(F403="F",VLOOKUP(K403,'F-Weight for Length'!U:AC,6,0),VLOOKUP(K403,'M-Weight for Length'!U:AC,6,0)),IF(F403="F",VLOOKUP(MROUND(HZ403,0.5),'F-Weight for Length'!A:I,6,0),VLOOKUP(MROUND(HZ403,0.5),'M-Weight for Length'!A:I,6,0)))))))),0)</f>
        <v/>
      </c>
      <c r="AF403" s="191" t="str">
        <f>IFERROR(IF(D403="","",IF(F403="","",IF(J403="","",IF(K403="","",IF(AND(K403&gt;23,K403&lt;=60),IF(F403="F",VLOOKUP(MROUND(HZ403,0.5),'F-Weight for Length'!K:S,7,0),VLOOKUP(MROUND(HZ403,0.5),'M-Weight for Length'!K:S,7,0)),IF(K403&gt;60,IF(F403="F",VLOOKUP(K403,'F-Weight for Length'!U:AC,7,0),VLOOKUP(K403,'M-Weight for Length'!U:AC,7,0)),IF(F403="F",VLOOKUP(MROUND(HZ403,0.5),'F-Weight for Length'!A:I,7,0),VLOOKUP(MROUND(HZ403,0.5),'M-Weight for Length'!A:I,7,0)))))))),0)</f>
        <v/>
      </c>
      <c r="AG403" s="191" t="str">
        <f>IFERROR(IF(D403="","",IF(F403="","",IF(J403="","",IF(K403="","",IF(AND(K403&gt;23,K403&lt;=60),IF(F403="F",VLOOKUP(MROUND(HZ403,0.5),'F-Weight for Length'!K:S,8,0),VLOOKUP(MROUND(HZ403,0.5),'M-Weight for Length'!K:S,8,0)),IF(K403&gt;60,IF(F403="F",VLOOKUP(K403,'F-Weight for Length'!U:AC,8,0),VLOOKUP(K403,'M-Weight for Length'!U:AC,8,0)),IF(F403="F",VLOOKUP(MROUND(HZ403,0.5),'F-Weight for Length'!A:I,8,0),VLOOKUP(MROUND(HZ403,0.5),'M-Weight for Length'!A:I,8,0)))))))),0)</f>
        <v/>
      </c>
      <c r="AH403" s="191" t="str">
        <f>IFERROR(IF(D403="","",IF(F403="","",IF(J403="","",IF(K403="","",IF(AND(K403&gt;23,K403&lt;=60),IF(F403="F",VLOOKUP(MROUND(HZ403,0.5),'F-Weight for Length'!K:S,9,0),VLOOKUP(MROUND(HZ403,0.5),'M-Weight for Length'!K:S,9,0)),IF(K403&gt;60,IF(F403="F",VLOOKUP(K403,'F-Weight for Length'!U:AC,9,0),VLOOKUP(K403,'M-Weight for Length'!U:AC,9,0)),IF(F403="F",VLOOKUP(MROUND(HZ403,0.5),'F-Weight for Length'!A:I,9,0),VLOOKUP(MROUND(HZ403,0.5),'M-Weight for Length'!A:I,9,0)))))))),0)</f>
        <v/>
      </c>
      <c r="AI403" s="192">
        <f t="shared" si="1393"/>
        <v>0</v>
      </c>
      <c r="AJ403" s="192">
        <f t="shared" si="1394"/>
        <v>0</v>
      </c>
      <c r="AK403" s="192">
        <f t="shared" si="1395"/>
        <v>0</v>
      </c>
      <c r="AL403" s="192">
        <f t="shared" si="1396"/>
        <v>0</v>
      </c>
      <c r="AM403" s="192">
        <f t="shared" si="1397"/>
        <v>0</v>
      </c>
      <c r="AN403" s="192">
        <f t="shared" si="1398"/>
        <v>0</v>
      </c>
      <c r="AO403" s="192">
        <f t="shared" si="1399"/>
        <v>0</v>
      </c>
      <c r="AP403" s="192">
        <f t="shared" si="1400"/>
        <v>0</v>
      </c>
      <c r="AQ403" s="192">
        <f t="shared" si="1401"/>
        <v>0</v>
      </c>
      <c r="AR403" s="192">
        <f t="shared" si="1402"/>
        <v>0</v>
      </c>
      <c r="AS403" s="192">
        <f t="shared" si="1403"/>
        <v>0</v>
      </c>
      <c r="AT403" s="192">
        <f t="shared" si="1404"/>
        <v>0</v>
      </c>
      <c r="AU403" s="192">
        <f t="shared" si="1405"/>
        <v>0</v>
      </c>
      <c r="AV403" s="192">
        <f t="shared" si="1406"/>
        <v>0</v>
      </c>
      <c r="AW403" s="192">
        <f t="shared" si="1407"/>
        <v>0</v>
      </c>
      <c r="AX403" s="192">
        <f t="shared" si="1408"/>
        <v>0</v>
      </c>
      <c r="AY403" s="192">
        <f t="shared" si="1409"/>
        <v>0</v>
      </c>
      <c r="AZ403" s="192">
        <f t="shared" si="1410"/>
        <v>0</v>
      </c>
      <c r="BA403" s="192">
        <f t="shared" si="1411"/>
        <v>0</v>
      </c>
      <c r="BB403" s="192">
        <f t="shared" si="1412"/>
        <v>0</v>
      </c>
      <c r="BC403" s="192">
        <f t="shared" si="1413"/>
        <v>0</v>
      </c>
      <c r="BD403" s="192">
        <f t="shared" si="1414"/>
        <v>0</v>
      </c>
      <c r="BE403" s="192">
        <f t="shared" si="1415"/>
        <v>0</v>
      </c>
      <c r="BF403" s="192">
        <f t="shared" si="1416"/>
        <v>0</v>
      </c>
      <c r="BG403" s="192">
        <f t="shared" si="1417"/>
        <v>0</v>
      </c>
      <c r="BH403" s="192">
        <f t="shared" si="1418"/>
        <v>0</v>
      </c>
      <c r="BI403" s="192">
        <f t="shared" si="1419"/>
        <v>0</v>
      </c>
      <c r="BJ403" s="192">
        <f t="shared" si="1420"/>
        <v>0</v>
      </c>
      <c r="BK403" s="192">
        <f t="shared" si="1421"/>
        <v>0</v>
      </c>
      <c r="BL403" s="192">
        <f t="shared" si="1422"/>
        <v>0</v>
      </c>
      <c r="BM403" s="192">
        <f t="shared" si="1423"/>
        <v>0</v>
      </c>
      <c r="BN403" s="192">
        <f t="shared" si="1424"/>
        <v>0</v>
      </c>
      <c r="BO403" s="192">
        <f t="shared" si="1425"/>
        <v>0</v>
      </c>
      <c r="BP403" s="192">
        <f t="shared" si="1426"/>
        <v>0</v>
      </c>
      <c r="BQ403" s="192">
        <f t="shared" si="1427"/>
        <v>0</v>
      </c>
      <c r="BR403" s="192">
        <f t="shared" si="1428"/>
        <v>0</v>
      </c>
      <c r="BS403" s="192">
        <f t="shared" si="1429"/>
        <v>0</v>
      </c>
      <c r="BT403" s="192">
        <f t="shared" si="1430"/>
        <v>0</v>
      </c>
      <c r="BU403" s="192">
        <f t="shared" si="1431"/>
        <v>0</v>
      </c>
      <c r="BV403" s="192">
        <f t="shared" si="1432"/>
        <v>0</v>
      </c>
      <c r="BW403" s="192">
        <f t="shared" si="1433"/>
        <v>0</v>
      </c>
      <c r="BX403" s="192">
        <f t="shared" si="1434"/>
        <v>0</v>
      </c>
      <c r="BY403" s="192">
        <f t="shared" si="1435"/>
        <v>0</v>
      </c>
      <c r="BZ403" s="192">
        <f t="shared" si="1436"/>
        <v>0</v>
      </c>
      <c r="CA403" s="192">
        <f t="shared" si="1437"/>
        <v>0</v>
      </c>
      <c r="CB403" s="192">
        <f t="shared" si="1438"/>
        <v>0</v>
      </c>
      <c r="CC403" s="192">
        <f t="shared" si="1439"/>
        <v>0</v>
      </c>
      <c r="CD403" s="192">
        <f t="shared" si="1440"/>
        <v>0</v>
      </c>
      <c r="CE403" s="192">
        <f t="shared" si="1441"/>
        <v>0</v>
      </c>
      <c r="CF403" s="192">
        <f t="shared" si="1442"/>
        <v>0</v>
      </c>
      <c r="CG403" s="192">
        <f t="shared" si="1443"/>
        <v>0</v>
      </c>
      <c r="CH403" s="192">
        <f t="shared" si="1444"/>
        <v>0</v>
      </c>
      <c r="CI403" s="192">
        <f t="shared" si="1445"/>
        <v>0</v>
      </c>
      <c r="CJ403" s="192">
        <f t="shared" si="1446"/>
        <v>0</v>
      </c>
      <c r="CK403" s="192">
        <f t="shared" si="1447"/>
        <v>0</v>
      </c>
      <c r="CL403" s="192">
        <f t="shared" si="1448"/>
        <v>0</v>
      </c>
      <c r="CM403" s="192">
        <f t="shared" si="1449"/>
        <v>0</v>
      </c>
      <c r="CN403" s="192">
        <f t="shared" si="1450"/>
        <v>0</v>
      </c>
      <c r="CO403" s="192">
        <f t="shared" si="1451"/>
        <v>0</v>
      </c>
      <c r="CP403" s="192">
        <f t="shared" si="1452"/>
        <v>0</v>
      </c>
      <c r="CQ403" s="192">
        <f t="shared" si="1453"/>
        <v>0</v>
      </c>
      <c r="CR403" s="192">
        <f t="shared" si="1454"/>
        <v>0</v>
      </c>
      <c r="CS403" s="192">
        <f t="shared" si="1455"/>
        <v>0</v>
      </c>
      <c r="CT403" s="192">
        <f t="shared" si="1456"/>
        <v>0</v>
      </c>
      <c r="CU403" s="192">
        <f t="shared" si="1457"/>
        <v>0</v>
      </c>
      <c r="CV403" s="192">
        <f t="shared" si="1458"/>
        <v>0</v>
      </c>
      <c r="CW403" s="192">
        <f t="shared" si="1459"/>
        <v>0</v>
      </c>
      <c r="CX403" s="192">
        <f t="shared" si="1460"/>
        <v>0</v>
      </c>
      <c r="CY403" s="192">
        <f t="shared" si="1461"/>
        <v>0</v>
      </c>
      <c r="CZ403" s="192">
        <f t="shared" si="1462"/>
        <v>0</v>
      </c>
      <c r="DA403" s="192">
        <f t="shared" si="1463"/>
        <v>0</v>
      </c>
      <c r="DB403" s="192">
        <f t="shared" si="1464"/>
        <v>0</v>
      </c>
      <c r="DC403" s="192">
        <f t="shared" si="1465"/>
        <v>0</v>
      </c>
      <c r="DD403" s="192">
        <f t="shared" si="1466"/>
        <v>0</v>
      </c>
      <c r="DE403" s="192">
        <f t="shared" si="1467"/>
        <v>0</v>
      </c>
      <c r="DF403" s="192">
        <f t="shared" si="1468"/>
        <v>0</v>
      </c>
      <c r="DG403" s="192">
        <f t="shared" si="1469"/>
        <v>0</v>
      </c>
      <c r="DH403" s="192">
        <f t="shared" si="1470"/>
        <v>0</v>
      </c>
      <c r="DI403" s="192">
        <f t="shared" si="1471"/>
        <v>0</v>
      </c>
      <c r="DJ403" s="192">
        <f t="shared" si="1472"/>
        <v>0</v>
      </c>
      <c r="DK403" s="192">
        <f t="shared" si="1473"/>
        <v>0</v>
      </c>
      <c r="DL403" s="192">
        <f t="shared" si="1474"/>
        <v>0</v>
      </c>
      <c r="DM403" s="192">
        <f t="shared" si="1475"/>
        <v>0</v>
      </c>
      <c r="DN403" s="192">
        <f t="shared" si="1476"/>
        <v>0</v>
      </c>
      <c r="DO403" s="192">
        <f t="shared" si="1477"/>
        <v>0</v>
      </c>
      <c r="DP403" s="192">
        <f t="shared" si="1478"/>
        <v>0</v>
      </c>
      <c r="DQ403" s="192">
        <f t="shared" si="1479"/>
        <v>0</v>
      </c>
      <c r="DR403" s="192">
        <f t="shared" si="1480"/>
        <v>0</v>
      </c>
      <c r="DS403" s="192">
        <f t="shared" si="1481"/>
        <v>0</v>
      </c>
      <c r="DT403" s="192">
        <f t="shared" si="1482"/>
        <v>0</v>
      </c>
      <c r="DU403" s="192">
        <f t="shared" si="1483"/>
        <v>0</v>
      </c>
      <c r="DV403" s="193">
        <f t="shared" si="1484"/>
        <v>0</v>
      </c>
      <c r="DW403" s="193">
        <f t="shared" si="1485"/>
        <v>0</v>
      </c>
      <c r="DX403" s="193">
        <f t="shared" si="1486"/>
        <v>0</v>
      </c>
      <c r="DY403" s="193">
        <f t="shared" si="1487"/>
        <v>0</v>
      </c>
      <c r="DZ403" s="193">
        <f t="shared" si="1488"/>
        <v>0</v>
      </c>
      <c r="EA403" s="192">
        <f t="shared" si="1489"/>
        <v>0</v>
      </c>
      <c r="EB403" s="192">
        <f t="shared" si="1490"/>
        <v>0</v>
      </c>
      <c r="EC403" s="192">
        <f t="shared" si="1491"/>
        <v>0</v>
      </c>
      <c r="ED403" s="192">
        <f t="shared" si="1492"/>
        <v>0</v>
      </c>
      <c r="EE403" s="192">
        <f t="shared" si="1493"/>
        <v>0</v>
      </c>
      <c r="EF403" s="192">
        <f t="shared" si="1494"/>
        <v>0</v>
      </c>
      <c r="EG403" s="192">
        <f t="shared" si="1495"/>
        <v>0</v>
      </c>
      <c r="EH403" s="192">
        <f t="shared" si="1496"/>
        <v>0</v>
      </c>
      <c r="EI403" s="192">
        <f t="shared" si="1497"/>
        <v>0</v>
      </c>
      <c r="EJ403" s="192">
        <f t="shared" si="1498"/>
        <v>0</v>
      </c>
      <c r="EK403" s="192">
        <f t="shared" si="1499"/>
        <v>0</v>
      </c>
      <c r="EL403" s="192">
        <f t="shared" si="1500"/>
        <v>0</v>
      </c>
      <c r="EM403" s="192">
        <f t="shared" si="1501"/>
        <v>0</v>
      </c>
      <c r="EN403" s="192">
        <f t="shared" si="1502"/>
        <v>0</v>
      </c>
      <c r="EO403" s="192">
        <f t="shared" si="1503"/>
        <v>0</v>
      </c>
      <c r="EP403" s="192">
        <f t="shared" si="1504"/>
        <v>0</v>
      </c>
      <c r="EQ403" s="192">
        <f t="shared" si="1505"/>
        <v>0</v>
      </c>
      <c r="ER403" s="192">
        <f t="shared" si="1506"/>
        <v>0</v>
      </c>
      <c r="ES403" s="192">
        <f t="shared" si="1507"/>
        <v>0</v>
      </c>
      <c r="ET403" s="192">
        <f t="shared" si="1508"/>
        <v>0</v>
      </c>
      <c r="EU403" s="192">
        <f t="shared" si="1509"/>
        <v>0</v>
      </c>
      <c r="EV403" s="192">
        <f t="shared" si="1510"/>
        <v>0</v>
      </c>
      <c r="EW403" s="192">
        <f t="shared" si="1511"/>
        <v>0</v>
      </c>
      <c r="EX403" s="192">
        <f t="shared" si="1512"/>
        <v>0</v>
      </c>
      <c r="EY403" s="192">
        <f t="shared" si="1513"/>
        <v>0</v>
      </c>
      <c r="EZ403" s="192">
        <f t="shared" si="1514"/>
        <v>0</v>
      </c>
      <c r="FA403" s="192">
        <f t="shared" si="1515"/>
        <v>0</v>
      </c>
      <c r="FB403" s="192">
        <f t="shared" si="1516"/>
        <v>0</v>
      </c>
      <c r="FC403" s="192">
        <f t="shared" si="1517"/>
        <v>0</v>
      </c>
      <c r="FD403" s="192">
        <f t="shared" si="1518"/>
        <v>0</v>
      </c>
      <c r="FE403" s="192">
        <f t="shared" si="1519"/>
        <v>0</v>
      </c>
      <c r="FF403" s="192">
        <f t="shared" si="1520"/>
        <v>0</v>
      </c>
      <c r="FG403" s="192">
        <f t="shared" si="1521"/>
        <v>0</v>
      </c>
      <c r="FH403" s="192">
        <f t="shared" si="1522"/>
        <v>0</v>
      </c>
      <c r="FI403" s="192">
        <f t="shared" si="1523"/>
        <v>0</v>
      </c>
      <c r="FJ403" s="192">
        <f t="shared" si="1524"/>
        <v>0</v>
      </c>
      <c r="FK403" s="192">
        <f t="shared" si="1525"/>
        <v>0</v>
      </c>
      <c r="FL403" s="192">
        <f t="shared" si="1526"/>
        <v>0</v>
      </c>
      <c r="FM403" s="192">
        <f t="shared" si="1527"/>
        <v>0</v>
      </c>
      <c r="FN403" s="192">
        <f t="shared" si="1528"/>
        <v>0</v>
      </c>
      <c r="FO403" s="192">
        <f t="shared" si="1529"/>
        <v>0</v>
      </c>
      <c r="FP403" s="192">
        <f t="shared" si="1530"/>
        <v>0</v>
      </c>
      <c r="FQ403" s="192">
        <f t="shared" si="1531"/>
        <v>0</v>
      </c>
      <c r="FR403" s="192">
        <f t="shared" si="1532"/>
        <v>0</v>
      </c>
      <c r="FS403" s="192">
        <f t="shared" si="1533"/>
        <v>0</v>
      </c>
      <c r="FT403" s="192">
        <f t="shared" si="1534"/>
        <v>0</v>
      </c>
      <c r="FU403" s="192">
        <f t="shared" si="1535"/>
        <v>0</v>
      </c>
      <c r="FV403" s="192">
        <f t="shared" si="1536"/>
        <v>0</v>
      </c>
      <c r="FW403" s="192">
        <f t="shared" si="1537"/>
        <v>0</v>
      </c>
      <c r="FX403" s="192">
        <f t="shared" si="1538"/>
        <v>0</v>
      </c>
      <c r="FY403" s="192">
        <f t="shared" si="1539"/>
        <v>0</v>
      </c>
      <c r="FZ403" s="192">
        <f t="shared" si="1540"/>
        <v>0</v>
      </c>
      <c r="GA403" s="192">
        <f t="shared" si="1541"/>
        <v>0</v>
      </c>
      <c r="GB403" s="192">
        <f t="shared" si="1542"/>
        <v>0</v>
      </c>
      <c r="GC403" s="192">
        <f t="shared" si="1543"/>
        <v>0</v>
      </c>
      <c r="GD403" s="192">
        <f t="shared" si="1544"/>
        <v>0</v>
      </c>
      <c r="GE403" s="192">
        <f t="shared" si="1545"/>
        <v>0</v>
      </c>
      <c r="GF403" s="192">
        <f t="shared" si="1546"/>
        <v>0</v>
      </c>
      <c r="GG403" s="192">
        <f t="shared" si="1547"/>
        <v>0</v>
      </c>
      <c r="GH403" s="192">
        <f t="shared" si="1548"/>
        <v>0</v>
      </c>
      <c r="GI403" s="192">
        <f t="shared" si="1549"/>
        <v>0</v>
      </c>
      <c r="GJ403" s="192">
        <f t="shared" si="1550"/>
        <v>0</v>
      </c>
      <c r="GK403" s="192">
        <f t="shared" si="1551"/>
        <v>0</v>
      </c>
      <c r="GL403" s="192">
        <f t="shared" si="1552"/>
        <v>0</v>
      </c>
      <c r="GM403" s="192">
        <f t="shared" si="1553"/>
        <v>0</v>
      </c>
      <c r="GN403" s="192">
        <f t="shared" si="1554"/>
        <v>0</v>
      </c>
      <c r="GO403" s="192">
        <f t="shared" si="1555"/>
        <v>0</v>
      </c>
      <c r="GP403" s="192">
        <f t="shared" si="1556"/>
        <v>0</v>
      </c>
      <c r="GQ403" s="192">
        <f t="shared" si="1557"/>
        <v>0</v>
      </c>
      <c r="GR403" s="192">
        <f t="shared" si="1558"/>
        <v>0</v>
      </c>
      <c r="GS403" s="192">
        <f t="shared" si="1559"/>
        <v>0</v>
      </c>
      <c r="GT403" s="192">
        <f t="shared" si="1560"/>
        <v>0</v>
      </c>
      <c r="GU403" s="192">
        <f t="shared" si="1561"/>
        <v>0</v>
      </c>
      <c r="GV403" s="192">
        <f t="shared" si="1562"/>
        <v>0</v>
      </c>
      <c r="GW403" s="192">
        <f t="shared" si="1563"/>
        <v>0</v>
      </c>
      <c r="GX403" s="192">
        <f t="shared" si="1564"/>
        <v>0</v>
      </c>
      <c r="GY403" s="192">
        <f t="shared" si="1565"/>
        <v>0</v>
      </c>
      <c r="GZ403" s="192">
        <f t="shared" si="1566"/>
        <v>0</v>
      </c>
      <c r="HA403" s="192">
        <f t="shared" si="1567"/>
        <v>0</v>
      </c>
      <c r="HB403" s="192">
        <f t="shared" si="1568"/>
        <v>0</v>
      </c>
      <c r="HC403" s="192">
        <f t="shared" si="1569"/>
        <v>0</v>
      </c>
      <c r="HD403" s="192">
        <f t="shared" si="1570"/>
        <v>0</v>
      </c>
      <c r="HE403" s="192">
        <f t="shared" si="1571"/>
        <v>0</v>
      </c>
      <c r="HF403" s="192">
        <f t="shared" si="1572"/>
        <v>0</v>
      </c>
      <c r="HG403" s="192">
        <f t="shared" si="1573"/>
        <v>0</v>
      </c>
      <c r="HH403" s="192">
        <f t="shared" si="1574"/>
        <v>0</v>
      </c>
      <c r="HI403" s="192">
        <f t="shared" si="1575"/>
        <v>0</v>
      </c>
      <c r="HJ403" s="192">
        <f t="shared" si="1576"/>
        <v>0</v>
      </c>
      <c r="HK403" s="192">
        <f t="shared" si="1577"/>
        <v>0</v>
      </c>
      <c r="HL403" s="192">
        <f t="shared" si="1578"/>
        <v>0</v>
      </c>
      <c r="HM403" s="192">
        <f t="shared" si="1579"/>
        <v>0</v>
      </c>
      <c r="HN403" s="194">
        <f t="shared" si="1580"/>
        <v>0</v>
      </c>
      <c r="HO403" s="194">
        <f t="shared" si="1581"/>
        <v>0</v>
      </c>
      <c r="HP403" s="194">
        <f t="shared" si="1582"/>
        <v>0</v>
      </c>
      <c r="HQ403" s="194">
        <f t="shared" si="1583"/>
        <v>0</v>
      </c>
      <c r="HR403" s="194">
        <f t="shared" si="1584"/>
        <v>0</v>
      </c>
      <c r="HS403" s="195" t="str">
        <f t="shared" si="1381"/>
        <v/>
      </c>
      <c r="HT403" s="196">
        <f t="shared" si="1377"/>
        <v>0</v>
      </c>
      <c r="HU403" s="196">
        <f t="shared" si="1378"/>
        <v>0</v>
      </c>
      <c r="HV403" s="197" t="str">
        <f t="shared" si="1382"/>
        <v/>
      </c>
      <c r="HW403" s="197" t="str">
        <f t="shared" si="1585"/>
        <v/>
      </c>
      <c r="HX403" s="197" t="str">
        <f t="shared" si="1586"/>
        <v/>
      </c>
      <c r="HY403" s="195" t="str">
        <f t="shared" si="1383"/>
        <v/>
      </c>
      <c r="HZ403" s="30">
        <f t="shared" si="1379"/>
        <v>0</v>
      </c>
      <c r="IA403" s="198">
        <f t="shared" si="1384"/>
        <v>0</v>
      </c>
      <c r="IB403" s="195"/>
      <c r="IC403" s="195">
        <f t="shared" si="1587"/>
        <v>0</v>
      </c>
      <c r="ID403" s="195">
        <f t="shared" si="1385"/>
        <v>0</v>
      </c>
      <c r="IE403" s="195">
        <f t="shared" si="1588"/>
        <v>0</v>
      </c>
      <c r="IF403" s="195">
        <f t="shared" si="1386"/>
        <v>0</v>
      </c>
      <c r="IG403" s="307">
        <f t="shared" si="1387"/>
        <v>0</v>
      </c>
      <c r="IH403" s="307">
        <f t="shared" si="1388"/>
        <v>0</v>
      </c>
      <c r="II403" s="44">
        <f t="shared" si="1389"/>
        <v>0</v>
      </c>
      <c r="IJ403" s="44">
        <f t="shared" si="1589"/>
        <v>0</v>
      </c>
      <c r="IK403" s="44">
        <f t="shared" si="1590"/>
        <v>0</v>
      </c>
      <c r="IL403" s="44">
        <f t="shared" si="1591"/>
        <v>0</v>
      </c>
      <c r="IM403" s="44">
        <f t="shared" si="1592"/>
        <v>0</v>
      </c>
      <c r="IN403" s="44">
        <f t="shared" si="1593"/>
        <v>0</v>
      </c>
      <c r="IO403" s="44">
        <f t="shared" si="1594"/>
        <v>0</v>
      </c>
    </row>
    <row r="404" spans="1:249" ht="18" customHeight="1">
      <c r="A404" s="188">
        <v>398</v>
      </c>
      <c r="B404" s="326"/>
      <c r="C404" s="289"/>
      <c r="D404" s="199"/>
      <c r="E404" s="189"/>
      <c r="F404" s="189"/>
      <c r="G404" s="190"/>
      <c r="H404" s="190"/>
      <c r="I404" s="272"/>
      <c r="J404" s="207"/>
      <c r="K404" s="214" t="str">
        <f t="shared" si="1390"/>
        <v/>
      </c>
      <c r="L404" s="200" t="str">
        <f t="shared" si="1391"/>
        <v/>
      </c>
      <c r="M404" s="200" t="str">
        <f t="shared" si="1392"/>
        <v/>
      </c>
      <c r="N404" s="209" t="str">
        <f t="shared" si="1380"/>
        <v/>
      </c>
      <c r="O404" s="208" t="str">
        <f>IFERROR(IF(D404="","",IF(K404="","",IF(I404="","",IF(F404="F",VLOOKUP(K404,F!A:G,2,0),IF(F404="M",VLOOKUP(K404,M!A:G,2,0),""))))),0)</f>
        <v/>
      </c>
      <c r="P404" s="191" t="str">
        <f>IFERROR(IF(D404="","",IF(K404="","",IF(I404="","",IF(F404="F",VLOOKUP(K404,F!A:G,3,0),IF(F404="M",VLOOKUP(K404,M!A:G,3,0),""))))),0)</f>
        <v/>
      </c>
      <c r="Q404" s="191" t="str">
        <f>IFERROR(IF(D404="","",IF(K404="","",IF(I404="","",IF(F404="F",VLOOKUP(K404,F!A:G,4,0),IF(F404="M",VLOOKUP(K404,M!A:G,4,0),""))))),0)</f>
        <v/>
      </c>
      <c r="R404" s="191" t="str">
        <f>IFERROR(IF(D404="","",IF(K404="","",IF(I404="","",IF(F404="F",VLOOKUP(K404,F!A:G,5,0),IF(F404="M",VLOOKUP(K404,M!A:G,5,0),""))))),0)</f>
        <v/>
      </c>
      <c r="S404" s="191" t="str">
        <f>IFERROR(IF(D404="","",IF(K404="","",IF(I404="","",IF(F404="F",VLOOKUP(K404,F!A:G,6,0),IF(F404="M",VLOOKUP(K404,M!A:G,6,0),""))))),0)</f>
        <v/>
      </c>
      <c r="T404" s="191" t="str">
        <f>IFERROR(IF(D404="","",IF(K404="","",IF(I404="","",IF(F404="F",VLOOKUP(K404,F!A:G,7,0),IF(F404="M",VLOOKUP(K404,M!A:G,7,0),""))))),0)</f>
        <v/>
      </c>
      <c r="U404" s="191" t="str">
        <f>IFERROR(IF(D404="","",IF(K404="","",IF(J404="","",IF(F404="F",VLOOKUP(K404,F!A:M,8,0),IF(F404="M",VLOOKUP(K404,M!A:M,8,0),""))))),0)</f>
        <v/>
      </c>
      <c r="V404" s="191" t="str">
        <f>IFERROR(IF(D404="","",IF(K404="","",IF(J404="","",IF(F404="F",VLOOKUP(K404,F!A:M,9,0),IF(F404="M",VLOOKUP(K404,M!A:M,9,0),""))))),0)</f>
        <v/>
      </c>
      <c r="W404" s="191" t="str">
        <f>IFERROR(IF(D404="","",IF(K404="","",IF(J404="","",IF(F404="F",VLOOKUP(K404,F!A:M,10,0),IF(F404="M",VLOOKUP(K404,M!A:M,10,0),""))))),0)</f>
        <v/>
      </c>
      <c r="X404" s="191" t="str">
        <f>IFERROR(IF(D404="","",IF(K404="","",IF(J404="","",IF(F404="F",VLOOKUP(K404,F!A:M,11,0),IF(F404="M",VLOOKUP(K404,M!A:M,11,0),""))))),0)</f>
        <v/>
      </c>
      <c r="Y404" s="191" t="str">
        <f>IFERROR(IF(D404="","",IF(K404="","",IF(J404="","",IF(F404="F",VLOOKUP(K404,F!A:M,12,0),IF(F404="M",VLOOKUP(K404,M!A:M,12,0),""))))),0)</f>
        <v/>
      </c>
      <c r="Z404" s="191" t="str">
        <f>IFERROR(IF(D404="","",IF(K404="","",IF(J404="","",IF(F404="F",VLOOKUP(K404,F!A:M,13,0),IF(F404="M",VLOOKUP(K404,M!A:M,13,0),""))))),0)</f>
        <v/>
      </c>
      <c r="AA404" s="191" t="str">
        <f>IFERROR(IF(D404="","",IF(F404="","",IF(J404="","",IF(K404="","",IF(AND(K404&gt;23,K404&lt;=60),IF(F404="F",VLOOKUP(MROUND(HZ404,0.5),'F-Weight for Length'!K:S,2,0),VLOOKUP(MROUND(HZ404,0.5),'M-Weight for Length'!K:S,2,0)),IF(K404&gt;60,IF(F404="F",VLOOKUP(K404,'F-Weight for Length'!U:AC,2,0),VLOOKUP(K404,'M-Weight for Length'!U:AC,2,0)),IF(F404="F",VLOOKUP(MROUND(HZ404,0.5),'F-Weight for Length'!A:I,2,0),VLOOKUP(MROUND(HZ404,0.5),'M-Weight for Length'!A:I,2,0)))))))),0)</f>
        <v/>
      </c>
      <c r="AB404" s="191" t="str">
        <f>IFERROR(IF(D404="","",IF(F404="","",IF(J404="","",IF(K404="","",IF(AND(K404&gt;23,K404&lt;=60),IF(F404="F",VLOOKUP(MROUND(HZ404,0.5),'F-Weight for Length'!K:S,3,0),VLOOKUP(MROUND(HZ404,0.5),'M-Weight for Length'!K:S,3,0)),IF(K404&gt;60,IF(F404="F",VLOOKUP(K404,'F-Weight for Length'!U:AC,3,0),VLOOKUP(K404,'M-Weight for Length'!U:AC,3,0)),IF(F404="F",VLOOKUP(MROUND(HZ404,0.5),'F-Weight for Length'!A:I,3,0),VLOOKUP(MROUND(HZ404,0.5),'M-Weight for Length'!A:I,3,0)))))))),0)</f>
        <v/>
      </c>
      <c r="AC404" s="191" t="str">
        <f>IFERROR(IF(D404="","",IF(F404="","",IF(J404="","",IF(K404="","",IF(AND(K404&gt;23,K404&lt;=60),IF(F404="F",VLOOKUP(MROUND(HZ404,0.5),'F-Weight for Length'!K:S,4,0),VLOOKUP(MROUND(HZ404,0.5),'M-Weight for Length'!K:S,4,0)),IF(K404&gt;60,IF(F404="F",VLOOKUP(K404,'F-Weight for Length'!U:AC,4,0),VLOOKUP(K404,'M-Weight for Length'!U:AC,4,0)),IF(F404="F",VLOOKUP(MROUND(HZ404,0.5),'F-Weight for Length'!A:I,4,0),VLOOKUP(MROUND(HZ404,0.5),'M-Weight for Length'!A:I,4,0)))))))),0)</f>
        <v/>
      </c>
      <c r="AD404" s="191" t="str">
        <f>IFERROR(IF(D404="","",IF(F404="","",IF(J404="","",IF(K404="","",IF(AND(K404&gt;23,K404&lt;=60),IF(F404="F",VLOOKUP(MROUND(HZ404,0.5),'F-Weight for Length'!K:S,5,0),VLOOKUP(MROUND(HZ404,0.5),'M-Weight for Length'!K:S,5,0)),IF(K404&gt;60,IF(F404="F",VLOOKUP(K404,'F-Weight for Length'!U:AC,5,0),VLOOKUP(K404,'M-Weight for Length'!U:AC,5,0)),IF(F404="F",VLOOKUP(MROUND(HZ404,0.5),'F-Weight for Length'!A:I,5,0),VLOOKUP(MROUND(HZ404,0.5),'M-Weight for Length'!A:I,5,0)))))))),0)</f>
        <v/>
      </c>
      <c r="AE404" s="191" t="str">
        <f>IFERROR(IF(D404="","",IF(F404="","",IF(J404="","",IF(K404="","",IF(AND(K404&gt;23,K404&lt;=60),IF(F404="F",VLOOKUP(MROUND(HZ404,0.5),'F-Weight for Length'!K:S,6,0),VLOOKUP(MROUND(HZ404,0.5),'M-Weight for Length'!K:S,6,0)),IF(K404&gt;60,IF(F404="F",VLOOKUP(K404,'F-Weight for Length'!U:AC,6,0),VLOOKUP(K404,'M-Weight for Length'!U:AC,6,0)),IF(F404="F",VLOOKUP(MROUND(HZ404,0.5),'F-Weight for Length'!A:I,6,0),VLOOKUP(MROUND(HZ404,0.5),'M-Weight for Length'!A:I,6,0)))))))),0)</f>
        <v/>
      </c>
      <c r="AF404" s="191" t="str">
        <f>IFERROR(IF(D404="","",IF(F404="","",IF(J404="","",IF(K404="","",IF(AND(K404&gt;23,K404&lt;=60),IF(F404="F",VLOOKUP(MROUND(HZ404,0.5),'F-Weight for Length'!K:S,7,0),VLOOKUP(MROUND(HZ404,0.5),'M-Weight for Length'!K:S,7,0)),IF(K404&gt;60,IF(F404="F",VLOOKUP(K404,'F-Weight for Length'!U:AC,7,0),VLOOKUP(K404,'M-Weight for Length'!U:AC,7,0)),IF(F404="F",VLOOKUP(MROUND(HZ404,0.5),'F-Weight for Length'!A:I,7,0),VLOOKUP(MROUND(HZ404,0.5),'M-Weight for Length'!A:I,7,0)))))))),0)</f>
        <v/>
      </c>
      <c r="AG404" s="191" t="str">
        <f>IFERROR(IF(D404="","",IF(F404="","",IF(J404="","",IF(K404="","",IF(AND(K404&gt;23,K404&lt;=60),IF(F404="F",VLOOKUP(MROUND(HZ404,0.5),'F-Weight for Length'!K:S,8,0),VLOOKUP(MROUND(HZ404,0.5),'M-Weight for Length'!K:S,8,0)),IF(K404&gt;60,IF(F404="F",VLOOKUP(K404,'F-Weight for Length'!U:AC,8,0),VLOOKUP(K404,'M-Weight for Length'!U:AC,8,0)),IF(F404="F",VLOOKUP(MROUND(HZ404,0.5),'F-Weight for Length'!A:I,8,0),VLOOKUP(MROUND(HZ404,0.5),'M-Weight for Length'!A:I,8,0)))))))),0)</f>
        <v/>
      </c>
      <c r="AH404" s="191" t="str">
        <f>IFERROR(IF(D404="","",IF(F404="","",IF(J404="","",IF(K404="","",IF(AND(K404&gt;23,K404&lt;=60),IF(F404="F",VLOOKUP(MROUND(HZ404,0.5),'F-Weight for Length'!K:S,9,0),VLOOKUP(MROUND(HZ404,0.5),'M-Weight for Length'!K:S,9,0)),IF(K404&gt;60,IF(F404="F",VLOOKUP(K404,'F-Weight for Length'!U:AC,9,0),VLOOKUP(K404,'M-Weight for Length'!U:AC,9,0)),IF(F404="F",VLOOKUP(MROUND(HZ404,0.5),'F-Weight for Length'!A:I,9,0),VLOOKUP(MROUND(HZ404,0.5),'M-Weight for Length'!A:I,9,0)))))))),0)</f>
        <v/>
      </c>
      <c r="AI404" s="192">
        <f t="shared" si="1393"/>
        <v>0</v>
      </c>
      <c r="AJ404" s="192">
        <f t="shared" si="1394"/>
        <v>0</v>
      </c>
      <c r="AK404" s="192">
        <f t="shared" si="1395"/>
        <v>0</v>
      </c>
      <c r="AL404" s="192">
        <f t="shared" si="1396"/>
        <v>0</v>
      </c>
      <c r="AM404" s="192">
        <f t="shared" si="1397"/>
        <v>0</v>
      </c>
      <c r="AN404" s="192">
        <f t="shared" si="1398"/>
        <v>0</v>
      </c>
      <c r="AO404" s="192">
        <f t="shared" si="1399"/>
        <v>0</v>
      </c>
      <c r="AP404" s="192">
        <f t="shared" si="1400"/>
        <v>0</v>
      </c>
      <c r="AQ404" s="192">
        <f t="shared" si="1401"/>
        <v>0</v>
      </c>
      <c r="AR404" s="192">
        <f t="shared" si="1402"/>
        <v>0</v>
      </c>
      <c r="AS404" s="192">
        <f t="shared" si="1403"/>
        <v>0</v>
      </c>
      <c r="AT404" s="192">
        <f t="shared" si="1404"/>
        <v>0</v>
      </c>
      <c r="AU404" s="192">
        <f t="shared" si="1405"/>
        <v>0</v>
      </c>
      <c r="AV404" s="192">
        <f t="shared" si="1406"/>
        <v>0</v>
      </c>
      <c r="AW404" s="192">
        <f t="shared" si="1407"/>
        <v>0</v>
      </c>
      <c r="AX404" s="192">
        <f t="shared" si="1408"/>
        <v>0</v>
      </c>
      <c r="AY404" s="192">
        <f t="shared" si="1409"/>
        <v>0</v>
      </c>
      <c r="AZ404" s="192">
        <f t="shared" si="1410"/>
        <v>0</v>
      </c>
      <c r="BA404" s="192">
        <f t="shared" si="1411"/>
        <v>0</v>
      </c>
      <c r="BB404" s="192">
        <f t="shared" si="1412"/>
        <v>0</v>
      </c>
      <c r="BC404" s="192">
        <f t="shared" si="1413"/>
        <v>0</v>
      </c>
      <c r="BD404" s="192">
        <f t="shared" si="1414"/>
        <v>0</v>
      </c>
      <c r="BE404" s="192">
        <f t="shared" si="1415"/>
        <v>0</v>
      </c>
      <c r="BF404" s="192">
        <f t="shared" si="1416"/>
        <v>0</v>
      </c>
      <c r="BG404" s="192">
        <f t="shared" si="1417"/>
        <v>0</v>
      </c>
      <c r="BH404" s="192">
        <f t="shared" si="1418"/>
        <v>0</v>
      </c>
      <c r="BI404" s="192">
        <f t="shared" si="1419"/>
        <v>0</v>
      </c>
      <c r="BJ404" s="192">
        <f t="shared" si="1420"/>
        <v>0</v>
      </c>
      <c r="BK404" s="192">
        <f t="shared" si="1421"/>
        <v>0</v>
      </c>
      <c r="BL404" s="192">
        <f t="shared" si="1422"/>
        <v>0</v>
      </c>
      <c r="BM404" s="192">
        <f t="shared" si="1423"/>
        <v>0</v>
      </c>
      <c r="BN404" s="192">
        <f t="shared" si="1424"/>
        <v>0</v>
      </c>
      <c r="BO404" s="192">
        <f t="shared" si="1425"/>
        <v>0</v>
      </c>
      <c r="BP404" s="192">
        <f t="shared" si="1426"/>
        <v>0</v>
      </c>
      <c r="BQ404" s="192">
        <f t="shared" si="1427"/>
        <v>0</v>
      </c>
      <c r="BR404" s="192">
        <f t="shared" si="1428"/>
        <v>0</v>
      </c>
      <c r="BS404" s="192">
        <f t="shared" si="1429"/>
        <v>0</v>
      </c>
      <c r="BT404" s="192">
        <f t="shared" si="1430"/>
        <v>0</v>
      </c>
      <c r="BU404" s="192">
        <f t="shared" si="1431"/>
        <v>0</v>
      </c>
      <c r="BV404" s="192">
        <f t="shared" si="1432"/>
        <v>0</v>
      </c>
      <c r="BW404" s="192">
        <f t="shared" si="1433"/>
        <v>0</v>
      </c>
      <c r="BX404" s="192">
        <f t="shared" si="1434"/>
        <v>0</v>
      </c>
      <c r="BY404" s="192">
        <f t="shared" si="1435"/>
        <v>0</v>
      </c>
      <c r="BZ404" s="192">
        <f t="shared" si="1436"/>
        <v>0</v>
      </c>
      <c r="CA404" s="192">
        <f t="shared" si="1437"/>
        <v>0</v>
      </c>
      <c r="CB404" s="192">
        <f t="shared" si="1438"/>
        <v>0</v>
      </c>
      <c r="CC404" s="192">
        <f t="shared" si="1439"/>
        <v>0</v>
      </c>
      <c r="CD404" s="192">
        <f t="shared" si="1440"/>
        <v>0</v>
      </c>
      <c r="CE404" s="192">
        <f t="shared" si="1441"/>
        <v>0</v>
      </c>
      <c r="CF404" s="192">
        <f t="shared" si="1442"/>
        <v>0</v>
      </c>
      <c r="CG404" s="192">
        <f t="shared" si="1443"/>
        <v>0</v>
      </c>
      <c r="CH404" s="192">
        <f t="shared" si="1444"/>
        <v>0</v>
      </c>
      <c r="CI404" s="192">
        <f t="shared" si="1445"/>
        <v>0</v>
      </c>
      <c r="CJ404" s="192">
        <f t="shared" si="1446"/>
        <v>0</v>
      </c>
      <c r="CK404" s="192">
        <f t="shared" si="1447"/>
        <v>0</v>
      </c>
      <c r="CL404" s="192">
        <f t="shared" si="1448"/>
        <v>0</v>
      </c>
      <c r="CM404" s="192">
        <f t="shared" si="1449"/>
        <v>0</v>
      </c>
      <c r="CN404" s="192">
        <f t="shared" si="1450"/>
        <v>0</v>
      </c>
      <c r="CO404" s="192">
        <f t="shared" si="1451"/>
        <v>0</v>
      </c>
      <c r="CP404" s="192">
        <f t="shared" si="1452"/>
        <v>0</v>
      </c>
      <c r="CQ404" s="192">
        <f t="shared" si="1453"/>
        <v>0</v>
      </c>
      <c r="CR404" s="192">
        <f t="shared" si="1454"/>
        <v>0</v>
      </c>
      <c r="CS404" s="192">
        <f t="shared" si="1455"/>
        <v>0</v>
      </c>
      <c r="CT404" s="192">
        <f t="shared" si="1456"/>
        <v>0</v>
      </c>
      <c r="CU404" s="192">
        <f t="shared" si="1457"/>
        <v>0</v>
      </c>
      <c r="CV404" s="192">
        <f t="shared" si="1458"/>
        <v>0</v>
      </c>
      <c r="CW404" s="192">
        <f t="shared" si="1459"/>
        <v>0</v>
      </c>
      <c r="CX404" s="192">
        <f t="shared" si="1460"/>
        <v>0</v>
      </c>
      <c r="CY404" s="192">
        <f t="shared" si="1461"/>
        <v>0</v>
      </c>
      <c r="CZ404" s="192">
        <f t="shared" si="1462"/>
        <v>0</v>
      </c>
      <c r="DA404" s="192">
        <f t="shared" si="1463"/>
        <v>0</v>
      </c>
      <c r="DB404" s="192">
        <f t="shared" si="1464"/>
        <v>0</v>
      </c>
      <c r="DC404" s="192">
        <f t="shared" si="1465"/>
        <v>0</v>
      </c>
      <c r="DD404" s="192">
        <f t="shared" si="1466"/>
        <v>0</v>
      </c>
      <c r="DE404" s="192">
        <f t="shared" si="1467"/>
        <v>0</v>
      </c>
      <c r="DF404" s="192">
        <f t="shared" si="1468"/>
        <v>0</v>
      </c>
      <c r="DG404" s="192">
        <f t="shared" si="1469"/>
        <v>0</v>
      </c>
      <c r="DH404" s="192">
        <f t="shared" si="1470"/>
        <v>0</v>
      </c>
      <c r="DI404" s="192">
        <f t="shared" si="1471"/>
        <v>0</v>
      </c>
      <c r="DJ404" s="192">
        <f t="shared" si="1472"/>
        <v>0</v>
      </c>
      <c r="DK404" s="192">
        <f t="shared" si="1473"/>
        <v>0</v>
      </c>
      <c r="DL404" s="192">
        <f t="shared" si="1474"/>
        <v>0</v>
      </c>
      <c r="DM404" s="192">
        <f t="shared" si="1475"/>
        <v>0</v>
      </c>
      <c r="DN404" s="192">
        <f t="shared" si="1476"/>
        <v>0</v>
      </c>
      <c r="DO404" s="192">
        <f t="shared" si="1477"/>
        <v>0</v>
      </c>
      <c r="DP404" s="192">
        <f t="shared" si="1478"/>
        <v>0</v>
      </c>
      <c r="DQ404" s="192">
        <f t="shared" si="1479"/>
        <v>0</v>
      </c>
      <c r="DR404" s="192">
        <f t="shared" si="1480"/>
        <v>0</v>
      </c>
      <c r="DS404" s="192">
        <f t="shared" si="1481"/>
        <v>0</v>
      </c>
      <c r="DT404" s="192">
        <f t="shared" si="1482"/>
        <v>0</v>
      </c>
      <c r="DU404" s="192">
        <f t="shared" si="1483"/>
        <v>0</v>
      </c>
      <c r="DV404" s="193">
        <f t="shared" si="1484"/>
        <v>0</v>
      </c>
      <c r="DW404" s="193">
        <f t="shared" si="1485"/>
        <v>0</v>
      </c>
      <c r="DX404" s="193">
        <f t="shared" si="1486"/>
        <v>0</v>
      </c>
      <c r="DY404" s="193">
        <f t="shared" si="1487"/>
        <v>0</v>
      </c>
      <c r="DZ404" s="193">
        <f t="shared" si="1488"/>
        <v>0</v>
      </c>
      <c r="EA404" s="192">
        <f t="shared" si="1489"/>
        <v>0</v>
      </c>
      <c r="EB404" s="192">
        <f t="shared" si="1490"/>
        <v>0</v>
      </c>
      <c r="EC404" s="192">
        <f t="shared" si="1491"/>
        <v>0</v>
      </c>
      <c r="ED404" s="192">
        <f t="shared" si="1492"/>
        <v>0</v>
      </c>
      <c r="EE404" s="192">
        <f t="shared" si="1493"/>
        <v>0</v>
      </c>
      <c r="EF404" s="192">
        <f t="shared" si="1494"/>
        <v>0</v>
      </c>
      <c r="EG404" s="192">
        <f t="shared" si="1495"/>
        <v>0</v>
      </c>
      <c r="EH404" s="192">
        <f t="shared" si="1496"/>
        <v>0</v>
      </c>
      <c r="EI404" s="192">
        <f t="shared" si="1497"/>
        <v>0</v>
      </c>
      <c r="EJ404" s="192">
        <f t="shared" si="1498"/>
        <v>0</v>
      </c>
      <c r="EK404" s="192">
        <f t="shared" si="1499"/>
        <v>0</v>
      </c>
      <c r="EL404" s="192">
        <f t="shared" si="1500"/>
        <v>0</v>
      </c>
      <c r="EM404" s="192">
        <f t="shared" si="1501"/>
        <v>0</v>
      </c>
      <c r="EN404" s="192">
        <f t="shared" si="1502"/>
        <v>0</v>
      </c>
      <c r="EO404" s="192">
        <f t="shared" si="1503"/>
        <v>0</v>
      </c>
      <c r="EP404" s="192">
        <f t="shared" si="1504"/>
        <v>0</v>
      </c>
      <c r="EQ404" s="192">
        <f t="shared" si="1505"/>
        <v>0</v>
      </c>
      <c r="ER404" s="192">
        <f t="shared" si="1506"/>
        <v>0</v>
      </c>
      <c r="ES404" s="192">
        <f t="shared" si="1507"/>
        <v>0</v>
      </c>
      <c r="ET404" s="192">
        <f t="shared" si="1508"/>
        <v>0</v>
      </c>
      <c r="EU404" s="192">
        <f t="shared" si="1509"/>
        <v>0</v>
      </c>
      <c r="EV404" s="192">
        <f t="shared" si="1510"/>
        <v>0</v>
      </c>
      <c r="EW404" s="192">
        <f t="shared" si="1511"/>
        <v>0</v>
      </c>
      <c r="EX404" s="192">
        <f t="shared" si="1512"/>
        <v>0</v>
      </c>
      <c r="EY404" s="192">
        <f t="shared" si="1513"/>
        <v>0</v>
      </c>
      <c r="EZ404" s="192">
        <f t="shared" si="1514"/>
        <v>0</v>
      </c>
      <c r="FA404" s="192">
        <f t="shared" si="1515"/>
        <v>0</v>
      </c>
      <c r="FB404" s="192">
        <f t="shared" si="1516"/>
        <v>0</v>
      </c>
      <c r="FC404" s="192">
        <f t="shared" si="1517"/>
        <v>0</v>
      </c>
      <c r="FD404" s="192">
        <f t="shared" si="1518"/>
        <v>0</v>
      </c>
      <c r="FE404" s="192">
        <f t="shared" si="1519"/>
        <v>0</v>
      </c>
      <c r="FF404" s="192">
        <f t="shared" si="1520"/>
        <v>0</v>
      </c>
      <c r="FG404" s="192">
        <f t="shared" si="1521"/>
        <v>0</v>
      </c>
      <c r="FH404" s="192">
        <f t="shared" si="1522"/>
        <v>0</v>
      </c>
      <c r="FI404" s="192">
        <f t="shared" si="1523"/>
        <v>0</v>
      </c>
      <c r="FJ404" s="192">
        <f t="shared" si="1524"/>
        <v>0</v>
      </c>
      <c r="FK404" s="192">
        <f t="shared" si="1525"/>
        <v>0</v>
      </c>
      <c r="FL404" s="192">
        <f t="shared" si="1526"/>
        <v>0</v>
      </c>
      <c r="FM404" s="192">
        <f t="shared" si="1527"/>
        <v>0</v>
      </c>
      <c r="FN404" s="192">
        <f t="shared" si="1528"/>
        <v>0</v>
      </c>
      <c r="FO404" s="192">
        <f t="shared" si="1529"/>
        <v>0</v>
      </c>
      <c r="FP404" s="192">
        <f t="shared" si="1530"/>
        <v>0</v>
      </c>
      <c r="FQ404" s="192">
        <f t="shared" si="1531"/>
        <v>0</v>
      </c>
      <c r="FR404" s="192">
        <f t="shared" si="1532"/>
        <v>0</v>
      </c>
      <c r="FS404" s="192">
        <f t="shared" si="1533"/>
        <v>0</v>
      </c>
      <c r="FT404" s="192">
        <f t="shared" si="1534"/>
        <v>0</v>
      </c>
      <c r="FU404" s="192">
        <f t="shared" si="1535"/>
        <v>0</v>
      </c>
      <c r="FV404" s="192">
        <f t="shared" si="1536"/>
        <v>0</v>
      </c>
      <c r="FW404" s="192">
        <f t="shared" si="1537"/>
        <v>0</v>
      </c>
      <c r="FX404" s="192">
        <f t="shared" si="1538"/>
        <v>0</v>
      </c>
      <c r="FY404" s="192">
        <f t="shared" si="1539"/>
        <v>0</v>
      </c>
      <c r="FZ404" s="192">
        <f t="shared" si="1540"/>
        <v>0</v>
      </c>
      <c r="GA404" s="192">
        <f t="shared" si="1541"/>
        <v>0</v>
      </c>
      <c r="GB404" s="192">
        <f t="shared" si="1542"/>
        <v>0</v>
      </c>
      <c r="GC404" s="192">
        <f t="shared" si="1543"/>
        <v>0</v>
      </c>
      <c r="GD404" s="192">
        <f t="shared" si="1544"/>
        <v>0</v>
      </c>
      <c r="GE404" s="192">
        <f t="shared" si="1545"/>
        <v>0</v>
      </c>
      <c r="GF404" s="192">
        <f t="shared" si="1546"/>
        <v>0</v>
      </c>
      <c r="GG404" s="192">
        <f t="shared" si="1547"/>
        <v>0</v>
      </c>
      <c r="GH404" s="192">
        <f t="shared" si="1548"/>
        <v>0</v>
      </c>
      <c r="GI404" s="192">
        <f t="shared" si="1549"/>
        <v>0</v>
      </c>
      <c r="GJ404" s="192">
        <f t="shared" si="1550"/>
        <v>0</v>
      </c>
      <c r="GK404" s="192">
        <f t="shared" si="1551"/>
        <v>0</v>
      </c>
      <c r="GL404" s="192">
        <f t="shared" si="1552"/>
        <v>0</v>
      </c>
      <c r="GM404" s="192">
        <f t="shared" si="1553"/>
        <v>0</v>
      </c>
      <c r="GN404" s="192">
        <f t="shared" si="1554"/>
        <v>0</v>
      </c>
      <c r="GO404" s="192">
        <f t="shared" si="1555"/>
        <v>0</v>
      </c>
      <c r="GP404" s="192">
        <f t="shared" si="1556"/>
        <v>0</v>
      </c>
      <c r="GQ404" s="192">
        <f t="shared" si="1557"/>
        <v>0</v>
      </c>
      <c r="GR404" s="192">
        <f t="shared" si="1558"/>
        <v>0</v>
      </c>
      <c r="GS404" s="192">
        <f t="shared" si="1559"/>
        <v>0</v>
      </c>
      <c r="GT404" s="192">
        <f t="shared" si="1560"/>
        <v>0</v>
      </c>
      <c r="GU404" s="192">
        <f t="shared" si="1561"/>
        <v>0</v>
      </c>
      <c r="GV404" s="192">
        <f t="shared" si="1562"/>
        <v>0</v>
      </c>
      <c r="GW404" s="192">
        <f t="shared" si="1563"/>
        <v>0</v>
      </c>
      <c r="GX404" s="192">
        <f t="shared" si="1564"/>
        <v>0</v>
      </c>
      <c r="GY404" s="192">
        <f t="shared" si="1565"/>
        <v>0</v>
      </c>
      <c r="GZ404" s="192">
        <f t="shared" si="1566"/>
        <v>0</v>
      </c>
      <c r="HA404" s="192">
        <f t="shared" si="1567"/>
        <v>0</v>
      </c>
      <c r="HB404" s="192">
        <f t="shared" si="1568"/>
        <v>0</v>
      </c>
      <c r="HC404" s="192">
        <f t="shared" si="1569"/>
        <v>0</v>
      </c>
      <c r="HD404" s="192">
        <f t="shared" si="1570"/>
        <v>0</v>
      </c>
      <c r="HE404" s="192">
        <f t="shared" si="1571"/>
        <v>0</v>
      </c>
      <c r="HF404" s="192">
        <f t="shared" si="1572"/>
        <v>0</v>
      </c>
      <c r="HG404" s="192">
        <f t="shared" si="1573"/>
        <v>0</v>
      </c>
      <c r="HH404" s="192">
        <f t="shared" si="1574"/>
        <v>0</v>
      </c>
      <c r="HI404" s="192">
        <f t="shared" si="1575"/>
        <v>0</v>
      </c>
      <c r="HJ404" s="192">
        <f t="shared" si="1576"/>
        <v>0</v>
      </c>
      <c r="HK404" s="192">
        <f t="shared" si="1577"/>
        <v>0</v>
      </c>
      <c r="HL404" s="192">
        <f t="shared" si="1578"/>
        <v>0</v>
      </c>
      <c r="HM404" s="192">
        <f t="shared" si="1579"/>
        <v>0</v>
      </c>
      <c r="HN404" s="194">
        <f t="shared" si="1580"/>
        <v>0</v>
      </c>
      <c r="HO404" s="194">
        <f t="shared" si="1581"/>
        <v>0</v>
      </c>
      <c r="HP404" s="194">
        <f t="shared" si="1582"/>
        <v>0</v>
      </c>
      <c r="HQ404" s="194">
        <f t="shared" si="1583"/>
        <v>0</v>
      </c>
      <c r="HR404" s="194">
        <f t="shared" si="1584"/>
        <v>0</v>
      </c>
      <c r="HS404" s="195" t="str">
        <f t="shared" si="1381"/>
        <v/>
      </c>
      <c r="HT404" s="196">
        <f t="shared" si="1377"/>
        <v>0</v>
      </c>
      <c r="HU404" s="196">
        <f t="shared" si="1378"/>
        <v>0</v>
      </c>
      <c r="HV404" s="197" t="str">
        <f t="shared" si="1382"/>
        <v/>
      </c>
      <c r="HW404" s="197" t="str">
        <f t="shared" si="1585"/>
        <v/>
      </c>
      <c r="HX404" s="197" t="str">
        <f t="shared" si="1586"/>
        <v/>
      </c>
      <c r="HY404" s="195" t="str">
        <f t="shared" si="1383"/>
        <v/>
      </c>
      <c r="HZ404" s="30">
        <f t="shared" si="1379"/>
        <v>0</v>
      </c>
      <c r="IA404" s="198">
        <f t="shared" si="1384"/>
        <v>0</v>
      </c>
      <c r="IB404" s="195"/>
      <c r="IC404" s="195">
        <f t="shared" si="1587"/>
        <v>0</v>
      </c>
      <c r="ID404" s="195">
        <f t="shared" si="1385"/>
        <v>0</v>
      </c>
      <c r="IE404" s="195">
        <f t="shared" si="1588"/>
        <v>0</v>
      </c>
      <c r="IF404" s="195">
        <f t="shared" si="1386"/>
        <v>0</v>
      </c>
      <c r="IG404" s="307">
        <f t="shared" si="1387"/>
        <v>0</v>
      </c>
      <c r="IH404" s="307">
        <f t="shared" si="1388"/>
        <v>0</v>
      </c>
      <c r="II404" s="44">
        <f t="shared" si="1389"/>
        <v>0</v>
      </c>
      <c r="IJ404" s="44">
        <f t="shared" si="1589"/>
        <v>0</v>
      </c>
      <c r="IK404" s="44">
        <f t="shared" si="1590"/>
        <v>0</v>
      </c>
      <c r="IL404" s="44">
        <f t="shared" si="1591"/>
        <v>0</v>
      </c>
      <c r="IM404" s="44">
        <f t="shared" si="1592"/>
        <v>0</v>
      </c>
      <c r="IN404" s="44">
        <f t="shared" si="1593"/>
        <v>0</v>
      </c>
      <c r="IO404" s="44">
        <f t="shared" si="1594"/>
        <v>0</v>
      </c>
    </row>
    <row r="405" spans="1:249" ht="18" customHeight="1">
      <c r="A405" s="188">
        <v>399</v>
      </c>
      <c r="B405" s="326"/>
      <c r="C405" s="289"/>
      <c r="D405" s="199"/>
      <c r="E405" s="189"/>
      <c r="F405" s="189"/>
      <c r="G405" s="190"/>
      <c r="H405" s="190"/>
      <c r="I405" s="272"/>
      <c r="J405" s="207"/>
      <c r="K405" s="214" t="str">
        <f t="shared" si="1390"/>
        <v/>
      </c>
      <c r="L405" s="200" t="str">
        <f t="shared" si="1391"/>
        <v/>
      </c>
      <c r="M405" s="200" t="str">
        <f t="shared" si="1392"/>
        <v/>
      </c>
      <c r="N405" s="209" t="str">
        <f t="shared" si="1380"/>
        <v/>
      </c>
      <c r="O405" s="208" t="str">
        <f>IFERROR(IF(D405="","",IF(K405="","",IF(I405="","",IF(F405="F",VLOOKUP(K405,F!A:G,2,0),IF(F405="M",VLOOKUP(K405,M!A:G,2,0),""))))),0)</f>
        <v/>
      </c>
      <c r="P405" s="191" t="str">
        <f>IFERROR(IF(D405="","",IF(K405="","",IF(I405="","",IF(F405="F",VLOOKUP(K405,F!A:G,3,0),IF(F405="M",VLOOKUP(K405,M!A:G,3,0),""))))),0)</f>
        <v/>
      </c>
      <c r="Q405" s="191" t="str">
        <f>IFERROR(IF(D405="","",IF(K405="","",IF(I405="","",IF(F405="F",VLOOKUP(K405,F!A:G,4,0),IF(F405="M",VLOOKUP(K405,M!A:G,4,0),""))))),0)</f>
        <v/>
      </c>
      <c r="R405" s="191" t="str">
        <f>IFERROR(IF(D405="","",IF(K405="","",IF(I405="","",IF(F405="F",VLOOKUP(K405,F!A:G,5,0),IF(F405="M",VLOOKUP(K405,M!A:G,5,0),""))))),0)</f>
        <v/>
      </c>
      <c r="S405" s="191" t="str">
        <f>IFERROR(IF(D405="","",IF(K405="","",IF(I405="","",IF(F405="F",VLOOKUP(K405,F!A:G,6,0),IF(F405="M",VLOOKUP(K405,M!A:G,6,0),""))))),0)</f>
        <v/>
      </c>
      <c r="T405" s="191" t="str">
        <f>IFERROR(IF(D405="","",IF(K405="","",IF(I405="","",IF(F405="F",VLOOKUP(K405,F!A:G,7,0),IF(F405="M",VLOOKUP(K405,M!A:G,7,0),""))))),0)</f>
        <v/>
      </c>
      <c r="U405" s="191" t="str">
        <f>IFERROR(IF(D405="","",IF(K405="","",IF(J405="","",IF(F405="F",VLOOKUP(K405,F!A:M,8,0),IF(F405="M",VLOOKUP(K405,M!A:M,8,0),""))))),0)</f>
        <v/>
      </c>
      <c r="V405" s="191" t="str">
        <f>IFERROR(IF(D405="","",IF(K405="","",IF(J405="","",IF(F405="F",VLOOKUP(K405,F!A:M,9,0),IF(F405="M",VLOOKUP(K405,M!A:M,9,0),""))))),0)</f>
        <v/>
      </c>
      <c r="W405" s="191" t="str">
        <f>IFERROR(IF(D405="","",IF(K405="","",IF(J405="","",IF(F405="F",VLOOKUP(K405,F!A:M,10,0),IF(F405="M",VLOOKUP(K405,M!A:M,10,0),""))))),0)</f>
        <v/>
      </c>
      <c r="X405" s="191" t="str">
        <f>IFERROR(IF(D405="","",IF(K405="","",IF(J405="","",IF(F405="F",VLOOKUP(K405,F!A:M,11,0),IF(F405="M",VLOOKUP(K405,M!A:M,11,0),""))))),0)</f>
        <v/>
      </c>
      <c r="Y405" s="191" t="str">
        <f>IFERROR(IF(D405="","",IF(K405="","",IF(J405="","",IF(F405="F",VLOOKUP(K405,F!A:M,12,0),IF(F405="M",VLOOKUP(K405,M!A:M,12,0),""))))),0)</f>
        <v/>
      </c>
      <c r="Z405" s="191" t="str">
        <f>IFERROR(IF(D405="","",IF(K405="","",IF(J405="","",IF(F405="F",VLOOKUP(K405,F!A:M,13,0),IF(F405="M",VLOOKUP(K405,M!A:M,13,0),""))))),0)</f>
        <v/>
      </c>
      <c r="AA405" s="191" t="str">
        <f>IFERROR(IF(D405="","",IF(F405="","",IF(J405="","",IF(K405="","",IF(AND(K405&gt;23,K405&lt;=60),IF(F405="F",VLOOKUP(MROUND(HZ405,0.5),'F-Weight for Length'!K:S,2,0),VLOOKUP(MROUND(HZ405,0.5),'M-Weight for Length'!K:S,2,0)),IF(K405&gt;60,IF(F405="F",VLOOKUP(K405,'F-Weight for Length'!U:AC,2,0),VLOOKUP(K405,'M-Weight for Length'!U:AC,2,0)),IF(F405="F",VLOOKUP(MROUND(HZ405,0.5),'F-Weight for Length'!A:I,2,0),VLOOKUP(MROUND(HZ405,0.5),'M-Weight for Length'!A:I,2,0)))))))),0)</f>
        <v/>
      </c>
      <c r="AB405" s="191" t="str">
        <f>IFERROR(IF(D405="","",IF(F405="","",IF(J405="","",IF(K405="","",IF(AND(K405&gt;23,K405&lt;=60),IF(F405="F",VLOOKUP(MROUND(HZ405,0.5),'F-Weight for Length'!K:S,3,0),VLOOKUP(MROUND(HZ405,0.5),'M-Weight for Length'!K:S,3,0)),IF(K405&gt;60,IF(F405="F",VLOOKUP(K405,'F-Weight for Length'!U:AC,3,0),VLOOKUP(K405,'M-Weight for Length'!U:AC,3,0)),IF(F405="F",VLOOKUP(MROUND(HZ405,0.5),'F-Weight for Length'!A:I,3,0),VLOOKUP(MROUND(HZ405,0.5),'M-Weight for Length'!A:I,3,0)))))))),0)</f>
        <v/>
      </c>
      <c r="AC405" s="191" t="str">
        <f>IFERROR(IF(D405="","",IF(F405="","",IF(J405="","",IF(K405="","",IF(AND(K405&gt;23,K405&lt;=60),IF(F405="F",VLOOKUP(MROUND(HZ405,0.5),'F-Weight for Length'!K:S,4,0),VLOOKUP(MROUND(HZ405,0.5),'M-Weight for Length'!K:S,4,0)),IF(K405&gt;60,IF(F405="F",VLOOKUP(K405,'F-Weight for Length'!U:AC,4,0),VLOOKUP(K405,'M-Weight for Length'!U:AC,4,0)),IF(F405="F",VLOOKUP(MROUND(HZ405,0.5),'F-Weight for Length'!A:I,4,0),VLOOKUP(MROUND(HZ405,0.5),'M-Weight for Length'!A:I,4,0)))))))),0)</f>
        <v/>
      </c>
      <c r="AD405" s="191" t="str">
        <f>IFERROR(IF(D405="","",IF(F405="","",IF(J405="","",IF(K405="","",IF(AND(K405&gt;23,K405&lt;=60),IF(F405="F",VLOOKUP(MROUND(HZ405,0.5),'F-Weight for Length'!K:S,5,0),VLOOKUP(MROUND(HZ405,0.5),'M-Weight for Length'!K:S,5,0)),IF(K405&gt;60,IF(F405="F",VLOOKUP(K405,'F-Weight for Length'!U:AC,5,0),VLOOKUP(K405,'M-Weight for Length'!U:AC,5,0)),IF(F405="F",VLOOKUP(MROUND(HZ405,0.5),'F-Weight for Length'!A:I,5,0),VLOOKUP(MROUND(HZ405,0.5),'M-Weight for Length'!A:I,5,0)))))))),0)</f>
        <v/>
      </c>
      <c r="AE405" s="191" t="str">
        <f>IFERROR(IF(D405="","",IF(F405="","",IF(J405="","",IF(K405="","",IF(AND(K405&gt;23,K405&lt;=60),IF(F405="F",VLOOKUP(MROUND(HZ405,0.5),'F-Weight for Length'!K:S,6,0),VLOOKUP(MROUND(HZ405,0.5),'M-Weight for Length'!K:S,6,0)),IF(K405&gt;60,IF(F405="F",VLOOKUP(K405,'F-Weight for Length'!U:AC,6,0),VLOOKUP(K405,'M-Weight for Length'!U:AC,6,0)),IF(F405="F",VLOOKUP(MROUND(HZ405,0.5),'F-Weight for Length'!A:I,6,0),VLOOKUP(MROUND(HZ405,0.5),'M-Weight for Length'!A:I,6,0)))))))),0)</f>
        <v/>
      </c>
      <c r="AF405" s="191" t="str">
        <f>IFERROR(IF(D405="","",IF(F405="","",IF(J405="","",IF(K405="","",IF(AND(K405&gt;23,K405&lt;=60),IF(F405="F",VLOOKUP(MROUND(HZ405,0.5),'F-Weight for Length'!K:S,7,0),VLOOKUP(MROUND(HZ405,0.5),'M-Weight for Length'!K:S,7,0)),IF(K405&gt;60,IF(F405="F",VLOOKUP(K405,'F-Weight for Length'!U:AC,7,0),VLOOKUP(K405,'M-Weight for Length'!U:AC,7,0)),IF(F405="F",VLOOKUP(MROUND(HZ405,0.5),'F-Weight for Length'!A:I,7,0),VLOOKUP(MROUND(HZ405,0.5),'M-Weight for Length'!A:I,7,0)))))))),0)</f>
        <v/>
      </c>
      <c r="AG405" s="191" t="str">
        <f>IFERROR(IF(D405="","",IF(F405="","",IF(J405="","",IF(K405="","",IF(AND(K405&gt;23,K405&lt;=60),IF(F405="F",VLOOKUP(MROUND(HZ405,0.5),'F-Weight for Length'!K:S,8,0),VLOOKUP(MROUND(HZ405,0.5),'M-Weight for Length'!K:S,8,0)),IF(K405&gt;60,IF(F405="F",VLOOKUP(K405,'F-Weight for Length'!U:AC,8,0),VLOOKUP(K405,'M-Weight for Length'!U:AC,8,0)),IF(F405="F",VLOOKUP(MROUND(HZ405,0.5),'F-Weight for Length'!A:I,8,0),VLOOKUP(MROUND(HZ405,0.5),'M-Weight for Length'!A:I,8,0)))))))),0)</f>
        <v/>
      </c>
      <c r="AH405" s="191" t="str">
        <f>IFERROR(IF(D405="","",IF(F405="","",IF(J405="","",IF(K405="","",IF(AND(K405&gt;23,K405&lt;=60),IF(F405="F",VLOOKUP(MROUND(HZ405,0.5),'F-Weight for Length'!K:S,9,0),VLOOKUP(MROUND(HZ405,0.5),'M-Weight for Length'!K:S,9,0)),IF(K405&gt;60,IF(F405="F",VLOOKUP(K405,'F-Weight for Length'!U:AC,9,0),VLOOKUP(K405,'M-Weight for Length'!U:AC,9,0)),IF(F405="F",VLOOKUP(MROUND(HZ405,0.5),'F-Weight for Length'!A:I,9,0),VLOOKUP(MROUND(HZ405,0.5),'M-Weight for Length'!A:I,9,0)))))))),0)</f>
        <v/>
      </c>
      <c r="AI405" s="192">
        <f t="shared" si="1393"/>
        <v>0</v>
      </c>
      <c r="AJ405" s="192">
        <f t="shared" si="1394"/>
        <v>0</v>
      </c>
      <c r="AK405" s="192">
        <f t="shared" si="1395"/>
        <v>0</v>
      </c>
      <c r="AL405" s="192">
        <f t="shared" si="1396"/>
        <v>0</v>
      </c>
      <c r="AM405" s="192">
        <f t="shared" si="1397"/>
        <v>0</v>
      </c>
      <c r="AN405" s="192">
        <f t="shared" si="1398"/>
        <v>0</v>
      </c>
      <c r="AO405" s="192">
        <f t="shared" si="1399"/>
        <v>0</v>
      </c>
      <c r="AP405" s="192">
        <f t="shared" si="1400"/>
        <v>0</v>
      </c>
      <c r="AQ405" s="192">
        <f t="shared" si="1401"/>
        <v>0</v>
      </c>
      <c r="AR405" s="192">
        <f t="shared" si="1402"/>
        <v>0</v>
      </c>
      <c r="AS405" s="192">
        <f t="shared" si="1403"/>
        <v>0</v>
      </c>
      <c r="AT405" s="192">
        <f t="shared" si="1404"/>
        <v>0</v>
      </c>
      <c r="AU405" s="192">
        <f t="shared" si="1405"/>
        <v>0</v>
      </c>
      <c r="AV405" s="192">
        <f t="shared" si="1406"/>
        <v>0</v>
      </c>
      <c r="AW405" s="192">
        <f t="shared" si="1407"/>
        <v>0</v>
      </c>
      <c r="AX405" s="192">
        <f t="shared" si="1408"/>
        <v>0</v>
      </c>
      <c r="AY405" s="192">
        <f t="shared" si="1409"/>
        <v>0</v>
      </c>
      <c r="AZ405" s="192">
        <f t="shared" si="1410"/>
        <v>0</v>
      </c>
      <c r="BA405" s="192">
        <f t="shared" si="1411"/>
        <v>0</v>
      </c>
      <c r="BB405" s="192">
        <f t="shared" si="1412"/>
        <v>0</v>
      </c>
      <c r="BC405" s="192">
        <f t="shared" si="1413"/>
        <v>0</v>
      </c>
      <c r="BD405" s="192">
        <f t="shared" si="1414"/>
        <v>0</v>
      </c>
      <c r="BE405" s="192">
        <f t="shared" si="1415"/>
        <v>0</v>
      </c>
      <c r="BF405" s="192">
        <f t="shared" si="1416"/>
        <v>0</v>
      </c>
      <c r="BG405" s="192">
        <f t="shared" si="1417"/>
        <v>0</v>
      </c>
      <c r="BH405" s="192">
        <f t="shared" si="1418"/>
        <v>0</v>
      </c>
      <c r="BI405" s="192">
        <f t="shared" si="1419"/>
        <v>0</v>
      </c>
      <c r="BJ405" s="192">
        <f t="shared" si="1420"/>
        <v>0</v>
      </c>
      <c r="BK405" s="192">
        <f t="shared" si="1421"/>
        <v>0</v>
      </c>
      <c r="BL405" s="192">
        <f t="shared" si="1422"/>
        <v>0</v>
      </c>
      <c r="BM405" s="192">
        <f t="shared" si="1423"/>
        <v>0</v>
      </c>
      <c r="BN405" s="192">
        <f t="shared" si="1424"/>
        <v>0</v>
      </c>
      <c r="BO405" s="192">
        <f t="shared" si="1425"/>
        <v>0</v>
      </c>
      <c r="BP405" s="192">
        <f t="shared" si="1426"/>
        <v>0</v>
      </c>
      <c r="BQ405" s="192">
        <f t="shared" si="1427"/>
        <v>0</v>
      </c>
      <c r="BR405" s="192">
        <f t="shared" si="1428"/>
        <v>0</v>
      </c>
      <c r="BS405" s="192">
        <f t="shared" si="1429"/>
        <v>0</v>
      </c>
      <c r="BT405" s="192">
        <f t="shared" si="1430"/>
        <v>0</v>
      </c>
      <c r="BU405" s="192">
        <f t="shared" si="1431"/>
        <v>0</v>
      </c>
      <c r="BV405" s="192">
        <f t="shared" si="1432"/>
        <v>0</v>
      </c>
      <c r="BW405" s="192">
        <f t="shared" si="1433"/>
        <v>0</v>
      </c>
      <c r="BX405" s="192">
        <f t="shared" si="1434"/>
        <v>0</v>
      </c>
      <c r="BY405" s="192">
        <f t="shared" si="1435"/>
        <v>0</v>
      </c>
      <c r="BZ405" s="192">
        <f t="shared" si="1436"/>
        <v>0</v>
      </c>
      <c r="CA405" s="192">
        <f t="shared" si="1437"/>
        <v>0</v>
      </c>
      <c r="CB405" s="192">
        <f t="shared" si="1438"/>
        <v>0</v>
      </c>
      <c r="CC405" s="192">
        <f t="shared" si="1439"/>
        <v>0</v>
      </c>
      <c r="CD405" s="192">
        <f t="shared" si="1440"/>
        <v>0</v>
      </c>
      <c r="CE405" s="192">
        <f t="shared" si="1441"/>
        <v>0</v>
      </c>
      <c r="CF405" s="192">
        <f t="shared" si="1442"/>
        <v>0</v>
      </c>
      <c r="CG405" s="192">
        <f t="shared" si="1443"/>
        <v>0</v>
      </c>
      <c r="CH405" s="192">
        <f t="shared" si="1444"/>
        <v>0</v>
      </c>
      <c r="CI405" s="192">
        <f t="shared" si="1445"/>
        <v>0</v>
      </c>
      <c r="CJ405" s="192">
        <f t="shared" si="1446"/>
        <v>0</v>
      </c>
      <c r="CK405" s="192">
        <f t="shared" si="1447"/>
        <v>0</v>
      </c>
      <c r="CL405" s="192">
        <f t="shared" si="1448"/>
        <v>0</v>
      </c>
      <c r="CM405" s="192">
        <f t="shared" si="1449"/>
        <v>0</v>
      </c>
      <c r="CN405" s="192">
        <f t="shared" si="1450"/>
        <v>0</v>
      </c>
      <c r="CO405" s="192">
        <f t="shared" si="1451"/>
        <v>0</v>
      </c>
      <c r="CP405" s="192">
        <f t="shared" si="1452"/>
        <v>0</v>
      </c>
      <c r="CQ405" s="192">
        <f t="shared" si="1453"/>
        <v>0</v>
      </c>
      <c r="CR405" s="192">
        <f t="shared" si="1454"/>
        <v>0</v>
      </c>
      <c r="CS405" s="192">
        <f t="shared" si="1455"/>
        <v>0</v>
      </c>
      <c r="CT405" s="192">
        <f t="shared" si="1456"/>
        <v>0</v>
      </c>
      <c r="CU405" s="192">
        <f t="shared" si="1457"/>
        <v>0</v>
      </c>
      <c r="CV405" s="192">
        <f t="shared" si="1458"/>
        <v>0</v>
      </c>
      <c r="CW405" s="192">
        <f t="shared" si="1459"/>
        <v>0</v>
      </c>
      <c r="CX405" s="192">
        <f t="shared" si="1460"/>
        <v>0</v>
      </c>
      <c r="CY405" s="192">
        <f t="shared" si="1461"/>
        <v>0</v>
      </c>
      <c r="CZ405" s="192">
        <f t="shared" si="1462"/>
        <v>0</v>
      </c>
      <c r="DA405" s="192">
        <f t="shared" si="1463"/>
        <v>0</v>
      </c>
      <c r="DB405" s="192">
        <f t="shared" si="1464"/>
        <v>0</v>
      </c>
      <c r="DC405" s="192">
        <f t="shared" si="1465"/>
        <v>0</v>
      </c>
      <c r="DD405" s="192">
        <f t="shared" si="1466"/>
        <v>0</v>
      </c>
      <c r="DE405" s="192">
        <f t="shared" si="1467"/>
        <v>0</v>
      </c>
      <c r="DF405" s="192">
        <f t="shared" si="1468"/>
        <v>0</v>
      </c>
      <c r="DG405" s="192">
        <f t="shared" si="1469"/>
        <v>0</v>
      </c>
      <c r="DH405" s="192">
        <f t="shared" si="1470"/>
        <v>0</v>
      </c>
      <c r="DI405" s="192">
        <f t="shared" si="1471"/>
        <v>0</v>
      </c>
      <c r="DJ405" s="192">
        <f t="shared" si="1472"/>
        <v>0</v>
      </c>
      <c r="DK405" s="192">
        <f t="shared" si="1473"/>
        <v>0</v>
      </c>
      <c r="DL405" s="192">
        <f t="shared" si="1474"/>
        <v>0</v>
      </c>
      <c r="DM405" s="192">
        <f t="shared" si="1475"/>
        <v>0</v>
      </c>
      <c r="DN405" s="192">
        <f t="shared" si="1476"/>
        <v>0</v>
      </c>
      <c r="DO405" s="192">
        <f t="shared" si="1477"/>
        <v>0</v>
      </c>
      <c r="DP405" s="192">
        <f t="shared" si="1478"/>
        <v>0</v>
      </c>
      <c r="DQ405" s="192">
        <f t="shared" si="1479"/>
        <v>0</v>
      </c>
      <c r="DR405" s="192">
        <f t="shared" si="1480"/>
        <v>0</v>
      </c>
      <c r="DS405" s="192">
        <f t="shared" si="1481"/>
        <v>0</v>
      </c>
      <c r="DT405" s="192">
        <f t="shared" si="1482"/>
        <v>0</v>
      </c>
      <c r="DU405" s="192">
        <f t="shared" si="1483"/>
        <v>0</v>
      </c>
      <c r="DV405" s="193">
        <f t="shared" si="1484"/>
        <v>0</v>
      </c>
      <c r="DW405" s="193">
        <f t="shared" si="1485"/>
        <v>0</v>
      </c>
      <c r="DX405" s="193">
        <f t="shared" si="1486"/>
        <v>0</v>
      </c>
      <c r="DY405" s="193">
        <f t="shared" si="1487"/>
        <v>0</v>
      </c>
      <c r="DZ405" s="193">
        <f t="shared" si="1488"/>
        <v>0</v>
      </c>
      <c r="EA405" s="192">
        <f t="shared" si="1489"/>
        <v>0</v>
      </c>
      <c r="EB405" s="192">
        <f t="shared" si="1490"/>
        <v>0</v>
      </c>
      <c r="EC405" s="192">
        <f t="shared" si="1491"/>
        <v>0</v>
      </c>
      <c r="ED405" s="192">
        <f t="shared" si="1492"/>
        <v>0</v>
      </c>
      <c r="EE405" s="192">
        <f t="shared" si="1493"/>
        <v>0</v>
      </c>
      <c r="EF405" s="192">
        <f t="shared" si="1494"/>
        <v>0</v>
      </c>
      <c r="EG405" s="192">
        <f t="shared" si="1495"/>
        <v>0</v>
      </c>
      <c r="EH405" s="192">
        <f t="shared" si="1496"/>
        <v>0</v>
      </c>
      <c r="EI405" s="192">
        <f t="shared" si="1497"/>
        <v>0</v>
      </c>
      <c r="EJ405" s="192">
        <f t="shared" si="1498"/>
        <v>0</v>
      </c>
      <c r="EK405" s="192">
        <f t="shared" si="1499"/>
        <v>0</v>
      </c>
      <c r="EL405" s="192">
        <f t="shared" si="1500"/>
        <v>0</v>
      </c>
      <c r="EM405" s="192">
        <f t="shared" si="1501"/>
        <v>0</v>
      </c>
      <c r="EN405" s="192">
        <f t="shared" si="1502"/>
        <v>0</v>
      </c>
      <c r="EO405" s="192">
        <f t="shared" si="1503"/>
        <v>0</v>
      </c>
      <c r="EP405" s="192">
        <f t="shared" si="1504"/>
        <v>0</v>
      </c>
      <c r="EQ405" s="192">
        <f t="shared" si="1505"/>
        <v>0</v>
      </c>
      <c r="ER405" s="192">
        <f t="shared" si="1506"/>
        <v>0</v>
      </c>
      <c r="ES405" s="192">
        <f t="shared" si="1507"/>
        <v>0</v>
      </c>
      <c r="ET405" s="192">
        <f t="shared" si="1508"/>
        <v>0</v>
      </c>
      <c r="EU405" s="192">
        <f t="shared" si="1509"/>
        <v>0</v>
      </c>
      <c r="EV405" s="192">
        <f t="shared" si="1510"/>
        <v>0</v>
      </c>
      <c r="EW405" s="192">
        <f t="shared" si="1511"/>
        <v>0</v>
      </c>
      <c r="EX405" s="192">
        <f t="shared" si="1512"/>
        <v>0</v>
      </c>
      <c r="EY405" s="192">
        <f t="shared" si="1513"/>
        <v>0</v>
      </c>
      <c r="EZ405" s="192">
        <f t="shared" si="1514"/>
        <v>0</v>
      </c>
      <c r="FA405" s="192">
        <f t="shared" si="1515"/>
        <v>0</v>
      </c>
      <c r="FB405" s="192">
        <f t="shared" si="1516"/>
        <v>0</v>
      </c>
      <c r="FC405" s="192">
        <f t="shared" si="1517"/>
        <v>0</v>
      </c>
      <c r="FD405" s="192">
        <f t="shared" si="1518"/>
        <v>0</v>
      </c>
      <c r="FE405" s="192">
        <f t="shared" si="1519"/>
        <v>0</v>
      </c>
      <c r="FF405" s="192">
        <f t="shared" si="1520"/>
        <v>0</v>
      </c>
      <c r="FG405" s="192">
        <f t="shared" si="1521"/>
        <v>0</v>
      </c>
      <c r="FH405" s="192">
        <f t="shared" si="1522"/>
        <v>0</v>
      </c>
      <c r="FI405" s="192">
        <f t="shared" si="1523"/>
        <v>0</v>
      </c>
      <c r="FJ405" s="192">
        <f t="shared" si="1524"/>
        <v>0</v>
      </c>
      <c r="FK405" s="192">
        <f t="shared" si="1525"/>
        <v>0</v>
      </c>
      <c r="FL405" s="192">
        <f t="shared" si="1526"/>
        <v>0</v>
      </c>
      <c r="FM405" s="192">
        <f t="shared" si="1527"/>
        <v>0</v>
      </c>
      <c r="FN405" s="192">
        <f t="shared" si="1528"/>
        <v>0</v>
      </c>
      <c r="FO405" s="192">
        <f t="shared" si="1529"/>
        <v>0</v>
      </c>
      <c r="FP405" s="192">
        <f t="shared" si="1530"/>
        <v>0</v>
      </c>
      <c r="FQ405" s="192">
        <f t="shared" si="1531"/>
        <v>0</v>
      </c>
      <c r="FR405" s="192">
        <f t="shared" si="1532"/>
        <v>0</v>
      </c>
      <c r="FS405" s="192">
        <f t="shared" si="1533"/>
        <v>0</v>
      </c>
      <c r="FT405" s="192">
        <f t="shared" si="1534"/>
        <v>0</v>
      </c>
      <c r="FU405" s="192">
        <f t="shared" si="1535"/>
        <v>0</v>
      </c>
      <c r="FV405" s="192">
        <f t="shared" si="1536"/>
        <v>0</v>
      </c>
      <c r="FW405" s="192">
        <f t="shared" si="1537"/>
        <v>0</v>
      </c>
      <c r="FX405" s="192">
        <f t="shared" si="1538"/>
        <v>0</v>
      </c>
      <c r="FY405" s="192">
        <f t="shared" si="1539"/>
        <v>0</v>
      </c>
      <c r="FZ405" s="192">
        <f t="shared" si="1540"/>
        <v>0</v>
      </c>
      <c r="GA405" s="192">
        <f t="shared" si="1541"/>
        <v>0</v>
      </c>
      <c r="GB405" s="192">
        <f t="shared" si="1542"/>
        <v>0</v>
      </c>
      <c r="GC405" s="192">
        <f t="shared" si="1543"/>
        <v>0</v>
      </c>
      <c r="GD405" s="192">
        <f t="shared" si="1544"/>
        <v>0</v>
      </c>
      <c r="GE405" s="192">
        <f t="shared" si="1545"/>
        <v>0</v>
      </c>
      <c r="GF405" s="192">
        <f t="shared" si="1546"/>
        <v>0</v>
      </c>
      <c r="GG405" s="192">
        <f t="shared" si="1547"/>
        <v>0</v>
      </c>
      <c r="GH405" s="192">
        <f t="shared" si="1548"/>
        <v>0</v>
      </c>
      <c r="GI405" s="192">
        <f t="shared" si="1549"/>
        <v>0</v>
      </c>
      <c r="GJ405" s="192">
        <f t="shared" si="1550"/>
        <v>0</v>
      </c>
      <c r="GK405" s="192">
        <f t="shared" si="1551"/>
        <v>0</v>
      </c>
      <c r="GL405" s="192">
        <f t="shared" si="1552"/>
        <v>0</v>
      </c>
      <c r="GM405" s="192">
        <f t="shared" si="1553"/>
        <v>0</v>
      </c>
      <c r="GN405" s="192">
        <f t="shared" si="1554"/>
        <v>0</v>
      </c>
      <c r="GO405" s="192">
        <f t="shared" si="1555"/>
        <v>0</v>
      </c>
      <c r="GP405" s="192">
        <f t="shared" si="1556"/>
        <v>0</v>
      </c>
      <c r="GQ405" s="192">
        <f t="shared" si="1557"/>
        <v>0</v>
      </c>
      <c r="GR405" s="192">
        <f t="shared" si="1558"/>
        <v>0</v>
      </c>
      <c r="GS405" s="192">
        <f t="shared" si="1559"/>
        <v>0</v>
      </c>
      <c r="GT405" s="192">
        <f t="shared" si="1560"/>
        <v>0</v>
      </c>
      <c r="GU405" s="192">
        <f t="shared" si="1561"/>
        <v>0</v>
      </c>
      <c r="GV405" s="192">
        <f t="shared" si="1562"/>
        <v>0</v>
      </c>
      <c r="GW405" s="192">
        <f t="shared" si="1563"/>
        <v>0</v>
      </c>
      <c r="GX405" s="192">
        <f t="shared" si="1564"/>
        <v>0</v>
      </c>
      <c r="GY405" s="192">
        <f t="shared" si="1565"/>
        <v>0</v>
      </c>
      <c r="GZ405" s="192">
        <f t="shared" si="1566"/>
        <v>0</v>
      </c>
      <c r="HA405" s="192">
        <f t="shared" si="1567"/>
        <v>0</v>
      </c>
      <c r="HB405" s="192">
        <f t="shared" si="1568"/>
        <v>0</v>
      </c>
      <c r="HC405" s="192">
        <f t="shared" si="1569"/>
        <v>0</v>
      </c>
      <c r="HD405" s="192">
        <f t="shared" si="1570"/>
        <v>0</v>
      </c>
      <c r="HE405" s="192">
        <f t="shared" si="1571"/>
        <v>0</v>
      </c>
      <c r="HF405" s="192">
        <f t="shared" si="1572"/>
        <v>0</v>
      </c>
      <c r="HG405" s="192">
        <f t="shared" si="1573"/>
        <v>0</v>
      </c>
      <c r="HH405" s="192">
        <f t="shared" si="1574"/>
        <v>0</v>
      </c>
      <c r="HI405" s="192">
        <f t="shared" si="1575"/>
        <v>0</v>
      </c>
      <c r="HJ405" s="192">
        <f t="shared" si="1576"/>
        <v>0</v>
      </c>
      <c r="HK405" s="192">
        <f t="shared" si="1577"/>
        <v>0</v>
      </c>
      <c r="HL405" s="192">
        <f t="shared" si="1578"/>
        <v>0</v>
      </c>
      <c r="HM405" s="192">
        <f t="shared" si="1579"/>
        <v>0</v>
      </c>
      <c r="HN405" s="194">
        <f t="shared" si="1580"/>
        <v>0</v>
      </c>
      <c r="HO405" s="194">
        <f t="shared" si="1581"/>
        <v>0</v>
      </c>
      <c r="HP405" s="194">
        <f t="shared" si="1582"/>
        <v>0</v>
      </c>
      <c r="HQ405" s="194">
        <f t="shared" si="1583"/>
        <v>0</v>
      </c>
      <c r="HR405" s="194">
        <f t="shared" si="1584"/>
        <v>0</v>
      </c>
      <c r="HS405" s="195" t="str">
        <f t="shared" si="1381"/>
        <v/>
      </c>
      <c r="HT405" s="196">
        <f t="shared" si="1377"/>
        <v>0</v>
      </c>
      <c r="HU405" s="196">
        <f t="shared" si="1378"/>
        <v>0</v>
      </c>
      <c r="HV405" s="197" t="str">
        <f t="shared" si="1382"/>
        <v/>
      </c>
      <c r="HW405" s="197" t="str">
        <f t="shared" si="1585"/>
        <v/>
      </c>
      <c r="HX405" s="197" t="str">
        <f t="shared" si="1586"/>
        <v/>
      </c>
      <c r="HY405" s="195" t="str">
        <f t="shared" si="1383"/>
        <v/>
      </c>
      <c r="HZ405" s="30">
        <f t="shared" si="1379"/>
        <v>0</v>
      </c>
      <c r="IA405" s="198">
        <f t="shared" si="1384"/>
        <v>0</v>
      </c>
      <c r="IB405" s="195"/>
      <c r="IC405" s="195">
        <f t="shared" si="1587"/>
        <v>0</v>
      </c>
      <c r="ID405" s="195">
        <f t="shared" si="1385"/>
        <v>0</v>
      </c>
      <c r="IE405" s="195">
        <f t="shared" si="1588"/>
        <v>0</v>
      </c>
      <c r="IF405" s="195">
        <f t="shared" si="1386"/>
        <v>0</v>
      </c>
      <c r="IG405" s="307">
        <f t="shared" si="1387"/>
        <v>0</v>
      </c>
      <c r="IH405" s="307">
        <f t="shared" si="1388"/>
        <v>0</v>
      </c>
      <c r="II405" s="44">
        <f t="shared" si="1389"/>
        <v>0</v>
      </c>
      <c r="IJ405" s="44">
        <f t="shared" si="1589"/>
        <v>0</v>
      </c>
      <c r="IK405" s="44">
        <f t="shared" si="1590"/>
        <v>0</v>
      </c>
      <c r="IL405" s="44">
        <f t="shared" si="1591"/>
        <v>0</v>
      </c>
      <c r="IM405" s="44">
        <f t="shared" si="1592"/>
        <v>0</v>
      </c>
      <c r="IN405" s="44">
        <f t="shared" si="1593"/>
        <v>0</v>
      </c>
      <c r="IO405" s="44">
        <f t="shared" si="1594"/>
        <v>0</v>
      </c>
    </row>
    <row r="406" spans="1:249" ht="18" customHeight="1">
      <c r="A406" s="188">
        <v>400</v>
      </c>
      <c r="B406" s="326"/>
      <c r="C406" s="289"/>
      <c r="D406" s="199"/>
      <c r="E406" s="189"/>
      <c r="F406" s="189"/>
      <c r="G406" s="190"/>
      <c r="H406" s="190"/>
      <c r="I406" s="272"/>
      <c r="J406" s="207"/>
      <c r="K406" s="214" t="str">
        <f t="shared" si="1390"/>
        <v/>
      </c>
      <c r="L406" s="200" t="str">
        <f t="shared" si="1391"/>
        <v/>
      </c>
      <c r="M406" s="200" t="str">
        <f t="shared" si="1392"/>
        <v/>
      </c>
      <c r="N406" s="209" t="str">
        <f t="shared" si="1380"/>
        <v/>
      </c>
      <c r="O406" s="208" t="str">
        <f>IFERROR(IF(D406="","",IF(K406="","",IF(I406="","",IF(F406="F",VLOOKUP(K406,F!A:G,2,0),IF(F406="M",VLOOKUP(K406,M!A:G,2,0),""))))),0)</f>
        <v/>
      </c>
      <c r="P406" s="191" t="str">
        <f>IFERROR(IF(D406="","",IF(K406="","",IF(I406="","",IF(F406="F",VLOOKUP(K406,F!A:G,3,0),IF(F406="M",VLOOKUP(K406,M!A:G,3,0),""))))),0)</f>
        <v/>
      </c>
      <c r="Q406" s="191" t="str">
        <f>IFERROR(IF(D406="","",IF(K406="","",IF(I406="","",IF(F406="F",VLOOKUP(K406,F!A:G,4,0),IF(F406="M",VLOOKUP(K406,M!A:G,4,0),""))))),0)</f>
        <v/>
      </c>
      <c r="R406" s="191" t="str">
        <f>IFERROR(IF(D406="","",IF(K406="","",IF(I406="","",IF(F406="F",VLOOKUP(K406,F!A:G,5,0),IF(F406="M",VLOOKUP(K406,M!A:G,5,0),""))))),0)</f>
        <v/>
      </c>
      <c r="S406" s="191" t="str">
        <f>IFERROR(IF(D406="","",IF(K406="","",IF(I406="","",IF(F406="F",VLOOKUP(K406,F!A:G,6,0),IF(F406="M",VLOOKUP(K406,M!A:G,6,0),""))))),0)</f>
        <v/>
      </c>
      <c r="T406" s="191" t="str">
        <f>IFERROR(IF(D406="","",IF(K406="","",IF(I406="","",IF(F406="F",VLOOKUP(K406,F!A:G,7,0),IF(F406="M",VLOOKUP(K406,M!A:G,7,0),""))))),0)</f>
        <v/>
      </c>
      <c r="U406" s="191" t="str">
        <f>IFERROR(IF(D406="","",IF(K406="","",IF(J406="","",IF(F406="F",VLOOKUP(K406,F!A:M,8,0),IF(F406="M",VLOOKUP(K406,M!A:M,8,0),""))))),0)</f>
        <v/>
      </c>
      <c r="V406" s="191" t="str">
        <f>IFERROR(IF(D406="","",IF(K406="","",IF(J406="","",IF(F406="F",VLOOKUP(K406,F!A:M,9,0),IF(F406="M",VLOOKUP(K406,M!A:M,9,0),""))))),0)</f>
        <v/>
      </c>
      <c r="W406" s="191" t="str">
        <f>IFERROR(IF(D406="","",IF(K406="","",IF(J406="","",IF(F406="F",VLOOKUP(K406,F!A:M,10,0),IF(F406="M",VLOOKUP(K406,M!A:M,10,0),""))))),0)</f>
        <v/>
      </c>
      <c r="X406" s="191" t="str">
        <f>IFERROR(IF(D406="","",IF(K406="","",IF(J406="","",IF(F406="F",VLOOKUP(K406,F!A:M,11,0),IF(F406="M",VLOOKUP(K406,M!A:M,11,0),""))))),0)</f>
        <v/>
      </c>
      <c r="Y406" s="191" t="str">
        <f>IFERROR(IF(D406="","",IF(K406="","",IF(J406="","",IF(F406="F",VLOOKUP(K406,F!A:M,12,0),IF(F406="M",VLOOKUP(K406,M!A:M,12,0),""))))),0)</f>
        <v/>
      </c>
      <c r="Z406" s="191" t="str">
        <f>IFERROR(IF(D406="","",IF(K406="","",IF(J406="","",IF(F406="F",VLOOKUP(K406,F!A:M,13,0),IF(F406="M",VLOOKUP(K406,M!A:M,13,0),""))))),0)</f>
        <v/>
      </c>
      <c r="AA406" s="191" t="str">
        <f>IFERROR(IF(D406="","",IF(F406="","",IF(J406="","",IF(K406="","",IF(AND(K406&gt;23,K406&lt;=60),IF(F406="F",VLOOKUP(MROUND(HZ406,0.5),'F-Weight for Length'!K:S,2,0),VLOOKUP(MROUND(HZ406,0.5),'M-Weight for Length'!K:S,2,0)),IF(K406&gt;60,IF(F406="F",VLOOKUP(K406,'F-Weight for Length'!U:AC,2,0),VLOOKUP(K406,'M-Weight for Length'!U:AC,2,0)),IF(F406="F",VLOOKUP(MROUND(HZ406,0.5),'F-Weight for Length'!A:I,2,0),VLOOKUP(MROUND(HZ406,0.5),'M-Weight for Length'!A:I,2,0)))))))),0)</f>
        <v/>
      </c>
      <c r="AB406" s="191" t="str">
        <f>IFERROR(IF(D406="","",IF(F406="","",IF(J406="","",IF(K406="","",IF(AND(K406&gt;23,K406&lt;=60),IF(F406="F",VLOOKUP(MROUND(HZ406,0.5),'F-Weight for Length'!K:S,3,0),VLOOKUP(MROUND(HZ406,0.5),'M-Weight for Length'!K:S,3,0)),IF(K406&gt;60,IF(F406="F",VLOOKUP(K406,'F-Weight for Length'!U:AC,3,0),VLOOKUP(K406,'M-Weight for Length'!U:AC,3,0)),IF(F406="F",VLOOKUP(MROUND(HZ406,0.5),'F-Weight for Length'!A:I,3,0),VLOOKUP(MROUND(HZ406,0.5),'M-Weight for Length'!A:I,3,0)))))))),0)</f>
        <v/>
      </c>
      <c r="AC406" s="191" t="str">
        <f>IFERROR(IF(D406="","",IF(F406="","",IF(J406="","",IF(K406="","",IF(AND(K406&gt;23,K406&lt;=60),IF(F406="F",VLOOKUP(MROUND(HZ406,0.5),'F-Weight for Length'!K:S,4,0),VLOOKUP(MROUND(HZ406,0.5),'M-Weight for Length'!K:S,4,0)),IF(K406&gt;60,IF(F406="F",VLOOKUP(K406,'F-Weight for Length'!U:AC,4,0),VLOOKUP(K406,'M-Weight for Length'!U:AC,4,0)),IF(F406="F",VLOOKUP(MROUND(HZ406,0.5),'F-Weight for Length'!A:I,4,0),VLOOKUP(MROUND(HZ406,0.5),'M-Weight for Length'!A:I,4,0)))))))),0)</f>
        <v/>
      </c>
      <c r="AD406" s="191" t="str">
        <f>IFERROR(IF(D406="","",IF(F406="","",IF(J406="","",IF(K406="","",IF(AND(K406&gt;23,K406&lt;=60),IF(F406="F",VLOOKUP(MROUND(HZ406,0.5),'F-Weight for Length'!K:S,5,0),VLOOKUP(MROUND(HZ406,0.5),'M-Weight for Length'!K:S,5,0)),IF(K406&gt;60,IF(F406="F",VLOOKUP(K406,'F-Weight for Length'!U:AC,5,0),VLOOKUP(K406,'M-Weight for Length'!U:AC,5,0)),IF(F406="F",VLOOKUP(MROUND(HZ406,0.5),'F-Weight for Length'!A:I,5,0),VLOOKUP(MROUND(HZ406,0.5),'M-Weight for Length'!A:I,5,0)))))))),0)</f>
        <v/>
      </c>
      <c r="AE406" s="191" t="str">
        <f>IFERROR(IF(D406="","",IF(F406="","",IF(J406="","",IF(K406="","",IF(AND(K406&gt;23,K406&lt;=60),IF(F406="F",VLOOKUP(MROUND(HZ406,0.5),'F-Weight for Length'!K:S,6,0),VLOOKUP(MROUND(HZ406,0.5),'M-Weight for Length'!K:S,6,0)),IF(K406&gt;60,IF(F406="F",VLOOKUP(K406,'F-Weight for Length'!U:AC,6,0),VLOOKUP(K406,'M-Weight for Length'!U:AC,6,0)),IF(F406="F",VLOOKUP(MROUND(HZ406,0.5),'F-Weight for Length'!A:I,6,0),VLOOKUP(MROUND(HZ406,0.5),'M-Weight for Length'!A:I,6,0)))))))),0)</f>
        <v/>
      </c>
      <c r="AF406" s="191" t="str">
        <f>IFERROR(IF(D406="","",IF(F406="","",IF(J406="","",IF(K406="","",IF(AND(K406&gt;23,K406&lt;=60),IF(F406="F",VLOOKUP(MROUND(HZ406,0.5),'F-Weight for Length'!K:S,7,0),VLOOKUP(MROUND(HZ406,0.5),'M-Weight for Length'!K:S,7,0)),IF(K406&gt;60,IF(F406="F",VLOOKUP(K406,'F-Weight for Length'!U:AC,7,0),VLOOKUP(K406,'M-Weight for Length'!U:AC,7,0)),IF(F406="F",VLOOKUP(MROUND(HZ406,0.5),'F-Weight for Length'!A:I,7,0),VLOOKUP(MROUND(HZ406,0.5),'M-Weight for Length'!A:I,7,0)))))))),0)</f>
        <v/>
      </c>
      <c r="AG406" s="191" t="str">
        <f>IFERROR(IF(D406="","",IF(F406="","",IF(J406="","",IF(K406="","",IF(AND(K406&gt;23,K406&lt;=60),IF(F406="F",VLOOKUP(MROUND(HZ406,0.5),'F-Weight for Length'!K:S,8,0),VLOOKUP(MROUND(HZ406,0.5),'M-Weight for Length'!K:S,8,0)),IF(K406&gt;60,IF(F406="F",VLOOKUP(K406,'F-Weight for Length'!U:AC,8,0),VLOOKUP(K406,'M-Weight for Length'!U:AC,8,0)),IF(F406="F",VLOOKUP(MROUND(HZ406,0.5),'F-Weight for Length'!A:I,8,0),VLOOKUP(MROUND(HZ406,0.5),'M-Weight for Length'!A:I,8,0)))))))),0)</f>
        <v/>
      </c>
      <c r="AH406" s="191" t="str">
        <f>IFERROR(IF(D406="","",IF(F406="","",IF(J406="","",IF(K406="","",IF(AND(K406&gt;23,K406&lt;=60),IF(F406="F",VLOOKUP(MROUND(HZ406,0.5),'F-Weight for Length'!K:S,9,0),VLOOKUP(MROUND(HZ406,0.5),'M-Weight for Length'!K:S,9,0)),IF(K406&gt;60,IF(F406="F",VLOOKUP(K406,'F-Weight for Length'!U:AC,9,0),VLOOKUP(K406,'M-Weight for Length'!U:AC,9,0)),IF(F406="F",VLOOKUP(MROUND(HZ406,0.5),'F-Weight for Length'!A:I,9,0),VLOOKUP(MROUND(HZ406,0.5),'M-Weight for Length'!A:I,9,0)))))))),0)</f>
        <v/>
      </c>
      <c r="AI406" s="192">
        <f t="shared" si="1393"/>
        <v>0</v>
      </c>
      <c r="AJ406" s="192">
        <f t="shared" si="1394"/>
        <v>0</v>
      </c>
      <c r="AK406" s="192">
        <f t="shared" si="1395"/>
        <v>0</v>
      </c>
      <c r="AL406" s="192">
        <f t="shared" si="1396"/>
        <v>0</v>
      </c>
      <c r="AM406" s="192">
        <f t="shared" si="1397"/>
        <v>0</v>
      </c>
      <c r="AN406" s="192">
        <f t="shared" si="1398"/>
        <v>0</v>
      </c>
      <c r="AO406" s="192">
        <f t="shared" si="1399"/>
        <v>0</v>
      </c>
      <c r="AP406" s="192">
        <f t="shared" si="1400"/>
        <v>0</v>
      </c>
      <c r="AQ406" s="192">
        <f t="shared" si="1401"/>
        <v>0</v>
      </c>
      <c r="AR406" s="192">
        <f t="shared" si="1402"/>
        <v>0</v>
      </c>
      <c r="AS406" s="192">
        <f t="shared" si="1403"/>
        <v>0</v>
      </c>
      <c r="AT406" s="192">
        <f t="shared" si="1404"/>
        <v>0</v>
      </c>
      <c r="AU406" s="192">
        <f t="shared" si="1405"/>
        <v>0</v>
      </c>
      <c r="AV406" s="192">
        <f t="shared" si="1406"/>
        <v>0</v>
      </c>
      <c r="AW406" s="192">
        <f t="shared" si="1407"/>
        <v>0</v>
      </c>
      <c r="AX406" s="192">
        <f t="shared" si="1408"/>
        <v>0</v>
      </c>
      <c r="AY406" s="192">
        <f t="shared" si="1409"/>
        <v>0</v>
      </c>
      <c r="AZ406" s="192">
        <f t="shared" si="1410"/>
        <v>0</v>
      </c>
      <c r="BA406" s="192">
        <f t="shared" si="1411"/>
        <v>0</v>
      </c>
      <c r="BB406" s="192">
        <f t="shared" si="1412"/>
        <v>0</v>
      </c>
      <c r="BC406" s="192">
        <f t="shared" si="1413"/>
        <v>0</v>
      </c>
      <c r="BD406" s="192">
        <f t="shared" si="1414"/>
        <v>0</v>
      </c>
      <c r="BE406" s="192">
        <f t="shared" si="1415"/>
        <v>0</v>
      </c>
      <c r="BF406" s="192">
        <f t="shared" si="1416"/>
        <v>0</v>
      </c>
      <c r="BG406" s="192">
        <f t="shared" si="1417"/>
        <v>0</v>
      </c>
      <c r="BH406" s="192">
        <f t="shared" si="1418"/>
        <v>0</v>
      </c>
      <c r="BI406" s="192">
        <f t="shared" si="1419"/>
        <v>0</v>
      </c>
      <c r="BJ406" s="192">
        <f t="shared" si="1420"/>
        <v>0</v>
      </c>
      <c r="BK406" s="192">
        <f t="shared" si="1421"/>
        <v>0</v>
      </c>
      <c r="BL406" s="192">
        <f t="shared" si="1422"/>
        <v>0</v>
      </c>
      <c r="BM406" s="192">
        <f t="shared" si="1423"/>
        <v>0</v>
      </c>
      <c r="BN406" s="192">
        <f t="shared" si="1424"/>
        <v>0</v>
      </c>
      <c r="BO406" s="192">
        <f t="shared" si="1425"/>
        <v>0</v>
      </c>
      <c r="BP406" s="192">
        <f t="shared" si="1426"/>
        <v>0</v>
      </c>
      <c r="BQ406" s="192">
        <f t="shared" si="1427"/>
        <v>0</v>
      </c>
      <c r="BR406" s="192">
        <f t="shared" si="1428"/>
        <v>0</v>
      </c>
      <c r="BS406" s="192">
        <f t="shared" si="1429"/>
        <v>0</v>
      </c>
      <c r="BT406" s="192">
        <f t="shared" si="1430"/>
        <v>0</v>
      </c>
      <c r="BU406" s="192">
        <f t="shared" si="1431"/>
        <v>0</v>
      </c>
      <c r="BV406" s="192">
        <f t="shared" si="1432"/>
        <v>0</v>
      </c>
      <c r="BW406" s="192">
        <f t="shared" si="1433"/>
        <v>0</v>
      </c>
      <c r="BX406" s="192">
        <f t="shared" si="1434"/>
        <v>0</v>
      </c>
      <c r="BY406" s="192">
        <f t="shared" si="1435"/>
        <v>0</v>
      </c>
      <c r="BZ406" s="192">
        <f t="shared" si="1436"/>
        <v>0</v>
      </c>
      <c r="CA406" s="192">
        <f t="shared" si="1437"/>
        <v>0</v>
      </c>
      <c r="CB406" s="192">
        <f t="shared" si="1438"/>
        <v>0</v>
      </c>
      <c r="CC406" s="192">
        <f t="shared" si="1439"/>
        <v>0</v>
      </c>
      <c r="CD406" s="192">
        <f t="shared" si="1440"/>
        <v>0</v>
      </c>
      <c r="CE406" s="192">
        <f t="shared" si="1441"/>
        <v>0</v>
      </c>
      <c r="CF406" s="192">
        <f t="shared" si="1442"/>
        <v>0</v>
      </c>
      <c r="CG406" s="192">
        <f t="shared" si="1443"/>
        <v>0</v>
      </c>
      <c r="CH406" s="192">
        <f t="shared" si="1444"/>
        <v>0</v>
      </c>
      <c r="CI406" s="192">
        <f t="shared" si="1445"/>
        <v>0</v>
      </c>
      <c r="CJ406" s="192">
        <f t="shared" si="1446"/>
        <v>0</v>
      </c>
      <c r="CK406" s="192">
        <f t="shared" si="1447"/>
        <v>0</v>
      </c>
      <c r="CL406" s="192">
        <f t="shared" si="1448"/>
        <v>0</v>
      </c>
      <c r="CM406" s="192">
        <f t="shared" si="1449"/>
        <v>0</v>
      </c>
      <c r="CN406" s="192">
        <f t="shared" si="1450"/>
        <v>0</v>
      </c>
      <c r="CO406" s="192">
        <f t="shared" si="1451"/>
        <v>0</v>
      </c>
      <c r="CP406" s="192">
        <f t="shared" si="1452"/>
        <v>0</v>
      </c>
      <c r="CQ406" s="192">
        <f t="shared" si="1453"/>
        <v>0</v>
      </c>
      <c r="CR406" s="192">
        <f t="shared" si="1454"/>
        <v>0</v>
      </c>
      <c r="CS406" s="192">
        <f t="shared" si="1455"/>
        <v>0</v>
      </c>
      <c r="CT406" s="192">
        <f t="shared" si="1456"/>
        <v>0</v>
      </c>
      <c r="CU406" s="192">
        <f t="shared" si="1457"/>
        <v>0</v>
      </c>
      <c r="CV406" s="192">
        <f t="shared" si="1458"/>
        <v>0</v>
      </c>
      <c r="CW406" s="192">
        <f t="shared" si="1459"/>
        <v>0</v>
      </c>
      <c r="CX406" s="192">
        <f t="shared" si="1460"/>
        <v>0</v>
      </c>
      <c r="CY406" s="192">
        <f t="shared" si="1461"/>
        <v>0</v>
      </c>
      <c r="CZ406" s="192">
        <f t="shared" si="1462"/>
        <v>0</v>
      </c>
      <c r="DA406" s="192">
        <f t="shared" si="1463"/>
        <v>0</v>
      </c>
      <c r="DB406" s="192">
        <f t="shared" si="1464"/>
        <v>0</v>
      </c>
      <c r="DC406" s="192">
        <f t="shared" si="1465"/>
        <v>0</v>
      </c>
      <c r="DD406" s="192">
        <f t="shared" si="1466"/>
        <v>0</v>
      </c>
      <c r="DE406" s="192">
        <f t="shared" si="1467"/>
        <v>0</v>
      </c>
      <c r="DF406" s="192">
        <f t="shared" si="1468"/>
        <v>0</v>
      </c>
      <c r="DG406" s="192">
        <f t="shared" si="1469"/>
        <v>0</v>
      </c>
      <c r="DH406" s="192">
        <f t="shared" si="1470"/>
        <v>0</v>
      </c>
      <c r="DI406" s="192">
        <f t="shared" si="1471"/>
        <v>0</v>
      </c>
      <c r="DJ406" s="192">
        <f t="shared" si="1472"/>
        <v>0</v>
      </c>
      <c r="DK406" s="192">
        <f t="shared" si="1473"/>
        <v>0</v>
      </c>
      <c r="DL406" s="192">
        <f t="shared" si="1474"/>
        <v>0</v>
      </c>
      <c r="DM406" s="192">
        <f t="shared" si="1475"/>
        <v>0</v>
      </c>
      <c r="DN406" s="192">
        <f t="shared" si="1476"/>
        <v>0</v>
      </c>
      <c r="DO406" s="192">
        <f t="shared" si="1477"/>
        <v>0</v>
      </c>
      <c r="DP406" s="192">
        <f t="shared" si="1478"/>
        <v>0</v>
      </c>
      <c r="DQ406" s="192">
        <f t="shared" si="1479"/>
        <v>0</v>
      </c>
      <c r="DR406" s="192">
        <f t="shared" si="1480"/>
        <v>0</v>
      </c>
      <c r="DS406" s="192">
        <f t="shared" si="1481"/>
        <v>0</v>
      </c>
      <c r="DT406" s="192">
        <f t="shared" si="1482"/>
        <v>0</v>
      </c>
      <c r="DU406" s="192">
        <f t="shared" si="1483"/>
        <v>0</v>
      </c>
      <c r="DV406" s="193">
        <f t="shared" si="1484"/>
        <v>0</v>
      </c>
      <c r="DW406" s="193">
        <f t="shared" si="1485"/>
        <v>0</v>
      </c>
      <c r="DX406" s="193">
        <f t="shared" si="1486"/>
        <v>0</v>
      </c>
      <c r="DY406" s="193">
        <f t="shared" si="1487"/>
        <v>0</v>
      </c>
      <c r="DZ406" s="193">
        <f t="shared" si="1488"/>
        <v>0</v>
      </c>
      <c r="EA406" s="192">
        <f t="shared" si="1489"/>
        <v>0</v>
      </c>
      <c r="EB406" s="192">
        <f t="shared" si="1490"/>
        <v>0</v>
      </c>
      <c r="EC406" s="192">
        <f t="shared" si="1491"/>
        <v>0</v>
      </c>
      <c r="ED406" s="192">
        <f t="shared" si="1492"/>
        <v>0</v>
      </c>
      <c r="EE406" s="192">
        <f t="shared" si="1493"/>
        <v>0</v>
      </c>
      <c r="EF406" s="192">
        <f t="shared" si="1494"/>
        <v>0</v>
      </c>
      <c r="EG406" s="192">
        <f t="shared" si="1495"/>
        <v>0</v>
      </c>
      <c r="EH406" s="192">
        <f t="shared" si="1496"/>
        <v>0</v>
      </c>
      <c r="EI406" s="192">
        <f t="shared" si="1497"/>
        <v>0</v>
      </c>
      <c r="EJ406" s="192">
        <f t="shared" si="1498"/>
        <v>0</v>
      </c>
      <c r="EK406" s="192">
        <f t="shared" si="1499"/>
        <v>0</v>
      </c>
      <c r="EL406" s="192">
        <f t="shared" si="1500"/>
        <v>0</v>
      </c>
      <c r="EM406" s="192">
        <f t="shared" si="1501"/>
        <v>0</v>
      </c>
      <c r="EN406" s="192">
        <f t="shared" si="1502"/>
        <v>0</v>
      </c>
      <c r="EO406" s="192">
        <f t="shared" si="1503"/>
        <v>0</v>
      </c>
      <c r="EP406" s="192">
        <f t="shared" si="1504"/>
        <v>0</v>
      </c>
      <c r="EQ406" s="192">
        <f t="shared" si="1505"/>
        <v>0</v>
      </c>
      <c r="ER406" s="192">
        <f t="shared" si="1506"/>
        <v>0</v>
      </c>
      <c r="ES406" s="192">
        <f t="shared" si="1507"/>
        <v>0</v>
      </c>
      <c r="ET406" s="192">
        <f t="shared" si="1508"/>
        <v>0</v>
      </c>
      <c r="EU406" s="192">
        <f t="shared" si="1509"/>
        <v>0</v>
      </c>
      <c r="EV406" s="192">
        <f t="shared" si="1510"/>
        <v>0</v>
      </c>
      <c r="EW406" s="192">
        <f t="shared" si="1511"/>
        <v>0</v>
      </c>
      <c r="EX406" s="192">
        <f t="shared" si="1512"/>
        <v>0</v>
      </c>
      <c r="EY406" s="192">
        <f t="shared" si="1513"/>
        <v>0</v>
      </c>
      <c r="EZ406" s="192">
        <f t="shared" si="1514"/>
        <v>0</v>
      </c>
      <c r="FA406" s="192">
        <f t="shared" si="1515"/>
        <v>0</v>
      </c>
      <c r="FB406" s="192">
        <f t="shared" si="1516"/>
        <v>0</v>
      </c>
      <c r="FC406" s="192">
        <f t="shared" si="1517"/>
        <v>0</v>
      </c>
      <c r="FD406" s="192">
        <f t="shared" si="1518"/>
        <v>0</v>
      </c>
      <c r="FE406" s="192">
        <f t="shared" si="1519"/>
        <v>0</v>
      </c>
      <c r="FF406" s="192">
        <f t="shared" si="1520"/>
        <v>0</v>
      </c>
      <c r="FG406" s="192">
        <f t="shared" si="1521"/>
        <v>0</v>
      </c>
      <c r="FH406" s="192">
        <f t="shared" si="1522"/>
        <v>0</v>
      </c>
      <c r="FI406" s="192">
        <f t="shared" si="1523"/>
        <v>0</v>
      </c>
      <c r="FJ406" s="192">
        <f t="shared" si="1524"/>
        <v>0</v>
      </c>
      <c r="FK406" s="192">
        <f t="shared" si="1525"/>
        <v>0</v>
      </c>
      <c r="FL406" s="192">
        <f t="shared" si="1526"/>
        <v>0</v>
      </c>
      <c r="FM406" s="192">
        <f t="shared" si="1527"/>
        <v>0</v>
      </c>
      <c r="FN406" s="192">
        <f t="shared" si="1528"/>
        <v>0</v>
      </c>
      <c r="FO406" s="192">
        <f t="shared" si="1529"/>
        <v>0</v>
      </c>
      <c r="FP406" s="192">
        <f t="shared" si="1530"/>
        <v>0</v>
      </c>
      <c r="FQ406" s="192">
        <f t="shared" si="1531"/>
        <v>0</v>
      </c>
      <c r="FR406" s="192">
        <f t="shared" si="1532"/>
        <v>0</v>
      </c>
      <c r="FS406" s="192">
        <f t="shared" si="1533"/>
        <v>0</v>
      </c>
      <c r="FT406" s="192">
        <f t="shared" si="1534"/>
        <v>0</v>
      </c>
      <c r="FU406" s="192">
        <f t="shared" si="1535"/>
        <v>0</v>
      </c>
      <c r="FV406" s="192">
        <f t="shared" si="1536"/>
        <v>0</v>
      </c>
      <c r="FW406" s="192">
        <f t="shared" si="1537"/>
        <v>0</v>
      </c>
      <c r="FX406" s="192">
        <f t="shared" si="1538"/>
        <v>0</v>
      </c>
      <c r="FY406" s="192">
        <f t="shared" si="1539"/>
        <v>0</v>
      </c>
      <c r="FZ406" s="192">
        <f t="shared" si="1540"/>
        <v>0</v>
      </c>
      <c r="GA406" s="192">
        <f t="shared" si="1541"/>
        <v>0</v>
      </c>
      <c r="GB406" s="192">
        <f t="shared" si="1542"/>
        <v>0</v>
      </c>
      <c r="GC406" s="192">
        <f t="shared" si="1543"/>
        <v>0</v>
      </c>
      <c r="GD406" s="192">
        <f t="shared" si="1544"/>
        <v>0</v>
      </c>
      <c r="GE406" s="192">
        <f t="shared" si="1545"/>
        <v>0</v>
      </c>
      <c r="GF406" s="192">
        <f t="shared" si="1546"/>
        <v>0</v>
      </c>
      <c r="GG406" s="192">
        <f t="shared" si="1547"/>
        <v>0</v>
      </c>
      <c r="GH406" s="192">
        <f t="shared" si="1548"/>
        <v>0</v>
      </c>
      <c r="GI406" s="192">
        <f t="shared" si="1549"/>
        <v>0</v>
      </c>
      <c r="GJ406" s="192">
        <f t="shared" si="1550"/>
        <v>0</v>
      </c>
      <c r="GK406" s="192">
        <f t="shared" si="1551"/>
        <v>0</v>
      </c>
      <c r="GL406" s="192">
        <f t="shared" si="1552"/>
        <v>0</v>
      </c>
      <c r="GM406" s="192">
        <f t="shared" si="1553"/>
        <v>0</v>
      </c>
      <c r="GN406" s="192">
        <f t="shared" si="1554"/>
        <v>0</v>
      </c>
      <c r="GO406" s="192">
        <f t="shared" si="1555"/>
        <v>0</v>
      </c>
      <c r="GP406" s="192">
        <f t="shared" si="1556"/>
        <v>0</v>
      </c>
      <c r="GQ406" s="192">
        <f t="shared" si="1557"/>
        <v>0</v>
      </c>
      <c r="GR406" s="192">
        <f t="shared" si="1558"/>
        <v>0</v>
      </c>
      <c r="GS406" s="192">
        <f t="shared" si="1559"/>
        <v>0</v>
      </c>
      <c r="GT406" s="192">
        <f t="shared" si="1560"/>
        <v>0</v>
      </c>
      <c r="GU406" s="192">
        <f t="shared" si="1561"/>
        <v>0</v>
      </c>
      <c r="GV406" s="192">
        <f t="shared" si="1562"/>
        <v>0</v>
      </c>
      <c r="GW406" s="192">
        <f t="shared" si="1563"/>
        <v>0</v>
      </c>
      <c r="GX406" s="192">
        <f t="shared" si="1564"/>
        <v>0</v>
      </c>
      <c r="GY406" s="192">
        <f t="shared" si="1565"/>
        <v>0</v>
      </c>
      <c r="GZ406" s="192">
        <f t="shared" si="1566"/>
        <v>0</v>
      </c>
      <c r="HA406" s="192">
        <f t="shared" si="1567"/>
        <v>0</v>
      </c>
      <c r="HB406" s="192">
        <f t="shared" si="1568"/>
        <v>0</v>
      </c>
      <c r="HC406" s="192">
        <f t="shared" si="1569"/>
        <v>0</v>
      </c>
      <c r="HD406" s="192">
        <f t="shared" si="1570"/>
        <v>0</v>
      </c>
      <c r="HE406" s="192">
        <f t="shared" si="1571"/>
        <v>0</v>
      </c>
      <c r="HF406" s="192">
        <f t="shared" si="1572"/>
        <v>0</v>
      </c>
      <c r="HG406" s="192">
        <f t="shared" si="1573"/>
        <v>0</v>
      </c>
      <c r="HH406" s="192">
        <f t="shared" si="1574"/>
        <v>0</v>
      </c>
      <c r="HI406" s="192">
        <f t="shared" si="1575"/>
        <v>0</v>
      </c>
      <c r="HJ406" s="192">
        <f t="shared" si="1576"/>
        <v>0</v>
      </c>
      <c r="HK406" s="192">
        <f t="shared" si="1577"/>
        <v>0</v>
      </c>
      <c r="HL406" s="192">
        <f t="shared" si="1578"/>
        <v>0</v>
      </c>
      <c r="HM406" s="192">
        <f t="shared" si="1579"/>
        <v>0</v>
      </c>
      <c r="HN406" s="194">
        <f t="shared" si="1580"/>
        <v>0</v>
      </c>
      <c r="HO406" s="194">
        <f t="shared" si="1581"/>
        <v>0</v>
      </c>
      <c r="HP406" s="194">
        <f t="shared" si="1582"/>
        <v>0</v>
      </c>
      <c r="HQ406" s="194">
        <f t="shared" si="1583"/>
        <v>0</v>
      </c>
      <c r="HR406" s="194">
        <f t="shared" si="1584"/>
        <v>0</v>
      </c>
      <c r="HS406" s="195" t="str">
        <f t="shared" si="1381"/>
        <v/>
      </c>
      <c r="HT406" s="196">
        <f t="shared" si="1377"/>
        <v>0</v>
      </c>
      <c r="HU406" s="196">
        <f t="shared" si="1378"/>
        <v>0</v>
      </c>
      <c r="HV406" s="197" t="str">
        <f t="shared" si="1382"/>
        <v/>
      </c>
      <c r="HW406" s="197" t="str">
        <f t="shared" si="1585"/>
        <v/>
      </c>
      <c r="HX406" s="197" t="str">
        <f t="shared" si="1586"/>
        <v/>
      </c>
      <c r="HY406" s="195" t="str">
        <f t="shared" si="1383"/>
        <v/>
      </c>
      <c r="HZ406" s="30">
        <f t="shared" si="1379"/>
        <v>0</v>
      </c>
      <c r="IA406" s="198">
        <f t="shared" si="1384"/>
        <v>0</v>
      </c>
      <c r="IB406" s="195"/>
      <c r="IC406" s="195">
        <f t="shared" si="1587"/>
        <v>0</v>
      </c>
      <c r="ID406" s="195">
        <f t="shared" si="1385"/>
        <v>0</v>
      </c>
      <c r="IE406" s="195">
        <f t="shared" si="1588"/>
        <v>0</v>
      </c>
      <c r="IF406" s="195">
        <f t="shared" si="1386"/>
        <v>0</v>
      </c>
      <c r="IG406" s="307">
        <f t="shared" si="1387"/>
        <v>0</v>
      </c>
      <c r="IH406" s="307">
        <f t="shared" si="1388"/>
        <v>0</v>
      </c>
      <c r="II406" s="44">
        <f t="shared" si="1389"/>
        <v>0</v>
      </c>
      <c r="IJ406" s="44">
        <f t="shared" si="1589"/>
        <v>0</v>
      </c>
      <c r="IK406" s="44">
        <f t="shared" si="1590"/>
        <v>0</v>
      </c>
      <c r="IL406" s="44">
        <f t="shared" si="1591"/>
        <v>0</v>
      </c>
      <c r="IM406" s="44">
        <f t="shared" si="1592"/>
        <v>0</v>
      </c>
      <c r="IN406" s="44">
        <f t="shared" si="1593"/>
        <v>0</v>
      </c>
      <c r="IO406" s="44">
        <f t="shared" si="1594"/>
        <v>0</v>
      </c>
    </row>
    <row r="407" spans="1:249" ht="18" customHeight="1">
      <c r="A407" s="188">
        <v>401</v>
      </c>
      <c r="B407" s="326"/>
      <c r="C407" s="289"/>
      <c r="D407" s="199"/>
      <c r="E407" s="189"/>
      <c r="F407" s="189"/>
      <c r="G407" s="190"/>
      <c r="H407" s="190"/>
      <c r="I407" s="272"/>
      <c r="J407" s="207"/>
      <c r="K407" s="214" t="str">
        <f t="shared" si="1390"/>
        <v/>
      </c>
      <c r="L407" s="200" t="str">
        <f t="shared" si="1391"/>
        <v/>
      </c>
      <c r="M407" s="200" t="str">
        <f t="shared" si="1392"/>
        <v/>
      </c>
      <c r="N407" s="209" t="str">
        <f t="shared" si="1380"/>
        <v/>
      </c>
      <c r="O407" s="208" t="str">
        <f>IFERROR(IF(D407="","",IF(K407="","",IF(I407="","",IF(F407="F",VLOOKUP(K407,F!A:G,2,0),IF(F407="M",VLOOKUP(K407,M!A:G,2,0),""))))),0)</f>
        <v/>
      </c>
      <c r="P407" s="191" t="str">
        <f>IFERROR(IF(D407="","",IF(K407="","",IF(I407="","",IF(F407="F",VLOOKUP(K407,F!A:G,3,0),IF(F407="M",VLOOKUP(K407,M!A:G,3,0),""))))),0)</f>
        <v/>
      </c>
      <c r="Q407" s="191" t="str">
        <f>IFERROR(IF(D407="","",IF(K407="","",IF(I407="","",IF(F407="F",VLOOKUP(K407,F!A:G,4,0),IF(F407="M",VLOOKUP(K407,M!A:G,4,0),""))))),0)</f>
        <v/>
      </c>
      <c r="R407" s="191" t="str">
        <f>IFERROR(IF(D407="","",IF(K407="","",IF(I407="","",IF(F407="F",VLOOKUP(K407,F!A:G,5,0),IF(F407="M",VLOOKUP(K407,M!A:G,5,0),""))))),0)</f>
        <v/>
      </c>
      <c r="S407" s="191" t="str">
        <f>IFERROR(IF(D407="","",IF(K407="","",IF(I407="","",IF(F407="F",VLOOKUP(K407,F!A:G,6,0),IF(F407="M",VLOOKUP(K407,M!A:G,6,0),""))))),0)</f>
        <v/>
      </c>
      <c r="T407" s="191" t="str">
        <f>IFERROR(IF(D407="","",IF(K407="","",IF(I407="","",IF(F407="F",VLOOKUP(K407,F!A:G,7,0),IF(F407="M",VLOOKUP(K407,M!A:G,7,0),""))))),0)</f>
        <v/>
      </c>
      <c r="U407" s="191" t="str">
        <f>IFERROR(IF(D407="","",IF(K407="","",IF(J407="","",IF(F407="F",VLOOKUP(K407,F!A:M,8,0),IF(F407="M",VLOOKUP(K407,M!A:M,8,0),""))))),0)</f>
        <v/>
      </c>
      <c r="V407" s="191" t="str">
        <f>IFERROR(IF(D407="","",IF(K407="","",IF(J407="","",IF(F407="F",VLOOKUP(K407,F!A:M,9,0),IF(F407="M",VLOOKUP(K407,M!A:M,9,0),""))))),0)</f>
        <v/>
      </c>
      <c r="W407" s="191" t="str">
        <f>IFERROR(IF(D407="","",IF(K407="","",IF(J407="","",IF(F407="F",VLOOKUP(K407,F!A:M,10,0),IF(F407="M",VLOOKUP(K407,M!A:M,10,0),""))))),0)</f>
        <v/>
      </c>
      <c r="X407" s="191" t="str">
        <f>IFERROR(IF(D407="","",IF(K407="","",IF(J407="","",IF(F407="F",VLOOKUP(K407,F!A:M,11,0),IF(F407="M",VLOOKUP(K407,M!A:M,11,0),""))))),0)</f>
        <v/>
      </c>
      <c r="Y407" s="191" t="str">
        <f>IFERROR(IF(D407="","",IF(K407="","",IF(J407="","",IF(F407="F",VLOOKUP(K407,F!A:M,12,0),IF(F407="M",VLOOKUP(K407,M!A:M,12,0),""))))),0)</f>
        <v/>
      </c>
      <c r="Z407" s="191" t="str">
        <f>IFERROR(IF(D407="","",IF(K407="","",IF(J407="","",IF(F407="F",VLOOKUP(K407,F!A:M,13,0),IF(F407="M",VLOOKUP(K407,M!A:M,13,0),""))))),0)</f>
        <v/>
      </c>
      <c r="AA407" s="191" t="str">
        <f>IFERROR(IF(D407="","",IF(F407="","",IF(J407="","",IF(K407="","",IF(AND(K407&gt;23,K407&lt;=60),IF(F407="F",VLOOKUP(MROUND(HZ407,0.5),'F-Weight for Length'!K:S,2,0),VLOOKUP(MROUND(HZ407,0.5),'M-Weight for Length'!K:S,2,0)),IF(K407&gt;60,IF(F407="F",VLOOKUP(K407,'F-Weight for Length'!U:AC,2,0),VLOOKUP(K407,'M-Weight for Length'!U:AC,2,0)),IF(F407="F",VLOOKUP(MROUND(HZ407,0.5),'F-Weight for Length'!A:I,2,0),VLOOKUP(MROUND(HZ407,0.5),'M-Weight for Length'!A:I,2,0)))))))),0)</f>
        <v/>
      </c>
      <c r="AB407" s="191" t="str">
        <f>IFERROR(IF(D407="","",IF(F407="","",IF(J407="","",IF(K407="","",IF(AND(K407&gt;23,K407&lt;=60),IF(F407="F",VLOOKUP(MROUND(HZ407,0.5),'F-Weight for Length'!K:S,3,0),VLOOKUP(MROUND(HZ407,0.5),'M-Weight for Length'!K:S,3,0)),IF(K407&gt;60,IF(F407="F",VLOOKUP(K407,'F-Weight for Length'!U:AC,3,0),VLOOKUP(K407,'M-Weight for Length'!U:AC,3,0)),IF(F407="F",VLOOKUP(MROUND(HZ407,0.5),'F-Weight for Length'!A:I,3,0),VLOOKUP(MROUND(HZ407,0.5),'M-Weight for Length'!A:I,3,0)))))))),0)</f>
        <v/>
      </c>
      <c r="AC407" s="191" t="str">
        <f>IFERROR(IF(D407="","",IF(F407="","",IF(J407="","",IF(K407="","",IF(AND(K407&gt;23,K407&lt;=60),IF(F407="F",VLOOKUP(MROUND(HZ407,0.5),'F-Weight for Length'!K:S,4,0),VLOOKUP(MROUND(HZ407,0.5),'M-Weight for Length'!K:S,4,0)),IF(K407&gt;60,IF(F407="F",VLOOKUP(K407,'F-Weight for Length'!U:AC,4,0),VLOOKUP(K407,'M-Weight for Length'!U:AC,4,0)),IF(F407="F",VLOOKUP(MROUND(HZ407,0.5),'F-Weight for Length'!A:I,4,0),VLOOKUP(MROUND(HZ407,0.5),'M-Weight for Length'!A:I,4,0)))))))),0)</f>
        <v/>
      </c>
      <c r="AD407" s="191" t="str">
        <f>IFERROR(IF(D407="","",IF(F407="","",IF(J407="","",IF(K407="","",IF(AND(K407&gt;23,K407&lt;=60),IF(F407="F",VLOOKUP(MROUND(HZ407,0.5),'F-Weight for Length'!K:S,5,0),VLOOKUP(MROUND(HZ407,0.5),'M-Weight for Length'!K:S,5,0)),IF(K407&gt;60,IF(F407="F",VLOOKUP(K407,'F-Weight for Length'!U:AC,5,0),VLOOKUP(K407,'M-Weight for Length'!U:AC,5,0)),IF(F407="F",VLOOKUP(MROUND(HZ407,0.5),'F-Weight for Length'!A:I,5,0),VLOOKUP(MROUND(HZ407,0.5),'M-Weight for Length'!A:I,5,0)))))))),0)</f>
        <v/>
      </c>
      <c r="AE407" s="191" t="str">
        <f>IFERROR(IF(D407="","",IF(F407="","",IF(J407="","",IF(K407="","",IF(AND(K407&gt;23,K407&lt;=60),IF(F407="F",VLOOKUP(MROUND(HZ407,0.5),'F-Weight for Length'!K:S,6,0),VLOOKUP(MROUND(HZ407,0.5),'M-Weight for Length'!K:S,6,0)),IF(K407&gt;60,IF(F407="F",VLOOKUP(K407,'F-Weight for Length'!U:AC,6,0),VLOOKUP(K407,'M-Weight for Length'!U:AC,6,0)),IF(F407="F",VLOOKUP(MROUND(HZ407,0.5),'F-Weight for Length'!A:I,6,0),VLOOKUP(MROUND(HZ407,0.5),'M-Weight for Length'!A:I,6,0)))))))),0)</f>
        <v/>
      </c>
      <c r="AF407" s="191" t="str">
        <f>IFERROR(IF(D407="","",IF(F407="","",IF(J407="","",IF(K407="","",IF(AND(K407&gt;23,K407&lt;=60),IF(F407="F",VLOOKUP(MROUND(HZ407,0.5),'F-Weight for Length'!K:S,7,0),VLOOKUP(MROUND(HZ407,0.5),'M-Weight for Length'!K:S,7,0)),IF(K407&gt;60,IF(F407="F",VLOOKUP(K407,'F-Weight for Length'!U:AC,7,0),VLOOKUP(K407,'M-Weight for Length'!U:AC,7,0)),IF(F407="F",VLOOKUP(MROUND(HZ407,0.5),'F-Weight for Length'!A:I,7,0),VLOOKUP(MROUND(HZ407,0.5),'M-Weight for Length'!A:I,7,0)))))))),0)</f>
        <v/>
      </c>
      <c r="AG407" s="191" t="str">
        <f>IFERROR(IF(D407="","",IF(F407="","",IF(J407="","",IF(K407="","",IF(AND(K407&gt;23,K407&lt;=60),IF(F407="F",VLOOKUP(MROUND(HZ407,0.5),'F-Weight for Length'!K:S,8,0),VLOOKUP(MROUND(HZ407,0.5),'M-Weight for Length'!K:S,8,0)),IF(K407&gt;60,IF(F407="F",VLOOKUP(K407,'F-Weight for Length'!U:AC,8,0),VLOOKUP(K407,'M-Weight for Length'!U:AC,8,0)),IF(F407="F",VLOOKUP(MROUND(HZ407,0.5),'F-Weight for Length'!A:I,8,0),VLOOKUP(MROUND(HZ407,0.5),'M-Weight for Length'!A:I,8,0)))))))),0)</f>
        <v/>
      </c>
      <c r="AH407" s="191" t="str">
        <f>IFERROR(IF(D407="","",IF(F407="","",IF(J407="","",IF(K407="","",IF(AND(K407&gt;23,K407&lt;=60),IF(F407="F",VLOOKUP(MROUND(HZ407,0.5),'F-Weight for Length'!K:S,9,0),VLOOKUP(MROUND(HZ407,0.5),'M-Weight for Length'!K:S,9,0)),IF(K407&gt;60,IF(F407="F",VLOOKUP(K407,'F-Weight for Length'!U:AC,9,0),VLOOKUP(K407,'M-Weight for Length'!U:AC,9,0)),IF(F407="F",VLOOKUP(MROUND(HZ407,0.5),'F-Weight for Length'!A:I,9,0),VLOOKUP(MROUND(HZ407,0.5),'M-Weight for Length'!A:I,9,0)))))))),0)</f>
        <v/>
      </c>
      <c r="AI407" s="192">
        <f t="shared" si="1393"/>
        <v>0</v>
      </c>
      <c r="AJ407" s="192">
        <f t="shared" si="1394"/>
        <v>0</v>
      </c>
      <c r="AK407" s="192">
        <f t="shared" si="1395"/>
        <v>0</v>
      </c>
      <c r="AL407" s="192">
        <f t="shared" si="1396"/>
        <v>0</v>
      </c>
      <c r="AM407" s="192">
        <f t="shared" si="1397"/>
        <v>0</v>
      </c>
      <c r="AN407" s="192">
        <f t="shared" si="1398"/>
        <v>0</v>
      </c>
      <c r="AO407" s="192">
        <f t="shared" si="1399"/>
        <v>0</v>
      </c>
      <c r="AP407" s="192">
        <f t="shared" si="1400"/>
        <v>0</v>
      </c>
      <c r="AQ407" s="192">
        <f t="shared" si="1401"/>
        <v>0</v>
      </c>
      <c r="AR407" s="192">
        <f t="shared" si="1402"/>
        <v>0</v>
      </c>
      <c r="AS407" s="192">
        <f t="shared" si="1403"/>
        <v>0</v>
      </c>
      <c r="AT407" s="192">
        <f t="shared" si="1404"/>
        <v>0</v>
      </c>
      <c r="AU407" s="192">
        <f t="shared" si="1405"/>
        <v>0</v>
      </c>
      <c r="AV407" s="192">
        <f t="shared" si="1406"/>
        <v>0</v>
      </c>
      <c r="AW407" s="192">
        <f t="shared" si="1407"/>
        <v>0</v>
      </c>
      <c r="AX407" s="192">
        <f t="shared" si="1408"/>
        <v>0</v>
      </c>
      <c r="AY407" s="192">
        <f t="shared" si="1409"/>
        <v>0</v>
      </c>
      <c r="AZ407" s="192">
        <f t="shared" si="1410"/>
        <v>0</v>
      </c>
      <c r="BA407" s="192">
        <f t="shared" si="1411"/>
        <v>0</v>
      </c>
      <c r="BB407" s="192">
        <f t="shared" si="1412"/>
        <v>0</v>
      </c>
      <c r="BC407" s="192">
        <f t="shared" si="1413"/>
        <v>0</v>
      </c>
      <c r="BD407" s="192">
        <f t="shared" si="1414"/>
        <v>0</v>
      </c>
      <c r="BE407" s="192">
        <f t="shared" si="1415"/>
        <v>0</v>
      </c>
      <c r="BF407" s="192">
        <f t="shared" si="1416"/>
        <v>0</v>
      </c>
      <c r="BG407" s="192">
        <f t="shared" si="1417"/>
        <v>0</v>
      </c>
      <c r="BH407" s="192">
        <f t="shared" si="1418"/>
        <v>0</v>
      </c>
      <c r="BI407" s="192">
        <f t="shared" si="1419"/>
        <v>0</v>
      </c>
      <c r="BJ407" s="192">
        <f t="shared" si="1420"/>
        <v>0</v>
      </c>
      <c r="BK407" s="192">
        <f t="shared" si="1421"/>
        <v>0</v>
      </c>
      <c r="BL407" s="192">
        <f t="shared" si="1422"/>
        <v>0</v>
      </c>
      <c r="BM407" s="192">
        <f t="shared" si="1423"/>
        <v>0</v>
      </c>
      <c r="BN407" s="192">
        <f t="shared" si="1424"/>
        <v>0</v>
      </c>
      <c r="BO407" s="192">
        <f t="shared" si="1425"/>
        <v>0</v>
      </c>
      <c r="BP407" s="192">
        <f t="shared" si="1426"/>
        <v>0</v>
      </c>
      <c r="BQ407" s="192">
        <f t="shared" si="1427"/>
        <v>0</v>
      </c>
      <c r="BR407" s="192">
        <f t="shared" si="1428"/>
        <v>0</v>
      </c>
      <c r="BS407" s="192">
        <f t="shared" si="1429"/>
        <v>0</v>
      </c>
      <c r="BT407" s="192">
        <f t="shared" si="1430"/>
        <v>0</v>
      </c>
      <c r="BU407" s="192">
        <f t="shared" si="1431"/>
        <v>0</v>
      </c>
      <c r="BV407" s="192">
        <f t="shared" si="1432"/>
        <v>0</v>
      </c>
      <c r="BW407" s="192">
        <f t="shared" si="1433"/>
        <v>0</v>
      </c>
      <c r="BX407" s="192">
        <f t="shared" si="1434"/>
        <v>0</v>
      </c>
      <c r="BY407" s="192">
        <f t="shared" si="1435"/>
        <v>0</v>
      </c>
      <c r="BZ407" s="192">
        <f t="shared" si="1436"/>
        <v>0</v>
      </c>
      <c r="CA407" s="192">
        <f t="shared" si="1437"/>
        <v>0</v>
      </c>
      <c r="CB407" s="192">
        <f t="shared" si="1438"/>
        <v>0</v>
      </c>
      <c r="CC407" s="192">
        <f t="shared" si="1439"/>
        <v>0</v>
      </c>
      <c r="CD407" s="192">
        <f t="shared" si="1440"/>
        <v>0</v>
      </c>
      <c r="CE407" s="192">
        <f t="shared" si="1441"/>
        <v>0</v>
      </c>
      <c r="CF407" s="192">
        <f t="shared" si="1442"/>
        <v>0</v>
      </c>
      <c r="CG407" s="192">
        <f t="shared" si="1443"/>
        <v>0</v>
      </c>
      <c r="CH407" s="192">
        <f t="shared" si="1444"/>
        <v>0</v>
      </c>
      <c r="CI407" s="192">
        <f t="shared" si="1445"/>
        <v>0</v>
      </c>
      <c r="CJ407" s="192">
        <f t="shared" si="1446"/>
        <v>0</v>
      </c>
      <c r="CK407" s="192">
        <f t="shared" si="1447"/>
        <v>0</v>
      </c>
      <c r="CL407" s="192">
        <f t="shared" si="1448"/>
        <v>0</v>
      </c>
      <c r="CM407" s="192">
        <f t="shared" si="1449"/>
        <v>0</v>
      </c>
      <c r="CN407" s="192">
        <f t="shared" si="1450"/>
        <v>0</v>
      </c>
      <c r="CO407" s="192">
        <f t="shared" si="1451"/>
        <v>0</v>
      </c>
      <c r="CP407" s="192">
        <f t="shared" si="1452"/>
        <v>0</v>
      </c>
      <c r="CQ407" s="192">
        <f t="shared" si="1453"/>
        <v>0</v>
      </c>
      <c r="CR407" s="192">
        <f t="shared" si="1454"/>
        <v>0</v>
      </c>
      <c r="CS407" s="192">
        <f t="shared" si="1455"/>
        <v>0</v>
      </c>
      <c r="CT407" s="192">
        <f t="shared" si="1456"/>
        <v>0</v>
      </c>
      <c r="CU407" s="192">
        <f t="shared" si="1457"/>
        <v>0</v>
      </c>
      <c r="CV407" s="192">
        <f t="shared" si="1458"/>
        <v>0</v>
      </c>
      <c r="CW407" s="192">
        <f t="shared" si="1459"/>
        <v>0</v>
      </c>
      <c r="CX407" s="192">
        <f t="shared" si="1460"/>
        <v>0</v>
      </c>
      <c r="CY407" s="192">
        <f t="shared" si="1461"/>
        <v>0</v>
      </c>
      <c r="CZ407" s="192">
        <f t="shared" si="1462"/>
        <v>0</v>
      </c>
      <c r="DA407" s="192">
        <f t="shared" si="1463"/>
        <v>0</v>
      </c>
      <c r="DB407" s="192">
        <f t="shared" si="1464"/>
        <v>0</v>
      </c>
      <c r="DC407" s="192">
        <f t="shared" si="1465"/>
        <v>0</v>
      </c>
      <c r="DD407" s="192">
        <f t="shared" si="1466"/>
        <v>0</v>
      </c>
      <c r="DE407" s="192">
        <f t="shared" si="1467"/>
        <v>0</v>
      </c>
      <c r="DF407" s="192">
        <f t="shared" si="1468"/>
        <v>0</v>
      </c>
      <c r="DG407" s="192">
        <f t="shared" si="1469"/>
        <v>0</v>
      </c>
      <c r="DH407" s="192">
        <f t="shared" si="1470"/>
        <v>0</v>
      </c>
      <c r="DI407" s="192">
        <f t="shared" si="1471"/>
        <v>0</v>
      </c>
      <c r="DJ407" s="192">
        <f t="shared" si="1472"/>
        <v>0</v>
      </c>
      <c r="DK407" s="192">
        <f t="shared" si="1473"/>
        <v>0</v>
      </c>
      <c r="DL407" s="192">
        <f t="shared" si="1474"/>
        <v>0</v>
      </c>
      <c r="DM407" s="192">
        <f t="shared" si="1475"/>
        <v>0</v>
      </c>
      <c r="DN407" s="192">
        <f t="shared" si="1476"/>
        <v>0</v>
      </c>
      <c r="DO407" s="192">
        <f t="shared" si="1477"/>
        <v>0</v>
      </c>
      <c r="DP407" s="192">
        <f t="shared" si="1478"/>
        <v>0</v>
      </c>
      <c r="DQ407" s="192">
        <f t="shared" si="1479"/>
        <v>0</v>
      </c>
      <c r="DR407" s="192">
        <f t="shared" si="1480"/>
        <v>0</v>
      </c>
      <c r="DS407" s="192">
        <f t="shared" si="1481"/>
        <v>0</v>
      </c>
      <c r="DT407" s="192">
        <f t="shared" si="1482"/>
        <v>0</v>
      </c>
      <c r="DU407" s="192">
        <f t="shared" si="1483"/>
        <v>0</v>
      </c>
      <c r="DV407" s="193">
        <f t="shared" si="1484"/>
        <v>0</v>
      </c>
      <c r="DW407" s="193">
        <f t="shared" si="1485"/>
        <v>0</v>
      </c>
      <c r="DX407" s="193">
        <f t="shared" si="1486"/>
        <v>0</v>
      </c>
      <c r="DY407" s="193">
        <f t="shared" si="1487"/>
        <v>0</v>
      </c>
      <c r="DZ407" s="193">
        <f t="shared" si="1488"/>
        <v>0</v>
      </c>
      <c r="EA407" s="192">
        <f t="shared" si="1489"/>
        <v>0</v>
      </c>
      <c r="EB407" s="192">
        <f t="shared" si="1490"/>
        <v>0</v>
      </c>
      <c r="EC407" s="192">
        <f t="shared" si="1491"/>
        <v>0</v>
      </c>
      <c r="ED407" s="192">
        <f t="shared" si="1492"/>
        <v>0</v>
      </c>
      <c r="EE407" s="192">
        <f t="shared" si="1493"/>
        <v>0</v>
      </c>
      <c r="EF407" s="192">
        <f t="shared" si="1494"/>
        <v>0</v>
      </c>
      <c r="EG407" s="192">
        <f t="shared" si="1495"/>
        <v>0</v>
      </c>
      <c r="EH407" s="192">
        <f t="shared" si="1496"/>
        <v>0</v>
      </c>
      <c r="EI407" s="192">
        <f t="shared" si="1497"/>
        <v>0</v>
      </c>
      <c r="EJ407" s="192">
        <f t="shared" si="1498"/>
        <v>0</v>
      </c>
      <c r="EK407" s="192">
        <f t="shared" si="1499"/>
        <v>0</v>
      </c>
      <c r="EL407" s="192">
        <f t="shared" si="1500"/>
        <v>0</v>
      </c>
      <c r="EM407" s="192">
        <f t="shared" si="1501"/>
        <v>0</v>
      </c>
      <c r="EN407" s="192">
        <f t="shared" si="1502"/>
        <v>0</v>
      </c>
      <c r="EO407" s="192">
        <f t="shared" si="1503"/>
        <v>0</v>
      </c>
      <c r="EP407" s="192">
        <f t="shared" si="1504"/>
        <v>0</v>
      </c>
      <c r="EQ407" s="192">
        <f t="shared" si="1505"/>
        <v>0</v>
      </c>
      <c r="ER407" s="192">
        <f t="shared" si="1506"/>
        <v>0</v>
      </c>
      <c r="ES407" s="192">
        <f t="shared" si="1507"/>
        <v>0</v>
      </c>
      <c r="ET407" s="192">
        <f t="shared" si="1508"/>
        <v>0</v>
      </c>
      <c r="EU407" s="192">
        <f t="shared" si="1509"/>
        <v>0</v>
      </c>
      <c r="EV407" s="192">
        <f t="shared" si="1510"/>
        <v>0</v>
      </c>
      <c r="EW407" s="192">
        <f t="shared" si="1511"/>
        <v>0</v>
      </c>
      <c r="EX407" s="192">
        <f t="shared" si="1512"/>
        <v>0</v>
      </c>
      <c r="EY407" s="192">
        <f t="shared" si="1513"/>
        <v>0</v>
      </c>
      <c r="EZ407" s="192">
        <f t="shared" si="1514"/>
        <v>0</v>
      </c>
      <c r="FA407" s="192">
        <f t="shared" si="1515"/>
        <v>0</v>
      </c>
      <c r="FB407" s="192">
        <f t="shared" si="1516"/>
        <v>0</v>
      </c>
      <c r="FC407" s="192">
        <f t="shared" si="1517"/>
        <v>0</v>
      </c>
      <c r="FD407" s="192">
        <f t="shared" si="1518"/>
        <v>0</v>
      </c>
      <c r="FE407" s="192">
        <f t="shared" si="1519"/>
        <v>0</v>
      </c>
      <c r="FF407" s="192">
        <f t="shared" si="1520"/>
        <v>0</v>
      </c>
      <c r="FG407" s="192">
        <f t="shared" si="1521"/>
        <v>0</v>
      </c>
      <c r="FH407" s="192">
        <f t="shared" si="1522"/>
        <v>0</v>
      </c>
      <c r="FI407" s="192">
        <f t="shared" si="1523"/>
        <v>0</v>
      </c>
      <c r="FJ407" s="192">
        <f t="shared" si="1524"/>
        <v>0</v>
      </c>
      <c r="FK407" s="192">
        <f t="shared" si="1525"/>
        <v>0</v>
      </c>
      <c r="FL407" s="192">
        <f t="shared" si="1526"/>
        <v>0</v>
      </c>
      <c r="FM407" s="192">
        <f t="shared" si="1527"/>
        <v>0</v>
      </c>
      <c r="FN407" s="192">
        <f t="shared" si="1528"/>
        <v>0</v>
      </c>
      <c r="FO407" s="192">
        <f t="shared" si="1529"/>
        <v>0</v>
      </c>
      <c r="FP407" s="192">
        <f t="shared" si="1530"/>
        <v>0</v>
      </c>
      <c r="FQ407" s="192">
        <f t="shared" si="1531"/>
        <v>0</v>
      </c>
      <c r="FR407" s="192">
        <f t="shared" si="1532"/>
        <v>0</v>
      </c>
      <c r="FS407" s="192">
        <f t="shared" si="1533"/>
        <v>0</v>
      </c>
      <c r="FT407" s="192">
        <f t="shared" si="1534"/>
        <v>0</v>
      </c>
      <c r="FU407" s="192">
        <f t="shared" si="1535"/>
        <v>0</v>
      </c>
      <c r="FV407" s="192">
        <f t="shared" si="1536"/>
        <v>0</v>
      </c>
      <c r="FW407" s="192">
        <f t="shared" si="1537"/>
        <v>0</v>
      </c>
      <c r="FX407" s="192">
        <f t="shared" si="1538"/>
        <v>0</v>
      </c>
      <c r="FY407" s="192">
        <f t="shared" si="1539"/>
        <v>0</v>
      </c>
      <c r="FZ407" s="192">
        <f t="shared" si="1540"/>
        <v>0</v>
      </c>
      <c r="GA407" s="192">
        <f t="shared" si="1541"/>
        <v>0</v>
      </c>
      <c r="GB407" s="192">
        <f t="shared" si="1542"/>
        <v>0</v>
      </c>
      <c r="GC407" s="192">
        <f t="shared" si="1543"/>
        <v>0</v>
      </c>
      <c r="GD407" s="192">
        <f t="shared" si="1544"/>
        <v>0</v>
      </c>
      <c r="GE407" s="192">
        <f t="shared" si="1545"/>
        <v>0</v>
      </c>
      <c r="GF407" s="192">
        <f t="shared" si="1546"/>
        <v>0</v>
      </c>
      <c r="GG407" s="192">
        <f t="shared" si="1547"/>
        <v>0</v>
      </c>
      <c r="GH407" s="192">
        <f t="shared" si="1548"/>
        <v>0</v>
      </c>
      <c r="GI407" s="192">
        <f t="shared" si="1549"/>
        <v>0</v>
      </c>
      <c r="GJ407" s="192">
        <f t="shared" si="1550"/>
        <v>0</v>
      </c>
      <c r="GK407" s="192">
        <f t="shared" si="1551"/>
        <v>0</v>
      </c>
      <c r="GL407" s="192">
        <f t="shared" si="1552"/>
        <v>0</v>
      </c>
      <c r="GM407" s="192">
        <f t="shared" si="1553"/>
        <v>0</v>
      </c>
      <c r="GN407" s="192">
        <f t="shared" si="1554"/>
        <v>0</v>
      </c>
      <c r="GO407" s="192">
        <f t="shared" si="1555"/>
        <v>0</v>
      </c>
      <c r="GP407" s="192">
        <f t="shared" si="1556"/>
        <v>0</v>
      </c>
      <c r="GQ407" s="192">
        <f t="shared" si="1557"/>
        <v>0</v>
      </c>
      <c r="GR407" s="192">
        <f t="shared" si="1558"/>
        <v>0</v>
      </c>
      <c r="GS407" s="192">
        <f t="shared" si="1559"/>
        <v>0</v>
      </c>
      <c r="GT407" s="192">
        <f t="shared" si="1560"/>
        <v>0</v>
      </c>
      <c r="GU407" s="192">
        <f t="shared" si="1561"/>
        <v>0</v>
      </c>
      <c r="GV407" s="192">
        <f t="shared" si="1562"/>
        <v>0</v>
      </c>
      <c r="GW407" s="192">
        <f t="shared" si="1563"/>
        <v>0</v>
      </c>
      <c r="GX407" s="192">
        <f t="shared" si="1564"/>
        <v>0</v>
      </c>
      <c r="GY407" s="192">
        <f t="shared" si="1565"/>
        <v>0</v>
      </c>
      <c r="GZ407" s="192">
        <f t="shared" si="1566"/>
        <v>0</v>
      </c>
      <c r="HA407" s="192">
        <f t="shared" si="1567"/>
        <v>0</v>
      </c>
      <c r="HB407" s="192">
        <f t="shared" si="1568"/>
        <v>0</v>
      </c>
      <c r="HC407" s="192">
        <f t="shared" si="1569"/>
        <v>0</v>
      </c>
      <c r="HD407" s="192">
        <f t="shared" si="1570"/>
        <v>0</v>
      </c>
      <c r="HE407" s="192">
        <f t="shared" si="1571"/>
        <v>0</v>
      </c>
      <c r="HF407" s="192">
        <f t="shared" si="1572"/>
        <v>0</v>
      </c>
      <c r="HG407" s="192">
        <f t="shared" si="1573"/>
        <v>0</v>
      </c>
      <c r="HH407" s="192">
        <f t="shared" si="1574"/>
        <v>0</v>
      </c>
      <c r="HI407" s="192">
        <f t="shared" si="1575"/>
        <v>0</v>
      </c>
      <c r="HJ407" s="192">
        <f t="shared" si="1576"/>
        <v>0</v>
      </c>
      <c r="HK407" s="192">
        <f t="shared" si="1577"/>
        <v>0</v>
      </c>
      <c r="HL407" s="192">
        <f t="shared" si="1578"/>
        <v>0</v>
      </c>
      <c r="HM407" s="192">
        <f t="shared" si="1579"/>
        <v>0</v>
      </c>
      <c r="HN407" s="194">
        <f t="shared" si="1580"/>
        <v>0</v>
      </c>
      <c r="HO407" s="194">
        <f t="shared" si="1581"/>
        <v>0</v>
      </c>
      <c r="HP407" s="194">
        <f t="shared" si="1582"/>
        <v>0</v>
      </c>
      <c r="HQ407" s="194">
        <f t="shared" si="1583"/>
        <v>0</v>
      </c>
      <c r="HR407" s="194">
        <f t="shared" si="1584"/>
        <v>0</v>
      </c>
      <c r="HS407" s="195" t="str">
        <f t="shared" si="1381"/>
        <v/>
      </c>
      <c r="HT407" s="196">
        <f t="shared" si="1377"/>
        <v>0</v>
      </c>
      <c r="HU407" s="196">
        <f t="shared" si="1378"/>
        <v>0</v>
      </c>
      <c r="HV407" s="197" t="str">
        <f t="shared" si="1382"/>
        <v/>
      </c>
      <c r="HW407" s="197" t="str">
        <f t="shared" si="1585"/>
        <v/>
      </c>
      <c r="HX407" s="197" t="str">
        <f t="shared" si="1586"/>
        <v/>
      </c>
      <c r="HY407" s="195" t="str">
        <f t="shared" si="1383"/>
        <v/>
      </c>
      <c r="HZ407" s="30">
        <f t="shared" si="1379"/>
        <v>0</v>
      </c>
      <c r="IA407" s="198">
        <f t="shared" si="1384"/>
        <v>0</v>
      </c>
      <c r="IB407" s="195"/>
      <c r="IC407" s="195">
        <f t="shared" si="1587"/>
        <v>0</v>
      </c>
      <c r="ID407" s="195">
        <f t="shared" si="1385"/>
        <v>0</v>
      </c>
      <c r="IE407" s="195">
        <f t="shared" si="1588"/>
        <v>0</v>
      </c>
      <c r="IF407" s="195">
        <f t="shared" si="1386"/>
        <v>0</v>
      </c>
      <c r="IG407" s="307">
        <f t="shared" si="1387"/>
        <v>0</v>
      </c>
      <c r="IH407" s="307">
        <f t="shared" si="1388"/>
        <v>0</v>
      </c>
      <c r="II407" s="44">
        <f t="shared" si="1389"/>
        <v>0</v>
      </c>
      <c r="IJ407" s="44">
        <f t="shared" si="1589"/>
        <v>0</v>
      </c>
      <c r="IK407" s="44">
        <f t="shared" si="1590"/>
        <v>0</v>
      </c>
      <c r="IL407" s="44">
        <f t="shared" si="1591"/>
        <v>0</v>
      </c>
      <c r="IM407" s="44">
        <f t="shared" si="1592"/>
        <v>0</v>
      </c>
      <c r="IN407" s="44">
        <f t="shared" si="1593"/>
        <v>0</v>
      </c>
      <c r="IO407" s="44">
        <f t="shared" si="1594"/>
        <v>0</v>
      </c>
    </row>
    <row r="408" spans="1:249" ht="18" customHeight="1">
      <c r="A408" s="188">
        <v>402</v>
      </c>
      <c r="B408" s="326"/>
      <c r="C408" s="289"/>
      <c r="D408" s="199"/>
      <c r="E408" s="189"/>
      <c r="F408" s="189"/>
      <c r="G408" s="190"/>
      <c r="H408" s="190"/>
      <c r="I408" s="272"/>
      <c r="J408" s="207"/>
      <c r="K408" s="214" t="str">
        <f t="shared" si="1390"/>
        <v/>
      </c>
      <c r="L408" s="200" t="str">
        <f t="shared" si="1391"/>
        <v/>
      </c>
      <c r="M408" s="200" t="str">
        <f t="shared" si="1392"/>
        <v/>
      </c>
      <c r="N408" s="209" t="str">
        <f t="shared" si="1380"/>
        <v/>
      </c>
      <c r="O408" s="208" t="str">
        <f>IFERROR(IF(D408="","",IF(K408="","",IF(I408="","",IF(F408="F",VLOOKUP(K408,F!A:G,2,0),IF(F408="M",VLOOKUP(K408,M!A:G,2,0),""))))),0)</f>
        <v/>
      </c>
      <c r="P408" s="191" t="str">
        <f>IFERROR(IF(D408="","",IF(K408="","",IF(I408="","",IF(F408="F",VLOOKUP(K408,F!A:G,3,0),IF(F408="M",VLOOKUP(K408,M!A:G,3,0),""))))),0)</f>
        <v/>
      </c>
      <c r="Q408" s="191" t="str">
        <f>IFERROR(IF(D408="","",IF(K408="","",IF(I408="","",IF(F408="F",VLOOKUP(K408,F!A:G,4,0),IF(F408="M",VLOOKUP(K408,M!A:G,4,0),""))))),0)</f>
        <v/>
      </c>
      <c r="R408" s="191" t="str">
        <f>IFERROR(IF(D408="","",IF(K408="","",IF(I408="","",IF(F408="F",VLOOKUP(K408,F!A:G,5,0),IF(F408="M",VLOOKUP(K408,M!A:G,5,0),""))))),0)</f>
        <v/>
      </c>
      <c r="S408" s="191" t="str">
        <f>IFERROR(IF(D408="","",IF(K408="","",IF(I408="","",IF(F408="F",VLOOKUP(K408,F!A:G,6,0),IF(F408="M",VLOOKUP(K408,M!A:G,6,0),""))))),0)</f>
        <v/>
      </c>
      <c r="T408" s="191" t="str">
        <f>IFERROR(IF(D408="","",IF(K408="","",IF(I408="","",IF(F408="F",VLOOKUP(K408,F!A:G,7,0),IF(F408="M",VLOOKUP(K408,M!A:G,7,0),""))))),0)</f>
        <v/>
      </c>
      <c r="U408" s="191" t="str">
        <f>IFERROR(IF(D408="","",IF(K408="","",IF(J408="","",IF(F408="F",VLOOKUP(K408,F!A:M,8,0),IF(F408="M",VLOOKUP(K408,M!A:M,8,0),""))))),0)</f>
        <v/>
      </c>
      <c r="V408" s="191" t="str">
        <f>IFERROR(IF(D408="","",IF(K408="","",IF(J408="","",IF(F408="F",VLOOKUP(K408,F!A:M,9,0),IF(F408="M",VLOOKUP(K408,M!A:M,9,0),""))))),0)</f>
        <v/>
      </c>
      <c r="W408" s="191" t="str">
        <f>IFERROR(IF(D408="","",IF(K408="","",IF(J408="","",IF(F408="F",VLOOKUP(K408,F!A:M,10,0),IF(F408="M",VLOOKUP(K408,M!A:M,10,0),""))))),0)</f>
        <v/>
      </c>
      <c r="X408" s="191" t="str">
        <f>IFERROR(IF(D408="","",IF(K408="","",IF(J408="","",IF(F408="F",VLOOKUP(K408,F!A:M,11,0),IF(F408="M",VLOOKUP(K408,M!A:M,11,0),""))))),0)</f>
        <v/>
      </c>
      <c r="Y408" s="191" t="str">
        <f>IFERROR(IF(D408="","",IF(K408="","",IF(J408="","",IF(F408="F",VLOOKUP(K408,F!A:M,12,0),IF(F408="M",VLOOKUP(K408,M!A:M,12,0),""))))),0)</f>
        <v/>
      </c>
      <c r="Z408" s="191" t="str">
        <f>IFERROR(IF(D408="","",IF(K408="","",IF(J408="","",IF(F408="F",VLOOKUP(K408,F!A:M,13,0),IF(F408="M",VLOOKUP(K408,M!A:M,13,0),""))))),0)</f>
        <v/>
      </c>
      <c r="AA408" s="191" t="str">
        <f>IFERROR(IF(D408="","",IF(F408="","",IF(J408="","",IF(K408="","",IF(AND(K408&gt;23,K408&lt;=60),IF(F408="F",VLOOKUP(MROUND(HZ408,0.5),'F-Weight for Length'!K:S,2,0),VLOOKUP(MROUND(HZ408,0.5),'M-Weight for Length'!K:S,2,0)),IF(K408&gt;60,IF(F408="F",VLOOKUP(K408,'F-Weight for Length'!U:AC,2,0),VLOOKUP(K408,'M-Weight for Length'!U:AC,2,0)),IF(F408="F",VLOOKUP(MROUND(HZ408,0.5),'F-Weight for Length'!A:I,2,0),VLOOKUP(MROUND(HZ408,0.5),'M-Weight for Length'!A:I,2,0)))))))),0)</f>
        <v/>
      </c>
      <c r="AB408" s="191" t="str">
        <f>IFERROR(IF(D408="","",IF(F408="","",IF(J408="","",IF(K408="","",IF(AND(K408&gt;23,K408&lt;=60),IF(F408="F",VLOOKUP(MROUND(HZ408,0.5),'F-Weight for Length'!K:S,3,0),VLOOKUP(MROUND(HZ408,0.5),'M-Weight for Length'!K:S,3,0)),IF(K408&gt;60,IF(F408="F",VLOOKUP(K408,'F-Weight for Length'!U:AC,3,0),VLOOKUP(K408,'M-Weight for Length'!U:AC,3,0)),IF(F408="F",VLOOKUP(MROUND(HZ408,0.5),'F-Weight for Length'!A:I,3,0),VLOOKUP(MROUND(HZ408,0.5),'M-Weight for Length'!A:I,3,0)))))))),0)</f>
        <v/>
      </c>
      <c r="AC408" s="191" t="str">
        <f>IFERROR(IF(D408="","",IF(F408="","",IF(J408="","",IF(K408="","",IF(AND(K408&gt;23,K408&lt;=60),IF(F408="F",VLOOKUP(MROUND(HZ408,0.5),'F-Weight for Length'!K:S,4,0),VLOOKUP(MROUND(HZ408,0.5),'M-Weight for Length'!K:S,4,0)),IF(K408&gt;60,IF(F408="F",VLOOKUP(K408,'F-Weight for Length'!U:AC,4,0),VLOOKUP(K408,'M-Weight for Length'!U:AC,4,0)),IF(F408="F",VLOOKUP(MROUND(HZ408,0.5),'F-Weight for Length'!A:I,4,0),VLOOKUP(MROUND(HZ408,0.5),'M-Weight for Length'!A:I,4,0)))))))),0)</f>
        <v/>
      </c>
      <c r="AD408" s="191" t="str">
        <f>IFERROR(IF(D408="","",IF(F408="","",IF(J408="","",IF(K408="","",IF(AND(K408&gt;23,K408&lt;=60),IF(F408="F",VLOOKUP(MROUND(HZ408,0.5),'F-Weight for Length'!K:S,5,0),VLOOKUP(MROUND(HZ408,0.5),'M-Weight for Length'!K:S,5,0)),IF(K408&gt;60,IF(F408="F",VLOOKUP(K408,'F-Weight for Length'!U:AC,5,0),VLOOKUP(K408,'M-Weight for Length'!U:AC,5,0)),IF(F408="F",VLOOKUP(MROUND(HZ408,0.5),'F-Weight for Length'!A:I,5,0),VLOOKUP(MROUND(HZ408,0.5),'M-Weight for Length'!A:I,5,0)))))))),0)</f>
        <v/>
      </c>
      <c r="AE408" s="191" t="str">
        <f>IFERROR(IF(D408="","",IF(F408="","",IF(J408="","",IF(K408="","",IF(AND(K408&gt;23,K408&lt;=60),IF(F408="F",VLOOKUP(MROUND(HZ408,0.5),'F-Weight for Length'!K:S,6,0),VLOOKUP(MROUND(HZ408,0.5),'M-Weight for Length'!K:S,6,0)),IF(K408&gt;60,IF(F408="F",VLOOKUP(K408,'F-Weight for Length'!U:AC,6,0),VLOOKUP(K408,'M-Weight for Length'!U:AC,6,0)),IF(F408="F",VLOOKUP(MROUND(HZ408,0.5),'F-Weight for Length'!A:I,6,0),VLOOKUP(MROUND(HZ408,0.5),'M-Weight for Length'!A:I,6,0)))))))),0)</f>
        <v/>
      </c>
      <c r="AF408" s="191" t="str">
        <f>IFERROR(IF(D408="","",IF(F408="","",IF(J408="","",IF(K408="","",IF(AND(K408&gt;23,K408&lt;=60),IF(F408="F",VLOOKUP(MROUND(HZ408,0.5),'F-Weight for Length'!K:S,7,0),VLOOKUP(MROUND(HZ408,0.5),'M-Weight for Length'!K:S,7,0)),IF(K408&gt;60,IF(F408="F",VLOOKUP(K408,'F-Weight for Length'!U:AC,7,0),VLOOKUP(K408,'M-Weight for Length'!U:AC,7,0)),IF(F408="F",VLOOKUP(MROUND(HZ408,0.5),'F-Weight for Length'!A:I,7,0),VLOOKUP(MROUND(HZ408,0.5),'M-Weight for Length'!A:I,7,0)))))))),0)</f>
        <v/>
      </c>
      <c r="AG408" s="191" t="str">
        <f>IFERROR(IF(D408="","",IF(F408="","",IF(J408="","",IF(K408="","",IF(AND(K408&gt;23,K408&lt;=60),IF(F408="F",VLOOKUP(MROUND(HZ408,0.5),'F-Weight for Length'!K:S,8,0),VLOOKUP(MROUND(HZ408,0.5),'M-Weight for Length'!K:S,8,0)),IF(K408&gt;60,IF(F408="F",VLOOKUP(K408,'F-Weight for Length'!U:AC,8,0),VLOOKUP(K408,'M-Weight for Length'!U:AC,8,0)),IF(F408="F",VLOOKUP(MROUND(HZ408,0.5),'F-Weight for Length'!A:I,8,0),VLOOKUP(MROUND(HZ408,0.5),'M-Weight for Length'!A:I,8,0)))))))),0)</f>
        <v/>
      </c>
      <c r="AH408" s="191" t="str">
        <f>IFERROR(IF(D408="","",IF(F408="","",IF(J408="","",IF(K408="","",IF(AND(K408&gt;23,K408&lt;=60),IF(F408="F",VLOOKUP(MROUND(HZ408,0.5),'F-Weight for Length'!K:S,9,0),VLOOKUP(MROUND(HZ408,0.5),'M-Weight for Length'!K:S,9,0)),IF(K408&gt;60,IF(F408="F",VLOOKUP(K408,'F-Weight for Length'!U:AC,9,0),VLOOKUP(K408,'M-Weight for Length'!U:AC,9,0)),IF(F408="F",VLOOKUP(MROUND(HZ408,0.5),'F-Weight for Length'!A:I,9,0),VLOOKUP(MROUND(HZ408,0.5),'M-Weight for Length'!A:I,9,0)))))))),0)</f>
        <v/>
      </c>
      <c r="AI408" s="192">
        <f t="shared" si="1393"/>
        <v>0</v>
      </c>
      <c r="AJ408" s="192">
        <f t="shared" si="1394"/>
        <v>0</v>
      </c>
      <c r="AK408" s="192">
        <f t="shared" si="1395"/>
        <v>0</v>
      </c>
      <c r="AL408" s="192">
        <f t="shared" si="1396"/>
        <v>0</v>
      </c>
      <c r="AM408" s="192">
        <f t="shared" si="1397"/>
        <v>0</v>
      </c>
      <c r="AN408" s="192">
        <f t="shared" si="1398"/>
        <v>0</v>
      </c>
      <c r="AO408" s="192">
        <f t="shared" si="1399"/>
        <v>0</v>
      </c>
      <c r="AP408" s="192">
        <f t="shared" si="1400"/>
        <v>0</v>
      </c>
      <c r="AQ408" s="192">
        <f t="shared" si="1401"/>
        <v>0</v>
      </c>
      <c r="AR408" s="192">
        <f t="shared" si="1402"/>
        <v>0</v>
      </c>
      <c r="AS408" s="192">
        <f t="shared" si="1403"/>
        <v>0</v>
      </c>
      <c r="AT408" s="192">
        <f t="shared" si="1404"/>
        <v>0</v>
      </c>
      <c r="AU408" s="192">
        <f t="shared" si="1405"/>
        <v>0</v>
      </c>
      <c r="AV408" s="192">
        <f t="shared" si="1406"/>
        <v>0</v>
      </c>
      <c r="AW408" s="192">
        <f t="shared" si="1407"/>
        <v>0</v>
      </c>
      <c r="AX408" s="192">
        <f t="shared" si="1408"/>
        <v>0</v>
      </c>
      <c r="AY408" s="192">
        <f t="shared" si="1409"/>
        <v>0</v>
      </c>
      <c r="AZ408" s="192">
        <f t="shared" si="1410"/>
        <v>0</v>
      </c>
      <c r="BA408" s="192">
        <f t="shared" si="1411"/>
        <v>0</v>
      </c>
      <c r="BB408" s="192">
        <f t="shared" si="1412"/>
        <v>0</v>
      </c>
      <c r="BC408" s="192">
        <f t="shared" si="1413"/>
        <v>0</v>
      </c>
      <c r="BD408" s="192">
        <f t="shared" si="1414"/>
        <v>0</v>
      </c>
      <c r="BE408" s="192">
        <f t="shared" si="1415"/>
        <v>0</v>
      </c>
      <c r="BF408" s="192">
        <f t="shared" si="1416"/>
        <v>0</v>
      </c>
      <c r="BG408" s="192">
        <f t="shared" si="1417"/>
        <v>0</v>
      </c>
      <c r="BH408" s="192">
        <f t="shared" si="1418"/>
        <v>0</v>
      </c>
      <c r="BI408" s="192">
        <f t="shared" si="1419"/>
        <v>0</v>
      </c>
      <c r="BJ408" s="192">
        <f t="shared" si="1420"/>
        <v>0</v>
      </c>
      <c r="BK408" s="192">
        <f t="shared" si="1421"/>
        <v>0</v>
      </c>
      <c r="BL408" s="192">
        <f t="shared" si="1422"/>
        <v>0</v>
      </c>
      <c r="BM408" s="192">
        <f t="shared" si="1423"/>
        <v>0</v>
      </c>
      <c r="BN408" s="192">
        <f t="shared" si="1424"/>
        <v>0</v>
      </c>
      <c r="BO408" s="192">
        <f t="shared" si="1425"/>
        <v>0</v>
      </c>
      <c r="BP408" s="192">
        <f t="shared" si="1426"/>
        <v>0</v>
      </c>
      <c r="BQ408" s="192">
        <f t="shared" si="1427"/>
        <v>0</v>
      </c>
      <c r="BR408" s="192">
        <f t="shared" si="1428"/>
        <v>0</v>
      </c>
      <c r="BS408" s="192">
        <f t="shared" si="1429"/>
        <v>0</v>
      </c>
      <c r="BT408" s="192">
        <f t="shared" si="1430"/>
        <v>0</v>
      </c>
      <c r="BU408" s="192">
        <f t="shared" si="1431"/>
        <v>0</v>
      </c>
      <c r="BV408" s="192">
        <f t="shared" si="1432"/>
        <v>0</v>
      </c>
      <c r="BW408" s="192">
        <f t="shared" si="1433"/>
        <v>0</v>
      </c>
      <c r="BX408" s="192">
        <f t="shared" si="1434"/>
        <v>0</v>
      </c>
      <c r="BY408" s="192">
        <f t="shared" si="1435"/>
        <v>0</v>
      </c>
      <c r="BZ408" s="192">
        <f t="shared" si="1436"/>
        <v>0</v>
      </c>
      <c r="CA408" s="192">
        <f t="shared" si="1437"/>
        <v>0</v>
      </c>
      <c r="CB408" s="192">
        <f t="shared" si="1438"/>
        <v>0</v>
      </c>
      <c r="CC408" s="192">
        <f t="shared" si="1439"/>
        <v>0</v>
      </c>
      <c r="CD408" s="192">
        <f t="shared" si="1440"/>
        <v>0</v>
      </c>
      <c r="CE408" s="192">
        <f t="shared" si="1441"/>
        <v>0</v>
      </c>
      <c r="CF408" s="192">
        <f t="shared" si="1442"/>
        <v>0</v>
      </c>
      <c r="CG408" s="192">
        <f t="shared" si="1443"/>
        <v>0</v>
      </c>
      <c r="CH408" s="192">
        <f t="shared" si="1444"/>
        <v>0</v>
      </c>
      <c r="CI408" s="192">
        <f t="shared" si="1445"/>
        <v>0</v>
      </c>
      <c r="CJ408" s="192">
        <f t="shared" si="1446"/>
        <v>0</v>
      </c>
      <c r="CK408" s="192">
        <f t="shared" si="1447"/>
        <v>0</v>
      </c>
      <c r="CL408" s="192">
        <f t="shared" si="1448"/>
        <v>0</v>
      </c>
      <c r="CM408" s="192">
        <f t="shared" si="1449"/>
        <v>0</v>
      </c>
      <c r="CN408" s="192">
        <f t="shared" si="1450"/>
        <v>0</v>
      </c>
      <c r="CO408" s="192">
        <f t="shared" si="1451"/>
        <v>0</v>
      </c>
      <c r="CP408" s="192">
        <f t="shared" si="1452"/>
        <v>0</v>
      </c>
      <c r="CQ408" s="192">
        <f t="shared" si="1453"/>
        <v>0</v>
      </c>
      <c r="CR408" s="192">
        <f t="shared" si="1454"/>
        <v>0</v>
      </c>
      <c r="CS408" s="192">
        <f t="shared" si="1455"/>
        <v>0</v>
      </c>
      <c r="CT408" s="192">
        <f t="shared" si="1456"/>
        <v>0</v>
      </c>
      <c r="CU408" s="192">
        <f t="shared" si="1457"/>
        <v>0</v>
      </c>
      <c r="CV408" s="192">
        <f t="shared" si="1458"/>
        <v>0</v>
      </c>
      <c r="CW408" s="192">
        <f t="shared" si="1459"/>
        <v>0</v>
      </c>
      <c r="CX408" s="192">
        <f t="shared" si="1460"/>
        <v>0</v>
      </c>
      <c r="CY408" s="192">
        <f t="shared" si="1461"/>
        <v>0</v>
      </c>
      <c r="CZ408" s="192">
        <f t="shared" si="1462"/>
        <v>0</v>
      </c>
      <c r="DA408" s="192">
        <f t="shared" si="1463"/>
        <v>0</v>
      </c>
      <c r="DB408" s="192">
        <f t="shared" si="1464"/>
        <v>0</v>
      </c>
      <c r="DC408" s="192">
        <f t="shared" si="1465"/>
        <v>0</v>
      </c>
      <c r="DD408" s="192">
        <f t="shared" si="1466"/>
        <v>0</v>
      </c>
      <c r="DE408" s="192">
        <f t="shared" si="1467"/>
        <v>0</v>
      </c>
      <c r="DF408" s="192">
        <f t="shared" si="1468"/>
        <v>0</v>
      </c>
      <c r="DG408" s="192">
        <f t="shared" si="1469"/>
        <v>0</v>
      </c>
      <c r="DH408" s="192">
        <f t="shared" si="1470"/>
        <v>0</v>
      </c>
      <c r="DI408" s="192">
        <f t="shared" si="1471"/>
        <v>0</v>
      </c>
      <c r="DJ408" s="192">
        <f t="shared" si="1472"/>
        <v>0</v>
      </c>
      <c r="DK408" s="192">
        <f t="shared" si="1473"/>
        <v>0</v>
      </c>
      <c r="DL408" s="192">
        <f t="shared" si="1474"/>
        <v>0</v>
      </c>
      <c r="DM408" s="192">
        <f t="shared" si="1475"/>
        <v>0</v>
      </c>
      <c r="DN408" s="192">
        <f t="shared" si="1476"/>
        <v>0</v>
      </c>
      <c r="DO408" s="192">
        <f t="shared" si="1477"/>
        <v>0</v>
      </c>
      <c r="DP408" s="192">
        <f t="shared" si="1478"/>
        <v>0</v>
      </c>
      <c r="DQ408" s="192">
        <f t="shared" si="1479"/>
        <v>0</v>
      </c>
      <c r="DR408" s="192">
        <f t="shared" si="1480"/>
        <v>0</v>
      </c>
      <c r="DS408" s="192">
        <f t="shared" si="1481"/>
        <v>0</v>
      </c>
      <c r="DT408" s="192">
        <f t="shared" si="1482"/>
        <v>0</v>
      </c>
      <c r="DU408" s="192">
        <f t="shared" si="1483"/>
        <v>0</v>
      </c>
      <c r="DV408" s="193">
        <f t="shared" si="1484"/>
        <v>0</v>
      </c>
      <c r="DW408" s="193">
        <f t="shared" si="1485"/>
        <v>0</v>
      </c>
      <c r="DX408" s="193">
        <f t="shared" si="1486"/>
        <v>0</v>
      </c>
      <c r="DY408" s="193">
        <f t="shared" si="1487"/>
        <v>0</v>
      </c>
      <c r="DZ408" s="193">
        <f t="shared" si="1488"/>
        <v>0</v>
      </c>
      <c r="EA408" s="192">
        <f t="shared" si="1489"/>
        <v>0</v>
      </c>
      <c r="EB408" s="192">
        <f t="shared" si="1490"/>
        <v>0</v>
      </c>
      <c r="EC408" s="192">
        <f t="shared" si="1491"/>
        <v>0</v>
      </c>
      <c r="ED408" s="192">
        <f t="shared" si="1492"/>
        <v>0</v>
      </c>
      <c r="EE408" s="192">
        <f t="shared" si="1493"/>
        <v>0</v>
      </c>
      <c r="EF408" s="192">
        <f t="shared" si="1494"/>
        <v>0</v>
      </c>
      <c r="EG408" s="192">
        <f t="shared" si="1495"/>
        <v>0</v>
      </c>
      <c r="EH408" s="192">
        <f t="shared" si="1496"/>
        <v>0</v>
      </c>
      <c r="EI408" s="192">
        <f t="shared" si="1497"/>
        <v>0</v>
      </c>
      <c r="EJ408" s="192">
        <f t="shared" si="1498"/>
        <v>0</v>
      </c>
      <c r="EK408" s="192">
        <f t="shared" si="1499"/>
        <v>0</v>
      </c>
      <c r="EL408" s="192">
        <f t="shared" si="1500"/>
        <v>0</v>
      </c>
      <c r="EM408" s="192">
        <f t="shared" si="1501"/>
        <v>0</v>
      </c>
      <c r="EN408" s="192">
        <f t="shared" si="1502"/>
        <v>0</v>
      </c>
      <c r="EO408" s="192">
        <f t="shared" si="1503"/>
        <v>0</v>
      </c>
      <c r="EP408" s="192">
        <f t="shared" si="1504"/>
        <v>0</v>
      </c>
      <c r="EQ408" s="192">
        <f t="shared" si="1505"/>
        <v>0</v>
      </c>
      <c r="ER408" s="192">
        <f t="shared" si="1506"/>
        <v>0</v>
      </c>
      <c r="ES408" s="192">
        <f t="shared" si="1507"/>
        <v>0</v>
      </c>
      <c r="ET408" s="192">
        <f t="shared" si="1508"/>
        <v>0</v>
      </c>
      <c r="EU408" s="192">
        <f t="shared" si="1509"/>
        <v>0</v>
      </c>
      <c r="EV408" s="192">
        <f t="shared" si="1510"/>
        <v>0</v>
      </c>
      <c r="EW408" s="192">
        <f t="shared" si="1511"/>
        <v>0</v>
      </c>
      <c r="EX408" s="192">
        <f t="shared" si="1512"/>
        <v>0</v>
      </c>
      <c r="EY408" s="192">
        <f t="shared" si="1513"/>
        <v>0</v>
      </c>
      <c r="EZ408" s="192">
        <f t="shared" si="1514"/>
        <v>0</v>
      </c>
      <c r="FA408" s="192">
        <f t="shared" si="1515"/>
        <v>0</v>
      </c>
      <c r="FB408" s="192">
        <f t="shared" si="1516"/>
        <v>0</v>
      </c>
      <c r="FC408" s="192">
        <f t="shared" si="1517"/>
        <v>0</v>
      </c>
      <c r="FD408" s="192">
        <f t="shared" si="1518"/>
        <v>0</v>
      </c>
      <c r="FE408" s="192">
        <f t="shared" si="1519"/>
        <v>0</v>
      </c>
      <c r="FF408" s="192">
        <f t="shared" si="1520"/>
        <v>0</v>
      </c>
      <c r="FG408" s="192">
        <f t="shared" si="1521"/>
        <v>0</v>
      </c>
      <c r="FH408" s="192">
        <f t="shared" si="1522"/>
        <v>0</v>
      </c>
      <c r="FI408" s="192">
        <f t="shared" si="1523"/>
        <v>0</v>
      </c>
      <c r="FJ408" s="192">
        <f t="shared" si="1524"/>
        <v>0</v>
      </c>
      <c r="FK408" s="192">
        <f t="shared" si="1525"/>
        <v>0</v>
      </c>
      <c r="FL408" s="192">
        <f t="shared" si="1526"/>
        <v>0</v>
      </c>
      <c r="FM408" s="192">
        <f t="shared" si="1527"/>
        <v>0</v>
      </c>
      <c r="FN408" s="192">
        <f t="shared" si="1528"/>
        <v>0</v>
      </c>
      <c r="FO408" s="192">
        <f t="shared" si="1529"/>
        <v>0</v>
      </c>
      <c r="FP408" s="192">
        <f t="shared" si="1530"/>
        <v>0</v>
      </c>
      <c r="FQ408" s="192">
        <f t="shared" si="1531"/>
        <v>0</v>
      </c>
      <c r="FR408" s="192">
        <f t="shared" si="1532"/>
        <v>0</v>
      </c>
      <c r="FS408" s="192">
        <f t="shared" si="1533"/>
        <v>0</v>
      </c>
      <c r="FT408" s="192">
        <f t="shared" si="1534"/>
        <v>0</v>
      </c>
      <c r="FU408" s="192">
        <f t="shared" si="1535"/>
        <v>0</v>
      </c>
      <c r="FV408" s="192">
        <f t="shared" si="1536"/>
        <v>0</v>
      </c>
      <c r="FW408" s="192">
        <f t="shared" si="1537"/>
        <v>0</v>
      </c>
      <c r="FX408" s="192">
        <f t="shared" si="1538"/>
        <v>0</v>
      </c>
      <c r="FY408" s="192">
        <f t="shared" si="1539"/>
        <v>0</v>
      </c>
      <c r="FZ408" s="192">
        <f t="shared" si="1540"/>
        <v>0</v>
      </c>
      <c r="GA408" s="192">
        <f t="shared" si="1541"/>
        <v>0</v>
      </c>
      <c r="GB408" s="192">
        <f t="shared" si="1542"/>
        <v>0</v>
      </c>
      <c r="GC408" s="192">
        <f t="shared" si="1543"/>
        <v>0</v>
      </c>
      <c r="GD408" s="192">
        <f t="shared" si="1544"/>
        <v>0</v>
      </c>
      <c r="GE408" s="192">
        <f t="shared" si="1545"/>
        <v>0</v>
      </c>
      <c r="GF408" s="192">
        <f t="shared" si="1546"/>
        <v>0</v>
      </c>
      <c r="GG408" s="192">
        <f t="shared" si="1547"/>
        <v>0</v>
      </c>
      <c r="GH408" s="192">
        <f t="shared" si="1548"/>
        <v>0</v>
      </c>
      <c r="GI408" s="192">
        <f t="shared" si="1549"/>
        <v>0</v>
      </c>
      <c r="GJ408" s="192">
        <f t="shared" si="1550"/>
        <v>0</v>
      </c>
      <c r="GK408" s="192">
        <f t="shared" si="1551"/>
        <v>0</v>
      </c>
      <c r="GL408" s="192">
        <f t="shared" si="1552"/>
        <v>0</v>
      </c>
      <c r="GM408" s="192">
        <f t="shared" si="1553"/>
        <v>0</v>
      </c>
      <c r="GN408" s="192">
        <f t="shared" si="1554"/>
        <v>0</v>
      </c>
      <c r="GO408" s="192">
        <f t="shared" si="1555"/>
        <v>0</v>
      </c>
      <c r="GP408" s="192">
        <f t="shared" si="1556"/>
        <v>0</v>
      </c>
      <c r="GQ408" s="192">
        <f t="shared" si="1557"/>
        <v>0</v>
      </c>
      <c r="GR408" s="192">
        <f t="shared" si="1558"/>
        <v>0</v>
      </c>
      <c r="GS408" s="192">
        <f t="shared" si="1559"/>
        <v>0</v>
      </c>
      <c r="GT408" s="192">
        <f t="shared" si="1560"/>
        <v>0</v>
      </c>
      <c r="GU408" s="192">
        <f t="shared" si="1561"/>
        <v>0</v>
      </c>
      <c r="GV408" s="192">
        <f t="shared" si="1562"/>
        <v>0</v>
      </c>
      <c r="GW408" s="192">
        <f t="shared" si="1563"/>
        <v>0</v>
      </c>
      <c r="GX408" s="192">
        <f t="shared" si="1564"/>
        <v>0</v>
      </c>
      <c r="GY408" s="192">
        <f t="shared" si="1565"/>
        <v>0</v>
      </c>
      <c r="GZ408" s="192">
        <f t="shared" si="1566"/>
        <v>0</v>
      </c>
      <c r="HA408" s="192">
        <f t="shared" si="1567"/>
        <v>0</v>
      </c>
      <c r="HB408" s="192">
        <f t="shared" si="1568"/>
        <v>0</v>
      </c>
      <c r="HC408" s="192">
        <f t="shared" si="1569"/>
        <v>0</v>
      </c>
      <c r="HD408" s="192">
        <f t="shared" si="1570"/>
        <v>0</v>
      </c>
      <c r="HE408" s="192">
        <f t="shared" si="1571"/>
        <v>0</v>
      </c>
      <c r="HF408" s="192">
        <f t="shared" si="1572"/>
        <v>0</v>
      </c>
      <c r="HG408" s="192">
        <f t="shared" si="1573"/>
        <v>0</v>
      </c>
      <c r="HH408" s="192">
        <f t="shared" si="1574"/>
        <v>0</v>
      </c>
      <c r="HI408" s="192">
        <f t="shared" si="1575"/>
        <v>0</v>
      </c>
      <c r="HJ408" s="192">
        <f t="shared" si="1576"/>
        <v>0</v>
      </c>
      <c r="HK408" s="192">
        <f t="shared" si="1577"/>
        <v>0</v>
      </c>
      <c r="HL408" s="192">
        <f t="shared" si="1578"/>
        <v>0</v>
      </c>
      <c r="HM408" s="192">
        <f t="shared" si="1579"/>
        <v>0</v>
      </c>
      <c r="HN408" s="194">
        <f t="shared" si="1580"/>
        <v>0</v>
      </c>
      <c r="HO408" s="194">
        <f t="shared" si="1581"/>
        <v>0</v>
      </c>
      <c r="HP408" s="194">
        <f t="shared" si="1582"/>
        <v>0</v>
      </c>
      <c r="HQ408" s="194">
        <f t="shared" si="1583"/>
        <v>0</v>
      </c>
      <c r="HR408" s="194">
        <f t="shared" si="1584"/>
        <v>0</v>
      </c>
      <c r="HS408" s="195" t="str">
        <f t="shared" si="1381"/>
        <v/>
      </c>
      <c r="HT408" s="196">
        <f t="shared" si="1377"/>
        <v>0</v>
      </c>
      <c r="HU408" s="196">
        <f t="shared" si="1378"/>
        <v>0</v>
      </c>
      <c r="HV408" s="197" t="str">
        <f t="shared" si="1382"/>
        <v/>
      </c>
      <c r="HW408" s="197" t="str">
        <f t="shared" si="1585"/>
        <v/>
      </c>
      <c r="HX408" s="197" t="str">
        <f t="shared" si="1586"/>
        <v/>
      </c>
      <c r="HY408" s="195" t="str">
        <f t="shared" si="1383"/>
        <v/>
      </c>
      <c r="HZ408" s="30">
        <f t="shared" si="1379"/>
        <v>0</v>
      </c>
      <c r="IA408" s="198">
        <f t="shared" si="1384"/>
        <v>0</v>
      </c>
      <c r="IB408" s="195"/>
      <c r="IC408" s="195">
        <f t="shared" si="1587"/>
        <v>0</v>
      </c>
      <c r="ID408" s="195">
        <f t="shared" si="1385"/>
        <v>0</v>
      </c>
      <c r="IE408" s="195">
        <f t="shared" si="1588"/>
        <v>0</v>
      </c>
      <c r="IF408" s="195">
        <f t="shared" si="1386"/>
        <v>0</v>
      </c>
      <c r="IG408" s="307">
        <f t="shared" si="1387"/>
        <v>0</v>
      </c>
      <c r="IH408" s="307">
        <f t="shared" si="1388"/>
        <v>0</v>
      </c>
      <c r="II408" s="44">
        <f t="shared" si="1389"/>
        <v>0</v>
      </c>
      <c r="IJ408" s="44">
        <f t="shared" si="1589"/>
        <v>0</v>
      </c>
      <c r="IK408" s="44">
        <f t="shared" si="1590"/>
        <v>0</v>
      </c>
      <c r="IL408" s="44">
        <f t="shared" si="1591"/>
        <v>0</v>
      </c>
      <c r="IM408" s="44">
        <f t="shared" si="1592"/>
        <v>0</v>
      </c>
      <c r="IN408" s="44">
        <f t="shared" si="1593"/>
        <v>0</v>
      </c>
      <c r="IO408" s="44">
        <f t="shared" si="1594"/>
        <v>0</v>
      </c>
    </row>
    <row r="409" spans="1:249" ht="18" customHeight="1">
      <c r="A409" s="188">
        <v>403</v>
      </c>
      <c r="B409" s="326"/>
      <c r="C409" s="289"/>
      <c r="D409" s="199"/>
      <c r="E409" s="189"/>
      <c r="F409" s="189"/>
      <c r="G409" s="190"/>
      <c r="H409" s="190"/>
      <c r="I409" s="272"/>
      <c r="J409" s="207"/>
      <c r="K409" s="214" t="str">
        <f t="shared" si="1390"/>
        <v/>
      </c>
      <c r="L409" s="200" t="str">
        <f t="shared" si="1391"/>
        <v/>
      </c>
      <c r="M409" s="200" t="str">
        <f t="shared" si="1392"/>
        <v/>
      </c>
      <c r="N409" s="209" t="str">
        <f t="shared" si="1380"/>
        <v/>
      </c>
      <c r="O409" s="208" t="str">
        <f>IFERROR(IF(D409="","",IF(K409="","",IF(I409="","",IF(F409="F",VLOOKUP(K409,F!A:G,2,0),IF(F409="M",VLOOKUP(K409,M!A:G,2,0),""))))),0)</f>
        <v/>
      </c>
      <c r="P409" s="191" t="str">
        <f>IFERROR(IF(D409="","",IF(K409="","",IF(I409="","",IF(F409="F",VLOOKUP(K409,F!A:G,3,0),IF(F409="M",VLOOKUP(K409,M!A:G,3,0),""))))),0)</f>
        <v/>
      </c>
      <c r="Q409" s="191" t="str">
        <f>IFERROR(IF(D409="","",IF(K409="","",IF(I409="","",IF(F409="F",VLOOKUP(K409,F!A:G,4,0),IF(F409="M",VLOOKUP(K409,M!A:G,4,0),""))))),0)</f>
        <v/>
      </c>
      <c r="R409" s="191" t="str">
        <f>IFERROR(IF(D409="","",IF(K409="","",IF(I409="","",IF(F409="F",VLOOKUP(K409,F!A:G,5,0),IF(F409="M",VLOOKUP(K409,M!A:G,5,0),""))))),0)</f>
        <v/>
      </c>
      <c r="S409" s="191" t="str">
        <f>IFERROR(IF(D409="","",IF(K409="","",IF(I409="","",IF(F409="F",VLOOKUP(K409,F!A:G,6,0),IF(F409="M",VLOOKUP(K409,M!A:G,6,0),""))))),0)</f>
        <v/>
      </c>
      <c r="T409" s="191" t="str">
        <f>IFERROR(IF(D409="","",IF(K409="","",IF(I409="","",IF(F409="F",VLOOKUP(K409,F!A:G,7,0),IF(F409="M",VLOOKUP(K409,M!A:G,7,0),""))))),0)</f>
        <v/>
      </c>
      <c r="U409" s="191" t="str">
        <f>IFERROR(IF(D409="","",IF(K409="","",IF(J409="","",IF(F409="F",VLOOKUP(K409,F!A:M,8,0),IF(F409="M",VLOOKUP(K409,M!A:M,8,0),""))))),0)</f>
        <v/>
      </c>
      <c r="V409" s="191" t="str">
        <f>IFERROR(IF(D409="","",IF(K409="","",IF(J409="","",IF(F409="F",VLOOKUP(K409,F!A:M,9,0),IF(F409="M",VLOOKUP(K409,M!A:M,9,0),""))))),0)</f>
        <v/>
      </c>
      <c r="W409" s="191" t="str">
        <f>IFERROR(IF(D409="","",IF(K409="","",IF(J409="","",IF(F409="F",VLOOKUP(K409,F!A:M,10,0),IF(F409="M",VLOOKUP(K409,M!A:M,10,0),""))))),0)</f>
        <v/>
      </c>
      <c r="X409" s="191" t="str">
        <f>IFERROR(IF(D409="","",IF(K409="","",IF(J409="","",IF(F409="F",VLOOKUP(K409,F!A:M,11,0),IF(F409="M",VLOOKUP(K409,M!A:M,11,0),""))))),0)</f>
        <v/>
      </c>
      <c r="Y409" s="191" t="str">
        <f>IFERROR(IF(D409="","",IF(K409="","",IF(J409="","",IF(F409="F",VLOOKUP(K409,F!A:M,12,0),IF(F409="M",VLOOKUP(K409,M!A:M,12,0),""))))),0)</f>
        <v/>
      </c>
      <c r="Z409" s="191" t="str">
        <f>IFERROR(IF(D409="","",IF(K409="","",IF(J409="","",IF(F409="F",VLOOKUP(K409,F!A:M,13,0),IF(F409="M",VLOOKUP(K409,M!A:M,13,0),""))))),0)</f>
        <v/>
      </c>
      <c r="AA409" s="191" t="str">
        <f>IFERROR(IF(D409="","",IF(F409="","",IF(J409="","",IF(K409="","",IF(AND(K409&gt;23,K409&lt;=60),IF(F409="F",VLOOKUP(MROUND(HZ409,0.5),'F-Weight for Length'!K:S,2,0),VLOOKUP(MROUND(HZ409,0.5),'M-Weight for Length'!K:S,2,0)),IF(K409&gt;60,IF(F409="F",VLOOKUP(K409,'F-Weight for Length'!U:AC,2,0),VLOOKUP(K409,'M-Weight for Length'!U:AC,2,0)),IF(F409="F",VLOOKUP(MROUND(HZ409,0.5),'F-Weight for Length'!A:I,2,0),VLOOKUP(MROUND(HZ409,0.5),'M-Weight for Length'!A:I,2,0)))))))),0)</f>
        <v/>
      </c>
      <c r="AB409" s="191" t="str">
        <f>IFERROR(IF(D409="","",IF(F409="","",IF(J409="","",IF(K409="","",IF(AND(K409&gt;23,K409&lt;=60),IF(F409="F",VLOOKUP(MROUND(HZ409,0.5),'F-Weight for Length'!K:S,3,0),VLOOKUP(MROUND(HZ409,0.5),'M-Weight for Length'!K:S,3,0)),IF(K409&gt;60,IF(F409="F",VLOOKUP(K409,'F-Weight for Length'!U:AC,3,0),VLOOKUP(K409,'M-Weight for Length'!U:AC,3,0)),IF(F409="F",VLOOKUP(MROUND(HZ409,0.5),'F-Weight for Length'!A:I,3,0),VLOOKUP(MROUND(HZ409,0.5),'M-Weight for Length'!A:I,3,0)))))))),0)</f>
        <v/>
      </c>
      <c r="AC409" s="191" t="str">
        <f>IFERROR(IF(D409="","",IF(F409="","",IF(J409="","",IF(K409="","",IF(AND(K409&gt;23,K409&lt;=60),IF(F409="F",VLOOKUP(MROUND(HZ409,0.5),'F-Weight for Length'!K:S,4,0),VLOOKUP(MROUND(HZ409,0.5),'M-Weight for Length'!K:S,4,0)),IF(K409&gt;60,IF(F409="F",VLOOKUP(K409,'F-Weight for Length'!U:AC,4,0),VLOOKUP(K409,'M-Weight for Length'!U:AC,4,0)),IF(F409="F",VLOOKUP(MROUND(HZ409,0.5),'F-Weight for Length'!A:I,4,0),VLOOKUP(MROUND(HZ409,0.5),'M-Weight for Length'!A:I,4,0)))))))),0)</f>
        <v/>
      </c>
      <c r="AD409" s="191" t="str">
        <f>IFERROR(IF(D409="","",IF(F409="","",IF(J409="","",IF(K409="","",IF(AND(K409&gt;23,K409&lt;=60),IF(F409="F",VLOOKUP(MROUND(HZ409,0.5),'F-Weight for Length'!K:S,5,0),VLOOKUP(MROUND(HZ409,0.5),'M-Weight for Length'!K:S,5,0)),IF(K409&gt;60,IF(F409="F",VLOOKUP(K409,'F-Weight for Length'!U:AC,5,0),VLOOKUP(K409,'M-Weight for Length'!U:AC,5,0)),IF(F409="F",VLOOKUP(MROUND(HZ409,0.5),'F-Weight for Length'!A:I,5,0),VLOOKUP(MROUND(HZ409,0.5),'M-Weight for Length'!A:I,5,0)))))))),0)</f>
        <v/>
      </c>
      <c r="AE409" s="191" t="str">
        <f>IFERROR(IF(D409="","",IF(F409="","",IF(J409="","",IF(K409="","",IF(AND(K409&gt;23,K409&lt;=60),IF(F409="F",VLOOKUP(MROUND(HZ409,0.5),'F-Weight for Length'!K:S,6,0),VLOOKUP(MROUND(HZ409,0.5),'M-Weight for Length'!K:S,6,0)),IF(K409&gt;60,IF(F409="F",VLOOKUP(K409,'F-Weight for Length'!U:AC,6,0),VLOOKUP(K409,'M-Weight for Length'!U:AC,6,0)),IF(F409="F",VLOOKUP(MROUND(HZ409,0.5),'F-Weight for Length'!A:I,6,0),VLOOKUP(MROUND(HZ409,0.5),'M-Weight for Length'!A:I,6,0)))))))),0)</f>
        <v/>
      </c>
      <c r="AF409" s="191" t="str">
        <f>IFERROR(IF(D409="","",IF(F409="","",IF(J409="","",IF(K409="","",IF(AND(K409&gt;23,K409&lt;=60),IF(F409="F",VLOOKUP(MROUND(HZ409,0.5),'F-Weight for Length'!K:S,7,0),VLOOKUP(MROUND(HZ409,0.5),'M-Weight for Length'!K:S,7,0)),IF(K409&gt;60,IF(F409="F",VLOOKUP(K409,'F-Weight for Length'!U:AC,7,0),VLOOKUP(K409,'M-Weight for Length'!U:AC,7,0)),IF(F409="F",VLOOKUP(MROUND(HZ409,0.5),'F-Weight for Length'!A:I,7,0),VLOOKUP(MROUND(HZ409,0.5),'M-Weight for Length'!A:I,7,0)))))))),0)</f>
        <v/>
      </c>
      <c r="AG409" s="191" t="str">
        <f>IFERROR(IF(D409="","",IF(F409="","",IF(J409="","",IF(K409="","",IF(AND(K409&gt;23,K409&lt;=60),IF(F409="F",VLOOKUP(MROUND(HZ409,0.5),'F-Weight for Length'!K:S,8,0),VLOOKUP(MROUND(HZ409,0.5),'M-Weight for Length'!K:S,8,0)),IF(K409&gt;60,IF(F409="F",VLOOKUP(K409,'F-Weight for Length'!U:AC,8,0),VLOOKUP(K409,'M-Weight for Length'!U:AC,8,0)),IF(F409="F",VLOOKUP(MROUND(HZ409,0.5),'F-Weight for Length'!A:I,8,0),VLOOKUP(MROUND(HZ409,0.5),'M-Weight for Length'!A:I,8,0)))))))),0)</f>
        <v/>
      </c>
      <c r="AH409" s="191" t="str">
        <f>IFERROR(IF(D409="","",IF(F409="","",IF(J409="","",IF(K409="","",IF(AND(K409&gt;23,K409&lt;=60),IF(F409="F",VLOOKUP(MROUND(HZ409,0.5),'F-Weight for Length'!K:S,9,0),VLOOKUP(MROUND(HZ409,0.5),'M-Weight for Length'!K:S,9,0)),IF(K409&gt;60,IF(F409="F",VLOOKUP(K409,'F-Weight for Length'!U:AC,9,0),VLOOKUP(K409,'M-Weight for Length'!U:AC,9,0)),IF(F409="F",VLOOKUP(MROUND(HZ409,0.5),'F-Weight for Length'!A:I,9,0),VLOOKUP(MROUND(HZ409,0.5),'M-Weight for Length'!A:I,9,0)))))))),0)</f>
        <v/>
      </c>
      <c r="AI409" s="192">
        <f t="shared" si="1393"/>
        <v>0</v>
      </c>
      <c r="AJ409" s="192">
        <f t="shared" si="1394"/>
        <v>0</v>
      </c>
      <c r="AK409" s="192">
        <f t="shared" si="1395"/>
        <v>0</v>
      </c>
      <c r="AL409" s="192">
        <f t="shared" si="1396"/>
        <v>0</v>
      </c>
      <c r="AM409" s="192">
        <f t="shared" si="1397"/>
        <v>0</v>
      </c>
      <c r="AN409" s="192">
        <f t="shared" si="1398"/>
        <v>0</v>
      </c>
      <c r="AO409" s="192">
        <f t="shared" si="1399"/>
        <v>0</v>
      </c>
      <c r="AP409" s="192">
        <f t="shared" si="1400"/>
        <v>0</v>
      </c>
      <c r="AQ409" s="192">
        <f t="shared" si="1401"/>
        <v>0</v>
      </c>
      <c r="AR409" s="192">
        <f t="shared" si="1402"/>
        <v>0</v>
      </c>
      <c r="AS409" s="192">
        <f t="shared" si="1403"/>
        <v>0</v>
      </c>
      <c r="AT409" s="192">
        <f t="shared" si="1404"/>
        <v>0</v>
      </c>
      <c r="AU409" s="192">
        <f t="shared" si="1405"/>
        <v>0</v>
      </c>
      <c r="AV409" s="192">
        <f t="shared" si="1406"/>
        <v>0</v>
      </c>
      <c r="AW409" s="192">
        <f t="shared" si="1407"/>
        <v>0</v>
      </c>
      <c r="AX409" s="192">
        <f t="shared" si="1408"/>
        <v>0</v>
      </c>
      <c r="AY409" s="192">
        <f t="shared" si="1409"/>
        <v>0</v>
      </c>
      <c r="AZ409" s="192">
        <f t="shared" si="1410"/>
        <v>0</v>
      </c>
      <c r="BA409" s="192">
        <f t="shared" si="1411"/>
        <v>0</v>
      </c>
      <c r="BB409" s="192">
        <f t="shared" si="1412"/>
        <v>0</v>
      </c>
      <c r="BC409" s="192">
        <f t="shared" si="1413"/>
        <v>0</v>
      </c>
      <c r="BD409" s="192">
        <f t="shared" si="1414"/>
        <v>0</v>
      </c>
      <c r="BE409" s="192">
        <f t="shared" si="1415"/>
        <v>0</v>
      </c>
      <c r="BF409" s="192">
        <f t="shared" si="1416"/>
        <v>0</v>
      </c>
      <c r="BG409" s="192">
        <f t="shared" si="1417"/>
        <v>0</v>
      </c>
      <c r="BH409" s="192">
        <f t="shared" si="1418"/>
        <v>0</v>
      </c>
      <c r="BI409" s="192">
        <f t="shared" si="1419"/>
        <v>0</v>
      </c>
      <c r="BJ409" s="192">
        <f t="shared" si="1420"/>
        <v>0</v>
      </c>
      <c r="BK409" s="192">
        <f t="shared" si="1421"/>
        <v>0</v>
      </c>
      <c r="BL409" s="192">
        <f t="shared" si="1422"/>
        <v>0</v>
      </c>
      <c r="BM409" s="192">
        <f t="shared" si="1423"/>
        <v>0</v>
      </c>
      <c r="BN409" s="192">
        <f t="shared" si="1424"/>
        <v>0</v>
      </c>
      <c r="BO409" s="192">
        <f t="shared" si="1425"/>
        <v>0</v>
      </c>
      <c r="BP409" s="192">
        <f t="shared" si="1426"/>
        <v>0</v>
      </c>
      <c r="BQ409" s="192">
        <f t="shared" si="1427"/>
        <v>0</v>
      </c>
      <c r="BR409" s="192">
        <f t="shared" si="1428"/>
        <v>0</v>
      </c>
      <c r="BS409" s="192">
        <f t="shared" si="1429"/>
        <v>0</v>
      </c>
      <c r="BT409" s="192">
        <f t="shared" si="1430"/>
        <v>0</v>
      </c>
      <c r="BU409" s="192">
        <f t="shared" si="1431"/>
        <v>0</v>
      </c>
      <c r="BV409" s="192">
        <f t="shared" si="1432"/>
        <v>0</v>
      </c>
      <c r="BW409" s="192">
        <f t="shared" si="1433"/>
        <v>0</v>
      </c>
      <c r="BX409" s="192">
        <f t="shared" si="1434"/>
        <v>0</v>
      </c>
      <c r="BY409" s="192">
        <f t="shared" si="1435"/>
        <v>0</v>
      </c>
      <c r="BZ409" s="192">
        <f t="shared" si="1436"/>
        <v>0</v>
      </c>
      <c r="CA409" s="192">
        <f t="shared" si="1437"/>
        <v>0</v>
      </c>
      <c r="CB409" s="192">
        <f t="shared" si="1438"/>
        <v>0</v>
      </c>
      <c r="CC409" s="192">
        <f t="shared" si="1439"/>
        <v>0</v>
      </c>
      <c r="CD409" s="192">
        <f t="shared" si="1440"/>
        <v>0</v>
      </c>
      <c r="CE409" s="192">
        <f t="shared" si="1441"/>
        <v>0</v>
      </c>
      <c r="CF409" s="192">
        <f t="shared" si="1442"/>
        <v>0</v>
      </c>
      <c r="CG409" s="192">
        <f t="shared" si="1443"/>
        <v>0</v>
      </c>
      <c r="CH409" s="192">
        <f t="shared" si="1444"/>
        <v>0</v>
      </c>
      <c r="CI409" s="192">
        <f t="shared" si="1445"/>
        <v>0</v>
      </c>
      <c r="CJ409" s="192">
        <f t="shared" si="1446"/>
        <v>0</v>
      </c>
      <c r="CK409" s="192">
        <f t="shared" si="1447"/>
        <v>0</v>
      </c>
      <c r="CL409" s="192">
        <f t="shared" si="1448"/>
        <v>0</v>
      </c>
      <c r="CM409" s="192">
        <f t="shared" si="1449"/>
        <v>0</v>
      </c>
      <c r="CN409" s="192">
        <f t="shared" si="1450"/>
        <v>0</v>
      </c>
      <c r="CO409" s="192">
        <f t="shared" si="1451"/>
        <v>0</v>
      </c>
      <c r="CP409" s="192">
        <f t="shared" si="1452"/>
        <v>0</v>
      </c>
      <c r="CQ409" s="192">
        <f t="shared" si="1453"/>
        <v>0</v>
      </c>
      <c r="CR409" s="192">
        <f t="shared" si="1454"/>
        <v>0</v>
      </c>
      <c r="CS409" s="192">
        <f t="shared" si="1455"/>
        <v>0</v>
      </c>
      <c r="CT409" s="192">
        <f t="shared" si="1456"/>
        <v>0</v>
      </c>
      <c r="CU409" s="192">
        <f t="shared" si="1457"/>
        <v>0</v>
      </c>
      <c r="CV409" s="192">
        <f t="shared" si="1458"/>
        <v>0</v>
      </c>
      <c r="CW409" s="192">
        <f t="shared" si="1459"/>
        <v>0</v>
      </c>
      <c r="CX409" s="192">
        <f t="shared" si="1460"/>
        <v>0</v>
      </c>
      <c r="CY409" s="192">
        <f t="shared" si="1461"/>
        <v>0</v>
      </c>
      <c r="CZ409" s="192">
        <f t="shared" si="1462"/>
        <v>0</v>
      </c>
      <c r="DA409" s="192">
        <f t="shared" si="1463"/>
        <v>0</v>
      </c>
      <c r="DB409" s="192">
        <f t="shared" si="1464"/>
        <v>0</v>
      </c>
      <c r="DC409" s="192">
        <f t="shared" si="1465"/>
        <v>0</v>
      </c>
      <c r="DD409" s="192">
        <f t="shared" si="1466"/>
        <v>0</v>
      </c>
      <c r="DE409" s="192">
        <f t="shared" si="1467"/>
        <v>0</v>
      </c>
      <c r="DF409" s="192">
        <f t="shared" si="1468"/>
        <v>0</v>
      </c>
      <c r="DG409" s="192">
        <f t="shared" si="1469"/>
        <v>0</v>
      </c>
      <c r="DH409" s="192">
        <f t="shared" si="1470"/>
        <v>0</v>
      </c>
      <c r="DI409" s="192">
        <f t="shared" si="1471"/>
        <v>0</v>
      </c>
      <c r="DJ409" s="192">
        <f t="shared" si="1472"/>
        <v>0</v>
      </c>
      <c r="DK409" s="192">
        <f t="shared" si="1473"/>
        <v>0</v>
      </c>
      <c r="DL409" s="192">
        <f t="shared" si="1474"/>
        <v>0</v>
      </c>
      <c r="DM409" s="192">
        <f t="shared" si="1475"/>
        <v>0</v>
      </c>
      <c r="DN409" s="192">
        <f t="shared" si="1476"/>
        <v>0</v>
      </c>
      <c r="DO409" s="192">
        <f t="shared" si="1477"/>
        <v>0</v>
      </c>
      <c r="DP409" s="192">
        <f t="shared" si="1478"/>
        <v>0</v>
      </c>
      <c r="DQ409" s="192">
        <f t="shared" si="1479"/>
        <v>0</v>
      </c>
      <c r="DR409" s="192">
        <f t="shared" si="1480"/>
        <v>0</v>
      </c>
      <c r="DS409" s="192">
        <f t="shared" si="1481"/>
        <v>0</v>
      </c>
      <c r="DT409" s="192">
        <f t="shared" si="1482"/>
        <v>0</v>
      </c>
      <c r="DU409" s="192">
        <f t="shared" si="1483"/>
        <v>0</v>
      </c>
      <c r="DV409" s="193">
        <f t="shared" si="1484"/>
        <v>0</v>
      </c>
      <c r="DW409" s="193">
        <f t="shared" si="1485"/>
        <v>0</v>
      </c>
      <c r="DX409" s="193">
        <f t="shared" si="1486"/>
        <v>0</v>
      </c>
      <c r="DY409" s="193">
        <f t="shared" si="1487"/>
        <v>0</v>
      </c>
      <c r="DZ409" s="193">
        <f t="shared" si="1488"/>
        <v>0</v>
      </c>
      <c r="EA409" s="192">
        <f t="shared" si="1489"/>
        <v>0</v>
      </c>
      <c r="EB409" s="192">
        <f t="shared" si="1490"/>
        <v>0</v>
      </c>
      <c r="EC409" s="192">
        <f t="shared" si="1491"/>
        <v>0</v>
      </c>
      <c r="ED409" s="192">
        <f t="shared" si="1492"/>
        <v>0</v>
      </c>
      <c r="EE409" s="192">
        <f t="shared" si="1493"/>
        <v>0</v>
      </c>
      <c r="EF409" s="192">
        <f t="shared" si="1494"/>
        <v>0</v>
      </c>
      <c r="EG409" s="192">
        <f t="shared" si="1495"/>
        <v>0</v>
      </c>
      <c r="EH409" s="192">
        <f t="shared" si="1496"/>
        <v>0</v>
      </c>
      <c r="EI409" s="192">
        <f t="shared" si="1497"/>
        <v>0</v>
      </c>
      <c r="EJ409" s="192">
        <f t="shared" si="1498"/>
        <v>0</v>
      </c>
      <c r="EK409" s="192">
        <f t="shared" si="1499"/>
        <v>0</v>
      </c>
      <c r="EL409" s="192">
        <f t="shared" si="1500"/>
        <v>0</v>
      </c>
      <c r="EM409" s="192">
        <f t="shared" si="1501"/>
        <v>0</v>
      </c>
      <c r="EN409" s="192">
        <f t="shared" si="1502"/>
        <v>0</v>
      </c>
      <c r="EO409" s="192">
        <f t="shared" si="1503"/>
        <v>0</v>
      </c>
      <c r="EP409" s="192">
        <f t="shared" si="1504"/>
        <v>0</v>
      </c>
      <c r="EQ409" s="192">
        <f t="shared" si="1505"/>
        <v>0</v>
      </c>
      <c r="ER409" s="192">
        <f t="shared" si="1506"/>
        <v>0</v>
      </c>
      <c r="ES409" s="192">
        <f t="shared" si="1507"/>
        <v>0</v>
      </c>
      <c r="ET409" s="192">
        <f t="shared" si="1508"/>
        <v>0</v>
      </c>
      <c r="EU409" s="192">
        <f t="shared" si="1509"/>
        <v>0</v>
      </c>
      <c r="EV409" s="192">
        <f t="shared" si="1510"/>
        <v>0</v>
      </c>
      <c r="EW409" s="192">
        <f t="shared" si="1511"/>
        <v>0</v>
      </c>
      <c r="EX409" s="192">
        <f t="shared" si="1512"/>
        <v>0</v>
      </c>
      <c r="EY409" s="192">
        <f t="shared" si="1513"/>
        <v>0</v>
      </c>
      <c r="EZ409" s="192">
        <f t="shared" si="1514"/>
        <v>0</v>
      </c>
      <c r="FA409" s="192">
        <f t="shared" si="1515"/>
        <v>0</v>
      </c>
      <c r="FB409" s="192">
        <f t="shared" si="1516"/>
        <v>0</v>
      </c>
      <c r="FC409" s="192">
        <f t="shared" si="1517"/>
        <v>0</v>
      </c>
      <c r="FD409" s="192">
        <f t="shared" si="1518"/>
        <v>0</v>
      </c>
      <c r="FE409" s="192">
        <f t="shared" si="1519"/>
        <v>0</v>
      </c>
      <c r="FF409" s="192">
        <f t="shared" si="1520"/>
        <v>0</v>
      </c>
      <c r="FG409" s="192">
        <f t="shared" si="1521"/>
        <v>0</v>
      </c>
      <c r="FH409" s="192">
        <f t="shared" si="1522"/>
        <v>0</v>
      </c>
      <c r="FI409" s="192">
        <f t="shared" si="1523"/>
        <v>0</v>
      </c>
      <c r="FJ409" s="192">
        <f t="shared" si="1524"/>
        <v>0</v>
      </c>
      <c r="FK409" s="192">
        <f t="shared" si="1525"/>
        <v>0</v>
      </c>
      <c r="FL409" s="192">
        <f t="shared" si="1526"/>
        <v>0</v>
      </c>
      <c r="FM409" s="192">
        <f t="shared" si="1527"/>
        <v>0</v>
      </c>
      <c r="FN409" s="192">
        <f t="shared" si="1528"/>
        <v>0</v>
      </c>
      <c r="FO409" s="192">
        <f t="shared" si="1529"/>
        <v>0</v>
      </c>
      <c r="FP409" s="192">
        <f t="shared" si="1530"/>
        <v>0</v>
      </c>
      <c r="FQ409" s="192">
        <f t="shared" si="1531"/>
        <v>0</v>
      </c>
      <c r="FR409" s="192">
        <f t="shared" si="1532"/>
        <v>0</v>
      </c>
      <c r="FS409" s="192">
        <f t="shared" si="1533"/>
        <v>0</v>
      </c>
      <c r="FT409" s="192">
        <f t="shared" si="1534"/>
        <v>0</v>
      </c>
      <c r="FU409" s="192">
        <f t="shared" si="1535"/>
        <v>0</v>
      </c>
      <c r="FV409" s="192">
        <f t="shared" si="1536"/>
        <v>0</v>
      </c>
      <c r="FW409" s="192">
        <f t="shared" si="1537"/>
        <v>0</v>
      </c>
      <c r="FX409" s="192">
        <f t="shared" si="1538"/>
        <v>0</v>
      </c>
      <c r="FY409" s="192">
        <f t="shared" si="1539"/>
        <v>0</v>
      </c>
      <c r="FZ409" s="192">
        <f t="shared" si="1540"/>
        <v>0</v>
      </c>
      <c r="GA409" s="192">
        <f t="shared" si="1541"/>
        <v>0</v>
      </c>
      <c r="GB409" s="192">
        <f t="shared" si="1542"/>
        <v>0</v>
      </c>
      <c r="GC409" s="192">
        <f t="shared" si="1543"/>
        <v>0</v>
      </c>
      <c r="GD409" s="192">
        <f t="shared" si="1544"/>
        <v>0</v>
      </c>
      <c r="GE409" s="192">
        <f t="shared" si="1545"/>
        <v>0</v>
      </c>
      <c r="GF409" s="192">
        <f t="shared" si="1546"/>
        <v>0</v>
      </c>
      <c r="GG409" s="192">
        <f t="shared" si="1547"/>
        <v>0</v>
      </c>
      <c r="GH409" s="192">
        <f t="shared" si="1548"/>
        <v>0</v>
      </c>
      <c r="GI409" s="192">
        <f t="shared" si="1549"/>
        <v>0</v>
      </c>
      <c r="GJ409" s="192">
        <f t="shared" si="1550"/>
        <v>0</v>
      </c>
      <c r="GK409" s="192">
        <f t="shared" si="1551"/>
        <v>0</v>
      </c>
      <c r="GL409" s="192">
        <f t="shared" si="1552"/>
        <v>0</v>
      </c>
      <c r="GM409" s="192">
        <f t="shared" si="1553"/>
        <v>0</v>
      </c>
      <c r="GN409" s="192">
        <f t="shared" si="1554"/>
        <v>0</v>
      </c>
      <c r="GO409" s="192">
        <f t="shared" si="1555"/>
        <v>0</v>
      </c>
      <c r="GP409" s="192">
        <f t="shared" si="1556"/>
        <v>0</v>
      </c>
      <c r="GQ409" s="192">
        <f t="shared" si="1557"/>
        <v>0</v>
      </c>
      <c r="GR409" s="192">
        <f t="shared" si="1558"/>
        <v>0</v>
      </c>
      <c r="GS409" s="192">
        <f t="shared" si="1559"/>
        <v>0</v>
      </c>
      <c r="GT409" s="192">
        <f t="shared" si="1560"/>
        <v>0</v>
      </c>
      <c r="GU409" s="192">
        <f t="shared" si="1561"/>
        <v>0</v>
      </c>
      <c r="GV409" s="192">
        <f t="shared" si="1562"/>
        <v>0</v>
      </c>
      <c r="GW409" s="192">
        <f t="shared" si="1563"/>
        <v>0</v>
      </c>
      <c r="GX409" s="192">
        <f t="shared" si="1564"/>
        <v>0</v>
      </c>
      <c r="GY409" s="192">
        <f t="shared" si="1565"/>
        <v>0</v>
      </c>
      <c r="GZ409" s="192">
        <f t="shared" si="1566"/>
        <v>0</v>
      </c>
      <c r="HA409" s="192">
        <f t="shared" si="1567"/>
        <v>0</v>
      </c>
      <c r="HB409" s="192">
        <f t="shared" si="1568"/>
        <v>0</v>
      </c>
      <c r="HC409" s="192">
        <f t="shared" si="1569"/>
        <v>0</v>
      </c>
      <c r="HD409" s="192">
        <f t="shared" si="1570"/>
        <v>0</v>
      </c>
      <c r="HE409" s="192">
        <f t="shared" si="1571"/>
        <v>0</v>
      </c>
      <c r="HF409" s="192">
        <f t="shared" si="1572"/>
        <v>0</v>
      </c>
      <c r="HG409" s="192">
        <f t="shared" si="1573"/>
        <v>0</v>
      </c>
      <c r="HH409" s="192">
        <f t="shared" si="1574"/>
        <v>0</v>
      </c>
      <c r="HI409" s="192">
        <f t="shared" si="1575"/>
        <v>0</v>
      </c>
      <c r="HJ409" s="192">
        <f t="shared" si="1576"/>
        <v>0</v>
      </c>
      <c r="HK409" s="192">
        <f t="shared" si="1577"/>
        <v>0</v>
      </c>
      <c r="HL409" s="192">
        <f t="shared" si="1578"/>
        <v>0</v>
      </c>
      <c r="HM409" s="192">
        <f t="shared" si="1579"/>
        <v>0</v>
      </c>
      <c r="HN409" s="194">
        <f t="shared" si="1580"/>
        <v>0</v>
      </c>
      <c r="HO409" s="194">
        <f t="shared" si="1581"/>
        <v>0</v>
      </c>
      <c r="HP409" s="194">
        <f t="shared" si="1582"/>
        <v>0</v>
      </c>
      <c r="HQ409" s="194">
        <f t="shared" si="1583"/>
        <v>0</v>
      </c>
      <c r="HR409" s="194">
        <f t="shared" si="1584"/>
        <v>0</v>
      </c>
      <c r="HS409" s="195" t="str">
        <f t="shared" si="1381"/>
        <v/>
      </c>
      <c r="HT409" s="196">
        <f t="shared" si="1377"/>
        <v>0</v>
      </c>
      <c r="HU409" s="196">
        <f t="shared" si="1378"/>
        <v>0</v>
      </c>
      <c r="HV409" s="197" t="str">
        <f t="shared" si="1382"/>
        <v/>
      </c>
      <c r="HW409" s="197" t="str">
        <f t="shared" si="1585"/>
        <v/>
      </c>
      <c r="HX409" s="197" t="str">
        <f t="shared" si="1586"/>
        <v/>
      </c>
      <c r="HY409" s="195" t="str">
        <f t="shared" si="1383"/>
        <v/>
      </c>
      <c r="HZ409" s="30">
        <f t="shared" si="1379"/>
        <v>0</v>
      </c>
      <c r="IA409" s="198">
        <f t="shared" si="1384"/>
        <v>0</v>
      </c>
      <c r="IB409" s="195"/>
      <c r="IC409" s="195">
        <f t="shared" si="1587"/>
        <v>0</v>
      </c>
      <c r="ID409" s="195">
        <f t="shared" si="1385"/>
        <v>0</v>
      </c>
      <c r="IE409" s="195">
        <f t="shared" si="1588"/>
        <v>0</v>
      </c>
      <c r="IF409" s="195">
        <f t="shared" si="1386"/>
        <v>0</v>
      </c>
      <c r="IG409" s="307">
        <f t="shared" si="1387"/>
        <v>0</v>
      </c>
      <c r="IH409" s="307">
        <f t="shared" si="1388"/>
        <v>0</v>
      </c>
      <c r="II409" s="44">
        <f t="shared" si="1389"/>
        <v>0</v>
      </c>
      <c r="IJ409" s="44">
        <f t="shared" si="1589"/>
        <v>0</v>
      </c>
      <c r="IK409" s="44">
        <f t="shared" si="1590"/>
        <v>0</v>
      </c>
      <c r="IL409" s="44">
        <f t="shared" si="1591"/>
        <v>0</v>
      </c>
      <c r="IM409" s="44">
        <f t="shared" si="1592"/>
        <v>0</v>
      </c>
      <c r="IN409" s="44">
        <f t="shared" si="1593"/>
        <v>0</v>
      </c>
      <c r="IO409" s="44">
        <f t="shared" si="1594"/>
        <v>0</v>
      </c>
    </row>
    <row r="410" spans="1:249" ht="18" customHeight="1">
      <c r="A410" s="188">
        <v>404</v>
      </c>
      <c r="B410" s="326"/>
      <c r="C410" s="289"/>
      <c r="D410" s="199"/>
      <c r="E410" s="189"/>
      <c r="F410" s="189"/>
      <c r="G410" s="190"/>
      <c r="H410" s="190"/>
      <c r="I410" s="272"/>
      <c r="J410" s="207"/>
      <c r="K410" s="214" t="str">
        <f t="shared" si="1390"/>
        <v/>
      </c>
      <c r="L410" s="200" t="str">
        <f t="shared" si="1391"/>
        <v/>
      </c>
      <c r="M410" s="200" t="str">
        <f t="shared" si="1392"/>
        <v/>
      </c>
      <c r="N410" s="209" t="str">
        <f t="shared" si="1380"/>
        <v/>
      </c>
      <c r="O410" s="208" t="str">
        <f>IFERROR(IF(D410="","",IF(K410="","",IF(I410="","",IF(F410="F",VLOOKUP(K410,F!A:G,2,0),IF(F410="M",VLOOKUP(K410,M!A:G,2,0),""))))),0)</f>
        <v/>
      </c>
      <c r="P410" s="191" t="str">
        <f>IFERROR(IF(D410="","",IF(K410="","",IF(I410="","",IF(F410="F",VLOOKUP(K410,F!A:G,3,0),IF(F410="M",VLOOKUP(K410,M!A:G,3,0),""))))),0)</f>
        <v/>
      </c>
      <c r="Q410" s="191" t="str">
        <f>IFERROR(IF(D410="","",IF(K410="","",IF(I410="","",IF(F410="F",VLOOKUP(K410,F!A:G,4,0),IF(F410="M",VLOOKUP(K410,M!A:G,4,0),""))))),0)</f>
        <v/>
      </c>
      <c r="R410" s="191" t="str">
        <f>IFERROR(IF(D410="","",IF(K410="","",IF(I410="","",IF(F410="F",VLOOKUP(K410,F!A:G,5,0),IF(F410="M",VLOOKUP(K410,M!A:G,5,0),""))))),0)</f>
        <v/>
      </c>
      <c r="S410" s="191" t="str">
        <f>IFERROR(IF(D410="","",IF(K410="","",IF(I410="","",IF(F410="F",VLOOKUP(K410,F!A:G,6,0),IF(F410="M",VLOOKUP(K410,M!A:G,6,0),""))))),0)</f>
        <v/>
      </c>
      <c r="T410" s="191" t="str">
        <f>IFERROR(IF(D410="","",IF(K410="","",IF(I410="","",IF(F410="F",VLOOKUP(K410,F!A:G,7,0),IF(F410="M",VLOOKUP(K410,M!A:G,7,0),""))))),0)</f>
        <v/>
      </c>
      <c r="U410" s="191" t="str">
        <f>IFERROR(IF(D410="","",IF(K410="","",IF(J410="","",IF(F410="F",VLOOKUP(K410,F!A:M,8,0),IF(F410="M",VLOOKUP(K410,M!A:M,8,0),""))))),0)</f>
        <v/>
      </c>
      <c r="V410" s="191" t="str">
        <f>IFERROR(IF(D410="","",IF(K410="","",IF(J410="","",IF(F410="F",VLOOKUP(K410,F!A:M,9,0),IF(F410="M",VLOOKUP(K410,M!A:M,9,0),""))))),0)</f>
        <v/>
      </c>
      <c r="W410" s="191" t="str">
        <f>IFERROR(IF(D410="","",IF(K410="","",IF(J410="","",IF(F410="F",VLOOKUP(K410,F!A:M,10,0),IF(F410="M",VLOOKUP(K410,M!A:M,10,0),""))))),0)</f>
        <v/>
      </c>
      <c r="X410" s="191" t="str">
        <f>IFERROR(IF(D410="","",IF(K410="","",IF(J410="","",IF(F410="F",VLOOKUP(K410,F!A:M,11,0),IF(F410="M",VLOOKUP(K410,M!A:M,11,0),""))))),0)</f>
        <v/>
      </c>
      <c r="Y410" s="191" t="str">
        <f>IFERROR(IF(D410="","",IF(K410="","",IF(J410="","",IF(F410="F",VLOOKUP(K410,F!A:M,12,0),IF(F410="M",VLOOKUP(K410,M!A:M,12,0),""))))),0)</f>
        <v/>
      </c>
      <c r="Z410" s="191" t="str">
        <f>IFERROR(IF(D410="","",IF(K410="","",IF(J410="","",IF(F410="F",VLOOKUP(K410,F!A:M,13,0),IF(F410="M",VLOOKUP(K410,M!A:M,13,0),""))))),0)</f>
        <v/>
      </c>
      <c r="AA410" s="191" t="str">
        <f>IFERROR(IF(D410="","",IF(F410="","",IF(J410="","",IF(K410="","",IF(AND(K410&gt;23,K410&lt;=60),IF(F410="F",VLOOKUP(MROUND(HZ410,0.5),'F-Weight for Length'!K:S,2,0),VLOOKUP(MROUND(HZ410,0.5),'M-Weight for Length'!K:S,2,0)),IF(K410&gt;60,IF(F410="F",VLOOKUP(K410,'F-Weight for Length'!U:AC,2,0),VLOOKUP(K410,'M-Weight for Length'!U:AC,2,0)),IF(F410="F",VLOOKUP(MROUND(HZ410,0.5),'F-Weight for Length'!A:I,2,0),VLOOKUP(MROUND(HZ410,0.5),'M-Weight for Length'!A:I,2,0)))))))),0)</f>
        <v/>
      </c>
      <c r="AB410" s="191" t="str">
        <f>IFERROR(IF(D410="","",IF(F410="","",IF(J410="","",IF(K410="","",IF(AND(K410&gt;23,K410&lt;=60),IF(F410="F",VLOOKUP(MROUND(HZ410,0.5),'F-Weight for Length'!K:S,3,0),VLOOKUP(MROUND(HZ410,0.5),'M-Weight for Length'!K:S,3,0)),IF(K410&gt;60,IF(F410="F",VLOOKUP(K410,'F-Weight for Length'!U:AC,3,0),VLOOKUP(K410,'M-Weight for Length'!U:AC,3,0)),IF(F410="F",VLOOKUP(MROUND(HZ410,0.5),'F-Weight for Length'!A:I,3,0),VLOOKUP(MROUND(HZ410,0.5),'M-Weight for Length'!A:I,3,0)))))))),0)</f>
        <v/>
      </c>
      <c r="AC410" s="191" t="str">
        <f>IFERROR(IF(D410="","",IF(F410="","",IF(J410="","",IF(K410="","",IF(AND(K410&gt;23,K410&lt;=60),IF(F410="F",VLOOKUP(MROUND(HZ410,0.5),'F-Weight for Length'!K:S,4,0),VLOOKUP(MROUND(HZ410,0.5),'M-Weight for Length'!K:S,4,0)),IF(K410&gt;60,IF(F410="F",VLOOKUP(K410,'F-Weight for Length'!U:AC,4,0),VLOOKUP(K410,'M-Weight for Length'!U:AC,4,0)),IF(F410="F",VLOOKUP(MROUND(HZ410,0.5),'F-Weight for Length'!A:I,4,0),VLOOKUP(MROUND(HZ410,0.5),'M-Weight for Length'!A:I,4,0)))))))),0)</f>
        <v/>
      </c>
      <c r="AD410" s="191" t="str">
        <f>IFERROR(IF(D410="","",IF(F410="","",IF(J410="","",IF(K410="","",IF(AND(K410&gt;23,K410&lt;=60),IF(F410="F",VLOOKUP(MROUND(HZ410,0.5),'F-Weight for Length'!K:S,5,0),VLOOKUP(MROUND(HZ410,0.5),'M-Weight for Length'!K:S,5,0)),IF(K410&gt;60,IF(F410="F",VLOOKUP(K410,'F-Weight for Length'!U:AC,5,0),VLOOKUP(K410,'M-Weight for Length'!U:AC,5,0)),IF(F410="F",VLOOKUP(MROUND(HZ410,0.5),'F-Weight for Length'!A:I,5,0),VLOOKUP(MROUND(HZ410,0.5),'M-Weight for Length'!A:I,5,0)))))))),0)</f>
        <v/>
      </c>
      <c r="AE410" s="191" t="str">
        <f>IFERROR(IF(D410="","",IF(F410="","",IF(J410="","",IF(K410="","",IF(AND(K410&gt;23,K410&lt;=60),IF(F410="F",VLOOKUP(MROUND(HZ410,0.5),'F-Weight for Length'!K:S,6,0),VLOOKUP(MROUND(HZ410,0.5),'M-Weight for Length'!K:S,6,0)),IF(K410&gt;60,IF(F410="F",VLOOKUP(K410,'F-Weight for Length'!U:AC,6,0),VLOOKUP(K410,'M-Weight for Length'!U:AC,6,0)),IF(F410="F",VLOOKUP(MROUND(HZ410,0.5),'F-Weight for Length'!A:I,6,0),VLOOKUP(MROUND(HZ410,0.5),'M-Weight for Length'!A:I,6,0)))))))),0)</f>
        <v/>
      </c>
      <c r="AF410" s="191" t="str">
        <f>IFERROR(IF(D410="","",IF(F410="","",IF(J410="","",IF(K410="","",IF(AND(K410&gt;23,K410&lt;=60),IF(F410="F",VLOOKUP(MROUND(HZ410,0.5),'F-Weight for Length'!K:S,7,0),VLOOKUP(MROUND(HZ410,0.5),'M-Weight for Length'!K:S,7,0)),IF(K410&gt;60,IF(F410="F",VLOOKUP(K410,'F-Weight for Length'!U:AC,7,0),VLOOKUP(K410,'M-Weight for Length'!U:AC,7,0)),IF(F410="F",VLOOKUP(MROUND(HZ410,0.5),'F-Weight for Length'!A:I,7,0),VLOOKUP(MROUND(HZ410,0.5),'M-Weight for Length'!A:I,7,0)))))))),0)</f>
        <v/>
      </c>
      <c r="AG410" s="191" t="str">
        <f>IFERROR(IF(D410="","",IF(F410="","",IF(J410="","",IF(K410="","",IF(AND(K410&gt;23,K410&lt;=60),IF(F410="F",VLOOKUP(MROUND(HZ410,0.5),'F-Weight for Length'!K:S,8,0),VLOOKUP(MROUND(HZ410,0.5),'M-Weight for Length'!K:S,8,0)),IF(K410&gt;60,IF(F410="F",VLOOKUP(K410,'F-Weight for Length'!U:AC,8,0),VLOOKUP(K410,'M-Weight for Length'!U:AC,8,0)),IF(F410="F",VLOOKUP(MROUND(HZ410,0.5),'F-Weight for Length'!A:I,8,0),VLOOKUP(MROUND(HZ410,0.5),'M-Weight for Length'!A:I,8,0)))))))),0)</f>
        <v/>
      </c>
      <c r="AH410" s="191" t="str">
        <f>IFERROR(IF(D410="","",IF(F410="","",IF(J410="","",IF(K410="","",IF(AND(K410&gt;23,K410&lt;=60),IF(F410="F",VLOOKUP(MROUND(HZ410,0.5),'F-Weight for Length'!K:S,9,0),VLOOKUP(MROUND(HZ410,0.5),'M-Weight for Length'!K:S,9,0)),IF(K410&gt;60,IF(F410="F",VLOOKUP(K410,'F-Weight for Length'!U:AC,9,0),VLOOKUP(K410,'M-Weight for Length'!U:AC,9,0)),IF(F410="F",VLOOKUP(MROUND(HZ410,0.5),'F-Weight for Length'!A:I,9,0),VLOOKUP(MROUND(HZ410,0.5),'M-Weight for Length'!A:I,9,0)))))))),0)</f>
        <v/>
      </c>
      <c r="AI410" s="192">
        <f t="shared" si="1393"/>
        <v>0</v>
      </c>
      <c r="AJ410" s="192">
        <f t="shared" si="1394"/>
        <v>0</v>
      </c>
      <c r="AK410" s="192">
        <f t="shared" si="1395"/>
        <v>0</v>
      </c>
      <c r="AL410" s="192">
        <f t="shared" si="1396"/>
        <v>0</v>
      </c>
      <c r="AM410" s="192">
        <f t="shared" si="1397"/>
        <v>0</v>
      </c>
      <c r="AN410" s="192">
        <f t="shared" si="1398"/>
        <v>0</v>
      </c>
      <c r="AO410" s="192">
        <f t="shared" si="1399"/>
        <v>0</v>
      </c>
      <c r="AP410" s="192">
        <f t="shared" si="1400"/>
        <v>0</v>
      </c>
      <c r="AQ410" s="192">
        <f t="shared" si="1401"/>
        <v>0</v>
      </c>
      <c r="AR410" s="192">
        <f t="shared" si="1402"/>
        <v>0</v>
      </c>
      <c r="AS410" s="192">
        <f t="shared" si="1403"/>
        <v>0</v>
      </c>
      <c r="AT410" s="192">
        <f t="shared" si="1404"/>
        <v>0</v>
      </c>
      <c r="AU410" s="192">
        <f t="shared" si="1405"/>
        <v>0</v>
      </c>
      <c r="AV410" s="192">
        <f t="shared" si="1406"/>
        <v>0</v>
      </c>
      <c r="AW410" s="192">
        <f t="shared" si="1407"/>
        <v>0</v>
      </c>
      <c r="AX410" s="192">
        <f t="shared" si="1408"/>
        <v>0</v>
      </c>
      <c r="AY410" s="192">
        <f t="shared" si="1409"/>
        <v>0</v>
      </c>
      <c r="AZ410" s="192">
        <f t="shared" si="1410"/>
        <v>0</v>
      </c>
      <c r="BA410" s="192">
        <f t="shared" si="1411"/>
        <v>0</v>
      </c>
      <c r="BB410" s="192">
        <f t="shared" si="1412"/>
        <v>0</v>
      </c>
      <c r="BC410" s="192">
        <f t="shared" si="1413"/>
        <v>0</v>
      </c>
      <c r="BD410" s="192">
        <f t="shared" si="1414"/>
        <v>0</v>
      </c>
      <c r="BE410" s="192">
        <f t="shared" si="1415"/>
        <v>0</v>
      </c>
      <c r="BF410" s="192">
        <f t="shared" si="1416"/>
        <v>0</v>
      </c>
      <c r="BG410" s="192">
        <f t="shared" si="1417"/>
        <v>0</v>
      </c>
      <c r="BH410" s="192">
        <f t="shared" si="1418"/>
        <v>0</v>
      </c>
      <c r="BI410" s="192">
        <f t="shared" si="1419"/>
        <v>0</v>
      </c>
      <c r="BJ410" s="192">
        <f t="shared" si="1420"/>
        <v>0</v>
      </c>
      <c r="BK410" s="192">
        <f t="shared" si="1421"/>
        <v>0</v>
      </c>
      <c r="BL410" s="192">
        <f t="shared" si="1422"/>
        <v>0</v>
      </c>
      <c r="BM410" s="192">
        <f t="shared" si="1423"/>
        <v>0</v>
      </c>
      <c r="BN410" s="192">
        <f t="shared" si="1424"/>
        <v>0</v>
      </c>
      <c r="BO410" s="192">
        <f t="shared" si="1425"/>
        <v>0</v>
      </c>
      <c r="BP410" s="192">
        <f t="shared" si="1426"/>
        <v>0</v>
      </c>
      <c r="BQ410" s="192">
        <f t="shared" si="1427"/>
        <v>0</v>
      </c>
      <c r="BR410" s="192">
        <f t="shared" si="1428"/>
        <v>0</v>
      </c>
      <c r="BS410" s="192">
        <f t="shared" si="1429"/>
        <v>0</v>
      </c>
      <c r="BT410" s="192">
        <f t="shared" si="1430"/>
        <v>0</v>
      </c>
      <c r="BU410" s="192">
        <f t="shared" si="1431"/>
        <v>0</v>
      </c>
      <c r="BV410" s="192">
        <f t="shared" si="1432"/>
        <v>0</v>
      </c>
      <c r="BW410" s="192">
        <f t="shared" si="1433"/>
        <v>0</v>
      </c>
      <c r="BX410" s="192">
        <f t="shared" si="1434"/>
        <v>0</v>
      </c>
      <c r="BY410" s="192">
        <f t="shared" si="1435"/>
        <v>0</v>
      </c>
      <c r="BZ410" s="192">
        <f t="shared" si="1436"/>
        <v>0</v>
      </c>
      <c r="CA410" s="192">
        <f t="shared" si="1437"/>
        <v>0</v>
      </c>
      <c r="CB410" s="192">
        <f t="shared" si="1438"/>
        <v>0</v>
      </c>
      <c r="CC410" s="192">
        <f t="shared" si="1439"/>
        <v>0</v>
      </c>
      <c r="CD410" s="192">
        <f t="shared" si="1440"/>
        <v>0</v>
      </c>
      <c r="CE410" s="192">
        <f t="shared" si="1441"/>
        <v>0</v>
      </c>
      <c r="CF410" s="192">
        <f t="shared" si="1442"/>
        <v>0</v>
      </c>
      <c r="CG410" s="192">
        <f t="shared" si="1443"/>
        <v>0</v>
      </c>
      <c r="CH410" s="192">
        <f t="shared" si="1444"/>
        <v>0</v>
      </c>
      <c r="CI410" s="192">
        <f t="shared" si="1445"/>
        <v>0</v>
      </c>
      <c r="CJ410" s="192">
        <f t="shared" si="1446"/>
        <v>0</v>
      </c>
      <c r="CK410" s="192">
        <f t="shared" si="1447"/>
        <v>0</v>
      </c>
      <c r="CL410" s="192">
        <f t="shared" si="1448"/>
        <v>0</v>
      </c>
      <c r="CM410" s="192">
        <f t="shared" si="1449"/>
        <v>0</v>
      </c>
      <c r="CN410" s="192">
        <f t="shared" si="1450"/>
        <v>0</v>
      </c>
      <c r="CO410" s="192">
        <f t="shared" si="1451"/>
        <v>0</v>
      </c>
      <c r="CP410" s="192">
        <f t="shared" si="1452"/>
        <v>0</v>
      </c>
      <c r="CQ410" s="192">
        <f t="shared" si="1453"/>
        <v>0</v>
      </c>
      <c r="CR410" s="192">
        <f t="shared" si="1454"/>
        <v>0</v>
      </c>
      <c r="CS410" s="192">
        <f t="shared" si="1455"/>
        <v>0</v>
      </c>
      <c r="CT410" s="192">
        <f t="shared" si="1456"/>
        <v>0</v>
      </c>
      <c r="CU410" s="192">
        <f t="shared" si="1457"/>
        <v>0</v>
      </c>
      <c r="CV410" s="192">
        <f t="shared" si="1458"/>
        <v>0</v>
      </c>
      <c r="CW410" s="192">
        <f t="shared" si="1459"/>
        <v>0</v>
      </c>
      <c r="CX410" s="192">
        <f t="shared" si="1460"/>
        <v>0</v>
      </c>
      <c r="CY410" s="192">
        <f t="shared" si="1461"/>
        <v>0</v>
      </c>
      <c r="CZ410" s="192">
        <f t="shared" si="1462"/>
        <v>0</v>
      </c>
      <c r="DA410" s="192">
        <f t="shared" si="1463"/>
        <v>0</v>
      </c>
      <c r="DB410" s="192">
        <f t="shared" si="1464"/>
        <v>0</v>
      </c>
      <c r="DC410" s="192">
        <f t="shared" si="1465"/>
        <v>0</v>
      </c>
      <c r="DD410" s="192">
        <f t="shared" si="1466"/>
        <v>0</v>
      </c>
      <c r="DE410" s="192">
        <f t="shared" si="1467"/>
        <v>0</v>
      </c>
      <c r="DF410" s="192">
        <f t="shared" si="1468"/>
        <v>0</v>
      </c>
      <c r="DG410" s="192">
        <f t="shared" si="1469"/>
        <v>0</v>
      </c>
      <c r="DH410" s="192">
        <f t="shared" si="1470"/>
        <v>0</v>
      </c>
      <c r="DI410" s="192">
        <f t="shared" si="1471"/>
        <v>0</v>
      </c>
      <c r="DJ410" s="192">
        <f t="shared" si="1472"/>
        <v>0</v>
      </c>
      <c r="DK410" s="192">
        <f t="shared" si="1473"/>
        <v>0</v>
      </c>
      <c r="DL410" s="192">
        <f t="shared" si="1474"/>
        <v>0</v>
      </c>
      <c r="DM410" s="192">
        <f t="shared" si="1475"/>
        <v>0</v>
      </c>
      <c r="DN410" s="192">
        <f t="shared" si="1476"/>
        <v>0</v>
      </c>
      <c r="DO410" s="192">
        <f t="shared" si="1477"/>
        <v>0</v>
      </c>
      <c r="DP410" s="192">
        <f t="shared" si="1478"/>
        <v>0</v>
      </c>
      <c r="DQ410" s="192">
        <f t="shared" si="1479"/>
        <v>0</v>
      </c>
      <c r="DR410" s="192">
        <f t="shared" si="1480"/>
        <v>0</v>
      </c>
      <c r="DS410" s="192">
        <f t="shared" si="1481"/>
        <v>0</v>
      </c>
      <c r="DT410" s="192">
        <f t="shared" si="1482"/>
        <v>0</v>
      </c>
      <c r="DU410" s="192">
        <f t="shared" si="1483"/>
        <v>0</v>
      </c>
      <c r="DV410" s="193">
        <f t="shared" si="1484"/>
        <v>0</v>
      </c>
      <c r="DW410" s="193">
        <f t="shared" si="1485"/>
        <v>0</v>
      </c>
      <c r="DX410" s="193">
        <f t="shared" si="1486"/>
        <v>0</v>
      </c>
      <c r="DY410" s="193">
        <f t="shared" si="1487"/>
        <v>0</v>
      </c>
      <c r="DZ410" s="193">
        <f t="shared" si="1488"/>
        <v>0</v>
      </c>
      <c r="EA410" s="192">
        <f t="shared" si="1489"/>
        <v>0</v>
      </c>
      <c r="EB410" s="192">
        <f t="shared" si="1490"/>
        <v>0</v>
      </c>
      <c r="EC410" s="192">
        <f t="shared" si="1491"/>
        <v>0</v>
      </c>
      <c r="ED410" s="192">
        <f t="shared" si="1492"/>
        <v>0</v>
      </c>
      <c r="EE410" s="192">
        <f t="shared" si="1493"/>
        <v>0</v>
      </c>
      <c r="EF410" s="192">
        <f t="shared" si="1494"/>
        <v>0</v>
      </c>
      <c r="EG410" s="192">
        <f t="shared" si="1495"/>
        <v>0</v>
      </c>
      <c r="EH410" s="192">
        <f t="shared" si="1496"/>
        <v>0</v>
      </c>
      <c r="EI410" s="192">
        <f t="shared" si="1497"/>
        <v>0</v>
      </c>
      <c r="EJ410" s="192">
        <f t="shared" si="1498"/>
        <v>0</v>
      </c>
      <c r="EK410" s="192">
        <f t="shared" si="1499"/>
        <v>0</v>
      </c>
      <c r="EL410" s="192">
        <f t="shared" si="1500"/>
        <v>0</v>
      </c>
      <c r="EM410" s="192">
        <f t="shared" si="1501"/>
        <v>0</v>
      </c>
      <c r="EN410" s="192">
        <f t="shared" si="1502"/>
        <v>0</v>
      </c>
      <c r="EO410" s="192">
        <f t="shared" si="1503"/>
        <v>0</v>
      </c>
      <c r="EP410" s="192">
        <f t="shared" si="1504"/>
        <v>0</v>
      </c>
      <c r="EQ410" s="192">
        <f t="shared" si="1505"/>
        <v>0</v>
      </c>
      <c r="ER410" s="192">
        <f t="shared" si="1506"/>
        <v>0</v>
      </c>
      <c r="ES410" s="192">
        <f t="shared" si="1507"/>
        <v>0</v>
      </c>
      <c r="ET410" s="192">
        <f t="shared" si="1508"/>
        <v>0</v>
      </c>
      <c r="EU410" s="192">
        <f t="shared" si="1509"/>
        <v>0</v>
      </c>
      <c r="EV410" s="192">
        <f t="shared" si="1510"/>
        <v>0</v>
      </c>
      <c r="EW410" s="192">
        <f t="shared" si="1511"/>
        <v>0</v>
      </c>
      <c r="EX410" s="192">
        <f t="shared" si="1512"/>
        <v>0</v>
      </c>
      <c r="EY410" s="192">
        <f t="shared" si="1513"/>
        <v>0</v>
      </c>
      <c r="EZ410" s="192">
        <f t="shared" si="1514"/>
        <v>0</v>
      </c>
      <c r="FA410" s="192">
        <f t="shared" si="1515"/>
        <v>0</v>
      </c>
      <c r="FB410" s="192">
        <f t="shared" si="1516"/>
        <v>0</v>
      </c>
      <c r="FC410" s="192">
        <f t="shared" si="1517"/>
        <v>0</v>
      </c>
      <c r="FD410" s="192">
        <f t="shared" si="1518"/>
        <v>0</v>
      </c>
      <c r="FE410" s="192">
        <f t="shared" si="1519"/>
        <v>0</v>
      </c>
      <c r="FF410" s="192">
        <f t="shared" si="1520"/>
        <v>0</v>
      </c>
      <c r="FG410" s="192">
        <f t="shared" si="1521"/>
        <v>0</v>
      </c>
      <c r="FH410" s="192">
        <f t="shared" si="1522"/>
        <v>0</v>
      </c>
      <c r="FI410" s="192">
        <f t="shared" si="1523"/>
        <v>0</v>
      </c>
      <c r="FJ410" s="192">
        <f t="shared" si="1524"/>
        <v>0</v>
      </c>
      <c r="FK410" s="192">
        <f t="shared" si="1525"/>
        <v>0</v>
      </c>
      <c r="FL410" s="192">
        <f t="shared" si="1526"/>
        <v>0</v>
      </c>
      <c r="FM410" s="192">
        <f t="shared" si="1527"/>
        <v>0</v>
      </c>
      <c r="FN410" s="192">
        <f t="shared" si="1528"/>
        <v>0</v>
      </c>
      <c r="FO410" s="192">
        <f t="shared" si="1529"/>
        <v>0</v>
      </c>
      <c r="FP410" s="192">
        <f t="shared" si="1530"/>
        <v>0</v>
      </c>
      <c r="FQ410" s="192">
        <f t="shared" si="1531"/>
        <v>0</v>
      </c>
      <c r="FR410" s="192">
        <f t="shared" si="1532"/>
        <v>0</v>
      </c>
      <c r="FS410" s="192">
        <f t="shared" si="1533"/>
        <v>0</v>
      </c>
      <c r="FT410" s="192">
        <f t="shared" si="1534"/>
        <v>0</v>
      </c>
      <c r="FU410" s="192">
        <f t="shared" si="1535"/>
        <v>0</v>
      </c>
      <c r="FV410" s="192">
        <f t="shared" si="1536"/>
        <v>0</v>
      </c>
      <c r="FW410" s="192">
        <f t="shared" si="1537"/>
        <v>0</v>
      </c>
      <c r="FX410" s="192">
        <f t="shared" si="1538"/>
        <v>0</v>
      </c>
      <c r="FY410" s="192">
        <f t="shared" si="1539"/>
        <v>0</v>
      </c>
      <c r="FZ410" s="192">
        <f t="shared" si="1540"/>
        <v>0</v>
      </c>
      <c r="GA410" s="192">
        <f t="shared" si="1541"/>
        <v>0</v>
      </c>
      <c r="GB410" s="192">
        <f t="shared" si="1542"/>
        <v>0</v>
      </c>
      <c r="GC410" s="192">
        <f t="shared" si="1543"/>
        <v>0</v>
      </c>
      <c r="GD410" s="192">
        <f t="shared" si="1544"/>
        <v>0</v>
      </c>
      <c r="GE410" s="192">
        <f t="shared" si="1545"/>
        <v>0</v>
      </c>
      <c r="GF410" s="192">
        <f t="shared" si="1546"/>
        <v>0</v>
      </c>
      <c r="GG410" s="192">
        <f t="shared" si="1547"/>
        <v>0</v>
      </c>
      <c r="GH410" s="192">
        <f t="shared" si="1548"/>
        <v>0</v>
      </c>
      <c r="GI410" s="192">
        <f t="shared" si="1549"/>
        <v>0</v>
      </c>
      <c r="GJ410" s="192">
        <f t="shared" si="1550"/>
        <v>0</v>
      </c>
      <c r="GK410" s="192">
        <f t="shared" si="1551"/>
        <v>0</v>
      </c>
      <c r="GL410" s="192">
        <f t="shared" si="1552"/>
        <v>0</v>
      </c>
      <c r="GM410" s="192">
        <f t="shared" si="1553"/>
        <v>0</v>
      </c>
      <c r="GN410" s="192">
        <f t="shared" si="1554"/>
        <v>0</v>
      </c>
      <c r="GO410" s="192">
        <f t="shared" si="1555"/>
        <v>0</v>
      </c>
      <c r="GP410" s="192">
        <f t="shared" si="1556"/>
        <v>0</v>
      </c>
      <c r="GQ410" s="192">
        <f t="shared" si="1557"/>
        <v>0</v>
      </c>
      <c r="GR410" s="192">
        <f t="shared" si="1558"/>
        <v>0</v>
      </c>
      <c r="GS410" s="192">
        <f t="shared" si="1559"/>
        <v>0</v>
      </c>
      <c r="GT410" s="192">
        <f t="shared" si="1560"/>
        <v>0</v>
      </c>
      <c r="GU410" s="192">
        <f t="shared" si="1561"/>
        <v>0</v>
      </c>
      <c r="GV410" s="192">
        <f t="shared" si="1562"/>
        <v>0</v>
      </c>
      <c r="GW410" s="192">
        <f t="shared" si="1563"/>
        <v>0</v>
      </c>
      <c r="GX410" s="192">
        <f t="shared" si="1564"/>
        <v>0</v>
      </c>
      <c r="GY410" s="192">
        <f t="shared" si="1565"/>
        <v>0</v>
      </c>
      <c r="GZ410" s="192">
        <f t="shared" si="1566"/>
        <v>0</v>
      </c>
      <c r="HA410" s="192">
        <f t="shared" si="1567"/>
        <v>0</v>
      </c>
      <c r="HB410" s="192">
        <f t="shared" si="1568"/>
        <v>0</v>
      </c>
      <c r="HC410" s="192">
        <f t="shared" si="1569"/>
        <v>0</v>
      </c>
      <c r="HD410" s="192">
        <f t="shared" si="1570"/>
        <v>0</v>
      </c>
      <c r="HE410" s="192">
        <f t="shared" si="1571"/>
        <v>0</v>
      </c>
      <c r="HF410" s="192">
        <f t="shared" si="1572"/>
        <v>0</v>
      </c>
      <c r="HG410" s="192">
        <f t="shared" si="1573"/>
        <v>0</v>
      </c>
      <c r="HH410" s="192">
        <f t="shared" si="1574"/>
        <v>0</v>
      </c>
      <c r="HI410" s="192">
        <f t="shared" si="1575"/>
        <v>0</v>
      </c>
      <c r="HJ410" s="192">
        <f t="shared" si="1576"/>
        <v>0</v>
      </c>
      <c r="HK410" s="192">
        <f t="shared" si="1577"/>
        <v>0</v>
      </c>
      <c r="HL410" s="192">
        <f t="shared" si="1578"/>
        <v>0</v>
      </c>
      <c r="HM410" s="192">
        <f t="shared" si="1579"/>
        <v>0</v>
      </c>
      <c r="HN410" s="194">
        <f t="shared" si="1580"/>
        <v>0</v>
      </c>
      <c r="HO410" s="194">
        <f t="shared" si="1581"/>
        <v>0</v>
      </c>
      <c r="HP410" s="194">
        <f t="shared" si="1582"/>
        <v>0</v>
      </c>
      <c r="HQ410" s="194">
        <f t="shared" si="1583"/>
        <v>0</v>
      </c>
      <c r="HR410" s="194">
        <f t="shared" si="1584"/>
        <v>0</v>
      </c>
      <c r="HS410" s="195" t="str">
        <f t="shared" si="1381"/>
        <v/>
      </c>
      <c r="HT410" s="196">
        <f t="shared" si="1377"/>
        <v>0</v>
      </c>
      <c r="HU410" s="196">
        <f t="shared" si="1378"/>
        <v>0</v>
      </c>
      <c r="HV410" s="197" t="str">
        <f t="shared" si="1382"/>
        <v/>
      </c>
      <c r="HW410" s="197" t="str">
        <f t="shared" si="1585"/>
        <v/>
      </c>
      <c r="HX410" s="197" t="str">
        <f t="shared" si="1586"/>
        <v/>
      </c>
      <c r="HY410" s="195" t="str">
        <f t="shared" si="1383"/>
        <v/>
      </c>
      <c r="HZ410" s="30">
        <f t="shared" si="1379"/>
        <v>0</v>
      </c>
      <c r="IA410" s="198">
        <f t="shared" si="1384"/>
        <v>0</v>
      </c>
      <c r="IB410" s="195"/>
      <c r="IC410" s="195">
        <f t="shared" si="1587"/>
        <v>0</v>
      </c>
      <c r="ID410" s="195">
        <f t="shared" si="1385"/>
        <v>0</v>
      </c>
      <c r="IE410" s="195">
        <f t="shared" si="1588"/>
        <v>0</v>
      </c>
      <c r="IF410" s="195">
        <f t="shared" si="1386"/>
        <v>0</v>
      </c>
      <c r="IG410" s="307">
        <f t="shared" si="1387"/>
        <v>0</v>
      </c>
      <c r="IH410" s="307">
        <f t="shared" si="1388"/>
        <v>0</v>
      </c>
      <c r="II410" s="44">
        <f t="shared" si="1389"/>
        <v>0</v>
      </c>
      <c r="IJ410" s="44">
        <f t="shared" si="1589"/>
        <v>0</v>
      </c>
      <c r="IK410" s="44">
        <f t="shared" si="1590"/>
        <v>0</v>
      </c>
      <c r="IL410" s="44">
        <f t="shared" si="1591"/>
        <v>0</v>
      </c>
      <c r="IM410" s="44">
        <f t="shared" si="1592"/>
        <v>0</v>
      </c>
      <c r="IN410" s="44">
        <f t="shared" si="1593"/>
        <v>0</v>
      </c>
      <c r="IO410" s="44">
        <f t="shared" si="1594"/>
        <v>0</v>
      </c>
    </row>
    <row r="411" spans="1:249" ht="18" customHeight="1">
      <c r="A411" s="188">
        <v>405</v>
      </c>
      <c r="B411" s="326"/>
      <c r="C411" s="289"/>
      <c r="D411" s="199"/>
      <c r="E411" s="189"/>
      <c r="F411" s="189"/>
      <c r="G411" s="190"/>
      <c r="H411" s="190"/>
      <c r="I411" s="272"/>
      <c r="J411" s="207"/>
      <c r="K411" s="214" t="str">
        <f t="shared" si="1390"/>
        <v/>
      </c>
      <c r="L411" s="200" t="str">
        <f t="shared" si="1391"/>
        <v/>
      </c>
      <c r="M411" s="200" t="str">
        <f t="shared" si="1392"/>
        <v/>
      </c>
      <c r="N411" s="209" t="str">
        <f t="shared" si="1380"/>
        <v/>
      </c>
      <c r="O411" s="208" t="str">
        <f>IFERROR(IF(D411="","",IF(K411="","",IF(I411="","",IF(F411="F",VLOOKUP(K411,F!A:G,2,0),IF(F411="M",VLOOKUP(K411,M!A:G,2,0),""))))),0)</f>
        <v/>
      </c>
      <c r="P411" s="191" t="str">
        <f>IFERROR(IF(D411="","",IF(K411="","",IF(I411="","",IF(F411="F",VLOOKUP(K411,F!A:G,3,0),IF(F411="M",VLOOKUP(K411,M!A:G,3,0),""))))),0)</f>
        <v/>
      </c>
      <c r="Q411" s="191" t="str">
        <f>IFERROR(IF(D411="","",IF(K411="","",IF(I411="","",IF(F411="F",VLOOKUP(K411,F!A:G,4,0),IF(F411="M",VLOOKUP(K411,M!A:G,4,0),""))))),0)</f>
        <v/>
      </c>
      <c r="R411" s="191" t="str">
        <f>IFERROR(IF(D411="","",IF(K411="","",IF(I411="","",IF(F411="F",VLOOKUP(K411,F!A:G,5,0),IF(F411="M",VLOOKUP(K411,M!A:G,5,0),""))))),0)</f>
        <v/>
      </c>
      <c r="S411" s="191" t="str">
        <f>IFERROR(IF(D411="","",IF(K411="","",IF(I411="","",IF(F411="F",VLOOKUP(K411,F!A:G,6,0),IF(F411="M",VLOOKUP(K411,M!A:G,6,0),""))))),0)</f>
        <v/>
      </c>
      <c r="T411" s="191" t="str">
        <f>IFERROR(IF(D411="","",IF(K411="","",IF(I411="","",IF(F411="F",VLOOKUP(K411,F!A:G,7,0),IF(F411="M",VLOOKUP(K411,M!A:G,7,0),""))))),0)</f>
        <v/>
      </c>
      <c r="U411" s="191" t="str">
        <f>IFERROR(IF(D411="","",IF(K411="","",IF(J411="","",IF(F411="F",VLOOKUP(K411,F!A:M,8,0),IF(F411="M",VLOOKUP(K411,M!A:M,8,0),""))))),0)</f>
        <v/>
      </c>
      <c r="V411" s="191" t="str">
        <f>IFERROR(IF(D411="","",IF(K411="","",IF(J411="","",IF(F411="F",VLOOKUP(K411,F!A:M,9,0),IF(F411="M",VLOOKUP(K411,M!A:M,9,0),""))))),0)</f>
        <v/>
      </c>
      <c r="W411" s="191" t="str">
        <f>IFERROR(IF(D411="","",IF(K411="","",IF(J411="","",IF(F411="F",VLOOKUP(K411,F!A:M,10,0),IF(F411="M",VLOOKUP(K411,M!A:M,10,0),""))))),0)</f>
        <v/>
      </c>
      <c r="X411" s="191" t="str">
        <f>IFERROR(IF(D411="","",IF(K411="","",IF(J411="","",IF(F411="F",VLOOKUP(K411,F!A:M,11,0),IF(F411="M",VLOOKUP(K411,M!A:M,11,0),""))))),0)</f>
        <v/>
      </c>
      <c r="Y411" s="191" t="str">
        <f>IFERROR(IF(D411="","",IF(K411="","",IF(J411="","",IF(F411="F",VLOOKUP(K411,F!A:M,12,0),IF(F411="M",VLOOKUP(K411,M!A:M,12,0),""))))),0)</f>
        <v/>
      </c>
      <c r="Z411" s="191" t="str">
        <f>IFERROR(IF(D411="","",IF(K411="","",IF(J411="","",IF(F411="F",VLOOKUP(K411,F!A:M,13,0),IF(F411="M",VLOOKUP(K411,M!A:M,13,0),""))))),0)</f>
        <v/>
      </c>
      <c r="AA411" s="191" t="str">
        <f>IFERROR(IF(D411="","",IF(F411="","",IF(J411="","",IF(K411="","",IF(AND(K411&gt;23,K411&lt;=60),IF(F411="F",VLOOKUP(MROUND(HZ411,0.5),'F-Weight for Length'!K:S,2,0),VLOOKUP(MROUND(HZ411,0.5),'M-Weight for Length'!K:S,2,0)),IF(K411&gt;60,IF(F411="F",VLOOKUP(K411,'F-Weight for Length'!U:AC,2,0),VLOOKUP(K411,'M-Weight for Length'!U:AC,2,0)),IF(F411="F",VLOOKUP(MROUND(HZ411,0.5),'F-Weight for Length'!A:I,2,0),VLOOKUP(MROUND(HZ411,0.5),'M-Weight for Length'!A:I,2,0)))))))),0)</f>
        <v/>
      </c>
      <c r="AB411" s="191" t="str">
        <f>IFERROR(IF(D411="","",IF(F411="","",IF(J411="","",IF(K411="","",IF(AND(K411&gt;23,K411&lt;=60),IF(F411="F",VLOOKUP(MROUND(HZ411,0.5),'F-Weight for Length'!K:S,3,0),VLOOKUP(MROUND(HZ411,0.5),'M-Weight for Length'!K:S,3,0)),IF(K411&gt;60,IF(F411="F",VLOOKUP(K411,'F-Weight for Length'!U:AC,3,0),VLOOKUP(K411,'M-Weight for Length'!U:AC,3,0)),IF(F411="F",VLOOKUP(MROUND(HZ411,0.5),'F-Weight for Length'!A:I,3,0),VLOOKUP(MROUND(HZ411,0.5),'M-Weight for Length'!A:I,3,0)))))))),0)</f>
        <v/>
      </c>
      <c r="AC411" s="191" t="str">
        <f>IFERROR(IF(D411="","",IF(F411="","",IF(J411="","",IF(K411="","",IF(AND(K411&gt;23,K411&lt;=60),IF(F411="F",VLOOKUP(MROUND(HZ411,0.5),'F-Weight for Length'!K:S,4,0),VLOOKUP(MROUND(HZ411,0.5),'M-Weight for Length'!K:S,4,0)),IF(K411&gt;60,IF(F411="F",VLOOKUP(K411,'F-Weight for Length'!U:AC,4,0),VLOOKUP(K411,'M-Weight for Length'!U:AC,4,0)),IF(F411="F",VLOOKUP(MROUND(HZ411,0.5),'F-Weight for Length'!A:I,4,0),VLOOKUP(MROUND(HZ411,0.5),'M-Weight for Length'!A:I,4,0)))))))),0)</f>
        <v/>
      </c>
      <c r="AD411" s="191" t="str">
        <f>IFERROR(IF(D411="","",IF(F411="","",IF(J411="","",IF(K411="","",IF(AND(K411&gt;23,K411&lt;=60),IF(F411="F",VLOOKUP(MROUND(HZ411,0.5),'F-Weight for Length'!K:S,5,0),VLOOKUP(MROUND(HZ411,0.5),'M-Weight for Length'!K:S,5,0)),IF(K411&gt;60,IF(F411="F",VLOOKUP(K411,'F-Weight for Length'!U:AC,5,0),VLOOKUP(K411,'M-Weight for Length'!U:AC,5,0)),IF(F411="F",VLOOKUP(MROUND(HZ411,0.5),'F-Weight for Length'!A:I,5,0),VLOOKUP(MROUND(HZ411,0.5),'M-Weight for Length'!A:I,5,0)))))))),0)</f>
        <v/>
      </c>
      <c r="AE411" s="191" t="str">
        <f>IFERROR(IF(D411="","",IF(F411="","",IF(J411="","",IF(K411="","",IF(AND(K411&gt;23,K411&lt;=60),IF(F411="F",VLOOKUP(MROUND(HZ411,0.5),'F-Weight for Length'!K:S,6,0),VLOOKUP(MROUND(HZ411,0.5),'M-Weight for Length'!K:S,6,0)),IF(K411&gt;60,IF(F411="F",VLOOKUP(K411,'F-Weight for Length'!U:AC,6,0),VLOOKUP(K411,'M-Weight for Length'!U:AC,6,0)),IF(F411="F",VLOOKUP(MROUND(HZ411,0.5),'F-Weight for Length'!A:I,6,0),VLOOKUP(MROUND(HZ411,0.5),'M-Weight for Length'!A:I,6,0)))))))),0)</f>
        <v/>
      </c>
      <c r="AF411" s="191" t="str">
        <f>IFERROR(IF(D411="","",IF(F411="","",IF(J411="","",IF(K411="","",IF(AND(K411&gt;23,K411&lt;=60),IF(F411="F",VLOOKUP(MROUND(HZ411,0.5),'F-Weight for Length'!K:S,7,0),VLOOKUP(MROUND(HZ411,0.5),'M-Weight for Length'!K:S,7,0)),IF(K411&gt;60,IF(F411="F",VLOOKUP(K411,'F-Weight for Length'!U:AC,7,0),VLOOKUP(K411,'M-Weight for Length'!U:AC,7,0)),IF(F411="F",VLOOKUP(MROUND(HZ411,0.5),'F-Weight for Length'!A:I,7,0),VLOOKUP(MROUND(HZ411,0.5),'M-Weight for Length'!A:I,7,0)))))))),0)</f>
        <v/>
      </c>
      <c r="AG411" s="191" t="str">
        <f>IFERROR(IF(D411="","",IF(F411="","",IF(J411="","",IF(K411="","",IF(AND(K411&gt;23,K411&lt;=60),IF(F411="F",VLOOKUP(MROUND(HZ411,0.5),'F-Weight for Length'!K:S,8,0),VLOOKUP(MROUND(HZ411,0.5),'M-Weight for Length'!K:S,8,0)),IF(K411&gt;60,IF(F411="F",VLOOKUP(K411,'F-Weight for Length'!U:AC,8,0),VLOOKUP(K411,'M-Weight for Length'!U:AC,8,0)),IF(F411="F",VLOOKUP(MROUND(HZ411,0.5),'F-Weight for Length'!A:I,8,0),VLOOKUP(MROUND(HZ411,0.5),'M-Weight for Length'!A:I,8,0)))))))),0)</f>
        <v/>
      </c>
      <c r="AH411" s="191" t="str">
        <f>IFERROR(IF(D411="","",IF(F411="","",IF(J411="","",IF(K411="","",IF(AND(K411&gt;23,K411&lt;=60),IF(F411="F",VLOOKUP(MROUND(HZ411,0.5),'F-Weight for Length'!K:S,9,0),VLOOKUP(MROUND(HZ411,0.5),'M-Weight for Length'!K:S,9,0)),IF(K411&gt;60,IF(F411="F",VLOOKUP(K411,'F-Weight for Length'!U:AC,9,0),VLOOKUP(K411,'M-Weight for Length'!U:AC,9,0)),IF(F411="F",VLOOKUP(MROUND(HZ411,0.5),'F-Weight for Length'!A:I,9,0),VLOOKUP(MROUND(HZ411,0.5),'M-Weight for Length'!A:I,9,0)))))))),0)</f>
        <v/>
      </c>
      <c r="AI411" s="192">
        <f t="shared" si="1393"/>
        <v>0</v>
      </c>
      <c r="AJ411" s="192">
        <f t="shared" si="1394"/>
        <v>0</v>
      </c>
      <c r="AK411" s="192">
        <f t="shared" si="1395"/>
        <v>0</v>
      </c>
      <c r="AL411" s="192">
        <f t="shared" si="1396"/>
        <v>0</v>
      </c>
      <c r="AM411" s="192">
        <f t="shared" si="1397"/>
        <v>0</v>
      </c>
      <c r="AN411" s="192">
        <f t="shared" si="1398"/>
        <v>0</v>
      </c>
      <c r="AO411" s="192">
        <f t="shared" si="1399"/>
        <v>0</v>
      </c>
      <c r="AP411" s="192">
        <f t="shared" si="1400"/>
        <v>0</v>
      </c>
      <c r="AQ411" s="192">
        <f t="shared" si="1401"/>
        <v>0</v>
      </c>
      <c r="AR411" s="192">
        <f t="shared" si="1402"/>
        <v>0</v>
      </c>
      <c r="AS411" s="192">
        <f t="shared" si="1403"/>
        <v>0</v>
      </c>
      <c r="AT411" s="192">
        <f t="shared" si="1404"/>
        <v>0</v>
      </c>
      <c r="AU411" s="192">
        <f t="shared" si="1405"/>
        <v>0</v>
      </c>
      <c r="AV411" s="192">
        <f t="shared" si="1406"/>
        <v>0</v>
      </c>
      <c r="AW411" s="192">
        <f t="shared" si="1407"/>
        <v>0</v>
      </c>
      <c r="AX411" s="192">
        <f t="shared" si="1408"/>
        <v>0</v>
      </c>
      <c r="AY411" s="192">
        <f t="shared" si="1409"/>
        <v>0</v>
      </c>
      <c r="AZ411" s="192">
        <f t="shared" si="1410"/>
        <v>0</v>
      </c>
      <c r="BA411" s="192">
        <f t="shared" si="1411"/>
        <v>0</v>
      </c>
      <c r="BB411" s="192">
        <f t="shared" si="1412"/>
        <v>0</v>
      </c>
      <c r="BC411" s="192">
        <f t="shared" si="1413"/>
        <v>0</v>
      </c>
      <c r="BD411" s="192">
        <f t="shared" si="1414"/>
        <v>0</v>
      </c>
      <c r="BE411" s="192">
        <f t="shared" si="1415"/>
        <v>0</v>
      </c>
      <c r="BF411" s="192">
        <f t="shared" si="1416"/>
        <v>0</v>
      </c>
      <c r="BG411" s="192">
        <f t="shared" si="1417"/>
        <v>0</v>
      </c>
      <c r="BH411" s="192">
        <f t="shared" si="1418"/>
        <v>0</v>
      </c>
      <c r="BI411" s="192">
        <f t="shared" si="1419"/>
        <v>0</v>
      </c>
      <c r="BJ411" s="192">
        <f t="shared" si="1420"/>
        <v>0</v>
      </c>
      <c r="BK411" s="192">
        <f t="shared" si="1421"/>
        <v>0</v>
      </c>
      <c r="BL411" s="192">
        <f t="shared" si="1422"/>
        <v>0</v>
      </c>
      <c r="BM411" s="192">
        <f t="shared" si="1423"/>
        <v>0</v>
      </c>
      <c r="BN411" s="192">
        <f t="shared" si="1424"/>
        <v>0</v>
      </c>
      <c r="BO411" s="192">
        <f t="shared" si="1425"/>
        <v>0</v>
      </c>
      <c r="BP411" s="192">
        <f t="shared" si="1426"/>
        <v>0</v>
      </c>
      <c r="BQ411" s="192">
        <f t="shared" si="1427"/>
        <v>0</v>
      </c>
      <c r="BR411" s="192">
        <f t="shared" si="1428"/>
        <v>0</v>
      </c>
      <c r="BS411" s="192">
        <f t="shared" si="1429"/>
        <v>0</v>
      </c>
      <c r="BT411" s="192">
        <f t="shared" si="1430"/>
        <v>0</v>
      </c>
      <c r="BU411" s="192">
        <f t="shared" si="1431"/>
        <v>0</v>
      </c>
      <c r="BV411" s="192">
        <f t="shared" si="1432"/>
        <v>0</v>
      </c>
      <c r="BW411" s="192">
        <f t="shared" si="1433"/>
        <v>0</v>
      </c>
      <c r="BX411" s="192">
        <f t="shared" si="1434"/>
        <v>0</v>
      </c>
      <c r="BY411" s="192">
        <f t="shared" si="1435"/>
        <v>0</v>
      </c>
      <c r="BZ411" s="192">
        <f t="shared" si="1436"/>
        <v>0</v>
      </c>
      <c r="CA411" s="192">
        <f t="shared" si="1437"/>
        <v>0</v>
      </c>
      <c r="CB411" s="192">
        <f t="shared" si="1438"/>
        <v>0</v>
      </c>
      <c r="CC411" s="192">
        <f t="shared" si="1439"/>
        <v>0</v>
      </c>
      <c r="CD411" s="192">
        <f t="shared" si="1440"/>
        <v>0</v>
      </c>
      <c r="CE411" s="192">
        <f t="shared" si="1441"/>
        <v>0</v>
      </c>
      <c r="CF411" s="192">
        <f t="shared" si="1442"/>
        <v>0</v>
      </c>
      <c r="CG411" s="192">
        <f t="shared" si="1443"/>
        <v>0</v>
      </c>
      <c r="CH411" s="192">
        <f t="shared" si="1444"/>
        <v>0</v>
      </c>
      <c r="CI411" s="192">
        <f t="shared" si="1445"/>
        <v>0</v>
      </c>
      <c r="CJ411" s="192">
        <f t="shared" si="1446"/>
        <v>0</v>
      </c>
      <c r="CK411" s="192">
        <f t="shared" si="1447"/>
        <v>0</v>
      </c>
      <c r="CL411" s="192">
        <f t="shared" si="1448"/>
        <v>0</v>
      </c>
      <c r="CM411" s="192">
        <f t="shared" si="1449"/>
        <v>0</v>
      </c>
      <c r="CN411" s="192">
        <f t="shared" si="1450"/>
        <v>0</v>
      </c>
      <c r="CO411" s="192">
        <f t="shared" si="1451"/>
        <v>0</v>
      </c>
      <c r="CP411" s="192">
        <f t="shared" si="1452"/>
        <v>0</v>
      </c>
      <c r="CQ411" s="192">
        <f t="shared" si="1453"/>
        <v>0</v>
      </c>
      <c r="CR411" s="192">
        <f t="shared" si="1454"/>
        <v>0</v>
      </c>
      <c r="CS411" s="192">
        <f t="shared" si="1455"/>
        <v>0</v>
      </c>
      <c r="CT411" s="192">
        <f t="shared" si="1456"/>
        <v>0</v>
      </c>
      <c r="CU411" s="192">
        <f t="shared" si="1457"/>
        <v>0</v>
      </c>
      <c r="CV411" s="192">
        <f t="shared" si="1458"/>
        <v>0</v>
      </c>
      <c r="CW411" s="192">
        <f t="shared" si="1459"/>
        <v>0</v>
      </c>
      <c r="CX411" s="192">
        <f t="shared" si="1460"/>
        <v>0</v>
      </c>
      <c r="CY411" s="192">
        <f t="shared" si="1461"/>
        <v>0</v>
      </c>
      <c r="CZ411" s="192">
        <f t="shared" si="1462"/>
        <v>0</v>
      </c>
      <c r="DA411" s="192">
        <f t="shared" si="1463"/>
        <v>0</v>
      </c>
      <c r="DB411" s="192">
        <f t="shared" si="1464"/>
        <v>0</v>
      </c>
      <c r="DC411" s="192">
        <f t="shared" si="1465"/>
        <v>0</v>
      </c>
      <c r="DD411" s="192">
        <f t="shared" si="1466"/>
        <v>0</v>
      </c>
      <c r="DE411" s="192">
        <f t="shared" si="1467"/>
        <v>0</v>
      </c>
      <c r="DF411" s="192">
        <f t="shared" si="1468"/>
        <v>0</v>
      </c>
      <c r="DG411" s="192">
        <f t="shared" si="1469"/>
        <v>0</v>
      </c>
      <c r="DH411" s="192">
        <f t="shared" si="1470"/>
        <v>0</v>
      </c>
      <c r="DI411" s="192">
        <f t="shared" si="1471"/>
        <v>0</v>
      </c>
      <c r="DJ411" s="192">
        <f t="shared" si="1472"/>
        <v>0</v>
      </c>
      <c r="DK411" s="192">
        <f t="shared" si="1473"/>
        <v>0</v>
      </c>
      <c r="DL411" s="192">
        <f t="shared" si="1474"/>
        <v>0</v>
      </c>
      <c r="DM411" s="192">
        <f t="shared" si="1475"/>
        <v>0</v>
      </c>
      <c r="DN411" s="192">
        <f t="shared" si="1476"/>
        <v>0</v>
      </c>
      <c r="DO411" s="192">
        <f t="shared" si="1477"/>
        <v>0</v>
      </c>
      <c r="DP411" s="192">
        <f t="shared" si="1478"/>
        <v>0</v>
      </c>
      <c r="DQ411" s="192">
        <f t="shared" si="1479"/>
        <v>0</v>
      </c>
      <c r="DR411" s="192">
        <f t="shared" si="1480"/>
        <v>0</v>
      </c>
      <c r="DS411" s="192">
        <f t="shared" si="1481"/>
        <v>0</v>
      </c>
      <c r="DT411" s="192">
        <f t="shared" si="1482"/>
        <v>0</v>
      </c>
      <c r="DU411" s="192">
        <f t="shared" si="1483"/>
        <v>0</v>
      </c>
      <c r="DV411" s="193">
        <f t="shared" si="1484"/>
        <v>0</v>
      </c>
      <c r="DW411" s="193">
        <f t="shared" si="1485"/>
        <v>0</v>
      </c>
      <c r="DX411" s="193">
        <f t="shared" si="1486"/>
        <v>0</v>
      </c>
      <c r="DY411" s="193">
        <f t="shared" si="1487"/>
        <v>0</v>
      </c>
      <c r="DZ411" s="193">
        <f t="shared" si="1488"/>
        <v>0</v>
      </c>
      <c r="EA411" s="192">
        <f t="shared" si="1489"/>
        <v>0</v>
      </c>
      <c r="EB411" s="192">
        <f t="shared" si="1490"/>
        <v>0</v>
      </c>
      <c r="EC411" s="192">
        <f t="shared" si="1491"/>
        <v>0</v>
      </c>
      <c r="ED411" s="192">
        <f t="shared" si="1492"/>
        <v>0</v>
      </c>
      <c r="EE411" s="192">
        <f t="shared" si="1493"/>
        <v>0</v>
      </c>
      <c r="EF411" s="192">
        <f t="shared" si="1494"/>
        <v>0</v>
      </c>
      <c r="EG411" s="192">
        <f t="shared" si="1495"/>
        <v>0</v>
      </c>
      <c r="EH411" s="192">
        <f t="shared" si="1496"/>
        <v>0</v>
      </c>
      <c r="EI411" s="192">
        <f t="shared" si="1497"/>
        <v>0</v>
      </c>
      <c r="EJ411" s="192">
        <f t="shared" si="1498"/>
        <v>0</v>
      </c>
      <c r="EK411" s="192">
        <f t="shared" si="1499"/>
        <v>0</v>
      </c>
      <c r="EL411" s="192">
        <f t="shared" si="1500"/>
        <v>0</v>
      </c>
      <c r="EM411" s="192">
        <f t="shared" si="1501"/>
        <v>0</v>
      </c>
      <c r="EN411" s="192">
        <f t="shared" si="1502"/>
        <v>0</v>
      </c>
      <c r="EO411" s="192">
        <f t="shared" si="1503"/>
        <v>0</v>
      </c>
      <c r="EP411" s="192">
        <f t="shared" si="1504"/>
        <v>0</v>
      </c>
      <c r="EQ411" s="192">
        <f t="shared" si="1505"/>
        <v>0</v>
      </c>
      <c r="ER411" s="192">
        <f t="shared" si="1506"/>
        <v>0</v>
      </c>
      <c r="ES411" s="192">
        <f t="shared" si="1507"/>
        <v>0</v>
      </c>
      <c r="ET411" s="192">
        <f t="shared" si="1508"/>
        <v>0</v>
      </c>
      <c r="EU411" s="192">
        <f t="shared" si="1509"/>
        <v>0</v>
      </c>
      <c r="EV411" s="192">
        <f t="shared" si="1510"/>
        <v>0</v>
      </c>
      <c r="EW411" s="192">
        <f t="shared" si="1511"/>
        <v>0</v>
      </c>
      <c r="EX411" s="192">
        <f t="shared" si="1512"/>
        <v>0</v>
      </c>
      <c r="EY411" s="192">
        <f t="shared" si="1513"/>
        <v>0</v>
      </c>
      <c r="EZ411" s="192">
        <f t="shared" si="1514"/>
        <v>0</v>
      </c>
      <c r="FA411" s="192">
        <f t="shared" si="1515"/>
        <v>0</v>
      </c>
      <c r="FB411" s="192">
        <f t="shared" si="1516"/>
        <v>0</v>
      </c>
      <c r="FC411" s="192">
        <f t="shared" si="1517"/>
        <v>0</v>
      </c>
      <c r="FD411" s="192">
        <f t="shared" si="1518"/>
        <v>0</v>
      </c>
      <c r="FE411" s="192">
        <f t="shared" si="1519"/>
        <v>0</v>
      </c>
      <c r="FF411" s="192">
        <f t="shared" si="1520"/>
        <v>0</v>
      </c>
      <c r="FG411" s="192">
        <f t="shared" si="1521"/>
        <v>0</v>
      </c>
      <c r="FH411" s="192">
        <f t="shared" si="1522"/>
        <v>0</v>
      </c>
      <c r="FI411" s="192">
        <f t="shared" si="1523"/>
        <v>0</v>
      </c>
      <c r="FJ411" s="192">
        <f t="shared" si="1524"/>
        <v>0</v>
      </c>
      <c r="FK411" s="192">
        <f t="shared" si="1525"/>
        <v>0</v>
      </c>
      <c r="FL411" s="192">
        <f t="shared" si="1526"/>
        <v>0</v>
      </c>
      <c r="FM411" s="192">
        <f t="shared" si="1527"/>
        <v>0</v>
      </c>
      <c r="FN411" s="192">
        <f t="shared" si="1528"/>
        <v>0</v>
      </c>
      <c r="FO411" s="192">
        <f t="shared" si="1529"/>
        <v>0</v>
      </c>
      <c r="FP411" s="192">
        <f t="shared" si="1530"/>
        <v>0</v>
      </c>
      <c r="FQ411" s="192">
        <f t="shared" si="1531"/>
        <v>0</v>
      </c>
      <c r="FR411" s="192">
        <f t="shared" si="1532"/>
        <v>0</v>
      </c>
      <c r="FS411" s="192">
        <f t="shared" si="1533"/>
        <v>0</v>
      </c>
      <c r="FT411" s="192">
        <f t="shared" si="1534"/>
        <v>0</v>
      </c>
      <c r="FU411" s="192">
        <f t="shared" si="1535"/>
        <v>0</v>
      </c>
      <c r="FV411" s="192">
        <f t="shared" si="1536"/>
        <v>0</v>
      </c>
      <c r="FW411" s="192">
        <f t="shared" si="1537"/>
        <v>0</v>
      </c>
      <c r="FX411" s="192">
        <f t="shared" si="1538"/>
        <v>0</v>
      </c>
      <c r="FY411" s="192">
        <f t="shared" si="1539"/>
        <v>0</v>
      </c>
      <c r="FZ411" s="192">
        <f t="shared" si="1540"/>
        <v>0</v>
      </c>
      <c r="GA411" s="192">
        <f t="shared" si="1541"/>
        <v>0</v>
      </c>
      <c r="GB411" s="192">
        <f t="shared" si="1542"/>
        <v>0</v>
      </c>
      <c r="GC411" s="192">
        <f t="shared" si="1543"/>
        <v>0</v>
      </c>
      <c r="GD411" s="192">
        <f t="shared" si="1544"/>
        <v>0</v>
      </c>
      <c r="GE411" s="192">
        <f t="shared" si="1545"/>
        <v>0</v>
      </c>
      <c r="GF411" s="192">
        <f t="shared" si="1546"/>
        <v>0</v>
      </c>
      <c r="GG411" s="192">
        <f t="shared" si="1547"/>
        <v>0</v>
      </c>
      <c r="GH411" s="192">
        <f t="shared" si="1548"/>
        <v>0</v>
      </c>
      <c r="GI411" s="192">
        <f t="shared" si="1549"/>
        <v>0</v>
      </c>
      <c r="GJ411" s="192">
        <f t="shared" si="1550"/>
        <v>0</v>
      </c>
      <c r="GK411" s="192">
        <f t="shared" si="1551"/>
        <v>0</v>
      </c>
      <c r="GL411" s="192">
        <f t="shared" si="1552"/>
        <v>0</v>
      </c>
      <c r="GM411" s="192">
        <f t="shared" si="1553"/>
        <v>0</v>
      </c>
      <c r="GN411" s="192">
        <f t="shared" si="1554"/>
        <v>0</v>
      </c>
      <c r="GO411" s="192">
        <f t="shared" si="1555"/>
        <v>0</v>
      </c>
      <c r="GP411" s="192">
        <f t="shared" si="1556"/>
        <v>0</v>
      </c>
      <c r="GQ411" s="192">
        <f t="shared" si="1557"/>
        <v>0</v>
      </c>
      <c r="GR411" s="192">
        <f t="shared" si="1558"/>
        <v>0</v>
      </c>
      <c r="GS411" s="192">
        <f t="shared" si="1559"/>
        <v>0</v>
      </c>
      <c r="GT411" s="192">
        <f t="shared" si="1560"/>
        <v>0</v>
      </c>
      <c r="GU411" s="192">
        <f t="shared" si="1561"/>
        <v>0</v>
      </c>
      <c r="GV411" s="192">
        <f t="shared" si="1562"/>
        <v>0</v>
      </c>
      <c r="GW411" s="192">
        <f t="shared" si="1563"/>
        <v>0</v>
      </c>
      <c r="GX411" s="192">
        <f t="shared" si="1564"/>
        <v>0</v>
      </c>
      <c r="GY411" s="192">
        <f t="shared" si="1565"/>
        <v>0</v>
      </c>
      <c r="GZ411" s="192">
        <f t="shared" si="1566"/>
        <v>0</v>
      </c>
      <c r="HA411" s="192">
        <f t="shared" si="1567"/>
        <v>0</v>
      </c>
      <c r="HB411" s="192">
        <f t="shared" si="1568"/>
        <v>0</v>
      </c>
      <c r="HC411" s="192">
        <f t="shared" si="1569"/>
        <v>0</v>
      </c>
      <c r="HD411" s="192">
        <f t="shared" si="1570"/>
        <v>0</v>
      </c>
      <c r="HE411" s="192">
        <f t="shared" si="1571"/>
        <v>0</v>
      </c>
      <c r="HF411" s="192">
        <f t="shared" si="1572"/>
        <v>0</v>
      </c>
      <c r="HG411" s="192">
        <f t="shared" si="1573"/>
        <v>0</v>
      </c>
      <c r="HH411" s="192">
        <f t="shared" si="1574"/>
        <v>0</v>
      </c>
      <c r="HI411" s="192">
        <f t="shared" si="1575"/>
        <v>0</v>
      </c>
      <c r="HJ411" s="192">
        <f t="shared" si="1576"/>
        <v>0</v>
      </c>
      <c r="HK411" s="192">
        <f t="shared" si="1577"/>
        <v>0</v>
      </c>
      <c r="HL411" s="192">
        <f t="shared" si="1578"/>
        <v>0</v>
      </c>
      <c r="HM411" s="192">
        <f t="shared" si="1579"/>
        <v>0</v>
      </c>
      <c r="HN411" s="194">
        <f t="shared" si="1580"/>
        <v>0</v>
      </c>
      <c r="HO411" s="194">
        <f t="shared" si="1581"/>
        <v>0</v>
      </c>
      <c r="HP411" s="194">
        <f t="shared" si="1582"/>
        <v>0</v>
      </c>
      <c r="HQ411" s="194">
        <f t="shared" si="1583"/>
        <v>0</v>
      </c>
      <c r="HR411" s="194">
        <f t="shared" si="1584"/>
        <v>0</v>
      </c>
      <c r="HS411" s="195" t="str">
        <f t="shared" si="1381"/>
        <v/>
      </c>
      <c r="HT411" s="196">
        <f t="shared" si="1377"/>
        <v>0</v>
      </c>
      <c r="HU411" s="196">
        <f t="shared" si="1378"/>
        <v>0</v>
      </c>
      <c r="HV411" s="197" t="str">
        <f t="shared" si="1382"/>
        <v/>
      </c>
      <c r="HW411" s="197" t="str">
        <f t="shared" si="1585"/>
        <v/>
      </c>
      <c r="HX411" s="197" t="str">
        <f t="shared" si="1586"/>
        <v/>
      </c>
      <c r="HY411" s="195" t="str">
        <f t="shared" si="1383"/>
        <v/>
      </c>
      <c r="HZ411" s="30">
        <f t="shared" si="1379"/>
        <v>0</v>
      </c>
      <c r="IA411" s="198">
        <f t="shared" si="1384"/>
        <v>0</v>
      </c>
      <c r="IB411" s="195"/>
      <c r="IC411" s="195">
        <f t="shared" si="1587"/>
        <v>0</v>
      </c>
      <c r="ID411" s="195">
        <f t="shared" si="1385"/>
        <v>0</v>
      </c>
      <c r="IE411" s="195">
        <f t="shared" si="1588"/>
        <v>0</v>
      </c>
      <c r="IF411" s="195">
        <f t="shared" si="1386"/>
        <v>0</v>
      </c>
      <c r="IG411" s="307">
        <f t="shared" si="1387"/>
        <v>0</v>
      </c>
      <c r="IH411" s="307">
        <f t="shared" si="1388"/>
        <v>0</v>
      </c>
      <c r="II411" s="44">
        <f t="shared" si="1389"/>
        <v>0</v>
      </c>
      <c r="IJ411" s="44">
        <f t="shared" si="1589"/>
        <v>0</v>
      </c>
      <c r="IK411" s="44">
        <f t="shared" si="1590"/>
        <v>0</v>
      </c>
      <c r="IL411" s="44">
        <f t="shared" si="1591"/>
        <v>0</v>
      </c>
      <c r="IM411" s="44">
        <f t="shared" si="1592"/>
        <v>0</v>
      </c>
      <c r="IN411" s="44">
        <f t="shared" si="1593"/>
        <v>0</v>
      </c>
      <c r="IO411" s="44">
        <f t="shared" si="1594"/>
        <v>0</v>
      </c>
    </row>
    <row r="412" spans="1:249" ht="18" customHeight="1">
      <c r="A412" s="188">
        <v>406</v>
      </c>
      <c r="B412" s="326"/>
      <c r="C412" s="289"/>
      <c r="D412" s="199"/>
      <c r="E412" s="189"/>
      <c r="F412" s="189"/>
      <c r="G412" s="190"/>
      <c r="H412" s="190"/>
      <c r="I412" s="272"/>
      <c r="J412" s="207"/>
      <c r="K412" s="214" t="str">
        <f t="shared" si="1390"/>
        <v/>
      </c>
      <c r="L412" s="200" t="str">
        <f t="shared" si="1391"/>
        <v/>
      </c>
      <c r="M412" s="200" t="str">
        <f t="shared" si="1392"/>
        <v/>
      </c>
      <c r="N412" s="209" t="str">
        <f t="shared" si="1380"/>
        <v/>
      </c>
      <c r="O412" s="208" t="str">
        <f>IFERROR(IF(D412="","",IF(K412="","",IF(I412="","",IF(F412="F",VLOOKUP(K412,F!A:G,2,0),IF(F412="M",VLOOKUP(K412,M!A:G,2,0),""))))),0)</f>
        <v/>
      </c>
      <c r="P412" s="191" t="str">
        <f>IFERROR(IF(D412="","",IF(K412="","",IF(I412="","",IF(F412="F",VLOOKUP(K412,F!A:G,3,0),IF(F412="M",VLOOKUP(K412,M!A:G,3,0),""))))),0)</f>
        <v/>
      </c>
      <c r="Q412" s="191" t="str">
        <f>IFERROR(IF(D412="","",IF(K412="","",IF(I412="","",IF(F412="F",VLOOKUP(K412,F!A:G,4,0),IF(F412="M",VLOOKUP(K412,M!A:G,4,0),""))))),0)</f>
        <v/>
      </c>
      <c r="R412" s="191" t="str">
        <f>IFERROR(IF(D412="","",IF(K412="","",IF(I412="","",IF(F412="F",VLOOKUP(K412,F!A:G,5,0),IF(F412="M",VLOOKUP(K412,M!A:G,5,0),""))))),0)</f>
        <v/>
      </c>
      <c r="S412" s="191" t="str">
        <f>IFERROR(IF(D412="","",IF(K412="","",IF(I412="","",IF(F412="F",VLOOKUP(K412,F!A:G,6,0),IF(F412="M",VLOOKUP(K412,M!A:G,6,0),""))))),0)</f>
        <v/>
      </c>
      <c r="T412" s="191" t="str">
        <f>IFERROR(IF(D412="","",IF(K412="","",IF(I412="","",IF(F412="F",VLOOKUP(K412,F!A:G,7,0),IF(F412="M",VLOOKUP(K412,M!A:G,7,0),""))))),0)</f>
        <v/>
      </c>
      <c r="U412" s="191" t="str">
        <f>IFERROR(IF(D412="","",IF(K412="","",IF(J412="","",IF(F412="F",VLOOKUP(K412,F!A:M,8,0),IF(F412="M",VLOOKUP(K412,M!A:M,8,0),""))))),0)</f>
        <v/>
      </c>
      <c r="V412" s="191" t="str">
        <f>IFERROR(IF(D412="","",IF(K412="","",IF(J412="","",IF(F412="F",VLOOKUP(K412,F!A:M,9,0),IF(F412="M",VLOOKUP(K412,M!A:M,9,0),""))))),0)</f>
        <v/>
      </c>
      <c r="W412" s="191" t="str">
        <f>IFERROR(IF(D412="","",IF(K412="","",IF(J412="","",IF(F412="F",VLOOKUP(K412,F!A:M,10,0),IF(F412="M",VLOOKUP(K412,M!A:M,10,0),""))))),0)</f>
        <v/>
      </c>
      <c r="X412" s="191" t="str">
        <f>IFERROR(IF(D412="","",IF(K412="","",IF(J412="","",IF(F412="F",VLOOKUP(K412,F!A:M,11,0),IF(F412="M",VLOOKUP(K412,M!A:M,11,0),""))))),0)</f>
        <v/>
      </c>
      <c r="Y412" s="191" t="str">
        <f>IFERROR(IF(D412="","",IF(K412="","",IF(J412="","",IF(F412="F",VLOOKUP(K412,F!A:M,12,0),IF(F412="M",VLOOKUP(K412,M!A:M,12,0),""))))),0)</f>
        <v/>
      </c>
      <c r="Z412" s="191" t="str">
        <f>IFERROR(IF(D412="","",IF(K412="","",IF(J412="","",IF(F412="F",VLOOKUP(K412,F!A:M,13,0),IF(F412="M",VLOOKUP(K412,M!A:M,13,0),""))))),0)</f>
        <v/>
      </c>
      <c r="AA412" s="191" t="str">
        <f>IFERROR(IF(D412="","",IF(F412="","",IF(J412="","",IF(K412="","",IF(AND(K412&gt;23,K412&lt;=60),IF(F412="F",VLOOKUP(MROUND(HZ412,0.5),'F-Weight for Length'!K:S,2,0),VLOOKUP(MROUND(HZ412,0.5),'M-Weight for Length'!K:S,2,0)),IF(K412&gt;60,IF(F412="F",VLOOKUP(K412,'F-Weight for Length'!U:AC,2,0),VLOOKUP(K412,'M-Weight for Length'!U:AC,2,0)),IF(F412="F",VLOOKUP(MROUND(HZ412,0.5),'F-Weight for Length'!A:I,2,0),VLOOKUP(MROUND(HZ412,0.5),'M-Weight for Length'!A:I,2,0)))))))),0)</f>
        <v/>
      </c>
      <c r="AB412" s="191" t="str">
        <f>IFERROR(IF(D412="","",IF(F412="","",IF(J412="","",IF(K412="","",IF(AND(K412&gt;23,K412&lt;=60),IF(F412="F",VLOOKUP(MROUND(HZ412,0.5),'F-Weight for Length'!K:S,3,0),VLOOKUP(MROUND(HZ412,0.5),'M-Weight for Length'!K:S,3,0)),IF(K412&gt;60,IF(F412="F",VLOOKUP(K412,'F-Weight for Length'!U:AC,3,0),VLOOKUP(K412,'M-Weight for Length'!U:AC,3,0)),IF(F412="F",VLOOKUP(MROUND(HZ412,0.5),'F-Weight for Length'!A:I,3,0),VLOOKUP(MROUND(HZ412,0.5),'M-Weight for Length'!A:I,3,0)))))))),0)</f>
        <v/>
      </c>
      <c r="AC412" s="191" t="str">
        <f>IFERROR(IF(D412="","",IF(F412="","",IF(J412="","",IF(K412="","",IF(AND(K412&gt;23,K412&lt;=60),IF(F412="F",VLOOKUP(MROUND(HZ412,0.5),'F-Weight for Length'!K:S,4,0),VLOOKUP(MROUND(HZ412,0.5),'M-Weight for Length'!K:S,4,0)),IF(K412&gt;60,IF(F412="F",VLOOKUP(K412,'F-Weight for Length'!U:AC,4,0),VLOOKUP(K412,'M-Weight for Length'!U:AC,4,0)),IF(F412="F",VLOOKUP(MROUND(HZ412,0.5),'F-Weight for Length'!A:I,4,0),VLOOKUP(MROUND(HZ412,0.5),'M-Weight for Length'!A:I,4,0)))))))),0)</f>
        <v/>
      </c>
      <c r="AD412" s="191" t="str">
        <f>IFERROR(IF(D412="","",IF(F412="","",IF(J412="","",IF(K412="","",IF(AND(K412&gt;23,K412&lt;=60),IF(F412="F",VLOOKUP(MROUND(HZ412,0.5),'F-Weight for Length'!K:S,5,0),VLOOKUP(MROUND(HZ412,0.5),'M-Weight for Length'!K:S,5,0)),IF(K412&gt;60,IF(F412="F",VLOOKUP(K412,'F-Weight for Length'!U:AC,5,0),VLOOKUP(K412,'M-Weight for Length'!U:AC,5,0)),IF(F412="F",VLOOKUP(MROUND(HZ412,0.5),'F-Weight for Length'!A:I,5,0),VLOOKUP(MROUND(HZ412,0.5),'M-Weight for Length'!A:I,5,0)))))))),0)</f>
        <v/>
      </c>
      <c r="AE412" s="191" t="str">
        <f>IFERROR(IF(D412="","",IF(F412="","",IF(J412="","",IF(K412="","",IF(AND(K412&gt;23,K412&lt;=60),IF(F412="F",VLOOKUP(MROUND(HZ412,0.5),'F-Weight for Length'!K:S,6,0),VLOOKUP(MROUND(HZ412,0.5),'M-Weight for Length'!K:S,6,0)),IF(K412&gt;60,IF(F412="F",VLOOKUP(K412,'F-Weight for Length'!U:AC,6,0),VLOOKUP(K412,'M-Weight for Length'!U:AC,6,0)),IF(F412="F",VLOOKUP(MROUND(HZ412,0.5),'F-Weight for Length'!A:I,6,0),VLOOKUP(MROUND(HZ412,0.5),'M-Weight for Length'!A:I,6,0)))))))),0)</f>
        <v/>
      </c>
      <c r="AF412" s="191" t="str">
        <f>IFERROR(IF(D412="","",IF(F412="","",IF(J412="","",IF(K412="","",IF(AND(K412&gt;23,K412&lt;=60),IF(F412="F",VLOOKUP(MROUND(HZ412,0.5),'F-Weight for Length'!K:S,7,0),VLOOKUP(MROUND(HZ412,0.5),'M-Weight for Length'!K:S,7,0)),IF(K412&gt;60,IF(F412="F",VLOOKUP(K412,'F-Weight for Length'!U:AC,7,0),VLOOKUP(K412,'M-Weight for Length'!U:AC,7,0)),IF(F412="F",VLOOKUP(MROUND(HZ412,0.5),'F-Weight for Length'!A:I,7,0),VLOOKUP(MROUND(HZ412,0.5),'M-Weight for Length'!A:I,7,0)))))))),0)</f>
        <v/>
      </c>
      <c r="AG412" s="191" t="str">
        <f>IFERROR(IF(D412="","",IF(F412="","",IF(J412="","",IF(K412="","",IF(AND(K412&gt;23,K412&lt;=60),IF(F412="F",VLOOKUP(MROUND(HZ412,0.5),'F-Weight for Length'!K:S,8,0),VLOOKUP(MROUND(HZ412,0.5),'M-Weight for Length'!K:S,8,0)),IF(K412&gt;60,IF(F412="F",VLOOKUP(K412,'F-Weight for Length'!U:AC,8,0),VLOOKUP(K412,'M-Weight for Length'!U:AC,8,0)),IF(F412="F",VLOOKUP(MROUND(HZ412,0.5),'F-Weight for Length'!A:I,8,0),VLOOKUP(MROUND(HZ412,0.5),'M-Weight for Length'!A:I,8,0)))))))),0)</f>
        <v/>
      </c>
      <c r="AH412" s="191" t="str">
        <f>IFERROR(IF(D412="","",IF(F412="","",IF(J412="","",IF(K412="","",IF(AND(K412&gt;23,K412&lt;=60),IF(F412="F",VLOOKUP(MROUND(HZ412,0.5),'F-Weight for Length'!K:S,9,0),VLOOKUP(MROUND(HZ412,0.5),'M-Weight for Length'!K:S,9,0)),IF(K412&gt;60,IF(F412="F",VLOOKUP(K412,'F-Weight for Length'!U:AC,9,0),VLOOKUP(K412,'M-Weight for Length'!U:AC,9,0)),IF(F412="F",VLOOKUP(MROUND(HZ412,0.5),'F-Weight for Length'!A:I,9,0),VLOOKUP(MROUND(HZ412,0.5),'M-Weight for Length'!A:I,9,0)))))))),0)</f>
        <v/>
      </c>
      <c r="AI412" s="192">
        <f t="shared" si="1393"/>
        <v>0</v>
      </c>
      <c r="AJ412" s="192">
        <f t="shared" si="1394"/>
        <v>0</v>
      </c>
      <c r="AK412" s="192">
        <f t="shared" si="1395"/>
        <v>0</v>
      </c>
      <c r="AL412" s="192">
        <f t="shared" si="1396"/>
        <v>0</v>
      </c>
      <c r="AM412" s="192">
        <f t="shared" si="1397"/>
        <v>0</v>
      </c>
      <c r="AN412" s="192">
        <f t="shared" si="1398"/>
        <v>0</v>
      </c>
      <c r="AO412" s="192">
        <f t="shared" si="1399"/>
        <v>0</v>
      </c>
      <c r="AP412" s="192">
        <f t="shared" si="1400"/>
        <v>0</v>
      </c>
      <c r="AQ412" s="192">
        <f t="shared" si="1401"/>
        <v>0</v>
      </c>
      <c r="AR412" s="192">
        <f t="shared" si="1402"/>
        <v>0</v>
      </c>
      <c r="AS412" s="192">
        <f t="shared" si="1403"/>
        <v>0</v>
      </c>
      <c r="AT412" s="192">
        <f t="shared" si="1404"/>
        <v>0</v>
      </c>
      <c r="AU412" s="192">
        <f t="shared" si="1405"/>
        <v>0</v>
      </c>
      <c r="AV412" s="192">
        <f t="shared" si="1406"/>
        <v>0</v>
      </c>
      <c r="AW412" s="192">
        <f t="shared" si="1407"/>
        <v>0</v>
      </c>
      <c r="AX412" s="192">
        <f t="shared" si="1408"/>
        <v>0</v>
      </c>
      <c r="AY412" s="192">
        <f t="shared" si="1409"/>
        <v>0</v>
      </c>
      <c r="AZ412" s="192">
        <f t="shared" si="1410"/>
        <v>0</v>
      </c>
      <c r="BA412" s="192">
        <f t="shared" si="1411"/>
        <v>0</v>
      </c>
      <c r="BB412" s="192">
        <f t="shared" si="1412"/>
        <v>0</v>
      </c>
      <c r="BC412" s="192">
        <f t="shared" si="1413"/>
        <v>0</v>
      </c>
      <c r="BD412" s="192">
        <f t="shared" si="1414"/>
        <v>0</v>
      </c>
      <c r="BE412" s="192">
        <f t="shared" si="1415"/>
        <v>0</v>
      </c>
      <c r="BF412" s="192">
        <f t="shared" si="1416"/>
        <v>0</v>
      </c>
      <c r="BG412" s="192">
        <f t="shared" si="1417"/>
        <v>0</v>
      </c>
      <c r="BH412" s="192">
        <f t="shared" si="1418"/>
        <v>0</v>
      </c>
      <c r="BI412" s="192">
        <f t="shared" si="1419"/>
        <v>0</v>
      </c>
      <c r="BJ412" s="192">
        <f t="shared" si="1420"/>
        <v>0</v>
      </c>
      <c r="BK412" s="192">
        <f t="shared" si="1421"/>
        <v>0</v>
      </c>
      <c r="BL412" s="192">
        <f t="shared" si="1422"/>
        <v>0</v>
      </c>
      <c r="BM412" s="192">
        <f t="shared" si="1423"/>
        <v>0</v>
      </c>
      <c r="BN412" s="192">
        <f t="shared" si="1424"/>
        <v>0</v>
      </c>
      <c r="BO412" s="192">
        <f t="shared" si="1425"/>
        <v>0</v>
      </c>
      <c r="BP412" s="192">
        <f t="shared" si="1426"/>
        <v>0</v>
      </c>
      <c r="BQ412" s="192">
        <f t="shared" si="1427"/>
        <v>0</v>
      </c>
      <c r="BR412" s="192">
        <f t="shared" si="1428"/>
        <v>0</v>
      </c>
      <c r="BS412" s="192">
        <f t="shared" si="1429"/>
        <v>0</v>
      </c>
      <c r="BT412" s="192">
        <f t="shared" si="1430"/>
        <v>0</v>
      </c>
      <c r="BU412" s="192">
        <f t="shared" si="1431"/>
        <v>0</v>
      </c>
      <c r="BV412" s="192">
        <f t="shared" si="1432"/>
        <v>0</v>
      </c>
      <c r="BW412" s="192">
        <f t="shared" si="1433"/>
        <v>0</v>
      </c>
      <c r="BX412" s="192">
        <f t="shared" si="1434"/>
        <v>0</v>
      </c>
      <c r="BY412" s="192">
        <f t="shared" si="1435"/>
        <v>0</v>
      </c>
      <c r="BZ412" s="192">
        <f t="shared" si="1436"/>
        <v>0</v>
      </c>
      <c r="CA412" s="192">
        <f t="shared" si="1437"/>
        <v>0</v>
      </c>
      <c r="CB412" s="192">
        <f t="shared" si="1438"/>
        <v>0</v>
      </c>
      <c r="CC412" s="192">
        <f t="shared" si="1439"/>
        <v>0</v>
      </c>
      <c r="CD412" s="192">
        <f t="shared" si="1440"/>
        <v>0</v>
      </c>
      <c r="CE412" s="192">
        <f t="shared" si="1441"/>
        <v>0</v>
      </c>
      <c r="CF412" s="192">
        <f t="shared" si="1442"/>
        <v>0</v>
      </c>
      <c r="CG412" s="192">
        <f t="shared" si="1443"/>
        <v>0</v>
      </c>
      <c r="CH412" s="192">
        <f t="shared" si="1444"/>
        <v>0</v>
      </c>
      <c r="CI412" s="192">
        <f t="shared" si="1445"/>
        <v>0</v>
      </c>
      <c r="CJ412" s="192">
        <f t="shared" si="1446"/>
        <v>0</v>
      </c>
      <c r="CK412" s="192">
        <f t="shared" si="1447"/>
        <v>0</v>
      </c>
      <c r="CL412" s="192">
        <f t="shared" si="1448"/>
        <v>0</v>
      </c>
      <c r="CM412" s="192">
        <f t="shared" si="1449"/>
        <v>0</v>
      </c>
      <c r="CN412" s="192">
        <f t="shared" si="1450"/>
        <v>0</v>
      </c>
      <c r="CO412" s="192">
        <f t="shared" si="1451"/>
        <v>0</v>
      </c>
      <c r="CP412" s="192">
        <f t="shared" si="1452"/>
        <v>0</v>
      </c>
      <c r="CQ412" s="192">
        <f t="shared" si="1453"/>
        <v>0</v>
      </c>
      <c r="CR412" s="192">
        <f t="shared" si="1454"/>
        <v>0</v>
      </c>
      <c r="CS412" s="192">
        <f t="shared" si="1455"/>
        <v>0</v>
      </c>
      <c r="CT412" s="192">
        <f t="shared" si="1456"/>
        <v>0</v>
      </c>
      <c r="CU412" s="192">
        <f t="shared" si="1457"/>
        <v>0</v>
      </c>
      <c r="CV412" s="192">
        <f t="shared" si="1458"/>
        <v>0</v>
      </c>
      <c r="CW412" s="192">
        <f t="shared" si="1459"/>
        <v>0</v>
      </c>
      <c r="CX412" s="192">
        <f t="shared" si="1460"/>
        <v>0</v>
      </c>
      <c r="CY412" s="192">
        <f t="shared" si="1461"/>
        <v>0</v>
      </c>
      <c r="CZ412" s="192">
        <f t="shared" si="1462"/>
        <v>0</v>
      </c>
      <c r="DA412" s="192">
        <f t="shared" si="1463"/>
        <v>0</v>
      </c>
      <c r="DB412" s="192">
        <f t="shared" si="1464"/>
        <v>0</v>
      </c>
      <c r="DC412" s="192">
        <f t="shared" si="1465"/>
        <v>0</v>
      </c>
      <c r="DD412" s="192">
        <f t="shared" si="1466"/>
        <v>0</v>
      </c>
      <c r="DE412" s="192">
        <f t="shared" si="1467"/>
        <v>0</v>
      </c>
      <c r="DF412" s="192">
        <f t="shared" si="1468"/>
        <v>0</v>
      </c>
      <c r="DG412" s="192">
        <f t="shared" si="1469"/>
        <v>0</v>
      </c>
      <c r="DH412" s="192">
        <f t="shared" si="1470"/>
        <v>0</v>
      </c>
      <c r="DI412" s="192">
        <f t="shared" si="1471"/>
        <v>0</v>
      </c>
      <c r="DJ412" s="192">
        <f t="shared" si="1472"/>
        <v>0</v>
      </c>
      <c r="DK412" s="192">
        <f t="shared" si="1473"/>
        <v>0</v>
      </c>
      <c r="DL412" s="192">
        <f t="shared" si="1474"/>
        <v>0</v>
      </c>
      <c r="DM412" s="192">
        <f t="shared" si="1475"/>
        <v>0</v>
      </c>
      <c r="DN412" s="192">
        <f t="shared" si="1476"/>
        <v>0</v>
      </c>
      <c r="DO412" s="192">
        <f t="shared" si="1477"/>
        <v>0</v>
      </c>
      <c r="DP412" s="192">
        <f t="shared" si="1478"/>
        <v>0</v>
      </c>
      <c r="DQ412" s="192">
        <f t="shared" si="1479"/>
        <v>0</v>
      </c>
      <c r="DR412" s="192">
        <f t="shared" si="1480"/>
        <v>0</v>
      </c>
      <c r="DS412" s="192">
        <f t="shared" si="1481"/>
        <v>0</v>
      </c>
      <c r="DT412" s="192">
        <f t="shared" si="1482"/>
        <v>0</v>
      </c>
      <c r="DU412" s="192">
        <f t="shared" si="1483"/>
        <v>0</v>
      </c>
      <c r="DV412" s="193">
        <f t="shared" si="1484"/>
        <v>0</v>
      </c>
      <c r="DW412" s="193">
        <f t="shared" si="1485"/>
        <v>0</v>
      </c>
      <c r="DX412" s="193">
        <f t="shared" si="1486"/>
        <v>0</v>
      </c>
      <c r="DY412" s="193">
        <f t="shared" si="1487"/>
        <v>0</v>
      </c>
      <c r="DZ412" s="193">
        <f t="shared" si="1488"/>
        <v>0</v>
      </c>
      <c r="EA412" s="192">
        <f t="shared" si="1489"/>
        <v>0</v>
      </c>
      <c r="EB412" s="192">
        <f t="shared" si="1490"/>
        <v>0</v>
      </c>
      <c r="EC412" s="192">
        <f t="shared" si="1491"/>
        <v>0</v>
      </c>
      <c r="ED412" s="192">
        <f t="shared" si="1492"/>
        <v>0</v>
      </c>
      <c r="EE412" s="192">
        <f t="shared" si="1493"/>
        <v>0</v>
      </c>
      <c r="EF412" s="192">
        <f t="shared" si="1494"/>
        <v>0</v>
      </c>
      <c r="EG412" s="192">
        <f t="shared" si="1495"/>
        <v>0</v>
      </c>
      <c r="EH412" s="192">
        <f t="shared" si="1496"/>
        <v>0</v>
      </c>
      <c r="EI412" s="192">
        <f t="shared" si="1497"/>
        <v>0</v>
      </c>
      <c r="EJ412" s="192">
        <f t="shared" si="1498"/>
        <v>0</v>
      </c>
      <c r="EK412" s="192">
        <f t="shared" si="1499"/>
        <v>0</v>
      </c>
      <c r="EL412" s="192">
        <f t="shared" si="1500"/>
        <v>0</v>
      </c>
      <c r="EM412" s="192">
        <f t="shared" si="1501"/>
        <v>0</v>
      </c>
      <c r="EN412" s="192">
        <f t="shared" si="1502"/>
        <v>0</v>
      </c>
      <c r="EO412" s="192">
        <f t="shared" si="1503"/>
        <v>0</v>
      </c>
      <c r="EP412" s="192">
        <f t="shared" si="1504"/>
        <v>0</v>
      </c>
      <c r="EQ412" s="192">
        <f t="shared" si="1505"/>
        <v>0</v>
      </c>
      <c r="ER412" s="192">
        <f t="shared" si="1506"/>
        <v>0</v>
      </c>
      <c r="ES412" s="192">
        <f t="shared" si="1507"/>
        <v>0</v>
      </c>
      <c r="ET412" s="192">
        <f t="shared" si="1508"/>
        <v>0</v>
      </c>
      <c r="EU412" s="192">
        <f t="shared" si="1509"/>
        <v>0</v>
      </c>
      <c r="EV412" s="192">
        <f t="shared" si="1510"/>
        <v>0</v>
      </c>
      <c r="EW412" s="192">
        <f t="shared" si="1511"/>
        <v>0</v>
      </c>
      <c r="EX412" s="192">
        <f t="shared" si="1512"/>
        <v>0</v>
      </c>
      <c r="EY412" s="192">
        <f t="shared" si="1513"/>
        <v>0</v>
      </c>
      <c r="EZ412" s="192">
        <f t="shared" si="1514"/>
        <v>0</v>
      </c>
      <c r="FA412" s="192">
        <f t="shared" si="1515"/>
        <v>0</v>
      </c>
      <c r="FB412" s="192">
        <f t="shared" si="1516"/>
        <v>0</v>
      </c>
      <c r="FC412" s="192">
        <f t="shared" si="1517"/>
        <v>0</v>
      </c>
      <c r="FD412" s="192">
        <f t="shared" si="1518"/>
        <v>0</v>
      </c>
      <c r="FE412" s="192">
        <f t="shared" si="1519"/>
        <v>0</v>
      </c>
      <c r="FF412" s="192">
        <f t="shared" si="1520"/>
        <v>0</v>
      </c>
      <c r="FG412" s="192">
        <f t="shared" si="1521"/>
        <v>0</v>
      </c>
      <c r="FH412" s="192">
        <f t="shared" si="1522"/>
        <v>0</v>
      </c>
      <c r="FI412" s="192">
        <f t="shared" si="1523"/>
        <v>0</v>
      </c>
      <c r="FJ412" s="192">
        <f t="shared" si="1524"/>
        <v>0</v>
      </c>
      <c r="FK412" s="192">
        <f t="shared" si="1525"/>
        <v>0</v>
      </c>
      <c r="FL412" s="192">
        <f t="shared" si="1526"/>
        <v>0</v>
      </c>
      <c r="FM412" s="192">
        <f t="shared" si="1527"/>
        <v>0</v>
      </c>
      <c r="FN412" s="192">
        <f t="shared" si="1528"/>
        <v>0</v>
      </c>
      <c r="FO412" s="192">
        <f t="shared" si="1529"/>
        <v>0</v>
      </c>
      <c r="FP412" s="192">
        <f t="shared" si="1530"/>
        <v>0</v>
      </c>
      <c r="FQ412" s="192">
        <f t="shared" si="1531"/>
        <v>0</v>
      </c>
      <c r="FR412" s="192">
        <f t="shared" si="1532"/>
        <v>0</v>
      </c>
      <c r="FS412" s="192">
        <f t="shared" si="1533"/>
        <v>0</v>
      </c>
      <c r="FT412" s="192">
        <f t="shared" si="1534"/>
        <v>0</v>
      </c>
      <c r="FU412" s="192">
        <f t="shared" si="1535"/>
        <v>0</v>
      </c>
      <c r="FV412" s="192">
        <f t="shared" si="1536"/>
        <v>0</v>
      </c>
      <c r="FW412" s="192">
        <f t="shared" si="1537"/>
        <v>0</v>
      </c>
      <c r="FX412" s="192">
        <f t="shared" si="1538"/>
        <v>0</v>
      </c>
      <c r="FY412" s="192">
        <f t="shared" si="1539"/>
        <v>0</v>
      </c>
      <c r="FZ412" s="192">
        <f t="shared" si="1540"/>
        <v>0</v>
      </c>
      <c r="GA412" s="192">
        <f t="shared" si="1541"/>
        <v>0</v>
      </c>
      <c r="GB412" s="192">
        <f t="shared" si="1542"/>
        <v>0</v>
      </c>
      <c r="GC412" s="192">
        <f t="shared" si="1543"/>
        <v>0</v>
      </c>
      <c r="GD412" s="192">
        <f t="shared" si="1544"/>
        <v>0</v>
      </c>
      <c r="GE412" s="192">
        <f t="shared" si="1545"/>
        <v>0</v>
      </c>
      <c r="GF412" s="192">
        <f t="shared" si="1546"/>
        <v>0</v>
      </c>
      <c r="GG412" s="192">
        <f t="shared" si="1547"/>
        <v>0</v>
      </c>
      <c r="GH412" s="192">
        <f t="shared" si="1548"/>
        <v>0</v>
      </c>
      <c r="GI412" s="192">
        <f t="shared" si="1549"/>
        <v>0</v>
      </c>
      <c r="GJ412" s="192">
        <f t="shared" si="1550"/>
        <v>0</v>
      </c>
      <c r="GK412" s="192">
        <f t="shared" si="1551"/>
        <v>0</v>
      </c>
      <c r="GL412" s="192">
        <f t="shared" si="1552"/>
        <v>0</v>
      </c>
      <c r="GM412" s="192">
        <f t="shared" si="1553"/>
        <v>0</v>
      </c>
      <c r="GN412" s="192">
        <f t="shared" si="1554"/>
        <v>0</v>
      </c>
      <c r="GO412" s="192">
        <f t="shared" si="1555"/>
        <v>0</v>
      </c>
      <c r="GP412" s="192">
        <f t="shared" si="1556"/>
        <v>0</v>
      </c>
      <c r="GQ412" s="192">
        <f t="shared" si="1557"/>
        <v>0</v>
      </c>
      <c r="GR412" s="192">
        <f t="shared" si="1558"/>
        <v>0</v>
      </c>
      <c r="GS412" s="192">
        <f t="shared" si="1559"/>
        <v>0</v>
      </c>
      <c r="GT412" s="192">
        <f t="shared" si="1560"/>
        <v>0</v>
      </c>
      <c r="GU412" s="192">
        <f t="shared" si="1561"/>
        <v>0</v>
      </c>
      <c r="GV412" s="192">
        <f t="shared" si="1562"/>
        <v>0</v>
      </c>
      <c r="GW412" s="192">
        <f t="shared" si="1563"/>
        <v>0</v>
      </c>
      <c r="GX412" s="192">
        <f t="shared" si="1564"/>
        <v>0</v>
      </c>
      <c r="GY412" s="192">
        <f t="shared" si="1565"/>
        <v>0</v>
      </c>
      <c r="GZ412" s="192">
        <f t="shared" si="1566"/>
        <v>0</v>
      </c>
      <c r="HA412" s="192">
        <f t="shared" si="1567"/>
        <v>0</v>
      </c>
      <c r="HB412" s="192">
        <f t="shared" si="1568"/>
        <v>0</v>
      </c>
      <c r="HC412" s="192">
        <f t="shared" si="1569"/>
        <v>0</v>
      </c>
      <c r="HD412" s="192">
        <f t="shared" si="1570"/>
        <v>0</v>
      </c>
      <c r="HE412" s="192">
        <f t="shared" si="1571"/>
        <v>0</v>
      </c>
      <c r="HF412" s="192">
        <f t="shared" si="1572"/>
        <v>0</v>
      </c>
      <c r="HG412" s="192">
        <f t="shared" si="1573"/>
        <v>0</v>
      </c>
      <c r="HH412" s="192">
        <f t="shared" si="1574"/>
        <v>0</v>
      </c>
      <c r="HI412" s="192">
        <f t="shared" si="1575"/>
        <v>0</v>
      </c>
      <c r="HJ412" s="192">
        <f t="shared" si="1576"/>
        <v>0</v>
      </c>
      <c r="HK412" s="192">
        <f t="shared" si="1577"/>
        <v>0</v>
      </c>
      <c r="HL412" s="192">
        <f t="shared" si="1578"/>
        <v>0</v>
      </c>
      <c r="HM412" s="192">
        <f t="shared" si="1579"/>
        <v>0</v>
      </c>
      <c r="HN412" s="194">
        <f t="shared" si="1580"/>
        <v>0</v>
      </c>
      <c r="HO412" s="194">
        <f t="shared" si="1581"/>
        <v>0</v>
      </c>
      <c r="HP412" s="194">
        <f t="shared" si="1582"/>
        <v>0</v>
      </c>
      <c r="HQ412" s="194">
        <f t="shared" si="1583"/>
        <v>0</v>
      </c>
      <c r="HR412" s="194">
        <f t="shared" si="1584"/>
        <v>0</v>
      </c>
      <c r="HS412" s="195" t="str">
        <f t="shared" si="1381"/>
        <v/>
      </c>
      <c r="HT412" s="196">
        <f t="shared" si="1377"/>
        <v>0</v>
      </c>
      <c r="HU412" s="196">
        <f t="shared" si="1378"/>
        <v>0</v>
      </c>
      <c r="HV412" s="197" t="str">
        <f t="shared" si="1382"/>
        <v/>
      </c>
      <c r="HW412" s="197" t="str">
        <f t="shared" si="1585"/>
        <v/>
      </c>
      <c r="HX412" s="197" t="str">
        <f t="shared" si="1586"/>
        <v/>
      </c>
      <c r="HY412" s="195" t="str">
        <f t="shared" si="1383"/>
        <v/>
      </c>
      <c r="HZ412" s="30">
        <f t="shared" si="1379"/>
        <v>0</v>
      </c>
      <c r="IA412" s="198">
        <f t="shared" si="1384"/>
        <v>0</v>
      </c>
      <c r="IB412" s="195"/>
      <c r="IC412" s="195">
        <f t="shared" si="1587"/>
        <v>0</v>
      </c>
      <c r="ID412" s="195">
        <f t="shared" si="1385"/>
        <v>0</v>
      </c>
      <c r="IE412" s="195">
        <f t="shared" si="1588"/>
        <v>0</v>
      </c>
      <c r="IF412" s="195">
        <f t="shared" si="1386"/>
        <v>0</v>
      </c>
      <c r="IG412" s="307">
        <f t="shared" si="1387"/>
        <v>0</v>
      </c>
      <c r="IH412" s="307">
        <f t="shared" si="1388"/>
        <v>0</v>
      </c>
      <c r="II412" s="44">
        <f t="shared" si="1389"/>
        <v>0</v>
      </c>
      <c r="IJ412" s="44">
        <f t="shared" si="1589"/>
        <v>0</v>
      </c>
      <c r="IK412" s="44">
        <f t="shared" si="1590"/>
        <v>0</v>
      </c>
      <c r="IL412" s="44">
        <f t="shared" si="1591"/>
        <v>0</v>
      </c>
      <c r="IM412" s="44">
        <f t="shared" si="1592"/>
        <v>0</v>
      </c>
      <c r="IN412" s="44">
        <f t="shared" si="1593"/>
        <v>0</v>
      </c>
      <c r="IO412" s="44">
        <f t="shared" si="1594"/>
        <v>0</v>
      </c>
    </row>
    <row r="413" spans="1:249" ht="18" customHeight="1">
      <c r="A413" s="188">
        <v>407</v>
      </c>
      <c r="B413" s="326"/>
      <c r="C413" s="289"/>
      <c r="D413" s="199"/>
      <c r="E413" s="189"/>
      <c r="F413" s="189"/>
      <c r="G413" s="190"/>
      <c r="H413" s="190"/>
      <c r="I413" s="272"/>
      <c r="J413" s="207"/>
      <c r="K413" s="214" t="str">
        <f t="shared" si="1390"/>
        <v/>
      </c>
      <c r="L413" s="200" t="str">
        <f t="shared" si="1391"/>
        <v/>
      </c>
      <c r="M413" s="200" t="str">
        <f t="shared" si="1392"/>
        <v/>
      </c>
      <c r="N413" s="209" t="str">
        <f t="shared" si="1380"/>
        <v/>
      </c>
      <c r="O413" s="208" t="str">
        <f>IFERROR(IF(D413="","",IF(K413="","",IF(I413="","",IF(F413="F",VLOOKUP(K413,F!A:G,2,0),IF(F413="M",VLOOKUP(K413,M!A:G,2,0),""))))),0)</f>
        <v/>
      </c>
      <c r="P413" s="191" t="str">
        <f>IFERROR(IF(D413="","",IF(K413="","",IF(I413="","",IF(F413="F",VLOOKUP(K413,F!A:G,3,0),IF(F413="M",VLOOKUP(K413,M!A:G,3,0),""))))),0)</f>
        <v/>
      </c>
      <c r="Q413" s="191" t="str">
        <f>IFERROR(IF(D413="","",IF(K413="","",IF(I413="","",IF(F413="F",VLOOKUP(K413,F!A:G,4,0),IF(F413="M",VLOOKUP(K413,M!A:G,4,0),""))))),0)</f>
        <v/>
      </c>
      <c r="R413" s="191" t="str">
        <f>IFERROR(IF(D413="","",IF(K413="","",IF(I413="","",IF(F413="F",VLOOKUP(K413,F!A:G,5,0),IF(F413="M",VLOOKUP(K413,M!A:G,5,0),""))))),0)</f>
        <v/>
      </c>
      <c r="S413" s="191" t="str">
        <f>IFERROR(IF(D413="","",IF(K413="","",IF(I413="","",IF(F413="F",VLOOKUP(K413,F!A:G,6,0),IF(F413="M",VLOOKUP(K413,M!A:G,6,0),""))))),0)</f>
        <v/>
      </c>
      <c r="T413" s="191" t="str">
        <f>IFERROR(IF(D413="","",IF(K413="","",IF(I413="","",IF(F413="F",VLOOKUP(K413,F!A:G,7,0),IF(F413="M",VLOOKUP(K413,M!A:G,7,0),""))))),0)</f>
        <v/>
      </c>
      <c r="U413" s="191" t="str">
        <f>IFERROR(IF(D413="","",IF(K413="","",IF(J413="","",IF(F413="F",VLOOKUP(K413,F!A:M,8,0),IF(F413="M",VLOOKUP(K413,M!A:M,8,0),""))))),0)</f>
        <v/>
      </c>
      <c r="V413" s="191" t="str">
        <f>IFERROR(IF(D413="","",IF(K413="","",IF(J413="","",IF(F413="F",VLOOKUP(K413,F!A:M,9,0),IF(F413="M",VLOOKUP(K413,M!A:M,9,0),""))))),0)</f>
        <v/>
      </c>
      <c r="W413" s="191" t="str">
        <f>IFERROR(IF(D413="","",IF(K413="","",IF(J413="","",IF(F413="F",VLOOKUP(K413,F!A:M,10,0),IF(F413="M",VLOOKUP(K413,M!A:M,10,0),""))))),0)</f>
        <v/>
      </c>
      <c r="X413" s="191" t="str">
        <f>IFERROR(IF(D413="","",IF(K413="","",IF(J413="","",IF(F413="F",VLOOKUP(K413,F!A:M,11,0),IF(F413="M",VLOOKUP(K413,M!A:M,11,0),""))))),0)</f>
        <v/>
      </c>
      <c r="Y413" s="191" t="str">
        <f>IFERROR(IF(D413="","",IF(K413="","",IF(J413="","",IF(F413="F",VLOOKUP(K413,F!A:M,12,0),IF(F413="M",VLOOKUP(K413,M!A:M,12,0),""))))),0)</f>
        <v/>
      </c>
      <c r="Z413" s="191" t="str">
        <f>IFERROR(IF(D413="","",IF(K413="","",IF(J413="","",IF(F413="F",VLOOKUP(K413,F!A:M,13,0),IF(F413="M",VLOOKUP(K413,M!A:M,13,0),""))))),0)</f>
        <v/>
      </c>
      <c r="AA413" s="191" t="str">
        <f>IFERROR(IF(D413="","",IF(F413="","",IF(J413="","",IF(K413="","",IF(AND(K413&gt;23,K413&lt;=60),IF(F413="F",VLOOKUP(MROUND(HZ413,0.5),'F-Weight for Length'!K:S,2,0),VLOOKUP(MROUND(HZ413,0.5),'M-Weight for Length'!K:S,2,0)),IF(K413&gt;60,IF(F413="F",VLOOKUP(K413,'F-Weight for Length'!U:AC,2,0),VLOOKUP(K413,'M-Weight for Length'!U:AC,2,0)),IF(F413="F",VLOOKUP(MROUND(HZ413,0.5),'F-Weight for Length'!A:I,2,0),VLOOKUP(MROUND(HZ413,0.5),'M-Weight for Length'!A:I,2,0)))))))),0)</f>
        <v/>
      </c>
      <c r="AB413" s="191" t="str">
        <f>IFERROR(IF(D413="","",IF(F413="","",IF(J413="","",IF(K413="","",IF(AND(K413&gt;23,K413&lt;=60),IF(F413="F",VLOOKUP(MROUND(HZ413,0.5),'F-Weight for Length'!K:S,3,0),VLOOKUP(MROUND(HZ413,0.5),'M-Weight for Length'!K:S,3,0)),IF(K413&gt;60,IF(F413="F",VLOOKUP(K413,'F-Weight for Length'!U:AC,3,0),VLOOKUP(K413,'M-Weight for Length'!U:AC,3,0)),IF(F413="F",VLOOKUP(MROUND(HZ413,0.5),'F-Weight for Length'!A:I,3,0),VLOOKUP(MROUND(HZ413,0.5),'M-Weight for Length'!A:I,3,0)))))))),0)</f>
        <v/>
      </c>
      <c r="AC413" s="191" t="str">
        <f>IFERROR(IF(D413="","",IF(F413="","",IF(J413="","",IF(K413="","",IF(AND(K413&gt;23,K413&lt;=60),IF(F413="F",VLOOKUP(MROUND(HZ413,0.5),'F-Weight for Length'!K:S,4,0),VLOOKUP(MROUND(HZ413,0.5),'M-Weight for Length'!K:S,4,0)),IF(K413&gt;60,IF(F413="F",VLOOKUP(K413,'F-Weight for Length'!U:AC,4,0),VLOOKUP(K413,'M-Weight for Length'!U:AC,4,0)),IF(F413="F",VLOOKUP(MROUND(HZ413,0.5),'F-Weight for Length'!A:I,4,0),VLOOKUP(MROUND(HZ413,0.5),'M-Weight for Length'!A:I,4,0)))))))),0)</f>
        <v/>
      </c>
      <c r="AD413" s="191" t="str">
        <f>IFERROR(IF(D413="","",IF(F413="","",IF(J413="","",IF(K413="","",IF(AND(K413&gt;23,K413&lt;=60),IF(F413="F",VLOOKUP(MROUND(HZ413,0.5),'F-Weight for Length'!K:S,5,0),VLOOKUP(MROUND(HZ413,0.5),'M-Weight for Length'!K:S,5,0)),IF(K413&gt;60,IF(F413="F",VLOOKUP(K413,'F-Weight for Length'!U:AC,5,0),VLOOKUP(K413,'M-Weight for Length'!U:AC,5,0)),IF(F413="F",VLOOKUP(MROUND(HZ413,0.5),'F-Weight for Length'!A:I,5,0),VLOOKUP(MROUND(HZ413,0.5),'M-Weight for Length'!A:I,5,0)))))))),0)</f>
        <v/>
      </c>
      <c r="AE413" s="191" t="str">
        <f>IFERROR(IF(D413="","",IF(F413="","",IF(J413="","",IF(K413="","",IF(AND(K413&gt;23,K413&lt;=60),IF(F413="F",VLOOKUP(MROUND(HZ413,0.5),'F-Weight for Length'!K:S,6,0),VLOOKUP(MROUND(HZ413,0.5),'M-Weight for Length'!K:S,6,0)),IF(K413&gt;60,IF(F413="F",VLOOKUP(K413,'F-Weight for Length'!U:AC,6,0),VLOOKUP(K413,'M-Weight for Length'!U:AC,6,0)),IF(F413="F",VLOOKUP(MROUND(HZ413,0.5),'F-Weight for Length'!A:I,6,0),VLOOKUP(MROUND(HZ413,0.5),'M-Weight for Length'!A:I,6,0)))))))),0)</f>
        <v/>
      </c>
      <c r="AF413" s="191" t="str">
        <f>IFERROR(IF(D413="","",IF(F413="","",IF(J413="","",IF(K413="","",IF(AND(K413&gt;23,K413&lt;=60),IF(F413="F",VLOOKUP(MROUND(HZ413,0.5),'F-Weight for Length'!K:S,7,0),VLOOKUP(MROUND(HZ413,0.5),'M-Weight for Length'!K:S,7,0)),IF(K413&gt;60,IF(F413="F",VLOOKUP(K413,'F-Weight for Length'!U:AC,7,0),VLOOKUP(K413,'M-Weight for Length'!U:AC,7,0)),IF(F413="F",VLOOKUP(MROUND(HZ413,0.5),'F-Weight for Length'!A:I,7,0),VLOOKUP(MROUND(HZ413,0.5),'M-Weight for Length'!A:I,7,0)))))))),0)</f>
        <v/>
      </c>
      <c r="AG413" s="191" t="str">
        <f>IFERROR(IF(D413="","",IF(F413="","",IF(J413="","",IF(K413="","",IF(AND(K413&gt;23,K413&lt;=60),IF(F413="F",VLOOKUP(MROUND(HZ413,0.5),'F-Weight for Length'!K:S,8,0),VLOOKUP(MROUND(HZ413,0.5),'M-Weight for Length'!K:S,8,0)),IF(K413&gt;60,IF(F413="F",VLOOKUP(K413,'F-Weight for Length'!U:AC,8,0),VLOOKUP(K413,'M-Weight for Length'!U:AC,8,0)),IF(F413="F",VLOOKUP(MROUND(HZ413,0.5),'F-Weight for Length'!A:I,8,0),VLOOKUP(MROUND(HZ413,0.5),'M-Weight for Length'!A:I,8,0)))))))),0)</f>
        <v/>
      </c>
      <c r="AH413" s="191" t="str">
        <f>IFERROR(IF(D413="","",IF(F413="","",IF(J413="","",IF(K413="","",IF(AND(K413&gt;23,K413&lt;=60),IF(F413="F",VLOOKUP(MROUND(HZ413,0.5),'F-Weight for Length'!K:S,9,0),VLOOKUP(MROUND(HZ413,0.5),'M-Weight for Length'!K:S,9,0)),IF(K413&gt;60,IF(F413="F",VLOOKUP(K413,'F-Weight for Length'!U:AC,9,0),VLOOKUP(K413,'M-Weight for Length'!U:AC,9,0)),IF(F413="F",VLOOKUP(MROUND(HZ413,0.5),'F-Weight for Length'!A:I,9,0),VLOOKUP(MROUND(HZ413,0.5),'M-Weight for Length'!A:I,9,0)))))))),0)</f>
        <v/>
      </c>
      <c r="AI413" s="192">
        <f t="shared" si="1393"/>
        <v>0</v>
      </c>
      <c r="AJ413" s="192">
        <f t="shared" si="1394"/>
        <v>0</v>
      </c>
      <c r="AK413" s="192">
        <f t="shared" si="1395"/>
        <v>0</v>
      </c>
      <c r="AL413" s="192">
        <f t="shared" si="1396"/>
        <v>0</v>
      </c>
      <c r="AM413" s="192">
        <f t="shared" si="1397"/>
        <v>0</v>
      </c>
      <c r="AN413" s="192">
        <f t="shared" si="1398"/>
        <v>0</v>
      </c>
      <c r="AO413" s="192">
        <f t="shared" si="1399"/>
        <v>0</v>
      </c>
      <c r="AP413" s="192">
        <f t="shared" si="1400"/>
        <v>0</v>
      </c>
      <c r="AQ413" s="192">
        <f t="shared" si="1401"/>
        <v>0</v>
      </c>
      <c r="AR413" s="192">
        <f t="shared" si="1402"/>
        <v>0</v>
      </c>
      <c r="AS413" s="192">
        <f t="shared" si="1403"/>
        <v>0</v>
      </c>
      <c r="AT413" s="192">
        <f t="shared" si="1404"/>
        <v>0</v>
      </c>
      <c r="AU413" s="192">
        <f t="shared" si="1405"/>
        <v>0</v>
      </c>
      <c r="AV413" s="192">
        <f t="shared" si="1406"/>
        <v>0</v>
      </c>
      <c r="AW413" s="192">
        <f t="shared" si="1407"/>
        <v>0</v>
      </c>
      <c r="AX413" s="192">
        <f t="shared" si="1408"/>
        <v>0</v>
      </c>
      <c r="AY413" s="192">
        <f t="shared" si="1409"/>
        <v>0</v>
      </c>
      <c r="AZ413" s="192">
        <f t="shared" si="1410"/>
        <v>0</v>
      </c>
      <c r="BA413" s="192">
        <f t="shared" si="1411"/>
        <v>0</v>
      </c>
      <c r="BB413" s="192">
        <f t="shared" si="1412"/>
        <v>0</v>
      </c>
      <c r="BC413" s="192">
        <f t="shared" si="1413"/>
        <v>0</v>
      </c>
      <c r="BD413" s="192">
        <f t="shared" si="1414"/>
        <v>0</v>
      </c>
      <c r="BE413" s="192">
        <f t="shared" si="1415"/>
        <v>0</v>
      </c>
      <c r="BF413" s="192">
        <f t="shared" si="1416"/>
        <v>0</v>
      </c>
      <c r="BG413" s="192">
        <f t="shared" si="1417"/>
        <v>0</v>
      </c>
      <c r="BH413" s="192">
        <f t="shared" si="1418"/>
        <v>0</v>
      </c>
      <c r="BI413" s="192">
        <f t="shared" si="1419"/>
        <v>0</v>
      </c>
      <c r="BJ413" s="192">
        <f t="shared" si="1420"/>
        <v>0</v>
      </c>
      <c r="BK413" s="192">
        <f t="shared" si="1421"/>
        <v>0</v>
      </c>
      <c r="BL413" s="192">
        <f t="shared" si="1422"/>
        <v>0</v>
      </c>
      <c r="BM413" s="192">
        <f t="shared" si="1423"/>
        <v>0</v>
      </c>
      <c r="BN413" s="192">
        <f t="shared" si="1424"/>
        <v>0</v>
      </c>
      <c r="BO413" s="192">
        <f t="shared" si="1425"/>
        <v>0</v>
      </c>
      <c r="BP413" s="192">
        <f t="shared" si="1426"/>
        <v>0</v>
      </c>
      <c r="BQ413" s="192">
        <f t="shared" si="1427"/>
        <v>0</v>
      </c>
      <c r="BR413" s="192">
        <f t="shared" si="1428"/>
        <v>0</v>
      </c>
      <c r="BS413" s="192">
        <f t="shared" si="1429"/>
        <v>0</v>
      </c>
      <c r="BT413" s="192">
        <f t="shared" si="1430"/>
        <v>0</v>
      </c>
      <c r="BU413" s="192">
        <f t="shared" si="1431"/>
        <v>0</v>
      </c>
      <c r="BV413" s="192">
        <f t="shared" si="1432"/>
        <v>0</v>
      </c>
      <c r="BW413" s="192">
        <f t="shared" si="1433"/>
        <v>0</v>
      </c>
      <c r="BX413" s="192">
        <f t="shared" si="1434"/>
        <v>0</v>
      </c>
      <c r="BY413" s="192">
        <f t="shared" si="1435"/>
        <v>0</v>
      </c>
      <c r="BZ413" s="192">
        <f t="shared" si="1436"/>
        <v>0</v>
      </c>
      <c r="CA413" s="192">
        <f t="shared" si="1437"/>
        <v>0</v>
      </c>
      <c r="CB413" s="192">
        <f t="shared" si="1438"/>
        <v>0</v>
      </c>
      <c r="CC413" s="192">
        <f t="shared" si="1439"/>
        <v>0</v>
      </c>
      <c r="CD413" s="192">
        <f t="shared" si="1440"/>
        <v>0</v>
      </c>
      <c r="CE413" s="192">
        <f t="shared" si="1441"/>
        <v>0</v>
      </c>
      <c r="CF413" s="192">
        <f t="shared" si="1442"/>
        <v>0</v>
      </c>
      <c r="CG413" s="192">
        <f t="shared" si="1443"/>
        <v>0</v>
      </c>
      <c r="CH413" s="192">
        <f t="shared" si="1444"/>
        <v>0</v>
      </c>
      <c r="CI413" s="192">
        <f t="shared" si="1445"/>
        <v>0</v>
      </c>
      <c r="CJ413" s="192">
        <f t="shared" si="1446"/>
        <v>0</v>
      </c>
      <c r="CK413" s="192">
        <f t="shared" si="1447"/>
        <v>0</v>
      </c>
      <c r="CL413" s="192">
        <f t="shared" si="1448"/>
        <v>0</v>
      </c>
      <c r="CM413" s="192">
        <f t="shared" si="1449"/>
        <v>0</v>
      </c>
      <c r="CN413" s="192">
        <f t="shared" si="1450"/>
        <v>0</v>
      </c>
      <c r="CO413" s="192">
        <f t="shared" si="1451"/>
        <v>0</v>
      </c>
      <c r="CP413" s="192">
        <f t="shared" si="1452"/>
        <v>0</v>
      </c>
      <c r="CQ413" s="192">
        <f t="shared" si="1453"/>
        <v>0</v>
      </c>
      <c r="CR413" s="192">
        <f t="shared" si="1454"/>
        <v>0</v>
      </c>
      <c r="CS413" s="192">
        <f t="shared" si="1455"/>
        <v>0</v>
      </c>
      <c r="CT413" s="192">
        <f t="shared" si="1456"/>
        <v>0</v>
      </c>
      <c r="CU413" s="192">
        <f t="shared" si="1457"/>
        <v>0</v>
      </c>
      <c r="CV413" s="192">
        <f t="shared" si="1458"/>
        <v>0</v>
      </c>
      <c r="CW413" s="192">
        <f t="shared" si="1459"/>
        <v>0</v>
      </c>
      <c r="CX413" s="192">
        <f t="shared" si="1460"/>
        <v>0</v>
      </c>
      <c r="CY413" s="192">
        <f t="shared" si="1461"/>
        <v>0</v>
      </c>
      <c r="CZ413" s="192">
        <f t="shared" si="1462"/>
        <v>0</v>
      </c>
      <c r="DA413" s="192">
        <f t="shared" si="1463"/>
        <v>0</v>
      </c>
      <c r="DB413" s="192">
        <f t="shared" si="1464"/>
        <v>0</v>
      </c>
      <c r="DC413" s="192">
        <f t="shared" si="1465"/>
        <v>0</v>
      </c>
      <c r="DD413" s="192">
        <f t="shared" si="1466"/>
        <v>0</v>
      </c>
      <c r="DE413" s="192">
        <f t="shared" si="1467"/>
        <v>0</v>
      </c>
      <c r="DF413" s="192">
        <f t="shared" si="1468"/>
        <v>0</v>
      </c>
      <c r="DG413" s="192">
        <f t="shared" si="1469"/>
        <v>0</v>
      </c>
      <c r="DH413" s="192">
        <f t="shared" si="1470"/>
        <v>0</v>
      </c>
      <c r="DI413" s="192">
        <f t="shared" si="1471"/>
        <v>0</v>
      </c>
      <c r="DJ413" s="192">
        <f t="shared" si="1472"/>
        <v>0</v>
      </c>
      <c r="DK413" s="192">
        <f t="shared" si="1473"/>
        <v>0</v>
      </c>
      <c r="DL413" s="192">
        <f t="shared" si="1474"/>
        <v>0</v>
      </c>
      <c r="DM413" s="192">
        <f t="shared" si="1475"/>
        <v>0</v>
      </c>
      <c r="DN413" s="192">
        <f t="shared" si="1476"/>
        <v>0</v>
      </c>
      <c r="DO413" s="192">
        <f t="shared" si="1477"/>
        <v>0</v>
      </c>
      <c r="DP413" s="192">
        <f t="shared" si="1478"/>
        <v>0</v>
      </c>
      <c r="DQ413" s="192">
        <f t="shared" si="1479"/>
        <v>0</v>
      </c>
      <c r="DR413" s="192">
        <f t="shared" si="1480"/>
        <v>0</v>
      </c>
      <c r="DS413" s="192">
        <f t="shared" si="1481"/>
        <v>0</v>
      </c>
      <c r="DT413" s="192">
        <f t="shared" si="1482"/>
        <v>0</v>
      </c>
      <c r="DU413" s="192">
        <f t="shared" si="1483"/>
        <v>0</v>
      </c>
      <c r="DV413" s="193">
        <f t="shared" si="1484"/>
        <v>0</v>
      </c>
      <c r="DW413" s="193">
        <f t="shared" si="1485"/>
        <v>0</v>
      </c>
      <c r="DX413" s="193">
        <f t="shared" si="1486"/>
        <v>0</v>
      </c>
      <c r="DY413" s="193">
        <f t="shared" si="1487"/>
        <v>0</v>
      </c>
      <c r="DZ413" s="193">
        <f t="shared" si="1488"/>
        <v>0</v>
      </c>
      <c r="EA413" s="192">
        <f t="shared" si="1489"/>
        <v>0</v>
      </c>
      <c r="EB413" s="192">
        <f t="shared" si="1490"/>
        <v>0</v>
      </c>
      <c r="EC413" s="192">
        <f t="shared" si="1491"/>
        <v>0</v>
      </c>
      <c r="ED413" s="192">
        <f t="shared" si="1492"/>
        <v>0</v>
      </c>
      <c r="EE413" s="192">
        <f t="shared" si="1493"/>
        <v>0</v>
      </c>
      <c r="EF413" s="192">
        <f t="shared" si="1494"/>
        <v>0</v>
      </c>
      <c r="EG413" s="192">
        <f t="shared" si="1495"/>
        <v>0</v>
      </c>
      <c r="EH413" s="192">
        <f t="shared" si="1496"/>
        <v>0</v>
      </c>
      <c r="EI413" s="192">
        <f t="shared" si="1497"/>
        <v>0</v>
      </c>
      <c r="EJ413" s="192">
        <f t="shared" si="1498"/>
        <v>0</v>
      </c>
      <c r="EK413" s="192">
        <f t="shared" si="1499"/>
        <v>0</v>
      </c>
      <c r="EL413" s="192">
        <f t="shared" si="1500"/>
        <v>0</v>
      </c>
      <c r="EM413" s="192">
        <f t="shared" si="1501"/>
        <v>0</v>
      </c>
      <c r="EN413" s="192">
        <f t="shared" si="1502"/>
        <v>0</v>
      </c>
      <c r="EO413" s="192">
        <f t="shared" si="1503"/>
        <v>0</v>
      </c>
      <c r="EP413" s="192">
        <f t="shared" si="1504"/>
        <v>0</v>
      </c>
      <c r="EQ413" s="192">
        <f t="shared" si="1505"/>
        <v>0</v>
      </c>
      <c r="ER413" s="192">
        <f t="shared" si="1506"/>
        <v>0</v>
      </c>
      <c r="ES413" s="192">
        <f t="shared" si="1507"/>
        <v>0</v>
      </c>
      <c r="ET413" s="192">
        <f t="shared" si="1508"/>
        <v>0</v>
      </c>
      <c r="EU413" s="192">
        <f t="shared" si="1509"/>
        <v>0</v>
      </c>
      <c r="EV413" s="192">
        <f t="shared" si="1510"/>
        <v>0</v>
      </c>
      <c r="EW413" s="192">
        <f t="shared" si="1511"/>
        <v>0</v>
      </c>
      <c r="EX413" s="192">
        <f t="shared" si="1512"/>
        <v>0</v>
      </c>
      <c r="EY413" s="192">
        <f t="shared" si="1513"/>
        <v>0</v>
      </c>
      <c r="EZ413" s="192">
        <f t="shared" si="1514"/>
        <v>0</v>
      </c>
      <c r="FA413" s="192">
        <f t="shared" si="1515"/>
        <v>0</v>
      </c>
      <c r="FB413" s="192">
        <f t="shared" si="1516"/>
        <v>0</v>
      </c>
      <c r="FC413" s="192">
        <f t="shared" si="1517"/>
        <v>0</v>
      </c>
      <c r="FD413" s="192">
        <f t="shared" si="1518"/>
        <v>0</v>
      </c>
      <c r="FE413" s="192">
        <f t="shared" si="1519"/>
        <v>0</v>
      </c>
      <c r="FF413" s="192">
        <f t="shared" si="1520"/>
        <v>0</v>
      </c>
      <c r="FG413" s="192">
        <f t="shared" si="1521"/>
        <v>0</v>
      </c>
      <c r="FH413" s="192">
        <f t="shared" si="1522"/>
        <v>0</v>
      </c>
      <c r="FI413" s="192">
        <f t="shared" si="1523"/>
        <v>0</v>
      </c>
      <c r="FJ413" s="192">
        <f t="shared" si="1524"/>
        <v>0</v>
      </c>
      <c r="FK413" s="192">
        <f t="shared" si="1525"/>
        <v>0</v>
      </c>
      <c r="FL413" s="192">
        <f t="shared" si="1526"/>
        <v>0</v>
      </c>
      <c r="FM413" s="192">
        <f t="shared" si="1527"/>
        <v>0</v>
      </c>
      <c r="FN413" s="192">
        <f t="shared" si="1528"/>
        <v>0</v>
      </c>
      <c r="FO413" s="192">
        <f t="shared" si="1529"/>
        <v>0</v>
      </c>
      <c r="FP413" s="192">
        <f t="shared" si="1530"/>
        <v>0</v>
      </c>
      <c r="FQ413" s="192">
        <f t="shared" si="1531"/>
        <v>0</v>
      </c>
      <c r="FR413" s="192">
        <f t="shared" si="1532"/>
        <v>0</v>
      </c>
      <c r="FS413" s="192">
        <f t="shared" si="1533"/>
        <v>0</v>
      </c>
      <c r="FT413" s="192">
        <f t="shared" si="1534"/>
        <v>0</v>
      </c>
      <c r="FU413" s="192">
        <f t="shared" si="1535"/>
        <v>0</v>
      </c>
      <c r="FV413" s="192">
        <f t="shared" si="1536"/>
        <v>0</v>
      </c>
      <c r="FW413" s="192">
        <f t="shared" si="1537"/>
        <v>0</v>
      </c>
      <c r="FX413" s="192">
        <f t="shared" si="1538"/>
        <v>0</v>
      </c>
      <c r="FY413" s="192">
        <f t="shared" si="1539"/>
        <v>0</v>
      </c>
      <c r="FZ413" s="192">
        <f t="shared" si="1540"/>
        <v>0</v>
      </c>
      <c r="GA413" s="192">
        <f t="shared" si="1541"/>
        <v>0</v>
      </c>
      <c r="GB413" s="192">
        <f t="shared" si="1542"/>
        <v>0</v>
      </c>
      <c r="GC413" s="192">
        <f t="shared" si="1543"/>
        <v>0</v>
      </c>
      <c r="GD413" s="192">
        <f t="shared" si="1544"/>
        <v>0</v>
      </c>
      <c r="GE413" s="192">
        <f t="shared" si="1545"/>
        <v>0</v>
      </c>
      <c r="GF413" s="192">
        <f t="shared" si="1546"/>
        <v>0</v>
      </c>
      <c r="GG413" s="192">
        <f t="shared" si="1547"/>
        <v>0</v>
      </c>
      <c r="GH413" s="192">
        <f t="shared" si="1548"/>
        <v>0</v>
      </c>
      <c r="GI413" s="192">
        <f t="shared" si="1549"/>
        <v>0</v>
      </c>
      <c r="GJ413" s="192">
        <f t="shared" si="1550"/>
        <v>0</v>
      </c>
      <c r="GK413" s="192">
        <f t="shared" si="1551"/>
        <v>0</v>
      </c>
      <c r="GL413" s="192">
        <f t="shared" si="1552"/>
        <v>0</v>
      </c>
      <c r="GM413" s="192">
        <f t="shared" si="1553"/>
        <v>0</v>
      </c>
      <c r="GN413" s="192">
        <f t="shared" si="1554"/>
        <v>0</v>
      </c>
      <c r="GO413" s="192">
        <f t="shared" si="1555"/>
        <v>0</v>
      </c>
      <c r="GP413" s="192">
        <f t="shared" si="1556"/>
        <v>0</v>
      </c>
      <c r="GQ413" s="192">
        <f t="shared" si="1557"/>
        <v>0</v>
      </c>
      <c r="GR413" s="192">
        <f t="shared" si="1558"/>
        <v>0</v>
      </c>
      <c r="GS413" s="192">
        <f t="shared" si="1559"/>
        <v>0</v>
      </c>
      <c r="GT413" s="192">
        <f t="shared" si="1560"/>
        <v>0</v>
      </c>
      <c r="GU413" s="192">
        <f t="shared" si="1561"/>
        <v>0</v>
      </c>
      <c r="GV413" s="192">
        <f t="shared" si="1562"/>
        <v>0</v>
      </c>
      <c r="GW413" s="192">
        <f t="shared" si="1563"/>
        <v>0</v>
      </c>
      <c r="GX413" s="192">
        <f t="shared" si="1564"/>
        <v>0</v>
      </c>
      <c r="GY413" s="192">
        <f t="shared" si="1565"/>
        <v>0</v>
      </c>
      <c r="GZ413" s="192">
        <f t="shared" si="1566"/>
        <v>0</v>
      </c>
      <c r="HA413" s="192">
        <f t="shared" si="1567"/>
        <v>0</v>
      </c>
      <c r="HB413" s="192">
        <f t="shared" si="1568"/>
        <v>0</v>
      </c>
      <c r="HC413" s="192">
        <f t="shared" si="1569"/>
        <v>0</v>
      </c>
      <c r="HD413" s="192">
        <f t="shared" si="1570"/>
        <v>0</v>
      </c>
      <c r="HE413" s="192">
        <f t="shared" si="1571"/>
        <v>0</v>
      </c>
      <c r="HF413" s="192">
        <f t="shared" si="1572"/>
        <v>0</v>
      </c>
      <c r="HG413" s="192">
        <f t="shared" si="1573"/>
        <v>0</v>
      </c>
      <c r="HH413" s="192">
        <f t="shared" si="1574"/>
        <v>0</v>
      </c>
      <c r="HI413" s="192">
        <f t="shared" si="1575"/>
        <v>0</v>
      </c>
      <c r="HJ413" s="192">
        <f t="shared" si="1576"/>
        <v>0</v>
      </c>
      <c r="HK413" s="192">
        <f t="shared" si="1577"/>
        <v>0</v>
      </c>
      <c r="HL413" s="192">
        <f t="shared" si="1578"/>
        <v>0</v>
      </c>
      <c r="HM413" s="192">
        <f t="shared" si="1579"/>
        <v>0</v>
      </c>
      <c r="HN413" s="194">
        <f t="shared" si="1580"/>
        <v>0</v>
      </c>
      <c r="HO413" s="194">
        <f t="shared" si="1581"/>
        <v>0</v>
      </c>
      <c r="HP413" s="194">
        <f t="shared" si="1582"/>
        <v>0</v>
      </c>
      <c r="HQ413" s="194">
        <f t="shared" si="1583"/>
        <v>0</v>
      </c>
      <c r="HR413" s="194">
        <f t="shared" si="1584"/>
        <v>0</v>
      </c>
      <c r="HS413" s="195" t="str">
        <f t="shared" si="1381"/>
        <v/>
      </c>
      <c r="HT413" s="196">
        <f t="shared" si="1377"/>
        <v>0</v>
      </c>
      <c r="HU413" s="196">
        <f t="shared" si="1378"/>
        <v>0</v>
      </c>
      <c r="HV413" s="197" t="str">
        <f t="shared" si="1382"/>
        <v/>
      </c>
      <c r="HW413" s="197" t="str">
        <f t="shared" si="1585"/>
        <v/>
      </c>
      <c r="HX413" s="197" t="str">
        <f t="shared" si="1586"/>
        <v/>
      </c>
      <c r="HY413" s="195" t="str">
        <f t="shared" si="1383"/>
        <v/>
      </c>
      <c r="HZ413" s="30">
        <f t="shared" si="1379"/>
        <v>0</v>
      </c>
      <c r="IA413" s="198">
        <f t="shared" si="1384"/>
        <v>0</v>
      </c>
      <c r="IB413" s="195"/>
      <c r="IC413" s="195">
        <f t="shared" si="1587"/>
        <v>0</v>
      </c>
      <c r="ID413" s="195">
        <f t="shared" si="1385"/>
        <v>0</v>
      </c>
      <c r="IE413" s="195">
        <f t="shared" si="1588"/>
        <v>0</v>
      </c>
      <c r="IF413" s="195">
        <f t="shared" si="1386"/>
        <v>0</v>
      </c>
      <c r="IG413" s="307">
        <f t="shared" si="1387"/>
        <v>0</v>
      </c>
      <c r="IH413" s="307">
        <f t="shared" si="1388"/>
        <v>0</v>
      </c>
      <c r="II413" s="44">
        <f t="shared" si="1389"/>
        <v>0</v>
      </c>
      <c r="IJ413" s="44">
        <f t="shared" si="1589"/>
        <v>0</v>
      </c>
      <c r="IK413" s="44">
        <f t="shared" si="1590"/>
        <v>0</v>
      </c>
      <c r="IL413" s="44">
        <f t="shared" si="1591"/>
        <v>0</v>
      </c>
      <c r="IM413" s="44">
        <f t="shared" si="1592"/>
        <v>0</v>
      </c>
      <c r="IN413" s="44">
        <f t="shared" si="1593"/>
        <v>0</v>
      </c>
      <c r="IO413" s="44">
        <f t="shared" si="1594"/>
        <v>0</v>
      </c>
    </row>
    <row r="414" spans="1:249" ht="18" customHeight="1">
      <c r="A414" s="188">
        <v>408</v>
      </c>
      <c r="B414" s="326"/>
      <c r="C414" s="289"/>
      <c r="D414" s="199"/>
      <c r="E414" s="189"/>
      <c r="F414" s="189"/>
      <c r="G414" s="190"/>
      <c r="H414" s="190"/>
      <c r="I414" s="272"/>
      <c r="J414" s="207"/>
      <c r="K414" s="214" t="str">
        <f t="shared" si="1390"/>
        <v/>
      </c>
      <c r="L414" s="200" t="str">
        <f t="shared" si="1391"/>
        <v/>
      </c>
      <c r="M414" s="200" t="str">
        <f t="shared" si="1392"/>
        <v/>
      </c>
      <c r="N414" s="209" t="str">
        <f t="shared" si="1380"/>
        <v/>
      </c>
      <c r="O414" s="208" t="str">
        <f>IFERROR(IF(D414="","",IF(K414="","",IF(I414="","",IF(F414="F",VLOOKUP(K414,F!A:G,2,0),IF(F414="M",VLOOKUP(K414,M!A:G,2,0),""))))),0)</f>
        <v/>
      </c>
      <c r="P414" s="191" t="str">
        <f>IFERROR(IF(D414="","",IF(K414="","",IF(I414="","",IF(F414="F",VLOOKUP(K414,F!A:G,3,0),IF(F414="M",VLOOKUP(K414,M!A:G,3,0),""))))),0)</f>
        <v/>
      </c>
      <c r="Q414" s="191" t="str">
        <f>IFERROR(IF(D414="","",IF(K414="","",IF(I414="","",IF(F414="F",VLOOKUP(K414,F!A:G,4,0),IF(F414="M",VLOOKUP(K414,M!A:G,4,0),""))))),0)</f>
        <v/>
      </c>
      <c r="R414" s="191" t="str">
        <f>IFERROR(IF(D414="","",IF(K414="","",IF(I414="","",IF(F414="F",VLOOKUP(K414,F!A:G,5,0),IF(F414="M",VLOOKUP(K414,M!A:G,5,0),""))))),0)</f>
        <v/>
      </c>
      <c r="S414" s="191" t="str">
        <f>IFERROR(IF(D414="","",IF(K414="","",IF(I414="","",IF(F414="F",VLOOKUP(K414,F!A:G,6,0),IF(F414="M",VLOOKUP(K414,M!A:G,6,0),""))))),0)</f>
        <v/>
      </c>
      <c r="T414" s="191" t="str">
        <f>IFERROR(IF(D414="","",IF(K414="","",IF(I414="","",IF(F414="F",VLOOKUP(K414,F!A:G,7,0),IF(F414="M",VLOOKUP(K414,M!A:G,7,0),""))))),0)</f>
        <v/>
      </c>
      <c r="U414" s="191" t="str">
        <f>IFERROR(IF(D414="","",IF(K414="","",IF(J414="","",IF(F414="F",VLOOKUP(K414,F!A:M,8,0),IF(F414="M",VLOOKUP(K414,M!A:M,8,0),""))))),0)</f>
        <v/>
      </c>
      <c r="V414" s="191" t="str">
        <f>IFERROR(IF(D414="","",IF(K414="","",IF(J414="","",IF(F414="F",VLOOKUP(K414,F!A:M,9,0),IF(F414="M",VLOOKUP(K414,M!A:M,9,0),""))))),0)</f>
        <v/>
      </c>
      <c r="W414" s="191" t="str">
        <f>IFERROR(IF(D414="","",IF(K414="","",IF(J414="","",IF(F414="F",VLOOKUP(K414,F!A:M,10,0),IF(F414="M",VLOOKUP(K414,M!A:M,10,0),""))))),0)</f>
        <v/>
      </c>
      <c r="X414" s="191" t="str">
        <f>IFERROR(IF(D414="","",IF(K414="","",IF(J414="","",IF(F414="F",VLOOKUP(K414,F!A:M,11,0),IF(F414="M",VLOOKUP(K414,M!A:M,11,0),""))))),0)</f>
        <v/>
      </c>
      <c r="Y414" s="191" t="str">
        <f>IFERROR(IF(D414="","",IF(K414="","",IF(J414="","",IF(F414="F",VLOOKUP(K414,F!A:M,12,0),IF(F414="M",VLOOKUP(K414,M!A:M,12,0),""))))),0)</f>
        <v/>
      </c>
      <c r="Z414" s="191" t="str">
        <f>IFERROR(IF(D414="","",IF(K414="","",IF(J414="","",IF(F414="F",VLOOKUP(K414,F!A:M,13,0),IF(F414="M",VLOOKUP(K414,M!A:M,13,0),""))))),0)</f>
        <v/>
      </c>
      <c r="AA414" s="191" t="str">
        <f>IFERROR(IF(D414="","",IF(F414="","",IF(J414="","",IF(K414="","",IF(AND(K414&gt;23,K414&lt;=60),IF(F414="F",VLOOKUP(MROUND(HZ414,0.5),'F-Weight for Length'!K:S,2,0),VLOOKUP(MROUND(HZ414,0.5),'M-Weight for Length'!K:S,2,0)),IF(K414&gt;60,IF(F414="F",VLOOKUP(K414,'F-Weight for Length'!U:AC,2,0),VLOOKUP(K414,'M-Weight for Length'!U:AC,2,0)),IF(F414="F",VLOOKUP(MROUND(HZ414,0.5),'F-Weight for Length'!A:I,2,0),VLOOKUP(MROUND(HZ414,0.5),'M-Weight for Length'!A:I,2,0)))))))),0)</f>
        <v/>
      </c>
      <c r="AB414" s="191" t="str">
        <f>IFERROR(IF(D414="","",IF(F414="","",IF(J414="","",IF(K414="","",IF(AND(K414&gt;23,K414&lt;=60),IF(F414="F",VLOOKUP(MROUND(HZ414,0.5),'F-Weight for Length'!K:S,3,0),VLOOKUP(MROUND(HZ414,0.5),'M-Weight for Length'!K:S,3,0)),IF(K414&gt;60,IF(F414="F",VLOOKUP(K414,'F-Weight for Length'!U:AC,3,0),VLOOKUP(K414,'M-Weight for Length'!U:AC,3,0)),IF(F414="F",VLOOKUP(MROUND(HZ414,0.5),'F-Weight for Length'!A:I,3,0),VLOOKUP(MROUND(HZ414,0.5),'M-Weight for Length'!A:I,3,0)))))))),0)</f>
        <v/>
      </c>
      <c r="AC414" s="191" t="str">
        <f>IFERROR(IF(D414="","",IF(F414="","",IF(J414="","",IF(K414="","",IF(AND(K414&gt;23,K414&lt;=60),IF(F414="F",VLOOKUP(MROUND(HZ414,0.5),'F-Weight for Length'!K:S,4,0),VLOOKUP(MROUND(HZ414,0.5),'M-Weight for Length'!K:S,4,0)),IF(K414&gt;60,IF(F414="F",VLOOKUP(K414,'F-Weight for Length'!U:AC,4,0),VLOOKUP(K414,'M-Weight for Length'!U:AC,4,0)),IF(F414="F",VLOOKUP(MROUND(HZ414,0.5),'F-Weight for Length'!A:I,4,0),VLOOKUP(MROUND(HZ414,0.5),'M-Weight for Length'!A:I,4,0)))))))),0)</f>
        <v/>
      </c>
      <c r="AD414" s="191" t="str">
        <f>IFERROR(IF(D414="","",IF(F414="","",IF(J414="","",IF(K414="","",IF(AND(K414&gt;23,K414&lt;=60),IF(F414="F",VLOOKUP(MROUND(HZ414,0.5),'F-Weight for Length'!K:S,5,0),VLOOKUP(MROUND(HZ414,0.5),'M-Weight for Length'!K:S,5,0)),IF(K414&gt;60,IF(F414="F",VLOOKUP(K414,'F-Weight for Length'!U:AC,5,0),VLOOKUP(K414,'M-Weight for Length'!U:AC,5,0)),IF(F414="F",VLOOKUP(MROUND(HZ414,0.5),'F-Weight for Length'!A:I,5,0),VLOOKUP(MROUND(HZ414,0.5),'M-Weight for Length'!A:I,5,0)))))))),0)</f>
        <v/>
      </c>
      <c r="AE414" s="191" t="str">
        <f>IFERROR(IF(D414="","",IF(F414="","",IF(J414="","",IF(K414="","",IF(AND(K414&gt;23,K414&lt;=60),IF(F414="F",VLOOKUP(MROUND(HZ414,0.5),'F-Weight for Length'!K:S,6,0),VLOOKUP(MROUND(HZ414,0.5),'M-Weight for Length'!K:S,6,0)),IF(K414&gt;60,IF(F414="F",VLOOKUP(K414,'F-Weight for Length'!U:AC,6,0),VLOOKUP(K414,'M-Weight for Length'!U:AC,6,0)),IF(F414="F",VLOOKUP(MROUND(HZ414,0.5),'F-Weight for Length'!A:I,6,0),VLOOKUP(MROUND(HZ414,0.5),'M-Weight for Length'!A:I,6,0)))))))),0)</f>
        <v/>
      </c>
      <c r="AF414" s="191" t="str">
        <f>IFERROR(IF(D414="","",IF(F414="","",IF(J414="","",IF(K414="","",IF(AND(K414&gt;23,K414&lt;=60),IF(F414="F",VLOOKUP(MROUND(HZ414,0.5),'F-Weight for Length'!K:S,7,0),VLOOKUP(MROUND(HZ414,0.5),'M-Weight for Length'!K:S,7,0)),IF(K414&gt;60,IF(F414="F",VLOOKUP(K414,'F-Weight for Length'!U:AC,7,0),VLOOKUP(K414,'M-Weight for Length'!U:AC,7,0)),IF(F414="F",VLOOKUP(MROUND(HZ414,0.5),'F-Weight for Length'!A:I,7,0),VLOOKUP(MROUND(HZ414,0.5),'M-Weight for Length'!A:I,7,0)))))))),0)</f>
        <v/>
      </c>
      <c r="AG414" s="191" t="str">
        <f>IFERROR(IF(D414="","",IF(F414="","",IF(J414="","",IF(K414="","",IF(AND(K414&gt;23,K414&lt;=60),IF(F414="F",VLOOKUP(MROUND(HZ414,0.5),'F-Weight for Length'!K:S,8,0),VLOOKUP(MROUND(HZ414,0.5),'M-Weight for Length'!K:S,8,0)),IF(K414&gt;60,IF(F414="F",VLOOKUP(K414,'F-Weight for Length'!U:AC,8,0),VLOOKUP(K414,'M-Weight for Length'!U:AC,8,0)),IF(F414="F",VLOOKUP(MROUND(HZ414,0.5),'F-Weight for Length'!A:I,8,0),VLOOKUP(MROUND(HZ414,0.5),'M-Weight for Length'!A:I,8,0)))))))),0)</f>
        <v/>
      </c>
      <c r="AH414" s="191" t="str">
        <f>IFERROR(IF(D414="","",IF(F414="","",IF(J414="","",IF(K414="","",IF(AND(K414&gt;23,K414&lt;=60),IF(F414="F",VLOOKUP(MROUND(HZ414,0.5),'F-Weight for Length'!K:S,9,0),VLOOKUP(MROUND(HZ414,0.5),'M-Weight for Length'!K:S,9,0)),IF(K414&gt;60,IF(F414="F",VLOOKUP(K414,'F-Weight for Length'!U:AC,9,0),VLOOKUP(K414,'M-Weight for Length'!U:AC,9,0)),IF(F414="F",VLOOKUP(MROUND(HZ414,0.5),'F-Weight for Length'!A:I,9,0),VLOOKUP(MROUND(HZ414,0.5),'M-Weight for Length'!A:I,9,0)))))))),0)</f>
        <v/>
      </c>
      <c r="AI414" s="192">
        <f t="shared" si="1393"/>
        <v>0</v>
      </c>
      <c r="AJ414" s="192">
        <f t="shared" si="1394"/>
        <v>0</v>
      </c>
      <c r="AK414" s="192">
        <f t="shared" si="1395"/>
        <v>0</v>
      </c>
      <c r="AL414" s="192">
        <f t="shared" si="1396"/>
        <v>0</v>
      </c>
      <c r="AM414" s="192">
        <f t="shared" si="1397"/>
        <v>0</v>
      </c>
      <c r="AN414" s="192">
        <f t="shared" si="1398"/>
        <v>0</v>
      </c>
      <c r="AO414" s="192">
        <f t="shared" si="1399"/>
        <v>0</v>
      </c>
      <c r="AP414" s="192">
        <f t="shared" si="1400"/>
        <v>0</v>
      </c>
      <c r="AQ414" s="192">
        <f t="shared" si="1401"/>
        <v>0</v>
      </c>
      <c r="AR414" s="192">
        <f t="shared" si="1402"/>
        <v>0</v>
      </c>
      <c r="AS414" s="192">
        <f t="shared" si="1403"/>
        <v>0</v>
      </c>
      <c r="AT414" s="192">
        <f t="shared" si="1404"/>
        <v>0</v>
      </c>
      <c r="AU414" s="192">
        <f t="shared" si="1405"/>
        <v>0</v>
      </c>
      <c r="AV414" s="192">
        <f t="shared" si="1406"/>
        <v>0</v>
      </c>
      <c r="AW414" s="192">
        <f t="shared" si="1407"/>
        <v>0</v>
      </c>
      <c r="AX414" s="192">
        <f t="shared" si="1408"/>
        <v>0</v>
      </c>
      <c r="AY414" s="192">
        <f t="shared" si="1409"/>
        <v>0</v>
      </c>
      <c r="AZ414" s="192">
        <f t="shared" si="1410"/>
        <v>0</v>
      </c>
      <c r="BA414" s="192">
        <f t="shared" si="1411"/>
        <v>0</v>
      </c>
      <c r="BB414" s="192">
        <f t="shared" si="1412"/>
        <v>0</v>
      </c>
      <c r="BC414" s="192">
        <f t="shared" si="1413"/>
        <v>0</v>
      </c>
      <c r="BD414" s="192">
        <f t="shared" si="1414"/>
        <v>0</v>
      </c>
      <c r="BE414" s="192">
        <f t="shared" si="1415"/>
        <v>0</v>
      </c>
      <c r="BF414" s="192">
        <f t="shared" si="1416"/>
        <v>0</v>
      </c>
      <c r="BG414" s="192">
        <f t="shared" si="1417"/>
        <v>0</v>
      </c>
      <c r="BH414" s="192">
        <f t="shared" si="1418"/>
        <v>0</v>
      </c>
      <c r="BI414" s="192">
        <f t="shared" si="1419"/>
        <v>0</v>
      </c>
      <c r="BJ414" s="192">
        <f t="shared" si="1420"/>
        <v>0</v>
      </c>
      <c r="BK414" s="192">
        <f t="shared" si="1421"/>
        <v>0</v>
      </c>
      <c r="BL414" s="192">
        <f t="shared" si="1422"/>
        <v>0</v>
      </c>
      <c r="BM414" s="192">
        <f t="shared" si="1423"/>
        <v>0</v>
      </c>
      <c r="BN414" s="192">
        <f t="shared" si="1424"/>
        <v>0</v>
      </c>
      <c r="BO414" s="192">
        <f t="shared" si="1425"/>
        <v>0</v>
      </c>
      <c r="BP414" s="192">
        <f t="shared" si="1426"/>
        <v>0</v>
      </c>
      <c r="BQ414" s="192">
        <f t="shared" si="1427"/>
        <v>0</v>
      </c>
      <c r="BR414" s="192">
        <f t="shared" si="1428"/>
        <v>0</v>
      </c>
      <c r="BS414" s="192">
        <f t="shared" si="1429"/>
        <v>0</v>
      </c>
      <c r="BT414" s="192">
        <f t="shared" si="1430"/>
        <v>0</v>
      </c>
      <c r="BU414" s="192">
        <f t="shared" si="1431"/>
        <v>0</v>
      </c>
      <c r="BV414" s="192">
        <f t="shared" si="1432"/>
        <v>0</v>
      </c>
      <c r="BW414" s="192">
        <f t="shared" si="1433"/>
        <v>0</v>
      </c>
      <c r="BX414" s="192">
        <f t="shared" si="1434"/>
        <v>0</v>
      </c>
      <c r="BY414" s="192">
        <f t="shared" si="1435"/>
        <v>0</v>
      </c>
      <c r="BZ414" s="192">
        <f t="shared" si="1436"/>
        <v>0</v>
      </c>
      <c r="CA414" s="192">
        <f t="shared" si="1437"/>
        <v>0</v>
      </c>
      <c r="CB414" s="192">
        <f t="shared" si="1438"/>
        <v>0</v>
      </c>
      <c r="CC414" s="192">
        <f t="shared" si="1439"/>
        <v>0</v>
      </c>
      <c r="CD414" s="192">
        <f t="shared" si="1440"/>
        <v>0</v>
      </c>
      <c r="CE414" s="192">
        <f t="shared" si="1441"/>
        <v>0</v>
      </c>
      <c r="CF414" s="192">
        <f t="shared" si="1442"/>
        <v>0</v>
      </c>
      <c r="CG414" s="192">
        <f t="shared" si="1443"/>
        <v>0</v>
      </c>
      <c r="CH414" s="192">
        <f t="shared" si="1444"/>
        <v>0</v>
      </c>
      <c r="CI414" s="192">
        <f t="shared" si="1445"/>
        <v>0</v>
      </c>
      <c r="CJ414" s="192">
        <f t="shared" si="1446"/>
        <v>0</v>
      </c>
      <c r="CK414" s="192">
        <f t="shared" si="1447"/>
        <v>0</v>
      </c>
      <c r="CL414" s="192">
        <f t="shared" si="1448"/>
        <v>0</v>
      </c>
      <c r="CM414" s="192">
        <f t="shared" si="1449"/>
        <v>0</v>
      </c>
      <c r="CN414" s="192">
        <f t="shared" si="1450"/>
        <v>0</v>
      </c>
      <c r="CO414" s="192">
        <f t="shared" si="1451"/>
        <v>0</v>
      </c>
      <c r="CP414" s="192">
        <f t="shared" si="1452"/>
        <v>0</v>
      </c>
      <c r="CQ414" s="192">
        <f t="shared" si="1453"/>
        <v>0</v>
      </c>
      <c r="CR414" s="192">
        <f t="shared" si="1454"/>
        <v>0</v>
      </c>
      <c r="CS414" s="192">
        <f t="shared" si="1455"/>
        <v>0</v>
      </c>
      <c r="CT414" s="192">
        <f t="shared" si="1456"/>
        <v>0</v>
      </c>
      <c r="CU414" s="192">
        <f t="shared" si="1457"/>
        <v>0</v>
      </c>
      <c r="CV414" s="192">
        <f t="shared" si="1458"/>
        <v>0</v>
      </c>
      <c r="CW414" s="192">
        <f t="shared" si="1459"/>
        <v>0</v>
      </c>
      <c r="CX414" s="192">
        <f t="shared" si="1460"/>
        <v>0</v>
      </c>
      <c r="CY414" s="192">
        <f t="shared" si="1461"/>
        <v>0</v>
      </c>
      <c r="CZ414" s="192">
        <f t="shared" si="1462"/>
        <v>0</v>
      </c>
      <c r="DA414" s="192">
        <f t="shared" si="1463"/>
        <v>0</v>
      </c>
      <c r="DB414" s="192">
        <f t="shared" si="1464"/>
        <v>0</v>
      </c>
      <c r="DC414" s="192">
        <f t="shared" si="1465"/>
        <v>0</v>
      </c>
      <c r="DD414" s="192">
        <f t="shared" si="1466"/>
        <v>0</v>
      </c>
      <c r="DE414" s="192">
        <f t="shared" si="1467"/>
        <v>0</v>
      </c>
      <c r="DF414" s="192">
        <f t="shared" si="1468"/>
        <v>0</v>
      </c>
      <c r="DG414" s="192">
        <f t="shared" si="1469"/>
        <v>0</v>
      </c>
      <c r="DH414" s="192">
        <f t="shared" si="1470"/>
        <v>0</v>
      </c>
      <c r="DI414" s="192">
        <f t="shared" si="1471"/>
        <v>0</v>
      </c>
      <c r="DJ414" s="192">
        <f t="shared" si="1472"/>
        <v>0</v>
      </c>
      <c r="DK414" s="192">
        <f t="shared" si="1473"/>
        <v>0</v>
      </c>
      <c r="DL414" s="192">
        <f t="shared" si="1474"/>
        <v>0</v>
      </c>
      <c r="DM414" s="192">
        <f t="shared" si="1475"/>
        <v>0</v>
      </c>
      <c r="DN414" s="192">
        <f t="shared" si="1476"/>
        <v>0</v>
      </c>
      <c r="DO414" s="192">
        <f t="shared" si="1477"/>
        <v>0</v>
      </c>
      <c r="DP414" s="192">
        <f t="shared" si="1478"/>
        <v>0</v>
      </c>
      <c r="DQ414" s="192">
        <f t="shared" si="1479"/>
        <v>0</v>
      </c>
      <c r="DR414" s="192">
        <f t="shared" si="1480"/>
        <v>0</v>
      </c>
      <c r="DS414" s="192">
        <f t="shared" si="1481"/>
        <v>0</v>
      </c>
      <c r="DT414" s="192">
        <f t="shared" si="1482"/>
        <v>0</v>
      </c>
      <c r="DU414" s="192">
        <f t="shared" si="1483"/>
        <v>0</v>
      </c>
      <c r="DV414" s="193">
        <f t="shared" si="1484"/>
        <v>0</v>
      </c>
      <c r="DW414" s="193">
        <f t="shared" si="1485"/>
        <v>0</v>
      </c>
      <c r="DX414" s="193">
        <f t="shared" si="1486"/>
        <v>0</v>
      </c>
      <c r="DY414" s="193">
        <f t="shared" si="1487"/>
        <v>0</v>
      </c>
      <c r="DZ414" s="193">
        <f t="shared" si="1488"/>
        <v>0</v>
      </c>
      <c r="EA414" s="192">
        <f t="shared" si="1489"/>
        <v>0</v>
      </c>
      <c r="EB414" s="192">
        <f t="shared" si="1490"/>
        <v>0</v>
      </c>
      <c r="EC414" s="192">
        <f t="shared" si="1491"/>
        <v>0</v>
      </c>
      <c r="ED414" s="192">
        <f t="shared" si="1492"/>
        <v>0</v>
      </c>
      <c r="EE414" s="192">
        <f t="shared" si="1493"/>
        <v>0</v>
      </c>
      <c r="EF414" s="192">
        <f t="shared" si="1494"/>
        <v>0</v>
      </c>
      <c r="EG414" s="192">
        <f t="shared" si="1495"/>
        <v>0</v>
      </c>
      <c r="EH414" s="192">
        <f t="shared" si="1496"/>
        <v>0</v>
      </c>
      <c r="EI414" s="192">
        <f t="shared" si="1497"/>
        <v>0</v>
      </c>
      <c r="EJ414" s="192">
        <f t="shared" si="1498"/>
        <v>0</v>
      </c>
      <c r="EK414" s="192">
        <f t="shared" si="1499"/>
        <v>0</v>
      </c>
      <c r="EL414" s="192">
        <f t="shared" si="1500"/>
        <v>0</v>
      </c>
      <c r="EM414" s="192">
        <f t="shared" si="1501"/>
        <v>0</v>
      </c>
      <c r="EN414" s="192">
        <f t="shared" si="1502"/>
        <v>0</v>
      </c>
      <c r="EO414" s="192">
        <f t="shared" si="1503"/>
        <v>0</v>
      </c>
      <c r="EP414" s="192">
        <f t="shared" si="1504"/>
        <v>0</v>
      </c>
      <c r="EQ414" s="192">
        <f t="shared" si="1505"/>
        <v>0</v>
      </c>
      <c r="ER414" s="192">
        <f t="shared" si="1506"/>
        <v>0</v>
      </c>
      <c r="ES414" s="192">
        <f t="shared" si="1507"/>
        <v>0</v>
      </c>
      <c r="ET414" s="192">
        <f t="shared" si="1508"/>
        <v>0</v>
      </c>
      <c r="EU414" s="192">
        <f t="shared" si="1509"/>
        <v>0</v>
      </c>
      <c r="EV414" s="192">
        <f t="shared" si="1510"/>
        <v>0</v>
      </c>
      <c r="EW414" s="192">
        <f t="shared" si="1511"/>
        <v>0</v>
      </c>
      <c r="EX414" s="192">
        <f t="shared" si="1512"/>
        <v>0</v>
      </c>
      <c r="EY414" s="192">
        <f t="shared" si="1513"/>
        <v>0</v>
      </c>
      <c r="EZ414" s="192">
        <f t="shared" si="1514"/>
        <v>0</v>
      </c>
      <c r="FA414" s="192">
        <f t="shared" si="1515"/>
        <v>0</v>
      </c>
      <c r="FB414" s="192">
        <f t="shared" si="1516"/>
        <v>0</v>
      </c>
      <c r="FC414" s="192">
        <f t="shared" si="1517"/>
        <v>0</v>
      </c>
      <c r="FD414" s="192">
        <f t="shared" si="1518"/>
        <v>0</v>
      </c>
      <c r="FE414" s="192">
        <f t="shared" si="1519"/>
        <v>0</v>
      </c>
      <c r="FF414" s="192">
        <f t="shared" si="1520"/>
        <v>0</v>
      </c>
      <c r="FG414" s="192">
        <f t="shared" si="1521"/>
        <v>0</v>
      </c>
      <c r="FH414" s="192">
        <f t="shared" si="1522"/>
        <v>0</v>
      </c>
      <c r="FI414" s="192">
        <f t="shared" si="1523"/>
        <v>0</v>
      </c>
      <c r="FJ414" s="192">
        <f t="shared" si="1524"/>
        <v>0</v>
      </c>
      <c r="FK414" s="192">
        <f t="shared" si="1525"/>
        <v>0</v>
      </c>
      <c r="FL414" s="192">
        <f t="shared" si="1526"/>
        <v>0</v>
      </c>
      <c r="FM414" s="192">
        <f t="shared" si="1527"/>
        <v>0</v>
      </c>
      <c r="FN414" s="192">
        <f t="shared" si="1528"/>
        <v>0</v>
      </c>
      <c r="FO414" s="192">
        <f t="shared" si="1529"/>
        <v>0</v>
      </c>
      <c r="FP414" s="192">
        <f t="shared" si="1530"/>
        <v>0</v>
      </c>
      <c r="FQ414" s="192">
        <f t="shared" si="1531"/>
        <v>0</v>
      </c>
      <c r="FR414" s="192">
        <f t="shared" si="1532"/>
        <v>0</v>
      </c>
      <c r="FS414" s="192">
        <f t="shared" si="1533"/>
        <v>0</v>
      </c>
      <c r="FT414" s="192">
        <f t="shared" si="1534"/>
        <v>0</v>
      </c>
      <c r="FU414" s="192">
        <f t="shared" si="1535"/>
        <v>0</v>
      </c>
      <c r="FV414" s="192">
        <f t="shared" si="1536"/>
        <v>0</v>
      </c>
      <c r="FW414" s="192">
        <f t="shared" si="1537"/>
        <v>0</v>
      </c>
      <c r="FX414" s="192">
        <f t="shared" si="1538"/>
        <v>0</v>
      </c>
      <c r="FY414" s="192">
        <f t="shared" si="1539"/>
        <v>0</v>
      </c>
      <c r="FZ414" s="192">
        <f t="shared" si="1540"/>
        <v>0</v>
      </c>
      <c r="GA414" s="192">
        <f t="shared" si="1541"/>
        <v>0</v>
      </c>
      <c r="GB414" s="192">
        <f t="shared" si="1542"/>
        <v>0</v>
      </c>
      <c r="GC414" s="192">
        <f t="shared" si="1543"/>
        <v>0</v>
      </c>
      <c r="GD414" s="192">
        <f t="shared" si="1544"/>
        <v>0</v>
      </c>
      <c r="GE414" s="192">
        <f t="shared" si="1545"/>
        <v>0</v>
      </c>
      <c r="GF414" s="192">
        <f t="shared" si="1546"/>
        <v>0</v>
      </c>
      <c r="GG414" s="192">
        <f t="shared" si="1547"/>
        <v>0</v>
      </c>
      <c r="GH414" s="192">
        <f t="shared" si="1548"/>
        <v>0</v>
      </c>
      <c r="GI414" s="192">
        <f t="shared" si="1549"/>
        <v>0</v>
      </c>
      <c r="GJ414" s="192">
        <f t="shared" si="1550"/>
        <v>0</v>
      </c>
      <c r="GK414" s="192">
        <f t="shared" si="1551"/>
        <v>0</v>
      </c>
      <c r="GL414" s="192">
        <f t="shared" si="1552"/>
        <v>0</v>
      </c>
      <c r="GM414" s="192">
        <f t="shared" si="1553"/>
        <v>0</v>
      </c>
      <c r="GN414" s="192">
        <f t="shared" si="1554"/>
        <v>0</v>
      </c>
      <c r="GO414" s="192">
        <f t="shared" si="1555"/>
        <v>0</v>
      </c>
      <c r="GP414" s="192">
        <f t="shared" si="1556"/>
        <v>0</v>
      </c>
      <c r="GQ414" s="192">
        <f t="shared" si="1557"/>
        <v>0</v>
      </c>
      <c r="GR414" s="192">
        <f t="shared" si="1558"/>
        <v>0</v>
      </c>
      <c r="GS414" s="192">
        <f t="shared" si="1559"/>
        <v>0</v>
      </c>
      <c r="GT414" s="192">
        <f t="shared" si="1560"/>
        <v>0</v>
      </c>
      <c r="GU414" s="192">
        <f t="shared" si="1561"/>
        <v>0</v>
      </c>
      <c r="GV414" s="192">
        <f t="shared" si="1562"/>
        <v>0</v>
      </c>
      <c r="GW414" s="192">
        <f t="shared" si="1563"/>
        <v>0</v>
      </c>
      <c r="GX414" s="192">
        <f t="shared" si="1564"/>
        <v>0</v>
      </c>
      <c r="GY414" s="192">
        <f t="shared" si="1565"/>
        <v>0</v>
      </c>
      <c r="GZ414" s="192">
        <f t="shared" si="1566"/>
        <v>0</v>
      </c>
      <c r="HA414" s="192">
        <f t="shared" si="1567"/>
        <v>0</v>
      </c>
      <c r="HB414" s="192">
        <f t="shared" si="1568"/>
        <v>0</v>
      </c>
      <c r="HC414" s="192">
        <f t="shared" si="1569"/>
        <v>0</v>
      </c>
      <c r="HD414" s="192">
        <f t="shared" si="1570"/>
        <v>0</v>
      </c>
      <c r="HE414" s="192">
        <f t="shared" si="1571"/>
        <v>0</v>
      </c>
      <c r="HF414" s="192">
        <f t="shared" si="1572"/>
        <v>0</v>
      </c>
      <c r="HG414" s="192">
        <f t="shared" si="1573"/>
        <v>0</v>
      </c>
      <c r="HH414" s="192">
        <f t="shared" si="1574"/>
        <v>0</v>
      </c>
      <c r="HI414" s="192">
        <f t="shared" si="1575"/>
        <v>0</v>
      </c>
      <c r="HJ414" s="192">
        <f t="shared" si="1576"/>
        <v>0</v>
      </c>
      <c r="HK414" s="192">
        <f t="shared" si="1577"/>
        <v>0</v>
      </c>
      <c r="HL414" s="192">
        <f t="shared" si="1578"/>
        <v>0</v>
      </c>
      <c r="HM414" s="192">
        <f t="shared" si="1579"/>
        <v>0</v>
      </c>
      <c r="HN414" s="194">
        <f t="shared" si="1580"/>
        <v>0</v>
      </c>
      <c r="HO414" s="194">
        <f t="shared" si="1581"/>
        <v>0</v>
      </c>
      <c r="HP414" s="194">
        <f t="shared" si="1582"/>
        <v>0</v>
      </c>
      <c r="HQ414" s="194">
        <f t="shared" si="1583"/>
        <v>0</v>
      </c>
      <c r="HR414" s="194">
        <f t="shared" si="1584"/>
        <v>0</v>
      </c>
      <c r="HS414" s="195" t="str">
        <f t="shared" si="1381"/>
        <v/>
      </c>
      <c r="HT414" s="196">
        <f t="shared" si="1377"/>
        <v>0</v>
      </c>
      <c r="HU414" s="196">
        <f t="shared" si="1378"/>
        <v>0</v>
      </c>
      <c r="HV414" s="197" t="str">
        <f t="shared" si="1382"/>
        <v/>
      </c>
      <c r="HW414" s="197" t="str">
        <f t="shared" si="1585"/>
        <v/>
      </c>
      <c r="HX414" s="197" t="str">
        <f t="shared" si="1586"/>
        <v/>
      </c>
      <c r="HY414" s="195" t="str">
        <f t="shared" si="1383"/>
        <v/>
      </c>
      <c r="HZ414" s="30">
        <f t="shared" si="1379"/>
        <v>0</v>
      </c>
      <c r="IA414" s="198">
        <f t="shared" si="1384"/>
        <v>0</v>
      </c>
      <c r="IB414" s="195"/>
      <c r="IC414" s="195">
        <f t="shared" si="1587"/>
        <v>0</v>
      </c>
      <c r="ID414" s="195">
        <f t="shared" si="1385"/>
        <v>0</v>
      </c>
      <c r="IE414" s="195">
        <f t="shared" si="1588"/>
        <v>0</v>
      </c>
      <c r="IF414" s="195">
        <f t="shared" si="1386"/>
        <v>0</v>
      </c>
      <c r="IG414" s="307">
        <f t="shared" si="1387"/>
        <v>0</v>
      </c>
      <c r="IH414" s="307">
        <f t="shared" si="1388"/>
        <v>0</v>
      </c>
      <c r="II414" s="44">
        <f t="shared" si="1389"/>
        <v>0</v>
      </c>
      <c r="IJ414" s="44">
        <f t="shared" si="1589"/>
        <v>0</v>
      </c>
      <c r="IK414" s="44">
        <f t="shared" si="1590"/>
        <v>0</v>
      </c>
      <c r="IL414" s="44">
        <f t="shared" si="1591"/>
        <v>0</v>
      </c>
      <c r="IM414" s="44">
        <f t="shared" si="1592"/>
        <v>0</v>
      </c>
      <c r="IN414" s="44">
        <f t="shared" si="1593"/>
        <v>0</v>
      </c>
      <c r="IO414" s="44">
        <f t="shared" si="1594"/>
        <v>0</v>
      </c>
    </row>
    <row r="415" spans="1:249" ht="18" customHeight="1">
      <c r="A415" s="188">
        <v>409</v>
      </c>
      <c r="B415" s="326"/>
      <c r="C415" s="289"/>
      <c r="D415" s="199"/>
      <c r="E415" s="189"/>
      <c r="F415" s="189"/>
      <c r="G415" s="190"/>
      <c r="H415" s="190"/>
      <c r="I415" s="272"/>
      <c r="J415" s="207"/>
      <c r="K415" s="214" t="str">
        <f t="shared" si="1390"/>
        <v/>
      </c>
      <c r="L415" s="200" t="str">
        <f t="shared" si="1391"/>
        <v/>
      </c>
      <c r="M415" s="200" t="str">
        <f t="shared" si="1392"/>
        <v/>
      </c>
      <c r="N415" s="209" t="str">
        <f t="shared" si="1380"/>
        <v/>
      </c>
      <c r="O415" s="208" t="str">
        <f>IFERROR(IF(D415="","",IF(K415="","",IF(I415="","",IF(F415="F",VLOOKUP(K415,F!A:G,2,0),IF(F415="M",VLOOKUP(K415,M!A:G,2,0),""))))),0)</f>
        <v/>
      </c>
      <c r="P415" s="191" t="str">
        <f>IFERROR(IF(D415="","",IF(K415="","",IF(I415="","",IF(F415="F",VLOOKUP(K415,F!A:G,3,0),IF(F415="M",VLOOKUP(K415,M!A:G,3,0),""))))),0)</f>
        <v/>
      </c>
      <c r="Q415" s="191" t="str">
        <f>IFERROR(IF(D415="","",IF(K415="","",IF(I415="","",IF(F415="F",VLOOKUP(K415,F!A:G,4,0),IF(F415="M",VLOOKUP(K415,M!A:G,4,0),""))))),0)</f>
        <v/>
      </c>
      <c r="R415" s="191" t="str">
        <f>IFERROR(IF(D415="","",IF(K415="","",IF(I415="","",IF(F415="F",VLOOKUP(K415,F!A:G,5,0),IF(F415="M",VLOOKUP(K415,M!A:G,5,0),""))))),0)</f>
        <v/>
      </c>
      <c r="S415" s="191" t="str">
        <f>IFERROR(IF(D415="","",IF(K415="","",IF(I415="","",IF(F415="F",VLOOKUP(K415,F!A:G,6,0),IF(F415="M",VLOOKUP(K415,M!A:G,6,0),""))))),0)</f>
        <v/>
      </c>
      <c r="T415" s="191" t="str">
        <f>IFERROR(IF(D415="","",IF(K415="","",IF(I415="","",IF(F415="F",VLOOKUP(K415,F!A:G,7,0),IF(F415="M",VLOOKUP(K415,M!A:G,7,0),""))))),0)</f>
        <v/>
      </c>
      <c r="U415" s="191" t="str">
        <f>IFERROR(IF(D415="","",IF(K415="","",IF(J415="","",IF(F415="F",VLOOKUP(K415,F!A:M,8,0),IF(F415="M",VLOOKUP(K415,M!A:M,8,0),""))))),0)</f>
        <v/>
      </c>
      <c r="V415" s="191" t="str">
        <f>IFERROR(IF(D415="","",IF(K415="","",IF(J415="","",IF(F415="F",VLOOKUP(K415,F!A:M,9,0),IF(F415="M",VLOOKUP(K415,M!A:M,9,0),""))))),0)</f>
        <v/>
      </c>
      <c r="W415" s="191" t="str">
        <f>IFERROR(IF(D415="","",IF(K415="","",IF(J415="","",IF(F415="F",VLOOKUP(K415,F!A:M,10,0),IF(F415="M",VLOOKUP(K415,M!A:M,10,0),""))))),0)</f>
        <v/>
      </c>
      <c r="X415" s="191" t="str">
        <f>IFERROR(IF(D415="","",IF(K415="","",IF(J415="","",IF(F415="F",VLOOKUP(K415,F!A:M,11,0),IF(F415="M",VLOOKUP(K415,M!A:M,11,0),""))))),0)</f>
        <v/>
      </c>
      <c r="Y415" s="191" t="str">
        <f>IFERROR(IF(D415="","",IF(K415="","",IF(J415="","",IF(F415="F",VLOOKUP(K415,F!A:M,12,0),IF(F415="M",VLOOKUP(K415,M!A:M,12,0),""))))),0)</f>
        <v/>
      </c>
      <c r="Z415" s="191" t="str">
        <f>IFERROR(IF(D415="","",IF(K415="","",IF(J415="","",IF(F415="F",VLOOKUP(K415,F!A:M,13,0),IF(F415="M",VLOOKUP(K415,M!A:M,13,0),""))))),0)</f>
        <v/>
      </c>
      <c r="AA415" s="191" t="str">
        <f>IFERROR(IF(D415="","",IF(F415="","",IF(J415="","",IF(K415="","",IF(AND(K415&gt;23,K415&lt;=60),IF(F415="F",VLOOKUP(MROUND(HZ415,0.5),'F-Weight for Length'!K:S,2,0),VLOOKUP(MROUND(HZ415,0.5),'M-Weight for Length'!K:S,2,0)),IF(K415&gt;60,IF(F415="F",VLOOKUP(K415,'F-Weight for Length'!U:AC,2,0),VLOOKUP(K415,'M-Weight for Length'!U:AC,2,0)),IF(F415="F",VLOOKUP(MROUND(HZ415,0.5),'F-Weight for Length'!A:I,2,0),VLOOKUP(MROUND(HZ415,0.5),'M-Weight for Length'!A:I,2,0)))))))),0)</f>
        <v/>
      </c>
      <c r="AB415" s="191" t="str">
        <f>IFERROR(IF(D415="","",IF(F415="","",IF(J415="","",IF(K415="","",IF(AND(K415&gt;23,K415&lt;=60),IF(F415="F",VLOOKUP(MROUND(HZ415,0.5),'F-Weight for Length'!K:S,3,0),VLOOKUP(MROUND(HZ415,0.5),'M-Weight for Length'!K:S,3,0)),IF(K415&gt;60,IF(F415="F",VLOOKUP(K415,'F-Weight for Length'!U:AC,3,0),VLOOKUP(K415,'M-Weight for Length'!U:AC,3,0)),IF(F415="F",VLOOKUP(MROUND(HZ415,0.5),'F-Weight for Length'!A:I,3,0),VLOOKUP(MROUND(HZ415,0.5),'M-Weight for Length'!A:I,3,0)))))))),0)</f>
        <v/>
      </c>
      <c r="AC415" s="191" t="str">
        <f>IFERROR(IF(D415="","",IF(F415="","",IF(J415="","",IF(K415="","",IF(AND(K415&gt;23,K415&lt;=60),IF(F415="F",VLOOKUP(MROUND(HZ415,0.5),'F-Weight for Length'!K:S,4,0),VLOOKUP(MROUND(HZ415,0.5),'M-Weight for Length'!K:S,4,0)),IF(K415&gt;60,IF(F415="F",VLOOKUP(K415,'F-Weight for Length'!U:AC,4,0),VLOOKUP(K415,'M-Weight for Length'!U:AC,4,0)),IF(F415="F",VLOOKUP(MROUND(HZ415,0.5),'F-Weight for Length'!A:I,4,0),VLOOKUP(MROUND(HZ415,0.5),'M-Weight for Length'!A:I,4,0)))))))),0)</f>
        <v/>
      </c>
      <c r="AD415" s="191" t="str">
        <f>IFERROR(IF(D415="","",IF(F415="","",IF(J415="","",IF(K415="","",IF(AND(K415&gt;23,K415&lt;=60),IF(F415="F",VLOOKUP(MROUND(HZ415,0.5),'F-Weight for Length'!K:S,5,0),VLOOKUP(MROUND(HZ415,0.5),'M-Weight for Length'!K:S,5,0)),IF(K415&gt;60,IF(F415="F",VLOOKUP(K415,'F-Weight for Length'!U:AC,5,0),VLOOKUP(K415,'M-Weight for Length'!U:AC,5,0)),IF(F415="F",VLOOKUP(MROUND(HZ415,0.5),'F-Weight for Length'!A:I,5,0),VLOOKUP(MROUND(HZ415,0.5),'M-Weight for Length'!A:I,5,0)))))))),0)</f>
        <v/>
      </c>
      <c r="AE415" s="191" t="str">
        <f>IFERROR(IF(D415="","",IF(F415="","",IF(J415="","",IF(K415="","",IF(AND(K415&gt;23,K415&lt;=60),IF(F415="F",VLOOKUP(MROUND(HZ415,0.5),'F-Weight for Length'!K:S,6,0),VLOOKUP(MROUND(HZ415,0.5),'M-Weight for Length'!K:S,6,0)),IF(K415&gt;60,IF(F415="F",VLOOKUP(K415,'F-Weight for Length'!U:AC,6,0),VLOOKUP(K415,'M-Weight for Length'!U:AC,6,0)),IF(F415="F",VLOOKUP(MROUND(HZ415,0.5),'F-Weight for Length'!A:I,6,0),VLOOKUP(MROUND(HZ415,0.5),'M-Weight for Length'!A:I,6,0)))))))),0)</f>
        <v/>
      </c>
      <c r="AF415" s="191" t="str">
        <f>IFERROR(IF(D415="","",IF(F415="","",IF(J415="","",IF(K415="","",IF(AND(K415&gt;23,K415&lt;=60),IF(F415="F",VLOOKUP(MROUND(HZ415,0.5),'F-Weight for Length'!K:S,7,0),VLOOKUP(MROUND(HZ415,0.5),'M-Weight for Length'!K:S,7,0)),IF(K415&gt;60,IF(F415="F",VLOOKUP(K415,'F-Weight for Length'!U:AC,7,0),VLOOKUP(K415,'M-Weight for Length'!U:AC,7,0)),IF(F415="F",VLOOKUP(MROUND(HZ415,0.5),'F-Weight for Length'!A:I,7,0),VLOOKUP(MROUND(HZ415,0.5),'M-Weight for Length'!A:I,7,0)))))))),0)</f>
        <v/>
      </c>
      <c r="AG415" s="191" t="str">
        <f>IFERROR(IF(D415="","",IF(F415="","",IF(J415="","",IF(K415="","",IF(AND(K415&gt;23,K415&lt;=60),IF(F415="F",VLOOKUP(MROUND(HZ415,0.5),'F-Weight for Length'!K:S,8,0),VLOOKUP(MROUND(HZ415,0.5),'M-Weight for Length'!K:S,8,0)),IF(K415&gt;60,IF(F415="F",VLOOKUP(K415,'F-Weight for Length'!U:AC,8,0),VLOOKUP(K415,'M-Weight for Length'!U:AC,8,0)),IF(F415="F",VLOOKUP(MROUND(HZ415,0.5),'F-Weight for Length'!A:I,8,0),VLOOKUP(MROUND(HZ415,0.5),'M-Weight for Length'!A:I,8,0)))))))),0)</f>
        <v/>
      </c>
      <c r="AH415" s="191" t="str">
        <f>IFERROR(IF(D415="","",IF(F415="","",IF(J415="","",IF(K415="","",IF(AND(K415&gt;23,K415&lt;=60),IF(F415="F",VLOOKUP(MROUND(HZ415,0.5),'F-Weight for Length'!K:S,9,0),VLOOKUP(MROUND(HZ415,0.5),'M-Weight for Length'!K:S,9,0)),IF(K415&gt;60,IF(F415="F",VLOOKUP(K415,'F-Weight for Length'!U:AC,9,0),VLOOKUP(K415,'M-Weight for Length'!U:AC,9,0)),IF(F415="F",VLOOKUP(MROUND(HZ415,0.5),'F-Weight for Length'!A:I,9,0),VLOOKUP(MROUND(HZ415,0.5),'M-Weight for Length'!A:I,9,0)))))))),0)</f>
        <v/>
      </c>
      <c r="AI415" s="192">
        <f t="shared" si="1393"/>
        <v>0</v>
      </c>
      <c r="AJ415" s="192">
        <f t="shared" si="1394"/>
        <v>0</v>
      </c>
      <c r="AK415" s="192">
        <f t="shared" si="1395"/>
        <v>0</v>
      </c>
      <c r="AL415" s="192">
        <f t="shared" si="1396"/>
        <v>0</v>
      </c>
      <c r="AM415" s="192">
        <f t="shared" si="1397"/>
        <v>0</v>
      </c>
      <c r="AN415" s="192">
        <f t="shared" si="1398"/>
        <v>0</v>
      </c>
      <c r="AO415" s="192">
        <f t="shared" si="1399"/>
        <v>0</v>
      </c>
      <c r="AP415" s="192">
        <f t="shared" si="1400"/>
        <v>0</v>
      </c>
      <c r="AQ415" s="192">
        <f t="shared" si="1401"/>
        <v>0</v>
      </c>
      <c r="AR415" s="192">
        <f t="shared" si="1402"/>
        <v>0</v>
      </c>
      <c r="AS415" s="192">
        <f t="shared" si="1403"/>
        <v>0</v>
      </c>
      <c r="AT415" s="192">
        <f t="shared" si="1404"/>
        <v>0</v>
      </c>
      <c r="AU415" s="192">
        <f t="shared" si="1405"/>
        <v>0</v>
      </c>
      <c r="AV415" s="192">
        <f t="shared" si="1406"/>
        <v>0</v>
      </c>
      <c r="AW415" s="192">
        <f t="shared" si="1407"/>
        <v>0</v>
      </c>
      <c r="AX415" s="192">
        <f t="shared" si="1408"/>
        <v>0</v>
      </c>
      <c r="AY415" s="192">
        <f t="shared" si="1409"/>
        <v>0</v>
      </c>
      <c r="AZ415" s="192">
        <f t="shared" si="1410"/>
        <v>0</v>
      </c>
      <c r="BA415" s="192">
        <f t="shared" si="1411"/>
        <v>0</v>
      </c>
      <c r="BB415" s="192">
        <f t="shared" si="1412"/>
        <v>0</v>
      </c>
      <c r="BC415" s="192">
        <f t="shared" si="1413"/>
        <v>0</v>
      </c>
      <c r="BD415" s="192">
        <f t="shared" si="1414"/>
        <v>0</v>
      </c>
      <c r="BE415" s="192">
        <f t="shared" si="1415"/>
        <v>0</v>
      </c>
      <c r="BF415" s="192">
        <f t="shared" si="1416"/>
        <v>0</v>
      </c>
      <c r="BG415" s="192">
        <f t="shared" si="1417"/>
        <v>0</v>
      </c>
      <c r="BH415" s="192">
        <f t="shared" si="1418"/>
        <v>0</v>
      </c>
      <c r="BI415" s="192">
        <f t="shared" si="1419"/>
        <v>0</v>
      </c>
      <c r="BJ415" s="192">
        <f t="shared" si="1420"/>
        <v>0</v>
      </c>
      <c r="BK415" s="192">
        <f t="shared" si="1421"/>
        <v>0</v>
      </c>
      <c r="BL415" s="192">
        <f t="shared" si="1422"/>
        <v>0</v>
      </c>
      <c r="BM415" s="192">
        <f t="shared" si="1423"/>
        <v>0</v>
      </c>
      <c r="BN415" s="192">
        <f t="shared" si="1424"/>
        <v>0</v>
      </c>
      <c r="BO415" s="192">
        <f t="shared" si="1425"/>
        <v>0</v>
      </c>
      <c r="BP415" s="192">
        <f t="shared" si="1426"/>
        <v>0</v>
      </c>
      <c r="BQ415" s="192">
        <f t="shared" si="1427"/>
        <v>0</v>
      </c>
      <c r="BR415" s="192">
        <f t="shared" si="1428"/>
        <v>0</v>
      </c>
      <c r="BS415" s="192">
        <f t="shared" si="1429"/>
        <v>0</v>
      </c>
      <c r="BT415" s="192">
        <f t="shared" si="1430"/>
        <v>0</v>
      </c>
      <c r="BU415" s="192">
        <f t="shared" si="1431"/>
        <v>0</v>
      </c>
      <c r="BV415" s="192">
        <f t="shared" si="1432"/>
        <v>0</v>
      </c>
      <c r="BW415" s="192">
        <f t="shared" si="1433"/>
        <v>0</v>
      </c>
      <c r="BX415" s="192">
        <f t="shared" si="1434"/>
        <v>0</v>
      </c>
      <c r="BY415" s="192">
        <f t="shared" si="1435"/>
        <v>0</v>
      </c>
      <c r="BZ415" s="192">
        <f t="shared" si="1436"/>
        <v>0</v>
      </c>
      <c r="CA415" s="192">
        <f t="shared" si="1437"/>
        <v>0</v>
      </c>
      <c r="CB415" s="192">
        <f t="shared" si="1438"/>
        <v>0</v>
      </c>
      <c r="CC415" s="192">
        <f t="shared" si="1439"/>
        <v>0</v>
      </c>
      <c r="CD415" s="192">
        <f t="shared" si="1440"/>
        <v>0</v>
      </c>
      <c r="CE415" s="192">
        <f t="shared" si="1441"/>
        <v>0</v>
      </c>
      <c r="CF415" s="192">
        <f t="shared" si="1442"/>
        <v>0</v>
      </c>
      <c r="CG415" s="192">
        <f t="shared" si="1443"/>
        <v>0</v>
      </c>
      <c r="CH415" s="192">
        <f t="shared" si="1444"/>
        <v>0</v>
      </c>
      <c r="CI415" s="192">
        <f t="shared" si="1445"/>
        <v>0</v>
      </c>
      <c r="CJ415" s="192">
        <f t="shared" si="1446"/>
        <v>0</v>
      </c>
      <c r="CK415" s="192">
        <f t="shared" si="1447"/>
        <v>0</v>
      </c>
      <c r="CL415" s="192">
        <f t="shared" si="1448"/>
        <v>0</v>
      </c>
      <c r="CM415" s="192">
        <f t="shared" si="1449"/>
        <v>0</v>
      </c>
      <c r="CN415" s="192">
        <f t="shared" si="1450"/>
        <v>0</v>
      </c>
      <c r="CO415" s="192">
        <f t="shared" si="1451"/>
        <v>0</v>
      </c>
      <c r="CP415" s="192">
        <f t="shared" si="1452"/>
        <v>0</v>
      </c>
      <c r="CQ415" s="192">
        <f t="shared" si="1453"/>
        <v>0</v>
      </c>
      <c r="CR415" s="192">
        <f t="shared" si="1454"/>
        <v>0</v>
      </c>
      <c r="CS415" s="192">
        <f t="shared" si="1455"/>
        <v>0</v>
      </c>
      <c r="CT415" s="192">
        <f t="shared" si="1456"/>
        <v>0</v>
      </c>
      <c r="CU415" s="192">
        <f t="shared" si="1457"/>
        <v>0</v>
      </c>
      <c r="CV415" s="192">
        <f t="shared" si="1458"/>
        <v>0</v>
      </c>
      <c r="CW415" s="192">
        <f t="shared" si="1459"/>
        <v>0</v>
      </c>
      <c r="CX415" s="192">
        <f t="shared" si="1460"/>
        <v>0</v>
      </c>
      <c r="CY415" s="192">
        <f t="shared" si="1461"/>
        <v>0</v>
      </c>
      <c r="CZ415" s="192">
        <f t="shared" si="1462"/>
        <v>0</v>
      </c>
      <c r="DA415" s="192">
        <f t="shared" si="1463"/>
        <v>0</v>
      </c>
      <c r="DB415" s="192">
        <f t="shared" si="1464"/>
        <v>0</v>
      </c>
      <c r="DC415" s="192">
        <f t="shared" si="1465"/>
        <v>0</v>
      </c>
      <c r="DD415" s="192">
        <f t="shared" si="1466"/>
        <v>0</v>
      </c>
      <c r="DE415" s="192">
        <f t="shared" si="1467"/>
        <v>0</v>
      </c>
      <c r="DF415" s="192">
        <f t="shared" si="1468"/>
        <v>0</v>
      </c>
      <c r="DG415" s="192">
        <f t="shared" si="1469"/>
        <v>0</v>
      </c>
      <c r="DH415" s="192">
        <f t="shared" si="1470"/>
        <v>0</v>
      </c>
      <c r="DI415" s="192">
        <f t="shared" si="1471"/>
        <v>0</v>
      </c>
      <c r="DJ415" s="192">
        <f t="shared" si="1472"/>
        <v>0</v>
      </c>
      <c r="DK415" s="192">
        <f t="shared" si="1473"/>
        <v>0</v>
      </c>
      <c r="DL415" s="192">
        <f t="shared" si="1474"/>
        <v>0</v>
      </c>
      <c r="DM415" s="192">
        <f t="shared" si="1475"/>
        <v>0</v>
      </c>
      <c r="DN415" s="192">
        <f t="shared" si="1476"/>
        <v>0</v>
      </c>
      <c r="DO415" s="192">
        <f t="shared" si="1477"/>
        <v>0</v>
      </c>
      <c r="DP415" s="192">
        <f t="shared" si="1478"/>
        <v>0</v>
      </c>
      <c r="DQ415" s="192">
        <f t="shared" si="1479"/>
        <v>0</v>
      </c>
      <c r="DR415" s="192">
        <f t="shared" si="1480"/>
        <v>0</v>
      </c>
      <c r="DS415" s="192">
        <f t="shared" si="1481"/>
        <v>0</v>
      </c>
      <c r="DT415" s="192">
        <f t="shared" si="1482"/>
        <v>0</v>
      </c>
      <c r="DU415" s="192">
        <f t="shared" si="1483"/>
        <v>0</v>
      </c>
      <c r="DV415" s="193">
        <f t="shared" si="1484"/>
        <v>0</v>
      </c>
      <c r="DW415" s="193">
        <f t="shared" si="1485"/>
        <v>0</v>
      </c>
      <c r="DX415" s="193">
        <f t="shared" si="1486"/>
        <v>0</v>
      </c>
      <c r="DY415" s="193">
        <f t="shared" si="1487"/>
        <v>0</v>
      </c>
      <c r="DZ415" s="193">
        <f t="shared" si="1488"/>
        <v>0</v>
      </c>
      <c r="EA415" s="192">
        <f t="shared" si="1489"/>
        <v>0</v>
      </c>
      <c r="EB415" s="192">
        <f t="shared" si="1490"/>
        <v>0</v>
      </c>
      <c r="EC415" s="192">
        <f t="shared" si="1491"/>
        <v>0</v>
      </c>
      <c r="ED415" s="192">
        <f t="shared" si="1492"/>
        <v>0</v>
      </c>
      <c r="EE415" s="192">
        <f t="shared" si="1493"/>
        <v>0</v>
      </c>
      <c r="EF415" s="192">
        <f t="shared" si="1494"/>
        <v>0</v>
      </c>
      <c r="EG415" s="192">
        <f t="shared" si="1495"/>
        <v>0</v>
      </c>
      <c r="EH415" s="192">
        <f t="shared" si="1496"/>
        <v>0</v>
      </c>
      <c r="EI415" s="192">
        <f t="shared" si="1497"/>
        <v>0</v>
      </c>
      <c r="EJ415" s="192">
        <f t="shared" si="1498"/>
        <v>0</v>
      </c>
      <c r="EK415" s="192">
        <f t="shared" si="1499"/>
        <v>0</v>
      </c>
      <c r="EL415" s="192">
        <f t="shared" si="1500"/>
        <v>0</v>
      </c>
      <c r="EM415" s="192">
        <f t="shared" si="1501"/>
        <v>0</v>
      </c>
      <c r="EN415" s="192">
        <f t="shared" si="1502"/>
        <v>0</v>
      </c>
      <c r="EO415" s="192">
        <f t="shared" si="1503"/>
        <v>0</v>
      </c>
      <c r="EP415" s="192">
        <f t="shared" si="1504"/>
        <v>0</v>
      </c>
      <c r="EQ415" s="192">
        <f t="shared" si="1505"/>
        <v>0</v>
      </c>
      <c r="ER415" s="192">
        <f t="shared" si="1506"/>
        <v>0</v>
      </c>
      <c r="ES415" s="192">
        <f t="shared" si="1507"/>
        <v>0</v>
      </c>
      <c r="ET415" s="192">
        <f t="shared" si="1508"/>
        <v>0</v>
      </c>
      <c r="EU415" s="192">
        <f t="shared" si="1509"/>
        <v>0</v>
      </c>
      <c r="EV415" s="192">
        <f t="shared" si="1510"/>
        <v>0</v>
      </c>
      <c r="EW415" s="192">
        <f t="shared" si="1511"/>
        <v>0</v>
      </c>
      <c r="EX415" s="192">
        <f t="shared" si="1512"/>
        <v>0</v>
      </c>
      <c r="EY415" s="192">
        <f t="shared" si="1513"/>
        <v>0</v>
      </c>
      <c r="EZ415" s="192">
        <f t="shared" si="1514"/>
        <v>0</v>
      </c>
      <c r="FA415" s="192">
        <f t="shared" si="1515"/>
        <v>0</v>
      </c>
      <c r="FB415" s="192">
        <f t="shared" si="1516"/>
        <v>0</v>
      </c>
      <c r="FC415" s="192">
        <f t="shared" si="1517"/>
        <v>0</v>
      </c>
      <c r="FD415" s="192">
        <f t="shared" si="1518"/>
        <v>0</v>
      </c>
      <c r="FE415" s="192">
        <f t="shared" si="1519"/>
        <v>0</v>
      </c>
      <c r="FF415" s="192">
        <f t="shared" si="1520"/>
        <v>0</v>
      </c>
      <c r="FG415" s="192">
        <f t="shared" si="1521"/>
        <v>0</v>
      </c>
      <c r="FH415" s="192">
        <f t="shared" si="1522"/>
        <v>0</v>
      </c>
      <c r="FI415" s="192">
        <f t="shared" si="1523"/>
        <v>0</v>
      </c>
      <c r="FJ415" s="192">
        <f t="shared" si="1524"/>
        <v>0</v>
      </c>
      <c r="FK415" s="192">
        <f t="shared" si="1525"/>
        <v>0</v>
      </c>
      <c r="FL415" s="192">
        <f t="shared" si="1526"/>
        <v>0</v>
      </c>
      <c r="FM415" s="192">
        <f t="shared" si="1527"/>
        <v>0</v>
      </c>
      <c r="FN415" s="192">
        <f t="shared" si="1528"/>
        <v>0</v>
      </c>
      <c r="FO415" s="192">
        <f t="shared" si="1529"/>
        <v>0</v>
      </c>
      <c r="FP415" s="192">
        <f t="shared" si="1530"/>
        <v>0</v>
      </c>
      <c r="FQ415" s="192">
        <f t="shared" si="1531"/>
        <v>0</v>
      </c>
      <c r="FR415" s="192">
        <f t="shared" si="1532"/>
        <v>0</v>
      </c>
      <c r="FS415" s="192">
        <f t="shared" si="1533"/>
        <v>0</v>
      </c>
      <c r="FT415" s="192">
        <f t="shared" si="1534"/>
        <v>0</v>
      </c>
      <c r="FU415" s="192">
        <f t="shared" si="1535"/>
        <v>0</v>
      </c>
      <c r="FV415" s="192">
        <f t="shared" si="1536"/>
        <v>0</v>
      </c>
      <c r="FW415" s="192">
        <f t="shared" si="1537"/>
        <v>0</v>
      </c>
      <c r="FX415" s="192">
        <f t="shared" si="1538"/>
        <v>0</v>
      </c>
      <c r="FY415" s="192">
        <f t="shared" si="1539"/>
        <v>0</v>
      </c>
      <c r="FZ415" s="192">
        <f t="shared" si="1540"/>
        <v>0</v>
      </c>
      <c r="GA415" s="192">
        <f t="shared" si="1541"/>
        <v>0</v>
      </c>
      <c r="GB415" s="192">
        <f t="shared" si="1542"/>
        <v>0</v>
      </c>
      <c r="GC415" s="192">
        <f t="shared" si="1543"/>
        <v>0</v>
      </c>
      <c r="GD415" s="192">
        <f t="shared" si="1544"/>
        <v>0</v>
      </c>
      <c r="GE415" s="192">
        <f t="shared" si="1545"/>
        <v>0</v>
      </c>
      <c r="GF415" s="192">
        <f t="shared" si="1546"/>
        <v>0</v>
      </c>
      <c r="GG415" s="192">
        <f t="shared" si="1547"/>
        <v>0</v>
      </c>
      <c r="GH415" s="192">
        <f t="shared" si="1548"/>
        <v>0</v>
      </c>
      <c r="GI415" s="192">
        <f t="shared" si="1549"/>
        <v>0</v>
      </c>
      <c r="GJ415" s="192">
        <f t="shared" si="1550"/>
        <v>0</v>
      </c>
      <c r="GK415" s="192">
        <f t="shared" si="1551"/>
        <v>0</v>
      </c>
      <c r="GL415" s="192">
        <f t="shared" si="1552"/>
        <v>0</v>
      </c>
      <c r="GM415" s="192">
        <f t="shared" si="1553"/>
        <v>0</v>
      </c>
      <c r="GN415" s="192">
        <f t="shared" si="1554"/>
        <v>0</v>
      </c>
      <c r="GO415" s="192">
        <f t="shared" si="1555"/>
        <v>0</v>
      </c>
      <c r="GP415" s="192">
        <f t="shared" si="1556"/>
        <v>0</v>
      </c>
      <c r="GQ415" s="192">
        <f t="shared" si="1557"/>
        <v>0</v>
      </c>
      <c r="GR415" s="192">
        <f t="shared" si="1558"/>
        <v>0</v>
      </c>
      <c r="GS415" s="192">
        <f t="shared" si="1559"/>
        <v>0</v>
      </c>
      <c r="GT415" s="192">
        <f t="shared" si="1560"/>
        <v>0</v>
      </c>
      <c r="GU415" s="192">
        <f t="shared" si="1561"/>
        <v>0</v>
      </c>
      <c r="GV415" s="192">
        <f t="shared" si="1562"/>
        <v>0</v>
      </c>
      <c r="GW415" s="192">
        <f t="shared" si="1563"/>
        <v>0</v>
      </c>
      <c r="GX415" s="192">
        <f t="shared" si="1564"/>
        <v>0</v>
      </c>
      <c r="GY415" s="192">
        <f t="shared" si="1565"/>
        <v>0</v>
      </c>
      <c r="GZ415" s="192">
        <f t="shared" si="1566"/>
        <v>0</v>
      </c>
      <c r="HA415" s="192">
        <f t="shared" si="1567"/>
        <v>0</v>
      </c>
      <c r="HB415" s="192">
        <f t="shared" si="1568"/>
        <v>0</v>
      </c>
      <c r="HC415" s="192">
        <f t="shared" si="1569"/>
        <v>0</v>
      </c>
      <c r="HD415" s="192">
        <f t="shared" si="1570"/>
        <v>0</v>
      </c>
      <c r="HE415" s="192">
        <f t="shared" si="1571"/>
        <v>0</v>
      </c>
      <c r="HF415" s="192">
        <f t="shared" si="1572"/>
        <v>0</v>
      </c>
      <c r="HG415" s="192">
        <f t="shared" si="1573"/>
        <v>0</v>
      </c>
      <c r="HH415" s="192">
        <f t="shared" si="1574"/>
        <v>0</v>
      </c>
      <c r="HI415" s="192">
        <f t="shared" si="1575"/>
        <v>0</v>
      </c>
      <c r="HJ415" s="192">
        <f t="shared" si="1576"/>
        <v>0</v>
      </c>
      <c r="HK415" s="192">
        <f t="shared" si="1577"/>
        <v>0</v>
      </c>
      <c r="HL415" s="192">
        <f t="shared" si="1578"/>
        <v>0</v>
      </c>
      <c r="HM415" s="192">
        <f t="shared" si="1579"/>
        <v>0</v>
      </c>
      <c r="HN415" s="194">
        <f t="shared" si="1580"/>
        <v>0</v>
      </c>
      <c r="HO415" s="194">
        <f t="shared" si="1581"/>
        <v>0</v>
      </c>
      <c r="HP415" s="194">
        <f t="shared" si="1582"/>
        <v>0</v>
      </c>
      <c r="HQ415" s="194">
        <f t="shared" si="1583"/>
        <v>0</v>
      </c>
      <c r="HR415" s="194">
        <f t="shared" si="1584"/>
        <v>0</v>
      </c>
      <c r="HS415" s="195" t="str">
        <f t="shared" si="1381"/>
        <v/>
      </c>
      <c r="HT415" s="196">
        <f t="shared" si="1377"/>
        <v>0</v>
      </c>
      <c r="HU415" s="196">
        <f t="shared" si="1378"/>
        <v>0</v>
      </c>
      <c r="HV415" s="197" t="str">
        <f t="shared" si="1382"/>
        <v/>
      </c>
      <c r="HW415" s="197" t="str">
        <f t="shared" si="1585"/>
        <v/>
      </c>
      <c r="HX415" s="197" t="str">
        <f t="shared" si="1586"/>
        <v/>
      </c>
      <c r="HY415" s="195" t="str">
        <f t="shared" si="1383"/>
        <v/>
      </c>
      <c r="HZ415" s="30">
        <f t="shared" si="1379"/>
        <v>0</v>
      </c>
      <c r="IA415" s="198">
        <f t="shared" si="1384"/>
        <v>0</v>
      </c>
      <c r="IB415" s="195"/>
      <c r="IC415" s="195">
        <f t="shared" si="1587"/>
        <v>0</v>
      </c>
      <c r="ID415" s="195">
        <f t="shared" si="1385"/>
        <v>0</v>
      </c>
      <c r="IE415" s="195">
        <f t="shared" si="1588"/>
        <v>0</v>
      </c>
      <c r="IF415" s="195">
        <f t="shared" si="1386"/>
        <v>0</v>
      </c>
      <c r="IG415" s="307">
        <f t="shared" si="1387"/>
        <v>0</v>
      </c>
      <c r="IH415" s="307">
        <f t="shared" si="1388"/>
        <v>0</v>
      </c>
      <c r="II415" s="44">
        <f t="shared" si="1389"/>
        <v>0</v>
      </c>
      <c r="IJ415" s="44">
        <f t="shared" si="1589"/>
        <v>0</v>
      </c>
      <c r="IK415" s="44">
        <f t="shared" si="1590"/>
        <v>0</v>
      </c>
      <c r="IL415" s="44">
        <f t="shared" si="1591"/>
        <v>0</v>
      </c>
      <c r="IM415" s="44">
        <f t="shared" si="1592"/>
        <v>0</v>
      </c>
      <c r="IN415" s="44">
        <f t="shared" si="1593"/>
        <v>0</v>
      </c>
      <c r="IO415" s="44">
        <f t="shared" si="1594"/>
        <v>0</v>
      </c>
    </row>
    <row r="416" spans="1:249" ht="18" customHeight="1">
      <c r="A416" s="188">
        <v>410</v>
      </c>
      <c r="B416" s="326"/>
      <c r="C416" s="289"/>
      <c r="D416" s="199"/>
      <c r="E416" s="189"/>
      <c r="F416" s="189"/>
      <c r="G416" s="190"/>
      <c r="H416" s="190"/>
      <c r="I416" s="272"/>
      <c r="J416" s="207"/>
      <c r="K416" s="214" t="str">
        <f t="shared" si="1390"/>
        <v/>
      </c>
      <c r="L416" s="200" t="str">
        <f t="shared" si="1391"/>
        <v/>
      </c>
      <c r="M416" s="200" t="str">
        <f t="shared" si="1392"/>
        <v/>
      </c>
      <c r="N416" s="209" t="str">
        <f t="shared" si="1380"/>
        <v/>
      </c>
      <c r="O416" s="208" t="str">
        <f>IFERROR(IF(D416="","",IF(K416="","",IF(I416="","",IF(F416="F",VLOOKUP(K416,F!A:G,2,0),IF(F416="M",VLOOKUP(K416,M!A:G,2,0),""))))),0)</f>
        <v/>
      </c>
      <c r="P416" s="191" t="str">
        <f>IFERROR(IF(D416="","",IF(K416="","",IF(I416="","",IF(F416="F",VLOOKUP(K416,F!A:G,3,0),IF(F416="M",VLOOKUP(K416,M!A:G,3,0),""))))),0)</f>
        <v/>
      </c>
      <c r="Q416" s="191" t="str">
        <f>IFERROR(IF(D416="","",IF(K416="","",IF(I416="","",IF(F416="F",VLOOKUP(K416,F!A:G,4,0),IF(F416="M",VLOOKUP(K416,M!A:G,4,0),""))))),0)</f>
        <v/>
      </c>
      <c r="R416" s="191" t="str">
        <f>IFERROR(IF(D416="","",IF(K416="","",IF(I416="","",IF(F416="F",VLOOKUP(K416,F!A:G,5,0),IF(F416="M",VLOOKUP(K416,M!A:G,5,0),""))))),0)</f>
        <v/>
      </c>
      <c r="S416" s="191" t="str">
        <f>IFERROR(IF(D416="","",IF(K416="","",IF(I416="","",IF(F416="F",VLOOKUP(K416,F!A:G,6,0),IF(F416="M",VLOOKUP(K416,M!A:G,6,0),""))))),0)</f>
        <v/>
      </c>
      <c r="T416" s="191" t="str">
        <f>IFERROR(IF(D416="","",IF(K416="","",IF(I416="","",IF(F416="F",VLOOKUP(K416,F!A:G,7,0),IF(F416="M",VLOOKUP(K416,M!A:G,7,0),""))))),0)</f>
        <v/>
      </c>
      <c r="U416" s="191" t="str">
        <f>IFERROR(IF(D416="","",IF(K416="","",IF(J416="","",IF(F416="F",VLOOKUP(K416,F!A:M,8,0),IF(F416="M",VLOOKUP(K416,M!A:M,8,0),""))))),0)</f>
        <v/>
      </c>
      <c r="V416" s="191" t="str">
        <f>IFERROR(IF(D416="","",IF(K416="","",IF(J416="","",IF(F416="F",VLOOKUP(K416,F!A:M,9,0),IF(F416="M",VLOOKUP(K416,M!A:M,9,0),""))))),0)</f>
        <v/>
      </c>
      <c r="W416" s="191" t="str">
        <f>IFERROR(IF(D416="","",IF(K416="","",IF(J416="","",IF(F416="F",VLOOKUP(K416,F!A:M,10,0),IF(F416="M",VLOOKUP(K416,M!A:M,10,0),""))))),0)</f>
        <v/>
      </c>
      <c r="X416" s="191" t="str">
        <f>IFERROR(IF(D416="","",IF(K416="","",IF(J416="","",IF(F416="F",VLOOKUP(K416,F!A:M,11,0),IF(F416="M",VLOOKUP(K416,M!A:M,11,0),""))))),0)</f>
        <v/>
      </c>
      <c r="Y416" s="191" t="str">
        <f>IFERROR(IF(D416="","",IF(K416="","",IF(J416="","",IF(F416="F",VLOOKUP(K416,F!A:M,12,0),IF(F416="M",VLOOKUP(K416,M!A:M,12,0),""))))),0)</f>
        <v/>
      </c>
      <c r="Z416" s="191" t="str">
        <f>IFERROR(IF(D416="","",IF(K416="","",IF(J416="","",IF(F416="F",VLOOKUP(K416,F!A:M,13,0),IF(F416="M",VLOOKUP(K416,M!A:M,13,0),""))))),0)</f>
        <v/>
      </c>
      <c r="AA416" s="191" t="str">
        <f>IFERROR(IF(D416="","",IF(F416="","",IF(J416="","",IF(K416="","",IF(AND(K416&gt;23,K416&lt;=60),IF(F416="F",VLOOKUP(MROUND(HZ416,0.5),'F-Weight for Length'!K:S,2,0),VLOOKUP(MROUND(HZ416,0.5),'M-Weight for Length'!K:S,2,0)),IF(K416&gt;60,IF(F416="F",VLOOKUP(K416,'F-Weight for Length'!U:AC,2,0),VLOOKUP(K416,'M-Weight for Length'!U:AC,2,0)),IF(F416="F",VLOOKUP(MROUND(HZ416,0.5),'F-Weight for Length'!A:I,2,0),VLOOKUP(MROUND(HZ416,0.5),'M-Weight for Length'!A:I,2,0)))))))),0)</f>
        <v/>
      </c>
      <c r="AB416" s="191" t="str">
        <f>IFERROR(IF(D416="","",IF(F416="","",IF(J416="","",IF(K416="","",IF(AND(K416&gt;23,K416&lt;=60),IF(F416="F",VLOOKUP(MROUND(HZ416,0.5),'F-Weight for Length'!K:S,3,0),VLOOKUP(MROUND(HZ416,0.5),'M-Weight for Length'!K:S,3,0)),IF(K416&gt;60,IF(F416="F",VLOOKUP(K416,'F-Weight for Length'!U:AC,3,0),VLOOKUP(K416,'M-Weight for Length'!U:AC,3,0)),IF(F416="F",VLOOKUP(MROUND(HZ416,0.5),'F-Weight for Length'!A:I,3,0),VLOOKUP(MROUND(HZ416,0.5),'M-Weight for Length'!A:I,3,0)))))))),0)</f>
        <v/>
      </c>
      <c r="AC416" s="191" t="str">
        <f>IFERROR(IF(D416="","",IF(F416="","",IF(J416="","",IF(K416="","",IF(AND(K416&gt;23,K416&lt;=60),IF(F416="F",VLOOKUP(MROUND(HZ416,0.5),'F-Weight for Length'!K:S,4,0),VLOOKUP(MROUND(HZ416,0.5),'M-Weight for Length'!K:S,4,0)),IF(K416&gt;60,IF(F416="F",VLOOKUP(K416,'F-Weight for Length'!U:AC,4,0),VLOOKUP(K416,'M-Weight for Length'!U:AC,4,0)),IF(F416="F",VLOOKUP(MROUND(HZ416,0.5),'F-Weight for Length'!A:I,4,0),VLOOKUP(MROUND(HZ416,0.5),'M-Weight for Length'!A:I,4,0)))))))),0)</f>
        <v/>
      </c>
      <c r="AD416" s="191" t="str">
        <f>IFERROR(IF(D416="","",IF(F416="","",IF(J416="","",IF(K416="","",IF(AND(K416&gt;23,K416&lt;=60),IF(F416="F",VLOOKUP(MROUND(HZ416,0.5),'F-Weight for Length'!K:S,5,0),VLOOKUP(MROUND(HZ416,0.5),'M-Weight for Length'!K:S,5,0)),IF(K416&gt;60,IF(F416="F",VLOOKUP(K416,'F-Weight for Length'!U:AC,5,0),VLOOKUP(K416,'M-Weight for Length'!U:AC,5,0)),IF(F416="F",VLOOKUP(MROUND(HZ416,0.5),'F-Weight for Length'!A:I,5,0),VLOOKUP(MROUND(HZ416,0.5),'M-Weight for Length'!A:I,5,0)))))))),0)</f>
        <v/>
      </c>
      <c r="AE416" s="191" t="str">
        <f>IFERROR(IF(D416="","",IF(F416="","",IF(J416="","",IF(K416="","",IF(AND(K416&gt;23,K416&lt;=60),IF(F416="F",VLOOKUP(MROUND(HZ416,0.5),'F-Weight for Length'!K:S,6,0),VLOOKUP(MROUND(HZ416,0.5),'M-Weight for Length'!K:S,6,0)),IF(K416&gt;60,IF(F416="F",VLOOKUP(K416,'F-Weight for Length'!U:AC,6,0),VLOOKUP(K416,'M-Weight for Length'!U:AC,6,0)),IF(F416="F",VLOOKUP(MROUND(HZ416,0.5),'F-Weight for Length'!A:I,6,0),VLOOKUP(MROUND(HZ416,0.5),'M-Weight for Length'!A:I,6,0)))))))),0)</f>
        <v/>
      </c>
      <c r="AF416" s="191" t="str">
        <f>IFERROR(IF(D416="","",IF(F416="","",IF(J416="","",IF(K416="","",IF(AND(K416&gt;23,K416&lt;=60),IF(F416="F",VLOOKUP(MROUND(HZ416,0.5),'F-Weight for Length'!K:S,7,0),VLOOKUP(MROUND(HZ416,0.5),'M-Weight for Length'!K:S,7,0)),IF(K416&gt;60,IF(F416="F",VLOOKUP(K416,'F-Weight for Length'!U:AC,7,0),VLOOKUP(K416,'M-Weight for Length'!U:AC,7,0)),IF(F416="F",VLOOKUP(MROUND(HZ416,0.5),'F-Weight for Length'!A:I,7,0),VLOOKUP(MROUND(HZ416,0.5),'M-Weight for Length'!A:I,7,0)))))))),0)</f>
        <v/>
      </c>
      <c r="AG416" s="191" t="str">
        <f>IFERROR(IF(D416="","",IF(F416="","",IF(J416="","",IF(K416="","",IF(AND(K416&gt;23,K416&lt;=60),IF(F416="F",VLOOKUP(MROUND(HZ416,0.5),'F-Weight for Length'!K:S,8,0),VLOOKUP(MROUND(HZ416,0.5),'M-Weight for Length'!K:S,8,0)),IF(K416&gt;60,IF(F416="F",VLOOKUP(K416,'F-Weight for Length'!U:AC,8,0),VLOOKUP(K416,'M-Weight for Length'!U:AC,8,0)),IF(F416="F",VLOOKUP(MROUND(HZ416,0.5),'F-Weight for Length'!A:I,8,0),VLOOKUP(MROUND(HZ416,0.5),'M-Weight for Length'!A:I,8,0)))))))),0)</f>
        <v/>
      </c>
      <c r="AH416" s="191" t="str">
        <f>IFERROR(IF(D416="","",IF(F416="","",IF(J416="","",IF(K416="","",IF(AND(K416&gt;23,K416&lt;=60),IF(F416="F",VLOOKUP(MROUND(HZ416,0.5),'F-Weight for Length'!K:S,9,0),VLOOKUP(MROUND(HZ416,0.5),'M-Weight for Length'!K:S,9,0)),IF(K416&gt;60,IF(F416="F",VLOOKUP(K416,'F-Weight for Length'!U:AC,9,0),VLOOKUP(K416,'M-Weight for Length'!U:AC,9,0)),IF(F416="F",VLOOKUP(MROUND(HZ416,0.5),'F-Weight for Length'!A:I,9,0),VLOOKUP(MROUND(HZ416,0.5),'M-Weight for Length'!A:I,9,0)))))))),0)</f>
        <v/>
      </c>
      <c r="AI416" s="192">
        <f t="shared" si="1393"/>
        <v>0</v>
      </c>
      <c r="AJ416" s="192">
        <f t="shared" si="1394"/>
        <v>0</v>
      </c>
      <c r="AK416" s="192">
        <f t="shared" si="1395"/>
        <v>0</v>
      </c>
      <c r="AL416" s="192">
        <f t="shared" si="1396"/>
        <v>0</v>
      </c>
      <c r="AM416" s="192">
        <f t="shared" si="1397"/>
        <v>0</v>
      </c>
      <c r="AN416" s="192">
        <f t="shared" si="1398"/>
        <v>0</v>
      </c>
      <c r="AO416" s="192">
        <f t="shared" si="1399"/>
        <v>0</v>
      </c>
      <c r="AP416" s="192">
        <f t="shared" si="1400"/>
        <v>0</v>
      </c>
      <c r="AQ416" s="192">
        <f t="shared" si="1401"/>
        <v>0</v>
      </c>
      <c r="AR416" s="192">
        <f t="shared" si="1402"/>
        <v>0</v>
      </c>
      <c r="AS416" s="192">
        <f t="shared" si="1403"/>
        <v>0</v>
      </c>
      <c r="AT416" s="192">
        <f t="shared" si="1404"/>
        <v>0</v>
      </c>
      <c r="AU416" s="192">
        <f t="shared" si="1405"/>
        <v>0</v>
      </c>
      <c r="AV416" s="192">
        <f t="shared" si="1406"/>
        <v>0</v>
      </c>
      <c r="AW416" s="192">
        <f t="shared" si="1407"/>
        <v>0</v>
      </c>
      <c r="AX416" s="192">
        <f t="shared" si="1408"/>
        <v>0</v>
      </c>
      <c r="AY416" s="192">
        <f t="shared" si="1409"/>
        <v>0</v>
      </c>
      <c r="AZ416" s="192">
        <f t="shared" si="1410"/>
        <v>0</v>
      </c>
      <c r="BA416" s="192">
        <f t="shared" si="1411"/>
        <v>0</v>
      </c>
      <c r="BB416" s="192">
        <f t="shared" si="1412"/>
        <v>0</v>
      </c>
      <c r="BC416" s="192">
        <f t="shared" si="1413"/>
        <v>0</v>
      </c>
      <c r="BD416" s="192">
        <f t="shared" si="1414"/>
        <v>0</v>
      </c>
      <c r="BE416" s="192">
        <f t="shared" si="1415"/>
        <v>0</v>
      </c>
      <c r="BF416" s="192">
        <f t="shared" si="1416"/>
        <v>0</v>
      </c>
      <c r="BG416" s="192">
        <f t="shared" si="1417"/>
        <v>0</v>
      </c>
      <c r="BH416" s="192">
        <f t="shared" si="1418"/>
        <v>0</v>
      </c>
      <c r="BI416" s="192">
        <f t="shared" si="1419"/>
        <v>0</v>
      </c>
      <c r="BJ416" s="192">
        <f t="shared" si="1420"/>
        <v>0</v>
      </c>
      <c r="BK416" s="192">
        <f t="shared" si="1421"/>
        <v>0</v>
      </c>
      <c r="BL416" s="192">
        <f t="shared" si="1422"/>
        <v>0</v>
      </c>
      <c r="BM416" s="192">
        <f t="shared" si="1423"/>
        <v>0</v>
      </c>
      <c r="BN416" s="192">
        <f t="shared" si="1424"/>
        <v>0</v>
      </c>
      <c r="BO416" s="192">
        <f t="shared" si="1425"/>
        <v>0</v>
      </c>
      <c r="BP416" s="192">
        <f t="shared" si="1426"/>
        <v>0</v>
      </c>
      <c r="BQ416" s="192">
        <f t="shared" si="1427"/>
        <v>0</v>
      </c>
      <c r="BR416" s="192">
        <f t="shared" si="1428"/>
        <v>0</v>
      </c>
      <c r="BS416" s="192">
        <f t="shared" si="1429"/>
        <v>0</v>
      </c>
      <c r="BT416" s="192">
        <f t="shared" si="1430"/>
        <v>0</v>
      </c>
      <c r="BU416" s="192">
        <f t="shared" si="1431"/>
        <v>0</v>
      </c>
      <c r="BV416" s="192">
        <f t="shared" si="1432"/>
        <v>0</v>
      </c>
      <c r="BW416" s="192">
        <f t="shared" si="1433"/>
        <v>0</v>
      </c>
      <c r="BX416" s="192">
        <f t="shared" si="1434"/>
        <v>0</v>
      </c>
      <c r="BY416" s="192">
        <f t="shared" si="1435"/>
        <v>0</v>
      </c>
      <c r="BZ416" s="192">
        <f t="shared" si="1436"/>
        <v>0</v>
      </c>
      <c r="CA416" s="192">
        <f t="shared" si="1437"/>
        <v>0</v>
      </c>
      <c r="CB416" s="192">
        <f t="shared" si="1438"/>
        <v>0</v>
      </c>
      <c r="CC416" s="192">
        <f t="shared" si="1439"/>
        <v>0</v>
      </c>
      <c r="CD416" s="192">
        <f t="shared" si="1440"/>
        <v>0</v>
      </c>
      <c r="CE416" s="192">
        <f t="shared" si="1441"/>
        <v>0</v>
      </c>
      <c r="CF416" s="192">
        <f t="shared" si="1442"/>
        <v>0</v>
      </c>
      <c r="CG416" s="192">
        <f t="shared" si="1443"/>
        <v>0</v>
      </c>
      <c r="CH416" s="192">
        <f t="shared" si="1444"/>
        <v>0</v>
      </c>
      <c r="CI416" s="192">
        <f t="shared" si="1445"/>
        <v>0</v>
      </c>
      <c r="CJ416" s="192">
        <f t="shared" si="1446"/>
        <v>0</v>
      </c>
      <c r="CK416" s="192">
        <f t="shared" si="1447"/>
        <v>0</v>
      </c>
      <c r="CL416" s="192">
        <f t="shared" si="1448"/>
        <v>0</v>
      </c>
      <c r="CM416" s="192">
        <f t="shared" si="1449"/>
        <v>0</v>
      </c>
      <c r="CN416" s="192">
        <f t="shared" si="1450"/>
        <v>0</v>
      </c>
      <c r="CO416" s="192">
        <f t="shared" si="1451"/>
        <v>0</v>
      </c>
      <c r="CP416" s="192">
        <f t="shared" si="1452"/>
        <v>0</v>
      </c>
      <c r="CQ416" s="192">
        <f t="shared" si="1453"/>
        <v>0</v>
      </c>
      <c r="CR416" s="192">
        <f t="shared" si="1454"/>
        <v>0</v>
      </c>
      <c r="CS416" s="192">
        <f t="shared" si="1455"/>
        <v>0</v>
      </c>
      <c r="CT416" s="192">
        <f t="shared" si="1456"/>
        <v>0</v>
      </c>
      <c r="CU416" s="192">
        <f t="shared" si="1457"/>
        <v>0</v>
      </c>
      <c r="CV416" s="192">
        <f t="shared" si="1458"/>
        <v>0</v>
      </c>
      <c r="CW416" s="192">
        <f t="shared" si="1459"/>
        <v>0</v>
      </c>
      <c r="CX416" s="192">
        <f t="shared" si="1460"/>
        <v>0</v>
      </c>
      <c r="CY416" s="192">
        <f t="shared" si="1461"/>
        <v>0</v>
      </c>
      <c r="CZ416" s="192">
        <f t="shared" si="1462"/>
        <v>0</v>
      </c>
      <c r="DA416" s="192">
        <f t="shared" si="1463"/>
        <v>0</v>
      </c>
      <c r="DB416" s="192">
        <f t="shared" si="1464"/>
        <v>0</v>
      </c>
      <c r="DC416" s="192">
        <f t="shared" si="1465"/>
        <v>0</v>
      </c>
      <c r="DD416" s="192">
        <f t="shared" si="1466"/>
        <v>0</v>
      </c>
      <c r="DE416" s="192">
        <f t="shared" si="1467"/>
        <v>0</v>
      </c>
      <c r="DF416" s="192">
        <f t="shared" si="1468"/>
        <v>0</v>
      </c>
      <c r="DG416" s="192">
        <f t="shared" si="1469"/>
        <v>0</v>
      </c>
      <c r="DH416" s="192">
        <f t="shared" si="1470"/>
        <v>0</v>
      </c>
      <c r="DI416" s="192">
        <f t="shared" si="1471"/>
        <v>0</v>
      </c>
      <c r="DJ416" s="192">
        <f t="shared" si="1472"/>
        <v>0</v>
      </c>
      <c r="DK416" s="192">
        <f t="shared" si="1473"/>
        <v>0</v>
      </c>
      <c r="DL416" s="192">
        <f t="shared" si="1474"/>
        <v>0</v>
      </c>
      <c r="DM416" s="192">
        <f t="shared" si="1475"/>
        <v>0</v>
      </c>
      <c r="DN416" s="192">
        <f t="shared" si="1476"/>
        <v>0</v>
      </c>
      <c r="DO416" s="192">
        <f t="shared" si="1477"/>
        <v>0</v>
      </c>
      <c r="DP416" s="192">
        <f t="shared" si="1478"/>
        <v>0</v>
      </c>
      <c r="DQ416" s="192">
        <f t="shared" si="1479"/>
        <v>0</v>
      </c>
      <c r="DR416" s="192">
        <f t="shared" si="1480"/>
        <v>0</v>
      </c>
      <c r="DS416" s="192">
        <f t="shared" si="1481"/>
        <v>0</v>
      </c>
      <c r="DT416" s="192">
        <f t="shared" si="1482"/>
        <v>0</v>
      </c>
      <c r="DU416" s="192">
        <f t="shared" si="1483"/>
        <v>0</v>
      </c>
      <c r="DV416" s="193">
        <f t="shared" si="1484"/>
        <v>0</v>
      </c>
      <c r="DW416" s="193">
        <f t="shared" si="1485"/>
        <v>0</v>
      </c>
      <c r="DX416" s="193">
        <f t="shared" si="1486"/>
        <v>0</v>
      </c>
      <c r="DY416" s="193">
        <f t="shared" si="1487"/>
        <v>0</v>
      </c>
      <c r="DZ416" s="193">
        <f t="shared" si="1488"/>
        <v>0</v>
      </c>
      <c r="EA416" s="192">
        <f t="shared" si="1489"/>
        <v>0</v>
      </c>
      <c r="EB416" s="192">
        <f t="shared" si="1490"/>
        <v>0</v>
      </c>
      <c r="EC416" s="192">
        <f t="shared" si="1491"/>
        <v>0</v>
      </c>
      <c r="ED416" s="192">
        <f t="shared" si="1492"/>
        <v>0</v>
      </c>
      <c r="EE416" s="192">
        <f t="shared" si="1493"/>
        <v>0</v>
      </c>
      <c r="EF416" s="192">
        <f t="shared" si="1494"/>
        <v>0</v>
      </c>
      <c r="EG416" s="192">
        <f t="shared" si="1495"/>
        <v>0</v>
      </c>
      <c r="EH416" s="192">
        <f t="shared" si="1496"/>
        <v>0</v>
      </c>
      <c r="EI416" s="192">
        <f t="shared" si="1497"/>
        <v>0</v>
      </c>
      <c r="EJ416" s="192">
        <f t="shared" si="1498"/>
        <v>0</v>
      </c>
      <c r="EK416" s="192">
        <f t="shared" si="1499"/>
        <v>0</v>
      </c>
      <c r="EL416" s="192">
        <f t="shared" si="1500"/>
        <v>0</v>
      </c>
      <c r="EM416" s="192">
        <f t="shared" si="1501"/>
        <v>0</v>
      </c>
      <c r="EN416" s="192">
        <f t="shared" si="1502"/>
        <v>0</v>
      </c>
      <c r="EO416" s="192">
        <f t="shared" si="1503"/>
        <v>0</v>
      </c>
      <c r="EP416" s="192">
        <f t="shared" si="1504"/>
        <v>0</v>
      </c>
      <c r="EQ416" s="192">
        <f t="shared" si="1505"/>
        <v>0</v>
      </c>
      <c r="ER416" s="192">
        <f t="shared" si="1506"/>
        <v>0</v>
      </c>
      <c r="ES416" s="192">
        <f t="shared" si="1507"/>
        <v>0</v>
      </c>
      <c r="ET416" s="192">
        <f t="shared" si="1508"/>
        <v>0</v>
      </c>
      <c r="EU416" s="192">
        <f t="shared" si="1509"/>
        <v>0</v>
      </c>
      <c r="EV416" s="192">
        <f t="shared" si="1510"/>
        <v>0</v>
      </c>
      <c r="EW416" s="192">
        <f t="shared" si="1511"/>
        <v>0</v>
      </c>
      <c r="EX416" s="192">
        <f t="shared" si="1512"/>
        <v>0</v>
      </c>
      <c r="EY416" s="192">
        <f t="shared" si="1513"/>
        <v>0</v>
      </c>
      <c r="EZ416" s="192">
        <f t="shared" si="1514"/>
        <v>0</v>
      </c>
      <c r="FA416" s="192">
        <f t="shared" si="1515"/>
        <v>0</v>
      </c>
      <c r="FB416" s="192">
        <f t="shared" si="1516"/>
        <v>0</v>
      </c>
      <c r="FC416" s="192">
        <f t="shared" si="1517"/>
        <v>0</v>
      </c>
      <c r="FD416" s="192">
        <f t="shared" si="1518"/>
        <v>0</v>
      </c>
      <c r="FE416" s="192">
        <f t="shared" si="1519"/>
        <v>0</v>
      </c>
      <c r="FF416" s="192">
        <f t="shared" si="1520"/>
        <v>0</v>
      </c>
      <c r="FG416" s="192">
        <f t="shared" si="1521"/>
        <v>0</v>
      </c>
      <c r="FH416" s="192">
        <f t="shared" si="1522"/>
        <v>0</v>
      </c>
      <c r="FI416" s="192">
        <f t="shared" si="1523"/>
        <v>0</v>
      </c>
      <c r="FJ416" s="192">
        <f t="shared" si="1524"/>
        <v>0</v>
      </c>
      <c r="FK416" s="192">
        <f t="shared" si="1525"/>
        <v>0</v>
      </c>
      <c r="FL416" s="192">
        <f t="shared" si="1526"/>
        <v>0</v>
      </c>
      <c r="FM416" s="192">
        <f t="shared" si="1527"/>
        <v>0</v>
      </c>
      <c r="FN416" s="192">
        <f t="shared" si="1528"/>
        <v>0</v>
      </c>
      <c r="FO416" s="192">
        <f t="shared" si="1529"/>
        <v>0</v>
      </c>
      <c r="FP416" s="192">
        <f t="shared" si="1530"/>
        <v>0</v>
      </c>
      <c r="FQ416" s="192">
        <f t="shared" si="1531"/>
        <v>0</v>
      </c>
      <c r="FR416" s="192">
        <f t="shared" si="1532"/>
        <v>0</v>
      </c>
      <c r="FS416" s="192">
        <f t="shared" si="1533"/>
        <v>0</v>
      </c>
      <c r="FT416" s="192">
        <f t="shared" si="1534"/>
        <v>0</v>
      </c>
      <c r="FU416" s="192">
        <f t="shared" si="1535"/>
        <v>0</v>
      </c>
      <c r="FV416" s="192">
        <f t="shared" si="1536"/>
        <v>0</v>
      </c>
      <c r="FW416" s="192">
        <f t="shared" si="1537"/>
        <v>0</v>
      </c>
      <c r="FX416" s="192">
        <f t="shared" si="1538"/>
        <v>0</v>
      </c>
      <c r="FY416" s="192">
        <f t="shared" si="1539"/>
        <v>0</v>
      </c>
      <c r="FZ416" s="192">
        <f t="shared" si="1540"/>
        <v>0</v>
      </c>
      <c r="GA416" s="192">
        <f t="shared" si="1541"/>
        <v>0</v>
      </c>
      <c r="GB416" s="192">
        <f t="shared" si="1542"/>
        <v>0</v>
      </c>
      <c r="GC416" s="192">
        <f t="shared" si="1543"/>
        <v>0</v>
      </c>
      <c r="GD416" s="192">
        <f t="shared" si="1544"/>
        <v>0</v>
      </c>
      <c r="GE416" s="192">
        <f t="shared" si="1545"/>
        <v>0</v>
      </c>
      <c r="GF416" s="192">
        <f t="shared" si="1546"/>
        <v>0</v>
      </c>
      <c r="GG416" s="192">
        <f t="shared" si="1547"/>
        <v>0</v>
      </c>
      <c r="GH416" s="192">
        <f t="shared" si="1548"/>
        <v>0</v>
      </c>
      <c r="GI416" s="192">
        <f t="shared" si="1549"/>
        <v>0</v>
      </c>
      <c r="GJ416" s="192">
        <f t="shared" si="1550"/>
        <v>0</v>
      </c>
      <c r="GK416" s="192">
        <f t="shared" si="1551"/>
        <v>0</v>
      </c>
      <c r="GL416" s="192">
        <f t="shared" si="1552"/>
        <v>0</v>
      </c>
      <c r="GM416" s="192">
        <f t="shared" si="1553"/>
        <v>0</v>
      </c>
      <c r="GN416" s="192">
        <f t="shared" si="1554"/>
        <v>0</v>
      </c>
      <c r="GO416" s="192">
        <f t="shared" si="1555"/>
        <v>0</v>
      </c>
      <c r="GP416" s="192">
        <f t="shared" si="1556"/>
        <v>0</v>
      </c>
      <c r="GQ416" s="192">
        <f t="shared" si="1557"/>
        <v>0</v>
      </c>
      <c r="GR416" s="192">
        <f t="shared" si="1558"/>
        <v>0</v>
      </c>
      <c r="GS416" s="192">
        <f t="shared" si="1559"/>
        <v>0</v>
      </c>
      <c r="GT416" s="192">
        <f t="shared" si="1560"/>
        <v>0</v>
      </c>
      <c r="GU416" s="192">
        <f t="shared" si="1561"/>
        <v>0</v>
      </c>
      <c r="GV416" s="192">
        <f t="shared" si="1562"/>
        <v>0</v>
      </c>
      <c r="GW416" s="192">
        <f t="shared" si="1563"/>
        <v>0</v>
      </c>
      <c r="GX416" s="192">
        <f t="shared" si="1564"/>
        <v>0</v>
      </c>
      <c r="GY416" s="192">
        <f t="shared" si="1565"/>
        <v>0</v>
      </c>
      <c r="GZ416" s="192">
        <f t="shared" si="1566"/>
        <v>0</v>
      </c>
      <c r="HA416" s="192">
        <f t="shared" si="1567"/>
        <v>0</v>
      </c>
      <c r="HB416" s="192">
        <f t="shared" si="1568"/>
        <v>0</v>
      </c>
      <c r="HC416" s="192">
        <f t="shared" si="1569"/>
        <v>0</v>
      </c>
      <c r="HD416" s="192">
        <f t="shared" si="1570"/>
        <v>0</v>
      </c>
      <c r="HE416" s="192">
        <f t="shared" si="1571"/>
        <v>0</v>
      </c>
      <c r="HF416" s="192">
        <f t="shared" si="1572"/>
        <v>0</v>
      </c>
      <c r="HG416" s="192">
        <f t="shared" si="1573"/>
        <v>0</v>
      </c>
      <c r="HH416" s="192">
        <f t="shared" si="1574"/>
        <v>0</v>
      </c>
      <c r="HI416" s="192">
        <f t="shared" si="1575"/>
        <v>0</v>
      </c>
      <c r="HJ416" s="192">
        <f t="shared" si="1576"/>
        <v>0</v>
      </c>
      <c r="HK416" s="192">
        <f t="shared" si="1577"/>
        <v>0</v>
      </c>
      <c r="HL416" s="192">
        <f t="shared" si="1578"/>
        <v>0</v>
      </c>
      <c r="HM416" s="192">
        <f t="shared" si="1579"/>
        <v>0</v>
      </c>
      <c r="HN416" s="194">
        <f t="shared" si="1580"/>
        <v>0</v>
      </c>
      <c r="HO416" s="194">
        <f t="shared" si="1581"/>
        <v>0</v>
      </c>
      <c r="HP416" s="194">
        <f t="shared" si="1582"/>
        <v>0</v>
      </c>
      <c r="HQ416" s="194">
        <f t="shared" si="1583"/>
        <v>0</v>
      </c>
      <c r="HR416" s="194">
        <f t="shared" si="1584"/>
        <v>0</v>
      </c>
      <c r="HS416" s="195" t="str">
        <f t="shared" si="1381"/>
        <v/>
      </c>
      <c r="HT416" s="196">
        <f t="shared" si="1377"/>
        <v>0</v>
      </c>
      <c r="HU416" s="196">
        <f t="shared" si="1378"/>
        <v>0</v>
      </c>
      <c r="HV416" s="197" t="str">
        <f t="shared" si="1382"/>
        <v/>
      </c>
      <c r="HW416" s="197" t="str">
        <f t="shared" si="1585"/>
        <v/>
      </c>
      <c r="HX416" s="197" t="str">
        <f t="shared" si="1586"/>
        <v/>
      </c>
      <c r="HY416" s="195" t="str">
        <f t="shared" si="1383"/>
        <v/>
      </c>
      <c r="HZ416" s="30">
        <f t="shared" si="1379"/>
        <v>0</v>
      </c>
      <c r="IA416" s="198">
        <f t="shared" si="1384"/>
        <v>0</v>
      </c>
      <c r="IB416" s="195"/>
      <c r="IC416" s="195">
        <f t="shared" si="1587"/>
        <v>0</v>
      </c>
      <c r="ID416" s="195">
        <f t="shared" si="1385"/>
        <v>0</v>
      </c>
      <c r="IE416" s="195">
        <f t="shared" si="1588"/>
        <v>0</v>
      </c>
      <c r="IF416" s="195">
        <f t="shared" si="1386"/>
        <v>0</v>
      </c>
      <c r="IG416" s="307">
        <f t="shared" si="1387"/>
        <v>0</v>
      </c>
      <c r="IH416" s="307">
        <f t="shared" si="1388"/>
        <v>0</v>
      </c>
      <c r="II416" s="44">
        <f t="shared" si="1389"/>
        <v>0</v>
      </c>
      <c r="IJ416" s="44">
        <f t="shared" si="1589"/>
        <v>0</v>
      </c>
      <c r="IK416" s="44">
        <f t="shared" si="1590"/>
        <v>0</v>
      </c>
      <c r="IL416" s="44">
        <f t="shared" si="1591"/>
        <v>0</v>
      </c>
      <c r="IM416" s="44">
        <f t="shared" si="1592"/>
        <v>0</v>
      </c>
      <c r="IN416" s="44">
        <f t="shared" si="1593"/>
        <v>0</v>
      </c>
      <c r="IO416" s="44">
        <f t="shared" si="1594"/>
        <v>0</v>
      </c>
    </row>
    <row r="417" spans="1:249" ht="18" customHeight="1">
      <c r="A417" s="188">
        <v>411</v>
      </c>
      <c r="B417" s="326"/>
      <c r="C417" s="289"/>
      <c r="D417" s="199"/>
      <c r="E417" s="189"/>
      <c r="F417" s="189"/>
      <c r="G417" s="190"/>
      <c r="H417" s="190"/>
      <c r="I417" s="272"/>
      <c r="J417" s="207"/>
      <c r="K417" s="214" t="str">
        <f t="shared" si="1390"/>
        <v/>
      </c>
      <c r="L417" s="200" t="str">
        <f t="shared" si="1391"/>
        <v/>
      </c>
      <c r="M417" s="200" t="str">
        <f t="shared" si="1392"/>
        <v/>
      </c>
      <c r="N417" s="209" t="str">
        <f t="shared" si="1380"/>
        <v/>
      </c>
      <c r="O417" s="208" t="str">
        <f>IFERROR(IF(D417="","",IF(K417="","",IF(I417="","",IF(F417="F",VLOOKUP(K417,F!A:G,2,0),IF(F417="M",VLOOKUP(K417,M!A:G,2,0),""))))),0)</f>
        <v/>
      </c>
      <c r="P417" s="191" t="str">
        <f>IFERROR(IF(D417="","",IF(K417="","",IF(I417="","",IF(F417="F",VLOOKUP(K417,F!A:G,3,0),IF(F417="M",VLOOKUP(K417,M!A:G,3,0),""))))),0)</f>
        <v/>
      </c>
      <c r="Q417" s="191" t="str">
        <f>IFERROR(IF(D417="","",IF(K417="","",IF(I417="","",IF(F417="F",VLOOKUP(K417,F!A:G,4,0),IF(F417="M",VLOOKUP(K417,M!A:G,4,0),""))))),0)</f>
        <v/>
      </c>
      <c r="R417" s="191" t="str">
        <f>IFERROR(IF(D417="","",IF(K417="","",IF(I417="","",IF(F417="F",VLOOKUP(K417,F!A:G,5,0),IF(F417="M",VLOOKUP(K417,M!A:G,5,0),""))))),0)</f>
        <v/>
      </c>
      <c r="S417" s="191" t="str">
        <f>IFERROR(IF(D417="","",IF(K417="","",IF(I417="","",IF(F417="F",VLOOKUP(K417,F!A:G,6,0),IF(F417="M",VLOOKUP(K417,M!A:G,6,0),""))))),0)</f>
        <v/>
      </c>
      <c r="T417" s="191" t="str">
        <f>IFERROR(IF(D417="","",IF(K417="","",IF(I417="","",IF(F417="F",VLOOKUP(K417,F!A:G,7,0),IF(F417="M",VLOOKUP(K417,M!A:G,7,0),""))))),0)</f>
        <v/>
      </c>
      <c r="U417" s="191" t="str">
        <f>IFERROR(IF(D417="","",IF(K417="","",IF(J417="","",IF(F417="F",VLOOKUP(K417,F!A:M,8,0),IF(F417="M",VLOOKUP(K417,M!A:M,8,0),""))))),0)</f>
        <v/>
      </c>
      <c r="V417" s="191" t="str">
        <f>IFERROR(IF(D417="","",IF(K417="","",IF(J417="","",IF(F417="F",VLOOKUP(K417,F!A:M,9,0),IF(F417="M",VLOOKUP(K417,M!A:M,9,0),""))))),0)</f>
        <v/>
      </c>
      <c r="W417" s="191" t="str">
        <f>IFERROR(IF(D417="","",IF(K417="","",IF(J417="","",IF(F417="F",VLOOKUP(K417,F!A:M,10,0),IF(F417="M",VLOOKUP(K417,M!A:M,10,0),""))))),0)</f>
        <v/>
      </c>
      <c r="X417" s="191" t="str">
        <f>IFERROR(IF(D417="","",IF(K417="","",IF(J417="","",IF(F417="F",VLOOKUP(K417,F!A:M,11,0),IF(F417="M",VLOOKUP(K417,M!A:M,11,0),""))))),0)</f>
        <v/>
      </c>
      <c r="Y417" s="191" t="str">
        <f>IFERROR(IF(D417="","",IF(K417="","",IF(J417="","",IF(F417="F",VLOOKUP(K417,F!A:M,12,0),IF(F417="M",VLOOKUP(K417,M!A:M,12,0),""))))),0)</f>
        <v/>
      </c>
      <c r="Z417" s="191" t="str">
        <f>IFERROR(IF(D417="","",IF(K417="","",IF(J417="","",IF(F417="F",VLOOKUP(K417,F!A:M,13,0),IF(F417="M",VLOOKUP(K417,M!A:M,13,0),""))))),0)</f>
        <v/>
      </c>
      <c r="AA417" s="191" t="str">
        <f>IFERROR(IF(D417="","",IF(F417="","",IF(J417="","",IF(K417="","",IF(AND(K417&gt;23,K417&lt;=60),IF(F417="F",VLOOKUP(MROUND(HZ417,0.5),'F-Weight for Length'!K:S,2,0),VLOOKUP(MROUND(HZ417,0.5),'M-Weight for Length'!K:S,2,0)),IF(K417&gt;60,IF(F417="F",VLOOKUP(K417,'F-Weight for Length'!U:AC,2,0),VLOOKUP(K417,'M-Weight for Length'!U:AC,2,0)),IF(F417="F",VLOOKUP(MROUND(HZ417,0.5),'F-Weight for Length'!A:I,2,0),VLOOKUP(MROUND(HZ417,0.5),'M-Weight for Length'!A:I,2,0)))))))),0)</f>
        <v/>
      </c>
      <c r="AB417" s="191" t="str">
        <f>IFERROR(IF(D417="","",IF(F417="","",IF(J417="","",IF(K417="","",IF(AND(K417&gt;23,K417&lt;=60),IF(F417="F",VLOOKUP(MROUND(HZ417,0.5),'F-Weight for Length'!K:S,3,0),VLOOKUP(MROUND(HZ417,0.5),'M-Weight for Length'!K:S,3,0)),IF(K417&gt;60,IF(F417="F",VLOOKUP(K417,'F-Weight for Length'!U:AC,3,0),VLOOKUP(K417,'M-Weight for Length'!U:AC,3,0)),IF(F417="F",VLOOKUP(MROUND(HZ417,0.5),'F-Weight for Length'!A:I,3,0),VLOOKUP(MROUND(HZ417,0.5),'M-Weight for Length'!A:I,3,0)))))))),0)</f>
        <v/>
      </c>
      <c r="AC417" s="191" t="str">
        <f>IFERROR(IF(D417="","",IF(F417="","",IF(J417="","",IF(K417="","",IF(AND(K417&gt;23,K417&lt;=60),IF(F417="F",VLOOKUP(MROUND(HZ417,0.5),'F-Weight for Length'!K:S,4,0),VLOOKUP(MROUND(HZ417,0.5),'M-Weight for Length'!K:S,4,0)),IF(K417&gt;60,IF(F417="F",VLOOKUP(K417,'F-Weight for Length'!U:AC,4,0),VLOOKUP(K417,'M-Weight for Length'!U:AC,4,0)),IF(F417="F",VLOOKUP(MROUND(HZ417,0.5),'F-Weight for Length'!A:I,4,0),VLOOKUP(MROUND(HZ417,0.5),'M-Weight for Length'!A:I,4,0)))))))),0)</f>
        <v/>
      </c>
      <c r="AD417" s="191" t="str">
        <f>IFERROR(IF(D417="","",IF(F417="","",IF(J417="","",IF(K417="","",IF(AND(K417&gt;23,K417&lt;=60),IF(F417="F",VLOOKUP(MROUND(HZ417,0.5),'F-Weight for Length'!K:S,5,0),VLOOKUP(MROUND(HZ417,0.5),'M-Weight for Length'!K:S,5,0)),IF(K417&gt;60,IF(F417="F",VLOOKUP(K417,'F-Weight for Length'!U:AC,5,0),VLOOKUP(K417,'M-Weight for Length'!U:AC,5,0)),IF(F417="F",VLOOKUP(MROUND(HZ417,0.5),'F-Weight for Length'!A:I,5,0),VLOOKUP(MROUND(HZ417,0.5),'M-Weight for Length'!A:I,5,0)))))))),0)</f>
        <v/>
      </c>
      <c r="AE417" s="191" t="str">
        <f>IFERROR(IF(D417="","",IF(F417="","",IF(J417="","",IF(K417="","",IF(AND(K417&gt;23,K417&lt;=60),IF(F417="F",VLOOKUP(MROUND(HZ417,0.5),'F-Weight for Length'!K:S,6,0),VLOOKUP(MROUND(HZ417,0.5),'M-Weight for Length'!K:S,6,0)),IF(K417&gt;60,IF(F417="F",VLOOKUP(K417,'F-Weight for Length'!U:AC,6,0),VLOOKUP(K417,'M-Weight for Length'!U:AC,6,0)),IF(F417="F",VLOOKUP(MROUND(HZ417,0.5),'F-Weight for Length'!A:I,6,0),VLOOKUP(MROUND(HZ417,0.5),'M-Weight for Length'!A:I,6,0)))))))),0)</f>
        <v/>
      </c>
      <c r="AF417" s="191" t="str">
        <f>IFERROR(IF(D417="","",IF(F417="","",IF(J417="","",IF(K417="","",IF(AND(K417&gt;23,K417&lt;=60),IF(F417="F",VLOOKUP(MROUND(HZ417,0.5),'F-Weight for Length'!K:S,7,0),VLOOKUP(MROUND(HZ417,0.5),'M-Weight for Length'!K:S,7,0)),IF(K417&gt;60,IF(F417="F",VLOOKUP(K417,'F-Weight for Length'!U:AC,7,0),VLOOKUP(K417,'M-Weight for Length'!U:AC,7,0)),IF(F417="F",VLOOKUP(MROUND(HZ417,0.5),'F-Weight for Length'!A:I,7,0),VLOOKUP(MROUND(HZ417,0.5),'M-Weight for Length'!A:I,7,0)))))))),0)</f>
        <v/>
      </c>
      <c r="AG417" s="191" t="str">
        <f>IFERROR(IF(D417="","",IF(F417="","",IF(J417="","",IF(K417="","",IF(AND(K417&gt;23,K417&lt;=60),IF(F417="F",VLOOKUP(MROUND(HZ417,0.5),'F-Weight for Length'!K:S,8,0),VLOOKUP(MROUND(HZ417,0.5),'M-Weight for Length'!K:S,8,0)),IF(K417&gt;60,IF(F417="F",VLOOKUP(K417,'F-Weight for Length'!U:AC,8,0),VLOOKUP(K417,'M-Weight for Length'!U:AC,8,0)),IF(F417="F",VLOOKUP(MROUND(HZ417,0.5),'F-Weight for Length'!A:I,8,0),VLOOKUP(MROUND(HZ417,0.5),'M-Weight for Length'!A:I,8,0)))))))),0)</f>
        <v/>
      </c>
      <c r="AH417" s="191" t="str">
        <f>IFERROR(IF(D417="","",IF(F417="","",IF(J417="","",IF(K417="","",IF(AND(K417&gt;23,K417&lt;=60),IF(F417="F",VLOOKUP(MROUND(HZ417,0.5),'F-Weight for Length'!K:S,9,0),VLOOKUP(MROUND(HZ417,0.5),'M-Weight for Length'!K:S,9,0)),IF(K417&gt;60,IF(F417="F",VLOOKUP(K417,'F-Weight for Length'!U:AC,9,0),VLOOKUP(K417,'M-Weight for Length'!U:AC,9,0)),IF(F417="F",VLOOKUP(MROUND(HZ417,0.5),'F-Weight for Length'!A:I,9,0),VLOOKUP(MROUND(HZ417,0.5),'M-Weight for Length'!A:I,9,0)))))))),0)</f>
        <v/>
      </c>
      <c r="AI417" s="192">
        <f t="shared" si="1393"/>
        <v>0</v>
      </c>
      <c r="AJ417" s="192">
        <f t="shared" si="1394"/>
        <v>0</v>
      </c>
      <c r="AK417" s="192">
        <f t="shared" si="1395"/>
        <v>0</v>
      </c>
      <c r="AL417" s="192">
        <f t="shared" si="1396"/>
        <v>0</v>
      </c>
      <c r="AM417" s="192">
        <f t="shared" si="1397"/>
        <v>0</v>
      </c>
      <c r="AN417" s="192">
        <f t="shared" si="1398"/>
        <v>0</v>
      </c>
      <c r="AO417" s="192">
        <f t="shared" si="1399"/>
        <v>0</v>
      </c>
      <c r="AP417" s="192">
        <f t="shared" si="1400"/>
        <v>0</v>
      </c>
      <c r="AQ417" s="192">
        <f t="shared" si="1401"/>
        <v>0</v>
      </c>
      <c r="AR417" s="192">
        <f t="shared" si="1402"/>
        <v>0</v>
      </c>
      <c r="AS417" s="192">
        <f t="shared" si="1403"/>
        <v>0</v>
      </c>
      <c r="AT417" s="192">
        <f t="shared" si="1404"/>
        <v>0</v>
      </c>
      <c r="AU417" s="192">
        <f t="shared" si="1405"/>
        <v>0</v>
      </c>
      <c r="AV417" s="192">
        <f t="shared" si="1406"/>
        <v>0</v>
      </c>
      <c r="AW417" s="192">
        <f t="shared" si="1407"/>
        <v>0</v>
      </c>
      <c r="AX417" s="192">
        <f t="shared" si="1408"/>
        <v>0</v>
      </c>
      <c r="AY417" s="192">
        <f t="shared" si="1409"/>
        <v>0</v>
      </c>
      <c r="AZ417" s="192">
        <f t="shared" si="1410"/>
        <v>0</v>
      </c>
      <c r="BA417" s="192">
        <f t="shared" si="1411"/>
        <v>0</v>
      </c>
      <c r="BB417" s="192">
        <f t="shared" si="1412"/>
        <v>0</v>
      </c>
      <c r="BC417" s="192">
        <f t="shared" si="1413"/>
        <v>0</v>
      </c>
      <c r="BD417" s="192">
        <f t="shared" si="1414"/>
        <v>0</v>
      </c>
      <c r="BE417" s="192">
        <f t="shared" si="1415"/>
        <v>0</v>
      </c>
      <c r="BF417" s="192">
        <f t="shared" si="1416"/>
        <v>0</v>
      </c>
      <c r="BG417" s="192">
        <f t="shared" si="1417"/>
        <v>0</v>
      </c>
      <c r="BH417" s="192">
        <f t="shared" si="1418"/>
        <v>0</v>
      </c>
      <c r="BI417" s="192">
        <f t="shared" si="1419"/>
        <v>0</v>
      </c>
      <c r="BJ417" s="192">
        <f t="shared" si="1420"/>
        <v>0</v>
      </c>
      <c r="BK417" s="192">
        <f t="shared" si="1421"/>
        <v>0</v>
      </c>
      <c r="BL417" s="192">
        <f t="shared" si="1422"/>
        <v>0</v>
      </c>
      <c r="BM417" s="192">
        <f t="shared" si="1423"/>
        <v>0</v>
      </c>
      <c r="BN417" s="192">
        <f t="shared" si="1424"/>
        <v>0</v>
      </c>
      <c r="BO417" s="192">
        <f t="shared" si="1425"/>
        <v>0</v>
      </c>
      <c r="BP417" s="192">
        <f t="shared" si="1426"/>
        <v>0</v>
      </c>
      <c r="BQ417" s="192">
        <f t="shared" si="1427"/>
        <v>0</v>
      </c>
      <c r="BR417" s="192">
        <f t="shared" si="1428"/>
        <v>0</v>
      </c>
      <c r="BS417" s="192">
        <f t="shared" si="1429"/>
        <v>0</v>
      </c>
      <c r="BT417" s="192">
        <f t="shared" si="1430"/>
        <v>0</v>
      </c>
      <c r="BU417" s="192">
        <f t="shared" si="1431"/>
        <v>0</v>
      </c>
      <c r="BV417" s="192">
        <f t="shared" si="1432"/>
        <v>0</v>
      </c>
      <c r="BW417" s="192">
        <f t="shared" si="1433"/>
        <v>0</v>
      </c>
      <c r="BX417" s="192">
        <f t="shared" si="1434"/>
        <v>0</v>
      </c>
      <c r="BY417" s="192">
        <f t="shared" si="1435"/>
        <v>0</v>
      </c>
      <c r="BZ417" s="192">
        <f t="shared" si="1436"/>
        <v>0</v>
      </c>
      <c r="CA417" s="192">
        <f t="shared" si="1437"/>
        <v>0</v>
      </c>
      <c r="CB417" s="192">
        <f t="shared" si="1438"/>
        <v>0</v>
      </c>
      <c r="CC417" s="192">
        <f t="shared" si="1439"/>
        <v>0</v>
      </c>
      <c r="CD417" s="192">
        <f t="shared" si="1440"/>
        <v>0</v>
      </c>
      <c r="CE417" s="192">
        <f t="shared" si="1441"/>
        <v>0</v>
      </c>
      <c r="CF417" s="192">
        <f t="shared" si="1442"/>
        <v>0</v>
      </c>
      <c r="CG417" s="192">
        <f t="shared" si="1443"/>
        <v>0</v>
      </c>
      <c r="CH417" s="192">
        <f t="shared" si="1444"/>
        <v>0</v>
      </c>
      <c r="CI417" s="192">
        <f t="shared" si="1445"/>
        <v>0</v>
      </c>
      <c r="CJ417" s="192">
        <f t="shared" si="1446"/>
        <v>0</v>
      </c>
      <c r="CK417" s="192">
        <f t="shared" si="1447"/>
        <v>0</v>
      </c>
      <c r="CL417" s="192">
        <f t="shared" si="1448"/>
        <v>0</v>
      </c>
      <c r="CM417" s="192">
        <f t="shared" si="1449"/>
        <v>0</v>
      </c>
      <c r="CN417" s="192">
        <f t="shared" si="1450"/>
        <v>0</v>
      </c>
      <c r="CO417" s="192">
        <f t="shared" si="1451"/>
        <v>0</v>
      </c>
      <c r="CP417" s="192">
        <f t="shared" si="1452"/>
        <v>0</v>
      </c>
      <c r="CQ417" s="192">
        <f t="shared" si="1453"/>
        <v>0</v>
      </c>
      <c r="CR417" s="192">
        <f t="shared" si="1454"/>
        <v>0</v>
      </c>
      <c r="CS417" s="192">
        <f t="shared" si="1455"/>
        <v>0</v>
      </c>
      <c r="CT417" s="192">
        <f t="shared" si="1456"/>
        <v>0</v>
      </c>
      <c r="CU417" s="192">
        <f t="shared" si="1457"/>
        <v>0</v>
      </c>
      <c r="CV417" s="192">
        <f t="shared" si="1458"/>
        <v>0</v>
      </c>
      <c r="CW417" s="192">
        <f t="shared" si="1459"/>
        <v>0</v>
      </c>
      <c r="CX417" s="192">
        <f t="shared" si="1460"/>
        <v>0</v>
      </c>
      <c r="CY417" s="192">
        <f t="shared" si="1461"/>
        <v>0</v>
      </c>
      <c r="CZ417" s="192">
        <f t="shared" si="1462"/>
        <v>0</v>
      </c>
      <c r="DA417" s="192">
        <f t="shared" si="1463"/>
        <v>0</v>
      </c>
      <c r="DB417" s="192">
        <f t="shared" si="1464"/>
        <v>0</v>
      </c>
      <c r="DC417" s="192">
        <f t="shared" si="1465"/>
        <v>0</v>
      </c>
      <c r="DD417" s="192">
        <f t="shared" si="1466"/>
        <v>0</v>
      </c>
      <c r="DE417" s="192">
        <f t="shared" si="1467"/>
        <v>0</v>
      </c>
      <c r="DF417" s="192">
        <f t="shared" si="1468"/>
        <v>0</v>
      </c>
      <c r="DG417" s="192">
        <f t="shared" si="1469"/>
        <v>0</v>
      </c>
      <c r="DH417" s="192">
        <f t="shared" si="1470"/>
        <v>0</v>
      </c>
      <c r="DI417" s="192">
        <f t="shared" si="1471"/>
        <v>0</v>
      </c>
      <c r="DJ417" s="192">
        <f t="shared" si="1472"/>
        <v>0</v>
      </c>
      <c r="DK417" s="192">
        <f t="shared" si="1473"/>
        <v>0</v>
      </c>
      <c r="DL417" s="192">
        <f t="shared" si="1474"/>
        <v>0</v>
      </c>
      <c r="DM417" s="192">
        <f t="shared" si="1475"/>
        <v>0</v>
      </c>
      <c r="DN417" s="192">
        <f t="shared" si="1476"/>
        <v>0</v>
      </c>
      <c r="DO417" s="192">
        <f t="shared" si="1477"/>
        <v>0</v>
      </c>
      <c r="DP417" s="192">
        <f t="shared" si="1478"/>
        <v>0</v>
      </c>
      <c r="DQ417" s="192">
        <f t="shared" si="1479"/>
        <v>0</v>
      </c>
      <c r="DR417" s="192">
        <f t="shared" si="1480"/>
        <v>0</v>
      </c>
      <c r="DS417" s="192">
        <f t="shared" si="1481"/>
        <v>0</v>
      </c>
      <c r="DT417" s="192">
        <f t="shared" si="1482"/>
        <v>0</v>
      </c>
      <c r="DU417" s="192">
        <f t="shared" si="1483"/>
        <v>0</v>
      </c>
      <c r="DV417" s="193">
        <f t="shared" si="1484"/>
        <v>0</v>
      </c>
      <c r="DW417" s="193">
        <f t="shared" si="1485"/>
        <v>0</v>
      </c>
      <c r="DX417" s="193">
        <f t="shared" si="1486"/>
        <v>0</v>
      </c>
      <c r="DY417" s="193">
        <f t="shared" si="1487"/>
        <v>0</v>
      </c>
      <c r="DZ417" s="193">
        <f t="shared" si="1488"/>
        <v>0</v>
      </c>
      <c r="EA417" s="192">
        <f t="shared" si="1489"/>
        <v>0</v>
      </c>
      <c r="EB417" s="192">
        <f t="shared" si="1490"/>
        <v>0</v>
      </c>
      <c r="EC417" s="192">
        <f t="shared" si="1491"/>
        <v>0</v>
      </c>
      <c r="ED417" s="192">
        <f t="shared" si="1492"/>
        <v>0</v>
      </c>
      <c r="EE417" s="192">
        <f t="shared" si="1493"/>
        <v>0</v>
      </c>
      <c r="EF417" s="192">
        <f t="shared" si="1494"/>
        <v>0</v>
      </c>
      <c r="EG417" s="192">
        <f t="shared" si="1495"/>
        <v>0</v>
      </c>
      <c r="EH417" s="192">
        <f t="shared" si="1496"/>
        <v>0</v>
      </c>
      <c r="EI417" s="192">
        <f t="shared" si="1497"/>
        <v>0</v>
      </c>
      <c r="EJ417" s="192">
        <f t="shared" si="1498"/>
        <v>0</v>
      </c>
      <c r="EK417" s="192">
        <f t="shared" si="1499"/>
        <v>0</v>
      </c>
      <c r="EL417" s="192">
        <f t="shared" si="1500"/>
        <v>0</v>
      </c>
      <c r="EM417" s="192">
        <f t="shared" si="1501"/>
        <v>0</v>
      </c>
      <c r="EN417" s="192">
        <f t="shared" si="1502"/>
        <v>0</v>
      </c>
      <c r="EO417" s="192">
        <f t="shared" si="1503"/>
        <v>0</v>
      </c>
      <c r="EP417" s="192">
        <f t="shared" si="1504"/>
        <v>0</v>
      </c>
      <c r="EQ417" s="192">
        <f t="shared" si="1505"/>
        <v>0</v>
      </c>
      <c r="ER417" s="192">
        <f t="shared" si="1506"/>
        <v>0</v>
      </c>
      <c r="ES417" s="192">
        <f t="shared" si="1507"/>
        <v>0</v>
      </c>
      <c r="ET417" s="192">
        <f t="shared" si="1508"/>
        <v>0</v>
      </c>
      <c r="EU417" s="192">
        <f t="shared" si="1509"/>
        <v>0</v>
      </c>
      <c r="EV417" s="192">
        <f t="shared" si="1510"/>
        <v>0</v>
      </c>
      <c r="EW417" s="192">
        <f t="shared" si="1511"/>
        <v>0</v>
      </c>
      <c r="EX417" s="192">
        <f t="shared" si="1512"/>
        <v>0</v>
      </c>
      <c r="EY417" s="192">
        <f t="shared" si="1513"/>
        <v>0</v>
      </c>
      <c r="EZ417" s="192">
        <f t="shared" si="1514"/>
        <v>0</v>
      </c>
      <c r="FA417" s="192">
        <f t="shared" si="1515"/>
        <v>0</v>
      </c>
      <c r="FB417" s="192">
        <f t="shared" si="1516"/>
        <v>0</v>
      </c>
      <c r="FC417" s="192">
        <f t="shared" si="1517"/>
        <v>0</v>
      </c>
      <c r="FD417" s="192">
        <f t="shared" si="1518"/>
        <v>0</v>
      </c>
      <c r="FE417" s="192">
        <f t="shared" si="1519"/>
        <v>0</v>
      </c>
      <c r="FF417" s="192">
        <f t="shared" si="1520"/>
        <v>0</v>
      </c>
      <c r="FG417" s="192">
        <f t="shared" si="1521"/>
        <v>0</v>
      </c>
      <c r="FH417" s="192">
        <f t="shared" si="1522"/>
        <v>0</v>
      </c>
      <c r="FI417" s="192">
        <f t="shared" si="1523"/>
        <v>0</v>
      </c>
      <c r="FJ417" s="192">
        <f t="shared" si="1524"/>
        <v>0</v>
      </c>
      <c r="FK417" s="192">
        <f t="shared" si="1525"/>
        <v>0</v>
      </c>
      <c r="FL417" s="192">
        <f t="shared" si="1526"/>
        <v>0</v>
      </c>
      <c r="FM417" s="192">
        <f t="shared" si="1527"/>
        <v>0</v>
      </c>
      <c r="FN417" s="192">
        <f t="shared" si="1528"/>
        <v>0</v>
      </c>
      <c r="FO417" s="192">
        <f t="shared" si="1529"/>
        <v>0</v>
      </c>
      <c r="FP417" s="192">
        <f t="shared" si="1530"/>
        <v>0</v>
      </c>
      <c r="FQ417" s="192">
        <f t="shared" si="1531"/>
        <v>0</v>
      </c>
      <c r="FR417" s="192">
        <f t="shared" si="1532"/>
        <v>0</v>
      </c>
      <c r="FS417" s="192">
        <f t="shared" si="1533"/>
        <v>0</v>
      </c>
      <c r="FT417" s="192">
        <f t="shared" si="1534"/>
        <v>0</v>
      </c>
      <c r="FU417" s="192">
        <f t="shared" si="1535"/>
        <v>0</v>
      </c>
      <c r="FV417" s="192">
        <f t="shared" si="1536"/>
        <v>0</v>
      </c>
      <c r="FW417" s="192">
        <f t="shared" si="1537"/>
        <v>0</v>
      </c>
      <c r="FX417" s="192">
        <f t="shared" si="1538"/>
        <v>0</v>
      </c>
      <c r="FY417" s="192">
        <f t="shared" si="1539"/>
        <v>0</v>
      </c>
      <c r="FZ417" s="192">
        <f t="shared" si="1540"/>
        <v>0</v>
      </c>
      <c r="GA417" s="192">
        <f t="shared" si="1541"/>
        <v>0</v>
      </c>
      <c r="GB417" s="192">
        <f t="shared" si="1542"/>
        <v>0</v>
      </c>
      <c r="GC417" s="192">
        <f t="shared" si="1543"/>
        <v>0</v>
      </c>
      <c r="GD417" s="192">
        <f t="shared" si="1544"/>
        <v>0</v>
      </c>
      <c r="GE417" s="192">
        <f t="shared" si="1545"/>
        <v>0</v>
      </c>
      <c r="GF417" s="192">
        <f t="shared" si="1546"/>
        <v>0</v>
      </c>
      <c r="GG417" s="192">
        <f t="shared" si="1547"/>
        <v>0</v>
      </c>
      <c r="GH417" s="192">
        <f t="shared" si="1548"/>
        <v>0</v>
      </c>
      <c r="GI417" s="192">
        <f t="shared" si="1549"/>
        <v>0</v>
      </c>
      <c r="GJ417" s="192">
        <f t="shared" si="1550"/>
        <v>0</v>
      </c>
      <c r="GK417" s="192">
        <f t="shared" si="1551"/>
        <v>0</v>
      </c>
      <c r="GL417" s="192">
        <f t="shared" si="1552"/>
        <v>0</v>
      </c>
      <c r="GM417" s="192">
        <f t="shared" si="1553"/>
        <v>0</v>
      </c>
      <c r="GN417" s="192">
        <f t="shared" si="1554"/>
        <v>0</v>
      </c>
      <c r="GO417" s="192">
        <f t="shared" si="1555"/>
        <v>0</v>
      </c>
      <c r="GP417" s="192">
        <f t="shared" si="1556"/>
        <v>0</v>
      </c>
      <c r="GQ417" s="192">
        <f t="shared" si="1557"/>
        <v>0</v>
      </c>
      <c r="GR417" s="192">
        <f t="shared" si="1558"/>
        <v>0</v>
      </c>
      <c r="GS417" s="192">
        <f t="shared" si="1559"/>
        <v>0</v>
      </c>
      <c r="GT417" s="192">
        <f t="shared" si="1560"/>
        <v>0</v>
      </c>
      <c r="GU417" s="192">
        <f t="shared" si="1561"/>
        <v>0</v>
      </c>
      <c r="GV417" s="192">
        <f t="shared" si="1562"/>
        <v>0</v>
      </c>
      <c r="GW417" s="192">
        <f t="shared" si="1563"/>
        <v>0</v>
      </c>
      <c r="GX417" s="192">
        <f t="shared" si="1564"/>
        <v>0</v>
      </c>
      <c r="GY417" s="192">
        <f t="shared" si="1565"/>
        <v>0</v>
      </c>
      <c r="GZ417" s="192">
        <f t="shared" si="1566"/>
        <v>0</v>
      </c>
      <c r="HA417" s="192">
        <f t="shared" si="1567"/>
        <v>0</v>
      </c>
      <c r="HB417" s="192">
        <f t="shared" si="1568"/>
        <v>0</v>
      </c>
      <c r="HC417" s="192">
        <f t="shared" si="1569"/>
        <v>0</v>
      </c>
      <c r="HD417" s="192">
        <f t="shared" si="1570"/>
        <v>0</v>
      </c>
      <c r="HE417" s="192">
        <f t="shared" si="1571"/>
        <v>0</v>
      </c>
      <c r="HF417" s="192">
        <f t="shared" si="1572"/>
        <v>0</v>
      </c>
      <c r="HG417" s="192">
        <f t="shared" si="1573"/>
        <v>0</v>
      </c>
      <c r="HH417" s="192">
        <f t="shared" si="1574"/>
        <v>0</v>
      </c>
      <c r="HI417" s="192">
        <f t="shared" si="1575"/>
        <v>0</v>
      </c>
      <c r="HJ417" s="192">
        <f t="shared" si="1576"/>
        <v>0</v>
      </c>
      <c r="HK417" s="192">
        <f t="shared" si="1577"/>
        <v>0</v>
      </c>
      <c r="HL417" s="192">
        <f t="shared" si="1578"/>
        <v>0</v>
      </c>
      <c r="HM417" s="192">
        <f t="shared" si="1579"/>
        <v>0</v>
      </c>
      <c r="HN417" s="194">
        <f t="shared" si="1580"/>
        <v>0</v>
      </c>
      <c r="HO417" s="194">
        <f t="shared" si="1581"/>
        <v>0</v>
      </c>
      <c r="HP417" s="194">
        <f t="shared" si="1582"/>
        <v>0</v>
      </c>
      <c r="HQ417" s="194">
        <f t="shared" si="1583"/>
        <v>0</v>
      </c>
      <c r="HR417" s="194">
        <f t="shared" si="1584"/>
        <v>0</v>
      </c>
      <c r="HS417" s="195" t="str">
        <f t="shared" si="1381"/>
        <v/>
      </c>
      <c r="HT417" s="196">
        <f t="shared" si="1377"/>
        <v>0</v>
      </c>
      <c r="HU417" s="196">
        <f t="shared" si="1378"/>
        <v>0</v>
      </c>
      <c r="HV417" s="197" t="str">
        <f t="shared" si="1382"/>
        <v/>
      </c>
      <c r="HW417" s="197" t="str">
        <f t="shared" si="1585"/>
        <v/>
      </c>
      <c r="HX417" s="197" t="str">
        <f t="shared" si="1586"/>
        <v/>
      </c>
      <c r="HY417" s="195" t="str">
        <f t="shared" si="1383"/>
        <v/>
      </c>
      <c r="HZ417" s="30">
        <f t="shared" si="1379"/>
        <v>0</v>
      </c>
      <c r="IA417" s="198">
        <f t="shared" si="1384"/>
        <v>0</v>
      </c>
      <c r="IB417" s="195"/>
      <c r="IC417" s="195">
        <f t="shared" si="1587"/>
        <v>0</v>
      </c>
      <c r="ID417" s="195">
        <f t="shared" si="1385"/>
        <v>0</v>
      </c>
      <c r="IE417" s="195">
        <f t="shared" si="1588"/>
        <v>0</v>
      </c>
      <c r="IF417" s="195">
        <f t="shared" si="1386"/>
        <v>0</v>
      </c>
      <c r="IG417" s="307">
        <f t="shared" si="1387"/>
        <v>0</v>
      </c>
      <c r="IH417" s="307">
        <f t="shared" si="1388"/>
        <v>0</v>
      </c>
      <c r="II417" s="44">
        <f t="shared" si="1389"/>
        <v>0</v>
      </c>
      <c r="IJ417" s="44">
        <f t="shared" si="1589"/>
        <v>0</v>
      </c>
      <c r="IK417" s="44">
        <f t="shared" si="1590"/>
        <v>0</v>
      </c>
      <c r="IL417" s="44">
        <f t="shared" si="1591"/>
        <v>0</v>
      </c>
      <c r="IM417" s="44">
        <f t="shared" si="1592"/>
        <v>0</v>
      </c>
      <c r="IN417" s="44">
        <f t="shared" si="1593"/>
        <v>0</v>
      </c>
      <c r="IO417" s="44">
        <f t="shared" si="1594"/>
        <v>0</v>
      </c>
    </row>
    <row r="418" spans="1:249" ht="18" customHeight="1">
      <c r="A418" s="188">
        <v>412</v>
      </c>
      <c r="B418" s="326"/>
      <c r="C418" s="289"/>
      <c r="D418" s="199"/>
      <c r="E418" s="189"/>
      <c r="F418" s="189"/>
      <c r="G418" s="190"/>
      <c r="H418" s="190"/>
      <c r="I418" s="272"/>
      <c r="J418" s="207"/>
      <c r="K418" s="214" t="str">
        <f t="shared" si="1390"/>
        <v/>
      </c>
      <c r="L418" s="200" t="str">
        <f t="shared" si="1391"/>
        <v/>
      </c>
      <c r="M418" s="200" t="str">
        <f t="shared" si="1392"/>
        <v/>
      </c>
      <c r="N418" s="209" t="str">
        <f t="shared" si="1380"/>
        <v/>
      </c>
      <c r="O418" s="208" t="str">
        <f>IFERROR(IF(D418="","",IF(K418="","",IF(I418="","",IF(F418="F",VLOOKUP(K418,F!A:G,2,0),IF(F418="M",VLOOKUP(K418,M!A:G,2,0),""))))),0)</f>
        <v/>
      </c>
      <c r="P418" s="191" t="str">
        <f>IFERROR(IF(D418="","",IF(K418="","",IF(I418="","",IF(F418="F",VLOOKUP(K418,F!A:G,3,0),IF(F418="M",VLOOKUP(K418,M!A:G,3,0),""))))),0)</f>
        <v/>
      </c>
      <c r="Q418" s="191" t="str">
        <f>IFERROR(IF(D418="","",IF(K418="","",IF(I418="","",IF(F418="F",VLOOKUP(K418,F!A:G,4,0),IF(F418="M",VLOOKUP(K418,M!A:G,4,0),""))))),0)</f>
        <v/>
      </c>
      <c r="R418" s="191" t="str">
        <f>IFERROR(IF(D418="","",IF(K418="","",IF(I418="","",IF(F418="F",VLOOKUP(K418,F!A:G,5,0),IF(F418="M",VLOOKUP(K418,M!A:G,5,0),""))))),0)</f>
        <v/>
      </c>
      <c r="S418" s="191" t="str">
        <f>IFERROR(IF(D418="","",IF(K418="","",IF(I418="","",IF(F418="F",VLOOKUP(K418,F!A:G,6,0),IF(F418="M",VLOOKUP(K418,M!A:G,6,0),""))))),0)</f>
        <v/>
      </c>
      <c r="T418" s="191" t="str">
        <f>IFERROR(IF(D418="","",IF(K418="","",IF(I418="","",IF(F418="F",VLOOKUP(K418,F!A:G,7,0),IF(F418="M",VLOOKUP(K418,M!A:G,7,0),""))))),0)</f>
        <v/>
      </c>
      <c r="U418" s="191" t="str">
        <f>IFERROR(IF(D418="","",IF(K418="","",IF(J418="","",IF(F418="F",VLOOKUP(K418,F!A:M,8,0),IF(F418="M",VLOOKUP(K418,M!A:M,8,0),""))))),0)</f>
        <v/>
      </c>
      <c r="V418" s="191" t="str">
        <f>IFERROR(IF(D418="","",IF(K418="","",IF(J418="","",IF(F418="F",VLOOKUP(K418,F!A:M,9,0),IF(F418="M",VLOOKUP(K418,M!A:M,9,0),""))))),0)</f>
        <v/>
      </c>
      <c r="W418" s="191" t="str">
        <f>IFERROR(IF(D418="","",IF(K418="","",IF(J418="","",IF(F418="F",VLOOKUP(K418,F!A:M,10,0),IF(F418="M",VLOOKUP(K418,M!A:M,10,0),""))))),0)</f>
        <v/>
      </c>
      <c r="X418" s="191" t="str">
        <f>IFERROR(IF(D418="","",IF(K418="","",IF(J418="","",IF(F418="F",VLOOKUP(K418,F!A:M,11,0),IF(F418="M",VLOOKUP(K418,M!A:M,11,0),""))))),0)</f>
        <v/>
      </c>
      <c r="Y418" s="191" t="str">
        <f>IFERROR(IF(D418="","",IF(K418="","",IF(J418="","",IF(F418="F",VLOOKUP(K418,F!A:M,12,0),IF(F418="M",VLOOKUP(K418,M!A:M,12,0),""))))),0)</f>
        <v/>
      </c>
      <c r="Z418" s="191" t="str">
        <f>IFERROR(IF(D418="","",IF(K418="","",IF(J418="","",IF(F418="F",VLOOKUP(K418,F!A:M,13,0),IF(F418="M",VLOOKUP(K418,M!A:M,13,0),""))))),0)</f>
        <v/>
      </c>
      <c r="AA418" s="191" t="str">
        <f>IFERROR(IF(D418="","",IF(F418="","",IF(J418="","",IF(K418="","",IF(AND(K418&gt;23,K418&lt;=60),IF(F418="F",VLOOKUP(MROUND(HZ418,0.5),'F-Weight for Length'!K:S,2,0),VLOOKUP(MROUND(HZ418,0.5),'M-Weight for Length'!K:S,2,0)),IF(K418&gt;60,IF(F418="F",VLOOKUP(K418,'F-Weight for Length'!U:AC,2,0),VLOOKUP(K418,'M-Weight for Length'!U:AC,2,0)),IF(F418="F",VLOOKUP(MROUND(HZ418,0.5),'F-Weight for Length'!A:I,2,0),VLOOKUP(MROUND(HZ418,0.5),'M-Weight for Length'!A:I,2,0)))))))),0)</f>
        <v/>
      </c>
      <c r="AB418" s="191" t="str">
        <f>IFERROR(IF(D418="","",IF(F418="","",IF(J418="","",IF(K418="","",IF(AND(K418&gt;23,K418&lt;=60),IF(F418="F",VLOOKUP(MROUND(HZ418,0.5),'F-Weight for Length'!K:S,3,0),VLOOKUP(MROUND(HZ418,0.5),'M-Weight for Length'!K:S,3,0)),IF(K418&gt;60,IF(F418="F",VLOOKUP(K418,'F-Weight for Length'!U:AC,3,0),VLOOKUP(K418,'M-Weight for Length'!U:AC,3,0)),IF(F418="F",VLOOKUP(MROUND(HZ418,0.5),'F-Weight for Length'!A:I,3,0),VLOOKUP(MROUND(HZ418,0.5),'M-Weight for Length'!A:I,3,0)))))))),0)</f>
        <v/>
      </c>
      <c r="AC418" s="191" t="str">
        <f>IFERROR(IF(D418="","",IF(F418="","",IF(J418="","",IF(K418="","",IF(AND(K418&gt;23,K418&lt;=60),IF(F418="F",VLOOKUP(MROUND(HZ418,0.5),'F-Weight for Length'!K:S,4,0),VLOOKUP(MROUND(HZ418,0.5),'M-Weight for Length'!K:S,4,0)),IF(K418&gt;60,IF(F418="F",VLOOKUP(K418,'F-Weight for Length'!U:AC,4,0),VLOOKUP(K418,'M-Weight for Length'!U:AC,4,0)),IF(F418="F",VLOOKUP(MROUND(HZ418,0.5),'F-Weight for Length'!A:I,4,0),VLOOKUP(MROUND(HZ418,0.5),'M-Weight for Length'!A:I,4,0)))))))),0)</f>
        <v/>
      </c>
      <c r="AD418" s="191" t="str">
        <f>IFERROR(IF(D418="","",IF(F418="","",IF(J418="","",IF(K418="","",IF(AND(K418&gt;23,K418&lt;=60),IF(F418="F",VLOOKUP(MROUND(HZ418,0.5),'F-Weight for Length'!K:S,5,0),VLOOKUP(MROUND(HZ418,0.5),'M-Weight for Length'!K:S,5,0)),IF(K418&gt;60,IF(F418="F",VLOOKUP(K418,'F-Weight for Length'!U:AC,5,0),VLOOKUP(K418,'M-Weight for Length'!U:AC,5,0)),IF(F418="F",VLOOKUP(MROUND(HZ418,0.5),'F-Weight for Length'!A:I,5,0),VLOOKUP(MROUND(HZ418,0.5),'M-Weight for Length'!A:I,5,0)))))))),0)</f>
        <v/>
      </c>
      <c r="AE418" s="191" t="str">
        <f>IFERROR(IF(D418="","",IF(F418="","",IF(J418="","",IF(K418="","",IF(AND(K418&gt;23,K418&lt;=60),IF(F418="F",VLOOKUP(MROUND(HZ418,0.5),'F-Weight for Length'!K:S,6,0),VLOOKUP(MROUND(HZ418,0.5),'M-Weight for Length'!K:S,6,0)),IF(K418&gt;60,IF(F418="F",VLOOKUP(K418,'F-Weight for Length'!U:AC,6,0),VLOOKUP(K418,'M-Weight for Length'!U:AC,6,0)),IF(F418="F",VLOOKUP(MROUND(HZ418,0.5),'F-Weight for Length'!A:I,6,0),VLOOKUP(MROUND(HZ418,0.5),'M-Weight for Length'!A:I,6,0)))))))),0)</f>
        <v/>
      </c>
      <c r="AF418" s="191" t="str">
        <f>IFERROR(IF(D418="","",IF(F418="","",IF(J418="","",IF(K418="","",IF(AND(K418&gt;23,K418&lt;=60),IF(F418="F",VLOOKUP(MROUND(HZ418,0.5),'F-Weight for Length'!K:S,7,0),VLOOKUP(MROUND(HZ418,0.5),'M-Weight for Length'!K:S,7,0)),IF(K418&gt;60,IF(F418="F",VLOOKUP(K418,'F-Weight for Length'!U:AC,7,0),VLOOKUP(K418,'M-Weight for Length'!U:AC,7,0)),IF(F418="F",VLOOKUP(MROUND(HZ418,0.5),'F-Weight for Length'!A:I,7,0),VLOOKUP(MROUND(HZ418,0.5),'M-Weight for Length'!A:I,7,0)))))))),0)</f>
        <v/>
      </c>
      <c r="AG418" s="191" t="str">
        <f>IFERROR(IF(D418="","",IF(F418="","",IF(J418="","",IF(K418="","",IF(AND(K418&gt;23,K418&lt;=60),IF(F418="F",VLOOKUP(MROUND(HZ418,0.5),'F-Weight for Length'!K:S,8,0),VLOOKUP(MROUND(HZ418,0.5),'M-Weight for Length'!K:S,8,0)),IF(K418&gt;60,IF(F418="F",VLOOKUP(K418,'F-Weight for Length'!U:AC,8,0),VLOOKUP(K418,'M-Weight for Length'!U:AC,8,0)),IF(F418="F",VLOOKUP(MROUND(HZ418,0.5),'F-Weight for Length'!A:I,8,0),VLOOKUP(MROUND(HZ418,0.5),'M-Weight for Length'!A:I,8,0)))))))),0)</f>
        <v/>
      </c>
      <c r="AH418" s="191" t="str">
        <f>IFERROR(IF(D418="","",IF(F418="","",IF(J418="","",IF(K418="","",IF(AND(K418&gt;23,K418&lt;=60),IF(F418="F",VLOOKUP(MROUND(HZ418,0.5),'F-Weight for Length'!K:S,9,0),VLOOKUP(MROUND(HZ418,0.5),'M-Weight for Length'!K:S,9,0)),IF(K418&gt;60,IF(F418="F",VLOOKUP(K418,'F-Weight for Length'!U:AC,9,0),VLOOKUP(K418,'M-Weight for Length'!U:AC,9,0)),IF(F418="F",VLOOKUP(MROUND(HZ418,0.5),'F-Weight for Length'!A:I,9,0),VLOOKUP(MROUND(HZ418,0.5),'M-Weight for Length'!A:I,9,0)))))))),0)</f>
        <v/>
      </c>
      <c r="AI418" s="192">
        <f t="shared" si="1393"/>
        <v>0</v>
      </c>
      <c r="AJ418" s="192">
        <f t="shared" si="1394"/>
        <v>0</v>
      </c>
      <c r="AK418" s="192">
        <f t="shared" si="1395"/>
        <v>0</v>
      </c>
      <c r="AL418" s="192">
        <f t="shared" si="1396"/>
        <v>0</v>
      </c>
      <c r="AM418" s="192">
        <f t="shared" si="1397"/>
        <v>0</v>
      </c>
      <c r="AN418" s="192">
        <f t="shared" si="1398"/>
        <v>0</v>
      </c>
      <c r="AO418" s="192">
        <f t="shared" si="1399"/>
        <v>0</v>
      </c>
      <c r="AP418" s="192">
        <f t="shared" si="1400"/>
        <v>0</v>
      </c>
      <c r="AQ418" s="192">
        <f t="shared" si="1401"/>
        <v>0</v>
      </c>
      <c r="AR418" s="192">
        <f t="shared" si="1402"/>
        <v>0</v>
      </c>
      <c r="AS418" s="192">
        <f t="shared" si="1403"/>
        <v>0</v>
      </c>
      <c r="AT418" s="192">
        <f t="shared" si="1404"/>
        <v>0</v>
      </c>
      <c r="AU418" s="192">
        <f t="shared" si="1405"/>
        <v>0</v>
      </c>
      <c r="AV418" s="192">
        <f t="shared" si="1406"/>
        <v>0</v>
      </c>
      <c r="AW418" s="192">
        <f t="shared" si="1407"/>
        <v>0</v>
      </c>
      <c r="AX418" s="192">
        <f t="shared" si="1408"/>
        <v>0</v>
      </c>
      <c r="AY418" s="192">
        <f t="shared" si="1409"/>
        <v>0</v>
      </c>
      <c r="AZ418" s="192">
        <f t="shared" si="1410"/>
        <v>0</v>
      </c>
      <c r="BA418" s="192">
        <f t="shared" si="1411"/>
        <v>0</v>
      </c>
      <c r="BB418" s="192">
        <f t="shared" si="1412"/>
        <v>0</v>
      </c>
      <c r="BC418" s="192">
        <f t="shared" si="1413"/>
        <v>0</v>
      </c>
      <c r="BD418" s="192">
        <f t="shared" si="1414"/>
        <v>0</v>
      </c>
      <c r="BE418" s="192">
        <f t="shared" si="1415"/>
        <v>0</v>
      </c>
      <c r="BF418" s="192">
        <f t="shared" si="1416"/>
        <v>0</v>
      </c>
      <c r="BG418" s="192">
        <f t="shared" si="1417"/>
        <v>0</v>
      </c>
      <c r="BH418" s="192">
        <f t="shared" si="1418"/>
        <v>0</v>
      </c>
      <c r="BI418" s="192">
        <f t="shared" si="1419"/>
        <v>0</v>
      </c>
      <c r="BJ418" s="192">
        <f t="shared" si="1420"/>
        <v>0</v>
      </c>
      <c r="BK418" s="192">
        <f t="shared" si="1421"/>
        <v>0</v>
      </c>
      <c r="BL418" s="192">
        <f t="shared" si="1422"/>
        <v>0</v>
      </c>
      <c r="BM418" s="192">
        <f t="shared" si="1423"/>
        <v>0</v>
      </c>
      <c r="BN418" s="192">
        <f t="shared" si="1424"/>
        <v>0</v>
      </c>
      <c r="BO418" s="192">
        <f t="shared" si="1425"/>
        <v>0</v>
      </c>
      <c r="BP418" s="192">
        <f t="shared" si="1426"/>
        <v>0</v>
      </c>
      <c r="BQ418" s="192">
        <f t="shared" si="1427"/>
        <v>0</v>
      </c>
      <c r="BR418" s="192">
        <f t="shared" si="1428"/>
        <v>0</v>
      </c>
      <c r="BS418" s="192">
        <f t="shared" si="1429"/>
        <v>0</v>
      </c>
      <c r="BT418" s="192">
        <f t="shared" si="1430"/>
        <v>0</v>
      </c>
      <c r="BU418" s="192">
        <f t="shared" si="1431"/>
        <v>0</v>
      </c>
      <c r="BV418" s="192">
        <f t="shared" si="1432"/>
        <v>0</v>
      </c>
      <c r="BW418" s="192">
        <f t="shared" si="1433"/>
        <v>0</v>
      </c>
      <c r="BX418" s="192">
        <f t="shared" si="1434"/>
        <v>0</v>
      </c>
      <c r="BY418" s="192">
        <f t="shared" si="1435"/>
        <v>0</v>
      </c>
      <c r="BZ418" s="192">
        <f t="shared" si="1436"/>
        <v>0</v>
      </c>
      <c r="CA418" s="192">
        <f t="shared" si="1437"/>
        <v>0</v>
      </c>
      <c r="CB418" s="192">
        <f t="shared" si="1438"/>
        <v>0</v>
      </c>
      <c r="CC418" s="192">
        <f t="shared" si="1439"/>
        <v>0</v>
      </c>
      <c r="CD418" s="192">
        <f t="shared" si="1440"/>
        <v>0</v>
      </c>
      <c r="CE418" s="192">
        <f t="shared" si="1441"/>
        <v>0</v>
      </c>
      <c r="CF418" s="192">
        <f t="shared" si="1442"/>
        <v>0</v>
      </c>
      <c r="CG418" s="192">
        <f t="shared" si="1443"/>
        <v>0</v>
      </c>
      <c r="CH418" s="192">
        <f t="shared" si="1444"/>
        <v>0</v>
      </c>
      <c r="CI418" s="192">
        <f t="shared" si="1445"/>
        <v>0</v>
      </c>
      <c r="CJ418" s="192">
        <f t="shared" si="1446"/>
        <v>0</v>
      </c>
      <c r="CK418" s="192">
        <f t="shared" si="1447"/>
        <v>0</v>
      </c>
      <c r="CL418" s="192">
        <f t="shared" si="1448"/>
        <v>0</v>
      </c>
      <c r="CM418" s="192">
        <f t="shared" si="1449"/>
        <v>0</v>
      </c>
      <c r="CN418" s="192">
        <f t="shared" si="1450"/>
        <v>0</v>
      </c>
      <c r="CO418" s="192">
        <f t="shared" si="1451"/>
        <v>0</v>
      </c>
      <c r="CP418" s="192">
        <f t="shared" si="1452"/>
        <v>0</v>
      </c>
      <c r="CQ418" s="192">
        <f t="shared" si="1453"/>
        <v>0</v>
      </c>
      <c r="CR418" s="192">
        <f t="shared" si="1454"/>
        <v>0</v>
      </c>
      <c r="CS418" s="192">
        <f t="shared" si="1455"/>
        <v>0</v>
      </c>
      <c r="CT418" s="192">
        <f t="shared" si="1456"/>
        <v>0</v>
      </c>
      <c r="CU418" s="192">
        <f t="shared" si="1457"/>
        <v>0</v>
      </c>
      <c r="CV418" s="192">
        <f t="shared" si="1458"/>
        <v>0</v>
      </c>
      <c r="CW418" s="192">
        <f t="shared" si="1459"/>
        <v>0</v>
      </c>
      <c r="CX418" s="192">
        <f t="shared" si="1460"/>
        <v>0</v>
      </c>
      <c r="CY418" s="192">
        <f t="shared" si="1461"/>
        <v>0</v>
      </c>
      <c r="CZ418" s="192">
        <f t="shared" si="1462"/>
        <v>0</v>
      </c>
      <c r="DA418" s="192">
        <f t="shared" si="1463"/>
        <v>0</v>
      </c>
      <c r="DB418" s="192">
        <f t="shared" si="1464"/>
        <v>0</v>
      </c>
      <c r="DC418" s="192">
        <f t="shared" si="1465"/>
        <v>0</v>
      </c>
      <c r="DD418" s="192">
        <f t="shared" si="1466"/>
        <v>0</v>
      </c>
      <c r="DE418" s="192">
        <f t="shared" si="1467"/>
        <v>0</v>
      </c>
      <c r="DF418" s="192">
        <f t="shared" si="1468"/>
        <v>0</v>
      </c>
      <c r="DG418" s="192">
        <f t="shared" si="1469"/>
        <v>0</v>
      </c>
      <c r="DH418" s="192">
        <f t="shared" si="1470"/>
        <v>0</v>
      </c>
      <c r="DI418" s="192">
        <f t="shared" si="1471"/>
        <v>0</v>
      </c>
      <c r="DJ418" s="192">
        <f t="shared" si="1472"/>
        <v>0</v>
      </c>
      <c r="DK418" s="192">
        <f t="shared" si="1473"/>
        <v>0</v>
      </c>
      <c r="DL418" s="192">
        <f t="shared" si="1474"/>
        <v>0</v>
      </c>
      <c r="DM418" s="192">
        <f t="shared" si="1475"/>
        <v>0</v>
      </c>
      <c r="DN418" s="192">
        <f t="shared" si="1476"/>
        <v>0</v>
      </c>
      <c r="DO418" s="192">
        <f t="shared" si="1477"/>
        <v>0</v>
      </c>
      <c r="DP418" s="192">
        <f t="shared" si="1478"/>
        <v>0</v>
      </c>
      <c r="DQ418" s="192">
        <f t="shared" si="1479"/>
        <v>0</v>
      </c>
      <c r="DR418" s="192">
        <f t="shared" si="1480"/>
        <v>0</v>
      </c>
      <c r="DS418" s="192">
        <f t="shared" si="1481"/>
        <v>0</v>
      </c>
      <c r="DT418" s="192">
        <f t="shared" si="1482"/>
        <v>0</v>
      </c>
      <c r="DU418" s="192">
        <f t="shared" si="1483"/>
        <v>0</v>
      </c>
      <c r="DV418" s="193">
        <f t="shared" si="1484"/>
        <v>0</v>
      </c>
      <c r="DW418" s="193">
        <f t="shared" si="1485"/>
        <v>0</v>
      </c>
      <c r="DX418" s="193">
        <f t="shared" si="1486"/>
        <v>0</v>
      </c>
      <c r="DY418" s="193">
        <f t="shared" si="1487"/>
        <v>0</v>
      </c>
      <c r="DZ418" s="193">
        <f t="shared" si="1488"/>
        <v>0</v>
      </c>
      <c r="EA418" s="192">
        <f t="shared" si="1489"/>
        <v>0</v>
      </c>
      <c r="EB418" s="192">
        <f t="shared" si="1490"/>
        <v>0</v>
      </c>
      <c r="EC418" s="192">
        <f t="shared" si="1491"/>
        <v>0</v>
      </c>
      <c r="ED418" s="192">
        <f t="shared" si="1492"/>
        <v>0</v>
      </c>
      <c r="EE418" s="192">
        <f t="shared" si="1493"/>
        <v>0</v>
      </c>
      <c r="EF418" s="192">
        <f t="shared" si="1494"/>
        <v>0</v>
      </c>
      <c r="EG418" s="192">
        <f t="shared" si="1495"/>
        <v>0</v>
      </c>
      <c r="EH418" s="192">
        <f t="shared" si="1496"/>
        <v>0</v>
      </c>
      <c r="EI418" s="192">
        <f t="shared" si="1497"/>
        <v>0</v>
      </c>
      <c r="EJ418" s="192">
        <f t="shared" si="1498"/>
        <v>0</v>
      </c>
      <c r="EK418" s="192">
        <f t="shared" si="1499"/>
        <v>0</v>
      </c>
      <c r="EL418" s="192">
        <f t="shared" si="1500"/>
        <v>0</v>
      </c>
      <c r="EM418" s="192">
        <f t="shared" si="1501"/>
        <v>0</v>
      </c>
      <c r="EN418" s="192">
        <f t="shared" si="1502"/>
        <v>0</v>
      </c>
      <c r="EO418" s="192">
        <f t="shared" si="1503"/>
        <v>0</v>
      </c>
      <c r="EP418" s="192">
        <f t="shared" si="1504"/>
        <v>0</v>
      </c>
      <c r="EQ418" s="192">
        <f t="shared" si="1505"/>
        <v>0</v>
      </c>
      <c r="ER418" s="192">
        <f t="shared" si="1506"/>
        <v>0</v>
      </c>
      <c r="ES418" s="192">
        <f t="shared" si="1507"/>
        <v>0</v>
      </c>
      <c r="ET418" s="192">
        <f t="shared" si="1508"/>
        <v>0</v>
      </c>
      <c r="EU418" s="192">
        <f t="shared" si="1509"/>
        <v>0</v>
      </c>
      <c r="EV418" s="192">
        <f t="shared" si="1510"/>
        <v>0</v>
      </c>
      <c r="EW418" s="192">
        <f t="shared" si="1511"/>
        <v>0</v>
      </c>
      <c r="EX418" s="192">
        <f t="shared" si="1512"/>
        <v>0</v>
      </c>
      <c r="EY418" s="192">
        <f t="shared" si="1513"/>
        <v>0</v>
      </c>
      <c r="EZ418" s="192">
        <f t="shared" si="1514"/>
        <v>0</v>
      </c>
      <c r="FA418" s="192">
        <f t="shared" si="1515"/>
        <v>0</v>
      </c>
      <c r="FB418" s="192">
        <f t="shared" si="1516"/>
        <v>0</v>
      </c>
      <c r="FC418" s="192">
        <f t="shared" si="1517"/>
        <v>0</v>
      </c>
      <c r="FD418" s="192">
        <f t="shared" si="1518"/>
        <v>0</v>
      </c>
      <c r="FE418" s="192">
        <f t="shared" si="1519"/>
        <v>0</v>
      </c>
      <c r="FF418" s="192">
        <f t="shared" si="1520"/>
        <v>0</v>
      </c>
      <c r="FG418" s="192">
        <f t="shared" si="1521"/>
        <v>0</v>
      </c>
      <c r="FH418" s="192">
        <f t="shared" si="1522"/>
        <v>0</v>
      </c>
      <c r="FI418" s="192">
        <f t="shared" si="1523"/>
        <v>0</v>
      </c>
      <c r="FJ418" s="192">
        <f t="shared" si="1524"/>
        <v>0</v>
      </c>
      <c r="FK418" s="192">
        <f t="shared" si="1525"/>
        <v>0</v>
      </c>
      <c r="FL418" s="192">
        <f t="shared" si="1526"/>
        <v>0</v>
      </c>
      <c r="FM418" s="192">
        <f t="shared" si="1527"/>
        <v>0</v>
      </c>
      <c r="FN418" s="192">
        <f t="shared" si="1528"/>
        <v>0</v>
      </c>
      <c r="FO418" s="192">
        <f t="shared" si="1529"/>
        <v>0</v>
      </c>
      <c r="FP418" s="192">
        <f t="shared" si="1530"/>
        <v>0</v>
      </c>
      <c r="FQ418" s="192">
        <f t="shared" si="1531"/>
        <v>0</v>
      </c>
      <c r="FR418" s="192">
        <f t="shared" si="1532"/>
        <v>0</v>
      </c>
      <c r="FS418" s="192">
        <f t="shared" si="1533"/>
        <v>0</v>
      </c>
      <c r="FT418" s="192">
        <f t="shared" si="1534"/>
        <v>0</v>
      </c>
      <c r="FU418" s="192">
        <f t="shared" si="1535"/>
        <v>0</v>
      </c>
      <c r="FV418" s="192">
        <f t="shared" si="1536"/>
        <v>0</v>
      </c>
      <c r="FW418" s="192">
        <f t="shared" si="1537"/>
        <v>0</v>
      </c>
      <c r="FX418" s="192">
        <f t="shared" si="1538"/>
        <v>0</v>
      </c>
      <c r="FY418" s="192">
        <f t="shared" si="1539"/>
        <v>0</v>
      </c>
      <c r="FZ418" s="192">
        <f t="shared" si="1540"/>
        <v>0</v>
      </c>
      <c r="GA418" s="192">
        <f t="shared" si="1541"/>
        <v>0</v>
      </c>
      <c r="GB418" s="192">
        <f t="shared" si="1542"/>
        <v>0</v>
      </c>
      <c r="GC418" s="192">
        <f t="shared" si="1543"/>
        <v>0</v>
      </c>
      <c r="GD418" s="192">
        <f t="shared" si="1544"/>
        <v>0</v>
      </c>
      <c r="GE418" s="192">
        <f t="shared" si="1545"/>
        <v>0</v>
      </c>
      <c r="GF418" s="192">
        <f t="shared" si="1546"/>
        <v>0</v>
      </c>
      <c r="GG418" s="192">
        <f t="shared" si="1547"/>
        <v>0</v>
      </c>
      <c r="GH418" s="192">
        <f t="shared" si="1548"/>
        <v>0</v>
      </c>
      <c r="GI418" s="192">
        <f t="shared" si="1549"/>
        <v>0</v>
      </c>
      <c r="GJ418" s="192">
        <f t="shared" si="1550"/>
        <v>0</v>
      </c>
      <c r="GK418" s="192">
        <f t="shared" si="1551"/>
        <v>0</v>
      </c>
      <c r="GL418" s="192">
        <f t="shared" si="1552"/>
        <v>0</v>
      </c>
      <c r="GM418" s="192">
        <f t="shared" si="1553"/>
        <v>0</v>
      </c>
      <c r="GN418" s="192">
        <f t="shared" si="1554"/>
        <v>0</v>
      </c>
      <c r="GO418" s="192">
        <f t="shared" si="1555"/>
        <v>0</v>
      </c>
      <c r="GP418" s="192">
        <f t="shared" si="1556"/>
        <v>0</v>
      </c>
      <c r="GQ418" s="192">
        <f t="shared" si="1557"/>
        <v>0</v>
      </c>
      <c r="GR418" s="192">
        <f t="shared" si="1558"/>
        <v>0</v>
      </c>
      <c r="GS418" s="192">
        <f t="shared" si="1559"/>
        <v>0</v>
      </c>
      <c r="GT418" s="192">
        <f t="shared" si="1560"/>
        <v>0</v>
      </c>
      <c r="GU418" s="192">
        <f t="shared" si="1561"/>
        <v>0</v>
      </c>
      <c r="GV418" s="192">
        <f t="shared" si="1562"/>
        <v>0</v>
      </c>
      <c r="GW418" s="192">
        <f t="shared" si="1563"/>
        <v>0</v>
      </c>
      <c r="GX418" s="192">
        <f t="shared" si="1564"/>
        <v>0</v>
      </c>
      <c r="GY418" s="192">
        <f t="shared" si="1565"/>
        <v>0</v>
      </c>
      <c r="GZ418" s="192">
        <f t="shared" si="1566"/>
        <v>0</v>
      </c>
      <c r="HA418" s="192">
        <f t="shared" si="1567"/>
        <v>0</v>
      </c>
      <c r="HB418" s="192">
        <f t="shared" si="1568"/>
        <v>0</v>
      </c>
      <c r="HC418" s="192">
        <f t="shared" si="1569"/>
        <v>0</v>
      </c>
      <c r="HD418" s="192">
        <f t="shared" si="1570"/>
        <v>0</v>
      </c>
      <c r="HE418" s="192">
        <f t="shared" si="1571"/>
        <v>0</v>
      </c>
      <c r="HF418" s="192">
        <f t="shared" si="1572"/>
        <v>0</v>
      </c>
      <c r="HG418" s="192">
        <f t="shared" si="1573"/>
        <v>0</v>
      </c>
      <c r="HH418" s="192">
        <f t="shared" si="1574"/>
        <v>0</v>
      </c>
      <c r="HI418" s="192">
        <f t="shared" si="1575"/>
        <v>0</v>
      </c>
      <c r="HJ418" s="192">
        <f t="shared" si="1576"/>
        <v>0</v>
      </c>
      <c r="HK418" s="192">
        <f t="shared" si="1577"/>
        <v>0</v>
      </c>
      <c r="HL418" s="192">
        <f t="shared" si="1578"/>
        <v>0</v>
      </c>
      <c r="HM418" s="192">
        <f t="shared" si="1579"/>
        <v>0</v>
      </c>
      <c r="HN418" s="194">
        <f t="shared" si="1580"/>
        <v>0</v>
      </c>
      <c r="HO418" s="194">
        <f t="shared" si="1581"/>
        <v>0</v>
      </c>
      <c r="HP418" s="194">
        <f t="shared" si="1582"/>
        <v>0</v>
      </c>
      <c r="HQ418" s="194">
        <f t="shared" si="1583"/>
        <v>0</v>
      </c>
      <c r="HR418" s="194">
        <f t="shared" si="1584"/>
        <v>0</v>
      </c>
      <c r="HS418" s="195" t="str">
        <f t="shared" si="1381"/>
        <v/>
      </c>
      <c r="HT418" s="196">
        <f t="shared" si="1377"/>
        <v>0</v>
      </c>
      <c r="HU418" s="196">
        <f t="shared" si="1378"/>
        <v>0</v>
      </c>
      <c r="HV418" s="197" t="str">
        <f t="shared" si="1382"/>
        <v/>
      </c>
      <c r="HW418" s="197" t="str">
        <f t="shared" si="1585"/>
        <v/>
      </c>
      <c r="HX418" s="197" t="str">
        <f t="shared" si="1586"/>
        <v/>
      </c>
      <c r="HY418" s="195" t="str">
        <f t="shared" si="1383"/>
        <v/>
      </c>
      <c r="HZ418" s="30">
        <f t="shared" si="1379"/>
        <v>0</v>
      </c>
      <c r="IA418" s="198">
        <f t="shared" si="1384"/>
        <v>0</v>
      </c>
      <c r="IB418" s="195"/>
      <c r="IC418" s="195">
        <f t="shared" si="1587"/>
        <v>0</v>
      </c>
      <c r="ID418" s="195">
        <f t="shared" si="1385"/>
        <v>0</v>
      </c>
      <c r="IE418" s="195">
        <f t="shared" si="1588"/>
        <v>0</v>
      </c>
      <c r="IF418" s="195">
        <f t="shared" si="1386"/>
        <v>0</v>
      </c>
      <c r="IG418" s="307">
        <f t="shared" si="1387"/>
        <v>0</v>
      </c>
      <c r="IH418" s="307">
        <f t="shared" si="1388"/>
        <v>0</v>
      </c>
      <c r="II418" s="44">
        <f t="shared" si="1389"/>
        <v>0</v>
      </c>
      <c r="IJ418" s="44">
        <f t="shared" si="1589"/>
        <v>0</v>
      </c>
      <c r="IK418" s="44">
        <f t="shared" si="1590"/>
        <v>0</v>
      </c>
      <c r="IL418" s="44">
        <f t="shared" si="1591"/>
        <v>0</v>
      </c>
      <c r="IM418" s="44">
        <f t="shared" si="1592"/>
        <v>0</v>
      </c>
      <c r="IN418" s="44">
        <f t="shared" si="1593"/>
        <v>0</v>
      </c>
      <c r="IO418" s="44">
        <f t="shared" si="1594"/>
        <v>0</v>
      </c>
    </row>
    <row r="419" spans="1:249" ht="18" customHeight="1">
      <c r="A419" s="188">
        <v>413</v>
      </c>
      <c r="B419" s="326"/>
      <c r="C419" s="289"/>
      <c r="D419" s="199"/>
      <c r="E419" s="189"/>
      <c r="F419" s="189"/>
      <c r="G419" s="190"/>
      <c r="H419" s="190"/>
      <c r="I419" s="272"/>
      <c r="J419" s="207"/>
      <c r="K419" s="214" t="str">
        <f t="shared" si="1390"/>
        <v/>
      </c>
      <c r="L419" s="200" t="str">
        <f t="shared" si="1391"/>
        <v/>
      </c>
      <c r="M419" s="200" t="str">
        <f t="shared" si="1392"/>
        <v/>
      </c>
      <c r="N419" s="209" t="str">
        <f t="shared" si="1380"/>
        <v/>
      </c>
      <c r="O419" s="208" t="str">
        <f>IFERROR(IF(D419="","",IF(K419="","",IF(I419="","",IF(F419="F",VLOOKUP(K419,F!A:G,2,0),IF(F419="M",VLOOKUP(K419,M!A:G,2,0),""))))),0)</f>
        <v/>
      </c>
      <c r="P419" s="191" t="str">
        <f>IFERROR(IF(D419="","",IF(K419="","",IF(I419="","",IF(F419="F",VLOOKUP(K419,F!A:G,3,0),IF(F419="M",VLOOKUP(K419,M!A:G,3,0),""))))),0)</f>
        <v/>
      </c>
      <c r="Q419" s="191" t="str">
        <f>IFERROR(IF(D419="","",IF(K419="","",IF(I419="","",IF(F419="F",VLOOKUP(K419,F!A:G,4,0),IF(F419="M",VLOOKUP(K419,M!A:G,4,0),""))))),0)</f>
        <v/>
      </c>
      <c r="R419" s="191" t="str">
        <f>IFERROR(IF(D419="","",IF(K419="","",IF(I419="","",IF(F419="F",VLOOKUP(K419,F!A:G,5,0),IF(F419="M",VLOOKUP(K419,M!A:G,5,0),""))))),0)</f>
        <v/>
      </c>
      <c r="S419" s="191" t="str">
        <f>IFERROR(IF(D419="","",IF(K419="","",IF(I419="","",IF(F419="F",VLOOKUP(K419,F!A:G,6,0),IF(F419="M",VLOOKUP(K419,M!A:G,6,0),""))))),0)</f>
        <v/>
      </c>
      <c r="T419" s="191" t="str">
        <f>IFERROR(IF(D419="","",IF(K419="","",IF(I419="","",IF(F419="F",VLOOKUP(K419,F!A:G,7,0),IF(F419="M",VLOOKUP(K419,M!A:G,7,0),""))))),0)</f>
        <v/>
      </c>
      <c r="U419" s="191" t="str">
        <f>IFERROR(IF(D419="","",IF(K419="","",IF(J419="","",IF(F419="F",VLOOKUP(K419,F!A:M,8,0),IF(F419="M",VLOOKUP(K419,M!A:M,8,0),""))))),0)</f>
        <v/>
      </c>
      <c r="V419" s="191" t="str">
        <f>IFERROR(IF(D419="","",IF(K419="","",IF(J419="","",IF(F419="F",VLOOKUP(K419,F!A:M,9,0),IF(F419="M",VLOOKUP(K419,M!A:M,9,0),""))))),0)</f>
        <v/>
      </c>
      <c r="W419" s="191" t="str">
        <f>IFERROR(IF(D419="","",IF(K419="","",IF(J419="","",IF(F419="F",VLOOKUP(K419,F!A:M,10,0),IF(F419="M",VLOOKUP(K419,M!A:M,10,0),""))))),0)</f>
        <v/>
      </c>
      <c r="X419" s="191" t="str">
        <f>IFERROR(IF(D419="","",IF(K419="","",IF(J419="","",IF(F419="F",VLOOKUP(K419,F!A:M,11,0),IF(F419="M",VLOOKUP(K419,M!A:M,11,0),""))))),0)</f>
        <v/>
      </c>
      <c r="Y419" s="191" t="str">
        <f>IFERROR(IF(D419="","",IF(K419="","",IF(J419="","",IF(F419="F",VLOOKUP(K419,F!A:M,12,0),IF(F419="M",VLOOKUP(K419,M!A:M,12,0),""))))),0)</f>
        <v/>
      </c>
      <c r="Z419" s="191" t="str">
        <f>IFERROR(IF(D419="","",IF(K419="","",IF(J419="","",IF(F419="F",VLOOKUP(K419,F!A:M,13,0),IF(F419="M",VLOOKUP(K419,M!A:M,13,0),""))))),0)</f>
        <v/>
      </c>
      <c r="AA419" s="191" t="str">
        <f>IFERROR(IF(D419="","",IF(F419="","",IF(J419="","",IF(K419="","",IF(AND(K419&gt;23,K419&lt;=60),IF(F419="F",VLOOKUP(MROUND(HZ419,0.5),'F-Weight for Length'!K:S,2,0),VLOOKUP(MROUND(HZ419,0.5),'M-Weight for Length'!K:S,2,0)),IF(K419&gt;60,IF(F419="F",VLOOKUP(K419,'F-Weight for Length'!U:AC,2,0),VLOOKUP(K419,'M-Weight for Length'!U:AC,2,0)),IF(F419="F",VLOOKUP(MROUND(HZ419,0.5),'F-Weight for Length'!A:I,2,0),VLOOKUP(MROUND(HZ419,0.5),'M-Weight for Length'!A:I,2,0)))))))),0)</f>
        <v/>
      </c>
      <c r="AB419" s="191" t="str">
        <f>IFERROR(IF(D419="","",IF(F419="","",IF(J419="","",IF(K419="","",IF(AND(K419&gt;23,K419&lt;=60),IF(F419="F",VLOOKUP(MROUND(HZ419,0.5),'F-Weight for Length'!K:S,3,0),VLOOKUP(MROUND(HZ419,0.5),'M-Weight for Length'!K:S,3,0)),IF(K419&gt;60,IF(F419="F",VLOOKUP(K419,'F-Weight for Length'!U:AC,3,0),VLOOKUP(K419,'M-Weight for Length'!U:AC,3,0)),IF(F419="F",VLOOKUP(MROUND(HZ419,0.5),'F-Weight for Length'!A:I,3,0),VLOOKUP(MROUND(HZ419,0.5),'M-Weight for Length'!A:I,3,0)))))))),0)</f>
        <v/>
      </c>
      <c r="AC419" s="191" t="str">
        <f>IFERROR(IF(D419="","",IF(F419="","",IF(J419="","",IF(K419="","",IF(AND(K419&gt;23,K419&lt;=60),IF(F419="F",VLOOKUP(MROUND(HZ419,0.5),'F-Weight for Length'!K:S,4,0),VLOOKUP(MROUND(HZ419,0.5),'M-Weight for Length'!K:S,4,0)),IF(K419&gt;60,IF(F419="F",VLOOKUP(K419,'F-Weight for Length'!U:AC,4,0),VLOOKUP(K419,'M-Weight for Length'!U:AC,4,0)),IF(F419="F",VLOOKUP(MROUND(HZ419,0.5),'F-Weight for Length'!A:I,4,0),VLOOKUP(MROUND(HZ419,0.5),'M-Weight for Length'!A:I,4,0)))))))),0)</f>
        <v/>
      </c>
      <c r="AD419" s="191" t="str">
        <f>IFERROR(IF(D419="","",IF(F419="","",IF(J419="","",IF(K419="","",IF(AND(K419&gt;23,K419&lt;=60),IF(F419="F",VLOOKUP(MROUND(HZ419,0.5),'F-Weight for Length'!K:S,5,0),VLOOKUP(MROUND(HZ419,0.5),'M-Weight for Length'!K:S,5,0)),IF(K419&gt;60,IF(F419="F",VLOOKUP(K419,'F-Weight for Length'!U:AC,5,0),VLOOKUP(K419,'M-Weight for Length'!U:AC,5,0)),IF(F419="F",VLOOKUP(MROUND(HZ419,0.5),'F-Weight for Length'!A:I,5,0),VLOOKUP(MROUND(HZ419,0.5),'M-Weight for Length'!A:I,5,0)))))))),0)</f>
        <v/>
      </c>
      <c r="AE419" s="191" t="str">
        <f>IFERROR(IF(D419="","",IF(F419="","",IF(J419="","",IF(K419="","",IF(AND(K419&gt;23,K419&lt;=60),IF(F419="F",VLOOKUP(MROUND(HZ419,0.5),'F-Weight for Length'!K:S,6,0),VLOOKUP(MROUND(HZ419,0.5),'M-Weight for Length'!K:S,6,0)),IF(K419&gt;60,IF(F419="F",VLOOKUP(K419,'F-Weight for Length'!U:AC,6,0),VLOOKUP(K419,'M-Weight for Length'!U:AC,6,0)),IF(F419="F",VLOOKUP(MROUND(HZ419,0.5),'F-Weight for Length'!A:I,6,0),VLOOKUP(MROUND(HZ419,0.5),'M-Weight for Length'!A:I,6,0)))))))),0)</f>
        <v/>
      </c>
      <c r="AF419" s="191" t="str">
        <f>IFERROR(IF(D419="","",IF(F419="","",IF(J419="","",IF(K419="","",IF(AND(K419&gt;23,K419&lt;=60),IF(F419="F",VLOOKUP(MROUND(HZ419,0.5),'F-Weight for Length'!K:S,7,0),VLOOKUP(MROUND(HZ419,0.5),'M-Weight for Length'!K:S,7,0)),IF(K419&gt;60,IF(F419="F",VLOOKUP(K419,'F-Weight for Length'!U:AC,7,0),VLOOKUP(K419,'M-Weight for Length'!U:AC,7,0)),IF(F419="F",VLOOKUP(MROUND(HZ419,0.5),'F-Weight for Length'!A:I,7,0),VLOOKUP(MROUND(HZ419,0.5),'M-Weight for Length'!A:I,7,0)))))))),0)</f>
        <v/>
      </c>
      <c r="AG419" s="191" t="str">
        <f>IFERROR(IF(D419="","",IF(F419="","",IF(J419="","",IF(K419="","",IF(AND(K419&gt;23,K419&lt;=60),IF(F419="F",VLOOKUP(MROUND(HZ419,0.5),'F-Weight for Length'!K:S,8,0),VLOOKUP(MROUND(HZ419,0.5),'M-Weight for Length'!K:S,8,0)),IF(K419&gt;60,IF(F419="F",VLOOKUP(K419,'F-Weight for Length'!U:AC,8,0),VLOOKUP(K419,'M-Weight for Length'!U:AC,8,0)),IF(F419="F",VLOOKUP(MROUND(HZ419,0.5),'F-Weight for Length'!A:I,8,0),VLOOKUP(MROUND(HZ419,0.5),'M-Weight for Length'!A:I,8,0)))))))),0)</f>
        <v/>
      </c>
      <c r="AH419" s="191" t="str">
        <f>IFERROR(IF(D419="","",IF(F419="","",IF(J419="","",IF(K419="","",IF(AND(K419&gt;23,K419&lt;=60),IF(F419="F",VLOOKUP(MROUND(HZ419,0.5),'F-Weight for Length'!K:S,9,0),VLOOKUP(MROUND(HZ419,0.5),'M-Weight for Length'!K:S,9,0)),IF(K419&gt;60,IF(F419="F",VLOOKUP(K419,'F-Weight for Length'!U:AC,9,0),VLOOKUP(K419,'M-Weight for Length'!U:AC,9,0)),IF(F419="F",VLOOKUP(MROUND(HZ419,0.5),'F-Weight for Length'!A:I,9,0),VLOOKUP(MROUND(HZ419,0.5),'M-Weight for Length'!A:I,9,0)))))))),0)</f>
        <v/>
      </c>
      <c r="AI419" s="192">
        <f t="shared" si="1393"/>
        <v>0</v>
      </c>
      <c r="AJ419" s="192">
        <f t="shared" si="1394"/>
        <v>0</v>
      </c>
      <c r="AK419" s="192">
        <f t="shared" si="1395"/>
        <v>0</v>
      </c>
      <c r="AL419" s="192">
        <f t="shared" si="1396"/>
        <v>0</v>
      </c>
      <c r="AM419" s="192">
        <f t="shared" si="1397"/>
        <v>0</v>
      </c>
      <c r="AN419" s="192">
        <f t="shared" si="1398"/>
        <v>0</v>
      </c>
      <c r="AO419" s="192">
        <f t="shared" si="1399"/>
        <v>0</v>
      </c>
      <c r="AP419" s="192">
        <f t="shared" si="1400"/>
        <v>0</v>
      </c>
      <c r="AQ419" s="192">
        <f t="shared" si="1401"/>
        <v>0</v>
      </c>
      <c r="AR419" s="192">
        <f t="shared" si="1402"/>
        <v>0</v>
      </c>
      <c r="AS419" s="192">
        <f t="shared" si="1403"/>
        <v>0</v>
      </c>
      <c r="AT419" s="192">
        <f t="shared" si="1404"/>
        <v>0</v>
      </c>
      <c r="AU419" s="192">
        <f t="shared" si="1405"/>
        <v>0</v>
      </c>
      <c r="AV419" s="192">
        <f t="shared" si="1406"/>
        <v>0</v>
      </c>
      <c r="AW419" s="192">
        <f t="shared" si="1407"/>
        <v>0</v>
      </c>
      <c r="AX419" s="192">
        <f t="shared" si="1408"/>
        <v>0</v>
      </c>
      <c r="AY419" s="192">
        <f t="shared" si="1409"/>
        <v>0</v>
      </c>
      <c r="AZ419" s="192">
        <f t="shared" si="1410"/>
        <v>0</v>
      </c>
      <c r="BA419" s="192">
        <f t="shared" si="1411"/>
        <v>0</v>
      </c>
      <c r="BB419" s="192">
        <f t="shared" si="1412"/>
        <v>0</v>
      </c>
      <c r="BC419" s="192">
        <f t="shared" si="1413"/>
        <v>0</v>
      </c>
      <c r="BD419" s="192">
        <f t="shared" si="1414"/>
        <v>0</v>
      </c>
      <c r="BE419" s="192">
        <f t="shared" si="1415"/>
        <v>0</v>
      </c>
      <c r="BF419" s="192">
        <f t="shared" si="1416"/>
        <v>0</v>
      </c>
      <c r="BG419" s="192">
        <f t="shared" si="1417"/>
        <v>0</v>
      </c>
      <c r="BH419" s="192">
        <f t="shared" si="1418"/>
        <v>0</v>
      </c>
      <c r="BI419" s="192">
        <f t="shared" si="1419"/>
        <v>0</v>
      </c>
      <c r="BJ419" s="192">
        <f t="shared" si="1420"/>
        <v>0</v>
      </c>
      <c r="BK419" s="192">
        <f t="shared" si="1421"/>
        <v>0</v>
      </c>
      <c r="BL419" s="192">
        <f t="shared" si="1422"/>
        <v>0</v>
      </c>
      <c r="BM419" s="192">
        <f t="shared" si="1423"/>
        <v>0</v>
      </c>
      <c r="BN419" s="192">
        <f t="shared" si="1424"/>
        <v>0</v>
      </c>
      <c r="BO419" s="192">
        <f t="shared" si="1425"/>
        <v>0</v>
      </c>
      <c r="BP419" s="192">
        <f t="shared" si="1426"/>
        <v>0</v>
      </c>
      <c r="BQ419" s="192">
        <f t="shared" si="1427"/>
        <v>0</v>
      </c>
      <c r="BR419" s="192">
        <f t="shared" si="1428"/>
        <v>0</v>
      </c>
      <c r="BS419" s="192">
        <f t="shared" si="1429"/>
        <v>0</v>
      </c>
      <c r="BT419" s="192">
        <f t="shared" si="1430"/>
        <v>0</v>
      </c>
      <c r="BU419" s="192">
        <f t="shared" si="1431"/>
        <v>0</v>
      </c>
      <c r="BV419" s="192">
        <f t="shared" si="1432"/>
        <v>0</v>
      </c>
      <c r="BW419" s="192">
        <f t="shared" si="1433"/>
        <v>0</v>
      </c>
      <c r="BX419" s="192">
        <f t="shared" si="1434"/>
        <v>0</v>
      </c>
      <c r="BY419" s="192">
        <f t="shared" si="1435"/>
        <v>0</v>
      </c>
      <c r="BZ419" s="192">
        <f t="shared" si="1436"/>
        <v>0</v>
      </c>
      <c r="CA419" s="192">
        <f t="shared" si="1437"/>
        <v>0</v>
      </c>
      <c r="CB419" s="192">
        <f t="shared" si="1438"/>
        <v>0</v>
      </c>
      <c r="CC419" s="192">
        <f t="shared" si="1439"/>
        <v>0</v>
      </c>
      <c r="CD419" s="192">
        <f t="shared" si="1440"/>
        <v>0</v>
      </c>
      <c r="CE419" s="192">
        <f t="shared" si="1441"/>
        <v>0</v>
      </c>
      <c r="CF419" s="192">
        <f t="shared" si="1442"/>
        <v>0</v>
      </c>
      <c r="CG419" s="192">
        <f t="shared" si="1443"/>
        <v>0</v>
      </c>
      <c r="CH419" s="192">
        <f t="shared" si="1444"/>
        <v>0</v>
      </c>
      <c r="CI419" s="192">
        <f t="shared" si="1445"/>
        <v>0</v>
      </c>
      <c r="CJ419" s="192">
        <f t="shared" si="1446"/>
        <v>0</v>
      </c>
      <c r="CK419" s="192">
        <f t="shared" si="1447"/>
        <v>0</v>
      </c>
      <c r="CL419" s="192">
        <f t="shared" si="1448"/>
        <v>0</v>
      </c>
      <c r="CM419" s="192">
        <f t="shared" si="1449"/>
        <v>0</v>
      </c>
      <c r="CN419" s="192">
        <f t="shared" si="1450"/>
        <v>0</v>
      </c>
      <c r="CO419" s="192">
        <f t="shared" si="1451"/>
        <v>0</v>
      </c>
      <c r="CP419" s="192">
        <f t="shared" si="1452"/>
        <v>0</v>
      </c>
      <c r="CQ419" s="192">
        <f t="shared" si="1453"/>
        <v>0</v>
      </c>
      <c r="CR419" s="192">
        <f t="shared" si="1454"/>
        <v>0</v>
      </c>
      <c r="CS419" s="192">
        <f t="shared" si="1455"/>
        <v>0</v>
      </c>
      <c r="CT419" s="192">
        <f t="shared" si="1456"/>
        <v>0</v>
      </c>
      <c r="CU419" s="192">
        <f t="shared" si="1457"/>
        <v>0</v>
      </c>
      <c r="CV419" s="192">
        <f t="shared" si="1458"/>
        <v>0</v>
      </c>
      <c r="CW419" s="192">
        <f t="shared" si="1459"/>
        <v>0</v>
      </c>
      <c r="CX419" s="192">
        <f t="shared" si="1460"/>
        <v>0</v>
      </c>
      <c r="CY419" s="192">
        <f t="shared" si="1461"/>
        <v>0</v>
      </c>
      <c r="CZ419" s="192">
        <f t="shared" si="1462"/>
        <v>0</v>
      </c>
      <c r="DA419" s="192">
        <f t="shared" si="1463"/>
        <v>0</v>
      </c>
      <c r="DB419" s="192">
        <f t="shared" si="1464"/>
        <v>0</v>
      </c>
      <c r="DC419" s="192">
        <f t="shared" si="1465"/>
        <v>0</v>
      </c>
      <c r="DD419" s="192">
        <f t="shared" si="1466"/>
        <v>0</v>
      </c>
      <c r="DE419" s="192">
        <f t="shared" si="1467"/>
        <v>0</v>
      </c>
      <c r="DF419" s="192">
        <f t="shared" si="1468"/>
        <v>0</v>
      </c>
      <c r="DG419" s="192">
        <f t="shared" si="1469"/>
        <v>0</v>
      </c>
      <c r="DH419" s="192">
        <f t="shared" si="1470"/>
        <v>0</v>
      </c>
      <c r="DI419" s="192">
        <f t="shared" si="1471"/>
        <v>0</v>
      </c>
      <c r="DJ419" s="192">
        <f t="shared" si="1472"/>
        <v>0</v>
      </c>
      <c r="DK419" s="192">
        <f t="shared" si="1473"/>
        <v>0</v>
      </c>
      <c r="DL419" s="192">
        <f t="shared" si="1474"/>
        <v>0</v>
      </c>
      <c r="DM419" s="192">
        <f t="shared" si="1475"/>
        <v>0</v>
      </c>
      <c r="DN419" s="192">
        <f t="shared" si="1476"/>
        <v>0</v>
      </c>
      <c r="DO419" s="192">
        <f t="shared" si="1477"/>
        <v>0</v>
      </c>
      <c r="DP419" s="192">
        <f t="shared" si="1478"/>
        <v>0</v>
      </c>
      <c r="DQ419" s="192">
        <f t="shared" si="1479"/>
        <v>0</v>
      </c>
      <c r="DR419" s="192">
        <f t="shared" si="1480"/>
        <v>0</v>
      </c>
      <c r="DS419" s="192">
        <f t="shared" si="1481"/>
        <v>0</v>
      </c>
      <c r="DT419" s="192">
        <f t="shared" si="1482"/>
        <v>0</v>
      </c>
      <c r="DU419" s="192">
        <f t="shared" si="1483"/>
        <v>0</v>
      </c>
      <c r="DV419" s="193">
        <f t="shared" si="1484"/>
        <v>0</v>
      </c>
      <c r="DW419" s="193">
        <f t="shared" si="1485"/>
        <v>0</v>
      </c>
      <c r="DX419" s="193">
        <f t="shared" si="1486"/>
        <v>0</v>
      </c>
      <c r="DY419" s="193">
        <f t="shared" si="1487"/>
        <v>0</v>
      </c>
      <c r="DZ419" s="193">
        <f t="shared" si="1488"/>
        <v>0</v>
      </c>
      <c r="EA419" s="192">
        <f t="shared" si="1489"/>
        <v>0</v>
      </c>
      <c r="EB419" s="192">
        <f t="shared" si="1490"/>
        <v>0</v>
      </c>
      <c r="EC419" s="192">
        <f t="shared" si="1491"/>
        <v>0</v>
      </c>
      <c r="ED419" s="192">
        <f t="shared" si="1492"/>
        <v>0</v>
      </c>
      <c r="EE419" s="192">
        <f t="shared" si="1493"/>
        <v>0</v>
      </c>
      <c r="EF419" s="192">
        <f t="shared" si="1494"/>
        <v>0</v>
      </c>
      <c r="EG419" s="192">
        <f t="shared" si="1495"/>
        <v>0</v>
      </c>
      <c r="EH419" s="192">
        <f t="shared" si="1496"/>
        <v>0</v>
      </c>
      <c r="EI419" s="192">
        <f t="shared" si="1497"/>
        <v>0</v>
      </c>
      <c r="EJ419" s="192">
        <f t="shared" si="1498"/>
        <v>0</v>
      </c>
      <c r="EK419" s="192">
        <f t="shared" si="1499"/>
        <v>0</v>
      </c>
      <c r="EL419" s="192">
        <f t="shared" si="1500"/>
        <v>0</v>
      </c>
      <c r="EM419" s="192">
        <f t="shared" si="1501"/>
        <v>0</v>
      </c>
      <c r="EN419" s="192">
        <f t="shared" si="1502"/>
        <v>0</v>
      </c>
      <c r="EO419" s="192">
        <f t="shared" si="1503"/>
        <v>0</v>
      </c>
      <c r="EP419" s="192">
        <f t="shared" si="1504"/>
        <v>0</v>
      </c>
      <c r="EQ419" s="192">
        <f t="shared" si="1505"/>
        <v>0</v>
      </c>
      <c r="ER419" s="192">
        <f t="shared" si="1506"/>
        <v>0</v>
      </c>
      <c r="ES419" s="192">
        <f t="shared" si="1507"/>
        <v>0</v>
      </c>
      <c r="ET419" s="192">
        <f t="shared" si="1508"/>
        <v>0</v>
      </c>
      <c r="EU419" s="192">
        <f t="shared" si="1509"/>
        <v>0</v>
      </c>
      <c r="EV419" s="192">
        <f t="shared" si="1510"/>
        <v>0</v>
      </c>
      <c r="EW419" s="192">
        <f t="shared" si="1511"/>
        <v>0</v>
      </c>
      <c r="EX419" s="192">
        <f t="shared" si="1512"/>
        <v>0</v>
      </c>
      <c r="EY419" s="192">
        <f t="shared" si="1513"/>
        <v>0</v>
      </c>
      <c r="EZ419" s="192">
        <f t="shared" si="1514"/>
        <v>0</v>
      </c>
      <c r="FA419" s="192">
        <f t="shared" si="1515"/>
        <v>0</v>
      </c>
      <c r="FB419" s="192">
        <f t="shared" si="1516"/>
        <v>0</v>
      </c>
      <c r="FC419" s="192">
        <f t="shared" si="1517"/>
        <v>0</v>
      </c>
      <c r="FD419" s="192">
        <f t="shared" si="1518"/>
        <v>0</v>
      </c>
      <c r="FE419" s="192">
        <f t="shared" si="1519"/>
        <v>0</v>
      </c>
      <c r="FF419" s="192">
        <f t="shared" si="1520"/>
        <v>0</v>
      </c>
      <c r="FG419" s="192">
        <f t="shared" si="1521"/>
        <v>0</v>
      </c>
      <c r="FH419" s="192">
        <f t="shared" si="1522"/>
        <v>0</v>
      </c>
      <c r="FI419" s="192">
        <f t="shared" si="1523"/>
        <v>0</v>
      </c>
      <c r="FJ419" s="192">
        <f t="shared" si="1524"/>
        <v>0</v>
      </c>
      <c r="FK419" s="192">
        <f t="shared" si="1525"/>
        <v>0</v>
      </c>
      <c r="FL419" s="192">
        <f t="shared" si="1526"/>
        <v>0</v>
      </c>
      <c r="FM419" s="192">
        <f t="shared" si="1527"/>
        <v>0</v>
      </c>
      <c r="FN419" s="192">
        <f t="shared" si="1528"/>
        <v>0</v>
      </c>
      <c r="FO419" s="192">
        <f t="shared" si="1529"/>
        <v>0</v>
      </c>
      <c r="FP419" s="192">
        <f t="shared" si="1530"/>
        <v>0</v>
      </c>
      <c r="FQ419" s="192">
        <f t="shared" si="1531"/>
        <v>0</v>
      </c>
      <c r="FR419" s="192">
        <f t="shared" si="1532"/>
        <v>0</v>
      </c>
      <c r="FS419" s="192">
        <f t="shared" si="1533"/>
        <v>0</v>
      </c>
      <c r="FT419" s="192">
        <f t="shared" si="1534"/>
        <v>0</v>
      </c>
      <c r="FU419" s="192">
        <f t="shared" si="1535"/>
        <v>0</v>
      </c>
      <c r="FV419" s="192">
        <f t="shared" si="1536"/>
        <v>0</v>
      </c>
      <c r="FW419" s="192">
        <f t="shared" si="1537"/>
        <v>0</v>
      </c>
      <c r="FX419" s="192">
        <f t="shared" si="1538"/>
        <v>0</v>
      </c>
      <c r="FY419" s="192">
        <f t="shared" si="1539"/>
        <v>0</v>
      </c>
      <c r="FZ419" s="192">
        <f t="shared" si="1540"/>
        <v>0</v>
      </c>
      <c r="GA419" s="192">
        <f t="shared" si="1541"/>
        <v>0</v>
      </c>
      <c r="GB419" s="192">
        <f t="shared" si="1542"/>
        <v>0</v>
      </c>
      <c r="GC419" s="192">
        <f t="shared" si="1543"/>
        <v>0</v>
      </c>
      <c r="GD419" s="192">
        <f t="shared" si="1544"/>
        <v>0</v>
      </c>
      <c r="GE419" s="192">
        <f t="shared" si="1545"/>
        <v>0</v>
      </c>
      <c r="GF419" s="192">
        <f t="shared" si="1546"/>
        <v>0</v>
      </c>
      <c r="GG419" s="192">
        <f t="shared" si="1547"/>
        <v>0</v>
      </c>
      <c r="GH419" s="192">
        <f t="shared" si="1548"/>
        <v>0</v>
      </c>
      <c r="GI419" s="192">
        <f t="shared" si="1549"/>
        <v>0</v>
      </c>
      <c r="GJ419" s="192">
        <f t="shared" si="1550"/>
        <v>0</v>
      </c>
      <c r="GK419" s="192">
        <f t="shared" si="1551"/>
        <v>0</v>
      </c>
      <c r="GL419" s="192">
        <f t="shared" si="1552"/>
        <v>0</v>
      </c>
      <c r="GM419" s="192">
        <f t="shared" si="1553"/>
        <v>0</v>
      </c>
      <c r="GN419" s="192">
        <f t="shared" si="1554"/>
        <v>0</v>
      </c>
      <c r="GO419" s="192">
        <f t="shared" si="1555"/>
        <v>0</v>
      </c>
      <c r="GP419" s="192">
        <f t="shared" si="1556"/>
        <v>0</v>
      </c>
      <c r="GQ419" s="192">
        <f t="shared" si="1557"/>
        <v>0</v>
      </c>
      <c r="GR419" s="192">
        <f t="shared" si="1558"/>
        <v>0</v>
      </c>
      <c r="GS419" s="192">
        <f t="shared" si="1559"/>
        <v>0</v>
      </c>
      <c r="GT419" s="192">
        <f t="shared" si="1560"/>
        <v>0</v>
      </c>
      <c r="GU419" s="192">
        <f t="shared" si="1561"/>
        <v>0</v>
      </c>
      <c r="GV419" s="192">
        <f t="shared" si="1562"/>
        <v>0</v>
      </c>
      <c r="GW419" s="192">
        <f t="shared" si="1563"/>
        <v>0</v>
      </c>
      <c r="GX419" s="192">
        <f t="shared" si="1564"/>
        <v>0</v>
      </c>
      <c r="GY419" s="192">
        <f t="shared" si="1565"/>
        <v>0</v>
      </c>
      <c r="GZ419" s="192">
        <f t="shared" si="1566"/>
        <v>0</v>
      </c>
      <c r="HA419" s="192">
        <f t="shared" si="1567"/>
        <v>0</v>
      </c>
      <c r="HB419" s="192">
        <f t="shared" si="1568"/>
        <v>0</v>
      </c>
      <c r="HC419" s="192">
        <f t="shared" si="1569"/>
        <v>0</v>
      </c>
      <c r="HD419" s="192">
        <f t="shared" si="1570"/>
        <v>0</v>
      </c>
      <c r="HE419" s="192">
        <f t="shared" si="1571"/>
        <v>0</v>
      </c>
      <c r="HF419" s="192">
        <f t="shared" si="1572"/>
        <v>0</v>
      </c>
      <c r="HG419" s="192">
        <f t="shared" si="1573"/>
        <v>0</v>
      </c>
      <c r="HH419" s="192">
        <f t="shared" si="1574"/>
        <v>0</v>
      </c>
      <c r="HI419" s="192">
        <f t="shared" si="1575"/>
        <v>0</v>
      </c>
      <c r="HJ419" s="192">
        <f t="shared" si="1576"/>
        <v>0</v>
      </c>
      <c r="HK419" s="192">
        <f t="shared" si="1577"/>
        <v>0</v>
      </c>
      <c r="HL419" s="192">
        <f t="shared" si="1578"/>
        <v>0</v>
      </c>
      <c r="HM419" s="192">
        <f t="shared" si="1579"/>
        <v>0</v>
      </c>
      <c r="HN419" s="194">
        <f t="shared" si="1580"/>
        <v>0</v>
      </c>
      <c r="HO419" s="194">
        <f t="shared" si="1581"/>
        <v>0</v>
      </c>
      <c r="HP419" s="194">
        <f t="shared" si="1582"/>
        <v>0</v>
      </c>
      <c r="HQ419" s="194">
        <f t="shared" si="1583"/>
        <v>0</v>
      </c>
      <c r="HR419" s="194">
        <f t="shared" si="1584"/>
        <v>0</v>
      </c>
      <c r="HS419" s="195" t="str">
        <f t="shared" si="1381"/>
        <v/>
      </c>
      <c r="HT419" s="196">
        <f t="shared" si="1377"/>
        <v>0</v>
      </c>
      <c r="HU419" s="196">
        <f t="shared" si="1378"/>
        <v>0</v>
      </c>
      <c r="HV419" s="197" t="str">
        <f t="shared" si="1382"/>
        <v/>
      </c>
      <c r="HW419" s="197" t="str">
        <f t="shared" si="1585"/>
        <v/>
      </c>
      <c r="HX419" s="197" t="str">
        <f t="shared" si="1586"/>
        <v/>
      </c>
      <c r="HY419" s="195" t="str">
        <f t="shared" si="1383"/>
        <v/>
      </c>
      <c r="HZ419" s="30">
        <f t="shared" si="1379"/>
        <v>0</v>
      </c>
      <c r="IA419" s="198">
        <f t="shared" si="1384"/>
        <v>0</v>
      </c>
      <c r="IB419" s="195"/>
      <c r="IC419" s="195">
        <f t="shared" si="1587"/>
        <v>0</v>
      </c>
      <c r="ID419" s="195">
        <f t="shared" si="1385"/>
        <v>0</v>
      </c>
      <c r="IE419" s="195">
        <f t="shared" si="1588"/>
        <v>0</v>
      </c>
      <c r="IF419" s="195">
        <f t="shared" si="1386"/>
        <v>0</v>
      </c>
      <c r="IG419" s="307">
        <f t="shared" si="1387"/>
        <v>0</v>
      </c>
      <c r="IH419" s="307">
        <f t="shared" si="1388"/>
        <v>0</v>
      </c>
      <c r="II419" s="44">
        <f t="shared" si="1389"/>
        <v>0</v>
      </c>
      <c r="IJ419" s="44">
        <f t="shared" si="1589"/>
        <v>0</v>
      </c>
      <c r="IK419" s="44">
        <f t="shared" si="1590"/>
        <v>0</v>
      </c>
      <c r="IL419" s="44">
        <f t="shared" si="1591"/>
        <v>0</v>
      </c>
      <c r="IM419" s="44">
        <f t="shared" si="1592"/>
        <v>0</v>
      </c>
      <c r="IN419" s="44">
        <f t="shared" si="1593"/>
        <v>0</v>
      </c>
      <c r="IO419" s="44">
        <f t="shared" si="1594"/>
        <v>0</v>
      </c>
    </row>
    <row r="420" spans="1:249" ht="18" customHeight="1">
      <c r="A420" s="188">
        <v>414</v>
      </c>
      <c r="B420" s="326"/>
      <c r="C420" s="289"/>
      <c r="D420" s="199"/>
      <c r="E420" s="189"/>
      <c r="F420" s="189"/>
      <c r="G420" s="190"/>
      <c r="H420" s="190"/>
      <c r="I420" s="272"/>
      <c r="J420" s="207"/>
      <c r="K420" s="214" t="str">
        <f t="shared" si="1390"/>
        <v/>
      </c>
      <c r="L420" s="200" t="str">
        <f t="shared" si="1391"/>
        <v/>
      </c>
      <c r="M420" s="200" t="str">
        <f t="shared" si="1392"/>
        <v/>
      </c>
      <c r="N420" s="209" t="str">
        <f t="shared" si="1380"/>
        <v/>
      </c>
      <c r="O420" s="208" t="str">
        <f>IFERROR(IF(D420="","",IF(K420="","",IF(I420="","",IF(F420="F",VLOOKUP(K420,F!A:G,2,0),IF(F420="M",VLOOKUP(K420,M!A:G,2,0),""))))),0)</f>
        <v/>
      </c>
      <c r="P420" s="191" t="str">
        <f>IFERROR(IF(D420="","",IF(K420="","",IF(I420="","",IF(F420="F",VLOOKUP(K420,F!A:G,3,0),IF(F420="M",VLOOKUP(K420,M!A:G,3,0),""))))),0)</f>
        <v/>
      </c>
      <c r="Q420" s="191" t="str">
        <f>IFERROR(IF(D420="","",IF(K420="","",IF(I420="","",IF(F420="F",VLOOKUP(K420,F!A:G,4,0),IF(F420="M",VLOOKUP(K420,M!A:G,4,0),""))))),0)</f>
        <v/>
      </c>
      <c r="R420" s="191" t="str">
        <f>IFERROR(IF(D420="","",IF(K420="","",IF(I420="","",IF(F420="F",VLOOKUP(K420,F!A:G,5,0),IF(F420="M",VLOOKUP(K420,M!A:G,5,0),""))))),0)</f>
        <v/>
      </c>
      <c r="S420" s="191" t="str">
        <f>IFERROR(IF(D420="","",IF(K420="","",IF(I420="","",IF(F420="F",VLOOKUP(K420,F!A:G,6,0),IF(F420="M",VLOOKUP(K420,M!A:G,6,0),""))))),0)</f>
        <v/>
      </c>
      <c r="T420" s="191" t="str">
        <f>IFERROR(IF(D420="","",IF(K420="","",IF(I420="","",IF(F420="F",VLOOKUP(K420,F!A:G,7,0),IF(F420="M",VLOOKUP(K420,M!A:G,7,0),""))))),0)</f>
        <v/>
      </c>
      <c r="U420" s="191" t="str">
        <f>IFERROR(IF(D420="","",IF(K420="","",IF(J420="","",IF(F420="F",VLOOKUP(K420,F!A:M,8,0),IF(F420="M",VLOOKUP(K420,M!A:M,8,0),""))))),0)</f>
        <v/>
      </c>
      <c r="V420" s="191" t="str">
        <f>IFERROR(IF(D420="","",IF(K420="","",IF(J420="","",IF(F420="F",VLOOKUP(K420,F!A:M,9,0),IF(F420="M",VLOOKUP(K420,M!A:M,9,0),""))))),0)</f>
        <v/>
      </c>
      <c r="W420" s="191" t="str">
        <f>IFERROR(IF(D420="","",IF(K420="","",IF(J420="","",IF(F420="F",VLOOKUP(K420,F!A:M,10,0),IF(F420="M",VLOOKUP(K420,M!A:M,10,0),""))))),0)</f>
        <v/>
      </c>
      <c r="X420" s="191" t="str">
        <f>IFERROR(IF(D420="","",IF(K420="","",IF(J420="","",IF(F420="F",VLOOKUP(K420,F!A:M,11,0),IF(F420="M",VLOOKUP(K420,M!A:M,11,0),""))))),0)</f>
        <v/>
      </c>
      <c r="Y420" s="191" t="str">
        <f>IFERROR(IF(D420="","",IF(K420="","",IF(J420="","",IF(F420="F",VLOOKUP(K420,F!A:M,12,0),IF(F420="M",VLOOKUP(K420,M!A:M,12,0),""))))),0)</f>
        <v/>
      </c>
      <c r="Z420" s="191" t="str">
        <f>IFERROR(IF(D420="","",IF(K420="","",IF(J420="","",IF(F420="F",VLOOKUP(K420,F!A:M,13,0),IF(F420="M",VLOOKUP(K420,M!A:M,13,0),""))))),0)</f>
        <v/>
      </c>
      <c r="AA420" s="191" t="str">
        <f>IFERROR(IF(D420="","",IF(F420="","",IF(J420="","",IF(K420="","",IF(AND(K420&gt;23,K420&lt;=60),IF(F420="F",VLOOKUP(MROUND(HZ420,0.5),'F-Weight for Length'!K:S,2,0),VLOOKUP(MROUND(HZ420,0.5),'M-Weight for Length'!K:S,2,0)),IF(K420&gt;60,IF(F420="F",VLOOKUP(K420,'F-Weight for Length'!U:AC,2,0),VLOOKUP(K420,'M-Weight for Length'!U:AC,2,0)),IF(F420="F",VLOOKUP(MROUND(HZ420,0.5),'F-Weight for Length'!A:I,2,0),VLOOKUP(MROUND(HZ420,0.5),'M-Weight for Length'!A:I,2,0)))))))),0)</f>
        <v/>
      </c>
      <c r="AB420" s="191" t="str">
        <f>IFERROR(IF(D420="","",IF(F420="","",IF(J420="","",IF(K420="","",IF(AND(K420&gt;23,K420&lt;=60),IF(F420="F",VLOOKUP(MROUND(HZ420,0.5),'F-Weight for Length'!K:S,3,0),VLOOKUP(MROUND(HZ420,0.5),'M-Weight for Length'!K:S,3,0)),IF(K420&gt;60,IF(F420="F",VLOOKUP(K420,'F-Weight for Length'!U:AC,3,0),VLOOKUP(K420,'M-Weight for Length'!U:AC,3,0)),IF(F420="F",VLOOKUP(MROUND(HZ420,0.5),'F-Weight for Length'!A:I,3,0),VLOOKUP(MROUND(HZ420,0.5),'M-Weight for Length'!A:I,3,0)))))))),0)</f>
        <v/>
      </c>
      <c r="AC420" s="191" t="str">
        <f>IFERROR(IF(D420="","",IF(F420="","",IF(J420="","",IF(K420="","",IF(AND(K420&gt;23,K420&lt;=60),IF(F420="F",VLOOKUP(MROUND(HZ420,0.5),'F-Weight for Length'!K:S,4,0),VLOOKUP(MROUND(HZ420,0.5),'M-Weight for Length'!K:S,4,0)),IF(K420&gt;60,IF(F420="F",VLOOKUP(K420,'F-Weight for Length'!U:AC,4,0),VLOOKUP(K420,'M-Weight for Length'!U:AC,4,0)),IF(F420="F",VLOOKUP(MROUND(HZ420,0.5),'F-Weight for Length'!A:I,4,0),VLOOKUP(MROUND(HZ420,0.5),'M-Weight for Length'!A:I,4,0)))))))),0)</f>
        <v/>
      </c>
      <c r="AD420" s="191" t="str">
        <f>IFERROR(IF(D420="","",IF(F420="","",IF(J420="","",IF(K420="","",IF(AND(K420&gt;23,K420&lt;=60),IF(F420="F",VLOOKUP(MROUND(HZ420,0.5),'F-Weight for Length'!K:S,5,0),VLOOKUP(MROUND(HZ420,0.5),'M-Weight for Length'!K:S,5,0)),IF(K420&gt;60,IF(F420="F",VLOOKUP(K420,'F-Weight for Length'!U:AC,5,0),VLOOKUP(K420,'M-Weight for Length'!U:AC,5,0)),IF(F420="F",VLOOKUP(MROUND(HZ420,0.5),'F-Weight for Length'!A:I,5,0),VLOOKUP(MROUND(HZ420,0.5),'M-Weight for Length'!A:I,5,0)))))))),0)</f>
        <v/>
      </c>
      <c r="AE420" s="191" t="str">
        <f>IFERROR(IF(D420="","",IF(F420="","",IF(J420="","",IF(K420="","",IF(AND(K420&gt;23,K420&lt;=60),IF(F420="F",VLOOKUP(MROUND(HZ420,0.5),'F-Weight for Length'!K:S,6,0),VLOOKUP(MROUND(HZ420,0.5),'M-Weight for Length'!K:S,6,0)),IF(K420&gt;60,IF(F420="F",VLOOKUP(K420,'F-Weight for Length'!U:AC,6,0),VLOOKUP(K420,'M-Weight for Length'!U:AC,6,0)),IF(F420="F",VLOOKUP(MROUND(HZ420,0.5),'F-Weight for Length'!A:I,6,0),VLOOKUP(MROUND(HZ420,0.5),'M-Weight for Length'!A:I,6,0)))))))),0)</f>
        <v/>
      </c>
      <c r="AF420" s="191" t="str">
        <f>IFERROR(IF(D420="","",IF(F420="","",IF(J420="","",IF(K420="","",IF(AND(K420&gt;23,K420&lt;=60),IF(F420="F",VLOOKUP(MROUND(HZ420,0.5),'F-Weight for Length'!K:S,7,0),VLOOKUP(MROUND(HZ420,0.5),'M-Weight for Length'!K:S,7,0)),IF(K420&gt;60,IF(F420="F",VLOOKUP(K420,'F-Weight for Length'!U:AC,7,0),VLOOKUP(K420,'M-Weight for Length'!U:AC,7,0)),IF(F420="F",VLOOKUP(MROUND(HZ420,0.5),'F-Weight for Length'!A:I,7,0),VLOOKUP(MROUND(HZ420,0.5),'M-Weight for Length'!A:I,7,0)))))))),0)</f>
        <v/>
      </c>
      <c r="AG420" s="191" t="str">
        <f>IFERROR(IF(D420="","",IF(F420="","",IF(J420="","",IF(K420="","",IF(AND(K420&gt;23,K420&lt;=60),IF(F420="F",VLOOKUP(MROUND(HZ420,0.5),'F-Weight for Length'!K:S,8,0),VLOOKUP(MROUND(HZ420,0.5),'M-Weight for Length'!K:S,8,0)),IF(K420&gt;60,IF(F420="F",VLOOKUP(K420,'F-Weight for Length'!U:AC,8,0),VLOOKUP(K420,'M-Weight for Length'!U:AC,8,0)),IF(F420="F",VLOOKUP(MROUND(HZ420,0.5),'F-Weight for Length'!A:I,8,0),VLOOKUP(MROUND(HZ420,0.5),'M-Weight for Length'!A:I,8,0)))))))),0)</f>
        <v/>
      </c>
      <c r="AH420" s="191" t="str">
        <f>IFERROR(IF(D420="","",IF(F420="","",IF(J420="","",IF(K420="","",IF(AND(K420&gt;23,K420&lt;=60),IF(F420="F",VLOOKUP(MROUND(HZ420,0.5),'F-Weight for Length'!K:S,9,0),VLOOKUP(MROUND(HZ420,0.5),'M-Weight for Length'!K:S,9,0)),IF(K420&gt;60,IF(F420="F",VLOOKUP(K420,'F-Weight for Length'!U:AC,9,0),VLOOKUP(K420,'M-Weight for Length'!U:AC,9,0)),IF(F420="F",VLOOKUP(MROUND(HZ420,0.5),'F-Weight for Length'!A:I,9,0),VLOOKUP(MROUND(HZ420,0.5),'M-Weight for Length'!A:I,9,0)))))))),0)</f>
        <v/>
      </c>
      <c r="AI420" s="192">
        <f t="shared" si="1393"/>
        <v>0</v>
      </c>
      <c r="AJ420" s="192">
        <f t="shared" si="1394"/>
        <v>0</v>
      </c>
      <c r="AK420" s="192">
        <f t="shared" si="1395"/>
        <v>0</v>
      </c>
      <c r="AL420" s="192">
        <f t="shared" si="1396"/>
        <v>0</v>
      </c>
      <c r="AM420" s="192">
        <f t="shared" si="1397"/>
        <v>0</v>
      </c>
      <c r="AN420" s="192">
        <f t="shared" si="1398"/>
        <v>0</v>
      </c>
      <c r="AO420" s="192">
        <f t="shared" si="1399"/>
        <v>0</v>
      </c>
      <c r="AP420" s="192">
        <f t="shared" si="1400"/>
        <v>0</v>
      </c>
      <c r="AQ420" s="192">
        <f t="shared" si="1401"/>
        <v>0</v>
      </c>
      <c r="AR420" s="192">
        <f t="shared" si="1402"/>
        <v>0</v>
      </c>
      <c r="AS420" s="192">
        <f t="shared" si="1403"/>
        <v>0</v>
      </c>
      <c r="AT420" s="192">
        <f t="shared" si="1404"/>
        <v>0</v>
      </c>
      <c r="AU420" s="192">
        <f t="shared" si="1405"/>
        <v>0</v>
      </c>
      <c r="AV420" s="192">
        <f t="shared" si="1406"/>
        <v>0</v>
      </c>
      <c r="AW420" s="192">
        <f t="shared" si="1407"/>
        <v>0</v>
      </c>
      <c r="AX420" s="192">
        <f t="shared" si="1408"/>
        <v>0</v>
      </c>
      <c r="AY420" s="192">
        <f t="shared" si="1409"/>
        <v>0</v>
      </c>
      <c r="AZ420" s="192">
        <f t="shared" si="1410"/>
        <v>0</v>
      </c>
      <c r="BA420" s="192">
        <f t="shared" si="1411"/>
        <v>0</v>
      </c>
      <c r="BB420" s="192">
        <f t="shared" si="1412"/>
        <v>0</v>
      </c>
      <c r="BC420" s="192">
        <f t="shared" si="1413"/>
        <v>0</v>
      </c>
      <c r="BD420" s="192">
        <f t="shared" si="1414"/>
        <v>0</v>
      </c>
      <c r="BE420" s="192">
        <f t="shared" si="1415"/>
        <v>0</v>
      </c>
      <c r="BF420" s="192">
        <f t="shared" si="1416"/>
        <v>0</v>
      </c>
      <c r="BG420" s="192">
        <f t="shared" si="1417"/>
        <v>0</v>
      </c>
      <c r="BH420" s="192">
        <f t="shared" si="1418"/>
        <v>0</v>
      </c>
      <c r="BI420" s="192">
        <f t="shared" si="1419"/>
        <v>0</v>
      </c>
      <c r="BJ420" s="192">
        <f t="shared" si="1420"/>
        <v>0</v>
      </c>
      <c r="BK420" s="192">
        <f t="shared" si="1421"/>
        <v>0</v>
      </c>
      <c r="BL420" s="192">
        <f t="shared" si="1422"/>
        <v>0</v>
      </c>
      <c r="BM420" s="192">
        <f t="shared" si="1423"/>
        <v>0</v>
      </c>
      <c r="BN420" s="192">
        <f t="shared" si="1424"/>
        <v>0</v>
      </c>
      <c r="BO420" s="192">
        <f t="shared" si="1425"/>
        <v>0</v>
      </c>
      <c r="BP420" s="192">
        <f t="shared" si="1426"/>
        <v>0</v>
      </c>
      <c r="BQ420" s="192">
        <f t="shared" si="1427"/>
        <v>0</v>
      </c>
      <c r="BR420" s="192">
        <f t="shared" si="1428"/>
        <v>0</v>
      </c>
      <c r="BS420" s="192">
        <f t="shared" si="1429"/>
        <v>0</v>
      </c>
      <c r="BT420" s="192">
        <f t="shared" si="1430"/>
        <v>0</v>
      </c>
      <c r="BU420" s="192">
        <f t="shared" si="1431"/>
        <v>0</v>
      </c>
      <c r="BV420" s="192">
        <f t="shared" si="1432"/>
        <v>0</v>
      </c>
      <c r="BW420" s="192">
        <f t="shared" si="1433"/>
        <v>0</v>
      </c>
      <c r="BX420" s="192">
        <f t="shared" si="1434"/>
        <v>0</v>
      </c>
      <c r="BY420" s="192">
        <f t="shared" si="1435"/>
        <v>0</v>
      </c>
      <c r="BZ420" s="192">
        <f t="shared" si="1436"/>
        <v>0</v>
      </c>
      <c r="CA420" s="192">
        <f t="shared" si="1437"/>
        <v>0</v>
      </c>
      <c r="CB420" s="192">
        <f t="shared" si="1438"/>
        <v>0</v>
      </c>
      <c r="CC420" s="192">
        <f t="shared" si="1439"/>
        <v>0</v>
      </c>
      <c r="CD420" s="192">
        <f t="shared" si="1440"/>
        <v>0</v>
      </c>
      <c r="CE420" s="192">
        <f t="shared" si="1441"/>
        <v>0</v>
      </c>
      <c r="CF420" s="192">
        <f t="shared" si="1442"/>
        <v>0</v>
      </c>
      <c r="CG420" s="192">
        <f t="shared" si="1443"/>
        <v>0</v>
      </c>
      <c r="CH420" s="192">
        <f t="shared" si="1444"/>
        <v>0</v>
      </c>
      <c r="CI420" s="192">
        <f t="shared" si="1445"/>
        <v>0</v>
      </c>
      <c r="CJ420" s="192">
        <f t="shared" si="1446"/>
        <v>0</v>
      </c>
      <c r="CK420" s="192">
        <f t="shared" si="1447"/>
        <v>0</v>
      </c>
      <c r="CL420" s="192">
        <f t="shared" si="1448"/>
        <v>0</v>
      </c>
      <c r="CM420" s="192">
        <f t="shared" si="1449"/>
        <v>0</v>
      </c>
      <c r="CN420" s="192">
        <f t="shared" si="1450"/>
        <v>0</v>
      </c>
      <c r="CO420" s="192">
        <f t="shared" si="1451"/>
        <v>0</v>
      </c>
      <c r="CP420" s="192">
        <f t="shared" si="1452"/>
        <v>0</v>
      </c>
      <c r="CQ420" s="192">
        <f t="shared" si="1453"/>
        <v>0</v>
      </c>
      <c r="CR420" s="192">
        <f t="shared" si="1454"/>
        <v>0</v>
      </c>
      <c r="CS420" s="192">
        <f t="shared" si="1455"/>
        <v>0</v>
      </c>
      <c r="CT420" s="192">
        <f t="shared" si="1456"/>
        <v>0</v>
      </c>
      <c r="CU420" s="192">
        <f t="shared" si="1457"/>
        <v>0</v>
      </c>
      <c r="CV420" s="192">
        <f t="shared" si="1458"/>
        <v>0</v>
      </c>
      <c r="CW420" s="192">
        <f t="shared" si="1459"/>
        <v>0</v>
      </c>
      <c r="CX420" s="192">
        <f t="shared" si="1460"/>
        <v>0</v>
      </c>
      <c r="CY420" s="192">
        <f t="shared" si="1461"/>
        <v>0</v>
      </c>
      <c r="CZ420" s="192">
        <f t="shared" si="1462"/>
        <v>0</v>
      </c>
      <c r="DA420" s="192">
        <f t="shared" si="1463"/>
        <v>0</v>
      </c>
      <c r="DB420" s="192">
        <f t="shared" si="1464"/>
        <v>0</v>
      </c>
      <c r="DC420" s="192">
        <f t="shared" si="1465"/>
        <v>0</v>
      </c>
      <c r="DD420" s="192">
        <f t="shared" si="1466"/>
        <v>0</v>
      </c>
      <c r="DE420" s="192">
        <f t="shared" si="1467"/>
        <v>0</v>
      </c>
      <c r="DF420" s="192">
        <f t="shared" si="1468"/>
        <v>0</v>
      </c>
      <c r="DG420" s="192">
        <f t="shared" si="1469"/>
        <v>0</v>
      </c>
      <c r="DH420" s="192">
        <f t="shared" si="1470"/>
        <v>0</v>
      </c>
      <c r="DI420" s="192">
        <f t="shared" si="1471"/>
        <v>0</v>
      </c>
      <c r="DJ420" s="192">
        <f t="shared" si="1472"/>
        <v>0</v>
      </c>
      <c r="DK420" s="192">
        <f t="shared" si="1473"/>
        <v>0</v>
      </c>
      <c r="DL420" s="192">
        <f t="shared" si="1474"/>
        <v>0</v>
      </c>
      <c r="DM420" s="192">
        <f t="shared" si="1475"/>
        <v>0</v>
      </c>
      <c r="DN420" s="192">
        <f t="shared" si="1476"/>
        <v>0</v>
      </c>
      <c r="DO420" s="192">
        <f t="shared" si="1477"/>
        <v>0</v>
      </c>
      <c r="DP420" s="192">
        <f t="shared" si="1478"/>
        <v>0</v>
      </c>
      <c r="DQ420" s="192">
        <f t="shared" si="1479"/>
        <v>0</v>
      </c>
      <c r="DR420" s="192">
        <f t="shared" si="1480"/>
        <v>0</v>
      </c>
      <c r="DS420" s="192">
        <f t="shared" si="1481"/>
        <v>0</v>
      </c>
      <c r="DT420" s="192">
        <f t="shared" si="1482"/>
        <v>0</v>
      </c>
      <c r="DU420" s="192">
        <f t="shared" si="1483"/>
        <v>0</v>
      </c>
      <c r="DV420" s="193">
        <f t="shared" si="1484"/>
        <v>0</v>
      </c>
      <c r="DW420" s="193">
        <f t="shared" si="1485"/>
        <v>0</v>
      </c>
      <c r="DX420" s="193">
        <f t="shared" si="1486"/>
        <v>0</v>
      </c>
      <c r="DY420" s="193">
        <f t="shared" si="1487"/>
        <v>0</v>
      </c>
      <c r="DZ420" s="193">
        <f t="shared" si="1488"/>
        <v>0</v>
      </c>
      <c r="EA420" s="192">
        <f t="shared" si="1489"/>
        <v>0</v>
      </c>
      <c r="EB420" s="192">
        <f t="shared" si="1490"/>
        <v>0</v>
      </c>
      <c r="EC420" s="192">
        <f t="shared" si="1491"/>
        <v>0</v>
      </c>
      <c r="ED420" s="192">
        <f t="shared" si="1492"/>
        <v>0</v>
      </c>
      <c r="EE420" s="192">
        <f t="shared" si="1493"/>
        <v>0</v>
      </c>
      <c r="EF420" s="192">
        <f t="shared" si="1494"/>
        <v>0</v>
      </c>
      <c r="EG420" s="192">
        <f t="shared" si="1495"/>
        <v>0</v>
      </c>
      <c r="EH420" s="192">
        <f t="shared" si="1496"/>
        <v>0</v>
      </c>
      <c r="EI420" s="192">
        <f t="shared" si="1497"/>
        <v>0</v>
      </c>
      <c r="EJ420" s="192">
        <f t="shared" si="1498"/>
        <v>0</v>
      </c>
      <c r="EK420" s="192">
        <f t="shared" si="1499"/>
        <v>0</v>
      </c>
      <c r="EL420" s="192">
        <f t="shared" si="1500"/>
        <v>0</v>
      </c>
      <c r="EM420" s="192">
        <f t="shared" si="1501"/>
        <v>0</v>
      </c>
      <c r="EN420" s="192">
        <f t="shared" si="1502"/>
        <v>0</v>
      </c>
      <c r="EO420" s="192">
        <f t="shared" si="1503"/>
        <v>0</v>
      </c>
      <c r="EP420" s="192">
        <f t="shared" si="1504"/>
        <v>0</v>
      </c>
      <c r="EQ420" s="192">
        <f t="shared" si="1505"/>
        <v>0</v>
      </c>
      <c r="ER420" s="192">
        <f t="shared" si="1506"/>
        <v>0</v>
      </c>
      <c r="ES420" s="192">
        <f t="shared" si="1507"/>
        <v>0</v>
      </c>
      <c r="ET420" s="192">
        <f t="shared" si="1508"/>
        <v>0</v>
      </c>
      <c r="EU420" s="192">
        <f t="shared" si="1509"/>
        <v>0</v>
      </c>
      <c r="EV420" s="192">
        <f t="shared" si="1510"/>
        <v>0</v>
      </c>
      <c r="EW420" s="192">
        <f t="shared" si="1511"/>
        <v>0</v>
      </c>
      <c r="EX420" s="192">
        <f t="shared" si="1512"/>
        <v>0</v>
      </c>
      <c r="EY420" s="192">
        <f t="shared" si="1513"/>
        <v>0</v>
      </c>
      <c r="EZ420" s="192">
        <f t="shared" si="1514"/>
        <v>0</v>
      </c>
      <c r="FA420" s="192">
        <f t="shared" si="1515"/>
        <v>0</v>
      </c>
      <c r="FB420" s="192">
        <f t="shared" si="1516"/>
        <v>0</v>
      </c>
      <c r="FC420" s="192">
        <f t="shared" si="1517"/>
        <v>0</v>
      </c>
      <c r="FD420" s="192">
        <f t="shared" si="1518"/>
        <v>0</v>
      </c>
      <c r="FE420" s="192">
        <f t="shared" si="1519"/>
        <v>0</v>
      </c>
      <c r="FF420" s="192">
        <f t="shared" si="1520"/>
        <v>0</v>
      </c>
      <c r="FG420" s="192">
        <f t="shared" si="1521"/>
        <v>0</v>
      </c>
      <c r="FH420" s="192">
        <f t="shared" si="1522"/>
        <v>0</v>
      </c>
      <c r="FI420" s="192">
        <f t="shared" si="1523"/>
        <v>0</v>
      </c>
      <c r="FJ420" s="192">
        <f t="shared" si="1524"/>
        <v>0</v>
      </c>
      <c r="FK420" s="192">
        <f t="shared" si="1525"/>
        <v>0</v>
      </c>
      <c r="FL420" s="192">
        <f t="shared" si="1526"/>
        <v>0</v>
      </c>
      <c r="FM420" s="192">
        <f t="shared" si="1527"/>
        <v>0</v>
      </c>
      <c r="FN420" s="192">
        <f t="shared" si="1528"/>
        <v>0</v>
      </c>
      <c r="FO420" s="192">
        <f t="shared" si="1529"/>
        <v>0</v>
      </c>
      <c r="FP420" s="192">
        <f t="shared" si="1530"/>
        <v>0</v>
      </c>
      <c r="FQ420" s="192">
        <f t="shared" si="1531"/>
        <v>0</v>
      </c>
      <c r="FR420" s="192">
        <f t="shared" si="1532"/>
        <v>0</v>
      </c>
      <c r="FS420" s="192">
        <f t="shared" si="1533"/>
        <v>0</v>
      </c>
      <c r="FT420" s="192">
        <f t="shared" si="1534"/>
        <v>0</v>
      </c>
      <c r="FU420" s="192">
        <f t="shared" si="1535"/>
        <v>0</v>
      </c>
      <c r="FV420" s="192">
        <f t="shared" si="1536"/>
        <v>0</v>
      </c>
      <c r="FW420" s="192">
        <f t="shared" si="1537"/>
        <v>0</v>
      </c>
      <c r="FX420" s="192">
        <f t="shared" si="1538"/>
        <v>0</v>
      </c>
      <c r="FY420" s="192">
        <f t="shared" si="1539"/>
        <v>0</v>
      </c>
      <c r="FZ420" s="192">
        <f t="shared" si="1540"/>
        <v>0</v>
      </c>
      <c r="GA420" s="192">
        <f t="shared" si="1541"/>
        <v>0</v>
      </c>
      <c r="GB420" s="192">
        <f t="shared" si="1542"/>
        <v>0</v>
      </c>
      <c r="GC420" s="192">
        <f t="shared" si="1543"/>
        <v>0</v>
      </c>
      <c r="GD420" s="192">
        <f t="shared" si="1544"/>
        <v>0</v>
      </c>
      <c r="GE420" s="192">
        <f t="shared" si="1545"/>
        <v>0</v>
      </c>
      <c r="GF420" s="192">
        <f t="shared" si="1546"/>
        <v>0</v>
      </c>
      <c r="GG420" s="192">
        <f t="shared" si="1547"/>
        <v>0</v>
      </c>
      <c r="GH420" s="192">
        <f t="shared" si="1548"/>
        <v>0</v>
      </c>
      <c r="GI420" s="192">
        <f t="shared" si="1549"/>
        <v>0</v>
      </c>
      <c r="GJ420" s="192">
        <f t="shared" si="1550"/>
        <v>0</v>
      </c>
      <c r="GK420" s="192">
        <f t="shared" si="1551"/>
        <v>0</v>
      </c>
      <c r="GL420" s="192">
        <f t="shared" si="1552"/>
        <v>0</v>
      </c>
      <c r="GM420" s="192">
        <f t="shared" si="1553"/>
        <v>0</v>
      </c>
      <c r="GN420" s="192">
        <f t="shared" si="1554"/>
        <v>0</v>
      </c>
      <c r="GO420" s="192">
        <f t="shared" si="1555"/>
        <v>0</v>
      </c>
      <c r="GP420" s="192">
        <f t="shared" si="1556"/>
        <v>0</v>
      </c>
      <c r="GQ420" s="192">
        <f t="shared" si="1557"/>
        <v>0</v>
      </c>
      <c r="GR420" s="192">
        <f t="shared" si="1558"/>
        <v>0</v>
      </c>
      <c r="GS420" s="192">
        <f t="shared" si="1559"/>
        <v>0</v>
      </c>
      <c r="GT420" s="192">
        <f t="shared" si="1560"/>
        <v>0</v>
      </c>
      <c r="GU420" s="192">
        <f t="shared" si="1561"/>
        <v>0</v>
      </c>
      <c r="GV420" s="192">
        <f t="shared" si="1562"/>
        <v>0</v>
      </c>
      <c r="GW420" s="192">
        <f t="shared" si="1563"/>
        <v>0</v>
      </c>
      <c r="GX420" s="192">
        <f t="shared" si="1564"/>
        <v>0</v>
      </c>
      <c r="GY420" s="192">
        <f t="shared" si="1565"/>
        <v>0</v>
      </c>
      <c r="GZ420" s="192">
        <f t="shared" si="1566"/>
        <v>0</v>
      </c>
      <c r="HA420" s="192">
        <f t="shared" si="1567"/>
        <v>0</v>
      </c>
      <c r="HB420" s="192">
        <f t="shared" si="1568"/>
        <v>0</v>
      </c>
      <c r="HC420" s="192">
        <f t="shared" si="1569"/>
        <v>0</v>
      </c>
      <c r="HD420" s="192">
        <f t="shared" si="1570"/>
        <v>0</v>
      </c>
      <c r="HE420" s="192">
        <f t="shared" si="1571"/>
        <v>0</v>
      </c>
      <c r="HF420" s="192">
        <f t="shared" si="1572"/>
        <v>0</v>
      </c>
      <c r="HG420" s="192">
        <f t="shared" si="1573"/>
        <v>0</v>
      </c>
      <c r="HH420" s="192">
        <f t="shared" si="1574"/>
        <v>0</v>
      </c>
      <c r="HI420" s="192">
        <f t="shared" si="1575"/>
        <v>0</v>
      </c>
      <c r="HJ420" s="192">
        <f t="shared" si="1576"/>
        <v>0</v>
      </c>
      <c r="HK420" s="192">
        <f t="shared" si="1577"/>
        <v>0</v>
      </c>
      <c r="HL420" s="192">
        <f t="shared" si="1578"/>
        <v>0</v>
      </c>
      <c r="HM420" s="192">
        <f t="shared" si="1579"/>
        <v>0</v>
      </c>
      <c r="HN420" s="194">
        <f t="shared" si="1580"/>
        <v>0</v>
      </c>
      <c r="HO420" s="194">
        <f t="shared" si="1581"/>
        <v>0</v>
      </c>
      <c r="HP420" s="194">
        <f t="shared" si="1582"/>
        <v>0</v>
      </c>
      <c r="HQ420" s="194">
        <f t="shared" si="1583"/>
        <v>0</v>
      </c>
      <c r="HR420" s="194">
        <f t="shared" si="1584"/>
        <v>0</v>
      </c>
      <c r="HS420" s="195" t="str">
        <f t="shared" si="1381"/>
        <v/>
      </c>
      <c r="HT420" s="196">
        <f t="shared" si="1377"/>
        <v>0</v>
      </c>
      <c r="HU420" s="196">
        <f t="shared" si="1378"/>
        <v>0</v>
      </c>
      <c r="HV420" s="197" t="str">
        <f t="shared" si="1382"/>
        <v/>
      </c>
      <c r="HW420" s="197" t="str">
        <f t="shared" si="1585"/>
        <v/>
      </c>
      <c r="HX420" s="197" t="str">
        <f t="shared" si="1586"/>
        <v/>
      </c>
      <c r="HY420" s="195" t="str">
        <f t="shared" si="1383"/>
        <v/>
      </c>
      <c r="HZ420" s="30">
        <f t="shared" si="1379"/>
        <v>0</v>
      </c>
      <c r="IA420" s="198">
        <f t="shared" si="1384"/>
        <v>0</v>
      </c>
      <c r="IB420" s="195"/>
      <c r="IC420" s="195">
        <f t="shared" si="1587"/>
        <v>0</v>
      </c>
      <c r="ID420" s="195">
        <f t="shared" si="1385"/>
        <v>0</v>
      </c>
      <c r="IE420" s="195">
        <f t="shared" si="1588"/>
        <v>0</v>
      </c>
      <c r="IF420" s="195">
        <f t="shared" si="1386"/>
        <v>0</v>
      </c>
      <c r="IG420" s="307">
        <f t="shared" si="1387"/>
        <v>0</v>
      </c>
      <c r="IH420" s="307">
        <f t="shared" si="1388"/>
        <v>0</v>
      </c>
      <c r="II420" s="44">
        <f t="shared" si="1389"/>
        <v>0</v>
      </c>
      <c r="IJ420" s="44">
        <f t="shared" si="1589"/>
        <v>0</v>
      </c>
      <c r="IK420" s="44">
        <f t="shared" si="1590"/>
        <v>0</v>
      </c>
      <c r="IL420" s="44">
        <f t="shared" si="1591"/>
        <v>0</v>
      </c>
      <c r="IM420" s="44">
        <f t="shared" si="1592"/>
        <v>0</v>
      </c>
      <c r="IN420" s="44">
        <f t="shared" si="1593"/>
        <v>0</v>
      </c>
      <c r="IO420" s="44">
        <f t="shared" si="1594"/>
        <v>0</v>
      </c>
    </row>
    <row r="421" spans="1:249" ht="18" customHeight="1">
      <c r="A421" s="188">
        <v>415</v>
      </c>
      <c r="B421" s="326"/>
      <c r="C421" s="289"/>
      <c r="D421" s="199"/>
      <c r="E421" s="189"/>
      <c r="F421" s="189"/>
      <c r="G421" s="190"/>
      <c r="H421" s="190"/>
      <c r="I421" s="272"/>
      <c r="J421" s="207"/>
      <c r="K421" s="214" t="str">
        <f t="shared" si="1390"/>
        <v/>
      </c>
      <c r="L421" s="200" t="str">
        <f t="shared" si="1391"/>
        <v/>
      </c>
      <c r="M421" s="200" t="str">
        <f t="shared" si="1392"/>
        <v/>
      </c>
      <c r="N421" s="209" t="str">
        <f t="shared" si="1380"/>
        <v/>
      </c>
      <c r="O421" s="208" t="str">
        <f>IFERROR(IF(D421="","",IF(K421="","",IF(I421="","",IF(F421="F",VLOOKUP(K421,F!A:G,2,0),IF(F421="M",VLOOKUP(K421,M!A:G,2,0),""))))),0)</f>
        <v/>
      </c>
      <c r="P421" s="191" t="str">
        <f>IFERROR(IF(D421="","",IF(K421="","",IF(I421="","",IF(F421="F",VLOOKUP(K421,F!A:G,3,0),IF(F421="M",VLOOKUP(K421,M!A:G,3,0),""))))),0)</f>
        <v/>
      </c>
      <c r="Q421" s="191" t="str">
        <f>IFERROR(IF(D421="","",IF(K421="","",IF(I421="","",IF(F421="F",VLOOKUP(K421,F!A:G,4,0),IF(F421="M",VLOOKUP(K421,M!A:G,4,0),""))))),0)</f>
        <v/>
      </c>
      <c r="R421" s="191" t="str">
        <f>IFERROR(IF(D421="","",IF(K421="","",IF(I421="","",IF(F421="F",VLOOKUP(K421,F!A:G,5,0),IF(F421="M",VLOOKUP(K421,M!A:G,5,0),""))))),0)</f>
        <v/>
      </c>
      <c r="S421" s="191" t="str">
        <f>IFERROR(IF(D421="","",IF(K421="","",IF(I421="","",IF(F421="F",VLOOKUP(K421,F!A:G,6,0),IF(F421="M",VLOOKUP(K421,M!A:G,6,0),""))))),0)</f>
        <v/>
      </c>
      <c r="T421" s="191" t="str">
        <f>IFERROR(IF(D421="","",IF(K421="","",IF(I421="","",IF(F421="F",VLOOKUP(K421,F!A:G,7,0),IF(F421="M",VLOOKUP(K421,M!A:G,7,0),""))))),0)</f>
        <v/>
      </c>
      <c r="U421" s="191" t="str">
        <f>IFERROR(IF(D421="","",IF(K421="","",IF(J421="","",IF(F421="F",VLOOKUP(K421,F!A:M,8,0),IF(F421="M",VLOOKUP(K421,M!A:M,8,0),""))))),0)</f>
        <v/>
      </c>
      <c r="V421" s="191" t="str">
        <f>IFERROR(IF(D421="","",IF(K421="","",IF(J421="","",IF(F421="F",VLOOKUP(K421,F!A:M,9,0),IF(F421="M",VLOOKUP(K421,M!A:M,9,0),""))))),0)</f>
        <v/>
      </c>
      <c r="W421" s="191" t="str">
        <f>IFERROR(IF(D421="","",IF(K421="","",IF(J421="","",IF(F421="F",VLOOKUP(K421,F!A:M,10,0),IF(F421="M",VLOOKUP(K421,M!A:M,10,0),""))))),0)</f>
        <v/>
      </c>
      <c r="X421" s="191" t="str">
        <f>IFERROR(IF(D421="","",IF(K421="","",IF(J421="","",IF(F421="F",VLOOKUP(K421,F!A:M,11,0),IF(F421="M",VLOOKUP(K421,M!A:M,11,0),""))))),0)</f>
        <v/>
      </c>
      <c r="Y421" s="191" t="str">
        <f>IFERROR(IF(D421="","",IF(K421="","",IF(J421="","",IF(F421="F",VLOOKUP(K421,F!A:M,12,0),IF(F421="M",VLOOKUP(K421,M!A:M,12,0),""))))),0)</f>
        <v/>
      </c>
      <c r="Z421" s="191" t="str">
        <f>IFERROR(IF(D421="","",IF(K421="","",IF(J421="","",IF(F421="F",VLOOKUP(K421,F!A:M,13,0),IF(F421="M",VLOOKUP(K421,M!A:M,13,0),""))))),0)</f>
        <v/>
      </c>
      <c r="AA421" s="191" t="str">
        <f>IFERROR(IF(D421="","",IF(F421="","",IF(J421="","",IF(K421="","",IF(AND(K421&gt;23,K421&lt;=60),IF(F421="F",VLOOKUP(MROUND(HZ421,0.5),'F-Weight for Length'!K:S,2,0),VLOOKUP(MROUND(HZ421,0.5),'M-Weight for Length'!K:S,2,0)),IF(K421&gt;60,IF(F421="F",VLOOKUP(K421,'F-Weight for Length'!U:AC,2,0),VLOOKUP(K421,'M-Weight for Length'!U:AC,2,0)),IF(F421="F",VLOOKUP(MROUND(HZ421,0.5),'F-Weight for Length'!A:I,2,0),VLOOKUP(MROUND(HZ421,0.5),'M-Weight for Length'!A:I,2,0)))))))),0)</f>
        <v/>
      </c>
      <c r="AB421" s="191" t="str">
        <f>IFERROR(IF(D421="","",IF(F421="","",IF(J421="","",IF(K421="","",IF(AND(K421&gt;23,K421&lt;=60),IF(F421="F",VLOOKUP(MROUND(HZ421,0.5),'F-Weight for Length'!K:S,3,0),VLOOKUP(MROUND(HZ421,0.5),'M-Weight for Length'!K:S,3,0)),IF(K421&gt;60,IF(F421="F",VLOOKUP(K421,'F-Weight for Length'!U:AC,3,0),VLOOKUP(K421,'M-Weight for Length'!U:AC,3,0)),IF(F421="F",VLOOKUP(MROUND(HZ421,0.5),'F-Weight for Length'!A:I,3,0),VLOOKUP(MROUND(HZ421,0.5),'M-Weight for Length'!A:I,3,0)))))))),0)</f>
        <v/>
      </c>
      <c r="AC421" s="191" t="str">
        <f>IFERROR(IF(D421="","",IF(F421="","",IF(J421="","",IF(K421="","",IF(AND(K421&gt;23,K421&lt;=60),IF(F421="F",VLOOKUP(MROUND(HZ421,0.5),'F-Weight for Length'!K:S,4,0),VLOOKUP(MROUND(HZ421,0.5),'M-Weight for Length'!K:S,4,0)),IF(K421&gt;60,IF(F421="F",VLOOKUP(K421,'F-Weight for Length'!U:AC,4,0),VLOOKUP(K421,'M-Weight for Length'!U:AC,4,0)),IF(F421="F",VLOOKUP(MROUND(HZ421,0.5),'F-Weight for Length'!A:I,4,0),VLOOKUP(MROUND(HZ421,0.5),'M-Weight for Length'!A:I,4,0)))))))),0)</f>
        <v/>
      </c>
      <c r="AD421" s="191" t="str">
        <f>IFERROR(IF(D421="","",IF(F421="","",IF(J421="","",IF(K421="","",IF(AND(K421&gt;23,K421&lt;=60),IF(F421="F",VLOOKUP(MROUND(HZ421,0.5),'F-Weight for Length'!K:S,5,0),VLOOKUP(MROUND(HZ421,0.5),'M-Weight for Length'!K:S,5,0)),IF(K421&gt;60,IF(F421="F",VLOOKUP(K421,'F-Weight for Length'!U:AC,5,0),VLOOKUP(K421,'M-Weight for Length'!U:AC,5,0)),IF(F421="F",VLOOKUP(MROUND(HZ421,0.5),'F-Weight for Length'!A:I,5,0),VLOOKUP(MROUND(HZ421,0.5),'M-Weight for Length'!A:I,5,0)))))))),0)</f>
        <v/>
      </c>
      <c r="AE421" s="191" t="str">
        <f>IFERROR(IF(D421="","",IF(F421="","",IF(J421="","",IF(K421="","",IF(AND(K421&gt;23,K421&lt;=60),IF(F421="F",VLOOKUP(MROUND(HZ421,0.5),'F-Weight for Length'!K:S,6,0),VLOOKUP(MROUND(HZ421,0.5),'M-Weight for Length'!K:S,6,0)),IF(K421&gt;60,IF(F421="F",VLOOKUP(K421,'F-Weight for Length'!U:AC,6,0),VLOOKUP(K421,'M-Weight for Length'!U:AC,6,0)),IF(F421="F",VLOOKUP(MROUND(HZ421,0.5),'F-Weight for Length'!A:I,6,0),VLOOKUP(MROUND(HZ421,0.5),'M-Weight for Length'!A:I,6,0)))))))),0)</f>
        <v/>
      </c>
      <c r="AF421" s="191" t="str">
        <f>IFERROR(IF(D421="","",IF(F421="","",IF(J421="","",IF(K421="","",IF(AND(K421&gt;23,K421&lt;=60),IF(F421="F",VLOOKUP(MROUND(HZ421,0.5),'F-Weight for Length'!K:S,7,0),VLOOKUP(MROUND(HZ421,0.5),'M-Weight for Length'!K:S,7,0)),IF(K421&gt;60,IF(F421="F",VLOOKUP(K421,'F-Weight for Length'!U:AC,7,0),VLOOKUP(K421,'M-Weight for Length'!U:AC,7,0)),IF(F421="F",VLOOKUP(MROUND(HZ421,0.5),'F-Weight for Length'!A:I,7,0),VLOOKUP(MROUND(HZ421,0.5),'M-Weight for Length'!A:I,7,0)))))))),0)</f>
        <v/>
      </c>
      <c r="AG421" s="191" t="str">
        <f>IFERROR(IF(D421="","",IF(F421="","",IF(J421="","",IF(K421="","",IF(AND(K421&gt;23,K421&lt;=60),IF(F421="F",VLOOKUP(MROUND(HZ421,0.5),'F-Weight for Length'!K:S,8,0),VLOOKUP(MROUND(HZ421,0.5),'M-Weight for Length'!K:S,8,0)),IF(K421&gt;60,IF(F421="F",VLOOKUP(K421,'F-Weight for Length'!U:AC,8,0),VLOOKUP(K421,'M-Weight for Length'!U:AC,8,0)),IF(F421="F",VLOOKUP(MROUND(HZ421,0.5),'F-Weight for Length'!A:I,8,0),VLOOKUP(MROUND(HZ421,0.5),'M-Weight for Length'!A:I,8,0)))))))),0)</f>
        <v/>
      </c>
      <c r="AH421" s="191" t="str">
        <f>IFERROR(IF(D421="","",IF(F421="","",IF(J421="","",IF(K421="","",IF(AND(K421&gt;23,K421&lt;=60),IF(F421="F",VLOOKUP(MROUND(HZ421,0.5),'F-Weight for Length'!K:S,9,0),VLOOKUP(MROUND(HZ421,0.5),'M-Weight for Length'!K:S,9,0)),IF(K421&gt;60,IF(F421="F",VLOOKUP(K421,'F-Weight for Length'!U:AC,9,0),VLOOKUP(K421,'M-Weight for Length'!U:AC,9,0)),IF(F421="F",VLOOKUP(MROUND(HZ421,0.5),'F-Weight for Length'!A:I,9,0),VLOOKUP(MROUND(HZ421,0.5),'M-Weight for Length'!A:I,9,0)))))))),0)</f>
        <v/>
      </c>
      <c r="AI421" s="192">
        <f t="shared" si="1393"/>
        <v>0</v>
      </c>
      <c r="AJ421" s="192">
        <f t="shared" si="1394"/>
        <v>0</v>
      </c>
      <c r="AK421" s="192">
        <f t="shared" si="1395"/>
        <v>0</v>
      </c>
      <c r="AL421" s="192">
        <f t="shared" si="1396"/>
        <v>0</v>
      </c>
      <c r="AM421" s="192">
        <f t="shared" si="1397"/>
        <v>0</v>
      </c>
      <c r="AN421" s="192">
        <f t="shared" si="1398"/>
        <v>0</v>
      </c>
      <c r="AO421" s="192">
        <f t="shared" si="1399"/>
        <v>0</v>
      </c>
      <c r="AP421" s="192">
        <f t="shared" si="1400"/>
        <v>0</v>
      </c>
      <c r="AQ421" s="192">
        <f t="shared" si="1401"/>
        <v>0</v>
      </c>
      <c r="AR421" s="192">
        <f t="shared" si="1402"/>
        <v>0</v>
      </c>
      <c r="AS421" s="192">
        <f t="shared" si="1403"/>
        <v>0</v>
      </c>
      <c r="AT421" s="192">
        <f t="shared" si="1404"/>
        <v>0</v>
      </c>
      <c r="AU421" s="192">
        <f t="shared" si="1405"/>
        <v>0</v>
      </c>
      <c r="AV421" s="192">
        <f t="shared" si="1406"/>
        <v>0</v>
      </c>
      <c r="AW421" s="192">
        <f t="shared" si="1407"/>
        <v>0</v>
      </c>
      <c r="AX421" s="192">
        <f t="shared" si="1408"/>
        <v>0</v>
      </c>
      <c r="AY421" s="192">
        <f t="shared" si="1409"/>
        <v>0</v>
      </c>
      <c r="AZ421" s="192">
        <f t="shared" si="1410"/>
        <v>0</v>
      </c>
      <c r="BA421" s="192">
        <f t="shared" si="1411"/>
        <v>0</v>
      </c>
      <c r="BB421" s="192">
        <f t="shared" si="1412"/>
        <v>0</v>
      </c>
      <c r="BC421" s="192">
        <f t="shared" si="1413"/>
        <v>0</v>
      </c>
      <c r="BD421" s="192">
        <f t="shared" si="1414"/>
        <v>0</v>
      </c>
      <c r="BE421" s="192">
        <f t="shared" si="1415"/>
        <v>0</v>
      </c>
      <c r="BF421" s="192">
        <f t="shared" si="1416"/>
        <v>0</v>
      </c>
      <c r="BG421" s="192">
        <f t="shared" si="1417"/>
        <v>0</v>
      </c>
      <c r="BH421" s="192">
        <f t="shared" si="1418"/>
        <v>0</v>
      </c>
      <c r="BI421" s="192">
        <f t="shared" si="1419"/>
        <v>0</v>
      </c>
      <c r="BJ421" s="192">
        <f t="shared" si="1420"/>
        <v>0</v>
      </c>
      <c r="BK421" s="192">
        <f t="shared" si="1421"/>
        <v>0</v>
      </c>
      <c r="BL421" s="192">
        <f t="shared" si="1422"/>
        <v>0</v>
      </c>
      <c r="BM421" s="192">
        <f t="shared" si="1423"/>
        <v>0</v>
      </c>
      <c r="BN421" s="192">
        <f t="shared" si="1424"/>
        <v>0</v>
      </c>
      <c r="BO421" s="192">
        <f t="shared" si="1425"/>
        <v>0</v>
      </c>
      <c r="BP421" s="192">
        <f t="shared" si="1426"/>
        <v>0</v>
      </c>
      <c r="BQ421" s="192">
        <f t="shared" si="1427"/>
        <v>0</v>
      </c>
      <c r="BR421" s="192">
        <f t="shared" si="1428"/>
        <v>0</v>
      </c>
      <c r="BS421" s="192">
        <f t="shared" si="1429"/>
        <v>0</v>
      </c>
      <c r="BT421" s="192">
        <f t="shared" si="1430"/>
        <v>0</v>
      </c>
      <c r="BU421" s="192">
        <f t="shared" si="1431"/>
        <v>0</v>
      </c>
      <c r="BV421" s="192">
        <f t="shared" si="1432"/>
        <v>0</v>
      </c>
      <c r="BW421" s="192">
        <f t="shared" si="1433"/>
        <v>0</v>
      </c>
      <c r="BX421" s="192">
        <f t="shared" si="1434"/>
        <v>0</v>
      </c>
      <c r="BY421" s="192">
        <f t="shared" si="1435"/>
        <v>0</v>
      </c>
      <c r="BZ421" s="192">
        <f t="shared" si="1436"/>
        <v>0</v>
      </c>
      <c r="CA421" s="192">
        <f t="shared" si="1437"/>
        <v>0</v>
      </c>
      <c r="CB421" s="192">
        <f t="shared" si="1438"/>
        <v>0</v>
      </c>
      <c r="CC421" s="192">
        <f t="shared" si="1439"/>
        <v>0</v>
      </c>
      <c r="CD421" s="192">
        <f t="shared" si="1440"/>
        <v>0</v>
      </c>
      <c r="CE421" s="192">
        <f t="shared" si="1441"/>
        <v>0</v>
      </c>
      <c r="CF421" s="192">
        <f t="shared" si="1442"/>
        <v>0</v>
      </c>
      <c r="CG421" s="192">
        <f t="shared" si="1443"/>
        <v>0</v>
      </c>
      <c r="CH421" s="192">
        <f t="shared" si="1444"/>
        <v>0</v>
      </c>
      <c r="CI421" s="192">
        <f t="shared" si="1445"/>
        <v>0</v>
      </c>
      <c r="CJ421" s="192">
        <f t="shared" si="1446"/>
        <v>0</v>
      </c>
      <c r="CK421" s="192">
        <f t="shared" si="1447"/>
        <v>0</v>
      </c>
      <c r="CL421" s="192">
        <f t="shared" si="1448"/>
        <v>0</v>
      </c>
      <c r="CM421" s="192">
        <f t="shared" si="1449"/>
        <v>0</v>
      </c>
      <c r="CN421" s="192">
        <f t="shared" si="1450"/>
        <v>0</v>
      </c>
      <c r="CO421" s="192">
        <f t="shared" si="1451"/>
        <v>0</v>
      </c>
      <c r="CP421" s="192">
        <f t="shared" si="1452"/>
        <v>0</v>
      </c>
      <c r="CQ421" s="192">
        <f t="shared" si="1453"/>
        <v>0</v>
      </c>
      <c r="CR421" s="192">
        <f t="shared" si="1454"/>
        <v>0</v>
      </c>
      <c r="CS421" s="192">
        <f t="shared" si="1455"/>
        <v>0</v>
      </c>
      <c r="CT421" s="192">
        <f t="shared" si="1456"/>
        <v>0</v>
      </c>
      <c r="CU421" s="192">
        <f t="shared" si="1457"/>
        <v>0</v>
      </c>
      <c r="CV421" s="192">
        <f t="shared" si="1458"/>
        <v>0</v>
      </c>
      <c r="CW421" s="192">
        <f t="shared" si="1459"/>
        <v>0</v>
      </c>
      <c r="CX421" s="192">
        <f t="shared" si="1460"/>
        <v>0</v>
      </c>
      <c r="CY421" s="192">
        <f t="shared" si="1461"/>
        <v>0</v>
      </c>
      <c r="CZ421" s="192">
        <f t="shared" si="1462"/>
        <v>0</v>
      </c>
      <c r="DA421" s="192">
        <f t="shared" si="1463"/>
        <v>0</v>
      </c>
      <c r="DB421" s="192">
        <f t="shared" si="1464"/>
        <v>0</v>
      </c>
      <c r="DC421" s="192">
        <f t="shared" si="1465"/>
        <v>0</v>
      </c>
      <c r="DD421" s="192">
        <f t="shared" si="1466"/>
        <v>0</v>
      </c>
      <c r="DE421" s="192">
        <f t="shared" si="1467"/>
        <v>0</v>
      </c>
      <c r="DF421" s="192">
        <f t="shared" si="1468"/>
        <v>0</v>
      </c>
      <c r="DG421" s="192">
        <f t="shared" si="1469"/>
        <v>0</v>
      </c>
      <c r="DH421" s="192">
        <f t="shared" si="1470"/>
        <v>0</v>
      </c>
      <c r="DI421" s="192">
        <f t="shared" si="1471"/>
        <v>0</v>
      </c>
      <c r="DJ421" s="192">
        <f t="shared" si="1472"/>
        <v>0</v>
      </c>
      <c r="DK421" s="192">
        <f t="shared" si="1473"/>
        <v>0</v>
      </c>
      <c r="DL421" s="192">
        <f t="shared" si="1474"/>
        <v>0</v>
      </c>
      <c r="DM421" s="192">
        <f t="shared" si="1475"/>
        <v>0</v>
      </c>
      <c r="DN421" s="192">
        <f t="shared" si="1476"/>
        <v>0</v>
      </c>
      <c r="DO421" s="192">
        <f t="shared" si="1477"/>
        <v>0</v>
      </c>
      <c r="DP421" s="192">
        <f t="shared" si="1478"/>
        <v>0</v>
      </c>
      <c r="DQ421" s="192">
        <f t="shared" si="1479"/>
        <v>0</v>
      </c>
      <c r="DR421" s="192">
        <f t="shared" si="1480"/>
        <v>0</v>
      </c>
      <c r="DS421" s="192">
        <f t="shared" si="1481"/>
        <v>0</v>
      </c>
      <c r="DT421" s="192">
        <f t="shared" si="1482"/>
        <v>0</v>
      </c>
      <c r="DU421" s="192">
        <f t="shared" si="1483"/>
        <v>0</v>
      </c>
      <c r="DV421" s="193">
        <f t="shared" si="1484"/>
        <v>0</v>
      </c>
      <c r="DW421" s="193">
        <f t="shared" si="1485"/>
        <v>0</v>
      </c>
      <c r="DX421" s="193">
        <f t="shared" si="1486"/>
        <v>0</v>
      </c>
      <c r="DY421" s="193">
        <f t="shared" si="1487"/>
        <v>0</v>
      </c>
      <c r="DZ421" s="193">
        <f t="shared" si="1488"/>
        <v>0</v>
      </c>
      <c r="EA421" s="192">
        <f t="shared" si="1489"/>
        <v>0</v>
      </c>
      <c r="EB421" s="192">
        <f t="shared" si="1490"/>
        <v>0</v>
      </c>
      <c r="EC421" s="192">
        <f t="shared" si="1491"/>
        <v>0</v>
      </c>
      <c r="ED421" s="192">
        <f t="shared" si="1492"/>
        <v>0</v>
      </c>
      <c r="EE421" s="192">
        <f t="shared" si="1493"/>
        <v>0</v>
      </c>
      <c r="EF421" s="192">
        <f t="shared" si="1494"/>
        <v>0</v>
      </c>
      <c r="EG421" s="192">
        <f t="shared" si="1495"/>
        <v>0</v>
      </c>
      <c r="EH421" s="192">
        <f t="shared" si="1496"/>
        <v>0</v>
      </c>
      <c r="EI421" s="192">
        <f t="shared" si="1497"/>
        <v>0</v>
      </c>
      <c r="EJ421" s="192">
        <f t="shared" si="1498"/>
        <v>0</v>
      </c>
      <c r="EK421" s="192">
        <f t="shared" si="1499"/>
        <v>0</v>
      </c>
      <c r="EL421" s="192">
        <f t="shared" si="1500"/>
        <v>0</v>
      </c>
      <c r="EM421" s="192">
        <f t="shared" si="1501"/>
        <v>0</v>
      </c>
      <c r="EN421" s="192">
        <f t="shared" si="1502"/>
        <v>0</v>
      </c>
      <c r="EO421" s="192">
        <f t="shared" si="1503"/>
        <v>0</v>
      </c>
      <c r="EP421" s="192">
        <f t="shared" si="1504"/>
        <v>0</v>
      </c>
      <c r="EQ421" s="192">
        <f t="shared" si="1505"/>
        <v>0</v>
      </c>
      <c r="ER421" s="192">
        <f t="shared" si="1506"/>
        <v>0</v>
      </c>
      <c r="ES421" s="192">
        <f t="shared" si="1507"/>
        <v>0</v>
      </c>
      <c r="ET421" s="192">
        <f t="shared" si="1508"/>
        <v>0</v>
      </c>
      <c r="EU421" s="192">
        <f t="shared" si="1509"/>
        <v>0</v>
      </c>
      <c r="EV421" s="192">
        <f t="shared" si="1510"/>
        <v>0</v>
      </c>
      <c r="EW421" s="192">
        <f t="shared" si="1511"/>
        <v>0</v>
      </c>
      <c r="EX421" s="192">
        <f t="shared" si="1512"/>
        <v>0</v>
      </c>
      <c r="EY421" s="192">
        <f t="shared" si="1513"/>
        <v>0</v>
      </c>
      <c r="EZ421" s="192">
        <f t="shared" si="1514"/>
        <v>0</v>
      </c>
      <c r="FA421" s="192">
        <f t="shared" si="1515"/>
        <v>0</v>
      </c>
      <c r="FB421" s="192">
        <f t="shared" si="1516"/>
        <v>0</v>
      </c>
      <c r="FC421" s="192">
        <f t="shared" si="1517"/>
        <v>0</v>
      </c>
      <c r="FD421" s="192">
        <f t="shared" si="1518"/>
        <v>0</v>
      </c>
      <c r="FE421" s="192">
        <f t="shared" si="1519"/>
        <v>0</v>
      </c>
      <c r="FF421" s="192">
        <f t="shared" si="1520"/>
        <v>0</v>
      </c>
      <c r="FG421" s="192">
        <f t="shared" si="1521"/>
        <v>0</v>
      </c>
      <c r="FH421" s="192">
        <f t="shared" si="1522"/>
        <v>0</v>
      </c>
      <c r="FI421" s="192">
        <f t="shared" si="1523"/>
        <v>0</v>
      </c>
      <c r="FJ421" s="192">
        <f t="shared" si="1524"/>
        <v>0</v>
      </c>
      <c r="FK421" s="192">
        <f t="shared" si="1525"/>
        <v>0</v>
      </c>
      <c r="FL421" s="192">
        <f t="shared" si="1526"/>
        <v>0</v>
      </c>
      <c r="FM421" s="192">
        <f t="shared" si="1527"/>
        <v>0</v>
      </c>
      <c r="FN421" s="192">
        <f t="shared" si="1528"/>
        <v>0</v>
      </c>
      <c r="FO421" s="192">
        <f t="shared" si="1529"/>
        <v>0</v>
      </c>
      <c r="FP421" s="192">
        <f t="shared" si="1530"/>
        <v>0</v>
      </c>
      <c r="FQ421" s="192">
        <f t="shared" si="1531"/>
        <v>0</v>
      </c>
      <c r="FR421" s="192">
        <f t="shared" si="1532"/>
        <v>0</v>
      </c>
      <c r="FS421" s="192">
        <f t="shared" si="1533"/>
        <v>0</v>
      </c>
      <c r="FT421" s="192">
        <f t="shared" si="1534"/>
        <v>0</v>
      </c>
      <c r="FU421" s="192">
        <f t="shared" si="1535"/>
        <v>0</v>
      </c>
      <c r="FV421" s="192">
        <f t="shared" si="1536"/>
        <v>0</v>
      </c>
      <c r="FW421" s="192">
        <f t="shared" si="1537"/>
        <v>0</v>
      </c>
      <c r="FX421" s="192">
        <f t="shared" si="1538"/>
        <v>0</v>
      </c>
      <c r="FY421" s="192">
        <f t="shared" si="1539"/>
        <v>0</v>
      </c>
      <c r="FZ421" s="192">
        <f t="shared" si="1540"/>
        <v>0</v>
      </c>
      <c r="GA421" s="192">
        <f t="shared" si="1541"/>
        <v>0</v>
      </c>
      <c r="GB421" s="192">
        <f t="shared" si="1542"/>
        <v>0</v>
      </c>
      <c r="GC421" s="192">
        <f t="shared" si="1543"/>
        <v>0</v>
      </c>
      <c r="GD421" s="192">
        <f t="shared" si="1544"/>
        <v>0</v>
      </c>
      <c r="GE421" s="192">
        <f t="shared" si="1545"/>
        <v>0</v>
      </c>
      <c r="GF421" s="192">
        <f t="shared" si="1546"/>
        <v>0</v>
      </c>
      <c r="GG421" s="192">
        <f t="shared" si="1547"/>
        <v>0</v>
      </c>
      <c r="GH421" s="192">
        <f t="shared" si="1548"/>
        <v>0</v>
      </c>
      <c r="GI421" s="192">
        <f t="shared" si="1549"/>
        <v>0</v>
      </c>
      <c r="GJ421" s="192">
        <f t="shared" si="1550"/>
        <v>0</v>
      </c>
      <c r="GK421" s="192">
        <f t="shared" si="1551"/>
        <v>0</v>
      </c>
      <c r="GL421" s="192">
        <f t="shared" si="1552"/>
        <v>0</v>
      </c>
      <c r="GM421" s="192">
        <f t="shared" si="1553"/>
        <v>0</v>
      </c>
      <c r="GN421" s="192">
        <f t="shared" si="1554"/>
        <v>0</v>
      </c>
      <c r="GO421" s="192">
        <f t="shared" si="1555"/>
        <v>0</v>
      </c>
      <c r="GP421" s="192">
        <f t="shared" si="1556"/>
        <v>0</v>
      </c>
      <c r="GQ421" s="192">
        <f t="shared" si="1557"/>
        <v>0</v>
      </c>
      <c r="GR421" s="192">
        <f t="shared" si="1558"/>
        <v>0</v>
      </c>
      <c r="GS421" s="192">
        <f t="shared" si="1559"/>
        <v>0</v>
      </c>
      <c r="GT421" s="192">
        <f t="shared" si="1560"/>
        <v>0</v>
      </c>
      <c r="GU421" s="192">
        <f t="shared" si="1561"/>
        <v>0</v>
      </c>
      <c r="GV421" s="192">
        <f t="shared" si="1562"/>
        <v>0</v>
      </c>
      <c r="GW421" s="192">
        <f t="shared" si="1563"/>
        <v>0</v>
      </c>
      <c r="GX421" s="192">
        <f t="shared" si="1564"/>
        <v>0</v>
      </c>
      <c r="GY421" s="192">
        <f t="shared" si="1565"/>
        <v>0</v>
      </c>
      <c r="GZ421" s="192">
        <f t="shared" si="1566"/>
        <v>0</v>
      </c>
      <c r="HA421" s="192">
        <f t="shared" si="1567"/>
        <v>0</v>
      </c>
      <c r="HB421" s="192">
        <f t="shared" si="1568"/>
        <v>0</v>
      </c>
      <c r="HC421" s="192">
        <f t="shared" si="1569"/>
        <v>0</v>
      </c>
      <c r="HD421" s="192">
        <f t="shared" si="1570"/>
        <v>0</v>
      </c>
      <c r="HE421" s="192">
        <f t="shared" si="1571"/>
        <v>0</v>
      </c>
      <c r="HF421" s="192">
        <f t="shared" si="1572"/>
        <v>0</v>
      </c>
      <c r="HG421" s="192">
        <f t="shared" si="1573"/>
        <v>0</v>
      </c>
      <c r="HH421" s="192">
        <f t="shared" si="1574"/>
        <v>0</v>
      </c>
      <c r="HI421" s="192">
        <f t="shared" si="1575"/>
        <v>0</v>
      </c>
      <c r="HJ421" s="192">
        <f t="shared" si="1576"/>
        <v>0</v>
      </c>
      <c r="HK421" s="192">
        <f t="shared" si="1577"/>
        <v>0</v>
      </c>
      <c r="HL421" s="192">
        <f t="shared" si="1578"/>
        <v>0</v>
      </c>
      <c r="HM421" s="192">
        <f t="shared" si="1579"/>
        <v>0</v>
      </c>
      <c r="HN421" s="194">
        <f t="shared" si="1580"/>
        <v>0</v>
      </c>
      <c r="HO421" s="194">
        <f t="shared" si="1581"/>
        <v>0</v>
      </c>
      <c r="HP421" s="194">
        <f t="shared" si="1582"/>
        <v>0</v>
      </c>
      <c r="HQ421" s="194">
        <f t="shared" si="1583"/>
        <v>0</v>
      </c>
      <c r="HR421" s="194">
        <f t="shared" si="1584"/>
        <v>0</v>
      </c>
      <c r="HS421" s="195" t="str">
        <f t="shared" si="1381"/>
        <v/>
      </c>
      <c r="HT421" s="196">
        <f t="shared" si="1377"/>
        <v>0</v>
      </c>
      <c r="HU421" s="196">
        <f t="shared" si="1378"/>
        <v>0</v>
      </c>
      <c r="HV421" s="197" t="str">
        <f t="shared" si="1382"/>
        <v/>
      </c>
      <c r="HW421" s="197" t="str">
        <f t="shared" si="1585"/>
        <v/>
      </c>
      <c r="HX421" s="197" t="str">
        <f t="shared" si="1586"/>
        <v/>
      </c>
      <c r="HY421" s="195" t="str">
        <f t="shared" si="1383"/>
        <v/>
      </c>
      <c r="HZ421" s="30">
        <f t="shared" si="1379"/>
        <v>0</v>
      </c>
      <c r="IA421" s="198">
        <f t="shared" si="1384"/>
        <v>0</v>
      </c>
      <c r="IB421" s="195"/>
      <c r="IC421" s="195">
        <f t="shared" si="1587"/>
        <v>0</v>
      </c>
      <c r="ID421" s="195">
        <f t="shared" si="1385"/>
        <v>0</v>
      </c>
      <c r="IE421" s="195">
        <f t="shared" si="1588"/>
        <v>0</v>
      </c>
      <c r="IF421" s="195">
        <f t="shared" si="1386"/>
        <v>0</v>
      </c>
      <c r="IG421" s="307">
        <f t="shared" si="1387"/>
        <v>0</v>
      </c>
      <c r="IH421" s="307">
        <f t="shared" si="1388"/>
        <v>0</v>
      </c>
      <c r="II421" s="44">
        <f t="shared" si="1389"/>
        <v>0</v>
      </c>
      <c r="IJ421" s="44">
        <f t="shared" si="1589"/>
        <v>0</v>
      </c>
      <c r="IK421" s="44">
        <f t="shared" si="1590"/>
        <v>0</v>
      </c>
      <c r="IL421" s="44">
        <f t="shared" si="1591"/>
        <v>0</v>
      </c>
      <c r="IM421" s="44">
        <f t="shared" si="1592"/>
        <v>0</v>
      </c>
      <c r="IN421" s="44">
        <f t="shared" si="1593"/>
        <v>0</v>
      </c>
      <c r="IO421" s="44">
        <f t="shared" si="1594"/>
        <v>0</v>
      </c>
    </row>
    <row r="422" spans="1:249" ht="18" customHeight="1">
      <c r="A422" s="188">
        <v>416</v>
      </c>
      <c r="B422" s="326"/>
      <c r="C422" s="289"/>
      <c r="D422" s="199"/>
      <c r="E422" s="189"/>
      <c r="F422" s="189"/>
      <c r="G422" s="190"/>
      <c r="H422" s="190"/>
      <c r="I422" s="272"/>
      <c r="J422" s="207"/>
      <c r="K422" s="214" t="str">
        <f t="shared" si="1390"/>
        <v/>
      </c>
      <c r="L422" s="200" t="str">
        <f t="shared" si="1391"/>
        <v/>
      </c>
      <c r="M422" s="200" t="str">
        <f t="shared" si="1392"/>
        <v/>
      </c>
      <c r="N422" s="209" t="str">
        <f t="shared" si="1380"/>
        <v/>
      </c>
      <c r="O422" s="208" t="str">
        <f>IFERROR(IF(D422="","",IF(K422="","",IF(I422="","",IF(F422="F",VLOOKUP(K422,F!A:G,2,0),IF(F422="M",VLOOKUP(K422,M!A:G,2,0),""))))),0)</f>
        <v/>
      </c>
      <c r="P422" s="191" t="str">
        <f>IFERROR(IF(D422="","",IF(K422="","",IF(I422="","",IF(F422="F",VLOOKUP(K422,F!A:G,3,0),IF(F422="M",VLOOKUP(K422,M!A:G,3,0),""))))),0)</f>
        <v/>
      </c>
      <c r="Q422" s="191" t="str">
        <f>IFERROR(IF(D422="","",IF(K422="","",IF(I422="","",IF(F422="F",VLOOKUP(K422,F!A:G,4,0),IF(F422="M",VLOOKUP(K422,M!A:G,4,0),""))))),0)</f>
        <v/>
      </c>
      <c r="R422" s="191" t="str">
        <f>IFERROR(IF(D422="","",IF(K422="","",IF(I422="","",IF(F422="F",VLOOKUP(K422,F!A:G,5,0),IF(F422="M",VLOOKUP(K422,M!A:G,5,0),""))))),0)</f>
        <v/>
      </c>
      <c r="S422" s="191" t="str">
        <f>IFERROR(IF(D422="","",IF(K422="","",IF(I422="","",IF(F422="F",VLOOKUP(K422,F!A:G,6,0),IF(F422="M",VLOOKUP(K422,M!A:G,6,0),""))))),0)</f>
        <v/>
      </c>
      <c r="T422" s="191" t="str">
        <f>IFERROR(IF(D422="","",IF(K422="","",IF(I422="","",IF(F422="F",VLOOKUP(K422,F!A:G,7,0),IF(F422="M",VLOOKUP(K422,M!A:G,7,0),""))))),0)</f>
        <v/>
      </c>
      <c r="U422" s="191" t="str">
        <f>IFERROR(IF(D422="","",IF(K422="","",IF(J422="","",IF(F422="F",VLOOKUP(K422,F!A:M,8,0),IF(F422="M",VLOOKUP(K422,M!A:M,8,0),""))))),0)</f>
        <v/>
      </c>
      <c r="V422" s="191" t="str">
        <f>IFERROR(IF(D422="","",IF(K422="","",IF(J422="","",IF(F422="F",VLOOKUP(K422,F!A:M,9,0),IF(F422="M",VLOOKUP(K422,M!A:M,9,0),""))))),0)</f>
        <v/>
      </c>
      <c r="W422" s="191" t="str">
        <f>IFERROR(IF(D422="","",IF(K422="","",IF(J422="","",IF(F422="F",VLOOKUP(K422,F!A:M,10,0),IF(F422="M",VLOOKUP(K422,M!A:M,10,0),""))))),0)</f>
        <v/>
      </c>
      <c r="X422" s="191" t="str">
        <f>IFERROR(IF(D422="","",IF(K422="","",IF(J422="","",IF(F422="F",VLOOKUP(K422,F!A:M,11,0),IF(F422="M",VLOOKUP(K422,M!A:M,11,0),""))))),0)</f>
        <v/>
      </c>
      <c r="Y422" s="191" t="str">
        <f>IFERROR(IF(D422="","",IF(K422="","",IF(J422="","",IF(F422="F",VLOOKUP(K422,F!A:M,12,0),IF(F422="M",VLOOKUP(K422,M!A:M,12,0),""))))),0)</f>
        <v/>
      </c>
      <c r="Z422" s="191" t="str">
        <f>IFERROR(IF(D422="","",IF(K422="","",IF(J422="","",IF(F422="F",VLOOKUP(K422,F!A:M,13,0),IF(F422="M",VLOOKUP(K422,M!A:M,13,0),""))))),0)</f>
        <v/>
      </c>
      <c r="AA422" s="191" t="str">
        <f>IFERROR(IF(D422="","",IF(F422="","",IF(J422="","",IF(K422="","",IF(AND(K422&gt;23,K422&lt;=60),IF(F422="F",VLOOKUP(MROUND(HZ422,0.5),'F-Weight for Length'!K:S,2,0),VLOOKUP(MROUND(HZ422,0.5),'M-Weight for Length'!K:S,2,0)),IF(K422&gt;60,IF(F422="F",VLOOKUP(K422,'F-Weight for Length'!U:AC,2,0),VLOOKUP(K422,'M-Weight for Length'!U:AC,2,0)),IF(F422="F",VLOOKUP(MROUND(HZ422,0.5),'F-Weight for Length'!A:I,2,0),VLOOKUP(MROUND(HZ422,0.5),'M-Weight for Length'!A:I,2,0)))))))),0)</f>
        <v/>
      </c>
      <c r="AB422" s="191" t="str">
        <f>IFERROR(IF(D422="","",IF(F422="","",IF(J422="","",IF(K422="","",IF(AND(K422&gt;23,K422&lt;=60),IF(F422="F",VLOOKUP(MROUND(HZ422,0.5),'F-Weight for Length'!K:S,3,0),VLOOKUP(MROUND(HZ422,0.5),'M-Weight for Length'!K:S,3,0)),IF(K422&gt;60,IF(F422="F",VLOOKUP(K422,'F-Weight for Length'!U:AC,3,0),VLOOKUP(K422,'M-Weight for Length'!U:AC,3,0)),IF(F422="F",VLOOKUP(MROUND(HZ422,0.5),'F-Weight for Length'!A:I,3,0),VLOOKUP(MROUND(HZ422,0.5),'M-Weight for Length'!A:I,3,0)))))))),0)</f>
        <v/>
      </c>
      <c r="AC422" s="191" t="str">
        <f>IFERROR(IF(D422="","",IF(F422="","",IF(J422="","",IF(K422="","",IF(AND(K422&gt;23,K422&lt;=60),IF(F422="F",VLOOKUP(MROUND(HZ422,0.5),'F-Weight for Length'!K:S,4,0),VLOOKUP(MROUND(HZ422,0.5),'M-Weight for Length'!K:S,4,0)),IF(K422&gt;60,IF(F422="F",VLOOKUP(K422,'F-Weight for Length'!U:AC,4,0),VLOOKUP(K422,'M-Weight for Length'!U:AC,4,0)),IF(F422="F",VLOOKUP(MROUND(HZ422,0.5),'F-Weight for Length'!A:I,4,0),VLOOKUP(MROUND(HZ422,0.5),'M-Weight for Length'!A:I,4,0)))))))),0)</f>
        <v/>
      </c>
      <c r="AD422" s="191" t="str">
        <f>IFERROR(IF(D422="","",IF(F422="","",IF(J422="","",IF(K422="","",IF(AND(K422&gt;23,K422&lt;=60),IF(F422="F",VLOOKUP(MROUND(HZ422,0.5),'F-Weight for Length'!K:S,5,0),VLOOKUP(MROUND(HZ422,0.5),'M-Weight for Length'!K:S,5,0)),IF(K422&gt;60,IF(F422="F",VLOOKUP(K422,'F-Weight for Length'!U:AC,5,0),VLOOKUP(K422,'M-Weight for Length'!U:AC,5,0)),IF(F422="F",VLOOKUP(MROUND(HZ422,0.5),'F-Weight for Length'!A:I,5,0),VLOOKUP(MROUND(HZ422,0.5),'M-Weight for Length'!A:I,5,0)))))))),0)</f>
        <v/>
      </c>
      <c r="AE422" s="191" t="str">
        <f>IFERROR(IF(D422="","",IF(F422="","",IF(J422="","",IF(K422="","",IF(AND(K422&gt;23,K422&lt;=60),IF(F422="F",VLOOKUP(MROUND(HZ422,0.5),'F-Weight for Length'!K:S,6,0),VLOOKUP(MROUND(HZ422,0.5),'M-Weight for Length'!K:S,6,0)),IF(K422&gt;60,IF(F422="F",VLOOKUP(K422,'F-Weight for Length'!U:AC,6,0),VLOOKUP(K422,'M-Weight for Length'!U:AC,6,0)),IF(F422="F",VLOOKUP(MROUND(HZ422,0.5),'F-Weight for Length'!A:I,6,0),VLOOKUP(MROUND(HZ422,0.5),'M-Weight for Length'!A:I,6,0)))))))),0)</f>
        <v/>
      </c>
      <c r="AF422" s="191" t="str">
        <f>IFERROR(IF(D422="","",IF(F422="","",IF(J422="","",IF(K422="","",IF(AND(K422&gt;23,K422&lt;=60),IF(F422="F",VLOOKUP(MROUND(HZ422,0.5),'F-Weight for Length'!K:S,7,0),VLOOKUP(MROUND(HZ422,0.5),'M-Weight for Length'!K:S,7,0)),IF(K422&gt;60,IF(F422="F",VLOOKUP(K422,'F-Weight for Length'!U:AC,7,0),VLOOKUP(K422,'M-Weight for Length'!U:AC,7,0)),IF(F422="F",VLOOKUP(MROUND(HZ422,0.5),'F-Weight for Length'!A:I,7,0),VLOOKUP(MROUND(HZ422,0.5),'M-Weight for Length'!A:I,7,0)))))))),0)</f>
        <v/>
      </c>
      <c r="AG422" s="191" t="str">
        <f>IFERROR(IF(D422="","",IF(F422="","",IF(J422="","",IF(K422="","",IF(AND(K422&gt;23,K422&lt;=60),IF(F422="F",VLOOKUP(MROUND(HZ422,0.5),'F-Weight for Length'!K:S,8,0),VLOOKUP(MROUND(HZ422,0.5),'M-Weight for Length'!K:S,8,0)),IF(K422&gt;60,IF(F422="F",VLOOKUP(K422,'F-Weight for Length'!U:AC,8,0),VLOOKUP(K422,'M-Weight for Length'!U:AC,8,0)),IF(F422="F",VLOOKUP(MROUND(HZ422,0.5),'F-Weight for Length'!A:I,8,0),VLOOKUP(MROUND(HZ422,0.5),'M-Weight for Length'!A:I,8,0)))))))),0)</f>
        <v/>
      </c>
      <c r="AH422" s="191" t="str">
        <f>IFERROR(IF(D422="","",IF(F422="","",IF(J422="","",IF(K422="","",IF(AND(K422&gt;23,K422&lt;=60),IF(F422="F",VLOOKUP(MROUND(HZ422,0.5),'F-Weight for Length'!K:S,9,0),VLOOKUP(MROUND(HZ422,0.5),'M-Weight for Length'!K:S,9,0)),IF(K422&gt;60,IF(F422="F",VLOOKUP(K422,'F-Weight for Length'!U:AC,9,0),VLOOKUP(K422,'M-Weight for Length'!U:AC,9,0)),IF(F422="F",VLOOKUP(MROUND(HZ422,0.5),'F-Weight for Length'!A:I,9,0),VLOOKUP(MROUND(HZ422,0.5),'M-Weight for Length'!A:I,9,0)))))))),0)</f>
        <v/>
      </c>
      <c r="AI422" s="192">
        <f t="shared" si="1393"/>
        <v>0</v>
      </c>
      <c r="AJ422" s="192">
        <f t="shared" si="1394"/>
        <v>0</v>
      </c>
      <c r="AK422" s="192">
        <f t="shared" si="1395"/>
        <v>0</v>
      </c>
      <c r="AL422" s="192">
        <f t="shared" si="1396"/>
        <v>0</v>
      </c>
      <c r="AM422" s="192">
        <f t="shared" si="1397"/>
        <v>0</v>
      </c>
      <c r="AN422" s="192">
        <f t="shared" si="1398"/>
        <v>0</v>
      </c>
      <c r="AO422" s="192">
        <f t="shared" si="1399"/>
        <v>0</v>
      </c>
      <c r="AP422" s="192">
        <f t="shared" si="1400"/>
        <v>0</v>
      </c>
      <c r="AQ422" s="192">
        <f t="shared" si="1401"/>
        <v>0</v>
      </c>
      <c r="AR422" s="192">
        <f t="shared" si="1402"/>
        <v>0</v>
      </c>
      <c r="AS422" s="192">
        <f t="shared" si="1403"/>
        <v>0</v>
      </c>
      <c r="AT422" s="192">
        <f t="shared" si="1404"/>
        <v>0</v>
      </c>
      <c r="AU422" s="192">
        <f t="shared" si="1405"/>
        <v>0</v>
      </c>
      <c r="AV422" s="192">
        <f t="shared" si="1406"/>
        <v>0</v>
      </c>
      <c r="AW422" s="192">
        <f t="shared" si="1407"/>
        <v>0</v>
      </c>
      <c r="AX422" s="192">
        <f t="shared" si="1408"/>
        <v>0</v>
      </c>
      <c r="AY422" s="192">
        <f t="shared" si="1409"/>
        <v>0</v>
      </c>
      <c r="AZ422" s="192">
        <f t="shared" si="1410"/>
        <v>0</v>
      </c>
      <c r="BA422" s="192">
        <f t="shared" si="1411"/>
        <v>0</v>
      </c>
      <c r="BB422" s="192">
        <f t="shared" si="1412"/>
        <v>0</v>
      </c>
      <c r="BC422" s="192">
        <f t="shared" si="1413"/>
        <v>0</v>
      </c>
      <c r="BD422" s="192">
        <f t="shared" si="1414"/>
        <v>0</v>
      </c>
      <c r="BE422" s="192">
        <f t="shared" si="1415"/>
        <v>0</v>
      </c>
      <c r="BF422" s="192">
        <f t="shared" si="1416"/>
        <v>0</v>
      </c>
      <c r="BG422" s="192">
        <f t="shared" si="1417"/>
        <v>0</v>
      </c>
      <c r="BH422" s="192">
        <f t="shared" si="1418"/>
        <v>0</v>
      </c>
      <c r="BI422" s="192">
        <f t="shared" si="1419"/>
        <v>0</v>
      </c>
      <c r="BJ422" s="192">
        <f t="shared" si="1420"/>
        <v>0</v>
      </c>
      <c r="BK422" s="192">
        <f t="shared" si="1421"/>
        <v>0</v>
      </c>
      <c r="BL422" s="192">
        <f t="shared" si="1422"/>
        <v>0</v>
      </c>
      <c r="BM422" s="192">
        <f t="shared" si="1423"/>
        <v>0</v>
      </c>
      <c r="BN422" s="192">
        <f t="shared" si="1424"/>
        <v>0</v>
      </c>
      <c r="BO422" s="192">
        <f t="shared" si="1425"/>
        <v>0</v>
      </c>
      <c r="BP422" s="192">
        <f t="shared" si="1426"/>
        <v>0</v>
      </c>
      <c r="BQ422" s="192">
        <f t="shared" si="1427"/>
        <v>0</v>
      </c>
      <c r="BR422" s="192">
        <f t="shared" si="1428"/>
        <v>0</v>
      </c>
      <c r="BS422" s="192">
        <f t="shared" si="1429"/>
        <v>0</v>
      </c>
      <c r="BT422" s="192">
        <f t="shared" si="1430"/>
        <v>0</v>
      </c>
      <c r="BU422" s="192">
        <f t="shared" si="1431"/>
        <v>0</v>
      </c>
      <c r="BV422" s="192">
        <f t="shared" si="1432"/>
        <v>0</v>
      </c>
      <c r="BW422" s="192">
        <f t="shared" si="1433"/>
        <v>0</v>
      </c>
      <c r="BX422" s="192">
        <f t="shared" si="1434"/>
        <v>0</v>
      </c>
      <c r="BY422" s="192">
        <f t="shared" si="1435"/>
        <v>0</v>
      </c>
      <c r="BZ422" s="192">
        <f t="shared" si="1436"/>
        <v>0</v>
      </c>
      <c r="CA422" s="192">
        <f t="shared" si="1437"/>
        <v>0</v>
      </c>
      <c r="CB422" s="192">
        <f t="shared" si="1438"/>
        <v>0</v>
      </c>
      <c r="CC422" s="192">
        <f t="shared" si="1439"/>
        <v>0</v>
      </c>
      <c r="CD422" s="192">
        <f t="shared" si="1440"/>
        <v>0</v>
      </c>
      <c r="CE422" s="192">
        <f t="shared" si="1441"/>
        <v>0</v>
      </c>
      <c r="CF422" s="192">
        <f t="shared" si="1442"/>
        <v>0</v>
      </c>
      <c r="CG422" s="192">
        <f t="shared" si="1443"/>
        <v>0</v>
      </c>
      <c r="CH422" s="192">
        <f t="shared" si="1444"/>
        <v>0</v>
      </c>
      <c r="CI422" s="192">
        <f t="shared" si="1445"/>
        <v>0</v>
      </c>
      <c r="CJ422" s="192">
        <f t="shared" si="1446"/>
        <v>0</v>
      </c>
      <c r="CK422" s="192">
        <f t="shared" si="1447"/>
        <v>0</v>
      </c>
      <c r="CL422" s="192">
        <f t="shared" si="1448"/>
        <v>0</v>
      </c>
      <c r="CM422" s="192">
        <f t="shared" si="1449"/>
        <v>0</v>
      </c>
      <c r="CN422" s="192">
        <f t="shared" si="1450"/>
        <v>0</v>
      </c>
      <c r="CO422" s="192">
        <f t="shared" si="1451"/>
        <v>0</v>
      </c>
      <c r="CP422" s="192">
        <f t="shared" si="1452"/>
        <v>0</v>
      </c>
      <c r="CQ422" s="192">
        <f t="shared" si="1453"/>
        <v>0</v>
      </c>
      <c r="CR422" s="192">
        <f t="shared" si="1454"/>
        <v>0</v>
      </c>
      <c r="CS422" s="192">
        <f t="shared" si="1455"/>
        <v>0</v>
      </c>
      <c r="CT422" s="192">
        <f t="shared" si="1456"/>
        <v>0</v>
      </c>
      <c r="CU422" s="192">
        <f t="shared" si="1457"/>
        <v>0</v>
      </c>
      <c r="CV422" s="192">
        <f t="shared" si="1458"/>
        <v>0</v>
      </c>
      <c r="CW422" s="192">
        <f t="shared" si="1459"/>
        <v>0</v>
      </c>
      <c r="CX422" s="192">
        <f t="shared" si="1460"/>
        <v>0</v>
      </c>
      <c r="CY422" s="192">
        <f t="shared" si="1461"/>
        <v>0</v>
      </c>
      <c r="CZ422" s="192">
        <f t="shared" si="1462"/>
        <v>0</v>
      </c>
      <c r="DA422" s="192">
        <f t="shared" si="1463"/>
        <v>0</v>
      </c>
      <c r="DB422" s="192">
        <f t="shared" si="1464"/>
        <v>0</v>
      </c>
      <c r="DC422" s="192">
        <f t="shared" si="1465"/>
        <v>0</v>
      </c>
      <c r="DD422" s="192">
        <f t="shared" si="1466"/>
        <v>0</v>
      </c>
      <c r="DE422" s="192">
        <f t="shared" si="1467"/>
        <v>0</v>
      </c>
      <c r="DF422" s="192">
        <f t="shared" si="1468"/>
        <v>0</v>
      </c>
      <c r="DG422" s="192">
        <f t="shared" si="1469"/>
        <v>0</v>
      </c>
      <c r="DH422" s="192">
        <f t="shared" si="1470"/>
        <v>0</v>
      </c>
      <c r="DI422" s="192">
        <f t="shared" si="1471"/>
        <v>0</v>
      </c>
      <c r="DJ422" s="192">
        <f t="shared" si="1472"/>
        <v>0</v>
      </c>
      <c r="DK422" s="192">
        <f t="shared" si="1473"/>
        <v>0</v>
      </c>
      <c r="DL422" s="192">
        <f t="shared" si="1474"/>
        <v>0</v>
      </c>
      <c r="DM422" s="192">
        <f t="shared" si="1475"/>
        <v>0</v>
      </c>
      <c r="DN422" s="192">
        <f t="shared" si="1476"/>
        <v>0</v>
      </c>
      <c r="DO422" s="192">
        <f t="shared" si="1477"/>
        <v>0</v>
      </c>
      <c r="DP422" s="192">
        <f t="shared" si="1478"/>
        <v>0</v>
      </c>
      <c r="DQ422" s="192">
        <f t="shared" si="1479"/>
        <v>0</v>
      </c>
      <c r="DR422" s="192">
        <f t="shared" si="1480"/>
        <v>0</v>
      </c>
      <c r="DS422" s="192">
        <f t="shared" si="1481"/>
        <v>0</v>
      </c>
      <c r="DT422" s="192">
        <f t="shared" si="1482"/>
        <v>0</v>
      </c>
      <c r="DU422" s="192">
        <f t="shared" si="1483"/>
        <v>0</v>
      </c>
      <c r="DV422" s="193">
        <f t="shared" si="1484"/>
        <v>0</v>
      </c>
      <c r="DW422" s="193">
        <f t="shared" si="1485"/>
        <v>0</v>
      </c>
      <c r="DX422" s="193">
        <f t="shared" si="1486"/>
        <v>0</v>
      </c>
      <c r="DY422" s="193">
        <f t="shared" si="1487"/>
        <v>0</v>
      </c>
      <c r="DZ422" s="193">
        <f t="shared" si="1488"/>
        <v>0</v>
      </c>
      <c r="EA422" s="192">
        <f t="shared" si="1489"/>
        <v>0</v>
      </c>
      <c r="EB422" s="192">
        <f t="shared" si="1490"/>
        <v>0</v>
      </c>
      <c r="EC422" s="192">
        <f t="shared" si="1491"/>
        <v>0</v>
      </c>
      <c r="ED422" s="192">
        <f t="shared" si="1492"/>
        <v>0</v>
      </c>
      <c r="EE422" s="192">
        <f t="shared" si="1493"/>
        <v>0</v>
      </c>
      <c r="EF422" s="192">
        <f t="shared" si="1494"/>
        <v>0</v>
      </c>
      <c r="EG422" s="192">
        <f t="shared" si="1495"/>
        <v>0</v>
      </c>
      <c r="EH422" s="192">
        <f t="shared" si="1496"/>
        <v>0</v>
      </c>
      <c r="EI422" s="192">
        <f t="shared" si="1497"/>
        <v>0</v>
      </c>
      <c r="EJ422" s="192">
        <f t="shared" si="1498"/>
        <v>0</v>
      </c>
      <c r="EK422" s="192">
        <f t="shared" si="1499"/>
        <v>0</v>
      </c>
      <c r="EL422" s="192">
        <f t="shared" si="1500"/>
        <v>0</v>
      </c>
      <c r="EM422" s="192">
        <f t="shared" si="1501"/>
        <v>0</v>
      </c>
      <c r="EN422" s="192">
        <f t="shared" si="1502"/>
        <v>0</v>
      </c>
      <c r="EO422" s="192">
        <f t="shared" si="1503"/>
        <v>0</v>
      </c>
      <c r="EP422" s="192">
        <f t="shared" si="1504"/>
        <v>0</v>
      </c>
      <c r="EQ422" s="192">
        <f t="shared" si="1505"/>
        <v>0</v>
      </c>
      <c r="ER422" s="192">
        <f t="shared" si="1506"/>
        <v>0</v>
      </c>
      <c r="ES422" s="192">
        <f t="shared" si="1507"/>
        <v>0</v>
      </c>
      <c r="ET422" s="192">
        <f t="shared" si="1508"/>
        <v>0</v>
      </c>
      <c r="EU422" s="192">
        <f t="shared" si="1509"/>
        <v>0</v>
      </c>
      <c r="EV422" s="192">
        <f t="shared" si="1510"/>
        <v>0</v>
      </c>
      <c r="EW422" s="192">
        <f t="shared" si="1511"/>
        <v>0</v>
      </c>
      <c r="EX422" s="192">
        <f t="shared" si="1512"/>
        <v>0</v>
      </c>
      <c r="EY422" s="192">
        <f t="shared" si="1513"/>
        <v>0</v>
      </c>
      <c r="EZ422" s="192">
        <f t="shared" si="1514"/>
        <v>0</v>
      </c>
      <c r="FA422" s="192">
        <f t="shared" si="1515"/>
        <v>0</v>
      </c>
      <c r="FB422" s="192">
        <f t="shared" si="1516"/>
        <v>0</v>
      </c>
      <c r="FC422" s="192">
        <f t="shared" si="1517"/>
        <v>0</v>
      </c>
      <c r="FD422" s="192">
        <f t="shared" si="1518"/>
        <v>0</v>
      </c>
      <c r="FE422" s="192">
        <f t="shared" si="1519"/>
        <v>0</v>
      </c>
      <c r="FF422" s="192">
        <f t="shared" si="1520"/>
        <v>0</v>
      </c>
      <c r="FG422" s="192">
        <f t="shared" si="1521"/>
        <v>0</v>
      </c>
      <c r="FH422" s="192">
        <f t="shared" si="1522"/>
        <v>0</v>
      </c>
      <c r="FI422" s="192">
        <f t="shared" si="1523"/>
        <v>0</v>
      </c>
      <c r="FJ422" s="192">
        <f t="shared" si="1524"/>
        <v>0</v>
      </c>
      <c r="FK422" s="192">
        <f t="shared" si="1525"/>
        <v>0</v>
      </c>
      <c r="FL422" s="192">
        <f t="shared" si="1526"/>
        <v>0</v>
      </c>
      <c r="FM422" s="192">
        <f t="shared" si="1527"/>
        <v>0</v>
      </c>
      <c r="FN422" s="192">
        <f t="shared" si="1528"/>
        <v>0</v>
      </c>
      <c r="FO422" s="192">
        <f t="shared" si="1529"/>
        <v>0</v>
      </c>
      <c r="FP422" s="192">
        <f t="shared" si="1530"/>
        <v>0</v>
      </c>
      <c r="FQ422" s="192">
        <f t="shared" si="1531"/>
        <v>0</v>
      </c>
      <c r="FR422" s="192">
        <f t="shared" si="1532"/>
        <v>0</v>
      </c>
      <c r="FS422" s="192">
        <f t="shared" si="1533"/>
        <v>0</v>
      </c>
      <c r="FT422" s="192">
        <f t="shared" si="1534"/>
        <v>0</v>
      </c>
      <c r="FU422" s="192">
        <f t="shared" si="1535"/>
        <v>0</v>
      </c>
      <c r="FV422" s="192">
        <f t="shared" si="1536"/>
        <v>0</v>
      </c>
      <c r="FW422" s="192">
        <f t="shared" si="1537"/>
        <v>0</v>
      </c>
      <c r="FX422" s="192">
        <f t="shared" si="1538"/>
        <v>0</v>
      </c>
      <c r="FY422" s="192">
        <f t="shared" si="1539"/>
        <v>0</v>
      </c>
      <c r="FZ422" s="192">
        <f t="shared" si="1540"/>
        <v>0</v>
      </c>
      <c r="GA422" s="192">
        <f t="shared" si="1541"/>
        <v>0</v>
      </c>
      <c r="GB422" s="192">
        <f t="shared" si="1542"/>
        <v>0</v>
      </c>
      <c r="GC422" s="192">
        <f t="shared" si="1543"/>
        <v>0</v>
      </c>
      <c r="GD422" s="192">
        <f t="shared" si="1544"/>
        <v>0</v>
      </c>
      <c r="GE422" s="192">
        <f t="shared" si="1545"/>
        <v>0</v>
      </c>
      <c r="GF422" s="192">
        <f t="shared" si="1546"/>
        <v>0</v>
      </c>
      <c r="GG422" s="192">
        <f t="shared" si="1547"/>
        <v>0</v>
      </c>
      <c r="GH422" s="192">
        <f t="shared" si="1548"/>
        <v>0</v>
      </c>
      <c r="GI422" s="192">
        <f t="shared" si="1549"/>
        <v>0</v>
      </c>
      <c r="GJ422" s="192">
        <f t="shared" si="1550"/>
        <v>0</v>
      </c>
      <c r="GK422" s="192">
        <f t="shared" si="1551"/>
        <v>0</v>
      </c>
      <c r="GL422" s="192">
        <f t="shared" si="1552"/>
        <v>0</v>
      </c>
      <c r="GM422" s="192">
        <f t="shared" si="1553"/>
        <v>0</v>
      </c>
      <c r="GN422" s="192">
        <f t="shared" si="1554"/>
        <v>0</v>
      </c>
      <c r="GO422" s="192">
        <f t="shared" si="1555"/>
        <v>0</v>
      </c>
      <c r="GP422" s="192">
        <f t="shared" si="1556"/>
        <v>0</v>
      </c>
      <c r="GQ422" s="192">
        <f t="shared" si="1557"/>
        <v>0</v>
      </c>
      <c r="GR422" s="192">
        <f t="shared" si="1558"/>
        <v>0</v>
      </c>
      <c r="GS422" s="192">
        <f t="shared" si="1559"/>
        <v>0</v>
      </c>
      <c r="GT422" s="192">
        <f t="shared" si="1560"/>
        <v>0</v>
      </c>
      <c r="GU422" s="192">
        <f t="shared" si="1561"/>
        <v>0</v>
      </c>
      <c r="GV422" s="192">
        <f t="shared" si="1562"/>
        <v>0</v>
      </c>
      <c r="GW422" s="192">
        <f t="shared" si="1563"/>
        <v>0</v>
      </c>
      <c r="GX422" s="192">
        <f t="shared" si="1564"/>
        <v>0</v>
      </c>
      <c r="GY422" s="192">
        <f t="shared" si="1565"/>
        <v>0</v>
      </c>
      <c r="GZ422" s="192">
        <f t="shared" si="1566"/>
        <v>0</v>
      </c>
      <c r="HA422" s="192">
        <f t="shared" si="1567"/>
        <v>0</v>
      </c>
      <c r="HB422" s="192">
        <f t="shared" si="1568"/>
        <v>0</v>
      </c>
      <c r="HC422" s="192">
        <f t="shared" si="1569"/>
        <v>0</v>
      </c>
      <c r="HD422" s="192">
        <f t="shared" si="1570"/>
        <v>0</v>
      </c>
      <c r="HE422" s="192">
        <f t="shared" si="1571"/>
        <v>0</v>
      </c>
      <c r="HF422" s="192">
        <f t="shared" si="1572"/>
        <v>0</v>
      </c>
      <c r="HG422" s="192">
        <f t="shared" si="1573"/>
        <v>0</v>
      </c>
      <c r="HH422" s="192">
        <f t="shared" si="1574"/>
        <v>0</v>
      </c>
      <c r="HI422" s="192">
        <f t="shared" si="1575"/>
        <v>0</v>
      </c>
      <c r="HJ422" s="192">
        <f t="shared" si="1576"/>
        <v>0</v>
      </c>
      <c r="HK422" s="192">
        <f t="shared" si="1577"/>
        <v>0</v>
      </c>
      <c r="HL422" s="192">
        <f t="shared" si="1578"/>
        <v>0</v>
      </c>
      <c r="HM422" s="192">
        <f t="shared" si="1579"/>
        <v>0</v>
      </c>
      <c r="HN422" s="194">
        <f t="shared" si="1580"/>
        <v>0</v>
      </c>
      <c r="HO422" s="194">
        <f t="shared" si="1581"/>
        <v>0</v>
      </c>
      <c r="HP422" s="194">
        <f t="shared" si="1582"/>
        <v>0</v>
      </c>
      <c r="HQ422" s="194">
        <f t="shared" si="1583"/>
        <v>0</v>
      </c>
      <c r="HR422" s="194">
        <f t="shared" si="1584"/>
        <v>0</v>
      </c>
      <c r="HS422" s="195" t="str">
        <f t="shared" si="1381"/>
        <v/>
      </c>
      <c r="HT422" s="196">
        <f t="shared" si="1377"/>
        <v>0</v>
      </c>
      <c r="HU422" s="196">
        <f t="shared" si="1378"/>
        <v>0</v>
      </c>
      <c r="HV422" s="197" t="str">
        <f t="shared" si="1382"/>
        <v/>
      </c>
      <c r="HW422" s="197" t="str">
        <f t="shared" si="1585"/>
        <v/>
      </c>
      <c r="HX422" s="197" t="str">
        <f t="shared" si="1586"/>
        <v/>
      </c>
      <c r="HY422" s="195" t="str">
        <f t="shared" si="1383"/>
        <v/>
      </c>
      <c r="HZ422" s="30">
        <f t="shared" si="1379"/>
        <v>0</v>
      </c>
      <c r="IA422" s="198">
        <f t="shared" si="1384"/>
        <v>0</v>
      </c>
      <c r="IB422" s="195"/>
      <c r="IC422" s="195">
        <f t="shared" si="1587"/>
        <v>0</v>
      </c>
      <c r="ID422" s="195">
        <f t="shared" si="1385"/>
        <v>0</v>
      </c>
      <c r="IE422" s="195">
        <f t="shared" si="1588"/>
        <v>0</v>
      </c>
      <c r="IF422" s="195">
        <f t="shared" si="1386"/>
        <v>0</v>
      </c>
      <c r="IG422" s="307">
        <f t="shared" si="1387"/>
        <v>0</v>
      </c>
      <c r="IH422" s="307">
        <f t="shared" si="1388"/>
        <v>0</v>
      </c>
      <c r="II422" s="44">
        <f t="shared" si="1389"/>
        <v>0</v>
      </c>
      <c r="IJ422" s="44">
        <f t="shared" si="1589"/>
        <v>0</v>
      </c>
      <c r="IK422" s="44">
        <f t="shared" si="1590"/>
        <v>0</v>
      </c>
      <c r="IL422" s="44">
        <f t="shared" si="1591"/>
        <v>0</v>
      </c>
      <c r="IM422" s="44">
        <f t="shared" si="1592"/>
        <v>0</v>
      </c>
      <c r="IN422" s="44">
        <f t="shared" si="1593"/>
        <v>0</v>
      </c>
      <c r="IO422" s="44">
        <f t="shared" si="1594"/>
        <v>0</v>
      </c>
    </row>
    <row r="423" spans="1:249" ht="18" customHeight="1">
      <c r="A423" s="188">
        <v>417</v>
      </c>
      <c r="B423" s="326"/>
      <c r="C423" s="289"/>
      <c r="D423" s="199"/>
      <c r="E423" s="189"/>
      <c r="F423" s="189"/>
      <c r="G423" s="190"/>
      <c r="H423" s="190"/>
      <c r="I423" s="272"/>
      <c r="J423" s="207"/>
      <c r="K423" s="214" t="str">
        <f t="shared" si="1390"/>
        <v/>
      </c>
      <c r="L423" s="200" t="str">
        <f t="shared" si="1391"/>
        <v/>
      </c>
      <c r="M423" s="200" t="str">
        <f t="shared" si="1392"/>
        <v/>
      </c>
      <c r="N423" s="209" t="str">
        <f t="shared" si="1380"/>
        <v/>
      </c>
      <c r="O423" s="208" t="str">
        <f>IFERROR(IF(D423="","",IF(K423="","",IF(I423="","",IF(F423="F",VLOOKUP(K423,F!A:G,2,0),IF(F423="M",VLOOKUP(K423,M!A:G,2,0),""))))),0)</f>
        <v/>
      </c>
      <c r="P423" s="191" t="str">
        <f>IFERROR(IF(D423="","",IF(K423="","",IF(I423="","",IF(F423="F",VLOOKUP(K423,F!A:G,3,0),IF(F423="M",VLOOKUP(K423,M!A:G,3,0),""))))),0)</f>
        <v/>
      </c>
      <c r="Q423" s="191" t="str">
        <f>IFERROR(IF(D423="","",IF(K423="","",IF(I423="","",IF(F423="F",VLOOKUP(K423,F!A:G,4,0),IF(F423="M",VLOOKUP(K423,M!A:G,4,0),""))))),0)</f>
        <v/>
      </c>
      <c r="R423" s="191" t="str">
        <f>IFERROR(IF(D423="","",IF(K423="","",IF(I423="","",IF(F423="F",VLOOKUP(K423,F!A:G,5,0),IF(F423="M",VLOOKUP(K423,M!A:G,5,0),""))))),0)</f>
        <v/>
      </c>
      <c r="S423" s="191" t="str">
        <f>IFERROR(IF(D423="","",IF(K423="","",IF(I423="","",IF(F423="F",VLOOKUP(K423,F!A:G,6,0),IF(F423="M",VLOOKUP(K423,M!A:G,6,0),""))))),0)</f>
        <v/>
      </c>
      <c r="T423" s="191" t="str">
        <f>IFERROR(IF(D423="","",IF(K423="","",IF(I423="","",IF(F423="F",VLOOKUP(K423,F!A:G,7,0),IF(F423="M",VLOOKUP(K423,M!A:G,7,0),""))))),0)</f>
        <v/>
      </c>
      <c r="U423" s="191" t="str">
        <f>IFERROR(IF(D423="","",IF(K423="","",IF(J423="","",IF(F423="F",VLOOKUP(K423,F!A:M,8,0),IF(F423="M",VLOOKUP(K423,M!A:M,8,0),""))))),0)</f>
        <v/>
      </c>
      <c r="V423" s="191" t="str">
        <f>IFERROR(IF(D423="","",IF(K423="","",IF(J423="","",IF(F423="F",VLOOKUP(K423,F!A:M,9,0),IF(F423="M",VLOOKUP(K423,M!A:M,9,0),""))))),0)</f>
        <v/>
      </c>
      <c r="W423" s="191" t="str">
        <f>IFERROR(IF(D423="","",IF(K423="","",IF(J423="","",IF(F423="F",VLOOKUP(K423,F!A:M,10,0),IF(F423="M",VLOOKUP(K423,M!A:M,10,0),""))))),0)</f>
        <v/>
      </c>
      <c r="X423" s="191" t="str">
        <f>IFERROR(IF(D423="","",IF(K423="","",IF(J423="","",IF(F423="F",VLOOKUP(K423,F!A:M,11,0),IF(F423="M",VLOOKUP(K423,M!A:M,11,0),""))))),0)</f>
        <v/>
      </c>
      <c r="Y423" s="191" t="str">
        <f>IFERROR(IF(D423="","",IF(K423="","",IF(J423="","",IF(F423="F",VLOOKUP(K423,F!A:M,12,0),IF(F423="M",VLOOKUP(K423,M!A:M,12,0),""))))),0)</f>
        <v/>
      </c>
      <c r="Z423" s="191" t="str">
        <f>IFERROR(IF(D423="","",IF(K423="","",IF(J423="","",IF(F423="F",VLOOKUP(K423,F!A:M,13,0),IF(F423="M",VLOOKUP(K423,M!A:M,13,0),""))))),0)</f>
        <v/>
      </c>
      <c r="AA423" s="191" t="str">
        <f>IFERROR(IF(D423="","",IF(F423="","",IF(J423="","",IF(K423="","",IF(AND(K423&gt;23,K423&lt;=60),IF(F423="F",VLOOKUP(MROUND(HZ423,0.5),'F-Weight for Length'!K:S,2,0),VLOOKUP(MROUND(HZ423,0.5),'M-Weight for Length'!K:S,2,0)),IF(K423&gt;60,IF(F423="F",VLOOKUP(K423,'F-Weight for Length'!U:AC,2,0),VLOOKUP(K423,'M-Weight for Length'!U:AC,2,0)),IF(F423="F",VLOOKUP(MROUND(HZ423,0.5),'F-Weight for Length'!A:I,2,0),VLOOKUP(MROUND(HZ423,0.5),'M-Weight for Length'!A:I,2,0)))))))),0)</f>
        <v/>
      </c>
      <c r="AB423" s="191" t="str">
        <f>IFERROR(IF(D423="","",IF(F423="","",IF(J423="","",IF(K423="","",IF(AND(K423&gt;23,K423&lt;=60),IF(F423="F",VLOOKUP(MROUND(HZ423,0.5),'F-Weight for Length'!K:S,3,0),VLOOKUP(MROUND(HZ423,0.5),'M-Weight for Length'!K:S,3,0)),IF(K423&gt;60,IF(F423="F",VLOOKUP(K423,'F-Weight for Length'!U:AC,3,0),VLOOKUP(K423,'M-Weight for Length'!U:AC,3,0)),IF(F423="F",VLOOKUP(MROUND(HZ423,0.5),'F-Weight for Length'!A:I,3,0),VLOOKUP(MROUND(HZ423,0.5),'M-Weight for Length'!A:I,3,0)))))))),0)</f>
        <v/>
      </c>
      <c r="AC423" s="191" t="str">
        <f>IFERROR(IF(D423="","",IF(F423="","",IF(J423="","",IF(K423="","",IF(AND(K423&gt;23,K423&lt;=60),IF(F423="F",VLOOKUP(MROUND(HZ423,0.5),'F-Weight for Length'!K:S,4,0),VLOOKUP(MROUND(HZ423,0.5),'M-Weight for Length'!K:S,4,0)),IF(K423&gt;60,IF(F423="F",VLOOKUP(K423,'F-Weight for Length'!U:AC,4,0),VLOOKUP(K423,'M-Weight for Length'!U:AC,4,0)),IF(F423="F",VLOOKUP(MROUND(HZ423,0.5),'F-Weight for Length'!A:I,4,0),VLOOKUP(MROUND(HZ423,0.5),'M-Weight for Length'!A:I,4,0)))))))),0)</f>
        <v/>
      </c>
      <c r="AD423" s="191" t="str">
        <f>IFERROR(IF(D423="","",IF(F423="","",IF(J423="","",IF(K423="","",IF(AND(K423&gt;23,K423&lt;=60),IF(F423="F",VLOOKUP(MROUND(HZ423,0.5),'F-Weight for Length'!K:S,5,0),VLOOKUP(MROUND(HZ423,0.5),'M-Weight for Length'!K:S,5,0)),IF(K423&gt;60,IF(F423="F",VLOOKUP(K423,'F-Weight for Length'!U:AC,5,0),VLOOKUP(K423,'M-Weight for Length'!U:AC,5,0)),IF(F423="F",VLOOKUP(MROUND(HZ423,0.5),'F-Weight for Length'!A:I,5,0),VLOOKUP(MROUND(HZ423,0.5),'M-Weight for Length'!A:I,5,0)))))))),0)</f>
        <v/>
      </c>
      <c r="AE423" s="191" t="str">
        <f>IFERROR(IF(D423="","",IF(F423="","",IF(J423="","",IF(K423="","",IF(AND(K423&gt;23,K423&lt;=60),IF(F423="F",VLOOKUP(MROUND(HZ423,0.5),'F-Weight for Length'!K:S,6,0),VLOOKUP(MROUND(HZ423,0.5),'M-Weight for Length'!K:S,6,0)),IF(K423&gt;60,IF(F423="F",VLOOKUP(K423,'F-Weight for Length'!U:AC,6,0),VLOOKUP(K423,'M-Weight for Length'!U:AC,6,0)),IF(F423="F",VLOOKUP(MROUND(HZ423,0.5),'F-Weight for Length'!A:I,6,0),VLOOKUP(MROUND(HZ423,0.5),'M-Weight for Length'!A:I,6,0)))))))),0)</f>
        <v/>
      </c>
      <c r="AF423" s="191" t="str">
        <f>IFERROR(IF(D423="","",IF(F423="","",IF(J423="","",IF(K423="","",IF(AND(K423&gt;23,K423&lt;=60),IF(F423="F",VLOOKUP(MROUND(HZ423,0.5),'F-Weight for Length'!K:S,7,0),VLOOKUP(MROUND(HZ423,0.5),'M-Weight for Length'!K:S,7,0)),IF(K423&gt;60,IF(F423="F",VLOOKUP(K423,'F-Weight for Length'!U:AC,7,0),VLOOKUP(K423,'M-Weight for Length'!U:AC,7,0)),IF(F423="F",VLOOKUP(MROUND(HZ423,0.5),'F-Weight for Length'!A:I,7,0),VLOOKUP(MROUND(HZ423,0.5),'M-Weight for Length'!A:I,7,0)))))))),0)</f>
        <v/>
      </c>
      <c r="AG423" s="191" t="str">
        <f>IFERROR(IF(D423="","",IF(F423="","",IF(J423="","",IF(K423="","",IF(AND(K423&gt;23,K423&lt;=60),IF(F423="F",VLOOKUP(MROUND(HZ423,0.5),'F-Weight for Length'!K:S,8,0),VLOOKUP(MROUND(HZ423,0.5),'M-Weight for Length'!K:S,8,0)),IF(K423&gt;60,IF(F423="F",VLOOKUP(K423,'F-Weight for Length'!U:AC,8,0),VLOOKUP(K423,'M-Weight for Length'!U:AC,8,0)),IF(F423="F",VLOOKUP(MROUND(HZ423,0.5),'F-Weight for Length'!A:I,8,0),VLOOKUP(MROUND(HZ423,0.5),'M-Weight for Length'!A:I,8,0)))))))),0)</f>
        <v/>
      </c>
      <c r="AH423" s="191" t="str">
        <f>IFERROR(IF(D423="","",IF(F423="","",IF(J423="","",IF(K423="","",IF(AND(K423&gt;23,K423&lt;=60),IF(F423="F",VLOOKUP(MROUND(HZ423,0.5),'F-Weight for Length'!K:S,9,0),VLOOKUP(MROUND(HZ423,0.5),'M-Weight for Length'!K:S,9,0)),IF(K423&gt;60,IF(F423="F",VLOOKUP(K423,'F-Weight for Length'!U:AC,9,0),VLOOKUP(K423,'M-Weight for Length'!U:AC,9,0)),IF(F423="F",VLOOKUP(MROUND(HZ423,0.5),'F-Weight for Length'!A:I,9,0),VLOOKUP(MROUND(HZ423,0.5),'M-Weight for Length'!A:I,9,0)))))))),0)</f>
        <v/>
      </c>
      <c r="AI423" s="192">
        <f t="shared" si="1393"/>
        <v>0</v>
      </c>
      <c r="AJ423" s="192">
        <f t="shared" si="1394"/>
        <v>0</v>
      </c>
      <c r="AK423" s="192">
        <f t="shared" si="1395"/>
        <v>0</v>
      </c>
      <c r="AL423" s="192">
        <f t="shared" si="1396"/>
        <v>0</v>
      </c>
      <c r="AM423" s="192">
        <f t="shared" si="1397"/>
        <v>0</v>
      </c>
      <c r="AN423" s="192">
        <f t="shared" si="1398"/>
        <v>0</v>
      </c>
      <c r="AO423" s="192">
        <f t="shared" si="1399"/>
        <v>0</v>
      </c>
      <c r="AP423" s="192">
        <f t="shared" si="1400"/>
        <v>0</v>
      </c>
      <c r="AQ423" s="192">
        <f t="shared" si="1401"/>
        <v>0</v>
      </c>
      <c r="AR423" s="192">
        <f t="shared" si="1402"/>
        <v>0</v>
      </c>
      <c r="AS423" s="192">
        <f t="shared" si="1403"/>
        <v>0</v>
      </c>
      <c r="AT423" s="192">
        <f t="shared" si="1404"/>
        <v>0</v>
      </c>
      <c r="AU423" s="192">
        <f t="shared" si="1405"/>
        <v>0</v>
      </c>
      <c r="AV423" s="192">
        <f t="shared" si="1406"/>
        <v>0</v>
      </c>
      <c r="AW423" s="192">
        <f t="shared" si="1407"/>
        <v>0</v>
      </c>
      <c r="AX423" s="192">
        <f t="shared" si="1408"/>
        <v>0</v>
      </c>
      <c r="AY423" s="192">
        <f t="shared" si="1409"/>
        <v>0</v>
      </c>
      <c r="AZ423" s="192">
        <f t="shared" si="1410"/>
        <v>0</v>
      </c>
      <c r="BA423" s="192">
        <f t="shared" si="1411"/>
        <v>0</v>
      </c>
      <c r="BB423" s="192">
        <f t="shared" si="1412"/>
        <v>0</v>
      </c>
      <c r="BC423" s="192">
        <f t="shared" si="1413"/>
        <v>0</v>
      </c>
      <c r="BD423" s="192">
        <f t="shared" si="1414"/>
        <v>0</v>
      </c>
      <c r="BE423" s="192">
        <f t="shared" si="1415"/>
        <v>0</v>
      </c>
      <c r="BF423" s="192">
        <f t="shared" si="1416"/>
        <v>0</v>
      </c>
      <c r="BG423" s="192">
        <f t="shared" si="1417"/>
        <v>0</v>
      </c>
      <c r="BH423" s="192">
        <f t="shared" si="1418"/>
        <v>0</v>
      </c>
      <c r="BI423" s="192">
        <f t="shared" si="1419"/>
        <v>0</v>
      </c>
      <c r="BJ423" s="192">
        <f t="shared" si="1420"/>
        <v>0</v>
      </c>
      <c r="BK423" s="192">
        <f t="shared" si="1421"/>
        <v>0</v>
      </c>
      <c r="BL423" s="192">
        <f t="shared" si="1422"/>
        <v>0</v>
      </c>
      <c r="BM423" s="192">
        <f t="shared" si="1423"/>
        <v>0</v>
      </c>
      <c r="BN423" s="192">
        <f t="shared" si="1424"/>
        <v>0</v>
      </c>
      <c r="BO423" s="192">
        <f t="shared" si="1425"/>
        <v>0</v>
      </c>
      <c r="BP423" s="192">
        <f t="shared" si="1426"/>
        <v>0</v>
      </c>
      <c r="BQ423" s="192">
        <f t="shared" si="1427"/>
        <v>0</v>
      </c>
      <c r="BR423" s="192">
        <f t="shared" si="1428"/>
        <v>0</v>
      </c>
      <c r="BS423" s="192">
        <f t="shared" si="1429"/>
        <v>0</v>
      </c>
      <c r="BT423" s="192">
        <f t="shared" si="1430"/>
        <v>0</v>
      </c>
      <c r="BU423" s="192">
        <f t="shared" si="1431"/>
        <v>0</v>
      </c>
      <c r="BV423" s="192">
        <f t="shared" si="1432"/>
        <v>0</v>
      </c>
      <c r="BW423" s="192">
        <f t="shared" si="1433"/>
        <v>0</v>
      </c>
      <c r="BX423" s="192">
        <f t="shared" si="1434"/>
        <v>0</v>
      </c>
      <c r="BY423" s="192">
        <f t="shared" si="1435"/>
        <v>0</v>
      </c>
      <c r="BZ423" s="192">
        <f t="shared" si="1436"/>
        <v>0</v>
      </c>
      <c r="CA423" s="192">
        <f t="shared" si="1437"/>
        <v>0</v>
      </c>
      <c r="CB423" s="192">
        <f t="shared" si="1438"/>
        <v>0</v>
      </c>
      <c r="CC423" s="192">
        <f t="shared" si="1439"/>
        <v>0</v>
      </c>
      <c r="CD423" s="192">
        <f t="shared" si="1440"/>
        <v>0</v>
      </c>
      <c r="CE423" s="192">
        <f t="shared" si="1441"/>
        <v>0</v>
      </c>
      <c r="CF423" s="192">
        <f t="shared" si="1442"/>
        <v>0</v>
      </c>
      <c r="CG423" s="192">
        <f t="shared" si="1443"/>
        <v>0</v>
      </c>
      <c r="CH423" s="192">
        <f t="shared" si="1444"/>
        <v>0</v>
      </c>
      <c r="CI423" s="192">
        <f t="shared" si="1445"/>
        <v>0</v>
      </c>
      <c r="CJ423" s="192">
        <f t="shared" si="1446"/>
        <v>0</v>
      </c>
      <c r="CK423" s="192">
        <f t="shared" si="1447"/>
        <v>0</v>
      </c>
      <c r="CL423" s="192">
        <f t="shared" si="1448"/>
        <v>0</v>
      </c>
      <c r="CM423" s="192">
        <f t="shared" si="1449"/>
        <v>0</v>
      </c>
      <c r="CN423" s="192">
        <f t="shared" si="1450"/>
        <v>0</v>
      </c>
      <c r="CO423" s="192">
        <f t="shared" si="1451"/>
        <v>0</v>
      </c>
      <c r="CP423" s="192">
        <f t="shared" si="1452"/>
        <v>0</v>
      </c>
      <c r="CQ423" s="192">
        <f t="shared" si="1453"/>
        <v>0</v>
      </c>
      <c r="CR423" s="192">
        <f t="shared" si="1454"/>
        <v>0</v>
      </c>
      <c r="CS423" s="192">
        <f t="shared" si="1455"/>
        <v>0</v>
      </c>
      <c r="CT423" s="192">
        <f t="shared" si="1456"/>
        <v>0</v>
      </c>
      <c r="CU423" s="192">
        <f t="shared" si="1457"/>
        <v>0</v>
      </c>
      <c r="CV423" s="192">
        <f t="shared" si="1458"/>
        <v>0</v>
      </c>
      <c r="CW423" s="192">
        <f t="shared" si="1459"/>
        <v>0</v>
      </c>
      <c r="CX423" s="192">
        <f t="shared" si="1460"/>
        <v>0</v>
      </c>
      <c r="CY423" s="192">
        <f t="shared" si="1461"/>
        <v>0</v>
      </c>
      <c r="CZ423" s="192">
        <f t="shared" si="1462"/>
        <v>0</v>
      </c>
      <c r="DA423" s="192">
        <f t="shared" si="1463"/>
        <v>0</v>
      </c>
      <c r="DB423" s="192">
        <f t="shared" si="1464"/>
        <v>0</v>
      </c>
      <c r="DC423" s="192">
        <f t="shared" si="1465"/>
        <v>0</v>
      </c>
      <c r="DD423" s="192">
        <f t="shared" si="1466"/>
        <v>0</v>
      </c>
      <c r="DE423" s="192">
        <f t="shared" si="1467"/>
        <v>0</v>
      </c>
      <c r="DF423" s="192">
        <f t="shared" si="1468"/>
        <v>0</v>
      </c>
      <c r="DG423" s="192">
        <f t="shared" si="1469"/>
        <v>0</v>
      </c>
      <c r="DH423" s="192">
        <f t="shared" si="1470"/>
        <v>0</v>
      </c>
      <c r="DI423" s="192">
        <f t="shared" si="1471"/>
        <v>0</v>
      </c>
      <c r="DJ423" s="192">
        <f t="shared" si="1472"/>
        <v>0</v>
      </c>
      <c r="DK423" s="192">
        <f t="shared" si="1473"/>
        <v>0</v>
      </c>
      <c r="DL423" s="192">
        <f t="shared" si="1474"/>
        <v>0</v>
      </c>
      <c r="DM423" s="192">
        <f t="shared" si="1475"/>
        <v>0</v>
      </c>
      <c r="DN423" s="192">
        <f t="shared" si="1476"/>
        <v>0</v>
      </c>
      <c r="DO423" s="192">
        <f t="shared" si="1477"/>
        <v>0</v>
      </c>
      <c r="DP423" s="192">
        <f t="shared" si="1478"/>
        <v>0</v>
      </c>
      <c r="DQ423" s="192">
        <f t="shared" si="1479"/>
        <v>0</v>
      </c>
      <c r="DR423" s="192">
        <f t="shared" si="1480"/>
        <v>0</v>
      </c>
      <c r="DS423" s="192">
        <f t="shared" si="1481"/>
        <v>0</v>
      </c>
      <c r="DT423" s="192">
        <f t="shared" si="1482"/>
        <v>0</v>
      </c>
      <c r="DU423" s="192">
        <f t="shared" si="1483"/>
        <v>0</v>
      </c>
      <c r="DV423" s="193">
        <f t="shared" si="1484"/>
        <v>0</v>
      </c>
      <c r="DW423" s="193">
        <f t="shared" si="1485"/>
        <v>0</v>
      </c>
      <c r="DX423" s="193">
        <f t="shared" si="1486"/>
        <v>0</v>
      </c>
      <c r="DY423" s="193">
        <f t="shared" si="1487"/>
        <v>0</v>
      </c>
      <c r="DZ423" s="193">
        <f t="shared" si="1488"/>
        <v>0</v>
      </c>
      <c r="EA423" s="192">
        <f t="shared" si="1489"/>
        <v>0</v>
      </c>
      <c r="EB423" s="192">
        <f t="shared" si="1490"/>
        <v>0</v>
      </c>
      <c r="EC423" s="192">
        <f t="shared" si="1491"/>
        <v>0</v>
      </c>
      <c r="ED423" s="192">
        <f t="shared" si="1492"/>
        <v>0</v>
      </c>
      <c r="EE423" s="192">
        <f t="shared" si="1493"/>
        <v>0</v>
      </c>
      <c r="EF423" s="192">
        <f t="shared" si="1494"/>
        <v>0</v>
      </c>
      <c r="EG423" s="192">
        <f t="shared" si="1495"/>
        <v>0</v>
      </c>
      <c r="EH423" s="192">
        <f t="shared" si="1496"/>
        <v>0</v>
      </c>
      <c r="EI423" s="192">
        <f t="shared" si="1497"/>
        <v>0</v>
      </c>
      <c r="EJ423" s="192">
        <f t="shared" si="1498"/>
        <v>0</v>
      </c>
      <c r="EK423" s="192">
        <f t="shared" si="1499"/>
        <v>0</v>
      </c>
      <c r="EL423" s="192">
        <f t="shared" si="1500"/>
        <v>0</v>
      </c>
      <c r="EM423" s="192">
        <f t="shared" si="1501"/>
        <v>0</v>
      </c>
      <c r="EN423" s="192">
        <f t="shared" si="1502"/>
        <v>0</v>
      </c>
      <c r="EO423" s="192">
        <f t="shared" si="1503"/>
        <v>0</v>
      </c>
      <c r="EP423" s="192">
        <f t="shared" si="1504"/>
        <v>0</v>
      </c>
      <c r="EQ423" s="192">
        <f t="shared" si="1505"/>
        <v>0</v>
      </c>
      <c r="ER423" s="192">
        <f t="shared" si="1506"/>
        <v>0</v>
      </c>
      <c r="ES423" s="192">
        <f t="shared" si="1507"/>
        <v>0</v>
      </c>
      <c r="ET423" s="192">
        <f t="shared" si="1508"/>
        <v>0</v>
      </c>
      <c r="EU423" s="192">
        <f t="shared" si="1509"/>
        <v>0</v>
      </c>
      <c r="EV423" s="192">
        <f t="shared" si="1510"/>
        <v>0</v>
      </c>
      <c r="EW423" s="192">
        <f t="shared" si="1511"/>
        <v>0</v>
      </c>
      <c r="EX423" s="192">
        <f t="shared" si="1512"/>
        <v>0</v>
      </c>
      <c r="EY423" s="192">
        <f t="shared" si="1513"/>
        <v>0</v>
      </c>
      <c r="EZ423" s="192">
        <f t="shared" si="1514"/>
        <v>0</v>
      </c>
      <c r="FA423" s="192">
        <f t="shared" si="1515"/>
        <v>0</v>
      </c>
      <c r="FB423" s="192">
        <f t="shared" si="1516"/>
        <v>0</v>
      </c>
      <c r="FC423" s="192">
        <f t="shared" si="1517"/>
        <v>0</v>
      </c>
      <c r="FD423" s="192">
        <f t="shared" si="1518"/>
        <v>0</v>
      </c>
      <c r="FE423" s="192">
        <f t="shared" si="1519"/>
        <v>0</v>
      </c>
      <c r="FF423" s="192">
        <f t="shared" si="1520"/>
        <v>0</v>
      </c>
      <c r="FG423" s="192">
        <f t="shared" si="1521"/>
        <v>0</v>
      </c>
      <c r="FH423" s="192">
        <f t="shared" si="1522"/>
        <v>0</v>
      </c>
      <c r="FI423" s="192">
        <f t="shared" si="1523"/>
        <v>0</v>
      </c>
      <c r="FJ423" s="192">
        <f t="shared" si="1524"/>
        <v>0</v>
      </c>
      <c r="FK423" s="192">
        <f t="shared" si="1525"/>
        <v>0</v>
      </c>
      <c r="FL423" s="192">
        <f t="shared" si="1526"/>
        <v>0</v>
      </c>
      <c r="FM423" s="192">
        <f t="shared" si="1527"/>
        <v>0</v>
      </c>
      <c r="FN423" s="192">
        <f t="shared" si="1528"/>
        <v>0</v>
      </c>
      <c r="FO423" s="192">
        <f t="shared" si="1529"/>
        <v>0</v>
      </c>
      <c r="FP423" s="192">
        <f t="shared" si="1530"/>
        <v>0</v>
      </c>
      <c r="FQ423" s="192">
        <f t="shared" si="1531"/>
        <v>0</v>
      </c>
      <c r="FR423" s="192">
        <f t="shared" si="1532"/>
        <v>0</v>
      </c>
      <c r="FS423" s="192">
        <f t="shared" si="1533"/>
        <v>0</v>
      </c>
      <c r="FT423" s="192">
        <f t="shared" si="1534"/>
        <v>0</v>
      </c>
      <c r="FU423" s="192">
        <f t="shared" si="1535"/>
        <v>0</v>
      </c>
      <c r="FV423" s="192">
        <f t="shared" si="1536"/>
        <v>0</v>
      </c>
      <c r="FW423" s="192">
        <f t="shared" si="1537"/>
        <v>0</v>
      </c>
      <c r="FX423" s="192">
        <f t="shared" si="1538"/>
        <v>0</v>
      </c>
      <c r="FY423" s="192">
        <f t="shared" si="1539"/>
        <v>0</v>
      </c>
      <c r="FZ423" s="192">
        <f t="shared" si="1540"/>
        <v>0</v>
      </c>
      <c r="GA423" s="192">
        <f t="shared" si="1541"/>
        <v>0</v>
      </c>
      <c r="GB423" s="192">
        <f t="shared" si="1542"/>
        <v>0</v>
      </c>
      <c r="GC423" s="192">
        <f t="shared" si="1543"/>
        <v>0</v>
      </c>
      <c r="GD423" s="192">
        <f t="shared" si="1544"/>
        <v>0</v>
      </c>
      <c r="GE423" s="192">
        <f t="shared" si="1545"/>
        <v>0</v>
      </c>
      <c r="GF423" s="192">
        <f t="shared" si="1546"/>
        <v>0</v>
      </c>
      <c r="GG423" s="192">
        <f t="shared" si="1547"/>
        <v>0</v>
      </c>
      <c r="GH423" s="192">
        <f t="shared" si="1548"/>
        <v>0</v>
      </c>
      <c r="GI423" s="192">
        <f t="shared" si="1549"/>
        <v>0</v>
      </c>
      <c r="GJ423" s="192">
        <f t="shared" si="1550"/>
        <v>0</v>
      </c>
      <c r="GK423" s="192">
        <f t="shared" si="1551"/>
        <v>0</v>
      </c>
      <c r="GL423" s="192">
        <f t="shared" si="1552"/>
        <v>0</v>
      </c>
      <c r="GM423" s="192">
        <f t="shared" si="1553"/>
        <v>0</v>
      </c>
      <c r="GN423" s="192">
        <f t="shared" si="1554"/>
        <v>0</v>
      </c>
      <c r="GO423" s="192">
        <f t="shared" si="1555"/>
        <v>0</v>
      </c>
      <c r="GP423" s="192">
        <f t="shared" si="1556"/>
        <v>0</v>
      </c>
      <c r="GQ423" s="192">
        <f t="shared" si="1557"/>
        <v>0</v>
      </c>
      <c r="GR423" s="192">
        <f t="shared" si="1558"/>
        <v>0</v>
      </c>
      <c r="GS423" s="192">
        <f t="shared" si="1559"/>
        <v>0</v>
      </c>
      <c r="GT423" s="192">
        <f t="shared" si="1560"/>
        <v>0</v>
      </c>
      <c r="GU423" s="192">
        <f t="shared" si="1561"/>
        <v>0</v>
      </c>
      <c r="GV423" s="192">
        <f t="shared" si="1562"/>
        <v>0</v>
      </c>
      <c r="GW423" s="192">
        <f t="shared" si="1563"/>
        <v>0</v>
      </c>
      <c r="GX423" s="192">
        <f t="shared" si="1564"/>
        <v>0</v>
      </c>
      <c r="GY423" s="192">
        <f t="shared" si="1565"/>
        <v>0</v>
      </c>
      <c r="GZ423" s="192">
        <f t="shared" si="1566"/>
        <v>0</v>
      </c>
      <c r="HA423" s="192">
        <f t="shared" si="1567"/>
        <v>0</v>
      </c>
      <c r="HB423" s="192">
        <f t="shared" si="1568"/>
        <v>0</v>
      </c>
      <c r="HC423" s="192">
        <f t="shared" si="1569"/>
        <v>0</v>
      </c>
      <c r="HD423" s="192">
        <f t="shared" si="1570"/>
        <v>0</v>
      </c>
      <c r="HE423" s="192">
        <f t="shared" si="1571"/>
        <v>0</v>
      </c>
      <c r="HF423" s="192">
        <f t="shared" si="1572"/>
        <v>0</v>
      </c>
      <c r="HG423" s="192">
        <f t="shared" si="1573"/>
        <v>0</v>
      </c>
      <c r="HH423" s="192">
        <f t="shared" si="1574"/>
        <v>0</v>
      </c>
      <c r="HI423" s="192">
        <f t="shared" si="1575"/>
        <v>0</v>
      </c>
      <c r="HJ423" s="192">
        <f t="shared" si="1576"/>
        <v>0</v>
      </c>
      <c r="HK423" s="192">
        <f t="shared" si="1577"/>
        <v>0</v>
      </c>
      <c r="HL423" s="192">
        <f t="shared" si="1578"/>
        <v>0</v>
      </c>
      <c r="HM423" s="192">
        <f t="shared" si="1579"/>
        <v>0</v>
      </c>
      <c r="HN423" s="194">
        <f t="shared" si="1580"/>
        <v>0</v>
      </c>
      <c r="HO423" s="194">
        <f t="shared" si="1581"/>
        <v>0</v>
      </c>
      <c r="HP423" s="194">
        <f t="shared" si="1582"/>
        <v>0</v>
      </c>
      <c r="HQ423" s="194">
        <f t="shared" si="1583"/>
        <v>0</v>
      </c>
      <c r="HR423" s="194">
        <f t="shared" si="1584"/>
        <v>0</v>
      </c>
      <c r="HS423" s="195" t="str">
        <f t="shared" si="1381"/>
        <v/>
      </c>
      <c r="HT423" s="196">
        <f t="shared" si="1377"/>
        <v>0</v>
      </c>
      <c r="HU423" s="196">
        <f t="shared" si="1378"/>
        <v>0</v>
      </c>
      <c r="HV423" s="197" t="str">
        <f t="shared" si="1382"/>
        <v/>
      </c>
      <c r="HW423" s="197" t="str">
        <f t="shared" si="1585"/>
        <v/>
      </c>
      <c r="HX423" s="197" t="str">
        <f t="shared" si="1586"/>
        <v/>
      </c>
      <c r="HY423" s="195" t="str">
        <f t="shared" si="1383"/>
        <v/>
      </c>
      <c r="HZ423" s="30">
        <f t="shared" si="1379"/>
        <v>0</v>
      </c>
      <c r="IA423" s="198">
        <f t="shared" si="1384"/>
        <v>0</v>
      </c>
      <c r="IB423" s="195"/>
      <c r="IC423" s="195">
        <f t="shared" si="1587"/>
        <v>0</v>
      </c>
      <c r="ID423" s="195">
        <f t="shared" si="1385"/>
        <v>0</v>
      </c>
      <c r="IE423" s="195">
        <f t="shared" si="1588"/>
        <v>0</v>
      </c>
      <c r="IF423" s="195">
        <f t="shared" si="1386"/>
        <v>0</v>
      </c>
      <c r="IG423" s="307">
        <f t="shared" si="1387"/>
        <v>0</v>
      </c>
      <c r="IH423" s="307">
        <f t="shared" si="1388"/>
        <v>0</v>
      </c>
      <c r="II423" s="44">
        <f t="shared" si="1389"/>
        <v>0</v>
      </c>
      <c r="IJ423" s="44">
        <f t="shared" si="1589"/>
        <v>0</v>
      </c>
      <c r="IK423" s="44">
        <f t="shared" si="1590"/>
        <v>0</v>
      </c>
      <c r="IL423" s="44">
        <f t="shared" si="1591"/>
        <v>0</v>
      </c>
      <c r="IM423" s="44">
        <f t="shared" si="1592"/>
        <v>0</v>
      </c>
      <c r="IN423" s="44">
        <f t="shared" si="1593"/>
        <v>0</v>
      </c>
      <c r="IO423" s="44">
        <f t="shared" si="1594"/>
        <v>0</v>
      </c>
    </row>
    <row r="424" spans="1:249" ht="18" customHeight="1">
      <c r="A424" s="188">
        <v>418</v>
      </c>
      <c r="B424" s="326"/>
      <c r="C424" s="289"/>
      <c r="D424" s="199"/>
      <c r="E424" s="189"/>
      <c r="F424" s="189"/>
      <c r="G424" s="190"/>
      <c r="H424" s="190"/>
      <c r="I424" s="272"/>
      <c r="J424" s="207"/>
      <c r="K424" s="214" t="str">
        <f t="shared" si="1390"/>
        <v/>
      </c>
      <c r="L424" s="200" t="str">
        <f t="shared" si="1391"/>
        <v/>
      </c>
      <c r="M424" s="200" t="str">
        <f t="shared" si="1392"/>
        <v/>
      </c>
      <c r="N424" s="209" t="str">
        <f t="shared" si="1380"/>
        <v/>
      </c>
      <c r="O424" s="208" t="str">
        <f>IFERROR(IF(D424="","",IF(K424="","",IF(I424="","",IF(F424="F",VLOOKUP(K424,F!A:G,2,0),IF(F424="M",VLOOKUP(K424,M!A:G,2,0),""))))),0)</f>
        <v/>
      </c>
      <c r="P424" s="191" t="str">
        <f>IFERROR(IF(D424="","",IF(K424="","",IF(I424="","",IF(F424="F",VLOOKUP(K424,F!A:G,3,0),IF(F424="M",VLOOKUP(K424,M!A:G,3,0),""))))),0)</f>
        <v/>
      </c>
      <c r="Q424" s="191" t="str">
        <f>IFERROR(IF(D424="","",IF(K424="","",IF(I424="","",IF(F424="F",VLOOKUP(K424,F!A:G,4,0),IF(F424="M",VLOOKUP(K424,M!A:G,4,0),""))))),0)</f>
        <v/>
      </c>
      <c r="R424" s="191" t="str">
        <f>IFERROR(IF(D424="","",IF(K424="","",IF(I424="","",IF(F424="F",VLOOKUP(K424,F!A:G,5,0),IF(F424="M",VLOOKUP(K424,M!A:G,5,0),""))))),0)</f>
        <v/>
      </c>
      <c r="S424" s="191" t="str">
        <f>IFERROR(IF(D424="","",IF(K424="","",IF(I424="","",IF(F424="F",VLOOKUP(K424,F!A:G,6,0),IF(F424="M",VLOOKUP(K424,M!A:G,6,0),""))))),0)</f>
        <v/>
      </c>
      <c r="T424" s="191" t="str">
        <f>IFERROR(IF(D424="","",IF(K424="","",IF(I424="","",IF(F424="F",VLOOKUP(K424,F!A:G,7,0),IF(F424="M",VLOOKUP(K424,M!A:G,7,0),""))))),0)</f>
        <v/>
      </c>
      <c r="U424" s="191" t="str">
        <f>IFERROR(IF(D424="","",IF(K424="","",IF(J424="","",IF(F424="F",VLOOKUP(K424,F!A:M,8,0),IF(F424="M",VLOOKUP(K424,M!A:M,8,0),""))))),0)</f>
        <v/>
      </c>
      <c r="V424" s="191" t="str">
        <f>IFERROR(IF(D424="","",IF(K424="","",IF(J424="","",IF(F424="F",VLOOKUP(K424,F!A:M,9,0),IF(F424="M",VLOOKUP(K424,M!A:M,9,0),""))))),0)</f>
        <v/>
      </c>
      <c r="W424" s="191" t="str">
        <f>IFERROR(IF(D424="","",IF(K424="","",IF(J424="","",IF(F424="F",VLOOKUP(K424,F!A:M,10,0),IF(F424="M",VLOOKUP(K424,M!A:M,10,0),""))))),0)</f>
        <v/>
      </c>
      <c r="X424" s="191" t="str">
        <f>IFERROR(IF(D424="","",IF(K424="","",IF(J424="","",IF(F424="F",VLOOKUP(K424,F!A:M,11,0),IF(F424="M",VLOOKUP(K424,M!A:M,11,0),""))))),0)</f>
        <v/>
      </c>
      <c r="Y424" s="191" t="str">
        <f>IFERROR(IF(D424="","",IF(K424="","",IF(J424="","",IF(F424="F",VLOOKUP(K424,F!A:M,12,0),IF(F424="M",VLOOKUP(K424,M!A:M,12,0),""))))),0)</f>
        <v/>
      </c>
      <c r="Z424" s="191" t="str">
        <f>IFERROR(IF(D424="","",IF(K424="","",IF(J424="","",IF(F424="F",VLOOKUP(K424,F!A:M,13,0),IF(F424="M",VLOOKUP(K424,M!A:M,13,0),""))))),0)</f>
        <v/>
      </c>
      <c r="AA424" s="191" t="str">
        <f>IFERROR(IF(D424="","",IF(F424="","",IF(J424="","",IF(K424="","",IF(AND(K424&gt;23,K424&lt;=60),IF(F424="F",VLOOKUP(MROUND(HZ424,0.5),'F-Weight for Length'!K:S,2,0),VLOOKUP(MROUND(HZ424,0.5),'M-Weight for Length'!K:S,2,0)),IF(K424&gt;60,IF(F424="F",VLOOKUP(K424,'F-Weight for Length'!U:AC,2,0),VLOOKUP(K424,'M-Weight for Length'!U:AC,2,0)),IF(F424="F",VLOOKUP(MROUND(HZ424,0.5),'F-Weight for Length'!A:I,2,0),VLOOKUP(MROUND(HZ424,0.5),'M-Weight for Length'!A:I,2,0)))))))),0)</f>
        <v/>
      </c>
      <c r="AB424" s="191" t="str">
        <f>IFERROR(IF(D424="","",IF(F424="","",IF(J424="","",IF(K424="","",IF(AND(K424&gt;23,K424&lt;=60),IF(F424="F",VLOOKUP(MROUND(HZ424,0.5),'F-Weight for Length'!K:S,3,0),VLOOKUP(MROUND(HZ424,0.5),'M-Weight for Length'!K:S,3,0)),IF(K424&gt;60,IF(F424="F",VLOOKUP(K424,'F-Weight for Length'!U:AC,3,0),VLOOKUP(K424,'M-Weight for Length'!U:AC,3,0)),IF(F424="F",VLOOKUP(MROUND(HZ424,0.5),'F-Weight for Length'!A:I,3,0),VLOOKUP(MROUND(HZ424,0.5),'M-Weight for Length'!A:I,3,0)))))))),0)</f>
        <v/>
      </c>
      <c r="AC424" s="191" t="str">
        <f>IFERROR(IF(D424="","",IF(F424="","",IF(J424="","",IF(K424="","",IF(AND(K424&gt;23,K424&lt;=60),IF(F424="F",VLOOKUP(MROUND(HZ424,0.5),'F-Weight for Length'!K:S,4,0),VLOOKUP(MROUND(HZ424,0.5),'M-Weight for Length'!K:S,4,0)),IF(K424&gt;60,IF(F424="F",VLOOKUP(K424,'F-Weight for Length'!U:AC,4,0),VLOOKUP(K424,'M-Weight for Length'!U:AC,4,0)),IF(F424="F",VLOOKUP(MROUND(HZ424,0.5),'F-Weight for Length'!A:I,4,0),VLOOKUP(MROUND(HZ424,0.5),'M-Weight for Length'!A:I,4,0)))))))),0)</f>
        <v/>
      </c>
      <c r="AD424" s="191" t="str">
        <f>IFERROR(IF(D424="","",IF(F424="","",IF(J424="","",IF(K424="","",IF(AND(K424&gt;23,K424&lt;=60),IF(F424="F",VLOOKUP(MROUND(HZ424,0.5),'F-Weight for Length'!K:S,5,0),VLOOKUP(MROUND(HZ424,0.5),'M-Weight for Length'!K:S,5,0)),IF(K424&gt;60,IF(F424="F",VLOOKUP(K424,'F-Weight for Length'!U:AC,5,0),VLOOKUP(K424,'M-Weight for Length'!U:AC,5,0)),IF(F424="F",VLOOKUP(MROUND(HZ424,0.5),'F-Weight for Length'!A:I,5,0),VLOOKUP(MROUND(HZ424,0.5),'M-Weight for Length'!A:I,5,0)))))))),0)</f>
        <v/>
      </c>
      <c r="AE424" s="191" t="str">
        <f>IFERROR(IF(D424="","",IF(F424="","",IF(J424="","",IF(K424="","",IF(AND(K424&gt;23,K424&lt;=60),IF(F424="F",VLOOKUP(MROUND(HZ424,0.5),'F-Weight for Length'!K:S,6,0),VLOOKUP(MROUND(HZ424,0.5),'M-Weight for Length'!K:S,6,0)),IF(K424&gt;60,IF(F424="F",VLOOKUP(K424,'F-Weight for Length'!U:AC,6,0),VLOOKUP(K424,'M-Weight for Length'!U:AC,6,0)),IF(F424="F",VLOOKUP(MROUND(HZ424,0.5),'F-Weight for Length'!A:I,6,0),VLOOKUP(MROUND(HZ424,0.5),'M-Weight for Length'!A:I,6,0)))))))),0)</f>
        <v/>
      </c>
      <c r="AF424" s="191" t="str">
        <f>IFERROR(IF(D424="","",IF(F424="","",IF(J424="","",IF(K424="","",IF(AND(K424&gt;23,K424&lt;=60),IF(F424="F",VLOOKUP(MROUND(HZ424,0.5),'F-Weight for Length'!K:S,7,0),VLOOKUP(MROUND(HZ424,0.5),'M-Weight for Length'!K:S,7,0)),IF(K424&gt;60,IF(F424="F",VLOOKUP(K424,'F-Weight for Length'!U:AC,7,0),VLOOKUP(K424,'M-Weight for Length'!U:AC,7,0)),IF(F424="F",VLOOKUP(MROUND(HZ424,0.5),'F-Weight for Length'!A:I,7,0),VLOOKUP(MROUND(HZ424,0.5),'M-Weight for Length'!A:I,7,0)))))))),0)</f>
        <v/>
      </c>
      <c r="AG424" s="191" t="str">
        <f>IFERROR(IF(D424="","",IF(F424="","",IF(J424="","",IF(K424="","",IF(AND(K424&gt;23,K424&lt;=60),IF(F424="F",VLOOKUP(MROUND(HZ424,0.5),'F-Weight for Length'!K:S,8,0),VLOOKUP(MROUND(HZ424,0.5),'M-Weight for Length'!K:S,8,0)),IF(K424&gt;60,IF(F424="F",VLOOKUP(K424,'F-Weight for Length'!U:AC,8,0),VLOOKUP(K424,'M-Weight for Length'!U:AC,8,0)),IF(F424="F",VLOOKUP(MROUND(HZ424,0.5),'F-Weight for Length'!A:I,8,0),VLOOKUP(MROUND(HZ424,0.5),'M-Weight for Length'!A:I,8,0)))))))),0)</f>
        <v/>
      </c>
      <c r="AH424" s="191" t="str">
        <f>IFERROR(IF(D424="","",IF(F424="","",IF(J424="","",IF(K424="","",IF(AND(K424&gt;23,K424&lt;=60),IF(F424="F",VLOOKUP(MROUND(HZ424,0.5),'F-Weight for Length'!K:S,9,0),VLOOKUP(MROUND(HZ424,0.5),'M-Weight for Length'!K:S,9,0)),IF(K424&gt;60,IF(F424="F",VLOOKUP(K424,'F-Weight for Length'!U:AC,9,0),VLOOKUP(K424,'M-Weight for Length'!U:AC,9,0)),IF(F424="F",VLOOKUP(MROUND(HZ424,0.5),'F-Weight for Length'!A:I,9,0),VLOOKUP(MROUND(HZ424,0.5),'M-Weight for Length'!A:I,9,0)))))))),0)</f>
        <v/>
      </c>
      <c r="AI424" s="192">
        <f t="shared" si="1393"/>
        <v>0</v>
      </c>
      <c r="AJ424" s="192">
        <f t="shared" si="1394"/>
        <v>0</v>
      </c>
      <c r="AK424" s="192">
        <f t="shared" si="1395"/>
        <v>0</v>
      </c>
      <c r="AL424" s="192">
        <f t="shared" si="1396"/>
        <v>0</v>
      </c>
      <c r="AM424" s="192">
        <f t="shared" si="1397"/>
        <v>0</v>
      </c>
      <c r="AN424" s="192">
        <f t="shared" si="1398"/>
        <v>0</v>
      </c>
      <c r="AO424" s="192">
        <f t="shared" si="1399"/>
        <v>0</v>
      </c>
      <c r="AP424" s="192">
        <f t="shared" si="1400"/>
        <v>0</v>
      </c>
      <c r="AQ424" s="192">
        <f t="shared" si="1401"/>
        <v>0</v>
      </c>
      <c r="AR424" s="192">
        <f t="shared" si="1402"/>
        <v>0</v>
      </c>
      <c r="AS424" s="192">
        <f t="shared" si="1403"/>
        <v>0</v>
      </c>
      <c r="AT424" s="192">
        <f t="shared" si="1404"/>
        <v>0</v>
      </c>
      <c r="AU424" s="192">
        <f t="shared" si="1405"/>
        <v>0</v>
      </c>
      <c r="AV424" s="192">
        <f t="shared" si="1406"/>
        <v>0</v>
      </c>
      <c r="AW424" s="192">
        <f t="shared" si="1407"/>
        <v>0</v>
      </c>
      <c r="AX424" s="192">
        <f t="shared" si="1408"/>
        <v>0</v>
      </c>
      <c r="AY424" s="192">
        <f t="shared" si="1409"/>
        <v>0</v>
      </c>
      <c r="AZ424" s="192">
        <f t="shared" si="1410"/>
        <v>0</v>
      </c>
      <c r="BA424" s="192">
        <f t="shared" si="1411"/>
        <v>0</v>
      </c>
      <c r="BB424" s="192">
        <f t="shared" si="1412"/>
        <v>0</v>
      </c>
      <c r="BC424" s="192">
        <f t="shared" si="1413"/>
        <v>0</v>
      </c>
      <c r="BD424" s="192">
        <f t="shared" si="1414"/>
        <v>0</v>
      </c>
      <c r="BE424" s="192">
        <f t="shared" si="1415"/>
        <v>0</v>
      </c>
      <c r="BF424" s="192">
        <f t="shared" si="1416"/>
        <v>0</v>
      </c>
      <c r="BG424" s="192">
        <f t="shared" si="1417"/>
        <v>0</v>
      </c>
      <c r="BH424" s="192">
        <f t="shared" si="1418"/>
        <v>0</v>
      </c>
      <c r="BI424" s="192">
        <f t="shared" si="1419"/>
        <v>0</v>
      </c>
      <c r="BJ424" s="192">
        <f t="shared" si="1420"/>
        <v>0</v>
      </c>
      <c r="BK424" s="192">
        <f t="shared" si="1421"/>
        <v>0</v>
      </c>
      <c r="BL424" s="192">
        <f t="shared" si="1422"/>
        <v>0</v>
      </c>
      <c r="BM424" s="192">
        <f t="shared" si="1423"/>
        <v>0</v>
      </c>
      <c r="BN424" s="192">
        <f t="shared" si="1424"/>
        <v>0</v>
      </c>
      <c r="BO424" s="192">
        <f t="shared" si="1425"/>
        <v>0</v>
      </c>
      <c r="BP424" s="192">
        <f t="shared" si="1426"/>
        <v>0</v>
      </c>
      <c r="BQ424" s="192">
        <f t="shared" si="1427"/>
        <v>0</v>
      </c>
      <c r="BR424" s="192">
        <f t="shared" si="1428"/>
        <v>0</v>
      </c>
      <c r="BS424" s="192">
        <f t="shared" si="1429"/>
        <v>0</v>
      </c>
      <c r="BT424" s="192">
        <f t="shared" si="1430"/>
        <v>0</v>
      </c>
      <c r="BU424" s="192">
        <f t="shared" si="1431"/>
        <v>0</v>
      </c>
      <c r="BV424" s="192">
        <f t="shared" si="1432"/>
        <v>0</v>
      </c>
      <c r="BW424" s="192">
        <f t="shared" si="1433"/>
        <v>0</v>
      </c>
      <c r="BX424" s="192">
        <f t="shared" si="1434"/>
        <v>0</v>
      </c>
      <c r="BY424" s="192">
        <f t="shared" si="1435"/>
        <v>0</v>
      </c>
      <c r="BZ424" s="192">
        <f t="shared" si="1436"/>
        <v>0</v>
      </c>
      <c r="CA424" s="192">
        <f t="shared" si="1437"/>
        <v>0</v>
      </c>
      <c r="CB424" s="192">
        <f t="shared" si="1438"/>
        <v>0</v>
      </c>
      <c r="CC424" s="192">
        <f t="shared" si="1439"/>
        <v>0</v>
      </c>
      <c r="CD424" s="192">
        <f t="shared" si="1440"/>
        <v>0</v>
      </c>
      <c r="CE424" s="192">
        <f t="shared" si="1441"/>
        <v>0</v>
      </c>
      <c r="CF424" s="192">
        <f t="shared" si="1442"/>
        <v>0</v>
      </c>
      <c r="CG424" s="192">
        <f t="shared" si="1443"/>
        <v>0</v>
      </c>
      <c r="CH424" s="192">
        <f t="shared" si="1444"/>
        <v>0</v>
      </c>
      <c r="CI424" s="192">
        <f t="shared" si="1445"/>
        <v>0</v>
      </c>
      <c r="CJ424" s="192">
        <f t="shared" si="1446"/>
        <v>0</v>
      </c>
      <c r="CK424" s="192">
        <f t="shared" si="1447"/>
        <v>0</v>
      </c>
      <c r="CL424" s="192">
        <f t="shared" si="1448"/>
        <v>0</v>
      </c>
      <c r="CM424" s="192">
        <f t="shared" si="1449"/>
        <v>0</v>
      </c>
      <c r="CN424" s="192">
        <f t="shared" si="1450"/>
        <v>0</v>
      </c>
      <c r="CO424" s="192">
        <f t="shared" si="1451"/>
        <v>0</v>
      </c>
      <c r="CP424" s="192">
        <f t="shared" si="1452"/>
        <v>0</v>
      </c>
      <c r="CQ424" s="192">
        <f t="shared" si="1453"/>
        <v>0</v>
      </c>
      <c r="CR424" s="192">
        <f t="shared" si="1454"/>
        <v>0</v>
      </c>
      <c r="CS424" s="192">
        <f t="shared" si="1455"/>
        <v>0</v>
      </c>
      <c r="CT424" s="192">
        <f t="shared" si="1456"/>
        <v>0</v>
      </c>
      <c r="CU424" s="192">
        <f t="shared" si="1457"/>
        <v>0</v>
      </c>
      <c r="CV424" s="192">
        <f t="shared" si="1458"/>
        <v>0</v>
      </c>
      <c r="CW424" s="192">
        <f t="shared" si="1459"/>
        <v>0</v>
      </c>
      <c r="CX424" s="192">
        <f t="shared" si="1460"/>
        <v>0</v>
      </c>
      <c r="CY424" s="192">
        <f t="shared" si="1461"/>
        <v>0</v>
      </c>
      <c r="CZ424" s="192">
        <f t="shared" si="1462"/>
        <v>0</v>
      </c>
      <c r="DA424" s="192">
        <f t="shared" si="1463"/>
        <v>0</v>
      </c>
      <c r="DB424" s="192">
        <f t="shared" si="1464"/>
        <v>0</v>
      </c>
      <c r="DC424" s="192">
        <f t="shared" si="1465"/>
        <v>0</v>
      </c>
      <c r="DD424" s="192">
        <f t="shared" si="1466"/>
        <v>0</v>
      </c>
      <c r="DE424" s="192">
        <f t="shared" si="1467"/>
        <v>0</v>
      </c>
      <c r="DF424" s="192">
        <f t="shared" si="1468"/>
        <v>0</v>
      </c>
      <c r="DG424" s="192">
        <f t="shared" si="1469"/>
        <v>0</v>
      </c>
      <c r="DH424" s="192">
        <f t="shared" si="1470"/>
        <v>0</v>
      </c>
      <c r="DI424" s="192">
        <f t="shared" si="1471"/>
        <v>0</v>
      </c>
      <c r="DJ424" s="192">
        <f t="shared" si="1472"/>
        <v>0</v>
      </c>
      <c r="DK424" s="192">
        <f t="shared" si="1473"/>
        <v>0</v>
      </c>
      <c r="DL424" s="192">
        <f t="shared" si="1474"/>
        <v>0</v>
      </c>
      <c r="DM424" s="192">
        <f t="shared" si="1475"/>
        <v>0</v>
      </c>
      <c r="DN424" s="192">
        <f t="shared" si="1476"/>
        <v>0</v>
      </c>
      <c r="DO424" s="192">
        <f t="shared" si="1477"/>
        <v>0</v>
      </c>
      <c r="DP424" s="192">
        <f t="shared" si="1478"/>
        <v>0</v>
      </c>
      <c r="DQ424" s="192">
        <f t="shared" si="1479"/>
        <v>0</v>
      </c>
      <c r="DR424" s="192">
        <f t="shared" si="1480"/>
        <v>0</v>
      </c>
      <c r="DS424" s="192">
        <f t="shared" si="1481"/>
        <v>0</v>
      </c>
      <c r="DT424" s="192">
        <f t="shared" si="1482"/>
        <v>0</v>
      </c>
      <c r="DU424" s="192">
        <f t="shared" si="1483"/>
        <v>0</v>
      </c>
      <c r="DV424" s="193">
        <f t="shared" si="1484"/>
        <v>0</v>
      </c>
      <c r="DW424" s="193">
        <f t="shared" si="1485"/>
        <v>0</v>
      </c>
      <c r="DX424" s="193">
        <f t="shared" si="1486"/>
        <v>0</v>
      </c>
      <c r="DY424" s="193">
        <f t="shared" si="1487"/>
        <v>0</v>
      </c>
      <c r="DZ424" s="193">
        <f t="shared" si="1488"/>
        <v>0</v>
      </c>
      <c r="EA424" s="192">
        <f t="shared" si="1489"/>
        <v>0</v>
      </c>
      <c r="EB424" s="192">
        <f t="shared" si="1490"/>
        <v>0</v>
      </c>
      <c r="EC424" s="192">
        <f t="shared" si="1491"/>
        <v>0</v>
      </c>
      <c r="ED424" s="192">
        <f t="shared" si="1492"/>
        <v>0</v>
      </c>
      <c r="EE424" s="192">
        <f t="shared" si="1493"/>
        <v>0</v>
      </c>
      <c r="EF424" s="192">
        <f t="shared" si="1494"/>
        <v>0</v>
      </c>
      <c r="EG424" s="192">
        <f t="shared" si="1495"/>
        <v>0</v>
      </c>
      <c r="EH424" s="192">
        <f t="shared" si="1496"/>
        <v>0</v>
      </c>
      <c r="EI424" s="192">
        <f t="shared" si="1497"/>
        <v>0</v>
      </c>
      <c r="EJ424" s="192">
        <f t="shared" si="1498"/>
        <v>0</v>
      </c>
      <c r="EK424" s="192">
        <f t="shared" si="1499"/>
        <v>0</v>
      </c>
      <c r="EL424" s="192">
        <f t="shared" si="1500"/>
        <v>0</v>
      </c>
      <c r="EM424" s="192">
        <f t="shared" si="1501"/>
        <v>0</v>
      </c>
      <c r="EN424" s="192">
        <f t="shared" si="1502"/>
        <v>0</v>
      </c>
      <c r="EO424" s="192">
        <f t="shared" si="1503"/>
        <v>0</v>
      </c>
      <c r="EP424" s="192">
        <f t="shared" si="1504"/>
        <v>0</v>
      </c>
      <c r="EQ424" s="192">
        <f t="shared" si="1505"/>
        <v>0</v>
      </c>
      <c r="ER424" s="192">
        <f t="shared" si="1506"/>
        <v>0</v>
      </c>
      <c r="ES424" s="192">
        <f t="shared" si="1507"/>
        <v>0</v>
      </c>
      <c r="ET424" s="192">
        <f t="shared" si="1508"/>
        <v>0</v>
      </c>
      <c r="EU424" s="192">
        <f t="shared" si="1509"/>
        <v>0</v>
      </c>
      <c r="EV424" s="192">
        <f t="shared" si="1510"/>
        <v>0</v>
      </c>
      <c r="EW424" s="192">
        <f t="shared" si="1511"/>
        <v>0</v>
      </c>
      <c r="EX424" s="192">
        <f t="shared" si="1512"/>
        <v>0</v>
      </c>
      <c r="EY424" s="192">
        <f t="shared" si="1513"/>
        <v>0</v>
      </c>
      <c r="EZ424" s="192">
        <f t="shared" si="1514"/>
        <v>0</v>
      </c>
      <c r="FA424" s="192">
        <f t="shared" si="1515"/>
        <v>0</v>
      </c>
      <c r="FB424" s="192">
        <f t="shared" si="1516"/>
        <v>0</v>
      </c>
      <c r="FC424" s="192">
        <f t="shared" si="1517"/>
        <v>0</v>
      </c>
      <c r="FD424" s="192">
        <f t="shared" si="1518"/>
        <v>0</v>
      </c>
      <c r="FE424" s="192">
        <f t="shared" si="1519"/>
        <v>0</v>
      </c>
      <c r="FF424" s="192">
        <f t="shared" si="1520"/>
        <v>0</v>
      </c>
      <c r="FG424" s="192">
        <f t="shared" si="1521"/>
        <v>0</v>
      </c>
      <c r="FH424" s="192">
        <f t="shared" si="1522"/>
        <v>0</v>
      </c>
      <c r="FI424" s="192">
        <f t="shared" si="1523"/>
        <v>0</v>
      </c>
      <c r="FJ424" s="192">
        <f t="shared" si="1524"/>
        <v>0</v>
      </c>
      <c r="FK424" s="192">
        <f t="shared" si="1525"/>
        <v>0</v>
      </c>
      <c r="FL424" s="192">
        <f t="shared" si="1526"/>
        <v>0</v>
      </c>
      <c r="FM424" s="192">
        <f t="shared" si="1527"/>
        <v>0</v>
      </c>
      <c r="FN424" s="192">
        <f t="shared" si="1528"/>
        <v>0</v>
      </c>
      <c r="FO424" s="192">
        <f t="shared" si="1529"/>
        <v>0</v>
      </c>
      <c r="FP424" s="192">
        <f t="shared" si="1530"/>
        <v>0</v>
      </c>
      <c r="FQ424" s="192">
        <f t="shared" si="1531"/>
        <v>0</v>
      </c>
      <c r="FR424" s="192">
        <f t="shared" si="1532"/>
        <v>0</v>
      </c>
      <c r="FS424" s="192">
        <f t="shared" si="1533"/>
        <v>0</v>
      </c>
      <c r="FT424" s="192">
        <f t="shared" si="1534"/>
        <v>0</v>
      </c>
      <c r="FU424" s="192">
        <f t="shared" si="1535"/>
        <v>0</v>
      </c>
      <c r="FV424" s="192">
        <f t="shared" si="1536"/>
        <v>0</v>
      </c>
      <c r="FW424" s="192">
        <f t="shared" si="1537"/>
        <v>0</v>
      </c>
      <c r="FX424" s="192">
        <f t="shared" si="1538"/>
        <v>0</v>
      </c>
      <c r="FY424" s="192">
        <f t="shared" si="1539"/>
        <v>0</v>
      </c>
      <c r="FZ424" s="192">
        <f t="shared" si="1540"/>
        <v>0</v>
      </c>
      <c r="GA424" s="192">
        <f t="shared" si="1541"/>
        <v>0</v>
      </c>
      <c r="GB424" s="192">
        <f t="shared" si="1542"/>
        <v>0</v>
      </c>
      <c r="GC424" s="192">
        <f t="shared" si="1543"/>
        <v>0</v>
      </c>
      <c r="GD424" s="192">
        <f t="shared" si="1544"/>
        <v>0</v>
      </c>
      <c r="GE424" s="192">
        <f t="shared" si="1545"/>
        <v>0</v>
      </c>
      <c r="GF424" s="192">
        <f t="shared" si="1546"/>
        <v>0</v>
      </c>
      <c r="GG424" s="192">
        <f t="shared" si="1547"/>
        <v>0</v>
      </c>
      <c r="GH424" s="192">
        <f t="shared" si="1548"/>
        <v>0</v>
      </c>
      <c r="GI424" s="192">
        <f t="shared" si="1549"/>
        <v>0</v>
      </c>
      <c r="GJ424" s="192">
        <f t="shared" si="1550"/>
        <v>0</v>
      </c>
      <c r="GK424" s="192">
        <f t="shared" si="1551"/>
        <v>0</v>
      </c>
      <c r="GL424" s="192">
        <f t="shared" si="1552"/>
        <v>0</v>
      </c>
      <c r="GM424" s="192">
        <f t="shared" si="1553"/>
        <v>0</v>
      </c>
      <c r="GN424" s="192">
        <f t="shared" si="1554"/>
        <v>0</v>
      </c>
      <c r="GO424" s="192">
        <f t="shared" si="1555"/>
        <v>0</v>
      </c>
      <c r="GP424" s="192">
        <f t="shared" si="1556"/>
        <v>0</v>
      </c>
      <c r="GQ424" s="192">
        <f t="shared" si="1557"/>
        <v>0</v>
      </c>
      <c r="GR424" s="192">
        <f t="shared" si="1558"/>
        <v>0</v>
      </c>
      <c r="GS424" s="192">
        <f t="shared" si="1559"/>
        <v>0</v>
      </c>
      <c r="GT424" s="192">
        <f t="shared" si="1560"/>
        <v>0</v>
      </c>
      <c r="GU424" s="192">
        <f t="shared" si="1561"/>
        <v>0</v>
      </c>
      <c r="GV424" s="192">
        <f t="shared" si="1562"/>
        <v>0</v>
      </c>
      <c r="GW424" s="192">
        <f t="shared" si="1563"/>
        <v>0</v>
      </c>
      <c r="GX424" s="192">
        <f t="shared" si="1564"/>
        <v>0</v>
      </c>
      <c r="GY424" s="192">
        <f t="shared" si="1565"/>
        <v>0</v>
      </c>
      <c r="GZ424" s="192">
        <f t="shared" si="1566"/>
        <v>0</v>
      </c>
      <c r="HA424" s="192">
        <f t="shared" si="1567"/>
        <v>0</v>
      </c>
      <c r="HB424" s="192">
        <f t="shared" si="1568"/>
        <v>0</v>
      </c>
      <c r="HC424" s="192">
        <f t="shared" si="1569"/>
        <v>0</v>
      </c>
      <c r="HD424" s="192">
        <f t="shared" si="1570"/>
        <v>0</v>
      </c>
      <c r="HE424" s="192">
        <f t="shared" si="1571"/>
        <v>0</v>
      </c>
      <c r="HF424" s="192">
        <f t="shared" si="1572"/>
        <v>0</v>
      </c>
      <c r="HG424" s="192">
        <f t="shared" si="1573"/>
        <v>0</v>
      </c>
      <c r="HH424" s="192">
        <f t="shared" si="1574"/>
        <v>0</v>
      </c>
      <c r="HI424" s="192">
        <f t="shared" si="1575"/>
        <v>0</v>
      </c>
      <c r="HJ424" s="192">
        <f t="shared" si="1576"/>
        <v>0</v>
      </c>
      <c r="HK424" s="192">
        <f t="shared" si="1577"/>
        <v>0</v>
      </c>
      <c r="HL424" s="192">
        <f t="shared" si="1578"/>
        <v>0</v>
      </c>
      <c r="HM424" s="192">
        <f t="shared" si="1579"/>
        <v>0</v>
      </c>
      <c r="HN424" s="194">
        <f t="shared" si="1580"/>
        <v>0</v>
      </c>
      <c r="HO424" s="194">
        <f t="shared" si="1581"/>
        <v>0</v>
      </c>
      <c r="HP424" s="194">
        <f t="shared" si="1582"/>
        <v>0</v>
      </c>
      <c r="HQ424" s="194">
        <f t="shared" si="1583"/>
        <v>0</v>
      </c>
      <c r="HR424" s="194">
        <f t="shared" si="1584"/>
        <v>0</v>
      </c>
      <c r="HS424" s="195" t="str">
        <f t="shared" si="1381"/>
        <v/>
      </c>
      <c r="HT424" s="196">
        <f t="shared" si="1377"/>
        <v>0</v>
      </c>
      <c r="HU424" s="196">
        <f t="shared" si="1378"/>
        <v>0</v>
      </c>
      <c r="HV424" s="197" t="str">
        <f t="shared" si="1382"/>
        <v/>
      </c>
      <c r="HW424" s="197" t="str">
        <f t="shared" si="1585"/>
        <v/>
      </c>
      <c r="HX424" s="197" t="str">
        <f t="shared" si="1586"/>
        <v/>
      </c>
      <c r="HY424" s="195" t="str">
        <f t="shared" si="1383"/>
        <v/>
      </c>
      <c r="HZ424" s="30">
        <f t="shared" si="1379"/>
        <v>0</v>
      </c>
      <c r="IA424" s="198">
        <f t="shared" si="1384"/>
        <v>0</v>
      </c>
      <c r="IB424" s="195"/>
      <c r="IC424" s="195">
        <f t="shared" si="1587"/>
        <v>0</v>
      </c>
      <c r="ID424" s="195">
        <f t="shared" si="1385"/>
        <v>0</v>
      </c>
      <c r="IE424" s="195">
        <f t="shared" si="1588"/>
        <v>0</v>
      </c>
      <c r="IF424" s="195">
        <f t="shared" si="1386"/>
        <v>0</v>
      </c>
      <c r="IG424" s="307">
        <f t="shared" si="1387"/>
        <v>0</v>
      </c>
      <c r="IH424" s="307">
        <f t="shared" si="1388"/>
        <v>0</v>
      </c>
      <c r="II424" s="44">
        <f t="shared" si="1389"/>
        <v>0</v>
      </c>
      <c r="IJ424" s="44">
        <f t="shared" si="1589"/>
        <v>0</v>
      </c>
      <c r="IK424" s="44">
        <f t="shared" si="1590"/>
        <v>0</v>
      </c>
      <c r="IL424" s="44">
        <f t="shared" si="1591"/>
        <v>0</v>
      </c>
      <c r="IM424" s="44">
        <f t="shared" si="1592"/>
        <v>0</v>
      </c>
      <c r="IN424" s="44">
        <f t="shared" si="1593"/>
        <v>0</v>
      </c>
      <c r="IO424" s="44">
        <f t="shared" si="1594"/>
        <v>0</v>
      </c>
    </row>
    <row r="425" spans="1:249" ht="18" customHeight="1">
      <c r="A425" s="188">
        <v>419</v>
      </c>
      <c r="B425" s="326"/>
      <c r="C425" s="289"/>
      <c r="D425" s="199"/>
      <c r="E425" s="189"/>
      <c r="F425" s="189"/>
      <c r="G425" s="190"/>
      <c r="H425" s="190"/>
      <c r="I425" s="272"/>
      <c r="J425" s="207"/>
      <c r="K425" s="214" t="str">
        <f t="shared" si="1390"/>
        <v/>
      </c>
      <c r="L425" s="200" t="str">
        <f t="shared" si="1391"/>
        <v/>
      </c>
      <c r="M425" s="200" t="str">
        <f t="shared" si="1392"/>
        <v/>
      </c>
      <c r="N425" s="209" t="str">
        <f t="shared" si="1380"/>
        <v/>
      </c>
      <c r="O425" s="208" t="str">
        <f>IFERROR(IF(D425="","",IF(K425="","",IF(I425="","",IF(F425="F",VLOOKUP(K425,F!A:G,2,0),IF(F425="M",VLOOKUP(K425,M!A:G,2,0),""))))),0)</f>
        <v/>
      </c>
      <c r="P425" s="191" t="str">
        <f>IFERROR(IF(D425="","",IF(K425="","",IF(I425="","",IF(F425="F",VLOOKUP(K425,F!A:G,3,0),IF(F425="M",VLOOKUP(K425,M!A:G,3,0),""))))),0)</f>
        <v/>
      </c>
      <c r="Q425" s="191" t="str">
        <f>IFERROR(IF(D425="","",IF(K425="","",IF(I425="","",IF(F425="F",VLOOKUP(K425,F!A:G,4,0),IF(F425="M",VLOOKUP(K425,M!A:G,4,0),""))))),0)</f>
        <v/>
      </c>
      <c r="R425" s="191" t="str">
        <f>IFERROR(IF(D425="","",IF(K425="","",IF(I425="","",IF(F425="F",VLOOKUP(K425,F!A:G,5,0),IF(F425="M",VLOOKUP(K425,M!A:G,5,0),""))))),0)</f>
        <v/>
      </c>
      <c r="S425" s="191" t="str">
        <f>IFERROR(IF(D425="","",IF(K425="","",IF(I425="","",IF(F425="F",VLOOKUP(K425,F!A:G,6,0),IF(F425="M",VLOOKUP(K425,M!A:G,6,0),""))))),0)</f>
        <v/>
      </c>
      <c r="T425" s="191" t="str">
        <f>IFERROR(IF(D425="","",IF(K425="","",IF(I425="","",IF(F425="F",VLOOKUP(K425,F!A:G,7,0),IF(F425="M",VLOOKUP(K425,M!A:G,7,0),""))))),0)</f>
        <v/>
      </c>
      <c r="U425" s="191" t="str">
        <f>IFERROR(IF(D425="","",IF(K425="","",IF(J425="","",IF(F425="F",VLOOKUP(K425,F!A:M,8,0),IF(F425="M",VLOOKUP(K425,M!A:M,8,0),""))))),0)</f>
        <v/>
      </c>
      <c r="V425" s="191" t="str">
        <f>IFERROR(IF(D425="","",IF(K425="","",IF(J425="","",IF(F425="F",VLOOKUP(K425,F!A:M,9,0),IF(F425="M",VLOOKUP(K425,M!A:M,9,0),""))))),0)</f>
        <v/>
      </c>
      <c r="W425" s="191" t="str">
        <f>IFERROR(IF(D425="","",IF(K425="","",IF(J425="","",IF(F425="F",VLOOKUP(K425,F!A:M,10,0),IF(F425="M",VLOOKUP(K425,M!A:M,10,0),""))))),0)</f>
        <v/>
      </c>
      <c r="X425" s="191" t="str">
        <f>IFERROR(IF(D425="","",IF(K425="","",IF(J425="","",IF(F425="F",VLOOKUP(K425,F!A:M,11,0),IF(F425="M",VLOOKUP(K425,M!A:M,11,0),""))))),0)</f>
        <v/>
      </c>
      <c r="Y425" s="191" t="str">
        <f>IFERROR(IF(D425="","",IF(K425="","",IF(J425="","",IF(F425="F",VLOOKUP(K425,F!A:M,12,0),IF(F425="M",VLOOKUP(K425,M!A:M,12,0),""))))),0)</f>
        <v/>
      </c>
      <c r="Z425" s="191" t="str">
        <f>IFERROR(IF(D425="","",IF(K425="","",IF(J425="","",IF(F425="F",VLOOKUP(K425,F!A:M,13,0),IF(F425="M",VLOOKUP(K425,M!A:M,13,0),""))))),0)</f>
        <v/>
      </c>
      <c r="AA425" s="191" t="str">
        <f>IFERROR(IF(D425="","",IF(F425="","",IF(J425="","",IF(K425="","",IF(AND(K425&gt;23,K425&lt;=60),IF(F425="F",VLOOKUP(MROUND(HZ425,0.5),'F-Weight for Length'!K:S,2,0),VLOOKUP(MROUND(HZ425,0.5),'M-Weight for Length'!K:S,2,0)),IF(K425&gt;60,IF(F425="F",VLOOKUP(K425,'F-Weight for Length'!U:AC,2,0),VLOOKUP(K425,'M-Weight for Length'!U:AC,2,0)),IF(F425="F",VLOOKUP(MROUND(HZ425,0.5),'F-Weight for Length'!A:I,2,0),VLOOKUP(MROUND(HZ425,0.5),'M-Weight for Length'!A:I,2,0)))))))),0)</f>
        <v/>
      </c>
      <c r="AB425" s="191" t="str">
        <f>IFERROR(IF(D425="","",IF(F425="","",IF(J425="","",IF(K425="","",IF(AND(K425&gt;23,K425&lt;=60),IF(F425="F",VLOOKUP(MROUND(HZ425,0.5),'F-Weight for Length'!K:S,3,0),VLOOKUP(MROUND(HZ425,0.5),'M-Weight for Length'!K:S,3,0)),IF(K425&gt;60,IF(F425="F",VLOOKUP(K425,'F-Weight for Length'!U:AC,3,0),VLOOKUP(K425,'M-Weight for Length'!U:AC,3,0)),IF(F425="F",VLOOKUP(MROUND(HZ425,0.5),'F-Weight for Length'!A:I,3,0),VLOOKUP(MROUND(HZ425,0.5),'M-Weight for Length'!A:I,3,0)))))))),0)</f>
        <v/>
      </c>
      <c r="AC425" s="191" t="str">
        <f>IFERROR(IF(D425="","",IF(F425="","",IF(J425="","",IF(K425="","",IF(AND(K425&gt;23,K425&lt;=60),IF(F425="F",VLOOKUP(MROUND(HZ425,0.5),'F-Weight for Length'!K:S,4,0),VLOOKUP(MROUND(HZ425,0.5),'M-Weight for Length'!K:S,4,0)),IF(K425&gt;60,IF(F425="F",VLOOKUP(K425,'F-Weight for Length'!U:AC,4,0),VLOOKUP(K425,'M-Weight for Length'!U:AC,4,0)),IF(F425="F",VLOOKUP(MROUND(HZ425,0.5),'F-Weight for Length'!A:I,4,0),VLOOKUP(MROUND(HZ425,0.5),'M-Weight for Length'!A:I,4,0)))))))),0)</f>
        <v/>
      </c>
      <c r="AD425" s="191" t="str">
        <f>IFERROR(IF(D425="","",IF(F425="","",IF(J425="","",IF(K425="","",IF(AND(K425&gt;23,K425&lt;=60),IF(F425="F",VLOOKUP(MROUND(HZ425,0.5),'F-Weight for Length'!K:S,5,0),VLOOKUP(MROUND(HZ425,0.5),'M-Weight for Length'!K:S,5,0)),IF(K425&gt;60,IF(F425="F",VLOOKUP(K425,'F-Weight for Length'!U:AC,5,0),VLOOKUP(K425,'M-Weight for Length'!U:AC,5,0)),IF(F425="F",VLOOKUP(MROUND(HZ425,0.5),'F-Weight for Length'!A:I,5,0),VLOOKUP(MROUND(HZ425,0.5),'M-Weight for Length'!A:I,5,0)))))))),0)</f>
        <v/>
      </c>
      <c r="AE425" s="191" t="str">
        <f>IFERROR(IF(D425="","",IF(F425="","",IF(J425="","",IF(K425="","",IF(AND(K425&gt;23,K425&lt;=60),IF(F425="F",VLOOKUP(MROUND(HZ425,0.5),'F-Weight for Length'!K:S,6,0),VLOOKUP(MROUND(HZ425,0.5),'M-Weight for Length'!K:S,6,0)),IF(K425&gt;60,IF(F425="F",VLOOKUP(K425,'F-Weight for Length'!U:AC,6,0),VLOOKUP(K425,'M-Weight for Length'!U:AC,6,0)),IF(F425="F",VLOOKUP(MROUND(HZ425,0.5),'F-Weight for Length'!A:I,6,0),VLOOKUP(MROUND(HZ425,0.5),'M-Weight for Length'!A:I,6,0)))))))),0)</f>
        <v/>
      </c>
      <c r="AF425" s="191" t="str">
        <f>IFERROR(IF(D425="","",IF(F425="","",IF(J425="","",IF(K425="","",IF(AND(K425&gt;23,K425&lt;=60),IF(F425="F",VLOOKUP(MROUND(HZ425,0.5),'F-Weight for Length'!K:S,7,0),VLOOKUP(MROUND(HZ425,0.5),'M-Weight for Length'!K:S,7,0)),IF(K425&gt;60,IF(F425="F",VLOOKUP(K425,'F-Weight for Length'!U:AC,7,0),VLOOKUP(K425,'M-Weight for Length'!U:AC,7,0)),IF(F425="F",VLOOKUP(MROUND(HZ425,0.5),'F-Weight for Length'!A:I,7,0),VLOOKUP(MROUND(HZ425,0.5),'M-Weight for Length'!A:I,7,0)))))))),0)</f>
        <v/>
      </c>
      <c r="AG425" s="191" t="str">
        <f>IFERROR(IF(D425="","",IF(F425="","",IF(J425="","",IF(K425="","",IF(AND(K425&gt;23,K425&lt;=60),IF(F425="F",VLOOKUP(MROUND(HZ425,0.5),'F-Weight for Length'!K:S,8,0),VLOOKUP(MROUND(HZ425,0.5),'M-Weight for Length'!K:S,8,0)),IF(K425&gt;60,IF(F425="F",VLOOKUP(K425,'F-Weight for Length'!U:AC,8,0),VLOOKUP(K425,'M-Weight for Length'!U:AC,8,0)),IF(F425="F",VLOOKUP(MROUND(HZ425,0.5),'F-Weight for Length'!A:I,8,0),VLOOKUP(MROUND(HZ425,0.5),'M-Weight for Length'!A:I,8,0)))))))),0)</f>
        <v/>
      </c>
      <c r="AH425" s="191" t="str">
        <f>IFERROR(IF(D425="","",IF(F425="","",IF(J425="","",IF(K425="","",IF(AND(K425&gt;23,K425&lt;=60),IF(F425="F",VLOOKUP(MROUND(HZ425,0.5),'F-Weight for Length'!K:S,9,0),VLOOKUP(MROUND(HZ425,0.5),'M-Weight for Length'!K:S,9,0)),IF(K425&gt;60,IF(F425="F",VLOOKUP(K425,'F-Weight for Length'!U:AC,9,0),VLOOKUP(K425,'M-Weight for Length'!U:AC,9,0)),IF(F425="F",VLOOKUP(MROUND(HZ425,0.5),'F-Weight for Length'!A:I,9,0),VLOOKUP(MROUND(HZ425,0.5),'M-Weight for Length'!A:I,9,0)))))))),0)</f>
        <v/>
      </c>
      <c r="AI425" s="192">
        <f t="shared" si="1393"/>
        <v>0</v>
      </c>
      <c r="AJ425" s="192">
        <f t="shared" si="1394"/>
        <v>0</v>
      </c>
      <c r="AK425" s="192">
        <f t="shared" si="1395"/>
        <v>0</v>
      </c>
      <c r="AL425" s="192">
        <f t="shared" si="1396"/>
        <v>0</v>
      </c>
      <c r="AM425" s="192">
        <f t="shared" si="1397"/>
        <v>0</v>
      </c>
      <c r="AN425" s="192">
        <f t="shared" si="1398"/>
        <v>0</v>
      </c>
      <c r="AO425" s="192">
        <f t="shared" si="1399"/>
        <v>0</v>
      </c>
      <c r="AP425" s="192">
        <f t="shared" si="1400"/>
        <v>0</v>
      </c>
      <c r="AQ425" s="192">
        <f t="shared" si="1401"/>
        <v>0</v>
      </c>
      <c r="AR425" s="192">
        <f t="shared" si="1402"/>
        <v>0</v>
      </c>
      <c r="AS425" s="192">
        <f t="shared" si="1403"/>
        <v>0</v>
      </c>
      <c r="AT425" s="192">
        <f t="shared" si="1404"/>
        <v>0</v>
      </c>
      <c r="AU425" s="192">
        <f t="shared" si="1405"/>
        <v>0</v>
      </c>
      <c r="AV425" s="192">
        <f t="shared" si="1406"/>
        <v>0</v>
      </c>
      <c r="AW425" s="192">
        <f t="shared" si="1407"/>
        <v>0</v>
      </c>
      <c r="AX425" s="192">
        <f t="shared" si="1408"/>
        <v>0</v>
      </c>
      <c r="AY425" s="192">
        <f t="shared" si="1409"/>
        <v>0</v>
      </c>
      <c r="AZ425" s="192">
        <f t="shared" si="1410"/>
        <v>0</v>
      </c>
      <c r="BA425" s="192">
        <f t="shared" si="1411"/>
        <v>0</v>
      </c>
      <c r="BB425" s="192">
        <f t="shared" si="1412"/>
        <v>0</v>
      </c>
      <c r="BC425" s="192">
        <f t="shared" si="1413"/>
        <v>0</v>
      </c>
      <c r="BD425" s="192">
        <f t="shared" si="1414"/>
        <v>0</v>
      </c>
      <c r="BE425" s="192">
        <f t="shared" si="1415"/>
        <v>0</v>
      </c>
      <c r="BF425" s="192">
        <f t="shared" si="1416"/>
        <v>0</v>
      </c>
      <c r="BG425" s="192">
        <f t="shared" si="1417"/>
        <v>0</v>
      </c>
      <c r="BH425" s="192">
        <f t="shared" si="1418"/>
        <v>0</v>
      </c>
      <c r="BI425" s="192">
        <f t="shared" si="1419"/>
        <v>0</v>
      </c>
      <c r="BJ425" s="192">
        <f t="shared" si="1420"/>
        <v>0</v>
      </c>
      <c r="BK425" s="192">
        <f t="shared" si="1421"/>
        <v>0</v>
      </c>
      <c r="BL425" s="192">
        <f t="shared" si="1422"/>
        <v>0</v>
      </c>
      <c r="BM425" s="192">
        <f t="shared" si="1423"/>
        <v>0</v>
      </c>
      <c r="BN425" s="192">
        <f t="shared" si="1424"/>
        <v>0</v>
      </c>
      <c r="BO425" s="192">
        <f t="shared" si="1425"/>
        <v>0</v>
      </c>
      <c r="BP425" s="192">
        <f t="shared" si="1426"/>
        <v>0</v>
      </c>
      <c r="BQ425" s="192">
        <f t="shared" si="1427"/>
        <v>0</v>
      </c>
      <c r="BR425" s="192">
        <f t="shared" si="1428"/>
        <v>0</v>
      </c>
      <c r="BS425" s="192">
        <f t="shared" si="1429"/>
        <v>0</v>
      </c>
      <c r="BT425" s="192">
        <f t="shared" si="1430"/>
        <v>0</v>
      </c>
      <c r="BU425" s="192">
        <f t="shared" si="1431"/>
        <v>0</v>
      </c>
      <c r="BV425" s="192">
        <f t="shared" si="1432"/>
        <v>0</v>
      </c>
      <c r="BW425" s="192">
        <f t="shared" si="1433"/>
        <v>0</v>
      </c>
      <c r="BX425" s="192">
        <f t="shared" si="1434"/>
        <v>0</v>
      </c>
      <c r="BY425" s="192">
        <f t="shared" si="1435"/>
        <v>0</v>
      </c>
      <c r="BZ425" s="192">
        <f t="shared" si="1436"/>
        <v>0</v>
      </c>
      <c r="CA425" s="192">
        <f t="shared" si="1437"/>
        <v>0</v>
      </c>
      <c r="CB425" s="192">
        <f t="shared" si="1438"/>
        <v>0</v>
      </c>
      <c r="CC425" s="192">
        <f t="shared" si="1439"/>
        <v>0</v>
      </c>
      <c r="CD425" s="192">
        <f t="shared" si="1440"/>
        <v>0</v>
      </c>
      <c r="CE425" s="192">
        <f t="shared" si="1441"/>
        <v>0</v>
      </c>
      <c r="CF425" s="192">
        <f t="shared" si="1442"/>
        <v>0</v>
      </c>
      <c r="CG425" s="192">
        <f t="shared" si="1443"/>
        <v>0</v>
      </c>
      <c r="CH425" s="192">
        <f t="shared" si="1444"/>
        <v>0</v>
      </c>
      <c r="CI425" s="192">
        <f t="shared" si="1445"/>
        <v>0</v>
      </c>
      <c r="CJ425" s="192">
        <f t="shared" si="1446"/>
        <v>0</v>
      </c>
      <c r="CK425" s="192">
        <f t="shared" si="1447"/>
        <v>0</v>
      </c>
      <c r="CL425" s="192">
        <f t="shared" si="1448"/>
        <v>0</v>
      </c>
      <c r="CM425" s="192">
        <f t="shared" si="1449"/>
        <v>0</v>
      </c>
      <c r="CN425" s="192">
        <f t="shared" si="1450"/>
        <v>0</v>
      </c>
      <c r="CO425" s="192">
        <f t="shared" si="1451"/>
        <v>0</v>
      </c>
      <c r="CP425" s="192">
        <f t="shared" si="1452"/>
        <v>0</v>
      </c>
      <c r="CQ425" s="192">
        <f t="shared" si="1453"/>
        <v>0</v>
      </c>
      <c r="CR425" s="192">
        <f t="shared" si="1454"/>
        <v>0</v>
      </c>
      <c r="CS425" s="192">
        <f t="shared" si="1455"/>
        <v>0</v>
      </c>
      <c r="CT425" s="192">
        <f t="shared" si="1456"/>
        <v>0</v>
      </c>
      <c r="CU425" s="192">
        <f t="shared" si="1457"/>
        <v>0</v>
      </c>
      <c r="CV425" s="192">
        <f t="shared" si="1458"/>
        <v>0</v>
      </c>
      <c r="CW425" s="192">
        <f t="shared" si="1459"/>
        <v>0</v>
      </c>
      <c r="CX425" s="192">
        <f t="shared" si="1460"/>
        <v>0</v>
      </c>
      <c r="CY425" s="192">
        <f t="shared" si="1461"/>
        <v>0</v>
      </c>
      <c r="CZ425" s="192">
        <f t="shared" si="1462"/>
        <v>0</v>
      </c>
      <c r="DA425" s="192">
        <f t="shared" si="1463"/>
        <v>0</v>
      </c>
      <c r="DB425" s="192">
        <f t="shared" si="1464"/>
        <v>0</v>
      </c>
      <c r="DC425" s="192">
        <f t="shared" si="1465"/>
        <v>0</v>
      </c>
      <c r="DD425" s="192">
        <f t="shared" si="1466"/>
        <v>0</v>
      </c>
      <c r="DE425" s="192">
        <f t="shared" si="1467"/>
        <v>0</v>
      </c>
      <c r="DF425" s="192">
        <f t="shared" si="1468"/>
        <v>0</v>
      </c>
      <c r="DG425" s="192">
        <f t="shared" si="1469"/>
        <v>0</v>
      </c>
      <c r="DH425" s="192">
        <f t="shared" si="1470"/>
        <v>0</v>
      </c>
      <c r="DI425" s="192">
        <f t="shared" si="1471"/>
        <v>0</v>
      </c>
      <c r="DJ425" s="192">
        <f t="shared" si="1472"/>
        <v>0</v>
      </c>
      <c r="DK425" s="192">
        <f t="shared" si="1473"/>
        <v>0</v>
      </c>
      <c r="DL425" s="192">
        <f t="shared" si="1474"/>
        <v>0</v>
      </c>
      <c r="DM425" s="192">
        <f t="shared" si="1475"/>
        <v>0</v>
      </c>
      <c r="DN425" s="192">
        <f t="shared" si="1476"/>
        <v>0</v>
      </c>
      <c r="DO425" s="192">
        <f t="shared" si="1477"/>
        <v>0</v>
      </c>
      <c r="DP425" s="192">
        <f t="shared" si="1478"/>
        <v>0</v>
      </c>
      <c r="DQ425" s="192">
        <f t="shared" si="1479"/>
        <v>0</v>
      </c>
      <c r="DR425" s="192">
        <f t="shared" si="1480"/>
        <v>0</v>
      </c>
      <c r="DS425" s="192">
        <f t="shared" si="1481"/>
        <v>0</v>
      </c>
      <c r="DT425" s="192">
        <f t="shared" si="1482"/>
        <v>0</v>
      </c>
      <c r="DU425" s="192">
        <f t="shared" si="1483"/>
        <v>0</v>
      </c>
      <c r="DV425" s="193">
        <f t="shared" si="1484"/>
        <v>0</v>
      </c>
      <c r="DW425" s="193">
        <f t="shared" si="1485"/>
        <v>0</v>
      </c>
      <c r="DX425" s="193">
        <f t="shared" si="1486"/>
        <v>0</v>
      </c>
      <c r="DY425" s="193">
        <f t="shared" si="1487"/>
        <v>0</v>
      </c>
      <c r="DZ425" s="193">
        <f t="shared" si="1488"/>
        <v>0</v>
      </c>
      <c r="EA425" s="192">
        <f t="shared" si="1489"/>
        <v>0</v>
      </c>
      <c r="EB425" s="192">
        <f t="shared" si="1490"/>
        <v>0</v>
      </c>
      <c r="EC425" s="192">
        <f t="shared" si="1491"/>
        <v>0</v>
      </c>
      <c r="ED425" s="192">
        <f t="shared" si="1492"/>
        <v>0</v>
      </c>
      <c r="EE425" s="192">
        <f t="shared" si="1493"/>
        <v>0</v>
      </c>
      <c r="EF425" s="192">
        <f t="shared" si="1494"/>
        <v>0</v>
      </c>
      <c r="EG425" s="192">
        <f t="shared" si="1495"/>
        <v>0</v>
      </c>
      <c r="EH425" s="192">
        <f t="shared" si="1496"/>
        <v>0</v>
      </c>
      <c r="EI425" s="192">
        <f t="shared" si="1497"/>
        <v>0</v>
      </c>
      <c r="EJ425" s="192">
        <f t="shared" si="1498"/>
        <v>0</v>
      </c>
      <c r="EK425" s="192">
        <f t="shared" si="1499"/>
        <v>0</v>
      </c>
      <c r="EL425" s="192">
        <f t="shared" si="1500"/>
        <v>0</v>
      </c>
      <c r="EM425" s="192">
        <f t="shared" si="1501"/>
        <v>0</v>
      </c>
      <c r="EN425" s="192">
        <f t="shared" si="1502"/>
        <v>0</v>
      </c>
      <c r="EO425" s="192">
        <f t="shared" si="1503"/>
        <v>0</v>
      </c>
      <c r="EP425" s="192">
        <f t="shared" si="1504"/>
        <v>0</v>
      </c>
      <c r="EQ425" s="192">
        <f t="shared" si="1505"/>
        <v>0</v>
      </c>
      <c r="ER425" s="192">
        <f t="shared" si="1506"/>
        <v>0</v>
      </c>
      <c r="ES425" s="192">
        <f t="shared" si="1507"/>
        <v>0</v>
      </c>
      <c r="ET425" s="192">
        <f t="shared" si="1508"/>
        <v>0</v>
      </c>
      <c r="EU425" s="192">
        <f t="shared" si="1509"/>
        <v>0</v>
      </c>
      <c r="EV425" s="192">
        <f t="shared" si="1510"/>
        <v>0</v>
      </c>
      <c r="EW425" s="192">
        <f t="shared" si="1511"/>
        <v>0</v>
      </c>
      <c r="EX425" s="192">
        <f t="shared" si="1512"/>
        <v>0</v>
      </c>
      <c r="EY425" s="192">
        <f t="shared" si="1513"/>
        <v>0</v>
      </c>
      <c r="EZ425" s="192">
        <f t="shared" si="1514"/>
        <v>0</v>
      </c>
      <c r="FA425" s="192">
        <f t="shared" si="1515"/>
        <v>0</v>
      </c>
      <c r="FB425" s="192">
        <f t="shared" si="1516"/>
        <v>0</v>
      </c>
      <c r="FC425" s="192">
        <f t="shared" si="1517"/>
        <v>0</v>
      </c>
      <c r="FD425" s="192">
        <f t="shared" si="1518"/>
        <v>0</v>
      </c>
      <c r="FE425" s="192">
        <f t="shared" si="1519"/>
        <v>0</v>
      </c>
      <c r="FF425" s="192">
        <f t="shared" si="1520"/>
        <v>0</v>
      </c>
      <c r="FG425" s="192">
        <f t="shared" si="1521"/>
        <v>0</v>
      </c>
      <c r="FH425" s="192">
        <f t="shared" si="1522"/>
        <v>0</v>
      </c>
      <c r="FI425" s="192">
        <f t="shared" si="1523"/>
        <v>0</v>
      </c>
      <c r="FJ425" s="192">
        <f t="shared" si="1524"/>
        <v>0</v>
      </c>
      <c r="FK425" s="192">
        <f t="shared" si="1525"/>
        <v>0</v>
      </c>
      <c r="FL425" s="192">
        <f t="shared" si="1526"/>
        <v>0</v>
      </c>
      <c r="FM425" s="192">
        <f t="shared" si="1527"/>
        <v>0</v>
      </c>
      <c r="FN425" s="192">
        <f t="shared" si="1528"/>
        <v>0</v>
      </c>
      <c r="FO425" s="192">
        <f t="shared" si="1529"/>
        <v>0</v>
      </c>
      <c r="FP425" s="192">
        <f t="shared" si="1530"/>
        <v>0</v>
      </c>
      <c r="FQ425" s="192">
        <f t="shared" si="1531"/>
        <v>0</v>
      </c>
      <c r="FR425" s="192">
        <f t="shared" si="1532"/>
        <v>0</v>
      </c>
      <c r="FS425" s="192">
        <f t="shared" si="1533"/>
        <v>0</v>
      </c>
      <c r="FT425" s="192">
        <f t="shared" si="1534"/>
        <v>0</v>
      </c>
      <c r="FU425" s="192">
        <f t="shared" si="1535"/>
        <v>0</v>
      </c>
      <c r="FV425" s="192">
        <f t="shared" si="1536"/>
        <v>0</v>
      </c>
      <c r="FW425" s="192">
        <f t="shared" si="1537"/>
        <v>0</v>
      </c>
      <c r="FX425" s="192">
        <f t="shared" si="1538"/>
        <v>0</v>
      </c>
      <c r="FY425" s="192">
        <f t="shared" si="1539"/>
        <v>0</v>
      </c>
      <c r="FZ425" s="192">
        <f t="shared" si="1540"/>
        <v>0</v>
      </c>
      <c r="GA425" s="192">
        <f t="shared" si="1541"/>
        <v>0</v>
      </c>
      <c r="GB425" s="192">
        <f t="shared" si="1542"/>
        <v>0</v>
      </c>
      <c r="GC425" s="192">
        <f t="shared" si="1543"/>
        <v>0</v>
      </c>
      <c r="GD425" s="192">
        <f t="shared" si="1544"/>
        <v>0</v>
      </c>
      <c r="GE425" s="192">
        <f t="shared" si="1545"/>
        <v>0</v>
      </c>
      <c r="GF425" s="192">
        <f t="shared" si="1546"/>
        <v>0</v>
      </c>
      <c r="GG425" s="192">
        <f t="shared" si="1547"/>
        <v>0</v>
      </c>
      <c r="GH425" s="192">
        <f t="shared" si="1548"/>
        <v>0</v>
      </c>
      <c r="GI425" s="192">
        <f t="shared" si="1549"/>
        <v>0</v>
      </c>
      <c r="GJ425" s="192">
        <f t="shared" si="1550"/>
        <v>0</v>
      </c>
      <c r="GK425" s="192">
        <f t="shared" si="1551"/>
        <v>0</v>
      </c>
      <c r="GL425" s="192">
        <f t="shared" si="1552"/>
        <v>0</v>
      </c>
      <c r="GM425" s="192">
        <f t="shared" si="1553"/>
        <v>0</v>
      </c>
      <c r="GN425" s="192">
        <f t="shared" si="1554"/>
        <v>0</v>
      </c>
      <c r="GO425" s="192">
        <f t="shared" si="1555"/>
        <v>0</v>
      </c>
      <c r="GP425" s="192">
        <f t="shared" si="1556"/>
        <v>0</v>
      </c>
      <c r="GQ425" s="192">
        <f t="shared" si="1557"/>
        <v>0</v>
      </c>
      <c r="GR425" s="192">
        <f t="shared" si="1558"/>
        <v>0</v>
      </c>
      <c r="GS425" s="192">
        <f t="shared" si="1559"/>
        <v>0</v>
      </c>
      <c r="GT425" s="192">
        <f t="shared" si="1560"/>
        <v>0</v>
      </c>
      <c r="GU425" s="192">
        <f t="shared" si="1561"/>
        <v>0</v>
      </c>
      <c r="GV425" s="192">
        <f t="shared" si="1562"/>
        <v>0</v>
      </c>
      <c r="GW425" s="192">
        <f t="shared" si="1563"/>
        <v>0</v>
      </c>
      <c r="GX425" s="192">
        <f t="shared" si="1564"/>
        <v>0</v>
      </c>
      <c r="GY425" s="192">
        <f t="shared" si="1565"/>
        <v>0</v>
      </c>
      <c r="GZ425" s="192">
        <f t="shared" si="1566"/>
        <v>0</v>
      </c>
      <c r="HA425" s="192">
        <f t="shared" si="1567"/>
        <v>0</v>
      </c>
      <c r="HB425" s="192">
        <f t="shared" si="1568"/>
        <v>0</v>
      </c>
      <c r="HC425" s="192">
        <f t="shared" si="1569"/>
        <v>0</v>
      </c>
      <c r="HD425" s="192">
        <f t="shared" si="1570"/>
        <v>0</v>
      </c>
      <c r="HE425" s="192">
        <f t="shared" si="1571"/>
        <v>0</v>
      </c>
      <c r="HF425" s="192">
        <f t="shared" si="1572"/>
        <v>0</v>
      </c>
      <c r="HG425" s="192">
        <f t="shared" si="1573"/>
        <v>0</v>
      </c>
      <c r="HH425" s="192">
        <f t="shared" si="1574"/>
        <v>0</v>
      </c>
      <c r="HI425" s="192">
        <f t="shared" si="1575"/>
        <v>0</v>
      </c>
      <c r="HJ425" s="192">
        <f t="shared" si="1576"/>
        <v>0</v>
      </c>
      <c r="HK425" s="192">
        <f t="shared" si="1577"/>
        <v>0</v>
      </c>
      <c r="HL425" s="192">
        <f t="shared" si="1578"/>
        <v>0</v>
      </c>
      <c r="HM425" s="192">
        <f t="shared" si="1579"/>
        <v>0</v>
      </c>
      <c r="HN425" s="194">
        <f t="shared" si="1580"/>
        <v>0</v>
      </c>
      <c r="HO425" s="194">
        <f t="shared" si="1581"/>
        <v>0</v>
      </c>
      <c r="HP425" s="194">
        <f t="shared" si="1582"/>
        <v>0</v>
      </c>
      <c r="HQ425" s="194">
        <f t="shared" si="1583"/>
        <v>0</v>
      </c>
      <c r="HR425" s="194">
        <f t="shared" si="1584"/>
        <v>0</v>
      </c>
      <c r="HS425" s="195" t="str">
        <f t="shared" si="1381"/>
        <v/>
      </c>
      <c r="HT425" s="196">
        <f t="shared" si="1377"/>
        <v>0</v>
      </c>
      <c r="HU425" s="196">
        <f t="shared" si="1378"/>
        <v>0</v>
      </c>
      <c r="HV425" s="197" t="str">
        <f t="shared" si="1382"/>
        <v/>
      </c>
      <c r="HW425" s="197" t="str">
        <f t="shared" si="1585"/>
        <v/>
      </c>
      <c r="HX425" s="197" t="str">
        <f t="shared" si="1586"/>
        <v/>
      </c>
      <c r="HY425" s="195" t="str">
        <f t="shared" si="1383"/>
        <v/>
      </c>
      <c r="HZ425" s="30">
        <f t="shared" si="1379"/>
        <v>0</v>
      </c>
      <c r="IA425" s="198">
        <f t="shared" si="1384"/>
        <v>0</v>
      </c>
      <c r="IB425" s="195"/>
      <c r="IC425" s="195">
        <f t="shared" si="1587"/>
        <v>0</v>
      </c>
      <c r="ID425" s="195">
        <f t="shared" si="1385"/>
        <v>0</v>
      </c>
      <c r="IE425" s="195">
        <f t="shared" si="1588"/>
        <v>0</v>
      </c>
      <c r="IF425" s="195">
        <f t="shared" si="1386"/>
        <v>0</v>
      </c>
      <c r="IG425" s="307">
        <f t="shared" si="1387"/>
        <v>0</v>
      </c>
      <c r="IH425" s="307">
        <f t="shared" si="1388"/>
        <v>0</v>
      </c>
      <c r="II425" s="44">
        <f t="shared" si="1389"/>
        <v>0</v>
      </c>
      <c r="IJ425" s="44">
        <f t="shared" si="1589"/>
        <v>0</v>
      </c>
      <c r="IK425" s="44">
        <f t="shared" si="1590"/>
        <v>0</v>
      </c>
      <c r="IL425" s="44">
        <f t="shared" si="1591"/>
        <v>0</v>
      </c>
      <c r="IM425" s="44">
        <f t="shared" si="1592"/>
        <v>0</v>
      </c>
      <c r="IN425" s="44">
        <f t="shared" si="1593"/>
        <v>0</v>
      </c>
      <c r="IO425" s="44">
        <f t="shared" si="1594"/>
        <v>0</v>
      </c>
    </row>
    <row r="426" spans="1:249" ht="18" customHeight="1">
      <c r="A426" s="188">
        <v>420</v>
      </c>
      <c r="B426" s="326"/>
      <c r="C426" s="289"/>
      <c r="D426" s="199"/>
      <c r="E426" s="189"/>
      <c r="F426" s="189"/>
      <c r="G426" s="190"/>
      <c r="H426" s="190"/>
      <c r="I426" s="272"/>
      <c r="J426" s="207"/>
      <c r="K426" s="214" t="str">
        <f t="shared" si="1390"/>
        <v/>
      </c>
      <c r="L426" s="200" t="str">
        <f t="shared" si="1391"/>
        <v/>
      </c>
      <c r="M426" s="200" t="str">
        <f t="shared" si="1392"/>
        <v/>
      </c>
      <c r="N426" s="209" t="str">
        <f t="shared" si="1380"/>
        <v/>
      </c>
      <c r="O426" s="208" t="str">
        <f>IFERROR(IF(D426="","",IF(K426="","",IF(I426="","",IF(F426="F",VLOOKUP(K426,F!A:G,2,0),IF(F426="M",VLOOKUP(K426,M!A:G,2,0),""))))),0)</f>
        <v/>
      </c>
      <c r="P426" s="191" t="str">
        <f>IFERROR(IF(D426="","",IF(K426="","",IF(I426="","",IF(F426="F",VLOOKUP(K426,F!A:G,3,0),IF(F426="M",VLOOKUP(K426,M!A:G,3,0),""))))),0)</f>
        <v/>
      </c>
      <c r="Q426" s="191" t="str">
        <f>IFERROR(IF(D426="","",IF(K426="","",IF(I426="","",IF(F426="F",VLOOKUP(K426,F!A:G,4,0),IF(F426="M",VLOOKUP(K426,M!A:G,4,0),""))))),0)</f>
        <v/>
      </c>
      <c r="R426" s="191" t="str">
        <f>IFERROR(IF(D426="","",IF(K426="","",IF(I426="","",IF(F426="F",VLOOKUP(K426,F!A:G,5,0),IF(F426="M",VLOOKUP(K426,M!A:G,5,0),""))))),0)</f>
        <v/>
      </c>
      <c r="S426" s="191" t="str">
        <f>IFERROR(IF(D426="","",IF(K426="","",IF(I426="","",IF(F426="F",VLOOKUP(K426,F!A:G,6,0),IF(F426="M",VLOOKUP(K426,M!A:G,6,0),""))))),0)</f>
        <v/>
      </c>
      <c r="T426" s="191" t="str">
        <f>IFERROR(IF(D426="","",IF(K426="","",IF(I426="","",IF(F426="F",VLOOKUP(K426,F!A:G,7,0),IF(F426="M",VLOOKUP(K426,M!A:G,7,0),""))))),0)</f>
        <v/>
      </c>
      <c r="U426" s="191" t="str">
        <f>IFERROR(IF(D426="","",IF(K426="","",IF(J426="","",IF(F426="F",VLOOKUP(K426,F!A:M,8,0),IF(F426="M",VLOOKUP(K426,M!A:M,8,0),""))))),0)</f>
        <v/>
      </c>
      <c r="V426" s="191" t="str">
        <f>IFERROR(IF(D426="","",IF(K426="","",IF(J426="","",IF(F426="F",VLOOKUP(K426,F!A:M,9,0),IF(F426="M",VLOOKUP(K426,M!A:M,9,0),""))))),0)</f>
        <v/>
      </c>
      <c r="W426" s="191" t="str">
        <f>IFERROR(IF(D426="","",IF(K426="","",IF(J426="","",IF(F426="F",VLOOKUP(K426,F!A:M,10,0),IF(F426="M",VLOOKUP(K426,M!A:M,10,0),""))))),0)</f>
        <v/>
      </c>
      <c r="X426" s="191" t="str">
        <f>IFERROR(IF(D426="","",IF(K426="","",IF(J426="","",IF(F426="F",VLOOKUP(K426,F!A:M,11,0),IF(F426="M",VLOOKUP(K426,M!A:M,11,0),""))))),0)</f>
        <v/>
      </c>
      <c r="Y426" s="191" t="str">
        <f>IFERROR(IF(D426="","",IF(K426="","",IF(J426="","",IF(F426="F",VLOOKUP(K426,F!A:M,12,0),IF(F426="M",VLOOKUP(K426,M!A:M,12,0),""))))),0)</f>
        <v/>
      </c>
      <c r="Z426" s="191" t="str">
        <f>IFERROR(IF(D426="","",IF(K426="","",IF(J426="","",IF(F426="F",VLOOKUP(K426,F!A:M,13,0),IF(F426="M",VLOOKUP(K426,M!A:M,13,0),""))))),0)</f>
        <v/>
      </c>
      <c r="AA426" s="191" t="str">
        <f>IFERROR(IF(D426="","",IF(F426="","",IF(J426="","",IF(K426="","",IF(AND(K426&gt;23,K426&lt;=60),IF(F426="F",VLOOKUP(MROUND(HZ426,0.5),'F-Weight for Length'!K:S,2,0),VLOOKUP(MROUND(HZ426,0.5),'M-Weight for Length'!K:S,2,0)),IF(K426&gt;60,IF(F426="F",VLOOKUP(K426,'F-Weight for Length'!U:AC,2,0),VLOOKUP(K426,'M-Weight for Length'!U:AC,2,0)),IF(F426="F",VLOOKUP(MROUND(HZ426,0.5),'F-Weight for Length'!A:I,2,0),VLOOKUP(MROUND(HZ426,0.5),'M-Weight for Length'!A:I,2,0)))))))),0)</f>
        <v/>
      </c>
      <c r="AB426" s="191" t="str">
        <f>IFERROR(IF(D426="","",IF(F426="","",IF(J426="","",IF(K426="","",IF(AND(K426&gt;23,K426&lt;=60),IF(F426="F",VLOOKUP(MROUND(HZ426,0.5),'F-Weight for Length'!K:S,3,0),VLOOKUP(MROUND(HZ426,0.5),'M-Weight for Length'!K:S,3,0)),IF(K426&gt;60,IF(F426="F",VLOOKUP(K426,'F-Weight for Length'!U:AC,3,0),VLOOKUP(K426,'M-Weight for Length'!U:AC,3,0)),IF(F426="F",VLOOKUP(MROUND(HZ426,0.5),'F-Weight for Length'!A:I,3,0),VLOOKUP(MROUND(HZ426,0.5),'M-Weight for Length'!A:I,3,0)))))))),0)</f>
        <v/>
      </c>
      <c r="AC426" s="191" t="str">
        <f>IFERROR(IF(D426="","",IF(F426="","",IF(J426="","",IF(K426="","",IF(AND(K426&gt;23,K426&lt;=60),IF(F426="F",VLOOKUP(MROUND(HZ426,0.5),'F-Weight for Length'!K:S,4,0),VLOOKUP(MROUND(HZ426,0.5),'M-Weight for Length'!K:S,4,0)),IF(K426&gt;60,IF(F426="F",VLOOKUP(K426,'F-Weight for Length'!U:AC,4,0),VLOOKUP(K426,'M-Weight for Length'!U:AC,4,0)),IF(F426="F",VLOOKUP(MROUND(HZ426,0.5),'F-Weight for Length'!A:I,4,0),VLOOKUP(MROUND(HZ426,0.5),'M-Weight for Length'!A:I,4,0)))))))),0)</f>
        <v/>
      </c>
      <c r="AD426" s="191" t="str">
        <f>IFERROR(IF(D426="","",IF(F426="","",IF(J426="","",IF(K426="","",IF(AND(K426&gt;23,K426&lt;=60),IF(F426="F",VLOOKUP(MROUND(HZ426,0.5),'F-Weight for Length'!K:S,5,0),VLOOKUP(MROUND(HZ426,0.5),'M-Weight for Length'!K:S,5,0)),IF(K426&gt;60,IF(F426="F",VLOOKUP(K426,'F-Weight for Length'!U:AC,5,0),VLOOKUP(K426,'M-Weight for Length'!U:AC,5,0)),IF(F426="F",VLOOKUP(MROUND(HZ426,0.5),'F-Weight for Length'!A:I,5,0),VLOOKUP(MROUND(HZ426,0.5),'M-Weight for Length'!A:I,5,0)))))))),0)</f>
        <v/>
      </c>
      <c r="AE426" s="191" t="str">
        <f>IFERROR(IF(D426="","",IF(F426="","",IF(J426="","",IF(K426="","",IF(AND(K426&gt;23,K426&lt;=60),IF(F426="F",VLOOKUP(MROUND(HZ426,0.5),'F-Weight for Length'!K:S,6,0),VLOOKUP(MROUND(HZ426,0.5),'M-Weight for Length'!K:S,6,0)),IF(K426&gt;60,IF(F426="F",VLOOKUP(K426,'F-Weight for Length'!U:AC,6,0),VLOOKUP(K426,'M-Weight for Length'!U:AC,6,0)),IF(F426="F",VLOOKUP(MROUND(HZ426,0.5),'F-Weight for Length'!A:I,6,0),VLOOKUP(MROUND(HZ426,0.5),'M-Weight for Length'!A:I,6,0)))))))),0)</f>
        <v/>
      </c>
      <c r="AF426" s="191" t="str">
        <f>IFERROR(IF(D426="","",IF(F426="","",IF(J426="","",IF(K426="","",IF(AND(K426&gt;23,K426&lt;=60),IF(F426="F",VLOOKUP(MROUND(HZ426,0.5),'F-Weight for Length'!K:S,7,0),VLOOKUP(MROUND(HZ426,0.5),'M-Weight for Length'!K:S,7,0)),IF(K426&gt;60,IF(F426="F",VLOOKUP(K426,'F-Weight for Length'!U:AC,7,0),VLOOKUP(K426,'M-Weight for Length'!U:AC,7,0)),IF(F426="F",VLOOKUP(MROUND(HZ426,0.5),'F-Weight for Length'!A:I,7,0),VLOOKUP(MROUND(HZ426,0.5),'M-Weight for Length'!A:I,7,0)))))))),0)</f>
        <v/>
      </c>
      <c r="AG426" s="191" t="str">
        <f>IFERROR(IF(D426="","",IF(F426="","",IF(J426="","",IF(K426="","",IF(AND(K426&gt;23,K426&lt;=60),IF(F426="F",VLOOKUP(MROUND(HZ426,0.5),'F-Weight for Length'!K:S,8,0),VLOOKUP(MROUND(HZ426,0.5),'M-Weight for Length'!K:S,8,0)),IF(K426&gt;60,IF(F426="F",VLOOKUP(K426,'F-Weight for Length'!U:AC,8,0),VLOOKUP(K426,'M-Weight for Length'!U:AC,8,0)),IF(F426="F",VLOOKUP(MROUND(HZ426,0.5),'F-Weight for Length'!A:I,8,0),VLOOKUP(MROUND(HZ426,0.5),'M-Weight for Length'!A:I,8,0)))))))),0)</f>
        <v/>
      </c>
      <c r="AH426" s="191" t="str">
        <f>IFERROR(IF(D426="","",IF(F426="","",IF(J426="","",IF(K426="","",IF(AND(K426&gt;23,K426&lt;=60),IF(F426="F",VLOOKUP(MROUND(HZ426,0.5),'F-Weight for Length'!K:S,9,0),VLOOKUP(MROUND(HZ426,0.5),'M-Weight for Length'!K:S,9,0)),IF(K426&gt;60,IF(F426="F",VLOOKUP(K426,'F-Weight for Length'!U:AC,9,0),VLOOKUP(K426,'M-Weight for Length'!U:AC,9,0)),IF(F426="F",VLOOKUP(MROUND(HZ426,0.5),'F-Weight for Length'!A:I,9,0),VLOOKUP(MROUND(HZ426,0.5),'M-Weight for Length'!A:I,9,0)))))))),0)</f>
        <v/>
      </c>
      <c r="AI426" s="192">
        <f t="shared" si="1393"/>
        <v>0</v>
      </c>
      <c r="AJ426" s="192">
        <f t="shared" si="1394"/>
        <v>0</v>
      </c>
      <c r="AK426" s="192">
        <f t="shared" si="1395"/>
        <v>0</v>
      </c>
      <c r="AL426" s="192">
        <f t="shared" si="1396"/>
        <v>0</v>
      </c>
      <c r="AM426" s="192">
        <f t="shared" si="1397"/>
        <v>0</v>
      </c>
      <c r="AN426" s="192">
        <f t="shared" si="1398"/>
        <v>0</v>
      </c>
      <c r="AO426" s="192">
        <f t="shared" si="1399"/>
        <v>0</v>
      </c>
      <c r="AP426" s="192">
        <f t="shared" si="1400"/>
        <v>0</v>
      </c>
      <c r="AQ426" s="192">
        <f t="shared" si="1401"/>
        <v>0</v>
      </c>
      <c r="AR426" s="192">
        <f t="shared" si="1402"/>
        <v>0</v>
      </c>
      <c r="AS426" s="192">
        <f t="shared" si="1403"/>
        <v>0</v>
      </c>
      <c r="AT426" s="192">
        <f t="shared" si="1404"/>
        <v>0</v>
      </c>
      <c r="AU426" s="192">
        <f t="shared" si="1405"/>
        <v>0</v>
      </c>
      <c r="AV426" s="192">
        <f t="shared" si="1406"/>
        <v>0</v>
      </c>
      <c r="AW426" s="192">
        <f t="shared" si="1407"/>
        <v>0</v>
      </c>
      <c r="AX426" s="192">
        <f t="shared" si="1408"/>
        <v>0</v>
      </c>
      <c r="AY426" s="192">
        <f t="shared" si="1409"/>
        <v>0</v>
      </c>
      <c r="AZ426" s="192">
        <f t="shared" si="1410"/>
        <v>0</v>
      </c>
      <c r="BA426" s="192">
        <f t="shared" si="1411"/>
        <v>0</v>
      </c>
      <c r="BB426" s="192">
        <f t="shared" si="1412"/>
        <v>0</v>
      </c>
      <c r="BC426" s="192">
        <f t="shared" si="1413"/>
        <v>0</v>
      </c>
      <c r="BD426" s="192">
        <f t="shared" si="1414"/>
        <v>0</v>
      </c>
      <c r="BE426" s="192">
        <f t="shared" si="1415"/>
        <v>0</v>
      </c>
      <c r="BF426" s="192">
        <f t="shared" si="1416"/>
        <v>0</v>
      </c>
      <c r="BG426" s="192">
        <f t="shared" si="1417"/>
        <v>0</v>
      </c>
      <c r="BH426" s="192">
        <f t="shared" si="1418"/>
        <v>0</v>
      </c>
      <c r="BI426" s="192">
        <f t="shared" si="1419"/>
        <v>0</v>
      </c>
      <c r="BJ426" s="192">
        <f t="shared" si="1420"/>
        <v>0</v>
      </c>
      <c r="BK426" s="192">
        <f t="shared" si="1421"/>
        <v>0</v>
      </c>
      <c r="BL426" s="192">
        <f t="shared" si="1422"/>
        <v>0</v>
      </c>
      <c r="BM426" s="192">
        <f t="shared" si="1423"/>
        <v>0</v>
      </c>
      <c r="BN426" s="192">
        <f t="shared" si="1424"/>
        <v>0</v>
      </c>
      <c r="BO426" s="192">
        <f t="shared" si="1425"/>
        <v>0</v>
      </c>
      <c r="BP426" s="192">
        <f t="shared" si="1426"/>
        <v>0</v>
      </c>
      <c r="BQ426" s="192">
        <f t="shared" si="1427"/>
        <v>0</v>
      </c>
      <c r="BR426" s="192">
        <f t="shared" si="1428"/>
        <v>0</v>
      </c>
      <c r="BS426" s="192">
        <f t="shared" si="1429"/>
        <v>0</v>
      </c>
      <c r="BT426" s="192">
        <f t="shared" si="1430"/>
        <v>0</v>
      </c>
      <c r="BU426" s="192">
        <f t="shared" si="1431"/>
        <v>0</v>
      </c>
      <c r="BV426" s="192">
        <f t="shared" si="1432"/>
        <v>0</v>
      </c>
      <c r="BW426" s="192">
        <f t="shared" si="1433"/>
        <v>0</v>
      </c>
      <c r="BX426" s="192">
        <f t="shared" si="1434"/>
        <v>0</v>
      </c>
      <c r="BY426" s="192">
        <f t="shared" si="1435"/>
        <v>0</v>
      </c>
      <c r="BZ426" s="192">
        <f t="shared" si="1436"/>
        <v>0</v>
      </c>
      <c r="CA426" s="192">
        <f t="shared" si="1437"/>
        <v>0</v>
      </c>
      <c r="CB426" s="192">
        <f t="shared" si="1438"/>
        <v>0</v>
      </c>
      <c r="CC426" s="192">
        <f t="shared" si="1439"/>
        <v>0</v>
      </c>
      <c r="CD426" s="192">
        <f t="shared" si="1440"/>
        <v>0</v>
      </c>
      <c r="CE426" s="192">
        <f t="shared" si="1441"/>
        <v>0</v>
      </c>
      <c r="CF426" s="192">
        <f t="shared" si="1442"/>
        <v>0</v>
      </c>
      <c r="CG426" s="192">
        <f t="shared" si="1443"/>
        <v>0</v>
      </c>
      <c r="CH426" s="192">
        <f t="shared" si="1444"/>
        <v>0</v>
      </c>
      <c r="CI426" s="192">
        <f t="shared" si="1445"/>
        <v>0</v>
      </c>
      <c r="CJ426" s="192">
        <f t="shared" si="1446"/>
        <v>0</v>
      </c>
      <c r="CK426" s="192">
        <f t="shared" si="1447"/>
        <v>0</v>
      </c>
      <c r="CL426" s="192">
        <f t="shared" si="1448"/>
        <v>0</v>
      </c>
      <c r="CM426" s="192">
        <f t="shared" si="1449"/>
        <v>0</v>
      </c>
      <c r="CN426" s="192">
        <f t="shared" si="1450"/>
        <v>0</v>
      </c>
      <c r="CO426" s="192">
        <f t="shared" si="1451"/>
        <v>0</v>
      </c>
      <c r="CP426" s="192">
        <f t="shared" si="1452"/>
        <v>0</v>
      </c>
      <c r="CQ426" s="192">
        <f t="shared" si="1453"/>
        <v>0</v>
      </c>
      <c r="CR426" s="192">
        <f t="shared" si="1454"/>
        <v>0</v>
      </c>
      <c r="CS426" s="192">
        <f t="shared" si="1455"/>
        <v>0</v>
      </c>
      <c r="CT426" s="192">
        <f t="shared" si="1456"/>
        <v>0</v>
      </c>
      <c r="CU426" s="192">
        <f t="shared" si="1457"/>
        <v>0</v>
      </c>
      <c r="CV426" s="192">
        <f t="shared" si="1458"/>
        <v>0</v>
      </c>
      <c r="CW426" s="192">
        <f t="shared" si="1459"/>
        <v>0</v>
      </c>
      <c r="CX426" s="192">
        <f t="shared" si="1460"/>
        <v>0</v>
      </c>
      <c r="CY426" s="192">
        <f t="shared" si="1461"/>
        <v>0</v>
      </c>
      <c r="CZ426" s="192">
        <f t="shared" si="1462"/>
        <v>0</v>
      </c>
      <c r="DA426" s="192">
        <f t="shared" si="1463"/>
        <v>0</v>
      </c>
      <c r="DB426" s="192">
        <f t="shared" si="1464"/>
        <v>0</v>
      </c>
      <c r="DC426" s="192">
        <f t="shared" si="1465"/>
        <v>0</v>
      </c>
      <c r="DD426" s="192">
        <f t="shared" si="1466"/>
        <v>0</v>
      </c>
      <c r="DE426" s="192">
        <f t="shared" si="1467"/>
        <v>0</v>
      </c>
      <c r="DF426" s="192">
        <f t="shared" si="1468"/>
        <v>0</v>
      </c>
      <c r="DG426" s="192">
        <f t="shared" si="1469"/>
        <v>0</v>
      </c>
      <c r="DH426" s="192">
        <f t="shared" si="1470"/>
        <v>0</v>
      </c>
      <c r="DI426" s="192">
        <f t="shared" si="1471"/>
        <v>0</v>
      </c>
      <c r="DJ426" s="192">
        <f t="shared" si="1472"/>
        <v>0</v>
      </c>
      <c r="DK426" s="192">
        <f t="shared" si="1473"/>
        <v>0</v>
      </c>
      <c r="DL426" s="192">
        <f t="shared" si="1474"/>
        <v>0</v>
      </c>
      <c r="DM426" s="192">
        <f t="shared" si="1475"/>
        <v>0</v>
      </c>
      <c r="DN426" s="192">
        <f t="shared" si="1476"/>
        <v>0</v>
      </c>
      <c r="DO426" s="192">
        <f t="shared" si="1477"/>
        <v>0</v>
      </c>
      <c r="DP426" s="192">
        <f t="shared" si="1478"/>
        <v>0</v>
      </c>
      <c r="DQ426" s="192">
        <f t="shared" si="1479"/>
        <v>0</v>
      </c>
      <c r="DR426" s="192">
        <f t="shared" si="1480"/>
        <v>0</v>
      </c>
      <c r="DS426" s="192">
        <f t="shared" si="1481"/>
        <v>0</v>
      </c>
      <c r="DT426" s="192">
        <f t="shared" si="1482"/>
        <v>0</v>
      </c>
      <c r="DU426" s="192">
        <f t="shared" si="1483"/>
        <v>0</v>
      </c>
      <c r="DV426" s="193">
        <f t="shared" si="1484"/>
        <v>0</v>
      </c>
      <c r="DW426" s="193">
        <f t="shared" si="1485"/>
        <v>0</v>
      </c>
      <c r="DX426" s="193">
        <f t="shared" si="1486"/>
        <v>0</v>
      </c>
      <c r="DY426" s="193">
        <f t="shared" si="1487"/>
        <v>0</v>
      </c>
      <c r="DZ426" s="193">
        <f t="shared" si="1488"/>
        <v>0</v>
      </c>
      <c r="EA426" s="192">
        <f t="shared" si="1489"/>
        <v>0</v>
      </c>
      <c r="EB426" s="192">
        <f t="shared" si="1490"/>
        <v>0</v>
      </c>
      <c r="EC426" s="192">
        <f t="shared" si="1491"/>
        <v>0</v>
      </c>
      <c r="ED426" s="192">
        <f t="shared" si="1492"/>
        <v>0</v>
      </c>
      <c r="EE426" s="192">
        <f t="shared" si="1493"/>
        <v>0</v>
      </c>
      <c r="EF426" s="192">
        <f t="shared" si="1494"/>
        <v>0</v>
      </c>
      <c r="EG426" s="192">
        <f t="shared" si="1495"/>
        <v>0</v>
      </c>
      <c r="EH426" s="192">
        <f t="shared" si="1496"/>
        <v>0</v>
      </c>
      <c r="EI426" s="192">
        <f t="shared" si="1497"/>
        <v>0</v>
      </c>
      <c r="EJ426" s="192">
        <f t="shared" si="1498"/>
        <v>0</v>
      </c>
      <c r="EK426" s="192">
        <f t="shared" si="1499"/>
        <v>0</v>
      </c>
      <c r="EL426" s="192">
        <f t="shared" si="1500"/>
        <v>0</v>
      </c>
      <c r="EM426" s="192">
        <f t="shared" si="1501"/>
        <v>0</v>
      </c>
      <c r="EN426" s="192">
        <f t="shared" si="1502"/>
        <v>0</v>
      </c>
      <c r="EO426" s="192">
        <f t="shared" si="1503"/>
        <v>0</v>
      </c>
      <c r="EP426" s="192">
        <f t="shared" si="1504"/>
        <v>0</v>
      </c>
      <c r="EQ426" s="192">
        <f t="shared" si="1505"/>
        <v>0</v>
      </c>
      <c r="ER426" s="192">
        <f t="shared" si="1506"/>
        <v>0</v>
      </c>
      <c r="ES426" s="192">
        <f t="shared" si="1507"/>
        <v>0</v>
      </c>
      <c r="ET426" s="192">
        <f t="shared" si="1508"/>
        <v>0</v>
      </c>
      <c r="EU426" s="192">
        <f t="shared" si="1509"/>
        <v>0</v>
      </c>
      <c r="EV426" s="192">
        <f t="shared" si="1510"/>
        <v>0</v>
      </c>
      <c r="EW426" s="192">
        <f t="shared" si="1511"/>
        <v>0</v>
      </c>
      <c r="EX426" s="192">
        <f t="shared" si="1512"/>
        <v>0</v>
      </c>
      <c r="EY426" s="192">
        <f t="shared" si="1513"/>
        <v>0</v>
      </c>
      <c r="EZ426" s="192">
        <f t="shared" si="1514"/>
        <v>0</v>
      </c>
      <c r="FA426" s="192">
        <f t="shared" si="1515"/>
        <v>0</v>
      </c>
      <c r="FB426" s="192">
        <f t="shared" si="1516"/>
        <v>0</v>
      </c>
      <c r="FC426" s="192">
        <f t="shared" si="1517"/>
        <v>0</v>
      </c>
      <c r="FD426" s="192">
        <f t="shared" si="1518"/>
        <v>0</v>
      </c>
      <c r="FE426" s="192">
        <f t="shared" si="1519"/>
        <v>0</v>
      </c>
      <c r="FF426" s="192">
        <f t="shared" si="1520"/>
        <v>0</v>
      </c>
      <c r="FG426" s="192">
        <f t="shared" si="1521"/>
        <v>0</v>
      </c>
      <c r="FH426" s="192">
        <f t="shared" si="1522"/>
        <v>0</v>
      </c>
      <c r="FI426" s="192">
        <f t="shared" si="1523"/>
        <v>0</v>
      </c>
      <c r="FJ426" s="192">
        <f t="shared" si="1524"/>
        <v>0</v>
      </c>
      <c r="FK426" s="192">
        <f t="shared" si="1525"/>
        <v>0</v>
      </c>
      <c r="FL426" s="192">
        <f t="shared" si="1526"/>
        <v>0</v>
      </c>
      <c r="FM426" s="192">
        <f t="shared" si="1527"/>
        <v>0</v>
      </c>
      <c r="FN426" s="192">
        <f t="shared" si="1528"/>
        <v>0</v>
      </c>
      <c r="FO426" s="192">
        <f t="shared" si="1529"/>
        <v>0</v>
      </c>
      <c r="FP426" s="192">
        <f t="shared" si="1530"/>
        <v>0</v>
      </c>
      <c r="FQ426" s="192">
        <f t="shared" si="1531"/>
        <v>0</v>
      </c>
      <c r="FR426" s="192">
        <f t="shared" si="1532"/>
        <v>0</v>
      </c>
      <c r="FS426" s="192">
        <f t="shared" si="1533"/>
        <v>0</v>
      </c>
      <c r="FT426" s="192">
        <f t="shared" si="1534"/>
        <v>0</v>
      </c>
      <c r="FU426" s="192">
        <f t="shared" si="1535"/>
        <v>0</v>
      </c>
      <c r="FV426" s="192">
        <f t="shared" si="1536"/>
        <v>0</v>
      </c>
      <c r="FW426" s="192">
        <f t="shared" si="1537"/>
        <v>0</v>
      </c>
      <c r="FX426" s="192">
        <f t="shared" si="1538"/>
        <v>0</v>
      </c>
      <c r="FY426" s="192">
        <f t="shared" si="1539"/>
        <v>0</v>
      </c>
      <c r="FZ426" s="192">
        <f t="shared" si="1540"/>
        <v>0</v>
      </c>
      <c r="GA426" s="192">
        <f t="shared" si="1541"/>
        <v>0</v>
      </c>
      <c r="GB426" s="192">
        <f t="shared" si="1542"/>
        <v>0</v>
      </c>
      <c r="GC426" s="192">
        <f t="shared" si="1543"/>
        <v>0</v>
      </c>
      <c r="GD426" s="192">
        <f t="shared" si="1544"/>
        <v>0</v>
      </c>
      <c r="GE426" s="192">
        <f t="shared" si="1545"/>
        <v>0</v>
      </c>
      <c r="GF426" s="192">
        <f t="shared" si="1546"/>
        <v>0</v>
      </c>
      <c r="GG426" s="192">
        <f t="shared" si="1547"/>
        <v>0</v>
      </c>
      <c r="GH426" s="192">
        <f t="shared" si="1548"/>
        <v>0</v>
      </c>
      <c r="GI426" s="192">
        <f t="shared" si="1549"/>
        <v>0</v>
      </c>
      <c r="GJ426" s="192">
        <f t="shared" si="1550"/>
        <v>0</v>
      </c>
      <c r="GK426" s="192">
        <f t="shared" si="1551"/>
        <v>0</v>
      </c>
      <c r="GL426" s="192">
        <f t="shared" si="1552"/>
        <v>0</v>
      </c>
      <c r="GM426" s="192">
        <f t="shared" si="1553"/>
        <v>0</v>
      </c>
      <c r="GN426" s="192">
        <f t="shared" si="1554"/>
        <v>0</v>
      </c>
      <c r="GO426" s="192">
        <f t="shared" si="1555"/>
        <v>0</v>
      </c>
      <c r="GP426" s="192">
        <f t="shared" si="1556"/>
        <v>0</v>
      </c>
      <c r="GQ426" s="192">
        <f t="shared" si="1557"/>
        <v>0</v>
      </c>
      <c r="GR426" s="192">
        <f t="shared" si="1558"/>
        <v>0</v>
      </c>
      <c r="GS426" s="192">
        <f t="shared" si="1559"/>
        <v>0</v>
      </c>
      <c r="GT426" s="192">
        <f t="shared" si="1560"/>
        <v>0</v>
      </c>
      <c r="GU426" s="192">
        <f t="shared" si="1561"/>
        <v>0</v>
      </c>
      <c r="GV426" s="192">
        <f t="shared" si="1562"/>
        <v>0</v>
      </c>
      <c r="GW426" s="192">
        <f t="shared" si="1563"/>
        <v>0</v>
      </c>
      <c r="GX426" s="192">
        <f t="shared" si="1564"/>
        <v>0</v>
      </c>
      <c r="GY426" s="192">
        <f t="shared" si="1565"/>
        <v>0</v>
      </c>
      <c r="GZ426" s="192">
        <f t="shared" si="1566"/>
        <v>0</v>
      </c>
      <c r="HA426" s="192">
        <f t="shared" si="1567"/>
        <v>0</v>
      </c>
      <c r="HB426" s="192">
        <f t="shared" si="1568"/>
        <v>0</v>
      </c>
      <c r="HC426" s="192">
        <f t="shared" si="1569"/>
        <v>0</v>
      </c>
      <c r="HD426" s="192">
        <f t="shared" si="1570"/>
        <v>0</v>
      </c>
      <c r="HE426" s="192">
        <f t="shared" si="1571"/>
        <v>0</v>
      </c>
      <c r="HF426" s="192">
        <f t="shared" si="1572"/>
        <v>0</v>
      </c>
      <c r="HG426" s="192">
        <f t="shared" si="1573"/>
        <v>0</v>
      </c>
      <c r="HH426" s="192">
        <f t="shared" si="1574"/>
        <v>0</v>
      </c>
      <c r="HI426" s="192">
        <f t="shared" si="1575"/>
        <v>0</v>
      </c>
      <c r="HJ426" s="192">
        <f t="shared" si="1576"/>
        <v>0</v>
      </c>
      <c r="HK426" s="192">
        <f t="shared" si="1577"/>
        <v>0</v>
      </c>
      <c r="HL426" s="192">
        <f t="shared" si="1578"/>
        <v>0</v>
      </c>
      <c r="HM426" s="192">
        <f t="shared" si="1579"/>
        <v>0</v>
      </c>
      <c r="HN426" s="194">
        <f t="shared" si="1580"/>
        <v>0</v>
      </c>
      <c r="HO426" s="194">
        <f t="shared" si="1581"/>
        <v>0</v>
      </c>
      <c r="HP426" s="194">
        <f t="shared" si="1582"/>
        <v>0</v>
      </c>
      <c r="HQ426" s="194">
        <f t="shared" si="1583"/>
        <v>0</v>
      </c>
      <c r="HR426" s="194">
        <f t="shared" si="1584"/>
        <v>0</v>
      </c>
      <c r="HS426" s="195" t="str">
        <f t="shared" si="1381"/>
        <v/>
      </c>
      <c r="HT426" s="196">
        <f t="shared" si="1377"/>
        <v>0</v>
      </c>
      <c r="HU426" s="196">
        <f t="shared" si="1378"/>
        <v>0</v>
      </c>
      <c r="HV426" s="197" t="str">
        <f t="shared" si="1382"/>
        <v/>
      </c>
      <c r="HW426" s="197" t="str">
        <f t="shared" si="1585"/>
        <v/>
      </c>
      <c r="HX426" s="197" t="str">
        <f t="shared" si="1586"/>
        <v/>
      </c>
      <c r="HY426" s="195" t="str">
        <f t="shared" si="1383"/>
        <v/>
      </c>
      <c r="HZ426" s="30">
        <f t="shared" si="1379"/>
        <v>0</v>
      </c>
      <c r="IA426" s="198">
        <f t="shared" si="1384"/>
        <v>0</v>
      </c>
      <c r="IB426" s="195"/>
      <c r="IC426" s="195">
        <f t="shared" si="1587"/>
        <v>0</v>
      </c>
      <c r="ID426" s="195">
        <f t="shared" si="1385"/>
        <v>0</v>
      </c>
      <c r="IE426" s="195">
        <f t="shared" si="1588"/>
        <v>0</v>
      </c>
      <c r="IF426" s="195">
        <f t="shared" si="1386"/>
        <v>0</v>
      </c>
      <c r="IG426" s="307">
        <f t="shared" si="1387"/>
        <v>0</v>
      </c>
      <c r="IH426" s="307">
        <f t="shared" si="1388"/>
        <v>0</v>
      </c>
      <c r="II426" s="44">
        <f t="shared" si="1389"/>
        <v>0</v>
      </c>
      <c r="IJ426" s="44">
        <f t="shared" si="1589"/>
        <v>0</v>
      </c>
      <c r="IK426" s="44">
        <f t="shared" si="1590"/>
        <v>0</v>
      </c>
      <c r="IL426" s="44">
        <f t="shared" si="1591"/>
        <v>0</v>
      </c>
      <c r="IM426" s="44">
        <f t="shared" si="1592"/>
        <v>0</v>
      </c>
      <c r="IN426" s="44">
        <f t="shared" si="1593"/>
        <v>0</v>
      </c>
      <c r="IO426" s="44">
        <f t="shared" si="1594"/>
        <v>0</v>
      </c>
    </row>
    <row r="427" spans="1:249" ht="18" customHeight="1">
      <c r="A427" s="188">
        <v>421</v>
      </c>
      <c r="B427" s="326"/>
      <c r="C427" s="289"/>
      <c r="D427" s="199"/>
      <c r="E427" s="189"/>
      <c r="F427" s="189"/>
      <c r="G427" s="190"/>
      <c r="H427" s="190"/>
      <c r="I427" s="272"/>
      <c r="J427" s="207"/>
      <c r="K427" s="214" t="str">
        <f t="shared" si="1390"/>
        <v/>
      </c>
      <c r="L427" s="200" t="str">
        <f t="shared" si="1391"/>
        <v/>
      </c>
      <c r="M427" s="200" t="str">
        <f t="shared" si="1392"/>
        <v/>
      </c>
      <c r="N427" s="209" t="str">
        <f t="shared" si="1380"/>
        <v/>
      </c>
      <c r="O427" s="208" t="str">
        <f>IFERROR(IF(D427="","",IF(K427="","",IF(I427="","",IF(F427="F",VLOOKUP(K427,F!A:G,2,0),IF(F427="M",VLOOKUP(K427,M!A:G,2,0),""))))),0)</f>
        <v/>
      </c>
      <c r="P427" s="191" t="str">
        <f>IFERROR(IF(D427="","",IF(K427="","",IF(I427="","",IF(F427="F",VLOOKUP(K427,F!A:G,3,0),IF(F427="M",VLOOKUP(K427,M!A:G,3,0),""))))),0)</f>
        <v/>
      </c>
      <c r="Q427" s="191" t="str">
        <f>IFERROR(IF(D427="","",IF(K427="","",IF(I427="","",IF(F427="F",VLOOKUP(K427,F!A:G,4,0),IF(F427="M",VLOOKUP(K427,M!A:G,4,0),""))))),0)</f>
        <v/>
      </c>
      <c r="R427" s="191" t="str">
        <f>IFERROR(IF(D427="","",IF(K427="","",IF(I427="","",IF(F427="F",VLOOKUP(K427,F!A:G,5,0),IF(F427="M",VLOOKUP(K427,M!A:G,5,0),""))))),0)</f>
        <v/>
      </c>
      <c r="S427" s="191" t="str">
        <f>IFERROR(IF(D427="","",IF(K427="","",IF(I427="","",IF(F427="F",VLOOKUP(K427,F!A:G,6,0),IF(F427="M",VLOOKUP(K427,M!A:G,6,0),""))))),0)</f>
        <v/>
      </c>
      <c r="T427" s="191" t="str">
        <f>IFERROR(IF(D427="","",IF(K427="","",IF(I427="","",IF(F427="F",VLOOKUP(K427,F!A:G,7,0),IF(F427="M",VLOOKUP(K427,M!A:G,7,0),""))))),0)</f>
        <v/>
      </c>
      <c r="U427" s="191" t="str">
        <f>IFERROR(IF(D427="","",IF(K427="","",IF(J427="","",IF(F427="F",VLOOKUP(K427,F!A:M,8,0),IF(F427="M",VLOOKUP(K427,M!A:M,8,0),""))))),0)</f>
        <v/>
      </c>
      <c r="V427" s="191" t="str">
        <f>IFERROR(IF(D427="","",IF(K427="","",IF(J427="","",IF(F427="F",VLOOKUP(K427,F!A:M,9,0),IF(F427="M",VLOOKUP(K427,M!A:M,9,0),""))))),0)</f>
        <v/>
      </c>
      <c r="W427" s="191" t="str">
        <f>IFERROR(IF(D427="","",IF(K427="","",IF(J427="","",IF(F427="F",VLOOKUP(K427,F!A:M,10,0),IF(F427="M",VLOOKUP(K427,M!A:M,10,0),""))))),0)</f>
        <v/>
      </c>
      <c r="X427" s="191" t="str">
        <f>IFERROR(IF(D427="","",IF(K427="","",IF(J427="","",IF(F427="F",VLOOKUP(K427,F!A:M,11,0),IF(F427="M",VLOOKUP(K427,M!A:M,11,0),""))))),0)</f>
        <v/>
      </c>
      <c r="Y427" s="191" t="str">
        <f>IFERROR(IF(D427="","",IF(K427="","",IF(J427="","",IF(F427="F",VLOOKUP(K427,F!A:M,12,0),IF(F427="M",VLOOKUP(K427,M!A:M,12,0),""))))),0)</f>
        <v/>
      </c>
      <c r="Z427" s="191" t="str">
        <f>IFERROR(IF(D427="","",IF(K427="","",IF(J427="","",IF(F427="F",VLOOKUP(K427,F!A:M,13,0),IF(F427="M",VLOOKUP(K427,M!A:M,13,0),""))))),0)</f>
        <v/>
      </c>
      <c r="AA427" s="191" t="str">
        <f>IFERROR(IF(D427="","",IF(F427="","",IF(J427="","",IF(K427="","",IF(AND(K427&gt;23,K427&lt;=60),IF(F427="F",VLOOKUP(MROUND(HZ427,0.5),'F-Weight for Length'!K:S,2,0),VLOOKUP(MROUND(HZ427,0.5),'M-Weight for Length'!K:S,2,0)),IF(K427&gt;60,IF(F427="F",VLOOKUP(K427,'F-Weight for Length'!U:AC,2,0),VLOOKUP(K427,'M-Weight for Length'!U:AC,2,0)),IF(F427="F",VLOOKUP(MROUND(HZ427,0.5),'F-Weight for Length'!A:I,2,0),VLOOKUP(MROUND(HZ427,0.5),'M-Weight for Length'!A:I,2,0)))))))),0)</f>
        <v/>
      </c>
      <c r="AB427" s="191" t="str">
        <f>IFERROR(IF(D427="","",IF(F427="","",IF(J427="","",IF(K427="","",IF(AND(K427&gt;23,K427&lt;=60),IF(F427="F",VLOOKUP(MROUND(HZ427,0.5),'F-Weight for Length'!K:S,3,0),VLOOKUP(MROUND(HZ427,0.5),'M-Weight for Length'!K:S,3,0)),IF(K427&gt;60,IF(F427="F",VLOOKUP(K427,'F-Weight for Length'!U:AC,3,0),VLOOKUP(K427,'M-Weight for Length'!U:AC,3,0)),IF(F427="F",VLOOKUP(MROUND(HZ427,0.5),'F-Weight for Length'!A:I,3,0),VLOOKUP(MROUND(HZ427,0.5),'M-Weight for Length'!A:I,3,0)))))))),0)</f>
        <v/>
      </c>
      <c r="AC427" s="191" t="str">
        <f>IFERROR(IF(D427="","",IF(F427="","",IF(J427="","",IF(K427="","",IF(AND(K427&gt;23,K427&lt;=60),IF(F427="F",VLOOKUP(MROUND(HZ427,0.5),'F-Weight for Length'!K:S,4,0),VLOOKUP(MROUND(HZ427,0.5),'M-Weight for Length'!K:S,4,0)),IF(K427&gt;60,IF(F427="F",VLOOKUP(K427,'F-Weight for Length'!U:AC,4,0),VLOOKUP(K427,'M-Weight for Length'!U:AC,4,0)),IF(F427="F",VLOOKUP(MROUND(HZ427,0.5),'F-Weight for Length'!A:I,4,0),VLOOKUP(MROUND(HZ427,0.5),'M-Weight for Length'!A:I,4,0)))))))),0)</f>
        <v/>
      </c>
      <c r="AD427" s="191" t="str">
        <f>IFERROR(IF(D427="","",IF(F427="","",IF(J427="","",IF(K427="","",IF(AND(K427&gt;23,K427&lt;=60),IF(F427="F",VLOOKUP(MROUND(HZ427,0.5),'F-Weight for Length'!K:S,5,0),VLOOKUP(MROUND(HZ427,0.5),'M-Weight for Length'!K:S,5,0)),IF(K427&gt;60,IF(F427="F",VLOOKUP(K427,'F-Weight for Length'!U:AC,5,0),VLOOKUP(K427,'M-Weight for Length'!U:AC,5,0)),IF(F427="F",VLOOKUP(MROUND(HZ427,0.5),'F-Weight for Length'!A:I,5,0),VLOOKUP(MROUND(HZ427,0.5),'M-Weight for Length'!A:I,5,0)))))))),0)</f>
        <v/>
      </c>
      <c r="AE427" s="191" t="str">
        <f>IFERROR(IF(D427="","",IF(F427="","",IF(J427="","",IF(K427="","",IF(AND(K427&gt;23,K427&lt;=60),IF(F427="F",VLOOKUP(MROUND(HZ427,0.5),'F-Weight for Length'!K:S,6,0),VLOOKUP(MROUND(HZ427,0.5),'M-Weight for Length'!K:S,6,0)),IF(K427&gt;60,IF(F427="F",VLOOKUP(K427,'F-Weight for Length'!U:AC,6,0),VLOOKUP(K427,'M-Weight for Length'!U:AC,6,0)),IF(F427="F",VLOOKUP(MROUND(HZ427,0.5),'F-Weight for Length'!A:I,6,0),VLOOKUP(MROUND(HZ427,0.5),'M-Weight for Length'!A:I,6,0)))))))),0)</f>
        <v/>
      </c>
      <c r="AF427" s="191" t="str">
        <f>IFERROR(IF(D427="","",IF(F427="","",IF(J427="","",IF(K427="","",IF(AND(K427&gt;23,K427&lt;=60),IF(F427="F",VLOOKUP(MROUND(HZ427,0.5),'F-Weight for Length'!K:S,7,0),VLOOKUP(MROUND(HZ427,0.5),'M-Weight for Length'!K:S,7,0)),IF(K427&gt;60,IF(F427="F",VLOOKUP(K427,'F-Weight for Length'!U:AC,7,0),VLOOKUP(K427,'M-Weight for Length'!U:AC,7,0)),IF(F427="F",VLOOKUP(MROUND(HZ427,0.5),'F-Weight for Length'!A:I,7,0),VLOOKUP(MROUND(HZ427,0.5),'M-Weight for Length'!A:I,7,0)))))))),0)</f>
        <v/>
      </c>
      <c r="AG427" s="191" t="str">
        <f>IFERROR(IF(D427="","",IF(F427="","",IF(J427="","",IF(K427="","",IF(AND(K427&gt;23,K427&lt;=60),IF(F427="F",VLOOKUP(MROUND(HZ427,0.5),'F-Weight for Length'!K:S,8,0),VLOOKUP(MROUND(HZ427,0.5),'M-Weight for Length'!K:S,8,0)),IF(K427&gt;60,IF(F427="F",VLOOKUP(K427,'F-Weight for Length'!U:AC,8,0),VLOOKUP(K427,'M-Weight for Length'!U:AC,8,0)),IF(F427="F",VLOOKUP(MROUND(HZ427,0.5),'F-Weight for Length'!A:I,8,0),VLOOKUP(MROUND(HZ427,0.5),'M-Weight for Length'!A:I,8,0)))))))),0)</f>
        <v/>
      </c>
      <c r="AH427" s="191" t="str">
        <f>IFERROR(IF(D427="","",IF(F427="","",IF(J427="","",IF(K427="","",IF(AND(K427&gt;23,K427&lt;=60),IF(F427="F",VLOOKUP(MROUND(HZ427,0.5),'F-Weight for Length'!K:S,9,0),VLOOKUP(MROUND(HZ427,0.5),'M-Weight for Length'!K:S,9,0)),IF(K427&gt;60,IF(F427="F",VLOOKUP(K427,'F-Weight for Length'!U:AC,9,0),VLOOKUP(K427,'M-Weight for Length'!U:AC,9,0)),IF(F427="F",VLOOKUP(MROUND(HZ427,0.5),'F-Weight for Length'!A:I,9,0),VLOOKUP(MROUND(HZ427,0.5),'M-Weight for Length'!A:I,9,0)))))))),0)</f>
        <v/>
      </c>
      <c r="AI427" s="192">
        <f t="shared" si="1393"/>
        <v>0</v>
      </c>
      <c r="AJ427" s="192">
        <f t="shared" si="1394"/>
        <v>0</v>
      </c>
      <c r="AK427" s="192">
        <f t="shared" si="1395"/>
        <v>0</v>
      </c>
      <c r="AL427" s="192">
        <f t="shared" si="1396"/>
        <v>0</v>
      </c>
      <c r="AM427" s="192">
        <f t="shared" si="1397"/>
        <v>0</v>
      </c>
      <c r="AN427" s="192">
        <f t="shared" si="1398"/>
        <v>0</v>
      </c>
      <c r="AO427" s="192">
        <f t="shared" si="1399"/>
        <v>0</v>
      </c>
      <c r="AP427" s="192">
        <f t="shared" si="1400"/>
        <v>0</v>
      </c>
      <c r="AQ427" s="192">
        <f t="shared" si="1401"/>
        <v>0</v>
      </c>
      <c r="AR427" s="192">
        <f t="shared" si="1402"/>
        <v>0</v>
      </c>
      <c r="AS427" s="192">
        <f t="shared" si="1403"/>
        <v>0</v>
      </c>
      <c r="AT427" s="192">
        <f t="shared" si="1404"/>
        <v>0</v>
      </c>
      <c r="AU427" s="192">
        <f t="shared" si="1405"/>
        <v>0</v>
      </c>
      <c r="AV427" s="192">
        <f t="shared" si="1406"/>
        <v>0</v>
      </c>
      <c r="AW427" s="192">
        <f t="shared" si="1407"/>
        <v>0</v>
      </c>
      <c r="AX427" s="192">
        <f t="shared" si="1408"/>
        <v>0</v>
      </c>
      <c r="AY427" s="192">
        <f t="shared" si="1409"/>
        <v>0</v>
      </c>
      <c r="AZ427" s="192">
        <f t="shared" si="1410"/>
        <v>0</v>
      </c>
      <c r="BA427" s="192">
        <f t="shared" si="1411"/>
        <v>0</v>
      </c>
      <c r="BB427" s="192">
        <f t="shared" si="1412"/>
        <v>0</v>
      </c>
      <c r="BC427" s="192">
        <f t="shared" si="1413"/>
        <v>0</v>
      </c>
      <c r="BD427" s="192">
        <f t="shared" si="1414"/>
        <v>0</v>
      </c>
      <c r="BE427" s="192">
        <f t="shared" si="1415"/>
        <v>0</v>
      </c>
      <c r="BF427" s="192">
        <f t="shared" si="1416"/>
        <v>0</v>
      </c>
      <c r="BG427" s="192">
        <f t="shared" si="1417"/>
        <v>0</v>
      </c>
      <c r="BH427" s="192">
        <f t="shared" si="1418"/>
        <v>0</v>
      </c>
      <c r="BI427" s="192">
        <f t="shared" si="1419"/>
        <v>0</v>
      </c>
      <c r="BJ427" s="192">
        <f t="shared" si="1420"/>
        <v>0</v>
      </c>
      <c r="BK427" s="192">
        <f t="shared" si="1421"/>
        <v>0</v>
      </c>
      <c r="BL427" s="192">
        <f t="shared" si="1422"/>
        <v>0</v>
      </c>
      <c r="BM427" s="192">
        <f t="shared" si="1423"/>
        <v>0</v>
      </c>
      <c r="BN427" s="192">
        <f t="shared" si="1424"/>
        <v>0</v>
      </c>
      <c r="BO427" s="192">
        <f t="shared" si="1425"/>
        <v>0</v>
      </c>
      <c r="BP427" s="192">
        <f t="shared" si="1426"/>
        <v>0</v>
      </c>
      <c r="BQ427" s="192">
        <f t="shared" si="1427"/>
        <v>0</v>
      </c>
      <c r="BR427" s="192">
        <f t="shared" si="1428"/>
        <v>0</v>
      </c>
      <c r="BS427" s="192">
        <f t="shared" si="1429"/>
        <v>0</v>
      </c>
      <c r="BT427" s="192">
        <f t="shared" si="1430"/>
        <v>0</v>
      </c>
      <c r="BU427" s="192">
        <f t="shared" si="1431"/>
        <v>0</v>
      </c>
      <c r="BV427" s="192">
        <f t="shared" si="1432"/>
        <v>0</v>
      </c>
      <c r="BW427" s="192">
        <f t="shared" si="1433"/>
        <v>0</v>
      </c>
      <c r="BX427" s="192">
        <f t="shared" si="1434"/>
        <v>0</v>
      </c>
      <c r="BY427" s="192">
        <f t="shared" si="1435"/>
        <v>0</v>
      </c>
      <c r="BZ427" s="192">
        <f t="shared" si="1436"/>
        <v>0</v>
      </c>
      <c r="CA427" s="192">
        <f t="shared" si="1437"/>
        <v>0</v>
      </c>
      <c r="CB427" s="192">
        <f t="shared" si="1438"/>
        <v>0</v>
      </c>
      <c r="CC427" s="192">
        <f t="shared" si="1439"/>
        <v>0</v>
      </c>
      <c r="CD427" s="192">
        <f t="shared" si="1440"/>
        <v>0</v>
      </c>
      <c r="CE427" s="192">
        <f t="shared" si="1441"/>
        <v>0</v>
      </c>
      <c r="CF427" s="192">
        <f t="shared" si="1442"/>
        <v>0</v>
      </c>
      <c r="CG427" s="192">
        <f t="shared" si="1443"/>
        <v>0</v>
      </c>
      <c r="CH427" s="192">
        <f t="shared" si="1444"/>
        <v>0</v>
      </c>
      <c r="CI427" s="192">
        <f t="shared" si="1445"/>
        <v>0</v>
      </c>
      <c r="CJ427" s="192">
        <f t="shared" si="1446"/>
        <v>0</v>
      </c>
      <c r="CK427" s="192">
        <f t="shared" si="1447"/>
        <v>0</v>
      </c>
      <c r="CL427" s="192">
        <f t="shared" si="1448"/>
        <v>0</v>
      </c>
      <c r="CM427" s="192">
        <f t="shared" si="1449"/>
        <v>0</v>
      </c>
      <c r="CN427" s="192">
        <f t="shared" si="1450"/>
        <v>0</v>
      </c>
      <c r="CO427" s="192">
        <f t="shared" si="1451"/>
        <v>0</v>
      </c>
      <c r="CP427" s="192">
        <f t="shared" si="1452"/>
        <v>0</v>
      </c>
      <c r="CQ427" s="192">
        <f t="shared" si="1453"/>
        <v>0</v>
      </c>
      <c r="CR427" s="192">
        <f t="shared" si="1454"/>
        <v>0</v>
      </c>
      <c r="CS427" s="192">
        <f t="shared" si="1455"/>
        <v>0</v>
      </c>
      <c r="CT427" s="192">
        <f t="shared" si="1456"/>
        <v>0</v>
      </c>
      <c r="CU427" s="192">
        <f t="shared" si="1457"/>
        <v>0</v>
      </c>
      <c r="CV427" s="192">
        <f t="shared" si="1458"/>
        <v>0</v>
      </c>
      <c r="CW427" s="192">
        <f t="shared" si="1459"/>
        <v>0</v>
      </c>
      <c r="CX427" s="192">
        <f t="shared" si="1460"/>
        <v>0</v>
      </c>
      <c r="CY427" s="192">
        <f t="shared" si="1461"/>
        <v>0</v>
      </c>
      <c r="CZ427" s="192">
        <f t="shared" si="1462"/>
        <v>0</v>
      </c>
      <c r="DA427" s="192">
        <f t="shared" si="1463"/>
        <v>0</v>
      </c>
      <c r="DB427" s="192">
        <f t="shared" si="1464"/>
        <v>0</v>
      </c>
      <c r="DC427" s="192">
        <f t="shared" si="1465"/>
        <v>0</v>
      </c>
      <c r="DD427" s="192">
        <f t="shared" si="1466"/>
        <v>0</v>
      </c>
      <c r="DE427" s="192">
        <f t="shared" si="1467"/>
        <v>0</v>
      </c>
      <c r="DF427" s="192">
        <f t="shared" si="1468"/>
        <v>0</v>
      </c>
      <c r="DG427" s="192">
        <f t="shared" si="1469"/>
        <v>0</v>
      </c>
      <c r="DH427" s="192">
        <f t="shared" si="1470"/>
        <v>0</v>
      </c>
      <c r="DI427" s="192">
        <f t="shared" si="1471"/>
        <v>0</v>
      </c>
      <c r="DJ427" s="192">
        <f t="shared" si="1472"/>
        <v>0</v>
      </c>
      <c r="DK427" s="192">
        <f t="shared" si="1473"/>
        <v>0</v>
      </c>
      <c r="DL427" s="192">
        <f t="shared" si="1474"/>
        <v>0</v>
      </c>
      <c r="DM427" s="192">
        <f t="shared" si="1475"/>
        <v>0</v>
      </c>
      <c r="DN427" s="192">
        <f t="shared" si="1476"/>
        <v>0</v>
      </c>
      <c r="DO427" s="192">
        <f t="shared" si="1477"/>
        <v>0</v>
      </c>
      <c r="DP427" s="192">
        <f t="shared" si="1478"/>
        <v>0</v>
      </c>
      <c r="DQ427" s="192">
        <f t="shared" si="1479"/>
        <v>0</v>
      </c>
      <c r="DR427" s="192">
        <f t="shared" si="1480"/>
        <v>0</v>
      </c>
      <c r="DS427" s="192">
        <f t="shared" si="1481"/>
        <v>0</v>
      </c>
      <c r="DT427" s="192">
        <f t="shared" si="1482"/>
        <v>0</v>
      </c>
      <c r="DU427" s="192">
        <f t="shared" si="1483"/>
        <v>0</v>
      </c>
      <c r="DV427" s="193">
        <f t="shared" si="1484"/>
        <v>0</v>
      </c>
      <c r="DW427" s="193">
        <f t="shared" si="1485"/>
        <v>0</v>
      </c>
      <c r="DX427" s="193">
        <f t="shared" si="1486"/>
        <v>0</v>
      </c>
      <c r="DY427" s="193">
        <f t="shared" si="1487"/>
        <v>0</v>
      </c>
      <c r="DZ427" s="193">
        <f t="shared" si="1488"/>
        <v>0</v>
      </c>
      <c r="EA427" s="192">
        <f t="shared" si="1489"/>
        <v>0</v>
      </c>
      <c r="EB427" s="192">
        <f t="shared" si="1490"/>
        <v>0</v>
      </c>
      <c r="EC427" s="192">
        <f t="shared" si="1491"/>
        <v>0</v>
      </c>
      <c r="ED427" s="192">
        <f t="shared" si="1492"/>
        <v>0</v>
      </c>
      <c r="EE427" s="192">
        <f t="shared" si="1493"/>
        <v>0</v>
      </c>
      <c r="EF427" s="192">
        <f t="shared" si="1494"/>
        <v>0</v>
      </c>
      <c r="EG427" s="192">
        <f t="shared" si="1495"/>
        <v>0</v>
      </c>
      <c r="EH427" s="192">
        <f t="shared" si="1496"/>
        <v>0</v>
      </c>
      <c r="EI427" s="192">
        <f t="shared" si="1497"/>
        <v>0</v>
      </c>
      <c r="EJ427" s="192">
        <f t="shared" si="1498"/>
        <v>0</v>
      </c>
      <c r="EK427" s="192">
        <f t="shared" si="1499"/>
        <v>0</v>
      </c>
      <c r="EL427" s="192">
        <f t="shared" si="1500"/>
        <v>0</v>
      </c>
      <c r="EM427" s="192">
        <f t="shared" si="1501"/>
        <v>0</v>
      </c>
      <c r="EN427" s="192">
        <f t="shared" si="1502"/>
        <v>0</v>
      </c>
      <c r="EO427" s="192">
        <f t="shared" si="1503"/>
        <v>0</v>
      </c>
      <c r="EP427" s="192">
        <f t="shared" si="1504"/>
        <v>0</v>
      </c>
      <c r="EQ427" s="192">
        <f t="shared" si="1505"/>
        <v>0</v>
      </c>
      <c r="ER427" s="192">
        <f t="shared" si="1506"/>
        <v>0</v>
      </c>
      <c r="ES427" s="192">
        <f t="shared" si="1507"/>
        <v>0</v>
      </c>
      <c r="ET427" s="192">
        <f t="shared" si="1508"/>
        <v>0</v>
      </c>
      <c r="EU427" s="192">
        <f t="shared" si="1509"/>
        <v>0</v>
      </c>
      <c r="EV427" s="192">
        <f t="shared" si="1510"/>
        <v>0</v>
      </c>
      <c r="EW427" s="192">
        <f t="shared" si="1511"/>
        <v>0</v>
      </c>
      <c r="EX427" s="192">
        <f t="shared" si="1512"/>
        <v>0</v>
      </c>
      <c r="EY427" s="192">
        <f t="shared" si="1513"/>
        <v>0</v>
      </c>
      <c r="EZ427" s="192">
        <f t="shared" si="1514"/>
        <v>0</v>
      </c>
      <c r="FA427" s="192">
        <f t="shared" si="1515"/>
        <v>0</v>
      </c>
      <c r="FB427" s="192">
        <f t="shared" si="1516"/>
        <v>0</v>
      </c>
      <c r="FC427" s="192">
        <f t="shared" si="1517"/>
        <v>0</v>
      </c>
      <c r="FD427" s="192">
        <f t="shared" si="1518"/>
        <v>0</v>
      </c>
      <c r="FE427" s="192">
        <f t="shared" si="1519"/>
        <v>0</v>
      </c>
      <c r="FF427" s="192">
        <f t="shared" si="1520"/>
        <v>0</v>
      </c>
      <c r="FG427" s="192">
        <f t="shared" si="1521"/>
        <v>0</v>
      </c>
      <c r="FH427" s="192">
        <f t="shared" si="1522"/>
        <v>0</v>
      </c>
      <c r="FI427" s="192">
        <f t="shared" si="1523"/>
        <v>0</v>
      </c>
      <c r="FJ427" s="192">
        <f t="shared" si="1524"/>
        <v>0</v>
      </c>
      <c r="FK427" s="192">
        <f t="shared" si="1525"/>
        <v>0</v>
      </c>
      <c r="FL427" s="192">
        <f t="shared" si="1526"/>
        <v>0</v>
      </c>
      <c r="FM427" s="192">
        <f t="shared" si="1527"/>
        <v>0</v>
      </c>
      <c r="FN427" s="192">
        <f t="shared" si="1528"/>
        <v>0</v>
      </c>
      <c r="FO427" s="192">
        <f t="shared" si="1529"/>
        <v>0</v>
      </c>
      <c r="FP427" s="192">
        <f t="shared" si="1530"/>
        <v>0</v>
      </c>
      <c r="FQ427" s="192">
        <f t="shared" si="1531"/>
        <v>0</v>
      </c>
      <c r="FR427" s="192">
        <f t="shared" si="1532"/>
        <v>0</v>
      </c>
      <c r="FS427" s="192">
        <f t="shared" si="1533"/>
        <v>0</v>
      </c>
      <c r="FT427" s="192">
        <f t="shared" si="1534"/>
        <v>0</v>
      </c>
      <c r="FU427" s="192">
        <f t="shared" si="1535"/>
        <v>0</v>
      </c>
      <c r="FV427" s="192">
        <f t="shared" si="1536"/>
        <v>0</v>
      </c>
      <c r="FW427" s="192">
        <f t="shared" si="1537"/>
        <v>0</v>
      </c>
      <c r="FX427" s="192">
        <f t="shared" si="1538"/>
        <v>0</v>
      </c>
      <c r="FY427" s="192">
        <f t="shared" si="1539"/>
        <v>0</v>
      </c>
      <c r="FZ427" s="192">
        <f t="shared" si="1540"/>
        <v>0</v>
      </c>
      <c r="GA427" s="192">
        <f t="shared" si="1541"/>
        <v>0</v>
      </c>
      <c r="GB427" s="192">
        <f t="shared" si="1542"/>
        <v>0</v>
      </c>
      <c r="GC427" s="192">
        <f t="shared" si="1543"/>
        <v>0</v>
      </c>
      <c r="GD427" s="192">
        <f t="shared" si="1544"/>
        <v>0</v>
      </c>
      <c r="GE427" s="192">
        <f t="shared" si="1545"/>
        <v>0</v>
      </c>
      <c r="GF427" s="192">
        <f t="shared" si="1546"/>
        <v>0</v>
      </c>
      <c r="GG427" s="192">
        <f t="shared" si="1547"/>
        <v>0</v>
      </c>
      <c r="GH427" s="192">
        <f t="shared" si="1548"/>
        <v>0</v>
      </c>
      <c r="GI427" s="192">
        <f t="shared" si="1549"/>
        <v>0</v>
      </c>
      <c r="GJ427" s="192">
        <f t="shared" si="1550"/>
        <v>0</v>
      </c>
      <c r="GK427" s="192">
        <f t="shared" si="1551"/>
        <v>0</v>
      </c>
      <c r="GL427" s="192">
        <f t="shared" si="1552"/>
        <v>0</v>
      </c>
      <c r="GM427" s="192">
        <f t="shared" si="1553"/>
        <v>0</v>
      </c>
      <c r="GN427" s="192">
        <f t="shared" si="1554"/>
        <v>0</v>
      </c>
      <c r="GO427" s="192">
        <f t="shared" si="1555"/>
        <v>0</v>
      </c>
      <c r="GP427" s="192">
        <f t="shared" si="1556"/>
        <v>0</v>
      </c>
      <c r="GQ427" s="192">
        <f t="shared" si="1557"/>
        <v>0</v>
      </c>
      <c r="GR427" s="192">
        <f t="shared" si="1558"/>
        <v>0</v>
      </c>
      <c r="GS427" s="192">
        <f t="shared" si="1559"/>
        <v>0</v>
      </c>
      <c r="GT427" s="192">
        <f t="shared" si="1560"/>
        <v>0</v>
      </c>
      <c r="GU427" s="192">
        <f t="shared" si="1561"/>
        <v>0</v>
      </c>
      <c r="GV427" s="192">
        <f t="shared" si="1562"/>
        <v>0</v>
      </c>
      <c r="GW427" s="192">
        <f t="shared" si="1563"/>
        <v>0</v>
      </c>
      <c r="GX427" s="192">
        <f t="shared" si="1564"/>
        <v>0</v>
      </c>
      <c r="GY427" s="192">
        <f t="shared" si="1565"/>
        <v>0</v>
      </c>
      <c r="GZ427" s="192">
        <f t="shared" si="1566"/>
        <v>0</v>
      </c>
      <c r="HA427" s="192">
        <f t="shared" si="1567"/>
        <v>0</v>
      </c>
      <c r="HB427" s="192">
        <f t="shared" si="1568"/>
        <v>0</v>
      </c>
      <c r="HC427" s="192">
        <f t="shared" si="1569"/>
        <v>0</v>
      </c>
      <c r="HD427" s="192">
        <f t="shared" si="1570"/>
        <v>0</v>
      </c>
      <c r="HE427" s="192">
        <f t="shared" si="1571"/>
        <v>0</v>
      </c>
      <c r="HF427" s="192">
        <f t="shared" si="1572"/>
        <v>0</v>
      </c>
      <c r="HG427" s="192">
        <f t="shared" si="1573"/>
        <v>0</v>
      </c>
      <c r="HH427" s="192">
        <f t="shared" si="1574"/>
        <v>0</v>
      </c>
      <c r="HI427" s="192">
        <f t="shared" si="1575"/>
        <v>0</v>
      </c>
      <c r="HJ427" s="192">
        <f t="shared" si="1576"/>
        <v>0</v>
      </c>
      <c r="HK427" s="192">
        <f t="shared" si="1577"/>
        <v>0</v>
      </c>
      <c r="HL427" s="192">
        <f t="shared" si="1578"/>
        <v>0</v>
      </c>
      <c r="HM427" s="192">
        <f t="shared" si="1579"/>
        <v>0</v>
      </c>
      <c r="HN427" s="194">
        <f t="shared" si="1580"/>
        <v>0</v>
      </c>
      <c r="HO427" s="194">
        <f t="shared" si="1581"/>
        <v>0</v>
      </c>
      <c r="HP427" s="194">
        <f t="shared" si="1582"/>
        <v>0</v>
      </c>
      <c r="HQ427" s="194">
        <f t="shared" si="1583"/>
        <v>0</v>
      </c>
      <c r="HR427" s="194">
        <f t="shared" si="1584"/>
        <v>0</v>
      </c>
      <c r="HS427" s="195" t="str">
        <f t="shared" si="1381"/>
        <v/>
      </c>
      <c r="HT427" s="196">
        <f t="shared" si="1377"/>
        <v>0</v>
      </c>
      <c r="HU427" s="196">
        <f t="shared" si="1378"/>
        <v>0</v>
      </c>
      <c r="HV427" s="197" t="str">
        <f t="shared" si="1382"/>
        <v/>
      </c>
      <c r="HW427" s="197" t="str">
        <f t="shared" si="1585"/>
        <v/>
      </c>
      <c r="HX427" s="197" t="str">
        <f t="shared" si="1586"/>
        <v/>
      </c>
      <c r="HY427" s="195" t="str">
        <f t="shared" si="1383"/>
        <v/>
      </c>
      <c r="HZ427" s="30">
        <f t="shared" si="1379"/>
        <v>0</v>
      </c>
      <c r="IA427" s="198">
        <f t="shared" si="1384"/>
        <v>0</v>
      </c>
      <c r="IB427" s="195"/>
      <c r="IC427" s="195">
        <f t="shared" si="1587"/>
        <v>0</v>
      </c>
      <c r="ID427" s="195">
        <f t="shared" si="1385"/>
        <v>0</v>
      </c>
      <c r="IE427" s="195">
        <f t="shared" si="1588"/>
        <v>0</v>
      </c>
      <c r="IF427" s="195">
        <f t="shared" si="1386"/>
        <v>0</v>
      </c>
      <c r="IG427" s="307">
        <f t="shared" si="1387"/>
        <v>0</v>
      </c>
      <c r="IH427" s="307">
        <f t="shared" si="1388"/>
        <v>0</v>
      </c>
      <c r="II427" s="44">
        <f t="shared" si="1389"/>
        <v>0</v>
      </c>
      <c r="IJ427" s="44">
        <f t="shared" si="1589"/>
        <v>0</v>
      </c>
      <c r="IK427" s="44">
        <f t="shared" si="1590"/>
        <v>0</v>
      </c>
      <c r="IL427" s="44">
        <f t="shared" si="1591"/>
        <v>0</v>
      </c>
      <c r="IM427" s="44">
        <f t="shared" si="1592"/>
        <v>0</v>
      </c>
      <c r="IN427" s="44">
        <f t="shared" si="1593"/>
        <v>0</v>
      </c>
      <c r="IO427" s="44">
        <f t="shared" si="1594"/>
        <v>0</v>
      </c>
    </row>
    <row r="428" spans="1:249" ht="18" customHeight="1">
      <c r="A428" s="188">
        <v>422</v>
      </c>
      <c r="B428" s="326"/>
      <c r="C428" s="289"/>
      <c r="D428" s="199"/>
      <c r="E428" s="189"/>
      <c r="F428" s="189"/>
      <c r="G428" s="190"/>
      <c r="H428" s="190"/>
      <c r="I428" s="272"/>
      <c r="J428" s="207"/>
      <c r="K428" s="214" t="str">
        <f t="shared" si="1390"/>
        <v/>
      </c>
      <c r="L428" s="200" t="str">
        <f t="shared" si="1391"/>
        <v/>
      </c>
      <c r="M428" s="200" t="str">
        <f t="shared" si="1392"/>
        <v/>
      </c>
      <c r="N428" s="209" t="str">
        <f t="shared" si="1380"/>
        <v/>
      </c>
      <c r="O428" s="208" t="str">
        <f>IFERROR(IF(D428="","",IF(K428="","",IF(I428="","",IF(F428="F",VLOOKUP(K428,F!A:G,2,0),IF(F428="M",VLOOKUP(K428,M!A:G,2,0),""))))),0)</f>
        <v/>
      </c>
      <c r="P428" s="191" t="str">
        <f>IFERROR(IF(D428="","",IF(K428="","",IF(I428="","",IF(F428="F",VLOOKUP(K428,F!A:G,3,0),IF(F428="M",VLOOKUP(K428,M!A:G,3,0),""))))),0)</f>
        <v/>
      </c>
      <c r="Q428" s="191" t="str">
        <f>IFERROR(IF(D428="","",IF(K428="","",IF(I428="","",IF(F428="F",VLOOKUP(K428,F!A:G,4,0),IF(F428="M",VLOOKUP(K428,M!A:G,4,0),""))))),0)</f>
        <v/>
      </c>
      <c r="R428" s="191" t="str">
        <f>IFERROR(IF(D428="","",IF(K428="","",IF(I428="","",IF(F428="F",VLOOKUP(K428,F!A:G,5,0),IF(F428="M",VLOOKUP(K428,M!A:G,5,0),""))))),0)</f>
        <v/>
      </c>
      <c r="S428" s="191" t="str">
        <f>IFERROR(IF(D428="","",IF(K428="","",IF(I428="","",IF(F428="F",VLOOKUP(K428,F!A:G,6,0),IF(F428="M",VLOOKUP(K428,M!A:G,6,0),""))))),0)</f>
        <v/>
      </c>
      <c r="T428" s="191" t="str">
        <f>IFERROR(IF(D428="","",IF(K428="","",IF(I428="","",IF(F428="F",VLOOKUP(K428,F!A:G,7,0),IF(F428="M",VLOOKUP(K428,M!A:G,7,0),""))))),0)</f>
        <v/>
      </c>
      <c r="U428" s="191" t="str">
        <f>IFERROR(IF(D428="","",IF(K428="","",IF(J428="","",IF(F428="F",VLOOKUP(K428,F!A:M,8,0),IF(F428="M",VLOOKUP(K428,M!A:M,8,0),""))))),0)</f>
        <v/>
      </c>
      <c r="V428" s="191" t="str">
        <f>IFERROR(IF(D428="","",IF(K428="","",IF(J428="","",IF(F428="F",VLOOKUP(K428,F!A:M,9,0),IF(F428="M",VLOOKUP(K428,M!A:M,9,0),""))))),0)</f>
        <v/>
      </c>
      <c r="W428" s="191" t="str">
        <f>IFERROR(IF(D428="","",IF(K428="","",IF(J428="","",IF(F428="F",VLOOKUP(K428,F!A:M,10,0),IF(F428="M",VLOOKUP(K428,M!A:M,10,0),""))))),0)</f>
        <v/>
      </c>
      <c r="X428" s="191" t="str">
        <f>IFERROR(IF(D428="","",IF(K428="","",IF(J428="","",IF(F428="F",VLOOKUP(K428,F!A:M,11,0),IF(F428="M",VLOOKUP(K428,M!A:M,11,0),""))))),0)</f>
        <v/>
      </c>
      <c r="Y428" s="191" t="str">
        <f>IFERROR(IF(D428="","",IF(K428="","",IF(J428="","",IF(F428="F",VLOOKUP(K428,F!A:M,12,0),IF(F428="M",VLOOKUP(K428,M!A:M,12,0),""))))),0)</f>
        <v/>
      </c>
      <c r="Z428" s="191" t="str">
        <f>IFERROR(IF(D428="","",IF(K428="","",IF(J428="","",IF(F428="F",VLOOKUP(K428,F!A:M,13,0),IF(F428="M",VLOOKUP(K428,M!A:M,13,0),""))))),0)</f>
        <v/>
      </c>
      <c r="AA428" s="191" t="str">
        <f>IFERROR(IF(D428="","",IF(F428="","",IF(J428="","",IF(K428="","",IF(AND(K428&gt;23,K428&lt;=60),IF(F428="F",VLOOKUP(MROUND(HZ428,0.5),'F-Weight for Length'!K:S,2,0),VLOOKUP(MROUND(HZ428,0.5),'M-Weight for Length'!K:S,2,0)),IF(K428&gt;60,IF(F428="F",VLOOKUP(K428,'F-Weight for Length'!U:AC,2,0),VLOOKUP(K428,'M-Weight for Length'!U:AC,2,0)),IF(F428="F",VLOOKUP(MROUND(HZ428,0.5),'F-Weight for Length'!A:I,2,0),VLOOKUP(MROUND(HZ428,0.5),'M-Weight for Length'!A:I,2,0)))))))),0)</f>
        <v/>
      </c>
      <c r="AB428" s="191" t="str">
        <f>IFERROR(IF(D428="","",IF(F428="","",IF(J428="","",IF(K428="","",IF(AND(K428&gt;23,K428&lt;=60),IF(F428="F",VLOOKUP(MROUND(HZ428,0.5),'F-Weight for Length'!K:S,3,0),VLOOKUP(MROUND(HZ428,0.5),'M-Weight for Length'!K:S,3,0)),IF(K428&gt;60,IF(F428="F",VLOOKUP(K428,'F-Weight for Length'!U:AC,3,0),VLOOKUP(K428,'M-Weight for Length'!U:AC,3,0)),IF(F428="F",VLOOKUP(MROUND(HZ428,0.5),'F-Weight for Length'!A:I,3,0),VLOOKUP(MROUND(HZ428,0.5),'M-Weight for Length'!A:I,3,0)))))))),0)</f>
        <v/>
      </c>
      <c r="AC428" s="191" t="str">
        <f>IFERROR(IF(D428="","",IF(F428="","",IF(J428="","",IF(K428="","",IF(AND(K428&gt;23,K428&lt;=60),IF(F428="F",VLOOKUP(MROUND(HZ428,0.5),'F-Weight for Length'!K:S,4,0),VLOOKUP(MROUND(HZ428,0.5),'M-Weight for Length'!K:S,4,0)),IF(K428&gt;60,IF(F428="F",VLOOKUP(K428,'F-Weight for Length'!U:AC,4,0),VLOOKUP(K428,'M-Weight for Length'!U:AC,4,0)),IF(F428="F",VLOOKUP(MROUND(HZ428,0.5),'F-Weight for Length'!A:I,4,0),VLOOKUP(MROUND(HZ428,0.5),'M-Weight for Length'!A:I,4,0)))))))),0)</f>
        <v/>
      </c>
      <c r="AD428" s="191" t="str">
        <f>IFERROR(IF(D428="","",IF(F428="","",IF(J428="","",IF(K428="","",IF(AND(K428&gt;23,K428&lt;=60),IF(F428="F",VLOOKUP(MROUND(HZ428,0.5),'F-Weight for Length'!K:S,5,0),VLOOKUP(MROUND(HZ428,0.5),'M-Weight for Length'!K:S,5,0)),IF(K428&gt;60,IF(F428="F",VLOOKUP(K428,'F-Weight for Length'!U:AC,5,0),VLOOKUP(K428,'M-Weight for Length'!U:AC,5,0)),IF(F428="F",VLOOKUP(MROUND(HZ428,0.5),'F-Weight for Length'!A:I,5,0),VLOOKUP(MROUND(HZ428,0.5),'M-Weight for Length'!A:I,5,0)))))))),0)</f>
        <v/>
      </c>
      <c r="AE428" s="191" t="str">
        <f>IFERROR(IF(D428="","",IF(F428="","",IF(J428="","",IF(K428="","",IF(AND(K428&gt;23,K428&lt;=60),IF(F428="F",VLOOKUP(MROUND(HZ428,0.5),'F-Weight for Length'!K:S,6,0),VLOOKUP(MROUND(HZ428,0.5),'M-Weight for Length'!K:S,6,0)),IF(K428&gt;60,IF(F428="F",VLOOKUP(K428,'F-Weight for Length'!U:AC,6,0),VLOOKUP(K428,'M-Weight for Length'!U:AC,6,0)),IF(F428="F",VLOOKUP(MROUND(HZ428,0.5),'F-Weight for Length'!A:I,6,0),VLOOKUP(MROUND(HZ428,0.5),'M-Weight for Length'!A:I,6,0)))))))),0)</f>
        <v/>
      </c>
      <c r="AF428" s="191" t="str">
        <f>IFERROR(IF(D428="","",IF(F428="","",IF(J428="","",IF(K428="","",IF(AND(K428&gt;23,K428&lt;=60),IF(F428="F",VLOOKUP(MROUND(HZ428,0.5),'F-Weight for Length'!K:S,7,0),VLOOKUP(MROUND(HZ428,0.5),'M-Weight for Length'!K:S,7,0)),IF(K428&gt;60,IF(F428="F",VLOOKUP(K428,'F-Weight for Length'!U:AC,7,0),VLOOKUP(K428,'M-Weight for Length'!U:AC,7,0)),IF(F428="F",VLOOKUP(MROUND(HZ428,0.5),'F-Weight for Length'!A:I,7,0),VLOOKUP(MROUND(HZ428,0.5),'M-Weight for Length'!A:I,7,0)))))))),0)</f>
        <v/>
      </c>
      <c r="AG428" s="191" t="str">
        <f>IFERROR(IF(D428="","",IF(F428="","",IF(J428="","",IF(K428="","",IF(AND(K428&gt;23,K428&lt;=60),IF(F428="F",VLOOKUP(MROUND(HZ428,0.5),'F-Weight for Length'!K:S,8,0),VLOOKUP(MROUND(HZ428,0.5),'M-Weight for Length'!K:S,8,0)),IF(K428&gt;60,IF(F428="F",VLOOKUP(K428,'F-Weight for Length'!U:AC,8,0),VLOOKUP(K428,'M-Weight for Length'!U:AC,8,0)),IF(F428="F",VLOOKUP(MROUND(HZ428,0.5),'F-Weight for Length'!A:I,8,0),VLOOKUP(MROUND(HZ428,0.5),'M-Weight for Length'!A:I,8,0)))))))),0)</f>
        <v/>
      </c>
      <c r="AH428" s="191" t="str">
        <f>IFERROR(IF(D428="","",IF(F428="","",IF(J428="","",IF(K428="","",IF(AND(K428&gt;23,K428&lt;=60),IF(F428="F",VLOOKUP(MROUND(HZ428,0.5),'F-Weight for Length'!K:S,9,0),VLOOKUP(MROUND(HZ428,0.5),'M-Weight for Length'!K:S,9,0)),IF(K428&gt;60,IF(F428="F",VLOOKUP(K428,'F-Weight for Length'!U:AC,9,0),VLOOKUP(K428,'M-Weight for Length'!U:AC,9,0)),IF(F428="F",VLOOKUP(MROUND(HZ428,0.5),'F-Weight for Length'!A:I,9,0),VLOOKUP(MROUND(HZ428,0.5),'M-Weight for Length'!A:I,9,0)))))))),0)</f>
        <v/>
      </c>
      <c r="AI428" s="192">
        <f t="shared" si="1393"/>
        <v>0</v>
      </c>
      <c r="AJ428" s="192">
        <f t="shared" si="1394"/>
        <v>0</v>
      </c>
      <c r="AK428" s="192">
        <f t="shared" si="1395"/>
        <v>0</v>
      </c>
      <c r="AL428" s="192">
        <f t="shared" si="1396"/>
        <v>0</v>
      </c>
      <c r="AM428" s="192">
        <f t="shared" si="1397"/>
        <v>0</v>
      </c>
      <c r="AN428" s="192">
        <f t="shared" si="1398"/>
        <v>0</v>
      </c>
      <c r="AO428" s="192">
        <f t="shared" si="1399"/>
        <v>0</v>
      </c>
      <c r="AP428" s="192">
        <f t="shared" si="1400"/>
        <v>0</v>
      </c>
      <c r="AQ428" s="192">
        <f t="shared" si="1401"/>
        <v>0</v>
      </c>
      <c r="AR428" s="192">
        <f t="shared" si="1402"/>
        <v>0</v>
      </c>
      <c r="AS428" s="192">
        <f t="shared" si="1403"/>
        <v>0</v>
      </c>
      <c r="AT428" s="192">
        <f t="shared" si="1404"/>
        <v>0</v>
      </c>
      <c r="AU428" s="192">
        <f t="shared" si="1405"/>
        <v>0</v>
      </c>
      <c r="AV428" s="192">
        <f t="shared" si="1406"/>
        <v>0</v>
      </c>
      <c r="AW428" s="192">
        <f t="shared" si="1407"/>
        <v>0</v>
      </c>
      <c r="AX428" s="192">
        <f t="shared" si="1408"/>
        <v>0</v>
      </c>
      <c r="AY428" s="192">
        <f t="shared" si="1409"/>
        <v>0</v>
      </c>
      <c r="AZ428" s="192">
        <f t="shared" si="1410"/>
        <v>0</v>
      </c>
      <c r="BA428" s="192">
        <f t="shared" si="1411"/>
        <v>0</v>
      </c>
      <c r="BB428" s="192">
        <f t="shared" si="1412"/>
        <v>0</v>
      </c>
      <c r="BC428" s="192">
        <f t="shared" si="1413"/>
        <v>0</v>
      </c>
      <c r="BD428" s="192">
        <f t="shared" si="1414"/>
        <v>0</v>
      </c>
      <c r="BE428" s="192">
        <f t="shared" si="1415"/>
        <v>0</v>
      </c>
      <c r="BF428" s="192">
        <f t="shared" si="1416"/>
        <v>0</v>
      </c>
      <c r="BG428" s="192">
        <f t="shared" si="1417"/>
        <v>0</v>
      </c>
      <c r="BH428" s="192">
        <f t="shared" si="1418"/>
        <v>0</v>
      </c>
      <c r="BI428" s="192">
        <f t="shared" si="1419"/>
        <v>0</v>
      </c>
      <c r="BJ428" s="192">
        <f t="shared" si="1420"/>
        <v>0</v>
      </c>
      <c r="BK428" s="192">
        <f t="shared" si="1421"/>
        <v>0</v>
      </c>
      <c r="BL428" s="192">
        <f t="shared" si="1422"/>
        <v>0</v>
      </c>
      <c r="BM428" s="192">
        <f t="shared" si="1423"/>
        <v>0</v>
      </c>
      <c r="BN428" s="192">
        <f t="shared" si="1424"/>
        <v>0</v>
      </c>
      <c r="BO428" s="192">
        <f t="shared" si="1425"/>
        <v>0</v>
      </c>
      <c r="BP428" s="192">
        <f t="shared" si="1426"/>
        <v>0</v>
      </c>
      <c r="BQ428" s="192">
        <f t="shared" si="1427"/>
        <v>0</v>
      </c>
      <c r="BR428" s="192">
        <f t="shared" si="1428"/>
        <v>0</v>
      </c>
      <c r="BS428" s="192">
        <f t="shared" si="1429"/>
        <v>0</v>
      </c>
      <c r="BT428" s="192">
        <f t="shared" si="1430"/>
        <v>0</v>
      </c>
      <c r="BU428" s="192">
        <f t="shared" si="1431"/>
        <v>0</v>
      </c>
      <c r="BV428" s="192">
        <f t="shared" si="1432"/>
        <v>0</v>
      </c>
      <c r="BW428" s="192">
        <f t="shared" si="1433"/>
        <v>0</v>
      </c>
      <c r="BX428" s="192">
        <f t="shared" si="1434"/>
        <v>0</v>
      </c>
      <c r="BY428" s="192">
        <f t="shared" si="1435"/>
        <v>0</v>
      </c>
      <c r="BZ428" s="192">
        <f t="shared" si="1436"/>
        <v>0</v>
      </c>
      <c r="CA428" s="192">
        <f t="shared" si="1437"/>
        <v>0</v>
      </c>
      <c r="CB428" s="192">
        <f t="shared" si="1438"/>
        <v>0</v>
      </c>
      <c r="CC428" s="192">
        <f t="shared" si="1439"/>
        <v>0</v>
      </c>
      <c r="CD428" s="192">
        <f t="shared" si="1440"/>
        <v>0</v>
      </c>
      <c r="CE428" s="192">
        <f t="shared" si="1441"/>
        <v>0</v>
      </c>
      <c r="CF428" s="192">
        <f t="shared" si="1442"/>
        <v>0</v>
      </c>
      <c r="CG428" s="192">
        <f t="shared" si="1443"/>
        <v>0</v>
      </c>
      <c r="CH428" s="192">
        <f t="shared" si="1444"/>
        <v>0</v>
      </c>
      <c r="CI428" s="192">
        <f t="shared" si="1445"/>
        <v>0</v>
      </c>
      <c r="CJ428" s="192">
        <f t="shared" si="1446"/>
        <v>0</v>
      </c>
      <c r="CK428" s="192">
        <f t="shared" si="1447"/>
        <v>0</v>
      </c>
      <c r="CL428" s="192">
        <f t="shared" si="1448"/>
        <v>0</v>
      </c>
      <c r="CM428" s="192">
        <f t="shared" si="1449"/>
        <v>0</v>
      </c>
      <c r="CN428" s="192">
        <f t="shared" si="1450"/>
        <v>0</v>
      </c>
      <c r="CO428" s="192">
        <f t="shared" si="1451"/>
        <v>0</v>
      </c>
      <c r="CP428" s="192">
        <f t="shared" si="1452"/>
        <v>0</v>
      </c>
      <c r="CQ428" s="192">
        <f t="shared" si="1453"/>
        <v>0</v>
      </c>
      <c r="CR428" s="192">
        <f t="shared" si="1454"/>
        <v>0</v>
      </c>
      <c r="CS428" s="192">
        <f t="shared" si="1455"/>
        <v>0</v>
      </c>
      <c r="CT428" s="192">
        <f t="shared" si="1456"/>
        <v>0</v>
      </c>
      <c r="CU428" s="192">
        <f t="shared" si="1457"/>
        <v>0</v>
      </c>
      <c r="CV428" s="192">
        <f t="shared" si="1458"/>
        <v>0</v>
      </c>
      <c r="CW428" s="192">
        <f t="shared" si="1459"/>
        <v>0</v>
      </c>
      <c r="CX428" s="192">
        <f t="shared" si="1460"/>
        <v>0</v>
      </c>
      <c r="CY428" s="192">
        <f t="shared" si="1461"/>
        <v>0</v>
      </c>
      <c r="CZ428" s="192">
        <f t="shared" si="1462"/>
        <v>0</v>
      </c>
      <c r="DA428" s="192">
        <f t="shared" si="1463"/>
        <v>0</v>
      </c>
      <c r="DB428" s="192">
        <f t="shared" si="1464"/>
        <v>0</v>
      </c>
      <c r="DC428" s="192">
        <f t="shared" si="1465"/>
        <v>0</v>
      </c>
      <c r="DD428" s="192">
        <f t="shared" si="1466"/>
        <v>0</v>
      </c>
      <c r="DE428" s="192">
        <f t="shared" si="1467"/>
        <v>0</v>
      </c>
      <c r="DF428" s="192">
        <f t="shared" si="1468"/>
        <v>0</v>
      </c>
      <c r="DG428" s="192">
        <f t="shared" si="1469"/>
        <v>0</v>
      </c>
      <c r="DH428" s="192">
        <f t="shared" si="1470"/>
        <v>0</v>
      </c>
      <c r="DI428" s="192">
        <f t="shared" si="1471"/>
        <v>0</v>
      </c>
      <c r="DJ428" s="192">
        <f t="shared" si="1472"/>
        <v>0</v>
      </c>
      <c r="DK428" s="192">
        <f t="shared" si="1473"/>
        <v>0</v>
      </c>
      <c r="DL428" s="192">
        <f t="shared" si="1474"/>
        <v>0</v>
      </c>
      <c r="DM428" s="192">
        <f t="shared" si="1475"/>
        <v>0</v>
      </c>
      <c r="DN428" s="192">
        <f t="shared" si="1476"/>
        <v>0</v>
      </c>
      <c r="DO428" s="192">
        <f t="shared" si="1477"/>
        <v>0</v>
      </c>
      <c r="DP428" s="192">
        <f t="shared" si="1478"/>
        <v>0</v>
      </c>
      <c r="DQ428" s="192">
        <f t="shared" si="1479"/>
        <v>0</v>
      </c>
      <c r="DR428" s="192">
        <f t="shared" si="1480"/>
        <v>0</v>
      </c>
      <c r="DS428" s="192">
        <f t="shared" si="1481"/>
        <v>0</v>
      </c>
      <c r="DT428" s="192">
        <f t="shared" si="1482"/>
        <v>0</v>
      </c>
      <c r="DU428" s="192">
        <f t="shared" si="1483"/>
        <v>0</v>
      </c>
      <c r="DV428" s="193">
        <f t="shared" si="1484"/>
        <v>0</v>
      </c>
      <c r="DW428" s="193">
        <f t="shared" si="1485"/>
        <v>0</v>
      </c>
      <c r="DX428" s="193">
        <f t="shared" si="1486"/>
        <v>0</v>
      </c>
      <c r="DY428" s="193">
        <f t="shared" si="1487"/>
        <v>0</v>
      </c>
      <c r="DZ428" s="193">
        <f t="shared" si="1488"/>
        <v>0</v>
      </c>
      <c r="EA428" s="192">
        <f t="shared" si="1489"/>
        <v>0</v>
      </c>
      <c r="EB428" s="192">
        <f t="shared" si="1490"/>
        <v>0</v>
      </c>
      <c r="EC428" s="192">
        <f t="shared" si="1491"/>
        <v>0</v>
      </c>
      <c r="ED428" s="192">
        <f t="shared" si="1492"/>
        <v>0</v>
      </c>
      <c r="EE428" s="192">
        <f t="shared" si="1493"/>
        <v>0</v>
      </c>
      <c r="EF428" s="192">
        <f t="shared" si="1494"/>
        <v>0</v>
      </c>
      <c r="EG428" s="192">
        <f t="shared" si="1495"/>
        <v>0</v>
      </c>
      <c r="EH428" s="192">
        <f t="shared" si="1496"/>
        <v>0</v>
      </c>
      <c r="EI428" s="192">
        <f t="shared" si="1497"/>
        <v>0</v>
      </c>
      <c r="EJ428" s="192">
        <f t="shared" si="1498"/>
        <v>0</v>
      </c>
      <c r="EK428" s="192">
        <f t="shared" si="1499"/>
        <v>0</v>
      </c>
      <c r="EL428" s="192">
        <f t="shared" si="1500"/>
        <v>0</v>
      </c>
      <c r="EM428" s="192">
        <f t="shared" si="1501"/>
        <v>0</v>
      </c>
      <c r="EN428" s="192">
        <f t="shared" si="1502"/>
        <v>0</v>
      </c>
      <c r="EO428" s="192">
        <f t="shared" si="1503"/>
        <v>0</v>
      </c>
      <c r="EP428" s="192">
        <f t="shared" si="1504"/>
        <v>0</v>
      </c>
      <c r="EQ428" s="192">
        <f t="shared" si="1505"/>
        <v>0</v>
      </c>
      <c r="ER428" s="192">
        <f t="shared" si="1506"/>
        <v>0</v>
      </c>
      <c r="ES428" s="192">
        <f t="shared" si="1507"/>
        <v>0</v>
      </c>
      <c r="ET428" s="192">
        <f t="shared" si="1508"/>
        <v>0</v>
      </c>
      <c r="EU428" s="192">
        <f t="shared" si="1509"/>
        <v>0</v>
      </c>
      <c r="EV428" s="192">
        <f t="shared" si="1510"/>
        <v>0</v>
      </c>
      <c r="EW428" s="192">
        <f t="shared" si="1511"/>
        <v>0</v>
      </c>
      <c r="EX428" s="192">
        <f t="shared" si="1512"/>
        <v>0</v>
      </c>
      <c r="EY428" s="192">
        <f t="shared" si="1513"/>
        <v>0</v>
      </c>
      <c r="EZ428" s="192">
        <f t="shared" si="1514"/>
        <v>0</v>
      </c>
      <c r="FA428" s="192">
        <f t="shared" si="1515"/>
        <v>0</v>
      </c>
      <c r="FB428" s="192">
        <f t="shared" si="1516"/>
        <v>0</v>
      </c>
      <c r="FC428" s="192">
        <f t="shared" si="1517"/>
        <v>0</v>
      </c>
      <c r="FD428" s="192">
        <f t="shared" si="1518"/>
        <v>0</v>
      </c>
      <c r="FE428" s="192">
        <f t="shared" si="1519"/>
        <v>0</v>
      </c>
      <c r="FF428" s="192">
        <f t="shared" si="1520"/>
        <v>0</v>
      </c>
      <c r="FG428" s="192">
        <f t="shared" si="1521"/>
        <v>0</v>
      </c>
      <c r="FH428" s="192">
        <f t="shared" si="1522"/>
        <v>0</v>
      </c>
      <c r="FI428" s="192">
        <f t="shared" si="1523"/>
        <v>0</v>
      </c>
      <c r="FJ428" s="192">
        <f t="shared" si="1524"/>
        <v>0</v>
      </c>
      <c r="FK428" s="192">
        <f t="shared" si="1525"/>
        <v>0</v>
      </c>
      <c r="FL428" s="192">
        <f t="shared" si="1526"/>
        <v>0</v>
      </c>
      <c r="FM428" s="192">
        <f t="shared" si="1527"/>
        <v>0</v>
      </c>
      <c r="FN428" s="192">
        <f t="shared" si="1528"/>
        <v>0</v>
      </c>
      <c r="FO428" s="192">
        <f t="shared" si="1529"/>
        <v>0</v>
      </c>
      <c r="FP428" s="192">
        <f t="shared" si="1530"/>
        <v>0</v>
      </c>
      <c r="FQ428" s="192">
        <f t="shared" si="1531"/>
        <v>0</v>
      </c>
      <c r="FR428" s="192">
        <f t="shared" si="1532"/>
        <v>0</v>
      </c>
      <c r="FS428" s="192">
        <f t="shared" si="1533"/>
        <v>0</v>
      </c>
      <c r="FT428" s="192">
        <f t="shared" si="1534"/>
        <v>0</v>
      </c>
      <c r="FU428" s="192">
        <f t="shared" si="1535"/>
        <v>0</v>
      </c>
      <c r="FV428" s="192">
        <f t="shared" si="1536"/>
        <v>0</v>
      </c>
      <c r="FW428" s="192">
        <f t="shared" si="1537"/>
        <v>0</v>
      </c>
      <c r="FX428" s="192">
        <f t="shared" si="1538"/>
        <v>0</v>
      </c>
      <c r="FY428" s="192">
        <f t="shared" si="1539"/>
        <v>0</v>
      </c>
      <c r="FZ428" s="192">
        <f t="shared" si="1540"/>
        <v>0</v>
      </c>
      <c r="GA428" s="192">
        <f t="shared" si="1541"/>
        <v>0</v>
      </c>
      <c r="GB428" s="192">
        <f t="shared" si="1542"/>
        <v>0</v>
      </c>
      <c r="GC428" s="192">
        <f t="shared" si="1543"/>
        <v>0</v>
      </c>
      <c r="GD428" s="192">
        <f t="shared" si="1544"/>
        <v>0</v>
      </c>
      <c r="GE428" s="192">
        <f t="shared" si="1545"/>
        <v>0</v>
      </c>
      <c r="GF428" s="192">
        <f t="shared" si="1546"/>
        <v>0</v>
      </c>
      <c r="GG428" s="192">
        <f t="shared" si="1547"/>
        <v>0</v>
      </c>
      <c r="GH428" s="192">
        <f t="shared" si="1548"/>
        <v>0</v>
      </c>
      <c r="GI428" s="192">
        <f t="shared" si="1549"/>
        <v>0</v>
      </c>
      <c r="GJ428" s="192">
        <f t="shared" si="1550"/>
        <v>0</v>
      </c>
      <c r="GK428" s="192">
        <f t="shared" si="1551"/>
        <v>0</v>
      </c>
      <c r="GL428" s="192">
        <f t="shared" si="1552"/>
        <v>0</v>
      </c>
      <c r="GM428" s="192">
        <f t="shared" si="1553"/>
        <v>0</v>
      </c>
      <c r="GN428" s="192">
        <f t="shared" si="1554"/>
        <v>0</v>
      </c>
      <c r="GO428" s="192">
        <f t="shared" si="1555"/>
        <v>0</v>
      </c>
      <c r="GP428" s="192">
        <f t="shared" si="1556"/>
        <v>0</v>
      </c>
      <c r="GQ428" s="192">
        <f t="shared" si="1557"/>
        <v>0</v>
      </c>
      <c r="GR428" s="192">
        <f t="shared" si="1558"/>
        <v>0</v>
      </c>
      <c r="GS428" s="192">
        <f t="shared" si="1559"/>
        <v>0</v>
      </c>
      <c r="GT428" s="192">
        <f t="shared" si="1560"/>
        <v>0</v>
      </c>
      <c r="GU428" s="192">
        <f t="shared" si="1561"/>
        <v>0</v>
      </c>
      <c r="GV428" s="192">
        <f t="shared" si="1562"/>
        <v>0</v>
      </c>
      <c r="GW428" s="192">
        <f t="shared" si="1563"/>
        <v>0</v>
      </c>
      <c r="GX428" s="192">
        <f t="shared" si="1564"/>
        <v>0</v>
      </c>
      <c r="GY428" s="192">
        <f t="shared" si="1565"/>
        <v>0</v>
      </c>
      <c r="GZ428" s="192">
        <f t="shared" si="1566"/>
        <v>0</v>
      </c>
      <c r="HA428" s="192">
        <f t="shared" si="1567"/>
        <v>0</v>
      </c>
      <c r="HB428" s="192">
        <f t="shared" si="1568"/>
        <v>0</v>
      </c>
      <c r="HC428" s="192">
        <f t="shared" si="1569"/>
        <v>0</v>
      </c>
      <c r="HD428" s="192">
        <f t="shared" si="1570"/>
        <v>0</v>
      </c>
      <c r="HE428" s="192">
        <f t="shared" si="1571"/>
        <v>0</v>
      </c>
      <c r="HF428" s="192">
        <f t="shared" si="1572"/>
        <v>0</v>
      </c>
      <c r="HG428" s="192">
        <f t="shared" si="1573"/>
        <v>0</v>
      </c>
      <c r="HH428" s="192">
        <f t="shared" si="1574"/>
        <v>0</v>
      </c>
      <c r="HI428" s="192">
        <f t="shared" si="1575"/>
        <v>0</v>
      </c>
      <c r="HJ428" s="192">
        <f t="shared" si="1576"/>
        <v>0</v>
      </c>
      <c r="HK428" s="192">
        <f t="shared" si="1577"/>
        <v>0</v>
      </c>
      <c r="HL428" s="192">
        <f t="shared" si="1578"/>
        <v>0</v>
      </c>
      <c r="HM428" s="192">
        <f t="shared" si="1579"/>
        <v>0</v>
      </c>
      <c r="HN428" s="194">
        <f t="shared" si="1580"/>
        <v>0</v>
      </c>
      <c r="HO428" s="194">
        <f t="shared" si="1581"/>
        <v>0</v>
      </c>
      <c r="HP428" s="194">
        <f t="shared" si="1582"/>
        <v>0</v>
      </c>
      <c r="HQ428" s="194">
        <f t="shared" si="1583"/>
        <v>0</v>
      </c>
      <c r="HR428" s="194">
        <f t="shared" si="1584"/>
        <v>0</v>
      </c>
      <c r="HS428" s="195" t="str">
        <f t="shared" si="1381"/>
        <v/>
      </c>
      <c r="HT428" s="196">
        <f t="shared" si="1377"/>
        <v>0</v>
      </c>
      <c r="HU428" s="196">
        <f t="shared" si="1378"/>
        <v>0</v>
      </c>
      <c r="HV428" s="197" t="str">
        <f t="shared" si="1382"/>
        <v/>
      </c>
      <c r="HW428" s="197" t="str">
        <f t="shared" si="1585"/>
        <v/>
      </c>
      <c r="HX428" s="197" t="str">
        <f t="shared" si="1586"/>
        <v/>
      </c>
      <c r="HY428" s="195" t="str">
        <f t="shared" si="1383"/>
        <v/>
      </c>
      <c r="HZ428" s="30">
        <f t="shared" si="1379"/>
        <v>0</v>
      </c>
      <c r="IA428" s="198">
        <f t="shared" si="1384"/>
        <v>0</v>
      </c>
      <c r="IB428" s="195"/>
      <c r="IC428" s="195">
        <f t="shared" si="1587"/>
        <v>0</v>
      </c>
      <c r="ID428" s="195">
        <f t="shared" si="1385"/>
        <v>0</v>
      </c>
      <c r="IE428" s="195">
        <f t="shared" si="1588"/>
        <v>0</v>
      </c>
      <c r="IF428" s="195">
        <f t="shared" si="1386"/>
        <v>0</v>
      </c>
      <c r="IG428" s="307">
        <f t="shared" si="1387"/>
        <v>0</v>
      </c>
      <c r="IH428" s="307">
        <f t="shared" si="1388"/>
        <v>0</v>
      </c>
      <c r="II428" s="44">
        <f t="shared" si="1389"/>
        <v>0</v>
      </c>
      <c r="IJ428" s="44">
        <f t="shared" si="1589"/>
        <v>0</v>
      </c>
      <c r="IK428" s="44">
        <f t="shared" si="1590"/>
        <v>0</v>
      </c>
      <c r="IL428" s="44">
        <f t="shared" si="1591"/>
        <v>0</v>
      </c>
      <c r="IM428" s="44">
        <f t="shared" si="1592"/>
        <v>0</v>
      </c>
      <c r="IN428" s="44">
        <f t="shared" si="1593"/>
        <v>0</v>
      </c>
      <c r="IO428" s="44">
        <f t="shared" si="1594"/>
        <v>0</v>
      </c>
    </row>
    <row r="429" spans="1:249" ht="18" customHeight="1">
      <c r="A429" s="188">
        <v>423</v>
      </c>
      <c r="B429" s="326"/>
      <c r="C429" s="289"/>
      <c r="D429" s="199"/>
      <c r="E429" s="189"/>
      <c r="F429" s="189"/>
      <c r="G429" s="190"/>
      <c r="H429" s="190"/>
      <c r="I429" s="272"/>
      <c r="J429" s="207"/>
      <c r="K429" s="214" t="str">
        <f t="shared" si="1390"/>
        <v/>
      </c>
      <c r="L429" s="200" t="str">
        <f t="shared" si="1391"/>
        <v/>
      </c>
      <c r="M429" s="200" t="str">
        <f t="shared" si="1392"/>
        <v/>
      </c>
      <c r="N429" s="209" t="str">
        <f t="shared" si="1380"/>
        <v/>
      </c>
      <c r="O429" s="208" t="str">
        <f>IFERROR(IF(D429="","",IF(K429="","",IF(I429="","",IF(F429="F",VLOOKUP(K429,F!A:G,2,0),IF(F429="M",VLOOKUP(K429,M!A:G,2,0),""))))),0)</f>
        <v/>
      </c>
      <c r="P429" s="191" t="str">
        <f>IFERROR(IF(D429="","",IF(K429="","",IF(I429="","",IF(F429="F",VLOOKUP(K429,F!A:G,3,0),IF(F429="M",VLOOKUP(K429,M!A:G,3,0),""))))),0)</f>
        <v/>
      </c>
      <c r="Q429" s="191" t="str">
        <f>IFERROR(IF(D429="","",IF(K429="","",IF(I429="","",IF(F429="F",VLOOKUP(K429,F!A:G,4,0),IF(F429="M",VLOOKUP(K429,M!A:G,4,0),""))))),0)</f>
        <v/>
      </c>
      <c r="R429" s="191" t="str">
        <f>IFERROR(IF(D429="","",IF(K429="","",IF(I429="","",IF(F429="F",VLOOKUP(K429,F!A:G,5,0),IF(F429="M",VLOOKUP(K429,M!A:G,5,0),""))))),0)</f>
        <v/>
      </c>
      <c r="S429" s="191" t="str">
        <f>IFERROR(IF(D429="","",IF(K429="","",IF(I429="","",IF(F429="F",VLOOKUP(K429,F!A:G,6,0),IF(F429="M",VLOOKUP(K429,M!A:G,6,0),""))))),0)</f>
        <v/>
      </c>
      <c r="T429" s="191" t="str">
        <f>IFERROR(IF(D429="","",IF(K429="","",IF(I429="","",IF(F429="F",VLOOKUP(K429,F!A:G,7,0),IF(F429="M",VLOOKUP(K429,M!A:G,7,0),""))))),0)</f>
        <v/>
      </c>
      <c r="U429" s="191" t="str">
        <f>IFERROR(IF(D429="","",IF(K429="","",IF(J429="","",IF(F429="F",VLOOKUP(K429,F!A:M,8,0),IF(F429="M",VLOOKUP(K429,M!A:M,8,0),""))))),0)</f>
        <v/>
      </c>
      <c r="V429" s="191" t="str">
        <f>IFERROR(IF(D429="","",IF(K429="","",IF(J429="","",IF(F429="F",VLOOKUP(K429,F!A:M,9,0),IF(F429="M",VLOOKUP(K429,M!A:M,9,0),""))))),0)</f>
        <v/>
      </c>
      <c r="W429" s="191" t="str">
        <f>IFERROR(IF(D429="","",IF(K429="","",IF(J429="","",IF(F429="F",VLOOKUP(K429,F!A:M,10,0),IF(F429="M",VLOOKUP(K429,M!A:M,10,0),""))))),0)</f>
        <v/>
      </c>
      <c r="X429" s="191" t="str">
        <f>IFERROR(IF(D429="","",IF(K429="","",IF(J429="","",IF(F429="F",VLOOKUP(K429,F!A:M,11,0),IF(F429="M",VLOOKUP(K429,M!A:M,11,0),""))))),0)</f>
        <v/>
      </c>
      <c r="Y429" s="191" t="str">
        <f>IFERROR(IF(D429="","",IF(K429="","",IF(J429="","",IF(F429="F",VLOOKUP(K429,F!A:M,12,0),IF(F429="M",VLOOKUP(K429,M!A:M,12,0),""))))),0)</f>
        <v/>
      </c>
      <c r="Z429" s="191" t="str">
        <f>IFERROR(IF(D429="","",IF(K429="","",IF(J429="","",IF(F429="F",VLOOKUP(K429,F!A:M,13,0),IF(F429="M",VLOOKUP(K429,M!A:M,13,0),""))))),0)</f>
        <v/>
      </c>
      <c r="AA429" s="191" t="str">
        <f>IFERROR(IF(D429="","",IF(F429="","",IF(J429="","",IF(K429="","",IF(AND(K429&gt;23,K429&lt;=60),IF(F429="F",VLOOKUP(MROUND(HZ429,0.5),'F-Weight for Length'!K:S,2,0),VLOOKUP(MROUND(HZ429,0.5),'M-Weight for Length'!K:S,2,0)),IF(K429&gt;60,IF(F429="F",VLOOKUP(K429,'F-Weight for Length'!U:AC,2,0),VLOOKUP(K429,'M-Weight for Length'!U:AC,2,0)),IF(F429="F",VLOOKUP(MROUND(HZ429,0.5),'F-Weight for Length'!A:I,2,0),VLOOKUP(MROUND(HZ429,0.5),'M-Weight for Length'!A:I,2,0)))))))),0)</f>
        <v/>
      </c>
      <c r="AB429" s="191" t="str">
        <f>IFERROR(IF(D429="","",IF(F429="","",IF(J429="","",IF(K429="","",IF(AND(K429&gt;23,K429&lt;=60),IF(F429="F",VLOOKUP(MROUND(HZ429,0.5),'F-Weight for Length'!K:S,3,0),VLOOKUP(MROUND(HZ429,0.5),'M-Weight for Length'!K:S,3,0)),IF(K429&gt;60,IF(F429="F",VLOOKUP(K429,'F-Weight for Length'!U:AC,3,0),VLOOKUP(K429,'M-Weight for Length'!U:AC,3,0)),IF(F429="F",VLOOKUP(MROUND(HZ429,0.5),'F-Weight for Length'!A:I,3,0),VLOOKUP(MROUND(HZ429,0.5),'M-Weight for Length'!A:I,3,0)))))))),0)</f>
        <v/>
      </c>
      <c r="AC429" s="191" t="str">
        <f>IFERROR(IF(D429="","",IF(F429="","",IF(J429="","",IF(K429="","",IF(AND(K429&gt;23,K429&lt;=60),IF(F429="F",VLOOKUP(MROUND(HZ429,0.5),'F-Weight for Length'!K:S,4,0),VLOOKUP(MROUND(HZ429,0.5),'M-Weight for Length'!K:S,4,0)),IF(K429&gt;60,IF(F429="F",VLOOKUP(K429,'F-Weight for Length'!U:AC,4,0),VLOOKUP(K429,'M-Weight for Length'!U:AC,4,0)),IF(F429="F",VLOOKUP(MROUND(HZ429,0.5),'F-Weight for Length'!A:I,4,0),VLOOKUP(MROUND(HZ429,0.5),'M-Weight for Length'!A:I,4,0)))))))),0)</f>
        <v/>
      </c>
      <c r="AD429" s="191" t="str">
        <f>IFERROR(IF(D429="","",IF(F429="","",IF(J429="","",IF(K429="","",IF(AND(K429&gt;23,K429&lt;=60),IF(F429="F",VLOOKUP(MROUND(HZ429,0.5),'F-Weight for Length'!K:S,5,0),VLOOKUP(MROUND(HZ429,0.5),'M-Weight for Length'!K:S,5,0)),IF(K429&gt;60,IF(F429="F",VLOOKUP(K429,'F-Weight for Length'!U:AC,5,0),VLOOKUP(K429,'M-Weight for Length'!U:AC,5,0)),IF(F429="F",VLOOKUP(MROUND(HZ429,0.5),'F-Weight for Length'!A:I,5,0),VLOOKUP(MROUND(HZ429,0.5),'M-Weight for Length'!A:I,5,0)))))))),0)</f>
        <v/>
      </c>
      <c r="AE429" s="191" t="str">
        <f>IFERROR(IF(D429="","",IF(F429="","",IF(J429="","",IF(K429="","",IF(AND(K429&gt;23,K429&lt;=60),IF(F429="F",VLOOKUP(MROUND(HZ429,0.5),'F-Weight for Length'!K:S,6,0),VLOOKUP(MROUND(HZ429,0.5),'M-Weight for Length'!K:S,6,0)),IF(K429&gt;60,IF(F429="F",VLOOKUP(K429,'F-Weight for Length'!U:AC,6,0),VLOOKUP(K429,'M-Weight for Length'!U:AC,6,0)),IF(F429="F",VLOOKUP(MROUND(HZ429,0.5),'F-Weight for Length'!A:I,6,0),VLOOKUP(MROUND(HZ429,0.5),'M-Weight for Length'!A:I,6,0)))))))),0)</f>
        <v/>
      </c>
      <c r="AF429" s="191" t="str">
        <f>IFERROR(IF(D429="","",IF(F429="","",IF(J429="","",IF(K429="","",IF(AND(K429&gt;23,K429&lt;=60),IF(F429="F",VLOOKUP(MROUND(HZ429,0.5),'F-Weight for Length'!K:S,7,0),VLOOKUP(MROUND(HZ429,0.5),'M-Weight for Length'!K:S,7,0)),IF(K429&gt;60,IF(F429="F",VLOOKUP(K429,'F-Weight for Length'!U:AC,7,0),VLOOKUP(K429,'M-Weight for Length'!U:AC,7,0)),IF(F429="F",VLOOKUP(MROUND(HZ429,0.5),'F-Weight for Length'!A:I,7,0),VLOOKUP(MROUND(HZ429,0.5),'M-Weight for Length'!A:I,7,0)))))))),0)</f>
        <v/>
      </c>
      <c r="AG429" s="191" t="str">
        <f>IFERROR(IF(D429="","",IF(F429="","",IF(J429="","",IF(K429="","",IF(AND(K429&gt;23,K429&lt;=60),IF(F429="F",VLOOKUP(MROUND(HZ429,0.5),'F-Weight for Length'!K:S,8,0),VLOOKUP(MROUND(HZ429,0.5),'M-Weight for Length'!K:S,8,0)),IF(K429&gt;60,IF(F429="F",VLOOKUP(K429,'F-Weight for Length'!U:AC,8,0),VLOOKUP(K429,'M-Weight for Length'!U:AC,8,0)),IF(F429="F",VLOOKUP(MROUND(HZ429,0.5),'F-Weight for Length'!A:I,8,0),VLOOKUP(MROUND(HZ429,0.5),'M-Weight for Length'!A:I,8,0)))))))),0)</f>
        <v/>
      </c>
      <c r="AH429" s="191" t="str">
        <f>IFERROR(IF(D429="","",IF(F429="","",IF(J429="","",IF(K429="","",IF(AND(K429&gt;23,K429&lt;=60),IF(F429="F",VLOOKUP(MROUND(HZ429,0.5),'F-Weight for Length'!K:S,9,0),VLOOKUP(MROUND(HZ429,0.5),'M-Weight for Length'!K:S,9,0)),IF(K429&gt;60,IF(F429="F",VLOOKUP(K429,'F-Weight for Length'!U:AC,9,0),VLOOKUP(K429,'M-Weight for Length'!U:AC,9,0)),IF(F429="F",VLOOKUP(MROUND(HZ429,0.5),'F-Weight for Length'!A:I,9,0),VLOOKUP(MROUND(HZ429,0.5),'M-Weight for Length'!A:I,9,0)))))))),0)</f>
        <v/>
      </c>
      <c r="AI429" s="192">
        <f t="shared" si="1393"/>
        <v>0</v>
      </c>
      <c r="AJ429" s="192">
        <f t="shared" si="1394"/>
        <v>0</v>
      </c>
      <c r="AK429" s="192">
        <f t="shared" si="1395"/>
        <v>0</v>
      </c>
      <c r="AL429" s="192">
        <f t="shared" si="1396"/>
        <v>0</v>
      </c>
      <c r="AM429" s="192">
        <f t="shared" si="1397"/>
        <v>0</v>
      </c>
      <c r="AN429" s="192">
        <f t="shared" si="1398"/>
        <v>0</v>
      </c>
      <c r="AO429" s="192">
        <f t="shared" si="1399"/>
        <v>0</v>
      </c>
      <c r="AP429" s="192">
        <f t="shared" si="1400"/>
        <v>0</v>
      </c>
      <c r="AQ429" s="192">
        <f t="shared" si="1401"/>
        <v>0</v>
      </c>
      <c r="AR429" s="192">
        <f t="shared" si="1402"/>
        <v>0</v>
      </c>
      <c r="AS429" s="192">
        <f t="shared" si="1403"/>
        <v>0</v>
      </c>
      <c r="AT429" s="192">
        <f t="shared" si="1404"/>
        <v>0</v>
      </c>
      <c r="AU429" s="192">
        <f t="shared" si="1405"/>
        <v>0</v>
      </c>
      <c r="AV429" s="192">
        <f t="shared" si="1406"/>
        <v>0</v>
      </c>
      <c r="AW429" s="192">
        <f t="shared" si="1407"/>
        <v>0</v>
      </c>
      <c r="AX429" s="192">
        <f t="shared" si="1408"/>
        <v>0</v>
      </c>
      <c r="AY429" s="192">
        <f t="shared" si="1409"/>
        <v>0</v>
      </c>
      <c r="AZ429" s="192">
        <f t="shared" si="1410"/>
        <v>0</v>
      </c>
      <c r="BA429" s="192">
        <f t="shared" si="1411"/>
        <v>0</v>
      </c>
      <c r="BB429" s="192">
        <f t="shared" si="1412"/>
        <v>0</v>
      </c>
      <c r="BC429" s="192">
        <f t="shared" si="1413"/>
        <v>0</v>
      </c>
      <c r="BD429" s="192">
        <f t="shared" si="1414"/>
        <v>0</v>
      </c>
      <c r="BE429" s="192">
        <f t="shared" si="1415"/>
        <v>0</v>
      </c>
      <c r="BF429" s="192">
        <f t="shared" si="1416"/>
        <v>0</v>
      </c>
      <c r="BG429" s="192">
        <f t="shared" si="1417"/>
        <v>0</v>
      </c>
      <c r="BH429" s="192">
        <f t="shared" si="1418"/>
        <v>0</v>
      </c>
      <c r="BI429" s="192">
        <f t="shared" si="1419"/>
        <v>0</v>
      </c>
      <c r="BJ429" s="192">
        <f t="shared" si="1420"/>
        <v>0</v>
      </c>
      <c r="BK429" s="192">
        <f t="shared" si="1421"/>
        <v>0</v>
      </c>
      <c r="BL429" s="192">
        <f t="shared" si="1422"/>
        <v>0</v>
      </c>
      <c r="BM429" s="192">
        <f t="shared" si="1423"/>
        <v>0</v>
      </c>
      <c r="BN429" s="192">
        <f t="shared" si="1424"/>
        <v>0</v>
      </c>
      <c r="BO429" s="192">
        <f t="shared" si="1425"/>
        <v>0</v>
      </c>
      <c r="BP429" s="192">
        <f t="shared" si="1426"/>
        <v>0</v>
      </c>
      <c r="BQ429" s="192">
        <f t="shared" si="1427"/>
        <v>0</v>
      </c>
      <c r="BR429" s="192">
        <f t="shared" si="1428"/>
        <v>0</v>
      </c>
      <c r="BS429" s="192">
        <f t="shared" si="1429"/>
        <v>0</v>
      </c>
      <c r="BT429" s="192">
        <f t="shared" si="1430"/>
        <v>0</v>
      </c>
      <c r="BU429" s="192">
        <f t="shared" si="1431"/>
        <v>0</v>
      </c>
      <c r="BV429" s="192">
        <f t="shared" si="1432"/>
        <v>0</v>
      </c>
      <c r="BW429" s="192">
        <f t="shared" si="1433"/>
        <v>0</v>
      </c>
      <c r="BX429" s="192">
        <f t="shared" si="1434"/>
        <v>0</v>
      </c>
      <c r="BY429" s="192">
        <f t="shared" si="1435"/>
        <v>0</v>
      </c>
      <c r="BZ429" s="192">
        <f t="shared" si="1436"/>
        <v>0</v>
      </c>
      <c r="CA429" s="192">
        <f t="shared" si="1437"/>
        <v>0</v>
      </c>
      <c r="CB429" s="192">
        <f t="shared" si="1438"/>
        <v>0</v>
      </c>
      <c r="CC429" s="192">
        <f t="shared" si="1439"/>
        <v>0</v>
      </c>
      <c r="CD429" s="192">
        <f t="shared" si="1440"/>
        <v>0</v>
      </c>
      <c r="CE429" s="192">
        <f t="shared" si="1441"/>
        <v>0</v>
      </c>
      <c r="CF429" s="192">
        <f t="shared" si="1442"/>
        <v>0</v>
      </c>
      <c r="CG429" s="192">
        <f t="shared" si="1443"/>
        <v>0</v>
      </c>
      <c r="CH429" s="192">
        <f t="shared" si="1444"/>
        <v>0</v>
      </c>
      <c r="CI429" s="192">
        <f t="shared" si="1445"/>
        <v>0</v>
      </c>
      <c r="CJ429" s="192">
        <f t="shared" si="1446"/>
        <v>0</v>
      </c>
      <c r="CK429" s="192">
        <f t="shared" si="1447"/>
        <v>0</v>
      </c>
      <c r="CL429" s="192">
        <f t="shared" si="1448"/>
        <v>0</v>
      </c>
      <c r="CM429" s="192">
        <f t="shared" si="1449"/>
        <v>0</v>
      </c>
      <c r="CN429" s="192">
        <f t="shared" si="1450"/>
        <v>0</v>
      </c>
      <c r="CO429" s="192">
        <f t="shared" si="1451"/>
        <v>0</v>
      </c>
      <c r="CP429" s="192">
        <f t="shared" si="1452"/>
        <v>0</v>
      </c>
      <c r="CQ429" s="192">
        <f t="shared" si="1453"/>
        <v>0</v>
      </c>
      <c r="CR429" s="192">
        <f t="shared" si="1454"/>
        <v>0</v>
      </c>
      <c r="CS429" s="192">
        <f t="shared" si="1455"/>
        <v>0</v>
      </c>
      <c r="CT429" s="192">
        <f t="shared" si="1456"/>
        <v>0</v>
      </c>
      <c r="CU429" s="192">
        <f t="shared" si="1457"/>
        <v>0</v>
      </c>
      <c r="CV429" s="192">
        <f t="shared" si="1458"/>
        <v>0</v>
      </c>
      <c r="CW429" s="192">
        <f t="shared" si="1459"/>
        <v>0</v>
      </c>
      <c r="CX429" s="192">
        <f t="shared" si="1460"/>
        <v>0</v>
      </c>
      <c r="CY429" s="192">
        <f t="shared" si="1461"/>
        <v>0</v>
      </c>
      <c r="CZ429" s="192">
        <f t="shared" si="1462"/>
        <v>0</v>
      </c>
      <c r="DA429" s="192">
        <f t="shared" si="1463"/>
        <v>0</v>
      </c>
      <c r="DB429" s="192">
        <f t="shared" si="1464"/>
        <v>0</v>
      </c>
      <c r="DC429" s="192">
        <f t="shared" si="1465"/>
        <v>0</v>
      </c>
      <c r="DD429" s="192">
        <f t="shared" si="1466"/>
        <v>0</v>
      </c>
      <c r="DE429" s="192">
        <f t="shared" si="1467"/>
        <v>0</v>
      </c>
      <c r="DF429" s="192">
        <f t="shared" si="1468"/>
        <v>0</v>
      </c>
      <c r="DG429" s="192">
        <f t="shared" si="1469"/>
        <v>0</v>
      </c>
      <c r="DH429" s="192">
        <f t="shared" si="1470"/>
        <v>0</v>
      </c>
      <c r="DI429" s="192">
        <f t="shared" si="1471"/>
        <v>0</v>
      </c>
      <c r="DJ429" s="192">
        <f t="shared" si="1472"/>
        <v>0</v>
      </c>
      <c r="DK429" s="192">
        <f t="shared" si="1473"/>
        <v>0</v>
      </c>
      <c r="DL429" s="192">
        <f t="shared" si="1474"/>
        <v>0</v>
      </c>
      <c r="DM429" s="192">
        <f t="shared" si="1475"/>
        <v>0</v>
      </c>
      <c r="DN429" s="192">
        <f t="shared" si="1476"/>
        <v>0</v>
      </c>
      <c r="DO429" s="192">
        <f t="shared" si="1477"/>
        <v>0</v>
      </c>
      <c r="DP429" s="192">
        <f t="shared" si="1478"/>
        <v>0</v>
      </c>
      <c r="DQ429" s="192">
        <f t="shared" si="1479"/>
        <v>0</v>
      </c>
      <c r="DR429" s="192">
        <f t="shared" si="1480"/>
        <v>0</v>
      </c>
      <c r="DS429" s="192">
        <f t="shared" si="1481"/>
        <v>0</v>
      </c>
      <c r="DT429" s="192">
        <f t="shared" si="1482"/>
        <v>0</v>
      </c>
      <c r="DU429" s="192">
        <f t="shared" si="1483"/>
        <v>0</v>
      </c>
      <c r="DV429" s="193">
        <f t="shared" si="1484"/>
        <v>0</v>
      </c>
      <c r="DW429" s="193">
        <f t="shared" si="1485"/>
        <v>0</v>
      </c>
      <c r="DX429" s="193">
        <f t="shared" si="1486"/>
        <v>0</v>
      </c>
      <c r="DY429" s="193">
        <f t="shared" si="1487"/>
        <v>0</v>
      </c>
      <c r="DZ429" s="193">
        <f t="shared" si="1488"/>
        <v>0</v>
      </c>
      <c r="EA429" s="192">
        <f t="shared" si="1489"/>
        <v>0</v>
      </c>
      <c r="EB429" s="192">
        <f t="shared" si="1490"/>
        <v>0</v>
      </c>
      <c r="EC429" s="192">
        <f t="shared" si="1491"/>
        <v>0</v>
      </c>
      <c r="ED429" s="192">
        <f t="shared" si="1492"/>
        <v>0</v>
      </c>
      <c r="EE429" s="192">
        <f t="shared" si="1493"/>
        <v>0</v>
      </c>
      <c r="EF429" s="192">
        <f t="shared" si="1494"/>
        <v>0</v>
      </c>
      <c r="EG429" s="192">
        <f t="shared" si="1495"/>
        <v>0</v>
      </c>
      <c r="EH429" s="192">
        <f t="shared" si="1496"/>
        <v>0</v>
      </c>
      <c r="EI429" s="192">
        <f t="shared" si="1497"/>
        <v>0</v>
      </c>
      <c r="EJ429" s="192">
        <f t="shared" si="1498"/>
        <v>0</v>
      </c>
      <c r="EK429" s="192">
        <f t="shared" si="1499"/>
        <v>0</v>
      </c>
      <c r="EL429" s="192">
        <f t="shared" si="1500"/>
        <v>0</v>
      </c>
      <c r="EM429" s="192">
        <f t="shared" si="1501"/>
        <v>0</v>
      </c>
      <c r="EN429" s="192">
        <f t="shared" si="1502"/>
        <v>0</v>
      </c>
      <c r="EO429" s="192">
        <f t="shared" si="1503"/>
        <v>0</v>
      </c>
      <c r="EP429" s="192">
        <f t="shared" si="1504"/>
        <v>0</v>
      </c>
      <c r="EQ429" s="192">
        <f t="shared" si="1505"/>
        <v>0</v>
      </c>
      <c r="ER429" s="192">
        <f t="shared" si="1506"/>
        <v>0</v>
      </c>
      <c r="ES429" s="192">
        <f t="shared" si="1507"/>
        <v>0</v>
      </c>
      <c r="ET429" s="192">
        <f t="shared" si="1508"/>
        <v>0</v>
      </c>
      <c r="EU429" s="192">
        <f t="shared" si="1509"/>
        <v>0</v>
      </c>
      <c r="EV429" s="192">
        <f t="shared" si="1510"/>
        <v>0</v>
      </c>
      <c r="EW429" s="192">
        <f t="shared" si="1511"/>
        <v>0</v>
      </c>
      <c r="EX429" s="192">
        <f t="shared" si="1512"/>
        <v>0</v>
      </c>
      <c r="EY429" s="192">
        <f t="shared" si="1513"/>
        <v>0</v>
      </c>
      <c r="EZ429" s="192">
        <f t="shared" si="1514"/>
        <v>0</v>
      </c>
      <c r="FA429" s="192">
        <f t="shared" si="1515"/>
        <v>0</v>
      </c>
      <c r="FB429" s="192">
        <f t="shared" si="1516"/>
        <v>0</v>
      </c>
      <c r="FC429" s="192">
        <f t="shared" si="1517"/>
        <v>0</v>
      </c>
      <c r="FD429" s="192">
        <f t="shared" si="1518"/>
        <v>0</v>
      </c>
      <c r="FE429" s="192">
        <f t="shared" si="1519"/>
        <v>0</v>
      </c>
      <c r="FF429" s="192">
        <f t="shared" si="1520"/>
        <v>0</v>
      </c>
      <c r="FG429" s="192">
        <f t="shared" si="1521"/>
        <v>0</v>
      </c>
      <c r="FH429" s="192">
        <f t="shared" si="1522"/>
        <v>0</v>
      </c>
      <c r="FI429" s="192">
        <f t="shared" si="1523"/>
        <v>0</v>
      </c>
      <c r="FJ429" s="192">
        <f t="shared" si="1524"/>
        <v>0</v>
      </c>
      <c r="FK429" s="192">
        <f t="shared" si="1525"/>
        <v>0</v>
      </c>
      <c r="FL429" s="192">
        <f t="shared" si="1526"/>
        <v>0</v>
      </c>
      <c r="FM429" s="192">
        <f t="shared" si="1527"/>
        <v>0</v>
      </c>
      <c r="FN429" s="192">
        <f t="shared" si="1528"/>
        <v>0</v>
      </c>
      <c r="FO429" s="192">
        <f t="shared" si="1529"/>
        <v>0</v>
      </c>
      <c r="FP429" s="192">
        <f t="shared" si="1530"/>
        <v>0</v>
      </c>
      <c r="FQ429" s="192">
        <f t="shared" si="1531"/>
        <v>0</v>
      </c>
      <c r="FR429" s="192">
        <f t="shared" si="1532"/>
        <v>0</v>
      </c>
      <c r="FS429" s="192">
        <f t="shared" si="1533"/>
        <v>0</v>
      </c>
      <c r="FT429" s="192">
        <f t="shared" si="1534"/>
        <v>0</v>
      </c>
      <c r="FU429" s="192">
        <f t="shared" si="1535"/>
        <v>0</v>
      </c>
      <c r="FV429" s="192">
        <f t="shared" si="1536"/>
        <v>0</v>
      </c>
      <c r="FW429" s="192">
        <f t="shared" si="1537"/>
        <v>0</v>
      </c>
      <c r="FX429" s="192">
        <f t="shared" si="1538"/>
        <v>0</v>
      </c>
      <c r="FY429" s="192">
        <f t="shared" si="1539"/>
        <v>0</v>
      </c>
      <c r="FZ429" s="192">
        <f t="shared" si="1540"/>
        <v>0</v>
      </c>
      <c r="GA429" s="192">
        <f t="shared" si="1541"/>
        <v>0</v>
      </c>
      <c r="GB429" s="192">
        <f t="shared" si="1542"/>
        <v>0</v>
      </c>
      <c r="GC429" s="192">
        <f t="shared" si="1543"/>
        <v>0</v>
      </c>
      <c r="GD429" s="192">
        <f t="shared" si="1544"/>
        <v>0</v>
      </c>
      <c r="GE429" s="192">
        <f t="shared" si="1545"/>
        <v>0</v>
      </c>
      <c r="GF429" s="192">
        <f t="shared" si="1546"/>
        <v>0</v>
      </c>
      <c r="GG429" s="192">
        <f t="shared" si="1547"/>
        <v>0</v>
      </c>
      <c r="GH429" s="192">
        <f t="shared" si="1548"/>
        <v>0</v>
      </c>
      <c r="GI429" s="192">
        <f t="shared" si="1549"/>
        <v>0</v>
      </c>
      <c r="GJ429" s="192">
        <f t="shared" si="1550"/>
        <v>0</v>
      </c>
      <c r="GK429" s="192">
        <f t="shared" si="1551"/>
        <v>0</v>
      </c>
      <c r="GL429" s="192">
        <f t="shared" si="1552"/>
        <v>0</v>
      </c>
      <c r="GM429" s="192">
        <f t="shared" si="1553"/>
        <v>0</v>
      </c>
      <c r="GN429" s="192">
        <f t="shared" si="1554"/>
        <v>0</v>
      </c>
      <c r="GO429" s="192">
        <f t="shared" si="1555"/>
        <v>0</v>
      </c>
      <c r="GP429" s="192">
        <f t="shared" si="1556"/>
        <v>0</v>
      </c>
      <c r="GQ429" s="192">
        <f t="shared" si="1557"/>
        <v>0</v>
      </c>
      <c r="GR429" s="192">
        <f t="shared" si="1558"/>
        <v>0</v>
      </c>
      <c r="GS429" s="192">
        <f t="shared" si="1559"/>
        <v>0</v>
      </c>
      <c r="GT429" s="192">
        <f t="shared" si="1560"/>
        <v>0</v>
      </c>
      <c r="GU429" s="192">
        <f t="shared" si="1561"/>
        <v>0</v>
      </c>
      <c r="GV429" s="192">
        <f t="shared" si="1562"/>
        <v>0</v>
      </c>
      <c r="GW429" s="192">
        <f t="shared" si="1563"/>
        <v>0</v>
      </c>
      <c r="GX429" s="192">
        <f t="shared" si="1564"/>
        <v>0</v>
      </c>
      <c r="GY429" s="192">
        <f t="shared" si="1565"/>
        <v>0</v>
      </c>
      <c r="GZ429" s="192">
        <f t="shared" si="1566"/>
        <v>0</v>
      </c>
      <c r="HA429" s="192">
        <f t="shared" si="1567"/>
        <v>0</v>
      </c>
      <c r="HB429" s="192">
        <f t="shared" si="1568"/>
        <v>0</v>
      </c>
      <c r="HC429" s="192">
        <f t="shared" si="1569"/>
        <v>0</v>
      </c>
      <c r="HD429" s="192">
        <f t="shared" si="1570"/>
        <v>0</v>
      </c>
      <c r="HE429" s="192">
        <f t="shared" si="1571"/>
        <v>0</v>
      </c>
      <c r="HF429" s="192">
        <f t="shared" si="1572"/>
        <v>0</v>
      </c>
      <c r="HG429" s="192">
        <f t="shared" si="1573"/>
        <v>0</v>
      </c>
      <c r="HH429" s="192">
        <f t="shared" si="1574"/>
        <v>0</v>
      </c>
      <c r="HI429" s="192">
        <f t="shared" si="1575"/>
        <v>0</v>
      </c>
      <c r="HJ429" s="192">
        <f t="shared" si="1576"/>
        <v>0</v>
      </c>
      <c r="HK429" s="192">
        <f t="shared" si="1577"/>
        <v>0</v>
      </c>
      <c r="HL429" s="192">
        <f t="shared" si="1578"/>
        <v>0</v>
      </c>
      <c r="HM429" s="192">
        <f t="shared" si="1579"/>
        <v>0</v>
      </c>
      <c r="HN429" s="194">
        <f t="shared" si="1580"/>
        <v>0</v>
      </c>
      <c r="HO429" s="194">
        <f t="shared" si="1581"/>
        <v>0</v>
      </c>
      <c r="HP429" s="194">
        <f t="shared" si="1582"/>
        <v>0</v>
      </c>
      <c r="HQ429" s="194">
        <f t="shared" si="1583"/>
        <v>0</v>
      </c>
      <c r="HR429" s="194">
        <f t="shared" si="1584"/>
        <v>0</v>
      </c>
      <c r="HS429" s="195" t="str">
        <f t="shared" si="1381"/>
        <v/>
      </c>
      <c r="HT429" s="196">
        <f t="shared" si="1377"/>
        <v>0</v>
      </c>
      <c r="HU429" s="196">
        <f t="shared" si="1378"/>
        <v>0</v>
      </c>
      <c r="HV429" s="197" t="str">
        <f t="shared" si="1382"/>
        <v/>
      </c>
      <c r="HW429" s="197" t="str">
        <f t="shared" si="1585"/>
        <v/>
      </c>
      <c r="HX429" s="197" t="str">
        <f t="shared" si="1586"/>
        <v/>
      </c>
      <c r="HY429" s="195" t="str">
        <f t="shared" si="1383"/>
        <v/>
      </c>
      <c r="HZ429" s="30">
        <f t="shared" si="1379"/>
        <v>0</v>
      </c>
      <c r="IA429" s="198">
        <f t="shared" si="1384"/>
        <v>0</v>
      </c>
      <c r="IB429" s="195"/>
      <c r="IC429" s="195">
        <f t="shared" si="1587"/>
        <v>0</v>
      </c>
      <c r="ID429" s="195">
        <f t="shared" si="1385"/>
        <v>0</v>
      </c>
      <c r="IE429" s="195">
        <f t="shared" si="1588"/>
        <v>0</v>
      </c>
      <c r="IF429" s="195">
        <f t="shared" si="1386"/>
        <v>0</v>
      </c>
      <c r="IG429" s="307">
        <f t="shared" si="1387"/>
        <v>0</v>
      </c>
      <c r="IH429" s="307">
        <f t="shared" si="1388"/>
        <v>0</v>
      </c>
      <c r="II429" s="44">
        <f t="shared" si="1389"/>
        <v>0</v>
      </c>
      <c r="IJ429" s="44">
        <f t="shared" si="1589"/>
        <v>0</v>
      </c>
      <c r="IK429" s="44">
        <f t="shared" si="1590"/>
        <v>0</v>
      </c>
      <c r="IL429" s="44">
        <f t="shared" si="1591"/>
        <v>0</v>
      </c>
      <c r="IM429" s="44">
        <f t="shared" si="1592"/>
        <v>0</v>
      </c>
      <c r="IN429" s="44">
        <f t="shared" si="1593"/>
        <v>0</v>
      </c>
      <c r="IO429" s="44">
        <f t="shared" si="1594"/>
        <v>0</v>
      </c>
    </row>
    <row r="430" spans="1:249" ht="18" customHeight="1">
      <c r="A430" s="188">
        <v>424</v>
      </c>
      <c r="B430" s="326"/>
      <c r="C430" s="289"/>
      <c r="D430" s="199"/>
      <c r="E430" s="189"/>
      <c r="F430" s="189"/>
      <c r="G430" s="190"/>
      <c r="H430" s="190"/>
      <c r="I430" s="272"/>
      <c r="J430" s="207"/>
      <c r="K430" s="214" t="str">
        <f t="shared" si="1390"/>
        <v/>
      </c>
      <c r="L430" s="200" t="str">
        <f t="shared" si="1391"/>
        <v/>
      </c>
      <c r="M430" s="200" t="str">
        <f t="shared" si="1392"/>
        <v/>
      </c>
      <c r="N430" s="209" t="str">
        <f t="shared" si="1380"/>
        <v/>
      </c>
      <c r="O430" s="208" t="str">
        <f>IFERROR(IF(D430="","",IF(K430="","",IF(I430="","",IF(F430="F",VLOOKUP(K430,F!A:G,2,0),IF(F430="M",VLOOKUP(K430,M!A:G,2,0),""))))),0)</f>
        <v/>
      </c>
      <c r="P430" s="191" t="str">
        <f>IFERROR(IF(D430="","",IF(K430="","",IF(I430="","",IF(F430="F",VLOOKUP(K430,F!A:G,3,0),IF(F430="M",VLOOKUP(K430,M!A:G,3,0),""))))),0)</f>
        <v/>
      </c>
      <c r="Q430" s="191" t="str">
        <f>IFERROR(IF(D430="","",IF(K430="","",IF(I430="","",IF(F430="F",VLOOKUP(K430,F!A:G,4,0),IF(F430="M",VLOOKUP(K430,M!A:G,4,0),""))))),0)</f>
        <v/>
      </c>
      <c r="R430" s="191" t="str">
        <f>IFERROR(IF(D430="","",IF(K430="","",IF(I430="","",IF(F430="F",VLOOKUP(K430,F!A:G,5,0),IF(F430="M",VLOOKUP(K430,M!A:G,5,0),""))))),0)</f>
        <v/>
      </c>
      <c r="S430" s="191" t="str">
        <f>IFERROR(IF(D430="","",IF(K430="","",IF(I430="","",IF(F430="F",VLOOKUP(K430,F!A:G,6,0),IF(F430="M",VLOOKUP(K430,M!A:G,6,0),""))))),0)</f>
        <v/>
      </c>
      <c r="T430" s="191" t="str">
        <f>IFERROR(IF(D430="","",IF(K430="","",IF(I430="","",IF(F430="F",VLOOKUP(K430,F!A:G,7,0),IF(F430="M",VLOOKUP(K430,M!A:G,7,0),""))))),0)</f>
        <v/>
      </c>
      <c r="U430" s="191" t="str">
        <f>IFERROR(IF(D430="","",IF(K430="","",IF(J430="","",IF(F430="F",VLOOKUP(K430,F!A:M,8,0),IF(F430="M",VLOOKUP(K430,M!A:M,8,0),""))))),0)</f>
        <v/>
      </c>
      <c r="V430" s="191" t="str">
        <f>IFERROR(IF(D430="","",IF(K430="","",IF(J430="","",IF(F430="F",VLOOKUP(K430,F!A:M,9,0),IF(F430="M",VLOOKUP(K430,M!A:M,9,0),""))))),0)</f>
        <v/>
      </c>
      <c r="W430" s="191" t="str">
        <f>IFERROR(IF(D430="","",IF(K430="","",IF(J430="","",IF(F430="F",VLOOKUP(K430,F!A:M,10,0),IF(F430="M",VLOOKUP(K430,M!A:M,10,0),""))))),0)</f>
        <v/>
      </c>
      <c r="X430" s="191" t="str">
        <f>IFERROR(IF(D430="","",IF(K430="","",IF(J430="","",IF(F430="F",VLOOKUP(K430,F!A:M,11,0),IF(F430="M",VLOOKUP(K430,M!A:M,11,0),""))))),0)</f>
        <v/>
      </c>
      <c r="Y430" s="191" t="str">
        <f>IFERROR(IF(D430="","",IF(K430="","",IF(J430="","",IF(F430="F",VLOOKUP(K430,F!A:M,12,0),IF(F430="M",VLOOKUP(K430,M!A:M,12,0),""))))),0)</f>
        <v/>
      </c>
      <c r="Z430" s="191" t="str">
        <f>IFERROR(IF(D430="","",IF(K430="","",IF(J430="","",IF(F430="F",VLOOKUP(K430,F!A:M,13,0),IF(F430="M",VLOOKUP(K430,M!A:M,13,0),""))))),0)</f>
        <v/>
      </c>
      <c r="AA430" s="191" t="str">
        <f>IFERROR(IF(D430="","",IF(F430="","",IF(J430="","",IF(K430="","",IF(AND(K430&gt;23,K430&lt;=60),IF(F430="F",VLOOKUP(MROUND(HZ430,0.5),'F-Weight for Length'!K:S,2,0),VLOOKUP(MROUND(HZ430,0.5),'M-Weight for Length'!K:S,2,0)),IF(K430&gt;60,IF(F430="F",VLOOKUP(K430,'F-Weight for Length'!U:AC,2,0),VLOOKUP(K430,'M-Weight for Length'!U:AC,2,0)),IF(F430="F",VLOOKUP(MROUND(HZ430,0.5),'F-Weight for Length'!A:I,2,0),VLOOKUP(MROUND(HZ430,0.5),'M-Weight for Length'!A:I,2,0)))))))),0)</f>
        <v/>
      </c>
      <c r="AB430" s="191" t="str">
        <f>IFERROR(IF(D430="","",IF(F430="","",IF(J430="","",IF(K430="","",IF(AND(K430&gt;23,K430&lt;=60),IF(F430="F",VLOOKUP(MROUND(HZ430,0.5),'F-Weight for Length'!K:S,3,0),VLOOKUP(MROUND(HZ430,0.5),'M-Weight for Length'!K:S,3,0)),IF(K430&gt;60,IF(F430="F",VLOOKUP(K430,'F-Weight for Length'!U:AC,3,0),VLOOKUP(K430,'M-Weight for Length'!U:AC,3,0)),IF(F430="F",VLOOKUP(MROUND(HZ430,0.5),'F-Weight for Length'!A:I,3,0),VLOOKUP(MROUND(HZ430,0.5),'M-Weight for Length'!A:I,3,0)))))))),0)</f>
        <v/>
      </c>
      <c r="AC430" s="191" t="str">
        <f>IFERROR(IF(D430="","",IF(F430="","",IF(J430="","",IF(K430="","",IF(AND(K430&gt;23,K430&lt;=60),IF(F430="F",VLOOKUP(MROUND(HZ430,0.5),'F-Weight for Length'!K:S,4,0),VLOOKUP(MROUND(HZ430,0.5),'M-Weight for Length'!K:S,4,0)),IF(K430&gt;60,IF(F430="F",VLOOKUP(K430,'F-Weight for Length'!U:AC,4,0),VLOOKUP(K430,'M-Weight for Length'!U:AC,4,0)),IF(F430="F",VLOOKUP(MROUND(HZ430,0.5),'F-Weight for Length'!A:I,4,0),VLOOKUP(MROUND(HZ430,0.5),'M-Weight for Length'!A:I,4,0)))))))),0)</f>
        <v/>
      </c>
      <c r="AD430" s="191" t="str">
        <f>IFERROR(IF(D430="","",IF(F430="","",IF(J430="","",IF(K430="","",IF(AND(K430&gt;23,K430&lt;=60),IF(F430="F",VLOOKUP(MROUND(HZ430,0.5),'F-Weight for Length'!K:S,5,0),VLOOKUP(MROUND(HZ430,0.5),'M-Weight for Length'!K:S,5,0)),IF(K430&gt;60,IF(F430="F",VLOOKUP(K430,'F-Weight for Length'!U:AC,5,0),VLOOKUP(K430,'M-Weight for Length'!U:AC,5,0)),IF(F430="F",VLOOKUP(MROUND(HZ430,0.5),'F-Weight for Length'!A:I,5,0),VLOOKUP(MROUND(HZ430,0.5),'M-Weight for Length'!A:I,5,0)))))))),0)</f>
        <v/>
      </c>
      <c r="AE430" s="191" t="str">
        <f>IFERROR(IF(D430="","",IF(F430="","",IF(J430="","",IF(K430="","",IF(AND(K430&gt;23,K430&lt;=60),IF(F430="F",VLOOKUP(MROUND(HZ430,0.5),'F-Weight for Length'!K:S,6,0),VLOOKUP(MROUND(HZ430,0.5),'M-Weight for Length'!K:S,6,0)),IF(K430&gt;60,IF(F430="F",VLOOKUP(K430,'F-Weight for Length'!U:AC,6,0),VLOOKUP(K430,'M-Weight for Length'!U:AC,6,0)),IF(F430="F",VLOOKUP(MROUND(HZ430,0.5),'F-Weight for Length'!A:I,6,0),VLOOKUP(MROUND(HZ430,0.5),'M-Weight for Length'!A:I,6,0)))))))),0)</f>
        <v/>
      </c>
      <c r="AF430" s="191" t="str">
        <f>IFERROR(IF(D430="","",IF(F430="","",IF(J430="","",IF(K430="","",IF(AND(K430&gt;23,K430&lt;=60),IF(F430="F",VLOOKUP(MROUND(HZ430,0.5),'F-Weight for Length'!K:S,7,0),VLOOKUP(MROUND(HZ430,0.5),'M-Weight for Length'!K:S,7,0)),IF(K430&gt;60,IF(F430="F",VLOOKUP(K430,'F-Weight for Length'!U:AC,7,0),VLOOKUP(K430,'M-Weight for Length'!U:AC,7,0)),IF(F430="F",VLOOKUP(MROUND(HZ430,0.5),'F-Weight for Length'!A:I,7,0),VLOOKUP(MROUND(HZ430,0.5),'M-Weight for Length'!A:I,7,0)))))))),0)</f>
        <v/>
      </c>
      <c r="AG430" s="191" t="str">
        <f>IFERROR(IF(D430="","",IF(F430="","",IF(J430="","",IF(K430="","",IF(AND(K430&gt;23,K430&lt;=60),IF(F430="F",VLOOKUP(MROUND(HZ430,0.5),'F-Weight for Length'!K:S,8,0),VLOOKUP(MROUND(HZ430,0.5),'M-Weight for Length'!K:S,8,0)),IF(K430&gt;60,IF(F430="F",VLOOKUP(K430,'F-Weight for Length'!U:AC,8,0),VLOOKUP(K430,'M-Weight for Length'!U:AC,8,0)),IF(F430="F",VLOOKUP(MROUND(HZ430,0.5),'F-Weight for Length'!A:I,8,0),VLOOKUP(MROUND(HZ430,0.5),'M-Weight for Length'!A:I,8,0)))))))),0)</f>
        <v/>
      </c>
      <c r="AH430" s="191" t="str">
        <f>IFERROR(IF(D430="","",IF(F430="","",IF(J430="","",IF(K430="","",IF(AND(K430&gt;23,K430&lt;=60),IF(F430="F",VLOOKUP(MROUND(HZ430,0.5),'F-Weight for Length'!K:S,9,0),VLOOKUP(MROUND(HZ430,0.5),'M-Weight for Length'!K:S,9,0)),IF(K430&gt;60,IF(F430="F",VLOOKUP(K430,'F-Weight for Length'!U:AC,9,0),VLOOKUP(K430,'M-Weight for Length'!U:AC,9,0)),IF(F430="F",VLOOKUP(MROUND(HZ430,0.5),'F-Weight for Length'!A:I,9,0),VLOOKUP(MROUND(HZ430,0.5),'M-Weight for Length'!A:I,9,0)))))))),0)</f>
        <v/>
      </c>
      <c r="AI430" s="192">
        <f t="shared" si="1393"/>
        <v>0</v>
      </c>
      <c r="AJ430" s="192">
        <f t="shared" si="1394"/>
        <v>0</v>
      </c>
      <c r="AK430" s="192">
        <f t="shared" si="1395"/>
        <v>0</v>
      </c>
      <c r="AL430" s="192">
        <f t="shared" si="1396"/>
        <v>0</v>
      </c>
      <c r="AM430" s="192">
        <f t="shared" si="1397"/>
        <v>0</v>
      </c>
      <c r="AN430" s="192">
        <f t="shared" si="1398"/>
        <v>0</v>
      </c>
      <c r="AO430" s="192">
        <f t="shared" si="1399"/>
        <v>0</v>
      </c>
      <c r="AP430" s="192">
        <f t="shared" si="1400"/>
        <v>0</v>
      </c>
      <c r="AQ430" s="192">
        <f t="shared" si="1401"/>
        <v>0</v>
      </c>
      <c r="AR430" s="192">
        <f t="shared" si="1402"/>
        <v>0</v>
      </c>
      <c r="AS430" s="192">
        <f t="shared" si="1403"/>
        <v>0</v>
      </c>
      <c r="AT430" s="192">
        <f t="shared" si="1404"/>
        <v>0</v>
      </c>
      <c r="AU430" s="192">
        <f t="shared" si="1405"/>
        <v>0</v>
      </c>
      <c r="AV430" s="192">
        <f t="shared" si="1406"/>
        <v>0</v>
      </c>
      <c r="AW430" s="192">
        <f t="shared" si="1407"/>
        <v>0</v>
      </c>
      <c r="AX430" s="192">
        <f t="shared" si="1408"/>
        <v>0</v>
      </c>
      <c r="AY430" s="192">
        <f t="shared" si="1409"/>
        <v>0</v>
      </c>
      <c r="AZ430" s="192">
        <f t="shared" si="1410"/>
        <v>0</v>
      </c>
      <c r="BA430" s="192">
        <f t="shared" si="1411"/>
        <v>0</v>
      </c>
      <c r="BB430" s="192">
        <f t="shared" si="1412"/>
        <v>0</v>
      </c>
      <c r="BC430" s="192">
        <f t="shared" si="1413"/>
        <v>0</v>
      </c>
      <c r="BD430" s="192">
        <f t="shared" si="1414"/>
        <v>0</v>
      </c>
      <c r="BE430" s="192">
        <f t="shared" si="1415"/>
        <v>0</v>
      </c>
      <c r="BF430" s="192">
        <f t="shared" si="1416"/>
        <v>0</v>
      </c>
      <c r="BG430" s="192">
        <f t="shared" si="1417"/>
        <v>0</v>
      </c>
      <c r="BH430" s="192">
        <f t="shared" si="1418"/>
        <v>0</v>
      </c>
      <c r="BI430" s="192">
        <f t="shared" si="1419"/>
        <v>0</v>
      </c>
      <c r="BJ430" s="192">
        <f t="shared" si="1420"/>
        <v>0</v>
      </c>
      <c r="BK430" s="192">
        <f t="shared" si="1421"/>
        <v>0</v>
      </c>
      <c r="BL430" s="192">
        <f t="shared" si="1422"/>
        <v>0</v>
      </c>
      <c r="BM430" s="192">
        <f t="shared" si="1423"/>
        <v>0</v>
      </c>
      <c r="BN430" s="192">
        <f t="shared" si="1424"/>
        <v>0</v>
      </c>
      <c r="BO430" s="192">
        <f t="shared" si="1425"/>
        <v>0</v>
      </c>
      <c r="BP430" s="192">
        <f t="shared" si="1426"/>
        <v>0</v>
      </c>
      <c r="BQ430" s="192">
        <f t="shared" si="1427"/>
        <v>0</v>
      </c>
      <c r="BR430" s="192">
        <f t="shared" si="1428"/>
        <v>0</v>
      </c>
      <c r="BS430" s="192">
        <f t="shared" si="1429"/>
        <v>0</v>
      </c>
      <c r="BT430" s="192">
        <f t="shared" si="1430"/>
        <v>0</v>
      </c>
      <c r="BU430" s="192">
        <f t="shared" si="1431"/>
        <v>0</v>
      </c>
      <c r="BV430" s="192">
        <f t="shared" si="1432"/>
        <v>0</v>
      </c>
      <c r="BW430" s="192">
        <f t="shared" si="1433"/>
        <v>0</v>
      </c>
      <c r="BX430" s="192">
        <f t="shared" si="1434"/>
        <v>0</v>
      </c>
      <c r="BY430" s="192">
        <f t="shared" si="1435"/>
        <v>0</v>
      </c>
      <c r="BZ430" s="192">
        <f t="shared" si="1436"/>
        <v>0</v>
      </c>
      <c r="CA430" s="192">
        <f t="shared" si="1437"/>
        <v>0</v>
      </c>
      <c r="CB430" s="192">
        <f t="shared" si="1438"/>
        <v>0</v>
      </c>
      <c r="CC430" s="192">
        <f t="shared" si="1439"/>
        <v>0</v>
      </c>
      <c r="CD430" s="192">
        <f t="shared" si="1440"/>
        <v>0</v>
      </c>
      <c r="CE430" s="192">
        <f t="shared" si="1441"/>
        <v>0</v>
      </c>
      <c r="CF430" s="192">
        <f t="shared" si="1442"/>
        <v>0</v>
      </c>
      <c r="CG430" s="192">
        <f t="shared" si="1443"/>
        <v>0</v>
      </c>
      <c r="CH430" s="192">
        <f t="shared" si="1444"/>
        <v>0</v>
      </c>
      <c r="CI430" s="192">
        <f t="shared" si="1445"/>
        <v>0</v>
      </c>
      <c r="CJ430" s="192">
        <f t="shared" si="1446"/>
        <v>0</v>
      </c>
      <c r="CK430" s="192">
        <f t="shared" si="1447"/>
        <v>0</v>
      </c>
      <c r="CL430" s="192">
        <f t="shared" si="1448"/>
        <v>0</v>
      </c>
      <c r="CM430" s="192">
        <f t="shared" si="1449"/>
        <v>0</v>
      </c>
      <c r="CN430" s="192">
        <f t="shared" si="1450"/>
        <v>0</v>
      </c>
      <c r="CO430" s="192">
        <f t="shared" si="1451"/>
        <v>0</v>
      </c>
      <c r="CP430" s="192">
        <f t="shared" si="1452"/>
        <v>0</v>
      </c>
      <c r="CQ430" s="192">
        <f t="shared" si="1453"/>
        <v>0</v>
      </c>
      <c r="CR430" s="192">
        <f t="shared" si="1454"/>
        <v>0</v>
      </c>
      <c r="CS430" s="192">
        <f t="shared" si="1455"/>
        <v>0</v>
      </c>
      <c r="CT430" s="192">
        <f t="shared" si="1456"/>
        <v>0</v>
      </c>
      <c r="CU430" s="192">
        <f t="shared" si="1457"/>
        <v>0</v>
      </c>
      <c r="CV430" s="192">
        <f t="shared" si="1458"/>
        <v>0</v>
      </c>
      <c r="CW430" s="192">
        <f t="shared" si="1459"/>
        <v>0</v>
      </c>
      <c r="CX430" s="192">
        <f t="shared" si="1460"/>
        <v>0</v>
      </c>
      <c r="CY430" s="192">
        <f t="shared" si="1461"/>
        <v>0</v>
      </c>
      <c r="CZ430" s="192">
        <f t="shared" si="1462"/>
        <v>0</v>
      </c>
      <c r="DA430" s="192">
        <f t="shared" si="1463"/>
        <v>0</v>
      </c>
      <c r="DB430" s="192">
        <f t="shared" si="1464"/>
        <v>0</v>
      </c>
      <c r="DC430" s="192">
        <f t="shared" si="1465"/>
        <v>0</v>
      </c>
      <c r="DD430" s="192">
        <f t="shared" si="1466"/>
        <v>0</v>
      </c>
      <c r="DE430" s="192">
        <f t="shared" si="1467"/>
        <v>0</v>
      </c>
      <c r="DF430" s="192">
        <f t="shared" si="1468"/>
        <v>0</v>
      </c>
      <c r="DG430" s="192">
        <f t="shared" si="1469"/>
        <v>0</v>
      </c>
      <c r="DH430" s="192">
        <f t="shared" si="1470"/>
        <v>0</v>
      </c>
      <c r="DI430" s="192">
        <f t="shared" si="1471"/>
        <v>0</v>
      </c>
      <c r="DJ430" s="192">
        <f t="shared" si="1472"/>
        <v>0</v>
      </c>
      <c r="DK430" s="192">
        <f t="shared" si="1473"/>
        <v>0</v>
      </c>
      <c r="DL430" s="192">
        <f t="shared" si="1474"/>
        <v>0</v>
      </c>
      <c r="DM430" s="192">
        <f t="shared" si="1475"/>
        <v>0</v>
      </c>
      <c r="DN430" s="192">
        <f t="shared" si="1476"/>
        <v>0</v>
      </c>
      <c r="DO430" s="192">
        <f t="shared" si="1477"/>
        <v>0</v>
      </c>
      <c r="DP430" s="192">
        <f t="shared" si="1478"/>
        <v>0</v>
      </c>
      <c r="DQ430" s="192">
        <f t="shared" si="1479"/>
        <v>0</v>
      </c>
      <c r="DR430" s="192">
        <f t="shared" si="1480"/>
        <v>0</v>
      </c>
      <c r="DS430" s="192">
        <f t="shared" si="1481"/>
        <v>0</v>
      </c>
      <c r="DT430" s="192">
        <f t="shared" si="1482"/>
        <v>0</v>
      </c>
      <c r="DU430" s="192">
        <f t="shared" si="1483"/>
        <v>0</v>
      </c>
      <c r="DV430" s="193">
        <f t="shared" si="1484"/>
        <v>0</v>
      </c>
      <c r="DW430" s="193">
        <f t="shared" si="1485"/>
        <v>0</v>
      </c>
      <c r="DX430" s="193">
        <f t="shared" si="1486"/>
        <v>0</v>
      </c>
      <c r="DY430" s="193">
        <f t="shared" si="1487"/>
        <v>0</v>
      </c>
      <c r="DZ430" s="193">
        <f t="shared" si="1488"/>
        <v>0</v>
      </c>
      <c r="EA430" s="192">
        <f t="shared" si="1489"/>
        <v>0</v>
      </c>
      <c r="EB430" s="192">
        <f t="shared" si="1490"/>
        <v>0</v>
      </c>
      <c r="EC430" s="192">
        <f t="shared" si="1491"/>
        <v>0</v>
      </c>
      <c r="ED430" s="192">
        <f t="shared" si="1492"/>
        <v>0</v>
      </c>
      <c r="EE430" s="192">
        <f t="shared" si="1493"/>
        <v>0</v>
      </c>
      <c r="EF430" s="192">
        <f t="shared" si="1494"/>
        <v>0</v>
      </c>
      <c r="EG430" s="192">
        <f t="shared" si="1495"/>
        <v>0</v>
      </c>
      <c r="EH430" s="192">
        <f t="shared" si="1496"/>
        <v>0</v>
      </c>
      <c r="EI430" s="192">
        <f t="shared" si="1497"/>
        <v>0</v>
      </c>
      <c r="EJ430" s="192">
        <f t="shared" si="1498"/>
        <v>0</v>
      </c>
      <c r="EK430" s="192">
        <f t="shared" si="1499"/>
        <v>0</v>
      </c>
      <c r="EL430" s="192">
        <f t="shared" si="1500"/>
        <v>0</v>
      </c>
      <c r="EM430" s="192">
        <f t="shared" si="1501"/>
        <v>0</v>
      </c>
      <c r="EN430" s="192">
        <f t="shared" si="1502"/>
        <v>0</v>
      </c>
      <c r="EO430" s="192">
        <f t="shared" si="1503"/>
        <v>0</v>
      </c>
      <c r="EP430" s="192">
        <f t="shared" si="1504"/>
        <v>0</v>
      </c>
      <c r="EQ430" s="192">
        <f t="shared" si="1505"/>
        <v>0</v>
      </c>
      <c r="ER430" s="192">
        <f t="shared" si="1506"/>
        <v>0</v>
      </c>
      <c r="ES430" s="192">
        <f t="shared" si="1507"/>
        <v>0</v>
      </c>
      <c r="ET430" s="192">
        <f t="shared" si="1508"/>
        <v>0</v>
      </c>
      <c r="EU430" s="192">
        <f t="shared" si="1509"/>
        <v>0</v>
      </c>
      <c r="EV430" s="192">
        <f t="shared" si="1510"/>
        <v>0</v>
      </c>
      <c r="EW430" s="192">
        <f t="shared" si="1511"/>
        <v>0</v>
      </c>
      <c r="EX430" s="192">
        <f t="shared" si="1512"/>
        <v>0</v>
      </c>
      <c r="EY430" s="192">
        <f t="shared" si="1513"/>
        <v>0</v>
      </c>
      <c r="EZ430" s="192">
        <f t="shared" si="1514"/>
        <v>0</v>
      </c>
      <c r="FA430" s="192">
        <f t="shared" si="1515"/>
        <v>0</v>
      </c>
      <c r="FB430" s="192">
        <f t="shared" si="1516"/>
        <v>0</v>
      </c>
      <c r="FC430" s="192">
        <f t="shared" si="1517"/>
        <v>0</v>
      </c>
      <c r="FD430" s="192">
        <f t="shared" si="1518"/>
        <v>0</v>
      </c>
      <c r="FE430" s="192">
        <f t="shared" si="1519"/>
        <v>0</v>
      </c>
      <c r="FF430" s="192">
        <f t="shared" si="1520"/>
        <v>0</v>
      </c>
      <c r="FG430" s="192">
        <f t="shared" si="1521"/>
        <v>0</v>
      </c>
      <c r="FH430" s="192">
        <f t="shared" si="1522"/>
        <v>0</v>
      </c>
      <c r="FI430" s="192">
        <f t="shared" si="1523"/>
        <v>0</v>
      </c>
      <c r="FJ430" s="192">
        <f t="shared" si="1524"/>
        <v>0</v>
      </c>
      <c r="FK430" s="192">
        <f t="shared" si="1525"/>
        <v>0</v>
      </c>
      <c r="FL430" s="192">
        <f t="shared" si="1526"/>
        <v>0</v>
      </c>
      <c r="FM430" s="192">
        <f t="shared" si="1527"/>
        <v>0</v>
      </c>
      <c r="FN430" s="192">
        <f t="shared" si="1528"/>
        <v>0</v>
      </c>
      <c r="FO430" s="192">
        <f t="shared" si="1529"/>
        <v>0</v>
      </c>
      <c r="FP430" s="192">
        <f t="shared" si="1530"/>
        <v>0</v>
      </c>
      <c r="FQ430" s="192">
        <f t="shared" si="1531"/>
        <v>0</v>
      </c>
      <c r="FR430" s="192">
        <f t="shared" si="1532"/>
        <v>0</v>
      </c>
      <c r="FS430" s="192">
        <f t="shared" si="1533"/>
        <v>0</v>
      </c>
      <c r="FT430" s="192">
        <f t="shared" si="1534"/>
        <v>0</v>
      </c>
      <c r="FU430" s="192">
        <f t="shared" si="1535"/>
        <v>0</v>
      </c>
      <c r="FV430" s="192">
        <f t="shared" si="1536"/>
        <v>0</v>
      </c>
      <c r="FW430" s="192">
        <f t="shared" si="1537"/>
        <v>0</v>
      </c>
      <c r="FX430" s="192">
        <f t="shared" si="1538"/>
        <v>0</v>
      </c>
      <c r="FY430" s="192">
        <f t="shared" si="1539"/>
        <v>0</v>
      </c>
      <c r="FZ430" s="192">
        <f t="shared" si="1540"/>
        <v>0</v>
      </c>
      <c r="GA430" s="192">
        <f t="shared" si="1541"/>
        <v>0</v>
      </c>
      <c r="GB430" s="192">
        <f t="shared" si="1542"/>
        <v>0</v>
      </c>
      <c r="GC430" s="192">
        <f t="shared" si="1543"/>
        <v>0</v>
      </c>
      <c r="GD430" s="192">
        <f t="shared" si="1544"/>
        <v>0</v>
      </c>
      <c r="GE430" s="192">
        <f t="shared" si="1545"/>
        <v>0</v>
      </c>
      <c r="GF430" s="192">
        <f t="shared" si="1546"/>
        <v>0</v>
      </c>
      <c r="GG430" s="192">
        <f t="shared" si="1547"/>
        <v>0</v>
      </c>
      <c r="GH430" s="192">
        <f t="shared" si="1548"/>
        <v>0</v>
      </c>
      <c r="GI430" s="192">
        <f t="shared" si="1549"/>
        <v>0</v>
      </c>
      <c r="GJ430" s="192">
        <f t="shared" si="1550"/>
        <v>0</v>
      </c>
      <c r="GK430" s="192">
        <f t="shared" si="1551"/>
        <v>0</v>
      </c>
      <c r="GL430" s="192">
        <f t="shared" si="1552"/>
        <v>0</v>
      </c>
      <c r="GM430" s="192">
        <f t="shared" si="1553"/>
        <v>0</v>
      </c>
      <c r="GN430" s="192">
        <f t="shared" si="1554"/>
        <v>0</v>
      </c>
      <c r="GO430" s="192">
        <f t="shared" si="1555"/>
        <v>0</v>
      </c>
      <c r="GP430" s="192">
        <f t="shared" si="1556"/>
        <v>0</v>
      </c>
      <c r="GQ430" s="192">
        <f t="shared" si="1557"/>
        <v>0</v>
      </c>
      <c r="GR430" s="192">
        <f t="shared" si="1558"/>
        <v>0</v>
      </c>
      <c r="GS430" s="192">
        <f t="shared" si="1559"/>
        <v>0</v>
      </c>
      <c r="GT430" s="192">
        <f t="shared" si="1560"/>
        <v>0</v>
      </c>
      <c r="GU430" s="192">
        <f t="shared" si="1561"/>
        <v>0</v>
      </c>
      <c r="GV430" s="192">
        <f t="shared" si="1562"/>
        <v>0</v>
      </c>
      <c r="GW430" s="192">
        <f t="shared" si="1563"/>
        <v>0</v>
      </c>
      <c r="GX430" s="192">
        <f t="shared" si="1564"/>
        <v>0</v>
      </c>
      <c r="GY430" s="192">
        <f t="shared" si="1565"/>
        <v>0</v>
      </c>
      <c r="GZ430" s="192">
        <f t="shared" si="1566"/>
        <v>0</v>
      </c>
      <c r="HA430" s="192">
        <f t="shared" si="1567"/>
        <v>0</v>
      </c>
      <c r="HB430" s="192">
        <f t="shared" si="1568"/>
        <v>0</v>
      </c>
      <c r="HC430" s="192">
        <f t="shared" si="1569"/>
        <v>0</v>
      </c>
      <c r="HD430" s="192">
        <f t="shared" si="1570"/>
        <v>0</v>
      </c>
      <c r="HE430" s="192">
        <f t="shared" si="1571"/>
        <v>0</v>
      </c>
      <c r="HF430" s="192">
        <f t="shared" si="1572"/>
        <v>0</v>
      </c>
      <c r="HG430" s="192">
        <f t="shared" si="1573"/>
        <v>0</v>
      </c>
      <c r="HH430" s="192">
        <f t="shared" si="1574"/>
        <v>0</v>
      </c>
      <c r="HI430" s="192">
        <f t="shared" si="1575"/>
        <v>0</v>
      </c>
      <c r="HJ430" s="192">
        <f t="shared" si="1576"/>
        <v>0</v>
      </c>
      <c r="HK430" s="192">
        <f t="shared" si="1577"/>
        <v>0</v>
      </c>
      <c r="HL430" s="192">
        <f t="shared" si="1578"/>
        <v>0</v>
      </c>
      <c r="HM430" s="192">
        <f t="shared" si="1579"/>
        <v>0</v>
      </c>
      <c r="HN430" s="194">
        <f t="shared" si="1580"/>
        <v>0</v>
      </c>
      <c r="HO430" s="194">
        <f t="shared" si="1581"/>
        <v>0</v>
      </c>
      <c r="HP430" s="194">
        <f t="shared" si="1582"/>
        <v>0</v>
      </c>
      <c r="HQ430" s="194">
        <f t="shared" si="1583"/>
        <v>0</v>
      </c>
      <c r="HR430" s="194">
        <f t="shared" si="1584"/>
        <v>0</v>
      </c>
      <c r="HS430" s="195" t="str">
        <f t="shared" si="1381"/>
        <v/>
      </c>
      <c r="HT430" s="196">
        <f t="shared" si="1377"/>
        <v>0</v>
      </c>
      <c r="HU430" s="196">
        <f t="shared" si="1378"/>
        <v>0</v>
      </c>
      <c r="HV430" s="197" t="str">
        <f t="shared" si="1382"/>
        <v/>
      </c>
      <c r="HW430" s="197" t="str">
        <f t="shared" si="1585"/>
        <v/>
      </c>
      <c r="HX430" s="197" t="str">
        <f t="shared" si="1586"/>
        <v/>
      </c>
      <c r="HY430" s="195" t="str">
        <f t="shared" si="1383"/>
        <v/>
      </c>
      <c r="HZ430" s="30">
        <f t="shared" si="1379"/>
        <v>0</v>
      </c>
      <c r="IA430" s="198">
        <f t="shared" si="1384"/>
        <v>0</v>
      </c>
      <c r="IB430" s="195"/>
      <c r="IC430" s="195">
        <f t="shared" si="1587"/>
        <v>0</v>
      </c>
      <c r="ID430" s="195">
        <f t="shared" si="1385"/>
        <v>0</v>
      </c>
      <c r="IE430" s="195">
        <f t="shared" si="1588"/>
        <v>0</v>
      </c>
      <c r="IF430" s="195">
        <f t="shared" si="1386"/>
        <v>0</v>
      </c>
      <c r="IG430" s="307">
        <f t="shared" si="1387"/>
        <v>0</v>
      </c>
      <c r="IH430" s="307">
        <f t="shared" si="1388"/>
        <v>0</v>
      </c>
      <c r="II430" s="44">
        <f t="shared" si="1389"/>
        <v>0</v>
      </c>
      <c r="IJ430" s="44">
        <f t="shared" si="1589"/>
        <v>0</v>
      </c>
      <c r="IK430" s="44">
        <f t="shared" si="1590"/>
        <v>0</v>
      </c>
      <c r="IL430" s="44">
        <f t="shared" si="1591"/>
        <v>0</v>
      </c>
      <c r="IM430" s="44">
        <f t="shared" si="1592"/>
        <v>0</v>
      </c>
      <c r="IN430" s="44">
        <f t="shared" si="1593"/>
        <v>0</v>
      </c>
      <c r="IO430" s="44">
        <f t="shared" si="1594"/>
        <v>0</v>
      </c>
    </row>
    <row r="431" spans="1:249" ht="18" customHeight="1">
      <c r="A431" s="188">
        <v>425</v>
      </c>
      <c r="B431" s="326"/>
      <c r="C431" s="289"/>
      <c r="D431" s="199"/>
      <c r="E431" s="189"/>
      <c r="F431" s="189"/>
      <c r="G431" s="190"/>
      <c r="H431" s="190"/>
      <c r="I431" s="272"/>
      <c r="J431" s="207"/>
      <c r="K431" s="214" t="str">
        <f t="shared" si="1390"/>
        <v/>
      </c>
      <c r="L431" s="200" t="str">
        <f t="shared" si="1391"/>
        <v/>
      </c>
      <c r="M431" s="200" t="str">
        <f t="shared" si="1392"/>
        <v/>
      </c>
      <c r="N431" s="209" t="str">
        <f t="shared" si="1380"/>
        <v/>
      </c>
      <c r="O431" s="208" t="str">
        <f>IFERROR(IF(D431="","",IF(K431="","",IF(I431="","",IF(F431="F",VLOOKUP(K431,F!A:G,2,0),IF(F431="M",VLOOKUP(K431,M!A:G,2,0),""))))),0)</f>
        <v/>
      </c>
      <c r="P431" s="191" t="str">
        <f>IFERROR(IF(D431="","",IF(K431="","",IF(I431="","",IF(F431="F",VLOOKUP(K431,F!A:G,3,0),IF(F431="M",VLOOKUP(K431,M!A:G,3,0),""))))),0)</f>
        <v/>
      </c>
      <c r="Q431" s="191" t="str">
        <f>IFERROR(IF(D431="","",IF(K431="","",IF(I431="","",IF(F431="F",VLOOKUP(K431,F!A:G,4,0),IF(F431="M",VLOOKUP(K431,M!A:G,4,0),""))))),0)</f>
        <v/>
      </c>
      <c r="R431" s="191" t="str">
        <f>IFERROR(IF(D431="","",IF(K431="","",IF(I431="","",IF(F431="F",VLOOKUP(K431,F!A:G,5,0),IF(F431="M",VLOOKUP(K431,M!A:G,5,0),""))))),0)</f>
        <v/>
      </c>
      <c r="S431" s="191" t="str">
        <f>IFERROR(IF(D431="","",IF(K431="","",IF(I431="","",IF(F431="F",VLOOKUP(K431,F!A:G,6,0),IF(F431="M",VLOOKUP(K431,M!A:G,6,0),""))))),0)</f>
        <v/>
      </c>
      <c r="T431" s="191" t="str">
        <f>IFERROR(IF(D431="","",IF(K431="","",IF(I431="","",IF(F431="F",VLOOKUP(K431,F!A:G,7,0),IF(F431="M",VLOOKUP(K431,M!A:G,7,0),""))))),0)</f>
        <v/>
      </c>
      <c r="U431" s="191" t="str">
        <f>IFERROR(IF(D431="","",IF(K431="","",IF(J431="","",IF(F431="F",VLOOKUP(K431,F!A:M,8,0),IF(F431="M",VLOOKUP(K431,M!A:M,8,0),""))))),0)</f>
        <v/>
      </c>
      <c r="V431" s="191" t="str">
        <f>IFERROR(IF(D431="","",IF(K431="","",IF(J431="","",IF(F431="F",VLOOKUP(K431,F!A:M,9,0),IF(F431="M",VLOOKUP(K431,M!A:M,9,0),""))))),0)</f>
        <v/>
      </c>
      <c r="W431" s="191" t="str">
        <f>IFERROR(IF(D431="","",IF(K431="","",IF(J431="","",IF(F431="F",VLOOKUP(K431,F!A:M,10,0),IF(F431="M",VLOOKUP(K431,M!A:M,10,0),""))))),0)</f>
        <v/>
      </c>
      <c r="X431" s="191" t="str">
        <f>IFERROR(IF(D431="","",IF(K431="","",IF(J431="","",IF(F431="F",VLOOKUP(K431,F!A:M,11,0),IF(F431="M",VLOOKUP(K431,M!A:M,11,0),""))))),0)</f>
        <v/>
      </c>
      <c r="Y431" s="191" t="str">
        <f>IFERROR(IF(D431="","",IF(K431="","",IF(J431="","",IF(F431="F",VLOOKUP(K431,F!A:M,12,0),IF(F431="M",VLOOKUP(K431,M!A:M,12,0),""))))),0)</f>
        <v/>
      </c>
      <c r="Z431" s="191" t="str">
        <f>IFERROR(IF(D431="","",IF(K431="","",IF(J431="","",IF(F431="F",VLOOKUP(K431,F!A:M,13,0),IF(F431="M",VLOOKUP(K431,M!A:M,13,0),""))))),0)</f>
        <v/>
      </c>
      <c r="AA431" s="191" t="str">
        <f>IFERROR(IF(D431="","",IF(F431="","",IF(J431="","",IF(K431="","",IF(AND(K431&gt;23,K431&lt;=60),IF(F431="F",VLOOKUP(MROUND(HZ431,0.5),'F-Weight for Length'!K:S,2,0),VLOOKUP(MROUND(HZ431,0.5),'M-Weight for Length'!K:S,2,0)),IF(K431&gt;60,IF(F431="F",VLOOKUP(K431,'F-Weight for Length'!U:AC,2,0),VLOOKUP(K431,'M-Weight for Length'!U:AC,2,0)),IF(F431="F",VLOOKUP(MROUND(HZ431,0.5),'F-Weight for Length'!A:I,2,0),VLOOKUP(MROUND(HZ431,0.5),'M-Weight for Length'!A:I,2,0)))))))),0)</f>
        <v/>
      </c>
      <c r="AB431" s="191" t="str">
        <f>IFERROR(IF(D431="","",IF(F431="","",IF(J431="","",IF(K431="","",IF(AND(K431&gt;23,K431&lt;=60),IF(F431="F",VLOOKUP(MROUND(HZ431,0.5),'F-Weight for Length'!K:S,3,0),VLOOKUP(MROUND(HZ431,0.5),'M-Weight for Length'!K:S,3,0)),IF(K431&gt;60,IF(F431="F",VLOOKUP(K431,'F-Weight for Length'!U:AC,3,0),VLOOKUP(K431,'M-Weight for Length'!U:AC,3,0)),IF(F431="F",VLOOKUP(MROUND(HZ431,0.5),'F-Weight for Length'!A:I,3,0),VLOOKUP(MROUND(HZ431,0.5),'M-Weight for Length'!A:I,3,0)))))))),0)</f>
        <v/>
      </c>
      <c r="AC431" s="191" t="str">
        <f>IFERROR(IF(D431="","",IF(F431="","",IF(J431="","",IF(K431="","",IF(AND(K431&gt;23,K431&lt;=60),IF(F431="F",VLOOKUP(MROUND(HZ431,0.5),'F-Weight for Length'!K:S,4,0),VLOOKUP(MROUND(HZ431,0.5),'M-Weight for Length'!K:S,4,0)),IF(K431&gt;60,IF(F431="F",VLOOKUP(K431,'F-Weight for Length'!U:AC,4,0),VLOOKUP(K431,'M-Weight for Length'!U:AC,4,0)),IF(F431="F",VLOOKUP(MROUND(HZ431,0.5),'F-Weight for Length'!A:I,4,0),VLOOKUP(MROUND(HZ431,0.5),'M-Weight for Length'!A:I,4,0)))))))),0)</f>
        <v/>
      </c>
      <c r="AD431" s="191" t="str">
        <f>IFERROR(IF(D431="","",IF(F431="","",IF(J431="","",IF(K431="","",IF(AND(K431&gt;23,K431&lt;=60),IF(F431="F",VLOOKUP(MROUND(HZ431,0.5),'F-Weight for Length'!K:S,5,0),VLOOKUP(MROUND(HZ431,0.5),'M-Weight for Length'!K:S,5,0)),IF(K431&gt;60,IF(F431="F",VLOOKUP(K431,'F-Weight for Length'!U:AC,5,0),VLOOKUP(K431,'M-Weight for Length'!U:AC,5,0)),IF(F431="F",VLOOKUP(MROUND(HZ431,0.5),'F-Weight for Length'!A:I,5,0),VLOOKUP(MROUND(HZ431,0.5),'M-Weight for Length'!A:I,5,0)))))))),0)</f>
        <v/>
      </c>
      <c r="AE431" s="191" t="str">
        <f>IFERROR(IF(D431="","",IF(F431="","",IF(J431="","",IF(K431="","",IF(AND(K431&gt;23,K431&lt;=60),IF(F431="F",VLOOKUP(MROUND(HZ431,0.5),'F-Weight for Length'!K:S,6,0),VLOOKUP(MROUND(HZ431,0.5),'M-Weight for Length'!K:S,6,0)),IF(K431&gt;60,IF(F431="F",VLOOKUP(K431,'F-Weight for Length'!U:AC,6,0),VLOOKUP(K431,'M-Weight for Length'!U:AC,6,0)),IF(F431="F",VLOOKUP(MROUND(HZ431,0.5),'F-Weight for Length'!A:I,6,0),VLOOKUP(MROUND(HZ431,0.5),'M-Weight for Length'!A:I,6,0)))))))),0)</f>
        <v/>
      </c>
      <c r="AF431" s="191" t="str">
        <f>IFERROR(IF(D431="","",IF(F431="","",IF(J431="","",IF(K431="","",IF(AND(K431&gt;23,K431&lt;=60),IF(F431="F",VLOOKUP(MROUND(HZ431,0.5),'F-Weight for Length'!K:S,7,0),VLOOKUP(MROUND(HZ431,0.5),'M-Weight for Length'!K:S,7,0)),IF(K431&gt;60,IF(F431="F",VLOOKUP(K431,'F-Weight for Length'!U:AC,7,0),VLOOKUP(K431,'M-Weight for Length'!U:AC,7,0)),IF(F431="F",VLOOKUP(MROUND(HZ431,0.5),'F-Weight for Length'!A:I,7,0),VLOOKUP(MROUND(HZ431,0.5),'M-Weight for Length'!A:I,7,0)))))))),0)</f>
        <v/>
      </c>
      <c r="AG431" s="191" t="str">
        <f>IFERROR(IF(D431="","",IF(F431="","",IF(J431="","",IF(K431="","",IF(AND(K431&gt;23,K431&lt;=60),IF(F431="F",VLOOKUP(MROUND(HZ431,0.5),'F-Weight for Length'!K:S,8,0),VLOOKUP(MROUND(HZ431,0.5),'M-Weight for Length'!K:S,8,0)),IF(K431&gt;60,IF(F431="F",VLOOKUP(K431,'F-Weight for Length'!U:AC,8,0),VLOOKUP(K431,'M-Weight for Length'!U:AC,8,0)),IF(F431="F",VLOOKUP(MROUND(HZ431,0.5),'F-Weight for Length'!A:I,8,0),VLOOKUP(MROUND(HZ431,0.5),'M-Weight for Length'!A:I,8,0)))))))),0)</f>
        <v/>
      </c>
      <c r="AH431" s="191" t="str">
        <f>IFERROR(IF(D431="","",IF(F431="","",IF(J431="","",IF(K431="","",IF(AND(K431&gt;23,K431&lt;=60),IF(F431="F",VLOOKUP(MROUND(HZ431,0.5),'F-Weight for Length'!K:S,9,0),VLOOKUP(MROUND(HZ431,0.5),'M-Weight for Length'!K:S,9,0)),IF(K431&gt;60,IF(F431="F",VLOOKUP(K431,'F-Weight for Length'!U:AC,9,0),VLOOKUP(K431,'M-Weight for Length'!U:AC,9,0)),IF(F431="F",VLOOKUP(MROUND(HZ431,0.5),'F-Weight for Length'!A:I,9,0),VLOOKUP(MROUND(HZ431,0.5),'M-Weight for Length'!A:I,9,0)))))))),0)</f>
        <v/>
      </c>
      <c r="AI431" s="192">
        <f t="shared" si="1393"/>
        <v>0</v>
      </c>
      <c r="AJ431" s="192">
        <f t="shared" si="1394"/>
        <v>0</v>
      </c>
      <c r="AK431" s="192">
        <f t="shared" si="1395"/>
        <v>0</v>
      </c>
      <c r="AL431" s="192">
        <f t="shared" si="1396"/>
        <v>0</v>
      </c>
      <c r="AM431" s="192">
        <f t="shared" si="1397"/>
        <v>0</v>
      </c>
      <c r="AN431" s="192">
        <f t="shared" si="1398"/>
        <v>0</v>
      </c>
      <c r="AO431" s="192">
        <f t="shared" si="1399"/>
        <v>0</v>
      </c>
      <c r="AP431" s="192">
        <f t="shared" si="1400"/>
        <v>0</v>
      </c>
      <c r="AQ431" s="192">
        <f t="shared" si="1401"/>
        <v>0</v>
      </c>
      <c r="AR431" s="192">
        <f t="shared" si="1402"/>
        <v>0</v>
      </c>
      <c r="AS431" s="192">
        <f t="shared" si="1403"/>
        <v>0</v>
      </c>
      <c r="AT431" s="192">
        <f t="shared" si="1404"/>
        <v>0</v>
      </c>
      <c r="AU431" s="192">
        <f t="shared" si="1405"/>
        <v>0</v>
      </c>
      <c r="AV431" s="192">
        <f t="shared" si="1406"/>
        <v>0</v>
      </c>
      <c r="AW431" s="192">
        <f t="shared" si="1407"/>
        <v>0</v>
      </c>
      <c r="AX431" s="192">
        <f t="shared" si="1408"/>
        <v>0</v>
      </c>
      <c r="AY431" s="192">
        <f t="shared" si="1409"/>
        <v>0</v>
      </c>
      <c r="AZ431" s="192">
        <f t="shared" si="1410"/>
        <v>0</v>
      </c>
      <c r="BA431" s="192">
        <f t="shared" si="1411"/>
        <v>0</v>
      </c>
      <c r="BB431" s="192">
        <f t="shared" si="1412"/>
        <v>0</v>
      </c>
      <c r="BC431" s="192">
        <f t="shared" si="1413"/>
        <v>0</v>
      </c>
      <c r="BD431" s="192">
        <f t="shared" si="1414"/>
        <v>0</v>
      </c>
      <c r="BE431" s="192">
        <f t="shared" si="1415"/>
        <v>0</v>
      </c>
      <c r="BF431" s="192">
        <f t="shared" si="1416"/>
        <v>0</v>
      </c>
      <c r="BG431" s="192">
        <f t="shared" si="1417"/>
        <v>0</v>
      </c>
      <c r="BH431" s="192">
        <f t="shared" si="1418"/>
        <v>0</v>
      </c>
      <c r="BI431" s="192">
        <f t="shared" si="1419"/>
        <v>0</v>
      </c>
      <c r="BJ431" s="192">
        <f t="shared" si="1420"/>
        <v>0</v>
      </c>
      <c r="BK431" s="192">
        <f t="shared" si="1421"/>
        <v>0</v>
      </c>
      <c r="BL431" s="192">
        <f t="shared" si="1422"/>
        <v>0</v>
      </c>
      <c r="BM431" s="192">
        <f t="shared" si="1423"/>
        <v>0</v>
      </c>
      <c r="BN431" s="192">
        <f t="shared" si="1424"/>
        <v>0</v>
      </c>
      <c r="BO431" s="192">
        <f t="shared" si="1425"/>
        <v>0</v>
      </c>
      <c r="BP431" s="192">
        <f t="shared" si="1426"/>
        <v>0</v>
      </c>
      <c r="BQ431" s="192">
        <f t="shared" si="1427"/>
        <v>0</v>
      </c>
      <c r="BR431" s="192">
        <f t="shared" si="1428"/>
        <v>0</v>
      </c>
      <c r="BS431" s="192">
        <f t="shared" si="1429"/>
        <v>0</v>
      </c>
      <c r="BT431" s="192">
        <f t="shared" si="1430"/>
        <v>0</v>
      </c>
      <c r="BU431" s="192">
        <f t="shared" si="1431"/>
        <v>0</v>
      </c>
      <c r="BV431" s="192">
        <f t="shared" si="1432"/>
        <v>0</v>
      </c>
      <c r="BW431" s="192">
        <f t="shared" si="1433"/>
        <v>0</v>
      </c>
      <c r="BX431" s="192">
        <f t="shared" si="1434"/>
        <v>0</v>
      </c>
      <c r="BY431" s="192">
        <f t="shared" si="1435"/>
        <v>0</v>
      </c>
      <c r="BZ431" s="192">
        <f t="shared" si="1436"/>
        <v>0</v>
      </c>
      <c r="CA431" s="192">
        <f t="shared" si="1437"/>
        <v>0</v>
      </c>
      <c r="CB431" s="192">
        <f t="shared" si="1438"/>
        <v>0</v>
      </c>
      <c r="CC431" s="192">
        <f t="shared" si="1439"/>
        <v>0</v>
      </c>
      <c r="CD431" s="192">
        <f t="shared" si="1440"/>
        <v>0</v>
      </c>
      <c r="CE431" s="192">
        <f t="shared" si="1441"/>
        <v>0</v>
      </c>
      <c r="CF431" s="192">
        <f t="shared" si="1442"/>
        <v>0</v>
      </c>
      <c r="CG431" s="192">
        <f t="shared" si="1443"/>
        <v>0</v>
      </c>
      <c r="CH431" s="192">
        <f t="shared" si="1444"/>
        <v>0</v>
      </c>
      <c r="CI431" s="192">
        <f t="shared" si="1445"/>
        <v>0</v>
      </c>
      <c r="CJ431" s="192">
        <f t="shared" si="1446"/>
        <v>0</v>
      </c>
      <c r="CK431" s="192">
        <f t="shared" si="1447"/>
        <v>0</v>
      </c>
      <c r="CL431" s="192">
        <f t="shared" si="1448"/>
        <v>0</v>
      </c>
      <c r="CM431" s="192">
        <f t="shared" si="1449"/>
        <v>0</v>
      </c>
      <c r="CN431" s="192">
        <f t="shared" si="1450"/>
        <v>0</v>
      </c>
      <c r="CO431" s="192">
        <f t="shared" si="1451"/>
        <v>0</v>
      </c>
      <c r="CP431" s="192">
        <f t="shared" si="1452"/>
        <v>0</v>
      </c>
      <c r="CQ431" s="192">
        <f t="shared" si="1453"/>
        <v>0</v>
      </c>
      <c r="CR431" s="192">
        <f t="shared" si="1454"/>
        <v>0</v>
      </c>
      <c r="CS431" s="192">
        <f t="shared" si="1455"/>
        <v>0</v>
      </c>
      <c r="CT431" s="192">
        <f t="shared" si="1456"/>
        <v>0</v>
      </c>
      <c r="CU431" s="192">
        <f t="shared" si="1457"/>
        <v>0</v>
      </c>
      <c r="CV431" s="192">
        <f t="shared" si="1458"/>
        <v>0</v>
      </c>
      <c r="CW431" s="192">
        <f t="shared" si="1459"/>
        <v>0</v>
      </c>
      <c r="CX431" s="192">
        <f t="shared" si="1460"/>
        <v>0</v>
      </c>
      <c r="CY431" s="192">
        <f t="shared" si="1461"/>
        <v>0</v>
      </c>
      <c r="CZ431" s="192">
        <f t="shared" si="1462"/>
        <v>0</v>
      </c>
      <c r="DA431" s="192">
        <f t="shared" si="1463"/>
        <v>0</v>
      </c>
      <c r="DB431" s="192">
        <f t="shared" si="1464"/>
        <v>0</v>
      </c>
      <c r="DC431" s="192">
        <f t="shared" si="1465"/>
        <v>0</v>
      </c>
      <c r="DD431" s="192">
        <f t="shared" si="1466"/>
        <v>0</v>
      </c>
      <c r="DE431" s="192">
        <f t="shared" si="1467"/>
        <v>0</v>
      </c>
      <c r="DF431" s="192">
        <f t="shared" si="1468"/>
        <v>0</v>
      </c>
      <c r="DG431" s="192">
        <f t="shared" si="1469"/>
        <v>0</v>
      </c>
      <c r="DH431" s="192">
        <f t="shared" si="1470"/>
        <v>0</v>
      </c>
      <c r="DI431" s="192">
        <f t="shared" si="1471"/>
        <v>0</v>
      </c>
      <c r="DJ431" s="192">
        <f t="shared" si="1472"/>
        <v>0</v>
      </c>
      <c r="DK431" s="192">
        <f t="shared" si="1473"/>
        <v>0</v>
      </c>
      <c r="DL431" s="192">
        <f t="shared" si="1474"/>
        <v>0</v>
      </c>
      <c r="DM431" s="192">
        <f t="shared" si="1475"/>
        <v>0</v>
      </c>
      <c r="DN431" s="192">
        <f t="shared" si="1476"/>
        <v>0</v>
      </c>
      <c r="DO431" s="192">
        <f t="shared" si="1477"/>
        <v>0</v>
      </c>
      <c r="DP431" s="192">
        <f t="shared" si="1478"/>
        <v>0</v>
      </c>
      <c r="DQ431" s="192">
        <f t="shared" si="1479"/>
        <v>0</v>
      </c>
      <c r="DR431" s="192">
        <f t="shared" si="1480"/>
        <v>0</v>
      </c>
      <c r="DS431" s="192">
        <f t="shared" si="1481"/>
        <v>0</v>
      </c>
      <c r="DT431" s="192">
        <f t="shared" si="1482"/>
        <v>0</v>
      </c>
      <c r="DU431" s="192">
        <f t="shared" si="1483"/>
        <v>0</v>
      </c>
      <c r="DV431" s="193">
        <f t="shared" si="1484"/>
        <v>0</v>
      </c>
      <c r="DW431" s="193">
        <f t="shared" si="1485"/>
        <v>0</v>
      </c>
      <c r="DX431" s="193">
        <f t="shared" si="1486"/>
        <v>0</v>
      </c>
      <c r="DY431" s="193">
        <f t="shared" si="1487"/>
        <v>0</v>
      </c>
      <c r="DZ431" s="193">
        <f t="shared" si="1488"/>
        <v>0</v>
      </c>
      <c r="EA431" s="192">
        <f t="shared" si="1489"/>
        <v>0</v>
      </c>
      <c r="EB431" s="192">
        <f t="shared" si="1490"/>
        <v>0</v>
      </c>
      <c r="EC431" s="192">
        <f t="shared" si="1491"/>
        <v>0</v>
      </c>
      <c r="ED431" s="192">
        <f t="shared" si="1492"/>
        <v>0</v>
      </c>
      <c r="EE431" s="192">
        <f t="shared" si="1493"/>
        <v>0</v>
      </c>
      <c r="EF431" s="192">
        <f t="shared" si="1494"/>
        <v>0</v>
      </c>
      <c r="EG431" s="192">
        <f t="shared" si="1495"/>
        <v>0</v>
      </c>
      <c r="EH431" s="192">
        <f t="shared" si="1496"/>
        <v>0</v>
      </c>
      <c r="EI431" s="192">
        <f t="shared" si="1497"/>
        <v>0</v>
      </c>
      <c r="EJ431" s="192">
        <f t="shared" si="1498"/>
        <v>0</v>
      </c>
      <c r="EK431" s="192">
        <f t="shared" si="1499"/>
        <v>0</v>
      </c>
      <c r="EL431" s="192">
        <f t="shared" si="1500"/>
        <v>0</v>
      </c>
      <c r="EM431" s="192">
        <f t="shared" si="1501"/>
        <v>0</v>
      </c>
      <c r="EN431" s="192">
        <f t="shared" si="1502"/>
        <v>0</v>
      </c>
      <c r="EO431" s="192">
        <f t="shared" si="1503"/>
        <v>0</v>
      </c>
      <c r="EP431" s="192">
        <f t="shared" si="1504"/>
        <v>0</v>
      </c>
      <c r="EQ431" s="192">
        <f t="shared" si="1505"/>
        <v>0</v>
      </c>
      <c r="ER431" s="192">
        <f t="shared" si="1506"/>
        <v>0</v>
      </c>
      <c r="ES431" s="192">
        <f t="shared" si="1507"/>
        <v>0</v>
      </c>
      <c r="ET431" s="192">
        <f t="shared" si="1508"/>
        <v>0</v>
      </c>
      <c r="EU431" s="192">
        <f t="shared" si="1509"/>
        <v>0</v>
      </c>
      <c r="EV431" s="192">
        <f t="shared" si="1510"/>
        <v>0</v>
      </c>
      <c r="EW431" s="192">
        <f t="shared" si="1511"/>
        <v>0</v>
      </c>
      <c r="EX431" s="192">
        <f t="shared" si="1512"/>
        <v>0</v>
      </c>
      <c r="EY431" s="192">
        <f t="shared" si="1513"/>
        <v>0</v>
      </c>
      <c r="EZ431" s="192">
        <f t="shared" si="1514"/>
        <v>0</v>
      </c>
      <c r="FA431" s="192">
        <f t="shared" si="1515"/>
        <v>0</v>
      </c>
      <c r="FB431" s="192">
        <f t="shared" si="1516"/>
        <v>0</v>
      </c>
      <c r="FC431" s="192">
        <f t="shared" si="1517"/>
        <v>0</v>
      </c>
      <c r="FD431" s="192">
        <f t="shared" si="1518"/>
        <v>0</v>
      </c>
      <c r="FE431" s="192">
        <f t="shared" si="1519"/>
        <v>0</v>
      </c>
      <c r="FF431" s="192">
        <f t="shared" si="1520"/>
        <v>0</v>
      </c>
      <c r="FG431" s="192">
        <f t="shared" si="1521"/>
        <v>0</v>
      </c>
      <c r="FH431" s="192">
        <f t="shared" si="1522"/>
        <v>0</v>
      </c>
      <c r="FI431" s="192">
        <f t="shared" si="1523"/>
        <v>0</v>
      </c>
      <c r="FJ431" s="192">
        <f t="shared" si="1524"/>
        <v>0</v>
      </c>
      <c r="FK431" s="192">
        <f t="shared" si="1525"/>
        <v>0</v>
      </c>
      <c r="FL431" s="192">
        <f t="shared" si="1526"/>
        <v>0</v>
      </c>
      <c r="FM431" s="192">
        <f t="shared" si="1527"/>
        <v>0</v>
      </c>
      <c r="FN431" s="192">
        <f t="shared" si="1528"/>
        <v>0</v>
      </c>
      <c r="FO431" s="192">
        <f t="shared" si="1529"/>
        <v>0</v>
      </c>
      <c r="FP431" s="192">
        <f t="shared" si="1530"/>
        <v>0</v>
      </c>
      <c r="FQ431" s="192">
        <f t="shared" si="1531"/>
        <v>0</v>
      </c>
      <c r="FR431" s="192">
        <f t="shared" si="1532"/>
        <v>0</v>
      </c>
      <c r="FS431" s="192">
        <f t="shared" si="1533"/>
        <v>0</v>
      </c>
      <c r="FT431" s="192">
        <f t="shared" si="1534"/>
        <v>0</v>
      </c>
      <c r="FU431" s="192">
        <f t="shared" si="1535"/>
        <v>0</v>
      </c>
      <c r="FV431" s="192">
        <f t="shared" si="1536"/>
        <v>0</v>
      </c>
      <c r="FW431" s="192">
        <f t="shared" si="1537"/>
        <v>0</v>
      </c>
      <c r="FX431" s="192">
        <f t="shared" si="1538"/>
        <v>0</v>
      </c>
      <c r="FY431" s="192">
        <f t="shared" si="1539"/>
        <v>0</v>
      </c>
      <c r="FZ431" s="192">
        <f t="shared" si="1540"/>
        <v>0</v>
      </c>
      <c r="GA431" s="192">
        <f t="shared" si="1541"/>
        <v>0</v>
      </c>
      <c r="GB431" s="192">
        <f t="shared" si="1542"/>
        <v>0</v>
      </c>
      <c r="GC431" s="192">
        <f t="shared" si="1543"/>
        <v>0</v>
      </c>
      <c r="GD431" s="192">
        <f t="shared" si="1544"/>
        <v>0</v>
      </c>
      <c r="GE431" s="192">
        <f t="shared" si="1545"/>
        <v>0</v>
      </c>
      <c r="GF431" s="192">
        <f t="shared" si="1546"/>
        <v>0</v>
      </c>
      <c r="GG431" s="192">
        <f t="shared" si="1547"/>
        <v>0</v>
      </c>
      <c r="GH431" s="192">
        <f t="shared" si="1548"/>
        <v>0</v>
      </c>
      <c r="GI431" s="192">
        <f t="shared" si="1549"/>
        <v>0</v>
      </c>
      <c r="GJ431" s="192">
        <f t="shared" si="1550"/>
        <v>0</v>
      </c>
      <c r="GK431" s="192">
        <f t="shared" si="1551"/>
        <v>0</v>
      </c>
      <c r="GL431" s="192">
        <f t="shared" si="1552"/>
        <v>0</v>
      </c>
      <c r="GM431" s="192">
        <f t="shared" si="1553"/>
        <v>0</v>
      </c>
      <c r="GN431" s="192">
        <f t="shared" si="1554"/>
        <v>0</v>
      </c>
      <c r="GO431" s="192">
        <f t="shared" si="1555"/>
        <v>0</v>
      </c>
      <c r="GP431" s="192">
        <f t="shared" si="1556"/>
        <v>0</v>
      </c>
      <c r="GQ431" s="192">
        <f t="shared" si="1557"/>
        <v>0</v>
      </c>
      <c r="GR431" s="192">
        <f t="shared" si="1558"/>
        <v>0</v>
      </c>
      <c r="GS431" s="192">
        <f t="shared" si="1559"/>
        <v>0</v>
      </c>
      <c r="GT431" s="192">
        <f t="shared" si="1560"/>
        <v>0</v>
      </c>
      <c r="GU431" s="192">
        <f t="shared" si="1561"/>
        <v>0</v>
      </c>
      <c r="GV431" s="192">
        <f t="shared" si="1562"/>
        <v>0</v>
      </c>
      <c r="GW431" s="192">
        <f t="shared" si="1563"/>
        <v>0</v>
      </c>
      <c r="GX431" s="192">
        <f t="shared" si="1564"/>
        <v>0</v>
      </c>
      <c r="GY431" s="192">
        <f t="shared" si="1565"/>
        <v>0</v>
      </c>
      <c r="GZ431" s="192">
        <f t="shared" si="1566"/>
        <v>0</v>
      </c>
      <c r="HA431" s="192">
        <f t="shared" si="1567"/>
        <v>0</v>
      </c>
      <c r="HB431" s="192">
        <f t="shared" si="1568"/>
        <v>0</v>
      </c>
      <c r="HC431" s="192">
        <f t="shared" si="1569"/>
        <v>0</v>
      </c>
      <c r="HD431" s="192">
        <f t="shared" si="1570"/>
        <v>0</v>
      </c>
      <c r="HE431" s="192">
        <f t="shared" si="1571"/>
        <v>0</v>
      </c>
      <c r="HF431" s="192">
        <f t="shared" si="1572"/>
        <v>0</v>
      </c>
      <c r="HG431" s="192">
        <f t="shared" si="1573"/>
        <v>0</v>
      </c>
      <c r="HH431" s="192">
        <f t="shared" si="1574"/>
        <v>0</v>
      </c>
      <c r="HI431" s="192">
        <f t="shared" si="1575"/>
        <v>0</v>
      </c>
      <c r="HJ431" s="192">
        <f t="shared" si="1576"/>
        <v>0</v>
      </c>
      <c r="HK431" s="192">
        <f t="shared" si="1577"/>
        <v>0</v>
      </c>
      <c r="HL431" s="192">
        <f t="shared" si="1578"/>
        <v>0</v>
      </c>
      <c r="HM431" s="192">
        <f t="shared" si="1579"/>
        <v>0</v>
      </c>
      <c r="HN431" s="194">
        <f t="shared" si="1580"/>
        <v>0</v>
      </c>
      <c r="HO431" s="194">
        <f t="shared" si="1581"/>
        <v>0</v>
      </c>
      <c r="HP431" s="194">
        <f t="shared" si="1582"/>
        <v>0</v>
      </c>
      <c r="HQ431" s="194">
        <f t="shared" si="1583"/>
        <v>0</v>
      </c>
      <c r="HR431" s="194">
        <f t="shared" si="1584"/>
        <v>0</v>
      </c>
      <c r="HS431" s="195" t="str">
        <f t="shared" si="1381"/>
        <v/>
      </c>
      <c r="HT431" s="196">
        <f t="shared" si="1377"/>
        <v>0</v>
      </c>
      <c r="HU431" s="196">
        <f t="shared" si="1378"/>
        <v>0</v>
      </c>
      <c r="HV431" s="197" t="str">
        <f t="shared" si="1382"/>
        <v/>
      </c>
      <c r="HW431" s="197" t="str">
        <f t="shared" si="1585"/>
        <v/>
      </c>
      <c r="HX431" s="197" t="str">
        <f t="shared" si="1586"/>
        <v/>
      </c>
      <c r="HY431" s="195" t="str">
        <f t="shared" si="1383"/>
        <v/>
      </c>
      <c r="HZ431" s="30">
        <f t="shared" si="1379"/>
        <v>0</v>
      </c>
      <c r="IA431" s="198">
        <f t="shared" si="1384"/>
        <v>0</v>
      </c>
      <c r="IB431" s="195"/>
      <c r="IC431" s="195">
        <f t="shared" si="1587"/>
        <v>0</v>
      </c>
      <c r="ID431" s="195">
        <f t="shared" si="1385"/>
        <v>0</v>
      </c>
      <c r="IE431" s="195">
        <f t="shared" si="1588"/>
        <v>0</v>
      </c>
      <c r="IF431" s="195">
        <f t="shared" si="1386"/>
        <v>0</v>
      </c>
      <c r="IG431" s="307">
        <f t="shared" si="1387"/>
        <v>0</v>
      </c>
      <c r="IH431" s="307">
        <f t="shared" si="1388"/>
        <v>0</v>
      </c>
      <c r="II431" s="44">
        <f t="shared" si="1389"/>
        <v>0</v>
      </c>
      <c r="IJ431" s="44">
        <f t="shared" si="1589"/>
        <v>0</v>
      </c>
      <c r="IK431" s="44">
        <f t="shared" si="1590"/>
        <v>0</v>
      </c>
      <c r="IL431" s="44">
        <f t="shared" si="1591"/>
        <v>0</v>
      </c>
      <c r="IM431" s="44">
        <f t="shared" si="1592"/>
        <v>0</v>
      </c>
      <c r="IN431" s="44">
        <f t="shared" si="1593"/>
        <v>0</v>
      </c>
      <c r="IO431" s="44">
        <f t="shared" si="1594"/>
        <v>0</v>
      </c>
    </row>
    <row r="432" spans="1:249" ht="18" customHeight="1">
      <c r="A432" s="188">
        <v>426</v>
      </c>
      <c r="B432" s="326"/>
      <c r="C432" s="289"/>
      <c r="D432" s="199"/>
      <c r="E432" s="189"/>
      <c r="F432" s="189"/>
      <c r="G432" s="190"/>
      <c r="H432" s="190"/>
      <c r="I432" s="272"/>
      <c r="J432" s="207"/>
      <c r="K432" s="214" t="str">
        <f t="shared" si="1390"/>
        <v/>
      </c>
      <c r="L432" s="200" t="str">
        <f t="shared" si="1391"/>
        <v/>
      </c>
      <c r="M432" s="200" t="str">
        <f t="shared" si="1392"/>
        <v/>
      </c>
      <c r="N432" s="209" t="str">
        <f t="shared" si="1380"/>
        <v/>
      </c>
      <c r="O432" s="208" t="str">
        <f>IFERROR(IF(D432="","",IF(K432="","",IF(I432="","",IF(F432="F",VLOOKUP(K432,F!A:G,2,0),IF(F432="M",VLOOKUP(K432,M!A:G,2,0),""))))),0)</f>
        <v/>
      </c>
      <c r="P432" s="191" t="str">
        <f>IFERROR(IF(D432="","",IF(K432="","",IF(I432="","",IF(F432="F",VLOOKUP(K432,F!A:G,3,0),IF(F432="M",VLOOKUP(K432,M!A:G,3,0),""))))),0)</f>
        <v/>
      </c>
      <c r="Q432" s="191" t="str">
        <f>IFERROR(IF(D432="","",IF(K432="","",IF(I432="","",IF(F432="F",VLOOKUP(K432,F!A:G,4,0),IF(F432="M",VLOOKUP(K432,M!A:G,4,0),""))))),0)</f>
        <v/>
      </c>
      <c r="R432" s="191" t="str">
        <f>IFERROR(IF(D432="","",IF(K432="","",IF(I432="","",IF(F432="F",VLOOKUP(K432,F!A:G,5,0),IF(F432="M",VLOOKUP(K432,M!A:G,5,0),""))))),0)</f>
        <v/>
      </c>
      <c r="S432" s="191" t="str">
        <f>IFERROR(IF(D432="","",IF(K432="","",IF(I432="","",IF(F432="F",VLOOKUP(K432,F!A:G,6,0),IF(F432="M",VLOOKUP(K432,M!A:G,6,0),""))))),0)</f>
        <v/>
      </c>
      <c r="T432" s="191" t="str">
        <f>IFERROR(IF(D432="","",IF(K432="","",IF(I432="","",IF(F432="F",VLOOKUP(K432,F!A:G,7,0),IF(F432="M",VLOOKUP(K432,M!A:G,7,0),""))))),0)</f>
        <v/>
      </c>
      <c r="U432" s="191" t="str">
        <f>IFERROR(IF(D432="","",IF(K432="","",IF(J432="","",IF(F432="F",VLOOKUP(K432,F!A:M,8,0),IF(F432="M",VLOOKUP(K432,M!A:M,8,0),""))))),0)</f>
        <v/>
      </c>
      <c r="V432" s="191" t="str">
        <f>IFERROR(IF(D432="","",IF(K432="","",IF(J432="","",IF(F432="F",VLOOKUP(K432,F!A:M,9,0),IF(F432="M",VLOOKUP(K432,M!A:M,9,0),""))))),0)</f>
        <v/>
      </c>
      <c r="W432" s="191" t="str">
        <f>IFERROR(IF(D432="","",IF(K432="","",IF(J432="","",IF(F432="F",VLOOKUP(K432,F!A:M,10,0),IF(F432="M",VLOOKUP(K432,M!A:M,10,0),""))))),0)</f>
        <v/>
      </c>
      <c r="X432" s="191" t="str">
        <f>IFERROR(IF(D432="","",IF(K432="","",IF(J432="","",IF(F432="F",VLOOKUP(K432,F!A:M,11,0),IF(F432="M",VLOOKUP(K432,M!A:M,11,0),""))))),0)</f>
        <v/>
      </c>
      <c r="Y432" s="191" t="str">
        <f>IFERROR(IF(D432="","",IF(K432="","",IF(J432="","",IF(F432="F",VLOOKUP(K432,F!A:M,12,0),IF(F432="M",VLOOKUP(K432,M!A:M,12,0),""))))),0)</f>
        <v/>
      </c>
      <c r="Z432" s="191" t="str">
        <f>IFERROR(IF(D432="","",IF(K432="","",IF(J432="","",IF(F432="F",VLOOKUP(K432,F!A:M,13,0),IF(F432="M",VLOOKUP(K432,M!A:M,13,0),""))))),0)</f>
        <v/>
      </c>
      <c r="AA432" s="191" t="str">
        <f>IFERROR(IF(D432="","",IF(F432="","",IF(J432="","",IF(K432="","",IF(AND(K432&gt;23,K432&lt;=60),IF(F432="F",VLOOKUP(MROUND(HZ432,0.5),'F-Weight for Length'!K:S,2,0),VLOOKUP(MROUND(HZ432,0.5),'M-Weight for Length'!K:S,2,0)),IF(K432&gt;60,IF(F432="F",VLOOKUP(K432,'F-Weight for Length'!U:AC,2,0),VLOOKUP(K432,'M-Weight for Length'!U:AC,2,0)),IF(F432="F",VLOOKUP(MROUND(HZ432,0.5),'F-Weight for Length'!A:I,2,0),VLOOKUP(MROUND(HZ432,0.5),'M-Weight for Length'!A:I,2,0)))))))),0)</f>
        <v/>
      </c>
      <c r="AB432" s="191" t="str">
        <f>IFERROR(IF(D432="","",IF(F432="","",IF(J432="","",IF(K432="","",IF(AND(K432&gt;23,K432&lt;=60),IF(F432="F",VLOOKUP(MROUND(HZ432,0.5),'F-Weight for Length'!K:S,3,0),VLOOKUP(MROUND(HZ432,0.5),'M-Weight for Length'!K:S,3,0)),IF(K432&gt;60,IF(F432="F",VLOOKUP(K432,'F-Weight for Length'!U:AC,3,0),VLOOKUP(K432,'M-Weight for Length'!U:AC,3,0)),IF(F432="F",VLOOKUP(MROUND(HZ432,0.5),'F-Weight for Length'!A:I,3,0),VLOOKUP(MROUND(HZ432,0.5),'M-Weight for Length'!A:I,3,0)))))))),0)</f>
        <v/>
      </c>
      <c r="AC432" s="191" t="str">
        <f>IFERROR(IF(D432="","",IF(F432="","",IF(J432="","",IF(K432="","",IF(AND(K432&gt;23,K432&lt;=60),IF(F432="F",VLOOKUP(MROUND(HZ432,0.5),'F-Weight for Length'!K:S,4,0),VLOOKUP(MROUND(HZ432,0.5),'M-Weight for Length'!K:S,4,0)),IF(K432&gt;60,IF(F432="F",VLOOKUP(K432,'F-Weight for Length'!U:AC,4,0),VLOOKUP(K432,'M-Weight for Length'!U:AC,4,0)),IF(F432="F",VLOOKUP(MROUND(HZ432,0.5),'F-Weight for Length'!A:I,4,0),VLOOKUP(MROUND(HZ432,0.5),'M-Weight for Length'!A:I,4,0)))))))),0)</f>
        <v/>
      </c>
      <c r="AD432" s="191" t="str">
        <f>IFERROR(IF(D432="","",IF(F432="","",IF(J432="","",IF(K432="","",IF(AND(K432&gt;23,K432&lt;=60),IF(F432="F",VLOOKUP(MROUND(HZ432,0.5),'F-Weight for Length'!K:S,5,0),VLOOKUP(MROUND(HZ432,0.5),'M-Weight for Length'!K:S,5,0)),IF(K432&gt;60,IF(F432="F",VLOOKUP(K432,'F-Weight for Length'!U:AC,5,0),VLOOKUP(K432,'M-Weight for Length'!U:AC,5,0)),IF(F432="F",VLOOKUP(MROUND(HZ432,0.5),'F-Weight for Length'!A:I,5,0),VLOOKUP(MROUND(HZ432,0.5),'M-Weight for Length'!A:I,5,0)))))))),0)</f>
        <v/>
      </c>
      <c r="AE432" s="191" t="str">
        <f>IFERROR(IF(D432="","",IF(F432="","",IF(J432="","",IF(K432="","",IF(AND(K432&gt;23,K432&lt;=60),IF(F432="F",VLOOKUP(MROUND(HZ432,0.5),'F-Weight for Length'!K:S,6,0),VLOOKUP(MROUND(HZ432,0.5),'M-Weight for Length'!K:S,6,0)),IF(K432&gt;60,IF(F432="F",VLOOKUP(K432,'F-Weight for Length'!U:AC,6,0),VLOOKUP(K432,'M-Weight for Length'!U:AC,6,0)),IF(F432="F",VLOOKUP(MROUND(HZ432,0.5),'F-Weight for Length'!A:I,6,0),VLOOKUP(MROUND(HZ432,0.5),'M-Weight for Length'!A:I,6,0)))))))),0)</f>
        <v/>
      </c>
      <c r="AF432" s="191" t="str">
        <f>IFERROR(IF(D432="","",IF(F432="","",IF(J432="","",IF(K432="","",IF(AND(K432&gt;23,K432&lt;=60),IF(F432="F",VLOOKUP(MROUND(HZ432,0.5),'F-Weight for Length'!K:S,7,0),VLOOKUP(MROUND(HZ432,0.5),'M-Weight for Length'!K:S,7,0)),IF(K432&gt;60,IF(F432="F",VLOOKUP(K432,'F-Weight for Length'!U:AC,7,0),VLOOKUP(K432,'M-Weight for Length'!U:AC,7,0)),IF(F432="F",VLOOKUP(MROUND(HZ432,0.5),'F-Weight for Length'!A:I,7,0),VLOOKUP(MROUND(HZ432,0.5),'M-Weight for Length'!A:I,7,0)))))))),0)</f>
        <v/>
      </c>
      <c r="AG432" s="191" t="str">
        <f>IFERROR(IF(D432="","",IF(F432="","",IF(J432="","",IF(K432="","",IF(AND(K432&gt;23,K432&lt;=60),IF(F432="F",VLOOKUP(MROUND(HZ432,0.5),'F-Weight for Length'!K:S,8,0),VLOOKUP(MROUND(HZ432,0.5),'M-Weight for Length'!K:S,8,0)),IF(K432&gt;60,IF(F432="F",VLOOKUP(K432,'F-Weight for Length'!U:AC,8,0),VLOOKUP(K432,'M-Weight for Length'!U:AC,8,0)),IF(F432="F",VLOOKUP(MROUND(HZ432,0.5),'F-Weight for Length'!A:I,8,0),VLOOKUP(MROUND(HZ432,0.5),'M-Weight for Length'!A:I,8,0)))))))),0)</f>
        <v/>
      </c>
      <c r="AH432" s="191" t="str">
        <f>IFERROR(IF(D432="","",IF(F432="","",IF(J432="","",IF(K432="","",IF(AND(K432&gt;23,K432&lt;=60),IF(F432="F",VLOOKUP(MROUND(HZ432,0.5),'F-Weight for Length'!K:S,9,0),VLOOKUP(MROUND(HZ432,0.5),'M-Weight for Length'!K:S,9,0)),IF(K432&gt;60,IF(F432="F",VLOOKUP(K432,'F-Weight for Length'!U:AC,9,0),VLOOKUP(K432,'M-Weight for Length'!U:AC,9,0)),IF(F432="F",VLOOKUP(MROUND(HZ432,0.5),'F-Weight for Length'!A:I,9,0),VLOOKUP(MROUND(HZ432,0.5),'M-Weight for Length'!A:I,9,0)))))))),0)</f>
        <v/>
      </c>
      <c r="AI432" s="192">
        <f t="shared" si="1393"/>
        <v>0</v>
      </c>
      <c r="AJ432" s="192">
        <f t="shared" si="1394"/>
        <v>0</v>
      </c>
      <c r="AK432" s="192">
        <f t="shared" si="1395"/>
        <v>0</v>
      </c>
      <c r="AL432" s="192">
        <f t="shared" si="1396"/>
        <v>0</v>
      </c>
      <c r="AM432" s="192">
        <f t="shared" si="1397"/>
        <v>0</v>
      </c>
      <c r="AN432" s="192">
        <f t="shared" si="1398"/>
        <v>0</v>
      </c>
      <c r="AO432" s="192">
        <f t="shared" si="1399"/>
        <v>0</v>
      </c>
      <c r="AP432" s="192">
        <f t="shared" si="1400"/>
        <v>0</v>
      </c>
      <c r="AQ432" s="192">
        <f t="shared" si="1401"/>
        <v>0</v>
      </c>
      <c r="AR432" s="192">
        <f t="shared" si="1402"/>
        <v>0</v>
      </c>
      <c r="AS432" s="192">
        <f t="shared" si="1403"/>
        <v>0</v>
      </c>
      <c r="AT432" s="192">
        <f t="shared" si="1404"/>
        <v>0</v>
      </c>
      <c r="AU432" s="192">
        <f t="shared" si="1405"/>
        <v>0</v>
      </c>
      <c r="AV432" s="192">
        <f t="shared" si="1406"/>
        <v>0</v>
      </c>
      <c r="AW432" s="192">
        <f t="shared" si="1407"/>
        <v>0</v>
      </c>
      <c r="AX432" s="192">
        <f t="shared" si="1408"/>
        <v>0</v>
      </c>
      <c r="AY432" s="192">
        <f t="shared" si="1409"/>
        <v>0</v>
      </c>
      <c r="AZ432" s="192">
        <f t="shared" si="1410"/>
        <v>0</v>
      </c>
      <c r="BA432" s="192">
        <f t="shared" si="1411"/>
        <v>0</v>
      </c>
      <c r="BB432" s="192">
        <f t="shared" si="1412"/>
        <v>0</v>
      </c>
      <c r="BC432" s="192">
        <f t="shared" si="1413"/>
        <v>0</v>
      </c>
      <c r="BD432" s="192">
        <f t="shared" si="1414"/>
        <v>0</v>
      </c>
      <c r="BE432" s="192">
        <f t="shared" si="1415"/>
        <v>0</v>
      </c>
      <c r="BF432" s="192">
        <f t="shared" si="1416"/>
        <v>0</v>
      </c>
      <c r="BG432" s="192">
        <f t="shared" si="1417"/>
        <v>0</v>
      </c>
      <c r="BH432" s="192">
        <f t="shared" si="1418"/>
        <v>0</v>
      </c>
      <c r="BI432" s="192">
        <f t="shared" si="1419"/>
        <v>0</v>
      </c>
      <c r="BJ432" s="192">
        <f t="shared" si="1420"/>
        <v>0</v>
      </c>
      <c r="BK432" s="192">
        <f t="shared" si="1421"/>
        <v>0</v>
      </c>
      <c r="BL432" s="192">
        <f t="shared" si="1422"/>
        <v>0</v>
      </c>
      <c r="BM432" s="192">
        <f t="shared" si="1423"/>
        <v>0</v>
      </c>
      <c r="BN432" s="192">
        <f t="shared" si="1424"/>
        <v>0</v>
      </c>
      <c r="BO432" s="192">
        <f t="shared" si="1425"/>
        <v>0</v>
      </c>
      <c r="BP432" s="192">
        <f t="shared" si="1426"/>
        <v>0</v>
      </c>
      <c r="BQ432" s="192">
        <f t="shared" si="1427"/>
        <v>0</v>
      </c>
      <c r="BR432" s="192">
        <f t="shared" si="1428"/>
        <v>0</v>
      </c>
      <c r="BS432" s="192">
        <f t="shared" si="1429"/>
        <v>0</v>
      </c>
      <c r="BT432" s="192">
        <f t="shared" si="1430"/>
        <v>0</v>
      </c>
      <c r="BU432" s="192">
        <f t="shared" si="1431"/>
        <v>0</v>
      </c>
      <c r="BV432" s="192">
        <f t="shared" si="1432"/>
        <v>0</v>
      </c>
      <c r="BW432" s="192">
        <f t="shared" si="1433"/>
        <v>0</v>
      </c>
      <c r="BX432" s="192">
        <f t="shared" si="1434"/>
        <v>0</v>
      </c>
      <c r="BY432" s="192">
        <f t="shared" si="1435"/>
        <v>0</v>
      </c>
      <c r="BZ432" s="192">
        <f t="shared" si="1436"/>
        <v>0</v>
      </c>
      <c r="CA432" s="192">
        <f t="shared" si="1437"/>
        <v>0</v>
      </c>
      <c r="CB432" s="192">
        <f t="shared" si="1438"/>
        <v>0</v>
      </c>
      <c r="CC432" s="192">
        <f t="shared" si="1439"/>
        <v>0</v>
      </c>
      <c r="CD432" s="192">
        <f t="shared" si="1440"/>
        <v>0</v>
      </c>
      <c r="CE432" s="192">
        <f t="shared" si="1441"/>
        <v>0</v>
      </c>
      <c r="CF432" s="192">
        <f t="shared" si="1442"/>
        <v>0</v>
      </c>
      <c r="CG432" s="192">
        <f t="shared" si="1443"/>
        <v>0</v>
      </c>
      <c r="CH432" s="192">
        <f t="shared" si="1444"/>
        <v>0</v>
      </c>
      <c r="CI432" s="192">
        <f t="shared" si="1445"/>
        <v>0</v>
      </c>
      <c r="CJ432" s="192">
        <f t="shared" si="1446"/>
        <v>0</v>
      </c>
      <c r="CK432" s="192">
        <f t="shared" si="1447"/>
        <v>0</v>
      </c>
      <c r="CL432" s="192">
        <f t="shared" si="1448"/>
        <v>0</v>
      </c>
      <c r="CM432" s="192">
        <f t="shared" si="1449"/>
        <v>0</v>
      </c>
      <c r="CN432" s="192">
        <f t="shared" si="1450"/>
        <v>0</v>
      </c>
      <c r="CO432" s="192">
        <f t="shared" si="1451"/>
        <v>0</v>
      </c>
      <c r="CP432" s="192">
        <f t="shared" si="1452"/>
        <v>0</v>
      </c>
      <c r="CQ432" s="192">
        <f t="shared" si="1453"/>
        <v>0</v>
      </c>
      <c r="CR432" s="192">
        <f t="shared" si="1454"/>
        <v>0</v>
      </c>
      <c r="CS432" s="192">
        <f t="shared" si="1455"/>
        <v>0</v>
      </c>
      <c r="CT432" s="192">
        <f t="shared" si="1456"/>
        <v>0</v>
      </c>
      <c r="CU432" s="192">
        <f t="shared" si="1457"/>
        <v>0</v>
      </c>
      <c r="CV432" s="192">
        <f t="shared" si="1458"/>
        <v>0</v>
      </c>
      <c r="CW432" s="192">
        <f t="shared" si="1459"/>
        <v>0</v>
      </c>
      <c r="CX432" s="192">
        <f t="shared" si="1460"/>
        <v>0</v>
      </c>
      <c r="CY432" s="192">
        <f t="shared" si="1461"/>
        <v>0</v>
      </c>
      <c r="CZ432" s="192">
        <f t="shared" si="1462"/>
        <v>0</v>
      </c>
      <c r="DA432" s="192">
        <f t="shared" si="1463"/>
        <v>0</v>
      </c>
      <c r="DB432" s="192">
        <f t="shared" si="1464"/>
        <v>0</v>
      </c>
      <c r="DC432" s="192">
        <f t="shared" si="1465"/>
        <v>0</v>
      </c>
      <c r="DD432" s="192">
        <f t="shared" si="1466"/>
        <v>0</v>
      </c>
      <c r="DE432" s="192">
        <f t="shared" si="1467"/>
        <v>0</v>
      </c>
      <c r="DF432" s="192">
        <f t="shared" si="1468"/>
        <v>0</v>
      </c>
      <c r="DG432" s="192">
        <f t="shared" si="1469"/>
        <v>0</v>
      </c>
      <c r="DH432" s="192">
        <f t="shared" si="1470"/>
        <v>0</v>
      </c>
      <c r="DI432" s="192">
        <f t="shared" si="1471"/>
        <v>0</v>
      </c>
      <c r="DJ432" s="192">
        <f t="shared" si="1472"/>
        <v>0</v>
      </c>
      <c r="DK432" s="192">
        <f t="shared" si="1473"/>
        <v>0</v>
      </c>
      <c r="DL432" s="192">
        <f t="shared" si="1474"/>
        <v>0</v>
      </c>
      <c r="DM432" s="192">
        <f t="shared" si="1475"/>
        <v>0</v>
      </c>
      <c r="DN432" s="192">
        <f t="shared" si="1476"/>
        <v>0</v>
      </c>
      <c r="DO432" s="192">
        <f t="shared" si="1477"/>
        <v>0</v>
      </c>
      <c r="DP432" s="192">
        <f t="shared" si="1478"/>
        <v>0</v>
      </c>
      <c r="DQ432" s="192">
        <f t="shared" si="1479"/>
        <v>0</v>
      </c>
      <c r="DR432" s="192">
        <f t="shared" si="1480"/>
        <v>0</v>
      </c>
      <c r="DS432" s="192">
        <f t="shared" si="1481"/>
        <v>0</v>
      </c>
      <c r="DT432" s="192">
        <f t="shared" si="1482"/>
        <v>0</v>
      </c>
      <c r="DU432" s="192">
        <f t="shared" si="1483"/>
        <v>0</v>
      </c>
      <c r="DV432" s="193">
        <f t="shared" si="1484"/>
        <v>0</v>
      </c>
      <c r="DW432" s="193">
        <f t="shared" si="1485"/>
        <v>0</v>
      </c>
      <c r="DX432" s="193">
        <f t="shared" si="1486"/>
        <v>0</v>
      </c>
      <c r="DY432" s="193">
        <f t="shared" si="1487"/>
        <v>0</v>
      </c>
      <c r="DZ432" s="193">
        <f t="shared" si="1488"/>
        <v>0</v>
      </c>
      <c r="EA432" s="192">
        <f t="shared" si="1489"/>
        <v>0</v>
      </c>
      <c r="EB432" s="192">
        <f t="shared" si="1490"/>
        <v>0</v>
      </c>
      <c r="EC432" s="192">
        <f t="shared" si="1491"/>
        <v>0</v>
      </c>
      <c r="ED432" s="192">
        <f t="shared" si="1492"/>
        <v>0</v>
      </c>
      <c r="EE432" s="192">
        <f t="shared" si="1493"/>
        <v>0</v>
      </c>
      <c r="EF432" s="192">
        <f t="shared" si="1494"/>
        <v>0</v>
      </c>
      <c r="EG432" s="192">
        <f t="shared" si="1495"/>
        <v>0</v>
      </c>
      <c r="EH432" s="192">
        <f t="shared" si="1496"/>
        <v>0</v>
      </c>
      <c r="EI432" s="192">
        <f t="shared" si="1497"/>
        <v>0</v>
      </c>
      <c r="EJ432" s="192">
        <f t="shared" si="1498"/>
        <v>0</v>
      </c>
      <c r="EK432" s="192">
        <f t="shared" si="1499"/>
        <v>0</v>
      </c>
      <c r="EL432" s="192">
        <f t="shared" si="1500"/>
        <v>0</v>
      </c>
      <c r="EM432" s="192">
        <f t="shared" si="1501"/>
        <v>0</v>
      </c>
      <c r="EN432" s="192">
        <f t="shared" si="1502"/>
        <v>0</v>
      </c>
      <c r="EO432" s="192">
        <f t="shared" si="1503"/>
        <v>0</v>
      </c>
      <c r="EP432" s="192">
        <f t="shared" si="1504"/>
        <v>0</v>
      </c>
      <c r="EQ432" s="192">
        <f t="shared" si="1505"/>
        <v>0</v>
      </c>
      <c r="ER432" s="192">
        <f t="shared" si="1506"/>
        <v>0</v>
      </c>
      <c r="ES432" s="192">
        <f t="shared" si="1507"/>
        <v>0</v>
      </c>
      <c r="ET432" s="192">
        <f t="shared" si="1508"/>
        <v>0</v>
      </c>
      <c r="EU432" s="192">
        <f t="shared" si="1509"/>
        <v>0</v>
      </c>
      <c r="EV432" s="192">
        <f t="shared" si="1510"/>
        <v>0</v>
      </c>
      <c r="EW432" s="192">
        <f t="shared" si="1511"/>
        <v>0</v>
      </c>
      <c r="EX432" s="192">
        <f t="shared" si="1512"/>
        <v>0</v>
      </c>
      <c r="EY432" s="192">
        <f t="shared" si="1513"/>
        <v>0</v>
      </c>
      <c r="EZ432" s="192">
        <f t="shared" si="1514"/>
        <v>0</v>
      </c>
      <c r="FA432" s="192">
        <f t="shared" si="1515"/>
        <v>0</v>
      </c>
      <c r="FB432" s="192">
        <f t="shared" si="1516"/>
        <v>0</v>
      </c>
      <c r="FC432" s="192">
        <f t="shared" si="1517"/>
        <v>0</v>
      </c>
      <c r="FD432" s="192">
        <f t="shared" si="1518"/>
        <v>0</v>
      </c>
      <c r="FE432" s="192">
        <f t="shared" si="1519"/>
        <v>0</v>
      </c>
      <c r="FF432" s="192">
        <f t="shared" si="1520"/>
        <v>0</v>
      </c>
      <c r="FG432" s="192">
        <f t="shared" si="1521"/>
        <v>0</v>
      </c>
      <c r="FH432" s="192">
        <f t="shared" si="1522"/>
        <v>0</v>
      </c>
      <c r="FI432" s="192">
        <f t="shared" si="1523"/>
        <v>0</v>
      </c>
      <c r="FJ432" s="192">
        <f t="shared" si="1524"/>
        <v>0</v>
      </c>
      <c r="FK432" s="192">
        <f t="shared" si="1525"/>
        <v>0</v>
      </c>
      <c r="FL432" s="192">
        <f t="shared" si="1526"/>
        <v>0</v>
      </c>
      <c r="FM432" s="192">
        <f t="shared" si="1527"/>
        <v>0</v>
      </c>
      <c r="FN432" s="192">
        <f t="shared" si="1528"/>
        <v>0</v>
      </c>
      <c r="FO432" s="192">
        <f t="shared" si="1529"/>
        <v>0</v>
      </c>
      <c r="FP432" s="192">
        <f t="shared" si="1530"/>
        <v>0</v>
      </c>
      <c r="FQ432" s="192">
        <f t="shared" si="1531"/>
        <v>0</v>
      </c>
      <c r="FR432" s="192">
        <f t="shared" si="1532"/>
        <v>0</v>
      </c>
      <c r="FS432" s="192">
        <f t="shared" si="1533"/>
        <v>0</v>
      </c>
      <c r="FT432" s="192">
        <f t="shared" si="1534"/>
        <v>0</v>
      </c>
      <c r="FU432" s="192">
        <f t="shared" si="1535"/>
        <v>0</v>
      </c>
      <c r="FV432" s="192">
        <f t="shared" si="1536"/>
        <v>0</v>
      </c>
      <c r="FW432" s="192">
        <f t="shared" si="1537"/>
        <v>0</v>
      </c>
      <c r="FX432" s="192">
        <f t="shared" si="1538"/>
        <v>0</v>
      </c>
      <c r="FY432" s="192">
        <f t="shared" si="1539"/>
        <v>0</v>
      </c>
      <c r="FZ432" s="192">
        <f t="shared" si="1540"/>
        <v>0</v>
      </c>
      <c r="GA432" s="192">
        <f t="shared" si="1541"/>
        <v>0</v>
      </c>
      <c r="GB432" s="192">
        <f t="shared" si="1542"/>
        <v>0</v>
      </c>
      <c r="GC432" s="192">
        <f t="shared" si="1543"/>
        <v>0</v>
      </c>
      <c r="GD432" s="192">
        <f t="shared" si="1544"/>
        <v>0</v>
      </c>
      <c r="GE432" s="192">
        <f t="shared" si="1545"/>
        <v>0</v>
      </c>
      <c r="GF432" s="192">
        <f t="shared" si="1546"/>
        <v>0</v>
      </c>
      <c r="GG432" s="192">
        <f t="shared" si="1547"/>
        <v>0</v>
      </c>
      <c r="GH432" s="192">
        <f t="shared" si="1548"/>
        <v>0</v>
      </c>
      <c r="GI432" s="192">
        <f t="shared" si="1549"/>
        <v>0</v>
      </c>
      <c r="GJ432" s="192">
        <f t="shared" si="1550"/>
        <v>0</v>
      </c>
      <c r="GK432" s="192">
        <f t="shared" si="1551"/>
        <v>0</v>
      </c>
      <c r="GL432" s="192">
        <f t="shared" si="1552"/>
        <v>0</v>
      </c>
      <c r="GM432" s="192">
        <f t="shared" si="1553"/>
        <v>0</v>
      </c>
      <c r="GN432" s="192">
        <f t="shared" si="1554"/>
        <v>0</v>
      </c>
      <c r="GO432" s="192">
        <f t="shared" si="1555"/>
        <v>0</v>
      </c>
      <c r="GP432" s="192">
        <f t="shared" si="1556"/>
        <v>0</v>
      </c>
      <c r="GQ432" s="192">
        <f t="shared" si="1557"/>
        <v>0</v>
      </c>
      <c r="GR432" s="192">
        <f t="shared" si="1558"/>
        <v>0</v>
      </c>
      <c r="GS432" s="192">
        <f t="shared" si="1559"/>
        <v>0</v>
      </c>
      <c r="GT432" s="192">
        <f t="shared" si="1560"/>
        <v>0</v>
      </c>
      <c r="GU432" s="192">
        <f t="shared" si="1561"/>
        <v>0</v>
      </c>
      <c r="GV432" s="192">
        <f t="shared" si="1562"/>
        <v>0</v>
      </c>
      <c r="GW432" s="192">
        <f t="shared" si="1563"/>
        <v>0</v>
      </c>
      <c r="GX432" s="192">
        <f t="shared" si="1564"/>
        <v>0</v>
      </c>
      <c r="GY432" s="192">
        <f t="shared" si="1565"/>
        <v>0</v>
      </c>
      <c r="GZ432" s="192">
        <f t="shared" si="1566"/>
        <v>0</v>
      </c>
      <c r="HA432" s="192">
        <f t="shared" si="1567"/>
        <v>0</v>
      </c>
      <c r="HB432" s="192">
        <f t="shared" si="1568"/>
        <v>0</v>
      </c>
      <c r="HC432" s="192">
        <f t="shared" si="1569"/>
        <v>0</v>
      </c>
      <c r="HD432" s="192">
        <f t="shared" si="1570"/>
        <v>0</v>
      </c>
      <c r="HE432" s="192">
        <f t="shared" si="1571"/>
        <v>0</v>
      </c>
      <c r="HF432" s="192">
        <f t="shared" si="1572"/>
        <v>0</v>
      </c>
      <c r="HG432" s="192">
        <f t="shared" si="1573"/>
        <v>0</v>
      </c>
      <c r="HH432" s="192">
        <f t="shared" si="1574"/>
        <v>0</v>
      </c>
      <c r="HI432" s="192">
        <f t="shared" si="1575"/>
        <v>0</v>
      </c>
      <c r="HJ432" s="192">
        <f t="shared" si="1576"/>
        <v>0</v>
      </c>
      <c r="HK432" s="192">
        <f t="shared" si="1577"/>
        <v>0</v>
      </c>
      <c r="HL432" s="192">
        <f t="shared" si="1578"/>
        <v>0</v>
      </c>
      <c r="HM432" s="192">
        <f t="shared" si="1579"/>
        <v>0</v>
      </c>
      <c r="HN432" s="194">
        <f t="shared" si="1580"/>
        <v>0</v>
      </c>
      <c r="HO432" s="194">
        <f t="shared" si="1581"/>
        <v>0</v>
      </c>
      <c r="HP432" s="194">
        <f t="shared" si="1582"/>
        <v>0</v>
      </c>
      <c r="HQ432" s="194">
        <f t="shared" si="1583"/>
        <v>0</v>
      </c>
      <c r="HR432" s="194">
        <f t="shared" si="1584"/>
        <v>0</v>
      </c>
      <c r="HS432" s="195" t="str">
        <f t="shared" si="1381"/>
        <v/>
      </c>
      <c r="HT432" s="196">
        <f t="shared" si="1377"/>
        <v>0</v>
      </c>
      <c r="HU432" s="196">
        <f t="shared" si="1378"/>
        <v>0</v>
      </c>
      <c r="HV432" s="197" t="str">
        <f t="shared" si="1382"/>
        <v/>
      </c>
      <c r="HW432" s="197" t="str">
        <f t="shared" si="1585"/>
        <v/>
      </c>
      <c r="HX432" s="197" t="str">
        <f t="shared" si="1586"/>
        <v/>
      </c>
      <c r="HY432" s="195" t="str">
        <f t="shared" si="1383"/>
        <v/>
      </c>
      <c r="HZ432" s="30">
        <f t="shared" si="1379"/>
        <v>0</v>
      </c>
      <c r="IA432" s="198">
        <f t="shared" si="1384"/>
        <v>0</v>
      </c>
      <c r="IB432" s="195"/>
      <c r="IC432" s="195">
        <f t="shared" si="1587"/>
        <v>0</v>
      </c>
      <c r="ID432" s="195">
        <f t="shared" si="1385"/>
        <v>0</v>
      </c>
      <c r="IE432" s="195">
        <f t="shared" si="1588"/>
        <v>0</v>
      </c>
      <c r="IF432" s="195">
        <f t="shared" si="1386"/>
        <v>0</v>
      </c>
      <c r="IG432" s="307">
        <f t="shared" si="1387"/>
        <v>0</v>
      </c>
      <c r="IH432" s="307">
        <f t="shared" si="1388"/>
        <v>0</v>
      </c>
      <c r="II432" s="44">
        <f t="shared" si="1389"/>
        <v>0</v>
      </c>
      <c r="IJ432" s="44">
        <f t="shared" si="1589"/>
        <v>0</v>
      </c>
      <c r="IK432" s="44">
        <f t="shared" si="1590"/>
        <v>0</v>
      </c>
      <c r="IL432" s="44">
        <f t="shared" si="1591"/>
        <v>0</v>
      </c>
      <c r="IM432" s="44">
        <f t="shared" si="1592"/>
        <v>0</v>
      </c>
      <c r="IN432" s="44">
        <f t="shared" si="1593"/>
        <v>0</v>
      </c>
      <c r="IO432" s="44">
        <f t="shared" si="1594"/>
        <v>0</v>
      </c>
    </row>
    <row r="433" spans="1:249" ht="18" customHeight="1">
      <c r="A433" s="188">
        <v>427</v>
      </c>
      <c r="B433" s="326"/>
      <c r="C433" s="289"/>
      <c r="D433" s="199"/>
      <c r="E433" s="189"/>
      <c r="F433" s="189"/>
      <c r="G433" s="190"/>
      <c r="H433" s="190"/>
      <c r="I433" s="272"/>
      <c r="J433" s="207"/>
      <c r="K433" s="214" t="str">
        <f t="shared" si="1390"/>
        <v/>
      </c>
      <c r="L433" s="200" t="str">
        <f t="shared" si="1391"/>
        <v/>
      </c>
      <c r="M433" s="200" t="str">
        <f t="shared" si="1392"/>
        <v/>
      </c>
      <c r="N433" s="209" t="str">
        <f t="shared" si="1380"/>
        <v/>
      </c>
      <c r="O433" s="208" t="str">
        <f>IFERROR(IF(D433="","",IF(K433="","",IF(I433="","",IF(F433="F",VLOOKUP(K433,F!A:G,2,0),IF(F433="M",VLOOKUP(K433,M!A:G,2,0),""))))),0)</f>
        <v/>
      </c>
      <c r="P433" s="191" t="str">
        <f>IFERROR(IF(D433="","",IF(K433="","",IF(I433="","",IF(F433="F",VLOOKUP(K433,F!A:G,3,0),IF(F433="M",VLOOKUP(K433,M!A:G,3,0),""))))),0)</f>
        <v/>
      </c>
      <c r="Q433" s="191" t="str">
        <f>IFERROR(IF(D433="","",IF(K433="","",IF(I433="","",IF(F433="F",VLOOKUP(K433,F!A:G,4,0),IF(F433="M",VLOOKUP(K433,M!A:G,4,0),""))))),0)</f>
        <v/>
      </c>
      <c r="R433" s="191" t="str">
        <f>IFERROR(IF(D433="","",IF(K433="","",IF(I433="","",IF(F433="F",VLOOKUP(K433,F!A:G,5,0),IF(F433="M",VLOOKUP(K433,M!A:G,5,0),""))))),0)</f>
        <v/>
      </c>
      <c r="S433" s="191" t="str">
        <f>IFERROR(IF(D433="","",IF(K433="","",IF(I433="","",IF(F433="F",VLOOKUP(K433,F!A:G,6,0),IF(F433="M",VLOOKUP(K433,M!A:G,6,0),""))))),0)</f>
        <v/>
      </c>
      <c r="T433" s="191" t="str">
        <f>IFERROR(IF(D433="","",IF(K433="","",IF(I433="","",IF(F433="F",VLOOKUP(K433,F!A:G,7,0),IF(F433="M",VLOOKUP(K433,M!A:G,7,0),""))))),0)</f>
        <v/>
      </c>
      <c r="U433" s="191" t="str">
        <f>IFERROR(IF(D433="","",IF(K433="","",IF(J433="","",IF(F433="F",VLOOKUP(K433,F!A:M,8,0),IF(F433="M",VLOOKUP(K433,M!A:M,8,0),""))))),0)</f>
        <v/>
      </c>
      <c r="V433" s="191" t="str">
        <f>IFERROR(IF(D433="","",IF(K433="","",IF(J433="","",IF(F433="F",VLOOKUP(K433,F!A:M,9,0),IF(F433="M",VLOOKUP(K433,M!A:M,9,0),""))))),0)</f>
        <v/>
      </c>
      <c r="W433" s="191" t="str">
        <f>IFERROR(IF(D433="","",IF(K433="","",IF(J433="","",IF(F433="F",VLOOKUP(K433,F!A:M,10,0),IF(F433="M",VLOOKUP(K433,M!A:M,10,0),""))))),0)</f>
        <v/>
      </c>
      <c r="X433" s="191" t="str">
        <f>IFERROR(IF(D433="","",IF(K433="","",IF(J433="","",IF(F433="F",VLOOKUP(K433,F!A:M,11,0),IF(F433="M",VLOOKUP(K433,M!A:M,11,0),""))))),0)</f>
        <v/>
      </c>
      <c r="Y433" s="191" t="str">
        <f>IFERROR(IF(D433="","",IF(K433="","",IF(J433="","",IF(F433="F",VLOOKUP(K433,F!A:M,12,0),IF(F433="M",VLOOKUP(K433,M!A:M,12,0),""))))),0)</f>
        <v/>
      </c>
      <c r="Z433" s="191" t="str">
        <f>IFERROR(IF(D433="","",IF(K433="","",IF(J433="","",IF(F433="F",VLOOKUP(K433,F!A:M,13,0),IF(F433="M",VLOOKUP(K433,M!A:M,13,0),""))))),0)</f>
        <v/>
      </c>
      <c r="AA433" s="191" t="str">
        <f>IFERROR(IF(D433="","",IF(F433="","",IF(J433="","",IF(K433="","",IF(AND(K433&gt;23,K433&lt;=60),IF(F433="F",VLOOKUP(MROUND(HZ433,0.5),'F-Weight for Length'!K:S,2,0),VLOOKUP(MROUND(HZ433,0.5),'M-Weight for Length'!K:S,2,0)),IF(K433&gt;60,IF(F433="F",VLOOKUP(K433,'F-Weight for Length'!U:AC,2,0),VLOOKUP(K433,'M-Weight for Length'!U:AC,2,0)),IF(F433="F",VLOOKUP(MROUND(HZ433,0.5),'F-Weight for Length'!A:I,2,0),VLOOKUP(MROUND(HZ433,0.5),'M-Weight for Length'!A:I,2,0)))))))),0)</f>
        <v/>
      </c>
      <c r="AB433" s="191" t="str">
        <f>IFERROR(IF(D433="","",IF(F433="","",IF(J433="","",IF(K433="","",IF(AND(K433&gt;23,K433&lt;=60),IF(F433="F",VLOOKUP(MROUND(HZ433,0.5),'F-Weight for Length'!K:S,3,0),VLOOKUP(MROUND(HZ433,0.5),'M-Weight for Length'!K:S,3,0)),IF(K433&gt;60,IF(F433="F",VLOOKUP(K433,'F-Weight for Length'!U:AC,3,0),VLOOKUP(K433,'M-Weight for Length'!U:AC,3,0)),IF(F433="F",VLOOKUP(MROUND(HZ433,0.5),'F-Weight for Length'!A:I,3,0),VLOOKUP(MROUND(HZ433,0.5),'M-Weight for Length'!A:I,3,0)))))))),0)</f>
        <v/>
      </c>
      <c r="AC433" s="191" t="str">
        <f>IFERROR(IF(D433="","",IF(F433="","",IF(J433="","",IF(K433="","",IF(AND(K433&gt;23,K433&lt;=60),IF(F433="F",VLOOKUP(MROUND(HZ433,0.5),'F-Weight for Length'!K:S,4,0),VLOOKUP(MROUND(HZ433,0.5),'M-Weight for Length'!K:S,4,0)),IF(K433&gt;60,IF(F433="F",VLOOKUP(K433,'F-Weight for Length'!U:AC,4,0),VLOOKUP(K433,'M-Weight for Length'!U:AC,4,0)),IF(F433="F",VLOOKUP(MROUND(HZ433,0.5),'F-Weight for Length'!A:I,4,0),VLOOKUP(MROUND(HZ433,0.5),'M-Weight for Length'!A:I,4,0)))))))),0)</f>
        <v/>
      </c>
      <c r="AD433" s="191" t="str">
        <f>IFERROR(IF(D433="","",IF(F433="","",IF(J433="","",IF(K433="","",IF(AND(K433&gt;23,K433&lt;=60),IF(F433="F",VLOOKUP(MROUND(HZ433,0.5),'F-Weight for Length'!K:S,5,0),VLOOKUP(MROUND(HZ433,0.5),'M-Weight for Length'!K:S,5,0)),IF(K433&gt;60,IF(F433="F",VLOOKUP(K433,'F-Weight for Length'!U:AC,5,0),VLOOKUP(K433,'M-Weight for Length'!U:AC,5,0)),IF(F433="F",VLOOKUP(MROUND(HZ433,0.5),'F-Weight for Length'!A:I,5,0),VLOOKUP(MROUND(HZ433,0.5),'M-Weight for Length'!A:I,5,0)))))))),0)</f>
        <v/>
      </c>
      <c r="AE433" s="191" t="str">
        <f>IFERROR(IF(D433="","",IF(F433="","",IF(J433="","",IF(K433="","",IF(AND(K433&gt;23,K433&lt;=60),IF(F433="F",VLOOKUP(MROUND(HZ433,0.5),'F-Weight for Length'!K:S,6,0),VLOOKUP(MROUND(HZ433,0.5),'M-Weight for Length'!K:S,6,0)),IF(K433&gt;60,IF(F433="F",VLOOKUP(K433,'F-Weight for Length'!U:AC,6,0),VLOOKUP(K433,'M-Weight for Length'!U:AC,6,0)),IF(F433="F",VLOOKUP(MROUND(HZ433,0.5),'F-Weight for Length'!A:I,6,0),VLOOKUP(MROUND(HZ433,0.5),'M-Weight for Length'!A:I,6,0)))))))),0)</f>
        <v/>
      </c>
      <c r="AF433" s="191" t="str">
        <f>IFERROR(IF(D433="","",IF(F433="","",IF(J433="","",IF(K433="","",IF(AND(K433&gt;23,K433&lt;=60),IF(F433="F",VLOOKUP(MROUND(HZ433,0.5),'F-Weight for Length'!K:S,7,0),VLOOKUP(MROUND(HZ433,0.5),'M-Weight for Length'!K:S,7,0)),IF(K433&gt;60,IF(F433="F",VLOOKUP(K433,'F-Weight for Length'!U:AC,7,0),VLOOKUP(K433,'M-Weight for Length'!U:AC,7,0)),IF(F433="F",VLOOKUP(MROUND(HZ433,0.5),'F-Weight for Length'!A:I,7,0),VLOOKUP(MROUND(HZ433,0.5),'M-Weight for Length'!A:I,7,0)))))))),0)</f>
        <v/>
      </c>
      <c r="AG433" s="191" t="str">
        <f>IFERROR(IF(D433="","",IF(F433="","",IF(J433="","",IF(K433="","",IF(AND(K433&gt;23,K433&lt;=60),IF(F433="F",VLOOKUP(MROUND(HZ433,0.5),'F-Weight for Length'!K:S,8,0),VLOOKUP(MROUND(HZ433,0.5),'M-Weight for Length'!K:S,8,0)),IF(K433&gt;60,IF(F433="F",VLOOKUP(K433,'F-Weight for Length'!U:AC,8,0),VLOOKUP(K433,'M-Weight for Length'!U:AC,8,0)),IF(F433="F",VLOOKUP(MROUND(HZ433,0.5),'F-Weight for Length'!A:I,8,0),VLOOKUP(MROUND(HZ433,0.5),'M-Weight for Length'!A:I,8,0)))))))),0)</f>
        <v/>
      </c>
      <c r="AH433" s="191" t="str">
        <f>IFERROR(IF(D433="","",IF(F433="","",IF(J433="","",IF(K433="","",IF(AND(K433&gt;23,K433&lt;=60),IF(F433="F",VLOOKUP(MROUND(HZ433,0.5),'F-Weight for Length'!K:S,9,0),VLOOKUP(MROUND(HZ433,0.5),'M-Weight for Length'!K:S,9,0)),IF(K433&gt;60,IF(F433="F",VLOOKUP(K433,'F-Weight for Length'!U:AC,9,0),VLOOKUP(K433,'M-Weight for Length'!U:AC,9,0)),IF(F433="F",VLOOKUP(MROUND(HZ433,0.5),'F-Weight for Length'!A:I,9,0),VLOOKUP(MROUND(HZ433,0.5),'M-Weight for Length'!A:I,9,0)))))))),0)</f>
        <v/>
      </c>
      <c r="AI433" s="192">
        <f t="shared" si="1393"/>
        <v>0</v>
      </c>
      <c r="AJ433" s="192">
        <f t="shared" si="1394"/>
        <v>0</v>
      </c>
      <c r="AK433" s="192">
        <f t="shared" si="1395"/>
        <v>0</v>
      </c>
      <c r="AL433" s="192">
        <f t="shared" si="1396"/>
        <v>0</v>
      </c>
      <c r="AM433" s="192">
        <f t="shared" si="1397"/>
        <v>0</v>
      </c>
      <c r="AN433" s="192">
        <f t="shared" si="1398"/>
        <v>0</v>
      </c>
      <c r="AO433" s="192">
        <f t="shared" si="1399"/>
        <v>0</v>
      </c>
      <c r="AP433" s="192">
        <f t="shared" si="1400"/>
        <v>0</v>
      </c>
      <c r="AQ433" s="192">
        <f t="shared" si="1401"/>
        <v>0</v>
      </c>
      <c r="AR433" s="192">
        <f t="shared" si="1402"/>
        <v>0</v>
      </c>
      <c r="AS433" s="192">
        <f t="shared" si="1403"/>
        <v>0</v>
      </c>
      <c r="AT433" s="192">
        <f t="shared" si="1404"/>
        <v>0</v>
      </c>
      <c r="AU433" s="192">
        <f t="shared" si="1405"/>
        <v>0</v>
      </c>
      <c r="AV433" s="192">
        <f t="shared" si="1406"/>
        <v>0</v>
      </c>
      <c r="AW433" s="192">
        <f t="shared" si="1407"/>
        <v>0</v>
      </c>
      <c r="AX433" s="192">
        <f t="shared" si="1408"/>
        <v>0</v>
      </c>
      <c r="AY433" s="192">
        <f t="shared" si="1409"/>
        <v>0</v>
      </c>
      <c r="AZ433" s="192">
        <f t="shared" si="1410"/>
        <v>0</v>
      </c>
      <c r="BA433" s="192">
        <f t="shared" si="1411"/>
        <v>0</v>
      </c>
      <c r="BB433" s="192">
        <f t="shared" si="1412"/>
        <v>0</v>
      </c>
      <c r="BC433" s="192">
        <f t="shared" si="1413"/>
        <v>0</v>
      </c>
      <c r="BD433" s="192">
        <f t="shared" si="1414"/>
        <v>0</v>
      </c>
      <c r="BE433" s="192">
        <f t="shared" si="1415"/>
        <v>0</v>
      </c>
      <c r="BF433" s="192">
        <f t="shared" si="1416"/>
        <v>0</v>
      </c>
      <c r="BG433" s="192">
        <f t="shared" si="1417"/>
        <v>0</v>
      </c>
      <c r="BH433" s="192">
        <f t="shared" si="1418"/>
        <v>0</v>
      </c>
      <c r="BI433" s="192">
        <f t="shared" si="1419"/>
        <v>0</v>
      </c>
      <c r="BJ433" s="192">
        <f t="shared" si="1420"/>
        <v>0</v>
      </c>
      <c r="BK433" s="192">
        <f t="shared" si="1421"/>
        <v>0</v>
      </c>
      <c r="BL433" s="192">
        <f t="shared" si="1422"/>
        <v>0</v>
      </c>
      <c r="BM433" s="192">
        <f t="shared" si="1423"/>
        <v>0</v>
      </c>
      <c r="BN433" s="192">
        <f t="shared" si="1424"/>
        <v>0</v>
      </c>
      <c r="BO433" s="192">
        <f t="shared" si="1425"/>
        <v>0</v>
      </c>
      <c r="BP433" s="192">
        <f t="shared" si="1426"/>
        <v>0</v>
      </c>
      <c r="BQ433" s="192">
        <f t="shared" si="1427"/>
        <v>0</v>
      </c>
      <c r="BR433" s="192">
        <f t="shared" si="1428"/>
        <v>0</v>
      </c>
      <c r="BS433" s="192">
        <f t="shared" si="1429"/>
        <v>0</v>
      </c>
      <c r="BT433" s="192">
        <f t="shared" si="1430"/>
        <v>0</v>
      </c>
      <c r="BU433" s="192">
        <f t="shared" si="1431"/>
        <v>0</v>
      </c>
      <c r="BV433" s="192">
        <f t="shared" si="1432"/>
        <v>0</v>
      </c>
      <c r="BW433" s="192">
        <f t="shared" si="1433"/>
        <v>0</v>
      </c>
      <c r="BX433" s="192">
        <f t="shared" si="1434"/>
        <v>0</v>
      </c>
      <c r="BY433" s="192">
        <f t="shared" si="1435"/>
        <v>0</v>
      </c>
      <c r="BZ433" s="192">
        <f t="shared" si="1436"/>
        <v>0</v>
      </c>
      <c r="CA433" s="192">
        <f t="shared" si="1437"/>
        <v>0</v>
      </c>
      <c r="CB433" s="192">
        <f t="shared" si="1438"/>
        <v>0</v>
      </c>
      <c r="CC433" s="192">
        <f t="shared" si="1439"/>
        <v>0</v>
      </c>
      <c r="CD433" s="192">
        <f t="shared" si="1440"/>
        <v>0</v>
      </c>
      <c r="CE433" s="192">
        <f t="shared" si="1441"/>
        <v>0</v>
      </c>
      <c r="CF433" s="192">
        <f t="shared" si="1442"/>
        <v>0</v>
      </c>
      <c r="CG433" s="192">
        <f t="shared" si="1443"/>
        <v>0</v>
      </c>
      <c r="CH433" s="192">
        <f t="shared" si="1444"/>
        <v>0</v>
      </c>
      <c r="CI433" s="192">
        <f t="shared" si="1445"/>
        <v>0</v>
      </c>
      <c r="CJ433" s="192">
        <f t="shared" si="1446"/>
        <v>0</v>
      </c>
      <c r="CK433" s="192">
        <f t="shared" si="1447"/>
        <v>0</v>
      </c>
      <c r="CL433" s="192">
        <f t="shared" si="1448"/>
        <v>0</v>
      </c>
      <c r="CM433" s="192">
        <f t="shared" si="1449"/>
        <v>0</v>
      </c>
      <c r="CN433" s="192">
        <f t="shared" si="1450"/>
        <v>0</v>
      </c>
      <c r="CO433" s="192">
        <f t="shared" si="1451"/>
        <v>0</v>
      </c>
      <c r="CP433" s="192">
        <f t="shared" si="1452"/>
        <v>0</v>
      </c>
      <c r="CQ433" s="192">
        <f t="shared" si="1453"/>
        <v>0</v>
      </c>
      <c r="CR433" s="192">
        <f t="shared" si="1454"/>
        <v>0</v>
      </c>
      <c r="CS433" s="192">
        <f t="shared" si="1455"/>
        <v>0</v>
      </c>
      <c r="CT433" s="192">
        <f t="shared" si="1456"/>
        <v>0</v>
      </c>
      <c r="CU433" s="192">
        <f t="shared" si="1457"/>
        <v>0</v>
      </c>
      <c r="CV433" s="192">
        <f t="shared" si="1458"/>
        <v>0</v>
      </c>
      <c r="CW433" s="192">
        <f t="shared" si="1459"/>
        <v>0</v>
      </c>
      <c r="CX433" s="192">
        <f t="shared" si="1460"/>
        <v>0</v>
      </c>
      <c r="CY433" s="192">
        <f t="shared" si="1461"/>
        <v>0</v>
      </c>
      <c r="CZ433" s="192">
        <f t="shared" si="1462"/>
        <v>0</v>
      </c>
      <c r="DA433" s="192">
        <f t="shared" si="1463"/>
        <v>0</v>
      </c>
      <c r="DB433" s="192">
        <f t="shared" si="1464"/>
        <v>0</v>
      </c>
      <c r="DC433" s="192">
        <f t="shared" si="1465"/>
        <v>0</v>
      </c>
      <c r="DD433" s="192">
        <f t="shared" si="1466"/>
        <v>0</v>
      </c>
      <c r="DE433" s="192">
        <f t="shared" si="1467"/>
        <v>0</v>
      </c>
      <c r="DF433" s="192">
        <f t="shared" si="1468"/>
        <v>0</v>
      </c>
      <c r="DG433" s="192">
        <f t="shared" si="1469"/>
        <v>0</v>
      </c>
      <c r="DH433" s="192">
        <f t="shared" si="1470"/>
        <v>0</v>
      </c>
      <c r="DI433" s="192">
        <f t="shared" si="1471"/>
        <v>0</v>
      </c>
      <c r="DJ433" s="192">
        <f t="shared" si="1472"/>
        <v>0</v>
      </c>
      <c r="DK433" s="192">
        <f t="shared" si="1473"/>
        <v>0</v>
      </c>
      <c r="DL433" s="192">
        <f t="shared" si="1474"/>
        <v>0</v>
      </c>
      <c r="DM433" s="192">
        <f t="shared" si="1475"/>
        <v>0</v>
      </c>
      <c r="DN433" s="192">
        <f t="shared" si="1476"/>
        <v>0</v>
      </c>
      <c r="DO433" s="192">
        <f t="shared" si="1477"/>
        <v>0</v>
      </c>
      <c r="DP433" s="192">
        <f t="shared" si="1478"/>
        <v>0</v>
      </c>
      <c r="DQ433" s="192">
        <f t="shared" si="1479"/>
        <v>0</v>
      </c>
      <c r="DR433" s="192">
        <f t="shared" si="1480"/>
        <v>0</v>
      </c>
      <c r="DS433" s="192">
        <f t="shared" si="1481"/>
        <v>0</v>
      </c>
      <c r="DT433" s="192">
        <f t="shared" si="1482"/>
        <v>0</v>
      </c>
      <c r="DU433" s="192">
        <f t="shared" si="1483"/>
        <v>0</v>
      </c>
      <c r="DV433" s="193">
        <f t="shared" si="1484"/>
        <v>0</v>
      </c>
      <c r="DW433" s="193">
        <f t="shared" si="1485"/>
        <v>0</v>
      </c>
      <c r="DX433" s="193">
        <f t="shared" si="1486"/>
        <v>0</v>
      </c>
      <c r="DY433" s="193">
        <f t="shared" si="1487"/>
        <v>0</v>
      </c>
      <c r="DZ433" s="193">
        <f t="shared" si="1488"/>
        <v>0</v>
      </c>
      <c r="EA433" s="192">
        <f t="shared" si="1489"/>
        <v>0</v>
      </c>
      <c r="EB433" s="192">
        <f t="shared" si="1490"/>
        <v>0</v>
      </c>
      <c r="EC433" s="192">
        <f t="shared" si="1491"/>
        <v>0</v>
      </c>
      <c r="ED433" s="192">
        <f t="shared" si="1492"/>
        <v>0</v>
      </c>
      <c r="EE433" s="192">
        <f t="shared" si="1493"/>
        <v>0</v>
      </c>
      <c r="EF433" s="192">
        <f t="shared" si="1494"/>
        <v>0</v>
      </c>
      <c r="EG433" s="192">
        <f t="shared" si="1495"/>
        <v>0</v>
      </c>
      <c r="EH433" s="192">
        <f t="shared" si="1496"/>
        <v>0</v>
      </c>
      <c r="EI433" s="192">
        <f t="shared" si="1497"/>
        <v>0</v>
      </c>
      <c r="EJ433" s="192">
        <f t="shared" si="1498"/>
        <v>0</v>
      </c>
      <c r="EK433" s="192">
        <f t="shared" si="1499"/>
        <v>0</v>
      </c>
      <c r="EL433" s="192">
        <f t="shared" si="1500"/>
        <v>0</v>
      </c>
      <c r="EM433" s="192">
        <f t="shared" si="1501"/>
        <v>0</v>
      </c>
      <c r="EN433" s="192">
        <f t="shared" si="1502"/>
        <v>0</v>
      </c>
      <c r="EO433" s="192">
        <f t="shared" si="1503"/>
        <v>0</v>
      </c>
      <c r="EP433" s="192">
        <f t="shared" si="1504"/>
        <v>0</v>
      </c>
      <c r="EQ433" s="192">
        <f t="shared" si="1505"/>
        <v>0</v>
      </c>
      <c r="ER433" s="192">
        <f t="shared" si="1506"/>
        <v>0</v>
      </c>
      <c r="ES433" s="192">
        <f t="shared" si="1507"/>
        <v>0</v>
      </c>
      <c r="ET433" s="192">
        <f t="shared" si="1508"/>
        <v>0</v>
      </c>
      <c r="EU433" s="192">
        <f t="shared" si="1509"/>
        <v>0</v>
      </c>
      <c r="EV433" s="192">
        <f t="shared" si="1510"/>
        <v>0</v>
      </c>
      <c r="EW433" s="192">
        <f t="shared" si="1511"/>
        <v>0</v>
      </c>
      <c r="EX433" s="192">
        <f t="shared" si="1512"/>
        <v>0</v>
      </c>
      <c r="EY433" s="192">
        <f t="shared" si="1513"/>
        <v>0</v>
      </c>
      <c r="EZ433" s="192">
        <f t="shared" si="1514"/>
        <v>0</v>
      </c>
      <c r="FA433" s="192">
        <f t="shared" si="1515"/>
        <v>0</v>
      </c>
      <c r="FB433" s="192">
        <f t="shared" si="1516"/>
        <v>0</v>
      </c>
      <c r="FC433" s="192">
        <f t="shared" si="1517"/>
        <v>0</v>
      </c>
      <c r="FD433" s="192">
        <f t="shared" si="1518"/>
        <v>0</v>
      </c>
      <c r="FE433" s="192">
        <f t="shared" si="1519"/>
        <v>0</v>
      </c>
      <c r="FF433" s="192">
        <f t="shared" si="1520"/>
        <v>0</v>
      </c>
      <c r="FG433" s="192">
        <f t="shared" si="1521"/>
        <v>0</v>
      </c>
      <c r="FH433" s="192">
        <f t="shared" si="1522"/>
        <v>0</v>
      </c>
      <c r="FI433" s="192">
        <f t="shared" si="1523"/>
        <v>0</v>
      </c>
      <c r="FJ433" s="192">
        <f t="shared" si="1524"/>
        <v>0</v>
      </c>
      <c r="FK433" s="192">
        <f t="shared" si="1525"/>
        <v>0</v>
      </c>
      <c r="FL433" s="192">
        <f t="shared" si="1526"/>
        <v>0</v>
      </c>
      <c r="FM433" s="192">
        <f t="shared" si="1527"/>
        <v>0</v>
      </c>
      <c r="FN433" s="192">
        <f t="shared" si="1528"/>
        <v>0</v>
      </c>
      <c r="FO433" s="192">
        <f t="shared" si="1529"/>
        <v>0</v>
      </c>
      <c r="FP433" s="192">
        <f t="shared" si="1530"/>
        <v>0</v>
      </c>
      <c r="FQ433" s="192">
        <f t="shared" si="1531"/>
        <v>0</v>
      </c>
      <c r="FR433" s="192">
        <f t="shared" si="1532"/>
        <v>0</v>
      </c>
      <c r="FS433" s="192">
        <f t="shared" si="1533"/>
        <v>0</v>
      </c>
      <c r="FT433" s="192">
        <f t="shared" si="1534"/>
        <v>0</v>
      </c>
      <c r="FU433" s="192">
        <f t="shared" si="1535"/>
        <v>0</v>
      </c>
      <c r="FV433" s="192">
        <f t="shared" si="1536"/>
        <v>0</v>
      </c>
      <c r="FW433" s="192">
        <f t="shared" si="1537"/>
        <v>0</v>
      </c>
      <c r="FX433" s="192">
        <f t="shared" si="1538"/>
        <v>0</v>
      </c>
      <c r="FY433" s="192">
        <f t="shared" si="1539"/>
        <v>0</v>
      </c>
      <c r="FZ433" s="192">
        <f t="shared" si="1540"/>
        <v>0</v>
      </c>
      <c r="GA433" s="192">
        <f t="shared" si="1541"/>
        <v>0</v>
      </c>
      <c r="GB433" s="192">
        <f t="shared" si="1542"/>
        <v>0</v>
      </c>
      <c r="GC433" s="192">
        <f t="shared" si="1543"/>
        <v>0</v>
      </c>
      <c r="GD433" s="192">
        <f t="shared" si="1544"/>
        <v>0</v>
      </c>
      <c r="GE433" s="192">
        <f t="shared" si="1545"/>
        <v>0</v>
      </c>
      <c r="GF433" s="192">
        <f t="shared" si="1546"/>
        <v>0</v>
      </c>
      <c r="GG433" s="192">
        <f t="shared" si="1547"/>
        <v>0</v>
      </c>
      <c r="GH433" s="192">
        <f t="shared" si="1548"/>
        <v>0</v>
      </c>
      <c r="GI433" s="192">
        <f t="shared" si="1549"/>
        <v>0</v>
      </c>
      <c r="GJ433" s="192">
        <f t="shared" si="1550"/>
        <v>0</v>
      </c>
      <c r="GK433" s="192">
        <f t="shared" si="1551"/>
        <v>0</v>
      </c>
      <c r="GL433" s="192">
        <f t="shared" si="1552"/>
        <v>0</v>
      </c>
      <c r="GM433" s="192">
        <f t="shared" si="1553"/>
        <v>0</v>
      </c>
      <c r="GN433" s="192">
        <f t="shared" si="1554"/>
        <v>0</v>
      </c>
      <c r="GO433" s="192">
        <f t="shared" si="1555"/>
        <v>0</v>
      </c>
      <c r="GP433" s="192">
        <f t="shared" si="1556"/>
        <v>0</v>
      </c>
      <c r="GQ433" s="192">
        <f t="shared" si="1557"/>
        <v>0</v>
      </c>
      <c r="GR433" s="192">
        <f t="shared" si="1558"/>
        <v>0</v>
      </c>
      <c r="GS433" s="192">
        <f t="shared" si="1559"/>
        <v>0</v>
      </c>
      <c r="GT433" s="192">
        <f t="shared" si="1560"/>
        <v>0</v>
      </c>
      <c r="GU433" s="192">
        <f t="shared" si="1561"/>
        <v>0</v>
      </c>
      <c r="GV433" s="192">
        <f t="shared" si="1562"/>
        <v>0</v>
      </c>
      <c r="GW433" s="192">
        <f t="shared" si="1563"/>
        <v>0</v>
      </c>
      <c r="GX433" s="192">
        <f t="shared" si="1564"/>
        <v>0</v>
      </c>
      <c r="GY433" s="192">
        <f t="shared" si="1565"/>
        <v>0</v>
      </c>
      <c r="GZ433" s="192">
        <f t="shared" si="1566"/>
        <v>0</v>
      </c>
      <c r="HA433" s="192">
        <f t="shared" si="1567"/>
        <v>0</v>
      </c>
      <c r="HB433" s="192">
        <f t="shared" si="1568"/>
        <v>0</v>
      </c>
      <c r="HC433" s="192">
        <f t="shared" si="1569"/>
        <v>0</v>
      </c>
      <c r="HD433" s="192">
        <f t="shared" si="1570"/>
        <v>0</v>
      </c>
      <c r="HE433" s="192">
        <f t="shared" si="1571"/>
        <v>0</v>
      </c>
      <c r="HF433" s="192">
        <f t="shared" si="1572"/>
        <v>0</v>
      </c>
      <c r="HG433" s="192">
        <f t="shared" si="1573"/>
        <v>0</v>
      </c>
      <c r="HH433" s="192">
        <f t="shared" si="1574"/>
        <v>0</v>
      </c>
      <c r="HI433" s="192">
        <f t="shared" si="1575"/>
        <v>0</v>
      </c>
      <c r="HJ433" s="192">
        <f t="shared" si="1576"/>
        <v>0</v>
      </c>
      <c r="HK433" s="192">
        <f t="shared" si="1577"/>
        <v>0</v>
      </c>
      <c r="HL433" s="192">
        <f t="shared" si="1578"/>
        <v>0</v>
      </c>
      <c r="HM433" s="192">
        <f t="shared" si="1579"/>
        <v>0</v>
      </c>
      <c r="HN433" s="194">
        <f t="shared" si="1580"/>
        <v>0</v>
      </c>
      <c r="HO433" s="194">
        <f t="shared" si="1581"/>
        <v>0</v>
      </c>
      <c r="HP433" s="194">
        <f t="shared" si="1582"/>
        <v>0</v>
      </c>
      <c r="HQ433" s="194">
        <f t="shared" si="1583"/>
        <v>0</v>
      </c>
      <c r="HR433" s="194">
        <f t="shared" si="1584"/>
        <v>0</v>
      </c>
      <c r="HS433" s="195" t="str">
        <f t="shared" si="1381"/>
        <v/>
      </c>
      <c r="HT433" s="196">
        <f t="shared" si="1377"/>
        <v>0</v>
      </c>
      <c r="HU433" s="196">
        <f t="shared" si="1378"/>
        <v>0</v>
      </c>
      <c r="HV433" s="197" t="str">
        <f t="shared" si="1382"/>
        <v/>
      </c>
      <c r="HW433" s="197" t="str">
        <f t="shared" si="1585"/>
        <v/>
      </c>
      <c r="HX433" s="197" t="str">
        <f t="shared" si="1586"/>
        <v/>
      </c>
      <c r="HY433" s="195" t="str">
        <f t="shared" si="1383"/>
        <v/>
      </c>
      <c r="HZ433" s="30">
        <f t="shared" si="1379"/>
        <v>0</v>
      </c>
      <c r="IA433" s="198">
        <f t="shared" si="1384"/>
        <v>0</v>
      </c>
      <c r="IB433" s="195"/>
      <c r="IC433" s="195">
        <f t="shared" si="1587"/>
        <v>0</v>
      </c>
      <c r="ID433" s="195">
        <f t="shared" si="1385"/>
        <v>0</v>
      </c>
      <c r="IE433" s="195">
        <f t="shared" si="1588"/>
        <v>0</v>
      </c>
      <c r="IF433" s="195">
        <f t="shared" si="1386"/>
        <v>0</v>
      </c>
      <c r="IG433" s="307">
        <f t="shared" si="1387"/>
        <v>0</v>
      </c>
      <c r="IH433" s="307">
        <f t="shared" si="1388"/>
        <v>0</v>
      </c>
      <c r="II433" s="44">
        <f t="shared" si="1389"/>
        <v>0</v>
      </c>
      <c r="IJ433" s="44">
        <f t="shared" si="1589"/>
        <v>0</v>
      </c>
      <c r="IK433" s="44">
        <f t="shared" si="1590"/>
        <v>0</v>
      </c>
      <c r="IL433" s="44">
        <f t="shared" si="1591"/>
        <v>0</v>
      </c>
      <c r="IM433" s="44">
        <f t="shared" si="1592"/>
        <v>0</v>
      </c>
      <c r="IN433" s="44">
        <f t="shared" si="1593"/>
        <v>0</v>
      </c>
      <c r="IO433" s="44">
        <f t="shared" si="1594"/>
        <v>0</v>
      </c>
    </row>
    <row r="434" spans="1:249" ht="18" customHeight="1">
      <c r="A434" s="188">
        <v>428</v>
      </c>
      <c r="B434" s="326"/>
      <c r="C434" s="289"/>
      <c r="D434" s="199"/>
      <c r="E434" s="189"/>
      <c r="F434" s="189"/>
      <c r="G434" s="190"/>
      <c r="H434" s="190"/>
      <c r="I434" s="272"/>
      <c r="J434" s="207"/>
      <c r="K434" s="214" t="str">
        <f t="shared" si="1390"/>
        <v/>
      </c>
      <c r="L434" s="200" t="str">
        <f t="shared" si="1391"/>
        <v/>
      </c>
      <c r="M434" s="200" t="str">
        <f t="shared" si="1392"/>
        <v/>
      </c>
      <c r="N434" s="209" t="str">
        <f t="shared" si="1380"/>
        <v/>
      </c>
      <c r="O434" s="208" t="str">
        <f>IFERROR(IF(D434="","",IF(K434="","",IF(I434="","",IF(F434="F",VLOOKUP(K434,F!A:G,2,0),IF(F434="M",VLOOKUP(K434,M!A:G,2,0),""))))),0)</f>
        <v/>
      </c>
      <c r="P434" s="191" t="str">
        <f>IFERROR(IF(D434="","",IF(K434="","",IF(I434="","",IF(F434="F",VLOOKUP(K434,F!A:G,3,0),IF(F434="M",VLOOKUP(K434,M!A:G,3,0),""))))),0)</f>
        <v/>
      </c>
      <c r="Q434" s="191" t="str">
        <f>IFERROR(IF(D434="","",IF(K434="","",IF(I434="","",IF(F434="F",VLOOKUP(K434,F!A:G,4,0),IF(F434="M",VLOOKUP(K434,M!A:G,4,0),""))))),0)</f>
        <v/>
      </c>
      <c r="R434" s="191" t="str">
        <f>IFERROR(IF(D434="","",IF(K434="","",IF(I434="","",IF(F434="F",VLOOKUP(K434,F!A:G,5,0),IF(F434="M",VLOOKUP(K434,M!A:G,5,0),""))))),0)</f>
        <v/>
      </c>
      <c r="S434" s="191" t="str">
        <f>IFERROR(IF(D434="","",IF(K434="","",IF(I434="","",IF(F434="F",VLOOKUP(K434,F!A:G,6,0),IF(F434="M",VLOOKUP(K434,M!A:G,6,0),""))))),0)</f>
        <v/>
      </c>
      <c r="T434" s="191" t="str">
        <f>IFERROR(IF(D434="","",IF(K434="","",IF(I434="","",IF(F434="F",VLOOKUP(K434,F!A:G,7,0),IF(F434="M",VLOOKUP(K434,M!A:G,7,0),""))))),0)</f>
        <v/>
      </c>
      <c r="U434" s="191" t="str">
        <f>IFERROR(IF(D434="","",IF(K434="","",IF(J434="","",IF(F434="F",VLOOKUP(K434,F!A:M,8,0),IF(F434="M",VLOOKUP(K434,M!A:M,8,0),""))))),0)</f>
        <v/>
      </c>
      <c r="V434" s="191" t="str">
        <f>IFERROR(IF(D434="","",IF(K434="","",IF(J434="","",IF(F434="F",VLOOKUP(K434,F!A:M,9,0),IF(F434="M",VLOOKUP(K434,M!A:M,9,0),""))))),0)</f>
        <v/>
      </c>
      <c r="W434" s="191" t="str">
        <f>IFERROR(IF(D434="","",IF(K434="","",IF(J434="","",IF(F434="F",VLOOKUP(K434,F!A:M,10,0),IF(F434="M",VLOOKUP(K434,M!A:M,10,0),""))))),0)</f>
        <v/>
      </c>
      <c r="X434" s="191" t="str">
        <f>IFERROR(IF(D434="","",IF(K434="","",IF(J434="","",IF(F434="F",VLOOKUP(K434,F!A:M,11,0),IF(F434="M",VLOOKUP(K434,M!A:M,11,0),""))))),0)</f>
        <v/>
      </c>
      <c r="Y434" s="191" t="str">
        <f>IFERROR(IF(D434="","",IF(K434="","",IF(J434="","",IF(F434="F",VLOOKUP(K434,F!A:M,12,0),IF(F434="M",VLOOKUP(K434,M!A:M,12,0),""))))),0)</f>
        <v/>
      </c>
      <c r="Z434" s="191" t="str">
        <f>IFERROR(IF(D434="","",IF(K434="","",IF(J434="","",IF(F434="F",VLOOKUP(K434,F!A:M,13,0),IF(F434="M",VLOOKUP(K434,M!A:M,13,0),""))))),0)</f>
        <v/>
      </c>
      <c r="AA434" s="191" t="str">
        <f>IFERROR(IF(D434="","",IF(F434="","",IF(J434="","",IF(K434="","",IF(AND(K434&gt;23,K434&lt;=60),IF(F434="F",VLOOKUP(MROUND(HZ434,0.5),'F-Weight for Length'!K:S,2,0),VLOOKUP(MROUND(HZ434,0.5),'M-Weight for Length'!K:S,2,0)),IF(K434&gt;60,IF(F434="F",VLOOKUP(K434,'F-Weight for Length'!U:AC,2,0),VLOOKUP(K434,'M-Weight for Length'!U:AC,2,0)),IF(F434="F",VLOOKUP(MROUND(HZ434,0.5),'F-Weight for Length'!A:I,2,0),VLOOKUP(MROUND(HZ434,0.5),'M-Weight for Length'!A:I,2,0)))))))),0)</f>
        <v/>
      </c>
      <c r="AB434" s="191" t="str">
        <f>IFERROR(IF(D434="","",IF(F434="","",IF(J434="","",IF(K434="","",IF(AND(K434&gt;23,K434&lt;=60),IF(F434="F",VLOOKUP(MROUND(HZ434,0.5),'F-Weight for Length'!K:S,3,0),VLOOKUP(MROUND(HZ434,0.5),'M-Weight for Length'!K:S,3,0)),IF(K434&gt;60,IF(F434="F",VLOOKUP(K434,'F-Weight for Length'!U:AC,3,0),VLOOKUP(K434,'M-Weight for Length'!U:AC,3,0)),IF(F434="F",VLOOKUP(MROUND(HZ434,0.5),'F-Weight for Length'!A:I,3,0),VLOOKUP(MROUND(HZ434,0.5),'M-Weight for Length'!A:I,3,0)))))))),0)</f>
        <v/>
      </c>
      <c r="AC434" s="191" t="str">
        <f>IFERROR(IF(D434="","",IF(F434="","",IF(J434="","",IF(K434="","",IF(AND(K434&gt;23,K434&lt;=60),IF(F434="F",VLOOKUP(MROUND(HZ434,0.5),'F-Weight for Length'!K:S,4,0),VLOOKUP(MROUND(HZ434,0.5),'M-Weight for Length'!K:S,4,0)),IF(K434&gt;60,IF(F434="F",VLOOKUP(K434,'F-Weight for Length'!U:AC,4,0),VLOOKUP(K434,'M-Weight for Length'!U:AC,4,0)),IF(F434="F",VLOOKUP(MROUND(HZ434,0.5),'F-Weight for Length'!A:I,4,0),VLOOKUP(MROUND(HZ434,0.5),'M-Weight for Length'!A:I,4,0)))))))),0)</f>
        <v/>
      </c>
      <c r="AD434" s="191" t="str">
        <f>IFERROR(IF(D434="","",IF(F434="","",IF(J434="","",IF(K434="","",IF(AND(K434&gt;23,K434&lt;=60),IF(F434="F",VLOOKUP(MROUND(HZ434,0.5),'F-Weight for Length'!K:S,5,0),VLOOKUP(MROUND(HZ434,0.5),'M-Weight for Length'!K:S,5,0)),IF(K434&gt;60,IF(F434="F",VLOOKUP(K434,'F-Weight for Length'!U:AC,5,0),VLOOKUP(K434,'M-Weight for Length'!U:AC,5,0)),IF(F434="F",VLOOKUP(MROUND(HZ434,0.5),'F-Weight for Length'!A:I,5,0),VLOOKUP(MROUND(HZ434,0.5),'M-Weight for Length'!A:I,5,0)))))))),0)</f>
        <v/>
      </c>
      <c r="AE434" s="191" t="str">
        <f>IFERROR(IF(D434="","",IF(F434="","",IF(J434="","",IF(K434="","",IF(AND(K434&gt;23,K434&lt;=60),IF(F434="F",VLOOKUP(MROUND(HZ434,0.5),'F-Weight for Length'!K:S,6,0),VLOOKUP(MROUND(HZ434,0.5),'M-Weight for Length'!K:S,6,0)),IF(K434&gt;60,IF(F434="F",VLOOKUP(K434,'F-Weight for Length'!U:AC,6,0),VLOOKUP(K434,'M-Weight for Length'!U:AC,6,0)),IF(F434="F",VLOOKUP(MROUND(HZ434,0.5),'F-Weight for Length'!A:I,6,0),VLOOKUP(MROUND(HZ434,0.5),'M-Weight for Length'!A:I,6,0)))))))),0)</f>
        <v/>
      </c>
      <c r="AF434" s="191" t="str">
        <f>IFERROR(IF(D434="","",IF(F434="","",IF(J434="","",IF(K434="","",IF(AND(K434&gt;23,K434&lt;=60),IF(F434="F",VLOOKUP(MROUND(HZ434,0.5),'F-Weight for Length'!K:S,7,0),VLOOKUP(MROUND(HZ434,0.5),'M-Weight for Length'!K:S,7,0)),IF(K434&gt;60,IF(F434="F",VLOOKUP(K434,'F-Weight for Length'!U:AC,7,0),VLOOKUP(K434,'M-Weight for Length'!U:AC,7,0)),IF(F434="F",VLOOKUP(MROUND(HZ434,0.5),'F-Weight for Length'!A:I,7,0),VLOOKUP(MROUND(HZ434,0.5),'M-Weight for Length'!A:I,7,0)))))))),0)</f>
        <v/>
      </c>
      <c r="AG434" s="191" t="str">
        <f>IFERROR(IF(D434="","",IF(F434="","",IF(J434="","",IF(K434="","",IF(AND(K434&gt;23,K434&lt;=60),IF(F434="F",VLOOKUP(MROUND(HZ434,0.5),'F-Weight for Length'!K:S,8,0),VLOOKUP(MROUND(HZ434,0.5),'M-Weight for Length'!K:S,8,0)),IF(K434&gt;60,IF(F434="F",VLOOKUP(K434,'F-Weight for Length'!U:AC,8,0),VLOOKUP(K434,'M-Weight for Length'!U:AC,8,0)),IF(F434="F",VLOOKUP(MROUND(HZ434,0.5),'F-Weight for Length'!A:I,8,0),VLOOKUP(MROUND(HZ434,0.5),'M-Weight for Length'!A:I,8,0)))))))),0)</f>
        <v/>
      </c>
      <c r="AH434" s="191" t="str">
        <f>IFERROR(IF(D434="","",IF(F434="","",IF(J434="","",IF(K434="","",IF(AND(K434&gt;23,K434&lt;=60),IF(F434="F",VLOOKUP(MROUND(HZ434,0.5),'F-Weight for Length'!K:S,9,0),VLOOKUP(MROUND(HZ434,0.5),'M-Weight for Length'!K:S,9,0)),IF(K434&gt;60,IF(F434="F",VLOOKUP(K434,'F-Weight for Length'!U:AC,9,0),VLOOKUP(K434,'M-Weight for Length'!U:AC,9,0)),IF(F434="F",VLOOKUP(MROUND(HZ434,0.5),'F-Weight for Length'!A:I,9,0),VLOOKUP(MROUND(HZ434,0.5),'M-Weight for Length'!A:I,9,0)))))))),0)</f>
        <v/>
      </c>
      <c r="AI434" s="192">
        <f t="shared" si="1393"/>
        <v>0</v>
      </c>
      <c r="AJ434" s="192">
        <f t="shared" si="1394"/>
        <v>0</v>
      </c>
      <c r="AK434" s="192">
        <f t="shared" si="1395"/>
        <v>0</v>
      </c>
      <c r="AL434" s="192">
        <f t="shared" si="1396"/>
        <v>0</v>
      </c>
      <c r="AM434" s="192">
        <f t="shared" si="1397"/>
        <v>0</v>
      </c>
      <c r="AN434" s="192">
        <f t="shared" si="1398"/>
        <v>0</v>
      </c>
      <c r="AO434" s="192">
        <f t="shared" si="1399"/>
        <v>0</v>
      </c>
      <c r="AP434" s="192">
        <f t="shared" si="1400"/>
        <v>0</v>
      </c>
      <c r="AQ434" s="192">
        <f t="shared" si="1401"/>
        <v>0</v>
      </c>
      <c r="AR434" s="192">
        <f t="shared" si="1402"/>
        <v>0</v>
      </c>
      <c r="AS434" s="192">
        <f t="shared" si="1403"/>
        <v>0</v>
      </c>
      <c r="AT434" s="192">
        <f t="shared" si="1404"/>
        <v>0</v>
      </c>
      <c r="AU434" s="192">
        <f t="shared" si="1405"/>
        <v>0</v>
      </c>
      <c r="AV434" s="192">
        <f t="shared" si="1406"/>
        <v>0</v>
      </c>
      <c r="AW434" s="192">
        <f t="shared" si="1407"/>
        <v>0</v>
      </c>
      <c r="AX434" s="192">
        <f t="shared" si="1408"/>
        <v>0</v>
      </c>
      <c r="AY434" s="192">
        <f t="shared" si="1409"/>
        <v>0</v>
      </c>
      <c r="AZ434" s="192">
        <f t="shared" si="1410"/>
        <v>0</v>
      </c>
      <c r="BA434" s="192">
        <f t="shared" si="1411"/>
        <v>0</v>
      </c>
      <c r="BB434" s="192">
        <f t="shared" si="1412"/>
        <v>0</v>
      </c>
      <c r="BC434" s="192">
        <f t="shared" si="1413"/>
        <v>0</v>
      </c>
      <c r="BD434" s="192">
        <f t="shared" si="1414"/>
        <v>0</v>
      </c>
      <c r="BE434" s="192">
        <f t="shared" si="1415"/>
        <v>0</v>
      </c>
      <c r="BF434" s="192">
        <f t="shared" si="1416"/>
        <v>0</v>
      </c>
      <c r="BG434" s="192">
        <f t="shared" si="1417"/>
        <v>0</v>
      </c>
      <c r="BH434" s="192">
        <f t="shared" si="1418"/>
        <v>0</v>
      </c>
      <c r="BI434" s="192">
        <f t="shared" si="1419"/>
        <v>0</v>
      </c>
      <c r="BJ434" s="192">
        <f t="shared" si="1420"/>
        <v>0</v>
      </c>
      <c r="BK434" s="192">
        <f t="shared" si="1421"/>
        <v>0</v>
      </c>
      <c r="BL434" s="192">
        <f t="shared" si="1422"/>
        <v>0</v>
      </c>
      <c r="BM434" s="192">
        <f t="shared" si="1423"/>
        <v>0</v>
      </c>
      <c r="BN434" s="192">
        <f t="shared" si="1424"/>
        <v>0</v>
      </c>
      <c r="BO434" s="192">
        <f t="shared" si="1425"/>
        <v>0</v>
      </c>
      <c r="BP434" s="192">
        <f t="shared" si="1426"/>
        <v>0</v>
      </c>
      <c r="BQ434" s="192">
        <f t="shared" si="1427"/>
        <v>0</v>
      </c>
      <c r="BR434" s="192">
        <f t="shared" si="1428"/>
        <v>0</v>
      </c>
      <c r="BS434" s="192">
        <f t="shared" si="1429"/>
        <v>0</v>
      </c>
      <c r="BT434" s="192">
        <f t="shared" si="1430"/>
        <v>0</v>
      </c>
      <c r="BU434" s="192">
        <f t="shared" si="1431"/>
        <v>0</v>
      </c>
      <c r="BV434" s="192">
        <f t="shared" si="1432"/>
        <v>0</v>
      </c>
      <c r="BW434" s="192">
        <f t="shared" si="1433"/>
        <v>0</v>
      </c>
      <c r="BX434" s="192">
        <f t="shared" si="1434"/>
        <v>0</v>
      </c>
      <c r="BY434" s="192">
        <f t="shared" si="1435"/>
        <v>0</v>
      </c>
      <c r="BZ434" s="192">
        <f t="shared" si="1436"/>
        <v>0</v>
      </c>
      <c r="CA434" s="192">
        <f t="shared" si="1437"/>
        <v>0</v>
      </c>
      <c r="CB434" s="192">
        <f t="shared" si="1438"/>
        <v>0</v>
      </c>
      <c r="CC434" s="192">
        <f t="shared" si="1439"/>
        <v>0</v>
      </c>
      <c r="CD434" s="192">
        <f t="shared" si="1440"/>
        <v>0</v>
      </c>
      <c r="CE434" s="192">
        <f t="shared" si="1441"/>
        <v>0</v>
      </c>
      <c r="CF434" s="192">
        <f t="shared" si="1442"/>
        <v>0</v>
      </c>
      <c r="CG434" s="192">
        <f t="shared" si="1443"/>
        <v>0</v>
      </c>
      <c r="CH434" s="192">
        <f t="shared" si="1444"/>
        <v>0</v>
      </c>
      <c r="CI434" s="192">
        <f t="shared" si="1445"/>
        <v>0</v>
      </c>
      <c r="CJ434" s="192">
        <f t="shared" si="1446"/>
        <v>0</v>
      </c>
      <c r="CK434" s="192">
        <f t="shared" si="1447"/>
        <v>0</v>
      </c>
      <c r="CL434" s="192">
        <f t="shared" si="1448"/>
        <v>0</v>
      </c>
      <c r="CM434" s="192">
        <f t="shared" si="1449"/>
        <v>0</v>
      </c>
      <c r="CN434" s="192">
        <f t="shared" si="1450"/>
        <v>0</v>
      </c>
      <c r="CO434" s="192">
        <f t="shared" si="1451"/>
        <v>0</v>
      </c>
      <c r="CP434" s="192">
        <f t="shared" si="1452"/>
        <v>0</v>
      </c>
      <c r="CQ434" s="192">
        <f t="shared" si="1453"/>
        <v>0</v>
      </c>
      <c r="CR434" s="192">
        <f t="shared" si="1454"/>
        <v>0</v>
      </c>
      <c r="CS434" s="192">
        <f t="shared" si="1455"/>
        <v>0</v>
      </c>
      <c r="CT434" s="192">
        <f t="shared" si="1456"/>
        <v>0</v>
      </c>
      <c r="CU434" s="192">
        <f t="shared" si="1457"/>
        <v>0</v>
      </c>
      <c r="CV434" s="192">
        <f t="shared" si="1458"/>
        <v>0</v>
      </c>
      <c r="CW434" s="192">
        <f t="shared" si="1459"/>
        <v>0</v>
      </c>
      <c r="CX434" s="192">
        <f t="shared" si="1460"/>
        <v>0</v>
      </c>
      <c r="CY434" s="192">
        <f t="shared" si="1461"/>
        <v>0</v>
      </c>
      <c r="CZ434" s="192">
        <f t="shared" si="1462"/>
        <v>0</v>
      </c>
      <c r="DA434" s="192">
        <f t="shared" si="1463"/>
        <v>0</v>
      </c>
      <c r="DB434" s="192">
        <f t="shared" si="1464"/>
        <v>0</v>
      </c>
      <c r="DC434" s="192">
        <f t="shared" si="1465"/>
        <v>0</v>
      </c>
      <c r="DD434" s="192">
        <f t="shared" si="1466"/>
        <v>0</v>
      </c>
      <c r="DE434" s="192">
        <f t="shared" si="1467"/>
        <v>0</v>
      </c>
      <c r="DF434" s="192">
        <f t="shared" si="1468"/>
        <v>0</v>
      </c>
      <c r="DG434" s="192">
        <f t="shared" si="1469"/>
        <v>0</v>
      </c>
      <c r="DH434" s="192">
        <f t="shared" si="1470"/>
        <v>0</v>
      </c>
      <c r="DI434" s="192">
        <f t="shared" si="1471"/>
        <v>0</v>
      </c>
      <c r="DJ434" s="192">
        <f t="shared" si="1472"/>
        <v>0</v>
      </c>
      <c r="DK434" s="192">
        <f t="shared" si="1473"/>
        <v>0</v>
      </c>
      <c r="DL434" s="192">
        <f t="shared" si="1474"/>
        <v>0</v>
      </c>
      <c r="DM434" s="192">
        <f t="shared" si="1475"/>
        <v>0</v>
      </c>
      <c r="DN434" s="192">
        <f t="shared" si="1476"/>
        <v>0</v>
      </c>
      <c r="DO434" s="192">
        <f t="shared" si="1477"/>
        <v>0</v>
      </c>
      <c r="DP434" s="192">
        <f t="shared" si="1478"/>
        <v>0</v>
      </c>
      <c r="DQ434" s="192">
        <f t="shared" si="1479"/>
        <v>0</v>
      </c>
      <c r="DR434" s="192">
        <f t="shared" si="1480"/>
        <v>0</v>
      </c>
      <c r="DS434" s="192">
        <f t="shared" si="1481"/>
        <v>0</v>
      </c>
      <c r="DT434" s="192">
        <f t="shared" si="1482"/>
        <v>0</v>
      </c>
      <c r="DU434" s="192">
        <f t="shared" si="1483"/>
        <v>0</v>
      </c>
      <c r="DV434" s="193">
        <f t="shared" si="1484"/>
        <v>0</v>
      </c>
      <c r="DW434" s="193">
        <f t="shared" si="1485"/>
        <v>0</v>
      </c>
      <c r="DX434" s="193">
        <f t="shared" si="1486"/>
        <v>0</v>
      </c>
      <c r="DY434" s="193">
        <f t="shared" si="1487"/>
        <v>0</v>
      </c>
      <c r="DZ434" s="193">
        <f t="shared" si="1488"/>
        <v>0</v>
      </c>
      <c r="EA434" s="192">
        <f t="shared" si="1489"/>
        <v>0</v>
      </c>
      <c r="EB434" s="192">
        <f t="shared" si="1490"/>
        <v>0</v>
      </c>
      <c r="EC434" s="192">
        <f t="shared" si="1491"/>
        <v>0</v>
      </c>
      <c r="ED434" s="192">
        <f t="shared" si="1492"/>
        <v>0</v>
      </c>
      <c r="EE434" s="192">
        <f t="shared" si="1493"/>
        <v>0</v>
      </c>
      <c r="EF434" s="192">
        <f t="shared" si="1494"/>
        <v>0</v>
      </c>
      <c r="EG434" s="192">
        <f t="shared" si="1495"/>
        <v>0</v>
      </c>
      <c r="EH434" s="192">
        <f t="shared" si="1496"/>
        <v>0</v>
      </c>
      <c r="EI434" s="192">
        <f t="shared" si="1497"/>
        <v>0</v>
      </c>
      <c r="EJ434" s="192">
        <f t="shared" si="1498"/>
        <v>0</v>
      </c>
      <c r="EK434" s="192">
        <f t="shared" si="1499"/>
        <v>0</v>
      </c>
      <c r="EL434" s="192">
        <f t="shared" si="1500"/>
        <v>0</v>
      </c>
      <c r="EM434" s="192">
        <f t="shared" si="1501"/>
        <v>0</v>
      </c>
      <c r="EN434" s="192">
        <f t="shared" si="1502"/>
        <v>0</v>
      </c>
      <c r="EO434" s="192">
        <f t="shared" si="1503"/>
        <v>0</v>
      </c>
      <c r="EP434" s="192">
        <f t="shared" si="1504"/>
        <v>0</v>
      </c>
      <c r="EQ434" s="192">
        <f t="shared" si="1505"/>
        <v>0</v>
      </c>
      <c r="ER434" s="192">
        <f t="shared" si="1506"/>
        <v>0</v>
      </c>
      <c r="ES434" s="192">
        <f t="shared" si="1507"/>
        <v>0</v>
      </c>
      <c r="ET434" s="192">
        <f t="shared" si="1508"/>
        <v>0</v>
      </c>
      <c r="EU434" s="192">
        <f t="shared" si="1509"/>
        <v>0</v>
      </c>
      <c r="EV434" s="192">
        <f t="shared" si="1510"/>
        <v>0</v>
      </c>
      <c r="EW434" s="192">
        <f t="shared" si="1511"/>
        <v>0</v>
      </c>
      <c r="EX434" s="192">
        <f t="shared" si="1512"/>
        <v>0</v>
      </c>
      <c r="EY434" s="192">
        <f t="shared" si="1513"/>
        <v>0</v>
      </c>
      <c r="EZ434" s="192">
        <f t="shared" si="1514"/>
        <v>0</v>
      </c>
      <c r="FA434" s="192">
        <f t="shared" si="1515"/>
        <v>0</v>
      </c>
      <c r="FB434" s="192">
        <f t="shared" si="1516"/>
        <v>0</v>
      </c>
      <c r="FC434" s="192">
        <f t="shared" si="1517"/>
        <v>0</v>
      </c>
      <c r="FD434" s="192">
        <f t="shared" si="1518"/>
        <v>0</v>
      </c>
      <c r="FE434" s="192">
        <f t="shared" si="1519"/>
        <v>0</v>
      </c>
      <c r="FF434" s="192">
        <f t="shared" si="1520"/>
        <v>0</v>
      </c>
      <c r="FG434" s="192">
        <f t="shared" si="1521"/>
        <v>0</v>
      </c>
      <c r="FH434" s="192">
        <f t="shared" si="1522"/>
        <v>0</v>
      </c>
      <c r="FI434" s="192">
        <f t="shared" si="1523"/>
        <v>0</v>
      </c>
      <c r="FJ434" s="192">
        <f t="shared" si="1524"/>
        <v>0</v>
      </c>
      <c r="FK434" s="192">
        <f t="shared" si="1525"/>
        <v>0</v>
      </c>
      <c r="FL434" s="192">
        <f t="shared" si="1526"/>
        <v>0</v>
      </c>
      <c r="FM434" s="192">
        <f t="shared" si="1527"/>
        <v>0</v>
      </c>
      <c r="FN434" s="192">
        <f t="shared" si="1528"/>
        <v>0</v>
      </c>
      <c r="FO434" s="192">
        <f t="shared" si="1529"/>
        <v>0</v>
      </c>
      <c r="FP434" s="192">
        <f t="shared" si="1530"/>
        <v>0</v>
      </c>
      <c r="FQ434" s="192">
        <f t="shared" si="1531"/>
        <v>0</v>
      </c>
      <c r="FR434" s="192">
        <f t="shared" si="1532"/>
        <v>0</v>
      </c>
      <c r="FS434" s="192">
        <f t="shared" si="1533"/>
        <v>0</v>
      </c>
      <c r="FT434" s="192">
        <f t="shared" si="1534"/>
        <v>0</v>
      </c>
      <c r="FU434" s="192">
        <f t="shared" si="1535"/>
        <v>0</v>
      </c>
      <c r="FV434" s="192">
        <f t="shared" si="1536"/>
        <v>0</v>
      </c>
      <c r="FW434" s="192">
        <f t="shared" si="1537"/>
        <v>0</v>
      </c>
      <c r="FX434" s="192">
        <f t="shared" si="1538"/>
        <v>0</v>
      </c>
      <c r="FY434" s="192">
        <f t="shared" si="1539"/>
        <v>0</v>
      </c>
      <c r="FZ434" s="192">
        <f t="shared" si="1540"/>
        <v>0</v>
      </c>
      <c r="GA434" s="192">
        <f t="shared" si="1541"/>
        <v>0</v>
      </c>
      <c r="GB434" s="192">
        <f t="shared" si="1542"/>
        <v>0</v>
      </c>
      <c r="GC434" s="192">
        <f t="shared" si="1543"/>
        <v>0</v>
      </c>
      <c r="GD434" s="192">
        <f t="shared" si="1544"/>
        <v>0</v>
      </c>
      <c r="GE434" s="192">
        <f t="shared" si="1545"/>
        <v>0</v>
      </c>
      <c r="GF434" s="192">
        <f t="shared" si="1546"/>
        <v>0</v>
      </c>
      <c r="GG434" s="192">
        <f t="shared" si="1547"/>
        <v>0</v>
      </c>
      <c r="GH434" s="192">
        <f t="shared" si="1548"/>
        <v>0</v>
      </c>
      <c r="GI434" s="192">
        <f t="shared" si="1549"/>
        <v>0</v>
      </c>
      <c r="GJ434" s="192">
        <f t="shared" si="1550"/>
        <v>0</v>
      </c>
      <c r="GK434" s="192">
        <f t="shared" si="1551"/>
        <v>0</v>
      </c>
      <c r="GL434" s="192">
        <f t="shared" si="1552"/>
        <v>0</v>
      </c>
      <c r="GM434" s="192">
        <f t="shared" si="1553"/>
        <v>0</v>
      </c>
      <c r="GN434" s="192">
        <f t="shared" si="1554"/>
        <v>0</v>
      </c>
      <c r="GO434" s="192">
        <f t="shared" si="1555"/>
        <v>0</v>
      </c>
      <c r="GP434" s="192">
        <f t="shared" si="1556"/>
        <v>0</v>
      </c>
      <c r="GQ434" s="192">
        <f t="shared" si="1557"/>
        <v>0</v>
      </c>
      <c r="GR434" s="192">
        <f t="shared" si="1558"/>
        <v>0</v>
      </c>
      <c r="GS434" s="192">
        <f t="shared" si="1559"/>
        <v>0</v>
      </c>
      <c r="GT434" s="192">
        <f t="shared" si="1560"/>
        <v>0</v>
      </c>
      <c r="GU434" s="192">
        <f t="shared" si="1561"/>
        <v>0</v>
      </c>
      <c r="GV434" s="192">
        <f t="shared" si="1562"/>
        <v>0</v>
      </c>
      <c r="GW434" s="192">
        <f t="shared" si="1563"/>
        <v>0</v>
      </c>
      <c r="GX434" s="192">
        <f t="shared" si="1564"/>
        <v>0</v>
      </c>
      <c r="GY434" s="192">
        <f t="shared" si="1565"/>
        <v>0</v>
      </c>
      <c r="GZ434" s="192">
        <f t="shared" si="1566"/>
        <v>0</v>
      </c>
      <c r="HA434" s="192">
        <f t="shared" si="1567"/>
        <v>0</v>
      </c>
      <c r="HB434" s="192">
        <f t="shared" si="1568"/>
        <v>0</v>
      </c>
      <c r="HC434" s="192">
        <f t="shared" si="1569"/>
        <v>0</v>
      </c>
      <c r="HD434" s="192">
        <f t="shared" si="1570"/>
        <v>0</v>
      </c>
      <c r="HE434" s="192">
        <f t="shared" si="1571"/>
        <v>0</v>
      </c>
      <c r="HF434" s="192">
        <f t="shared" si="1572"/>
        <v>0</v>
      </c>
      <c r="HG434" s="192">
        <f t="shared" si="1573"/>
        <v>0</v>
      </c>
      <c r="HH434" s="192">
        <f t="shared" si="1574"/>
        <v>0</v>
      </c>
      <c r="HI434" s="192">
        <f t="shared" si="1575"/>
        <v>0</v>
      </c>
      <c r="HJ434" s="192">
        <f t="shared" si="1576"/>
        <v>0</v>
      </c>
      <c r="HK434" s="192">
        <f t="shared" si="1577"/>
        <v>0</v>
      </c>
      <c r="HL434" s="192">
        <f t="shared" si="1578"/>
        <v>0</v>
      </c>
      <c r="HM434" s="192">
        <f t="shared" si="1579"/>
        <v>0</v>
      </c>
      <c r="HN434" s="194">
        <f t="shared" si="1580"/>
        <v>0</v>
      </c>
      <c r="HO434" s="194">
        <f t="shared" si="1581"/>
        <v>0</v>
      </c>
      <c r="HP434" s="194">
        <f t="shared" si="1582"/>
        <v>0</v>
      </c>
      <c r="HQ434" s="194">
        <f t="shared" si="1583"/>
        <v>0</v>
      </c>
      <c r="HR434" s="194">
        <f t="shared" si="1584"/>
        <v>0</v>
      </c>
      <c r="HS434" s="195" t="str">
        <f t="shared" si="1381"/>
        <v/>
      </c>
      <c r="HT434" s="196">
        <f t="shared" si="1377"/>
        <v>0</v>
      </c>
      <c r="HU434" s="196">
        <f t="shared" si="1378"/>
        <v>0</v>
      </c>
      <c r="HV434" s="197" t="str">
        <f t="shared" si="1382"/>
        <v/>
      </c>
      <c r="HW434" s="197" t="str">
        <f t="shared" si="1585"/>
        <v/>
      </c>
      <c r="HX434" s="197" t="str">
        <f t="shared" si="1586"/>
        <v/>
      </c>
      <c r="HY434" s="195" t="str">
        <f t="shared" si="1383"/>
        <v/>
      </c>
      <c r="HZ434" s="30">
        <f t="shared" si="1379"/>
        <v>0</v>
      </c>
      <c r="IA434" s="198">
        <f t="shared" si="1384"/>
        <v>0</v>
      </c>
      <c r="IB434" s="195"/>
      <c r="IC434" s="195">
        <f t="shared" si="1587"/>
        <v>0</v>
      </c>
      <c r="ID434" s="195">
        <f t="shared" si="1385"/>
        <v>0</v>
      </c>
      <c r="IE434" s="195">
        <f t="shared" si="1588"/>
        <v>0</v>
      </c>
      <c r="IF434" s="195">
        <f t="shared" si="1386"/>
        <v>0</v>
      </c>
      <c r="IG434" s="307">
        <f t="shared" si="1387"/>
        <v>0</v>
      </c>
      <c r="IH434" s="307">
        <f t="shared" si="1388"/>
        <v>0</v>
      </c>
      <c r="II434" s="44">
        <f t="shared" si="1389"/>
        <v>0</v>
      </c>
      <c r="IJ434" s="44">
        <f t="shared" si="1589"/>
        <v>0</v>
      </c>
      <c r="IK434" s="44">
        <f t="shared" si="1590"/>
        <v>0</v>
      </c>
      <c r="IL434" s="44">
        <f t="shared" si="1591"/>
        <v>0</v>
      </c>
      <c r="IM434" s="44">
        <f t="shared" si="1592"/>
        <v>0</v>
      </c>
      <c r="IN434" s="44">
        <f t="shared" si="1593"/>
        <v>0</v>
      </c>
      <c r="IO434" s="44">
        <f t="shared" si="1594"/>
        <v>0</v>
      </c>
    </row>
    <row r="435" spans="1:249" ht="18" customHeight="1">
      <c r="A435" s="188">
        <v>429</v>
      </c>
      <c r="B435" s="326"/>
      <c r="C435" s="289"/>
      <c r="D435" s="199"/>
      <c r="E435" s="189"/>
      <c r="F435" s="189"/>
      <c r="G435" s="190"/>
      <c r="H435" s="190"/>
      <c r="I435" s="272"/>
      <c r="J435" s="207"/>
      <c r="K435" s="214" t="str">
        <f t="shared" si="1390"/>
        <v/>
      </c>
      <c r="L435" s="200" t="str">
        <f t="shared" si="1391"/>
        <v/>
      </c>
      <c r="M435" s="200" t="str">
        <f t="shared" si="1392"/>
        <v/>
      </c>
      <c r="N435" s="209" t="str">
        <f t="shared" si="1380"/>
        <v/>
      </c>
      <c r="O435" s="208" t="str">
        <f>IFERROR(IF(D435="","",IF(K435="","",IF(I435="","",IF(F435="F",VLOOKUP(K435,F!A:G,2,0),IF(F435="M",VLOOKUP(K435,M!A:G,2,0),""))))),0)</f>
        <v/>
      </c>
      <c r="P435" s="191" t="str">
        <f>IFERROR(IF(D435="","",IF(K435="","",IF(I435="","",IF(F435="F",VLOOKUP(K435,F!A:G,3,0),IF(F435="M",VLOOKUP(K435,M!A:G,3,0),""))))),0)</f>
        <v/>
      </c>
      <c r="Q435" s="191" t="str">
        <f>IFERROR(IF(D435="","",IF(K435="","",IF(I435="","",IF(F435="F",VLOOKUP(K435,F!A:G,4,0),IF(F435="M",VLOOKUP(K435,M!A:G,4,0),""))))),0)</f>
        <v/>
      </c>
      <c r="R435" s="191" t="str">
        <f>IFERROR(IF(D435="","",IF(K435="","",IF(I435="","",IF(F435="F",VLOOKUP(K435,F!A:G,5,0),IF(F435="M",VLOOKUP(K435,M!A:G,5,0),""))))),0)</f>
        <v/>
      </c>
      <c r="S435" s="191" t="str">
        <f>IFERROR(IF(D435="","",IF(K435="","",IF(I435="","",IF(F435="F",VLOOKUP(K435,F!A:G,6,0),IF(F435="M",VLOOKUP(K435,M!A:G,6,0),""))))),0)</f>
        <v/>
      </c>
      <c r="T435" s="191" t="str">
        <f>IFERROR(IF(D435="","",IF(K435="","",IF(I435="","",IF(F435="F",VLOOKUP(K435,F!A:G,7,0),IF(F435="M",VLOOKUP(K435,M!A:G,7,0),""))))),0)</f>
        <v/>
      </c>
      <c r="U435" s="191" t="str">
        <f>IFERROR(IF(D435="","",IF(K435="","",IF(J435="","",IF(F435="F",VLOOKUP(K435,F!A:M,8,0),IF(F435="M",VLOOKUP(K435,M!A:M,8,0),""))))),0)</f>
        <v/>
      </c>
      <c r="V435" s="191" t="str">
        <f>IFERROR(IF(D435="","",IF(K435="","",IF(J435="","",IF(F435="F",VLOOKUP(K435,F!A:M,9,0),IF(F435="M",VLOOKUP(K435,M!A:M,9,0),""))))),0)</f>
        <v/>
      </c>
      <c r="W435" s="191" t="str">
        <f>IFERROR(IF(D435="","",IF(K435="","",IF(J435="","",IF(F435="F",VLOOKUP(K435,F!A:M,10,0),IF(F435="M",VLOOKUP(K435,M!A:M,10,0),""))))),0)</f>
        <v/>
      </c>
      <c r="X435" s="191" t="str">
        <f>IFERROR(IF(D435="","",IF(K435="","",IF(J435="","",IF(F435="F",VLOOKUP(K435,F!A:M,11,0),IF(F435="M",VLOOKUP(K435,M!A:M,11,0),""))))),0)</f>
        <v/>
      </c>
      <c r="Y435" s="191" t="str">
        <f>IFERROR(IF(D435="","",IF(K435="","",IF(J435="","",IF(F435="F",VLOOKUP(K435,F!A:M,12,0),IF(F435="M",VLOOKUP(K435,M!A:M,12,0),""))))),0)</f>
        <v/>
      </c>
      <c r="Z435" s="191" t="str">
        <f>IFERROR(IF(D435="","",IF(K435="","",IF(J435="","",IF(F435="F",VLOOKUP(K435,F!A:M,13,0),IF(F435="M",VLOOKUP(K435,M!A:M,13,0),""))))),0)</f>
        <v/>
      </c>
      <c r="AA435" s="191" t="str">
        <f>IFERROR(IF(D435="","",IF(F435="","",IF(J435="","",IF(K435="","",IF(AND(K435&gt;23,K435&lt;=60),IF(F435="F",VLOOKUP(MROUND(HZ435,0.5),'F-Weight for Length'!K:S,2,0),VLOOKUP(MROUND(HZ435,0.5),'M-Weight for Length'!K:S,2,0)),IF(K435&gt;60,IF(F435="F",VLOOKUP(K435,'F-Weight for Length'!U:AC,2,0),VLOOKUP(K435,'M-Weight for Length'!U:AC,2,0)),IF(F435="F",VLOOKUP(MROUND(HZ435,0.5),'F-Weight for Length'!A:I,2,0),VLOOKUP(MROUND(HZ435,0.5),'M-Weight for Length'!A:I,2,0)))))))),0)</f>
        <v/>
      </c>
      <c r="AB435" s="191" t="str">
        <f>IFERROR(IF(D435="","",IF(F435="","",IF(J435="","",IF(K435="","",IF(AND(K435&gt;23,K435&lt;=60),IF(F435="F",VLOOKUP(MROUND(HZ435,0.5),'F-Weight for Length'!K:S,3,0),VLOOKUP(MROUND(HZ435,0.5),'M-Weight for Length'!K:S,3,0)),IF(K435&gt;60,IF(F435="F",VLOOKUP(K435,'F-Weight for Length'!U:AC,3,0),VLOOKUP(K435,'M-Weight for Length'!U:AC,3,0)),IF(F435="F",VLOOKUP(MROUND(HZ435,0.5),'F-Weight for Length'!A:I,3,0),VLOOKUP(MROUND(HZ435,0.5),'M-Weight for Length'!A:I,3,0)))))))),0)</f>
        <v/>
      </c>
      <c r="AC435" s="191" t="str">
        <f>IFERROR(IF(D435="","",IF(F435="","",IF(J435="","",IF(K435="","",IF(AND(K435&gt;23,K435&lt;=60),IF(F435="F",VLOOKUP(MROUND(HZ435,0.5),'F-Weight for Length'!K:S,4,0),VLOOKUP(MROUND(HZ435,0.5),'M-Weight for Length'!K:S,4,0)),IF(K435&gt;60,IF(F435="F",VLOOKUP(K435,'F-Weight for Length'!U:AC,4,0),VLOOKUP(K435,'M-Weight for Length'!U:AC,4,0)),IF(F435="F",VLOOKUP(MROUND(HZ435,0.5),'F-Weight for Length'!A:I,4,0),VLOOKUP(MROUND(HZ435,0.5),'M-Weight for Length'!A:I,4,0)))))))),0)</f>
        <v/>
      </c>
      <c r="AD435" s="191" t="str">
        <f>IFERROR(IF(D435="","",IF(F435="","",IF(J435="","",IF(K435="","",IF(AND(K435&gt;23,K435&lt;=60),IF(F435="F",VLOOKUP(MROUND(HZ435,0.5),'F-Weight for Length'!K:S,5,0),VLOOKUP(MROUND(HZ435,0.5),'M-Weight for Length'!K:S,5,0)),IF(K435&gt;60,IF(F435="F",VLOOKUP(K435,'F-Weight for Length'!U:AC,5,0),VLOOKUP(K435,'M-Weight for Length'!U:AC,5,0)),IF(F435="F",VLOOKUP(MROUND(HZ435,0.5),'F-Weight for Length'!A:I,5,0),VLOOKUP(MROUND(HZ435,0.5),'M-Weight for Length'!A:I,5,0)))))))),0)</f>
        <v/>
      </c>
      <c r="AE435" s="191" t="str">
        <f>IFERROR(IF(D435="","",IF(F435="","",IF(J435="","",IF(K435="","",IF(AND(K435&gt;23,K435&lt;=60),IF(F435="F",VLOOKUP(MROUND(HZ435,0.5),'F-Weight for Length'!K:S,6,0),VLOOKUP(MROUND(HZ435,0.5),'M-Weight for Length'!K:S,6,0)),IF(K435&gt;60,IF(F435="F",VLOOKUP(K435,'F-Weight for Length'!U:AC,6,0),VLOOKUP(K435,'M-Weight for Length'!U:AC,6,0)),IF(F435="F",VLOOKUP(MROUND(HZ435,0.5),'F-Weight for Length'!A:I,6,0),VLOOKUP(MROUND(HZ435,0.5),'M-Weight for Length'!A:I,6,0)))))))),0)</f>
        <v/>
      </c>
      <c r="AF435" s="191" t="str">
        <f>IFERROR(IF(D435="","",IF(F435="","",IF(J435="","",IF(K435="","",IF(AND(K435&gt;23,K435&lt;=60),IF(F435="F",VLOOKUP(MROUND(HZ435,0.5),'F-Weight for Length'!K:S,7,0),VLOOKUP(MROUND(HZ435,0.5),'M-Weight for Length'!K:S,7,0)),IF(K435&gt;60,IF(F435="F",VLOOKUP(K435,'F-Weight for Length'!U:AC,7,0),VLOOKUP(K435,'M-Weight for Length'!U:AC,7,0)),IF(F435="F",VLOOKUP(MROUND(HZ435,0.5),'F-Weight for Length'!A:I,7,0),VLOOKUP(MROUND(HZ435,0.5),'M-Weight for Length'!A:I,7,0)))))))),0)</f>
        <v/>
      </c>
      <c r="AG435" s="191" t="str">
        <f>IFERROR(IF(D435="","",IF(F435="","",IF(J435="","",IF(K435="","",IF(AND(K435&gt;23,K435&lt;=60),IF(F435="F",VLOOKUP(MROUND(HZ435,0.5),'F-Weight for Length'!K:S,8,0),VLOOKUP(MROUND(HZ435,0.5),'M-Weight for Length'!K:S,8,0)),IF(K435&gt;60,IF(F435="F",VLOOKUP(K435,'F-Weight for Length'!U:AC,8,0),VLOOKUP(K435,'M-Weight for Length'!U:AC,8,0)),IF(F435="F",VLOOKUP(MROUND(HZ435,0.5),'F-Weight for Length'!A:I,8,0),VLOOKUP(MROUND(HZ435,0.5),'M-Weight for Length'!A:I,8,0)))))))),0)</f>
        <v/>
      </c>
      <c r="AH435" s="191" t="str">
        <f>IFERROR(IF(D435="","",IF(F435="","",IF(J435="","",IF(K435="","",IF(AND(K435&gt;23,K435&lt;=60),IF(F435="F",VLOOKUP(MROUND(HZ435,0.5),'F-Weight for Length'!K:S,9,0),VLOOKUP(MROUND(HZ435,0.5),'M-Weight for Length'!K:S,9,0)),IF(K435&gt;60,IF(F435="F",VLOOKUP(K435,'F-Weight for Length'!U:AC,9,0),VLOOKUP(K435,'M-Weight for Length'!U:AC,9,0)),IF(F435="F",VLOOKUP(MROUND(HZ435,0.5),'F-Weight for Length'!A:I,9,0),VLOOKUP(MROUND(HZ435,0.5),'M-Weight for Length'!A:I,9,0)))))))),0)</f>
        <v/>
      </c>
      <c r="AI435" s="192">
        <f t="shared" si="1393"/>
        <v>0</v>
      </c>
      <c r="AJ435" s="192">
        <f t="shared" si="1394"/>
        <v>0</v>
      </c>
      <c r="AK435" s="192">
        <f t="shared" si="1395"/>
        <v>0</v>
      </c>
      <c r="AL435" s="192">
        <f t="shared" si="1396"/>
        <v>0</v>
      </c>
      <c r="AM435" s="192">
        <f t="shared" si="1397"/>
        <v>0</v>
      </c>
      <c r="AN435" s="192">
        <f t="shared" si="1398"/>
        <v>0</v>
      </c>
      <c r="AO435" s="192">
        <f t="shared" si="1399"/>
        <v>0</v>
      </c>
      <c r="AP435" s="192">
        <f t="shared" si="1400"/>
        <v>0</v>
      </c>
      <c r="AQ435" s="192">
        <f t="shared" si="1401"/>
        <v>0</v>
      </c>
      <c r="AR435" s="192">
        <f t="shared" si="1402"/>
        <v>0</v>
      </c>
      <c r="AS435" s="192">
        <f t="shared" si="1403"/>
        <v>0</v>
      </c>
      <c r="AT435" s="192">
        <f t="shared" si="1404"/>
        <v>0</v>
      </c>
      <c r="AU435" s="192">
        <f t="shared" si="1405"/>
        <v>0</v>
      </c>
      <c r="AV435" s="192">
        <f t="shared" si="1406"/>
        <v>0</v>
      </c>
      <c r="AW435" s="192">
        <f t="shared" si="1407"/>
        <v>0</v>
      </c>
      <c r="AX435" s="192">
        <f t="shared" si="1408"/>
        <v>0</v>
      </c>
      <c r="AY435" s="192">
        <f t="shared" si="1409"/>
        <v>0</v>
      </c>
      <c r="AZ435" s="192">
        <f t="shared" si="1410"/>
        <v>0</v>
      </c>
      <c r="BA435" s="192">
        <f t="shared" si="1411"/>
        <v>0</v>
      </c>
      <c r="BB435" s="192">
        <f t="shared" si="1412"/>
        <v>0</v>
      </c>
      <c r="BC435" s="192">
        <f t="shared" si="1413"/>
        <v>0</v>
      </c>
      <c r="BD435" s="192">
        <f t="shared" si="1414"/>
        <v>0</v>
      </c>
      <c r="BE435" s="192">
        <f t="shared" si="1415"/>
        <v>0</v>
      </c>
      <c r="BF435" s="192">
        <f t="shared" si="1416"/>
        <v>0</v>
      </c>
      <c r="BG435" s="192">
        <f t="shared" si="1417"/>
        <v>0</v>
      </c>
      <c r="BH435" s="192">
        <f t="shared" si="1418"/>
        <v>0</v>
      </c>
      <c r="BI435" s="192">
        <f t="shared" si="1419"/>
        <v>0</v>
      </c>
      <c r="BJ435" s="192">
        <f t="shared" si="1420"/>
        <v>0</v>
      </c>
      <c r="BK435" s="192">
        <f t="shared" si="1421"/>
        <v>0</v>
      </c>
      <c r="BL435" s="192">
        <f t="shared" si="1422"/>
        <v>0</v>
      </c>
      <c r="BM435" s="192">
        <f t="shared" si="1423"/>
        <v>0</v>
      </c>
      <c r="BN435" s="192">
        <f t="shared" si="1424"/>
        <v>0</v>
      </c>
      <c r="BO435" s="192">
        <f t="shared" si="1425"/>
        <v>0</v>
      </c>
      <c r="BP435" s="192">
        <f t="shared" si="1426"/>
        <v>0</v>
      </c>
      <c r="BQ435" s="192">
        <f t="shared" si="1427"/>
        <v>0</v>
      </c>
      <c r="BR435" s="192">
        <f t="shared" si="1428"/>
        <v>0</v>
      </c>
      <c r="BS435" s="192">
        <f t="shared" si="1429"/>
        <v>0</v>
      </c>
      <c r="BT435" s="192">
        <f t="shared" si="1430"/>
        <v>0</v>
      </c>
      <c r="BU435" s="192">
        <f t="shared" si="1431"/>
        <v>0</v>
      </c>
      <c r="BV435" s="192">
        <f t="shared" si="1432"/>
        <v>0</v>
      </c>
      <c r="BW435" s="192">
        <f t="shared" si="1433"/>
        <v>0</v>
      </c>
      <c r="BX435" s="192">
        <f t="shared" si="1434"/>
        <v>0</v>
      </c>
      <c r="BY435" s="192">
        <f t="shared" si="1435"/>
        <v>0</v>
      </c>
      <c r="BZ435" s="192">
        <f t="shared" si="1436"/>
        <v>0</v>
      </c>
      <c r="CA435" s="192">
        <f t="shared" si="1437"/>
        <v>0</v>
      </c>
      <c r="CB435" s="192">
        <f t="shared" si="1438"/>
        <v>0</v>
      </c>
      <c r="CC435" s="192">
        <f t="shared" si="1439"/>
        <v>0</v>
      </c>
      <c r="CD435" s="192">
        <f t="shared" si="1440"/>
        <v>0</v>
      </c>
      <c r="CE435" s="192">
        <f t="shared" si="1441"/>
        <v>0</v>
      </c>
      <c r="CF435" s="192">
        <f t="shared" si="1442"/>
        <v>0</v>
      </c>
      <c r="CG435" s="192">
        <f t="shared" si="1443"/>
        <v>0</v>
      </c>
      <c r="CH435" s="192">
        <f t="shared" si="1444"/>
        <v>0</v>
      </c>
      <c r="CI435" s="192">
        <f t="shared" si="1445"/>
        <v>0</v>
      </c>
      <c r="CJ435" s="192">
        <f t="shared" si="1446"/>
        <v>0</v>
      </c>
      <c r="CK435" s="192">
        <f t="shared" si="1447"/>
        <v>0</v>
      </c>
      <c r="CL435" s="192">
        <f t="shared" si="1448"/>
        <v>0</v>
      </c>
      <c r="CM435" s="192">
        <f t="shared" si="1449"/>
        <v>0</v>
      </c>
      <c r="CN435" s="192">
        <f t="shared" si="1450"/>
        <v>0</v>
      </c>
      <c r="CO435" s="192">
        <f t="shared" si="1451"/>
        <v>0</v>
      </c>
      <c r="CP435" s="192">
        <f t="shared" si="1452"/>
        <v>0</v>
      </c>
      <c r="CQ435" s="192">
        <f t="shared" si="1453"/>
        <v>0</v>
      </c>
      <c r="CR435" s="192">
        <f t="shared" si="1454"/>
        <v>0</v>
      </c>
      <c r="CS435" s="192">
        <f t="shared" si="1455"/>
        <v>0</v>
      </c>
      <c r="CT435" s="192">
        <f t="shared" si="1456"/>
        <v>0</v>
      </c>
      <c r="CU435" s="192">
        <f t="shared" si="1457"/>
        <v>0</v>
      </c>
      <c r="CV435" s="192">
        <f t="shared" si="1458"/>
        <v>0</v>
      </c>
      <c r="CW435" s="192">
        <f t="shared" si="1459"/>
        <v>0</v>
      </c>
      <c r="CX435" s="192">
        <f t="shared" si="1460"/>
        <v>0</v>
      </c>
      <c r="CY435" s="192">
        <f t="shared" si="1461"/>
        <v>0</v>
      </c>
      <c r="CZ435" s="192">
        <f t="shared" si="1462"/>
        <v>0</v>
      </c>
      <c r="DA435" s="192">
        <f t="shared" si="1463"/>
        <v>0</v>
      </c>
      <c r="DB435" s="192">
        <f t="shared" si="1464"/>
        <v>0</v>
      </c>
      <c r="DC435" s="192">
        <f t="shared" si="1465"/>
        <v>0</v>
      </c>
      <c r="DD435" s="192">
        <f t="shared" si="1466"/>
        <v>0</v>
      </c>
      <c r="DE435" s="192">
        <f t="shared" si="1467"/>
        <v>0</v>
      </c>
      <c r="DF435" s="192">
        <f t="shared" si="1468"/>
        <v>0</v>
      </c>
      <c r="DG435" s="192">
        <f t="shared" si="1469"/>
        <v>0</v>
      </c>
      <c r="DH435" s="192">
        <f t="shared" si="1470"/>
        <v>0</v>
      </c>
      <c r="DI435" s="192">
        <f t="shared" si="1471"/>
        <v>0</v>
      </c>
      <c r="DJ435" s="192">
        <f t="shared" si="1472"/>
        <v>0</v>
      </c>
      <c r="DK435" s="192">
        <f t="shared" si="1473"/>
        <v>0</v>
      </c>
      <c r="DL435" s="192">
        <f t="shared" si="1474"/>
        <v>0</v>
      </c>
      <c r="DM435" s="192">
        <f t="shared" si="1475"/>
        <v>0</v>
      </c>
      <c r="DN435" s="192">
        <f t="shared" si="1476"/>
        <v>0</v>
      </c>
      <c r="DO435" s="192">
        <f t="shared" si="1477"/>
        <v>0</v>
      </c>
      <c r="DP435" s="192">
        <f t="shared" si="1478"/>
        <v>0</v>
      </c>
      <c r="DQ435" s="192">
        <f t="shared" si="1479"/>
        <v>0</v>
      </c>
      <c r="DR435" s="192">
        <f t="shared" si="1480"/>
        <v>0</v>
      </c>
      <c r="DS435" s="192">
        <f t="shared" si="1481"/>
        <v>0</v>
      </c>
      <c r="DT435" s="192">
        <f t="shared" si="1482"/>
        <v>0</v>
      </c>
      <c r="DU435" s="192">
        <f t="shared" si="1483"/>
        <v>0</v>
      </c>
      <c r="DV435" s="193">
        <f t="shared" si="1484"/>
        <v>0</v>
      </c>
      <c r="DW435" s="193">
        <f t="shared" si="1485"/>
        <v>0</v>
      </c>
      <c r="DX435" s="193">
        <f t="shared" si="1486"/>
        <v>0</v>
      </c>
      <c r="DY435" s="193">
        <f t="shared" si="1487"/>
        <v>0</v>
      </c>
      <c r="DZ435" s="193">
        <f t="shared" si="1488"/>
        <v>0</v>
      </c>
      <c r="EA435" s="192">
        <f t="shared" si="1489"/>
        <v>0</v>
      </c>
      <c r="EB435" s="192">
        <f t="shared" si="1490"/>
        <v>0</v>
      </c>
      <c r="EC435" s="192">
        <f t="shared" si="1491"/>
        <v>0</v>
      </c>
      <c r="ED435" s="192">
        <f t="shared" si="1492"/>
        <v>0</v>
      </c>
      <c r="EE435" s="192">
        <f t="shared" si="1493"/>
        <v>0</v>
      </c>
      <c r="EF435" s="192">
        <f t="shared" si="1494"/>
        <v>0</v>
      </c>
      <c r="EG435" s="192">
        <f t="shared" si="1495"/>
        <v>0</v>
      </c>
      <c r="EH435" s="192">
        <f t="shared" si="1496"/>
        <v>0</v>
      </c>
      <c r="EI435" s="192">
        <f t="shared" si="1497"/>
        <v>0</v>
      </c>
      <c r="EJ435" s="192">
        <f t="shared" si="1498"/>
        <v>0</v>
      </c>
      <c r="EK435" s="192">
        <f t="shared" si="1499"/>
        <v>0</v>
      </c>
      <c r="EL435" s="192">
        <f t="shared" si="1500"/>
        <v>0</v>
      </c>
      <c r="EM435" s="192">
        <f t="shared" si="1501"/>
        <v>0</v>
      </c>
      <c r="EN435" s="192">
        <f t="shared" si="1502"/>
        <v>0</v>
      </c>
      <c r="EO435" s="192">
        <f t="shared" si="1503"/>
        <v>0</v>
      </c>
      <c r="EP435" s="192">
        <f t="shared" si="1504"/>
        <v>0</v>
      </c>
      <c r="EQ435" s="192">
        <f t="shared" si="1505"/>
        <v>0</v>
      </c>
      <c r="ER435" s="192">
        <f t="shared" si="1506"/>
        <v>0</v>
      </c>
      <c r="ES435" s="192">
        <f t="shared" si="1507"/>
        <v>0</v>
      </c>
      <c r="ET435" s="192">
        <f t="shared" si="1508"/>
        <v>0</v>
      </c>
      <c r="EU435" s="192">
        <f t="shared" si="1509"/>
        <v>0</v>
      </c>
      <c r="EV435" s="192">
        <f t="shared" si="1510"/>
        <v>0</v>
      </c>
      <c r="EW435" s="192">
        <f t="shared" si="1511"/>
        <v>0</v>
      </c>
      <c r="EX435" s="192">
        <f t="shared" si="1512"/>
        <v>0</v>
      </c>
      <c r="EY435" s="192">
        <f t="shared" si="1513"/>
        <v>0</v>
      </c>
      <c r="EZ435" s="192">
        <f t="shared" si="1514"/>
        <v>0</v>
      </c>
      <c r="FA435" s="192">
        <f t="shared" si="1515"/>
        <v>0</v>
      </c>
      <c r="FB435" s="192">
        <f t="shared" si="1516"/>
        <v>0</v>
      </c>
      <c r="FC435" s="192">
        <f t="shared" si="1517"/>
        <v>0</v>
      </c>
      <c r="FD435" s="192">
        <f t="shared" si="1518"/>
        <v>0</v>
      </c>
      <c r="FE435" s="192">
        <f t="shared" si="1519"/>
        <v>0</v>
      </c>
      <c r="FF435" s="192">
        <f t="shared" si="1520"/>
        <v>0</v>
      </c>
      <c r="FG435" s="192">
        <f t="shared" si="1521"/>
        <v>0</v>
      </c>
      <c r="FH435" s="192">
        <f t="shared" si="1522"/>
        <v>0</v>
      </c>
      <c r="FI435" s="192">
        <f t="shared" si="1523"/>
        <v>0</v>
      </c>
      <c r="FJ435" s="192">
        <f t="shared" si="1524"/>
        <v>0</v>
      </c>
      <c r="FK435" s="192">
        <f t="shared" si="1525"/>
        <v>0</v>
      </c>
      <c r="FL435" s="192">
        <f t="shared" si="1526"/>
        <v>0</v>
      </c>
      <c r="FM435" s="192">
        <f t="shared" si="1527"/>
        <v>0</v>
      </c>
      <c r="FN435" s="192">
        <f t="shared" si="1528"/>
        <v>0</v>
      </c>
      <c r="FO435" s="192">
        <f t="shared" si="1529"/>
        <v>0</v>
      </c>
      <c r="FP435" s="192">
        <f t="shared" si="1530"/>
        <v>0</v>
      </c>
      <c r="FQ435" s="192">
        <f t="shared" si="1531"/>
        <v>0</v>
      </c>
      <c r="FR435" s="192">
        <f t="shared" si="1532"/>
        <v>0</v>
      </c>
      <c r="FS435" s="192">
        <f t="shared" si="1533"/>
        <v>0</v>
      </c>
      <c r="FT435" s="192">
        <f t="shared" si="1534"/>
        <v>0</v>
      </c>
      <c r="FU435" s="192">
        <f t="shared" si="1535"/>
        <v>0</v>
      </c>
      <c r="FV435" s="192">
        <f t="shared" si="1536"/>
        <v>0</v>
      </c>
      <c r="FW435" s="192">
        <f t="shared" si="1537"/>
        <v>0</v>
      </c>
      <c r="FX435" s="192">
        <f t="shared" si="1538"/>
        <v>0</v>
      </c>
      <c r="FY435" s="192">
        <f t="shared" si="1539"/>
        <v>0</v>
      </c>
      <c r="FZ435" s="192">
        <f t="shared" si="1540"/>
        <v>0</v>
      </c>
      <c r="GA435" s="192">
        <f t="shared" si="1541"/>
        <v>0</v>
      </c>
      <c r="GB435" s="192">
        <f t="shared" si="1542"/>
        <v>0</v>
      </c>
      <c r="GC435" s="192">
        <f t="shared" si="1543"/>
        <v>0</v>
      </c>
      <c r="GD435" s="192">
        <f t="shared" si="1544"/>
        <v>0</v>
      </c>
      <c r="GE435" s="192">
        <f t="shared" si="1545"/>
        <v>0</v>
      </c>
      <c r="GF435" s="192">
        <f t="shared" si="1546"/>
        <v>0</v>
      </c>
      <c r="GG435" s="192">
        <f t="shared" si="1547"/>
        <v>0</v>
      </c>
      <c r="GH435" s="192">
        <f t="shared" si="1548"/>
        <v>0</v>
      </c>
      <c r="GI435" s="192">
        <f t="shared" si="1549"/>
        <v>0</v>
      </c>
      <c r="GJ435" s="192">
        <f t="shared" si="1550"/>
        <v>0</v>
      </c>
      <c r="GK435" s="192">
        <f t="shared" si="1551"/>
        <v>0</v>
      </c>
      <c r="GL435" s="192">
        <f t="shared" si="1552"/>
        <v>0</v>
      </c>
      <c r="GM435" s="192">
        <f t="shared" si="1553"/>
        <v>0</v>
      </c>
      <c r="GN435" s="192">
        <f t="shared" si="1554"/>
        <v>0</v>
      </c>
      <c r="GO435" s="192">
        <f t="shared" si="1555"/>
        <v>0</v>
      </c>
      <c r="GP435" s="192">
        <f t="shared" si="1556"/>
        <v>0</v>
      </c>
      <c r="GQ435" s="192">
        <f t="shared" si="1557"/>
        <v>0</v>
      </c>
      <c r="GR435" s="192">
        <f t="shared" si="1558"/>
        <v>0</v>
      </c>
      <c r="GS435" s="192">
        <f t="shared" si="1559"/>
        <v>0</v>
      </c>
      <c r="GT435" s="192">
        <f t="shared" si="1560"/>
        <v>0</v>
      </c>
      <c r="GU435" s="192">
        <f t="shared" si="1561"/>
        <v>0</v>
      </c>
      <c r="GV435" s="192">
        <f t="shared" si="1562"/>
        <v>0</v>
      </c>
      <c r="GW435" s="192">
        <f t="shared" si="1563"/>
        <v>0</v>
      </c>
      <c r="GX435" s="192">
        <f t="shared" si="1564"/>
        <v>0</v>
      </c>
      <c r="GY435" s="192">
        <f t="shared" si="1565"/>
        <v>0</v>
      </c>
      <c r="GZ435" s="192">
        <f t="shared" si="1566"/>
        <v>0</v>
      </c>
      <c r="HA435" s="192">
        <f t="shared" si="1567"/>
        <v>0</v>
      </c>
      <c r="HB435" s="192">
        <f t="shared" si="1568"/>
        <v>0</v>
      </c>
      <c r="HC435" s="192">
        <f t="shared" si="1569"/>
        <v>0</v>
      </c>
      <c r="HD435" s="192">
        <f t="shared" si="1570"/>
        <v>0</v>
      </c>
      <c r="HE435" s="192">
        <f t="shared" si="1571"/>
        <v>0</v>
      </c>
      <c r="HF435" s="192">
        <f t="shared" si="1572"/>
        <v>0</v>
      </c>
      <c r="HG435" s="192">
        <f t="shared" si="1573"/>
        <v>0</v>
      </c>
      <c r="HH435" s="192">
        <f t="shared" si="1574"/>
        <v>0</v>
      </c>
      <c r="HI435" s="192">
        <f t="shared" si="1575"/>
        <v>0</v>
      </c>
      <c r="HJ435" s="192">
        <f t="shared" si="1576"/>
        <v>0</v>
      </c>
      <c r="HK435" s="192">
        <f t="shared" si="1577"/>
        <v>0</v>
      </c>
      <c r="HL435" s="192">
        <f t="shared" si="1578"/>
        <v>0</v>
      </c>
      <c r="HM435" s="192">
        <f t="shared" si="1579"/>
        <v>0</v>
      </c>
      <c r="HN435" s="194">
        <f t="shared" si="1580"/>
        <v>0</v>
      </c>
      <c r="HO435" s="194">
        <f t="shared" si="1581"/>
        <v>0</v>
      </c>
      <c r="HP435" s="194">
        <f t="shared" si="1582"/>
        <v>0</v>
      </c>
      <c r="HQ435" s="194">
        <f t="shared" si="1583"/>
        <v>0</v>
      </c>
      <c r="HR435" s="194">
        <f t="shared" si="1584"/>
        <v>0</v>
      </c>
      <c r="HS435" s="195" t="str">
        <f t="shared" si="1381"/>
        <v/>
      </c>
      <c r="HT435" s="196">
        <f t="shared" si="1377"/>
        <v>0</v>
      </c>
      <c r="HU435" s="196">
        <f t="shared" si="1378"/>
        <v>0</v>
      </c>
      <c r="HV435" s="197" t="str">
        <f t="shared" si="1382"/>
        <v/>
      </c>
      <c r="HW435" s="197" t="str">
        <f t="shared" si="1585"/>
        <v/>
      </c>
      <c r="HX435" s="197" t="str">
        <f t="shared" si="1586"/>
        <v/>
      </c>
      <c r="HY435" s="195" t="str">
        <f t="shared" si="1383"/>
        <v/>
      </c>
      <c r="HZ435" s="30">
        <f t="shared" si="1379"/>
        <v>0</v>
      </c>
      <c r="IA435" s="198">
        <f t="shared" si="1384"/>
        <v>0</v>
      </c>
      <c r="IB435" s="195"/>
      <c r="IC435" s="195">
        <f t="shared" si="1587"/>
        <v>0</v>
      </c>
      <c r="ID435" s="195">
        <f t="shared" si="1385"/>
        <v>0</v>
      </c>
      <c r="IE435" s="195">
        <f t="shared" si="1588"/>
        <v>0</v>
      </c>
      <c r="IF435" s="195">
        <f t="shared" si="1386"/>
        <v>0</v>
      </c>
      <c r="IG435" s="307">
        <f t="shared" si="1387"/>
        <v>0</v>
      </c>
      <c r="IH435" s="307">
        <f t="shared" si="1388"/>
        <v>0</v>
      </c>
      <c r="II435" s="44">
        <f t="shared" si="1389"/>
        <v>0</v>
      </c>
      <c r="IJ435" s="44">
        <f t="shared" si="1589"/>
        <v>0</v>
      </c>
      <c r="IK435" s="44">
        <f t="shared" si="1590"/>
        <v>0</v>
      </c>
      <c r="IL435" s="44">
        <f t="shared" si="1591"/>
        <v>0</v>
      </c>
      <c r="IM435" s="44">
        <f t="shared" si="1592"/>
        <v>0</v>
      </c>
      <c r="IN435" s="44">
        <f t="shared" si="1593"/>
        <v>0</v>
      </c>
      <c r="IO435" s="44">
        <f t="shared" si="1594"/>
        <v>0</v>
      </c>
    </row>
    <row r="436" spans="1:249" ht="18" customHeight="1">
      <c r="A436" s="188">
        <v>430</v>
      </c>
      <c r="B436" s="326"/>
      <c r="C436" s="289"/>
      <c r="D436" s="199"/>
      <c r="E436" s="189"/>
      <c r="F436" s="189"/>
      <c r="G436" s="190"/>
      <c r="H436" s="190"/>
      <c r="I436" s="272"/>
      <c r="J436" s="207"/>
      <c r="K436" s="214" t="str">
        <f t="shared" si="1390"/>
        <v/>
      </c>
      <c r="L436" s="200" t="str">
        <f t="shared" si="1391"/>
        <v/>
      </c>
      <c r="M436" s="200" t="str">
        <f t="shared" si="1392"/>
        <v/>
      </c>
      <c r="N436" s="209" t="str">
        <f t="shared" si="1380"/>
        <v/>
      </c>
      <c r="O436" s="208" t="str">
        <f>IFERROR(IF(D436="","",IF(K436="","",IF(I436="","",IF(F436="F",VLOOKUP(K436,F!A:G,2,0),IF(F436="M",VLOOKUP(K436,M!A:G,2,0),""))))),0)</f>
        <v/>
      </c>
      <c r="P436" s="191" t="str">
        <f>IFERROR(IF(D436="","",IF(K436="","",IF(I436="","",IF(F436="F",VLOOKUP(K436,F!A:G,3,0),IF(F436="M",VLOOKUP(K436,M!A:G,3,0),""))))),0)</f>
        <v/>
      </c>
      <c r="Q436" s="191" t="str">
        <f>IFERROR(IF(D436="","",IF(K436="","",IF(I436="","",IF(F436="F",VLOOKUP(K436,F!A:G,4,0),IF(F436="M",VLOOKUP(K436,M!A:G,4,0),""))))),0)</f>
        <v/>
      </c>
      <c r="R436" s="191" t="str">
        <f>IFERROR(IF(D436="","",IF(K436="","",IF(I436="","",IF(F436="F",VLOOKUP(K436,F!A:G,5,0),IF(F436="M",VLOOKUP(K436,M!A:G,5,0),""))))),0)</f>
        <v/>
      </c>
      <c r="S436" s="191" t="str">
        <f>IFERROR(IF(D436="","",IF(K436="","",IF(I436="","",IF(F436="F",VLOOKUP(K436,F!A:G,6,0),IF(F436="M",VLOOKUP(K436,M!A:G,6,0),""))))),0)</f>
        <v/>
      </c>
      <c r="T436" s="191" t="str">
        <f>IFERROR(IF(D436="","",IF(K436="","",IF(I436="","",IF(F436="F",VLOOKUP(K436,F!A:G,7,0),IF(F436="M",VLOOKUP(K436,M!A:G,7,0),""))))),0)</f>
        <v/>
      </c>
      <c r="U436" s="191" t="str">
        <f>IFERROR(IF(D436="","",IF(K436="","",IF(J436="","",IF(F436="F",VLOOKUP(K436,F!A:M,8,0),IF(F436="M",VLOOKUP(K436,M!A:M,8,0),""))))),0)</f>
        <v/>
      </c>
      <c r="V436" s="191" t="str">
        <f>IFERROR(IF(D436="","",IF(K436="","",IF(J436="","",IF(F436="F",VLOOKUP(K436,F!A:M,9,0),IF(F436="M",VLOOKUP(K436,M!A:M,9,0),""))))),0)</f>
        <v/>
      </c>
      <c r="W436" s="191" t="str">
        <f>IFERROR(IF(D436="","",IF(K436="","",IF(J436="","",IF(F436="F",VLOOKUP(K436,F!A:M,10,0),IF(F436="M",VLOOKUP(K436,M!A:M,10,0),""))))),0)</f>
        <v/>
      </c>
      <c r="X436" s="191" t="str">
        <f>IFERROR(IF(D436="","",IF(K436="","",IF(J436="","",IF(F436="F",VLOOKUP(K436,F!A:M,11,0),IF(F436="M",VLOOKUP(K436,M!A:M,11,0),""))))),0)</f>
        <v/>
      </c>
      <c r="Y436" s="191" t="str">
        <f>IFERROR(IF(D436="","",IF(K436="","",IF(J436="","",IF(F436="F",VLOOKUP(K436,F!A:M,12,0),IF(F436="M",VLOOKUP(K436,M!A:M,12,0),""))))),0)</f>
        <v/>
      </c>
      <c r="Z436" s="191" t="str">
        <f>IFERROR(IF(D436="","",IF(K436="","",IF(J436="","",IF(F436="F",VLOOKUP(K436,F!A:M,13,0),IF(F436="M",VLOOKUP(K436,M!A:M,13,0),""))))),0)</f>
        <v/>
      </c>
      <c r="AA436" s="191" t="str">
        <f>IFERROR(IF(D436="","",IF(F436="","",IF(J436="","",IF(K436="","",IF(AND(K436&gt;23,K436&lt;=60),IF(F436="F",VLOOKUP(MROUND(HZ436,0.5),'F-Weight for Length'!K:S,2,0),VLOOKUP(MROUND(HZ436,0.5),'M-Weight for Length'!K:S,2,0)),IF(K436&gt;60,IF(F436="F",VLOOKUP(K436,'F-Weight for Length'!U:AC,2,0),VLOOKUP(K436,'M-Weight for Length'!U:AC,2,0)),IF(F436="F",VLOOKUP(MROUND(HZ436,0.5),'F-Weight for Length'!A:I,2,0),VLOOKUP(MROUND(HZ436,0.5),'M-Weight for Length'!A:I,2,0)))))))),0)</f>
        <v/>
      </c>
      <c r="AB436" s="191" t="str">
        <f>IFERROR(IF(D436="","",IF(F436="","",IF(J436="","",IF(K436="","",IF(AND(K436&gt;23,K436&lt;=60),IF(F436="F",VLOOKUP(MROUND(HZ436,0.5),'F-Weight for Length'!K:S,3,0),VLOOKUP(MROUND(HZ436,0.5),'M-Weight for Length'!K:S,3,0)),IF(K436&gt;60,IF(F436="F",VLOOKUP(K436,'F-Weight for Length'!U:AC,3,0),VLOOKUP(K436,'M-Weight for Length'!U:AC,3,0)),IF(F436="F",VLOOKUP(MROUND(HZ436,0.5),'F-Weight for Length'!A:I,3,0),VLOOKUP(MROUND(HZ436,0.5),'M-Weight for Length'!A:I,3,0)))))))),0)</f>
        <v/>
      </c>
      <c r="AC436" s="191" t="str">
        <f>IFERROR(IF(D436="","",IF(F436="","",IF(J436="","",IF(K436="","",IF(AND(K436&gt;23,K436&lt;=60),IF(F436="F",VLOOKUP(MROUND(HZ436,0.5),'F-Weight for Length'!K:S,4,0),VLOOKUP(MROUND(HZ436,0.5),'M-Weight for Length'!K:S,4,0)),IF(K436&gt;60,IF(F436="F",VLOOKUP(K436,'F-Weight for Length'!U:AC,4,0),VLOOKUP(K436,'M-Weight for Length'!U:AC,4,0)),IF(F436="F",VLOOKUP(MROUND(HZ436,0.5),'F-Weight for Length'!A:I,4,0),VLOOKUP(MROUND(HZ436,0.5),'M-Weight for Length'!A:I,4,0)))))))),0)</f>
        <v/>
      </c>
      <c r="AD436" s="191" t="str">
        <f>IFERROR(IF(D436="","",IF(F436="","",IF(J436="","",IF(K436="","",IF(AND(K436&gt;23,K436&lt;=60),IF(F436="F",VLOOKUP(MROUND(HZ436,0.5),'F-Weight for Length'!K:S,5,0),VLOOKUP(MROUND(HZ436,0.5),'M-Weight for Length'!K:S,5,0)),IF(K436&gt;60,IF(F436="F",VLOOKUP(K436,'F-Weight for Length'!U:AC,5,0),VLOOKUP(K436,'M-Weight for Length'!U:AC,5,0)),IF(F436="F",VLOOKUP(MROUND(HZ436,0.5),'F-Weight for Length'!A:I,5,0),VLOOKUP(MROUND(HZ436,0.5),'M-Weight for Length'!A:I,5,0)))))))),0)</f>
        <v/>
      </c>
      <c r="AE436" s="191" t="str">
        <f>IFERROR(IF(D436="","",IF(F436="","",IF(J436="","",IF(K436="","",IF(AND(K436&gt;23,K436&lt;=60),IF(F436="F",VLOOKUP(MROUND(HZ436,0.5),'F-Weight for Length'!K:S,6,0),VLOOKUP(MROUND(HZ436,0.5),'M-Weight for Length'!K:S,6,0)),IF(K436&gt;60,IF(F436="F",VLOOKUP(K436,'F-Weight for Length'!U:AC,6,0),VLOOKUP(K436,'M-Weight for Length'!U:AC,6,0)),IF(F436="F",VLOOKUP(MROUND(HZ436,0.5),'F-Weight for Length'!A:I,6,0),VLOOKUP(MROUND(HZ436,0.5),'M-Weight for Length'!A:I,6,0)))))))),0)</f>
        <v/>
      </c>
      <c r="AF436" s="191" t="str">
        <f>IFERROR(IF(D436="","",IF(F436="","",IF(J436="","",IF(K436="","",IF(AND(K436&gt;23,K436&lt;=60),IF(F436="F",VLOOKUP(MROUND(HZ436,0.5),'F-Weight for Length'!K:S,7,0),VLOOKUP(MROUND(HZ436,0.5),'M-Weight for Length'!K:S,7,0)),IF(K436&gt;60,IF(F436="F",VLOOKUP(K436,'F-Weight for Length'!U:AC,7,0),VLOOKUP(K436,'M-Weight for Length'!U:AC,7,0)),IF(F436="F",VLOOKUP(MROUND(HZ436,0.5),'F-Weight for Length'!A:I,7,0),VLOOKUP(MROUND(HZ436,0.5),'M-Weight for Length'!A:I,7,0)))))))),0)</f>
        <v/>
      </c>
      <c r="AG436" s="191" t="str">
        <f>IFERROR(IF(D436="","",IF(F436="","",IF(J436="","",IF(K436="","",IF(AND(K436&gt;23,K436&lt;=60),IF(F436="F",VLOOKUP(MROUND(HZ436,0.5),'F-Weight for Length'!K:S,8,0),VLOOKUP(MROUND(HZ436,0.5),'M-Weight for Length'!K:S,8,0)),IF(K436&gt;60,IF(F436="F",VLOOKUP(K436,'F-Weight for Length'!U:AC,8,0),VLOOKUP(K436,'M-Weight for Length'!U:AC,8,0)),IF(F436="F",VLOOKUP(MROUND(HZ436,0.5),'F-Weight for Length'!A:I,8,0),VLOOKUP(MROUND(HZ436,0.5),'M-Weight for Length'!A:I,8,0)))))))),0)</f>
        <v/>
      </c>
      <c r="AH436" s="191" t="str">
        <f>IFERROR(IF(D436="","",IF(F436="","",IF(J436="","",IF(K436="","",IF(AND(K436&gt;23,K436&lt;=60),IF(F436="F",VLOOKUP(MROUND(HZ436,0.5),'F-Weight for Length'!K:S,9,0),VLOOKUP(MROUND(HZ436,0.5),'M-Weight for Length'!K:S,9,0)),IF(K436&gt;60,IF(F436="F",VLOOKUP(K436,'F-Weight for Length'!U:AC,9,0),VLOOKUP(K436,'M-Weight for Length'!U:AC,9,0)),IF(F436="F",VLOOKUP(MROUND(HZ436,0.5),'F-Weight for Length'!A:I,9,0),VLOOKUP(MROUND(HZ436,0.5),'M-Weight for Length'!A:I,9,0)))))))),0)</f>
        <v/>
      </c>
      <c r="AI436" s="192">
        <f t="shared" si="1393"/>
        <v>0</v>
      </c>
      <c r="AJ436" s="192">
        <f t="shared" si="1394"/>
        <v>0</v>
      </c>
      <c r="AK436" s="192">
        <f t="shared" si="1395"/>
        <v>0</v>
      </c>
      <c r="AL436" s="192">
        <f t="shared" si="1396"/>
        <v>0</v>
      </c>
      <c r="AM436" s="192">
        <f t="shared" si="1397"/>
        <v>0</v>
      </c>
      <c r="AN436" s="192">
        <f t="shared" si="1398"/>
        <v>0</v>
      </c>
      <c r="AO436" s="192">
        <f t="shared" si="1399"/>
        <v>0</v>
      </c>
      <c r="AP436" s="192">
        <f t="shared" si="1400"/>
        <v>0</v>
      </c>
      <c r="AQ436" s="192">
        <f t="shared" si="1401"/>
        <v>0</v>
      </c>
      <c r="AR436" s="192">
        <f t="shared" si="1402"/>
        <v>0</v>
      </c>
      <c r="AS436" s="192">
        <f t="shared" si="1403"/>
        <v>0</v>
      </c>
      <c r="AT436" s="192">
        <f t="shared" si="1404"/>
        <v>0</v>
      </c>
      <c r="AU436" s="192">
        <f t="shared" si="1405"/>
        <v>0</v>
      </c>
      <c r="AV436" s="192">
        <f t="shared" si="1406"/>
        <v>0</v>
      </c>
      <c r="AW436" s="192">
        <f t="shared" si="1407"/>
        <v>0</v>
      </c>
      <c r="AX436" s="192">
        <f t="shared" si="1408"/>
        <v>0</v>
      </c>
      <c r="AY436" s="192">
        <f t="shared" si="1409"/>
        <v>0</v>
      </c>
      <c r="AZ436" s="192">
        <f t="shared" si="1410"/>
        <v>0</v>
      </c>
      <c r="BA436" s="192">
        <f t="shared" si="1411"/>
        <v>0</v>
      </c>
      <c r="BB436" s="192">
        <f t="shared" si="1412"/>
        <v>0</v>
      </c>
      <c r="BC436" s="192">
        <f t="shared" si="1413"/>
        <v>0</v>
      </c>
      <c r="BD436" s="192">
        <f t="shared" si="1414"/>
        <v>0</v>
      </c>
      <c r="BE436" s="192">
        <f t="shared" si="1415"/>
        <v>0</v>
      </c>
      <c r="BF436" s="192">
        <f t="shared" si="1416"/>
        <v>0</v>
      </c>
      <c r="BG436" s="192">
        <f t="shared" si="1417"/>
        <v>0</v>
      </c>
      <c r="BH436" s="192">
        <f t="shared" si="1418"/>
        <v>0</v>
      </c>
      <c r="BI436" s="192">
        <f t="shared" si="1419"/>
        <v>0</v>
      </c>
      <c r="BJ436" s="192">
        <f t="shared" si="1420"/>
        <v>0</v>
      </c>
      <c r="BK436" s="192">
        <f t="shared" si="1421"/>
        <v>0</v>
      </c>
      <c r="BL436" s="192">
        <f t="shared" si="1422"/>
        <v>0</v>
      </c>
      <c r="BM436" s="192">
        <f t="shared" si="1423"/>
        <v>0</v>
      </c>
      <c r="BN436" s="192">
        <f t="shared" si="1424"/>
        <v>0</v>
      </c>
      <c r="BO436" s="192">
        <f t="shared" si="1425"/>
        <v>0</v>
      </c>
      <c r="BP436" s="192">
        <f t="shared" si="1426"/>
        <v>0</v>
      </c>
      <c r="BQ436" s="192">
        <f t="shared" si="1427"/>
        <v>0</v>
      </c>
      <c r="BR436" s="192">
        <f t="shared" si="1428"/>
        <v>0</v>
      </c>
      <c r="BS436" s="192">
        <f t="shared" si="1429"/>
        <v>0</v>
      </c>
      <c r="BT436" s="192">
        <f t="shared" si="1430"/>
        <v>0</v>
      </c>
      <c r="BU436" s="192">
        <f t="shared" si="1431"/>
        <v>0</v>
      </c>
      <c r="BV436" s="192">
        <f t="shared" si="1432"/>
        <v>0</v>
      </c>
      <c r="BW436" s="192">
        <f t="shared" si="1433"/>
        <v>0</v>
      </c>
      <c r="BX436" s="192">
        <f t="shared" si="1434"/>
        <v>0</v>
      </c>
      <c r="BY436" s="192">
        <f t="shared" si="1435"/>
        <v>0</v>
      </c>
      <c r="BZ436" s="192">
        <f t="shared" si="1436"/>
        <v>0</v>
      </c>
      <c r="CA436" s="192">
        <f t="shared" si="1437"/>
        <v>0</v>
      </c>
      <c r="CB436" s="192">
        <f t="shared" si="1438"/>
        <v>0</v>
      </c>
      <c r="CC436" s="192">
        <f t="shared" si="1439"/>
        <v>0</v>
      </c>
      <c r="CD436" s="192">
        <f t="shared" si="1440"/>
        <v>0</v>
      </c>
      <c r="CE436" s="192">
        <f t="shared" si="1441"/>
        <v>0</v>
      </c>
      <c r="CF436" s="192">
        <f t="shared" si="1442"/>
        <v>0</v>
      </c>
      <c r="CG436" s="192">
        <f t="shared" si="1443"/>
        <v>0</v>
      </c>
      <c r="CH436" s="192">
        <f t="shared" si="1444"/>
        <v>0</v>
      </c>
      <c r="CI436" s="192">
        <f t="shared" si="1445"/>
        <v>0</v>
      </c>
      <c r="CJ436" s="192">
        <f t="shared" si="1446"/>
        <v>0</v>
      </c>
      <c r="CK436" s="192">
        <f t="shared" si="1447"/>
        <v>0</v>
      </c>
      <c r="CL436" s="192">
        <f t="shared" si="1448"/>
        <v>0</v>
      </c>
      <c r="CM436" s="192">
        <f t="shared" si="1449"/>
        <v>0</v>
      </c>
      <c r="CN436" s="192">
        <f t="shared" si="1450"/>
        <v>0</v>
      </c>
      <c r="CO436" s="192">
        <f t="shared" si="1451"/>
        <v>0</v>
      </c>
      <c r="CP436" s="192">
        <f t="shared" si="1452"/>
        <v>0</v>
      </c>
      <c r="CQ436" s="192">
        <f t="shared" si="1453"/>
        <v>0</v>
      </c>
      <c r="CR436" s="192">
        <f t="shared" si="1454"/>
        <v>0</v>
      </c>
      <c r="CS436" s="192">
        <f t="shared" si="1455"/>
        <v>0</v>
      </c>
      <c r="CT436" s="192">
        <f t="shared" si="1456"/>
        <v>0</v>
      </c>
      <c r="CU436" s="192">
        <f t="shared" si="1457"/>
        <v>0</v>
      </c>
      <c r="CV436" s="192">
        <f t="shared" si="1458"/>
        <v>0</v>
      </c>
      <c r="CW436" s="192">
        <f t="shared" si="1459"/>
        <v>0</v>
      </c>
      <c r="CX436" s="192">
        <f t="shared" si="1460"/>
        <v>0</v>
      </c>
      <c r="CY436" s="192">
        <f t="shared" si="1461"/>
        <v>0</v>
      </c>
      <c r="CZ436" s="192">
        <f t="shared" si="1462"/>
        <v>0</v>
      </c>
      <c r="DA436" s="192">
        <f t="shared" si="1463"/>
        <v>0</v>
      </c>
      <c r="DB436" s="192">
        <f t="shared" si="1464"/>
        <v>0</v>
      </c>
      <c r="DC436" s="192">
        <f t="shared" si="1465"/>
        <v>0</v>
      </c>
      <c r="DD436" s="192">
        <f t="shared" si="1466"/>
        <v>0</v>
      </c>
      <c r="DE436" s="192">
        <f t="shared" si="1467"/>
        <v>0</v>
      </c>
      <c r="DF436" s="192">
        <f t="shared" si="1468"/>
        <v>0</v>
      </c>
      <c r="DG436" s="192">
        <f t="shared" si="1469"/>
        <v>0</v>
      </c>
      <c r="DH436" s="192">
        <f t="shared" si="1470"/>
        <v>0</v>
      </c>
      <c r="DI436" s="192">
        <f t="shared" si="1471"/>
        <v>0</v>
      </c>
      <c r="DJ436" s="192">
        <f t="shared" si="1472"/>
        <v>0</v>
      </c>
      <c r="DK436" s="192">
        <f t="shared" si="1473"/>
        <v>0</v>
      </c>
      <c r="DL436" s="192">
        <f t="shared" si="1474"/>
        <v>0</v>
      </c>
      <c r="DM436" s="192">
        <f t="shared" si="1475"/>
        <v>0</v>
      </c>
      <c r="DN436" s="192">
        <f t="shared" si="1476"/>
        <v>0</v>
      </c>
      <c r="DO436" s="192">
        <f t="shared" si="1477"/>
        <v>0</v>
      </c>
      <c r="DP436" s="192">
        <f t="shared" si="1478"/>
        <v>0</v>
      </c>
      <c r="DQ436" s="192">
        <f t="shared" si="1479"/>
        <v>0</v>
      </c>
      <c r="DR436" s="192">
        <f t="shared" si="1480"/>
        <v>0</v>
      </c>
      <c r="DS436" s="192">
        <f t="shared" si="1481"/>
        <v>0</v>
      </c>
      <c r="DT436" s="192">
        <f t="shared" si="1482"/>
        <v>0</v>
      </c>
      <c r="DU436" s="192">
        <f t="shared" si="1483"/>
        <v>0</v>
      </c>
      <c r="DV436" s="193">
        <f t="shared" si="1484"/>
        <v>0</v>
      </c>
      <c r="DW436" s="193">
        <f t="shared" si="1485"/>
        <v>0</v>
      </c>
      <c r="DX436" s="193">
        <f t="shared" si="1486"/>
        <v>0</v>
      </c>
      <c r="DY436" s="193">
        <f t="shared" si="1487"/>
        <v>0</v>
      </c>
      <c r="DZ436" s="193">
        <f t="shared" si="1488"/>
        <v>0</v>
      </c>
      <c r="EA436" s="192">
        <f t="shared" si="1489"/>
        <v>0</v>
      </c>
      <c r="EB436" s="192">
        <f t="shared" si="1490"/>
        <v>0</v>
      </c>
      <c r="EC436" s="192">
        <f t="shared" si="1491"/>
        <v>0</v>
      </c>
      <c r="ED436" s="192">
        <f t="shared" si="1492"/>
        <v>0</v>
      </c>
      <c r="EE436" s="192">
        <f t="shared" si="1493"/>
        <v>0</v>
      </c>
      <c r="EF436" s="192">
        <f t="shared" si="1494"/>
        <v>0</v>
      </c>
      <c r="EG436" s="192">
        <f t="shared" si="1495"/>
        <v>0</v>
      </c>
      <c r="EH436" s="192">
        <f t="shared" si="1496"/>
        <v>0</v>
      </c>
      <c r="EI436" s="192">
        <f t="shared" si="1497"/>
        <v>0</v>
      </c>
      <c r="EJ436" s="192">
        <f t="shared" si="1498"/>
        <v>0</v>
      </c>
      <c r="EK436" s="192">
        <f t="shared" si="1499"/>
        <v>0</v>
      </c>
      <c r="EL436" s="192">
        <f t="shared" si="1500"/>
        <v>0</v>
      </c>
      <c r="EM436" s="192">
        <f t="shared" si="1501"/>
        <v>0</v>
      </c>
      <c r="EN436" s="192">
        <f t="shared" si="1502"/>
        <v>0</v>
      </c>
      <c r="EO436" s="192">
        <f t="shared" si="1503"/>
        <v>0</v>
      </c>
      <c r="EP436" s="192">
        <f t="shared" si="1504"/>
        <v>0</v>
      </c>
      <c r="EQ436" s="192">
        <f t="shared" si="1505"/>
        <v>0</v>
      </c>
      <c r="ER436" s="192">
        <f t="shared" si="1506"/>
        <v>0</v>
      </c>
      <c r="ES436" s="192">
        <f t="shared" si="1507"/>
        <v>0</v>
      </c>
      <c r="ET436" s="192">
        <f t="shared" si="1508"/>
        <v>0</v>
      </c>
      <c r="EU436" s="192">
        <f t="shared" si="1509"/>
        <v>0</v>
      </c>
      <c r="EV436" s="192">
        <f t="shared" si="1510"/>
        <v>0</v>
      </c>
      <c r="EW436" s="192">
        <f t="shared" si="1511"/>
        <v>0</v>
      </c>
      <c r="EX436" s="192">
        <f t="shared" si="1512"/>
        <v>0</v>
      </c>
      <c r="EY436" s="192">
        <f t="shared" si="1513"/>
        <v>0</v>
      </c>
      <c r="EZ436" s="192">
        <f t="shared" si="1514"/>
        <v>0</v>
      </c>
      <c r="FA436" s="192">
        <f t="shared" si="1515"/>
        <v>0</v>
      </c>
      <c r="FB436" s="192">
        <f t="shared" si="1516"/>
        <v>0</v>
      </c>
      <c r="FC436" s="192">
        <f t="shared" si="1517"/>
        <v>0</v>
      </c>
      <c r="FD436" s="192">
        <f t="shared" si="1518"/>
        <v>0</v>
      </c>
      <c r="FE436" s="192">
        <f t="shared" si="1519"/>
        <v>0</v>
      </c>
      <c r="FF436" s="192">
        <f t="shared" si="1520"/>
        <v>0</v>
      </c>
      <c r="FG436" s="192">
        <f t="shared" si="1521"/>
        <v>0</v>
      </c>
      <c r="FH436" s="192">
        <f t="shared" si="1522"/>
        <v>0</v>
      </c>
      <c r="FI436" s="192">
        <f t="shared" si="1523"/>
        <v>0</v>
      </c>
      <c r="FJ436" s="192">
        <f t="shared" si="1524"/>
        <v>0</v>
      </c>
      <c r="FK436" s="192">
        <f t="shared" si="1525"/>
        <v>0</v>
      </c>
      <c r="FL436" s="192">
        <f t="shared" si="1526"/>
        <v>0</v>
      </c>
      <c r="FM436" s="192">
        <f t="shared" si="1527"/>
        <v>0</v>
      </c>
      <c r="FN436" s="192">
        <f t="shared" si="1528"/>
        <v>0</v>
      </c>
      <c r="FO436" s="192">
        <f t="shared" si="1529"/>
        <v>0</v>
      </c>
      <c r="FP436" s="192">
        <f t="shared" si="1530"/>
        <v>0</v>
      </c>
      <c r="FQ436" s="192">
        <f t="shared" si="1531"/>
        <v>0</v>
      </c>
      <c r="FR436" s="192">
        <f t="shared" si="1532"/>
        <v>0</v>
      </c>
      <c r="FS436" s="192">
        <f t="shared" si="1533"/>
        <v>0</v>
      </c>
      <c r="FT436" s="192">
        <f t="shared" si="1534"/>
        <v>0</v>
      </c>
      <c r="FU436" s="192">
        <f t="shared" si="1535"/>
        <v>0</v>
      </c>
      <c r="FV436" s="192">
        <f t="shared" si="1536"/>
        <v>0</v>
      </c>
      <c r="FW436" s="192">
        <f t="shared" si="1537"/>
        <v>0</v>
      </c>
      <c r="FX436" s="192">
        <f t="shared" si="1538"/>
        <v>0</v>
      </c>
      <c r="FY436" s="192">
        <f t="shared" si="1539"/>
        <v>0</v>
      </c>
      <c r="FZ436" s="192">
        <f t="shared" si="1540"/>
        <v>0</v>
      </c>
      <c r="GA436" s="192">
        <f t="shared" si="1541"/>
        <v>0</v>
      </c>
      <c r="GB436" s="192">
        <f t="shared" si="1542"/>
        <v>0</v>
      </c>
      <c r="GC436" s="192">
        <f t="shared" si="1543"/>
        <v>0</v>
      </c>
      <c r="GD436" s="192">
        <f t="shared" si="1544"/>
        <v>0</v>
      </c>
      <c r="GE436" s="192">
        <f t="shared" si="1545"/>
        <v>0</v>
      </c>
      <c r="GF436" s="192">
        <f t="shared" si="1546"/>
        <v>0</v>
      </c>
      <c r="GG436" s="192">
        <f t="shared" si="1547"/>
        <v>0</v>
      </c>
      <c r="GH436" s="192">
        <f t="shared" si="1548"/>
        <v>0</v>
      </c>
      <c r="GI436" s="192">
        <f t="shared" si="1549"/>
        <v>0</v>
      </c>
      <c r="GJ436" s="192">
        <f t="shared" si="1550"/>
        <v>0</v>
      </c>
      <c r="GK436" s="192">
        <f t="shared" si="1551"/>
        <v>0</v>
      </c>
      <c r="GL436" s="192">
        <f t="shared" si="1552"/>
        <v>0</v>
      </c>
      <c r="GM436" s="192">
        <f t="shared" si="1553"/>
        <v>0</v>
      </c>
      <c r="GN436" s="192">
        <f t="shared" si="1554"/>
        <v>0</v>
      </c>
      <c r="GO436" s="192">
        <f t="shared" si="1555"/>
        <v>0</v>
      </c>
      <c r="GP436" s="192">
        <f t="shared" si="1556"/>
        <v>0</v>
      </c>
      <c r="GQ436" s="192">
        <f t="shared" si="1557"/>
        <v>0</v>
      </c>
      <c r="GR436" s="192">
        <f t="shared" si="1558"/>
        <v>0</v>
      </c>
      <c r="GS436" s="192">
        <f t="shared" si="1559"/>
        <v>0</v>
      </c>
      <c r="GT436" s="192">
        <f t="shared" si="1560"/>
        <v>0</v>
      </c>
      <c r="GU436" s="192">
        <f t="shared" si="1561"/>
        <v>0</v>
      </c>
      <c r="GV436" s="192">
        <f t="shared" si="1562"/>
        <v>0</v>
      </c>
      <c r="GW436" s="192">
        <f t="shared" si="1563"/>
        <v>0</v>
      </c>
      <c r="GX436" s="192">
        <f t="shared" si="1564"/>
        <v>0</v>
      </c>
      <c r="GY436" s="192">
        <f t="shared" si="1565"/>
        <v>0</v>
      </c>
      <c r="GZ436" s="192">
        <f t="shared" si="1566"/>
        <v>0</v>
      </c>
      <c r="HA436" s="192">
        <f t="shared" si="1567"/>
        <v>0</v>
      </c>
      <c r="HB436" s="192">
        <f t="shared" si="1568"/>
        <v>0</v>
      </c>
      <c r="HC436" s="192">
        <f t="shared" si="1569"/>
        <v>0</v>
      </c>
      <c r="HD436" s="192">
        <f t="shared" si="1570"/>
        <v>0</v>
      </c>
      <c r="HE436" s="192">
        <f t="shared" si="1571"/>
        <v>0</v>
      </c>
      <c r="HF436" s="192">
        <f t="shared" si="1572"/>
        <v>0</v>
      </c>
      <c r="HG436" s="192">
        <f t="shared" si="1573"/>
        <v>0</v>
      </c>
      <c r="HH436" s="192">
        <f t="shared" si="1574"/>
        <v>0</v>
      </c>
      <c r="HI436" s="192">
        <f t="shared" si="1575"/>
        <v>0</v>
      </c>
      <c r="HJ436" s="192">
        <f t="shared" si="1576"/>
        <v>0</v>
      </c>
      <c r="HK436" s="192">
        <f t="shared" si="1577"/>
        <v>0</v>
      </c>
      <c r="HL436" s="192">
        <f t="shared" si="1578"/>
        <v>0</v>
      </c>
      <c r="HM436" s="192">
        <f t="shared" si="1579"/>
        <v>0</v>
      </c>
      <c r="HN436" s="194">
        <f t="shared" si="1580"/>
        <v>0</v>
      </c>
      <c r="HO436" s="194">
        <f t="shared" si="1581"/>
        <v>0</v>
      </c>
      <c r="HP436" s="194">
        <f t="shared" si="1582"/>
        <v>0</v>
      </c>
      <c r="HQ436" s="194">
        <f t="shared" si="1583"/>
        <v>0</v>
      </c>
      <c r="HR436" s="194">
        <f t="shared" si="1584"/>
        <v>0</v>
      </c>
      <c r="HS436" s="195" t="str">
        <f t="shared" si="1381"/>
        <v/>
      </c>
      <c r="HT436" s="196">
        <f t="shared" si="1377"/>
        <v>0</v>
      </c>
      <c r="HU436" s="196">
        <f t="shared" si="1378"/>
        <v>0</v>
      </c>
      <c r="HV436" s="197" t="str">
        <f t="shared" si="1382"/>
        <v/>
      </c>
      <c r="HW436" s="197" t="str">
        <f t="shared" si="1585"/>
        <v/>
      </c>
      <c r="HX436" s="197" t="str">
        <f t="shared" si="1586"/>
        <v/>
      </c>
      <c r="HY436" s="195" t="str">
        <f t="shared" si="1383"/>
        <v/>
      </c>
      <c r="HZ436" s="30">
        <f t="shared" si="1379"/>
        <v>0</v>
      </c>
      <c r="IA436" s="198">
        <f t="shared" si="1384"/>
        <v>0</v>
      </c>
      <c r="IB436" s="195"/>
      <c r="IC436" s="195">
        <f t="shared" si="1587"/>
        <v>0</v>
      </c>
      <c r="ID436" s="195">
        <f t="shared" si="1385"/>
        <v>0</v>
      </c>
      <c r="IE436" s="195">
        <f t="shared" si="1588"/>
        <v>0</v>
      </c>
      <c r="IF436" s="195">
        <f t="shared" si="1386"/>
        <v>0</v>
      </c>
      <c r="IG436" s="307">
        <f t="shared" si="1387"/>
        <v>0</v>
      </c>
      <c r="IH436" s="307">
        <f t="shared" si="1388"/>
        <v>0</v>
      </c>
      <c r="II436" s="44">
        <f t="shared" si="1389"/>
        <v>0</v>
      </c>
      <c r="IJ436" s="44">
        <f t="shared" si="1589"/>
        <v>0</v>
      </c>
      <c r="IK436" s="44">
        <f t="shared" si="1590"/>
        <v>0</v>
      </c>
      <c r="IL436" s="44">
        <f t="shared" si="1591"/>
        <v>0</v>
      </c>
      <c r="IM436" s="44">
        <f t="shared" si="1592"/>
        <v>0</v>
      </c>
      <c r="IN436" s="44">
        <f t="shared" si="1593"/>
        <v>0</v>
      </c>
      <c r="IO436" s="44">
        <f t="shared" si="1594"/>
        <v>0</v>
      </c>
    </row>
    <row r="437" spans="1:249" ht="18" customHeight="1">
      <c r="A437" s="188">
        <v>431</v>
      </c>
      <c r="B437" s="326"/>
      <c r="C437" s="289"/>
      <c r="D437" s="199"/>
      <c r="E437" s="189"/>
      <c r="F437" s="189"/>
      <c r="G437" s="190"/>
      <c r="H437" s="190"/>
      <c r="I437" s="272"/>
      <c r="J437" s="207"/>
      <c r="K437" s="214" t="str">
        <f t="shared" si="1390"/>
        <v/>
      </c>
      <c r="L437" s="200" t="str">
        <f t="shared" si="1391"/>
        <v/>
      </c>
      <c r="M437" s="200" t="str">
        <f t="shared" si="1392"/>
        <v/>
      </c>
      <c r="N437" s="209" t="str">
        <f t="shared" si="1380"/>
        <v/>
      </c>
      <c r="O437" s="208" t="str">
        <f>IFERROR(IF(D437="","",IF(K437="","",IF(I437="","",IF(F437="F",VLOOKUP(K437,F!A:G,2,0),IF(F437="M",VLOOKUP(K437,M!A:G,2,0),""))))),0)</f>
        <v/>
      </c>
      <c r="P437" s="191" t="str">
        <f>IFERROR(IF(D437="","",IF(K437="","",IF(I437="","",IF(F437="F",VLOOKUP(K437,F!A:G,3,0),IF(F437="M",VLOOKUP(K437,M!A:G,3,0),""))))),0)</f>
        <v/>
      </c>
      <c r="Q437" s="191" t="str">
        <f>IFERROR(IF(D437="","",IF(K437="","",IF(I437="","",IF(F437="F",VLOOKUP(K437,F!A:G,4,0),IF(F437="M",VLOOKUP(K437,M!A:G,4,0),""))))),0)</f>
        <v/>
      </c>
      <c r="R437" s="191" t="str">
        <f>IFERROR(IF(D437="","",IF(K437="","",IF(I437="","",IF(F437="F",VLOOKUP(K437,F!A:G,5,0),IF(F437="M",VLOOKUP(K437,M!A:G,5,0),""))))),0)</f>
        <v/>
      </c>
      <c r="S437" s="191" t="str">
        <f>IFERROR(IF(D437="","",IF(K437="","",IF(I437="","",IF(F437="F",VLOOKUP(K437,F!A:G,6,0),IF(F437="M",VLOOKUP(K437,M!A:G,6,0),""))))),0)</f>
        <v/>
      </c>
      <c r="T437" s="191" t="str">
        <f>IFERROR(IF(D437="","",IF(K437="","",IF(I437="","",IF(F437="F",VLOOKUP(K437,F!A:G,7,0),IF(F437="M",VLOOKUP(K437,M!A:G,7,0),""))))),0)</f>
        <v/>
      </c>
      <c r="U437" s="191" t="str">
        <f>IFERROR(IF(D437="","",IF(K437="","",IF(J437="","",IF(F437="F",VLOOKUP(K437,F!A:M,8,0),IF(F437="M",VLOOKUP(K437,M!A:M,8,0),""))))),0)</f>
        <v/>
      </c>
      <c r="V437" s="191" t="str">
        <f>IFERROR(IF(D437="","",IF(K437="","",IF(J437="","",IF(F437="F",VLOOKUP(K437,F!A:M,9,0),IF(F437="M",VLOOKUP(K437,M!A:M,9,0),""))))),0)</f>
        <v/>
      </c>
      <c r="W437" s="191" t="str">
        <f>IFERROR(IF(D437="","",IF(K437="","",IF(J437="","",IF(F437="F",VLOOKUP(K437,F!A:M,10,0),IF(F437="M",VLOOKUP(K437,M!A:M,10,0),""))))),0)</f>
        <v/>
      </c>
      <c r="X437" s="191" t="str">
        <f>IFERROR(IF(D437="","",IF(K437="","",IF(J437="","",IF(F437="F",VLOOKUP(K437,F!A:M,11,0),IF(F437="M",VLOOKUP(K437,M!A:M,11,0),""))))),0)</f>
        <v/>
      </c>
      <c r="Y437" s="191" t="str">
        <f>IFERROR(IF(D437="","",IF(K437="","",IF(J437="","",IF(F437="F",VLOOKUP(K437,F!A:M,12,0),IF(F437="M",VLOOKUP(K437,M!A:M,12,0),""))))),0)</f>
        <v/>
      </c>
      <c r="Z437" s="191" t="str">
        <f>IFERROR(IF(D437="","",IF(K437="","",IF(J437="","",IF(F437="F",VLOOKUP(K437,F!A:M,13,0),IF(F437="M",VLOOKUP(K437,M!A:M,13,0),""))))),0)</f>
        <v/>
      </c>
      <c r="AA437" s="191" t="str">
        <f>IFERROR(IF(D437="","",IF(F437="","",IF(J437="","",IF(K437="","",IF(AND(K437&gt;23,K437&lt;=60),IF(F437="F",VLOOKUP(MROUND(HZ437,0.5),'F-Weight for Length'!K:S,2,0),VLOOKUP(MROUND(HZ437,0.5),'M-Weight for Length'!K:S,2,0)),IF(K437&gt;60,IF(F437="F",VLOOKUP(K437,'F-Weight for Length'!U:AC,2,0),VLOOKUP(K437,'M-Weight for Length'!U:AC,2,0)),IF(F437="F",VLOOKUP(MROUND(HZ437,0.5),'F-Weight for Length'!A:I,2,0),VLOOKUP(MROUND(HZ437,0.5),'M-Weight for Length'!A:I,2,0)))))))),0)</f>
        <v/>
      </c>
      <c r="AB437" s="191" t="str">
        <f>IFERROR(IF(D437="","",IF(F437="","",IF(J437="","",IF(K437="","",IF(AND(K437&gt;23,K437&lt;=60),IF(F437="F",VLOOKUP(MROUND(HZ437,0.5),'F-Weight for Length'!K:S,3,0),VLOOKUP(MROUND(HZ437,0.5),'M-Weight for Length'!K:S,3,0)),IF(K437&gt;60,IF(F437="F",VLOOKUP(K437,'F-Weight for Length'!U:AC,3,0),VLOOKUP(K437,'M-Weight for Length'!U:AC,3,0)),IF(F437="F",VLOOKUP(MROUND(HZ437,0.5),'F-Weight for Length'!A:I,3,0),VLOOKUP(MROUND(HZ437,0.5),'M-Weight for Length'!A:I,3,0)))))))),0)</f>
        <v/>
      </c>
      <c r="AC437" s="191" t="str">
        <f>IFERROR(IF(D437="","",IF(F437="","",IF(J437="","",IF(K437="","",IF(AND(K437&gt;23,K437&lt;=60),IF(F437="F",VLOOKUP(MROUND(HZ437,0.5),'F-Weight for Length'!K:S,4,0),VLOOKUP(MROUND(HZ437,0.5),'M-Weight for Length'!K:S,4,0)),IF(K437&gt;60,IF(F437="F",VLOOKUP(K437,'F-Weight for Length'!U:AC,4,0),VLOOKUP(K437,'M-Weight for Length'!U:AC,4,0)),IF(F437="F",VLOOKUP(MROUND(HZ437,0.5),'F-Weight for Length'!A:I,4,0),VLOOKUP(MROUND(HZ437,0.5),'M-Weight for Length'!A:I,4,0)))))))),0)</f>
        <v/>
      </c>
      <c r="AD437" s="191" t="str">
        <f>IFERROR(IF(D437="","",IF(F437="","",IF(J437="","",IF(K437="","",IF(AND(K437&gt;23,K437&lt;=60),IF(F437="F",VLOOKUP(MROUND(HZ437,0.5),'F-Weight for Length'!K:S,5,0),VLOOKUP(MROUND(HZ437,0.5),'M-Weight for Length'!K:S,5,0)),IF(K437&gt;60,IF(F437="F",VLOOKUP(K437,'F-Weight for Length'!U:AC,5,0),VLOOKUP(K437,'M-Weight for Length'!U:AC,5,0)),IF(F437="F",VLOOKUP(MROUND(HZ437,0.5),'F-Weight for Length'!A:I,5,0),VLOOKUP(MROUND(HZ437,0.5),'M-Weight for Length'!A:I,5,0)))))))),0)</f>
        <v/>
      </c>
      <c r="AE437" s="191" t="str">
        <f>IFERROR(IF(D437="","",IF(F437="","",IF(J437="","",IF(K437="","",IF(AND(K437&gt;23,K437&lt;=60),IF(F437="F",VLOOKUP(MROUND(HZ437,0.5),'F-Weight for Length'!K:S,6,0),VLOOKUP(MROUND(HZ437,0.5),'M-Weight for Length'!K:S,6,0)),IF(K437&gt;60,IF(F437="F",VLOOKUP(K437,'F-Weight for Length'!U:AC,6,0),VLOOKUP(K437,'M-Weight for Length'!U:AC,6,0)),IF(F437="F",VLOOKUP(MROUND(HZ437,0.5),'F-Weight for Length'!A:I,6,0),VLOOKUP(MROUND(HZ437,0.5),'M-Weight for Length'!A:I,6,0)))))))),0)</f>
        <v/>
      </c>
      <c r="AF437" s="191" t="str">
        <f>IFERROR(IF(D437="","",IF(F437="","",IF(J437="","",IF(K437="","",IF(AND(K437&gt;23,K437&lt;=60),IF(F437="F",VLOOKUP(MROUND(HZ437,0.5),'F-Weight for Length'!K:S,7,0),VLOOKUP(MROUND(HZ437,0.5),'M-Weight for Length'!K:S,7,0)),IF(K437&gt;60,IF(F437="F",VLOOKUP(K437,'F-Weight for Length'!U:AC,7,0),VLOOKUP(K437,'M-Weight for Length'!U:AC,7,0)),IF(F437="F",VLOOKUP(MROUND(HZ437,0.5),'F-Weight for Length'!A:I,7,0),VLOOKUP(MROUND(HZ437,0.5),'M-Weight for Length'!A:I,7,0)))))))),0)</f>
        <v/>
      </c>
      <c r="AG437" s="191" t="str">
        <f>IFERROR(IF(D437="","",IF(F437="","",IF(J437="","",IF(K437="","",IF(AND(K437&gt;23,K437&lt;=60),IF(F437="F",VLOOKUP(MROUND(HZ437,0.5),'F-Weight for Length'!K:S,8,0),VLOOKUP(MROUND(HZ437,0.5),'M-Weight for Length'!K:S,8,0)),IF(K437&gt;60,IF(F437="F",VLOOKUP(K437,'F-Weight for Length'!U:AC,8,0),VLOOKUP(K437,'M-Weight for Length'!U:AC,8,0)),IF(F437="F",VLOOKUP(MROUND(HZ437,0.5),'F-Weight for Length'!A:I,8,0),VLOOKUP(MROUND(HZ437,0.5),'M-Weight for Length'!A:I,8,0)))))))),0)</f>
        <v/>
      </c>
      <c r="AH437" s="191" t="str">
        <f>IFERROR(IF(D437="","",IF(F437="","",IF(J437="","",IF(K437="","",IF(AND(K437&gt;23,K437&lt;=60),IF(F437="F",VLOOKUP(MROUND(HZ437,0.5),'F-Weight for Length'!K:S,9,0),VLOOKUP(MROUND(HZ437,0.5),'M-Weight for Length'!K:S,9,0)),IF(K437&gt;60,IF(F437="F",VLOOKUP(K437,'F-Weight for Length'!U:AC,9,0),VLOOKUP(K437,'M-Weight for Length'!U:AC,9,0)),IF(F437="F",VLOOKUP(MROUND(HZ437,0.5),'F-Weight for Length'!A:I,9,0),VLOOKUP(MROUND(HZ437,0.5),'M-Weight for Length'!A:I,9,0)))))))),0)</f>
        <v/>
      </c>
      <c r="AI437" s="192">
        <f t="shared" si="1393"/>
        <v>0</v>
      </c>
      <c r="AJ437" s="192">
        <f t="shared" si="1394"/>
        <v>0</v>
      </c>
      <c r="AK437" s="192">
        <f t="shared" si="1395"/>
        <v>0</v>
      </c>
      <c r="AL437" s="192">
        <f t="shared" si="1396"/>
        <v>0</v>
      </c>
      <c r="AM437" s="192">
        <f t="shared" si="1397"/>
        <v>0</v>
      </c>
      <c r="AN437" s="192">
        <f t="shared" si="1398"/>
        <v>0</v>
      </c>
      <c r="AO437" s="192">
        <f t="shared" si="1399"/>
        <v>0</v>
      </c>
      <c r="AP437" s="192">
        <f t="shared" si="1400"/>
        <v>0</v>
      </c>
      <c r="AQ437" s="192">
        <f t="shared" si="1401"/>
        <v>0</v>
      </c>
      <c r="AR437" s="192">
        <f t="shared" si="1402"/>
        <v>0</v>
      </c>
      <c r="AS437" s="192">
        <f t="shared" si="1403"/>
        <v>0</v>
      </c>
      <c r="AT437" s="192">
        <f t="shared" si="1404"/>
        <v>0</v>
      </c>
      <c r="AU437" s="192">
        <f t="shared" si="1405"/>
        <v>0</v>
      </c>
      <c r="AV437" s="192">
        <f t="shared" si="1406"/>
        <v>0</v>
      </c>
      <c r="AW437" s="192">
        <f t="shared" si="1407"/>
        <v>0</v>
      </c>
      <c r="AX437" s="192">
        <f t="shared" si="1408"/>
        <v>0</v>
      </c>
      <c r="AY437" s="192">
        <f t="shared" si="1409"/>
        <v>0</v>
      </c>
      <c r="AZ437" s="192">
        <f t="shared" si="1410"/>
        <v>0</v>
      </c>
      <c r="BA437" s="192">
        <f t="shared" si="1411"/>
        <v>0</v>
      </c>
      <c r="BB437" s="192">
        <f t="shared" si="1412"/>
        <v>0</v>
      </c>
      <c r="BC437" s="192">
        <f t="shared" si="1413"/>
        <v>0</v>
      </c>
      <c r="BD437" s="192">
        <f t="shared" si="1414"/>
        <v>0</v>
      </c>
      <c r="BE437" s="192">
        <f t="shared" si="1415"/>
        <v>0</v>
      </c>
      <c r="BF437" s="192">
        <f t="shared" si="1416"/>
        <v>0</v>
      </c>
      <c r="BG437" s="192">
        <f t="shared" si="1417"/>
        <v>0</v>
      </c>
      <c r="BH437" s="192">
        <f t="shared" si="1418"/>
        <v>0</v>
      </c>
      <c r="BI437" s="192">
        <f t="shared" si="1419"/>
        <v>0</v>
      </c>
      <c r="BJ437" s="192">
        <f t="shared" si="1420"/>
        <v>0</v>
      </c>
      <c r="BK437" s="192">
        <f t="shared" si="1421"/>
        <v>0</v>
      </c>
      <c r="BL437" s="192">
        <f t="shared" si="1422"/>
        <v>0</v>
      </c>
      <c r="BM437" s="192">
        <f t="shared" si="1423"/>
        <v>0</v>
      </c>
      <c r="BN437" s="192">
        <f t="shared" si="1424"/>
        <v>0</v>
      </c>
      <c r="BO437" s="192">
        <f t="shared" si="1425"/>
        <v>0</v>
      </c>
      <c r="BP437" s="192">
        <f t="shared" si="1426"/>
        <v>0</v>
      </c>
      <c r="BQ437" s="192">
        <f t="shared" si="1427"/>
        <v>0</v>
      </c>
      <c r="BR437" s="192">
        <f t="shared" si="1428"/>
        <v>0</v>
      </c>
      <c r="BS437" s="192">
        <f t="shared" si="1429"/>
        <v>0</v>
      </c>
      <c r="BT437" s="192">
        <f t="shared" si="1430"/>
        <v>0</v>
      </c>
      <c r="BU437" s="192">
        <f t="shared" si="1431"/>
        <v>0</v>
      </c>
      <c r="BV437" s="192">
        <f t="shared" si="1432"/>
        <v>0</v>
      </c>
      <c r="BW437" s="192">
        <f t="shared" si="1433"/>
        <v>0</v>
      </c>
      <c r="BX437" s="192">
        <f t="shared" si="1434"/>
        <v>0</v>
      </c>
      <c r="BY437" s="192">
        <f t="shared" si="1435"/>
        <v>0</v>
      </c>
      <c r="BZ437" s="192">
        <f t="shared" si="1436"/>
        <v>0</v>
      </c>
      <c r="CA437" s="192">
        <f t="shared" si="1437"/>
        <v>0</v>
      </c>
      <c r="CB437" s="192">
        <f t="shared" si="1438"/>
        <v>0</v>
      </c>
      <c r="CC437" s="192">
        <f t="shared" si="1439"/>
        <v>0</v>
      </c>
      <c r="CD437" s="192">
        <f t="shared" si="1440"/>
        <v>0</v>
      </c>
      <c r="CE437" s="192">
        <f t="shared" si="1441"/>
        <v>0</v>
      </c>
      <c r="CF437" s="192">
        <f t="shared" si="1442"/>
        <v>0</v>
      </c>
      <c r="CG437" s="192">
        <f t="shared" si="1443"/>
        <v>0</v>
      </c>
      <c r="CH437" s="192">
        <f t="shared" si="1444"/>
        <v>0</v>
      </c>
      <c r="CI437" s="192">
        <f t="shared" si="1445"/>
        <v>0</v>
      </c>
      <c r="CJ437" s="192">
        <f t="shared" si="1446"/>
        <v>0</v>
      </c>
      <c r="CK437" s="192">
        <f t="shared" si="1447"/>
        <v>0</v>
      </c>
      <c r="CL437" s="192">
        <f t="shared" si="1448"/>
        <v>0</v>
      </c>
      <c r="CM437" s="192">
        <f t="shared" si="1449"/>
        <v>0</v>
      </c>
      <c r="CN437" s="192">
        <f t="shared" si="1450"/>
        <v>0</v>
      </c>
      <c r="CO437" s="192">
        <f t="shared" si="1451"/>
        <v>0</v>
      </c>
      <c r="CP437" s="192">
        <f t="shared" si="1452"/>
        <v>0</v>
      </c>
      <c r="CQ437" s="192">
        <f t="shared" si="1453"/>
        <v>0</v>
      </c>
      <c r="CR437" s="192">
        <f t="shared" si="1454"/>
        <v>0</v>
      </c>
      <c r="CS437" s="192">
        <f t="shared" si="1455"/>
        <v>0</v>
      </c>
      <c r="CT437" s="192">
        <f t="shared" si="1456"/>
        <v>0</v>
      </c>
      <c r="CU437" s="192">
        <f t="shared" si="1457"/>
        <v>0</v>
      </c>
      <c r="CV437" s="192">
        <f t="shared" si="1458"/>
        <v>0</v>
      </c>
      <c r="CW437" s="192">
        <f t="shared" si="1459"/>
        <v>0</v>
      </c>
      <c r="CX437" s="192">
        <f t="shared" si="1460"/>
        <v>0</v>
      </c>
      <c r="CY437" s="192">
        <f t="shared" si="1461"/>
        <v>0</v>
      </c>
      <c r="CZ437" s="192">
        <f t="shared" si="1462"/>
        <v>0</v>
      </c>
      <c r="DA437" s="192">
        <f t="shared" si="1463"/>
        <v>0</v>
      </c>
      <c r="DB437" s="192">
        <f t="shared" si="1464"/>
        <v>0</v>
      </c>
      <c r="DC437" s="192">
        <f t="shared" si="1465"/>
        <v>0</v>
      </c>
      <c r="DD437" s="192">
        <f t="shared" si="1466"/>
        <v>0</v>
      </c>
      <c r="DE437" s="192">
        <f t="shared" si="1467"/>
        <v>0</v>
      </c>
      <c r="DF437" s="192">
        <f t="shared" si="1468"/>
        <v>0</v>
      </c>
      <c r="DG437" s="192">
        <f t="shared" si="1469"/>
        <v>0</v>
      </c>
      <c r="DH437" s="192">
        <f t="shared" si="1470"/>
        <v>0</v>
      </c>
      <c r="DI437" s="192">
        <f t="shared" si="1471"/>
        <v>0</v>
      </c>
      <c r="DJ437" s="192">
        <f t="shared" si="1472"/>
        <v>0</v>
      </c>
      <c r="DK437" s="192">
        <f t="shared" si="1473"/>
        <v>0</v>
      </c>
      <c r="DL437" s="192">
        <f t="shared" si="1474"/>
        <v>0</v>
      </c>
      <c r="DM437" s="192">
        <f t="shared" si="1475"/>
        <v>0</v>
      </c>
      <c r="DN437" s="192">
        <f t="shared" si="1476"/>
        <v>0</v>
      </c>
      <c r="DO437" s="192">
        <f t="shared" si="1477"/>
        <v>0</v>
      </c>
      <c r="DP437" s="192">
        <f t="shared" si="1478"/>
        <v>0</v>
      </c>
      <c r="DQ437" s="192">
        <f t="shared" si="1479"/>
        <v>0</v>
      </c>
      <c r="DR437" s="192">
        <f t="shared" si="1480"/>
        <v>0</v>
      </c>
      <c r="DS437" s="192">
        <f t="shared" si="1481"/>
        <v>0</v>
      </c>
      <c r="DT437" s="192">
        <f t="shared" si="1482"/>
        <v>0</v>
      </c>
      <c r="DU437" s="192">
        <f t="shared" si="1483"/>
        <v>0</v>
      </c>
      <c r="DV437" s="193">
        <f t="shared" si="1484"/>
        <v>0</v>
      </c>
      <c r="DW437" s="193">
        <f t="shared" si="1485"/>
        <v>0</v>
      </c>
      <c r="DX437" s="193">
        <f t="shared" si="1486"/>
        <v>0</v>
      </c>
      <c r="DY437" s="193">
        <f t="shared" si="1487"/>
        <v>0</v>
      </c>
      <c r="DZ437" s="193">
        <f t="shared" si="1488"/>
        <v>0</v>
      </c>
      <c r="EA437" s="192">
        <f t="shared" si="1489"/>
        <v>0</v>
      </c>
      <c r="EB437" s="192">
        <f t="shared" si="1490"/>
        <v>0</v>
      </c>
      <c r="EC437" s="192">
        <f t="shared" si="1491"/>
        <v>0</v>
      </c>
      <c r="ED437" s="192">
        <f t="shared" si="1492"/>
        <v>0</v>
      </c>
      <c r="EE437" s="192">
        <f t="shared" si="1493"/>
        <v>0</v>
      </c>
      <c r="EF437" s="192">
        <f t="shared" si="1494"/>
        <v>0</v>
      </c>
      <c r="EG437" s="192">
        <f t="shared" si="1495"/>
        <v>0</v>
      </c>
      <c r="EH437" s="192">
        <f t="shared" si="1496"/>
        <v>0</v>
      </c>
      <c r="EI437" s="192">
        <f t="shared" si="1497"/>
        <v>0</v>
      </c>
      <c r="EJ437" s="192">
        <f t="shared" si="1498"/>
        <v>0</v>
      </c>
      <c r="EK437" s="192">
        <f t="shared" si="1499"/>
        <v>0</v>
      </c>
      <c r="EL437" s="192">
        <f t="shared" si="1500"/>
        <v>0</v>
      </c>
      <c r="EM437" s="192">
        <f t="shared" si="1501"/>
        <v>0</v>
      </c>
      <c r="EN437" s="192">
        <f t="shared" si="1502"/>
        <v>0</v>
      </c>
      <c r="EO437" s="192">
        <f t="shared" si="1503"/>
        <v>0</v>
      </c>
      <c r="EP437" s="192">
        <f t="shared" si="1504"/>
        <v>0</v>
      </c>
      <c r="EQ437" s="192">
        <f t="shared" si="1505"/>
        <v>0</v>
      </c>
      <c r="ER437" s="192">
        <f t="shared" si="1506"/>
        <v>0</v>
      </c>
      <c r="ES437" s="192">
        <f t="shared" si="1507"/>
        <v>0</v>
      </c>
      <c r="ET437" s="192">
        <f t="shared" si="1508"/>
        <v>0</v>
      </c>
      <c r="EU437" s="192">
        <f t="shared" si="1509"/>
        <v>0</v>
      </c>
      <c r="EV437" s="192">
        <f t="shared" si="1510"/>
        <v>0</v>
      </c>
      <c r="EW437" s="192">
        <f t="shared" si="1511"/>
        <v>0</v>
      </c>
      <c r="EX437" s="192">
        <f t="shared" si="1512"/>
        <v>0</v>
      </c>
      <c r="EY437" s="192">
        <f t="shared" si="1513"/>
        <v>0</v>
      </c>
      <c r="EZ437" s="192">
        <f t="shared" si="1514"/>
        <v>0</v>
      </c>
      <c r="FA437" s="192">
        <f t="shared" si="1515"/>
        <v>0</v>
      </c>
      <c r="FB437" s="192">
        <f t="shared" si="1516"/>
        <v>0</v>
      </c>
      <c r="FC437" s="192">
        <f t="shared" si="1517"/>
        <v>0</v>
      </c>
      <c r="FD437" s="192">
        <f t="shared" si="1518"/>
        <v>0</v>
      </c>
      <c r="FE437" s="192">
        <f t="shared" si="1519"/>
        <v>0</v>
      </c>
      <c r="FF437" s="192">
        <f t="shared" si="1520"/>
        <v>0</v>
      </c>
      <c r="FG437" s="192">
        <f t="shared" si="1521"/>
        <v>0</v>
      </c>
      <c r="FH437" s="192">
        <f t="shared" si="1522"/>
        <v>0</v>
      </c>
      <c r="FI437" s="192">
        <f t="shared" si="1523"/>
        <v>0</v>
      </c>
      <c r="FJ437" s="192">
        <f t="shared" si="1524"/>
        <v>0</v>
      </c>
      <c r="FK437" s="192">
        <f t="shared" si="1525"/>
        <v>0</v>
      </c>
      <c r="FL437" s="192">
        <f t="shared" si="1526"/>
        <v>0</v>
      </c>
      <c r="FM437" s="192">
        <f t="shared" si="1527"/>
        <v>0</v>
      </c>
      <c r="FN437" s="192">
        <f t="shared" si="1528"/>
        <v>0</v>
      </c>
      <c r="FO437" s="192">
        <f t="shared" si="1529"/>
        <v>0</v>
      </c>
      <c r="FP437" s="192">
        <f t="shared" si="1530"/>
        <v>0</v>
      </c>
      <c r="FQ437" s="192">
        <f t="shared" si="1531"/>
        <v>0</v>
      </c>
      <c r="FR437" s="192">
        <f t="shared" si="1532"/>
        <v>0</v>
      </c>
      <c r="FS437" s="192">
        <f t="shared" si="1533"/>
        <v>0</v>
      </c>
      <c r="FT437" s="192">
        <f t="shared" si="1534"/>
        <v>0</v>
      </c>
      <c r="FU437" s="192">
        <f t="shared" si="1535"/>
        <v>0</v>
      </c>
      <c r="FV437" s="192">
        <f t="shared" si="1536"/>
        <v>0</v>
      </c>
      <c r="FW437" s="192">
        <f t="shared" si="1537"/>
        <v>0</v>
      </c>
      <c r="FX437" s="192">
        <f t="shared" si="1538"/>
        <v>0</v>
      </c>
      <c r="FY437" s="192">
        <f t="shared" si="1539"/>
        <v>0</v>
      </c>
      <c r="FZ437" s="192">
        <f t="shared" si="1540"/>
        <v>0</v>
      </c>
      <c r="GA437" s="192">
        <f t="shared" si="1541"/>
        <v>0</v>
      </c>
      <c r="GB437" s="192">
        <f t="shared" si="1542"/>
        <v>0</v>
      </c>
      <c r="GC437" s="192">
        <f t="shared" si="1543"/>
        <v>0</v>
      </c>
      <c r="GD437" s="192">
        <f t="shared" si="1544"/>
        <v>0</v>
      </c>
      <c r="GE437" s="192">
        <f t="shared" si="1545"/>
        <v>0</v>
      </c>
      <c r="GF437" s="192">
        <f t="shared" si="1546"/>
        <v>0</v>
      </c>
      <c r="GG437" s="192">
        <f t="shared" si="1547"/>
        <v>0</v>
      </c>
      <c r="GH437" s="192">
        <f t="shared" si="1548"/>
        <v>0</v>
      </c>
      <c r="GI437" s="192">
        <f t="shared" si="1549"/>
        <v>0</v>
      </c>
      <c r="GJ437" s="192">
        <f t="shared" si="1550"/>
        <v>0</v>
      </c>
      <c r="GK437" s="192">
        <f t="shared" si="1551"/>
        <v>0</v>
      </c>
      <c r="GL437" s="192">
        <f t="shared" si="1552"/>
        <v>0</v>
      </c>
      <c r="GM437" s="192">
        <f t="shared" si="1553"/>
        <v>0</v>
      </c>
      <c r="GN437" s="192">
        <f t="shared" si="1554"/>
        <v>0</v>
      </c>
      <c r="GO437" s="192">
        <f t="shared" si="1555"/>
        <v>0</v>
      </c>
      <c r="GP437" s="192">
        <f t="shared" si="1556"/>
        <v>0</v>
      </c>
      <c r="GQ437" s="192">
        <f t="shared" si="1557"/>
        <v>0</v>
      </c>
      <c r="GR437" s="192">
        <f t="shared" si="1558"/>
        <v>0</v>
      </c>
      <c r="GS437" s="192">
        <f t="shared" si="1559"/>
        <v>0</v>
      </c>
      <c r="GT437" s="192">
        <f t="shared" si="1560"/>
        <v>0</v>
      </c>
      <c r="GU437" s="192">
        <f t="shared" si="1561"/>
        <v>0</v>
      </c>
      <c r="GV437" s="192">
        <f t="shared" si="1562"/>
        <v>0</v>
      </c>
      <c r="GW437" s="192">
        <f t="shared" si="1563"/>
        <v>0</v>
      </c>
      <c r="GX437" s="192">
        <f t="shared" si="1564"/>
        <v>0</v>
      </c>
      <c r="GY437" s="192">
        <f t="shared" si="1565"/>
        <v>0</v>
      </c>
      <c r="GZ437" s="192">
        <f t="shared" si="1566"/>
        <v>0</v>
      </c>
      <c r="HA437" s="192">
        <f t="shared" si="1567"/>
        <v>0</v>
      </c>
      <c r="HB437" s="192">
        <f t="shared" si="1568"/>
        <v>0</v>
      </c>
      <c r="HC437" s="192">
        <f t="shared" si="1569"/>
        <v>0</v>
      </c>
      <c r="HD437" s="192">
        <f t="shared" si="1570"/>
        <v>0</v>
      </c>
      <c r="HE437" s="192">
        <f t="shared" si="1571"/>
        <v>0</v>
      </c>
      <c r="HF437" s="192">
        <f t="shared" si="1572"/>
        <v>0</v>
      </c>
      <c r="HG437" s="192">
        <f t="shared" si="1573"/>
        <v>0</v>
      </c>
      <c r="HH437" s="192">
        <f t="shared" si="1574"/>
        <v>0</v>
      </c>
      <c r="HI437" s="192">
        <f t="shared" si="1575"/>
        <v>0</v>
      </c>
      <c r="HJ437" s="192">
        <f t="shared" si="1576"/>
        <v>0</v>
      </c>
      <c r="HK437" s="192">
        <f t="shared" si="1577"/>
        <v>0</v>
      </c>
      <c r="HL437" s="192">
        <f t="shared" si="1578"/>
        <v>0</v>
      </c>
      <c r="HM437" s="192">
        <f t="shared" si="1579"/>
        <v>0</v>
      </c>
      <c r="HN437" s="194">
        <f t="shared" si="1580"/>
        <v>0</v>
      </c>
      <c r="HO437" s="194">
        <f t="shared" si="1581"/>
        <v>0</v>
      </c>
      <c r="HP437" s="194">
        <f t="shared" si="1582"/>
        <v>0</v>
      </c>
      <c r="HQ437" s="194">
        <f t="shared" si="1583"/>
        <v>0</v>
      </c>
      <c r="HR437" s="194">
        <f t="shared" si="1584"/>
        <v>0</v>
      </c>
      <c r="HS437" s="195" t="str">
        <f t="shared" si="1381"/>
        <v/>
      </c>
      <c r="HT437" s="196">
        <f t="shared" si="1377"/>
        <v>0</v>
      </c>
      <c r="HU437" s="196">
        <f t="shared" si="1378"/>
        <v>0</v>
      </c>
      <c r="HV437" s="197" t="str">
        <f t="shared" si="1382"/>
        <v/>
      </c>
      <c r="HW437" s="197" t="str">
        <f t="shared" si="1585"/>
        <v/>
      </c>
      <c r="HX437" s="197" t="str">
        <f t="shared" si="1586"/>
        <v/>
      </c>
      <c r="HY437" s="195" t="str">
        <f t="shared" si="1383"/>
        <v/>
      </c>
      <c r="HZ437" s="30">
        <f t="shared" si="1379"/>
        <v>0</v>
      </c>
      <c r="IA437" s="198">
        <f t="shared" si="1384"/>
        <v>0</v>
      </c>
      <c r="IB437" s="195"/>
      <c r="IC437" s="195">
        <f t="shared" si="1587"/>
        <v>0</v>
      </c>
      <c r="ID437" s="195">
        <f t="shared" si="1385"/>
        <v>0</v>
      </c>
      <c r="IE437" s="195">
        <f t="shared" si="1588"/>
        <v>0</v>
      </c>
      <c r="IF437" s="195">
        <f t="shared" si="1386"/>
        <v>0</v>
      </c>
      <c r="IG437" s="307">
        <f t="shared" si="1387"/>
        <v>0</v>
      </c>
      <c r="IH437" s="307">
        <f t="shared" si="1388"/>
        <v>0</v>
      </c>
      <c r="II437" s="44">
        <f t="shared" si="1389"/>
        <v>0</v>
      </c>
      <c r="IJ437" s="44">
        <f t="shared" si="1589"/>
        <v>0</v>
      </c>
      <c r="IK437" s="44">
        <f t="shared" si="1590"/>
        <v>0</v>
      </c>
      <c r="IL437" s="44">
        <f t="shared" si="1591"/>
        <v>0</v>
      </c>
      <c r="IM437" s="44">
        <f t="shared" si="1592"/>
        <v>0</v>
      </c>
      <c r="IN437" s="44">
        <f t="shared" si="1593"/>
        <v>0</v>
      </c>
      <c r="IO437" s="44">
        <f t="shared" si="1594"/>
        <v>0</v>
      </c>
    </row>
    <row r="438" spans="1:249" ht="18" customHeight="1">
      <c r="A438" s="188">
        <v>432</v>
      </c>
      <c r="B438" s="326"/>
      <c r="C438" s="289"/>
      <c r="D438" s="199"/>
      <c r="E438" s="189"/>
      <c r="F438" s="189"/>
      <c r="G438" s="190"/>
      <c r="H438" s="190"/>
      <c r="I438" s="272"/>
      <c r="J438" s="207"/>
      <c r="K438" s="214" t="str">
        <f t="shared" si="1390"/>
        <v/>
      </c>
      <c r="L438" s="200" t="str">
        <f t="shared" si="1391"/>
        <v/>
      </c>
      <c r="M438" s="200" t="str">
        <f t="shared" si="1392"/>
        <v/>
      </c>
      <c r="N438" s="209" t="str">
        <f t="shared" si="1380"/>
        <v/>
      </c>
      <c r="O438" s="208" t="str">
        <f>IFERROR(IF(D438="","",IF(K438="","",IF(I438="","",IF(F438="F",VLOOKUP(K438,F!A:G,2,0),IF(F438="M",VLOOKUP(K438,M!A:G,2,0),""))))),0)</f>
        <v/>
      </c>
      <c r="P438" s="191" t="str">
        <f>IFERROR(IF(D438="","",IF(K438="","",IF(I438="","",IF(F438="F",VLOOKUP(K438,F!A:G,3,0),IF(F438="M",VLOOKUP(K438,M!A:G,3,0),""))))),0)</f>
        <v/>
      </c>
      <c r="Q438" s="191" t="str">
        <f>IFERROR(IF(D438="","",IF(K438="","",IF(I438="","",IF(F438="F",VLOOKUP(K438,F!A:G,4,0),IF(F438="M",VLOOKUP(K438,M!A:G,4,0),""))))),0)</f>
        <v/>
      </c>
      <c r="R438" s="191" t="str">
        <f>IFERROR(IF(D438="","",IF(K438="","",IF(I438="","",IF(F438="F",VLOOKUP(K438,F!A:G,5,0),IF(F438="M",VLOOKUP(K438,M!A:G,5,0),""))))),0)</f>
        <v/>
      </c>
      <c r="S438" s="191" t="str">
        <f>IFERROR(IF(D438="","",IF(K438="","",IF(I438="","",IF(F438="F",VLOOKUP(K438,F!A:G,6,0),IF(F438="M",VLOOKUP(K438,M!A:G,6,0),""))))),0)</f>
        <v/>
      </c>
      <c r="T438" s="191" t="str">
        <f>IFERROR(IF(D438="","",IF(K438="","",IF(I438="","",IF(F438="F",VLOOKUP(K438,F!A:G,7,0),IF(F438="M",VLOOKUP(K438,M!A:G,7,0),""))))),0)</f>
        <v/>
      </c>
      <c r="U438" s="191" t="str">
        <f>IFERROR(IF(D438="","",IF(K438="","",IF(J438="","",IF(F438="F",VLOOKUP(K438,F!A:M,8,0),IF(F438="M",VLOOKUP(K438,M!A:M,8,0),""))))),0)</f>
        <v/>
      </c>
      <c r="V438" s="191" t="str">
        <f>IFERROR(IF(D438="","",IF(K438="","",IF(J438="","",IF(F438="F",VLOOKUP(K438,F!A:M,9,0),IF(F438="M",VLOOKUP(K438,M!A:M,9,0),""))))),0)</f>
        <v/>
      </c>
      <c r="W438" s="191" t="str">
        <f>IFERROR(IF(D438="","",IF(K438="","",IF(J438="","",IF(F438="F",VLOOKUP(K438,F!A:M,10,0),IF(F438="M",VLOOKUP(K438,M!A:M,10,0),""))))),0)</f>
        <v/>
      </c>
      <c r="X438" s="191" t="str">
        <f>IFERROR(IF(D438="","",IF(K438="","",IF(J438="","",IF(F438="F",VLOOKUP(K438,F!A:M,11,0),IF(F438="M",VLOOKUP(K438,M!A:M,11,0),""))))),0)</f>
        <v/>
      </c>
      <c r="Y438" s="191" t="str">
        <f>IFERROR(IF(D438="","",IF(K438="","",IF(J438="","",IF(F438="F",VLOOKUP(K438,F!A:M,12,0),IF(F438="M",VLOOKUP(K438,M!A:M,12,0),""))))),0)</f>
        <v/>
      </c>
      <c r="Z438" s="191" t="str">
        <f>IFERROR(IF(D438="","",IF(K438="","",IF(J438="","",IF(F438="F",VLOOKUP(K438,F!A:M,13,0),IF(F438="M",VLOOKUP(K438,M!A:M,13,0),""))))),0)</f>
        <v/>
      </c>
      <c r="AA438" s="191" t="str">
        <f>IFERROR(IF(D438="","",IF(F438="","",IF(J438="","",IF(K438="","",IF(AND(K438&gt;23,K438&lt;=60),IF(F438="F",VLOOKUP(MROUND(HZ438,0.5),'F-Weight for Length'!K:S,2,0),VLOOKUP(MROUND(HZ438,0.5),'M-Weight for Length'!K:S,2,0)),IF(K438&gt;60,IF(F438="F",VLOOKUP(K438,'F-Weight for Length'!U:AC,2,0),VLOOKUP(K438,'M-Weight for Length'!U:AC,2,0)),IF(F438="F",VLOOKUP(MROUND(HZ438,0.5),'F-Weight for Length'!A:I,2,0),VLOOKUP(MROUND(HZ438,0.5),'M-Weight for Length'!A:I,2,0)))))))),0)</f>
        <v/>
      </c>
      <c r="AB438" s="191" t="str">
        <f>IFERROR(IF(D438="","",IF(F438="","",IF(J438="","",IF(K438="","",IF(AND(K438&gt;23,K438&lt;=60),IF(F438="F",VLOOKUP(MROUND(HZ438,0.5),'F-Weight for Length'!K:S,3,0),VLOOKUP(MROUND(HZ438,0.5),'M-Weight for Length'!K:S,3,0)),IF(K438&gt;60,IF(F438="F",VLOOKUP(K438,'F-Weight for Length'!U:AC,3,0),VLOOKUP(K438,'M-Weight for Length'!U:AC,3,0)),IF(F438="F",VLOOKUP(MROUND(HZ438,0.5),'F-Weight for Length'!A:I,3,0),VLOOKUP(MROUND(HZ438,0.5),'M-Weight for Length'!A:I,3,0)))))))),0)</f>
        <v/>
      </c>
      <c r="AC438" s="191" t="str">
        <f>IFERROR(IF(D438="","",IF(F438="","",IF(J438="","",IF(K438="","",IF(AND(K438&gt;23,K438&lt;=60),IF(F438="F",VLOOKUP(MROUND(HZ438,0.5),'F-Weight for Length'!K:S,4,0),VLOOKUP(MROUND(HZ438,0.5),'M-Weight for Length'!K:S,4,0)),IF(K438&gt;60,IF(F438="F",VLOOKUP(K438,'F-Weight for Length'!U:AC,4,0),VLOOKUP(K438,'M-Weight for Length'!U:AC,4,0)),IF(F438="F",VLOOKUP(MROUND(HZ438,0.5),'F-Weight for Length'!A:I,4,0),VLOOKUP(MROUND(HZ438,0.5),'M-Weight for Length'!A:I,4,0)))))))),0)</f>
        <v/>
      </c>
      <c r="AD438" s="191" t="str">
        <f>IFERROR(IF(D438="","",IF(F438="","",IF(J438="","",IF(K438="","",IF(AND(K438&gt;23,K438&lt;=60),IF(F438="F",VLOOKUP(MROUND(HZ438,0.5),'F-Weight for Length'!K:S,5,0),VLOOKUP(MROUND(HZ438,0.5),'M-Weight for Length'!K:S,5,0)),IF(K438&gt;60,IF(F438="F",VLOOKUP(K438,'F-Weight for Length'!U:AC,5,0),VLOOKUP(K438,'M-Weight for Length'!U:AC,5,0)),IF(F438="F",VLOOKUP(MROUND(HZ438,0.5),'F-Weight for Length'!A:I,5,0),VLOOKUP(MROUND(HZ438,0.5),'M-Weight for Length'!A:I,5,0)))))))),0)</f>
        <v/>
      </c>
      <c r="AE438" s="191" t="str">
        <f>IFERROR(IF(D438="","",IF(F438="","",IF(J438="","",IF(K438="","",IF(AND(K438&gt;23,K438&lt;=60),IF(F438="F",VLOOKUP(MROUND(HZ438,0.5),'F-Weight for Length'!K:S,6,0),VLOOKUP(MROUND(HZ438,0.5),'M-Weight for Length'!K:S,6,0)),IF(K438&gt;60,IF(F438="F",VLOOKUP(K438,'F-Weight for Length'!U:AC,6,0),VLOOKUP(K438,'M-Weight for Length'!U:AC,6,0)),IF(F438="F",VLOOKUP(MROUND(HZ438,0.5),'F-Weight for Length'!A:I,6,0),VLOOKUP(MROUND(HZ438,0.5),'M-Weight for Length'!A:I,6,0)))))))),0)</f>
        <v/>
      </c>
      <c r="AF438" s="191" t="str">
        <f>IFERROR(IF(D438="","",IF(F438="","",IF(J438="","",IF(K438="","",IF(AND(K438&gt;23,K438&lt;=60),IF(F438="F",VLOOKUP(MROUND(HZ438,0.5),'F-Weight for Length'!K:S,7,0),VLOOKUP(MROUND(HZ438,0.5),'M-Weight for Length'!K:S,7,0)),IF(K438&gt;60,IF(F438="F",VLOOKUP(K438,'F-Weight for Length'!U:AC,7,0),VLOOKUP(K438,'M-Weight for Length'!U:AC,7,0)),IF(F438="F",VLOOKUP(MROUND(HZ438,0.5),'F-Weight for Length'!A:I,7,0),VLOOKUP(MROUND(HZ438,0.5),'M-Weight for Length'!A:I,7,0)))))))),0)</f>
        <v/>
      </c>
      <c r="AG438" s="191" t="str">
        <f>IFERROR(IF(D438="","",IF(F438="","",IF(J438="","",IF(K438="","",IF(AND(K438&gt;23,K438&lt;=60),IF(F438="F",VLOOKUP(MROUND(HZ438,0.5),'F-Weight for Length'!K:S,8,0),VLOOKUP(MROUND(HZ438,0.5),'M-Weight for Length'!K:S,8,0)),IF(K438&gt;60,IF(F438="F",VLOOKUP(K438,'F-Weight for Length'!U:AC,8,0),VLOOKUP(K438,'M-Weight for Length'!U:AC,8,0)),IF(F438="F",VLOOKUP(MROUND(HZ438,0.5),'F-Weight for Length'!A:I,8,0),VLOOKUP(MROUND(HZ438,0.5),'M-Weight for Length'!A:I,8,0)))))))),0)</f>
        <v/>
      </c>
      <c r="AH438" s="191" t="str">
        <f>IFERROR(IF(D438="","",IF(F438="","",IF(J438="","",IF(K438="","",IF(AND(K438&gt;23,K438&lt;=60),IF(F438="F",VLOOKUP(MROUND(HZ438,0.5),'F-Weight for Length'!K:S,9,0),VLOOKUP(MROUND(HZ438,0.5),'M-Weight for Length'!K:S,9,0)),IF(K438&gt;60,IF(F438="F",VLOOKUP(K438,'F-Weight for Length'!U:AC,9,0),VLOOKUP(K438,'M-Weight for Length'!U:AC,9,0)),IF(F438="F",VLOOKUP(MROUND(HZ438,0.5),'F-Weight for Length'!A:I,9,0),VLOOKUP(MROUND(HZ438,0.5),'M-Weight for Length'!A:I,9,0)))))))),0)</f>
        <v/>
      </c>
      <c r="AI438" s="192">
        <f t="shared" si="1393"/>
        <v>0</v>
      </c>
      <c r="AJ438" s="192">
        <f t="shared" si="1394"/>
        <v>0</v>
      </c>
      <c r="AK438" s="192">
        <f t="shared" si="1395"/>
        <v>0</v>
      </c>
      <c r="AL438" s="192">
        <f t="shared" si="1396"/>
        <v>0</v>
      </c>
      <c r="AM438" s="192">
        <f t="shared" si="1397"/>
        <v>0</v>
      </c>
      <c r="AN438" s="192">
        <f t="shared" si="1398"/>
        <v>0</v>
      </c>
      <c r="AO438" s="192">
        <f t="shared" si="1399"/>
        <v>0</v>
      </c>
      <c r="AP438" s="192">
        <f t="shared" si="1400"/>
        <v>0</v>
      </c>
      <c r="AQ438" s="192">
        <f t="shared" si="1401"/>
        <v>0</v>
      </c>
      <c r="AR438" s="192">
        <f t="shared" si="1402"/>
        <v>0</v>
      </c>
      <c r="AS438" s="192">
        <f t="shared" si="1403"/>
        <v>0</v>
      </c>
      <c r="AT438" s="192">
        <f t="shared" si="1404"/>
        <v>0</v>
      </c>
      <c r="AU438" s="192">
        <f t="shared" si="1405"/>
        <v>0</v>
      </c>
      <c r="AV438" s="192">
        <f t="shared" si="1406"/>
        <v>0</v>
      </c>
      <c r="AW438" s="192">
        <f t="shared" si="1407"/>
        <v>0</v>
      </c>
      <c r="AX438" s="192">
        <f t="shared" si="1408"/>
        <v>0</v>
      </c>
      <c r="AY438" s="192">
        <f t="shared" si="1409"/>
        <v>0</v>
      </c>
      <c r="AZ438" s="192">
        <f t="shared" si="1410"/>
        <v>0</v>
      </c>
      <c r="BA438" s="192">
        <f t="shared" si="1411"/>
        <v>0</v>
      </c>
      <c r="BB438" s="192">
        <f t="shared" si="1412"/>
        <v>0</v>
      </c>
      <c r="BC438" s="192">
        <f t="shared" si="1413"/>
        <v>0</v>
      </c>
      <c r="BD438" s="192">
        <f t="shared" si="1414"/>
        <v>0</v>
      </c>
      <c r="BE438" s="192">
        <f t="shared" si="1415"/>
        <v>0</v>
      </c>
      <c r="BF438" s="192">
        <f t="shared" si="1416"/>
        <v>0</v>
      </c>
      <c r="BG438" s="192">
        <f t="shared" si="1417"/>
        <v>0</v>
      </c>
      <c r="BH438" s="192">
        <f t="shared" si="1418"/>
        <v>0</v>
      </c>
      <c r="BI438" s="192">
        <f t="shared" si="1419"/>
        <v>0</v>
      </c>
      <c r="BJ438" s="192">
        <f t="shared" si="1420"/>
        <v>0</v>
      </c>
      <c r="BK438" s="192">
        <f t="shared" si="1421"/>
        <v>0</v>
      </c>
      <c r="BL438" s="192">
        <f t="shared" si="1422"/>
        <v>0</v>
      </c>
      <c r="BM438" s="192">
        <f t="shared" si="1423"/>
        <v>0</v>
      </c>
      <c r="BN438" s="192">
        <f t="shared" si="1424"/>
        <v>0</v>
      </c>
      <c r="BO438" s="192">
        <f t="shared" si="1425"/>
        <v>0</v>
      </c>
      <c r="BP438" s="192">
        <f t="shared" si="1426"/>
        <v>0</v>
      </c>
      <c r="BQ438" s="192">
        <f t="shared" si="1427"/>
        <v>0</v>
      </c>
      <c r="BR438" s="192">
        <f t="shared" si="1428"/>
        <v>0</v>
      </c>
      <c r="BS438" s="192">
        <f t="shared" si="1429"/>
        <v>0</v>
      </c>
      <c r="BT438" s="192">
        <f t="shared" si="1430"/>
        <v>0</v>
      </c>
      <c r="BU438" s="192">
        <f t="shared" si="1431"/>
        <v>0</v>
      </c>
      <c r="BV438" s="192">
        <f t="shared" si="1432"/>
        <v>0</v>
      </c>
      <c r="BW438" s="192">
        <f t="shared" si="1433"/>
        <v>0</v>
      </c>
      <c r="BX438" s="192">
        <f t="shared" si="1434"/>
        <v>0</v>
      </c>
      <c r="BY438" s="192">
        <f t="shared" si="1435"/>
        <v>0</v>
      </c>
      <c r="BZ438" s="192">
        <f t="shared" si="1436"/>
        <v>0</v>
      </c>
      <c r="CA438" s="192">
        <f t="shared" si="1437"/>
        <v>0</v>
      </c>
      <c r="CB438" s="192">
        <f t="shared" si="1438"/>
        <v>0</v>
      </c>
      <c r="CC438" s="192">
        <f t="shared" si="1439"/>
        <v>0</v>
      </c>
      <c r="CD438" s="192">
        <f t="shared" si="1440"/>
        <v>0</v>
      </c>
      <c r="CE438" s="192">
        <f t="shared" si="1441"/>
        <v>0</v>
      </c>
      <c r="CF438" s="192">
        <f t="shared" si="1442"/>
        <v>0</v>
      </c>
      <c r="CG438" s="192">
        <f t="shared" si="1443"/>
        <v>0</v>
      </c>
      <c r="CH438" s="192">
        <f t="shared" si="1444"/>
        <v>0</v>
      </c>
      <c r="CI438" s="192">
        <f t="shared" si="1445"/>
        <v>0</v>
      </c>
      <c r="CJ438" s="192">
        <f t="shared" si="1446"/>
        <v>0</v>
      </c>
      <c r="CK438" s="192">
        <f t="shared" si="1447"/>
        <v>0</v>
      </c>
      <c r="CL438" s="192">
        <f t="shared" si="1448"/>
        <v>0</v>
      </c>
      <c r="CM438" s="192">
        <f t="shared" si="1449"/>
        <v>0</v>
      </c>
      <c r="CN438" s="192">
        <f t="shared" si="1450"/>
        <v>0</v>
      </c>
      <c r="CO438" s="192">
        <f t="shared" si="1451"/>
        <v>0</v>
      </c>
      <c r="CP438" s="192">
        <f t="shared" si="1452"/>
        <v>0</v>
      </c>
      <c r="CQ438" s="192">
        <f t="shared" si="1453"/>
        <v>0</v>
      </c>
      <c r="CR438" s="192">
        <f t="shared" si="1454"/>
        <v>0</v>
      </c>
      <c r="CS438" s="192">
        <f t="shared" si="1455"/>
        <v>0</v>
      </c>
      <c r="CT438" s="192">
        <f t="shared" si="1456"/>
        <v>0</v>
      </c>
      <c r="CU438" s="192">
        <f t="shared" si="1457"/>
        <v>0</v>
      </c>
      <c r="CV438" s="192">
        <f t="shared" si="1458"/>
        <v>0</v>
      </c>
      <c r="CW438" s="192">
        <f t="shared" si="1459"/>
        <v>0</v>
      </c>
      <c r="CX438" s="192">
        <f t="shared" si="1460"/>
        <v>0</v>
      </c>
      <c r="CY438" s="192">
        <f t="shared" si="1461"/>
        <v>0</v>
      </c>
      <c r="CZ438" s="192">
        <f t="shared" si="1462"/>
        <v>0</v>
      </c>
      <c r="DA438" s="192">
        <f t="shared" si="1463"/>
        <v>0</v>
      </c>
      <c r="DB438" s="192">
        <f t="shared" si="1464"/>
        <v>0</v>
      </c>
      <c r="DC438" s="192">
        <f t="shared" si="1465"/>
        <v>0</v>
      </c>
      <c r="DD438" s="192">
        <f t="shared" si="1466"/>
        <v>0</v>
      </c>
      <c r="DE438" s="192">
        <f t="shared" si="1467"/>
        <v>0</v>
      </c>
      <c r="DF438" s="192">
        <f t="shared" si="1468"/>
        <v>0</v>
      </c>
      <c r="DG438" s="192">
        <f t="shared" si="1469"/>
        <v>0</v>
      </c>
      <c r="DH438" s="192">
        <f t="shared" si="1470"/>
        <v>0</v>
      </c>
      <c r="DI438" s="192">
        <f t="shared" si="1471"/>
        <v>0</v>
      </c>
      <c r="DJ438" s="192">
        <f t="shared" si="1472"/>
        <v>0</v>
      </c>
      <c r="DK438" s="192">
        <f t="shared" si="1473"/>
        <v>0</v>
      </c>
      <c r="DL438" s="192">
        <f t="shared" si="1474"/>
        <v>0</v>
      </c>
      <c r="DM438" s="192">
        <f t="shared" si="1475"/>
        <v>0</v>
      </c>
      <c r="DN438" s="192">
        <f t="shared" si="1476"/>
        <v>0</v>
      </c>
      <c r="DO438" s="192">
        <f t="shared" si="1477"/>
        <v>0</v>
      </c>
      <c r="DP438" s="192">
        <f t="shared" si="1478"/>
        <v>0</v>
      </c>
      <c r="DQ438" s="192">
        <f t="shared" si="1479"/>
        <v>0</v>
      </c>
      <c r="DR438" s="192">
        <f t="shared" si="1480"/>
        <v>0</v>
      </c>
      <c r="DS438" s="192">
        <f t="shared" si="1481"/>
        <v>0</v>
      </c>
      <c r="DT438" s="192">
        <f t="shared" si="1482"/>
        <v>0</v>
      </c>
      <c r="DU438" s="192">
        <f t="shared" si="1483"/>
        <v>0</v>
      </c>
      <c r="DV438" s="193">
        <f t="shared" si="1484"/>
        <v>0</v>
      </c>
      <c r="DW438" s="193">
        <f t="shared" si="1485"/>
        <v>0</v>
      </c>
      <c r="DX438" s="193">
        <f t="shared" si="1486"/>
        <v>0</v>
      </c>
      <c r="DY438" s="193">
        <f t="shared" si="1487"/>
        <v>0</v>
      </c>
      <c r="DZ438" s="193">
        <f t="shared" si="1488"/>
        <v>0</v>
      </c>
      <c r="EA438" s="192">
        <f t="shared" si="1489"/>
        <v>0</v>
      </c>
      <c r="EB438" s="192">
        <f t="shared" si="1490"/>
        <v>0</v>
      </c>
      <c r="EC438" s="192">
        <f t="shared" si="1491"/>
        <v>0</v>
      </c>
      <c r="ED438" s="192">
        <f t="shared" si="1492"/>
        <v>0</v>
      </c>
      <c r="EE438" s="192">
        <f t="shared" si="1493"/>
        <v>0</v>
      </c>
      <c r="EF438" s="192">
        <f t="shared" si="1494"/>
        <v>0</v>
      </c>
      <c r="EG438" s="192">
        <f t="shared" si="1495"/>
        <v>0</v>
      </c>
      <c r="EH438" s="192">
        <f t="shared" si="1496"/>
        <v>0</v>
      </c>
      <c r="EI438" s="192">
        <f t="shared" si="1497"/>
        <v>0</v>
      </c>
      <c r="EJ438" s="192">
        <f t="shared" si="1498"/>
        <v>0</v>
      </c>
      <c r="EK438" s="192">
        <f t="shared" si="1499"/>
        <v>0</v>
      </c>
      <c r="EL438" s="192">
        <f t="shared" si="1500"/>
        <v>0</v>
      </c>
      <c r="EM438" s="192">
        <f t="shared" si="1501"/>
        <v>0</v>
      </c>
      <c r="EN438" s="192">
        <f t="shared" si="1502"/>
        <v>0</v>
      </c>
      <c r="EO438" s="192">
        <f t="shared" si="1503"/>
        <v>0</v>
      </c>
      <c r="EP438" s="192">
        <f t="shared" si="1504"/>
        <v>0</v>
      </c>
      <c r="EQ438" s="192">
        <f t="shared" si="1505"/>
        <v>0</v>
      </c>
      <c r="ER438" s="192">
        <f t="shared" si="1506"/>
        <v>0</v>
      </c>
      <c r="ES438" s="192">
        <f t="shared" si="1507"/>
        <v>0</v>
      </c>
      <c r="ET438" s="192">
        <f t="shared" si="1508"/>
        <v>0</v>
      </c>
      <c r="EU438" s="192">
        <f t="shared" si="1509"/>
        <v>0</v>
      </c>
      <c r="EV438" s="192">
        <f t="shared" si="1510"/>
        <v>0</v>
      </c>
      <c r="EW438" s="192">
        <f t="shared" si="1511"/>
        <v>0</v>
      </c>
      <c r="EX438" s="192">
        <f t="shared" si="1512"/>
        <v>0</v>
      </c>
      <c r="EY438" s="192">
        <f t="shared" si="1513"/>
        <v>0</v>
      </c>
      <c r="EZ438" s="192">
        <f t="shared" si="1514"/>
        <v>0</v>
      </c>
      <c r="FA438" s="192">
        <f t="shared" si="1515"/>
        <v>0</v>
      </c>
      <c r="FB438" s="192">
        <f t="shared" si="1516"/>
        <v>0</v>
      </c>
      <c r="FC438" s="192">
        <f t="shared" si="1517"/>
        <v>0</v>
      </c>
      <c r="FD438" s="192">
        <f t="shared" si="1518"/>
        <v>0</v>
      </c>
      <c r="FE438" s="192">
        <f t="shared" si="1519"/>
        <v>0</v>
      </c>
      <c r="FF438" s="192">
        <f t="shared" si="1520"/>
        <v>0</v>
      </c>
      <c r="FG438" s="192">
        <f t="shared" si="1521"/>
        <v>0</v>
      </c>
      <c r="FH438" s="192">
        <f t="shared" si="1522"/>
        <v>0</v>
      </c>
      <c r="FI438" s="192">
        <f t="shared" si="1523"/>
        <v>0</v>
      </c>
      <c r="FJ438" s="192">
        <f t="shared" si="1524"/>
        <v>0</v>
      </c>
      <c r="FK438" s="192">
        <f t="shared" si="1525"/>
        <v>0</v>
      </c>
      <c r="FL438" s="192">
        <f t="shared" si="1526"/>
        <v>0</v>
      </c>
      <c r="FM438" s="192">
        <f t="shared" si="1527"/>
        <v>0</v>
      </c>
      <c r="FN438" s="192">
        <f t="shared" si="1528"/>
        <v>0</v>
      </c>
      <c r="FO438" s="192">
        <f t="shared" si="1529"/>
        <v>0</v>
      </c>
      <c r="FP438" s="192">
        <f t="shared" si="1530"/>
        <v>0</v>
      </c>
      <c r="FQ438" s="192">
        <f t="shared" si="1531"/>
        <v>0</v>
      </c>
      <c r="FR438" s="192">
        <f t="shared" si="1532"/>
        <v>0</v>
      </c>
      <c r="FS438" s="192">
        <f t="shared" si="1533"/>
        <v>0</v>
      </c>
      <c r="FT438" s="192">
        <f t="shared" si="1534"/>
        <v>0</v>
      </c>
      <c r="FU438" s="192">
        <f t="shared" si="1535"/>
        <v>0</v>
      </c>
      <c r="FV438" s="192">
        <f t="shared" si="1536"/>
        <v>0</v>
      </c>
      <c r="FW438" s="192">
        <f t="shared" si="1537"/>
        <v>0</v>
      </c>
      <c r="FX438" s="192">
        <f t="shared" si="1538"/>
        <v>0</v>
      </c>
      <c r="FY438" s="192">
        <f t="shared" si="1539"/>
        <v>0</v>
      </c>
      <c r="FZ438" s="192">
        <f t="shared" si="1540"/>
        <v>0</v>
      </c>
      <c r="GA438" s="192">
        <f t="shared" si="1541"/>
        <v>0</v>
      </c>
      <c r="GB438" s="192">
        <f t="shared" si="1542"/>
        <v>0</v>
      </c>
      <c r="GC438" s="192">
        <f t="shared" si="1543"/>
        <v>0</v>
      </c>
      <c r="GD438" s="192">
        <f t="shared" si="1544"/>
        <v>0</v>
      </c>
      <c r="GE438" s="192">
        <f t="shared" si="1545"/>
        <v>0</v>
      </c>
      <c r="GF438" s="192">
        <f t="shared" si="1546"/>
        <v>0</v>
      </c>
      <c r="GG438" s="192">
        <f t="shared" si="1547"/>
        <v>0</v>
      </c>
      <c r="GH438" s="192">
        <f t="shared" si="1548"/>
        <v>0</v>
      </c>
      <c r="GI438" s="192">
        <f t="shared" si="1549"/>
        <v>0</v>
      </c>
      <c r="GJ438" s="192">
        <f t="shared" si="1550"/>
        <v>0</v>
      </c>
      <c r="GK438" s="192">
        <f t="shared" si="1551"/>
        <v>0</v>
      </c>
      <c r="GL438" s="192">
        <f t="shared" si="1552"/>
        <v>0</v>
      </c>
      <c r="GM438" s="192">
        <f t="shared" si="1553"/>
        <v>0</v>
      </c>
      <c r="GN438" s="192">
        <f t="shared" si="1554"/>
        <v>0</v>
      </c>
      <c r="GO438" s="192">
        <f t="shared" si="1555"/>
        <v>0</v>
      </c>
      <c r="GP438" s="192">
        <f t="shared" si="1556"/>
        <v>0</v>
      </c>
      <c r="GQ438" s="192">
        <f t="shared" si="1557"/>
        <v>0</v>
      </c>
      <c r="GR438" s="192">
        <f t="shared" si="1558"/>
        <v>0</v>
      </c>
      <c r="GS438" s="192">
        <f t="shared" si="1559"/>
        <v>0</v>
      </c>
      <c r="GT438" s="192">
        <f t="shared" si="1560"/>
        <v>0</v>
      </c>
      <c r="GU438" s="192">
        <f t="shared" si="1561"/>
        <v>0</v>
      </c>
      <c r="GV438" s="192">
        <f t="shared" si="1562"/>
        <v>0</v>
      </c>
      <c r="GW438" s="192">
        <f t="shared" si="1563"/>
        <v>0</v>
      </c>
      <c r="GX438" s="192">
        <f t="shared" si="1564"/>
        <v>0</v>
      </c>
      <c r="GY438" s="192">
        <f t="shared" si="1565"/>
        <v>0</v>
      </c>
      <c r="GZ438" s="192">
        <f t="shared" si="1566"/>
        <v>0</v>
      </c>
      <c r="HA438" s="192">
        <f t="shared" si="1567"/>
        <v>0</v>
      </c>
      <c r="HB438" s="192">
        <f t="shared" si="1568"/>
        <v>0</v>
      </c>
      <c r="HC438" s="192">
        <f t="shared" si="1569"/>
        <v>0</v>
      </c>
      <c r="HD438" s="192">
        <f t="shared" si="1570"/>
        <v>0</v>
      </c>
      <c r="HE438" s="192">
        <f t="shared" si="1571"/>
        <v>0</v>
      </c>
      <c r="HF438" s="192">
        <f t="shared" si="1572"/>
        <v>0</v>
      </c>
      <c r="HG438" s="192">
        <f t="shared" si="1573"/>
        <v>0</v>
      </c>
      <c r="HH438" s="192">
        <f t="shared" si="1574"/>
        <v>0</v>
      </c>
      <c r="HI438" s="192">
        <f t="shared" si="1575"/>
        <v>0</v>
      </c>
      <c r="HJ438" s="192">
        <f t="shared" si="1576"/>
        <v>0</v>
      </c>
      <c r="HK438" s="192">
        <f t="shared" si="1577"/>
        <v>0</v>
      </c>
      <c r="HL438" s="192">
        <f t="shared" si="1578"/>
        <v>0</v>
      </c>
      <c r="HM438" s="192">
        <f t="shared" si="1579"/>
        <v>0</v>
      </c>
      <c r="HN438" s="194">
        <f t="shared" si="1580"/>
        <v>0</v>
      </c>
      <c r="HO438" s="194">
        <f t="shared" si="1581"/>
        <v>0</v>
      </c>
      <c r="HP438" s="194">
        <f t="shared" si="1582"/>
        <v>0</v>
      </c>
      <c r="HQ438" s="194">
        <f t="shared" si="1583"/>
        <v>0</v>
      </c>
      <c r="HR438" s="194">
        <f t="shared" si="1584"/>
        <v>0</v>
      </c>
      <c r="HS438" s="195" t="str">
        <f t="shared" si="1381"/>
        <v/>
      </c>
      <c r="HT438" s="196">
        <f t="shared" si="1377"/>
        <v>0</v>
      </c>
      <c r="HU438" s="196">
        <f t="shared" si="1378"/>
        <v>0</v>
      </c>
      <c r="HV438" s="197" t="str">
        <f t="shared" si="1382"/>
        <v/>
      </c>
      <c r="HW438" s="197" t="str">
        <f t="shared" si="1585"/>
        <v/>
      </c>
      <c r="HX438" s="197" t="str">
        <f t="shared" si="1586"/>
        <v/>
      </c>
      <c r="HY438" s="195" t="str">
        <f t="shared" si="1383"/>
        <v/>
      </c>
      <c r="HZ438" s="30">
        <f t="shared" si="1379"/>
        <v>0</v>
      </c>
      <c r="IA438" s="198">
        <f t="shared" si="1384"/>
        <v>0</v>
      </c>
      <c r="IB438" s="195"/>
      <c r="IC438" s="195">
        <f t="shared" si="1587"/>
        <v>0</v>
      </c>
      <c r="ID438" s="195">
        <f t="shared" si="1385"/>
        <v>0</v>
      </c>
      <c r="IE438" s="195">
        <f t="shared" si="1588"/>
        <v>0</v>
      </c>
      <c r="IF438" s="195">
        <f t="shared" si="1386"/>
        <v>0</v>
      </c>
      <c r="IG438" s="307">
        <f t="shared" si="1387"/>
        <v>0</v>
      </c>
      <c r="IH438" s="307">
        <f t="shared" si="1388"/>
        <v>0</v>
      </c>
      <c r="II438" s="44">
        <f t="shared" si="1389"/>
        <v>0</v>
      </c>
      <c r="IJ438" s="44">
        <f t="shared" si="1589"/>
        <v>0</v>
      </c>
      <c r="IK438" s="44">
        <f t="shared" si="1590"/>
        <v>0</v>
      </c>
      <c r="IL438" s="44">
        <f t="shared" si="1591"/>
        <v>0</v>
      </c>
      <c r="IM438" s="44">
        <f t="shared" si="1592"/>
        <v>0</v>
      </c>
      <c r="IN438" s="44">
        <f t="shared" si="1593"/>
        <v>0</v>
      </c>
      <c r="IO438" s="44">
        <f t="shared" si="1594"/>
        <v>0</v>
      </c>
    </row>
    <row r="439" spans="1:249" ht="18" customHeight="1">
      <c r="A439" s="188">
        <v>433</v>
      </c>
      <c r="B439" s="326"/>
      <c r="C439" s="289"/>
      <c r="D439" s="199"/>
      <c r="E439" s="189"/>
      <c r="F439" s="189"/>
      <c r="G439" s="190"/>
      <c r="H439" s="190"/>
      <c r="I439" s="272"/>
      <c r="J439" s="207"/>
      <c r="K439" s="214" t="str">
        <f t="shared" si="1390"/>
        <v/>
      </c>
      <c r="L439" s="200" t="str">
        <f t="shared" si="1391"/>
        <v/>
      </c>
      <c r="M439" s="200" t="str">
        <f t="shared" si="1392"/>
        <v/>
      </c>
      <c r="N439" s="209" t="str">
        <f t="shared" si="1380"/>
        <v/>
      </c>
      <c r="O439" s="208" t="str">
        <f>IFERROR(IF(D439="","",IF(K439="","",IF(I439="","",IF(F439="F",VLOOKUP(K439,F!A:G,2,0),IF(F439="M",VLOOKUP(K439,M!A:G,2,0),""))))),0)</f>
        <v/>
      </c>
      <c r="P439" s="191" t="str">
        <f>IFERROR(IF(D439="","",IF(K439="","",IF(I439="","",IF(F439="F",VLOOKUP(K439,F!A:G,3,0),IF(F439="M",VLOOKUP(K439,M!A:G,3,0),""))))),0)</f>
        <v/>
      </c>
      <c r="Q439" s="191" t="str">
        <f>IFERROR(IF(D439="","",IF(K439="","",IF(I439="","",IF(F439="F",VLOOKUP(K439,F!A:G,4,0),IF(F439="M",VLOOKUP(K439,M!A:G,4,0),""))))),0)</f>
        <v/>
      </c>
      <c r="R439" s="191" t="str">
        <f>IFERROR(IF(D439="","",IF(K439="","",IF(I439="","",IF(F439="F",VLOOKUP(K439,F!A:G,5,0),IF(F439="M",VLOOKUP(K439,M!A:G,5,0),""))))),0)</f>
        <v/>
      </c>
      <c r="S439" s="191" t="str">
        <f>IFERROR(IF(D439="","",IF(K439="","",IF(I439="","",IF(F439="F",VLOOKUP(K439,F!A:G,6,0),IF(F439="M",VLOOKUP(K439,M!A:G,6,0),""))))),0)</f>
        <v/>
      </c>
      <c r="T439" s="191" t="str">
        <f>IFERROR(IF(D439="","",IF(K439="","",IF(I439="","",IF(F439="F",VLOOKUP(K439,F!A:G,7,0),IF(F439="M",VLOOKUP(K439,M!A:G,7,0),""))))),0)</f>
        <v/>
      </c>
      <c r="U439" s="191" t="str">
        <f>IFERROR(IF(D439="","",IF(K439="","",IF(J439="","",IF(F439="F",VLOOKUP(K439,F!A:M,8,0),IF(F439="M",VLOOKUP(K439,M!A:M,8,0),""))))),0)</f>
        <v/>
      </c>
      <c r="V439" s="191" t="str">
        <f>IFERROR(IF(D439="","",IF(K439="","",IF(J439="","",IF(F439="F",VLOOKUP(K439,F!A:M,9,0),IF(F439="M",VLOOKUP(K439,M!A:M,9,0),""))))),0)</f>
        <v/>
      </c>
      <c r="W439" s="191" t="str">
        <f>IFERROR(IF(D439="","",IF(K439="","",IF(J439="","",IF(F439="F",VLOOKUP(K439,F!A:M,10,0),IF(F439="M",VLOOKUP(K439,M!A:M,10,0),""))))),0)</f>
        <v/>
      </c>
      <c r="X439" s="191" t="str">
        <f>IFERROR(IF(D439="","",IF(K439="","",IF(J439="","",IF(F439="F",VLOOKUP(K439,F!A:M,11,0),IF(F439="M",VLOOKUP(K439,M!A:M,11,0),""))))),0)</f>
        <v/>
      </c>
      <c r="Y439" s="191" t="str">
        <f>IFERROR(IF(D439="","",IF(K439="","",IF(J439="","",IF(F439="F",VLOOKUP(K439,F!A:M,12,0),IF(F439="M",VLOOKUP(K439,M!A:M,12,0),""))))),0)</f>
        <v/>
      </c>
      <c r="Z439" s="191" t="str">
        <f>IFERROR(IF(D439="","",IF(K439="","",IF(J439="","",IF(F439="F",VLOOKUP(K439,F!A:M,13,0),IF(F439="M",VLOOKUP(K439,M!A:M,13,0),""))))),0)</f>
        <v/>
      </c>
      <c r="AA439" s="191" t="str">
        <f>IFERROR(IF(D439="","",IF(F439="","",IF(J439="","",IF(K439="","",IF(AND(K439&gt;23,K439&lt;=60),IF(F439="F",VLOOKUP(MROUND(HZ439,0.5),'F-Weight for Length'!K:S,2,0),VLOOKUP(MROUND(HZ439,0.5),'M-Weight for Length'!K:S,2,0)),IF(K439&gt;60,IF(F439="F",VLOOKUP(K439,'F-Weight for Length'!U:AC,2,0),VLOOKUP(K439,'M-Weight for Length'!U:AC,2,0)),IF(F439="F",VLOOKUP(MROUND(HZ439,0.5),'F-Weight for Length'!A:I,2,0),VLOOKUP(MROUND(HZ439,0.5),'M-Weight for Length'!A:I,2,0)))))))),0)</f>
        <v/>
      </c>
      <c r="AB439" s="191" t="str">
        <f>IFERROR(IF(D439="","",IF(F439="","",IF(J439="","",IF(K439="","",IF(AND(K439&gt;23,K439&lt;=60),IF(F439="F",VLOOKUP(MROUND(HZ439,0.5),'F-Weight for Length'!K:S,3,0),VLOOKUP(MROUND(HZ439,0.5),'M-Weight for Length'!K:S,3,0)),IF(K439&gt;60,IF(F439="F",VLOOKUP(K439,'F-Weight for Length'!U:AC,3,0),VLOOKUP(K439,'M-Weight for Length'!U:AC,3,0)),IF(F439="F",VLOOKUP(MROUND(HZ439,0.5),'F-Weight for Length'!A:I,3,0),VLOOKUP(MROUND(HZ439,0.5),'M-Weight for Length'!A:I,3,0)))))))),0)</f>
        <v/>
      </c>
      <c r="AC439" s="191" t="str">
        <f>IFERROR(IF(D439="","",IF(F439="","",IF(J439="","",IF(K439="","",IF(AND(K439&gt;23,K439&lt;=60),IF(F439="F",VLOOKUP(MROUND(HZ439,0.5),'F-Weight for Length'!K:S,4,0),VLOOKUP(MROUND(HZ439,0.5),'M-Weight for Length'!K:S,4,0)),IF(K439&gt;60,IF(F439="F",VLOOKUP(K439,'F-Weight for Length'!U:AC,4,0),VLOOKUP(K439,'M-Weight for Length'!U:AC,4,0)),IF(F439="F",VLOOKUP(MROUND(HZ439,0.5),'F-Weight for Length'!A:I,4,0),VLOOKUP(MROUND(HZ439,0.5),'M-Weight for Length'!A:I,4,0)))))))),0)</f>
        <v/>
      </c>
      <c r="AD439" s="191" t="str">
        <f>IFERROR(IF(D439="","",IF(F439="","",IF(J439="","",IF(K439="","",IF(AND(K439&gt;23,K439&lt;=60),IF(F439="F",VLOOKUP(MROUND(HZ439,0.5),'F-Weight for Length'!K:S,5,0),VLOOKUP(MROUND(HZ439,0.5),'M-Weight for Length'!K:S,5,0)),IF(K439&gt;60,IF(F439="F",VLOOKUP(K439,'F-Weight for Length'!U:AC,5,0),VLOOKUP(K439,'M-Weight for Length'!U:AC,5,0)),IF(F439="F",VLOOKUP(MROUND(HZ439,0.5),'F-Weight for Length'!A:I,5,0),VLOOKUP(MROUND(HZ439,0.5),'M-Weight for Length'!A:I,5,0)))))))),0)</f>
        <v/>
      </c>
      <c r="AE439" s="191" t="str">
        <f>IFERROR(IF(D439="","",IF(F439="","",IF(J439="","",IF(K439="","",IF(AND(K439&gt;23,K439&lt;=60),IF(F439="F",VLOOKUP(MROUND(HZ439,0.5),'F-Weight for Length'!K:S,6,0),VLOOKUP(MROUND(HZ439,0.5),'M-Weight for Length'!K:S,6,0)),IF(K439&gt;60,IF(F439="F",VLOOKUP(K439,'F-Weight for Length'!U:AC,6,0),VLOOKUP(K439,'M-Weight for Length'!U:AC,6,0)),IF(F439="F",VLOOKUP(MROUND(HZ439,0.5),'F-Weight for Length'!A:I,6,0),VLOOKUP(MROUND(HZ439,0.5),'M-Weight for Length'!A:I,6,0)))))))),0)</f>
        <v/>
      </c>
      <c r="AF439" s="191" t="str">
        <f>IFERROR(IF(D439="","",IF(F439="","",IF(J439="","",IF(K439="","",IF(AND(K439&gt;23,K439&lt;=60),IF(F439="F",VLOOKUP(MROUND(HZ439,0.5),'F-Weight for Length'!K:S,7,0),VLOOKUP(MROUND(HZ439,0.5),'M-Weight for Length'!K:S,7,0)),IF(K439&gt;60,IF(F439="F",VLOOKUP(K439,'F-Weight for Length'!U:AC,7,0),VLOOKUP(K439,'M-Weight for Length'!U:AC,7,0)),IF(F439="F",VLOOKUP(MROUND(HZ439,0.5),'F-Weight for Length'!A:I,7,0),VLOOKUP(MROUND(HZ439,0.5),'M-Weight for Length'!A:I,7,0)))))))),0)</f>
        <v/>
      </c>
      <c r="AG439" s="191" t="str">
        <f>IFERROR(IF(D439="","",IF(F439="","",IF(J439="","",IF(K439="","",IF(AND(K439&gt;23,K439&lt;=60),IF(F439="F",VLOOKUP(MROUND(HZ439,0.5),'F-Weight for Length'!K:S,8,0),VLOOKUP(MROUND(HZ439,0.5),'M-Weight for Length'!K:S,8,0)),IF(K439&gt;60,IF(F439="F",VLOOKUP(K439,'F-Weight for Length'!U:AC,8,0),VLOOKUP(K439,'M-Weight for Length'!U:AC,8,0)),IF(F439="F",VLOOKUP(MROUND(HZ439,0.5),'F-Weight for Length'!A:I,8,0),VLOOKUP(MROUND(HZ439,0.5),'M-Weight for Length'!A:I,8,0)))))))),0)</f>
        <v/>
      </c>
      <c r="AH439" s="191" t="str">
        <f>IFERROR(IF(D439="","",IF(F439="","",IF(J439="","",IF(K439="","",IF(AND(K439&gt;23,K439&lt;=60),IF(F439="F",VLOOKUP(MROUND(HZ439,0.5),'F-Weight for Length'!K:S,9,0),VLOOKUP(MROUND(HZ439,0.5),'M-Weight for Length'!K:S,9,0)),IF(K439&gt;60,IF(F439="F",VLOOKUP(K439,'F-Weight for Length'!U:AC,9,0),VLOOKUP(K439,'M-Weight for Length'!U:AC,9,0)),IF(F439="F",VLOOKUP(MROUND(HZ439,0.5),'F-Weight for Length'!A:I,9,0),VLOOKUP(MROUND(HZ439,0.5),'M-Weight for Length'!A:I,9,0)))))))),0)</f>
        <v/>
      </c>
      <c r="AI439" s="192">
        <f t="shared" si="1393"/>
        <v>0</v>
      </c>
      <c r="AJ439" s="192">
        <f t="shared" si="1394"/>
        <v>0</v>
      </c>
      <c r="AK439" s="192">
        <f t="shared" si="1395"/>
        <v>0</v>
      </c>
      <c r="AL439" s="192">
        <f t="shared" si="1396"/>
        <v>0</v>
      </c>
      <c r="AM439" s="192">
        <f t="shared" si="1397"/>
        <v>0</v>
      </c>
      <c r="AN439" s="192">
        <f t="shared" si="1398"/>
        <v>0</v>
      </c>
      <c r="AO439" s="192">
        <f t="shared" si="1399"/>
        <v>0</v>
      </c>
      <c r="AP439" s="192">
        <f t="shared" si="1400"/>
        <v>0</v>
      </c>
      <c r="AQ439" s="192">
        <f t="shared" si="1401"/>
        <v>0</v>
      </c>
      <c r="AR439" s="192">
        <f t="shared" si="1402"/>
        <v>0</v>
      </c>
      <c r="AS439" s="192">
        <f t="shared" si="1403"/>
        <v>0</v>
      </c>
      <c r="AT439" s="192">
        <f t="shared" si="1404"/>
        <v>0</v>
      </c>
      <c r="AU439" s="192">
        <f t="shared" si="1405"/>
        <v>0</v>
      </c>
      <c r="AV439" s="192">
        <f t="shared" si="1406"/>
        <v>0</v>
      </c>
      <c r="AW439" s="192">
        <f t="shared" si="1407"/>
        <v>0</v>
      </c>
      <c r="AX439" s="192">
        <f t="shared" si="1408"/>
        <v>0</v>
      </c>
      <c r="AY439" s="192">
        <f t="shared" si="1409"/>
        <v>0</v>
      </c>
      <c r="AZ439" s="192">
        <f t="shared" si="1410"/>
        <v>0</v>
      </c>
      <c r="BA439" s="192">
        <f t="shared" si="1411"/>
        <v>0</v>
      </c>
      <c r="BB439" s="192">
        <f t="shared" si="1412"/>
        <v>0</v>
      </c>
      <c r="BC439" s="192">
        <f t="shared" si="1413"/>
        <v>0</v>
      </c>
      <c r="BD439" s="192">
        <f t="shared" si="1414"/>
        <v>0</v>
      </c>
      <c r="BE439" s="192">
        <f t="shared" si="1415"/>
        <v>0</v>
      </c>
      <c r="BF439" s="192">
        <f t="shared" si="1416"/>
        <v>0</v>
      </c>
      <c r="BG439" s="192">
        <f t="shared" si="1417"/>
        <v>0</v>
      </c>
      <c r="BH439" s="192">
        <f t="shared" si="1418"/>
        <v>0</v>
      </c>
      <c r="BI439" s="192">
        <f t="shared" si="1419"/>
        <v>0</v>
      </c>
      <c r="BJ439" s="192">
        <f t="shared" si="1420"/>
        <v>0</v>
      </c>
      <c r="BK439" s="192">
        <f t="shared" si="1421"/>
        <v>0</v>
      </c>
      <c r="BL439" s="192">
        <f t="shared" si="1422"/>
        <v>0</v>
      </c>
      <c r="BM439" s="192">
        <f t="shared" si="1423"/>
        <v>0</v>
      </c>
      <c r="BN439" s="192">
        <f t="shared" si="1424"/>
        <v>0</v>
      </c>
      <c r="BO439" s="192">
        <f t="shared" si="1425"/>
        <v>0</v>
      </c>
      <c r="BP439" s="192">
        <f t="shared" si="1426"/>
        <v>0</v>
      </c>
      <c r="BQ439" s="192">
        <f t="shared" si="1427"/>
        <v>0</v>
      </c>
      <c r="BR439" s="192">
        <f t="shared" si="1428"/>
        <v>0</v>
      </c>
      <c r="BS439" s="192">
        <f t="shared" si="1429"/>
        <v>0</v>
      </c>
      <c r="BT439" s="192">
        <f t="shared" si="1430"/>
        <v>0</v>
      </c>
      <c r="BU439" s="192">
        <f t="shared" si="1431"/>
        <v>0</v>
      </c>
      <c r="BV439" s="192">
        <f t="shared" si="1432"/>
        <v>0</v>
      </c>
      <c r="BW439" s="192">
        <f t="shared" si="1433"/>
        <v>0</v>
      </c>
      <c r="BX439" s="192">
        <f t="shared" si="1434"/>
        <v>0</v>
      </c>
      <c r="BY439" s="192">
        <f t="shared" si="1435"/>
        <v>0</v>
      </c>
      <c r="BZ439" s="192">
        <f t="shared" si="1436"/>
        <v>0</v>
      </c>
      <c r="CA439" s="192">
        <f t="shared" si="1437"/>
        <v>0</v>
      </c>
      <c r="CB439" s="192">
        <f t="shared" si="1438"/>
        <v>0</v>
      </c>
      <c r="CC439" s="192">
        <f t="shared" si="1439"/>
        <v>0</v>
      </c>
      <c r="CD439" s="192">
        <f t="shared" si="1440"/>
        <v>0</v>
      </c>
      <c r="CE439" s="192">
        <f t="shared" si="1441"/>
        <v>0</v>
      </c>
      <c r="CF439" s="192">
        <f t="shared" si="1442"/>
        <v>0</v>
      </c>
      <c r="CG439" s="192">
        <f t="shared" si="1443"/>
        <v>0</v>
      </c>
      <c r="CH439" s="192">
        <f t="shared" si="1444"/>
        <v>0</v>
      </c>
      <c r="CI439" s="192">
        <f t="shared" si="1445"/>
        <v>0</v>
      </c>
      <c r="CJ439" s="192">
        <f t="shared" si="1446"/>
        <v>0</v>
      </c>
      <c r="CK439" s="192">
        <f t="shared" si="1447"/>
        <v>0</v>
      </c>
      <c r="CL439" s="192">
        <f t="shared" si="1448"/>
        <v>0</v>
      </c>
      <c r="CM439" s="192">
        <f t="shared" si="1449"/>
        <v>0</v>
      </c>
      <c r="CN439" s="192">
        <f t="shared" si="1450"/>
        <v>0</v>
      </c>
      <c r="CO439" s="192">
        <f t="shared" si="1451"/>
        <v>0</v>
      </c>
      <c r="CP439" s="192">
        <f t="shared" si="1452"/>
        <v>0</v>
      </c>
      <c r="CQ439" s="192">
        <f t="shared" si="1453"/>
        <v>0</v>
      </c>
      <c r="CR439" s="192">
        <f t="shared" si="1454"/>
        <v>0</v>
      </c>
      <c r="CS439" s="192">
        <f t="shared" si="1455"/>
        <v>0</v>
      </c>
      <c r="CT439" s="192">
        <f t="shared" si="1456"/>
        <v>0</v>
      </c>
      <c r="CU439" s="192">
        <f t="shared" si="1457"/>
        <v>0</v>
      </c>
      <c r="CV439" s="192">
        <f t="shared" si="1458"/>
        <v>0</v>
      </c>
      <c r="CW439" s="192">
        <f t="shared" si="1459"/>
        <v>0</v>
      </c>
      <c r="CX439" s="192">
        <f t="shared" si="1460"/>
        <v>0</v>
      </c>
      <c r="CY439" s="192">
        <f t="shared" si="1461"/>
        <v>0</v>
      </c>
      <c r="CZ439" s="192">
        <f t="shared" si="1462"/>
        <v>0</v>
      </c>
      <c r="DA439" s="192">
        <f t="shared" si="1463"/>
        <v>0</v>
      </c>
      <c r="DB439" s="192">
        <f t="shared" si="1464"/>
        <v>0</v>
      </c>
      <c r="DC439" s="192">
        <f t="shared" si="1465"/>
        <v>0</v>
      </c>
      <c r="DD439" s="192">
        <f t="shared" si="1466"/>
        <v>0</v>
      </c>
      <c r="DE439" s="192">
        <f t="shared" si="1467"/>
        <v>0</v>
      </c>
      <c r="DF439" s="192">
        <f t="shared" si="1468"/>
        <v>0</v>
      </c>
      <c r="DG439" s="192">
        <f t="shared" si="1469"/>
        <v>0</v>
      </c>
      <c r="DH439" s="192">
        <f t="shared" si="1470"/>
        <v>0</v>
      </c>
      <c r="DI439" s="192">
        <f t="shared" si="1471"/>
        <v>0</v>
      </c>
      <c r="DJ439" s="192">
        <f t="shared" si="1472"/>
        <v>0</v>
      </c>
      <c r="DK439" s="192">
        <f t="shared" si="1473"/>
        <v>0</v>
      </c>
      <c r="DL439" s="192">
        <f t="shared" si="1474"/>
        <v>0</v>
      </c>
      <c r="DM439" s="192">
        <f t="shared" si="1475"/>
        <v>0</v>
      </c>
      <c r="DN439" s="192">
        <f t="shared" si="1476"/>
        <v>0</v>
      </c>
      <c r="DO439" s="192">
        <f t="shared" si="1477"/>
        <v>0</v>
      </c>
      <c r="DP439" s="192">
        <f t="shared" si="1478"/>
        <v>0</v>
      </c>
      <c r="DQ439" s="192">
        <f t="shared" si="1479"/>
        <v>0</v>
      </c>
      <c r="DR439" s="192">
        <f t="shared" si="1480"/>
        <v>0</v>
      </c>
      <c r="DS439" s="192">
        <f t="shared" si="1481"/>
        <v>0</v>
      </c>
      <c r="DT439" s="192">
        <f t="shared" si="1482"/>
        <v>0</v>
      </c>
      <c r="DU439" s="192">
        <f t="shared" si="1483"/>
        <v>0</v>
      </c>
      <c r="DV439" s="193">
        <f t="shared" si="1484"/>
        <v>0</v>
      </c>
      <c r="DW439" s="193">
        <f t="shared" si="1485"/>
        <v>0</v>
      </c>
      <c r="DX439" s="193">
        <f t="shared" si="1486"/>
        <v>0</v>
      </c>
      <c r="DY439" s="193">
        <f t="shared" si="1487"/>
        <v>0</v>
      </c>
      <c r="DZ439" s="193">
        <f t="shared" si="1488"/>
        <v>0</v>
      </c>
      <c r="EA439" s="192">
        <f t="shared" si="1489"/>
        <v>0</v>
      </c>
      <c r="EB439" s="192">
        <f t="shared" si="1490"/>
        <v>0</v>
      </c>
      <c r="EC439" s="192">
        <f t="shared" si="1491"/>
        <v>0</v>
      </c>
      <c r="ED439" s="192">
        <f t="shared" si="1492"/>
        <v>0</v>
      </c>
      <c r="EE439" s="192">
        <f t="shared" si="1493"/>
        <v>0</v>
      </c>
      <c r="EF439" s="192">
        <f t="shared" si="1494"/>
        <v>0</v>
      </c>
      <c r="EG439" s="192">
        <f t="shared" si="1495"/>
        <v>0</v>
      </c>
      <c r="EH439" s="192">
        <f t="shared" si="1496"/>
        <v>0</v>
      </c>
      <c r="EI439" s="192">
        <f t="shared" si="1497"/>
        <v>0</v>
      </c>
      <c r="EJ439" s="192">
        <f t="shared" si="1498"/>
        <v>0</v>
      </c>
      <c r="EK439" s="192">
        <f t="shared" si="1499"/>
        <v>0</v>
      </c>
      <c r="EL439" s="192">
        <f t="shared" si="1500"/>
        <v>0</v>
      </c>
      <c r="EM439" s="192">
        <f t="shared" si="1501"/>
        <v>0</v>
      </c>
      <c r="EN439" s="192">
        <f t="shared" si="1502"/>
        <v>0</v>
      </c>
      <c r="EO439" s="192">
        <f t="shared" si="1503"/>
        <v>0</v>
      </c>
      <c r="EP439" s="192">
        <f t="shared" si="1504"/>
        <v>0</v>
      </c>
      <c r="EQ439" s="192">
        <f t="shared" si="1505"/>
        <v>0</v>
      </c>
      <c r="ER439" s="192">
        <f t="shared" si="1506"/>
        <v>0</v>
      </c>
      <c r="ES439" s="192">
        <f t="shared" si="1507"/>
        <v>0</v>
      </c>
      <c r="ET439" s="192">
        <f t="shared" si="1508"/>
        <v>0</v>
      </c>
      <c r="EU439" s="192">
        <f t="shared" si="1509"/>
        <v>0</v>
      </c>
      <c r="EV439" s="192">
        <f t="shared" si="1510"/>
        <v>0</v>
      </c>
      <c r="EW439" s="192">
        <f t="shared" si="1511"/>
        <v>0</v>
      </c>
      <c r="EX439" s="192">
        <f t="shared" si="1512"/>
        <v>0</v>
      </c>
      <c r="EY439" s="192">
        <f t="shared" si="1513"/>
        <v>0</v>
      </c>
      <c r="EZ439" s="192">
        <f t="shared" si="1514"/>
        <v>0</v>
      </c>
      <c r="FA439" s="192">
        <f t="shared" si="1515"/>
        <v>0</v>
      </c>
      <c r="FB439" s="192">
        <f t="shared" si="1516"/>
        <v>0</v>
      </c>
      <c r="FC439" s="192">
        <f t="shared" si="1517"/>
        <v>0</v>
      </c>
      <c r="FD439" s="192">
        <f t="shared" si="1518"/>
        <v>0</v>
      </c>
      <c r="FE439" s="192">
        <f t="shared" si="1519"/>
        <v>0</v>
      </c>
      <c r="FF439" s="192">
        <f t="shared" si="1520"/>
        <v>0</v>
      </c>
      <c r="FG439" s="192">
        <f t="shared" si="1521"/>
        <v>0</v>
      </c>
      <c r="FH439" s="192">
        <f t="shared" si="1522"/>
        <v>0</v>
      </c>
      <c r="FI439" s="192">
        <f t="shared" si="1523"/>
        <v>0</v>
      </c>
      <c r="FJ439" s="192">
        <f t="shared" si="1524"/>
        <v>0</v>
      </c>
      <c r="FK439" s="192">
        <f t="shared" si="1525"/>
        <v>0</v>
      </c>
      <c r="FL439" s="192">
        <f t="shared" si="1526"/>
        <v>0</v>
      </c>
      <c r="FM439" s="192">
        <f t="shared" si="1527"/>
        <v>0</v>
      </c>
      <c r="FN439" s="192">
        <f t="shared" si="1528"/>
        <v>0</v>
      </c>
      <c r="FO439" s="192">
        <f t="shared" si="1529"/>
        <v>0</v>
      </c>
      <c r="FP439" s="192">
        <f t="shared" si="1530"/>
        <v>0</v>
      </c>
      <c r="FQ439" s="192">
        <f t="shared" si="1531"/>
        <v>0</v>
      </c>
      <c r="FR439" s="192">
        <f t="shared" si="1532"/>
        <v>0</v>
      </c>
      <c r="FS439" s="192">
        <f t="shared" si="1533"/>
        <v>0</v>
      </c>
      <c r="FT439" s="192">
        <f t="shared" si="1534"/>
        <v>0</v>
      </c>
      <c r="FU439" s="192">
        <f t="shared" si="1535"/>
        <v>0</v>
      </c>
      <c r="FV439" s="192">
        <f t="shared" si="1536"/>
        <v>0</v>
      </c>
      <c r="FW439" s="192">
        <f t="shared" si="1537"/>
        <v>0</v>
      </c>
      <c r="FX439" s="192">
        <f t="shared" si="1538"/>
        <v>0</v>
      </c>
      <c r="FY439" s="192">
        <f t="shared" si="1539"/>
        <v>0</v>
      </c>
      <c r="FZ439" s="192">
        <f t="shared" si="1540"/>
        <v>0</v>
      </c>
      <c r="GA439" s="192">
        <f t="shared" si="1541"/>
        <v>0</v>
      </c>
      <c r="GB439" s="192">
        <f t="shared" si="1542"/>
        <v>0</v>
      </c>
      <c r="GC439" s="192">
        <f t="shared" si="1543"/>
        <v>0</v>
      </c>
      <c r="GD439" s="192">
        <f t="shared" si="1544"/>
        <v>0</v>
      </c>
      <c r="GE439" s="192">
        <f t="shared" si="1545"/>
        <v>0</v>
      </c>
      <c r="GF439" s="192">
        <f t="shared" si="1546"/>
        <v>0</v>
      </c>
      <c r="GG439" s="192">
        <f t="shared" si="1547"/>
        <v>0</v>
      </c>
      <c r="GH439" s="192">
        <f t="shared" si="1548"/>
        <v>0</v>
      </c>
      <c r="GI439" s="192">
        <f t="shared" si="1549"/>
        <v>0</v>
      </c>
      <c r="GJ439" s="192">
        <f t="shared" si="1550"/>
        <v>0</v>
      </c>
      <c r="GK439" s="192">
        <f t="shared" si="1551"/>
        <v>0</v>
      </c>
      <c r="GL439" s="192">
        <f t="shared" si="1552"/>
        <v>0</v>
      </c>
      <c r="GM439" s="192">
        <f t="shared" si="1553"/>
        <v>0</v>
      </c>
      <c r="GN439" s="192">
        <f t="shared" si="1554"/>
        <v>0</v>
      </c>
      <c r="GO439" s="192">
        <f t="shared" si="1555"/>
        <v>0</v>
      </c>
      <c r="GP439" s="192">
        <f t="shared" si="1556"/>
        <v>0</v>
      </c>
      <c r="GQ439" s="192">
        <f t="shared" si="1557"/>
        <v>0</v>
      </c>
      <c r="GR439" s="192">
        <f t="shared" si="1558"/>
        <v>0</v>
      </c>
      <c r="GS439" s="192">
        <f t="shared" si="1559"/>
        <v>0</v>
      </c>
      <c r="GT439" s="192">
        <f t="shared" si="1560"/>
        <v>0</v>
      </c>
      <c r="GU439" s="192">
        <f t="shared" si="1561"/>
        <v>0</v>
      </c>
      <c r="GV439" s="192">
        <f t="shared" si="1562"/>
        <v>0</v>
      </c>
      <c r="GW439" s="192">
        <f t="shared" si="1563"/>
        <v>0</v>
      </c>
      <c r="GX439" s="192">
        <f t="shared" si="1564"/>
        <v>0</v>
      </c>
      <c r="GY439" s="192">
        <f t="shared" si="1565"/>
        <v>0</v>
      </c>
      <c r="GZ439" s="192">
        <f t="shared" si="1566"/>
        <v>0</v>
      </c>
      <c r="HA439" s="192">
        <f t="shared" si="1567"/>
        <v>0</v>
      </c>
      <c r="HB439" s="192">
        <f t="shared" si="1568"/>
        <v>0</v>
      </c>
      <c r="HC439" s="192">
        <f t="shared" si="1569"/>
        <v>0</v>
      </c>
      <c r="HD439" s="192">
        <f t="shared" si="1570"/>
        <v>0</v>
      </c>
      <c r="HE439" s="192">
        <f t="shared" si="1571"/>
        <v>0</v>
      </c>
      <c r="HF439" s="192">
        <f t="shared" si="1572"/>
        <v>0</v>
      </c>
      <c r="HG439" s="192">
        <f t="shared" si="1573"/>
        <v>0</v>
      </c>
      <c r="HH439" s="192">
        <f t="shared" si="1574"/>
        <v>0</v>
      </c>
      <c r="HI439" s="192">
        <f t="shared" si="1575"/>
        <v>0</v>
      </c>
      <c r="HJ439" s="192">
        <f t="shared" si="1576"/>
        <v>0</v>
      </c>
      <c r="HK439" s="192">
        <f t="shared" si="1577"/>
        <v>0</v>
      </c>
      <c r="HL439" s="192">
        <f t="shared" si="1578"/>
        <v>0</v>
      </c>
      <c r="HM439" s="192">
        <f t="shared" si="1579"/>
        <v>0</v>
      </c>
      <c r="HN439" s="194">
        <f t="shared" si="1580"/>
        <v>0</v>
      </c>
      <c r="HO439" s="194">
        <f t="shared" si="1581"/>
        <v>0</v>
      </c>
      <c r="HP439" s="194">
        <f t="shared" si="1582"/>
        <v>0</v>
      </c>
      <c r="HQ439" s="194">
        <f t="shared" si="1583"/>
        <v>0</v>
      </c>
      <c r="HR439" s="194">
        <f t="shared" si="1584"/>
        <v>0</v>
      </c>
      <c r="HS439" s="195" t="str">
        <f t="shared" si="1381"/>
        <v/>
      </c>
      <c r="HT439" s="196">
        <f t="shared" si="1377"/>
        <v>0</v>
      </c>
      <c r="HU439" s="196">
        <f t="shared" si="1378"/>
        <v>0</v>
      </c>
      <c r="HV439" s="197" t="str">
        <f t="shared" si="1382"/>
        <v/>
      </c>
      <c r="HW439" s="197" t="str">
        <f t="shared" si="1585"/>
        <v/>
      </c>
      <c r="HX439" s="197" t="str">
        <f t="shared" si="1586"/>
        <v/>
      </c>
      <c r="HY439" s="195" t="str">
        <f t="shared" si="1383"/>
        <v/>
      </c>
      <c r="HZ439" s="30">
        <f t="shared" si="1379"/>
        <v>0</v>
      </c>
      <c r="IA439" s="198">
        <f t="shared" si="1384"/>
        <v>0</v>
      </c>
      <c r="IB439" s="195"/>
      <c r="IC439" s="195">
        <f t="shared" si="1587"/>
        <v>0</v>
      </c>
      <c r="ID439" s="195">
        <f t="shared" si="1385"/>
        <v>0</v>
      </c>
      <c r="IE439" s="195">
        <f t="shared" si="1588"/>
        <v>0</v>
      </c>
      <c r="IF439" s="195">
        <f t="shared" si="1386"/>
        <v>0</v>
      </c>
      <c r="IG439" s="307">
        <f t="shared" si="1387"/>
        <v>0</v>
      </c>
      <c r="IH439" s="307">
        <f t="shared" si="1388"/>
        <v>0</v>
      </c>
      <c r="II439" s="44">
        <f t="shared" si="1389"/>
        <v>0</v>
      </c>
      <c r="IJ439" s="44">
        <f t="shared" si="1589"/>
        <v>0</v>
      </c>
      <c r="IK439" s="44">
        <f t="shared" si="1590"/>
        <v>0</v>
      </c>
      <c r="IL439" s="44">
        <f t="shared" si="1591"/>
        <v>0</v>
      </c>
      <c r="IM439" s="44">
        <f t="shared" si="1592"/>
        <v>0</v>
      </c>
      <c r="IN439" s="44">
        <f t="shared" si="1593"/>
        <v>0</v>
      </c>
      <c r="IO439" s="44">
        <f t="shared" si="1594"/>
        <v>0</v>
      </c>
    </row>
    <row r="440" spans="1:249" ht="18" customHeight="1">
      <c r="A440" s="188">
        <v>434</v>
      </c>
      <c r="B440" s="326"/>
      <c r="C440" s="289"/>
      <c r="D440" s="199"/>
      <c r="E440" s="189"/>
      <c r="F440" s="189"/>
      <c r="G440" s="190"/>
      <c r="H440" s="190"/>
      <c r="I440" s="272"/>
      <c r="J440" s="207"/>
      <c r="K440" s="214" t="str">
        <f t="shared" si="1390"/>
        <v/>
      </c>
      <c r="L440" s="200" t="str">
        <f t="shared" si="1391"/>
        <v/>
      </c>
      <c r="M440" s="200" t="str">
        <f t="shared" si="1392"/>
        <v/>
      </c>
      <c r="N440" s="209" t="str">
        <f t="shared" si="1380"/>
        <v/>
      </c>
      <c r="O440" s="208" t="str">
        <f>IFERROR(IF(D440="","",IF(K440="","",IF(I440="","",IF(F440="F",VLOOKUP(K440,F!A:G,2,0),IF(F440="M",VLOOKUP(K440,M!A:G,2,0),""))))),0)</f>
        <v/>
      </c>
      <c r="P440" s="191" t="str">
        <f>IFERROR(IF(D440="","",IF(K440="","",IF(I440="","",IF(F440="F",VLOOKUP(K440,F!A:G,3,0),IF(F440="M",VLOOKUP(K440,M!A:G,3,0),""))))),0)</f>
        <v/>
      </c>
      <c r="Q440" s="191" t="str">
        <f>IFERROR(IF(D440="","",IF(K440="","",IF(I440="","",IF(F440="F",VLOOKUP(K440,F!A:G,4,0),IF(F440="M",VLOOKUP(K440,M!A:G,4,0),""))))),0)</f>
        <v/>
      </c>
      <c r="R440" s="191" t="str">
        <f>IFERROR(IF(D440="","",IF(K440="","",IF(I440="","",IF(F440="F",VLOOKUP(K440,F!A:G,5,0),IF(F440="M",VLOOKUP(K440,M!A:G,5,0),""))))),0)</f>
        <v/>
      </c>
      <c r="S440" s="191" t="str">
        <f>IFERROR(IF(D440="","",IF(K440="","",IF(I440="","",IF(F440="F",VLOOKUP(K440,F!A:G,6,0),IF(F440="M",VLOOKUP(K440,M!A:G,6,0),""))))),0)</f>
        <v/>
      </c>
      <c r="T440" s="191" t="str">
        <f>IFERROR(IF(D440="","",IF(K440="","",IF(I440="","",IF(F440="F",VLOOKUP(K440,F!A:G,7,0),IF(F440="M",VLOOKUP(K440,M!A:G,7,0),""))))),0)</f>
        <v/>
      </c>
      <c r="U440" s="191" t="str">
        <f>IFERROR(IF(D440="","",IF(K440="","",IF(J440="","",IF(F440="F",VLOOKUP(K440,F!A:M,8,0),IF(F440="M",VLOOKUP(K440,M!A:M,8,0),""))))),0)</f>
        <v/>
      </c>
      <c r="V440" s="191" t="str">
        <f>IFERROR(IF(D440="","",IF(K440="","",IF(J440="","",IF(F440="F",VLOOKUP(K440,F!A:M,9,0),IF(F440="M",VLOOKUP(K440,M!A:M,9,0),""))))),0)</f>
        <v/>
      </c>
      <c r="W440" s="191" t="str">
        <f>IFERROR(IF(D440="","",IF(K440="","",IF(J440="","",IF(F440="F",VLOOKUP(K440,F!A:M,10,0),IF(F440="M",VLOOKUP(K440,M!A:M,10,0),""))))),0)</f>
        <v/>
      </c>
      <c r="X440" s="191" t="str">
        <f>IFERROR(IF(D440="","",IF(K440="","",IF(J440="","",IF(F440="F",VLOOKUP(K440,F!A:M,11,0),IF(F440="M",VLOOKUP(K440,M!A:M,11,0),""))))),0)</f>
        <v/>
      </c>
      <c r="Y440" s="191" t="str">
        <f>IFERROR(IF(D440="","",IF(K440="","",IF(J440="","",IF(F440="F",VLOOKUP(K440,F!A:M,12,0),IF(F440="M",VLOOKUP(K440,M!A:M,12,0),""))))),0)</f>
        <v/>
      </c>
      <c r="Z440" s="191" t="str">
        <f>IFERROR(IF(D440="","",IF(K440="","",IF(J440="","",IF(F440="F",VLOOKUP(K440,F!A:M,13,0),IF(F440="M",VLOOKUP(K440,M!A:M,13,0),""))))),0)</f>
        <v/>
      </c>
      <c r="AA440" s="191" t="str">
        <f>IFERROR(IF(D440="","",IF(F440="","",IF(J440="","",IF(K440="","",IF(AND(K440&gt;23,K440&lt;=60),IF(F440="F",VLOOKUP(MROUND(HZ440,0.5),'F-Weight for Length'!K:S,2,0),VLOOKUP(MROUND(HZ440,0.5),'M-Weight for Length'!K:S,2,0)),IF(K440&gt;60,IF(F440="F",VLOOKUP(K440,'F-Weight for Length'!U:AC,2,0),VLOOKUP(K440,'M-Weight for Length'!U:AC,2,0)),IF(F440="F",VLOOKUP(MROUND(HZ440,0.5),'F-Weight for Length'!A:I,2,0),VLOOKUP(MROUND(HZ440,0.5),'M-Weight for Length'!A:I,2,0)))))))),0)</f>
        <v/>
      </c>
      <c r="AB440" s="191" t="str">
        <f>IFERROR(IF(D440="","",IF(F440="","",IF(J440="","",IF(K440="","",IF(AND(K440&gt;23,K440&lt;=60),IF(F440="F",VLOOKUP(MROUND(HZ440,0.5),'F-Weight for Length'!K:S,3,0),VLOOKUP(MROUND(HZ440,0.5),'M-Weight for Length'!K:S,3,0)),IF(K440&gt;60,IF(F440="F",VLOOKUP(K440,'F-Weight for Length'!U:AC,3,0),VLOOKUP(K440,'M-Weight for Length'!U:AC,3,0)),IF(F440="F",VLOOKUP(MROUND(HZ440,0.5),'F-Weight for Length'!A:I,3,0),VLOOKUP(MROUND(HZ440,0.5),'M-Weight for Length'!A:I,3,0)))))))),0)</f>
        <v/>
      </c>
      <c r="AC440" s="191" t="str">
        <f>IFERROR(IF(D440="","",IF(F440="","",IF(J440="","",IF(K440="","",IF(AND(K440&gt;23,K440&lt;=60),IF(F440="F",VLOOKUP(MROUND(HZ440,0.5),'F-Weight for Length'!K:S,4,0),VLOOKUP(MROUND(HZ440,0.5),'M-Weight for Length'!K:S,4,0)),IF(K440&gt;60,IF(F440="F",VLOOKUP(K440,'F-Weight for Length'!U:AC,4,0),VLOOKUP(K440,'M-Weight for Length'!U:AC,4,0)),IF(F440="F",VLOOKUP(MROUND(HZ440,0.5),'F-Weight for Length'!A:I,4,0),VLOOKUP(MROUND(HZ440,0.5),'M-Weight for Length'!A:I,4,0)))))))),0)</f>
        <v/>
      </c>
      <c r="AD440" s="191" t="str">
        <f>IFERROR(IF(D440="","",IF(F440="","",IF(J440="","",IF(K440="","",IF(AND(K440&gt;23,K440&lt;=60),IF(F440="F",VLOOKUP(MROUND(HZ440,0.5),'F-Weight for Length'!K:S,5,0),VLOOKUP(MROUND(HZ440,0.5),'M-Weight for Length'!K:S,5,0)),IF(K440&gt;60,IF(F440="F",VLOOKUP(K440,'F-Weight for Length'!U:AC,5,0),VLOOKUP(K440,'M-Weight for Length'!U:AC,5,0)),IF(F440="F",VLOOKUP(MROUND(HZ440,0.5),'F-Weight for Length'!A:I,5,0),VLOOKUP(MROUND(HZ440,0.5),'M-Weight for Length'!A:I,5,0)))))))),0)</f>
        <v/>
      </c>
      <c r="AE440" s="191" t="str">
        <f>IFERROR(IF(D440="","",IF(F440="","",IF(J440="","",IF(K440="","",IF(AND(K440&gt;23,K440&lt;=60),IF(F440="F",VLOOKUP(MROUND(HZ440,0.5),'F-Weight for Length'!K:S,6,0),VLOOKUP(MROUND(HZ440,0.5),'M-Weight for Length'!K:S,6,0)),IF(K440&gt;60,IF(F440="F",VLOOKUP(K440,'F-Weight for Length'!U:AC,6,0),VLOOKUP(K440,'M-Weight for Length'!U:AC,6,0)),IF(F440="F",VLOOKUP(MROUND(HZ440,0.5),'F-Weight for Length'!A:I,6,0),VLOOKUP(MROUND(HZ440,0.5),'M-Weight for Length'!A:I,6,0)))))))),0)</f>
        <v/>
      </c>
      <c r="AF440" s="191" t="str">
        <f>IFERROR(IF(D440="","",IF(F440="","",IF(J440="","",IF(K440="","",IF(AND(K440&gt;23,K440&lt;=60),IF(F440="F",VLOOKUP(MROUND(HZ440,0.5),'F-Weight for Length'!K:S,7,0),VLOOKUP(MROUND(HZ440,0.5),'M-Weight for Length'!K:S,7,0)),IF(K440&gt;60,IF(F440="F",VLOOKUP(K440,'F-Weight for Length'!U:AC,7,0),VLOOKUP(K440,'M-Weight for Length'!U:AC,7,0)),IF(F440="F",VLOOKUP(MROUND(HZ440,0.5),'F-Weight for Length'!A:I,7,0),VLOOKUP(MROUND(HZ440,0.5),'M-Weight for Length'!A:I,7,0)))))))),0)</f>
        <v/>
      </c>
      <c r="AG440" s="191" t="str">
        <f>IFERROR(IF(D440="","",IF(F440="","",IF(J440="","",IF(K440="","",IF(AND(K440&gt;23,K440&lt;=60),IF(F440="F",VLOOKUP(MROUND(HZ440,0.5),'F-Weight for Length'!K:S,8,0),VLOOKUP(MROUND(HZ440,0.5),'M-Weight for Length'!K:S,8,0)),IF(K440&gt;60,IF(F440="F",VLOOKUP(K440,'F-Weight for Length'!U:AC,8,0),VLOOKUP(K440,'M-Weight for Length'!U:AC,8,0)),IF(F440="F",VLOOKUP(MROUND(HZ440,0.5),'F-Weight for Length'!A:I,8,0),VLOOKUP(MROUND(HZ440,0.5),'M-Weight for Length'!A:I,8,0)))))))),0)</f>
        <v/>
      </c>
      <c r="AH440" s="191" t="str">
        <f>IFERROR(IF(D440="","",IF(F440="","",IF(J440="","",IF(K440="","",IF(AND(K440&gt;23,K440&lt;=60),IF(F440="F",VLOOKUP(MROUND(HZ440,0.5),'F-Weight for Length'!K:S,9,0),VLOOKUP(MROUND(HZ440,0.5),'M-Weight for Length'!K:S,9,0)),IF(K440&gt;60,IF(F440="F",VLOOKUP(K440,'F-Weight for Length'!U:AC,9,0),VLOOKUP(K440,'M-Weight for Length'!U:AC,9,0)),IF(F440="F",VLOOKUP(MROUND(HZ440,0.5),'F-Weight for Length'!A:I,9,0),VLOOKUP(MROUND(HZ440,0.5),'M-Weight for Length'!A:I,9,0)))))))),0)</f>
        <v/>
      </c>
      <c r="AI440" s="192">
        <f t="shared" si="1393"/>
        <v>0</v>
      </c>
      <c r="AJ440" s="192">
        <f t="shared" si="1394"/>
        <v>0</v>
      </c>
      <c r="AK440" s="192">
        <f t="shared" si="1395"/>
        <v>0</v>
      </c>
      <c r="AL440" s="192">
        <f t="shared" si="1396"/>
        <v>0</v>
      </c>
      <c r="AM440" s="192">
        <f t="shared" si="1397"/>
        <v>0</v>
      </c>
      <c r="AN440" s="192">
        <f t="shared" si="1398"/>
        <v>0</v>
      </c>
      <c r="AO440" s="192">
        <f t="shared" si="1399"/>
        <v>0</v>
      </c>
      <c r="AP440" s="192">
        <f t="shared" si="1400"/>
        <v>0</v>
      </c>
      <c r="AQ440" s="192">
        <f t="shared" si="1401"/>
        <v>0</v>
      </c>
      <c r="AR440" s="192">
        <f t="shared" si="1402"/>
        <v>0</v>
      </c>
      <c r="AS440" s="192">
        <f t="shared" si="1403"/>
        <v>0</v>
      </c>
      <c r="AT440" s="192">
        <f t="shared" si="1404"/>
        <v>0</v>
      </c>
      <c r="AU440" s="192">
        <f t="shared" si="1405"/>
        <v>0</v>
      </c>
      <c r="AV440" s="192">
        <f t="shared" si="1406"/>
        <v>0</v>
      </c>
      <c r="AW440" s="192">
        <f t="shared" si="1407"/>
        <v>0</v>
      </c>
      <c r="AX440" s="192">
        <f t="shared" si="1408"/>
        <v>0</v>
      </c>
      <c r="AY440" s="192">
        <f t="shared" si="1409"/>
        <v>0</v>
      </c>
      <c r="AZ440" s="192">
        <f t="shared" si="1410"/>
        <v>0</v>
      </c>
      <c r="BA440" s="192">
        <f t="shared" si="1411"/>
        <v>0</v>
      </c>
      <c r="BB440" s="192">
        <f t="shared" si="1412"/>
        <v>0</v>
      </c>
      <c r="BC440" s="192">
        <f t="shared" si="1413"/>
        <v>0</v>
      </c>
      <c r="BD440" s="192">
        <f t="shared" si="1414"/>
        <v>0</v>
      </c>
      <c r="BE440" s="192">
        <f t="shared" si="1415"/>
        <v>0</v>
      </c>
      <c r="BF440" s="192">
        <f t="shared" si="1416"/>
        <v>0</v>
      </c>
      <c r="BG440" s="192">
        <f t="shared" si="1417"/>
        <v>0</v>
      </c>
      <c r="BH440" s="192">
        <f t="shared" si="1418"/>
        <v>0</v>
      </c>
      <c r="BI440" s="192">
        <f t="shared" si="1419"/>
        <v>0</v>
      </c>
      <c r="BJ440" s="192">
        <f t="shared" si="1420"/>
        <v>0</v>
      </c>
      <c r="BK440" s="192">
        <f t="shared" si="1421"/>
        <v>0</v>
      </c>
      <c r="BL440" s="192">
        <f t="shared" si="1422"/>
        <v>0</v>
      </c>
      <c r="BM440" s="192">
        <f t="shared" si="1423"/>
        <v>0</v>
      </c>
      <c r="BN440" s="192">
        <f t="shared" si="1424"/>
        <v>0</v>
      </c>
      <c r="BO440" s="192">
        <f t="shared" si="1425"/>
        <v>0</v>
      </c>
      <c r="BP440" s="192">
        <f t="shared" si="1426"/>
        <v>0</v>
      </c>
      <c r="BQ440" s="192">
        <f t="shared" si="1427"/>
        <v>0</v>
      </c>
      <c r="BR440" s="192">
        <f t="shared" si="1428"/>
        <v>0</v>
      </c>
      <c r="BS440" s="192">
        <f t="shared" si="1429"/>
        <v>0</v>
      </c>
      <c r="BT440" s="192">
        <f t="shared" si="1430"/>
        <v>0</v>
      </c>
      <c r="BU440" s="192">
        <f t="shared" si="1431"/>
        <v>0</v>
      </c>
      <c r="BV440" s="192">
        <f t="shared" si="1432"/>
        <v>0</v>
      </c>
      <c r="BW440" s="192">
        <f t="shared" si="1433"/>
        <v>0</v>
      </c>
      <c r="BX440" s="192">
        <f t="shared" si="1434"/>
        <v>0</v>
      </c>
      <c r="BY440" s="192">
        <f t="shared" si="1435"/>
        <v>0</v>
      </c>
      <c r="BZ440" s="192">
        <f t="shared" si="1436"/>
        <v>0</v>
      </c>
      <c r="CA440" s="192">
        <f t="shared" si="1437"/>
        <v>0</v>
      </c>
      <c r="CB440" s="192">
        <f t="shared" si="1438"/>
        <v>0</v>
      </c>
      <c r="CC440" s="192">
        <f t="shared" si="1439"/>
        <v>0</v>
      </c>
      <c r="CD440" s="192">
        <f t="shared" si="1440"/>
        <v>0</v>
      </c>
      <c r="CE440" s="192">
        <f t="shared" si="1441"/>
        <v>0</v>
      </c>
      <c r="CF440" s="192">
        <f t="shared" si="1442"/>
        <v>0</v>
      </c>
      <c r="CG440" s="192">
        <f t="shared" si="1443"/>
        <v>0</v>
      </c>
      <c r="CH440" s="192">
        <f t="shared" si="1444"/>
        <v>0</v>
      </c>
      <c r="CI440" s="192">
        <f t="shared" si="1445"/>
        <v>0</v>
      </c>
      <c r="CJ440" s="192">
        <f t="shared" si="1446"/>
        <v>0</v>
      </c>
      <c r="CK440" s="192">
        <f t="shared" si="1447"/>
        <v>0</v>
      </c>
      <c r="CL440" s="192">
        <f t="shared" si="1448"/>
        <v>0</v>
      </c>
      <c r="CM440" s="192">
        <f t="shared" si="1449"/>
        <v>0</v>
      </c>
      <c r="CN440" s="192">
        <f t="shared" si="1450"/>
        <v>0</v>
      </c>
      <c r="CO440" s="192">
        <f t="shared" si="1451"/>
        <v>0</v>
      </c>
      <c r="CP440" s="192">
        <f t="shared" si="1452"/>
        <v>0</v>
      </c>
      <c r="CQ440" s="192">
        <f t="shared" si="1453"/>
        <v>0</v>
      </c>
      <c r="CR440" s="192">
        <f t="shared" si="1454"/>
        <v>0</v>
      </c>
      <c r="CS440" s="192">
        <f t="shared" si="1455"/>
        <v>0</v>
      </c>
      <c r="CT440" s="192">
        <f t="shared" si="1456"/>
        <v>0</v>
      </c>
      <c r="CU440" s="192">
        <f t="shared" si="1457"/>
        <v>0</v>
      </c>
      <c r="CV440" s="192">
        <f t="shared" si="1458"/>
        <v>0</v>
      </c>
      <c r="CW440" s="192">
        <f t="shared" si="1459"/>
        <v>0</v>
      </c>
      <c r="CX440" s="192">
        <f t="shared" si="1460"/>
        <v>0</v>
      </c>
      <c r="CY440" s="192">
        <f t="shared" si="1461"/>
        <v>0</v>
      </c>
      <c r="CZ440" s="192">
        <f t="shared" si="1462"/>
        <v>0</v>
      </c>
      <c r="DA440" s="192">
        <f t="shared" si="1463"/>
        <v>0</v>
      </c>
      <c r="DB440" s="192">
        <f t="shared" si="1464"/>
        <v>0</v>
      </c>
      <c r="DC440" s="192">
        <f t="shared" si="1465"/>
        <v>0</v>
      </c>
      <c r="DD440" s="192">
        <f t="shared" si="1466"/>
        <v>0</v>
      </c>
      <c r="DE440" s="192">
        <f t="shared" si="1467"/>
        <v>0</v>
      </c>
      <c r="DF440" s="192">
        <f t="shared" si="1468"/>
        <v>0</v>
      </c>
      <c r="DG440" s="192">
        <f t="shared" si="1469"/>
        <v>0</v>
      </c>
      <c r="DH440" s="192">
        <f t="shared" si="1470"/>
        <v>0</v>
      </c>
      <c r="DI440" s="192">
        <f t="shared" si="1471"/>
        <v>0</v>
      </c>
      <c r="DJ440" s="192">
        <f t="shared" si="1472"/>
        <v>0</v>
      </c>
      <c r="DK440" s="192">
        <f t="shared" si="1473"/>
        <v>0</v>
      </c>
      <c r="DL440" s="192">
        <f t="shared" si="1474"/>
        <v>0</v>
      </c>
      <c r="DM440" s="192">
        <f t="shared" si="1475"/>
        <v>0</v>
      </c>
      <c r="DN440" s="192">
        <f t="shared" si="1476"/>
        <v>0</v>
      </c>
      <c r="DO440" s="192">
        <f t="shared" si="1477"/>
        <v>0</v>
      </c>
      <c r="DP440" s="192">
        <f t="shared" si="1478"/>
        <v>0</v>
      </c>
      <c r="DQ440" s="192">
        <f t="shared" si="1479"/>
        <v>0</v>
      </c>
      <c r="DR440" s="192">
        <f t="shared" si="1480"/>
        <v>0</v>
      </c>
      <c r="DS440" s="192">
        <f t="shared" si="1481"/>
        <v>0</v>
      </c>
      <c r="DT440" s="192">
        <f t="shared" si="1482"/>
        <v>0</v>
      </c>
      <c r="DU440" s="192">
        <f t="shared" si="1483"/>
        <v>0</v>
      </c>
      <c r="DV440" s="193">
        <f t="shared" si="1484"/>
        <v>0</v>
      </c>
      <c r="DW440" s="193">
        <f t="shared" si="1485"/>
        <v>0</v>
      </c>
      <c r="DX440" s="193">
        <f t="shared" si="1486"/>
        <v>0</v>
      </c>
      <c r="DY440" s="193">
        <f t="shared" si="1487"/>
        <v>0</v>
      </c>
      <c r="DZ440" s="193">
        <f t="shared" si="1488"/>
        <v>0</v>
      </c>
      <c r="EA440" s="192">
        <f t="shared" si="1489"/>
        <v>0</v>
      </c>
      <c r="EB440" s="192">
        <f t="shared" si="1490"/>
        <v>0</v>
      </c>
      <c r="EC440" s="192">
        <f t="shared" si="1491"/>
        <v>0</v>
      </c>
      <c r="ED440" s="192">
        <f t="shared" si="1492"/>
        <v>0</v>
      </c>
      <c r="EE440" s="192">
        <f t="shared" si="1493"/>
        <v>0</v>
      </c>
      <c r="EF440" s="192">
        <f t="shared" si="1494"/>
        <v>0</v>
      </c>
      <c r="EG440" s="192">
        <f t="shared" si="1495"/>
        <v>0</v>
      </c>
      <c r="EH440" s="192">
        <f t="shared" si="1496"/>
        <v>0</v>
      </c>
      <c r="EI440" s="192">
        <f t="shared" si="1497"/>
        <v>0</v>
      </c>
      <c r="EJ440" s="192">
        <f t="shared" si="1498"/>
        <v>0</v>
      </c>
      <c r="EK440" s="192">
        <f t="shared" si="1499"/>
        <v>0</v>
      </c>
      <c r="EL440" s="192">
        <f t="shared" si="1500"/>
        <v>0</v>
      </c>
      <c r="EM440" s="192">
        <f t="shared" si="1501"/>
        <v>0</v>
      </c>
      <c r="EN440" s="192">
        <f t="shared" si="1502"/>
        <v>0</v>
      </c>
      <c r="EO440" s="192">
        <f t="shared" si="1503"/>
        <v>0</v>
      </c>
      <c r="EP440" s="192">
        <f t="shared" si="1504"/>
        <v>0</v>
      </c>
      <c r="EQ440" s="192">
        <f t="shared" si="1505"/>
        <v>0</v>
      </c>
      <c r="ER440" s="192">
        <f t="shared" si="1506"/>
        <v>0</v>
      </c>
      <c r="ES440" s="192">
        <f t="shared" si="1507"/>
        <v>0</v>
      </c>
      <c r="ET440" s="192">
        <f t="shared" si="1508"/>
        <v>0</v>
      </c>
      <c r="EU440" s="192">
        <f t="shared" si="1509"/>
        <v>0</v>
      </c>
      <c r="EV440" s="192">
        <f t="shared" si="1510"/>
        <v>0</v>
      </c>
      <c r="EW440" s="192">
        <f t="shared" si="1511"/>
        <v>0</v>
      </c>
      <c r="EX440" s="192">
        <f t="shared" si="1512"/>
        <v>0</v>
      </c>
      <c r="EY440" s="192">
        <f t="shared" si="1513"/>
        <v>0</v>
      </c>
      <c r="EZ440" s="192">
        <f t="shared" si="1514"/>
        <v>0</v>
      </c>
      <c r="FA440" s="192">
        <f t="shared" si="1515"/>
        <v>0</v>
      </c>
      <c r="FB440" s="192">
        <f t="shared" si="1516"/>
        <v>0</v>
      </c>
      <c r="FC440" s="192">
        <f t="shared" si="1517"/>
        <v>0</v>
      </c>
      <c r="FD440" s="192">
        <f t="shared" si="1518"/>
        <v>0</v>
      </c>
      <c r="FE440" s="192">
        <f t="shared" si="1519"/>
        <v>0</v>
      </c>
      <c r="FF440" s="192">
        <f t="shared" si="1520"/>
        <v>0</v>
      </c>
      <c r="FG440" s="192">
        <f t="shared" si="1521"/>
        <v>0</v>
      </c>
      <c r="FH440" s="192">
        <f t="shared" si="1522"/>
        <v>0</v>
      </c>
      <c r="FI440" s="192">
        <f t="shared" si="1523"/>
        <v>0</v>
      </c>
      <c r="FJ440" s="192">
        <f t="shared" si="1524"/>
        <v>0</v>
      </c>
      <c r="FK440" s="192">
        <f t="shared" si="1525"/>
        <v>0</v>
      </c>
      <c r="FL440" s="192">
        <f t="shared" si="1526"/>
        <v>0</v>
      </c>
      <c r="FM440" s="192">
        <f t="shared" si="1527"/>
        <v>0</v>
      </c>
      <c r="FN440" s="192">
        <f t="shared" si="1528"/>
        <v>0</v>
      </c>
      <c r="FO440" s="192">
        <f t="shared" si="1529"/>
        <v>0</v>
      </c>
      <c r="FP440" s="192">
        <f t="shared" si="1530"/>
        <v>0</v>
      </c>
      <c r="FQ440" s="192">
        <f t="shared" si="1531"/>
        <v>0</v>
      </c>
      <c r="FR440" s="192">
        <f t="shared" si="1532"/>
        <v>0</v>
      </c>
      <c r="FS440" s="192">
        <f t="shared" si="1533"/>
        <v>0</v>
      </c>
      <c r="FT440" s="192">
        <f t="shared" si="1534"/>
        <v>0</v>
      </c>
      <c r="FU440" s="192">
        <f t="shared" si="1535"/>
        <v>0</v>
      </c>
      <c r="FV440" s="192">
        <f t="shared" si="1536"/>
        <v>0</v>
      </c>
      <c r="FW440" s="192">
        <f t="shared" si="1537"/>
        <v>0</v>
      </c>
      <c r="FX440" s="192">
        <f t="shared" si="1538"/>
        <v>0</v>
      </c>
      <c r="FY440" s="192">
        <f t="shared" si="1539"/>
        <v>0</v>
      </c>
      <c r="FZ440" s="192">
        <f t="shared" si="1540"/>
        <v>0</v>
      </c>
      <c r="GA440" s="192">
        <f t="shared" si="1541"/>
        <v>0</v>
      </c>
      <c r="GB440" s="192">
        <f t="shared" si="1542"/>
        <v>0</v>
      </c>
      <c r="GC440" s="192">
        <f t="shared" si="1543"/>
        <v>0</v>
      </c>
      <c r="GD440" s="192">
        <f t="shared" si="1544"/>
        <v>0</v>
      </c>
      <c r="GE440" s="192">
        <f t="shared" si="1545"/>
        <v>0</v>
      </c>
      <c r="GF440" s="192">
        <f t="shared" si="1546"/>
        <v>0</v>
      </c>
      <c r="GG440" s="192">
        <f t="shared" si="1547"/>
        <v>0</v>
      </c>
      <c r="GH440" s="192">
        <f t="shared" si="1548"/>
        <v>0</v>
      </c>
      <c r="GI440" s="192">
        <f t="shared" si="1549"/>
        <v>0</v>
      </c>
      <c r="GJ440" s="192">
        <f t="shared" si="1550"/>
        <v>0</v>
      </c>
      <c r="GK440" s="192">
        <f t="shared" si="1551"/>
        <v>0</v>
      </c>
      <c r="GL440" s="192">
        <f t="shared" si="1552"/>
        <v>0</v>
      </c>
      <c r="GM440" s="192">
        <f t="shared" si="1553"/>
        <v>0</v>
      </c>
      <c r="GN440" s="192">
        <f t="shared" si="1554"/>
        <v>0</v>
      </c>
      <c r="GO440" s="192">
        <f t="shared" si="1555"/>
        <v>0</v>
      </c>
      <c r="GP440" s="192">
        <f t="shared" si="1556"/>
        <v>0</v>
      </c>
      <c r="GQ440" s="192">
        <f t="shared" si="1557"/>
        <v>0</v>
      </c>
      <c r="GR440" s="192">
        <f t="shared" si="1558"/>
        <v>0</v>
      </c>
      <c r="GS440" s="192">
        <f t="shared" si="1559"/>
        <v>0</v>
      </c>
      <c r="GT440" s="192">
        <f t="shared" si="1560"/>
        <v>0</v>
      </c>
      <c r="GU440" s="192">
        <f t="shared" si="1561"/>
        <v>0</v>
      </c>
      <c r="GV440" s="192">
        <f t="shared" si="1562"/>
        <v>0</v>
      </c>
      <c r="GW440" s="192">
        <f t="shared" si="1563"/>
        <v>0</v>
      </c>
      <c r="GX440" s="192">
        <f t="shared" si="1564"/>
        <v>0</v>
      </c>
      <c r="GY440" s="192">
        <f t="shared" si="1565"/>
        <v>0</v>
      </c>
      <c r="GZ440" s="192">
        <f t="shared" si="1566"/>
        <v>0</v>
      </c>
      <c r="HA440" s="192">
        <f t="shared" si="1567"/>
        <v>0</v>
      </c>
      <c r="HB440" s="192">
        <f t="shared" si="1568"/>
        <v>0</v>
      </c>
      <c r="HC440" s="192">
        <f t="shared" si="1569"/>
        <v>0</v>
      </c>
      <c r="HD440" s="192">
        <f t="shared" si="1570"/>
        <v>0</v>
      </c>
      <c r="HE440" s="192">
        <f t="shared" si="1571"/>
        <v>0</v>
      </c>
      <c r="HF440" s="192">
        <f t="shared" si="1572"/>
        <v>0</v>
      </c>
      <c r="HG440" s="192">
        <f t="shared" si="1573"/>
        <v>0</v>
      </c>
      <c r="HH440" s="192">
        <f t="shared" si="1574"/>
        <v>0</v>
      </c>
      <c r="HI440" s="192">
        <f t="shared" si="1575"/>
        <v>0</v>
      </c>
      <c r="HJ440" s="192">
        <f t="shared" si="1576"/>
        <v>0</v>
      </c>
      <c r="HK440" s="192">
        <f t="shared" si="1577"/>
        <v>0</v>
      </c>
      <c r="HL440" s="192">
        <f t="shared" si="1578"/>
        <v>0</v>
      </c>
      <c r="HM440" s="192">
        <f t="shared" si="1579"/>
        <v>0</v>
      </c>
      <c r="HN440" s="194">
        <f t="shared" si="1580"/>
        <v>0</v>
      </c>
      <c r="HO440" s="194">
        <f t="shared" si="1581"/>
        <v>0</v>
      </c>
      <c r="HP440" s="194">
        <f t="shared" si="1582"/>
        <v>0</v>
      </c>
      <c r="HQ440" s="194">
        <f t="shared" si="1583"/>
        <v>0</v>
      </c>
      <c r="HR440" s="194">
        <f t="shared" si="1584"/>
        <v>0</v>
      </c>
      <c r="HS440" s="195" t="str">
        <f t="shared" si="1381"/>
        <v/>
      </c>
      <c r="HT440" s="196">
        <f t="shared" si="1377"/>
        <v>0</v>
      </c>
      <c r="HU440" s="196">
        <f t="shared" si="1378"/>
        <v>0</v>
      </c>
      <c r="HV440" s="197" t="str">
        <f t="shared" si="1382"/>
        <v/>
      </c>
      <c r="HW440" s="197" t="str">
        <f t="shared" si="1585"/>
        <v/>
      </c>
      <c r="HX440" s="197" t="str">
        <f t="shared" si="1586"/>
        <v/>
      </c>
      <c r="HY440" s="195" t="str">
        <f t="shared" si="1383"/>
        <v/>
      </c>
      <c r="HZ440" s="30">
        <f t="shared" si="1379"/>
        <v>0</v>
      </c>
      <c r="IA440" s="198">
        <f t="shared" si="1384"/>
        <v>0</v>
      </c>
      <c r="IB440" s="195"/>
      <c r="IC440" s="195">
        <f t="shared" si="1587"/>
        <v>0</v>
      </c>
      <c r="ID440" s="195">
        <f t="shared" si="1385"/>
        <v>0</v>
      </c>
      <c r="IE440" s="195">
        <f t="shared" si="1588"/>
        <v>0</v>
      </c>
      <c r="IF440" s="195">
        <f t="shared" si="1386"/>
        <v>0</v>
      </c>
      <c r="IG440" s="307">
        <f t="shared" si="1387"/>
        <v>0</v>
      </c>
      <c r="IH440" s="307">
        <f t="shared" si="1388"/>
        <v>0</v>
      </c>
      <c r="II440" s="44">
        <f t="shared" si="1389"/>
        <v>0</v>
      </c>
      <c r="IJ440" s="44">
        <f t="shared" si="1589"/>
        <v>0</v>
      </c>
      <c r="IK440" s="44">
        <f t="shared" si="1590"/>
        <v>0</v>
      </c>
      <c r="IL440" s="44">
        <f t="shared" si="1591"/>
        <v>0</v>
      </c>
      <c r="IM440" s="44">
        <f t="shared" si="1592"/>
        <v>0</v>
      </c>
      <c r="IN440" s="44">
        <f t="shared" si="1593"/>
        <v>0</v>
      </c>
      <c r="IO440" s="44">
        <f t="shared" si="1594"/>
        <v>0</v>
      </c>
    </row>
    <row r="441" spans="1:249" ht="18" customHeight="1">
      <c r="A441" s="188">
        <v>435</v>
      </c>
      <c r="B441" s="326"/>
      <c r="C441" s="289"/>
      <c r="D441" s="199"/>
      <c r="E441" s="189"/>
      <c r="F441" s="189"/>
      <c r="G441" s="190"/>
      <c r="H441" s="190"/>
      <c r="I441" s="272"/>
      <c r="J441" s="207"/>
      <c r="K441" s="214" t="str">
        <f t="shared" si="1390"/>
        <v/>
      </c>
      <c r="L441" s="200" t="str">
        <f t="shared" si="1391"/>
        <v/>
      </c>
      <c r="M441" s="200" t="str">
        <f t="shared" si="1392"/>
        <v/>
      </c>
      <c r="N441" s="209" t="str">
        <f t="shared" si="1380"/>
        <v/>
      </c>
      <c r="O441" s="208" t="str">
        <f>IFERROR(IF(D441="","",IF(K441="","",IF(I441="","",IF(F441="F",VLOOKUP(K441,F!A:G,2,0),IF(F441="M",VLOOKUP(K441,M!A:G,2,0),""))))),0)</f>
        <v/>
      </c>
      <c r="P441" s="191" t="str">
        <f>IFERROR(IF(D441="","",IF(K441="","",IF(I441="","",IF(F441="F",VLOOKUP(K441,F!A:G,3,0),IF(F441="M",VLOOKUP(K441,M!A:G,3,0),""))))),0)</f>
        <v/>
      </c>
      <c r="Q441" s="191" t="str">
        <f>IFERROR(IF(D441="","",IF(K441="","",IF(I441="","",IF(F441="F",VLOOKUP(K441,F!A:G,4,0),IF(F441="M",VLOOKUP(K441,M!A:G,4,0),""))))),0)</f>
        <v/>
      </c>
      <c r="R441" s="191" t="str">
        <f>IFERROR(IF(D441="","",IF(K441="","",IF(I441="","",IF(F441="F",VLOOKUP(K441,F!A:G,5,0),IF(F441="M",VLOOKUP(K441,M!A:G,5,0),""))))),0)</f>
        <v/>
      </c>
      <c r="S441" s="191" t="str">
        <f>IFERROR(IF(D441="","",IF(K441="","",IF(I441="","",IF(F441="F",VLOOKUP(K441,F!A:G,6,0),IF(F441="M",VLOOKUP(K441,M!A:G,6,0),""))))),0)</f>
        <v/>
      </c>
      <c r="T441" s="191" t="str">
        <f>IFERROR(IF(D441="","",IF(K441="","",IF(I441="","",IF(F441="F",VLOOKUP(K441,F!A:G,7,0),IF(F441="M",VLOOKUP(K441,M!A:G,7,0),""))))),0)</f>
        <v/>
      </c>
      <c r="U441" s="191" t="str">
        <f>IFERROR(IF(D441="","",IF(K441="","",IF(J441="","",IF(F441="F",VLOOKUP(K441,F!A:M,8,0),IF(F441="M",VLOOKUP(K441,M!A:M,8,0),""))))),0)</f>
        <v/>
      </c>
      <c r="V441" s="191" t="str">
        <f>IFERROR(IF(D441="","",IF(K441="","",IF(J441="","",IF(F441="F",VLOOKUP(K441,F!A:M,9,0),IF(F441="M",VLOOKUP(K441,M!A:M,9,0),""))))),0)</f>
        <v/>
      </c>
      <c r="W441" s="191" t="str">
        <f>IFERROR(IF(D441="","",IF(K441="","",IF(J441="","",IF(F441="F",VLOOKUP(K441,F!A:M,10,0),IF(F441="M",VLOOKUP(K441,M!A:M,10,0),""))))),0)</f>
        <v/>
      </c>
      <c r="X441" s="191" t="str">
        <f>IFERROR(IF(D441="","",IF(K441="","",IF(J441="","",IF(F441="F",VLOOKUP(K441,F!A:M,11,0),IF(F441="M",VLOOKUP(K441,M!A:M,11,0),""))))),0)</f>
        <v/>
      </c>
      <c r="Y441" s="191" t="str">
        <f>IFERROR(IF(D441="","",IF(K441="","",IF(J441="","",IF(F441="F",VLOOKUP(K441,F!A:M,12,0),IF(F441="M",VLOOKUP(K441,M!A:M,12,0),""))))),0)</f>
        <v/>
      </c>
      <c r="Z441" s="191" t="str">
        <f>IFERROR(IF(D441="","",IF(K441="","",IF(J441="","",IF(F441="F",VLOOKUP(K441,F!A:M,13,0),IF(F441="M",VLOOKUP(K441,M!A:M,13,0),""))))),0)</f>
        <v/>
      </c>
      <c r="AA441" s="191" t="str">
        <f>IFERROR(IF(D441="","",IF(F441="","",IF(J441="","",IF(K441="","",IF(AND(K441&gt;23,K441&lt;=60),IF(F441="F",VLOOKUP(MROUND(HZ441,0.5),'F-Weight for Length'!K:S,2,0),VLOOKUP(MROUND(HZ441,0.5),'M-Weight for Length'!K:S,2,0)),IF(K441&gt;60,IF(F441="F",VLOOKUP(K441,'F-Weight for Length'!U:AC,2,0),VLOOKUP(K441,'M-Weight for Length'!U:AC,2,0)),IF(F441="F",VLOOKUP(MROUND(HZ441,0.5),'F-Weight for Length'!A:I,2,0),VLOOKUP(MROUND(HZ441,0.5),'M-Weight for Length'!A:I,2,0)))))))),0)</f>
        <v/>
      </c>
      <c r="AB441" s="191" t="str">
        <f>IFERROR(IF(D441="","",IF(F441="","",IF(J441="","",IF(K441="","",IF(AND(K441&gt;23,K441&lt;=60),IF(F441="F",VLOOKUP(MROUND(HZ441,0.5),'F-Weight for Length'!K:S,3,0),VLOOKUP(MROUND(HZ441,0.5),'M-Weight for Length'!K:S,3,0)),IF(K441&gt;60,IF(F441="F",VLOOKUP(K441,'F-Weight for Length'!U:AC,3,0),VLOOKUP(K441,'M-Weight for Length'!U:AC,3,0)),IF(F441="F",VLOOKUP(MROUND(HZ441,0.5),'F-Weight for Length'!A:I,3,0),VLOOKUP(MROUND(HZ441,0.5),'M-Weight for Length'!A:I,3,0)))))))),0)</f>
        <v/>
      </c>
      <c r="AC441" s="191" t="str">
        <f>IFERROR(IF(D441="","",IF(F441="","",IF(J441="","",IF(K441="","",IF(AND(K441&gt;23,K441&lt;=60),IF(F441="F",VLOOKUP(MROUND(HZ441,0.5),'F-Weight for Length'!K:S,4,0),VLOOKUP(MROUND(HZ441,0.5),'M-Weight for Length'!K:S,4,0)),IF(K441&gt;60,IF(F441="F",VLOOKUP(K441,'F-Weight for Length'!U:AC,4,0),VLOOKUP(K441,'M-Weight for Length'!U:AC,4,0)),IF(F441="F",VLOOKUP(MROUND(HZ441,0.5),'F-Weight for Length'!A:I,4,0),VLOOKUP(MROUND(HZ441,0.5),'M-Weight for Length'!A:I,4,0)))))))),0)</f>
        <v/>
      </c>
      <c r="AD441" s="191" t="str">
        <f>IFERROR(IF(D441="","",IF(F441="","",IF(J441="","",IF(K441="","",IF(AND(K441&gt;23,K441&lt;=60),IF(F441="F",VLOOKUP(MROUND(HZ441,0.5),'F-Weight for Length'!K:S,5,0),VLOOKUP(MROUND(HZ441,0.5),'M-Weight for Length'!K:S,5,0)),IF(K441&gt;60,IF(F441="F",VLOOKUP(K441,'F-Weight for Length'!U:AC,5,0),VLOOKUP(K441,'M-Weight for Length'!U:AC,5,0)),IF(F441="F",VLOOKUP(MROUND(HZ441,0.5),'F-Weight for Length'!A:I,5,0),VLOOKUP(MROUND(HZ441,0.5),'M-Weight for Length'!A:I,5,0)))))))),0)</f>
        <v/>
      </c>
      <c r="AE441" s="191" t="str">
        <f>IFERROR(IF(D441="","",IF(F441="","",IF(J441="","",IF(K441="","",IF(AND(K441&gt;23,K441&lt;=60),IF(F441="F",VLOOKUP(MROUND(HZ441,0.5),'F-Weight for Length'!K:S,6,0),VLOOKUP(MROUND(HZ441,0.5),'M-Weight for Length'!K:S,6,0)),IF(K441&gt;60,IF(F441="F",VLOOKUP(K441,'F-Weight for Length'!U:AC,6,0),VLOOKUP(K441,'M-Weight for Length'!U:AC,6,0)),IF(F441="F",VLOOKUP(MROUND(HZ441,0.5),'F-Weight for Length'!A:I,6,0),VLOOKUP(MROUND(HZ441,0.5),'M-Weight for Length'!A:I,6,0)))))))),0)</f>
        <v/>
      </c>
      <c r="AF441" s="191" t="str">
        <f>IFERROR(IF(D441="","",IF(F441="","",IF(J441="","",IF(K441="","",IF(AND(K441&gt;23,K441&lt;=60),IF(F441="F",VLOOKUP(MROUND(HZ441,0.5),'F-Weight for Length'!K:S,7,0),VLOOKUP(MROUND(HZ441,0.5),'M-Weight for Length'!K:S,7,0)),IF(K441&gt;60,IF(F441="F",VLOOKUP(K441,'F-Weight for Length'!U:AC,7,0),VLOOKUP(K441,'M-Weight for Length'!U:AC,7,0)),IF(F441="F",VLOOKUP(MROUND(HZ441,0.5),'F-Weight for Length'!A:I,7,0),VLOOKUP(MROUND(HZ441,0.5),'M-Weight for Length'!A:I,7,0)))))))),0)</f>
        <v/>
      </c>
      <c r="AG441" s="191" t="str">
        <f>IFERROR(IF(D441="","",IF(F441="","",IF(J441="","",IF(K441="","",IF(AND(K441&gt;23,K441&lt;=60),IF(F441="F",VLOOKUP(MROUND(HZ441,0.5),'F-Weight for Length'!K:S,8,0),VLOOKUP(MROUND(HZ441,0.5),'M-Weight for Length'!K:S,8,0)),IF(K441&gt;60,IF(F441="F",VLOOKUP(K441,'F-Weight for Length'!U:AC,8,0),VLOOKUP(K441,'M-Weight for Length'!U:AC,8,0)),IF(F441="F",VLOOKUP(MROUND(HZ441,0.5),'F-Weight for Length'!A:I,8,0),VLOOKUP(MROUND(HZ441,0.5),'M-Weight for Length'!A:I,8,0)))))))),0)</f>
        <v/>
      </c>
      <c r="AH441" s="191" t="str">
        <f>IFERROR(IF(D441="","",IF(F441="","",IF(J441="","",IF(K441="","",IF(AND(K441&gt;23,K441&lt;=60),IF(F441="F",VLOOKUP(MROUND(HZ441,0.5),'F-Weight for Length'!K:S,9,0),VLOOKUP(MROUND(HZ441,0.5),'M-Weight for Length'!K:S,9,0)),IF(K441&gt;60,IF(F441="F",VLOOKUP(K441,'F-Weight for Length'!U:AC,9,0),VLOOKUP(K441,'M-Weight for Length'!U:AC,9,0)),IF(F441="F",VLOOKUP(MROUND(HZ441,0.5),'F-Weight for Length'!A:I,9,0),VLOOKUP(MROUND(HZ441,0.5),'M-Weight for Length'!A:I,9,0)))))))),0)</f>
        <v/>
      </c>
      <c r="AI441" s="192">
        <f t="shared" si="1393"/>
        <v>0</v>
      </c>
      <c r="AJ441" s="192">
        <f t="shared" si="1394"/>
        <v>0</v>
      </c>
      <c r="AK441" s="192">
        <f t="shared" si="1395"/>
        <v>0</v>
      </c>
      <c r="AL441" s="192">
        <f t="shared" si="1396"/>
        <v>0</v>
      </c>
      <c r="AM441" s="192">
        <f t="shared" si="1397"/>
        <v>0</v>
      </c>
      <c r="AN441" s="192">
        <f t="shared" si="1398"/>
        <v>0</v>
      </c>
      <c r="AO441" s="192">
        <f t="shared" si="1399"/>
        <v>0</v>
      </c>
      <c r="AP441" s="192">
        <f t="shared" si="1400"/>
        <v>0</v>
      </c>
      <c r="AQ441" s="192">
        <f t="shared" si="1401"/>
        <v>0</v>
      </c>
      <c r="AR441" s="192">
        <f t="shared" si="1402"/>
        <v>0</v>
      </c>
      <c r="AS441" s="192">
        <f t="shared" si="1403"/>
        <v>0</v>
      </c>
      <c r="AT441" s="192">
        <f t="shared" si="1404"/>
        <v>0</v>
      </c>
      <c r="AU441" s="192">
        <f t="shared" si="1405"/>
        <v>0</v>
      </c>
      <c r="AV441" s="192">
        <f t="shared" si="1406"/>
        <v>0</v>
      </c>
      <c r="AW441" s="192">
        <f t="shared" si="1407"/>
        <v>0</v>
      </c>
      <c r="AX441" s="192">
        <f t="shared" si="1408"/>
        <v>0</v>
      </c>
      <c r="AY441" s="192">
        <f t="shared" si="1409"/>
        <v>0</v>
      </c>
      <c r="AZ441" s="192">
        <f t="shared" si="1410"/>
        <v>0</v>
      </c>
      <c r="BA441" s="192">
        <f t="shared" si="1411"/>
        <v>0</v>
      </c>
      <c r="BB441" s="192">
        <f t="shared" si="1412"/>
        <v>0</v>
      </c>
      <c r="BC441" s="192">
        <f t="shared" si="1413"/>
        <v>0</v>
      </c>
      <c r="BD441" s="192">
        <f t="shared" si="1414"/>
        <v>0</v>
      </c>
      <c r="BE441" s="192">
        <f t="shared" si="1415"/>
        <v>0</v>
      </c>
      <c r="BF441" s="192">
        <f t="shared" si="1416"/>
        <v>0</v>
      </c>
      <c r="BG441" s="192">
        <f t="shared" si="1417"/>
        <v>0</v>
      </c>
      <c r="BH441" s="192">
        <f t="shared" si="1418"/>
        <v>0</v>
      </c>
      <c r="BI441" s="192">
        <f t="shared" si="1419"/>
        <v>0</v>
      </c>
      <c r="BJ441" s="192">
        <f t="shared" si="1420"/>
        <v>0</v>
      </c>
      <c r="BK441" s="192">
        <f t="shared" si="1421"/>
        <v>0</v>
      </c>
      <c r="BL441" s="192">
        <f t="shared" si="1422"/>
        <v>0</v>
      </c>
      <c r="BM441" s="192">
        <f t="shared" si="1423"/>
        <v>0</v>
      </c>
      <c r="BN441" s="192">
        <f t="shared" si="1424"/>
        <v>0</v>
      </c>
      <c r="BO441" s="192">
        <f t="shared" si="1425"/>
        <v>0</v>
      </c>
      <c r="BP441" s="192">
        <f t="shared" si="1426"/>
        <v>0</v>
      </c>
      <c r="BQ441" s="192">
        <f t="shared" si="1427"/>
        <v>0</v>
      </c>
      <c r="BR441" s="192">
        <f t="shared" si="1428"/>
        <v>0</v>
      </c>
      <c r="BS441" s="192">
        <f t="shared" si="1429"/>
        <v>0</v>
      </c>
      <c r="BT441" s="192">
        <f t="shared" si="1430"/>
        <v>0</v>
      </c>
      <c r="BU441" s="192">
        <f t="shared" si="1431"/>
        <v>0</v>
      </c>
      <c r="BV441" s="192">
        <f t="shared" si="1432"/>
        <v>0</v>
      </c>
      <c r="BW441" s="192">
        <f t="shared" si="1433"/>
        <v>0</v>
      </c>
      <c r="BX441" s="192">
        <f t="shared" si="1434"/>
        <v>0</v>
      </c>
      <c r="BY441" s="192">
        <f t="shared" si="1435"/>
        <v>0</v>
      </c>
      <c r="BZ441" s="192">
        <f t="shared" si="1436"/>
        <v>0</v>
      </c>
      <c r="CA441" s="192">
        <f t="shared" si="1437"/>
        <v>0</v>
      </c>
      <c r="CB441" s="192">
        <f t="shared" si="1438"/>
        <v>0</v>
      </c>
      <c r="CC441" s="192">
        <f t="shared" si="1439"/>
        <v>0</v>
      </c>
      <c r="CD441" s="192">
        <f t="shared" si="1440"/>
        <v>0</v>
      </c>
      <c r="CE441" s="192">
        <f t="shared" si="1441"/>
        <v>0</v>
      </c>
      <c r="CF441" s="192">
        <f t="shared" si="1442"/>
        <v>0</v>
      </c>
      <c r="CG441" s="192">
        <f t="shared" si="1443"/>
        <v>0</v>
      </c>
      <c r="CH441" s="192">
        <f t="shared" si="1444"/>
        <v>0</v>
      </c>
      <c r="CI441" s="192">
        <f t="shared" si="1445"/>
        <v>0</v>
      </c>
      <c r="CJ441" s="192">
        <f t="shared" si="1446"/>
        <v>0</v>
      </c>
      <c r="CK441" s="192">
        <f t="shared" si="1447"/>
        <v>0</v>
      </c>
      <c r="CL441" s="192">
        <f t="shared" si="1448"/>
        <v>0</v>
      </c>
      <c r="CM441" s="192">
        <f t="shared" si="1449"/>
        <v>0</v>
      </c>
      <c r="CN441" s="192">
        <f t="shared" si="1450"/>
        <v>0</v>
      </c>
      <c r="CO441" s="192">
        <f t="shared" si="1451"/>
        <v>0</v>
      </c>
      <c r="CP441" s="192">
        <f t="shared" si="1452"/>
        <v>0</v>
      </c>
      <c r="CQ441" s="192">
        <f t="shared" si="1453"/>
        <v>0</v>
      </c>
      <c r="CR441" s="192">
        <f t="shared" si="1454"/>
        <v>0</v>
      </c>
      <c r="CS441" s="192">
        <f t="shared" si="1455"/>
        <v>0</v>
      </c>
      <c r="CT441" s="192">
        <f t="shared" si="1456"/>
        <v>0</v>
      </c>
      <c r="CU441" s="192">
        <f t="shared" si="1457"/>
        <v>0</v>
      </c>
      <c r="CV441" s="192">
        <f t="shared" si="1458"/>
        <v>0</v>
      </c>
      <c r="CW441" s="192">
        <f t="shared" si="1459"/>
        <v>0</v>
      </c>
      <c r="CX441" s="192">
        <f t="shared" si="1460"/>
        <v>0</v>
      </c>
      <c r="CY441" s="192">
        <f t="shared" si="1461"/>
        <v>0</v>
      </c>
      <c r="CZ441" s="192">
        <f t="shared" si="1462"/>
        <v>0</v>
      </c>
      <c r="DA441" s="192">
        <f t="shared" si="1463"/>
        <v>0</v>
      </c>
      <c r="DB441" s="192">
        <f t="shared" si="1464"/>
        <v>0</v>
      </c>
      <c r="DC441" s="192">
        <f t="shared" si="1465"/>
        <v>0</v>
      </c>
      <c r="DD441" s="192">
        <f t="shared" si="1466"/>
        <v>0</v>
      </c>
      <c r="DE441" s="192">
        <f t="shared" si="1467"/>
        <v>0</v>
      </c>
      <c r="DF441" s="192">
        <f t="shared" si="1468"/>
        <v>0</v>
      </c>
      <c r="DG441" s="192">
        <f t="shared" si="1469"/>
        <v>0</v>
      </c>
      <c r="DH441" s="192">
        <f t="shared" si="1470"/>
        <v>0</v>
      </c>
      <c r="DI441" s="192">
        <f t="shared" si="1471"/>
        <v>0</v>
      </c>
      <c r="DJ441" s="192">
        <f t="shared" si="1472"/>
        <v>0</v>
      </c>
      <c r="DK441" s="192">
        <f t="shared" si="1473"/>
        <v>0</v>
      </c>
      <c r="DL441" s="192">
        <f t="shared" si="1474"/>
        <v>0</v>
      </c>
      <c r="DM441" s="192">
        <f t="shared" si="1475"/>
        <v>0</v>
      </c>
      <c r="DN441" s="192">
        <f t="shared" si="1476"/>
        <v>0</v>
      </c>
      <c r="DO441" s="192">
        <f t="shared" si="1477"/>
        <v>0</v>
      </c>
      <c r="DP441" s="192">
        <f t="shared" si="1478"/>
        <v>0</v>
      </c>
      <c r="DQ441" s="192">
        <f t="shared" si="1479"/>
        <v>0</v>
      </c>
      <c r="DR441" s="192">
        <f t="shared" si="1480"/>
        <v>0</v>
      </c>
      <c r="DS441" s="192">
        <f t="shared" si="1481"/>
        <v>0</v>
      </c>
      <c r="DT441" s="192">
        <f t="shared" si="1482"/>
        <v>0</v>
      </c>
      <c r="DU441" s="192">
        <f t="shared" si="1483"/>
        <v>0</v>
      </c>
      <c r="DV441" s="193">
        <f t="shared" si="1484"/>
        <v>0</v>
      </c>
      <c r="DW441" s="193">
        <f t="shared" si="1485"/>
        <v>0</v>
      </c>
      <c r="DX441" s="193">
        <f t="shared" si="1486"/>
        <v>0</v>
      </c>
      <c r="DY441" s="193">
        <f t="shared" si="1487"/>
        <v>0</v>
      </c>
      <c r="DZ441" s="193">
        <f t="shared" si="1488"/>
        <v>0</v>
      </c>
      <c r="EA441" s="192">
        <f t="shared" si="1489"/>
        <v>0</v>
      </c>
      <c r="EB441" s="192">
        <f t="shared" si="1490"/>
        <v>0</v>
      </c>
      <c r="EC441" s="192">
        <f t="shared" si="1491"/>
        <v>0</v>
      </c>
      <c r="ED441" s="192">
        <f t="shared" si="1492"/>
        <v>0</v>
      </c>
      <c r="EE441" s="192">
        <f t="shared" si="1493"/>
        <v>0</v>
      </c>
      <c r="EF441" s="192">
        <f t="shared" si="1494"/>
        <v>0</v>
      </c>
      <c r="EG441" s="192">
        <f t="shared" si="1495"/>
        <v>0</v>
      </c>
      <c r="EH441" s="192">
        <f t="shared" si="1496"/>
        <v>0</v>
      </c>
      <c r="EI441" s="192">
        <f t="shared" si="1497"/>
        <v>0</v>
      </c>
      <c r="EJ441" s="192">
        <f t="shared" si="1498"/>
        <v>0</v>
      </c>
      <c r="EK441" s="192">
        <f t="shared" si="1499"/>
        <v>0</v>
      </c>
      <c r="EL441" s="192">
        <f t="shared" si="1500"/>
        <v>0</v>
      </c>
      <c r="EM441" s="192">
        <f t="shared" si="1501"/>
        <v>0</v>
      </c>
      <c r="EN441" s="192">
        <f t="shared" si="1502"/>
        <v>0</v>
      </c>
      <c r="EO441" s="192">
        <f t="shared" si="1503"/>
        <v>0</v>
      </c>
      <c r="EP441" s="192">
        <f t="shared" si="1504"/>
        <v>0</v>
      </c>
      <c r="EQ441" s="192">
        <f t="shared" si="1505"/>
        <v>0</v>
      </c>
      <c r="ER441" s="192">
        <f t="shared" si="1506"/>
        <v>0</v>
      </c>
      <c r="ES441" s="192">
        <f t="shared" si="1507"/>
        <v>0</v>
      </c>
      <c r="ET441" s="192">
        <f t="shared" si="1508"/>
        <v>0</v>
      </c>
      <c r="EU441" s="192">
        <f t="shared" si="1509"/>
        <v>0</v>
      </c>
      <c r="EV441" s="192">
        <f t="shared" si="1510"/>
        <v>0</v>
      </c>
      <c r="EW441" s="192">
        <f t="shared" si="1511"/>
        <v>0</v>
      </c>
      <c r="EX441" s="192">
        <f t="shared" si="1512"/>
        <v>0</v>
      </c>
      <c r="EY441" s="192">
        <f t="shared" si="1513"/>
        <v>0</v>
      </c>
      <c r="EZ441" s="192">
        <f t="shared" si="1514"/>
        <v>0</v>
      </c>
      <c r="FA441" s="192">
        <f t="shared" si="1515"/>
        <v>0</v>
      </c>
      <c r="FB441" s="192">
        <f t="shared" si="1516"/>
        <v>0</v>
      </c>
      <c r="FC441" s="192">
        <f t="shared" si="1517"/>
        <v>0</v>
      </c>
      <c r="FD441" s="192">
        <f t="shared" si="1518"/>
        <v>0</v>
      </c>
      <c r="FE441" s="192">
        <f t="shared" si="1519"/>
        <v>0</v>
      </c>
      <c r="FF441" s="192">
        <f t="shared" si="1520"/>
        <v>0</v>
      </c>
      <c r="FG441" s="192">
        <f t="shared" si="1521"/>
        <v>0</v>
      </c>
      <c r="FH441" s="192">
        <f t="shared" si="1522"/>
        <v>0</v>
      </c>
      <c r="FI441" s="192">
        <f t="shared" si="1523"/>
        <v>0</v>
      </c>
      <c r="FJ441" s="192">
        <f t="shared" si="1524"/>
        <v>0</v>
      </c>
      <c r="FK441" s="192">
        <f t="shared" si="1525"/>
        <v>0</v>
      </c>
      <c r="FL441" s="192">
        <f t="shared" si="1526"/>
        <v>0</v>
      </c>
      <c r="FM441" s="192">
        <f t="shared" si="1527"/>
        <v>0</v>
      </c>
      <c r="FN441" s="192">
        <f t="shared" si="1528"/>
        <v>0</v>
      </c>
      <c r="FO441" s="192">
        <f t="shared" si="1529"/>
        <v>0</v>
      </c>
      <c r="FP441" s="192">
        <f t="shared" si="1530"/>
        <v>0</v>
      </c>
      <c r="FQ441" s="192">
        <f t="shared" si="1531"/>
        <v>0</v>
      </c>
      <c r="FR441" s="192">
        <f t="shared" si="1532"/>
        <v>0</v>
      </c>
      <c r="FS441" s="192">
        <f t="shared" si="1533"/>
        <v>0</v>
      </c>
      <c r="FT441" s="192">
        <f t="shared" si="1534"/>
        <v>0</v>
      </c>
      <c r="FU441" s="192">
        <f t="shared" si="1535"/>
        <v>0</v>
      </c>
      <c r="FV441" s="192">
        <f t="shared" si="1536"/>
        <v>0</v>
      </c>
      <c r="FW441" s="192">
        <f t="shared" si="1537"/>
        <v>0</v>
      </c>
      <c r="FX441" s="192">
        <f t="shared" si="1538"/>
        <v>0</v>
      </c>
      <c r="FY441" s="192">
        <f t="shared" si="1539"/>
        <v>0</v>
      </c>
      <c r="FZ441" s="192">
        <f t="shared" si="1540"/>
        <v>0</v>
      </c>
      <c r="GA441" s="192">
        <f t="shared" si="1541"/>
        <v>0</v>
      </c>
      <c r="GB441" s="192">
        <f t="shared" si="1542"/>
        <v>0</v>
      </c>
      <c r="GC441" s="192">
        <f t="shared" si="1543"/>
        <v>0</v>
      </c>
      <c r="GD441" s="192">
        <f t="shared" si="1544"/>
        <v>0</v>
      </c>
      <c r="GE441" s="192">
        <f t="shared" si="1545"/>
        <v>0</v>
      </c>
      <c r="GF441" s="192">
        <f t="shared" si="1546"/>
        <v>0</v>
      </c>
      <c r="GG441" s="192">
        <f t="shared" si="1547"/>
        <v>0</v>
      </c>
      <c r="GH441" s="192">
        <f t="shared" si="1548"/>
        <v>0</v>
      </c>
      <c r="GI441" s="192">
        <f t="shared" si="1549"/>
        <v>0</v>
      </c>
      <c r="GJ441" s="192">
        <f t="shared" si="1550"/>
        <v>0</v>
      </c>
      <c r="GK441" s="192">
        <f t="shared" si="1551"/>
        <v>0</v>
      </c>
      <c r="GL441" s="192">
        <f t="shared" si="1552"/>
        <v>0</v>
      </c>
      <c r="GM441" s="192">
        <f t="shared" si="1553"/>
        <v>0</v>
      </c>
      <c r="GN441" s="192">
        <f t="shared" si="1554"/>
        <v>0</v>
      </c>
      <c r="GO441" s="192">
        <f t="shared" si="1555"/>
        <v>0</v>
      </c>
      <c r="GP441" s="192">
        <f t="shared" si="1556"/>
        <v>0</v>
      </c>
      <c r="GQ441" s="192">
        <f t="shared" si="1557"/>
        <v>0</v>
      </c>
      <c r="GR441" s="192">
        <f t="shared" si="1558"/>
        <v>0</v>
      </c>
      <c r="GS441" s="192">
        <f t="shared" si="1559"/>
        <v>0</v>
      </c>
      <c r="GT441" s="192">
        <f t="shared" si="1560"/>
        <v>0</v>
      </c>
      <c r="GU441" s="192">
        <f t="shared" si="1561"/>
        <v>0</v>
      </c>
      <c r="GV441" s="192">
        <f t="shared" si="1562"/>
        <v>0</v>
      </c>
      <c r="GW441" s="192">
        <f t="shared" si="1563"/>
        <v>0</v>
      </c>
      <c r="GX441" s="192">
        <f t="shared" si="1564"/>
        <v>0</v>
      </c>
      <c r="GY441" s="192">
        <f t="shared" si="1565"/>
        <v>0</v>
      </c>
      <c r="GZ441" s="192">
        <f t="shared" si="1566"/>
        <v>0</v>
      </c>
      <c r="HA441" s="192">
        <f t="shared" si="1567"/>
        <v>0</v>
      </c>
      <c r="HB441" s="192">
        <f t="shared" si="1568"/>
        <v>0</v>
      </c>
      <c r="HC441" s="192">
        <f t="shared" si="1569"/>
        <v>0</v>
      </c>
      <c r="HD441" s="192">
        <f t="shared" si="1570"/>
        <v>0</v>
      </c>
      <c r="HE441" s="192">
        <f t="shared" si="1571"/>
        <v>0</v>
      </c>
      <c r="HF441" s="192">
        <f t="shared" si="1572"/>
        <v>0</v>
      </c>
      <c r="HG441" s="192">
        <f t="shared" si="1573"/>
        <v>0</v>
      </c>
      <c r="HH441" s="192">
        <f t="shared" si="1574"/>
        <v>0</v>
      </c>
      <c r="HI441" s="192">
        <f t="shared" si="1575"/>
        <v>0</v>
      </c>
      <c r="HJ441" s="192">
        <f t="shared" si="1576"/>
        <v>0</v>
      </c>
      <c r="HK441" s="192">
        <f t="shared" si="1577"/>
        <v>0</v>
      </c>
      <c r="HL441" s="192">
        <f t="shared" si="1578"/>
        <v>0</v>
      </c>
      <c r="HM441" s="192">
        <f t="shared" si="1579"/>
        <v>0</v>
      </c>
      <c r="HN441" s="194">
        <f t="shared" si="1580"/>
        <v>0</v>
      </c>
      <c r="HO441" s="194">
        <f t="shared" si="1581"/>
        <v>0</v>
      </c>
      <c r="HP441" s="194">
        <f t="shared" si="1582"/>
        <v>0</v>
      </c>
      <c r="HQ441" s="194">
        <f t="shared" si="1583"/>
        <v>0</v>
      </c>
      <c r="HR441" s="194">
        <f t="shared" si="1584"/>
        <v>0</v>
      </c>
      <c r="HS441" s="195" t="str">
        <f t="shared" si="1381"/>
        <v/>
      </c>
      <c r="HT441" s="196">
        <f t="shared" si="1377"/>
        <v>0</v>
      </c>
      <c r="HU441" s="196">
        <f t="shared" si="1378"/>
        <v>0</v>
      </c>
      <c r="HV441" s="197" t="str">
        <f t="shared" si="1382"/>
        <v/>
      </c>
      <c r="HW441" s="197" t="str">
        <f t="shared" si="1585"/>
        <v/>
      </c>
      <c r="HX441" s="197" t="str">
        <f t="shared" si="1586"/>
        <v/>
      </c>
      <c r="HY441" s="195" t="str">
        <f t="shared" si="1383"/>
        <v/>
      </c>
      <c r="HZ441" s="30">
        <f t="shared" si="1379"/>
        <v>0</v>
      </c>
      <c r="IA441" s="198">
        <f t="shared" si="1384"/>
        <v>0</v>
      </c>
      <c r="IB441" s="195"/>
      <c r="IC441" s="195">
        <f t="shared" si="1587"/>
        <v>0</v>
      </c>
      <c r="ID441" s="195">
        <f t="shared" si="1385"/>
        <v>0</v>
      </c>
      <c r="IE441" s="195">
        <f t="shared" si="1588"/>
        <v>0</v>
      </c>
      <c r="IF441" s="195">
        <f t="shared" si="1386"/>
        <v>0</v>
      </c>
      <c r="IG441" s="307">
        <f t="shared" si="1387"/>
        <v>0</v>
      </c>
      <c r="IH441" s="307">
        <f t="shared" si="1388"/>
        <v>0</v>
      </c>
      <c r="II441" s="44">
        <f t="shared" si="1389"/>
        <v>0</v>
      </c>
      <c r="IJ441" s="44">
        <f t="shared" si="1589"/>
        <v>0</v>
      </c>
      <c r="IK441" s="44">
        <f t="shared" si="1590"/>
        <v>0</v>
      </c>
      <c r="IL441" s="44">
        <f t="shared" si="1591"/>
        <v>0</v>
      </c>
      <c r="IM441" s="44">
        <f t="shared" si="1592"/>
        <v>0</v>
      </c>
      <c r="IN441" s="44">
        <f t="shared" si="1593"/>
        <v>0</v>
      </c>
      <c r="IO441" s="44">
        <f t="shared" si="1594"/>
        <v>0</v>
      </c>
    </row>
    <row r="442" spans="1:249" ht="18" customHeight="1">
      <c r="A442" s="188">
        <v>436</v>
      </c>
      <c r="B442" s="326"/>
      <c r="C442" s="289"/>
      <c r="D442" s="199"/>
      <c r="E442" s="189"/>
      <c r="F442" s="189"/>
      <c r="G442" s="190"/>
      <c r="H442" s="190"/>
      <c r="I442" s="272"/>
      <c r="J442" s="207"/>
      <c r="K442" s="214" t="str">
        <f t="shared" si="1390"/>
        <v/>
      </c>
      <c r="L442" s="200" t="str">
        <f t="shared" si="1391"/>
        <v/>
      </c>
      <c r="M442" s="200" t="str">
        <f t="shared" si="1392"/>
        <v/>
      </c>
      <c r="N442" s="209" t="str">
        <f t="shared" si="1380"/>
        <v/>
      </c>
      <c r="O442" s="208" t="str">
        <f>IFERROR(IF(D442="","",IF(K442="","",IF(I442="","",IF(F442="F",VLOOKUP(K442,F!A:G,2,0),IF(F442="M",VLOOKUP(K442,M!A:G,2,0),""))))),0)</f>
        <v/>
      </c>
      <c r="P442" s="191" t="str">
        <f>IFERROR(IF(D442="","",IF(K442="","",IF(I442="","",IF(F442="F",VLOOKUP(K442,F!A:G,3,0),IF(F442="M",VLOOKUP(K442,M!A:G,3,0),""))))),0)</f>
        <v/>
      </c>
      <c r="Q442" s="191" t="str">
        <f>IFERROR(IF(D442="","",IF(K442="","",IF(I442="","",IF(F442="F",VLOOKUP(K442,F!A:G,4,0),IF(F442="M",VLOOKUP(K442,M!A:G,4,0),""))))),0)</f>
        <v/>
      </c>
      <c r="R442" s="191" t="str">
        <f>IFERROR(IF(D442="","",IF(K442="","",IF(I442="","",IF(F442="F",VLOOKUP(K442,F!A:G,5,0),IF(F442="M",VLOOKUP(K442,M!A:G,5,0),""))))),0)</f>
        <v/>
      </c>
      <c r="S442" s="191" t="str">
        <f>IFERROR(IF(D442="","",IF(K442="","",IF(I442="","",IF(F442="F",VLOOKUP(K442,F!A:G,6,0),IF(F442="M",VLOOKUP(K442,M!A:G,6,0),""))))),0)</f>
        <v/>
      </c>
      <c r="T442" s="191" t="str">
        <f>IFERROR(IF(D442="","",IF(K442="","",IF(I442="","",IF(F442="F",VLOOKUP(K442,F!A:G,7,0),IF(F442="M",VLOOKUP(K442,M!A:G,7,0),""))))),0)</f>
        <v/>
      </c>
      <c r="U442" s="191" t="str">
        <f>IFERROR(IF(D442="","",IF(K442="","",IF(J442="","",IF(F442="F",VLOOKUP(K442,F!A:M,8,0),IF(F442="M",VLOOKUP(K442,M!A:M,8,0),""))))),0)</f>
        <v/>
      </c>
      <c r="V442" s="191" t="str">
        <f>IFERROR(IF(D442="","",IF(K442="","",IF(J442="","",IF(F442="F",VLOOKUP(K442,F!A:M,9,0),IF(F442="M",VLOOKUP(K442,M!A:M,9,0),""))))),0)</f>
        <v/>
      </c>
      <c r="W442" s="191" t="str">
        <f>IFERROR(IF(D442="","",IF(K442="","",IF(J442="","",IF(F442="F",VLOOKUP(K442,F!A:M,10,0),IF(F442="M",VLOOKUP(K442,M!A:M,10,0),""))))),0)</f>
        <v/>
      </c>
      <c r="X442" s="191" t="str">
        <f>IFERROR(IF(D442="","",IF(K442="","",IF(J442="","",IF(F442="F",VLOOKUP(K442,F!A:M,11,0),IF(F442="M",VLOOKUP(K442,M!A:M,11,0),""))))),0)</f>
        <v/>
      </c>
      <c r="Y442" s="191" t="str">
        <f>IFERROR(IF(D442="","",IF(K442="","",IF(J442="","",IF(F442="F",VLOOKUP(K442,F!A:M,12,0),IF(F442="M",VLOOKUP(K442,M!A:M,12,0),""))))),0)</f>
        <v/>
      </c>
      <c r="Z442" s="191" t="str">
        <f>IFERROR(IF(D442="","",IF(K442="","",IF(J442="","",IF(F442="F",VLOOKUP(K442,F!A:M,13,0),IF(F442="M",VLOOKUP(K442,M!A:M,13,0),""))))),0)</f>
        <v/>
      </c>
      <c r="AA442" s="191" t="str">
        <f>IFERROR(IF(D442="","",IF(F442="","",IF(J442="","",IF(K442="","",IF(AND(K442&gt;23,K442&lt;=60),IF(F442="F",VLOOKUP(MROUND(HZ442,0.5),'F-Weight for Length'!K:S,2,0),VLOOKUP(MROUND(HZ442,0.5),'M-Weight for Length'!K:S,2,0)),IF(K442&gt;60,IF(F442="F",VLOOKUP(K442,'F-Weight for Length'!U:AC,2,0),VLOOKUP(K442,'M-Weight for Length'!U:AC,2,0)),IF(F442="F",VLOOKUP(MROUND(HZ442,0.5),'F-Weight for Length'!A:I,2,0),VLOOKUP(MROUND(HZ442,0.5),'M-Weight for Length'!A:I,2,0)))))))),0)</f>
        <v/>
      </c>
      <c r="AB442" s="191" t="str">
        <f>IFERROR(IF(D442="","",IF(F442="","",IF(J442="","",IF(K442="","",IF(AND(K442&gt;23,K442&lt;=60),IF(F442="F",VLOOKUP(MROUND(HZ442,0.5),'F-Weight for Length'!K:S,3,0),VLOOKUP(MROUND(HZ442,0.5),'M-Weight for Length'!K:S,3,0)),IF(K442&gt;60,IF(F442="F",VLOOKUP(K442,'F-Weight for Length'!U:AC,3,0),VLOOKUP(K442,'M-Weight for Length'!U:AC,3,0)),IF(F442="F",VLOOKUP(MROUND(HZ442,0.5),'F-Weight for Length'!A:I,3,0),VLOOKUP(MROUND(HZ442,0.5),'M-Weight for Length'!A:I,3,0)))))))),0)</f>
        <v/>
      </c>
      <c r="AC442" s="191" t="str">
        <f>IFERROR(IF(D442="","",IF(F442="","",IF(J442="","",IF(K442="","",IF(AND(K442&gt;23,K442&lt;=60),IF(F442="F",VLOOKUP(MROUND(HZ442,0.5),'F-Weight for Length'!K:S,4,0),VLOOKUP(MROUND(HZ442,0.5),'M-Weight for Length'!K:S,4,0)),IF(K442&gt;60,IF(F442="F",VLOOKUP(K442,'F-Weight for Length'!U:AC,4,0),VLOOKUP(K442,'M-Weight for Length'!U:AC,4,0)),IF(F442="F",VLOOKUP(MROUND(HZ442,0.5),'F-Weight for Length'!A:I,4,0),VLOOKUP(MROUND(HZ442,0.5),'M-Weight for Length'!A:I,4,0)))))))),0)</f>
        <v/>
      </c>
      <c r="AD442" s="191" t="str">
        <f>IFERROR(IF(D442="","",IF(F442="","",IF(J442="","",IF(K442="","",IF(AND(K442&gt;23,K442&lt;=60),IF(F442="F",VLOOKUP(MROUND(HZ442,0.5),'F-Weight for Length'!K:S,5,0),VLOOKUP(MROUND(HZ442,0.5),'M-Weight for Length'!K:S,5,0)),IF(K442&gt;60,IF(F442="F",VLOOKUP(K442,'F-Weight for Length'!U:AC,5,0),VLOOKUP(K442,'M-Weight for Length'!U:AC,5,0)),IF(F442="F",VLOOKUP(MROUND(HZ442,0.5),'F-Weight for Length'!A:I,5,0),VLOOKUP(MROUND(HZ442,0.5),'M-Weight for Length'!A:I,5,0)))))))),0)</f>
        <v/>
      </c>
      <c r="AE442" s="191" t="str">
        <f>IFERROR(IF(D442="","",IF(F442="","",IF(J442="","",IF(K442="","",IF(AND(K442&gt;23,K442&lt;=60),IF(F442="F",VLOOKUP(MROUND(HZ442,0.5),'F-Weight for Length'!K:S,6,0),VLOOKUP(MROUND(HZ442,0.5),'M-Weight for Length'!K:S,6,0)),IF(K442&gt;60,IF(F442="F",VLOOKUP(K442,'F-Weight for Length'!U:AC,6,0),VLOOKUP(K442,'M-Weight for Length'!U:AC,6,0)),IF(F442="F",VLOOKUP(MROUND(HZ442,0.5),'F-Weight for Length'!A:I,6,0),VLOOKUP(MROUND(HZ442,0.5),'M-Weight for Length'!A:I,6,0)))))))),0)</f>
        <v/>
      </c>
      <c r="AF442" s="191" t="str">
        <f>IFERROR(IF(D442="","",IF(F442="","",IF(J442="","",IF(K442="","",IF(AND(K442&gt;23,K442&lt;=60),IF(F442="F",VLOOKUP(MROUND(HZ442,0.5),'F-Weight for Length'!K:S,7,0),VLOOKUP(MROUND(HZ442,0.5),'M-Weight for Length'!K:S,7,0)),IF(K442&gt;60,IF(F442="F",VLOOKUP(K442,'F-Weight for Length'!U:AC,7,0),VLOOKUP(K442,'M-Weight for Length'!U:AC,7,0)),IF(F442="F",VLOOKUP(MROUND(HZ442,0.5),'F-Weight for Length'!A:I,7,0),VLOOKUP(MROUND(HZ442,0.5),'M-Weight for Length'!A:I,7,0)))))))),0)</f>
        <v/>
      </c>
      <c r="AG442" s="191" t="str">
        <f>IFERROR(IF(D442="","",IF(F442="","",IF(J442="","",IF(K442="","",IF(AND(K442&gt;23,K442&lt;=60),IF(F442="F",VLOOKUP(MROUND(HZ442,0.5),'F-Weight for Length'!K:S,8,0),VLOOKUP(MROUND(HZ442,0.5),'M-Weight for Length'!K:S,8,0)),IF(K442&gt;60,IF(F442="F",VLOOKUP(K442,'F-Weight for Length'!U:AC,8,0),VLOOKUP(K442,'M-Weight for Length'!U:AC,8,0)),IF(F442="F",VLOOKUP(MROUND(HZ442,0.5),'F-Weight for Length'!A:I,8,0),VLOOKUP(MROUND(HZ442,0.5),'M-Weight for Length'!A:I,8,0)))))))),0)</f>
        <v/>
      </c>
      <c r="AH442" s="191" t="str">
        <f>IFERROR(IF(D442="","",IF(F442="","",IF(J442="","",IF(K442="","",IF(AND(K442&gt;23,K442&lt;=60),IF(F442="F",VLOOKUP(MROUND(HZ442,0.5),'F-Weight for Length'!K:S,9,0),VLOOKUP(MROUND(HZ442,0.5),'M-Weight for Length'!K:S,9,0)),IF(K442&gt;60,IF(F442="F",VLOOKUP(K442,'F-Weight for Length'!U:AC,9,0),VLOOKUP(K442,'M-Weight for Length'!U:AC,9,0)),IF(F442="F",VLOOKUP(MROUND(HZ442,0.5),'F-Weight for Length'!A:I,9,0),VLOOKUP(MROUND(HZ442,0.5),'M-Weight for Length'!A:I,9,0)))))))),0)</f>
        <v/>
      </c>
      <c r="AI442" s="192">
        <f t="shared" si="1393"/>
        <v>0</v>
      </c>
      <c r="AJ442" s="192">
        <f t="shared" si="1394"/>
        <v>0</v>
      </c>
      <c r="AK442" s="192">
        <f t="shared" si="1395"/>
        <v>0</v>
      </c>
      <c r="AL442" s="192">
        <f t="shared" si="1396"/>
        <v>0</v>
      </c>
      <c r="AM442" s="192">
        <f t="shared" si="1397"/>
        <v>0</v>
      </c>
      <c r="AN442" s="192">
        <f t="shared" si="1398"/>
        <v>0</v>
      </c>
      <c r="AO442" s="192">
        <f t="shared" si="1399"/>
        <v>0</v>
      </c>
      <c r="AP442" s="192">
        <f t="shared" si="1400"/>
        <v>0</v>
      </c>
      <c r="AQ442" s="192">
        <f t="shared" si="1401"/>
        <v>0</v>
      </c>
      <c r="AR442" s="192">
        <f t="shared" si="1402"/>
        <v>0</v>
      </c>
      <c r="AS442" s="192">
        <f t="shared" si="1403"/>
        <v>0</v>
      </c>
      <c r="AT442" s="192">
        <f t="shared" si="1404"/>
        <v>0</v>
      </c>
      <c r="AU442" s="192">
        <f t="shared" si="1405"/>
        <v>0</v>
      </c>
      <c r="AV442" s="192">
        <f t="shared" si="1406"/>
        <v>0</v>
      </c>
      <c r="AW442" s="192">
        <f t="shared" si="1407"/>
        <v>0</v>
      </c>
      <c r="AX442" s="192">
        <f t="shared" si="1408"/>
        <v>0</v>
      </c>
      <c r="AY442" s="192">
        <f t="shared" si="1409"/>
        <v>0</v>
      </c>
      <c r="AZ442" s="192">
        <f t="shared" si="1410"/>
        <v>0</v>
      </c>
      <c r="BA442" s="192">
        <f t="shared" si="1411"/>
        <v>0</v>
      </c>
      <c r="BB442" s="192">
        <f t="shared" si="1412"/>
        <v>0</v>
      </c>
      <c r="BC442" s="192">
        <f t="shared" si="1413"/>
        <v>0</v>
      </c>
      <c r="BD442" s="192">
        <f t="shared" si="1414"/>
        <v>0</v>
      </c>
      <c r="BE442" s="192">
        <f t="shared" si="1415"/>
        <v>0</v>
      </c>
      <c r="BF442" s="192">
        <f t="shared" si="1416"/>
        <v>0</v>
      </c>
      <c r="BG442" s="192">
        <f t="shared" si="1417"/>
        <v>0</v>
      </c>
      <c r="BH442" s="192">
        <f t="shared" si="1418"/>
        <v>0</v>
      </c>
      <c r="BI442" s="192">
        <f t="shared" si="1419"/>
        <v>0</v>
      </c>
      <c r="BJ442" s="192">
        <f t="shared" si="1420"/>
        <v>0</v>
      </c>
      <c r="BK442" s="192">
        <f t="shared" si="1421"/>
        <v>0</v>
      </c>
      <c r="BL442" s="192">
        <f t="shared" si="1422"/>
        <v>0</v>
      </c>
      <c r="BM442" s="192">
        <f t="shared" si="1423"/>
        <v>0</v>
      </c>
      <c r="BN442" s="192">
        <f t="shared" si="1424"/>
        <v>0</v>
      </c>
      <c r="BO442" s="192">
        <f t="shared" si="1425"/>
        <v>0</v>
      </c>
      <c r="BP442" s="192">
        <f t="shared" si="1426"/>
        <v>0</v>
      </c>
      <c r="BQ442" s="192">
        <f t="shared" si="1427"/>
        <v>0</v>
      </c>
      <c r="BR442" s="192">
        <f t="shared" si="1428"/>
        <v>0</v>
      </c>
      <c r="BS442" s="192">
        <f t="shared" si="1429"/>
        <v>0</v>
      </c>
      <c r="BT442" s="192">
        <f t="shared" si="1430"/>
        <v>0</v>
      </c>
      <c r="BU442" s="192">
        <f t="shared" si="1431"/>
        <v>0</v>
      </c>
      <c r="BV442" s="192">
        <f t="shared" si="1432"/>
        <v>0</v>
      </c>
      <c r="BW442" s="192">
        <f t="shared" si="1433"/>
        <v>0</v>
      </c>
      <c r="BX442" s="192">
        <f t="shared" si="1434"/>
        <v>0</v>
      </c>
      <c r="BY442" s="192">
        <f t="shared" si="1435"/>
        <v>0</v>
      </c>
      <c r="BZ442" s="192">
        <f t="shared" si="1436"/>
        <v>0</v>
      </c>
      <c r="CA442" s="192">
        <f t="shared" si="1437"/>
        <v>0</v>
      </c>
      <c r="CB442" s="192">
        <f t="shared" si="1438"/>
        <v>0</v>
      </c>
      <c r="CC442" s="192">
        <f t="shared" si="1439"/>
        <v>0</v>
      </c>
      <c r="CD442" s="192">
        <f t="shared" si="1440"/>
        <v>0</v>
      </c>
      <c r="CE442" s="192">
        <f t="shared" si="1441"/>
        <v>0</v>
      </c>
      <c r="CF442" s="192">
        <f t="shared" si="1442"/>
        <v>0</v>
      </c>
      <c r="CG442" s="192">
        <f t="shared" si="1443"/>
        <v>0</v>
      </c>
      <c r="CH442" s="192">
        <f t="shared" si="1444"/>
        <v>0</v>
      </c>
      <c r="CI442" s="192">
        <f t="shared" si="1445"/>
        <v>0</v>
      </c>
      <c r="CJ442" s="192">
        <f t="shared" si="1446"/>
        <v>0</v>
      </c>
      <c r="CK442" s="192">
        <f t="shared" si="1447"/>
        <v>0</v>
      </c>
      <c r="CL442" s="192">
        <f t="shared" si="1448"/>
        <v>0</v>
      </c>
      <c r="CM442" s="192">
        <f t="shared" si="1449"/>
        <v>0</v>
      </c>
      <c r="CN442" s="192">
        <f t="shared" si="1450"/>
        <v>0</v>
      </c>
      <c r="CO442" s="192">
        <f t="shared" si="1451"/>
        <v>0</v>
      </c>
      <c r="CP442" s="192">
        <f t="shared" si="1452"/>
        <v>0</v>
      </c>
      <c r="CQ442" s="192">
        <f t="shared" si="1453"/>
        <v>0</v>
      </c>
      <c r="CR442" s="192">
        <f t="shared" si="1454"/>
        <v>0</v>
      </c>
      <c r="CS442" s="192">
        <f t="shared" si="1455"/>
        <v>0</v>
      </c>
      <c r="CT442" s="192">
        <f t="shared" si="1456"/>
        <v>0</v>
      </c>
      <c r="CU442" s="192">
        <f t="shared" si="1457"/>
        <v>0</v>
      </c>
      <c r="CV442" s="192">
        <f t="shared" si="1458"/>
        <v>0</v>
      </c>
      <c r="CW442" s="192">
        <f t="shared" si="1459"/>
        <v>0</v>
      </c>
      <c r="CX442" s="192">
        <f t="shared" si="1460"/>
        <v>0</v>
      </c>
      <c r="CY442" s="192">
        <f t="shared" si="1461"/>
        <v>0</v>
      </c>
      <c r="CZ442" s="192">
        <f t="shared" si="1462"/>
        <v>0</v>
      </c>
      <c r="DA442" s="192">
        <f t="shared" si="1463"/>
        <v>0</v>
      </c>
      <c r="DB442" s="192">
        <f t="shared" si="1464"/>
        <v>0</v>
      </c>
      <c r="DC442" s="192">
        <f t="shared" si="1465"/>
        <v>0</v>
      </c>
      <c r="DD442" s="192">
        <f t="shared" si="1466"/>
        <v>0</v>
      </c>
      <c r="DE442" s="192">
        <f t="shared" si="1467"/>
        <v>0</v>
      </c>
      <c r="DF442" s="192">
        <f t="shared" si="1468"/>
        <v>0</v>
      </c>
      <c r="DG442" s="192">
        <f t="shared" si="1469"/>
        <v>0</v>
      </c>
      <c r="DH442" s="192">
        <f t="shared" si="1470"/>
        <v>0</v>
      </c>
      <c r="DI442" s="192">
        <f t="shared" si="1471"/>
        <v>0</v>
      </c>
      <c r="DJ442" s="192">
        <f t="shared" si="1472"/>
        <v>0</v>
      </c>
      <c r="DK442" s="192">
        <f t="shared" si="1473"/>
        <v>0</v>
      </c>
      <c r="DL442" s="192">
        <f t="shared" si="1474"/>
        <v>0</v>
      </c>
      <c r="DM442" s="192">
        <f t="shared" si="1475"/>
        <v>0</v>
      </c>
      <c r="DN442" s="192">
        <f t="shared" si="1476"/>
        <v>0</v>
      </c>
      <c r="DO442" s="192">
        <f t="shared" si="1477"/>
        <v>0</v>
      </c>
      <c r="DP442" s="192">
        <f t="shared" si="1478"/>
        <v>0</v>
      </c>
      <c r="DQ442" s="192">
        <f t="shared" si="1479"/>
        <v>0</v>
      </c>
      <c r="DR442" s="192">
        <f t="shared" si="1480"/>
        <v>0</v>
      </c>
      <c r="DS442" s="192">
        <f t="shared" si="1481"/>
        <v>0</v>
      </c>
      <c r="DT442" s="192">
        <f t="shared" si="1482"/>
        <v>0</v>
      </c>
      <c r="DU442" s="192">
        <f t="shared" si="1483"/>
        <v>0</v>
      </c>
      <c r="DV442" s="193">
        <f t="shared" si="1484"/>
        <v>0</v>
      </c>
      <c r="DW442" s="193">
        <f t="shared" si="1485"/>
        <v>0</v>
      </c>
      <c r="DX442" s="193">
        <f t="shared" si="1486"/>
        <v>0</v>
      </c>
      <c r="DY442" s="193">
        <f t="shared" si="1487"/>
        <v>0</v>
      </c>
      <c r="DZ442" s="193">
        <f t="shared" si="1488"/>
        <v>0</v>
      </c>
      <c r="EA442" s="192">
        <f t="shared" si="1489"/>
        <v>0</v>
      </c>
      <c r="EB442" s="192">
        <f t="shared" si="1490"/>
        <v>0</v>
      </c>
      <c r="EC442" s="192">
        <f t="shared" si="1491"/>
        <v>0</v>
      </c>
      <c r="ED442" s="192">
        <f t="shared" si="1492"/>
        <v>0</v>
      </c>
      <c r="EE442" s="192">
        <f t="shared" si="1493"/>
        <v>0</v>
      </c>
      <c r="EF442" s="192">
        <f t="shared" si="1494"/>
        <v>0</v>
      </c>
      <c r="EG442" s="192">
        <f t="shared" si="1495"/>
        <v>0</v>
      </c>
      <c r="EH442" s="192">
        <f t="shared" si="1496"/>
        <v>0</v>
      </c>
      <c r="EI442" s="192">
        <f t="shared" si="1497"/>
        <v>0</v>
      </c>
      <c r="EJ442" s="192">
        <f t="shared" si="1498"/>
        <v>0</v>
      </c>
      <c r="EK442" s="192">
        <f t="shared" si="1499"/>
        <v>0</v>
      </c>
      <c r="EL442" s="192">
        <f t="shared" si="1500"/>
        <v>0</v>
      </c>
      <c r="EM442" s="192">
        <f t="shared" si="1501"/>
        <v>0</v>
      </c>
      <c r="EN442" s="192">
        <f t="shared" si="1502"/>
        <v>0</v>
      </c>
      <c r="EO442" s="192">
        <f t="shared" si="1503"/>
        <v>0</v>
      </c>
      <c r="EP442" s="192">
        <f t="shared" si="1504"/>
        <v>0</v>
      </c>
      <c r="EQ442" s="192">
        <f t="shared" si="1505"/>
        <v>0</v>
      </c>
      <c r="ER442" s="192">
        <f t="shared" si="1506"/>
        <v>0</v>
      </c>
      <c r="ES442" s="192">
        <f t="shared" si="1507"/>
        <v>0</v>
      </c>
      <c r="ET442" s="192">
        <f t="shared" si="1508"/>
        <v>0</v>
      </c>
      <c r="EU442" s="192">
        <f t="shared" si="1509"/>
        <v>0</v>
      </c>
      <c r="EV442" s="192">
        <f t="shared" si="1510"/>
        <v>0</v>
      </c>
      <c r="EW442" s="192">
        <f t="shared" si="1511"/>
        <v>0</v>
      </c>
      <c r="EX442" s="192">
        <f t="shared" si="1512"/>
        <v>0</v>
      </c>
      <c r="EY442" s="192">
        <f t="shared" si="1513"/>
        <v>0</v>
      </c>
      <c r="EZ442" s="192">
        <f t="shared" si="1514"/>
        <v>0</v>
      </c>
      <c r="FA442" s="192">
        <f t="shared" si="1515"/>
        <v>0</v>
      </c>
      <c r="FB442" s="192">
        <f t="shared" si="1516"/>
        <v>0</v>
      </c>
      <c r="FC442" s="192">
        <f t="shared" si="1517"/>
        <v>0</v>
      </c>
      <c r="FD442" s="192">
        <f t="shared" si="1518"/>
        <v>0</v>
      </c>
      <c r="FE442" s="192">
        <f t="shared" si="1519"/>
        <v>0</v>
      </c>
      <c r="FF442" s="192">
        <f t="shared" si="1520"/>
        <v>0</v>
      </c>
      <c r="FG442" s="192">
        <f t="shared" si="1521"/>
        <v>0</v>
      </c>
      <c r="FH442" s="192">
        <f t="shared" si="1522"/>
        <v>0</v>
      </c>
      <c r="FI442" s="192">
        <f t="shared" si="1523"/>
        <v>0</v>
      </c>
      <c r="FJ442" s="192">
        <f t="shared" si="1524"/>
        <v>0</v>
      </c>
      <c r="FK442" s="192">
        <f t="shared" si="1525"/>
        <v>0</v>
      </c>
      <c r="FL442" s="192">
        <f t="shared" si="1526"/>
        <v>0</v>
      </c>
      <c r="FM442" s="192">
        <f t="shared" si="1527"/>
        <v>0</v>
      </c>
      <c r="FN442" s="192">
        <f t="shared" si="1528"/>
        <v>0</v>
      </c>
      <c r="FO442" s="192">
        <f t="shared" si="1529"/>
        <v>0</v>
      </c>
      <c r="FP442" s="192">
        <f t="shared" si="1530"/>
        <v>0</v>
      </c>
      <c r="FQ442" s="192">
        <f t="shared" si="1531"/>
        <v>0</v>
      </c>
      <c r="FR442" s="192">
        <f t="shared" si="1532"/>
        <v>0</v>
      </c>
      <c r="FS442" s="192">
        <f t="shared" si="1533"/>
        <v>0</v>
      </c>
      <c r="FT442" s="192">
        <f t="shared" si="1534"/>
        <v>0</v>
      </c>
      <c r="FU442" s="192">
        <f t="shared" si="1535"/>
        <v>0</v>
      </c>
      <c r="FV442" s="192">
        <f t="shared" si="1536"/>
        <v>0</v>
      </c>
      <c r="FW442" s="192">
        <f t="shared" si="1537"/>
        <v>0</v>
      </c>
      <c r="FX442" s="192">
        <f t="shared" si="1538"/>
        <v>0</v>
      </c>
      <c r="FY442" s="192">
        <f t="shared" si="1539"/>
        <v>0</v>
      </c>
      <c r="FZ442" s="192">
        <f t="shared" si="1540"/>
        <v>0</v>
      </c>
      <c r="GA442" s="192">
        <f t="shared" si="1541"/>
        <v>0</v>
      </c>
      <c r="GB442" s="192">
        <f t="shared" si="1542"/>
        <v>0</v>
      </c>
      <c r="GC442" s="192">
        <f t="shared" si="1543"/>
        <v>0</v>
      </c>
      <c r="GD442" s="192">
        <f t="shared" si="1544"/>
        <v>0</v>
      </c>
      <c r="GE442" s="192">
        <f t="shared" si="1545"/>
        <v>0</v>
      </c>
      <c r="GF442" s="192">
        <f t="shared" si="1546"/>
        <v>0</v>
      </c>
      <c r="GG442" s="192">
        <f t="shared" si="1547"/>
        <v>0</v>
      </c>
      <c r="GH442" s="192">
        <f t="shared" si="1548"/>
        <v>0</v>
      </c>
      <c r="GI442" s="192">
        <f t="shared" si="1549"/>
        <v>0</v>
      </c>
      <c r="GJ442" s="192">
        <f t="shared" si="1550"/>
        <v>0</v>
      </c>
      <c r="GK442" s="192">
        <f t="shared" si="1551"/>
        <v>0</v>
      </c>
      <c r="GL442" s="192">
        <f t="shared" si="1552"/>
        <v>0</v>
      </c>
      <c r="GM442" s="192">
        <f t="shared" si="1553"/>
        <v>0</v>
      </c>
      <c r="GN442" s="192">
        <f t="shared" si="1554"/>
        <v>0</v>
      </c>
      <c r="GO442" s="192">
        <f t="shared" si="1555"/>
        <v>0</v>
      </c>
      <c r="GP442" s="192">
        <f t="shared" si="1556"/>
        <v>0</v>
      </c>
      <c r="GQ442" s="192">
        <f t="shared" si="1557"/>
        <v>0</v>
      </c>
      <c r="GR442" s="192">
        <f t="shared" si="1558"/>
        <v>0</v>
      </c>
      <c r="GS442" s="192">
        <f t="shared" si="1559"/>
        <v>0</v>
      </c>
      <c r="GT442" s="192">
        <f t="shared" si="1560"/>
        <v>0</v>
      </c>
      <c r="GU442" s="192">
        <f t="shared" si="1561"/>
        <v>0</v>
      </c>
      <c r="GV442" s="192">
        <f t="shared" si="1562"/>
        <v>0</v>
      </c>
      <c r="GW442" s="192">
        <f t="shared" si="1563"/>
        <v>0</v>
      </c>
      <c r="GX442" s="192">
        <f t="shared" si="1564"/>
        <v>0</v>
      </c>
      <c r="GY442" s="192">
        <f t="shared" si="1565"/>
        <v>0</v>
      </c>
      <c r="GZ442" s="192">
        <f t="shared" si="1566"/>
        <v>0</v>
      </c>
      <c r="HA442" s="192">
        <f t="shared" si="1567"/>
        <v>0</v>
      </c>
      <c r="HB442" s="192">
        <f t="shared" si="1568"/>
        <v>0</v>
      </c>
      <c r="HC442" s="192">
        <f t="shared" si="1569"/>
        <v>0</v>
      </c>
      <c r="HD442" s="192">
        <f t="shared" si="1570"/>
        <v>0</v>
      </c>
      <c r="HE442" s="192">
        <f t="shared" si="1571"/>
        <v>0</v>
      </c>
      <c r="HF442" s="192">
        <f t="shared" si="1572"/>
        <v>0</v>
      </c>
      <c r="HG442" s="192">
        <f t="shared" si="1573"/>
        <v>0</v>
      </c>
      <c r="HH442" s="192">
        <f t="shared" si="1574"/>
        <v>0</v>
      </c>
      <c r="HI442" s="192">
        <f t="shared" si="1575"/>
        <v>0</v>
      </c>
      <c r="HJ442" s="192">
        <f t="shared" si="1576"/>
        <v>0</v>
      </c>
      <c r="HK442" s="192">
        <f t="shared" si="1577"/>
        <v>0</v>
      </c>
      <c r="HL442" s="192">
        <f t="shared" si="1578"/>
        <v>0</v>
      </c>
      <c r="HM442" s="192">
        <f t="shared" si="1579"/>
        <v>0</v>
      </c>
      <c r="HN442" s="194">
        <f t="shared" si="1580"/>
        <v>0</v>
      </c>
      <c r="HO442" s="194">
        <f t="shared" si="1581"/>
        <v>0</v>
      </c>
      <c r="HP442" s="194">
        <f t="shared" si="1582"/>
        <v>0</v>
      </c>
      <c r="HQ442" s="194">
        <f t="shared" si="1583"/>
        <v>0</v>
      </c>
      <c r="HR442" s="194">
        <f t="shared" si="1584"/>
        <v>0</v>
      </c>
      <c r="HS442" s="195" t="str">
        <f t="shared" si="1381"/>
        <v/>
      </c>
      <c r="HT442" s="196">
        <f t="shared" si="1377"/>
        <v>0</v>
      </c>
      <c r="HU442" s="196">
        <f t="shared" si="1378"/>
        <v>0</v>
      </c>
      <c r="HV442" s="197" t="str">
        <f t="shared" si="1382"/>
        <v/>
      </c>
      <c r="HW442" s="197" t="str">
        <f t="shared" si="1585"/>
        <v/>
      </c>
      <c r="HX442" s="197" t="str">
        <f t="shared" si="1586"/>
        <v/>
      </c>
      <c r="HY442" s="195" t="str">
        <f t="shared" si="1383"/>
        <v/>
      </c>
      <c r="HZ442" s="30">
        <f t="shared" si="1379"/>
        <v>0</v>
      </c>
      <c r="IA442" s="198">
        <f t="shared" si="1384"/>
        <v>0</v>
      </c>
      <c r="IB442" s="195"/>
      <c r="IC442" s="195">
        <f t="shared" si="1587"/>
        <v>0</v>
      </c>
      <c r="ID442" s="195">
        <f t="shared" si="1385"/>
        <v>0</v>
      </c>
      <c r="IE442" s="195">
        <f t="shared" si="1588"/>
        <v>0</v>
      </c>
      <c r="IF442" s="195">
        <f t="shared" si="1386"/>
        <v>0</v>
      </c>
      <c r="IG442" s="307">
        <f t="shared" si="1387"/>
        <v>0</v>
      </c>
      <c r="IH442" s="307">
        <f t="shared" si="1388"/>
        <v>0</v>
      </c>
      <c r="II442" s="44">
        <f t="shared" si="1389"/>
        <v>0</v>
      </c>
      <c r="IJ442" s="44">
        <f t="shared" si="1589"/>
        <v>0</v>
      </c>
      <c r="IK442" s="44">
        <f t="shared" si="1590"/>
        <v>0</v>
      </c>
      <c r="IL442" s="44">
        <f t="shared" si="1591"/>
        <v>0</v>
      </c>
      <c r="IM442" s="44">
        <f t="shared" si="1592"/>
        <v>0</v>
      </c>
      <c r="IN442" s="44">
        <f t="shared" si="1593"/>
        <v>0</v>
      </c>
      <c r="IO442" s="44">
        <f t="shared" si="1594"/>
        <v>0</v>
      </c>
    </row>
    <row r="443" spans="1:249" ht="18" customHeight="1">
      <c r="A443" s="188">
        <v>437</v>
      </c>
      <c r="B443" s="326"/>
      <c r="C443" s="289"/>
      <c r="D443" s="199"/>
      <c r="E443" s="189"/>
      <c r="F443" s="189"/>
      <c r="G443" s="190"/>
      <c r="H443" s="190"/>
      <c r="I443" s="272"/>
      <c r="J443" s="207"/>
      <c r="K443" s="214" t="str">
        <f t="shared" si="1390"/>
        <v/>
      </c>
      <c r="L443" s="200" t="str">
        <f t="shared" si="1391"/>
        <v/>
      </c>
      <c r="M443" s="200" t="str">
        <f t="shared" si="1392"/>
        <v/>
      </c>
      <c r="N443" s="209" t="str">
        <f t="shared" si="1380"/>
        <v/>
      </c>
      <c r="O443" s="208" t="str">
        <f>IFERROR(IF(D443="","",IF(K443="","",IF(I443="","",IF(F443="F",VLOOKUP(K443,F!A:G,2,0),IF(F443="M",VLOOKUP(K443,M!A:G,2,0),""))))),0)</f>
        <v/>
      </c>
      <c r="P443" s="191" t="str">
        <f>IFERROR(IF(D443="","",IF(K443="","",IF(I443="","",IF(F443="F",VLOOKUP(K443,F!A:G,3,0),IF(F443="M",VLOOKUP(K443,M!A:G,3,0),""))))),0)</f>
        <v/>
      </c>
      <c r="Q443" s="191" t="str">
        <f>IFERROR(IF(D443="","",IF(K443="","",IF(I443="","",IF(F443="F",VLOOKUP(K443,F!A:G,4,0),IF(F443="M",VLOOKUP(K443,M!A:G,4,0),""))))),0)</f>
        <v/>
      </c>
      <c r="R443" s="191" t="str">
        <f>IFERROR(IF(D443="","",IF(K443="","",IF(I443="","",IF(F443="F",VLOOKUP(K443,F!A:G,5,0),IF(F443="M",VLOOKUP(K443,M!A:G,5,0),""))))),0)</f>
        <v/>
      </c>
      <c r="S443" s="191" t="str">
        <f>IFERROR(IF(D443="","",IF(K443="","",IF(I443="","",IF(F443="F",VLOOKUP(K443,F!A:G,6,0),IF(F443="M",VLOOKUP(K443,M!A:G,6,0),""))))),0)</f>
        <v/>
      </c>
      <c r="T443" s="191" t="str">
        <f>IFERROR(IF(D443="","",IF(K443="","",IF(I443="","",IF(F443="F",VLOOKUP(K443,F!A:G,7,0),IF(F443="M",VLOOKUP(K443,M!A:G,7,0),""))))),0)</f>
        <v/>
      </c>
      <c r="U443" s="191" t="str">
        <f>IFERROR(IF(D443="","",IF(K443="","",IF(J443="","",IF(F443="F",VLOOKUP(K443,F!A:M,8,0),IF(F443="M",VLOOKUP(K443,M!A:M,8,0),""))))),0)</f>
        <v/>
      </c>
      <c r="V443" s="191" t="str">
        <f>IFERROR(IF(D443="","",IF(K443="","",IF(J443="","",IF(F443="F",VLOOKUP(K443,F!A:M,9,0),IF(F443="M",VLOOKUP(K443,M!A:M,9,0),""))))),0)</f>
        <v/>
      </c>
      <c r="W443" s="191" t="str">
        <f>IFERROR(IF(D443="","",IF(K443="","",IF(J443="","",IF(F443="F",VLOOKUP(K443,F!A:M,10,0),IF(F443="M",VLOOKUP(K443,M!A:M,10,0),""))))),0)</f>
        <v/>
      </c>
      <c r="X443" s="191" t="str">
        <f>IFERROR(IF(D443="","",IF(K443="","",IF(J443="","",IF(F443="F",VLOOKUP(K443,F!A:M,11,0),IF(F443="M",VLOOKUP(K443,M!A:M,11,0),""))))),0)</f>
        <v/>
      </c>
      <c r="Y443" s="191" t="str">
        <f>IFERROR(IF(D443="","",IF(K443="","",IF(J443="","",IF(F443="F",VLOOKUP(K443,F!A:M,12,0),IF(F443="M",VLOOKUP(K443,M!A:M,12,0),""))))),0)</f>
        <v/>
      </c>
      <c r="Z443" s="191" t="str">
        <f>IFERROR(IF(D443="","",IF(K443="","",IF(J443="","",IF(F443="F",VLOOKUP(K443,F!A:M,13,0),IF(F443="M",VLOOKUP(K443,M!A:M,13,0),""))))),0)</f>
        <v/>
      </c>
      <c r="AA443" s="191" t="str">
        <f>IFERROR(IF(D443="","",IF(F443="","",IF(J443="","",IF(K443="","",IF(AND(K443&gt;23,K443&lt;=60),IF(F443="F",VLOOKUP(MROUND(HZ443,0.5),'F-Weight for Length'!K:S,2,0),VLOOKUP(MROUND(HZ443,0.5),'M-Weight for Length'!K:S,2,0)),IF(K443&gt;60,IF(F443="F",VLOOKUP(K443,'F-Weight for Length'!U:AC,2,0),VLOOKUP(K443,'M-Weight for Length'!U:AC,2,0)),IF(F443="F",VLOOKUP(MROUND(HZ443,0.5),'F-Weight for Length'!A:I,2,0),VLOOKUP(MROUND(HZ443,0.5),'M-Weight for Length'!A:I,2,0)))))))),0)</f>
        <v/>
      </c>
      <c r="AB443" s="191" t="str">
        <f>IFERROR(IF(D443="","",IF(F443="","",IF(J443="","",IF(K443="","",IF(AND(K443&gt;23,K443&lt;=60),IF(F443="F",VLOOKUP(MROUND(HZ443,0.5),'F-Weight for Length'!K:S,3,0),VLOOKUP(MROUND(HZ443,0.5),'M-Weight for Length'!K:S,3,0)),IF(K443&gt;60,IF(F443="F",VLOOKUP(K443,'F-Weight for Length'!U:AC,3,0),VLOOKUP(K443,'M-Weight for Length'!U:AC,3,0)),IF(F443="F",VLOOKUP(MROUND(HZ443,0.5),'F-Weight for Length'!A:I,3,0),VLOOKUP(MROUND(HZ443,0.5),'M-Weight for Length'!A:I,3,0)))))))),0)</f>
        <v/>
      </c>
      <c r="AC443" s="191" t="str">
        <f>IFERROR(IF(D443="","",IF(F443="","",IF(J443="","",IF(K443="","",IF(AND(K443&gt;23,K443&lt;=60),IF(F443="F",VLOOKUP(MROUND(HZ443,0.5),'F-Weight for Length'!K:S,4,0),VLOOKUP(MROUND(HZ443,0.5),'M-Weight for Length'!K:S,4,0)),IF(K443&gt;60,IF(F443="F",VLOOKUP(K443,'F-Weight for Length'!U:AC,4,0),VLOOKUP(K443,'M-Weight for Length'!U:AC,4,0)),IF(F443="F",VLOOKUP(MROUND(HZ443,0.5),'F-Weight for Length'!A:I,4,0),VLOOKUP(MROUND(HZ443,0.5),'M-Weight for Length'!A:I,4,0)))))))),0)</f>
        <v/>
      </c>
      <c r="AD443" s="191" t="str">
        <f>IFERROR(IF(D443="","",IF(F443="","",IF(J443="","",IF(K443="","",IF(AND(K443&gt;23,K443&lt;=60),IF(F443="F",VLOOKUP(MROUND(HZ443,0.5),'F-Weight for Length'!K:S,5,0),VLOOKUP(MROUND(HZ443,0.5),'M-Weight for Length'!K:S,5,0)),IF(K443&gt;60,IF(F443="F",VLOOKUP(K443,'F-Weight for Length'!U:AC,5,0),VLOOKUP(K443,'M-Weight for Length'!U:AC,5,0)),IF(F443="F",VLOOKUP(MROUND(HZ443,0.5),'F-Weight for Length'!A:I,5,0),VLOOKUP(MROUND(HZ443,0.5),'M-Weight for Length'!A:I,5,0)))))))),0)</f>
        <v/>
      </c>
      <c r="AE443" s="191" t="str">
        <f>IFERROR(IF(D443="","",IF(F443="","",IF(J443="","",IF(K443="","",IF(AND(K443&gt;23,K443&lt;=60),IF(F443="F",VLOOKUP(MROUND(HZ443,0.5),'F-Weight for Length'!K:S,6,0),VLOOKUP(MROUND(HZ443,0.5),'M-Weight for Length'!K:S,6,0)),IF(K443&gt;60,IF(F443="F",VLOOKUP(K443,'F-Weight for Length'!U:AC,6,0),VLOOKUP(K443,'M-Weight for Length'!U:AC,6,0)),IF(F443="F",VLOOKUP(MROUND(HZ443,0.5),'F-Weight for Length'!A:I,6,0),VLOOKUP(MROUND(HZ443,0.5),'M-Weight for Length'!A:I,6,0)))))))),0)</f>
        <v/>
      </c>
      <c r="AF443" s="191" t="str">
        <f>IFERROR(IF(D443="","",IF(F443="","",IF(J443="","",IF(K443="","",IF(AND(K443&gt;23,K443&lt;=60),IF(F443="F",VLOOKUP(MROUND(HZ443,0.5),'F-Weight for Length'!K:S,7,0),VLOOKUP(MROUND(HZ443,0.5),'M-Weight for Length'!K:S,7,0)),IF(K443&gt;60,IF(F443="F",VLOOKUP(K443,'F-Weight for Length'!U:AC,7,0),VLOOKUP(K443,'M-Weight for Length'!U:AC,7,0)),IF(F443="F",VLOOKUP(MROUND(HZ443,0.5),'F-Weight for Length'!A:I,7,0),VLOOKUP(MROUND(HZ443,0.5),'M-Weight for Length'!A:I,7,0)))))))),0)</f>
        <v/>
      </c>
      <c r="AG443" s="191" t="str">
        <f>IFERROR(IF(D443="","",IF(F443="","",IF(J443="","",IF(K443="","",IF(AND(K443&gt;23,K443&lt;=60),IF(F443="F",VLOOKUP(MROUND(HZ443,0.5),'F-Weight for Length'!K:S,8,0),VLOOKUP(MROUND(HZ443,0.5),'M-Weight for Length'!K:S,8,0)),IF(K443&gt;60,IF(F443="F",VLOOKUP(K443,'F-Weight for Length'!U:AC,8,0),VLOOKUP(K443,'M-Weight for Length'!U:AC,8,0)),IF(F443="F",VLOOKUP(MROUND(HZ443,0.5),'F-Weight for Length'!A:I,8,0),VLOOKUP(MROUND(HZ443,0.5),'M-Weight for Length'!A:I,8,0)))))))),0)</f>
        <v/>
      </c>
      <c r="AH443" s="191" t="str">
        <f>IFERROR(IF(D443="","",IF(F443="","",IF(J443="","",IF(K443="","",IF(AND(K443&gt;23,K443&lt;=60),IF(F443="F",VLOOKUP(MROUND(HZ443,0.5),'F-Weight for Length'!K:S,9,0),VLOOKUP(MROUND(HZ443,0.5),'M-Weight for Length'!K:S,9,0)),IF(K443&gt;60,IF(F443="F",VLOOKUP(K443,'F-Weight for Length'!U:AC,9,0),VLOOKUP(K443,'M-Weight for Length'!U:AC,9,0)),IF(F443="F",VLOOKUP(MROUND(HZ443,0.5),'F-Weight for Length'!A:I,9,0),VLOOKUP(MROUND(HZ443,0.5),'M-Weight for Length'!A:I,9,0)))))))),0)</f>
        <v/>
      </c>
      <c r="AI443" s="192">
        <f t="shared" si="1393"/>
        <v>0</v>
      </c>
      <c r="AJ443" s="192">
        <f t="shared" si="1394"/>
        <v>0</v>
      </c>
      <c r="AK443" s="192">
        <f t="shared" si="1395"/>
        <v>0</v>
      </c>
      <c r="AL443" s="192">
        <f t="shared" si="1396"/>
        <v>0</v>
      </c>
      <c r="AM443" s="192">
        <f t="shared" si="1397"/>
        <v>0</v>
      </c>
      <c r="AN443" s="192">
        <f t="shared" si="1398"/>
        <v>0</v>
      </c>
      <c r="AO443" s="192">
        <f t="shared" si="1399"/>
        <v>0</v>
      </c>
      <c r="AP443" s="192">
        <f t="shared" si="1400"/>
        <v>0</v>
      </c>
      <c r="AQ443" s="192">
        <f t="shared" si="1401"/>
        <v>0</v>
      </c>
      <c r="AR443" s="192">
        <f t="shared" si="1402"/>
        <v>0</v>
      </c>
      <c r="AS443" s="192">
        <f t="shared" si="1403"/>
        <v>0</v>
      </c>
      <c r="AT443" s="192">
        <f t="shared" si="1404"/>
        <v>0</v>
      </c>
      <c r="AU443" s="192">
        <f t="shared" si="1405"/>
        <v>0</v>
      </c>
      <c r="AV443" s="192">
        <f t="shared" si="1406"/>
        <v>0</v>
      </c>
      <c r="AW443" s="192">
        <f t="shared" si="1407"/>
        <v>0</v>
      </c>
      <c r="AX443" s="192">
        <f t="shared" si="1408"/>
        <v>0</v>
      </c>
      <c r="AY443" s="192">
        <f t="shared" si="1409"/>
        <v>0</v>
      </c>
      <c r="AZ443" s="192">
        <f t="shared" si="1410"/>
        <v>0</v>
      </c>
      <c r="BA443" s="192">
        <f t="shared" si="1411"/>
        <v>0</v>
      </c>
      <c r="BB443" s="192">
        <f t="shared" si="1412"/>
        <v>0</v>
      </c>
      <c r="BC443" s="192">
        <f t="shared" si="1413"/>
        <v>0</v>
      </c>
      <c r="BD443" s="192">
        <f t="shared" si="1414"/>
        <v>0</v>
      </c>
      <c r="BE443" s="192">
        <f t="shared" si="1415"/>
        <v>0</v>
      </c>
      <c r="BF443" s="192">
        <f t="shared" si="1416"/>
        <v>0</v>
      </c>
      <c r="BG443" s="192">
        <f t="shared" si="1417"/>
        <v>0</v>
      </c>
      <c r="BH443" s="192">
        <f t="shared" si="1418"/>
        <v>0</v>
      </c>
      <c r="BI443" s="192">
        <f t="shared" si="1419"/>
        <v>0</v>
      </c>
      <c r="BJ443" s="192">
        <f t="shared" si="1420"/>
        <v>0</v>
      </c>
      <c r="BK443" s="192">
        <f t="shared" si="1421"/>
        <v>0</v>
      </c>
      <c r="BL443" s="192">
        <f t="shared" si="1422"/>
        <v>0</v>
      </c>
      <c r="BM443" s="192">
        <f t="shared" si="1423"/>
        <v>0</v>
      </c>
      <c r="BN443" s="192">
        <f t="shared" si="1424"/>
        <v>0</v>
      </c>
      <c r="BO443" s="192">
        <f t="shared" si="1425"/>
        <v>0</v>
      </c>
      <c r="BP443" s="192">
        <f t="shared" si="1426"/>
        <v>0</v>
      </c>
      <c r="BQ443" s="192">
        <f t="shared" si="1427"/>
        <v>0</v>
      </c>
      <c r="BR443" s="192">
        <f t="shared" si="1428"/>
        <v>0</v>
      </c>
      <c r="BS443" s="192">
        <f t="shared" si="1429"/>
        <v>0</v>
      </c>
      <c r="BT443" s="192">
        <f t="shared" si="1430"/>
        <v>0</v>
      </c>
      <c r="BU443" s="192">
        <f t="shared" si="1431"/>
        <v>0</v>
      </c>
      <c r="BV443" s="192">
        <f t="shared" si="1432"/>
        <v>0</v>
      </c>
      <c r="BW443" s="192">
        <f t="shared" si="1433"/>
        <v>0</v>
      </c>
      <c r="BX443" s="192">
        <f t="shared" si="1434"/>
        <v>0</v>
      </c>
      <c r="BY443" s="192">
        <f t="shared" si="1435"/>
        <v>0</v>
      </c>
      <c r="BZ443" s="192">
        <f t="shared" si="1436"/>
        <v>0</v>
      </c>
      <c r="CA443" s="192">
        <f t="shared" si="1437"/>
        <v>0</v>
      </c>
      <c r="CB443" s="192">
        <f t="shared" si="1438"/>
        <v>0</v>
      </c>
      <c r="CC443" s="192">
        <f t="shared" si="1439"/>
        <v>0</v>
      </c>
      <c r="CD443" s="192">
        <f t="shared" si="1440"/>
        <v>0</v>
      </c>
      <c r="CE443" s="192">
        <f t="shared" si="1441"/>
        <v>0</v>
      </c>
      <c r="CF443" s="192">
        <f t="shared" si="1442"/>
        <v>0</v>
      </c>
      <c r="CG443" s="192">
        <f t="shared" si="1443"/>
        <v>0</v>
      </c>
      <c r="CH443" s="192">
        <f t="shared" si="1444"/>
        <v>0</v>
      </c>
      <c r="CI443" s="192">
        <f t="shared" si="1445"/>
        <v>0</v>
      </c>
      <c r="CJ443" s="192">
        <f t="shared" si="1446"/>
        <v>0</v>
      </c>
      <c r="CK443" s="192">
        <f t="shared" si="1447"/>
        <v>0</v>
      </c>
      <c r="CL443" s="192">
        <f t="shared" si="1448"/>
        <v>0</v>
      </c>
      <c r="CM443" s="192">
        <f t="shared" si="1449"/>
        <v>0</v>
      </c>
      <c r="CN443" s="192">
        <f t="shared" si="1450"/>
        <v>0</v>
      </c>
      <c r="CO443" s="192">
        <f t="shared" si="1451"/>
        <v>0</v>
      </c>
      <c r="CP443" s="192">
        <f t="shared" si="1452"/>
        <v>0</v>
      </c>
      <c r="CQ443" s="192">
        <f t="shared" si="1453"/>
        <v>0</v>
      </c>
      <c r="CR443" s="192">
        <f t="shared" si="1454"/>
        <v>0</v>
      </c>
      <c r="CS443" s="192">
        <f t="shared" si="1455"/>
        <v>0</v>
      </c>
      <c r="CT443" s="192">
        <f t="shared" si="1456"/>
        <v>0</v>
      </c>
      <c r="CU443" s="192">
        <f t="shared" si="1457"/>
        <v>0</v>
      </c>
      <c r="CV443" s="192">
        <f t="shared" si="1458"/>
        <v>0</v>
      </c>
      <c r="CW443" s="192">
        <f t="shared" si="1459"/>
        <v>0</v>
      </c>
      <c r="CX443" s="192">
        <f t="shared" si="1460"/>
        <v>0</v>
      </c>
      <c r="CY443" s="192">
        <f t="shared" si="1461"/>
        <v>0</v>
      </c>
      <c r="CZ443" s="192">
        <f t="shared" si="1462"/>
        <v>0</v>
      </c>
      <c r="DA443" s="192">
        <f t="shared" si="1463"/>
        <v>0</v>
      </c>
      <c r="DB443" s="192">
        <f t="shared" si="1464"/>
        <v>0</v>
      </c>
      <c r="DC443" s="192">
        <f t="shared" si="1465"/>
        <v>0</v>
      </c>
      <c r="DD443" s="192">
        <f t="shared" si="1466"/>
        <v>0</v>
      </c>
      <c r="DE443" s="192">
        <f t="shared" si="1467"/>
        <v>0</v>
      </c>
      <c r="DF443" s="192">
        <f t="shared" si="1468"/>
        <v>0</v>
      </c>
      <c r="DG443" s="192">
        <f t="shared" si="1469"/>
        <v>0</v>
      </c>
      <c r="DH443" s="192">
        <f t="shared" si="1470"/>
        <v>0</v>
      </c>
      <c r="DI443" s="192">
        <f t="shared" si="1471"/>
        <v>0</v>
      </c>
      <c r="DJ443" s="192">
        <f t="shared" si="1472"/>
        <v>0</v>
      </c>
      <c r="DK443" s="192">
        <f t="shared" si="1473"/>
        <v>0</v>
      </c>
      <c r="DL443" s="192">
        <f t="shared" si="1474"/>
        <v>0</v>
      </c>
      <c r="DM443" s="192">
        <f t="shared" si="1475"/>
        <v>0</v>
      </c>
      <c r="DN443" s="192">
        <f t="shared" si="1476"/>
        <v>0</v>
      </c>
      <c r="DO443" s="192">
        <f t="shared" si="1477"/>
        <v>0</v>
      </c>
      <c r="DP443" s="192">
        <f t="shared" si="1478"/>
        <v>0</v>
      </c>
      <c r="DQ443" s="192">
        <f t="shared" si="1479"/>
        <v>0</v>
      </c>
      <c r="DR443" s="192">
        <f t="shared" si="1480"/>
        <v>0</v>
      </c>
      <c r="DS443" s="192">
        <f t="shared" si="1481"/>
        <v>0</v>
      </c>
      <c r="DT443" s="192">
        <f t="shared" si="1482"/>
        <v>0</v>
      </c>
      <c r="DU443" s="192">
        <f t="shared" si="1483"/>
        <v>0</v>
      </c>
      <c r="DV443" s="193">
        <f t="shared" si="1484"/>
        <v>0</v>
      </c>
      <c r="DW443" s="193">
        <f t="shared" si="1485"/>
        <v>0</v>
      </c>
      <c r="DX443" s="193">
        <f t="shared" si="1486"/>
        <v>0</v>
      </c>
      <c r="DY443" s="193">
        <f t="shared" si="1487"/>
        <v>0</v>
      </c>
      <c r="DZ443" s="193">
        <f t="shared" si="1488"/>
        <v>0</v>
      </c>
      <c r="EA443" s="192">
        <f t="shared" si="1489"/>
        <v>0</v>
      </c>
      <c r="EB443" s="192">
        <f t="shared" si="1490"/>
        <v>0</v>
      </c>
      <c r="EC443" s="192">
        <f t="shared" si="1491"/>
        <v>0</v>
      </c>
      <c r="ED443" s="192">
        <f t="shared" si="1492"/>
        <v>0</v>
      </c>
      <c r="EE443" s="192">
        <f t="shared" si="1493"/>
        <v>0</v>
      </c>
      <c r="EF443" s="192">
        <f t="shared" si="1494"/>
        <v>0</v>
      </c>
      <c r="EG443" s="192">
        <f t="shared" si="1495"/>
        <v>0</v>
      </c>
      <c r="EH443" s="192">
        <f t="shared" si="1496"/>
        <v>0</v>
      </c>
      <c r="EI443" s="192">
        <f t="shared" si="1497"/>
        <v>0</v>
      </c>
      <c r="EJ443" s="192">
        <f t="shared" si="1498"/>
        <v>0</v>
      </c>
      <c r="EK443" s="192">
        <f t="shared" si="1499"/>
        <v>0</v>
      </c>
      <c r="EL443" s="192">
        <f t="shared" si="1500"/>
        <v>0</v>
      </c>
      <c r="EM443" s="192">
        <f t="shared" si="1501"/>
        <v>0</v>
      </c>
      <c r="EN443" s="192">
        <f t="shared" si="1502"/>
        <v>0</v>
      </c>
      <c r="EO443" s="192">
        <f t="shared" si="1503"/>
        <v>0</v>
      </c>
      <c r="EP443" s="192">
        <f t="shared" si="1504"/>
        <v>0</v>
      </c>
      <c r="EQ443" s="192">
        <f t="shared" si="1505"/>
        <v>0</v>
      </c>
      <c r="ER443" s="192">
        <f t="shared" si="1506"/>
        <v>0</v>
      </c>
      <c r="ES443" s="192">
        <f t="shared" si="1507"/>
        <v>0</v>
      </c>
      <c r="ET443" s="192">
        <f t="shared" si="1508"/>
        <v>0</v>
      </c>
      <c r="EU443" s="192">
        <f t="shared" si="1509"/>
        <v>0</v>
      </c>
      <c r="EV443" s="192">
        <f t="shared" si="1510"/>
        <v>0</v>
      </c>
      <c r="EW443" s="192">
        <f t="shared" si="1511"/>
        <v>0</v>
      </c>
      <c r="EX443" s="192">
        <f t="shared" si="1512"/>
        <v>0</v>
      </c>
      <c r="EY443" s="192">
        <f t="shared" si="1513"/>
        <v>0</v>
      </c>
      <c r="EZ443" s="192">
        <f t="shared" si="1514"/>
        <v>0</v>
      </c>
      <c r="FA443" s="192">
        <f t="shared" si="1515"/>
        <v>0</v>
      </c>
      <c r="FB443" s="192">
        <f t="shared" si="1516"/>
        <v>0</v>
      </c>
      <c r="FC443" s="192">
        <f t="shared" si="1517"/>
        <v>0</v>
      </c>
      <c r="FD443" s="192">
        <f t="shared" si="1518"/>
        <v>0</v>
      </c>
      <c r="FE443" s="192">
        <f t="shared" si="1519"/>
        <v>0</v>
      </c>
      <c r="FF443" s="192">
        <f t="shared" si="1520"/>
        <v>0</v>
      </c>
      <c r="FG443" s="192">
        <f t="shared" si="1521"/>
        <v>0</v>
      </c>
      <c r="FH443" s="192">
        <f t="shared" si="1522"/>
        <v>0</v>
      </c>
      <c r="FI443" s="192">
        <f t="shared" si="1523"/>
        <v>0</v>
      </c>
      <c r="FJ443" s="192">
        <f t="shared" si="1524"/>
        <v>0</v>
      </c>
      <c r="FK443" s="192">
        <f t="shared" si="1525"/>
        <v>0</v>
      </c>
      <c r="FL443" s="192">
        <f t="shared" si="1526"/>
        <v>0</v>
      </c>
      <c r="FM443" s="192">
        <f t="shared" si="1527"/>
        <v>0</v>
      </c>
      <c r="FN443" s="192">
        <f t="shared" si="1528"/>
        <v>0</v>
      </c>
      <c r="FO443" s="192">
        <f t="shared" si="1529"/>
        <v>0</v>
      </c>
      <c r="FP443" s="192">
        <f t="shared" si="1530"/>
        <v>0</v>
      </c>
      <c r="FQ443" s="192">
        <f t="shared" si="1531"/>
        <v>0</v>
      </c>
      <c r="FR443" s="192">
        <f t="shared" si="1532"/>
        <v>0</v>
      </c>
      <c r="FS443" s="192">
        <f t="shared" si="1533"/>
        <v>0</v>
      </c>
      <c r="FT443" s="192">
        <f t="shared" si="1534"/>
        <v>0</v>
      </c>
      <c r="FU443" s="192">
        <f t="shared" si="1535"/>
        <v>0</v>
      </c>
      <c r="FV443" s="192">
        <f t="shared" si="1536"/>
        <v>0</v>
      </c>
      <c r="FW443" s="192">
        <f t="shared" si="1537"/>
        <v>0</v>
      </c>
      <c r="FX443" s="192">
        <f t="shared" si="1538"/>
        <v>0</v>
      </c>
      <c r="FY443" s="192">
        <f t="shared" si="1539"/>
        <v>0</v>
      </c>
      <c r="FZ443" s="192">
        <f t="shared" si="1540"/>
        <v>0</v>
      </c>
      <c r="GA443" s="192">
        <f t="shared" si="1541"/>
        <v>0</v>
      </c>
      <c r="GB443" s="192">
        <f t="shared" si="1542"/>
        <v>0</v>
      </c>
      <c r="GC443" s="192">
        <f t="shared" si="1543"/>
        <v>0</v>
      </c>
      <c r="GD443" s="192">
        <f t="shared" si="1544"/>
        <v>0</v>
      </c>
      <c r="GE443" s="192">
        <f t="shared" si="1545"/>
        <v>0</v>
      </c>
      <c r="GF443" s="192">
        <f t="shared" si="1546"/>
        <v>0</v>
      </c>
      <c r="GG443" s="192">
        <f t="shared" si="1547"/>
        <v>0</v>
      </c>
      <c r="GH443" s="192">
        <f t="shared" si="1548"/>
        <v>0</v>
      </c>
      <c r="GI443" s="192">
        <f t="shared" si="1549"/>
        <v>0</v>
      </c>
      <c r="GJ443" s="192">
        <f t="shared" si="1550"/>
        <v>0</v>
      </c>
      <c r="GK443" s="192">
        <f t="shared" si="1551"/>
        <v>0</v>
      </c>
      <c r="GL443" s="192">
        <f t="shared" si="1552"/>
        <v>0</v>
      </c>
      <c r="GM443" s="192">
        <f t="shared" si="1553"/>
        <v>0</v>
      </c>
      <c r="GN443" s="192">
        <f t="shared" si="1554"/>
        <v>0</v>
      </c>
      <c r="GO443" s="192">
        <f t="shared" si="1555"/>
        <v>0</v>
      </c>
      <c r="GP443" s="192">
        <f t="shared" si="1556"/>
        <v>0</v>
      </c>
      <c r="GQ443" s="192">
        <f t="shared" si="1557"/>
        <v>0</v>
      </c>
      <c r="GR443" s="192">
        <f t="shared" si="1558"/>
        <v>0</v>
      </c>
      <c r="GS443" s="192">
        <f t="shared" si="1559"/>
        <v>0</v>
      </c>
      <c r="GT443" s="192">
        <f t="shared" si="1560"/>
        <v>0</v>
      </c>
      <c r="GU443" s="192">
        <f t="shared" si="1561"/>
        <v>0</v>
      </c>
      <c r="GV443" s="192">
        <f t="shared" si="1562"/>
        <v>0</v>
      </c>
      <c r="GW443" s="192">
        <f t="shared" si="1563"/>
        <v>0</v>
      </c>
      <c r="GX443" s="192">
        <f t="shared" si="1564"/>
        <v>0</v>
      </c>
      <c r="GY443" s="192">
        <f t="shared" si="1565"/>
        <v>0</v>
      </c>
      <c r="GZ443" s="192">
        <f t="shared" si="1566"/>
        <v>0</v>
      </c>
      <c r="HA443" s="192">
        <f t="shared" si="1567"/>
        <v>0</v>
      </c>
      <c r="HB443" s="192">
        <f t="shared" si="1568"/>
        <v>0</v>
      </c>
      <c r="HC443" s="192">
        <f t="shared" si="1569"/>
        <v>0</v>
      </c>
      <c r="HD443" s="192">
        <f t="shared" si="1570"/>
        <v>0</v>
      </c>
      <c r="HE443" s="192">
        <f t="shared" si="1571"/>
        <v>0</v>
      </c>
      <c r="HF443" s="192">
        <f t="shared" si="1572"/>
        <v>0</v>
      </c>
      <c r="HG443" s="192">
        <f t="shared" si="1573"/>
        <v>0</v>
      </c>
      <c r="HH443" s="192">
        <f t="shared" si="1574"/>
        <v>0</v>
      </c>
      <c r="HI443" s="192">
        <f t="shared" si="1575"/>
        <v>0</v>
      </c>
      <c r="HJ443" s="192">
        <f t="shared" si="1576"/>
        <v>0</v>
      </c>
      <c r="HK443" s="192">
        <f t="shared" si="1577"/>
        <v>0</v>
      </c>
      <c r="HL443" s="192">
        <f t="shared" si="1578"/>
        <v>0</v>
      </c>
      <c r="HM443" s="192">
        <f t="shared" si="1579"/>
        <v>0</v>
      </c>
      <c r="HN443" s="194">
        <f t="shared" si="1580"/>
        <v>0</v>
      </c>
      <c r="HO443" s="194">
        <f t="shared" si="1581"/>
        <v>0</v>
      </c>
      <c r="HP443" s="194">
        <f t="shared" si="1582"/>
        <v>0</v>
      </c>
      <c r="HQ443" s="194">
        <f t="shared" si="1583"/>
        <v>0</v>
      </c>
      <c r="HR443" s="194">
        <f t="shared" si="1584"/>
        <v>0</v>
      </c>
      <c r="HS443" s="195" t="str">
        <f t="shared" si="1381"/>
        <v/>
      </c>
      <c r="HT443" s="196">
        <f t="shared" si="1377"/>
        <v>0</v>
      </c>
      <c r="HU443" s="196">
        <f t="shared" si="1378"/>
        <v>0</v>
      </c>
      <c r="HV443" s="197" t="str">
        <f t="shared" si="1382"/>
        <v/>
      </c>
      <c r="HW443" s="197" t="str">
        <f t="shared" si="1585"/>
        <v/>
      </c>
      <c r="HX443" s="197" t="str">
        <f t="shared" si="1586"/>
        <v/>
      </c>
      <c r="HY443" s="195" t="str">
        <f t="shared" si="1383"/>
        <v/>
      </c>
      <c r="HZ443" s="30">
        <f t="shared" si="1379"/>
        <v>0</v>
      </c>
      <c r="IA443" s="198">
        <f t="shared" si="1384"/>
        <v>0</v>
      </c>
      <c r="IB443" s="195"/>
      <c r="IC443" s="195">
        <f t="shared" si="1587"/>
        <v>0</v>
      </c>
      <c r="ID443" s="195">
        <f t="shared" si="1385"/>
        <v>0</v>
      </c>
      <c r="IE443" s="195">
        <f t="shared" si="1588"/>
        <v>0</v>
      </c>
      <c r="IF443" s="195">
        <f t="shared" si="1386"/>
        <v>0</v>
      </c>
      <c r="IG443" s="307">
        <f t="shared" si="1387"/>
        <v>0</v>
      </c>
      <c r="IH443" s="307">
        <f t="shared" si="1388"/>
        <v>0</v>
      </c>
      <c r="II443" s="44">
        <f t="shared" si="1389"/>
        <v>0</v>
      </c>
      <c r="IJ443" s="44">
        <f t="shared" si="1589"/>
        <v>0</v>
      </c>
      <c r="IK443" s="44">
        <f t="shared" si="1590"/>
        <v>0</v>
      </c>
      <c r="IL443" s="44">
        <f t="shared" si="1591"/>
        <v>0</v>
      </c>
      <c r="IM443" s="44">
        <f t="shared" si="1592"/>
        <v>0</v>
      </c>
      <c r="IN443" s="44">
        <f t="shared" si="1593"/>
        <v>0</v>
      </c>
      <c r="IO443" s="44">
        <f t="shared" si="1594"/>
        <v>0</v>
      </c>
    </row>
    <row r="444" spans="1:249" ht="18" customHeight="1">
      <c r="A444" s="188">
        <v>438</v>
      </c>
      <c r="B444" s="326"/>
      <c r="C444" s="289"/>
      <c r="D444" s="199"/>
      <c r="E444" s="189"/>
      <c r="F444" s="189"/>
      <c r="G444" s="190"/>
      <c r="H444" s="190"/>
      <c r="I444" s="272"/>
      <c r="J444" s="207"/>
      <c r="K444" s="214" t="str">
        <f t="shared" si="1390"/>
        <v/>
      </c>
      <c r="L444" s="200" t="str">
        <f t="shared" si="1391"/>
        <v/>
      </c>
      <c r="M444" s="200" t="str">
        <f t="shared" si="1392"/>
        <v/>
      </c>
      <c r="N444" s="209" t="str">
        <f t="shared" si="1380"/>
        <v/>
      </c>
      <c r="O444" s="208" t="str">
        <f>IFERROR(IF(D444="","",IF(K444="","",IF(I444="","",IF(F444="F",VLOOKUP(K444,F!A:G,2,0),IF(F444="M",VLOOKUP(K444,M!A:G,2,0),""))))),0)</f>
        <v/>
      </c>
      <c r="P444" s="191" t="str">
        <f>IFERROR(IF(D444="","",IF(K444="","",IF(I444="","",IF(F444="F",VLOOKUP(K444,F!A:G,3,0),IF(F444="M",VLOOKUP(K444,M!A:G,3,0),""))))),0)</f>
        <v/>
      </c>
      <c r="Q444" s="191" t="str">
        <f>IFERROR(IF(D444="","",IF(K444="","",IF(I444="","",IF(F444="F",VLOOKUP(K444,F!A:G,4,0),IF(F444="M",VLOOKUP(K444,M!A:G,4,0),""))))),0)</f>
        <v/>
      </c>
      <c r="R444" s="191" t="str">
        <f>IFERROR(IF(D444="","",IF(K444="","",IF(I444="","",IF(F444="F",VLOOKUP(K444,F!A:G,5,0),IF(F444="M",VLOOKUP(K444,M!A:G,5,0),""))))),0)</f>
        <v/>
      </c>
      <c r="S444" s="191" t="str">
        <f>IFERROR(IF(D444="","",IF(K444="","",IF(I444="","",IF(F444="F",VLOOKUP(K444,F!A:G,6,0),IF(F444="M",VLOOKUP(K444,M!A:G,6,0),""))))),0)</f>
        <v/>
      </c>
      <c r="T444" s="191" t="str">
        <f>IFERROR(IF(D444="","",IF(K444="","",IF(I444="","",IF(F444="F",VLOOKUP(K444,F!A:G,7,0),IF(F444="M",VLOOKUP(K444,M!A:G,7,0),""))))),0)</f>
        <v/>
      </c>
      <c r="U444" s="191" t="str">
        <f>IFERROR(IF(D444="","",IF(K444="","",IF(J444="","",IF(F444="F",VLOOKUP(K444,F!A:M,8,0),IF(F444="M",VLOOKUP(K444,M!A:M,8,0),""))))),0)</f>
        <v/>
      </c>
      <c r="V444" s="191" t="str">
        <f>IFERROR(IF(D444="","",IF(K444="","",IF(J444="","",IF(F444="F",VLOOKUP(K444,F!A:M,9,0),IF(F444="M",VLOOKUP(K444,M!A:M,9,0),""))))),0)</f>
        <v/>
      </c>
      <c r="W444" s="191" t="str">
        <f>IFERROR(IF(D444="","",IF(K444="","",IF(J444="","",IF(F444="F",VLOOKUP(K444,F!A:M,10,0),IF(F444="M",VLOOKUP(K444,M!A:M,10,0),""))))),0)</f>
        <v/>
      </c>
      <c r="X444" s="191" t="str">
        <f>IFERROR(IF(D444="","",IF(K444="","",IF(J444="","",IF(F444="F",VLOOKUP(K444,F!A:M,11,0),IF(F444="M",VLOOKUP(K444,M!A:M,11,0),""))))),0)</f>
        <v/>
      </c>
      <c r="Y444" s="191" t="str">
        <f>IFERROR(IF(D444="","",IF(K444="","",IF(J444="","",IF(F444="F",VLOOKUP(K444,F!A:M,12,0),IF(F444="M",VLOOKUP(K444,M!A:M,12,0),""))))),0)</f>
        <v/>
      </c>
      <c r="Z444" s="191" t="str">
        <f>IFERROR(IF(D444="","",IF(K444="","",IF(J444="","",IF(F444="F",VLOOKUP(K444,F!A:M,13,0),IF(F444="M",VLOOKUP(K444,M!A:M,13,0),""))))),0)</f>
        <v/>
      </c>
      <c r="AA444" s="191" t="str">
        <f>IFERROR(IF(D444="","",IF(F444="","",IF(J444="","",IF(K444="","",IF(AND(K444&gt;23,K444&lt;=60),IF(F444="F",VLOOKUP(MROUND(HZ444,0.5),'F-Weight for Length'!K:S,2,0),VLOOKUP(MROUND(HZ444,0.5),'M-Weight for Length'!K:S,2,0)),IF(K444&gt;60,IF(F444="F",VLOOKUP(K444,'F-Weight for Length'!U:AC,2,0),VLOOKUP(K444,'M-Weight for Length'!U:AC,2,0)),IF(F444="F",VLOOKUP(MROUND(HZ444,0.5),'F-Weight for Length'!A:I,2,0),VLOOKUP(MROUND(HZ444,0.5),'M-Weight for Length'!A:I,2,0)))))))),0)</f>
        <v/>
      </c>
      <c r="AB444" s="191" t="str">
        <f>IFERROR(IF(D444="","",IF(F444="","",IF(J444="","",IF(K444="","",IF(AND(K444&gt;23,K444&lt;=60),IF(F444="F",VLOOKUP(MROUND(HZ444,0.5),'F-Weight for Length'!K:S,3,0),VLOOKUP(MROUND(HZ444,0.5),'M-Weight for Length'!K:S,3,0)),IF(K444&gt;60,IF(F444="F",VLOOKUP(K444,'F-Weight for Length'!U:AC,3,0),VLOOKUP(K444,'M-Weight for Length'!U:AC,3,0)),IF(F444="F",VLOOKUP(MROUND(HZ444,0.5),'F-Weight for Length'!A:I,3,0),VLOOKUP(MROUND(HZ444,0.5),'M-Weight for Length'!A:I,3,0)))))))),0)</f>
        <v/>
      </c>
      <c r="AC444" s="191" t="str">
        <f>IFERROR(IF(D444="","",IF(F444="","",IF(J444="","",IF(K444="","",IF(AND(K444&gt;23,K444&lt;=60),IF(F444="F",VLOOKUP(MROUND(HZ444,0.5),'F-Weight for Length'!K:S,4,0),VLOOKUP(MROUND(HZ444,0.5),'M-Weight for Length'!K:S,4,0)),IF(K444&gt;60,IF(F444="F",VLOOKUP(K444,'F-Weight for Length'!U:AC,4,0),VLOOKUP(K444,'M-Weight for Length'!U:AC,4,0)),IF(F444="F",VLOOKUP(MROUND(HZ444,0.5),'F-Weight for Length'!A:I,4,0),VLOOKUP(MROUND(HZ444,0.5),'M-Weight for Length'!A:I,4,0)))))))),0)</f>
        <v/>
      </c>
      <c r="AD444" s="191" t="str">
        <f>IFERROR(IF(D444="","",IF(F444="","",IF(J444="","",IF(K444="","",IF(AND(K444&gt;23,K444&lt;=60),IF(F444="F",VLOOKUP(MROUND(HZ444,0.5),'F-Weight for Length'!K:S,5,0),VLOOKUP(MROUND(HZ444,0.5),'M-Weight for Length'!K:S,5,0)),IF(K444&gt;60,IF(F444="F",VLOOKUP(K444,'F-Weight for Length'!U:AC,5,0),VLOOKUP(K444,'M-Weight for Length'!U:AC,5,0)),IF(F444="F",VLOOKUP(MROUND(HZ444,0.5),'F-Weight for Length'!A:I,5,0),VLOOKUP(MROUND(HZ444,0.5),'M-Weight for Length'!A:I,5,0)))))))),0)</f>
        <v/>
      </c>
      <c r="AE444" s="191" t="str">
        <f>IFERROR(IF(D444="","",IF(F444="","",IF(J444="","",IF(K444="","",IF(AND(K444&gt;23,K444&lt;=60),IF(F444="F",VLOOKUP(MROUND(HZ444,0.5),'F-Weight for Length'!K:S,6,0),VLOOKUP(MROUND(HZ444,0.5),'M-Weight for Length'!K:S,6,0)),IF(K444&gt;60,IF(F444="F",VLOOKUP(K444,'F-Weight for Length'!U:AC,6,0),VLOOKUP(K444,'M-Weight for Length'!U:AC,6,0)),IF(F444="F",VLOOKUP(MROUND(HZ444,0.5),'F-Weight for Length'!A:I,6,0),VLOOKUP(MROUND(HZ444,0.5),'M-Weight for Length'!A:I,6,0)))))))),0)</f>
        <v/>
      </c>
      <c r="AF444" s="191" t="str">
        <f>IFERROR(IF(D444="","",IF(F444="","",IF(J444="","",IF(K444="","",IF(AND(K444&gt;23,K444&lt;=60),IF(F444="F",VLOOKUP(MROUND(HZ444,0.5),'F-Weight for Length'!K:S,7,0),VLOOKUP(MROUND(HZ444,0.5),'M-Weight for Length'!K:S,7,0)),IF(K444&gt;60,IF(F444="F",VLOOKUP(K444,'F-Weight for Length'!U:AC,7,0),VLOOKUP(K444,'M-Weight for Length'!U:AC,7,0)),IF(F444="F",VLOOKUP(MROUND(HZ444,0.5),'F-Weight for Length'!A:I,7,0),VLOOKUP(MROUND(HZ444,0.5),'M-Weight for Length'!A:I,7,0)))))))),0)</f>
        <v/>
      </c>
      <c r="AG444" s="191" t="str">
        <f>IFERROR(IF(D444="","",IF(F444="","",IF(J444="","",IF(K444="","",IF(AND(K444&gt;23,K444&lt;=60),IF(F444="F",VLOOKUP(MROUND(HZ444,0.5),'F-Weight for Length'!K:S,8,0),VLOOKUP(MROUND(HZ444,0.5),'M-Weight for Length'!K:S,8,0)),IF(K444&gt;60,IF(F444="F",VLOOKUP(K444,'F-Weight for Length'!U:AC,8,0),VLOOKUP(K444,'M-Weight for Length'!U:AC,8,0)),IF(F444="F",VLOOKUP(MROUND(HZ444,0.5),'F-Weight for Length'!A:I,8,0),VLOOKUP(MROUND(HZ444,0.5),'M-Weight for Length'!A:I,8,0)))))))),0)</f>
        <v/>
      </c>
      <c r="AH444" s="191" t="str">
        <f>IFERROR(IF(D444="","",IF(F444="","",IF(J444="","",IF(K444="","",IF(AND(K444&gt;23,K444&lt;=60),IF(F444="F",VLOOKUP(MROUND(HZ444,0.5),'F-Weight for Length'!K:S,9,0),VLOOKUP(MROUND(HZ444,0.5),'M-Weight for Length'!K:S,9,0)),IF(K444&gt;60,IF(F444="F",VLOOKUP(K444,'F-Weight for Length'!U:AC,9,0),VLOOKUP(K444,'M-Weight for Length'!U:AC,9,0)),IF(F444="F",VLOOKUP(MROUND(HZ444,0.5),'F-Weight for Length'!A:I,9,0),VLOOKUP(MROUND(HZ444,0.5),'M-Weight for Length'!A:I,9,0)))))))),0)</f>
        <v/>
      </c>
      <c r="AI444" s="192">
        <f t="shared" si="1393"/>
        <v>0</v>
      </c>
      <c r="AJ444" s="192">
        <f t="shared" si="1394"/>
        <v>0</v>
      </c>
      <c r="AK444" s="192">
        <f t="shared" si="1395"/>
        <v>0</v>
      </c>
      <c r="AL444" s="192">
        <f t="shared" si="1396"/>
        <v>0</v>
      </c>
      <c r="AM444" s="192">
        <f t="shared" si="1397"/>
        <v>0</v>
      </c>
      <c r="AN444" s="192">
        <f t="shared" si="1398"/>
        <v>0</v>
      </c>
      <c r="AO444" s="192">
        <f t="shared" si="1399"/>
        <v>0</v>
      </c>
      <c r="AP444" s="192">
        <f t="shared" si="1400"/>
        <v>0</v>
      </c>
      <c r="AQ444" s="192">
        <f t="shared" si="1401"/>
        <v>0</v>
      </c>
      <c r="AR444" s="192">
        <f t="shared" si="1402"/>
        <v>0</v>
      </c>
      <c r="AS444" s="192">
        <f t="shared" si="1403"/>
        <v>0</v>
      </c>
      <c r="AT444" s="192">
        <f t="shared" si="1404"/>
        <v>0</v>
      </c>
      <c r="AU444" s="192">
        <f t="shared" si="1405"/>
        <v>0</v>
      </c>
      <c r="AV444" s="192">
        <f t="shared" si="1406"/>
        <v>0</v>
      </c>
      <c r="AW444" s="192">
        <f t="shared" si="1407"/>
        <v>0</v>
      </c>
      <c r="AX444" s="192">
        <f t="shared" si="1408"/>
        <v>0</v>
      </c>
      <c r="AY444" s="192">
        <f t="shared" si="1409"/>
        <v>0</v>
      </c>
      <c r="AZ444" s="192">
        <f t="shared" si="1410"/>
        <v>0</v>
      </c>
      <c r="BA444" s="192">
        <f t="shared" si="1411"/>
        <v>0</v>
      </c>
      <c r="BB444" s="192">
        <f t="shared" si="1412"/>
        <v>0</v>
      </c>
      <c r="BC444" s="192">
        <f t="shared" si="1413"/>
        <v>0</v>
      </c>
      <c r="BD444" s="192">
        <f t="shared" si="1414"/>
        <v>0</v>
      </c>
      <c r="BE444" s="192">
        <f t="shared" si="1415"/>
        <v>0</v>
      </c>
      <c r="BF444" s="192">
        <f t="shared" si="1416"/>
        <v>0</v>
      </c>
      <c r="BG444" s="192">
        <f t="shared" si="1417"/>
        <v>0</v>
      </c>
      <c r="BH444" s="192">
        <f t="shared" si="1418"/>
        <v>0</v>
      </c>
      <c r="BI444" s="192">
        <f t="shared" si="1419"/>
        <v>0</v>
      </c>
      <c r="BJ444" s="192">
        <f t="shared" si="1420"/>
        <v>0</v>
      </c>
      <c r="BK444" s="192">
        <f t="shared" si="1421"/>
        <v>0</v>
      </c>
      <c r="BL444" s="192">
        <f t="shared" si="1422"/>
        <v>0</v>
      </c>
      <c r="BM444" s="192">
        <f t="shared" si="1423"/>
        <v>0</v>
      </c>
      <c r="BN444" s="192">
        <f t="shared" si="1424"/>
        <v>0</v>
      </c>
      <c r="BO444" s="192">
        <f t="shared" si="1425"/>
        <v>0</v>
      </c>
      <c r="BP444" s="192">
        <f t="shared" si="1426"/>
        <v>0</v>
      </c>
      <c r="BQ444" s="192">
        <f t="shared" si="1427"/>
        <v>0</v>
      </c>
      <c r="BR444" s="192">
        <f t="shared" si="1428"/>
        <v>0</v>
      </c>
      <c r="BS444" s="192">
        <f t="shared" si="1429"/>
        <v>0</v>
      </c>
      <c r="BT444" s="192">
        <f t="shared" si="1430"/>
        <v>0</v>
      </c>
      <c r="BU444" s="192">
        <f t="shared" si="1431"/>
        <v>0</v>
      </c>
      <c r="BV444" s="192">
        <f t="shared" si="1432"/>
        <v>0</v>
      </c>
      <c r="BW444" s="192">
        <f t="shared" si="1433"/>
        <v>0</v>
      </c>
      <c r="BX444" s="192">
        <f t="shared" si="1434"/>
        <v>0</v>
      </c>
      <c r="BY444" s="192">
        <f t="shared" si="1435"/>
        <v>0</v>
      </c>
      <c r="BZ444" s="192">
        <f t="shared" si="1436"/>
        <v>0</v>
      </c>
      <c r="CA444" s="192">
        <f t="shared" si="1437"/>
        <v>0</v>
      </c>
      <c r="CB444" s="192">
        <f t="shared" si="1438"/>
        <v>0</v>
      </c>
      <c r="CC444" s="192">
        <f t="shared" si="1439"/>
        <v>0</v>
      </c>
      <c r="CD444" s="192">
        <f t="shared" si="1440"/>
        <v>0</v>
      </c>
      <c r="CE444" s="192">
        <f t="shared" si="1441"/>
        <v>0</v>
      </c>
      <c r="CF444" s="192">
        <f t="shared" si="1442"/>
        <v>0</v>
      </c>
      <c r="CG444" s="192">
        <f t="shared" si="1443"/>
        <v>0</v>
      </c>
      <c r="CH444" s="192">
        <f t="shared" si="1444"/>
        <v>0</v>
      </c>
      <c r="CI444" s="192">
        <f t="shared" si="1445"/>
        <v>0</v>
      </c>
      <c r="CJ444" s="192">
        <f t="shared" si="1446"/>
        <v>0</v>
      </c>
      <c r="CK444" s="192">
        <f t="shared" si="1447"/>
        <v>0</v>
      </c>
      <c r="CL444" s="192">
        <f t="shared" si="1448"/>
        <v>0</v>
      </c>
      <c r="CM444" s="192">
        <f t="shared" si="1449"/>
        <v>0</v>
      </c>
      <c r="CN444" s="192">
        <f t="shared" si="1450"/>
        <v>0</v>
      </c>
      <c r="CO444" s="192">
        <f t="shared" si="1451"/>
        <v>0</v>
      </c>
      <c r="CP444" s="192">
        <f t="shared" si="1452"/>
        <v>0</v>
      </c>
      <c r="CQ444" s="192">
        <f t="shared" si="1453"/>
        <v>0</v>
      </c>
      <c r="CR444" s="192">
        <f t="shared" si="1454"/>
        <v>0</v>
      </c>
      <c r="CS444" s="192">
        <f t="shared" si="1455"/>
        <v>0</v>
      </c>
      <c r="CT444" s="192">
        <f t="shared" si="1456"/>
        <v>0</v>
      </c>
      <c r="CU444" s="192">
        <f t="shared" si="1457"/>
        <v>0</v>
      </c>
      <c r="CV444" s="192">
        <f t="shared" si="1458"/>
        <v>0</v>
      </c>
      <c r="CW444" s="192">
        <f t="shared" si="1459"/>
        <v>0</v>
      </c>
      <c r="CX444" s="192">
        <f t="shared" si="1460"/>
        <v>0</v>
      </c>
      <c r="CY444" s="192">
        <f t="shared" si="1461"/>
        <v>0</v>
      </c>
      <c r="CZ444" s="192">
        <f t="shared" si="1462"/>
        <v>0</v>
      </c>
      <c r="DA444" s="192">
        <f t="shared" si="1463"/>
        <v>0</v>
      </c>
      <c r="DB444" s="192">
        <f t="shared" si="1464"/>
        <v>0</v>
      </c>
      <c r="DC444" s="192">
        <f t="shared" si="1465"/>
        <v>0</v>
      </c>
      <c r="DD444" s="192">
        <f t="shared" si="1466"/>
        <v>0</v>
      </c>
      <c r="DE444" s="192">
        <f t="shared" si="1467"/>
        <v>0</v>
      </c>
      <c r="DF444" s="192">
        <f t="shared" si="1468"/>
        <v>0</v>
      </c>
      <c r="DG444" s="192">
        <f t="shared" si="1469"/>
        <v>0</v>
      </c>
      <c r="DH444" s="192">
        <f t="shared" si="1470"/>
        <v>0</v>
      </c>
      <c r="DI444" s="192">
        <f t="shared" si="1471"/>
        <v>0</v>
      </c>
      <c r="DJ444" s="192">
        <f t="shared" si="1472"/>
        <v>0</v>
      </c>
      <c r="DK444" s="192">
        <f t="shared" si="1473"/>
        <v>0</v>
      </c>
      <c r="DL444" s="192">
        <f t="shared" si="1474"/>
        <v>0</v>
      </c>
      <c r="DM444" s="192">
        <f t="shared" si="1475"/>
        <v>0</v>
      </c>
      <c r="DN444" s="192">
        <f t="shared" si="1476"/>
        <v>0</v>
      </c>
      <c r="DO444" s="192">
        <f t="shared" si="1477"/>
        <v>0</v>
      </c>
      <c r="DP444" s="192">
        <f t="shared" si="1478"/>
        <v>0</v>
      </c>
      <c r="DQ444" s="192">
        <f t="shared" si="1479"/>
        <v>0</v>
      </c>
      <c r="DR444" s="192">
        <f t="shared" si="1480"/>
        <v>0</v>
      </c>
      <c r="DS444" s="192">
        <f t="shared" si="1481"/>
        <v>0</v>
      </c>
      <c r="DT444" s="192">
        <f t="shared" si="1482"/>
        <v>0</v>
      </c>
      <c r="DU444" s="192">
        <f t="shared" si="1483"/>
        <v>0</v>
      </c>
      <c r="DV444" s="193">
        <f t="shared" si="1484"/>
        <v>0</v>
      </c>
      <c r="DW444" s="193">
        <f t="shared" si="1485"/>
        <v>0</v>
      </c>
      <c r="DX444" s="193">
        <f t="shared" si="1486"/>
        <v>0</v>
      </c>
      <c r="DY444" s="193">
        <f t="shared" si="1487"/>
        <v>0</v>
      </c>
      <c r="DZ444" s="193">
        <f t="shared" si="1488"/>
        <v>0</v>
      </c>
      <c r="EA444" s="192">
        <f t="shared" si="1489"/>
        <v>0</v>
      </c>
      <c r="EB444" s="192">
        <f t="shared" si="1490"/>
        <v>0</v>
      </c>
      <c r="EC444" s="192">
        <f t="shared" si="1491"/>
        <v>0</v>
      </c>
      <c r="ED444" s="192">
        <f t="shared" si="1492"/>
        <v>0</v>
      </c>
      <c r="EE444" s="192">
        <f t="shared" si="1493"/>
        <v>0</v>
      </c>
      <c r="EF444" s="192">
        <f t="shared" si="1494"/>
        <v>0</v>
      </c>
      <c r="EG444" s="192">
        <f t="shared" si="1495"/>
        <v>0</v>
      </c>
      <c r="EH444" s="192">
        <f t="shared" si="1496"/>
        <v>0</v>
      </c>
      <c r="EI444" s="192">
        <f t="shared" si="1497"/>
        <v>0</v>
      </c>
      <c r="EJ444" s="192">
        <f t="shared" si="1498"/>
        <v>0</v>
      </c>
      <c r="EK444" s="192">
        <f t="shared" si="1499"/>
        <v>0</v>
      </c>
      <c r="EL444" s="192">
        <f t="shared" si="1500"/>
        <v>0</v>
      </c>
      <c r="EM444" s="192">
        <f t="shared" si="1501"/>
        <v>0</v>
      </c>
      <c r="EN444" s="192">
        <f t="shared" si="1502"/>
        <v>0</v>
      </c>
      <c r="EO444" s="192">
        <f t="shared" si="1503"/>
        <v>0</v>
      </c>
      <c r="EP444" s="192">
        <f t="shared" si="1504"/>
        <v>0</v>
      </c>
      <c r="EQ444" s="192">
        <f t="shared" si="1505"/>
        <v>0</v>
      </c>
      <c r="ER444" s="192">
        <f t="shared" si="1506"/>
        <v>0</v>
      </c>
      <c r="ES444" s="192">
        <f t="shared" si="1507"/>
        <v>0</v>
      </c>
      <c r="ET444" s="192">
        <f t="shared" si="1508"/>
        <v>0</v>
      </c>
      <c r="EU444" s="192">
        <f t="shared" si="1509"/>
        <v>0</v>
      </c>
      <c r="EV444" s="192">
        <f t="shared" si="1510"/>
        <v>0</v>
      </c>
      <c r="EW444" s="192">
        <f t="shared" si="1511"/>
        <v>0</v>
      </c>
      <c r="EX444" s="192">
        <f t="shared" si="1512"/>
        <v>0</v>
      </c>
      <c r="EY444" s="192">
        <f t="shared" si="1513"/>
        <v>0</v>
      </c>
      <c r="EZ444" s="192">
        <f t="shared" si="1514"/>
        <v>0</v>
      </c>
      <c r="FA444" s="192">
        <f t="shared" si="1515"/>
        <v>0</v>
      </c>
      <c r="FB444" s="192">
        <f t="shared" si="1516"/>
        <v>0</v>
      </c>
      <c r="FC444" s="192">
        <f t="shared" si="1517"/>
        <v>0</v>
      </c>
      <c r="FD444" s="192">
        <f t="shared" si="1518"/>
        <v>0</v>
      </c>
      <c r="FE444" s="192">
        <f t="shared" si="1519"/>
        <v>0</v>
      </c>
      <c r="FF444" s="192">
        <f t="shared" si="1520"/>
        <v>0</v>
      </c>
      <c r="FG444" s="192">
        <f t="shared" si="1521"/>
        <v>0</v>
      </c>
      <c r="FH444" s="192">
        <f t="shared" si="1522"/>
        <v>0</v>
      </c>
      <c r="FI444" s="192">
        <f t="shared" si="1523"/>
        <v>0</v>
      </c>
      <c r="FJ444" s="192">
        <f t="shared" si="1524"/>
        <v>0</v>
      </c>
      <c r="FK444" s="192">
        <f t="shared" si="1525"/>
        <v>0</v>
      </c>
      <c r="FL444" s="192">
        <f t="shared" si="1526"/>
        <v>0</v>
      </c>
      <c r="FM444" s="192">
        <f t="shared" si="1527"/>
        <v>0</v>
      </c>
      <c r="FN444" s="192">
        <f t="shared" si="1528"/>
        <v>0</v>
      </c>
      <c r="FO444" s="192">
        <f t="shared" si="1529"/>
        <v>0</v>
      </c>
      <c r="FP444" s="192">
        <f t="shared" si="1530"/>
        <v>0</v>
      </c>
      <c r="FQ444" s="192">
        <f t="shared" si="1531"/>
        <v>0</v>
      </c>
      <c r="FR444" s="192">
        <f t="shared" si="1532"/>
        <v>0</v>
      </c>
      <c r="FS444" s="192">
        <f t="shared" si="1533"/>
        <v>0</v>
      </c>
      <c r="FT444" s="192">
        <f t="shared" si="1534"/>
        <v>0</v>
      </c>
      <c r="FU444" s="192">
        <f t="shared" si="1535"/>
        <v>0</v>
      </c>
      <c r="FV444" s="192">
        <f t="shared" si="1536"/>
        <v>0</v>
      </c>
      <c r="FW444" s="192">
        <f t="shared" si="1537"/>
        <v>0</v>
      </c>
      <c r="FX444" s="192">
        <f t="shared" si="1538"/>
        <v>0</v>
      </c>
      <c r="FY444" s="192">
        <f t="shared" si="1539"/>
        <v>0</v>
      </c>
      <c r="FZ444" s="192">
        <f t="shared" si="1540"/>
        <v>0</v>
      </c>
      <c r="GA444" s="192">
        <f t="shared" si="1541"/>
        <v>0</v>
      </c>
      <c r="GB444" s="192">
        <f t="shared" si="1542"/>
        <v>0</v>
      </c>
      <c r="GC444" s="192">
        <f t="shared" si="1543"/>
        <v>0</v>
      </c>
      <c r="GD444" s="192">
        <f t="shared" si="1544"/>
        <v>0</v>
      </c>
      <c r="GE444" s="192">
        <f t="shared" si="1545"/>
        <v>0</v>
      </c>
      <c r="GF444" s="192">
        <f t="shared" si="1546"/>
        <v>0</v>
      </c>
      <c r="GG444" s="192">
        <f t="shared" si="1547"/>
        <v>0</v>
      </c>
      <c r="GH444" s="192">
        <f t="shared" si="1548"/>
        <v>0</v>
      </c>
      <c r="GI444" s="192">
        <f t="shared" si="1549"/>
        <v>0</v>
      </c>
      <c r="GJ444" s="192">
        <f t="shared" si="1550"/>
        <v>0</v>
      </c>
      <c r="GK444" s="192">
        <f t="shared" si="1551"/>
        <v>0</v>
      </c>
      <c r="GL444" s="192">
        <f t="shared" si="1552"/>
        <v>0</v>
      </c>
      <c r="GM444" s="192">
        <f t="shared" si="1553"/>
        <v>0</v>
      </c>
      <c r="GN444" s="192">
        <f t="shared" si="1554"/>
        <v>0</v>
      </c>
      <c r="GO444" s="192">
        <f t="shared" si="1555"/>
        <v>0</v>
      </c>
      <c r="GP444" s="192">
        <f t="shared" si="1556"/>
        <v>0</v>
      </c>
      <c r="GQ444" s="192">
        <f t="shared" si="1557"/>
        <v>0</v>
      </c>
      <c r="GR444" s="192">
        <f t="shared" si="1558"/>
        <v>0</v>
      </c>
      <c r="GS444" s="192">
        <f t="shared" si="1559"/>
        <v>0</v>
      </c>
      <c r="GT444" s="192">
        <f t="shared" si="1560"/>
        <v>0</v>
      </c>
      <c r="GU444" s="192">
        <f t="shared" si="1561"/>
        <v>0</v>
      </c>
      <c r="GV444" s="192">
        <f t="shared" si="1562"/>
        <v>0</v>
      </c>
      <c r="GW444" s="192">
        <f t="shared" si="1563"/>
        <v>0</v>
      </c>
      <c r="GX444" s="192">
        <f t="shared" si="1564"/>
        <v>0</v>
      </c>
      <c r="GY444" s="192">
        <f t="shared" si="1565"/>
        <v>0</v>
      </c>
      <c r="GZ444" s="192">
        <f t="shared" si="1566"/>
        <v>0</v>
      </c>
      <c r="HA444" s="192">
        <f t="shared" si="1567"/>
        <v>0</v>
      </c>
      <c r="HB444" s="192">
        <f t="shared" si="1568"/>
        <v>0</v>
      </c>
      <c r="HC444" s="192">
        <f t="shared" si="1569"/>
        <v>0</v>
      </c>
      <c r="HD444" s="192">
        <f t="shared" si="1570"/>
        <v>0</v>
      </c>
      <c r="HE444" s="192">
        <f t="shared" si="1571"/>
        <v>0</v>
      </c>
      <c r="HF444" s="192">
        <f t="shared" si="1572"/>
        <v>0</v>
      </c>
      <c r="HG444" s="192">
        <f t="shared" si="1573"/>
        <v>0</v>
      </c>
      <c r="HH444" s="192">
        <f t="shared" si="1574"/>
        <v>0</v>
      </c>
      <c r="HI444" s="192">
        <f t="shared" si="1575"/>
        <v>0</v>
      </c>
      <c r="HJ444" s="192">
        <f t="shared" si="1576"/>
        <v>0</v>
      </c>
      <c r="HK444" s="192">
        <f t="shared" si="1577"/>
        <v>0</v>
      </c>
      <c r="HL444" s="192">
        <f t="shared" si="1578"/>
        <v>0</v>
      </c>
      <c r="HM444" s="192">
        <f t="shared" si="1579"/>
        <v>0</v>
      </c>
      <c r="HN444" s="194">
        <f t="shared" si="1580"/>
        <v>0</v>
      </c>
      <c r="HO444" s="194">
        <f t="shared" si="1581"/>
        <v>0</v>
      </c>
      <c r="HP444" s="194">
        <f t="shared" si="1582"/>
        <v>0</v>
      </c>
      <c r="HQ444" s="194">
        <f t="shared" si="1583"/>
        <v>0</v>
      </c>
      <c r="HR444" s="194">
        <f t="shared" si="1584"/>
        <v>0</v>
      </c>
      <c r="HS444" s="195" t="str">
        <f t="shared" si="1381"/>
        <v/>
      </c>
      <c r="HT444" s="196">
        <f t="shared" si="1377"/>
        <v>0</v>
      </c>
      <c r="HU444" s="196">
        <f t="shared" si="1378"/>
        <v>0</v>
      </c>
      <c r="HV444" s="197" t="str">
        <f t="shared" si="1382"/>
        <v/>
      </c>
      <c r="HW444" s="197" t="str">
        <f t="shared" si="1585"/>
        <v/>
      </c>
      <c r="HX444" s="197" t="str">
        <f t="shared" si="1586"/>
        <v/>
      </c>
      <c r="HY444" s="195" t="str">
        <f t="shared" si="1383"/>
        <v/>
      </c>
      <c r="HZ444" s="30">
        <f t="shared" si="1379"/>
        <v>0</v>
      </c>
      <c r="IA444" s="198">
        <f t="shared" si="1384"/>
        <v>0</v>
      </c>
      <c r="IB444" s="195"/>
      <c r="IC444" s="195">
        <f t="shared" si="1587"/>
        <v>0</v>
      </c>
      <c r="ID444" s="195">
        <f t="shared" si="1385"/>
        <v>0</v>
      </c>
      <c r="IE444" s="195">
        <f t="shared" si="1588"/>
        <v>0</v>
      </c>
      <c r="IF444" s="195">
        <f t="shared" si="1386"/>
        <v>0</v>
      </c>
      <c r="IG444" s="307">
        <f t="shared" si="1387"/>
        <v>0</v>
      </c>
      <c r="IH444" s="307">
        <f t="shared" si="1388"/>
        <v>0</v>
      </c>
      <c r="II444" s="44">
        <f t="shared" si="1389"/>
        <v>0</v>
      </c>
      <c r="IJ444" s="44">
        <f t="shared" si="1589"/>
        <v>0</v>
      </c>
      <c r="IK444" s="44">
        <f t="shared" si="1590"/>
        <v>0</v>
      </c>
      <c r="IL444" s="44">
        <f t="shared" si="1591"/>
        <v>0</v>
      </c>
      <c r="IM444" s="44">
        <f t="shared" si="1592"/>
        <v>0</v>
      </c>
      <c r="IN444" s="44">
        <f t="shared" si="1593"/>
        <v>0</v>
      </c>
      <c r="IO444" s="44">
        <f t="shared" si="1594"/>
        <v>0</v>
      </c>
    </row>
    <row r="445" spans="1:249" ht="18" customHeight="1">
      <c r="A445" s="188">
        <v>439</v>
      </c>
      <c r="B445" s="326"/>
      <c r="C445" s="289"/>
      <c r="D445" s="199"/>
      <c r="E445" s="189"/>
      <c r="F445" s="189"/>
      <c r="G445" s="190"/>
      <c r="H445" s="190"/>
      <c r="I445" s="272"/>
      <c r="J445" s="207"/>
      <c r="K445" s="214" t="str">
        <f t="shared" si="1390"/>
        <v/>
      </c>
      <c r="L445" s="200" t="str">
        <f t="shared" si="1391"/>
        <v/>
      </c>
      <c r="M445" s="200" t="str">
        <f t="shared" si="1392"/>
        <v/>
      </c>
      <c r="N445" s="209" t="str">
        <f t="shared" si="1380"/>
        <v/>
      </c>
      <c r="O445" s="208" t="str">
        <f>IFERROR(IF(D445="","",IF(K445="","",IF(I445="","",IF(F445="F",VLOOKUP(K445,F!A:G,2,0),IF(F445="M",VLOOKUP(K445,M!A:G,2,0),""))))),0)</f>
        <v/>
      </c>
      <c r="P445" s="191" t="str">
        <f>IFERROR(IF(D445="","",IF(K445="","",IF(I445="","",IF(F445="F",VLOOKUP(K445,F!A:G,3,0),IF(F445="M",VLOOKUP(K445,M!A:G,3,0),""))))),0)</f>
        <v/>
      </c>
      <c r="Q445" s="191" t="str">
        <f>IFERROR(IF(D445="","",IF(K445="","",IF(I445="","",IF(F445="F",VLOOKUP(K445,F!A:G,4,0),IF(F445="M",VLOOKUP(K445,M!A:G,4,0),""))))),0)</f>
        <v/>
      </c>
      <c r="R445" s="191" t="str">
        <f>IFERROR(IF(D445="","",IF(K445="","",IF(I445="","",IF(F445="F",VLOOKUP(K445,F!A:G,5,0),IF(F445="M",VLOOKUP(K445,M!A:G,5,0),""))))),0)</f>
        <v/>
      </c>
      <c r="S445" s="191" t="str">
        <f>IFERROR(IF(D445="","",IF(K445="","",IF(I445="","",IF(F445="F",VLOOKUP(K445,F!A:G,6,0),IF(F445="M",VLOOKUP(K445,M!A:G,6,0),""))))),0)</f>
        <v/>
      </c>
      <c r="T445" s="191" t="str">
        <f>IFERROR(IF(D445="","",IF(K445="","",IF(I445="","",IF(F445="F",VLOOKUP(K445,F!A:G,7,0),IF(F445="M",VLOOKUP(K445,M!A:G,7,0),""))))),0)</f>
        <v/>
      </c>
      <c r="U445" s="191" t="str">
        <f>IFERROR(IF(D445="","",IF(K445="","",IF(J445="","",IF(F445="F",VLOOKUP(K445,F!A:M,8,0),IF(F445="M",VLOOKUP(K445,M!A:M,8,0),""))))),0)</f>
        <v/>
      </c>
      <c r="V445" s="191" t="str">
        <f>IFERROR(IF(D445="","",IF(K445="","",IF(J445="","",IF(F445="F",VLOOKUP(K445,F!A:M,9,0),IF(F445="M",VLOOKUP(K445,M!A:M,9,0),""))))),0)</f>
        <v/>
      </c>
      <c r="W445" s="191" t="str">
        <f>IFERROR(IF(D445="","",IF(K445="","",IF(J445="","",IF(F445="F",VLOOKUP(K445,F!A:M,10,0),IF(F445="M",VLOOKUP(K445,M!A:M,10,0),""))))),0)</f>
        <v/>
      </c>
      <c r="X445" s="191" t="str">
        <f>IFERROR(IF(D445="","",IF(K445="","",IF(J445="","",IF(F445="F",VLOOKUP(K445,F!A:M,11,0),IF(F445="M",VLOOKUP(K445,M!A:M,11,0),""))))),0)</f>
        <v/>
      </c>
      <c r="Y445" s="191" t="str">
        <f>IFERROR(IF(D445="","",IF(K445="","",IF(J445="","",IF(F445="F",VLOOKUP(K445,F!A:M,12,0),IF(F445="M",VLOOKUP(K445,M!A:M,12,0),""))))),0)</f>
        <v/>
      </c>
      <c r="Z445" s="191" t="str">
        <f>IFERROR(IF(D445="","",IF(K445="","",IF(J445="","",IF(F445="F",VLOOKUP(K445,F!A:M,13,0),IF(F445="M",VLOOKUP(K445,M!A:M,13,0),""))))),0)</f>
        <v/>
      </c>
      <c r="AA445" s="191" t="str">
        <f>IFERROR(IF(D445="","",IF(F445="","",IF(J445="","",IF(K445="","",IF(AND(K445&gt;23,K445&lt;=60),IF(F445="F",VLOOKUP(MROUND(HZ445,0.5),'F-Weight for Length'!K:S,2,0),VLOOKUP(MROUND(HZ445,0.5),'M-Weight for Length'!K:S,2,0)),IF(K445&gt;60,IF(F445="F",VLOOKUP(K445,'F-Weight for Length'!U:AC,2,0),VLOOKUP(K445,'M-Weight for Length'!U:AC,2,0)),IF(F445="F",VLOOKUP(MROUND(HZ445,0.5),'F-Weight for Length'!A:I,2,0),VLOOKUP(MROUND(HZ445,0.5),'M-Weight for Length'!A:I,2,0)))))))),0)</f>
        <v/>
      </c>
      <c r="AB445" s="191" t="str">
        <f>IFERROR(IF(D445="","",IF(F445="","",IF(J445="","",IF(K445="","",IF(AND(K445&gt;23,K445&lt;=60),IF(F445="F",VLOOKUP(MROUND(HZ445,0.5),'F-Weight for Length'!K:S,3,0),VLOOKUP(MROUND(HZ445,0.5),'M-Weight for Length'!K:S,3,0)),IF(K445&gt;60,IF(F445="F",VLOOKUP(K445,'F-Weight for Length'!U:AC,3,0),VLOOKUP(K445,'M-Weight for Length'!U:AC,3,0)),IF(F445="F",VLOOKUP(MROUND(HZ445,0.5),'F-Weight for Length'!A:I,3,0),VLOOKUP(MROUND(HZ445,0.5),'M-Weight for Length'!A:I,3,0)))))))),0)</f>
        <v/>
      </c>
      <c r="AC445" s="191" t="str">
        <f>IFERROR(IF(D445="","",IF(F445="","",IF(J445="","",IF(K445="","",IF(AND(K445&gt;23,K445&lt;=60),IF(F445="F",VLOOKUP(MROUND(HZ445,0.5),'F-Weight for Length'!K:S,4,0),VLOOKUP(MROUND(HZ445,0.5),'M-Weight for Length'!K:S,4,0)),IF(K445&gt;60,IF(F445="F",VLOOKUP(K445,'F-Weight for Length'!U:AC,4,0),VLOOKUP(K445,'M-Weight for Length'!U:AC,4,0)),IF(F445="F",VLOOKUP(MROUND(HZ445,0.5),'F-Weight for Length'!A:I,4,0),VLOOKUP(MROUND(HZ445,0.5),'M-Weight for Length'!A:I,4,0)))))))),0)</f>
        <v/>
      </c>
      <c r="AD445" s="191" t="str">
        <f>IFERROR(IF(D445="","",IF(F445="","",IF(J445="","",IF(K445="","",IF(AND(K445&gt;23,K445&lt;=60),IF(F445="F",VLOOKUP(MROUND(HZ445,0.5),'F-Weight for Length'!K:S,5,0),VLOOKUP(MROUND(HZ445,0.5),'M-Weight for Length'!K:S,5,0)),IF(K445&gt;60,IF(F445="F",VLOOKUP(K445,'F-Weight for Length'!U:AC,5,0),VLOOKUP(K445,'M-Weight for Length'!U:AC,5,0)),IF(F445="F",VLOOKUP(MROUND(HZ445,0.5),'F-Weight for Length'!A:I,5,0),VLOOKUP(MROUND(HZ445,0.5),'M-Weight for Length'!A:I,5,0)))))))),0)</f>
        <v/>
      </c>
      <c r="AE445" s="191" t="str">
        <f>IFERROR(IF(D445="","",IF(F445="","",IF(J445="","",IF(K445="","",IF(AND(K445&gt;23,K445&lt;=60),IF(F445="F",VLOOKUP(MROUND(HZ445,0.5),'F-Weight for Length'!K:S,6,0),VLOOKUP(MROUND(HZ445,0.5),'M-Weight for Length'!K:S,6,0)),IF(K445&gt;60,IF(F445="F",VLOOKUP(K445,'F-Weight for Length'!U:AC,6,0),VLOOKUP(K445,'M-Weight for Length'!U:AC,6,0)),IF(F445="F",VLOOKUP(MROUND(HZ445,0.5),'F-Weight for Length'!A:I,6,0),VLOOKUP(MROUND(HZ445,0.5),'M-Weight for Length'!A:I,6,0)))))))),0)</f>
        <v/>
      </c>
      <c r="AF445" s="191" t="str">
        <f>IFERROR(IF(D445="","",IF(F445="","",IF(J445="","",IF(K445="","",IF(AND(K445&gt;23,K445&lt;=60),IF(F445="F",VLOOKUP(MROUND(HZ445,0.5),'F-Weight for Length'!K:S,7,0),VLOOKUP(MROUND(HZ445,0.5),'M-Weight for Length'!K:S,7,0)),IF(K445&gt;60,IF(F445="F",VLOOKUP(K445,'F-Weight for Length'!U:AC,7,0),VLOOKUP(K445,'M-Weight for Length'!U:AC,7,0)),IF(F445="F",VLOOKUP(MROUND(HZ445,0.5),'F-Weight for Length'!A:I,7,0),VLOOKUP(MROUND(HZ445,0.5),'M-Weight for Length'!A:I,7,0)))))))),0)</f>
        <v/>
      </c>
      <c r="AG445" s="191" t="str">
        <f>IFERROR(IF(D445="","",IF(F445="","",IF(J445="","",IF(K445="","",IF(AND(K445&gt;23,K445&lt;=60),IF(F445="F",VLOOKUP(MROUND(HZ445,0.5),'F-Weight for Length'!K:S,8,0),VLOOKUP(MROUND(HZ445,0.5),'M-Weight for Length'!K:S,8,0)),IF(K445&gt;60,IF(F445="F",VLOOKUP(K445,'F-Weight for Length'!U:AC,8,0),VLOOKUP(K445,'M-Weight for Length'!U:AC,8,0)),IF(F445="F",VLOOKUP(MROUND(HZ445,0.5),'F-Weight for Length'!A:I,8,0),VLOOKUP(MROUND(HZ445,0.5),'M-Weight for Length'!A:I,8,0)))))))),0)</f>
        <v/>
      </c>
      <c r="AH445" s="191" t="str">
        <f>IFERROR(IF(D445="","",IF(F445="","",IF(J445="","",IF(K445="","",IF(AND(K445&gt;23,K445&lt;=60),IF(F445="F",VLOOKUP(MROUND(HZ445,0.5),'F-Weight for Length'!K:S,9,0),VLOOKUP(MROUND(HZ445,0.5),'M-Weight for Length'!K:S,9,0)),IF(K445&gt;60,IF(F445="F",VLOOKUP(K445,'F-Weight for Length'!U:AC,9,0),VLOOKUP(K445,'M-Weight for Length'!U:AC,9,0)),IF(F445="F",VLOOKUP(MROUND(HZ445,0.5),'F-Weight for Length'!A:I,9,0),VLOOKUP(MROUND(HZ445,0.5),'M-Weight for Length'!A:I,9,0)))))))),0)</f>
        <v/>
      </c>
      <c r="AI445" s="192">
        <f t="shared" si="1393"/>
        <v>0</v>
      </c>
      <c r="AJ445" s="192">
        <f t="shared" si="1394"/>
        <v>0</v>
      </c>
      <c r="AK445" s="192">
        <f t="shared" si="1395"/>
        <v>0</v>
      </c>
      <c r="AL445" s="192">
        <f t="shared" si="1396"/>
        <v>0</v>
      </c>
      <c r="AM445" s="192">
        <f t="shared" si="1397"/>
        <v>0</v>
      </c>
      <c r="AN445" s="192">
        <f t="shared" si="1398"/>
        <v>0</v>
      </c>
      <c r="AO445" s="192">
        <f t="shared" si="1399"/>
        <v>0</v>
      </c>
      <c r="AP445" s="192">
        <f t="shared" si="1400"/>
        <v>0</v>
      </c>
      <c r="AQ445" s="192">
        <f t="shared" si="1401"/>
        <v>0</v>
      </c>
      <c r="AR445" s="192">
        <f t="shared" si="1402"/>
        <v>0</v>
      </c>
      <c r="AS445" s="192">
        <f t="shared" si="1403"/>
        <v>0</v>
      </c>
      <c r="AT445" s="192">
        <f t="shared" si="1404"/>
        <v>0</v>
      </c>
      <c r="AU445" s="192">
        <f t="shared" si="1405"/>
        <v>0</v>
      </c>
      <c r="AV445" s="192">
        <f t="shared" si="1406"/>
        <v>0</v>
      </c>
      <c r="AW445" s="192">
        <f t="shared" si="1407"/>
        <v>0</v>
      </c>
      <c r="AX445" s="192">
        <f t="shared" si="1408"/>
        <v>0</v>
      </c>
      <c r="AY445" s="192">
        <f t="shared" si="1409"/>
        <v>0</v>
      </c>
      <c r="AZ445" s="192">
        <f t="shared" si="1410"/>
        <v>0</v>
      </c>
      <c r="BA445" s="192">
        <f t="shared" si="1411"/>
        <v>0</v>
      </c>
      <c r="BB445" s="192">
        <f t="shared" si="1412"/>
        <v>0</v>
      </c>
      <c r="BC445" s="192">
        <f t="shared" si="1413"/>
        <v>0</v>
      </c>
      <c r="BD445" s="192">
        <f t="shared" si="1414"/>
        <v>0</v>
      </c>
      <c r="BE445" s="192">
        <f t="shared" si="1415"/>
        <v>0</v>
      </c>
      <c r="BF445" s="192">
        <f t="shared" si="1416"/>
        <v>0</v>
      </c>
      <c r="BG445" s="192">
        <f t="shared" si="1417"/>
        <v>0</v>
      </c>
      <c r="BH445" s="192">
        <f t="shared" si="1418"/>
        <v>0</v>
      </c>
      <c r="BI445" s="192">
        <f t="shared" si="1419"/>
        <v>0</v>
      </c>
      <c r="BJ445" s="192">
        <f t="shared" si="1420"/>
        <v>0</v>
      </c>
      <c r="BK445" s="192">
        <f t="shared" si="1421"/>
        <v>0</v>
      </c>
      <c r="BL445" s="192">
        <f t="shared" si="1422"/>
        <v>0</v>
      </c>
      <c r="BM445" s="192">
        <f t="shared" si="1423"/>
        <v>0</v>
      </c>
      <c r="BN445" s="192">
        <f t="shared" si="1424"/>
        <v>0</v>
      </c>
      <c r="BO445" s="192">
        <f t="shared" si="1425"/>
        <v>0</v>
      </c>
      <c r="BP445" s="192">
        <f t="shared" si="1426"/>
        <v>0</v>
      </c>
      <c r="BQ445" s="192">
        <f t="shared" si="1427"/>
        <v>0</v>
      </c>
      <c r="BR445" s="192">
        <f t="shared" si="1428"/>
        <v>0</v>
      </c>
      <c r="BS445" s="192">
        <f t="shared" si="1429"/>
        <v>0</v>
      </c>
      <c r="BT445" s="192">
        <f t="shared" si="1430"/>
        <v>0</v>
      </c>
      <c r="BU445" s="192">
        <f t="shared" si="1431"/>
        <v>0</v>
      </c>
      <c r="BV445" s="192">
        <f t="shared" si="1432"/>
        <v>0</v>
      </c>
      <c r="BW445" s="192">
        <f t="shared" si="1433"/>
        <v>0</v>
      </c>
      <c r="BX445" s="192">
        <f t="shared" si="1434"/>
        <v>0</v>
      </c>
      <c r="BY445" s="192">
        <f t="shared" si="1435"/>
        <v>0</v>
      </c>
      <c r="BZ445" s="192">
        <f t="shared" si="1436"/>
        <v>0</v>
      </c>
      <c r="CA445" s="192">
        <f t="shared" si="1437"/>
        <v>0</v>
      </c>
      <c r="CB445" s="192">
        <f t="shared" si="1438"/>
        <v>0</v>
      </c>
      <c r="CC445" s="192">
        <f t="shared" si="1439"/>
        <v>0</v>
      </c>
      <c r="CD445" s="192">
        <f t="shared" si="1440"/>
        <v>0</v>
      </c>
      <c r="CE445" s="192">
        <f t="shared" si="1441"/>
        <v>0</v>
      </c>
      <c r="CF445" s="192">
        <f t="shared" si="1442"/>
        <v>0</v>
      </c>
      <c r="CG445" s="192">
        <f t="shared" si="1443"/>
        <v>0</v>
      </c>
      <c r="CH445" s="192">
        <f t="shared" si="1444"/>
        <v>0</v>
      </c>
      <c r="CI445" s="192">
        <f t="shared" si="1445"/>
        <v>0</v>
      </c>
      <c r="CJ445" s="192">
        <f t="shared" si="1446"/>
        <v>0</v>
      </c>
      <c r="CK445" s="192">
        <f t="shared" si="1447"/>
        <v>0</v>
      </c>
      <c r="CL445" s="192">
        <f t="shared" si="1448"/>
        <v>0</v>
      </c>
      <c r="CM445" s="192">
        <f t="shared" si="1449"/>
        <v>0</v>
      </c>
      <c r="CN445" s="192">
        <f t="shared" si="1450"/>
        <v>0</v>
      </c>
      <c r="CO445" s="192">
        <f t="shared" si="1451"/>
        <v>0</v>
      </c>
      <c r="CP445" s="192">
        <f t="shared" si="1452"/>
        <v>0</v>
      </c>
      <c r="CQ445" s="192">
        <f t="shared" si="1453"/>
        <v>0</v>
      </c>
      <c r="CR445" s="192">
        <f t="shared" si="1454"/>
        <v>0</v>
      </c>
      <c r="CS445" s="192">
        <f t="shared" si="1455"/>
        <v>0</v>
      </c>
      <c r="CT445" s="192">
        <f t="shared" si="1456"/>
        <v>0</v>
      </c>
      <c r="CU445" s="192">
        <f t="shared" si="1457"/>
        <v>0</v>
      </c>
      <c r="CV445" s="192">
        <f t="shared" si="1458"/>
        <v>0</v>
      </c>
      <c r="CW445" s="192">
        <f t="shared" si="1459"/>
        <v>0</v>
      </c>
      <c r="CX445" s="192">
        <f t="shared" si="1460"/>
        <v>0</v>
      </c>
      <c r="CY445" s="192">
        <f t="shared" si="1461"/>
        <v>0</v>
      </c>
      <c r="CZ445" s="192">
        <f t="shared" si="1462"/>
        <v>0</v>
      </c>
      <c r="DA445" s="192">
        <f t="shared" si="1463"/>
        <v>0</v>
      </c>
      <c r="DB445" s="192">
        <f t="shared" si="1464"/>
        <v>0</v>
      </c>
      <c r="DC445" s="192">
        <f t="shared" si="1465"/>
        <v>0</v>
      </c>
      <c r="DD445" s="192">
        <f t="shared" si="1466"/>
        <v>0</v>
      </c>
      <c r="DE445" s="192">
        <f t="shared" si="1467"/>
        <v>0</v>
      </c>
      <c r="DF445" s="192">
        <f t="shared" si="1468"/>
        <v>0</v>
      </c>
      <c r="DG445" s="192">
        <f t="shared" si="1469"/>
        <v>0</v>
      </c>
      <c r="DH445" s="192">
        <f t="shared" si="1470"/>
        <v>0</v>
      </c>
      <c r="DI445" s="192">
        <f t="shared" si="1471"/>
        <v>0</v>
      </c>
      <c r="DJ445" s="192">
        <f t="shared" si="1472"/>
        <v>0</v>
      </c>
      <c r="DK445" s="192">
        <f t="shared" si="1473"/>
        <v>0</v>
      </c>
      <c r="DL445" s="192">
        <f t="shared" si="1474"/>
        <v>0</v>
      </c>
      <c r="DM445" s="192">
        <f t="shared" si="1475"/>
        <v>0</v>
      </c>
      <c r="DN445" s="192">
        <f t="shared" si="1476"/>
        <v>0</v>
      </c>
      <c r="DO445" s="192">
        <f t="shared" si="1477"/>
        <v>0</v>
      </c>
      <c r="DP445" s="192">
        <f t="shared" si="1478"/>
        <v>0</v>
      </c>
      <c r="DQ445" s="192">
        <f t="shared" si="1479"/>
        <v>0</v>
      </c>
      <c r="DR445" s="192">
        <f t="shared" si="1480"/>
        <v>0</v>
      </c>
      <c r="DS445" s="192">
        <f t="shared" si="1481"/>
        <v>0</v>
      </c>
      <c r="DT445" s="192">
        <f t="shared" si="1482"/>
        <v>0</v>
      </c>
      <c r="DU445" s="192">
        <f t="shared" si="1483"/>
        <v>0</v>
      </c>
      <c r="DV445" s="193">
        <f t="shared" si="1484"/>
        <v>0</v>
      </c>
      <c r="DW445" s="193">
        <f t="shared" si="1485"/>
        <v>0</v>
      </c>
      <c r="DX445" s="193">
        <f t="shared" si="1486"/>
        <v>0</v>
      </c>
      <c r="DY445" s="193">
        <f t="shared" si="1487"/>
        <v>0</v>
      </c>
      <c r="DZ445" s="193">
        <f t="shared" si="1488"/>
        <v>0</v>
      </c>
      <c r="EA445" s="192">
        <f t="shared" si="1489"/>
        <v>0</v>
      </c>
      <c r="EB445" s="192">
        <f t="shared" si="1490"/>
        <v>0</v>
      </c>
      <c r="EC445" s="192">
        <f t="shared" si="1491"/>
        <v>0</v>
      </c>
      <c r="ED445" s="192">
        <f t="shared" si="1492"/>
        <v>0</v>
      </c>
      <c r="EE445" s="192">
        <f t="shared" si="1493"/>
        <v>0</v>
      </c>
      <c r="EF445" s="192">
        <f t="shared" si="1494"/>
        <v>0</v>
      </c>
      <c r="EG445" s="192">
        <f t="shared" si="1495"/>
        <v>0</v>
      </c>
      <c r="EH445" s="192">
        <f t="shared" si="1496"/>
        <v>0</v>
      </c>
      <c r="EI445" s="192">
        <f t="shared" si="1497"/>
        <v>0</v>
      </c>
      <c r="EJ445" s="192">
        <f t="shared" si="1498"/>
        <v>0</v>
      </c>
      <c r="EK445" s="192">
        <f t="shared" si="1499"/>
        <v>0</v>
      </c>
      <c r="EL445" s="192">
        <f t="shared" si="1500"/>
        <v>0</v>
      </c>
      <c r="EM445" s="192">
        <f t="shared" si="1501"/>
        <v>0</v>
      </c>
      <c r="EN445" s="192">
        <f t="shared" si="1502"/>
        <v>0</v>
      </c>
      <c r="EO445" s="192">
        <f t="shared" si="1503"/>
        <v>0</v>
      </c>
      <c r="EP445" s="192">
        <f t="shared" si="1504"/>
        <v>0</v>
      </c>
      <c r="EQ445" s="192">
        <f t="shared" si="1505"/>
        <v>0</v>
      </c>
      <c r="ER445" s="192">
        <f t="shared" si="1506"/>
        <v>0</v>
      </c>
      <c r="ES445" s="192">
        <f t="shared" si="1507"/>
        <v>0</v>
      </c>
      <c r="ET445" s="192">
        <f t="shared" si="1508"/>
        <v>0</v>
      </c>
      <c r="EU445" s="192">
        <f t="shared" si="1509"/>
        <v>0</v>
      </c>
      <c r="EV445" s="192">
        <f t="shared" si="1510"/>
        <v>0</v>
      </c>
      <c r="EW445" s="192">
        <f t="shared" si="1511"/>
        <v>0</v>
      </c>
      <c r="EX445" s="192">
        <f t="shared" si="1512"/>
        <v>0</v>
      </c>
      <c r="EY445" s="192">
        <f t="shared" si="1513"/>
        <v>0</v>
      </c>
      <c r="EZ445" s="192">
        <f t="shared" si="1514"/>
        <v>0</v>
      </c>
      <c r="FA445" s="192">
        <f t="shared" si="1515"/>
        <v>0</v>
      </c>
      <c r="FB445" s="192">
        <f t="shared" si="1516"/>
        <v>0</v>
      </c>
      <c r="FC445" s="192">
        <f t="shared" si="1517"/>
        <v>0</v>
      </c>
      <c r="FD445" s="192">
        <f t="shared" si="1518"/>
        <v>0</v>
      </c>
      <c r="FE445" s="192">
        <f t="shared" si="1519"/>
        <v>0</v>
      </c>
      <c r="FF445" s="192">
        <f t="shared" si="1520"/>
        <v>0</v>
      </c>
      <c r="FG445" s="192">
        <f t="shared" si="1521"/>
        <v>0</v>
      </c>
      <c r="FH445" s="192">
        <f t="shared" si="1522"/>
        <v>0</v>
      </c>
      <c r="FI445" s="192">
        <f t="shared" si="1523"/>
        <v>0</v>
      </c>
      <c r="FJ445" s="192">
        <f t="shared" si="1524"/>
        <v>0</v>
      </c>
      <c r="FK445" s="192">
        <f t="shared" si="1525"/>
        <v>0</v>
      </c>
      <c r="FL445" s="192">
        <f t="shared" si="1526"/>
        <v>0</v>
      </c>
      <c r="FM445" s="192">
        <f t="shared" si="1527"/>
        <v>0</v>
      </c>
      <c r="FN445" s="192">
        <f t="shared" si="1528"/>
        <v>0</v>
      </c>
      <c r="FO445" s="192">
        <f t="shared" si="1529"/>
        <v>0</v>
      </c>
      <c r="FP445" s="192">
        <f t="shared" si="1530"/>
        <v>0</v>
      </c>
      <c r="FQ445" s="192">
        <f t="shared" si="1531"/>
        <v>0</v>
      </c>
      <c r="FR445" s="192">
        <f t="shared" si="1532"/>
        <v>0</v>
      </c>
      <c r="FS445" s="192">
        <f t="shared" si="1533"/>
        <v>0</v>
      </c>
      <c r="FT445" s="192">
        <f t="shared" si="1534"/>
        <v>0</v>
      </c>
      <c r="FU445" s="192">
        <f t="shared" si="1535"/>
        <v>0</v>
      </c>
      <c r="FV445" s="192">
        <f t="shared" si="1536"/>
        <v>0</v>
      </c>
      <c r="FW445" s="192">
        <f t="shared" si="1537"/>
        <v>0</v>
      </c>
      <c r="FX445" s="192">
        <f t="shared" si="1538"/>
        <v>0</v>
      </c>
      <c r="FY445" s="192">
        <f t="shared" si="1539"/>
        <v>0</v>
      </c>
      <c r="FZ445" s="192">
        <f t="shared" si="1540"/>
        <v>0</v>
      </c>
      <c r="GA445" s="192">
        <f t="shared" si="1541"/>
        <v>0</v>
      </c>
      <c r="GB445" s="192">
        <f t="shared" si="1542"/>
        <v>0</v>
      </c>
      <c r="GC445" s="192">
        <f t="shared" si="1543"/>
        <v>0</v>
      </c>
      <c r="GD445" s="192">
        <f t="shared" si="1544"/>
        <v>0</v>
      </c>
      <c r="GE445" s="192">
        <f t="shared" si="1545"/>
        <v>0</v>
      </c>
      <c r="GF445" s="192">
        <f t="shared" si="1546"/>
        <v>0</v>
      </c>
      <c r="GG445" s="192">
        <f t="shared" si="1547"/>
        <v>0</v>
      </c>
      <c r="GH445" s="192">
        <f t="shared" si="1548"/>
        <v>0</v>
      </c>
      <c r="GI445" s="192">
        <f t="shared" si="1549"/>
        <v>0</v>
      </c>
      <c r="GJ445" s="192">
        <f t="shared" si="1550"/>
        <v>0</v>
      </c>
      <c r="GK445" s="192">
        <f t="shared" si="1551"/>
        <v>0</v>
      </c>
      <c r="GL445" s="192">
        <f t="shared" si="1552"/>
        <v>0</v>
      </c>
      <c r="GM445" s="192">
        <f t="shared" si="1553"/>
        <v>0</v>
      </c>
      <c r="GN445" s="192">
        <f t="shared" si="1554"/>
        <v>0</v>
      </c>
      <c r="GO445" s="192">
        <f t="shared" si="1555"/>
        <v>0</v>
      </c>
      <c r="GP445" s="192">
        <f t="shared" si="1556"/>
        <v>0</v>
      </c>
      <c r="GQ445" s="192">
        <f t="shared" si="1557"/>
        <v>0</v>
      </c>
      <c r="GR445" s="192">
        <f t="shared" si="1558"/>
        <v>0</v>
      </c>
      <c r="GS445" s="192">
        <f t="shared" si="1559"/>
        <v>0</v>
      </c>
      <c r="GT445" s="192">
        <f t="shared" si="1560"/>
        <v>0</v>
      </c>
      <c r="GU445" s="192">
        <f t="shared" si="1561"/>
        <v>0</v>
      </c>
      <c r="GV445" s="192">
        <f t="shared" si="1562"/>
        <v>0</v>
      </c>
      <c r="GW445" s="192">
        <f t="shared" si="1563"/>
        <v>0</v>
      </c>
      <c r="GX445" s="192">
        <f t="shared" si="1564"/>
        <v>0</v>
      </c>
      <c r="GY445" s="192">
        <f t="shared" si="1565"/>
        <v>0</v>
      </c>
      <c r="GZ445" s="192">
        <f t="shared" si="1566"/>
        <v>0</v>
      </c>
      <c r="HA445" s="192">
        <f t="shared" si="1567"/>
        <v>0</v>
      </c>
      <c r="HB445" s="192">
        <f t="shared" si="1568"/>
        <v>0</v>
      </c>
      <c r="HC445" s="192">
        <f t="shared" si="1569"/>
        <v>0</v>
      </c>
      <c r="HD445" s="192">
        <f t="shared" si="1570"/>
        <v>0</v>
      </c>
      <c r="HE445" s="192">
        <f t="shared" si="1571"/>
        <v>0</v>
      </c>
      <c r="HF445" s="192">
        <f t="shared" si="1572"/>
        <v>0</v>
      </c>
      <c r="HG445" s="192">
        <f t="shared" si="1573"/>
        <v>0</v>
      </c>
      <c r="HH445" s="192">
        <f t="shared" si="1574"/>
        <v>0</v>
      </c>
      <c r="HI445" s="192">
        <f t="shared" si="1575"/>
        <v>0</v>
      </c>
      <c r="HJ445" s="192">
        <f t="shared" si="1576"/>
        <v>0</v>
      </c>
      <c r="HK445" s="192">
        <f t="shared" si="1577"/>
        <v>0</v>
      </c>
      <c r="HL445" s="192">
        <f t="shared" si="1578"/>
        <v>0</v>
      </c>
      <c r="HM445" s="192">
        <f t="shared" si="1579"/>
        <v>0</v>
      </c>
      <c r="HN445" s="194">
        <f t="shared" si="1580"/>
        <v>0</v>
      </c>
      <c r="HO445" s="194">
        <f t="shared" si="1581"/>
        <v>0</v>
      </c>
      <c r="HP445" s="194">
        <f t="shared" si="1582"/>
        <v>0</v>
      </c>
      <c r="HQ445" s="194">
        <f t="shared" si="1583"/>
        <v>0</v>
      </c>
      <c r="HR445" s="194">
        <f t="shared" si="1584"/>
        <v>0</v>
      </c>
      <c r="HS445" s="195" t="str">
        <f t="shared" si="1381"/>
        <v/>
      </c>
      <c r="HT445" s="196">
        <f t="shared" si="1377"/>
        <v>0</v>
      </c>
      <c r="HU445" s="196">
        <f t="shared" si="1378"/>
        <v>0</v>
      </c>
      <c r="HV445" s="197" t="str">
        <f t="shared" si="1382"/>
        <v/>
      </c>
      <c r="HW445" s="197" t="str">
        <f t="shared" si="1585"/>
        <v/>
      </c>
      <c r="HX445" s="197" t="str">
        <f t="shared" si="1586"/>
        <v/>
      </c>
      <c r="HY445" s="195" t="str">
        <f t="shared" si="1383"/>
        <v/>
      </c>
      <c r="HZ445" s="30">
        <f t="shared" si="1379"/>
        <v>0</v>
      </c>
      <c r="IA445" s="198">
        <f t="shared" si="1384"/>
        <v>0</v>
      </c>
      <c r="IB445" s="195"/>
      <c r="IC445" s="195">
        <f t="shared" si="1587"/>
        <v>0</v>
      </c>
      <c r="ID445" s="195">
        <f t="shared" si="1385"/>
        <v>0</v>
      </c>
      <c r="IE445" s="195">
        <f t="shared" si="1588"/>
        <v>0</v>
      </c>
      <c r="IF445" s="195">
        <f t="shared" si="1386"/>
        <v>0</v>
      </c>
      <c r="IG445" s="307">
        <f t="shared" si="1387"/>
        <v>0</v>
      </c>
      <c r="IH445" s="307">
        <f t="shared" si="1388"/>
        <v>0</v>
      </c>
      <c r="II445" s="44">
        <f t="shared" si="1389"/>
        <v>0</v>
      </c>
      <c r="IJ445" s="44">
        <f t="shared" si="1589"/>
        <v>0</v>
      </c>
      <c r="IK445" s="44">
        <f t="shared" si="1590"/>
        <v>0</v>
      </c>
      <c r="IL445" s="44">
        <f t="shared" si="1591"/>
        <v>0</v>
      </c>
      <c r="IM445" s="44">
        <f t="shared" si="1592"/>
        <v>0</v>
      </c>
      <c r="IN445" s="44">
        <f t="shared" si="1593"/>
        <v>0</v>
      </c>
      <c r="IO445" s="44">
        <f t="shared" si="1594"/>
        <v>0</v>
      </c>
    </row>
    <row r="446" spans="1:249" ht="18" customHeight="1">
      <c r="A446" s="188">
        <v>440</v>
      </c>
      <c r="B446" s="326"/>
      <c r="C446" s="289"/>
      <c r="D446" s="199"/>
      <c r="E446" s="189"/>
      <c r="F446" s="189"/>
      <c r="G446" s="190"/>
      <c r="H446" s="190"/>
      <c r="I446" s="272"/>
      <c r="J446" s="207"/>
      <c r="K446" s="214" t="str">
        <f t="shared" si="1390"/>
        <v/>
      </c>
      <c r="L446" s="200" t="str">
        <f t="shared" si="1391"/>
        <v/>
      </c>
      <c r="M446" s="200" t="str">
        <f t="shared" si="1392"/>
        <v/>
      </c>
      <c r="N446" s="209" t="str">
        <f t="shared" si="1380"/>
        <v/>
      </c>
      <c r="O446" s="208" t="str">
        <f>IFERROR(IF(D446="","",IF(K446="","",IF(I446="","",IF(F446="F",VLOOKUP(K446,F!A:G,2,0),IF(F446="M",VLOOKUP(K446,M!A:G,2,0),""))))),0)</f>
        <v/>
      </c>
      <c r="P446" s="191" t="str">
        <f>IFERROR(IF(D446="","",IF(K446="","",IF(I446="","",IF(F446="F",VLOOKUP(K446,F!A:G,3,0),IF(F446="M",VLOOKUP(K446,M!A:G,3,0),""))))),0)</f>
        <v/>
      </c>
      <c r="Q446" s="191" t="str">
        <f>IFERROR(IF(D446="","",IF(K446="","",IF(I446="","",IF(F446="F",VLOOKUP(K446,F!A:G,4,0),IF(F446="M",VLOOKUP(K446,M!A:G,4,0),""))))),0)</f>
        <v/>
      </c>
      <c r="R446" s="191" t="str">
        <f>IFERROR(IF(D446="","",IF(K446="","",IF(I446="","",IF(F446="F",VLOOKUP(K446,F!A:G,5,0),IF(F446="M",VLOOKUP(K446,M!A:G,5,0),""))))),0)</f>
        <v/>
      </c>
      <c r="S446" s="191" t="str">
        <f>IFERROR(IF(D446="","",IF(K446="","",IF(I446="","",IF(F446="F",VLOOKUP(K446,F!A:G,6,0),IF(F446="M",VLOOKUP(K446,M!A:G,6,0),""))))),0)</f>
        <v/>
      </c>
      <c r="T446" s="191" t="str">
        <f>IFERROR(IF(D446="","",IF(K446="","",IF(I446="","",IF(F446="F",VLOOKUP(K446,F!A:G,7,0),IF(F446="M",VLOOKUP(K446,M!A:G,7,0),""))))),0)</f>
        <v/>
      </c>
      <c r="U446" s="191" t="str">
        <f>IFERROR(IF(D446="","",IF(K446="","",IF(J446="","",IF(F446="F",VLOOKUP(K446,F!A:M,8,0),IF(F446="M",VLOOKUP(K446,M!A:M,8,0),""))))),0)</f>
        <v/>
      </c>
      <c r="V446" s="191" t="str">
        <f>IFERROR(IF(D446="","",IF(K446="","",IF(J446="","",IF(F446="F",VLOOKUP(K446,F!A:M,9,0),IF(F446="M",VLOOKUP(K446,M!A:M,9,0),""))))),0)</f>
        <v/>
      </c>
      <c r="W446" s="191" t="str">
        <f>IFERROR(IF(D446="","",IF(K446="","",IF(J446="","",IF(F446="F",VLOOKUP(K446,F!A:M,10,0),IF(F446="M",VLOOKUP(K446,M!A:M,10,0),""))))),0)</f>
        <v/>
      </c>
      <c r="X446" s="191" t="str">
        <f>IFERROR(IF(D446="","",IF(K446="","",IF(J446="","",IF(F446="F",VLOOKUP(K446,F!A:M,11,0),IF(F446="M",VLOOKUP(K446,M!A:M,11,0),""))))),0)</f>
        <v/>
      </c>
      <c r="Y446" s="191" t="str">
        <f>IFERROR(IF(D446="","",IF(K446="","",IF(J446="","",IF(F446="F",VLOOKUP(K446,F!A:M,12,0),IF(F446="M",VLOOKUP(K446,M!A:M,12,0),""))))),0)</f>
        <v/>
      </c>
      <c r="Z446" s="191" t="str">
        <f>IFERROR(IF(D446="","",IF(K446="","",IF(J446="","",IF(F446="F",VLOOKUP(K446,F!A:M,13,0),IF(F446="M",VLOOKUP(K446,M!A:M,13,0),""))))),0)</f>
        <v/>
      </c>
      <c r="AA446" s="191" t="str">
        <f>IFERROR(IF(D446="","",IF(F446="","",IF(J446="","",IF(K446="","",IF(AND(K446&gt;23,K446&lt;=60),IF(F446="F",VLOOKUP(MROUND(HZ446,0.5),'F-Weight for Length'!K:S,2,0),VLOOKUP(MROUND(HZ446,0.5),'M-Weight for Length'!K:S,2,0)),IF(K446&gt;60,IF(F446="F",VLOOKUP(K446,'F-Weight for Length'!U:AC,2,0),VLOOKUP(K446,'M-Weight for Length'!U:AC,2,0)),IF(F446="F",VLOOKUP(MROUND(HZ446,0.5),'F-Weight for Length'!A:I,2,0),VLOOKUP(MROUND(HZ446,0.5),'M-Weight for Length'!A:I,2,0)))))))),0)</f>
        <v/>
      </c>
      <c r="AB446" s="191" t="str">
        <f>IFERROR(IF(D446="","",IF(F446="","",IF(J446="","",IF(K446="","",IF(AND(K446&gt;23,K446&lt;=60),IF(F446="F",VLOOKUP(MROUND(HZ446,0.5),'F-Weight for Length'!K:S,3,0),VLOOKUP(MROUND(HZ446,0.5),'M-Weight for Length'!K:S,3,0)),IF(K446&gt;60,IF(F446="F",VLOOKUP(K446,'F-Weight for Length'!U:AC,3,0),VLOOKUP(K446,'M-Weight for Length'!U:AC,3,0)),IF(F446="F",VLOOKUP(MROUND(HZ446,0.5),'F-Weight for Length'!A:I,3,0),VLOOKUP(MROUND(HZ446,0.5),'M-Weight for Length'!A:I,3,0)))))))),0)</f>
        <v/>
      </c>
      <c r="AC446" s="191" t="str">
        <f>IFERROR(IF(D446="","",IF(F446="","",IF(J446="","",IF(K446="","",IF(AND(K446&gt;23,K446&lt;=60),IF(F446="F",VLOOKUP(MROUND(HZ446,0.5),'F-Weight for Length'!K:S,4,0),VLOOKUP(MROUND(HZ446,0.5),'M-Weight for Length'!K:S,4,0)),IF(K446&gt;60,IF(F446="F",VLOOKUP(K446,'F-Weight for Length'!U:AC,4,0),VLOOKUP(K446,'M-Weight for Length'!U:AC,4,0)),IF(F446="F",VLOOKUP(MROUND(HZ446,0.5),'F-Weight for Length'!A:I,4,0),VLOOKUP(MROUND(HZ446,0.5),'M-Weight for Length'!A:I,4,0)))))))),0)</f>
        <v/>
      </c>
      <c r="AD446" s="191" t="str">
        <f>IFERROR(IF(D446="","",IF(F446="","",IF(J446="","",IF(K446="","",IF(AND(K446&gt;23,K446&lt;=60),IF(F446="F",VLOOKUP(MROUND(HZ446,0.5),'F-Weight for Length'!K:S,5,0),VLOOKUP(MROUND(HZ446,0.5),'M-Weight for Length'!K:S,5,0)),IF(K446&gt;60,IF(F446="F",VLOOKUP(K446,'F-Weight for Length'!U:AC,5,0),VLOOKUP(K446,'M-Weight for Length'!U:AC,5,0)),IF(F446="F",VLOOKUP(MROUND(HZ446,0.5),'F-Weight for Length'!A:I,5,0),VLOOKUP(MROUND(HZ446,0.5),'M-Weight for Length'!A:I,5,0)))))))),0)</f>
        <v/>
      </c>
      <c r="AE446" s="191" t="str">
        <f>IFERROR(IF(D446="","",IF(F446="","",IF(J446="","",IF(K446="","",IF(AND(K446&gt;23,K446&lt;=60),IF(F446="F",VLOOKUP(MROUND(HZ446,0.5),'F-Weight for Length'!K:S,6,0),VLOOKUP(MROUND(HZ446,0.5),'M-Weight for Length'!K:S,6,0)),IF(K446&gt;60,IF(F446="F",VLOOKUP(K446,'F-Weight for Length'!U:AC,6,0),VLOOKUP(K446,'M-Weight for Length'!U:AC,6,0)),IF(F446="F",VLOOKUP(MROUND(HZ446,0.5),'F-Weight for Length'!A:I,6,0),VLOOKUP(MROUND(HZ446,0.5),'M-Weight for Length'!A:I,6,0)))))))),0)</f>
        <v/>
      </c>
      <c r="AF446" s="191" t="str">
        <f>IFERROR(IF(D446="","",IF(F446="","",IF(J446="","",IF(K446="","",IF(AND(K446&gt;23,K446&lt;=60),IF(F446="F",VLOOKUP(MROUND(HZ446,0.5),'F-Weight for Length'!K:S,7,0),VLOOKUP(MROUND(HZ446,0.5),'M-Weight for Length'!K:S,7,0)),IF(K446&gt;60,IF(F446="F",VLOOKUP(K446,'F-Weight for Length'!U:AC,7,0),VLOOKUP(K446,'M-Weight for Length'!U:AC,7,0)),IF(F446="F",VLOOKUP(MROUND(HZ446,0.5),'F-Weight for Length'!A:I,7,0),VLOOKUP(MROUND(HZ446,0.5),'M-Weight for Length'!A:I,7,0)))))))),0)</f>
        <v/>
      </c>
      <c r="AG446" s="191" t="str">
        <f>IFERROR(IF(D446="","",IF(F446="","",IF(J446="","",IF(K446="","",IF(AND(K446&gt;23,K446&lt;=60),IF(F446="F",VLOOKUP(MROUND(HZ446,0.5),'F-Weight for Length'!K:S,8,0),VLOOKUP(MROUND(HZ446,0.5),'M-Weight for Length'!K:S,8,0)),IF(K446&gt;60,IF(F446="F",VLOOKUP(K446,'F-Weight for Length'!U:AC,8,0),VLOOKUP(K446,'M-Weight for Length'!U:AC,8,0)),IF(F446="F",VLOOKUP(MROUND(HZ446,0.5),'F-Weight for Length'!A:I,8,0),VLOOKUP(MROUND(HZ446,0.5),'M-Weight for Length'!A:I,8,0)))))))),0)</f>
        <v/>
      </c>
      <c r="AH446" s="191" t="str">
        <f>IFERROR(IF(D446="","",IF(F446="","",IF(J446="","",IF(K446="","",IF(AND(K446&gt;23,K446&lt;=60),IF(F446="F",VLOOKUP(MROUND(HZ446,0.5),'F-Weight for Length'!K:S,9,0),VLOOKUP(MROUND(HZ446,0.5),'M-Weight for Length'!K:S,9,0)),IF(K446&gt;60,IF(F446="F",VLOOKUP(K446,'F-Weight for Length'!U:AC,9,0),VLOOKUP(K446,'M-Weight for Length'!U:AC,9,0)),IF(F446="F",VLOOKUP(MROUND(HZ446,0.5),'F-Weight for Length'!A:I,9,0),VLOOKUP(MROUND(HZ446,0.5),'M-Weight for Length'!A:I,9,0)))))))),0)</f>
        <v/>
      </c>
      <c r="AI446" s="192">
        <f t="shared" si="1393"/>
        <v>0</v>
      </c>
      <c r="AJ446" s="192">
        <f t="shared" si="1394"/>
        <v>0</v>
      </c>
      <c r="AK446" s="192">
        <f t="shared" si="1395"/>
        <v>0</v>
      </c>
      <c r="AL446" s="192">
        <f t="shared" si="1396"/>
        <v>0</v>
      </c>
      <c r="AM446" s="192">
        <f t="shared" si="1397"/>
        <v>0</v>
      </c>
      <c r="AN446" s="192">
        <f t="shared" si="1398"/>
        <v>0</v>
      </c>
      <c r="AO446" s="192">
        <f t="shared" si="1399"/>
        <v>0</v>
      </c>
      <c r="AP446" s="192">
        <f t="shared" si="1400"/>
        <v>0</v>
      </c>
      <c r="AQ446" s="192">
        <f t="shared" si="1401"/>
        <v>0</v>
      </c>
      <c r="AR446" s="192">
        <f t="shared" si="1402"/>
        <v>0</v>
      </c>
      <c r="AS446" s="192">
        <f t="shared" si="1403"/>
        <v>0</v>
      </c>
      <c r="AT446" s="192">
        <f t="shared" si="1404"/>
        <v>0</v>
      </c>
      <c r="AU446" s="192">
        <f t="shared" si="1405"/>
        <v>0</v>
      </c>
      <c r="AV446" s="192">
        <f t="shared" si="1406"/>
        <v>0</v>
      </c>
      <c r="AW446" s="192">
        <f t="shared" si="1407"/>
        <v>0</v>
      </c>
      <c r="AX446" s="192">
        <f t="shared" si="1408"/>
        <v>0</v>
      </c>
      <c r="AY446" s="192">
        <f t="shared" si="1409"/>
        <v>0</v>
      </c>
      <c r="AZ446" s="192">
        <f t="shared" si="1410"/>
        <v>0</v>
      </c>
      <c r="BA446" s="192">
        <f t="shared" si="1411"/>
        <v>0</v>
      </c>
      <c r="BB446" s="192">
        <f t="shared" si="1412"/>
        <v>0</v>
      </c>
      <c r="BC446" s="192">
        <f t="shared" si="1413"/>
        <v>0</v>
      </c>
      <c r="BD446" s="192">
        <f t="shared" si="1414"/>
        <v>0</v>
      </c>
      <c r="BE446" s="192">
        <f t="shared" si="1415"/>
        <v>0</v>
      </c>
      <c r="BF446" s="192">
        <f t="shared" si="1416"/>
        <v>0</v>
      </c>
      <c r="BG446" s="192">
        <f t="shared" si="1417"/>
        <v>0</v>
      </c>
      <c r="BH446" s="192">
        <f t="shared" si="1418"/>
        <v>0</v>
      </c>
      <c r="BI446" s="192">
        <f t="shared" si="1419"/>
        <v>0</v>
      </c>
      <c r="BJ446" s="192">
        <f t="shared" si="1420"/>
        <v>0</v>
      </c>
      <c r="BK446" s="192">
        <f t="shared" si="1421"/>
        <v>0</v>
      </c>
      <c r="BL446" s="192">
        <f t="shared" si="1422"/>
        <v>0</v>
      </c>
      <c r="BM446" s="192">
        <f t="shared" si="1423"/>
        <v>0</v>
      </c>
      <c r="BN446" s="192">
        <f t="shared" si="1424"/>
        <v>0</v>
      </c>
      <c r="BO446" s="192">
        <f t="shared" si="1425"/>
        <v>0</v>
      </c>
      <c r="BP446" s="192">
        <f t="shared" si="1426"/>
        <v>0</v>
      </c>
      <c r="BQ446" s="192">
        <f t="shared" si="1427"/>
        <v>0</v>
      </c>
      <c r="BR446" s="192">
        <f t="shared" si="1428"/>
        <v>0</v>
      </c>
      <c r="BS446" s="192">
        <f t="shared" si="1429"/>
        <v>0</v>
      </c>
      <c r="BT446" s="192">
        <f t="shared" si="1430"/>
        <v>0</v>
      </c>
      <c r="BU446" s="192">
        <f t="shared" si="1431"/>
        <v>0</v>
      </c>
      <c r="BV446" s="192">
        <f t="shared" si="1432"/>
        <v>0</v>
      </c>
      <c r="BW446" s="192">
        <f t="shared" si="1433"/>
        <v>0</v>
      </c>
      <c r="BX446" s="192">
        <f t="shared" si="1434"/>
        <v>0</v>
      </c>
      <c r="BY446" s="192">
        <f t="shared" si="1435"/>
        <v>0</v>
      </c>
      <c r="BZ446" s="192">
        <f t="shared" si="1436"/>
        <v>0</v>
      </c>
      <c r="CA446" s="192">
        <f t="shared" si="1437"/>
        <v>0</v>
      </c>
      <c r="CB446" s="192">
        <f t="shared" si="1438"/>
        <v>0</v>
      </c>
      <c r="CC446" s="192">
        <f t="shared" si="1439"/>
        <v>0</v>
      </c>
      <c r="CD446" s="192">
        <f t="shared" si="1440"/>
        <v>0</v>
      </c>
      <c r="CE446" s="192">
        <f t="shared" si="1441"/>
        <v>0</v>
      </c>
      <c r="CF446" s="192">
        <f t="shared" si="1442"/>
        <v>0</v>
      </c>
      <c r="CG446" s="192">
        <f t="shared" si="1443"/>
        <v>0</v>
      </c>
      <c r="CH446" s="192">
        <f t="shared" si="1444"/>
        <v>0</v>
      </c>
      <c r="CI446" s="192">
        <f t="shared" si="1445"/>
        <v>0</v>
      </c>
      <c r="CJ446" s="192">
        <f t="shared" si="1446"/>
        <v>0</v>
      </c>
      <c r="CK446" s="192">
        <f t="shared" si="1447"/>
        <v>0</v>
      </c>
      <c r="CL446" s="192">
        <f t="shared" si="1448"/>
        <v>0</v>
      </c>
      <c r="CM446" s="192">
        <f t="shared" si="1449"/>
        <v>0</v>
      </c>
      <c r="CN446" s="192">
        <f t="shared" si="1450"/>
        <v>0</v>
      </c>
      <c r="CO446" s="192">
        <f t="shared" si="1451"/>
        <v>0</v>
      </c>
      <c r="CP446" s="192">
        <f t="shared" si="1452"/>
        <v>0</v>
      </c>
      <c r="CQ446" s="192">
        <f t="shared" si="1453"/>
        <v>0</v>
      </c>
      <c r="CR446" s="192">
        <f t="shared" si="1454"/>
        <v>0</v>
      </c>
      <c r="CS446" s="192">
        <f t="shared" si="1455"/>
        <v>0</v>
      </c>
      <c r="CT446" s="192">
        <f t="shared" si="1456"/>
        <v>0</v>
      </c>
      <c r="CU446" s="192">
        <f t="shared" si="1457"/>
        <v>0</v>
      </c>
      <c r="CV446" s="192">
        <f t="shared" si="1458"/>
        <v>0</v>
      </c>
      <c r="CW446" s="192">
        <f t="shared" si="1459"/>
        <v>0</v>
      </c>
      <c r="CX446" s="192">
        <f t="shared" si="1460"/>
        <v>0</v>
      </c>
      <c r="CY446" s="192">
        <f t="shared" si="1461"/>
        <v>0</v>
      </c>
      <c r="CZ446" s="192">
        <f t="shared" si="1462"/>
        <v>0</v>
      </c>
      <c r="DA446" s="192">
        <f t="shared" si="1463"/>
        <v>0</v>
      </c>
      <c r="DB446" s="192">
        <f t="shared" si="1464"/>
        <v>0</v>
      </c>
      <c r="DC446" s="192">
        <f t="shared" si="1465"/>
        <v>0</v>
      </c>
      <c r="DD446" s="192">
        <f t="shared" si="1466"/>
        <v>0</v>
      </c>
      <c r="DE446" s="192">
        <f t="shared" si="1467"/>
        <v>0</v>
      </c>
      <c r="DF446" s="192">
        <f t="shared" si="1468"/>
        <v>0</v>
      </c>
      <c r="DG446" s="192">
        <f t="shared" si="1469"/>
        <v>0</v>
      </c>
      <c r="DH446" s="192">
        <f t="shared" si="1470"/>
        <v>0</v>
      </c>
      <c r="DI446" s="192">
        <f t="shared" si="1471"/>
        <v>0</v>
      </c>
      <c r="DJ446" s="192">
        <f t="shared" si="1472"/>
        <v>0</v>
      </c>
      <c r="DK446" s="192">
        <f t="shared" si="1473"/>
        <v>0</v>
      </c>
      <c r="DL446" s="192">
        <f t="shared" si="1474"/>
        <v>0</v>
      </c>
      <c r="DM446" s="192">
        <f t="shared" si="1475"/>
        <v>0</v>
      </c>
      <c r="DN446" s="192">
        <f t="shared" si="1476"/>
        <v>0</v>
      </c>
      <c r="DO446" s="192">
        <f t="shared" si="1477"/>
        <v>0</v>
      </c>
      <c r="DP446" s="192">
        <f t="shared" si="1478"/>
        <v>0</v>
      </c>
      <c r="DQ446" s="192">
        <f t="shared" si="1479"/>
        <v>0</v>
      </c>
      <c r="DR446" s="192">
        <f t="shared" si="1480"/>
        <v>0</v>
      </c>
      <c r="DS446" s="192">
        <f t="shared" si="1481"/>
        <v>0</v>
      </c>
      <c r="DT446" s="192">
        <f t="shared" si="1482"/>
        <v>0</v>
      </c>
      <c r="DU446" s="192">
        <f t="shared" si="1483"/>
        <v>0</v>
      </c>
      <c r="DV446" s="193">
        <f t="shared" si="1484"/>
        <v>0</v>
      </c>
      <c r="DW446" s="193">
        <f t="shared" si="1485"/>
        <v>0</v>
      </c>
      <c r="DX446" s="193">
        <f t="shared" si="1486"/>
        <v>0</v>
      </c>
      <c r="DY446" s="193">
        <f t="shared" si="1487"/>
        <v>0</v>
      </c>
      <c r="DZ446" s="193">
        <f t="shared" si="1488"/>
        <v>0</v>
      </c>
      <c r="EA446" s="192">
        <f t="shared" si="1489"/>
        <v>0</v>
      </c>
      <c r="EB446" s="192">
        <f t="shared" si="1490"/>
        <v>0</v>
      </c>
      <c r="EC446" s="192">
        <f t="shared" si="1491"/>
        <v>0</v>
      </c>
      <c r="ED446" s="192">
        <f t="shared" si="1492"/>
        <v>0</v>
      </c>
      <c r="EE446" s="192">
        <f t="shared" si="1493"/>
        <v>0</v>
      </c>
      <c r="EF446" s="192">
        <f t="shared" si="1494"/>
        <v>0</v>
      </c>
      <c r="EG446" s="192">
        <f t="shared" si="1495"/>
        <v>0</v>
      </c>
      <c r="EH446" s="192">
        <f t="shared" si="1496"/>
        <v>0</v>
      </c>
      <c r="EI446" s="192">
        <f t="shared" si="1497"/>
        <v>0</v>
      </c>
      <c r="EJ446" s="192">
        <f t="shared" si="1498"/>
        <v>0</v>
      </c>
      <c r="EK446" s="192">
        <f t="shared" si="1499"/>
        <v>0</v>
      </c>
      <c r="EL446" s="192">
        <f t="shared" si="1500"/>
        <v>0</v>
      </c>
      <c r="EM446" s="192">
        <f t="shared" si="1501"/>
        <v>0</v>
      </c>
      <c r="EN446" s="192">
        <f t="shared" si="1502"/>
        <v>0</v>
      </c>
      <c r="EO446" s="192">
        <f t="shared" si="1503"/>
        <v>0</v>
      </c>
      <c r="EP446" s="192">
        <f t="shared" si="1504"/>
        <v>0</v>
      </c>
      <c r="EQ446" s="192">
        <f t="shared" si="1505"/>
        <v>0</v>
      </c>
      <c r="ER446" s="192">
        <f t="shared" si="1506"/>
        <v>0</v>
      </c>
      <c r="ES446" s="192">
        <f t="shared" si="1507"/>
        <v>0</v>
      </c>
      <c r="ET446" s="192">
        <f t="shared" si="1508"/>
        <v>0</v>
      </c>
      <c r="EU446" s="192">
        <f t="shared" si="1509"/>
        <v>0</v>
      </c>
      <c r="EV446" s="192">
        <f t="shared" si="1510"/>
        <v>0</v>
      </c>
      <c r="EW446" s="192">
        <f t="shared" si="1511"/>
        <v>0</v>
      </c>
      <c r="EX446" s="192">
        <f t="shared" si="1512"/>
        <v>0</v>
      </c>
      <c r="EY446" s="192">
        <f t="shared" si="1513"/>
        <v>0</v>
      </c>
      <c r="EZ446" s="192">
        <f t="shared" si="1514"/>
        <v>0</v>
      </c>
      <c r="FA446" s="192">
        <f t="shared" si="1515"/>
        <v>0</v>
      </c>
      <c r="FB446" s="192">
        <f t="shared" si="1516"/>
        <v>0</v>
      </c>
      <c r="FC446" s="192">
        <f t="shared" si="1517"/>
        <v>0</v>
      </c>
      <c r="FD446" s="192">
        <f t="shared" si="1518"/>
        <v>0</v>
      </c>
      <c r="FE446" s="192">
        <f t="shared" si="1519"/>
        <v>0</v>
      </c>
      <c r="FF446" s="192">
        <f t="shared" si="1520"/>
        <v>0</v>
      </c>
      <c r="FG446" s="192">
        <f t="shared" si="1521"/>
        <v>0</v>
      </c>
      <c r="FH446" s="192">
        <f t="shared" si="1522"/>
        <v>0</v>
      </c>
      <c r="FI446" s="192">
        <f t="shared" si="1523"/>
        <v>0</v>
      </c>
      <c r="FJ446" s="192">
        <f t="shared" si="1524"/>
        <v>0</v>
      </c>
      <c r="FK446" s="192">
        <f t="shared" si="1525"/>
        <v>0</v>
      </c>
      <c r="FL446" s="192">
        <f t="shared" si="1526"/>
        <v>0</v>
      </c>
      <c r="FM446" s="192">
        <f t="shared" si="1527"/>
        <v>0</v>
      </c>
      <c r="FN446" s="192">
        <f t="shared" si="1528"/>
        <v>0</v>
      </c>
      <c r="FO446" s="192">
        <f t="shared" si="1529"/>
        <v>0</v>
      </c>
      <c r="FP446" s="192">
        <f t="shared" si="1530"/>
        <v>0</v>
      </c>
      <c r="FQ446" s="192">
        <f t="shared" si="1531"/>
        <v>0</v>
      </c>
      <c r="FR446" s="192">
        <f t="shared" si="1532"/>
        <v>0</v>
      </c>
      <c r="FS446" s="192">
        <f t="shared" si="1533"/>
        <v>0</v>
      </c>
      <c r="FT446" s="192">
        <f t="shared" si="1534"/>
        <v>0</v>
      </c>
      <c r="FU446" s="192">
        <f t="shared" si="1535"/>
        <v>0</v>
      </c>
      <c r="FV446" s="192">
        <f t="shared" si="1536"/>
        <v>0</v>
      </c>
      <c r="FW446" s="192">
        <f t="shared" si="1537"/>
        <v>0</v>
      </c>
      <c r="FX446" s="192">
        <f t="shared" si="1538"/>
        <v>0</v>
      </c>
      <c r="FY446" s="192">
        <f t="shared" si="1539"/>
        <v>0</v>
      </c>
      <c r="FZ446" s="192">
        <f t="shared" si="1540"/>
        <v>0</v>
      </c>
      <c r="GA446" s="192">
        <f t="shared" si="1541"/>
        <v>0</v>
      </c>
      <c r="GB446" s="192">
        <f t="shared" si="1542"/>
        <v>0</v>
      </c>
      <c r="GC446" s="192">
        <f t="shared" si="1543"/>
        <v>0</v>
      </c>
      <c r="GD446" s="192">
        <f t="shared" si="1544"/>
        <v>0</v>
      </c>
      <c r="GE446" s="192">
        <f t="shared" si="1545"/>
        <v>0</v>
      </c>
      <c r="GF446" s="192">
        <f t="shared" si="1546"/>
        <v>0</v>
      </c>
      <c r="GG446" s="192">
        <f t="shared" si="1547"/>
        <v>0</v>
      </c>
      <c r="GH446" s="192">
        <f t="shared" si="1548"/>
        <v>0</v>
      </c>
      <c r="GI446" s="192">
        <f t="shared" si="1549"/>
        <v>0</v>
      </c>
      <c r="GJ446" s="192">
        <f t="shared" si="1550"/>
        <v>0</v>
      </c>
      <c r="GK446" s="192">
        <f t="shared" si="1551"/>
        <v>0</v>
      </c>
      <c r="GL446" s="192">
        <f t="shared" si="1552"/>
        <v>0</v>
      </c>
      <c r="GM446" s="192">
        <f t="shared" si="1553"/>
        <v>0</v>
      </c>
      <c r="GN446" s="192">
        <f t="shared" si="1554"/>
        <v>0</v>
      </c>
      <c r="GO446" s="192">
        <f t="shared" si="1555"/>
        <v>0</v>
      </c>
      <c r="GP446" s="192">
        <f t="shared" si="1556"/>
        <v>0</v>
      </c>
      <c r="GQ446" s="192">
        <f t="shared" si="1557"/>
        <v>0</v>
      </c>
      <c r="GR446" s="192">
        <f t="shared" si="1558"/>
        <v>0</v>
      </c>
      <c r="GS446" s="192">
        <f t="shared" si="1559"/>
        <v>0</v>
      </c>
      <c r="GT446" s="192">
        <f t="shared" si="1560"/>
        <v>0</v>
      </c>
      <c r="GU446" s="192">
        <f t="shared" si="1561"/>
        <v>0</v>
      </c>
      <c r="GV446" s="192">
        <f t="shared" si="1562"/>
        <v>0</v>
      </c>
      <c r="GW446" s="192">
        <f t="shared" si="1563"/>
        <v>0</v>
      </c>
      <c r="GX446" s="192">
        <f t="shared" si="1564"/>
        <v>0</v>
      </c>
      <c r="GY446" s="192">
        <f t="shared" si="1565"/>
        <v>0</v>
      </c>
      <c r="GZ446" s="192">
        <f t="shared" si="1566"/>
        <v>0</v>
      </c>
      <c r="HA446" s="192">
        <f t="shared" si="1567"/>
        <v>0</v>
      </c>
      <c r="HB446" s="192">
        <f t="shared" si="1568"/>
        <v>0</v>
      </c>
      <c r="HC446" s="192">
        <f t="shared" si="1569"/>
        <v>0</v>
      </c>
      <c r="HD446" s="192">
        <f t="shared" si="1570"/>
        <v>0</v>
      </c>
      <c r="HE446" s="192">
        <f t="shared" si="1571"/>
        <v>0</v>
      </c>
      <c r="HF446" s="192">
        <f t="shared" si="1572"/>
        <v>0</v>
      </c>
      <c r="HG446" s="192">
        <f t="shared" si="1573"/>
        <v>0</v>
      </c>
      <c r="HH446" s="192">
        <f t="shared" si="1574"/>
        <v>0</v>
      </c>
      <c r="HI446" s="192">
        <f t="shared" si="1575"/>
        <v>0</v>
      </c>
      <c r="HJ446" s="192">
        <f t="shared" si="1576"/>
        <v>0</v>
      </c>
      <c r="HK446" s="192">
        <f t="shared" si="1577"/>
        <v>0</v>
      </c>
      <c r="HL446" s="192">
        <f t="shared" si="1578"/>
        <v>0</v>
      </c>
      <c r="HM446" s="192">
        <f t="shared" si="1579"/>
        <v>0</v>
      </c>
      <c r="HN446" s="194">
        <f t="shared" si="1580"/>
        <v>0</v>
      </c>
      <c r="HO446" s="194">
        <f t="shared" si="1581"/>
        <v>0</v>
      </c>
      <c r="HP446" s="194">
        <f t="shared" si="1582"/>
        <v>0</v>
      </c>
      <c r="HQ446" s="194">
        <f t="shared" si="1583"/>
        <v>0</v>
      </c>
      <c r="HR446" s="194">
        <f t="shared" si="1584"/>
        <v>0</v>
      </c>
      <c r="HS446" s="195" t="str">
        <f t="shared" si="1381"/>
        <v/>
      </c>
      <c r="HT446" s="196">
        <f t="shared" si="1377"/>
        <v>0</v>
      </c>
      <c r="HU446" s="196">
        <f t="shared" si="1378"/>
        <v>0</v>
      </c>
      <c r="HV446" s="197" t="str">
        <f t="shared" si="1382"/>
        <v/>
      </c>
      <c r="HW446" s="197" t="str">
        <f t="shared" si="1585"/>
        <v/>
      </c>
      <c r="HX446" s="197" t="str">
        <f t="shared" si="1586"/>
        <v/>
      </c>
      <c r="HY446" s="195" t="str">
        <f t="shared" si="1383"/>
        <v/>
      </c>
      <c r="HZ446" s="30">
        <f t="shared" si="1379"/>
        <v>0</v>
      </c>
      <c r="IA446" s="198">
        <f t="shared" si="1384"/>
        <v>0</v>
      </c>
      <c r="IB446" s="195"/>
      <c r="IC446" s="195">
        <f t="shared" si="1587"/>
        <v>0</v>
      </c>
      <c r="ID446" s="195">
        <f t="shared" si="1385"/>
        <v>0</v>
      </c>
      <c r="IE446" s="195">
        <f t="shared" si="1588"/>
        <v>0</v>
      </c>
      <c r="IF446" s="195">
        <f t="shared" si="1386"/>
        <v>0</v>
      </c>
      <c r="IG446" s="307">
        <f t="shared" si="1387"/>
        <v>0</v>
      </c>
      <c r="IH446" s="307">
        <f t="shared" si="1388"/>
        <v>0</v>
      </c>
      <c r="II446" s="44">
        <f t="shared" si="1389"/>
        <v>0</v>
      </c>
      <c r="IJ446" s="44">
        <f t="shared" si="1589"/>
        <v>0</v>
      </c>
      <c r="IK446" s="44">
        <f t="shared" si="1590"/>
        <v>0</v>
      </c>
      <c r="IL446" s="44">
        <f t="shared" si="1591"/>
        <v>0</v>
      </c>
      <c r="IM446" s="44">
        <f t="shared" si="1592"/>
        <v>0</v>
      </c>
      <c r="IN446" s="44">
        <f t="shared" si="1593"/>
        <v>0</v>
      </c>
      <c r="IO446" s="44">
        <f t="shared" si="1594"/>
        <v>0</v>
      </c>
    </row>
    <row r="447" spans="1:249" ht="18" customHeight="1">
      <c r="A447" s="188">
        <v>441</v>
      </c>
      <c r="B447" s="326"/>
      <c r="C447" s="289"/>
      <c r="D447" s="199"/>
      <c r="E447" s="189"/>
      <c r="F447" s="189"/>
      <c r="G447" s="190"/>
      <c r="H447" s="190"/>
      <c r="I447" s="272"/>
      <c r="J447" s="207"/>
      <c r="K447" s="214" t="str">
        <f t="shared" si="1390"/>
        <v/>
      </c>
      <c r="L447" s="200" t="str">
        <f t="shared" si="1391"/>
        <v/>
      </c>
      <c r="M447" s="200" t="str">
        <f t="shared" si="1392"/>
        <v/>
      </c>
      <c r="N447" s="209" t="str">
        <f t="shared" si="1380"/>
        <v/>
      </c>
      <c r="O447" s="208" t="str">
        <f>IFERROR(IF(D447="","",IF(K447="","",IF(I447="","",IF(F447="F",VLOOKUP(K447,F!A:G,2,0),IF(F447="M",VLOOKUP(K447,M!A:G,2,0),""))))),0)</f>
        <v/>
      </c>
      <c r="P447" s="191" t="str">
        <f>IFERROR(IF(D447="","",IF(K447="","",IF(I447="","",IF(F447="F",VLOOKUP(K447,F!A:G,3,0),IF(F447="M",VLOOKUP(K447,M!A:G,3,0),""))))),0)</f>
        <v/>
      </c>
      <c r="Q447" s="191" t="str">
        <f>IFERROR(IF(D447="","",IF(K447="","",IF(I447="","",IF(F447="F",VLOOKUP(K447,F!A:G,4,0),IF(F447="M",VLOOKUP(K447,M!A:G,4,0),""))))),0)</f>
        <v/>
      </c>
      <c r="R447" s="191" t="str">
        <f>IFERROR(IF(D447="","",IF(K447="","",IF(I447="","",IF(F447="F",VLOOKUP(K447,F!A:G,5,0),IF(F447="M",VLOOKUP(K447,M!A:G,5,0),""))))),0)</f>
        <v/>
      </c>
      <c r="S447" s="191" t="str">
        <f>IFERROR(IF(D447="","",IF(K447="","",IF(I447="","",IF(F447="F",VLOOKUP(K447,F!A:G,6,0),IF(F447="M",VLOOKUP(K447,M!A:G,6,0),""))))),0)</f>
        <v/>
      </c>
      <c r="T447" s="191" t="str">
        <f>IFERROR(IF(D447="","",IF(K447="","",IF(I447="","",IF(F447="F",VLOOKUP(K447,F!A:G,7,0),IF(F447="M",VLOOKUP(K447,M!A:G,7,0),""))))),0)</f>
        <v/>
      </c>
      <c r="U447" s="191" t="str">
        <f>IFERROR(IF(D447="","",IF(K447="","",IF(J447="","",IF(F447="F",VLOOKUP(K447,F!A:M,8,0),IF(F447="M",VLOOKUP(K447,M!A:M,8,0),""))))),0)</f>
        <v/>
      </c>
      <c r="V447" s="191" t="str">
        <f>IFERROR(IF(D447="","",IF(K447="","",IF(J447="","",IF(F447="F",VLOOKUP(K447,F!A:M,9,0),IF(F447="M",VLOOKUP(K447,M!A:M,9,0),""))))),0)</f>
        <v/>
      </c>
      <c r="W447" s="191" t="str">
        <f>IFERROR(IF(D447="","",IF(K447="","",IF(J447="","",IF(F447="F",VLOOKUP(K447,F!A:M,10,0),IF(F447="M",VLOOKUP(K447,M!A:M,10,0),""))))),0)</f>
        <v/>
      </c>
      <c r="X447" s="191" t="str">
        <f>IFERROR(IF(D447="","",IF(K447="","",IF(J447="","",IF(F447="F",VLOOKUP(K447,F!A:M,11,0),IF(F447="M",VLOOKUP(K447,M!A:M,11,0),""))))),0)</f>
        <v/>
      </c>
      <c r="Y447" s="191" t="str">
        <f>IFERROR(IF(D447="","",IF(K447="","",IF(J447="","",IF(F447="F",VLOOKUP(K447,F!A:M,12,0),IF(F447="M",VLOOKUP(K447,M!A:M,12,0),""))))),0)</f>
        <v/>
      </c>
      <c r="Z447" s="191" t="str">
        <f>IFERROR(IF(D447="","",IF(K447="","",IF(J447="","",IF(F447="F",VLOOKUP(K447,F!A:M,13,0),IF(F447="M",VLOOKUP(K447,M!A:M,13,0),""))))),0)</f>
        <v/>
      </c>
      <c r="AA447" s="191" t="str">
        <f>IFERROR(IF(D447="","",IF(F447="","",IF(J447="","",IF(K447="","",IF(AND(K447&gt;23,K447&lt;=60),IF(F447="F",VLOOKUP(MROUND(HZ447,0.5),'F-Weight for Length'!K:S,2,0),VLOOKUP(MROUND(HZ447,0.5),'M-Weight for Length'!K:S,2,0)),IF(K447&gt;60,IF(F447="F",VLOOKUP(K447,'F-Weight for Length'!U:AC,2,0),VLOOKUP(K447,'M-Weight for Length'!U:AC,2,0)),IF(F447="F",VLOOKUP(MROUND(HZ447,0.5),'F-Weight for Length'!A:I,2,0),VLOOKUP(MROUND(HZ447,0.5),'M-Weight for Length'!A:I,2,0)))))))),0)</f>
        <v/>
      </c>
      <c r="AB447" s="191" t="str">
        <f>IFERROR(IF(D447="","",IF(F447="","",IF(J447="","",IF(K447="","",IF(AND(K447&gt;23,K447&lt;=60),IF(F447="F",VLOOKUP(MROUND(HZ447,0.5),'F-Weight for Length'!K:S,3,0),VLOOKUP(MROUND(HZ447,0.5),'M-Weight for Length'!K:S,3,0)),IF(K447&gt;60,IF(F447="F",VLOOKUP(K447,'F-Weight for Length'!U:AC,3,0),VLOOKUP(K447,'M-Weight for Length'!U:AC,3,0)),IF(F447="F",VLOOKUP(MROUND(HZ447,0.5),'F-Weight for Length'!A:I,3,0),VLOOKUP(MROUND(HZ447,0.5),'M-Weight for Length'!A:I,3,0)))))))),0)</f>
        <v/>
      </c>
      <c r="AC447" s="191" t="str">
        <f>IFERROR(IF(D447="","",IF(F447="","",IF(J447="","",IF(K447="","",IF(AND(K447&gt;23,K447&lt;=60),IF(F447="F",VLOOKUP(MROUND(HZ447,0.5),'F-Weight for Length'!K:S,4,0),VLOOKUP(MROUND(HZ447,0.5),'M-Weight for Length'!K:S,4,0)),IF(K447&gt;60,IF(F447="F",VLOOKUP(K447,'F-Weight for Length'!U:AC,4,0),VLOOKUP(K447,'M-Weight for Length'!U:AC,4,0)),IF(F447="F",VLOOKUP(MROUND(HZ447,0.5),'F-Weight for Length'!A:I,4,0),VLOOKUP(MROUND(HZ447,0.5),'M-Weight for Length'!A:I,4,0)))))))),0)</f>
        <v/>
      </c>
      <c r="AD447" s="191" t="str">
        <f>IFERROR(IF(D447="","",IF(F447="","",IF(J447="","",IF(K447="","",IF(AND(K447&gt;23,K447&lt;=60),IF(F447="F",VLOOKUP(MROUND(HZ447,0.5),'F-Weight for Length'!K:S,5,0),VLOOKUP(MROUND(HZ447,0.5),'M-Weight for Length'!K:S,5,0)),IF(K447&gt;60,IF(F447="F",VLOOKUP(K447,'F-Weight for Length'!U:AC,5,0),VLOOKUP(K447,'M-Weight for Length'!U:AC,5,0)),IF(F447="F",VLOOKUP(MROUND(HZ447,0.5),'F-Weight for Length'!A:I,5,0),VLOOKUP(MROUND(HZ447,0.5),'M-Weight for Length'!A:I,5,0)))))))),0)</f>
        <v/>
      </c>
      <c r="AE447" s="191" t="str">
        <f>IFERROR(IF(D447="","",IF(F447="","",IF(J447="","",IF(K447="","",IF(AND(K447&gt;23,K447&lt;=60),IF(F447="F",VLOOKUP(MROUND(HZ447,0.5),'F-Weight for Length'!K:S,6,0),VLOOKUP(MROUND(HZ447,0.5),'M-Weight for Length'!K:S,6,0)),IF(K447&gt;60,IF(F447="F",VLOOKUP(K447,'F-Weight for Length'!U:AC,6,0),VLOOKUP(K447,'M-Weight for Length'!U:AC,6,0)),IF(F447="F",VLOOKUP(MROUND(HZ447,0.5),'F-Weight for Length'!A:I,6,0),VLOOKUP(MROUND(HZ447,0.5),'M-Weight for Length'!A:I,6,0)))))))),0)</f>
        <v/>
      </c>
      <c r="AF447" s="191" t="str">
        <f>IFERROR(IF(D447="","",IF(F447="","",IF(J447="","",IF(K447="","",IF(AND(K447&gt;23,K447&lt;=60),IF(F447="F",VLOOKUP(MROUND(HZ447,0.5),'F-Weight for Length'!K:S,7,0),VLOOKUP(MROUND(HZ447,0.5),'M-Weight for Length'!K:S,7,0)),IF(K447&gt;60,IF(F447="F",VLOOKUP(K447,'F-Weight for Length'!U:AC,7,0),VLOOKUP(K447,'M-Weight for Length'!U:AC,7,0)),IF(F447="F",VLOOKUP(MROUND(HZ447,0.5),'F-Weight for Length'!A:I,7,0),VLOOKUP(MROUND(HZ447,0.5),'M-Weight for Length'!A:I,7,0)))))))),0)</f>
        <v/>
      </c>
      <c r="AG447" s="191" t="str">
        <f>IFERROR(IF(D447="","",IF(F447="","",IF(J447="","",IF(K447="","",IF(AND(K447&gt;23,K447&lt;=60),IF(F447="F",VLOOKUP(MROUND(HZ447,0.5),'F-Weight for Length'!K:S,8,0),VLOOKUP(MROUND(HZ447,0.5),'M-Weight for Length'!K:S,8,0)),IF(K447&gt;60,IF(F447="F",VLOOKUP(K447,'F-Weight for Length'!U:AC,8,0),VLOOKUP(K447,'M-Weight for Length'!U:AC,8,0)),IF(F447="F",VLOOKUP(MROUND(HZ447,0.5),'F-Weight for Length'!A:I,8,0),VLOOKUP(MROUND(HZ447,0.5),'M-Weight for Length'!A:I,8,0)))))))),0)</f>
        <v/>
      </c>
      <c r="AH447" s="191" t="str">
        <f>IFERROR(IF(D447="","",IF(F447="","",IF(J447="","",IF(K447="","",IF(AND(K447&gt;23,K447&lt;=60),IF(F447="F",VLOOKUP(MROUND(HZ447,0.5),'F-Weight for Length'!K:S,9,0),VLOOKUP(MROUND(HZ447,0.5),'M-Weight for Length'!K:S,9,0)),IF(K447&gt;60,IF(F447="F",VLOOKUP(K447,'F-Weight for Length'!U:AC,9,0),VLOOKUP(K447,'M-Weight for Length'!U:AC,9,0)),IF(F447="F",VLOOKUP(MROUND(HZ447,0.5),'F-Weight for Length'!A:I,9,0),VLOOKUP(MROUND(HZ447,0.5),'M-Weight for Length'!A:I,9,0)))))))),0)</f>
        <v/>
      </c>
      <c r="AI447" s="192">
        <f t="shared" si="1393"/>
        <v>0</v>
      </c>
      <c r="AJ447" s="192">
        <f t="shared" si="1394"/>
        <v>0</v>
      </c>
      <c r="AK447" s="192">
        <f t="shared" si="1395"/>
        <v>0</v>
      </c>
      <c r="AL447" s="192">
        <f t="shared" si="1396"/>
        <v>0</v>
      </c>
      <c r="AM447" s="192">
        <f t="shared" si="1397"/>
        <v>0</v>
      </c>
      <c r="AN447" s="192">
        <f t="shared" si="1398"/>
        <v>0</v>
      </c>
      <c r="AO447" s="192">
        <f t="shared" si="1399"/>
        <v>0</v>
      </c>
      <c r="AP447" s="192">
        <f t="shared" si="1400"/>
        <v>0</v>
      </c>
      <c r="AQ447" s="192">
        <f t="shared" si="1401"/>
        <v>0</v>
      </c>
      <c r="AR447" s="192">
        <f t="shared" si="1402"/>
        <v>0</v>
      </c>
      <c r="AS447" s="192">
        <f t="shared" si="1403"/>
        <v>0</v>
      </c>
      <c r="AT447" s="192">
        <f t="shared" si="1404"/>
        <v>0</v>
      </c>
      <c r="AU447" s="192">
        <f t="shared" si="1405"/>
        <v>0</v>
      </c>
      <c r="AV447" s="192">
        <f t="shared" si="1406"/>
        <v>0</v>
      </c>
      <c r="AW447" s="192">
        <f t="shared" si="1407"/>
        <v>0</v>
      </c>
      <c r="AX447" s="192">
        <f t="shared" si="1408"/>
        <v>0</v>
      </c>
      <c r="AY447" s="192">
        <f t="shared" si="1409"/>
        <v>0</v>
      </c>
      <c r="AZ447" s="192">
        <f t="shared" si="1410"/>
        <v>0</v>
      </c>
      <c r="BA447" s="192">
        <f t="shared" si="1411"/>
        <v>0</v>
      </c>
      <c r="BB447" s="192">
        <f t="shared" si="1412"/>
        <v>0</v>
      </c>
      <c r="BC447" s="192">
        <f t="shared" si="1413"/>
        <v>0</v>
      </c>
      <c r="BD447" s="192">
        <f t="shared" si="1414"/>
        <v>0</v>
      </c>
      <c r="BE447" s="192">
        <f t="shared" si="1415"/>
        <v>0</v>
      </c>
      <c r="BF447" s="192">
        <f t="shared" si="1416"/>
        <v>0</v>
      </c>
      <c r="BG447" s="192">
        <f t="shared" si="1417"/>
        <v>0</v>
      </c>
      <c r="BH447" s="192">
        <f t="shared" si="1418"/>
        <v>0</v>
      </c>
      <c r="BI447" s="192">
        <f t="shared" si="1419"/>
        <v>0</v>
      </c>
      <c r="BJ447" s="192">
        <f t="shared" si="1420"/>
        <v>0</v>
      </c>
      <c r="BK447" s="192">
        <f t="shared" si="1421"/>
        <v>0</v>
      </c>
      <c r="BL447" s="192">
        <f t="shared" si="1422"/>
        <v>0</v>
      </c>
      <c r="BM447" s="192">
        <f t="shared" si="1423"/>
        <v>0</v>
      </c>
      <c r="BN447" s="192">
        <f t="shared" si="1424"/>
        <v>0</v>
      </c>
      <c r="BO447" s="192">
        <f t="shared" si="1425"/>
        <v>0</v>
      </c>
      <c r="BP447" s="192">
        <f t="shared" si="1426"/>
        <v>0</v>
      </c>
      <c r="BQ447" s="192">
        <f t="shared" si="1427"/>
        <v>0</v>
      </c>
      <c r="BR447" s="192">
        <f t="shared" si="1428"/>
        <v>0</v>
      </c>
      <c r="BS447" s="192">
        <f t="shared" si="1429"/>
        <v>0</v>
      </c>
      <c r="BT447" s="192">
        <f t="shared" si="1430"/>
        <v>0</v>
      </c>
      <c r="BU447" s="192">
        <f t="shared" si="1431"/>
        <v>0</v>
      </c>
      <c r="BV447" s="192">
        <f t="shared" si="1432"/>
        <v>0</v>
      </c>
      <c r="BW447" s="192">
        <f t="shared" si="1433"/>
        <v>0</v>
      </c>
      <c r="BX447" s="192">
        <f t="shared" si="1434"/>
        <v>0</v>
      </c>
      <c r="BY447" s="192">
        <f t="shared" si="1435"/>
        <v>0</v>
      </c>
      <c r="BZ447" s="192">
        <f t="shared" si="1436"/>
        <v>0</v>
      </c>
      <c r="CA447" s="192">
        <f t="shared" si="1437"/>
        <v>0</v>
      </c>
      <c r="CB447" s="192">
        <f t="shared" si="1438"/>
        <v>0</v>
      </c>
      <c r="CC447" s="192">
        <f t="shared" si="1439"/>
        <v>0</v>
      </c>
      <c r="CD447" s="192">
        <f t="shared" si="1440"/>
        <v>0</v>
      </c>
      <c r="CE447" s="192">
        <f t="shared" si="1441"/>
        <v>0</v>
      </c>
      <c r="CF447" s="192">
        <f t="shared" si="1442"/>
        <v>0</v>
      </c>
      <c r="CG447" s="192">
        <f t="shared" si="1443"/>
        <v>0</v>
      </c>
      <c r="CH447" s="192">
        <f t="shared" si="1444"/>
        <v>0</v>
      </c>
      <c r="CI447" s="192">
        <f t="shared" si="1445"/>
        <v>0</v>
      </c>
      <c r="CJ447" s="192">
        <f t="shared" si="1446"/>
        <v>0</v>
      </c>
      <c r="CK447" s="192">
        <f t="shared" si="1447"/>
        <v>0</v>
      </c>
      <c r="CL447" s="192">
        <f t="shared" si="1448"/>
        <v>0</v>
      </c>
      <c r="CM447" s="192">
        <f t="shared" si="1449"/>
        <v>0</v>
      </c>
      <c r="CN447" s="192">
        <f t="shared" si="1450"/>
        <v>0</v>
      </c>
      <c r="CO447" s="192">
        <f t="shared" si="1451"/>
        <v>0</v>
      </c>
      <c r="CP447" s="192">
        <f t="shared" si="1452"/>
        <v>0</v>
      </c>
      <c r="CQ447" s="192">
        <f t="shared" si="1453"/>
        <v>0</v>
      </c>
      <c r="CR447" s="192">
        <f t="shared" si="1454"/>
        <v>0</v>
      </c>
      <c r="CS447" s="192">
        <f t="shared" si="1455"/>
        <v>0</v>
      </c>
      <c r="CT447" s="192">
        <f t="shared" si="1456"/>
        <v>0</v>
      </c>
      <c r="CU447" s="192">
        <f t="shared" si="1457"/>
        <v>0</v>
      </c>
      <c r="CV447" s="192">
        <f t="shared" si="1458"/>
        <v>0</v>
      </c>
      <c r="CW447" s="192">
        <f t="shared" si="1459"/>
        <v>0</v>
      </c>
      <c r="CX447" s="192">
        <f t="shared" si="1460"/>
        <v>0</v>
      </c>
      <c r="CY447" s="192">
        <f t="shared" si="1461"/>
        <v>0</v>
      </c>
      <c r="CZ447" s="192">
        <f t="shared" si="1462"/>
        <v>0</v>
      </c>
      <c r="DA447" s="192">
        <f t="shared" si="1463"/>
        <v>0</v>
      </c>
      <c r="DB447" s="192">
        <f t="shared" si="1464"/>
        <v>0</v>
      </c>
      <c r="DC447" s="192">
        <f t="shared" si="1465"/>
        <v>0</v>
      </c>
      <c r="DD447" s="192">
        <f t="shared" si="1466"/>
        <v>0</v>
      </c>
      <c r="DE447" s="192">
        <f t="shared" si="1467"/>
        <v>0</v>
      </c>
      <c r="DF447" s="192">
        <f t="shared" si="1468"/>
        <v>0</v>
      </c>
      <c r="DG447" s="192">
        <f t="shared" si="1469"/>
        <v>0</v>
      </c>
      <c r="DH447" s="192">
        <f t="shared" si="1470"/>
        <v>0</v>
      </c>
      <c r="DI447" s="192">
        <f t="shared" si="1471"/>
        <v>0</v>
      </c>
      <c r="DJ447" s="192">
        <f t="shared" si="1472"/>
        <v>0</v>
      </c>
      <c r="DK447" s="192">
        <f t="shared" si="1473"/>
        <v>0</v>
      </c>
      <c r="DL447" s="192">
        <f t="shared" si="1474"/>
        <v>0</v>
      </c>
      <c r="DM447" s="192">
        <f t="shared" si="1475"/>
        <v>0</v>
      </c>
      <c r="DN447" s="192">
        <f t="shared" si="1476"/>
        <v>0</v>
      </c>
      <c r="DO447" s="192">
        <f t="shared" si="1477"/>
        <v>0</v>
      </c>
      <c r="DP447" s="192">
        <f t="shared" si="1478"/>
        <v>0</v>
      </c>
      <c r="DQ447" s="192">
        <f t="shared" si="1479"/>
        <v>0</v>
      </c>
      <c r="DR447" s="192">
        <f t="shared" si="1480"/>
        <v>0</v>
      </c>
      <c r="DS447" s="192">
        <f t="shared" si="1481"/>
        <v>0</v>
      </c>
      <c r="DT447" s="192">
        <f t="shared" si="1482"/>
        <v>0</v>
      </c>
      <c r="DU447" s="192">
        <f t="shared" si="1483"/>
        <v>0</v>
      </c>
      <c r="DV447" s="193">
        <f t="shared" si="1484"/>
        <v>0</v>
      </c>
      <c r="DW447" s="193">
        <f t="shared" si="1485"/>
        <v>0</v>
      </c>
      <c r="DX447" s="193">
        <f t="shared" si="1486"/>
        <v>0</v>
      </c>
      <c r="DY447" s="193">
        <f t="shared" si="1487"/>
        <v>0</v>
      </c>
      <c r="DZ447" s="193">
        <f t="shared" si="1488"/>
        <v>0</v>
      </c>
      <c r="EA447" s="192">
        <f t="shared" si="1489"/>
        <v>0</v>
      </c>
      <c r="EB447" s="192">
        <f t="shared" si="1490"/>
        <v>0</v>
      </c>
      <c r="EC447" s="192">
        <f t="shared" si="1491"/>
        <v>0</v>
      </c>
      <c r="ED447" s="192">
        <f t="shared" si="1492"/>
        <v>0</v>
      </c>
      <c r="EE447" s="192">
        <f t="shared" si="1493"/>
        <v>0</v>
      </c>
      <c r="EF447" s="192">
        <f t="shared" si="1494"/>
        <v>0</v>
      </c>
      <c r="EG447" s="192">
        <f t="shared" si="1495"/>
        <v>0</v>
      </c>
      <c r="EH447" s="192">
        <f t="shared" si="1496"/>
        <v>0</v>
      </c>
      <c r="EI447" s="192">
        <f t="shared" si="1497"/>
        <v>0</v>
      </c>
      <c r="EJ447" s="192">
        <f t="shared" si="1498"/>
        <v>0</v>
      </c>
      <c r="EK447" s="192">
        <f t="shared" si="1499"/>
        <v>0</v>
      </c>
      <c r="EL447" s="192">
        <f t="shared" si="1500"/>
        <v>0</v>
      </c>
      <c r="EM447" s="192">
        <f t="shared" si="1501"/>
        <v>0</v>
      </c>
      <c r="EN447" s="192">
        <f t="shared" si="1502"/>
        <v>0</v>
      </c>
      <c r="EO447" s="192">
        <f t="shared" si="1503"/>
        <v>0</v>
      </c>
      <c r="EP447" s="192">
        <f t="shared" si="1504"/>
        <v>0</v>
      </c>
      <c r="EQ447" s="192">
        <f t="shared" si="1505"/>
        <v>0</v>
      </c>
      <c r="ER447" s="192">
        <f t="shared" si="1506"/>
        <v>0</v>
      </c>
      <c r="ES447" s="192">
        <f t="shared" si="1507"/>
        <v>0</v>
      </c>
      <c r="ET447" s="192">
        <f t="shared" si="1508"/>
        <v>0</v>
      </c>
      <c r="EU447" s="192">
        <f t="shared" si="1509"/>
        <v>0</v>
      </c>
      <c r="EV447" s="192">
        <f t="shared" si="1510"/>
        <v>0</v>
      </c>
      <c r="EW447" s="192">
        <f t="shared" si="1511"/>
        <v>0</v>
      </c>
      <c r="EX447" s="192">
        <f t="shared" si="1512"/>
        <v>0</v>
      </c>
      <c r="EY447" s="192">
        <f t="shared" si="1513"/>
        <v>0</v>
      </c>
      <c r="EZ447" s="192">
        <f t="shared" si="1514"/>
        <v>0</v>
      </c>
      <c r="FA447" s="192">
        <f t="shared" si="1515"/>
        <v>0</v>
      </c>
      <c r="FB447" s="192">
        <f t="shared" si="1516"/>
        <v>0</v>
      </c>
      <c r="FC447" s="192">
        <f t="shared" si="1517"/>
        <v>0</v>
      </c>
      <c r="FD447" s="192">
        <f t="shared" si="1518"/>
        <v>0</v>
      </c>
      <c r="FE447" s="192">
        <f t="shared" si="1519"/>
        <v>0</v>
      </c>
      <c r="FF447" s="192">
        <f t="shared" si="1520"/>
        <v>0</v>
      </c>
      <c r="FG447" s="192">
        <f t="shared" si="1521"/>
        <v>0</v>
      </c>
      <c r="FH447" s="192">
        <f t="shared" si="1522"/>
        <v>0</v>
      </c>
      <c r="FI447" s="192">
        <f t="shared" si="1523"/>
        <v>0</v>
      </c>
      <c r="FJ447" s="192">
        <f t="shared" si="1524"/>
        <v>0</v>
      </c>
      <c r="FK447" s="192">
        <f t="shared" si="1525"/>
        <v>0</v>
      </c>
      <c r="FL447" s="192">
        <f t="shared" si="1526"/>
        <v>0</v>
      </c>
      <c r="FM447" s="192">
        <f t="shared" si="1527"/>
        <v>0</v>
      </c>
      <c r="FN447" s="192">
        <f t="shared" si="1528"/>
        <v>0</v>
      </c>
      <c r="FO447" s="192">
        <f t="shared" si="1529"/>
        <v>0</v>
      </c>
      <c r="FP447" s="192">
        <f t="shared" si="1530"/>
        <v>0</v>
      </c>
      <c r="FQ447" s="192">
        <f t="shared" si="1531"/>
        <v>0</v>
      </c>
      <c r="FR447" s="192">
        <f t="shared" si="1532"/>
        <v>0</v>
      </c>
      <c r="FS447" s="192">
        <f t="shared" si="1533"/>
        <v>0</v>
      </c>
      <c r="FT447" s="192">
        <f t="shared" si="1534"/>
        <v>0</v>
      </c>
      <c r="FU447" s="192">
        <f t="shared" si="1535"/>
        <v>0</v>
      </c>
      <c r="FV447" s="192">
        <f t="shared" si="1536"/>
        <v>0</v>
      </c>
      <c r="FW447" s="192">
        <f t="shared" si="1537"/>
        <v>0</v>
      </c>
      <c r="FX447" s="192">
        <f t="shared" si="1538"/>
        <v>0</v>
      </c>
      <c r="FY447" s="192">
        <f t="shared" si="1539"/>
        <v>0</v>
      </c>
      <c r="FZ447" s="192">
        <f t="shared" si="1540"/>
        <v>0</v>
      </c>
      <c r="GA447" s="192">
        <f t="shared" si="1541"/>
        <v>0</v>
      </c>
      <c r="GB447" s="192">
        <f t="shared" si="1542"/>
        <v>0</v>
      </c>
      <c r="GC447" s="192">
        <f t="shared" si="1543"/>
        <v>0</v>
      </c>
      <c r="GD447" s="192">
        <f t="shared" si="1544"/>
        <v>0</v>
      </c>
      <c r="GE447" s="192">
        <f t="shared" si="1545"/>
        <v>0</v>
      </c>
      <c r="GF447" s="192">
        <f t="shared" si="1546"/>
        <v>0</v>
      </c>
      <c r="GG447" s="192">
        <f t="shared" si="1547"/>
        <v>0</v>
      </c>
      <c r="GH447" s="192">
        <f t="shared" si="1548"/>
        <v>0</v>
      </c>
      <c r="GI447" s="192">
        <f t="shared" si="1549"/>
        <v>0</v>
      </c>
      <c r="GJ447" s="192">
        <f t="shared" si="1550"/>
        <v>0</v>
      </c>
      <c r="GK447" s="192">
        <f t="shared" si="1551"/>
        <v>0</v>
      </c>
      <c r="GL447" s="192">
        <f t="shared" si="1552"/>
        <v>0</v>
      </c>
      <c r="GM447" s="192">
        <f t="shared" si="1553"/>
        <v>0</v>
      </c>
      <c r="GN447" s="192">
        <f t="shared" si="1554"/>
        <v>0</v>
      </c>
      <c r="GO447" s="192">
        <f t="shared" si="1555"/>
        <v>0</v>
      </c>
      <c r="GP447" s="192">
        <f t="shared" si="1556"/>
        <v>0</v>
      </c>
      <c r="GQ447" s="192">
        <f t="shared" si="1557"/>
        <v>0</v>
      </c>
      <c r="GR447" s="192">
        <f t="shared" si="1558"/>
        <v>0</v>
      </c>
      <c r="GS447" s="192">
        <f t="shared" si="1559"/>
        <v>0</v>
      </c>
      <c r="GT447" s="192">
        <f t="shared" si="1560"/>
        <v>0</v>
      </c>
      <c r="GU447" s="192">
        <f t="shared" si="1561"/>
        <v>0</v>
      </c>
      <c r="GV447" s="192">
        <f t="shared" si="1562"/>
        <v>0</v>
      </c>
      <c r="GW447" s="192">
        <f t="shared" si="1563"/>
        <v>0</v>
      </c>
      <c r="GX447" s="192">
        <f t="shared" si="1564"/>
        <v>0</v>
      </c>
      <c r="GY447" s="192">
        <f t="shared" si="1565"/>
        <v>0</v>
      </c>
      <c r="GZ447" s="192">
        <f t="shared" si="1566"/>
        <v>0</v>
      </c>
      <c r="HA447" s="192">
        <f t="shared" si="1567"/>
        <v>0</v>
      </c>
      <c r="HB447" s="192">
        <f t="shared" si="1568"/>
        <v>0</v>
      </c>
      <c r="HC447" s="192">
        <f t="shared" si="1569"/>
        <v>0</v>
      </c>
      <c r="HD447" s="192">
        <f t="shared" si="1570"/>
        <v>0</v>
      </c>
      <c r="HE447" s="192">
        <f t="shared" si="1571"/>
        <v>0</v>
      </c>
      <c r="HF447" s="192">
        <f t="shared" si="1572"/>
        <v>0</v>
      </c>
      <c r="HG447" s="192">
        <f t="shared" si="1573"/>
        <v>0</v>
      </c>
      <c r="HH447" s="192">
        <f t="shared" si="1574"/>
        <v>0</v>
      </c>
      <c r="HI447" s="192">
        <f t="shared" si="1575"/>
        <v>0</v>
      </c>
      <c r="HJ447" s="192">
        <f t="shared" si="1576"/>
        <v>0</v>
      </c>
      <c r="HK447" s="192">
        <f t="shared" si="1577"/>
        <v>0</v>
      </c>
      <c r="HL447" s="192">
        <f t="shared" si="1578"/>
        <v>0</v>
      </c>
      <c r="HM447" s="192">
        <f t="shared" si="1579"/>
        <v>0</v>
      </c>
      <c r="HN447" s="194">
        <f t="shared" si="1580"/>
        <v>0</v>
      </c>
      <c r="HO447" s="194">
        <f t="shared" si="1581"/>
        <v>0</v>
      </c>
      <c r="HP447" s="194">
        <f t="shared" si="1582"/>
        <v>0</v>
      </c>
      <c r="HQ447" s="194">
        <f t="shared" si="1583"/>
        <v>0</v>
      </c>
      <c r="HR447" s="194">
        <f t="shared" si="1584"/>
        <v>0</v>
      </c>
      <c r="HS447" s="195" t="str">
        <f t="shared" si="1381"/>
        <v/>
      </c>
      <c r="HT447" s="196">
        <f t="shared" si="1377"/>
        <v>0</v>
      </c>
      <c r="HU447" s="196">
        <f t="shared" si="1378"/>
        <v>0</v>
      </c>
      <c r="HV447" s="197" t="str">
        <f t="shared" si="1382"/>
        <v/>
      </c>
      <c r="HW447" s="197" t="str">
        <f t="shared" si="1585"/>
        <v/>
      </c>
      <c r="HX447" s="197" t="str">
        <f t="shared" si="1586"/>
        <v/>
      </c>
      <c r="HY447" s="195" t="str">
        <f t="shared" si="1383"/>
        <v/>
      </c>
      <c r="HZ447" s="30">
        <f t="shared" si="1379"/>
        <v>0</v>
      </c>
      <c r="IA447" s="198">
        <f t="shared" si="1384"/>
        <v>0</v>
      </c>
      <c r="IB447" s="195"/>
      <c r="IC447" s="195">
        <f t="shared" si="1587"/>
        <v>0</v>
      </c>
      <c r="ID447" s="195">
        <f t="shared" si="1385"/>
        <v>0</v>
      </c>
      <c r="IE447" s="195">
        <f t="shared" si="1588"/>
        <v>0</v>
      </c>
      <c r="IF447" s="195">
        <f t="shared" si="1386"/>
        <v>0</v>
      </c>
      <c r="IG447" s="307">
        <f t="shared" si="1387"/>
        <v>0</v>
      </c>
      <c r="IH447" s="307">
        <f t="shared" si="1388"/>
        <v>0</v>
      </c>
      <c r="II447" s="44">
        <f t="shared" si="1389"/>
        <v>0</v>
      </c>
      <c r="IJ447" s="44">
        <f t="shared" si="1589"/>
        <v>0</v>
      </c>
      <c r="IK447" s="44">
        <f t="shared" si="1590"/>
        <v>0</v>
      </c>
      <c r="IL447" s="44">
        <f t="shared" si="1591"/>
        <v>0</v>
      </c>
      <c r="IM447" s="44">
        <f t="shared" si="1592"/>
        <v>0</v>
      </c>
      <c r="IN447" s="44">
        <f t="shared" si="1593"/>
        <v>0</v>
      </c>
      <c r="IO447" s="44">
        <f t="shared" si="1594"/>
        <v>0</v>
      </c>
    </row>
    <row r="448" spans="1:249" ht="18" customHeight="1">
      <c r="A448" s="188">
        <v>442</v>
      </c>
      <c r="B448" s="326"/>
      <c r="C448" s="289"/>
      <c r="D448" s="199"/>
      <c r="E448" s="189"/>
      <c r="F448" s="189"/>
      <c r="G448" s="190"/>
      <c r="H448" s="190"/>
      <c r="I448" s="272"/>
      <c r="J448" s="207"/>
      <c r="K448" s="214" t="str">
        <f t="shared" si="1390"/>
        <v/>
      </c>
      <c r="L448" s="200" t="str">
        <f t="shared" si="1391"/>
        <v/>
      </c>
      <c r="M448" s="200" t="str">
        <f t="shared" si="1392"/>
        <v/>
      </c>
      <c r="N448" s="209" t="str">
        <f t="shared" si="1380"/>
        <v/>
      </c>
      <c r="O448" s="208" t="str">
        <f>IFERROR(IF(D448="","",IF(K448="","",IF(I448="","",IF(F448="F",VLOOKUP(K448,F!A:G,2,0),IF(F448="M",VLOOKUP(K448,M!A:G,2,0),""))))),0)</f>
        <v/>
      </c>
      <c r="P448" s="191" t="str">
        <f>IFERROR(IF(D448="","",IF(K448="","",IF(I448="","",IF(F448="F",VLOOKUP(K448,F!A:G,3,0),IF(F448="M",VLOOKUP(K448,M!A:G,3,0),""))))),0)</f>
        <v/>
      </c>
      <c r="Q448" s="191" t="str">
        <f>IFERROR(IF(D448="","",IF(K448="","",IF(I448="","",IF(F448="F",VLOOKUP(K448,F!A:G,4,0),IF(F448="M",VLOOKUP(K448,M!A:G,4,0),""))))),0)</f>
        <v/>
      </c>
      <c r="R448" s="191" t="str">
        <f>IFERROR(IF(D448="","",IF(K448="","",IF(I448="","",IF(F448="F",VLOOKUP(K448,F!A:G,5,0),IF(F448="M",VLOOKUP(K448,M!A:G,5,0),""))))),0)</f>
        <v/>
      </c>
      <c r="S448" s="191" t="str">
        <f>IFERROR(IF(D448="","",IF(K448="","",IF(I448="","",IF(F448="F",VLOOKUP(K448,F!A:G,6,0),IF(F448="M",VLOOKUP(K448,M!A:G,6,0),""))))),0)</f>
        <v/>
      </c>
      <c r="T448" s="191" t="str">
        <f>IFERROR(IF(D448="","",IF(K448="","",IF(I448="","",IF(F448="F",VLOOKUP(K448,F!A:G,7,0),IF(F448="M",VLOOKUP(K448,M!A:G,7,0),""))))),0)</f>
        <v/>
      </c>
      <c r="U448" s="191" t="str">
        <f>IFERROR(IF(D448="","",IF(K448="","",IF(J448="","",IF(F448="F",VLOOKUP(K448,F!A:M,8,0),IF(F448="M",VLOOKUP(K448,M!A:M,8,0),""))))),0)</f>
        <v/>
      </c>
      <c r="V448" s="191" t="str">
        <f>IFERROR(IF(D448="","",IF(K448="","",IF(J448="","",IF(F448="F",VLOOKUP(K448,F!A:M,9,0),IF(F448="M",VLOOKUP(K448,M!A:M,9,0),""))))),0)</f>
        <v/>
      </c>
      <c r="W448" s="191" t="str">
        <f>IFERROR(IF(D448="","",IF(K448="","",IF(J448="","",IF(F448="F",VLOOKUP(K448,F!A:M,10,0),IF(F448="M",VLOOKUP(K448,M!A:M,10,0),""))))),0)</f>
        <v/>
      </c>
      <c r="X448" s="191" t="str">
        <f>IFERROR(IF(D448="","",IF(K448="","",IF(J448="","",IF(F448="F",VLOOKUP(K448,F!A:M,11,0),IF(F448="M",VLOOKUP(K448,M!A:M,11,0),""))))),0)</f>
        <v/>
      </c>
      <c r="Y448" s="191" t="str">
        <f>IFERROR(IF(D448="","",IF(K448="","",IF(J448="","",IF(F448="F",VLOOKUP(K448,F!A:M,12,0),IF(F448="M",VLOOKUP(K448,M!A:M,12,0),""))))),0)</f>
        <v/>
      </c>
      <c r="Z448" s="191" t="str">
        <f>IFERROR(IF(D448="","",IF(K448="","",IF(J448="","",IF(F448="F",VLOOKUP(K448,F!A:M,13,0),IF(F448="M",VLOOKUP(K448,M!A:M,13,0),""))))),0)</f>
        <v/>
      </c>
      <c r="AA448" s="191" t="str">
        <f>IFERROR(IF(D448="","",IF(F448="","",IF(J448="","",IF(K448="","",IF(AND(K448&gt;23,K448&lt;=60),IF(F448="F",VLOOKUP(MROUND(HZ448,0.5),'F-Weight for Length'!K:S,2,0),VLOOKUP(MROUND(HZ448,0.5),'M-Weight for Length'!K:S,2,0)),IF(K448&gt;60,IF(F448="F",VLOOKUP(K448,'F-Weight for Length'!U:AC,2,0),VLOOKUP(K448,'M-Weight for Length'!U:AC,2,0)),IF(F448="F",VLOOKUP(MROUND(HZ448,0.5),'F-Weight for Length'!A:I,2,0),VLOOKUP(MROUND(HZ448,0.5),'M-Weight for Length'!A:I,2,0)))))))),0)</f>
        <v/>
      </c>
      <c r="AB448" s="191" t="str">
        <f>IFERROR(IF(D448="","",IF(F448="","",IF(J448="","",IF(K448="","",IF(AND(K448&gt;23,K448&lt;=60),IF(F448="F",VLOOKUP(MROUND(HZ448,0.5),'F-Weight for Length'!K:S,3,0),VLOOKUP(MROUND(HZ448,0.5),'M-Weight for Length'!K:S,3,0)),IF(K448&gt;60,IF(F448="F",VLOOKUP(K448,'F-Weight for Length'!U:AC,3,0),VLOOKUP(K448,'M-Weight for Length'!U:AC,3,0)),IF(F448="F",VLOOKUP(MROUND(HZ448,0.5),'F-Weight for Length'!A:I,3,0),VLOOKUP(MROUND(HZ448,0.5),'M-Weight for Length'!A:I,3,0)))))))),0)</f>
        <v/>
      </c>
      <c r="AC448" s="191" t="str">
        <f>IFERROR(IF(D448="","",IF(F448="","",IF(J448="","",IF(K448="","",IF(AND(K448&gt;23,K448&lt;=60),IF(F448="F",VLOOKUP(MROUND(HZ448,0.5),'F-Weight for Length'!K:S,4,0),VLOOKUP(MROUND(HZ448,0.5),'M-Weight for Length'!K:S,4,0)),IF(K448&gt;60,IF(F448="F",VLOOKUP(K448,'F-Weight for Length'!U:AC,4,0),VLOOKUP(K448,'M-Weight for Length'!U:AC,4,0)),IF(F448="F",VLOOKUP(MROUND(HZ448,0.5),'F-Weight for Length'!A:I,4,0),VLOOKUP(MROUND(HZ448,0.5),'M-Weight for Length'!A:I,4,0)))))))),0)</f>
        <v/>
      </c>
      <c r="AD448" s="191" t="str">
        <f>IFERROR(IF(D448="","",IF(F448="","",IF(J448="","",IF(K448="","",IF(AND(K448&gt;23,K448&lt;=60),IF(F448="F",VLOOKUP(MROUND(HZ448,0.5),'F-Weight for Length'!K:S,5,0),VLOOKUP(MROUND(HZ448,0.5),'M-Weight for Length'!K:S,5,0)),IF(K448&gt;60,IF(F448="F",VLOOKUP(K448,'F-Weight for Length'!U:AC,5,0),VLOOKUP(K448,'M-Weight for Length'!U:AC,5,0)),IF(F448="F",VLOOKUP(MROUND(HZ448,0.5),'F-Weight for Length'!A:I,5,0),VLOOKUP(MROUND(HZ448,0.5),'M-Weight for Length'!A:I,5,0)))))))),0)</f>
        <v/>
      </c>
      <c r="AE448" s="191" t="str">
        <f>IFERROR(IF(D448="","",IF(F448="","",IF(J448="","",IF(K448="","",IF(AND(K448&gt;23,K448&lt;=60),IF(F448="F",VLOOKUP(MROUND(HZ448,0.5),'F-Weight for Length'!K:S,6,0),VLOOKUP(MROUND(HZ448,0.5),'M-Weight for Length'!K:S,6,0)),IF(K448&gt;60,IF(F448="F",VLOOKUP(K448,'F-Weight for Length'!U:AC,6,0),VLOOKUP(K448,'M-Weight for Length'!U:AC,6,0)),IF(F448="F",VLOOKUP(MROUND(HZ448,0.5),'F-Weight for Length'!A:I,6,0),VLOOKUP(MROUND(HZ448,0.5),'M-Weight for Length'!A:I,6,0)))))))),0)</f>
        <v/>
      </c>
      <c r="AF448" s="191" t="str">
        <f>IFERROR(IF(D448="","",IF(F448="","",IF(J448="","",IF(K448="","",IF(AND(K448&gt;23,K448&lt;=60),IF(F448="F",VLOOKUP(MROUND(HZ448,0.5),'F-Weight for Length'!K:S,7,0),VLOOKUP(MROUND(HZ448,0.5),'M-Weight for Length'!K:S,7,0)),IF(K448&gt;60,IF(F448="F",VLOOKUP(K448,'F-Weight for Length'!U:AC,7,0),VLOOKUP(K448,'M-Weight for Length'!U:AC,7,0)),IF(F448="F",VLOOKUP(MROUND(HZ448,0.5),'F-Weight for Length'!A:I,7,0),VLOOKUP(MROUND(HZ448,0.5),'M-Weight for Length'!A:I,7,0)))))))),0)</f>
        <v/>
      </c>
      <c r="AG448" s="191" t="str">
        <f>IFERROR(IF(D448="","",IF(F448="","",IF(J448="","",IF(K448="","",IF(AND(K448&gt;23,K448&lt;=60),IF(F448="F",VLOOKUP(MROUND(HZ448,0.5),'F-Weight for Length'!K:S,8,0),VLOOKUP(MROUND(HZ448,0.5),'M-Weight for Length'!K:S,8,0)),IF(K448&gt;60,IF(F448="F",VLOOKUP(K448,'F-Weight for Length'!U:AC,8,0),VLOOKUP(K448,'M-Weight for Length'!U:AC,8,0)),IF(F448="F",VLOOKUP(MROUND(HZ448,0.5),'F-Weight for Length'!A:I,8,0),VLOOKUP(MROUND(HZ448,0.5),'M-Weight for Length'!A:I,8,0)))))))),0)</f>
        <v/>
      </c>
      <c r="AH448" s="191" t="str">
        <f>IFERROR(IF(D448="","",IF(F448="","",IF(J448="","",IF(K448="","",IF(AND(K448&gt;23,K448&lt;=60),IF(F448="F",VLOOKUP(MROUND(HZ448,0.5),'F-Weight for Length'!K:S,9,0),VLOOKUP(MROUND(HZ448,0.5),'M-Weight for Length'!K:S,9,0)),IF(K448&gt;60,IF(F448="F",VLOOKUP(K448,'F-Weight for Length'!U:AC,9,0),VLOOKUP(K448,'M-Weight for Length'!U:AC,9,0)),IF(F448="F",VLOOKUP(MROUND(HZ448,0.5),'F-Weight for Length'!A:I,9,0),VLOOKUP(MROUND(HZ448,0.5),'M-Weight for Length'!A:I,9,0)))))))),0)</f>
        <v/>
      </c>
      <c r="AI448" s="192">
        <f t="shared" si="1393"/>
        <v>0</v>
      </c>
      <c r="AJ448" s="192">
        <f t="shared" si="1394"/>
        <v>0</v>
      </c>
      <c r="AK448" s="192">
        <f t="shared" si="1395"/>
        <v>0</v>
      </c>
      <c r="AL448" s="192">
        <f t="shared" si="1396"/>
        <v>0</v>
      </c>
      <c r="AM448" s="192">
        <f t="shared" si="1397"/>
        <v>0</v>
      </c>
      <c r="AN448" s="192">
        <f t="shared" si="1398"/>
        <v>0</v>
      </c>
      <c r="AO448" s="192">
        <f t="shared" si="1399"/>
        <v>0</v>
      </c>
      <c r="AP448" s="192">
        <f t="shared" si="1400"/>
        <v>0</v>
      </c>
      <c r="AQ448" s="192">
        <f t="shared" si="1401"/>
        <v>0</v>
      </c>
      <c r="AR448" s="192">
        <f t="shared" si="1402"/>
        <v>0</v>
      </c>
      <c r="AS448" s="192">
        <f t="shared" si="1403"/>
        <v>0</v>
      </c>
      <c r="AT448" s="192">
        <f t="shared" si="1404"/>
        <v>0</v>
      </c>
      <c r="AU448" s="192">
        <f t="shared" si="1405"/>
        <v>0</v>
      </c>
      <c r="AV448" s="192">
        <f t="shared" si="1406"/>
        <v>0</v>
      </c>
      <c r="AW448" s="192">
        <f t="shared" si="1407"/>
        <v>0</v>
      </c>
      <c r="AX448" s="192">
        <f t="shared" si="1408"/>
        <v>0</v>
      </c>
      <c r="AY448" s="192">
        <f t="shared" si="1409"/>
        <v>0</v>
      </c>
      <c r="AZ448" s="192">
        <f t="shared" si="1410"/>
        <v>0</v>
      </c>
      <c r="BA448" s="192">
        <f t="shared" si="1411"/>
        <v>0</v>
      </c>
      <c r="BB448" s="192">
        <f t="shared" si="1412"/>
        <v>0</v>
      </c>
      <c r="BC448" s="192">
        <f t="shared" si="1413"/>
        <v>0</v>
      </c>
      <c r="BD448" s="192">
        <f t="shared" si="1414"/>
        <v>0</v>
      </c>
      <c r="BE448" s="192">
        <f t="shared" si="1415"/>
        <v>0</v>
      </c>
      <c r="BF448" s="192">
        <f t="shared" si="1416"/>
        <v>0</v>
      </c>
      <c r="BG448" s="192">
        <f t="shared" si="1417"/>
        <v>0</v>
      </c>
      <c r="BH448" s="192">
        <f t="shared" si="1418"/>
        <v>0</v>
      </c>
      <c r="BI448" s="192">
        <f t="shared" si="1419"/>
        <v>0</v>
      </c>
      <c r="BJ448" s="192">
        <f t="shared" si="1420"/>
        <v>0</v>
      </c>
      <c r="BK448" s="192">
        <f t="shared" si="1421"/>
        <v>0</v>
      </c>
      <c r="BL448" s="192">
        <f t="shared" si="1422"/>
        <v>0</v>
      </c>
      <c r="BM448" s="192">
        <f t="shared" si="1423"/>
        <v>0</v>
      </c>
      <c r="BN448" s="192">
        <f t="shared" si="1424"/>
        <v>0</v>
      </c>
      <c r="BO448" s="192">
        <f t="shared" si="1425"/>
        <v>0</v>
      </c>
      <c r="BP448" s="192">
        <f t="shared" si="1426"/>
        <v>0</v>
      </c>
      <c r="BQ448" s="192">
        <f t="shared" si="1427"/>
        <v>0</v>
      </c>
      <c r="BR448" s="192">
        <f t="shared" si="1428"/>
        <v>0</v>
      </c>
      <c r="BS448" s="192">
        <f t="shared" si="1429"/>
        <v>0</v>
      </c>
      <c r="BT448" s="192">
        <f t="shared" si="1430"/>
        <v>0</v>
      </c>
      <c r="BU448" s="192">
        <f t="shared" si="1431"/>
        <v>0</v>
      </c>
      <c r="BV448" s="192">
        <f t="shared" si="1432"/>
        <v>0</v>
      </c>
      <c r="BW448" s="192">
        <f t="shared" si="1433"/>
        <v>0</v>
      </c>
      <c r="BX448" s="192">
        <f t="shared" si="1434"/>
        <v>0</v>
      </c>
      <c r="BY448" s="192">
        <f t="shared" si="1435"/>
        <v>0</v>
      </c>
      <c r="BZ448" s="192">
        <f t="shared" si="1436"/>
        <v>0</v>
      </c>
      <c r="CA448" s="192">
        <f t="shared" si="1437"/>
        <v>0</v>
      </c>
      <c r="CB448" s="192">
        <f t="shared" si="1438"/>
        <v>0</v>
      </c>
      <c r="CC448" s="192">
        <f t="shared" si="1439"/>
        <v>0</v>
      </c>
      <c r="CD448" s="192">
        <f t="shared" si="1440"/>
        <v>0</v>
      </c>
      <c r="CE448" s="192">
        <f t="shared" si="1441"/>
        <v>0</v>
      </c>
      <c r="CF448" s="192">
        <f t="shared" si="1442"/>
        <v>0</v>
      </c>
      <c r="CG448" s="192">
        <f t="shared" si="1443"/>
        <v>0</v>
      </c>
      <c r="CH448" s="192">
        <f t="shared" si="1444"/>
        <v>0</v>
      </c>
      <c r="CI448" s="192">
        <f t="shared" si="1445"/>
        <v>0</v>
      </c>
      <c r="CJ448" s="192">
        <f t="shared" si="1446"/>
        <v>0</v>
      </c>
      <c r="CK448" s="192">
        <f t="shared" si="1447"/>
        <v>0</v>
      </c>
      <c r="CL448" s="192">
        <f t="shared" si="1448"/>
        <v>0</v>
      </c>
      <c r="CM448" s="192">
        <f t="shared" si="1449"/>
        <v>0</v>
      </c>
      <c r="CN448" s="192">
        <f t="shared" si="1450"/>
        <v>0</v>
      </c>
      <c r="CO448" s="192">
        <f t="shared" si="1451"/>
        <v>0</v>
      </c>
      <c r="CP448" s="192">
        <f t="shared" si="1452"/>
        <v>0</v>
      </c>
      <c r="CQ448" s="192">
        <f t="shared" si="1453"/>
        <v>0</v>
      </c>
      <c r="CR448" s="192">
        <f t="shared" si="1454"/>
        <v>0</v>
      </c>
      <c r="CS448" s="192">
        <f t="shared" si="1455"/>
        <v>0</v>
      </c>
      <c r="CT448" s="192">
        <f t="shared" si="1456"/>
        <v>0</v>
      </c>
      <c r="CU448" s="192">
        <f t="shared" si="1457"/>
        <v>0</v>
      </c>
      <c r="CV448" s="192">
        <f t="shared" si="1458"/>
        <v>0</v>
      </c>
      <c r="CW448" s="192">
        <f t="shared" si="1459"/>
        <v>0</v>
      </c>
      <c r="CX448" s="192">
        <f t="shared" si="1460"/>
        <v>0</v>
      </c>
      <c r="CY448" s="192">
        <f t="shared" si="1461"/>
        <v>0</v>
      </c>
      <c r="CZ448" s="192">
        <f t="shared" si="1462"/>
        <v>0</v>
      </c>
      <c r="DA448" s="192">
        <f t="shared" si="1463"/>
        <v>0</v>
      </c>
      <c r="DB448" s="192">
        <f t="shared" si="1464"/>
        <v>0</v>
      </c>
      <c r="DC448" s="192">
        <f t="shared" si="1465"/>
        <v>0</v>
      </c>
      <c r="DD448" s="192">
        <f t="shared" si="1466"/>
        <v>0</v>
      </c>
      <c r="DE448" s="192">
        <f t="shared" si="1467"/>
        <v>0</v>
      </c>
      <c r="DF448" s="192">
        <f t="shared" si="1468"/>
        <v>0</v>
      </c>
      <c r="DG448" s="192">
        <f t="shared" si="1469"/>
        <v>0</v>
      </c>
      <c r="DH448" s="192">
        <f t="shared" si="1470"/>
        <v>0</v>
      </c>
      <c r="DI448" s="192">
        <f t="shared" si="1471"/>
        <v>0</v>
      </c>
      <c r="DJ448" s="192">
        <f t="shared" si="1472"/>
        <v>0</v>
      </c>
      <c r="DK448" s="192">
        <f t="shared" si="1473"/>
        <v>0</v>
      </c>
      <c r="DL448" s="192">
        <f t="shared" si="1474"/>
        <v>0</v>
      </c>
      <c r="DM448" s="192">
        <f t="shared" si="1475"/>
        <v>0</v>
      </c>
      <c r="DN448" s="192">
        <f t="shared" si="1476"/>
        <v>0</v>
      </c>
      <c r="DO448" s="192">
        <f t="shared" si="1477"/>
        <v>0</v>
      </c>
      <c r="DP448" s="192">
        <f t="shared" si="1478"/>
        <v>0</v>
      </c>
      <c r="DQ448" s="192">
        <f t="shared" si="1479"/>
        <v>0</v>
      </c>
      <c r="DR448" s="192">
        <f t="shared" si="1480"/>
        <v>0</v>
      </c>
      <c r="DS448" s="192">
        <f t="shared" si="1481"/>
        <v>0</v>
      </c>
      <c r="DT448" s="192">
        <f t="shared" si="1482"/>
        <v>0</v>
      </c>
      <c r="DU448" s="192">
        <f t="shared" si="1483"/>
        <v>0</v>
      </c>
      <c r="DV448" s="193">
        <f t="shared" si="1484"/>
        <v>0</v>
      </c>
      <c r="DW448" s="193">
        <f t="shared" si="1485"/>
        <v>0</v>
      </c>
      <c r="DX448" s="193">
        <f t="shared" si="1486"/>
        <v>0</v>
      </c>
      <c r="DY448" s="193">
        <f t="shared" si="1487"/>
        <v>0</v>
      </c>
      <c r="DZ448" s="193">
        <f t="shared" si="1488"/>
        <v>0</v>
      </c>
      <c r="EA448" s="192">
        <f t="shared" si="1489"/>
        <v>0</v>
      </c>
      <c r="EB448" s="192">
        <f t="shared" si="1490"/>
        <v>0</v>
      </c>
      <c r="EC448" s="192">
        <f t="shared" si="1491"/>
        <v>0</v>
      </c>
      <c r="ED448" s="192">
        <f t="shared" si="1492"/>
        <v>0</v>
      </c>
      <c r="EE448" s="192">
        <f t="shared" si="1493"/>
        <v>0</v>
      </c>
      <c r="EF448" s="192">
        <f t="shared" si="1494"/>
        <v>0</v>
      </c>
      <c r="EG448" s="192">
        <f t="shared" si="1495"/>
        <v>0</v>
      </c>
      <c r="EH448" s="192">
        <f t="shared" si="1496"/>
        <v>0</v>
      </c>
      <c r="EI448" s="192">
        <f t="shared" si="1497"/>
        <v>0</v>
      </c>
      <c r="EJ448" s="192">
        <f t="shared" si="1498"/>
        <v>0</v>
      </c>
      <c r="EK448" s="192">
        <f t="shared" si="1499"/>
        <v>0</v>
      </c>
      <c r="EL448" s="192">
        <f t="shared" si="1500"/>
        <v>0</v>
      </c>
      <c r="EM448" s="192">
        <f t="shared" si="1501"/>
        <v>0</v>
      </c>
      <c r="EN448" s="192">
        <f t="shared" si="1502"/>
        <v>0</v>
      </c>
      <c r="EO448" s="192">
        <f t="shared" si="1503"/>
        <v>0</v>
      </c>
      <c r="EP448" s="192">
        <f t="shared" si="1504"/>
        <v>0</v>
      </c>
      <c r="EQ448" s="192">
        <f t="shared" si="1505"/>
        <v>0</v>
      </c>
      <c r="ER448" s="192">
        <f t="shared" si="1506"/>
        <v>0</v>
      </c>
      <c r="ES448" s="192">
        <f t="shared" si="1507"/>
        <v>0</v>
      </c>
      <c r="ET448" s="192">
        <f t="shared" si="1508"/>
        <v>0</v>
      </c>
      <c r="EU448" s="192">
        <f t="shared" si="1509"/>
        <v>0</v>
      </c>
      <c r="EV448" s="192">
        <f t="shared" si="1510"/>
        <v>0</v>
      </c>
      <c r="EW448" s="192">
        <f t="shared" si="1511"/>
        <v>0</v>
      </c>
      <c r="EX448" s="192">
        <f t="shared" si="1512"/>
        <v>0</v>
      </c>
      <c r="EY448" s="192">
        <f t="shared" si="1513"/>
        <v>0</v>
      </c>
      <c r="EZ448" s="192">
        <f t="shared" si="1514"/>
        <v>0</v>
      </c>
      <c r="FA448" s="192">
        <f t="shared" si="1515"/>
        <v>0</v>
      </c>
      <c r="FB448" s="192">
        <f t="shared" si="1516"/>
        <v>0</v>
      </c>
      <c r="FC448" s="192">
        <f t="shared" si="1517"/>
        <v>0</v>
      </c>
      <c r="FD448" s="192">
        <f t="shared" si="1518"/>
        <v>0</v>
      </c>
      <c r="FE448" s="192">
        <f t="shared" si="1519"/>
        <v>0</v>
      </c>
      <c r="FF448" s="192">
        <f t="shared" si="1520"/>
        <v>0</v>
      </c>
      <c r="FG448" s="192">
        <f t="shared" si="1521"/>
        <v>0</v>
      </c>
      <c r="FH448" s="192">
        <f t="shared" si="1522"/>
        <v>0</v>
      </c>
      <c r="FI448" s="192">
        <f t="shared" si="1523"/>
        <v>0</v>
      </c>
      <c r="FJ448" s="192">
        <f t="shared" si="1524"/>
        <v>0</v>
      </c>
      <c r="FK448" s="192">
        <f t="shared" si="1525"/>
        <v>0</v>
      </c>
      <c r="FL448" s="192">
        <f t="shared" si="1526"/>
        <v>0</v>
      </c>
      <c r="FM448" s="192">
        <f t="shared" si="1527"/>
        <v>0</v>
      </c>
      <c r="FN448" s="192">
        <f t="shared" si="1528"/>
        <v>0</v>
      </c>
      <c r="FO448" s="192">
        <f t="shared" si="1529"/>
        <v>0</v>
      </c>
      <c r="FP448" s="192">
        <f t="shared" si="1530"/>
        <v>0</v>
      </c>
      <c r="FQ448" s="192">
        <f t="shared" si="1531"/>
        <v>0</v>
      </c>
      <c r="FR448" s="192">
        <f t="shared" si="1532"/>
        <v>0</v>
      </c>
      <c r="FS448" s="192">
        <f t="shared" si="1533"/>
        <v>0</v>
      </c>
      <c r="FT448" s="192">
        <f t="shared" si="1534"/>
        <v>0</v>
      </c>
      <c r="FU448" s="192">
        <f t="shared" si="1535"/>
        <v>0</v>
      </c>
      <c r="FV448" s="192">
        <f t="shared" si="1536"/>
        <v>0</v>
      </c>
      <c r="FW448" s="192">
        <f t="shared" si="1537"/>
        <v>0</v>
      </c>
      <c r="FX448" s="192">
        <f t="shared" si="1538"/>
        <v>0</v>
      </c>
      <c r="FY448" s="192">
        <f t="shared" si="1539"/>
        <v>0</v>
      </c>
      <c r="FZ448" s="192">
        <f t="shared" si="1540"/>
        <v>0</v>
      </c>
      <c r="GA448" s="192">
        <f t="shared" si="1541"/>
        <v>0</v>
      </c>
      <c r="GB448" s="192">
        <f t="shared" si="1542"/>
        <v>0</v>
      </c>
      <c r="GC448" s="192">
        <f t="shared" si="1543"/>
        <v>0</v>
      </c>
      <c r="GD448" s="192">
        <f t="shared" si="1544"/>
        <v>0</v>
      </c>
      <c r="GE448" s="192">
        <f t="shared" si="1545"/>
        <v>0</v>
      </c>
      <c r="GF448" s="192">
        <f t="shared" si="1546"/>
        <v>0</v>
      </c>
      <c r="GG448" s="192">
        <f t="shared" si="1547"/>
        <v>0</v>
      </c>
      <c r="GH448" s="192">
        <f t="shared" si="1548"/>
        <v>0</v>
      </c>
      <c r="GI448" s="192">
        <f t="shared" si="1549"/>
        <v>0</v>
      </c>
      <c r="GJ448" s="192">
        <f t="shared" si="1550"/>
        <v>0</v>
      </c>
      <c r="GK448" s="192">
        <f t="shared" si="1551"/>
        <v>0</v>
      </c>
      <c r="GL448" s="192">
        <f t="shared" si="1552"/>
        <v>0</v>
      </c>
      <c r="GM448" s="192">
        <f t="shared" si="1553"/>
        <v>0</v>
      </c>
      <c r="GN448" s="192">
        <f t="shared" si="1554"/>
        <v>0</v>
      </c>
      <c r="GO448" s="192">
        <f t="shared" si="1555"/>
        <v>0</v>
      </c>
      <c r="GP448" s="192">
        <f t="shared" si="1556"/>
        <v>0</v>
      </c>
      <c r="GQ448" s="192">
        <f t="shared" si="1557"/>
        <v>0</v>
      </c>
      <c r="GR448" s="192">
        <f t="shared" si="1558"/>
        <v>0</v>
      </c>
      <c r="GS448" s="192">
        <f t="shared" si="1559"/>
        <v>0</v>
      </c>
      <c r="GT448" s="192">
        <f t="shared" si="1560"/>
        <v>0</v>
      </c>
      <c r="GU448" s="192">
        <f t="shared" si="1561"/>
        <v>0</v>
      </c>
      <c r="GV448" s="192">
        <f t="shared" si="1562"/>
        <v>0</v>
      </c>
      <c r="GW448" s="192">
        <f t="shared" si="1563"/>
        <v>0</v>
      </c>
      <c r="GX448" s="192">
        <f t="shared" si="1564"/>
        <v>0</v>
      </c>
      <c r="GY448" s="192">
        <f t="shared" si="1565"/>
        <v>0</v>
      </c>
      <c r="GZ448" s="192">
        <f t="shared" si="1566"/>
        <v>0</v>
      </c>
      <c r="HA448" s="192">
        <f t="shared" si="1567"/>
        <v>0</v>
      </c>
      <c r="HB448" s="192">
        <f t="shared" si="1568"/>
        <v>0</v>
      </c>
      <c r="HC448" s="192">
        <f t="shared" si="1569"/>
        <v>0</v>
      </c>
      <c r="HD448" s="192">
        <f t="shared" si="1570"/>
        <v>0</v>
      </c>
      <c r="HE448" s="192">
        <f t="shared" si="1571"/>
        <v>0</v>
      </c>
      <c r="HF448" s="192">
        <f t="shared" si="1572"/>
        <v>0</v>
      </c>
      <c r="HG448" s="192">
        <f t="shared" si="1573"/>
        <v>0</v>
      </c>
      <c r="HH448" s="192">
        <f t="shared" si="1574"/>
        <v>0</v>
      </c>
      <c r="HI448" s="192">
        <f t="shared" si="1575"/>
        <v>0</v>
      </c>
      <c r="HJ448" s="192">
        <f t="shared" si="1576"/>
        <v>0</v>
      </c>
      <c r="HK448" s="192">
        <f t="shared" si="1577"/>
        <v>0</v>
      </c>
      <c r="HL448" s="192">
        <f t="shared" si="1578"/>
        <v>0</v>
      </c>
      <c r="HM448" s="192">
        <f t="shared" si="1579"/>
        <v>0</v>
      </c>
      <c r="HN448" s="194">
        <f t="shared" si="1580"/>
        <v>0</v>
      </c>
      <c r="HO448" s="194">
        <f t="shared" si="1581"/>
        <v>0</v>
      </c>
      <c r="HP448" s="194">
        <f t="shared" si="1582"/>
        <v>0</v>
      </c>
      <c r="HQ448" s="194">
        <f t="shared" si="1583"/>
        <v>0</v>
      </c>
      <c r="HR448" s="194">
        <f t="shared" si="1584"/>
        <v>0</v>
      </c>
      <c r="HS448" s="195" t="str">
        <f t="shared" si="1381"/>
        <v/>
      </c>
      <c r="HT448" s="196">
        <f t="shared" si="1377"/>
        <v>0</v>
      </c>
      <c r="HU448" s="196">
        <f t="shared" si="1378"/>
        <v>0</v>
      </c>
      <c r="HV448" s="197" t="str">
        <f t="shared" si="1382"/>
        <v/>
      </c>
      <c r="HW448" s="197" t="str">
        <f t="shared" si="1585"/>
        <v/>
      </c>
      <c r="HX448" s="197" t="str">
        <f t="shared" si="1586"/>
        <v/>
      </c>
      <c r="HY448" s="195" t="str">
        <f t="shared" si="1383"/>
        <v/>
      </c>
      <c r="HZ448" s="30">
        <f t="shared" si="1379"/>
        <v>0</v>
      </c>
      <c r="IA448" s="198">
        <f t="shared" si="1384"/>
        <v>0</v>
      </c>
      <c r="IB448" s="195"/>
      <c r="IC448" s="195">
        <f t="shared" si="1587"/>
        <v>0</v>
      </c>
      <c r="ID448" s="195">
        <f t="shared" si="1385"/>
        <v>0</v>
      </c>
      <c r="IE448" s="195">
        <f t="shared" si="1588"/>
        <v>0</v>
      </c>
      <c r="IF448" s="195">
        <f t="shared" si="1386"/>
        <v>0</v>
      </c>
      <c r="IG448" s="307">
        <f t="shared" si="1387"/>
        <v>0</v>
      </c>
      <c r="IH448" s="307">
        <f t="shared" si="1388"/>
        <v>0</v>
      </c>
      <c r="II448" s="44">
        <f t="shared" si="1389"/>
        <v>0</v>
      </c>
      <c r="IJ448" s="44">
        <f t="shared" si="1589"/>
        <v>0</v>
      </c>
      <c r="IK448" s="44">
        <f t="shared" si="1590"/>
        <v>0</v>
      </c>
      <c r="IL448" s="44">
        <f t="shared" si="1591"/>
        <v>0</v>
      </c>
      <c r="IM448" s="44">
        <f t="shared" si="1592"/>
        <v>0</v>
      </c>
      <c r="IN448" s="44">
        <f t="shared" si="1593"/>
        <v>0</v>
      </c>
      <c r="IO448" s="44">
        <f t="shared" si="1594"/>
        <v>0</v>
      </c>
    </row>
    <row r="449" spans="1:249" ht="18" customHeight="1">
      <c r="A449" s="188">
        <v>443</v>
      </c>
      <c r="B449" s="326"/>
      <c r="C449" s="289"/>
      <c r="D449" s="199"/>
      <c r="E449" s="189"/>
      <c r="F449" s="189"/>
      <c r="G449" s="190"/>
      <c r="H449" s="190"/>
      <c r="I449" s="272"/>
      <c r="J449" s="207"/>
      <c r="K449" s="214" t="str">
        <f t="shared" si="1390"/>
        <v/>
      </c>
      <c r="L449" s="200" t="str">
        <f t="shared" si="1391"/>
        <v/>
      </c>
      <c r="M449" s="200" t="str">
        <f t="shared" si="1392"/>
        <v/>
      </c>
      <c r="N449" s="209" t="str">
        <f t="shared" si="1380"/>
        <v/>
      </c>
      <c r="O449" s="208" t="str">
        <f>IFERROR(IF(D449="","",IF(K449="","",IF(I449="","",IF(F449="F",VLOOKUP(K449,F!A:G,2,0),IF(F449="M",VLOOKUP(K449,M!A:G,2,0),""))))),0)</f>
        <v/>
      </c>
      <c r="P449" s="191" t="str">
        <f>IFERROR(IF(D449="","",IF(K449="","",IF(I449="","",IF(F449="F",VLOOKUP(K449,F!A:G,3,0),IF(F449="M",VLOOKUP(K449,M!A:G,3,0),""))))),0)</f>
        <v/>
      </c>
      <c r="Q449" s="191" t="str">
        <f>IFERROR(IF(D449="","",IF(K449="","",IF(I449="","",IF(F449="F",VLOOKUP(K449,F!A:G,4,0),IF(F449="M",VLOOKUP(K449,M!A:G,4,0),""))))),0)</f>
        <v/>
      </c>
      <c r="R449" s="191" t="str">
        <f>IFERROR(IF(D449="","",IF(K449="","",IF(I449="","",IF(F449="F",VLOOKUP(K449,F!A:G,5,0),IF(F449="M",VLOOKUP(K449,M!A:G,5,0),""))))),0)</f>
        <v/>
      </c>
      <c r="S449" s="191" t="str">
        <f>IFERROR(IF(D449="","",IF(K449="","",IF(I449="","",IF(F449="F",VLOOKUP(K449,F!A:G,6,0),IF(F449="M",VLOOKUP(K449,M!A:G,6,0),""))))),0)</f>
        <v/>
      </c>
      <c r="T449" s="191" t="str">
        <f>IFERROR(IF(D449="","",IF(K449="","",IF(I449="","",IF(F449="F",VLOOKUP(K449,F!A:G,7,0),IF(F449="M",VLOOKUP(K449,M!A:G,7,0),""))))),0)</f>
        <v/>
      </c>
      <c r="U449" s="191" t="str">
        <f>IFERROR(IF(D449="","",IF(K449="","",IF(J449="","",IF(F449="F",VLOOKUP(K449,F!A:M,8,0),IF(F449="M",VLOOKUP(K449,M!A:M,8,0),""))))),0)</f>
        <v/>
      </c>
      <c r="V449" s="191" t="str">
        <f>IFERROR(IF(D449="","",IF(K449="","",IF(J449="","",IF(F449="F",VLOOKUP(K449,F!A:M,9,0),IF(F449="M",VLOOKUP(K449,M!A:M,9,0),""))))),0)</f>
        <v/>
      </c>
      <c r="W449" s="191" t="str">
        <f>IFERROR(IF(D449="","",IF(K449="","",IF(J449="","",IF(F449="F",VLOOKUP(K449,F!A:M,10,0),IF(F449="M",VLOOKUP(K449,M!A:M,10,0),""))))),0)</f>
        <v/>
      </c>
      <c r="X449" s="191" t="str">
        <f>IFERROR(IF(D449="","",IF(K449="","",IF(J449="","",IF(F449="F",VLOOKUP(K449,F!A:M,11,0),IF(F449="M",VLOOKUP(K449,M!A:M,11,0),""))))),0)</f>
        <v/>
      </c>
      <c r="Y449" s="191" t="str">
        <f>IFERROR(IF(D449="","",IF(K449="","",IF(J449="","",IF(F449="F",VLOOKUP(K449,F!A:M,12,0),IF(F449="M",VLOOKUP(K449,M!A:M,12,0),""))))),0)</f>
        <v/>
      </c>
      <c r="Z449" s="191" t="str">
        <f>IFERROR(IF(D449="","",IF(K449="","",IF(J449="","",IF(F449="F",VLOOKUP(K449,F!A:M,13,0),IF(F449="M",VLOOKUP(K449,M!A:M,13,0),""))))),0)</f>
        <v/>
      </c>
      <c r="AA449" s="191" t="str">
        <f>IFERROR(IF(D449="","",IF(F449="","",IF(J449="","",IF(K449="","",IF(AND(K449&gt;23,K449&lt;=60),IF(F449="F",VLOOKUP(MROUND(HZ449,0.5),'F-Weight for Length'!K:S,2,0),VLOOKUP(MROUND(HZ449,0.5),'M-Weight for Length'!K:S,2,0)),IF(K449&gt;60,IF(F449="F",VLOOKUP(K449,'F-Weight for Length'!U:AC,2,0),VLOOKUP(K449,'M-Weight for Length'!U:AC,2,0)),IF(F449="F",VLOOKUP(MROUND(HZ449,0.5),'F-Weight for Length'!A:I,2,0),VLOOKUP(MROUND(HZ449,0.5),'M-Weight for Length'!A:I,2,0)))))))),0)</f>
        <v/>
      </c>
      <c r="AB449" s="191" t="str">
        <f>IFERROR(IF(D449="","",IF(F449="","",IF(J449="","",IF(K449="","",IF(AND(K449&gt;23,K449&lt;=60),IF(F449="F",VLOOKUP(MROUND(HZ449,0.5),'F-Weight for Length'!K:S,3,0),VLOOKUP(MROUND(HZ449,0.5),'M-Weight for Length'!K:S,3,0)),IF(K449&gt;60,IF(F449="F",VLOOKUP(K449,'F-Weight for Length'!U:AC,3,0),VLOOKUP(K449,'M-Weight for Length'!U:AC,3,0)),IF(F449="F",VLOOKUP(MROUND(HZ449,0.5),'F-Weight for Length'!A:I,3,0),VLOOKUP(MROUND(HZ449,0.5),'M-Weight for Length'!A:I,3,0)))))))),0)</f>
        <v/>
      </c>
      <c r="AC449" s="191" t="str">
        <f>IFERROR(IF(D449="","",IF(F449="","",IF(J449="","",IF(K449="","",IF(AND(K449&gt;23,K449&lt;=60),IF(F449="F",VLOOKUP(MROUND(HZ449,0.5),'F-Weight for Length'!K:S,4,0),VLOOKUP(MROUND(HZ449,0.5),'M-Weight for Length'!K:S,4,0)),IF(K449&gt;60,IF(F449="F",VLOOKUP(K449,'F-Weight for Length'!U:AC,4,0),VLOOKUP(K449,'M-Weight for Length'!U:AC,4,0)),IF(F449="F",VLOOKUP(MROUND(HZ449,0.5),'F-Weight for Length'!A:I,4,0),VLOOKUP(MROUND(HZ449,0.5),'M-Weight for Length'!A:I,4,0)))))))),0)</f>
        <v/>
      </c>
      <c r="AD449" s="191" t="str">
        <f>IFERROR(IF(D449="","",IF(F449="","",IF(J449="","",IF(K449="","",IF(AND(K449&gt;23,K449&lt;=60),IF(F449="F",VLOOKUP(MROUND(HZ449,0.5),'F-Weight for Length'!K:S,5,0),VLOOKUP(MROUND(HZ449,0.5),'M-Weight for Length'!K:S,5,0)),IF(K449&gt;60,IF(F449="F",VLOOKUP(K449,'F-Weight for Length'!U:AC,5,0),VLOOKUP(K449,'M-Weight for Length'!U:AC,5,0)),IF(F449="F",VLOOKUP(MROUND(HZ449,0.5),'F-Weight for Length'!A:I,5,0),VLOOKUP(MROUND(HZ449,0.5),'M-Weight for Length'!A:I,5,0)))))))),0)</f>
        <v/>
      </c>
      <c r="AE449" s="191" t="str">
        <f>IFERROR(IF(D449="","",IF(F449="","",IF(J449="","",IF(K449="","",IF(AND(K449&gt;23,K449&lt;=60),IF(F449="F",VLOOKUP(MROUND(HZ449,0.5),'F-Weight for Length'!K:S,6,0),VLOOKUP(MROUND(HZ449,0.5),'M-Weight for Length'!K:S,6,0)),IF(K449&gt;60,IF(F449="F",VLOOKUP(K449,'F-Weight for Length'!U:AC,6,0),VLOOKUP(K449,'M-Weight for Length'!U:AC,6,0)),IF(F449="F",VLOOKUP(MROUND(HZ449,0.5),'F-Weight for Length'!A:I,6,0),VLOOKUP(MROUND(HZ449,0.5),'M-Weight for Length'!A:I,6,0)))))))),0)</f>
        <v/>
      </c>
      <c r="AF449" s="191" t="str">
        <f>IFERROR(IF(D449="","",IF(F449="","",IF(J449="","",IF(K449="","",IF(AND(K449&gt;23,K449&lt;=60),IF(F449="F",VLOOKUP(MROUND(HZ449,0.5),'F-Weight for Length'!K:S,7,0),VLOOKUP(MROUND(HZ449,0.5),'M-Weight for Length'!K:S,7,0)),IF(K449&gt;60,IF(F449="F",VLOOKUP(K449,'F-Weight for Length'!U:AC,7,0),VLOOKUP(K449,'M-Weight for Length'!U:AC,7,0)),IF(F449="F",VLOOKUP(MROUND(HZ449,0.5),'F-Weight for Length'!A:I,7,0),VLOOKUP(MROUND(HZ449,0.5),'M-Weight for Length'!A:I,7,0)))))))),0)</f>
        <v/>
      </c>
      <c r="AG449" s="191" t="str">
        <f>IFERROR(IF(D449="","",IF(F449="","",IF(J449="","",IF(K449="","",IF(AND(K449&gt;23,K449&lt;=60),IF(F449="F",VLOOKUP(MROUND(HZ449,0.5),'F-Weight for Length'!K:S,8,0),VLOOKUP(MROUND(HZ449,0.5),'M-Weight for Length'!K:S,8,0)),IF(K449&gt;60,IF(F449="F",VLOOKUP(K449,'F-Weight for Length'!U:AC,8,0),VLOOKUP(K449,'M-Weight for Length'!U:AC,8,0)),IF(F449="F",VLOOKUP(MROUND(HZ449,0.5),'F-Weight for Length'!A:I,8,0),VLOOKUP(MROUND(HZ449,0.5),'M-Weight for Length'!A:I,8,0)))))))),0)</f>
        <v/>
      </c>
      <c r="AH449" s="191" t="str">
        <f>IFERROR(IF(D449="","",IF(F449="","",IF(J449="","",IF(K449="","",IF(AND(K449&gt;23,K449&lt;=60),IF(F449="F",VLOOKUP(MROUND(HZ449,0.5),'F-Weight for Length'!K:S,9,0),VLOOKUP(MROUND(HZ449,0.5),'M-Weight for Length'!K:S,9,0)),IF(K449&gt;60,IF(F449="F",VLOOKUP(K449,'F-Weight for Length'!U:AC,9,0),VLOOKUP(K449,'M-Weight for Length'!U:AC,9,0)),IF(F449="F",VLOOKUP(MROUND(HZ449,0.5),'F-Weight for Length'!A:I,9,0),VLOOKUP(MROUND(HZ449,0.5),'M-Weight for Length'!A:I,9,0)))))))),0)</f>
        <v/>
      </c>
      <c r="AI449" s="192">
        <f t="shared" si="1393"/>
        <v>0</v>
      </c>
      <c r="AJ449" s="192">
        <f t="shared" si="1394"/>
        <v>0</v>
      </c>
      <c r="AK449" s="192">
        <f t="shared" si="1395"/>
        <v>0</v>
      </c>
      <c r="AL449" s="192">
        <f t="shared" si="1396"/>
        <v>0</v>
      </c>
      <c r="AM449" s="192">
        <f t="shared" si="1397"/>
        <v>0</v>
      </c>
      <c r="AN449" s="192">
        <f t="shared" si="1398"/>
        <v>0</v>
      </c>
      <c r="AO449" s="192">
        <f t="shared" si="1399"/>
        <v>0</v>
      </c>
      <c r="AP449" s="192">
        <f t="shared" si="1400"/>
        <v>0</v>
      </c>
      <c r="AQ449" s="192">
        <f t="shared" si="1401"/>
        <v>0</v>
      </c>
      <c r="AR449" s="192">
        <f t="shared" si="1402"/>
        <v>0</v>
      </c>
      <c r="AS449" s="192">
        <f t="shared" si="1403"/>
        <v>0</v>
      </c>
      <c r="AT449" s="192">
        <f t="shared" si="1404"/>
        <v>0</v>
      </c>
      <c r="AU449" s="192">
        <f t="shared" si="1405"/>
        <v>0</v>
      </c>
      <c r="AV449" s="192">
        <f t="shared" si="1406"/>
        <v>0</v>
      </c>
      <c r="AW449" s="192">
        <f t="shared" si="1407"/>
        <v>0</v>
      </c>
      <c r="AX449" s="192">
        <f t="shared" si="1408"/>
        <v>0</v>
      </c>
      <c r="AY449" s="192">
        <f t="shared" si="1409"/>
        <v>0</v>
      </c>
      <c r="AZ449" s="192">
        <f t="shared" si="1410"/>
        <v>0</v>
      </c>
      <c r="BA449" s="192">
        <f t="shared" si="1411"/>
        <v>0</v>
      </c>
      <c r="BB449" s="192">
        <f t="shared" si="1412"/>
        <v>0</v>
      </c>
      <c r="BC449" s="192">
        <f t="shared" si="1413"/>
        <v>0</v>
      </c>
      <c r="BD449" s="192">
        <f t="shared" si="1414"/>
        <v>0</v>
      </c>
      <c r="BE449" s="192">
        <f t="shared" si="1415"/>
        <v>0</v>
      </c>
      <c r="BF449" s="192">
        <f t="shared" si="1416"/>
        <v>0</v>
      </c>
      <c r="BG449" s="192">
        <f t="shared" si="1417"/>
        <v>0</v>
      </c>
      <c r="BH449" s="192">
        <f t="shared" si="1418"/>
        <v>0</v>
      </c>
      <c r="BI449" s="192">
        <f t="shared" si="1419"/>
        <v>0</v>
      </c>
      <c r="BJ449" s="192">
        <f t="shared" si="1420"/>
        <v>0</v>
      </c>
      <c r="BK449" s="192">
        <f t="shared" si="1421"/>
        <v>0</v>
      </c>
      <c r="BL449" s="192">
        <f t="shared" si="1422"/>
        <v>0</v>
      </c>
      <c r="BM449" s="192">
        <f t="shared" si="1423"/>
        <v>0</v>
      </c>
      <c r="BN449" s="192">
        <f t="shared" si="1424"/>
        <v>0</v>
      </c>
      <c r="BO449" s="192">
        <f t="shared" si="1425"/>
        <v>0</v>
      </c>
      <c r="BP449" s="192">
        <f t="shared" si="1426"/>
        <v>0</v>
      </c>
      <c r="BQ449" s="192">
        <f t="shared" si="1427"/>
        <v>0</v>
      </c>
      <c r="BR449" s="192">
        <f t="shared" si="1428"/>
        <v>0</v>
      </c>
      <c r="BS449" s="192">
        <f t="shared" si="1429"/>
        <v>0</v>
      </c>
      <c r="BT449" s="192">
        <f t="shared" si="1430"/>
        <v>0</v>
      </c>
      <c r="BU449" s="192">
        <f t="shared" si="1431"/>
        <v>0</v>
      </c>
      <c r="BV449" s="192">
        <f t="shared" si="1432"/>
        <v>0</v>
      </c>
      <c r="BW449" s="192">
        <f t="shared" si="1433"/>
        <v>0</v>
      </c>
      <c r="BX449" s="192">
        <f t="shared" si="1434"/>
        <v>0</v>
      </c>
      <c r="BY449" s="192">
        <f t="shared" si="1435"/>
        <v>0</v>
      </c>
      <c r="BZ449" s="192">
        <f t="shared" si="1436"/>
        <v>0</v>
      </c>
      <c r="CA449" s="192">
        <f t="shared" si="1437"/>
        <v>0</v>
      </c>
      <c r="CB449" s="192">
        <f t="shared" si="1438"/>
        <v>0</v>
      </c>
      <c r="CC449" s="192">
        <f t="shared" si="1439"/>
        <v>0</v>
      </c>
      <c r="CD449" s="192">
        <f t="shared" si="1440"/>
        <v>0</v>
      </c>
      <c r="CE449" s="192">
        <f t="shared" si="1441"/>
        <v>0</v>
      </c>
      <c r="CF449" s="192">
        <f t="shared" si="1442"/>
        <v>0</v>
      </c>
      <c r="CG449" s="192">
        <f t="shared" si="1443"/>
        <v>0</v>
      </c>
      <c r="CH449" s="192">
        <f t="shared" si="1444"/>
        <v>0</v>
      </c>
      <c r="CI449" s="192">
        <f t="shared" si="1445"/>
        <v>0</v>
      </c>
      <c r="CJ449" s="192">
        <f t="shared" si="1446"/>
        <v>0</v>
      </c>
      <c r="CK449" s="192">
        <f t="shared" si="1447"/>
        <v>0</v>
      </c>
      <c r="CL449" s="192">
        <f t="shared" si="1448"/>
        <v>0</v>
      </c>
      <c r="CM449" s="192">
        <f t="shared" si="1449"/>
        <v>0</v>
      </c>
      <c r="CN449" s="192">
        <f t="shared" si="1450"/>
        <v>0</v>
      </c>
      <c r="CO449" s="192">
        <f t="shared" si="1451"/>
        <v>0</v>
      </c>
      <c r="CP449" s="192">
        <f t="shared" si="1452"/>
        <v>0</v>
      </c>
      <c r="CQ449" s="192">
        <f t="shared" si="1453"/>
        <v>0</v>
      </c>
      <c r="CR449" s="192">
        <f t="shared" si="1454"/>
        <v>0</v>
      </c>
      <c r="CS449" s="192">
        <f t="shared" si="1455"/>
        <v>0</v>
      </c>
      <c r="CT449" s="192">
        <f t="shared" si="1456"/>
        <v>0</v>
      </c>
      <c r="CU449" s="192">
        <f t="shared" si="1457"/>
        <v>0</v>
      </c>
      <c r="CV449" s="192">
        <f t="shared" si="1458"/>
        <v>0</v>
      </c>
      <c r="CW449" s="192">
        <f t="shared" si="1459"/>
        <v>0</v>
      </c>
      <c r="CX449" s="192">
        <f t="shared" si="1460"/>
        <v>0</v>
      </c>
      <c r="CY449" s="192">
        <f t="shared" si="1461"/>
        <v>0</v>
      </c>
      <c r="CZ449" s="192">
        <f t="shared" si="1462"/>
        <v>0</v>
      </c>
      <c r="DA449" s="192">
        <f t="shared" si="1463"/>
        <v>0</v>
      </c>
      <c r="DB449" s="192">
        <f t="shared" si="1464"/>
        <v>0</v>
      </c>
      <c r="DC449" s="192">
        <f t="shared" si="1465"/>
        <v>0</v>
      </c>
      <c r="DD449" s="192">
        <f t="shared" si="1466"/>
        <v>0</v>
      </c>
      <c r="DE449" s="192">
        <f t="shared" si="1467"/>
        <v>0</v>
      </c>
      <c r="DF449" s="192">
        <f t="shared" si="1468"/>
        <v>0</v>
      </c>
      <c r="DG449" s="192">
        <f t="shared" si="1469"/>
        <v>0</v>
      </c>
      <c r="DH449" s="192">
        <f t="shared" si="1470"/>
        <v>0</v>
      </c>
      <c r="DI449" s="192">
        <f t="shared" si="1471"/>
        <v>0</v>
      </c>
      <c r="DJ449" s="192">
        <f t="shared" si="1472"/>
        <v>0</v>
      </c>
      <c r="DK449" s="192">
        <f t="shared" si="1473"/>
        <v>0</v>
      </c>
      <c r="DL449" s="192">
        <f t="shared" si="1474"/>
        <v>0</v>
      </c>
      <c r="DM449" s="192">
        <f t="shared" si="1475"/>
        <v>0</v>
      </c>
      <c r="DN449" s="192">
        <f t="shared" si="1476"/>
        <v>0</v>
      </c>
      <c r="DO449" s="192">
        <f t="shared" si="1477"/>
        <v>0</v>
      </c>
      <c r="DP449" s="192">
        <f t="shared" si="1478"/>
        <v>0</v>
      </c>
      <c r="DQ449" s="192">
        <f t="shared" si="1479"/>
        <v>0</v>
      </c>
      <c r="DR449" s="192">
        <f t="shared" si="1480"/>
        <v>0</v>
      </c>
      <c r="DS449" s="192">
        <f t="shared" si="1481"/>
        <v>0</v>
      </c>
      <c r="DT449" s="192">
        <f t="shared" si="1482"/>
        <v>0</v>
      </c>
      <c r="DU449" s="192">
        <f t="shared" si="1483"/>
        <v>0</v>
      </c>
      <c r="DV449" s="193">
        <f t="shared" si="1484"/>
        <v>0</v>
      </c>
      <c r="DW449" s="193">
        <f t="shared" si="1485"/>
        <v>0</v>
      </c>
      <c r="DX449" s="193">
        <f t="shared" si="1486"/>
        <v>0</v>
      </c>
      <c r="DY449" s="193">
        <f t="shared" si="1487"/>
        <v>0</v>
      </c>
      <c r="DZ449" s="193">
        <f t="shared" si="1488"/>
        <v>0</v>
      </c>
      <c r="EA449" s="192">
        <f t="shared" si="1489"/>
        <v>0</v>
      </c>
      <c r="EB449" s="192">
        <f t="shared" si="1490"/>
        <v>0</v>
      </c>
      <c r="EC449" s="192">
        <f t="shared" si="1491"/>
        <v>0</v>
      </c>
      <c r="ED449" s="192">
        <f t="shared" si="1492"/>
        <v>0</v>
      </c>
      <c r="EE449" s="192">
        <f t="shared" si="1493"/>
        <v>0</v>
      </c>
      <c r="EF449" s="192">
        <f t="shared" si="1494"/>
        <v>0</v>
      </c>
      <c r="EG449" s="192">
        <f t="shared" si="1495"/>
        <v>0</v>
      </c>
      <c r="EH449" s="192">
        <f t="shared" si="1496"/>
        <v>0</v>
      </c>
      <c r="EI449" s="192">
        <f t="shared" si="1497"/>
        <v>0</v>
      </c>
      <c r="EJ449" s="192">
        <f t="shared" si="1498"/>
        <v>0</v>
      </c>
      <c r="EK449" s="192">
        <f t="shared" si="1499"/>
        <v>0</v>
      </c>
      <c r="EL449" s="192">
        <f t="shared" si="1500"/>
        <v>0</v>
      </c>
      <c r="EM449" s="192">
        <f t="shared" si="1501"/>
        <v>0</v>
      </c>
      <c r="EN449" s="192">
        <f t="shared" si="1502"/>
        <v>0</v>
      </c>
      <c r="EO449" s="192">
        <f t="shared" si="1503"/>
        <v>0</v>
      </c>
      <c r="EP449" s="192">
        <f t="shared" si="1504"/>
        <v>0</v>
      </c>
      <c r="EQ449" s="192">
        <f t="shared" si="1505"/>
        <v>0</v>
      </c>
      <c r="ER449" s="192">
        <f t="shared" si="1506"/>
        <v>0</v>
      </c>
      <c r="ES449" s="192">
        <f t="shared" si="1507"/>
        <v>0</v>
      </c>
      <c r="ET449" s="192">
        <f t="shared" si="1508"/>
        <v>0</v>
      </c>
      <c r="EU449" s="192">
        <f t="shared" si="1509"/>
        <v>0</v>
      </c>
      <c r="EV449" s="192">
        <f t="shared" si="1510"/>
        <v>0</v>
      </c>
      <c r="EW449" s="192">
        <f t="shared" si="1511"/>
        <v>0</v>
      </c>
      <c r="EX449" s="192">
        <f t="shared" si="1512"/>
        <v>0</v>
      </c>
      <c r="EY449" s="192">
        <f t="shared" si="1513"/>
        <v>0</v>
      </c>
      <c r="EZ449" s="192">
        <f t="shared" si="1514"/>
        <v>0</v>
      </c>
      <c r="FA449" s="192">
        <f t="shared" si="1515"/>
        <v>0</v>
      </c>
      <c r="FB449" s="192">
        <f t="shared" si="1516"/>
        <v>0</v>
      </c>
      <c r="FC449" s="192">
        <f t="shared" si="1517"/>
        <v>0</v>
      </c>
      <c r="FD449" s="192">
        <f t="shared" si="1518"/>
        <v>0</v>
      </c>
      <c r="FE449" s="192">
        <f t="shared" si="1519"/>
        <v>0</v>
      </c>
      <c r="FF449" s="192">
        <f t="shared" si="1520"/>
        <v>0</v>
      </c>
      <c r="FG449" s="192">
        <f t="shared" si="1521"/>
        <v>0</v>
      </c>
      <c r="FH449" s="192">
        <f t="shared" si="1522"/>
        <v>0</v>
      </c>
      <c r="FI449" s="192">
        <f t="shared" si="1523"/>
        <v>0</v>
      </c>
      <c r="FJ449" s="192">
        <f t="shared" si="1524"/>
        <v>0</v>
      </c>
      <c r="FK449" s="192">
        <f t="shared" si="1525"/>
        <v>0</v>
      </c>
      <c r="FL449" s="192">
        <f t="shared" si="1526"/>
        <v>0</v>
      </c>
      <c r="FM449" s="192">
        <f t="shared" si="1527"/>
        <v>0</v>
      </c>
      <c r="FN449" s="192">
        <f t="shared" si="1528"/>
        <v>0</v>
      </c>
      <c r="FO449" s="192">
        <f t="shared" si="1529"/>
        <v>0</v>
      </c>
      <c r="FP449" s="192">
        <f t="shared" si="1530"/>
        <v>0</v>
      </c>
      <c r="FQ449" s="192">
        <f t="shared" si="1531"/>
        <v>0</v>
      </c>
      <c r="FR449" s="192">
        <f t="shared" si="1532"/>
        <v>0</v>
      </c>
      <c r="FS449" s="192">
        <f t="shared" si="1533"/>
        <v>0</v>
      </c>
      <c r="FT449" s="192">
        <f t="shared" si="1534"/>
        <v>0</v>
      </c>
      <c r="FU449" s="192">
        <f t="shared" si="1535"/>
        <v>0</v>
      </c>
      <c r="FV449" s="192">
        <f t="shared" si="1536"/>
        <v>0</v>
      </c>
      <c r="FW449" s="192">
        <f t="shared" si="1537"/>
        <v>0</v>
      </c>
      <c r="FX449" s="192">
        <f t="shared" si="1538"/>
        <v>0</v>
      </c>
      <c r="FY449" s="192">
        <f t="shared" si="1539"/>
        <v>0</v>
      </c>
      <c r="FZ449" s="192">
        <f t="shared" si="1540"/>
        <v>0</v>
      </c>
      <c r="GA449" s="192">
        <f t="shared" si="1541"/>
        <v>0</v>
      </c>
      <c r="GB449" s="192">
        <f t="shared" si="1542"/>
        <v>0</v>
      </c>
      <c r="GC449" s="192">
        <f t="shared" si="1543"/>
        <v>0</v>
      </c>
      <c r="GD449" s="192">
        <f t="shared" si="1544"/>
        <v>0</v>
      </c>
      <c r="GE449" s="192">
        <f t="shared" si="1545"/>
        <v>0</v>
      </c>
      <c r="GF449" s="192">
        <f t="shared" si="1546"/>
        <v>0</v>
      </c>
      <c r="GG449" s="192">
        <f t="shared" si="1547"/>
        <v>0</v>
      </c>
      <c r="GH449" s="192">
        <f t="shared" si="1548"/>
        <v>0</v>
      </c>
      <c r="GI449" s="192">
        <f t="shared" si="1549"/>
        <v>0</v>
      </c>
      <c r="GJ449" s="192">
        <f t="shared" si="1550"/>
        <v>0</v>
      </c>
      <c r="GK449" s="192">
        <f t="shared" si="1551"/>
        <v>0</v>
      </c>
      <c r="GL449" s="192">
        <f t="shared" si="1552"/>
        <v>0</v>
      </c>
      <c r="GM449" s="192">
        <f t="shared" si="1553"/>
        <v>0</v>
      </c>
      <c r="GN449" s="192">
        <f t="shared" si="1554"/>
        <v>0</v>
      </c>
      <c r="GO449" s="192">
        <f t="shared" si="1555"/>
        <v>0</v>
      </c>
      <c r="GP449" s="192">
        <f t="shared" si="1556"/>
        <v>0</v>
      </c>
      <c r="GQ449" s="192">
        <f t="shared" si="1557"/>
        <v>0</v>
      </c>
      <c r="GR449" s="192">
        <f t="shared" si="1558"/>
        <v>0</v>
      </c>
      <c r="GS449" s="192">
        <f t="shared" si="1559"/>
        <v>0</v>
      </c>
      <c r="GT449" s="192">
        <f t="shared" si="1560"/>
        <v>0</v>
      </c>
      <c r="GU449" s="192">
        <f t="shared" si="1561"/>
        <v>0</v>
      </c>
      <c r="GV449" s="192">
        <f t="shared" si="1562"/>
        <v>0</v>
      </c>
      <c r="GW449" s="192">
        <f t="shared" si="1563"/>
        <v>0</v>
      </c>
      <c r="GX449" s="192">
        <f t="shared" si="1564"/>
        <v>0</v>
      </c>
      <c r="GY449" s="192">
        <f t="shared" si="1565"/>
        <v>0</v>
      </c>
      <c r="GZ449" s="192">
        <f t="shared" si="1566"/>
        <v>0</v>
      </c>
      <c r="HA449" s="192">
        <f t="shared" si="1567"/>
        <v>0</v>
      </c>
      <c r="HB449" s="192">
        <f t="shared" si="1568"/>
        <v>0</v>
      </c>
      <c r="HC449" s="192">
        <f t="shared" si="1569"/>
        <v>0</v>
      </c>
      <c r="HD449" s="192">
        <f t="shared" si="1570"/>
        <v>0</v>
      </c>
      <c r="HE449" s="192">
        <f t="shared" si="1571"/>
        <v>0</v>
      </c>
      <c r="HF449" s="192">
        <f t="shared" si="1572"/>
        <v>0</v>
      </c>
      <c r="HG449" s="192">
        <f t="shared" si="1573"/>
        <v>0</v>
      </c>
      <c r="HH449" s="192">
        <f t="shared" si="1574"/>
        <v>0</v>
      </c>
      <c r="HI449" s="192">
        <f t="shared" si="1575"/>
        <v>0</v>
      </c>
      <c r="HJ449" s="192">
        <f t="shared" si="1576"/>
        <v>0</v>
      </c>
      <c r="HK449" s="192">
        <f t="shared" si="1577"/>
        <v>0</v>
      </c>
      <c r="HL449" s="192">
        <f t="shared" si="1578"/>
        <v>0</v>
      </c>
      <c r="HM449" s="192">
        <f t="shared" si="1579"/>
        <v>0</v>
      </c>
      <c r="HN449" s="194">
        <f t="shared" si="1580"/>
        <v>0</v>
      </c>
      <c r="HO449" s="194">
        <f t="shared" si="1581"/>
        <v>0</v>
      </c>
      <c r="HP449" s="194">
        <f t="shared" si="1582"/>
        <v>0</v>
      </c>
      <c r="HQ449" s="194">
        <f t="shared" si="1583"/>
        <v>0</v>
      </c>
      <c r="HR449" s="194">
        <f t="shared" si="1584"/>
        <v>0</v>
      </c>
      <c r="HS449" s="195" t="str">
        <f t="shared" si="1381"/>
        <v/>
      </c>
      <c r="HT449" s="196">
        <f t="shared" si="1377"/>
        <v>0</v>
      </c>
      <c r="HU449" s="196">
        <f t="shared" si="1378"/>
        <v>0</v>
      </c>
      <c r="HV449" s="197" t="str">
        <f t="shared" si="1382"/>
        <v/>
      </c>
      <c r="HW449" s="197" t="str">
        <f t="shared" si="1585"/>
        <v/>
      </c>
      <c r="HX449" s="197" t="str">
        <f t="shared" si="1586"/>
        <v/>
      </c>
      <c r="HY449" s="195" t="str">
        <f t="shared" si="1383"/>
        <v/>
      </c>
      <c r="HZ449" s="30">
        <f t="shared" si="1379"/>
        <v>0</v>
      </c>
      <c r="IA449" s="198">
        <f t="shared" si="1384"/>
        <v>0</v>
      </c>
      <c r="IB449" s="195"/>
      <c r="IC449" s="195">
        <f t="shared" si="1587"/>
        <v>0</v>
      </c>
      <c r="ID449" s="195">
        <f t="shared" si="1385"/>
        <v>0</v>
      </c>
      <c r="IE449" s="195">
        <f t="shared" si="1588"/>
        <v>0</v>
      </c>
      <c r="IF449" s="195">
        <f t="shared" si="1386"/>
        <v>0</v>
      </c>
      <c r="IG449" s="307">
        <f t="shared" si="1387"/>
        <v>0</v>
      </c>
      <c r="IH449" s="307">
        <f t="shared" si="1388"/>
        <v>0</v>
      </c>
      <c r="II449" s="44">
        <f t="shared" si="1389"/>
        <v>0</v>
      </c>
      <c r="IJ449" s="44">
        <f t="shared" si="1589"/>
        <v>0</v>
      </c>
      <c r="IK449" s="44">
        <f t="shared" si="1590"/>
        <v>0</v>
      </c>
      <c r="IL449" s="44">
        <f t="shared" si="1591"/>
        <v>0</v>
      </c>
      <c r="IM449" s="44">
        <f t="shared" si="1592"/>
        <v>0</v>
      </c>
      <c r="IN449" s="44">
        <f t="shared" si="1593"/>
        <v>0</v>
      </c>
      <c r="IO449" s="44">
        <f t="shared" si="1594"/>
        <v>0</v>
      </c>
    </row>
    <row r="450" spans="1:249" ht="18" customHeight="1">
      <c r="A450" s="188">
        <v>444</v>
      </c>
      <c r="B450" s="326"/>
      <c r="C450" s="289"/>
      <c r="D450" s="199"/>
      <c r="E450" s="189"/>
      <c r="F450" s="189"/>
      <c r="G450" s="190"/>
      <c r="H450" s="190"/>
      <c r="I450" s="272"/>
      <c r="J450" s="207"/>
      <c r="K450" s="214" t="str">
        <f t="shared" si="1390"/>
        <v/>
      </c>
      <c r="L450" s="200" t="str">
        <f t="shared" si="1391"/>
        <v/>
      </c>
      <c r="M450" s="200" t="str">
        <f t="shared" si="1392"/>
        <v/>
      </c>
      <c r="N450" s="209" t="str">
        <f t="shared" si="1380"/>
        <v/>
      </c>
      <c r="O450" s="208" t="str">
        <f>IFERROR(IF(D450="","",IF(K450="","",IF(I450="","",IF(F450="F",VLOOKUP(K450,F!A:G,2,0),IF(F450="M",VLOOKUP(K450,M!A:G,2,0),""))))),0)</f>
        <v/>
      </c>
      <c r="P450" s="191" t="str">
        <f>IFERROR(IF(D450="","",IF(K450="","",IF(I450="","",IF(F450="F",VLOOKUP(K450,F!A:G,3,0),IF(F450="M",VLOOKUP(K450,M!A:G,3,0),""))))),0)</f>
        <v/>
      </c>
      <c r="Q450" s="191" t="str">
        <f>IFERROR(IF(D450="","",IF(K450="","",IF(I450="","",IF(F450="F",VLOOKUP(K450,F!A:G,4,0),IF(F450="M",VLOOKUP(K450,M!A:G,4,0),""))))),0)</f>
        <v/>
      </c>
      <c r="R450" s="191" t="str">
        <f>IFERROR(IF(D450="","",IF(K450="","",IF(I450="","",IF(F450="F",VLOOKUP(K450,F!A:G,5,0),IF(F450="M",VLOOKUP(K450,M!A:G,5,0),""))))),0)</f>
        <v/>
      </c>
      <c r="S450" s="191" t="str">
        <f>IFERROR(IF(D450="","",IF(K450="","",IF(I450="","",IF(F450="F",VLOOKUP(K450,F!A:G,6,0),IF(F450="M",VLOOKUP(K450,M!A:G,6,0),""))))),0)</f>
        <v/>
      </c>
      <c r="T450" s="191" t="str">
        <f>IFERROR(IF(D450="","",IF(K450="","",IF(I450="","",IF(F450="F",VLOOKUP(K450,F!A:G,7,0),IF(F450="M",VLOOKUP(K450,M!A:G,7,0),""))))),0)</f>
        <v/>
      </c>
      <c r="U450" s="191" t="str">
        <f>IFERROR(IF(D450="","",IF(K450="","",IF(J450="","",IF(F450="F",VLOOKUP(K450,F!A:M,8,0),IF(F450="M",VLOOKUP(K450,M!A:M,8,0),""))))),0)</f>
        <v/>
      </c>
      <c r="V450" s="191" t="str">
        <f>IFERROR(IF(D450="","",IF(K450="","",IF(J450="","",IF(F450="F",VLOOKUP(K450,F!A:M,9,0),IF(F450="M",VLOOKUP(K450,M!A:M,9,0),""))))),0)</f>
        <v/>
      </c>
      <c r="W450" s="191" t="str">
        <f>IFERROR(IF(D450="","",IF(K450="","",IF(J450="","",IF(F450="F",VLOOKUP(K450,F!A:M,10,0),IF(F450="M",VLOOKUP(K450,M!A:M,10,0),""))))),0)</f>
        <v/>
      </c>
      <c r="X450" s="191" t="str">
        <f>IFERROR(IF(D450="","",IF(K450="","",IF(J450="","",IF(F450="F",VLOOKUP(K450,F!A:M,11,0),IF(F450="M",VLOOKUP(K450,M!A:M,11,0),""))))),0)</f>
        <v/>
      </c>
      <c r="Y450" s="191" t="str">
        <f>IFERROR(IF(D450="","",IF(K450="","",IF(J450="","",IF(F450="F",VLOOKUP(K450,F!A:M,12,0),IF(F450="M",VLOOKUP(K450,M!A:M,12,0),""))))),0)</f>
        <v/>
      </c>
      <c r="Z450" s="191" t="str">
        <f>IFERROR(IF(D450="","",IF(K450="","",IF(J450="","",IF(F450="F",VLOOKUP(K450,F!A:M,13,0),IF(F450="M",VLOOKUP(K450,M!A:M,13,0),""))))),0)</f>
        <v/>
      </c>
      <c r="AA450" s="191" t="str">
        <f>IFERROR(IF(D450="","",IF(F450="","",IF(J450="","",IF(K450="","",IF(AND(K450&gt;23,K450&lt;=60),IF(F450="F",VLOOKUP(MROUND(HZ450,0.5),'F-Weight for Length'!K:S,2,0),VLOOKUP(MROUND(HZ450,0.5),'M-Weight for Length'!K:S,2,0)),IF(K450&gt;60,IF(F450="F",VLOOKUP(K450,'F-Weight for Length'!U:AC,2,0),VLOOKUP(K450,'M-Weight for Length'!U:AC,2,0)),IF(F450="F",VLOOKUP(MROUND(HZ450,0.5),'F-Weight for Length'!A:I,2,0),VLOOKUP(MROUND(HZ450,0.5),'M-Weight for Length'!A:I,2,0)))))))),0)</f>
        <v/>
      </c>
      <c r="AB450" s="191" t="str">
        <f>IFERROR(IF(D450="","",IF(F450="","",IF(J450="","",IF(K450="","",IF(AND(K450&gt;23,K450&lt;=60),IF(F450="F",VLOOKUP(MROUND(HZ450,0.5),'F-Weight for Length'!K:S,3,0),VLOOKUP(MROUND(HZ450,0.5),'M-Weight for Length'!K:S,3,0)),IF(K450&gt;60,IF(F450="F",VLOOKUP(K450,'F-Weight for Length'!U:AC,3,0),VLOOKUP(K450,'M-Weight for Length'!U:AC,3,0)),IF(F450="F",VLOOKUP(MROUND(HZ450,0.5),'F-Weight for Length'!A:I,3,0),VLOOKUP(MROUND(HZ450,0.5),'M-Weight for Length'!A:I,3,0)))))))),0)</f>
        <v/>
      </c>
      <c r="AC450" s="191" t="str">
        <f>IFERROR(IF(D450="","",IF(F450="","",IF(J450="","",IF(K450="","",IF(AND(K450&gt;23,K450&lt;=60),IF(F450="F",VLOOKUP(MROUND(HZ450,0.5),'F-Weight for Length'!K:S,4,0),VLOOKUP(MROUND(HZ450,0.5),'M-Weight for Length'!K:S,4,0)),IF(K450&gt;60,IF(F450="F",VLOOKUP(K450,'F-Weight for Length'!U:AC,4,0),VLOOKUP(K450,'M-Weight for Length'!U:AC,4,0)),IF(F450="F",VLOOKUP(MROUND(HZ450,0.5),'F-Weight for Length'!A:I,4,0),VLOOKUP(MROUND(HZ450,0.5),'M-Weight for Length'!A:I,4,0)))))))),0)</f>
        <v/>
      </c>
      <c r="AD450" s="191" t="str">
        <f>IFERROR(IF(D450="","",IF(F450="","",IF(J450="","",IF(K450="","",IF(AND(K450&gt;23,K450&lt;=60),IF(F450="F",VLOOKUP(MROUND(HZ450,0.5),'F-Weight for Length'!K:S,5,0),VLOOKUP(MROUND(HZ450,0.5),'M-Weight for Length'!K:S,5,0)),IF(K450&gt;60,IF(F450="F",VLOOKUP(K450,'F-Weight for Length'!U:AC,5,0),VLOOKUP(K450,'M-Weight for Length'!U:AC,5,0)),IF(F450="F",VLOOKUP(MROUND(HZ450,0.5),'F-Weight for Length'!A:I,5,0),VLOOKUP(MROUND(HZ450,0.5),'M-Weight for Length'!A:I,5,0)))))))),0)</f>
        <v/>
      </c>
      <c r="AE450" s="191" t="str">
        <f>IFERROR(IF(D450="","",IF(F450="","",IF(J450="","",IF(K450="","",IF(AND(K450&gt;23,K450&lt;=60),IF(F450="F",VLOOKUP(MROUND(HZ450,0.5),'F-Weight for Length'!K:S,6,0),VLOOKUP(MROUND(HZ450,0.5),'M-Weight for Length'!K:S,6,0)),IF(K450&gt;60,IF(F450="F",VLOOKUP(K450,'F-Weight for Length'!U:AC,6,0),VLOOKUP(K450,'M-Weight for Length'!U:AC,6,0)),IF(F450="F",VLOOKUP(MROUND(HZ450,0.5),'F-Weight for Length'!A:I,6,0),VLOOKUP(MROUND(HZ450,0.5),'M-Weight for Length'!A:I,6,0)))))))),0)</f>
        <v/>
      </c>
      <c r="AF450" s="191" t="str">
        <f>IFERROR(IF(D450="","",IF(F450="","",IF(J450="","",IF(K450="","",IF(AND(K450&gt;23,K450&lt;=60),IF(F450="F",VLOOKUP(MROUND(HZ450,0.5),'F-Weight for Length'!K:S,7,0),VLOOKUP(MROUND(HZ450,0.5),'M-Weight for Length'!K:S,7,0)),IF(K450&gt;60,IF(F450="F",VLOOKUP(K450,'F-Weight for Length'!U:AC,7,0),VLOOKUP(K450,'M-Weight for Length'!U:AC,7,0)),IF(F450="F",VLOOKUP(MROUND(HZ450,0.5),'F-Weight for Length'!A:I,7,0),VLOOKUP(MROUND(HZ450,0.5),'M-Weight for Length'!A:I,7,0)))))))),0)</f>
        <v/>
      </c>
      <c r="AG450" s="191" t="str">
        <f>IFERROR(IF(D450="","",IF(F450="","",IF(J450="","",IF(K450="","",IF(AND(K450&gt;23,K450&lt;=60),IF(F450="F",VLOOKUP(MROUND(HZ450,0.5),'F-Weight for Length'!K:S,8,0),VLOOKUP(MROUND(HZ450,0.5),'M-Weight for Length'!K:S,8,0)),IF(K450&gt;60,IF(F450="F",VLOOKUP(K450,'F-Weight for Length'!U:AC,8,0),VLOOKUP(K450,'M-Weight for Length'!U:AC,8,0)),IF(F450="F",VLOOKUP(MROUND(HZ450,0.5),'F-Weight for Length'!A:I,8,0),VLOOKUP(MROUND(HZ450,0.5),'M-Weight for Length'!A:I,8,0)))))))),0)</f>
        <v/>
      </c>
      <c r="AH450" s="191" t="str">
        <f>IFERROR(IF(D450="","",IF(F450="","",IF(J450="","",IF(K450="","",IF(AND(K450&gt;23,K450&lt;=60),IF(F450="F",VLOOKUP(MROUND(HZ450,0.5),'F-Weight for Length'!K:S,9,0),VLOOKUP(MROUND(HZ450,0.5),'M-Weight for Length'!K:S,9,0)),IF(K450&gt;60,IF(F450="F",VLOOKUP(K450,'F-Weight for Length'!U:AC,9,0),VLOOKUP(K450,'M-Weight for Length'!U:AC,9,0)),IF(F450="F",VLOOKUP(MROUND(HZ450,0.5),'F-Weight for Length'!A:I,9,0),VLOOKUP(MROUND(HZ450,0.5),'M-Weight for Length'!A:I,9,0)))))))),0)</f>
        <v/>
      </c>
      <c r="AI450" s="192">
        <f t="shared" si="1393"/>
        <v>0</v>
      </c>
      <c r="AJ450" s="192">
        <f t="shared" si="1394"/>
        <v>0</v>
      </c>
      <c r="AK450" s="192">
        <f t="shared" si="1395"/>
        <v>0</v>
      </c>
      <c r="AL450" s="192">
        <f t="shared" si="1396"/>
        <v>0</v>
      </c>
      <c r="AM450" s="192">
        <f t="shared" si="1397"/>
        <v>0</v>
      </c>
      <c r="AN450" s="192">
        <f t="shared" si="1398"/>
        <v>0</v>
      </c>
      <c r="AO450" s="192">
        <f t="shared" si="1399"/>
        <v>0</v>
      </c>
      <c r="AP450" s="192">
        <f t="shared" si="1400"/>
        <v>0</v>
      </c>
      <c r="AQ450" s="192">
        <f t="shared" si="1401"/>
        <v>0</v>
      </c>
      <c r="AR450" s="192">
        <f t="shared" si="1402"/>
        <v>0</v>
      </c>
      <c r="AS450" s="192">
        <f t="shared" si="1403"/>
        <v>0</v>
      </c>
      <c r="AT450" s="192">
        <f t="shared" si="1404"/>
        <v>0</v>
      </c>
      <c r="AU450" s="192">
        <f t="shared" si="1405"/>
        <v>0</v>
      </c>
      <c r="AV450" s="192">
        <f t="shared" si="1406"/>
        <v>0</v>
      </c>
      <c r="AW450" s="192">
        <f t="shared" si="1407"/>
        <v>0</v>
      </c>
      <c r="AX450" s="192">
        <f t="shared" si="1408"/>
        <v>0</v>
      </c>
      <c r="AY450" s="192">
        <f t="shared" si="1409"/>
        <v>0</v>
      </c>
      <c r="AZ450" s="192">
        <f t="shared" si="1410"/>
        <v>0</v>
      </c>
      <c r="BA450" s="192">
        <f t="shared" si="1411"/>
        <v>0</v>
      </c>
      <c r="BB450" s="192">
        <f t="shared" si="1412"/>
        <v>0</v>
      </c>
      <c r="BC450" s="192">
        <f t="shared" si="1413"/>
        <v>0</v>
      </c>
      <c r="BD450" s="192">
        <f t="shared" si="1414"/>
        <v>0</v>
      </c>
      <c r="BE450" s="192">
        <f t="shared" si="1415"/>
        <v>0</v>
      </c>
      <c r="BF450" s="192">
        <f t="shared" si="1416"/>
        <v>0</v>
      </c>
      <c r="BG450" s="192">
        <f t="shared" si="1417"/>
        <v>0</v>
      </c>
      <c r="BH450" s="192">
        <f t="shared" si="1418"/>
        <v>0</v>
      </c>
      <c r="BI450" s="192">
        <f t="shared" si="1419"/>
        <v>0</v>
      </c>
      <c r="BJ450" s="192">
        <f t="shared" si="1420"/>
        <v>0</v>
      </c>
      <c r="BK450" s="192">
        <f t="shared" si="1421"/>
        <v>0</v>
      </c>
      <c r="BL450" s="192">
        <f t="shared" si="1422"/>
        <v>0</v>
      </c>
      <c r="BM450" s="192">
        <f t="shared" si="1423"/>
        <v>0</v>
      </c>
      <c r="BN450" s="192">
        <f t="shared" si="1424"/>
        <v>0</v>
      </c>
      <c r="BO450" s="192">
        <f t="shared" si="1425"/>
        <v>0</v>
      </c>
      <c r="BP450" s="192">
        <f t="shared" si="1426"/>
        <v>0</v>
      </c>
      <c r="BQ450" s="192">
        <f t="shared" si="1427"/>
        <v>0</v>
      </c>
      <c r="BR450" s="192">
        <f t="shared" si="1428"/>
        <v>0</v>
      </c>
      <c r="BS450" s="192">
        <f t="shared" si="1429"/>
        <v>0</v>
      </c>
      <c r="BT450" s="192">
        <f t="shared" si="1430"/>
        <v>0</v>
      </c>
      <c r="BU450" s="192">
        <f t="shared" si="1431"/>
        <v>0</v>
      </c>
      <c r="BV450" s="192">
        <f t="shared" si="1432"/>
        <v>0</v>
      </c>
      <c r="BW450" s="192">
        <f t="shared" si="1433"/>
        <v>0</v>
      </c>
      <c r="BX450" s="192">
        <f t="shared" si="1434"/>
        <v>0</v>
      </c>
      <c r="BY450" s="192">
        <f t="shared" si="1435"/>
        <v>0</v>
      </c>
      <c r="BZ450" s="192">
        <f t="shared" si="1436"/>
        <v>0</v>
      </c>
      <c r="CA450" s="192">
        <f t="shared" si="1437"/>
        <v>0</v>
      </c>
      <c r="CB450" s="192">
        <f t="shared" si="1438"/>
        <v>0</v>
      </c>
      <c r="CC450" s="192">
        <f t="shared" si="1439"/>
        <v>0</v>
      </c>
      <c r="CD450" s="192">
        <f t="shared" si="1440"/>
        <v>0</v>
      </c>
      <c r="CE450" s="192">
        <f t="shared" si="1441"/>
        <v>0</v>
      </c>
      <c r="CF450" s="192">
        <f t="shared" si="1442"/>
        <v>0</v>
      </c>
      <c r="CG450" s="192">
        <f t="shared" si="1443"/>
        <v>0</v>
      </c>
      <c r="CH450" s="192">
        <f t="shared" si="1444"/>
        <v>0</v>
      </c>
      <c r="CI450" s="192">
        <f t="shared" si="1445"/>
        <v>0</v>
      </c>
      <c r="CJ450" s="192">
        <f t="shared" si="1446"/>
        <v>0</v>
      </c>
      <c r="CK450" s="192">
        <f t="shared" si="1447"/>
        <v>0</v>
      </c>
      <c r="CL450" s="192">
        <f t="shared" si="1448"/>
        <v>0</v>
      </c>
      <c r="CM450" s="192">
        <f t="shared" si="1449"/>
        <v>0</v>
      </c>
      <c r="CN450" s="192">
        <f t="shared" si="1450"/>
        <v>0</v>
      </c>
      <c r="CO450" s="192">
        <f t="shared" si="1451"/>
        <v>0</v>
      </c>
      <c r="CP450" s="192">
        <f t="shared" si="1452"/>
        <v>0</v>
      </c>
      <c r="CQ450" s="192">
        <f t="shared" si="1453"/>
        <v>0</v>
      </c>
      <c r="CR450" s="192">
        <f t="shared" si="1454"/>
        <v>0</v>
      </c>
      <c r="CS450" s="192">
        <f t="shared" si="1455"/>
        <v>0</v>
      </c>
      <c r="CT450" s="192">
        <f t="shared" si="1456"/>
        <v>0</v>
      </c>
      <c r="CU450" s="192">
        <f t="shared" si="1457"/>
        <v>0</v>
      </c>
      <c r="CV450" s="192">
        <f t="shared" si="1458"/>
        <v>0</v>
      </c>
      <c r="CW450" s="192">
        <f t="shared" si="1459"/>
        <v>0</v>
      </c>
      <c r="CX450" s="192">
        <f t="shared" si="1460"/>
        <v>0</v>
      </c>
      <c r="CY450" s="192">
        <f t="shared" si="1461"/>
        <v>0</v>
      </c>
      <c r="CZ450" s="192">
        <f t="shared" si="1462"/>
        <v>0</v>
      </c>
      <c r="DA450" s="192">
        <f t="shared" si="1463"/>
        <v>0</v>
      </c>
      <c r="DB450" s="192">
        <f t="shared" si="1464"/>
        <v>0</v>
      </c>
      <c r="DC450" s="192">
        <f t="shared" si="1465"/>
        <v>0</v>
      </c>
      <c r="DD450" s="192">
        <f t="shared" si="1466"/>
        <v>0</v>
      </c>
      <c r="DE450" s="192">
        <f t="shared" si="1467"/>
        <v>0</v>
      </c>
      <c r="DF450" s="192">
        <f t="shared" si="1468"/>
        <v>0</v>
      </c>
      <c r="DG450" s="192">
        <f t="shared" si="1469"/>
        <v>0</v>
      </c>
      <c r="DH450" s="192">
        <f t="shared" si="1470"/>
        <v>0</v>
      </c>
      <c r="DI450" s="192">
        <f t="shared" si="1471"/>
        <v>0</v>
      </c>
      <c r="DJ450" s="192">
        <f t="shared" si="1472"/>
        <v>0</v>
      </c>
      <c r="DK450" s="192">
        <f t="shared" si="1473"/>
        <v>0</v>
      </c>
      <c r="DL450" s="192">
        <f t="shared" si="1474"/>
        <v>0</v>
      </c>
      <c r="DM450" s="192">
        <f t="shared" si="1475"/>
        <v>0</v>
      </c>
      <c r="DN450" s="192">
        <f t="shared" si="1476"/>
        <v>0</v>
      </c>
      <c r="DO450" s="192">
        <f t="shared" si="1477"/>
        <v>0</v>
      </c>
      <c r="DP450" s="192">
        <f t="shared" si="1478"/>
        <v>0</v>
      </c>
      <c r="DQ450" s="192">
        <f t="shared" si="1479"/>
        <v>0</v>
      </c>
      <c r="DR450" s="192">
        <f t="shared" si="1480"/>
        <v>0</v>
      </c>
      <c r="DS450" s="192">
        <f t="shared" si="1481"/>
        <v>0</v>
      </c>
      <c r="DT450" s="192">
        <f t="shared" si="1482"/>
        <v>0</v>
      </c>
      <c r="DU450" s="192">
        <f t="shared" si="1483"/>
        <v>0</v>
      </c>
      <c r="DV450" s="193">
        <f t="shared" si="1484"/>
        <v>0</v>
      </c>
      <c r="DW450" s="193">
        <f t="shared" si="1485"/>
        <v>0</v>
      </c>
      <c r="DX450" s="193">
        <f t="shared" si="1486"/>
        <v>0</v>
      </c>
      <c r="DY450" s="193">
        <f t="shared" si="1487"/>
        <v>0</v>
      </c>
      <c r="DZ450" s="193">
        <f t="shared" si="1488"/>
        <v>0</v>
      </c>
      <c r="EA450" s="192">
        <f t="shared" si="1489"/>
        <v>0</v>
      </c>
      <c r="EB450" s="192">
        <f t="shared" si="1490"/>
        <v>0</v>
      </c>
      <c r="EC450" s="192">
        <f t="shared" si="1491"/>
        <v>0</v>
      </c>
      <c r="ED450" s="192">
        <f t="shared" si="1492"/>
        <v>0</v>
      </c>
      <c r="EE450" s="192">
        <f t="shared" si="1493"/>
        <v>0</v>
      </c>
      <c r="EF450" s="192">
        <f t="shared" si="1494"/>
        <v>0</v>
      </c>
      <c r="EG450" s="192">
        <f t="shared" si="1495"/>
        <v>0</v>
      </c>
      <c r="EH450" s="192">
        <f t="shared" si="1496"/>
        <v>0</v>
      </c>
      <c r="EI450" s="192">
        <f t="shared" si="1497"/>
        <v>0</v>
      </c>
      <c r="EJ450" s="192">
        <f t="shared" si="1498"/>
        <v>0</v>
      </c>
      <c r="EK450" s="192">
        <f t="shared" si="1499"/>
        <v>0</v>
      </c>
      <c r="EL450" s="192">
        <f t="shared" si="1500"/>
        <v>0</v>
      </c>
      <c r="EM450" s="192">
        <f t="shared" si="1501"/>
        <v>0</v>
      </c>
      <c r="EN450" s="192">
        <f t="shared" si="1502"/>
        <v>0</v>
      </c>
      <c r="EO450" s="192">
        <f t="shared" si="1503"/>
        <v>0</v>
      </c>
      <c r="EP450" s="192">
        <f t="shared" si="1504"/>
        <v>0</v>
      </c>
      <c r="EQ450" s="192">
        <f t="shared" si="1505"/>
        <v>0</v>
      </c>
      <c r="ER450" s="192">
        <f t="shared" si="1506"/>
        <v>0</v>
      </c>
      <c r="ES450" s="192">
        <f t="shared" si="1507"/>
        <v>0</v>
      </c>
      <c r="ET450" s="192">
        <f t="shared" si="1508"/>
        <v>0</v>
      </c>
      <c r="EU450" s="192">
        <f t="shared" si="1509"/>
        <v>0</v>
      </c>
      <c r="EV450" s="192">
        <f t="shared" si="1510"/>
        <v>0</v>
      </c>
      <c r="EW450" s="192">
        <f t="shared" si="1511"/>
        <v>0</v>
      </c>
      <c r="EX450" s="192">
        <f t="shared" si="1512"/>
        <v>0</v>
      </c>
      <c r="EY450" s="192">
        <f t="shared" si="1513"/>
        <v>0</v>
      </c>
      <c r="EZ450" s="192">
        <f t="shared" si="1514"/>
        <v>0</v>
      </c>
      <c r="FA450" s="192">
        <f t="shared" si="1515"/>
        <v>0</v>
      </c>
      <c r="FB450" s="192">
        <f t="shared" si="1516"/>
        <v>0</v>
      </c>
      <c r="FC450" s="192">
        <f t="shared" si="1517"/>
        <v>0</v>
      </c>
      <c r="FD450" s="192">
        <f t="shared" si="1518"/>
        <v>0</v>
      </c>
      <c r="FE450" s="192">
        <f t="shared" si="1519"/>
        <v>0</v>
      </c>
      <c r="FF450" s="192">
        <f t="shared" si="1520"/>
        <v>0</v>
      </c>
      <c r="FG450" s="192">
        <f t="shared" si="1521"/>
        <v>0</v>
      </c>
      <c r="FH450" s="192">
        <f t="shared" si="1522"/>
        <v>0</v>
      </c>
      <c r="FI450" s="192">
        <f t="shared" si="1523"/>
        <v>0</v>
      </c>
      <c r="FJ450" s="192">
        <f t="shared" si="1524"/>
        <v>0</v>
      </c>
      <c r="FK450" s="192">
        <f t="shared" si="1525"/>
        <v>0</v>
      </c>
      <c r="FL450" s="192">
        <f t="shared" si="1526"/>
        <v>0</v>
      </c>
      <c r="FM450" s="192">
        <f t="shared" si="1527"/>
        <v>0</v>
      </c>
      <c r="FN450" s="192">
        <f t="shared" si="1528"/>
        <v>0</v>
      </c>
      <c r="FO450" s="192">
        <f t="shared" si="1529"/>
        <v>0</v>
      </c>
      <c r="FP450" s="192">
        <f t="shared" si="1530"/>
        <v>0</v>
      </c>
      <c r="FQ450" s="192">
        <f t="shared" si="1531"/>
        <v>0</v>
      </c>
      <c r="FR450" s="192">
        <f t="shared" si="1532"/>
        <v>0</v>
      </c>
      <c r="FS450" s="192">
        <f t="shared" si="1533"/>
        <v>0</v>
      </c>
      <c r="FT450" s="192">
        <f t="shared" si="1534"/>
        <v>0</v>
      </c>
      <c r="FU450" s="192">
        <f t="shared" si="1535"/>
        <v>0</v>
      </c>
      <c r="FV450" s="192">
        <f t="shared" si="1536"/>
        <v>0</v>
      </c>
      <c r="FW450" s="192">
        <f t="shared" si="1537"/>
        <v>0</v>
      </c>
      <c r="FX450" s="192">
        <f t="shared" si="1538"/>
        <v>0</v>
      </c>
      <c r="FY450" s="192">
        <f t="shared" si="1539"/>
        <v>0</v>
      </c>
      <c r="FZ450" s="192">
        <f t="shared" si="1540"/>
        <v>0</v>
      </c>
      <c r="GA450" s="192">
        <f t="shared" si="1541"/>
        <v>0</v>
      </c>
      <c r="GB450" s="192">
        <f t="shared" si="1542"/>
        <v>0</v>
      </c>
      <c r="GC450" s="192">
        <f t="shared" si="1543"/>
        <v>0</v>
      </c>
      <c r="GD450" s="192">
        <f t="shared" si="1544"/>
        <v>0</v>
      </c>
      <c r="GE450" s="192">
        <f t="shared" si="1545"/>
        <v>0</v>
      </c>
      <c r="GF450" s="192">
        <f t="shared" si="1546"/>
        <v>0</v>
      </c>
      <c r="GG450" s="192">
        <f t="shared" si="1547"/>
        <v>0</v>
      </c>
      <c r="GH450" s="192">
        <f t="shared" si="1548"/>
        <v>0</v>
      </c>
      <c r="GI450" s="192">
        <f t="shared" si="1549"/>
        <v>0</v>
      </c>
      <c r="GJ450" s="192">
        <f t="shared" si="1550"/>
        <v>0</v>
      </c>
      <c r="GK450" s="192">
        <f t="shared" si="1551"/>
        <v>0</v>
      </c>
      <c r="GL450" s="192">
        <f t="shared" si="1552"/>
        <v>0</v>
      </c>
      <c r="GM450" s="192">
        <f t="shared" si="1553"/>
        <v>0</v>
      </c>
      <c r="GN450" s="192">
        <f t="shared" si="1554"/>
        <v>0</v>
      </c>
      <c r="GO450" s="192">
        <f t="shared" si="1555"/>
        <v>0</v>
      </c>
      <c r="GP450" s="192">
        <f t="shared" si="1556"/>
        <v>0</v>
      </c>
      <c r="GQ450" s="192">
        <f t="shared" si="1557"/>
        <v>0</v>
      </c>
      <c r="GR450" s="192">
        <f t="shared" si="1558"/>
        <v>0</v>
      </c>
      <c r="GS450" s="192">
        <f t="shared" si="1559"/>
        <v>0</v>
      </c>
      <c r="GT450" s="192">
        <f t="shared" si="1560"/>
        <v>0</v>
      </c>
      <c r="GU450" s="192">
        <f t="shared" si="1561"/>
        <v>0</v>
      </c>
      <c r="GV450" s="192">
        <f t="shared" si="1562"/>
        <v>0</v>
      </c>
      <c r="GW450" s="192">
        <f t="shared" si="1563"/>
        <v>0</v>
      </c>
      <c r="GX450" s="192">
        <f t="shared" si="1564"/>
        <v>0</v>
      </c>
      <c r="GY450" s="192">
        <f t="shared" si="1565"/>
        <v>0</v>
      </c>
      <c r="GZ450" s="192">
        <f t="shared" si="1566"/>
        <v>0</v>
      </c>
      <c r="HA450" s="192">
        <f t="shared" si="1567"/>
        <v>0</v>
      </c>
      <c r="HB450" s="192">
        <f t="shared" si="1568"/>
        <v>0</v>
      </c>
      <c r="HC450" s="192">
        <f t="shared" si="1569"/>
        <v>0</v>
      </c>
      <c r="HD450" s="192">
        <f t="shared" si="1570"/>
        <v>0</v>
      </c>
      <c r="HE450" s="192">
        <f t="shared" si="1571"/>
        <v>0</v>
      </c>
      <c r="HF450" s="192">
        <f t="shared" si="1572"/>
        <v>0</v>
      </c>
      <c r="HG450" s="192">
        <f t="shared" si="1573"/>
        <v>0</v>
      </c>
      <c r="HH450" s="192">
        <f t="shared" si="1574"/>
        <v>0</v>
      </c>
      <c r="HI450" s="192">
        <f t="shared" si="1575"/>
        <v>0</v>
      </c>
      <c r="HJ450" s="192">
        <f t="shared" si="1576"/>
        <v>0</v>
      </c>
      <c r="HK450" s="192">
        <f t="shared" si="1577"/>
        <v>0</v>
      </c>
      <c r="HL450" s="192">
        <f t="shared" si="1578"/>
        <v>0</v>
      </c>
      <c r="HM450" s="192">
        <f t="shared" si="1579"/>
        <v>0</v>
      </c>
      <c r="HN450" s="194">
        <f t="shared" si="1580"/>
        <v>0</v>
      </c>
      <c r="HO450" s="194">
        <f t="shared" si="1581"/>
        <v>0</v>
      </c>
      <c r="HP450" s="194">
        <f t="shared" si="1582"/>
        <v>0</v>
      </c>
      <c r="HQ450" s="194">
        <f t="shared" si="1583"/>
        <v>0</v>
      </c>
      <c r="HR450" s="194">
        <f t="shared" si="1584"/>
        <v>0</v>
      </c>
      <c r="HS450" s="195" t="str">
        <f t="shared" si="1381"/>
        <v/>
      </c>
      <c r="HT450" s="196">
        <f t="shared" si="1377"/>
        <v>0</v>
      </c>
      <c r="HU450" s="196">
        <f t="shared" si="1378"/>
        <v>0</v>
      </c>
      <c r="HV450" s="197" t="str">
        <f t="shared" si="1382"/>
        <v/>
      </c>
      <c r="HW450" s="197" t="str">
        <f t="shared" si="1585"/>
        <v/>
      </c>
      <c r="HX450" s="197" t="str">
        <f t="shared" si="1586"/>
        <v/>
      </c>
      <c r="HY450" s="195" t="str">
        <f t="shared" si="1383"/>
        <v/>
      </c>
      <c r="HZ450" s="30">
        <f t="shared" si="1379"/>
        <v>0</v>
      </c>
      <c r="IA450" s="198">
        <f t="shared" si="1384"/>
        <v>0</v>
      </c>
      <c r="IB450" s="195"/>
      <c r="IC450" s="195">
        <f t="shared" si="1587"/>
        <v>0</v>
      </c>
      <c r="ID450" s="195">
        <f t="shared" si="1385"/>
        <v>0</v>
      </c>
      <c r="IE450" s="195">
        <f t="shared" si="1588"/>
        <v>0</v>
      </c>
      <c r="IF450" s="195">
        <f t="shared" si="1386"/>
        <v>0</v>
      </c>
      <c r="IG450" s="307">
        <f t="shared" si="1387"/>
        <v>0</v>
      </c>
      <c r="IH450" s="307">
        <f t="shared" si="1388"/>
        <v>0</v>
      </c>
      <c r="II450" s="44">
        <f t="shared" si="1389"/>
        <v>0</v>
      </c>
      <c r="IJ450" s="44">
        <f t="shared" si="1589"/>
        <v>0</v>
      </c>
      <c r="IK450" s="44">
        <f t="shared" si="1590"/>
        <v>0</v>
      </c>
      <c r="IL450" s="44">
        <f t="shared" si="1591"/>
        <v>0</v>
      </c>
      <c r="IM450" s="44">
        <f t="shared" si="1592"/>
        <v>0</v>
      </c>
      <c r="IN450" s="44">
        <f t="shared" si="1593"/>
        <v>0</v>
      </c>
      <c r="IO450" s="44">
        <f t="shared" si="1594"/>
        <v>0</v>
      </c>
    </row>
    <row r="451" spans="1:249" ht="18" customHeight="1">
      <c r="A451" s="188">
        <v>445</v>
      </c>
      <c r="B451" s="326"/>
      <c r="C451" s="289"/>
      <c r="D451" s="199"/>
      <c r="E451" s="189"/>
      <c r="F451" s="189"/>
      <c r="G451" s="190"/>
      <c r="H451" s="190"/>
      <c r="I451" s="272"/>
      <c r="J451" s="207"/>
      <c r="K451" s="214" t="str">
        <f t="shared" si="1390"/>
        <v/>
      </c>
      <c r="L451" s="200" t="str">
        <f t="shared" si="1391"/>
        <v/>
      </c>
      <c r="M451" s="200" t="str">
        <f t="shared" si="1392"/>
        <v/>
      </c>
      <c r="N451" s="209" t="str">
        <f t="shared" si="1380"/>
        <v/>
      </c>
      <c r="O451" s="208" t="str">
        <f>IFERROR(IF(D451="","",IF(K451="","",IF(I451="","",IF(F451="F",VLOOKUP(K451,F!A:G,2,0),IF(F451="M",VLOOKUP(K451,M!A:G,2,0),""))))),0)</f>
        <v/>
      </c>
      <c r="P451" s="191" t="str">
        <f>IFERROR(IF(D451="","",IF(K451="","",IF(I451="","",IF(F451="F",VLOOKUP(K451,F!A:G,3,0),IF(F451="M",VLOOKUP(K451,M!A:G,3,0),""))))),0)</f>
        <v/>
      </c>
      <c r="Q451" s="191" t="str">
        <f>IFERROR(IF(D451="","",IF(K451="","",IF(I451="","",IF(F451="F",VLOOKUP(K451,F!A:G,4,0),IF(F451="M",VLOOKUP(K451,M!A:G,4,0),""))))),0)</f>
        <v/>
      </c>
      <c r="R451" s="191" t="str">
        <f>IFERROR(IF(D451="","",IF(K451="","",IF(I451="","",IF(F451="F",VLOOKUP(K451,F!A:G,5,0),IF(F451="M",VLOOKUP(K451,M!A:G,5,0),""))))),0)</f>
        <v/>
      </c>
      <c r="S451" s="191" t="str">
        <f>IFERROR(IF(D451="","",IF(K451="","",IF(I451="","",IF(F451="F",VLOOKUP(K451,F!A:G,6,0),IF(F451="M",VLOOKUP(K451,M!A:G,6,0),""))))),0)</f>
        <v/>
      </c>
      <c r="T451" s="191" t="str">
        <f>IFERROR(IF(D451="","",IF(K451="","",IF(I451="","",IF(F451="F",VLOOKUP(K451,F!A:G,7,0),IF(F451="M",VLOOKUP(K451,M!A:G,7,0),""))))),0)</f>
        <v/>
      </c>
      <c r="U451" s="191" t="str">
        <f>IFERROR(IF(D451="","",IF(K451="","",IF(J451="","",IF(F451="F",VLOOKUP(K451,F!A:M,8,0),IF(F451="M",VLOOKUP(K451,M!A:M,8,0),""))))),0)</f>
        <v/>
      </c>
      <c r="V451" s="191" t="str">
        <f>IFERROR(IF(D451="","",IF(K451="","",IF(J451="","",IF(F451="F",VLOOKUP(K451,F!A:M,9,0),IF(F451="M",VLOOKUP(K451,M!A:M,9,0),""))))),0)</f>
        <v/>
      </c>
      <c r="W451" s="191" t="str">
        <f>IFERROR(IF(D451="","",IF(K451="","",IF(J451="","",IF(F451="F",VLOOKUP(K451,F!A:M,10,0),IF(F451="M",VLOOKUP(K451,M!A:M,10,0),""))))),0)</f>
        <v/>
      </c>
      <c r="X451" s="191" t="str">
        <f>IFERROR(IF(D451="","",IF(K451="","",IF(J451="","",IF(F451="F",VLOOKUP(K451,F!A:M,11,0),IF(F451="M",VLOOKUP(K451,M!A:M,11,0),""))))),0)</f>
        <v/>
      </c>
      <c r="Y451" s="191" t="str">
        <f>IFERROR(IF(D451="","",IF(K451="","",IF(J451="","",IF(F451="F",VLOOKUP(K451,F!A:M,12,0),IF(F451="M",VLOOKUP(K451,M!A:M,12,0),""))))),0)</f>
        <v/>
      </c>
      <c r="Z451" s="191" t="str">
        <f>IFERROR(IF(D451="","",IF(K451="","",IF(J451="","",IF(F451="F",VLOOKUP(K451,F!A:M,13,0),IF(F451="M",VLOOKUP(K451,M!A:M,13,0),""))))),0)</f>
        <v/>
      </c>
      <c r="AA451" s="191" t="str">
        <f>IFERROR(IF(D451="","",IF(F451="","",IF(J451="","",IF(K451="","",IF(AND(K451&gt;23,K451&lt;=60),IF(F451="F",VLOOKUP(MROUND(HZ451,0.5),'F-Weight for Length'!K:S,2,0),VLOOKUP(MROUND(HZ451,0.5),'M-Weight for Length'!K:S,2,0)),IF(K451&gt;60,IF(F451="F",VLOOKUP(K451,'F-Weight for Length'!U:AC,2,0),VLOOKUP(K451,'M-Weight for Length'!U:AC,2,0)),IF(F451="F",VLOOKUP(MROUND(HZ451,0.5),'F-Weight for Length'!A:I,2,0),VLOOKUP(MROUND(HZ451,0.5),'M-Weight for Length'!A:I,2,0)))))))),0)</f>
        <v/>
      </c>
      <c r="AB451" s="191" t="str">
        <f>IFERROR(IF(D451="","",IF(F451="","",IF(J451="","",IF(K451="","",IF(AND(K451&gt;23,K451&lt;=60),IF(F451="F",VLOOKUP(MROUND(HZ451,0.5),'F-Weight for Length'!K:S,3,0),VLOOKUP(MROUND(HZ451,0.5),'M-Weight for Length'!K:S,3,0)),IF(K451&gt;60,IF(F451="F",VLOOKUP(K451,'F-Weight for Length'!U:AC,3,0),VLOOKUP(K451,'M-Weight for Length'!U:AC,3,0)),IF(F451="F",VLOOKUP(MROUND(HZ451,0.5),'F-Weight for Length'!A:I,3,0),VLOOKUP(MROUND(HZ451,0.5),'M-Weight for Length'!A:I,3,0)))))))),0)</f>
        <v/>
      </c>
      <c r="AC451" s="191" t="str">
        <f>IFERROR(IF(D451="","",IF(F451="","",IF(J451="","",IF(K451="","",IF(AND(K451&gt;23,K451&lt;=60),IF(F451="F",VLOOKUP(MROUND(HZ451,0.5),'F-Weight for Length'!K:S,4,0),VLOOKUP(MROUND(HZ451,0.5),'M-Weight for Length'!K:S,4,0)),IF(K451&gt;60,IF(F451="F",VLOOKUP(K451,'F-Weight for Length'!U:AC,4,0),VLOOKUP(K451,'M-Weight for Length'!U:AC,4,0)),IF(F451="F",VLOOKUP(MROUND(HZ451,0.5),'F-Weight for Length'!A:I,4,0),VLOOKUP(MROUND(HZ451,0.5),'M-Weight for Length'!A:I,4,0)))))))),0)</f>
        <v/>
      </c>
      <c r="AD451" s="191" t="str">
        <f>IFERROR(IF(D451="","",IF(F451="","",IF(J451="","",IF(K451="","",IF(AND(K451&gt;23,K451&lt;=60),IF(F451="F",VLOOKUP(MROUND(HZ451,0.5),'F-Weight for Length'!K:S,5,0),VLOOKUP(MROUND(HZ451,0.5),'M-Weight for Length'!K:S,5,0)),IF(K451&gt;60,IF(F451="F",VLOOKUP(K451,'F-Weight for Length'!U:AC,5,0),VLOOKUP(K451,'M-Weight for Length'!U:AC,5,0)),IF(F451="F",VLOOKUP(MROUND(HZ451,0.5),'F-Weight for Length'!A:I,5,0),VLOOKUP(MROUND(HZ451,0.5),'M-Weight for Length'!A:I,5,0)))))))),0)</f>
        <v/>
      </c>
      <c r="AE451" s="191" t="str">
        <f>IFERROR(IF(D451="","",IF(F451="","",IF(J451="","",IF(K451="","",IF(AND(K451&gt;23,K451&lt;=60),IF(F451="F",VLOOKUP(MROUND(HZ451,0.5),'F-Weight for Length'!K:S,6,0),VLOOKUP(MROUND(HZ451,0.5),'M-Weight for Length'!K:S,6,0)),IF(K451&gt;60,IF(F451="F",VLOOKUP(K451,'F-Weight for Length'!U:AC,6,0),VLOOKUP(K451,'M-Weight for Length'!U:AC,6,0)),IF(F451="F",VLOOKUP(MROUND(HZ451,0.5),'F-Weight for Length'!A:I,6,0),VLOOKUP(MROUND(HZ451,0.5),'M-Weight for Length'!A:I,6,0)))))))),0)</f>
        <v/>
      </c>
      <c r="AF451" s="191" t="str">
        <f>IFERROR(IF(D451="","",IF(F451="","",IF(J451="","",IF(K451="","",IF(AND(K451&gt;23,K451&lt;=60),IF(F451="F",VLOOKUP(MROUND(HZ451,0.5),'F-Weight for Length'!K:S,7,0),VLOOKUP(MROUND(HZ451,0.5),'M-Weight for Length'!K:S,7,0)),IF(K451&gt;60,IF(F451="F",VLOOKUP(K451,'F-Weight for Length'!U:AC,7,0),VLOOKUP(K451,'M-Weight for Length'!U:AC,7,0)),IF(F451="F",VLOOKUP(MROUND(HZ451,0.5),'F-Weight for Length'!A:I,7,0),VLOOKUP(MROUND(HZ451,0.5),'M-Weight for Length'!A:I,7,0)))))))),0)</f>
        <v/>
      </c>
      <c r="AG451" s="191" t="str">
        <f>IFERROR(IF(D451="","",IF(F451="","",IF(J451="","",IF(K451="","",IF(AND(K451&gt;23,K451&lt;=60),IF(F451="F",VLOOKUP(MROUND(HZ451,0.5),'F-Weight for Length'!K:S,8,0),VLOOKUP(MROUND(HZ451,0.5),'M-Weight for Length'!K:S,8,0)),IF(K451&gt;60,IF(F451="F",VLOOKUP(K451,'F-Weight for Length'!U:AC,8,0),VLOOKUP(K451,'M-Weight for Length'!U:AC,8,0)),IF(F451="F",VLOOKUP(MROUND(HZ451,0.5),'F-Weight for Length'!A:I,8,0),VLOOKUP(MROUND(HZ451,0.5),'M-Weight for Length'!A:I,8,0)))))))),0)</f>
        <v/>
      </c>
      <c r="AH451" s="191" t="str">
        <f>IFERROR(IF(D451="","",IF(F451="","",IF(J451="","",IF(K451="","",IF(AND(K451&gt;23,K451&lt;=60),IF(F451="F",VLOOKUP(MROUND(HZ451,0.5),'F-Weight for Length'!K:S,9,0),VLOOKUP(MROUND(HZ451,0.5),'M-Weight for Length'!K:S,9,0)),IF(K451&gt;60,IF(F451="F",VLOOKUP(K451,'F-Weight for Length'!U:AC,9,0),VLOOKUP(K451,'M-Weight for Length'!U:AC,9,0)),IF(F451="F",VLOOKUP(MROUND(HZ451,0.5),'F-Weight for Length'!A:I,9,0),VLOOKUP(MROUND(HZ451,0.5),'M-Weight for Length'!A:I,9,0)))))))),0)</f>
        <v/>
      </c>
      <c r="AI451" s="192">
        <f t="shared" si="1393"/>
        <v>0</v>
      </c>
      <c r="AJ451" s="192">
        <f t="shared" si="1394"/>
        <v>0</v>
      </c>
      <c r="AK451" s="192">
        <f t="shared" si="1395"/>
        <v>0</v>
      </c>
      <c r="AL451" s="192">
        <f t="shared" si="1396"/>
        <v>0</v>
      </c>
      <c r="AM451" s="192">
        <f t="shared" si="1397"/>
        <v>0</v>
      </c>
      <c r="AN451" s="192">
        <f t="shared" si="1398"/>
        <v>0</v>
      </c>
      <c r="AO451" s="192">
        <f t="shared" si="1399"/>
        <v>0</v>
      </c>
      <c r="AP451" s="192">
        <f t="shared" si="1400"/>
        <v>0</v>
      </c>
      <c r="AQ451" s="192">
        <f t="shared" si="1401"/>
        <v>0</v>
      </c>
      <c r="AR451" s="192">
        <f t="shared" si="1402"/>
        <v>0</v>
      </c>
      <c r="AS451" s="192">
        <f t="shared" si="1403"/>
        <v>0</v>
      </c>
      <c r="AT451" s="192">
        <f t="shared" si="1404"/>
        <v>0</v>
      </c>
      <c r="AU451" s="192">
        <f t="shared" si="1405"/>
        <v>0</v>
      </c>
      <c r="AV451" s="192">
        <f t="shared" si="1406"/>
        <v>0</v>
      </c>
      <c r="AW451" s="192">
        <f t="shared" si="1407"/>
        <v>0</v>
      </c>
      <c r="AX451" s="192">
        <f t="shared" si="1408"/>
        <v>0</v>
      </c>
      <c r="AY451" s="192">
        <f t="shared" si="1409"/>
        <v>0</v>
      </c>
      <c r="AZ451" s="192">
        <f t="shared" si="1410"/>
        <v>0</v>
      </c>
      <c r="BA451" s="192">
        <f t="shared" si="1411"/>
        <v>0</v>
      </c>
      <c r="BB451" s="192">
        <f t="shared" si="1412"/>
        <v>0</v>
      </c>
      <c r="BC451" s="192">
        <f t="shared" si="1413"/>
        <v>0</v>
      </c>
      <c r="BD451" s="192">
        <f t="shared" si="1414"/>
        <v>0</v>
      </c>
      <c r="BE451" s="192">
        <f t="shared" si="1415"/>
        <v>0</v>
      </c>
      <c r="BF451" s="192">
        <f t="shared" si="1416"/>
        <v>0</v>
      </c>
      <c r="BG451" s="192">
        <f t="shared" si="1417"/>
        <v>0</v>
      </c>
      <c r="BH451" s="192">
        <f t="shared" si="1418"/>
        <v>0</v>
      </c>
      <c r="BI451" s="192">
        <f t="shared" si="1419"/>
        <v>0</v>
      </c>
      <c r="BJ451" s="192">
        <f t="shared" si="1420"/>
        <v>0</v>
      </c>
      <c r="BK451" s="192">
        <f t="shared" si="1421"/>
        <v>0</v>
      </c>
      <c r="BL451" s="192">
        <f t="shared" si="1422"/>
        <v>0</v>
      </c>
      <c r="BM451" s="192">
        <f t="shared" si="1423"/>
        <v>0</v>
      </c>
      <c r="BN451" s="192">
        <f t="shared" si="1424"/>
        <v>0</v>
      </c>
      <c r="BO451" s="192">
        <f t="shared" si="1425"/>
        <v>0</v>
      </c>
      <c r="BP451" s="192">
        <f t="shared" si="1426"/>
        <v>0</v>
      </c>
      <c r="BQ451" s="192">
        <f t="shared" si="1427"/>
        <v>0</v>
      </c>
      <c r="BR451" s="192">
        <f t="shared" si="1428"/>
        <v>0</v>
      </c>
      <c r="BS451" s="192">
        <f t="shared" si="1429"/>
        <v>0</v>
      </c>
      <c r="BT451" s="192">
        <f t="shared" si="1430"/>
        <v>0</v>
      </c>
      <c r="BU451" s="192">
        <f t="shared" si="1431"/>
        <v>0</v>
      </c>
      <c r="BV451" s="192">
        <f t="shared" si="1432"/>
        <v>0</v>
      </c>
      <c r="BW451" s="192">
        <f t="shared" si="1433"/>
        <v>0</v>
      </c>
      <c r="BX451" s="192">
        <f t="shared" si="1434"/>
        <v>0</v>
      </c>
      <c r="BY451" s="192">
        <f t="shared" si="1435"/>
        <v>0</v>
      </c>
      <c r="BZ451" s="192">
        <f t="shared" si="1436"/>
        <v>0</v>
      </c>
      <c r="CA451" s="192">
        <f t="shared" si="1437"/>
        <v>0</v>
      </c>
      <c r="CB451" s="192">
        <f t="shared" si="1438"/>
        <v>0</v>
      </c>
      <c r="CC451" s="192">
        <f t="shared" si="1439"/>
        <v>0</v>
      </c>
      <c r="CD451" s="192">
        <f t="shared" si="1440"/>
        <v>0</v>
      </c>
      <c r="CE451" s="192">
        <f t="shared" si="1441"/>
        <v>0</v>
      </c>
      <c r="CF451" s="192">
        <f t="shared" si="1442"/>
        <v>0</v>
      </c>
      <c r="CG451" s="192">
        <f t="shared" si="1443"/>
        <v>0</v>
      </c>
      <c r="CH451" s="192">
        <f t="shared" si="1444"/>
        <v>0</v>
      </c>
      <c r="CI451" s="192">
        <f t="shared" si="1445"/>
        <v>0</v>
      </c>
      <c r="CJ451" s="192">
        <f t="shared" si="1446"/>
        <v>0</v>
      </c>
      <c r="CK451" s="192">
        <f t="shared" si="1447"/>
        <v>0</v>
      </c>
      <c r="CL451" s="192">
        <f t="shared" si="1448"/>
        <v>0</v>
      </c>
      <c r="CM451" s="192">
        <f t="shared" si="1449"/>
        <v>0</v>
      </c>
      <c r="CN451" s="192">
        <f t="shared" si="1450"/>
        <v>0</v>
      </c>
      <c r="CO451" s="192">
        <f t="shared" si="1451"/>
        <v>0</v>
      </c>
      <c r="CP451" s="192">
        <f t="shared" si="1452"/>
        <v>0</v>
      </c>
      <c r="CQ451" s="192">
        <f t="shared" si="1453"/>
        <v>0</v>
      </c>
      <c r="CR451" s="192">
        <f t="shared" si="1454"/>
        <v>0</v>
      </c>
      <c r="CS451" s="192">
        <f t="shared" si="1455"/>
        <v>0</v>
      </c>
      <c r="CT451" s="192">
        <f t="shared" si="1456"/>
        <v>0</v>
      </c>
      <c r="CU451" s="192">
        <f t="shared" si="1457"/>
        <v>0</v>
      </c>
      <c r="CV451" s="192">
        <f t="shared" si="1458"/>
        <v>0</v>
      </c>
      <c r="CW451" s="192">
        <f t="shared" si="1459"/>
        <v>0</v>
      </c>
      <c r="CX451" s="192">
        <f t="shared" si="1460"/>
        <v>0</v>
      </c>
      <c r="CY451" s="192">
        <f t="shared" si="1461"/>
        <v>0</v>
      </c>
      <c r="CZ451" s="192">
        <f t="shared" si="1462"/>
        <v>0</v>
      </c>
      <c r="DA451" s="192">
        <f t="shared" si="1463"/>
        <v>0</v>
      </c>
      <c r="DB451" s="192">
        <f t="shared" si="1464"/>
        <v>0</v>
      </c>
      <c r="DC451" s="192">
        <f t="shared" si="1465"/>
        <v>0</v>
      </c>
      <c r="DD451" s="192">
        <f t="shared" si="1466"/>
        <v>0</v>
      </c>
      <c r="DE451" s="192">
        <f t="shared" si="1467"/>
        <v>0</v>
      </c>
      <c r="DF451" s="192">
        <f t="shared" si="1468"/>
        <v>0</v>
      </c>
      <c r="DG451" s="192">
        <f t="shared" si="1469"/>
        <v>0</v>
      </c>
      <c r="DH451" s="192">
        <f t="shared" si="1470"/>
        <v>0</v>
      </c>
      <c r="DI451" s="192">
        <f t="shared" si="1471"/>
        <v>0</v>
      </c>
      <c r="DJ451" s="192">
        <f t="shared" si="1472"/>
        <v>0</v>
      </c>
      <c r="DK451" s="192">
        <f t="shared" si="1473"/>
        <v>0</v>
      </c>
      <c r="DL451" s="192">
        <f t="shared" si="1474"/>
        <v>0</v>
      </c>
      <c r="DM451" s="192">
        <f t="shared" si="1475"/>
        <v>0</v>
      </c>
      <c r="DN451" s="192">
        <f t="shared" si="1476"/>
        <v>0</v>
      </c>
      <c r="DO451" s="192">
        <f t="shared" si="1477"/>
        <v>0</v>
      </c>
      <c r="DP451" s="192">
        <f t="shared" si="1478"/>
        <v>0</v>
      </c>
      <c r="DQ451" s="192">
        <f t="shared" si="1479"/>
        <v>0</v>
      </c>
      <c r="DR451" s="192">
        <f t="shared" si="1480"/>
        <v>0</v>
      </c>
      <c r="DS451" s="192">
        <f t="shared" si="1481"/>
        <v>0</v>
      </c>
      <c r="DT451" s="192">
        <f t="shared" si="1482"/>
        <v>0</v>
      </c>
      <c r="DU451" s="192">
        <f t="shared" si="1483"/>
        <v>0</v>
      </c>
      <c r="DV451" s="193">
        <f t="shared" si="1484"/>
        <v>0</v>
      </c>
      <c r="DW451" s="193">
        <f t="shared" si="1485"/>
        <v>0</v>
      </c>
      <c r="DX451" s="193">
        <f t="shared" si="1486"/>
        <v>0</v>
      </c>
      <c r="DY451" s="193">
        <f t="shared" si="1487"/>
        <v>0</v>
      </c>
      <c r="DZ451" s="193">
        <f t="shared" si="1488"/>
        <v>0</v>
      </c>
      <c r="EA451" s="192">
        <f t="shared" si="1489"/>
        <v>0</v>
      </c>
      <c r="EB451" s="192">
        <f t="shared" si="1490"/>
        <v>0</v>
      </c>
      <c r="EC451" s="192">
        <f t="shared" si="1491"/>
        <v>0</v>
      </c>
      <c r="ED451" s="192">
        <f t="shared" si="1492"/>
        <v>0</v>
      </c>
      <c r="EE451" s="192">
        <f t="shared" si="1493"/>
        <v>0</v>
      </c>
      <c r="EF451" s="192">
        <f t="shared" si="1494"/>
        <v>0</v>
      </c>
      <c r="EG451" s="192">
        <f t="shared" si="1495"/>
        <v>0</v>
      </c>
      <c r="EH451" s="192">
        <f t="shared" si="1496"/>
        <v>0</v>
      </c>
      <c r="EI451" s="192">
        <f t="shared" si="1497"/>
        <v>0</v>
      </c>
      <c r="EJ451" s="192">
        <f t="shared" si="1498"/>
        <v>0</v>
      </c>
      <c r="EK451" s="192">
        <f t="shared" si="1499"/>
        <v>0</v>
      </c>
      <c r="EL451" s="192">
        <f t="shared" si="1500"/>
        <v>0</v>
      </c>
      <c r="EM451" s="192">
        <f t="shared" si="1501"/>
        <v>0</v>
      </c>
      <c r="EN451" s="192">
        <f t="shared" si="1502"/>
        <v>0</v>
      </c>
      <c r="EO451" s="192">
        <f t="shared" si="1503"/>
        <v>0</v>
      </c>
      <c r="EP451" s="192">
        <f t="shared" si="1504"/>
        <v>0</v>
      </c>
      <c r="EQ451" s="192">
        <f t="shared" si="1505"/>
        <v>0</v>
      </c>
      <c r="ER451" s="192">
        <f t="shared" si="1506"/>
        <v>0</v>
      </c>
      <c r="ES451" s="192">
        <f t="shared" si="1507"/>
        <v>0</v>
      </c>
      <c r="ET451" s="192">
        <f t="shared" si="1508"/>
        <v>0</v>
      </c>
      <c r="EU451" s="192">
        <f t="shared" si="1509"/>
        <v>0</v>
      </c>
      <c r="EV451" s="192">
        <f t="shared" si="1510"/>
        <v>0</v>
      </c>
      <c r="EW451" s="192">
        <f t="shared" si="1511"/>
        <v>0</v>
      </c>
      <c r="EX451" s="192">
        <f t="shared" si="1512"/>
        <v>0</v>
      </c>
      <c r="EY451" s="192">
        <f t="shared" si="1513"/>
        <v>0</v>
      </c>
      <c r="EZ451" s="192">
        <f t="shared" si="1514"/>
        <v>0</v>
      </c>
      <c r="FA451" s="192">
        <f t="shared" si="1515"/>
        <v>0</v>
      </c>
      <c r="FB451" s="192">
        <f t="shared" si="1516"/>
        <v>0</v>
      </c>
      <c r="FC451" s="192">
        <f t="shared" si="1517"/>
        <v>0</v>
      </c>
      <c r="FD451" s="192">
        <f t="shared" si="1518"/>
        <v>0</v>
      </c>
      <c r="FE451" s="192">
        <f t="shared" si="1519"/>
        <v>0</v>
      </c>
      <c r="FF451" s="192">
        <f t="shared" si="1520"/>
        <v>0</v>
      </c>
      <c r="FG451" s="192">
        <f t="shared" si="1521"/>
        <v>0</v>
      </c>
      <c r="FH451" s="192">
        <f t="shared" si="1522"/>
        <v>0</v>
      </c>
      <c r="FI451" s="192">
        <f t="shared" si="1523"/>
        <v>0</v>
      </c>
      <c r="FJ451" s="192">
        <f t="shared" si="1524"/>
        <v>0</v>
      </c>
      <c r="FK451" s="192">
        <f t="shared" si="1525"/>
        <v>0</v>
      </c>
      <c r="FL451" s="192">
        <f t="shared" si="1526"/>
        <v>0</v>
      </c>
      <c r="FM451" s="192">
        <f t="shared" si="1527"/>
        <v>0</v>
      </c>
      <c r="FN451" s="192">
        <f t="shared" si="1528"/>
        <v>0</v>
      </c>
      <c r="FO451" s="192">
        <f t="shared" si="1529"/>
        <v>0</v>
      </c>
      <c r="FP451" s="192">
        <f t="shared" si="1530"/>
        <v>0</v>
      </c>
      <c r="FQ451" s="192">
        <f t="shared" si="1531"/>
        <v>0</v>
      </c>
      <c r="FR451" s="192">
        <f t="shared" si="1532"/>
        <v>0</v>
      </c>
      <c r="FS451" s="192">
        <f t="shared" si="1533"/>
        <v>0</v>
      </c>
      <c r="FT451" s="192">
        <f t="shared" si="1534"/>
        <v>0</v>
      </c>
      <c r="FU451" s="192">
        <f t="shared" si="1535"/>
        <v>0</v>
      </c>
      <c r="FV451" s="192">
        <f t="shared" si="1536"/>
        <v>0</v>
      </c>
      <c r="FW451" s="192">
        <f t="shared" si="1537"/>
        <v>0</v>
      </c>
      <c r="FX451" s="192">
        <f t="shared" si="1538"/>
        <v>0</v>
      </c>
      <c r="FY451" s="192">
        <f t="shared" si="1539"/>
        <v>0</v>
      </c>
      <c r="FZ451" s="192">
        <f t="shared" si="1540"/>
        <v>0</v>
      </c>
      <c r="GA451" s="192">
        <f t="shared" si="1541"/>
        <v>0</v>
      </c>
      <c r="GB451" s="192">
        <f t="shared" si="1542"/>
        <v>0</v>
      </c>
      <c r="GC451" s="192">
        <f t="shared" si="1543"/>
        <v>0</v>
      </c>
      <c r="GD451" s="192">
        <f t="shared" si="1544"/>
        <v>0</v>
      </c>
      <c r="GE451" s="192">
        <f t="shared" si="1545"/>
        <v>0</v>
      </c>
      <c r="GF451" s="192">
        <f t="shared" si="1546"/>
        <v>0</v>
      </c>
      <c r="GG451" s="192">
        <f t="shared" si="1547"/>
        <v>0</v>
      </c>
      <c r="GH451" s="192">
        <f t="shared" si="1548"/>
        <v>0</v>
      </c>
      <c r="GI451" s="192">
        <f t="shared" si="1549"/>
        <v>0</v>
      </c>
      <c r="GJ451" s="192">
        <f t="shared" si="1550"/>
        <v>0</v>
      </c>
      <c r="GK451" s="192">
        <f t="shared" si="1551"/>
        <v>0</v>
      </c>
      <c r="GL451" s="192">
        <f t="shared" si="1552"/>
        <v>0</v>
      </c>
      <c r="GM451" s="192">
        <f t="shared" si="1553"/>
        <v>0</v>
      </c>
      <c r="GN451" s="192">
        <f t="shared" si="1554"/>
        <v>0</v>
      </c>
      <c r="GO451" s="192">
        <f t="shared" si="1555"/>
        <v>0</v>
      </c>
      <c r="GP451" s="192">
        <f t="shared" si="1556"/>
        <v>0</v>
      </c>
      <c r="GQ451" s="192">
        <f t="shared" si="1557"/>
        <v>0</v>
      </c>
      <c r="GR451" s="192">
        <f t="shared" si="1558"/>
        <v>0</v>
      </c>
      <c r="GS451" s="192">
        <f t="shared" si="1559"/>
        <v>0</v>
      </c>
      <c r="GT451" s="192">
        <f t="shared" si="1560"/>
        <v>0</v>
      </c>
      <c r="GU451" s="192">
        <f t="shared" si="1561"/>
        <v>0</v>
      </c>
      <c r="GV451" s="192">
        <f t="shared" si="1562"/>
        <v>0</v>
      </c>
      <c r="GW451" s="192">
        <f t="shared" si="1563"/>
        <v>0</v>
      </c>
      <c r="GX451" s="192">
        <f t="shared" si="1564"/>
        <v>0</v>
      </c>
      <c r="GY451" s="192">
        <f t="shared" si="1565"/>
        <v>0</v>
      </c>
      <c r="GZ451" s="192">
        <f t="shared" si="1566"/>
        <v>0</v>
      </c>
      <c r="HA451" s="192">
        <f t="shared" si="1567"/>
        <v>0</v>
      </c>
      <c r="HB451" s="192">
        <f t="shared" si="1568"/>
        <v>0</v>
      </c>
      <c r="HC451" s="192">
        <f t="shared" si="1569"/>
        <v>0</v>
      </c>
      <c r="HD451" s="192">
        <f t="shared" si="1570"/>
        <v>0</v>
      </c>
      <c r="HE451" s="192">
        <f t="shared" si="1571"/>
        <v>0</v>
      </c>
      <c r="HF451" s="192">
        <f t="shared" si="1572"/>
        <v>0</v>
      </c>
      <c r="HG451" s="192">
        <f t="shared" si="1573"/>
        <v>0</v>
      </c>
      <c r="HH451" s="192">
        <f t="shared" si="1574"/>
        <v>0</v>
      </c>
      <c r="HI451" s="192">
        <f t="shared" si="1575"/>
        <v>0</v>
      </c>
      <c r="HJ451" s="192">
        <f t="shared" si="1576"/>
        <v>0</v>
      </c>
      <c r="HK451" s="192">
        <f t="shared" si="1577"/>
        <v>0</v>
      </c>
      <c r="HL451" s="192">
        <f t="shared" si="1578"/>
        <v>0</v>
      </c>
      <c r="HM451" s="192">
        <f t="shared" si="1579"/>
        <v>0</v>
      </c>
      <c r="HN451" s="194">
        <f t="shared" si="1580"/>
        <v>0</v>
      </c>
      <c r="HO451" s="194">
        <f t="shared" si="1581"/>
        <v>0</v>
      </c>
      <c r="HP451" s="194">
        <f t="shared" si="1582"/>
        <v>0</v>
      </c>
      <c r="HQ451" s="194">
        <f t="shared" si="1583"/>
        <v>0</v>
      </c>
      <c r="HR451" s="194">
        <f t="shared" si="1584"/>
        <v>0</v>
      </c>
      <c r="HS451" s="195" t="str">
        <f t="shared" si="1381"/>
        <v/>
      </c>
      <c r="HT451" s="196">
        <f t="shared" si="1377"/>
        <v>0</v>
      </c>
      <c r="HU451" s="196">
        <f t="shared" si="1378"/>
        <v>0</v>
      </c>
      <c r="HV451" s="197" t="str">
        <f t="shared" si="1382"/>
        <v/>
      </c>
      <c r="HW451" s="197" t="str">
        <f t="shared" si="1585"/>
        <v/>
      </c>
      <c r="HX451" s="197" t="str">
        <f t="shared" si="1586"/>
        <v/>
      </c>
      <c r="HY451" s="195" t="str">
        <f t="shared" si="1383"/>
        <v/>
      </c>
      <c r="HZ451" s="30">
        <f t="shared" si="1379"/>
        <v>0</v>
      </c>
      <c r="IA451" s="198">
        <f t="shared" si="1384"/>
        <v>0</v>
      </c>
      <c r="IB451" s="195"/>
      <c r="IC451" s="195">
        <f t="shared" si="1587"/>
        <v>0</v>
      </c>
      <c r="ID451" s="195">
        <f t="shared" si="1385"/>
        <v>0</v>
      </c>
      <c r="IE451" s="195">
        <f t="shared" si="1588"/>
        <v>0</v>
      </c>
      <c r="IF451" s="195">
        <f t="shared" si="1386"/>
        <v>0</v>
      </c>
      <c r="IG451" s="307">
        <f t="shared" si="1387"/>
        <v>0</v>
      </c>
      <c r="IH451" s="307">
        <f t="shared" si="1388"/>
        <v>0</v>
      </c>
      <c r="II451" s="44">
        <f t="shared" si="1389"/>
        <v>0</v>
      </c>
      <c r="IJ451" s="44">
        <f t="shared" si="1589"/>
        <v>0</v>
      </c>
      <c r="IK451" s="44">
        <f t="shared" si="1590"/>
        <v>0</v>
      </c>
      <c r="IL451" s="44">
        <f t="shared" si="1591"/>
        <v>0</v>
      </c>
      <c r="IM451" s="44">
        <f t="shared" si="1592"/>
        <v>0</v>
      </c>
      <c r="IN451" s="44">
        <f t="shared" si="1593"/>
        <v>0</v>
      </c>
      <c r="IO451" s="44">
        <f t="shared" si="1594"/>
        <v>0</v>
      </c>
    </row>
    <row r="452" spans="1:249" ht="18" customHeight="1">
      <c r="A452" s="188">
        <v>446</v>
      </c>
      <c r="B452" s="326"/>
      <c r="C452" s="289"/>
      <c r="D452" s="199"/>
      <c r="E452" s="189"/>
      <c r="F452" s="189"/>
      <c r="G452" s="190"/>
      <c r="H452" s="190"/>
      <c r="I452" s="272"/>
      <c r="J452" s="207"/>
      <c r="K452" s="214" t="str">
        <f t="shared" si="1390"/>
        <v/>
      </c>
      <c r="L452" s="200" t="str">
        <f t="shared" si="1391"/>
        <v/>
      </c>
      <c r="M452" s="200" t="str">
        <f t="shared" si="1392"/>
        <v/>
      </c>
      <c r="N452" s="209" t="str">
        <f t="shared" si="1380"/>
        <v/>
      </c>
      <c r="O452" s="208" t="str">
        <f>IFERROR(IF(D452="","",IF(K452="","",IF(I452="","",IF(F452="F",VLOOKUP(K452,F!A:G,2,0),IF(F452="M",VLOOKUP(K452,M!A:G,2,0),""))))),0)</f>
        <v/>
      </c>
      <c r="P452" s="191" t="str">
        <f>IFERROR(IF(D452="","",IF(K452="","",IF(I452="","",IF(F452="F",VLOOKUP(K452,F!A:G,3,0),IF(F452="M",VLOOKUP(K452,M!A:G,3,0),""))))),0)</f>
        <v/>
      </c>
      <c r="Q452" s="191" t="str">
        <f>IFERROR(IF(D452="","",IF(K452="","",IF(I452="","",IF(F452="F",VLOOKUP(K452,F!A:G,4,0),IF(F452="M",VLOOKUP(K452,M!A:G,4,0),""))))),0)</f>
        <v/>
      </c>
      <c r="R452" s="191" t="str">
        <f>IFERROR(IF(D452="","",IF(K452="","",IF(I452="","",IF(F452="F",VLOOKUP(K452,F!A:G,5,0),IF(F452="M",VLOOKUP(K452,M!A:G,5,0),""))))),0)</f>
        <v/>
      </c>
      <c r="S452" s="191" t="str">
        <f>IFERROR(IF(D452="","",IF(K452="","",IF(I452="","",IF(F452="F",VLOOKUP(K452,F!A:G,6,0),IF(F452="M",VLOOKUP(K452,M!A:G,6,0),""))))),0)</f>
        <v/>
      </c>
      <c r="T452" s="191" t="str">
        <f>IFERROR(IF(D452="","",IF(K452="","",IF(I452="","",IF(F452="F",VLOOKUP(K452,F!A:G,7,0),IF(F452="M",VLOOKUP(K452,M!A:G,7,0),""))))),0)</f>
        <v/>
      </c>
      <c r="U452" s="191" t="str">
        <f>IFERROR(IF(D452="","",IF(K452="","",IF(J452="","",IF(F452="F",VLOOKUP(K452,F!A:M,8,0),IF(F452="M",VLOOKUP(K452,M!A:M,8,0),""))))),0)</f>
        <v/>
      </c>
      <c r="V452" s="191" t="str">
        <f>IFERROR(IF(D452="","",IF(K452="","",IF(J452="","",IF(F452="F",VLOOKUP(K452,F!A:M,9,0),IF(F452="M",VLOOKUP(K452,M!A:M,9,0),""))))),0)</f>
        <v/>
      </c>
      <c r="W452" s="191" t="str">
        <f>IFERROR(IF(D452="","",IF(K452="","",IF(J452="","",IF(F452="F",VLOOKUP(K452,F!A:M,10,0),IF(F452="M",VLOOKUP(K452,M!A:M,10,0),""))))),0)</f>
        <v/>
      </c>
      <c r="X452" s="191" t="str">
        <f>IFERROR(IF(D452="","",IF(K452="","",IF(J452="","",IF(F452="F",VLOOKUP(K452,F!A:M,11,0),IF(F452="M",VLOOKUP(K452,M!A:M,11,0),""))))),0)</f>
        <v/>
      </c>
      <c r="Y452" s="191" t="str">
        <f>IFERROR(IF(D452="","",IF(K452="","",IF(J452="","",IF(F452="F",VLOOKUP(K452,F!A:M,12,0),IF(F452="M",VLOOKUP(K452,M!A:M,12,0),""))))),0)</f>
        <v/>
      </c>
      <c r="Z452" s="191" t="str">
        <f>IFERROR(IF(D452="","",IF(K452="","",IF(J452="","",IF(F452="F",VLOOKUP(K452,F!A:M,13,0),IF(F452="M",VLOOKUP(K452,M!A:M,13,0),""))))),0)</f>
        <v/>
      </c>
      <c r="AA452" s="191" t="str">
        <f>IFERROR(IF(D452="","",IF(F452="","",IF(J452="","",IF(K452="","",IF(AND(K452&gt;23,K452&lt;=60),IF(F452="F",VLOOKUP(MROUND(HZ452,0.5),'F-Weight for Length'!K:S,2,0),VLOOKUP(MROUND(HZ452,0.5),'M-Weight for Length'!K:S,2,0)),IF(K452&gt;60,IF(F452="F",VLOOKUP(K452,'F-Weight for Length'!U:AC,2,0),VLOOKUP(K452,'M-Weight for Length'!U:AC,2,0)),IF(F452="F",VLOOKUP(MROUND(HZ452,0.5),'F-Weight for Length'!A:I,2,0),VLOOKUP(MROUND(HZ452,0.5),'M-Weight for Length'!A:I,2,0)))))))),0)</f>
        <v/>
      </c>
      <c r="AB452" s="191" t="str">
        <f>IFERROR(IF(D452="","",IF(F452="","",IF(J452="","",IF(K452="","",IF(AND(K452&gt;23,K452&lt;=60),IF(F452="F",VLOOKUP(MROUND(HZ452,0.5),'F-Weight for Length'!K:S,3,0),VLOOKUP(MROUND(HZ452,0.5),'M-Weight for Length'!K:S,3,0)),IF(K452&gt;60,IF(F452="F",VLOOKUP(K452,'F-Weight for Length'!U:AC,3,0),VLOOKUP(K452,'M-Weight for Length'!U:AC,3,0)),IF(F452="F",VLOOKUP(MROUND(HZ452,0.5),'F-Weight for Length'!A:I,3,0),VLOOKUP(MROUND(HZ452,0.5),'M-Weight for Length'!A:I,3,0)))))))),0)</f>
        <v/>
      </c>
      <c r="AC452" s="191" t="str">
        <f>IFERROR(IF(D452="","",IF(F452="","",IF(J452="","",IF(K452="","",IF(AND(K452&gt;23,K452&lt;=60),IF(F452="F",VLOOKUP(MROUND(HZ452,0.5),'F-Weight for Length'!K:S,4,0),VLOOKUP(MROUND(HZ452,0.5),'M-Weight for Length'!K:S,4,0)),IF(K452&gt;60,IF(F452="F",VLOOKUP(K452,'F-Weight for Length'!U:AC,4,0),VLOOKUP(K452,'M-Weight for Length'!U:AC,4,0)),IF(F452="F",VLOOKUP(MROUND(HZ452,0.5),'F-Weight for Length'!A:I,4,0),VLOOKUP(MROUND(HZ452,0.5),'M-Weight for Length'!A:I,4,0)))))))),0)</f>
        <v/>
      </c>
      <c r="AD452" s="191" t="str">
        <f>IFERROR(IF(D452="","",IF(F452="","",IF(J452="","",IF(K452="","",IF(AND(K452&gt;23,K452&lt;=60),IF(F452="F",VLOOKUP(MROUND(HZ452,0.5),'F-Weight for Length'!K:S,5,0),VLOOKUP(MROUND(HZ452,0.5),'M-Weight for Length'!K:S,5,0)),IF(K452&gt;60,IF(F452="F",VLOOKUP(K452,'F-Weight for Length'!U:AC,5,0),VLOOKUP(K452,'M-Weight for Length'!U:AC,5,0)),IF(F452="F",VLOOKUP(MROUND(HZ452,0.5),'F-Weight for Length'!A:I,5,0),VLOOKUP(MROUND(HZ452,0.5),'M-Weight for Length'!A:I,5,0)))))))),0)</f>
        <v/>
      </c>
      <c r="AE452" s="191" t="str">
        <f>IFERROR(IF(D452="","",IF(F452="","",IF(J452="","",IF(K452="","",IF(AND(K452&gt;23,K452&lt;=60),IF(F452="F",VLOOKUP(MROUND(HZ452,0.5),'F-Weight for Length'!K:S,6,0),VLOOKUP(MROUND(HZ452,0.5),'M-Weight for Length'!K:S,6,0)),IF(K452&gt;60,IF(F452="F",VLOOKUP(K452,'F-Weight for Length'!U:AC,6,0),VLOOKUP(K452,'M-Weight for Length'!U:AC,6,0)),IF(F452="F",VLOOKUP(MROUND(HZ452,0.5),'F-Weight for Length'!A:I,6,0),VLOOKUP(MROUND(HZ452,0.5),'M-Weight for Length'!A:I,6,0)))))))),0)</f>
        <v/>
      </c>
      <c r="AF452" s="191" t="str">
        <f>IFERROR(IF(D452="","",IF(F452="","",IF(J452="","",IF(K452="","",IF(AND(K452&gt;23,K452&lt;=60),IF(F452="F",VLOOKUP(MROUND(HZ452,0.5),'F-Weight for Length'!K:S,7,0),VLOOKUP(MROUND(HZ452,0.5),'M-Weight for Length'!K:S,7,0)),IF(K452&gt;60,IF(F452="F",VLOOKUP(K452,'F-Weight for Length'!U:AC,7,0),VLOOKUP(K452,'M-Weight for Length'!U:AC,7,0)),IF(F452="F",VLOOKUP(MROUND(HZ452,0.5),'F-Weight for Length'!A:I,7,0),VLOOKUP(MROUND(HZ452,0.5),'M-Weight for Length'!A:I,7,0)))))))),0)</f>
        <v/>
      </c>
      <c r="AG452" s="191" t="str">
        <f>IFERROR(IF(D452="","",IF(F452="","",IF(J452="","",IF(K452="","",IF(AND(K452&gt;23,K452&lt;=60),IF(F452="F",VLOOKUP(MROUND(HZ452,0.5),'F-Weight for Length'!K:S,8,0),VLOOKUP(MROUND(HZ452,0.5),'M-Weight for Length'!K:S,8,0)),IF(K452&gt;60,IF(F452="F",VLOOKUP(K452,'F-Weight for Length'!U:AC,8,0),VLOOKUP(K452,'M-Weight for Length'!U:AC,8,0)),IF(F452="F",VLOOKUP(MROUND(HZ452,0.5),'F-Weight for Length'!A:I,8,0),VLOOKUP(MROUND(HZ452,0.5),'M-Weight for Length'!A:I,8,0)))))))),0)</f>
        <v/>
      </c>
      <c r="AH452" s="191" t="str">
        <f>IFERROR(IF(D452="","",IF(F452="","",IF(J452="","",IF(K452="","",IF(AND(K452&gt;23,K452&lt;=60),IF(F452="F",VLOOKUP(MROUND(HZ452,0.5),'F-Weight for Length'!K:S,9,0),VLOOKUP(MROUND(HZ452,0.5),'M-Weight for Length'!K:S,9,0)),IF(K452&gt;60,IF(F452="F",VLOOKUP(K452,'F-Weight for Length'!U:AC,9,0),VLOOKUP(K452,'M-Weight for Length'!U:AC,9,0)),IF(F452="F",VLOOKUP(MROUND(HZ452,0.5),'F-Weight for Length'!A:I,9,0),VLOOKUP(MROUND(HZ452,0.5),'M-Weight for Length'!A:I,9,0)))))))),0)</f>
        <v/>
      </c>
      <c r="AI452" s="192">
        <f t="shared" si="1393"/>
        <v>0</v>
      </c>
      <c r="AJ452" s="192">
        <f t="shared" si="1394"/>
        <v>0</v>
      </c>
      <c r="AK452" s="192">
        <f t="shared" si="1395"/>
        <v>0</v>
      </c>
      <c r="AL452" s="192">
        <f t="shared" si="1396"/>
        <v>0</v>
      </c>
      <c r="AM452" s="192">
        <f t="shared" si="1397"/>
        <v>0</v>
      </c>
      <c r="AN452" s="192">
        <f t="shared" si="1398"/>
        <v>0</v>
      </c>
      <c r="AO452" s="192">
        <f t="shared" si="1399"/>
        <v>0</v>
      </c>
      <c r="AP452" s="192">
        <f t="shared" si="1400"/>
        <v>0</v>
      </c>
      <c r="AQ452" s="192">
        <f t="shared" si="1401"/>
        <v>0</v>
      </c>
      <c r="AR452" s="192">
        <f t="shared" si="1402"/>
        <v>0</v>
      </c>
      <c r="AS452" s="192">
        <f t="shared" si="1403"/>
        <v>0</v>
      </c>
      <c r="AT452" s="192">
        <f t="shared" si="1404"/>
        <v>0</v>
      </c>
      <c r="AU452" s="192">
        <f t="shared" si="1405"/>
        <v>0</v>
      </c>
      <c r="AV452" s="192">
        <f t="shared" si="1406"/>
        <v>0</v>
      </c>
      <c r="AW452" s="192">
        <f t="shared" si="1407"/>
        <v>0</v>
      </c>
      <c r="AX452" s="192">
        <f t="shared" si="1408"/>
        <v>0</v>
      </c>
      <c r="AY452" s="192">
        <f t="shared" si="1409"/>
        <v>0</v>
      </c>
      <c r="AZ452" s="192">
        <f t="shared" si="1410"/>
        <v>0</v>
      </c>
      <c r="BA452" s="192">
        <f t="shared" si="1411"/>
        <v>0</v>
      </c>
      <c r="BB452" s="192">
        <f t="shared" si="1412"/>
        <v>0</v>
      </c>
      <c r="BC452" s="192">
        <f t="shared" si="1413"/>
        <v>0</v>
      </c>
      <c r="BD452" s="192">
        <f t="shared" si="1414"/>
        <v>0</v>
      </c>
      <c r="BE452" s="192">
        <f t="shared" si="1415"/>
        <v>0</v>
      </c>
      <c r="BF452" s="192">
        <f t="shared" si="1416"/>
        <v>0</v>
      </c>
      <c r="BG452" s="192">
        <f t="shared" si="1417"/>
        <v>0</v>
      </c>
      <c r="BH452" s="192">
        <f t="shared" si="1418"/>
        <v>0</v>
      </c>
      <c r="BI452" s="192">
        <f t="shared" si="1419"/>
        <v>0</v>
      </c>
      <c r="BJ452" s="192">
        <f t="shared" si="1420"/>
        <v>0</v>
      </c>
      <c r="BK452" s="192">
        <f t="shared" si="1421"/>
        <v>0</v>
      </c>
      <c r="BL452" s="192">
        <f t="shared" si="1422"/>
        <v>0</v>
      </c>
      <c r="BM452" s="192">
        <f t="shared" si="1423"/>
        <v>0</v>
      </c>
      <c r="BN452" s="192">
        <f t="shared" si="1424"/>
        <v>0</v>
      </c>
      <c r="BO452" s="192">
        <f t="shared" si="1425"/>
        <v>0</v>
      </c>
      <c r="BP452" s="192">
        <f t="shared" si="1426"/>
        <v>0</v>
      </c>
      <c r="BQ452" s="192">
        <f t="shared" si="1427"/>
        <v>0</v>
      </c>
      <c r="BR452" s="192">
        <f t="shared" si="1428"/>
        <v>0</v>
      </c>
      <c r="BS452" s="192">
        <f t="shared" si="1429"/>
        <v>0</v>
      </c>
      <c r="BT452" s="192">
        <f t="shared" si="1430"/>
        <v>0</v>
      </c>
      <c r="BU452" s="192">
        <f t="shared" si="1431"/>
        <v>0</v>
      </c>
      <c r="BV452" s="192">
        <f t="shared" si="1432"/>
        <v>0</v>
      </c>
      <c r="BW452" s="192">
        <f t="shared" si="1433"/>
        <v>0</v>
      </c>
      <c r="BX452" s="192">
        <f t="shared" si="1434"/>
        <v>0</v>
      </c>
      <c r="BY452" s="192">
        <f t="shared" si="1435"/>
        <v>0</v>
      </c>
      <c r="BZ452" s="192">
        <f t="shared" si="1436"/>
        <v>0</v>
      </c>
      <c r="CA452" s="192">
        <f t="shared" si="1437"/>
        <v>0</v>
      </c>
      <c r="CB452" s="192">
        <f t="shared" si="1438"/>
        <v>0</v>
      </c>
      <c r="CC452" s="192">
        <f t="shared" si="1439"/>
        <v>0</v>
      </c>
      <c r="CD452" s="192">
        <f t="shared" si="1440"/>
        <v>0</v>
      </c>
      <c r="CE452" s="192">
        <f t="shared" si="1441"/>
        <v>0</v>
      </c>
      <c r="CF452" s="192">
        <f t="shared" si="1442"/>
        <v>0</v>
      </c>
      <c r="CG452" s="192">
        <f t="shared" si="1443"/>
        <v>0</v>
      </c>
      <c r="CH452" s="192">
        <f t="shared" si="1444"/>
        <v>0</v>
      </c>
      <c r="CI452" s="192">
        <f t="shared" si="1445"/>
        <v>0</v>
      </c>
      <c r="CJ452" s="192">
        <f t="shared" si="1446"/>
        <v>0</v>
      </c>
      <c r="CK452" s="192">
        <f t="shared" si="1447"/>
        <v>0</v>
      </c>
      <c r="CL452" s="192">
        <f t="shared" si="1448"/>
        <v>0</v>
      </c>
      <c r="CM452" s="192">
        <f t="shared" si="1449"/>
        <v>0</v>
      </c>
      <c r="CN452" s="192">
        <f t="shared" si="1450"/>
        <v>0</v>
      </c>
      <c r="CO452" s="192">
        <f t="shared" si="1451"/>
        <v>0</v>
      </c>
      <c r="CP452" s="192">
        <f t="shared" si="1452"/>
        <v>0</v>
      </c>
      <c r="CQ452" s="192">
        <f t="shared" si="1453"/>
        <v>0</v>
      </c>
      <c r="CR452" s="192">
        <f t="shared" si="1454"/>
        <v>0</v>
      </c>
      <c r="CS452" s="192">
        <f t="shared" si="1455"/>
        <v>0</v>
      </c>
      <c r="CT452" s="192">
        <f t="shared" si="1456"/>
        <v>0</v>
      </c>
      <c r="CU452" s="192">
        <f t="shared" si="1457"/>
        <v>0</v>
      </c>
      <c r="CV452" s="192">
        <f t="shared" si="1458"/>
        <v>0</v>
      </c>
      <c r="CW452" s="192">
        <f t="shared" si="1459"/>
        <v>0</v>
      </c>
      <c r="CX452" s="192">
        <f t="shared" si="1460"/>
        <v>0</v>
      </c>
      <c r="CY452" s="192">
        <f t="shared" si="1461"/>
        <v>0</v>
      </c>
      <c r="CZ452" s="192">
        <f t="shared" si="1462"/>
        <v>0</v>
      </c>
      <c r="DA452" s="192">
        <f t="shared" si="1463"/>
        <v>0</v>
      </c>
      <c r="DB452" s="192">
        <f t="shared" si="1464"/>
        <v>0</v>
      </c>
      <c r="DC452" s="192">
        <f t="shared" si="1465"/>
        <v>0</v>
      </c>
      <c r="DD452" s="192">
        <f t="shared" si="1466"/>
        <v>0</v>
      </c>
      <c r="DE452" s="192">
        <f t="shared" si="1467"/>
        <v>0</v>
      </c>
      <c r="DF452" s="192">
        <f t="shared" si="1468"/>
        <v>0</v>
      </c>
      <c r="DG452" s="192">
        <f t="shared" si="1469"/>
        <v>0</v>
      </c>
      <c r="DH452" s="192">
        <f t="shared" si="1470"/>
        <v>0</v>
      </c>
      <c r="DI452" s="192">
        <f t="shared" si="1471"/>
        <v>0</v>
      </c>
      <c r="DJ452" s="192">
        <f t="shared" si="1472"/>
        <v>0</v>
      </c>
      <c r="DK452" s="192">
        <f t="shared" si="1473"/>
        <v>0</v>
      </c>
      <c r="DL452" s="192">
        <f t="shared" si="1474"/>
        <v>0</v>
      </c>
      <c r="DM452" s="192">
        <f t="shared" si="1475"/>
        <v>0</v>
      </c>
      <c r="DN452" s="192">
        <f t="shared" si="1476"/>
        <v>0</v>
      </c>
      <c r="DO452" s="192">
        <f t="shared" si="1477"/>
        <v>0</v>
      </c>
      <c r="DP452" s="192">
        <f t="shared" si="1478"/>
        <v>0</v>
      </c>
      <c r="DQ452" s="192">
        <f t="shared" si="1479"/>
        <v>0</v>
      </c>
      <c r="DR452" s="192">
        <f t="shared" si="1480"/>
        <v>0</v>
      </c>
      <c r="DS452" s="192">
        <f t="shared" si="1481"/>
        <v>0</v>
      </c>
      <c r="DT452" s="192">
        <f t="shared" si="1482"/>
        <v>0</v>
      </c>
      <c r="DU452" s="192">
        <f t="shared" si="1483"/>
        <v>0</v>
      </c>
      <c r="DV452" s="193">
        <f t="shared" si="1484"/>
        <v>0</v>
      </c>
      <c r="DW452" s="193">
        <f t="shared" si="1485"/>
        <v>0</v>
      </c>
      <c r="DX452" s="193">
        <f t="shared" si="1486"/>
        <v>0</v>
      </c>
      <c r="DY452" s="193">
        <f t="shared" si="1487"/>
        <v>0</v>
      </c>
      <c r="DZ452" s="193">
        <f t="shared" si="1488"/>
        <v>0</v>
      </c>
      <c r="EA452" s="192">
        <f t="shared" si="1489"/>
        <v>0</v>
      </c>
      <c r="EB452" s="192">
        <f t="shared" si="1490"/>
        <v>0</v>
      </c>
      <c r="EC452" s="192">
        <f t="shared" si="1491"/>
        <v>0</v>
      </c>
      <c r="ED452" s="192">
        <f t="shared" si="1492"/>
        <v>0</v>
      </c>
      <c r="EE452" s="192">
        <f t="shared" si="1493"/>
        <v>0</v>
      </c>
      <c r="EF452" s="192">
        <f t="shared" si="1494"/>
        <v>0</v>
      </c>
      <c r="EG452" s="192">
        <f t="shared" si="1495"/>
        <v>0</v>
      </c>
      <c r="EH452" s="192">
        <f t="shared" si="1496"/>
        <v>0</v>
      </c>
      <c r="EI452" s="192">
        <f t="shared" si="1497"/>
        <v>0</v>
      </c>
      <c r="EJ452" s="192">
        <f t="shared" si="1498"/>
        <v>0</v>
      </c>
      <c r="EK452" s="192">
        <f t="shared" si="1499"/>
        <v>0</v>
      </c>
      <c r="EL452" s="192">
        <f t="shared" si="1500"/>
        <v>0</v>
      </c>
      <c r="EM452" s="192">
        <f t="shared" si="1501"/>
        <v>0</v>
      </c>
      <c r="EN452" s="192">
        <f t="shared" si="1502"/>
        <v>0</v>
      </c>
      <c r="EO452" s="192">
        <f t="shared" si="1503"/>
        <v>0</v>
      </c>
      <c r="EP452" s="192">
        <f t="shared" si="1504"/>
        <v>0</v>
      </c>
      <c r="EQ452" s="192">
        <f t="shared" si="1505"/>
        <v>0</v>
      </c>
      <c r="ER452" s="192">
        <f t="shared" si="1506"/>
        <v>0</v>
      </c>
      <c r="ES452" s="192">
        <f t="shared" si="1507"/>
        <v>0</v>
      </c>
      <c r="ET452" s="192">
        <f t="shared" si="1508"/>
        <v>0</v>
      </c>
      <c r="EU452" s="192">
        <f t="shared" si="1509"/>
        <v>0</v>
      </c>
      <c r="EV452" s="192">
        <f t="shared" si="1510"/>
        <v>0</v>
      </c>
      <c r="EW452" s="192">
        <f t="shared" si="1511"/>
        <v>0</v>
      </c>
      <c r="EX452" s="192">
        <f t="shared" si="1512"/>
        <v>0</v>
      </c>
      <c r="EY452" s="192">
        <f t="shared" si="1513"/>
        <v>0</v>
      </c>
      <c r="EZ452" s="192">
        <f t="shared" si="1514"/>
        <v>0</v>
      </c>
      <c r="FA452" s="192">
        <f t="shared" si="1515"/>
        <v>0</v>
      </c>
      <c r="FB452" s="192">
        <f t="shared" si="1516"/>
        <v>0</v>
      </c>
      <c r="FC452" s="192">
        <f t="shared" si="1517"/>
        <v>0</v>
      </c>
      <c r="FD452" s="192">
        <f t="shared" si="1518"/>
        <v>0</v>
      </c>
      <c r="FE452" s="192">
        <f t="shared" si="1519"/>
        <v>0</v>
      </c>
      <c r="FF452" s="192">
        <f t="shared" si="1520"/>
        <v>0</v>
      </c>
      <c r="FG452" s="192">
        <f t="shared" si="1521"/>
        <v>0</v>
      </c>
      <c r="FH452" s="192">
        <f t="shared" si="1522"/>
        <v>0</v>
      </c>
      <c r="FI452" s="192">
        <f t="shared" si="1523"/>
        <v>0</v>
      </c>
      <c r="FJ452" s="192">
        <f t="shared" si="1524"/>
        <v>0</v>
      </c>
      <c r="FK452" s="192">
        <f t="shared" si="1525"/>
        <v>0</v>
      </c>
      <c r="FL452" s="192">
        <f t="shared" si="1526"/>
        <v>0</v>
      </c>
      <c r="FM452" s="192">
        <f t="shared" si="1527"/>
        <v>0</v>
      </c>
      <c r="FN452" s="192">
        <f t="shared" si="1528"/>
        <v>0</v>
      </c>
      <c r="FO452" s="192">
        <f t="shared" si="1529"/>
        <v>0</v>
      </c>
      <c r="FP452" s="192">
        <f t="shared" si="1530"/>
        <v>0</v>
      </c>
      <c r="FQ452" s="192">
        <f t="shared" si="1531"/>
        <v>0</v>
      </c>
      <c r="FR452" s="192">
        <f t="shared" si="1532"/>
        <v>0</v>
      </c>
      <c r="FS452" s="192">
        <f t="shared" si="1533"/>
        <v>0</v>
      </c>
      <c r="FT452" s="192">
        <f t="shared" si="1534"/>
        <v>0</v>
      </c>
      <c r="FU452" s="192">
        <f t="shared" si="1535"/>
        <v>0</v>
      </c>
      <c r="FV452" s="192">
        <f t="shared" si="1536"/>
        <v>0</v>
      </c>
      <c r="FW452" s="192">
        <f t="shared" si="1537"/>
        <v>0</v>
      </c>
      <c r="FX452" s="192">
        <f t="shared" si="1538"/>
        <v>0</v>
      </c>
      <c r="FY452" s="192">
        <f t="shared" si="1539"/>
        <v>0</v>
      </c>
      <c r="FZ452" s="192">
        <f t="shared" si="1540"/>
        <v>0</v>
      </c>
      <c r="GA452" s="192">
        <f t="shared" si="1541"/>
        <v>0</v>
      </c>
      <c r="GB452" s="192">
        <f t="shared" si="1542"/>
        <v>0</v>
      </c>
      <c r="GC452" s="192">
        <f t="shared" si="1543"/>
        <v>0</v>
      </c>
      <c r="GD452" s="192">
        <f t="shared" si="1544"/>
        <v>0</v>
      </c>
      <c r="GE452" s="192">
        <f t="shared" si="1545"/>
        <v>0</v>
      </c>
      <c r="GF452" s="192">
        <f t="shared" si="1546"/>
        <v>0</v>
      </c>
      <c r="GG452" s="192">
        <f t="shared" si="1547"/>
        <v>0</v>
      </c>
      <c r="GH452" s="192">
        <f t="shared" si="1548"/>
        <v>0</v>
      </c>
      <c r="GI452" s="192">
        <f t="shared" si="1549"/>
        <v>0</v>
      </c>
      <c r="GJ452" s="192">
        <f t="shared" si="1550"/>
        <v>0</v>
      </c>
      <c r="GK452" s="192">
        <f t="shared" si="1551"/>
        <v>0</v>
      </c>
      <c r="GL452" s="192">
        <f t="shared" si="1552"/>
        <v>0</v>
      </c>
      <c r="GM452" s="192">
        <f t="shared" si="1553"/>
        <v>0</v>
      </c>
      <c r="GN452" s="192">
        <f t="shared" si="1554"/>
        <v>0</v>
      </c>
      <c r="GO452" s="192">
        <f t="shared" si="1555"/>
        <v>0</v>
      </c>
      <c r="GP452" s="192">
        <f t="shared" si="1556"/>
        <v>0</v>
      </c>
      <c r="GQ452" s="192">
        <f t="shared" si="1557"/>
        <v>0</v>
      </c>
      <c r="GR452" s="192">
        <f t="shared" si="1558"/>
        <v>0</v>
      </c>
      <c r="GS452" s="192">
        <f t="shared" si="1559"/>
        <v>0</v>
      </c>
      <c r="GT452" s="192">
        <f t="shared" si="1560"/>
        <v>0</v>
      </c>
      <c r="GU452" s="192">
        <f t="shared" si="1561"/>
        <v>0</v>
      </c>
      <c r="GV452" s="192">
        <f t="shared" si="1562"/>
        <v>0</v>
      </c>
      <c r="GW452" s="192">
        <f t="shared" si="1563"/>
        <v>0</v>
      </c>
      <c r="GX452" s="192">
        <f t="shared" si="1564"/>
        <v>0</v>
      </c>
      <c r="GY452" s="192">
        <f t="shared" si="1565"/>
        <v>0</v>
      </c>
      <c r="GZ452" s="192">
        <f t="shared" si="1566"/>
        <v>0</v>
      </c>
      <c r="HA452" s="192">
        <f t="shared" si="1567"/>
        <v>0</v>
      </c>
      <c r="HB452" s="192">
        <f t="shared" si="1568"/>
        <v>0</v>
      </c>
      <c r="HC452" s="192">
        <f t="shared" si="1569"/>
        <v>0</v>
      </c>
      <c r="HD452" s="192">
        <f t="shared" si="1570"/>
        <v>0</v>
      </c>
      <c r="HE452" s="192">
        <f t="shared" si="1571"/>
        <v>0</v>
      </c>
      <c r="HF452" s="192">
        <f t="shared" si="1572"/>
        <v>0</v>
      </c>
      <c r="HG452" s="192">
        <f t="shared" si="1573"/>
        <v>0</v>
      </c>
      <c r="HH452" s="192">
        <f t="shared" si="1574"/>
        <v>0</v>
      </c>
      <c r="HI452" s="192">
        <f t="shared" si="1575"/>
        <v>0</v>
      </c>
      <c r="HJ452" s="192">
        <f t="shared" si="1576"/>
        <v>0</v>
      </c>
      <c r="HK452" s="192">
        <f t="shared" si="1577"/>
        <v>0</v>
      </c>
      <c r="HL452" s="192">
        <f t="shared" si="1578"/>
        <v>0</v>
      </c>
      <c r="HM452" s="192">
        <f t="shared" si="1579"/>
        <v>0</v>
      </c>
      <c r="HN452" s="194">
        <f t="shared" si="1580"/>
        <v>0</v>
      </c>
      <c r="HO452" s="194">
        <f t="shared" si="1581"/>
        <v>0</v>
      </c>
      <c r="HP452" s="194">
        <f t="shared" si="1582"/>
        <v>0</v>
      </c>
      <c r="HQ452" s="194">
        <f t="shared" si="1583"/>
        <v>0</v>
      </c>
      <c r="HR452" s="194">
        <f t="shared" si="1584"/>
        <v>0</v>
      </c>
      <c r="HS452" s="195" t="str">
        <f t="shared" si="1381"/>
        <v/>
      </c>
      <c r="HT452" s="196">
        <f t="shared" si="1377"/>
        <v>0</v>
      </c>
      <c r="HU452" s="196">
        <f t="shared" si="1378"/>
        <v>0</v>
      </c>
      <c r="HV452" s="197" t="str">
        <f t="shared" si="1382"/>
        <v/>
      </c>
      <c r="HW452" s="197" t="str">
        <f t="shared" si="1585"/>
        <v/>
      </c>
      <c r="HX452" s="197" t="str">
        <f t="shared" si="1586"/>
        <v/>
      </c>
      <c r="HY452" s="195" t="str">
        <f t="shared" si="1383"/>
        <v/>
      </c>
      <c r="HZ452" s="30">
        <f t="shared" si="1379"/>
        <v>0</v>
      </c>
      <c r="IA452" s="198">
        <f t="shared" si="1384"/>
        <v>0</v>
      </c>
      <c r="IB452" s="195"/>
      <c r="IC452" s="195">
        <f t="shared" si="1587"/>
        <v>0</v>
      </c>
      <c r="ID452" s="195">
        <f t="shared" si="1385"/>
        <v>0</v>
      </c>
      <c r="IE452" s="195">
        <f t="shared" si="1588"/>
        <v>0</v>
      </c>
      <c r="IF452" s="195">
        <f t="shared" si="1386"/>
        <v>0</v>
      </c>
      <c r="IG452" s="307">
        <f t="shared" si="1387"/>
        <v>0</v>
      </c>
      <c r="IH452" s="307">
        <f t="shared" si="1388"/>
        <v>0</v>
      </c>
      <c r="II452" s="44">
        <f t="shared" si="1389"/>
        <v>0</v>
      </c>
      <c r="IJ452" s="44">
        <f t="shared" si="1589"/>
        <v>0</v>
      </c>
      <c r="IK452" s="44">
        <f t="shared" si="1590"/>
        <v>0</v>
      </c>
      <c r="IL452" s="44">
        <f t="shared" si="1591"/>
        <v>0</v>
      </c>
      <c r="IM452" s="44">
        <f t="shared" si="1592"/>
        <v>0</v>
      </c>
      <c r="IN452" s="44">
        <f t="shared" si="1593"/>
        <v>0</v>
      </c>
      <c r="IO452" s="44">
        <f t="shared" si="1594"/>
        <v>0</v>
      </c>
    </row>
    <row r="453" spans="1:249" ht="18" customHeight="1">
      <c r="A453" s="188">
        <v>447</v>
      </c>
      <c r="B453" s="326"/>
      <c r="C453" s="289"/>
      <c r="D453" s="199"/>
      <c r="E453" s="189"/>
      <c r="F453" s="189"/>
      <c r="G453" s="190"/>
      <c r="H453" s="190"/>
      <c r="I453" s="272"/>
      <c r="J453" s="207"/>
      <c r="K453" s="214" t="str">
        <f t="shared" si="1390"/>
        <v/>
      </c>
      <c r="L453" s="200" t="str">
        <f t="shared" si="1391"/>
        <v/>
      </c>
      <c r="M453" s="200" t="str">
        <f t="shared" si="1392"/>
        <v/>
      </c>
      <c r="N453" s="209" t="str">
        <f t="shared" si="1380"/>
        <v/>
      </c>
      <c r="O453" s="208" t="str">
        <f>IFERROR(IF(D453="","",IF(K453="","",IF(I453="","",IF(F453="F",VLOOKUP(K453,F!A:G,2,0),IF(F453="M",VLOOKUP(K453,M!A:G,2,0),""))))),0)</f>
        <v/>
      </c>
      <c r="P453" s="191" t="str">
        <f>IFERROR(IF(D453="","",IF(K453="","",IF(I453="","",IF(F453="F",VLOOKUP(K453,F!A:G,3,0),IF(F453="M",VLOOKUP(K453,M!A:G,3,0),""))))),0)</f>
        <v/>
      </c>
      <c r="Q453" s="191" t="str">
        <f>IFERROR(IF(D453="","",IF(K453="","",IF(I453="","",IF(F453="F",VLOOKUP(K453,F!A:G,4,0),IF(F453="M",VLOOKUP(K453,M!A:G,4,0),""))))),0)</f>
        <v/>
      </c>
      <c r="R453" s="191" t="str">
        <f>IFERROR(IF(D453="","",IF(K453="","",IF(I453="","",IF(F453="F",VLOOKUP(K453,F!A:G,5,0),IF(F453="M",VLOOKUP(K453,M!A:G,5,0),""))))),0)</f>
        <v/>
      </c>
      <c r="S453" s="191" t="str">
        <f>IFERROR(IF(D453="","",IF(K453="","",IF(I453="","",IF(F453="F",VLOOKUP(K453,F!A:G,6,0),IF(F453="M",VLOOKUP(K453,M!A:G,6,0),""))))),0)</f>
        <v/>
      </c>
      <c r="T453" s="191" t="str">
        <f>IFERROR(IF(D453="","",IF(K453="","",IF(I453="","",IF(F453="F",VLOOKUP(K453,F!A:G,7,0),IF(F453="M",VLOOKUP(K453,M!A:G,7,0),""))))),0)</f>
        <v/>
      </c>
      <c r="U453" s="191" t="str">
        <f>IFERROR(IF(D453="","",IF(K453="","",IF(J453="","",IF(F453="F",VLOOKUP(K453,F!A:M,8,0),IF(F453="M",VLOOKUP(K453,M!A:M,8,0),""))))),0)</f>
        <v/>
      </c>
      <c r="V453" s="191" t="str">
        <f>IFERROR(IF(D453="","",IF(K453="","",IF(J453="","",IF(F453="F",VLOOKUP(K453,F!A:M,9,0),IF(F453="M",VLOOKUP(K453,M!A:M,9,0),""))))),0)</f>
        <v/>
      </c>
      <c r="W453" s="191" t="str">
        <f>IFERROR(IF(D453="","",IF(K453="","",IF(J453="","",IF(F453="F",VLOOKUP(K453,F!A:M,10,0),IF(F453="M",VLOOKUP(K453,M!A:M,10,0),""))))),0)</f>
        <v/>
      </c>
      <c r="X453" s="191" t="str">
        <f>IFERROR(IF(D453="","",IF(K453="","",IF(J453="","",IF(F453="F",VLOOKUP(K453,F!A:M,11,0),IF(F453="M",VLOOKUP(K453,M!A:M,11,0),""))))),0)</f>
        <v/>
      </c>
      <c r="Y453" s="191" t="str">
        <f>IFERROR(IF(D453="","",IF(K453="","",IF(J453="","",IF(F453="F",VLOOKUP(K453,F!A:M,12,0),IF(F453="M",VLOOKUP(K453,M!A:M,12,0),""))))),0)</f>
        <v/>
      </c>
      <c r="Z453" s="191" t="str">
        <f>IFERROR(IF(D453="","",IF(K453="","",IF(J453="","",IF(F453="F",VLOOKUP(K453,F!A:M,13,0),IF(F453="M",VLOOKUP(K453,M!A:M,13,0),""))))),0)</f>
        <v/>
      </c>
      <c r="AA453" s="191" t="str">
        <f>IFERROR(IF(D453="","",IF(F453="","",IF(J453="","",IF(K453="","",IF(AND(K453&gt;23,K453&lt;=60),IF(F453="F",VLOOKUP(MROUND(HZ453,0.5),'F-Weight for Length'!K:S,2,0),VLOOKUP(MROUND(HZ453,0.5),'M-Weight for Length'!K:S,2,0)),IF(K453&gt;60,IF(F453="F",VLOOKUP(K453,'F-Weight for Length'!U:AC,2,0),VLOOKUP(K453,'M-Weight for Length'!U:AC,2,0)),IF(F453="F",VLOOKUP(MROUND(HZ453,0.5),'F-Weight for Length'!A:I,2,0),VLOOKUP(MROUND(HZ453,0.5),'M-Weight for Length'!A:I,2,0)))))))),0)</f>
        <v/>
      </c>
      <c r="AB453" s="191" t="str">
        <f>IFERROR(IF(D453="","",IF(F453="","",IF(J453="","",IF(K453="","",IF(AND(K453&gt;23,K453&lt;=60),IF(F453="F",VLOOKUP(MROUND(HZ453,0.5),'F-Weight for Length'!K:S,3,0),VLOOKUP(MROUND(HZ453,0.5),'M-Weight for Length'!K:S,3,0)),IF(K453&gt;60,IF(F453="F",VLOOKUP(K453,'F-Weight for Length'!U:AC,3,0),VLOOKUP(K453,'M-Weight for Length'!U:AC,3,0)),IF(F453="F",VLOOKUP(MROUND(HZ453,0.5),'F-Weight for Length'!A:I,3,0),VLOOKUP(MROUND(HZ453,0.5),'M-Weight for Length'!A:I,3,0)))))))),0)</f>
        <v/>
      </c>
      <c r="AC453" s="191" t="str">
        <f>IFERROR(IF(D453="","",IF(F453="","",IF(J453="","",IF(K453="","",IF(AND(K453&gt;23,K453&lt;=60),IF(F453="F",VLOOKUP(MROUND(HZ453,0.5),'F-Weight for Length'!K:S,4,0),VLOOKUP(MROUND(HZ453,0.5),'M-Weight for Length'!K:S,4,0)),IF(K453&gt;60,IF(F453="F",VLOOKUP(K453,'F-Weight for Length'!U:AC,4,0),VLOOKUP(K453,'M-Weight for Length'!U:AC,4,0)),IF(F453="F",VLOOKUP(MROUND(HZ453,0.5),'F-Weight for Length'!A:I,4,0),VLOOKUP(MROUND(HZ453,0.5),'M-Weight for Length'!A:I,4,0)))))))),0)</f>
        <v/>
      </c>
      <c r="AD453" s="191" t="str">
        <f>IFERROR(IF(D453="","",IF(F453="","",IF(J453="","",IF(K453="","",IF(AND(K453&gt;23,K453&lt;=60),IF(F453="F",VLOOKUP(MROUND(HZ453,0.5),'F-Weight for Length'!K:S,5,0),VLOOKUP(MROUND(HZ453,0.5),'M-Weight for Length'!K:S,5,0)),IF(K453&gt;60,IF(F453="F",VLOOKUP(K453,'F-Weight for Length'!U:AC,5,0),VLOOKUP(K453,'M-Weight for Length'!U:AC,5,0)),IF(F453="F",VLOOKUP(MROUND(HZ453,0.5),'F-Weight for Length'!A:I,5,0),VLOOKUP(MROUND(HZ453,0.5),'M-Weight for Length'!A:I,5,0)))))))),0)</f>
        <v/>
      </c>
      <c r="AE453" s="191" t="str">
        <f>IFERROR(IF(D453="","",IF(F453="","",IF(J453="","",IF(K453="","",IF(AND(K453&gt;23,K453&lt;=60),IF(F453="F",VLOOKUP(MROUND(HZ453,0.5),'F-Weight for Length'!K:S,6,0),VLOOKUP(MROUND(HZ453,0.5),'M-Weight for Length'!K:S,6,0)),IF(K453&gt;60,IF(F453="F",VLOOKUP(K453,'F-Weight for Length'!U:AC,6,0),VLOOKUP(K453,'M-Weight for Length'!U:AC,6,0)),IF(F453="F",VLOOKUP(MROUND(HZ453,0.5),'F-Weight for Length'!A:I,6,0),VLOOKUP(MROUND(HZ453,0.5),'M-Weight for Length'!A:I,6,0)))))))),0)</f>
        <v/>
      </c>
      <c r="AF453" s="191" t="str">
        <f>IFERROR(IF(D453="","",IF(F453="","",IF(J453="","",IF(K453="","",IF(AND(K453&gt;23,K453&lt;=60),IF(F453="F",VLOOKUP(MROUND(HZ453,0.5),'F-Weight for Length'!K:S,7,0),VLOOKUP(MROUND(HZ453,0.5),'M-Weight for Length'!K:S,7,0)),IF(K453&gt;60,IF(F453="F",VLOOKUP(K453,'F-Weight for Length'!U:AC,7,0),VLOOKUP(K453,'M-Weight for Length'!U:AC,7,0)),IF(F453="F",VLOOKUP(MROUND(HZ453,0.5),'F-Weight for Length'!A:I,7,0),VLOOKUP(MROUND(HZ453,0.5),'M-Weight for Length'!A:I,7,0)))))))),0)</f>
        <v/>
      </c>
      <c r="AG453" s="191" t="str">
        <f>IFERROR(IF(D453="","",IF(F453="","",IF(J453="","",IF(K453="","",IF(AND(K453&gt;23,K453&lt;=60),IF(F453="F",VLOOKUP(MROUND(HZ453,0.5),'F-Weight for Length'!K:S,8,0),VLOOKUP(MROUND(HZ453,0.5),'M-Weight for Length'!K:S,8,0)),IF(K453&gt;60,IF(F453="F",VLOOKUP(K453,'F-Weight for Length'!U:AC,8,0),VLOOKUP(K453,'M-Weight for Length'!U:AC,8,0)),IF(F453="F",VLOOKUP(MROUND(HZ453,0.5),'F-Weight for Length'!A:I,8,0),VLOOKUP(MROUND(HZ453,0.5),'M-Weight for Length'!A:I,8,0)))))))),0)</f>
        <v/>
      </c>
      <c r="AH453" s="191" t="str">
        <f>IFERROR(IF(D453="","",IF(F453="","",IF(J453="","",IF(K453="","",IF(AND(K453&gt;23,K453&lt;=60),IF(F453="F",VLOOKUP(MROUND(HZ453,0.5),'F-Weight for Length'!K:S,9,0),VLOOKUP(MROUND(HZ453,0.5),'M-Weight for Length'!K:S,9,0)),IF(K453&gt;60,IF(F453="F",VLOOKUP(K453,'F-Weight for Length'!U:AC,9,0),VLOOKUP(K453,'M-Weight for Length'!U:AC,9,0)),IF(F453="F",VLOOKUP(MROUND(HZ453,0.5),'F-Weight for Length'!A:I,9,0),VLOOKUP(MROUND(HZ453,0.5),'M-Weight for Length'!A:I,9,0)))))))),0)</f>
        <v/>
      </c>
      <c r="AI453" s="192">
        <f t="shared" si="1393"/>
        <v>0</v>
      </c>
      <c r="AJ453" s="192">
        <f t="shared" si="1394"/>
        <v>0</v>
      </c>
      <c r="AK453" s="192">
        <f t="shared" si="1395"/>
        <v>0</v>
      </c>
      <c r="AL453" s="192">
        <f t="shared" si="1396"/>
        <v>0</v>
      </c>
      <c r="AM453" s="192">
        <f t="shared" si="1397"/>
        <v>0</v>
      </c>
      <c r="AN453" s="192">
        <f t="shared" si="1398"/>
        <v>0</v>
      </c>
      <c r="AO453" s="192">
        <f t="shared" si="1399"/>
        <v>0</v>
      </c>
      <c r="AP453" s="192">
        <f t="shared" si="1400"/>
        <v>0</v>
      </c>
      <c r="AQ453" s="192">
        <f t="shared" si="1401"/>
        <v>0</v>
      </c>
      <c r="AR453" s="192">
        <f t="shared" si="1402"/>
        <v>0</v>
      </c>
      <c r="AS453" s="192">
        <f t="shared" si="1403"/>
        <v>0</v>
      </c>
      <c r="AT453" s="192">
        <f t="shared" si="1404"/>
        <v>0</v>
      </c>
      <c r="AU453" s="192">
        <f t="shared" si="1405"/>
        <v>0</v>
      </c>
      <c r="AV453" s="192">
        <f t="shared" si="1406"/>
        <v>0</v>
      </c>
      <c r="AW453" s="192">
        <f t="shared" si="1407"/>
        <v>0</v>
      </c>
      <c r="AX453" s="192">
        <f t="shared" si="1408"/>
        <v>0</v>
      </c>
      <c r="AY453" s="192">
        <f t="shared" si="1409"/>
        <v>0</v>
      </c>
      <c r="AZ453" s="192">
        <f t="shared" si="1410"/>
        <v>0</v>
      </c>
      <c r="BA453" s="192">
        <f t="shared" si="1411"/>
        <v>0</v>
      </c>
      <c r="BB453" s="192">
        <f t="shared" si="1412"/>
        <v>0</v>
      </c>
      <c r="BC453" s="192">
        <f t="shared" si="1413"/>
        <v>0</v>
      </c>
      <c r="BD453" s="192">
        <f t="shared" si="1414"/>
        <v>0</v>
      </c>
      <c r="BE453" s="192">
        <f t="shared" si="1415"/>
        <v>0</v>
      </c>
      <c r="BF453" s="192">
        <f t="shared" si="1416"/>
        <v>0</v>
      </c>
      <c r="BG453" s="192">
        <f t="shared" si="1417"/>
        <v>0</v>
      </c>
      <c r="BH453" s="192">
        <f t="shared" si="1418"/>
        <v>0</v>
      </c>
      <c r="BI453" s="192">
        <f t="shared" si="1419"/>
        <v>0</v>
      </c>
      <c r="BJ453" s="192">
        <f t="shared" si="1420"/>
        <v>0</v>
      </c>
      <c r="BK453" s="192">
        <f t="shared" si="1421"/>
        <v>0</v>
      </c>
      <c r="BL453" s="192">
        <f t="shared" si="1422"/>
        <v>0</v>
      </c>
      <c r="BM453" s="192">
        <f t="shared" si="1423"/>
        <v>0</v>
      </c>
      <c r="BN453" s="192">
        <f t="shared" si="1424"/>
        <v>0</v>
      </c>
      <c r="BO453" s="192">
        <f t="shared" si="1425"/>
        <v>0</v>
      </c>
      <c r="BP453" s="192">
        <f t="shared" si="1426"/>
        <v>0</v>
      </c>
      <c r="BQ453" s="192">
        <f t="shared" si="1427"/>
        <v>0</v>
      </c>
      <c r="BR453" s="192">
        <f t="shared" si="1428"/>
        <v>0</v>
      </c>
      <c r="BS453" s="192">
        <f t="shared" si="1429"/>
        <v>0</v>
      </c>
      <c r="BT453" s="192">
        <f t="shared" si="1430"/>
        <v>0</v>
      </c>
      <c r="BU453" s="192">
        <f t="shared" si="1431"/>
        <v>0</v>
      </c>
      <c r="BV453" s="192">
        <f t="shared" si="1432"/>
        <v>0</v>
      </c>
      <c r="BW453" s="192">
        <f t="shared" si="1433"/>
        <v>0</v>
      </c>
      <c r="BX453" s="192">
        <f t="shared" si="1434"/>
        <v>0</v>
      </c>
      <c r="BY453" s="192">
        <f t="shared" si="1435"/>
        <v>0</v>
      </c>
      <c r="BZ453" s="192">
        <f t="shared" si="1436"/>
        <v>0</v>
      </c>
      <c r="CA453" s="192">
        <f t="shared" si="1437"/>
        <v>0</v>
      </c>
      <c r="CB453" s="192">
        <f t="shared" si="1438"/>
        <v>0</v>
      </c>
      <c r="CC453" s="192">
        <f t="shared" si="1439"/>
        <v>0</v>
      </c>
      <c r="CD453" s="192">
        <f t="shared" si="1440"/>
        <v>0</v>
      </c>
      <c r="CE453" s="192">
        <f t="shared" si="1441"/>
        <v>0</v>
      </c>
      <c r="CF453" s="192">
        <f t="shared" si="1442"/>
        <v>0</v>
      </c>
      <c r="CG453" s="192">
        <f t="shared" si="1443"/>
        <v>0</v>
      </c>
      <c r="CH453" s="192">
        <f t="shared" si="1444"/>
        <v>0</v>
      </c>
      <c r="CI453" s="192">
        <f t="shared" si="1445"/>
        <v>0</v>
      </c>
      <c r="CJ453" s="192">
        <f t="shared" si="1446"/>
        <v>0</v>
      </c>
      <c r="CK453" s="192">
        <f t="shared" si="1447"/>
        <v>0</v>
      </c>
      <c r="CL453" s="192">
        <f t="shared" si="1448"/>
        <v>0</v>
      </c>
      <c r="CM453" s="192">
        <f t="shared" si="1449"/>
        <v>0</v>
      </c>
      <c r="CN453" s="192">
        <f t="shared" si="1450"/>
        <v>0</v>
      </c>
      <c r="CO453" s="192">
        <f t="shared" si="1451"/>
        <v>0</v>
      </c>
      <c r="CP453" s="192">
        <f t="shared" si="1452"/>
        <v>0</v>
      </c>
      <c r="CQ453" s="192">
        <f t="shared" si="1453"/>
        <v>0</v>
      </c>
      <c r="CR453" s="192">
        <f t="shared" si="1454"/>
        <v>0</v>
      </c>
      <c r="CS453" s="192">
        <f t="shared" si="1455"/>
        <v>0</v>
      </c>
      <c r="CT453" s="192">
        <f t="shared" si="1456"/>
        <v>0</v>
      </c>
      <c r="CU453" s="192">
        <f t="shared" si="1457"/>
        <v>0</v>
      </c>
      <c r="CV453" s="192">
        <f t="shared" si="1458"/>
        <v>0</v>
      </c>
      <c r="CW453" s="192">
        <f t="shared" si="1459"/>
        <v>0</v>
      </c>
      <c r="CX453" s="192">
        <f t="shared" si="1460"/>
        <v>0</v>
      </c>
      <c r="CY453" s="192">
        <f t="shared" si="1461"/>
        <v>0</v>
      </c>
      <c r="CZ453" s="192">
        <f t="shared" si="1462"/>
        <v>0</v>
      </c>
      <c r="DA453" s="192">
        <f t="shared" si="1463"/>
        <v>0</v>
      </c>
      <c r="DB453" s="192">
        <f t="shared" si="1464"/>
        <v>0</v>
      </c>
      <c r="DC453" s="192">
        <f t="shared" si="1465"/>
        <v>0</v>
      </c>
      <c r="DD453" s="192">
        <f t="shared" si="1466"/>
        <v>0</v>
      </c>
      <c r="DE453" s="192">
        <f t="shared" si="1467"/>
        <v>0</v>
      </c>
      <c r="DF453" s="192">
        <f t="shared" si="1468"/>
        <v>0</v>
      </c>
      <c r="DG453" s="192">
        <f t="shared" si="1469"/>
        <v>0</v>
      </c>
      <c r="DH453" s="192">
        <f t="shared" si="1470"/>
        <v>0</v>
      </c>
      <c r="DI453" s="192">
        <f t="shared" si="1471"/>
        <v>0</v>
      </c>
      <c r="DJ453" s="192">
        <f t="shared" si="1472"/>
        <v>0</v>
      </c>
      <c r="DK453" s="192">
        <f t="shared" si="1473"/>
        <v>0</v>
      </c>
      <c r="DL453" s="192">
        <f t="shared" si="1474"/>
        <v>0</v>
      </c>
      <c r="DM453" s="192">
        <f t="shared" si="1475"/>
        <v>0</v>
      </c>
      <c r="DN453" s="192">
        <f t="shared" si="1476"/>
        <v>0</v>
      </c>
      <c r="DO453" s="192">
        <f t="shared" si="1477"/>
        <v>0</v>
      </c>
      <c r="DP453" s="192">
        <f t="shared" si="1478"/>
        <v>0</v>
      </c>
      <c r="DQ453" s="192">
        <f t="shared" si="1479"/>
        <v>0</v>
      </c>
      <c r="DR453" s="192">
        <f t="shared" si="1480"/>
        <v>0</v>
      </c>
      <c r="DS453" s="192">
        <f t="shared" si="1481"/>
        <v>0</v>
      </c>
      <c r="DT453" s="192">
        <f t="shared" si="1482"/>
        <v>0</v>
      </c>
      <c r="DU453" s="192">
        <f t="shared" si="1483"/>
        <v>0</v>
      </c>
      <c r="DV453" s="193">
        <f t="shared" si="1484"/>
        <v>0</v>
      </c>
      <c r="DW453" s="193">
        <f t="shared" si="1485"/>
        <v>0</v>
      </c>
      <c r="DX453" s="193">
        <f t="shared" si="1486"/>
        <v>0</v>
      </c>
      <c r="DY453" s="193">
        <f t="shared" si="1487"/>
        <v>0</v>
      </c>
      <c r="DZ453" s="193">
        <f t="shared" si="1488"/>
        <v>0</v>
      </c>
      <c r="EA453" s="192">
        <f t="shared" si="1489"/>
        <v>0</v>
      </c>
      <c r="EB453" s="192">
        <f t="shared" si="1490"/>
        <v>0</v>
      </c>
      <c r="EC453" s="192">
        <f t="shared" si="1491"/>
        <v>0</v>
      </c>
      <c r="ED453" s="192">
        <f t="shared" si="1492"/>
        <v>0</v>
      </c>
      <c r="EE453" s="192">
        <f t="shared" si="1493"/>
        <v>0</v>
      </c>
      <c r="EF453" s="192">
        <f t="shared" si="1494"/>
        <v>0</v>
      </c>
      <c r="EG453" s="192">
        <f t="shared" si="1495"/>
        <v>0</v>
      </c>
      <c r="EH453" s="192">
        <f t="shared" si="1496"/>
        <v>0</v>
      </c>
      <c r="EI453" s="192">
        <f t="shared" si="1497"/>
        <v>0</v>
      </c>
      <c r="EJ453" s="192">
        <f t="shared" si="1498"/>
        <v>0</v>
      </c>
      <c r="EK453" s="192">
        <f t="shared" si="1499"/>
        <v>0</v>
      </c>
      <c r="EL453" s="192">
        <f t="shared" si="1500"/>
        <v>0</v>
      </c>
      <c r="EM453" s="192">
        <f t="shared" si="1501"/>
        <v>0</v>
      </c>
      <c r="EN453" s="192">
        <f t="shared" si="1502"/>
        <v>0</v>
      </c>
      <c r="EO453" s="192">
        <f t="shared" si="1503"/>
        <v>0</v>
      </c>
      <c r="EP453" s="192">
        <f t="shared" si="1504"/>
        <v>0</v>
      </c>
      <c r="EQ453" s="192">
        <f t="shared" si="1505"/>
        <v>0</v>
      </c>
      <c r="ER453" s="192">
        <f t="shared" si="1506"/>
        <v>0</v>
      </c>
      <c r="ES453" s="192">
        <f t="shared" si="1507"/>
        <v>0</v>
      </c>
      <c r="ET453" s="192">
        <f t="shared" si="1508"/>
        <v>0</v>
      </c>
      <c r="EU453" s="192">
        <f t="shared" si="1509"/>
        <v>0</v>
      </c>
      <c r="EV453" s="192">
        <f t="shared" si="1510"/>
        <v>0</v>
      </c>
      <c r="EW453" s="192">
        <f t="shared" si="1511"/>
        <v>0</v>
      </c>
      <c r="EX453" s="192">
        <f t="shared" si="1512"/>
        <v>0</v>
      </c>
      <c r="EY453" s="192">
        <f t="shared" si="1513"/>
        <v>0</v>
      </c>
      <c r="EZ453" s="192">
        <f t="shared" si="1514"/>
        <v>0</v>
      </c>
      <c r="FA453" s="192">
        <f t="shared" si="1515"/>
        <v>0</v>
      </c>
      <c r="FB453" s="192">
        <f t="shared" si="1516"/>
        <v>0</v>
      </c>
      <c r="FC453" s="192">
        <f t="shared" si="1517"/>
        <v>0</v>
      </c>
      <c r="FD453" s="192">
        <f t="shared" si="1518"/>
        <v>0</v>
      </c>
      <c r="FE453" s="192">
        <f t="shared" si="1519"/>
        <v>0</v>
      </c>
      <c r="FF453" s="192">
        <f t="shared" si="1520"/>
        <v>0</v>
      </c>
      <c r="FG453" s="192">
        <f t="shared" si="1521"/>
        <v>0</v>
      </c>
      <c r="FH453" s="192">
        <f t="shared" si="1522"/>
        <v>0</v>
      </c>
      <c r="FI453" s="192">
        <f t="shared" si="1523"/>
        <v>0</v>
      </c>
      <c r="FJ453" s="192">
        <f t="shared" si="1524"/>
        <v>0</v>
      </c>
      <c r="FK453" s="192">
        <f t="shared" si="1525"/>
        <v>0</v>
      </c>
      <c r="FL453" s="192">
        <f t="shared" si="1526"/>
        <v>0</v>
      </c>
      <c r="FM453" s="192">
        <f t="shared" si="1527"/>
        <v>0</v>
      </c>
      <c r="FN453" s="192">
        <f t="shared" si="1528"/>
        <v>0</v>
      </c>
      <c r="FO453" s="192">
        <f t="shared" si="1529"/>
        <v>0</v>
      </c>
      <c r="FP453" s="192">
        <f t="shared" si="1530"/>
        <v>0</v>
      </c>
      <c r="FQ453" s="192">
        <f t="shared" si="1531"/>
        <v>0</v>
      </c>
      <c r="FR453" s="192">
        <f t="shared" si="1532"/>
        <v>0</v>
      </c>
      <c r="FS453" s="192">
        <f t="shared" si="1533"/>
        <v>0</v>
      </c>
      <c r="FT453" s="192">
        <f t="shared" si="1534"/>
        <v>0</v>
      </c>
      <c r="FU453" s="192">
        <f t="shared" si="1535"/>
        <v>0</v>
      </c>
      <c r="FV453" s="192">
        <f t="shared" si="1536"/>
        <v>0</v>
      </c>
      <c r="FW453" s="192">
        <f t="shared" si="1537"/>
        <v>0</v>
      </c>
      <c r="FX453" s="192">
        <f t="shared" si="1538"/>
        <v>0</v>
      </c>
      <c r="FY453" s="192">
        <f t="shared" si="1539"/>
        <v>0</v>
      </c>
      <c r="FZ453" s="192">
        <f t="shared" si="1540"/>
        <v>0</v>
      </c>
      <c r="GA453" s="192">
        <f t="shared" si="1541"/>
        <v>0</v>
      </c>
      <c r="GB453" s="192">
        <f t="shared" si="1542"/>
        <v>0</v>
      </c>
      <c r="GC453" s="192">
        <f t="shared" si="1543"/>
        <v>0</v>
      </c>
      <c r="GD453" s="192">
        <f t="shared" si="1544"/>
        <v>0</v>
      </c>
      <c r="GE453" s="192">
        <f t="shared" si="1545"/>
        <v>0</v>
      </c>
      <c r="GF453" s="192">
        <f t="shared" si="1546"/>
        <v>0</v>
      </c>
      <c r="GG453" s="192">
        <f t="shared" si="1547"/>
        <v>0</v>
      </c>
      <c r="GH453" s="192">
        <f t="shared" si="1548"/>
        <v>0</v>
      </c>
      <c r="GI453" s="192">
        <f t="shared" si="1549"/>
        <v>0</v>
      </c>
      <c r="GJ453" s="192">
        <f t="shared" si="1550"/>
        <v>0</v>
      </c>
      <c r="GK453" s="192">
        <f t="shared" si="1551"/>
        <v>0</v>
      </c>
      <c r="GL453" s="192">
        <f t="shared" si="1552"/>
        <v>0</v>
      </c>
      <c r="GM453" s="192">
        <f t="shared" si="1553"/>
        <v>0</v>
      </c>
      <c r="GN453" s="192">
        <f t="shared" si="1554"/>
        <v>0</v>
      </c>
      <c r="GO453" s="192">
        <f t="shared" si="1555"/>
        <v>0</v>
      </c>
      <c r="GP453" s="192">
        <f t="shared" si="1556"/>
        <v>0</v>
      </c>
      <c r="GQ453" s="192">
        <f t="shared" si="1557"/>
        <v>0</v>
      </c>
      <c r="GR453" s="192">
        <f t="shared" si="1558"/>
        <v>0</v>
      </c>
      <c r="GS453" s="192">
        <f t="shared" si="1559"/>
        <v>0</v>
      </c>
      <c r="GT453" s="192">
        <f t="shared" si="1560"/>
        <v>0</v>
      </c>
      <c r="GU453" s="192">
        <f t="shared" si="1561"/>
        <v>0</v>
      </c>
      <c r="GV453" s="192">
        <f t="shared" si="1562"/>
        <v>0</v>
      </c>
      <c r="GW453" s="192">
        <f t="shared" si="1563"/>
        <v>0</v>
      </c>
      <c r="GX453" s="192">
        <f t="shared" si="1564"/>
        <v>0</v>
      </c>
      <c r="GY453" s="192">
        <f t="shared" si="1565"/>
        <v>0</v>
      </c>
      <c r="GZ453" s="192">
        <f t="shared" si="1566"/>
        <v>0</v>
      </c>
      <c r="HA453" s="192">
        <f t="shared" si="1567"/>
        <v>0</v>
      </c>
      <c r="HB453" s="192">
        <f t="shared" si="1568"/>
        <v>0</v>
      </c>
      <c r="HC453" s="192">
        <f t="shared" si="1569"/>
        <v>0</v>
      </c>
      <c r="HD453" s="192">
        <f t="shared" si="1570"/>
        <v>0</v>
      </c>
      <c r="HE453" s="192">
        <f t="shared" si="1571"/>
        <v>0</v>
      </c>
      <c r="HF453" s="192">
        <f t="shared" si="1572"/>
        <v>0</v>
      </c>
      <c r="HG453" s="192">
        <f t="shared" si="1573"/>
        <v>0</v>
      </c>
      <c r="HH453" s="192">
        <f t="shared" si="1574"/>
        <v>0</v>
      </c>
      <c r="HI453" s="192">
        <f t="shared" si="1575"/>
        <v>0</v>
      </c>
      <c r="HJ453" s="192">
        <f t="shared" si="1576"/>
        <v>0</v>
      </c>
      <c r="HK453" s="192">
        <f t="shared" si="1577"/>
        <v>0</v>
      </c>
      <c r="HL453" s="192">
        <f t="shared" si="1578"/>
        <v>0</v>
      </c>
      <c r="HM453" s="192">
        <f t="shared" si="1579"/>
        <v>0</v>
      </c>
      <c r="HN453" s="194">
        <f t="shared" si="1580"/>
        <v>0</v>
      </c>
      <c r="HO453" s="194">
        <f t="shared" si="1581"/>
        <v>0</v>
      </c>
      <c r="HP453" s="194">
        <f t="shared" si="1582"/>
        <v>0</v>
      </c>
      <c r="HQ453" s="194">
        <f t="shared" si="1583"/>
        <v>0</v>
      </c>
      <c r="HR453" s="194">
        <f t="shared" si="1584"/>
        <v>0</v>
      </c>
      <c r="HS453" s="195" t="str">
        <f t="shared" si="1381"/>
        <v/>
      </c>
      <c r="HT453" s="196">
        <f t="shared" si="1377"/>
        <v>0</v>
      </c>
      <c r="HU453" s="196">
        <f t="shared" si="1378"/>
        <v>0</v>
      </c>
      <c r="HV453" s="197" t="str">
        <f t="shared" si="1382"/>
        <v/>
      </c>
      <c r="HW453" s="197" t="str">
        <f t="shared" si="1585"/>
        <v/>
      </c>
      <c r="HX453" s="197" t="str">
        <f t="shared" si="1586"/>
        <v/>
      </c>
      <c r="HY453" s="195" t="str">
        <f t="shared" si="1383"/>
        <v/>
      </c>
      <c r="HZ453" s="30">
        <f t="shared" si="1379"/>
        <v>0</v>
      </c>
      <c r="IA453" s="198">
        <f t="shared" si="1384"/>
        <v>0</v>
      </c>
      <c r="IB453" s="195"/>
      <c r="IC453" s="195">
        <f t="shared" si="1587"/>
        <v>0</v>
      </c>
      <c r="ID453" s="195">
        <f t="shared" si="1385"/>
        <v>0</v>
      </c>
      <c r="IE453" s="195">
        <f t="shared" si="1588"/>
        <v>0</v>
      </c>
      <c r="IF453" s="195">
        <f t="shared" si="1386"/>
        <v>0</v>
      </c>
      <c r="IG453" s="307">
        <f t="shared" si="1387"/>
        <v>0</v>
      </c>
      <c r="IH453" s="307">
        <f t="shared" si="1388"/>
        <v>0</v>
      </c>
      <c r="II453" s="44">
        <f t="shared" si="1389"/>
        <v>0</v>
      </c>
      <c r="IJ453" s="44">
        <f t="shared" si="1589"/>
        <v>0</v>
      </c>
      <c r="IK453" s="44">
        <f t="shared" si="1590"/>
        <v>0</v>
      </c>
      <c r="IL453" s="44">
        <f t="shared" si="1591"/>
        <v>0</v>
      </c>
      <c r="IM453" s="44">
        <f t="shared" si="1592"/>
        <v>0</v>
      </c>
      <c r="IN453" s="44">
        <f t="shared" si="1593"/>
        <v>0</v>
      </c>
      <c r="IO453" s="44">
        <f t="shared" si="1594"/>
        <v>0</v>
      </c>
    </row>
    <row r="454" spans="1:249" ht="18" customHeight="1">
      <c r="A454" s="188">
        <v>448</v>
      </c>
      <c r="B454" s="326"/>
      <c r="C454" s="289"/>
      <c r="D454" s="199"/>
      <c r="E454" s="189"/>
      <c r="F454" s="189"/>
      <c r="G454" s="190"/>
      <c r="H454" s="190"/>
      <c r="I454" s="272"/>
      <c r="J454" s="207"/>
      <c r="K454" s="214" t="str">
        <f t="shared" si="1390"/>
        <v/>
      </c>
      <c r="L454" s="200" t="str">
        <f t="shared" si="1391"/>
        <v/>
      </c>
      <c r="M454" s="200" t="str">
        <f t="shared" si="1392"/>
        <v/>
      </c>
      <c r="N454" s="209" t="str">
        <f t="shared" si="1380"/>
        <v/>
      </c>
      <c r="O454" s="208" t="str">
        <f>IFERROR(IF(D454="","",IF(K454="","",IF(I454="","",IF(F454="F",VLOOKUP(K454,F!A:G,2,0),IF(F454="M",VLOOKUP(K454,M!A:G,2,0),""))))),0)</f>
        <v/>
      </c>
      <c r="P454" s="191" t="str">
        <f>IFERROR(IF(D454="","",IF(K454="","",IF(I454="","",IF(F454="F",VLOOKUP(K454,F!A:G,3,0),IF(F454="M",VLOOKUP(K454,M!A:G,3,0),""))))),0)</f>
        <v/>
      </c>
      <c r="Q454" s="191" t="str">
        <f>IFERROR(IF(D454="","",IF(K454="","",IF(I454="","",IF(F454="F",VLOOKUP(K454,F!A:G,4,0),IF(F454="M",VLOOKUP(K454,M!A:G,4,0),""))))),0)</f>
        <v/>
      </c>
      <c r="R454" s="191" t="str">
        <f>IFERROR(IF(D454="","",IF(K454="","",IF(I454="","",IF(F454="F",VLOOKUP(K454,F!A:G,5,0),IF(F454="M",VLOOKUP(K454,M!A:G,5,0),""))))),0)</f>
        <v/>
      </c>
      <c r="S454" s="191" t="str">
        <f>IFERROR(IF(D454="","",IF(K454="","",IF(I454="","",IF(F454="F",VLOOKUP(K454,F!A:G,6,0),IF(F454="M",VLOOKUP(K454,M!A:G,6,0),""))))),0)</f>
        <v/>
      </c>
      <c r="T454" s="191" t="str">
        <f>IFERROR(IF(D454="","",IF(K454="","",IF(I454="","",IF(F454="F",VLOOKUP(K454,F!A:G,7,0),IF(F454="M",VLOOKUP(K454,M!A:G,7,0),""))))),0)</f>
        <v/>
      </c>
      <c r="U454" s="191" t="str">
        <f>IFERROR(IF(D454="","",IF(K454="","",IF(J454="","",IF(F454="F",VLOOKUP(K454,F!A:M,8,0),IF(F454="M",VLOOKUP(K454,M!A:M,8,0),""))))),0)</f>
        <v/>
      </c>
      <c r="V454" s="191" t="str">
        <f>IFERROR(IF(D454="","",IF(K454="","",IF(J454="","",IF(F454="F",VLOOKUP(K454,F!A:M,9,0),IF(F454="M",VLOOKUP(K454,M!A:M,9,0),""))))),0)</f>
        <v/>
      </c>
      <c r="W454" s="191" t="str">
        <f>IFERROR(IF(D454="","",IF(K454="","",IF(J454="","",IF(F454="F",VLOOKUP(K454,F!A:M,10,0),IF(F454="M",VLOOKUP(K454,M!A:M,10,0),""))))),0)</f>
        <v/>
      </c>
      <c r="X454" s="191" t="str">
        <f>IFERROR(IF(D454="","",IF(K454="","",IF(J454="","",IF(F454="F",VLOOKUP(K454,F!A:M,11,0),IF(F454="M",VLOOKUP(K454,M!A:M,11,0),""))))),0)</f>
        <v/>
      </c>
      <c r="Y454" s="191" t="str">
        <f>IFERROR(IF(D454="","",IF(K454="","",IF(J454="","",IF(F454="F",VLOOKUP(K454,F!A:M,12,0),IF(F454="M",VLOOKUP(K454,M!A:M,12,0),""))))),0)</f>
        <v/>
      </c>
      <c r="Z454" s="191" t="str">
        <f>IFERROR(IF(D454="","",IF(K454="","",IF(J454="","",IF(F454="F",VLOOKUP(K454,F!A:M,13,0),IF(F454="M",VLOOKUP(K454,M!A:M,13,0),""))))),0)</f>
        <v/>
      </c>
      <c r="AA454" s="191" t="str">
        <f>IFERROR(IF(D454="","",IF(F454="","",IF(J454="","",IF(K454="","",IF(AND(K454&gt;23,K454&lt;=60),IF(F454="F",VLOOKUP(MROUND(HZ454,0.5),'F-Weight for Length'!K:S,2,0),VLOOKUP(MROUND(HZ454,0.5),'M-Weight for Length'!K:S,2,0)),IF(K454&gt;60,IF(F454="F",VLOOKUP(K454,'F-Weight for Length'!U:AC,2,0),VLOOKUP(K454,'M-Weight for Length'!U:AC,2,0)),IF(F454="F",VLOOKUP(MROUND(HZ454,0.5),'F-Weight for Length'!A:I,2,0),VLOOKUP(MROUND(HZ454,0.5),'M-Weight for Length'!A:I,2,0)))))))),0)</f>
        <v/>
      </c>
      <c r="AB454" s="191" t="str">
        <f>IFERROR(IF(D454="","",IF(F454="","",IF(J454="","",IF(K454="","",IF(AND(K454&gt;23,K454&lt;=60),IF(F454="F",VLOOKUP(MROUND(HZ454,0.5),'F-Weight for Length'!K:S,3,0),VLOOKUP(MROUND(HZ454,0.5),'M-Weight for Length'!K:S,3,0)),IF(K454&gt;60,IF(F454="F",VLOOKUP(K454,'F-Weight for Length'!U:AC,3,0),VLOOKUP(K454,'M-Weight for Length'!U:AC,3,0)),IF(F454="F",VLOOKUP(MROUND(HZ454,0.5),'F-Weight for Length'!A:I,3,0),VLOOKUP(MROUND(HZ454,0.5),'M-Weight for Length'!A:I,3,0)))))))),0)</f>
        <v/>
      </c>
      <c r="AC454" s="191" t="str">
        <f>IFERROR(IF(D454="","",IF(F454="","",IF(J454="","",IF(K454="","",IF(AND(K454&gt;23,K454&lt;=60),IF(F454="F",VLOOKUP(MROUND(HZ454,0.5),'F-Weight for Length'!K:S,4,0),VLOOKUP(MROUND(HZ454,0.5),'M-Weight for Length'!K:S,4,0)),IF(K454&gt;60,IF(F454="F",VLOOKUP(K454,'F-Weight for Length'!U:AC,4,0),VLOOKUP(K454,'M-Weight for Length'!U:AC,4,0)),IF(F454="F",VLOOKUP(MROUND(HZ454,0.5),'F-Weight for Length'!A:I,4,0),VLOOKUP(MROUND(HZ454,0.5),'M-Weight for Length'!A:I,4,0)))))))),0)</f>
        <v/>
      </c>
      <c r="AD454" s="191" t="str">
        <f>IFERROR(IF(D454="","",IF(F454="","",IF(J454="","",IF(K454="","",IF(AND(K454&gt;23,K454&lt;=60),IF(F454="F",VLOOKUP(MROUND(HZ454,0.5),'F-Weight for Length'!K:S,5,0),VLOOKUP(MROUND(HZ454,0.5),'M-Weight for Length'!K:S,5,0)),IF(K454&gt;60,IF(F454="F",VLOOKUP(K454,'F-Weight for Length'!U:AC,5,0),VLOOKUP(K454,'M-Weight for Length'!U:AC,5,0)),IF(F454="F",VLOOKUP(MROUND(HZ454,0.5),'F-Weight for Length'!A:I,5,0),VLOOKUP(MROUND(HZ454,0.5),'M-Weight for Length'!A:I,5,0)))))))),0)</f>
        <v/>
      </c>
      <c r="AE454" s="191" t="str">
        <f>IFERROR(IF(D454="","",IF(F454="","",IF(J454="","",IF(K454="","",IF(AND(K454&gt;23,K454&lt;=60),IF(F454="F",VLOOKUP(MROUND(HZ454,0.5),'F-Weight for Length'!K:S,6,0),VLOOKUP(MROUND(HZ454,0.5),'M-Weight for Length'!K:S,6,0)),IF(K454&gt;60,IF(F454="F",VLOOKUP(K454,'F-Weight for Length'!U:AC,6,0),VLOOKUP(K454,'M-Weight for Length'!U:AC,6,0)),IF(F454="F",VLOOKUP(MROUND(HZ454,0.5),'F-Weight for Length'!A:I,6,0),VLOOKUP(MROUND(HZ454,0.5),'M-Weight for Length'!A:I,6,0)))))))),0)</f>
        <v/>
      </c>
      <c r="AF454" s="191" t="str">
        <f>IFERROR(IF(D454="","",IF(F454="","",IF(J454="","",IF(K454="","",IF(AND(K454&gt;23,K454&lt;=60),IF(F454="F",VLOOKUP(MROUND(HZ454,0.5),'F-Weight for Length'!K:S,7,0),VLOOKUP(MROUND(HZ454,0.5),'M-Weight for Length'!K:S,7,0)),IF(K454&gt;60,IF(F454="F",VLOOKUP(K454,'F-Weight for Length'!U:AC,7,0),VLOOKUP(K454,'M-Weight for Length'!U:AC,7,0)),IF(F454="F",VLOOKUP(MROUND(HZ454,0.5),'F-Weight for Length'!A:I,7,0),VLOOKUP(MROUND(HZ454,0.5),'M-Weight for Length'!A:I,7,0)))))))),0)</f>
        <v/>
      </c>
      <c r="AG454" s="191" t="str">
        <f>IFERROR(IF(D454="","",IF(F454="","",IF(J454="","",IF(K454="","",IF(AND(K454&gt;23,K454&lt;=60),IF(F454="F",VLOOKUP(MROUND(HZ454,0.5),'F-Weight for Length'!K:S,8,0),VLOOKUP(MROUND(HZ454,0.5),'M-Weight for Length'!K:S,8,0)),IF(K454&gt;60,IF(F454="F",VLOOKUP(K454,'F-Weight for Length'!U:AC,8,0),VLOOKUP(K454,'M-Weight for Length'!U:AC,8,0)),IF(F454="F",VLOOKUP(MROUND(HZ454,0.5),'F-Weight for Length'!A:I,8,0),VLOOKUP(MROUND(HZ454,0.5),'M-Weight for Length'!A:I,8,0)))))))),0)</f>
        <v/>
      </c>
      <c r="AH454" s="191" t="str">
        <f>IFERROR(IF(D454="","",IF(F454="","",IF(J454="","",IF(K454="","",IF(AND(K454&gt;23,K454&lt;=60),IF(F454="F",VLOOKUP(MROUND(HZ454,0.5),'F-Weight for Length'!K:S,9,0),VLOOKUP(MROUND(HZ454,0.5),'M-Weight for Length'!K:S,9,0)),IF(K454&gt;60,IF(F454="F",VLOOKUP(K454,'F-Weight for Length'!U:AC,9,0),VLOOKUP(K454,'M-Weight for Length'!U:AC,9,0)),IF(F454="F",VLOOKUP(MROUND(HZ454,0.5),'F-Weight for Length'!A:I,9,0),VLOOKUP(MROUND(HZ454,0.5),'M-Weight for Length'!A:I,9,0)))))))),0)</f>
        <v/>
      </c>
      <c r="AI454" s="192">
        <f t="shared" si="1393"/>
        <v>0</v>
      </c>
      <c r="AJ454" s="192">
        <f t="shared" si="1394"/>
        <v>0</v>
      </c>
      <c r="AK454" s="192">
        <f t="shared" si="1395"/>
        <v>0</v>
      </c>
      <c r="AL454" s="192">
        <f t="shared" si="1396"/>
        <v>0</v>
      </c>
      <c r="AM454" s="192">
        <f t="shared" si="1397"/>
        <v>0</v>
      </c>
      <c r="AN454" s="192">
        <f t="shared" si="1398"/>
        <v>0</v>
      </c>
      <c r="AO454" s="192">
        <f t="shared" si="1399"/>
        <v>0</v>
      </c>
      <c r="AP454" s="192">
        <f t="shared" si="1400"/>
        <v>0</v>
      </c>
      <c r="AQ454" s="192">
        <f t="shared" si="1401"/>
        <v>0</v>
      </c>
      <c r="AR454" s="192">
        <f t="shared" si="1402"/>
        <v>0</v>
      </c>
      <c r="AS454" s="192">
        <f t="shared" si="1403"/>
        <v>0</v>
      </c>
      <c r="AT454" s="192">
        <f t="shared" si="1404"/>
        <v>0</v>
      </c>
      <c r="AU454" s="192">
        <f t="shared" si="1405"/>
        <v>0</v>
      </c>
      <c r="AV454" s="192">
        <f t="shared" si="1406"/>
        <v>0</v>
      </c>
      <c r="AW454" s="192">
        <f t="shared" si="1407"/>
        <v>0</v>
      </c>
      <c r="AX454" s="192">
        <f t="shared" si="1408"/>
        <v>0</v>
      </c>
      <c r="AY454" s="192">
        <f t="shared" si="1409"/>
        <v>0</v>
      </c>
      <c r="AZ454" s="192">
        <f t="shared" si="1410"/>
        <v>0</v>
      </c>
      <c r="BA454" s="192">
        <f t="shared" si="1411"/>
        <v>0</v>
      </c>
      <c r="BB454" s="192">
        <f t="shared" si="1412"/>
        <v>0</v>
      </c>
      <c r="BC454" s="192">
        <f t="shared" si="1413"/>
        <v>0</v>
      </c>
      <c r="BD454" s="192">
        <f t="shared" si="1414"/>
        <v>0</v>
      </c>
      <c r="BE454" s="192">
        <f t="shared" si="1415"/>
        <v>0</v>
      </c>
      <c r="BF454" s="192">
        <f t="shared" si="1416"/>
        <v>0</v>
      </c>
      <c r="BG454" s="192">
        <f t="shared" si="1417"/>
        <v>0</v>
      </c>
      <c r="BH454" s="192">
        <f t="shared" si="1418"/>
        <v>0</v>
      </c>
      <c r="BI454" s="192">
        <f t="shared" si="1419"/>
        <v>0</v>
      </c>
      <c r="BJ454" s="192">
        <f t="shared" si="1420"/>
        <v>0</v>
      </c>
      <c r="BK454" s="192">
        <f t="shared" si="1421"/>
        <v>0</v>
      </c>
      <c r="BL454" s="192">
        <f t="shared" si="1422"/>
        <v>0</v>
      </c>
      <c r="BM454" s="192">
        <f t="shared" si="1423"/>
        <v>0</v>
      </c>
      <c r="BN454" s="192">
        <f t="shared" si="1424"/>
        <v>0</v>
      </c>
      <c r="BO454" s="192">
        <f t="shared" si="1425"/>
        <v>0</v>
      </c>
      <c r="BP454" s="192">
        <f t="shared" si="1426"/>
        <v>0</v>
      </c>
      <c r="BQ454" s="192">
        <f t="shared" si="1427"/>
        <v>0</v>
      </c>
      <c r="BR454" s="192">
        <f t="shared" si="1428"/>
        <v>0</v>
      </c>
      <c r="BS454" s="192">
        <f t="shared" si="1429"/>
        <v>0</v>
      </c>
      <c r="BT454" s="192">
        <f t="shared" si="1430"/>
        <v>0</v>
      </c>
      <c r="BU454" s="192">
        <f t="shared" si="1431"/>
        <v>0</v>
      </c>
      <c r="BV454" s="192">
        <f t="shared" si="1432"/>
        <v>0</v>
      </c>
      <c r="BW454" s="192">
        <f t="shared" si="1433"/>
        <v>0</v>
      </c>
      <c r="BX454" s="192">
        <f t="shared" si="1434"/>
        <v>0</v>
      </c>
      <c r="BY454" s="192">
        <f t="shared" si="1435"/>
        <v>0</v>
      </c>
      <c r="BZ454" s="192">
        <f t="shared" si="1436"/>
        <v>0</v>
      </c>
      <c r="CA454" s="192">
        <f t="shared" si="1437"/>
        <v>0</v>
      </c>
      <c r="CB454" s="192">
        <f t="shared" si="1438"/>
        <v>0</v>
      </c>
      <c r="CC454" s="192">
        <f t="shared" si="1439"/>
        <v>0</v>
      </c>
      <c r="CD454" s="192">
        <f t="shared" si="1440"/>
        <v>0</v>
      </c>
      <c r="CE454" s="192">
        <f t="shared" si="1441"/>
        <v>0</v>
      </c>
      <c r="CF454" s="192">
        <f t="shared" si="1442"/>
        <v>0</v>
      </c>
      <c r="CG454" s="192">
        <f t="shared" si="1443"/>
        <v>0</v>
      </c>
      <c r="CH454" s="192">
        <f t="shared" si="1444"/>
        <v>0</v>
      </c>
      <c r="CI454" s="192">
        <f t="shared" si="1445"/>
        <v>0</v>
      </c>
      <c r="CJ454" s="192">
        <f t="shared" si="1446"/>
        <v>0</v>
      </c>
      <c r="CK454" s="192">
        <f t="shared" si="1447"/>
        <v>0</v>
      </c>
      <c r="CL454" s="192">
        <f t="shared" si="1448"/>
        <v>0</v>
      </c>
      <c r="CM454" s="192">
        <f t="shared" si="1449"/>
        <v>0</v>
      </c>
      <c r="CN454" s="192">
        <f t="shared" si="1450"/>
        <v>0</v>
      </c>
      <c r="CO454" s="192">
        <f t="shared" si="1451"/>
        <v>0</v>
      </c>
      <c r="CP454" s="192">
        <f t="shared" si="1452"/>
        <v>0</v>
      </c>
      <c r="CQ454" s="192">
        <f t="shared" si="1453"/>
        <v>0</v>
      </c>
      <c r="CR454" s="192">
        <f t="shared" si="1454"/>
        <v>0</v>
      </c>
      <c r="CS454" s="192">
        <f t="shared" si="1455"/>
        <v>0</v>
      </c>
      <c r="CT454" s="192">
        <f t="shared" si="1456"/>
        <v>0</v>
      </c>
      <c r="CU454" s="192">
        <f t="shared" si="1457"/>
        <v>0</v>
      </c>
      <c r="CV454" s="192">
        <f t="shared" si="1458"/>
        <v>0</v>
      </c>
      <c r="CW454" s="192">
        <f t="shared" si="1459"/>
        <v>0</v>
      </c>
      <c r="CX454" s="192">
        <f t="shared" si="1460"/>
        <v>0</v>
      </c>
      <c r="CY454" s="192">
        <f t="shared" si="1461"/>
        <v>0</v>
      </c>
      <c r="CZ454" s="192">
        <f t="shared" si="1462"/>
        <v>0</v>
      </c>
      <c r="DA454" s="192">
        <f t="shared" si="1463"/>
        <v>0</v>
      </c>
      <c r="DB454" s="192">
        <f t="shared" si="1464"/>
        <v>0</v>
      </c>
      <c r="DC454" s="192">
        <f t="shared" si="1465"/>
        <v>0</v>
      </c>
      <c r="DD454" s="192">
        <f t="shared" si="1466"/>
        <v>0</v>
      </c>
      <c r="DE454" s="192">
        <f t="shared" si="1467"/>
        <v>0</v>
      </c>
      <c r="DF454" s="192">
        <f t="shared" si="1468"/>
        <v>0</v>
      </c>
      <c r="DG454" s="192">
        <f t="shared" si="1469"/>
        <v>0</v>
      </c>
      <c r="DH454" s="192">
        <f t="shared" si="1470"/>
        <v>0</v>
      </c>
      <c r="DI454" s="192">
        <f t="shared" si="1471"/>
        <v>0</v>
      </c>
      <c r="DJ454" s="192">
        <f t="shared" si="1472"/>
        <v>0</v>
      </c>
      <c r="DK454" s="192">
        <f t="shared" si="1473"/>
        <v>0</v>
      </c>
      <c r="DL454" s="192">
        <f t="shared" si="1474"/>
        <v>0</v>
      </c>
      <c r="DM454" s="192">
        <f t="shared" si="1475"/>
        <v>0</v>
      </c>
      <c r="DN454" s="192">
        <f t="shared" si="1476"/>
        <v>0</v>
      </c>
      <c r="DO454" s="192">
        <f t="shared" si="1477"/>
        <v>0</v>
      </c>
      <c r="DP454" s="192">
        <f t="shared" si="1478"/>
        <v>0</v>
      </c>
      <c r="DQ454" s="192">
        <f t="shared" si="1479"/>
        <v>0</v>
      </c>
      <c r="DR454" s="192">
        <f t="shared" si="1480"/>
        <v>0</v>
      </c>
      <c r="DS454" s="192">
        <f t="shared" si="1481"/>
        <v>0</v>
      </c>
      <c r="DT454" s="192">
        <f t="shared" si="1482"/>
        <v>0</v>
      </c>
      <c r="DU454" s="192">
        <f t="shared" si="1483"/>
        <v>0</v>
      </c>
      <c r="DV454" s="193">
        <f t="shared" si="1484"/>
        <v>0</v>
      </c>
      <c r="DW454" s="193">
        <f t="shared" si="1485"/>
        <v>0</v>
      </c>
      <c r="DX454" s="193">
        <f t="shared" si="1486"/>
        <v>0</v>
      </c>
      <c r="DY454" s="193">
        <f t="shared" si="1487"/>
        <v>0</v>
      </c>
      <c r="DZ454" s="193">
        <f t="shared" si="1488"/>
        <v>0</v>
      </c>
      <c r="EA454" s="192">
        <f t="shared" si="1489"/>
        <v>0</v>
      </c>
      <c r="EB454" s="192">
        <f t="shared" si="1490"/>
        <v>0</v>
      </c>
      <c r="EC454" s="192">
        <f t="shared" si="1491"/>
        <v>0</v>
      </c>
      <c r="ED454" s="192">
        <f t="shared" si="1492"/>
        <v>0</v>
      </c>
      <c r="EE454" s="192">
        <f t="shared" si="1493"/>
        <v>0</v>
      </c>
      <c r="EF454" s="192">
        <f t="shared" si="1494"/>
        <v>0</v>
      </c>
      <c r="EG454" s="192">
        <f t="shared" si="1495"/>
        <v>0</v>
      </c>
      <c r="EH454" s="192">
        <f t="shared" si="1496"/>
        <v>0</v>
      </c>
      <c r="EI454" s="192">
        <f t="shared" si="1497"/>
        <v>0</v>
      </c>
      <c r="EJ454" s="192">
        <f t="shared" si="1498"/>
        <v>0</v>
      </c>
      <c r="EK454" s="192">
        <f t="shared" si="1499"/>
        <v>0</v>
      </c>
      <c r="EL454" s="192">
        <f t="shared" si="1500"/>
        <v>0</v>
      </c>
      <c r="EM454" s="192">
        <f t="shared" si="1501"/>
        <v>0</v>
      </c>
      <c r="EN454" s="192">
        <f t="shared" si="1502"/>
        <v>0</v>
      </c>
      <c r="EO454" s="192">
        <f t="shared" si="1503"/>
        <v>0</v>
      </c>
      <c r="EP454" s="192">
        <f t="shared" si="1504"/>
        <v>0</v>
      </c>
      <c r="EQ454" s="192">
        <f t="shared" si="1505"/>
        <v>0</v>
      </c>
      <c r="ER454" s="192">
        <f t="shared" si="1506"/>
        <v>0</v>
      </c>
      <c r="ES454" s="192">
        <f t="shared" si="1507"/>
        <v>0</v>
      </c>
      <c r="ET454" s="192">
        <f t="shared" si="1508"/>
        <v>0</v>
      </c>
      <c r="EU454" s="192">
        <f t="shared" si="1509"/>
        <v>0</v>
      </c>
      <c r="EV454" s="192">
        <f t="shared" si="1510"/>
        <v>0</v>
      </c>
      <c r="EW454" s="192">
        <f t="shared" si="1511"/>
        <v>0</v>
      </c>
      <c r="EX454" s="192">
        <f t="shared" si="1512"/>
        <v>0</v>
      </c>
      <c r="EY454" s="192">
        <f t="shared" si="1513"/>
        <v>0</v>
      </c>
      <c r="EZ454" s="192">
        <f t="shared" si="1514"/>
        <v>0</v>
      </c>
      <c r="FA454" s="192">
        <f t="shared" si="1515"/>
        <v>0</v>
      </c>
      <c r="FB454" s="192">
        <f t="shared" si="1516"/>
        <v>0</v>
      </c>
      <c r="FC454" s="192">
        <f t="shared" si="1517"/>
        <v>0</v>
      </c>
      <c r="FD454" s="192">
        <f t="shared" si="1518"/>
        <v>0</v>
      </c>
      <c r="FE454" s="192">
        <f t="shared" si="1519"/>
        <v>0</v>
      </c>
      <c r="FF454" s="192">
        <f t="shared" si="1520"/>
        <v>0</v>
      </c>
      <c r="FG454" s="192">
        <f t="shared" si="1521"/>
        <v>0</v>
      </c>
      <c r="FH454" s="192">
        <f t="shared" si="1522"/>
        <v>0</v>
      </c>
      <c r="FI454" s="192">
        <f t="shared" si="1523"/>
        <v>0</v>
      </c>
      <c r="FJ454" s="192">
        <f t="shared" si="1524"/>
        <v>0</v>
      </c>
      <c r="FK454" s="192">
        <f t="shared" si="1525"/>
        <v>0</v>
      </c>
      <c r="FL454" s="192">
        <f t="shared" si="1526"/>
        <v>0</v>
      </c>
      <c r="FM454" s="192">
        <f t="shared" si="1527"/>
        <v>0</v>
      </c>
      <c r="FN454" s="192">
        <f t="shared" si="1528"/>
        <v>0</v>
      </c>
      <c r="FO454" s="192">
        <f t="shared" si="1529"/>
        <v>0</v>
      </c>
      <c r="FP454" s="192">
        <f t="shared" si="1530"/>
        <v>0</v>
      </c>
      <c r="FQ454" s="192">
        <f t="shared" si="1531"/>
        <v>0</v>
      </c>
      <c r="FR454" s="192">
        <f t="shared" si="1532"/>
        <v>0</v>
      </c>
      <c r="FS454" s="192">
        <f t="shared" si="1533"/>
        <v>0</v>
      </c>
      <c r="FT454" s="192">
        <f t="shared" si="1534"/>
        <v>0</v>
      </c>
      <c r="FU454" s="192">
        <f t="shared" si="1535"/>
        <v>0</v>
      </c>
      <c r="FV454" s="192">
        <f t="shared" si="1536"/>
        <v>0</v>
      </c>
      <c r="FW454" s="192">
        <f t="shared" si="1537"/>
        <v>0</v>
      </c>
      <c r="FX454" s="192">
        <f t="shared" si="1538"/>
        <v>0</v>
      </c>
      <c r="FY454" s="192">
        <f t="shared" si="1539"/>
        <v>0</v>
      </c>
      <c r="FZ454" s="192">
        <f t="shared" si="1540"/>
        <v>0</v>
      </c>
      <c r="GA454" s="192">
        <f t="shared" si="1541"/>
        <v>0</v>
      </c>
      <c r="GB454" s="192">
        <f t="shared" si="1542"/>
        <v>0</v>
      </c>
      <c r="GC454" s="192">
        <f t="shared" si="1543"/>
        <v>0</v>
      </c>
      <c r="GD454" s="192">
        <f t="shared" si="1544"/>
        <v>0</v>
      </c>
      <c r="GE454" s="192">
        <f t="shared" si="1545"/>
        <v>0</v>
      </c>
      <c r="GF454" s="192">
        <f t="shared" si="1546"/>
        <v>0</v>
      </c>
      <c r="GG454" s="192">
        <f t="shared" si="1547"/>
        <v>0</v>
      </c>
      <c r="GH454" s="192">
        <f t="shared" si="1548"/>
        <v>0</v>
      </c>
      <c r="GI454" s="192">
        <f t="shared" si="1549"/>
        <v>0</v>
      </c>
      <c r="GJ454" s="192">
        <f t="shared" si="1550"/>
        <v>0</v>
      </c>
      <c r="GK454" s="192">
        <f t="shared" si="1551"/>
        <v>0</v>
      </c>
      <c r="GL454" s="192">
        <f t="shared" si="1552"/>
        <v>0</v>
      </c>
      <c r="GM454" s="192">
        <f t="shared" si="1553"/>
        <v>0</v>
      </c>
      <c r="GN454" s="192">
        <f t="shared" si="1554"/>
        <v>0</v>
      </c>
      <c r="GO454" s="192">
        <f t="shared" si="1555"/>
        <v>0</v>
      </c>
      <c r="GP454" s="192">
        <f t="shared" si="1556"/>
        <v>0</v>
      </c>
      <c r="GQ454" s="192">
        <f t="shared" si="1557"/>
        <v>0</v>
      </c>
      <c r="GR454" s="192">
        <f t="shared" si="1558"/>
        <v>0</v>
      </c>
      <c r="GS454" s="192">
        <f t="shared" si="1559"/>
        <v>0</v>
      </c>
      <c r="GT454" s="192">
        <f t="shared" si="1560"/>
        <v>0</v>
      </c>
      <c r="GU454" s="192">
        <f t="shared" si="1561"/>
        <v>0</v>
      </c>
      <c r="GV454" s="192">
        <f t="shared" si="1562"/>
        <v>0</v>
      </c>
      <c r="GW454" s="192">
        <f t="shared" si="1563"/>
        <v>0</v>
      </c>
      <c r="GX454" s="192">
        <f t="shared" si="1564"/>
        <v>0</v>
      </c>
      <c r="GY454" s="192">
        <f t="shared" si="1565"/>
        <v>0</v>
      </c>
      <c r="GZ454" s="192">
        <f t="shared" si="1566"/>
        <v>0</v>
      </c>
      <c r="HA454" s="192">
        <f t="shared" si="1567"/>
        <v>0</v>
      </c>
      <c r="HB454" s="192">
        <f t="shared" si="1568"/>
        <v>0</v>
      </c>
      <c r="HC454" s="192">
        <f t="shared" si="1569"/>
        <v>0</v>
      </c>
      <c r="HD454" s="192">
        <f t="shared" si="1570"/>
        <v>0</v>
      </c>
      <c r="HE454" s="192">
        <f t="shared" si="1571"/>
        <v>0</v>
      </c>
      <c r="HF454" s="192">
        <f t="shared" si="1572"/>
        <v>0</v>
      </c>
      <c r="HG454" s="192">
        <f t="shared" si="1573"/>
        <v>0</v>
      </c>
      <c r="HH454" s="192">
        <f t="shared" si="1574"/>
        <v>0</v>
      </c>
      <c r="HI454" s="192">
        <f t="shared" si="1575"/>
        <v>0</v>
      </c>
      <c r="HJ454" s="192">
        <f t="shared" si="1576"/>
        <v>0</v>
      </c>
      <c r="HK454" s="192">
        <f t="shared" si="1577"/>
        <v>0</v>
      </c>
      <c r="HL454" s="192">
        <f t="shared" si="1578"/>
        <v>0</v>
      </c>
      <c r="HM454" s="192">
        <f t="shared" si="1579"/>
        <v>0</v>
      </c>
      <c r="HN454" s="194">
        <f t="shared" si="1580"/>
        <v>0</v>
      </c>
      <c r="HO454" s="194">
        <f t="shared" si="1581"/>
        <v>0</v>
      </c>
      <c r="HP454" s="194">
        <f t="shared" si="1582"/>
        <v>0</v>
      </c>
      <c r="HQ454" s="194">
        <f t="shared" si="1583"/>
        <v>0</v>
      </c>
      <c r="HR454" s="194">
        <f t="shared" si="1584"/>
        <v>0</v>
      </c>
      <c r="HS454" s="195" t="str">
        <f t="shared" si="1381"/>
        <v/>
      </c>
      <c r="HT454" s="196">
        <f t="shared" ref="HT454:HT505" si="1595">IF(H454="",$HS$4,H454)</f>
        <v>0</v>
      </c>
      <c r="HU454" s="196">
        <f t="shared" ref="HU454:HU505" si="1596">IF(G454="",$HT$4,G454)</f>
        <v>0</v>
      </c>
      <c r="HV454" s="197" t="str">
        <f t="shared" si="1382"/>
        <v/>
      </c>
      <c r="HW454" s="197" t="str">
        <f t="shared" si="1585"/>
        <v/>
      </c>
      <c r="HX454" s="197" t="str">
        <f t="shared" si="1586"/>
        <v/>
      </c>
      <c r="HY454" s="195" t="str">
        <f t="shared" si="1383"/>
        <v/>
      </c>
      <c r="HZ454" s="30">
        <f t="shared" ref="HZ454:HZ505" si="1597">IFERROR(IF(OR(IA454&lt;=2,IA454&lt;2.01),INT(J454),IF(OR(IA454&lt;=7,IA454&lt;7.01),INT(J454)+0.5,INT(J454)+1)),0)</f>
        <v>0</v>
      </c>
      <c r="IA454" s="198">
        <f t="shared" si="1384"/>
        <v>0</v>
      </c>
      <c r="IB454" s="195"/>
      <c r="IC454" s="195">
        <f t="shared" si="1587"/>
        <v>0</v>
      </c>
      <c r="ID454" s="195">
        <f t="shared" si="1385"/>
        <v>0</v>
      </c>
      <c r="IE454" s="195">
        <f t="shared" si="1588"/>
        <v>0</v>
      </c>
      <c r="IF454" s="195">
        <f t="shared" si="1386"/>
        <v>0</v>
      </c>
      <c r="IG454" s="307">
        <f t="shared" si="1387"/>
        <v>0</v>
      </c>
      <c r="IH454" s="307">
        <f t="shared" si="1388"/>
        <v>0</v>
      </c>
      <c r="II454" s="44">
        <f t="shared" si="1389"/>
        <v>0</v>
      </c>
      <c r="IJ454" s="44">
        <f t="shared" si="1589"/>
        <v>0</v>
      </c>
      <c r="IK454" s="44">
        <f t="shared" si="1590"/>
        <v>0</v>
      </c>
      <c r="IL454" s="44">
        <f t="shared" si="1591"/>
        <v>0</v>
      </c>
      <c r="IM454" s="44">
        <f t="shared" si="1592"/>
        <v>0</v>
      </c>
      <c r="IN454" s="44">
        <f t="shared" si="1593"/>
        <v>0</v>
      </c>
      <c r="IO454" s="44">
        <f t="shared" si="1594"/>
        <v>0</v>
      </c>
    </row>
    <row r="455" spans="1:249" ht="18" customHeight="1">
      <c r="A455" s="188">
        <v>449</v>
      </c>
      <c r="B455" s="326"/>
      <c r="C455" s="289"/>
      <c r="D455" s="199"/>
      <c r="E455" s="189"/>
      <c r="F455" s="189"/>
      <c r="G455" s="190"/>
      <c r="H455" s="190"/>
      <c r="I455" s="272"/>
      <c r="J455" s="207"/>
      <c r="K455" s="214" t="str">
        <f t="shared" si="1390"/>
        <v/>
      </c>
      <c r="L455" s="200" t="str">
        <f t="shared" si="1391"/>
        <v/>
      </c>
      <c r="M455" s="200" t="str">
        <f t="shared" si="1392"/>
        <v/>
      </c>
      <c r="N455" s="209" t="str">
        <f t="shared" ref="N455:N505" si="1598">IF(HY455="","",IF(AA455="","",IF(AND(K455&lt;=60,I455&lt;AB455),"SW",IF(AND(K455&lt;=60,I455&gt;=AB455,I455&lt;AD455),"W",IF(AND(K455&lt;=60,I455&gt;=AD455,I455&lt;=AE455),"N",IF(AND(K455&lt;=60,I455&gt;AE455,I455&lt;=AG455),"OW",IF(AND(K455&lt;=60,I455&gt;AG455),"Ob",IF(AND(K455&gt;60,IH455&lt;AB455),"SW",IF(AND(K455&gt;60,IH455&gt;=AB455,IH455&lt;AD455),"W",IF(AND(K455&gt;60,IH455&gt;=AD455,IH455&lt;=AE455),"N",IF(AND(K455&gt;60,IH455&gt;AE455,IH455&lt;=AG455),"OW",IF(AND(K455&gt;60,IH455&gt;AG455),"Ob"))))))))))))</f>
        <v/>
      </c>
      <c r="O455" s="208" t="str">
        <f>IFERROR(IF(D455="","",IF(K455="","",IF(I455="","",IF(F455="F",VLOOKUP(K455,F!A:G,2,0),IF(F455="M",VLOOKUP(K455,M!A:G,2,0),""))))),0)</f>
        <v/>
      </c>
      <c r="P455" s="191" t="str">
        <f>IFERROR(IF(D455="","",IF(K455="","",IF(I455="","",IF(F455="F",VLOOKUP(K455,F!A:G,3,0),IF(F455="M",VLOOKUP(K455,M!A:G,3,0),""))))),0)</f>
        <v/>
      </c>
      <c r="Q455" s="191" t="str">
        <f>IFERROR(IF(D455="","",IF(K455="","",IF(I455="","",IF(F455="F",VLOOKUP(K455,F!A:G,4,0),IF(F455="M",VLOOKUP(K455,M!A:G,4,0),""))))),0)</f>
        <v/>
      </c>
      <c r="R455" s="191" t="str">
        <f>IFERROR(IF(D455="","",IF(K455="","",IF(I455="","",IF(F455="F",VLOOKUP(K455,F!A:G,5,0),IF(F455="M",VLOOKUP(K455,M!A:G,5,0),""))))),0)</f>
        <v/>
      </c>
      <c r="S455" s="191" t="str">
        <f>IFERROR(IF(D455="","",IF(K455="","",IF(I455="","",IF(F455="F",VLOOKUP(K455,F!A:G,6,0),IF(F455="M",VLOOKUP(K455,M!A:G,6,0),""))))),0)</f>
        <v/>
      </c>
      <c r="T455" s="191" t="str">
        <f>IFERROR(IF(D455="","",IF(K455="","",IF(I455="","",IF(F455="F",VLOOKUP(K455,F!A:G,7,0),IF(F455="M",VLOOKUP(K455,M!A:G,7,0),""))))),0)</f>
        <v/>
      </c>
      <c r="U455" s="191" t="str">
        <f>IFERROR(IF(D455="","",IF(K455="","",IF(J455="","",IF(F455="F",VLOOKUP(K455,F!A:M,8,0),IF(F455="M",VLOOKUP(K455,M!A:M,8,0),""))))),0)</f>
        <v/>
      </c>
      <c r="V455" s="191" t="str">
        <f>IFERROR(IF(D455="","",IF(K455="","",IF(J455="","",IF(F455="F",VLOOKUP(K455,F!A:M,9,0),IF(F455="M",VLOOKUP(K455,M!A:M,9,0),""))))),0)</f>
        <v/>
      </c>
      <c r="W455" s="191" t="str">
        <f>IFERROR(IF(D455="","",IF(K455="","",IF(J455="","",IF(F455="F",VLOOKUP(K455,F!A:M,10,0),IF(F455="M",VLOOKUP(K455,M!A:M,10,0),""))))),0)</f>
        <v/>
      </c>
      <c r="X455" s="191" t="str">
        <f>IFERROR(IF(D455="","",IF(K455="","",IF(J455="","",IF(F455="F",VLOOKUP(K455,F!A:M,11,0),IF(F455="M",VLOOKUP(K455,M!A:M,11,0),""))))),0)</f>
        <v/>
      </c>
      <c r="Y455" s="191" t="str">
        <f>IFERROR(IF(D455="","",IF(K455="","",IF(J455="","",IF(F455="F",VLOOKUP(K455,F!A:M,12,0),IF(F455="M",VLOOKUP(K455,M!A:M,12,0),""))))),0)</f>
        <v/>
      </c>
      <c r="Z455" s="191" t="str">
        <f>IFERROR(IF(D455="","",IF(K455="","",IF(J455="","",IF(F455="F",VLOOKUP(K455,F!A:M,13,0),IF(F455="M",VLOOKUP(K455,M!A:M,13,0),""))))),0)</f>
        <v/>
      </c>
      <c r="AA455" s="191" t="str">
        <f>IFERROR(IF(D455="","",IF(F455="","",IF(J455="","",IF(K455="","",IF(AND(K455&gt;23,K455&lt;=60),IF(F455="F",VLOOKUP(MROUND(HZ455,0.5),'F-Weight for Length'!K:S,2,0),VLOOKUP(MROUND(HZ455,0.5),'M-Weight for Length'!K:S,2,0)),IF(K455&gt;60,IF(F455="F",VLOOKUP(K455,'F-Weight for Length'!U:AC,2,0),VLOOKUP(K455,'M-Weight for Length'!U:AC,2,0)),IF(F455="F",VLOOKUP(MROUND(HZ455,0.5),'F-Weight for Length'!A:I,2,0),VLOOKUP(MROUND(HZ455,0.5),'M-Weight for Length'!A:I,2,0)))))))),0)</f>
        <v/>
      </c>
      <c r="AB455" s="191" t="str">
        <f>IFERROR(IF(D455="","",IF(F455="","",IF(J455="","",IF(K455="","",IF(AND(K455&gt;23,K455&lt;=60),IF(F455="F",VLOOKUP(MROUND(HZ455,0.5),'F-Weight for Length'!K:S,3,0),VLOOKUP(MROUND(HZ455,0.5),'M-Weight for Length'!K:S,3,0)),IF(K455&gt;60,IF(F455="F",VLOOKUP(K455,'F-Weight for Length'!U:AC,3,0),VLOOKUP(K455,'M-Weight for Length'!U:AC,3,0)),IF(F455="F",VLOOKUP(MROUND(HZ455,0.5),'F-Weight for Length'!A:I,3,0),VLOOKUP(MROUND(HZ455,0.5),'M-Weight for Length'!A:I,3,0)))))))),0)</f>
        <v/>
      </c>
      <c r="AC455" s="191" t="str">
        <f>IFERROR(IF(D455="","",IF(F455="","",IF(J455="","",IF(K455="","",IF(AND(K455&gt;23,K455&lt;=60),IF(F455="F",VLOOKUP(MROUND(HZ455,0.5),'F-Weight for Length'!K:S,4,0),VLOOKUP(MROUND(HZ455,0.5),'M-Weight for Length'!K:S,4,0)),IF(K455&gt;60,IF(F455="F",VLOOKUP(K455,'F-Weight for Length'!U:AC,4,0),VLOOKUP(K455,'M-Weight for Length'!U:AC,4,0)),IF(F455="F",VLOOKUP(MROUND(HZ455,0.5),'F-Weight for Length'!A:I,4,0),VLOOKUP(MROUND(HZ455,0.5),'M-Weight for Length'!A:I,4,0)))))))),0)</f>
        <v/>
      </c>
      <c r="AD455" s="191" t="str">
        <f>IFERROR(IF(D455="","",IF(F455="","",IF(J455="","",IF(K455="","",IF(AND(K455&gt;23,K455&lt;=60),IF(F455="F",VLOOKUP(MROUND(HZ455,0.5),'F-Weight for Length'!K:S,5,0),VLOOKUP(MROUND(HZ455,0.5),'M-Weight for Length'!K:S,5,0)),IF(K455&gt;60,IF(F455="F",VLOOKUP(K455,'F-Weight for Length'!U:AC,5,0),VLOOKUP(K455,'M-Weight for Length'!U:AC,5,0)),IF(F455="F",VLOOKUP(MROUND(HZ455,0.5),'F-Weight for Length'!A:I,5,0),VLOOKUP(MROUND(HZ455,0.5),'M-Weight for Length'!A:I,5,0)))))))),0)</f>
        <v/>
      </c>
      <c r="AE455" s="191" t="str">
        <f>IFERROR(IF(D455="","",IF(F455="","",IF(J455="","",IF(K455="","",IF(AND(K455&gt;23,K455&lt;=60),IF(F455="F",VLOOKUP(MROUND(HZ455,0.5),'F-Weight for Length'!K:S,6,0),VLOOKUP(MROUND(HZ455,0.5),'M-Weight for Length'!K:S,6,0)),IF(K455&gt;60,IF(F455="F",VLOOKUP(K455,'F-Weight for Length'!U:AC,6,0),VLOOKUP(K455,'M-Weight for Length'!U:AC,6,0)),IF(F455="F",VLOOKUP(MROUND(HZ455,0.5),'F-Weight for Length'!A:I,6,0),VLOOKUP(MROUND(HZ455,0.5),'M-Weight for Length'!A:I,6,0)))))))),0)</f>
        <v/>
      </c>
      <c r="AF455" s="191" t="str">
        <f>IFERROR(IF(D455="","",IF(F455="","",IF(J455="","",IF(K455="","",IF(AND(K455&gt;23,K455&lt;=60),IF(F455="F",VLOOKUP(MROUND(HZ455,0.5),'F-Weight for Length'!K:S,7,0),VLOOKUP(MROUND(HZ455,0.5),'M-Weight for Length'!K:S,7,0)),IF(K455&gt;60,IF(F455="F",VLOOKUP(K455,'F-Weight for Length'!U:AC,7,0),VLOOKUP(K455,'M-Weight for Length'!U:AC,7,0)),IF(F455="F",VLOOKUP(MROUND(HZ455,0.5),'F-Weight for Length'!A:I,7,0),VLOOKUP(MROUND(HZ455,0.5),'M-Weight for Length'!A:I,7,0)))))))),0)</f>
        <v/>
      </c>
      <c r="AG455" s="191" t="str">
        <f>IFERROR(IF(D455="","",IF(F455="","",IF(J455="","",IF(K455="","",IF(AND(K455&gt;23,K455&lt;=60),IF(F455="F",VLOOKUP(MROUND(HZ455,0.5),'F-Weight for Length'!K:S,8,0),VLOOKUP(MROUND(HZ455,0.5),'M-Weight for Length'!K:S,8,0)),IF(K455&gt;60,IF(F455="F",VLOOKUP(K455,'F-Weight for Length'!U:AC,8,0),VLOOKUP(K455,'M-Weight for Length'!U:AC,8,0)),IF(F455="F",VLOOKUP(MROUND(HZ455,0.5),'F-Weight for Length'!A:I,8,0),VLOOKUP(MROUND(HZ455,0.5),'M-Weight for Length'!A:I,8,0)))))))),0)</f>
        <v/>
      </c>
      <c r="AH455" s="191" t="str">
        <f>IFERROR(IF(D455="","",IF(F455="","",IF(J455="","",IF(K455="","",IF(AND(K455&gt;23,K455&lt;=60),IF(F455="F",VLOOKUP(MROUND(HZ455,0.5),'F-Weight for Length'!K:S,9,0),VLOOKUP(MROUND(HZ455,0.5),'M-Weight for Length'!K:S,9,0)),IF(K455&gt;60,IF(F455="F",VLOOKUP(K455,'F-Weight for Length'!U:AC,9,0),VLOOKUP(K455,'M-Weight for Length'!U:AC,9,0)),IF(F455="F",VLOOKUP(MROUND(HZ455,0.5),'F-Weight for Length'!A:I,9,0),VLOOKUP(MROUND(HZ455,0.5),'M-Weight for Length'!A:I,9,0)))))))),0)</f>
        <v/>
      </c>
      <c r="AI455" s="192">
        <f t="shared" si="1393"/>
        <v>0</v>
      </c>
      <c r="AJ455" s="192">
        <f t="shared" si="1394"/>
        <v>0</v>
      </c>
      <c r="AK455" s="192">
        <f t="shared" si="1395"/>
        <v>0</v>
      </c>
      <c r="AL455" s="192">
        <f t="shared" si="1396"/>
        <v>0</v>
      </c>
      <c r="AM455" s="192">
        <f t="shared" si="1397"/>
        <v>0</v>
      </c>
      <c r="AN455" s="192">
        <f t="shared" si="1398"/>
        <v>0</v>
      </c>
      <c r="AO455" s="192">
        <f t="shared" si="1399"/>
        <v>0</v>
      </c>
      <c r="AP455" s="192">
        <f t="shared" si="1400"/>
        <v>0</v>
      </c>
      <c r="AQ455" s="192">
        <f t="shared" si="1401"/>
        <v>0</v>
      </c>
      <c r="AR455" s="192">
        <f t="shared" si="1402"/>
        <v>0</v>
      </c>
      <c r="AS455" s="192">
        <f t="shared" si="1403"/>
        <v>0</v>
      </c>
      <c r="AT455" s="192">
        <f t="shared" si="1404"/>
        <v>0</v>
      </c>
      <c r="AU455" s="192">
        <f t="shared" si="1405"/>
        <v>0</v>
      </c>
      <c r="AV455" s="192">
        <f t="shared" si="1406"/>
        <v>0</v>
      </c>
      <c r="AW455" s="192">
        <f t="shared" si="1407"/>
        <v>0</v>
      </c>
      <c r="AX455" s="192">
        <f t="shared" si="1408"/>
        <v>0</v>
      </c>
      <c r="AY455" s="192">
        <f t="shared" si="1409"/>
        <v>0</v>
      </c>
      <c r="AZ455" s="192">
        <f t="shared" si="1410"/>
        <v>0</v>
      </c>
      <c r="BA455" s="192">
        <f t="shared" si="1411"/>
        <v>0</v>
      </c>
      <c r="BB455" s="192">
        <f t="shared" si="1412"/>
        <v>0</v>
      </c>
      <c r="BC455" s="192">
        <f t="shared" si="1413"/>
        <v>0</v>
      </c>
      <c r="BD455" s="192">
        <f t="shared" si="1414"/>
        <v>0</v>
      </c>
      <c r="BE455" s="192">
        <f t="shared" si="1415"/>
        <v>0</v>
      </c>
      <c r="BF455" s="192">
        <f t="shared" si="1416"/>
        <v>0</v>
      </c>
      <c r="BG455" s="192">
        <f t="shared" si="1417"/>
        <v>0</v>
      </c>
      <c r="BH455" s="192">
        <f t="shared" si="1418"/>
        <v>0</v>
      </c>
      <c r="BI455" s="192">
        <f t="shared" si="1419"/>
        <v>0</v>
      </c>
      <c r="BJ455" s="192">
        <f t="shared" si="1420"/>
        <v>0</v>
      </c>
      <c r="BK455" s="192">
        <f t="shared" si="1421"/>
        <v>0</v>
      </c>
      <c r="BL455" s="192">
        <f t="shared" si="1422"/>
        <v>0</v>
      </c>
      <c r="BM455" s="192">
        <f t="shared" si="1423"/>
        <v>0</v>
      </c>
      <c r="BN455" s="192">
        <f t="shared" si="1424"/>
        <v>0</v>
      </c>
      <c r="BO455" s="192">
        <f t="shared" si="1425"/>
        <v>0</v>
      </c>
      <c r="BP455" s="192">
        <f t="shared" si="1426"/>
        <v>0</v>
      </c>
      <c r="BQ455" s="192">
        <f t="shared" si="1427"/>
        <v>0</v>
      </c>
      <c r="BR455" s="192">
        <f t="shared" si="1428"/>
        <v>0</v>
      </c>
      <c r="BS455" s="192">
        <f t="shared" si="1429"/>
        <v>0</v>
      </c>
      <c r="BT455" s="192">
        <f t="shared" si="1430"/>
        <v>0</v>
      </c>
      <c r="BU455" s="192">
        <f t="shared" si="1431"/>
        <v>0</v>
      </c>
      <c r="BV455" s="192">
        <f t="shared" si="1432"/>
        <v>0</v>
      </c>
      <c r="BW455" s="192">
        <f t="shared" si="1433"/>
        <v>0</v>
      </c>
      <c r="BX455" s="192">
        <f t="shared" si="1434"/>
        <v>0</v>
      </c>
      <c r="BY455" s="192">
        <f t="shared" si="1435"/>
        <v>0</v>
      </c>
      <c r="BZ455" s="192">
        <f t="shared" si="1436"/>
        <v>0</v>
      </c>
      <c r="CA455" s="192">
        <f t="shared" si="1437"/>
        <v>0</v>
      </c>
      <c r="CB455" s="192">
        <f t="shared" si="1438"/>
        <v>0</v>
      </c>
      <c r="CC455" s="192">
        <f t="shared" si="1439"/>
        <v>0</v>
      </c>
      <c r="CD455" s="192">
        <f t="shared" si="1440"/>
        <v>0</v>
      </c>
      <c r="CE455" s="192">
        <f t="shared" si="1441"/>
        <v>0</v>
      </c>
      <c r="CF455" s="192">
        <f t="shared" si="1442"/>
        <v>0</v>
      </c>
      <c r="CG455" s="192">
        <f t="shared" si="1443"/>
        <v>0</v>
      </c>
      <c r="CH455" s="192">
        <f t="shared" si="1444"/>
        <v>0</v>
      </c>
      <c r="CI455" s="192">
        <f t="shared" si="1445"/>
        <v>0</v>
      </c>
      <c r="CJ455" s="192">
        <f t="shared" si="1446"/>
        <v>0</v>
      </c>
      <c r="CK455" s="192">
        <f t="shared" si="1447"/>
        <v>0</v>
      </c>
      <c r="CL455" s="192">
        <f t="shared" si="1448"/>
        <v>0</v>
      </c>
      <c r="CM455" s="192">
        <f t="shared" si="1449"/>
        <v>0</v>
      </c>
      <c r="CN455" s="192">
        <f t="shared" si="1450"/>
        <v>0</v>
      </c>
      <c r="CO455" s="192">
        <f t="shared" si="1451"/>
        <v>0</v>
      </c>
      <c r="CP455" s="192">
        <f t="shared" si="1452"/>
        <v>0</v>
      </c>
      <c r="CQ455" s="192">
        <f t="shared" si="1453"/>
        <v>0</v>
      </c>
      <c r="CR455" s="192">
        <f t="shared" si="1454"/>
        <v>0</v>
      </c>
      <c r="CS455" s="192">
        <f t="shared" si="1455"/>
        <v>0</v>
      </c>
      <c r="CT455" s="192">
        <f t="shared" si="1456"/>
        <v>0</v>
      </c>
      <c r="CU455" s="192">
        <f t="shared" si="1457"/>
        <v>0</v>
      </c>
      <c r="CV455" s="192">
        <f t="shared" si="1458"/>
        <v>0</v>
      </c>
      <c r="CW455" s="192">
        <f t="shared" si="1459"/>
        <v>0</v>
      </c>
      <c r="CX455" s="192">
        <f t="shared" si="1460"/>
        <v>0</v>
      </c>
      <c r="CY455" s="192">
        <f t="shared" si="1461"/>
        <v>0</v>
      </c>
      <c r="CZ455" s="192">
        <f t="shared" si="1462"/>
        <v>0</v>
      </c>
      <c r="DA455" s="192">
        <f t="shared" si="1463"/>
        <v>0</v>
      </c>
      <c r="DB455" s="192">
        <f t="shared" si="1464"/>
        <v>0</v>
      </c>
      <c r="DC455" s="192">
        <f t="shared" si="1465"/>
        <v>0</v>
      </c>
      <c r="DD455" s="192">
        <f t="shared" si="1466"/>
        <v>0</v>
      </c>
      <c r="DE455" s="192">
        <f t="shared" si="1467"/>
        <v>0</v>
      </c>
      <c r="DF455" s="192">
        <f t="shared" si="1468"/>
        <v>0</v>
      </c>
      <c r="DG455" s="192">
        <f t="shared" si="1469"/>
        <v>0</v>
      </c>
      <c r="DH455" s="192">
        <f t="shared" si="1470"/>
        <v>0</v>
      </c>
      <c r="DI455" s="192">
        <f t="shared" si="1471"/>
        <v>0</v>
      </c>
      <c r="DJ455" s="192">
        <f t="shared" si="1472"/>
        <v>0</v>
      </c>
      <c r="DK455" s="192">
        <f t="shared" si="1473"/>
        <v>0</v>
      </c>
      <c r="DL455" s="192">
        <f t="shared" si="1474"/>
        <v>0</v>
      </c>
      <c r="DM455" s="192">
        <f t="shared" si="1475"/>
        <v>0</v>
      </c>
      <c r="DN455" s="192">
        <f t="shared" si="1476"/>
        <v>0</v>
      </c>
      <c r="DO455" s="192">
        <f t="shared" si="1477"/>
        <v>0</v>
      </c>
      <c r="DP455" s="192">
        <f t="shared" si="1478"/>
        <v>0</v>
      </c>
      <c r="DQ455" s="192">
        <f t="shared" si="1479"/>
        <v>0</v>
      </c>
      <c r="DR455" s="192">
        <f t="shared" si="1480"/>
        <v>0</v>
      </c>
      <c r="DS455" s="192">
        <f t="shared" si="1481"/>
        <v>0</v>
      </c>
      <c r="DT455" s="192">
        <f t="shared" si="1482"/>
        <v>0</v>
      </c>
      <c r="DU455" s="192">
        <f t="shared" si="1483"/>
        <v>0</v>
      </c>
      <c r="DV455" s="193">
        <f t="shared" si="1484"/>
        <v>0</v>
      </c>
      <c r="DW455" s="193">
        <f t="shared" si="1485"/>
        <v>0</v>
      </c>
      <c r="DX455" s="193">
        <f t="shared" si="1486"/>
        <v>0</v>
      </c>
      <c r="DY455" s="193">
        <f t="shared" si="1487"/>
        <v>0</v>
      </c>
      <c r="DZ455" s="193">
        <f t="shared" si="1488"/>
        <v>0</v>
      </c>
      <c r="EA455" s="192">
        <f t="shared" si="1489"/>
        <v>0</v>
      </c>
      <c r="EB455" s="192">
        <f t="shared" si="1490"/>
        <v>0</v>
      </c>
      <c r="EC455" s="192">
        <f t="shared" si="1491"/>
        <v>0</v>
      </c>
      <c r="ED455" s="192">
        <f t="shared" si="1492"/>
        <v>0</v>
      </c>
      <c r="EE455" s="192">
        <f t="shared" si="1493"/>
        <v>0</v>
      </c>
      <c r="EF455" s="192">
        <f t="shared" si="1494"/>
        <v>0</v>
      </c>
      <c r="EG455" s="192">
        <f t="shared" si="1495"/>
        <v>0</v>
      </c>
      <c r="EH455" s="192">
        <f t="shared" si="1496"/>
        <v>0</v>
      </c>
      <c r="EI455" s="192">
        <f t="shared" si="1497"/>
        <v>0</v>
      </c>
      <c r="EJ455" s="192">
        <f t="shared" si="1498"/>
        <v>0</v>
      </c>
      <c r="EK455" s="192">
        <f t="shared" si="1499"/>
        <v>0</v>
      </c>
      <c r="EL455" s="192">
        <f t="shared" si="1500"/>
        <v>0</v>
      </c>
      <c r="EM455" s="192">
        <f t="shared" si="1501"/>
        <v>0</v>
      </c>
      <c r="EN455" s="192">
        <f t="shared" si="1502"/>
        <v>0</v>
      </c>
      <c r="EO455" s="192">
        <f t="shared" si="1503"/>
        <v>0</v>
      </c>
      <c r="EP455" s="192">
        <f t="shared" si="1504"/>
        <v>0</v>
      </c>
      <c r="EQ455" s="192">
        <f t="shared" si="1505"/>
        <v>0</v>
      </c>
      <c r="ER455" s="192">
        <f t="shared" si="1506"/>
        <v>0</v>
      </c>
      <c r="ES455" s="192">
        <f t="shared" si="1507"/>
        <v>0</v>
      </c>
      <c r="ET455" s="192">
        <f t="shared" si="1508"/>
        <v>0</v>
      </c>
      <c r="EU455" s="192">
        <f t="shared" si="1509"/>
        <v>0</v>
      </c>
      <c r="EV455" s="192">
        <f t="shared" si="1510"/>
        <v>0</v>
      </c>
      <c r="EW455" s="192">
        <f t="shared" si="1511"/>
        <v>0</v>
      </c>
      <c r="EX455" s="192">
        <f t="shared" si="1512"/>
        <v>0</v>
      </c>
      <c r="EY455" s="192">
        <f t="shared" si="1513"/>
        <v>0</v>
      </c>
      <c r="EZ455" s="192">
        <f t="shared" si="1514"/>
        <v>0</v>
      </c>
      <c r="FA455" s="192">
        <f t="shared" si="1515"/>
        <v>0</v>
      </c>
      <c r="FB455" s="192">
        <f t="shared" si="1516"/>
        <v>0</v>
      </c>
      <c r="FC455" s="192">
        <f t="shared" si="1517"/>
        <v>0</v>
      </c>
      <c r="FD455" s="192">
        <f t="shared" si="1518"/>
        <v>0</v>
      </c>
      <c r="FE455" s="192">
        <f t="shared" si="1519"/>
        <v>0</v>
      </c>
      <c r="FF455" s="192">
        <f t="shared" si="1520"/>
        <v>0</v>
      </c>
      <c r="FG455" s="192">
        <f t="shared" si="1521"/>
        <v>0</v>
      </c>
      <c r="FH455" s="192">
        <f t="shared" si="1522"/>
        <v>0</v>
      </c>
      <c r="FI455" s="192">
        <f t="shared" si="1523"/>
        <v>0</v>
      </c>
      <c r="FJ455" s="192">
        <f t="shared" si="1524"/>
        <v>0</v>
      </c>
      <c r="FK455" s="192">
        <f t="shared" si="1525"/>
        <v>0</v>
      </c>
      <c r="FL455" s="192">
        <f t="shared" si="1526"/>
        <v>0</v>
      </c>
      <c r="FM455" s="192">
        <f t="shared" si="1527"/>
        <v>0</v>
      </c>
      <c r="FN455" s="192">
        <f t="shared" si="1528"/>
        <v>0</v>
      </c>
      <c r="FO455" s="192">
        <f t="shared" si="1529"/>
        <v>0</v>
      </c>
      <c r="FP455" s="192">
        <f t="shared" si="1530"/>
        <v>0</v>
      </c>
      <c r="FQ455" s="192">
        <f t="shared" si="1531"/>
        <v>0</v>
      </c>
      <c r="FR455" s="192">
        <f t="shared" si="1532"/>
        <v>0</v>
      </c>
      <c r="FS455" s="192">
        <f t="shared" si="1533"/>
        <v>0</v>
      </c>
      <c r="FT455" s="192">
        <f t="shared" si="1534"/>
        <v>0</v>
      </c>
      <c r="FU455" s="192">
        <f t="shared" si="1535"/>
        <v>0</v>
      </c>
      <c r="FV455" s="192">
        <f t="shared" si="1536"/>
        <v>0</v>
      </c>
      <c r="FW455" s="192">
        <f t="shared" si="1537"/>
        <v>0</v>
      </c>
      <c r="FX455" s="192">
        <f t="shared" si="1538"/>
        <v>0</v>
      </c>
      <c r="FY455" s="192">
        <f t="shared" si="1539"/>
        <v>0</v>
      </c>
      <c r="FZ455" s="192">
        <f t="shared" si="1540"/>
        <v>0</v>
      </c>
      <c r="GA455" s="192">
        <f t="shared" si="1541"/>
        <v>0</v>
      </c>
      <c r="GB455" s="192">
        <f t="shared" si="1542"/>
        <v>0</v>
      </c>
      <c r="GC455" s="192">
        <f t="shared" si="1543"/>
        <v>0</v>
      </c>
      <c r="GD455" s="192">
        <f t="shared" si="1544"/>
        <v>0</v>
      </c>
      <c r="GE455" s="192">
        <f t="shared" si="1545"/>
        <v>0</v>
      </c>
      <c r="GF455" s="192">
        <f t="shared" si="1546"/>
        <v>0</v>
      </c>
      <c r="GG455" s="192">
        <f t="shared" si="1547"/>
        <v>0</v>
      </c>
      <c r="GH455" s="192">
        <f t="shared" si="1548"/>
        <v>0</v>
      </c>
      <c r="GI455" s="192">
        <f t="shared" si="1549"/>
        <v>0</v>
      </c>
      <c r="GJ455" s="192">
        <f t="shared" si="1550"/>
        <v>0</v>
      </c>
      <c r="GK455" s="192">
        <f t="shared" si="1551"/>
        <v>0</v>
      </c>
      <c r="GL455" s="192">
        <f t="shared" si="1552"/>
        <v>0</v>
      </c>
      <c r="GM455" s="192">
        <f t="shared" si="1553"/>
        <v>0</v>
      </c>
      <c r="GN455" s="192">
        <f t="shared" si="1554"/>
        <v>0</v>
      </c>
      <c r="GO455" s="192">
        <f t="shared" si="1555"/>
        <v>0</v>
      </c>
      <c r="GP455" s="192">
        <f t="shared" si="1556"/>
        <v>0</v>
      </c>
      <c r="GQ455" s="192">
        <f t="shared" si="1557"/>
        <v>0</v>
      </c>
      <c r="GR455" s="192">
        <f t="shared" si="1558"/>
        <v>0</v>
      </c>
      <c r="GS455" s="192">
        <f t="shared" si="1559"/>
        <v>0</v>
      </c>
      <c r="GT455" s="192">
        <f t="shared" si="1560"/>
        <v>0</v>
      </c>
      <c r="GU455" s="192">
        <f t="shared" si="1561"/>
        <v>0</v>
      </c>
      <c r="GV455" s="192">
        <f t="shared" si="1562"/>
        <v>0</v>
      </c>
      <c r="GW455" s="192">
        <f t="shared" si="1563"/>
        <v>0</v>
      </c>
      <c r="GX455" s="192">
        <f t="shared" si="1564"/>
        <v>0</v>
      </c>
      <c r="GY455" s="192">
        <f t="shared" si="1565"/>
        <v>0</v>
      </c>
      <c r="GZ455" s="192">
        <f t="shared" si="1566"/>
        <v>0</v>
      </c>
      <c r="HA455" s="192">
        <f t="shared" si="1567"/>
        <v>0</v>
      </c>
      <c r="HB455" s="192">
        <f t="shared" si="1568"/>
        <v>0</v>
      </c>
      <c r="HC455" s="192">
        <f t="shared" si="1569"/>
        <v>0</v>
      </c>
      <c r="HD455" s="192">
        <f t="shared" si="1570"/>
        <v>0</v>
      </c>
      <c r="HE455" s="192">
        <f t="shared" si="1571"/>
        <v>0</v>
      </c>
      <c r="HF455" s="192">
        <f t="shared" si="1572"/>
        <v>0</v>
      </c>
      <c r="HG455" s="192">
        <f t="shared" si="1573"/>
        <v>0</v>
      </c>
      <c r="HH455" s="192">
        <f t="shared" si="1574"/>
        <v>0</v>
      </c>
      <c r="HI455" s="192">
        <f t="shared" si="1575"/>
        <v>0</v>
      </c>
      <c r="HJ455" s="192">
        <f t="shared" si="1576"/>
        <v>0</v>
      </c>
      <c r="HK455" s="192">
        <f t="shared" si="1577"/>
        <v>0</v>
      </c>
      <c r="HL455" s="192">
        <f t="shared" si="1578"/>
        <v>0</v>
      </c>
      <c r="HM455" s="192">
        <f t="shared" si="1579"/>
        <v>0</v>
      </c>
      <c r="HN455" s="194">
        <f t="shared" si="1580"/>
        <v>0</v>
      </c>
      <c r="HO455" s="194">
        <f t="shared" si="1581"/>
        <v>0</v>
      </c>
      <c r="HP455" s="194">
        <f t="shared" si="1582"/>
        <v>0</v>
      </c>
      <c r="HQ455" s="194">
        <f t="shared" si="1583"/>
        <v>0</v>
      </c>
      <c r="HR455" s="194">
        <f t="shared" si="1584"/>
        <v>0</v>
      </c>
      <c r="HS455" s="195" t="str">
        <f t="shared" ref="HS455:HS506" si="1599">IF(L455="","",IF(M455="","",IF(N455="","",1)))</f>
        <v/>
      </c>
      <c r="HT455" s="196">
        <f t="shared" si="1595"/>
        <v>0</v>
      </c>
      <c r="HU455" s="196">
        <f t="shared" si="1596"/>
        <v>0</v>
      </c>
      <c r="HV455" s="197" t="str">
        <f t="shared" ref="HV455:HV505" si="1600">IF(K455&lt;=59,COUNTIF(E455,"YES"),"")</f>
        <v/>
      </c>
      <c r="HW455" s="197" t="str">
        <f t="shared" si="1585"/>
        <v/>
      </c>
      <c r="HX455" s="197" t="str">
        <f t="shared" si="1586"/>
        <v/>
      </c>
      <c r="HY455" s="195" t="str">
        <f t="shared" ref="HY455:HY505" si="1601">IF(D455="","",IF(E455="","",IF(F455="","",IF(G455="","",IF(H455="","",IF(J455="","",IF(K455="","",1)))))))</f>
        <v/>
      </c>
      <c r="HZ455" s="30">
        <f t="shared" si="1597"/>
        <v>0</v>
      </c>
      <c r="IA455" s="198">
        <f t="shared" ref="IA455:IA505" si="1602">((J455-INT(J455))*10)</f>
        <v>0</v>
      </c>
      <c r="IB455" s="195"/>
      <c r="IC455" s="195">
        <f t="shared" si="1587"/>
        <v>0</v>
      </c>
      <c r="ID455" s="195">
        <f t="shared" ref="ID455:ID505" si="1603">IF(AND(D455&lt;&gt;"",N455="SW"),1,0)</f>
        <v>0</v>
      </c>
      <c r="IE455" s="195">
        <f t="shared" si="1588"/>
        <v>0</v>
      </c>
      <c r="IF455" s="195">
        <f t="shared" ref="IF455:IF505" si="1604">IF(AND(D455&lt;&gt;"",L455="SUW"),1,0)</f>
        <v>0</v>
      </c>
      <c r="IG455" s="307">
        <f t="shared" ref="IG455:IG505" si="1605">(J455/100)*(J455/100)</f>
        <v>0</v>
      </c>
      <c r="IH455" s="307">
        <f t="shared" ref="IH455:IH505" si="1606">IFERROR(IF(K455&gt;60,I455/IG455,0),0)</f>
        <v>0</v>
      </c>
      <c r="II455" s="44">
        <f t="shared" si="1389"/>
        <v>0</v>
      </c>
      <c r="IJ455" s="44">
        <f t="shared" si="1589"/>
        <v>0</v>
      </c>
      <c r="IK455" s="44">
        <f t="shared" si="1590"/>
        <v>0</v>
      </c>
      <c r="IL455" s="44">
        <f t="shared" si="1591"/>
        <v>0</v>
      </c>
      <c r="IM455" s="44">
        <f t="shared" si="1592"/>
        <v>0</v>
      </c>
      <c r="IN455" s="44">
        <f t="shared" si="1593"/>
        <v>0</v>
      </c>
      <c r="IO455" s="44">
        <f t="shared" si="1594"/>
        <v>0</v>
      </c>
    </row>
    <row r="456" spans="1:249" ht="18" customHeight="1">
      <c r="A456" s="188">
        <v>450</v>
      </c>
      <c r="B456" s="326"/>
      <c r="C456" s="289"/>
      <c r="D456" s="199"/>
      <c r="E456" s="189"/>
      <c r="F456" s="189"/>
      <c r="G456" s="190"/>
      <c r="H456" s="190"/>
      <c r="I456" s="272"/>
      <c r="J456" s="207"/>
      <c r="K456" s="214" t="str">
        <f t="shared" ref="K456:K506" si="1607">IF(G456="","",IF(H456="","",IFERROR(DATEDIF(G456,H456,"m"),"Date Error")))</f>
        <v/>
      </c>
      <c r="L456" s="200" t="str">
        <f t="shared" ref="L456:L505" si="1608">IF(O456="","",IF(I456&lt;P456,"SUW",IF(I456&gt;=P456,IF(I456&lt;R456,"UW",IF(I456&gt;=R456,IF(I456&lt;=S456,"N",IF(I456&gt;S456,"OW","ERR")))))))</f>
        <v/>
      </c>
      <c r="M456" s="200" t="str">
        <f t="shared" ref="M456:M505" si="1609">IF(U456="","",IF(J456&lt;V456,"SSt",IF(J456&gt;=V456,IF(J456&lt;X456,"St",IF(J456&gt;=X456,IF(J456&lt;=Y456,"N",IF(J456&gt;Y456,"T","ERR")))))))</f>
        <v/>
      </c>
      <c r="N456" s="209" t="str">
        <f t="shared" si="1598"/>
        <v/>
      </c>
      <c r="O456" s="208" t="str">
        <f>IFERROR(IF(D456="","",IF(K456="","",IF(I456="","",IF(F456="F",VLOOKUP(K456,F!A:G,2,0),IF(F456="M",VLOOKUP(K456,M!A:G,2,0),""))))),0)</f>
        <v/>
      </c>
      <c r="P456" s="191" t="str">
        <f>IFERROR(IF(D456="","",IF(K456="","",IF(I456="","",IF(F456="F",VLOOKUP(K456,F!A:G,3,0),IF(F456="M",VLOOKUP(K456,M!A:G,3,0),""))))),0)</f>
        <v/>
      </c>
      <c r="Q456" s="191" t="str">
        <f>IFERROR(IF(D456="","",IF(K456="","",IF(I456="","",IF(F456="F",VLOOKUP(K456,F!A:G,4,0),IF(F456="M",VLOOKUP(K456,M!A:G,4,0),""))))),0)</f>
        <v/>
      </c>
      <c r="R456" s="191" t="str">
        <f>IFERROR(IF(D456="","",IF(K456="","",IF(I456="","",IF(F456="F",VLOOKUP(K456,F!A:G,5,0),IF(F456="M",VLOOKUP(K456,M!A:G,5,0),""))))),0)</f>
        <v/>
      </c>
      <c r="S456" s="191" t="str">
        <f>IFERROR(IF(D456="","",IF(K456="","",IF(I456="","",IF(F456="F",VLOOKUP(K456,F!A:G,6,0),IF(F456="M",VLOOKUP(K456,M!A:G,6,0),""))))),0)</f>
        <v/>
      </c>
      <c r="T456" s="191" t="str">
        <f>IFERROR(IF(D456="","",IF(K456="","",IF(I456="","",IF(F456="F",VLOOKUP(K456,F!A:G,7,0),IF(F456="M",VLOOKUP(K456,M!A:G,7,0),""))))),0)</f>
        <v/>
      </c>
      <c r="U456" s="191" t="str">
        <f>IFERROR(IF(D456="","",IF(K456="","",IF(J456="","",IF(F456="F",VLOOKUP(K456,F!A:M,8,0),IF(F456="M",VLOOKUP(K456,M!A:M,8,0),""))))),0)</f>
        <v/>
      </c>
      <c r="V456" s="191" t="str">
        <f>IFERROR(IF(D456="","",IF(K456="","",IF(J456="","",IF(F456="F",VLOOKUP(K456,F!A:M,9,0),IF(F456="M",VLOOKUP(K456,M!A:M,9,0),""))))),0)</f>
        <v/>
      </c>
      <c r="W456" s="191" t="str">
        <f>IFERROR(IF(D456="","",IF(K456="","",IF(J456="","",IF(F456="F",VLOOKUP(K456,F!A:M,10,0),IF(F456="M",VLOOKUP(K456,M!A:M,10,0),""))))),0)</f>
        <v/>
      </c>
      <c r="X456" s="191" t="str">
        <f>IFERROR(IF(D456="","",IF(K456="","",IF(J456="","",IF(F456="F",VLOOKUP(K456,F!A:M,11,0),IF(F456="M",VLOOKUP(K456,M!A:M,11,0),""))))),0)</f>
        <v/>
      </c>
      <c r="Y456" s="191" t="str">
        <f>IFERROR(IF(D456="","",IF(K456="","",IF(J456="","",IF(F456="F",VLOOKUP(K456,F!A:M,12,0),IF(F456="M",VLOOKUP(K456,M!A:M,12,0),""))))),0)</f>
        <v/>
      </c>
      <c r="Z456" s="191" t="str">
        <f>IFERROR(IF(D456="","",IF(K456="","",IF(J456="","",IF(F456="F",VLOOKUP(K456,F!A:M,13,0),IF(F456="M",VLOOKUP(K456,M!A:M,13,0),""))))),0)</f>
        <v/>
      </c>
      <c r="AA456" s="191" t="str">
        <f>IFERROR(IF(D456="","",IF(F456="","",IF(J456="","",IF(K456="","",IF(AND(K456&gt;23,K456&lt;=60),IF(F456="F",VLOOKUP(MROUND(HZ456,0.5),'F-Weight for Length'!K:S,2,0),VLOOKUP(MROUND(HZ456,0.5),'M-Weight for Length'!K:S,2,0)),IF(K456&gt;60,IF(F456="F",VLOOKUP(K456,'F-Weight for Length'!U:AC,2,0),VLOOKUP(K456,'M-Weight for Length'!U:AC,2,0)),IF(F456="F",VLOOKUP(MROUND(HZ456,0.5),'F-Weight for Length'!A:I,2,0),VLOOKUP(MROUND(HZ456,0.5),'M-Weight for Length'!A:I,2,0)))))))),0)</f>
        <v/>
      </c>
      <c r="AB456" s="191" t="str">
        <f>IFERROR(IF(D456="","",IF(F456="","",IF(J456="","",IF(K456="","",IF(AND(K456&gt;23,K456&lt;=60),IF(F456="F",VLOOKUP(MROUND(HZ456,0.5),'F-Weight for Length'!K:S,3,0),VLOOKUP(MROUND(HZ456,0.5),'M-Weight for Length'!K:S,3,0)),IF(K456&gt;60,IF(F456="F",VLOOKUP(K456,'F-Weight for Length'!U:AC,3,0),VLOOKUP(K456,'M-Weight for Length'!U:AC,3,0)),IF(F456="F",VLOOKUP(MROUND(HZ456,0.5),'F-Weight for Length'!A:I,3,0),VLOOKUP(MROUND(HZ456,0.5),'M-Weight for Length'!A:I,3,0)))))))),0)</f>
        <v/>
      </c>
      <c r="AC456" s="191" t="str">
        <f>IFERROR(IF(D456="","",IF(F456="","",IF(J456="","",IF(K456="","",IF(AND(K456&gt;23,K456&lt;=60),IF(F456="F",VLOOKUP(MROUND(HZ456,0.5),'F-Weight for Length'!K:S,4,0),VLOOKUP(MROUND(HZ456,0.5),'M-Weight for Length'!K:S,4,0)),IF(K456&gt;60,IF(F456="F",VLOOKUP(K456,'F-Weight for Length'!U:AC,4,0),VLOOKUP(K456,'M-Weight for Length'!U:AC,4,0)),IF(F456="F",VLOOKUP(MROUND(HZ456,0.5),'F-Weight for Length'!A:I,4,0),VLOOKUP(MROUND(HZ456,0.5),'M-Weight for Length'!A:I,4,0)))))))),0)</f>
        <v/>
      </c>
      <c r="AD456" s="191" t="str">
        <f>IFERROR(IF(D456="","",IF(F456="","",IF(J456="","",IF(K456="","",IF(AND(K456&gt;23,K456&lt;=60),IF(F456="F",VLOOKUP(MROUND(HZ456,0.5),'F-Weight for Length'!K:S,5,0),VLOOKUP(MROUND(HZ456,0.5),'M-Weight for Length'!K:S,5,0)),IF(K456&gt;60,IF(F456="F",VLOOKUP(K456,'F-Weight for Length'!U:AC,5,0),VLOOKUP(K456,'M-Weight for Length'!U:AC,5,0)),IF(F456="F",VLOOKUP(MROUND(HZ456,0.5),'F-Weight for Length'!A:I,5,0),VLOOKUP(MROUND(HZ456,0.5),'M-Weight for Length'!A:I,5,0)))))))),0)</f>
        <v/>
      </c>
      <c r="AE456" s="191" t="str">
        <f>IFERROR(IF(D456="","",IF(F456="","",IF(J456="","",IF(K456="","",IF(AND(K456&gt;23,K456&lt;=60),IF(F456="F",VLOOKUP(MROUND(HZ456,0.5),'F-Weight for Length'!K:S,6,0),VLOOKUP(MROUND(HZ456,0.5),'M-Weight for Length'!K:S,6,0)),IF(K456&gt;60,IF(F456="F",VLOOKUP(K456,'F-Weight for Length'!U:AC,6,0),VLOOKUP(K456,'M-Weight for Length'!U:AC,6,0)),IF(F456="F",VLOOKUP(MROUND(HZ456,0.5),'F-Weight for Length'!A:I,6,0),VLOOKUP(MROUND(HZ456,0.5),'M-Weight for Length'!A:I,6,0)))))))),0)</f>
        <v/>
      </c>
      <c r="AF456" s="191" t="str">
        <f>IFERROR(IF(D456="","",IF(F456="","",IF(J456="","",IF(K456="","",IF(AND(K456&gt;23,K456&lt;=60),IF(F456="F",VLOOKUP(MROUND(HZ456,0.5),'F-Weight for Length'!K:S,7,0),VLOOKUP(MROUND(HZ456,0.5),'M-Weight for Length'!K:S,7,0)),IF(K456&gt;60,IF(F456="F",VLOOKUP(K456,'F-Weight for Length'!U:AC,7,0),VLOOKUP(K456,'M-Weight for Length'!U:AC,7,0)),IF(F456="F",VLOOKUP(MROUND(HZ456,0.5),'F-Weight for Length'!A:I,7,0),VLOOKUP(MROUND(HZ456,0.5),'M-Weight for Length'!A:I,7,0)))))))),0)</f>
        <v/>
      </c>
      <c r="AG456" s="191" t="str">
        <f>IFERROR(IF(D456="","",IF(F456="","",IF(J456="","",IF(K456="","",IF(AND(K456&gt;23,K456&lt;=60),IF(F456="F",VLOOKUP(MROUND(HZ456,0.5),'F-Weight for Length'!K:S,8,0),VLOOKUP(MROUND(HZ456,0.5),'M-Weight for Length'!K:S,8,0)),IF(K456&gt;60,IF(F456="F",VLOOKUP(K456,'F-Weight for Length'!U:AC,8,0),VLOOKUP(K456,'M-Weight for Length'!U:AC,8,0)),IF(F456="F",VLOOKUP(MROUND(HZ456,0.5),'F-Weight for Length'!A:I,8,0),VLOOKUP(MROUND(HZ456,0.5),'M-Weight for Length'!A:I,8,0)))))))),0)</f>
        <v/>
      </c>
      <c r="AH456" s="191" t="str">
        <f>IFERROR(IF(D456="","",IF(F456="","",IF(J456="","",IF(K456="","",IF(AND(K456&gt;23,K456&lt;=60),IF(F456="F",VLOOKUP(MROUND(HZ456,0.5),'F-Weight for Length'!K:S,9,0),VLOOKUP(MROUND(HZ456,0.5),'M-Weight for Length'!K:S,9,0)),IF(K456&gt;60,IF(F456="F",VLOOKUP(K456,'F-Weight for Length'!U:AC,9,0),VLOOKUP(K456,'M-Weight for Length'!U:AC,9,0)),IF(F456="F",VLOOKUP(MROUND(HZ456,0.5),'F-Weight for Length'!A:I,9,0),VLOOKUP(MROUND(HZ456,0.5),'M-Weight for Length'!A:I,9,0)))))))),0)</f>
        <v/>
      </c>
      <c r="AI456" s="192">
        <f t="shared" ref="AI456:AI505" si="1610">IF($HS456=1,IF(F456="F",IF($L456="N",IF($K456&lt;=5,1,0),0),0),0)</f>
        <v>0</v>
      </c>
      <c r="AJ456" s="192">
        <f t="shared" ref="AJ456:AJ505" si="1611">IF($HS456=1,IF(F456="F",IF($L456="OW",IF($K456&lt;=5,1,0),0),0),0)</f>
        <v>0</v>
      </c>
      <c r="AK456" s="192">
        <f t="shared" ref="AK456:AK505" si="1612">IF($HS456=1,IF(F456="F",IF($L456="SUW",IF($K456&lt;=5,1,0),0),0),0)</f>
        <v>0</v>
      </c>
      <c r="AL456" s="192">
        <f t="shared" ref="AL456:AL505" si="1613">IF($HS456=1,IF(F456="F",IF($L456="UW",IF($K456&lt;=5,1,0),0),0),0)</f>
        <v>0</v>
      </c>
      <c r="AM456" s="192">
        <f t="shared" ref="AM456:AM505" si="1614">IF($HS456=1,IF(F456="F",IF($M456="N",IF($K456&lt;=5,1,0),0),0),0)</f>
        <v>0</v>
      </c>
      <c r="AN456" s="192">
        <f t="shared" ref="AN456:AN505" si="1615">IF($HS456=1,IF(F456="F",IF($M456="SSt",IF($K456&lt;=5,1,0),0),0),0)</f>
        <v>0</v>
      </c>
      <c r="AO456" s="192">
        <f t="shared" ref="AO456:AO505" si="1616">IF($HS456=1,IF(F456="F",IF($M456="St",IF($K456&lt;=5,1,0),0),0),0)</f>
        <v>0</v>
      </c>
      <c r="AP456" s="192">
        <f t="shared" ref="AP456:AP505" si="1617">IF($HS456=1,IF(F456="F",IF($M456="T",IF($K456&lt;=5,1,0),0),0),0)</f>
        <v>0</v>
      </c>
      <c r="AQ456" s="192">
        <f t="shared" ref="AQ456:AQ505" si="1618">IF($HS456=1,IF(F456="F",IF($N456="N",IF($K456&lt;=5,1,0),0),0),0)</f>
        <v>0</v>
      </c>
      <c r="AR456" s="192">
        <f t="shared" ref="AR456:AR505" si="1619">IF($HS456=1,IF(F456="F",IF($N456="OW",IF($K456&lt;=5,1,0),0),0),0)</f>
        <v>0</v>
      </c>
      <c r="AS456" s="192">
        <f t="shared" ref="AS456:AS505" si="1620">IF($HS456=1,IF(F456="F",IF($N456="Ob",IF($K456&lt;=5,1,0),0),0),0)</f>
        <v>0</v>
      </c>
      <c r="AT456" s="192">
        <f t="shared" ref="AT456:AT505" si="1621">IF($HS456=1,IF(F456="F",IF($N456="SW",IF($K456&lt;=5,1,0),0),0),0)</f>
        <v>0</v>
      </c>
      <c r="AU456" s="192">
        <f t="shared" ref="AU456:AU505" si="1622">IF($HS456=1,IF(F456="F",IF($N456="W",IF($K456&lt;=5,1,0),0),0),0)</f>
        <v>0</v>
      </c>
      <c r="AV456" s="192">
        <f t="shared" ref="AV456:AV505" si="1623">IF($HS456=1,IF(F456="F",IF($L456="N",IF($K456&gt;5,IF($K456&lt;=11,1,0),0),0),0),0)</f>
        <v>0</v>
      </c>
      <c r="AW456" s="192">
        <f t="shared" ref="AW456:AW505" si="1624">IF($HS456=1,IF(F456="F",IF($L456="OW",IF($K456&gt;5,IF($K456&lt;=11,1,0),0),0),0),0)</f>
        <v>0</v>
      </c>
      <c r="AX456" s="192">
        <f t="shared" ref="AX456:AX505" si="1625">IF($HS456=1,IF(F456="F",IF($L456="SUW",IF($K456&gt;5,IF($K456&lt;=11,1,0),0),0),0),0)</f>
        <v>0</v>
      </c>
      <c r="AY456" s="192">
        <f t="shared" ref="AY456:AY505" si="1626">IF($HS456=1,IF(F456="F",IF($L456="UW",IF($K456&gt;5,IF($K456&lt;=11,1,0),0),0),0),0)</f>
        <v>0</v>
      </c>
      <c r="AZ456" s="192">
        <f t="shared" ref="AZ456:AZ505" si="1627">IF($HS456=1,IF(F456="F",IF($M456="N",IF($K456&gt;5,IF($K456&lt;=11,1,0),0),0),0),0)</f>
        <v>0</v>
      </c>
      <c r="BA456" s="192">
        <f t="shared" ref="BA456:BA505" si="1628">IF($HS456=1,IF(F456="F",IF($M456="SSt",IF($K456&gt;5,IF($K456&lt;=11,1,0),0),0),0),0)</f>
        <v>0</v>
      </c>
      <c r="BB456" s="192">
        <f t="shared" ref="BB456:BB505" si="1629">IF($HS456=1,IF(F456="F",IF($M456="St",IF($K456&gt;5,IF($K456&lt;=11,1,0),0),0),0),0)</f>
        <v>0</v>
      </c>
      <c r="BC456" s="192">
        <f t="shared" ref="BC456:BC505" si="1630">IF($HS456=1,IF(F456="F",IF($M456="T",IF($K456&gt;5,IF($K456&lt;=11,1,0),0),0),0),0)</f>
        <v>0</v>
      </c>
      <c r="BD456" s="192">
        <f t="shared" ref="BD456:BD505" si="1631">IF($HS456=1,IF(F456="F",IF($N456="N",IF($K456&gt;5,IF($K456&lt;=11,1,0),0),0),0),0)</f>
        <v>0</v>
      </c>
      <c r="BE456" s="192">
        <f t="shared" ref="BE456:BE505" si="1632">IF($HS456=1,IF(F456="F",IF($N456="OW",IF($K456&gt;5,IF($K456&lt;=11,1,0),0),0),0),0)</f>
        <v>0</v>
      </c>
      <c r="BF456" s="192">
        <f t="shared" ref="BF456:BF505" si="1633">IF($HS456=1,IF(F456="F",IF($N456="Ob",IF($K456&gt;5,IF($K456&lt;=11,1,0),0),0),0),0)</f>
        <v>0</v>
      </c>
      <c r="BG456" s="192">
        <f t="shared" ref="BG456:BG505" si="1634">IF($HS456=1,IF(F456="F",IF($N456="SW",IF($K456&gt;5,IF($K456&lt;=11,1,0),0),0),0),0)</f>
        <v>0</v>
      </c>
      <c r="BH456" s="192">
        <f t="shared" ref="BH456:BH505" si="1635">IF($HS456=1,IF(F456="F",IF($N456="W",IF($K456&gt;5,IF($K456&lt;=11,1,0),0),0),0),0)</f>
        <v>0</v>
      </c>
      <c r="BI456" s="192">
        <f t="shared" ref="BI456:BI505" si="1636">IF($HS456=1,IF(F456="F",IF($L456="N",IF($K456&gt;11,IF($K456&lt;=23,1,0),0),0),0),0)</f>
        <v>0</v>
      </c>
      <c r="BJ456" s="192">
        <f t="shared" ref="BJ456:BJ505" si="1637">IF($HS456=1,IF(F456="F",IF($L456="OW",IF($K456&gt;11,IF($K456&lt;=23,1,0),0),0),0),0)</f>
        <v>0</v>
      </c>
      <c r="BK456" s="192">
        <f t="shared" ref="BK456:BK505" si="1638">IF($HS456=1,IF(F456="F",IF($L456="SUW",IF($K456&gt;11,IF($K456&lt;=23,1,0),0),0),0),0)</f>
        <v>0</v>
      </c>
      <c r="BL456" s="192">
        <f t="shared" ref="BL456:BL505" si="1639">IF($HS456=1,IF(F456="F",IF($L456="UW",IF($K456&gt;11,IF($K456&lt;=23,1,0),0),0),0),0)</f>
        <v>0</v>
      </c>
      <c r="BM456" s="192">
        <f t="shared" ref="BM456:BM505" si="1640">IF($HS456=1,IF(F456="F",IF($M456="N",IF($K456&gt;11,IF($K456&lt;=23,1,0),0),0),0),0)</f>
        <v>0</v>
      </c>
      <c r="BN456" s="192">
        <f t="shared" ref="BN456:BN505" si="1641">IF($HS456=1,IF(F456="F",IF($M456="SSt",IF($K456&gt;11,IF($K456&lt;=23,1,0),0),0),0),0)</f>
        <v>0</v>
      </c>
      <c r="BO456" s="192">
        <f t="shared" ref="BO456:BO505" si="1642">IF($HS456=1,IF(F456="F",IF($M456="St",IF($K456&gt;11,IF($K456&lt;=23,1,0),0),0),0),0)</f>
        <v>0</v>
      </c>
      <c r="BP456" s="192">
        <f t="shared" ref="BP456:BP505" si="1643">IF($HS456=1,IF(F456="F",IF($M456="T",IF($K456&gt;11,IF($K456&lt;=23,1,0),0),0),0),0)</f>
        <v>0</v>
      </c>
      <c r="BQ456" s="192">
        <f t="shared" ref="BQ456:BQ505" si="1644">IF($HS456=1,IF(F456="F",IF($N456="N",IF($K456&gt;11,IF($K456&lt;=23,1,0),0),0),0),0)</f>
        <v>0</v>
      </c>
      <c r="BR456" s="192">
        <f t="shared" ref="BR456:BR505" si="1645">IF($HS456=1,IF(F456="F",IF($N456="OW",IF($K456&gt;11,IF($K456&lt;=23,1,0),0),0),0),0)</f>
        <v>0</v>
      </c>
      <c r="BS456" s="192">
        <f t="shared" ref="BS456:BS505" si="1646">IF($HS456=1,IF(F456="F",IF($N456="Ob",IF($K456&gt;11,IF($K456&lt;=23,1,0),0),0),0),0)</f>
        <v>0</v>
      </c>
      <c r="BT456" s="192">
        <f t="shared" ref="BT456:BT505" si="1647">IF($HS456=1,IF(F456="F",IF($N456="SW",IF($K456&gt;11,IF($K456&lt;=23,1,0),0),0),0),0)</f>
        <v>0</v>
      </c>
      <c r="BU456" s="192">
        <f t="shared" ref="BU456:BU505" si="1648">IF($HS456=1,IF(F456="F",IF($N456="W",IF($K456&gt;11,IF($K456&lt;=23,1,0),0),0),0),0)</f>
        <v>0</v>
      </c>
      <c r="BV456" s="192">
        <f t="shared" ref="BV456:BV505" si="1649">IF($HS456=1,IF(F456="F",IF($L456="N",IF($K456&gt;=24,IF($K456&lt;=35,1,0),0),0),0),0)</f>
        <v>0</v>
      </c>
      <c r="BW456" s="192">
        <f t="shared" ref="BW456:BW505" si="1650">IF($HS456=1,IF(F456="F",IF($L456="OW",IF($K456&gt;=24,IF($K456&lt;=35,1,0),0),0),0),0)</f>
        <v>0</v>
      </c>
      <c r="BX456" s="192">
        <f t="shared" ref="BX456:BX505" si="1651">IF($HS456=1,IF(F456="F",IF($L456="SUW",IF($K456&gt;=24,IF($K456&lt;=35,1,0),0),0),0),0)</f>
        <v>0</v>
      </c>
      <c r="BY456" s="192">
        <f t="shared" ref="BY456:BY505" si="1652">IF($HS456=1,IF(F456="F",IF($L456="UW",IF($K456&gt;=24,IF($K456&lt;=35,1,0),0),0),0),0)</f>
        <v>0</v>
      </c>
      <c r="BZ456" s="192">
        <f t="shared" ref="BZ456:BZ505" si="1653">IF($HS456=1,IF(F456="F",IF($M456="N",IF($K456&gt;=24,IF($K456&lt;=35,1,0),0),0),0),0)</f>
        <v>0</v>
      </c>
      <c r="CA456" s="192">
        <f t="shared" ref="CA456:CA505" si="1654">IF($HS456=1,IF(F456="F",IF($M456="SSt",IF($K456&gt;=24,IF($K456&lt;=35,1,0),0),0),0),0)</f>
        <v>0</v>
      </c>
      <c r="CB456" s="192">
        <f t="shared" ref="CB456:CB505" si="1655">IF($HS456=1,IF(F456="F",IF($M456="St",IF($K456&gt;=24,IF($K456&lt;=35,1,0),0),0),0),0)</f>
        <v>0</v>
      </c>
      <c r="CC456" s="192">
        <f t="shared" ref="CC456:CC505" si="1656">IF($HS456=1,IF(F456="F",IF($M456="T",IF($K456&gt;=24,IF($K456&lt;=35,1,0),0),0),0),0)</f>
        <v>0</v>
      </c>
      <c r="CD456" s="192">
        <f t="shared" ref="CD456:CD505" si="1657">IF($HS456=1,IF(F456="F",IF($N456="N",IF($K456&gt;=24,IF($K456&lt;=35,1,0),0),0),0),0)</f>
        <v>0</v>
      </c>
      <c r="CE456" s="192">
        <f t="shared" ref="CE456:CE505" si="1658">IF($HS456=1,IF(F456="F",IF($N456="OW",IF($K456&gt;=24,IF($K456&lt;=35,1,0),0),0),0),0)</f>
        <v>0</v>
      </c>
      <c r="CF456" s="192">
        <f t="shared" ref="CF456:CF505" si="1659">IF($HS456=1,IF(F456="F",IF($N456="Ob",IF($K456&gt;=24,IF($K456&lt;=35,1,0),0),0),0),0)</f>
        <v>0</v>
      </c>
      <c r="CG456" s="192">
        <f t="shared" ref="CG456:CG505" si="1660">IF($HS456=1,IF(F456="F",IF($N456="SW",IF($K456&gt;=24,IF($K456&lt;=35,1,0),0),0),0),0)</f>
        <v>0</v>
      </c>
      <c r="CH456" s="192">
        <f t="shared" ref="CH456:CH505" si="1661">IF($HS456=1,IF(F456="F",IF($N456="W",IF($K456&gt;=24,IF($K456&lt;=35,1,0),0),0),0),0)</f>
        <v>0</v>
      </c>
      <c r="CI456" s="192">
        <f t="shared" ref="CI456:CI505" si="1662">IF($HS456=1,IF(F456="F",IF($L456="N",IF($K456&gt;=36,IF($K456&lt;=47,1,0),0),0),0),0)</f>
        <v>0</v>
      </c>
      <c r="CJ456" s="192">
        <f t="shared" ref="CJ456:CJ505" si="1663">IF($HS456=1,IF(F456="F",IF($L456="OW",IF($K456&gt;=36,IF($K456&lt;=47,1,0),0),0),0),0)</f>
        <v>0</v>
      </c>
      <c r="CK456" s="192">
        <f t="shared" ref="CK456:CK505" si="1664">IF($HS456=1,IF(F456="F",IF($L456="SUW",IF($K456&gt;=36,IF($K456&lt;=47,1,0),0),0),0),0)</f>
        <v>0</v>
      </c>
      <c r="CL456" s="192">
        <f t="shared" ref="CL456:CL505" si="1665">IF($HS456=1,IF(F456="F",IF($L456="UW",IF($K456&gt;=36,IF($K456&lt;=47,1,0),0),0),0),0)</f>
        <v>0</v>
      </c>
      <c r="CM456" s="192">
        <f t="shared" ref="CM456:CM505" si="1666">IF($HS456=1,IF(F456="F",IF($M456="N",IF($K456&gt;=36,IF($K456&lt;=47,1,0),0),0),0),0)</f>
        <v>0</v>
      </c>
      <c r="CN456" s="192">
        <f t="shared" ref="CN456:CN505" si="1667">IF($HS456=1,IF(F456="F",IF($M456="SSt",IF($K456&gt;=36,IF($K456&lt;=47,1,0),0),0),0),0)</f>
        <v>0</v>
      </c>
      <c r="CO456" s="192">
        <f t="shared" ref="CO456:CO505" si="1668">IF($HS456=1,IF(F456="F",IF($M456="St",IF($K456&gt;=36,IF($K456&lt;=47,1,0),0),0),0),0)</f>
        <v>0</v>
      </c>
      <c r="CP456" s="192">
        <f t="shared" ref="CP456:CP505" si="1669">IF($HS456=1,IF(F456="F",IF($M456="T",IF($K456&gt;=36,IF($K456&lt;=47,1,0),0),0),0),0)</f>
        <v>0</v>
      </c>
      <c r="CQ456" s="192">
        <f t="shared" ref="CQ456:CQ505" si="1670">IF($HS456=1,IF(F456="F",IF($N456="N",IF($K456&gt;=36,IF($K456&lt;=47,1,0),0),0),0),0)</f>
        <v>0</v>
      </c>
      <c r="CR456" s="192">
        <f t="shared" ref="CR456:CR505" si="1671">IF($HS456=1,IF(F456="F",IF($N456="OW",IF($K456&gt;=36,IF($K456&lt;=47,1,0),0),0),0),0)</f>
        <v>0</v>
      </c>
      <c r="CS456" s="192">
        <f t="shared" ref="CS456:CS505" si="1672">IF($HS456=1,IF(F456="F",IF($N456="Ob",IF($K456&gt;=36,IF($K456&lt;=47,1,0),0),0),0),0)</f>
        <v>0</v>
      </c>
      <c r="CT456" s="192">
        <f t="shared" ref="CT456:CT505" si="1673">IF($HS456=1,IF(F456="F",IF($N456="SW",IF($K456&gt;=36,IF($K456&lt;=47,1,0),0),0),0),0)</f>
        <v>0</v>
      </c>
      <c r="CU456" s="192">
        <f t="shared" ref="CU456:CU505" si="1674">IF($HS456=1,IF(F456="F",IF($N456="W",IF($K456&gt;=36,IF($K456&lt;=47,1,0),0),0),0),0)</f>
        <v>0</v>
      </c>
      <c r="CV456" s="192">
        <f t="shared" ref="CV456:CV505" si="1675">IF($HS456=1,IF(F456="F",IF($L456="N",IF($K456&gt;=48,IF($K456&lt;=59,1,0),0),0),0),0)</f>
        <v>0</v>
      </c>
      <c r="CW456" s="192">
        <f t="shared" ref="CW456:CW505" si="1676">IF($HS456=1,IF(F456="F",IF($L456="OW",IF($K456&gt;=48,IF($K456&lt;=59,1,0),0),0),0),0)</f>
        <v>0</v>
      </c>
      <c r="CX456" s="192">
        <f t="shared" ref="CX456:CX505" si="1677">IF($HS456=1,IF(F456="F",IF($L456="SUW",IF($K456&gt;=48,IF($K456&lt;=59,1,0),0),0),0),0)</f>
        <v>0</v>
      </c>
      <c r="CY456" s="192">
        <f t="shared" ref="CY456:CY505" si="1678">IF($HS456=1,IF(F456="F",IF($L456="UW",IF($K456&gt;=48,IF($K456&lt;=59,1,0),0),0),0),0)</f>
        <v>0</v>
      </c>
      <c r="CZ456" s="192">
        <f t="shared" ref="CZ456:CZ505" si="1679">IF($HS456=1,IF(F456="F",IF($M456="N",IF($K456&gt;=48,IF($K456&lt;=59,1,0),0),0),0),0)</f>
        <v>0</v>
      </c>
      <c r="DA456" s="192">
        <f t="shared" ref="DA456:DA505" si="1680">IF($HS456=1,IF(F456="F",IF($M456="SSt",IF($K456&gt;=48,IF($K456&lt;=59,1,0),0),0),0),0)</f>
        <v>0</v>
      </c>
      <c r="DB456" s="192">
        <f t="shared" ref="DB456:DB505" si="1681">IF($HS456=1,IF(F456="F",IF($M456="St",IF($K456&gt;=48,IF($K456&lt;=59,1,0),0),0),0),0)</f>
        <v>0</v>
      </c>
      <c r="DC456" s="192">
        <f t="shared" ref="DC456:DC505" si="1682">IF($HS456=1,IF(F456="F",IF($M456="T",IF($K456&gt;=48,IF($K456&lt;=59,1,0),0),0),0),0)</f>
        <v>0</v>
      </c>
      <c r="DD456" s="192">
        <f t="shared" ref="DD456:DD505" si="1683">IF($HS456=1,IF(F456="F",IF($N456="N",IF($K456&gt;=48,IF($K456&lt;=59,1,0),0),0),0),0)</f>
        <v>0</v>
      </c>
      <c r="DE456" s="192">
        <f t="shared" ref="DE456:DE505" si="1684">IF($HS456=1,IF(F456="F",IF($N456="OW",IF($K456&gt;=48,IF($K456&lt;=59,1,0),0),0),0),0)</f>
        <v>0</v>
      </c>
      <c r="DF456" s="192">
        <f t="shared" ref="DF456:DF505" si="1685">IF($HS456=1,IF(F456="F",IF($N456="Ob",IF($K456&gt;=48,IF($K456&lt;=59,1,0),0),0),0),0)</f>
        <v>0</v>
      </c>
      <c r="DG456" s="192">
        <f t="shared" ref="DG456:DG505" si="1686">IF($HS456=1,IF(F456="F",IF($N456="SW",IF($K456&gt;=48,IF($K456&lt;=59,1,0),0),0),0),0)</f>
        <v>0</v>
      </c>
      <c r="DH456" s="192">
        <f t="shared" ref="DH456:DH505" si="1687">IF($HS456=1,IF(F456="F",IF($N456="W",IF($K456&gt;=48,IF($K456&lt;=59,1,0),0),0),0),0)</f>
        <v>0</v>
      </c>
      <c r="DI456" s="192">
        <f t="shared" ref="DI456:DI505" si="1688">IF($HS456=1,IF(F456="F",IF($L456="N",IF($K456&gt;=60,IF($K456&lt;=71,1,0),0),0),0),0)</f>
        <v>0</v>
      </c>
      <c r="DJ456" s="192">
        <f t="shared" ref="DJ456:DJ505" si="1689">IF($HS456=1,IF(F456="F",IF($L456="OW",IF($K456&gt;=60,IF($K456&lt;=71,1,0),0),0),0),0)</f>
        <v>0</v>
      </c>
      <c r="DK456" s="192">
        <f t="shared" ref="DK456:DK505" si="1690">IF($HS456=1,IF(F456="F",IF($L456="SUW",IF($K456&gt;=60,IF($K456&lt;=71,1,0),0),0),0),0)</f>
        <v>0</v>
      </c>
      <c r="DL456" s="192">
        <f t="shared" ref="DL456:DL505" si="1691">IF($HS456=1,IF(F456="F",IF($L456="UW",IF($K456&gt;=60,IF($K456&lt;=71,1,0),0),0),0),0)</f>
        <v>0</v>
      </c>
      <c r="DM456" s="192">
        <f t="shared" ref="DM456:DM505" si="1692">IF($HS456=1,IF(F456="F",IF($M456="N",IF($K456&gt;=60,IF($K456&lt;=71,1,0),0),0),0),0)</f>
        <v>0</v>
      </c>
      <c r="DN456" s="192">
        <f t="shared" ref="DN456:DN505" si="1693">IF($HS456=1,IF(F456="F",IF($M456="SSt",IF($K456&gt;=60,IF($K456&lt;=71,1,0),0),0),0),0)</f>
        <v>0</v>
      </c>
      <c r="DO456" s="192">
        <f t="shared" ref="DO456:DO505" si="1694">IF($HS456=1,IF(F456="F",IF($M456="St",IF($K456&gt;=60,IF($K456&lt;=71,1,0),0),0),0),0)</f>
        <v>0</v>
      </c>
      <c r="DP456" s="192">
        <f t="shared" ref="DP456:DP505" si="1695">IF($HS456=1,IF(F456="F",IF($M456="T",IF($K456&gt;=60,IF($K456&lt;=71,1,0),0),0),0),0)</f>
        <v>0</v>
      </c>
      <c r="DQ456" s="192">
        <f t="shared" ref="DQ456:DQ505" si="1696">IF($HS456=1,IF(F456="F",IF($N456="N",IF($K456&gt;=60,IF($K456&lt;=71,1,0),0),0),0),0)</f>
        <v>0</v>
      </c>
      <c r="DR456" s="192">
        <f t="shared" ref="DR456:DR505" si="1697">IF($HS456=1,IF(F456="F",IF($N456="OW",IF($K456&gt;=60,IF($K456&lt;=71,1,0),0),0),0),0)</f>
        <v>0</v>
      </c>
      <c r="DS456" s="192">
        <f t="shared" ref="DS456:DS505" si="1698">IF($HS456=1,IF(F456="F",IF($N456="Ob",IF($K456&gt;=60,IF($K456&lt;=71,1,0),0),0),0),0)</f>
        <v>0</v>
      </c>
      <c r="DT456" s="192">
        <f t="shared" ref="DT456:DT505" si="1699">IF($HS456=1,IF(F456="F",IF($N456="SW",IF($K456&gt;=60,IF($K456&lt;=71,1,0),0),0),0),0)</f>
        <v>0</v>
      </c>
      <c r="DU456" s="192">
        <f t="shared" ref="DU456:DU505" si="1700">IF($HS456=1,IF(F456="F",IF($N456="W",IF($K456&gt;=60,IF($K456&lt;=71,1,0),0),0),0),0)</f>
        <v>0</v>
      </c>
      <c r="DV456" s="193">
        <f t="shared" ref="DV456:DV505" si="1701">IF($HS456=1,IF(F456="F",IF($N456="N",IF($K456=60,1,0),0),0),0)</f>
        <v>0</v>
      </c>
      <c r="DW456" s="193">
        <f t="shared" ref="DW456:DW505" si="1702">IF($HS456=1,IF(F456="F",IF($N456="OW",IF($K456=60,1,0),0),0),0)</f>
        <v>0</v>
      </c>
      <c r="DX456" s="193">
        <f t="shared" ref="DX456:DX505" si="1703">IF($HS456=1,IF(F456="F",IF($N456="Ob",IF($K456=60,1,0),0),0),0)</f>
        <v>0</v>
      </c>
      <c r="DY456" s="193">
        <f t="shared" ref="DY456:DY505" si="1704">IF($HS456=1,IF(F456="F",IF($N456="W",IF($K456=60,1,0),0),0),0)</f>
        <v>0</v>
      </c>
      <c r="DZ456" s="193">
        <f t="shared" ref="DZ456:DZ505" si="1705">IF($HS456=1,IF(F456="F",IF($N456="SW",IF($K456=60,1,0),0),0),0)</f>
        <v>0</v>
      </c>
      <c r="EA456" s="192">
        <f t="shared" ref="EA456:EA505" si="1706">IF($HS456=1,IF(F456="M",IF($L456="N",IF($K456&lt;=5,1,0),0),0),0)</f>
        <v>0</v>
      </c>
      <c r="EB456" s="192">
        <f t="shared" ref="EB456:EB505" si="1707">IF($HS456=1,IF(F456="M",IF($L456="OW",IF($K456&lt;=5,1,0),0),0),0)</f>
        <v>0</v>
      </c>
      <c r="EC456" s="192">
        <f t="shared" ref="EC456:EC505" si="1708">IF($HS456=1,IF(F456="M",IF($L456="SUW",IF($K456&lt;=5,1,0),0),0),0)</f>
        <v>0</v>
      </c>
      <c r="ED456" s="192">
        <f t="shared" ref="ED456:ED505" si="1709">IF($HS456=1,IF(F456="M",IF($L456="UW",IF($K456&lt;=5,1,0),0),0),0)</f>
        <v>0</v>
      </c>
      <c r="EE456" s="192">
        <f t="shared" ref="EE456:EE505" si="1710">IF($HS456=1,IF(F456="M",IF($M456="N",IF($K456&lt;=5,1,0),0),0),0)</f>
        <v>0</v>
      </c>
      <c r="EF456" s="192">
        <f t="shared" ref="EF456:EF505" si="1711">IF($HS456=1,IF(F456="M",IF($M456="SSt",IF($K456&lt;=5,1,0),0),0),0)</f>
        <v>0</v>
      </c>
      <c r="EG456" s="192">
        <f t="shared" ref="EG456:EG505" si="1712">IF($HS456=1,IF(F456="M",IF($M456="St",IF($K456&lt;=5,1,0),0),0),0)</f>
        <v>0</v>
      </c>
      <c r="EH456" s="192">
        <f t="shared" ref="EH456:EH505" si="1713">IF($HS456=1,IF(F456="M",IF($M456="T",IF($K456&lt;=5,1,0),0),0),0)</f>
        <v>0</v>
      </c>
      <c r="EI456" s="192">
        <f t="shared" ref="EI456:EI505" si="1714">IF($HS456=1,IF(F456="M",IF($N456="N",IF($K456&lt;=5,1,0),0),0),0)</f>
        <v>0</v>
      </c>
      <c r="EJ456" s="192">
        <f t="shared" ref="EJ456:EJ505" si="1715">IF($HS456=1,IF(F456="M",IF($N456="OW",IF($K456&lt;=5,1,0),0),0),0)</f>
        <v>0</v>
      </c>
      <c r="EK456" s="192">
        <f t="shared" ref="EK456:EK505" si="1716">IF($HS456=1,IF(F456="M",IF($N456="Ob",IF($K456&lt;=5,1,0),0),0),0)</f>
        <v>0</v>
      </c>
      <c r="EL456" s="192">
        <f t="shared" ref="EL456:EL505" si="1717">IF($HS456=1,IF(F456="M",IF($N456="SW",IF($K456&lt;=5,1,0),0),0),0)</f>
        <v>0</v>
      </c>
      <c r="EM456" s="192">
        <f t="shared" ref="EM456:EM505" si="1718">IF($HS456=1,IF(F456="M",IF($N456="W",IF($K456&lt;=5,1,0),0),0),0)</f>
        <v>0</v>
      </c>
      <c r="EN456" s="192">
        <f t="shared" ref="EN456:EN505" si="1719">IF($HS456=1,IF(F456="M",IF($L456="N",IF($K456&gt;5,IF($K456&lt;=11,1,0),0),0),0),0)</f>
        <v>0</v>
      </c>
      <c r="EO456" s="192">
        <f t="shared" ref="EO456:EO505" si="1720">IF($HS456=1,IF(F456="M",IF($L456="OW",IF($K456&gt;5,IF($K456&lt;=11,1,0),0),0),0),0)</f>
        <v>0</v>
      </c>
      <c r="EP456" s="192">
        <f t="shared" ref="EP456:EP505" si="1721">IF($HS456=1,IF(F456="M",IF($L456="SUW",IF($K456&gt;5,IF($K456&lt;=11,1,0),0),0),0),0)</f>
        <v>0</v>
      </c>
      <c r="EQ456" s="192">
        <f t="shared" ref="EQ456:EQ505" si="1722">IF($HS456=1,IF(F456="M",IF($L456="UW",IF($K456&gt;5,IF($K456&lt;=11,1,0),0),0),0),0)</f>
        <v>0</v>
      </c>
      <c r="ER456" s="192">
        <f t="shared" ref="ER456:ER505" si="1723">IF($HS456=1,IF(F456="M",IF($M456="N",IF($K456&gt;5,IF($K456&lt;=11,1,0),0),0),0),0)</f>
        <v>0</v>
      </c>
      <c r="ES456" s="192">
        <f t="shared" ref="ES456:ES505" si="1724">IF($HS456=1,IF(F456="M",IF($M456="SSt",IF($K456&gt;5,IF($K456&lt;=11,1,0),0),0),0),0)</f>
        <v>0</v>
      </c>
      <c r="ET456" s="192">
        <f t="shared" ref="ET456:ET505" si="1725">IF($HS456=1,IF(F456="M",IF($M456="St",IF($K456&gt;5,IF($K456&lt;=11,1,0),0),0),0),0)</f>
        <v>0</v>
      </c>
      <c r="EU456" s="192">
        <f t="shared" ref="EU456:EU505" si="1726">IF($HS456=1,IF(F456="M",IF($M456="T",IF($K456&gt;5,IF($K456&lt;=11,1,0),0),0),0),0)</f>
        <v>0</v>
      </c>
      <c r="EV456" s="192">
        <f t="shared" ref="EV456:EV505" si="1727">IF($HS456=1,IF(F456="M",IF($N456="N",IF($K456&gt;5,IF($K456&lt;=11,1,0),0),0),0),0)</f>
        <v>0</v>
      </c>
      <c r="EW456" s="192">
        <f t="shared" ref="EW456:EW505" si="1728">IF($HS456=1,IF(F456="M",IF($N456="OW",IF($K456&gt;5,IF($K456&lt;=11,1,0),0),0),0),0)</f>
        <v>0</v>
      </c>
      <c r="EX456" s="192">
        <f t="shared" ref="EX456:EX505" si="1729">IF($HS456=1,IF(F456="M",IF($N456="Ob",IF($K456&gt;5,IF($K456&lt;=11,1,0),0),0),0),0)</f>
        <v>0</v>
      </c>
      <c r="EY456" s="192">
        <f t="shared" ref="EY456:EY505" si="1730">IF($HS456=1,IF(F456="M",IF($N456="SW",IF($K456&gt;5,IF($K456&lt;=11,1,0),0),0),0),0)</f>
        <v>0</v>
      </c>
      <c r="EZ456" s="192">
        <f t="shared" ref="EZ456:EZ505" si="1731">IF($HS456=1,IF(F456="M",IF($N456="W",IF($K456&gt;5,IF($K456&lt;=11,1,0),0),0),0),0)</f>
        <v>0</v>
      </c>
      <c r="FA456" s="192">
        <f t="shared" ref="FA456:FA505" si="1732">IF($HS456=1,IF(F456="M",IF($L456="N",IF($K456&gt;11,IF($K456&lt;=23,1,0),0),0),0),0)</f>
        <v>0</v>
      </c>
      <c r="FB456" s="192">
        <f t="shared" ref="FB456:FB505" si="1733">IF($HS456=1,IF(F456="M",IF($L456="OW",IF($K456&gt;11,IF($K456&lt;=23,1,0),0),0),0),0)</f>
        <v>0</v>
      </c>
      <c r="FC456" s="192">
        <f t="shared" ref="FC456:FC505" si="1734">IF($HS456=1,IF(F456="M",IF($L456="SUW",IF($K456&gt;11,IF($K456&lt;=23,1,0),0),0),0),0)</f>
        <v>0</v>
      </c>
      <c r="FD456" s="192">
        <f t="shared" ref="FD456:FD505" si="1735">IF($HS456=1,IF(F456="M",IF($L456="UW",IF($K456&gt;11,IF($K456&lt;=23,1,0),0),0),0),0)</f>
        <v>0</v>
      </c>
      <c r="FE456" s="192">
        <f t="shared" ref="FE456:FE505" si="1736">IF($HS456=1,IF(F456="M",IF($M456="N",IF($K456&gt;11,IF($K456&lt;=23,1,0),0),0),0),0)</f>
        <v>0</v>
      </c>
      <c r="FF456" s="192">
        <f t="shared" ref="FF456:FF505" si="1737">IF($HS456=1,IF(F456="M",IF($M456="SSt",IF($K456&gt;11,IF($K456&lt;=23,1,0),0),0),0),0)</f>
        <v>0</v>
      </c>
      <c r="FG456" s="192">
        <f t="shared" ref="FG456:FG505" si="1738">IF($HS456=1,IF(F456="M",IF($M456="St",IF($K456&gt;11,IF($K456&lt;=23,1,0),0),0),0),0)</f>
        <v>0</v>
      </c>
      <c r="FH456" s="192">
        <f t="shared" ref="FH456:FH505" si="1739">IF($HS456=1,IF(F456="M",IF($M456="T",IF($K456&gt;11,IF($K456&lt;=23,1,0),0),0),0),0)</f>
        <v>0</v>
      </c>
      <c r="FI456" s="192">
        <f t="shared" ref="FI456:FI505" si="1740">IF($HS456=1,IF(F456="M",IF($N456="N",IF($K456&gt;11,IF($K456&lt;=23,1,0),0),0),0),0)</f>
        <v>0</v>
      </c>
      <c r="FJ456" s="192">
        <f t="shared" ref="FJ456:FJ505" si="1741">IF($HS456=1,IF(F456="M",IF($N456="OW",IF($K456&gt;11,IF($K456&lt;=23,1,0),0),0),0),0)</f>
        <v>0</v>
      </c>
      <c r="FK456" s="192">
        <f t="shared" ref="FK456:FK505" si="1742">IF($HS456=1,IF(F456="M",IF($N456="Ob",IF($K456&gt;11,IF($K456&lt;=23,1,0),0),0),0),0)</f>
        <v>0</v>
      </c>
      <c r="FL456" s="192">
        <f t="shared" ref="FL456:FL505" si="1743">IF($HS456=1,IF(F456="M",IF($N456="SW",IF($K456&gt;11,IF($K456&lt;=23,1,0),0),0),0),0)</f>
        <v>0</v>
      </c>
      <c r="FM456" s="192">
        <f t="shared" ref="FM456:FM505" si="1744">IF($HS456=1,IF(F456="M",IF($N456="W",IF($K456&gt;11,IF($K456&lt;=23,1,0),0),0),0),0)</f>
        <v>0</v>
      </c>
      <c r="FN456" s="192">
        <f t="shared" ref="FN456:FN505" si="1745">IF($HS456=1,IF(F456="M",IF($L456="N",IF($K456&gt;=24,IF($K456&lt;=35,1,0),0),0),0),0)</f>
        <v>0</v>
      </c>
      <c r="FO456" s="192">
        <f t="shared" ref="FO456:FO505" si="1746">IF($HS456=1,IF(F456="M",IF($L456="OW",IF($K456&gt;=24,IF($K456&lt;=35,1,0),0),0),0),0)</f>
        <v>0</v>
      </c>
      <c r="FP456" s="192">
        <f t="shared" ref="FP456:FP505" si="1747">IF($HS456=1,IF(F456="M",IF($L456="SUW",IF($K456&gt;=24,IF($K456&lt;=35,1,0),0),0),0),0)</f>
        <v>0</v>
      </c>
      <c r="FQ456" s="192">
        <f t="shared" ref="FQ456:FQ505" si="1748">IF($HS456=1,IF(F456="M",IF($L456="UW",IF($K456&gt;=24,IF($K456&lt;=35,1,0),0),0),0),0)</f>
        <v>0</v>
      </c>
      <c r="FR456" s="192">
        <f t="shared" ref="FR456:FR505" si="1749">IF($HS456=1,IF(F456="M",IF($M456="N",IF($K456&gt;=24,IF($K456&lt;=35,1,0),0),0),0),0)</f>
        <v>0</v>
      </c>
      <c r="FS456" s="192">
        <f t="shared" ref="FS456:FS505" si="1750">IF($HS456=1,IF(F456="M",IF($M456="SSt",IF($K456&gt;=24,IF($K456&lt;=35,1,0),0),0),0),0)</f>
        <v>0</v>
      </c>
      <c r="FT456" s="192">
        <f t="shared" ref="FT456:FT505" si="1751">IF($HS456=1,IF(F456="M",IF($M456="St",IF($K456&gt;=24,IF($K456&lt;=35,1,0),0),0),0),0)</f>
        <v>0</v>
      </c>
      <c r="FU456" s="192">
        <f t="shared" ref="FU456:FU505" si="1752">IF($HS456=1,IF(F456="M",IF($M456="T",IF($K456&gt;=24,IF($K456&lt;=35,1,0),0),0),0),0)</f>
        <v>0</v>
      </c>
      <c r="FV456" s="192">
        <f t="shared" ref="FV456:FV505" si="1753">IF($HS456=1,IF(F456="M",IF($N456="N",IF($K456&gt;=24,IF($K456&lt;=35,1,0),0),0),0),0)</f>
        <v>0</v>
      </c>
      <c r="FW456" s="192">
        <f t="shared" ref="FW456:FW505" si="1754">IF($HS456=1,IF(F456="M",IF($N456="OW",IF($K456&gt;=24,IF($K456&lt;=35,1,0),0),0),0),0)</f>
        <v>0</v>
      </c>
      <c r="FX456" s="192">
        <f t="shared" ref="FX456:FX505" si="1755">IF($HS456=1,IF(F456="M",IF($N456="Ob",IF($K456&gt;=24,IF($K456&lt;=35,1,0),0),0),0),0)</f>
        <v>0</v>
      </c>
      <c r="FY456" s="192">
        <f t="shared" ref="FY456:FY505" si="1756">IF($HS456=1,IF(F456="M",IF($N456="SW",IF($K456&gt;=24,IF($K456&lt;=35,1,0),0),0),0),0)</f>
        <v>0</v>
      </c>
      <c r="FZ456" s="192">
        <f t="shared" ref="FZ456:FZ505" si="1757">IF($HS456=1,IF(F456="M",IF($N456="W",IF($K456&gt;=24,IF($K456&lt;=35,1,0),0),0),0),0)</f>
        <v>0</v>
      </c>
      <c r="GA456" s="192">
        <f t="shared" ref="GA456:GA505" si="1758">IF($HS456=1,IF(F456="M",IF($L456="N",IF($K456&gt;=36,IF($K456&lt;=47,1,0),0),0),0),0)</f>
        <v>0</v>
      </c>
      <c r="GB456" s="192">
        <f t="shared" ref="GB456:GB505" si="1759">IF($HS456=1,IF(F456="M",IF($L456="OW",IF($K456&gt;=36,IF($K456&lt;=47,1,0),0),0),0),0)</f>
        <v>0</v>
      </c>
      <c r="GC456" s="192">
        <f t="shared" ref="GC456:GC505" si="1760">IF($HS456=1,IF(F456="M",IF($L456="SUW",IF($K456&gt;=36,IF($K456&lt;=47,1,0),0),0),0),0)</f>
        <v>0</v>
      </c>
      <c r="GD456" s="192">
        <f t="shared" ref="GD456:GD505" si="1761">IF($HS456=1,IF(F456="M",IF($L456="UW",IF($K456&gt;=36,IF($K456&lt;=47,1,0),0),0),0),0)</f>
        <v>0</v>
      </c>
      <c r="GE456" s="192">
        <f t="shared" ref="GE456:GE505" si="1762">IF($HS456=1,IF(F456="M",IF($M456="N",IF($K456&gt;=36,IF($K456&lt;=47,1,0),0),0),0),0)</f>
        <v>0</v>
      </c>
      <c r="GF456" s="192">
        <f t="shared" ref="GF456:GF505" si="1763">IF($HS456=1,IF(F456="M",IF($M456="SSt",IF($K456&gt;=36,IF($K456&lt;=47,1,0),0),0),0),0)</f>
        <v>0</v>
      </c>
      <c r="GG456" s="192">
        <f t="shared" ref="GG456:GG505" si="1764">IF($HS456=1,IF(F456="M",IF($M456="St",IF($K456&gt;=36,IF($K456&lt;=47,1,0),0),0),0),0)</f>
        <v>0</v>
      </c>
      <c r="GH456" s="192">
        <f t="shared" ref="GH456:GH505" si="1765">IF($HS456=1,IF(F456="M",IF($M456="T",IF($K456&gt;=36,IF($K456&lt;=47,1,0),0),0),0),0)</f>
        <v>0</v>
      </c>
      <c r="GI456" s="192">
        <f t="shared" ref="GI456:GI505" si="1766">IF($HS456=1,IF(F456="M",IF($N456="N",IF($K456&gt;=36,IF($K456&lt;=47,1,0),0),0),0),0)</f>
        <v>0</v>
      </c>
      <c r="GJ456" s="192">
        <f t="shared" ref="GJ456:GJ505" si="1767">IF($HS456=1,IF(F456="M",IF($N456="OW",IF($K456&gt;=36,IF($K456&lt;=47,1,0),0),0),0),0)</f>
        <v>0</v>
      </c>
      <c r="GK456" s="192">
        <f t="shared" ref="GK456:GK505" si="1768">IF($HS456=1,IF(F456="M",IF($N456="Ob",IF($K456&gt;=36,IF($K456&lt;=47,1,0),0),0),0),0)</f>
        <v>0</v>
      </c>
      <c r="GL456" s="192">
        <f t="shared" ref="GL456:GL505" si="1769">IF($HS456=1,IF(F456="M",IF($N456="SW",IF($K456&gt;=36,IF($K456&lt;=47,1,0),0),0),0),0)</f>
        <v>0</v>
      </c>
      <c r="GM456" s="192">
        <f t="shared" ref="GM456:GM505" si="1770">IF($HS456=1,IF(F456="M",IF($N456="W",IF($K456&gt;=36,IF($K456&lt;=47,1,0),0),0),0),0)</f>
        <v>0</v>
      </c>
      <c r="GN456" s="192">
        <f t="shared" ref="GN456:GN505" si="1771">IF($HS456=1,IF(F456="M",IF($L456="N",IF($K456&gt;=48,IF($K456&lt;=59,1,0),0),0),0),0)</f>
        <v>0</v>
      </c>
      <c r="GO456" s="192">
        <f t="shared" ref="GO456:GO505" si="1772">IF($HS456=1,IF(F456="M",IF($L456="OW",IF($K456&gt;=48,IF($K456&lt;=59,1,0),0),0),0),0)</f>
        <v>0</v>
      </c>
      <c r="GP456" s="192">
        <f t="shared" ref="GP456:GP505" si="1773">IF($HS456=1,IF(F456="M",IF($L456="SUW",IF($K456&gt;=48,IF($K456&lt;=59,1,0),0),0),0),0)</f>
        <v>0</v>
      </c>
      <c r="GQ456" s="192">
        <f t="shared" ref="GQ456:GQ505" si="1774">IF($HS456=1,IF(F456="M",IF($L456="UW",IF($K456&gt;=48,IF($K456&lt;=59,1,0),0),0),0),0)</f>
        <v>0</v>
      </c>
      <c r="GR456" s="192">
        <f t="shared" ref="GR456:GR505" si="1775">IF($HS456=1,IF(F456="M",IF($M456="N",IF($K456&gt;=48,IF($K456&lt;=59,1,0),0),0),0),0)</f>
        <v>0</v>
      </c>
      <c r="GS456" s="192">
        <f t="shared" ref="GS456:GS505" si="1776">IF($HS456=1,IF(F456="M",IF($M456="SSt",IF($K456&gt;=48,IF($K456&lt;=59,1,0),0),0),0),0)</f>
        <v>0</v>
      </c>
      <c r="GT456" s="192">
        <f t="shared" ref="GT456:GT505" si="1777">IF($HS456=1,IF(F456="M",IF($M456="St",IF($K456&gt;=48,IF($K456&lt;=59,1,0),0),0),0),0)</f>
        <v>0</v>
      </c>
      <c r="GU456" s="192">
        <f t="shared" ref="GU456:GU505" si="1778">IF($HS456=1,IF(F456="M",IF($M456="T",IF($K456&gt;=48,IF($K456&lt;=59,1,0),0),0),0),0)</f>
        <v>0</v>
      </c>
      <c r="GV456" s="192">
        <f t="shared" ref="GV456:GV505" si="1779">IF($HS456=1,IF(F456="M",IF($N456="N",IF($K456&gt;=48,IF($K456&lt;=59,1,0),0),0),0),0)</f>
        <v>0</v>
      </c>
      <c r="GW456" s="192">
        <f t="shared" ref="GW456:GW505" si="1780">IF($HS456=1,IF(F456="M",IF($N456="OW",IF($K456&gt;=48,IF($K456&lt;=59,1,0),0),0),0),0)</f>
        <v>0</v>
      </c>
      <c r="GX456" s="192">
        <f t="shared" ref="GX456:GX505" si="1781">IF($HS456=1,IF(F456="M",IF($N456="Ob",IF($K456&gt;=48,IF($K456&lt;=59,1,0),0),0),0),0)</f>
        <v>0</v>
      </c>
      <c r="GY456" s="192">
        <f t="shared" ref="GY456:GY505" si="1782">IF($HS456=1,IF(F456="M",IF($N456="SW",IF($K456&gt;=48,IF($K456&lt;=59,1,0),0),0),0),0)</f>
        <v>0</v>
      </c>
      <c r="GZ456" s="192">
        <f t="shared" ref="GZ456:GZ505" si="1783">IF($HS456=1,IF(F456="M",IF($N456="W",IF($K456&gt;=48,IF($K456&lt;=59,1,0),0),0),0),0)</f>
        <v>0</v>
      </c>
      <c r="HA456" s="192">
        <f t="shared" ref="HA456:HA505" si="1784">IF($HS456=1,IF(F456="M",IF($L456="N",IF($K456&gt;=60,IF($K456&lt;=71,1,0),0),0),0),0)</f>
        <v>0</v>
      </c>
      <c r="HB456" s="192">
        <f t="shared" ref="HB456:HB505" si="1785">IF($HS456=1,IF(F456="M",IF($L456="OW",IF($K456&gt;=60,IF($K456&lt;=71,1,0),0),0),0),0)</f>
        <v>0</v>
      </c>
      <c r="HC456" s="192">
        <f t="shared" ref="HC456:HC505" si="1786">IF($HS456=1,IF(F456="M",IF($L456="SUW",IF($K456&gt;=60,IF($K456&lt;=71,1,0),0),0),0),0)</f>
        <v>0</v>
      </c>
      <c r="HD456" s="192">
        <f t="shared" ref="HD456:HD505" si="1787">IF($HS456=1,IF(F456="M",IF($L456="UW",IF($K456&gt;=60,IF($K456&lt;=71,1,0),0),0),0),0)</f>
        <v>0</v>
      </c>
      <c r="HE456" s="192">
        <f t="shared" ref="HE456:HE505" si="1788">IF($HS456=1,IF(F456="M",IF($M456="N",IF($K456&gt;=60,IF($K456&lt;=71,1,0),0),0),0),0)</f>
        <v>0</v>
      </c>
      <c r="HF456" s="192">
        <f t="shared" ref="HF456:HF505" si="1789">IF($HS456=1,IF(F456="M",IF($M456="SSt",IF($K456&gt;=60,IF($K456&lt;=71,1,0),0),0),0),0)</f>
        <v>0</v>
      </c>
      <c r="HG456" s="192">
        <f t="shared" ref="HG456:HG505" si="1790">IF($HS456=1,IF(F456="M",IF($M456="St",IF($K456&gt;=60,IF($K456&lt;=71,1,0),0),0),0),0)</f>
        <v>0</v>
      </c>
      <c r="HH456" s="192">
        <f t="shared" ref="HH456:HH505" si="1791">IF($HS456=1,IF(F456="M",IF($M456="T",IF($K456&gt;=60,IF($K456&lt;=71,1,0),0),0),0),0)</f>
        <v>0</v>
      </c>
      <c r="HI456" s="192">
        <f t="shared" ref="HI456:HI505" si="1792">IF($HS456=1,IF(F456="M",IF($N456="N",IF($K456&gt;=60,IF($K456&lt;=71,1,0),0),0),0),0)</f>
        <v>0</v>
      </c>
      <c r="HJ456" s="192">
        <f t="shared" ref="HJ456:HJ505" si="1793">IF($HS456=1,IF(F456="M",IF($N456="OW",IF($K456&gt;=60,IF($K456&lt;=71,1,0),0),0),0),0)</f>
        <v>0</v>
      </c>
      <c r="HK456" s="192">
        <f t="shared" ref="HK456:HK505" si="1794">IF($HS456=1,IF(F456="M",IF($N456="Ob",IF($K456&gt;=60,IF($K456&lt;=71,1,0),0),0),0),0)</f>
        <v>0</v>
      </c>
      <c r="HL456" s="192">
        <f t="shared" ref="HL456:HL505" si="1795">IF($HS456=1,IF(F456="M",IF($N456="SW",IF($K456&gt;=60,IF($K456&lt;=71,1,0),0),0),0),0)</f>
        <v>0</v>
      </c>
      <c r="HM456" s="192">
        <f t="shared" ref="HM456:HM505" si="1796">IF($HS456=1,IF(F456="M",IF($N456="W",IF($K456&gt;=60,IF($K456&lt;=71,1,0),0),0),0),0)</f>
        <v>0</v>
      </c>
      <c r="HN456" s="194">
        <f t="shared" ref="HN456:HN505" si="1797">IF($HS456=1,IF(F456="M",IF($N456="N",IF($K456=60,1,0),0),0),0)</f>
        <v>0</v>
      </c>
      <c r="HO456" s="194">
        <f t="shared" ref="HO456:HO505" si="1798">IF($HS456=1,IF(F456="M",IF($N456="OW",IF($K456=60,1,0),0),0),0)</f>
        <v>0</v>
      </c>
      <c r="HP456" s="194">
        <f t="shared" ref="HP456:HP505" si="1799">IF($HS456=1,IF(F456="M",IF($N456="Ob",IF($K456=60,1,0),0),0),0)</f>
        <v>0</v>
      </c>
      <c r="HQ456" s="194">
        <f t="shared" ref="HQ456:HQ505" si="1800">IF($HS456=1,IF(F456="M",IF($N456="W",IF($K456=60,1,0),0),0),0)</f>
        <v>0</v>
      </c>
      <c r="HR456" s="194">
        <f t="shared" ref="HR456:HR505" si="1801">IF($HS456=1,IF(F456="M",IF($N456="SW",IF($K456=60,1,0),0),0),0)</f>
        <v>0</v>
      </c>
      <c r="HS456" s="195" t="str">
        <f t="shared" si="1599"/>
        <v/>
      </c>
      <c r="HT456" s="196">
        <f t="shared" si="1595"/>
        <v>0</v>
      </c>
      <c r="HU456" s="196">
        <f t="shared" si="1596"/>
        <v>0</v>
      </c>
      <c r="HV456" s="197" t="str">
        <f t="shared" si="1600"/>
        <v/>
      </c>
      <c r="HW456" s="197" t="str">
        <f t="shared" ref="HW456:HW505" si="1802">IF(K456&lt;=60,COUNTIF(E456,"YES"),"")</f>
        <v/>
      </c>
      <c r="HX456" s="197" t="str">
        <f t="shared" ref="HX456:HX505" si="1803">IF(K456&lt;=71,COUNTIF(E456,"YES"),"")</f>
        <v/>
      </c>
      <c r="HY456" s="195" t="str">
        <f t="shared" si="1601"/>
        <v/>
      </c>
      <c r="HZ456" s="30">
        <f t="shared" si="1597"/>
        <v>0</v>
      </c>
      <c r="IA456" s="198">
        <f t="shared" si="1602"/>
        <v>0</v>
      </c>
      <c r="IB456" s="195"/>
      <c r="IC456" s="195">
        <f t="shared" ref="IC456:IC506" si="1804">IF(OR(L456="SUW",L456="UW",L456="OW",M456="SSt",M456="St",N456="SW",N456="W",N456="OW",N456="Ob"),1,0)</f>
        <v>0</v>
      </c>
      <c r="ID456" s="195">
        <f t="shared" si="1603"/>
        <v>0</v>
      </c>
      <c r="IE456" s="195">
        <f t="shared" ref="IE456:IE505" si="1805">IF(AND(D456&lt;&gt;"",M456="SSt"),1,0)</f>
        <v>0</v>
      </c>
      <c r="IF456" s="195">
        <f t="shared" si="1604"/>
        <v>0</v>
      </c>
      <c r="IG456" s="307">
        <f t="shared" si="1605"/>
        <v>0</v>
      </c>
      <c r="IH456" s="307">
        <f t="shared" si="1606"/>
        <v>0</v>
      </c>
      <c r="II456" s="44">
        <f t="shared" ref="II456:II506" si="1806">IF(K456="",0,IF(K456&gt;60,1,0))</f>
        <v>0</v>
      </c>
      <c r="IJ456" s="44">
        <f t="shared" ref="IJ456:IJ506" si="1807">IF(OR(L456="N",L456="UW",L456="SUW",L456="OW"),1,0)</f>
        <v>0</v>
      </c>
      <c r="IK456" s="44">
        <f t="shared" ref="IK456:IK506" si="1808">IF(OR(M456="N",M456="St",M456="SSt",M456="T"),1,0)</f>
        <v>0</v>
      </c>
      <c r="IL456" s="44">
        <f t="shared" ref="IL456:IL506" si="1809">IF(AND(I456&lt;&gt;"",IJ456=1),1,0)</f>
        <v>0</v>
      </c>
      <c r="IM456" s="44">
        <f t="shared" ref="IM456:IM506" si="1810">IF(AND(J456&lt;&gt;"",IK456=1),1,0)</f>
        <v>0</v>
      </c>
      <c r="IN456" s="44">
        <f t="shared" ref="IN456:IN506" si="1811">IF(AND(E456="YES",IL456=1),1,0)</f>
        <v>0</v>
      </c>
      <c r="IO456" s="44">
        <f t="shared" ref="IO456:IO506" si="1812">IF(AND(E456="YES",IM456=1),1,0)</f>
        <v>0</v>
      </c>
    </row>
    <row r="457" spans="1:249" ht="18" customHeight="1">
      <c r="A457" s="188">
        <v>451</v>
      </c>
      <c r="B457" s="326"/>
      <c r="C457" s="289"/>
      <c r="D457" s="199"/>
      <c r="E457" s="189"/>
      <c r="F457" s="189"/>
      <c r="G457" s="190"/>
      <c r="H457" s="190"/>
      <c r="I457" s="272"/>
      <c r="J457" s="207"/>
      <c r="K457" s="214" t="str">
        <f t="shared" si="1607"/>
        <v/>
      </c>
      <c r="L457" s="200" t="str">
        <f t="shared" si="1608"/>
        <v/>
      </c>
      <c r="M457" s="200" t="str">
        <f t="shared" si="1609"/>
        <v/>
      </c>
      <c r="N457" s="209" t="str">
        <f t="shared" si="1598"/>
        <v/>
      </c>
      <c r="O457" s="208" t="str">
        <f>IFERROR(IF(D457="","",IF(K457="","",IF(I457="","",IF(F457="F",VLOOKUP(K457,F!A:G,2,0),IF(F457="M",VLOOKUP(K457,M!A:G,2,0),""))))),0)</f>
        <v/>
      </c>
      <c r="P457" s="191" t="str">
        <f>IFERROR(IF(D457="","",IF(K457="","",IF(I457="","",IF(F457="F",VLOOKUP(K457,F!A:G,3,0),IF(F457="M",VLOOKUP(K457,M!A:G,3,0),""))))),0)</f>
        <v/>
      </c>
      <c r="Q457" s="191" t="str">
        <f>IFERROR(IF(D457="","",IF(K457="","",IF(I457="","",IF(F457="F",VLOOKUP(K457,F!A:G,4,0),IF(F457="M",VLOOKUP(K457,M!A:G,4,0),""))))),0)</f>
        <v/>
      </c>
      <c r="R457" s="191" t="str">
        <f>IFERROR(IF(D457="","",IF(K457="","",IF(I457="","",IF(F457="F",VLOOKUP(K457,F!A:G,5,0),IF(F457="M",VLOOKUP(K457,M!A:G,5,0),""))))),0)</f>
        <v/>
      </c>
      <c r="S457" s="191" t="str">
        <f>IFERROR(IF(D457="","",IF(K457="","",IF(I457="","",IF(F457="F",VLOOKUP(K457,F!A:G,6,0),IF(F457="M",VLOOKUP(K457,M!A:G,6,0),""))))),0)</f>
        <v/>
      </c>
      <c r="T457" s="191" t="str">
        <f>IFERROR(IF(D457="","",IF(K457="","",IF(I457="","",IF(F457="F",VLOOKUP(K457,F!A:G,7,0),IF(F457="M",VLOOKUP(K457,M!A:G,7,0),""))))),0)</f>
        <v/>
      </c>
      <c r="U457" s="191" t="str">
        <f>IFERROR(IF(D457="","",IF(K457="","",IF(J457="","",IF(F457="F",VLOOKUP(K457,F!A:M,8,0),IF(F457="M",VLOOKUP(K457,M!A:M,8,0),""))))),0)</f>
        <v/>
      </c>
      <c r="V457" s="191" t="str">
        <f>IFERROR(IF(D457="","",IF(K457="","",IF(J457="","",IF(F457="F",VLOOKUP(K457,F!A:M,9,0),IF(F457="M",VLOOKUP(K457,M!A:M,9,0),""))))),0)</f>
        <v/>
      </c>
      <c r="W457" s="191" t="str">
        <f>IFERROR(IF(D457="","",IF(K457="","",IF(J457="","",IF(F457="F",VLOOKUP(K457,F!A:M,10,0),IF(F457="M",VLOOKUP(K457,M!A:M,10,0),""))))),0)</f>
        <v/>
      </c>
      <c r="X457" s="191" t="str">
        <f>IFERROR(IF(D457="","",IF(K457="","",IF(J457="","",IF(F457="F",VLOOKUP(K457,F!A:M,11,0),IF(F457="M",VLOOKUP(K457,M!A:M,11,0),""))))),0)</f>
        <v/>
      </c>
      <c r="Y457" s="191" t="str">
        <f>IFERROR(IF(D457="","",IF(K457="","",IF(J457="","",IF(F457="F",VLOOKUP(K457,F!A:M,12,0),IF(F457="M",VLOOKUP(K457,M!A:M,12,0),""))))),0)</f>
        <v/>
      </c>
      <c r="Z457" s="191" t="str">
        <f>IFERROR(IF(D457="","",IF(K457="","",IF(J457="","",IF(F457="F",VLOOKUP(K457,F!A:M,13,0),IF(F457="M",VLOOKUP(K457,M!A:M,13,0),""))))),0)</f>
        <v/>
      </c>
      <c r="AA457" s="191" t="str">
        <f>IFERROR(IF(D457="","",IF(F457="","",IF(J457="","",IF(K457="","",IF(AND(K457&gt;23,K457&lt;=60),IF(F457="F",VLOOKUP(MROUND(HZ457,0.5),'F-Weight for Length'!K:S,2,0),VLOOKUP(MROUND(HZ457,0.5),'M-Weight for Length'!K:S,2,0)),IF(K457&gt;60,IF(F457="F",VLOOKUP(K457,'F-Weight for Length'!U:AC,2,0),VLOOKUP(K457,'M-Weight for Length'!U:AC,2,0)),IF(F457="F",VLOOKUP(MROUND(HZ457,0.5),'F-Weight for Length'!A:I,2,0),VLOOKUP(MROUND(HZ457,0.5),'M-Weight for Length'!A:I,2,0)))))))),0)</f>
        <v/>
      </c>
      <c r="AB457" s="191" t="str">
        <f>IFERROR(IF(D457="","",IF(F457="","",IF(J457="","",IF(K457="","",IF(AND(K457&gt;23,K457&lt;=60),IF(F457="F",VLOOKUP(MROUND(HZ457,0.5),'F-Weight for Length'!K:S,3,0),VLOOKUP(MROUND(HZ457,0.5),'M-Weight for Length'!K:S,3,0)),IF(K457&gt;60,IF(F457="F",VLOOKUP(K457,'F-Weight for Length'!U:AC,3,0),VLOOKUP(K457,'M-Weight for Length'!U:AC,3,0)),IF(F457="F",VLOOKUP(MROUND(HZ457,0.5),'F-Weight for Length'!A:I,3,0),VLOOKUP(MROUND(HZ457,0.5),'M-Weight for Length'!A:I,3,0)))))))),0)</f>
        <v/>
      </c>
      <c r="AC457" s="191" t="str">
        <f>IFERROR(IF(D457="","",IF(F457="","",IF(J457="","",IF(K457="","",IF(AND(K457&gt;23,K457&lt;=60),IF(F457="F",VLOOKUP(MROUND(HZ457,0.5),'F-Weight for Length'!K:S,4,0),VLOOKUP(MROUND(HZ457,0.5),'M-Weight for Length'!K:S,4,0)),IF(K457&gt;60,IF(F457="F",VLOOKUP(K457,'F-Weight for Length'!U:AC,4,0),VLOOKUP(K457,'M-Weight for Length'!U:AC,4,0)),IF(F457="F",VLOOKUP(MROUND(HZ457,0.5),'F-Weight for Length'!A:I,4,0),VLOOKUP(MROUND(HZ457,0.5),'M-Weight for Length'!A:I,4,0)))))))),0)</f>
        <v/>
      </c>
      <c r="AD457" s="191" t="str">
        <f>IFERROR(IF(D457="","",IF(F457="","",IF(J457="","",IF(K457="","",IF(AND(K457&gt;23,K457&lt;=60),IF(F457="F",VLOOKUP(MROUND(HZ457,0.5),'F-Weight for Length'!K:S,5,0),VLOOKUP(MROUND(HZ457,0.5),'M-Weight for Length'!K:S,5,0)),IF(K457&gt;60,IF(F457="F",VLOOKUP(K457,'F-Weight for Length'!U:AC,5,0),VLOOKUP(K457,'M-Weight for Length'!U:AC,5,0)),IF(F457="F",VLOOKUP(MROUND(HZ457,0.5),'F-Weight for Length'!A:I,5,0),VLOOKUP(MROUND(HZ457,0.5),'M-Weight for Length'!A:I,5,0)))))))),0)</f>
        <v/>
      </c>
      <c r="AE457" s="191" t="str">
        <f>IFERROR(IF(D457="","",IF(F457="","",IF(J457="","",IF(K457="","",IF(AND(K457&gt;23,K457&lt;=60),IF(F457="F",VLOOKUP(MROUND(HZ457,0.5),'F-Weight for Length'!K:S,6,0),VLOOKUP(MROUND(HZ457,0.5),'M-Weight for Length'!K:S,6,0)),IF(K457&gt;60,IF(F457="F",VLOOKUP(K457,'F-Weight for Length'!U:AC,6,0),VLOOKUP(K457,'M-Weight for Length'!U:AC,6,0)),IF(F457="F",VLOOKUP(MROUND(HZ457,0.5),'F-Weight for Length'!A:I,6,0),VLOOKUP(MROUND(HZ457,0.5),'M-Weight for Length'!A:I,6,0)))))))),0)</f>
        <v/>
      </c>
      <c r="AF457" s="191" t="str">
        <f>IFERROR(IF(D457="","",IF(F457="","",IF(J457="","",IF(K457="","",IF(AND(K457&gt;23,K457&lt;=60),IF(F457="F",VLOOKUP(MROUND(HZ457,0.5),'F-Weight for Length'!K:S,7,0),VLOOKUP(MROUND(HZ457,0.5),'M-Weight for Length'!K:S,7,0)),IF(K457&gt;60,IF(F457="F",VLOOKUP(K457,'F-Weight for Length'!U:AC,7,0),VLOOKUP(K457,'M-Weight for Length'!U:AC,7,0)),IF(F457="F",VLOOKUP(MROUND(HZ457,0.5),'F-Weight for Length'!A:I,7,0),VLOOKUP(MROUND(HZ457,0.5),'M-Weight for Length'!A:I,7,0)))))))),0)</f>
        <v/>
      </c>
      <c r="AG457" s="191" t="str">
        <f>IFERROR(IF(D457="","",IF(F457="","",IF(J457="","",IF(K457="","",IF(AND(K457&gt;23,K457&lt;=60),IF(F457="F",VLOOKUP(MROUND(HZ457,0.5),'F-Weight for Length'!K:S,8,0),VLOOKUP(MROUND(HZ457,0.5),'M-Weight for Length'!K:S,8,0)),IF(K457&gt;60,IF(F457="F",VLOOKUP(K457,'F-Weight for Length'!U:AC,8,0),VLOOKUP(K457,'M-Weight for Length'!U:AC,8,0)),IF(F457="F",VLOOKUP(MROUND(HZ457,0.5),'F-Weight for Length'!A:I,8,0),VLOOKUP(MROUND(HZ457,0.5),'M-Weight for Length'!A:I,8,0)))))))),0)</f>
        <v/>
      </c>
      <c r="AH457" s="191" t="str">
        <f>IFERROR(IF(D457="","",IF(F457="","",IF(J457="","",IF(K457="","",IF(AND(K457&gt;23,K457&lt;=60),IF(F457="F",VLOOKUP(MROUND(HZ457,0.5),'F-Weight for Length'!K:S,9,0),VLOOKUP(MROUND(HZ457,0.5),'M-Weight for Length'!K:S,9,0)),IF(K457&gt;60,IF(F457="F",VLOOKUP(K457,'F-Weight for Length'!U:AC,9,0),VLOOKUP(K457,'M-Weight for Length'!U:AC,9,0)),IF(F457="F",VLOOKUP(MROUND(HZ457,0.5),'F-Weight for Length'!A:I,9,0),VLOOKUP(MROUND(HZ457,0.5),'M-Weight for Length'!A:I,9,0)))))))),0)</f>
        <v/>
      </c>
      <c r="AI457" s="192">
        <f t="shared" si="1610"/>
        <v>0</v>
      </c>
      <c r="AJ457" s="192">
        <f t="shared" si="1611"/>
        <v>0</v>
      </c>
      <c r="AK457" s="192">
        <f t="shared" si="1612"/>
        <v>0</v>
      </c>
      <c r="AL457" s="192">
        <f t="shared" si="1613"/>
        <v>0</v>
      </c>
      <c r="AM457" s="192">
        <f t="shared" si="1614"/>
        <v>0</v>
      </c>
      <c r="AN457" s="192">
        <f t="shared" si="1615"/>
        <v>0</v>
      </c>
      <c r="AO457" s="192">
        <f t="shared" si="1616"/>
        <v>0</v>
      </c>
      <c r="AP457" s="192">
        <f t="shared" si="1617"/>
        <v>0</v>
      </c>
      <c r="AQ457" s="192">
        <f t="shared" si="1618"/>
        <v>0</v>
      </c>
      <c r="AR457" s="192">
        <f t="shared" si="1619"/>
        <v>0</v>
      </c>
      <c r="AS457" s="192">
        <f t="shared" si="1620"/>
        <v>0</v>
      </c>
      <c r="AT457" s="192">
        <f t="shared" si="1621"/>
        <v>0</v>
      </c>
      <c r="AU457" s="192">
        <f t="shared" si="1622"/>
        <v>0</v>
      </c>
      <c r="AV457" s="192">
        <f t="shared" si="1623"/>
        <v>0</v>
      </c>
      <c r="AW457" s="192">
        <f t="shared" si="1624"/>
        <v>0</v>
      </c>
      <c r="AX457" s="192">
        <f t="shared" si="1625"/>
        <v>0</v>
      </c>
      <c r="AY457" s="192">
        <f t="shared" si="1626"/>
        <v>0</v>
      </c>
      <c r="AZ457" s="192">
        <f t="shared" si="1627"/>
        <v>0</v>
      </c>
      <c r="BA457" s="192">
        <f t="shared" si="1628"/>
        <v>0</v>
      </c>
      <c r="BB457" s="192">
        <f t="shared" si="1629"/>
        <v>0</v>
      </c>
      <c r="BC457" s="192">
        <f t="shared" si="1630"/>
        <v>0</v>
      </c>
      <c r="BD457" s="192">
        <f t="shared" si="1631"/>
        <v>0</v>
      </c>
      <c r="BE457" s="192">
        <f t="shared" si="1632"/>
        <v>0</v>
      </c>
      <c r="BF457" s="192">
        <f t="shared" si="1633"/>
        <v>0</v>
      </c>
      <c r="BG457" s="192">
        <f t="shared" si="1634"/>
        <v>0</v>
      </c>
      <c r="BH457" s="192">
        <f t="shared" si="1635"/>
        <v>0</v>
      </c>
      <c r="BI457" s="192">
        <f t="shared" si="1636"/>
        <v>0</v>
      </c>
      <c r="BJ457" s="192">
        <f t="shared" si="1637"/>
        <v>0</v>
      </c>
      <c r="BK457" s="192">
        <f t="shared" si="1638"/>
        <v>0</v>
      </c>
      <c r="BL457" s="192">
        <f t="shared" si="1639"/>
        <v>0</v>
      </c>
      <c r="BM457" s="192">
        <f t="shared" si="1640"/>
        <v>0</v>
      </c>
      <c r="BN457" s="192">
        <f t="shared" si="1641"/>
        <v>0</v>
      </c>
      <c r="BO457" s="192">
        <f t="shared" si="1642"/>
        <v>0</v>
      </c>
      <c r="BP457" s="192">
        <f t="shared" si="1643"/>
        <v>0</v>
      </c>
      <c r="BQ457" s="192">
        <f t="shared" si="1644"/>
        <v>0</v>
      </c>
      <c r="BR457" s="192">
        <f t="shared" si="1645"/>
        <v>0</v>
      </c>
      <c r="BS457" s="192">
        <f t="shared" si="1646"/>
        <v>0</v>
      </c>
      <c r="BT457" s="192">
        <f t="shared" si="1647"/>
        <v>0</v>
      </c>
      <c r="BU457" s="192">
        <f t="shared" si="1648"/>
        <v>0</v>
      </c>
      <c r="BV457" s="192">
        <f t="shared" si="1649"/>
        <v>0</v>
      </c>
      <c r="BW457" s="192">
        <f t="shared" si="1650"/>
        <v>0</v>
      </c>
      <c r="BX457" s="192">
        <f t="shared" si="1651"/>
        <v>0</v>
      </c>
      <c r="BY457" s="192">
        <f t="shared" si="1652"/>
        <v>0</v>
      </c>
      <c r="BZ457" s="192">
        <f t="shared" si="1653"/>
        <v>0</v>
      </c>
      <c r="CA457" s="192">
        <f t="shared" si="1654"/>
        <v>0</v>
      </c>
      <c r="CB457" s="192">
        <f t="shared" si="1655"/>
        <v>0</v>
      </c>
      <c r="CC457" s="192">
        <f t="shared" si="1656"/>
        <v>0</v>
      </c>
      <c r="CD457" s="192">
        <f t="shared" si="1657"/>
        <v>0</v>
      </c>
      <c r="CE457" s="192">
        <f t="shared" si="1658"/>
        <v>0</v>
      </c>
      <c r="CF457" s="192">
        <f t="shared" si="1659"/>
        <v>0</v>
      </c>
      <c r="CG457" s="192">
        <f t="shared" si="1660"/>
        <v>0</v>
      </c>
      <c r="CH457" s="192">
        <f t="shared" si="1661"/>
        <v>0</v>
      </c>
      <c r="CI457" s="192">
        <f t="shared" si="1662"/>
        <v>0</v>
      </c>
      <c r="CJ457" s="192">
        <f t="shared" si="1663"/>
        <v>0</v>
      </c>
      <c r="CK457" s="192">
        <f t="shared" si="1664"/>
        <v>0</v>
      </c>
      <c r="CL457" s="192">
        <f t="shared" si="1665"/>
        <v>0</v>
      </c>
      <c r="CM457" s="192">
        <f t="shared" si="1666"/>
        <v>0</v>
      </c>
      <c r="CN457" s="192">
        <f t="shared" si="1667"/>
        <v>0</v>
      </c>
      <c r="CO457" s="192">
        <f t="shared" si="1668"/>
        <v>0</v>
      </c>
      <c r="CP457" s="192">
        <f t="shared" si="1669"/>
        <v>0</v>
      </c>
      <c r="CQ457" s="192">
        <f t="shared" si="1670"/>
        <v>0</v>
      </c>
      <c r="CR457" s="192">
        <f t="shared" si="1671"/>
        <v>0</v>
      </c>
      <c r="CS457" s="192">
        <f t="shared" si="1672"/>
        <v>0</v>
      </c>
      <c r="CT457" s="192">
        <f t="shared" si="1673"/>
        <v>0</v>
      </c>
      <c r="CU457" s="192">
        <f t="shared" si="1674"/>
        <v>0</v>
      </c>
      <c r="CV457" s="192">
        <f t="shared" si="1675"/>
        <v>0</v>
      </c>
      <c r="CW457" s="192">
        <f t="shared" si="1676"/>
        <v>0</v>
      </c>
      <c r="CX457" s="192">
        <f t="shared" si="1677"/>
        <v>0</v>
      </c>
      <c r="CY457" s="192">
        <f t="shared" si="1678"/>
        <v>0</v>
      </c>
      <c r="CZ457" s="192">
        <f t="shared" si="1679"/>
        <v>0</v>
      </c>
      <c r="DA457" s="192">
        <f t="shared" si="1680"/>
        <v>0</v>
      </c>
      <c r="DB457" s="192">
        <f t="shared" si="1681"/>
        <v>0</v>
      </c>
      <c r="DC457" s="192">
        <f t="shared" si="1682"/>
        <v>0</v>
      </c>
      <c r="DD457" s="192">
        <f t="shared" si="1683"/>
        <v>0</v>
      </c>
      <c r="DE457" s="192">
        <f t="shared" si="1684"/>
        <v>0</v>
      </c>
      <c r="DF457" s="192">
        <f t="shared" si="1685"/>
        <v>0</v>
      </c>
      <c r="DG457" s="192">
        <f t="shared" si="1686"/>
        <v>0</v>
      </c>
      <c r="DH457" s="192">
        <f t="shared" si="1687"/>
        <v>0</v>
      </c>
      <c r="DI457" s="192">
        <f t="shared" si="1688"/>
        <v>0</v>
      </c>
      <c r="DJ457" s="192">
        <f t="shared" si="1689"/>
        <v>0</v>
      </c>
      <c r="DK457" s="192">
        <f t="shared" si="1690"/>
        <v>0</v>
      </c>
      <c r="DL457" s="192">
        <f t="shared" si="1691"/>
        <v>0</v>
      </c>
      <c r="DM457" s="192">
        <f t="shared" si="1692"/>
        <v>0</v>
      </c>
      <c r="DN457" s="192">
        <f t="shared" si="1693"/>
        <v>0</v>
      </c>
      <c r="DO457" s="192">
        <f t="shared" si="1694"/>
        <v>0</v>
      </c>
      <c r="DP457" s="192">
        <f t="shared" si="1695"/>
        <v>0</v>
      </c>
      <c r="DQ457" s="192">
        <f t="shared" si="1696"/>
        <v>0</v>
      </c>
      <c r="DR457" s="192">
        <f t="shared" si="1697"/>
        <v>0</v>
      </c>
      <c r="DS457" s="192">
        <f t="shared" si="1698"/>
        <v>0</v>
      </c>
      <c r="DT457" s="192">
        <f t="shared" si="1699"/>
        <v>0</v>
      </c>
      <c r="DU457" s="192">
        <f t="shared" si="1700"/>
        <v>0</v>
      </c>
      <c r="DV457" s="193">
        <f t="shared" si="1701"/>
        <v>0</v>
      </c>
      <c r="DW457" s="193">
        <f t="shared" si="1702"/>
        <v>0</v>
      </c>
      <c r="DX457" s="193">
        <f t="shared" si="1703"/>
        <v>0</v>
      </c>
      <c r="DY457" s="193">
        <f t="shared" si="1704"/>
        <v>0</v>
      </c>
      <c r="DZ457" s="193">
        <f t="shared" si="1705"/>
        <v>0</v>
      </c>
      <c r="EA457" s="192">
        <f t="shared" si="1706"/>
        <v>0</v>
      </c>
      <c r="EB457" s="192">
        <f t="shared" si="1707"/>
        <v>0</v>
      </c>
      <c r="EC457" s="192">
        <f t="shared" si="1708"/>
        <v>0</v>
      </c>
      <c r="ED457" s="192">
        <f t="shared" si="1709"/>
        <v>0</v>
      </c>
      <c r="EE457" s="192">
        <f t="shared" si="1710"/>
        <v>0</v>
      </c>
      <c r="EF457" s="192">
        <f t="shared" si="1711"/>
        <v>0</v>
      </c>
      <c r="EG457" s="192">
        <f t="shared" si="1712"/>
        <v>0</v>
      </c>
      <c r="EH457" s="192">
        <f t="shared" si="1713"/>
        <v>0</v>
      </c>
      <c r="EI457" s="192">
        <f t="shared" si="1714"/>
        <v>0</v>
      </c>
      <c r="EJ457" s="192">
        <f t="shared" si="1715"/>
        <v>0</v>
      </c>
      <c r="EK457" s="192">
        <f t="shared" si="1716"/>
        <v>0</v>
      </c>
      <c r="EL457" s="192">
        <f t="shared" si="1717"/>
        <v>0</v>
      </c>
      <c r="EM457" s="192">
        <f t="shared" si="1718"/>
        <v>0</v>
      </c>
      <c r="EN457" s="192">
        <f t="shared" si="1719"/>
        <v>0</v>
      </c>
      <c r="EO457" s="192">
        <f t="shared" si="1720"/>
        <v>0</v>
      </c>
      <c r="EP457" s="192">
        <f t="shared" si="1721"/>
        <v>0</v>
      </c>
      <c r="EQ457" s="192">
        <f t="shared" si="1722"/>
        <v>0</v>
      </c>
      <c r="ER457" s="192">
        <f t="shared" si="1723"/>
        <v>0</v>
      </c>
      <c r="ES457" s="192">
        <f t="shared" si="1724"/>
        <v>0</v>
      </c>
      <c r="ET457" s="192">
        <f t="shared" si="1725"/>
        <v>0</v>
      </c>
      <c r="EU457" s="192">
        <f t="shared" si="1726"/>
        <v>0</v>
      </c>
      <c r="EV457" s="192">
        <f t="shared" si="1727"/>
        <v>0</v>
      </c>
      <c r="EW457" s="192">
        <f t="shared" si="1728"/>
        <v>0</v>
      </c>
      <c r="EX457" s="192">
        <f t="shared" si="1729"/>
        <v>0</v>
      </c>
      <c r="EY457" s="192">
        <f t="shared" si="1730"/>
        <v>0</v>
      </c>
      <c r="EZ457" s="192">
        <f t="shared" si="1731"/>
        <v>0</v>
      </c>
      <c r="FA457" s="192">
        <f t="shared" si="1732"/>
        <v>0</v>
      </c>
      <c r="FB457" s="192">
        <f t="shared" si="1733"/>
        <v>0</v>
      </c>
      <c r="FC457" s="192">
        <f t="shared" si="1734"/>
        <v>0</v>
      </c>
      <c r="FD457" s="192">
        <f t="shared" si="1735"/>
        <v>0</v>
      </c>
      <c r="FE457" s="192">
        <f t="shared" si="1736"/>
        <v>0</v>
      </c>
      <c r="FF457" s="192">
        <f t="shared" si="1737"/>
        <v>0</v>
      </c>
      <c r="FG457" s="192">
        <f t="shared" si="1738"/>
        <v>0</v>
      </c>
      <c r="FH457" s="192">
        <f t="shared" si="1739"/>
        <v>0</v>
      </c>
      <c r="FI457" s="192">
        <f t="shared" si="1740"/>
        <v>0</v>
      </c>
      <c r="FJ457" s="192">
        <f t="shared" si="1741"/>
        <v>0</v>
      </c>
      <c r="FK457" s="192">
        <f t="shared" si="1742"/>
        <v>0</v>
      </c>
      <c r="FL457" s="192">
        <f t="shared" si="1743"/>
        <v>0</v>
      </c>
      <c r="FM457" s="192">
        <f t="shared" si="1744"/>
        <v>0</v>
      </c>
      <c r="FN457" s="192">
        <f t="shared" si="1745"/>
        <v>0</v>
      </c>
      <c r="FO457" s="192">
        <f t="shared" si="1746"/>
        <v>0</v>
      </c>
      <c r="FP457" s="192">
        <f t="shared" si="1747"/>
        <v>0</v>
      </c>
      <c r="FQ457" s="192">
        <f t="shared" si="1748"/>
        <v>0</v>
      </c>
      <c r="FR457" s="192">
        <f t="shared" si="1749"/>
        <v>0</v>
      </c>
      <c r="FS457" s="192">
        <f t="shared" si="1750"/>
        <v>0</v>
      </c>
      <c r="FT457" s="192">
        <f t="shared" si="1751"/>
        <v>0</v>
      </c>
      <c r="FU457" s="192">
        <f t="shared" si="1752"/>
        <v>0</v>
      </c>
      <c r="FV457" s="192">
        <f t="shared" si="1753"/>
        <v>0</v>
      </c>
      <c r="FW457" s="192">
        <f t="shared" si="1754"/>
        <v>0</v>
      </c>
      <c r="FX457" s="192">
        <f t="shared" si="1755"/>
        <v>0</v>
      </c>
      <c r="FY457" s="192">
        <f t="shared" si="1756"/>
        <v>0</v>
      </c>
      <c r="FZ457" s="192">
        <f t="shared" si="1757"/>
        <v>0</v>
      </c>
      <c r="GA457" s="192">
        <f t="shared" si="1758"/>
        <v>0</v>
      </c>
      <c r="GB457" s="192">
        <f t="shared" si="1759"/>
        <v>0</v>
      </c>
      <c r="GC457" s="192">
        <f t="shared" si="1760"/>
        <v>0</v>
      </c>
      <c r="GD457" s="192">
        <f t="shared" si="1761"/>
        <v>0</v>
      </c>
      <c r="GE457" s="192">
        <f t="shared" si="1762"/>
        <v>0</v>
      </c>
      <c r="GF457" s="192">
        <f t="shared" si="1763"/>
        <v>0</v>
      </c>
      <c r="GG457" s="192">
        <f t="shared" si="1764"/>
        <v>0</v>
      </c>
      <c r="GH457" s="192">
        <f t="shared" si="1765"/>
        <v>0</v>
      </c>
      <c r="GI457" s="192">
        <f t="shared" si="1766"/>
        <v>0</v>
      </c>
      <c r="GJ457" s="192">
        <f t="shared" si="1767"/>
        <v>0</v>
      </c>
      <c r="GK457" s="192">
        <f t="shared" si="1768"/>
        <v>0</v>
      </c>
      <c r="GL457" s="192">
        <f t="shared" si="1769"/>
        <v>0</v>
      </c>
      <c r="GM457" s="192">
        <f t="shared" si="1770"/>
        <v>0</v>
      </c>
      <c r="GN457" s="192">
        <f t="shared" si="1771"/>
        <v>0</v>
      </c>
      <c r="GO457" s="192">
        <f t="shared" si="1772"/>
        <v>0</v>
      </c>
      <c r="GP457" s="192">
        <f t="shared" si="1773"/>
        <v>0</v>
      </c>
      <c r="GQ457" s="192">
        <f t="shared" si="1774"/>
        <v>0</v>
      </c>
      <c r="GR457" s="192">
        <f t="shared" si="1775"/>
        <v>0</v>
      </c>
      <c r="GS457" s="192">
        <f t="shared" si="1776"/>
        <v>0</v>
      </c>
      <c r="GT457" s="192">
        <f t="shared" si="1777"/>
        <v>0</v>
      </c>
      <c r="GU457" s="192">
        <f t="shared" si="1778"/>
        <v>0</v>
      </c>
      <c r="GV457" s="192">
        <f t="shared" si="1779"/>
        <v>0</v>
      </c>
      <c r="GW457" s="192">
        <f t="shared" si="1780"/>
        <v>0</v>
      </c>
      <c r="GX457" s="192">
        <f t="shared" si="1781"/>
        <v>0</v>
      </c>
      <c r="GY457" s="192">
        <f t="shared" si="1782"/>
        <v>0</v>
      </c>
      <c r="GZ457" s="192">
        <f t="shared" si="1783"/>
        <v>0</v>
      </c>
      <c r="HA457" s="192">
        <f t="shared" si="1784"/>
        <v>0</v>
      </c>
      <c r="HB457" s="192">
        <f t="shared" si="1785"/>
        <v>0</v>
      </c>
      <c r="HC457" s="192">
        <f t="shared" si="1786"/>
        <v>0</v>
      </c>
      <c r="HD457" s="192">
        <f t="shared" si="1787"/>
        <v>0</v>
      </c>
      <c r="HE457" s="192">
        <f t="shared" si="1788"/>
        <v>0</v>
      </c>
      <c r="HF457" s="192">
        <f t="shared" si="1789"/>
        <v>0</v>
      </c>
      <c r="HG457" s="192">
        <f t="shared" si="1790"/>
        <v>0</v>
      </c>
      <c r="HH457" s="192">
        <f t="shared" si="1791"/>
        <v>0</v>
      </c>
      <c r="HI457" s="192">
        <f t="shared" si="1792"/>
        <v>0</v>
      </c>
      <c r="HJ457" s="192">
        <f t="shared" si="1793"/>
        <v>0</v>
      </c>
      <c r="HK457" s="192">
        <f t="shared" si="1794"/>
        <v>0</v>
      </c>
      <c r="HL457" s="192">
        <f t="shared" si="1795"/>
        <v>0</v>
      </c>
      <c r="HM457" s="192">
        <f t="shared" si="1796"/>
        <v>0</v>
      </c>
      <c r="HN457" s="194">
        <f t="shared" si="1797"/>
        <v>0</v>
      </c>
      <c r="HO457" s="194">
        <f t="shared" si="1798"/>
        <v>0</v>
      </c>
      <c r="HP457" s="194">
        <f t="shared" si="1799"/>
        <v>0</v>
      </c>
      <c r="HQ457" s="194">
        <f t="shared" si="1800"/>
        <v>0</v>
      </c>
      <c r="HR457" s="194">
        <f t="shared" si="1801"/>
        <v>0</v>
      </c>
      <c r="HS457" s="195" t="str">
        <f t="shared" si="1599"/>
        <v/>
      </c>
      <c r="HT457" s="196">
        <f t="shared" si="1595"/>
        <v>0</v>
      </c>
      <c r="HU457" s="196">
        <f t="shared" si="1596"/>
        <v>0</v>
      </c>
      <c r="HV457" s="197" t="str">
        <f t="shared" si="1600"/>
        <v/>
      </c>
      <c r="HW457" s="197" t="str">
        <f t="shared" si="1802"/>
        <v/>
      </c>
      <c r="HX457" s="197" t="str">
        <f t="shared" si="1803"/>
        <v/>
      </c>
      <c r="HY457" s="195" t="str">
        <f t="shared" si="1601"/>
        <v/>
      </c>
      <c r="HZ457" s="30">
        <f t="shared" si="1597"/>
        <v>0</v>
      </c>
      <c r="IA457" s="198">
        <f t="shared" si="1602"/>
        <v>0</v>
      </c>
      <c r="IB457" s="195"/>
      <c r="IC457" s="195">
        <f t="shared" si="1804"/>
        <v>0</v>
      </c>
      <c r="ID457" s="195">
        <f t="shared" si="1603"/>
        <v>0</v>
      </c>
      <c r="IE457" s="195">
        <f t="shared" si="1805"/>
        <v>0</v>
      </c>
      <c r="IF457" s="195">
        <f t="shared" si="1604"/>
        <v>0</v>
      </c>
      <c r="IG457" s="307">
        <f t="shared" si="1605"/>
        <v>0</v>
      </c>
      <c r="IH457" s="307">
        <f t="shared" si="1606"/>
        <v>0</v>
      </c>
      <c r="II457" s="44">
        <f t="shared" si="1806"/>
        <v>0</v>
      </c>
      <c r="IJ457" s="44">
        <f t="shared" si="1807"/>
        <v>0</v>
      </c>
      <c r="IK457" s="44">
        <f t="shared" si="1808"/>
        <v>0</v>
      </c>
      <c r="IL457" s="44">
        <f t="shared" si="1809"/>
        <v>0</v>
      </c>
      <c r="IM457" s="44">
        <f t="shared" si="1810"/>
        <v>0</v>
      </c>
      <c r="IN457" s="44">
        <f t="shared" si="1811"/>
        <v>0</v>
      </c>
      <c r="IO457" s="44">
        <f t="shared" si="1812"/>
        <v>0</v>
      </c>
    </row>
    <row r="458" spans="1:249" ht="18" customHeight="1">
      <c r="A458" s="188">
        <v>452</v>
      </c>
      <c r="B458" s="326"/>
      <c r="C458" s="289"/>
      <c r="D458" s="199"/>
      <c r="E458" s="189"/>
      <c r="F458" s="189"/>
      <c r="G458" s="190"/>
      <c r="H458" s="190"/>
      <c r="I458" s="272"/>
      <c r="J458" s="207"/>
      <c r="K458" s="214" t="str">
        <f t="shared" si="1607"/>
        <v/>
      </c>
      <c r="L458" s="200" t="str">
        <f t="shared" si="1608"/>
        <v/>
      </c>
      <c r="M458" s="200" t="str">
        <f t="shared" si="1609"/>
        <v/>
      </c>
      <c r="N458" s="209" t="str">
        <f t="shared" si="1598"/>
        <v/>
      </c>
      <c r="O458" s="208" t="str">
        <f>IFERROR(IF(D458="","",IF(K458="","",IF(I458="","",IF(F458="F",VLOOKUP(K458,F!A:G,2,0),IF(F458="M",VLOOKUP(K458,M!A:G,2,0),""))))),0)</f>
        <v/>
      </c>
      <c r="P458" s="191" t="str">
        <f>IFERROR(IF(D458="","",IF(K458="","",IF(I458="","",IF(F458="F",VLOOKUP(K458,F!A:G,3,0),IF(F458="M",VLOOKUP(K458,M!A:G,3,0),""))))),0)</f>
        <v/>
      </c>
      <c r="Q458" s="191" t="str">
        <f>IFERROR(IF(D458="","",IF(K458="","",IF(I458="","",IF(F458="F",VLOOKUP(K458,F!A:G,4,0),IF(F458="M",VLOOKUP(K458,M!A:G,4,0),""))))),0)</f>
        <v/>
      </c>
      <c r="R458" s="191" t="str">
        <f>IFERROR(IF(D458="","",IF(K458="","",IF(I458="","",IF(F458="F",VLOOKUP(K458,F!A:G,5,0),IF(F458="M",VLOOKUP(K458,M!A:G,5,0),""))))),0)</f>
        <v/>
      </c>
      <c r="S458" s="191" t="str">
        <f>IFERROR(IF(D458="","",IF(K458="","",IF(I458="","",IF(F458="F",VLOOKUP(K458,F!A:G,6,0),IF(F458="M",VLOOKUP(K458,M!A:G,6,0),""))))),0)</f>
        <v/>
      </c>
      <c r="T458" s="191" t="str">
        <f>IFERROR(IF(D458="","",IF(K458="","",IF(I458="","",IF(F458="F",VLOOKUP(K458,F!A:G,7,0),IF(F458="M",VLOOKUP(K458,M!A:G,7,0),""))))),0)</f>
        <v/>
      </c>
      <c r="U458" s="191" t="str">
        <f>IFERROR(IF(D458="","",IF(K458="","",IF(J458="","",IF(F458="F",VLOOKUP(K458,F!A:M,8,0),IF(F458="M",VLOOKUP(K458,M!A:M,8,0),""))))),0)</f>
        <v/>
      </c>
      <c r="V458" s="191" t="str">
        <f>IFERROR(IF(D458="","",IF(K458="","",IF(J458="","",IF(F458="F",VLOOKUP(K458,F!A:M,9,0),IF(F458="M",VLOOKUP(K458,M!A:M,9,0),""))))),0)</f>
        <v/>
      </c>
      <c r="W458" s="191" t="str">
        <f>IFERROR(IF(D458="","",IF(K458="","",IF(J458="","",IF(F458="F",VLOOKUP(K458,F!A:M,10,0),IF(F458="M",VLOOKUP(K458,M!A:M,10,0),""))))),0)</f>
        <v/>
      </c>
      <c r="X458" s="191" t="str">
        <f>IFERROR(IF(D458="","",IF(K458="","",IF(J458="","",IF(F458="F",VLOOKUP(K458,F!A:M,11,0),IF(F458="M",VLOOKUP(K458,M!A:M,11,0),""))))),0)</f>
        <v/>
      </c>
      <c r="Y458" s="191" t="str">
        <f>IFERROR(IF(D458="","",IF(K458="","",IF(J458="","",IF(F458="F",VLOOKUP(K458,F!A:M,12,0),IF(F458="M",VLOOKUP(K458,M!A:M,12,0),""))))),0)</f>
        <v/>
      </c>
      <c r="Z458" s="191" t="str">
        <f>IFERROR(IF(D458="","",IF(K458="","",IF(J458="","",IF(F458="F",VLOOKUP(K458,F!A:M,13,0),IF(F458="M",VLOOKUP(K458,M!A:M,13,0),""))))),0)</f>
        <v/>
      </c>
      <c r="AA458" s="191" t="str">
        <f>IFERROR(IF(D458="","",IF(F458="","",IF(J458="","",IF(K458="","",IF(AND(K458&gt;23,K458&lt;=60),IF(F458="F",VLOOKUP(MROUND(HZ458,0.5),'F-Weight for Length'!K:S,2,0),VLOOKUP(MROUND(HZ458,0.5),'M-Weight for Length'!K:S,2,0)),IF(K458&gt;60,IF(F458="F",VLOOKUP(K458,'F-Weight for Length'!U:AC,2,0),VLOOKUP(K458,'M-Weight for Length'!U:AC,2,0)),IF(F458="F",VLOOKUP(MROUND(HZ458,0.5),'F-Weight for Length'!A:I,2,0),VLOOKUP(MROUND(HZ458,0.5),'M-Weight for Length'!A:I,2,0)))))))),0)</f>
        <v/>
      </c>
      <c r="AB458" s="191" t="str">
        <f>IFERROR(IF(D458="","",IF(F458="","",IF(J458="","",IF(K458="","",IF(AND(K458&gt;23,K458&lt;=60),IF(F458="F",VLOOKUP(MROUND(HZ458,0.5),'F-Weight for Length'!K:S,3,0),VLOOKUP(MROUND(HZ458,0.5),'M-Weight for Length'!K:S,3,0)),IF(K458&gt;60,IF(F458="F",VLOOKUP(K458,'F-Weight for Length'!U:AC,3,0),VLOOKUP(K458,'M-Weight for Length'!U:AC,3,0)),IF(F458="F",VLOOKUP(MROUND(HZ458,0.5),'F-Weight for Length'!A:I,3,0),VLOOKUP(MROUND(HZ458,0.5),'M-Weight for Length'!A:I,3,0)))))))),0)</f>
        <v/>
      </c>
      <c r="AC458" s="191" t="str">
        <f>IFERROR(IF(D458="","",IF(F458="","",IF(J458="","",IF(K458="","",IF(AND(K458&gt;23,K458&lt;=60),IF(F458="F",VLOOKUP(MROUND(HZ458,0.5),'F-Weight for Length'!K:S,4,0),VLOOKUP(MROUND(HZ458,0.5),'M-Weight for Length'!K:S,4,0)),IF(K458&gt;60,IF(F458="F",VLOOKUP(K458,'F-Weight for Length'!U:AC,4,0),VLOOKUP(K458,'M-Weight for Length'!U:AC,4,0)),IF(F458="F",VLOOKUP(MROUND(HZ458,0.5),'F-Weight for Length'!A:I,4,0),VLOOKUP(MROUND(HZ458,0.5),'M-Weight for Length'!A:I,4,0)))))))),0)</f>
        <v/>
      </c>
      <c r="AD458" s="191" t="str">
        <f>IFERROR(IF(D458="","",IF(F458="","",IF(J458="","",IF(K458="","",IF(AND(K458&gt;23,K458&lt;=60),IF(F458="F",VLOOKUP(MROUND(HZ458,0.5),'F-Weight for Length'!K:S,5,0),VLOOKUP(MROUND(HZ458,0.5),'M-Weight for Length'!K:S,5,0)),IF(K458&gt;60,IF(F458="F",VLOOKUP(K458,'F-Weight for Length'!U:AC,5,0),VLOOKUP(K458,'M-Weight for Length'!U:AC,5,0)),IF(F458="F",VLOOKUP(MROUND(HZ458,0.5),'F-Weight for Length'!A:I,5,0),VLOOKUP(MROUND(HZ458,0.5),'M-Weight for Length'!A:I,5,0)))))))),0)</f>
        <v/>
      </c>
      <c r="AE458" s="191" t="str">
        <f>IFERROR(IF(D458="","",IF(F458="","",IF(J458="","",IF(K458="","",IF(AND(K458&gt;23,K458&lt;=60),IF(F458="F",VLOOKUP(MROUND(HZ458,0.5),'F-Weight for Length'!K:S,6,0),VLOOKUP(MROUND(HZ458,0.5),'M-Weight for Length'!K:S,6,0)),IF(K458&gt;60,IF(F458="F",VLOOKUP(K458,'F-Weight for Length'!U:AC,6,0),VLOOKUP(K458,'M-Weight for Length'!U:AC,6,0)),IF(F458="F",VLOOKUP(MROUND(HZ458,0.5),'F-Weight for Length'!A:I,6,0),VLOOKUP(MROUND(HZ458,0.5),'M-Weight for Length'!A:I,6,0)))))))),0)</f>
        <v/>
      </c>
      <c r="AF458" s="191" t="str">
        <f>IFERROR(IF(D458="","",IF(F458="","",IF(J458="","",IF(K458="","",IF(AND(K458&gt;23,K458&lt;=60),IF(F458="F",VLOOKUP(MROUND(HZ458,0.5),'F-Weight for Length'!K:S,7,0),VLOOKUP(MROUND(HZ458,0.5),'M-Weight for Length'!K:S,7,0)),IF(K458&gt;60,IF(F458="F",VLOOKUP(K458,'F-Weight for Length'!U:AC,7,0),VLOOKUP(K458,'M-Weight for Length'!U:AC,7,0)),IF(F458="F",VLOOKUP(MROUND(HZ458,0.5),'F-Weight for Length'!A:I,7,0),VLOOKUP(MROUND(HZ458,0.5),'M-Weight for Length'!A:I,7,0)))))))),0)</f>
        <v/>
      </c>
      <c r="AG458" s="191" t="str">
        <f>IFERROR(IF(D458="","",IF(F458="","",IF(J458="","",IF(K458="","",IF(AND(K458&gt;23,K458&lt;=60),IF(F458="F",VLOOKUP(MROUND(HZ458,0.5),'F-Weight for Length'!K:S,8,0),VLOOKUP(MROUND(HZ458,0.5),'M-Weight for Length'!K:S,8,0)),IF(K458&gt;60,IF(F458="F",VLOOKUP(K458,'F-Weight for Length'!U:AC,8,0),VLOOKUP(K458,'M-Weight for Length'!U:AC,8,0)),IF(F458="F",VLOOKUP(MROUND(HZ458,0.5),'F-Weight for Length'!A:I,8,0),VLOOKUP(MROUND(HZ458,0.5),'M-Weight for Length'!A:I,8,0)))))))),0)</f>
        <v/>
      </c>
      <c r="AH458" s="191" t="str">
        <f>IFERROR(IF(D458="","",IF(F458="","",IF(J458="","",IF(K458="","",IF(AND(K458&gt;23,K458&lt;=60),IF(F458="F",VLOOKUP(MROUND(HZ458,0.5),'F-Weight for Length'!K:S,9,0),VLOOKUP(MROUND(HZ458,0.5),'M-Weight for Length'!K:S,9,0)),IF(K458&gt;60,IF(F458="F",VLOOKUP(K458,'F-Weight for Length'!U:AC,9,0),VLOOKUP(K458,'M-Weight for Length'!U:AC,9,0)),IF(F458="F",VLOOKUP(MROUND(HZ458,0.5),'F-Weight for Length'!A:I,9,0),VLOOKUP(MROUND(HZ458,0.5),'M-Weight for Length'!A:I,9,0)))))))),0)</f>
        <v/>
      </c>
      <c r="AI458" s="192">
        <f t="shared" si="1610"/>
        <v>0</v>
      </c>
      <c r="AJ458" s="192">
        <f t="shared" si="1611"/>
        <v>0</v>
      </c>
      <c r="AK458" s="192">
        <f t="shared" si="1612"/>
        <v>0</v>
      </c>
      <c r="AL458" s="192">
        <f t="shared" si="1613"/>
        <v>0</v>
      </c>
      <c r="AM458" s="192">
        <f t="shared" si="1614"/>
        <v>0</v>
      </c>
      <c r="AN458" s="192">
        <f t="shared" si="1615"/>
        <v>0</v>
      </c>
      <c r="AO458" s="192">
        <f t="shared" si="1616"/>
        <v>0</v>
      </c>
      <c r="AP458" s="192">
        <f t="shared" si="1617"/>
        <v>0</v>
      </c>
      <c r="AQ458" s="192">
        <f t="shared" si="1618"/>
        <v>0</v>
      </c>
      <c r="AR458" s="192">
        <f t="shared" si="1619"/>
        <v>0</v>
      </c>
      <c r="AS458" s="192">
        <f t="shared" si="1620"/>
        <v>0</v>
      </c>
      <c r="AT458" s="192">
        <f t="shared" si="1621"/>
        <v>0</v>
      </c>
      <c r="AU458" s="192">
        <f t="shared" si="1622"/>
        <v>0</v>
      </c>
      <c r="AV458" s="192">
        <f t="shared" si="1623"/>
        <v>0</v>
      </c>
      <c r="AW458" s="192">
        <f t="shared" si="1624"/>
        <v>0</v>
      </c>
      <c r="AX458" s="192">
        <f t="shared" si="1625"/>
        <v>0</v>
      </c>
      <c r="AY458" s="192">
        <f t="shared" si="1626"/>
        <v>0</v>
      </c>
      <c r="AZ458" s="192">
        <f t="shared" si="1627"/>
        <v>0</v>
      </c>
      <c r="BA458" s="192">
        <f t="shared" si="1628"/>
        <v>0</v>
      </c>
      <c r="BB458" s="192">
        <f t="shared" si="1629"/>
        <v>0</v>
      </c>
      <c r="BC458" s="192">
        <f t="shared" si="1630"/>
        <v>0</v>
      </c>
      <c r="BD458" s="192">
        <f t="shared" si="1631"/>
        <v>0</v>
      </c>
      <c r="BE458" s="192">
        <f t="shared" si="1632"/>
        <v>0</v>
      </c>
      <c r="BF458" s="192">
        <f t="shared" si="1633"/>
        <v>0</v>
      </c>
      <c r="BG458" s="192">
        <f t="shared" si="1634"/>
        <v>0</v>
      </c>
      <c r="BH458" s="192">
        <f t="shared" si="1635"/>
        <v>0</v>
      </c>
      <c r="BI458" s="192">
        <f t="shared" si="1636"/>
        <v>0</v>
      </c>
      <c r="BJ458" s="192">
        <f t="shared" si="1637"/>
        <v>0</v>
      </c>
      <c r="BK458" s="192">
        <f t="shared" si="1638"/>
        <v>0</v>
      </c>
      <c r="BL458" s="192">
        <f t="shared" si="1639"/>
        <v>0</v>
      </c>
      <c r="BM458" s="192">
        <f t="shared" si="1640"/>
        <v>0</v>
      </c>
      <c r="BN458" s="192">
        <f t="shared" si="1641"/>
        <v>0</v>
      </c>
      <c r="BO458" s="192">
        <f t="shared" si="1642"/>
        <v>0</v>
      </c>
      <c r="BP458" s="192">
        <f t="shared" si="1643"/>
        <v>0</v>
      </c>
      <c r="BQ458" s="192">
        <f t="shared" si="1644"/>
        <v>0</v>
      </c>
      <c r="BR458" s="192">
        <f t="shared" si="1645"/>
        <v>0</v>
      </c>
      <c r="BS458" s="192">
        <f t="shared" si="1646"/>
        <v>0</v>
      </c>
      <c r="BT458" s="192">
        <f t="shared" si="1647"/>
        <v>0</v>
      </c>
      <c r="BU458" s="192">
        <f t="shared" si="1648"/>
        <v>0</v>
      </c>
      <c r="BV458" s="192">
        <f t="shared" si="1649"/>
        <v>0</v>
      </c>
      <c r="BW458" s="192">
        <f t="shared" si="1650"/>
        <v>0</v>
      </c>
      <c r="BX458" s="192">
        <f t="shared" si="1651"/>
        <v>0</v>
      </c>
      <c r="BY458" s="192">
        <f t="shared" si="1652"/>
        <v>0</v>
      </c>
      <c r="BZ458" s="192">
        <f t="shared" si="1653"/>
        <v>0</v>
      </c>
      <c r="CA458" s="192">
        <f t="shared" si="1654"/>
        <v>0</v>
      </c>
      <c r="CB458" s="192">
        <f t="shared" si="1655"/>
        <v>0</v>
      </c>
      <c r="CC458" s="192">
        <f t="shared" si="1656"/>
        <v>0</v>
      </c>
      <c r="CD458" s="192">
        <f t="shared" si="1657"/>
        <v>0</v>
      </c>
      <c r="CE458" s="192">
        <f t="shared" si="1658"/>
        <v>0</v>
      </c>
      <c r="CF458" s="192">
        <f t="shared" si="1659"/>
        <v>0</v>
      </c>
      <c r="CG458" s="192">
        <f t="shared" si="1660"/>
        <v>0</v>
      </c>
      <c r="CH458" s="192">
        <f t="shared" si="1661"/>
        <v>0</v>
      </c>
      <c r="CI458" s="192">
        <f t="shared" si="1662"/>
        <v>0</v>
      </c>
      <c r="CJ458" s="192">
        <f t="shared" si="1663"/>
        <v>0</v>
      </c>
      <c r="CK458" s="192">
        <f t="shared" si="1664"/>
        <v>0</v>
      </c>
      <c r="CL458" s="192">
        <f t="shared" si="1665"/>
        <v>0</v>
      </c>
      <c r="CM458" s="192">
        <f t="shared" si="1666"/>
        <v>0</v>
      </c>
      <c r="CN458" s="192">
        <f t="shared" si="1667"/>
        <v>0</v>
      </c>
      <c r="CO458" s="192">
        <f t="shared" si="1668"/>
        <v>0</v>
      </c>
      <c r="CP458" s="192">
        <f t="shared" si="1669"/>
        <v>0</v>
      </c>
      <c r="CQ458" s="192">
        <f t="shared" si="1670"/>
        <v>0</v>
      </c>
      <c r="CR458" s="192">
        <f t="shared" si="1671"/>
        <v>0</v>
      </c>
      <c r="CS458" s="192">
        <f t="shared" si="1672"/>
        <v>0</v>
      </c>
      <c r="CT458" s="192">
        <f t="shared" si="1673"/>
        <v>0</v>
      </c>
      <c r="CU458" s="192">
        <f t="shared" si="1674"/>
        <v>0</v>
      </c>
      <c r="CV458" s="192">
        <f t="shared" si="1675"/>
        <v>0</v>
      </c>
      <c r="CW458" s="192">
        <f t="shared" si="1676"/>
        <v>0</v>
      </c>
      <c r="CX458" s="192">
        <f t="shared" si="1677"/>
        <v>0</v>
      </c>
      <c r="CY458" s="192">
        <f t="shared" si="1678"/>
        <v>0</v>
      </c>
      <c r="CZ458" s="192">
        <f t="shared" si="1679"/>
        <v>0</v>
      </c>
      <c r="DA458" s="192">
        <f t="shared" si="1680"/>
        <v>0</v>
      </c>
      <c r="DB458" s="192">
        <f t="shared" si="1681"/>
        <v>0</v>
      </c>
      <c r="DC458" s="192">
        <f t="shared" si="1682"/>
        <v>0</v>
      </c>
      <c r="DD458" s="192">
        <f t="shared" si="1683"/>
        <v>0</v>
      </c>
      <c r="DE458" s="192">
        <f t="shared" si="1684"/>
        <v>0</v>
      </c>
      <c r="DF458" s="192">
        <f t="shared" si="1685"/>
        <v>0</v>
      </c>
      <c r="DG458" s="192">
        <f t="shared" si="1686"/>
        <v>0</v>
      </c>
      <c r="DH458" s="192">
        <f t="shared" si="1687"/>
        <v>0</v>
      </c>
      <c r="DI458" s="192">
        <f t="shared" si="1688"/>
        <v>0</v>
      </c>
      <c r="DJ458" s="192">
        <f t="shared" si="1689"/>
        <v>0</v>
      </c>
      <c r="DK458" s="192">
        <f t="shared" si="1690"/>
        <v>0</v>
      </c>
      <c r="DL458" s="192">
        <f t="shared" si="1691"/>
        <v>0</v>
      </c>
      <c r="DM458" s="192">
        <f t="shared" si="1692"/>
        <v>0</v>
      </c>
      <c r="DN458" s="192">
        <f t="shared" si="1693"/>
        <v>0</v>
      </c>
      <c r="DO458" s="192">
        <f t="shared" si="1694"/>
        <v>0</v>
      </c>
      <c r="DP458" s="192">
        <f t="shared" si="1695"/>
        <v>0</v>
      </c>
      <c r="DQ458" s="192">
        <f t="shared" si="1696"/>
        <v>0</v>
      </c>
      <c r="DR458" s="192">
        <f t="shared" si="1697"/>
        <v>0</v>
      </c>
      <c r="DS458" s="192">
        <f t="shared" si="1698"/>
        <v>0</v>
      </c>
      <c r="DT458" s="192">
        <f t="shared" si="1699"/>
        <v>0</v>
      </c>
      <c r="DU458" s="192">
        <f t="shared" si="1700"/>
        <v>0</v>
      </c>
      <c r="DV458" s="193">
        <f t="shared" si="1701"/>
        <v>0</v>
      </c>
      <c r="DW458" s="193">
        <f t="shared" si="1702"/>
        <v>0</v>
      </c>
      <c r="DX458" s="193">
        <f t="shared" si="1703"/>
        <v>0</v>
      </c>
      <c r="DY458" s="193">
        <f t="shared" si="1704"/>
        <v>0</v>
      </c>
      <c r="DZ458" s="193">
        <f t="shared" si="1705"/>
        <v>0</v>
      </c>
      <c r="EA458" s="192">
        <f t="shared" si="1706"/>
        <v>0</v>
      </c>
      <c r="EB458" s="192">
        <f t="shared" si="1707"/>
        <v>0</v>
      </c>
      <c r="EC458" s="192">
        <f t="shared" si="1708"/>
        <v>0</v>
      </c>
      <c r="ED458" s="192">
        <f t="shared" si="1709"/>
        <v>0</v>
      </c>
      <c r="EE458" s="192">
        <f t="shared" si="1710"/>
        <v>0</v>
      </c>
      <c r="EF458" s="192">
        <f t="shared" si="1711"/>
        <v>0</v>
      </c>
      <c r="EG458" s="192">
        <f t="shared" si="1712"/>
        <v>0</v>
      </c>
      <c r="EH458" s="192">
        <f t="shared" si="1713"/>
        <v>0</v>
      </c>
      <c r="EI458" s="192">
        <f t="shared" si="1714"/>
        <v>0</v>
      </c>
      <c r="EJ458" s="192">
        <f t="shared" si="1715"/>
        <v>0</v>
      </c>
      <c r="EK458" s="192">
        <f t="shared" si="1716"/>
        <v>0</v>
      </c>
      <c r="EL458" s="192">
        <f t="shared" si="1717"/>
        <v>0</v>
      </c>
      <c r="EM458" s="192">
        <f t="shared" si="1718"/>
        <v>0</v>
      </c>
      <c r="EN458" s="192">
        <f t="shared" si="1719"/>
        <v>0</v>
      </c>
      <c r="EO458" s="192">
        <f t="shared" si="1720"/>
        <v>0</v>
      </c>
      <c r="EP458" s="192">
        <f t="shared" si="1721"/>
        <v>0</v>
      </c>
      <c r="EQ458" s="192">
        <f t="shared" si="1722"/>
        <v>0</v>
      </c>
      <c r="ER458" s="192">
        <f t="shared" si="1723"/>
        <v>0</v>
      </c>
      <c r="ES458" s="192">
        <f t="shared" si="1724"/>
        <v>0</v>
      </c>
      <c r="ET458" s="192">
        <f t="shared" si="1725"/>
        <v>0</v>
      </c>
      <c r="EU458" s="192">
        <f t="shared" si="1726"/>
        <v>0</v>
      </c>
      <c r="EV458" s="192">
        <f t="shared" si="1727"/>
        <v>0</v>
      </c>
      <c r="EW458" s="192">
        <f t="shared" si="1728"/>
        <v>0</v>
      </c>
      <c r="EX458" s="192">
        <f t="shared" si="1729"/>
        <v>0</v>
      </c>
      <c r="EY458" s="192">
        <f t="shared" si="1730"/>
        <v>0</v>
      </c>
      <c r="EZ458" s="192">
        <f t="shared" si="1731"/>
        <v>0</v>
      </c>
      <c r="FA458" s="192">
        <f t="shared" si="1732"/>
        <v>0</v>
      </c>
      <c r="FB458" s="192">
        <f t="shared" si="1733"/>
        <v>0</v>
      </c>
      <c r="FC458" s="192">
        <f t="shared" si="1734"/>
        <v>0</v>
      </c>
      <c r="FD458" s="192">
        <f t="shared" si="1735"/>
        <v>0</v>
      </c>
      <c r="FE458" s="192">
        <f t="shared" si="1736"/>
        <v>0</v>
      </c>
      <c r="FF458" s="192">
        <f t="shared" si="1737"/>
        <v>0</v>
      </c>
      <c r="FG458" s="192">
        <f t="shared" si="1738"/>
        <v>0</v>
      </c>
      <c r="FH458" s="192">
        <f t="shared" si="1739"/>
        <v>0</v>
      </c>
      <c r="FI458" s="192">
        <f t="shared" si="1740"/>
        <v>0</v>
      </c>
      <c r="FJ458" s="192">
        <f t="shared" si="1741"/>
        <v>0</v>
      </c>
      <c r="FK458" s="192">
        <f t="shared" si="1742"/>
        <v>0</v>
      </c>
      <c r="FL458" s="192">
        <f t="shared" si="1743"/>
        <v>0</v>
      </c>
      <c r="FM458" s="192">
        <f t="shared" si="1744"/>
        <v>0</v>
      </c>
      <c r="FN458" s="192">
        <f t="shared" si="1745"/>
        <v>0</v>
      </c>
      <c r="FO458" s="192">
        <f t="shared" si="1746"/>
        <v>0</v>
      </c>
      <c r="FP458" s="192">
        <f t="shared" si="1747"/>
        <v>0</v>
      </c>
      <c r="FQ458" s="192">
        <f t="shared" si="1748"/>
        <v>0</v>
      </c>
      <c r="FR458" s="192">
        <f t="shared" si="1749"/>
        <v>0</v>
      </c>
      <c r="FS458" s="192">
        <f t="shared" si="1750"/>
        <v>0</v>
      </c>
      <c r="FT458" s="192">
        <f t="shared" si="1751"/>
        <v>0</v>
      </c>
      <c r="FU458" s="192">
        <f t="shared" si="1752"/>
        <v>0</v>
      </c>
      <c r="FV458" s="192">
        <f t="shared" si="1753"/>
        <v>0</v>
      </c>
      <c r="FW458" s="192">
        <f t="shared" si="1754"/>
        <v>0</v>
      </c>
      <c r="FX458" s="192">
        <f t="shared" si="1755"/>
        <v>0</v>
      </c>
      <c r="FY458" s="192">
        <f t="shared" si="1756"/>
        <v>0</v>
      </c>
      <c r="FZ458" s="192">
        <f t="shared" si="1757"/>
        <v>0</v>
      </c>
      <c r="GA458" s="192">
        <f t="shared" si="1758"/>
        <v>0</v>
      </c>
      <c r="GB458" s="192">
        <f t="shared" si="1759"/>
        <v>0</v>
      </c>
      <c r="GC458" s="192">
        <f t="shared" si="1760"/>
        <v>0</v>
      </c>
      <c r="GD458" s="192">
        <f t="shared" si="1761"/>
        <v>0</v>
      </c>
      <c r="GE458" s="192">
        <f t="shared" si="1762"/>
        <v>0</v>
      </c>
      <c r="GF458" s="192">
        <f t="shared" si="1763"/>
        <v>0</v>
      </c>
      <c r="GG458" s="192">
        <f t="shared" si="1764"/>
        <v>0</v>
      </c>
      <c r="GH458" s="192">
        <f t="shared" si="1765"/>
        <v>0</v>
      </c>
      <c r="GI458" s="192">
        <f t="shared" si="1766"/>
        <v>0</v>
      </c>
      <c r="GJ458" s="192">
        <f t="shared" si="1767"/>
        <v>0</v>
      </c>
      <c r="GK458" s="192">
        <f t="shared" si="1768"/>
        <v>0</v>
      </c>
      <c r="GL458" s="192">
        <f t="shared" si="1769"/>
        <v>0</v>
      </c>
      <c r="GM458" s="192">
        <f t="shared" si="1770"/>
        <v>0</v>
      </c>
      <c r="GN458" s="192">
        <f t="shared" si="1771"/>
        <v>0</v>
      </c>
      <c r="GO458" s="192">
        <f t="shared" si="1772"/>
        <v>0</v>
      </c>
      <c r="GP458" s="192">
        <f t="shared" si="1773"/>
        <v>0</v>
      </c>
      <c r="GQ458" s="192">
        <f t="shared" si="1774"/>
        <v>0</v>
      </c>
      <c r="GR458" s="192">
        <f t="shared" si="1775"/>
        <v>0</v>
      </c>
      <c r="GS458" s="192">
        <f t="shared" si="1776"/>
        <v>0</v>
      </c>
      <c r="GT458" s="192">
        <f t="shared" si="1777"/>
        <v>0</v>
      </c>
      <c r="GU458" s="192">
        <f t="shared" si="1778"/>
        <v>0</v>
      </c>
      <c r="GV458" s="192">
        <f t="shared" si="1779"/>
        <v>0</v>
      </c>
      <c r="GW458" s="192">
        <f t="shared" si="1780"/>
        <v>0</v>
      </c>
      <c r="GX458" s="192">
        <f t="shared" si="1781"/>
        <v>0</v>
      </c>
      <c r="GY458" s="192">
        <f t="shared" si="1782"/>
        <v>0</v>
      </c>
      <c r="GZ458" s="192">
        <f t="shared" si="1783"/>
        <v>0</v>
      </c>
      <c r="HA458" s="192">
        <f t="shared" si="1784"/>
        <v>0</v>
      </c>
      <c r="HB458" s="192">
        <f t="shared" si="1785"/>
        <v>0</v>
      </c>
      <c r="HC458" s="192">
        <f t="shared" si="1786"/>
        <v>0</v>
      </c>
      <c r="HD458" s="192">
        <f t="shared" si="1787"/>
        <v>0</v>
      </c>
      <c r="HE458" s="192">
        <f t="shared" si="1788"/>
        <v>0</v>
      </c>
      <c r="HF458" s="192">
        <f t="shared" si="1789"/>
        <v>0</v>
      </c>
      <c r="HG458" s="192">
        <f t="shared" si="1790"/>
        <v>0</v>
      </c>
      <c r="HH458" s="192">
        <f t="shared" si="1791"/>
        <v>0</v>
      </c>
      <c r="HI458" s="192">
        <f t="shared" si="1792"/>
        <v>0</v>
      </c>
      <c r="HJ458" s="192">
        <f t="shared" si="1793"/>
        <v>0</v>
      </c>
      <c r="HK458" s="192">
        <f t="shared" si="1794"/>
        <v>0</v>
      </c>
      <c r="HL458" s="192">
        <f t="shared" si="1795"/>
        <v>0</v>
      </c>
      <c r="HM458" s="192">
        <f t="shared" si="1796"/>
        <v>0</v>
      </c>
      <c r="HN458" s="194">
        <f t="shared" si="1797"/>
        <v>0</v>
      </c>
      <c r="HO458" s="194">
        <f t="shared" si="1798"/>
        <v>0</v>
      </c>
      <c r="HP458" s="194">
        <f t="shared" si="1799"/>
        <v>0</v>
      </c>
      <c r="HQ458" s="194">
        <f t="shared" si="1800"/>
        <v>0</v>
      </c>
      <c r="HR458" s="194">
        <f t="shared" si="1801"/>
        <v>0</v>
      </c>
      <c r="HS458" s="195" t="str">
        <f t="shared" si="1599"/>
        <v/>
      </c>
      <c r="HT458" s="196">
        <f t="shared" si="1595"/>
        <v>0</v>
      </c>
      <c r="HU458" s="196">
        <f t="shared" si="1596"/>
        <v>0</v>
      </c>
      <c r="HV458" s="197" t="str">
        <f t="shared" si="1600"/>
        <v/>
      </c>
      <c r="HW458" s="197" t="str">
        <f t="shared" si="1802"/>
        <v/>
      </c>
      <c r="HX458" s="197" t="str">
        <f t="shared" si="1803"/>
        <v/>
      </c>
      <c r="HY458" s="195" t="str">
        <f t="shared" si="1601"/>
        <v/>
      </c>
      <c r="HZ458" s="30">
        <f t="shared" si="1597"/>
        <v>0</v>
      </c>
      <c r="IA458" s="198">
        <f t="shared" si="1602"/>
        <v>0</v>
      </c>
      <c r="IB458" s="195"/>
      <c r="IC458" s="195">
        <f t="shared" si="1804"/>
        <v>0</v>
      </c>
      <c r="ID458" s="195">
        <f t="shared" si="1603"/>
        <v>0</v>
      </c>
      <c r="IE458" s="195">
        <f t="shared" si="1805"/>
        <v>0</v>
      </c>
      <c r="IF458" s="195">
        <f t="shared" si="1604"/>
        <v>0</v>
      </c>
      <c r="IG458" s="307">
        <f t="shared" si="1605"/>
        <v>0</v>
      </c>
      <c r="IH458" s="307">
        <f t="shared" si="1606"/>
        <v>0</v>
      </c>
      <c r="II458" s="44">
        <f t="shared" si="1806"/>
        <v>0</v>
      </c>
      <c r="IJ458" s="44">
        <f t="shared" si="1807"/>
        <v>0</v>
      </c>
      <c r="IK458" s="44">
        <f t="shared" si="1808"/>
        <v>0</v>
      </c>
      <c r="IL458" s="44">
        <f t="shared" si="1809"/>
        <v>0</v>
      </c>
      <c r="IM458" s="44">
        <f t="shared" si="1810"/>
        <v>0</v>
      </c>
      <c r="IN458" s="44">
        <f t="shared" si="1811"/>
        <v>0</v>
      </c>
      <c r="IO458" s="44">
        <f t="shared" si="1812"/>
        <v>0</v>
      </c>
    </row>
    <row r="459" spans="1:249" ht="18" customHeight="1">
      <c r="A459" s="188">
        <v>453</v>
      </c>
      <c r="B459" s="326"/>
      <c r="C459" s="289"/>
      <c r="D459" s="199"/>
      <c r="E459" s="189"/>
      <c r="F459" s="189"/>
      <c r="G459" s="190"/>
      <c r="H459" s="190"/>
      <c r="I459" s="272"/>
      <c r="J459" s="207"/>
      <c r="K459" s="214" t="str">
        <f t="shared" si="1607"/>
        <v/>
      </c>
      <c r="L459" s="200" t="str">
        <f t="shared" si="1608"/>
        <v/>
      </c>
      <c r="M459" s="200" t="str">
        <f t="shared" si="1609"/>
        <v/>
      </c>
      <c r="N459" s="209" t="str">
        <f t="shared" si="1598"/>
        <v/>
      </c>
      <c r="O459" s="208" t="str">
        <f>IFERROR(IF(D459="","",IF(K459="","",IF(I459="","",IF(F459="F",VLOOKUP(K459,F!A:G,2,0),IF(F459="M",VLOOKUP(K459,M!A:G,2,0),""))))),0)</f>
        <v/>
      </c>
      <c r="P459" s="191" t="str">
        <f>IFERROR(IF(D459="","",IF(K459="","",IF(I459="","",IF(F459="F",VLOOKUP(K459,F!A:G,3,0),IF(F459="M",VLOOKUP(K459,M!A:G,3,0),""))))),0)</f>
        <v/>
      </c>
      <c r="Q459" s="191" t="str">
        <f>IFERROR(IF(D459="","",IF(K459="","",IF(I459="","",IF(F459="F",VLOOKUP(K459,F!A:G,4,0),IF(F459="M",VLOOKUP(K459,M!A:G,4,0),""))))),0)</f>
        <v/>
      </c>
      <c r="R459" s="191" t="str">
        <f>IFERROR(IF(D459="","",IF(K459="","",IF(I459="","",IF(F459="F",VLOOKUP(K459,F!A:G,5,0),IF(F459="M",VLOOKUP(K459,M!A:G,5,0),""))))),0)</f>
        <v/>
      </c>
      <c r="S459" s="191" t="str">
        <f>IFERROR(IF(D459="","",IF(K459="","",IF(I459="","",IF(F459="F",VLOOKUP(K459,F!A:G,6,0),IF(F459="M",VLOOKUP(K459,M!A:G,6,0),""))))),0)</f>
        <v/>
      </c>
      <c r="T459" s="191" t="str">
        <f>IFERROR(IF(D459="","",IF(K459="","",IF(I459="","",IF(F459="F",VLOOKUP(K459,F!A:G,7,0),IF(F459="M",VLOOKUP(K459,M!A:G,7,0),""))))),0)</f>
        <v/>
      </c>
      <c r="U459" s="191" t="str">
        <f>IFERROR(IF(D459="","",IF(K459="","",IF(J459="","",IF(F459="F",VLOOKUP(K459,F!A:M,8,0),IF(F459="M",VLOOKUP(K459,M!A:M,8,0),""))))),0)</f>
        <v/>
      </c>
      <c r="V459" s="191" t="str">
        <f>IFERROR(IF(D459="","",IF(K459="","",IF(J459="","",IF(F459="F",VLOOKUP(K459,F!A:M,9,0),IF(F459="M",VLOOKUP(K459,M!A:M,9,0),""))))),0)</f>
        <v/>
      </c>
      <c r="W459" s="191" t="str">
        <f>IFERROR(IF(D459="","",IF(K459="","",IF(J459="","",IF(F459="F",VLOOKUP(K459,F!A:M,10,0),IF(F459="M",VLOOKUP(K459,M!A:M,10,0),""))))),0)</f>
        <v/>
      </c>
      <c r="X459" s="191" t="str">
        <f>IFERROR(IF(D459="","",IF(K459="","",IF(J459="","",IF(F459="F",VLOOKUP(K459,F!A:M,11,0),IF(F459="M",VLOOKUP(K459,M!A:M,11,0),""))))),0)</f>
        <v/>
      </c>
      <c r="Y459" s="191" t="str">
        <f>IFERROR(IF(D459="","",IF(K459="","",IF(J459="","",IF(F459="F",VLOOKUP(K459,F!A:M,12,0),IF(F459="M",VLOOKUP(K459,M!A:M,12,0),""))))),0)</f>
        <v/>
      </c>
      <c r="Z459" s="191" t="str">
        <f>IFERROR(IF(D459="","",IF(K459="","",IF(J459="","",IF(F459="F",VLOOKUP(K459,F!A:M,13,0),IF(F459="M",VLOOKUP(K459,M!A:M,13,0),""))))),0)</f>
        <v/>
      </c>
      <c r="AA459" s="191" t="str">
        <f>IFERROR(IF(D459="","",IF(F459="","",IF(J459="","",IF(K459="","",IF(AND(K459&gt;23,K459&lt;=60),IF(F459="F",VLOOKUP(MROUND(HZ459,0.5),'F-Weight for Length'!K:S,2,0),VLOOKUP(MROUND(HZ459,0.5),'M-Weight for Length'!K:S,2,0)),IF(K459&gt;60,IF(F459="F",VLOOKUP(K459,'F-Weight for Length'!U:AC,2,0),VLOOKUP(K459,'M-Weight for Length'!U:AC,2,0)),IF(F459="F",VLOOKUP(MROUND(HZ459,0.5),'F-Weight for Length'!A:I,2,0),VLOOKUP(MROUND(HZ459,0.5),'M-Weight for Length'!A:I,2,0)))))))),0)</f>
        <v/>
      </c>
      <c r="AB459" s="191" t="str">
        <f>IFERROR(IF(D459="","",IF(F459="","",IF(J459="","",IF(K459="","",IF(AND(K459&gt;23,K459&lt;=60),IF(F459="F",VLOOKUP(MROUND(HZ459,0.5),'F-Weight for Length'!K:S,3,0),VLOOKUP(MROUND(HZ459,0.5),'M-Weight for Length'!K:S,3,0)),IF(K459&gt;60,IF(F459="F",VLOOKUP(K459,'F-Weight for Length'!U:AC,3,0),VLOOKUP(K459,'M-Weight for Length'!U:AC,3,0)),IF(F459="F",VLOOKUP(MROUND(HZ459,0.5),'F-Weight for Length'!A:I,3,0),VLOOKUP(MROUND(HZ459,0.5),'M-Weight for Length'!A:I,3,0)))))))),0)</f>
        <v/>
      </c>
      <c r="AC459" s="191" t="str">
        <f>IFERROR(IF(D459="","",IF(F459="","",IF(J459="","",IF(K459="","",IF(AND(K459&gt;23,K459&lt;=60),IF(F459="F",VLOOKUP(MROUND(HZ459,0.5),'F-Weight for Length'!K:S,4,0),VLOOKUP(MROUND(HZ459,0.5),'M-Weight for Length'!K:S,4,0)),IF(K459&gt;60,IF(F459="F",VLOOKUP(K459,'F-Weight for Length'!U:AC,4,0),VLOOKUP(K459,'M-Weight for Length'!U:AC,4,0)),IF(F459="F",VLOOKUP(MROUND(HZ459,0.5),'F-Weight for Length'!A:I,4,0),VLOOKUP(MROUND(HZ459,0.5),'M-Weight for Length'!A:I,4,0)))))))),0)</f>
        <v/>
      </c>
      <c r="AD459" s="191" t="str">
        <f>IFERROR(IF(D459="","",IF(F459="","",IF(J459="","",IF(K459="","",IF(AND(K459&gt;23,K459&lt;=60),IF(F459="F",VLOOKUP(MROUND(HZ459,0.5),'F-Weight for Length'!K:S,5,0),VLOOKUP(MROUND(HZ459,0.5),'M-Weight for Length'!K:S,5,0)),IF(K459&gt;60,IF(F459="F",VLOOKUP(K459,'F-Weight for Length'!U:AC,5,0),VLOOKUP(K459,'M-Weight for Length'!U:AC,5,0)),IF(F459="F",VLOOKUP(MROUND(HZ459,0.5),'F-Weight for Length'!A:I,5,0),VLOOKUP(MROUND(HZ459,0.5),'M-Weight for Length'!A:I,5,0)))))))),0)</f>
        <v/>
      </c>
      <c r="AE459" s="191" t="str">
        <f>IFERROR(IF(D459="","",IF(F459="","",IF(J459="","",IF(K459="","",IF(AND(K459&gt;23,K459&lt;=60),IF(F459="F",VLOOKUP(MROUND(HZ459,0.5),'F-Weight for Length'!K:S,6,0),VLOOKUP(MROUND(HZ459,0.5),'M-Weight for Length'!K:S,6,0)),IF(K459&gt;60,IF(F459="F",VLOOKUP(K459,'F-Weight for Length'!U:AC,6,0),VLOOKUP(K459,'M-Weight for Length'!U:AC,6,0)),IF(F459="F",VLOOKUP(MROUND(HZ459,0.5),'F-Weight for Length'!A:I,6,0),VLOOKUP(MROUND(HZ459,0.5),'M-Weight for Length'!A:I,6,0)))))))),0)</f>
        <v/>
      </c>
      <c r="AF459" s="191" t="str">
        <f>IFERROR(IF(D459="","",IF(F459="","",IF(J459="","",IF(K459="","",IF(AND(K459&gt;23,K459&lt;=60),IF(F459="F",VLOOKUP(MROUND(HZ459,0.5),'F-Weight for Length'!K:S,7,0),VLOOKUP(MROUND(HZ459,0.5),'M-Weight for Length'!K:S,7,0)),IF(K459&gt;60,IF(F459="F",VLOOKUP(K459,'F-Weight for Length'!U:AC,7,0),VLOOKUP(K459,'M-Weight for Length'!U:AC,7,0)),IF(F459="F",VLOOKUP(MROUND(HZ459,0.5),'F-Weight for Length'!A:I,7,0),VLOOKUP(MROUND(HZ459,0.5),'M-Weight for Length'!A:I,7,0)))))))),0)</f>
        <v/>
      </c>
      <c r="AG459" s="191" t="str">
        <f>IFERROR(IF(D459="","",IF(F459="","",IF(J459="","",IF(K459="","",IF(AND(K459&gt;23,K459&lt;=60),IF(F459="F",VLOOKUP(MROUND(HZ459,0.5),'F-Weight for Length'!K:S,8,0),VLOOKUP(MROUND(HZ459,0.5),'M-Weight for Length'!K:S,8,0)),IF(K459&gt;60,IF(F459="F",VLOOKUP(K459,'F-Weight for Length'!U:AC,8,0),VLOOKUP(K459,'M-Weight for Length'!U:AC,8,0)),IF(F459="F",VLOOKUP(MROUND(HZ459,0.5),'F-Weight for Length'!A:I,8,0),VLOOKUP(MROUND(HZ459,0.5),'M-Weight for Length'!A:I,8,0)))))))),0)</f>
        <v/>
      </c>
      <c r="AH459" s="191" t="str">
        <f>IFERROR(IF(D459="","",IF(F459="","",IF(J459="","",IF(K459="","",IF(AND(K459&gt;23,K459&lt;=60),IF(F459="F",VLOOKUP(MROUND(HZ459,0.5),'F-Weight for Length'!K:S,9,0),VLOOKUP(MROUND(HZ459,0.5),'M-Weight for Length'!K:S,9,0)),IF(K459&gt;60,IF(F459="F",VLOOKUP(K459,'F-Weight for Length'!U:AC,9,0),VLOOKUP(K459,'M-Weight for Length'!U:AC,9,0)),IF(F459="F",VLOOKUP(MROUND(HZ459,0.5),'F-Weight for Length'!A:I,9,0),VLOOKUP(MROUND(HZ459,0.5),'M-Weight for Length'!A:I,9,0)))))))),0)</f>
        <v/>
      </c>
      <c r="AI459" s="192">
        <f t="shared" si="1610"/>
        <v>0</v>
      </c>
      <c r="AJ459" s="192">
        <f t="shared" si="1611"/>
        <v>0</v>
      </c>
      <c r="AK459" s="192">
        <f t="shared" si="1612"/>
        <v>0</v>
      </c>
      <c r="AL459" s="192">
        <f t="shared" si="1613"/>
        <v>0</v>
      </c>
      <c r="AM459" s="192">
        <f t="shared" si="1614"/>
        <v>0</v>
      </c>
      <c r="AN459" s="192">
        <f t="shared" si="1615"/>
        <v>0</v>
      </c>
      <c r="AO459" s="192">
        <f t="shared" si="1616"/>
        <v>0</v>
      </c>
      <c r="AP459" s="192">
        <f t="shared" si="1617"/>
        <v>0</v>
      </c>
      <c r="AQ459" s="192">
        <f t="shared" si="1618"/>
        <v>0</v>
      </c>
      <c r="AR459" s="192">
        <f t="shared" si="1619"/>
        <v>0</v>
      </c>
      <c r="AS459" s="192">
        <f t="shared" si="1620"/>
        <v>0</v>
      </c>
      <c r="AT459" s="192">
        <f t="shared" si="1621"/>
        <v>0</v>
      </c>
      <c r="AU459" s="192">
        <f t="shared" si="1622"/>
        <v>0</v>
      </c>
      <c r="AV459" s="192">
        <f t="shared" si="1623"/>
        <v>0</v>
      </c>
      <c r="AW459" s="192">
        <f t="shared" si="1624"/>
        <v>0</v>
      </c>
      <c r="AX459" s="192">
        <f t="shared" si="1625"/>
        <v>0</v>
      </c>
      <c r="AY459" s="192">
        <f t="shared" si="1626"/>
        <v>0</v>
      </c>
      <c r="AZ459" s="192">
        <f t="shared" si="1627"/>
        <v>0</v>
      </c>
      <c r="BA459" s="192">
        <f t="shared" si="1628"/>
        <v>0</v>
      </c>
      <c r="BB459" s="192">
        <f t="shared" si="1629"/>
        <v>0</v>
      </c>
      <c r="BC459" s="192">
        <f t="shared" si="1630"/>
        <v>0</v>
      </c>
      <c r="BD459" s="192">
        <f t="shared" si="1631"/>
        <v>0</v>
      </c>
      <c r="BE459" s="192">
        <f t="shared" si="1632"/>
        <v>0</v>
      </c>
      <c r="BF459" s="192">
        <f t="shared" si="1633"/>
        <v>0</v>
      </c>
      <c r="BG459" s="192">
        <f t="shared" si="1634"/>
        <v>0</v>
      </c>
      <c r="BH459" s="192">
        <f t="shared" si="1635"/>
        <v>0</v>
      </c>
      <c r="BI459" s="192">
        <f t="shared" si="1636"/>
        <v>0</v>
      </c>
      <c r="BJ459" s="192">
        <f t="shared" si="1637"/>
        <v>0</v>
      </c>
      <c r="BK459" s="192">
        <f t="shared" si="1638"/>
        <v>0</v>
      </c>
      <c r="BL459" s="192">
        <f t="shared" si="1639"/>
        <v>0</v>
      </c>
      <c r="BM459" s="192">
        <f t="shared" si="1640"/>
        <v>0</v>
      </c>
      <c r="BN459" s="192">
        <f t="shared" si="1641"/>
        <v>0</v>
      </c>
      <c r="BO459" s="192">
        <f t="shared" si="1642"/>
        <v>0</v>
      </c>
      <c r="BP459" s="192">
        <f t="shared" si="1643"/>
        <v>0</v>
      </c>
      <c r="BQ459" s="192">
        <f t="shared" si="1644"/>
        <v>0</v>
      </c>
      <c r="BR459" s="192">
        <f t="shared" si="1645"/>
        <v>0</v>
      </c>
      <c r="BS459" s="192">
        <f t="shared" si="1646"/>
        <v>0</v>
      </c>
      <c r="BT459" s="192">
        <f t="shared" si="1647"/>
        <v>0</v>
      </c>
      <c r="BU459" s="192">
        <f t="shared" si="1648"/>
        <v>0</v>
      </c>
      <c r="BV459" s="192">
        <f t="shared" si="1649"/>
        <v>0</v>
      </c>
      <c r="BW459" s="192">
        <f t="shared" si="1650"/>
        <v>0</v>
      </c>
      <c r="BX459" s="192">
        <f t="shared" si="1651"/>
        <v>0</v>
      </c>
      <c r="BY459" s="192">
        <f t="shared" si="1652"/>
        <v>0</v>
      </c>
      <c r="BZ459" s="192">
        <f t="shared" si="1653"/>
        <v>0</v>
      </c>
      <c r="CA459" s="192">
        <f t="shared" si="1654"/>
        <v>0</v>
      </c>
      <c r="CB459" s="192">
        <f t="shared" si="1655"/>
        <v>0</v>
      </c>
      <c r="CC459" s="192">
        <f t="shared" si="1656"/>
        <v>0</v>
      </c>
      <c r="CD459" s="192">
        <f t="shared" si="1657"/>
        <v>0</v>
      </c>
      <c r="CE459" s="192">
        <f t="shared" si="1658"/>
        <v>0</v>
      </c>
      <c r="CF459" s="192">
        <f t="shared" si="1659"/>
        <v>0</v>
      </c>
      <c r="CG459" s="192">
        <f t="shared" si="1660"/>
        <v>0</v>
      </c>
      <c r="CH459" s="192">
        <f t="shared" si="1661"/>
        <v>0</v>
      </c>
      <c r="CI459" s="192">
        <f t="shared" si="1662"/>
        <v>0</v>
      </c>
      <c r="CJ459" s="192">
        <f t="shared" si="1663"/>
        <v>0</v>
      </c>
      <c r="CK459" s="192">
        <f t="shared" si="1664"/>
        <v>0</v>
      </c>
      <c r="CL459" s="192">
        <f t="shared" si="1665"/>
        <v>0</v>
      </c>
      <c r="CM459" s="192">
        <f t="shared" si="1666"/>
        <v>0</v>
      </c>
      <c r="CN459" s="192">
        <f t="shared" si="1667"/>
        <v>0</v>
      </c>
      <c r="CO459" s="192">
        <f t="shared" si="1668"/>
        <v>0</v>
      </c>
      <c r="CP459" s="192">
        <f t="shared" si="1669"/>
        <v>0</v>
      </c>
      <c r="CQ459" s="192">
        <f t="shared" si="1670"/>
        <v>0</v>
      </c>
      <c r="CR459" s="192">
        <f t="shared" si="1671"/>
        <v>0</v>
      </c>
      <c r="CS459" s="192">
        <f t="shared" si="1672"/>
        <v>0</v>
      </c>
      <c r="CT459" s="192">
        <f t="shared" si="1673"/>
        <v>0</v>
      </c>
      <c r="CU459" s="192">
        <f t="shared" si="1674"/>
        <v>0</v>
      </c>
      <c r="CV459" s="192">
        <f t="shared" si="1675"/>
        <v>0</v>
      </c>
      <c r="CW459" s="192">
        <f t="shared" si="1676"/>
        <v>0</v>
      </c>
      <c r="CX459" s="192">
        <f t="shared" si="1677"/>
        <v>0</v>
      </c>
      <c r="CY459" s="192">
        <f t="shared" si="1678"/>
        <v>0</v>
      </c>
      <c r="CZ459" s="192">
        <f t="shared" si="1679"/>
        <v>0</v>
      </c>
      <c r="DA459" s="192">
        <f t="shared" si="1680"/>
        <v>0</v>
      </c>
      <c r="DB459" s="192">
        <f t="shared" si="1681"/>
        <v>0</v>
      </c>
      <c r="DC459" s="192">
        <f t="shared" si="1682"/>
        <v>0</v>
      </c>
      <c r="DD459" s="192">
        <f t="shared" si="1683"/>
        <v>0</v>
      </c>
      <c r="DE459" s="192">
        <f t="shared" si="1684"/>
        <v>0</v>
      </c>
      <c r="DF459" s="192">
        <f t="shared" si="1685"/>
        <v>0</v>
      </c>
      <c r="DG459" s="192">
        <f t="shared" si="1686"/>
        <v>0</v>
      </c>
      <c r="DH459" s="192">
        <f t="shared" si="1687"/>
        <v>0</v>
      </c>
      <c r="DI459" s="192">
        <f t="shared" si="1688"/>
        <v>0</v>
      </c>
      <c r="DJ459" s="192">
        <f t="shared" si="1689"/>
        <v>0</v>
      </c>
      <c r="DK459" s="192">
        <f t="shared" si="1690"/>
        <v>0</v>
      </c>
      <c r="DL459" s="192">
        <f t="shared" si="1691"/>
        <v>0</v>
      </c>
      <c r="DM459" s="192">
        <f t="shared" si="1692"/>
        <v>0</v>
      </c>
      <c r="DN459" s="192">
        <f t="shared" si="1693"/>
        <v>0</v>
      </c>
      <c r="DO459" s="192">
        <f t="shared" si="1694"/>
        <v>0</v>
      </c>
      <c r="DP459" s="192">
        <f t="shared" si="1695"/>
        <v>0</v>
      </c>
      <c r="DQ459" s="192">
        <f t="shared" si="1696"/>
        <v>0</v>
      </c>
      <c r="DR459" s="192">
        <f t="shared" si="1697"/>
        <v>0</v>
      </c>
      <c r="DS459" s="192">
        <f t="shared" si="1698"/>
        <v>0</v>
      </c>
      <c r="DT459" s="192">
        <f t="shared" si="1699"/>
        <v>0</v>
      </c>
      <c r="DU459" s="192">
        <f t="shared" si="1700"/>
        <v>0</v>
      </c>
      <c r="DV459" s="193">
        <f t="shared" si="1701"/>
        <v>0</v>
      </c>
      <c r="DW459" s="193">
        <f t="shared" si="1702"/>
        <v>0</v>
      </c>
      <c r="DX459" s="193">
        <f t="shared" si="1703"/>
        <v>0</v>
      </c>
      <c r="DY459" s="193">
        <f t="shared" si="1704"/>
        <v>0</v>
      </c>
      <c r="DZ459" s="193">
        <f t="shared" si="1705"/>
        <v>0</v>
      </c>
      <c r="EA459" s="192">
        <f t="shared" si="1706"/>
        <v>0</v>
      </c>
      <c r="EB459" s="192">
        <f t="shared" si="1707"/>
        <v>0</v>
      </c>
      <c r="EC459" s="192">
        <f t="shared" si="1708"/>
        <v>0</v>
      </c>
      <c r="ED459" s="192">
        <f t="shared" si="1709"/>
        <v>0</v>
      </c>
      <c r="EE459" s="192">
        <f t="shared" si="1710"/>
        <v>0</v>
      </c>
      <c r="EF459" s="192">
        <f t="shared" si="1711"/>
        <v>0</v>
      </c>
      <c r="EG459" s="192">
        <f t="shared" si="1712"/>
        <v>0</v>
      </c>
      <c r="EH459" s="192">
        <f t="shared" si="1713"/>
        <v>0</v>
      </c>
      <c r="EI459" s="192">
        <f t="shared" si="1714"/>
        <v>0</v>
      </c>
      <c r="EJ459" s="192">
        <f t="shared" si="1715"/>
        <v>0</v>
      </c>
      <c r="EK459" s="192">
        <f t="shared" si="1716"/>
        <v>0</v>
      </c>
      <c r="EL459" s="192">
        <f t="shared" si="1717"/>
        <v>0</v>
      </c>
      <c r="EM459" s="192">
        <f t="shared" si="1718"/>
        <v>0</v>
      </c>
      <c r="EN459" s="192">
        <f t="shared" si="1719"/>
        <v>0</v>
      </c>
      <c r="EO459" s="192">
        <f t="shared" si="1720"/>
        <v>0</v>
      </c>
      <c r="EP459" s="192">
        <f t="shared" si="1721"/>
        <v>0</v>
      </c>
      <c r="EQ459" s="192">
        <f t="shared" si="1722"/>
        <v>0</v>
      </c>
      <c r="ER459" s="192">
        <f t="shared" si="1723"/>
        <v>0</v>
      </c>
      <c r="ES459" s="192">
        <f t="shared" si="1724"/>
        <v>0</v>
      </c>
      <c r="ET459" s="192">
        <f t="shared" si="1725"/>
        <v>0</v>
      </c>
      <c r="EU459" s="192">
        <f t="shared" si="1726"/>
        <v>0</v>
      </c>
      <c r="EV459" s="192">
        <f t="shared" si="1727"/>
        <v>0</v>
      </c>
      <c r="EW459" s="192">
        <f t="shared" si="1728"/>
        <v>0</v>
      </c>
      <c r="EX459" s="192">
        <f t="shared" si="1729"/>
        <v>0</v>
      </c>
      <c r="EY459" s="192">
        <f t="shared" si="1730"/>
        <v>0</v>
      </c>
      <c r="EZ459" s="192">
        <f t="shared" si="1731"/>
        <v>0</v>
      </c>
      <c r="FA459" s="192">
        <f t="shared" si="1732"/>
        <v>0</v>
      </c>
      <c r="FB459" s="192">
        <f t="shared" si="1733"/>
        <v>0</v>
      </c>
      <c r="FC459" s="192">
        <f t="shared" si="1734"/>
        <v>0</v>
      </c>
      <c r="FD459" s="192">
        <f t="shared" si="1735"/>
        <v>0</v>
      </c>
      <c r="FE459" s="192">
        <f t="shared" si="1736"/>
        <v>0</v>
      </c>
      <c r="FF459" s="192">
        <f t="shared" si="1737"/>
        <v>0</v>
      </c>
      <c r="FG459" s="192">
        <f t="shared" si="1738"/>
        <v>0</v>
      </c>
      <c r="FH459" s="192">
        <f t="shared" si="1739"/>
        <v>0</v>
      </c>
      <c r="FI459" s="192">
        <f t="shared" si="1740"/>
        <v>0</v>
      </c>
      <c r="FJ459" s="192">
        <f t="shared" si="1741"/>
        <v>0</v>
      </c>
      <c r="FK459" s="192">
        <f t="shared" si="1742"/>
        <v>0</v>
      </c>
      <c r="FL459" s="192">
        <f t="shared" si="1743"/>
        <v>0</v>
      </c>
      <c r="FM459" s="192">
        <f t="shared" si="1744"/>
        <v>0</v>
      </c>
      <c r="FN459" s="192">
        <f t="shared" si="1745"/>
        <v>0</v>
      </c>
      <c r="FO459" s="192">
        <f t="shared" si="1746"/>
        <v>0</v>
      </c>
      <c r="FP459" s="192">
        <f t="shared" si="1747"/>
        <v>0</v>
      </c>
      <c r="FQ459" s="192">
        <f t="shared" si="1748"/>
        <v>0</v>
      </c>
      <c r="FR459" s="192">
        <f t="shared" si="1749"/>
        <v>0</v>
      </c>
      <c r="FS459" s="192">
        <f t="shared" si="1750"/>
        <v>0</v>
      </c>
      <c r="FT459" s="192">
        <f t="shared" si="1751"/>
        <v>0</v>
      </c>
      <c r="FU459" s="192">
        <f t="shared" si="1752"/>
        <v>0</v>
      </c>
      <c r="FV459" s="192">
        <f t="shared" si="1753"/>
        <v>0</v>
      </c>
      <c r="FW459" s="192">
        <f t="shared" si="1754"/>
        <v>0</v>
      </c>
      <c r="FX459" s="192">
        <f t="shared" si="1755"/>
        <v>0</v>
      </c>
      <c r="FY459" s="192">
        <f t="shared" si="1756"/>
        <v>0</v>
      </c>
      <c r="FZ459" s="192">
        <f t="shared" si="1757"/>
        <v>0</v>
      </c>
      <c r="GA459" s="192">
        <f t="shared" si="1758"/>
        <v>0</v>
      </c>
      <c r="GB459" s="192">
        <f t="shared" si="1759"/>
        <v>0</v>
      </c>
      <c r="GC459" s="192">
        <f t="shared" si="1760"/>
        <v>0</v>
      </c>
      <c r="GD459" s="192">
        <f t="shared" si="1761"/>
        <v>0</v>
      </c>
      <c r="GE459" s="192">
        <f t="shared" si="1762"/>
        <v>0</v>
      </c>
      <c r="GF459" s="192">
        <f t="shared" si="1763"/>
        <v>0</v>
      </c>
      <c r="GG459" s="192">
        <f t="shared" si="1764"/>
        <v>0</v>
      </c>
      <c r="GH459" s="192">
        <f t="shared" si="1765"/>
        <v>0</v>
      </c>
      <c r="GI459" s="192">
        <f t="shared" si="1766"/>
        <v>0</v>
      </c>
      <c r="GJ459" s="192">
        <f t="shared" si="1767"/>
        <v>0</v>
      </c>
      <c r="GK459" s="192">
        <f t="shared" si="1768"/>
        <v>0</v>
      </c>
      <c r="GL459" s="192">
        <f t="shared" si="1769"/>
        <v>0</v>
      </c>
      <c r="GM459" s="192">
        <f t="shared" si="1770"/>
        <v>0</v>
      </c>
      <c r="GN459" s="192">
        <f t="shared" si="1771"/>
        <v>0</v>
      </c>
      <c r="GO459" s="192">
        <f t="shared" si="1772"/>
        <v>0</v>
      </c>
      <c r="GP459" s="192">
        <f t="shared" si="1773"/>
        <v>0</v>
      </c>
      <c r="GQ459" s="192">
        <f t="shared" si="1774"/>
        <v>0</v>
      </c>
      <c r="GR459" s="192">
        <f t="shared" si="1775"/>
        <v>0</v>
      </c>
      <c r="GS459" s="192">
        <f t="shared" si="1776"/>
        <v>0</v>
      </c>
      <c r="GT459" s="192">
        <f t="shared" si="1777"/>
        <v>0</v>
      </c>
      <c r="GU459" s="192">
        <f t="shared" si="1778"/>
        <v>0</v>
      </c>
      <c r="GV459" s="192">
        <f t="shared" si="1779"/>
        <v>0</v>
      </c>
      <c r="GW459" s="192">
        <f t="shared" si="1780"/>
        <v>0</v>
      </c>
      <c r="GX459" s="192">
        <f t="shared" si="1781"/>
        <v>0</v>
      </c>
      <c r="GY459" s="192">
        <f t="shared" si="1782"/>
        <v>0</v>
      </c>
      <c r="GZ459" s="192">
        <f t="shared" si="1783"/>
        <v>0</v>
      </c>
      <c r="HA459" s="192">
        <f t="shared" si="1784"/>
        <v>0</v>
      </c>
      <c r="HB459" s="192">
        <f t="shared" si="1785"/>
        <v>0</v>
      </c>
      <c r="HC459" s="192">
        <f t="shared" si="1786"/>
        <v>0</v>
      </c>
      <c r="HD459" s="192">
        <f t="shared" si="1787"/>
        <v>0</v>
      </c>
      <c r="HE459" s="192">
        <f t="shared" si="1788"/>
        <v>0</v>
      </c>
      <c r="HF459" s="192">
        <f t="shared" si="1789"/>
        <v>0</v>
      </c>
      <c r="HG459" s="192">
        <f t="shared" si="1790"/>
        <v>0</v>
      </c>
      <c r="HH459" s="192">
        <f t="shared" si="1791"/>
        <v>0</v>
      </c>
      <c r="HI459" s="192">
        <f t="shared" si="1792"/>
        <v>0</v>
      </c>
      <c r="HJ459" s="192">
        <f t="shared" si="1793"/>
        <v>0</v>
      </c>
      <c r="HK459" s="192">
        <f t="shared" si="1794"/>
        <v>0</v>
      </c>
      <c r="HL459" s="192">
        <f t="shared" si="1795"/>
        <v>0</v>
      </c>
      <c r="HM459" s="192">
        <f t="shared" si="1796"/>
        <v>0</v>
      </c>
      <c r="HN459" s="194">
        <f t="shared" si="1797"/>
        <v>0</v>
      </c>
      <c r="HO459" s="194">
        <f t="shared" si="1798"/>
        <v>0</v>
      </c>
      <c r="HP459" s="194">
        <f t="shared" si="1799"/>
        <v>0</v>
      </c>
      <c r="HQ459" s="194">
        <f t="shared" si="1800"/>
        <v>0</v>
      </c>
      <c r="HR459" s="194">
        <f t="shared" si="1801"/>
        <v>0</v>
      </c>
      <c r="HS459" s="195" t="str">
        <f t="shared" si="1599"/>
        <v/>
      </c>
      <c r="HT459" s="196">
        <f t="shared" si="1595"/>
        <v>0</v>
      </c>
      <c r="HU459" s="196">
        <f t="shared" si="1596"/>
        <v>0</v>
      </c>
      <c r="HV459" s="197" t="str">
        <f t="shared" si="1600"/>
        <v/>
      </c>
      <c r="HW459" s="197" t="str">
        <f t="shared" si="1802"/>
        <v/>
      </c>
      <c r="HX459" s="197" t="str">
        <f t="shared" si="1803"/>
        <v/>
      </c>
      <c r="HY459" s="195" t="str">
        <f t="shared" si="1601"/>
        <v/>
      </c>
      <c r="HZ459" s="30">
        <f t="shared" si="1597"/>
        <v>0</v>
      </c>
      <c r="IA459" s="198">
        <f t="shared" si="1602"/>
        <v>0</v>
      </c>
      <c r="IB459" s="195"/>
      <c r="IC459" s="195">
        <f t="shared" si="1804"/>
        <v>0</v>
      </c>
      <c r="ID459" s="195">
        <f t="shared" si="1603"/>
        <v>0</v>
      </c>
      <c r="IE459" s="195">
        <f t="shared" si="1805"/>
        <v>0</v>
      </c>
      <c r="IF459" s="195">
        <f t="shared" si="1604"/>
        <v>0</v>
      </c>
      <c r="IG459" s="307">
        <f t="shared" si="1605"/>
        <v>0</v>
      </c>
      <c r="IH459" s="307">
        <f t="shared" si="1606"/>
        <v>0</v>
      </c>
      <c r="II459" s="44">
        <f t="shared" si="1806"/>
        <v>0</v>
      </c>
      <c r="IJ459" s="44">
        <f t="shared" si="1807"/>
        <v>0</v>
      </c>
      <c r="IK459" s="44">
        <f t="shared" si="1808"/>
        <v>0</v>
      </c>
      <c r="IL459" s="44">
        <f t="shared" si="1809"/>
        <v>0</v>
      </c>
      <c r="IM459" s="44">
        <f t="shared" si="1810"/>
        <v>0</v>
      </c>
      <c r="IN459" s="44">
        <f t="shared" si="1811"/>
        <v>0</v>
      </c>
      <c r="IO459" s="44">
        <f t="shared" si="1812"/>
        <v>0</v>
      </c>
    </row>
    <row r="460" spans="1:249" ht="18" customHeight="1">
      <c r="A460" s="188">
        <v>454</v>
      </c>
      <c r="B460" s="326"/>
      <c r="C460" s="289"/>
      <c r="D460" s="199"/>
      <c r="E460" s="189"/>
      <c r="F460" s="189"/>
      <c r="G460" s="190"/>
      <c r="H460" s="190"/>
      <c r="I460" s="272"/>
      <c r="J460" s="207"/>
      <c r="K460" s="214" t="str">
        <f t="shared" si="1607"/>
        <v/>
      </c>
      <c r="L460" s="200" t="str">
        <f t="shared" si="1608"/>
        <v/>
      </c>
      <c r="M460" s="200" t="str">
        <f t="shared" si="1609"/>
        <v/>
      </c>
      <c r="N460" s="209" t="str">
        <f t="shared" si="1598"/>
        <v/>
      </c>
      <c r="O460" s="208" t="str">
        <f>IFERROR(IF(D460="","",IF(K460="","",IF(I460="","",IF(F460="F",VLOOKUP(K460,F!A:G,2,0),IF(F460="M",VLOOKUP(K460,M!A:G,2,0),""))))),0)</f>
        <v/>
      </c>
      <c r="P460" s="191" t="str">
        <f>IFERROR(IF(D460="","",IF(K460="","",IF(I460="","",IF(F460="F",VLOOKUP(K460,F!A:G,3,0),IF(F460="M",VLOOKUP(K460,M!A:G,3,0),""))))),0)</f>
        <v/>
      </c>
      <c r="Q460" s="191" t="str">
        <f>IFERROR(IF(D460="","",IF(K460="","",IF(I460="","",IF(F460="F",VLOOKUP(K460,F!A:G,4,0),IF(F460="M",VLOOKUP(K460,M!A:G,4,0),""))))),0)</f>
        <v/>
      </c>
      <c r="R460" s="191" t="str">
        <f>IFERROR(IF(D460="","",IF(K460="","",IF(I460="","",IF(F460="F",VLOOKUP(K460,F!A:G,5,0),IF(F460="M",VLOOKUP(K460,M!A:G,5,0),""))))),0)</f>
        <v/>
      </c>
      <c r="S460" s="191" t="str">
        <f>IFERROR(IF(D460="","",IF(K460="","",IF(I460="","",IF(F460="F",VLOOKUP(K460,F!A:G,6,0),IF(F460="M",VLOOKUP(K460,M!A:G,6,0),""))))),0)</f>
        <v/>
      </c>
      <c r="T460" s="191" t="str">
        <f>IFERROR(IF(D460="","",IF(K460="","",IF(I460="","",IF(F460="F",VLOOKUP(K460,F!A:G,7,0),IF(F460="M",VLOOKUP(K460,M!A:G,7,0),""))))),0)</f>
        <v/>
      </c>
      <c r="U460" s="191" t="str">
        <f>IFERROR(IF(D460="","",IF(K460="","",IF(J460="","",IF(F460="F",VLOOKUP(K460,F!A:M,8,0),IF(F460="M",VLOOKUP(K460,M!A:M,8,0),""))))),0)</f>
        <v/>
      </c>
      <c r="V460" s="191" t="str">
        <f>IFERROR(IF(D460="","",IF(K460="","",IF(J460="","",IF(F460="F",VLOOKUP(K460,F!A:M,9,0),IF(F460="M",VLOOKUP(K460,M!A:M,9,0),""))))),0)</f>
        <v/>
      </c>
      <c r="W460" s="191" t="str">
        <f>IFERROR(IF(D460="","",IF(K460="","",IF(J460="","",IF(F460="F",VLOOKUP(K460,F!A:M,10,0),IF(F460="M",VLOOKUP(K460,M!A:M,10,0),""))))),0)</f>
        <v/>
      </c>
      <c r="X460" s="191" t="str">
        <f>IFERROR(IF(D460="","",IF(K460="","",IF(J460="","",IF(F460="F",VLOOKUP(K460,F!A:M,11,0),IF(F460="M",VLOOKUP(K460,M!A:M,11,0),""))))),0)</f>
        <v/>
      </c>
      <c r="Y460" s="191" t="str">
        <f>IFERROR(IF(D460="","",IF(K460="","",IF(J460="","",IF(F460="F",VLOOKUP(K460,F!A:M,12,0),IF(F460="M",VLOOKUP(K460,M!A:M,12,0),""))))),0)</f>
        <v/>
      </c>
      <c r="Z460" s="191" t="str">
        <f>IFERROR(IF(D460="","",IF(K460="","",IF(J460="","",IF(F460="F",VLOOKUP(K460,F!A:M,13,0),IF(F460="M",VLOOKUP(K460,M!A:M,13,0),""))))),0)</f>
        <v/>
      </c>
      <c r="AA460" s="191" t="str">
        <f>IFERROR(IF(D460="","",IF(F460="","",IF(J460="","",IF(K460="","",IF(AND(K460&gt;23,K460&lt;=60),IF(F460="F",VLOOKUP(MROUND(HZ460,0.5),'F-Weight for Length'!K:S,2,0),VLOOKUP(MROUND(HZ460,0.5),'M-Weight for Length'!K:S,2,0)),IF(K460&gt;60,IF(F460="F",VLOOKUP(K460,'F-Weight for Length'!U:AC,2,0),VLOOKUP(K460,'M-Weight for Length'!U:AC,2,0)),IF(F460="F",VLOOKUP(MROUND(HZ460,0.5),'F-Weight for Length'!A:I,2,0),VLOOKUP(MROUND(HZ460,0.5),'M-Weight for Length'!A:I,2,0)))))))),0)</f>
        <v/>
      </c>
      <c r="AB460" s="191" t="str">
        <f>IFERROR(IF(D460="","",IF(F460="","",IF(J460="","",IF(K460="","",IF(AND(K460&gt;23,K460&lt;=60),IF(F460="F",VLOOKUP(MROUND(HZ460,0.5),'F-Weight for Length'!K:S,3,0),VLOOKUP(MROUND(HZ460,0.5),'M-Weight for Length'!K:S,3,0)),IF(K460&gt;60,IF(F460="F",VLOOKUP(K460,'F-Weight for Length'!U:AC,3,0),VLOOKUP(K460,'M-Weight for Length'!U:AC,3,0)),IF(F460="F",VLOOKUP(MROUND(HZ460,0.5),'F-Weight for Length'!A:I,3,0),VLOOKUP(MROUND(HZ460,0.5),'M-Weight for Length'!A:I,3,0)))))))),0)</f>
        <v/>
      </c>
      <c r="AC460" s="191" t="str">
        <f>IFERROR(IF(D460="","",IF(F460="","",IF(J460="","",IF(K460="","",IF(AND(K460&gt;23,K460&lt;=60),IF(F460="F",VLOOKUP(MROUND(HZ460,0.5),'F-Weight for Length'!K:S,4,0),VLOOKUP(MROUND(HZ460,0.5),'M-Weight for Length'!K:S,4,0)),IF(K460&gt;60,IF(F460="F",VLOOKUP(K460,'F-Weight for Length'!U:AC,4,0),VLOOKUP(K460,'M-Weight for Length'!U:AC,4,0)),IF(F460="F",VLOOKUP(MROUND(HZ460,0.5),'F-Weight for Length'!A:I,4,0),VLOOKUP(MROUND(HZ460,0.5),'M-Weight for Length'!A:I,4,0)))))))),0)</f>
        <v/>
      </c>
      <c r="AD460" s="191" t="str">
        <f>IFERROR(IF(D460="","",IF(F460="","",IF(J460="","",IF(K460="","",IF(AND(K460&gt;23,K460&lt;=60),IF(F460="F",VLOOKUP(MROUND(HZ460,0.5),'F-Weight for Length'!K:S,5,0),VLOOKUP(MROUND(HZ460,0.5),'M-Weight for Length'!K:S,5,0)),IF(K460&gt;60,IF(F460="F",VLOOKUP(K460,'F-Weight for Length'!U:AC,5,0),VLOOKUP(K460,'M-Weight for Length'!U:AC,5,0)),IF(F460="F",VLOOKUP(MROUND(HZ460,0.5),'F-Weight for Length'!A:I,5,0),VLOOKUP(MROUND(HZ460,0.5),'M-Weight for Length'!A:I,5,0)))))))),0)</f>
        <v/>
      </c>
      <c r="AE460" s="191" t="str">
        <f>IFERROR(IF(D460="","",IF(F460="","",IF(J460="","",IF(K460="","",IF(AND(K460&gt;23,K460&lt;=60),IF(F460="F",VLOOKUP(MROUND(HZ460,0.5),'F-Weight for Length'!K:S,6,0),VLOOKUP(MROUND(HZ460,0.5),'M-Weight for Length'!K:S,6,0)),IF(K460&gt;60,IF(F460="F",VLOOKUP(K460,'F-Weight for Length'!U:AC,6,0),VLOOKUP(K460,'M-Weight for Length'!U:AC,6,0)),IF(F460="F",VLOOKUP(MROUND(HZ460,0.5),'F-Weight for Length'!A:I,6,0),VLOOKUP(MROUND(HZ460,0.5),'M-Weight for Length'!A:I,6,0)))))))),0)</f>
        <v/>
      </c>
      <c r="AF460" s="191" t="str">
        <f>IFERROR(IF(D460="","",IF(F460="","",IF(J460="","",IF(K460="","",IF(AND(K460&gt;23,K460&lt;=60),IF(F460="F",VLOOKUP(MROUND(HZ460,0.5),'F-Weight for Length'!K:S,7,0),VLOOKUP(MROUND(HZ460,0.5),'M-Weight for Length'!K:S,7,0)),IF(K460&gt;60,IF(F460="F",VLOOKUP(K460,'F-Weight for Length'!U:AC,7,0),VLOOKUP(K460,'M-Weight for Length'!U:AC,7,0)),IF(F460="F",VLOOKUP(MROUND(HZ460,0.5),'F-Weight for Length'!A:I,7,0),VLOOKUP(MROUND(HZ460,0.5),'M-Weight for Length'!A:I,7,0)))))))),0)</f>
        <v/>
      </c>
      <c r="AG460" s="191" t="str">
        <f>IFERROR(IF(D460="","",IF(F460="","",IF(J460="","",IF(K460="","",IF(AND(K460&gt;23,K460&lt;=60),IF(F460="F",VLOOKUP(MROUND(HZ460,0.5),'F-Weight for Length'!K:S,8,0),VLOOKUP(MROUND(HZ460,0.5),'M-Weight for Length'!K:S,8,0)),IF(K460&gt;60,IF(F460="F",VLOOKUP(K460,'F-Weight for Length'!U:AC,8,0),VLOOKUP(K460,'M-Weight for Length'!U:AC,8,0)),IF(F460="F",VLOOKUP(MROUND(HZ460,0.5),'F-Weight for Length'!A:I,8,0),VLOOKUP(MROUND(HZ460,0.5),'M-Weight for Length'!A:I,8,0)))))))),0)</f>
        <v/>
      </c>
      <c r="AH460" s="191" t="str">
        <f>IFERROR(IF(D460="","",IF(F460="","",IF(J460="","",IF(K460="","",IF(AND(K460&gt;23,K460&lt;=60),IF(F460="F",VLOOKUP(MROUND(HZ460,0.5),'F-Weight for Length'!K:S,9,0),VLOOKUP(MROUND(HZ460,0.5),'M-Weight for Length'!K:S,9,0)),IF(K460&gt;60,IF(F460="F",VLOOKUP(K460,'F-Weight for Length'!U:AC,9,0),VLOOKUP(K460,'M-Weight for Length'!U:AC,9,0)),IF(F460="F",VLOOKUP(MROUND(HZ460,0.5),'F-Weight for Length'!A:I,9,0),VLOOKUP(MROUND(HZ460,0.5),'M-Weight for Length'!A:I,9,0)))))))),0)</f>
        <v/>
      </c>
      <c r="AI460" s="192">
        <f t="shared" si="1610"/>
        <v>0</v>
      </c>
      <c r="AJ460" s="192">
        <f t="shared" si="1611"/>
        <v>0</v>
      </c>
      <c r="AK460" s="192">
        <f t="shared" si="1612"/>
        <v>0</v>
      </c>
      <c r="AL460" s="192">
        <f t="shared" si="1613"/>
        <v>0</v>
      </c>
      <c r="AM460" s="192">
        <f t="shared" si="1614"/>
        <v>0</v>
      </c>
      <c r="AN460" s="192">
        <f t="shared" si="1615"/>
        <v>0</v>
      </c>
      <c r="AO460" s="192">
        <f t="shared" si="1616"/>
        <v>0</v>
      </c>
      <c r="AP460" s="192">
        <f t="shared" si="1617"/>
        <v>0</v>
      </c>
      <c r="AQ460" s="192">
        <f t="shared" si="1618"/>
        <v>0</v>
      </c>
      <c r="AR460" s="192">
        <f t="shared" si="1619"/>
        <v>0</v>
      </c>
      <c r="AS460" s="192">
        <f t="shared" si="1620"/>
        <v>0</v>
      </c>
      <c r="AT460" s="192">
        <f t="shared" si="1621"/>
        <v>0</v>
      </c>
      <c r="AU460" s="192">
        <f t="shared" si="1622"/>
        <v>0</v>
      </c>
      <c r="AV460" s="192">
        <f t="shared" si="1623"/>
        <v>0</v>
      </c>
      <c r="AW460" s="192">
        <f t="shared" si="1624"/>
        <v>0</v>
      </c>
      <c r="AX460" s="192">
        <f t="shared" si="1625"/>
        <v>0</v>
      </c>
      <c r="AY460" s="192">
        <f t="shared" si="1626"/>
        <v>0</v>
      </c>
      <c r="AZ460" s="192">
        <f t="shared" si="1627"/>
        <v>0</v>
      </c>
      <c r="BA460" s="192">
        <f t="shared" si="1628"/>
        <v>0</v>
      </c>
      <c r="BB460" s="192">
        <f t="shared" si="1629"/>
        <v>0</v>
      </c>
      <c r="BC460" s="192">
        <f t="shared" si="1630"/>
        <v>0</v>
      </c>
      <c r="BD460" s="192">
        <f t="shared" si="1631"/>
        <v>0</v>
      </c>
      <c r="BE460" s="192">
        <f t="shared" si="1632"/>
        <v>0</v>
      </c>
      <c r="BF460" s="192">
        <f t="shared" si="1633"/>
        <v>0</v>
      </c>
      <c r="BG460" s="192">
        <f t="shared" si="1634"/>
        <v>0</v>
      </c>
      <c r="BH460" s="192">
        <f t="shared" si="1635"/>
        <v>0</v>
      </c>
      <c r="BI460" s="192">
        <f t="shared" si="1636"/>
        <v>0</v>
      </c>
      <c r="BJ460" s="192">
        <f t="shared" si="1637"/>
        <v>0</v>
      </c>
      <c r="BK460" s="192">
        <f t="shared" si="1638"/>
        <v>0</v>
      </c>
      <c r="BL460" s="192">
        <f t="shared" si="1639"/>
        <v>0</v>
      </c>
      <c r="BM460" s="192">
        <f t="shared" si="1640"/>
        <v>0</v>
      </c>
      <c r="BN460" s="192">
        <f t="shared" si="1641"/>
        <v>0</v>
      </c>
      <c r="BO460" s="192">
        <f t="shared" si="1642"/>
        <v>0</v>
      </c>
      <c r="BP460" s="192">
        <f t="shared" si="1643"/>
        <v>0</v>
      </c>
      <c r="BQ460" s="192">
        <f t="shared" si="1644"/>
        <v>0</v>
      </c>
      <c r="BR460" s="192">
        <f t="shared" si="1645"/>
        <v>0</v>
      </c>
      <c r="BS460" s="192">
        <f t="shared" si="1646"/>
        <v>0</v>
      </c>
      <c r="BT460" s="192">
        <f t="shared" si="1647"/>
        <v>0</v>
      </c>
      <c r="BU460" s="192">
        <f t="shared" si="1648"/>
        <v>0</v>
      </c>
      <c r="BV460" s="192">
        <f t="shared" si="1649"/>
        <v>0</v>
      </c>
      <c r="BW460" s="192">
        <f t="shared" si="1650"/>
        <v>0</v>
      </c>
      <c r="BX460" s="192">
        <f t="shared" si="1651"/>
        <v>0</v>
      </c>
      <c r="BY460" s="192">
        <f t="shared" si="1652"/>
        <v>0</v>
      </c>
      <c r="BZ460" s="192">
        <f t="shared" si="1653"/>
        <v>0</v>
      </c>
      <c r="CA460" s="192">
        <f t="shared" si="1654"/>
        <v>0</v>
      </c>
      <c r="CB460" s="192">
        <f t="shared" si="1655"/>
        <v>0</v>
      </c>
      <c r="CC460" s="192">
        <f t="shared" si="1656"/>
        <v>0</v>
      </c>
      <c r="CD460" s="192">
        <f t="shared" si="1657"/>
        <v>0</v>
      </c>
      <c r="CE460" s="192">
        <f t="shared" si="1658"/>
        <v>0</v>
      </c>
      <c r="CF460" s="192">
        <f t="shared" si="1659"/>
        <v>0</v>
      </c>
      <c r="CG460" s="192">
        <f t="shared" si="1660"/>
        <v>0</v>
      </c>
      <c r="CH460" s="192">
        <f t="shared" si="1661"/>
        <v>0</v>
      </c>
      <c r="CI460" s="192">
        <f t="shared" si="1662"/>
        <v>0</v>
      </c>
      <c r="CJ460" s="192">
        <f t="shared" si="1663"/>
        <v>0</v>
      </c>
      <c r="CK460" s="192">
        <f t="shared" si="1664"/>
        <v>0</v>
      </c>
      <c r="CL460" s="192">
        <f t="shared" si="1665"/>
        <v>0</v>
      </c>
      <c r="CM460" s="192">
        <f t="shared" si="1666"/>
        <v>0</v>
      </c>
      <c r="CN460" s="192">
        <f t="shared" si="1667"/>
        <v>0</v>
      </c>
      <c r="CO460" s="192">
        <f t="shared" si="1668"/>
        <v>0</v>
      </c>
      <c r="CP460" s="192">
        <f t="shared" si="1669"/>
        <v>0</v>
      </c>
      <c r="CQ460" s="192">
        <f t="shared" si="1670"/>
        <v>0</v>
      </c>
      <c r="CR460" s="192">
        <f t="shared" si="1671"/>
        <v>0</v>
      </c>
      <c r="CS460" s="192">
        <f t="shared" si="1672"/>
        <v>0</v>
      </c>
      <c r="CT460" s="192">
        <f t="shared" si="1673"/>
        <v>0</v>
      </c>
      <c r="CU460" s="192">
        <f t="shared" si="1674"/>
        <v>0</v>
      </c>
      <c r="CV460" s="192">
        <f t="shared" si="1675"/>
        <v>0</v>
      </c>
      <c r="CW460" s="192">
        <f t="shared" si="1676"/>
        <v>0</v>
      </c>
      <c r="CX460" s="192">
        <f t="shared" si="1677"/>
        <v>0</v>
      </c>
      <c r="CY460" s="192">
        <f t="shared" si="1678"/>
        <v>0</v>
      </c>
      <c r="CZ460" s="192">
        <f t="shared" si="1679"/>
        <v>0</v>
      </c>
      <c r="DA460" s="192">
        <f t="shared" si="1680"/>
        <v>0</v>
      </c>
      <c r="DB460" s="192">
        <f t="shared" si="1681"/>
        <v>0</v>
      </c>
      <c r="DC460" s="192">
        <f t="shared" si="1682"/>
        <v>0</v>
      </c>
      <c r="DD460" s="192">
        <f t="shared" si="1683"/>
        <v>0</v>
      </c>
      <c r="DE460" s="192">
        <f t="shared" si="1684"/>
        <v>0</v>
      </c>
      <c r="DF460" s="192">
        <f t="shared" si="1685"/>
        <v>0</v>
      </c>
      <c r="DG460" s="192">
        <f t="shared" si="1686"/>
        <v>0</v>
      </c>
      <c r="DH460" s="192">
        <f t="shared" si="1687"/>
        <v>0</v>
      </c>
      <c r="DI460" s="192">
        <f t="shared" si="1688"/>
        <v>0</v>
      </c>
      <c r="DJ460" s="192">
        <f t="shared" si="1689"/>
        <v>0</v>
      </c>
      <c r="DK460" s="192">
        <f t="shared" si="1690"/>
        <v>0</v>
      </c>
      <c r="DL460" s="192">
        <f t="shared" si="1691"/>
        <v>0</v>
      </c>
      <c r="DM460" s="192">
        <f t="shared" si="1692"/>
        <v>0</v>
      </c>
      <c r="DN460" s="192">
        <f t="shared" si="1693"/>
        <v>0</v>
      </c>
      <c r="DO460" s="192">
        <f t="shared" si="1694"/>
        <v>0</v>
      </c>
      <c r="DP460" s="192">
        <f t="shared" si="1695"/>
        <v>0</v>
      </c>
      <c r="DQ460" s="192">
        <f t="shared" si="1696"/>
        <v>0</v>
      </c>
      <c r="DR460" s="192">
        <f t="shared" si="1697"/>
        <v>0</v>
      </c>
      <c r="DS460" s="192">
        <f t="shared" si="1698"/>
        <v>0</v>
      </c>
      <c r="DT460" s="192">
        <f t="shared" si="1699"/>
        <v>0</v>
      </c>
      <c r="DU460" s="192">
        <f t="shared" si="1700"/>
        <v>0</v>
      </c>
      <c r="DV460" s="193">
        <f t="shared" si="1701"/>
        <v>0</v>
      </c>
      <c r="DW460" s="193">
        <f t="shared" si="1702"/>
        <v>0</v>
      </c>
      <c r="DX460" s="193">
        <f t="shared" si="1703"/>
        <v>0</v>
      </c>
      <c r="DY460" s="193">
        <f t="shared" si="1704"/>
        <v>0</v>
      </c>
      <c r="DZ460" s="193">
        <f t="shared" si="1705"/>
        <v>0</v>
      </c>
      <c r="EA460" s="192">
        <f t="shared" si="1706"/>
        <v>0</v>
      </c>
      <c r="EB460" s="192">
        <f t="shared" si="1707"/>
        <v>0</v>
      </c>
      <c r="EC460" s="192">
        <f t="shared" si="1708"/>
        <v>0</v>
      </c>
      <c r="ED460" s="192">
        <f t="shared" si="1709"/>
        <v>0</v>
      </c>
      <c r="EE460" s="192">
        <f t="shared" si="1710"/>
        <v>0</v>
      </c>
      <c r="EF460" s="192">
        <f t="shared" si="1711"/>
        <v>0</v>
      </c>
      <c r="EG460" s="192">
        <f t="shared" si="1712"/>
        <v>0</v>
      </c>
      <c r="EH460" s="192">
        <f t="shared" si="1713"/>
        <v>0</v>
      </c>
      <c r="EI460" s="192">
        <f t="shared" si="1714"/>
        <v>0</v>
      </c>
      <c r="EJ460" s="192">
        <f t="shared" si="1715"/>
        <v>0</v>
      </c>
      <c r="EK460" s="192">
        <f t="shared" si="1716"/>
        <v>0</v>
      </c>
      <c r="EL460" s="192">
        <f t="shared" si="1717"/>
        <v>0</v>
      </c>
      <c r="EM460" s="192">
        <f t="shared" si="1718"/>
        <v>0</v>
      </c>
      <c r="EN460" s="192">
        <f t="shared" si="1719"/>
        <v>0</v>
      </c>
      <c r="EO460" s="192">
        <f t="shared" si="1720"/>
        <v>0</v>
      </c>
      <c r="EP460" s="192">
        <f t="shared" si="1721"/>
        <v>0</v>
      </c>
      <c r="EQ460" s="192">
        <f t="shared" si="1722"/>
        <v>0</v>
      </c>
      <c r="ER460" s="192">
        <f t="shared" si="1723"/>
        <v>0</v>
      </c>
      <c r="ES460" s="192">
        <f t="shared" si="1724"/>
        <v>0</v>
      </c>
      <c r="ET460" s="192">
        <f t="shared" si="1725"/>
        <v>0</v>
      </c>
      <c r="EU460" s="192">
        <f t="shared" si="1726"/>
        <v>0</v>
      </c>
      <c r="EV460" s="192">
        <f t="shared" si="1727"/>
        <v>0</v>
      </c>
      <c r="EW460" s="192">
        <f t="shared" si="1728"/>
        <v>0</v>
      </c>
      <c r="EX460" s="192">
        <f t="shared" si="1729"/>
        <v>0</v>
      </c>
      <c r="EY460" s="192">
        <f t="shared" si="1730"/>
        <v>0</v>
      </c>
      <c r="EZ460" s="192">
        <f t="shared" si="1731"/>
        <v>0</v>
      </c>
      <c r="FA460" s="192">
        <f t="shared" si="1732"/>
        <v>0</v>
      </c>
      <c r="FB460" s="192">
        <f t="shared" si="1733"/>
        <v>0</v>
      </c>
      <c r="FC460" s="192">
        <f t="shared" si="1734"/>
        <v>0</v>
      </c>
      <c r="FD460" s="192">
        <f t="shared" si="1735"/>
        <v>0</v>
      </c>
      <c r="FE460" s="192">
        <f t="shared" si="1736"/>
        <v>0</v>
      </c>
      <c r="FF460" s="192">
        <f t="shared" si="1737"/>
        <v>0</v>
      </c>
      <c r="FG460" s="192">
        <f t="shared" si="1738"/>
        <v>0</v>
      </c>
      <c r="FH460" s="192">
        <f t="shared" si="1739"/>
        <v>0</v>
      </c>
      <c r="FI460" s="192">
        <f t="shared" si="1740"/>
        <v>0</v>
      </c>
      <c r="FJ460" s="192">
        <f t="shared" si="1741"/>
        <v>0</v>
      </c>
      <c r="FK460" s="192">
        <f t="shared" si="1742"/>
        <v>0</v>
      </c>
      <c r="FL460" s="192">
        <f t="shared" si="1743"/>
        <v>0</v>
      </c>
      <c r="FM460" s="192">
        <f t="shared" si="1744"/>
        <v>0</v>
      </c>
      <c r="FN460" s="192">
        <f t="shared" si="1745"/>
        <v>0</v>
      </c>
      <c r="FO460" s="192">
        <f t="shared" si="1746"/>
        <v>0</v>
      </c>
      <c r="FP460" s="192">
        <f t="shared" si="1747"/>
        <v>0</v>
      </c>
      <c r="FQ460" s="192">
        <f t="shared" si="1748"/>
        <v>0</v>
      </c>
      <c r="FR460" s="192">
        <f t="shared" si="1749"/>
        <v>0</v>
      </c>
      <c r="FS460" s="192">
        <f t="shared" si="1750"/>
        <v>0</v>
      </c>
      <c r="FT460" s="192">
        <f t="shared" si="1751"/>
        <v>0</v>
      </c>
      <c r="FU460" s="192">
        <f t="shared" si="1752"/>
        <v>0</v>
      </c>
      <c r="FV460" s="192">
        <f t="shared" si="1753"/>
        <v>0</v>
      </c>
      <c r="FW460" s="192">
        <f t="shared" si="1754"/>
        <v>0</v>
      </c>
      <c r="FX460" s="192">
        <f t="shared" si="1755"/>
        <v>0</v>
      </c>
      <c r="FY460" s="192">
        <f t="shared" si="1756"/>
        <v>0</v>
      </c>
      <c r="FZ460" s="192">
        <f t="shared" si="1757"/>
        <v>0</v>
      </c>
      <c r="GA460" s="192">
        <f t="shared" si="1758"/>
        <v>0</v>
      </c>
      <c r="GB460" s="192">
        <f t="shared" si="1759"/>
        <v>0</v>
      </c>
      <c r="GC460" s="192">
        <f t="shared" si="1760"/>
        <v>0</v>
      </c>
      <c r="GD460" s="192">
        <f t="shared" si="1761"/>
        <v>0</v>
      </c>
      <c r="GE460" s="192">
        <f t="shared" si="1762"/>
        <v>0</v>
      </c>
      <c r="GF460" s="192">
        <f t="shared" si="1763"/>
        <v>0</v>
      </c>
      <c r="GG460" s="192">
        <f t="shared" si="1764"/>
        <v>0</v>
      </c>
      <c r="GH460" s="192">
        <f t="shared" si="1765"/>
        <v>0</v>
      </c>
      <c r="GI460" s="192">
        <f t="shared" si="1766"/>
        <v>0</v>
      </c>
      <c r="GJ460" s="192">
        <f t="shared" si="1767"/>
        <v>0</v>
      </c>
      <c r="GK460" s="192">
        <f t="shared" si="1768"/>
        <v>0</v>
      </c>
      <c r="GL460" s="192">
        <f t="shared" si="1769"/>
        <v>0</v>
      </c>
      <c r="GM460" s="192">
        <f t="shared" si="1770"/>
        <v>0</v>
      </c>
      <c r="GN460" s="192">
        <f t="shared" si="1771"/>
        <v>0</v>
      </c>
      <c r="GO460" s="192">
        <f t="shared" si="1772"/>
        <v>0</v>
      </c>
      <c r="GP460" s="192">
        <f t="shared" si="1773"/>
        <v>0</v>
      </c>
      <c r="GQ460" s="192">
        <f t="shared" si="1774"/>
        <v>0</v>
      </c>
      <c r="GR460" s="192">
        <f t="shared" si="1775"/>
        <v>0</v>
      </c>
      <c r="GS460" s="192">
        <f t="shared" si="1776"/>
        <v>0</v>
      </c>
      <c r="GT460" s="192">
        <f t="shared" si="1777"/>
        <v>0</v>
      </c>
      <c r="GU460" s="192">
        <f t="shared" si="1778"/>
        <v>0</v>
      </c>
      <c r="GV460" s="192">
        <f t="shared" si="1779"/>
        <v>0</v>
      </c>
      <c r="GW460" s="192">
        <f t="shared" si="1780"/>
        <v>0</v>
      </c>
      <c r="GX460" s="192">
        <f t="shared" si="1781"/>
        <v>0</v>
      </c>
      <c r="GY460" s="192">
        <f t="shared" si="1782"/>
        <v>0</v>
      </c>
      <c r="GZ460" s="192">
        <f t="shared" si="1783"/>
        <v>0</v>
      </c>
      <c r="HA460" s="192">
        <f t="shared" si="1784"/>
        <v>0</v>
      </c>
      <c r="HB460" s="192">
        <f t="shared" si="1785"/>
        <v>0</v>
      </c>
      <c r="HC460" s="192">
        <f t="shared" si="1786"/>
        <v>0</v>
      </c>
      <c r="HD460" s="192">
        <f t="shared" si="1787"/>
        <v>0</v>
      </c>
      <c r="HE460" s="192">
        <f t="shared" si="1788"/>
        <v>0</v>
      </c>
      <c r="HF460" s="192">
        <f t="shared" si="1789"/>
        <v>0</v>
      </c>
      <c r="HG460" s="192">
        <f t="shared" si="1790"/>
        <v>0</v>
      </c>
      <c r="HH460" s="192">
        <f t="shared" si="1791"/>
        <v>0</v>
      </c>
      <c r="HI460" s="192">
        <f t="shared" si="1792"/>
        <v>0</v>
      </c>
      <c r="HJ460" s="192">
        <f t="shared" si="1793"/>
        <v>0</v>
      </c>
      <c r="HK460" s="192">
        <f t="shared" si="1794"/>
        <v>0</v>
      </c>
      <c r="HL460" s="192">
        <f t="shared" si="1795"/>
        <v>0</v>
      </c>
      <c r="HM460" s="192">
        <f t="shared" si="1796"/>
        <v>0</v>
      </c>
      <c r="HN460" s="194">
        <f t="shared" si="1797"/>
        <v>0</v>
      </c>
      <c r="HO460" s="194">
        <f t="shared" si="1798"/>
        <v>0</v>
      </c>
      <c r="HP460" s="194">
        <f t="shared" si="1799"/>
        <v>0</v>
      </c>
      <c r="HQ460" s="194">
        <f t="shared" si="1800"/>
        <v>0</v>
      </c>
      <c r="HR460" s="194">
        <f t="shared" si="1801"/>
        <v>0</v>
      </c>
      <c r="HS460" s="195" t="str">
        <f t="shared" si="1599"/>
        <v/>
      </c>
      <c r="HT460" s="196">
        <f t="shared" si="1595"/>
        <v>0</v>
      </c>
      <c r="HU460" s="196">
        <f t="shared" si="1596"/>
        <v>0</v>
      </c>
      <c r="HV460" s="197" t="str">
        <f t="shared" si="1600"/>
        <v/>
      </c>
      <c r="HW460" s="197" t="str">
        <f t="shared" si="1802"/>
        <v/>
      </c>
      <c r="HX460" s="197" t="str">
        <f t="shared" si="1803"/>
        <v/>
      </c>
      <c r="HY460" s="195" t="str">
        <f t="shared" si="1601"/>
        <v/>
      </c>
      <c r="HZ460" s="30">
        <f t="shared" si="1597"/>
        <v>0</v>
      </c>
      <c r="IA460" s="198">
        <f t="shared" si="1602"/>
        <v>0</v>
      </c>
      <c r="IB460" s="195"/>
      <c r="IC460" s="195">
        <f t="shared" si="1804"/>
        <v>0</v>
      </c>
      <c r="ID460" s="195">
        <f t="shared" si="1603"/>
        <v>0</v>
      </c>
      <c r="IE460" s="195">
        <f t="shared" si="1805"/>
        <v>0</v>
      </c>
      <c r="IF460" s="195">
        <f t="shared" si="1604"/>
        <v>0</v>
      </c>
      <c r="IG460" s="307">
        <f t="shared" si="1605"/>
        <v>0</v>
      </c>
      <c r="IH460" s="307">
        <f t="shared" si="1606"/>
        <v>0</v>
      </c>
      <c r="II460" s="44">
        <f t="shared" si="1806"/>
        <v>0</v>
      </c>
      <c r="IJ460" s="44">
        <f t="shared" si="1807"/>
        <v>0</v>
      </c>
      <c r="IK460" s="44">
        <f t="shared" si="1808"/>
        <v>0</v>
      </c>
      <c r="IL460" s="44">
        <f t="shared" si="1809"/>
        <v>0</v>
      </c>
      <c r="IM460" s="44">
        <f t="shared" si="1810"/>
        <v>0</v>
      </c>
      <c r="IN460" s="44">
        <f t="shared" si="1811"/>
        <v>0</v>
      </c>
      <c r="IO460" s="44">
        <f t="shared" si="1812"/>
        <v>0</v>
      </c>
    </row>
    <row r="461" spans="1:249" ht="18" customHeight="1">
      <c r="A461" s="188">
        <v>455</v>
      </c>
      <c r="B461" s="326"/>
      <c r="C461" s="289"/>
      <c r="D461" s="199"/>
      <c r="E461" s="189"/>
      <c r="F461" s="189"/>
      <c r="G461" s="190"/>
      <c r="H461" s="190"/>
      <c r="I461" s="272"/>
      <c r="J461" s="207"/>
      <c r="K461" s="214" t="str">
        <f t="shared" si="1607"/>
        <v/>
      </c>
      <c r="L461" s="200" t="str">
        <f t="shared" si="1608"/>
        <v/>
      </c>
      <c r="M461" s="200" t="str">
        <f t="shared" si="1609"/>
        <v/>
      </c>
      <c r="N461" s="209" t="str">
        <f t="shared" si="1598"/>
        <v/>
      </c>
      <c r="O461" s="208" t="str">
        <f>IFERROR(IF(D461="","",IF(K461="","",IF(I461="","",IF(F461="F",VLOOKUP(K461,F!A:G,2,0),IF(F461="M",VLOOKUP(K461,M!A:G,2,0),""))))),0)</f>
        <v/>
      </c>
      <c r="P461" s="191" t="str">
        <f>IFERROR(IF(D461="","",IF(K461="","",IF(I461="","",IF(F461="F",VLOOKUP(K461,F!A:G,3,0),IF(F461="M",VLOOKUP(K461,M!A:G,3,0),""))))),0)</f>
        <v/>
      </c>
      <c r="Q461" s="191" t="str">
        <f>IFERROR(IF(D461="","",IF(K461="","",IF(I461="","",IF(F461="F",VLOOKUP(K461,F!A:G,4,0),IF(F461="M",VLOOKUP(K461,M!A:G,4,0),""))))),0)</f>
        <v/>
      </c>
      <c r="R461" s="191" t="str">
        <f>IFERROR(IF(D461="","",IF(K461="","",IF(I461="","",IF(F461="F",VLOOKUP(K461,F!A:G,5,0),IF(F461="M",VLOOKUP(K461,M!A:G,5,0),""))))),0)</f>
        <v/>
      </c>
      <c r="S461" s="191" t="str">
        <f>IFERROR(IF(D461="","",IF(K461="","",IF(I461="","",IF(F461="F",VLOOKUP(K461,F!A:G,6,0),IF(F461="M",VLOOKUP(K461,M!A:G,6,0),""))))),0)</f>
        <v/>
      </c>
      <c r="T461" s="191" t="str">
        <f>IFERROR(IF(D461="","",IF(K461="","",IF(I461="","",IF(F461="F",VLOOKUP(K461,F!A:G,7,0),IF(F461="M",VLOOKUP(K461,M!A:G,7,0),""))))),0)</f>
        <v/>
      </c>
      <c r="U461" s="191" t="str">
        <f>IFERROR(IF(D461="","",IF(K461="","",IF(J461="","",IF(F461="F",VLOOKUP(K461,F!A:M,8,0),IF(F461="M",VLOOKUP(K461,M!A:M,8,0),""))))),0)</f>
        <v/>
      </c>
      <c r="V461" s="191" t="str">
        <f>IFERROR(IF(D461="","",IF(K461="","",IF(J461="","",IF(F461="F",VLOOKUP(K461,F!A:M,9,0),IF(F461="M",VLOOKUP(K461,M!A:M,9,0),""))))),0)</f>
        <v/>
      </c>
      <c r="W461" s="191" t="str">
        <f>IFERROR(IF(D461="","",IF(K461="","",IF(J461="","",IF(F461="F",VLOOKUP(K461,F!A:M,10,0),IF(F461="M",VLOOKUP(K461,M!A:M,10,0),""))))),0)</f>
        <v/>
      </c>
      <c r="X461" s="191" t="str">
        <f>IFERROR(IF(D461="","",IF(K461="","",IF(J461="","",IF(F461="F",VLOOKUP(K461,F!A:M,11,0),IF(F461="M",VLOOKUP(K461,M!A:M,11,0),""))))),0)</f>
        <v/>
      </c>
      <c r="Y461" s="191" t="str">
        <f>IFERROR(IF(D461="","",IF(K461="","",IF(J461="","",IF(F461="F",VLOOKUP(K461,F!A:M,12,0),IF(F461="M",VLOOKUP(K461,M!A:M,12,0),""))))),0)</f>
        <v/>
      </c>
      <c r="Z461" s="191" t="str">
        <f>IFERROR(IF(D461="","",IF(K461="","",IF(J461="","",IF(F461="F",VLOOKUP(K461,F!A:M,13,0),IF(F461="M",VLOOKUP(K461,M!A:M,13,0),""))))),0)</f>
        <v/>
      </c>
      <c r="AA461" s="191" t="str">
        <f>IFERROR(IF(D461="","",IF(F461="","",IF(J461="","",IF(K461="","",IF(AND(K461&gt;23,K461&lt;=60),IF(F461="F",VLOOKUP(MROUND(HZ461,0.5),'F-Weight for Length'!K:S,2,0),VLOOKUP(MROUND(HZ461,0.5),'M-Weight for Length'!K:S,2,0)),IF(K461&gt;60,IF(F461="F",VLOOKUP(K461,'F-Weight for Length'!U:AC,2,0),VLOOKUP(K461,'M-Weight for Length'!U:AC,2,0)),IF(F461="F",VLOOKUP(MROUND(HZ461,0.5),'F-Weight for Length'!A:I,2,0),VLOOKUP(MROUND(HZ461,0.5),'M-Weight for Length'!A:I,2,0)))))))),0)</f>
        <v/>
      </c>
      <c r="AB461" s="191" t="str">
        <f>IFERROR(IF(D461="","",IF(F461="","",IF(J461="","",IF(K461="","",IF(AND(K461&gt;23,K461&lt;=60),IF(F461="F",VLOOKUP(MROUND(HZ461,0.5),'F-Weight for Length'!K:S,3,0),VLOOKUP(MROUND(HZ461,0.5),'M-Weight for Length'!K:S,3,0)),IF(K461&gt;60,IF(F461="F",VLOOKUP(K461,'F-Weight for Length'!U:AC,3,0),VLOOKUP(K461,'M-Weight for Length'!U:AC,3,0)),IF(F461="F",VLOOKUP(MROUND(HZ461,0.5),'F-Weight for Length'!A:I,3,0),VLOOKUP(MROUND(HZ461,0.5),'M-Weight for Length'!A:I,3,0)))))))),0)</f>
        <v/>
      </c>
      <c r="AC461" s="191" t="str">
        <f>IFERROR(IF(D461="","",IF(F461="","",IF(J461="","",IF(K461="","",IF(AND(K461&gt;23,K461&lt;=60),IF(F461="F",VLOOKUP(MROUND(HZ461,0.5),'F-Weight for Length'!K:S,4,0),VLOOKUP(MROUND(HZ461,0.5),'M-Weight for Length'!K:S,4,0)),IF(K461&gt;60,IF(F461="F",VLOOKUP(K461,'F-Weight for Length'!U:AC,4,0),VLOOKUP(K461,'M-Weight for Length'!U:AC,4,0)),IF(F461="F",VLOOKUP(MROUND(HZ461,0.5),'F-Weight for Length'!A:I,4,0),VLOOKUP(MROUND(HZ461,0.5),'M-Weight for Length'!A:I,4,0)))))))),0)</f>
        <v/>
      </c>
      <c r="AD461" s="191" t="str">
        <f>IFERROR(IF(D461="","",IF(F461="","",IF(J461="","",IF(K461="","",IF(AND(K461&gt;23,K461&lt;=60),IF(F461="F",VLOOKUP(MROUND(HZ461,0.5),'F-Weight for Length'!K:S,5,0),VLOOKUP(MROUND(HZ461,0.5),'M-Weight for Length'!K:S,5,0)),IF(K461&gt;60,IF(F461="F",VLOOKUP(K461,'F-Weight for Length'!U:AC,5,0),VLOOKUP(K461,'M-Weight for Length'!U:AC,5,0)),IF(F461="F",VLOOKUP(MROUND(HZ461,0.5),'F-Weight for Length'!A:I,5,0),VLOOKUP(MROUND(HZ461,0.5),'M-Weight for Length'!A:I,5,0)))))))),0)</f>
        <v/>
      </c>
      <c r="AE461" s="191" t="str">
        <f>IFERROR(IF(D461="","",IF(F461="","",IF(J461="","",IF(K461="","",IF(AND(K461&gt;23,K461&lt;=60),IF(F461="F",VLOOKUP(MROUND(HZ461,0.5),'F-Weight for Length'!K:S,6,0),VLOOKUP(MROUND(HZ461,0.5),'M-Weight for Length'!K:S,6,0)),IF(K461&gt;60,IF(F461="F",VLOOKUP(K461,'F-Weight for Length'!U:AC,6,0),VLOOKUP(K461,'M-Weight for Length'!U:AC,6,0)),IF(F461="F",VLOOKUP(MROUND(HZ461,0.5),'F-Weight for Length'!A:I,6,0),VLOOKUP(MROUND(HZ461,0.5),'M-Weight for Length'!A:I,6,0)))))))),0)</f>
        <v/>
      </c>
      <c r="AF461" s="191" t="str">
        <f>IFERROR(IF(D461="","",IF(F461="","",IF(J461="","",IF(K461="","",IF(AND(K461&gt;23,K461&lt;=60),IF(F461="F",VLOOKUP(MROUND(HZ461,0.5),'F-Weight for Length'!K:S,7,0),VLOOKUP(MROUND(HZ461,0.5),'M-Weight for Length'!K:S,7,0)),IF(K461&gt;60,IF(F461="F",VLOOKUP(K461,'F-Weight for Length'!U:AC,7,0),VLOOKUP(K461,'M-Weight for Length'!U:AC,7,0)),IF(F461="F",VLOOKUP(MROUND(HZ461,0.5),'F-Weight for Length'!A:I,7,0),VLOOKUP(MROUND(HZ461,0.5),'M-Weight for Length'!A:I,7,0)))))))),0)</f>
        <v/>
      </c>
      <c r="AG461" s="191" t="str">
        <f>IFERROR(IF(D461="","",IF(F461="","",IF(J461="","",IF(K461="","",IF(AND(K461&gt;23,K461&lt;=60),IF(F461="F",VLOOKUP(MROUND(HZ461,0.5),'F-Weight for Length'!K:S,8,0),VLOOKUP(MROUND(HZ461,0.5),'M-Weight for Length'!K:S,8,0)),IF(K461&gt;60,IF(F461="F",VLOOKUP(K461,'F-Weight for Length'!U:AC,8,0),VLOOKUP(K461,'M-Weight for Length'!U:AC,8,0)),IF(F461="F",VLOOKUP(MROUND(HZ461,0.5),'F-Weight for Length'!A:I,8,0),VLOOKUP(MROUND(HZ461,0.5),'M-Weight for Length'!A:I,8,0)))))))),0)</f>
        <v/>
      </c>
      <c r="AH461" s="191" t="str">
        <f>IFERROR(IF(D461="","",IF(F461="","",IF(J461="","",IF(K461="","",IF(AND(K461&gt;23,K461&lt;=60),IF(F461="F",VLOOKUP(MROUND(HZ461,0.5),'F-Weight for Length'!K:S,9,0),VLOOKUP(MROUND(HZ461,0.5),'M-Weight for Length'!K:S,9,0)),IF(K461&gt;60,IF(F461="F",VLOOKUP(K461,'F-Weight for Length'!U:AC,9,0),VLOOKUP(K461,'M-Weight for Length'!U:AC,9,0)),IF(F461="F",VLOOKUP(MROUND(HZ461,0.5),'F-Weight for Length'!A:I,9,0),VLOOKUP(MROUND(HZ461,0.5),'M-Weight for Length'!A:I,9,0)))))))),0)</f>
        <v/>
      </c>
      <c r="AI461" s="192">
        <f t="shared" si="1610"/>
        <v>0</v>
      </c>
      <c r="AJ461" s="192">
        <f t="shared" si="1611"/>
        <v>0</v>
      </c>
      <c r="AK461" s="192">
        <f t="shared" si="1612"/>
        <v>0</v>
      </c>
      <c r="AL461" s="192">
        <f t="shared" si="1613"/>
        <v>0</v>
      </c>
      <c r="AM461" s="192">
        <f t="shared" si="1614"/>
        <v>0</v>
      </c>
      <c r="AN461" s="192">
        <f t="shared" si="1615"/>
        <v>0</v>
      </c>
      <c r="AO461" s="192">
        <f t="shared" si="1616"/>
        <v>0</v>
      </c>
      <c r="AP461" s="192">
        <f t="shared" si="1617"/>
        <v>0</v>
      </c>
      <c r="AQ461" s="192">
        <f t="shared" si="1618"/>
        <v>0</v>
      </c>
      <c r="AR461" s="192">
        <f t="shared" si="1619"/>
        <v>0</v>
      </c>
      <c r="AS461" s="192">
        <f t="shared" si="1620"/>
        <v>0</v>
      </c>
      <c r="AT461" s="192">
        <f t="shared" si="1621"/>
        <v>0</v>
      </c>
      <c r="AU461" s="192">
        <f t="shared" si="1622"/>
        <v>0</v>
      </c>
      <c r="AV461" s="192">
        <f t="shared" si="1623"/>
        <v>0</v>
      </c>
      <c r="AW461" s="192">
        <f t="shared" si="1624"/>
        <v>0</v>
      </c>
      <c r="AX461" s="192">
        <f t="shared" si="1625"/>
        <v>0</v>
      </c>
      <c r="AY461" s="192">
        <f t="shared" si="1626"/>
        <v>0</v>
      </c>
      <c r="AZ461" s="192">
        <f t="shared" si="1627"/>
        <v>0</v>
      </c>
      <c r="BA461" s="192">
        <f t="shared" si="1628"/>
        <v>0</v>
      </c>
      <c r="BB461" s="192">
        <f t="shared" si="1629"/>
        <v>0</v>
      </c>
      <c r="BC461" s="192">
        <f t="shared" si="1630"/>
        <v>0</v>
      </c>
      <c r="BD461" s="192">
        <f t="shared" si="1631"/>
        <v>0</v>
      </c>
      <c r="BE461" s="192">
        <f t="shared" si="1632"/>
        <v>0</v>
      </c>
      <c r="BF461" s="192">
        <f t="shared" si="1633"/>
        <v>0</v>
      </c>
      <c r="BG461" s="192">
        <f t="shared" si="1634"/>
        <v>0</v>
      </c>
      <c r="BH461" s="192">
        <f t="shared" si="1635"/>
        <v>0</v>
      </c>
      <c r="BI461" s="192">
        <f t="shared" si="1636"/>
        <v>0</v>
      </c>
      <c r="BJ461" s="192">
        <f t="shared" si="1637"/>
        <v>0</v>
      </c>
      <c r="BK461" s="192">
        <f t="shared" si="1638"/>
        <v>0</v>
      </c>
      <c r="BL461" s="192">
        <f t="shared" si="1639"/>
        <v>0</v>
      </c>
      <c r="BM461" s="192">
        <f t="shared" si="1640"/>
        <v>0</v>
      </c>
      <c r="BN461" s="192">
        <f t="shared" si="1641"/>
        <v>0</v>
      </c>
      <c r="BO461" s="192">
        <f t="shared" si="1642"/>
        <v>0</v>
      </c>
      <c r="BP461" s="192">
        <f t="shared" si="1643"/>
        <v>0</v>
      </c>
      <c r="BQ461" s="192">
        <f t="shared" si="1644"/>
        <v>0</v>
      </c>
      <c r="BR461" s="192">
        <f t="shared" si="1645"/>
        <v>0</v>
      </c>
      <c r="BS461" s="192">
        <f t="shared" si="1646"/>
        <v>0</v>
      </c>
      <c r="BT461" s="192">
        <f t="shared" si="1647"/>
        <v>0</v>
      </c>
      <c r="BU461" s="192">
        <f t="shared" si="1648"/>
        <v>0</v>
      </c>
      <c r="BV461" s="192">
        <f t="shared" si="1649"/>
        <v>0</v>
      </c>
      <c r="BW461" s="192">
        <f t="shared" si="1650"/>
        <v>0</v>
      </c>
      <c r="BX461" s="192">
        <f t="shared" si="1651"/>
        <v>0</v>
      </c>
      <c r="BY461" s="192">
        <f t="shared" si="1652"/>
        <v>0</v>
      </c>
      <c r="BZ461" s="192">
        <f t="shared" si="1653"/>
        <v>0</v>
      </c>
      <c r="CA461" s="192">
        <f t="shared" si="1654"/>
        <v>0</v>
      </c>
      <c r="CB461" s="192">
        <f t="shared" si="1655"/>
        <v>0</v>
      </c>
      <c r="CC461" s="192">
        <f t="shared" si="1656"/>
        <v>0</v>
      </c>
      <c r="CD461" s="192">
        <f t="shared" si="1657"/>
        <v>0</v>
      </c>
      <c r="CE461" s="192">
        <f t="shared" si="1658"/>
        <v>0</v>
      </c>
      <c r="CF461" s="192">
        <f t="shared" si="1659"/>
        <v>0</v>
      </c>
      <c r="CG461" s="192">
        <f t="shared" si="1660"/>
        <v>0</v>
      </c>
      <c r="CH461" s="192">
        <f t="shared" si="1661"/>
        <v>0</v>
      </c>
      <c r="CI461" s="192">
        <f t="shared" si="1662"/>
        <v>0</v>
      </c>
      <c r="CJ461" s="192">
        <f t="shared" si="1663"/>
        <v>0</v>
      </c>
      <c r="CK461" s="192">
        <f t="shared" si="1664"/>
        <v>0</v>
      </c>
      <c r="CL461" s="192">
        <f t="shared" si="1665"/>
        <v>0</v>
      </c>
      <c r="CM461" s="192">
        <f t="shared" si="1666"/>
        <v>0</v>
      </c>
      <c r="CN461" s="192">
        <f t="shared" si="1667"/>
        <v>0</v>
      </c>
      <c r="CO461" s="192">
        <f t="shared" si="1668"/>
        <v>0</v>
      </c>
      <c r="CP461" s="192">
        <f t="shared" si="1669"/>
        <v>0</v>
      </c>
      <c r="CQ461" s="192">
        <f t="shared" si="1670"/>
        <v>0</v>
      </c>
      <c r="CR461" s="192">
        <f t="shared" si="1671"/>
        <v>0</v>
      </c>
      <c r="CS461" s="192">
        <f t="shared" si="1672"/>
        <v>0</v>
      </c>
      <c r="CT461" s="192">
        <f t="shared" si="1673"/>
        <v>0</v>
      </c>
      <c r="CU461" s="192">
        <f t="shared" si="1674"/>
        <v>0</v>
      </c>
      <c r="CV461" s="192">
        <f t="shared" si="1675"/>
        <v>0</v>
      </c>
      <c r="CW461" s="192">
        <f t="shared" si="1676"/>
        <v>0</v>
      </c>
      <c r="CX461" s="192">
        <f t="shared" si="1677"/>
        <v>0</v>
      </c>
      <c r="CY461" s="192">
        <f t="shared" si="1678"/>
        <v>0</v>
      </c>
      <c r="CZ461" s="192">
        <f t="shared" si="1679"/>
        <v>0</v>
      </c>
      <c r="DA461" s="192">
        <f t="shared" si="1680"/>
        <v>0</v>
      </c>
      <c r="DB461" s="192">
        <f t="shared" si="1681"/>
        <v>0</v>
      </c>
      <c r="DC461" s="192">
        <f t="shared" si="1682"/>
        <v>0</v>
      </c>
      <c r="DD461" s="192">
        <f t="shared" si="1683"/>
        <v>0</v>
      </c>
      <c r="DE461" s="192">
        <f t="shared" si="1684"/>
        <v>0</v>
      </c>
      <c r="DF461" s="192">
        <f t="shared" si="1685"/>
        <v>0</v>
      </c>
      <c r="DG461" s="192">
        <f t="shared" si="1686"/>
        <v>0</v>
      </c>
      <c r="DH461" s="192">
        <f t="shared" si="1687"/>
        <v>0</v>
      </c>
      <c r="DI461" s="192">
        <f t="shared" si="1688"/>
        <v>0</v>
      </c>
      <c r="DJ461" s="192">
        <f t="shared" si="1689"/>
        <v>0</v>
      </c>
      <c r="DK461" s="192">
        <f t="shared" si="1690"/>
        <v>0</v>
      </c>
      <c r="DL461" s="192">
        <f t="shared" si="1691"/>
        <v>0</v>
      </c>
      <c r="DM461" s="192">
        <f t="shared" si="1692"/>
        <v>0</v>
      </c>
      <c r="DN461" s="192">
        <f t="shared" si="1693"/>
        <v>0</v>
      </c>
      <c r="DO461" s="192">
        <f t="shared" si="1694"/>
        <v>0</v>
      </c>
      <c r="DP461" s="192">
        <f t="shared" si="1695"/>
        <v>0</v>
      </c>
      <c r="DQ461" s="192">
        <f t="shared" si="1696"/>
        <v>0</v>
      </c>
      <c r="DR461" s="192">
        <f t="shared" si="1697"/>
        <v>0</v>
      </c>
      <c r="DS461" s="192">
        <f t="shared" si="1698"/>
        <v>0</v>
      </c>
      <c r="DT461" s="192">
        <f t="shared" si="1699"/>
        <v>0</v>
      </c>
      <c r="DU461" s="192">
        <f t="shared" si="1700"/>
        <v>0</v>
      </c>
      <c r="DV461" s="193">
        <f t="shared" si="1701"/>
        <v>0</v>
      </c>
      <c r="DW461" s="193">
        <f t="shared" si="1702"/>
        <v>0</v>
      </c>
      <c r="DX461" s="193">
        <f t="shared" si="1703"/>
        <v>0</v>
      </c>
      <c r="DY461" s="193">
        <f t="shared" si="1704"/>
        <v>0</v>
      </c>
      <c r="DZ461" s="193">
        <f t="shared" si="1705"/>
        <v>0</v>
      </c>
      <c r="EA461" s="192">
        <f t="shared" si="1706"/>
        <v>0</v>
      </c>
      <c r="EB461" s="192">
        <f t="shared" si="1707"/>
        <v>0</v>
      </c>
      <c r="EC461" s="192">
        <f t="shared" si="1708"/>
        <v>0</v>
      </c>
      <c r="ED461" s="192">
        <f t="shared" si="1709"/>
        <v>0</v>
      </c>
      <c r="EE461" s="192">
        <f t="shared" si="1710"/>
        <v>0</v>
      </c>
      <c r="EF461" s="192">
        <f t="shared" si="1711"/>
        <v>0</v>
      </c>
      <c r="EG461" s="192">
        <f t="shared" si="1712"/>
        <v>0</v>
      </c>
      <c r="EH461" s="192">
        <f t="shared" si="1713"/>
        <v>0</v>
      </c>
      <c r="EI461" s="192">
        <f t="shared" si="1714"/>
        <v>0</v>
      </c>
      <c r="EJ461" s="192">
        <f t="shared" si="1715"/>
        <v>0</v>
      </c>
      <c r="EK461" s="192">
        <f t="shared" si="1716"/>
        <v>0</v>
      </c>
      <c r="EL461" s="192">
        <f t="shared" si="1717"/>
        <v>0</v>
      </c>
      <c r="EM461" s="192">
        <f t="shared" si="1718"/>
        <v>0</v>
      </c>
      <c r="EN461" s="192">
        <f t="shared" si="1719"/>
        <v>0</v>
      </c>
      <c r="EO461" s="192">
        <f t="shared" si="1720"/>
        <v>0</v>
      </c>
      <c r="EP461" s="192">
        <f t="shared" si="1721"/>
        <v>0</v>
      </c>
      <c r="EQ461" s="192">
        <f t="shared" si="1722"/>
        <v>0</v>
      </c>
      <c r="ER461" s="192">
        <f t="shared" si="1723"/>
        <v>0</v>
      </c>
      <c r="ES461" s="192">
        <f t="shared" si="1724"/>
        <v>0</v>
      </c>
      <c r="ET461" s="192">
        <f t="shared" si="1725"/>
        <v>0</v>
      </c>
      <c r="EU461" s="192">
        <f t="shared" si="1726"/>
        <v>0</v>
      </c>
      <c r="EV461" s="192">
        <f t="shared" si="1727"/>
        <v>0</v>
      </c>
      <c r="EW461" s="192">
        <f t="shared" si="1728"/>
        <v>0</v>
      </c>
      <c r="EX461" s="192">
        <f t="shared" si="1729"/>
        <v>0</v>
      </c>
      <c r="EY461" s="192">
        <f t="shared" si="1730"/>
        <v>0</v>
      </c>
      <c r="EZ461" s="192">
        <f t="shared" si="1731"/>
        <v>0</v>
      </c>
      <c r="FA461" s="192">
        <f t="shared" si="1732"/>
        <v>0</v>
      </c>
      <c r="FB461" s="192">
        <f t="shared" si="1733"/>
        <v>0</v>
      </c>
      <c r="FC461" s="192">
        <f t="shared" si="1734"/>
        <v>0</v>
      </c>
      <c r="FD461" s="192">
        <f t="shared" si="1735"/>
        <v>0</v>
      </c>
      <c r="FE461" s="192">
        <f t="shared" si="1736"/>
        <v>0</v>
      </c>
      <c r="FF461" s="192">
        <f t="shared" si="1737"/>
        <v>0</v>
      </c>
      <c r="FG461" s="192">
        <f t="shared" si="1738"/>
        <v>0</v>
      </c>
      <c r="FH461" s="192">
        <f t="shared" si="1739"/>
        <v>0</v>
      </c>
      <c r="FI461" s="192">
        <f t="shared" si="1740"/>
        <v>0</v>
      </c>
      <c r="FJ461" s="192">
        <f t="shared" si="1741"/>
        <v>0</v>
      </c>
      <c r="FK461" s="192">
        <f t="shared" si="1742"/>
        <v>0</v>
      </c>
      <c r="FL461" s="192">
        <f t="shared" si="1743"/>
        <v>0</v>
      </c>
      <c r="FM461" s="192">
        <f t="shared" si="1744"/>
        <v>0</v>
      </c>
      <c r="FN461" s="192">
        <f t="shared" si="1745"/>
        <v>0</v>
      </c>
      <c r="FO461" s="192">
        <f t="shared" si="1746"/>
        <v>0</v>
      </c>
      <c r="FP461" s="192">
        <f t="shared" si="1747"/>
        <v>0</v>
      </c>
      <c r="FQ461" s="192">
        <f t="shared" si="1748"/>
        <v>0</v>
      </c>
      <c r="FR461" s="192">
        <f t="shared" si="1749"/>
        <v>0</v>
      </c>
      <c r="FS461" s="192">
        <f t="shared" si="1750"/>
        <v>0</v>
      </c>
      <c r="FT461" s="192">
        <f t="shared" si="1751"/>
        <v>0</v>
      </c>
      <c r="FU461" s="192">
        <f t="shared" si="1752"/>
        <v>0</v>
      </c>
      <c r="FV461" s="192">
        <f t="shared" si="1753"/>
        <v>0</v>
      </c>
      <c r="FW461" s="192">
        <f t="shared" si="1754"/>
        <v>0</v>
      </c>
      <c r="FX461" s="192">
        <f t="shared" si="1755"/>
        <v>0</v>
      </c>
      <c r="FY461" s="192">
        <f t="shared" si="1756"/>
        <v>0</v>
      </c>
      <c r="FZ461" s="192">
        <f t="shared" si="1757"/>
        <v>0</v>
      </c>
      <c r="GA461" s="192">
        <f t="shared" si="1758"/>
        <v>0</v>
      </c>
      <c r="GB461" s="192">
        <f t="shared" si="1759"/>
        <v>0</v>
      </c>
      <c r="GC461" s="192">
        <f t="shared" si="1760"/>
        <v>0</v>
      </c>
      <c r="GD461" s="192">
        <f t="shared" si="1761"/>
        <v>0</v>
      </c>
      <c r="GE461" s="192">
        <f t="shared" si="1762"/>
        <v>0</v>
      </c>
      <c r="GF461" s="192">
        <f t="shared" si="1763"/>
        <v>0</v>
      </c>
      <c r="GG461" s="192">
        <f t="shared" si="1764"/>
        <v>0</v>
      </c>
      <c r="GH461" s="192">
        <f t="shared" si="1765"/>
        <v>0</v>
      </c>
      <c r="GI461" s="192">
        <f t="shared" si="1766"/>
        <v>0</v>
      </c>
      <c r="GJ461" s="192">
        <f t="shared" si="1767"/>
        <v>0</v>
      </c>
      <c r="GK461" s="192">
        <f t="shared" si="1768"/>
        <v>0</v>
      </c>
      <c r="GL461" s="192">
        <f t="shared" si="1769"/>
        <v>0</v>
      </c>
      <c r="GM461" s="192">
        <f t="shared" si="1770"/>
        <v>0</v>
      </c>
      <c r="GN461" s="192">
        <f t="shared" si="1771"/>
        <v>0</v>
      </c>
      <c r="GO461" s="192">
        <f t="shared" si="1772"/>
        <v>0</v>
      </c>
      <c r="GP461" s="192">
        <f t="shared" si="1773"/>
        <v>0</v>
      </c>
      <c r="GQ461" s="192">
        <f t="shared" si="1774"/>
        <v>0</v>
      </c>
      <c r="GR461" s="192">
        <f t="shared" si="1775"/>
        <v>0</v>
      </c>
      <c r="GS461" s="192">
        <f t="shared" si="1776"/>
        <v>0</v>
      </c>
      <c r="GT461" s="192">
        <f t="shared" si="1777"/>
        <v>0</v>
      </c>
      <c r="GU461" s="192">
        <f t="shared" si="1778"/>
        <v>0</v>
      </c>
      <c r="GV461" s="192">
        <f t="shared" si="1779"/>
        <v>0</v>
      </c>
      <c r="GW461" s="192">
        <f t="shared" si="1780"/>
        <v>0</v>
      </c>
      <c r="GX461" s="192">
        <f t="shared" si="1781"/>
        <v>0</v>
      </c>
      <c r="GY461" s="192">
        <f t="shared" si="1782"/>
        <v>0</v>
      </c>
      <c r="GZ461" s="192">
        <f t="shared" si="1783"/>
        <v>0</v>
      </c>
      <c r="HA461" s="192">
        <f t="shared" si="1784"/>
        <v>0</v>
      </c>
      <c r="HB461" s="192">
        <f t="shared" si="1785"/>
        <v>0</v>
      </c>
      <c r="HC461" s="192">
        <f t="shared" si="1786"/>
        <v>0</v>
      </c>
      <c r="HD461" s="192">
        <f t="shared" si="1787"/>
        <v>0</v>
      </c>
      <c r="HE461" s="192">
        <f t="shared" si="1788"/>
        <v>0</v>
      </c>
      <c r="HF461" s="192">
        <f t="shared" si="1789"/>
        <v>0</v>
      </c>
      <c r="HG461" s="192">
        <f t="shared" si="1790"/>
        <v>0</v>
      </c>
      <c r="HH461" s="192">
        <f t="shared" si="1791"/>
        <v>0</v>
      </c>
      <c r="HI461" s="192">
        <f t="shared" si="1792"/>
        <v>0</v>
      </c>
      <c r="HJ461" s="192">
        <f t="shared" si="1793"/>
        <v>0</v>
      </c>
      <c r="HK461" s="192">
        <f t="shared" si="1794"/>
        <v>0</v>
      </c>
      <c r="HL461" s="192">
        <f t="shared" si="1795"/>
        <v>0</v>
      </c>
      <c r="HM461" s="192">
        <f t="shared" si="1796"/>
        <v>0</v>
      </c>
      <c r="HN461" s="194">
        <f t="shared" si="1797"/>
        <v>0</v>
      </c>
      <c r="HO461" s="194">
        <f t="shared" si="1798"/>
        <v>0</v>
      </c>
      <c r="HP461" s="194">
        <f t="shared" si="1799"/>
        <v>0</v>
      </c>
      <c r="HQ461" s="194">
        <f t="shared" si="1800"/>
        <v>0</v>
      </c>
      <c r="HR461" s="194">
        <f t="shared" si="1801"/>
        <v>0</v>
      </c>
      <c r="HS461" s="195" t="str">
        <f t="shared" si="1599"/>
        <v/>
      </c>
      <c r="HT461" s="196">
        <f t="shared" si="1595"/>
        <v>0</v>
      </c>
      <c r="HU461" s="196">
        <f t="shared" si="1596"/>
        <v>0</v>
      </c>
      <c r="HV461" s="197" t="str">
        <f t="shared" si="1600"/>
        <v/>
      </c>
      <c r="HW461" s="197" t="str">
        <f t="shared" si="1802"/>
        <v/>
      </c>
      <c r="HX461" s="197" t="str">
        <f t="shared" si="1803"/>
        <v/>
      </c>
      <c r="HY461" s="195" t="str">
        <f t="shared" si="1601"/>
        <v/>
      </c>
      <c r="HZ461" s="30">
        <f t="shared" si="1597"/>
        <v>0</v>
      </c>
      <c r="IA461" s="198">
        <f t="shared" si="1602"/>
        <v>0</v>
      </c>
      <c r="IB461" s="195"/>
      <c r="IC461" s="195">
        <f t="shared" si="1804"/>
        <v>0</v>
      </c>
      <c r="ID461" s="195">
        <f t="shared" si="1603"/>
        <v>0</v>
      </c>
      <c r="IE461" s="195">
        <f t="shared" si="1805"/>
        <v>0</v>
      </c>
      <c r="IF461" s="195">
        <f t="shared" si="1604"/>
        <v>0</v>
      </c>
      <c r="IG461" s="307">
        <f t="shared" si="1605"/>
        <v>0</v>
      </c>
      <c r="IH461" s="307">
        <f t="shared" si="1606"/>
        <v>0</v>
      </c>
      <c r="II461" s="44">
        <f t="shared" si="1806"/>
        <v>0</v>
      </c>
      <c r="IJ461" s="44">
        <f t="shared" si="1807"/>
        <v>0</v>
      </c>
      <c r="IK461" s="44">
        <f t="shared" si="1808"/>
        <v>0</v>
      </c>
      <c r="IL461" s="44">
        <f t="shared" si="1809"/>
        <v>0</v>
      </c>
      <c r="IM461" s="44">
        <f t="shared" si="1810"/>
        <v>0</v>
      </c>
      <c r="IN461" s="44">
        <f t="shared" si="1811"/>
        <v>0</v>
      </c>
      <c r="IO461" s="44">
        <f t="shared" si="1812"/>
        <v>0</v>
      </c>
    </row>
    <row r="462" spans="1:249" ht="18" customHeight="1">
      <c r="A462" s="188">
        <v>456</v>
      </c>
      <c r="B462" s="326"/>
      <c r="C462" s="289"/>
      <c r="D462" s="199"/>
      <c r="E462" s="189"/>
      <c r="F462" s="189"/>
      <c r="G462" s="190"/>
      <c r="H462" s="190"/>
      <c r="I462" s="272"/>
      <c r="J462" s="207"/>
      <c r="K462" s="214" t="str">
        <f t="shared" si="1607"/>
        <v/>
      </c>
      <c r="L462" s="200" t="str">
        <f t="shared" si="1608"/>
        <v/>
      </c>
      <c r="M462" s="200" t="str">
        <f t="shared" si="1609"/>
        <v/>
      </c>
      <c r="N462" s="209" t="str">
        <f t="shared" si="1598"/>
        <v/>
      </c>
      <c r="O462" s="208" t="str">
        <f>IFERROR(IF(D462="","",IF(K462="","",IF(I462="","",IF(F462="F",VLOOKUP(K462,F!A:G,2,0),IF(F462="M",VLOOKUP(K462,M!A:G,2,0),""))))),0)</f>
        <v/>
      </c>
      <c r="P462" s="191" t="str">
        <f>IFERROR(IF(D462="","",IF(K462="","",IF(I462="","",IF(F462="F",VLOOKUP(K462,F!A:G,3,0),IF(F462="M",VLOOKUP(K462,M!A:G,3,0),""))))),0)</f>
        <v/>
      </c>
      <c r="Q462" s="191" t="str">
        <f>IFERROR(IF(D462="","",IF(K462="","",IF(I462="","",IF(F462="F",VLOOKUP(K462,F!A:G,4,0),IF(F462="M",VLOOKUP(K462,M!A:G,4,0),""))))),0)</f>
        <v/>
      </c>
      <c r="R462" s="191" t="str">
        <f>IFERROR(IF(D462="","",IF(K462="","",IF(I462="","",IF(F462="F",VLOOKUP(K462,F!A:G,5,0),IF(F462="M",VLOOKUP(K462,M!A:G,5,0),""))))),0)</f>
        <v/>
      </c>
      <c r="S462" s="191" t="str">
        <f>IFERROR(IF(D462="","",IF(K462="","",IF(I462="","",IF(F462="F",VLOOKUP(K462,F!A:G,6,0),IF(F462="M",VLOOKUP(K462,M!A:G,6,0),""))))),0)</f>
        <v/>
      </c>
      <c r="T462" s="191" t="str">
        <f>IFERROR(IF(D462="","",IF(K462="","",IF(I462="","",IF(F462="F",VLOOKUP(K462,F!A:G,7,0),IF(F462="M",VLOOKUP(K462,M!A:G,7,0),""))))),0)</f>
        <v/>
      </c>
      <c r="U462" s="191" t="str">
        <f>IFERROR(IF(D462="","",IF(K462="","",IF(J462="","",IF(F462="F",VLOOKUP(K462,F!A:M,8,0),IF(F462="M",VLOOKUP(K462,M!A:M,8,0),""))))),0)</f>
        <v/>
      </c>
      <c r="V462" s="191" t="str">
        <f>IFERROR(IF(D462="","",IF(K462="","",IF(J462="","",IF(F462="F",VLOOKUP(K462,F!A:M,9,0),IF(F462="M",VLOOKUP(K462,M!A:M,9,0),""))))),0)</f>
        <v/>
      </c>
      <c r="W462" s="191" t="str">
        <f>IFERROR(IF(D462="","",IF(K462="","",IF(J462="","",IF(F462="F",VLOOKUP(K462,F!A:M,10,0),IF(F462="M",VLOOKUP(K462,M!A:M,10,0),""))))),0)</f>
        <v/>
      </c>
      <c r="X462" s="191" t="str">
        <f>IFERROR(IF(D462="","",IF(K462="","",IF(J462="","",IF(F462="F",VLOOKUP(K462,F!A:M,11,0),IF(F462="M",VLOOKUP(K462,M!A:M,11,0),""))))),0)</f>
        <v/>
      </c>
      <c r="Y462" s="191" t="str">
        <f>IFERROR(IF(D462="","",IF(K462="","",IF(J462="","",IF(F462="F",VLOOKUP(K462,F!A:M,12,0),IF(F462="M",VLOOKUP(K462,M!A:M,12,0),""))))),0)</f>
        <v/>
      </c>
      <c r="Z462" s="191" t="str">
        <f>IFERROR(IF(D462="","",IF(K462="","",IF(J462="","",IF(F462="F",VLOOKUP(K462,F!A:M,13,0),IF(F462="M",VLOOKUP(K462,M!A:M,13,0),""))))),0)</f>
        <v/>
      </c>
      <c r="AA462" s="191" t="str">
        <f>IFERROR(IF(D462="","",IF(F462="","",IF(J462="","",IF(K462="","",IF(AND(K462&gt;23,K462&lt;=60),IF(F462="F",VLOOKUP(MROUND(HZ462,0.5),'F-Weight for Length'!K:S,2,0),VLOOKUP(MROUND(HZ462,0.5),'M-Weight for Length'!K:S,2,0)),IF(K462&gt;60,IF(F462="F",VLOOKUP(K462,'F-Weight for Length'!U:AC,2,0),VLOOKUP(K462,'M-Weight for Length'!U:AC,2,0)),IF(F462="F",VLOOKUP(MROUND(HZ462,0.5),'F-Weight for Length'!A:I,2,0),VLOOKUP(MROUND(HZ462,0.5),'M-Weight for Length'!A:I,2,0)))))))),0)</f>
        <v/>
      </c>
      <c r="AB462" s="191" t="str">
        <f>IFERROR(IF(D462="","",IF(F462="","",IF(J462="","",IF(K462="","",IF(AND(K462&gt;23,K462&lt;=60),IF(F462="F",VLOOKUP(MROUND(HZ462,0.5),'F-Weight for Length'!K:S,3,0),VLOOKUP(MROUND(HZ462,0.5),'M-Weight for Length'!K:S,3,0)),IF(K462&gt;60,IF(F462="F",VLOOKUP(K462,'F-Weight for Length'!U:AC,3,0),VLOOKUP(K462,'M-Weight for Length'!U:AC,3,0)),IF(F462="F",VLOOKUP(MROUND(HZ462,0.5),'F-Weight for Length'!A:I,3,0),VLOOKUP(MROUND(HZ462,0.5),'M-Weight for Length'!A:I,3,0)))))))),0)</f>
        <v/>
      </c>
      <c r="AC462" s="191" t="str">
        <f>IFERROR(IF(D462="","",IF(F462="","",IF(J462="","",IF(K462="","",IF(AND(K462&gt;23,K462&lt;=60),IF(F462="F",VLOOKUP(MROUND(HZ462,0.5),'F-Weight for Length'!K:S,4,0),VLOOKUP(MROUND(HZ462,0.5),'M-Weight for Length'!K:S,4,0)),IF(K462&gt;60,IF(F462="F",VLOOKUP(K462,'F-Weight for Length'!U:AC,4,0),VLOOKUP(K462,'M-Weight for Length'!U:AC,4,0)),IF(F462="F",VLOOKUP(MROUND(HZ462,0.5),'F-Weight for Length'!A:I,4,0),VLOOKUP(MROUND(HZ462,0.5),'M-Weight for Length'!A:I,4,0)))))))),0)</f>
        <v/>
      </c>
      <c r="AD462" s="191" t="str">
        <f>IFERROR(IF(D462="","",IF(F462="","",IF(J462="","",IF(K462="","",IF(AND(K462&gt;23,K462&lt;=60),IF(F462="F",VLOOKUP(MROUND(HZ462,0.5),'F-Weight for Length'!K:S,5,0),VLOOKUP(MROUND(HZ462,0.5),'M-Weight for Length'!K:S,5,0)),IF(K462&gt;60,IF(F462="F",VLOOKUP(K462,'F-Weight for Length'!U:AC,5,0),VLOOKUP(K462,'M-Weight for Length'!U:AC,5,0)),IF(F462="F",VLOOKUP(MROUND(HZ462,0.5),'F-Weight for Length'!A:I,5,0),VLOOKUP(MROUND(HZ462,0.5),'M-Weight for Length'!A:I,5,0)))))))),0)</f>
        <v/>
      </c>
      <c r="AE462" s="191" t="str">
        <f>IFERROR(IF(D462="","",IF(F462="","",IF(J462="","",IF(K462="","",IF(AND(K462&gt;23,K462&lt;=60),IF(F462="F",VLOOKUP(MROUND(HZ462,0.5),'F-Weight for Length'!K:S,6,0),VLOOKUP(MROUND(HZ462,0.5),'M-Weight for Length'!K:S,6,0)),IF(K462&gt;60,IF(F462="F",VLOOKUP(K462,'F-Weight for Length'!U:AC,6,0),VLOOKUP(K462,'M-Weight for Length'!U:AC,6,0)),IF(F462="F",VLOOKUP(MROUND(HZ462,0.5),'F-Weight for Length'!A:I,6,0),VLOOKUP(MROUND(HZ462,0.5),'M-Weight for Length'!A:I,6,0)))))))),0)</f>
        <v/>
      </c>
      <c r="AF462" s="191" t="str">
        <f>IFERROR(IF(D462="","",IF(F462="","",IF(J462="","",IF(K462="","",IF(AND(K462&gt;23,K462&lt;=60),IF(F462="F",VLOOKUP(MROUND(HZ462,0.5),'F-Weight for Length'!K:S,7,0),VLOOKUP(MROUND(HZ462,0.5),'M-Weight for Length'!K:S,7,0)),IF(K462&gt;60,IF(F462="F",VLOOKUP(K462,'F-Weight for Length'!U:AC,7,0),VLOOKUP(K462,'M-Weight for Length'!U:AC,7,0)),IF(F462="F",VLOOKUP(MROUND(HZ462,0.5),'F-Weight for Length'!A:I,7,0),VLOOKUP(MROUND(HZ462,0.5),'M-Weight for Length'!A:I,7,0)))))))),0)</f>
        <v/>
      </c>
      <c r="AG462" s="191" t="str">
        <f>IFERROR(IF(D462="","",IF(F462="","",IF(J462="","",IF(K462="","",IF(AND(K462&gt;23,K462&lt;=60),IF(F462="F",VLOOKUP(MROUND(HZ462,0.5),'F-Weight for Length'!K:S,8,0),VLOOKUP(MROUND(HZ462,0.5),'M-Weight for Length'!K:S,8,0)),IF(K462&gt;60,IF(F462="F",VLOOKUP(K462,'F-Weight for Length'!U:AC,8,0),VLOOKUP(K462,'M-Weight for Length'!U:AC,8,0)),IF(F462="F",VLOOKUP(MROUND(HZ462,0.5),'F-Weight for Length'!A:I,8,0),VLOOKUP(MROUND(HZ462,0.5),'M-Weight for Length'!A:I,8,0)))))))),0)</f>
        <v/>
      </c>
      <c r="AH462" s="191" t="str">
        <f>IFERROR(IF(D462="","",IF(F462="","",IF(J462="","",IF(K462="","",IF(AND(K462&gt;23,K462&lt;=60),IF(F462="F",VLOOKUP(MROUND(HZ462,0.5),'F-Weight for Length'!K:S,9,0),VLOOKUP(MROUND(HZ462,0.5),'M-Weight for Length'!K:S,9,0)),IF(K462&gt;60,IF(F462="F",VLOOKUP(K462,'F-Weight for Length'!U:AC,9,0),VLOOKUP(K462,'M-Weight for Length'!U:AC,9,0)),IF(F462="F",VLOOKUP(MROUND(HZ462,0.5),'F-Weight for Length'!A:I,9,0),VLOOKUP(MROUND(HZ462,0.5),'M-Weight for Length'!A:I,9,0)))))))),0)</f>
        <v/>
      </c>
      <c r="AI462" s="192">
        <f t="shared" si="1610"/>
        <v>0</v>
      </c>
      <c r="AJ462" s="192">
        <f t="shared" si="1611"/>
        <v>0</v>
      </c>
      <c r="AK462" s="192">
        <f t="shared" si="1612"/>
        <v>0</v>
      </c>
      <c r="AL462" s="192">
        <f t="shared" si="1613"/>
        <v>0</v>
      </c>
      <c r="AM462" s="192">
        <f t="shared" si="1614"/>
        <v>0</v>
      </c>
      <c r="AN462" s="192">
        <f t="shared" si="1615"/>
        <v>0</v>
      </c>
      <c r="AO462" s="192">
        <f t="shared" si="1616"/>
        <v>0</v>
      </c>
      <c r="AP462" s="192">
        <f t="shared" si="1617"/>
        <v>0</v>
      </c>
      <c r="AQ462" s="192">
        <f t="shared" si="1618"/>
        <v>0</v>
      </c>
      <c r="AR462" s="192">
        <f t="shared" si="1619"/>
        <v>0</v>
      </c>
      <c r="AS462" s="192">
        <f t="shared" si="1620"/>
        <v>0</v>
      </c>
      <c r="AT462" s="192">
        <f t="shared" si="1621"/>
        <v>0</v>
      </c>
      <c r="AU462" s="192">
        <f t="shared" si="1622"/>
        <v>0</v>
      </c>
      <c r="AV462" s="192">
        <f t="shared" si="1623"/>
        <v>0</v>
      </c>
      <c r="AW462" s="192">
        <f t="shared" si="1624"/>
        <v>0</v>
      </c>
      <c r="AX462" s="192">
        <f t="shared" si="1625"/>
        <v>0</v>
      </c>
      <c r="AY462" s="192">
        <f t="shared" si="1626"/>
        <v>0</v>
      </c>
      <c r="AZ462" s="192">
        <f t="shared" si="1627"/>
        <v>0</v>
      </c>
      <c r="BA462" s="192">
        <f t="shared" si="1628"/>
        <v>0</v>
      </c>
      <c r="BB462" s="192">
        <f t="shared" si="1629"/>
        <v>0</v>
      </c>
      <c r="BC462" s="192">
        <f t="shared" si="1630"/>
        <v>0</v>
      </c>
      <c r="BD462" s="192">
        <f t="shared" si="1631"/>
        <v>0</v>
      </c>
      <c r="BE462" s="192">
        <f t="shared" si="1632"/>
        <v>0</v>
      </c>
      <c r="BF462" s="192">
        <f t="shared" si="1633"/>
        <v>0</v>
      </c>
      <c r="BG462" s="192">
        <f t="shared" si="1634"/>
        <v>0</v>
      </c>
      <c r="BH462" s="192">
        <f t="shared" si="1635"/>
        <v>0</v>
      </c>
      <c r="BI462" s="192">
        <f t="shared" si="1636"/>
        <v>0</v>
      </c>
      <c r="BJ462" s="192">
        <f t="shared" si="1637"/>
        <v>0</v>
      </c>
      <c r="BK462" s="192">
        <f t="shared" si="1638"/>
        <v>0</v>
      </c>
      <c r="BL462" s="192">
        <f t="shared" si="1639"/>
        <v>0</v>
      </c>
      <c r="BM462" s="192">
        <f t="shared" si="1640"/>
        <v>0</v>
      </c>
      <c r="BN462" s="192">
        <f t="shared" si="1641"/>
        <v>0</v>
      </c>
      <c r="BO462" s="192">
        <f t="shared" si="1642"/>
        <v>0</v>
      </c>
      <c r="BP462" s="192">
        <f t="shared" si="1643"/>
        <v>0</v>
      </c>
      <c r="BQ462" s="192">
        <f t="shared" si="1644"/>
        <v>0</v>
      </c>
      <c r="BR462" s="192">
        <f t="shared" si="1645"/>
        <v>0</v>
      </c>
      <c r="BS462" s="192">
        <f t="shared" si="1646"/>
        <v>0</v>
      </c>
      <c r="BT462" s="192">
        <f t="shared" si="1647"/>
        <v>0</v>
      </c>
      <c r="BU462" s="192">
        <f t="shared" si="1648"/>
        <v>0</v>
      </c>
      <c r="BV462" s="192">
        <f t="shared" si="1649"/>
        <v>0</v>
      </c>
      <c r="BW462" s="192">
        <f t="shared" si="1650"/>
        <v>0</v>
      </c>
      <c r="BX462" s="192">
        <f t="shared" si="1651"/>
        <v>0</v>
      </c>
      <c r="BY462" s="192">
        <f t="shared" si="1652"/>
        <v>0</v>
      </c>
      <c r="BZ462" s="192">
        <f t="shared" si="1653"/>
        <v>0</v>
      </c>
      <c r="CA462" s="192">
        <f t="shared" si="1654"/>
        <v>0</v>
      </c>
      <c r="CB462" s="192">
        <f t="shared" si="1655"/>
        <v>0</v>
      </c>
      <c r="CC462" s="192">
        <f t="shared" si="1656"/>
        <v>0</v>
      </c>
      <c r="CD462" s="192">
        <f t="shared" si="1657"/>
        <v>0</v>
      </c>
      <c r="CE462" s="192">
        <f t="shared" si="1658"/>
        <v>0</v>
      </c>
      <c r="CF462" s="192">
        <f t="shared" si="1659"/>
        <v>0</v>
      </c>
      <c r="CG462" s="192">
        <f t="shared" si="1660"/>
        <v>0</v>
      </c>
      <c r="CH462" s="192">
        <f t="shared" si="1661"/>
        <v>0</v>
      </c>
      <c r="CI462" s="192">
        <f t="shared" si="1662"/>
        <v>0</v>
      </c>
      <c r="CJ462" s="192">
        <f t="shared" si="1663"/>
        <v>0</v>
      </c>
      <c r="CK462" s="192">
        <f t="shared" si="1664"/>
        <v>0</v>
      </c>
      <c r="CL462" s="192">
        <f t="shared" si="1665"/>
        <v>0</v>
      </c>
      <c r="CM462" s="192">
        <f t="shared" si="1666"/>
        <v>0</v>
      </c>
      <c r="CN462" s="192">
        <f t="shared" si="1667"/>
        <v>0</v>
      </c>
      <c r="CO462" s="192">
        <f t="shared" si="1668"/>
        <v>0</v>
      </c>
      <c r="CP462" s="192">
        <f t="shared" si="1669"/>
        <v>0</v>
      </c>
      <c r="CQ462" s="192">
        <f t="shared" si="1670"/>
        <v>0</v>
      </c>
      <c r="CR462" s="192">
        <f t="shared" si="1671"/>
        <v>0</v>
      </c>
      <c r="CS462" s="192">
        <f t="shared" si="1672"/>
        <v>0</v>
      </c>
      <c r="CT462" s="192">
        <f t="shared" si="1673"/>
        <v>0</v>
      </c>
      <c r="CU462" s="192">
        <f t="shared" si="1674"/>
        <v>0</v>
      </c>
      <c r="CV462" s="192">
        <f t="shared" si="1675"/>
        <v>0</v>
      </c>
      <c r="CW462" s="192">
        <f t="shared" si="1676"/>
        <v>0</v>
      </c>
      <c r="CX462" s="192">
        <f t="shared" si="1677"/>
        <v>0</v>
      </c>
      <c r="CY462" s="192">
        <f t="shared" si="1678"/>
        <v>0</v>
      </c>
      <c r="CZ462" s="192">
        <f t="shared" si="1679"/>
        <v>0</v>
      </c>
      <c r="DA462" s="192">
        <f t="shared" si="1680"/>
        <v>0</v>
      </c>
      <c r="DB462" s="192">
        <f t="shared" si="1681"/>
        <v>0</v>
      </c>
      <c r="DC462" s="192">
        <f t="shared" si="1682"/>
        <v>0</v>
      </c>
      <c r="DD462" s="192">
        <f t="shared" si="1683"/>
        <v>0</v>
      </c>
      <c r="DE462" s="192">
        <f t="shared" si="1684"/>
        <v>0</v>
      </c>
      <c r="DF462" s="192">
        <f t="shared" si="1685"/>
        <v>0</v>
      </c>
      <c r="DG462" s="192">
        <f t="shared" si="1686"/>
        <v>0</v>
      </c>
      <c r="DH462" s="192">
        <f t="shared" si="1687"/>
        <v>0</v>
      </c>
      <c r="DI462" s="192">
        <f t="shared" si="1688"/>
        <v>0</v>
      </c>
      <c r="DJ462" s="192">
        <f t="shared" si="1689"/>
        <v>0</v>
      </c>
      <c r="DK462" s="192">
        <f t="shared" si="1690"/>
        <v>0</v>
      </c>
      <c r="DL462" s="192">
        <f t="shared" si="1691"/>
        <v>0</v>
      </c>
      <c r="DM462" s="192">
        <f t="shared" si="1692"/>
        <v>0</v>
      </c>
      <c r="DN462" s="192">
        <f t="shared" si="1693"/>
        <v>0</v>
      </c>
      <c r="DO462" s="192">
        <f t="shared" si="1694"/>
        <v>0</v>
      </c>
      <c r="DP462" s="192">
        <f t="shared" si="1695"/>
        <v>0</v>
      </c>
      <c r="DQ462" s="192">
        <f t="shared" si="1696"/>
        <v>0</v>
      </c>
      <c r="DR462" s="192">
        <f t="shared" si="1697"/>
        <v>0</v>
      </c>
      <c r="DS462" s="192">
        <f t="shared" si="1698"/>
        <v>0</v>
      </c>
      <c r="DT462" s="192">
        <f t="shared" si="1699"/>
        <v>0</v>
      </c>
      <c r="DU462" s="192">
        <f t="shared" si="1700"/>
        <v>0</v>
      </c>
      <c r="DV462" s="193">
        <f t="shared" si="1701"/>
        <v>0</v>
      </c>
      <c r="DW462" s="193">
        <f t="shared" si="1702"/>
        <v>0</v>
      </c>
      <c r="DX462" s="193">
        <f t="shared" si="1703"/>
        <v>0</v>
      </c>
      <c r="DY462" s="193">
        <f t="shared" si="1704"/>
        <v>0</v>
      </c>
      <c r="DZ462" s="193">
        <f t="shared" si="1705"/>
        <v>0</v>
      </c>
      <c r="EA462" s="192">
        <f t="shared" si="1706"/>
        <v>0</v>
      </c>
      <c r="EB462" s="192">
        <f t="shared" si="1707"/>
        <v>0</v>
      </c>
      <c r="EC462" s="192">
        <f t="shared" si="1708"/>
        <v>0</v>
      </c>
      <c r="ED462" s="192">
        <f t="shared" si="1709"/>
        <v>0</v>
      </c>
      <c r="EE462" s="192">
        <f t="shared" si="1710"/>
        <v>0</v>
      </c>
      <c r="EF462" s="192">
        <f t="shared" si="1711"/>
        <v>0</v>
      </c>
      <c r="EG462" s="192">
        <f t="shared" si="1712"/>
        <v>0</v>
      </c>
      <c r="EH462" s="192">
        <f t="shared" si="1713"/>
        <v>0</v>
      </c>
      <c r="EI462" s="192">
        <f t="shared" si="1714"/>
        <v>0</v>
      </c>
      <c r="EJ462" s="192">
        <f t="shared" si="1715"/>
        <v>0</v>
      </c>
      <c r="EK462" s="192">
        <f t="shared" si="1716"/>
        <v>0</v>
      </c>
      <c r="EL462" s="192">
        <f t="shared" si="1717"/>
        <v>0</v>
      </c>
      <c r="EM462" s="192">
        <f t="shared" si="1718"/>
        <v>0</v>
      </c>
      <c r="EN462" s="192">
        <f t="shared" si="1719"/>
        <v>0</v>
      </c>
      <c r="EO462" s="192">
        <f t="shared" si="1720"/>
        <v>0</v>
      </c>
      <c r="EP462" s="192">
        <f t="shared" si="1721"/>
        <v>0</v>
      </c>
      <c r="EQ462" s="192">
        <f t="shared" si="1722"/>
        <v>0</v>
      </c>
      <c r="ER462" s="192">
        <f t="shared" si="1723"/>
        <v>0</v>
      </c>
      <c r="ES462" s="192">
        <f t="shared" si="1724"/>
        <v>0</v>
      </c>
      <c r="ET462" s="192">
        <f t="shared" si="1725"/>
        <v>0</v>
      </c>
      <c r="EU462" s="192">
        <f t="shared" si="1726"/>
        <v>0</v>
      </c>
      <c r="EV462" s="192">
        <f t="shared" si="1727"/>
        <v>0</v>
      </c>
      <c r="EW462" s="192">
        <f t="shared" si="1728"/>
        <v>0</v>
      </c>
      <c r="EX462" s="192">
        <f t="shared" si="1729"/>
        <v>0</v>
      </c>
      <c r="EY462" s="192">
        <f t="shared" si="1730"/>
        <v>0</v>
      </c>
      <c r="EZ462" s="192">
        <f t="shared" si="1731"/>
        <v>0</v>
      </c>
      <c r="FA462" s="192">
        <f t="shared" si="1732"/>
        <v>0</v>
      </c>
      <c r="FB462" s="192">
        <f t="shared" si="1733"/>
        <v>0</v>
      </c>
      <c r="FC462" s="192">
        <f t="shared" si="1734"/>
        <v>0</v>
      </c>
      <c r="FD462" s="192">
        <f t="shared" si="1735"/>
        <v>0</v>
      </c>
      <c r="FE462" s="192">
        <f t="shared" si="1736"/>
        <v>0</v>
      </c>
      <c r="FF462" s="192">
        <f t="shared" si="1737"/>
        <v>0</v>
      </c>
      <c r="FG462" s="192">
        <f t="shared" si="1738"/>
        <v>0</v>
      </c>
      <c r="FH462" s="192">
        <f t="shared" si="1739"/>
        <v>0</v>
      </c>
      <c r="FI462" s="192">
        <f t="shared" si="1740"/>
        <v>0</v>
      </c>
      <c r="FJ462" s="192">
        <f t="shared" si="1741"/>
        <v>0</v>
      </c>
      <c r="FK462" s="192">
        <f t="shared" si="1742"/>
        <v>0</v>
      </c>
      <c r="FL462" s="192">
        <f t="shared" si="1743"/>
        <v>0</v>
      </c>
      <c r="FM462" s="192">
        <f t="shared" si="1744"/>
        <v>0</v>
      </c>
      <c r="FN462" s="192">
        <f t="shared" si="1745"/>
        <v>0</v>
      </c>
      <c r="FO462" s="192">
        <f t="shared" si="1746"/>
        <v>0</v>
      </c>
      <c r="FP462" s="192">
        <f t="shared" si="1747"/>
        <v>0</v>
      </c>
      <c r="FQ462" s="192">
        <f t="shared" si="1748"/>
        <v>0</v>
      </c>
      <c r="FR462" s="192">
        <f t="shared" si="1749"/>
        <v>0</v>
      </c>
      <c r="FS462" s="192">
        <f t="shared" si="1750"/>
        <v>0</v>
      </c>
      <c r="FT462" s="192">
        <f t="shared" si="1751"/>
        <v>0</v>
      </c>
      <c r="FU462" s="192">
        <f t="shared" si="1752"/>
        <v>0</v>
      </c>
      <c r="FV462" s="192">
        <f t="shared" si="1753"/>
        <v>0</v>
      </c>
      <c r="FW462" s="192">
        <f t="shared" si="1754"/>
        <v>0</v>
      </c>
      <c r="FX462" s="192">
        <f t="shared" si="1755"/>
        <v>0</v>
      </c>
      <c r="FY462" s="192">
        <f t="shared" si="1756"/>
        <v>0</v>
      </c>
      <c r="FZ462" s="192">
        <f t="shared" si="1757"/>
        <v>0</v>
      </c>
      <c r="GA462" s="192">
        <f t="shared" si="1758"/>
        <v>0</v>
      </c>
      <c r="GB462" s="192">
        <f t="shared" si="1759"/>
        <v>0</v>
      </c>
      <c r="GC462" s="192">
        <f t="shared" si="1760"/>
        <v>0</v>
      </c>
      <c r="GD462" s="192">
        <f t="shared" si="1761"/>
        <v>0</v>
      </c>
      <c r="GE462" s="192">
        <f t="shared" si="1762"/>
        <v>0</v>
      </c>
      <c r="GF462" s="192">
        <f t="shared" si="1763"/>
        <v>0</v>
      </c>
      <c r="GG462" s="192">
        <f t="shared" si="1764"/>
        <v>0</v>
      </c>
      <c r="GH462" s="192">
        <f t="shared" si="1765"/>
        <v>0</v>
      </c>
      <c r="GI462" s="192">
        <f t="shared" si="1766"/>
        <v>0</v>
      </c>
      <c r="GJ462" s="192">
        <f t="shared" si="1767"/>
        <v>0</v>
      </c>
      <c r="GK462" s="192">
        <f t="shared" si="1768"/>
        <v>0</v>
      </c>
      <c r="GL462" s="192">
        <f t="shared" si="1769"/>
        <v>0</v>
      </c>
      <c r="GM462" s="192">
        <f t="shared" si="1770"/>
        <v>0</v>
      </c>
      <c r="GN462" s="192">
        <f t="shared" si="1771"/>
        <v>0</v>
      </c>
      <c r="GO462" s="192">
        <f t="shared" si="1772"/>
        <v>0</v>
      </c>
      <c r="GP462" s="192">
        <f t="shared" si="1773"/>
        <v>0</v>
      </c>
      <c r="GQ462" s="192">
        <f t="shared" si="1774"/>
        <v>0</v>
      </c>
      <c r="GR462" s="192">
        <f t="shared" si="1775"/>
        <v>0</v>
      </c>
      <c r="GS462" s="192">
        <f t="shared" si="1776"/>
        <v>0</v>
      </c>
      <c r="GT462" s="192">
        <f t="shared" si="1777"/>
        <v>0</v>
      </c>
      <c r="GU462" s="192">
        <f t="shared" si="1778"/>
        <v>0</v>
      </c>
      <c r="GV462" s="192">
        <f t="shared" si="1779"/>
        <v>0</v>
      </c>
      <c r="GW462" s="192">
        <f t="shared" si="1780"/>
        <v>0</v>
      </c>
      <c r="GX462" s="192">
        <f t="shared" si="1781"/>
        <v>0</v>
      </c>
      <c r="GY462" s="192">
        <f t="shared" si="1782"/>
        <v>0</v>
      </c>
      <c r="GZ462" s="192">
        <f t="shared" si="1783"/>
        <v>0</v>
      </c>
      <c r="HA462" s="192">
        <f t="shared" si="1784"/>
        <v>0</v>
      </c>
      <c r="HB462" s="192">
        <f t="shared" si="1785"/>
        <v>0</v>
      </c>
      <c r="HC462" s="192">
        <f t="shared" si="1786"/>
        <v>0</v>
      </c>
      <c r="HD462" s="192">
        <f t="shared" si="1787"/>
        <v>0</v>
      </c>
      <c r="HE462" s="192">
        <f t="shared" si="1788"/>
        <v>0</v>
      </c>
      <c r="HF462" s="192">
        <f t="shared" si="1789"/>
        <v>0</v>
      </c>
      <c r="HG462" s="192">
        <f t="shared" si="1790"/>
        <v>0</v>
      </c>
      <c r="HH462" s="192">
        <f t="shared" si="1791"/>
        <v>0</v>
      </c>
      <c r="HI462" s="192">
        <f t="shared" si="1792"/>
        <v>0</v>
      </c>
      <c r="HJ462" s="192">
        <f t="shared" si="1793"/>
        <v>0</v>
      </c>
      <c r="HK462" s="192">
        <f t="shared" si="1794"/>
        <v>0</v>
      </c>
      <c r="HL462" s="192">
        <f t="shared" si="1795"/>
        <v>0</v>
      </c>
      <c r="HM462" s="192">
        <f t="shared" si="1796"/>
        <v>0</v>
      </c>
      <c r="HN462" s="194">
        <f t="shared" si="1797"/>
        <v>0</v>
      </c>
      <c r="HO462" s="194">
        <f t="shared" si="1798"/>
        <v>0</v>
      </c>
      <c r="HP462" s="194">
        <f t="shared" si="1799"/>
        <v>0</v>
      </c>
      <c r="HQ462" s="194">
        <f t="shared" si="1800"/>
        <v>0</v>
      </c>
      <c r="HR462" s="194">
        <f t="shared" si="1801"/>
        <v>0</v>
      </c>
      <c r="HS462" s="195" t="str">
        <f t="shared" si="1599"/>
        <v/>
      </c>
      <c r="HT462" s="196">
        <f t="shared" si="1595"/>
        <v>0</v>
      </c>
      <c r="HU462" s="196">
        <f t="shared" si="1596"/>
        <v>0</v>
      </c>
      <c r="HV462" s="197" t="str">
        <f t="shared" si="1600"/>
        <v/>
      </c>
      <c r="HW462" s="197" t="str">
        <f t="shared" si="1802"/>
        <v/>
      </c>
      <c r="HX462" s="197" t="str">
        <f t="shared" si="1803"/>
        <v/>
      </c>
      <c r="HY462" s="195" t="str">
        <f t="shared" si="1601"/>
        <v/>
      </c>
      <c r="HZ462" s="30">
        <f t="shared" si="1597"/>
        <v>0</v>
      </c>
      <c r="IA462" s="198">
        <f t="shared" si="1602"/>
        <v>0</v>
      </c>
      <c r="IB462" s="195"/>
      <c r="IC462" s="195">
        <f t="shared" si="1804"/>
        <v>0</v>
      </c>
      <c r="ID462" s="195">
        <f t="shared" si="1603"/>
        <v>0</v>
      </c>
      <c r="IE462" s="195">
        <f t="shared" si="1805"/>
        <v>0</v>
      </c>
      <c r="IF462" s="195">
        <f t="shared" si="1604"/>
        <v>0</v>
      </c>
      <c r="IG462" s="307">
        <f t="shared" si="1605"/>
        <v>0</v>
      </c>
      <c r="IH462" s="307">
        <f t="shared" si="1606"/>
        <v>0</v>
      </c>
      <c r="II462" s="44">
        <f t="shared" si="1806"/>
        <v>0</v>
      </c>
      <c r="IJ462" s="44">
        <f t="shared" si="1807"/>
        <v>0</v>
      </c>
      <c r="IK462" s="44">
        <f t="shared" si="1808"/>
        <v>0</v>
      </c>
      <c r="IL462" s="44">
        <f t="shared" si="1809"/>
        <v>0</v>
      </c>
      <c r="IM462" s="44">
        <f t="shared" si="1810"/>
        <v>0</v>
      </c>
      <c r="IN462" s="44">
        <f t="shared" si="1811"/>
        <v>0</v>
      </c>
      <c r="IO462" s="44">
        <f t="shared" si="1812"/>
        <v>0</v>
      </c>
    </row>
    <row r="463" spans="1:249" ht="18" customHeight="1">
      <c r="A463" s="188">
        <v>457</v>
      </c>
      <c r="B463" s="326"/>
      <c r="C463" s="289"/>
      <c r="D463" s="199"/>
      <c r="E463" s="189"/>
      <c r="F463" s="189"/>
      <c r="G463" s="190"/>
      <c r="H463" s="190"/>
      <c r="I463" s="272"/>
      <c r="J463" s="207"/>
      <c r="K463" s="214" t="str">
        <f t="shared" si="1607"/>
        <v/>
      </c>
      <c r="L463" s="200" t="str">
        <f t="shared" si="1608"/>
        <v/>
      </c>
      <c r="M463" s="200" t="str">
        <f t="shared" si="1609"/>
        <v/>
      </c>
      <c r="N463" s="209" t="str">
        <f t="shared" si="1598"/>
        <v/>
      </c>
      <c r="O463" s="208" t="str">
        <f>IFERROR(IF(D463="","",IF(K463="","",IF(I463="","",IF(F463="F",VLOOKUP(K463,F!A:G,2,0),IF(F463="M",VLOOKUP(K463,M!A:G,2,0),""))))),0)</f>
        <v/>
      </c>
      <c r="P463" s="191" t="str">
        <f>IFERROR(IF(D463="","",IF(K463="","",IF(I463="","",IF(F463="F",VLOOKUP(K463,F!A:G,3,0),IF(F463="M",VLOOKUP(K463,M!A:G,3,0),""))))),0)</f>
        <v/>
      </c>
      <c r="Q463" s="191" t="str">
        <f>IFERROR(IF(D463="","",IF(K463="","",IF(I463="","",IF(F463="F",VLOOKUP(K463,F!A:G,4,0),IF(F463="M",VLOOKUP(K463,M!A:G,4,0),""))))),0)</f>
        <v/>
      </c>
      <c r="R463" s="191" t="str">
        <f>IFERROR(IF(D463="","",IF(K463="","",IF(I463="","",IF(F463="F",VLOOKUP(K463,F!A:G,5,0),IF(F463="M",VLOOKUP(K463,M!A:G,5,0),""))))),0)</f>
        <v/>
      </c>
      <c r="S463" s="191" t="str">
        <f>IFERROR(IF(D463="","",IF(K463="","",IF(I463="","",IF(F463="F",VLOOKUP(K463,F!A:G,6,0),IF(F463="M",VLOOKUP(K463,M!A:G,6,0),""))))),0)</f>
        <v/>
      </c>
      <c r="T463" s="191" t="str">
        <f>IFERROR(IF(D463="","",IF(K463="","",IF(I463="","",IF(F463="F",VLOOKUP(K463,F!A:G,7,0),IF(F463="M",VLOOKUP(K463,M!A:G,7,0),""))))),0)</f>
        <v/>
      </c>
      <c r="U463" s="191" t="str">
        <f>IFERROR(IF(D463="","",IF(K463="","",IF(J463="","",IF(F463="F",VLOOKUP(K463,F!A:M,8,0),IF(F463="M",VLOOKUP(K463,M!A:M,8,0),""))))),0)</f>
        <v/>
      </c>
      <c r="V463" s="191" t="str">
        <f>IFERROR(IF(D463="","",IF(K463="","",IF(J463="","",IF(F463="F",VLOOKUP(K463,F!A:M,9,0),IF(F463="M",VLOOKUP(K463,M!A:M,9,0),""))))),0)</f>
        <v/>
      </c>
      <c r="W463" s="191" t="str">
        <f>IFERROR(IF(D463="","",IF(K463="","",IF(J463="","",IF(F463="F",VLOOKUP(K463,F!A:M,10,0),IF(F463="M",VLOOKUP(K463,M!A:M,10,0),""))))),0)</f>
        <v/>
      </c>
      <c r="X463" s="191" t="str">
        <f>IFERROR(IF(D463="","",IF(K463="","",IF(J463="","",IF(F463="F",VLOOKUP(K463,F!A:M,11,0),IF(F463="M",VLOOKUP(K463,M!A:M,11,0),""))))),0)</f>
        <v/>
      </c>
      <c r="Y463" s="191" t="str">
        <f>IFERROR(IF(D463="","",IF(K463="","",IF(J463="","",IF(F463="F",VLOOKUP(K463,F!A:M,12,0),IF(F463="M",VLOOKUP(K463,M!A:M,12,0),""))))),0)</f>
        <v/>
      </c>
      <c r="Z463" s="191" t="str">
        <f>IFERROR(IF(D463="","",IF(K463="","",IF(J463="","",IF(F463="F",VLOOKUP(K463,F!A:M,13,0),IF(F463="M",VLOOKUP(K463,M!A:M,13,0),""))))),0)</f>
        <v/>
      </c>
      <c r="AA463" s="191" t="str">
        <f>IFERROR(IF(D463="","",IF(F463="","",IF(J463="","",IF(K463="","",IF(AND(K463&gt;23,K463&lt;=60),IF(F463="F",VLOOKUP(MROUND(HZ463,0.5),'F-Weight for Length'!K:S,2,0),VLOOKUP(MROUND(HZ463,0.5),'M-Weight for Length'!K:S,2,0)),IF(K463&gt;60,IF(F463="F",VLOOKUP(K463,'F-Weight for Length'!U:AC,2,0),VLOOKUP(K463,'M-Weight for Length'!U:AC,2,0)),IF(F463="F",VLOOKUP(MROUND(HZ463,0.5),'F-Weight for Length'!A:I,2,0),VLOOKUP(MROUND(HZ463,0.5),'M-Weight for Length'!A:I,2,0)))))))),0)</f>
        <v/>
      </c>
      <c r="AB463" s="191" t="str">
        <f>IFERROR(IF(D463="","",IF(F463="","",IF(J463="","",IF(K463="","",IF(AND(K463&gt;23,K463&lt;=60),IF(F463="F",VLOOKUP(MROUND(HZ463,0.5),'F-Weight for Length'!K:S,3,0),VLOOKUP(MROUND(HZ463,0.5),'M-Weight for Length'!K:S,3,0)),IF(K463&gt;60,IF(F463="F",VLOOKUP(K463,'F-Weight for Length'!U:AC,3,0),VLOOKUP(K463,'M-Weight for Length'!U:AC,3,0)),IF(F463="F",VLOOKUP(MROUND(HZ463,0.5),'F-Weight for Length'!A:I,3,0),VLOOKUP(MROUND(HZ463,0.5),'M-Weight for Length'!A:I,3,0)))))))),0)</f>
        <v/>
      </c>
      <c r="AC463" s="191" t="str">
        <f>IFERROR(IF(D463="","",IF(F463="","",IF(J463="","",IF(K463="","",IF(AND(K463&gt;23,K463&lt;=60),IF(F463="F",VLOOKUP(MROUND(HZ463,0.5),'F-Weight for Length'!K:S,4,0),VLOOKUP(MROUND(HZ463,0.5),'M-Weight for Length'!K:S,4,0)),IF(K463&gt;60,IF(F463="F",VLOOKUP(K463,'F-Weight for Length'!U:AC,4,0),VLOOKUP(K463,'M-Weight for Length'!U:AC,4,0)),IF(F463="F",VLOOKUP(MROUND(HZ463,0.5),'F-Weight for Length'!A:I,4,0),VLOOKUP(MROUND(HZ463,0.5),'M-Weight for Length'!A:I,4,0)))))))),0)</f>
        <v/>
      </c>
      <c r="AD463" s="191" t="str">
        <f>IFERROR(IF(D463="","",IF(F463="","",IF(J463="","",IF(K463="","",IF(AND(K463&gt;23,K463&lt;=60),IF(F463="F",VLOOKUP(MROUND(HZ463,0.5),'F-Weight for Length'!K:S,5,0),VLOOKUP(MROUND(HZ463,0.5),'M-Weight for Length'!K:S,5,0)),IF(K463&gt;60,IF(F463="F",VLOOKUP(K463,'F-Weight for Length'!U:AC,5,0),VLOOKUP(K463,'M-Weight for Length'!U:AC,5,0)),IF(F463="F",VLOOKUP(MROUND(HZ463,0.5),'F-Weight for Length'!A:I,5,0),VLOOKUP(MROUND(HZ463,0.5),'M-Weight for Length'!A:I,5,0)))))))),0)</f>
        <v/>
      </c>
      <c r="AE463" s="191" t="str">
        <f>IFERROR(IF(D463="","",IF(F463="","",IF(J463="","",IF(K463="","",IF(AND(K463&gt;23,K463&lt;=60),IF(F463="F",VLOOKUP(MROUND(HZ463,0.5),'F-Weight for Length'!K:S,6,0),VLOOKUP(MROUND(HZ463,0.5),'M-Weight for Length'!K:S,6,0)),IF(K463&gt;60,IF(F463="F",VLOOKUP(K463,'F-Weight for Length'!U:AC,6,0),VLOOKUP(K463,'M-Weight for Length'!U:AC,6,0)),IF(F463="F",VLOOKUP(MROUND(HZ463,0.5),'F-Weight for Length'!A:I,6,0),VLOOKUP(MROUND(HZ463,0.5),'M-Weight for Length'!A:I,6,0)))))))),0)</f>
        <v/>
      </c>
      <c r="AF463" s="191" t="str">
        <f>IFERROR(IF(D463="","",IF(F463="","",IF(J463="","",IF(K463="","",IF(AND(K463&gt;23,K463&lt;=60),IF(F463="F",VLOOKUP(MROUND(HZ463,0.5),'F-Weight for Length'!K:S,7,0),VLOOKUP(MROUND(HZ463,0.5),'M-Weight for Length'!K:S,7,0)),IF(K463&gt;60,IF(F463="F",VLOOKUP(K463,'F-Weight for Length'!U:AC,7,0),VLOOKUP(K463,'M-Weight for Length'!U:AC,7,0)),IF(F463="F",VLOOKUP(MROUND(HZ463,0.5),'F-Weight for Length'!A:I,7,0),VLOOKUP(MROUND(HZ463,0.5),'M-Weight for Length'!A:I,7,0)))))))),0)</f>
        <v/>
      </c>
      <c r="AG463" s="191" t="str">
        <f>IFERROR(IF(D463="","",IF(F463="","",IF(J463="","",IF(K463="","",IF(AND(K463&gt;23,K463&lt;=60),IF(F463="F",VLOOKUP(MROUND(HZ463,0.5),'F-Weight for Length'!K:S,8,0),VLOOKUP(MROUND(HZ463,0.5),'M-Weight for Length'!K:S,8,0)),IF(K463&gt;60,IF(F463="F",VLOOKUP(K463,'F-Weight for Length'!U:AC,8,0),VLOOKUP(K463,'M-Weight for Length'!U:AC,8,0)),IF(F463="F",VLOOKUP(MROUND(HZ463,0.5),'F-Weight for Length'!A:I,8,0),VLOOKUP(MROUND(HZ463,0.5),'M-Weight for Length'!A:I,8,0)))))))),0)</f>
        <v/>
      </c>
      <c r="AH463" s="191" t="str">
        <f>IFERROR(IF(D463="","",IF(F463="","",IF(J463="","",IF(K463="","",IF(AND(K463&gt;23,K463&lt;=60),IF(F463="F",VLOOKUP(MROUND(HZ463,0.5),'F-Weight for Length'!K:S,9,0),VLOOKUP(MROUND(HZ463,0.5),'M-Weight for Length'!K:S,9,0)),IF(K463&gt;60,IF(F463="F",VLOOKUP(K463,'F-Weight for Length'!U:AC,9,0),VLOOKUP(K463,'M-Weight for Length'!U:AC,9,0)),IF(F463="F",VLOOKUP(MROUND(HZ463,0.5),'F-Weight for Length'!A:I,9,0),VLOOKUP(MROUND(HZ463,0.5),'M-Weight for Length'!A:I,9,0)))))))),0)</f>
        <v/>
      </c>
      <c r="AI463" s="192">
        <f t="shared" si="1610"/>
        <v>0</v>
      </c>
      <c r="AJ463" s="192">
        <f t="shared" si="1611"/>
        <v>0</v>
      </c>
      <c r="AK463" s="192">
        <f t="shared" si="1612"/>
        <v>0</v>
      </c>
      <c r="AL463" s="192">
        <f t="shared" si="1613"/>
        <v>0</v>
      </c>
      <c r="AM463" s="192">
        <f t="shared" si="1614"/>
        <v>0</v>
      </c>
      <c r="AN463" s="192">
        <f t="shared" si="1615"/>
        <v>0</v>
      </c>
      <c r="AO463" s="192">
        <f t="shared" si="1616"/>
        <v>0</v>
      </c>
      <c r="AP463" s="192">
        <f t="shared" si="1617"/>
        <v>0</v>
      </c>
      <c r="AQ463" s="192">
        <f t="shared" si="1618"/>
        <v>0</v>
      </c>
      <c r="AR463" s="192">
        <f t="shared" si="1619"/>
        <v>0</v>
      </c>
      <c r="AS463" s="192">
        <f t="shared" si="1620"/>
        <v>0</v>
      </c>
      <c r="AT463" s="192">
        <f t="shared" si="1621"/>
        <v>0</v>
      </c>
      <c r="AU463" s="192">
        <f t="shared" si="1622"/>
        <v>0</v>
      </c>
      <c r="AV463" s="192">
        <f t="shared" si="1623"/>
        <v>0</v>
      </c>
      <c r="AW463" s="192">
        <f t="shared" si="1624"/>
        <v>0</v>
      </c>
      <c r="AX463" s="192">
        <f t="shared" si="1625"/>
        <v>0</v>
      </c>
      <c r="AY463" s="192">
        <f t="shared" si="1626"/>
        <v>0</v>
      </c>
      <c r="AZ463" s="192">
        <f t="shared" si="1627"/>
        <v>0</v>
      </c>
      <c r="BA463" s="192">
        <f t="shared" si="1628"/>
        <v>0</v>
      </c>
      <c r="BB463" s="192">
        <f t="shared" si="1629"/>
        <v>0</v>
      </c>
      <c r="BC463" s="192">
        <f t="shared" si="1630"/>
        <v>0</v>
      </c>
      <c r="BD463" s="192">
        <f t="shared" si="1631"/>
        <v>0</v>
      </c>
      <c r="BE463" s="192">
        <f t="shared" si="1632"/>
        <v>0</v>
      </c>
      <c r="BF463" s="192">
        <f t="shared" si="1633"/>
        <v>0</v>
      </c>
      <c r="BG463" s="192">
        <f t="shared" si="1634"/>
        <v>0</v>
      </c>
      <c r="BH463" s="192">
        <f t="shared" si="1635"/>
        <v>0</v>
      </c>
      <c r="BI463" s="192">
        <f t="shared" si="1636"/>
        <v>0</v>
      </c>
      <c r="BJ463" s="192">
        <f t="shared" si="1637"/>
        <v>0</v>
      </c>
      <c r="BK463" s="192">
        <f t="shared" si="1638"/>
        <v>0</v>
      </c>
      <c r="BL463" s="192">
        <f t="shared" si="1639"/>
        <v>0</v>
      </c>
      <c r="BM463" s="192">
        <f t="shared" si="1640"/>
        <v>0</v>
      </c>
      <c r="BN463" s="192">
        <f t="shared" si="1641"/>
        <v>0</v>
      </c>
      <c r="BO463" s="192">
        <f t="shared" si="1642"/>
        <v>0</v>
      </c>
      <c r="BP463" s="192">
        <f t="shared" si="1643"/>
        <v>0</v>
      </c>
      <c r="BQ463" s="192">
        <f t="shared" si="1644"/>
        <v>0</v>
      </c>
      <c r="BR463" s="192">
        <f t="shared" si="1645"/>
        <v>0</v>
      </c>
      <c r="BS463" s="192">
        <f t="shared" si="1646"/>
        <v>0</v>
      </c>
      <c r="BT463" s="192">
        <f t="shared" si="1647"/>
        <v>0</v>
      </c>
      <c r="BU463" s="192">
        <f t="shared" si="1648"/>
        <v>0</v>
      </c>
      <c r="BV463" s="192">
        <f t="shared" si="1649"/>
        <v>0</v>
      </c>
      <c r="BW463" s="192">
        <f t="shared" si="1650"/>
        <v>0</v>
      </c>
      <c r="BX463" s="192">
        <f t="shared" si="1651"/>
        <v>0</v>
      </c>
      <c r="BY463" s="192">
        <f t="shared" si="1652"/>
        <v>0</v>
      </c>
      <c r="BZ463" s="192">
        <f t="shared" si="1653"/>
        <v>0</v>
      </c>
      <c r="CA463" s="192">
        <f t="shared" si="1654"/>
        <v>0</v>
      </c>
      <c r="CB463" s="192">
        <f t="shared" si="1655"/>
        <v>0</v>
      </c>
      <c r="CC463" s="192">
        <f t="shared" si="1656"/>
        <v>0</v>
      </c>
      <c r="CD463" s="192">
        <f t="shared" si="1657"/>
        <v>0</v>
      </c>
      <c r="CE463" s="192">
        <f t="shared" si="1658"/>
        <v>0</v>
      </c>
      <c r="CF463" s="192">
        <f t="shared" si="1659"/>
        <v>0</v>
      </c>
      <c r="CG463" s="192">
        <f t="shared" si="1660"/>
        <v>0</v>
      </c>
      <c r="CH463" s="192">
        <f t="shared" si="1661"/>
        <v>0</v>
      </c>
      <c r="CI463" s="192">
        <f t="shared" si="1662"/>
        <v>0</v>
      </c>
      <c r="CJ463" s="192">
        <f t="shared" si="1663"/>
        <v>0</v>
      </c>
      <c r="CK463" s="192">
        <f t="shared" si="1664"/>
        <v>0</v>
      </c>
      <c r="CL463" s="192">
        <f t="shared" si="1665"/>
        <v>0</v>
      </c>
      <c r="CM463" s="192">
        <f t="shared" si="1666"/>
        <v>0</v>
      </c>
      <c r="CN463" s="192">
        <f t="shared" si="1667"/>
        <v>0</v>
      </c>
      <c r="CO463" s="192">
        <f t="shared" si="1668"/>
        <v>0</v>
      </c>
      <c r="CP463" s="192">
        <f t="shared" si="1669"/>
        <v>0</v>
      </c>
      <c r="CQ463" s="192">
        <f t="shared" si="1670"/>
        <v>0</v>
      </c>
      <c r="CR463" s="192">
        <f t="shared" si="1671"/>
        <v>0</v>
      </c>
      <c r="CS463" s="192">
        <f t="shared" si="1672"/>
        <v>0</v>
      </c>
      <c r="CT463" s="192">
        <f t="shared" si="1673"/>
        <v>0</v>
      </c>
      <c r="CU463" s="192">
        <f t="shared" si="1674"/>
        <v>0</v>
      </c>
      <c r="CV463" s="192">
        <f t="shared" si="1675"/>
        <v>0</v>
      </c>
      <c r="CW463" s="192">
        <f t="shared" si="1676"/>
        <v>0</v>
      </c>
      <c r="CX463" s="192">
        <f t="shared" si="1677"/>
        <v>0</v>
      </c>
      <c r="CY463" s="192">
        <f t="shared" si="1678"/>
        <v>0</v>
      </c>
      <c r="CZ463" s="192">
        <f t="shared" si="1679"/>
        <v>0</v>
      </c>
      <c r="DA463" s="192">
        <f t="shared" si="1680"/>
        <v>0</v>
      </c>
      <c r="DB463" s="192">
        <f t="shared" si="1681"/>
        <v>0</v>
      </c>
      <c r="DC463" s="192">
        <f t="shared" si="1682"/>
        <v>0</v>
      </c>
      <c r="DD463" s="192">
        <f t="shared" si="1683"/>
        <v>0</v>
      </c>
      <c r="DE463" s="192">
        <f t="shared" si="1684"/>
        <v>0</v>
      </c>
      <c r="DF463" s="192">
        <f t="shared" si="1685"/>
        <v>0</v>
      </c>
      <c r="DG463" s="192">
        <f t="shared" si="1686"/>
        <v>0</v>
      </c>
      <c r="DH463" s="192">
        <f t="shared" si="1687"/>
        <v>0</v>
      </c>
      <c r="DI463" s="192">
        <f t="shared" si="1688"/>
        <v>0</v>
      </c>
      <c r="DJ463" s="192">
        <f t="shared" si="1689"/>
        <v>0</v>
      </c>
      <c r="DK463" s="192">
        <f t="shared" si="1690"/>
        <v>0</v>
      </c>
      <c r="DL463" s="192">
        <f t="shared" si="1691"/>
        <v>0</v>
      </c>
      <c r="DM463" s="192">
        <f t="shared" si="1692"/>
        <v>0</v>
      </c>
      <c r="DN463" s="192">
        <f t="shared" si="1693"/>
        <v>0</v>
      </c>
      <c r="DO463" s="192">
        <f t="shared" si="1694"/>
        <v>0</v>
      </c>
      <c r="DP463" s="192">
        <f t="shared" si="1695"/>
        <v>0</v>
      </c>
      <c r="DQ463" s="192">
        <f t="shared" si="1696"/>
        <v>0</v>
      </c>
      <c r="DR463" s="192">
        <f t="shared" si="1697"/>
        <v>0</v>
      </c>
      <c r="DS463" s="192">
        <f t="shared" si="1698"/>
        <v>0</v>
      </c>
      <c r="DT463" s="192">
        <f t="shared" si="1699"/>
        <v>0</v>
      </c>
      <c r="DU463" s="192">
        <f t="shared" si="1700"/>
        <v>0</v>
      </c>
      <c r="DV463" s="193">
        <f t="shared" si="1701"/>
        <v>0</v>
      </c>
      <c r="DW463" s="193">
        <f t="shared" si="1702"/>
        <v>0</v>
      </c>
      <c r="DX463" s="193">
        <f t="shared" si="1703"/>
        <v>0</v>
      </c>
      <c r="DY463" s="193">
        <f t="shared" si="1704"/>
        <v>0</v>
      </c>
      <c r="DZ463" s="193">
        <f t="shared" si="1705"/>
        <v>0</v>
      </c>
      <c r="EA463" s="192">
        <f t="shared" si="1706"/>
        <v>0</v>
      </c>
      <c r="EB463" s="192">
        <f t="shared" si="1707"/>
        <v>0</v>
      </c>
      <c r="EC463" s="192">
        <f t="shared" si="1708"/>
        <v>0</v>
      </c>
      <c r="ED463" s="192">
        <f t="shared" si="1709"/>
        <v>0</v>
      </c>
      <c r="EE463" s="192">
        <f t="shared" si="1710"/>
        <v>0</v>
      </c>
      <c r="EF463" s="192">
        <f t="shared" si="1711"/>
        <v>0</v>
      </c>
      <c r="EG463" s="192">
        <f t="shared" si="1712"/>
        <v>0</v>
      </c>
      <c r="EH463" s="192">
        <f t="shared" si="1713"/>
        <v>0</v>
      </c>
      <c r="EI463" s="192">
        <f t="shared" si="1714"/>
        <v>0</v>
      </c>
      <c r="EJ463" s="192">
        <f t="shared" si="1715"/>
        <v>0</v>
      </c>
      <c r="EK463" s="192">
        <f t="shared" si="1716"/>
        <v>0</v>
      </c>
      <c r="EL463" s="192">
        <f t="shared" si="1717"/>
        <v>0</v>
      </c>
      <c r="EM463" s="192">
        <f t="shared" si="1718"/>
        <v>0</v>
      </c>
      <c r="EN463" s="192">
        <f t="shared" si="1719"/>
        <v>0</v>
      </c>
      <c r="EO463" s="192">
        <f t="shared" si="1720"/>
        <v>0</v>
      </c>
      <c r="EP463" s="192">
        <f t="shared" si="1721"/>
        <v>0</v>
      </c>
      <c r="EQ463" s="192">
        <f t="shared" si="1722"/>
        <v>0</v>
      </c>
      <c r="ER463" s="192">
        <f t="shared" si="1723"/>
        <v>0</v>
      </c>
      <c r="ES463" s="192">
        <f t="shared" si="1724"/>
        <v>0</v>
      </c>
      <c r="ET463" s="192">
        <f t="shared" si="1725"/>
        <v>0</v>
      </c>
      <c r="EU463" s="192">
        <f t="shared" si="1726"/>
        <v>0</v>
      </c>
      <c r="EV463" s="192">
        <f t="shared" si="1727"/>
        <v>0</v>
      </c>
      <c r="EW463" s="192">
        <f t="shared" si="1728"/>
        <v>0</v>
      </c>
      <c r="EX463" s="192">
        <f t="shared" si="1729"/>
        <v>0</v>
      </c>
      <c r="EY463" s="192">
        <f t="shared" si="1730"/>
        <v>0</v>
      </c>
      <c r="EZ463" s="192">
        <f t="shared" si="1731"/>
        <v>0</v>
      </c>
      <c r="FA463" s="192">
        <f t="shared" si="1732"/>
        <v>0</v>
      </c>
      <c r="FB463" s="192">
        <f t="shared" si="1733"/>
        <v>0</v>
      </c>
      <c r="FC463" s="192">
        <f t="shared" si="1734"/>
        <v>0</v>
      </c>
      <c r="FD463" s="192">
        <f t="shared" si="1735"/>
        <v>0</v>
      </c>
      <c r="FE463" s="192">
        <f t="shared" si="1736"/>
        <v>0</v>
      </c>
      <c r="FF463" s="192">
        <f t="shared" si="1737"/>
        <v>0</v>
      </c>
      <c r="FG463" s="192">
        <f t="shared" si="1738"/>
        <v>0</v>
      </c>
      <c r="FH463" s="192">
        <f t="shared" si="1739"/>
        <v>0</v>
      </c>
      <c r="FI463" s="192">
        <f t="shared" si="1740"/>
        <v>0</v>
      </c>
      <c r="FJ463" s="192">
        <f t="shared" si="1741"/>
        <v>0</v>
      </c>
      <c r="FK463" s="192">
        <f t="shared" si="1742"/>
        <v>0</v>
      </c>
      <c r="FL463" s="192">
        <f t="shared" si="1743"/>
        <v>0</v>
      </c>
      <c r="FM463" s="192">
        <f t="shared" si="1744"/>
        <v>0</v>
      </c>
      <c r="FN463" s="192">
        <f t="shared" si="1745"/>
        <v>0</v>
      </c>
      <c r="FO463" s="192">
        <f t="shared" si="1746"/>
        <v>0</v>
      </c>
      <c r="FP463" s="192">
        <f t="shared" si="1747"/>
        <v>0</v>
      </c>
      <c r="FQ463" s="192">
        <f t="shared" si="1748"/>
        <v>0</v>
      </c>
      <c r="FR463" s="192">
        <f t="shared" si="1749"/>
        <v>0</v>
      </c>
      <c r="FS463" s="192">
        <f t="shared" si="1750"/>
        <v>0</v>
      </c>
      <c r="FT463" s="192">
        <f t="shared" si="1751"/>
        <v>0</v>
      </c>
      <c r="FU463" s="192">
        <f t="shared" si="1752"/>
        <v>0</v>
      </c>
      <c r="FV463" s="192">
        <f t="shared" si="1753"/>
        <v>0</v>
      </c>
      <c r="FW463" s="192">
        <f t="shared" si="1754"/>
        <v>0</v>
      </c>
      <c r="FX463" s="192">
        <f t="shared" si="1755"/>
        <v>0</v>
      </c>
      <c r="FY463" s="192">
        <f t="shared" si="1756"/>
        <v>0</v>
      </c>
      <c r="FZ463" s="192">
        <f t="shared" si="1757"/>
        <v>0</v>
      </c>
      <c r="GA463" s="192">
        <f t="shared" si="1758"/>
        <v>0</v>
      </c>
      <c r="GB463" s="192">
        <f t="shared" si="1759"/>
        <v>0</v>
      </c>
      <c r="GC463" s="192">
        <f t="shared" si="1760"/>
        <v>0</v>
      </c>
      <c r="GD463" s="192">
        <f t="shared" si="1761"/>
        <v>0</v>
      </c>
      <c r="GE463" s="192">
        <f t="shared" si="1762"/>
        <v>0</v>
      </c>
      <c r="GF463" s="192">
        <f t="shared" si="1763"/>
        <v>0</v>
      </c>
      <c r="GG463" s="192">
        <f t="shared" si="1764"/>
        <v>0</v>
      </c>
      <c r="GH463" s="192">
        <f t="shared" si="1765"/>
        <v>0</v>
      </c>
      <c r="GI463" s="192">
        <f t="shared" si="1766"/>
        <v>0</v>
      </c>
      <c r="GJ463" s="192">
        <f t="shared" si="1767"/>
        <v>0</v>
      </c>
      <c r="GK463" s="192">
        <f t="shared" si="1768"/>
        <v>0</v>
      </c>
      <c r="GL463" s="192">
        <f t="shared" si="1769"/>
        <v>0</v>
      </c>
      <c r="GM463" s="192">
        <f t="shared" si="1770"/>
        <v>0</v>
      </c>
      <c r="GN463" s="192">
        <f t="shared" si="1771"/>
        <v>0</v>
      </c>
      <c r="GO463" s="192">
        <f t="shared" si="1772"/>
        <v>0</v>
      </c>
      <c r="GP463" s="192">
        <f t="shared" si="1773"/>
        <v>0</v>
      </c>
      <c r="GQ463" s="192">
        <f t="shared" si="1774"/>
        <v>0</v>
      </c>
      <c r="GR463" s="192">
        <f t="shared" si="1775"/>
        <v>0</v>
      </c>
      <c r="GS463" s="192">
        <f t="shared" si="1776"/>
        <v>0</v>
      </c>
      <c r="GT463" s="192">
        <f t="shared" si="1777"/>
        <v>0</v>
      </c>
      <c r="GU463" s="192">
        <f t="shared" si="1778"/>
        <v>0</v>
      </c>
      <c r="GV463" s="192">
        <f t="shared" si="1779"/>
        <v>0</v>
      </c>
      <c r="GW463" s="192">
        <f t="shared" si="1780"/>
        <v>0</v>
      </c>
      <c r="GX463" s="192">
        <f t="shared" si="1781"/>
        <v>0</v>
      </c>
      <c r="GY463" s="192">
        <f t="shared" si="1782"/>
        <v>0</v>
      </c>
      <c r="GZ463" s="192">
        <f t="shared" si="1783"/>
        <v>0</v>
      </c>
      <c r="HA463" s="192">
        <f t="shared" si="1784"/>
        <v>0</v>
      </c>
      <c r="HB463" s="192">
        <f t="shared" si="1785"/>
        <v>0</v>
      </c>
      <c r="HC463" s="192">
        <f t="shared" si="1786"/>
        <v>0</v>
      </c>
      <c r="HD463" s="192">
        <f t="shared" si="1787"/>
        <v>0</v>
      </c>
      <c r="HE463" s="192">
        <f t="shared" si="1788"/>
        <v>0</v>
      </c>
      <c r="HF463" s="192">
        <f t="shared" si="1789"/>
        <v>0</v>
      </c>
      <c r="HG463" s="192">
        <f t="shared" si="1790"/>
        <v>0</v>
      </c>
      <c r="HH463" s="192">
        <f t="shared" si="1791"/>
        <v>0</v>
      </c>
      <c r="HI463" s="192">
        <f t="shared" si="1792"/>
        <v>0</v>
      </c>
      <c r="HJ463" s="192">
        <f t="shared" si="1793"/>
        <v>0</v>
      </c>
      <c r="HK463" s="192">
        <f t="shared" si="1794"/>
        <v>0</v>
      </c>
      <c r="HL463" s="192">
        <f t="shared" si="1795"/>
        <v>0</v>
      </c>
      <c r="HM463" s="192">
        <f t="shared" si="1796"/>
        <v>0</v>
      </c>
      <c r="HN463" s="194">
        <f t="shared" si="1797"/>
        <v>0</v>
      </c>
      <c r="HO463" s="194">
        <f t="shared" si="1798"/>
        <v>0</v>
      </c>
      <c r="HP463" s="194">
        <f t="shared" si="1799"/>
        <v>0</v>
      </c>
      <c r="HQ463" s="194">
        <f t="shared" si="1800"/>
        <v>0</v>
      </c>
      <c r="HR463" s="194">
        <f t="shared" si="1801"/>
        <v>0</v>
      </c>
      <c r="HS463" s="195" t="str">
        <f t="shared" si="1599"/>
        <v/>
      </c>
      <c r="HT463" s="196">
        <f t="shared" si="1595"/>
        <v>0</v>
      </c>
      <c r="HU463" s="196">
        <f t="shared" si="1596"/>
        <v>0</v>
      </c>
      <c r="HV463" s="197" t="str">
        <f t="shared" si="1600"/>
        <v/>
      </c>
      <c r="HW463" s="197" t="str">
        <f t="shared" si="1802"/>
        <v/>
      </c>
      <c r="HX463" s="197" t="str">
        <f t="shared" si="1803"/>
        <v/>
      </c>
      <c r="HY463" s="195" t="str">
        <f t="shared" si="1601"/>
        <v/>
      </c>
      <c r="HZ463" s="30">
        <f t="shared" si="1597"/>
        <v>0</v>
      </c>
      <c r="IA463" s="198">
        <f t="shared" si="1602"/>
        <v>0</v>
      </c>
      <c r="IB463" s="195"/>
      <c r="IC463" s="195">
        <f t="shared" si="1804"/>
        <v>0</v>
      </c>
      <c r="ID463" s="195">
        <f t="shared" si="1603"/>
        <v>0</v>
      </c>
      <c r="IE463" s="195">
        <f t="shared" si="1805"/>
        <v>0</v>
      </c>
      <c r="IF463" s="195">
        <f t="shared" si="1604"/>
        <v>0</v>
      </c>
      <c r="IG463" s="307">
        <f t="shared" si="1605"/>
        <v>0</v>
      </c>
      <c r="IH463" s="307">
        <f t="shared" si="1606"/>
        <v>0</v>
      </c>
      <c r="II463" s="44">
        <f t="shared" si="1806"/>
        <v>0</v>
      </c>
      <c r="IJ463" s="44">
        <f t="shared" si="1807"/>
        <v>0</v>
      </c>
      <c r="IK463" s="44">
        <f t="shared" si="1808"/>
        <v>0</v>
      </c>
      <c r="IL463" s="44">
        <f t="shared" si="1809"/>
        <v>0</v>
      </c>
      <c r="IM463" s="44">
        <f t="shared" si="1810"/>
        <v>0</v>
      </c>
      <c r="IN463" s="44">
        <f t="shared" si="1811"/>
        <v>0</v>
      </c>
      <c r="IO463" s="44">
        <f t="shared" si="1812"/>
        <v>0</v>
      </c>
    </row>
    <row r="464" spans="1:249" ht="18" customHeight="1">
      <c r="A464" s="188">
        <v>458</v>
      </c>
      <c r="B464" s="326"/>
      <c r="C464" s="289"/>
      <c r="D464" s="199"/>
      <c r="E464" s="189"/>
      <c r="F464" s="189"/>
      <c r="G464" s="190"/>
      <c r="H464" s="190"/>
      <c r="I464" s="272"/>
      <c r="J464" s="207"/>
      <c r="K464" s="214" t="str">
        <f t="shared" si="1607"/>
        <v/>
      </c>
      <c r="L464" s="200" t="str">
        <f t="shared" si="1608"/>
        <v/>
      </c>
      <c r="M464" s="200" t="str">
        <f t="shared" si="1609"/>
        <v/>
      </c>
      <c r="N464" s="209" t="str">
        <f t="shared" si="1598"/>
        <v/>
      </c>
      <c r="O464" s="208" t="str">
        <f>IFERROR(IF(D464="","",IF(K464="","",IF(I464="","",IF(F464="F",VLOOKUP(K464,F!A:G,2,0),IF(F464="M",VLOOKUP(K464,M!A:G,2,0),""))))),0)</f>
        <v/>
      </c>
      <c r="P464" s="191" t="str">
        <f>IFERROR(IF(D464="","",IF(K464="","",IF(I464="","",IF(F464="F",VLOOKUP(K464,F!A:G,3,0),IF(F464="M",VLOOKUP(K464,M!A:G,3,0),""))))),0)</f>
        <v/>
      </c>
      <c r="Q464" s="191" t="str">
        <f>IFERROR(IF(D464="","",IF(K464="","",IF(I464="","",IF(F464="F",VLOOKUP(K464,F!A:G,4,0),IF(F464="M",VLOOKUP(K464,M!A:G,4,0),""))))),0)</f>
        <v/>
      </c>
      <c r="R464" s="191" t="str">
        <f>IFERROR(IF(D464="","",IF(K464="","",IF(I464="","",IF(F464="F",VLOOKUP(K464,F!A:G,5,0),IF(F464="M",VLOOKUP(K464,M!A:G,5,0),""))))),0)</f>
        <v/>
      </c>
      <c r="S464" s="191" t="str">
        <f>IFERROR(IF(D464="","",IF(K464="","",IF(I464="","",IF(F464="F",VLOOKUP(K464,F!A:G,6,0),IF(F464="M",VLOOKUP(K464,M!A:G,6,0),""))))),0)</f>
        <v/>
      </c>
      <c r="T464" s="191" t="str">
        <f>IFERROR(IF(D464="","",IF(K464="","",IF(I464="","",IF(F464="F",VLOOKUP(K464,F!A:G,7,0),IF(F464="M",VLOOKUP(K464,M!A:G,7,0),""))))),0)</f>
        <v/>
      </c>
      <c r="U464" s="191" t="str">
        <f>IFERROR(IF(D464="","",IF(K464="","",IF(J464="","",IF(F464="F",VLOOKUP(K464,F!A:M,8,0),IF(F464="M",VLOOKUP(K464,M!A:M,8,0),""))))),0)</f>
        <v/>
      </c>
      <c r="V464" s="191" t="str">
        <f>IFERROR(IF(D464="","",IF(K464="","",IF(J464="","",IF(F464="F",VLOOKUP(K464,F!A:M,9,0),IF(F464="M",VLOOKUP(K464,M!A:M,9,0),""))))),0)</f>
        <v/>
      </c>
      <c r="W464" s="191" t="str">
        <f>IFERROR(IF(D464="","",IF(K464="","",IF(J464="","",IF(F464="F",VLOOKUP(K464,F!A:M,10,0),IF(F464="M",VLOOKUP(K464,M!A:M,10,0),""))))),0)</f>
        <v/>
      </c>
      <c r="X464" s="191" t="str">
        <f>IFERROR(IF(D464="","",IF(K464="","",IF(J464="","",IF(F464="F",VLOOKUP(K464,F!A:M,11,0),IF(F464="M",VLOOKUP(K464,M!A:M,11,0),""))))),0)</f>
        <v/>
      </c>
      <c r="Y464" s="191" t="str">
        <f>IFERROR(IF(D464="","",IF(K464="","",IF(J464="","",IF(F464="F",VLOOKUP(K464,F!A:M,12,0),IF(F464="M",VLOOKUP(K464,M!A:M,12,0),""))))),0)</f>
        <v/>
      </c>
      <c r="Z464" s="191" t="str">
        <f>IFERROR(IF(D464="","",IF(K464="","",IF(J464="","",IF(F464="F",VLOOKUP(K464,F!A:M,13,0),IF(F464="M",VLOOKUP(K464,M!A:M,13,0),""))))),0)</f>
        <v/>
      </c>
      <c r="AA464" s="191" t="str">
        <f>IFERROR(IF(D464="","",IF(F464="","",IF(J464="","",IF(K464="","",IF(AND(K464&gt;23,K464&lt;=60),IF(F464="F",VLOOKUP(MROUND(HZ464,0.5),'F-Weight for Length'!K:S,2,0),VLOOKUP(MROUND(HZ464,0.5),'M-Weight for Length'!K:S,2,0)),IF(K464&gt;60,IF(F464="F",VLOOKUP(K464,'F-Weight for Length'!U:AC,2,0),VLOOKUP(K464,'M-Weight for Length'!U:AC,2,0)),IF(F464="F",VLOOKUP(MROUND(HZ464,0.5),'F-Weight for Length'!A:I,2,0),VLOOKUP(MROUND(HZ464,0.5),'M-Weight for Length'!A:I,2,0)))))))),0)</f>
        <v/>
      </c>
      <c r="AB464" s="191" t="str">
        <f>IFERROR(IF(D464="","",IF(F464="","",IF(J464="","",IF(K464="","",IF(AND(K464&gt;23,K464&lt;=60),IF(F464="F",VLOOKUP(MROUND(HZ464,0.5),'F-Weight for Length'!K:S,3,0),VLOOKUP(MROUND(HZ464,0.5),'M-Weight for Length'!K:S,3,0)),IF(K464&gt;60,IF(F464="F",VLOOKUP(K464,'F-Weight for Length'!U:AC,3,0),VLOOKUP(K464,'M-Weight for Length'!U:AC,3,0)),IF(F464="F",VLOOKUP(MROUND(HZ464,0.5),'F-Weight for Length'!A:I,3,0),VLOOKUP(MROUND(HZ464,0.5),'M-Weight for Length'!A:I,3,0)))))))),0)</f>
        <v/>
      </c>
      <c r="AC464" s="191" t="str">
        <f>IFERROR(IF(D464="","",IF(F464="","",IF(J464="","",IF(K464="","",IF(AND(K464&gt;23,K464&lt;=60),IF(F464="F",VLOOKUP(MROUND(HZ464,0.5),'F-Weight for Length'!K:S,4,0),VLOOKUP(MROUND(HZ464,0.5),'M-Weight for Length'!K:S,4,0)),IF(K464&gt;60,IF(F464="F",VLOOKUP(K464,'F-Weight for Length'!U:AC,4,0),VLOOKUP(K464,'M-Weight for Length'!U:AC,4,0)),IF(F464="F",VLOOKUP(MROUND(HZ464,0.5),'F-Weight for Length'!A:I,4,0),VLOOKUP(MROUND(HZ464,0.5),'M-Weight for Length'!A:I,4,0)))))))),0)</f>
        <v/>
      </c>
      <c r="AD464" s="191" t="str">
        <f>IFERROR(IF(D464="","",IF(F464="","",IF(J464="","",IF(K464="","",IF(AND(K464&gt;23,K464&lt;=60),IF(F464="F",VLOOKUP(MROUND(HZ464,0.5),'F-Weight for Length'!K:S,5,0),VLOOKUP(MROUND(HZ464,0.5),'M-Weight for Length'!K:S,5,0)),IF(K464&gt;60,IF(F464="F",VLOOKUP(K464,'F-Weight for Length'!U:AC,5,0),VLOOKUP(K464,'M-Weight for Length'!U:AC,5,0)),IF(F464="F",VLOOKUP(MROUND(HZ464,0.5),'F-Weight for Length'!A:I,5,0),VLOOKUP(MROUND(HZ464,0.5),'M-Weight for Length'!A:I,5,0)))))))),0)</f>
        <v/>
      </c>
      <c r="AE464" s="191" t="str">
        <f>IFERROR(IF(D464="","",IF(F464="","",IF(J464="","",IF(K464="","",IF(AND(K464&gt;23,K464&lt;=60),IF(F464="F",VLOOKUP(MROUND(HZ464,0.5),'F-Weight for Length'!K:S,6,0),VLOOKUP(MROUND(HZ464,0.5),'M-Weight for Length'!K:S,6,0)),IF(K464&gt;60,IF(F464="F",VLOOKUP(K464,'F-Weight for Length'!U:AC,6,0),VLOOKUP(K464,'M-Weight for Length'!U:AC,6,0)),IF(F464="F",VLOOKUP(MROUND(HZ464,0.5),'F-Weight for Length'!A:I,6,0),VLOOKUP(MROUND(HZ464,0.5),'M-Weight for Length'!A:I,6,0)))))))),0)</f>
        <v/>
      </c>
      <c r="AF464" s="191" t="str">
        <f>IFERROR(IF(D464="","",IF(F464="","",IF(J464="","",IF(K464="","",IF(AND(K464&gt;23,K464&lt;=60),IF(F464="F",VLOOKUP(MROUND(HZ464,0.5),'F-Weight for Length'!K:S,7,0),VLOOKUP(MROUND(HZ464,0.5),'M-Weight for Length'!K:S,7,0)),IF(K464&gt;60,IF(F464="F",VLOOKUP(K464,'F-Weight for Length'!U:AC,7,0),VLOOKUP(K464,'M-Weight for Length'!U:AC,7,0)),IF(F464="F",VLOOKUP(MROUND(HZ464,0.5),'F-Weight for Length'!A:I,7,0),VLOOKUP(MROUND(HZ464,0.5),'M-Weight for Length'!A:I,7,0)))))))),0)</f>
        <v/>
      </c>
      <c r="AG464" s="191" t="str">
        <f>IFERROR(IF(D464="","",IF(F464="","",IF(J464="","",IF(K464="","",IF(AND(K464&gt;23,K464&lt;=60),IF(F464="F",VLOOKUP(MROUND(HZ464,0.5),'F-Weight for Length'!K:S,8,0),VLOOKUP(MROUND(HZ464,0.5),'M-Weight for Length'!K:S,8,0)),IF(K464&gt;60,IF(F464="F",VLOOKUP(K464,'F-Weight for Length'!U:AC,8,0),VLOOKUP(K464,'M-Weight for Length'!U:AC,8,0)),IF(F464="F",VLOOKUP(MROUND(HZ464,0.5),'F-Weight for Length'!A:I,8,0),VLOOKUP(MROUND(HZ464,0.5),'M-Weight for Length'!A:I,8,0)))))))),0)</f>
        <v/>
      </c>
      <c r="AH464" s="191" t="str">
        <f>IFERROR(IF(D464="","",IF(F464="","",IF(J464="","",IF(K464="","",IF(AND(K464&gt;23,K464&lt;=60),IF(F464="F",VLOOKUP(MROUND(HZ464,0.5),'F-Weight for Length'!K:S,9,0),VLOOKUP(MROUND(HZ464,0.5),'M-Weight for Length'!K:S,9,0)),IF(K464&gt;60,IF(F464="F",VLOOKUP(K464,'F-Weight for Length'!U:AC,9,0),VLOOKUP(K464,'M-Weight for Length'!U:AC,9,0)),IF(F464="F",VLOOKUP(MROUND(HZ464,0.5),'F-Weight for Length'!A:I,9,0),VLOOKUP(MROUND(HZ464,0.5),'M-Weight for Length'!A:I,9,0)))))))),0)</f>
        <v/>
      </c>
      <c r="AI464" s="192">
        <f t="shared" si="1610"/>
        <v>0</v>
      </c>
      <c r="AJ464" s="192">
        <f t="shared" si="1611"/>
        <v>0</v>
      </c>
      <c r="AK464" s="192">
        <f t="shared" si="1612"/>
        <v>0</v>
      </c>
      <c r="AL464" s="192">
        <f t="shared" si="1613"/>
        <v>0</v>
      </c>
      <c r="AM464" s="192">
        <f t="shared" si="1614"/>
        <v>0</v>
      </c>
      <c r="AN464" s="192">
        <f t="shared" si="1615"/>
        <v>0</v>
      </c>
      <c r="AO464" s="192">
        <f t="shared" si="1616"/>
        <v>0</v>
      </c>
      <c r="AP464" s="192">
        <f t="shared" si="1617"/>
        <v>0</v>
      </c>
      <c r="AQ464" s="192">
        <f t="shared" si="1618"/>
        <v>0</v>
      </c>
      <c r="AR464" s="192">
        <f t="shared" si="1619"/>
        <v>0</v>
      </c>
      <c r="AS464" s="192">
        <f t="shared" si="1620"/>
        <v>0</v>
      </c>
      <c r="AT464" s="192">
        <f t="shared" si="1621"/>
        <v>0</v>
      </c>
      <c r="AU464" s="192">
        <f t="shared" si="1622"/>
        <v>0</v>
      </c>
      <c r="AV464" s="192">
        <f t="shared" si="1623"/>
        <v>0</v>
      </c>
      <c r="AW464" s="192">
        <f t="shared" si="1624"/>
        <v>0</v>
      </c>
      <c r="AX464" s="192">
        <f t="shared" si="1625"/>
        <v>0</v>
      </c>
      <c r="AY464" s="192">
        <f t="shared" si="1626"/>
        <v>0</v>
      </c>
      <c r="AZ464" s="192">
        <f t="shared" si="1627"/>
        <v>0</v>
      </c>
      <c r="BA464" s="192">
        <f t="shared" si="1628"/>
        <v>0</v>
      </c>
      <c r="BB464" s="192">
        <f t="shared" si="1629"/>
        <v>0</v>
      </c>
      <c r="BC464" s="192">
        <f t="shared" si="1630"/>
        <v>0</v>
      </c>
      <c r="BD464" s="192">
        <f t="shared" si="1631"/>
        <v>0</v>
      </c>
      <c r="BE464" s="192">
        <f t="shared" si="1632"/>
        <v>0</v>
      </c>
      <c r="BF464" s="192">
        <f t="shared" si="1633"/>
        <v>0</v>
      </c>
      <c r="BG464" s="192">
        <f t="shared" si="1634"/>
        <v>0</v>
      </c>
      <c r="BH464" s="192">
        <f t="shared" si="1635"/>
        <v>0</v>
      </c>
      <c r="BI464" s="192">
        <f t="shared" si="1636"/>
        <v>0</v>
      </c>
      <c r="BJ464" s="192">
        <f t="shared" si="1637"/>
        <v>0</v>
      </c>
      <c r="BK464" s="192">
        <f t="shared" si="1638"/>
        <v>0</v>
      </c>
      <c r="BL464" s="192">
        <f t="shared" si="1639"/>
        <v>0</v>
      </c>
      <c r="BM464" s="192">
        <f t="shared" si="1640"/>
        <v>0</v>
      </c>
      <c r="BN464" s="192">
        <f t="shared" si="1641"/>
        <v>0</v>
      </c>
      <c r="BO464" s="192">
        <f t="shared" si="1642"/>
        <v>0</v>
      </c>
      <c r="BP464" s="192">
        <f t="shared" si="1643"/>
        <v>0</v>
      </c>
      <c r="BQ464" s="192">
        <f t="shared" si="1644"/>
        <v>0</v>
      </c>
      <c r="BR464" s="192">
        <f t="shared" si="1645"/>
        <v>0</v>
      </c>
      <c r="BS464" s="192">
        <f t="shared" si="1646"/>
        <v>0</v>
      </c>
      <c r="BT464" s="192">
        <f t="shared" si="1647"/>
        <v>0</v>
      </c>
      <c r="BU464" s="192">
        <f t="shared" si="1648"/>
        <v>0</v>
      </c>
      <c r="BV464" s="192">
        <f t="shared" si="1649"/>
        <v>0</v>
      </c>
      <c r="BW464" s="192">
        <f t="shared" si="1650"/>
        <v>0</v>
      </c>
      <c r="BX464" s="192">
        <f t="shared" si="1651"/>
        <v>0</v>
      </c>
      <c r="BY464" s="192">
        <f t="shared" si="1652"/>
        <v>0</v>
      </c>
      <c r="BZ464" s="192">
        <f t="shared" si="1653"/>
        <v>0</v>
      </c>
      <c r="CA464" s="192">
        <f t="shared" si="1654"/>
        <v>0</v>
      </c>
      <c r="CB464" s="192">
        <f t="shared" si="1655"/>
        <v>0</v>
      </c>
      <c r="CC464" s="192">
        <f t="shared" si="1656"/>
        <v>0</v>
      </c>
      <c r="CD464" s="192">
        <f t="shared" si="1657"/>
        <v>0</v>
      </c>
      <c r="CE464" s="192">
        <f t="shared" si="1658"/>
        <v>0</v>
      </c>
      <c r="CF464" s="192">
        <f t="shared" si="1659"/>
        <v>0</v>
      </c>
      <c r="CG464" s="192">
        <f t="shared" si="1660"/>
        <v>0</v>
      </c>
      <c r="CH464" s="192">
        <f t="shared" si="1661"/>
        <v>0</v>
      </c>
      <c r="CI464" s="192">
        <f t="shared" si="1662"/>
        <v>0</v>
      </c>
      <c r="CJ464" s="192">
        <f t="shared" si="1663"/>
        <v>0</v>
      </c>
      <c r="CK464" s="192">
        <f t="shared" si="1664"/>
        <v>0</v>
      </c>
      <c r="CL464" s="192">
        <f t="shared" si="1665"/>
        <v>0</v>
      </c>
      <c r="CM464" s="192">
        <f t="shared" si="1666"/>
        <v>0</v>
      </c>
      <c r="CN464" s="192">
        <f t="shared" si="1667"/>
        <v>0</v>
      </c>
      <c r="CO464" s="192">
        <f t="shared" si="1668"/>
        <v>0</v>
      </c>
      <c r="CP464" s="192">
        <f t="shared" si="1669"/>
        <v>0</v>
      </c>
      <c r="CQ464" s="192">
        <f t="shared" si="1670"/>
        <v>0</v>
      </c>
      <c r="CR464" s="192">
        <f t="shared" si="1671"/>
        <v>0</v>
      </c>
      <c r="CS464" s="192">
        <f t="shared" si="1672"/>
        <v>0</v>
      </c>
      <c r="CT464" s="192">
        <f t="shared" si="1673"/>
        <v>0</v>
      </c>
      <c r="CU464" s="192">
        <f t="shared" si="1674"/>
        <v>0</v>
      </c>
      <c r="CV464" s="192">
        <f t="shared" si="1675"/>
        <v>0</v>
      </c>
      <c r="CW464" s="192">
        <f t="shared" si="1676"/>
        <v>0</v>
      </c>
      <c r="CX464" s="192">
        <f t="shared" si="1677"/>
        <v>0</v>
      </c>
      <c r="CY464" s="192">
        <f t="shared" si="1678"/>
        <v>0</v>
      </c>
      <c r="CZ464" s="192">
        <f t="shared" si="1679"/>
        <v>0</v>
      </c>
      <c r="DA464" s="192">
        <f t="shared" si="1680"/>
        <v>0</v>
      </c>
      <c r="DB464" s="192">
        <f t="shared" si="1681"/>
        <v>0</v>
      </c>
      <c r="DC464" s="192">
        <f t="shared" si="1682"/>
        <v>0</v>
      </c>
      <c r="DD464" s="192">
        <f t="shared" si="1683"/>
        <v>0</v>
      </c>
      <c r="DE464" s="192">
        <f t="shared" si="1684"/>
        <v>0</v>
      </c>
      <c r="DF464" s="192">
        <f t="shared" si="1685"/>
        <v>0</v>
      </c>
      <c r="DG464" s="192">
        <f t="shared" si="1686"/>
        <v>0</v>
      </c>
      <c r="DH464" s="192">
        <f t="shared" si="1687"/>
        <v>0</v>
      </c>
      <c r="DI464" s="192">
        <f t="shared" si="1688"/>
        <v>0</v>
      </c>
      <c r="DJ464" s="192">
        <f t="shared" si="1689"/>
        <v>0</v>
      </c>
      <c r="DK464" s="192">
        <f t="shared" si="1690"/>
        <v>0</v>
      </c>
      <c r="DL464" s="192">
        <f t="shared" si="1691"/>
        <v>0</v>
      </c>
      <c r="DM464" s="192">
        <f t="shared" si="1692"/>
        <v>0</v>
      </c>
      <c r="DN464" s="192">
        <f t="shared" si="1693"/>
        <v>0</v>
      </c>
      <c r="DO464" s="192">
        <f t="shared" si="1694"/>
        <v>0</v>
      </c>
      <c r="DP464" s="192">
        <f t="shared" si="1695"/>
        <v>0</v>
      </c>
      <c r="DQ464" s="192">
        <f t="shared" si="1696"/>
        <v>0</v>
      </c>
      <c r="DR464" s="192">
        <f t="shared" si="1697"/>
        <v>0</v>
      </c>
      <c r="DS464" s="192">
        <f t="shared" si="1698"/>
        <v>0</v>
      </c>
      <c r="DT464" s="192">
        <f t="shared" si="1699"/>
        <v>0</v>
      </c>
      <c r="DU464" s="192">
        <f t="shared" si="1700"/>
        <v>0</v>
      </c>
      <c r="DV464" s="193">
        <f t="shared" si="1701"/>
        <v>0</v>
      </c>
      <c r="DW464" s="193">
        <f t="shared" si="1702"/>
        <v>0</v>
      </c>
      <c r="DX464" s="193">
        <f t="shared" si="1703"/>
        <v>0</v>
      </c>
      <c r="DY464" s="193">
        <f t="shared" si="1704"/>
        <v>0</v>
      </c>
      <c r="DZ464" s="193">
        <f t="shared" si="1705"/>
        <v>0</v>
      </c>
      <c r="EA464" s="192">
        <f t="shared" si="1706"/>
        <v>0</v>
      </c>
      <c r="EB464" s="192">
        <f t="shared" si="1707"/>
        <v>0</v>
      </c>
      <c r="EC464" s="192">
        <f t="shared" si="1708"/>
        <v>0</v>
      </c>
      <c r="ED464" s="192">
        <f t="shared" si="1709"/>
        <v>0</v>
      </c>
      <c r="EE464" s="192">
        <f t="shared" si="1710"/>
        <v>0</v>
      </c>
      <c r="EF464" s="192">
        <f t="shared" si="1711"/>
        <v>0</v>
      </c>
      <c r="EG464" s="192">
        <f t="shared" si="1712"/>
        <v>0</v>
      </c>
      <c r="EH464" s="192">
        <f t="shared" si="1713"/>
        <v>0</v>
      </c>
      <c r="EI464" s="192">
        <f t="shared" si="1714"/>
        <v>0</v>
      </c>
      <c r="EJ464" s="192">
        <f t="shared" si="1715"/>
        <v>0</v>
      </c>
      <c r="EK464" s="192">
        <f t="shared" si="1716"/>
        <v>0</v>
      </c>
      <c r="EL464" s="192">
        <f t="shared" si="1717"/>
        <v>0</v>
      </c>
      <c r="EM464" s="192">
        <f t="shared" si="1718"/>
        <v>0</v>
      </c>
      <c r="EN464" s="192">
        <f t="shared" si="1719"/>
        <v>0</v>
      </c>
      <c r="EO464" s="192">
        <f t="shared" si="1720"/>
        <v>0</v>
      </c>
      <c r="EP464" s="192">
        <f t="shared" si="1721"/>
        <v>0</v>
      </c>
      <c r="EQ464" s="192">
        <f t="shared" si="1722"/>
        <v>0</v>
      </c>
      <c r="ER464" s="192">
        <f t="shared" si="1723"/>
        <v>0</v>
      </c>
      <c r="ES464" s="192">
        <f t="shared" si="1724"/>
        <v>0</v>
      </c>
      <c r="ET464" s="192">
        <f t="shared" si="1725"/>
        <v>0</v>
      </c>
      <c r="EU464" s="192">
        <f t="shared" si="1726"/>
        <v>0</v>
      </c>
      <c r="EV464" s="192">
        <f t="shared" si="1727"/>
        <v>0</v>
      </c>
      <c r="EW464" s="192">
        <f t="shared" si="1728"/>
        <v>0</v>
      </c>
      <c r="EX464" s="192">
        <f t="shared" si="1729"/>
        <v>0</v>
      </c>
      <c r="EY464" s="192">
        <f t="shared" si="1730"/>
        <v>0</v>
      </c>
      <c r="EZ464" s="192">
        <f t="shared" si="1731"/>
        <v>0</v>
      </c>
      <c r="FA464" s="192">
        <f t="shared" si="1732"/>
        <v>0</v>
      </c>
      <c r="FB464" s="192">
        <f t="shared" si="1733"/>
        <v>0</v>
      </c>
      <c r="FC464" s="192">
        <f t="shared" si="1734"/>
        <v>0</v>
      </c>
      <c r="FD464" s="192">
        <f t="shared" si="1735"/>
        <v>0</v>
      </c>
      <c r="FE464" s="192">
        <f t="shared" si="1736"/>
        <v>0</v>
      </c>
      <c r="FF464" s="192">
        <f t="shared" si="1737"/>
        <v>0</v>
      </c>
      <c r="FG464" s="192">
        <f t="shared" si="1738"/>
        <v>0</v>
      </c>
      <c r="FH464" s="192">
        <f t="shared" si="1739"/>
        <v>0</v>
      </c>
      <c r="FI464" s="192">
        <f t="shared" si="1740"/>
        <v>0</v>
      </c>
      <c r="FJ464" s="192">
        <f t="shared" si="1741"/>
        <v>0</v>
      </c>
      <c r="FK464" s="192">
        <f t="shared" si="1742"/>
        <v>0</v>
      </c>
      <c r="FL464" s="192">
        <f t="shared" si="1743"/>
        <v>0</v>
      </c>
      <c r="FM464" s="192">
        <f t="shared" si="1744"/>
        <v>0</v>
      </c>
      <c r="FN464" s="192">
        <f t="shared" si="1745"/>
        <v>0</v>
      </c>
      <c r="FO464" s="192">
        <f t="shared" si="1746"/>
        <v>0</v>
      </c>
      <c r="FP464" s="192">
        <f t="shared" si="1747"/>
        <v>0</v>
      </c>
      <c r="FQ464" s="192">
        <f t="shared" si="1748"/>
        <v>0</v>
      </c>
      <c r="FR464" s="192">
        <f t="shared" si="1749"/>
        <v>0</v>
      </c>
      <c r="FS464" s="192">
        <f t="shared" si="1750"/>
        <v>0</v>
      </c>
      <c r="FT464" s="192">
        <f t="shared" si="1751"/>
        <v>0</v>
      </c>
      <c r="FU464" s="192">
        <f t="shared" si="1752"/>
        <v>0</v>
      </c>
      <c r="FV464" s="192">
        <f t="shared" si="1753"/>
        <v>0</v>
      </c>
      <c r="FW464" s="192">
        <f t="shared" si="1754"/>
        <v>0</v>
      </c>
      <c r="FX464" s="192">
        <f t="shared" si="1755"/>
        <v>0</v>
      </c>
      <c r="FY464" s="192">
        <f t="shared" si="1756"/>
        <v>0</v>
      </c>
      <c r="FZ464" s="192">
        <f t="shared" si="1757"/>
        <v>0</v>
      </c>
      <c r="GA464" s="192">
        <f t="shared" si="1758"/>
        <v>0</v>
      </c>
      <c r="GB464" s="192">
        <f t="shared" si="1759"/>
        <v>0</v>
      </c>
      <c r="GC464" s="192">
        <f t="shared" si="1760"/>
        <v>0</v>
      </c>
      <c r="GD464" s="192">
        <f t="shared" si="1761"/>
        <v>0</v>
      </c>
      <c r="GE464" s="192">
        <f t="shared" si="1762"/>
        <v>0</v>
      </c>
      <c r="GF464" s="192">
        <f t="shared" si="1763"/>
        <v>0</v>
      </c>
      <c r="GG464" s="192">
        <f t="shared" si="1764"/>
        <v>0</v>
      </c>
      <c r="GH464" s="192">
        <f t="shared" si="1765"/>
        <v>0</v>
      </c>
      <c r="GI464" s="192">
        <f t="shared" si="1766"/>
        <v>0</v>
      </c>
      <c r="GJ464" s="192">
        <f t="shared" si="1767"/>
        <v>0</v>
      </c>
      <c r="GK464" s="192">
        <f t="shared" si="1768"/>
        <v>0</v>
      </c>
      <c r="GL464" s="192">
        <f t="shared" si="1769"/>
        <v>0</v>
      </c>
      <c r="GM464" s="192">
        <f t="shared" si="1770"/>
        <v>0</v>
      </c>
      <c r="GN464" s="192">
        <f t="shared" si="1771"/>
        <v>0</v>
      </c>
      <c r="GO464" s="192">
        <f t="shared" si="1772"/>
        <v>0</v>
      </c>
      <c r="GP464" s="192">
        <f t="shared" si="1773"/>
        <v>0</v>
      </c>
      <c r="GQ464" s="192">
        <f t="shared" si="1774"/>
        <v>0</v>
      </c>
      <c r="GR464" s="192">
        <f t="shared" si="1775"/>
        <v>0</v>
      </c>
      <c r="GS464" s="192">
        <f t="shared" si="1776"/>
        <v>0</v>
      </c>
      <c r="GT464" s="192">
        <f t="shared" si="1777"/>
        <v>0</v>
      </c>
      <c r="GU464" s="192">
        <f t="shared" si="1778"/>
        <v>0</v>
      </c>
      <c r="GV464" s="192">
        <f t="shared" si="1779"/>
        <v>0</v>
      </c>
      <c r="GW464" s="192">
        <f t="shared" si="1780"/>
        <v>0</v>
      </c>
      <c r="GX464" s="192">
        <f t="shared" si="1781"/>
        <v>0</v>
      </c>
      <c r="GY464" s="192">
        <f t="shared" si="1782"/>
        <v>0</v>
      </c>
      <c r="GZ464" s="192">
        <f t="shared" si="1783"/>
        <v>0</v>
      </c>
      <c r="HA464" s="192">
        <f t="shared" si="1784"/>
        <v>0</v>
      </c>
      <c r="HB464" s="192">
        <f t="shared" si="1785"/>
        <v>0</v>
      </c>
      <c r="HC464" s="192">
        <f t="shared" si="1786"/>
        <v>0</v>
      </c>
      <c r="HD464" s="192">
        <f t="shared" si="1787"/>
        <v>0</v>
      </c>
      <c r="HE464" s="192">
        <f t="shared" si="1788"/>
        <v>0</v>
      </c>
      <c r="HF464" s="192">
        <f t="shared" si="1789"/>
        <v>0</v>
      </c>
      <c r="HG464" s="192">
        <f t="shared" si="1790"/>
        <v>0</v>
      </c>
      <c r="HH464" s="192">
        <f t="shared" si="1791"/>
        <v>0</v>
      </c>
      <c r="HI464" s="192">
        <f t="shared" si="1792"/>
        <v>0</v>
      </c>
      <c r="HJ464" s="192">
        <f t="shared" si="1793"/>
        <v>0</v>
      </c>
      <c r="HK464" s="192">
        <f t="shared" si="1794"/>
        <v>0</v>
      </c>
      <c r="HL464" s="192">
        <f t="shared" si="1795"/>
        <v>0</v>
      </c>
      <c r="HM464" s="192">
        <f t="shared" si="1796"/>
        <v>0</v>
      </c>
      <c r="HN464" s="194">
        <f t="shared" si="1797"/>
        <v>0</v>
      </c>
      <c r="HO464" s="194">
        <f t="shared" si="1798"/>
        <v>0</v>
      </c>
      <c r="HP464" s="194">
        <f t="shared" si="1799"/>
        <v>0</v>
      </c>
      <c r="HQ464" s="194">
        <f t="shared" si="1800"/>
        <v>0</v>
      </c>
      <c r="HR464" s="194">
        <f t="shared" si="1801"/>
        <v>0</v>
      </c>
      <c r="HS464" s="195" t="str">
        <f t="shared" si="1599"/>
        <v/>
      </c>
      <c r="HT464" s="196">
        <f t="shared" si="1595"/>
        <v>0</v>
      </c>
      <c r="HU464" s="196">
        <f t="shared" si="1596"/>
        <v>0</v>
      </c>
      <c r="HV464" s="197" t="str">
        <f t="shared" si="1600"/>
        <v/>
      </c>
      <c r="HW464" s="197" t="str">
        <f t="shared" si="1802"/>
        <v/>
      </c>
      <c r="HX464" s="197" t="str">
        <f t="shared" si="1803"/>
        <v/>
      </c>
      <c r="HY464" s="195" t="str">
        <f t="shared" si="1601"/>
        <v/>
      </c>
      <c r="HZ464" s="30">
        <f t="shared" si="1597"/>
        <v>0</v>
      </c>
      <c r="IA464" s="198">
        <f t="shared" si="1602"/>
        <v>0</v>
      </c>
      <c r="IB464" s="195"/>
      <c r="IC464" s="195">
        <f t="shared" si="1804"/>
        <v>0</v>
      </c>
      <c r="ID464" s="195">
        <f t="shared" si="1603"/>
        <v>0</v>
      </c>
      <c r="IE464" s="195">
        <f t="shared" si="1805"/>
        <v>0</v>
      </c>
      <c r="IF464" s="195">
        <f t="shared" si="1604"/>
        <v>0</v>
      </c>
      <c r="IG464" s="307">
        <f t="shared" si="1605"/>
        <v>0</v>
      </c>
      <c r="IH464" s="307">
        <f t="shared" si="1606"/>
        <v>0</v>
      </c>
      <c r="II464" s="44">
        <f t="shared" si="1806"/>
        <v>0</v>
      </c>
      <c r="IJ464" s="44">
        <f t="shared" si="1807"/>
        <v>0</v>
      </c>
      <c r="IK464" s="44">
        <f t="shared" si="1808"/>
        <v>0</v>
      </c>
      <c r="IL464" s="44">
        <f t="shared" si="1809"/>
        <v>0</v>
      </c>
      <c r="IM464" s="44">
        <f t="shared" si="1810"/>
        <v>0</v>
      </c>
      <c r="IN464" s="44">
        <f t="shared" si="1811"/>
        <v>0</v>
      </c>
      <c r="IO464" s="44">
        <f t="shared" si="1812"/>
        <v>0</v>
      </c>
    </row>
    <row r="465" spans="1:249" ht="18" customHeight="1">
      <c r="A465" s="188">
        <v>459</v>
      </c>
      <c r="B465" s="326"/>
      <c r="C465" s="289"/>
      <c r="D465" s="199"/>
      <c r="E465" s="189"/>
      <c r="F465" s="189"/>
      <c r="G465" s="190"/>
      <c r="H465" s="190"/>
      <c r="I465" s="272"/>
      <c r="J465" s="207"/>
      <c r="K465" s="214" t="str">
        <f t="shared" si="1607"/>
        <v/>
      </c>
      <c r="L465" s="200" t="str">
        <f t="shared" si="1608"/>
        <v/>
      </c>
      <c r="M465" s="200" t="str">
        <f t="shared" si="1609"/>
        <v/>
      </c>
      <c r="N465" s="209" t="str">
        <f t="shared" si="1598"/>
        <v/>
      </c>
      <c r="O465" s="208" t="str">
        <f>IFERROR(IF(D465="","",IF(K465="","",IF(I465="","",IF(F465="F",VLOOKUP(K465,F!A:G,2,0),IF(F465="M",VLOOKUP(K465,M!A:G,2,0),""))))),0)</f>
        <v/>
      </c>
      <c r="P465" s="191" t="str">
        <f>IFERROR(IF(D465="","",IF(K465="","",IF(I465="","",IF(F465="F",VLOOKUP(K465,F!A:G,3,0),IF(F465="M",VLOOKUP(K465,M!A:G,3,0),""))))),0)</f>
        <v/>
      </c>
      <c r="Q465" s="191" t="str">
        <f>IFERROR(IF(D465="","",IF(K465="","",IF(I465="","",IF(F465="F",VLOOKUP(K465,F!A:G,4,0),IF(F465="M",VLOOKUP(K465,M!A:G,4,0),""))))),0)</f>
        <v/>
      </c>
      <c r="R465" s="191" t="str">
        <f>IFERROR(IF(D465="","",IF(K465="","",IF(I465="","",IF(F465="F",VLOOKUP(K465,F!A:G,5,0),IF(F465="M",VLOOKUP(K465,M!A:G,5,0),""))))),0)</f>
        <v/>
      </c>
      <c r="S465" s="191" t="str">
        <f>IFERROR(IF(D465="","",IF(K465="","",IF(I465="","",IF(F465="F",VLOOKUP(K465,F!A:G,6,0),IF(F465="M",VLOOKUP(K465,M!A:G,6,0),""))))),0)</f>
        <v/>
      </c>
      <c r="T465" s="191" t="str">
        <f>IFERROR(IF(D465="","",IF(K465="","",IF(I465="","",IF(F465="F",VLOOKUP(K465,F!A:G,7,0),IF(F465="M",VLOOKUP(K465,M!A:G,7,0),""))))),0)</f>
        <v/>
      </c>
      <c r="U465" s="191" t="str">
        <f>IFERROR(IF(D465="","",IF(K465="","",IF(J465="","",IF(F465="F",VLOOKUP(K465,F!A:M,8,0),IF(F465="M",VLOOKUP(K465,M!A:M,8,0),""))))),0)</f>
        <v/>
      </c>
      <c r="V465" s="191" t="str">
        <f>IFERROR(IF(D465="","",IF(K465="","",IF(J465="","",IF(F465="F",VLOOKUP(K465,F!A:M,9,0),IF(F465="M",VLOOKUP(K465,M!A:M,9,0),""))))),0)</f>
        <v/>
      </c>
      <c r="W465" s="191" t="str">
        <f>IFERROR(IF(D465="","",IF(K465="","",IF(J465="","",IF(F465="F",VLOOKUP(K465,F!A:M,10,0),IF(F465="M",VLOOKUP(K465,M!A:M,10,0),""))))),0)</f>
        <v/>
      </c>
      <c r="X465" s="191" t="str">
        <f>IFERROR(IF(D465="","",IF(K465="","",IF(J465="","",IF(F465="F",VLOOKUP(K465,F!A:M,11,0),IF(F465="M",VLOOKUP(K465,M!A:M,11,0),""))))),0)</f>
        <v/>
      </c>
      <c r="Y465" s="191" t="str">
        <f>IFERROR(IF(D465="","",IF(K465="","",IF(J465="","",IF(F465="F",VLOOKUP(K465,F!A:M,12,0),IF(F465="M",VLOOKUP(K465,M!A:M,12,0),""))))),0)</f>
        <v/>
      </c>
      <c r="Z465" s="191" t="str">
        <f>IFERROR(IF(D465="","",IF(K465="","",IF(J465="","",IF(F465="F",VLOOKUP(K465,F!A:M,13,0),IF(F465="M",VLOOKUP(K465,M!A:M,13,0),""))))),0)</f>
        <v/>
      </c>
      <c r="AA465" s="191" t="str">
        <f>IFERROR(IF(D465="","",IF(F465="","",IF(J465="","",IF(K465="","",IF(AND(K465&gt;23,K465&lt;=60),IF(F465="F",VLOOKUP(MROUND(HZ465,0.5),'F-Weight for Length'!K:S,2,0),VLOOKUP(MROUND(HZ465,0.5),'M-Weight for Length'!K:S,2,0)),IF(K465&gt;60,IF(F465="F",VLOOKUP(K465,'F-Weight for Length'!U:AC,2,0),VLOOKUP(K465,'M-Weight for Length'!U:AC,2,0)),IF(F465="F",VLOOKUP(MROUND(HZ465,0.5),'F-Weight for Length'!A:I,2,0),VLOOKUP(MROUND(HZ465,0.5),'M-Weight for Length'!A:I,2,0)))))))),0)</f>
        <v/>
      </c>
      <c r="AB465" s="191" t="str">
        <f>IFERROR(IF(D465="","",IF(F465="","",IF(J465="","",IF(K465="","",IF(AND(K465&gt;23,K465&lt;=60),IF(F465="F",VLOOKUP(MROUND(HZ465,0.5),'F-Weight for Length'!K:S,3,0),VLOOKUP(MROUND(HZ465,0.5),'M-Weight for Length'!K:S,3,0)),IF(K465&gt;60,IF(F465="F",VLOOKUP(K465,'F-Weight for Length'!U:AC,3,0),VLOOKUP(K465,'M-Weight for Length'!U:AC,3,0)),IF(F465="F",VLOOKUP(MROUND(HZ465,0.5),'F-Weight for Length'!A:I,3,0),VLOOKUP(MROUND(HZ465,0.5),'M-Weight for Length'!A:I,3,0)))))))),0)</f>
        <v/>
      </c>
      <c r="AC465" s="191" t="str">
        <f>IFERROR(IF(D465="","",IF(F465="","",IF(J465="","",IF(K465="","",IF(AND(K465&gt;23,K465&lt;=60),IF(F465="F",VLOOKUP(MROUND(HZ465,0.5),'F-Weight for Length'!K:S,4,0),VLOOKUP(MROUND(HZ465,0.5),'M-Weight for Length'!K:S,4,0)),IF(K465&gt;60,IF(F465="F",VLOOKUP(K465,'F-Weight for Length'!U:AC,4,0),VLOOKUP(K465,'M-Weight for Length'!U:AC,4,0)),IF(F465="F",VLOOKUP(MROUND(HZ465,0.5),'F-Weight for Length'!A:I,4,0),VLOOKUP(MROUND(HZ465,0.5),'M-Weight for Length'!A:I,4,0)))))))),0)</f>
        <v/>
      </c>
      <c r="AD465" s="191" t="str">
        <f>IFERROR(IF(D465="","",IF(F465="","",IF(J465="","",IF(K465="","",IF(AND(K465&gt;23,K465&lt;=60),IF(F465="F",VLOOKUP(MROUND(HZ465,0.5),'F-Weight for Length'!K:S,5,0),VLOOKUP(MROUND(HZ465,0.5),'M-Weight for Length'!K:S,5,0)),IF(K465&gt;60,IF(F465="F",VLOOKUP(K465,'F-Weight for Length'!U:AC,5,0),VLOOKUP(K465,'M-Weight for Length'!U:AC,5,0)),IF(F465="F",VLOOKUP(MROUND(HZ465,0.5),'F-Weight for Length'!A:I,5,0),VLOOKUP(MROUND(HZ465,0.5),'M-Weight for Length'!A:I,5,0)))))))),0)</f>
        <v/>
      </c>
      <c r="AE465" s="191" t="str">
        <f>IFERROR(IF(D465="","",IF(F465="","",IF(J465="","",IF(K465="","",IF(AND(K465&gt;23,K465&lt;=60),IF(F465="F",VLOOKUP(MROUND(HZ465,0.5),'F-Weight for Length'!K:S,6,0),VLOOKUP(MROUND(HZ465,0.5),'M-Weight for Length'!K:S,6,0)),IF(K465&gt;60,IF(F465="F",VLOOKUP(K465,'F-Weight for Length'!U:AC,6,0),VLOOKUP(K465,'M-Weight for Length'!U:AC,6,0)),IF(F465="F",VLOOKUP(MROUND(HZ465,0.5),'F-Weight for Length'!A:I,6,0),VLOOKUP(MROUND(HZ465,0.5),'M-Weight for Length'!A:I,6,0)))))))),0)</f>
        <v/>
      </c>
      <c r="AF465" s="191" t="str">
        <f>IFERROR(IF(D465="","",IF(F465="","",IF(J465="","",IF(K465="","",IF(AND(K465&gt;23,K465&lt;=60),IF(F465="F",VLOOKUP(MROUND(HZ465,0.5),'F-Weight for Length'!K:S,7,0),VLOOKUP(MROUND(HZ465,0.5),'M-Weight for Length'!K:S,7,0)),IF(K465&gt;60,IF(F465="F",VLOOKUP(K465,'F-Weight for Length'!U:AC,7,0),VLOOKUP(K465,'M-Weight for Length'!U:AC,7,0)),IF(F465="F",VLOOKUP(MROUND(HZ465,0.5),'F-Weight for Length'!A:I,7,0),VLOOKUP(MROUND(HZ465,0.5),'M-Weight for Length'!A:I,7,0)))))))),0)</f>
        <v/>
      </c>
      <c r="AG465" s="191" t="str">
        <f>IFERROR(IF(D465="","",IF(F465="","",IF(J465="","",IF(K465="","",IF(AND(K465&gt;23,K465&lt;=60),IF(F465="F",VLOOKUP(MROUND(HZ465,0.5),'F-Weight for Length'!K:S,8,0),VLOOKUP(MROUND(HZ465,0.5),'M-Weight for Length'!K:S,8,0)),IF(K465&gt;60,IF(F465="F",VLOOKUP(K465,'F-Weight for Length'!U:AC,8,0),VLOOKUP(K465,'M-Weight for Length'!U:AC,8,0)),IF(F465="F",VLOOKUP(MROUND(HZ465,0.5),'F-Weight for Length'!A:I,8,0),VLOOKUP(MROUND(HZ465,0.5),'M-Weight for Length'!A:I,8,0)))))))),0)</f>
        <v/>
      </c>
      <c r="AH465" s="191" t="str">
        <f>IFERROR(IF(D465="","",IF(F465="","",IF(J465="","",IF(K465="","",IF(AND(K465&gt;23,K465&lt;=60),IF(F465="F",VLOOKUP(MROUND(HZ465,0.5),'F-Weight for Length'!K:S,9,0),VLOOKUP(MROUND(HZ465,0.5),'M-Weight for Length'!K:S,9,0)),IF(K465&gt;60,IF(F465="F",VLOOKUP(K465,'F-Weight for Length'!U:AC,9,0),VLOOKUP(K465,'M-Weight for Length'!U:AC,9,0)),IF(F465="F",VLOOKUP(MROUND(HZ465,0.5),'F-Weight for Length'!A:I,9,0),VLOOKUP(MROUND(HZ465,0.5),'M-Weight for Length'!A:I,9,0)))))))),0)</f>
        <v/>
      </c>
      <c r="AI465" s="192">
        <f t="shared" si="1610"/>
        <v>0</v>
      </c>
      <c r="AJ465" s="192">
        <f t="shared" si="1611"/>
        <v>0</v>
      </c>
      <c r="AK465" s="192">
        <f t="shared" si="1612"/>
        <v>0</v>
      </c>
      <c r="AL465" s="192">
        <f t="shared" si="1613"/>
        <v>0</v>
      </c>
      <c r="AM465" s="192">
        <f t="shared" si="1614"/>
        <v>0</v>
      </c>
      <c r="AN465" s="192">
        <f t="shared" si="1615"/>
        <v>0</v>
      </c>
      <c r="AO465" s="192">
        <f t="shared" si="1616"/>
        <v>0</v>
      </c>
      <c r="AP465" s="192">
        <f t="shared" si="1617"/>
        <v>0</v>
      </c>
      <c r="AQ465" s="192">
        <f t="shared" si="1618"/>
        <v>0</v>
      </c>
      <c r="AR465" s="192">
        <f t="shared" si="1619"/>
        <v>0</v>
      </c>
      <c r="AS465" s="192">
        <f t="shared" si="1620"/>
        <v>0</v>
      </c>
      <c r="AT465" s="192">
        <f t="shared" si="1621"/>
        <v>0</v>
      </c>
      <c r="AU465" s="192">
        <f t="shared" si="1622"/>
        <v>0</v>
      </c>
      <c r="AV465" s="192">
        <f t="shared" si="1623"/>
        <v>0</v>
      </c>
      <c r="AW465" s="192">
        <f t="shared" si="1624"/>
        <v>0</v>
      </c>
      <c r="AX465" s="192">
        <f t="shared" si="1625"/>
        <v>0</v>
      </c>
      <c r="AY465" s="192">
        <f t="shared" si="1626"/>
        <v>0</v>
      </c>
      <c r="AZ465" s="192">
        <f t="shared" si="1627"/>
        <v>0</v>
      </c>
      <c r="BA465" s="192">
        <f t="shared" si="1628"/>
        <v>0</v>
      </c>
      <c r="BB465" s="192">
        <f t="shared" si="1629"/>
        <v>0</v>
      </c>
      <c r="BC465" s="192">
        <f t="shared" si="1630"/>
        <v>0</v>
      </c>
      <c r="BD465" s="192">
        <f t="shared" si="1631"/>
        <v>0</v>
      </c>
      <c r="BE465" s="192">
        <f t="shared" si="1632"/>
        <v>0</v>
      </c>
      <c r="BF465" s="192">
        <f t="shared" si="1633"/>
        <v>0</v>
      </c>
      <c r="BG465" s="192">
        <f t="shared" si="1634"/>
        <v>0</v>
      </c>
      <c r="BH465" s="192">
        <f t="shared" si="1635"/>
        <v>0</v>
      </c>
      <c r="BI465" s="192">
        <f t="shared" si="1636"/>
        <v>0</v>
      </c>
      <c r="BJ465" s="192">
        <f t="shared" si="1637"/>
        <v>0</v>
      </c>
      <c r="BK465" s="192">
        <f t="shared" si="1638"/>
        <v>0</v>
      </c>
      <c r="BL465" s="192">
        <f t="shared" si="1639"/>
        <v>0</v>
      </c>
      <c r="BM465" s="192">
        <f t="shared" si="1640"/>
        <v>0</v>
      </c>
      <c r="BN465" s="192">
        <f t="shared" si="1641"/>
        <v>0</v>
      </c>
      <c r="BO465" s="192">
        <f t="shared" si="1642"/>
        <v>0</v>
      </c>
      <c r="BP465" s="192">
        <f t="shared" si="1643"/>
        <v>0</v>
      </c>
      <c r="BQ465" s="192">
        <f t="shared" si="1644"/>
        <v>0</v>
      </c>
      <c r="BR465" s="192">
        <f t="shared" si="1645"/>
        <v>0</v>
      </c>
      <c r="BS465" s="192">
        <f t="shared" si="1646"/>
        <v>0</v>
      </c>
      <c r="BT465" s="192">
        <f t="shared" si="1647"/>
        <v>0</v>
      </c>
      <c r="BU465" s="192">
        <f t="shared" si="1648"/>
        <v>0</v>
      </c>
      <c r="BV465" s="192">
        <f t="shared" si="1649"/>
        <v>0</v>
      </c>
      <c r="BW465" s="192">
        <f t="shared" si="1650"/>
        <v>0</v>
      </c>
      <c r="BX465" s="192">
        <f t="shared" si="1651"/>
        <v>0</v>
      </c>
      <c r="BY465" s="192">
        <f t="shared" si="1652"/>
        <v>0</v>
      </c>
      <c r="BZ465" s="192">
        <f t="shared" si="1653"/>
        <v>0</v>
      </c>
      <c r="CA465" s="192">
        <f t="shared" si="1654"/>
        <v>0</v>
      </c>
      <c r="CB465" s="192">
        <f t="shared" si="1655"/>
        <v>0</v>
      </c>
      <c r="CC465" s="192">
        <f t="shared" si="1656"/>
        <v>0</v>
      </c>
      <c r="CD465" s="192">
        <f t="shared" si="1657"/>
        <v>0</v>
      </c>
      <c r="CE465" s="192">
        <f t="shared" si="1658"/>
        <v>0</v>
      </c>
      <c r="CF465" s="192">
        <f t="shared" si="1659"/>
        <v>0</v>
      </c>
      <c r="CG465" s="192">
        <f t="shared" si="1660"/>
        <v>0</v>
      </c>
      <c r="CH465" s="192">
        <f t="shared" si="1661"/>
        <v>0</v>
      </c>
      <c r="CI465" s="192">
        <f t="shared" si="1662"/>
        <v>0</v>
      </c>
      <c r="CJ465" s="192">
        <f t="shared" si="1663"/>
        <v>0</v>
      </c>
      <c r="CK465" s="192">
        <f t="shared" si="1664"/>
        <v>0</v>
      </c>
      <c r="CL465" s="192">
        <f t="shared" si="1665"/>
        <v>0</v>
      </c>
      <c r="CM465" s="192">
        <f t="shared" si="1666"/>
        <v>0</v>
      </c>
      <c r="CN465" s="192">
        <f t="shared" si="1667"/>
        <v>0</v>
      </c>
      <c r="CO465" s="192">
        <f t="shared" si="1668"/>
        <v>0</v>
      </c>
      <c r="CP465" s="192">
        <f t="shared" si="1669"/>
        <v>0</v>
      </c>
      <c r="CQ465" s="192">
        <f t="shared" si="1670"/>
        <v>0</v>
      </c>
      <c r="CR465" s="192">
        <f t="shared" si="1671"/>
        <v>0</v>
      </c>
      <c r="CS465" s="192">
        <f t="shared" si="1672"/>
        <v>0</v>
      </c>
      <c r="CT465" s="192">
        <f t="shared" si="1673"/>
        <v>0</v>
      </c>
      <c r="CU465" s="192">
        <f t="shared" si="1674"/>
        <v>0</v>
      </c>
      <c r="CV465" s="192">
        <f t="shared" si="1675"/>
        <v>0</v>
      </c>
      <c r="CW465" s="192">
        <f t="shared" si="1676"/>
        <v>0</v>
      </c>
      <c r="CX465" s="192">
        <f t="shared" si="1677"/>
        <v>0</v>
      </c>
      <c r="CY465" s="192">
        <f t="shared" si="1678"/>
        <v>0</v>
      </c>
      <c r="CZ465" s="192">
        <f t="shared" si="1679"/>
        <v>0</v>
      </c>
      <c r="DA465" s="192">
        <f t="shared" si="1680"/>
        <v>0</v>
      </c>
      <c r="DB465" s="192">
        <f t="shared" si="1681"/>
        <v>0</v>
      </c>
      <c r="DC465" s="192">
        <f t="shared" si="1682"/>
        <v>0</v>
      </c>
      <c r="DD465" s="192">
        <f t="shared" si="1683"/>
        <v>0</v>
      </c>
      <c r="DE465" s="192">
        <f t="shared" si="1684"/>
        <v>0</v>
      </c>
      <c r="DF465" s="192">
        <f t="shared" si="1685"/>
        <v>0</v>
      </c>
      <c r="DG465" s="192">
        <f t="shared" si="1686"/>
        <v>0</v>
      </c>
      <c r="DH465" s="192">
        <f t="shared" si="1687"/>
        <v>0</v>
      </c>
      <c r="DI465" s="192">
        <f t="shared" si="1688"/>
        <v>0</v>
      </c>
      <c r="DJ465" s="192">
        <f t="shared" si="1689"/>
        <v>0</v>
      </c>
      <c r="DK465" s="192">
        <f t="shared" si="1690"/>
        <v>0</v>
      </c>
      <c r="DL465" s="192">
        <f t="shared" si="1691"/>
        <v>0</v>
      </c>
      <c r="DM465" s="192">
        <f t="shared" si="1692"/>
        <v>0</v>
      </c>
      <c r="DN465" s="192">
        <f t="shared" si="1693"/>
        <v>0</v>
      </c>
      <c r="DO465" s="192">
        <f t="shared" si="1694"/>
        <v>0</v>
      </c>
      <c r="DP465" s="192">
        <f t="shared" si="1695"/>
        <v>0</v>
      </c>
      <c r="DQ465" s="192">
        <f t="shared" si="1696"/>
        <v>0</v>
      </c>
      <c r="DR465" s="192">
        <f t="shared" si="1697"/>
        <v>0</v>
      </c>
      <c r="DS465" s="192">
        <f t="shared" si="1698"/>
        <v>0</v>
      </c>
      <c r="DT465" s="192">
        <f t="shared" si="1699"/>
        <v>0</v>
      </c>
      <c r="DU465" s="192">
        <f t="shared" si="1700"/>
        <v>0</v>
      </c>
      <c r="DV465" s="193">
        <f t="shared" si="1701"/>
        <v>0</v>
      </c>
      <c r="DW465" s="193">
        <f t="shared" si="1702"/>
        <v>0</v>
      </c>
      <c r="DX465" s="193">
        <f t="shared" si="1703"/>
        <v>0</v>
      </c>
      <c r="DY465" s="193">
        <f t="shared" si="1704"/>
        <v>0</v>
      </c>
      <c r="DZ465" s="193">
        <f t="shared" si="1705"/>
        <v>0</v>
      </c>
      <c r="EA465" s="192">
        <f t="shared" si="1706"/>
        <v>0</v>
      </c>
      <c r="EB465" s="192">
        <f t="shared" si="1707"/>
        <v>0</v>
      </c>
      <c r="EC465" s="192">
        <f t="shared" si="1708"/>
        <v>0</v>
      </c>
      <c r="ED465" s="192">
        <f t="shared" si="1709"/>
        <v>0</v>
      </c>
      <c r="EE465" s="192">
        <f t="shared" si="1710"/>
        <v>0</v>
      </c>
      <c r="EF465" s="192">
        <f t="shared" si="1711"/>
        <v>0</v>
      </c>
      <c r="EG465" s="192">
        <f t="shared" si="1712"/>
        <v>0</v>
      </c>
      <c r="EH465" s="192">
        <f t="shared" si="1713"/>
        <v>0</v>
      </c>
      <c r="EI465" s="192">
        <f t="shared" si="1714"/>
        <v>0</v>
      </c>
      <c r="EJ465" s="192">
        <f t="shared" si="1715"/>
        <v>0</v>
      </c>
      <c r="EK465" s="192">
        <f t="shared" si="1716"/>
        <v>0</v>
      </c>
      <c r="EL465" s="192">
        <f t="shared" si="1717"/>
        <v>0</v>
      </c>
      <c r="EM465" s="192">
        <f t="shared" si="1718"/>
        <v>0</v>
      </c>
      <c r="EN465" s="192">
        <f t="shared" si="1719"/>
        <v>0</v>
      </c>
      <c r="EO465" s="192">
        <f t="shared" si="1720"/>
        <v>0</v>
      </c>
      <c r="EP465" s="192">
        <f t="shared" si="1721"/>
        <v>0</v>
      </c>
      <c r="EQ465" s="192">
        <f t="shared" si="1722"/>
        <v>0</v>
      </c>
      <c r="ER465" s="192">
        <f t="shared" si="1723"/>
        <v>0</v>
      </c>
      <c r="ES465" s="192">
        <f t="shared" si="1724"/>
        <v>0</v>
      </c>
      <c r="ET465" s="192">
        <f t="shared" si="1725"/>
        <v>0</v>
      </c>
      <c r="EU465" s="192">
        <f t="shared" si="1726"/>
        <v>0</v>
      </c>
      <c r="EV465" s="192">
        <f t="shared" si="1727"/>
        <v>0</v>
      </c>
      <c r="EW465" s="192">
        <f t="shared" si="1728"/>
        <v>0</v>
      </c>
      <c r="EX465" s="192">
        <f t="shared" si="1729"/>
        <v>0</v>
      </c>
      <c r="EY465" s="192">
        <f t="shared" si="1730"/>
        <v>0</v>
      </c>
      <c r="EZ465" s="192">
        <f t="shared" si="1731"/>
        <v>0</v>
      </c>
      <c r="FA465" s="192">
        <f t="shared" si="1732"/>
        <v>0</v>
      </c>
      <c r="FB465" s="192">
        <f t="shared" si="1733"/>
        <v>0</v>
      </c>
      <c r="FC465" s="192">
        <f t="shared" si="1734"/>
        <v>0</v>
      </c>
      <c r="FD465" s="192">
        <f t="shared" si="1735"/>
        <v>0</v>
      </c>
      <c r="FE465" s="192">
        <f t="shared" si="1736"/>
        <v>0</v>
      </c>
      <c r="FF465" s="192">
        <f t="shared" si="1737"/>
        <v>0</v>
      </c>
      <c r="FG465" s="192">
        <f t="shared" si="1738"/>
        <v>0</v>
      </c>
      <c r="FH465" s="192">
        <f t="shared" si="1739"/>
        <v>0</v>
      </c>
      <c r="FI465" s="192">
        <f t="shared" si="1740"/>
        <v>0</v>
      </c>
      <c r="FJ465" s="192">
        <f t="shared" si="1741"/>
        <v>0</v>
      </c>
      <c r="FK465" s="192">
        <f t="shared" si="1742"/>
        <v>0</v>
      </c>
      <c r="FL465" s="192">
        <f t="shared" si="1743"/>
        <v>0</v>
      </c>
      <c r="FM465" s="192">
        <f t="shared" si="1744"/>
        <v>0</v>
      </c>
      <c r="FN465" s="192">
        <f t="shared" si="1745"/>
        <v>0</v>
      </c>
      <c r="FO465" s="192">
        <f t="shared" si="1746"/>
        <v>0</v>
      </c>
      <c r="FP465" s="192">
        <f t="shared" si="1747"/>
        <v>0</v>
      </c>
      <c r="FQ465" s="192">
        <f t="shared" si="1748"/>
        <v>0</v>
      </c>
      <c r="FR465" s="192">
        <f t="shared" si="1749"/>
        <v>0</v>
      </c>
      <c r="FS465" s="192">
        <f t="shared" si="1750"/>
        <v>0</v>
      </c>
      <c r="FT465" s="192">
        <f t="shared" si="1751"/>
        <v>0</v>
      </c>
      <c r="FU465" s="192">
        <f t="shared" si="1752"/>
        <v>0</v>
      </c>
      <c r="FV465" s="192">
        <f t="shared" si="1753"/>
        <v>0</v>
      </c>
      <c r="FW465" s="192">
        <f t="shared" si="1754"/>
        <v>0</v>
      </c>
      <c r="FX465" s="192">
        <f t="shared" si="1755"/>
        <v>0</v>
      </c>
      <c r="FY465" s="192">
        <f t="shared" si="1756"/>
        <v>0</v>
      </c>
      <c r="FZ465" s="192">
        <f t="shared" si="1757"/>
        <v>0</v>
      </c>
      <c r="GA465" s="192">
        <f t="shared" si="1758"/>
        <v>0</v>
      </c>
      <c r="GB465" s="192">
        <f t="shared" si="1759"/>
        <v>0</v>
      </c>
      <c r="GC465" s="192">
        <f t="shared" si="1760"/>
        <v>0</v>
      </c>
      <c r="GD465" s="192">
        <f t="shared" si="1761"/>
        <v>0</v>
      </c>
      <c r="GE465" s="192">
        <f t="shared" si="1762"/>
        <v>0</v>
      </c>
      <c r="GF465" s="192">
        <f t="shared" si="1763"/>
        <v>0</v>
      </c>
      <c r="GG465" s="192">
        <f t="shared" si="1764"/>
        <v>0</v>
      </c>
      <c r="GH465" s="192">
        <f t="shared" si="1765"/>
        <v>0</v>
      </c>
      <c r="GI465" s="192">
        <f t="shared" si="1766"/>
        <v>0</v>
      </c>
      <c r="GJ465" s="192">
        <f t="shared" si="1767"/>
        <v>0</v>
      </c>
      <c r="GK465" s="192">
        <f t="shared" si="1768"/>
        <v>0</v>
      </c>
      <c r="GL465" s="192">
        <f t="shared" si="1769"/>
        <v>0</v>
      </c>
      <c r="GM465" s="192">
        <f t="shared" si="1770"/>
        <v>0</v>
      </c>
      <c r="GN465" s="192">
        <f t="shared" si="1771"/>
        <v>0</v>
      </c>
      <c r="GO465" s="192">
        <f t="shared" si="1772"/>
        <v>0</v>
      </c>
      <c r="GP465" s="192">
        <f t="shared" si="1773"/>
        <v>0</v>
      </c>
      <c r="GQ465" s="192">
        <f t="shared" si="1774"/>
        <v>0</v>
      </c>
      <c r="GR465" s="192">
        <f t="shared" si="1775"/>
        <v>0</v>
      </c>
      <c r="GS465" s="192">
        <f t="shared" si="1776"/>
        <v>0</v>
      </c>
      <c r="GT465" s="192">
        <f t="shared" si="1777"/>
        <v>0</v>
      </c>
      <c r="GU465" s="192">
        <f t="shared" si="1778"/>
        <v>0</v>
      </c>
      <c r="GV465" s="192">
        <f t="shared" si="1779"/>
        <v>0</v>
      </c>
      <c r="GW465" s="192">
        <f t="shared" si="1780"/>
        <v>0</v>
      </c>
      <c r="GX465" s="192">
        <f t="shared" si="1781"/>
        <v>0</v>
      </c>
      <c r="GY465" s="192">
        <f t="shared" si="1782"/>
        <v>0</v>
      </c>
      <c r="GZ465" s="192">
        <f t="shared" si="1783"/>
        <v>0</v>
      </c>
      <c r="HA465" s="192">
        <f t="shared" si="1784"/>
        <v>0</v>
      </c>
      <c r="HB465" s="192">
        <f t="shared" si="1785"/>
        <v>0</v>
      </c>
      <c r="HC465" s="192">
        <f t="shared" si="1786"/>
        <v>0</v>
      </c>
      <c r="HD465" s="192">
        <f t="shared" si="1787"/>
        <v>0</v>
      </c>
      <c r="HE465" s="192">
        <f t="shared" si="1788"/>
        <v>0</v>
      </c>
      <c r="HF465" s="192">
        <f t="shared" si="1789"/>
        <v>0</v>
      </c>
      <c r="HG465" s="192">
        <f t="shared" si="1790"/>
        <v>0</v>
      </c>
      <c r="HH465" s="192">
        <f t="shared" si="1791"/>
        <v>0</v>
      </c>
      <c r="HI465" s="192">
        <f t="shared" si="1792"/>
        <v>0</v>
      </c>
      <c r="HJ465" s="192">
        <f t="shared" si="1793"/>
        <v>0</v>
      </c>
      <c r="HK465" s="192">
        <f t="shared" si="1794"/>
        <v>0</v>
      </c>
      <c r="HL465" s="192">
        <f t="shared" si="1795"/>
        <v>0</v>
      </c>
      <c r="HM465" s="192">
        <f t="shared" si="1796"/>
        <v>0</v>
      </c>
      <c r="HN465" s="194">
        <f t="shared" si="1797"/>
        <v>0</v>
      </c>
      <c r="HO465" s="194">
        <f t="shared" si="1798"/>
        <v>0</v>
      </c>
      <c r="HP465" s="194">
        <f t="shared" si="1799"/>
        <v>0</v>
      </c>
      <c r="HQ465" s="194">
        <f t="shared" si="1800"/>
        <v>0</v>
      </c>
      <c r="HR465" s="194">
        <f t="shared" si="1801"/>
        <v>0</v>
      </c>
      <c r="HS465" s="195" t="str">
        <f t="shared" si="1599"/>
        <v/>
      </c>
      <c r="HT465" s="196">
        <f t="shared" si="1595"/>
        <v>0</v>
      </c>
      <c r="HU465" s="196">
        <f t="shared" si="1596"/>
        <v>0</v>
      </c>
      <c r="HV465" s="197" t="str">
        <f t="shared" si="1600"/>
        <v/>
      </c>
      <c r="HW465" s="197" t="str">
        <f t="shared" si="1802"/>
        <v/>
      </c>
      <c r="HX465" s="197" t="str">
        <f t="shared" si="1803"/>
        <v/>
      </c>
      <c r="HY465" s="195" t="str">
        <f t="shared" si="1601"/>
        <v/>
      </c>
      <c r="HZ465" s="30">
        <f t="shared" si="1597"/>
        <v>0</v>
      </c>
      <c r="IA465" s="198">
        <f t="shared" si="1602"/>
        <v>0</v>
      </c>
      <c r="IB465" s="195"/>
      <c r="IC465" s="195">
        <f t="shared" si="1804"/>
        <v>0</v>
      </c>
      <c r="ID465" s="195">
        <f t="shared" si="1603"/>
        <v>0</v>
      </c>
      <c r="IE465" s="195">
        <f t="shared" si="1805"/>
        <v>0</v>
      </c>
      <c r="IF465" s="195">
        <f t="shared" si="1604"/>
        <v>0</v>
      </c>
      <c r="IG465" s="307">
        <f t="shared" si="1605"/>
        <v>0</v>
      </c>
      <c r="IH465" s="307">
        <f t="shared" si="1606"/>
        <v>0</v>
      </c>
      <c r="II465" s="44">
        <f t="shared" si="1806"/>
        <v>0</v>
      </c>
      <c r="IJ465" s="44">
        <f t="shared" si="1807"/>
        <v>0</v>
      </c>
      <c r="IK465" s="44">
        <f t="shared" si="1808"/>
        <v>0</v>
      </c>
      <c r="IL465" s="44">
        <f t="shared" si="1809"/>
        <v>0</v>
      </c>
      <c r="IM465" s="44">
        <f t="shared" si="1810"/>
        <v>0</v>
      </c>
      <c r="IN465" s="44">
        <f t="shared" si="1811"/>
        <v>0</v>
      </c>
      <c r="IO465" s="44">
        <f t="shared" si="1812"/>
        <v>0</v>
      </c>
    </row>
    <row r="466" spans="1:249" ht="18" customHeight="1">
      <c r="A466" s="188">
        <v>460</v>
      </c>
      <c r="B466" s="326"/>
      <c r="C466" s="289"/>
      <c r="D466" s="199"/>
      <c r="E466" s="189"/>
      <c r="F466" s="189"/>
      <c r="G466" s="190"/>
      <c r="H466" s="190"/>
      <c r="I466" s="272"/>
      <c r="J466" s="207"/>
      <c r="K466" s="214" t="str">
        <f t="shared" si="1607"/>
        <v/>
      </c>
      <c r="L466" s="200" t="str">
        <f t="shared" si="1608"/>
        <v/>
      </c>
      <c r="M466" s="200" t="str">
        <f t="shared" si="1609"/>
        <v/>
      </c>
      <c r="N466" s="209" t="str">
        <f t="shared" si="1598"/>
        <v/>
      </c>
      <c r="O466" s="208" t="str">
        <f>IFERROR(IF(D466="","",IF(K466="","",IF(I466="","",IF(F466="F",VLOOKUP(K466,F!A:G,2,0),IF(F466="M",VLOOKUP(K466,M!A:G,2,0),""))))),0)</f>
        <v/>
      </c>
      <c r="P466" s="191" t="str">
        <f>IFERROR(IF(D466="","",IF(K466="","",IF(I466="","",IF(F466="F",VLOOKUP(K466,F!A:G,3,0),IF(F466="M",VLOOKUP(K466,M!A:G,3,0),""))))),0)</f>
        <v/>
      </c>
      <c r="Q466" s="191" t="str">
        <f>IFERROR(IF(D466="","",IF(K466="","",IF(I466="","",IF(F466="F",VLOOKUP(K466,F!A:G,4,0),IF(F466="M",VLOOKUP(K466,M!A:G,4,0),""))))),0)</f>
        <v/>
      </c>
      <c r="R466" s="191" t="str">
        <f>IFERROR(IF(D466="","",IF(K466="","",IF(I466="","",IF(F466="F",VLOOKUP(K466,F!A:G,5,0),IF(F466="M",VLOOKUP(K466,M!A:G,5,0),""))))),0)</f>
        <v/>
      </c>
      <c r="S466" s="191" t="str">
        <f>IFERROR(IF(D466="","",IF(K466="","",IF(I466="","",IF(F466="F",VLOOKUP(K466,F!A:G,6,0),IF(F466="M",VLOOKUP(K466,M!A:G,6,0),""))))),0)</f>
        <v/>
      </c>
      <c r="T466" s="191" t="str">
        <f>IFERROR(IF(D466="","",IF(K466="","",IF(I466="","",IF(F466="F",VLOOKUP(K466,F!A:G,7,0),IF(F466="M",VLOOKUP(K466,M!A:G,7,0),""))))),0)</f>
        <v/>
      </c>
      <c r="U466" s="191" t="str">
        <f>IFERROR(IF(D466="","",IF(K466="","",IF(J466="","",IF(F466="F",VLOOKUP(K466,F!A:M,8,0),IF(F466="M",VLOOKUP(K466,M!A:M,8,0),""))))),0)</f>
        <v/>
      </c>
      <c r="V466" s="191" t="str">
        <f>IFERROR(IF(D466="","",IF(K466="","",IF(J466="","",IF(F466="F",VLOOKUP(K466,F!A:M,9,0),IF(F466="M",VLOOKUP(K466,M!A:M,9,0),""))))),0)</f>
        <v/>
      </c>
      <c r="W466" s="191" t="str">
        <f>IFERROR(IF(D466="","",IF(K466="","",IF(J466="","",IF(F466="F",VLOOKUP(K466,F!A:M,10,0),IF(F466="M",VLOOKUP(K466,M!A:M,10,0),""))))),0)</f>
        <v/>
      </c>
      <c r="X466" s="191" t="str">
        <f>IFERROR(IF(D466="","",IF(K466="","",IF(J466="","",IF(F466="F",VLOOKUP(K466,F!A:M,11,0),IF(F466="M",VLOOKUP(K466,M!A:M,11,0),""))))),0)</f>
        <v/>
      </c>
      <c r="Y466" s="191" t="str">
        <f>IFERROR(IF(D466="","",IF(K466="","",IF(J466="","",IF(F466="F",VLOOKUP(K466,F!A:M,12,0),IF(F466="M",VLOOKUP(K466,M!A:M,12,0),""))))),0)</f>
        <v/>
      </c>
      <c r="Z466" s="191" t="str">
        <f>IFERROR(IF(D466="","",IF(K466="","",IF(J466="","",IF(F466="F",VLOOKUP(K466,F!A:M,13,0),IF(F466="M",VLOOKUP(K466,M!A:M,13,0),""))))),0)</f>
        <v/>
      </c>
      <c r="AA466" s="191" t="str">
        <f>IFERROR(IF(D466="","",IF(F466="","",IF(J466="","",IF(K466="","",IF(AND(K466&gt;23,K466&lt;=60),IF(F466="F",VLOOKUP(MROUND(HZ466,0.5),'F-Weight for Length'!K:S,2,0),VLOOKUP(MROUND(HZ466,0.5),'M-Weight for Length'!K:S,2,0)),IF(K466&gt;60,IF(F466="F",VLOOKUP(K466,'F-Weight for Length'!U:AC,2,0),VLOOKUP(K466,'M-Weight for Length'!U:AC,2,0)),IF(F466="F",VLOOKUP(MROUND(HZ466,0.5),'F-Weight for Length'!A:I,2,0),VLOOKUP(MROUND(HZ466,0.5),'M-Weight for Length'!A:I,2,0)))))))),0)</f>
        <v/>
      </c>
      <c r="AB466" s="191" t="str">
        <f>IFERROR(IF(D466="","",IF(F466="","",IF(J466="","",IF(K466="","",IF(AND(K466&gt;23,K466&lt;=60),IF(F466="F",VLOOKUP(MROUND(HZ466,0.5),'F-Weight for Length'!K:S,3,0),VLOOKUP(MROUND(HZ466,0.5),'M-Weight for Length'!K:S,3,0)),IF(K466&gt;60,IF(F466="F",VLOOKUP(K466,'F-Weight for Length'!U:AC,3,0),VLOOKUP(K466,'M-Weight for Length'!U:AC,3,0)),IF(F466="F",VLOOKUP(MROUND(HZ466,0.5),'F-Weight for Length'!A:I,3,0),VLOOKUP(MROUND(HZ466,0.5),'M-Weight for Length'!A:I,3,0)))))))),0)</f>
        <v/>
      </c>
      <c r="AC466" s="191" t="str">
        <f>IFERROR(IF(D466="","",IF(F466="","",IF(J466="","",IF(K466="","",IF(AND(K466&gt;23,K466&lt;=60),IF(F466="F",VLOOKUP(MROUND(HZ466,0.5),'F-Weight for Length'!K:S,4,0),VLOOKUP(MROUND(HZ466,0.5),'M-Weight for Length'!K:S,4,0)),IF(K466&gt;60,IF(F466="F",VLOOKUP(K466,'F-Weight for Length'!U:AC,4,0),VLOOKUP(K466,'M-Weight for Length'!U:AC,4,0)),IF(F466="F",VLOOKUP(MROUND(HZ466,0.5),'F-Weight for Length'!A:I,4,0),VLOOKUP(MROUND(HZ466,0.5),'M-Weight for Length'!A:I,4,0)))))))),0)</f>
        <v/>
      </c>
      <c r="AD466" s="191" t="str">
        <f>IFERROR(IF(D466="","",IF(F466="","",IF(J466="","",IF(K466="","",IF(AND(K466&gt;23,K466&lt;=60),IF(F466="F",VLOOKUP(MROUND(HZ466,0.5),'F-Weight for Length'!K:S,5,0),VLOOKUP(MROUND(HZ466,0.5),'M-Weight for Length'!K:S,5,0)),IF(K466&gt;60,IF(F466="F",VLOOKUP(K466,'F-Weight for Length'!U:AC,5,0),VLOOKUP(K466,'M-Weight for Length'!U:AC,5,0)),IF(F466="F",VLOOKUP(MROUND(HZ466,0.5),'F-Weight for Length'!A:I,5,0),VLOOKUP(MROUND(HZ466,0.5),'M-Weight for Length'!A:I,5,0)))))))),0)</f>
        <v/>
      </c>
      <c r="AE466" s="191" t="str">
        <f>IFERROR(IF(D466="","",IF(F466="","",IF(J466="","",IF(K466="","",IF(AND(K466&gt;23,K466&lt;=60),IF(F466="F",VLOOKUP(MROUND(HZ466,0.5),'F-Weight for Length'!K:S,6,0),VLOOKUP(MROUND(HZ466,0.5),'M-Weight for Length'!K:S,6,0)),IF(K466&gt;60,IF(F466="F",VLOOKUP(K466,'F-Weight for Length'!U:AC,6,0),VLOOKUP(K466,'M-Weight for Length'!U:AC,6,0)),IF(F466="F",VLOOKUP(MROUND(HZ466,0.5),'F-Weight for Length'!A:I,6,0),VLOOKUP(MROUND(HZ466,0.5),'M-Weight for Length'!A:I,6,0)))))))),0)</f>
        <v/>
      </c>
      <c r="AF466" s="191" t="str">
        <f>IFERROR(IF(D466="","",IF(F466="","",IF(J466="","",IF(K466="","",IF(AND(K466&gt;23,K466&lt;=60),IF(F466="F",VLOOKUP(MROUND(HZ466,0.5),'F-Weight for Length'!K:S,7,0),VLOOKUP(MROUND(HZ466,0.5),'M-Weight for Length'!K:S,7,0)),IF(K466&gt;60,IF(F466="F",VLOOKUP(K466,'F-Weight for Length'!U:AC,7,0),VLOOKUP(K466,'M-Weight for Length'!U:AC,7,0)),IF(F466="F",VLOOKUP(MROUND(HZ466,0.5),'F-Weight for Length'!A:I,7,0),VLOOKUP(MROUND(HZ466,0.5),'M-Weight for Length'!A:I,7,0)))))))),0)</f>
        <v/>
      </c>
      <c r="AG466" s="191" t="str">
        <f>IFERROR(IF(D466="","",IF(F466="","",IF(J466="","",IF(K466="","",IF(AND(K466&gt;23,K466&lt;=60),IF(F466="F",VLOOKUP(MROUND(HZ466,0.5),'F-Weight for Length'!K:S,8,0),VLOOKUP(MROUND(HZ466,0.5),'M-Weight for Length'!K:S,8,0)),IF(K466&gt;60,IF(F466="F",VLOOKUP(K466,'F-Weight for Length'!U:AC,8,0),VLOOKUP(K466,'M-Weight for Length'!U:AC,8,0)),IF(F466="F",VLOOKUP(MROUND(HZ466,0.5),'F-Weight for Length'!A:I,8,0),VLOOKUP(MROUND(HZ466,0.5),'M-Weight for Length'!A:I,8,0)))))))),0)</f>
        <v/>
      </c>
      <c r="AH466" s="191" t="str">
        <f>IFERROR(IF(D466="","",IF(F466="","",IF(J466="","",IF(K466="","",IF(AND(K466&gt;23,K466&lt;=60),IF(F466="F",VLOOKUP(MROUND(HZ466,0.5),'F-Weight for Length'!K:S,9,0),VLOOKUP(MROUND(HZ466,0.5),'M-Weight for Length'!K:S,9,0)),IF(K466&gt;60,IF(F466="F",VLOOKUP(K466,'F-Weight for Length'!U:AC,9,0),VLOOKUP(K466,'M-Weight for Length'!U:AC,9,0)),IF(F466="F",VLOOKUP(MROUND(HZ466,0.5),'F-Weight for Length'!A:I,9,0),VLOOKUP(MROUND(HZ466,0.5),'M-Weight for Length'!A:I,9,0)))))))),0)</f>
        <v/>
      </c>
      <c r="AI466" s="192">
        <f t="shared" si="1610"/>
        <v>0</v>
      </c>
      <c r="AJ466" s="192">
        <f t="shared" si="1611"/>
        <v>0</v>
      </c>
      <c r="AK466" s="192">
        <f t="shared" si="1612"/>
        <v>0</v>
      </c>
      <c r="AL466" s="192">
        <f t="shared" si="1613"/>
        <v>0</v>
      </c>
      <c r="AM466" s="192">
        <f t="shared" si="1614"/>
        <v>0</v>
      </c>
      <c r="AN466" s="192">
        <f t="shared" si="1615"/>
        <v>0</v>
      </c>
      <c r="AO466" s="192">
        <f t="shared" si="1616"/>
        <v>0</v>
      </c>
      <c r="AP466" s="192">
        <f t="shared" si="1617"/>
        <v>0</v>
      </c>
      <c r="AQ466" s="192">
        <f t="shared" si="1618"/>
        <v>0</v>
      </c>
      <c r="AR466" s="192">
        <f t="shared" si="1619"/>
        <v>0</v>
      </c>
      <c r="AS466" s="192">
        <f t="shared" si="1620"/>
        <v>0</v>
      </c>
      <c r="AT466" s="192">
        <f t="shared" si="1621"/>
        <v>0</v>
      </c>
      <c r="AU466" s="192">
        <f t="shared" si="1622"/>
        <v>0</v>
      </c>
      <c r="AV466" s="192">
        <f t="shared" si="1623"/>
        <v>0</v>
      </c>
      <c r="AW466" s="192">
        <f t="shared" si="1624"/>
        <v>0</v>
      </c>
      <c r="AX466" s="192">
        <f t="shared" si="1625"/>
        <v>0</v>
      </c>
      <c r="AY466" s="192">
        <f t="shared" si="1626"/>
        <v>0</v>
      </c>
      <c r="AZ466" s="192">
        <f t="shared" si="1627"/>
        <v>0</v>
      </c>
      <c r="BA466" s="192">
        <f t="shared" si="1628"/>
        <v>0</v>
      </c>
      <c r="BB466" s="192">
        <f t="shared" si="1629"/>
        <v>0</v>
      </c>
      <c r="BC466" s="192">
        <f t="shared" si="1630"/>
        <v>0</v>
      </c>
      <c r="BD466" s="192">
        <f t="shared" si="1631"/>
        <v>0</v>
      </c>
      <c r="BE466" s="192">
        <f t="shared" si="1632"/>
        <v>0</v>
      </c>
      <c r="BF466" s="192">
        <f t="shared" si="1633"/>
        <v>0</v>
      </c>
      <c r="BG466" s="192">
        <f t="shared" si="1634"/>
        <v>0</v>
      </c>
      <c r="BH466" s="192">
        <f t="shared" si="1635"/>
        <v>0</v>
      </c>
      <c r="BI466" s="192">
        <f t="shared" si="1636"/>
        <v>0</v>
      </c>
      <c r="BJ466" s="192">
        <f t="shared" si="1637"/>
        <v>0</v>
      </c>
      <c r="BK466" s="192">
        <f t="shared" si="1638"/>
        <v>0</v>
      </c>
      <c r="BL466" s="192">
        <f t="shared" si="1639"/>
        <v>0</v>
      </c>
      <c r="BM466" s="192">
        <f t="shared" si="1640"/>
        <v>0</v>
      </c>
      <c r="BN466" s="192">
        <f t="shared" si="1641"/>
        <v>0</v>
      </c>
      <c r="BO466" s="192">
        <f t="shared" si="1642"/>
        <v>0</v>
      </c>
      <c r="BP466" s="192">
        <f t="shared" si="1643"/>
        <v>0</v>
      </c>
      <c r="BQ466" s="192">
        <f t="shared" si="1644"/>
        <v>0</v>
      </c>
      <c r="BR466" s="192">
        <f t="shared" si="1645"/>
        <v>0</v>
      </c>
      <c r="BS466" s="192">
        <f t="shared" si="1646"/>
        <v>0</v>
      </c>
      <c r="BT466" s="192">
        <f t="shared" si="1647"/>
        <v>0</v>
      </c>
      <c r="BU466" s="192">
        <f t="shared" si="1648"/>
        <v>0</v>
      </c>
      <c r="BV466" s="192">
        <f t="shared" si="1649"/>
        <v>0</v>
      </c>
      <c r="BW466" s="192">
        <f t="shared" si="1650"/>
        <v>0</v>
      </c>
      <c r="BX466" s="192">
        <f t="shared" si="1651"/>
        <v>0</v>
      </c>
      <c r="BY466" s="192">
        <f t="shared" si="1652"/>
        <v>0</v>
      </c>
      <c r="BZ466" s="192">
        <f t="shared" si="1653"/>
        <v>0</v>
      </c>
      <c r="CA466" s="192">
        <f t="shared" si="1654"/>
        <v>0</v>
      </c>
      <c r="CB466" s="192">
        <f t="shared" si="1655"/>
        <v>0</v>
      </c>
      <c r="CC466" s="192">
        <f t="shared" si="1656"/>
        <v>0</v>
      </c>
      <c r="CD466" s="192">
        <f t="shared" si="1657"/>
        <v>0</v>
      </c>
      <c r="CE466" s="192">
        <f t="shared" si="1658"/>
        <v>0</v>
      </c>
      <c r="CF466" s="192">
        <f t="shared" si="1659"/>
        <v>0</v>
      </c>
      <c r="CG466" s="192">
        <f t="shared" si="1660"/>
        <v>0</v>
      </c>
      <c r="CH466" s="192">
        <f t="shared" si="1661"/>
        <v>0</v>
      </c>
      <c r="CI466" s="192">
        <f t="shared" si="1662"/>
        <v>0</v>
      </c>
      <c r="CJ466" s="192">
        <f t="shared" si="1663"/>
        <v>0</v>
      </c>
      <c r="CK466" s="192">
        <f t="shared" si="1664"/>
        <v>0</v>
      </c>
      <c r="CL466" s="192">
        <f t="shared" si="1665"/>
        <v>0</v>
      </c>
      <c r="CM466" s="192">
        <f t="shared" si="1666"/>
        <v>0</v>
      </c>
      <c r="CN466" s="192">
        <f t="shared" si="1667"/>
        <v>0</v>
      </c>
      <c r="CO466" s="192">
        <f t="shared" si="1668"/>
        <v>0</v>
      </c>
      <c r="CP466" s="192">
        <f t="shared" si="1669"/>
        <v>0</v>
      </c>
      <c r="CQ466" s="192">
        <f t="shared" si="1670"/>
        <v>0</v>
      </c>
      <c r="CR466" s="192">
        <f t="shared" si="1671"/>
        <v>0</v>
      </c>
      <c r="CS466" s="192">
        <f t="shared" si="1672"/>
        <v>0</v>
      </c>
      <c r="CT466" s="192">
        <f t="shared" si="1673"/>
        <v>0</v>
      </c>
      <c r="CU466" s="192">
        <f t="shared" si="1674"/>
        <v>0</v>
      </c>
      <c r="CV466" s="192">
        <f t="shared" si="1675"/>
        <v>0</v>
      </c>
      <c r="CW466" s="192">
        <f t="shared" si="1676"/>
        <v>0</v>
      </c>
      <c r="CX466" s="192">
        <f t="shared" si="1677"/>
        <v>0</v>
      </c>
      <c r="CY466" s="192">
        <f t="shared" si="1678"/>
        <v>0</v>
      </c>
      <c r="CZ466" s="192">
        <f t="shared" si="1679"/>
        <v>0</v>
      </c>
      <c r="DA466" s="192">
        <f t="shared" si="1680"/>
        <v>0</v>
      </c>
      <c r="DB466" s="192">
        <f t="shared" si="1681"/>
        <v>0</v>
      </c>
      <c r="DC466" s="192">
        <f t="shared" si="1682"/>
        <v>0</v>
      </c>
      <c r="DD466" s="192">
        <f t="shared" si="1683"/>
        <v>0</v>
      </c>
      <c r="DE466" s="192">
        <f t="shared" si="1684"/>
        <v>0</v>
      </c>
      <c r="DF466" s="192">
        <f t="shared" si="1685"/>
        <v>0</v>
      </c>
      <c r="DG466" s="192">
        <f t="shared" si="1686"/>
        <v>0</v>
      </c>
      <c r="DH466" s="192">
        <f t="shared" si="1687"/>
        <v>0</v>
      </c>
      <c r="DI466" s="192">
        <f t="shared" si="1688"/>
        <v>0</v>
      </c>
      <c r="DJ466" s="192">
        <f t="shared" si="1689"/>
        <v>0</v>
      </c>
      <c r="DK466" s="192">
        <f t="shared" si="1690"/>
        <v>0</v>
      </c>
      <c r="DL466" s="192">
        <f t="shared" si="1691"/>
        <v>0</v>
      </c>
      <c r="DM466" s="192">
        <f t="shared" si="1692"/>
        <v>0</v>
      </c>
      <c r="DN466" s="192">
        <f t="shared" si="1693"/>
        <v>0</v>
      </c>
      <c r="DO466" s="192">
        <f t="shared" si="1694"/>
        <v>0</v>
      </c>
      <c r="DP466" s="192">
        <f t="shared" si="1695"/>
        <v>0</v>
      </c>
      <c r="DQ466" s="192">
        <f t="shared" si="1696"/>
        <v>0</v>
      </c>
      <c r="DR466" s="192">
        <f t="shared" si="1697"/>
        <v>0</v>
      </c>
      <c r="DS466" s="192">
        <f t="shared" si="1698"/>
        <v>0</v>
      </c>
      <c r="DT466" s="192">
        <f t="shared" si="1699"/>
        <v>0</v>
      </c>
      <c r="DU466" s="192">
        <f t="shared" si="1700"/>
        <v>0</v>
      </c>
      <c r="DV466" s="193">
        <f t="shared" si="1701"/>
        <v>0</v>
      </c>
      <c r="DW466" s="193">
        <f t="shared" si="1702"/>
        <v>0</v>
      </c>
      <c r="DX466" s="193">
        <f t="shared" si="1703"/>
        <v>0</v>
      </c>
      <c r="DY466" s="193">
        <f t="shared" si="1704"/>
        <v>0</v>
      </c>
      <c r="DZ466" s="193">
        <f t="shared" si="1705"/>
        <v>0</v>
      </c>
      <c r="EA466" s="192">
        <f t="shared" si="1706"/>
        <v>0</v>
      </c>
      <c r="EB466" s="192">
        <f t="shared" si="1707"/>
        <v>0</v>
      </c>
      <c r="EC466" s="192">
        <f t="shared" si="1708"/>
        <v>0</v>
      </c>
      <c r="ED466" s="192">
        <f t="shared" si="1709"/>
        <v>0</v>
      </c>
      <c r="EE466" s="192">
        <f t="shared" si="1710"/>
        <v>0</v>
      </c>
      <c r="EF466" s="192">
        <f t="shared" si="1711"/>
        <v>0</v>
      </c>
      <c r="EG466" s="192">
        <f t="shared" si="1712"/>
        <v>0</v>
      </c>
      <c r="EH466" s="192">
        <f t="shared" si="1713"/>
        <v>0</v>
      </c>
      <c r="EI466" s="192">
        <f t="shared" si="1714"/>
        <v>0</v>
      </c>
      <c r="EJ466" s="192">
        <f t="shared" si="1715"/>
        <v>0</v>
      </c>
      <c r="EK466" s="192">
        <f t="shared" si="1716"/>
        <v>0</v>
      </c>
      <c r="EL466" s="192">
        <f t="shared" si="1717"/>
        <v>0</v>
      </c>
      <c r="EM466" s="192">
        <f t="shared" si="1718"/>
        <v>0</v>
      </c>
      <c r="EN466" s="192">
        <f t="shared" si="1719"/>
        <v>0</v>
      </c>
      <c r="EO466" s="192">
        <f t="shared" si="1720"/>
        <v>0</v>
      </c>
      <c r="EP466" s="192">
        <f t="shared" si="1721"/>
        <v>0</v>
      </c>
      <c r="EQ466" s="192">
        <f t="shared" si="1722"/>
        <v>0</v>
      </c>
      <c r="ER466" s="192">
        <f t="shared" si="1723"/>
        <v>0</v>
      </c>
      <c r="ES466" s="192">
        <f t="shared" si="1724"/>
        <v>0</v>
      </c>
      <c r="ET466" s="192">
        <f t="shared" si="1725"/>
        <v>0</v>
      </c>
      <c r="EU466" s="192">
        <f t="shared" si="1726"/>
        <v>0</v>
      </c>
      <c r="EV466" s="192">
        <f t="shared" si="1727"/>
        <v>0</v>
      </c>
      <c r="EW466" s="192">
        <f t="shared" si="1728"/>
        <v>0</v>
      </c>
      <c r="EX466" s="192">
        <f t="shared" si="1729"/>
        <v>0</v>
      </c>
      <c r="EY466" s="192">
        <f t="shared" si="1730"/>
        <v>0</v>
      </c>
      <c r="EZ466" s="192">
        <f t="shared" si="1731"/>
        <v>0</v>
      </c>
      <c r="FA466" s="192">
        <f t="shared" si="1732"/>
        <v>0</v>
      </c>
      <c r="FB466" s="192">
        <f t="shared" si="1733"/>
        <v>0</v>
      </c>
      <c r="FC466" s="192">
        <f t="shared" si="1734"/>
        <v>0</v>
      </c>
      <c r="FD466" s="192">
        <f t="shared" si="1735"/>
        <v>0</v>
      </c>
      <c r="FE466" s="192">
        <f t="shared" si="1736"/>
        <v>0</v>
      </c>
      <c r="FF466" s="192">
        <f t="shared" si="1737"/>
        <v>0</v>
      </c>
      <c r="FG466" s="192">
        <f t="shared" si="1738"/>
        <v>0</v>
      </c>
      <c r="FH466" s="192">
        <f t="shared" si="1739"/>
        <v>0</v>
      </c>
      <c r="FI466" s="192">
        <f t="shared" si="1740"/>
        <v>0</v>
      </c>
      <c r="FJ466" s="192">
        <f t="shared" si="1741"/>
        <v>0</v>
      </c>
      <c r="FK466" s="192">
        <f t="shared" si="1742"/>
        <v>0</v>
      </c>
      <c r="FL466" s="192">
        <f t="shared" si="1743"/>
        <v>0</v>
      </c>
      <c r="FM466" s="192">
        <f t="shared" si="1744"/>
        <v>0</v>
      </c>
      <c r="FN466" s="192">
        <f t="shared" si="1745"/>
        <v>0</v>
      </c>
      <c r="FO466" s="192">
        <f t="shared" si="1746"/>
        <v>0</v>
      </c>
      <c r="FP466" s="192">
        <f t="shared" si="1747"/>
        <v>0</v>
      </c>
      <c r="FQ466" s="192">
        <f t="shared" si="1748"/>
        <v>0</v>
      </c>
      <c r="FR466" s="192">
        <f t="shared" si="1749"/>
        <v>0</v>
      </c>
      <c r="FS466" s="192">
        <f t="shared" si="1750"/>
        <v>0</v>
      </c>
      <c r="FT466" s="192">
        <f t="shared" si="1751"/>
        <v>0</v>
      </c>
      <c r="FU466" s="192">
        <f t="shared" si="1752"/>
        <v>0</v>
      </c>
      <c r="FV466" s="192">
        <f t="shared" si="1753"/>
        <v>0</v>
      </c>
      <c r="FW466" s="192">
        <f t="shared" si="1754"/>
        <v>0</v>
      </c>
      <c r="FX466" s="192">
        <f t="shared" si="1755"/>
        <v>0</v>
      </c>
      <c r="FY466" s="192">
        <f t="shared" si="1756"/>
        <v>0</v>
      </c>
      <c r="FZ466" s="192">
        <f t="shared" si="1757"/>
        <v>0</v>
      </c>
      <c r="GA466" s="192">
        <f t="shared" si="1758"/>
        <v>0</v>
      </c>
      <c r="GB466" s="192">
        <f t="shared" si="1759"/>
        <v>0</v>
      </c>
      <c r="GC466" s="192">
        <f t="shared" si="1760"/>
        <v>0</v>
      </c>
      <c r="GD466" s="192">
        <f t="shared" si="1761"/>
        <v>0</v>
      </c>
      <c r="GE466" s="192">
        <f t="shared" si="1762"/>
        <v>0</v>
      </c>
      <c r="GF466" s="192">
        <f t="shared" si="1763"/>
        <v>0</v>
      </c>
      <c r="GG466" s="192">
        <f t="shared" si="1764"/>
        <v>0</v>
      </c>
      <c r="GH466" s="192">
        <f t="shared" si="1765"/>
        <v>0</v>
      </c>
      <c r="GI466" s="192">
        <f t="shared" si="1766"/>
        <v>0</v>
      </c>
      <c r="GJ466" s="192">
        <f t="shared" si="1767"/>
        <v>0</v>
      </c>
      <c r="GK466" s="192">
        <f t="shared" si="1768"/>
        <v>0</v>
      </c>
      <c r="GL466" s="192">
        <f t="shared" si="1769"/>
        <v>0</v>
      </c>
      <c r="GM466" s="192">
        <f t="shared" si="1770"/>
        <v>0</v>
      </c>
      <c r="GN466" s="192">
        <f t="shared" si="1771"/>
        <v>0</v>
      </c>
      <c r="GO466" s="192">
        <f t="shared" si="1772"/>
        <v>0</v>
      </c>
      <c r="GP466" s="192">
        <f t="shared" si="1773"/>
        <v>0</v>
      </c>
      <c r="GQ466" s="192">
        <f t="shared" si="1774"/>
        <v>0</v>
      </c>
      <c r="GR466" s="192">
        <f t="shared" si="1775"/>
        <v>0</v>
      </c>
      <c r="GS466" s="192">
        <f t="shared" si="1776"/>
        <v>0</v>
      </c>
      <c r="GT466" s="192">
        <f t="shared" si="1777"/>
        <v>0</v>
      </c>
      <c r="GU466" s="192">
        <f t="shared" si="1778"/>
        <v>0</v>
      </c>
      <c r="GV466" s="192">
        <f t="shared" si="1779"/>
        <v>0</v>
      </c>
      <c r="GW466" s="192">
        <f t="shared" si="1780"/>
        <v>0</v>
      </c>
      <c r="GX466" s="192">
        <f t="shared" si="1781"/>
        <v>0</v>
      </c>
      <c r="GY466" s="192">
        <f t="shared" si="1782"/>
        <v>0</v>
      </c>
      <c r="GZ466" s="192">
        <f t="shared" si="1783"/>
        <v>0</v>
      </c>
      <c r="HA466" s="192">
        <f t="shared" si="1784"/>
        <v>0</v>
      </c>
      <c r="HB466" s="192">
        <f t="shared" si="1785"/>
        <v>0</v>
      </c>
      <c r="HC466" s="192">
        <f t="shared" si="1786"/>
        <v>0</v>
      </c>
      <c r="HD466" s="192">
        <f t="shared" si="1787"/>
        <v>0</v>
      </c>
      <c r="HE466" s="192">
        <f t="shared" si="1788"/>
        <v>0</v>
      </c>
      <c r="HF466" s="192">
        <f t="shared" si="1789"/>
        <v>0</v>
      </c>
      <c r="HG466" s="192">
        <f t="shared" si="1790"/>
        <v>0</v>
      </c>
      <c r="HH466" s="192">
        <f t="shared" si="1791"/>
        <v>0</v>
      </c>
      <c r="HI466" s="192">
        <f t="shared" si="1792"/>
        <v>0</v>
      </c>
      <c r="HJ466" s="192">
        <f t="shared" si="1793"/>
        <v>0</v>
      </c>
      <c r="HK466" s="192">
        <f t="shared" si="1794"/>
        <v>0</v>
      </c>
      <c r="HL466" s="192">
        <f t="shared" si="1795"/>
        <v>0</v>
      </c>
      <c r="HM466" s="192">
        <f t="shared" si="1796"/>
        <v>0</v>
      </c>
      <c r="HN466" s="194">
        <f t="shared" si="1797"/>
        <v>0</v>
      </c>
      <c r="HO466" s="194">
        <f t="shared" si="1798"/>
        <v>0</v>
      </c>
      <c r="HP466" s="194">
        <f t="shared" si="1799"/>
        <v>0</v>
      </c>
      <c r="HQ466" s="194">
        <f t="shared" si="1800"/>
        <v>0</v>
      </c>
      <c r="HR466" s="194">
        <f t="shared" si="1801"/>
        <v>0</v>
      </c>
      <c r="HS466" s="195" t="str">
        <f t="shared" si="1599"/>
        <v/>
      </c>
      <c r="HT466" s="196">
        <f t="shared" si="1595"/>
        <v>0</v>
      </c>
      <c r="HU466" s="196">
        <f t="shared" si="1596"/>
        <v>0</v>
      </c>
      <c r="HV466" s="197" t="str">
        <f t="shared" si="1600"/>
        <v/>
      </c>
      <c r="HW466" s="197" t="str">
        <f t="shared" si="1802"/>
        <v/>
      </c>
      <c r="HX466" s="197" t="str">
        <f t="shared" si="1803"/>
        <v/>
      </c>
      <c r="HY466" s="195" t="str">
        <f t="shared" si="1601"/>
        <v/>
      </c>
      <c r="HZ466" s="30">
        <f t="shared" si="1597"/>
        <v>0</v>
      </c>
      <c r="IA466" s="198">
        <f t="shared" si="1602"/>
        <v>0</v>
      </c>
      <c r="IB466" s="195"/>
      <c r="IC466" s="195">
        <f t="shared" si="1804"/>
        <v>0</v>
      </c>
      <c r="ID466" s="195">
        <f t="shared" si="1603"/>
        <v>0</v>
      </c>
      <c r="IE466" s="195">
        <f t="shared" si="1805"/>
        <v>0</v>
      </c>
      <c r="IF466" s="195">
        <f t="shared" si="1604"/>
        <v>0</v>
      </c>
      <c r="IG466" s="307">
        <f t="shared" si="1605"/>
        <v>0</v>
      </c>
      <c r="IH466" s="307">
        <f t="shared" si="1606"/>
        <v>0</v>
      </c>
      <c r="II466" s="44">
        <f t="shared" si="1806"/>
        <v>0</v>
      </c>
      <c r="IJ466" s="44">
        <f t="shared" si="1807"/>
        <v>0</v>
      </c>
      <c r="IK466" s="44">
        <f t="shared" si="1808"/>
        <v>0</v>
      </c>
      <c r="IL466" s="44">
        <f t="shared" si="1809"/>
        <v>0</v>
      </c>
      <c r="IM466" s="44">
        <f t="shared" si="1810"/>
        <v>0</v>
      </c>
      <c r="IN466" s="44">
        <f t="shared" si="1811"/>
        <v>0</v>
      </c>
      <c r="IO466" s="44">
        <f t="shared" si="1812"/>
        <v>0</v>
      </c>
    </row>
    <row r="467" spans="1:249" ht="18" customHeight="1">
      <c r="A467" s="188">
        <v>461</v>
      </c>
      <c r="B467" s="326"/>
      <c r="C467" s="289"/>
      <c r="D467" s="199"/>
      <c r="E467" s="189"/>
      <c r="F467" s="189"/>
      <c r="G467" s="190"/>
      <c r="H467" s="190"/>
      <c r="I467" s="272"/>
      <c r="J467" s="207"/>
      <c r="K467" s="214" t="str">
        <f t="shared" si="1607"/>
        <v/>
      </c>
      <c r="L467" s="200" t="str">
        <f t="shared" si="1608"/>
        <v/>
      </c>
      <c r="M467" s="200" t="str">
        <f t="shared" si="1609"/>
        <v/>
      </c>
      <c r="N467" s="209" t="str">
        <f t="shared" si="1598"/>
        <v/>
      </c>
      <c r="O467" s="208" t="str">
        <f>IFERROR(IF(D467="","",IF(K467="","",IF(I467="","",IF(F467="F",VLOOKUP(K467,F!A:G,2,0),IF(F467="M",VLOOKUP(K467,M!A:G,2,0),""))))),0)</f>
        <v/>
      </c>
      <c r="P467" s="191" t="str">
        <f>IFERROR(IF(D467="","",IF(K467="","",IF(I467="","",IF(F467="F",VLOOKUP(K467,F!A:G,3,0),IF(F467="M",VLOOKUP(K467,M!A:G,3,0),""))))),0)</f>
        <v/>
      </c>
      <c r="Q467" s="191" t="str">
        <f>IFERROR(IF(D467="","",IF(K467="","",IF(I467="","",IF(F467="F",VLOOKUP(K467,F!A:G,4,0),IF(F467="M",VLOOKUP(K467,M!A:G,4,0),""))))),0)</f>
        <v/>
      </c>
      <c r="R467" s="191" t="str">
        <f>IFERROR(IF(D467="","",IF(K467="","",IF(I467="","",IF(F467="F",VLOOKUP(K467,F!A:G,5,0),IF(F467="M",VLOOKUP(K467,M!A:G,5,0),""))))),0)</f>
        <v/>
      </c>
      <c r="S467" s="191" t="str">
        <f>IFERROR(IF(D467="","",IF(K467="","",IF(I467="","",IF(F467="F",VLOOKUP(K467,F!A:G,6,0),IF(F467="M",VLOOKUP(K467,M!A:G,6,0),""))))),0)</f>
        <v/>
      </c>
      <c r="T467" s="191" t="str">
        <f>IFERROR(IF(D467="","",IF(K467="","",IF(I467="","",IF(F467="F",VLOOKUP(K467,F!A:G,7,0),IF(F467="M",VLOOKUP(K467,M!A:G,7,0),""))))),0)</f>
        <v/>
      </c>
      <c r="U467" s="191" t="str">
        <f>IFERROR(IF(D467="","",IF(K467="","",IF(J467="","",IF(F467="F",VLOOKUP(K467,F!A:M,8,0),IF(F467="M",VLOOKUP(K467,M!A:M,8,0),""))))),0)</f>
        <v/>
      </c>
      <c r="V467" s="191" t="str">
        <f>IFERROR(IF(D467="","",IF(K467="","",IF(J467="","",IF(F467="F",VLOOKUP(K467,F!A:M,9,0),IF(F467="M",VLOOKUP(K467,M!A:M,9,0),""))))),0)</f>
        <v/>
      </c>
      <c r="W467" s="191" t="str">
        <f>IFERROR(IF(D467="","",IF(K467="","",IF(J467="","",IF(F467="F",VLOOKUP(K467,F!A:M,10,0),IF(F467="M",VLOOKUP(K467,M!A:M,10,0),""))))),0)</f>
        <v/>
      </c>
      <c r="X467" s="191" t="str">
        <f>IFERROR(IF(D467="","",IF(K467="","",IF(J467="","",IF(F467="F",VLOOKUP(K467,F!A:M,11,0),IF(F467="M",VLOOKUP(K467,M!A:M,11,0),""))))),0)</f>
        <v/>
      </c>
      <c r="Y467" s="191" t="str">
        <f>IFERROR(IF(D467="","",IF(K467="","",IF(J467="","",IF(F467="F",VLOOKUP(K467,F!A:M,12,0),IF(F467="M",VLOOKUP(K467,M!A:M,12,0),""))))),0)</f>
        <v/>
      </c>
      <c r="Z467" s="191" t="str">
        <f>IFERROR(IF(D467="","",IF(K467="","",IF(J467="","",IF(F467="F",VLOOKUP(K467,F!A:M,13,0),IF(F467="M",VLOOKUP(K467,M!A:M,13,0),""))))),0)</f>
        <v/>
      </c>
      <c r="AA467" s="191" t="str">
        <f>IFERROR(IF(D467="","",IF(F467="","",IF(J467="","",IF(K467="","",IF(AND(K467&gt;23,K467&lt;=60),IF(F467="F",VLOOKUP(MROUND(HZ467,0.5),'F-Weight for Length'!K:S,2,0),VLOOKUP(MROUND(HZ467,0.5),'M-Weight for Length'!K:S,2,0)),IF(K467&gt;60,IF(F467="F",VLOOKUP(K467,'F-Weight for Length'!U:AC,2,0),VLOOKUP(K467,'M-Weight for Length'!U:AC,2,0)),IF(F467="F",VLOOKUP(MROUND(HZ467,0.5),'F-Weight for Length'!A:I,2,0),VLOOKUP(MROUND(HZ467,0.5),'M-Weight for Length'!A:I,2,0)))))))),0)</f>
        <v/>
      </c>
      <c r="AB467" s="191" t="str">
        <f>IFERROR(IF(D467="","",IF(F467="","",IF(J467="","",IF(K467="","",IF(AND(K467&gt;23,K467&lt;=60),IF(F467="F",VLOOKUP(MROUND(HZ467,0.5),'F-Weight for Length'!K:S,3,0),VLOOKUP(MROUND(HZ467,0.5),'M-Weight for Length'!K:S,3,0)),IF(K467&gt;60,IF(F467="F",VLOOKUP(K467,'F-Weight for Length'!U:AC,3,0),VLOOKUP(K467,'M-Weight for Length'!U:AC,3,0)),IF(F467="F",VLOOKUP(MROUND(HZ467,0.5),'F-Weight for Length'!A:I,3,0),VLOOKUP(MROUND(HZ467,0.5),'M-Weight for Length'!A:I,3,0)))))))),0)</f>
        <v/>
      </c>
      <c r="AC467" s="191" t="str">
        <f>IFERROR(IF(D467="","",IF(F467="","",IF(J467="","",IF(K467="","",IF(AND(K467&gt;23,K467&lt;=60),IF(F467="F",VLOOKUP(MROUND(HZ467,0.5),'F-Weight for Length'!K:S,4,0),VLOOKUP(MROUND(HZ467,0.5),'M-Weight for Length'!K:S,4,0)),IF(K467&gt;60,IF(F467="F",VLOOKUP(K467,'F-Weight for Length'!U:AC,4,0),VLOOKUP(K467,'M-Weight for Length'!U:AC,4,0)),IF(F467="F",VLOOKUP(MROUND(HZ467,0.5),'F-Weight for Length'!A:I,4,0),VLOOKUP(MROUND(HZ467,0.5),'M-Weight for Length'!A:I,4,0)))))))),0)</f>
        <v/>
      </c>
      <c r="AD467" s="191" t="str">
        <f>IFERROR(IF(D467="","",IF(F467="","",IF(J467="","",IF(K467="","",IF(AND(K467&gt;23,K467&lt;=60),IF(F467="F",VLOOKUP(MROUND(HZ467,0.5),'F-Weight for Length'!K:S,5,0),VLOOKUP(MROUND(HZ467,0.5),'M-Weight for Length'!K:S,5,0)),IF(K467&gt;60,IF(F467="F",VLOOKUP(K467,'F-Weight for Length'!U:AC,5,0),VLOOKUP(K467,'M-Weight for Length'!U:AC,5,0)),IF(F467="F",VLOOKUP(MROUND(HZ467,0.5),'F-Weight for Length'!A:I,5,0),VLOOKUP(MROUND(HZ467,0.5),'M-Weight for Length'!A:I,5,0)))))))),0)</f>
        <v/>
      </c>
      <c r="AE467" s="191" t="str">
        <f>IFERROR(IF(D467="","",IF(F467="","",IF(J467="","",IF(K467="","",IF(AND(K467&gt;23,K467&lt;=60),IF(F467="F",VLOOKUP(MROUND(HZ467,0.5),'F-Weight for Length'!K:S,6,0),VLOOKUP(MROUND(HZ467,0.5),'M-Weight for Length'!K:S,6,0)),IF(K467&gt;60,IF(F467="F",VLOOKUP(K467,'F-Weight for Length'!U:AC,6,0),VLOOKUP(K467,'M-Weight for Length'!U:AC,6,0)),IF(F467="F",VLOOKUP(MROUND(HZ467,0.5),'F-Weight for Length'!A:I,6,0),VLOOKUP(MROUND(HZ467,0.5),'M-Weight for Length'!A:I,6,0)))))))),0)</f>
        <v/>
      </c>
      <c r="AF467" s="191" t="str">
        <f>IFERROR(IF(D467="","",IF(F467="","",IF(J467="","",IF(K467="","",IF(AND(K467&gt;23,K467&lt;=60),IF(F467="F",VLOOKUP(MROUND(HZ467,0.5),'F-Weight for Length'!K:S,7,0),VLOOKUP(MROUND(HZ467,0.5),'M-Weight for Length'!K:S,7,0)),IF(K467&gt;60,IF(F467="F",VLOOKUP(K467,'F-Weight for Length'!U:AC,7,0),VLOOKUP(K467,'M-Weight for Length'!U:AC,7,0)),IF(F467="F",VLOOKUP(MROUND(HZ467,0.5),'F-Weight for Length'!A:I,7,0),VLOOKUP(MROUND(HZ467,0.5),'M-Weight for Length'!A:I,7,0)))))))),0)</f>
        <v/>
      </c>
      <c r="AG467" s="191" t="str">
        <f>IFERROR(IF(D467="","",IF(F467="","",IF(J467="","",IF(K467="","",IF(AND(K467&gt;23,K467&lt;=60),IF(F467="F",VLOOKUP(MROUND(HZ467,0.5),'F-Weight for Length'!K:S,8,0),VLOOKUP(MROUND(HZ467,0.5),'M-Weight for Length'!K:S,8,0)),IF(K467&gt;60,IF(F467="F",VLOOKUP(K467,'F-Weight for Length'!U:AC,8,0),VLOOKUP(K467,'M-Weight for Length'!U:AC,8,0)),IF(F467="F",VLOOKUP(MROUND(HZ467,0.5),'F-Weight for Length'!A:I,8,0),VLOOKUP(MROUND(HZ467,0.5),'M-Weight for Length'!A:I,8,0)))))))),0)</f>
        <v/>
      </c>
      <c r="AH467" s="191" t="str">
        <f>IFERROR(IF(D467="","",IF(F467="","",IF(J467="","",IF(K467="","",IF(AND(K467&gt;23,K467&lt;=60),IF(F467="F",VLOOKUP(MROUND(HZ467,0.5),'F-Weight for Length'!K:S,9,0),VLOOKUP(MROUND(HZ467,0.5),'M-Weight for Length'!K:S,9,0)),IF(K467&gt;60,IF(F467="F",VLOOKUP(K467,'F-Weight for Length'!U:AC,9,0),VLOOKUP(K467,'M-Weight for Length'!U:AC,9,0)),IF(F467="F",VLOOKUP(MROUND(HZ467,0.5),'F-Weight for Length'!A:I,9,0),VLOOKUP(MROUND(HZ467,0.5),'M-Weight for Length'!A:I,9,0)))))))),0)</f>
        <v/>
      </c>
      <c r="AI467" s="192">
        <f t="shared" si="1610"/>
        <v>0</v>
      </c>
      <c r="AJ467" s="192">
        <f t="shared" si="1611"/>
        <v>0</v>
      </c>
      <c r="AK467" s="192">
        <f t="shared" si="1612"/>
        <v>0</v>
      </c>
      <c r="AL467" s="192">
        <f t="shared" si="1613"/>
        <v>0</v>
      </c>
      <c r="AM467" s="192">
        <f t="shared" si="1614"/>
        <v>0</v>
      </c>
      <c r="AN467" s="192">
        <f t="shared" si="1615"/>
        <v>0</v>
      </c>
      <c r="AO467" s="192">
        <f t="shared" si="1616"/>
        <v>0</v>
      </c>
      <c r="AP467" s="192">
        <f t="shared" si="1617"/>
        <v>0</v>
      </c>
      <c r="AQ467" s="192">
        <f t="shared" si="1618"/>
        <v>0</v>
      </c>
      <c r="AR467" s="192">
        <f t="shared" si="1619"/>
        <v>0</v>
      </c>
      <c r="AS467" s="192">
        <f t="shared" si="1620"/>
        <v>0</v>
      </c>
      <c r="AT467" s="192">
        <f t="shared" si="1621"/>
        <v>0</v>
      </c>
      <c r="AU467" s="192">
        <f t="shared" si="1622"/>
        <v>0</v>
      </c>
      <c r="AV467" s="192">
        <f t="shared" si="1623"/>
        <v>0</v>
      </c>
      <c r="AW467" s="192">
        <f t="shared" si="1624"/>
        <v>0</v>
      </c>
      <c r="AX467" s="192">
        <f t="shared" si="1625"/>
        <v>0</v>
      </c>
      <c r="AY467" s="192">
        <f t="shared" si="1626"/>
        <v>0</v>
      </c>
      <c r="AZ467" s="192">
        <f t="shared" si="1627"/>
        <v>0</v>
      </c>
      <c r="BA467" s="192">
        <f t="shared" si="1628"/>
        <v>0</v>
      </c>
      <c r="BB467" s="192">
        <f t="shared" si="1629"/>
        <v>0</v>
      </c>
      <c r="BC467" s="192">
        <f t="shared" si="1630"/>
        <v>0</v>
      </c>
      <c r="BD467" s="192">
        <f t="shared" si="1631"/>
        <v>0</v>
      </c>
      <c r="BE467" s="192">
        <f t="shared" si="1632"/>
        <v>0</v>
      </c>
      <c r="BF467" s="192">
        <f t="shared" si="1633"/>
        <v>0</v>
      </c>
      <c r="BG467" s="192">
        <f t="shared" si="1634"/>
        <v>0</v>
      </c>
      <c r="BH467" s="192">
        <f t="shared" si="1635"/>
        <v>0</v>
      </c>
      <c r="BI467" s="192">
        <f t="shared" si="1636"/>
        <v>0</v>
      </c>
      <c r="BJ467" s="192">
        <f t="shared" si="1637"/>
        <v>0</v>
      </c>
      <c r="BK467" s="192">
        <f t="shared" si="1638"/>
        <v>0</v>
      </c>
      <c r="BL467" s="192">
        <f t="shared" si="1639"/>
        <v>0</v>
      </c>
      <c r="BM467" s="192">
        <f t="shared" si="1640"/>
        <v>0</v>
      </c>
      <c r="BN467" s="192">
        <f t="shared" si="1641"/>
        <v>0</v>
      </c>
      <c r="BO467" s="192">
        <f t="shared" si="1642"/>
        <v>0</v>
      </c>
      <c r="BP467" s="192">
        <f t="shared" si="1643"/>
        <v>0</v>
      </c>
      <c r="BQ467" s="192">
        <f t="shared" si="1644"/>
        <v>0</v>
      </c>
      <c r="BR467" s="192">
        <f t="shared" si="1645"/>
        <v>0</v>
      </c>
      <c r="BS467" s="192">
        <f t="shared" si="1646"/>
        <v>0</v>
      </c>
      <c r="BT467" s="192">
        <f t="shared" si="1647"/>
        <v>0</v>
      </c>
      <c r="BU467" s="192">
        <f t="shared" si="1648"/>
        <v>0</v>
      </c>
      <c r="BV467" s="192">
        <f t="shared" si="1649"/>
        <v>0</v>
      </c>
      <c r="BW467" s="192">
        <f t="shared" si="1650"/>
        <v>0</v>
      </c>
      <c r="BX467" s="192">
        <f t="shared" si="1651"/>
        <v>0</v>
      </c>
      <c r="BY467" s="192">
        <f t="shared" si="1652"/>
        <v>0</v>
      </c>
      <c r="BZ467" s="192">
        <f t="shared" si="1653"/>
        <v>0</v>
      </c>
      <c r="CA467" s="192">
        <f t="shared" si="1654"/>
        <v>0</v>
      </c>
      <c r="CB467" s="192">
        <f t="shared" si="1655"/>
        <v>0</v>
      </c>
      <c r="CC467" s="192">
        <f t="shared" si="1656"/>
        <v>0</v>
      </c>
      <c r="CD467" s="192">
        <f t="shared" si="1657"/>
        <v>0</v>
      </c>
      <c r="CE467" s="192">
        <f t="shared" si="1658"/>
        <v>0</v>
      </c>
      <c r="CF467" s="192">
        <f t="shared" si="1659"/>
        <v>0</v>
      </c>
      <c r="CG467" s="192">
        <f t="shared" si="1660"/>
        <v>0</v>
      </c>
      <c r="CH467" s="192">
        <f t="shared" si="1661"/>
        <v>0</v>
      </c>
      <c r="CI467" s="192">
        <f t="shared" si="1662"/>
        <v>0</v>
      </c>
      <c r="CJ467" s="192">
        <f t="shared" si="1663"/>
        <v>0</v>
      </c>
      <c r="CK467" s="192">
        <f t="shared" si="1664"/>
        <v>0</v>
      </c>
      <c r="CL467" s="192">
        <f t="shared" si="1665"/>
        <v>0</v>
      </c>
      <c r="CM467" s="192">
        <f t="shared" si="1666"/>
        <v>0</v>
      </c>
      <c r="CN467" s="192">
        <f t="shared" si="1667"/>
        <v>0</v>
      </c>
      <c r="CO467" s="192">
        <f t="shared" si="1668"/>
        <v>0</v>
      </c>
      <c r="CP467" s="192">
        <f t="shared" si="1669"/>
        <v>0</v>
      </c>
      <c r="CQ467" s="192">
        <f t="shared" si="1670"/>
        <v>0</v>
      </c>
      <c r="CR467" s="192">
        <f t="shared" si="1671"/>
        <v>0</v>
      </c>
      <c r="CS467" s="192">
        <f t="shared" si="1672"/>
        <v>0</v>
      </c>
      <c r="CT467" s="192">
        <f t="shared" si="1673"/>
        <v>0</v>
      </c>
      <c r="CU467" s="192">
        <f t="shared" si="1674"/>
        <v>0</v>
      </c>
      <c r="CV467" s="192">
        <f t="shared" si="1675"/>
        <v>0</v>
      </c>
      <c r="CW467" s="192">
        <f t="shared" si="1676"/>
        <v>0</v>
      </c>
      <c r="CX467" s="192">
        <f t="shared" si="1677"/>
        <v>0</v>
      </c>
      <c r="CY467" s="192">
        <f t="shared" si="1678"/>
        <v>0</v>
      </c>
      <c r="CZ467" s="192">
        <f t="shared" si="1679"/>
        <v>0</v>
      </c>
      <c r="DA467" s="192">
        <f t="shared" si="1680"/>
        <v>0</v>
      </c>
      <c r="DB467" s="192">
        <f t="shared" si="1681"/>
        <v>0</v>
      </c>
      <c r="DC467" s="192">
        <f t="shared" si="1682"/>
        <v>0</v>
      </c>
      <c r="DD467" s="192">
        <f t="shared" si="1683"/>
        <v>0</v>
      </c>
      <c r="DE467" s="192">
        <f t="shared" si="1684"/>
        <v>0</v>
      </c>
      <c r="DF467" s="192">
        <f t="shared" si="1685"/>
        <v>0</v>
      </c>
      <c r="DG467" s="192">
        <f t="shared" si="1686"/>
        <v>0</v>
      </c>
      <c r="DH467" s="192">
        <f t="shared" si="1687"/>
        <v>0</v>
      </c>
      <c r="DI467" s="192">
        <f t="shared" si="1688"/>
        <v>0</v>
      </c>
      <c r="DJ467" s="192">
        <f t="shared" si="1689"/>
        <v>0</v>
      </c>
      <c r="DK467" s="192">
        <f t="shared" si="1690"/>
        <v>0</v>
      </c>
      <c r="DL467" s="192">
        <f t="shared" si="1691"/>
        <v>0</v>
      </c>
      <c r="DM467" s="192">
        <f t="shared" si="1692"/>
        <v>0</v>
      </c>
      <c r="DN467" s="192">
        <f t="shared" si="1693"/>
        <v>0</v>
      </c>
      <c r="DO467" s="192">
        <f t="shared" si="1694"/>
        <v>0</v>
      </c>
      <c r="DP467" s="192">
        <f t="shared" si="1695"/>
        <v>0</v>
      </c>
      <c r="DQ467" s="192">
        <f t="shared" si="1696"/>
        <v>0</v>
      </c>
      <c r="DR467" s="192">
        <f t="shared" si="1697"/>
        <v>0</v>
      </c>
      <c r="DS467" s="192">
        <f t="shared" si="1698"/>
        <v>0</v>
      </c>
      <c r="DT467" s="192">
        <f t="shared" si="1699"/>
        <v>0</v>
      </c>
      <c r="DU467" s="192">
        <f t="shared" si="1700"/>
        <v>0</v>
      </c>
      <c r="DV467" s="193">
        <f t="shared" si="1701"/>
        <v>0</v>
      </c>
      <c r="DW467" s="193">
        <f t="shared" si="1702"/>
        <v>0</v>
      </c>
      <c r="DX467" s="193">
        <f t="shared" si="1703"/>
        <v>0</v>
      </c>
      <c r="DY467" s="193">
        <f t="shared" si="1704"/>
        <v>0</v>
      </c>
      <c r="DZ467" s="193">
        <f t="shared" si="1705"/>
        <v>0</v>
      </c>
      <c r="EA467" s="192">
        <f t="shared" si="1706"/>
        <v>0</v>
      </c>
      <c r="EB467" s="192">
        <f t="shared" si="1707"/>
        <v>0</v>
      </c>
      <c r="EC467" s="192">
        <f t="shared" si="1708"/>
        <v>0</v>
      </c>
      <c r="ED467" s="192">
        <f t="shared" si="1709"/>
        <v>0</v>
      </c>
      <c r="EE467" s="192">
        <f t="shared" si="1710"/>
        <v>0</v>
      </c>
      <c r="EF467" s="192">
        <f t="shared" si="1711"/>
        <v>0</v>
      </c>
      <c r="EG467" s="192">
        <f t="shared" si="1712"/>
        <v>0</v>
      </c>
      <c r="EH467" s="192">
        <f t="shared" si="1713"/>
        <v>0</v>
      </c>
      <c r="EI467" s="192">
        <f t="shared" si="1714"/>
        <v>0</v>
      </c>
      <c r="EJ467" s="192">
        <f t="shared" si="1715"/>
        <v>0</v>
      </c>
      <c r="EK467" s="192">
        <f t="shared" si="1716"/>
        <v>0</v>
      </c>
      <c r="EL467" s="192">
        <f t="shared" si="1717"/>
        <v>0</v>
      </c>
      <c r="EM467" s="192">
        <f t="shared" si="1718"/>
        <v>0</v>
      </c>
      <c r="EN467" s="192">
        <f t="shared" si="1719"/>
        <v>0</v>
      </c>
      <c r="EO467" s="192">
        <f t="shared" si="1720"/>
        <v>0</v>
      </c>
      <c r="EP467" s="192">
        <f t="shared" si="1721"/>
        <v>0</v>
      </c>
      <c r="EQ467" s="192">
        <f t="shared" si="1722"/>
        <v>0</v>
      </c>
      <c r="ER467" s="192">
        <f t="shared" si="1723"/>
        <v>0</v>
      </c>
      <c r="ES467" s="192">
        <f t="shared" si="1724"/>
        <v>0</v>
      </c>
      <c r="ET467" s="192">
        <f t="shared" si="1725"/>
        <v>0</v>
      </c>
      <c r="EU467" s="192">
        <f t="shared" si="1726"/>
        <v>0</v>
      </c>
      <c r="EV467" s="192">
        <f t="shared" si="1727"/>
        <v>0</v>
      </c>
      <c r="EW467" s="192">
        <f t="shared" si="1728"/>
        <v>0</v>
      </c>
      <c r="EX467" s="192">
        <f t="shared" si="1729"/>
        <v>0</v>
      </c>
      <c r="EY467" s="192">
        <f t="shared" si="1730"/>
        <v>0</v>
      </c>
      <c r="EZ467" s="192">
        <f t="shared" si="1731"/>
        <v>0</v>
      </c>
      <c r="FA467" s="192">
        <f t="shared" si="1732"/>
        <v>0</v>
      </c>
      <c r="FB467" s="192">
        <f t="shared" si="1733"/>
        <v>0</v>
      </c>
      <c r="FC467" s="192">
        <f t="shared" si="1734"/>
        <v>0</v>
      </c>
      <c r="FD467" s="192">
        <f t="shared" si="1735"/>
        <v>0</v>
      </c>
      <c r="FE467" s="192">
        <f t="shared" si="1736"/>
        <v>0</v>
      </c>
      <c r="FF467" s="192">
        <f t="shared" si="1737"/>
        <v>0</v>
      </c>
      <c r="FG467" s="192">
        <f t="shared" si="1738"/>
        <v>0</v>
      </c>
      <c r="FH467" s="192">
        <f t="shared" si="1739"/>
        <v>0</v>
      </c>
      <c r="FI467" s="192">
        <f t="shared" si="1740"/>
        <v>0</v>
      </c>
      <c r="FJ467" s="192">
        <f t="shared" si="1741"/>
        <v>0</v>
      </c>
      <c r="FK467" s="192">
        <f t="shared" si="1742"/>
        <v>0</v>
      </c>
      <c r="FL467" s="192">
        <f t="shared" si="1743"/>
        <v>0</v>
      </c>
      <c r="FM467" s="192">
        <f t="shared" si="1744"/>
        <v>0</v>
      </c>
      <c r="FN467" s="192">
        <f t="shared" si="1745"/>
        <v>0</v>
      </c>
      <c r="FO467" s="192">
        <f t="shared" si="1746"/>
        <v>0</v>
      </c>
      <c r="FP467" s="192">
        <f t="shared" si="1747"/>
        <v>0</v>
      </c>
      <c r="FQ467" s="192">
        <f t="shared" si="1748"/>
        <v>0</v>
      </c>
      <c r="FR467" s="192">
        <f t="shared" si="1749"/>
        <v>0</v>
      </c>
      <c r="FS467" s="192">
        <f t="shared" si="1750"/>
        <v>0</v>
      </c>
      <c r="FT467" s="192">
        <f t="shared" si="1751"/>
        <v>0</v>
      </c>
      <c r="FU467" s="192">
        <f t="shared" si="1752"/>
        <v>0</v>
      </c>
      <c r="FV467" s="192">
        <f t="shared" si="1753"/>
        <v>0</v>
      </c>
      <c r="FW467" s="192">
        <f t="shared" si="1754"/>
        <v>0</v>
      </c>
      <c r="FX467" s="192">
        <f t="shared" si="1755"/>
        <v>0</v>
      </c>
      <c r="FY467" s="192">
        <f t="shared" si="1756"/>
        <v>0</v>
      </c>
      <c r="FZ467" s="192">
        <f t="shared" si="1757"/>
        <v>0</v>
      </c>
      <c r="GA467" s="192">
        <f t="shared" si="1758"/>
        <v>0</v>
      </c>
      <c r="GB467" s="192">
        <f t="shared" si="1759"/>
        <v>0</v>
      </c>
      <c r="GC467" s="192">
        <f t="shared" si="1760"/>
        <v>0</v>
      </c>
      <c r="GD467" s="192">
        <f t="shared" si="1761"/>
        <v>0</v>
      </c>
      <c r="GE467" s="192">
        <f t="shared" si="1762"/>
        <v>0</v>
      </c>
      <c r="GF467" s="192">
        <f t="shared" si="1763"/>
        <v>0</v>
      </c>
      <c r="GG467" s="192">
        <f t="shared" si="1764"/>
        <v>0</v>
      </c>
      <c r="GH467" s="192">
        <f t="shared" si="1765"/>
        <v>0</v>
      </c>
      <c r="GI467" s="192">
        <f t="shared" si="1766"/>
        <v>0</v>
      </c>
      <c r="GJ467" s="192">
        <f t="shared" si="1767"/>
        <v>0</v>
      </c>
      <c r="GK467" s="192">
        <f t="shared" si="1768"/>
        <v>0</v>
      </c>
      <c r="GL467" s="192">
        <f t="shared" si="1769"/>
        <v>0</v>
      </c>
      <c r="GM467" s="192">
        <f t="shared" si="1770"/>
        <v>0</v>
      </c>
      <c r="GN467" s="192">
        <f t="shared" si="1771"/>
        <v>0</v>
      </c>
      <c r="GO467" s="192">
        <f t="shared" si="1772"/>
        <v>0</v>
      </c>
      <c r="GP467" s="192">
        <f t="shared" si="1773"/>
        <v>0</v>
      </c>
      <c r="GQ467" s="192">
        <f t="shared" si="1774"/>
        <v>0</v>
      </c>
      <c r="GR467" s="192">
        <f t="shared" si="1775"/>
        <v>0</v>
      </c>
      <c r="GS467" s="192">
        <f t="shared" si="1776"/>
        <v>0</v>
      </c>
      <c r="GT467" s="192">
        <f t="shared" si="1777"/>
        <v>0</v>
      </c>
      <c r="GU467" s="192">
        <f t="shared" si="1778"/>
        <v>0</v>
      </c>
      <c r="GV467" s="192">
        <f t="shared" si="1779"/>
        <v>0</v>
      </c>
      <c r="GW467" s="192">
        <f t="shared" si="1780"/>
        <v>0</v>
      </c>
      <c r="GX467" s="192">
        <f t="shared" si="1781"/>
        <v>0</v>
      </c>
      <c r="GY467" s="192">
        <f t="shared" si="1782"/>
        <v>0</v>
      </c>
      <c r="GZ467" s="192">
        <f t="shared" si="1783"/>
        <v>0</v>
      </c>
      <c r="HA467" s="192">
        <f t="shared" si="1784"/>
        <v>0</v>
      </c>
      <c r="HB467" s="192">
        <f t="shared" si="1785"/>
        <v>0</v>
      </c>
      <c r="HC467" s="192">
        <f t="shared" si="1786"/>
        <v>0</v>
      </c>
      <c r="HD467" s="192">
        <f t="shared" si="1787"/>
        <v>0</v>
      </c>
      <c r="HE467" s="192">
        <f t="shared" si="1788"/>
        <v>0</v>
      </c>
      <c r="HF467" s="192">
        <f t="shared" si="1789"/>
        <v>0</v>
      </c>
      <c r="HG467" s="192">
        <f t="shared" si="1790"/>
        <v>0</v>
      </c>
      <c r="HH467" s="192">
        <f t="shared" si="1791"/>
        <v>0</v>
      </c>
      <c r="HI467" s="192">
        <f t="shared" si="1792"/>
        <v>0</v>
      </c>
      <c r="HJ467" s="192">
        <f t="shared" si="1793"/>
        <v>0</v>
      </c>
      <c r="HK467" s="192">
        <f t="shared" si="1794"/>
        <v>0</v>
      </c>
      <c r="HL467" s="192">
        <f t="shared" si="1795"/>
        <v>0</v>
      </c>
      <c r="HM467" s="192">
        <f t="shared" si="1796"/>
        <v>0</v>
      </c>
      <c r="HN467" s="194">
        <f t="shared" si="1797"/>
        <v>0</v>
      </c>
      <c r="HO467" s="194">
        <f t="shared" si="1798"/>
        <v>0</v>
      </c>
      <c r="HP467" s="194">
        <f t="shared" si="1799"/>
        <v>0</v>
      </c>
      <c r="HQ467" s="194">
        <f t="shared" si="1800"/>
        <v>0</v>
      </c>
      <c r="HR467" s="194">
        <f t="shared" si="1801"/>
        <v>0</v>
      </c>
      <c r="HS467" s="195" t="str">
        <f t="shared" si="1599"/>
        <v/>
      </c>
      <c r="HT467" s="196">
        <f t="shared" si="1595"/>
        <v>0</v>
      </c>
      <c r="HU467" s="196">
        <f t="shared" si="1596"/>
        <v>0</v>
      </c>
      <c r="HV467" s="197" t="str">
        <f t="shared" si="1600"/>
        <v/>
      </c>
      <c r="HW467" s="197" t="str">
        <f t="shared" si="1802"/>
        <v/>
      </c>
      <c r="HX467" s="197" t="str">
        <f t="shared" si="1803"/>
        <v/>
      </c>
      <c r="HY467" s="195" t="str">
        <f t="shared" si="1601"/>
        <v/>
      </c>
      <c r="HZ467" s="30">
        <f t="shared" si="1597"/>
        <v>0</v>
      </c>
      <c r="IA467" s="198">
        <f t="shared" si="1602"/>
        <v>0</v>
      </c>
      <c r="IB467" s="195"/>
      <c r="IC467" s="195">
        <f t="shared" si="1804"/>
        <v>0</v>
      </c>
      <c r="ID467" s="195">
        <f t="shared" si="1603"/>
        <v>0</v>
      </c>
      <c r="IE467" s="195">
        <f t="shared" si="1805"/>
        <v>0</v>
      </c>
      <c r="IF467" s="195">
        <f t="shared" si="1604"/>
        <v>0</v>
      </c>
      <c r="IG467" s="307">
        <f t="shared" si="1605"/>
        <v>0</v>
      </c>
      <c r="IH467" s="307">
        <f t="shared" si="1606"/>
        <v>0</v>
      </c>
      <c r="II467" s="44">
        <f t="shared" si="1806"/>
        <v>0</v>
      </c>
      <c r="IJ467" s="44">
        <f t="shared" si="1807"/>
        <v>0</v>
      </c>
      <c r="IK467" s="44">
        <f t="shared" si="1808"/>
        <v>0</v>
      </c>
      <c r="IL467" s="44">
        <f t="shared" si="1809"/>
        <v>0</v>
      </c>
      <c r="IM467" s="44">
        <f t="shared" si="1810"/>
        <v>0</v>
      </c>
      <c r="IN467" s="44">
        <f t="shared" si="1811"/>
        <v>0</v>
      </c>
      <c r="IO467" s="44">
        <f t="shared" si="1812"/>
        <v>0</v>
      </c>
    </row>
    <row r="468" spans="1:249" ht="18" customHeight="1">
      <c r="A468" s="188">
        <v>462</v>
      </c>
      <c r="B468" s="326"/>
      <c r="C468" s="289"/>
      <c r="D468" s="199"/>
      <c r="E468" s="189"/>
      <c r="F468" s="189"/>
      <c r="G468" s="190"/>
      <c r="H468" s="190"/>
      <c r="I468" s="272"/>
      <c r="J468" s="207"/>
      <c r="K468" s="214" t="str">
        <f t="shared" si="1607"/>
        <v/>
      </c>
      <c r="L468" s="200" t="str">
        <f t="shared" si="1608"/>
        <v/>
      </c>
      <c r="M468" s="200" t="str">
        <f t="shared" si="1609"/>
        <v/>
      </c>
      <c r="N468" s="209" t="str">
        <f t="shared" si="1598"/>
        <v/>
      </c>
      <c r="O468" s="208" t="str">
        <f>IFERROR(IF(D468="","",IF(K468="","",IF(I468="","",IF(F468="F",VLOOKUP(K468,F!A:G,2,0),IF(F468="M",VLOOKUP(K468,M!A:G,2,0),""))))),0)</f>
        <v/>
      </c>
      <c r="P468" s="191" t="str">
        <f>IFERROR(IF(D468="","",IF(K468="","",IF(I468="","",IF(F468="F",VLOOKUP(K468,F!A:G,3,0),IF(F468="M",VLOOKUP(K468,M!A:G,3,0),""))))),0)</f>
        <v/>
      </c>
      <c r="Q468" s="191" t="str">
        <f>IFERROR(IF(D468="","",IF(K468="","",IF(I468="","",IF(F468="F",VLOOKUP(K468,F!A:G,4,0),IF(F468="M",VLOOKUP(K468,M!A:G,4,0),""))))),0)</f>
        <v/>
      </c>
      <c r="R468" s="191" t="str">
        <f>IFERROR(IF(D468="","",IF(K468="","",IF(I468="","",IF(F468="F",VLOOKUP(K468,F!A:G,5,0),IF(F468="M",VLOOKUP(K468,M!A:G,5,0),""))))),0)</f>
        <v/>
      </c>
      <c r="S468" s="191" t="str">
        <f>IFERROR(IF(D468="","",IF(K468="","",IF(I468="","",IF(F468="F",VLOOKUP(K468,F!A:G,6,0),IF(F468="M",VLOOKUP(K468,M!A:G,6,0),""))))),0)</f>
        <v/>
      </c>
      <c r="T468" s="191" t="str">
        <f>IFERROR(IF(D468="","",IF(K468="","",IF(I468="","",IF(F468="F",VLOOKUP(K468,F!A:G,7,0),IF(F468="M",VLOOKUP(K468,M!A:G,7,0),""))))),0)</f>
        <v/>
      </c>
      <c r="U468" s="191" t="str">
        <f>IFERROR(IF(D468="","",IF(K468="","",IF(J468="","",IF(F468="F",VLOOKUP(K468,F!A:M,8,0),IF(F468="M",VLOOKUP(K468,M!A:M,8,0),""))))),0)</f>
        <v/>
      </c>
      <c r="V468" s="191" t="str">
        <f>IFERROR(IF(D468="","",IF(K468="","",IF(J468="","",IF(F468="F",VLOOKUP(K468,F!A:M,9,0),IF(F468="M",VLOOKUP(K468,M!A:M,9,0),""))))),0)</f>
        <v/>
      </c>
      <c r="W468" s="191" t="str">
        <f>IFERROR(IF(D468="","",IF(K468="","",IF(J468="","",IF(F468="F",VLOOKUP(K468,F!A:M,10,0),IF(F468="M",VLOOKUP(K468,M!A:M,10,0),""))))),0)</f>
        <v/>
      </c>
      <c r="X468" s="191" t="str">
        <f>IFERROR(IF(D468="","",IF(K468="","",IF(J468="","",IF(F468="F",VLOOKUP(K468,F!A:M,11,0),IF(F468="M",VLOOKUP(K468,M!A:M,11,0),""))))),0)</f>
        <v/>
      </c>
      <c r="Y468" s="191" t="str">
        <f>IFERROR(IF(D468="","",IF(K468="","",IF(J468="","",IF(F468="F",VLOOKUP(K468,F!A:M,12,0),IF(F468="M",VLOOKUP(K468,M!A:M,12,0),""))))),0)</f>
        <v/>
      </c>
      <c r="Z468" s="191" t="str">
        <f>IFERROR(IF(D468="","",IF(K468="","",IF(J468="","",IF(F468="F",VLOOKUP(K468,F!A:M,13,0),IF(F468="M",VLOOKUP(K468,M!A:M,13,0),""))))),0)</f>
        <v/>
      </c>
      <c r="AA468" s="191" t="str">
        <f>IFERROR(IF(D468="","",IF(F468="","",IF(J468="","",IF(K468="","",IF(AND(K468&gt;23,K468&lt;=60),IF(F468="F",VLOOKUP(MROUND(HZ468,0.5),'F-Weight for Length'!K:S,2,0),VLOOKUP(MROUND(HZ468,0.5),'M-Weight for Length'!K:S,2,0)),IF(K468&gt;60,IF(F468="F",VLOOKUP(K468,'F-Weight for Length'!U:AC,2,0),VLOOKUP(K468,'M-Weight for Length'!U:AC,2,0)),IF(F468="F",VLOOKUP(MROUND(HZ468,0.5),'F-Weight for Length'!A:I,2,0),VLOOKUP(MROUND(HZ468,0.5),'M-Weight for Length'!A:I,2,0)))))))),0)</f>
        <v/>
      </c>
      <c r="AB468" s="191" t="str">
        <f>IFERROR(IF(D468="","",IF(F468="","",IF(J468="","",IF(K468="","",IF(AND(K468&gt;23,K468&lt;=60),IF(F468="F",VLOOKUP(MROUND(HZ468,0.5),'F-Weight for Length'!K:S,3,0),VLOOKUP(MROUND(HZ468,0.5),'M-Weight for Length'!K:S,3,0)),IF(K468&gt;60,IF(F468="F",VLOOKUP(K468,'F-Weight for Length'!U:AC,3,0),VLOOKUP(K468,'M-Weight for Length'!U:AC,3,0)),IF(F468="F",VLOOKUP(MROUND(HZ468,0.5),'F-Weight for Length'!A:I,3,0),VLOOKUP(MROUND(HZ468,0.5),'M-Weight for Length'!A:I,3,0)))))))),0)</f>
        <v/>
      </c>
      <c r="AC468" s="191" t="str">
        <f>IFERROR(IF(D468="","",IF(F468="","",IF(J468="","",IF(K468="","",IF(AND(K468&gt;23,K468&lt;=60),IF(F468="F",VLOOKUP(MROUND(HZ468,0.5),'F-Weight for Length'!K:S,4,0),VLOOKUP(MROUND(HZ468,0.5),'M-Weight for Length'!K:S,4,0)),IF(K468&gt;60,IF(F468="F",VLOOKUP(K468,'F-Weight for Length'!U:AC,4,0),VLOOKUP(K468,'M-Weight for Length'!U:AC,4,0)),IF(F468="F",VLOOKUP(MROUND(HZ468,0.5),'F-Weight for Length'!A:I,4,0),VLOOKUP(MROUND(HZ468,0.5),'M-Weight for Length'!A:I,4,0)))))))),0)</f>
        <v/>
      </c>
      <c r="AD468" s="191" t="str">
        <f>IFERROR(IF(D468="","",IF(F468="","",IF(J468="","",IF(K468="","",IF(AND(K468&gt;23,K468&lt;=60),IF(F468="F",VLOOKUP(MROUND(HZ468,0.5),'F-Weight for Length'!K:S,5,0),VLOOKUP(MROUND(HZ468,0.5),'M-Weight for Length'!K:S,5,0)),IF(K468&gt;60,IF(F468="F",VLOOKUP(K468,'F-Weight for Length'!U:AC,5,0),VLOOKUP(K468,'M-Weight for Length'!U:AC,5,0)),IF(F468="F",VLOOKUP(MROUND(HZ468,0.5),'F-Weight for Length'!A:I,5,0),VLOOKUP(MROUND(HZ468,0.5),'M-Weight for Length'!A:I,5,0)))))))),0)</f>
        <v/>
      </c>
      <c r="AE468" s="191" t="str">
        <f>IFERROR(IF(D468="","",IF(F468="","",IF(J468="","",IF(K468="","",IF(AND(K468&gt;23,K468&lt;=60),IF(F468="F",VLOOKUP(MROUND(HZ468,0.5),'F-Weight for Length'!K:S,6,0),VLOOKUP(MROUND(HZ468,0.5),'M-Weight for Length'!K:S,6,0)),IF(K468&gt;60,IF(F468="F",VLOOKUP(K468,'F-Weight for Length'!U:AC,6,0),VLOOKUP(K468,'M-Weight for Length'!U:AC,6,0)),IF(F468="F",VLOOKUP(MROUND(HZ468,0.5),'F-Weight for Length'!A:I,6,0),VLOOKUP(MROUND(HZ468,0.5),'M-Weight for Length'!A:I,6,0)))))))),0)</f>
        <v/>
      </c>
      <c r="AF468" s="191" t="str">
        <f>IFERROR(IF(D468="","",IF(F468="","",IF(J468="","",IF(K468="","",IF(AND(K468&gt;23,K468&lt;=60),IF(F468="F",VLOOKUP(MROUND(HZ468,0.5),'F-Weight for Length'!K:S,7,0),VLOOKUP(MROUND(HZ468,0.5),'M-Weight for Length'!K:S,7,0)),IF(K468&gt;60,IF(F468="F",VLOOKUP(K468,'F-Weight for Length'!U:AC,7,0),VLOOKUP(K468,'M-Weight for Length'!U:AC,7,0)),IF(F468="F",VLOOKUP(MROUND(HZ468,0.5),'F-Weight for Length'!A:I,7,0),VLOOKUP(MROUND(HZ468,0.5),'M-Weight for Length'!A:I,7,0)))))))),0)</f>
        <v/>
      </c>
      <c r="AG468" s="191" t="str">
        <f>IFERROR(IF(D468="","",IF(F468="","",IF(J468="","",IF(K468="","",IF(AND(K468&gt;23,K468&lt;=60),IF(F468="F",VLOOKUP(MROUND(HZ468,0.5),'F-Weight for Length'!K:S,8,0),VLOOKUP(MROUND(HZ468,0.5),'M-Weight for Length'!K:S,8,0)),IF(K468&gt;60,IF(F468="F",VLOOKUP(K468,'F-Weight for Length'!U:AC,8,0),VLOOKUP(K468,'M-Weight for Length'!U:AC,8,0)),IF(F468="F",VLOOKUP(MROUND(HZ468,0.5),'F-Weight for Length'!A:I,8,0),VLOOKUP(MROUND(HZ468,0.5),'M-Weight for Length'!A:I,8,0)))))))),0)</f>
        <v/>
      </c>
      <c r="AH468" s="191" t="str">
        <f>IFERROR(IF(D468="","",IF(F468="","",IF(J468="","",IF(K468="","",IF(AND(K468&gt;23,K468&lt;=60),IF(F468="F",VLOOKUP(MROUND(HZ468,0.5),'F-Weight for Length'!K:S,9,0),VLOOKUP(MROUND(HZ468,0.5),'M-Weight for Length'!K:S,9,0)),IF(K468&gt;60,IF(F468="F",VLOOKUP(K468,'F-Weight for Length'!U:AC,9,0),VLOOKUP(K468,'M-Weight for Length'!U:AC,9,0)),IF(F468="F",VLOOKUP(MROUND(HZ468,0.5),'F-Weight for Length'!A:I,9,0),VLOOKUP(MROUND(HZ468,0.5),'M-Weight for Length'!A:I,9,0)))))))),0)</f>
        <v/>
      </c>
      <c r="AI468" s="192">
        <f t="shared" si="1610"/>
        <v>0</v>
      </c>
      <c r="AJ468" s="192">
        <f t="shared" si="1611"/>
        <v>0</v>
      </c>
      <c r="AK468" s="192">
        <f t="shared" si="1612"/>
        <v>0</v>
      </c>
      <c r="AL468" s="192">
        <f t="shared" si="1613"/>
        <v>0</v>
      </c>
      <c r="AM468" s="192">
        <f t="shared" si="1614"/>
        <v>0</v>
      </c>
      <c r="AN468" s="192">
        <f t="shared" si="1615"/>
        <v>0</v>
      </c>
      <c r="AO468" s="192">
        <f t="shared" si="1616"/>
        <v>0</v>
      </c>
      <c r="AP468" s="192">
        <f t="shared" si="1617"/>
        <v>0</v>
      </c>
      <c r="AQ468" s="192">
        <f t="shared" si="1618"/>
        <v>0</v>
      </c>
      <c r="AR468" s="192">
        <f t="shared" si="1619"/>
        <v>0</v>
      </c>
      <c r="AS468" s="192">
        <f t="shared" si="1620"/>
        <v>0</v>
      </c>
      <c r="AT468" s="192">
        <f t="shared" si="1621"/>
        <v>0</v>
      </c>
      <c r="AU468" s="192">
        <f t="shared" si="1622"/>
        <v>0</v>
      </c>
      <c r="AV468" s="192">
        <f t="shared" si="1623"/>
        <v>0</v>
      </c>
      <c r="AW468" s="192">
        <f t="shared" si="1624"/>
        <v>0</v>
      </c>
      <c r="AX468" s="192">
        <f t="shared" si="1625"/>
        <v>0</v>
      </c>
      <c r="AY468" s="192">
        <f t="shared" si="1626"/>
        <v>0</v>
      </c>
      <c r="AZ468" s="192">
        <f t="shared" si="1627"/>
        <v>0</v>
      </c>
      <c r="BA468" s="192">
        <f t="shared" si="1628"/>
        <v>0</v>
      </c>
      <c r="BB468" s="192">
        <f t="shared" si="1629"/>
        <v>0</v>
      </c>
      <c r="BC468" s="192">
        <f t="shared" si="1630"/>
        <v>0</v>
      </c>
      <c r="BD468" s="192">
        <f t="shared" si="1631"/>
        <v>0</v>
      </c>
      <c r="BE468" s="192">
        <f t="shared" si="1632"/>
        <v>0</v>
      </c>
      <c r="BF468" s="192">
        <f t="shared" si="1633"/>
        <v>0</v>
      </c>
      <c r="BG468" s="192">
        <f t="shared" si="1634"/>
        <v>0</v>
      </c>
      <c r="BH468" s="192">
        <f t="shared" si="1635"/>
        <v>0</v>
      </c>
      <c r="BI468" s="192">
        <f t="shared" si="1636"/>
        <v>0</v>
      </c>
      <c r="BJ468" s="192">
        <f t="shared" si="1637"/>
        <v>0</v>
      </c>
      <c r="BK468" s="192">
        <f t="shared" si="1638"/>
        <v>0</v>
      </c>
      <c r="BL468" s="192">
        <f t="shared" si="1639"/>
        <v>0</v>
      </c>
      <c r="BM468" s="192">
        <f t="shared" si="1640"/>
        <v>0</v>
      </c>
      <c r="BN468" s="192">
        <f t="shared" si="1641"/>
        <v>0</v>
      </c>
      <c r="BO468" s="192">
        <f t="shared" si="1642"/>
        <v>0</v>
      </c>
      <c r="BP468" s="192">
        <f t="shared" si="1643"/>
        <v>0</v>
      </c>
      <c r="BQ468" s="192">
        <f t="shared" si="1644"/>
        <v>0</v>
      </c>
      <c r="BR468" s="192">
        <f t="shared" si="1645"/>
        <v>0</v>
      </c>
      <c r="BS468" s="192">
        <f t="shared" si="1646"/>
        <v>0</v>
      </c>
      <c r="BT468" s="192">
        <f t="shared" si="1647"/>
        <v>0</v>
      </c>
      <c r="BU468" s="192">
        <f t="shared" si="1648"/>
        <v>0</v>
      </c>
      <c r="BV468" s="192">
        <f t="shared" si="1649"/>
        <v>0</v>
      </c>
      <c r="BW468" s="192">
        <f t="shared" si="1650"/>
        <v>0</v>
      </c>
      <c r="BX468" s="192">
        <f t="shared" si="1651"/>
        <v>0</v>
      </c>
      <c r="BY468" s="192">
        <f t="shared" si="1652"/>
        <v>0</v>
      </c>
      <c r="BZ468" s="192">
        <f t="shared" si="1653"/>
        <v>0</v>
      </c>
      <c r="CA468" s="192">
        <f t="shared" si="1654"/>
        <v>0</v>
      </c>
      <c r="CB468" s="192">
        <f t="shared" si="1655"/>
        <v>0</v>
      </c>
      <c r="CC468" s="192">
        <f t="shared" si="1656"/>
        <v>0</v>
      </c>
      <c r="CD468" s="192">
        <f t="shared" si="1657"/>
        <v>0</v>
      </c>
      <c r="CE468" s="192">
        <f t="shared" si="1658"/>
        <v>0</v>
      </c>
      <c r="CF468" s="192">
        <f t="shared" si="1659"/>
        <v>0</v>
      </c>
      <c r="CG468" s="192">
        <f t="shared" si="1660"/>
        <v>0</v>
      </c>
      <c r="CH468" s="192">
        <f t="shared" si="1661"/>
        <v>0</v>
      </c>
      <c r="CI468" s="192">
        <f t="shared" si="1662"/>
        <v>0</v>
      </c>
      <c r="CJ468" s="192">
        <f t="shared" si="1663"/>
        <v>0</v>
      </c>
      <c r="CK468" s="192">
        <f t="shared" si="1664"/>
        <v>0</v>
      </c>
      <c r="CL468" s="192">
        <f t="shared" si="1665"/>
        <v>0</v>
      </c>
      <c r="CM468" s="192">
        <f t="shared" si="1666"/>
        <v>0</v>
      </c>
      <c r="CN468" s="192">
        <f t="shared" si="1667"/>
        <v>0</v>
      </c>
      <c r="CO468" s="192">
        <f t="shared" si="1668"/>
        <v>0</v>
      </c>
      <c r="CP468" s="192">
        <f t="shared" si="1669"/>
        <v>0</v>
      </c>
      <c r="CQ468" s="192">
        <f t="shared" si="1670"/>
        <v>0</v>
      </c>
      <c r="CR468" s="192">
        <f t="shared" si="1671"/>
        <v>0</v>
      </c>
      <c r="CS468" s="192">
        <f t="shared" si="1672"/>
        <v>0</v>
      </c>
      <c r="CT468" s="192">
        <f t="shared" si="1673"/>
        <v>0</v>
      </c>
      <c r="CU468" s="192">
        <f t="shared" si="1674"/>
        <v>0</v>
      </c>
      <c r="CV468" s="192">
        <f t="shared" si="1675"/>
        <v>0</v>
      </c>
      <c r="CW468" s="192">
        <f t="shared" si="1676"/>
        <v>0</v>
      </c>
      <c r="CX468" s="192">
        <f t="shared" si="1677"/>
        <v>0</v>
      </c>
      <c r="CY468" s="192">
        <f t="shared" si="1678"/>
        <v>0</v>
      </c>
      <c r="CZ468" s="192">
        <f t="shared" si="1679"/>
        <v>0</v>
      </c>
      <c r="DA468" s="192">
        <f t="shared" si="1680"/>
        <v>0</v>
      </c>
      <c r="DB468" s="192">
        <f t="shared" si="1681"/>
        <v>0</v>
      </c>
      <c r="DC468" s="192">
        <f t="shared" si="1682"/>
        <v>0</v>
      </c>
      <c r="DD468" s="192">
        <f t="shared" si="1683"/>
        <v>0</v>
      </c>
      <c r="DE468" s="192">
        <f t="shared" si="1684"/>
        <v>0</v>
      </c>
      <c r="DF468" s="192">
        <f t="shared" si="1685"/>
        <v>0</v>
      </c>
      <c r="DG468" s="192">
        <f t="shared" si="1686"/>
        <v>0</v>
      </c>
      <c r="DH468" s="192">
        <f t="shared" si="1687"/>
        <v>0</v>
      </c>
      <c r="DI468" s="192">
        <f t="shared" si="1688"/>
        <v>0</v>
      </c>
      <c r="DJ468" s="192">
        <f t="shared" si="1689"/>
        <v>0</v>
      </c>
      <c r="DK468" s="192">
        <f t="shared" si="1690"/>
        <v>0</v>
      </c>
      <c r="DL468" s="192">
        <f t="shared" si="1691"/>
        <v>0</v>
      </c>
      <c r="DM468" s="192">
        <f t="shared" si="1692"/>
        <v>0</v>
      </c>
      <c r="DN468" s="192">
        <f t="shared" si="1693"/>
        <v>0</v>
      </c>
      <c r="DO468" s="192">
        <f t="shared" si="1694"/>
        <v>0</v>
      </c>
      <c r="DP468" s="192">
        <f t="shared" si="1695"/>
        <v>0</v>
      </c>
      <c r="DQ468" s="192">
        <f t="shared" si="1696"/>
        <v>0</v>
      </c>
      <c r="DR468" s="192">
        <f t="shared" si="1697"/>
        <v>0</v>
      </c>
      <c r="DS468" s="192">
        <f t="shared" si="1698"/>
        <v>0</v>
      </c>
      <c r="DT468" s="192">
        <f t="shared" si="1699"/>
        <v>0</v>
      </c>
      <c r="DU468" s="192">
        <f t="shared" si="1700"/>
        <v>0</v>
      </c>
      <c r="DV468" s="193">
        <f t="shared" si="1701"/>
        <v>0</v>
      </c>
      <c r="DW468" s="193">
        <f t="shared" si="1702"/>
        <v>0</v>
      </c>
      <c r="DX468" s="193">
        <f t="shared" si="1703"/>
        <v>0</v>
      </c>
      <c r="DY468" s="193">
        <f t="shared" si="1704"/>
        <v>0</v>
      </c>
      <c r="DZ468" s="193">
        <f t="shared" si="1705"/>
        <v>0</v>
      </c>
      <c r="EA468" s="192">
        <f t="shared" si="1706"/>
        <v>0</v>
      </c>
      <c r="EB468" s="192">
        <f t="shared" si="1707"/>
        <v>0</v>
      </c>
      <c r="EC468" s="192">
        <f t="shared" si="1708"/>
        <v>0</v>
      </c>
      <c r="ED468" s="192">
        <f t="shared" si="1709"/>
        <v>0</v>
      </c>
      <c r="EE468" s="192">
        <f t="shared" si="1710"/>
        <v>0</v>
      </c>
      <c r="EF468" s="192">
        <f t="shared" si="1711"/>
        <v>0</v>
      </c>
      <c r="EG468" s="192">
        <f t="shared" si="1712"/>
        <v>0</v>
      </c>
      <c r="EH468" s="192">
        <f t="shared" si="1713"/>
        <v>0</v>
      </c>
      <c r="EI468" s="192">
        <f t="shared" si="1714"/>
        <v>0</v>
      </c>
      <c r="EJ468" s="192">
        <f t="shared" si="1715"/>
        <v>0</v>
      </c>
      <c r="EK468" s="192">
        <f t="shared" si="1716"/>
        <v>0</v>
      </c>
      <c r="EL468" s="192">
        <f t="shared" si="1717"/>
        <v>0</v>
      </c>
      <c r="EM468" s="192">
        <f t="shared" si="1718"/>
        <v>0</v>
      </c>
      <c r="EN468" s="192">
        <f t="shared" si="1719"/>
        <v>0</v>
      </c>
      <c r="EO468" s="192">
        <f t="shared" si="1720"/>
        <v>0</v>
      </c>
      <c r="EP468" s="192">
        <f t="shared" si="1721"/>
        <v>0</v>
      </c>
      <c r="EQ468" s="192">
        <f t="shared" si="1722"/>
        <v>0</v>
      </c>
      <c r="ER468" s="192">
        <f t="shared" si="1723"/>
        <v>0</v>
      </c>
      <c r="ES468" s="192">
        <f t="shared" si="1724"/>
        <v>0</v>
      </c>
      <c r="ET468" s="192">
        <f t="shared" si="1725"/>
        <v>0</v>
      </c>
      <c r="EU468" s="192">
        <f t="shared" si="1726"/>
        <v>0</v>
      </c>
      <c r="EV468" s="192">
        <f t="shared" si="1727"/>
        <v>0</v>
      </c>
      <c r="EW468" s="192">
        <f t="shared" si="1728"/>
        <v>0</v>
      </c>
      <c r="EX468" s="192">
        <f t="shared" si="1729"/>
        <v>0</v>
      </c>
      <c r="EY468" s="192">
        <f t="shared" si="1730"/>
        <v>0</v>
      </c>
      <c r="EZ468" s="192">
        <f t="shared" si="1731"/>
        <v>0</v>
      </c>
      <c r="FA468" s="192">
        <f t="shared" si="1732"/>
        <v>0</v>
      </c>
      <c r="FB468" s="192">
        <f t="shared" si="1733"/>
        <v>0</v>
      </c>
      <c r="FC468" s="192">
        <f t="shared" si="1734"/>
        <v>0</v>
      </c>
      <c r="FD468" s="192">
        <f t="shared" si="1735"/>
        <v>0</v>
      </c>
      <c r="FE468" s="192">
        <f t="shared" si="1736"/>
        <v>0</v>
      </c>
      <c r="FF468" s="192">
        <f t="shared" si="1737"/>
        <v>0</v>
      </c>
      <c r="FG468" s="192">
        <f t="shared" si="1738"/>
        <v>0</v>
      </c>
      <c r="FH468" s="192">
        <f t="shared" si="1739"/>
        <v>0</v>
      </c>
      <c r="FI468" s="192">
        <f t="shared" si="1740"/>
        <v>0</v>
      </c>
      <c r="FJ468" s="192">
        <f t="shared" si="1741"/>
        <v>0</v>
      </c>
      <c r="FK468" s="192">
        <f t="shared" si="1742"/>
        <v>0</v>
      </c>
      <c r="FL468" s="192">
        <f t="shared" si="1743"/>
        <v>0</v>
      </c>
      <c r="FM468" s="192">
        <f t="shared" si="1744"/>
        <v>0</v>
      </c>
      <c r="FN468" s="192">
        <f t="shared" si="1745"/>
        <v>0</v>
      </c>
      <c r="FO468" s="192">
        <f t="shared" si="1746"/>
        <v>0</v>
      </c>
      <c r="FP468" s="192">
        <f t="shared" si="1747"/>
        <v>0</v>
      </c>
      <c r="FQ468" s="192">
        <f t="shared" si="1748"/>
        <v>0</v>
      </c>
      <c r="FR468" s="192">
        <f t="shared" si="1749"/>
        <v>0</v>
      </c>
      <c r="FS468" s="192">
        <f t="shared" si="1750"/>
        <v>0</v>
      </c>
      <c r="FT468" s="192">
        <f t="shared" si="1751"/>
        <v>0</v>
      </c>
      <c r="FU468" s="192">
        <f t="shared" si="1752"/>
        <v>0</v>
      </c>
      <c r="FV468" s="192">
        <f t="shared" si="1753"/>
        <v>0</v>
      </c>
      <c r="FW468" s="192">
        <f t="shared" si="1754"/>
        <v>0</v>
      </c>
      <c r="FX468" s="192">
        <f t="shared" si="1755"/>
        <v>0</v>
      </c>
      <c r="FY468" s="192">
        <f t="shared" si="1756"/>
        <v>0</v>
      </c>
      <c r="FZ468" s="192">
        <f t="shared" si="1757"/>
        <v>0</v>
      </c>
      <c r="GA468" s="192">
        <f t="shared" si="1758"/>
        <v>0</v>
      </c>
      <c r="GB468" s="192">
        <f t="shared" si="1759"/>
        <v>0</v>
      </c>
      <c r="GC468" s="192">
        <f t="shared" si="1760"/>
        <v>0</v>
      </c>
      <c r="GD468" s="192">
        <f t="shared" si="1761"/>
        <v>0</v>
      </c>
      <c r="GE468" s="192">
        <f t="shared" si="1762"/>
        <v>0</v>
      </c>
      <c r="GF468" s="192">
        <f t="shared" si="1763"/>
        <v>0</v>
      </c>
      <c r="GG468" s="192">
        <f t="shared" si="1764"/>
        <v>0</v>
      </c>
      <c r="GH468" s="192">
        <f t="shared" si="1765"/>
        <v>0</v>
      </c>
      <c r="GI468" s="192">
        <f t="shared" si="1766"/>
        <v>0</v>
      </c>
      <c r="GJ468" s="192">
        <f t="shared" si="1767"/>
        <v>0</v>
      </c>
      <c r="GK468" s="192">
        <f t="shared" si="1768"/>
        <v>0</v>
      </c>
      <c r="GL468" s="192">
        <f t="shared" si="1769"/>
        <v>0</v>
      </c>
      <c r="GM468" s="192">
        <f t="shared" si="1770"/>
        <v>0</v>
      </c>
      <c r="GN468" s="192">
        <f t="shared" si="1771"/>
        <v>0</v>
      </c>
      <c r="GO468" s="192">
        <f t="shared" si="1772"/>
        <v>0</v>
      </c>
      <c r="GP468" s="192">
        <f t="shared" si="1773"/>
        <v>0</v>
      </c>
      <c r="GQ468" s="192">
        <f t="shared" si="1774"/>
        <v>0</v>
      </c>
      <c r="GR468" s="192">
        <f t="shared" si="1775"/>
        <v>0</v>
      </c>
      <c r="GS468" s="192">
        <f t="shared" si="1776"/>
        <v>0</v>
      </c>
      <c r="GT468" s="192">
        <f t="shared" si="1777"/>
        <v>0</v>
      </c>
      <c r="GU468" s="192">
        <f t="shared" si="1778"/>
        <v>0</v>
      </c>
      <c r="GV468" s="192">
        <f t="shared" si="1779"/>
        <v>0</v>
      </c>
      <c r="GW468" s="192">
        <f t="shared" si="1780"/>
        <v>0</v>
      </c>
      <c r="GX468" s="192">
        <f t="shared" si="1781"/>
        <v>0</v>
      </c>
      <c r="GY468" s="192">
        <f t="shared" si="1782"/>
        <v>0</v>
      </c>
      <c r="GZ468" s="192">
        <f t="shared" si="1783"/>
        <v>0</v>
      </c>
      <c r="HA468" s="192">
        <f t="shared" si="1784"/>
        <v>0</v>
      </c>
      <c r="HB468" s="192">
        <f t="shared" si="1785"/>
        <v>0</v>
      </c>
      <c r="HC468" s="192">
        <f t="shared" si="1786"/>
        <v>0</v>
      </c>
      <c r="HD468" s="192">
        <f t="shared" si="1787"/>
        <v>0</v>
      </c>
      <c r="HE468" s="192">
        <f t="shared" si="1788"/>
        <v>0</v>
      </c>
      <c r="HF468" s="192">
        <f t="shared" si="1789"/>
        <v>0</v>
      </c>
      <c r="HG468" s="192">
        <f t="shared" si="1790"/>
        <v>0</v>
      </c>
      <c r="HH468" s="192">
        <f t="shared" si="1791"/>
        <v>0</v>
      </c>
      <c r="HI468" s="192">
        <f t="shared" si="1792"/>
        <v>0</v>
      </c>
      <c r="HJ468" s="192">
        <f t="shared" si="1793"/>
        <v>0</v>
      </c>
      <c r="HK468" s="192">
        <f t="shared" si="1794"/>
        <v>0</v>
      </c>
      <c r="HL468" s="192">
        <f t="shared" si="1795"/>
        <v>0</v>
      </c>
      <c r="HM468" s="192">
        <f t="shared" si="1796"/>
        <v>0</v>
      </c>
      <c r="HN468" s="194">
        <f t="shared" si="1797"/>
        <v>0</v>
      </c>
      <c r="HO468" s="194">
        <f t="shared" si="1798"/>
        <v>0</v>
      </c>
      <c r="HP468" s="194">
        <f t="shared" si="1799"/>
        <v>0</v>
      </c>
      <c r="HQ468" s="194">
        <f t="shared" si="1800"/>
        <v>0</v>
      </c>
      <c r="HR468" s="194">
        <f t="shared" si="1801"/>
        <v>0</v>
      </c>
      <c r="HS468" s="195" t="str">
        <f t="shared" si="1599"/>
        <v/>
      </c>
      <c r="HT468" s="196">
        <f t="shared" si="1595"/>
        <v>0</v>
      </c>
      <c r="HU468" s="196">
        <f t="shared" si="1596"/>
        <v>0</v>
      </c>
      <c r="HV468" s="197" t="str">
        <f t="shared" si="1600"/>
        <v/>
      </c>
      <c r="HW468" s="197" t="str">
        <f t="shared" si="1802"/>
        <v/>
      </c>
      <c r="HX468" s="197" t="str">
        <f t="shared" si="1803"/>
        <v/>
      </c>
      <c r="HY468" s="195" t="str">
        <f t="shared" si="1601"/>
        <v/>
      </c>
      <c r="HZ468" s="30">
        <f t="shared" si="1597"/>
        <v>0</v>
      </c>
      <c r="IA468" s="198">
        <f t="shared" si="1602"/>
        <v>0</v>
      </c>
      <c r="IB468" s="195"/>
      <c r="IC468" s="195">
        <f t="shared" si="1804"/>
        <v>0</v>
      </c>
      <c r="ID468" s="195">
        <f t="shared" si="1603"/>
        <v>0</v>
      </c>
      <c r="IE468" s="195">
        <f t="shared" si="1805"/>
        <v>0</v>
      </c>
      <c r="IF468" s="195">
        <f t="shared" si="1604"/>
        <v>0</v>
      </c>
      <c r="IG468" s="307">
        <f t="shared" si="1605"/>
        <v>0</v>
      </c>
      <c r="IH468" s="307">
        <f t="shared" si="1606"/>
        <v>0</v>
      </c>
      <c r="II468" s="44">
        <f t="shared" si="1806"/>
        <v>0</v>
      </c>
      <c r="IJ468" s="44">
        <f t="shared" si="1807"/>
        <v>0</v>
      </c>
      <c r="IK468" s="44">
        <f t="shared" si="1808"/>
        <v>0</v>
      </c>
      <c r="IL468" s="44">
        <f t="shared" si="1809"/>
        <v>0</v>
      </c>
      <c r="IM468" s="44">
        <f t="shared" si="1810"/>
        <v>0</v>
      </c>
      <c r="IN468" s="44">
        <f t="shared" si="1811"/>
        <v>0</v>
      </c>
      <c r="IO468" s="44">
        <f t="shared" si="1812"/>
        <v>0</v>
      </c>
    </row>
    <row r="469" spans="1:249" ht="18" customHeight="1">
      <c r="A469" s="188">
        <v>463</v>
      </c>
      <c r="B469" s="326"/>
      <c r="C469" s="289"/>
      <c r="D469" s="199"/>
      <c r="E469" s="189"/>
      <c r="F469" s="189"/>
      <c r="G469" s="190"/>
      <c r="H469" s="190"/>
      <c r="I469" s="272"/>
      <c r="J469" s="207"/>
      <c r="K469" s="214" t="str">
        <f t="shared" si="1607"/>
        <v/>
      </c>
      <c r="L469" s="200" t="str">
        <f t="shared" si="1608"/>
        <v/>
      </c>
      <c r="M469" s="200" t="str">
        <f t="shared" si="1609"/>
        <v/>
      </c>
      <c r="N469" s="209" t="str">
        <f t="shared" si="1598"/>
        <v/>
      </c>
      <c r="O469" s="208" t="str">
        <f>IFERROR(IF(D469="","",IF(K469="","",IF(I469="","",IF(F469="F",VLOOKUP(K469,F!A:G,2,0),IF(F469="M",VLOOKUP(K469,M!A:G,2,0),""))))),0)</f>
        <v/>
      </c>
      <c r="P469" s="191" t="str">
        <f>IFERROR(IF(D469="","",IF(K469="","",IF(I469="","",IF(F469="F",VLOOKUP(K469,F!A:G,3,0),IF(F469="M",VLOOKUP(K469,M!A:G,3,0),""))))),0)</f>
        <v/>
      </c>
      <c r="Q469" s="191" t="str">
        <f>IFERROR(IF(D469="","",IF(K469="","",IF(I469="","",IF(F469="F",VLOOKUP(K469,F!A:G,4,0),IF(F469="M",VLOOKUP(K469,M!A:G,4,0),""))))),0)</f>
        <v/>
      </c>
      <c r="R469" s="191" t="str">
        <f>IFERROR(IF(D469="","",IF(K469="","",IF(I469="","",IF(F469="F",VLOOKUP(K469,F!A:G,5,0),IF(F469="M",VLOOKUP(K469,M!A:G,5,0),""))))),0)</f>
        <v/>
      </c>
      <c r="S469" s="191" t="str">
        <f>IFERROR(IF(D469="","",IF(K469="","",IF(I469="","",IF(F469="F",VLOOKUP(K469,F!A:G,6,0),IF(F469="M",VLOOKUP(K469,M!A:G,6,0),""))))),0)</f>
        <v/>
      </c>
      <c r="T469" s="191" t="str">
        <f>IFERROR(IF(D469="","",IF(K469="","",IF(I469="","",IF(F469="F",VLOOKUP(K469,F!A:G,7,0),IF(F469="M",VLOOKUP(K469,M!A:G,7,0),""))))),0)</f>
        <v/>
      </c>
      <c r="U469" s="191" t="str">
        <f>IFERROR(IF(D469="","",IF(K469="","",IF(J469="","",IF(F469="F",VLOOKUP(K469,F!A:M,8,0),IF(F469="M",VLOOKUP(K469,M!A:M,8,0),""))))),0)</f>
        <v/>
      </c>
      <c r="V469" s="191" t="str">
        <f>IFERROR(IF(D469="","",IF(K469="","",IF(J469="","",IF(F469="F",VLOOKUP(K469,F!A:M,9,0),IF(F469="M",VLOOKUP(K469,M!A:M,9,0),""))))),0)</f>
        <v/>
      </c>
      <c r="W469" s="191" t="str">
        <f>IFERROR(IF(D469="","",IF(K469="","",IF(J469="","",IF(F469="F",VLOOKUP(K469,F!A:M,10,0),IF(F469="M",VLOOKUP(K469,M!A:M,10,0),""))))),0)</f>
        <v/>
      </c>
      <c r="X469" s="191" t="str">
        <f>IFERROR(IF(D469="","",IF(K469="","",IF(J469="","",IF(F469="F",VLOOKUP(K469,F!A:M,11,0),IF(F469="M",VLOOKUP(K469,M!A:M,11,0),""))))),0)</f>
        <v/>
      </c>
      <c r="Y469" s="191" t="str">
        <f>IFERROR(IF(D469="","",IF(K469="","",IF(J469="","",IF(F469="F",VLOOKUP(K469,F!A:M,12,0),IF(F469="M",VLOOKUP(K469,M!A:M,12,0),""))))),0)</f>
        <v/>
      </c>
      <c r="Z469" s="191" t="str">
        <f>IFERROR(IF(D469="","",IF(K469="","",IF(J469="","",IF(F469="F",VLOOKUP(K469,F!A:M,13,0),IF(F469="M",VLOOKUP(K469,M!A:M,13,0),""))))),0)</f>
        <v/>
      </c>
      <c r="AA469" s="191" t="str">
        <f>IFERROR(IF(D469="","",IF(F469="","",IF(J469="","",IF(K469="","",IF(AND(K469&gt;23,K469&lt;=60),IF(F469="F",VLOOKUP(MROUND(HZ469,0.5),'F-Weight for Length'!K:S,2,0),VLOOKUP(MROUND(HZ469,0.5),'M-Weight for Length'!K:S,2,0)),IF(K469&gt;60,IF(F469="F",VLOOKUP(K469,'F-Weight for Length'!U:AC,2,0),VLOOKUP(K469,'M-Weight for Length'!U:AC,2,0)),IF(F469="F",VLOOKUP(MROUND(HZ469,0.5),'F-Weight for Length'!A:I,2,0),VLOOKUP(MROUND(HZ469,0.5),'M-Weight for Length'!A:I,2,0)))))))),0)</f>
        <v/>
      </c>
      <c r="AB469" s="191" t="str">
        <f>IFERROR(IF(D469="","",IF(F469="","",IF(J469="","",IF(K469="","",IF(AND(K469&gt;23,K469&lt;=60),IF(F469="F",VLOOKUP(MROUND(HZ469,0.5),'F-Weight for Length'!K:S,3,0),VLOOKUP(MROUND(HZ469,0.5),'M-Weight for Length'!K:S,3,0)),IF(K469&gt;60,IF(F469="F",VLOOKUP(K469,'F-Weight for Length'!U:AC,3,0),VLOOKUP(K469,'M-Weight for Length'!U:AC,3,0)),IF(F469="F",VLOOKUP(MROUND(HZ469,0.5),'F-Weight for Length'!A:I,3,0),VLOOKUP(MROUND(HZ469,0.5),'M-Weight for Length'!A:I,3,0)))))))),0)</f>
        <v/>
      </c>
      <c r="AC469" s="191" t="str">
        <f>IFERROR(IF(D469="","",IF(F469="","",IF(J469="","",IF(K469="","",IF(AND(K469&gt;23,K469&lt;=60),IF(F469="F",VLOOKUP(MROUND(HZ469,0.5),'F-Weight for Length'!K:S,4,0),VLOOKUP(MROUND(HZ469,0.5),'M-Weight for Length'!K:S,4,0)),IF(K469&gt;60,IF(F469="F",VLOOKUP(K469,'F-Weight for Length'!U:AC,4,0),VLOOKUP(K469,'M-Weight for Length'!U:AC,4,0)),IF(F469="F",VLOOKUP(MROUND(HZ469,0.5),'F-Weight for Length'!A:I,4,0),VLOOKUP(MROUND(HZ469,0.5),'M-Weight for Length'!A:I,4,0)))))))),0)</f>
        <v/>
      </c>
      <c r="AD469" s="191" t="str">
        <f>IFERROR(IF(D469="","",IF(F469="","",IF(J469="","",IF(K469="","",IF(AND(K469&gt;23,K469&lt;=60),IF(F469="F",VLOOKUP(MROUND(HZ469,0.5),'F-Weight for Length'!K:S,5,0),VLOOKUP(MROUND(HZ469,0.5),'M-Weight for Length'!K:S,5,0)),IF(K469&gt;60,IF(F469="F",VLOOKUP(K469,'F-Weight for Length'!U:AC,5,0),VLOOKUP(K469,'M-Weight for Length'!U:AC,5,0)),IF(F469="F",VLOOKUP(MROUND(HZ469,0.5),'F-Weight for Length'!A:I,5,0),VLOOKUP(MROUND(HZ469,0.5),'M-Weight for Length'!A:I,5,0)))))))),0)</f>
        <v/>
      </c>
      <c r="AE469" s="191" t="str">
        <f>IFERROR(IF(D469="","",IF(F469="","",IF(J469="","",IF(K469="","",IF(AND(K469&gt;23,K469&lt;=60),IF(F469="F",VLOOKUP(MROUND(HZ469,0.5),'F-Weight for Length'!K:S,6,0),VLOOKUP(MROUND(HZ469,0.5),'M-Weight for Length'!K:S,6,0)),IF(K469&gt;60,IF(F469="F",VLOOKUP(K469,'F-Weight for Length'!U:AC,6,0),VLOOKUP(K469,'M-Weight for Length'!U:AC,6,0)),IF(F469="F",VLOOKUP(MROUND(HZ469,0.5),'F-Weight for Length'!A:I,6,0),VLOOKUP(MROUND(HZ469,0.5),'M-Weight for Length'!A:I,6,0)))))))),0)</f>
        <v/>
      </c>
      <c r="AF469" s="191" t="str">
        <f>IFERROR(IF(D469="","",IF(F469="","",IF(J469="","",IF(K469="","",IF(AND(K469&gt;23,K469&lt;=60),IF(F469="F",VLOOKUP(MROUND(HZ469,0.5),'F-Weight for Length'!K:S,7,0),VLOOKUP(MROUND(HZ469,0.5),'M-Weight for Length'!K:S,7,0)),IF(K469&gt;60,IF(F469="F",VLOOKUP(K469,'F-Weight for Length'!U:AC,7,0),VLOOKUP(K469,'M-Weight for Length'!U:AC,7,0)),IF(F469="F",VLOOKUP(MROUND(HZ469,0.5),'F-Weight for Length'!A:I,7,0),VLOOKUP(MROUND(HZ469,0.5),'M-Weight for Length'!A:I,7,0)))))))),0)</f>
        <v/>
      </c>
      <c r="AG469" s="191" t="str">
        <f>IFERROR(IF(D469="","",IF(F469="","",IF(J469="","",IF(K469="","",IF(AND(K469&gt;23,K469&lt;=60),IF(F469="F",VLOOKUP(MROUND(HZ469,0.5),'F-Weight for Length'!K:S,8,0),VLOOKUP(MROUND(HZ469,0.5),'M-Weight for Length'!K:S,8,0)),IF(K469&gt;60,IF(F469="F",VLOOKUP(K469,'F-Weight for Length'!U:AC,8,0),VLOOKUP(K469,'M-Weight for Length'!U:AC,8,0)),IF(F469="F",VLOOKUP(MROUND(HZ469,0.5),'F-Weight for Length'!A:I,8,0),VLOOKUP(MROUND(HZ469,0.5),'M-Weight for Length'!A:I,8,0)))))))),0)</f>
        <v/>
      </c>
      <c r="AH469" s="191" t="str">
        <f>IFERROR(IF(D469="","",IF(F469="","",IF(J469="","",IF(K469="","",IF(AND(K469&gt;23,K469&lt;=60),IF(F469="F",VLOOKUP(MROUND(HZ469,0.5),'F-Weight for Length'!K:S,9,0),VLOOKUP(MROUND(HZ469,0.5),'M-Weight for Length'!K:S,9,0)),IF(K469&gt;60,IF(F469="F",VLOOKUP(K469,'F-Weight for Length'!U:AC,9,0),VLOOKUP(K469,'M-Weight for Length'!U:AC,9,0)),IF(F469="F",VLOOKUP(MROUND(HZ469,0.5),'F-Weight for Length'!A:I,9,0),VLOOKUP(MROUND(HZ469,0.5),'M-Weight for Length'!A:I,9,0)))))))),0)</f>
        <v/>
      </c>
      <c r="AI469" s="192">
        <f t="shared" si="1610"/>
        <v>0</v>
      </c>
      <c r="AJ469" s="192">
        <f t="shared" si="1611"/>
        <v>0</v>
      </c>
      <c r="AK469" s="192">
        <f t="shared" si="1612"/>
        <v>0</v>
      </c>
      <c r="AL469" s="192">
        <f t="shared" si="1613"/>
        <v>0</v>
      </c>
      <c r="AM469" s="192">
        <f t="shared" si="1614"/>
        <v>0</v>
      </c>
      <c r="AN469" s="192">
        <f t="shared" si="1615"/>
        <v>0</v>
      </c>
      <c r="AO469" s="192">
        <f t="shared" si="1616"/>
        <v>0</v>
      </c>
      <c r="AP469" s="192">
        <f t="shared" si="1617"/>
        <v>0</v>
      </c>
      <c r="AQ469" s="192">
        <f t="shared" si="1618"/>
        <v>0</v>
      </c>
      <c r="AR469" s="192">
        <f t="shared" si="1619"/>
        <v>0</v>
      </c>
      <c r="AS469" s="192">
        <f t="shared" si="1620"/>
        <v>0</v>
      </c>
      <c r="AT469" s="192">
        <f t="shared" si="1621"/>
        <v>0</v>
      </c>
      <c r="AU469" s="192">
        <f t="shared" si="1622"/>
        <v>0</v>
      </c>
      <c r="AV469" s="192">
        <f t="shared" si="1623"/>
        <v>0</v>
      </c>
      <c r="AW469" s="192">
        <f t="shared" si="1624"/>
        <v>0</v>
      </c>
      <c r="AX469" s="192">
        <f t="shared" si="1625"/>
        <v>0</v>
      </c>
      <c r="AY469" s="192">
        <f t="shared" si="1626"/>
        <v>0</v>
      </c>
      <c r="AZ469" s="192">
        <f t="shared" si="1627"/>
        <v>0</v>
      </c>
      <c r="BA469" s="192">
        <f t="shared" si="1628"/>
        <v>0</v>
      </c>
      <c r="BB469" s="192">
        <f t="shared" si="1629"/>
        <v>0</v>
      </c>
      <c r="BC469" s="192">
        <f t="shared" si="1630"/>
        <v>0</v>
      </c>
      <c r="BD469" s="192">
        <f t="shared" si="1631"/>
        <v>0</v>
      </c>
      <c r="BE469" s="192">
        <f t="shared" si="1632"/>
        <v>0</v>
      </c>
      <c r="BF469" s="192">
        <f t="shared" si="1633"/>
        <v>0</v>
      </c>
      <c r="BG469" s="192">
        <f t="shared" si="1634"/>
        <v>0</v>
      </c>
      <c r="BH469" s="192">
        <f t="shared" si="1635"/>
        <v>0</v>
      </c>
      <c r="BI469" s="192">
        <f t="shared" si="1636"/>
        <v>0</v>
      </c>
      <c r="BJ469" s="192">
        <f t="shared" si="1637"/>
        <v>0</v>
      </c>
      <c r="BK469" s="192">
        <f t="shared" si="1638"/>
        <v>0</v>
      </c>
      <c r="BL469" s="192">
        <f t="shared" si="1639"/>
        <v>0</v>
      </c>
      <c r="BM469" s="192">
        <f t="shared" si="1640"/>
        <v>0</v>
      </c>
      <c r="BN469" s="192">
        <f t="shared" si="1641"/>
        <v>0</v>
      </c>
      <c r="BO469" s="192">
        <f t="shared" si="1642"/>
        <v>0</v>
      </c>
      <c r="BP469" s="192">
        <f t="shared" si="1643"/>
        <v>0</v>
      </c>
      <c r="BQ469" s="192">
        <f t="shared" si="1644"/>
        <v>0</v>
      </c>
      <c r="BR469" s="192">
        <f t="shared" si="1645"/>
        <v>0</v>
      </c>
      <c r="BS469" s="192">
        <f t="shared" si="1646"/>
        <v>0</v>
      </c>
      <c r="BT469" s="192">
        <f t="shared" si="1647"/>
        <v>0</v>
      </c>
      <c r="BU469" s="192">
        <f t="shared" si="1648"/>
        <v>0</v>
      </c>
      <c r="BV469" s="192">
        <f t="shared" si="1649"/>
        <v>0</v>
      </c>
      <c r="BW469" s="192">
        <f t="shared" si="1650"/>
        <v>0</v>
      </c>
      <c r="BX469" s="192">
        <f t="shared" si="1651"/>
        <v>0</v>
      </c>
      <c r="BY469" s="192">
        <f t="shared" si="1652"/>
        <v>0</v>
      </c>
      <c r="BZ469" s="192">
        <f t="shared" si="1653"/>
        <v>0</v>
      </c>
      <c r="CA469" s="192">
        <f t="shared" si="1654"/>
        <v>0</v>
      </c>
      <c r="CB469" s="192">
        <f t="shared" si="1655"/>
        <v>0</v>
      </c>
      <c r="CC469" s="192">
        <f t="shared" si="1656"/>
        <v>0</v>
      </c>
      <c r="CD469" s="192">
        <f t="shared" si="1657"/>
        <v>0</v>
      </c>
      <c r="CE469" s="192">
        <f t="shared" si="1658"/>
        <v>0</v>
      </c>
      <c r="CF469" s="192">
        <f t="shared" si="1659"/>
        <v>0</v>
      </c>
      <c r="CG469" s="192">
        <f t="shared" si="1660"/>
        <v>0</v>
      </c>
      <c r="CH469" s="192">
        <f t="shared" si="1661"/>
        <v>0</v>
      </c>
      <c r="CI469" s="192">
        <f t="shared" si="1662"/>
        <v>0</v>
      </c>
      <c r="CJ469" s="192">
        <f t="shared" si="1663"/>
        <v>0</v>
      </c>
      <c r="CK469" s="192">
        <f t="shared" si="1664"/>
        <v>0</v>
      </c>
      <c r="CL469" s="192">
        <f t="shared" si="1665"/>
        <v>0</v>
      </c>
      <c r="CM469" s="192">
        <f t="shared" si="1666"/>
        <v>0</v>
      </c>
      <c r="CN469" s="192">
        <f t="shared" si="1667"/>
        <v>0</v>
      </c>
      <c r="CO469" s="192">
        <f t="shared" si="1668"/>
        <v>0</v>
      </c>
      <c r="CP469" s="192">
        <f t="shared" si="1669"/>
        <v>0</v>
      </c>
      <c r="CQ469" s="192">
        <f t="shared" si="1670"/>
        <v>0</v>
      </c>
      <c r="CR469" s="192">
        <f t="shared" si="1671"/>
        <v>0</v>
      </c>
      <c r="CS469" s="192">
        <f t="shared" si="1672"/>
        <v>0</v>
      </c>
      <c r="CT469" s="192">
        <f t="shared" si="1673"/>
        <v>0</v>
      </c>
      <c r="CU469" s="192">
        <f t="shared" si="1674"/>
        <v>0</v>
      </c>
      <c r="CV469" s="192">
        <f t="shared" si="1675"/>
        <v>0</v>
      </c>
      <c r="CW469" s="192">
        <f t="shared" si="1676"/>
        <v>0</v>
      </c>
      <c r="CX469" s="192">
        <f t="shared" si="1677"/>
        <v>0</v>
      </c>
      <c r="CY469" s="192">
        <f t="shared" si="1678"/>
        <v>0</v>
      </c>
      <c r="CZ469" s="192">
        <f t="shared" si="1679"/>
        <v>0</v>
      </c>
      <c r="DA469" s="192">
        <f t="shared" si="1680"/>
        <v>0</v>
      </c>
      <c r="DB469" s="192">
        <f t="shared" si="1681"/>
        <v>0</v>
      </c>
      <c r="DC469" s="192">
        <f t="shared" si="1682"/>
        <v>0</v>
      </c>
      <c r="DD469" s="192">
        <f t="shared" si="1683"/>
        <v>0</v>
      </c>
      <c r="DE469" s="192">
        <f t="shared" si="1684"/>
        <v>0</v>
      </c>
      <c r="DF469" s="192">
        <f t="shared" si="1685"/>
        <v>0</v>
      </c>
      <c r="DG469" s="192">
        <f t="shared" si="1686"/>
        <v>0</v>
      </c>
      <c r="DH469" s="192">
        <f t="shared" si="1687"/>
        <v>0</v>
      </c>
      <c r="DI469" s="192">
        <f t="shared" si="1688"/>
        <v>0</v>
      </c>
      <c r="DJ469" s="192">
        <f t="shared" si="1689"/>
        <v>0</v>
      </c>
      <c r="DK469" s="192">
        <f t="shared" si="1690"/>
        <v>0</v>
      </c>
      <c r="DL469" s="192">
        <f t="shared" si="1691"/>
        <v>0</v>
      </c>
      <c r="DM469" s="192">
        <f t="shared" si="1692"/>
        <v>0</v>
      </c>
      <c r="DN469" s="192">
        <f t="shared" si="1693"/>
        <v>0</v>
      </c>
      <c r="DO469" s="192">
        <f t="shared" si="1694"/>
        <v>0</v>
      </c>
      <c r="DP469" s="192">
        <f t="shared" si="1695"/>
        <v>0</v>
      </c>
      <c r="DQ469" s="192">
        <f t="shared" si="1696"/>
        <v>0</v>
      </c>
      <c r="DR469" s="192">
        <f t="shared" si="1697"/>
        <v>0</v>
      </c>
      <c r="DS469" s="192">
        <f t="shared" si="1698"/>
        <v>0</v>
      </c>
      <c r="DT469" s="192">
        <f t="shared" si="1699"/>
        <v>0</v>
      </c>
      <c r="DU469" s="192">
        <f t="shared" si="1700"/>
        <v>0</v>
      </c>
      <c r="DV469" s="193">
        <f t="shared" si="1701"/>
        <v>0</v>
      </c>
      <c r="DW469" s="193">
        <f t="shared" si="1702"/>
        <v>0</v>
      </c>
      <c r="DX469" s="193">
        <f t="shared" si="1703"/>
        <v>0</v>
      </c>
      <c r="DY469" s="193">
        <f t="shared" si="1704"/>
        <v>0</v>
      </c>
      <c r="DZ469" s="193">
        <f t="shared" si="1705"/>
        <v>0</v>
      </c>
      <c r="EA469" s="192">
        <f t="shared" si="1706"/>
        <v>0</v>
      </c>
      <c r="EB469" s="192">
        <f t="shared" si="1707"/>
        <v>0</v>
      </c>
      <c r="EC469" s="192">
        <f t="shared" si="1708"/>
        <v>0</v>
      </c>
      <c r="ED469" s="192">
        <f t="shared" si="1709"/>
        <v>0</v>
      </c>
      <c r="EE469" s="192">
        <f t="shared" si="1710"/>
        <v>0</v>
      </c>
      <c r="EF469" s="192">
        <f t="shared" si="1711"/>
        <v>0</v>
      </c>
      <c r="EG469" s="192">
        <f t="shared" si="1712"/>
        <v>0</v>
      </c>
      <c r="EH469" s="192">
        <f t="shared" si="1713"/>
        <v>0</v>
      </c>
      <c r="EI469" s="192">
        <f t="shared" si="1714"/>
        <v>0</v>
      </c>
      <c r="EJ469" s="192">
        <f t="shared" si="1715"/>
        <v>0</v>
      </c>
      <c r="EK469" s="192">
        <f t="shared" si="1716"/>
        <v>0</v>
      </c>
      <c r="EL469" s="192">
        <f t="shared" si="1717"/>
        <v>0</v>
      </c>
      <c r="EM469" s="192">
        <f t="shared" si="1718"/>
        <v>0</v>
      </c>
      <c r="EN469" s="192">
        <f t="shared" si="1719"/>
        <v>0</v>
      </c>
      <c r="EO469" s="192">
        <f t="shared" si="1720"/>
        <v>0</v>
      </c>
      <c r="EP469" s="192">
        <f t="shared" si="1721"/>
        <v>0</v>
      </c>
      <c r="EQ469" s="192">
        <f t="shared" si="1722"/>
        <v>0</v>
      </c>
      <c r="ER469" s="192">
        <f t="shared" si="1723"/>
        <v>0</v>
      </c>
      <c r="ES469" s="192">
        <f t="shared" si="1724"/>
        <v>0</v>
      </c>
      <c r="ET469" s="192">
        <f t="shared" si="1725"/>
        <v>0</v>
      </c>
      <c r="EU469" s="192">
        <f t="shared" si="1726"/>
        <v>0</v>
      </c>
      <c r="EV469" s="192">
        <f t="shared" si="1727"/>
        <v>0</v>
      </c>
      <c r="EW469" s="192">
        <f t="shared" si="1728"/>
        <v>0</v>
      </c>
      <c r="EX469" s="192">
        <f t="shared" si="1729"/>
        <v>0</v>
      </c>
      <c r="EY469" s="192">
        <f t="shared" si="1730"/>
        <v>0</v>
      </c>
      <c r="EZ469" s="192">
        <f t="shared" si="1731"/>
        <v>0</v>
      </c>
      <c r="FA469" s="192">
        <f t="shared" si="1732"/>
        <v>0</v>
      </c>
      <c r="FB469" s="192">
        <f t="shared" si="1733"/>
        <v>0</v>
      </c>
      <c r="FC469" s="192">
        <f t="shared" si="1734"/>
        <v>0</v>
      </c>
      <c r="FD469" s="192">
        <f t="shared" si="1735"/>
        <v>0</v>
      </c>
      <c r="FE469" s="192">
        <f t="shared" si="1736"/>
        <v>0</v>
      </c>
      <c r="FF469" s="192">
        <f t="shared" si="1737"/>
        <v>0</v>
      </c>
      <c r="FG469" s="192">
        <f t="shared" si="1738"/>
        <v>0</v>
      </c>
      <c r="FH469" s="192">
        <f t="shared" si="1739"/>
        <v>0</v>
      </c>
      <c r="FI469" s="192">
        <f t="shared" si="1740"/>
        <v>0</v>
      </c>
      <c r="FJ469" s="192">
        <f t="shared" si="1741"/>
        <v>0</v>
      </c>
      <c r="FK469" s="192">
        <f t="shared" si="1742"/>
        <v>0</v>
      </c>
      <c r="FL469" s="192">
        <f t="shared" si="1743"/>
        <v>0</v>
      </c>
      <c r="FM469" s="192">
        <f t="shared" si="1744"/>
        <v>0</v>
      </c>
      <c r="FN469" s="192">
        <f t="shared" si="1745"/>
        <v>0</v>
      </c>
      <c r="FO469" s="192">
        <f t="shared" si="1746"/>
        <v>0</v>
      </c>
      <c r="FP469" s="192">
        <f t="shared" si="1747"/>
        <v>0</v>
      </c>
      <c r="FQ469" s="192">
        <f t="shared" si="1748"/>
        <v>0</v>
      </c>
      <c r="FR469" s="192">
        <f t="shared" si="1749"/>
        <v>0</v>
      </c>
      <c r="FS469" s="192">
        <f t="shared" si="1750"/>
        <v>0</v>
      </c>
      <c r="FT469" s="192">
        <f t="shared" si="1751"/>
        <v>0</v>
      </c>
      <c r="FU469" s="192">
        <f t="shared" si="1752"/>
        <v>0</v>
      </c>
      <c r="FV469" s="192">
        <f t="shared" si="1753"/>
        <v>0</v>
      </c>
      <c r="FW469" s="192">
        <f t="shared" si="1754"/>
        <v>0</v>
      </c>
      <c r="FX469" s="192">
        <f t="shared" si="1755"/>
        <v>0</v>
      </c>
      <c r="FY469" s="192">
        <f t="shared" si="1756"/>
        <v>0</v>
      </c>
      <c r="FZ469" s="192">
        <f t="shared" si="1757"/>
        <v>0</v>
      </c>
      <c r="GA469" s="192">
        <f t="shared" si="1758"/>
        <v>0</v>
      </c>
      <c r="GB469" s="192">
        <f t="shared" si="1759"/>
        <v>0</v>
      </c>
      <c r="GC469" s="192">
        <f t="shared" si="1760"/>
        <v>0</v>
      </c>
      <c r="GD469" s="192">
        <f t="shared" si="1761"/>
        <v>0</v>
      </c>
      <c r="GE469" s="192">
        <f t="shared" si="1762"/>
        <v>0</v>
      </c>
      <c r="GF469" s="192">
        <f t="shared" si="1763"/>
        <v>0</v>
      </c>
      <c r="GG469" s="192">
        <f t="shared" si="1764"/>
        <v>0</v>
      </c>
      <c r="GH469" s="192">
        <f t="shared" si="1765"/>
        <v>0</v>
      </c>
      <c r="GI469" s="192">
        <f t="shared" si="1766"/>
        <v>0</v>
      </c>
      <c r="GJ469" s="192">
        <f t="shared" si="1767"/>
        <v>0</v>
      </c>
      <c r="GK469" s="192">
        <f t="shared" si="1768"/>
        <v>0</v>
      </c>
      <c r="GL469" s="192">
        <f t="shared" si="1769"/>
        <v>0</v>
      </c>
      <c r="GM469" s="192">
        <f t="shared" si="1770"/>
        <v>0</v>
      </c>
      <c r="GN469" s="192">
        <f t="shared" si="1771"/>
        <v>0</v>
      </c>
      <c r="GO469" s="192">
        <f t="shared" si="1772"/>
        <v>0</v>
      </c>
      <c r="GP469" s="192">
        <f t="shared" si="1773"/>
        <v>0</v>
      </c>
      <c r="GQ469" s="192">
        <f t="shared" si="1774"/>
        <v>0</v>
      </c>
      <c r="GR469" s="192">
        <f t="shared" si="1775"/>
        <v>0</v>
      </c>
      <c r="GS469" s="192">
        <f t="shared" si="1776"/>
        <v>0</v>
      </c>
      <c r="GT469" s="192">
        <f t="shared" si="1777"/>
        <v>0</v>
      </c>
      <c r="GU469" s="192">
        <f t="shared" si="1778"/>
        <v>0</v>
      </c>
      <c r="GV469" s="192">
        <f t="shared" si="1779"/>
        <v>0</v>
      </c>
      <c r="GW469" s="192">
        <f t="shared" si="1780"/>
        <v>0</v>
      </c>
      <c r="GX469" s="192">
        <f t="shared" si="1781"/>
        <v>0</v>
      </c>
      <c r="GY469" s="192">
        <f t="shared" si="1782"/>
        <v>0</v>
      </c>
      <c r="GZ469" s="192">
        <f t="shared" si="1783"/>
        <v>0</v>
      </c>
      <c r="HA469" s="192">
        <f t="shared" si="1784"/>
        <v>0</v>
      </c>
      <c r="HB469" s="192">
        <f t="shared" si="1785"/>
        <v>0</v>
      </c>
      <c r="HC469" s="192">
        <f t="shared" si="1786"/>
        <v>0</v>
      </c>
      <c r="HD469" s="192">
        <f t="shared" si="1787"/>
        <v>0</v>
      </c>
      <c r="HE469" s="192">
        <f t="shared" si="1788"/>
        <v>0</v>
      </c>
      <c r="HF469" s="192">
        <f t="shared" si="1789"/>
        <v>0</v>
      </c>
      <c r="HG469" s="192">
        <f t="shared" si="1790"/>
        <v>0</v>
      </c>
      <c r="HH469" s="192">
        <f t="shared" si="1791"/>
        <v>0</v>
      </c>
      <c r="HI469" s="192">
        <f t="shared" si="1792"/>
        <v>0</v>
      </c>
      <c r="HJ469" s="192">
        <f t="shared" si="1793"/>
        <v>0</v>
      </c>
      <c r="HK469" s="192">
        <f t="shared" si="1794"/>
        <v>0</v>
      </c>
      <c r="HL469" s="192">
        <f t="shared" si="1795"/>
        <v>0</v>
      </c>
      <c r="HM469" s="192">
        <f t="shared" si="1796"/>
        <v>0</v>
      </c>
      <c r="HN469" s="194">
        <f t="shared" si="1797"/>
        <v>0</v>
      </c>
      <c r="HO469" s="194">
        <f t="shared" si="1798"/>
        <v>0</v>
      </c>
      <c r="HP469" s="194">
        <f t="shared" si="1799"/>
        <v>0</v>
      </c>
      <c r="HQ469" s="194">
        <f t="shared" si="1800"/>
        <v>0</v>
      </c>
      <c r="HR469" s="194">
        <f t="shared" si="1801"/>
        <v>0</v>
      </c>
      <c r="HS469" s="195" t="str">
        <f t="shared" si="1599"/>
        <v/>
      </c>
      <c r="HT469" s="196">
        <f t="shared" si="1595"/>
        <v>0</v>
      </c>
      <c r="HU469" s="196">
        <f t="shared" si="1596"/>
        <v>0</v>
      </c>
      <c r="HV469" s="197" t="str">
        <f t="shared" si="1600"/>
        <v/>
      </c>
      <c r="HW469" s="197" t="str">
        <f t="shared" si="1802"/>
        <v/>
      </c>
      <c r="HX469" s="197" t="str">
        <f t="shared" si="1803"/>
        <v/>
      </c>
      <c r="HY469" s="195" t="str">
        <f t="shared" si="1601"/>
        <v/>
      </c>
      <c r="HZ469" s="30">
        <f t="shared" si="1597"/>
        <v>0</v>
      </c>
      <c r="IA469" s="198">
        <f t="shared" si="1602"/>
        <v>0</v>
      </c>
      <c r="IB469" s="195"/>
      <c r="IC469" s="195">
        <f t="shared" si="1804"/>
        <v>0</v>
      </c>
      <c r="ID469" s="195">
        <f t="shared" si="1603"/>
        <v>0</v>
      </c>
      <c r="IE469" s="195">
        <f t="shared" si="1805"/>
        <v>0</v>
      </c>
      <c r="IF469" s="195">
        <f t="shared" si="1604"/>
        <v>0</v>
      </c>
      <c r="IG469" s="307">
        <f t="shared" si="1605"/>
        <v>0</v>
      </c>
      <c r="IH469" s="307">
        <f t="shared" si="1606"/>
        <v>0</v>
      </c>
      <c r="II469" s="44">
        <f t="shared" si="1806"/>
        <v>0</v>
      </c>
      <c r="IJ469" s="44">
        <f t="shared" si="1807"/>
        <v>0</v>
      </c>
      <c r="IK469" s="44">
        <f t="shared" si="1808"/>
        <v>0</v>
      </c>
      <c r="IL469" s="44">
        <f t="shared" si="1809"/>
        <v>0</v>
      </c>
      <c r="IM469" s="44">
        <f t="shared" si="1810"/>
        <v>0</v>
      </c>
      <c r="IN469" s="44">
        <f t="shared" si="1811"/>
        <v>0</v>
      </c>
      <c r="IO469" s="44">
        <f t="shared" si="1812"/>
        <v>0</v>
      </c>
    </row>
    <row r="470" spans="1:249" ht="18" customHeight="1">
      <c r="A470" s="188">
        <v>464</v>
      </c>
      <c r="B470" s="326"/>
      <c r="C470" s="289"/>
      <c r="D470" s="199"/>
      <c r="E470" s="189"/>
      <c r="F470" s="189"/>
      <c r="G470" s="190"/>
      <c r="H470" s="190"/>
      <c r="I470" s="272"/>
      <c r="J470" s="207"/>
      <c r="K470" s="214" t="str">
        <f t="shared" si="1607"/>
        <v/>
      </c>
      <c r="L470" s="200" t="str">
        <f t="shared" si="1608"/>
        <v/>
      </c>
      <c r="M470" s="200" t="str">
        <f t="shared" si="1609"/>
        <v/>
      </c>
      <c r="N470" s="209" t="str">
        <f t="shared" si="1598"/>
        <v/>
      </c>
      <c r="O470" s="208" t="str">
        <f>IFERROR(IF(D470="","",IF(K470="","",IF(I470="","",IF(F470="F",VLOOKUP(K470,F!A:G,2,0),IF(F470="M",VLOOKUP(K470,M!A:G,2,0),""))))),0)</f>
        <v/>
      </c>
      <c r="P470" s="191" t="str">
        <f>IFERROR(IF(D470="","",IF(K470="","",IF(I470="","",IF(F470="F",VLOOKUP(K470,F!A:G,3,0),IF(F470="M",VLOOKUP(K470,M!A:G,3,0),""))))),0)</f>
        <v/>
      </c>
      <c r="Q470" s="191" t="str">
        <f>IFERROR(IF(D470="","",IF(K470="","",IF(I470="","",IF(F470="F",VLOOKUP(K470,F!A:G,4,0),IF(F470="M",VLOOKUP(K470,M!A:G,4,0),""))))),0)</f>
        <v/>
      </c>
      <c r="R470" s="191" t="str">
        <f>IFERROR(IF(D470="","",IF(K470="","",IF(I470="","",IF(F470="F",VLOOKUP(K470,F!A:G,5,0),IF(F470="M",VLOOKUP(K470,M!A:G,5,0),""))))),0)</f>
        <v/>
      </c>
      <c r="S470" s="191" t="str">
        <f>IFERROR(IF(D470="","",IF(K470="","",IF(I470="","",IF(F470="F",VLOOKUP(K470,F!A:G,6,0),IF(F470="M",VLOOKUP(K470,M!A:G,6,0),""))))),0)</f>
        <v/>
      </c>
      <c r="T470" s="191" t="str">
        <f>IFERROR(IF(D470="","",IF(K470="","",IF(I470="","",IF(F470="F",VLOOKUP(K470,F!A:G,7,0),IF(F470="M",VLOOKUP(K470,M!A:G,7,0),""))))),0)</f>
        <v/>
      </c>
      <c r="U470" s="191" t="str">
        <f>IFERROR(IF(D470="","",IF(K470="","",IF(J470="","",IF(F470="F",VLOOKUP(K470,F!A:M,8,0),IF(F470="M",VLOOKUP(K470,M!A:M,8,0),""))))),0)</f>
        <v/>
      </c>
      <c r="V470" s="191" t="str">
        <f>IFERROR(IF(D470="","",IF(K470="","",IF(J470="","",IF(F470="F",VLOOKUP(K470,F!A:M,9,0),IF(F470="M",VLOOKUP(K470,M!A:M,9,0),""))))),0)</f>
        <v/>
      </c>
      <c r="W470" s="191" t="str">
        <f>IFERROR(IF(D470="","",IF(K470="","",IF(J470="","",IF(F470="F",VLOOKUP(K470,F!A:M,10,0),IF(F470="M",VLOOKUP(K470,M!A:M,10,0),""))))),0)</f>
        <v/>
      </c>
      <c r="X470" s="191" t="str">
        <f>IFERROR(IF(D470="","",IF(K470="","",IF(J470="","",IF(F470="F",VLOOKUP(K470,F!A:M,11,0),IF(F470="M",VLOOKUP(K470,M!A:M,11,0),""))))),0)</f>
        <v/>
      </c>
      <c r="Y470" s="191" t="str">
        <f>IFERROR(IF(D470="","",IF(K470="","",IF(J470="","",IF(F470="F",VLOOKUP(K470,F!A:M,12,0),IF(F470="M",VLOOKUP(K470,M!A:M,12,0),""))))),0)</f>
        <v/>
      </c>
      <c r="Z470" s="191" t="str">
        <f>IFERROR(IF(D470="","",IF(K470="","",IF(J470="","",IF(F470="F",VLOOKUP(K470,F!A:M,13,0),IF(F470="M",VLOOKUP(K470,M!A:M,13,0),""))))),0)</f>
        <v/>
      </c>
      <c r="AA470" s="191" t="str">
        <f>IFERROR(IF(D470="","",IF(F470="","",IF(J470="","",IF(K470="","",IF(AND(K470&gt;23,K470&lt;=60),IF(F470="F",VLOOKUP(MROUND(HZ470,0.5),'F-Weight for Length'!K:S,2,0),VLOOKUP(MROUND(HZ470,0.5),'M-Weight for Length'!K:S,2,0)),IF(K470&gt;60,IF(F470="F",VLOOKUP(K470,'F-Weight for Length'!U:AC,2,0),VLOOKUP(K470,'M-Weight for Length'!U:AC,2,0)),IF(F470="F",VLOOKUP(MROUND(HZ470,0.5),'F-Weight for Length'!A:I,2,0),VLOOKUP(MROUND(HZ470,0.5),'M-Weight for Length'!A:I,2,0)))))))),0)</f>
        <v/>
      </c>
      <c r="AB470" s="191" t="str">
        <f>IFERROR(IF(D470="","",IF(F470="","",IF(J470="","",IF(K470="","",IF(AND(K470&gt;23,K470&lt;=60),IF(F470="F",VLOOKUP(MROUND(HZ470,0.5),'F-Weight for Length'!K:S,3,0),VLOOKUP(MROUND(HZ470,0.5),'M-Weight for Length'!K:S,3,0)),IF(K470&gt;60,IF(F470="F",VLOOKUP(K470,'F-Weight for Length'!U:AC,3,0),VLOOKUP(K470,'M-Weight for Length'!U:AC,3,0)),IF(F470="F",VLOOKUP(MROUND(HZ470,0.5),'F-Weight for Length'!A:I,3,0),VLOOKUP(MROUND(HZ470,0.5),'M-Weight for Length'!A:I,3,0)))))))),0)</f>
        <v/>
      </c>
      <c r="AC470" s="191" t="str">
        <f>IFERROR(IF(D470="","",IF(F470="","",IF(J470="","",IF(K470="","",IF(AND(K470&gt;23,K470&lt;=60),IF(F470="F",VLOOKUP(MROUND(HZ470,0.5),'F-Weight for Length'!K:S,4,0),VLOOKUP(MROUND(HZ470,0.5),'M-Weight for Length'!K:S,4,0)),IF(K470&gt;60,IF(F470="F",VLOOKUP(K470,'F-Weight for Length'!U:AC,4,0),VLOOKUP(K470,'M-Weight for Length'!U:AC,4,0)),IF(F470="F",VLOOKUP(MROUND(HZ470,0.5),'F-Weight for Length'!A:I,4,0),VLOOKUP(MROUND(HZ470,0.5),'M-Weight for Length'!A:I,4,0)))))))),0)</f>
        <v/>
      </c>
      <c r="AD470" s="191" t="str">
        <f>IFERROR(IF(D470="","",IF(F470="","",IF(J470="","",IF(K470="","",IF(AND(K470&gt;23,K470&lt;=60),IF(F470="F",VLOOKUP(MROUND(HZ470,0.5),'F-Weight for Length'!K:S,5,0),VLOOKUP(MROUND(HZ470,0.5),'M-Weight for Length'!K:S,5,0)),IF(K470&gt;60,IF(F470="F",VLOOKUP(K470,'F-Weight for Length'!U:AC,5,0),VLOOKUP(K470,'M-Weight for Length'!U:AC,5,0)),IF(F470="F",VLOOKUP(MROUND(HZ470,0.5),'F-Weight for Length'!A:I,5,0),VLOOKUP(MROUND(HZ470,0.5),'M-Weight for Length'!A:I,5,0)))))))),0)</f>
        <v/>
      </c>
      <c r="AE470" s="191" t="str">
        <f>IFERROR(IF(D470="","",IF(F470="","",IF(J470="","",IF(K470="","",IF(AND(K470&gt;23,K470&lt;=60),IF(F470="F",VLOOKUP(MROUND(HZ470,0.5),'F-Weight for Length'!K:S,6,0),VLOOKUP(MROUND(HZ470,0.5),'M-Weight for Length'!K:S,6,0)),IF(K470&gt;60,IF(F470="F",VLOOKUP(K470,'F-Weight for Length'!U:AC,6,0),VLOOKUP(K470,'M-Weight for Length'!U:AC,6,0)),IF(F470="F",VLOOKUP(MROUND(HZ470,0.5),'F-Weight for Length'!A:I,6,0),VLOOKUP(MROUND(HZ470,0.5),'M-Weight for Length'!A:I,6,0)))))))),0)</f>
        <v/>
      </c>
      <c r="AF470" s="191" t="str">
        <f>IFERROR(IF(D470="","",IF(F470="","",IF(J470="","",IF(K470="","",IF(AND(K470&gt;23,K470&lt;=60),IF(F470="F",VLOOKUP(MROUND(HZ470,0.5),'F-Weight for Length'!K:S,7,0),VLOOKUP(MROUND(HZ470,0.5),'M-Weight for Length'!K:S,7,0)),IF(K470&gt;60,IF(F470="F",VLOOKUP(K470,'F-Weight for Length'!U:AC,7,0),VLOOKUP(K470,'M-Weight for Length'!U:AC,7,0)),IF(F470="F",VLOOKUP(MROUND(HZ470,0.5),'F-Weight for Length'!A:I,7,0),VLOOKUP(MROUND(HZ470,0.5),'M-Weight for Length'!A:I,7,0)))))))),0)</f>
        <v/>
      </c>
      <c r="AG470" s="191" t="str">
        <f>IFERROR(IF(D470="","",IF(F470="","",IF(J470="","",IF(K470="","",IF(AND(K470&gt;23,K470&lt;=60),IF(F470="F",VLOOKUP(MROUND(HZ470,0.5),'F-Weight for Length'!K:S,8,0),VLOOKUP(MROUND(HZ470,0.5),'M-Weight for Length'!K:S,8,0)),IF(K470&gt;60,IF(F470="F",VLOOKUP(K470,'F-Weight for Length'!U:AC,8,0),VLOOKUP(K470,'M-Weight for Length'!U:AC,8,0)),IF(F470="F",VLOOKUP(MROUND(HZ470,0.5),'F-Weight for Length'!A:I,8,0),VLOOKUP(MROUND(HZ470,0.5),'M-Weight for Length'!A:I,8,0)))))))),0)</f>
        <v/>
      </c>
      <c r="AH470" s="191" t="str">
        <f>IFERROR(IF(D470="","",IF(F470="","",IF(J470="","",IF(K470="","",IF(AND(K470&gt;23,K470&lt;=60),IF(F470="F",VLOOKUP(MROUND(HZ470,0.5),'F-Weight for Length'!K:S,9,0),VLOOKUP(MROUND(HZ470,0.5),'M-Weight for Length'!K:S,9,0)),IF(K470&gt;60,IF(F470="F",VLOOKUP(K470,'F-Weight for Length'!U:AC,9,0),VLOOKUP(K470,'M-Weight for Length'!U:AC,9,0)),IF(F470="F",VLOOKUP(MROUND(HZ470,0.5),'F-Weight for Length'!A:I,9,0),VLOOKUP(MROUND(HZ470,0.5),'M-Weight for Length'!A:I,9,0)))))))),0)</f>
        <v/>
      </c>
      <c r="AI470" s="192">
        <f t="shared" si="1610"/>
        <v>0</v>
      </c>
      <c r="AJ470" s="192">
        <f t="shared" si="1611"/>
        <v>0</v>
      </c>
      <c r="AK470" s="192">
        <f t="shared" si="1612"/>
        <v>0</v>
      </c>
      <c r="AL470" s="192">
        <f t="shared" si="1613"/>
        <v>0</v>
      </c>
      <c r="AM470" s="192">
        <f t="shared" si="1614"/>
        <v>0</v>
      </c>
      <c r="AN470" s="192">
        <f t="shared" si="1615"/>
        <v>0</v>
      </c>
      <c r="AO470" s="192">
        <f t="shared" si="1616"/>
        <v>0</v>
      </c>
      <c r="AP470" s="192">
        <f t="shared" si="1617"/>
        <v>0</v>
      </c>
      <c r="AQ470" s="192">
        <f t="shared" si="1618"/>
        <v>0</v>
      </c>
      <c r="AR470" s="192">
        <f t="shared" si="1619"/>
        <v>0</v>
      </c>
      <c r="AS470" s="192">
        <f t="shared" si="1620"/>
        <v>0</v>
      </c>
      <c r="AT470" s="192">
        <f t="shared" si="1621"/>
        <v>0</v>
      </c>
      <c r="AU470" s="192">
        <f t="shared" si="1622"/>
        <v>0</v>
      </c>
      <c r="AV470" s="192">
        <f t="shared" si="1623"/>
        <v>0</v>
      </c>
      <c r="AW470" s="192">
        <f t="shared" si="1624"/>
        <v>0</v>
      </c>
      <c r="AX470" s="192">
        <f t="shared" si="1625"/>
        <v>0</v>
      </c>
      <c r="AY470" s="192">
        <f t="shared" si="1626"/>
        <v>0</v>
      </c>
      <c r="AZ470" s="192">
        <f t="shared" si="1627"/>
        <v>0</v>
      </c>
      <c r="BA470" s="192">
        <f t="shared" si="1628"/>
        <v>0</v>
      </c>
      <c r="BB470" s="192">
        <f t="shared" si="1629"/>
        <v>0</v>
      </c>
      <c r="BC470" s="192">
        <f t="shared" si="1630"/>
        <v>0</v>
      </c>
      <c r="BD470" s="192">
        <f t="shared" si="1631"/>
        <v>0</v>
      </c>
      <c r="BE470" s="192">
        <f t="shared" si="1632"/>
        <v>0</v>
      </c>
      <c r="BF470" s="192">
        <f t="shared" si="1633"/>
        <v>0</v>
      </c>
      <c r="BG470" s="192">
        <f t="shared" si="1634"/>
        <v>0</v>
      </c>
      <c r="BH470" s="192">
        <f t="shared" si="1635"/>
        <v>0</v>
      </c>
      <c r="BI470" s="192">
        <f t="shared" si="1636"/>
        <v>0</v>
      </c>
      <c r="BJ470" s="192">
        <f t="shared" si="1637"/>
        <v>0</v>
      </c>
      <c r="BK470" s="192">
        <f t="shared" si="1638"/>
        <v>0</v>
      </c>
      <c r="BL470" s="192">
        <f t="shared" si="1639"/>
        <v>0</v>
      </c>
      <c r="BM470" s="192">
        <f t="shared" si="1640"/>
        <v>0</v>
      </c>
      <c r="BN470" s="192">
        <f t="shared" si="1641"/>
        <v>0</v>
      </c>
      <c r="BO470" s="192">
        <f t="shared" si="1642"/>
        <v>0</v>
      </c>
      <c r="BP470" s="192">
        <f t="shared" si="1643"/>
        <v>0</v>
      </c>
      <c r="BQ470" s="192">
        <f t="shared" si="1644"/>
        <v>0</v>
      </c>
      <c r="BR470" s="192">
        <f t="shared" si="1645"/>
        <v>0</v>
      </c>
      <c r="BS470" s="192">
        <f t="shared" si="1646"/>
        <v>0</v>
      </c>
      <c r="BT470" s="192">
        <f t="shared" si="1647"/>
        <v>0</v>
      </c>
      <c r="BU470" s="192">
        <f t="shared" si="1648"/>
        <v>0</v>
      </c>
      <c r="BV470" s="192">
        <f t="shared" si="1649"/>
        <v>0</v>
      </c>
      <c r="BW470" s="192">
        <f t="shared" si="1650"/>
        <v>0</v>
      </c>
      <c r="BX470" s="192">
        <f t="shared" si="1651"/>
        <v>0</v>
      </c>
      <c r="BY470" s="192">
        <f t="shared" si="1652"/>
        <v>0</v>
      </c>
      <c r="BZ470" s="192">
        <f t="shared" si="1653"/>
        <v>0</v>
      </c>
      <c r="CA470" s="192">
        <f t="shared" si="1654"/>
        <v>0</v>
      </c>
      <c r="CB470" s="192">
        <f t="shared" si="1655"/>
        <v>0</v>
      </c>
      <c r="CC470" s="192">
        <f t="shared" si="1656"/>
        <v>0</v>
      </c>
      <c r="CD470" s="192">
        <f t="shared" si="1657"/>
        <v>0</v>
      </c>
      <c r="CE470" s="192">
        <f t="shared" si="1658"/>
        <v>0</v>
      </c>
      <c r="CF470" s="192">
        <f t="shared" si="1659"/>
        <v>0</v>
      </c>
      <c r="CG470" s="192">
        <f t="shared" si="1660"/>
        <v>0</v>
      </c>
      <c r="CH470" s="192">
        <f t="shared" si="1661"/>
        <v>0</v>
      </c>
      <c r="CI470" s="192">
        <f t="shared" si="1662"/>
        <v>0</v>
      </c>
      <c r="CJ470" s="192">
        <f t="shared" si="1663"/>
        <v>0</v>
      </c>
      <c r="CK470" s="192">
        <f t="shared" si="1664"/>
        <v>0</v>
      </c>
      <c r="CL470" s="192">
        <f t="shared" si="1665"/>
        <v>0</v>
      </c>
      <c r="CM470" s="192">
        <f t="shared" si="1666"/>
        <v>0</v>
      </c>
      <c r="CN470" s="192">
        <f t="shared" si="1667"/>
        <v>0</v>
      </c>
      <c r="CO470" s="192">
        <f t="shared" si="1668"/>
        <v>0</v>
      </c>
      <c r="CP470" s="192">
        <f t="shared" si="1669"/>
        <v>0</v>
      </c>
      <c r="CQ470" s="192">
        <f t="shared" si="1670"/>
        <v>0</v>
      </c>
      <c r="CR470" s="192">
        <f t="shared" si="1671"/>
        <v>0</v>
      </c>
      <c r="CS470" s="192">
        <f t="shared" si="1672"/>
        <v>0</v>
      </c>
      <c r="CT470" s="192">
        <f t="shared" si="1673"/>
        <v>0</v>
      </c>
      <c r="CU470" s="192">
        <f t="shared" si="1674"/>
        <v>0</v>
      </c>
      <c r="CV470" s="192">
        <f t="shared" si="1675"/>
        <v>0</v>
      </c>
      <c r="CW470" s="192">
        <f t="shared" si="1676"/>
        <v>0</v>
      </c>
      <c r="CX470" s="192">
        <f t="shared" si="1677"/>
        <v>0</v>
      </c>
      <c r="CY470" s="192">
        <f t="shared" si="1678"/>
        <v>0</v>
      </c>
      <c r="CZ470" s="192">
        <f t="shared" si="1679"/>
        <v>0</v>
      </c>
      <c r="DA470" s="192">
        <f t="shared" si="1680"/>
        <v>0</v>
      </c>
      <c r="DB470" s="192">
        <f t="shared" si="1681"/>
        <v>0</v>
      </c>
      <c r="DC470" s="192">
        <f t="shared" si="1682"/>
        <v>0</v>
      </c>
      <c r="DD470" s="192">
        <f t="shared" si="1683"/>
        <v>0</v>
      </c>
      <c r="DE470" s="192">
        <f t="shared" si="1684"/>
        <v>0</v>
      </c>
      <c r="DF470" s="192">
        <f t="shared" si="1685"/>
        <v>0</v>
      </c>
      <c r="DG470" s="192">
        <f t="shared" si="1686"/>
        <v>0</v>
      </c>
      <c r="DH470" s="192">
        <f t="shared" si="1687"/>
        <v>0</v>
      </c>
      <c r="DI470" s="192">
        <f t="shared" si="1688"/>
        <v>0</v>
      </c>
      <c r="DJ470" s="192">
        <f t="shared" si="1689"/>
        <v>0</v>
      </c>
      <c r="DK470" s="192">
        <f t="shared" si="1690"/>
        <v>0</v>
      </c>
      <c r="DL470" s="192">
        <f t="shared" si="1691"/>
        <v>0</v>
      </c>
      <c r="DM470" s="192">
        <f t="shared" si="1692"/>
        <v>0</v>
      </c>
      <c r="DN470" s="192">
        <f t="shared" si="1693"/>
        <v>0</v>
      </c>
      <c r="DO470" s="192">
        <f t="shared" si="1694"/>
        <v>0</v>
      </c>
      <c r="DP470" s="192">
        <f t="shared" si="1695"/>
        <v>0</v>
      </c>
      <c r="DQ470" s="192">
        <f t="shared" si="1696"/>
        <v>0</v>
      </c>
      <c r="DR470" s="192">
        <f t="shared" si="1697"/>
        <v>0</v>
      </c>
      <c r="DS470" s="192">
        <f t="shared" si="1698"/>
        <v>0</v>
      </c>
      <c r="DT470" s="192">
        <f t="shared" si="1699"/>
        <v>0</v>
      </c>
      <c r="DU470" s="192">
        <f t="shared" si="1700"/>
        <v>0</v>
      </c>
      <c r="DV470" s="193">
        <f t="shared" si="1701"/>
        <v>0</v>
      </c>
      <c r="DW470" s="193">
        <f t="shared" si="1702"/>
        <v>0</v>
      </c>
      <c r="DX470" s="193">
        <f t="shared" si="1703"/>
        <v>0</v>
      </c>
      <c r="DY470" s="193">
        <f t="shared" si="1704"/>
        <v>0</v>
      </c>
      <c r="DZ470" s="193">
        <f t="shared" si="1705"/>
        <v>0</v>
      </c>
      <c r="EA470" s="192">
        <f t="shared" si="1706"/>
        <v>0</v>
      </c>
      <c r="EB470" s="192">
        <f t="shared" si="1707"/>
        <v>0</v>
      </c>
      <c r="EC470" s="192">
        <f t="shared" si="1708"/>
        <v>0</v>
      </c>
      <c r="ED470" s="192">
        <f t="shared" si="1709"/>
        <v>0</v>
      </c>
      <c r="EE470" s="192">
        <f t="shared" si="1710"/>
        <v>0</v>
      </c>
      <c r="EF470" s="192">
        <f t="shared" si="1711"/>
        <v>0</v>
      </c>
      <c r="EG470" s="192">
        <f t="shared" si="1712"/>
        <v>0</v>
      </c>
      <c r="EH470" s="192">
        <f t="shared" si="1713"/>
        <v>0</v>
      </c>
      <c r="EI470" s="192">
        <f t="shared" si="1714"/>
        <v>0</v>
      </c>
      <c r="EJ470" s="192">
        <f t="shared" si="1715"/>
        <v>0</v>
      </c>
      <c r="EK470" s="192">
        <f t="shared" si="1716"/>
        <v>0</v>
      </c>
      <c r="EL470" s="192">
        <f t="shared" si="1717"/>
        <v>0</v>
      </c>
      <c r="EM470" s="192">
        <f t="shared" si="1718"/>
        <v>0</v>
      </c>
      <c r="EN470" s="192">
        <f t="shared" si="1719"/>
        <v>0</v>
      </c>
      <c r="EO470" s="192">
        <f t="shared" si="1720"/>
        <v>0</v>
      </c>
      <c r="EP470" s="192">
        <f t="shared" si="1721"/>
        <v>0</v>
      </c>
      <c r="EQ470" s="192">
        <f t="shared" si="1722"/>
        <v>0</v>
      </c>
      <c r="ER470" s="192">
        <f t="shared" si="1723"/>
        <v>0</v>
      </c>
      <c r="ES470" s="192">
        <f t="shared" si="1724"/>
        <v>0</v>
      </c>
      <c r="ET470" s="192">
        <f t="shared" si="1725"/>
        <v>0</v>
      </c>
      <c r="EU470" s="192">
        <f t="shared" si="1726"/>
        <v>0</v>
      </c>
      <c r="EV470" s="192">
        <f t="shared" si="1727"/>
        <v>0</v>
      </c>
      <c r="EW470" s="192">
        <f t="shared" si="1728"/>
        <v>0</v>
      </c>
      <c r="EX470" s="192">
        <f t="shared" si="1729"/>
        <v>0</v>
      </c>
      <c r="EY470" s="192">
        <f t="shared" si="1730"/>
        <v>0</v>
      </c>
      <c r="EZ470" s="192">
        <f t="shared" si="1731"/>
        <v>0</v>
      </c>
      <c r="FA470" s="192">
        <f t="shared" si="1732"/>
        <v>0</v>
      </c>
      <c r="FB470" s="192">
        <f t="shared" si="1733"/>
        <v>0</v>
      </c>
      <c r="FC470" s="192">
        <f t="shared" si="1734"/>
        <v>0</v>
      </c>
      <c r="FD470" s="192">
        <f t="shared" si="1735"/>
        <v>0</v>
      </c>
      <c r="FE470" s="192">
        <f t="shared" si="1736"/>
        <v>0</v>
      </c>
      <c r="FF470" s="192">
        <f t="shared" si="1737"/>
        <v>0</v>
      </c>
      <c r="FG470" s="192">
        <f t="shared" si="1738"/>
        <v>0</v>
      </c>
      <c r="FH470" s="192">
        <f t="shared" si="1739"/>
        <v>0</v>
      </c>
      <c r="FI470" s="192">
        <f t="shared" si="1740"/>
        <v>0</v>
      </c>
      <c r="FJ470" s="192">
        <f t="shared" si="1741"/>
        <v>0</v>
      </c>
      <c r="FK470" s="192">
        <f t="shared" si="1742"/>
        <v>0</v>
      </c>
      <c r="FL470" s="192">
        <f t="shared" si="1743"/>
        <v>0</v>
      </c>
      <c r="FM470" s="192">
        <f t="shared" si="1744"/>
        <v>0</v>
      </c>
      <c r="FN470" s="192">
        <f t="shared" si="1745"/>
        <v>0</v>
      </c>
      <c r="FO470" s="192">
        <f t="shared" si="1746"/>
        <v>0</v>
      </c>
      <c r="FP470" s="192">
        <f t="shared" si="1747"/>
        <v>0</v>
      </c>
      <c r="FQ470" s="192">
        <f t="shared" si="1748"/>
        <v>0</v>
      </c>
      <c r="FR470" s="192">
        <f t="shared" si="1749"/>
        <v>0</v>
      </c>
      <c r="FS470" s="192">
        <f t="shared" si="1750"/>
        <v>0</v>
      </c>
      <c r="FT470" s="192">
        <f t="shared" si="1751"/>
        <v>0</v>
      </c>
      <c r="FU470" s="192">
        <f t="shared" si="1752"/>
        <v>0</v>
      </c>
      <c r="FV470" s="192">
        <f t="shared" si="1753"/>
        <v>0</v>
      </c>
      <c r="FW470" s="192">
        <f t="shared" si="1754"/>
        <v>0</v>
      </c>
      <c r="FX470" s="192">
        <f t="shared" si="1755"/>
        <v>0</v>
      </c>
      <c r="FY470" s="192">
        <f t="shared" si="1756"/>
        <v>0</v>
      </c>
      <c r="FZ470" s="192">
        <f t="shared" si="1757"/>
        <v>0</v>
      </c>
      <c r="GA470" s="192">
        <f t="shared" si="1758"/>
        <v>0</v>
      </c>
      <c r="GB470" s="192">
        <f t="shared" si="1759"/>
        <v>0</v>
      </c>
      <c r="GC470" s="192">
        <f t="shared" si="1760"/>
        <v>0</v>
      </c>
      <c r="GD470" s="192">
        <f t="shared" si="1761"/>
        <v>0</v>
      </c>
      <c r="GE470" s="192">
        <f t="shared" si="1762"/>
        <v>0</v>
      </c>
      <c r="GF470" s="192">
        <f t="shared" si="1763"/>
        <v>0</v>
      </c>
      <c r="GG470" s="192">
        <f t="shared" si="1764"/>
        <v>0</v>
      </c>
      <c r="GH470" s="192">
        <f t="shared" si="1765"/>
        <v>0</v>
      </c>
      <c r="GI470" s="192">
        <f t="shared" si="1766"/>
        <v>0</v>
      </c>
      <c r="GJ470" s="192">
        <f t="shared" si="1767"/>
        <v>0</v>
      </c>
      <c r="GK470" s="192">
        <f t="shared" si="1768"/>
        <v>0</v>
      </c>
      <c r="GL470" s="192">
        <f t="shared" si="1769"/>
        <v>0</v>
      </c>
      <c r="GM470" s="192">
        <f t="shared" si="1770"/>
        <v>0</v>
      </c>
      <c r="GN470" s="192">
        <f t="shared" si="1771"/>
        <v>0</v>
      </c>
      <c r="GO470" s="192">
        <f t="shared" si="1772"/>
        <v>0</v>
      </c>
      <c r="GP470" s="192">
        <f t="shared" si="1773"/>
        <v>0</v>
      </c>
      <c r="GQ470" s="192">
        <f t="shared" si="1774"/>
        <v>0</v>
      </c>
      <c r="GR470" s="192">
        <f t="shared" si="1775"/>
        <v>0</v>
      </c>
      <c r="GS470" s="192">
        <f t="shared" si="1776"/>
        <v>0</v>
      </c>
      <c r="GT470" s="192">
        <f t="shared" si="1777"/>
        <v>0</v>
      </c>
      <c r="GU470" s="192">
        <f t="shared" si="1778"/>
        <v>0</v>
      </c>
      <c r="GV470" s="192">
        <f t="shared" si="1779"/>
        <v>0</v>
      </c>
      <c r="GW470" s="192">
        <f t="shared" si="1780"/>
        <v>0</v>
      </c>
      <c r="GX470" s="192">
        <f t="shared" si="1781"/>
        <v>0</v>
      </c>
      <c r="GY470" s="192">
        <f t="shared" si="1782"/>
        <v>0</v>
      </c>
      <c r="GZ470" s="192">
        <f t="shared" si="1783"/>
        <v>0</v>
      </c>
      <c r="HA470" s="192">
        <f t="shared" si="1784"/>
        <v>0</v>
      </c>
      <c r="HB470" s="192">
        <f t="shared" si="1785"/>
        <v>0</v>
      </c>
      <c r="HC470" s="192">
        <f t="shared" si="1786"/>
        <v>0</v>
      </c>
      <c r="HD470" s="192">
        <f t="shared" si="1787"/>
        <v>0</v>
      </c>
      <c r="HE470" s="192">
        <f t="shared" si="1788"/>
        <v>0</v>
      </c>
      <c r="HF470" s="192">
        <f t="shared" si="1789"/>
        <v>0</v>
      </c>
      <c r="HG470" s="192">
        <f t="shared" si="1790"/>
        <v>0</v>
      </c>
      <c r="HH470" s="192">
        <f t="shared" si="1791"/>
        <v>0</v>
      </c>
      <c r="HI470" s="192">
        <f t="shared" si="1792"/>
        <v>0</v>
      </c>
      <c r="HJ470" s="192">
        <f t="shared" si="1793"/>
        <v>0</v>
      </c>
      <c r="HK470" s="192">
        <f t="shared" si="1794"/>
        <v>0</v>
      </c>
      <c r="HL470" s="192">
        <f t="shared" si="1795"/>
        <v>0</v>
      </c>
      <c r="HM470" s="192">
        <f t="shared" si="1796"/>
        <v>0</v>
      </c>
      <c r="HN470" s="194">
        <f t="shared" si="1797"/>
        <v>0</v>
      </c>
      <c r="HO470" s="194">
        <f t="shared" si="1798"/>
        <v>0</v>
      </c>
      <c r="HP470" s="194">
        <f t="shared" si="1799"/>
        <v>0</v>
      </c>
      <c r="HQ470" s="194">
        <f t="shared" si="1800"/>
        <v>0</v>
      </c>
      <c r="HR470" s="194">
        <f t="shared" si="1801"/>
        <v>0</v>
      </c>
      <c r="HS470" s="195" t="str">
        <f t="shared" si="1599"/>
        <v/>
      </c>
      <c r="HT470" s="196">
        <f t="shared" si="1595"/>
        <v>0</v>
      </c>
      <c r="HU470" s="196">
        <f t="shared" si="1596"/>
        <v>0</v>
      </c>
      <c r="HV470" s="197" t="str">
        <f t="shared" si="1600"/>
        <v/>
      </c>
      <c r="HW470" s="197" t="str">
        <f t="shared" si="1802"/>
        <v/>
      </c>
      <c r="HX470" s="197" t="str">
        <f t="shared" si="1803"/>
        <v/>
      </c>
      <c r="HY470" s="195" t="str">
        <f t="shared" si="1601"/>
        <v/>
      </c>
      <c r="HZ470" s="30">
        <f t="shared" si="1597"/>
        <v>0</v>
      </c>
      <c r="IA470" s="198">
        <f t="shared" si="1602"/>
        <v>0</v>
      </c>
      <c r="IB470" s="195"/>
      <c r="IC470" s="195">
        <f t="shared" si="1804"/>
        <v>0</v>
      </c>
      <c r="ID470" s="195">
        <f t="shared" si="1603"/>
        <v>0</v>
      </c>
      <c r="IE470" s="195">
        <f t="shared" si="1805"/>
        <v>0</v>
      </c>
      <c r="IF470" s="195">
        <f t="shared" si="1604"/>
        <v>0</v>
      </c>
      <c r="IG470" s="307">
        <f t="shared" si="1605"/>
        <v>0</v>
      </c>
      <c r="IH470" s="307">
        <f t="shared" si="1606"/>
        <v>0</v>
      </c>
      <c r="II470" s="44">
        <f t="shared" si="1806"/>
        <v>0</v>
      </c>
      <c r="IJ470" s="44">
        <f t="shared" si="1807"/>
        <v>0</v>
      </c>
      <c r="IK470" s="44">
        <f t="shared" si="1808"/>
        <v>0</v>
      </c>
      <c r="IL470" s="44">
        <f t="shared" si="1809"/>
        <v>0</v>
      </c>
      <c r="IM470" s="44">
        <f t="shared" si="1810"/>
        <v>0</v>
      </c>
      <c r="IN470" s="44">
        <f t="shared" si="1811"/>
        <v>0</v>
      </c>
      <c r="IO470" s="44">
        <f t="shared" si="1812"/>
        <v>0</v>
      </c>
    </row>
    <row r="471" spans="1:249" ht="18" customHeight="1">
      <c r="A471" s="188">
        <v>465</v>
      </c>
      <c r="B471" s="326"/>
      <c r="C471" s="289"/>
      <c r="D471" s="199"/>
      <c r="E471" s="189"/>
      <c r="F471" s="189"/>
      <c r="G471" s="190"/>
      <c r="H471" s="190"/>
      <c r="I471" s="272"/>
      <c r="J471" s="207"/>
      <c r="K471" s="214" t="str">
        <f t="shared" si="1607"/>
        <v/>
      </c>
      <c r="L471" s="200" t="str">
        <f t="shared" si="1608"/>
        <v/>
      </c>
      <c r="M471" s="200" t="str">
        <f t="shared" si="1609"/>
        <v/>
      </c>
      <c r="N471" s="209" t="str">
        <f t="shared" si="1598"/>
        <v/>
      </c>
      <c r="O471" s="208" t="str">
        <f>IFERROR(IF(D471="","",IF(K471="","",IF(I471="","",IF(F471="F",VLOOKUP(K471,F!A:G,2,0),IF(F471="M",VLOOKUP(K471,M!A:G,2,0),""))))),0)</f>
        <v/>
      </c>
      <c r="P471" s="191" t="str">
        <f>IFERROR(IF(D471="","",IF(K471="","",IF(I471="","",IF(F471="F",VLOOKUP(K471,F!A:G,3,0),IF(F471="M",VLOOKUP(K471,M!A:G,3,0),""))))),0)</f>
        <v/>
      </c>
      <c r="Q471" s="191" t="str">
        <f>IFERROR(IF(D471="","",IF(K471="","",IF(I471="","",IF(F471="F",VLOOKUP(K471,F!A:G,4,0),IF(F471="M",VLOOKUP(K471,M!A:G,4,0),""))))),0)</f>
        <v/>
      </c>
      <c r="R471" s="191" t="str">
        <f>IFERROR(IF(D471="","",IF(K471="","",IF(I471="","",IF(F471="F",VLOOKUP(K471,F!A:G,5,0),IF(F471="M",VLOOKUP(K471,M!A:G,5,0),""))))),0)</f>
        <v/>
      </c>
      <c r="S471" s="191" t="str">
        <f>IFERROR(IF(D471="","",IF(K471="","",IF(I471="","",IF(F471="F",VLOOKUP(K471,F!A:G,6,0),IF(F471="M",VLOOKUP(K471,M!A:G,6,0),""))))),0)</f>
        <v/>
      </c>
      <c r="T471" s="191" t="str">
        <f>IFERROR(IF(D471="","",IF(K471="","",IF(I471="","",IF(F471="F",VLOOKUP(K471,F!A:G,7,0),IF(F471="M",VLOOKUP(K471,M!A:G,7,0),""))))),0)</f>
        <v/>
      </c>
      <c r="U471" s="191" t="str">
        <f>IFERROR(IF(D471="","",IF(K471="","",IF(J471="","",IF(F471="F",VLOOKUP(K471,F!A:M,8,0),IF(F471="M",VLOOKUP(K471,M!A:M,8,0),""))))),0)</f>
        <v/>
      </c>
      <c r="V471" s="191" t="str">
        <f>IFERROR(IF(D471="","",IF(K471="","",IF(J471="","",IF(F471="F",VLOOKUP(K471,F!A:M,9,0),IF(F471="M",VLOOKUP(K471,M!A:M,9,0),""))))),0)</f>
        <v/>
      </c>
      <c r="W471" s="191" t="str">
        <f>IFERROR(IF(D471="","",IF(K471="","",IF(J471="","",IF(F471="F",VLOOKUP(K471,F!A:M,10,0),IF(F471="M",VLOOKUP(K471,M!A:M,10,0),""))))),0)</f>
        <v/>
      </c>
      <c r="X471" s="191" t="str">
        <f>IFERROR(IF(D471="","",IF(K471="","",IF(J471="","",IF(F471="F",VLOOKUP(K471,F!A:M,11,0),IF(F471="M",VLOOKUP(K471,M!A:M,11,0),""))))),0)</f>
        <v/>
      </c>
      <c r="Y471" s="191" t="str">
        <f>IFERROR(IF(D471="","",IF(K471="","",IF(J471="","",IF(F471="F",VLOOKUP(K471,F!A:M,12,0),IF(F471="M",VLOOKUP(K471,M!A:M,12,0),""))))),0)</f>
        <v/>
      </c>
      <c r="Z471" s="191" t="str">
        <f>IFERROR(IF(D471="","",IF(K471="","",IF(J471="","",IF(F471="F",VLOOKUP(K471,F!A:M,13,0),IF(F471="M",VLOOKUP(K471,M!A:M,13,0),""))))),0)</f>
        <v/>
      </c>
      <c r="AA471" s="191" t="str">
        <f>IFERROR(IF(D471="","",IF(F471="","",IF(J471="","",IF(K471="","",IF(AND(K471&gt;23,K471&lt;=60),IF(F471="F",VLOOKUP(MROUND(HZ471,0.5),'F-Weight for Length'!K:S,2,0),VLOOKUP(MROUND(HZ471,0.5),'M-Weight for Length'!K:S,2,0)),IF(K471&gt;60,IF(F471="F",VLOOKUP(K471,'F-Weight for Length'!U:AC,2,0),VLOOKUP(K471,'M-Weight for Length'!U:AC,2,0)),IF(F471="F",VLOOKUP(MROUND(HZ471,0.5),'F-Weight for Length'!A:I,2,0),VLOOKUP(MROUND(HZ471,0.5),'M-Weight for Length'!A:I,2,0)))))))),0)</f>
        <v/>
      </c>
      <c r="AB471" s="191" t="str">
        <f>IFERROR(IF(D471="","",IF(F471="","",IF(J471="","",IF(K471="","",IF(AND(K471&gt;23,K471&lt;=60),IF(F471="F",VLOOKUP(MROUND(HZ471,0.5),'F-Weight for Length'!K:S,3,0),VLOOKUP(MROUND(HZ471,0.5),'M-Weight for Length'!K:S,3,0)),IF(K471&gt;60,IF(F471="F",VLOOKUP(K471,'F-Weight for Length'!U:AC,3,0),VLOOKUP(K471,'M-Weight for Length'!U:AC,3,0)),IF(F471="F",VLOOKUP(MROUND(HZ471,0.5),'F-Weight for Length'!A:I,3,0),VLOOKUP(MROUND(HZ471,0.5),'M-Weight for Length'!A:I,3,0)))))))),0)</f>
        <v/>
      </c>
      <c r="AC471" s="191" t="str">
        <f>IFERROR(IF(D471="","",IF(F471="","",IF(J471="","",IF(K471="","",IF(AND(K471&gt;23,K471&lt;=60),IF(F471="F",VLOOKUP(MROUND(HZ471,0.5),'F-Weight for Length'!K:S,4,0),VLOOKUP(MROUND(HZ471,0.5),'M-Weight for Length'!K:S,4,0)),IF(K471&gt;60,IF(F471="F",VLOOKUP(K471,'F-Weight for Length'!U:AC,4,0),VLOOKUP(K471,'M-Weight for Length'!U:AC,4,0)),IF(F471="F",VLOOKUP(MROUND(HZ471,0.5),'F-Weight for Length'!A:I,4,0),VLOOKUP(MROUND(HZ471,0.5),'M-Weight for Length'!A:I,4,0)))))))),0)</f>
        <v/>
      </c>
      <c r="AD471" s="191" t="str">
        <f>IFERROR(IF(D471="","",IF(F471="","",IF(J471="","",IF(K471="","",IF(AND(K471&gt;23,K471&lt;=60),IF(F471="F",VLOOKUP(MROUND(HZ471,0.5),'F-Weight for Length'!K:S,5,0),VLOOKUP(MROUND(HZ471,0.5),'M-Weight for Length'!K:S,5,0)),IF(K471&gt;60,IF(F471="F",VLOOKUP(K471,'F-Weight for Length'!U:AC,5,0),VLOOKUP(K471,'M-Weight for Length'!U:AC,5,0)),IF(F471="F",VLOOKUP(MROUND(HZ471,0.5),'F-Weight for Length'!A:I,5,0),VLOOKUP(MROUND(HZ471,0.5),'M-Weight for Length'!A:I,5,0)))))))),0)</f>
        <v/>
      </c>
      <c r="AE471" s="191" t="str">
        <f>IFERROR(IF(D471="","",IF(F471="","",IF(J471="","",IF(K471="","",IF(AND(K471&gt;23,K471&lt;=60),IF(F471="F",VLOOKUP(MROUND(HZ471,0.5),'F-Weight for Length'!K:S,6,0),VLOOKUP(MROUND(HZ471,0.5),'M-Weight for Length'!K:S,6,0)),IF(K471&gt;60,IF(F471="F",VLOOKUP(K471,'F-Weight for Length'!U:AC,6,0),VLOOKUP(K471,'M-Weight for Length'!U:AC,6,0)),IF(F471="F",VLOOKUP(MROUND(HZ471,0.5),'F-Weight for Length'!A:I,6,0),VLOOKUP(MROUND(HZ471,0.5),'M-Weight for Length'!A:I,6,0)))))))),0)</f>
        <v/>
      </c>
      <c r="AF471" s="191" t="str">
        <f>IFERROR(IF(D471="","",IF(F471="","",IF(J471="","",IF(K471="","",IF(AND(K471&gt;23,K471&lt;=60),IF(F471="F",VLOOKUP(MROUND(HZ471,0.5),'F-Weight for Length'!K:S,7,0),VLOOKUP(MROUND(HZ471,0.5),'M-Weight for Length'!K:S,7,0)),IF(K471&gt;60,IF(F471="F",VLOOKUP(K471,'F-Weight for Length'!U:AC,7,0),VLOOKUP(K471,'M-Weight for Length'!U:AC,7,0)),IF(F471="F",VLOOKUP(MROUND(HZ471,0.5),'F-Weight for Length'!A:I,7,0),VLOOKUP(MROUND(HZ471,0.5),'M-Weight for Length'!A:I,7,0)))))))),0)</f>
        <v/>
      </c>
      <c r="AG471" s="191" t="str">
        <f>IFERROR(IF(D471="","",IF(F471="","",IF(J471="","",IF(K471="","",IF(AND(K471&gt;23,K471&lt;=60),IF(F471="F",VLOOKUP(MROUND(HZ471,0.5),'F-Weight for Length'!K:S,8,0),VLOOKUP(MROUND(HZ471,0.5),'M-Weight for Length'!K:S,8,0)),IF(K471&gt;60,IF(F471="F",VLOOKUP(K471,'F-Weight for Length'!U:AC,8,0),VLOOKUP(K471,'M-Weight for Length'!U:AC,8,0)),IF(F471="F",VLOOKUP(MROUND(HZ471,0.5),'F-Weight for Length'!A:I,8,0),VLOOKUP(MROUND(HZ471,0.5),'M-Weight for Length'!A:I,8,0)))))))),0)</f>
        <v/>
      </c>
      <c r="AH471" s="191" t="str">
        <f>IFERROR(IF(D471="","",IF(F471="","",IF(J471="","",IF(K471="","",IF(AND(K471&gt;23,K471&lt;=60),IF(F471="F",VLOOKUP(MROUND(HZ471,0.5),'F-Weight for Length'!K:S,9,0),VLOOKUP(MROUND(HZ471,0.5),'M-Weight for Length'!K:S,9,0)),IF(K471&gt;60,IF(F471="F",VLOOKUP(K471,'F-Weight for Length'!U:AC,9,0),VLOOKUP(K471,'M-Weight for Length'!U:AC,9,0)),IF(F471="F",VLOOKUP(MROUND(HZ471,0.5),'F-Weight for Length'!A:I,9,0),VLOOKUP(MROUND(HZ471,0.5),'M-Weight for Length'!A:I,9,0)))))))),0)</f>
        <v/>
      </c>
      <c r="AI471" s="192">
        <f t="shared" si="1610"/>
        <v>0</v>
      </c>
      <c r="AJ471" s="192">
        <f t="shared" si="1611"/>
        <v>0</v>
      </c>
      <c r="AK471" s="192">
        <f t="shared" si="1612"/>
        <v>0</v>
      </c>
      <c r="AL471" s="192">
        <f t="shared" si="1613"/>
        <v>0</v>
      </c>
      <c r="AM471" s="192">
        <f t="shared" si="1614"/>
        <v>0</v>
      </c>
      <c r="AN471" s="192">
        <f t="shared" si="1615"/>
        <v>0</v>
      </c>
      <c r="AO471" s="192">
        <f t="shared" si="1616"/>
        <v>0</v>
      </c>
      <c r="AP471" s="192">
        <f t="shared" si="1617"/>
        <v>0</v>
      </c>
      <c r="AQ471" s="192">
        <f t="shared" si="1618"/>
        <v>0</v>
      </c>
      <c r="AR471" s="192">
        <f t="shared" si="1619"/>
        <v>0</v>
      </c>
      <c r="AS471" s="192">
        <f t="shared" si="1620"/>
        <v>0</v>
      </c>
      <c r="AT471" s="192">
        <f t="shared" si="1621"/>
        <v>0</v>
      </c>
      <c r="AU471" s="192">
        <f t="shared" si="1622"/>
        <v>0</v>
      </c>
      <c r="AV471" s="192">
        <f t="shared" si="1623"/>
        <v>0</v>
      </c>
      <c r="AW471" s="192">
        <f t="shared" si="1624"/>
        <v>0</v>
      </c>
      <c r="AX471" s="192">
        <f t="shared" si="1625"/>
        <v>0</v>
      </c>
      <c r="AY471" s="192">
        <f t="shared" si="1626"/>
        <v>0</v>
      </c>
      <c r="AZ471" s="192">
        <f t="shared" si="1627"/>
        <v>0</v>
      </c>
      <c r="BA471" s="192">
        <f t="shared" si="1628"/>
        <v>0</v>
      </c>
      <c r="BB471" s="192">
        <f t="shared" si="1629"/>
        <v>0</v>
      </c>
      <c r="BC471" s="192">
        <f t="shared" si="1630"/>
        <v>0</v>
      </c>
      <c r="BD471" s="192">
        <f t="shared" si="1631"/>
        <v>0</v>
      </c>
      <c r="BE471" s="192">
        <f t="shared" si="1632"/>
        <v>0</v>
      </c>
      <c r="BF471" s="192">
        <f t="shared" si="1633"/>
        <v>0</v>
      </c>
      <c r="BG471" s="192">
        <f t="shared" si="1634"/>
        <v>0</v>
      </c>
      <c r="BH471" s="192">
        <f t="shared" si="1635"/>
        <v>0</v>
      </c>
      <c r="BI471" s="192">
        <f t="shared" si="1636"/>
        <v>0</v>
      </c>
      <c r="BJ471" s="192">
        <f t="shared" si="1637"/>
        <v>0</v>
      </c>
      <c r="BK471" s="192">
        <f t="shared" si="1638"/>
        <v>0</v>
      </c>
      <c r="BL471" s="192">
        <f t="shared" si="1639"/>
        <v>0</v>
      </c>
      <c r="BM471" s="192">
        <f t="shared" si="1640"/>
        <v>0</v>
      </c>
      <c r="BN471" s="192">
        <f t="shared" si="1641"/>
        <v>0</v>
      </c>
      <c r="BO471" s="192">
        <f t="shared" si="1642"/>
        <v>0</v>
      </c>
      <c r="BP471" s="192">
        <f t="shared" si="1643"/>
        <v>0</v>
      </c>
      <c r="BQ471" s="192">
        <f t="shared" si="1644"/>
        <v>0</v>
      </c>
      <c r="BR471" s="192">
        <f t="shared" si="1645"/>
        <v>0</v>
      </c>
      <c r="BS471" s="192">
        <f t="shared" si="1646"/>
        <v>0</v>
      </c>
      <c r="BT471" s="192">
        <f t="shared" si="1647"/>
        <v>0</v>
      </c>
      <c r="BU471" s="192">
        <f t="shared" si="1648"/>
        <v>0</v>
      </c>
      <c r="BV471" s="192">
        <f t="shared" si="1649"/>
        <v>0</v>
      </c>
      <c r="BW471" s="192">
        <f t="shared" si="1650"/>
        <v>0</v>
      </c>
      <c r="BX471" s="192">
        <f t="shared" si="1651"/>
        <v>0</v>
      </c>
      <c r="BY471" s="192">
        <f t="shared" si="1652"/>
        <v>0</v>
      </c>
      <c r="BZ471" s="192">
        <f t="shared" si="1653"/>
        <v>0</v>
      </c>
      <c r="CA471" s="192">
        <f t="shared" si="1654"/>
        <v>0</v>
      </c>
      <c r="CB471" s="192">
        <f t="shared" si="1655"/>
        <v>0</v>
      </c>
      <c r="CC471" s="192">
        <f t="shared" si="1656"/>
        <v>0</v>
      </c>
      <c r="CD471" s="192">
        <f t="shared" si="1657"/>
        <v>0</v>
      </c>
      <c r="CE471" s="192">
        <f t="shared" si="1658"/>
        <v>0</v>
      </c>
      <c r="CF471" s="192">
        <f t="shared" si="1659"/>
        <v>0</v>
      </c>
      <c r="CG471" s="192">
        <f t="shared" si="1660"/>
        <v>0</v>
      </c>
      <c r="CH471" s="192">
        <f t="shared" si="1661"/>
        <v>0</v>
      </c>
      <c r="CI471" s="192">
        <f t="shared" si="1662"/>
        <v>0</v>
      </c>
      <c r="CJ471" s="192">
        <f t="shared" si="1663"/>
        <v>0</v>
      </c>
      <c r="CK471" s="192">
        <f t="shared" si="1664"/>
        <v>0</v>
      </c>
      <c r="CL471" s="192">
        <f t="shared" si="1665"/>
        <v>0</v>
      </c>
      <c r="CM471" s="192">
        <f t="shared" si="1666"/>
        <v>0</v>
      </c>
      <c r="CN471" s="192">
        <f t="shared" si="1667"/>
        <v>0</v>
      </c>
      <c r="CO471" s="192">
        <f t="shared" si="1668"/>
        <v>0</v>
      </c>
      <c r="CP471" s="192">
        <f t="shared" si="1669"/>
        <v>0</v>
      </c>
      <c r="CQ471" s="192">
        <f t="shared" si="1670"/>
        <v>0</v>
      </c>
      <c r="CR471" s="192">
        <f t="shared" si="1671"/>
        <v>0</v>
      </c>
      <c r="CS471" s="192">
        <f t="shared" si="1672"/>
        <v>0</v>
      </c>
      <c r="CT471" s="192">
        <f t="shared" si="1673"/>
        <v>0</v>
      </c>
      <c r="CU471" s="192">
        <f t="shared" si="1674"/>
        <v>0</v>
      </c>
      <c r="CV471" s="192">
        <f t="shared" si="1675"/>
        <v>0</v>
      </c>
      <c r="CW471" s="192">
        <f t="shared" si="1676"/>
        <v>0</v>
      </c>
      <c r="CX471" s="192">
        <f t="shared" si="1677"/>
        <v>0</v>
      </c>
      <c r="CY471" s="192">
        <f t="shared" si="1678"/>
        <v>0</v>
      </c>
      <c r="CZ471" s="192">
        <f t="shared" si="1679"/>
        <v>0</v>
      </c>
      <c r="DA471" s="192">
        <f t="shared" si="1680"/>
        <v>0</v>
      </c>
      <c r="DB471" s="192">
        <f t="shared" si="1681"/>
        <v>0</v>
      </c>
      <c r="DC471" s="192">
        <f t="shared" si="1682"/>
        <v>0</v>
      </c>
      <c r="DD471" s="192">
        <f t="shared" si="1683"/>
        <v>0</v>
      </c>
      <c r="DE471" s="192">
        <f t="shared" si="1684"/>
        <v>0</v>
      </c>
      <c r="DF471" s="192">
        <f t="shared" si="1685"/>
        <v>0</v>
      </c>
      <c r="DG471" s="192">
        <f t="shared" si="1686"/>
        <v>0</v>
      </c>
      <c r="DH471" s="192">
        <f t="shared" si="1687"/>
        <v>0</v>
      </c>
      <c r="DI471" s="192">
        <f t="shared" si="1688"/>
        <v>0</v>
      </c>
      <c r="DJ471" s="192">
        <f t="shared" si="1689"/>
        <v>0</v>
      </c>
      <c r="DK471" s="192">
        <f t="shared" si="1690"/>
        <v>0</v>
      </c>
      <c r="DL471" s="192">
        <f t="shared" si="1691"/>
        <v>0</v>
      </c>
      <c r="DM471" s="192">
        <f t="shared" si="1692"/>
        <v>0</v>
      </c>
      <c r="DN471" s="192">
        <f t="shared" si="1693"/>
        <v>0</v>
      </c>
      <c r="DO471" s="192">
        <f t="shared" si="1694"/>
        <v>0</v>
      </c>
      <c r="DP471" s="192">
        <f t="shared" si="1695"/>
        <v>0</v>
      </c>
      <c r="DQ471" s="192">
        <f t="shared" si="1696"/>
        <v>0</v>
      </c>
      <c r="DR471" s="192">
        <f t="shared" si="1697"/>
        <v>0</v>
      </c>
      <c r="DS471" s="192">
        <f t="shared" si="1698"/>
        <v>0</v>
      </c>
      <c r="DT471" s="192">
        <f t="shared" si="1699"/>
        <v>0</v>
      </c>
      <c r="DU471" s="192">
        <f t="shared" si="1700"/>
        <v>0</v>
      </c>
      <c r="DV471" s="193">
        <f t="shared" si="1701"/>
        <v>0</v>
      </c>
      <c r="DW471" s="193">
        <f t="shared" si="1702"/>
        <v>0</v>
      </c>
      <c r="DX471" s="193">
        <f t="shared" si="1703"/>
        <v>0</v>
      </c>
      <c r="DY471" s="193">
        <f t="shared" si="1704"/>
        <v>0</v>
      </c>
      <c r="DZ471" s="193">
        <f t="shared" si="1705"/>
        <v>0</v>
      </c>
      <c r="EA471" s="192">
        <f t="shared" si="1706"/>
        <v>0</v>
      </c>
      <c r="EB471" s="192">
        <f t="shared" si="1707"/>
        <v>0</v>
      </c>
      <c r="EC471" s="192">
        <f t="shared" si="1708"/>
        <v>0</v>
      </c>
      <c r="ED471" s="192">
        <f t="shared" si="1709"/>
        <v>0</v>
      </c>
      <c r="EE471" s="192">
        <f t="shared" si="1710"/>
        <v>0</v>
      </c>
      <c r="EF471" s="192">
        <f t="shared" si="1711"/>
        <v>0</v>
      </c>
      <c r="EG471" s="192">
        <f t="shared" si="1712"/>
        <v>0</v>
      </c>
      <c r="EH471" s="192">
        <f t="shared" si="1713"/>
        <v>0</v>
      </c>
      <c r="EI471" s="192">
        <f t="shared" si="1714"/>
        <v>0</v>
      </c>
      <c r="EJ471" s="192">
        <f t="shared" si="1715"/>
        <v>0</v>
      </c>
      <c r="EK471" s="192">
        <f t="shared" si="1716"/>
        <v>0</v>
      </c>
      <c r="EL471" s="192">
        <f t="shared" si="1717"/>
        <v>0</v>
      </c>
      <c r="EM471" s="192">
        <f t="shared" si="1718"/>
        <v>0</v>
      </c>
      <c r="EN471" s="192">
        <f t="shared" si="1719"/>
        <v>0</v>
      </c>
      <c r="EO471" s="192">
        <f t="shared" si="1720"/>
        <v>0</v>
      </c>
      <c r="EP471" s="192">
        <f t="shared" si="1721"/>
        <v>0</v>
      </c>
      <c r="EQ471" s="192">
        <f t="shared" si="1722"/>
        <v>0</v>
      </c>
      <c r="ER471" s="192">
        <f t="shared" si="1723"/>
        <v>0</v>
      </c>
      <c r="ES471" s="192">
        <f t="shared" si="1724"/>
        <v>0</v>
      </c>
      <c r="ET471" s="192">
        <f t="shared" si="1725"/>
        <v>0</v>
      </c>
      <c r="EU471" s="192">
        <f t="shared" si="1726"/>
        <v>0</v>
      </c>
      <c r="EV471" s="192">
        <f t="shared" si="1727"/>
        <v>0</v>
      </c>
      <c r="EW471" s="192">
        <f t="shared" si="1728"/>
        <v>0</v>
      </c>
      <c r="EX471" s="192">
        <f t="shared" si="1729"/>
        <v>0</v>
      </c>
      <c r="EY471" s="192">
        <f t="shared" si="1730"/>
        <v>0</v>
      </c>
      <c r="EZ471" s="192">
        <f t="shared" si="1731"/>
        <v>0</v>
      </c>
      <c r="FA471" s="192">
        <f t="shared" si="1732"/>
        <v>0</v>
      </c>
      <c r="FB471" s="192">
        <f t="shared" si="1733"/>
        <v>0</v>
      </c>
      <c r="FC471" s="192">
        <f t="shared" si="1734"/>
        <v>0</v>
      </c>
      <c r="FD471" s="192">
        <f t="shared" si="1735"/>
        <v>0</v>
      </c>
      <c r="FE471" s="192">
        <f t="shared" si="1736"/>
        <v>0</v>
      </c>
      <c r="FF471" s="192">
        <f t="shared" si="1737"/>
        <v>0</v>
      </c>
      <c r="FG471" s="192">
        <f t="shared" si="1738"/>
        <v>0</v>
      </c>
      <c r="FH471" s="192">
        <f t="shared" si="1739"/>
        <v>0</v>
      </c>
      <c r="FI471" s="192">
        <f t="shared" si="1740"/>
        <v>0</v>
      </c>
      <c r="FJ471" s="192">
        <f t="shared" si="1741"/>
        <v>0</v>
      </c>
      <c r="FK471" s="192">
        <f t="shared" si="1742"/>
        <v>0</v>
      </c>
      <c r="FL471" s="192">
        <f t="shared" si="1743"/>
        <v>0</v>
      </c>
      <c r="FM471" s="192">
        <f t="shared" si="1744"/>
        <v>0</v>
      </c>
      <c r="FN471" s="192">
        <f t="shared" si="1745"/>
        <v>0</v>
      </c>
      <c r="FO471" s="192">
        <f t="shared" si="1746"/>
        <v>0</v>
      </c>
      <c r="FP471" s="192">
        <f t="shared" si="1747"/>
        <v>0</v>
      </c>
      <c r="FQ471" s="192">
        <f t="shared" si="1748"/>
        <v>0</v>
      </c>
      <c r="FR471" s="192">
        <f t="shared" si="1749"/>
        <v>0</v>
      </c>
      <c r="FS471" s="192">
        <f t="shared" si="1750"/>
        <v>0</v>
      </c>
      <c r="FT471" s="192">
        <f t="shared" si="1751"/>
        <v>0</v>
      </c>
      <c r="FU471" s="192">
        <f t="shared" si="1752"/>
        <v>0</v>
      </c>
      <c r="FV471" s="192">
        <f t="shared" si="1753"/>
        <v>0</v>
      </c>
      <c r="FW471" s="192">
        <f t="shared" si="1754"/>
        <v>0</v>
      </c>
      <c r="FX471" s="192">
        <f t="shared" si="1755"/>
        <v>0</v>
      </c>
      <c r="FY471" s="192">
        <f t="shared" si="1756"/>
        <v>0</v>
      </c>
      <c r="FZ471" s="192">
        <f t="shared" si="1757"/>
        <v>0</v>
      </c>
      <c r="GA471" s="192">
        <f t="shared" si="1758"/>
        <v>0</v>
      </c>
      <c r="GB471" s="192">
        <f t="shared" si="1759"/>
        <v>0</v>
      </c>
      <c r="GC471" s="192">
        <f t="shared" si="1760"/>
        <v>0</v>
      </c>
      <c r="GD471" s="192">
        <f t="shared" si="1761"/>
        <v>0</v>
      </c>
      <c r="GE471" s="192">
        <f t="shared" si="1762"/>
        <v>0</v>
      </c>
      <c r="GF471" s="192">
        <f t="shared" si="1763"/>
        <v>0</v>
      </c>
      <c r="GG471" s="192">
        <f t="shared" si="1764"/>
        <v>0</v>
      </c>
      <c r="GH471" s="192">
        <f t="shared" si="1765"/>
        <v>0</v>
      </c>
      <c r="GI471" s="192">
        <f t="shared" si="1766"/>
        <v>0</v>
      </c>
      <c r="GJ471" s="192">
        <f t="shared" si="1767"/>
        <v>0</v>
      </c>
      <c r="GK471" s="192">
        <f t="shared" si="1768"/>
        <v>0</v>
      </c>
      <c r="GL471" s="192">
        <f t="shared" si="1769"/>
        <v>0</v>
      </c>
      <c r="GM471" s="192">
        <f t="shared" si="1770"/>
        <v>0</v>
      </c>
      <c r="GN471" s="192">
        <f t="shared" si="1771"/>
        <v>0</v>
      </c>
      <c r="GO471" s="192">
        <f t="shared" si="1772"/>
        <v>0</v>
      </c>
      <c r="GP471" s="192">
        <f t="shared" si="1773"/>
        <v>0</v>
      </c>
      <c r="GQ471" s="192">
        <f t="shared" si="1774"/>
        <v>0</v>
      </c>
      <c r="GR471" s="192">
        <f t="shared" si="1775"/>
        <v>0</v>
      </c>
      <c r="GS471" s="192">
        <f t="shared" si="1776"/>
        <v>0</v>
      </c>
      <c r="GT471" s="192">
        <f t="shared" si="1777"/>
        <v>0</v>
      </c>
      <c r="GU471" s="192">
        <f t="shared" si="1778"/>
        <v>0</v>
      </c>
      <c r="GV471" s="192">
        <f t="shared" si="1779"/>
        <v>0</v>
      </c>
      <c r="GW471" s="192">
        <f t="shared" si="1780"/>
        <v>0</v>
      </c>
      <c r="GX471" s="192">
        <f t="shared" si="1781"/>
        <v>0</v>
      </c>
      <c r="GY471" s="192">
        <f t="shared" si="1782"/>
        <v>0</v>
      </c>
      <c r="GZ471" s="192">
        <f t="shared" si="1783"/>
        <v>0</v>
      </c>
      <c r="HA471" s="192">
        <f t="shared" si="1784"/>
        <v>0</v>
      </c>
      <c r="HB471" s="192">
        <f t="shared" si="1785"/>
        <v>0</v>
      </c>
      <c r="HC471" s="192">
        <f t="shared" si="1786"/>
        <v>0</v>
      </c>
      <c r="HD471" s="192">
        <f t="shared" si="1787"/>
        <v>0</v>
      </c>
      <c r="HE471" s="192">
        <f t="shared" si="1788"/>
        <v>0</v>
      </c>
      <c r="HF471" s="192">
        <f t="shared" si="1789"/>
        <v>0</v>
      </c>
      <c r="HG471" s="192">
        <f t="shared" si="1790"/>
        <v>0</v>
      </c>
      <c r="HH471" s="192">
        <f t="shared" si="1791"/>
        <v>0</v>
      </c>
      <c r="HI471" s="192">
        <f t="shared" si="1792"/>
        <v>0</v>
      </c>
      <c r="HJ471" s="192">
        <f t="shared" si="1793"/>
        <v>0</v>
      </c>
      <c r="HK471" s="192">
        <f t="shared" si="1794"/>
        <v>0</v>
      </c>
      <c r="HL471" s="192">
        <f t="shared" si="1795"/>
        <v>0</v>
      </c>
      <c r="HM471" s="192">
        <f t="shared" si="1796"/>
        <v>0</v>
      </c>
      <c r="HN471" s="194">
        <f t="shared" si="1797"/>
        <v>0</v>
      </c>
      <c r="HO471" s="194">
        <f t="shared" si="1798"/>
        <v>0</v>
      </c>
      <c r="HP471" s="194">
        <f t="shared" si="1799"/>
        <v>0</v>
      </c>
      <c r="HQ471" s="194">
        <f t="shared" si="1800"/>
        <v>0</v>
      </c>
      <c r="HR471" s="194">
        <f t="shared" si="1801"/>
        <v>0</v>
      </c>
      <c r="HS471" s="195" t="str">
        <f t="shared" si="1599"/>
        <v/>
      </c>
      <c r="HT471" s="196">
        <f t="shared" si="1595"/>
        <v>0</v>
      </c>
      <c r="HU471" s="196">
        <f t="shared" si="1596"/>
        <v>0</v>
      </c>
      <c r="HV471" s="197" t="str">
        <f t="shared" si="1600"/>
        <v/>
      </c>
      <c r="HW471" s="197" t="str">
        <f t="shared" si="1802"/>
        <v/>
      </c>
      <c r="HX471" s="197" t="str">
        <f t="shared" si="1803"/>
        <v/>
      </c>
      <c r="HY471" s="195" t="str">
        <f t="shared" si="1601"/>
        <v/>
      </c>
      <c r="HZ471" s="30">
        <f t="shared" si="1597"/>
        <v>0</v>
      </c>
      <c r="IA471" s="198">
        <f t="shared" si="1602"/>
        <v>0</v>
      </c>
      <c r="IB471" s="195"/>
      <c r="IC471" s="195">
        <f t="shared" si="1804"/>
        <v>0</v>
      </c>
      <c r="ID471" s="195">
        <f t="shared" si="1603"/>
        <v>0</v>
      </c>
      <c r="IE471" s="195">
        <f t="shared" si="1805"/>
        <v>0</v>
      </c>
      <c r="IF471" s="195">
        <f t="shared" si="1604"/>
        <v>0</v>
      </c>
      <c r="IG471" s="307">
        <f t="shared" si="1605"/>
        <v>0</v>
      </c>
      <c r="IH471" s="307">
        <f t="shared" si="1606"/>
        <v>0</v>
      </c>
      <c r="II471" s="44">
        <f t="shared" si="1806"/>
        <v>0</v>
      </c>
      <c r="IJ471" s="44">
        <f t="shared" si="1807"/>
        <v>0</v>
      </c>
      <c r="IK471" s="44">
        <f t="shared" si="1808"/>
        <v>0</v>
      </c>
      <c r="IL471" s="44">
        <f t="shared" si="1809"/>
        <v>0</v>
      </c>
      <c r="IM471" s="44">
        <f t="shared" si="1810"/>
        <v>0</v>
      </c>
      <c r="IN471" s="44">
        <f t="shared" si="1811"/>
        <v>0</v>
      </c>
      <c r="IO471" s="44">
        <f t="shared" si="1812"/>
        <v>0</v>
      </c>
    </row>
    <row r="472" spans="1:249" ht="18" customHeight="1">
      <c r="A472" s="188">
        <v>466</v>
      </c>
      <c r="B472" s="326"/>
      <c r="C472" s="289"/>
      <c r="D472" s="199"/>
      <c r="E472" s="189"/>
      <c r="F472" s="189"/>
      <c r="G472" s="190"/>
      <c r="H472" s="190"/>
      <c r="I472" s="272"/>
      <c r="J472" s="207"/>
      <c r="K472" s="214" t="str">
        <f t="shared" si="1607"/>
        <v/>
      </c>
      <c r="L472" s="200" t="str">
        <f t="shared" si="1608"/>
        <v/>
      </c>
      <c r="M472" s="200" t="str">
        <f t="shared" si="1609"/>
        <v/>
      </c>
      <c r="N472" s="209" t="str">
        <f t="shared" si="1598"/>
        <v/>
      </c>
      <c r="O472" s="208" t="str">
        <f>IFERROR(IF(D472="","",IF(K472="","",IF(I472="","",IF(F472="F",VLOOKUP(K472,F!A:G,2,0),IF(F472="M",VLOOKUP(K472,M!A:G,2,0),""))))),0)</f>
        <v/>
      </c>
      <c r="P472" s="191" t="str">
        <f>IFERROR(IF(D472="","",IF(K472="","",IF(I472="","",IF(F472="F",VLOOKUP(K472,F!A:G,3,0),IF(F472="M",VLOOKUP(K472,M!A:G,3,0),""))))),0)</f>
        <v/>
      </c>
      <c r="Q472" s="191" t="str">
        <f>IFERROR(IF(D472="","",IF(K472="","",IF(I472="","",IF(F472="F",VLOOKUP(K472,F!A:G,4,0),IF(F472="M",VLOOKUP(K472,M!A:G,4,0),""))))),0)</f>
        <v/>
      </c>
      <c r="R472" s="191" t="str">
        <f>IFERROR(IF(D472="","",IF(K472="","",IF(I472="","",IF(F472="F",VLOOKUP(K472,F!A:G,5,0),IF(F472="M",VLOOKUP(K472,M!A:G,5,0),""))))),0)</f>
        <v/>
      </c>
      <c r="S472" s="191" t="str">
        <f>IFERROR(IF(D472="","",IF(K472="","",IF(I472="","",IF(F472="F",VLOOKUP(K472,F!A:G,6,0),IF(F472="M",VLOOKUP(K472,M!A:G,6,0),""))))),0)</f>
        <v/>
      </c>
      <c r="T472" s="191" t="str">
        <f>IFERROR(IF(D472="","",IF(K472="","",IF(I472="","",IF(F472="F",VLOOKUP(K472,F!A:G,7,0),IF(F472="M",VLOOKUP(K472,M!A:G,7,0),""))))),0)</f>
        <v/>
      </c>
      <c r="U472" s="191" t="str">
        <f>IFERROR(IF(D472="","",IF(K472="","",IF(J472="","",IF(F472="F",VLOOKUP(K472,F!A:M,8,0),IF(F472="M",VLOOKUP(K472,M!A:M,8,0),""))))),0)</f>
        <v/>
      </c>
      <c r="V472" s="191" t="str">
        <f>IFERROR(IF(D472="","",IF(K472="","",IF(J472="","",IF(F472="F",VLOOKUP(K472,F!A:M,9,0),IF(F472="M",VLOOKUP(K472,M!A:M,9,0),""))))),0)</f>
        <v/>
      </c>
      <c r="W472" s="191" t="str">
        <f>IFERROR(IF(D472="","",IF(K472="","",IF(J472="","",IF(F472="F",VLOOKUP(K472,F!A:M,10,0),IF(F472="M",VLOOKUP(K472,M!A:M,10,0),""))))),0)</f>
        <v/>
      </c>
      <c r="X472" s="191" t="str">
        <f>IFERROR(IF(D472="","",IF(K472="","",IF(J472="","",IF(F472="F",VLOOKUP(K472,F!A:M,11,0),IF(F472="M",VLOOKUP(K472,M!A:M,11,0),""))))),0)</f>
        <v/>
      </c>
      <c r="Y472" s="191" t="str">
        <f>IFERROR(IF(D472="","",IF(K472="","",IF(J472="","",IF(F472="F",VLOOKUP(K472,F!A:M,12,0),IF(F472="M",VLOOKUP(K472,M!A:M,12,0),""))))),0)</f>
        <v/>
      </c>
      <c r="Z472" s="191" t="str">
        <f>IFERROR(IF(D472="","",IF(K472="","",IF(J472="","",IF(F472="F",VLOOKUP(K472,F!A:M,13,0),IF(F472="M",VLOOKUP(K472,M!A:M,13,0),""))))),0)</f>
        <v/>
      </c>
      <c r="AA472" s="191" t="str">
        <f>IFERROR(IF(D472="","",IF(F472="","",IF(J472="","",IF(K472="","",IF(AND(K472&gt;23,K472&lt;=60),IF(F472="F",VLOOKUP(MROUND(HZ472,0.5),'F-Weight for Length'!K:S,2,0),VLOOKUP(MROUND(HZ472,0.5),'M-Weight for Length'!K:S,2,0)),IF(K472&gt;60,IF(F472="F",VLOOKUP(K472,'F-Weight for Length'!U:AC,2,0),VLOOKUP(K472,'M-Weight for Length'!U:AC,2,0)),IF(F472="F",VLOOKUP(MROUND(HZ472,0.5),'F-Weight for Length'!A:I,2,0),VLOOKUP(MROUND(HZ472,0.5),'M-Weight for Length'!A:I,2,0)))))))),0)</f>
        <v/>
      </c>
      <c r="AB472" s="191" t="str">
        <f>IFERROR(IF(D472="","",IF(F472="","",IF(J472="","",IF(K472="","",IF(AND(K472&gt;23,K472&lt;=60),IF(F472="F",VLOOKUP(MROUND(HZ472,0.5),'F-Weight for Length'!K:S,3,0),VLOOKUP(MROUND(HZ472,0.5),'M-Weight for Length'!K:S,3,0)),IF(K472&gt;60,IF(F472="F",VLOOKUP(K472,'F-Weight for Length'!U:AC,3,0),VLOOKUP(K472,'M-Weight for Length'!U:AC,3,0)),IF(F472="F",VLOOKUP(MROUND(HZ472,0.5),'F-Weight for Length'!A:I,3,0),VLOOKUP(MROUND(HZ472,0.5),'M-Weight for Length'!A:I,3,0)))))))),0)</f>
        <v/>
      </c>
      <c r="AC472" s="191" t="str">
        <f>IFERROR(IF(D472="","",IF(F472="","",IF(J472="","",IF(K472="","",IF(AND(K472&gt;23,K472&lt;=60),IF(F472="F",VLOOKUP(MROUND(HZ472,0.5),'F-Weight for Length'!K:S,4,0),VLOOKUP(MROUND(HZ472,0.5),'M-Weight for Length'!K:S,4,0)),IF(K472&gt;60,IF(F472="F",VLOOKUP(K472,'F-Weight for Length'!U:AC,4,0),VLOOKUP(K472,'M-Weight for Length'!U:AC,4,0)),IF(F472="F",VLOOKUP(MROUND(HZ472,0.5),'F-Weight for Length'!A:I,4,0),VLOOKUP(MROUND(HZ472,0.5),'M-Weight for Length'!A:I,4,0)))))))),0)</f>
        <v/>
      </c>
      <c r="AD472" s="191" t="str">
        <f>IFERROR(IF(D472="","",IF(F472="","",IF(J472="","",IF(K472="","",IF(AND(K472&gt;23,K472&lt;=60),IF(F472="F",VLOOKUP(MROUND(HZ472,0.5),'F-Weight for Length'!K:S,5,0),VLOOKUP(MROUND(HZ472,0.5),'M-Weight for Length'!K:S,5,0)),IF(K472&gt;60,IF(F472="F",VLOOKUP(K472,'F-Weight for Length'!U:AC,5,0),VLOOKUP(K472,'M-Weight for Length'!U:AC,5,0)),IF(F472="F",VLOOKUP(MROUND(HZ472,0.5),'F-Weight for Length'!A:I,5,0),VLOOKUP(MROUND(HZ472,0.5),'M-Weight for Length'!A:I,5,0)))))))),0)</f>
        <v/>
      </c>
      <c r="AE472" s="191" t="str">
        <f>IFERROR(IF(D472="","",IF(F472="","",IF(J472="","",IF(K472="","",IF(AND(K472&gt;23,K472&lt;=60),IF(F472="F",VLOOKUP(MROUND(HZ472,0.5),'F-Weight for Length'!K:S,6,0),VLOOKUP(MROUND(HZ472,0.5),'M-Weight for Length'!K:S,6,0)),IF(K472&gt;60,IF(F472="F",VLOOKUP(K472,'F-Weight for Length'!U:AC,6,0),VLOOKUP(K472,'M-Weight for Length'!U:AC,6,0)),IF(F472="F",VLOOKUP(MROUND(HZ472,0.5),'F-Weight for Length'!A:I,6,0),VLOOKUP(MROUND(HZ472,0.5),'M-Weight for Length'!A:I,6,0)))))))),0)</f>
        <v/>
      </c>
      <c r="AF472" s="191" t="str">
        <f>IFERROR(IF(D472="","",IF(F472="","",IF(J472="","",IF(K472="","",IF(AND(K472&gt;23,K472&lt;=60),IF(F472="F",VLOOKUP(MROUND(HZ472,0.5),'F-Weight for Length'!K:S,7,0),VLOOKUP(MROUND(HZ472,0.5),'M-Weight for Length'!K:S,7,0)),IF(K472&gt;60,IF(F472="F",VLOOKUP(K472,'F-Weight for Length'!U:AC,7,0),VLOOKUP(K472,'M-Weight for Length'!U:AC,7,0)),IF(F472="F",VLOOKUP(MROUND(HZ472,0.5),'F-Weight for Length'!A:I,7,0),VLOOKUP(MROUND(HZ472,0.5),'M-Weight for Length'!A:I,7,0)))))))),0)</f>
        <v/>
      </c>
      <c r="AG472" s="191" t="str">
        <f>IFERROR(IF(D472="","",IF(F472="","",IF(J472="","",IF(K472="","",IF(AND(K472&gt;23,K472&lt;=60),IF(F472="F",VLOOKUP(MROUND(HZ472,0.5),'F-Weight for Length'!K:S,8,0),VLOOKUP(MROUND(HZ472,0.5),'M-Weight for Length'!K:S,8,0)),IF(K472&gt;60,IF(F472="F",VLOOKUP(K472,'F-Weight for Length'!U:AC,8,0),VLOOKUP(K472,'M-Weight for Length'!U:AC,8,0)),IF(F472="F",VLOOKUP(MROUND(HZ472,0.5),'F-Weight for Length'!A:I,8,0),VLOOKUP(MROUND(HZ472,0.5),'M-Weight for Length'!A:I,8,0)))))))),0)</f>
        <v/>
      </c>
      <c r="AH472" s="191" t="str">
        <f>IFERROR(IF(D472="","",IF(F472="","",IF(J472="","",IF(K472="","",IF(AND(K472&gt;23,K472&lt;=60),IF(F472="F",VLOOKUP(MROUND(HZ472,0.5),'F-Weight for Length'!K:S,9,0),VLOOKUP(MROUND(HZ472,0.5),'M-Weight for Length'!K:S,9,0)),IF(K472&gt;60,IF(F472="F",VLOOKUP(K472,'F-Weight for Length'!U:AC,9,0),VLOOKUP(K472,'M-Weight for Length'!U:AC,9,0)),IF(F472="F",VLOOKUP(MROUND(HZ472,0.5),'F-Weight for Length'!A:I,9,0),VLOOKUP(MROUND(HZ472,0.5),'M-Weight for Length'!A:I,9,0)))))))),0)</f>
        <v/>
      </c>
      <c r="AI472" s="192">
        <f t="shared" si="1610"/>
        <v>0</v>
      </c>
      <c r="AJ472" s="192">
        <f t="shared" si="1611"/>
        <v>0</v>
      </c>
      <c r="AK472" s="192">
        <f t="shared" si="1612"/>
        <v>0</v>
      </c>
      <c r="AL472" s="192">
        <f t="shared" si="1613"/>
        <v>0</v>
      </c>
      <c r="AM472" s="192">
        <f t="shared" si="1614"/>
        <v>0</v>
      </c>
      <c r="AN472" s="192">
        <f t="shared" si="1615"/>
        <v>0</v>
      </c>
      <c r="AO472" s="192">
        <f t="shared" si="1616"/>
        <v>0</v>
      </c>
      <c r="AP472" s="192">
        <f t="shared" si="1617"/>
        <v>0</v>
      </c>
      <c r="AQ472" s="192">
        <f t="shared" si="1618"/>
        <v>0</v>
      </c>
      <c r="AR472" s="192">
        <f t="shared" si="1619"/>
        <v>0</v>
      </c>
      <c r="AS472" s="192">
        <f t="shared" si="1620"/>
        <v>0</v>
      </c>
      <c r="AT472" s="192">
        <f t="shared" si="1621"/>
        <v>0</v>
      </c>
      <c r="AU472" s="192">
        <f t="shared" si="1622"/>
        <v>0</v>
      </c>
      <c r="AV472" s="192">
        <f t="shared" si="1623"/>
        <v>0</v>
      </c>
      <c r="AW472" s="192">
        <f t="shared" si="1624"/>
        <v>0</v>
      </c>
      <c r="AX472" s="192">
        <f t="shared" si="1625"/>
        <v>0</v>
      </c>
      <c r="AY472" s="192">
        <f t="shared" si="1626"/>
        <v>0</v>
      </c>
      <c r="AZ472" s="192">
        <f t="shared" si="1627"/>
        <v>0</v>
      </c>
      <c r="BA472" s="192">
        <f t="shared" si="1628"/>
        <v>0</v>
      </c>
      <c r="BB472" s="192">
        <f t="shared" si="1629"/>
        <v>0</v>
      </c>
      <c r="BC472" s="192">
        <f t="shared" si="1630"/>
        <v>0</v>
      </c>
      <c r="BD472" s="192">
        <f t="shared" si="1631"/>
        <v>0</v>
      </c>
      <c r="BE472" s="192">
        <f t="shared" si="1632"/>
        <v>0</v>
      </c>
      <c r="BF472" s="192">
        <f t="shared" si="1633"/>
        <v>0</v>
      </c>
      <c r="BG472" s="192">
        <f t="shared" si="1634"/>
        <v>0</v>
      </c>
      <c r="BH472" s="192">
        <f t="shared" si="1635"/>
        <v>0</v>
      </c>
      <c r="BI472" s="192">
        <f t="shared" si="1636"/>
        <v>0</v>
      </c>
      <c r="BJ472" s="192">
        <f t="shared" si="1637"/>
        <v>0</v>
      </c>
      <c r="BK472" s="192">
        <f t="shared" si="1638"/>
        <v>0</v>
      </c>
      <c r="BL472" s="192">
        <f t="shared" si="1639"/>
        <v>0</v>
      </c>
      <c r="BM472" s="192">
        <f t="shared" si="1640"/>
        <v>0</v>
      </c>
      <c r="BN472" s="192">
        <f t="shared" si="1641"/>
        <v>0</v>
      </c>
      <c r="BO472" s="192">
        <f t="shared" si="1642"/>
        <v>0</v>
      </c>
      <c r="BP472" s="192">
        <f t="shared" si="1643"/>
        <v>0</v>
      </c>
      <c r="BQ472" s="192">
        <f t="shared" si="1644"/>
        <v>0</v>
      </c>
      <c r="BR472" s="192">
        <f t="shared" si="1645"/>
        <v>0</v>
      </c>
      <c r="BS472" s="192">
        <f t="shared" si="1646"/>
        <v>0</v>
      </c>
      <c r="BT472" s="192">
        <f t="shared" si="1647"/>
        <v>0</v>
      </c>
      <c r="BU472" s="192">
        <f t="shared" si="1648"/>
        <v>0</v>
      </c>
      <c r="BV472" s="192">
        <f t="shared" si="1649"/>
        <v>0</v>
      </c>
      <c r="BW472" s="192">
        <f t="shared" si="1650"/>
        <v>0</v>
      </c>
      <c r="BX472" s="192">
        <f t="shared" si="1651"/>
        <v>0</v>
      </c>
      <c r="BY472" s="192">
        <f t="shared" si="1652"/>
        <v>0</v>
      </c>
      <c r="BZ472" s="192">
        <f t="shared" si="1653"/>
        <v>0</v>
      </c>
      <c r="CA472" s="192">
        <f t="shared" si="1654"/>
        <v>0</v>
      </c>
      <c r="CB472" s="192">
        <f t="shared" si="1655"/>
        <v>0</v>
      </c>
      <c r="CC472" s="192">
        <f t="shared" si="1656"/>
        <v>0</v>
      </c>
      <c r="CD472" s="192">
        <f t="shared" si="1657"/>
        <v>0</v>
      </c>
      <c r="CE472" s="192">
        <f t="shared" si="1658"/>
        <v>0</v>
      </c>
      <c r="CF472" s="192">
        <f t="shared" si="1659"/>
        <v>0</v>
      </c>
      <c r="CG472" s="192">
        <f t="shared" si="1660"/>
        <v>0</v>
      </c>
      <c r="CH472" s="192">
        <f t="shared" si="1661"/>
        <v>0</v>
      </c>
      <c r="CI472" s="192">
        <f t="shared" si="1662"/>
        <v>0</v>
      </c>
      <c r="CJ472" s="192">
        <f t="shared" si="1663"/>
        <v>0</v>
      </c>
      <c r="CK472" s="192">
        <f t="shared" si="1664"/>
        <v>0</v>
      </c>
      <c r="CL472" s="192">
        <f t="shared" si="1665"/>
        <v>0</v>
      </c>
      <c r="CM472" s="192">
        <f t="shared" si="1666"/>
        <v>0</v>
      </c>
      <c r="CN472" s="192">
        <f t="shared" si="1667"/>
        <v>0</v>
      </c>
      <c r="CO472" s="192">
        <f t="shared" si="1668"/>
        <v>0</v>
      </c>
      <c r="CP472" s="192">
        <f t="shared" si="1669"/>
        <v>0</v>
      </c>
      <c r="CQ472" s="192">
        <f t="shared" si="1670"/>
        <v>0</v>
      </c>
      <c r="CR472" s="192">
        <f t="shared" si="1671"/>
        <v>0</v>
      </c>
      <c r="CS472" s="192">
        <f t="shared" si="1672"/>
        <v>0</v>
      </c>
      <c r="CT472" s="192">
        <f t="shared" si="1673"/>
        <v>0</v>
      </c>
      <c r="CU472" s="192">
        <f t="shared" si="1674"/>
        <v>0</v>
      </c>
      <c r="CV472" s="192">
        <f t="shared" si="1675"/>
        <v>0</v>
      </c>
      <c r="CW472" s="192">
        <f t="shared" si="1676"/>
        <v>0</v>
      </c>
      <c r="CX472" s="192">
        <f t="shared" si="1677"/>
        <v>0</v>
      </c>
      <c r="CY472" s="192">
        <f t="shared" si="1678"/>
        <v>0</v>
      </c>
      <c r="CZ472" s="192">
        <f t="shared" si="1679"/>
        <v>0</v>
      </c>
      <c r="DA472" s="192">
        <f t="shared" si="1680"/>
        <v>0</v>
      </c>
      <c r="DB472" s="192">
        <f t="shared" si="1681"/>
        <v>0</v>
      </c>
      <c r="DC472" s="192">
        <f t="shared" si="1682"/>
        <v>0</v>
      </c>
      <c r="DD472" s="192">
        <f t="shared" si="1683"/>
        <v>0</v>
      </c>
      <c r="DE472" s="192">
        <f t="shared" si="1684"/>
        <v>0</v>
      </c>
      <c r="DF472" s="192">
        <f t="shared" si="1685"/>
        <v>0</v>
      </c>
      <c r="DG472" s="192">
        <f t="shared" si="1686"/>
        <v>0</v>
      </c>
      <c r="DH472" s="192">
        <f t="shared" si="1687"/>
        <v>0</v>
      </c>
      <c r="DI472" s="192">
        <f t="shared" si="1688"/>
        <v>0</v>
      </c>
      <c r="DJ472" s="192">
        <f t="shared" si="1689"/>
        <v>0</v>
      </c>
      <c r="DK472" s="192">
        <f t="shared" si="1690"/>
        <v>0</v>
      </c>
      <c r="DL472" s="192">
        <f t="shared" si="1691"/>
        <v>0</v>
      </c>
      <c r="DM472" s="192">
        <f t="shared" si="1692"/>
        <v>0</v>
      </c>
      <c r="DN472" s="192">
        <f t="shared" si="1693"/>
        <v>0</v>
      </c>
      <c r="DO472" s="192">
        <f t="shared" si="1694"/>
        <v>0</v>
      </c>
      <c r="DP472" s="192">
        <f t="shared" si="1695"/>
        <v>0</v>
      </c>
      <c r="DQ472" s="192">
        <f t="shared" si="1696"/>
        <v>0</v>
      </c>
      <c r="DR472" s="192">
        <f t="shared" si="1697"/>
        <v>0</v>
      </c>
      <c r="DS472" s="192">
        <f t="shared" si="1698"/>
        <v>0</v>
      </c>
      <c r="DT472" s="192">
        <f t="shared" si="1699"/>
        <v>0</v>
      </c>
      <c r="DU472" s="192">
        <f t="shared" si="1700"/>
        <v>0</v>
      </c>
      <c r="DV472" s="193">
        <f t="shared" si="1701"/>
        <v>0</v>
      </c>
      <c r="DW472" s="193">
        <f t="shared" si="1702"/>
        <v>0</v>
      </c>
      <c r="DX472" s="193">
        <f t="shared" si="1703"/>
        <v>0</v>
      </c>
      <c r="DY472" s="193">
        <f t="shared" si="1704"/>
        <v>0</v>
      </c>
      <c r="DZ472" s="193">
        <f t="shared" si="1705"/>
        <v>0</v>
      </c>
      <c r="EA472" s="192">
        <f t="shared" si="1706"/>
        <v>0</v>
      </c>
      <c r="EB472" s="192">
        <f t="shared" si="1707"/>
        <v>0</v>
      </c>
      <c r="EC472" s="192">
        <f t="shared" si="1708"/>
        <v>0</v>
      </c>
      <c r="ED472" s="192">
        <f t="shared" si="1709"/>
        <v>0</v>
      </c>
      <c r="EE472" s="192">
        <f t="shared" si="1710"/>
        <v>0</v>
      </c>
      <c r="EF472" s="192">
        <f t="shared" si="1711"/>
        <v>0</v>
      </c>
      <c r="EG472" s="192">
        <f t="shared" si="1712"/>
        <v>0</v>
      </c>
      <c r="EH472" s="192">
        <f t="shared" si="1713"/>
        <v>0</v>
      </c>
      <c r="EI472" s="192">
        <f t="shared" si="1714"/>
        <v>0</v>
      </c>
      <c r="EJ472" s="192">
        <f t="shared" si="1715"/>
        <v>0</v>
      </c>
      <c r="EK472" s="192">
        <f t="shared" si="1716"/>
        <v>0</v>
      </c>
      <c r="EL472" s="192">
        <f t="shared" si="1717"/>
        <v>0</v>
      </c>
      <c r="EM472" s="192">
        <f t="shared" si="1718"/>
        <v>0</v>
      </c>
      <c r="EN472" s="192">
        <f t="shared" si="1719"/>
        <v>0</v>
      </c>
      <c r="EO472" s="192">
        <f t="shared" si="1720"/>
        <v>0</v>
      </c>
      <c r="EP472" s="192">
        <f t="shared" si="1721"/>
        <v>0</v>
      </c>
      <c r="EQ472" s="192">
        <f t="shared" si="1722"/>
        <v>0</v>
      </c>
      <c r="ER472" s="192">
        <f t="shared" si="1723"/>
        <v>0</v>
      </c>
      <c r="ES472" s="192">
        <f t="shared" si="1724"/>
        <v>0</v>
      </c>
      <c r="ET472" s="192">
        <f t="shared" si="1725"/>
        <v>0</v>
      </c>
      <c r="EU472" s="192">
        <f t="shared" si="1726"/>
        <v>0</v>
      </c>
      <c r="EV472" s="192">
        <f t="shared" si="1727"/>
        <v>0</v>
      </c>
      <c r="EW472" s="192">
        <f t="shared" si="1728"/>
        <v>0</v>
      </c>
      <c r="EX472" s="192">
        <f t="shared" si="1729"/>
        <v>0</v>
      </c>
      <c r="EY472" s="192">
        <f t="shared" si="1730"/>
        <v>0</v>
      </c>
      <c r="EZ472" s="192">
        <f t="shared" si="1731"/>
        <v>0</v>
      </c>
      <c r="FA472" s="192">
        <f t="shared" si="1732"/>
        <v>0</v>
      </c>
      <c r="FB472" s="192">
        <f t="shared" si="1733"/>
        <v>0</v>
      </c>
      <c r="FC472" s="192">
        <f t="shared" si="1734"/>
        <v>0</v>
      </c>
      <c r="FD472" s="192">
        <f t="shared" si="1735"/>
        <v>0</v>
      </c>
      <c r="FE472" s="192">
        <f t="shared" si="1736"/>
        <v>0</v>
      </c>
      <c r="FF472" s="192">
        <f t="shared" si="1737"/>
        <v>0</v>
      </c>
      <c r="FG472" s="192">
        <f t="shared" si="1738"/>
        <v>0</v>
      </c>
      <c r="FH472" s="192">
        <f t="shared" si="1739"/>
        <v>0</v>
      </c>
      <c r="FI472" s="192">
        <f t="shared" si="1740"/>
        <v>0</v>
      </c>
      <c r="FJ472" s="192">
        <f t="shared" si="1741"/>
        <v>0</v>
      </c>
      <c r="FK472" s="192">
        <f t="shared" si="1742"/>
        <v>0</v>
      </c>
      <c r="FL472" s="192">
        <f t="shared" si="1743"/>
        <v>0</v>
      </c>
      <c r="FM472" s="192">
        <f t="shared" si="1744"/>
        <v>0</v>
      </c>
      <c r="FN472" s="192">
        <f t="shared" si="1745"/>
        <v>0</v>
      </c>
      <c r="FO472" s="192">
        <f t="shared" si="1746"/>
        <v>0</v>
      </c>
      <c r="FP472" s="192">
        <f t="shared" si="1747"/>
        <v>0</v>
      </c>
      <c r="FQ472" s="192">
        <f t="shared" si="1748"/>
        <v>0</v>
      </c>
      <c r="FR472" s="192">
        <f t="shared" si="1749"/>
        <v>0</v>
      </c>
      <c r="FS472" s="192">
        <f t="shared" si="1750"/>
        <v>0</v>
      </c>
      <c r="FT472" s="192">
        <f t="shared" si="1751"/>
        <v>0</v>
      </c>
      <c r="FU472" s="192">
        <f t="shared" si="1752"/>
        <v>0</v>
      </c>
      <c r="FV472" s="192">
        <f t="shared" si="1753"/>
        <v>0</v>
      </c>
      <c r="FW472" s="192">
        <f t="shared" si="1754"/>
        <v>0</v>
      </c>
      <c r="FX472" s="192">
        <f t="shared" si="1755"/>
        <v>0</v>
      </c>
      <c r="FY472" s="192">
        <f t="shared" si="1756"/>
        <v>0</v>
      </c>
      <c r="FZ472" s="192">
        <f t="shared" si="1757"/>
        <v>0</v>
      </c>
      <c r="GA472" s="192">
        <f t="shared" si="1758"/>
        <v>0</v>
      </c>
      <c r="GB472" s="192">
        <f t="shared" si="1759"/>
        <v>0</v>
      </c>
      <c r="GC472" s="192">
        <f t="shared" si="1760"/>
        <v>0</v>
      </c>
      <c r="GD472" s="192">
        <f t="shared" si="1761"/>
        <v>0</v>
      </c>
      <c r="GE472" s="192">
        <f t="shared" si="1762"/>
        <v>0</v>
      </c>
      <c r="GF472" s="192">
        <f t="shared" si="1763"/>
        <v>0</v>
      </c>
      <c r="GG472" s="192">
        <f t="shared" si="1764"/>
        <v>0</v>
      </c>
      <c r="GH472" s="192">
        <f t="shared" si="1765"/>
        <v>0</v>
      </c>
      <c r="GI472" s="192">
        <f t="shared" si="1766"/>
        <v>0</v>
      </c>
      <c r="GJ472" s="192">
        <f t="shared" si="1767"/>
        <v>0</v>
      </c>
      <c r="GK472" s="192">
        <f t="shared" si="1768"/>
        <v>0</v>
      </c>
      <c r="GL472" s="192">
        <f t="shared" si="1769"/>
        <v>0</v>
      </c>
      <c r="GM472" s="192">
        <f t="shared" si="1770"/>
        <v>0</v>
      </c>
      <c r="GN472" s="192">
        <f t="shared" si="1771"/>
        <v>0</v>
      </c>
      <c r="GO472" s="192">
        <f t="shared" si="1772"/>
        <v>0</v>
      </c>
      <c r="GP472" s="192">
        <f t="shared" si="1773"/>
        <v>0</v>
      </c>
      <c r="GQ472" s="192">
        <f t="shared" si="1774"/>
        <v>0</v>
      </c>
      <c r="GR472" s="192">
        <f t="shared" si="1775"/>
        <v>0</v>
      </c>
      <c r="GS472" s="192">
        <f t="shared" si="1776"/>
        <v>0</v>
      </c>
      <c r="GT472" s="192">
        <f t="shared" si="1777"/>
        <v>0</v>
      </c>
      <c r="GU472" s="192">
        <f t="shared" si="1778"/>
        <v>0</v>
      </c>
      <c r="GV472" s="192">
        <f t="shared" si="1779"/>
        <v>0</v>
      </c>
      <c r="GW472" s="192">
        <f t="shared" si="1780"/>
        <v>0</v>
      </c>
      <c r="GX472" s="192">
        <f t="shared" si="1781"/>
        <v>0</v>
      </c>
      <c r="GY472" s="192">
        <f t="shared" si="1782"/>
        <v>0</v>
      </c>
      <c r="GZ472" s="192">
        <f t="shared" si="1783"/>
        <v>0</v>
      </c>
      <c r="HA472" s="192">
        <f t="shared" si="1784"/>
        <v>0</v>
      </c>
      <c r="HB472" s="192">
        <f t="shared" si="1785"/>
        <v>0</v>
      </c>
      <c r="HC472" s="192">
        <f t="shared" si="1786"/>
        <v>0</v>
      </c>
      <c r="HD472" s="192">
        <f t="shared" si="1787"/>
        <v>0</v>
      </c>
      <c r="HE472" s="192">
        <f t="shared" si="1788"/>
        <v>0</v>
      </c>
      <c r="HF472" s="192">
        <f t="shared" si="1789"/>
        <v>0</v>
      </c>
      <c r="HG472" s="192">
        <f t="shared" si="1790"/>
        <v>0</v>
      </c>
      <c r="HH472" s="192">
        <f t="shared" si="1791"/>
        <v>0</v>
      </c>
      <c r="HI472" s="192">
        <f t="shared" si="1792"/>
        <v>0</v>
      </c>
      <c r="HJ472" s="192">
        <f t="shared" si="1793"/>
        <v>0</v>
      </c>
      <c r="HK472" s="192">
        <f t="shared" si="1794"/>
        <v>0</v>
      </c>
      <c r="HL472" s="192">
        <f t="shared" si="1795"/>
        <v>0</v>
      </c>
      <c r="HM472" s="192">
        <f t="shared" si="1796"/>
        <v>0</v>
      </c>
      <c r="HN472" s="194">
        <f t="shared" si="1797"/>
        <v>0</v>
      </c>
      <c r="HO472" s="194">
        <f t="shared" si="1798"/>
        <v>0</v>
      </c>
      <c r="HP472" s="194">
        <f t="shared" si="1799"/>
        <v>0</v>
      </c>
      <c r="HQ472" s="194">
        <f t="shared" si="1800"/>
        <v>0</v>
      </c>
      <c r="HR472" s="194">
        <f t="shared" si="1801"/>
        <v>0</v>
      </c>
      <c r="HS472" s="195" t="str">
        <f t="shared" si="1599"/>
        <v/>
      </c>
      <c r="HT472" s="196">
        <f t="shared" si="1595"/>
        <v>0</v>
      </c>
      <c r="HU472" s="196">
        <f t="shared" si="1596"/>
        <v>0</v>
      </c>
      <c r="HV472" s="197" t="str">
        <f t="shared" si="1600"/>
        <v/>
      </c>
      <c r="HW472" s="197" t="str">
        <f t="shared" si="1802"/>
        <v/>
      </c>
      <c r="HX472" s="197" t="str">
        <f t="shared" si="1803"/>
        <v/>
      </c>
      <c r="HY472" s="195" t="str">
        <f t="shared" si="1601"/>
        <v/>
      </c>
      <c r="HZ472" s="30">
        <f t="shared" si="1597"/>
        <v>0</v>
      </c>
      <c r="IA472" s="198">
        <f t="shared" si="1602"/>
        <v>0</v>
      </c>
      <c r="IB472" s="195"/>
      <c r="IC472" s="195">
        <f t="shared" si="1804"/>
        <v>0</v>
      </c>
      <c r="ID472" s="195">
        <f t="shared" si="1603"/>
        <v>0</v>
      </c>
      <c r="IE472" s="195">
        <f t="shared" si="1805"/>
        <v>0</v>
      </c>
      <c r="IF472" s="195">
        <f t="shared" si="1604"/>
        <v>0</v>
      </c>
      <c r="IG472" s="307">
        <f t="shared" si="1605"/>
        <v>0</v>
      </c>
      <c r="IH472" s="307">
        <f t="shared" si="1606"/>
        <v>0</v>
      </c>
      <c r="II472" s="44">
        <f t="shared" si="1806"/>
        <v>0</v>
      </c>
      <c r="IJ472" s="44">
        <f t="shared" si="1807"/>
        <v>0</v>
      </c>
      <c r="IK472" s="44">
        <f t="shared" si="1808"/>
        <v>0</v>
      </c>
      <c r="IL472" s="44">
        <f t="shared" si="1809"/>
        <v>0</v>
      </c>
      <c r="IM472" s="44">
        <f t="shared" si="1810"/>
        <v>0</v>
      </c>
      <c r="IN472" s="44">
        <f t="shared" si="1811"/>
        <v>0</v>
      </c>
      <c r="IO472" s="44">
        <f t="shared" si="1812"/>
        <v>0</v>
      </c>
    </row>
    <row r="473" spans="1:249" ht="18" customHeight="1">
      <c r="A473" s="188">
        <v>467</v>
      </c>
      <c r="B473" s="326"/>
      <c r="C473" s="289"/>
      <c r="D473" s="199"/>
      <c r="E473" s="189"/>
      <c r="F473" s="189"/>
      <c r="G473" s="190"/>
      <c r="H473" s="190"/>
      <c r="I473" s="272"/>
      <c r="J473" s="207"/>
      <c r="K473" s="214" t="str">
        <f t="shared" si="1607"/>
        <v/>
      </c>
      <c r="L473" s="200" t="str">
        <f t="shared" si="1608"/>
        <v/>
      </c>
      <c r="M473" s="200" t="str">
        <f t="shared" si="1609"/>
        <v/>
      </c>
      <c r="N473" s="209" t="str">
        <f t="shared" si="1598"/>
        <v/>
      </c>
      <c r="O473" s="208" t="str">
        <f>IFERROR(IF(D473="","",IF(K473="","",IF(I473="","",IF(F473="F",VLOOKUP(K473,F!A:G,2,0),IF(F473="M",VLOOKUP(K473,M!A:G,2,0),""))))),0)</f>
        <v/>
      </c>
      <c r="P473" s="191" t="str">
        <f>IFERROR(IF(D473="","",IF(K473="","",IF(I473="","",IF(F473="F",VLOOKUP(K473,F!A:G,3,0),IF(F473="M",VLOOKUP(K473,M!A:G,3,0),""))))),0)</f>
        <v/>
      </c>
      <c r="Q473" s="191" t="str">
        <f>IFERROR(IF(D473="","",IF(K473="","",IF(I473="","",IF(F473="F",VLOOKUP(K473,F!A:G,4,0),IF(F473="M",VLOOKUP(K473,M!A:G,4,0),""))))),0)</f>
        <v/>
      </c>
      <c r="R473" s="191" t="str">
        <f>IFERROR(IF(D473="","",IF(K473="","",IF(I473="","",IF(F473="F",VLOOKUP(K473,F!A:G,5,0),IF(F473="M",VLOOKUP(K473,M!A:G,5,0),""))))),0)</f>
        <v/>
      </c>
      <c r="S473" s="191" t="str">
        <f>IFERROR(IF(D473="","",IF(K473="","",IF(I473="","",IF(F473="F",VLOOKUP(K473,F!A:G,6,0),IF(F473="M",VLOOKUP(K473,M!A:G,6,0),""))))),0)</f>
        <v/>
      </c>
      <c r="T473" s="191" t="str">
        <f>IFERROR(IF(D473="","",IF(K473="","",IF(I473="","",IF(F473="F",VLOOKUP(K473,F!A:G,7,0),IF(F473="M",VLOOKUP(K473,M!A:G,7,0),""))))),0)</f>
        <v/>
      </c>
      <c r="U473" s="191" t="str">
        <f>IFERROR(IF(D473="","",IF(K473="","",IF(J473="","",IF(F473="F",VLOOKUP(K473,F!A:M,8,0),IF(F473="M",VLOOKUP(K473,M!A:M,8,0),""))))),0)</f>
        <v/>
      </c>
      <c r="V473" s="191" t="str">
        <f>IFERROR(IF(D473="","",IF(K473="","",IF(J473="","",IF(F473="F",VLOOKUP(K473,F!A:M,9,0),IF(F473="M",VLOOKUP(K473,M!A:M,9,0),""))))),0)</f>
        <v/>
      </c>
      <c r="W473" s="191" t="str">
        <f>IFERROR(IF(D473="","",IF(K473="","",IF(J473="","",IF(F473="F",VLOOKUP(K473,F!A:M,10,0),IF(F473="M",VLOOKUP(K473,M!A:M,10,0),""))))),0)</f>
        <v/>
      </c>
      <c r="X473" s="191" t="str">
        <f>IFERROR(IF(D473="","",IF(K473="","",IF(J473="","",IF(F473="F",VLOOKUP(K473,F!A:M,11,0),IF(F473="M",VLOOKUP(K473,M!A:M,11,0),""))))),0)</f>
        <v/>
      </c>
      <c r="Y473" s="191" t="str">
        <f>IFERROR(IF(D473="","",IF(K473="","",IF(J473="","",IF(F473="F",VLOOKUP(K473,F!A:M,12,0),IF(F473="M",VLOOKUP(K473,M!A:M,12,0),""))))),0)</f>
        <v/>
      </c>
      <c r="Z473" s="191" t="str">
        <f>IFERROR(IF(D473="","",IF(K473="","",IF(J473="","",IF(F473="F",VLOOKUP(K473,F!A:M,13,0),IF(F473="M",VLOOKUP(K473,M!A:M,13,0),""))))),0)</f>
        <v/>
      </c>
      <c r="AA473" s="191" t="str">
        <f>IFERROR(IF(D473="","",IF(F473="","",IF(J473="","",IF(K473="","",IF(AND(K473&gt;23,K473&lt;=60),IF(F473="F",VLOOKUP(MROUND(HZ473,0.5),'F-Weight for Length'!K:S,2,0),VLOOKUP(MROUND(HZ473,0.5),'M-Weight for Length'!K:S,2,0)),IF(K473&gt;60,IF(F473="F",VLOOKUP(K473,'F-Weight for Length'!U:AC,2,0),VLOOKUP(K473,'M-Weight for Length'!U:AC,2,0)),IF(F473="F",VLOOKUP(MROUND(HZ473,0.5),'F-Weight for Length'!A:I,2,0),VLOOKUP(MROUND(HZ473,0.5),'M-Weight for Length'!A:I,2,0)))))))),0)</f>
        <v/>
      </c>
      <c r="AB473" s="191" t="str">
        <f>IFERROR(IF(D473="","",IF(F473="","",IF(J473="","",IF(K473="","",IF(AND(K473&gt;23,K473&lt;=60),IF(F473="F",VLOOKUP(MROUND(HZ473,0.5),'F-Weight for Length'!K:S,3,0),VLOOKUP(MROUND(HZ473,0.5),'M-Weight for Length'!K:S,3,0)),IF(K473&gt;60,IF(F473="F",VLOOKUP(K473,'F-Weight for Length'!U:AC,3,0),VLOOKUP(K473,'M-Weight for Length'!U:AC,3,0)),IF(F473="F",VLOOKUP(MROUND(HZ473,0.5),'F-Weight for Length'!A:I,3,0),VLOOKUP(MROUND(HZ473,0.5),'M-Weight for Length'!A:I,3,0)))))))),0)</f>
        <v/>
      </c>
      <c r="AC473" s="191" t="str">
        <f>IFERROR(IF(D473="","",IF(F473="","",IF(J473="","",IF(K473="","",IF(AND(K473&gt;23,K473&lt;=60),IF(F473="F",VLOOKUP(MROUND(HZ473,0.5),'F-Weight for Length'!K:S,4,0),VLOOKUP(MROUND(HZ473,0.5),'M-Weight for Length'!K:S,4,0)),IF(K473&gt;60,IF(F473="F",VLOOKUP(K473,'F-Weight for Length'!U:AC,4,0),VLOOKUP(K473,'M-Weight for Length'!U:AC,4,0)),IF(F473="F",VLOOKUP(MROUND(HZ473,0.5),'F-Weight for Length'!A:I,4,0),VLOOKUP(MROUND(HZ473,0.5),'M-Weight for Length'!A:I,4,0)))))))),0)</f>
        <v/>
      </c>
      <c r="AD473" s="191" t="str">
        <f>IFERROR(IF(D473="","",IF(F473="","",IF(J473="","",IF(K473="","",IF(AND(K473&gt;23,K473&lt;=60),IF(F473="F",VLOOKUP(MROUND(HZ473,0.5),'F-Weight for Length'!K:S,5,0),VLOOKUP(MROUND(HZ473,0.5),'M-Weight for Length'!K:S,5,0)),IF(K473&gt;60,IF(F473="F",VLOOKUP(K473,'F-Weight for Length'!U:AC,5,0),VLOOKUP(K473,'M-Weight for Length'!U:AC,5,0)),IF(F473="F",VLOOKUP(MROUND(HZ473,0.5),'F-Weight for Length'!A:I,5,0),VLOOKUP(MROUND(HZ473,0.5),'M-Weight for Length'!A:I,5,0)))))))),0)</f>
        <v/>
      </c>
      <c r="AE473" s="191" t="str">
        <f>IFERROR(IF(D473="","",IF(F473="","",IF(J473="","",IF(K473="","",IF(AND(K473&gt;23,K473&lt;=60),IF(F473="F",VLOOKUP(MROUND(HZ473,0.5),'F-Weight for Length'!K:S,6,0),VLOOKUP(MROUND(HZ473,0.5),'M-Weight for Length'!K:S,6,0)),IF(K473&gt;60,IF(F473="F",VLOOKUP(K473,'F-Weight for Length'!U:AC,6,0),VLOOKUP(K473,'M-Weight for Length'!U:AC,6,0)),IF(F473="F",VLOOKUP(MROUND(HZ473,0.5),'F-Weight for Length'!A:I,6,0),VLOOKUP(MROUND(HZ473,0.5),'M-Weight for Length'!A:I,6,0)))))))),0)</f>
        <v/>
      </c>
      <c r="AF473" s="191" t="str">
        <f>IFERROR(IF(D473="","",IF(F473="","",IF(J473="","",IF(K473="","",IF(AND(K473&gt;23,K473&lt;=60),IF(F473="F",VLOOKUP(MROUND(HZ473,0.5),'F-Weight for Length'!K:S,7,0),VLOOKUP(MROUND(HZ473,0.5),'M-Weight for Length'!K:S,7,0)),IF(K473&gt;60,IF(F473="F",VLOOKUP(K473,'F-Weight for Length'!U:AC,7,0),VLOOKUP(K473,'M-Weight for Length'!U:AC,7,0)),IF(F473="F",VLOOKUP(MROUND(HZ473,0.5),'F-Weight for Length'!A:I,7,0),VLOOKUP(MROUND(HZ473,0.5),'M-Weight for Length'!A:I,7,0)))))))),0)</f>
        <v/>
      </c>
      <c r="AG473" s="191" t="str">
        <f>IFERROR(IF(D473="","",IF(F473="","",IF(J473="","",IF(K473="","",IF(AND(K473&gt;23,K473&lt;=60),IF(F473="F",VLOOKUP(MROUND(HZ473,0.5),'F-Weight for Length'!K:S,8,0),VLOOKUP(MROUND(HZ473,0.5),'M-Weight for Length'!K:S,8,0)),IF(K473&gt;60,IF(F473="F",VLOOKUP(K473,'F-Weight for Length'!U:AC,8,0),VLOOKUP(K473,'M-Weight for Length'!U:AC,8,0)),IF(F473="F",VLOOKUP(MROUND(HZ473,0.5),'F-Weight for Length'!A:I,8,0),VLOOKUP(MROUND(HZ473,0.5),'M-Weight for Length'!A:I,8,0)))))))),0)</f>
        <v/>
      </c>
      <c r="AH473" s="191" t="str">
        <f>IFERROR(IF(D473="","",IF(F473="","",IF(J473="","",IF(K473="","",IF(AND(K473&gt;23,K473&lt;=60),IF(F473="F",VLOOKUP(MROUND(HZ473,0.5),'F-Weight for Length'!K:S,9,0),VLOOKUP(MROUND(HZ473,0.5),'M-Weight for Length'!K:S,9,0)),IF(K473&gt;60,IF(F473="F",VLOOKUP(K473,'F-Weight for Length'!U:AC,9,0),VLOOKUP(K473,'M-Weight for Length'!U:AC,9,0)),IF(F473="F",VLOOKUP(MROUND(HZ473,0.5),'F-Weight for Length'!A:I,9,0),VLOOKUP(MROUND(HZ473,0.5),'M-Weight for Length'!A:I,9,0)))))))),0)</f>
        <v/>
      </c>
      <c r="AI473" s="192">
        <f t="shared" si="1610"/>
        <v>0</v>
      </c>
      <c r="AJ473" s="192">
        <f t="shared" si="1611"/>
        <v>0</v>
      </c>
      <c r="AK473" s="192">
        <f t="shared" si="1612"/>
        <v>0</v>
      </c>
      <c r="AL473" s="192">
        <f t="shared" si="1613"/>
        <v>0</v>
      </c>
      <c r="AM473" s="192">
        <f t="shared" si="1614"/>
        <v>0</v>
      </c>
      <c r="AN473" s="192">
        <f t="shared" si="1615"/>
        <v>0</v>
      </c>
      <c r="AO473" s="192">
        <f t="shared" si="1616"/>
        <v>0</v>
      </c>
      <c r="AP473" s="192">
        <f t="shared" si="1617"/>
        <v>0</v>
      </c>
      <c r="AQ473" s="192">
        <f t="shared" si="1618"/>
        <v>0</v>
      </c>
      <c r="AR473" s="192">
        <f t="shared" si="1619"/>
        <v>0</v>
      </c>
      <c r="AS473" s="192">
        <f t="shared" si="1620"/>
        <v>0</v>
      </c>
      <c r="AT473" s="192">
        <f t="shared" si="1621"/>
        <v>0</v>
      </c>
      <c r="AU473" s="192">
        <f t="shared" si="1622"/>
        <v>0</v>
      </c>
      <c r="AV473" s="192">
        <f t="shared" si="1623"/>
        <v>0</v>
      </c>
      <c r="AW473" s="192">
        <f t="shared" si="1624"/>
        <v>0</v>
      </c>
      <c r="AX473" s="192">
        <f t="shared" si="1625"/>
        <v>0</v>
      </c>
      <c r="AY473" s="192">
        <f t="shared" si="1626"/>
        <v>0</v>
      </c>
      <c r="AZ473" s="192">
        <f t="shared" si="1627"/>
        <v>0</v>
      </c>
      <c r="BA473" s="192">
        <f t="shared" si="1628"/>
        <v>0</v>
      </c>
      <c r="BB473" s="192">
        <f t="shared" si="1629"/>
        <v>0</v>
      </c>
      <c r="BC473" s="192">
        <f t="shared" si="1630"/>
        <v>0</v>
      </c>
      <c r="BD473" s="192">
        <f t="shared" si="1631"/>
        <v>0</v>
      </c>
      <c r="BE473" s="192">
        <f t="shared" si="1632"/>
        <v>0</v>
      </c>
      <c r="BF473" s="192">
        <f t="shared" si="1633"/>
        <v>0</v>
      </c>
      <c r="BG473" s="192">
        <f t="shared" si="1634"/>
        <v>0</v>
      </c>
      <c r="BH473" s="192">
        <f t="shared" si="1635"/>
        <v>0</v>
      </c>
      <c r="BI473" s="192">
        <f t="shared" si="1636"/>
        <v>0</v>
      </c>
      <c r="BJ473" s="192">
        <f t="shared" si="1637"/>
        <v>0</v>
      </c>
      <c r="BK473" s="192">
        <f t="shared" si="1638"/>
        <v>0</v>
      </c>
      <c r="BL473" s="192">
        <f t="shared" si="1639"/>
        <v>0</v>
      </c>
      <c r="BM473" s="192">
        <f t="shared" si="1640"/>
        <v>0</v>
      </c>
      <c r="BN473" s="192">
        <f t="shared" si="1641"/>
        <v>0</v>
      </c>
      <c r="BO473" s="192">
        <f t="shared" si="1642"/>
        <v>0</v>
      </c>
      <c r="BP473" s="192">
        <f t="shared" si="1643"/>
        <v>0</v>
      </c>
      <c r="BQ473" s="192">
        <f t="shared" si="1644"/>
        <v>0</v>
      </c>
      <c r="BR473" s="192">
        <f t="shared" si="1645"/>
        <v>0</v>
      </c>
      <c r="BS473" s="192">
        <f t="shared" si="1646"/>
        <v>0</v>
      </c>
      <c r="BT473" s="192">
        <f t="shared" si="1647"/>
        <v>0</v>
      </c>
      <c r="BU473" s="192">
        <f t="shared" si="1648"/>
        <v>0</v>
      </c>
      <c r="BV473" s="192">
        <f t="shared" si="1649"/>
        <v>0</v>
      </c>
      <c r="BW473" s="192">
        <f t="shared" si="1650"/>
        <v>0</v>
      </c>
      <c r="BX473" s="192">
        <f t="shared" si="1651"/>
        <v>0</v>
      </c>
      <c r="BY473" s="192">
        <f t="shared" si="1652"/>
        <v>0</v>
      </c>
      <c r="BZ473" s="192">
        <f t="shared" si="1653"/>
        <v>0</v>
      </c>
      <c r="CA473" s="192">
        <f t="shared" si="1654"/>
        <v>0</v>
      </c>
      <c r="CB473" s="192">
        <f t="shared" si="1655"/>
        <v>0</v>
      </c>
      <c r="CC473" s="192">
        <f t="shared" si="1656"/>
        <v>0</v>
      </c>
      <c r="CD473" s="192">
        <f t="shared" si="1657"/>
        <v>0</v>
      </c>
      <c r="CE473" s="192">
        <f t="shared" si="1658"/>
        <v>0</v>
      </c>
      <c r="CF473" s="192">
        <f t="shared" si="1659"/>
        <v>0</v>
      </c>
      <c r="CG473" s="192">
        <f t="shared" si="1660"/>
        <v>0</v>
      </c>
      <c r="CH473" s="192">
        <f t="shared" si="1661"/>
        <v>0</v>
      </c>
      <c r="CI473" s="192">
        <f t="shared" si="1662"/>
        <v>0</v>
      </c>
      <c r="CJ473" s="192">
        <f t="shared" si="1663"/>
        <v>0</v>
      </c>
      <c r="CK473" s="192">
        <f t="shared" si="1664"/>
        <v>0</v>
      </c>
      <c r="CL473" s="192">
        <f t="shared" si="1665"/>
        <v>0</v>
      </c>
      <c r="CM473" s="192">
        <f t="shared" si="1666"/>
        <v>0</v>
      </c>
      <c r="CN473" s="192">
        <f t="shared" si="1667"/>
        <v>0</v>
      </c>
      <c r="CO473" s="192">
        <f t="shared" si="1668"/>
        <v>0</v>
      </c>
      <c r="CP473" s="192">
        <f t="shared" si="1669"/>
        <v>0</v>
      </c>
      <c r="CQ473" s="192">
        <f t="shared" si="1670"/>
        <v>0</v>
      </c>
      <c r="CR473" s="192">
        <f t="shared" si="1671"/>
        <v>0</v>
      </c>
      <c r="CS473" s="192">
        <f t="shared" si="1672"/>
        <v>0</v>
      </c>
      <c r="CT473" s="192">
        <f t="shared" si="1673"/>
        <v>0</v>
      </c>
      <c r="CU473" s="192">
        <f t="shared" si="1674"/>
        <v>0</v>
      </c>
      <c r="CV473" s="192">
        <f t="shared" si="1675"/>
        <v>0</v>
      </c>
      <c r="CW473" s="192">
        <f t="shared" si="1676"/>
        <v>0</v>
      </c>
      <c r="CX473" s="192">
        <f t="shared" si="1677"/>
        <v>0</v>
      </c>
      <c r="CY473" s="192">
        <f t="shared" si="1678"/>
        <v>0</v>
      </c>
      <c r="CZ473" s="192">
        <f t="shared" si="1679"/>
        <v>0</v>
      </c>
      <c r="DA473" s="192">
        <f t="shared" si="1680"/>
        <v>0</v>
      </c>
      <c r="DB473" s="192">
        <f t="shared" si="1681"/>
        <v>0</v>
      </c>
      <c r="DC473" s="192">
        <f t="shared" si="1682"/>
        <v>0</v>
      </c>
      <c r="DD473" s="192">
        <f t="shared" si="1683"/>
        <v>0</v>
      </c>
      <c r="DE473" s="192">
        <f t="shared" si="1684"/>
        <v>0</v>
      </c>
      <c r="DF473" s="192">
        <f t="shared" si="1685"/>
        <v>0</v>
      </c>
      <c r="DG473" s="192">
        <f t="shared" si="1686"/>
        <v>0</v>
      </c>
      <c r="DH473" s="192">
        <f t="shared" si="1687"/>
        <v>0</v>
      </c>
      <c r="DI473" s="192">
        <f t="shared" si="1688"/>
        <v>0</v>
      </c>
      <c r="DJ473" s="192">
        <f t="shared" si="1689"/>
        <v>0</v>
      </c>
      <c r="DK473" s="192">
        <f t="shared" si="1690"/>
        <v>0</v>
      </c>
      <c r="DL473" s="192">
        <f t="shared" si="1691"/>
        <v>0</v>
      </c>
      <c r="DM473" s="192">
        <f t="shared" si="1692"/>
        <v>0</v>
      </c>
      <c r="DN473" s="192">
        <f t="shared" si="1693"/>
        <v>0</v>
      </c>
      <c r="DO473" s="192">
        <f t="shared" si="1694"/>
        <v>0</v>
      </c>
      <c r="DP473" s="192">
        <f t="shared" si="1695"/>
        <v>0</v>
      </c>
      <c r="DQ473" s="192">
        <f t="shared" si="1696"/>
        <v>0</v>
      </c>
      <c r="DR473" s="192">
        <f t="shared" si="1697"/>
        <v>0</v>
      </c>
      <c r="DS473" s="192">
        <f t="shared" si="1698"/>
        <v>0</v>
      </c>
      <c r="DT473" s="192">
        <f t="shared" si="1699"/>
        <v>0</v>
      </c>
      <c r="DU473" s="192">
        <f t="shared" si="1700"/>
        <v>0</v>
      </c>
      <c r="DV473" s="193">
        <f t="shared" si="1701"/>
        <v>0</v>
      </c>
      <c r="DW473" s="193">
        <f t="shared" si="1702"/>
        <v>0</v>
      </c>
      <c r="DX473" s="193">
        <f t="shared" si="1703"/>
        <v>0</v>
      </c>
      <c r="DY473" s="193">
        <f t="shared" si="1704"/>
        <v>0</v>
      </c>
      <c r="DZ473" s="193">
        <f t="shared" si="1705"/>
        <v>0</v>
      </c>
      <c r="EA473" s="192">
        <f t="shared" si="1706"/>
        <v>0</v>
      </c>
      <c r="EB473" s="192">
        <f t="shared" si="1707"/>
        <v>0</v>
      </c>
      <c r="EC473" s="192">
        <f t="shared" si="1708"/>
        <v>0</v>
      </c>
      <c r="ED473" s="192">
        <f t="shared" si="1709"/>
        <v>0</v>
      </c>
      <c r="EE473" s="192">
        <f t="shared" si="1710"/>
        <v>0</v>
      </c>
      <c r="EF473" s="192">
        <f t="shared" si="1711"/>
        <v>0</v>
      </c>
      <c r="EG473" s="192">
        <f t="shared" si="1712"/>
        <v>0</v>
      </c>
      <c r="EH473" s="192">
        <f t="shared" si="1713"/>
        <v>0</v>
      </c>
      <c r="EI473" s="192">
        <f t="shared" si="1714"/>
        <v>0</v>
      </c>
      <c r="EJ473" s="192">
        <f t="shared" si="1715"/>
        <v>0</v>
      </c>
      <c r="EK473" s="192">
        <f t="shared" si="1716"/>
        <v>0</v>
      </c>
      <c r="EL473" s="192">
        <f t="shared" si="1717"/>
        <v>0</v>
      </c>
      <c r="EM473" s="192">
        <f t="shared" si="1718"/>
        <v>0</v>
      </c>
      <c r="EN473" s="192">
        <f t="shared" si="1719"/>
        <v>0</v>
      </c>
      <c r="EO473" s="192">
        <f t="shared" si="1720"/>
        <v>0</v>
      </c>
      <c r="EP473" s="192">
        <f t="shared" si="1721"/>
        <v>0</v>
      </c>
      <c r="EQ473" s="192">
        <f t="shared" si="1722"/>
        <v>0</v>
      </c>
      <c r="ER473" s="192">
        <f t="shared" si="1723"/>
        <v>0</v>
      </c>
      <c r="ES473" s="192">
        <f t="shared" si="1724"/>
        <v>0</v>
      </c>
      <c r="ET473" s="192">
        <f t="shared" si="1725"/>
        <v>0</v>
      </c>
      <c r="EU473" s="192">
        <f t="shared" si="1726"/>
        <v>0</v>
      </c>
      <c r="EV473" s="192">
        <f t="shared" si="1727"/>
        <v>0</v>
      </c>
      <c r="EW473" s="192">
        <f t="shared" si="1728"/>
        <v>0</v>
      </c>
      <c r="EX473" s="192">
        <f t="shared" si="1729"/>
        <v>0</v>
      </c>
      <c r="EY473" s="192">
        <f t="shared" si="1730"/>
        <v>0</v>
      </c>
      <c r="EZ473" s="192">
        <f t="shared" si="1731"/>
        <v>0</v>
      </c>
      <c r="FA473" s="192">
        <f t="shared" si="1732"/>
        <v>0</v>
      </c>
      <c r="FB473" s="192">
        <f t="shared" si="1733"/>
        <v>0</v>
      </c>
      <c r="FC473" s="192">
        <f t="shared" si="1734"/>
        <v>0</v>
      </c>
      <c r="FD473" s="192">
        <f t="shared" si="1735"/>
        <v>0</v>
      </c>
      <c r="FE473" s="192">
        <f t="shared" si="1736"/>
        <v>0</v>
      </c>
      <c r="FF473" s="192">
        <f t="shared" si="1737"/>
        <v>0</v>
      </c>
      <c r="FG473" s="192">
        <f t="shared" si="1738"/>
        <v>0</v>
      </c>
      <c r="FH473" s="192">
        <f t="shared" si="1739"/>
        <v>0</v>
      </c>
      <c r="FI473" s="192">
        <f t="shared" si="1740"/>
        <v>0</v>
      </c>
      <c r="FJ473" s="192">
        <f t="shared" si="1741"/>
        <v>0</v>
      </c>
      <c r="FK473" s="192">
        <f t="shared" si="1742"/>
        <v>0</v>
      </c>
      <c r="FL473" s="192">
        <f t="shared" si="1743"/>
        <v>0</v>
      </c>
      <c r="FM473" s="192">
        <f t="shared" si="1744"/>
        <v>0</v>
      </c>
      <c r="FN473" s="192">
        <f t="shared" si="1745"/>
        <v>0</v>
      </c>
      <c r="FO473" s="192">
        <f t="shared" si="1746"/>
        <v>0</v>
      </c>
      <c r="FP473" s="192">
        <f t="shared" si="1747"/>
        <v>0</v>
      </c>
      <c r="FQ473" s="192">
        <f t="shared" si="1748"/>
        <v>0</v>
      </c>
      <c r="FR473" s="192">
        <f t="shared" si="1749"/>
        <v>0</v>
      </c>
      <c r="FS473" s="192">
        <f t="shared" si="1750"/>
        <v>0</v>
      </c>
      <c r="FT473" s="192">
        <f t="shared" si="1751"/>
        <v>0</v>
      </c>
      <c r="FU473" s="192">
        <f t="shared" si="1752"/>
        <v>0</v>
      </c>
      <c r="FV473" s="192">
        <f t="shared" si="1753"/>
        <v>0</v>
      </c>
      <c r="FW473" s="192">
        <f t="shared" si="1754"/>
        <v>0</v>
      </c>
      <c r="FX473" s="192">
        <f t="shared" si="1755"/>
        <v>0</v>
      </c>
      <c r="FY473" s="192">
        <f t="shared" si="1756"/>
        <v>0</v>
      </c>
      <c r="FZ473" s="192">
        <f t="shared" si="1757"/>
        <v>0</v>
      </c>
      <c r="GA473" s="192">
        <f t="shared" si="1758"/>
        <v>0</v>
      </c>
      <c r="GB473" s="192">
        <f t="shared" si="1759"/>
        <v>0</v>
      </c>
      <c r="GC473" s="192">
        <f t="shared" si="1760"/>
        <v>0</v>
      </c>
      <c r="GD473" s="192">
        <f t="shared" si="1761"/>
        <v>0</v>
      </c>
      <c r="GE473" s="192">
        <f t="shared" si="1762"/>
        <v>0</v>
      </c>
      <c r="GF473" s="192">
        <f t="shared" si="1763"/>
        <v>0</v>
      </c>
      <c r="GG473" s="192">
        <f t="shared" si="1764"/>
        <v>0</v>
      </c>
      <c r="GH473" s="192">
        <f t="shared" si="1765"/>
        <v>0</v>
      </c>
      <c r="GI473" s="192">
        <f t="shared" si="1766"/>
        <v>0</v>
      </c>
      <c r="GJ473" s="192">
        <f t="shared" si="1767"/>
        <v>0</v>
      </c>
      <c r="GK473" s="192">
        <f t="shared" si="1768"/>
        <v>0</v>
      </c>
      <c r="GL473" s="192">
        <f t="shared" si="1769"/>
        <v>0</v>
      </c>
      <c r="GM473" s="192">
        <f t="shared" si="1770"/>
        <v>0</v>
      </c>
      <c r="GN473" s="192">
        <f t="shared" si="1771"/>
        <v>0</v>
      </c>
      <c r="GO473" s="192">
        <f t="shared" si="1772"/>
        <v>0</v>
      </c>
      <c r="GP473" s="192">
        <f t="shared" si="1773"/>
        <v>0</v>
      </c>
      <c r="GQ473" s="192">
        <f t="shared" si="1774"/>
        <v>0</v>
      </c>
      <c r="GR473" s="192">
        <f t="shared" si="1775"/>
        <v>0</v>
      </c>
      <c r="GS473" s="192">
        <f t="shared" si="1776"/>
        <v>0</v>
      </c>
      <c r="GT473" s="192">
        <f t="shared" si="1777"/>
        <v>0</v>
      </c>
      <c r="GU473" s="192">
        <f t="shared" si="1778"/>
        <v>0</v>
      </c>
      <c r="GV473" s="192">
        <f t="shared" si="1779"/>
        <v>0</v>
      </c>
      <c r="GW473" s="192">
        <f t="shared" si="1780"/>
        <v>0</v>
      </c>
      <c r="GX473" s="192">
        <f t="shared" si="1781"/>
        <v>0</v>
      </c>
      <c r="GY473" s="192">
        <f t="shared" si="1782"/>
        <v>0</v>
      </c>
      <c r="GZ473" s="192">
        <f t="shared" si="1783"/>
        <v>0</v>
      </c>
      <c r="HA473" s="192">
        <f t="shared" si="1784"/>
        <v>0</v>
      </c>
      <c r="HB473" s="192">
        <f t="shared" si="1785"/>
        <v>0</v>
      </c>
      <c r="HC473" s="192">
        <f t="shared" si="1786"/>
        <v>0</v>
      </c>
      <c r="HD473" s="192">
        <f t="shared" si="1787"/>
        <v>0</v>
      </c>
      <c r="HE473" s="192">
        <f t="shared" si="1788"/>
        <v>0</v>
      </c>
      <c r="HF473" s="192">
        <f t="shared" si="1789"/>
        <v>0</v>
      </c>
      <c r="HG473" s="192">
        <f t="shared" si="1790"/>
        <v>0</v>
      </c>
      <c r="HH473" s="192">
        <f t="shared" si="1791"/>
        <v>0</v>
      </c>
      <c r="HI473" s="192">
        <f t="shared" si="1792"/>
        <v>0</v>
      </c>
      <c r="HJ473" s="192">
        <f t="shared" si="1793"/>
        <v>0</v>
      </c>
      <c r="HK473" s="192">
        <f t="shared" si="1794"/>
        <v>0</v>
      </c>
      <c r="HL473" s="192">
        <f t="shared" si="1795"/>
        <v>0</v>
      </c>
      <c r="HM473" s="192">
        <f t="shared" si="1796"/>
        <v>0</v>
      </c>
      <c r="HN473" s="194">
        <f t="shared" si="1797"/>
        <v>0</v>
      </c>
      <c r="HO473" s="194">
        <f t="shared" si="1798"/>
        <v>0</v>
      </c>
      <c r="HP473" s="194">
        <f t="shared" si="1799"/>
        <v>0</v>
      </c>
      <c r="HQ473" s="194">
        <f t="shared" si="1800"/>
        <v>0</v>
      </c>
      <c r="HR473" s="194">
        <f t="shared" si="1801"/>
        <v>0</v>
      </c>
      <c r="HS473" s="195" t="str">
        <f t="shared" si="1599"/>
        <v/>
      </c>
      <c r="HT473" s="196">
        <f t="shared" si="1595"/>
        <v>0</v>
      </c>
      <c r="HU473" s="196">
        <f t="shared" si="1596"/>
        <v>0</v>
      </c>
      <c r="HV473" s="197" t="str">
        <f t="shared" si="1600"/>
        <v/>
      </c>
      <c r="HW473" s="197" t="str">
        <f t="shared" si="1802"/>
        <v/>
      </c>
      <c r="HX473" s="197" t="str">
        <f t="shared" si="1803"/>
        <v/>
      </c>
      <c r="HY473" s="195" t="str">
        <f t="shared" si="1601"/>
        <v/>
      </c>
      <c r="HZ473" s="30">
        <f t="shared" si="1597"/>
        <v>0</v>
      </c>
      <c r="IA473" s="198">
        <f t="shared" si="1602"/>
        <v>0</v>
      </c>
      <c r="IB473" s="195"/>
      <c r="IC473" s="195">
        <f t="shared" si="1804"/>
        <v>0</v>
      </c>
      <c r="ID473" s="195">
        <f t="shared" si="1603"/>
        <v>0</v>
      </c>
      <c r="IE473" s="195">
        <f t="shared" si="1805"/>
        <v>0</v>
      </c>
      <c r="IF473" s="195">
        <f t="shared" si="1604"/>
        <v>0</v>
      </c>
      <c r="IG473" s="307">
        <f t="shared" si="1605"/>
        <v>0</v>
      </c>
      <c r="IH473" s="307">
        <f t="shared" si="1606"/>
        <v>0</v>
      </c>
      <c r="II473" s="44">
        <f t="shared" si="1806"/>
        <v>0</v>
      </c>
      <c r="IJ473" s="44">
        <f t="shared" si="1807"/>
        <v>0</v>
      </c>
      <c r="IK473" s="44">
        <f t="shared" si="1808"/>
        <v>0</v>
      </c>
      <c r="IL473" s="44">
        <f t="shared" si="1809"/>
        <v>0</v>
      </c>
      <c r="IM473" s="44">
        <f t="shared" si="1810"/>
        <v>0</v>
      </c>
      <c r="IN473" s="44">
        <f t="shared" si="1811"/>
        <v>0</v>
      </c>
      <c r="IO473" s="44">
        <f t="shared" si="1812"/>
        <v>0</v>
      </c>
    </row>
    <row r="474" spans="1:249" ht="18" customHeight="1">
      <c r="A474" s="188">
        <v>468</v>
      </c>
      <c r="B474" s="326"/>
      <c r="C474" s="289"/>
      <c r="D474" s="199"/>
      <c r="E474" s="189"/>
      <c r="F474" s="189"/>
      <c r="G474" s="190"/>
      <c r="H474" s="190"/>
      <c r="I474" s="272"/>
      <c r="J474" s="207"/>
      <c r="K474" s="214" t="str">
        <f t="shared" si="1607"/>
        <v/>
      </c>
      <c r="L474" s="200" t="str">
        <f t="shared" si="1608"/>
        <v/>
      </c>
      <c r="M474" s="200" t="str">
        <f t="shared" si="1609"/>
        <v/>
      </c>
      <c r="N474" s="209" t="str">
        <f t="shared" si="1598"/>
        <v/>
      </c>
      <c r="O474" s="208" t="str">
        <f>IFERROR(IF(D474="","",IF(K474="","",IF(I474="","",IF(F474="F",VLOOKUP(K474,F!A:G,2,0),IF(F474="M",VLOOKUP(K474,M!A:G,2,0),""))))),0)</f>
        <v/>
      </c>
      <c r="P474" s="191" t="str">
        <f>IFERROR(IF(D474="","",IF(K474="","",IF(I474="","",IF(F474="F",VLOOKUP(K474,F!A:G,3,0),IF(F474="M",VLOOKUP(K474,M!A:G,3,0),""))))),0)</f>
        <v/>
      </c>
      <c r="Q474" s="191" t="str">
        <f>IFERROR(IF(D474="","",IF(K474="","",IF(I474="","",IF(F474="F",VLOOKUP(K474,F!A:G,4,0),IF(F474="M",VLOOKUP(K474,M!A:G,4,0),""))))),0)</f>
        <v/>
      </c>
      <c r="R474" s="191" t="str">
        <f>IFERROR(IF(D474="","",IF(K474="","",IF(I474="","",IF(F474="F",VLOOKUP(K474,F!A:G,5,0),IF(F474="M",VLOOKUP(K474,M!A:G,5,0),""))))),0)</f>
        <v/>
      </c>
      <c r="S474" s="191" t="str">
        <f>IFERROR(IF(D474="","",IF(K474="","",IF(I474="","",IF(F474="F",VLOOKUP(K474,F!A:G,6,0),IF(F474="M",VLOOKUP(K474,M!A:G,6,0),""))))),0)</f>
        <v/>
      </c>
      <c r="T474" s="191" t="str">
        <f>IFERROR(IF(D474="","",IF(K474="","",IF(I474="","",IF(F474="F",VLOOKUP(K474,F!A:G,7,0),IF(F474="M",VLOOKUP(K474,M!A:G,7,0),""))))),0)</f>
        <v/>
      </c>
      <c r="U474" s="191" t="str">
        <f>IFERROR(IF(D474="","",IF(K474="","",IF(J474="","",IF(F474="F",VLOOKUP(K474,F!A:M,8,0),IF(F474="M",VLOOKUP(K474,M!A:M,8,0),""))))),0)</f>
        <v/>
      </c>
      <c r="V474" s="191" t="str">
        <f>IFERROR(IF(D474="","",IF(K474="","",IF(J474="","",IF(F474="F",VLOOKUP(K474,F!A:M,9,0),IF(F474="M",VLOOKUP(K474,M!A:M,9,0),""))))),0)</f>
        <v/>
      </c>
      <c r="W474" s="191" t="str">
        <f>IFERROR(IF(D474="","",IF(K474="","",IF(J474="","",IF(F474="F",VLOOKUP(K474,F!A:M,10,0),IF(F474="M",VLOOKUP(K474,M!A:M,10,0),""))))),0)</f>
        <v/>
      </c>
      <c r="X474" s="191" t="str">
        <f>IFERROR(IF(D474="","",IF(K474="","",IF(J474="","",IF(F474="F",VLOOKUP(K474,F!A:M,11,0),IF(F474="M",VLOOKUP(K474,M!A:M,11,0),""))))),0)</f>
        <v/>
      </c>
      <c r="Y474" s="191" t="str">
        <f>IFERROR(IF(D474="","",IF(K474="","",IF(J474="","",IF(F474="F",VLOOKUP(K474,F!A:M,12,0),IF(F474="M",VLOOKUP(K474,M!A:M,12,0),""))))),0)</f>
        <v/>
      </c>
      <c r="Z474" s="191" t="str">
        <f>IFERROR(IF(D474="","",IF(K474="","",IF(J474="","",IF(F474="F",VLOOKUP(K474,F!A:M,13,0),IF(F474="M",VLOOKUP(K474,M!A:M,13,0),""))))),0)</f>
        <v/>
      </c>
      <c r="AA474" s="191" t="str">
        <f>IFERROR(IF(D474="","",IF(F474="","",IF(J474="","",IF(K474="","",IF(AND(K474&gt;23,K474&lt;=60),IF(F474="F",VLOOKUP(MROUND(HZ474,0.5),'F-Weight for Length'!K:S,2,0),VLOOKUP(MROUND(HZ474,0.5),'M-Weight for Length'!K:S,2,0)),IF(K474&gt;60,IF(F474="F",VLOOKUP(K474,'F-Weight for Length'!U:AC,2,0),VLOOKUP(K474,'M-Weight for Length'!U:AC,2,0)),IF(F474="F",VLOOKUP(MROUND(HZ474,0.5),'F-Weight for Length'!A:I,2,0),VLOOKUP(MROUND(HZ474,0.5),'M-Weight for Length'!A:I,2,0)))))))),0)</f>
        <v/>
      </c>
      <c r="AB474" s="191" t="str">
        <f>IFERROR(IF(D474="","",IF(F474="","",IF(J474="","",IF(K474="","",IF(AND(K474&gt;23,K474&lt;=60),IF(F474="F",VLOOKUP(MROUND(HZ474,0.5),'F-Weight for Length'!K:S,3,0),VLOOKUP(MROUND(HZ474,0.5),'M-Weight for Length'!K:S,3,0)),IF(K474&gt;60,IF(F474="F",VLOOKUP(K474,'F-Weight for Length'!U:AC,3,0),VLOOKUP(K474,'M-Weight for Length'!U:AC,3,0)),IF(F474="F",VLOOKUP(MROUND(HZ474,0.5),'F-Weight for Length'!A:I,3,0),VLOOKUP(MROUND(HZ474,0.5),'M-Weight for Length'!A:I,3,0)))))))),0)</f>
        <v/>
      </c>
      <c r="AC474" s="191" t="str">
        <f>IFERROR(IF(D474="","",IF(F474="","",IF(J474="","",IF(K474="","",IF(AND(K474&gt;23,K474&lt;=60),IF(F474="F",VLOOKUP(MROUND(HZ474,0.5),'F-Weight for Length'!K:S,4,0),VLOOKUP(MROUND(HZ474,0.5),'M-Weight for Length'!K:S,4,0)),IF(K474&gt;60,IF(F474="F",VLOOKUP(K474,'F-Weight for Length'!U:AC,4,0),VLOOKUP(K474,'M-Weight for Length'!U:AC,4,0)),IF(F474="F",VLOOKUP(MROUND(HZ474,0.5),'F-Weight for Length'!A:I,4,0),VLOOKUP(MROUND(HZ474,0.5),'M-Weight for Length'!A:I,4,0)))))))),0)</f>
        <v/>
      </c>
      <c r="AD474" s="191" t="str">
        <f>IFERROR(IF(D474="","",IF(F474="","",IF(J474="","",IF(K474="","",IF(AND(K474&gt;23,K474&lt;=60),IF(F474="F",VLOOKUP(MROUND(HZ474,0.5),'F-Weight for Length'!K:S,5,0),VLOOKUP(MROUND(HZ474,0.5),'M-Weight for Length'!K:S,5,0)),IF(K474&gt;60,IF(F474="F",VLOOKUP(K474,'F-Weight for Length'!U:AC,5,0),VLOOKUP(K474,'M-Weight for Length'!U:AC,5,0)),IF(F474="F",VLOOKUP(MROUND(HZ474,0.5),'F-Weight for Length'!A:I,5,0),VLOOKUP(MROUND(HZ474,0.5),'M-Weight for Length'!A:I,5,0)))))))),0)</f>
        <v/>
      </c>
      <c r="AE474" s="191" t="str">
        <f>IFERROR(IF(D474="","",IF(F474="","",IF(J474="","",IF(K474="","",IF(AND(K474&gt;23,K474&lt;=60),IF(F474="F",VLOOKUP(MROUND(HZ474,0.5),'F-Weight for Length'!K:S,6,0),VLOOKUP(MROUND(HZ474,0.5),'M-Weight for Length'!K:S,6,0)),IF(K474&gt;60,IF(F474="F",VLOOKUP(K474,'F-Weight for Length'!U:AC,6,0),VLOOKUP(K474,'M-Weight for Length'!U:AC,6,0)),IF(F474="F",VLOOKUP(MROUND(HZ474,0.5),'F-Weight for Length'!A:I,6,0),VLOOKUP(MROUND(HZ474,0.5),'M-Weight for Length'!A:I,6,0)))))))),0)</f>
        <v/>
      </c>
      <c r="AF474" s="191" t="str">
        <f>IFERROR(IF(D474="","",IF(F474="","",IF(J474="","",IF(K474="","",IF(AND(K474&gt;23,K474&lt;=60),IF(F474="F",VLOOKUP(MROUND(HZ474,0.5),'F-Weight for Length'!K:S,7,0),VLOOKUP(MROUND(HZ474,0.5),'M-Weight for Length'!K:S,7,0)),IF(K474&gt;60,IF(F474="F",VLOOKUP(K474,'F-Weight for Length'!U:AC,7,0),VLOOKUP(K474,'M-Weight for Length'!U:AC,7,0)),IF(F474="F",VLOOKUP(MROUND(HZ474,0.5),'F-Weight for Length'!A:I,7,0),VLOOKUP(MROUND(HZ474,0.5),'M-Weight for Length'!A:I,7,0)))))))),0)</f>
        <v/>
      </c>
      <c r="AG474" s="191" t="str">
        <f>IFERROR(IF(D474="","",IF(F474="","",IF(J474="","",IF(K474="","",IF(AND(K474&gt;23,K474&lt;=60),IF(F474="F",VLOOKUP(MROUND(HZ474,0.5),'F-Weight for Length'!K:S,8,0),VLOOKUP(MROUND(HZ474,0.5),'M-Weight for Length'!K:S,8,0)),IF(K474&gt;60,IF(F474="F",VLOOKUP(K474,'F-Weight for Length'!U:AC,8,0),VLOOKUP(K474,'M-Weight for Length'!U:AC,8,0)),IF(F474="F",VLOOKUP(MROUND(HZ474,0.5),'F-Weight for Length'!A:I,8,0),VLOOKUP(MROUND(HZ474,0.5),'M-Weight for Length'!A:I,8,0)))))))),0)</f>
        <v/>
      </c>
      <c r="AH474" s="191" t="str">
        <f>IFERROR(IF(D474="","",IF(F474="","",IF(J474="","",IF(K474="","",IF(AND(K474&gt;23,K474&lt;=60),IF(F474="F",VLOOKUP(MROUND(HZ474,0.5),'F-Weight for Length'!K:S,9,0),VLOOKUP(MROUND(HZ474,0.5),'M-Weight for Length'!K:S,9,0)),IF(K474&gt;60,IF(F474="F",VLOOKUP(K474,'F-Weight for Length'!U:AC,9,0),VLOOKUP(K474,'M-Weight for Length'!U:AC,9,0)),IF(F474="F",VLOOKUP(MROUND(HZ474,0.5),'F-Weight for Length'!A:I,9,0),VLOOKUP(MROUND(HZ474,0.5),'M-Weight for Length'!A:I,9,0)))))))),0)</f>
        <v/>
      </c>
      <c r="AI474" s="192">
        <f t="shared" si="1610"/>
        <v>0</v>
      </c>
      <c r="AJ474" s="192">
        <f t="shared" si="1611"/>
        <v>0</v>
      </c>
      <c r="AK474" s="192">
        <f t="shared" si="1612"/>
        <v>0</v>
      </c>
      <c r="AL474" s="192">
        <f t="shared" si="1613"/>
        <v>0</v>
      </c>
      <c r="AM474" s="192">
        <f t="shared" si="1614"/>
        <v>0</v>
      </c>
      <c r="AN474" s="192">
        <f t="shared" si="1615"/>
        <v>0</v>
      </c>
      <c r="AO474" s="192">
        <f t="shared" si="1616"/>
        <v>0</v>
      </c>
      <c r="AP474" s="192">
        <f t="shared" si="1617"/>
        <v>0</v>
      </c>
      <c r="AQ474" s="192">
        <f t="shared" si="1618"/>
        <v>0</v>
      </c>
      <c r="AR474" s="192">
        <f t="shared" si="1619"/>
        <v>0</v>
      </c>
      <c r="AS474" s="192">
        <f t="shared" si="1620"/>
        <v>0</v>
      </c>
      <c r="AT474" s="192">
        <f t="shared" si="1621"/>
        <v>0</v>
      </c>
      <c r="AU474" s="192">
        <f t="shared" si="1622"/>
        <v>0</v>
      </c>
      <c r="AV474" s="192">
        <f t="shared" si="1623"/>
        <v>0</v>
      </c>
      <c r="AW474" s="192">
        <f t="shared" si="1624"/>
        <v>0</v>
      </c>
      <c r="AX474" s="192">
        <f t="shared" si="1625"/>
        <v>0</v>
      </c>
      <c r="AY474" s="192">
        <f t="shared" si="1626"/>
        <v>0</v>
      </c>
      <c r="AZ474" s="192">
        <f t="shared" si="1627"/>
        <v>0</v>
      </c>
      <c r="BA474" s="192">
        <f t="shared" si="1628"/>
        <v>0</v>
      </c>
      <c r="BB474" s="192">
        <f t="shared" si="1629"/>
        <v>0</v>
      </c>
      <c r="BC474" s="192">
        <f t="shared" si="1630"/>
        <v>0</v>
      </c>
      <c r="BD474" s="192">
        <f t="shared" si="1631"/>
        <v>0</v>
      </c>
      <c r="BE474" s="192">
        <f t="shared" si="1632"/>
        <v>0</v>
      </c>
      <c r="BF474" s="192">
        <f t="shared" si="1633"/>
        <v>0</v>
      </c>
      <c r="BG474" s="192">
        <f t="shared" si="1634"/>
        <v>0</v>
      </c>
      <c r="BH474" s="192">
        <f t="shared" si="1635"/>
        <v>0</v>
      </c>
      <c r="BI474" s="192">
        <f t="shared" si="1636"/>
        <v>0</v>
      </c>
      <c r="BJ474" s="192">
        <f t="shared" si="1637"/>
        <v>0</v>
      </c>
      <c r="BK474" s="192">
        <f t="shared" si="1638"/>
        <v>0</v>
      </c>
      <c r="BL474" s="192">
        <f t="shared" si="1639"/>
        <v>0</v>
      </c>
      <c r="BM474" s="192">
        <f t="shared" si="1640"/>
        <v>0</v>
      </c>
      <c r="BN474" s="192">
        <f t="shared" si="1641"/>
        <v>0</v>
      </c>
      <c r="BO474" s="192">
        <f t="shared" si="1642"/>
        <v>0</v>
      </c>
      <c r="BP474" s="192">
        <f t="shared" si="1643"/>
        <v>0</v>
      </c>
      <c r="BQ474" s="192">
        <f t="shared" si="1644"/>
        <v>0</v>
      </c>
      <c r="BR474" s="192">
        <f t="shared" si="1645"/>
        <v>0</v>
      </c>
      <c r="BS474" s="192">
        <f t="shared" si="1646"/>
        <v>0</v>
      </c>
      <c r="BT474" s="192">
        <f t="shared" si="1647"/>
        <v>0</v>
      </c>
      <c r="BU474" s="192">
        <f t="shared" si="1648"/>
        <v>0</v>
      </c>
      <c r="BV474" s="192">
        <f t="shared" si="1649"/>
        <v>0</v>
      </c>
      <c r="BW474" s="192">
        <f t="shared" si="1650"/>
        <v>0</v>
      </c>
      <c r="BX474" s="192">
        <f t="shared" si="1651"/>
        <v>0</v>
      </c>
      <c r="BY474" s="192">
        <f t="shared" si="1652"/>
        <v>0</v>
      </c>
      <c r="BZ474" s="192">
        <f t="shared" si="1653"/>
        <v>0</v>
      </c>
      <c r="CA474" s="192">
        <f t="shared" si="1654"/>
        <v>0</v>
      </c>
      <c r="CB474" s="192">
        <f t="shared" si="1655"/>
        <v>0</v>
      </c>
      <c r="CC474" s="192">
        <f t="shared" si="1656"/>
        <v>0</v>
      </c>
      <c r="CD474" s="192">
        <f t="shared" si="1657"/>
        <v>0</v>
      </c>
      <c r="CE474" s="192">
        <f t="shared" si="1658"/>
        <v>0</v>
      </c>
      <c r="CF474" s="192">
        <f t="shared" si="1659"/>
        <v>0</v>
      </c>
      <c r="CG474" s="192">
        <f t="shared" si="1660"/>
        <v>0</v>
      </c>
      <c r="CH474" s="192">
        <f t="shared" si="1661"/>
        <v>0</v>
      </c>
      <c r="CI474" s="192">
        <f t="shared" si="1662"/>
        <v>0</v>
      </c>
      <c r="CJ474" s="192">
        <f t="shared" si="1663"/>
        <v>0</v>
      </c>
      <c r="CK474" s="192">
        <f t="shared" si="1664"/>
        <v>0</v>
      </c>
      <c r="CL474" s="192">
        <f t="shared" si="1665"/>
        <v>0</v>
      </c>
      <c r="CM474" s="192">
        <f t="shared" si="1666"/>
        <v>0</v>
      </c>
      <c r="CN474" s="192">
        <f t="shared" si="1667"/>
        <v>0</v>
      </c>
      <c r="CO474" s="192">
        <f t="shared" si="1668"/>
        <v>0</v>
      </c>
      <c r="CP474" s="192">
        <f t="shared" si="1669"/>
        <v>0</v>
      </c>
      <c r="CQ474" s="192">
        <f t="shared" si="1670"/>
        <v>0</v>
      </c>
      <c r="CR474" s="192">
        <f t="shared" si="1671"/>
        <v>0</v>
      </c>
      <c r="CS474" s="192">
        <f t="shared" si="1672"/>
        <v>0</v>
      </c>
      <c r="CT474" s="192">
        <f t="shared" si="1673"/>
        <v>0</v>
      </c>
      <c r="CU474" s="192">
        <f t="shared" si="1674"/>
        <v>0</v>
      </c>
      <c r="CV474" s="192">
        <f t="shared" si="1675"/>
        <v>0</v>
      </c>
      <c r="CW474" s="192">
        <f t="shared" si="1676"/>
        <v>0</v>
      </c>
      <c r="CX474" s="192">
        <f t="shared" si="1677"/>
        <v>0</v>
      </c>
      <c r="CY474" s="192">
        <f t="shared" si="1678"/>
        <v>0</v>
      </c>
      <c r="CZ474" s="192">
        <f t="shared" si="1679"/>
        <v>0</v>
      </c>
      <c r="DA474" s="192">
        <f t="shared" si="1680"/>
        <v>0</v>
      </c>
      <c r="DB474" s="192">
        <f t="shared" si="1681"/>
        <v>0</v>
      </c>
      <c r="DC474" s="192">
        <f t="shared" si="1682"/>
        <v>0</v>
      </c>
      <c r="DD474" s="192">
        <f t="shared" si="1683"/>
        <v>0</v>
      </c>
      <c r="DE474" s="192">
        <f t="shared" si="1684"/>
        <v>0</v>
      </c>
      <c r="DF474" s="192">
        <f t="shared" si="1685"/>
        <v>0</v>
      </c>
      <c r="DG474" s="192">
        <f t="shared" si="1686"/>
        <v>0</v>
      </c>
      <c r="DH474" s="192">
        <f t="shared" si="1687"/>
        <v>0</v>
      </c>
      <c r="DI474" s="192">
        <f t="shared" si="1688"/>
        <v>0</v>
      </c>
      <c r="DJ474" s="192">
        <f t="shared" si="1689"/>
        <v>0</v>
      </c>
      <c r="DK474" s="192">
        <f t="shared" si="1690"/>
        <v>0</v>
      </c>
      <c r="DL474" s="192">
        <f t="shared" si="1691"/>
        <v>0</v>
      </c>
      <c r="DM474" s="192">
        <f t="shared" si="1692"/>
        <v>0</v>
      </c>
      <c r="DN474" s="192">
        <f t="shared" si="1693"/>
        <v>0</v>
      </c>
      <c r="DO474" s="192">
        <f t="shared" si="1694"/>
        <v>0</v>
      </c>
      <c r="DP474" s="192">
        <f t="shared" si="1695"/>
        <v>0</v>
      </c>
      <c r="DQ474" s="192">
        <f t="shared" si="1696"/>
        <v>0</v>
      </c>
      <c r="DR474" s="192">
        <f t="shared" si="1697"/>
        <v>0</v>
      </c>
      <c r="DS474" s="192">
        <f t="shared" si="1698"/>
        <v>0</v>
      </c>
      <c r="DT474" s="192">
        <f t="shared" si="1699"/>
        <v>0</v>
      </c>
      <c r="DU474" s="192">
        <f t="shared" si="1700"/>
        <v>0</v>
      </c>
      <c r="DV474" s="193">
        <f t="shared" si="1701"/>
        <v>0</v>
      </c>
      <c r="DW474" s="193">
        <f t="shared" si="1702"/>
        <v>0</v>
      </c>
      <c r="DX474" s="193">
        <f t="shared" si="1703"/>
        <v>0</v>
      </c>
      <c r="DY474" s="193">
        <f t="shared" si="1704"/>
        <v>0</v>
      </c>
      <c r="DZ474" s="193">
        <f t="shared" si="1705"/>
        <v>0</v>
      </c>
      <c r="EA474" s="192">
        <f t="shared" si="1706"/>
        <v>0</v>
      </c>
      <c r="EB474" s="192">
        <f t="shared" si="1707"/>
        <v>0</v>
      </c>
      <c r="EC474" s="192">
        <f t="shared" si="1708"/>
        <v>0</v>
      </c>
      <c r="ED474" s="192">
        <f t="shared" si="1709"/>
        <v>0</v>
      </c>
      <c r="EE474" s="192">
        <f t="shared" si="1710"/>
        <v>0</v>
      </c>
      <c r="EF474" s="192">
        <f t="shared" si="1711"/>
        <v>0</v>
      </c>
      <c r="EG474" s="192">
        <f t="shared" si="1712"/>
        <v>0</v>
      </c>
      <c r="EH474" s="192">
        <f t="shared" si="1713"/>
        <v>0</v>
      </c>
      <c r="EI474" s="192">
        <f t="shared" si="1714"/>
        <v>0</v>
      </c>
      <c r="EJ474" s="192">
        <f t="shared" si="1715"/>
        <v>0</v>
      </c>
      <c r="EK474" s="192">
        <f t="shared" si="1716"/>
        <v>0</v>
      </c>
      <c r="EL474" s="192">
        <f t="shared" si="1717"/>
        <v>0</v>
      </c>
      <c r="EM474" s="192">
        <f t="shared" si="1718"/>
        <v>0</v>
      </c>
      <c r="EN474" s="192">
        <f t="shared" si="1719"/>
        <v>0</v>
      </c>
      <c r="EO474" s="192">
        <f t="shared" si="1720"/>
        <v>0</v>
      </c>
      <c r="EP474" s="192">
        <f t="shared" si="1721"/>
        <v>0</v>
      </c>
      <c r="EQ474" s="192">
        <f t="shared" si="1722"/>
        <v>0</v>
      </c>
      <c r="ER474" s="192">
        <f t="shared" si="1723"/>
        <v>0</v>
      </c>
      <c r="ES474" s="192">
        <f t="shared" si="1724"/>
        <v>0</v>
      </c>
      <c r="ET474" s="192">
        <f t="shared" si="1725"/>
        <v>0</v>
      </c>
      <c r="EU474" s="192">
        <f t="shared" si="1726"/>
        <v>0</v>
      </c>
      <c r="EV474" s="192">
        <f t="shared" si="1727"/>
        <v>0</v>
      </c>
      <c r="EW474" s="192">
        <f t="shared" si="1728"/>
        <v>0</v>
      </c>
      <c r="EX474" s="192">
        <f t="shared" si="1729"/>
        <v>0</v>
      </c>
      <c r="EY474" s="192">
        <f t="shared" si="1730"/>
        <v>0</v>
      </c>
      <c r="EZ474" s="192">
        <f t="shared" si="1731"/>
        <v>0</v>
      </c>
      <c r="FA474" s="192">
        <f t="shared" si="1732"/>
        <v>0</v>
      </c>
      <c r="FB474" s="192">
        <f t="shared" si="1733"/>
        <v>0</v>
      </c>
      <c r="FC474" s="192">
        <f t="shared" si="1734"/>
        <v>0</v>
      </c>
      <c r="FD474" s="192">
        <f t="shared" si="1735"/>
        <v>0</v>
      </c>
      <c r="FE474" s="192">
        <f t="shared" si="1736"/>
        <v>0</v>
      </c>
      <c r="FF474" s="192">
        <f t="shared" si="1737"/>
        <v>0</v>
      </c>
      <c r="FG474" s="192">
        <f t="shared" si="1738"/>
        <v>0</v>
      </c>
      <c r="FH474" s="192">
        <f t="shared" si="1739"/>
        <v>0</v>
      </c>
      <c r="FI474" s="192">
        <f t="shared" si="1740"/>
        <v>0</v>
      </c>
      <c r="FJ474" s="192">
        <f t="shared" si="1741"/>
        <v>0</v>
      </c>
      <c r="FK474" s="192">
        <f t="shared" si="1742"/>
        <v>0</v>
      </c>
      <c r="FL474" s="192">
        <f t="shared" si="1743"/>
        <v>0</v>
      </c>
      <c r="FM474" s="192">
        <f t="shared" si="1744"/>
        <v>0</v>
      </c>
      <c r="FN474" s="192">
        <f t="shared" si="1745"/>
        <v>0</v>
      </c>
      <c r="FO474" s="192">
        <f t="shared" si="1746"/>
        <v>0</v>
      </c>
      <c r="FP474" s="192">
        <f t="shared" si="1747"/>
        <v>0</v>
      </c>
      <c r="FQ474" s="192">
        <f t="shared" si="1748"/>
        <v>0</v>
      </c>
      <c r="FR474" s="192">
        <f t="shared" si="1749"/>
        <v>0</v>
      </c>
      <c r="FS474" s="192">
        <f t="shared" si="1750"/>
        <v>0</v>
      </c>
      <c r="FT474" s="192">
        <f t="shared" si="1751"/>
        <v>0</v>
      </c>
      <c r="FU474" s="192">
        <f t="shared" si="1752"/>
        <v>0</v>
      </c>
      <c r="FV474" s="192">
        <f t="shared" si="1753"/>
        <v>0</v>
      </c>
      <c r="FW474" s="192">
        <f t="shared" si="1754"/>
        <v>0</v>
      </c>
      <c r="FX474" s="192">
        <f t="shared" si="1755"/>
        <v>0</v>
      </c>
      <c r="FY474" s="192">
        <f t="shared" si="1756"/>
        <v>0</v>
      </c>
      <c r="FZ474" s="192">
        <f t="shared" si="1757"/>
        <v>0</v>
      </c>
      <c r="GA474" s="192">
        <f t="shared" si="1758"/>
        <v>0</v>
      </c>
      <c r="GB474" s="192">
        <f t="shared" si="1759"/>
        <v>0</v>
      </c>
      <c r="GC474" s="192">
        <f t="shared" si="1760"/>
        <v>0</v>
      </c>
      <c r="GD474" s="192">
        <f t="shared" si="1761"/>
        <v>0</v>
      </c>
      <c r="GE474" s="192">
        <f t="shared" si="1762"/>
        <v>0</v>
      </c>
      <c r="GF474" s="192">
        <f t="shared" si="1763"/>
        <v>0</v>
      </c>
      <c r="GG474" s="192">
        <f t="shared" si="1764"/>
        <v>0</v>
      </c>
      <c r="GH474" s="192">
        <f t="shared" si="1765"/>
        <v>0</v>
      </c>
      <c r="GI474" s="192">
        <f t="shared" si="1766"/>
        <v>0</v>
      </c>
      <c r="GJ474" s="192">
        <f t="shared" si="1767"/>
        <v>0</v>
      </c>
      <c r="GK474" s="192">
        <f t="shared" si="1768"/>
        <v>0</v>
      </c>
      <c r="GL474" s="192">
        <f t="shared" si="1769"/>
        <v>0</v>
      </c>
      <c r="GM474" s="192">
        <f t="shared" si="1770"/>
        <v>0</v>
      </c>
      <c r="GN474" s="192">
        <f t="shared" si="1771"/>
        <v>0</v>
      </c>
      <c r="GO474" s="192">
        <f t="shared" si="1772"/>
        <v>0</v>
      </c>
      <c r="GP474" s="192">
        <f t="shared" si="1773"/>
        <v>0</v>
      </c>
      <c r="GQ474" s="192">
        <f t="shared" si="1774"/>
        <v>0</v>
      </c>
      <c r="GR474" s="192">
        <f t="shared" si="1775"/>
        <v>0</v>
      </c>
      <c r="GS474" s="192">
        <f t="shared" si="1776"/>
        <v>0</v>
      </c>
      <c r="GT474" s="192">
        <f t="shared" si="1777"/>
        <v>0</v>
      </c>
      <c r="GU474" s="192">
        <f t="shared" si="1778"/>
        <v>0</v>
      </c>
      <c r="GV474" s="192">
        <f t="shared" si="1779"/>
        <v>0</v>
      </c>
      <c r="GW474" s="192">
        <f t="shared" si="1780"/>
        <v>0</v>
      </c>
      <c r="GX474" s="192">
        <f t="shared" si="1781"/>
        <v>0</v>
      </c>
      <c r="GY474" s="192">
        <f t="shared" si="1782"/>
        <v>0</v>
      </c>
      <c r="GZ474" s="192">
        <f t="shared" si="1783"/>
        <v>0</v>
      </c>
      <c r="HA474" s="192">
        <f t="shared" si="1784"/>
        <v>0</v>
      </c>
      <c r="HB474" s="192">
        <f t="shared" si="1785"/>
        <v>0</v>
      </c>
      <c r="HC474" s="192">
        <f t="shared" si="1786"/>
        <v>0</v>
      </c>
      <c r="HD474" s="192">
        <f t="shared" si="1787"/>
        <v>0</v>
      </c>
      <c r="HE474" s="192">
        <f t="shared" si="1788"/>
        <v>0</v>
      </c>
      <c r="HF474" s="192">
        <f t="shared" si="1789"/>
        <v>0</v>
      </c>
      <c r="HG474" s="192">
        <f t="shared" si="1790"/>
        <v>0</v>
      </c>
      <c r="HH474" s="192">
        <f t="shared" si="1791"/>
        <v>0</v>
      </c>
      <c r="HI474" s="192">
        <f t="shared" si="1792"/>
        <v>0</v>
      </c>
      <c r="HJ474" s="192">
        <f t="shared" si="1793"/>
        <v>0</v>
      </c>
      <c r="HK474" s="192">
        <f t="shared" si="1794"/>
        <v>0</v>
      </c>
      <c r="HL474" s="192">
        <f t="shared" si="1795"/>
        <v>0</v>
      </c>
      <c r="HM474" s="192">
        <f t="shared" si="1796"/>
        <v>0</v>
      </c>
      <c r="HN474" s="194">
        <f t="shared" si="1797"/>
        <v>0</v>
      </c>
      <c r="HO474" s="194">
        <f t="shared" si="1798"/>
        <v>0</v>
      </c>
      <c r="HP474" s="194">
        <f t="shared" si="1799"/>
        <v>0</v>
      </c>
      <c r="HQ474" s="194">
        <f t="shared" si="1800"/>
        <v>0</v>
      </c>
      <c r="HR474" s="194">
        <f t="shared" si="1801"/>
        <v>0</v>
      </c>
      <c r="HS474" s="195" t="str">
        <f t="shared" si="1599"/>
        <v/>
      </c>
      <c r="HT474" s="196">
        <f t="shared" si="1595"/>
        <v>0</v>
      </c>
      <c r="HU474" s="196">
        <f t="shared" si="1596"/>
        <v>0</v>
      </c>
      <c r="HV474" s="197" t="str">
        <f t="shared" si="1600"/>
        <v/>
      </c>
      <c r="HW474" s="197" t="str">
        <f t="shared" si="1802"/>
        <v/>
      </c>
      <c r="HX474" s="197" t="str">
        <f t="shared" si="1803"/>
        <v/>
      </c>
      <c r="HY474" s="195" t="str">
        <f t="shared" si="1601"/>
        <v/>
      </c>
      <c r="HZ474" s="30">
        <f t="shared" si="1597"/>
        <v>0</v>
      </c>
      <c r="IA474" s="198">
        <f t="shared" si="1602"/>
        <v>0</v>
      </c>
      <c r="IB474" s="195"/>
      <c r="IC474" s="195">
        <f t="shared" si="1804"/>
        <v>0</v>
      </c>
      <c r="ID474" s="195">
        <f t="shared" si="1603"/>
        <v>0</v>
      </c>
      <c r="IE474" s="195">
        <f t="shared" si="1805"/>
        <v>0</v>
      </c>
      <c r="IF474" s="195">
        <f t="shared" si="1604"/>
        <v>0</v>
      </c>
      <c r="IG474" s="307">
        <f t="shared" si="1605"/>
        <v>0</v>
      </c>
      <c r="IH474" s="307">
        <f t="shared" si="1606"/>
        <v>0</v>
      </c>
      <c r="II474" s="44">
        <f t="shared" si="1806"/>
        <v>0</v>
      </c>
      <c r="IJ474" s="44">
        <f t="shared" si="1807"/>
        <v>0</v>
      </c>
      <c r="IK474" s="44">
        <f t="shared" si="1808"/>
        <v>0</v>
      </c>
      <c r="IL474" s="44">
        <f t="shared" si="1809"/>
        <v>0</v>
      </c>
      <c r="IM474" s="44">
        <f t="shared" si="1810"/>
        <v>0</v>
      </c>
      <c r="IN474" s="44">
        <f t="shared" si="1811"/>
        <v>0</v>
      </c>
      <c r="IO474" s="44">
        <f t="shared" si="1812"/>
        <v>0</v>
      </c>
    </row>
    <row r="475" spans="1:249" ht="18" customHeight="1">
      <c r="A475" s="188">
        <v>469</v>
      </c>
      <c r="B475" s="326"/>
      <c r="C475" s="289"/>
      <c r="D475" s="199"/>
      <c r="E475" s="189"/>
      <c r="F475" s="189"/>
      <c r="G475" s="190"/>
      <c r="H475" s="190"/>
      <c r="I475" s="272"/>
      <c r="J475" s="207"/>
      <c r="K475" s="214" t="str">
        <f t="shared" si="1607"/>
        <v/>
      </c>
      <c r="L475" s="200" t="str">
        <f t="shared" si="1608"/>
        <v/>
      </c>
      <c r="M475" s="200" t="str">
        <f t="shared" si="1609"/>
        <v/>
      </c>
      <c r="N475" s="209" t="str">
        <f t="shared" si="1598"/>
        <v/>
      </c>
      <c r="O475" s="208" t="str">
        <f>IFERROR(IF(D475="","",IF(K475="","",IF(I475="","",IF(F475="F",VLOOKUP(K475,F!A:G,2,0),IF(F475="M",VLOOKUP(K475,M!A:G,2,0),""))))),0)</f>
        <v/>
      </c>
      <c r="P475" s="191" t="str">
        <f>IFERROR(IF(D475="","",IF(K475="","",IF(I475="","",IF(F475="F",VLOOKUP(K475,F!A:G,3,0),IF(F475="M",VLOOKUP(K475,M!A:G,3,0),""))))),0)</f>
        <v/>
      </c>
      <c r="Q475" s="191" t="str">
        <f>IFERROR(IF(D475="","",IF(K475="","",IF(I475="","",IF(F475="F",VLOOKUP(K475,F!A:G,4,0),IF(F475="M",VLOOKUP(K475,M!A:G,4,0),""))))),0)</f>
        <v/>
      </c>
      <c r="R475" s="191" t="str">
        <f>IFERROR(IF(D475="","",IF(K475="","",IF(I475="","",IF(F475="F",VLOOKUP(K475,F!A:G,5,0),IF(F475="M",VLOOKUP(K475,M!A:G,5,0),""))))),0)</f>
        <v/>
      </c>
      <c r="S475" s="191" t="str">
        <f>IFERROR(IF(D475="","",IF(K475="","",IF(I475="","",IF(F475="F",VLOOKUP(K475,F!A:G,6,0),IF(F475="M",VLOOKUP(K475,M!A:G,6,0),""))))),0)</f>
        <v/>
      </c>
      <c r="T475" s="191" t="str">
        <f>IFERROR(IF(D475="","",IF(K475="","",IF(I475="","",IF(F475="F",VLOOKUP(K475,F!A:G,7,0),IF(F475="M",VLOOKUP(K475,M!A:G,7,0),""))))),0)</f>
        <v/>
      </c>
      <c r="U475" s="191" t="str">
        <f>IFERROR(IF(D475="","",IF(K475="","",IF(J475="","",IF(F475="F",VLOOKUP(K475,F!A:M,8,0),IF(F475="M",VLOOKUP(K475,M!A:M,8,0),""))))),0)</f>
        <v/>
      </c>
      <c r="V475" s="191" t="str">
        <f>IFERROR(IF(D475="","",IF(K475="","",IF(J475="","",IF(F475="F",VLOOKUP(K475,F!A:M,9,0),IF(F475="M",VLOOKUP(K475,M!A:M,9,0),""))))),0)</f>
        <v/>
      </c>
      <c r="W475" s="191" t="str">
        <f>IFERROR(IF(D475="","",IF(K475="","",IF(J475="","",IF(F475="F",VLOOKUP(K475,F!A:M,10,0),IF(F475="M",VLOOKUP(K475,M!A:M,10,0),""))))),0)</f>
        <v/>
      </c>
      <c r="X475" s="191" t="str">
        <f>IFERROR(IF(D475="","",IF(K475="","",IF(J475="","",IF(F475="F",VLOOKUP(K475,F!A:M,11,0),IF(F475="M",VLOOKUP(K475,M!A:M,11,0),""))))),0)</f>
        <v/>
      </c>
      <c r="Y475" s="191" t="str">
        <f>IFERROR(IF(D475="","",IF(K475="","",IF(J475="","",IF(F475="F",VLOOKUP(K475,F!A:M,12,0),IF(F475="M",VLOOKUP(K475,M!A:M,12,0),""))))),0)</f>
        <v/>
      </c>
      <c r="Z475" s="191" t="str">
        <f>IFERROR(IF(D475="","",IF(K475="","",IF(J475="","",IF(F475="F",VLOOKUP(K475,F!A:M,13,0),IF(F475="M",VLOOKUP(K475,M!A:M,13,0),""))))),0)</f>
        <v/>
      </c>
      <c r="AA475" s="191" t="str">
        <f>IFERROR(IF(D475="","",IF(F475="","",IF(J475="","",IF(K475="","",IF(AND(K475&gt;23,K475&lt;=60),IF(F475="F",VLOOKUP(MROUND(HZ475,0.5),'F-Weight for Length'!K:S,2,0),VLOOKUP(MROUND(HZ475,0.5),'M-Weight for Length'!K:S,2,0)),IF(K475&gt;60,IF(F475="F",VLOOKUP(K475,'F-Weight for Length'!U:AC,2,0),VLOOKUP(K475,'M-Weight for Length'!U:AC,2,0)),IF(F475="F",VLOOKUP(MROUND(HZ475,0.5),'F-Weight for Length'!A:I,2,0),VLOOKUP(MROUND(HZ475,0.5),'M-Weight for Length'!A:I,2,0)))))))),0)</f>
        <v/>
      </c>
      <c r="AB475" s="191" t="str">
        <f>IFERROR(IF(D475="","",IF(F475="","",IF(J475="","",IF(K475="","",IF(AND(K475&gt;23,K475&lt;=60),IF(F475="F",VLOOKUP(MROUND(HZ475,0.5),'F-Weight for Length'!K:S,3,0),VLOOKUP(MROUND(HZ475,0.5),'M-Weight for Length'!K:S,3,0)),IF(K475&gt;60,IF(F475="F",VLOOKUP(K475,'F-Weight for Length'!U:AC,3,0),VLOOKUP(K475,'M-Weight for Length'!U:AC,3,0)),IF(F475="F",VLOOKUP(MROUND(HZ475,0.5),'F-Weight for Length'!A:I,3,0),VLOOKUP(MROUND(HZ475,0.5),'M-Weight for Length'!A:I,3,0)))))))),0)</f>
        <v/>
      </c>
      <c r="AC475" s="191" t="str">
        <f>IFERROR(IF(D475="","",IF(F475="","",IF(J475="","",IF(K475="","",IF(AND(K475&gt;23,K475&lt;=60),IF(F475="F",VLOOKUP(MROUND(HZ475,0.5),'F-Weight for Length'!K:S,4,0),VLOOKUP(MROUND(HZ475,0.5),'M-Weight for Length'!K:S,4,0)),IF(K475&gt;60,IF(F475="F",VLOOKUP(K475,'F-Weight for Length'!U:AC,4,0),VLOOKUP(K475,'M-Weight for Length'!U:AC,4,0)),IF(F475="F",VLOOKUP(MROUND(HZ475,0.5),'F-Weight for Length'!A:I,4,0),VLOOKUP(MROUND(HZ475,0.5),'M-Weight for Length'!A:I,4,0)))))))),0)</f>
        <v/>
      </c>
      <c r="AD475" s="191" t="str">
        <f>IFERROR(IF(D475="","",IF(F475="","",IF(J475="","",IF(K475="","",IF(AND(K475&gt;23,K475&lt;=60),IF(F475="F",VLOOKUP(MROUND(HZ475,0.5),'F-Weight for Length'!K:S,5,0),VLOOKUP(MROUND(HZ475,0.5),'M-Weight for Length'!K:S,5,0)),IF(K475&gt;60,IF(F475="F",VLOOKUP(K475,'F-Weight for Length'!U:AC,5,0),VLOOKUP(K475,'M-Weight for Length'!U:AC,5,0)),IF(F475="F",VLOOKUP(MROUND(HZ475,0.5),'F-Weight for Length'!A:I,5,0),VLOOKUP(MROUND(HZ475,0.5),'M-Weight for Length'!A:I,5,0)))))))),0)</f>
        <v/>
      </c>
      <c r="AE475" s="191" t="str">
        <f>IFERROR(IF(D475="","",IF(F475="","",IF(J475="","",IF(K475="","",IF(AND(K475&gt;23,K475&lt;=60),IF(F475="F",VLOOKUP(MROUND(HZ475,0.5),'F-Weight for Length'!K:S,6,0),VLOOKUP(MROUND(HZ475,0.5),'M-Weight for Length'!K:S,6,0)),IF(K475&gt;60,IF(F475="F",VLOOKUP(K475,'F-Weight for Length'!U:AC,6,0),VLOOKUP(K475,'M-Weight for Length'!U:AC,6,0)),IF(F475="F",VLOOKUP(MROUND(HZ475,0.5),'F-Weight for Length'!A:I,6,0),VLOOKUP(MROUND(HZ475,0.5),'M-Weight for Length'!A:I,6,0)))))))),0)</f>
        <v/>
      </c>
      <c r="AF475" s="191" t="str">
        <f>IFERROR(IF(D475="","",IF(F475="","",IF(J475="","",IF(K475="","",IF(AND(K475&gt;23,K475&lt;=60),IF(F475="F",VLOOKUP(MROUND(HZ475,0.5),'F-Weight for Length'!K:S,7,0),VLOOKUP(MROUND(HZ475,0.5),'M-Weight for Length'!K:S,7,0)),IF(K475&gt;60,IF(F475="F",VLOOKUP(K475,'F-Weight for Length'!U:AC,7,0),VLOOKUP(K475,'M-Weight for Length'!U:AC,7,0)),IF(F475="F",VLOOKUP(MROUND(HZ475,0.5),'F-Weight for Length'!A:I,7,0),VLOOKUP(MROUND(HZ475,0.5),'M-Weight for Length'!A:I,7,0)))))))),0)</f>
        <v/>
      </c>
      <c r="AG475" s="191" t="str">
        <f>IFERROR(IF(D475="","",IF(F475="","",IF(J475="","",IF(K475="","",IF(AND(K475&gt;23,K475&lt;=60),IF(F475="F",VLOOKUP(MROUND(HZ475,0.5),'F-Weight for Length'!K:S,8,0),VLOOKUP(MROUND(HZ475,0.5),'M-Weight for Length'!K:S,8,0)),IF(K475&gt;60,IF(F475="F",VLOOKUP(K475,'F-Weight for Length'!U:AC,8,0),VLOOKUP(K475,'M-Weight for Length'!U:AC,8,0)),IF(F475="F",VLOOKUP(MROUND(HZ475,0.5),'F-Weight for Length'!A:I,8,0),VLOOKUP(MROUND(HZ475,0.5),'M-Weight for Length'!A:I,8,0)))))))),0)</f>
        <v/>
      </c>
      <c r="AH475" s="191" t="str">
        <f>IFERROR(IF(D475="","",IF(F475="","",IF(J475="","",IF(K475="","",IF(AND(K475&gt;23,K475&lt;=60),IF(F475="F",VLOOKUP(MROUND(HZ475,0.5),'F-Weight for Length'!K:S,9,0),VLOOKUP(MROUND(HZ475,0.5),'M-Weight for Length'!K:S,9,0)),IF(K475&gt;60,IF(F475="F",VLOOKUP(K475,'F-Weight for Length'!U:AC,9,0),VLOOKUP(K475,'M-Weight for Length'!U:AC,9,0)),IF(F475="F",VLOOKUP(MROUND(HZ475,0.5),'F-Weight for Length'!A:I,9,0),VLOOKUP(MROUND(HZ475,0.5),'M-Weight for Length'!A:I,9,0)))))))),0)</f>
        <v/>
      </c>
      <c r="AI475" s="192">
        <f t="shared" si="1610"/>
        <v>0</v>
      </c>
      <c r="AJ475" s="192">
        <f t="shared" si="1611"/>
        <v>0</v>
      </c>
      <c r="AK475" s="192">
        <f t="shared" si="1612"/>
        <v>0</v>
      </c>
      <c r="AL475" s="192">
        <f t="shared" si="1613"/>
        <v>0</v>
      </c>
      <c r="AM475" s="192">
        <f t="shared" si="1614"/>
        <v>0</v>
      </c>
      <c r="AN475" s="192">
        <f t="shared" si="1615"/>
        <v>0</v>
      </c>
      <c r="AO475" s="192">
        <f t="shared" si="1616"/>
        <v>0</v>
      </c>
      <c r="AP475" s="192">
        <f t="shared" si="1617"/>
        <v>0</v>
      </c>
      <c r="AQ475" s="192">
        <f t="shared" si="1618"/>
        <v>0</v>
      </c>
      <c r="AR475" s="192">
        <f t="shared" si="1619"/>
        <v>0</v>
      </c>
      <c r="AS475" s="192">
        <f t="shared" si="1620"/>
        <v>0</v>
      </c>
      <c r="AT475" s="192">
        <f t="shared" si="1621"/>
        <v>0</v>
      </c>
      <c r="AU475" s="192">
        <f t="shared" si="1622"/>
        <v>0</v>
      </c>
      <c r="AV475" s="192">
        <f t="shared" si="1623"/>
        <v>0</v>
      </c>
      <c r="AW475" s="192">
        <f t="shared" si="1624"/>
        <v>0</v>
      </c>
      <c r="AX475" s="192">
        <f t="shared" si="1625"/>
        <v>0</v>
      </c>
      <c r="AY475" s="192">
        <f t="shared" si="1626"/>
        <v>0</v>
      </c>
      <c r="AZ475" s="192">
        <f t="shared" si="1627"/>
        <v>0</v>
      </c>
      <c r="BA475" s="192">
        <f t="shared" si="1628"/>
        <v>0</v>
      </c>
      <c r="BB475" s="192">
        <f t="shared" si="1629"/>
        <v>0</v>
      </c>
      <c r="BC475" s="192">
        <f t="shared" si="1630"/>
        <v>0</v>
      </c>
      <c r="BD475" s="192">
        <f t="shared" si="1631"/>
        <v>0</v>
      </c>
      <c r="BE475" s="192">
        <f t="shared" si="1632"/>
        <v>0</v>
      </c>
      <c r="BF475" s="192">
        <f t="shared" si="1633"/>
        <v>0</v>
      </c>
      <c r="BG475" s="192">
        <f t="shared" si="1634"/>
        <v>0</v>
      </c>
      <c r="BH475" s="192">
        <f t="shared" si="1635"/>
        <v>0</v>
      </c>
      <c r="BI475" s="192">
        <f t="shared" si="1636"/>
        <v>0</v>
      </c>
      <c r="BJ475" s="192">
        <f t="shared" si="1637"/>
        <v>0</v>
      </c>
      <c r="BK475" s="192">
        <f t="shared" si="1638"/>
        <v>0</v>
      </c>
      <c r="BL475" s="192">
        <f t="shared" si="1639"/>
        <v>0</v>
      </c>
      <c r="BM475" s="192">
        <f t="shared" si="1640"/>
        <v>0</v>
      </c>
      <c r="BN475" s="192">
        <f t="shared" si="1641"/>
        <v>0</v>
      </c>
      <c r="BO475" s="192">
        <f t="shared" si="1642"/>
        <v>0</v>
      </c>
      <c r="BP475" s="192">
        <f t="shared" si="1643"/>
        <v>0</v>
      </c>
      <c r="BQ475" s="192">
        <f t="shared" si="1644"/>
        <v>0</v>
      </c>
      <c r="BR475" s="192">
        <f t="shared" si="1645"/>
        <v>0</v>
      </c>
      <c r="BS475" s="192">
        <f t="shared" si="1646"/>
        <v>0</v>
      </c>
      <c r="BT475" s="192">
        <f t="shared" si="1647"/>
        <v>0</v>
      </c>
      <c r="BU475" s="192">
        <f t="shared" si="1648"/>
        <v>0</v>
      </c>
      <c r="BV475" s="192">
        <f t="shared" si="1649"/>
        <v>0</v>
      </c>
      <c r="BW475" s="192">
        <f t="shared" si="1650"/>
        <v>0</v>
      </c>
      <c r="BX475" s="192">
        <f t="shared" si="1651"/>
        <v>0</v>
      </c>
      <c r="BY475" s="192">
        <f t="shared" si="1652"/>
        <v>0</v>
      </c>
      <c r="BZ475" s="192">
        <f t="shared" si="1653"/>
        <v>0</v>
      </c>
      <c r="CA475" s="192">
        <f t="shared" si="1654"/>
        <v>0</v>
      </c>
      <c r="CB475" s="192">
        <f t="shared" si="1655"/>
        <v>0</v>
      </c>
      <c r="CC475" s="192">
        <f t="shared" si="1656"/>
        <v>0</v>
      </c>
      <c r="CD475" s="192">
        <f t="shared" si="1657"/>
        <v>0</v>
      </c>
      <c r="CE475" s="192">
        <f t="shared" si="1658"/>
        <v>0</v>
      </c>
      <c r="CF475" s="192">
        <f t="shared" si="1659"/>
        <v>0</v>
      </c>
      <c r="CG475" s="192">
        <f t="shared" si="1660"/>
        <v>0</v>
      </c>
      <c r="CH475" s="192">
        <f t="shared" si="1661"/>
        <v>0</v>
      </c>
      <c r="CI475" s="192">
        <f t="shared" si="1662"/>
        <v>0</v>
      </c>
      <c r="CJ475" s="192">
        <f t="shared" si="1663"/>
        <v>0</v>
      </c>
      <c r="CK475" s="192">
        <f t="shared" si="1664"/>
        <v>0</v>
      </c>
      <c r="CL475" s="192">
        <f t="shared" si="1665"/>
        <v>0</v>
      </c>
      <c r="CM475" s="192">
        <f t="shared" si="1666"/>
        <v>0</v>
      </c>
      <c r="CN475" s="192">
        <f t="shared" si="1667"/>
        <v>0</v>
      </c>
      <c r="CO475" s="192">
        <f t="shared" si="1668"/>
        <v>0</v>
      </c>
      <c r="CP475" s="192">
        <f t="shared" si="1669"/>
        <v>0</v>
      </c>
      <c r="CQ475" s="192">
        <f t="shared" si="1670"/>
        <v>0</v>
      </c>
      <c r="CR475" s="192">
        <f t="shared" si="1671"/>
        <v>0</v>
      </c>
      <c r="CS475" s="192">
        <f t="shared" si="1672"/>
        <v>0</v>
      </c>
      <c r="CT475" s="192">
        <f t="shared" si="1673"/>
        <v>0</v>
      </c>
      <c r="CU475" s="192">
        <f t="shared" si="1674"/>
        <v>0</v>
      </c>
      <c r="CV475" s="192">
        <f t="shared" si="1675"/>
        <v>0</v>
      </c>
      <c r="CW475" s="192">
        <f t="shared" si="1676"/>
        <v>0</v>
      </c>
      <c r="CX475" s="192">
        <f t="shared" si="1677"/>
        <v>0</v>
      </c>
      <c r="CY475" s="192">
        <f t="shared" si="1678"/>
        <v>0</v>
      </c>
      <c r="CZ475" s="192">
        <f t="shared" si="1679"/>
        <v>0</v>
      </c>
      <c r="DA475" s="192">
        <f t="shared" si="1680"/>
        <v>0</v>
      </c>
      <c r="DB475" s="192">
        <f t="shared" si="1681"/>
        <v>0</v>
      </c>
      <c r="DC475" s="192">
        <f t="shared" si="1682"/>
        <v>0</v>
      </c>
      <c r="DD475" s="192">
        <f t="shared" si="1683"/>
        <v>0</v>
      </c>
      <c r="DE475" s="192">
        <f t="shared" si="1684"/>
        <v>0</v>
      </c>
      <c r="DF475" s="192">
        <f t="shared" si="1685"/>
        <v>0</v>
      </c>
      <c r="DG475" s="192">
        <f t="shared" si="1686"/>
        <v>0</v>
      </c>
      <c r="DH475" s="192">
        <f t="shared" si="1687"/>
        <v>0</v>
      </c>
      <c r="DI475" s="192">
        <f t="shared" si="1688"/>
        <v>0</v>
      </c>
      <c r="DJ475" s="192">
        <f t="shared" si="1689"/>
        <v>0</v>
      </c>
      <c r="DK475" s="192">
        <f t="shared" si="1690"/>
        <v>0</v>
      </c>
      <c r="DL475" s="192">
        <f t="shared" si="1691"/>
        <v>0</v>
      </c>
      <c r="DM475" s="192">
        <f t="shared" si="1692"/>
        <v>0</v>
      </c>
      <c r="DN475" s="192">
        <f t="shared" si="1693"/>
        <v>0</v>
      </c>
      <c r="DO475" s="192">
        <f t="shared" si="1694"/>
        <v>0</v>
      </c>
      <c r="DP475" s="192">
        <f t="shared" si="1695"/>
        <v>0</v>
      </c>
      <c r="DQ475" s="192">
        <f t="shared" si="1696"/>
        <v>0</v>
      </c>
      <c r="DR475" s="192">
        <f t="shared" si="1697"/>
        <v>0</v>
      </c>
      <c r="DS475" s="192">
        <f t="shared" si="1698"/>
        <v>0</v>
      </c>
      <c r="DT475" s="192">
        <f t="shared" si="1699"/>
        <v>0</v>
      </c>
      <c r="DU475" s="192">
        <f t="shared" si="1700"/>
        <v>0</v>
      </c>
      <c r="DV475" s="193">
        <f t="shared" si="1701"/>
        <v>0</v>
      </c>
      <c r="DW475" s="193">
        <f t="shared" si="1702"/>
        <v>0</v>
      </c>
      <c r="DX475" s="193">
        <f t="shared" si="1703"/>
        <v>0</v>
      </c>
      <c r="DY475" s="193">
        <f t="shared" si="1704"/>
        <v>0</v>
      </c>
      <c r="DZ475" s="193">
        <f t="shared" si="1705"/>
        <v>0</v>
      </c>
      <c r="EA475" s="192">
        <f t="shared" si="1706"/>
        <v>0</v>
      </c>
      <c r="EB475" s="192">
        <f t="shared" si="1707"/>
        <v>0</v>
      </c>
      <c r="EC475" s="192">
        <f t="shared" si="1708"/>
        <v>0</v>
      </c>
      <c r="ED475" s="192">
        <f t="shared" si="1709"/>
        <v>0</v>
      </c>
      <c r="EE475" s="192">
        <f t="shared" si="1710"/>
        <v>0</v>
      </c>
      <c r="EF475" s="192">
        <f t="shared" si="1711"/>
        <v>0</v>
      </c>
      <c r="EG475" s="192">
        <f t="shared" si="1712"/>
        <v>0</v>
      </c>
      <c r="EH475" s="192">
        <f t="shared" si="1713"/>
        <v>0</v>
      </c>
      <c r="EI475" s="192">
        <f t="shared" si="1714"/>
        <v>0</v>
      </c>
      <c r="EJ475" s="192">
        <f t="shared" si="1715"/>
        <v>0</v>
      </c>
      <c r="EK475" s="192">
        <f t="shared" si="1716"/>
        <v>0</v>
      </c>
      <c r="EL475" s="192">
        <f t="shared" si="1717"/>
        <v>0</v>
      </c>
      <c r="EM475" s="192">
        <f t="shared" si="1718"/>
        <v>0</v>
      </c>
      <c r="EN475" s="192">
        <f t="shared" si="1719"/>
        <v>0</v>
      </c>
      <c r="EO475" s="192">
        <f t="shared" si="1720"/>
        <v>0</v>
      </c>
      <c r="EP475" s="192">
        <f t="shared" si="1721"/>
        <v>0</v>
      </c>
      <c r="EQ475" s="192">
        <f t="shared" si="1722"/>
        <v>0</v>
      </c>
      <c r="ER475" s="192">
        <f t="shared" si="1723"/>
        <v>0</v>
      </c>
      <c r="ES475" s="192">
        <f t="shared" si="1724"/>
        <v>0</v>
      </c>
      <c r="ET475" s="192">
        <f t="shared" si="1725"/>
        <v>0</v>
      </c>
      <c r="EU475" s="192">
        <f t="shared" si="1726"/>
        <v>0</v>
      </c>
      <c r="EV475" s="192">
        <f t="shared" si="1727"/>
        <v>0</v>
      </c>
      <c r="EW475" s="192">
        <f t="shared" si="1728"/>
        <v>0</v>
      </c>
      <c r="EX475" s="192">
        <f t="shared" si="1729"/>
        <v>0</v>
      </c>
      <c r="EY475" s="192">
        <f t="shared" si="1730"/>
        <v>0</v>
      </c>
      <c r="EZ475" s="192">
        <f t="shared" si="1731"/>
        <v>0</v>
      </c>
      <c r="FA475" s="192">
        <f t="shared" si="1732"/>
        <v>0</v>
      </c>
      <c r="FB475" s="192">
        <f t="shared" si="1733"/>
        <v>0</v>
      </c>
      <c r="FC475" s="192">
        <f t="shared" si="1734"/>
        <v>0</v>
      </c>
      <c r="FD475" s="192">
        <f t="shared" si="1735"/>
        <v>0</v>
      </c>
      <c r="FE475" s="192">
        <f t="shared" si="1736"/>
        <v>0</v>
      </c>
      <c r="FF475" s="192">
        <f t="shared" si="1737"/>
        <v>0</v>
      </c>
      <c r="FG475" s="192">
        <f t="shared" si="1738"/>
        <v>0</v>
      </c>
      <c r="FH475" s="192">
        <f t="shared" si="1739"/>
        <v>0</v>
      </c>
      <c r="FI475" s="192">
        <f t="shared" si="1740"/>
        <v>0</v>
      </c>
      <c r="FJ475" s="192">
        <f t="shared" si="1741"/>
        <v>0</v>
      </c>
      <c r="FK475" s="192">
        <f t="shared" si="1742"/>
        <v>0</v>
      </c>
      <c r="FL475" s="192">
        <f t="shared" si="1743"/>
        <v>0</v>
      </c>
      <c r="FM475" s="192">
        <f t="shared" si="1744"/>
        <v>0</v>
      </c>
      <c r="FN475" s="192">
        <f t="shared" si="1745"/>
        <v>0</v>
      </c>
      <c r="FO475" s="192">
        <f t="shared" si="1746"/>
        <v>0</v>
      </c>
      <c r="FP475" s="192">
        <f t="shared" si="1747"/>
        <v>0</v>
      </c>
      <c r="FQ475" s="192">
        <f t="shared" si="1748"/>
        <v>0</v>
      </c>
      <c r="FR475" s="192">
        <f t="shared" si="1749"/>
        <v>0</v>
      </c>
      <c r="FS475" s="192">
        <f t="shared" si="1750"/>
        <v>0</v>
      </c>
      <c r="FT475" s="192">
        <f t="shared" si="1751"/>
        <v>0</v>
      </c>
      <c r="FU475" s="192">
        <f t="shared" si="1752"/>
        <v>0</v>
      </c>
      <c r="FV475" s="192">
        <f t="shared" si="1753"/>
        <v>0</v>
      </c>
      <c r="FW475" s="192">
        <f t="shared" si="1754"/>
        <v>0</v>
      </c>
      <c r="FX475" s="192">
        <f t="shared" si="1755"/>
        <v>0</v>
      </c>
      <c r="FY475" s="192">
        <f t="shared" si="1756"/>
        <v>0</v>
      </c>
      <c r="FZ475" s="192">
        <f t="shared" si="1757"/>
        <v>0</v>
      </c>
      <c r="GA475" s="192">
        <f t="shared" si="1758"/>
        <v>0</v>
      </c>
      <c r="GB475" s="192">
        <f t="shared" si="1759"/>
        <v>0</v>
      </c>
      <c r="GC475" s="192">
        <f t="shared" si="1760"/>
        <v>0</v>
      </c>
      <c r="GD475" s="192">
        <f t="shared" si="1761"/>
        <v>0</v>
      </c>
      <c r="GE475" s="192">
        <f t="shared" si="1762"/>
        <v>0</v>
      </c>
      <c r="GF475" s="192">
        <f t="shared" si="1763"/>
        <v>0</v>
      </c>
      <c r="GG475" s="192">
        <f t="shared" si="1764"/>
        <v>0</v>
      </c>
      <c r="GH475" s="192">
        <f t="shared" si="1765"/>
        <v>0</v>
      </c>
      <c r="GI475" s="192">
        <f t="shared" si="1766"/>
        <v>0</v>
      </c>
      <c r="GJ475" s="192">
        <f t="shared" si="1767"/>
        <v>0</v>
      </c>
      <c r="GK475" s="192">
        <f t="shared" si="1768"/>
        <v>0</v>
      </c>
      <c r="GL475" s="192">
        <f t="shared" si="1769"/>
        <v>0</v>
      </c>
      <c r="GM475" s="192">
        <f t="shared" si="1770"/>
        <v>0</v>
      </c>
      <c r="GN475" s="192">
        <f t="shared" si="1771"/>
        <v>0</v>
      </c>
      <c r="GO475" s="192">
        <f t="shared" si="1772"/>
        <v>0</v>
      </c>
      <c r="GP475" s="192">
        <f t="shared" si="1773"/>
        <v>0</v>
      </c>
      <c r="GQ475" s="192">
        <f t="shared" si="1774"/>
        <v>0</v>
      </c>
      <c r="GR475" s="192">
        <f t="shared" si="1775"/>
        <v>0</v>
      </c>
      <c r="GS475" s="192">
        <f t="shared" si="1776"/>
        <v>0</v>
      </c>
      <c r="GT475" s="192">
        <f t="shared" si="1777"/>
        <v>0</v>
      </c>
      <c r="GU475" s="192">
        <f t="shared" si="1778"/>
        <v>0</v>
      </c>
      <c r="GV475" s="192">
        <f t="shared" si="1779"/>
        <v>0</v>
      </c>
      <c r="GW475" s="192">
        <f t="shared" si="1780"/>
        <v>0</v>
      </c>
      <c r="GX475" s="192">
        <f t="shared" si="1781"/>
        <v>0</v>
      </c>
      <c r="GY475" s="192">
        <f t="shared" si="1782"/>
        <v>0</v>
      </c>
      <c r="GZ475" s="192">
        <f t="shared" si="1783"/>
        <v>0</v>
      </c>
      <c r="HA475" s="192">
        <f t="shared" si="1784"/>
        <v>0</v>
      </c>
      <c r="HB475" s="192">
        <f t="shared" si="1785"/>
        <v>0</v>
      </c>
      <c r="HC475" s="192">
        <f t="shared" si="1786"/>
        <v>0</v>
      </c>
      <c r="HD475" s="192">
        <f t="shared" si="1787"/>
        <v>0</v>
      </c>
      <c r="HE475" s="192">
        <f t="shared" si="1788"/>
        <v>0</v>
      </c>
      <c r="HF475" s="192">
        <f t="shared" si="1789"/>
        <v>0</v>
      </c>
      <c r="HG475" s="192">
        <f t="shared" si="1790"/>
        <v>0</v>
      </c>
      <c r="HH475" s="192">
        <f t="shared" si="1791"/>
        <v>0</v>
      </c>
      <c r="HI475" s="192">
        <f t="shared" si="1792"/>
        <v>0</v>
      </c>
      <c r="HJ475" s="192">
        <f t="shared" si="1793"/>
        <v>0</v>
      </c>
      <c r="HK475" s="192">
        <f t="shared" si="1794"/>
        <v>0</v>
      </c>
      <c r="HL475" s="192">
        <f t="shared" si="1795"/>
        <v>0</v>
      </c>
      <c r="HM475" s="192">
        <f t="shared" si="1796"/>
        <v>0</v>
      </c>
      <c r="HN475" s="194">
        <f t="shared" si="1797"/>
        <v>0</v>
      </c>
      <c r="HO475" s="194">
        <f t="shared" si="1798"/>
        <v>0</v>
      </c>
      <c r="HP475" s="194">
        <f t="shared" si="1799"/>
        <v>0</v>
      </c>
      <c r="HQ475" s="194">
        <f t="shared" si="1800"/>
        <v>0</v>
      </c>
      <c r="HR475" s="194">
        <f t="shared" si="1801"/>
        <v>0</v>
      </c>
      <c r="HS475" s="195" t="str">
        <f t="shared" si="1599"/>
        <v/>
      </c>
      <c r="HT475" s="196">
        <f t="shared" si="1595"/>
        <v>0</v>
      </c>
      <c r="HU475" s="196">
        <f t="shared" si="1596"/>
        <v>0</v>
      </c>
      <c r="HV475" s="197" t="str">
        <f t="shared" si="1600"/>
        <v/>
      </c>
      <c r="HW475" s="197" t="str">
        <f t="shared" si="1802"/>
        <v/>
      </c>
      <c r="HX475" s="197" t="str">
        <f t="shared" si="1803"/>
        <v/>
      </c>
      <c r="HY475" s="195" t="str">
        <f t="shared" si="1601"/>
        <v/>
      </c>
      <c r="HZ475" s="30">
        <f t="shared" si="1597"/>
        <v>0</v>
      </c>
      <c r="IA475" s="198">
        <f t="shared" si="1602"/>
        <v>0</v>
      </c>
      <c r="IB475" s="195"/>
      <c r="IC475" s="195">
        <f t="shared" si="1804"/>
        <v>0</v>
      </c>
      <c r="ID475" s="195">
        <f t="shared" si="1603"/>
        <v>0</v>
      </c>
      <c r="IE475" s="195">
        <f t="shared" si="1805"/>
        <v>0</v>
      </c>
      <c r="IF475" s="195">
        <f t="shared" si="1604"/>
        <v>0</v>
      </c>
      <c r="IG475" s="307">
        <f t="shared" si="1605"/>
        <v>0</v>
      </c>
      <c r="IH475" s="307">
        <f t="shared" si="1606"/>
        <v>0</v>
      </c>
      <c r="II475" s="44">
        <f t="shared" si="1806"/>
        <v>0</v>
      </c>
      <c r="IJ475" s="44">
        <f t="shared" si="1807"/>
        <v>0</v>
      </c>
      <c r="IK475" s="44">
        <f t="shared" si="1808"/>
        <v>0</v>
      </c>
      <c r="IL475" s="44">
        <f t="shared" si="1809"/>
        <v>0</v>
      </c>
      <c r="IM475" s="44">
        <f t="shared" si="1810"/>
        <v>0</v>
      </c>
      <c r="IN475" s="44">
        <f t="shared" si="1811"/>
        <v>0</v>
      </c>
      <c r="IO475" s="44">
        <f t="shared" si="1812"/>
        <v>0</v>
      </c>
    </row>
    <row r="476" spans="1:249" ht="18" customHeight="1">
      <c r="A476" s="188">
        <v>470</v>
      </c>
      <c r="B476" s="326"/>
      <c r="C476" s="289"/>
      <c r="D476" s="199"/>
      <c r="E476" s="189"/>
      <c r="F476" s="189"/>
      <c r="G476" s="190"/>
      <c r="H476" s="190"/>
      <c r="I476" s="272"/>
      <c r="J476" s="207"/>
      <c r="K476" s="214" t="str">
        <f t="shared" si="1607"/>
        <v/>
      </c>
      <c r="L476" s="200" t="str">
        <f t="shared" si="1608"/>
        <v/>
      </c>
      <c r="M476" s="200" t="str">
        <f t="shared" si="1609"/>
        <v/>
      </c>
      <c r="N476" s="209" t="str">
        <f t="shared" si="1598"/>
        <v/>
      </c>
      <c r="O476" s="208" t="str">
        <f>IFERROR(IF(D476="","",IF(K476="","",IF(I476="","",IF(F476="F",VLOOKUP(K476,F!A:G,2,0),IF(F476="M",VLOOKUP(K476,M!A:G,2,0),""))))),0)</f>
        <v/>
      </c>
      <c r="P476" s="191" t="str">
        <f>IFERROR(IF(D476="","",IF(K476="","",IF(I476="","",IF(F476="F",VLOOKUP(K476,F!A:G,3,0),IF(F476="M",VLOOKUP(K476,M!A:G,3,0),""))))),0)</f>
        <v/>
      </c>
      <c r="Q476" s="191" t="str">
        <f>IFERROR(IF(D476="","",IF(K476="","",IF(I476="","",IF(F476="F",VLOOKUP(K476,F!A:G,4,0),IF(F476="M",VLOOKUP(K476,M!A:G,4,0),""))))),0)</f>
        <v/>
      </c>
      <c r="R476" s="191" t="str">
        <f>IFERROR(IF(D476="","",IF(K476="","",IF(I476="","",IF(F476="F",VLOOKUP(K476,F!A:G,5,0),IF(F476="M",VLOOKUP(K476,M!A:G,5,0),""))))),0)</f>
        <v/>
      </c>
      <c r="S476" s="191" t="str">
        <f>IFERROR(IF(D476="","",IF(K476="","",IF(I476="","",IF(F476="F",VLOOKUP(K476,F!A:G,6,0),IF(F476="M",VLOOKUP(K476,M!A:G,6,0),""))))),0)</f>
        <v/>
      </c>
      <c r="T476" s="191" t="str">
        <f>IFERROR(IF(D476="","",IF(K476="","",IF(I476="","",IF(F476="F",VLOOKUP(K476,F!A:G,7,0),IF(F476="M",VLOOKUP(K476,M!A:G,7,0),""))))),0)</f>
        <v/>
      </c>
      <c r="U476" s="191" t="str">
        <f>IFERROR(IF(D476="","",IF(K476="","",IF(J476="","",IF(F476="F",VLOOKUP(K476,F!A:M,8,0),IF(F476="M",VLOOKUP(K476,M!A:M,8,0),""))))),0)</f>
        <v/>
      </c>
      <c r="V476" s="191" t="str">
        <f>IFERROR(IF(D476="","",IF(K476="","",IF(J476="","",IF(F476="F",VLOOKUP(K476,F!A:M,9,0),IF(F476="M",VLOOKUP(K476,M!A:M,9,0),""))))),0)</f>
        <v/>
      </c>
      <c r="W476" s="191" t="str">
        <f>IFERROR(IF(D476="","",IF(K476="","",IF(J476="","",IF(F476="F",VLOOKUP(K476,F!A:M,10,0),IF(F476="M",VLOOKUP(K476,M!A:M,10,0),""))))),0)</f>
        <v/>
      </c>
      <c r="X476" s="191" t="str">
        <f>IFERROR(IF(D476="","",IF(K476="","",IF(J476="","",IF(F476="F",VLOOKUP(K476,F!A:M,11,0),IF(F476="M",VLOOKUP(K476,M!A:M,11,0),""))))),0)</f>
        <v/>
      </c>
      <c r="Y476" s="191" t="str">
        <f>IFERROR(IF(D476="","",IF(K476="","",IF(J476="","",IF(F476="F",VLOOKUP(K476,F!A:M,12,0),IF(F476="M",VLOOKUP(K476,M!A:M,12,0),""))))),0)</f>
        <v/>
      </c>
      <c r="Z476" s="191" t="str">
        <f>IFERROR(IF(D476="","",IF(K476="","",IF(J476="","",IF(F476="F",VLOOKUP(K476,F!A:M,13,0),IF(F476="M",VLOOKUP(K476,M!A:M,13,0),""))))),0)</f>
        <v/>
      </c>
      <c r="AA476" s="191" t="str">
        <f>IFERROR(IF(D476="","",IF(F476="","",IF(J476="","",IF(K476="","",IF(AND(K476&gt;23,K476&lt;=60),IF(F476="F",VLOOKUP(MROUND(HZ476,0.5),'F-Weight for Length'!K:S,2,0),VLOOKUP(MROUND(HZ476,0.5),'M-Weight for Length'!K:S,2,0)),IF(K476&gt;60,IF(F476="F",VLOOKUP(K476,'F-Weight for Length'!U:AC,2,0),VLOOKUP(K476,'M-Weight for Length'!U:AC,2,0)),IF(F476="F",VLOOKUP(MROUND(HZ476,0.5),'F-Weight for Length'!A:I,2,0),VLOOKUP(MROUND(HZ476,0.5),'M-Weight for Length'!A:I,2,0)))))))),0)</f>
        <v/>
      </c>
      <c r="AB476" s="191" t="str">
        <f>IFERROR(IF(D476="","",IF(F476="","",IF(J476="","",IF(K476="","",IF(AND(K476&gt;23,K476&lt;=60),IF(F476="F",VLOOKUP(MROUND(HZ476,0.5),'F-Weight for Length'!K:S,3,0),VLOOKUP(MROUND(HZ476,0.5),'M-Weight for Length'!K:S,3,0)),IF(K476&gt;60,IF(F476="F",VLOOKUP(K476,'F-Weight for Length'!U:AC,3,0),VLOOKUP(K476,'M-Weight for Length'!U:AC,3,0)),IF(F476="F",VLOOKUP(MROUND(HZ476,0.5),'F-Weight for Length'!A:I,3,0),VLOOKUP(MROUND(HZ476,0.5),'M-Weight for Length'!A:I,3,0)))))))),0)</f>
        <v/>
      </c>
      <c r="AC476" s="191" t="str">
        <f>IFERROR(IF(D476="","",IF(F476="","",IF(J476="","",IF(K476="","",IF(AND(K476&gt;23,K476&lt;=60),IF(F476="F",VLOOKUP(MROUND(HZ476,0.5),'F-Weight for Length'!K:S,4,0),VLOOKUP(MROUND(HZ476,0.5),'M-Weight for Length'!K:S,4,0)),IF(K476&gt;60,IF(F476="F",VLOOKUP(K476,'F-Weight for Length'!U:AC,4,0),VLOOKUP(K476,'M-Weight for Length'!U:AC,4,0)),IF(F476="F",VLOOKUP(MROUND(HZ476,0.5),'F-Weight for Length'!A:I,4,0),VLOOKUP(MROUND(HZ476,0.5),'M-Weight for Length'!A:I,4,0)))))))),0)</f>
        <v/>
      </c>
      <c r="AD476" s="191" t="str">
        <f>IFERROR(IF(D476="","",IF(F476="","",IF(J476="","",IF(K476="","",IF(AND(K476&gt;23,K476&lt;=60),IF(F476="F",VLOOKUP(MROUND(HZ476,0.5),'F-Weight for Length'!K:S,5,0),VLOOKUP(MROUND(HZ476,0.5),'M-Weight for Length'!K:S,5,0)),IF(K476&gt;60,IF(F476="F",VLOOKUP(K476,'F-Weight for Length'!U:AC,5,0),VLOOKUP(K476,'M-Weight for Length'!U:AC,5,0)),IF(F476="F",VLOOKUP(MROUND(HZ476,0.5),'F-Weight for Length'!A:I,5,0),VLOOKUP(MROUND(HZ476,0.5),'M-Weight for Length'!A:I,5,0)))))))),0)</f>
        <v/>
      </c>
      <c r="AE476" s="191" t="str">
        <f>IFERROR(IF(D476="","",IF(F476="","",IF(J476="","",IF(K476="","",IF(AND(K476&gt;23,K476&lt;=60),IF(F476="F",VLOOKUP(MROUND(HZ476,0.5),'F-Weight for Length'!K:S,6,0),VLOOKUP(MROUND(HZ476,0.5),'M-Weight for Length'!K:S,6,0)),IF(K476&gt;60,IF(F476="F",VLOOKUP(K476,'F-Weight for Length'!U:AC,6,0),VLOOKUP(K476,'M-Weight for Length'!U:AC,6,0)),IF(F476="F",VLOOKUP(MROUND(HZ476,0.5),'F-Weight for Length'!A:I,6,0),VLOOKUP(MROUND(HZ476,0.5),'M-Weight for Length'!A:I,6,0)))))))),0)</f>
        <v/>
      </c>
      <c r="AF476" s="191" t="str">
        <f>IFERROR(IF(D476="","",IF(F476="","",IF(J476="","",IF(K476="","",IF(AND(K476&gt;23,K476&lt;=60),IF(F476="F",VLOOKUP(MROUND(HZ476,0.5),'F-Weight for Length'!K:S,7,0),VLOOKUP(MROUND(HZ476,0.5),'M-Weight for Length'!K:S,7,0)),IF(K476&gt;60,IF(F476="F",VLOOKUP(K476,'F-Weight for Length'!U:AC,7,0),VLOOKUP(K476,'M-Weight for Length'!U:AC,7,0)),IF(F476="F",VLOOKUP(MROUND(HZ476,0.5),'F-Weight for Length'!A:I,7,0),VLOOKUP(MROUND(HZ476,0.5),'M-Weight for Length'!A:I,7,0)))))))),0)</f>
        <v/>
      </c>
      <c r="AG476" s="191" t="str">
        <f>IFERROR(IF(D476="","",IF(F476="","",IF(J476="","",IF(K476="","",IF(AND(K476&gt;23,K476&lt;=60),IF(F476="F",VLOOKUP(MROUND(HZ476,0.5),'F-Weight for Length'!K:S,8,0),VLOOKUP(MROUND(HZ476,0.5),'M-Weight for Length'!K:S,8,0)),IF(K476&gt;60,IF(F476="F",VLOOKUP(K476,'F-Weight for Length'!U:AC,8,0),VLOOKUP(K476,'M-Weight for Length'!U:AC,8,0)),IF(F476="F",VLOOKUP(MROUND(HZ476,0.5),'F-Weight for Length'!A:I,8,0),VLOOKUP(MROUND(HZ476,0.5),'M-Weight for Length'!A:I,8,0)))))))),0)</f>
        <v/>
      </c>
      <c r="AH476" s="191" t="str">
        <f>IFERROR(IF(D476="","",IF(F476="","",IF(J476="","",IF(K476="","",IF(AND(K476&gt;23,K476&lt;=60),IF(F476="F",VLOOKUP(MROUND(HZ476,0.5),'F-Weight for Length'!K:S,9,0),VLOOKUP(MROUND(HZ476,0.5),'M-Weight for Length'!K:S,9,0)),IF(K476&gt;60,IF(F476="F",VLOOKUP(K476,'F-Weight for Length'!U:AC,9,0),VLOOKUP(K476,'M-Weight for Length'!U:AC,9,0)),IF(F476="F",VLOOKUP(MROUND(HZ476,0.5),'F-Weight for Length'!A:I,9,0),VLOOKUP(MROUND(HZ476,0.5),'M-Weight for Length'!A:I,9,0)))))))),0)</f>
        <v/>
      </c>
      <c r="AI476" s="192">
        <f t="shared" si="1610"/>
        <v>0</v>
      </c>
      <c r="AJ476" s="192">
        <f t="shared" si="1611"/>
        <v>0</v>
      </c>
      <c r="AK476" s="192">
        <f t="shared" si="1612"/>
        <v>0</v>
      </c>
      <c r="AL476" s="192">
        <f t="shared" si="1613"/>
        <v>0</v>
      </c>
      <c r="AM476" s="192">
        <f t="shared" si="1614"/>
        <v>0</v>
      </c>
      <c r="AN476" s="192">
        <f t="shared" si="1615"/>
        <v>0</v>
      </c>
      <c r="AO476" s="192">
        <f t="shared" si="1616"/>
        <v>0</v>
      </c>
      <c r="AP476" s="192">
        <f t="shared" si="1617"/>
        <v>0</v>
      </c>
      <c r="AQ476" s="192">
        <f t="shared" si="1618"/>
        <v>0</v>
      </c>
      <c r="AR476" s="192">
        <f t="shared" si="1619"/>
        <v>0</v>
      </c>
      <c r="AS476" s="192">
        <f t="shared" si="1620"/>
        <v>0</v>
      </c>
      <c r="AT476" s="192">
        <f t="shared" si="1621"/>
        <v>0</v>
      </c>
      <c r="AU476" s="192">
        <f t="shared" si="1622"/>
        <v>0</v>
      </c>
      <c r="AV476" s="192">
        <f t="shared" si="1623"/>
        <v>0</v>
      </c>
      <c r="AW476" s="192">
        <f t="shared" si="1624"/>
        <v>0</v>
      </c>
      <c r="AX476" s="192">
        <f t="shared" si="1625"/>
        <v>0</v>
      </c>
      <c r="AY476" s="192">
        <f t="shared" si="1626"/>
        <v>0</v>
      </c>
      <c r="AZ476" s="192">
        <f t="shared" si="1627"/>
        <v>0</v>
      </c>
      <c r="BA476" s="192">
        <f t="shared" si="1628"/>
        <v>0</v>
      </c>
      <c r="BB476" s="192">
        <f t="shared" si="1629"/>
        <v>0</v>
      </c>
      <c r="BC476" s="192">
        <f t="shared" si="1630"/>
        <v>0</v>
      </c>
      <c r="BD476" s="192">
        <f t="shared" si="1631"/>
        <v>0</v>
      </c>
      <c r="BE476" s="192">
        <f t="shared" si="1632"/>
        <v>0</v>
      </c>
      <c r="BF476" s="192">
        <f t="shared" si="1633"/>
        <v>0</v>
      </c>
      <c r="BG476" s="192">
        <f t="shared" si="1634"/>
        <v>0</v>
      </c>
      <c r="BH476" s="192">
        <f t="shared" si="1635"/>
        <v>0</v>
      </c>
      <c r="BI476" s="192">
        <f t="shared" si="1636"/>
        <v>0</v>
      </c>
      <c r="BJ476" s="192">
        <f t="shared" si="1637"/>
        <v>0</v>
      </c>
      <c r="BK476" s="192">
        <f t="shared" si="1638"/>
        <v>0</v>
      </c>
      <c r="BL476" s="192">
        <f t="shared" si="1639"/>
        <v>0</v>
      </c>
      <c r="BM476" s="192">
        <f t="shared" si="1640"/>
        <v>0</v>
      </c>
      <c r="BN476" s="192">
        <f t="shared" si="1641"/>
        <v>0</v>
      </c>
      <c r="BO476" s="192">
        <f t="shared" si="1642"/>
        <v>0</v>
      </c>
      <c r="BP476" s="192">
        <f t="shared" si="1643"/>
        <v>0</v>
      </c>
      <c r="BQ476" s="192">
        <f t="shared" si="1644"/>
        <v>0</v>
      </c>
      <c r="BR476" s="192">
        <f t="shared" si="1645"/>
        <v>0</v>
      </c>
      <c r="BS476" s="192">
        <f t="shared" si="1646"/>
        <v>0</v>
      </c>
      <c r="BT476" s="192">
        <f t="shared" si="1647"/>
        <v>0</v>
      </c>
      <c r="BU476" s="192">
        <f t="shared" si="1648"/>
        <v>0</v>
      </c>
      <c r="BV476" s="192">
        <f t="shared" si="1649"/>
        <v>0</v>
      </c>
      <c r="BW476" s="192">
        <f t="shared" si="1650"/>
        <v>0</v>
      </c>
      <c r="BX476" s="192">
        <f t="shared" si="1651"/>
        <v>0</v>
      </c>
      <c r="BY476" s="192">
        <f t="shared" si="1652"/>
        <v>0</v>
      </c>
      <c r="BZ476" s="192">
        <f t="shared" si="1653"/>
        <v>0</v>
      </c>
      <c r="CA476" s="192">
        <f t="shared" si="1654"/>
        <v>0</v>
      </c>
      <c r="CB476" s="192">
        <f t="shared" si="1655"/>
        <v>0</v>
      </c>
      <c r="CC476" s="192">
        <f t="shared" si="1656"/>
        <v>0</v>
      </c>
      <c r="CD476" s="192">
        <f t="shared" si="1657"/>
        <v>0</v>
      </c>
      <c r="CE476" s="192">
        <f t="shared" si="1658"/>
        <v>0</v>
      </c>
      <c r="CF476" s="192">
        <f t="shared" si="1659"/>
        <v>0</v>
      </c>
      <c r="CG476" s="192">
        <f t="shared" si="1660"/>
        <v>0</v>
      </c>
      <c r="CH476" s="192">
        <f t="shared" si="1661"/>
        <v>0</v>
      </c>
      <c r="CI476" s="192">
        <f t="shared" si="1662"/>
        <v>0</v>
      </c>
      <c r="CJ476" s="192">
        <f t="shared" si="1663"/>
        <v>0</v>
      </c>
      <c r="CK476" s="192">
        <f t="shared" si="1664"/>
        <v>0</v>
      </c>
      <c r="CL476" s="192">
        <f t="shared" si="1665"/>
        <v>0</v>
      </c>
      <c r="CM476" s="192">
        <f t="shared" si="1666"/>
        <v>0</v>
      </c>
      <c r="CN476" s="192">
        <f t="shared" si="1667"/>
        <v>0</v>
      </c>
      <c r="CO476" s="192">
        <f t="shared" si="1668"/>
        <v>0</v>
      </c>
      <c r="CP476" s="192">
        <f t="shared" si="1669"/>
        <v>0</v>
      </c>
      <c r="CQ476" s="192">
        <f t="shared" si="1670"/>
        <v>0</v>
      </c>
      <c r="CR476" s="192">
        <f t="shared" si="1671"/>
        <v>0</v>
      </c>
      <c r="CS476" s="192">
        <f t="shared" si="1672"/>
        <v>0</v>
      </c>
      <c r="CT476" s="192">
        <f t="shared" si="1673"/>
        <v>0</v>
      </c>
      <c r="CU476" s="192">
        <f t="shared" si="1674"/>
        <v>0</v>
      </c>
      <c r="CV476" s="192">
        <f t="shared" si="1675"/>
        <v>0</v>
      </c>
      <c r="CW476" s="192">
        <f t="shared" si="1676"/>
        <v>0</v>
      </c>
      <c r="CX476" s="192">
        <f t="shared" si="1677"/>
        <v>0</v>
      </c>
      <c r="CY476" s="192">
        <f t="shared" si="1678"/>
        <v>0</v>
      </c>
      <c r="CZ476" s="192">
        <f t="shared" si="1679"/>
        <v>0</v>
      </c>
      <c r="DA476" s="192">
        <f t="shared" si="1680"/>
        <v>0</v>
      </c>
      <c r="DB476" s="192">
        <f t="shared" si="1681"/>
        <v>0</v>
      </c>
      <c r="DC476" s="192">
        <f t="shared" si="1682"/>
        <v>0</v>
      </c>
      <c r="DD476" s="192">
        <f t="shared" si="1683"/>
        <v>0</v>
      </c>
      <c r="DE476" s="192">
        <f t="shared" si="1684"/>
        <v>0</v>
      </c>
      <c r="DF476" s="192">
        <f t="shared" si="1685"/>
        <v>0</v>
      </c>
      <c r="DG476" s="192">
        <f t="shared" si="1686"/>
        <v>0</v>
      </c>
      <c r="DH476" s="192">
        <f t="shared" si="1687"/>
        <v>0</v>
      </c>
      <c r="DI476" s="192">
        <f t="shared" si="1688"/>
        <v>0</v>
      </c>
      <c r="DJ476" s="192">
        <f t="shared" si="1689"/>
        <v>0</v>
      </c>
      <c r="DK476" s="192">
        <f t="shared" si="1690"/>
        <v>0</v>
      </c>
      <c r="DL476" s="192">
        <f t="shared" si="1691"/>
        <v>0</v>
      </c>
      <c r="DM476" s="192">
        <f t="shared" si="1692"/>
        <v>0</v>
      </c>
      <c r="DN476" s="192">
        <f t="shared" si="1693"/>
        <v>0</v>
      </c>
      <c r="DO476" s="192">
        <f t="shared" si="1694"/>
        <v>0</v>
      </c>
      <c r="DP476" s="192">
        <f t="shared" si="1695"/>
        <v>0</v>
      </c>
      <c r="DQ476" s="192">
        <f t="shared" si="1696"/>
        <v>0</v>
      </c>
      <c r="DR476" s="192">
        <f t="shared" si="1697"/>
        <v>0</v>
      </c>
      <c r="DS476" s="192">
        <f t="shared" si="1698"/>
        <v>0</v>
      </c>
      <c r="DT476" s="192">
        <f t="shared" si="1699"/>
        <v>0</v>
      </c>
      <c r="DU476" s="192">
        <f t="shared" si="1700"/>
        <v>0</v>
      </c>
      <c r="DV476" s="193">
        <f t="shared" si="1701"/>
        <v>0</v>
      </c>
      <c r="DW476" s="193">
        <f t="shared" si="1702"/>
        <v>0</v>
      </c>
      <c r="DX476" s="193">
        <f t="shared" si="1703"/>
        <v>0</v>
      </c>
      <c r="DY476" s="193">
        <f t="shared" si="1704"/>
        <v>0</v>
      </c>
      <c r="DZ476" s="193">
        <f t="shared" si="1705"/>
        <v>0</v>
      </c>
      <c r="EA476" s="192">
        <f t="shared" si="1706"/>
        <v>0</v>
      </c>
      <c r="EB476" s="192">
        <f t="shared" si="1707"/>
        <v>0</v>
      </c>
      <c r="EC476" s="192">
        <f t="shared" si="1708"/>
        <v>0</v>
      </c>
      <c r="ED476" s="192">
        <f t="shared" si="1709"/>
        <v>0</v>
      </c>
      <c r="EE476" s="192">
        <f t="shared" si="1710"/>
        <v>0</v>
      </c>
      <c r="EF476" s="192">
        <f t="shared" si="1711"/>
        <v>0</v>
      </c>
      <c r="EG476" s="192">
        <f t="shared" si="1712"/>
        <v>0</v>
      </c>
      <c r="EH476" s="192">
        <f t="shared" si="1713"/>
        <v>0</v>
      </c>
      <c r="EI476" s="192">
        <f t="shared" si="1714"/>
        <v>0</v>
      </c>
      <c r="EJ476" s="192">
        <f t="shared" si="1715"/>
        <v>0</v>
      </c>
      <c r="EK476" s="192">
        <f t="shared" si="1716"/>
        <v>0</v>
      </c>
      <c r="EL476" s="192">
        <f t="shared" si="1717"/>
        <v>0</v>
      </c>
      <c r="EM476" s="192">
        <f t="shared" si="1718"/>
        <v>0</v>
      </c>
      <c r="EN476" s="192">
        <f t="shared" si="1719"/>
        <v>0</v>
      </c>
      <c r="EO476" s="192">
        <f t="shared" si="1720"/>
        <v>0</v>
      </c>
      <c r="EP476" s="192">
        <f t="shared" si="1721"/>
        <v>0</v>
      </c>
      <c r="EQ476" s="192">
        <f t="shared" si="1722"/>
        <v>0</v>
      </c>
      <c r="ER476" s="192">
        <f t="shared" si="1723"/>
        <v>0</v>
      </c>
      <c r="ES476" s="192">
        <f t="shared" si="1724"/>
        <v>0</v>
      </c>
      <c r="ET476" s="192">
        <f t="shared" si="1725"/>
        <v>0</v>
      </c>
      <c r="EU476" s="192">
        <f t="shared" si="1726"/>
        <v>0</v>
      </c>
      <c r="EV476" s="192">
        <f t="shared" si="1727"/>
        <v>0</v>
      </c>
      <c r="EW476" s="192">
        <f t="shared" si="1728"/>
        <v>0</v>
      </c>
      <c r="EX476" s="192">
        <f t="shared" si="1729"/>
        <v>0</v>
      </c>
      <c r="EY476" s="192">
        <f t="shared" si="1730"/>
        <v>0</v>
      </c>
      <c r="EZ476" s="192">
        <f t="shared" si="1731"/>
        <v>0</v>
      </c>
      <c r="FA476" s="192">
        <f t="shared" si="1732"/>
        <v>0</v>
      </c>
      <c r="FB476" s="192">
        <f t="shared" si="1733"/>
        <v>0</v>
      </c>
      <c r="FC476" s="192">
        <f t="shared" si="1734"/>
        <v>0</v>
      </c>
      <c r="FD476" s="192">
        <f t="shared" si="1735"/>
        <v>0</v>
      </c>
      <c r="FE476" s="192">
        <f t="shared" si="1736"/>
        <v>0</v>
      </c>
      <c r="FF476" s="192">
        <f t="shared" si="1737"/>
        <v>0</v>
      </c>
      <c r="FG476" s="192">
        <f t="shared" si="1738"/>
        <v>0</v>
      </c>
      <c r="FH476" s="192">
        <f t="shared" si="1739"/>
        <v>0</v>
      </c>
      <c r="FI476" s="192">
        <f t="shared" si="1740"/>
        <v>0</v>
      </c>
      <c r="FJ476" s="192">
        <f t="shared" si="1741"/>
        <v>0</v>
      </c>
      <c r="FK476" s="192">
        <f t="shared" si="1742"/>
        <v>0</v>
      </c>
      <c r="FL476" s="192">
        <f t="shared" si="1743"/>
        <v>0</v>
      </c>
      <c r="FM476" s="192">
        <f t="shared" si="1744"/>
        <v>0</v>
      </c>
      <c r="FN476" s="192">
        <f t="shared" si="1745"/>
        <v>0</v>
      </c>
      <c r="FO476" s="192">
        <f t="shared" si="1746"/>
        <v>0</v>
      </c>
      <c r="FP476" s="192">
        <f t="shared" si="1747"/>
        <v>0</v>
      </c>
      <c r="FQ476" s="192">
        <f t="shared" si="1748"/>
        <v>0</v>
      </c>
      <c r="FR476" s="192">
        <f t="shared" si="1749"/>
        <v>0</v>
      </c>
      <c r="FS476" s="192">
        <f t="shared" si="1750"/>
        <v>0</v>
      </c>
      <c r="FT476" s="192">
        <f t="shared" si="1751"/>
        <v>0</v>
      </c>
      <c r="FU476" s="192">
        <f t="shared" si="1752"/>
        <v>0</v>
      </c>
      <c r="FV476" s="192">
        <f t="shared" si="1753"/>
        <v>0</v>
      </c>
      <c r="FW476" s="192">
        <f t="shared" si="1754"/>
        <v>0</v>
      </c>
      <c r="FX476" s="192">
        <f t="shared" si="1755"/>
        <v>0</v>
      </c>
      <c r="FY476" s="192">
        <f t="shared" si="1756"/>
        <v>0</v>
      </c>
      <c r="FZ476" s="192">
        <f t="shared" si="1757"/>
        <v>0</v>
      </c>
      <c r="GA476" s="192">
        <f t="shared" si="1758"/>
        <v>0</v>
      </c>
      <c r="GB476" s="192">
        <f t="shared" si="1759"/>
        <v>0</v>
      </c>
      <c r="GC476" s="192">
        <f t="shared" si="1760"/>
        <v>0</v>
      </c>
      <c r="GD476" s="192">
        <f t="shared" si="1761"/>
        <v>0</v>
      </c>
      <c r="GE476" s="192">
        <f t="shared" si="1762"/>
        <v>0</v>
      </c>
      <c r="GF476" s="192">
        <f t="shared" si="1763"/>
        <v>0</v>
      </c>
      <c r="GG476" s="192">
        <f t="shared" si="1764"/>
        <v>0</v>
      </c>
      <c r="GH476" s="192">
        <f t="shared" si="1765"/>
        <v>0</v>
      </c>
      <c r="GI476" s="192">
        <f t="shared" si="1766"/>
        <v>0</v>
      </c>
      <c r="GJ476" s="192">
        <f t="shared" si="1767"/>
        <v>0</v>
      </c>
      <c r="GK476" s="192">
        <f t="shared" si="1768"/>
        <v>0</v>
      </c>
      <c r="GL476" s="192">
        <f t="shared" si="1769"/>
        <v>0</v>
      </c>
      <c r="GM476" s="192">
        <f t="shared" si="1770"/>
        <v>0</v>
      </c>
      <c r="GN476" s="192">
        <f t="shared" si="1771"/>
        <v>0</v>
      </c>
      <c r="GO476" s="192">
        <f t="shared" si="1772"/>
        <v>0</v>
      </c>
      <c r="GP476" s="192">
        <f t="shared" si="1773"/>
        <v>0</v>
      </c>
      <c r="GQ476" s="192">
        <f t="shared" si="1774"/>
        <v>0</v>
      </c>
      <c r="GR476" s="192">
        <f t="shared" si="1775"/>
        <v>0</v>
      </c>
      <c r="GS476" s="192">
        <f t="shared" si="1776"/>
        <v>0</v>
      </c>
      <c r="GT476" s="192">
        <f t="shared" si="1777"/>
        <v>0</v>
      </c>
      <c r="GU476" s="192">
        <f t="shared" si="1778"/>
        <v>0</v>
      </c>
      <c r="GV476" s="192">
        <f t="shared" si="1779"/>
        <v>0</v>
      </c>
      <c r="GW476" s="192">
        <f t="shared" si="1780"/>
        <v>0</v>
      </c>
      <c r="GX476" s="192">
        <f t="shared" si="1781"/>
        <v>0</v>
      </c>
      <c r="GY476" s="192">
        <f t="shared" si="1782"/>
        <v>0</v>
      </c>
      <c r="GZ476" s="192">
        <f t="shared" si="1783"/>
        <v>0</v>
      </c>
      <c r="HA476" s="192">
        <f t="shared" si="1784"/>
        <v>0</v>
      </c>
      <c r="HB476" s="192">
        <f t="shared" si="1785"/>
        <v>0</v>
      </c>
      <c r="HC476" s="192">
        <f t="shared" si="1786"/>
        <v>0</v>
      </c>
      <c r="HD476" s="192">
        <f t="shared" si="1787"/>
        <v>0</v>
      </c>
      <c r="HE476" s="192">
        <f t="shared" si="1788"/>
        <v>0</v>
      </c>
      <c r="HF476" s="192">
        <f t="shared" si="1789"/>
        <v>0</v>
      </c>
      <c r="HG476" s="192">
        <f t="shared" si="1790"/>
        <v>0</v>
      </c>
      <c r="HH476" s="192">
        <f t="shared" si="1791"/>
        <v>0</v>
      </c>
      <c r="HI476" s="192">
        <f t="shared" si="1792"/>
        <v>0</v>
      </c>
      <c r="HJ476" s="192">
        <f t="shared" si="1793"/>
        <v>0</v>
      </c>
      <c r="HK476" s="192">
        <f t="shared" si="1794"/>
        <v>0</v>
      </c>
      <c r="HL476" s="192">
        <f t="shared" si="1795"/>
        <v>0</v>
      </c>
      <c r="HM476" s="192">
        <f t="shared" si="1796"/>
        <v>0</v>
      </c>
      <c r="HN476" s="194">
        <f t="shared" si="1797"/>
        <v>0</v>
      </c>
      <c r="HO476" s="194">
        <f t="shared" si="1798"/>
        <v>0</v>
      </c>
      <c r="HP476" s="194">
        <f t="shared" si="1799"/>
        <v>0</v>
      </c>
      <c r="HQ476" s="194">
        <f t="shared" si="1800"/>
        <v>0</v>
      </c>
      <c r="HR476" s="194">
        <f t="shared" si="1801"/>
        <v>0</v>
      </c>
      <c r="HS476" s="195" t="str">
        <f t="shared" si="1599"/>
        <v/>
      </c>
      <c r="HT476" s="196">
        <f t="shared" si="1595"/>
        <v>0</v>
      </c>
      <c r="HU476" s="196">
        <f t="shared" si="1596"/>
        <v>0</v>
      </c>
      <c r="HV476" s="197" t="str">
        <f t="shared" si="1600"/>
        <v/>
      </c>
      <c r="HW476" s="197" t="str">
        <f t="shared" si="1802"/>
        <v/>
      </c>
      <c r="HX476" s="197" t="str">
        <f t="shared" si="1803"/>
        <v/>
      </c>
      <c r="HY476" s="195" t="str">
        <f t="shared" si="1601"/>
        <v/>
      </c>
      <c r="HZ476" s="30">
        <f t="shared" si="1597"/>
        <v>0</v>
      </c>
      <c r="IA476" s="198">
        <f t="shared" si="1602"/>
        <v>0</v>
      </c>
      <c r="IB476" s="195"/>
      <c r="IC476" s="195">
        <f t="shared" si="1804"/>
        <v>0</v>
      </c>
      <c r="ID476" s="195">
        <f t="shared" si="1603"/>
        <v>0</v>
      </c>
      <c r="IE476" s="195">
        <f t="shared" si="1805"/>
        <v>0</v>
      </c>
      <c r="IF476" s="195">
        <f t="shared" si="1604"/>
        <v>0</v>
      </c>
      <c r="IG476" s="307">
        <f t="shared" si="1605"/>
        <v>0</v>
      </c>
      <c r="IH476" s="307">
        <f t="shared" si="1606"/>
        <v>0</v>
      </c>
      <c r="II476" s="44">
        <f t="shared" si="1806"/>
        <v>0</v>
      </c>
      <c r="IJ476" s="44">
        <f t="shared" si="1807"/>
        <v>0</v>
      </c>
      <c r="IK476" s="44">
        <f t="shared" si="1808"/>
        <v>0</v>
      </c>
      <c r="IL476" s="44">
        <f t="shared" si="1809"/>
        <v>0</v>
      </c>
      <c r="IM476" s="44">
        <f t="shared" si="1810"/>
        <v>0</v>
      </c>
      <c r="IN476" s="44">
        <f t="shared" si="1811"/>
        <v>0</v>
      </c>
      <c r="IO476" s="44">
        <f t="shared" si="1812"/>
        <v>0</v>
      </c>
    </row>
    <row r="477" spans="1:249" ht="18" customHeight="1">
      <c r="A477" s="188">
        <v>471</v>
      </c>
      <c r="B477" s="326"/>
      <c r="C477" s="289"/>
      <c r="D477" s="199"/>
      <c r="E477" s="189"/>
      <c r="F477" s="189"/>
      <c r="G477" s="190"/>
      <c r="H477" s="190"/>
      <c r="I477" s="272"/>
      <c r="J477" s="207"/>
      <c r="K477" s="214" t="str">
        <f t="shared" si="1607"/>
        <v/>
      </c>
      <c r="L477" s="200" t="str">
        <f t="shared" si="1608"/>
        <v/>
      </c>
      <c r="M477" s="200" t="str">
        <f t="shared" si="1609"/>
        <v/>
      </c>
      <c r="N477" s="209" t="str">
        <f t="shared" si="1598"/>
        <v/>
      </c>
      <c r="O477" s="208" t="str">
        <f>IFERROR(IF(D477="","",IF(K477="","",IF(I477="","",IF(F477="F",VLOOKUP(K477,F!A:G,2,0),IF(F477="M",VLOOKUP(K477,M!A:G,2,0),""))))),0)</f>
        <v/>
      </c>
      <c r="P477" s="191" t="str">
        <f>IFERROR(IF(D477="","",IF(K477="","",IF(I477="","",IF(F477="F",VLOOKUP(K477,F!A:G,3,0),IF(F477="M",VLOOKUP(K477,M!A:G,3,0),""))))),0)</f>
        <v/>
      </c>
      <c r="Q477" s="191" t="str">
        <f>IFERROR(IF(D477="","",IF(K477="","",IF(I477="","",IF(F477="F",VLOOKUP(K477,F!A:G,4,0),IF(F477="M",VLOOKUP(K477,M!A:G,4,0),""))))),0)</f>
        <v/>
      </c>
      <c r="R477" s="191" t="str">
        <f>IFERROR(IF(D477="","",IF(K477="","",IF(I477="","",IF(F477="F",VLOOKUP(K477,F!A:G,5,0),IF(F477="M",VLOOKUP(K477,M!A:G,5,0),""))))),0)</f>
        <v/>
      </c>
      <c r="S477" s="191" t="str">
        <f>IFERROR(IF(D477="","",IF(K477="","",IF(I477="","",IF(F477="F",VLOOKUP(K477,F!A:G,6,0),IF(F477="M",VLOOKUP(K477,M!A:G,6,0),""))))),0)</f>
        <v/>
      </c>
      <c r="T477" s="191" t="str">
        <f>IFERROR(IF(D477="","",IF(K477="","",IF(I477="","",IF(F477="F",VLOOKUP(K477,F!A:G,7,0),IF(F477="M",VLOOKUP(K477,M!A:G,7,0),""))))),0)</f>
        <v/>
      </c>
      <c r="U477" s="191" t="str">
        <f>IFERROR(IF(D477="","",IF(K477="","",IF(J477="","",IF(F477="F",VLOOKUP(K477,F!A:M,8,0),IF(F477="M",VLOOKUP(K477,M!A:M,8,0),""))))),0)</f>
        <v/>
      </c>
      <c r="V477" s="191" t="str">
        <f>IFERROR(IF(D477="","",IF(K477="","",IF(J477="","",IF(F477="F",VLOOKUP(K477,F!A:M,9,0),IF(F477="M",VLOOKUP(K477,M!A:M,9,0),""))))),0)</f>
        <v/>
      </c>
      <c r="W477" s="191" t="str">
        <f>IFERROR(IF(D477="","",IF(K477="","",IF(J477="","",IF(F477="F",VLOOKUP(K477,F!A:M,10,0),IF(F477="M",VLOOKUP(K477,M!A:M,10,0),""))))),0)</f>
        <v/>
      </c>
      <c r="X477" s="191" t="str">
        <f>IFERROR(IF(D477="","",IF(K477="","",IF(J477="","",IF(F477="F",VLOOKUP(K477,F!A:M,11,0),IF(F477="M",VLOOKUP(K477,M!A:M,11,0),""))))),0)</f>
        <v/>
      </c>
      <c r="Y477" s="191" t="str">
        <f>IFERROR(IF(D477="","",IF(K477="","",IF(J477="","",IF(F477="F",VLOOKUP(K477,F!A:M,12,0),IF(F477="M",VLOOKUP(K477,M!A:M,12,0),""))))),0)</f>
        <v/>
      </c>
      <c r="Z477" s="191" t="str">
        <f>IFERROR(IF(D477="","",IF(K477="","",IF(J477="","",IF(F477="F",VLOOKUP(K477,F!A:M,13,0),IF(F477="M",VLOOKUP(K477,M!A:M,13,0),""))))),0)</f>
        <v/>
      </c>
      <c r="AA477" s="191" t="str">
        <f>IFERROR(IF(D477="","",IF(F477="","",IF(J477="","",IF(K477="","",IF(AND(K477&gt;23,K477&lt;=60),IF(F477="F",VLOOKUP(MROUND(HZ477,0.5),'F-Weight for Length'!K:S,2,0),VLOOKUP(MROUND(HZ477,0.5),'M-Weight for Length'!K:S,2,0)),IF(K477&gt;60,IF(F477="F",VLOOKUP(K477,'F-Weight for Length'!U:AC,2,0),VLOOKUP(K477,'M-Weight for Length'!U:AC,2,0)),IF(F477="F",VLOOKUP(MROUND(HZ477,0.5),'F-Weight for Length'!A:I,2,0),VLOOKUP(MROUND(HZ477,0.5),'M-Weight for Length'!A:I,2,0)))))))),0)</f>
        <v/>
      </c>
      <c r="AB477" s="191" t="str">
        <f>IFERROR(IF(D477="","",IF(F477="","",IF(J477="","",IF(K477="","",IF(AND(K477&gt;23,K477&lt;=60),IF(F477="F",VLOOKUP(MROUND(HZ477,0.5),'F-Weight for Length'!K:S,3,0),VLOOKUP(MROUND(HZ477,0.5),'M-Weight for Length'!K:S,3,0)),IF(K477&gt;60,IF(F477="F",VLOOKUP(K477,'F-Weight for Length'!U:AC,3,0),VLOOKUP(K477,'M-Weight for Length'!U:AC,3,0)),IF(F477="F",VLOOKUP(MROUND(HZ477,0.5),'F-Weight for Length'!A:I,3,0),VLOOKUP(MROUND(HZ477,0.5),'M-Weight for Length'!A:I,3,0)))))))),0)</f>
        <v/>
      </c>
      <c r="AC477" s="191" t="str">
        <f>IFERROR(IF(D477="","",IF(F477="","",IF(J477="","",IF(K477="","",IF(AND(K477&gt;23,K477&lt;=60),IF(F477="F",VLOOKUP(MROUND(HZ477,0.5),'F-Weight for Length'!K:S,4,0),VLOOKUP(MROUND(HZ477,0.5),'M-Weight for Length'!K:S,4,0)),IF(K477&gt;60,IF(F477="F",VLOOKUP(K477,'F-Weight for Length'!U:AC,4,0),VLOOKUP(K477,'M-Weight for Length'!U:AC,4,0)),IF(F477="F",VLOOKUP(MROUND(HZ477,0.5),'F-Weight for Length'!A:I,4,0),VLOOKUP(MROUND(HZ477,0.5),'M-Weight for Length'!A:I,4,0)))))))),0)</f>
        <v/>
      </c>
      <c r="AD477" s="191" t="str">
        <f>IFERROR(IF(D477="","",IF(F477="","",IF(J477="","",IF(K477="","",IF(AND(K477&gt;23,K477&lt;=60),IF(F477="F",VLOOKUP(MROUND(HZ477,0.5),'F-Weight for Length'!K:S,5,0),VLOOKUP(MROUND(HZ477,0.5),'M-Weight for Length'!K:S,5,0)),IF(K477&gt;60,IF(F477="F",VLOOKUP(K477,'F-Weight for Length'!U:AC,5,0),VLOOKUP(K477,'M-Weight for Length'!U:AC,5,0)),IF(F477="F",VLOOKUP(MROUND(HZ477,0.5),'F-Weight for Length'!A:I,5,0),VLOOKUP(MROUND(HZ477,0.5),'M-Weight for Length'!A:I,5,0)))))))),0)</f>
        <v/>
      </c>
      <c r="AE477" s="191" t="str">
        <f>IFERROR(IF(D477="","",IF(F477="","",IF(J477="","",IF(K477="","",IF(AND(K477&gt;23,K477&lt;=60),IF(F477="F",VLOOKUP(MROUND(HZ477,0.5),'F-Weight for Length'!K:S,6,0),VLOOKUP(MROUND(HZ477,0.5),'M-Weight for Length'!K:S,6,0)),IF(K477&gt;60,IF(F477="F",VLOOKUP(K477,'F-Weight for Length'!U:AC,6,0),VLOOKUP(K477,'M-Weight for Length'!U:AC,6,0)),IF(F477="F",VLOOKUP(MROUND(HZ477,0.5),'F-Weight for Length'!A:I,6,0),VLOOKUP(MROUND(HZ477,0.5),'M-Weight for Length'!A:I,6,0)))))))),0)</f>
        <v/>
      </c>
      <c r="AF477" s="191" t="str">
        <f>IFERROR(IF(D477="","",IF(F477="","",IF(J477="","",IF(K477="","",IF(AND(K477&gt;23,K477&lt;=60),IF(F477="F",VLOOKUP(MROUND(HZ477,0.5),'F-Weight for Length'!K:S,7,0),VLOOKUP(MROUND(HZ477,0.5),'M-Weight for Length'!K:S,7,0)),IF(K477&gt;60,IF(F477="F",VLOOKUP(K477,'F-Weight for Length'!U:AC,7,0),VLOOKUP(K477,'M-Weight for Length'!U:AC,7,0)),IF(F477="F",VLOOKUP(MROUND(HZ477,0.5),'F-Weight for Length'!A:I,7,0),VLOOKUP(MROUND(HZ477,0.5),'M-Weight for Length'!A:I,7,0)))))))),0)</f>
        <v/>
      </c>
      <c r="AG477" s="191" t="str">
        <f>IFERROR(IF(D477="","",IF(F477="","",IF(J477="","",IF(K477="","",IF(AND(K477&gt;23,K477&lt;=60),IF(F477="F",VLOOKUP(MROUND(HZ477,0.5),'F-Weight for Length'!K:S,8,0),VLOOKUP(MROUND(HZ477,0.5),'M-Weight for Length'!K:S,8,0)),IF(K477&gt;60,IF(F477="F",VLOOKUP(K477,'F-Weight for Length'!U:AC,8,0),VLOOKUP(K477,'M-Weight for Length'!U:AC,8,0)),IF(F477="F",VLOOKUP(MROUND(HZ477,0.5),'F-Weight for Length'!A:I,8,0),VLOOKUP(MROUND(HZ477,0.5),'M-Weight for Length'!A:I,8,0)))))))),0)</f>
        <v/>
      </c>
      <c r="AH477" s="191" t="str">
        <f>IFERROR(IF(D477="","",IF(F477="","",IF(J477="","",IF(K477="","",IF(AND(K477&gt;23,K477&lt;=60),IF(F477="F",VLOOKUP(MROUND(HZ477,0.5),'F-Weight for Length'!K:S,9,0),VLOOKUP(MROUND(HZ477,0.5),'M-Weight for Length'!K:S,9,0)),IF(K477&gt;60,IF(F477="F",VLOOKUP(K477,'F-Weight for Length'!U:AC,9,0),VLOOKUP(K477,'M-Weight for Length'!U:AC,9,0)),IF(F477="F",VLOOKUP(MROUND(HZ477,0.5),'F-Weight for Length'!A:I,9,0),VLOOKUP(MROUND(HZ477,0.5),'M-Weight for Length'!A:I,9,0)))))))),0)</f>
        <v/>
      </c>
      <c r="AI477" s="192">
        <f t="shared" si="1610"/>
        <v>0</v>
      </c>
      <c r="AJ477" s="192">
        <f t="shared" si="1611"/>
        <v>0</v>
      </c>
      <c r="AK477" s="192">
        <f t="shared" si="1612"/>
        <v>0</v>
      </c>
      <c r="AL477" s="192">
        <f t="shared" si="1613"/>
        <v>0</v>
      </c>
      <c r="AM477" s="192">
        <f t="shared" si="1614"/>
        <v>0</v>
      </c>
      <c r="AN477" s="192">
        <f t="shared" si="1615"/>
        <v>0</v>
      </c>
      <c r="AO477" s="192">
        <f t="shared" si="1616"/>
        <v>0</v>
      </c>
      <c r="AP477" s="192">
        <f t="shared" si="1617"/>
        <v>0</v>
      </c>
      <c r="AQ477" s="192">
        <f t="shared" si="1618"/>
        <v>0</v>
      </c>
      <c r="AR477" s="192">
        <f t="shared" si="1619"/>
        <v>0</v>
      </c>
      <c r="AS477" s="192">
        <f t="shared" si="1620"/>
        <v>0</v>
      </c>
      <c r="AT477" s="192">
        <f t="shared" si="1621"/>
        <v>0</v>
      </c>
      <c r="AU477" s="192">
        <f t="shared" si="1622"/>
        <v>0</v>
      </c>
      <c r="AV477" s="192">
        <f t="shared" si="1623"/>
        <v>0</v>
      </c>
      <c r="AW477" s="192">
        <f t="shared" si="1624"/>
        <v>0</v>
      </c>
      <c r="AX477" s="192">
        <f t="shared" si="1625"/>
        <v>0</v>
      </c>
      <c r="AY477" s="192">
        <f t="shared" si="1626"/>
        <v>0</v>
      </c>
      <c r="AZ477" s="192">
        <f t="shared" si="1627"/>
        <v>0</v>
      </c>
      <c r="BA477" s="192">
        <f t="shared" si="1628"/>
        <v>0</v>
      </c>
      <c r="BB477" s="192">
        <f t="shared" si="1629"/>
        <v>0</v>
      </c>
      <c r="BC477" s="192">
        <f t="shared" si="1630"/>
        <v>0</v>
      </c>
      <c r="BD477" s="192">
        <f t="shared" si="1631"/>
        <v>0</v>
      </c>
      <c r="BE477" s="192">
        <f t="shared" si="1632"/>
        <v>0</v>
      </c>
      <c r="BF477" s="192">
        <f t="shared" si="1633"/>
        <v>0</v>
      </c>
      <c r="BG477" s="192">
        <f t="shared" si="1634"/>
        <v>0</v>
      </c>
      <c r="BH477" s="192">
        <f t="shared" si="1635"/>
        <v>0</v>
      </c>
      <c r="BI477" s="192">
        <f t="shared" si="1636"/>
        <v>0</v>
      </c>
      <c r="BJ477" s="192">
        <f t="shared" si="1637"/>
        <v>0</v>
      </c>
      <c r="BK477" s="192">
        <f t="shared" si="1638"/>
        <v>0</v>
      </c>
      <c r="BL477" s="192">
        <f t="shared" si="1639"/>
        <v>0</v>
      </c>
      <c r="BM477" s="192">
        <f t="shared" si="1640"/>
        <v>0</v>
      </c>
      <c r="BN477" s="192">
        <f t="shared" si="1641"/>
        <v>0</v>
      </c>
      <c r="BO477" s="192">
        <f t="shared" si="1642"/>
        <v>0</v>
      </c>
      <c r="BP477" s="192">
        <f t="shared" si="1643"/>
        <v>0</v>
      </c>
      <c r="BQ477" s="192">
        <f t="shared" si="1644"/>
        <v>0</v>
      </c>
      <c r="BR477" s="192">
        <f t="shared" si="1645"/>
        <v>0</v>
      </c>
      <c r="BS477" s="192">
        <f t="shared" si="1646"/>
        <v>0</v>
      </c>
      <c r="BT477" s="192">
        <f t="shared" si="1647"/>
        <v>0</v>
      </c>
      <c r="BU477" s="192">
        <f t="shared" si="1648"/>
        <v>0</v>
      </c>
      <c r="BV477" s="192">
        <f t="shared" si="1649"/>
        <v>0</v>
      </c>
      <c r="BW477" s="192">
        <f t="shared" si="1650"/>
        <v>0</v>
      </c>
      <c r="BX477" s="192">
        <f t="shared" si="1651"/>
        <v>0</v>
      </c>
      <c r="BY477" s="192">
        <f t="shared" si="1652"/>
        <v>0</v>
      </c>
      <c r="BZ477" s="192">
        <f t="shared" si="1653"/>
        <v>0</v>
      </c>
      <c r="CA477" s="192">
        <f t="shared" si="1654"/>
        <v>0</v>
      </c>
      <c r="CB477" s="192">
        <f t="shared" si="1655"/>
        <v>0</v>
      </c>
      <c r="CC477" s="192">
        <f t="shared" si="1656"/>
        <v>0</v>
      </c>
      <c r="CD477" s="192">
        <f t="shared" si="1657"/>
        <v>0</v>
      </c>
      <c r="CE477" s="192">
        <f t="shared" si="1658"/>
        <v>0</v>
      </c>
      <c r="CF477" s="192">
        <f t="shared" si="1659"/>
        <v>0</v>
      </c>
      <c r="CG477" s="192">
        <f t="shared" si="1660"/>
        <v>0</v>
      </c>
      <c r="CH477" s="192">
        <f t="shared" si="1661"/>
        <v>0</v>
      </c>
      <c r="CI477" s="192">
        <f t="shared" si="1662"/>
        <v>0</v>
      </c>
      <c r="CJ477" s="192">
        <f t="shared" si="1663"/>
        <v>0</v>
      </c>
      <c r="CK477" s="192">
        <f t="shared" si="1664"/>
        <v>0</v>
      </c>
      <c r="CL477" s="192">
        <f t="shared" si="1665"/>
        <v>0</v>
      </c>
      <c r="CM477" s="192">
        <f t="shared" si="1666"/>
        <v>0</v>
      </c>
      <c r="CN477" s="192">
        <f t="shared" si="1667"/>
        <v>0</v>
      </c>
      <c r="CO477" s="192">
        <f t="shared" si="1668"/>
        <v>0</v>
      </c>
      <c r="CP477" s="192">
        <f t="shared" si="1669"/>
        <v>0</v>
      </c>
      <c r="CQ477" s="192">
        <f t="shared" si="1670"/>
        <v>0</v>
      </c>
      <c r="CR477" s="192">
        <f t="shared" si="1671"/>
        <v>0</v>
      </c>
      <c r="CS477" s="192">
        <f t="shared" si="1672"/>
        <v>0</v>
      </c>
      <c r="CT477" s="192">
        <f t="shared" si="1673"/>
        <v>0</v>
      </c>
      <c r="CU477" s="192">
        <f t="shared" si="1674"/>
        <v>0</v>
      </c>
      <c r="CV477" s="192">
        <f t="shared" si="1675"/>
        <v>0</v>
      </c>
      <c r="CW477" s="192">
        <f t="shared" si="1676"/>
        <v>0</v>
      </c>
      <c r="CX477" s="192">
        <f t="shared" si="1677"/>
        <v>0</v>
      </c>
      <c r="CY477" s="192">
        <f t="shared" si="1678"/>
        <v>0</v>
      </c>
      <c r="CZ477" s="192">
        <f t="shared" si="1679"/>
        <v>0</v>
      </c>
      <c r="DA477" s="192">
        <f t="shared" si="1680"/>
        <v>0</v>
      </c>
      <c r="DB477" s="192">
        <f t="shared" si="1681"/>
        <v>0</v>
      </c>
      <c r="DC477" s="192">
        <f t="shared" si="1682"/>
        <v>0</v>
      </c>
      <c r="DD477" s="192">
        <f t="shared" si="1683"/>
        <v>0</v>
      </c>
      <c r="DE477" s="192">
        <f t="shared" si="1684"/>
        <v>0</v>
      </c>
      <c r="DF477" s="192">
        <f t="shared" si="1685"/>
        <v>0</v>
      </c>
      <c r="DG477" s="192">
        <f t="shared" si="1686"/>
        <v>0</v>
      </c>
      <c r="DH477" s="192">
        <f t="shared" si="1687"/>
        <v>0</v>
      </c>
      <c r="DI477" s="192">
        <f t="shared" si="1688"/>
        <v>0</v>
      </c>
      <c r="DJ477" s="192">
        <f t="shared" si="1689"/>
        <v>0</v>
      </c>
      <c r="DK477" s="192">
        <f t="shared" si="1690"/>
        <v>0</v>
      </c>
      <c r="DL477" s="192">
        <f t="shared" si="1691"/>
        <v>0</v>
      </c>
      <c r="DM477" s="192">
        <f t="shared" si="1692"/>
        <v>0</v>
      </c>
      <c r="DN477" s="192">
        <f t="shared" si="1693"/>
        <v>0</v>
      </c>
      <c r="DO477" s="192">
        <f t="shared" si="1694"/>
        <v>0</v>
      </c>
      <c r="DP477" s="192">
        <f t="shared" si="1695"/>
        <v>0</v>
      </c>
      <c r="DQ477" s="192">
        <f t="shared" si="1696"/>
        <v>0</v>
      </c>
      <c r="DR477" s="192">
        <f t="shared" si="1697"/>
        <v>0</v>
      </c>
      <c r="DS477" s="192">
        <f t="shared" si="1698"/>
        <v>0</v>
      </c>
      <c r="DT477" s="192">
        <f t="shared" si="1699"/>
        <v>0</v>
      </c>
      <c r="DU477" s="192">
        <f t="shared" si="1700"/>
        <v>0</v>
      </c>
      <c r="DV477" s="193">
        <f t="shared" si="1701"/>
        <v>0</v>
      </c>
      <c r="DW477" s="193">
        <f t="shared" si="1702"/>
        <v>0</v>
      </c>
      <c r="DX477" s="193">
        <f t="shared" si="1703"/>
        <v>0</v>
      </c>
      <c r="DY477" s="193">
        <f t="shared" si="1704"/>
        <v>0</v>
      </c>
      <c r="DZ477" s="193">
        <f t="shared" si="1705"/>
        <v>0</v>
      </c>
      <c r="EA477" s="192">
        <f t="shared" si="1706"/>
        <v>0</v>
      </c>
      <c r="EB477" s="192">
        <f t="shared" si="1707"/>
        <v>0</v>
      </c>
      <c r="EC477" s="192">
        <f t="shared" si="1708"/>
        <v>0</v>
      </c>
      <c r="ED477" s="192">
        <f t="shared" si="1709"/>
        <v>0</v>
      </c>
      <c r="EE477" s="192">
        <f t="shared" si="1710"/>
        <v>0</v>
      </c>
      <c r="EF477" s="192">
        <f t="shared" si="1711"/>
        <v>0</v>
      </c>
      <c r="EG477" s="192">
        <f t="shared" si="1712"/>
        <v>0</v>
      </c>
      <c r="EH477" s="192">
        <f t="shared" si="1713"/>
        <v>0</v>
      </c>
      <c r="EI477" s="192">
        <f t="shared" si="1714"/>
        <v>0</v>
      </c>
      <c r="EJ477" s="192">
        <f t="shared" si="1715"/>
        <v>0</v>
      </c>
      <c r="EK477" s="192">
        <f t="shared" si="1716"/>
        <v>0</v>
      </c>
      <c r="EL477" s="192">
        <f t="shared" si="1717"/>
        <v>0</v>
      </c>
      <c r="EM477" s="192">
        <f t="shared" si="1718"/>
        <v>0</v>
      </c>
      <c r="EN477" s="192">
        <f t="shared" si="1719"/>
        <v>0</v>
      </c>
      <c r="EO477" s="192">
        <f t="shared" si="1720"/>
        <v>0</v>
      </c>
      <c r="EP477" s="192">
        <f t="shared" si="1721"/>
        <v>0</v>
      </c>
      <c r="EQ477" s="192">
        <f t="shared" si="1722"/>
        <v>0</v>
      </c>
      <c r="ER477" s="192">
        <f t="shared" si="1723"/>
        <v>0</v>
      </c>
      <c r="ES477" s="192">
        <f t="shared" si="1724"/>
        <v>0</v>
      </c>
      <c r="ET477" s="192">
        <f t="shared" si="1725"/>
        <v>0</v>
      </c>
      <c r="EU477" s="192">
        <f t="shared" si="1726"/>
        <v>0</v>
      </c>
      <c r="EV477" s="192">
        <f t="shared" si="1727"/>
        <v>0</v>
      </c>
      <c r="EW477" s="192">
        <f t="shared" si="1728"/>
        <v>0</v>
      </c>
      <c r="EX477" s="192">
        <f t="shared" si="1729"/>
        <v>0</v>
      </c>
      <c r="EY477" s="192">
        <f t="shared" si="1730"/>
        <v>0</v>
      </c>
      <c r="EZ477" s="192">
        <f t="shared" si="1731"/>
        <v>0</v>
      </c>
      <c r="FA477" s="192">
        <f t="shared" si="1732"/>
        <v>0</v>
      </c>
      <c r="FB477" s="192">
        <f t="shared" si="1733"/>
        <v>0</v>
      </c>
      <c r="FC477" s="192">
        <f t="shared" si="1734"/>
        <v>0</v>
      </c>
      <c r="FD477" s="192">
        <f t="shared" si="1735"/>
        <v>0</v>
      </c>
      <c r="FE477" s="192">
        <f t="shared" si="1736"/>
        <v>0</v>
      </c>
      <c r="FF477" s="192">
        <f t="shared" si="1737"/>
        <v>0</v>
      </c>
      <c r="FG477" s="192">
        <f t="shared" si="1738"/>
        <v>0</v>
      </c>
      <c r="FH477" s="192">
        <f t="shared" si="1739"/>
        <v>0</v>
      </c>
      <c r="FI477" s="192">
        <f t="shared" si="1740"/>
        <v>0</v>
      </c>
      <c r="FJ477" s="192">
        <f t="shared" si="1741"/>
        <v>0</v>
      </c>
      <c r="FK477" s="192">
        <f t="shared" si="1742"/>
        <v>0</v>
      </c>
      <c r="FL477" s="192">
        <f t="shared" si="1743"/>
        <v>0</v>
      </c>
      <c r="FM477" s="192">
        <f t="shared" si="1744"/>
        <v>0</v>
      </c>
      <c r="FN477" s="192">
        <f t="shared" si="1745"/>
        <v>0</v>
      </c>
      <c r="FO477" s="192">
        <f t="shared" si="1746"/>
        <v>0</v>
      </c>
      <c r="FP477" s="192">
        <f t="shared" si="1747"/>
        <v>0</v>
      </c>
      <c r="FQ477" s="192">
        <f t="shared" si="1748"/>
        <v>0</v>
      </c>
      <c r="FR477" s="192">
        <f t="shared" si="1749"/>
        <v>0</v>
      </c>
      <c r="FS477" s="192">
        <f t="shared" si="1750"/>
        <v>0</v>
      </c>
      <c r="FT477" s="192">
        <f t="shared" si="1751"/>
        <v>0</v>
      </c>
      <c r="FU477" s="192">
        <f t="shared" si="1752"/>
        <v>0</v>
      </c>
      <c r="FV477" s="192">
        <f t="shared" si="1753"/>
        <v>0</v>
      </c>
      <c r="FW477" s="192">
        <f t="shared" si="1754"/>
        <v>0</v>
      </c>
      <c r="FX477" s="192">
        <f t="shared" si="1755"/>
        <v>0</v>
      </c>
      <c r="FY477" s="192">
        <f t="shared" si="1756"/>
        <v>0</v>
      </c>
      <c r="FZ477" s="192">
        <f t="shared" si="1757"/>
        <v>0</v>
      </c>
      <c r="GA477" s="192">
        <f t="shared" si="1758"/>
        <v>0</v>
      </c>
      <c r="GB477" s="192">
        <f t="shared" si="1759"/>
        <v>0</v>
      </c>
      <c r="GC477" s="192">
        <f t="shared" si="1760"/>
        <v>0</v>
      </c>
      <c r="GD477" s="192">
        <f t="shared" si="1761"/>
        <v>0</v>
      </c>
      <c r="GE477" s="192">
        <f t="shared" si="1762"/>
        <v>0</v>
      </c>
      <c r="GF477" s="192">
        <f t="shared" si="1763"/>
        <v>0</v>
      </c>
      <c r="GG477" s="192">
        <f t="shared" si="1764"/>
        <v>0</v>
      </c>
      <c r="GH477" s="192">
        <f t="shared" si="1765"/>
        <v>0</v>
      </c>
      <c r="GI477" s="192">
        <f t="shared" si="1766"/>
        <v>0</v>
      </c>
      <c r="GJ477" s="192">
        <f t="shared" si="1767"/>
        <v>0</v>
      </c>
      <c r="GK477" s="192">
        <f t="shared" si="1768"/>
        <v>0</v>
      </c>
      <c r="GL477" s="192">
        <f t="shared" si="1769"/>
        <v>0</v>
      </c>
      <c r="GM477" s="192">
        <f t="shared" si="1770"/>
        <v>0</v>
      </c>
      <c r="GN477" s="192">
        <f t="shared" si="1771"/>
        <v>0</v>
      </c>
      <c r="GO477" s="192">
        <f t="shared" si="1772"/>
        <v>0</v>
      </c>
      <c r="GP477" s="192">
        <f t="shared" si="1773"/>
        <v>0</v>
      </c>
      <c r="GQ477" s="192">
        <f t="shared" si="1774"/>
        <v>0</v>
      </c>
      <c r="GR477" s="192">
        <f t="shared" si="1775"/>
        <v>0</v>
      </c>
      <c r="GS477" s="192">
        <f t="shared" si="1776"/>
        <v>0</v>
      </c>
      <c r="GT477" s="192">
        <f t="shared" si="1777"/>
        <v>0</v>
      </c>
      <c r="GU477" s="192">
        <f t="shared" si="1778"/>
        <v>0</v>
      </c>
      <c r="GV477" s="192">
        <f t="shared" si="1779"/>
        <v>0</v>
      </c>
      <c r="GW477" s="192">
        <f t="shared" si="1780"/>
        <v>0</v>
      </c>
      <c r="GX477" s="192">
        <f t="shared" si="1781"/>
        <v>0</v>
      </c>
      <c r="GY477" s="192">
        <f t="shared" si="1782"/>
        <v>0</v>
      </c>
      <c r="GZ477" s="192">
        <f t="shared" si="1783"/>
        <v>0</v>
      </c>
      <c r="HA477" s="192">
        <f t="shared" si="1784"/>
        <v>0</v>
      </c>
      <c r="HB477" s="192">
        <f t="shared" si="1785"/>
        <v>0</v>
      </c>
      <c r="HC477" s="192">
        <f t="shared" si="1786"/>
        <v>0</v>
      </c>
      <c r="HD477" s="192">
        <f t="shared" si="1787"/>
        <v>0</v>
      </c>
      <c r="HE477" s="192">
        <f t="shared" si="1788"/>
        <v>0</v>
      </c>
      <c r="HF477" s="192">
        <f t="shared" si="1789"/>
        <v>0</v>
      </c>
      <c r="HG477" s="192">
        <f t="shared" si="1790"/>
        <v>0</v>
      </c>
      <c r="HH477" s="192">
        <f t="shared" si="1791"/>
        <v>0</v>
      </c>
      <c r="HI477" s="192">
        <f t="shared" si="1792"/>
        <v>0</v>
      </c>
      <c r="HJ477" s="192">
        <f t="shared" si="1793"/>
        <v>0</v>
      </c>
      <c r="HK477" s="192">
        <f t="shared" si="1794"/>
        <v>0</v>
      </c>
      <c r="HL477" s="192">
        <f t="shared" si="1795"/>
        <v>0</v>
      </c>
      <c r="HM477" s="192">
        <f t="shared" si="1796"/>
        <v>0</v>
      </c>
      <c r="HN477" s="194">
        <f t="shared" si="1797"/>
        <v>0</v>
      </c>
      <c r="HO477" s="194">
        <f t="shared" si="1798"/>
        <v>0</v>
      </c>
      <c r="HP477" s="194">
        <f t="shared" si="1799"/>
        <v>0</v>
      </c>
      <c r="HQ477" s="194">
        <f t="shared" si="1800"/>
        <v>0</v>
      </c>
      <c r="HR477" s="194">
        <f t="shared" si="1801"/>
        <v>0</v>
      </c>
      <c r="HS477" s="195" t="str">
        <f t="shared" si="1599"/>
        <v/>
      </c>
      <c r="HT477" s="196">
        <f t="shared" si="1595"/>
        <v>0</v>
      </c>
      <c r="HU477" s="196">
        <f t="shared" si="1596"/>
        <v>0</v>
      </c>
      <c r="HV477" s="197" t="str">
        <f t="shared" si="1600"/>
        <v/>
      </c>
      <c r="HW477" s="197" t="str">
        <f t="shared" si="1802"/>
        <v/>
      </c>
      <c r="HX477" s="197" t="str">
        <f t="shared" si="1803"/>
        <v/>
      </c>
      <c r="HY477" s="195" t="str">
        <f t="shared" si="1601"/>
        <v/>
      </c>
      <c r="HZ477" s="30">
        <f t="shared" si="1597"/>
        <v>0</v>
      </c>
      <c r="IA477" s="198">
        <f t="shared" si="1602"/>
        <v>0</v>
      </c>
      <c r="IB477" s="195"/>
      <c r="IC477" s="195">
        <f t="shared" si="1804"/>
        <v>0</v>
      </c>
      <c r="ID477" s="195">
        <f t="shared" si="1603"/>
        <v>0</v>
      </c>
      <c r="IE477" s="195">
        <f t="shared" si="1805"/>
        <v>0</v>
      </c>
      <c r="IF477" s="195">
        <f t="shared" si="1604"/>
        <v>0</v>
      </c>
      <c r="IG477" s="307">
        <f t="shared" si="1605"/>
        <v>0</v>
      </c>
      <c r="IH477" s="307">
        <f t="shared" si="1606"/>
        <v>0</v>
      </c>
      <c r="II477" s="44">
        <f t="shared" si="1806"/>
        <v>0</v>
      </c>
      <c r="IJ477" s="44">
        <f t="shared" si="1807"/>
        <v>0</v>
      </c>
      <c r="IK477" s="44">
        <f t="shared" si="1808"/>
        <v>0</v>
      </c>
      <c r="IL477" s="44">
        <f t="shared" si="1809"/>
        <v>0</v>
      </c>
      <c r="IM477" s="44">
        <f t="shared" si="1810"/>
        <v>0</v>
      </c>
      <c r="IN477" s="44">
        <f t="shared" si="1811"/>
        <v>0</v>
      </c>
      <c r="IO477" s="44">
        <f t="shared" si="1812"/>
        <v>0</v>
      </c>
    </row>
    <row r="478" spans="1:249" ht="18" customHeight="1">
      <c r="A478" s="188">
        <v>472</v>
      </c>
      <c r="B478" s="326"/>
      <c r="C478" s="289"/>
      <c r="D478" s="199"/>
      <c r="E478" s="189"/>
      <c r="F478" s="189"/>
      <c r="G478" s="190"/>
      <c r="H478" s="190"/>
      <c r="I478" s="272"/>
      <c r="J478" s="207"/>
      <c r="K478" s="214" t="str">
        <f t="shared" si="1607"/>
        <v/>
      </c>
      <c r="L478" s="200" t="str">
        <f t="shared" si="1608"/>
        <v/>
      </c>
      <c r="M478" s="200" t="str">
        <f t="shared" si="1609"/>
        <v/>
      </c>
      <c r="N478" s="209" t="str">
        <f t="shared" si="1598"/>
        <v/>
      </c>
      <c r="O478" s="208" t="str">
        <f>IFERROR(IF(D478="","",IF(K478="","",IF(I478="","",IF(F478="F",VLOOKUP(K478,F!A:G,2,0),IF(F478="M",VLOOKUP(K478,M!A:G,2,0),""))))),0)</f>
        <v/>
      </c>
      <c r="P478" s="191" t="str">
        <f>IFERROR(IF(D478="","",IF(K478="","",IF(I478="","",IF(F478="F",VLOOKUP(K478,F!A:G,3,0),IF(F478="M",VLOOKUP(K478,M!A:G,3,0),""))))),0)</f>
        <v/>
      </c>
      <c r="Q478" s="191" t="str">
        <f>IFERROR(IF(D478="","",IF(K478="","",IF(I478="","",IF(F478="F",VLOOKUP(K478,F!A:G,4,0),IF(F478="M",VLOOKUP(K478,M!A:G,4,0),""))))),0)</f>
        <v/>
      </c>
      <c r="R478" s="191" t="str">
        <f>IFERROR(IF(D478="","",IF(K478="","",IF(I478="","",IF(F478="F",VLOOKUP(K478,F!A:G,5,0),IF(F478="M",VLOOKUP(K478,M!A:G,5,0),""))))),0)</f>
        <v/>
      </c>
      <c r="S478" s="191" t="str">
        <f>IFERROR(IF(D478="","",IF(K478="","",IF(I478="","",IF(F478="F",VLOOKUP(K478,F!A:G,6,0),IF(F478="M",VLOOKUP(K478,M!A:G,6,0),""))))),0)</f>
        <v/>
      </c>
      <c r="T478" s="191" t="str">
        <f>IFERROR(IF(D478="","",IF(K478="","",IF(I478="","",IF(F478="F",VLOOKUP(K478,F!A:G,7,0),IF(F478="M",VLOOKUP(K478,M!A:G,7,0),""))))),0)</f>
        <v/>
      </c>
      <c r="U478" s="191" t="str">
        <f>IFERROR(IF(D478="","",IF(K478="","",IF(J478="","",IF(F478="F",VLOOKUP(K478,F!A:M,8,0),IF(F478="M",VLOOKUP(K478,M!A:M,8,0),""))))),0)</f>
        <v/>
      </c>
      <c r="V478" s="191" t="str">
        <f>IFERROR(IF(D478="","",IF(K478="","",IF(J478="","",IF(F478="F",VLOOKUP(K478,F!A:M,9,0),IF(F478="M",VLOOKUP(K478,M!A:M,9,0),""))))),0)</f>
        <v/>
      </c>
      <c r="W478" s="191" t="str">
        <f>IFERROR(IF(D478="","",IF(K478="","",IF(J478="","",IF(F478="F",VLOOKUP(K478,F!A:M,10,0),IF(F478="M",VLOOKUP(K478,M!A:M,10,0),""))))),0)</f>
        <v/>
      </c>
      <c r="X478" s="191" t="str">
        <f>IFERROR(IF(D478="","",IF(K478="","",IF(J478="","",IF(F478="F",VLOOKUP(K478,F!A:M,11,0),IF(F478="M",VLOOKUP(K478,M!A:M,11,0),""))))),0)</f>
        <v/>
      </c>
      <c r="Y478" s="191" t="str">
        <f>IFERROR(IF(D478="","",IF(K478="","",IF(J478="","",IF(F478="F",VLOOKUP(K478,F!A:M,12,0),IF(F478="M",VLOOKUP(K478,M!A:M,12,0),""))))),0)</f>
        <v/>
      </c>
      <c r="Z478" s="191" t="str">
        <f>IFERROR(IF(D478="","",IF(K478="","",IF(J478="","",IF(F478="F",VLOOKUP(K478,F!A:M,13,0),IF(F478="M",VLOOKUP(K478,M!A:M,13,0),""))))),0)</f>
        <v/>
      </c>
      <c r="AA478" s="191" t="str">
        <f>IFERROR(IF(D478="","",IF(F478="","",IF(J478="","",IF(K478="","",IF(AND(K478&gt;23,K478&lt;=60),IF(F478="F",VLOOKUP(MROUND(HZ478,0.5),'F-Weight for Length'!K:S,2,0),VLOOKUP(MROUND(HZ478,0.5),'M-Weight for Length'!K:S,2,0)),IF(K478&gt;60,IF(F478="F",VLOOKUP(K478,'F-Weight for Length'!U:AC,2,0),VLOOKUP(K478,'M-Weight for Length'!U:AC,2,0)),IF(F478="F",VLOOKUP(MROUND(HZ478,0.5),'F-Weight for Length'!A:I,2,0),VLOOKUP(MROUND(HZ478,0.5),'M-Weight for Length'!A:I,2,0)))))))),0)</f>
        <v/>
      </c>
      <c r="AB478" s="191" t="str">
        <f>IFERROR(IF(D478="","",IF(F478="","",IF(J478="","",IF(K478="","",IF(AND(K478&gt;23,K478&lt;=60),IF(F478="F",VLOOKUP(MROUND(HZ478,0.5),'F-Weight for Length'!K:S,3,0),VLOOKUP(MROUND(HZ478,0.5),'M-Weight for Length'!K:S,3,0)),IF(K478&gt;60,IF(F478="F",VLOOKUP(K478,'F-Weight for Length'!U:AC,3,0),VLOOKUP(K478,'M-Weight for Length'!U:AC,3,0)),IF(F478="F",VLOOKUP(MROUND(HZ478,0.5),'F-Weight for Length'!A:I,3,0),VLOOKUP(MROUND(HZ478,0.5),'M-Weight for Length'!A:I,3,0)))))))),0)</f>
        <v/>
      </c>
      <c r="AC478" s="191" t="str">
        <f>IFERROR(IF(D478="","",IF(F478="","",IF(J478="","",IF(K478="","",IF(AND(K478&gt;23,K478&lt;=60),IF(F478="F",VLOOKUP(MROUND(HZ478,0.5),'F-Weight for Length'!K:S,4,0),VLOOKUP(MROUND(HZ478,0.5),'M-Weight for Length'!K:S,4,0)),IF(K478&gt;60,IF(F478="F",VLOOKUP(K478,'F-Weight for Length'!U:AC,4,0),VLOOKUP(K478,'M-Weight for Length'!U:AC,4,0)),IF(F478="F",VLOOKUP(MROUND(HZ478,0.5),'F-Weight for Length'!A:I,4,0),VLOOKUP(MROUND(HZ478,0.5),'M-Weight for Length'!A:I,4,0)))))))),0)</f>
        <v/>
      </c>
      <c r="AD478" s="191" t="str">
        <f>IFERROR(IF(D478="","",IF(F478="","",IF(J478="","",IF(K478="","",IF(AND(K478&gt;23,K478&lt;=60),IF(F478="F",VLOOKUP(MROUND(HZ478,0.5),'F-Weight for Length'!K:S,5,0),VLOOKUP(MROUND(HZ478,0.5),'M-Weight for Length'!K:S,5,0)),IF(K478&gt;60,IF(F478="F",VLOOKUP(K478,'F-Weight for Length'!U:AC,5,0),VLOOKUP(K478,'M-Weight for Length'!U:AC,5,0)),IF(F478="F",VLOOKUP(MROUND(HZ478,0.5),'F-Weight for Length'!A:I,5,0),VLOOKUP(MROUND(HZ478,0.5),'M-Weight for Length'!A:I,5,0)))))))),0)</f>
        <v/>
      </c>
      <c r="AE478" s="191" t="str">
        <f>IFERROR(IF(D478="","",IF(F478="","",IF(J478="","",IF(K478="","",IF(AND(K478&gt;23,K478&lt;=60),IF(F478="F",VLOOKUP(MROUND(HZ478,0.5),'F-Weight for Length'!K:S,6,0),VLOOKUP(MROUND(HZ478,0.5),'M-Weight for Length'!K:S,6,0)),IF(K478&gt;60,IF(F478="F",VLOOKUP(K478,'F-Weight for Length'!U:AC,6,0),VLOOKUP(K478,'M-Weight for Length'!U:AC,6,0)),IF(F478="F",VLOOKUP(MROUND(HZ478,0.5),'F-Weight for Length'!A:I,6,0),VLOOKUP(MROUND(HZ478,0.5),'M-Weight for Length'!A:I,6,0)))))))),0)</f>
        <v/>
      </c>
      <c r="AF478" s="191" t="str">
        <f>IFERROR(IF(D478="","",IF(F478="","",IF(J478="","",IF(K478="","",IF(AND(K478&gt;23,K478&lt;=60),IF(F478="F",VLOOKUP(MROUND(HZ478,0.5),'F-Weight for Length'!K:S,7,0),VLOOKUP(MROUND(HZ478,0.5),'M-Weight for Length'!K:S,7,0)),IF(K478&gt;60,IF(F478="F",VLOOKUP(K478,'F-Weight for Length'!U:AC,7,0),VLOOKUP(K478,'M-Weight for Length'!U:AC,7,0)),IF(F478="F",VLOOKUP(MROUND(HZ478,0.5),'F-Weight for Length'!A:I,7,0),VLOOKUP(MROUND(HZ478,0.5),'M-Weight for Length'!A:I,7,0)))))))),0)</f>
        <v/>
      </c>
      <c r="AG478" s="191" t="str">
        <f>IFERROR(IF(D478="","",IF(F478="","",IF(J478="","",IF(K478="","",IF(AND(K478&gt;23,K478&lt;=60),IF(F478="F",VLOOKUP(MROUND(HZ478,0.5),'F-Weight for Length'!K:S,8,0),VLOOKUP(MROUND(HZ478,0.5),'M-Weight for Length'!K:S,8,0)),IF(K478&gt;60,IF(F478="F",VLOOKUP(K478,'F-Weight for Length'!U:AC,8,0),VLOOKUP(K478,'M-Weight for Length'!U:AC,8,0)),IF(F478="F",VLOOKUP(MROUND(HZ478,0.5),'F-Weight for Length'!A:I,8,0),VLOOKUP(MROUND(HZ478,0.5),'M-Weight for Length'!A:I,8,0)))))))),0)</f>
        <v/>
      </c>
      <c r="AH478" s="191" t="str">
        <f>IFERROR(IF(D478="","",IF(F478="","",IF(J478="","",IF(K478="","",IF(AND(K478&gt;23,K478&lt;=60),IF(F478="F",VLOOKUP(MROUND(HZ478,0.5),'F-Weight for Length'!K:S,9,0),VLOOKUP(MROUND(HZ478,0.5),'M-Weight for Length'!K:S,9,0)),IF(K478&gt;60,IF(F478="F",VLOOKUP(K478,'F-Weight for Length'!U:AC,9,0),VLOOKUP(K478,'M-Weight for Length'!U:AC,9,0)),IF(F478="F",VLOOKUP(MROUND(HZ478,0.5),'F-Weight for Length'!A:I,9,0),VLOOKUP(MROUND(HZ478,0.5),'M-Weight for Length'!A:I,9,0)))))))),0)</f>
        <v/>
      </c>
      <c r="AI478" s="192">
        <f t="shared" si="1610"/>
        <v>0</v>
      </c>
      <c r="AJ478" s="192">
        <f t="shared" si="1611"/>
        <v>0</v>
      </c>
      <c r="AK478" s="192">
        <f t="shared" si="1612"/>
        <v>0</v>
      </c>
      <c r="AL478" s="192">
        <f t="shared" si="1613"/>
        <v>0</v>
      </c>
      <c r="AM478" s="192">
        <f t="shared" si="1614"/>
        <v>0</v>
      </c>
      <c r="AN478" s="192">
        <f t="shared" si="1615"/>
        <v>0</v>
      </c>
      <c r="AO478" s="192">
        <f t="shared" si="1616"/>
        <v>0</v>
      </c>
      <c r="AP478" s="192">
        <f t="shared" si="1617"/>
        <v>0</v>
      </c>
      <c r="AQ478" s="192">
        <f t="shared" si="1618"/>
        <v>0</v>
      </c>
      <c r="AR478" s="192">
        <f t="shared" si="1619"/>
        <v>0</v>
      </c>
      <c r="AS478" s="192">
        <f t="shared" si="1620"/>
        <v>0</v>
      </c>
      <c r="AT478" s="192">
        <f t="shared" si="1621"/>
        <v>0</v>
      </c>
      <c r="AU478" s="192">
        <f t="shared" si="1622"/>
        <v>0</v>
      </c>
      <c r="AV478" s="192">
        <f t="shared" si="1623"/>
        <v>0</v>
      </c>
      <c r="AW478" s="192">
        <f t="shared" si="1624"/>
        <v>0</v>
      </c>
      <c r="AX478" s="192">
        <f t="shared" si="1625"/>
        <v>0</v>
      </c>
      <c r="AY478" s="192">
        <f t="shared" si="1626"/>
        <v>0</v>
      </c>
      <c r="AZ478" s="192">
        <f t="shared" si="1627"/>
        <v>0</v>
      </c>
      <c r="BA478" s="192">
        <f t="shared" si="1628"/>
        <v>0</v>
      </c>
      <c r="BB478" s="192">
        <f t="shared" si="1629"/>
        <v>0</v>
      </c>
      <c r="BC478" s="192">
        <f t="shared" si="1630"/>
        <v>0</v>
      </c>
      <c r="BD478" s="192">
        <f t="shared" si="1631"/>
        <v>0</v>
      </c>
      <c r="BE478" s="192">
        <f t="shared" si="1632"/>
        <v>0</v>
      </c>
      <c r="BF478" s="192">
        <f t="shared" si="1633"/>
        <v>0</v>
      </c>
      <c r="BG478" s="192">
        <f t="shared" si="1634"/>
        <v>0</v>
      </c>
      <c r="BH478" s="192">
        <f t="shared" si="1635"/>
        <v>0</v>
      </c>
      <c r="BI478" s="192">
        <f t="shared" si="1636"/>
        <v>0</v>
      </c>
      <c r="BJ478" s="192">
        <f t="shared" si="1637"/>
        <v>0</v>
      </c>
      <c r="BK478" s="192">
        <f t="shared" si="1638"/>
        <v>0</v>
      </c>
      <c r="BL478" s="192">
        <f t="shared" si="1639"/>
        <v>0</v>
      </c>
      <c r="BM478" s="192">
        <f t="shared" si="1640"/>
        <v>0</v>
      </c>
      <c r="BN478" s="192">
        <f t="shared" si="1641"/>
        <v>0</v>
      </c>
      <c r="BO478" s="192">
        <f t="shared" si="1642"/>
        <v>0</v>
      </c>
      <c r="BP478" s="192">
        <f t="shared" si="1643"/>
        <v>0</v>
      </c>
      <c r="BQ478" s="192">
        <f t="shared" si="1644"/>
        <v>0</v>
      </c>
      <c r="BR478" s="192">
        <f t="shared" si="1645"/>
        <v>0</v>
      </c>
      <c r="BS478" s="192">
        <f t="shared" si="1646"/>
        <v>0</v>
      </c>
      <c r="BT478" s="192">
        <f t="shared" si="1647"/>
        <v>0</v>
      </c>
      <c r="BU478" s="192">
        <f t="shared" si="1648"/>
        <v>0</v>
      </c>
      <c r="BV478" s="192">
        <f t="shared" si="1649"/>
        <v>0</v>
      </c>
      <c r="BW478" s="192">
        <f t="shared" si="1650"/>
        <v>0</v>
      </c>
      <c r="BX478" s="192">
        <f t="shared" si="1651"/>
        <v>0</v>
      </c>
      <c r="BY478" s="192">
        <f t="shared" si="1652"/>
        <v>0</v>
      </c>
      <c r="BZ478" s="192">
        <f t="shared" si="1653"/>
        <v>0</v>
      </c>
      <c r="CA478" s="192">
        <f t="shared" si="1654"/>
        <v>0</v>
      </c>
      <c r="CB478" s="192">
        <f t="shared" si="1655"/>
        <v>0</v>
      </c>
      <c r="CC478" s="192">
        <f t="shared" si="1656"/>
        <v>0</v>
      </c>
      <c r="CD478" s="192">
        <f t="shared" si="1657"/>
        <v>0</v>
      </c>
      <c r="CE478" s="192">
        <f t="shared" si="1658"/>
        <v>0</v>
      </c>
      <c r="CF478" s="192">
        <f t="shared" si="1659"/>
        <v>0</v>
      </c>
      <c r="CG478" s="192">
        <f t="shared" si="1660"/>
        <v>0</v>
      </c>
      <c r="CH478" s="192">
        <f t="shared" si="1661"/>
        <v>0</v>
      </c>
      <c r="CI478" s="192">
        <f t="shared" si="1662"/>
        <v>0</v>
      </c>
      <c r="CJ478" s="192">
        <f t="shared" si="1663"/>
        <v>0</v>
      </c>
      <c r="CK478" s="192">
        <f t="shared" si="1664"/>
        <v>0</v>
      </c>
      <c r="CL478" s="192">
        <f t="shared" si="1665"/>
        <v>0</v>
      </c>
      <c r="CM478" s="192">
        <f t="shared" si="1666"/>
        <v>0</v>
      </c>
      <c r="CN478" s="192">
        <f t="shared" si="1667"/>
        <v>0</v>
      </c>
      <c r="CO478" s="192">
        <f t="shared" si="1668"/>
        <v>0</v>
      </c>
      <c r="CP478" s="192">
        <f t="shared" si="1669"/>
        <v>0</v>
      </c>
      <c r="CQ478" s="192">
        <f t="shared" si="1670"/>
        <v>0</v>
      </c>
      <c r="CR478" s="192">
        <f t="shared" si="1671"/>
        <v>0</v>
      </c>
      <c r="CS478" s="192">
        <f t="shared" si="1672"/>
        <v>0</v>
      </c>
      <c r="CT478" s="192">
        <f t="shared" si="1673"/>
        <v>0</v>
      </c>
      <c r="CU478" s="192">
        <f t="shared" si="1674"/>
        <v>0</v>
      </c>
      <c r="CV478" s="192">
        <f t="shared" si="1675"/>
        <v>0</v>
      </c>
      <c r="CW478" s="192">
        <f t="shared" si="1676"/>
        <v>0</v>
      </c>
      <c r="CX478" s="192">
        <f t="shared" si="1677"/>
        <v>0</v>
      </c>
      <c r="CY478" s="192">
        <f t="shared" si="1678"/>
        <v>0</v>
      </c>
      <c r="CZ478" s="192">
        <f t="shared" si="1679"/>
        <v>0</v>
      </c>
      <c r="DA478" s="192">
        <f t="shared" si="1680"/>
        <v>0</v>
      </c>
      <c r="DB478" s="192">
        <f t="shared" si="1681"/>
        <v>0</v>
      </c>
      <c r="DC478" s="192">
        <f t="shared" si="1682"/>
        <v>0</v>
      </c>
      <c r="DD478" s="192">
        <f t="shared" si="1683"/>
        <v>0</v>
      </c>
      <c r="DE478" s="192">
        <f t="shared" si="1684"/>
        <v>0</v>
      </c>
      <c r="DF478" s="192">
        <f t="shared" si="1685"/>
        <v>0</v>
      </c>
      <c r="DG478" s="192">
        <f t="shared" si="1686"/>
        <v>0</v>
      </c>
      <c r="DH478" s="192">
        <f t="shared" si="1687"/>
        <v>0</v>
      </c>
      <c r="DI478" s="192">
        <f t="shared" si="1688"/>
        <v>0</v>
      </c>
      <c r="DJ478" s="192">
        <f t="shared" si="1689"/>
        <v>0</v>
      </c>
      <c r="DK478" s="192">
        <f t="shared" si="1690"/>
        <v>0</v>
      </c>
      <c r="DL478" s="192">
        <f t="shared" si="1691"/>
        <v>0</v>
      </c>
      <c r="DM478" s="192">
        <f t="shared" si="1692"/>
        <v>0</v>
      </c>
      <c r="DN478" s="192">
        <f t="shared" si="1693"/>
        <v>0</v>
      </c>
      <c r="DO478" s="192">
        <f t="shared" si="1694"/>
        <v>0</v>
      </c>
      <c r="DP478" s="192">
        <f t="shared" si="1695"/>
        <v>0</v>
      </c>
      <c r="DQ478" s="192">
        <f t="shared" si="1696"/>
        <v>0</v>
      </c>
      <c r="DR478" s="192">
        <f t="shared" si="1697"/>
        <v>0</v>
      </c>
      <c r="DS478" s="192">
        <f t="shared" si="1698"/>
        <v>0</v>
      </c>
      <c r="DT478" s="192">
        <f t="shared" si="1699"/>
        <v>0</v>
      </c>
      <c r="DU478" s="192">
        <f t="shared" si="1700"/>
        <v>0</v>
      </c>
      <c r="DV478" s="193">
        <f t="shared" si="1701"/>
        <v>0</v>
      </c>
      <c r="DW478" s="193">
        <f t="shared" si="1702"/>
        <v>0</v>
      </c>
      <c r="DX478" s="193">
        <f t="shared" si="1703"/>
        <v>0</v>
      </c>
      <c r="DY478" s="193">
        <f t="shared" si="1704"/>
        <v>0</v>
      </c>
      <c r="DZ478" s="193">
        <f t="shared" si="1705"/>
        <v>0</v>
      </c>
      <c r="EA478" s="192">
        <f t="shared" si="1706"/>
        <v>0</v>
      </c>
      <c r="EB478" s="192">
        <f t="shared" si="1707"/>
        <v>0</v>
      </c>
      <c r="EC478" s="192">
        <f t="shared" si="1708"/>
        <v>0</v>
      </c>
      <c r="ED478" s="192">
        <f t="shared" si="1709"/>
        <v>0</v>
      </c>
      <c r="EE478" s="192">
        <f t="shared" si="1710"/>
        <v>0</v>
      </c>
      <c r="EF478" s="192">
        <f t="shared" si="1711"/>
        <v>0</v>
      </c>
      <c r="EG478" s="192">
        <f t="shared" si="1712"/>
        <v>0</v>
      </c>
      <c r="EH478" s="192">
        <f t="shared" si="1713"/>
        <v>0</v>
      </c>
      <c r="EI478" s="192">
        <f t="shared" si="1714"/>
        <v>0</v>
      </c>
      <c r="EJ478" s="192">
        <f t="shared" si="1715"/>
        <v>0</v>
      </c>
      <c r="EK478" s="192">
        <f t="shared" si="1716"/>
        <v>0</v>
      </c>
      <c r="EL478" s="192">
        <f t="shared" si="1717"/>
        <v>0</v>
      </c>
      <c r="EM478" s="192">
        <f t="shared" si="1718"/>
        <v>0</v>
      </c>
      <c r="EN478" s="192">
        <f t="shared" si="1719"/>
        <v>0</v>
      </c>
      <c r="EO478" s="192">
        <f t="shared" si="1720"/>
        <v>0</v>
      </c>
      <c r="EP478" s="192">
        <f t="shared" si="1721"/>
        <v>0</v>
      </c>
      <c r="EQ478" s="192">
        <f t="shared" si="1722"/>
        <v>0</v>
      </c>
      <c r="ER478" s="192">
        <f t="shared" si="1723"/>
        <v>0</v>
      </c>
      <c r="ES478" s="192">
        <f t="shared" si="1724"/>
        <v>0</v>
      </c>
      <c r="ET478" s="192">
        <f t="shared" si="1725"/>
        <v>0</v>
      </c>
      <c r="EU478" s="192">
        <f t="shared" si="1726"/>
        <v>0</v>
      </c>
      <c r="EV478" s="192">
        <f t="shared" si="1727"/>
        <v>0</v>
      </c>
      <c r="EW478" s="192">
        <f t="shared" si="1728"/>
        <v>0</v>
      </c>
      <c r="EX478" s="192">
        <f t="shared" si="1729"/>
        <v>0</v>
      </c>
      <c r="EY478" s="192">
        <f t="shared" si="1730"/>
        <v>0</v>
      </c>
      <c r="EZ478" s="192">
        <f t="shared" si="1731"/>
        <v>0</v>
      </c>
      <c r="FA478" s="192">
        <f t="shared" si="1732"/>
        <v>0</v>
      </c>
      <c r="FB478" s="192">
        <f t="shared" si="1733"/>
        <v>0</v>
      </c>
      <c r="FC478" s="192">
        <f t="shared" si="1734"/>
        <v>0</v>
      </c>
      <c r="FD478" s="192">
        <f t="shared" si="1735"/>
        <v>0</v>
      </c>
      <c r="FE478" s="192">
        <f t="shared" si="1736"/>
        <v>0</v>
      </c>
      <c r="FF478" s="192">
        <f t="shared" si="1737"/>
        <v>0</v>
      </c>
      <c r="FG478" s="192">
        <f t="shared" si="1738"/>
        <v>0</v>
      </c>
      <c r="FH478" s="192">
        <f t="shared" si="1739"/>
        <v>0</v>
      </c>
      <c r="FI478" s="192">
        <f t="shared" si="1740"/>
        <v>0</v>
      </c>
      <c r="FJ478" s="192">
        <f t="shared" si="1741"/>
        <v>0</v>
      </c>
      <c r="FK478" s="192">
        <f t="shared" si="1742"/>
        <v>0</v>
      </c>
      <c r="FL478" s="192">
        <f t="shared" si="1743"/>
        <v>0</v>
      </c>
      <c r="FM478" s="192">
        <f t="shared" si="1744"/>
        <v>0</v>
      </c>
      <c r="FN478" s="192">
        <f t="shared" si="1745"/>
        <v>0</v>
      </c>
      <c r="FO478" s="192">
        <f t="shared" si="1746"/>
        <v>0</v>
      </c>
      <c r="FP478" s="192">
        <f t="shared" si="1747"/>
        <v>0</v>
      </c>
      <c r="FQ478" s="192">
        <f t="shared" si="1748"/>
        <v>0</v>
      </c>
      <c r="FR478" s="192">
        <f t="shared" si="1749"/>
        <v>0</v>
      </c>
      <c r="FS478" s="192">
        <f t="shared" si="1750"/>
        <v>0</v>
      </c>
      <c r="FT478" s="192">
        <f t="shared" si="1751"/>
        <v>0</v>
      </c>
      <c r="FU478" s="192">
        <f t="shared" si="1752"/>
        <v>0</v>
      </c>
      <c r="FV478" s="192">
        <f t="shared" si="1753"/>
        <v>0</v>
      </c>
      <c r="FW478" s="192">
        <f t="shared" si="1754"/>
        <v>0</v>
      </c>
      <c r="FX478" s="192">
        <f t="shared" si="1755"/>
        <v>0</v>
      </c>
      <c r="FY478" s="192">
        <f t="shared" si="1756"/>
        <v>0</v>
      </c>
      <c r="FZ478" s="192">
        <f t="shared" si="1757"/>
        <v>0</v>
      </c>
      <c r="GA478" s="192">
        <f t="shared" si="1758"/>
        <v>0</v>
      </c>
      <c r="GB478" s="192">
        <f t="shared" si="1759"/>
        <v>0</v>
      </c>
      <c r="GC478" s="192">
        <f t="shared" si="1760"/>
        <v>0</v>
      </c>
      <c r="GD478" s="192">
        <f t="shared" si="1761"/>
        <v>0</v>
      </c>
      <c r="GE478" s="192">
        <f t="shared" si="1762"/>
        <v>0</v>
      </c>
      <c r="GF478" s="192">
        <f t="shared" si="1763"/>
        <v>0</v>
      </c>
      <c r="GG478" s="192">
        <f t="shared" si="1764"/>
        <v>0</v>
      </c>
      <c r="GH478" s="192">
        <f t="shared" si="1765"/>
        <v>0</v>
      </c>
      <c r="GI478" s="192">
        <f t="shared" si="1766"/>
        <v>0</v>
      </c>
      <c r="GJ478" s="192">
        <f t="shared" si="1767"/>
        <v>0</v>
      </c>
      <c r="GK478" s="192">
        <f t="shared" si="1768"/>
        <v>0</v>
      </c>
      <c r="GL478" s="192">
        <f t="shared" si="1769"/>
        <v>0</v>
      </c>
      <c r="GM478" s="192">
        <f t="shared" si="1770"/>
        <v>0</v>
      </c>
      <c r="GN478" s="192">
        <f t="shared" si="1771"/>
        <v>0</v>
      </c>
      <c r="GO478" s="192">
        <f t="shared" si="1772"/>
        <v>0</v>
      </c>
      <c r="GP478" s="192">
        <f t="shared" si="1773"/>
        <v>0</v>
      </c>
      <c r="GQ478" s="192">
        <f t="shared" si="1774"/>
        <v>0</v>
      </c>
      <c r="GR478" s="192">
        <f t="shared" si="1775"/>
        <v>0</v>
      </c>
      <c r="GS478" s="192">
        <f t="shared" si="1776"/>
        <v>0</v>
      </c>
      <c r="GT478" s="192">
        <f t="shared" si="1777"/>
        <v>0</v>
      </c>
      <c r="GU478" s="192">
        <f t="shared" si="1778"/>
        <v>0</v>
      </c>
      <c r="GV478" s="192">
        <f t="shared" si="1779"/>
        <v>0</v>
      </c>
      <c r="GW478" s="192">
        <f t="shared" si="1780"/>
        <v>0</v>
      </c>
      <c r="GX478" s="192">
        <f t="shared" si="1781"/>
        <v>0</v>
      </c>
      <c r="GY478" s="192">
        <f t="shared" si="1782"/>
        <v>0</v>
      </c>
      <c r="GZ478" s="192">
        <f t="shared" si="1783"/>
        <v>0</v>
      </c>
      <c r="HA478" s="192">
        <f t="shared" si="1784"/>
        <v>0</v>
      </c>
      <c r="HB478" s="192">
        <f t="shared" si="1785"/>
        <v>0</v>
      </c>
      <c r="HC478" s="192">
        <f t="shared" si="1786"/>
        <v>0</v>
      </c>
      <c r="HD478" s="192">
        <f t="shared" si="1787"/>
        <v>0</v>
      </c>
      <c r="HE478" s="192">
        <f t="shared" si="1788"/>
        <v>0</v>
      </c>
      <c r="HF478" s="192">
        <f t="shared" si="1789"/>
        <v>0</v>
      </c>
      <c r="HG478" s="192">
        <f t="shared" si="1790"/>
        <v>0</v>
      </c>
      <c r="HH478" s="192">
        <f t="shared" si="1791"/>
        <v>0</v>
      </c>
      <c r="HI478" s="192">
        <f t="shared" si="1792"/>
        <v>0</v>
      </c>
      <c r="HJ478" s="192">
        <f t="shared" si="1793"/>
        <v>0</v>
      </c>
      <c r="HK478" s="192">
        <f t="shared" si="1794"/>
        <v>0</v>
      </c>
      <c r="HL478" s="192">
        <f t="shared" si="1795"/>
        <v>0</v>
      </c>
      <c r="HM478" s="192">
        <f t="shared" si="1796"/>
        <v>0</v>
      </c>
      <c r="HN478" s="194">
        <f t="shared" si="1797"/>
        <v>0</v>
      </c>
      <c r="HO478" s="194">
        <f t="shared" si="1798"/>
        <v>0</v>
      </c>
      <c r="HP478" s="194">
        <f t="shared" si="1799"/>
        <v>0</v>
      </c>
      <c r="HQ478" s="194">
        <f t="shared" si="1800"/>
        <v>0</v>
      </c>
      <c r="HR478" s="194">
        <f t="shared" si="1801"/>
        <v>0</v>
      </c>
      <c r="HS478" s="195" t="str">
        <f t="shared" si="1599"/>
        <v/>
      </c>
      <c r="HT478" s="196">
        <f t="shared" si="1595"/>
        <v>0</v>
      </c>
      <c r="HU478" s="196">
        <f t="shared" si="1596"/>
        <v>0</v>
      </c>
      <c r="HV478" s="197" t="str">
        <f t="shared" si="1600"/>
        <v/>
      </c>
      <c r="HW478" s="197" t="str">
        <f t="shared" si="1802"/>
        <v/>
      </c>
      <c r="HX478" s="197" t="str">
        <f t="shared" si="1803"/>
        <v/>
      </c>
      <c r="HY478" s="195" t="str">
        <f t="shared" si="1601"/>
        <v/>
      </c>
      <c r="HZ478" s="30">
        <f t="shared" si="1597"/>
        <v>0</v>
      </c>
      <c r="IA478" s="198">
        <f t="shared" si="1602"/>
        <v>0</v>
      </c>
      <c r="IB478" s="195"/>
      <c r="IC478" s="195">
        <f t="shared" si="1804"/>
        <v>0</v>
      </c>
      <c r="ID478" s="195">
        <f t="shared" si="1603"/>
        <v>0</v>
      </c>
      <c r="IE478" s="195">
        <f t="shared" si="1805"/>
        <v>0</v>
      </c>
      <c r="IF478" s="195">
        <f t="shared" si="1604"/>
        <v>0</v>
      </c>
      <c r="IG478" s="307">
        <f t="shared" si="1605"/>
        <v>0</v>
      </c>
      <c r="IH478" s="307">
        <f t="shared" si="1606"/>
        <v>0</v>
      </c>
      <c r="II478" s="44">
        <f t="shared" si="1806"/>
        <v>0</v>
      </c>
      <c r="IJ478" s="44">
        <f t="shared" si="1807"/>
        <v>0</v>
      </c>
      <c r="IK478" s="44">
        <f t="shared" si="1808"/>
        <v>0</v>
      </c>
      <c r="IL478" s="44">
        <f t="shared" si="1809"/>
        <v>0</v>
      </c>
      <c r="IM478" s="44">
        <f t="shared" si="1810"/>
        <v>0</v>
      </c>
      <c r="IN478" s="44">
        <f t="shared" si="1811"/>
        <v>0</v>
      </c>
      <c r="IO478" s="44">
        <f t="shared" si="1812"/>
        <v>0</v>
      </c>
    </row>
    <row r="479" spans="1:249" ht="18" customHeight="1">
      <c r="A479" s="188">
        <v>473</v>
      </c>
      <c r="B479" s="326"/>
      <c r="C479" s="289"/>
      <c r="D479" s="199"/>
      <c r="E479" s="189"/>
      <c r="F479" s="189"/>
      <c r="G479" s="190"/>
      <c r="H479" s="190"/>
      <c r="I479" s="272"/>
      <c r="J479" s="207"/>
      <c r="K479" s="214" t="str">
        <f t="shared" si="1607"/>
        <v/>
      </c>
      <c r="L479" s="200" t="str">
        <f t="shared" si="1608"/>
        <v/>
      </c>
      <c r="M479" s="200" t="str">
        <f t="shared" si="1609"/>
        <v/>
      </c>
      <c r="N479" s="209" t="str">
        <f t="shared" si="1598"/>
        <v/>
      </c>
      <c r="O479" s="208" t="str">
        <f>IFERROR(IF(D479="","",IF(K479="","",IF(I479="","",IF(F479="F",VLOOKUP(K479,F!A:G,2,0),IF(F479="M",VLOOKUP(K479,M!A:G,2,0),""))))),0)</f>
        <v/>
      </c>
      <c r="P479" s="191" t="str">
        <f>IFERROR(IF(D479="","",IF(K479="","",IF(I479="","",IF(F479="F",VLOOKUP(K479,F!A:G,3,0),IF(F479="M",VLOOKUP(K479,M!A:G,3,0),""))))),0)</f>
        <v/>
      </c>
      <c r="Q479" s="191" t="str">
        <f>IFERROR(IF(D479="","",IF(K479="","",IF(I479="","",IF(F479="F",VLOOKUP(K479,F!A:G,4,0),IF(F479="M",VLOOKUP(K479,M!A:G,4,0),""))))),0)</f>
        <v/>
      </c>
      <c r="R479" s="191" t="str">
        <f>IFERROR(IF(D479="","",IF(K479="","",IF(I479="","",IF(F479="F",VLOOKUP(K479,F!A:G,5,0),IF(F479="M",VLOOKUP(K479,M!A:G,5,0),""))))),0)</f>
        <v/>
      </c>
      <c r="S479" s="191" t="str">
        <f>IFERROR(IF(D479="","",IF(K479="","",IF(I479="","",IF(F479="F",VLOOKUP(K479,F!A:G,6,0),IF(F479="M",VLOOKUP(K479,M!A:G,6,0),""))))),0)</f>
        <v/>
      </c>
      <c r="T479" s="191" t="str">
        <f>IFERROR(IF(D479="","",IF(K479="","",IF(I479="","",IF(F479="F",VLOOKUP(K479,F!A:G,7,0),IF(F479="M",VLOOKUP(K479,M!A:G,7,0),""))))),0)</f>
        <v/>
      </c>
      <c r="U479" s="191" t="str">
        <f>IFERROR(IF(D479="","",IF(K479="","",IF(J479="","",IF(F479="F",VLOOKUP(K479,F!A:M,8,0),IF(F479="M",VLOOKUP(K479,M!A:M,8,0),""))))),0)</f>
        <v/>
      </c>
      <c r="V479" s="191" t="str">
        <f>IFERROR(IF(D479="","",IF(K479="","",IF(J479="","",IF(F479="F",VLOOKUP(K479,F!A:M,9,0),IF(F479="M",VLOOKUP(K479,M!A:M,9,0),""))))),0)</f>
        <v/>
      </c>
      <c r="W479" s="191" t="str">
        <f>IFERROR(IF(D479="","",IF(K479="","",IF(J479="","",IF(F479="F",VLOOKUP(K479,F!A:M,10,0),IF(F479="M",VLOOKUP(K479,M!A:M,10,0),""))))),0)</f>
        <v/>
      </c>
      <c r="X479" s="191" t="str">
        <f>IFERROR(IF(D479="","",IF(K479="","",IF(J479="","",IF(F479="F",VLOOKUP(K479,F!A:M,11,0),IF(F479="M",VLOOKUP(K479,M!A:M,11,0),""))))),0)</f>
        <v/>
      </c>
      <c r="Y479" s="191" t="str">
        <f>IFERROR(IF(D479="","",IF(K479="","",IF(J479="","",IF(F479="F",VLOOKUP(K479,F!A:M,12,0),IF(F479="M",VLOOKUP(K479,M!A:M,12,0),""))))),0)</f>
        <v/>
      </c>
      <c r="Z479" s="191" t="str">
        <f>IFERROR(IF(D479="","",IF(K479="","",IF(J479="","",IF(F479="F",VLOOKUP(K479,F!A:M,13,0),IF(F479="M",VLOOKUP(K479,M!A:M,13,0),""))))),0)</f>
        <v/>
      </c>
      <c r="AA479" s="191" t="str">
        <f>IFERROR(IF(D479="","",IF(F479="","",IF(J479="","",IF(K479="","",IF(AND(K479&gt;23,K479&lt;=60),IF(F479="F",VLOOKUP(MROUND(HZ479,0.5),'F-Weight for Length'!K:S,2,0),VLOOKUP(MROUND(HZ479,0.5),'M-Weight for Length'!K:S,2,0)),IF(K479&gt;60,IF(F479="F",VLOOKUP(K479,'F-Weight for Length'!U:AC,2,0),VLOOKUP(K479,'M-Weight for Length'!U:AC,2,0)),IF(F479="F",VLOOKUP(MROUND(HZ479,0.5),'F-Weight for Length'!A:I,2,0),VLOOKUP(MROUND(HZ479,0.5),'M-Weight for Length'!A:I,2,0)))))))),0)</f>
        <v/>
      </c>
      <c r="AB479" s="191" t="str">
        <f>IFERROR(IF(D479="","",IF(F479="","",IF(J479="","",IF(K479="","",IF(AND(K479&gt;23,K479&lt;=60),IF(F479="F",VLOOKUP(MROUND(HZ479,0.5),'F-Weight for Length'!K:S,3,0),VLOOKUP(MROUND(HZ479,0.5),'M-Weight for Length'!K:S,3,0)),IF(K479&gt;60,IF(F479="F",VLOOKUP(K479,'F-Weight for Length'!U:AC,3,0),VLOOKUP(K479,'M-Weight for Length'!U:AC,3,0)),IF(F479="F",VLOOKUP(MROUND(HZ479,0.5),'F-Weight for Length'!A:I,3,0),VLOOKUP(MROUND(HZ479,0.5),'M-Weight for Length'!A:I,3,0)))))))),0)</f>
        <v/>
      </c>
      <c r="AC479" s="191" t="str">
        <f>IFERROR(IF(D479="","",IF(F479="","",IF(J479="","",IF(K479="","",IF(AND(K479&gt;23,K479&lt;=60),IF(F479="F",VLOOKUP(MROUND(HZ479,0.5),'F-Weight for Length'!K:S,4,0),VLOOKUP(MROUND(HZ479,0.5),'M-Weight for Length'!K:S,4,0)),IF(K479&gt;60,IF(F479="F",VLOOKUP(K479,'F-Weight for Length'!U:AC,4,0),VLOOKUP(K479,'M-Weight for Length'!U:AC,4,0)),IF(F479="F",VLOOKUP(MROUND(HZ479,0.5),'F-Weight for Length'!A:I,4,0),VLOOKUP(MROUND(HZ479,0.5),'M-Weight for Length'!A:I,4,0)))))))),0)</f>
        <v/>
      </c>
      <c r="AD479" s="191" t="str">
        <f>IFERROR(IF(D479="","",IF(F479="","",IF(J479="","",IF(K479="","",IF(AND(K479&gt;23,K479&lt;=60),IF(F479="F",VLOOKUP(MROUND(HZ479,0.5),'F-Weight for Length'!K:S,5,0),VLOOKUP(MROUND(HZ479,0.5),'M-Weight for Length'!K:S,5,0)),IF(K479&gt;60,IF(F479="F",VLOOKUP(K479,'F-Weight for Length'!U:AC,5,0),VLOOKUP(K479,'M-Weight for Length'!U:AC,5,0)),IF(F479="F",VLOOKUP(MROUND(HZ479,0.5),'F-Weight for Length'!A:I,5,0),VLOOKUP(MROUND(HZ479,0.5),'M-Weight for Length'!A:I,5,0)))))))),0)</f>
        <v/>
      </c>
      <c r="AE479" s="191" t="str">
        <f>IFERROR(IF(D479="","",IF(F479="","",IF(J479="","",IF(K479="","",IF(AND(K479&gt;23,K479&lt;=60),IF(F479="F",VLOOKUP(MROUND(HZ479,0.5),'F-Weight for Length'!K:S,6,0),VLOOKUP(MROUND(HZ479,0.5),'M-Weight for Length'!K:S,6,0)),IF(K479&gt;60,IF(F479="F",VLOOKUP(K479,'F-Weight for Length'!U:AC,6,0),VLOOKUP(K479,'M-Weight for Length'!U:AC,6,0)),IF(F479="F",VLOOKUP(MROUND(HZ479,0.5),'F-Weight for Length'!A:I,6,0),VLOOKUP(MROUND(HZ479,0.5),'M-Weight for Length'!A:I,6,0)))))))),0)</f>
        <v/>
      </c>
      <c r="AF479" s="191" t="str">
        <f>IFERROR(IF(D479="","",IF(F479="","",IF(J479="","",IF(K479="","",IF(AND(K479&gt;23,K479&lt;=60),IF(F479="F",VLOOKUP(MROUND(HZ479,0.5),'F-Weight for Length'!K:S,7,0),VLOOKUP(MROUND(HZ479,0.5),'M-Weight for Length'!K:S,7,0)),IF(K479&gt;60,IF(F479="F",VLOOKUP(K479,'F-Weight for Length'!U:AC,7,0),VLOOKUP(K479,'M-Weight for Length'!U:AC,7,0)),IF(F479="F",VLOOKUP(MROUND(HZ479,0.5),'F-Weight for Length'!A:I,7,0),VLOOKUP(MROUND(HZ479,0.5),'M-Weight for Length'!A:I,7,0)))))))),0)</f>
        <v/>
      </c>
      <c r="AG479" s="191" t="str">
        <f>IFERROR(IF(D479="","",IF(F479="","",IF(J479="","",IF(K479="","",IF(AND(K479&gt;23,K479&lt;=60),IF(F479="F",VLOOKUP(MROUND(HZ479,0.5),'F-Weight for Length'!K:S,8,0),VLOOKUP(MROUND(HZ479,0.5),'M-Weight for Length'!K:S,8,0)),IF(K479&gt;60,IF(F479="F",VLOOKUP(K479,'F-Weight for Length'!U:AC,8,0),VLOOKUP(K479,'M-Weight for Length'!U:AC,8,0)),IF(F479="F",VLOOKUP(MROUND(HZ479,0.5),'F-Weight for Length'!A:I,8,0),VLOOKUP(MROUND(HZ479,0.5),'M-Weight for Length'!A:I,8,0)))))))),0)</f>
        <v/>
      </c>
      <c r="AH479" s="191" t="str">
        <f>IFERROR(IF(D479="","",IF(F479="","",IF(J479="","",IF(K479="","",IF(AND(K479&gt;23,K479&lt;=60),IF(F479="F",VLOOKUP(MROUND(HZ479,0.5),'F-Weight for Length'!K:S,9,0),VLOOKUP(MROUND(HZ479,0.5),'M-Weight for Length'!K:S,9,0)),IF(K479&gt;60,IF(F479="F",VLOOKUP(K479,'F-Weight for Length'!U:AC,9,0),VLOOKUP(K479,'M-Weight for Length'!U:AC,9,0)),IF(F479="F",VLOOKUP(MROUND(HZ479,0.5),'F-Weight for Length'!A:I,9,0),VLOOKUP(MROUND(HZ479,0.5),'M-Weight for Length'!A:I,9,0)))))))),0)</f>
        <v/>
      </c>
      <c r="AI479" s="192">
        <f t="shared" si="1610"/>
        <v>0</v>
      </c>
      <c r="AJ479" s="192">
        <f t="shared" si="1611"/>
        <v>0</v>
      </c>
      <c r="AK479" s="192">
        <f t="shared" si="1612"/>
        <v>0</v>
      </c>
      <c r="AL479" s="192">
        <f t="shared" si="1613"/>
        <v>0</v>
      </c>
      <c r="AM479" s="192">
        <f t="shared" si="1614"/>
        <v>0</v>
      </c>
      <c r="AN479" s="192">
        <f t="shared" si="1615"/>
        <v>0</v>
      </c>
      <c r="AO479" s="192">
        <f t="shared" si="1616"/>
        <v>0</v>
      </c>
      <c r="AP479" s="192">
        <f t="shared" si="1617"/>
        <v>0</v>
      </c>
      <c r="AQ479" s="192">
        <f t="shared" si="1618"/>
        <v>0</v>
      </c>
      <c r="AR479" s="192">
        <f t="shared" si="1619"/>
        <v>0</v>
      </c>
      <c r="AS479" s="192">
        <f t="shared" si="1620"/>
        <v>0</v>
      </c>
      <c r="AT479" s="192">
        <f t="shared" si="1621"/>
        <v>0</v>
      </c>
      <c r="AU479" s="192">
        <f t="shared" si="1622"/>
        <v>0</v>
      </c>
      <c r="AV479" s="192">
        <f t="shared" si="1623"/>
        <v>0</v>
      </c>
      <c r="AW479" s="192">
        <f t="shared" si="1624"/>
        <v>0</v>
      </c>
      <c r="AX479" s="192">
        <f t="shared" si="1625"/>
        <v>0</v>
      </c>
      <c r="AY479" s="192">
        <f t="shared" si="1626"/>
        <v>0</v>
      </c>
      <c r="AZ479" s="192">
        <f t="shared" si="1627"/>
        <v>0</v>
      </c>
      <c r="BA479" s="192">
        <f t="shared" si="1628"/>
        <v>0</v>
      </c>
      <c r="BB479" s="192">
        <f t="shared" si="1629"/>
        <v>0</v>
      </c>
      <c r="BC479" s="192">
        <f t="shared" si="1630"/>
        <v>0</v>
      </c>
      <c r="BD479" s="192">
        <f t="shared" si="1631"/>
        <v>0</v>
      </c>
      <c r="BE479" s="192">
        <f t="shared" si="1632"/>
        <v>0</v>
      </c>
      <c r="BF479" s="192">
        <f t="shared" si="1633"/>
        <v>0</v>
      </c>
      <c r="BG479" s="192">
        <f t="shared" si="1634"/>
        <v>0</v>
      </c>
      <c r="BH479" s="192">
        <f t="shared" si="1635"/>
        <v>0</v>
      </c>
      <c r="BI479" s="192">
        <f t="shared" si="1636"/>
        <v>0</v>
      </c>
      <c r="BJ479" s="192">
        <f t="shared" si="1637"/>
        <v>0</v>
      </c>
      <c r="BK479" s="192">
        <f t="shared" si="1638"/>
        <v>0</v>
      </c>
      <c r="BL479" s="192">
        <f t="shared" si="1639"/>
        <v>0</v>
      </c>
      <c r="BM479" s="192">
        <f t="shared" si="1640"/>
        <v>0</v>
      </c>
      <c r="BN479" s="192">
        <f t="shared" si="1641"/>
        <v>0</v>
      </c>
      <c r="BO479" s="192">
        <f t="shared" si="1642"/>
        <v>0</v>
      </c>
      <c r="BP479" s="192">
        <f t="shared" si="1643"/>
        <v>0</v>
      </c>
      <c r="BQ479" s="192">
        <f t="shared" si="1644"/>
        <v>0</v>
      </c>
      <c r="BR479" s="192">
        <f t="shared" si="1645"/>
        <v>0</v>
      </c>
      <c r="BS479" s="192">
        <f t="shared" si="1646"/>
        <v>0</v>
      </c>
      <c r="BT479" s="192">
        <f t="shared" si="1647"/>
        <v>0</v>
      </c>
      <c r="BU479" s="192">
        <f t="shared" si="1648"/>
        <v>0</v>
      </c>
      <c r="BV479" s="192">
        <f t="shared" si="1649"/>
        <v>0</v>
      </c>
      <c r="BW479" s="192">
        <f t="shared" si="1650"/>
        <v>0</v>
      </c>
      <c r="BX479" s="192">
        <f t="shared" si="1651"/>
        <v>0</v>
      </c>
      <c r="BY479" s="192">
        <f t="shared" si="1652"/>
        <v>0</v>
      </c>
      <c r="BZ479" s="192">
        <f t="shared" si="1653"/>
        <v>0</v>
      </c>
      <c r="CA479" s="192">
        <f t="shared" si="1654"/>
        <v>0</v>
      </c>
      <c r="CB479" s="192">
        <f t="shared" si="1655"/>
        <v>0</v>
      </c>
      <c r="CC479" s="192">
        <f t="shared" si="1656"/>
        <v>0</v>
      </c>
      <c r="CD479" s="192">
        <f t="shared" si="1657"/>
        <v>0</v>
      </c>
      <c r="CE479" s="192">
        <f t="shared" si="1658"/>
        <v>0</v>
      </c>
      <c r="CF479" s="192">
        <f t="shared" si="1659"/>
        <v>0</v>
      </c>
      <c r="CG479" s="192">
        <f t="shared" si="1660"/>
        <v>0</v>
      </c>
      <c r="CH479" s="192">
        <f t="shared" si="1661"/>
        <v>0</v>
      </c>
      <c r="CI479" s="192">
        <f t="shared" si="1662"/>
        <v>0</v>
      </c>
      <c r="CJ479" s="192">
        <f t="shared" si="1663"/>
        <v>0</v>
      </c>
      <c r="CK479" s="192">
        <f t="shared" si="1664"/>
        <v>0</v>
      </c>
      <c r="CL479" s="192">
        <f t="shared" si="1665"/>
        <v>0</v>
      </c>
      <c r="CM479" s="192">
        <f t="shared" si="1666"/>
        <v>0</v>
      </c>
      <c r="CN479" s="192">
        <f t="shared" si="1667"/>
        <v>0</v>
      </c>
      <c r="CO479" s="192">
        <f t="shared" si="1668"/>
        <v>0</v>
      </c>
      <c r="CP479" s="192">
        <f t="shared" si="1669"/>
        <v>0</v>
      </c>
      <c r="CQ479" s="192">
        <f t="shared" si="1670"/>
        <v>0</v>
      </c>
      <c r="CR479" s="192">
        <f t="shared" si="1671"/>
        <v>0</v>
      </c>
      <c r="CS479" s="192">
        <f t="shared" si="1672"/>
        <v>0</v>
      </c>
      <c r="CT479" s="192">
        <f t="shared" si="1673"/>
        <v>0</v>
      </c>
      <c r="CU479" s="192">
        <f t="shared" si="1674"/>
        <v>0</v>
      </c>
      <c r="CV479" s="192">
        <f t="shared" si="1675"/>
        <v>0</v>
      </c>
      <c r="CW479" s="192">
        <f t="shared" si="1676"/>
        <v>0</v>
      </c>
      <c r="CX479" s="192">
        <f t="shared" si="1677"/>
        <v>0</v>
      </c>
      <c r="CY479" s="192">
        <f t="shared" si="1678"/>
        <v>0</v>
      </c>
      <c r="CZ479" s="192">
        <f t="shared" si="1679"/>
        <v>0</v>
      </c>
      <c r="DA479" s="192">
        <f t="shared" si="1680"/>
        <v>0</v>
      </c>
      <c r="DB479" s="192">
        <f t="shared" si="1681"/>
        <v>0</v>
      </c>
      <c r="DC479" s="192">
        <f t="shared" si="1682"/>
        <v>0</v>
      </c>
      <c r="DD479" s="192">
        <f t="shared" si="1683"/>
        <v>0</v>
      </c>
      <c r="DE479" s="192">
        <f t="shared" si="1684"/>
        <v>0</v>
      </c>
      <c r="DF479" s="192">
        <f t="shared" si="1685"/>
        <v>0</v>
      </c>
      <c r="DG479" s="192">
        <f t="shared" si="1686"/>
        <v>0</v>
      </c>
      <c r="DH479" s="192">
        <f t="shared" si="1687"/>
        <v>0</v>
      </c>
      <c r="DI479" s="192">
        <f t="shared" si="1688"/>
        <v>0</v>
      </c>
      <c r="DJ479" s="192">
        <f t="shared" si="1689"/>
        <v>0</v>
      </c>
      <c r="DK479" s="192">
        <f t="shared" si="1690"/>
        <v>0</v>
      </c>
      <c r="DL479" s="192">
        <f t="shared" si="1691"/>
        <v>0</v>
      </c>
      <c r="DM479" s="192">
        <f t="shared" si="1692"/>
        <v>0</v>
      </c>
      <c r="DN479" s="192">
        <f t="shared" si="1693"/>
        <v>0</v>
      </c>
      <c r="DO479" s="192">
        <f t="shared" si="1694"/>
        <v>0</v>
      </c>
      <c r="DP479" s="192">
        <f t="shared" si="1695"/>
        <v>0</v>
      </c>
      <c r="DQ479" s="192">
        <f t="shared" si="1696"/>
        <v>0</v>
      </c>
      <c r="DR479" s="192">
        <f t="shared" si="1697"/>
        <v>0</v>
      </c>
      <c r="DS479" s="192">
        <f t="shared" si="1698"/>
        <v>0</v>
      </c>
      <c r="DT479" s="192">
        <f t="shared" si="1699"/>
        <v>0</v>
      </c>
      <c r="DU479" s="192">
        <f t="shared" si="1700"/>
        <v>0</v>
      </c>
      <c r="DV479" s="193">
        <f t="shared" si="1701"/>
        <v>0</v>
      </c>
      <c r="DW479" s="193">
        <f t="shared" si="1702"/>
        <v>0</v>
      </c>
      <c r="DX479" s="193">
        <f t="shared" si="1703"/>
        <v>0</v>
      </c>
      <c r="DY479" s="193">
        <f t="shared" si="1704"/>
        <v>0</v>
      </c>
      <c r="DZ479" s="193">
        <f t="shared" si="1705"/>
        <v>0</v>
      </c>
      <c r="EA479" s="192">
        <f t="shared" si="1706"/>
        <v>0</v>
      </c>
      <c r="EB479" s="192">
        <f t="shared" si="1707"/>
        <v>0</v>
      </c>
      <c r="EC479" s="192">
        <f t="shared" si="1708"/>
        <v>0</v>
      </c>
      <c r="ED479" s="192">
        <f t="shared" si="1709"/>
        <v>0</v>
      </c>
      <c r="EE479" s="192">
        <f t="shared" si="1710"/>
        <v>0</v>
      </c>
      <c r="EF479" s="192">
        <f t="shared" si="1711"/>
        <v>0</v>
      </c>
      <c r="EG479" s="192">
        <f t="shared" si="1712"/>
        <v>0</v>
      </c>
      <c r="EH479" s="192">
        <f t="shared" si="1713"/>
        <v>0</v>
      </c>
      <c r="EI479" s="192">
        <f t="shared" si="1714"/>
        <v>0</v>
      </c>
      <c r="EJ479" s="192">
        <f t="shared" si="1715"/>
        <v>0</v>
      </c>
      <c r="EK479" s="192">
        <f t="shared" si="1716"/>
        <v>0</v>
      </c>
      <c r="EL479" s="192">
        <f t="shared" si="1717"/>
        <v>0</v>
      </c>
      <c r="EM479" s="192">
        <f t="shared" si="1718"/>
        <v>0</v>
      </c>
      <c r="EN479" s="192">
        <f t="shared" si="1719"/>
        <v>0</v>
      </c>
      <c r="EO479" s="192">
        <f t="shared" si="1720"/>
        <v>0</v>
      </c>
      <c r="EP479" s="192">
        <f t="shared" si="1721"/>
        <v>0</v>
      </c>
      <c r="EQ479" s="192">
        <f t="shared" si="1722"/>
        <v>0</v>
      </c>
      <c r="ER479" s="192">
        <f t="shared" si="1723"/>
        <v>0</v>
      </c>
      <c r="ES479" s="192">
        <f t="shared" si="1724"/>
        <v>0</v>
      </c>
      <c r="ET479" s="192">
        <f t="shared" si="1725"/>
        <v>0</v>
      </c>
      <c r="EU479" s="192">
        <f t="shared" si="1726"/>
        <v>0</v>
      </c>
      <c r="EV479" s="192">
        <f t="shared" si="1727"/>
        <v>0</v>
      </c>
      <c r="EW479" s="192">
        <f t="shared" si="1728"/>
        <v>0</v>
      </c>
      <c r="EX479" s="192">
        <f t="shared" si="1729"/>
        <v>0</v>
      </c>
      <c r="EY479" s="192">
        <f t="shared" si="1730"/>
        <v>0</v>
      </c>
      <c r="EZ479" s="192">
        <f t="shared" si="1731"/>
        <v>0</v>
      </c>
      <c r="FA479" s="192">
        <f t="shared" si="1732"/>
        <v>0</v>
      </c>
      <c r="FB479" s="192">
        <f t="shared" si="1733"/>
        <v>0</v>
      </c>
      <c r="FC479" s="192">
        <f t="shared" si="1734"/>
        <v>0</v>
      </c>
      <c r="FD479" s="192">
        <f t="shared" si="1735"/>
        <v>0</v>
      </c>
      <c r="FE479" s="192">
        <f t="shared" si="1736"/>
        <v>0</v>
      </c>
      <c r="FF479" s="192">
        <f t="shared" si="1737"/>
        <v>0</v>
      </c>
      <c r="FG479" s="192">
        <f t="shared" si="1738"/>
        <v>0</v>
      </c>
      <c r="FH479" s="192">
        <f t="shared" si="1739"/>
        <v>0</v>
      </c>
      <c r="FI479" s="192">
        <f t="shared" si="1740"/>
        <v>0</v>
      </c>
      <c r="FJ479" s="192">
        <f t="shared" si="1741"/>
        <v>0</v>
      </c>
      <c r="FK479" s="192">
        <f t="shared" si="1742"/>
        <v>0</v>
      </c>
      <c r="FL479" s="192">
        <f t="shared" si="1743"/>
        <v>0</v>
      </c>
      <c r="FM479" s="192">
        <f t="shared" si="1744"/>
        <v>0</v>
      </c>
      <c r="FN479" s="192">
        <f t="shared" si="1745"/>
        <v>0</v>
      </c>
      <c r="FO479" s="192">
        <f t="shared" si="1746"/>
        <v>0</v>
      </c>
      <c r="FP479" s="192">
        <f t="shared" si="1747"/>
        <v>0</v>
      </c>
      <c r="FQ479" s="192">
        <f t="shared" si="1748"/>
        <v>0</v>
      </c>
      <c r="FR479" s="192">
        <f t="shared" si="1749"/>
        <v>0</v>
      </c>
      <c r="FS479" s="192">
        <f t="shared" si="1750"/>
        <v>0</v>
      </c>
      <c r="FT479" s="192">
        <f t="shared" si="1751"/>
        <v>0</v>
      </c>
      <c r="FU479" s="192">
        <f t="shared" si="1752"/>
        <v>0</v>
      </c>
      <c r="FV479" s="192">
        <f t="shared" si="1753"/>
        <v>0</v>
      </c>
      <c r="FW479" s="192">
        <f t="shared" si="1754"/>
        <v>0</v>
      </c>
      <c r="FX479" s="192">
        <f t="shared" si="1755"/>
        <v>0</v>
      </c>
      <c r="FY479" s="192">
        <f t="shared" si="1756"/>
        <v>0</v>
      </c>
      <c r="FZ479" s="192">
        <f t="shared" si="1757"/>
        <v>0</v>
      </c>
      <c r="GA479" s="192">
        <f t="shared" si="1758"/>
        <v>0</v>
      </c>
      <c r="GB479" s="192">
        <f t="shared" si="1759"/>
        <v>0</v>
      </c>
      <c r="GC479" s="192">
        <f t="shared" si="1760"/>
        <v>0</v>
      </c>
      <c r="GD479" s="192">
        <f t="shared" si="1761"/>
        <v>0</v>
      </c>
      <c r="GE479" s="192">
        <f t="shared" si="1762"/>
        <v>0</v>
      </c>
      <c r="GF479" s="192">
        <f t="shared" si="1763"/>
        <v>0</v>
      </c>
      <c r="GG479" s="192">
        <f t="shared" si="1764"/>
        <v>0</v>
      </c>
      <c r="GH479" s="192">
        <f t="shared" si="1765"/>
        <v>0</v>
      </c>
      <c r="GI479" s="192">
        <f t="shared" si="1766"/>
        <v>0</v>
      </c>
      <c r="GJ479" s="192">
        <f t="shared" si="1767"/>
        <v>0</v>
      </c>
      <c r="GK479" s="192">
        <f t="shared" si="1768"/>
        <v>0</v>
      </c>
      <c r="GL479" s="192">
        <f t="shared" si="1769"/>
        <v>0</v>
      </c>
      <c r="GM479" s="192">
        <f t="shared" si="1770"/>
        <v>0</v>
      </c>
      <c r="GN479" s="192">
        <f t="shared" si="1771"/>
        <v>0</v>
      </c>
      <c r="GO479" s="192">
        <f t="shared" si="1772"/>
        <v>0</v>
      </c>
      <c r="GP479" s="192">
        <f t="shared" si="1773"/>
        <v>0</v>
      </c>
      <c r="GQ479" s="192">
        <f t="shared" si="1774"/>
        <v>0</v>
      </c>
      <c r="GR479" s="192">
        <f t="shared" si="1775"/>
        <v>0</v>
      </c>
      <c r="GS479" s="192">
        <f t="shared" si="1776"/>
        <v>0</v>
      </c>
      <c r="GT479" s="192">
        <f t="shared" si="1777"/>
        <v>0</v>
      </c>
      <c r="GU479" s="192">
        <f t="shared" si="1778"/>
        <v>0</v>
      </c>
      <c r="GV479" s="192">
        <f t="shared" si="1779"/>
        <v>0</v>
      </c>
      <c r="GW479" s="192">
        <f t="shared" si="1780"/>
        <v>0</v>
      </c>
      <c r="GX479" s="192">
        <f t="shared" si="1781"/>
        <v>0</v>
      </c>
      <c r="GY479" s="192">
        <f t="shared" si="1782"/>
        <v>0</v>
      </c>
      <c r="GZ479" s="192">
        <f t="shared" si="1783"/>
        <v>0</v>
      </c>
      <c r="HA479" s="192">
        <f t="shared" si="1784"/>
        <v>0</v>
      </c>
      <c r="HB479" s="192">
        <f t="shared" si="1785"/>
        <v>0</v>
      </c>
      <c r="HC479" s="192">
        <f t="shared" si="1786"/>
        <v>0</v>
      </c>
      <c r="HD479" s="192">
        <f t="shared" si="1787"/>
        <v>0</v>
      </c>
      <c r="HE479" s="192">
        <f t="shared" si="1788"/>
        <v>0</v>
      </c>
      <c r="HF479" s="192">
        <f t="shared" si="1789"/>
        <v>0</v>
      </c>
      <c r="HG479" s="192">
        <f t="shared" si="1790"/>
        <v>0</v>
      </c>
      <c r="HH479" s="192">
        <f t="shared" si="1791"/>
        <v>0</v>
      </c>
      <c r="HI479" s="192">
        <f t="shared" si="1792"/>
        <v>0</v>
      </c>
      <c r="HJ479" s="192">
        <f t="shared" si="1793"/>
        <v>0</v>
      </c>
      <c r="HK479" s="192">
        <f t="shared" si="1794"/>
        <v>0</v>
      </c>
      <c r="HL479" s="192">
        <f t="shared" si="1795"/>
        <v>0</v>
      </c>
      <c r="HM479" s="192">
        <f t="shared" si="1796"/>
        <v>0</v>
      </c>
      <c r="HN479" s="194">
        <f t="shared" si="1797"/>
        <v>0</v>
      </c>
      <c r="HO479" s="194">
        <f t="shared" si="1798"/>
        <v>0</v>
      </c>
      <c r="HP479" s="194">
        <f t="shared" si="1799"/>
        <v>0</v>
      </c>
      <c r="HQ479" s="194">
        <f t="shared" si="1800"/>
        <v>0</v>
      </c>
      <c r="HR479" s="194">
        <f t="shared" si="1801"/>
        <v>0</v>
      </c>
      <c r="HS479" s="195" t="str">
        <f t="shared" si="1599"/>
        <v/>
      </c>
      <c r="HT479" s="196">
        <f t="shared" si="1595"/>
        <v>0</v>
      </c>
      <c r="HU479" s="196">
        <f t="shared" si="1596"/>
        <v>0</v>
      </c>
      <c r="HV479" s="197" t="str">
        <f t="shared" si="1600"/>
        <v/>
      </c>
      <c r="HW479" s="197" t="str">
        <f t="shared" si="1802"/>
        <v/>
      </c>
      <c r="HX479" s="197" t="str">
        <f t="shared" si="1803"/>
        <v/>
      </c>
      <c r="HY479" s="195" t="str">
        <f t="shared" si="1601"/>
        <v/>
      </c>
      <c r="HZ479" s="30">
        <f t="shared" si="1597"/>
        <v>0</v>
      </c>
      <c r="IA479" s="198">
        <f t="shared" si="1602"/>
        <v>0</v>
      </c>
      <c r="IB479" s="195"/>
      <c r="IC479" s="195">
        <f t="shared" si="1804"/>
        <v>0</v>
      </c>
      <c r="ID479" s="195">
        <f t="shared" si="1603"/>
        <v>0</v>
      </c>
      <c r="IE479" s="195">
        <f t="shared" si="1805"/>
        <v>0</v>
      </c>
      <c r="IF479" s="195">
        <f t="shared" si="1604"/>
        <v>0</v>
      </c>
      <c r="IG479" s="307">
        <f t="shared" si="1605"/>
        <v>0</v>
      </c>
      <c r="IH479" s="307">
        <f t="shared" si="1606"/>
        <v>0</v>
      </c>
      <c r="II479" s="44">
        <f t="shared" si="1806"/>
        <v>0</v>
      </c>
      <c r="IJ479" s="44">
        <f t="shared" si="1807"/>
        <v>0</v>
      </c>
      <c r="IK479" s="44">
        <f t="shared" si="1808"/>
        <v>0</v>
      </c>
      <c r="IL479" s="44">
        <f t="shared" si="1809"/>
        <v>0</v>
      </c>
      <c r="IM479" s="44">
        <f t="shared" si="1810"/>
        <v>0</v>
      </c>
      <c r="IN479" s="44">
        <f t="shared" si="1811"/>
        <v>0</v>
      </c>
      <c r="IO479" s="44">
        <f t="shared" si="1812"/>
        <v>0</v>
      </c>
    </row>
    <row r="480" spans="1:249" ht="18" customHeight="1">
      <c r="A480" s="188">
        <v>474</v>
      </c>
      <c r="B480" s="326"/>
      <c r="C480" s="289"/>
      <c r="D480" s="199"/>
      <c r="E480" s="189"/>
      <c r="F480" s="189"/>
      <c r="G480" s="190"/>
      <c r="H480" s="190"/>
      <c r="I480" s="272"/>
      <c r="J480" s="207"/>
      <c r="K480" s="214" t="str">
        <f t="shared" si="1607"/>
        <v/>
      </c>
      <c r="L480" s="200" t="str">
        <f t="shared" si="1608"/>
        <v/>
      </c>
      <c r="M480" s="200" t="str">
        <f t="shared" si="1609"/>
        <v/>
      </c>
      <c r="N480" s="209" t="str">
        <f t="shared" si="1598"/>
        <v/>
      </c>
      <c r="O480" s="208" t="str">
        <f>IFERROR(IF(D480="","",IF(K480="","",IF(I480="","",IF(F480="F",VLOOKUP(K480,F!A:G,2,0),IF(F480="M",VLOOKUP(K480,M!A:G,2,0),""))))),0)</f>
        <v/>
      </c>
      <c r="P480" s="191" t="str">
        <f>IFERROR(IF(D480="","",IF(K480="","",IF(I480="","",IF(F480="F",VLOOKUP(K480,F!A:G,3,0),IF(F480="M",VLOOKUP(K480,M!A:G,3,0),""))))),0)</f>
        <v/>
      </c>
      <c r="Q480" s="191" t="str">
        <f>IFERROR(IF(D480="","",IF(K480="","",IF(I480="","",IF(F480="F",VLOOKUP(K480,F!A:G,4,0),IF(F480="M",VLOOKUP(K480,M!A:G,4,0),""))))),0)</f>
        <v/>
      </c>
      <c r="R480" s="191" t="str">
        <f>IFERROR(IF(D480="","",IF(K480="","",IF(I480="","",IF(F480="F",VLOOKUP(K480,F!A:G,5,0),IF(F480="M",VLOOKUP(K480,M!A:G,5,0),""))))),0)</f>
        <v/>
      </c>
      <c r="S480" s="191" t="str">
        <f>IFERROR(IF(D480="","",IF(K480="","",IF(I480="","",IF(F480="F",VLOOKUP(K480,F!A:G,6,0),IF(F480="M",VLOOKUP(K480,M!A:G,6,0),""))))),0)</f>
        <v/>
      </c>
      <c r="T480" s="191" t="str">
        <f>IFERROR(IF(D480="","",IF(K480="","",IF(I480="","",IF(F480="F",VLOOKUP(K480,F!A:G,7,0),IF(F480="M",VLOOKUP(K480,M!A:G,7,0),""))))),0)</f>
        <v/>
      </c>
      <c r="U480" s="191" t="str">
        <f>IFERROR(IF(D480="","",IF(K480="","",IF(J480="","",IF(F480="F",VLOOKUP(K480,F!A:M,8,0),IF(F480="M",VLOOKUP(K480,M!A:M,8,0),""))))),0)</f>
        <v/>
      </c>
      <c r="V480" s="191" t="str">
        <f>IFERROR(IF(D480="","",IF(K480="","",IF(J480="","",IF(F480="F",VLOOKUP(K480,F!A:M,9,0),IF(F480="M",VLOOKUP(K480,M!A:M,9,0),""))))),0)</f>
        <v/>
      </c>
      <c r="W480" s="191" t="str">
        <f>IFERROR(IF(D480="","",IF(K480="","",IF(J480="","",IF(F480="F",VLOOKUP(K480,F!A:M,10,0),IF(F480="M",VLOOKUP(K480,M!A:M,10,0),""))))),0)</f>
        <v/>
      </c>
      <c r="X480" s="191" t="str">
        <f>IFERROR(IF(D480="","",IF(K480="","",IF(J480="","",IF(F480="F",VLOOKUP(K480,F!A:M,11,0),IF(F480="M",VLOOKUP(K480,M!A:M,11,0),""))))),0)</f>
        <v/>
      </c>
      <c r="Y480" s="191" t="str">
        <f>IFERROR(IF(D480="","",IF(K480="","",IF(J480="","",IF(F480="F",VLOOKUP(K480,F!A:M,12,0),IF(F480="M",VLOOKUP(K480,M!A:M,12,0),""))))),0)</f>
        <v/>
      </c>
      <c r="Z480" s="191" t="str">
        <f>IFERROR(IF(D480="","",IF(K480="","",IF(J480="","",IF(F480="F",VLOOKUP(K480,F!A:M,13,0),IF(F480="M",VLOOKUP(K480,M!A:M,13,0),""))))),0)</f>
        <v/>
      </c>
      <c r="AA480" s="191" t="str">
        <f>IFERROR(IF(D480="","",IF(F480="","",IF(J480="","",IF(K480="","",IF(AND(K480&gt;23,K480&lt;=60),IF(F480="F",VLOOKUP(MROUND(HZ480,0.5),'F-Weight for Length'!K:S,2,0),VLOOKUP(MROUND(HZ480,0.5),'M-Weight for Length'!K:S,2,0)),IF(K480&gt;60,IF(F480="F",VLOOKUP(K480,'F-Weight for Length'!U:AC,2,0),VLOOKUP(K480,'M-Weight for Length'!U:AC,2,0)),IF(F480="F",VLOOKUP(MROUND(HZ480,0.5),'F-Weight for Length'!A:I,2,0),VLOOKUP(MROUND(HZ480,0.5),'M-Weight for Length'!A:I,2,0)))))))),0)</f>
        <v/>
      </c>
      <c r="AB480" s="191" t="str">
        <f>IFERROR(IF(D480="","",IF(F480="","",IF(J480="","",IF(K480="","",IF(AND(K480&gt;23,K480&lt;=60),IF(F480="F",VLOOKUP(MROUND(HZ480,0.5),'F-Weight for Length'!K:S,3,0),VLOOKUP(MROUND(HZ480,0.5),'M-Weight for Length'!K:S,3,0)),IF(K480&gt;60,IF(F480="F",VLOOKUP(K480,'F-Weight for Length'!U:AC,3,0),VLOOKUP(K480,'M-Weight for Length'!U:AC,3,0)),IF(F480="F",VLOOKUP(MROUND(HZ480,0.5),'F-Weight for Length'!A:I,3,0),VLOOKUP(MROUND(HZ480,0.5),'M-Weight for Length'!A:I,3,0)))))))),0)</f>
        <v/>
      </c>
      <c r="AC480" s="191" t="str">
        <f>IFERROR(IF(D480="","",IF(F480="","",IF(J480="","",IF(K480="","",IF(AND(K480&gt;23,K480&lt;=60),IF(F480="F",VLOOKUP(MROUND(HZ480,0.5),'F-Weight for Length'!K:S,4,0),VLOOKUP(MROUND(HZ480,0.5),'M-Weight for Length'!K:S,4,0)),IF(K480&gt;60,IF(F480="F",VLOOKUP(K480,'F-Weight for Length'!U:AC,4,0),VLOOKUP(K480,'M-Weight for Length'!U:AC,4,0)),IF(F480="F",VLOOKUP(MROUND(HZ480,0.5),'F-Weight for Length'!A:I,4,0),VLOOKUP(MROUND(HZ480,0.5),'M-Weight for Length'!A:I,4,0)))))))),0)</f>
        <v/>
      </c>
      <c r="AD480" s="191" t="str">
        <f>IFERROR(IF(D480="","",IF(F480="","",IF(J480="","",IF(K480="","",IF(AND(K480&gt;23,K480&lt;=60),IF(F480="F",VLOOKUP(MROUND(HZ480,0.5),'F-Weight for Length'!K:S,5,0),VLOOKUP(MROUND(HZ480,0.5),'M-Weight for Length'!K:S,5,0)),IF(K480&gt;60,IF(F480="F",VLOOKUP(K480,'F-Weight for Length'!U:AC,5,0),VLOOKUP(K480,'M-Weight for Length'!U:AC,5,0)),IF(F480="F",VLOOKUP(MROUND(HZ480,0.5),'F-Weight for Length'!A:I,5,0),VLOOKUP(MROUND(HZ480,0.5),'M-Weight for Length'!A:I,5,0)))))))),0)</f>
        <v/>
      </c>
      <c r="AE480" s="191" t="str">
        <f>IFERROR(IF(D480="","",IF(F480="","",IF(J480="","",IF(K480="","",IF(AND(K480&gt;23,K480&lt;=60),IF(F480="F",VLOOKUP(MROUND(HZ480,0.5),'F-Weight for Length'!K:S,6,0),VLOOKUP(MROUND(HZ480,0.5),'M-Weight for Length'!K:S,6,0)),IF(K480&gt;60,IF(F480="F",VLOOKUP(K480,'F-Weight for Length'!U:AC,6,0),VLOOKUP(K480,'M-Weight for Length'!U:AC,6,0)),IF(F480="F",VLOOKUP(MROUND(HZ480,0.5),'F-Weight for Length'!A:I,6,0),VLOOKUP(MROUND(HZ480,0.5),'M-Weight for Length'!A:I,6,0)))))))),0)</f>
        <v/>
      </c>
      <c r="AF480" s="191" t="str">
        <f>IFERROR(IF(D480="","",IF(F480="","",IF(J480="","",IF(K480="","",IF(AND(K480&gt;23,K480&lt;=60),IF(F480="F",VLOOKUP(MROUND(HZ480,0.5),'F-Weight for Length'!K:S,7,0),VLOOKUP(MROUND(HZ480,0.5),'M-Weight for Length'!K:S,7,0)),IF(K480&gt;60,IF(F480="F",VLOOKUP(K480,'F-Weight for Length'!U:AC,7,0),VLOOKUP(K480,'M-Weight for Length'!U:AC,7,0)),IF(F480="F",VLOOKUP(MROUND(HZ480,0.5),'F-Weight for Length'!A:I,7,0),VLOOKUP(MROUND(HZ480,0.5),'M-Weight for Length'!A:I,7,0)))))))),0)</f>
        <v/>
      </c>
      <c r="AG480" s="191" t="str">
        <f>IFERROR(IF(D480="","",IF(F480="","",IF(J480="","",IF(K480="","",IF(AND(K480&gt;23,K480&lt;=60),IF(F480="F",VLOOKUP(MROUND(HZ480,0.5),'F-Weight for Length'!K:S,8,0),VLOOKUP(MROUND(HZ480,0.5),'M-Weight for Length'!K:S,8,0)),IF(K480&gt;60,IF(F480="F",VLOOKUP(K480,'F-Weight for Length'!U:AC,8,0),VLOOKUP(K480,'M-Weight for Length'!U:AC,8,0)),IF(F480="F",VLOOKUP(MROUND(HZ480,0.5),'F-Weight for Length'!A:I,8,0),VLOOKUP(MROUND(HZ480,0.5),'M-Weight for Length'!A:I,8,0)))))))),0)</f>
        <v/>
      </c>
      <c r="AH480" s="191" t="str">
        <f>IFERROR(IF(D480="","",IF(F480="","",IF(J480="","",IF(K480="","",IF(AND(K480&gt;23,K480&lt;=60),IF(F480="F",VLOOKUP(MROUND(HZ480,0.5),'F-Weight for Length'!K:S,9,0),VLOOKUP(MROUND(HZ480,0.5),'M-Weight for Length'!K:S,9,0)),IF(K480&gt;60,IF(F480="F",VLOOKUP(K480,'F-Weight for Length'!U:AC,9,0),VLOOKUP(K480,'M-Weight for Length'!U:AC,9,0)),IF(F480="F",VLOOKUP(MROUND(HZ480,0.5),'F-Weight for Length'!A:I,9,0),VLOOKUP(MROUND(HZ480,0.5),'M-Weight for Length'!A:I,9,0)))))))),0)</f>
        <v/>
      </c>
      <c r="AI480" s="192">
        <f t="shared" si="1610"/>
        <v>0</v>
      </c>
      <c r="AJ480" s="192">
        <f t="shared" si="1611"/>
        <v>0</v>
      </c>
      <c r="AK480" s="192">
        <f t="shared" si="1612"/>
        <v>0</v>
      </c>
      <c r="AL480" s="192">
        <f t="shared" si="1613"/>
        <v>0</v>
      </c>
      <c r="AM480" s="192">
        <f t="shared" si="1614"/>
        <v>0</v>
      </c>
      <c r="AN480" s="192">
        <f t="shared" si="1615"/>
        <v>0</v>
      </c>
      <c r="AO480" s="192">
        <f t="shared" si="1616"/>
        <v>0</v>
      </c>
      <c r="AP480" s="192">
        <f t="shared" si="1617"/>
        <v>0</v>
      </c>
      <c r="AQ480" s="192">
        <f t="shared" si="1618"/>
        <v>0</v>
      </c>
      <c r="AR480" s="192">
        <f t="shared" si="1619"/>
        <v>0</v>
      </c>
      <c r="AS480" s="192">
        <f t="shared" si="1620"/>
        <v>0</v>
      </c>
      <c r="AT480" s="192">
        <f t="shared" si="1621"/>
        <v>0</v>
      </c>
      <c r="AU480" s="192">
        <f t="shared" si="1622"/>
        <v>0</v>
      </c>
      <c r="AV480" s="192">
        <f t="shared" si="1623"/>
        <v>0</v>
      </c>
      <c r="AW480" s="192">
        <f t="shared" si="1624"/>
        <v>0</v>
      </c>
      <c r="AX480" s="192">
        <f t="shared" si="1625"/>
        <v>0</v>
      </c>
      <c r="AY480" s="192">
        <f t="shared" si="1626"/>
        <v>0</v>
      </c>
      <c r="AZ480" s="192">
        <f t="shared" si="1627"/>
        <v>0</v>
      </c>
      <c r="BA480" s="192">
        <f t="shared" si="1628"/>
        <v>0</v>
      </c>
      <c r="BB480" s="192">
        <f t="shared" si="1629"/>
        <v>0</v>
      </c>
      <c r="BC480" s="192">
        <f t="shared" si="1630"/>
        <v>0</v>
      </c>
      <c r="BD480" s="192">
        <f t="shared" si="1631"/>
        <v>0</v>
      </c>
      <c r="BE480" s="192">
        <f t="shared" si="1632"/>
        <v>0</v>
      </c>
      <c r="BF480" s="192">
        <f t="shared" si="1633"/>
        <v>0</v>
      </c>
      <c r="BG480" s="192">
        <f t="shared" si="1634"/>
        <v>0</v>
      </c>
      <c r="BH480" s="192">
        <f t="shared" si="1635"/>
        <v>0</v>
      </c>
      <c r="BI480" s="192">
        <f t="shared" si="1636"/>
        <v>0</v>
      </c>
      <c r="BJ480" s="192">
        <f t="shared" si="1637"/>
        <v>0</v>
      </c>
      <c r="BK480" s="192">
        <f t="shared" si="1638"/>
        <v>0</v>
      </c>
      <c r="BL480" s="192">
        <f t="shared" si="1639"/>
        <v>0</v>
      </c>
      <c r="BM480" s="192">
        <f t="shared" si="1640"/>
        <v>0</v>
      </c>
      <c r="BN480" s="192">
        <f t="shared" si="1641"/>
        <v>0</v>
      </c>
      <c r="BO480" s="192">
        <f t="shared" si="1642"/>
        <v>0</v>
      </c>
      <c r="BP480" s="192">
        <f t="shared" si="1643"/>
        <v>0</v>
      </c>
      <c r="BQ480" s="192">
        <f t="shared" si="1644"/>
        <v>0</v>
      </c>
      <c r="BR480" s="192">
        <f t="shared" si="1645"/>
        <v>0</v>
      </c>
      <c r="BS480" s="192">
        <f t="shared" si="1646"/>
        <v>0</v>
      </c>
      <c r="BT480" s="192">
        <f t="shared" si="1647"/>
        <v>0</v>
      </c>
      <c r="BU480" s="192">
        <f t="shared" si="1648"/>
        <v>0</v>
      </c>
      <c r="BV480" s="192">
        <f t="shared" si="1649"/>
        <v>0</v>
      </c>
      <c r="BW480" s="192">
        <f t="shared" si="1650"/>
        <v>0</v>
      </c>
      <c r="BX480" s="192">
        <f t="shared" si="1651"/>
        <v>0</v>
      </c>
      <c r="BY480" s="192">
        <f t="shared" si="1652"/>
        <v>0</v>
      </c>
      <c r="BZ480" s="192">
        <f t="shared" si="1653"/>
        <v>0</v>
      </c>
      <c r="CA480" s="192">
        <f t="shared" si="1654"/>
        <v>0</v>
      </c>
      <c r="CB480" s="192">
        <f t="shared" si="1655"/>
        <v>0</v>
      </c>
      <c r="CC480" s="192">
        <f t="shared" si="1656"/>
        <v>0</v>
      </c>
      <c r="CD480" s="192">
        <f t="shared" si="1657"/>
        <v>0</v>
      </c>
      <c r="CE480" s="192">
        <f t="shared" si="1658"/>
        <v>0</v>
      </c>
      <c r="CF480" s="192">
        <f t="shared" si="1659"/>
        <v>0</v>
      </c>
      <c r="CG480" s="192">
        <f t="shared" si="1660"/>
        <v>0</v>
      </c>
      <c r="CH480" s="192">
        <f t="shared" si="1661"/>
        <v>0</v>
      </c>
      <c r="CI480" s="192">
        <f t="shared" si="1662"/>
        <v>0</v>
      </c>
      <c r="CJ480" s="192">
        <f t="shared" si="1663"/>
        <v>0</v>
      </c>
      <c r="CK480" s="192">
        <f t="shared" si="1664"/>
        <v>0</v>
      </c>
      <c r="CL480" s="192">
        <f t="shared" si="1665"/>
        <v>0</v>
      </c>
      <c r="CM480" s="192">
        <f t="shared" si="1666"/>
        <v>0</v>
      </c>
      <c r="CN480" s="192">
        <f t="shared" si="1667"/>
        <v>0</v>
      </c>
      <c r="CO480" s="192">
        <f t="shared" si="1668"/>
        <v>0</v>
      </c>
      <c r="CP480" s="192">
        <f t="shared" si="1669"/>
        <v>0</v>
      </c>
      <c r="CQ480" s="192">
        <f t="shared" si="1670"/>
        <v>0</v>
      </c>
      <c r="CR480" s="192">
        <f t="shared" si="1671"/>
        <v>0</v>
      </c>
      <c r="CS480" s="192">
        <f t="shared" si="1672"/>
        <v>0</v>
      </c>
      <c r="CT480" s="192">
        <f t="shared" si="1673"/>
        <v>0</v>
      </c>
      <c r="CU480" s="192">
        <f t="shared" si="1674"/>
        <v>0</v>
      </c>
      <c r="CV480" s="192">
        <f t="shared" si="1675"/>
        <v>0</v>
      </c>
      <c r="CW480" s="192">
        <f t="shared" si="1676"/>
        <v>0</v>
      </c>
      <c r="CX480" s="192">
        <f t="shared" si="1677"/>
        <v>0</v>
      </c>
      <c r="CY480" s="192">
        <f t="shared" si="1678"/>
        <v>0</v>
      </c>
      <c r="CZ480" s="192">
        <f t="shared" si="1679"/>
        <v>0</v>
      </c>
      <c r="DA480" s="192">
        <f t="shared" si="1680"/>
        <v>0</v>
      </c>
      <c r="DB480" s="192">
        <f t="shared" si="1681"/>
        <v>0</v>
      </c>
      <c r="DC480" s="192">
        <f t="shared" si="1682"/>
        <v>0</v>
      </c>
      <c r="DD480" s="192">
        <f t="shared" si="1683"/>
        <v>0</v>
      </c>
      <c r="DE480" s="192">
        <f t="shared" si="1684"/>
        <v>0</v>
      </c>
      <c r="DF480" s="192">
        <f t="shared" si="1685"/>
        <v>0</v>
      </c>
      <c r="DG480" s="192">
        <f t="shared" si="1686"/>
        <v>0</v>
      </c>
      <c r="DH480" s="192">
        <f t="shared" si="1687"/>
        <v>0</v>
      </c>
      <c r="DI480" s="192">
        <f t="shared" si="1688"/>
        <v>0</v>
      </c>
      <c r="DJ480" s="192">
        <f t="shared" si="1689"/>
        <v>0</v>
      </c>
      <c r="DK480" s="192">
        <f t="shared" si="1690"/>
        <v>0</v>
      </c>
      <c r="DL480" s="192">
        <f t="shared" si="1691"/>
        <v>0</v>
      </c>
      <c r="DM480" s="192">
        <f t="shared" si="1692"/>
        <v>0</v>
      </c>
      <c r="DN480" s="192">
        <f t="shared" si="1693"/>
        <v>0</v>
      </c>
      <c r="DO480" s="192">
        <f t="shared" si="1694"/>
        <v>0</v>
      </c>
      <c r="DP480" s="192">
        <f t="shared" si="1695"/>
        <v>0</v>
      </c>
      <c r="DQ480" s="192">
        <f t="shared" si="1696"/>
        <v>0</v>
      </c>
      <c r="DR480" s="192">
        <f t="shared" si="1697"/>
        <v>0</v>
      </c>
      <c r="DS480" s="192">
        <f t="shared" si="1698"/>
        <v>0</v>
      </c>
      <c r="DT480" s="192">
        <f t="shared" si="1699"/>
        <v>0</v>
      </c>
      <c r="DU480" s="192">
        <f t="shared" si="1700"/>
        <v>0</v>
      </c>
      <c r="DV480" s="193">
        <f t="shared" si="1701"/>
        <v>0</v>
      </c>
      <c r="DW480" s="193">
        <f t="shared" si="1702"/>
        <v>0</v>
      </c>
      <c r="DX480" s="193">
        <f t="shared" si="1703"/>
        <v>0</v>
      </c>
      <c r="DY480" s="193">
        <f t="shared" si="1704"/>
        <v>0</v>
      </c>
      <c r="DZ480" s="193">
        <f t="shared" si="1705"/>
        <v>0</v>
      </c>
      <c r="EA480" s="192">
        <f t="shared" si="1706"/>
        <v>0</v>
      </c>
      <c r="EB480" s="192">
        <f t="shared" si="1707"/>
        <v>0</v>
      </c>
      <c r="EC480" s="192">
        <f t="shared" si="1708"/>
        <v>0</v>
      </c>
      <c r="ED480" s="192">
        <f t="shared" si="1709"/>
        <v>0</v>
      </c>
      <c r="EE480" s="192">
        <f t="shared" si="1710"/>
        <v>0</v>
      </c>
      <c r="EF480" s="192">
        <f t="shared" si="1711"/>
        <v>0</v>
      </c>
      <c r="EG480" s="192">
        <f t="shared" si="1712"/>
        <v>0</v>
      </c>
      <c r="EH480" s="192">
        <f t="shared" si="1713"/>
        <v>0</v>
      </c>
      <c r="EI480" s="192">
        <f t="shared" si="1714"/>
        <v>0</v>
      </c>
      <c r="EJ480" s="192">
        <f t="shared" si="1715"/>
        <v>0</v>
      </c>
      <c r="EK480" s="192">
        <f t="shared" si="1716"/>
        <v>0</v>
      </c>
      <c r="EL480" s="192">
        <f t="shared" si="1717"/>
        <v>0</v>
      </c>
      <c r="EM480" s="192">
        <f t="shared" si="1718"/>
        <v>0</v>
      </c>
      <c r="EN480" s="192">
        <f t="shared" si="1719"/>
        <v>0</v>
      </c>
      <c r="EO480" s="192">
        <f t="shared" si="1720"/>
        <v>0</v>
      </c>
      <c r="EP480" s="192">
        <f t="shared" si="1721"/>
        <v>0</v>
      </c>
      <c r="EQ480" s="192">
        <f t="shared" si="1722"/>
        <v>0</v>
      </c>
      <c r="ER480" s="192">
        <f t="shared" si="1723"/>
        <v>0</v>
      </c>
      <c r="ES480" s="192">
        <f t="shared" si="1724"/>
        <v>0</v>
      </c>
      <c r="ET480" s="192">
        <f t="shared" si="1725"/>
        <v>0</v>
      </c>
      <c r="EU480" s="192">
        <f t="shared" si="1726"/>
        <v>0</v>
      </c>
      <c r="EV480" s="192">
        <f t="shared" si="1727"/>
        <v>0</v>
      </c>
      <c r="EW480" s="192">
        <f t="shared" si="1728"/>
        <v>0</v>
      </c>
      <c r="EX480" s="192">
        <f t="shared" si="1729"/>
        <v>0</v>
      </c>
      <c r="EY480" s="192">
        <f t="shared" si="1730"/>
        <v>0</v>
      </c>
      <c r="EZ480" s="192">
        <f t="shared" si="1731"/>
        <v>0</v>
      </c>
      <c r="FA480" s="192">
        <f t="shared" si="1732"/>
        <v>0</v>
      </c>
      <c r="FB480" s="192">
        <f t="shared" si="1733"/>
        <v>0</v>
      </c>
      <c r="FC480" s="192">
        <f t="shared" si="1734"/>
        <v>0</v>
      </c>
      <c r="FD480" s="192">
        <f t="shared" si="1735"/>
        <v>0</v>
      </c>
      <c r="FE480" s="192">
        <f t="shared" si="1736"/>
        <v>0</v>
      </c>
      <c r="FF480" s="192">
        <f t="shared" si="1737"/>
        <v>0</v>
      </c>
      <c r="FG480" s="192">
        <f t="shared" si="1738"/>
        <v>0</v>
      </c>
      <c r="FH480" s="192">
        <f t="shared" si="1739"/>
        <v>0</v>
      </c>
      <c r="FI480" s="192">
        <f t="shared" si="1740"/>
        <v>0</v>
      </c>
      <c r="FJ480" s="192">
        <f t="shared" si="1741"/>
        <v>0</v>
      </c>
      <c r="FK480" s="192">
        <f t="shared" si="1742"/>
        <v>0</v>
      </c>
      <c r="FL480" s="192">
        <f t="shared" si="1743"/>
        <v>0</v>
      </c>
      <c r="FM480" s="192">
        <f t="shared" si="1744"/>
        <v>0</v>
      </c>
      <c r="FN480" s="192">
        <f t="shared" si="1745"/>
        <v>0</v>
      </c>
      <c r="FO480" s="192">
        <f t="shared" si="1746"/>
        <v>0</v>
      </c>
      <c r="FP480" s="192">
        <f t="shared" si="1747"/>
        <v>0</v>
      </c>
      <c r="FQ480" s="192">
        <f t="shared" si="1748"/>
        <v>0</v>
      </c>
      <c r="FR480" s="192">
        <f t="shared" si="1749"/>
        <v>0</v>
      </c>
      <c r="FS480" s="192">
        <f t="shared" si="1750"/>
        <v>0</v>
      </c>
      <c r="FT480" s="192">
        <f t="shared" si="1751"/>
        <v>0</v>
      </c>
      <c r="FU480" s="192">
        <f t="shared" si="1752"/>
        <v>0</v>
      </c>
      <c r="FV480" s="192">
        <f t="shared" si="1753"/>
        <v>0</v>
      </c>
      <c r="FW480" s="192">
        <f t="shared" si="1754"/>
        <v>0</v>
      </c>
      <c r="FX480" s="192">
        <f t="shared" si="1755"/>
        <v>0</v>
      </c>
      <c r="FY480" s="192">
        <f t="shared" si="1756"/>
        <v>0</v>
      </c>
      <c r="FZ480" s="192">
        <f t="shared" si="1757"/>
        <v>0</v>
      </c>
      <c r="GA480" s="192">
        <f t="shared" si="1758"/>
        <v>0</v>
      </c>
      <c r="GB480" s="192">
        <f t="shared" si="1759"/>
        <v>0</v>
      </c>
      <c r="GC480" s="192">
        <f t="shared" si="1760"/>
        <v>0</v>
      </c>
      <c r="GD480" s="192">
        <f t="shared" si="1761"/>
        <v>0</v>
      </c>
      <c r="GE480" s="192">
        <f t="shared" si="1762"/>
        <v>0</v>
      </c>
      <c r="GF480" s="192">
        <f t="shared" si="1763"/>
        <v>0</v>
      </c>
      <c r="GG480" s="192">
        <f t="shared" si="1764"/>
        <v>0</v>
      </c>
      <c r="GH480" s="192">
        <f t="shared" si="1765"/>
        <v>0</v>
      </c>
      <c r="GI480" s="192">
        <f t="shared" si="1766"/>
        <v>0</v>
      </c>
      <c r="GJ480" s="192">
        <f t="shared" si="1767"/>
        <v>0</v>
      </c>
      <c r="GK480" s="192">
        <f t="shared" si="1768"/>
        <v>0</v>
      </c>
      <c r="GL480" s="192">
        <f t="shared" si="1769"/>
        <v>0</v>
      </c>
      <c r="GM480" s="192">
        <f t="shared" si="1770"/>
        <v>0</v>
      </c>
      <c r="GN480" s="192">
        <f t="shared" si="1771"/>
        <v>0</v>
      </c>
      <c r="GO480" s="192">
        <f t="shared" si="1772"/>
        <v>0</v>
      </c>
      <c r="GP480" s="192">
        <f t="shared" si="1773"/>
        <v>0</v>
      </c>
      <c r="GQ480" s="192">
        <f t="shared" si="1774"/>
        <v>0</v>
      </c>
      <c r="GR480" s="192">
        <f t="shared" si="1775"/>
        <v>0</v>
      </c>
      <c r="GS480" s="192">
        <f t="shared" si="1776"/>
        <v>0</v>
      </c>
      <c r="GT480" s="192">
        <f t="shared" si="1777"/>
        <v>0</v>
      </c>
      <c r="GU480" s="192">
        <f t="shared" si="1778"/>
        <v>0</v>
      </c>
      <c r="GV480" s="192">
        <f t="shared" si="1779"/>
        <v>0</v>
      </c>
      <c r="GW480" s="192">
        <f t="shared" si="1780"/>
        <v>0</v>
      </c>
      <c r="GX480" s="192">
        <f t="shared" si="1781"/>
        <v>0</v>
      </c>
      <c r="GY480" s="192">
        <f t="shared" si="1782"/>
        <v>0</v>
      </c>
      <c r="GZ480" s="192">
        <f t="shared" si="1783"/>
        <v>0</v>
      </c>
      <c r="HA480" s="192">
        <f t="shared" si="1784"/>
        <v>0</v>
      </c>
      <c r="HB480" s="192">
        <f t="shared" si="1785"/>
        <v>0</v>
      </c>
      <c r="HC480" s="192">
        <f t="shared" si="1786"/>
        <v>0</v>
      </c>
      <c r="HD480" s="192">
        <f t="shared" si="1787"/>
        <v>0</v>
      </c>
      <c r="HE480" s="192">
        <f t="shared" si="1788"/>
        <v>0</v>
      </c>
      <c r="HF480" s="192">
        <f t="shared" si="1789"/>
        <v>0</v>
      </c>
      <c r="HG480" s="192">
        <f t="shared" si="1790"/>
        <v>0</v>
      </c>
      <c r="HH480" s="192">
        <f t="shared" si="1791"/>
        <v>0</v>
      </c>
      <c r="HI480" s="192">
        <f t="shared" si="1792"/>
        <v>0</v>
      </c>
      <c r="HJ480" s="192">
        <f t="shared" si="1793"/>
        <v>0</v>
      </c>
      <c r="HK480" s="192">
        <f t="shared" si="1794"/>
        <v>0</v>
      </c>
      <c r="HL480" s="192">
        <f t="shared" si="1795"/>
        <v>0</v>
      </c>
      <c r="HM480" s="192">
        <f t="shared" si="1796"/>
        <v>0</v>
      </c>
      <c r="HN480" s="194">
        <f t="shared" si="1797"/>
        <v>0</v>
      </c>
      <c r="HO480" s="194">
        <f t="shared" si="1798"/>
        <v>0</v>
      </c>
      <c r="HP480" s="194">
        <f t="shared" si="1799"/>
        <v>0</v>
      </c>
      <c r="HQ480" s="194">
        <f t="shared" si="1800"/>
        <v>0</v>
      </c>
      <c r="HR480" s="194">
        <f t="shared" si="1801"/>
        <v>0</v>
      </c>
      <c r="HS480" s="195" t="str">
        <f t="shared" si="1599"/>
        <v/>
      </c>
      <c r="HT480" s="196">
        <f t="shared" si="1595"/>
        <v>0</v>
      </c>
      <c r="HU480" s="196">
        <f t="shared" si="1596"/>
        <v>0</v>
      </c>
      <c r="HV480" s="197" t="str">
        <f t="shared" si="1600"/>
        <v/>
      </c>
      <c r="HW480" s="197" t="str">
        <f t="shared" si="1802"/>
        <v/>
      </c>
      <c r="HX480" s="197" t="str">
        <f t="shared" si="1803"/>
        <v/>
      </c>
      <c r="HY480" s="195" t="str">
        <f t="shared" si="1601"/>
        <v/>
      </c>
      <c r="HZ480" s="30">
        <f t="shared" si="1597"/>
        <v>0</v>
      </c>
      <c r="IA480" s="198">
        <f t="shared" si="1602"/>
        <v>0</v>
      </c>
      <c r="IB480" s="195"/>
      <c r="IC480" s="195">
        <f t="shared" si="1804"/>
        <v>0</v>
      </c>
      <c r="ID480" s="195">
        <f t="shared" si="1603"/>
        <v>0</v>
      </c>
      <c r="IE480" s="195">
        <f t="shared" si="1805"/>
        <v>0</v>
      </c>
      <c r="IF480" s="195">
        <f t="shared" si="1604"/>
        <v>0</v>
      </c>
      <c r="IG480" s="307">
        <f t="shared" si="1605"/>
        <v>0</v>
      </c>
      <c r="IH480" s="307">
        <f t="shared" si="1606"/>
        <v>0</v>
      </c>
      <c r="II480" s="44">
        <f t="shared" si="1806"/>
        <v>0</v>
      </c>
      <c r="IJ480" s="44">
        <f t="shared" si="1807"/>
        <v>0</v>
      </c>
      <c r="IK480" s="44">
        <f t="shared" si="1808"/>
        <v>0</v>
      </c>
      <c r="IL480" s="44">
        <f t="shared" si="1809"/>
        <v>0</v>
      </c>
      <c r="IM480" s="44">
        <f t="shared" si="1810"/>
        <v>0</v>
      </c>
      <c r="IN480" s="44">
        <f t="shared" si="1811"/>
        <v>0</v>
      </c>
      <c r="IO480" s="44">
        <f t="shared" si="1812"/>
        <v>0</v>
      </c>
    </row>
    <row r="481" spans="1:249" ht="18" customHeight="1">
      <c r="A481" s="188">
        <v>475</v>
      </c>
      <c r="B481" s="326"/>
      <c r="C481" s="289"/>
      <c r="D481" s="199"/>
      <c r="E481" s="189"/>
      <c r="F481" s="189"/>
      <c r="G481" s="190"/>
      <c r="H481" s="190"/>
      <c r="I481" s="272"/>
      <c r="J481" s="207"/>
      <c r="K481" s="214" t="str">
        <f t="shared" si="1607"/>
        <v/>
      </c>
      <c r="L481" s="200" t="str">
        <f t="shared" si="1608"/>
        <v/>
      </c>
      <c r="M481" s="200" t="str">
        <f t="shared" si="1609"/>
        <v/>
      </c>
      <c r="N481" s="209" t="str">
        <f t="shared" si="1598"/>
        <v/>
      </c>
      <c r="O481" s="208" t="str">
        <f>IFERROR(IF(D481="","",IF(K481="","",IF(I481="","",IF(F481="F",VLOOKUP(K481,F!A:G,2,0),IF(F481="M",VLOOKUP(K481,M!A:G,2,0),""))))),0)</f>
        <v/>
      </c>
      <c r="P481" s="191" t="str">
        <f>IFERROR(IF(D481="","",IF(K481="","",IF(I481="","",IF(F481="F",VLOOKUP(K481,F!A:G,3,0),IF(F481="M",VLOOKUP(K481,M!A:G,3,0),""))))),0)</f>
        <v/>
      </c>
      <c r="Q481" s="191" t="str">
        <f>IFERROR(IF(D481="","",IF(K481="","",IF(I481="","",IF(F481="F",VLOOKUP(K481,F!A:G,4,0),IF(F481="M",VLOOKUP(K481,M!A:G,4,0),""))))),0)</f>
        <v/>
      </c>
      <c r="R481" s="191" t="str">
        <f>IFERROR(IF(D481="","",IF(K481="","",IF(I481="","",IF(F481="F",VLOOKUP(K481,F!A:G,5,0),IF(F481="M",VLOOKUP(K481,M!A:G,5,0),""))))),0)</f>
        <v/>
      </c>
      <c r="S481" s="191" t="str">
        <f>IFERROR(IF(D481="","",IF(K481="","",IF(I481="","",IF(F481="F",VLOOKUP(K481,F!A:G,6,0),IF(F481="M",VLOOKUP(K481,M!A:G,6,0),""))))),0)</f>
        <v/>
      </c>
      <c r="T481" s="191" t="str">
        <f>IFERROR(IF(D481="","",IF(K481="","",IF(I481="","",IF(F481="F",VLOOKUP(K481,F!A:G,7,0),IF(F481="M",VLOOKUP(K481,M!A:G,7,0),""))))),0)</f>
        <v/>
      </c>
      <c r="U481" s="191" t="str">
        <f>IFERROR(IF(D481="","",IF(K481="","",IF(J481="","",IF(F481="F",VLOOKUP(K481,F!A:M,8,0),IF(F481="M",VLOOKUP(K481,M!A:M,8,0),""))))),0)</f>
        <v/>
      </c>
      <c r="V481" s="191" t="str">
        <f>IFERROR(IF(D481="","",IF(K481="","",IF(J481="","",IF(F481="F",VLOOKUP(K481,F!A:M,9,0),IF(F481="M",VLOOKUP(K481,M!A:M,9,0),""))))),0)</f>
        <v/>
      </c>
      <c r="W481" s="191" t="str">
        <f>IFERROR(IF(D481="","",IF(K481="","",IF(J481="","",IF(F481="F",VLOOKUP(K481,F!A:M,10,0),IF(F481="M",VLOOKUP(K481,M!A:M,10,0),""))))),0)</f>
        <v/>
      </c>
      <c r="X481" s="191" t="str">
        <f>IFERROR(IF(D481="","",IF(K481="","",IF(J481="","",IF(F481="F",VLOOKUP(K481,F!A:M,11,0),IF(F481="M",VLOOKUP(K481,M!A:M,11,0),""))))),0)</f>
        <v/>
      </c>
      <c r="Y481" s="191" t="str">
        <f>IFERROR(IF(D481="","",IF(K481="","",IF(J481="","",IF(F481="F",VLOOKUP(K481,F!A:M,12,0),IF(F481="M",VLOOKUP(K481,M!A:M,12,0),""))))),0)</f>
        <v/>
      </c>
      <c r="Z481" s="191" t="str">
        <f>IFERROR(IF(D481="","",IF(K481="","",IF(J481="","",IF(F481="F",VLOOKUP(K481,F!A:M,13,0),IF(F481="M",VLOOKUP(K481,M!A:M,13,0),""))))),0)</f>
        <v/>
      </c>
      <c r="AA481" s="191" t="str">
        <f>IFERROR(IF(D481="","",IF(F481="","",IF(J481="","",IF(K481="","",IF(AND(K481&gt;23,K481&lt;=60),IF(F481="F",VLOOKUP(MROUND(HZ481,0.5),'F-Weight for Length'!K:S,2,0),VLOOKUP(MROUND(HZ481,0.5),'M-Weight for Length'!K:S,2,0)),IF(K481&gt;60,IF(F481="F",VLOOKUP(K481,'F-Weight for Length'!U:AC,2,0),VLOOKUP(K481,'M-Weight for Length'!U:AC,2,0)),IF(F481="F",VLOOKUP(MROUND(HZ481,0.5),'F-Weight for Length'!A:I,2,0),VLOOKUP(MROUND(HZ481,0.5),'M-Weight for Length'!A:I,2,0)))))))),0)</f>
        <v/>
      </c>
      <c r="AB481" s="191" t="str">
        <f>IFERROR(IF(D481="","",IF(F481="","",IF(J481="","",IF(K481="","",IF(AND(K481&gt;23,K481&lt;=60),IF(F481="F",VLOOKUP(MROUND(HZ481,0.5),'F-Weight for Length'!K:S,3,0),VLOOKUP(MROUND(HZ481,0.5),'M-Weight for Length'!K:S,3,0)),IF(K481&gt;60,IF(F481="F",VLOOKUP(K481,'F-Weight for Length'!U:AC,3,0),VLOOKUP(K481,'M-Weight for Length'!U:AC,3,0)),IF(F481="F",VLOOKUP(MROUND(HZ481,0.5),'F-Weight for Length'!A:I,3,0),VLOOKUP(MROUND(HZ481,0.5),'M-Weight for Length'!A:I,3,0)))))))),0)</f>
        <v/>
      </c>
      <c r="AC481" s="191" t="str">
        <f>IFERROR(IF(D481="","",IF(F481="","",IF(J481="","",IF(K481="","",IF(AND(K481&gt;23,K481&lt;=60),IF(F481="F",VLOOKUP(MROUND(HZ481,0.5),'F-Weight for Length'!K:S,4,0),VLOOKUP(MROUND(HZ481,0.5),'M-Weight for Length'!K:S,4,0)),IF(K481&gt;60,IF(F481="F",VLOOKUP(K481,'F-Weight for Length'!U:AC,4,0),VLOOKUP(K481,'M-Weight for Length'!U:AC,4,0)),IF(F481="F",VLOOKUP(MROUND(HZ481,0.5),'F-Weight for Length'!A:I,4,0),VLOOKUP(MROUND(HZ481,0.5),'M-Weight for Length'!A:I,4,0)))))))),0)</f>
        <v/>
      </c>
      <c r="AD481" s="191" t="str">
        <f>IFERROR(IF(D481="","",IF(F481="","",IF(J481="","",IF(K481="","",IF(AND(K481&gt;23,K481&lt;=60),IF(F481="F",VLOOKUP(MROUND(HZ481,0.5),'F-Weight for Length'!K:S,5,0),VLOOKUP(MROUND(HZ481,0.5),'M-Weight for Length'!K:S,5,0)),IF(K481&gt;60,IF(F481="F",VLOOKUP(K481,'F-Weight for Length'!U:AC,5,0),VLOOKUP(K481,'M-Weight for Length'!U:AC,5,0)),IF(F481="F",VLOOKUP(MROUND(HZ481,0.5),'F-Weight for Length'!A:I,5,0),VLOOKUP(MROUND(HZ481,0.5),'M-Weight for Length'!A:I,5,0)))))))),0)</f>
        <v/>
      </c>
      <c r="AE481" s="191" t="str">
        <f>IFERROR(IF(D481="","",IF(F481="","",IF(J481="","",IF(K481="","",IF(AND(K481&gt;23,K481&lt;=60),IF(F481="F",VLOOKUP(MROUND(HZ481,0.5),'F-Weight for Length'!K:S,6,0),VLOOKUP(MROUND(HZ481,0.5),'M-Weight for Length'!K:S,6,0)),IF(K481&gt;60,IF(F481="F",VLOOKUP(K481,'F-Weight for Length'!U:AC,6,0),VLOOKUP(K481,'M-Weight for Length'!U:AC,6,0)),IF(F481="F",VLOOKUP(MROUND(HZ481,0.5),'F-Weight for Length'!A:I,6,0),VLOOKUP(MROUND(HZ481,0.5),'M-Weight for Length'!A:I,6,0)))))))),0)</f>
        <v/>
      </c>
      <c r="AF481" s="191" t="str">
        <f>IFERROR(IF(D481="","",IF(F481="","",IF(J481="","",IF(K481="","",IF(AND(K481&gt;23,K481&lt;=60),IF(F481="F",VLOOKUP(MROUND(HZ481,0.5),'F-Weight for Length'!K:S,7,0),VLOOKUP(MROUND(HZ481,0.5),'M-Weight for Length'!K:S,7,0)),IF(K481&gt;60,IF(F481="F",VLOOKUP(K481,'F-Weight for Length'!U:AC,7,0),VLOOKUP(K481,'M-Weight for Length'!U:AC,7,0)),IF(F481="F",VLOOKUP(MROUND(HZ481,0.5),'F-Weight for Length'!A:I,7,0),VLOOKUP(MROUND(HZ481,0.5),'M-Weight for Length'!A:I,7,0)))))))),0)</f>
        <v/>
      </c>
      <c r="AG481" s="191" t="str">
        <f>IFERROR(IF(D481="","",IF(F481="","",IF(J481="","",IF(K481="","",IF(AND(K481&gt;23,K481&lt;=60),IF(F481="F",VLOOKUP(MROUND(HZ481,0.5),'F-Weight for Length'!K:S,8,0),VLOOKUP(MROUND(HZ481,0.5),'M-Weight for Length'!K:S,8,0)),IF(K481&gt;60,IF(F481="F",VLOOKUP(K481,'F-Weight for Length'!U:AC,8,0),VLOOKUP(K481,'M-Weight for Length'!U:AC,8,0)),IF(F481="F",VLOOKUP(MROUND(HZ481,0.5),'F-Weight for Length'!A:I,8,0),VLOOKUP(MROUND(HZ481,0.5),'M-Weight for Length'!A:I,8,0)))))))),0)</f>
        <v/>
      </c>
      <c r="AH481" s="191" t="str">
        <f>IFERROR(IF(D481="","",IF(F481="","",IF(J481="","",IF(K481="","",IF(AND(K481&gt;23,K481&lt;=60),IF(F481="F",VLOOKUP(MROUND(HZ481,0.5),'F-Weight for Length'!K:S,9,0),VLOOKUP(MROUND(HZ481,0.5),'M-Weight for Length'!K:S,9,0)),IF(K481&gt;60,IF(F481="F",VLOOKUP(K481,'F-Weight for Length'!U:AC,9,0),VLOOKUP(K481,'M-Weight for Length'!U:AC,9,0)),IF(F481="F",VLOOKUP(MROUND(HZ481,0.5),'F-Weight for Length'!A:I,9,0),VLOOKUP(MROUND(HZ481,0.5),'M-Weight for Length'!A:I,9,0)))))))),0)</f>
        <v/>
      </c>
      <c r="AI481" s="192">
        <f t="shared" si="1610"/>
        <v>0</v>
      </c>
      <c r="AJ481" s="192">
        <f t="shared" si="1611"/>
        <v>0</v>
      </c>
      <c r="AK481" s="192">
        <f t="shared" si="1612"/>
        <v>0</v>
      </c>
      <c r="AL481" s="192">
        <f t="shared" si="1613"/>
        <v>0</v>
      </c>
      <c r="AM481" s="192">
        <f t="shared" si="1614"/>
        <v>0</v>
      </c>
      <c r="AN481" s="192">
        <f t="shared" si="1615"/>
        <v>0</v>
      </c>
      <c r="AO481" s="192">
        <f t="shared" si="1616"/>
        <v>0</v>
      </c>
      <c r="AP481" s="192">
        <f t="shared" si="1617"/>
        <v>0</v>
      </c>
      <c r="AQ481" s="192">
        <f t="shared" si="1618"/>
        <v>0</v>
      </c>
      <c r="AR481" s="192">
        <f t="shared" si="1619"/>
        <v>0</v>
      </c>
      <c r="AS481" s="192">
        <f t="shared" si="1620"/>
        <v>0</v>
      </c>
      <c r="AT481" s="192">
        <f t="shared" si="1621"/>
        <v>0</v>
      </c>
      <c r="AU481" s="192">
        <f t="shared" si="1622"/>
        <v>0</v>
      </c>
      <c r="AV481" s="192">
        <f t="shared" si="1623"/>
        <v>0</v>
      </c>
      <c r="AW481" s="192">
        <f t="shared" si="1624"/>
        <v>0</v>
      </c>
      <c r="AX481" s="192">
        <f t="shared" si="1625"/>
        <v>0</v>
      </c>
      <c r="AY481" s="192">
        <f t="shared" si="1626"/>
        <v>0</v>
      </c>
      <c r="AZ481" s="192">
        <f t="shared" si="1627"/>
        <v>0</v>
      </c>
      <c r="BA481" s="192">
        <f t="shared" si="1628"/>
        <v>0</v>
      </c>
      <c r="BB481" s="192">
        <f t="shared" si="1629"/>
        <v>0</v>
      </c>
      <c r="BC481" s="192">
        <f t="shared" si="1630"/>
        <v>0</v>
      </c>
      <c r="BD481" s="192">
        <f t="shared" si="1631"/>
        <v>0</v>
      </c>
      <c r="BE481" s="192">
        <f t="shared" si="1632"/>
        <v>0</v>
      </c>
      <c r="BF481" s="192">
        <f t="shared" si="1633"/>
        <v>0</v>
      </c>
      <c r="BG481" s="192">
        <f t="shared" si="1634"/>
        <v>0</v>
      </c>
      <c r="BH481" s="192">
        <f t="shared" si="1635"/>
        <v>0</v>
      </c>
      <c r="BI481" s="192">
        <f t="shared" si="1636"/>
        <v>0</v>
      </c>
      <c r="BJ481" s="192">
        <f t="shared" si="1637"/>
        <v>0</v>
      </c>
      <c r="BK481" s="192">
        <f t="shared" si="1638"/>
        <v>0</v>
      </c>
      <c r="BL481" s="192">
        <f t="shared" si="1639"/>
        <v>0</v>
      </c>
      <c r="BM481" s="192">
        <f t="shared" si="1640"/>
        <v>0</v>
      </c>
      <c r="BN481" s="192">
        <f t="shared" si="1641"/>
        <v>0</v>
      </c>
      <c r="BO481" s="192">
        <f t="shared" si="1642"/>
        <v>0</v>
      </c>
      <c r="BP481" s="192">
        <f t="shared" si="1643"/>
        <v>0</v>
      </c>
      <c r="BQ481" s="192">
        <f t="shared" si="1644"/>
        <v>0</v>
      </c>
      <c r="BR481" s="192">
        <f t="shared" si="1645"/>
        <v>0</v>
      </c>
      <c r="BS481" s="192">
        <f t="shared" si="1646"/>
        <v>0</v>
      </c>
      <c r="BT481" s="192">
        <f t="shared" si="1647"/>
        <v>0</v>
      </c>
      <c r="BU481" s="192">
        <f t="shared" si="1648"/>
        <v>0</v>
      </c>
      <c r="BV481" s="192">
        <f t="shared" si="1649"/>
        <v>0</v>
      </c>
      <c r="BW481" s="192">
        <f t="shared" si="1650"/>
        <v>0</v>
      </c>
      <c r="BX481" s="192">
        <f t="shared" si="1651"/>
        <v>0</v>
      </c>
      <c r="BY481" s="192">
        <f t="shared" si="1652"/>
        <v>0</v>
      </c>
      <c r="BZ481" s="192">
        <f t="shared" si="1653"/>
        <v>0</v>
      </c>
      <c r="CA481" s="192">
        <f t="shared" si="1654"/>
        <v>0</v>
      </c>
      <c r="CB481" s="192">
        <f t="shared" si="1655"/>
        <v>0</v>
      </c>
      <c r="CC481" s="192">
        <f t="shared" si="1656"/>
        <v>0</v>
      </c>
      <c r="CD481" s="192">
        <f t="shared" si="1657"/>
        <v>0</v>
      </c>
      <c r="CE481" s="192">
        <f t="shared" si="1658"/>
        <v>0</v>
      </c>
      <c r="CF481" s="192">
        <f t="shared" si="1659"/>
        <v>0</v>
      </c>
      <c r="CG481" s="192">
        <f t="shared" si="1660"/>
        <v>0</v>
      </c>
      <c r="CH481" s="192">
        <f t="shared" si="1661"/>
        <v>0</v>
      </c>
      <c r="CI481" s="192">
        <f t="shared" si="1662"/>
        <v>0</v>
      </c>
      <c r="CJ481" s="192">
        <f t="shared" si="1663"/>
        <v>0</v>
      </c>
      <c r="CK481" s="192">
        <f t="shared" si="1664"/>
        <v>0</v>
      </c>
      <c r="CL481" s="192">
        <f t="shared" si="1665"/>
        <v>0</v>
      </c>
      <c r="CM481" s="192">
        <f t="shared" si="1666"/>
        <v>0</v>
      </c>
      <c r="CN481" s="192">
        <f t="shared" si="1667"/>
        <v>0</v>
      </c>
      <c r="CO481" s="192">
        <f t="shared" si="1668"/>
        <v>0</v>
      </c>
      <c r="CP481" s="192">
        <f t="shared" si="1669"/>
        <v>0</v>
      </c>
      <c r="CQ481" s="192">
        <f t="shared" si="1670"/>
        <v>0</v>
      </c>
      <c r="CR481" s="192">
        <f t="shared" si="1671"/>
        <v>0</v>
      </c>
      <c r="CS481" s="192">
        <f t="shared" si="1672"/>
        <v>0</v>
      </c>
      <c r="CT481" s="192">
        <f t="shared" si="1673"/>
        <v>0</v>
      </c>
      <c r="CU481" s="192">
        <f t="shared" si="1674"/>
        <v>0</v>
      </c>
      <c r="CV481" s="192">
        <f t="shared" si="1675"/>
        <v>0</v>
      </c>
      <c r="CW481" s="192">
        <f t="shared" si="1676"/>
        <v>0</v>
      </c>
      <c r="CX481" s="192">
        <f t="shared" si="1677"/>
        <v>0</v>
      </c>
      <c r="CY481" s="192">
        <f t="shared" si="1678"/>
        <v>0</v>
      </c>
      <c r="CZ481" s="192">
        <f t="shared" si="1679"/>
        <v>0</v>
      </c>
      <c r="DA481" s="192">
        <f t="shared" si="1680"/>
        <v>0</v>
      </c>
      <c r="DB481" s="192">
        <f t="shared" si="1681"/>
        <v>0</v>
      </c>
      <c r="DC481" s="192">
        <f t="shared" si="1682"/>
        <v>0</v>
      </c>
      <c r="DD481" s="192">
        <f t="shared" si="1683"/>
        <v>0</v>
      </c>
      <c r="DE481" s="192">
        <f t="shared" si="1684"/>
        <v>0</v>
      </c>
      <c r="DF481" s="192">
        <f t="shared" si="1685"/>
        <v>0</v>
      </c>
      <c r="DG481" s="192">
        <f t="shared" si="1686"/>
        <v>0</v>
      </c>
      <c r="DH481" s="192">
        <f t="shared" si="1687"/>
        <v>0</v>
      </c>
      <c r="DI481" s="192">
        <f t="shared" si="1688"/>
        <v>0</v>
      </c>
      <c r="DJ481" s="192">
        <f t="shared" si="1689"/>
        <v>0</v>
      </c>
      <c r="DK481" s="192">
        <f t="shared" si="1690"/>
        <v>0</v>
      </c>
      <c r="DL481" s="192">
        <f t="shared" si="1691"/>
        <v>0</v>
      </c>
      <c r="DM481" s="192">
        <f t="shared" si="1692"/>
        <v>0</v>
      </c>
      <c r="DN481" s="192">
        <f t="shared" si="1693"/>
        <v>0</v>
      </c>
      <c r="DO481" s="192">
        <f t="shared" si="1694"/>
        <v>0</v>
      </c>
      <c r="DP481" s="192">
        <f t="shared" si="1695"/>
        <v>0</v>
      </c>
      <c r="DQ481" s="192">
        <f t="shared" si="1696"/>
        <v>0</v>
      </c>
      <c r="DR481" s="192">
        <f t="shared" si="1697"/>
        <v>0</v>
      </c>
      <c r="DS481" s="192">
        <f t="shared" si="1698"/>
        <v>0</v>
      </c>
      <c r="DT481" s="192">
        <f t="shared" si="1699"/>
        <v>0</v>
      </c>
      <c r="DU481" s="192">
        <f t="shared" si="1700"/>
        <v>0</v>
      </c>
      <c r="DV481" s="193">
        <f t="shared" si="1701"/>
        <v>0</v>
      </c>
      <c r="DW481" s="193">
        <f t="shared" si="1702"/>
        <v>0</v>
      </c>
      <c r="DX481" s="193">
        <f t="shared" si="1703"/>
        <v>0</v>
      </c>
      <c r="DY481" s="193">
        <f t="shared" si="1704"/>
        <v>0</v>
      </c>
      <c r="DZ481" s="193">
        <f t="shared" si="1705"/>
        <v>0</v>
      </c>
      <c r="EA481" s="192">
        <f t="shared" si="1706"/>
        <v>0</v>
      </c>
      <c r="EB481" s="192">
        <f t="shared" si="1707"/>
        <v>0</v>
      </c>
      <c r="EC481" s="192">
        <f t="shared" si="1708"/>
        <v>0</v>
      </c>
      <c r="ED481" s="192">
        <f t="shared" si="1709"/>
        <v>0</v>
      </c>
      <c r="EE481" s="192">
        <f t="shared" si="1710"/>
        <v>0</v>
      </c>
      <c r="EF481" s="192">
        <f t="shared" si="1711"/>
        <v>0</v>
      </c>
      <c r="EG481" s="192">
        <f t="shared" si="1712"/>
        <v>0</v>
      </c>
      <c r="EH481" s="192">
        <f t="shared" si="1713"/>
        <v>0</v>
      </c>
      <c r="EI481" s="192">
        <f t="shared" si="1714"/>
        <v>0</v>
      </c>
      <c r="EJ481" s="192">
        <f t="shared" si="1715"/>
        <v>0</v>
      </c>
      <c r="EK481" s="192">
        <f t="shared" si="1716"/>
        <v>0</v>
      </c>
      <c r="EL481" s="192">
        <f t="shared" si="1717"/>
        <v>0</v>
      </c>
      <c r="EM481" s="192">
        <f t="shared" si="1718"/>
        <v>0</v>
      </c>
      <c r="EN481" s="192">
        <f t="shared" si="1719"/>
        <v>0</v>
      </c>
      <c r="EO481" s="192">
        <f t="shared" si="1720"/>
        <v>0</v>
      </c>
      <c r="EP481" s="192">
        <f t="shared" si="1721"/>
        <v>0</v>
      </c>
      <c r="EQ481" s="192">
        <f t="shared" si="1722"/>
        <v>0</v>
      </c>
      <c r="ER481" s="192">
        <f t="shared" si="1723"/>
        <v>0</v>
      </c>
      <c r="ES481" s="192">
        <f t="shared" si="1724"/>
        <v>0</v>
      </c>
      <c r="ET481" s="192">
        <f t="shared" si="1725"/>
        <v>0</v>
      </c>
      <c r="EU481" s="192">
        <f t="shared" si="1726"/>
        <v>0</v>
      </c>
      <c r="EV481" s="192">
        <f t="shared" si="1727"/>
        <v>0</v>
      </c>
      <c r="EW481" s="192">
        <f t="shared" si="1728"/>
        <v>0</v>
      </c>
      <c r="EX481" s="192">
        <f t="shared" si="1729"/>
        <v>0</v>
      </c>
      <c r="EY481" s="192">
        <f t="shared" si="1730"/>
        <v>0</v>
      </c>
      <c r="EZ481" s="192">
        <f t="shared" si="1731"/>
        <v>0</v>
      </c>
      <c r="FA481" s="192">
        <f t="shared" si="1732"/>
        <v>0</v>
      </c>
      <c r="FB481" s="192">
        <f t="shared" si="1733"/>
        <v>0</v>
      </c>
      <c r="FC481" s="192">
        <f t="shared" si="1734"/>
        <v>0</v>
      </c>
      <c r="FD481" s="192">
        <f t="shared" si="1735"/>
        <v>0</v>
      </c>
      <c r="FE481" s="192">
        <f t="shared" si="1736"/>
        <v>0</v>
      </c>
      <c r="FF481" s="192">
        <f t="shared" si="1737"/>
        <v>0</v>
      </c>
      <c r="FG481" s="192">
        <f t="shared" si="1738"/>
        <v>0</v>
      </c>
      <c r="FH481" s="192">
        <f t="shared" si="1739"/>
        <v>0</v>
      </c>
      <c r="FI481" s="192">
        <f t="shared" si="1740"/>
        <v>0</v>
      </c>
      <c r="FJ481" s="192">
        <f t="shared" si="1741"/>
        <v>0</v>
      </c>
      <c r="FK481" s="192">
        <f t="shared" si="1742"/>
        <v>0</v>
      </c>
      <c r="FL481" s="192">
        <f t="shared" si="1743"/>
        <v>0</v>
      </c>
      <c r="FM481" s="192">
        <f t="shared" si="1744"/>
        <v>0</v>
      </c>
      <c r="FN481" s="192">
        <f t="shared" si="1745"/>
        <v>0</v>
      </c>
      <c r="FO481" s="192">
        <f t="shared" si="1746"/>
        <v>0</v>
      </c>
      <c r="FP481" s="192">
        <f t="shared" si="1747"/>
        <v>0</v>
      </c>
      <c r="FQ481" s="192">
        <f t="shared" si="1748"/>
        <v>0</v>
      </c>
      <c r="FR481" s="192">
        <f t="shared" si="1749"/>
        <v>0</v>
      </c>
      <c r="FS481" s="192">
        <f t="shared" si="1750"/>
        <v>0</v>
      </c>
      <c r="FT481" s="192">
        <f t="shared" si="1751"/>
        <v>0</v>
      </c>
      <c r="FU481" s="192">
        <f t="shared" si="1752"/>
        <v>0</v>
      </c>
      <c r="FV481" s="192">
        <f t="shared" si="1753"/>
        <v>0</v>
      </c>
      <c r="FW481" s="192">
        <f t="shared" si="1754"/>
        <v>0</v>
      </c>
      <c r="FX481" s="192">
        <f t="shared" si="1755"/>
        <v>0</v>
      </c>
      <c r="FY481" s="192">
        <f t="shared" si="1756"/>
        <v>0</v>
      </c>
      <c r="FZ481" s="192">
        <f t="shared" si="1757"/>
        <v>0</v>
      </c>
      <c r="GA481" s="192">
        <f t="shared" si="1758"/>
        <v>0</v>
      </c>
      <c r="GB481" s="192">
        <f t="shared" si="1759"/>
        <v>0</v>
      </c>
      <c r="GC481" s="192">
        <f t="shared" si="1760"/>
        <v>0</v>
      </c>
      <c r="GD481" s="192">
        <f t="shared" si="1761"/>
        <v>0</v>
      </c>
      <c r="GE481" s="192">
        <f t="shared" si="1762"/>
        <v>0</v>
      </c>
      <c r="GF481" s="192">
        <f t="shared" si="1763"/>
        <v>0</v>
      </c>
      <c r="GG481" s="192">
        <f t="shared" si="1764"/>
        <v>0</v>
      </c>
      <c r="GH481" s="192">
        <f t="shared" si="1765"/>
        <v>0</v>
      </c>
      <c r="GI481" s="192">
        <f t="shared" si="1766"/>
        <v>0</v>
      </c>
      <c r="GJ481" s="192">
        <f t="shared" si="1767"/>
        <v>0</v>
      </c>
      <c r="GK481" s="192">
        <f t="shared" si="1768"/>
        <v>0</v>
      </c>
      <c r="GL481" s="192">
        <f t="shared" si="1769"/>
        <v>0</v>
      </c>
      <c r="GM481" s="192">
        <f t="shared" si="1770"/>
        <v>0</v>
      </c>
      <c r="GN481" s="192">
        <f t="shared" si="1771"/>
        <v>0</v>
      </c>
      <c r="GO481" s="192">
        <f t="shared" si="1772"/>
        <v>0</v>
      </c>
      <c r="GP481" s="192">
        <f t="shared" si="1773"/>
        <v>0</v>
      </c>
      <c r="GQ481" s="192">
        <f t="shared" si="1774"/>
        <v>0</v>
      </c>
      <c r="GR481" s="192">
        <f t="shared" si="1775"/>
        <v>0</v>
      </c>
      <c r="GS481" s="192">
        <f t="shared" si="1776"/>
        <v>0</v>
      </c>
      <c r="GT481" s="192">
        <f t="shared" si="1777"/>
        <v>0</v>
      </c>
      <c r="GU481" s="192">
        <f t="shared" si="1778"/>
        <v>0</v>
      </c>
      <c r="GV481" s="192">
        <f t="shared" si="1779"/>
        <v>0</v>
      </c>
      <c r="GW481" s="192">
        <f t="shared" si="1780"/>
        <v>0</v>
      </c>
      <c r="GX481" s="192">
        <f t="shared" si="1781"/>
        <v>0</v>
      </c>
      <c r="GY481" s="192">
        <f t="shared" si="1782"/>
        <v>0</v>
      </c>
      <c r="GZ481" s="192">
        <f t="shared" si="1783"/>
        <v>0</v>
      </c>
      <c r="HA481" s="192">
        <f t="shared" si="1784"/>
        <v>0</v>
      </c>
      <c r="HB481" s="192">
        <f t="shared" si="1785"/>
        <v>0</v>
      </c>
      <c r="HC481" s="192">
        <f t="shared" si="1786"/>
        <v>0</v>
      </c>
      <c r="HD481" s="192">
        <f t="shared" si="1787"/>
        <v>0</v>
      </c>
      <c r="HE481" s="192">
        <f t="shared" si="1788"/>
        <v>0</v>
      </c>
      <c r="HF481" s="192">
        <f t="shared" si="1789"/>
        <v>0</v>
      </c>
      <c r="HG481" s="192">
        <f t="shared" si="1790"/>
        <v>0</v>
      </c>
      <c r="HH481" s="192">
        <f t="shared" si="1791"/>
        <v>0</v>
      </c>
      <c r="HI481" s="192">
        <f t="shared" si="1792"/>
        <v>0</v>
      </c>
      <c r="HJ481" s="192">
        <f t="shared" si="1793"/>
        <v>0</v>
      </c>
      <c r="HK481" s="192">
        <f t="shared" si="1794"/>
        <v>0</v>
      </c>
      <c r="HL481" s="192">
        <f t="shared" si="1795"/>
        <v>0</v>
      </c>
      <c r="HM481" s="192">
        <f t="shared" si="1796"/>
        <v>0</v>
      </c>
      <c r="HN481" s="194">
        <f t="shared" si="1797"/>
        <v>0</v>
      </c>
      <c r="HO481" s="194">
        <f t="shared" si="1798"/>
        <v>0</v>
      </c>
      <c r="HP481" s="194">
        <f t="shared" si="1799"/>
        <v>0</v>
      </c>
      <c r="HQ481" s="194">
        <f t="shared" si="1800"/>
        <v>0</v>
      </c>
      <c r="HR481" s="194">
        <f t="shared" si="1801"/>
        <v>0</v>
      </c>
      <c r="HS481" s="195" t="str">
        <f t="shared" si="1599"/>
        <v/>
      </c>
      <c r="HT481" s="196">
        <f t="shared" si="1595"/>
        <v>0</v>
      </c>
      <c r="HU481" s="196">
        <f t="shared" si="1596"/>
        <v>0</v>
      </c>
      <c r="HV481" s="197" t="str">
        <f t="shared" si="1600"/>
        <v/>
      </c>
      <c r="HW481" s="197" t="str">
        <f t="shared" si="1802"/>
        <v/>
      </c>
      <c r="HX481" s="197" t="str">
        <f t="shared" si="1803"/>
        <v/>
      </c>
      <c r="HY481" s="195" t="str">
        <f t="shared" si="1601"/>
        <v/>
      </c>
      <c r="HZ481" s="30">
        <f t="shared" si="1597"/>
        <v>0</v>
      </c>
      <c r="IA481" s="198">
        <f t="shared" si="1602"/>
        <v>0</v>
      </c>
      <c r="IB481" s="195"/>
      <c r="IC481" s="195">
        <f t="shared" si="1804"/>
        <v>0</v>
      </c>
      <c r="ID481" s="195">
        <f t="shared" si="1603"/>
        <v>0</v>
      </c>
      <c r="IE481" s="195">
        <f t="shared" si="1805"/>
        <v>0</v>
      </c>
      <c r="IF481" s="195">
        <f t="shared" si="1604"/>
        <v>0</v>
      </c>
      <c r="IG481" s="307">
        <f t="shared" si="1605"/>
        <v>0</v>
      </c>
      <c r="IH481" s="307">
        <f t="shared" si="1606"/>
        <v>0</v>
      </c>
      <c r="II481" s="44">
        <f t="shared" si="1806"/>
        <v>0</v>
      </c>
      <c r="IJ481" s="44">
        <f t="shared" si="1807"/>
        <v>0</v>
      </c>
      <c r="IK481" s="44">
        <f t="shared" si="1808"/>
        <v>0</v>
      </c>
      <c r="IL481" s="44">
        <f t="shared" si="1809"/>
        <v>0</v>
      </c>
      <c r="IM481" s="44">
        <f t="shared" si="1810"/>
        <v>0</v>
      </c>
      <c r="IN481" s="44">
        <f t="shared" si="1811"/>
        <v>0</v>
      </c>
      <c r="IO481" s="44">
        <f t="shared" si="1812"/>
        <v>0</v>
      </c>
    </row>
    <row r="482" spans="1:249" ht="18" customHeight="1">
      <c r="A482" s="188">
        <v>476</v>
      </c>
      <c r="B482" s="326"/>
      <c r="C482" s="289"/>
      <c r="D482" s="199"/>
      <c r="E482" s="189"/>
      <c r="F482" s="189"/>
      <c r="G482" s="190"/>
      <c r="H482" s="190"/>
      <c r="I482" s="272"/>
      <c r="J482" s="207"/>
      <c r="K482" s="214" t="str">
        <f t="shared" si="1607"/>
        <v/>
      </c>
      <c r="L482" s="200" t="str">
        <f t="shared" si="1608"/>
        <v/>
      </c>
      <c r="M482" s="200" t="str">
        <f t="shared" si="1609"/>
        <v/>
      </c>
      <c r="N482" s="209" t="str">
        <f t="shared" si="1598"/>
        <v/>
      </c>
      <c r="O482" s="208" t="str">
        <f>IFERROR(IF(D482="","",IF(K482="","",IF(I482="","",IF(F482="F",VLOOKUP(K482,F!A:G,2,0),IF(F482="M",VLOOKUP(K482,M!A:G,2,0),""))))),0)</f>
        <v/>
      </c>
      <c r="P482" s="191" t="str">
        <f>IFERROR(IF(D482="","",IF(K482="","",IF(I482="","",IF(F482="F",VLOOKUP(K482,F!A:G,3,0),IF(F482="M",VLOOKUP(K482,M!A:G,3,0),""))))),0)</f>
        <v/>
      </c>
      <c r="Q482" s="191" t="str">
        <f>IFERROR(IF(D482="","",IF(K482="","",IF(I482="","",IF(F482="F",VLOOKUP(K482,F!A:G,4,0),IF(F482="M",VLOOKUP(K482,M!A:G,4,0),""))))),0)</f>
        <v/>
      </c>
      <c r="R482" s="191" t="str">
        <f>IFERROR(IF(D482="","",IF(K482="","",IF(I482="","",IF(F482="F",VLOOKUP(K482,F!A:G,5,0),IF(F482="M",VLOOKUP(K482,M!A:G,5,0),""))))),0)</f>
        <v/>
      </c>
      <c r="S482" s="191" t="str">
        <f>IFERROR(IF(D482="","",IF(K482="","",IF(I482="","",IF(F482="F",VLOOKUP(K482,F!A:G,6,0),IF(F482="M",VLOOKUP(K482,M!A:G,6,0),""))))),0)</f>
        <v/>
      </c>
      <c r="T482" s="191" t="str">
        <f>IFERROR(IF(D482="","",IF(K482="","",IF(I482="","",IF(F482="F",VLOOKUP(K482,F!A:G,7,0),IF(F482="M",VLOOKUP(K482,M!A:G,7,0),""))))),0)</f>
        <v/>
      </c>
      <c r="U482" s="191" t="str">
        <f>IFERROR(IF(D482="","",IF(K482="","",IF(J482="","",IF(F482="F",VLOOKUP(K482,F!A:M,8,0),IF(F482="M",VLOOKUP(K482,M!A:M,8,0),""))))),0)</f>
        <v/>
      </c>
      <c r="V482" s="191" t="str">
        <f>IFERROR(IF(D482="","",IF(K482="","",IF(J482="","",IF(F482="F",VLOOKUP(K482,F!A:M,9,0),IF(F482="M",VLOOKUP(K482,M!A:M,9,0),""))))),0)</f>
        <v/>
      </c>
      <c r="W482" s="191" t="str">
        <f>IFERROR(IF(D482="","",IF(K482="","",IF(J482="","",IF(F482="F",VLOOKUP(K482,F!A:M,10,0),IF(F482="M",VLOOKUP(K482,M!A:M,10,0),""))))),0)</f>
        <v/>
      </c>
      <c r="X482" s="191" t="str">
        <f>IFERROR(IF(D482="","",IF(K482="","",IF(J482="","",IF(F482="F",VLOOKUP(K482,F!A:M,11,0),IF(F482="M",VLOOKUP(K482,M!A:M,11,0),""))))),0)</f>
        <v/>
      </c>
      <c r="Y482" s="191" t="str">
        <f>IFERROR(IF(D482="","",IF(K482="","",IF(J482="","",IF(F482="F",VLOOKUP(K482,F!A:M,12,0),IF(F482="M",VLOOKUP(K482,M!A:M,12,0),""))))),0)</f>
        <v/>
      </c>
      <c r="Z482" s="191" t="str">
        <f>IFERROR(IF(D482="","",IF(K482="","",IF(J482="","",IF(F482="F",VLOOKUP(K482,F!A:M,13,0),IF(F482="M",VLOOKUP(K482,M!A:M,13,0),""))))),0)</f>
        <v/>
      </c>
      <c r="AA482" s="191" t="str">
        <f>IFERROR(IF(D482="","",IF(F482="","",IF(J482="","",IF(K482="","",IF(AND(K482&gt;23,K482&lt;=60),IF(F482="F",VLOOKUP(MROUND(HZ482,0.5),'F-Weight for Length'!K:S,2,0),VLOOKUP(MROUND(HZ482,0.5),'M-Weight for Length'!K:S,2,0)),IF(K482&gt;60,IF(F482="F",VLOOKUP(K482,'F-Weight for Length'!U:AC,2,0),VLOOKUP(K482,'M-Weight for Length'!U:AC,2,0)),IF(F482="F",VLOOKUP(MROUND(HZ482,0.5),'F-Weight for Length'!A:I,2,0),VLOOKUP(MROUND(HZ482,0.5),'M-Weight for Length'!A:I,2,0)))))))),0)</f>
        <v/>
      </c>
      <c r="AB482" s="191" t="str">
        <f>IFERROR(IF(D482="","",IF(F482="","",IF(J482="","",IF(K482="","",IF(AND(K482&gt;23,K482&lt;=60),IF(F482="F",VLOOKUP(MROUND(HZ482,0.5),'F-Weight for Length'!K:S,3,0),VLOOKUP(MROUND(HZ482,0.5),'M-Weight for Length'!K:S,3,0)),IF(K482&gt;60,IF(F482="F",VLOOKUP(K482,'F-Weight for Length'!U:AC,3,0),VLOOKUP(K482,'M-Weight for Length'!U:AC,3,0)),IF(F482="F",VLOOKUP(MROUND(HZ482,0.5),'F-Weight for Length'!A:I,3,0),VLOOKUP(MROUND(HZ482,0.5),'M-Weight for Length'!A:I,3,0)))))))),0)</f>
        <v/>
      </c>
      <c r="AC482" s="191" t="str">
        <f>IFERROR(IF(D482="","",IF(F482="","",IF(J482="","",IF(K482="","",IF(AND(K482&gt;23,K482&lt;=60),IF(F482="F",VLOOKUP(MROUND(HZ482,0.5),'F-Weight for Length'!K:S,4,0),VLOOKUP(MROUND(HZ482,0.5),'M-Weight for Length'!K:S,4,0)),IF(K482&gt;60,IF(F482="F",VLOOKUP(K482,'F-Weight for Length'!U:AC,4,0),VLOOKUP(K482,'M-Weight for Length'!U:AC,4,0)),IF(F482="F",VLOOKUP(MROUND(HZ482,0.5),'F-Weight for Length'!A:I,4,0),VLOOKUP(MROUND(HZ482,0.5),'M-Weight for Length'!A:I,4,0)))))))),0)</f>
        <v/>
      </c>
      <c r="AD482" s="191" t="str">
        <f>IFERROR(IF(D482="","",IF(F482="","",IF(J482="","",IF(K482="","",IF(AND(K482&gt;23,K482&lt;=60),IF(F482="F",VLOOKUP(MROUND(HZ482,0.5),'F-Weight for Length'!K:S,5,0),VLOOKUP(MROUND(HZ482,0.5),'M-Weight for Length'!K:S,5,0)),IF(K482&gt;60,IF(F482="F",VLOOKUP(K482,'F-Weight for Length'!U:AC,5,0),VLOOKUP(K482,'M-Weight for Length'!U:AC,5,0)),IF(F482="F",VLOOKUP(MROUND(HZ482,0.5),'F-Weight for Length'!A:I,5,0),VLOOKUP(MROUND(HZ482,0.5),'M-Weight for Length'!A:I,5,0)))))))),0)</f>
        <v/>
      </c>
      <c r="AE482" s="191" t="str">
        <f>IFERROR(IF(D482="","",IF(F482="","",IF(J482="","",IF(K482="","",IF(AND(K482&gt;23,K482&lt;=60),IF(F482="F",VLOOKUP(MROUND(HZ482,0.5),'F-Weight for Length'!K:S,6,0),VLOOKUP(MROUND(HZ482,0.5),'M-Weight for Length'!K:S,6,0)),IF(K482&gt;60,IF(F482="F",VLOOKUP(K482,'F-Weight for Length'!U:AC,6,0),VLOOKUP(K482,'M-Weight for Length'!U:AC,6,0)),IF(F482="F",VLOOKUP(MROUND(HZ482,0.5),'F-Weight for Length'!A:I,6,0),VLOOKUP(MROUND(HZ482,0.5),'M-Weight for Length'!A:I,6,0)))))))),0)</f>
        <v/>
      </c>
      <c r="AF482" s="191" t="str">
        <f>IFERROR(IF(D482="","",IF(F482="","",IF(J482="","",IF(K482="","",IF(AND(K482&gt;23,K482&lt;=60),IF(F482="F",VLOOKUP(MROUND(HZ482,0.5),'F-Weight for Length'!K:S,7,0),VLOOKUP(MROUND(HZ482,0.5),'M-Weight for Length'!K:S,7,0)),IF(K482&gt;60,IF(F482="F",VLOOKUP(K482,'F-Weight for Length'!U:AC,7,0),VLOOKUP(K482,'M-Weight for Length'!U:AC,7,0)),IF(F482="F",VLOOKUP(MROUND(HZ482,0.5),'F-Weight for Length'!A:I,7,0),VLOOKUP(MROUND(HZ482,0.5),'M-Weight for Length'!A:I,7,0)))))))),0)</f>
        <v/>
      </c>
      <c r="AG482" s="191" t="str">
        <f>IFERROR(IF(D482="","",IF(F482="","",IF(J482="","",IF(K482="","",IF(AND(K482&gt;23,K482&lt;=60),IF(F482="F",VLOOKUP(MROUND(HZ482,0.5),'F-Weight for Length'!K:S,8,0),VLOOKUP(MROUND(HZ482,0.5),'M-Weight for Length'!K:S,8,0)),IF(K482&gt;60,IF(F482="F",VLOOKUP(K482,'F-Weight for Length'!U:AC,8,0),VLOOKUP(K482,'M-Weight for Length'!U:AC,8,0)),IF(F482="F",VLOOKUP(MROUND(HZ482,0.5),'F-Weight for Length'!A:I,8,0),VLOOKUP(MROUND(HZ482,0.5),'M-Weight for Length'!A:I,8,0)))))))),0)</f>
        <v/>
      </c>
      <c r="AH482" s="191" t="str">
        <f>IFERROR(IF(D482="","",IF(F482="","",IF(J482="","",IF(K482="","",IF(AND(K482&gt;23,K482&lt;=60),IF(F482="F",VLOOKUP(MROUND(HZ482,0.5),'F-Weight for Length'!K:S,9,0),VLOOKUP(MROUND(HZ482,0.5),'M-Weight for Length'!K:S,9,0)),IF(K482&gt;60,IF(F482="F",VLOOKUP(K482,'F-Weight for Length'!U:AC,9,0),VLOOKUP(K482,'M-Weight for Length'!U:AC,9,0)),IF(F482="F",VLOOKUP(MROUND(HZ482,0.5),'F-Weight for Length'!A:I,9,0),VLOOKUP(MROUND(HZ482,0.5),'M-Weight for Length'!A:I,9,0)))))))),0)</f>
        <v/>
      </c>
      <c r="AI482" s="192">
        <f t="shared" si="1610"/>
        <v>0</v>
      </c>
      <c r="AJ482" s="192">
        <f t="shared" si="1611"/>
        <v>0</v>
      </c>
      <c r="AK482" s="192">
        <f t="shared" si="1612"/>
        <v>0</v>
      </c>
      <c r="AL482" s="192">
        <f t="shared" si="1613"/>
        <v>0</v>
      </c>
      <c r="AM482" s="192">
        <f t="shared" si="1614"/>
        <v>0</v>
      </c>
      <c r="AN482" s="192">
        <f t="shared" si="1615"/>
        <v>0</v>
      </c>
      <c r="AO482" s="192">
        <f t="shared" si="1616"/>
        <v>0</v>
      </c>
      <c r="AP482" s="192">
        <f t="shared" si="1617"/>
        <v>0</v>
      </c>
      <c r="AQ482" s="192">
        <f t="shared" si="1618"/>
        <v>0</v>
      </c>
      <c r="AR482" s="192">
        <f t="shared" si="1619"/>
        <v>0</v>
      </c>
      <c r="AS482" s="192">
        <f t="shared" si="1620"/>
        <v>0</v>
      </c>
      <c r="AT482" s="192">
        <f t="shared" si="1621"/>
        <v>0</v>
      </c>
      <c r="AU482" s="192">
        <f t="shared" si="1622"/>
        <v>0</v>
      </c>
      <c r="AV482" s="192">
        <f t="shared" si="1623"/>
        <v>0</v>
      </c>
      <c r="AW482" s="192">
        <f t="shared" si="1624"/>
        <v>0</v>
      </c>
      <c r="AX482" s="192">
        <f t="shared" si="1625"/>
        <v>0</v>
      </c>
      <c r="AY482" s="192">
        <f t="shared" si="1626"/>
        <v>0</v>
      </c>
      <c r="AZ482" s="192">
        <f t="shared" si="1627"/>
        <v>0</v>
      </c>
      <c r="BA482" s="192">
        <f t="shared" si="1628"/>
        <v>0</v>
      </c>
      <c r="BB482" s="192">
        <f t="shared" si="1629"/>
        <v>0</v>
      </c>
      <c r="BC482" s="192">
        <f t="shared" si="1630"/>
        <v>0</v>
      </c>
      <c r="BD482" s="192">
        <f t="shared" si="1631"/>
        <v>0</v>
      </c>
      <c r="BE482" s="192">
        <f t="shared" si="1632"/>
        <v>0</v>
      </c>
      <c r="BF482" s="192">
        <f t="shared" si="1633"/>
        <v>0</v>
      </c>
      <c r="BG482" s="192">
        <f t="shared" si="1634"/>
        <v>0</v>
      </c>
      <c r="BH482" s="192">
        <f t="shared" si="1635"/>
        <v>0</v>
      </c>
      <c r="BI482" s="192">
        <f t="shared" si="1636"/>
        <v>0</v>
      </c>
      <c r="BJ482" s="192">
        <f t="shared" si="1637"/>
        <v>0</v>
      </c>
      <c r="BK482" s="192">
        <f t="shared" si="1638"/>
        <v>0</v>
      </c>
      <c r="BL482" s="192">
        <f t="shared" si="1639"/>
        <v>0</v>
      </c>
      <c r="BM482" s="192">
        <f t="shared" si="1640"/>
        <v>0</v>
      </c>
      <c r="BN482" s="192">
        <f t="shared" si="1641"/>
        <v>0</v>
      </c>
      <c r="BO482" s="192">
        <f t="shared" si="1642"/>
        <v>0</v>
      </c>
      <c r="BP482" s="192">
        <f t="shared" si="1643"/>
        <v>0</v>
      </c>
      <c r="BQ482" s="192">
        <f t="shared" si="1644"/>
        <v>0</v>
      </c>
      <c r="BR482" s="192">
        <f t="shared" si="1645"/>
        <v>0</v>
      </c>
      <c r="BS482" s="192">
        <f t="shared" si="1646"/>
        <v>0</v>
      </c>
      <c r="BT482" s="192">
        <f t="shared" si="1647"/>
        <v>0</v>
      </c>
      <c r="BU482" s="192">
        <f t="shared" si="1648"/>
        <v>0</v>
      </c>
      <c r="BV482" s="192">
        <f t="shared" si="1649"/>
        <v>0</v>
      </c>
      <c r="BW482" s="192">
        <f t="shared" si="1650"/>
        <v>0</v>
      </c>
      <c r="BX482" s="192">
        <f t="shared" si="1651"/>
        <v>0</v>
      </c>
      <c r="BY482" s="192">
        <f t="shared" si="1652"/>
        <v>0</v>
      </c>
      <c r="BZ482" s="192">
        <f t="shared" si="1653"/>
        <v>0</v>
      </c>
      <c r="CA482" s="192">
        <f t="shared" si="1654"/>
        <v>0</v>
      </c>
      <c r="CB482" s="192">
        <f t="shared" si="1655"/>
        <v>0</v>
      </c>
      <c r="CC482" s="192">
        <f t="shared" si="1656"/>
        <v>0</v>
      </c>
      <c r="CD482" s="192">
        <f t="shared" si="1657"/>
        <v>0</v>
      </c>
      <c r="CE482" s="192">
        <f t="shared" si="1658"/>
        <v>0</v>
      </c>
      <c r="CF482" s="192">
        <f t="shared" si="1659"/>
        <v>0</v>
      </c>
      <c r="CG482" s="192">
        <f t="shared" si="1660"/>
        <v>0</v>
      </c>
      <c r="CH482" s="192">
        <f t="shared" si="1661"/>
        <v>0</v>
      </c>
      <c r="CI482" s="192">
        <f t="shared" si="1662"/>
        <v>0</v>
      </c>
      <c r="CJ482" s="192">
        <f t="shared" si="1663"/>
        <v>0</v>
      </c>
      <c r="CK482" s="192">
        <f t="shared" si="1664"/>
        <v>0</v>
      </c>
      <c r="CL482" s="192">
        <f t="shared" si="1665"/>
        <v>0</v>
      </c>
      <c r="CM482" s="192">
        <f t="shared" si="1666"/>
        <v>0</v>
      </c>
      <c r="CN482" s="192">
        <f t="shared" si="1667"/>
        <v>0</v>
      </c>
      <c r="CO482" s="192">
        <f t="shared" si="1668"/>
        <v>0</v>
      </c>
      <c r="CP482" s="192">
        <f t="shared" si="1669"/>
        <v>0</v>
      </c>
      <c r="CQ482" s="192">
        <f t="shared" si="1670"/>
        <v>0</v>
      </c>
      <c r="CR482" s="192">
        <f t="shared" si="1671"/>
        <v>0</v>
      </c>
      <c r="CS482" s="192">
        <f t="shared" si="1672"/>
        <v>0</v>
      </c>
      <c r="CT482" s="192">
        <f t="shared" si="1673"/>
        <v>0</v>
      </c>
      <c r="CU482" s="192">
        <f t="shared" si="1674"/>
        <v>0</v>
      </c>
      <c r="CV482" s="192">
        <f t="shared" si="1675"/>
        <v>0</v>
      </c>
      <c r="CW482" s="192">
        <f t="shared" si="1676"/>
        <v>0</v>
      </c>
      <c r="CX482" s="192">
        <f t="shared" si="1677"/>
        <v>0</v>
      </c>
      <c r="CY482" s="192">
        <f t="shared" si="1678"/>
        <v>0</v>
      </c>
      <c r="CZ482" s="192">
        <f t="shared" si="1679"/>
        <v>0</v>
      </c>
      <c r="DA482" s="192">
        <f t="shared" si="1680"/>
        <v>0</v>
      </c>
      <c r="DB482" s="192">
        <f t="shared" si="1681"/>
        <v>0</v>
      </c>
      <c r="DC482" s="192">
        <f t="shared" si="1682"/>
        <v>0</v>
      </c>
      <c r="DD482" s="192">
        <f t="shared" si="1683"/>
        <v>0</v>
      </c>
      <c r="DE482" s="192">
        <f t="shared" si="1684"/>
        <v>0</v>
      </c>
      <c r="DF482" s="192">
        <f t="shared" si="1685"/>
        <v>0</v>
      </c>
      <c r="DG482" s="192">
        <f t="shared" si="1686"/>
        <v>0</v>
      </c>
      <c r="DH482" s="192">
        <f t="shared" si="1687"/>
        <v>0</v>
      </c>
      <c r="DI482" s="192">
        <f t="shared" si="1688"/>
        <v>0</v>
      </c>
      <c r="DJ482" s="192">
        <f t="shared" si="1689"/>
        <v>0</v>
      </c>
      <c r="DK482" s="192">
        <f t="shared" si="1690"/>
        <v>0</v>
      </c>
      <c r="DL482" s="192">
        <f t="shared" si="1691"/>
        <v>0</v>
      </c>
      <c r="DM482" s="192">
        <f t="shared" si="1692"/>
        <v>0</v>
      </c>
      <c r="DN482" s="192">
        <f t="shared" si="1693"/>
        <v>0</v>
      </c>
      <c r="DO482" s="192">
        <f t="shared" si="1694"/>
        <v>0</v>
      </c>
      <c r="DP482" s="192">
        <f t="shared" si="1695"/>
        <v>0</v>
      </c>
      <c r="DQ482" s="192">
        <f t="shared" si="1696"/>
        <v>0</v>
      </c>
      <c r="DR482" s="192">
        <f t="shared" si="1697"/>
        <v>0</v>
      </c>
      <c r="DS482" s="192">
        <f t="shared" si="1698"/>
        <v>0</v>
      </c>
      <c r="DT482" s="192">
        <f t="shared" si="1699"/>
        <v>0</v>
      </c>
      <c r="DU482" s="192">
        <f t="shared" si="1700"/>
        <v>0</v>
      </c>
      <c r="DV482" s="193">
        <f t="shared" si="1701"/>
        <v>0</v>
      </c>
      <c r="DW482" s="193">
        <f t="shared" si="1702"/>
        <v>0</v>
      </c>
      <c r="DX482" s="193">
        <f t="shared" si="1703"/>
        <v>0</v>
      </c>
      <c r="DY482" s="193">
        <f t="shared" si="1704"/>
        <v>0</v>
      </c>
      <c r="DZ482" s="193">
        <f t="shared" si="1705"/>
        <v>0</v>
      </c>
      <c r="EA482" s="192">
        <f t="shared" si="1706"/>
        <v>0</v>
      </c>
      <c r="EB482" s="192">
        <f t="shared" si="1707"/>
        <v>0</v>
      </c>
      <c r="EC482" s="192">
        <f t="shared" si="1708"/>
        <v>0</v>
      </c>
      <c r="ED482" s="192">
        <f t="shared" si="1709"/>
        <v>0</v>
      </c>
      <c r="EE482" s="192">
        <f t="shared" si="1710"/>
        <v>0</v>
      </c>
      <c r="EF482" s="192">
        <f t="shared" si="1711"/>
        <v>0</v>
      </c>
      <c r="EG482" s="192">
        <f t="shared" si="1712"/>
        <v>0</v>
      </c>
      <c r="EH482" s="192">
        <f t="shared" si="1713"/>
        <v>0</v>
      </c>
      <c r="EI482" s="192">
        <f t="shared" si="1714"/>
        <v>0</v>
      </c>
      <c r="EJ482" s="192">
        <f t="shared" si="1715"/>
        <v>0</v>
      </c>
      <c r="EK482" s="192">
        <f t="shared" si="1716"/>
        <v>0</v>
      </c>
      <c r="EL482" s="192">
        <f t="shared" si="1717"/>
        <v>0</v>
      </c>
      <c r="EM482" s="192">
        <f t="shared" si="1718"/>
        <v>0</v>
      </c>
      <c r="EN482" s="192">
        <f t="shared" si="1719"/>
        <v>0</v>
      </c>
      <c r="EO482" s="192">
        <f t="shared" si="1720"/>
        <v>0</v>
      </c>
      <c r="EP482" s="192">
        <f t="shared" si="1721"/>
        <v>0</v>
      </c>
      <c r="EQ482" s="192">
        <f t="shared" si="1722"/>
        <v>0</v>
      </c>
      <c r="ER482" s="192">
        <f t="shared" si="1723"/>
        <v>0</v>
      </c>
      <c r="ES482" s="192">
        <f t="shared" si="1724"/>
        <v>0</v>
      </c>
      <c r="ET482" s="192">
        <f t="shared" si="1725"/>
        <v>0</v>
      </c>
      <c r="EU482" s="192">
        <f t="shared" si="1726"/>
        <v>0</v>
      </c>
      <c r="EV482" s="192">
        <f t="shared" si="1727"/>
        <v>0</v>
      </c>
      <c r="EW482" s="192">
        <f t="shared" si="1728"/>
        <v>0</v>
      </c>
      <c r="EX482" s="192">
        <f t="shared" si="1729"/>
        <v>0</v>
      </c>
      <c r="EY482" s="192">
        <f t="shared" si="1730"/>
        <v>0</v>
      </c>
      <c r="EZ482" s="192">
        <f t="shared" si="1731"/>
        <v>0</v>
      </c>
      <c r="FA482" s="192">
        <f t="shared" si="1732"/>
        <v>0</v>
      </c>
      <c r="FB482" s="192">
        <f t="shared" si="1733"/>
        <v>0</v>
      </c>
      <c r="FC482" s="192">
        <f t="shared" si="1734"/>
        <v>0</v>
      </c>
      <c r="FD482" s="192">
        <f t="shared" si="1735"/>
        <v>0</v>
      </c>
      <c r="FE482" s="192">
        <f t="shared" si="1736"/>
        <v>0</v>
      </c>
      <c r="FF482" s="192">
        <f t="shared" si="1737"/>
        <v>0</v>
      </c>
      <c r="FG482" s="192">
        <f t="shared" si="1738"/>
        <v>0</v>
      </c>
      <c r="FH482" s="192">
        <f t="shared" si="1739"/>
        <v>0</v>
      </c>
      <c r="FI482" s="192">
        <f t="shared" si="1740"/>
        <v>0</v>
      </c>
      <c r="FJ482" s="192">
        <f t="shared" si="1741"/>
        <v>0</v>
      </c>
      <c r="FK482" s="192">
        <f t="shared" si="1742"/>
        <v>0</v>
      </c>
      <c r="FL482" s="192">
        <f t="shared" si="1743"/>
        <v>0</v>
      </c>
      <c r="FM482" s="192">
        <f t="shared" si="1744"/>
        <v>0</v>
      </c>
      <c r="FN482" s="192">
        <f t="shared" si="1745"/>
        <v>0</v>
      </c>
      <c r="FO482" s="192">
        <f t="shared" si="1746"/>
        <v>0</v>
      </c>
      <c r="FP482" s="192">
        <f t="shared" si="1747"/>
        <v>0</v>
      </c>
      <c r="FQ482" s="192">
        <f t="shared" si="1748"/>
        <v>0</v>
      </c>
      <c r="FR482" s="192">
        <f t="shared" si="1749"/>
        <v>0</v>
      </c>
      <c r="FS482" s="192">
        <f t="shared" si="1750"/>
        <v>0</v>
      </c>
      <c r="FT482" s="192">
        <f t="shared" si="1751"/>
        <v>0</v>
      </c>
      <c r="FU482" s="192">
        <f t="shared" si="1752"/>
        <v>0</v>
      </c>
      <c r="FV482" s="192">
        <f t="shared" si="1753"/>
        <v>0</v>
      </c>
      <c r="FW482" s="192">
        <f t="shared" si="1754"/>
        <v>0</v>
      </c>
      <c r="FX482" s="192">
        <f t="shared" si="1755"/>
        <v>0</v>
      </c>
      <c r="FY482" s="192">
        <f t="shared" si="1756"/>
        <v>0</v>
      </c>
      <c r="FZ482" s="192">
        <f t="shared" si="1757"/>
        <v>0</v>
      </c>
      <c r="GA482" s="192">
        <f t="shared" si="1758"/>
        <v>0</v>
      </c>
      <c r="GB482" s="192">
        <f t="shared" si="1759"/>
        <v>0</v>
      </c>
      <c r="GC482" s="192">
        <f t="shared" si="1760"/>
        <v>0</v>
      </c>
      <c r="GD482" s="192">
        <f t="shared" si="1761"/>
        <v>0</v>
      </c>
      <c r="GE482" s="192">
        <f t="shared" si="1762"/>
        <v>0</v>
      </c>
      <c r="GF482" s="192">
        <f t="shared" si="1763"/>
        <v>0</v>
      </c>
      <c r="GG482" s="192">
        <f t="shared" si="1764"/>
        <v>0</v>
      </c>
      <c r="GH482" s="192">
        <f t="shared" si="1765"/>
        <v>0</v>
      </c>
      <c r="GI482" s="192">
        <f t="shared" si="1766"/>
        <v>0</v>
      </c>
      <c r="GJ482" s="192">
        <f t="shared" si="1767"/>
        <v>0</v>
      </c>
      <c r="GK482" s="192">
        <f t="shared" si="1768"/>
        <v>0</v>
      </c>
      <c r="GL482" s="192">
        <f t="shared" si="1769"/>
        <v>0</v>
      </c>
      <c r="GM482" s="192">
        <f t="shared" si="1770"/>
        <v>0</v>
      </c>
      <c r="GN482" s="192">
        <f t="shared" si="1771"/>
        <v>0</v>
      </c>
      <c r="GO482" s="192">
        <f t="shared" si="1772"/>
        <v>0</v>
      </c>
      <c r="GP482" s="192">
        <f t="shared" si="1773"/>
        <v>0</v>
      </c>
      <c r="GQ482" s="192">
        <f t="shared" si="1774"/>
        <v>0</v>
      </c>
      <c r="GR482" s="192">
        <f t="shared" si="1775"/>
        <v>0</v>
      </c>
      <c r="GS482" s="192">
        <f t="shared" si="1776"/>
        <v>0</v>
      </c>
      <c r="GT482" s="192">
        <f t="shared" si="1777"/>
        <v>0</v>
      </c>
      <c r="GU482" s="192">
        <f t="shared" si="1778"/>
        <v>0</v>
      </c>
      <c r="GV482" s="192">
        <f t="shared" si="1779"/>
        <v>0</v>
      </c>
      <c r="GW482" s="192">
        <f t="shared" si="1780"/>
        <v>0</v>
      </c>
      <c r="GX482" s="192">
        <f t="shared" si="1781"/>
        <v>0</v>
      </c>
      <c r="GY482" s="192">
        <f t="shared" si="1782"/>
        <v>0</v>
      </c>
      <c r="GZ482" s="192">
        <f t="shared" si="1783"/>
        <v>0</v>
      </c>
      <c r="HA482" s="192">
        <f t="shared" si="1784"/>
        <v>0</v>
      </c>
      <c r="HB482" s="192">
        <f t="shared" si="1785"/>
        <v>0</v>
      </c>
      <c r="HC482" s="192">
        <f t="shared" si="1786"/>
        <v>0</v>
      </c>
      <c r="HD482" s="192">
        <f t="shared" si="1787"/>
        <v>0</v>
      </c>
      <c r="HE482" s="192">
        <f t="shared" si="1788"/>
        <v>0</v>
      </c>
      <c r="HF482" s="192">
        <f t="shared" si="1789"/>
        <v>0</v>
      </c>
      <c r="HG482" s="192">
        <f t="shared" si="1790"/>
        <v>0</v>
      </c>
      <c r="HH482" s="192">
        <f t="shared" si="1791"/>
        <v>0</v>
      </c>
      <c r="HI482" s="192">
        <f t="shared" si="1792"/>
        <v>0</v>
      </c>
      <c r="HJ482" s="192">
        <f t="shared" si="1793"/>
        <v>0</v>
      </c>
      <c r="HK482" s="192">
        <f t="shared" si="1794"/>
        <v>0</v>
      </c>
      <c r="HL482" s="192">
        <f t="shared" si="1795"/>
        <v>0</v>
      </c>
      <c r="HM482" s="192">
        <f t="shared" si="1796"/>
        <v>0</v>
      </c>
      <c r="HN482" s="194">
        <f t="shared" si="1797"/>
        <v>0</v>
      </c>
      <c r="HO482" s="194">
        <f t="shared" si="1798"/>
        <v>0</v>
      </c>
      <c r="HP482" s="194">
        <f t="shared" si="1799"/>
        <v>0</v>
      </c>
      <c r="HQ482" s="194">
        <f t="shared" si="1800"/>
        <v>0</v>
      </c>
      <c r="HR482" s="194">
        <f t="shared" si="1801"/>
        <v>0</v>
      </c>
      <c r="HS482" s="195" t="str">
        <f t="shared" si="1599"/>
        <v/>
      </c>
      <c r="HT482" s="196">
        <f t="shared" si="1595"/>
        <v>0</v>
      </c>
      <c r="HU482" s="196">
        <f t="shared" si="1596"/>
        <v>0</v>
      </c>
      <c r="HV482" s="197" t="str">
        <f t="shared" si="1600"/>
        <v/>
      </c>
      <c r="HW482" s="197" t="str">
        <f t="shared" si="1802"/>
        <v/>
      </c>
      <c r="HX482" s="197" t="str">
        <f t="shared" si="1803"/>
        <v/>
      </c>
      <c r="HY482" s="195" t="str">
        <f t="shared" si="1601"/>
        <v/>
      </c>
      <c r="HZ482" s="30">
        <f t="shared" si="1597"/>
        <v>0</v>
      </c>
      <c r="IA482" s="198">
        <f t="shared" si="1602"/>
        <v>0</v>
      </c>
      <c r="IB482" s="195"/>
      <c r="IC482" s="195">
        <f t="shared" si="1804"/>
        <v>0</v>
      </c>
      <c r="ID482" s="195">
        <f t="shared" si="1603"/>
        <v>0</v>
      </c>
      <c r="IE482" s="195">
        <f t="shared" si="1805"/>
        <v>0</v>
      </c>
      <c r="IF482" s="195">
        <f t="shared" si="1604"/>
        <v>0</v>
      </c>
      <c r="IG482" s="307">
        <f t="shared" si="1605"/>
        <v>0</v>
      </c>
      <c r="IH482" s="307">
        <f t="shared" si="1606"/>
        <v>0</v>
      </c>
      <c r="II482" s="44">
        <f t="shared" si="1806"/>
        <v>0</v>
      </c>
      <c r="IJ482" s="44">
        <f t="shared" si="1807"/>
        <v>0</v>
      </c>
      <c r="IK482" s="44">
        <f t="shared" si="1808"/>
        <v>0</v>
      </c>
      <c r="IL482" s="44">
        <f t="shared" si="1809"/>
        <v>0</v>
      </c>
      <c r="IM482" s="44">
        <f t="shared" si="1810"/>
        <v>0</v>
      </c>
      <c r="IN482" s="44">
        <f t="shared" si="1811"/>
        <v>0</v>
      </c>
      <c r="IO482" s="44">
        <f t="shared" si="1812"/>
        <v>0</v>
      </c>
    </row>
    <row r="483" spans="1:249" ht="18" customHeight="1">
      <c r="A483" s="188">
        <v>477</v>
      </c>
      <c r="B483" s="326"/>
      <c r="C483" s="289"/>
      <c r="D483" s="199"/>
      <c r="E483" s="189"/>
      <c r="F483" s="189"/>
      <c r="G483" s="190"/>
      <c r="H483" s="190"/>
      <c r="I483" s="272"/>
      <c r="J483" s="207"/>
      <c r="K483" s="214" t="str">
        <f t="shared" si="1607"/>
        <v/>
      </c>
      <c r="L483" s="200" t="str">
        <f t="shared" si="1608"/>
        <v/>
      </c>
      <c r="M483" s="200" t="str">
        <f t="shared" si="1609"/>
        <v/>
      </c>
      <c r="N483" s="209" t="str">
        <f t="shared" si="1598"/>
        <v/>
      </c>
      <c r="O483" s="208" t="str">
        <f>IFERROR(IF(D483="","",IF(K483="","",IF(I483="","",IF(F483="F",VLOOKUP(K483,F!A:G,2,0),IF(F483="M",VLOOKUP(K483,M!A:G,2,0),""))))),0)</f>
        <v/>
      </c>
      <c r="P483" s="191" t="str">
        <f>IFERROR(IF(D483="","",IF(K483="","",IF(I483="","",IF(F483="F",VLOOKUP(K483,F!A:G,3,0),IF(F483="M",VLOOKUP(K483,M!A:G,3,0),""))))),0)</f>
        <v/>
      </c>
      <c r="Q483" s="191" t="str">
        <f>IFERROR(IF(D483="","",IF(K483="","",IF(I483="","",IF(F483="F",VLOOKUP(K483,F!A:G,4,0),IF(F483="M",VLOOKUP(K483,M!A:G,4,0),""))))),0)</f>
        <v/>
      </c>
      <c r="R483" s="191" t="str">
        <f>IFERROR(IF(D483="","",IF(K483="","",IF(I483="","",IF(F483="F",VLOOKUP(K483,F!A:G,5,0),IF(F483="M",VLOOKUP(K483,M!A:G,5,0),""))))),0)</f>
        <v/>
      </c>
      <c r="S483" s="191" t="str">
        <f>IFERROR(IF(D483="","",IF(K483="","",IF(I483="","",IF(F483="F",VLOOKUP(K483,F!A:G,6,0),IF(F483="M",VLOOKUP(K483,M!A:G,6,0),""))))),0)</f>
        <v/>
      </c>
      <c r="T483" s="191" t="str">
        <f>IFERROR(IF(D483="","",IF(K483="","",IF(I483="","",IF(F483="F",VLOOKUP(K483,F!A:G,7,0),IF(F483="M",VLOOKUP(K483,M!A:G,7,0),""))))),0)</f>
        <v/>
      </c>
      <c r="U483" s="191" t="str">
        <f>IFERROR(IF(D483="","",IF(K483="","",IF(J483="","",IF(F483="F",VLOOKUP(K483,F!A:M,8,0),IF(F483="M",VLOOKUP(K483,M!A:M,8,0),""))))),0)</f>
        <v/>
      </c>
      <c r="V483" s="191" t="str">
        <f>IFERROR(IF(D483="","",IF(K483="","",IF(J483="","",IF(F483="F",VLOOKUP(K483,F!A:M,9,0),IF(F483="M",VLOOKUP(K483,M!A:M,9,0),""))))),0)</f>
        <v/>
      </c>
      <c r="W483" s="191" t="str">
        <f>IFERROR(IF(D483="","",IF(K483="","",IF(J483="","",IF(F483="F",VLOOKUP(K483,F!A:M,10,0),IF(F483="M",VLOOKUP(K483,M!A:M,10,0),""))))),0)</f>
        <v/>
      </c>
      <c r="X483" s="191" t="str">
        <f>IFERROR(IF(D483="","",IF(K483="","",IF(J483="","",IF(F483="F",VLOOKUP(K483,F!A:M,11,0),IF(F483="M",VLOOKUP(K483,M!A:M,11,0),""))))),0)</f>
        <v/>
      </c>
      <c r="Y483" s="191" t="str">
        <f>IFERROR(IF(D483="","",IF(K483="","",IF(J483="","",IF(F483="F",VLOOKUP(K483,F!A:M,12,0),IF(F483="M",VLOOKUP(K483,M!A:M,12,0),""))))),0)</f>
        <v/>
      </c>
      <c r="Z483" s="191" t="str">
        <f>IFERROR(IF(D483="","",IF(K483="","",IF(J483="","",IF(F483="F",VLOOKUP(K483,F!A:M,13,0),IF(F483="M",VLOOKUP(K483,M!A:M,13,0),""))))),0)</f>
        <v/>
      </c>
      <c r="AA483" s="191" t="str">
        <f>IFERROR(IF(D483="","",IF(F483="","",IF(J483="","",IF(K483="","",IF(AND(K483&gt;23,K483&lt;=60),IF(F483="F",VLOOKUP(MROUND(HZ483,0.5),'F-Weight for Length'!K:S,2,0),VLOOKUP(MROUND(HZ483,0.5),'M-Weight for Length'!K:S,2,0)),IF(K483&gt;60,IF(F483="F",VLOOKUP(K483,'F-Weight for Length'!U:AC,2,0),VLOOKUP(K483,'M-Weight for Length'!U:AC,2,0)),IF(F483="F",VLOOKUP(MROUND(HZ483,0.5),'F-Weight for Length'!A:I,2,0),VLOOKUP(MROUND(HZ483,0.5),'M-Weight for Length'!A:I,2,0)))))))),0)</f>
        <v/>
      </c>
      <c r="AB483" s="191" t="str">
        <f>IFERROR(IF(D483="","",IF(F483="","",IF(J483="","",IF(K483="","",IF(AND(K483&gt;23,K483&lt;=60),IF(F483="F",VLOOKUP(MROUND(HZ483,0.5),'F-Weight for Length'!K:S,3,0),VLOOKUP(MROUND(HZ483,0.5),'M-Weight for Length'!K:S,3,0)),IF(K483&gt;60,IF(F483="F",VLOOKUP(K483,'F-Weight for Length'!U:AC,3,0),VLOOKUP(K483,'M-Weight for Length'!U:AC,3,0)),IF(F483="F",VLOOKUP(MROUND(HZ483,0.5),'F-Weight for Length'!A:I,3,0),VLOOKUP(MROUND(HZ483,0.5),'M-Weight for Length'!A:I,3,0)))))))),0)</f>
        <v/>
      </c>
      <c r="AC483" s="191" t="str">
        <f>IFERROR(IF(D483="","",IF(F483="","",IF(J483="","",IF(K483="","",IF(AND(K483&gt;23,K483&lt;=60),IF(F483="F",VLOOKUP(MROUND(HZ483,0.5),'F-Weight for Length'!K:S,4,0),VLOOKUP(MROUND(HZ483,0.5),'M-Weight for Length'!K:S,4,0)),IF(K483&gt;60,IF(F483="F",VLOOKUP(K483,'F-Weight for Length'!U:AC,4,0),VLOOKUP(K483,'M-Weight for Length'!U:AC,4,0)),IF(F483="F",VLOOKUP(MROUND(HZ483,0.5),'F-Weight for Length'!A:I,4,0),VLOOKUP(MROUND(HZ483,0.5),'M-Weight for Length'!A:I,4,0)))))))),0)</f>
        <v/>
      </c>
      <c r="AD483" s="191" t="str">
        <f>IFERROR(IF(D483="","",IF(F483="","",IF(J483="","",IF(K483="","",IF(AND(K483&gt;23,K483&lt;=60),IF(F483="F",VLOOKUP(MROUND(HZ483,0.5),'F-Weight for Length'!K:S,5,0),VLOOKUP(MROUND(HZ483,0.5),'M-Weight for Length'!K:S,5,0)),IF(K483&gt;60,IF(F483="F",VLOOKUP(K483,'F-Weight for Length'!U:AC,5,0),VLOOKUP(K483,'M-Weight for Length'!U:AC,5,0)),IF(F483="F",VLOOKUP(MROUND(HZ483,0.5),'F-Weight for Length'!A:I,5,0),VLOOKUP(MROUND(HZ483,0.5),'M-Weight for Length'!A:I,5,0)))))))),0)</f>
        <v/>
      </c>
      <c r="AE483" s="191" t="str">
        <f>IFERROR(IF(D483="","",IF(F483="","",IF(J483="","",IF(K483="","",IF(AND(K483&gt;23,K483&lt;=60),IF(F483="F",VLOOKUP(MROUND(HZ483,0.5),'F-Weight for Length'!K:S,6,0),VLOOKUP(MROUND(HZ483,0.5),'M-Weight for Length'!K:S,6,0)),IF(K483&gt;60,IF(F483="F",VLOOKUP(K483,'F-Weight for Length'!U:AC,6,0),VLOOKUP(K483,'M-Weight for Length'!U:AC,6,0)),IF(F483="F",VLOOKUP(MROUND(HZ483,0.5),'F-Weight for Length'!A:I,6,0),VLOOKUP(MROUND(HZ483,0.5),'M-Weight for Length'!A:I,6,0)))))))),0)</f>
        <v/>
      </c>
      <c r="AF483" s="191" t="str">
        <f>IFERROR(IF(D483="","",IF(F483="","",IF(J483="","",IF(K483="","",IF(AND(K483&gt;23,K483&lt;=60),IF(F483="F",VLOOKUP(MROUND(HZ483,0.5),'F-Weight for Length'!K:S,7,0),VLOOKUP(MROUND(HZ483,0.5),'M-Weight for Length'!K:S,7,0)),IF(K483&gt;60,IF(F483="F",VLOOKUP(K483,'F-Weight for Length'!U:AC,7,0),VLOOKUP(K483,'M-Weight for Length'!U:AC,7,0)),IF(F483="F",VLOOKUP(MROUND(HZ483,0.5),'F-Weight for Length'!A:I,7,0),VLOOKUP(MROUND(HZ483,0.5),'M-Weight for Length'!A:I,7,0)))))))),0)</f>
        <v/>
      </c>
      <c r="AG483" s="191" t="str">
        <f>IFERROR(IF(D483="","",IF(F483="","",IF(J483="","",IF(K483="","",IF(AND(K483&gt;23,K483&lt;=60),IF(F483="F",VLOOKUP(MROUND(HZ483,0.5),'F-Weight for Length'!K:S,8,0),VLOOKUP(MROUND(HZ483,0.5),'M-Weight for Length'!K:S,8,0)),IF(K483&gt;60,IF(F483="F",VLOOKUP(K483,'F-Weight for Length'!U:AC,8,0),VLOOKUP(K483,'M-Weight for Length'!U:AC,8,0)),IF(F483="F",VLOOKUP(MROUND(HZ483,0.5),'F-Weight for Length'!A:I,8,0),VLOOKUP(MROUND(HZ483,0.5),'M-Weight for Length'!A:I,8,0)))))))),0)</f>
        <v/>
      </c>
      <c r="AH483" s="191" t="str">
        <f>IFERROR(IF(D483="","",IF(F483="","",IF(J483="","",IF(K483="","",IF(AND(K483&gt;23,K483&lt;=60),IF(F483="F",VLOOKUP(MROUND(HZ483,0.5),'F-Weight for Length'!K:S,9,0),VLOOKUP(MROUND(HZ483,0.5),'M-Weight for Length'!K:S,9,0)),IF(K483&gt;60,IF(F483="F",VLOOKUP(K483,'F-Weight for Length'!U:AC,9,0),VLOOKUP(K483,'M-Weight for Length'!U:AC,9,0)),IF(F483="F",VLOOKUP(MROUND(HZ483,0.5),'F-Weight for Length'!A:I,9,0),VLOOKUP(MROUND(HZ483,0.5),'M-Weight for Length'!A:I,9,0)))))))),0)</f>
        <v/>
      </c>
      <c r="AI483" s="192">
        <f t="shared" si="1610"/>
        <v>0</v>
      </c>
      <c r="AJ483" s="192">
        <f t="shared" si="1611"/>
        <v>0</v>
      </c>
      <c r="AK483" s="192">
        <f t="shared" si="1612"/>
        <v>0</v>
      </c>
      <c r="AL483" s="192">
        <f t="shared" si="1613"/>
        <v>0</v>
      </c>
      <c r="AM483" s="192">
        <f t="shared" si="1614"/>
        <v>0</v>
      </c>
      <c r="AN483" s="192">
        <f t="shared" si="1615"/>
        <v>0</v>
      </c>
      <c r="AO483" s="192">
        <f t="shared" si="1616"/>
        <v>0</v>
      </c>
      <c r="AP483" s="192">
        <f t="shared" si="1617"/>
        <v>0</v>
      </c>
      <c r="AQ483" s="192">
        <f t="shared" si="1618"/>
        <v>0</v>
      </c>
      <c r="AR483" s="192">
        <f t="shared" si="1619"/>
        <v>0</v>
      </c>
      <c r="AS483" s="192">
        <f t="shared" si="1620"/>
        <v>0</v>
      </c>
      <c r="AT483" s="192">
        <f t="shared" si="1621"/>
        <v>0</v>
      </c>
      <c r="AU483" s="192">
        <f t="shared" si="1622"/>
        <v>0</v>
      </c>
      <c r="AV483" s="192">
        <f t="shared" si="1623"/>
        <v>0</v>
      </c>
      <c r="AW483" s="192">
        <f t="shared" si="1624"/>
        <v>0</v>
      </c>
      <c r="AX483" s="192">
        <f t="shared" si="1625"/>
        <v>0</v>
      </c>
      <c r="AY483" s="192">
        <f t="shared" si="1626"/>
        <v>0</v>
      </c>
      <c r="AZ483" s="192">
        <f t="shared" si="1627"/>
        <v>0</v>
      </c>
      <c r="BA483" s="192">
        <f t="shared" si="1628"/>
        <v>0</v>
      </c>
      <c r="BB483" s="192">
        <f t="shared" si="1629"/>
        <v>0</v>
      </c>
      <c r="BC483" s="192">
        <f t="shared" si="1630"/>
        <v>0</v>
      </c>
      <c r="BD483" s="192">
        <f t="shared" si="1631"/>
        <v>0</v>
      </c>
      <c r="BE483" s="192">
        <f t="shared" si="1632"/>
        <v>0</v>
      </c>
      <c r="BF483" s="192">
        <f t="shared" si="1633"/>
        <v>0</v>
      </c>
      <c r="BG483" s="192">
        <f t="shared" si="1634"/>
        <v>0</v>
      </c>
      <c r="BH483" s="192">
        <f t="shared" si="1635"/>
        <v>0</v>
      </c>
      <c r="BI483" s="192">
        <f t="shared" si="1636"/>
        <v>0</v>
      </c>
      <c r="BJ483" s="192">
        <f t="shared" si="1637"/>
        <v>0</v>
      </c>
      <c r="BK483" s="192">
        <f t="shared" si="1638"/>
        <v>0</v>
      </c>
      <c r="BL483" s="192">
        <f t="shared" si="1639"/>
        <v>0</v>
      </c>
      <c r="BM483" s="192">
        <f t="shared" si="1640"/>
        <v>0</v>
      </c>
      <c r="BN483" s="192">
        <f t="shared" si="1641"/>
        <v>0</v>
      </c>
      <c r="BO483" s="192">
        <f t="shared" si="1642"/>
        <v>0</v>
      </c>
      <c r="BP483" s="192">
        <f t="shared" si="1643"/>
        <v>0</v>
      </c>
      <c r="BQ483" s="192">
        <f t="shared" si="1644"/>
        <v>0</v>
      </c>
      <c r="BR483" s="192">
        <f t="shared" si="1645"/>
        <v>0</v>
      </c>
      <c r="BS483" s="192">
        <f t="shared" si="1646"/>
        <v>0</v>
      </c>
      <c r="BT483" s="192">
        <f t="shared" si="1647"/>
        <v>0</v>
      </c>
      <c r="BU483" s="192">
        <f t="shared" si="1648"/>
        <v>0</v>
      </c>
      <c r="BV483" s="192">
        <f t="shared" si="1649"/>
        <v>0</v>
      </c>
      <c r="BW483" s="192">
        <f t="shared" si="1650"/>
        <v>0</v>
      </c>
      <c r="BX483" s="192">
        <f t="shared" si="1651"/>
        <v>0</v>
      </c>
      <c r="BY483" s="192">
        <f t="shared" si="1652"/>
        <v>0</v>
      </c>
      <c r="BZ483" s="192">
        <f t="shared" si="1653"/>
        <v>0</v>
      </c>
      <c r="CA483" s="192">
        <f t="shared" si="1654"/>
        <v>0</v>
      </c>
      <c r="CB483" s="192">
        <f t="shared" si="1655"/>
        <v>0</v>
      </c>
      <c r="CC483" s="192">
        <f t="shared" si="1656"/>
        <v>0</v>
      </c>
      <c r="CD483" s="192">
        <f t="shared" si="1657"/>
        <v>0</v>
      </c>
      <c r="CE483" s="192">
        <f t="shared" si="1658"/>
        <v>0</v>
      </c>
      <c r="CF483" s="192">
        <f t="shared" si="1659"/>
        <v>0</v>
      </c>
      <c r="CG483" s="192">
        <f t="shared" si="1660"/>
        <v>0</v>
      </c>
      <c r="CH483" s="192">
        <f t="shared" si="1661"/>
        <v>0</v>
      </c>
      <c r="CI483" s="192">
        <f t="shared" si="1662"/>
        <v>0</v>
      </c>
      <c r="CJ483" s="192">
        <f t="shared" si="1663"/>
        <v>0</v>
      </c>
      <c r="CK483" s="192">
        <f t="shared" si="1664"/>
        <v>0</v>
      </c>
      <c r="CL483" s="192">
        <f t="shared" si="1665"/>
        <v>0</v>
      </c>
      <c r="CM483" s="192">
        <f t="shared" si="1666"/>
        <v>0</v>
      </c>
      <c r="CN483" s="192">
        <f t="shared" si="1667"/>
        <v>0</v>
      </c>
      <c r="CO483" s="192">
        <f t="shared" si="1668"/>
        <v>0</v>
      </c>
      <c r="CP483" s="192">
        <f t="shared" si="1669"/>
        <v>0</v>
      </c>
      <c r="CQ483" s="192">
        <f t="shared" si="1670"/>
        <v>0</v>
      </c>
      <c r="CR483" s="192">
        <f t="shared" si="1671"/>
        <v>0</v>
      </c>
      <c r="CS483" s="192">
        <f t="shared" si="1672"/>
        <v>0</v>
      </c>
      <c r="CT483" s="192">
        <f t="shared" si="1673"/>
        <v>0</v>
      </c>
      <c r="CU483" s="192">
        <f t="shared" si="1674"/>
        <v>0</v>
      </c>
      <c r="CV483" s="192">
        <f t="shared" si="1675"/>
        <v>0</v>
      </c>
      <c r="CW483" s="192">
        <f t="shared" si="1676"/>
        <v>0</v>
      </c>
      <c r="CX483" s="192">
        <f t="shared" si="1677"/>
        <v>0</v>
      </c>
      <c r="CY483" s="192">
        <f t="shared" si="1678"/>
        <v>0</v>
      </c>
      <c r="CZ483" s="192">
        <f t="shared" si="1679"/>
        <v>0</v>
      </c>
      <c r="DA483" s="192">
        <f t="shared" si="1680"/>
        <v>0</v>
      </c>
      <c r="DB483" s="192">
        <f t="shared" si="1681"/>
        <v>0</v>
      </c>
      <c r="DC483" s="192">
        <f t="shared" si="1682"/>
        <v>0</v>
      </c>
      <c r="DD483" s="192">
        <f t="shared" si="1683"/>
        <v>0</v>
      </c>
      <c r="DE483" s="192">
        <f t="shared" si="1684"/>
        <v>0</v>
      </c>
      <c r="DF483" s="192">
        <f t="shared" si="1685"/>
        <v>0</v>
      </c>
      <c r="DG483" s="192">
        <f t="shared" si="1686"/>
        <v>0</v>
      </c>
      <c r="DH483" s="192">
        <f t="shared" si="1687"/>
        <v>0</v>
      </c>
      <c r="DI483" s="192">
        <f t="shared" si="1688"/>
        <v>0</v>
      </c>
      <c r="DJ483" s="192">
        <f t="shared" si="1689"/>
        <v>0</v>
      </c>
      <c r="DK483" s="192">
        <f t="shared" si="1690"/>
        <v>0</v>
      </c>
      <c r="DL483" s="192">
        <f t="shared" si="1691"/>
        <v>0</v>
      </c>
      <c r="DM483" s="192">
        <f t="shared" si="1692"/>
        <v>0</v>
      </c>
      <c r="DN483" s="192">
        <f t="shared" si="1693"/>
        <v>0</v>
      </c>
      <c r="DO483" s="192">
        <f t="shared" si="1694"/>
        <v>0</v>
      </c>
      <c r="DP483" s="192">
        <f t="shared" si="1695"/>
        <v>0</v>
      </c>
      <c r="DQ483" s="192">
        <f t="shared" si="1696"/>
        <v>0</v>
      </c>
      <c r="DR483" s="192">
        <f t="shared" si="1697"/>
        <v>0</v>
      </c>
      <c r="DS483" s="192">
        <f t="shared" si="1698"/>
        <v>0</v>
      </c>
      <c r="DT483" s="192">
        <f t="shared" si="1699"/>
        <v>0</v>
      </c>
      <c r="DU483" s="192">
        <f t="shared" si="1700"/>
        <v>0</v>
      </c>
      <c r="DV483" s="193">
        <f t="shared" si="1701"/>
        <v>0</v>
      </c>
      <c r="DW483" s="193">
        <f t="shared" si="1702"/>
        <v>0</v>
      </c>
      <c r="DX483" s="193">
        <f t="shared" si="1703"/>
        <v>0</v>
      </c>
      <c r="DY483" s="193">
        <f t="shared" si="1704"/>
        <v>0</v>
      </c>
      <c r="DZ483" s="193">
        <f t="shared" si="1705"/>
        <v>0</v>
      </c>
      <c r="EA483" s="192">
        <f t="shared" si="1706"/>
        <v>0</v>
      </c>
      <c r="EB483" s="192">
        <f t="shared" si="1707"/>
        <v>0</v>
      </c>
      <c r="EC483" s="192">
        <f t="shared" si="1708"/>
        <v>0</v>
      </c>
      <c r="ED483" s="192">
        <f t="shared" si="1709"/>
        <v>0</v>
      </c>
      <c r="EE483" s="192">
        <f t="shared" si="1710"/>
        <v>0</v>
      </c>
      <c r="EF483" s="192">
        <f t="shared" si="1711"/>
        <v>0</v>
      </c>
      <c r="EG483" s="192">
        <f t="shared" si="1712"/>
        <v>0</v>
      </c>
      <c r="EH483" s="192">
        <f t="shared" si="1713"/>
        <v>0</v>
      </c>
      <c r="EI483" s="192">
        <f t="shared" si="1714"/>
        <v>0</v>
      </c>
      <c r="EJ483" s="192">
        <f t="shared" si="1715"/>
        <v>0</v>
      </c>
      <c r="EK483" s="192">
        <f t="shared" si="1716"/>
        <v>0</v>
      </c>
      <c r="EL483" s="192">
        <f t="shared" si="1717"/>
        <v>0</v>
      </c>
      <c r="EM483" s="192">
        <f t="shared" si="1718"/>
        <v>0</v>
      </c>
      <c r="EN483" s="192">
        <f t="shared" si="1719"/>
        <v>0</v>
      </c>
      <c r="EO483" s="192">
        <f t="shared" si="1720"/>
        <v>0</v>
      </c>
      <c r="EP483" s="192">
        <f t="shared" si="1721"/>
        <v>0</v>
      </c>
      <c r="EQ483" s="192">
        <f t="shared" si="1722"/>
        <v>0</v>
      </c>
      <c r="ER483" s="192">
        <f t="shared" si="1723"/>
        <v>0</v>
      </c>
      <c r="ES483" s="192">
        <f t="shared" si="1724"/>
        <v>0</v>
      </c>
      <c r="ET483" s="192">
        <f t="shared" si="1725"/>
        <v>0</v>
      </c>
      <c r="EU483" s="192">
        <f t="shared" si="1726"/>
        <v>0</v>
      </c>
      <c r="EV483" s="192">
        <f t="shared" si="1727"/>
        <v>0</v>
      </c>
      <c r="EW483" s="192">
        <f t="shared" si="1728"/>
        <v>0</v>
      </c>
      <c r="EX483" s="192">
        <f t="shared" si="1729"/>
        <v>0</v>
      </c>
      <c r="EY483" s="192">
        <f t="shared" si="1730"/>
        <v>0</v>
      </c>
      <c r="EZ483" s="192">
        <f t="shared" si="1731"/>
        <v>0</v>
      </c>
      <c r="FA483" s="192">
        <f t="shared" si="1732"/>
        <v>0</v>
      </c>
      <c r="FB483" s="192">
        <f t="shared" si="1733"/>
        <v>0</v>
      </c>
      <c r="FC483" s="192">
        <f t="shared" si="1734"/>
        <v>0</v>
      </c>
      <c r="FD483" s="192">
        <f t="shared" si="1735"/>
        <v>0</v>
      </c>
      <c r="FE483" s="192">
        <f t="shared" si="1736"/>
        <v>0</v>
      </c>
      <c r="FF483" s="192">
        <f t="shared" si="1737"/>
        <v>0</v>
      </c>
      <c r="FG483" s="192">
        <f t="shared" si="1738"/>
        <v>0</v>
      </c>
      <c r="FH483" s="192">
        <f t="shared" si="1739"/>
        <v>0</v>
      </c>
      <c r="FI483" s="192">
        <f t="shared" si="1740"/>
        <v>0</v>
      </c>
      <c r="FJ483" s="192">
        <f t="shared" si="1741"/>
        <v>0</v>
      </c>
      <c r="FK483" s="192">
        <f t="shared" si="1742"/>
        <v>0</v>
      </c>
      <c r="FL483" s="192">
        <f t="shared" si="1743"/>
        <v>0</v>
      </c>
      <c r="FM483" s="192">
        <f t="shared" si="1744"/>
        <v>0</v>
      </c>
      <c r="FN483" s="192">
        <f t="shared" si="1745"/>
        <v>0</v>
      </c>
      <c r="FO483" s="192">
        <f t="shared" si="1746"/>
        <v>0</v>
      </c>
      <c r="FP483" s="192">
        <f t="shared" si="1747"/>
        <v>0</v>
      </c>
      <c r="FQ483" s="192">
        <f t="shared" si="1748"/>
        <v>0</v>
      </c>
      <c r="FR483" s="192">
        <f t="shared" si="1749"/>
        <v>0</v>
      </c>
      <c r="FS483" s="192">
        <f t="shared" si="1750"/>
        <v>0</v>
      </c>
      <c r="FT483" s="192">
        <f t="shared" si="1751"/>
        <v>0</v>
      </c>
      <c r="FU483" s="192">
        <f t="shared" si="1752"/>
        <v>0</v>
      </c>
      <c r="FV483" s="192">
        <f t="shared" si="1753"/>
        <v>0</v>
      </c>
      <c r="FW483" s="192">
        <f t="shared" si="1754"/>
        <v>0</v>
      </c>
      <c r="FX483" s="192">
        <f t="shared" si="1755"/>
        <v>0</v>
      </c>
      <c r="FY483" s="192">
        <f t="shared" si="1756"/>
        <v>0</v>
      </c>
      <c r="FZ483" s="192">
        <f t="shared" si="1757"/>
        <v>0</v>
      </c>
      <c r="GA483" s="192">
        <f t="shared" si="1758"/>
        <v>0</v>
      </c>
      <c r="GB483" s="192">
        <f t="shared" si="1759"/>
        <v>0</v>
      </c>
      <c r="GC483" s="192">
        <f t="shared" si="1760"/>
        <v>0</v>
      </c>
      <c r="GD483" s="192">
        <f t="shared" si="1761"/>
        <v>0</v>
      </c>
      <c r="GE483" s="192">
        <f t="shared" si="1762"/>
        <v>0</v>
      </c>
      <c r="GF483" s="192">
        <f t="shared" si="1763"/>
        <v>0</v>
      </c>
      <c r="GG483" s="192">
        <f t="shared" si="1764"/>
        <v>0</v>
      </c>
      <c r="GH483" s="192">
        <f t="shared" si="1765"/>
        <v>0</v>
      </c>
      <c r="GI483" s="192">
        <f t="shared" si="1766"/>
        <v>0</v>
      </c>
      <c r="GJ483" s="192">
        <f t="shared" si="1767"/>
        <v>0</v>
      </c>
      <c r="GK483" s="192">
        <f t="shared" si="1768"/>
        <v>0</v>
      </c>
      <c r="GL483" s="192">
        <f t="shared" si="1769"/>
        <v>0</v>
      </c>
      <c r="GM483" s="192">
        <f t="shared" si="1770"/>
        <v>0</v>
      </c>
      <c r="GN483" s="192">
        <f t="shared" si="1771"/>
        <v>0</v>
      </c>
      <c r="GO483" s="192">
        <f t="shared" si="1772"/>
        <v>0</v>
      </c>
      <c r="GP483" s="192">
        <f t="shared" si="1773"/>
        <v>0</v>
      </c>
      <c r="GQ483" s="192">
        <f t="shared" si="1774"/>
        <v>0</v>
      </c>
      <c r="GR483" s="192">
        <f t="shared" si="1775"/>
        <v>0</v>
      </c>
      <c r="GS483" s="192">
        <f t="shared" si="1776"/>
        <v>0</v>
      </c>
      <c r="GT483" s="192">
        <f t="shared" si="1777"/>
        <v>0</v>
      </c>
      <c r="GU483" s="192">
        <f t="shared" si="1778"/>
        <v>0</v>
      </c>
      <c r="GV483" s="192">
        <f t="shared" si="1779"/>
        <v>0</v>
      </c>
      <c r="GW483" s="192">
        <f t="shared" si="1780"/>
        <v>0</v>
      </c>
      <c r="GX483" s="192">
        <f t="shared" si="1781"/>
        <v>0</v>
      </c>
      <c r="GY483" s="192">
        <f t="shared" si="1782"/>
        <v>0</v>
      </c>
      <c r="GZ483" s="192">
        <f t="shared" si="1783"/>
        <v>0</v>
      </c>
      <c r="HA483" s="192">
        <f t="shared" si="1784"/>
        <v>0</v>
      </c>
      <c r="HB483" s="192">
        <f t="shared" si="1785"/>
        <v>0</v>
      </c>
      <c r="HC483" s="192">
        <f t="shared" si="1786"/>
        <v>0</v>
      </c>
      <c r="HD483" s="192">
        <f t="shared" si="1787"/>
        <v>0</v>
      </c>
      <c r="HE483" s="192">
        <f t="shared" si="1788"/>
        <v>0</v>
      </c>
      <c r="HF483" s="192">
        <f t="shared" si="1789"/>
        <v>0</v>
      </c>
      <c r="HG483" s="192">
        <f t="shared" si="1790"/>
        <v>0</v>
      </c>
      <c r="HH483" s="192">
        <f t="shared" si="1791"/>
        <v>0</v>
      </c>
      <c r="HI483" s="192">
        <f t="shared" si="1792"/>
        <v>0</v>
      </c>
      <c r="HJ483" s="192">
        <f t="shared" si="1793"/>
        <v>0</v>
      </c>
      <c r="HK483" s="192">
        <f t="shared" si="1794"/>
        <v>0</v>
      </c>
      <c r="HL483" s="192">
        <f t="shared" si="1795"/>
        <v>0</v>
      </c>
      <c r="HM483" s="192">
        <f t="shared" si="1796"/>
        <v>0</v>
      </c>
      <c r="HN483" s="194">
        <f t="shared" si="1797"/>
        <v>0</v>
      </c>
      <c r="HO483" s="194">
        <f t="shared" si="1798"/>
        <v>0</v>
      </c>
      <c r="HP483" s="194">
        <f t="shared" si="1799"/>
        <v>0</v>
      </c>
      <c r="HQ483" s="194">
        <f t="shared" si="1800"/>
        <v>0</v>
      </c>
      <c r="HR483" s="194">
        <f t="shared" si="1801"/>
        <v>0</v>
      </c>
      <c r="HS483" s="195" t="str">
        <f t="shared" si="1599"/>
        <v/>
      </c>
      <c r="HT483" s="196">
        <f t="shared" si="1595"/>
        <v>0</v>
      </c>
      <c r="HU483" s="196">
        <f t="shared" si="1596"/>
        <v>0</v>
      </c>
      <c r="HV483" s="197" t="str">
        <f t="shared" si="1600"/>
        <v/>
      </c>
      <c r="HW483" s="197" t="str">
        <f t="shared" si="1802"/>
        <v/>
      </c>
      <c r="HX483" s="197" t="str">
        <f t="shared" si="1803"/>
        <v/>
      </c>
      <c r="HY483" s="195" t="str">
        <f t="shared" si="1601"/>
        <v/>
      </c>
      <c r="HZ483" s="30">
        <f t="shared" si="1597"/>
        <v>0</v>
      </c>
      <c r="IA483" s="198">
        <f t="shared" si="1602"/>
        <v>0</v>
      </c>
      <c r="IB483" s="195"/>
      <c r="IC483" s="195">
        <f t="shared" si="1804"/>
        <v>0</v>
      </c>
      <c r="ID483" s="195">
        <f t="shared" si="1603"/>
        <v>0</v>
      </c>
      <c r="IE483" s="195">
        <f t="shared" si="1805"/>
        <v>0</v>
      </c>
      <c r="IF483" s="195">
        <f t="shared" si="1604"/>
        <v>0</v>
      </c>
      <c r="IG483" s="307">
        <f t="shared" si="1605"/>
        <v>0</v>
      </c>
      <c r="IH483" s="307">
        <f t="shared" si="1606"/>
        <v>0</v>
      </c>
      <c r="II483" s="44">
        <f t="shared" si="1806"/>
        <v>0</v>
      </c>
      <c r="IJ483" s="44">
        <f t="shared" si="1807"/>
        <v>0</v>
      </c>
      <c r="IK483" s="44">
        <f t="shared" si="1808"/>
        <v>0</v>
      </c>
      <c r="IL483" s="44">
        <f t="shared" si="1809"/>
        <v>0</v>
      </c>
      <c r="IM483" s="44">
        <f t="shared" si="1810"/>
        <v>0</v>
      </c>
      <c r="IN483" s="44">
        <f t="shared" si="1811"/>
        <v>0</v>
      </c>
      <c r="IO483" s="44">
        <f t="shared" si="1812"/>
        <v>0</v>
      </c>
    </row>
    <row r="484" spans="1:249" ht="18" customHeight="1">
      <c r="A484" s="188">
        <v>478</v>
      </c>
      <c r="B484" s="326"/>
      <c r="C484" s="289"/>
      <c r="D484" s="199"/>
      <c r="E484" s="189"/>
      <c r="F484" s="189"/>
      <c r="G484" s="190"/>
      <c r="H484" s="190"/>
      <c r="I484" s="272"/>
      <c r="J484" s="207"/>
      <c r="K484" s="214" t="str">
        <f t="shared" si="1607"/>
        <v/>
      </c>
      <c r="L484" s="200" t="str">
        <f t="shared" si="1608"/>
        <v/>
      </c>
      <c r="M484" s="200" t="str">
        <f t="shared" si="1609"/>
        <v/>
      </c>
      <c r="N484" s="209" t="str">
        <f t="shared" si="1598"/>
        <v/>
      </c>
      <c r="O484" s="208" t="str">
        <f>IFERROR(IF(D484="","",IF(K484="","",IF(I484="","",IF(F484="F",VLOOKUP(K484,F!A:G,2,0),IF(F484="M",VLOOKUP(K484,M!A:G,2,0),""))))),0)</f>
        <v/>
      </c>
      <c r="P484" s="191" t="str">
        <f>IFERROR(IF(D484="","",IF(K484="","",IF(I484="","",IF(F484="F",VLOOKUP(K484,F!A:G,3,0),IF(F484="M",VLOOKUP(K484,M!A:G,3,0),""))))),0)</f>
        <v/>
      </c>
      <c r="Q484" s="191" t="str">
        <f>IFERROR(IF(D484="","",IF(K484="","",IF(I484="","",IF(F484="F",VLOOKUP(K484,F!A:G,4,0),IF(F484="M",VLOOKUP(K484,M!A:G,4,0),""))))),0)</f>
        <v/>
      </c>
      <c r="R484" s="191" t="str">
        <f>IFERROR(IF(D484="","",IF(K484="","",IF(I484="","",IF(F484="F",VLOOKUP(K484,F!A:G,5,0),IF(F484="M",VLOOKUP(K484,M!A:G,5,0),""))))),0)</f>
        <v/>
      </c>
      <c r="S484" s="191" t="str">
        <f>IFERROR(IF(D484="","",IF(K484="","",IF(I484="","",IF(F484="F",VLOOKUP(K484,F!A:G,6,0),IF(F484="M",VLOOKUP(K484,M!A:G,6,0),""))))),0)</f>
        <v/>
      </c>
      <c r="T484" s="191" t="str">
        <f>IFERROR(IF(D484="","",IF(K484="","",IF(I484="","",IF(F484="F",VLOOKUP(K484,F!A:G,7,0),IF(F484="M",VLOOKUP(K484,M!A:G,7,0),""))))),0)</f>
        <v/>
      </c>
      <c r="U484" s="191" t="str">
        <f>IFERROR(IF(D484="","",IF(K484="","",IF(J484="","",IF(F484="F",VLOOKUP(K484,F!A:M,8,0),IF(F484="M",VLOOKUP(K484,M!A:M,8,0),""))))),0)</f>
        <v/>
      </c>
      <c r="V484" s="191" t="str">
        <f>IFERROR(IF(D484="","",IF(K484="","",IF(J484="","",IF(F484="F",VLOOKUP(K484,F!A:M,9,0),IF(F484="M",VLOOKUP(K484,M!A:M,9,0),""))))),0)</f>
        <v/>
      </c>
      <c r="W484" s="191" t="str">
        <f>IFERROR(IF(D484="","",IF(K484="","",IF(J484="","",IF(F484="F",VLOOKUP(K484,F!A:M,10,0),IF(F484="M",VLOOKUP(K484,M!A:M,10,0),""))))),0)</f>
        <v/>
      </c>
      <c r="X484" s="191" t="str">
        <f>IFERROR(IF(D484="","",IF(K484="","",IF(J484="","",IF(F484="F",VLOOKUP(K484,F!A:M,11,0),IF(F484="M",VLOOKUP(K484,M!A:M,11,0),""))))),0)</f>
        <v/>
      </c>
      <c r="Y484" s="191" t="str">
        <f>IFERROR(IF(D484="","",IF(K484="","",IF(J484="","",IF(F484="F",VLOOKUP(K484,F!A:M,12,0),IF(F484="M",VLOOKUP(K484,M!A:M,12,0),""))))),0)</f>
        <v/>
      </c>
      <c r="Z484" s="191" t="str">
        <f>IFERROR(IF(D484="","",IF(K484="","",IF(J484="","",IF(F484="F",VLOOKUP(K484,F!A:M,13,0),IF(F484="M",VLOOKUP(K484,M!A:M,13,0),""))))),0)</f>
        <v/>
      </c>
      <c r="AA484" s="191" t="str">
        <f>IFERROR(IF(D484="","",IF(F484="","",IF(J484="","",IF(K484="","",IF(AND(K484&gt;23,K484&lt;=60),IF(F484="F",VLOOKUP(MROUND(HZ484,0.5),'F-Weight for Length'!K:S,2,0),VLOOKUP(MROUND(HZ484,0.5),'M-Weight for Length'!K:S,2,0)),IF(K484&gt;60,IF(F484="F",VLOOKUP(K484,'F-Weight for Length'!U:AC,2,0),VLOOKUP(K484,'M-Weight for Length'!U:AC,2,0)),IF(F484="F",VLOOKUP(MROUND(HZ484,0.5),'F-Weight for Length'!A:I,2,0),VLOOKUP(MROUND(HZ484,0.5),'M-Weight for Length'!A:I,2,0)))))))),0)</f>
        <v/>
      </c>
      <c r="AB484" s="191" t="str">
        <f>IFERROR(IF(D484="","",IF(F484="","",IF(J484="","",IF(K484="","",IF(AND(K484&gt;23,K484&lt;=60),IF(F484="F",VLOOKUP(MROUND(HZ484,0.5),'F-Weight for Length'!K:S,3,0),VLOOKUP(MROUND(HZ484,0.5),'M-Weight for Length'!K:S,3,0)),IF(K484&gt;60,IF(F484="F",VLOOKUP(K484,'F-Weight for Length'!U:AC,3,0),VLOOKUP(K484,'M-Weight for Length'!U:AC,3,0)),IF(F484="F",VLOOKUP(MROUND(HZ484,0.5),'F-Weight for Length'!A:I,3,0),VLOOKUP(MROUND(HZ484,0.5),'M-Weight for Length'!A:I,3,0)))))))),0)</f>
        <v/>
      </c>
      <c r="AC484" s="191" t="str">
        <f>IFERROR(IF(D484="","",IF(F484="","",IF(J484="","",IF(K484="","",IF(AND(K484&gt;23,K484&lt;=60),IF(F484="F",VLOOKUP(MROUND(HZ484,0.5),'F-Weight for Length'!K:S,4,0),VLOOKUP(MROUND(HZ484,0.5),'M-Weight for Length'!K:S,4,0)),IF(K484&gt;60,IF(F484="F",VLOOKUP(K484,'F-Weight for Length'!U:AC,4,0),VLOOKUP(K484,'M-Weight for Length'!U:AC,4,0)),IF(F484="F",VLOOKUP(MROUND(HZ484,0.5),'F-Weight for Length'!A:I,4,0),VLOOKUP(MROUND(HZ484,0.5),'M-Weight for Length'!A:I,4,0)))))))),0)</f>
        <v/>
      </c>
      <c r="AD484" s="191" t="str">
        <f>IFERROR(IF(D484="","",IF(F484="","",IF(J484="","",IF(K484="","",IF(AND(K484&gt;23,K484&lt;=60),IF(F484="F",VLOOKUP(MROUND(HZ484,0.5),'F-Weight for Length'!K:S,5,0),VLOOKUP(MROUND(HZ484,0.5),'M-Weight for Length'!K:S,5,0)),IF(K484&gt;60,IF(F484="F",VLOOKUP(K484,'F-Weight for Length'!U:AC,5,0),VLOOKUP(K484,'M-Weight for Length'!U:AC,5,0)),IF(F484="F",VLOOKUP(MROUND(HZ484,0.5),'F-Weight for Length'!A:I,5,0),VLOOKUP(MROUND(HZ484,0.5),'M-Weight for Length'!A:I,5,0)))))))),0)</f>
        <v/>
      </c>
      <c r="AE484" s="191" t="str">
        <f>IFERROR(IF(D484="","",IF(F484="","",IF(J484="","",IF(K484="","",IF(AND(K484&gt;23,K484&lt;=60),IF(F484="F",VLOOKUP(MROUND(HZ484,0.5),'F-Weight for Length'!K:S,6,0),VLOOKUP(MROUND(HZ484,0.5),'M-Weight for Length'!K:S,6,0)),IF(K484&gt;60,IF(F484="F",VLOOKUP(K484,'F-Weight for Length'!U:AC,6,0),VLOOKUP(K484,'M-Weight for Length'!U:AC,6,0)),IF(F484="F",VLOOKUP(MROUND(HZ484,0.5),'F-Weight for Length'!A:I,6,0),VLOOKUP(MROUND(HZ484,0.5),'M-Weight for Length'!A:I,6,0)))))))),0)</f>
        <v/>
      </c>
      <c r="AF484" s="191" t="str">
        <f>IFERROR(IF(D484="","",IF(F484="","",IF(J484="","",IF(K484="","",IF(AND(K484&gt;23,K484&lt;=60),IF(F484="F",VLOOKUP(MROUND(HZ484,0.5),'F-Weight for Length'!K:S,7,0),VLOOKUP(MROUND(HZ484,0.5),'M-Weight for Length'!K:S,7,0)),IF(K484&gt;60,IF(F484="F",VLOOKUP(K484,'F-Weight for Length'!U:AC,7,0),VLOOKUP(K484,'M-Weight for Length'!U:AC,7,0)),IF(F484="F",VLOOKUP(MROUND(HZ484,0.5),'F-Weight for Length'!A:I,7,0),VLOOKUP(MROUND(HZ484,0.5),'M-Weight for Length'!A:I,7,0)))))))),0)</f>
        <v/>
      </c>
      <c r="AG484" s="191" t="str">
        <f>IFERROR(IF(D484="","",IF(F484="","",IF(J484="","",IF(K484="","",IF(AND(K484&gt;23,K484&lt;=60),IF(F484="F",VLOOKUP(MROUND(HZ484,0.5),'F-Weight for Length'!K:S,8,0),VLOOKUP(MROUND(HZ484,0.5),'M-Weight for Length'!K:S,8,0)),IF(K484&gt;60,IF(F484="F",VLOOKUP(K484,'F-Weight for Length'!U:AC,8,0),VLOOKUP(K484,'M-Weight for Length'!U:AC,8,0)),IF(F484="F",VLOOKUP(MROUND(HZ484,0.5),'F-Weight for Length'!A:I,8,0),VLOOKUP(MROUND(HZ484,0.5),'M-Weight for Length'!A:I,8,0)))))))),0)</f>
        <v/>
      </c>
      <c r="AH484" s="191" t="str">
        <f>IFERROR(IF(D484="","",IF(F484="","",IF(J484="","",IF(K484="","",IF(AND(K484&gt;23,K484&lt;=60),IF(F484="F",VLOOKUP(MROUND(HZ484,0.5),'F-Weight for Length'!K:S,9,0),VLOOKUP(MROUND(HZ484,0.5),'M-Weight for Length'!K:S,9,0)),IF(K484&gt;60,IF(F484="F",VLOOKUP(K484,'F-Weight for Length'!U:AC,9,0),VLOOKUP(K484,'M-Weight for Length'!U:AC,9,0)),IF(F484="F",VLOOKUP(MROUND(HZ484,0.5),'F-Weight for Length'!A:I,9,0),VLOOKUP(MROUND(HZ484,0.5),'M-Weight for Length'!A:I,9,0)))))))),0)</f>
        <v/>
      </c>
      <c r="AI484" s="192">
        <f t="shared" si="1610"/>
        <v>0</v>
      </c>
      <c r="AJ484" s="192">
        <f t="shared" si="1611"/>
        <v>0</v>
      </c>
      <c r="AK484" s="192">
        <f t="shared" si="1612"/>
        <v>0</v>
      </c>
      <c r="AL484" s="192">
        <f t="shared" si="1613"/>
        <v>0</v>
      </c>
      <c r="AM484" s="192">
        <f t="shared" si="1614"/>
        <v>0</v>
      </c>
      <c r="AN484" s="192">
        <f t="shared" si="1615"/>
        <v>0</v>
      </c>
      <c r="AO484" s="192">
        <f t="shared" si="1616"/>
        <v>0</v>
      </c>
      <c r="AP484" s="192">
        <f t="shared" si="1617"/>
        <v>0</v>
      </c>
      <c r="AQ484" s="192">
        <f t="shared" si="1618"/>
        <v>0</v>
      </c>
      <c r="AR484" s="192">
        <f t="shared" si="1619"/>
        <v>0</v>
      </c>
      <c r="AS484" s="192">
        <f t="shared" si="1620"/>
        <v>0</v>
      </c>
      <c r="AT484" s="192">
        <f t="shared" si="1621"/>
        <v>0</v>
      </c>
      <c r="AU484" s="192">
        <f t="shared" si="1622"/>
        <v>0</v>
      </c>
      <c r="AV484" s="192">
        <f t="shared" si="1623"/>
        <v>0</v>
      </c>
      <c r="AW484" s="192">
        <f t="shared" si="1624"/>
        <v>0</v>
      </c>
      <c r="AX484" s="192">
        <f t="shared" si="1625"/>
        <v>0</v>
      </c>
      <c r="AY484" s="192">
        <f t="shared" si="1626"/>
        <v>0</v>
      </c>
      <c r="AZ484" s="192">
        <f t="shared" si="1627"/>
        <v>0</v>
      </c>
      <c r="BA484" s="192">
        <f t="shared" si="1628"/>
        <v>0</v>
      </c>
      <c r="BB484" s="192">
        <f t="shared" si="1629"/>
        <v>0</v>
      </c>
      <c r="BC484" s="192">
        <f t="shared" si="1630"/>
        <v>0</v>
      </c>
      <c r="BD484" s="192">
        <f t="shared" si="1631"/>
        <v>0</v>
      </c>
      <c r="BE484" s="192">
        <f t="shared" si="1632"/>
        <v>0</v>
      </c>
      <c r="BF484" s="192">
        <f t="shared" si="1633"/>
        <v>0</v>
      </c>
      <c r="BG484" s="192">
        <f t="shared" si="1634"/>
        <v>0</v>
      </c>
      <c r="BH484" s="192">
        <f t="shared" si="1635"/>
        <v>0</v>
      </c>
      <c r="BI484" s="192">
        <f t="shared" si="1636"/>
        <v>0</v>
      </c>
      <c r="BJ484" s="192">
        <f t="shared" si="1637"/>
        <v>0</v>
      </c>
      <c r="BK484" s="192">
        <f t="shared" si="1638"/>
        <v>0</v>
      </c>
      <c r="BL484" s="192">
        <f t="shared" si="1639"/>
        <v>0</v>
      </c>
      <c r="BM484" s="192">
        <f t="shared" si="1640"/>
        <v>0</v>
      </c>
      <c r="BN484" s="192">
        <f t="shared" si="1641"/>
        <v>0</v>
      </c>
      <c r="BO484" s="192">
        <f t="shared" si="1642"/>
        <v>0</v>
      </c>
      <c r="BP484" s="192">
        <f t="shared" si="1643"/>
        <v>0</v>
      </c>
      <c r="BQ484" s="192">
        <f t="shared" si="1644"/>
        <v>0</v>
      </c>
      <c r="BR484" s="192">
        <f t="shared" si="1645"/>
        <v>0</v>
      </c>
      <c r="BS484" s="192">
        <f t="shared" si="1646"/>
        <v>0</v>
      </c>
      <c r="BT484" s="192">
        <f t="shared" si="1647"/>
        <v>0</v>
      </c>
      <c r="BU484" s="192">
        <f t="shared" si="1648"/>
        <v>0</v>
      </c>
      <c r="BV484" s="192">
        <f t="shared" si="1649"/>
        <v>0</v>
      </c>
      <c r="BW484" s="192">
        <f t="shared" si="1650"/>
        <v>0</v>
      </c>
      <c r="BX484" s="192">
        <f t="shared" si="1651"/>
        <v>0</v>
      </c>
      <c r="BY484" s="192">
        <f t="shared" si="1652"/>
        <v>0</v>
      </c>
      <c r="BZ484" s="192">
        <f t="shared" si="1653"/>
        <v>0</v>
      </c>
      <c r="CA484" s="192">
        <f t="shared" si="1654"/>
        <v>0</v>
      </c>
      <c r="CB484" s="192">
        <f t="shared" si="1655"/>
        <v>0</v>
      </c>
      <c r="CC484" s="192">
        <f t="shared" si="1656"/>
        <v>0</v>
      </c>
      <c r="CD484" s="192">
        <f t="shared" si="1657"/>
        <v>0</v>
      </c>
      <c r="CE484" s="192">
        <f t="shared" si="1658"/>
        <v>0</v>
      </c>
      <c r="CF484" s="192">
        <f t="shared" si="1659"/>
        <v>0</v>
      </c>
      <c r="CG484" s="192">
        <f t="shared" si="1660"/>
        <v>0</v>
      </c>
      <c r="CH484" s="192">
        <f t="shared" si="1661"/>
        <v>0</v>
      </c>
      <c r="CI484" s="192">
        <f t="shared" si="1662"/>
        <v>0</v>
      </c>
      <c r="CJ484" s="192">
        <f t="shared" si="1663"/>
        <v>0</v>
      </c>
      <c r="CK484" s="192">
        <f t="shared" si="1664"/>
        <v>0</v>
      </c>
      <c r="CL484" s="192">
        <f t="shared" si="1665"/>
        <v>0</v>
      </c>
      <c r="CM484" s="192">
        <f t="shared" si="1666"/>
        <v>0</v>
      </c>
      <c r="CN484" s="192">
        <f t="shared" si="1667"/>
        <v>0</v>
      </c>
      <c r="CO484" s="192">
        <f t="shared" si="1668"/>
        <v>0</v>
      </c>
      <c r="CP484" s="192">
        <f t="shared" si="1669"/>
        <v>0</v>
      </c>
      <c r="CQ484" s="192">
        <f t="shared" si="1670"/>
        <v>0</v>
      </c>
      <c r="CR484" s="192">
        <f t="shared" si="1671"/>
        <v>0</v>
      </c>
      <c r="CS484" s="192">
        <f t="shared" si="1672"/>
        <v>0</v>
      </c>
      <c r="CT484" s="192">
        <f t="shared" si="1673"/>
        <v>0</v>
      </c>
      <c r="CU484" s="192">
        <f t="shared" si="1674"/>
        <v>0</v>
      </c>
      <c r="CV484" s="192">
        <f t="shared" si="1675"/>
        <v>0</v>
      </c>
      <c r="CW484" s="192">
        <f t="shared" si="1676"/>
        <v>0</v>
      </c>
      <c r="CX484" s="192">
        <f t="shared" si="1677"/>
        <v>0</v>
      </c>
      <c r="CY484" s="192">
        <f t="shared" si="1678"/>
        <v>0</v>
      </c>
      <c r="CZ484" s="192">
        <f t="shared" si="1679"/>
        <v>0</v>
      </c>
      <c r="DA484" s="192">
        <f t="shared" si="1680"/>
        <v>0</v>
      </c>
      <c r="DB484" s="192">
        <f t="shared" si="1681"/>
        <v>0</v>
      </c>
      <c r="DC484" s="192">
        <f t="shared" si="1682"/>
        <v>0</v>
      </c>
      <c r="DD484" s="192">
        <f t="shared" si="1683"/>
        <v>0</v>
      </c>
      <c r="DE484" s="192">
        <f t="shared" si="1684"/>
        <v>0</v>
      </c>
      <c r="DF484" s="192">
        <f t="shared" si="1685"/>
        <v>0</v>
      </c>
      <c r="DG484" s="192">
        <f t="shared" si="1686"/>
        <v>0</v>
      </c>
      <c r="DH484" s="192">
        <f t="shared" si="1687"/>
        <v>0</v>
      </c>
      <c r="DI484" s="192">
        <f t="shared" si="1688"/>
        <v>0</v>
      </c>
      <c r="DJ484" s="192">
        <f t="shared" si="1689"/>
        <v>0</v>
      </c>
      <c r="DK484" s="192">
        <f t="shared" si="1690"/>
        <v>0</v>
      </c>
      <c r="DL484" s="192">
        <f t="shared" si="1691"/>
        <v>0</v>
      </c>
      <c r="DM484" s="192">
        <f t="shared" si="1692"/>
        <v>0</v>
      </c>
      <c r="DN484" s="192">
        <f t="shared" si="1693"/>
        <v>0</v>
      </c>
      <c r="DO484" s="192">
        <f t="shared" si="1694"/>
        <v>0</v>
      </c>
      <c r="DP484" s="192">
        <f t="shared" si="1695"/>
        <v>0</v>
      </c>
      <c r="DQ484" s="192">
        <f t="shared" si="1696"/>
        <v>0</v>
      </c>
      <c r="DR484" s="192">
        <f t="shared" si="1697"/>
        <v>0</v>
      </c>
      <c r="DS484" s="192">
        <f t="shared" si="1698"/>
        <v>0</v>
      </c>
      <c r="DT484" s="192">
        <f t="shared" si="1699"/>
        <v>0</v>
      </c>
      <c r="DU484" s="192">
        <f t="shared" si="1700"/>
        <v>0</v>
      </c>
      <c r="DV484" s="193">
        <f t="shared" si="1701"/>
        <v>0</v>
      </c>
      <c r="DW484" s="193">
        <f t="shared" si="1702"/>
        <v>0</v>
      </c>
      <c r="DX484" s="193">
        <f t="shared" si="1703"/>
        <v>0</v>
      </c>
      <c r="DY484" s="193">
        <f t="shared" si="1704"/>
        <v>0</v>
      </c>
      <c r="DZ484" s="193">
        <f t="shared" si="1705"/>
        <v>0</v>
      </c>
      <c r="EA484" s="192">
        <f t="shared" si="1706"/>
        <v>0</v>
      </c>
      <c r="EB484" s="192">
        <f t="shared" si="1707"/>
        <v>0</v>
      </c>
      <c r="EC484" s="192">
        <f t="shared" si="1708"/>
        <v>0</v>
      </c>
      <c r="ED484" s="192">
        <f t="shared" si="1709"/>
        <v>0</v>
      </c>
      <c r="EE484" s="192">
        <f t="shared" si="1710"/>
        <v>0</v>
      </c>
      <c r="EF484" s="192">
        <f t="shared" si="1711"/>
        <v>0</v>
      </c>
      <c r="EG484" s="192">
        <f t="shared" si="1712"/>
        <v>0</v>
      </c>
      <c r="EH484" s="192">
        <f t="shared" si="1713"/>
        <v>0</v>
      </c>
      <c r="EI484" s="192">
        <f t="shared" si="1714"/>
        <v>0</v>
      </c>
      <c r="EJ484" s="192">
        <f t="shared" si="1715"/>
        <v>0</v>
      </c>
      <c r="EK484" s="192">
        <f t="shared" si="1716"/>
        <v>0</v>
      </c>
      <c r="EL484" s="192">
        <f t="shared" si="1717"/>
        <v>0</v>
      </c>
      <c r="EM484" s="192">
        <f t="shared" si="1718"/>
        <v>0</v>
      </c>
      <c r="EN484" s="192">
        <f t="shared" si="1719"/>
        <v>0</v>
      </c>
      <c r="EO484" s="192">
        <f t="shared" si="1720"/>
        <v>0</v>
      </c>
      <c r="EP484" s="192">
        <f t="shared" si="1721"/>
        <v>0</v>
      </c>
      <c r="EQ484" s="192">
        <f t="shared" si="1722"/>
        <v>0</v>
      </c>
      <c r="ER484" s="192">
        <f t="shared" si="1723"/>
        <v>0</v>
      </c>
      <c r="ES484" s="192">
        <f t="shared" si="1724"/>
        <v>0</v>
      </c>
      <c r="ET484" s="192">
        <f t="shared" si="1725"/>
        <v>0</v>
      </c>
      <c r="EU484" s="192">
        <f t="shared" si="1726"/>
        <v>0</v>
      </c>
      <c r="EV484" s="192">
        <f t="shared" si="1727"/>
        <v>0</v>
      </c>
      <c r="EW484" s="192">
        <f t="shared" si="1728"/>
        <v>0</v>
      </c>
      <c r="EX484" s="192">
        <f t="shared" si="1729"/>
        <v>0</v>
      </c>
      <c r="EY484" s="192">
        <f t="shared" si="1730"/>
        <v>0</v>
      </c>
      <c r="EZ484" s="192">
        <f t="shared" si="1731"/>
        <v>0</v>
      </c>
      <c r="FA484" s="192">
        <f t="shared" si="1732"/>
        <v>0</v>
      </c>
      <c r="FB484" s="192">
        <f t="shared" si="1733"/>
        <v>0</v>
      </c>
      <c r="FC484" s="192">
        <f t="shared" si="1734"/>
        <v>0</v>
      </c>
      <c r="FD484" s="192">
        <f t="shared" si="1735"/>
        <v>0</v>
      </c>
      <c r="FE484" s="192">
        <f t="shared" si="1736"/>
        <v>0</v>
      </c>
      <c r="FF484" s="192">
        <f t="shared" si="1737"/>
        <v>0</v>
      </c>
      <c r="FG484" s="192">
        <f t="shared" si="1738"/>
        <v>0</v>
      </c>
      <c r="FH484" s="192">
        <f t="shared" si="1739"/>
        <v>0</v>
      </c>
      <c r="FI484" s="192">
        <f t="shared" si="1740"/>
        <v>0</v>
      </c>
      <c r="FJ484" s="192">
        <f t="shared" si="1741"/>
        <v>0</v>
      </c>
      <c r="FK484" s="192">
        <f t="shared" si="1742"/>
        <v>0</v>
      </c>
      <c r="FL484" s="192">
        <f t="shared" si="1743"/>
        <v>0</v>
      </c>
      <c r="FM484" s="192">
        <f t="shared" si="1744"/>
        <v>0</v>
      </c>
      <c r="FN484" s="192">
        <f t="shared" si="1745"/>
        <v>0</v>
      </c>
      <c r="FO484" s="192">
        <f t="shared" si="1746"/>
        <v>0</v>
      </c>
      <c r="FP484" s="192">
        <f t="shared" si="1747"/>
        <v>0</v>
      </c>
      <c r="FQ484" s="192">
        <f t="shared" si="1748"/>
        <v>0</v>
      </c>
      <c r="FR484" s="192">
        <f t="shared" si="1749"/>
        <v>0</v>
      </c>
      <c r="FS484" s="192">
        <f t="shared" si="1750"/>
        <v>0</v>
      </c>
      <c r="FT484" s="192">
        <f t="shared" si="1751"/>
        <v>0</v>
      </c>
      <c r="FU484" s="192">
        <f t="shared" si="1752"/>
        <v>0</v>
      </c>
      <c r="FV484" s="192">
        <f t="shared" si="1753"/>
        <v>0</v>
      </c>
      <c r="FW484" s="192">
        <f t="shared" si="1754"/>
        <v>0</v>
      </c>
      <c r="FX484" s="192">
        <f t="shared" si="1755"/>
        <v>0</v>
      </c>
      <c r="FY484" s="192">
        <f t="shared" si="1756"/>
        <v>0</v>
      </c>
      <c r="FZ484" s="192">
        <f t="shared" si="1757"/>
        <v>0</v>
      </c>
      <c r="GA484" s="192">
        <f t="shared" si="1758"/>
        <v>0</v>
      </c>
      <c r="GB484" s="192">
        <f t="shared" si="1759"/>
        <v>0</v>
      </c>
      <c r="GC484" s="192">
        <f t="shared" si="1760"/>
        <v>0</v>
      </c>
      <c r="GD484" s="192">
        <f t="shared" si="1761"/>
        <v>0</v>
      </c>
      <c r="GE484" s="192">
        <f t="shared" si="1762"/>
        <v>0</v>
      </c>
      <c r="GF484" s="192">
        <f t="shared" si="1763"/>
        <v>0</v>
      </c>
      <c r="GG484" s="192">
        <f t="shared" si="1764"/>
        <v>0</v>
      </c>
      <c r="GH484" s="192">
        <f t="shared" si="1765"/>
        <v>0</v>
      </c>
      <c r="GI484" s="192">
        <f t="shared" si="1766"/>
        <v>0</v>
      </c>
      <c r="GJ484" s="192">
        <f t="shared" si="1767"/>
        <v>0</v>
      </c>
      <c r="GK484" s="192">
        <f t="shared" si="1768"/>
        <v>0</v>
      </c>
      <c r="GL484" s="192">
        <f t="shared" si="1769"/>
        <v>0</v>
      </c>
      <c r="GM484" s="192">
        <f t="shared" si="1770"/>
        <v>0</v>
      </c>
      <c r="GN484" s="192">
        <f t="shared" si="1771"/>
        <v>0</v>
      </c>
      <c r="GO484" s="192">
        <f t="shared" si="1772"/>
        <v>0</v>
      </c>
      <c r="GP484" s="192">
        <f t="shared" si="1773"/>
        <v>0</v>
      </c>
      <c r="GQ484" s="192">
        <f t="shared" si="1774"/>
        <v>0</v>
      </c>
      <c r="GR484" s="192">
        <f t="shared" si="1775"/>
        <v>0</v>
      </c>
      <c r="GS484" s="192">
        <f t="shared" si="1776"/>
        <v>0</v>
      </c>
      <c r="GT484" s="192">
        <f t="shared" si="1777"/>
        <v>0</v>
      </c>
      <c r="GU484" s="192">
        <f t="shared" si="1778"/>
        <v>0</v>
      </c>
      <c r="GV484" s="192">
        <f t="shared" si="1779"/>
        <v>0</v>
      </c>
      <c r="GW484" s="192">
        <f t="shared" si="1780"/>
        <v>0</v>
      </c>
      <c r="GX484" s="192">
        <f t="shared" si="1781"/>
        <v>0</v>
      </c>
      <c r="GY484" s="192">
        <f t="shared" si="1782"/>
        <v>0</v>
      </c>
      <c r="GZ484" s="192">
        <f t="shared" si="1783"/>
        <v>0</v>
      </c>
      <c r="HA484" s="192">
        <f t="shared" si="1784"/>
        <v>0</v>
      </c>
      <c r="HB484" s="192">
        <f t="shared" si="1785"/>
        <v>0</v>
      </c>
      <c r="HC484" s="192">
        <f t="shared" si="1786"/>
        <v>0</v>
      </c>
      <c r="HD484" s="192">
        <f t="shared" si="1787"/>
        <v>0</v>
      </c>
      <c r="HE484" s="192">
        <f t="shared" si="1788"/>
        <v>0</v>
      </c>
      <c r="HF484" s="192">
        <f t="shared" si="1789"/>
        <v>0</v>
      </c>
      <c r="HG484" s="192">
        <f t="shared" si="1790"/>
        <v>0</v>
      </c>
      <c r="HH484" s="192">
        <f t="shared" si="1791"/>
        <v>0</v>
      </c>
      <c r="HI484" s="192">
        <f t="shared" si="1792"/>
        <v>0</v>
      </c>
      <c r="HJ484" s="192">
        <f t="shared" si="1793"/>
        <v>0</v>
      </c>
      <c r="HK484" s="192">
        <f t="shared" si="1794"/>
        <v>0</v>
      </c>
      <c r="HL484" s="192">
        <f t="shared" si="1795"/>
        <v>0</v>
      </c>
      <c r="HM484" s="192">
        <f t="shared" si="1796"/>
        <v>0</v>
      </c>
      <c r="HN484" s="194">
        <f t="shared" si="1797"/>
        <v>0</v>
      </c>
      <c r="HO484" s="194">
        <f t="shared" si="1798"/>
        <v>0</v>
      </c>
      <c r="HP484" s="194">
        <f t="shared" si="1799"/>
        <v>0</v>
      </c>
      <c r="HQ484" s="194">
        <f t="shared" si="1800"/>
        <v>0</v>
      </c>
      <c r="HR484" s="194">
        <f t="shared" si="1801"/>
        <v>0</v>
      </c>
      <c r="HS484" s="195" t="str">
        <f t="shared" si="1599"/>
        <v/>
      </c>
      <c r="HT484" s="196">
        <f t="shared" si="1595"/>
        <v>0</v>
      </c>
      <c r="HU484" s="196">
        <f t="shared" si="1596"/>
        <v>0</v>
      </c>
      <c r="HV484" s="197" t="str">
        <f t="shared" si="1600"/>
        <v/>
      </c>
      <c r="HW484" s="197" t="str">
        <f t="shared" si="1802"/>
        <v/>
      </c>
      <c r="HX484" s="197" t="str">
        <f t="shared" si="1803"/>
        <v/>
      </c>
      <c r="HY484" s="195" t="str">
        <f t="shared" si="1601"/>
        <v/>
      </c>
      <c r="HZ484" s="30">
        <f t="shared" si="1597"/>
        <v>0</v>
      </c>
      <c r="IA484" s="198">
        <f t="shared" si="1602"/>
        <v>0</v>
      </c>
      <c r="IB484" s="195"/>
      <c r="IC484" s="195">
        <f t="shared" si="1804"/>
        <v>0</v>
      </c>
      <c r="ID484" s="195">
        <f t="shared" si="1603"/>
        <v>0</v>
      </c>
      <c r="IE484" s="195">
        <f t="shared" si="1805"/>
        <v>0</v>
      </c>
      <c r="IF484" s="195">
        <f t="shared" si="1604"/>
        <v>0</v>
      </c>
      <c r="IG484" s="307">
        <f t="shared" si="1605"/>
        <v>0</v>
      </c>
      <c r="IH484" s="307">
        <f t="shared" si="1606"/>
        <v>0</v>
      </c>
      <c r="II484" s="44">
        <f t="shared" si="1806"/>
        <v>0</v>
      </c>
      <c r="IJ484" s="44">
        <f t="shared" si="1807"/>
        <v>0</v>
      </c>
      <c r="IK484" s="44">
        <f t="shared" si="1808"/>
        <v>0</v>
      </c>
      <c r="IL484" s="44">
        <f t="shared" si="1809"/>
        <v>0</v>
      </c>
      <c r="IM484" s="44">
        <f t="shared" si="1810"/>
        <v>0</v>
      </c>
      <c r="IN484" s="44">
        <f t="shared" si="1811"/>
        <v>0</v>
      </c>
      <c r="IO484" s="44">
        <f t="shared" si="1812"/>
        <v>0</v>
      </c>
    </row>
    <row r="485" spans="1:249" ht="18" customHeight="1">
      <c r="A485" s="188">
        <v>479</v>
      </c>
      <c r="B485" s="326"/>
      <c r="C485" s="289"/>
      <c r="D485" s="199"/>
      <c r="E485" s="189"/>
      <c r="F485" s="189"/>
      <c r="G485" s="190"/>
      <c r="H485" s="190"/>
      <c r="I485" s="272"/>
      <c r="J485" s="207"/>
      <c r="K485" s="214" t="str">
        <f t="shared" si="1607"/>
        <v/>
      </c>
      <c r="L485" s="200" t="str">
        <f t="shared" si="1608"/>
        <v/>
      </c>
      <c r="M485" s="200" t="str">
        <f t="shared" si="1609"/>
        <v/>
      </c>
      <c r="N485" s="209" t="str">
        <f t="shared" si="1598"/>
        <v/>
      </c>
      <c r="O485" s="208" t="str">
        <f>IFERROR(IF(D485="","",IF(K485="","",IF(I485="","",IF(F485="F",VLOOKUP(K485,F!A:G,2,0),IF(F485="M",VLOOKUP(K485,M!A:G,2,0),""))))),0)</f>
        <v/>
      </c>
      <c r="P485" s="191" t="str">
        <f>IFERROR(IF(D485="","",IF(K485="","",IF(I485="","",IF(F485="F",VLOOKUP(K485,F!A:G,3,0),IF(F485="M",VLOOKUP(K485,M!A:G,3,0),""))))),0)</f>
        <v/>
      </c>
      <c r="Q485" s="191" t="str">
        <f>IFERROR(IF(D485="","",IF(K485="","",IF(I485="","",IF(F485="F",VLOOKUP(K485,F!A:G,4,0),IF(F485="M",VLOOKUP(K485,M!A:G,4,0),""))))),0)</f>
        <v/>
      </c>
      <c r="R485" s="191" t="str">
        <f>IFERROR(IF(D485="","",IF(K485="","",IF(I485="","",IF(F485="F",VLOOKUP(K485,F!A:G,5,0),IF(F485="M",VLOOKUP(K485,M!A:G,5,0),""))))),0)</f>
        <v/>
      </c>
      <c r="S485" s="191" t="str">
        <f>IFERROR(IF(D485="","",IF(K485="","",IF(I485="","",IF(F485="F",VLOOKUP(K485,F!A:G,6,0),IF(F485="M",VLOOKUP(K485,M!A:G,6,0),""))))),0)</f>
        <v/>
      </c>
      <c r="T485" s="191" t="str">
        <f>IFERROR(IF(D485="","",IF(K485="","",IF(I485="","",IF(F485="F",VLOOKUP(K485,F!A:G,7,0),IF(F485="M",VLOOKUP(K485,M!A:G,7,0),""))))),0)</f>
        <v/>
      </c>
      <c r="U485" s="191" t="str">
        <f>IFERROR(IF(D485="","",IF(K485="","",IF(J485="","",IF(F485="F",VLOOKUP(K485,F!A:M,8,0),IF(F485="M",VLOOKUP(K485,M!A:M,8,0),""))))),0)</f>
        <v/>
      </c>
      <c r="V485" s="191" t="str">
        <f>IFERROR(IF(D485="","",IF(K485="","",IF(J485="","",IF(F485="F",VLOOKUP(K485,F!A:M,9,0),IF(F485="M",VLOOKUP(K485,M!A:M,9,0),""))))),0)</f>
        <v/>
      </c>
      <c r="W485" s="191" t="str">
        <f>IFERROR(IF(D485="","",IF(K485="","",IF(J485="","",IF(F485="F",VLOOKUP(K485,F!A:M,10,0),IF(F485="M",VLOOKUP(K485,M!A:M,10,0),""))))),0)</f>
        <v/>
      </c>
      <c r="X485" s="191" t="str">
        <f>IFERROR(IF(D485="","",IF(K485="","",IF(J485="","",IF(F485="F",VLOOKUP(K485,F!A:M,11,0),IF(F485="M",VLOOKUP(K485,M!A:M,11,0),""))))),0)</f>
        <v/>
      </c>
      <c r="Y485" s="191" t="str">
        <f>IFERROR(IF(D485="","",IF(K485="","",IF(J485="","",IF(F485="F",VLOOKUP(K485,F!A:M,12,0),IF(F485="M",VLOOKUP(K485,M!A:M,12,0),""))))),0)</f>
        <v/>
      </c>
      <c r="Z485" s="191" t="str">
        <f>IFERROR(IF(D485="","",IF(K485="","",IF(J485="","",IF(F485="F",VLOOKUP(K485,F!A:M,13,0),IF(F485="M",VLOOKUP(K485,M!A:M,13,0),""))))),0)</f>
        <v/>
      </c>
      <c r="AA485" s="191" t="str">
        <f>IFERROR(IF(D485="","",IF(F485="","",IF(J485="","",IF(K485="","",IF(AND(K485&gt;23,K485&lt;=60),IF(F485="F",VLOOKUP(MROUND(HZ485,0.5),'F-Weight for Length'!K:S,2,0),VLOOKUP(MROUND(HZ485,0.5),'M-Weight for Length'!K:S,2,0)),IF(K485&gt;60,IF(F485="F",VLOOKUP(K485,'F-Weight for Length'!U:AC,2,0),VLOOKUP(K485,'M-Weight for Length'!U:AC,2,0)),IF(F485="F",VLOOKUP(MROUND(HZ485,0.5),'F-Weight for Length'!A:I,2,0),VLOOKUP(MROUND(HZ485,0.5),'M-Weight for Length'!A:I,2,0)))))))),0)</f>
        <v/>
      </c>
      <c r="AB485" s="191" t="str">
        <f>IFERROR(IF(D485="","",IF(F485="","",IF(J485="","",IF(K485="","",IF(AND(K485&gt;23,K485&lt;=60),IF(F485="F",VLOOKUP(MROUND(HZ485,0.5),'F-Weight for Length'!K:S,3,0),VLOOKUP(MROUND(HZ485,0.5),'M-Weight for Length'!K:S,3,0)),IF(K485&gt;60,IF(F485="F",VLOOKUP(K485,'F-Weight for Length'!U:AC,3,0),VLOOKUP(K485,'M-Weight for Length'!U:AC,3,0)),IF(F485="F",VLOOKUP(MROUND(HZ485,0.5),'F-Weight for Length'!A:I,3,0),VLOOKUP(MROUND(HZ485,0.5),'M-Weight for Length'!A:I,3,0)))))))),0)</f>
        <v/>
      </c>
      <c r="AC485" s="191" t="str">
        <f>IFERROR(IF(D485="","",IF(F485="","",IF(J485="","",IF(K485="","",IF(AND(K485&gt;23,K485&lt;=60),IF(F485="F",VLOOKUP(MROUND(HZ485,0.5),'F-Weight for Length'!K:S,4,0),VLOOKUP(MROUND(HZ485,0.5),'M-Weight for Length'!K:S,4,0)),IF(K485&gt;60,IF(F485="F",VLOOKUP(K485,'F-Weight for Length'!U:AC,4,0),VLOOKUP(K485,'M-Weight for Length'!U:AC,4,0)),IF(F485="F",VLOOKUP(MROUND(HZ485,0.5),'F-Weight for Length'!A:I,4,0),VLOOKUP(MROUND(HZ485,0.5),'M-Weight for Length'!A:I,4,0)))))))),0)</f>
        <v/>
      </c>
      <c r="AD485" s="191" t="str">
        <f>IFERROR(IF(D485="","",IF(F485="","",IF(J485="","",IF(K485="","",IF(AND(K485&gt;23,K485&lt;=60),IF(F485="F",VLOOKUP(MROUND(HZ485,0.5),'F-Weight for Length'!K:S,5,0),VLOOKUP(MROUND(HZ485,0.5),'M-Weight for Length'!K:S,5,0)),IF(K485&gt;60,IF(F485="F",VLOOKUP(K485,'F-Weight for Length'!U:AC,5,0),VLOOKUP(K485,'M-Weight for Length'!U:AC,5,0)),IF(F485="F",VLOOKUP(MROUND(HZ485,0.5),'F-Weight for Length'!A:I,5,0),VLOOKUP(MROUND(HZ485,0.5),'M-Weight for Length'!A:I,5,0)))))))),0)</f>
        <v/>
      </c>
      <c r="AE485" s="191" t="str">
        <f>IFERROR(IF(D485="","",IF(F485="","",IF(J485="","",IF(K485="","",IF(AND(K485&gt;23,K485&lt;=60),IF(F485="F",VLOOKUP(MROUND(HZ485,0.5),'F-Weight for Length'!K:S,6,0),VLOOKUP(MROUND(HZ485,0.5),'M-Weight for Length'!K:S,6,0)),IF(K485&gt;60,IF(F485="F",VLOOKUP(K485,'F-Weight for Length'!U:AC,6,0),VLOOKUP(K485,'M-Weight for Length'!U:AC,6,0)),IF(F485="F",VLOOKUP(MROUND(HZ485,0.5),'F-Weight for Length'!A:I,6,0),VLOOKUP(MROUND(HZ485,0.5),'M-Weight for Length'!A:I,6,0)))))))),0)</f>
        <v/>
      </c>
      <c r="AF485" s="191" t="str">
        <f>IFERROR(IF(D485="","",IF(F485="","",IF(J485="","",IF(K485="","",IF(AND(K485&gt;23,K485&lt;=60),IF(F485="F",VLOOKUP(MROUND(HZ485,0.5),'F-Weight for Length'!K:S,7,0),VLOOKUP(MROUND(HZ485,0.5),'M-Weight for Length'!K:S,7,0)),IF(K485&gt;60,IF(F485="F",VLOOKUP(K485,'F-Weight for Length'!U:AC,7,0),VLOOKUP(K485,'M-Weight for Length'!U:AC,7,0)),IF(F485="F",VLOOKUP(MROUND(HZ485,0.5),'F-Weight for Length'!A:I,7,0),VLOOKUP(MROUND(HZ485,0.5),'M-Weight for Length'!A:I,7,0)))))))),0)</f>
        <v/>
      </c>
      <c r="AG485" s="191" t="str">
        <f>IFERROR(IF(D485="","",IF(F485="","",IF(J485="","",IF(K485="","",IF(AND(K485&gt;23,K485&lt;=60),IF(F485="F",VLOOKUP(MROUND(HZ485,0.5),'F-Weight for Length'!K:S,8,0),VLOOKUP(MROUND(HZ485,0.5),'M-Weight for Length'!K:S,8,0)),IF(K485&gt;60,IF(F485="F",VLOOKUP(K485,'F-Weight for Length'!U:AC,8,0),VLOOKUP(K485,'M-Weight for Length'!U:AC,8,0)),IF(F485="F",VLOOKUP(MROUND(HZ485,0.5),'F-Weight for Length'!A:I,8,0),VLOOKUP(MROUND(HZ485,0.5),'M-Weight for Length'!A:I,8,0)))))))),0)</f>
        <v/>
      </c>
      <c r="AH485" s="191" t="str">
        <f>IFERROR(IF(D485="","",IF(F485="","",IF(J485="","",IF(K485="","",IF(AND(K485&gt;23,K485&lt;=60),IF(F485="F",VLOOKUP(MROUND(HZ485,0.5),'F-Weight for Length'!K:S,9,0),VLOOKUP(MROUND(HZ485,0.5),'M-Weight for Length'!K:S,9,0)),IF(K485&gt;60,IF(F485="F",VLOOKUP(K485,'F-Weight for Length'!U:AC,9,0),VLOOKUP(K485,'M-Weight for Length'!U:AC,9,0)),IF(F485="F",VLOOKUP(MROUND(HZ485,0.5),'F-Weight for Length'!A:I,9,0),VLOOKUP(MROUND(HZ485,0.5),'M-Weight for Length'!A:I,9,0)))))))),0)</f>
        <v/>
      </c>
      <c r="AI485" s="192">
        <f t="shared" si="1610"/>
        <v>0</v>
      </c>
      <c r="AJ485" s="192">
        <f t="shared" si="1611"/>
        <v>0</v>
      </c>
      <c r="AK485" s="192">
        <f t="shared" si="1612"/>
        <v>0</v>
      </c>
      <c r="AL485" s="192">
        <f t="shared" si="1613"/>
        <v>0</v>
      </c>
      <c r="AM485" s="192">
        <f t="shared" si="1614"/>
        <v>0</v>
      </c>
      <c r="AN485" s="192">
        <f t="shared" si="1615"/>
        <v>0</v>
      </c>
      <c r="AO485" s="192">
        <f t="shared" si="1616"/>
        <v>0</v>
      </c>
      <c r="AP485" s="192">
        <f t="shared" si="1617"/>
        <v>0</v>
      </c>
      <c r="AQ485" s="192">
        <f t="shared" si="1618"/>
        <v>0</v>
      </c>
      <c r="AR485" s="192">
        <f t="shared" si="1619"/>
        <v>0</v>
      </c>
      <c r="AS485" s="192">
        <f t="shared" si="1620"/>
        <v>0</v>
      </c>
      <c r="AT485" s="192">
        <f t="shared" si="1621"/>
        <v>0</v>
      </c>
      <c r="AU485" s="192">
        <f t="shared" si="1622"/>
        <v>0</v>
      </c>
      <c r="AV485" s="192">
        <f t="shared" si="1623"/>
        <v>0</v>
      </c>
      <c r="AW485" s="192">
        <f t="shared" si="1624"/>
        <v>0</v>
      </c>
      <c r="AX485" s="192">
        <f t="shared" si="1625"/>
        <v>0</v>
      </c>
      <c r="AY485" s="192">
        <f t="shared" si="1626"/>
        <v>0</v>
      </c>
      <c r="AZ485" s="192">
        <f t="shared" si="1627"/>
        <v>0</v>
      </c>
      <c r="BA485" s="192">
        <f t="shared" si="1628"/>
        <v>0</v>
      </c>
      <c r="BB485" s="192">
        <f t="shared" si="1629"/>
        <v>0</v>
      </c>
      <c r="BC485" s="192">
        <f t="shared" si="1630"/>
        <v>0</v>
      </c>
      <c r="BD485" s="192">
        <f t="shared" si="1631"/>
        <v>0</v>
      </c>
      <c r="BE485" s="192">
        <f t="shared" si="1632"/>
        <v>0</v>
      </c>
      <c r="BF485" s="192">
        <f t="shared" si="1633"/>
        <v>0</v>
      </c>
      <c r="BG485" s="192">
        <f t="shared" si="1634"/>
        <v>0</v>
      </c>
      <c r="BH485" s="192">
        <f t="shared" si="1635"/>
        <v>0</v>
      </c>
      <c r="BI485" s="192">
        <f t="shared" si="1636"/>
        <v>0</v>
      </c>
      <c r="BJ485" s="192">
        <f t="shared" si="1637"/>
        <v>0</v>
      </c>
      <c r="BK485" s="192">
        <f t="shared" si="1638"/>
        <v>0</v>
      </c>
      <c r="BL485" s="192">
        <f t="shared" si="1639"/>
        <v>0</v>
      </c>
      <c r="BM485" s="192">
        <f t="shared" si="1640"/>
        <v>0</v>
      </c>
      <c r="BN485" s="192">
        <f t="shared" si="1641"/>
        <v>0</v>
      </c>
      <c r="BO485" s="192">
        <f t="shared" si="1642"/>
        <v>0</v>
      </c>
      <c r="BP485" s="192">
        <f t="shared" si="1643"/>
        <v>0</v>
      </c>
      <c r="BQ485" s="192">
        <f t="shared" si="1644"/>
        <v>0</v>
      </c>
      <c r="BR485" s="192">
        <f t="shared" si="1645"/>
        <v>0</v>
      </c>
      <c r="BS485" s="192">
        <f t="shared" si="1646"/>
        <v>0</v>
      </c>
      <c r="BT485" s="192">
        <f t="shared" si="1647"/>
        <v>0</v>
      </c>
      <c r="BU485" s="192">
        <f t="shared" si="1648"/>
        <v>0</v>
      </c>
      <c r="BV485" s="192">
        <f t="shared" si="1649"/>
        <v>0</v>
      </c>
      <c r="BW485" s="192">
        <f t="shared" si="1650"/>
        <v>0</v>
      </c>
      <c r="BX485" s="192">
        <f t="shared" si="1651"/>
        <v>0</v>
      </c>
      <c r="BY485" s="192">
        <f t="shared" si="1652"/>
        <v>0</v>
      </c>
      <c r="BZ485" s="192">
        <f t="shared" si="1653"/>
        <v>0</v>
      </c>
      <c r="CA485" s="192">
        <f t="shared" si="1654"/>
        <v>0</v>
      </c>
      <c r="CB485" s="192">
        <f t="shared" si="1655"/>
        <v>0</v>
      </c>
      <c r="CC485" s="192">
        <f t="shared" si="1656"/>
        <v>0</v>
      </c>
      <c r="CD485" s="192">
        <f t="shared" si="1657"/>
        <v>0</v>
      </c>
      <c r="CE485" s="192">
        <f t="shared" si="1658"/>
        <v>0</v>
      </c>
      <c r="CF485" s="192">
        <f t="shared" si="1659"/>
        <v>0</v>
      </c>
      <c r="CG485" s="192">
        <f t="shared" si="1660"/>
        <v>0</v>
      </c>
      <c r="CH485" s="192">
        <f t="shared" si="1661"/>
        <v>0</v>
      </c>
      <c r="CI485" s="192">
        <f t="shared" si="1662"/>
        <v>0</v>
      </c>
      <c r="CJ485" s="192">
        <f t="shared" si="1663"/>
        <v>0</v>
      </c>
      <c r="CK485" s="192">
        <f t="shared" si="1664"/>
        <v>0</v>
      </c>
      <c r="CL485" s="192">
        <f t="shared" si="1665"/>
        <v>0</v>
      </c>
      <c r="CM485" s="192">
        <f t="shared" si="1666"/>
        <v>0</v>
      </c>
      <c r="CN485" s="192">
        <f t="shared" si="1667"/>
        <v>0</v>
      </c>
      <c r="CO485" s="192">
        <f t="shared" si="1668"/>
        <v>0</v>
      </c>
      <c r="CP485" s="192">
        <f t="shared" si="1669"/>
        <v>0</v>
      </c>
      <c r="CQ485" s="192">
        <f t="shared" si="1670"/>
        <v>0</v>
      </c>
      <c r="CR485" s="192">
        <f t="shared" si="1671"/>
        <v>0</v>
      </c>
      <c r="CS485" s="192">
        <f t="shared" si="1672"/>
        <v>0</v>
      </c>
      <c r="CT485" s="192">
        <f t="shared" si="1673"/>
        <v>0</v>
      </c>
      <c r="CU485" s="192">
        <f t="shared" si="1674"/>
        <v>0</v>
      </c>
      <c r="CV485" s="192">
        <f t="shared" si="1675"/>
        <v>0</v>
      </c>
      <c r="CW485" s="192">
        <f t="shared" si="1676"/>
        <v>0</v>
      </c>
      <c r="CX485" s="192">
        <f t="shared" si="1677"/>
        <v>0</v>
      </c>
      <c r="CY485" s="192">
        <f t="shared" si="1678"/>
        <v>0</v>
      </c>
      <c r="CZ485" s="192">
        <f t="shared" si="1679"/>
        <v>0</v>
      </c>
      <c r="DA485" s="192">
        <f t="shared" si="1680"/>
        <v>0</v>
      </c>
      <c r="DB485" s="192">
        <f t="shared" si="1681"/>
        <v>0</v>
      </c>
      <c r="DC485" s="192">
        <f t="shared" si="1682"/>
        <v>0</v>
      </c>
      <c r="DD485" s="192">
        <f t="shared" si="1683"/>
        <v>0</v>
      </c>
      <c r="DE485" s="192">
        <f t="shared" si="1684"/>
        <v>0</v>
      </c>
      <c r="DF485" s="192">
        <f t="shared" si="1685"/>
        <v>0</v>
      </c>
      <c r="DG485" s="192">
        <f t="shared" si="1686"/>
        <v>0</v>
      </c>
      <c r="DH485" s="192">
        <f t="shared" si="1687"/>
        <v>0</v>
      </c>
      <c r="DI485" s="192">
        <f t="shared" si="1688"/>
        <v>0</v>
      </c>
      <c r="DJ485" s="192">
        <f t="shared" si="1689"/>
        <v>0</v>
      </c>
      <c r="DK485" s="192">
        <f t="shared" si="1690"/>
        <v>0</v>
      </c>
      <c r="DL485" s="192">
        <f t="shared" si="1691"/>
        <v>0</v>
      </c>
      <c r="DM485" s="192">
        <f t="shared" si="1692"/>
        <v>0</v>
      </c>
      <c r="DN485" s="192">
        <f t="shared" si="1693"/>
        <v>0</v>
      </c>
      <c r="DO485" s="192">
        <f t="shared" si="1694"/>
        <v>0</v>
      </c>
      <c r="DP485" s="192">
        <f t="shared" si="1695"/>
        <v>0</v>
      </c>
      <c r="DQ485" s="192">
        <f t="shared" si="1696"/>
        <v>0</v>
      </c>
      <c r="DR485" s="192">
        <f t="shared" si="1697"/>
        <v>0</v>
      </c>
      <c r="DS485" s="192">
        <f t="shared" si="1698"/>
        <v>0</v>
      </c>
      <c r="DT485" s="192">
        <f t="shared" si="1699"/>
        <v>0</v>
      </c>
      <c r="DU485" s="192">
        <f t="shared" si="1700"/>
        <v>0</v>
      </c>
      <c r="DV485" s="193">
        <f t="shared" si="1701"/>
        <v>0</v>
      </c>
      <c r="DW485" s="193">
        <f t="shared" si="1702"/>
        <v>0</v>
      </c>
      <c r="DX485" s="193">
        <f t="shared" si="1703"/>
        <v>0</v>
      </c>
      <c r="DY485" s="193">
        <f t="shared" si="1704"/>
        <v>0</v>
      </c>
      <c r="DZ485" s="193">
        <f t="shared" si="1705"/>
        <v>0</v>
      </c>
      <c r="EA485" s="192">
        <f t="shared" si="1706"/>
        <v>0</v>
      </c>
      <c r="EB485" s="192">
        <f t="shared" si="1707"/>
        <v>0</v>
      </c>
      <c r="EC485" s="192">
        <f t="shared" si="1708"/>
        <v>0</v>
      </c>
      <c r="ED485" s="192">
        <f t="shared" si="1709"/>
        <v>0</v>
      </c>
      <c r="EE485" s="192">
        <f t="shared" si="1710"/>
        <v>0</v>
      </c>
      <c r="EF485" s="192">
        <f t="shared" si="1711"/>
        <v>0</v>
      </c>
      <c r="EG485" s="192">
        <f t="shared" si="1712"/>
        <v>0</v>
      </c>
      <c r="EH485" s="192">
        <f t="shared" si="1713"/>
        <v>0</v>
      </c>
      <c r="EI485" s="192">
        <f t="shared" si="1714"/>
        <v>0</v>
      </c>
      <c r="EJ485" s="192">
        <f t="shared" si="1715"/>
        <v>0</v>
      </c>
      <c r="EK485" s="192">
        <f t="shared" si="1716"/>
        <v>0</v>
      </c>
      <c r="EL485" s="192">
        <f t="shared" si="1717"/>
        <v>0</v>
      </c>
      <c r="EM485" s="192">
        <f t="shared" si="1718"/>
        <v>0</v>
      </c>
      <c r="EN485" s="192">
        <f t="shared" si="1719"/>
        <v>0</v>
      </c>
      <c r="EO485" s="192">
        <f t="shared" si="1720"/>
        <v>0</v>
      </c>
      <c r="EP485" s="192">
        <f t="shared" si="1721"/>
        <v>0</v>
      </c>
      <c r="EQ485" s="192">
        <f t="shared" si="1722"/>
        <v>0</v>
      </c>
      <c r="ER485" s="192">
        <f t="shared" si="1723"/>
        <v>0</v>
      </c>
      <c r="ES485" s="192">
        <f t="shared" si="1724"/>
        <v>0</v>
      </c>
      <c r="ET485" s="192">
        <f t="shared" si="1725"/>
        <v>0</v>
      </c>
      <c r="EU485" s="192">
        <f t="shared" si="1726"/>
        <v>0</v>
      </c>
      <c r="EV485" s="192">
        <f t="shared" si="1727"/>
        <v>0</v>
      </c>
      <c r="EW485" s="192">
        <f t="shared" si="1728"/>
        <v>0</v>
      </c>
      <c r="EX485" s="192">
        <f t="shared" si="1729"/>
        <v>0</v>
      </c>
      <c r="EY485" s="192">
        <f t="shared" si="1730"/>
        <v>0</v>
      </c>
      <c r="EZ485" s="192">
        <f t="shared" si="1731"/>
        <v>0</v>
      </c>
      <c r="FA485" s="192">
        <f t="shared" si="1732"/>
        <v>0</v>
      </c>
      <c r="FB485" s="192">
        <f t="shared" si="1733"/>
        <v>0</v>
      </c>
      <c r="FC485" s="192">
        <f t="shared" si="1734"/>
        <v>0</v>
      </c>
      <c r="FD485" s="192">
        <f t="shared" si="1735"/>
        <v>0</v>
      </c>
      <c r="FE485" s="192">
        <f t="shared" si="1736"/>
        <v>0</v>
      </c>
      <c r="FF485" s="192">
        <f t="shared" si="1737"/>
        <v>0</v>
      </c>
      <c r="FG485" s="192">
        <f t="shared" si="1738"/>
        <v>0</v>
      </c>
      <c r="FH485" s="192">
        <f t="shared" si="1739"/>
        <v>0</v>
      </c>
      <c r="FI485" s="192">
        <f t="shared" si="1740"/>
        <v>0</v>
      </c>
      <c r="FJ485" s="192">
        <f t="shared" si="1741"/>
        <v>0</v>
      </c>
      <c r="FK485" s="192">
        <f t="shared" si="1742"/>
        <v>0</v>
      </c>
      <c r="FL485" s="192">
        <f t="shared" si="1743"/>
        <v>0</v>
      </c>
      <c r="FM485" s="192">
        <f t="shared" si="1744"/>
        <v>0</v>
      </c>
      <c r="FN485" s="192">
        <f t="shared" si="1745"/>
        <v>0</v>
      </c>
      <c r="FO485" s="192">
        <f t="shared" si="1746"/>
        <v>0</v>
      </c>
      <c r="FP485" s="192">
        <f t="shared" si="1747"/>
        <v>0</v>
      </c>
      <c r="FQ485" s="192">
        <f t="shared" si="1748"/>
        <v>0</v>
      </c>
      <c r="FR485" s="192">
        <f t="shared" si="1749"/>
        <v>0</v>
      </c>
      <c r="FS485" s="192">
        <f t="shared" si="1750"/>
        <v>0</v>
      </c>
      <c r="FT485" s="192">
        <f t="shared" si="1751"/>
        <v>0</v>
      </c>
      <c r="FU485" s="192">
        <f t="shared" si="1752"/>
        <v>0</v>
      </c>
      <c r="FV485" s="192">
        <f t="shared" si="1753"/>
        <v>0</v>
      </c>
      <c r="FW485" s="192">
        <f t="shared" si="1754"/>
        <v>0</v>
      </c>
      <c r="FX485" s="192">
        <f t="shared" si="1755"/>
        <v>0</v>
      </c>
      <c r="FY485" s="192">
        <f t="shared" si="1756"/>
        <v>0</v>
      </c>
      <c r="FZ485" s="192">
        <f t="shared" si="1757"/>
        <v>0</v>
      </c>
      <c r="GA485" s="192">
        <f t="shared" si="1758"/>
        <v>0</v>
      </c>
      <c r="GB485" s="192">
        <f t="shared" si="1759"/>
        <v>0</v>
      </c>
      <c r="GC485" s="192">
        <f t="shared" si="1760"/>
        <v>0</v>
      </c>
      <c r="GD485" s="192">
        <f t="shared" si="1761"/>
        <v>0</v>
      </c>
      <c r="GE485" s="192">
        <f t="shared" si="1762"/>
        <v>0</v>
      </c>
      <c r="GF485" s="192">
        <f t="shared" si="1763"/>
        <v>0</v>
      </c>
      <c r="GG485" s="192">
        <f t="shared" si="1764"/>
        <v>0</v>
      </c>
      <c r="GH485" s="192">
        <f t="shared" si="1765"/>
        <v>0</v>
      </c>
      <c r="GI485" s="192">
        <f t="shared" si="1766"/>
        <v>0</v>
      </c>
      <c r="GJ485" s="192">
        <f t="shared" si="1767"/>
        <v>0</v>
      </c>
      <c r="GK485" s="192">
        <f t="shared" si="1768"/>
        <v>0</v>
      </c>
      <c r="GL485" s="192">
        <f t="shared" si="1769"/>
        <v>0</v>
      </c>
      <c r="GM485" s="192">
        <f t="shared" si="1770"/>
        <v>0</v>
      </c>
      <c r="GN485" s="192">
        <f t="shared" si="1771"/>
        <v>0</v>
      </c>
      <c r="GO485" s="192">
        <f t="shared" si="1772"/>
        <v>0</v>
      </c>
      <c r="GP485" s="192">
        <f t="shared" si="1773"/>
        <v>0</v>
      </c>
      <c r="GQ485" s="192">
        <f t="shared" si="1774"/>
        <v>0</v>
      </c>
      <c r="GR485" s="192">
        <f t="shared" si="1775"/>
        <v>0</v>
      </c>
      <c r="GS485" s="192">
        <f t="shared" si="1776"/>
        <v>0</v>
      </c>
      <c r="GT485" s="192">
        <f t="shared" si="1777"/>
        <v>0</v>
      </c>
      <c r="GU485" s="192">
        <f t="shared" si="1778"/>
        <v>0</v>
      </c>
      <c r="GV485" s="192">
        <f t="shared" si="1779"/>
        <v>0</v>
      </c>
      <c r="GW485" s="192">
        <f t="shared" si="1780"/>
        <v>0</v>
      </c>
      <c r="GX485" s="192">
        <f t="shared" si="1781"/>
        <v>0</v>
      </c>
      <c r="GY485" s="192">
        <f t="shared" si="1782"/>
        <v>0</v>
      </c>
      <c r="GZ485" s="192">
        <f t="shared" si="1783"/>
        <v>0</v>
      </c>
      <c r="HA485" s="192">
        <f t="shared" si="1784"/>
        <v>0</v>
      </c>
      <c r="HB485" s="192">
        <f t="shared" si="1785"/>
        <v>0</v>
      </c>
      <c r="HC485" s="192">
        <f t="shared" si="1786"/>
        <v>0</v>
      </c>
      <c r="HD485" s="192">
        <f t="shared" si="1787"/>
        <v>0</v>
      </c>
      <c r="HE485" s="192">
        <f t="shared" si="1788"/>
        <v>0</v>
      </c>
      <c r="HF485" s="192">
        <f t="shared" si="1789"/>
        <v>0</v>
      </c>
      <c r="HG485" s="192">
        <f t="shared" si="1790"/>
        <v>0</v>
      </c>
      <c r="HH485" s="192">
        <f t="shared" si="1791"/>
        <v>0</v>
      </c>
      <c r="HI485" s="192">
        <f t="shared" si="1792"/>
        <v>0</v>
      </c>
      <c r="HJ485" s="192">
        <f t="shared" si="1793"/>
        <v>0</v>
      </c>
      <c r="HK485" s="192">
        <f t="shared" si="1794"/>
        <v>0</v>
      </c>
      <c r="HL485" s="192">
        <f t="shared" si="1795"/>
        <v>0</v>
      </c>
      <c r="HM485" s="192">
        <f t="shared" si="1796"/>
        <v>0</v>
      </c>
      <c r="HN485" s="194">
        <f t="shared" si="1797"/>
        <v>0</v>
      </c>
      <c r="HO485" s="194">
        <f t="shared" si="1798"/>
        <v>0</v>
      </c>
      <c r="HP485" s="194">
        <f t="shared" si="1799"/>
        <v>0</v>
      </c>
      <c r="HQ485" s="194">
        <f t="shared" si="1800"/>
        <v>0</v>
      </c>
      <c r="HR485" s="194">
        <f t="shared" si="1801"/>
        <v>0</v>
      </c>
      <c r="HS485" s="195" t="str">
        <f t="shared" si="1599"/>
        <v/>
      </c>
      <c r="HT485" s="196">
        <f t="shared" si="1595"/>
        <v>0</v>
      </c>
      <c r="HU485" s="196">
        <f t="shared" si="1596"/>
        <v>0</v>
      </c>
      <c r="HV485" s="197" t="str">
        <f t="shared" si="1600"/>
        <v/>
      </c>
      <c r="HW485" s="197" t="str">
        <f t="shared" si="1802"/>
        <v/>
      </c>
      <c r="HX485" s="197" t="str">
        <f t="shared" si="1803"/>
        <v/>
      </c>
      <c r="HY485" s="195" t="str">
        <f t="shared" si="1601"/>
        <v/>
      </c>
      <c r="HZ485" s="30">
        <f t="shared" si="1597"/>
        <v>0</v>
      </c>
      <c r="IA485" s="198">
        <f t="shared" si="1602"/>
        <v>0</v>
      </c>
      <c r="IB485" s="195"/>
      <c r="IC485" s="195">
        <f t="shared" si="1804"/>
        <v>0</v>
      </c>
      <c r="ID485" s="195">
        <f t="shared" si="1603"/>
        <v>0</v>
      </c>
      <c r="IE485" s="195">
        <f t="shared" si="1805"/>
        <v>0</v>
      </c>
      <c r="IF485" s="195">
        <f t="shared" si="1604"/>
        <v>0</v>
      </c>
      <c r="IG485" s="307">
        <f t="shared" si="1605"/>
        <v>0</v>
      </c>
      <c r="IH485" s="307">
        <f t="shared" si="1606"/>
        <v>0</v>
      </c>
      <c r="II485" s="44">
        <f t="shared" si="1806"/>
        <v>0</v>
      </c>
      <c r="IJ485" s="44">
        <f t="shared" si="1807"/>
        <v>0</v>
      </c>
      <c r="IK485" s="44">
        <f t="shared" si="1808"/>
        <v>0</v>
      </c>
      <c r="IL485" s="44">
        <f t="shared" si="1809"/>
        <v>0</v>
      </c>
      <c r="IM485" s="44">
        <f t="shared" si="1810"/>
        <v>0</v>
      </c>
      <c r="IN485" s="44">
        <f t="shared" si="1811"/>
        <v>0</v>
      </c>
      <c r="IO485" s="44">
        <f t="shared" si="1812"/>
        <v>0</v>
      </c>
    </row>
    <row r="486" spans="1:249" ht="18" customHeight="1">
      <c r="A486" s="188">
        <v>480</v>
      </c>
      <c r="B486" s="326"/>
      <c r="C486" s="289"/>
      <c r="D486" s="199"/>
      <c r="E486" s="189"/>
      <c r="F486" s="189"/>
      <c r="G486" s="190"/>
      <c r="H486" s="190"/>
      <c r="I486" s="272"/>
      <c r="J486" s="207"/>
      <c r="K486" s="214" t="str">
        <f t="shared" si="1607"/>
        <v/>
      </c>
      <c r="L486" s="200" t="str">
        <f t="shared" si="1608"/>
        <v/>
      </c>
      <c r="M486" s="200" t="str">
        <f t="shared" si="1609"/>
        <v/>
      </c>
      <c r="N486" s="209" t="str">
        <f t="shared" si="1598"/>
        <v/>
      </c>
      <c r="O486" s="208" t="str">
        <f>IFERROR(IF(D486="","",IF(K486="","",IF(I486="","",IF(F486="F",VLOOKUP(K486,F!A:G,2,0),IF(F486="M",VLOOKUP(K486,M!A:G,2,0),""))))),0)</f>
        <v/>
      </c>
      <c r="P486" s="191" t="str">
        <f>IFERROR(IF(D486="","",IF(K486="","",IF(I486="","",IF(F486="F",VLOOKUP(K486,F!A:G,3,0),IF(F486="M",VLOOKUP(K486,M!A:G,3,0),""))))),0)</f>
        <v/>
      </c>
      <c r="Q486" s="191" t="str">
        <f>IFERROR(IF(D486="","",IF(K486="","",IF(I486="","",IF(F486="F",VLOOKUP(K486,F!A:G,4,0),IF(F486="M",VLOOKUP(K486,M!A:G,4,0),""))))),0)</f>
        <v/>
      </c>
      <c r="R486" s="191" t="str">
        <f>IFERROR(IF(D486="","",IF(K486="","",IF(I486="","",IF(F486="F",VLOOKUP(K486,F!A:G,5,0),IF(F486="M",VLOOKUP(K486,M!A:G,5,0),""))))),0)</f>
        <v/>
      </c>
      <c r="S486" s="191" t="str">
        <f>IFERROR(IF(D486="","",IF(K486="","",IF(I486="","",IF(F486="F",VLOOKUP(K486,F!A:G,6,0),IF(F486="M",VLOOKUP(K486,M!A:G,6,0),""))))),0)</f>
        <v/>
      </c>
      <c r="T486" s="191" t="str">
        <f>IFERROR(IF(D486="","",IF(K486="","",IF(I486="","",IF(F486="F",VLOOKUP(K486,F!A:G,7,0),IF(F486="M",VLOOKUP(K486,M!A:G,7,0),""))))),0)</f>
        <v/>
      </c>
      <c r="U486" s="191" t="str">
        <f>IFERROR(IF(D486="","",IF(K486="","",IF(J486="","",IF(F486="F",VLOOKUP(K486,F!A:M,8,0),IF(F486="M",VLOOKUP(K486,M!A:M,8,0),""))))),0)</f>
        <v/>
      </c>
      <c r="V486" s="191" t="str">
        <f>IFERROR(IF(D486="","",IF(K486="","",IF(J486="","",IF(F486="F",VLOOKUP(K486,F!A:M,9,0),IF(F486="M",VLOOKUP(K486,M!A:M,9,0),""))))),0)</f>
        <v/>
      </c>
      <c r="W486" s="191" t="str">
        <f>IFERROR(IF(D486="","",IF(K486="","",IF(J486="","",IF(F486="F",VLOOKUP(K486,F!A:M,10,0),IF(F486="M",VLOOKUP(K486,M!A:M,10,0),""))))),0)</f>
        <v/>
      </c>
      <c r="X486" s="191" t="str">
        <f>IFERROR(IF(D486="","",IF(K486="","",IF(J486="","",IF(F486="F",VLOOKUP(K486,F!A:M,11,0),IF(F486="M",VLOOKUP(K486,M!A:M,11,0),""))))),0)</f>
        <v/>
      </c>
      <c r="Y486" s="191" t="str">
        <f>IFERROR(IF(D486="","",IF(K486="","",IF(J486="","",IF(F486="F",VLOOKUP(K486,F!A:M,12,0),IF(F486="M",VLOOKUP(K486,M!A:M,12,0),""))))),0)</f>
        <v/>
      </c>
      <c r="Z486" s="191" t="str">
        <f>IFERROR(IF(D486="","",IF(K486="","",IF(J486="","",IF(F486="F",VLOOKUP(K486,F!A:M,13,0),IF(F486="M",VLOOKUP(K486,M!A:M,13,0),""))))),0)</f>
        <v/>
      </c>
      <c r="AA486" s="191" t="str">
        <f>IFERROR(IF(D486="","",IF(F486="","",IF(J486="","",IF(K486="","",IF(AND(K486&gt;23,K486&lt;=60),IF(F486="F",VLOOKUP(MROUND(HZ486,0.5),'F-Weight for Length'!K:S,2,0),VLOOKUP(MROUND(HZ486,0.5),'M-Weight for Length'!K:S,2,0)),IF(K486&gt;60,IF(F486="F",VLOOKUP(K486,'F-Weight for Length'!U:AC,2,0),VLOOKUP(K486,'M-Weight for Length'!U:AC,2,0)),IF(F486="F",VLOOKUP(MROUND(HZ486,0.5),'F-Weight for Length'!A:I,2,0),VLOOKUP(MROUND(HZ486,0.5),'M-Weight for Length'!A:I,2,0)))))))),0)</f>
        <v/>
      </c>
      <c r="AB486" s="191" t="str">
        <f>IFERROR(IF(D486="","",IF(F486="","",IF(J486="","",IF(K486="","",IF(AND(K486&gt;23,K486&lt;=60),IF(F486="F",VLOOKUP(MROUND(HZ486,0.5),'F-Weight for Length'!K:S,3,0),VLOOKUP(MROUND(HZ486,0.5),'M-Weight for Length'!K:S,3,0)),IF(K486&gt;60,IF(F486="F",VLOOKUP(K486,'F-Weight for Length'!U:AC,3,0),VLOOKUP(K486,'M-Weight for Length'!U:AC,3,0)),IF(F486="F",VLOOKUP(MROUND(HZ486,0.5),'F-Weight for Length'!A:I,3,0),VLOOKUP(MROUND(HZ486,0.5),'M-Weight for Length'!A:I,3,0)))))))),0)</f>
        <v/>
      </c>
      <c r="AC486" s="191" t="str">
        <f>IFERROR(IF(D486="","",IF(F486="","",IF(J486="","",IF(K486="","",IF(AND(K486&gt;23,K486&lt;=60),IF(F486="F",VLOOKUP(MROUND(HZ486,0.5),'F-Weight for Length'!K:S,4,0),VLOOKUP(MROUND(HZ486,0.5),'M-Weight for Length'!K:S,4,0)),IF(K486&gt;60,IF(F486="F",VLOOKUP(K486,'F-Weight for Length'!U:AC,4,0),VLOOKUP(K486,'M-Weight for Length'!U:AC,4,0)),IF(F486="F",VLOOKUP(MROUND(HZ486,0.5),'F-Weight for Length'!A:I,4,0),VLOOKUP(MROUND(HZ486,0.5),'M-Weight for Length'!A:I,4,0)))))))),0)</f>
        <v/>
      </c>
      <c r="AD486" s="191" t="str">
        <f>IFERROR(IF(D486="","",IF(F486="","",IF(J486="","",IF(K486="","",IF(AND(K486&gt;23,K486&lt;=60),IF(F486="F",VLOOKUP(MROUND(HZ486,0.5),'F-Weight for Length'!K:S,5,0),VLOOKUP(MROUND(HZ486,0.5),'M-Weight for Length'!K:S,5,0)),IF(K486&gt;60,IF(F486="F",VLOOKUP(K486,'F-Weight for Length'!U:AC,5,0),VLOOKUP(K486,'M-Weight for Length'!U:AC,5,0)),IF(F486="F",VLOOKUP(MROUND(HZ486,0.5),'F-Weight for Length'!A:I,5,0),VLOOKUP(MROUND(HZ486,0.5),'M-Weight for Length'!A:I,5,0)))))))),0)</f>
        <v/>
      </c>
      <c r="AE486" s="191" t="str">
        <f>IFERROR(IF(D486="","",IF(F486="","",IF(J486="","",IF(K486="","",IF(AND(K486&gt;23,K486&lt;=60),IF(F486="F",VLOOKUP(MROUND(HZ486,0.5),'F-Weight for Length'!K:S,6,0),VLOOKUP(MROUND(HZ486,0.5),'M-Weight for Length'!K:S,6,0)),IF(K486&gt;60,IF(F486="F",VLOOKUP(K486,'F-Weight for Length'!U:AC,6,0),VLOOKUP(K486,'M-Weight for Length'!U:AC,6,0)),IF(F486="F",VLOOKUP(MROUND(HZ486,0.5),'F-Weight for Length'!A:I,6,0),VLOOKUP(MROUND(HZ486,0.5),'M-Weight for Length'!A:I,6,0)))))))),0)</f>
        <v/>
      </c>
      <c r="AF486" s="191" t="str">
        <f>IFERROR(IF(D486="","",IF(F486="","",IF(J486="","",IF(K486="","",IF(AND(K486&gt;23,K486&lt;=60),IF(F486="F",VLOOKUP(MROUND(HZ486,0.5),'F-Weight for Length'!K:S,7,0),VLOOKUP(MROUND(HZ486,0.5),'M-Weight for Length'!K:S,7,0)),IF(K486&gt;60,IF(F486="F",VLOOKUP(K486,'F-Weight for Length'!U:AC,7,0),VLOOKUP(K486,'M-Weight for Length'!U:AC,7,0)),IF(F486="F",VLOOKUP(MROUND(HZ486,0.5),'F-Weight for Length'!A:I,7,0),VLOOKUP(MROUND(HZ486,0.5),'M-Weight for Length'!A:I,7,0)))))))),0)</f>
        <v/>
      </c>
      <c r="AG486" s="191" t="str">
        <f>IFERROR(IF(D486="","",IF(F486="","",IF(J486="","",IF(K486="","",IF(AND(K486&gt;23,K486&lt;=60),IF(F486="F",VLOOKUP(MROUND(HZ486,0.5),'F-Weight for Length'!K:S,8,0),VLOOKUP(MROUND(HZ486,0.5),'M-Weight for Length'!K:S,8,0)),IF(K486&gt;60,IF(F486="F",VLOOKUP(K486,'F-Weight for Length'!U:AC,8,0),VLOOKUP(K486,'M-Weight for Length'!U:AC,8,0)),IF(F486="F",VLOOKUP(MROUND(HZ486,0.5),'F-Weight for Length'!A:I,8,0),VLOOKUP(MROUND(HZ486,0.5),'M-Weight for Length'!A:I,8,0)))))))),0)</f>
        <v/>
      </c>
      <c r="AH486" s="191" t="str">
        <f>IFERROR(IF(D486="","",IF(F486="","",IF(J486="","",IF(K486="","",IF(AND(K486&gt;23,K486&lt;=60),IF(F486="F",VLOOKUP(MROUND(HZ486,0.5),'F-Weight for Length'!K:S,9,0),VLOOKUP(MROUND(HZ486,0.5),'M-Weight for Length'!K:S,9,0)),IF(K486&gt;60,IF(F486="F",VLOOKUP(K486,'F-Weight for Length'!U:AC,9,0),VLOOKUP(K486,'M-Weight for Length'!U:AC,9,0)),IF(F486="F",VLOOKUP(MROUND(HZ486,0.5),'F-Weight for Length'!A:I,9,0),VLOOKUP(MROUND(HZ486,0.5),'M-Weight for Length'!A:I,9,0)))))))),0)</f>
        <v/>
      </c>
      <c r="AI486" s="192">
        <f t="shared" si="1610"/>
        <v>0</v>
      </c>
      <c r="AJ486" s="192">
        <f t="shared" si="1611"/>
        <v>0</v>
      </c>
      <c r="AK486" s="192">
        <f t="shared" si="1612"/>
        <v>0</v>
      </c>
      <c r="AL486" s="192">
        <f t="shared" si="1613"/>
        <v>0</v>
      </c>
      <c r="AM486" s="192">
        <f t="shared" si="1614"/>
        <v>0</v>
      </c>
      <c r="AN486" s="192">
        <f t="shared" si="1615"/>
        <v>0</v>
      </c>
      <c r="AO486" s="192">
        <f t="shared" si="1616"/>
        <v>0</v>
      </c>
      <c r="AP486" s="192">
        <f t="shared" si="1617"/>
        <v>0</v>
      </c>
      <c r="AQ486" s="192">
        <f t="shared" si="1618"/>
        <v>0</v>
      </c>
      <c r="AR486" s="192">
        <f t="shared" si="1619"/>
        <v>0</v>
      </c>
      <c r="AS486" s="192">
        <f t="shared" si="1620"/>
        <v>0</v>
      </c>
      <c r="AT486" s="192">
        <f t="shared" si="1621"/>
        <v>0</v>
      </c>
      <c r="AU486" s="192">
        <f t="shared" si="1622"/>
        <v>0</v>
      </c>
      <c r="AV486" s="192">
        <f t="shared" si="1623"/>
        <v>0</v>
      </c>
      <c r="AW486" s="192">
        <f t="shared" si="1624"/>
        <v>0</v>
      </c>
      <c r="AX486" s="192">
        <f t="shared" si="1625"/>
        <v>0</v>
      </c>
      <c r="AY486" s="192">
        <f t="shared" si="1626"/>
        <v>0</v>
      </c>
      <c r="AZ486" s="192">
        <f t="shared" si="1627"/>
        <v>0</v>
      </c>
      <c r="BA486" s="192">
        <f t="shared" si="1628"/>
        <v>0</v>
      </c>
      <c r="BB486" s="192">
        <f t="shared" si="1629"/>
        <v>0</v>
      </c>
      <c r="BC486" s="192">
        <f t="shared" si="1630"/>
        <v>0</v>
      </c>
      <c r="BD486" s="192">
        <f t="shared" si="1631"/>
        <v>0</v>
      </c>
      <c r="BE486" s="192">
        <f t="shared" si="1632"/>
        <v>0</v>
      </c>
      <c r="BF486" s="192">
        <f t="shared" si="1633"/>
        <v>0</v>
      </c>
      <c r="BG486" s="192">
        <f t="shared" si="1634"/>
        <v>0</v>
      </c>
      <c r="BH486" s="192">
        <f t="shared" si="1635"/>
        <v>0</v>
      </c>
      <c r="BI486" s="192">
        <f t="shared" si="1636"/>
        <v>0</v>
      </c>
      <c r="BJ486" s="192">
        <f t="shared" si="1637"/>
        <v>0</v>
      </c>
      <c r="BK486" s="192">
        <f t="shared" si="1638"/>
        <v>0</v>
      </c>
      <c r="BL486" s="192">
        <f t="shared" si="1639"/>
        <v>0</v>
      </c>
      <c r="BM486" s="192">
        <f t="shared" si="1640"/>
        <v>0</v>
      </c>
      <c r="BN486" s="192">
        <f t="shared" si="1641"/>
        <v>0</v>
      </c>
      <c r="BO486" s="192">
        <f t="shared" si="1642"/>
        <v>0</v>
      </c>
      <c r="BP486" s="192">
        <f t="shared" si="1643"/>
        <v>0</v>
      </c>
      <c r="BQ486" s="192">
        <f t="shared" si="1644"/>
        <v>0</v>
      </c>
      <c r="BR486" s="192">
        <f t="shared" si="1645"/>
        <v>0</v>
      </c>
      <c r="BS486" s="192">
        <f t="shared" si="1646"/>
        <v>0</v>
      </c>
      <c r="BT486" s="192">
        <f t="shared" si="1647"/>
        <v>0</v>
      </c>
      <c r="BU486" s="192">
        <f t="shared" si="1648"/>
        <v>0</v>
      </c>
      <c r="BV486" s="192">
        <f t="shared" si="1649"/>
        <v>0</v>
      </c>
      <c r="BW486" s="192">
        <f t="shared" si="1650"/>
        <v>0</v>
      </c>
      <c r="BX486" s="192">
        <f t="shared" si="1651"/>
        <v>0</v>
      </c>
      <c r="BY486" s="192">
        <f t="shared" si="1652"/>
        <v>0</v>
      </c>
      <c r="BZ486" s="192">
        <f t="shared" si="1653"/>
        <v>0</v>
      </c>
      <c r="CA486" s="192">
        <f t="shared" si="1654"/>
        <v>0</v>
      </c>
      <c r="CB486" s="192">
        <f t="shared" si="1655"/>
        <v>0</v>
      </c>
      <c r="CC486" s="192">
        <f t="shared" si="1656"/>
        <v>0</v>
      </c>
      <c r="CD486" s="192">
        <f t="shared" si="1657"/>
        <v>0</v>
      </c>
      <c r="CE486" s="192">
        <f t="shared" si="1658"/>
        <v>0</v>
      </c>
      <c r="CF486" s="192">
        <f t="shared" si="1659"/>
        <v>0</v>
      </c>
      <c r="CG486" s="192">
        <f t="shared" si="1660"/>
        <v>0</v>
      </c>
      <c r="CH486" s="192">
        <f t="shared" si="1661"/>
        <v>0</v>
      </c>
      <c r="CI486" s="192">
        <f t="shared" si="1662"/>
        <v>0</v>
      </c>
      <c r="CJ486" s="192">
        <f t="shared" si="1663"/>
        <v>0</v>
      </c>
      <c r="CK486" s="192">
        <f t="shared" si="1664"/>
        <v>0</v>
      </c>
      <c r="CL486" s="192">
        <f t="shared" si="1665"/>
        <v>0</v>
      </c>
      <c r="CM486" s="192">
        <f t="shared" si="1666"/>
        <v>0</v>
      </c>
      <c r="CN486" s="192">
        <f t="shared" si="1667"/>
        <v>0</v>
      </c>
      <c r="CO486" s="192">
        <f t="shared" si="1668"/>
        <v>0</v>
      </c>
      <c r="CP486" s="192">
        <f t="shared" si="1669"/>
        <v>0</v>
      </c>
      <c r="CQ486" s="192">
        <f t="shared" si="1670"/>
        <v>0</v>
      </c>
      <c r="CR486" s="192">
        <f t="shared" si="1671"/>
        <v>0</v>
      </c>
      <c r="CS486" s="192">
        <f t="shared" si="1672"/>
        <v>0</v>
      </c>
      <c r="CT486" s="192">
        <f t="shared" si="1673"/>
        <v>0</v>
      </c>
      <c r="CU486" s="192">
        <f t="shared" si="1674"/>
        <v>0</v>
      </c>
      <c r="CV486" s="192">
        <f t="shared" si="1675"/>
        <v>0</v>
      </c>
      <c r="CW486" s="192">
        <f t="shared" si="1676"/>
        <v>0</v>
      </c>
      <c r="CX486" s="192">
        <f t="shared" si="1677"/>
        <v>0</v>
      </c>
      <c r="CY486" s="192">
        <f t="shared" si="1678"/>
        <v>0</v>
      </c>
      <c r="CZ486" s="192">
        <f t="shared" si="1679"/>
        <v>0</v>
      </c>
      <c r="DA486" s="192">
        <f t="shared" si="1680"/>
        <v>0</v>
      </c>
      <c r="DB486" s="192">
        <f t="shared" si="1681"/>
        <v>0</v>
      </c>
      <c r="DC486" s="192">
        <f t="shared" si="1682"/>
        <v>0</v>
      </c>
      <c r="DD486" s="192">
        <f t="shared" si="1683"/>
        <v>0</v>
      </c>
      <c r="DE486" s="192">
        <f t="shared" si="1684"/>
        <v>0</v>
      </c>
      <c r="DF486" s="192">
        <f t="shared" si="1685"/>
        <v>0</v>
      </c>
      <c r="DG486" s="192">
        <f t="shared" si="1686"/>
        <v>0</v>
      </c>
      <c r="DH486" s="192">
        <f t="shared" si="1687"/>
        <v>0</v>
      </c>
      <c r="DI486" s="192">
        <f t="shared" si="1688"/>
        <v>0</v>
      </c>
      <c r="DJ486" s="192">
        <f t="shared" si="1689"/>
        <v>0</v>
      </c>
      <c r="DK486" s="192">
        <f t="shared" si="1690"/>
        <v>0</v>
      </c>
      <c r="DL486" s="192">
        <f t="shared" si="1691"/>
        <v>0</v>
      </c>
      <c r="DM486" s="192">
        <f t="shared" si="1692"/>
        <v>0</v>
      </c>
      <c r="DN486" s="192">
        <f t="shared" si="1693"/>
        <v>0</v>
      </c>
      <c r="DO486" s="192">
        <f t="shared" si="1694"/>
        <v>0</v>
      </c>
      <c r="DP486" s="192">
        <f t="shared" si="1695"/>
        <v>0</v>
      </c>
      <c r="DQ486" s="192">
        <f t="shared" si="1696"/>
        <v>0</v>
      </c>
      <c r="DR486" s="192">
        <f t="shared" si="1697"/>
        <v>0</v>
      </c>
      <c r="DS486" s="192">
        <f t="shared" si="1698"/>
        <v>0</v>
      </c>
      <c r="DT486" s="192">
        <f t="shared" si="1699"/>
        <v>0</v>
      </c>
      <c r="DU486" s="192">
        <f t="shared" si="1700"/>
        <v>0</v>
      </c>
      <c r="DV486" s="193">
        <f t="shared" si="1701"/>
        <v>0</v>
      </c>
      <c r="DW486" s="193">
        <f t="shared" si="1702"/>
        <v>0</v>
      </c>
      <c r="DX486" s="193">
        <f t="shared" si="1703"/>
        <v>0</v>
      </c>
      <c r="DY486" s="193">
        <f t="shared" si="1704"/>
        <v>0</v>
      </c>
      <c r="DZ486" s="193">
        <f t="shared" si="1705"/>
        <v>0</v>
      </c>
      <c r="EA486" s="192">
        <f t="shared" si="1706"/>
        <v>0</v>
      </c>
      <c r="EB486" s="192">
        <f t="shared" si="1707"/>
        <v>0</v>
      </c>
      <c r="EC486" s="192">
        <f t="shared" si="1708"/>
        <v>0</v>
      </c>
      <c r="ED486" s="192">
        <f t="shared" si="1709"/>
        <v>0</v>
      </c>
      <c r="EE486" s="192">
        <f t="shared" si="1710"/>
        <v>0</v>
      </c>
      <c r="EF486" s="192">
        <f t="shared" si="1711"/>
        <v>0</v>
      </c>
      <c r="EG486" s="192">
        <f t="shared" si="1712"/>
        <v>0</v>
      </c>
      <c r="EH486" s="192">
        <f t="shared" si="1713"/>
        <v>0</v>
      </c>
      <c r="EI486" s="192">
        <f t="shared" si="1714"/>
        <v>0</v>
      </c>
      <c r="EJ486" s="192">
        <f t="shared" si="1715"/>
        <v>0</v>
      </c>
      <c r="EK486" s="192">
        <f t="shared" si="1716"/>
        <v>0</v>
      </c>
      <c r="EL486" s="192">
        <f t="shared" si="1717"/>
        <v>0</v>
      </c>
      <c r="EM486" s="192">
        <f t="shared" si="1718"/>
        <v>0</v>
      </c>
      <c r="EN486" s="192">
        <f t="shared" si="1719"/>
        <v>0</v>
      </c>
      <c r="EO486" s="192">
        <f t="shared" si="1720"/>
        <v>0</v>
      </c>
      <c r="EP486" s="192">
        <f t="shared" si="1721"/>
        <v>0</v>
      </c>
      <c r="EQ486" s="192">
        <f t="shared" si="1722"/>
        <v>0</v>
      </c>
      <c r="ER486" s="192">
        <f t="shared" si="1723"/>
        <v>0</v>
      </c>
      <c r="ES486" s="192">
        <f t="shared" si="1724"/>
        <v>0</v>
      </c>
      <c r="ET486" s="192">
        <f t="shared" si="1725"/>
        <v>0</v>
      </c>
      <c r="EU486" s="192">
        <f t="shared" si="1726"/>
        <v>0</v>
      </c>
      <c r="EV486" s="192">
        <f t="shared" si="1727"/>
        <v>0</v>
      </c>
      <c r="EW486" s="192">
        <f t="shared" si="1728"/>
        <v>0</v>
      </c>
      <c r="EX486" s="192">
        <f t="shared" si="1729"/>
        <v>0</v>
      </c>
      <c r="EY486" s="192">
        <f t="shared" si="1730"/>
        <v>0</v>
      </c>
      <c r="EZ486" s="192">
        <f t="shared" si="1731"/>
        <v>0</v>
      </c>
      <c r="FA486" s="192">
        <f t="shared" si="1732"/>
        <v>0</v>
      </c>
      <c r="FB486" s="192">
        <f t="shared" si="1733"/>
        <v>0</v>
      </c>
      <c r="FC486" s="192">
        <f t="shared" si="1734"/>
        <v>0</v>
      </c>
      <c r="FD486" s="192">
        <f t="shared" si="1735"/>
        <v>0</v>
      </c>
      <c r="FE486" s="192">
        <f t="shared" si="1736"/>
        <v>0</v>
      </c>
      <c r="FF486" s="192">
        <f t="shared" si="1737"/>
        <v>0</v>
      </c>
      <c r="FG486" s="192">
        <f t="shared" si="1738"/>
        <v>0</v>
      </c>
      <c r="FH486" s="192">
        <f t="shared" si="1739"/>
        <v>0</v>
      </c>
      <c r="FI486" s="192">
        <f t="shared" si="1740"/>
        <v>0</v>
      </c>
      <c r="FJ486" s="192">
        <f t="shared" si="1741"/>
        <v>0</v>
      </c>
      <c r="FK486" s="192">
        <f t="shared" si="1742"/>
        <v>0</v>
      </c>
      <c r="FL486" s="192">
        <f t="shared" si="1743"/>
        <v>0</v>
      </c>
      <c r="FM486" s="192">
        <f t="shared" si="1744"/>
        <v>0</v>
      </c>
      <c r="FN486" s="192">
        <f t="shared" si="1745"/>
        <v>0</v>
      </c>
      <c r="FO486" s="192">
        <f t="shared" si="1746"/>
        <v>0</v>
      </c>
      <c r="FP486" s="192">
        <f t="shared" si="1747"/>
        <v>0</v>
      </c>
      <c r="FQ486" s="192">
        <f t="shared" si="1748"/>
        <v>0</v>
      </c>
      <c r="FR486" s="192">
        <f t="shared" si="1749"/>
        <v>0</v>
      </c>
      <c r="FS486" s="192">
        <f t="shared" si="1750"/>
        <v>0</v>
      </c>
      <c r="FT486" s="192">
        <f t="shared" si="1751"/>
        <v>0</v>
      </c>
      <c r="FU486" s="192">
        <f t="shared" si="1752"/>
        <v>0</v>
      </c>
      <c r="FV486" s="192">
        <f t="shared" si="1753"/>
        <v>0</v>
      </c>
      <c r="FW486" s="192">
        <f t="shared" si="1754"/>
        <v>0</v>
      </c>
      <c r="FX486" s="192">
        <f t="shared" si="1755"/>
        <v>0</v>
      </c>
      <c r="FY486" s="192">
        <f t="shared" si="1756"/>
        <v>0</v>
      </c>
      <c r="FZ486" s="192">
        <f t="shared" si="1757"/>
        <v>0</v>
      </c>
      <c r="GA486" s="192">
        <f t="shared" si="1758"/>
        <v>0</v>
      </c>
      <c r="GB486" s="192">
        <f t="shared" si="1759"/>
        <v>0</v>
      </c>
      <c r="GC486" s="192">
        <f t="shared" si="1760"/>
        <v>0</v>
      </c>
      <c r="GD486" s="192">
        <f t="shared" si="1761"/>
        <v>0</v>
      </c>
      <c r="GE486" s="192">
        <f t="shared" si="1762"/>
        <v>0</v>
      </c>
      <c r="GF486" s="192">
        <f t="shared" si="1763"/>
        <v>0</v>
      </c>
      <c r="GG486" s="192">
        <f t="shared" si="1764"/>
        <v>0</v>
      </c>
      <c r="GH486" s="192">
        <f t="shared" si="1765"/>
        <v>0</v>
      </c>
      <c r="GI486" s="192">
        <f t="shared" si="1766"/>
        <v>0</v>
      </c>
      <c r="GJ486" s="192">
        <f t="shared" si="1767"/>
        <v>0</v>
      </c>
      <c r="GK486" s="192">
        <f t="shared" si="1768"/>
        <v>0</v>
      </c>
      <c r="GL486" s="192">
        <f t="shared" si="1769"/>
        <v>0</v>
      </c>
      <c r="GM486" s="192">
        <f t="shared" si="1770"/>
        <v>0</v>
      </c>
      <c r="GN486" s="192">
        <f t="shared" si="1771"/>
        <v>0</v>
      </c>
      <c r="GO486" s="192">
        <f t="shared" si="1772"/>
        <v>0</v>
      </c>
      <c r="GP486" s="192">
        <f t="shared" si="1773"/>
        <v>0</v>
      </c>
      <c r="GQ486" s="192">
        <f t="shared" si="1774"/>
        <v>0</v>
      </c>
      <c r="GR486" s="192">
        <f t="shared" si="1775"/>
        <v>0</v>
      </c>
      <c r="GS486" s="192">
        <f t="shared" si="1776"/>
        <v>0</v>
      </c>
      <c r="GT486" s="192">
        <f t="shared" si="1777"/>
        <v>0</v>
      </c>
      <c r="GU486" s="192">
        <f t="shared" si="1778"/>
        <v>0</v>
      </c>
      <c r="GV486" s="192">
        <f t="shared" si="1779"/>
        <v>0</v>
      </c>
      <c r="GW486" s="192">
        <f t="shared" si="1780"/>
        <v>0</v>
      </c>
      <c r="GX486" s="192">
        <f t="shared" si="1781"/>
        <v>0</v>
      </c>
      <c r="GY486" s="192">
        <f t="shared" si="1782"/>
        <v>0</v>
      </c>
      <c r="GZ486" s="192">
        <f t="shared" si="1783"/>
        <v>0</v>
      </c>
      <c r="HA486" s="192">
        <f t="shared" si="1784"/>
        <v>0</v>
      </c>
      <c r="HB486" s="192">
        <f t="shared" si="1785"/>
        <v>0</v>
      </c>
      <c r="HC486" s="192">
        <f t="shared" si="1786"/>
        <v>0</v>
      </c>
      <c r="HD486" s="192">
        <f t="shared" si="1787"/>
        <v>0</v>
      </c>
      <c r="HE486" s="192">
        <f t="shared" si="1788"/>
        <v>0</v>
      </c>
      <c r="HF486" s="192">
        <f t="shared" si="1789"/>
        <v>0</v>
      </c>
      <c r="HG486" s="192">
        <f t="shared" si="1790"/>
        <v>0</v>
      </c>
      <c r="HH486" s="192">
        <f t="shared" si="1791"/>
        <v>0</v>
      </c>
      <c r="HI486" s="192">
        <f t="shared" si="1792"/>
        <v>0</v>
      </c>
      <c r="HJ486" s="192">
        <f t="shared" si="1793"/>
        <v>0</v>
      </c>
      <c r="HK486" s="192">
        <f t="shared" si="1794"/>
        <v>0</v>
      </c>
      <c r="HL486" s="192">
        <f t="shared" si="1795"/>
        <v>0</v>
      </c>
      <c r="HM486" s="192">
        <f t="shared" si="1796"/>
        <v>0</v>
      </c>
      <c r="HN486" s="194">
        <f t="shared" si="1797"/>
        <v>0</v>
      </c>
      <c r="HO486" s="194">
        <f t="shared" si="1798"/>
        <v>0</v>
      </c>
      <c r="HP486" s="194">
        <f t="shared" si="1799"/>
        <v>0</v>
      </c>
      <c r="HQ486" s="194">
        <f t="shared" si="1800"/>
        <v>0</v>
      </c>
      <c r="HR486" s="194">
        <f t="shared" si="1801"/>
        <v>0</v>
      </c>
      <c r="HS486" s="195" t="str">
        <f t="shared" si="1599"/>
        <v/>
      </c>
      <c r="HT486" s="196">
        <f t="shared" si="1595"/>
        <v>0</v>
      </c>
      <c r="HU486" s="196">
        <f t="shared" si="1596"/>
        <v>0</v>
      </c>
      <c r="HV486" s="197" t="str">
        <f t="shared" si="1600"/>
        <v/>
      </c>
      <c r="HW486" s="197" t="str">
        <f t="shared" si="1802"/>
        <v/>
      </c>
      <c r="HX486" s="197" t="str">
        <f t="shared" si="1803"/>
        <v/>
      </c>
      <c r="HY486" s="195" t="str">
        <f t="shared" si="1601"/>
        <v/>
      </c>
      <c r="HZ486" s="30">
        <f t="shared" si="1597"/>
        <v>0</v>
      </c>
      <c r="IA486" s="198">
        <f t="shared" si="1602"/>
        <v>0</v>
      </c>
      <c r="IB486" s="195"/>
      <c r="IC486" s="195">
        <f t="shared" si="1804"/>
        <v>0</v>
      </c>
      <c r="ID486" s="195">
        <f t="shared" si="1603"/>
        <v>0</v>
      </c>
      <c r="IE486" s="195">
        <f t="shared" si="1805"/>
        <v>0</v>
      </c>
      <c r="IF486" s="195">
        <f t="shared" si="1604"/>
        <v>0</v>
      </c>
      <c r="IG486" s="307">
        <f t="shared" si="1605"/>
        <v>0</v>
      </c>
      <c r="IH486" s="307">
        <f t="shared" si="1606"/>
        <v>0</v>
      </c>
      <c r="II486" s="44">
        <f t="shared" si="1806"/>
        <v>0</v>
      </c>
      <c r="IJ486" s="44">
        <f t="shared" si="1807"/>
        <v>0</v>
      </c>
      <c r="IK486" s="44">
        <f t="shared" si="1808"/>
        <v>0</v>
      </c>
      <c r="IL486" s="44">
        <f t="shared" si="1809"/>
        <v>0</v>
      </c>
      <c r="IM486" s="44">
        <f t="shared" si="1810"/>
        <v>0</v>
      </c>
      <c r="IN486" s="44">
        <f t="shared" si="1811"/>
        <v>0</v>
      </c>
      <c r="IO486" s="44">
        <f t="shared" si="1812"/>
        <v>0</v>
      </c>
    </row>
    <row r="487" spans="1:249" ht="18" customHeight="1">
      <c r="A487" s="188">
        <v>481</v>
      </c>
      <c r="B487" s="326"/>
      <c r="C487" s="289"/>
      <c r="D487" s="199"/>
      <c r="E487" s="189"/>
      <c r="F487" s="189"/>
      <c r="G487" s="190"/>
      <c r="H487" s="190"/>
      <c r="I487" s="272"/>
      <c r="J487" s="207"/>
      <c r="K487" s="214" t="str">
        <f t="shared" si="1607"/>
        <v/>
      </c>
      <c r="L487" s="200" t="str">
        <f t="shared" si="1608"/>
        <v/>
      </c>
      <c r="M487" s="200" t="str">
        <f t="shared" si="1609"/>
        <v/>
      </c>
      <c r="N487" s="209" t="str">
        <f t="shared" si="1598"/>
        <v/>
      </c>
      <c r="O487" s="208" t="str">
        <f>IFERROR(IF(D487="","",IF(K487="","",IF(I487="","",IF(F487="F",VLOOKUP(K487,F!A:G,2,0),IF(F487="M",VLOOKUP(K487,M!A:G,2,0),""))))),0)</f>
        <v/>
      </c>
      <c r="P487" s="191" t="str">
        <f>IFERROR(IF(D487="","",IF(K487="","",IF(I487="","",IF(F487="F",VLOOKUP(K487,F!A:G,3,0),IF(F487="M",VLOOKUP(K487,M!A:G,3,0),""))))),0)</f>
        <v/>
      </c>
      <c r="Q487" s="191" t="str">
        <f>IFERROR(IF(D487="","",IF(K487="","",IF(I487="","",IF(F487="F",VLOOKUP(K487,F!A:G,4,0),IF(F487="M",VLOOKUP(K487,M!A:G,4,0),""))))),0)</f>
        <v/>
      </c>
      <c r="R487" s="191" t="str">
        <f>IFERROR(IF(D487="","",IF(K487="","",IF(I487="","",IF(F487="F",VLOOKUP(K487,F!A:G,5,0),IF(F487="M",VLOOKUP(K487,M!A:G,5,0),""))))),0)</f>
        <v/>
      </c>
      <c r="S487" s="191" t="str">
        <f>IFERROR(IF(D487="","",IF(K487="","",IF(I487="","",IF(F487="F",VLOOKUP(K487,F!A:G,6,0),IF(F487="M",VLOOKUP(K487,M!A:G,6,0),""))))),0)</f>
        <v/>
      </c>
      <c r="T487" s="191" t="str">
        <f>IFERROR(IF(D487="","",IF(K487="","",IF(I487="","",IF(F487="F",VLOOKUP(K487,F!A:G,7,0),IF(F487="M",VLOOKUP(K487,M!A:G,7,0),""))))),0)</f>
        <v/>
      </c>
      <c r="U487" s="191" t="str">
        <f>IFERROR(IF(D487="","",IF(K487="","",IF(J487="","",IF(F487="F",VLOOKUP(K487,F!A:M,8,0),IF(F487="M",VLOOKUP(K487,M!A:M,8,0),""))))),0)</f>
        <v/>
      </c>
      <c r="V487" s="191" t="str">
        <f>IFERROR(IF(D487="","",IF(K487="","",IF(J487="","",IF(F487="F",VLOOKUP(K487,F!A:M,9,0),IF(F487="M",VLOOKUP(K487,M!A:M,9,0),""))))),0)</f>
        <v/>
      </c>
      <c r="W487" s="191" t="str">
        <f>IFERROR(IF(D487="","",IF(K487="","",IF(J487="","",IF(F487="F",VLOOKUP(K487,F!A:M,10,0),IF(F487="M",VLOOKUP(K487,M!A:M,10,0),""))))),0)</f>
        <v/>
      </c>
      <c r="X487" s="191" t="str">
        <f>IFERROR(IF(D487="","",IF(K487="","",IF(J487="","",IF(F487="F",VLOOKUP(K487,F!A:M,11,0),IF(F487="M",VLOOKUP(K487,M!A:M,11,0),""))))),0)</f>
        <v/>
      </c>
      <c r="Y487" s="191" t="str">
        <f>IFERROR(IF(D487="","",IF(K487="","",IF(J487="","",IF(F487="F",VLOOKUP(K487,F!A:M,12,0),IF(F487="M",VLOOKUP(K487,M!A:M,12,0),""))))),0)</f>
        <v/>
      </c>
      <c r="Z487" s="191" t="str">
        <f>IFERROR(IF(D487="","",IF(K487="","",IF(J487="","",IF(F487="F",VLOOKUP(K487,F!A:M,13,0),IF(F487="M",VLOOKUP(K487,M!A:M,13,0),""))))),0)</f>
        <v/>
      </c>
      <c r="AA487" s="191" t="str">
        <f>IFERROR(IF(D487="","",IF(F487="","",IF(J487="","",IF(K487="","",IF(AND(K487&gt;23,K487&lt;=60),IF(F487="F",VLOOKUP(MROUND(HZ487,0.5),'F-Weight for Length'!K:S,2,0),VLOOKUP(MROUND(HZ487,0.5),'M-Weight for Length'!K:S,2,0)),IF(K487&gt;60,IF(F487="F",VLOOKUP(K487,'F-Weight for Length'!U:AC,2,0),VLOOKUP(K487,'M-Weight for Length'!U:AC,2,0)),IF(F487="F",VLOOKUP(MROUND(HZ487,0.5),'F-Weight for Length'!A:I,2,0),VLOOKUP(MROUND(HZ487,0.5),'M-Weight for Length'!A:I,2,0)))))))),0)</f>
        <v/>
      </c>
      <c r="AB487" s="191" t="str">
        <f>IFERROR(IF(D487="","",IF(F487="","",IF(J487="","",IF(K487="","",IF(AND(K487&gt;23,K487&lt;=60),IF(F487="F",VLOOKUP(MROUND(HZ487,0.5),'F-Weight for Length'!K:S,3,0),VLOOKUP(MROUND(HZ487,0.5),'M-Weight for Length'!K:S,3,0)),IF(K487&gt;60,IF(F487="F",VLOOKUP(K487,'F-Weight for Length'!U:AC,3,0),VLOOKUP(K487,'M-Weight for Length'!U:AC,3,0)),IF(F487="F",VLOOKUP(MROUND(HZ487,0.5),'F-Weight for Length'!A:I,3,0),VLOOKUP(MROUND(HZ487,0.5),'M-Weight for Length'!A:I,3,0)))))))),0)</f>
        <v/>
      </c>
      <c r="AC487" s="191" t="str">
        <f>IFERROR(IF(D487="","",IF(F487="","",IF(J487="","",IF(K487="","",IF(AND(K487&gt;23,K487&lt;=60),IF(F487="F",VLOOKUP(MROUND(HZ487,0.5),'F-Weight for Length'!K:S,4,0),VLOOKUP(MROUND(HZ487,0.5),'M-Weight for Length'!K:S,4,0)),IF(K487&gt;60,IF(F487="F",VLOOKUP(K487,'F-Weight for Length'!U:AC,4,0),VLOOKUP(K487,'M-Weight for Length'!U:AC,4,0)),IF(F487="F",VLOOKUP(MROUND(HZ487,0.5),'F-Weight for Length'!A:I,4,0),VLOOKUP(MROUND(HZ487,0.5),'M-Weight for Length'!A:I,4,0)))))))),0)</f>
        <v/>
      </c>
      <c r="AD487" s="191" t="str">
        <f>IFERROR(IF(D487="","",IF(F487="","",IF(J487="","",IF(K487="","",IF(AND(K487&gt;23,K487&lt;=60),IF(F487="F",VLOOKUP(MROUND(HZ487,0.5),'F-Weight for Length'!K:S,5,0),VLOOKUP(MROUND(HZ487,0.5),'M-Weight for Length'!K:S,5,0)),IF(K487&gt;60,IF(F487="F",VLOOKUP(K487,'F-Weight for Length'!U:AC,5,0),VLOOKUP(K487,'M-Weight for Length'!U:AC,5,0)),IF(F487="F",VLOOKUP(MROUND(HZ487,0.5),'F-Weight for Length'!A:I,5,0),VLOOKUP(MROUND(HZ487,0.5),'M-Weight for Length'!A:I,5,0)))))))),0)</f>
        <v/>
      </c>
      <c r="AE487" s="191" t="str">
        <f>IFERROR(IF(D487="","",IF(F487="","",IF(J487="","",IF(K487="","",IF(AND(K487&gt;23,K487&lt;=60),IF(F487="F",VLOOKUP(MROUND(HZ487,0.5),'F-Weight for Length'!K:S,6,0),VLOOKUP(MROUND(HZ487,0.5),'M-Weight for Length'!K:S,6,0)),IF(K487&gt;60,IF(F487="F",VLOOKUP(K487,'F-Weight for Length'!U:AC,6,0),VLOOKUP(K487,'M-Weight for Length'!U:AC,6,0)),IF(F487="F",VLOOKUP(MROUND(HZ487,0.5),'F-Weight for Length'!A:I,6,0),VLOOKUP(MROUND(HZ487,0.5),'M-Weight for Length'!A:I,6,0)))))))),0)</f>
        <v/>
      </c>
      <c r="AF487" s="191" t="str">
        <f>IFERROR(IF(D487="","",IF(F487="","",IF(J487="","",IF(K487="","",IF(AND(K487&gt;23,K487&lt;=60),IF(F487="F",VLOOKUP(MROUND(HZ487,0.5),'F-Weight for Length'!K:S,7,0),VLOOKUP(MROUND(HZ487,0.5),'M-Weight for Length'!K:S,7,0)),IF(K487&gt;60,IF(F487="F",VLOOKUP(K487,'F-Weight for Length'!U:AC,7,0),VLOOKUP(K487,'M-Weight for Length'!U:AC,7,0)),IF(F487="F",VLOOKUP(MROUND(HZ487,0.5),'F-Weight for Length'!A:I,7,0),VLOOKUP(MROUND(HZ487,0.5),'M-Weight for Length'!A:I,7,0)))))))),0)</f>
        <v/>
      </c>
      <c r="AG487" s="191" t="str">
        <f>IFERROR(IF(D487="","",IF(F487="","",IF(J487="","",IF(K487="","",IF(AND(K487&gt;23,K487&lt;=60),IF(F487="F",VLOOKUP(MROUND(HZ487,0.5),'F-Weight for Length'!K:S,8,0),VLOOKUP(MROUND(HZ487,0.5),'M-Weight for Length'!K:S,8,0)),IF(K487&gt;60,IF(F487="F",VLOOKUP(K487,'F-Weight for Length'!U:AC,8,0),VLOOKUP(K487,'M-Weight for Length'!U:AC,8,0)),IF(F487="F",VLOOKUP(MROUND(HZ487,0.5),'F-Weight for Length'!A:I,8,0),VLOOKUP(MROUND(HZ487,0.5),'M-Weight for Length'!A:I,8,0)))))))),0)</f>
        <v/>
      </c>
      <c r="AH487" s="191" t="str">
        <f>IFERROR(IF(D487="","",IF(F487="","",IF(J487="","",IF(K487="","",IF(AND(K487&gt;23,K487&lt;=60),IF(F487="F",VLOOKUP(MROUND(HZ487,0.5),'F-Weight for Length'!K:S,9,0),VLOOKUP(MROUND(HZ487,0.5),'M-Weight for Length'!K:S,9,0)),IF(K487&gt;60,IF(F487="F",VLOOKUP(K487,'F-Weight for Length'!U:AC,9,0),VLOOKUP(K487,'M-Weight for Length'!U:AC,9,0)),IF(F487="F",VLOOKUP(MROUND(HZ487,0.5),'F-Weight for Length'!A:I,9,0),VLOOKUP(MROUND(HZ487,0.5),'M-Weight for Length'!A:I,9,0)))))))),0)</f>
        <v/>
      </c>
      <c r="AI487" s="192">
        <f t="shared" si="1610"/>
        <v>0</v>
      </c>
      <c r="AJ487" s="192">
        <f t="shared" si="1611"/>
        <v>0</v>
      </c>
      <c r="AK487" s="192">
        <f t="shared" si="1612"/>
        <v>0</v>
      </c>
      <c r="AL487" s="192">
        <f t="shared" si="1613"/>
        <v>0</v>
      </c>
      <c r="AM487" s="192">
        <f t="shared" si="1614"/>
        <v>0</v>
      </c>
      <c r="AN487" s="192">
        <f t="shared" si="1615"/>
        <v>0</v>
      </c>
      <c r="AO487" s="192">
        <f t="shared" si="1616"/>
        <v>0</v>
      </c>
      <c r="AP487" s="192">
        <f t="shared" si="1617"/>
        <v>0</v>
      </c>
      <c r="AQ487" s="192">
        <f t="shared" si="1618"/>
        <v>0</v>
      </c>
      <c r="AR487" s="192">
        <f t="shared" si="1619"/>
        <v>0</v>
      </c>
      <c r="AS487" s="192">
        <f t="shared" si="1620"/>
        <v>0</v>
      </c>
      <c r="AT487" s="192">
        <f t="shared" si="1621"/>
        <v>0</v>
      </c>
      <c r="AU487" s="192">
        <f t="shared" si="1622"/>
        <v>0</v>
      </c>
      <c r="AV487" s="192">
        <f t="shared" si="1623"/>
        <v>0</v>
      </c>
      <c r="AW487" s="192">
        <f t="shared" si="1624"/>
        <v>0</v>
      </c>
      <c r="AX487" s="192">
        <f t="shared" si="1625"/>
        <v>0</v>
      </c>
      <c r="AY487" s="192">
        <f t="shared" si="1626"/>
        <v>0</v>
      </c>
      <c r="AZ487" s="192">
        <f t="shared" si="1627"/>
        <v>0</v>
      </c>
      <c r="BA487" s="192">
        <f t="shared" si="1628"/>
        <v>0</v>
      </c>
      <c r="BB487" s="192">
        <f t="shared" si="1629"/>
        <v>0</v>
      </c>
      <c r="BC487" s="192">
        <f t="shared" si="1630"/>
        <v>0</v>
      </c>
      <c r="BD487" s="192">
        <f t="shared" si="1631"/>
        <v>0</v>
      </c>
      <c r="BE487" s="192">
        <f t="shared" si="1632"/>
        <v>0</v>
      </c>
      <c r="BF487" s="192">
        <f t="shared" si="1633"/>
        <v>0</v>
      </c>
      <c r="BG487" s="192">
        <f t="shared" si="1634"/>
        <v>0</v>
      </c>
      <c r="BH487" s="192">
        <f t="shared" si="1635"/>
        <v>0</v>
      </c>
      <c r="BI487" s="192">
        <f t="shared" si="1636"/>
        <v>0</v>
      </c>
      <c r="BJ487" s="192">
        <f t="shared" si="1637"/>
        <v>0</v>
      </c>
      <c r="BK487" s="192">
        <f t="shared" si="1638"/>
        <v>0</v>
      </c>
      <c r="BL487" s="192">
        <f t="shared" si="1639"/>
        <v>0</v>
      </c>
      <c r="BM487" s="192">
        <f t="shared" si="1640"/>
        <v>0</v>
      </c>
      <c r="BN487" s="192">
        <f t="shared" si="1641"/>
        <v>0</v>
      </c>
      <c r="BO487" s="192">
        <f t="shared" si="1642"/>
        <v>0</v>
      </c>
      <c r="BP487" s="192">
        <f t="shared" si="1643"/>
        <v>0</v>
      </c>
      <c r="BQ487" s="192">
        <f t="shared" si="1644"/>
        <v>0</v>
      </c>
      <c r="BR487" s="192">
        <f t="shared" si="1645"/>
        <v>0</v>
      </c>
      <c r="BS487" s="192">
        <f t="shared" si="1646"/>
        <v>0</v>
      </c>
      <c r="BT487" s="192">
        <f t="shared" si="1647"/>
        <v>0</v>
      </c>
      <c r="BU487" s="192">
        <f t="shared" si="1648"/>
        <v>0</v>
      </c>
      <c r="BV487" s="192">
        <f t="shared" si="1649"/>
        <v>0</v>
      </c>
      <c r="BW487" s="192">
        <f t="shared" si="1650"/>
        <v>0</v>
      </c>
      <c r="BX487" s="192">
        <f t="shared" si="1651"/>
        <v>0</v>
      </c>
      <c r="BY487" s="192">
        <f t="shared" si="1652"/>
        <v>0</v>
      </c>
      <c r="BZ487" s="192">
        <f t="shared" si="1653"/>
        <v>0</v>
      </c>
      <c r="CA487" s="192">
        <f t="shared" si="1654"/>
        <v>0</v>
      </c>
      <c r="CB487" s="192">
        <f t="shared" si="1655"/>
        <v>0</v>
      </c>
      <c r="CC487" s="192">
        <f t="shared" si="1656"/>
        <v>0</v>
      </c>
      <c r="CD487" s="192">
        <f t="shared" si="1657"/>
        <v>0</v>
      </c>
      <c r="CE487" s="192">
        <f t="shared" si="1658"/>
        <v>0</v>
      </c>
      <c r="CF487" s="192">
        <f t="shared" si="1659"/>
        <v>0</v>
      </c>
      <c r="CG487" s="192">
        <f t="shared" si="1660"/>
        <v>0</v>
      </c>
      <c r="CH487" s="192">
        <f t="shared" si="1661"/>
        <v>0</v>
      </c>
      <c r="CI487" s="192">
        <f t="shared" si="1662"/>
        <v>0</v>
      </c>
      <c r="CJ487" s="192">
        <f t="shared" si="1663"/>
        <v>0</v>
      </c>
      <c r="CK487" s="192">
        <f t="shared" si="1664"/>
        <v>0</v>
      </c>
      <c r="CL487" s="192">
        <f t="shared" si="1665"/>
        <v>0</v>
      </c>
      <c r="CM487" s="192">
        <f t="shared" si="1666"/>
        <v>0</v>
      </c>
      <c r="CN487" s="192">
        <f t="shared" si="1667"/>
        <v>0</v>
      </c>
      <c r="CO487" s="192">
        <f t="shared" si="1668"/>
        <v>0</v>
      </c>
      <c r="CP487" s="192">
        <f t="shared" si="1669"/>
        <v>0</v>
      </c>
      <c r="CQ487" s="192">
        <f t="shared" si="1670"/>
        <v>0</v>
      </c>
      <c r="CR487" s="192">
        <f t="shared" si="1671"/>
        <v>0</v>
      </c>
      <c r="CS487" s="192">
        <f t="shared" si="1672"/>
        <v>0</v>
      </c>
      <c r="CT487" s="192">
        <f t="shared" si="1673"/>
        <v>0</v>
      </c>
      <c r="CU487" s="192">
        <f t="shared" si="1674"/>
        <v>0</v>
      </c>
      <c r="CV487" s="192">
        <f t="shared" si="1675"/>
        <v>0</v>
      </c>
      <c r="CW487" s="192">
        <f t="shared" si="1676"/>
        <v>0</v>
      </c>
      <c r="CX487" s="192">
        <f t="shared" si="1677"/>
        <v>0</v>
      </c>
      <c r="CY487" s="192">
        <f t="shared" si="1678"/>
        <v>0</v>
      </c>
      <c r="CZ487" s="192">
        <f t="shared" si="1679"/>
        <v>0</v>
      </c>
      <c r="DA487" s="192">
        <f t="shared" si="1680"/>
        <v>0</v>
      </c>
      <c r="DB487" s="192">
        <f t="shared" si="1681"/>
        <v>0</v>
      </c>
      <c r="DC487" s="192">
        <f t="shared" si="1682"/>
        <v>0</v>
      </c>
      <c r="DD487" s="192">
        <f t="shared" si="1683"/>
        <v>0</v>
      </c>
      <c r="DE487" s="192">
        <f t="shared" si="1684"/>
        <v>0</v>
      </c>
      <c r="DF487" s="192">
        <f t="shared" si="1685"/>
        <v>0</v>
      </c>
      <c r="DG487" s="192">
        <f t="shared" si="1686"/>
        <v>0</v>
      </c>
      <c r="DH487" s="192">
        <f t="shared" si="1687"/>
        <v>0</v>
      </c>
      <c r="DI487" s="192">
        <f t="shared" si="1688"/>
        <v>0</v>
      </c>
      <c r="DJ487" s="192">
        <f t="shared" si="1689"/>
        <v>0</v>
      </c>
      <c r="DK487" s="192">
        <f t="shared" si="1690"/>
        <v>0</v>
      </c>
      <c r="DL487" s="192">
        <f t="shared" si="1691"/>
        <v>0</v>
      </c>
      <c r="DM487" s="192">
        <f t="shared" si="1692"/>
        <v>0</v>
      </c>
      <c r="DN487" s="192">
        <f t="shared" si="1693"/>
        <v>0</v>
      </c>
      <c r="DO487" s="192">
        <f t="shared" si="1694"/>
        <v>0</v>
      </c>
      <c r="DP487" s="192">
        <f t="shared" si="1695"/>
        <v>0</v>
      </c>
      <c r="DQ487" s="192">
        <f t="shared" si="1696"/>
        <v>0</v>
      </c>
      <c r="DR487" s="192">
        <f t="shared" si="1697"/>
        <v>0</v>
      </c>
      <c r="DS487" s="192">
        <f t="shared" si="1698"/>
        <v>0</v>
      </c>
      <c r="DT487" s="192">
        <f t="shared" si="1699"/>
        <v>0</v>
      </c>
      <c r="DU487" s="192">
        <f t="shared" si="1700"/>
        <v>0</v>
      </c>
      <c r="DV487" s="193">
        <f t="shared" si="1701"/>
        <v>0</v>
      </c>
      <c r="DW487" s="193">
        <f t="shared" si="1702"/>
        <v>0</v>
      </c>
      <c r="DX487" s="193">
        <f t="shared" si="1703"/>
        <v>0</v>
      </c>
      <c r="DY487" s="193">
        <f t="shared" si="1704"/>
        <v>0</v>
      </c>
      <c r="DZ487" s="193">
        <f t="shared" si="1705"/>
        <v>0</v>
      </c>
      <c r="EA487" s="192">
        <f t="shared" si="1706"/>
        <v>0</v>
      </c>
      <c r="EB487" s="192">
        <f t="shared" si="1707"/>
        <v>0</v>
      </c>
      <c r="EC487" s="192">
        <f t="shared" si="1708"/>
        <v>0</v>
      </c>
      <c r="ED487" s="192">
        <f t="shared" si="1709"/>
        <v>0</v>
      </c>
      <c r="EE487" s="192">
        <f t="shared" si="1710"/>
        <v>0</v>
      </c>
      <c r="EF487" s="192">
        <f t="shared" si="1711"/>
        <v>0</v>
      </c>
      <c r="EG487" s="192">
        <f t="shared" si="1712"/>
        <v>0</v>
      </c>
      <c r="EH487" s="192">
        <f t="shared" si="1713"/>
        <v>0</v>
      </c>
      <c r="EI487" s="192">
        <f t="shared" si="1714"/>
        <v>0</v>
      </c>
      <c r="EJ487" s="192">
        <f t="shared" si="1715"/>
        <v>0</v>
      </c>
      <c r="EK487" s="192">
        <f t="shared" si="1716"/>
        <v>0</v>
      </c>
      <c r="EL487" s="192">
        <f t="shared" si="1717"/>
        <v>0</v>
      </c>
      <c r="EM487" s="192">
        <f t="shared" si="1718"/>
        <v>0</v>
      </c>
      <c r="EN487" s="192">
        <f t="shared" si="1719"/>
        <v>0</v>
      </c>
      <c r="EO487" s="192">
        <f t="shared" si="1720"/>
        <v>0</v>
      </c>
      <c r="EP487" s="192">
        <f t="shared" si="1721"/>
        <v>0</v>
      </c>
      <c r="EQ487" s="192">
        <f t="shared" si="1722"/>
        <v>0</v>
      </c>
      <c r="ER487" s="192">
        <f t="shared" si="1723"/>
        <v>0</v>
      </c>
      <c r="ES487" s="192">
        <f t="shared" si="1724"/>
        <v>0</v>
      </c>
      <c r="ET487" s="192">
        <f t="shared" si="1725"/>
        <v>0</v>
      </c>
      <c r="EU487" s="192">
        <f t="shared" si="1726"/>
        <v>0</v>
      </c>
      <c r="EV487" s="192">
        <f t="shared" si="1727"/>
        <v>0</v>
      </c>
      <c r="EW487" s="192">
        <f t="shared" si="1728"/>
        <v>0</v>
      </c>
      <c r="EX487" s="192">
        <f t="shared" si="1729"/>
        <v>0</v>
      </c>
      <c r="EY487" s="192">
        <f t="shared" si="1730"/>
        <v>0</v>
      </c>
      <c r="EZ487" s="192">
        <f t="shared" si="1731"/>
        <v>0</v>
      </c>
      <c r="FA487" s="192">
        <f t="shared" si="1732"/>
        <v>0</v>
      </c>
      <c r="FB487" s="192">
        <f t="shared" si="1733"/>
        <v>0</v>
      </c>
      <c r="FC487" s="192">
        <f t="shared" si="1734"/>
        <v>0</v>
      </c>
      <c r="FD487" s="192">
        <f t="shared" si="1735"/>
        <v>0</v>
      </c>
      <c r="FE487" s="192">
        <f t="shared" si="1736"/>
        <v>0</v>
      </c>
      <c r="FF487" s="192">
        <f t="shared" si="1737"/>
        <v>0</v>
      </c>
      <c r="FG487" s="192">
        <f t="shared" si="1738"/>
        <v>0</v>
      </c>
      <c r="FH487" s="192">
        <f t="shared" si="1739"/>
        <v>0</v>
      </c>
      <c r="FI487" s="192">
        <f t="shared" si="1740"/>
        <v>0</v>
      </c>
      <c r="FJ487" s="192">
        <f t="shared" si="1741"/>
        <v>0</v>
      </c>
      <c r="FK487" s="192">
        <f t="shared" si="1742"/>
        <v>0</v>
      </c>
      <c r="FL487" s="192">
        <f t="shared" si="1743"/>
        <v>0</v>
      </c>
      <c r="FM487" s="192">
        <f t="shared" si="1744"/>
        <v>0</v>
      </c>
      <c r="FN487" s="192">
        <f t="shared" si="1745"/>
        <v>0</v>
      </c>
      <c r="FO487" s="192">
        <f t="shared" si="1746"/>
        <v>0</v>
      </c>
      <c r="FP487" s="192">
        <f t="shared" si="1747"/>
        <v>0</v>
      </c>
      <c r="FQ487" s="192">
        <f t="shared" si="1748"/>
        <v>0</v>
      </c>
      <c r="FR487" s="192">
        <f t="shared" si="1749"/>
        <v>0</v>
      </c>
      <c r="FS487" s="192">
        <f t="shared" si="1750"/>
        <v>0</v>
      </c>
      <c r="FT487" s="192">
        <f t="shared" si="1751"/>
        <v>0</v>
      </c>
      <c r="FU487" s="192">
        <f t="shared" si="1752"/>
        <v>0</v>
      </c>
      <c r="FV487" s="192">
        <f t="shared" si="1753"/>
        <v>0</v>
      </c>
      <c r="FW487" s="192">
        <f t="shared" si="1754"/>
        <v>0</v>
      </c>
      <c r="FX487" s="192">
        <f t="shared" si="1755"/>
        <v>0</v>
      </c>
      <c r="FY487" s="192">
        <f t="shared" si="1756"/>
        <v>0</v>
      </c>
      <c r="FZ487" s="192">
        <f t="shared" si="1757"/>
        <v>0</v>
      </c>
      <c r="GA487" s="192">
        <f t="shared" si="1758"/>
        <v>0</v>
      </c>
      <c r="GB487" s="192">
        <f t="shared" si="1759"/>
        <v>0</v>
      </c>
      <c r="GC487" s="192">
        <f t="shared" si="1760"/>
        <v>0</v>
      </c>
      <c r="GD487" s="192">
        <f t="shared" si="1761"/>
        <v>0</v>
      </c>
      <c r="GE487" s="192">
        <f t="shared" si="1762"/>
        <v>0</v>
      </c>
      <c r="GF487" s="192">
        <f t="shared" si="1763"/>
        <v>0</v>
      </c>
      <c r="GG487" s="192">
        <f t="shared" si="1764"/>
        <v>0</v>
      </c>
      <c r="GH487" s="192">
        <f t="shared" si="1765"/>
        <v>0</v>
      </c>
      <c r="GI487" s="192">
        <f t="shared" si="1766"/>
        <v>0</v>
      </c>
      <c r="GJ487" s="192">
        <f t="shared" si="1767"/>
        <v>0</v>
      </c>
      <c r="GK487" s="192">
        <f t="shared" si="1768"/>
        <v>0</v>
      </c>
      <c r="GL487" s="192">
        <f t="shared" si="1769"/>
        <v>0</v>
      </c>
      <c r="GM487" s="192">
        <f t="shared" si="1770"/>
        <v>0</v>
      </c>
      <c r="GN487" s="192">
        <f t="shared" si="1771"/>
        <v>0</v>
      </c>
      <c r="GO487" s="192">
        <f t="shared" si="1772"/>
        <v>0</v>
      </c>
      <c r="GP487" s="192">
        <f t="shared" si="1773"/>
        <v>0</v>
      </c>
      <c r="GQ487" s="192">
        <f t="shared" si="1774"/>
        <v>0</v>
      </c>
      <c r="GR487" s="192">
        <f t="shared" si="1775"/>
        <v>0</v>
      </c>
      <c r="GS487" s="192">
        <f t="shared" si="1776"/>
        <v>0</v>
      </c>
      <c r="GT487" s="192">
        <f t="shared" si="1777"/>
        <v>0</v>
      </c>
      <c r="GU487" s="192">
        <f t="shared" si="1778"/>
        <v>0</v>
      </c>
      <c r="GV487" s="192">
        <f t="shared" si="1779"/>
        <v>0</v>
      </c>
      <c r="GW487" s="192">
        <f t="shared" si="1780"/>
        <v>0</v>
      </c>
      <c r="GX487" s="192">
        <f t="shared" si="1781"/>
        <v>0</v>
      </c>
      <c r="GY487" s="192">
        <f t="shared" si="1782"/>
        <v>0</v>
      </c>
      <c r="GZ487" s="192">
        <f t="shared" si="1783"/>
        <v>0</v>
      </c>
      <c r="HA487" s="192">
        <f t="shared" si="1784"/>
        <v>0</v>
      </c>
      <c r="HB487" s="192">
        <f t="shared" si="1785"/>
        <v>0</v>
      </c>
      <c r="HC487" s="192">
        <f t="shared" si="1786"/>
        <v>0</v>
      </c>
      <c r="HD487" s="192">
        <f t="shared" si="1787"/>
        <v>0</v>
      </c>
      <c r="HE487" s="192">
        <f t="shared" si="1788"/>
        <v>0</v>
      </c>
      <c r="HF487" s="192">
        <f t="shared" si="1789"/>
        <v>0</v>
      </c>
      <c r="HG487" s="192">
        <f t="shared" si="1790"/>
        <v>0</v>
      </c>
      <c r="HH487" s="192">
        <f t="shared" si="1791"/>
        <v>0</v>
      </c>
      <c r="HI487" s="192">
        <f t="shared" si="1792"/>
        <v>0</v>
      </c>
      <c r="HJ487" s="192">
        <f t="shared" si="1793"/>
        <v>0</v>
      </c>
      <c r="HK487" s="192">
        <f t="shared" si="1794"/>
        <v>0</v>
      </c>
      <c r="HL487" s="192">
        <f t="shared" si="1795"/>
        <v>0</v>
      </c>
      <c r="HM487" s="192">
        <f t="shared" si="1796"/>
        <v>0</v>
      </c>
      <c r="HN487" s="194">
        <f t="shared" si="1797"/>
        <v>0</v>
      </c>
      <c r="HO487" s="194">
        <f t="shared" si="1798"/>
        <v>0</v>
      </c>
      <c r="HP487" s="194">
        <f t="shared" si="1799"/>
        <v>0</v>
      </c>
      <c r="HQ487" s="194">
        <f t="shared" si="1800"/>
        <v>0</v>
      </c>
      <c r="HR487" s="194">
        <f t="shared" si="1801"/>
        <v>0</v>
      </c>
      <c r="HS487" s="195" t="str">
        <f t="shared" si="1599"/>
        <v/>
      </c>
      <c r="HT487" s="196">
        <f t="shared" si="1595"/>
        <v>0</v>
      </c>
      <c r="HU487" s="196">
        <f t="shared" si="1596"/>
        <v>0</v>
      </c>
      <c r="HV487" s="197" t="str">
        <f t="shared" si="1600"/>
        <v/>
      </c>
      <c r="HW487" s="197" t="str">
        <f t="shared" si="1802"/>
        <v/>
      </c>
      <c r="HX487" s="197" t="str">
        <f t="shared" si="1803"/>
        <v/>
      </c>
      <c r="HY487" s="195" t="str">
        <f t="shared" si="1601"/>
        <v/>
      </c>
      <c r="HZ487" s="30">
        <f t="shared" si="1597"/>
        <v>0</v>
      </c>
      <c r="IA487" s="198">
        <f t="shared" si="1602"/>
        <v>0</v>
      </c>
      <c r="IB487" s="195"/>
      <c r="IC487" s="195">
        <f t="shared" si="1804"/>
        <v>0</v>
      </c>
      <c r="ID487" s="195">
        <f t="shared" si="1603"/>
        <v>0</v>
      </c>
      <c r="IE487" s="195">
        <f t="shared" si="1805"/>
        <v>0</v>
      </c>
      <c r="IF487" s="195">
        <f t="shared" si="1604"/>
        <v>0</v>
      </c>
      <c r="IG487" s="307">
        <f t="shared" si="1605"/>
        <v>0</v>
      </c>
      <c r="IH487" s="307">
        <f t="shared" si="1606"/>
        <v>0</v>
      </c>
      <c r="II487" s="44">
        <f t="shared" si="1806"/>
        <v>0</v>
      </c>
      <c r="IJ487" s="44">
        <f t="shared" si="1807"/>
        <v>0</v>
      </c>
      <c r="IK487" s="44">
        <f t="shared" si="1808"/>
        <v>0</v>
      </c>
      <c r="IL487" s="44">
        <f t="shared" si="1809"/>
        <v>0</v>
      </c>
      <c r="IM487" s="44">
        <f t="shared" si="1810"/>
        <v>0</v>
      </c>
      <c r="IN487" s="44">
        <f t="shared" si="1811"/>
        <v>0</v>
      </c>
      <c r="IO487" s="44">
        <f t="shared" si="1812"/>
        <v>0</v>
      </c>
    </row>
    <row r="488" spans="1:249" ht="18" customHeight="1">
      <c r="A488" s="188">
        <v>482</v>
      </c>
      <c r="B488" s="326"/>
      <c r="C488" s="289"/>
      <c r="D488" s="199"/>
      <c r="E488" s="189"/>
      <c r="F488" s="189"/>
      <c r="G488" s="190"/>
      <c r="H488" s="190"/>
      <c r="I488" s="272"/>
      <c r="J488" s="207"/>
      <c r="K488" s="214" t="str">
        <f t="shared" si="1607"/>
        <v/>
      </c>
      <c r="L488" s="200" t="str">
        <f t="shared" si="1608"/>
        <v/>
      </c>
      <c r="M488" s="200" t="str">
        <f t="shared" si="1609"/>
        <v/>
      </c>
      <c r="N488" s="209" t="str">
        <f t="shared" si="1598"/>
        <v/>
      </c>
      <c r="O488" s="208" t="str">
        <f>IFERROR(IF(D488="","",IF(K488="","",IF(I488="","",IF(F488="F",VLOOKUP(K488,F!A:G,2,0),IF(F488="M",VLOOKUP(K488,M!A:G,2,0),""))))),0)</f>
        <v/>
      </c>
      <c r="P488" s="191" t="str">
        <f>IFERROR(IF(D488="","",IF(K488="","",IF(I488="","",IF(F488="F",VLOOKUP(K488,F!A:G,3,0),IF(F488="M",VLOOKUP(K488,M!A:G,3,0),""))))),0)</f>
        <v/>
      </c>
      <c r="Q488" s="191" t="str">
        <f>IFERROR(IF(D488="","",IF(K488="","",IF(I488="","",IF(F488="F",VLOOKUP(K488,F!A:G,4,0),IF(F488="M",VLOOKUP(K488,M!A:G,4,0),""))))),0)</f>
        <v/>
      </c>
      <c r="R488" s="191" t="str">
        <f>IFERROR(IF(D488="","",IF(K488="","",IF(I488="","",IF(F488="F",VLOOKUP(K488,F!A:G,5,0),IF(F488="M",VLOOKUP(K488,M!A:G,5,0),""))))),0)</f>
        <v/>
      </c>
      <c r="S488" s="191" t="str">
        <f>IFERROR(IF(D488="","",IF(K488="","",IF(I488="","",IF(F488="F",VLOOKUP(K488,F!A:G,6,0),IF(F488="M",VLOOKUP(K488,M!A:G,6,0),""))))),0)</f>
        <v/>
      </c>
      <c r="T488" s="191" t="str">
        <f>IFERROR(IF(D488="","",IF(K488="","",IF(I488="","",IF(F488="F",VLOOKUP(K488,F!A:G,7,0),IF(F488="M",VLOOKUP(K488,M!A:G,7,0),""))))),0)</f>
        <v/>
      </c>
      <c r="U488" s="191" t="str">
        <f>IFERROR(IF(D488="","",IF(K488="","",IF(J488="","",IF(F488="F",VLOOKUP(K488,F!A:M,8,0),IF(F488="M",VLOOKUP(K488,M!A:M,8,0),""))))),0)</f>
        <v/>
      </c>
      <c r="V488" s="191" t="str">
        <f>IFERROR(IF(D488="","",IF(K488="","",IF(J488="","",IF(F488="F",VLOOKUP(K488,F!A:M,9,0),IF(F488="M",VLOOKUP(K488,M!A:M,9,0),""))))),0)</f>
        <v/>
      </c>
      <c r="W488" s="191" t="str">
        <f>IFERROR(IF(D488="","",IF(K488="","",IF(J488="","",IF(F488="F",VLOOKUP(K488,F!A:M,10,0),IF(F488="M",VLOOKUP(K488,M!A:M,10,0),""))))),0)</f>
        <v/>
      </c>
      <c r="X488" s="191" t="str">
        <f>IFERROR(IF(D488="","",IF(K488="","",IF(J488="","",IF(F488="F",VLOOKUP(K488,F!A:M,11,0),IF(F488="M",VLOOKUP(K488,M!A:M,11,0),""))))),0)</f>
        <v/>
      </c>
      <c r="Y488" s="191" t="str">
        <f>IFERROR(IF(D488="","",IF(K488="","",IF(J488="","",IF(F488="F",VLOOKUP(K488,F!A:M,12,0),IF(F488="M",VLOOKUP(K488,M!A:M,12,0),""))))),0)</f>
        <v/>
      </c>
      <c r="Z488" s="191" t="str">
        <f>IFERROR(IF(D488="","",IF(K488="","",IF(J488="","",IF(F488="F",VLOOKUP(K488,F!A:M,13,0),IF(F488="M",VLOOKUP(K488,M!A:M,13,0),""))))),0)</f>
        <v/>
      </c>
      <c r="AA488" s="191" t="str">
        <f>IFERROR(IF(D488="","",IF(F488="","",IF(J488="","",IF(K488="","",IF(AND(K488&gt;23,K488&lt;=60),IF(F488="F",VLOOKUP(MROUND(HZ488,0.5),'F-Weight for Length'!K:S,2,0),VLOOKUP(MROUND(HZ488,0.5),'M-Weight for Length'!K:S,2,0)),IF(K488&gt;60,IF(F488="F",VLOOKUP(K488,'F-Weight for Length'!U:AC,2,0),VLOOKUP(K488,'M-Weight for Length'!U:AC,2,0)),IF(F488="F",VLOOKUP(MROUND(HZ488,0.5),'F-Weight for Length'!A:I,2,0),VLOOKUP(MROUND(HZ488,0.5),'M-Weight for Length'!A:I,2,0)))))))),0)</f>
        <v/>
      </c>
      <c r="AB488" s="191" t="str">
        <f>IFERROR(IF(D488="","",IF(F488="","",IF(J488="","",IF(K488="","",IF(AND(K488&gt;23,K488&lt;=60),IF(F488="F",VLOOKUP(MROUND(HZ488,0.5),'F-Weight for Length'!K:S,3,0),VLOOKUP(MROUND(HZ488,0.5),'M-Weight for Length'!K:S,3,0)),IF(K488&gt;60,IF(F488="F",VLOOKUP(K488,'F-Weight for Length'!U:AC,3,0),VLOOKUP(K488,'M-Weight for Length'!U:AC,3,0)),IF(F488="F",VLOOKUP(MROUND(HZ488,0.5),'F-Weight for Length'!A:I,3,0),VLOOKUP(MROUND(HZ488,0.5),'M-Weight for Length'!A:I,3,0)))))))),0)</f>
        <v/>
      </c>
      <c r="AC488" s="191" t="str">
        <f>IFERROR(IF(D488="","",IF(F488="","",IF(J488="","",IF(K488="","",IF(AND(K488&gt;23,K488&lt;=60),IF(F488="F",VLOOKUP(MROUND(HZ488,0.5),'F-Weight for Length'!K:S,4,0),VLOOKUP(MROUND(HZ488,0.5),'M-Weight for Length'!K:S,4,0)),IF(K488&gt;60,IF(F488="F",VLOOKUP(K488,'F-Weight for Length'!U:AC,4,0),VLOOKUP(K488,'M-Weight for Length'!U:AC,4,0)),IF(F488="F",VLOOKUP(MROUND(HZ488,0.5),'F-Weight for Length'!A:I,4,0),VLOOKUP(MROUND(HZ488,0.5),'M-Weight for Length'!A:I,4,0)))))))),0)</f>
        <v/>
      </c>
      <c r="AD488" s="191" t="str">
        <f>IFERROR(IF(D488="","",IF(F488="","",IF(J488="","",IF(K488="","",IF(AND(K488&gt;23,K488&lt;=60),IF(F488="F",VLOOKUP(MROUND(HZ488,0.5),'F-Weight for Length'!K:S,5,0),VLOOKUP(MROUND(HZ488,0.5),'M-Weight for Length'!K:S,5,0)),IF(K488&gt;60,IF(F488="F",VLOOKUP(K488,'F-Weight for Length'!U:AC,5,0),VLOOKUP(K488,'M-Weight for Length'!U:AC,5,0)),IF(F488="F",VLOOKUP(MROUND(HZ488,0.5),'F-Weight for Length'!A:I,5,0),VLOOKUP(MROUND(HZ488,0.5),'M-Weight for Length'!A:I,5,0)))))))),0)</f>
        <v/>
      </c>
      <c r="AE488" s="191" t="str">
        <f>IFERROR(IF(D488="","",IF(F488="","",IF(J488="","",IF(K488="","",IF(AND(K488&gt;23,K488&lt;=60),IF(F488="F",VLOOKUP(MROUND(HZ488,0.5),'F-Weight for Length'!K:S,6,0),VLOOKUP(MROUND(HZ488,0.5),'M-Weight for Length'!K:S,6,0)),IF(K488&gt;60,IF(F488="F",VLOOKUP(K488,'F-Weight for Length'!U:AC,6,0),VLOOKUP(K488,'M-Weight for Length'!U:AC,6,0)),IF(F488="F",VLOOKUP(MROUND(HZ488,0.5),'F-Weight for Length'!A:I,6,0),VLOOKUP(MROUND(HZ488,0.5),'M-Weight for Length'!A:I,6,0)))))))),0)</f>
        <v/>
      </c>
      <c r="AF488" s="191" t="str">
        <f>IFERROR(IF(D488="","",IF(F488="","",IF(J488="","",IF(K488="","",IF(AND(K488&gt;23,K488&lt;=60),IF(F488="F",VLOOKUP(MROUND(HZ488,0.5),'F-Weight for Length'!K:S,7,0),VLOOKUP(MROUND(HZ488,0.5),'M-Weight for Length'!K:S,7,0)),IF(K488&gt;60,IF(F488="F",VLOOKUP(K488,'F-Weight for Length'!U:AC,7,0),VLOOKUP(K488,'M-Weight for Length'!U:AC,7,0)),IF(F488="F",VLOOKUP(MROUND(HZ488,0.5),'F-Weight for Length'!A:I,7,0),VLOOKUP(MROUND(HZ488,0.5),'M-Weight for Length'!A:I,7,0)))))))),0)</f>
        <v/>
      </c>
      <c r="AG488" s="191" t="str">
        <f>IFERROR(IF(D488="","",IF(F488="","",IF(J488="","",IF(K488="","",IF(AND(K488&gt;23,K488&lt;=60),IF(F488="F",VLOOKUP(MROUND(HZ488,0.5),'F-Weight for Length'!K:S,8,0),VLOOKUP(MROUND(HZ488,0.5),'M-Weight for Length'!K:S,8,0)),IF(K488&gt;60,IF(F488="F",VLOOKUP(K488,'F-Weight for Length'!U:AC,8,0),VLOOKUP(K488,'M-Weight for Length'!U:AC,8,0)),IF(F488="F",VLOOKUP(MROUND(HZ488,0.5),'F-Weight for Length'!A:I,8,0),VLOOKUP(MROUND(HZ488,0.5),'M-Weight for Length'!A:I,8,0)))))))),0)</f>
        <v/>
      </c>
      <c r="AH488" s="191" t="str">
        <f>IFERROR(IF(D488="","",IF(F488="","",IF(J488="","",IF(K488="","",IF(AND(K488&gt;23,K488&lt;=60),IF(F488="F",VLOOKUP(MROUND(HZ488,0.5),'F-Weight for Length'!K:S,9,0),VLOOKUP(MROUND(HZ488,0.5),'M-Weight for Length'!K:S,9,0)),IF(K488&gt;60,IF(F488="F",VLOOKUP(K488,'F-Weight for Length'!U:AC,9,0),VLOOKUP(K488,'M-Weight for Length'!U:AC,9,0)),IF(F488="F",VLOOKUP(MROUND(HZ488,0.5),'F-Weight for Length'!A:I,9,0),VLOOKUP(MROUND(HZ488,0.5),'M-Weight for Length'!A:I,9,0)))))))),0)</f>
        <v/>
      </c>
      <c r="AI488" s="192">
        <f t="shared" si="1610"/>
        <v>0</v>
      </c>
      <c r="AJ488" s="192">
        <f t="shared" si="1611"/>
        <v>0</v>
      </c>
      <c r="AK488" s="192">
        <f t="shared" si="1612"/>
        <v>0</v>
      </c>
      <c r="AL488" s="192">
        <f t="shared" si="1613"/>
        <v>0</v>
      </c>
      <c r="AM488" s="192">
        <f t="shared" si="1614"/>
        <v>0</v>
      </c>
      <c r="AN488" s="192">
        <f t="shared" si="1615"/>
        <v>0</v>
      </c>
      <c r="AO488" s="192">
        <f t="shared" si="1616"/>
        <v>0</v>
      </c>
      <c r="AP488" s="192">
        <f t="shared" si="1617"/>
        <v>0</v>
      </c>
      <c r="AQ488" s="192">
        <f t="shared" si="1618"/>
        <v>0</v>
      </c>
      <c r="AR488" s="192">
        <f t="shared" si="1619"/>
        <v>0</v>
      </c>
      <c r="AS488" s="192">
        <f t="shared" si="1620"/>
        <v>0</v>
      </c>
      <c r="AT488" s="192">
        <f t="shared" si="1621"/>
        <v>0</v>
      </c>
      <c r="AU488" s="192">
        <f t="shared" si="1622"/>
        <v>0</v>
      </c>
      <c r="AV488" s="192">
        <f t="shared" si="1623"/>
        <v>0</v>
      </c>
      <c r="AW488" s="192">
        <f t="shared" si="1624"/>
        <v>0</v>
      </c>
      <c r="AX488" s="192">
        <f t="shared" si="1625"/>
        <v>0</v>
      </c>
      <c r="AY488" s="192">
        <f t="shared" si="1626"/>
        <v>0</v>
      </c>
      <c r="AZ488" s="192">
        <f t="shared" si="1627"/>
        <v>0</v>
      </c>
      <c r="BA488" s="192">
        <f t="shared" si="1628"/>
        <v>0</v>
      </c>
      <c r="BB488" s="192">
        <f t="shared" si="1629"/>
        <v>0</v>
      </c>
      <c r="BC488" s="192">
        <f t="shared" si="1630"/>
        <v>0</v>
      </c>
      <c r="BD488" s="192">
        <f t="shared" si="1631"/>
        <v>0</v>
      </c>
      <c r="BE488" s="192">
        <f t="shared" si="1632"/>
        <v>0</v>
      </c>
      <c r="BF488" s="192">
        <f t="shared" si="1633"/>
        <v>0</v>
      </c>
      <c r="BG488" s="192">
        <f t="shared" si="1634"/>
        <v>0</v>
      </c>
      <c r="BH488" s="192">
        <f t="shared" si="1635"/>
        <v>0</v>
      </c>
      <c r="BI488" s="192">
        <f t="shared" si="1636"/>
        <v>0</v>
      </c>
      <c r="BJ488" s="192">
        <f t="shared" si="1637"/>
        <v>0</v>
      </c>
      <c r="BK488" s="192">
        <f t="shared" si="1638"/>
        <v>0</v>
      </c>
      <c r="BL488" s="192">
        <f t="shared" si="1639"/>
        <v>0</v>
      </c>
      <c r="BM488" s="192">
        <f t="shared" si="1640"/>
        <v>0</v>
      </c>
      <c r="BN488" s="192">
        <f t="shared" si="1641"/>
        <v>0</v>
      </c>
      <c r="BO488" s="192">
        <f t="shared" si="1642"/>
        <v>0</v>
      </c>
      <c r="BP488" s="192">
        <f t="shared" si="1643"/>
        <v>0</v>
      </c>
      <c r="BQ488" s="192">
        <f t="shared" si="1644"/>
        <v>0</v>
      </c>
      <c r="BR488" s="192">
        <f t="shared" si="1645"/>
        <v>0</v>
      </c>
      <c r="BS488" s="192">
        <f t="shared" si="1646"/>
        <v>0</v>
      </c>
      <c r="BT488" s="192">
        <f t="shared" si="1647"/>
        <v>0</v>
      </c>
      <c r="BU488" s="192">
        <f t="shared" si="1648"/>
        <v>0</v>
      </c>
      <c r="BV488" s="192">
        <f t="shared" si="1649"/>
        <v>0</v>
      </c>
      <c r="BW488" s="192">
        <f t="shared" si="1650"/>
        <v>0</v>
      </c>
      <c r="BX488" s="192">
        <f t="shared" si="1651"/>
        <v>0</v>
      </c>
      <c r="BY488" s="192">
        <f t="shared" si="1652"/>
        <v>0</v>
      </c>
      <c r="BZ488" s="192">
        <f t="shared" si="1653"/>
        <v>0</v>
      </c>
      <c r="CA488" s="192">
        <f t="shared" si="1654"/>
        <v>0</v>
      </c>
      <c r="CB488" s="192">
        <f t="shared" si="1655"/>
        <v>0</v>
      </c>
      <c r="CC488" s="192">
        <f t="shared" si="1656"/>
        <v>0</v>
      </c>
      <c r="CD488" s="192">
        <f t="shared" si="1657"/>
        <v>0</v>
      </c>
      <c r="CE488" s="192">
        <f t="shared" si="1658"/>
        <v>0</v>
      </c>
      <c r="CF488" s="192">
        <f t="shared" si="1659"/>
        <v>0</v>
      </c>
      <c r="CG488" s="192">
        <f t="shared" si="1660"/>
        <v>0</v>
      </c>
      <c r="CH488" s="192">
        <f t="shared" si="1661"/>
        <v>0</v>
      </c>
      <c r="CI488" s="192">
        <f t="shared" si="1662"/>
        <v>0</v>
      </c>
      <c r="CJ488" s="192">
        <f t="shared" si="1663"/>
        <v>0</v>
      </c>
      <c r="CK488" s="192">
        <f t="shared" si="1664"/>
        <v>0</v>
      </c>
      <c r="CL488" s="192">
        <f t="shared" si="1665"/>
        <v>0</v>
      </c>
      <c r="CM488" s="192">
        <f t="shared" si="1666"/>
        <v>0</v>
      </c>
      <c r="CN488" s="192">
        <f t="shared" si="1667"/>
        <v>0</v>
      </c>
      <c r="CO488" s="192">
        <f t="shared" si="1668"/>
        <v>0</v>
      </c>
      <c r="CP488" s="192">
        <f t="shared" si="1669"/>
        <v>0</v>
      </c>
      <c r="CQ488" s="192">
        <f t="shared" si="1670"/>
        <v>0</v>
      </c>
      <c r="CR488" s="192">
        <f t="shared" si="1671"/>
        <v>0</v>
      </c>
      <c r="CS488" s="192">
        <f t="shared" si="1672"/>
        <v>0</v>
      </c>
      <c r="CT488" s="192">
        <f t="shared" si="1673"/>
        <v>0</v>
      </c>
      <c r="CU488" s="192">
        <f t="shared" si="1674"/>
        <v>0</v>
      </c>
      <c r="CV488" s="192">
        <f t="shared" si="1675"/>
        <v>0</v>
      </c>
      <c r="CW488" s="192">
        <f t="shared" si="1676"/>
        <v>0</v>
      </c>
      <c r="CX488" s="192">
        <f t="shared" si="1677"/>
        <v>0</v>
      </c>
      <c r="CY488" s="192">
        <f t="shared" si="1678"/>
        <v>0</v>
      </c>
      <c r="CZ488" s="192">
        <f t="shared" si="1679"/>
        <v>0</v>
      </c>
      <c r="DA488" s="192">
        <f t="shared" si="1680"/>
        <v>0</v>
      </c>
      <c r="DB488" s="192">
        <f t="shared" si="1681"/>
        <v>0</v>
      </c>
      <c r="DC488" s="192">
        <f t="shared" si="1682"/>
        <v>0</v>
      </c>
      <c r="DD488" s="192">
        <f t="shared" si="1683"/>
        <v>0</v>
      </c>
      <c r="DE488" s="192">
        <f t="shared" si="1684"/>
        <v>0</v>
      </c>
      <c r="DF488" s="192">
        <f t="shared" si="1685"/>
        <v>0</v>
      </c>
      <c r="DG488" s="192">
        <f t="shared" si="1686"/>
        <v>0</v>
      </c>
      <c r="DH488" s="192">
        <f t="shared" si="1687"/>
        <v>0</v>
      </c>
      <c r="DI488" s="192">
        <f t="shared" si="1688"/>
        <v>0</v>
      </c>
      <c r="DJ488" s="192">
        <f t="shared" si="1689"/>
        <v>0</v>
      </c>
      <c r="DK488" s="192">
        <f t="shared" si="1690"/>
        <v>0</v>
      </c>
      <c r="DL488" s="192">
        <f t="shared" si="1691"/>
        <v>0</v>
      </c>
      <c r="DM488" s="192">
        <f t="shared" si="1692"/>
        <v>0</v>
      </c>
      <c r="DN488" s="192">
        <f t="shared" si="1693"/>
        <v>0</v>
      </c>
      <c r="DO488" s="192">
        <f t="shared" si="1694"/>
        <v>0</v>
      </c>
      <c r="DP488" s="192">
        <f t="shared" si="1695"/>
        <v>0</v>
      </c>
      <c r="DQ488" s="192">
        <f t="shared" si="1696"/>
        <v>0</v>
      </c>
      <c r="DR488" s="192">
        <f t="shared" si="1697"/>
        <v>0</v>
      </c>
      <c r="DS488" s="192">
        <f t="shared" si="1698"/>
        <v>0</v>
      </c>
      <c r="DT488" s="192">
        <f t="shared" si="1699"/>
        <v>0</v>
      </c>
      <c r="DU488" s="192">
        <f t="shared" si="1700"/>
        <v>0</v>
      </c>
      <c r="DV488" s="193">
        <f t="shared" si="1701"/>
        <v>0</v>
      </c>
      <c r="DW488" s="193">
        <f t="shared" si="1702"/>
        <v>0</v>
      </c>
      <c r="DX488" s="193">
        <f t="shared" si="1703"/>
        <v>0</v>
      </c>
      <c r="DY488" s="193">
        <f t="shared" si="1704"/>
        <v>0</v>
      </c>
      <c r="DZ488" s="193">
        <f t="shared" si="1705"/>
        <v>0</v>
      </c>
      <c r="EA488" s="192">
        <f t="shared" si="1706"/>
        <v>0</v>
      </c>
      <c r="EB488" s="192">
        <f t="shared" si="1707"/>
        <v>0</v>
      </c>
      <c r="EC488" s="192">
        <f t="shared" si="1708"/>
        <v>0</v>
      </c>
      <c r="ED488" s="192">
        <f t="shared" si="1709"/>
        <v>0</v>
      </c>
      <c r="EE488" s="192">
        <f t="shared" si="1710"/>
        <v>0</v>
      </c>
      <c r="EF488" s="192">
        <f t="shared" si="1711"/>
        <v>0</v>
      </c>
      <c r="EG488" s="192">
        <f t="shared" si="1712"/>
        <v>0</v>
      </c>
      <c r="EH488" s="192">
        <f t="shared" si="1713"/>
        <v>0</v>
      </c>
      <c r="EI488" s="192">
        <f t="shared" si="1714"/>
        <v>0</v>
      </c>
      <c r="EJ488" s="192">
        <f t="shared" si="1715"/>
        <v>0</v>
      </c>
      <c r="EK488" s="192">
        <f t="shared" si="1716"/>
        <v>0</v>
      </c>
      <c r="EL488" s="192">
        <f t="shared" si="1717"/>
        <v>0</v>
      </c>
      <c r="EM488" s="192">
        <f t="shared" si="1718"/>
        <v>0</v>
      </c>
      <c r="EN488" s="192">
        <f t="shared" si="1719"/>
        <v>0</v>
      </c>
      <c r="EO488" s="192">
        <f t="shared" si="1720"/>
        <v>0</v>
      </c>
      <c r="EP488" s="192">
        <f t="shared" si="1721"/>
        <v>0</v>
      </c>
      <c r="EQ488" s="192">
        <f t="shared" si="1722"/>
        <v>0</v>
      </c>
      <c r="ER488" s="192">
        <f t="shared" si="1723"/>
        <v>0</v>
      </c>
      <c r="ES488" s="192">
        <f t="shared" si="1724"/>
        <v>0</v>
      </c>
      <c r="ET488" s="192">
        <f t="shared" si="1725"/>
        <v>0</v>
      </c>
      <c r="EU488" s="192">
        <f t="shared" si="1726"/>
        <v>0</v>
      </c>
      <c r="EV488" s="192">
        <f t="shared" si="1727"/>
        <v>0</v>
      </c>
      <c r="EW488" s="192">
        <f t="shared" si="1728"/>
        <v>0</v>
      </c>
      <c r="EX488" s="192">
        <f t="shared" si="1729"/>
        <v>0</v>
      </c>
      <c r="EY488" s="192">
        <f t="shared" si="1730"/>
        <v>0</v>
      </c>
      <c r="EZ488" s="192">
        <f t="shared" si="1731"/>
        <v>0</v>
      </c>
      <c r="FA488" s="192">
        <f t="shared" si="1732"/>
        <v>0</v>
      </c>
      <c r="FB488" s="192">
        <f t="shared" si="1733"/>
        <v>0</v>
      </c>
      <c r="FC488" s="192">
        <f t="shared" si="1734"/>
        <v>0</v>
      </c>
      <c r="FD488" s="192">
        <f t="shared" si="1735"/>
        <v>0</v>
      </c>
      <c r="FE488" s="192">
        <f t="shared" si="1736"/>
        <v>0</v>
      </c>
      <c r="FF488" s="192">
        <f t="shared" si="1737"/>
        <v>0</v>
      </c>
      <c r="FG488" s="192">
        <f t="shared" si="1738"/>
        <v>0</v>
      </c>
      <c r="FH488" s="192">
        <f t="shared" si="1739"/>
        <v>0</v>
      </c>
      <c r="FI488" s="192">
        <f t="shared" si="1740"/>
        <v>0</v>
      </c>
      <c r="FJ488" s="192">
        <f t="shared" si="1741"/>
        <v>0</v>
      </c>
      <c r="FK488" s="192">
        <f t="shared" si="1742"/>
        <v>0</v>
      </c>
      <c r="FL488" s="192">
        <f t="shared" si="1743"/>
        <v>0</v>
      </c>
      <c r="FM488" s="192">
        <f t="shared" si="1744"/>
        <v>0</v>
      </c>
      <c r="FN488" s="192">
        <f t="shared" si="1745"/>
        <v>0</v>
      </c>
      <c r="FO488" s="192">
        <f t="shared" si="1746"/>
        <v>0</v>
      </c>
      <c r="FP488" s="192">
        <f t="shared" si="1747"/>
        <v>0</v>
      </c>
      <c r="FQ488" s="192">
        <f t="shared" si="1748"/>
        <v>0</v>
      </c>
      <c r="FR488" s="192">
        <f t="shared" si="1749"/>
        <v>0</v>
      </c>
      <c r="FS488" s="192">
        <f t="shared" si="1750"/>
        <v>0</v>
      </c>
      <c r="FT488" s="192">
        <f t="shared" si="1751"/>
        <v>0</v>
      </c>
      <c r="FU488" s="192">
        <f t="shared" si="1752"/>
        <v>0</v>
      </c>
      <c r="FV488" s="192">
        <f t="shared" si="1753"/>
        <v>0</v>
      </c>
      <c r="FW488" s="192">
        <f t="shared" si="1754"/>
        <v>0</v>
      </c>
      <c r="FX488" s="192">
        <f t="shared" si="1755"/>
        <v>0</v>
      </c>
      <c r="FY488" s="192">
        <f t="shared" si="1756"/>
        <v>0</v>
      </c>
      <c r="FZ488" s="192">
        <f t="shared" si="1757"/>
        <v>0</v>
      </c>
      <c r="GA488" s="192">
        <f t="shared" si="1758"/>
        <v>0</v>
      </c>
      <c r="GB488" s="192">
        <f t="shared" si="1759"/>
        <v>0</v>
      </c>
      <c r="GC488" s="192">
        <f t="shared" si="1760"/>
        <v>0</v>
      </c>
      <c r="GD488" s="192">
        <f t="shared" si="1761"/>
        <v>0</v>
      </c>
      <c r="GE488" s="192">
        <f t="shared" si="1762"/>
        <v>0</v>
      </c>
      <c r="GF488" s="192">
        <f t="shared" si="1763"/>
        <v>0</v>
      </c>
      <c r="GG488" s="192">
        <f t="shared" si="1764"/>
        <v>0</v>
      </c>
      <c r="GH488" s="192">
        <f t="shared" si="1765"/>
        <v>0</v>
      </c>
      <c r="GI488" s="192">
        <f t="shared" si="1766"/>
        <v>0</v>
      </c>
      <c r="GJ488" s="192">
        <f t="shared" si="1767"/>
        <v>0</v>
      </c>
      <c r="GK488" s="192">
        <f t="shared" si="1768"/>
        <v>0</v>
      </c>
      <c r="GL488" s="192">
        <f t="shared" si="1769"/>
        <v>0</v>
      </c>
      <c r="GM488" s="192">
        <f t="shared" si="1770"/>
        <v>0</v>
      </c>
      <c r="GN488" s="192">
        <f t="shared" si="1771"/>
        <v>0</v>
      </c>
      <c r="GO488" s="192">
        <f t="shared" si="1772"/>
        <v>0</v>
      </c>
      <c r="GP488" s="192">
        <f t="shared" si="1773"/>
        <v>0</v>
      </c>
      <c r="GQ488" s="192">
        <f t="shared" si="1774"/>
        <v>0</v>
      </c>
      <c r="GR488" s="192">
        <f t="shared" si="1775"/>
        <v>0</v>
      </c>
      <c r="GS488" s="192">
        <f t="shared" si="1776"/>
        <v>0</v>
      </c>
      <c r="GT488" s="192">
        <f t="shared" si="1777"/>
        <v>0</v>
      </c>
      <c r="GU488" s="192">
        <f t="shared" si="1778"/>
        <v>0</v>
      </c>
      <c r="GV488" s="192">
        <f t="shared" si="1779"/>
        <v>0</v>
      </c>
      <c r="GW488" s="192">
        <f t="shared" si="1780"/>
        <v>0</v>
      </c>
      <c r="GX488" s="192">
        <f t="shared" si="1781"/>
        <v>0</v>
      </c>
      <c r="GY488" s="192">
        <f t="shared" si="1782"/>
        <v>0</v>
      </c>
      <c r="GZ488" s="192">
        <f t="shared" si="1783"/>
        <v>0</v>
      </c>
      <c r="HA488" s="192">
        <f t="shared" si="1784"/>
        <v>0</v>
      </c>
      <c r="HB488" s="192">
        <f t="shared" si="1785"/>
        <v>0</v>
      </c>
      <c r="HC488" s="192">
        <f t="shared" si="1786"/>
        <v>0</v>
      </c>
      <c r="HD488" s="192">
        <f t="shared" si="1787"/>
        <v>0</v>
      </c>
      <c r="HE488" s="192">
        <f t="shared" si="1788"/>
        <v>0</v>
      </c>
      <c r="HF488" s="192">
        <f t="shared" si="1789"/>
        <v>0</v>
      </c>
      <c r="HG488" s="192">
        <f t="shared" si="1790"/>
        <v>0</v>
      </c>
      <c r="HH488" s="192">
        <f t="shared" si="1791"/>
        <v>0</v>
      </c>
      <c r="HI488" s="192">
        <f t="shared" si="1792"/>
        <v>0</v>
      </c>
      <c r="HJ488" s="192">
        <f t="shared" si="1793"/>
        <v>0</v>
      </c>
      <c r="HK488" s="192">
        <f t="shared" si="1794"/>
        <v>0</v>
      </c>
      <c r="HL488" s="192">
        <f t="shared" si="1795"/>
        <v>0</v>
      </c>
      <c r="HM488" s="192">
        <f t="shared" si="1796"/>
        <v>0</v>
      </c>
      <c r="HN488" s="194">
        <f t="shared" si="1797"/>
        <v>0</v>
      </c>
      <c r="HO488" s="194">
        <f t="shared" si="1798"/>
        <v>0</v>
      </c>
      <c r="HP488" s="194">
        <f t="shared" si="1799"/>
        <v>0</v>
      </c>
      <c r="HQ488" s="194">
        <f t="shared" si="1800"/>
        <v>0</v>
      </c>
      <c r="HR488" s="194">
        <f t="shared" si="1801"/>
        <v>0</v>
      </c>
      <c r="HS488" s="195" t="str">
        <f t="shared" si="1599"/>
        <v/>
      </c>
      <c r="HT488" s="196">
        <f t="shared" si="1595"/>
        <v>0</v>
      </c>
      <c r="HU488" s="196">
        <f t="shared" si="1596"/>
        <v>0</v>
      </c>
      <c r="HV488" s="197" t="str">
        <f t="shared" si="1600"/>
        <v/>
      </c>
      <c r="HW488" s="197" t="str">
        <f t="shared" si="1802"/>
        <v/>
      </c>
      <c r="HX488" s="197" t="str">
        <f t="shared" si="1803"/>
        <v/>
      </c>
      <c r="HY488" s="195" t="str">
        <f t="shared" si="1601"/>
        <v/>
      </c>
      <c r="HZ488" s="30">
        <f t="shared" si="1597"/>
        <v>0</v>
      </c>
      <c r="IA488" s="198">
        <f t="shared" si="1602"/>
        <v>0</v>
      </c>
      <c r="IB488" s="195"/>
      <c r="IC488" s="195">
        <f t="shared" si="1804"/>
        <v>0</v>
      </c>
      <c r="ID488" s="195">
        <f t="shared" si="1603"/>
        <v>0</v>
      </c>
      <c r="IE488" s="195">
        <f t="shared" si="1805"/>
        <v>0</v>
      </c>
      <c r="IF488" s="195">
        <f t="shared" si="1604"/>
        <v>0</v>
      </c>
      <c r="IG488" s="307">
        <f t="shared" si="1605"/>
        <v>0</v>
      </c>
      <c r="IH488" s="307">
        <f t="shared" si="1606"/>
        <v>0</v>
      </c>
      <c r="II488" s="44">
        <f t="shared" si="1806"/>
        <v>0</v>
      </c>
      <c r="IJ488" s="44">
        <f t="shared" si="1807"/>
        <v>0</v>
      </c>
      <c r="IK488" s="44">
        <f t="shared" si="1808"/>
        <v>0</v>
      </c>
      <c r="IL488" s="44">
        <f t="shared" si="1809"/>
        <v>0</v>
      </c>
      <c r="IM488" s="44">
        <f t="shared" si="1810"/>
        <v>0</v>
      </c>
      <c r="IN488" s="44">
        <f t="shared" si="1811"/>
        <v>0</v>
      </c>
      <c r="IO488" s="44">
        <f t="shared" si="1812"/>
        <v>0</v>
      </c>
    </row>
    <row r="489" spans="1:249" ht="18" customHeight="1">
      <c r="A489" s="188">
        <v>483</v>
      </c>
      <c r="B489" s="326"/>
      <c r="C489" s="289"/>
      <c r="D489" s="199"/>
      <c r="E489" s="189"/>
      <c r="F489" s="189"/>
      <c r="G489" s="190"/>
      <c r="H489" s="190"/>
      <c r="I489" s="272"/>
      <c r="J489" s="207"/>
      <c r="K489" s="214" t="str">
        <f t="shared" si="1607"/>
        <v/>
      </c>
      <c r="L489" s="200" t="str">
        <f t="shared" si="1608"/>
        <v/>
      </c>
      <c r="M489" s="200" t="str">
        <f t="shared" si="1609"/>
        <v/>
      </c>
      <c r="N489" s="209" t="str">
        <f t="shared" si="1598"/>
        <v/>
      </c>
      <c r="O489" s="208" t="str">
        <f>IFERROR(IF(D489="","",IF(K489="","",IF(I489="","",IF(F489="F",VLOOKUP(K489,F!A:G,2,0),IF(F489="M",VLOOKUP(K489,M!A:G,2,0),""))))),0)</f>
        <v/>
      </c>
      <c r="P489" s="191" t="str">
        <f>IFERROR(IF(D489="","",IF(K489="","",IF(I489="","",IF(F489="F",VLOOKUP(K489,F!A:G,3,0),IF(F489="M",VLOOKUP(K489,M!A:G,3,0),""))))),0)</f>
        <v/>
      </c>
      <c r="Q489" s="191" t="str">
        <f>IFERROR(IF(D489="","",IF(K489="","",IF(I489="","",IF(F489="F",VLOOKUP(K489,F!A:G,4,0),IF(F489="M",VLOOKUP(K489,M!A:G,4,0),""))))),0)</f>
        <v/>
      </c>
      <c r="R489" s="191" t="str">
        <f>IFERROR(IF(D489="","",IF(K489="","",IF(I489="","",IF(F489="F",VLOOKUP(K489,F!A:G,5,0),IF(F489="M",VLOOKUP(K489,M!A:G,5,0),""))))),0)</f>
        <v/>
      </c>
      <c r="S489" s="191" t="str">
        <f>IFERROR(IF(D489="","",IF(K489="","",IF(I489="","",IF(F489="F",VLOOKUP(K489,F!A:G,6,0),IF(F489="M",VLOOKUP(K489,M!A:G,6,0),""))))),0)</f>
        <v/>
      </c>
      <c r="T489" s="191" t="str">
        <f>IFERROR(IF(D489="","",IF(K489="","",IF(I489="","",IF(F489="F",VLOOKUP(K489,F!A:G,7,0),IF(F489="M",VLOOKUP(K489,M!A:G,7,0),""))))),0)</f>
        <v/>
      </c>
      <c r="U489" s="191" t="str">
        <f>IFERROR(IF(D489="","",IF(K489="","",IF(J489="","",IF(F489="F",VLOOKUP(K489,F!A:M,8,0),IF(F489="M",VLOOKUP(K489,M!A:M,8,0),""))))),0)</f>
        <v/>
      </c>
      <c r="V489" s="191" t="str">
        <f>IFERROR(IF(D489="","",IF(K489="","",IF(J489="","",IF(F489="F",VLOOKUP(K489,F!A:M,9,0),IF(F489="M",VLOOKUP(K489,M!A:M,9,0),""))))),0)</f>
        <v/>
      </c>
      <c r="W489" s="191" t="str">
        <f>IFERROR(IF(D489="","",IF(K489="","",IF(J489="","",IF(F489="F",VLOOKUP(K489,F!A:M,10,0),IF(F489="M",VLOOKUP(K489,M!A:M,10,0),""))))),0)</f>
        <v/>
      </c>
      <c r="X489" s="191" t="str">
        <f>IFERROR(IF(D489="","",IF(K489="","",IF(J489="","",IF(F489="F",VLOOKUP(K489,F!A:M,11,0),IF(F489="M",VLOOKUP(K489,M!A:M,11,0),""))))),0)</f>
        <v/>
      </c>
      <c r="Y489" s="191" t="str">
        <f>IFERROR(IF(D489="","",IF(K489="","",IF(J489="","",IF(F489="F",VLOOKUP(K489,F!A:M,12,0),IF(F489="M",VLOOKUP(K489,M!A:M,12,0),""))))),0)</f>
        <v/>
      </c>
      <c r="Z489" s="191" t="str">
        <f>IFERROR(IF(D489="","",IF(K489="","",IF(J489="","",IF(F489="F",VLOOKUP(K489,F!A:M,13,0),IF(F489="M",VLOOKUP(K489,M!A:M,13,0),""))))),0)</f>
        <v/>
      </c>
      <c r="AA489" s="191" t="str">
        <f>IFERROR(IF(D489="","",IF(F489="","",IF(J489="","",IF(K489="","",IF(AND(K489&gt;23,K489&lt;=60),IF(F489="F",VLOOKUP(MROUND(HZ489,0.5),'F-Weight for Length'!K:S,2,0),VLOOKUP(MROUND(HZ489,0.5),'M-Weight for Length'!K:S,2,0)),IF(K489&gt;60,IF(F489="F",VLOOKUP(K489,'F-Weight for Length'!U:AC,2,0),VLOOKUP(K489,'M-Weight for Length'!U:AC,2,0)),IF(F489="F",VLOOKUP(MROUND(HZ489,0.5),'F-Weight for Length'!A:I,2,0),VLOOKUP(MROUND(HZ489,0.5),'M-Weight for Length'!A:I,2,0)))))))),0)</f>
        <v/>
      </c>
      <c r="AB489" s="191" t="str">
        <f>IFERROR(IF(D489="","",IF(F489="","",IF(J489="","",IF(K489="","",IF(AND(K489&gt;23,K489&lt;=60),IF(F489="F",VLOOKUP(MROUND(HZ489,0.5),'F-Weight for Length'!K:S,3,0),VLOOKUP(MROUND(HZ489,0.5),'M-Weight for Length'!K:S,3,0)),IF(K489&gt;60,IF(F489="F",VLOOKUP(K489,'F-Weight for Length'!U:AC,3,0),VLOOKUP(K489,'M-Weight for Length'!U:AC,3,0)),IF(F489="F",VLOOKUP(MROUND(HZ489,0.5),'F-Weight for Length'!A:I,3,0),VLOOKUP(MROUND(HZ489,0.5),'M-Weight for Length'!A:I,3,0)))))))),0)</f>
        <v/>
      </c>
      <c r="AC489" s="191" t="str">
        <f>IFERROR(IF(D489="","",IF(F489="","",IF(J489="","",IF(K489="","",IF(AND(K489&gt;23,K489&lt;=60),IF(F489="F",VLOOKUP(MROUND(HZ489,0.5),'F-Weight for Length'!K:S,4,0),VLOOKUP(MROUND(HZ489,0.5),'M-Weight for Length'!K:S,4,0)),IF(K489&gt;60,IF(F489="F",VLOOKUP(K489,'F-Weight for Length'!U:AC,4,0),VLOOKUP(K489,'M-Weight for Length'!U:AC,4,0)),IF(F489="F",VLOOKUP(MROUND(HZ489,0.5),'F-Weight for Length'!A:I,4,0),VLOOKUP(MROUND(HZ489,0.5),'M-Weight for Length'!A:I,4,0)))))))),0)</f>
        <v/>
      </c>
      <c r="AD489" s="191" t="str">
        <f>IFERROR(IF(D489="","",IF(F489="","",IF(J489="","",IF(K489="","",IF(AND(K489&gt;23,K489&lt;=60),IF(F489="F",VLOOKUP(MROUND(HZ489,0.5),'F-Weight for Length'!K:S,5,0),VLOOKUP(MROUND(HZ489,0.5),'M-Weight for Length'!K:S,5,0)),IF(K489&gt;60,IF(F489="F",VLOOKUP(K489,'F-Weight for Length'!U:AC,5,0),VLOOKUP(K489,'M-Weight for Length'!U:AC,5,0)),IF(F489="F",VLOOKUP(MROUND(HZ489,0.5),'F-Weight for Length'!A:I,5,0),VLOOKUP(MROUND(HZ489,0.5),'M-Weight for Length'!A:I,5,0)))))))),0)</f>
        <v/>
      </c>
      <c r="AE489" s="191" t="str">
        <f>IFERROR(IF(D489="","",IF(F489="","",IF(J489="","",IF(K489="","",IF(AND(K489&gt;23,K489&lt;=60),IF(F489="F",VLOOKUP(MROUND(HZ489,0.5),'F-Weight for Length'!K:S,6,0),VLOOKUP(MROUND(HZ489,0.5),'M-Weight for Length'!K:S,6,0)),IF(K489&gt;60,IF(F489="F",VLOOKUP(K489,'F-Weight for Length'!U:AC,6,0),VLOOKUP(K489,'M-Weight for Length'!U:AC,6,0)),IF(F489="F",VLOOKUP(MROUND(HZ489,0.5),'F-Weight for Length'!A:I,6,0),VLOOKUP(MROUND(HZ489,0.5),'M-Weight for Length'!A:I,6,0)))))))),0)</f>
        <v/>
      </c>
      <c r="AF489" s="191" t="str">
        <f>IFERROR(IF(D489="","",IF(F489="","",IF(J489="","",IF(K489="","",IF(AND(K489&gt;23,K489&lt;=60),IF(F489="F",VLOOKUP(MROUND(HZ489,0.5),'F-Weight for Length'!K:S,7,0),VLOOKUP(MROUND(HZ489,0.5),'M-Weight for Length'!K:S,7,0)),IF(K489&gt;60,IF(F489="F",VLOOKUP(K489,'F-Weight for Length'!U:AC,7,0),VLOOKUP(K489,'M-Weight for Length'!U:AC,7,0)),IF(F489="F",VLOOKUP(MROUND(HZ489,0.5),'F-Weight for Length'!A:I,7,0),VLOOKUP(MROUND(HZ489,0.5),'M-Weight for Length'!A:I,7,0)))))))),0)</f>
        <v/>
      </c>
      <c r="AG489" s="191" t="str">
        <f>IFERROR(IF(D489="","",IF(F489="","",IF(J489="","",IF(K489="","",IF(AND(K489&gt;23,K489&lt;=60),IF(F489="F",VLOOKUP(MROUND(HZ489,0.5),'F-Weight for Length'!K:S,8,0),VLOOKUP(MROUND(HZ489,0.5),'M-Weight for Length'!K:S,8,0)),IF(K489&gt;60,IF(F489="F",VLOOKUP(K489,'F-Weight for Length'!U:AC,8,0),VLOOKUP(K489,'M-Weight for Length'!U:AC,8,0)),IF(F489="F",VLOOKUP(MROUND(HZ489,0.5),'F-Weight for Length'!A:I,8,0),VLOOKUP(MROUND(HZ489,0.5),'M-Weight for Length'!A:I,8,0)))))))),0)</f>
        <v/>
      </c>
      <c r="AH489" s="191" t="str">
        <f>IFERROR(IF(D489="","",IF(F489="","",IF(J489="","",IF(K489="","",IF(AND(K489&gt;23,K489&lt;=60),IF(F489="F",VLOOKUP(MROUND(HZ489,0.5),'F-Weight for Length'!K:S,9,0),VLOOKUP(MROUND(HZ489,0.5),'M-Weight for Length'!K:S,9,0)),IF(K489&gt;60,IF(F489="F",VLOOKUP(K489,'F-Weight for Length'!U:AC,9,0),VLOOKUP(K489,'M-Weight for Length'!U:AC,9,0)),IF(F489="F",VLOOKUP(MROUND(HZ489,0.5),'F-Weight for Length'!A:I,9,0),VLOOKUP(MROUND(HZ489,0.5),'M-Weight for Length'!A:I,9,0)))))))),0)</f>
        <v/>
      </c>
      <c r="AI489" s="192">
        <f t="shared" si="1610"/>
        <v>0</v>
      </c>
      <c r="AJ489" s="192">
        <f t="shared" si="1611"/>
        <v>0</v>
      </c>
      <c r="AK489" s="192">
        <f t="shared" si="1612"/>
        <v>0</v>
      </c>
      <c r="AL489" s="192">
        <f t="shared" si="1613"/>
        <v>0</v>
      </c>
      <c r="AM489" s="192">
        <f t="shared" si="1614"/>
        <v>0</v>
      </c>
      <c r="AN489" s="192">
        <f t="shared" si="1615"/>
        <v>0</v>
      </c>
      <c r="AO489" s="192">
        <f t="shared" si="1616"/>
        <v>0</v>
      </c>
      <c r="AP489" s="192">
        <f t="shared" si="1617"/>
        <v>0</v>
      </c>
      <c r="AQ489" s="192">
        <f t="shared" si="1618"/>
        <v>0</v>
      </c>
      <c r="AR489" s="192">
        <f t="shared" si="1619"/>
        <v>0</v>
      </c>
      <c r="AS489" s="192">
        <f t="shared" si="1620"/>
        <v>0</v>
      </c>
      <c r="AT489" s="192">
        <f t="shared" si="1621"/>
        <v>0</v>
      </c>
      <c r="AU489" s="192">
        <f t="shared" si="1622"/>
        <v>0</v>
      </c>
      <c r="AV489" s="192">
        <f t="shared" si="1623"/>
        <v>0</v>
      </c>
      <c r="AW489" s="192">
        <f t="shared" si="1624"/>
        <v>0</v>
      </c>
      <c r="AX489" s="192">
        <f t="shared" si="1625"/>
        <v>0</v>
      </c>
      <c r="AY489" s="192">
        <f t="shared" si="1626"/>
        <v>0</v>
      </c>
      <c r="AZ489" s="192">
        <f t="shared" si="1627"/>
        <v>0</v>
      </c>
      <c r="BA489" s="192">
        <f t="shared" si="1628"/>
        <v>0</v>
      </c>
      <c r="BB489" s="192">
        <f t="shared" si="1629"/>
        <v>0</v>
      </c>
      <c r="BC489" s="192">
        <f t="shared" si="1630"/>
        <v>0</v>
      </c>
      <c r="BD489" s="192">
        <f t="shared" si="1631"/>
        <v>0</v>
      </c>
      <c r="BE489" s="192">
        <f t="shared" si="1632"/>
        <v>0</v>
      </c>
      <c r="BF489" s="192">
        <f t="shared" si="1633"/>
        <v>0</v>
      </c>
      <c r="BG489" s="192">
        <f t="shared" si="1634"/>
        <v>0</v>
      </c>
      <c r="BH489" s="192">
        <f t="shared" si="1635"/>
        <v>0</v>
      </c>
      <c r="BI489" s="192">
        <f t="shared" si="1636"/>
        <v>0</v>
      </c>
      <c r="BJ489" s="192">
        <f t="shared" si="1637"/>
        <v>0</v>
      </c>
      <c r="BK489" s="192">
        <f t="shared" si="1638"/>
        <v>0</v>
      </c>
      <c r="BL489" s="192">
        <f t="shared" si="1639"/>
        <v>0</v>
      </c>
      <c r="BM489" s="192">
        <f t="shared" si="1640"/>
        <v>0</v>
      </c>
      <c r="BN489" s="192">
        <f t="shared" si="1641"/>
        <v>0</v>
      </c>
      <c r="BO489" s="192">
        <f t="shared" si="1642"/>
        <v>0</v>
      </c>
      <c r="BP489" s="192">
        <f t="shared" si="1643"/>
        <v>0</v>
      </c>
      <c r="BQ489" s="192">
        <f t="shared" si="1644"/>
        <v>0</v>
      </c>
      <c r="BR489" s="192">
        <f t="shared" si="1645"/>
        <v>0</v>
      </c>
      <c r="BS489" s="192">
        <f t="shared" si="1646"/>
        <v>0</v>
      </c>
      <c r="BT489" s="192">
        <f t="shared" si="1647"/>
        <v>0</v>
      </c>
      <c r="BU489" s="192">
        <f t="shared" si="1648"/>
        <v>0</v>
      </c>
      <c r="BV489" s="192">
        <f t="shared" si="1649"/>
        <v>0</v>
      </c>
      <c r="BW489" s="192">
        <f t="shared" si="1650"/>
        <v>0</v>
      </c>
      <c r="BX489" s="192">
        <f t="shared" si="1651"/>
        <v>0</v>
      </c>
      <c r="BY489" s="192">
        <f t="shared" si="1652"/>
        <v>0</v>
      </c>
      <c r="BZ489" s="192">
        <f t="shared" si="1653"/>
        <v>0</v>
      </c>
      <c r="CA489" s="192">
        <f t="shared" si="1654"/>
        <v>0</v>
      </c>
      <c r="CB489" s="192">
        <f t="shared" si="1655"/>
        <v>0</v>
      </c>
      <c r="CC489" s="192">
        <f t="shared" si="1656"/>
        <v>0</v>
      </c>
      <c r="CD489" s="192">
        <f t="shared" si="1657"/>
        <v>0</v>
      </c>
      <c r="CE489" s="192">
        <f t="shared" si="1658"/>
        <v>0</v>
      </c>
      <c r="CF489" s="192">
        <f t="shared" si="1659"/>
        <v>0</v>
      </c>
      <c r="CG489" s="192">
        <f t="shared" si="1660"/>
        <v>0</v>
      </c>
      <c r="CH489" s="192">
        <f t="shared" si="1661"/>
        <v>0</v>
      </c>
      <c r="CI489" s="192">
        <f t="shared" si="1662"/>
        <v>0</v>
      </c>
      <c r="CJ489" s="192">
        <f t="shared" si="1663"/>
        <v>0</v>
      </c>
      <c r="CK489" s="192">
        <f t="shared" si="1664"/>
        <v>0</v>
      </c>
      <c r="CL489" s="192">
        <f t="shared" si="1665"/>
        <v>0</v>
      </c>
      <c r="CM489" s="192">
        <f t="shared" si="1666"/>
        <v>0</v>
      </c>
      <c r="CN489" s="192">
        <f t="shared" si="1667"/>
        <v>0</v>
      </c>
      <c r="CO489" s="192">
        <f t="shared" si="1668"/>
        <v>0</v>
      </c>
      <c r="CP489" s="192">
        <f t="shared" si="1669"/>
        <v>0</v>
      </c>
      <c r="CQ489" s="192">
        <f t="shared" si="1670"/>
        <v>0</v>
      </c>
      <c r="CR489" s="192">
        <f t="shared" si="1671"/>
        <v>0</v>
      </c>
      <c r="CS489" s="192">
        <f t="shared" si="1672"/>
        <v>0</v>
      </c>
      <c r="CT489" s="192">
        <f t="shared" si="1673"/>
        <v>0</v>
      </c>
      <c r="CU489" s="192">
        <f t="shared" si="1674"/>
        <v>0</v>
      </c>
      <c r="CV489" s="192">
        <f t="shared" si="1675"/>
        <v>0</v>
      </c>
      <c r="CW489" s="192">
        <f t="shared" si="1676"/>
        <v>0</v>
      </c>
      <c r="CX489" s="192">
        <f t="shared" si="1677"/>
        <v>0</v>
      </c>
      <c r="CY489" s="192">
        <f t="shared" si="1678"/>
        <v>0</v>
      </c>
      <c r="CZ489" s="192">
        <f t="shared" si="1679"/>
        <v>0</v>
      </c>
      <c r="DA489" s="192">
        <f t="shared" si="1680"/>
        <v>0</v>
      </c>
      <c r="DB489" s="192">
        <f t="shared" si="1681"/>
        <v>0</v>
      </c>
      <c r="DC489" s="192">
        <f t="shared" si="1682"/>
        <v>0</v>
      </c>
      <c r="DD489" s="192">
        <f t="shared" si="1683"/>
        <v>0</v>
      </c>
      <c r="DE489" s="192">
        <f t="shared" si="1684"/>
        <v>0</v>
      </c>
      <c r="DF489" s="192">
        <f t="shared" si="1685"/>
        <v>0</v>
      </c>
      <c r="DG489" s="192">
        <f t="shared" si="1686"/>
        <v>0</v>
      </c>
      <c r="DH489" s="192">
        <f t="shared" si="1687"/>
        <v>0</v>
      </c>
      <c r="DI489" s="192">
        <f t="shared" si="1688"/>
        <v>0</v>
      </c>
      <c r="DJ489" s="192">
        <f t="shared" si="1689"/>
        <v>0</v>
      </c>
      <c r="DK489" s="192">
        <f t="shared" si="1690"/>
        <v>0</v>
      </c>
      <c r="DL489" s="192">
        <f t="shared" si="1691"/>
        <v>0</v>
      </c>
      <c r="DM489" s="192">
        <f t="shared" si="1692"/>
        <v>0</v>
      </c>
      <c r="DN489" s="192">
        <f t="shared" si="1693"/>
        <v>0</v>
      </c>
      <c r="DO489" s="192">
        <f t="shared" si="1694"/>
        <v>0</v>
      </c>
      <c r="DP489" s="192">
        <f t="shared" si="1695"/>
        <v>0</v>
      </c>
      <c r="DQ489" s="192">
        <f t="shared" si="1696"/>
        <v>0</v>
      </c>
      <c r="DR489" s="192">
        <f t="shared" si="1697"/>
        <v>0</v>
      </c>
      <c r="DS489" s="192">
        <f t="shared" si="1698"/>
        <v>0</v>
      </c>
      <c r="DT489" s="192">
        <f t="shared" si="1699"/>
        <v>0</v>
      </c>
      <c r="DU489" s="192">
        <f t="shared" si="1700"/>
        <v>0</v>
      </c>
      <c r="DV489" s="193">
        <f t="shared" si="1701"/>
        <v>0</v>
      </c>
      <c r="DW489" s="193">
        <f t="shared" si="1702"/>
        <v>0</v>
      </c>
      <c r="DX489" s="193">
        <f t="shared" si="1703"/>
        <v>0</v>
      </c>
      <c r="DY489" s="193">
        <f t="shared" si="1704"/>
        <v>0</v>
      </c>
      <c r="DZ489" s="193">
        <f t="shared" si="1705"/>
        <v>0</v>
      </c>
      <c r="EA489" s="192">
        <f t="shared" si="1706"/>
        <v>0</v>
      </c>
      <c r="EB489" s="192">
        <f t="shared" si="1707"/>
        <v>0</v>
      </c>
      <c r="EC489" s="192">
        <f t="shared" si="1708"/>
        <v>0</v>
      </c>
      <c r="ED489" s="192">
        <f t="shared" si="1709"/>
        <v>0</v>
      </c>
      <c r="EE489" s="192">
        <f t="shared" si="1710"/>
        <v>0</v>
      </c>
      <c r="EF489" s="192">
        <f t="shared" si="1711"/>
        <v>0</v>
      </c>
      <c r="EG489" s="192">
        <f t="shared" si="1712"/>
        <v>0</v>
      </c>
      <c r="EH489" s="192">
        <f t="shared" si="1713"/>
        <v>0</v>
      </c>
      <c r="EI489" s="192">
        <f t="shared" si="1714"/>
        <v>0</v>
      </c>
      <c r="EJ489" s="192">
        <f t="shared" si="1715"/>
        <v>0</v>
      </c>
      <c r="EK489" s="192">
        <f t="shared" si="1716"/>
        <v>0</v>
      </c>
      <c r="EL489" s="192">
        <f t="shared" si="1717"/>
        <v>0</v>
      </c>
      <c r="EM489" s="192">
        <f t="shared" si="1718"/>
        <v>0</v>
      </c>
      <c r="EN489" s="192">
        <f t="shared" si="1719"/>
        <v>0</v>
      </c>
      <c r="EO489" s="192">
        <f t="shared" si="1720"/>
        <v>0</v>
      </c>
      <c r="EP489" s="192">
        <f t="shared" si="1721"/>
        <v>0</v>
      </c>
      <c r="EQ489" s="192">
        <f t="shared" si="1722"/>
        <v>0</v>
      </c>
      <c r="ER489" s="192">
        <f t="shared" si="1723"/>
        <v>0</v>
      </c>
      <c r="ES489" s="192">
        <f t="shared" si="1724"/>
        <v>0</v>
      </c>
      <c r="ET489" s="192">
        <f t="shared" si="1725"/>
        <v>0</v>
      </c>
      <c r="EU489" s="192">
        <f t="shared" si="1726"/>
        <v>0</v>
      </c>
      <c r="EV489" s="192">
        <f t="shared" si="1727"/>
        <v>0</v>
      </c>
      <c r="EW489" s="192">
        <f t="shared" si="1728"/>
        <v>0</v>
      </c>
      <c r="EX489" s="192">
        <f t="shared" si="1729"/>
        <v>0</v>
      </c>
      <c r="EY489" s="192">
        <f t="shared" si="1730"/>
        <v>0</v>
      </c>
      <c r="EZ489" s="192">
        <f t="shared" si="1731"/>
        <v>0</v>
      </c>
      <c r="FA489" s="192">
        <f t="shared" si="1732"/>
        <v>0</v>
      </c>
      <c r="FB489" s="192">
        <f t="shared" si="1733"/>
        <v>0</v>
      </c>
      <c r="FC489" s="192">
        <f t="shared" si="1734"/>
        <v>0</v>
      </c>
      <c r="FD489" s="192">
        <f t="shared" si="1735"/>
        <v>0</v>
      </c>
      <c r="FE489" s="192">
        <f t="shared" si="1736"/>
        <v>0</v>
      </c>
      <c r="FF489" s="192">
        <f t="shared" si="1737"/>
        <v>0</v>
      </c>
      <c r="FG489" s="192">
        <f t="shared" si="1738"/>
        <v>0</v>
      </c>
      <c r="FH489" s="192">
        <f t="shared" si="1739"/>
        <v>0</v>
      </c>
      <c r="FI489" s="192">
        <f t="shared" si="1740"/>
        <v>0</v>
      </c>
      <c r="FJ489" s="192">
        <f t="shared" si="1741"/>
        <v>0</v>
      </c>
      <c r="FK489" s="192">
        <f t="shared" si="1742"/>
        <v>0</v>
      </c>
      <c r="FL489" s="192">
        <f t="shared" si="1743"/>
        <v>0</v>
      </c>
      <c r="FM489" s="192">
        <f t="shared" si="1744"/>
        <v>0</v>
      </c>
      <c r="FN489" s="192">
        <f t="shared" si="1745"/>
        <v>0</v>
      </c>
      <c r="FO489" s="192">
        <f t="shared" si="1746"/>
        <v>0</v>
      </c>
      <c r="FP489" s="192">
        <f t="shared" si="1747"/>
        <v>0</v>
      </c>
      <c r="FQ489" s="192">
        <f t="shared" si="1748"/>
        <v>0</v>
      </c>
      <c r="FR489" s="192">
        <f t="shared" si="1749"/>
        <v>0</v>
      </c>
      <c r="FS489" s="192">
        <f t="shared" si="1750"/>
        <v>0</v>
      </c>
      <c r="FT489" s="192">
        <f t="shared" si="1751"/>
        <v>0</v>
      </c>
      <c r="FU489" s="192">
        <f t="shared" si="1752"/>
        <v>0</v>
      </c>
      <c r="FV489" s="192">
        <f t="shared" si="1753"/>
        <v>0</v>
      </c>
      <c r="FW489" s="192">
        <f t="shared" si="1754"/>
        <v>0</v>
      </c>
      <c r="FX489" s="192">
        <f t="shared" si="1755"/>
        <v>0</v>
      </c>
      <c r="FY489" s="192">
        <f t="shared" si="1756"/>
        <v>0</v>
      </c>
      <c r="FZ489" s="192">
        <f t="shared" si="1757"/>
        <v>0</v>
      </c>
      <c r="GA489" s="192">
        <f t="shared" si="1758"/>
        <v>0</v>
      </c>
      <c r="GB489" s="192">
        <f t="shared" si="1759"/>
        <v>0</v>
      </c>
      <c r="GC489" s="192">
        <f t="shared" si="1760"/>
        <v>0</v>
      </c>
      <c r="GD489" s="192">
        <f t="shared" si="1761"/>
        <v>0</v>
      </c>
      <c r="GE489" s="192">
        <f t="shared" si="1762"/>
        <v>0</v>
      </c>
      <c r="GF489" s="192">
        <f t="shared" si="1763"/>
        <v>0</v>
      </c>
      <c r="GG489" s="192">
        <f t="shared" si="1764"/>
        <v>0</v>
      </c>
      <c r="GH489" s="192">
        <f t="shared" si="1765"/>
        <v>0</v>
      </c>
      <c r="GI489" s="192">
        <f t="shared" si="1766"/>
        <v>0</v>
      </c>
      <c r="GJ489" s="192">
        <f t="shared" si="1767"/>
        <v>0</v>
      </c>
      <c r="GK489" s="192">
        <f t="shared" si="1768"/>
        <v>0</v>
      </c>
      <c r="GL489" s="192">
        <f t="shared" si="1769"/>
        <v>0</v>
      </c>
      <c r="GM489" s="192">
        <f t="shared" si="1770"/>
        <v>0</v>
      </c>
      <c r="GN489" s="192">
        <f t="shared" si="1771"/>
        <v>0</v>
      </c>
      <c r="GO489" s="192">
        <f t="shared" si="1772"/>
        <v>0</v>
      </c>
      <c r="GP489" s="192">
        <f t="shared" si="1773"/>
        <v>0</v>
      </c>
      <c r="GQ489" s="192">
        <f t="shared" si="1774"/>
        <v>0</v>
      </c>
      <c r="GR489" s="192">
        <f t="shared" si="1775"/>
        <v>0</v>
      </c>
      <c r="GS489" s="192">
        <f t="shared" si="1776"/>
        <v>0</v>
      </c>
      <c r="GT489" s="192">
        <f t="shared" si="1777"/>
        <v>0</v>
      </c>
      <c r="GU489" s="192">
        <f t="shared" si="1778"/>
        <v>0</v>
      </c>
      <c r="GV489" s="192">
        <f t="shared" si="1779"/>
        <v>0</v>
      </c>
      <c r="GW489" s="192">
        <f t="shared" si="1780"/>
        <v>0</v>
      </c>
      <c r="GX489" s="192">
        <f t="shared" si="1781"/>
        <v>0</v>
      </c>
      <c r="GY489" s="192">
        <f t="shared" si="1782"/>
        <v>0</v>
      </c>
      <c r="GZ489" s="192">
        <f t="shared" si="1783"/>
        <v>0</v>
      </c>
      <c r="HA489" s="192">
        <f t="shared" si="1784"/>
        <v>0</v>
      </c>
      <c r="HB489" s="192">
        <f t="shared" si="1785"/>
        <v>0</v>
      </c>
      <c r="HC489" s="192">
        <f t="shared" si="1786"/>
        <v>0</v>
      </c>
      <c r="HD489" s="192">
        <f t="shared" si="1787"/>
        <v>0</v>
      </c>
      <c r="HE489" s="192">
        <f t="shared" si="1788"/>
        <v>0</v>
      </c>
      <c r="HF489" s="192">
        <f t="shared" si="1789"/>
        <v>0</v>
      </c>
      <c r="HG489" s="192">
        <f t="shared" si="1790"/>
        <v>0</v>
      </c>
      <c r="HH489" s="192">
        <f t="shared" si="1791"/>
        <v>0</v>
      </c>
      <c r="HI489" s="192">
        <f t="shared" si="1792"/>
        <v>0</v>
      </c>
      <c r="HJ489" s="192">
        <f t="shared" si="1793"/>
        <v>0</v>
      </c>
      <c r="HK489" s="192">
        <f t="shared" si="1794"/>
        <v>0</v>
      </c>
      <c r="HL489" s="192">
        <f t="shared" si="1795"/>
        <v>0</v>
      </c>
      <c r="HM489" s="192">
        <f t="shared" si="1796"/>
        <v>0</v>
      </c>
      <c r="HN489" s="194">
        <f t="shared" si="1797"/>
        <v>0</v>
      </c>
      <c r="HO489" s="194">
        <f t="shared" si="1798"/>
        <v>0</v>
      </c>
      <c r="HP489" s="194">
        <f t="shared" si="1799"/>
        <v>0</v>
      </c>
      <c r="HQ489" s="194">
        <f t="shared" si="1800"/>
        <v>0</v>
      </c>
      <c r="HR489" s="194">
        <f t="shared" si="1801"/>
        <v>0</v>
      </c>
      <c r="HS489" s="195" t="str">
        <f t="shared" si="1599"/>
        <v/>
      </c>
      <c r="HT489" s="196">
        <f t="shared" si="1595"/>
        <v>0</v>
      </c>
      <c r="HU489" s="196">
        <f t="shared" si="1596"/>
        <v>0</v>
      </c>
      <c r="HV489" s="197" t="str">
        <f t="shared" si="1600"/>
        <v/>
      </c>
      <c r="HW489" s="197" t="str">
        <f t="shared" si="1802"/>
        <v/>
      </c>
      <c r="HX489" s="197" t="str">
        <f t="shared" si="1803"/>
        <v/>
      </c>
      <c r="HY489" s="195" t="str">
        <f t="shared" si="1601"/>
        <v/>
      </c>
      <c r="HZ489" s="30">
        <f t="shared" si="1597"/>
        <v>0</v>
      </c>
      <c r="IA489" s="198">
        <f t="shared" si="1602"/>
        <v>0</v>
      </c>
      <c r="IB489" s="195"/>
      <c r="IC489" s="195">
        <f t="shared" si="1804"/>
        <v>0</v>
      </c>
      <c r="ID489" s="195">
        <f t="shared" si="1603"/>
        <v>0</v>
      </c>
      <c r="IE489" s="195">
        <f t="shared" si="1805"/>
        <v>0</v>
      </c>
      <c r="IF489" s="195">
        <f t="shared" si="1604"/>
        <v>0</v>
      </c>
      <c r="IG489" s="307">
        <f t="shared" si="1605"/>
        <v>0</v>
      </c>
      <c r="IH489" s="307">
        <f t="shared" si="1606"/>
        <v>0</v>
      </c>
      <c r="II489" s="44">
        <f t="shared" si="1806"/>
        <v>0</v>
      </c>
      <c r="IJ489" s="44">
        <f t="shared" si="1807"/>
        <v>0</v>
      </c>
      <c r="IK489" s="44">
        <f t="shared" si="1808"/>
        <v>0</v>
      </c>
      <c r="IL489" s="44">
        <f t="shared" si="1809"/>
        <v>0</v>
      </c>
      <c r="IM489" s="44">
        <f t="shared" si="1810"/>
        <v>0</v>
      </c>
      <c r="IN489" s="44">
        <f t="shared" si="1811"/>
        <v>0</v>
      </c>
      <c r="IO489" s="44">
        <f t="shared" si="1812"/>
        <v>0</v>
      </c>
    </row>
    <row r="490" spans="1:249" ht="18" customHeight="1">
      <c r="A490" s="188">
        <v>484</v>
      </c>
      <c r="B490" s="326"/>
      <c r="C490" s="289"/>
      <c r="D490" s="199"/>
      <c r="E490" s="189"/>
      <c r="F490" s="189"/>
      <c r="G490" s="190"/>
      <c r="H490" s="190"/>
      <c r="I490" s="272"/>
      <c r="J490" s="207"/>
      <c r="K490" s="214" t="str">
        <f t="shared" si="1607"/>
        <v/>
      </c>
      <c r="L490" s="200" t="str">
        <f t="shared" si="1608"/>
        <v/>
      </c>
      <c r="M490" s="200" t="str">
        <f t="shared" si="1609"/>
        <v/>
      </c>
      <c r="N490" s="209" t="str">
        <f t="shared" si="1598"/>
        <v/>
      </c>
      <c r="O490" s="208" t="str">
        <f>IFERROR(IF(D490="","",IF(K490="","",IF(I490="","",IF(F490="F",VLOOKUP(K490,F!A:G,2,0),IF(F490="M",VLOOKUP(K490,M!A:G,2,0),""))))),0)</f>
        <v/>
      </c>
      <c r="P490" s="191" t="str">
        <f>IFERROR(IF(D490="","",IF(K490="","",IF(I490="","",IF(F490="F",VLOOKUP(K490,F!A:G,3,0),IF(F490="M",VLOOKUP(K490,M!A:G,3,0),""))))),0)</f>
        <v/>
      </c>
      <c r="Q490" s="191" t="str">
        <f>IFERROR(IF(D490="","",IF(K490="","",IF(I490="","",IF(F490="F",VLOOKUP(K490,F!A:G,4,0),IF(F490="M",VLOOKUP(K490,M!A:G,4,0),""))))),0)</f>
        <v/>
      </c>
      <c r="R490" s="191" t="str">
        <f>IFERROR(IF(D490="","",IF(K490="","",IF(I490="","",IF(F490="F",VLOOKUP(K490,F!A:G,5,0),IF(F490="M",VLOOKUP(K490,M!A:G,5,0),""))))),0)</f>
        <v/>
      </c>
      <c r="S490" s="191" t="str">
        <f>IFERROR(IF(D490="","",IF(K490="","",IF(I490="","",IF(F490="F",VLOOKUP(K490,F!A:G,6,0),IF(F490="M",VLOOKUP(K490,M!A:G,6,0),""))))),0)</f>
        <v/>
      </c>
      <c r="T490" s="191" t="str">
        <f>IFERROR(IF(D490="","",IF(K490="","",IF(I490="","",IF(F490="F",VLOOKUP(K490,F!A:G,7,0),IF(F490="M",VLOOKUP(K490,M!A:G,7,0),""))))),0)</f>
        <v/>
      </c>
      <c r="U490" s="191" t="str">
        <f>IFERROR(IF(D490="","",IF(K490="","",IF(J490="","",IF(F490="F",VLOOKUP(K490,F!A:M,8,0),IF(F490="M",VLOOKUP(K490,M!A:M,8,0),""))))),0)</f>
        <v/>
      </c>
      <c r="V490" s="191" t="str">
        <f>IFERROR(IF(D490="","",IF(K490="","",IF(J490="","",IF(F490="F",VLOOKUP(K490,F!A:M,9,0),IF(F490="M",VLOOKUP(K490,M!A:M,9,0),""))))),0)</f>
        <v/>
      </c>
      <c r="W490" s="191" t="str">
        <f>IFERROR(IF(D490="","",IF(K490="","",IF(J490="","",IF(F490="F",VLOOKUP(K490,F!A:M,10,0),IF(F490="M",VLOOKUP(K490,M!A:M,10,0),""))))),0)</f>
        <v/>
      </c>
      <c r="X490" s="191" t="str">
        <f>IFERROR(IF(D490="","",IF(K490="","",IF(J490="","",IF(F490="F",VLOOKUP(K490,F!A:M,11,0),IF(F490="M",VLOOKUP(K490,M!A:M,11,0),""))))),0)</f>
        <v/>
      </c>
      <c r="Y490" s="191" t="str">
        <f>IFERROR(IF(D490="","",IF(K490="","",IF(J490="","",IF(F490="F",VLOOKUP(K490,F!A:M,12,0),IF(F490="M",VLOOKUP(K490,M!A:M,12,0),""))))),0)</f>
        <v/>
      </c>
      <c r="Z490" s="191" t="str">
        <f>IFERROR(IF(D490="","",IF(K490="","",IF(J490="","",IF(F490="F",VLOOKUP(K490,F!A:M,13,0),IF(F490="M",VLOOKUP(K490,M!A:M,13,0),""))))),0)</f>
        <v/>
      </c>
      <c r="AA490" s="191" t="str">
        <f>IFERROR(IF(D490="","",IF(F490="","",IF(J490="","",IF(K490="","",IF(AND(K490&gt;23,K490&lt;=60),IF(F490="F",VLOOKUP(MROUND(HZ490,0.5),'F-Weight for Length'!K:S,2,0),VLOOKUP(MROUND(HZ490,0.5),'M-Weight for Length'!K:S,2,0)),IF(K490&gt;60,IF(F490="F",VLOOKUP(K490,'F-Weight for Length'!U:AC,2,0),VLOOKUP(K490,'M-Weight for Length'!U:AC,2,0)),IF(F490="F",VLOOKUP(MROUND(HZ490,0.5),'F-Weight for Length'!A:I,2,0),VLOOKUP(MROUND(HZ490,0.5),'M-Weight for Length'!A:I,2,0)))))))),0)</f>
        <v/>
      </c>
      <c r="AB490" s="191" t="str">
        <f>IFERROR(IF(D490="","",IF(F490="","",IF(J490="","",IF(K490="","",IF(AND(K490&gt;23,K490&lt;=60),IF(F490="F",VLOOKUP(MROUND(HZ490,0.5),'F-Weight for Length'!K:S,3,0),VLOOKUP(MROUND(HZ490,0.5),'M-Weight for Length'!K:S,3,0)),IF(K490&gt;60,IF(F490="F",VLOOKUP(K490,'F-Weight for Length'!U:AC,3,0),VLOOKUP(K490,'M-Weight for Length'!U:AC,3,0)),IF(F490="F",VLOOKUP(MROUND(HZ490,0.5),'F-Weight for Length'!A:I,3,0),VLOOKUP(MROUND(HZ490,0.5),'M-Weight for Length'!A:I,3,0)))))))),0)</f>
        <v/>
      </c>
      <c r="AC490" s="191" t="str">
        <f>IFERROR(IF(D490="","",IF(F490="","",IF(J490="","",IF(K490="","",IF(AND(K490&gt;23,K490&lt;=60),IF(F490="F",VLOOKUP(MROUND(HZ490,0.5),'F-Weight for Length'!K:S,4,0),VLOOKUP(MROUND(HZ490,0.5),'M-Weight for Length'!K:S,4,0)),IF(K490&gt;60,IF(F490="F",VLOOKUP(K490,'F-Weight for Length'!U:AC,4,0),VLOOKUP(K490,'M-Weight for Length'!U:AC,4,0)),IF(F490="F",VLOOKUP(MROUND(HZ490,0.5),'F-Weight for Length'!A:I,4,0),VLOOKUP(MROUND(HZ490,0.5),'M-Weight for Length'!A:I,4,0)))))))),0)</f>
        <v/>
      </c>
      <c r="AD490" s="191" t="str">
        <f>IFERROR(IF(D490="","",IF(F490="","",IF(J490="","",IF(K490="","",IF(AND(K490&gt;23,K490&lt;=60),IF(F490="F",VLOOKUP(MROUND(HZ490,0.5),'F-Weight for Length'!K:S,5,0),VLOOKUP(MROUND(HZ490,0.5),'M-Weight for Length'!K:S,5,0)),IF(K490&gt;60,IF(F490="F",VLOOKUP(K490,'F-Weight for Length'!U:AC,5,0),VLOOKUP(K490,'M-Weight for Length'!U:AC,5,0)),IF(F490="F",VLOOKUP(MROUND(HZ490,0.5),'F-Weight for Length'!A:I,5,0),VLOOKUP(MROUND(HZ490,0.5),'M-Weight for Length'!A:I,5,0)))))))),0)</f>
        <v/>
      </c>
      <c r="AE490" s="191" t="str">
        <f>IFERROR(IF(D490="","",IF(F490="","",IF(J490="","",IF(K490="","",IF(AND(K490&gt;23,K490&lt;=60),IF(F490="F",VLOOKUP(MROUND(HZ490,0.5),'F-Weight for Length'!K:S,6,0),VLOOKUP(MROUND(HZ490,0.5),'M-Weight for Length'!K:S,6,0)),IF(K490&gt;60,IF(F490="F",VLOOKUP(K490,'F-Weight for Length'!U:AC,6,0),VLOOKUP(K490,'M-Weight for Length'!U:AC,6,0)),IF(F490="F",VLOOKUP(MROUND(HZ490,0.5),'F-Weight for Length'!A:I,6,0),VLOOKUP(MROUND(HZ490,0.5),'M-Weight for Length'!A:I,6,0)))))))),0)</f>
        <v/>
      </c>
      <c r="AF490" s="191" t="str">
        <f>IFERROR(IF(D490="","",IF(F490="","",IF(J490="","",IF(K490="","",IF(AND(K490&gt;23,K490&lt;=60),IF(F490="F",VLOOKUP(MROUND(HZ490,0.5),'F-Weight for Length'!K:S,7,0),VLOOKUP(MROUND(HZ490,0.5),'M-Weight for Length'!K:S,7,0)),IF(K490&gt;60,IF(F490="F",VLOOKUP(K490,'F-Weight for Length'!U:AC,7,0),VLOOKUP(K490,'M-Weight for Length'!U:AC,7,0)),IF(F490="F",VLOOKUP(MROUND(HZ490,0.5),'F-Weight for Length'!A:I,7,0),VLOOKUP(MROUND(HZ490,0.5),'M-Weight for Length'!A:I,7,0)))))))),0)</f>
        <v/>
      </c>
      <c r="AG490" s="191" t="str">
        <f>IFERROR(IF(D490="","",IF(F490="","",IF(J490="","",IF(K490="","",IF(AND(K490&gt;23,K490&lt;=60),IF(F490="F",VLOOKUP(MROUND(HZ490,0.5),'F-Weight for Length'!K:S,8,0),VLOOKUP(MROUND(HZ490,0.5),'M-Weight for Length'!K:S,8,0)),IF(K490&gt;60,IF(F490="F",VLOOKUP(K490,'F-Weight for Length'!U:AC,8,0),VLOOKUP(K490,'M-Weight for Length'!U:AC,8,0)),IF(F490="F",VLOOKUP(MROUND(HZ490,0.5),'F-Weight for Length'!A:I,8,0),VLOOKUP(MROUND(HZ490,0.5),'M-Weight for Length'!A:I,8,0)))))))),0)</f>
        <v/>
      </c>
      <c r="AH490" s="191" t="str">
        <f>IFERROR(IF(D490="","",IF(F490="","",IF(J490="","",IF(K490="","",IF(AND(K490&gt;23,K490&lt;=60),IF(F490="F",VLOOKUP(MROUND(HZ490,0.5),'F-Weight for Length'!K:S,9,0),VLOOKUP(MROUND(HZ490,0.5),'M-Weight for Length'!K:S,9,0)),IF(K490&gt;60,IF(F490="F",VLOOKUP(K490,'F-Weight for Length'!U:AC,9,0),VLOOKUP(K490,'M-Weight for Length'!U:AC,9,0)),IF(F490="F",VLOOKUP(MROUND(HZ490,0.5),'F-Weight for Length'!A:I,9,0),VLOOKUP(MROUND(HZ490,0.5),'M-Weight for Length'!A:I,9,0)))))))),0)</f>
        <v/>
      </c>
      <c r="AI490" s="192">
        <f t="shared" si="1610"/>
        <v>0</v>
      </c>
      <c r="AJ490" s="192">
        <f t="shared" si="1611"/>
        <v>0</v>
      </c>
      <c r="AK490" s="192">
        <f t="shared" si="1612"/>
        <v>0</v>
      </c>
      <c r="AL490" s="192">
        <f t="shared" si="1613"/>
        <v>0</v>
      </c>
      <c r="AM490" s="192">
        <f t="shared" si="1614"/>
        <v>0</v>
      </c>
      <c r="AN490" s="192">
        <f t="shared" si="1615"/>
        <v>0</v>
      </c>
      <c r="AO490" s="192">
        <f t="shared" si="1616"/>
        <v>0</v>
      </c>
      <c r="AP490" s="192">
        <f t="shared" si="1617"/>
        <v>0</v>
      </c>
      <c r="AQ490" s="192">
        <f t="shared" si="1618"/>
        <v>0</v>
      </c>
      <c r="AR490" s="192">
        <f t="shared" si="1619"/>
        <v>0</v>
      </c>
      <c r="AS490" s="192">
        <f t="shared" si="1620"/>
        <v>0</v>
      </c>
      <c r="AT490" s="192">
        <f t="shared" si="1621"/>
        <v>0</v>
      </c>
      <c r="AU490" s="192">
        <f t="shared" si="1622"/>
        <v>0</v>
      </c>
      <c r="AV490" s="192">
        <f t="shared" si="1623"/>
        <v>0</v>
      </c>
      <c r="AW490" s="192">
        <f t="shared" si="1624"/>
        <v>0</v>
      </c>
      <c r="AX490" s="192">
        <f t="shared" si="1625"/>
        <v>0</v>
      </c>
      <c r="AY490" s="192">
        <f t="shared" si="1626"/>
        <v>0</v>
      </c>
      <c r="AZ490" s="192">
        <f t="shared" si="1627"/>
        <v>0</v>
      </c>
      <c r="BA490" s="192">
        <f t="shared" si="1628"/>
        <v>0</v>
      </c>
      <c r="BB490" s="192">
        <f t="shared" si="1629"/>
        <v>0</v>
      </c>
      <c r="BC490" s="192">
        <f t="shared" si="1630"/>
        <v>0</v>
      </c>
      <c r="BD490" s="192">
        <f t="shared" si="1631"/>
        <v>0</v>
      </c>
      <c r="BE490" s="192">
        <f t="shared" si="1632"/>
        <v>0</v>
      </c>
      <c r="BF490" s="192">
        <f t="shared" si="1633"/>
        <v>0</v>
      </c>
      <c r="BG490" s="192">
        <f t="shared" si="1634"/>
        <v>0</v>
      </c>
      <c r="BH490" s="192">
        <f t="shared" si="1635"/>
        <v>0</v>
      </c>
      <c r="BI490" s="192">
        <f t="shared" si="1636"/>
        <v>0</v>
      </c>
      <c r="BJ490" s="192">
        <f t="shared" si="1637"/>
        <v>0</v>
      </c>
      <c r="BK490" s="192">
        <f t="shared" si="1638"/>
        <v>0</v>
      </c>
      <c r="BL490" s="192">
        <f t="shared" si="1639"/>
        <v>0</v>
      </c>
      <c r="BM490" s="192">
        <f t="shared" si="1640"/>
        <v>0</v>
      </c>
      <c r="BN490" s="192">
        <f t="shared" si="1641"/>
        <v>0</v>
      </c>
      <c r="BO490" s="192">
        <f t="shared" si="1642"/>
        <v>0</v>
      </c>
      <c r="BP490" s="192">
        <f t="shared" si="1643"/>
        <v>0</v>
      </c>
      <c r="BQ490" s="192">
        <f t="shared" si="1644"/>
        <v>0</v>
      </c>
      <c r="BR490" s="192">
        <f t="shared" si="1645"/>
        <v>0</v>
      </c>
      <c r="BS490" s="192">
        <f t="shared" si="1646"/>
        <v>0</v>
      </c>
      <c r="BT490" s="192">
        <f t="shared" si="1647"/>
        <v>0</v>
      </c>
      <c r="BU490" s="192">
        <f t="shared" si="1648"/>
        <v>0</v>
      </c>
      <c r="BV490" s="192">
        <f t="shared" si="1649"/>
        <v>0</v>
      </c>
      <c r="BW490" s="192">
        <f t="shared" si="1650"/>
        <v>0</v>
      </c>
      <c r="BX490" s="192">
        <f t="shared" si="1651"/>
        <v>0</v>
      </c>
      <c r="BY490" s="192">
        <f t="shared" si="1652"/>
        <v>0</v>
      </c>
      <c r="BZ490" s="192">
        <f t="shared" si="1653"/>
        <v>0</v>
      </c>
      <c r="CA490" s="192">
        <f t="shared" si="1654"/>
        <v>0</v>
      </c>
      <c r="CB490" s="192">
        <f t="shared" si="1655"/>
        <v>0</v>
      </c>
      <c r="CC490" s="192">
        <f t="shared" si="1656"/>
        <v>0</v>
      </c>
      <c r="CD490" s="192">
        <f t="shared" si="1657"/>
        <v>0</v>
      </c>
      <c r="CE490" s="192">
        <f t="shared" si="1658"/>
        <v>0</v>
      </c>
      <c r="CF490" s="192">
        <f t="shared" si="1659"/>
        <v>0</v>
      </c>
      <c r="CG490" s="192">
        <f t="shared" si="1660"/>
        <v>0</v>
      </c>
      <c r="CH490" s="192">
        <f t="shared" si="1661"/>
        <v>0</v>
      </c>
      <c r="CI490" s="192">
        <f t="shared" si="1662"/>
        <v>0</v>
      </c>
      <c r="CJ490" s="192">
        <f t="shared" si="1663"/>
        <v>0</v>
      </c>
      <c r="CK490" s="192">
        <f t="shared" si="1664"/>
        <v>0</v>
      </c>
      <c r="CL490" s="192">
        <f t="shared" si="1665"/>
        <v>0</v>
      </c>
      <c r="CM490" s="192">
        <f t="shared" si="1666"/>
        <v>0</v>
      </c>
      <c r="CN490" s="192">
        <f t="shared" si="1667"/>
        <v>0</v>
      </c>
      <c r="CO490" s="192">
        <f t="shared" si="1668"/>
        <v>0</v>
      </c>
      <c r="CP490" s="192">
        <f t="shared" si="1669"/>
        <v>0</v>
      </c>
      <c r="CQ490" s="192">
        <f t="shared" si="1670"/>
        <v>0</v>
      </c>
      <c r="CR490" s="192">
        <f t="shared" si="1671"/>
        <v>0</v>
      </c>
      <c r="CS490" s="192">
        <f t="shared" si="1672"/>
        <v>0</v>
      </c>
      <c r="CT490" s="192">
        <f t="shared" si="1673"/>
        <v>0</v>
      </c>
      <c r="CU490" s="192">
        <f t="shared" si="1674"/>
        <v>0</v>
      </c>
      <c r="CV490" s="192">
        <f t="shared" si="1675"/>
        <v>0</v>
      </c>
      <c r="CW490" s="192">
        <f t="shared" si="1676"/>
        <v>0</v>
      </c>
      <c r="CX490" s="192">
        <f t="shared" si="1677"/>
        <v>0</v>
      </c>
      <c r="CY490" s="192">
        <f t="shared" si="1678"/>
        <v>0</v>
      </c>
      <c r="CZ490" s="192">
        <f t="shared" si="1679"/>
        <v>0</v>
      </c>
      <c r="DA490" s="192">
        <f t="shared" si="1680"/>
        <v>0</v>
      </c>
      <c r="DB490" s="192">
        <f t="shared" si="1681"/>
        <v>0</v>
      </c>
      <c r="DC490" s="192">
        <f t="shared" si="1682"/>
        <v>0</v>
      </c>
      <c r="DD490" s="192">
        <f t="shared" si="1683"/>
        <v>0</v>
      </c>
      <c r="DE490" s="192">
        <f t="shared" si="1684"/>
        <v>0</v>
      </c>
      <c r="DF490" s="192">
        <f t="shared" si="1685"/>
        <v>0</v>
      </c>
      <c r="DG490" s="192">
        <f t="shared" si="1686"/>
        <v>0</v>
      </c>
      <c r="DH490" s="192">
        <f t="shared" si="1687"/>
        <v>0</v>
      </c>
      <c r="DI490" s="192">
        <f t="shared" si="1688"/>
        <v>0</v>
      </c>
      <c r="DJ490" s="192">
        <f t="shared" si="1689"/>
        <v>0</v>
      </c>
      <c r="DK490" s="192">
        <f t="shared" si="1690"/>
        <v>0</v>
      </c>
      <c r="DL490" s="192">
        <f t="shared" si="1691"/>
        <v>0</v>
      </c>
      <c r="DM490" s="192">
        <f t="shared" si="1692"/>
        <v>0</v>
      </c>
      <c r="DN490" s="192">
        <f t="shared" si="1693"/>
        <v>0</v>
      </c>
      <c r="DO490" s="192">
        <f t="shared" si="1694"/>
        <v>0</v>
      </c>
      <c r="DP490" s="192">
        <f t="shared" si="1695"/>
        <v>0</v>
      </c>
      <c r="DQ490" s="192">
        <f t="shared" si="1696"/>
        <v>0</v>
      </c>
      <c r="DR490" s="192">
        <f t="shared" si="1697"/>
        <v>0</v>
      </c>
      <c r="DS490" s="192">
        <f t="shared" si="1698"/>
        <v>0</v>
      </c>
      <c r="DT490" s="192">
        <f t="shared" si="1699"/>
        <v>0</v>
      </c>
      <c r="DU490" s="192">
        <f t="shared" si="1700"/>
        <v>0</v>
      </c>
      <c r="DV490" s="193">
        <f t="shared" si="1701"/>
        <v>0</v>
      </c>
      <c r="DW490" s="193">
        <f t="shared" si="1702"/>
        <v>0</v>
      </c>
      <c r="DX490" s="193">
        <f t="shared" si="1703"/>
        <v>0</v>
      </c>
      <c r="DY490" s="193">
        <f t="shared" si="1704"/>
        <v>0</v>
      </c>
      <c r="DZ490" s="193">
        <f t="shared" si="1705"/>
        <v>0</v>
      </c>
      <c r="EA490" s="192">
        <f t="shared" si="1706"/>
        <v>0</v>
      </c>
      <c r="EB490" s="192">
        <f t="shared" si="1707"/>
        <v>0</v>
      </c>
      <c r="EC490" s="192">
        <f t="shared" si="1708"/>
        <v>0</v>
      </c>
      <c r="ED490" s="192">
        <f t="shared" si="1709"/>
        <v>0</v>
      </c>
      <c r="EE490" s="192">
        <f t="shared" si="1710"/>
        <v>0</v>
      </c>
      <c r="EF490" s="192">
        <f t="shared" si="1711"/>
        <v>0</v>
      </c>
      <c r="EG490" s="192">
        <f t="shared" si="1712"/>
        <v>0</v>
      </c>
      <c r="EH490" s="192">
        <f t="shared" si="1713"/>
        <v>0</v>
      </c>
      <c r="EI490" s="192">
        <f t="shared" si="1714"/>
        <v>0</v>
      </c>
      <c r="EJ490" s="192">
        <f t="shared" si="1715"/>
        <v>0</v>
      </c>
      <c r="EK490" s="192">
        <f t="shared" si="1716"/>
        <v>0</v>
      </c>
      <c r="EL490" s="192">
        <f t="shared" si="1717"/>
        <v>0</v>
      </c>
      <c r="EM490" s="192">
        <f t="shared" si="1718"/>
        <v>0</v>
      </c>
      <c r="EN490" s="192">
        <f t="shared" si="1719"/>
        <v>0</v>
      </c>
      <c r="EO490" s="192">
        <f t="shared" si="1720"/>
        <v>0</v>
      </c>
      <c r="EP490" s="192">
        <f t="shared" si="1721"/>
        <v>0</v>
      </c>
      <c r="EQ490" s="192">
        <f t="shared" si="1722"/>
        <v>0</v>
      </c>
      <c r="ER490" s="192">
        <f t="shared" si="1723"/>
        <v>0</v>
      </c>
      <c r="ES490" s="192">
        <f t="shared" si="1724"/>
        <v>0</v>
      </c>
      <c r="ET490" s="192">
        <f t="shared" si="1725"/>
        <v>0</v>
      </c>
      <c r="EU490" s="192">
        <f t="shared" si="1726"/>
        <v>0</v>
      </c>
      <c r="EV490" s="192">
        <f t="shared" si="1727"/>
        <v>0</v>
      </c>
      <c r="EW490" s="192">
        <f t="shared" si="1728"/>
        <v>0</v>
      </c>
      <c r="EX490" s="192">
        <f t="shared" si="1729"/>
        <v>0</v>
      </c>
      <c r="EY490" s="192">
        <f t="shared" si="1730"/>
        <v>0</v>
      </c>
      <c r="EZ490" s="192">
        <f t="shared" si="1731"/>
        <v>0</v>
      </c>
      <c r="FA490" s="192">
        <f t="shared" si="1732"/>
        <v>0</v>
      </c>
      <c r="FB490" s="192">
        <f t="shared" si="1733"/>
        <v>0</v>
      </c>
      <c r="FC490" s="192">
        <f t="shared" si="1734"/>
        <v>0</v>
      </c>
      <c r="FD490" s="192">
        <f t="shared" si="1735"/>
        <v>0</v>
      </c>
      <c r="FE490" s="192">
        <f t="shared" si="1736"/>
        <v>0</v>
      </c>
      <c r="FF490" s="192">
        <f t="shared" si="1737"/>
        <v>0</v>
      </c>
      <c r="FG490" s="192">
        <f t="shared" si="1738"/>
        <v>0</v>
      </c>
      <c r="FH490" s="192">
        <f t="shared" si="1739"/>
        <v>0</v>
      </c>
      <c r="FI490" s="192">
        <f t="shared" si="1740"/>
        <v>0</v>
      </c>
      <c r="FJ490" s="192">
        <f t="shared" si="1741"/>
        <v>0</v>
      </c>
      <c r="FK490" s="192">
        <f t="shared" si="1742"/>
        <v>0</v>
      </c>
      <c r="FL490" s="192">
        <f t="shared" si="1743"/>
        <v>0</v>
      </c>
      <c r="FM490" s="192">
        <f t="shared" si="1744"/>
        <v>0</v>
      </c>
      <c r="FN490" s="192">
        <f t="shared" si="1745"/>
        <v>0</v>
      </c>
      <c r="FO490" s="192">
        <f t="shared" si="1746"/>
        <v>0</v>
      </c>
      <c r="FP490" s="192">
        <f t="shared" si="1747"/>
        <v>0</v>
      </c>
      <c r="FQ490" s="192">
        <f t="shared" si="1748"/>
        <v>0</v>
      </c>
      <c r="FR490" s="192">
        <f t="shared" si="1749"/>
        <v>0</v>
      </c>
      <c r="FS490" s="192">
        <f t="shared" si="1750"/>
        <v>0</v>
      </c>
      <c r="FT490" s="192">
        <f t="shared" si="1751"/>
        <v>0</v>
      </c>
      <c r="FU490" s="192">
        <f t="shared" si="1752"/>
        <v>0</v>
      </c>
      <c r="FV490" s="192">
        <f t="shared" si="1753"/>
        <v>0</v>
      </c>
      <c r="FW490" s="192">
        <f t="shared" si="1754"/>
        <v>0</v>
      </c>
      <c r="FX490" s="192">
        <f t="shared" si="1755"/>
        <v>0</v>
      </c>
      <c r="FY490" s="192">
        <f t="shared" si="1756"/>
        <v>0</v>
      </c>
      <c r="FZ490" s="192">
        <f t="shared" si="1757"/>
        <v>0</v>
      </c>
      <c r="GA490" s="192">
        <f t="shared" si="1758"/>
        <v>0</v>
      </c>
      <c r="GB490" s="192">
        <f t="shared" si="1759"/>
        <v>0</v>
      </c>
      <c r="GC490" s="192">
        <f t="shared" si="1760"/>
        <v>0</v>
      </c>
      <c r="GD490" s="192">
        <f t="shared" si="1761"/>
        <v>0</v>
      </c>
      <c r="GE490" s="192">
        <f t="shared" si="1762"/>
        <v>0</v>
      </c>
      <c r="GF490" s="192">
        <f t="shared" si="1763"/>
        <v>0</v>
      </c>
      <c r="GG490" s="192">
        <f t="shared" si="1764"/>
        <v>0</v>
      </c>
      <c r="GH490" s="192">
        <f t="shared" si="1765"/>
        <v>0</v>
      </c>
      <c r="GI490" s="192">
        <f t="shared" si="1766"/>
        <v>0</v>
      </c>
      <c r="GJ490" s="192">
        <f t="shared" si="1767"/>
        <v>0</v>
      </c>
      <c r="GK490" s="192">
        <f t="shared" si="1768"/>
        <v>0</v>
      </c>
      <c r="GL490" s="192">
        <f t="shared" si="1769"/>
        <v>0</v>
      </c>
      <c r="GM490" s="192">
        <f t="shared" si="1770"/>
        <v>0</v>
      </c>
      <c r="GN490" s="192">
        <f t="shared" si="1771"/>
        <v>0</v>
      </c>
      <c r="GO490" s="192">
        <f t="shared" si="1772"/>
        <v>0</v>
      </c>
      <c r="GP490" s="192">
        <f t="shared" si="1773"/>
        <v>0</v>
      </c>
      <c r="GQ490" s="192">
        <f t="shared" si="1774"/>
        <v>0</v>
      </c>
      <c r="GR490" s="192">
        <f t="shared" si="1775"/>
        <v>0</v>
      </c>
      <c r="GS490" s="192">
        <f t="shared" si="1776"/>
        <v>0</v>
      </c>
      <c r="GT490" s="192">
        <f t="shared" si="1777"/>
        <v>0</v>
      </c>
      <c r="GU490" s="192">
        <f t="shared" si="1778"/>
        <v>0</v>
      </c>
      <c r="GV490" s="192">
        <f t="shared" si="1779"/>
        <v>0</v>
      </c>
      <c r="GW490" s="192">
        <f t="shared" si="1780"/>
        <v>0</v>
      </c>
      <c r="GX490" s="192">
        <f t="shared" si="1781"/>
        <v>0</v>
      </c>
      <c r="GY490" s="192">
        <f t="shared" si="1782"/>
        <v>0</v>
      </c>
      <c r="GZ490" s="192">
        <f t="shared" si="1783"/>
        <v>0</v>
      </c>
      <c r="HA490" s="192">
        <f t="shared" si="1784"/>
        <v>0</v>
      </c>
      <c r="HB490" s="192">
        <f t="shared" si="1785"/>
        <v>0</v>
      </c>
      <c r="HC490" s="192">
        <f t="shared" si="1786"/>
        <v>0</v>
      </c>
      <c r="HD490" s="192">
        <f t="shared" si="1787"/>
        <v>0</v>
      </c>
      <c r="HE490" s="192">
        <f t="shared" si="1788"/>
        <v>0</v>
      </c>
      <c r="HF490" s="192">
        <f t="shared" si="1789"/>
        <v>0</v>
      </c>
      <c r="HG490" s="192">
        <f t="shared" si="1790"/>
        <v>0</v>
      </c>
      <c r="HH490" s="192">
        <f t="shared" si="1791"/>
        <v>0</v>
      </c>
      <c r="HI490" s="192">
        <f t="shared" si="1792"/>
        <v>0</v>
      </c>
      <c r="HJ490" s="192">
        <f t="shared" si="1793"/>
        <v>0</v>
      </c>
      <c r="HK490" s="192">
        <f t="shared" si="1794"/>
        <v>0</v>
      </c>
      <c r="HL490" s="192">
        <f t="shared" si="1795"/>
        <v>0</v>
      </c>
      <c r="HM490" s="192">
        <f t="shared" si="1796"/>
        <v>0</v>
      </c>
      <c r="HN490" s="194">
        <f t="shared" si="1797"/>
        <v>0</v>
      </c>
      <c r="HO490" s="194">
        <f t="shared" si="1798"/>
        <v>0</v>
      </c>
      <c r="HP490" s="194">
        <f t="shared" si="1799"/>
        <v>0</v>
      </c>
      <c r="HQ490" s="194">
        <f t="shared" si="1800"/>
        <v>0</v>
      </c>
      <c r="HR490" s="194">
        <f t="shared" si="1801"/>
        <v>0</v>
      </c>
      <c r="HS490" s="195" t="str">
        <f t="shared" si="1599"/>
        <v/>
      </c>
      <c r="HT490" s="196">
        <f t="shared" si="1595"/>
        <v>0</v>
      </c>
      <c r="HU490" s="196">
        <f t="shared" si="1596"/>
        <v>0</v>
      </c>
      <c r="HV490" s="197" t="str">
        <f t="shared" si="1600"/>
        <v/>
      </c>
      <c r="HW490" s="197" t="str">
        <f t="shared" si="1802"/>
        <v/>
      </c>
      <c r="HX490" s="197" t="str">
        <f t="shared" si="1803"/>
        <v/>
      </c>
      <c r="HY490" s="195" t="str">
        <f t="shared" si="1601"/>
        <v/>
      </c>
      <c r="HZ490" s="30">
        <f t="shared" si="1597"/>
        <v>0</v>
      </c>
      <c r="IA490" s="198">
        <f t="shared" si="1602"/>
        <v>0</v>
      </c>
      <c r="IB490" s="195"/>
      <c r="IC490" s="195">
        <f t="shared" si="1804"/>
        <v>0</v>
      </c>
      <c r="ID490" s="195">
        <f t="shared" si="1603"/>
        <v>0</v>
      </c>
      <c r="IE490" s="195">
        <f t="shared" si="1805"/>
        <v>0</v>
      </c>
      <c r="IF490" s="195">
        <f t="shared" si="1604"/>
        <v>0</v>
      </c>
      <c r="IG490" s="307">
        <f t="shared" si="1605"/>
        <v>0</v>
      </c>
      <c r="IH490" s="307">
        <f t="shared" si="1606"/>
        <v>0</v>
      </c>
      <c r="II490" s="44">
        <f t="shared" si="1806"/>
        <v>0</v>
      </c>
      <c r="IJ490" s="44">
        <f t="shared" si="1807"/>
        <v>0</v>
      </c>
      <c r="IK490" s="44">
        <f t="shared" si="1808"/>
        <v>0</v>
      </c>
      <c r="IL490" s="44">
        <f t="shared" si="1809"/>
        <v>0</v>
      </c>
      <c r="IM490" s="44">
        <f t="shared" si="1810"/>
        <v>0</v>
      </c>
      <c r="IN490" s="44">
        <f t="shared" si="1811"/>
        <v>0</v>
      </c>
      <c r="IO490" s="44">
        <f t="shared" si="1812"/>
        <v>0</v>
      </c>
    </row>
    <row r="491" spans="1:249" ht="18" customHeight="1">
      <c r="A491" s="188">
        <v>485</v>
      </c>
      <c r="B491" s="326"/>
      <c r="C491" s="289"/>
      <c r="D491" s="199"/>
      <c r="E491" s="189"/>
      <c r="F491" s="189"/>
      <c r="G491" s="190"/>
      <c r="H491" s="190"/>
      <c r="I491" s="272"/>
      <c r="J491" s="207"/>
      <c r="K491" s="214" t="str">
        <f t="shared" si="1607"/>
        <v/>
      </c>
      <c r="L491" s="200" t="str">
        <f t="shared" si="1608"/>
        <v/>
      </c>
      <c r="M491" s="200" t="str">
        <f t="shared" si="1609"/>
        <v/>
      </c>
      <c r="N491" s="209" t="str">
        <f t="shared" si="1598"/>
        <v/>
      </c>
      <c r="O491" s="208" t="str">
        <f>IFERROR(IF(D491="","",IF(K491="","",IF(I491="","",IF(F491="F",VLOOKUP(K491,F!A:G,2,0),IF(F491="M",VLOOKUP(K491,M!A:G,2,0),""))))),0)</f>
        <v/>
      </c>
      <c r="P491" s="191" t="str">
        <f>IFERROR(IF(D491="","",IF(K491="","",IF(I491="","",IF(F491="F",VLOOKUP(K491,F!A:G,3,0),IF(F491="M",VLOOKUP(K491,M!A:G,3,0),""))))),0)</f>
        <v/>
      </c>
      <c r="Q491" s="191" t="str">
        <f>IFERROR(IF(D491="","",IF(K491="","",IF(I491="","",IF(F491="F",VLOOKUP(K491,F!A:G,4,0),IF(F491="M",VLOOKUP(K491,M!A:G,4,0),""))))),0)</f>
        <v/>
      </c>
      <c r="R491" s="191" t="str">
        <f>IFERROR(IF(D491="","",IF(K491="","",IF(I491="","",IF(F491="F",VLOOKUP(K491,F!A:G,5,0),IF(F491="M",VLOOKUP(K491,M!A:G,5,0),""))))),0)</f>
        <v/>
      </c>
      <c r="S491" s="191" t="str">
        <f>IFERROR(IF(D491="","",IF(K491="","",IF(I491="","",IF(F491="F",VLOOKUP(K491,F!A:G,6,0),IF(F491="M",VLOOKUP(K491,M!A:G,6,0),""))))),0)</f>
        <v/>
      </c>
      <c r="T491" s="191" t="str">
        <f>IFERROR(IF(D491="","",IF(K491="","",IF(I491="","",IF(F491="F",VLOOKUP(K491,F!A:G,7,0),IF(F491="M",VLOOKUP(K491,M!A:G,7,0),""))))),0)</f>
        <v/>
      </c>
      <c r="U491" s="191" t="str">
        <f>IFERROR(IF(D491="","",IF(K491="","",IF(J491="","",IF(F491="F",VLOOKUP(K491,F!A:M,8,0),IF(F491="M",VLOOKUP(K491,M!A:M,8,0),""))))),0)</f>
        <v/>
      </c>
      <c r="V491" s="191" t="str">
        <f>IFERROR(IF(D491="","",IF(K491="","",IF(J491="","",IF(F491="F",VLOOKUP(K491,F!A:M,9,0),IF(F491="M",VLOOKUP(K491,M!A:M,9,0),""))))),0)</f>
        <v/>
      </c>
      <c r="W491" s="191" t="str">
        <f>IFERROR(IF(D491="","",IF(K491="","",IF(J491="","",IF(F491="F",VLOOKUP(K491,F!A:M,10,0),IF(F491="M",VLOOKUP(K491,M!A:M,10,0),""))))),0)</f>
        <v/>
      </c>
      <c r="X491" s="191" t="str">
        <f>IFERROR(IF(D491="","",IF(K491="","",IF(J491="","",IF(F491="F",VLOOKUP(K491,F!A:M,11,0),IF(F491="M",VLOOKUP(K491,M!A:M,11,0),""))))),0)</f>
        <v/>
      </c>
      <c r="Y491" s="191" t="str">
        <f>IFERROR(IF(D491="","",IF(K491="","",IF(J491="","",IF(F491="F",VLOOKUP(K491,F!A:M,12,0),IF(F491="M",VLOOKUP(K491,M!A:M,12,0),""))))),0)</f>
        <v/>
      </c>
      <c r="Z491" s="191" t="str">
        <f>IFERROR(IF(D491="","",IF(K491="","",IF(J491="","",IF(F491="F",VLOOKUP(K491,F!A:M,13,0),IF(F491="M",VLOOKUP(K491,M!A:M,13,0),""))))),0)</f>
        <v/>
      </c>
      <c r="AA491" s="191" t="str">
        <f>IFERROR(IF(D491="","",IF(F491="","",IF(J491="","",IF(K491="","",IF(AND(K491&gt;23,K491&lt;=60),IF(F491="F",VLOOKUP(MROUND(HZ491,0.5),'F-Weight for Length'!K:S,2,0),VLOOKUP(MROUND(HZ491,0.5),'M-Weight for Length'!K:S,2,0)),IF(K491&gt;60,IF(F491="F",VLOOKUP(K491,'F-Weight for Length'!U:AC,2,0),VLOOKUP(K491,'M-Weight for Length'!U:AC,2,0)),IF(F491="F",VLOOKUP(MROUND(HZ491,0.5),'F-Weight for Length'!A:I,2,0),VLOOKUP(MROUND(HZ491,0.5),'M-Weight for Length'!A:I,2,0)))))))),0)</f>
        <v/>
      </c>
      <c r="AB491" s="191" t="str">
        <f>IFERROR(IF(D491="","",IF(F491="","",IF(J491="","",IF(K491="","",IF(AND(K491&gt;23,K491&lt;=60),IF(F491="F",VLOOKUP(MROUND(HZ491,0.5),'F-Weight for Length'!K:S,3,0),VLOOKUP(MROUND(HZ491,0.5),'M-Weight for Length'!K:S,3,0)),IF(K491&gt;60,IF(F491="F",VLOOKUP(K491,'F-Weight for Length'!U:AC,3,0),VLOOKUP(K491,'M-Weight for Length'!U:AC,3,0)),IF(F491="F",VLOOKUP(MROUND(HZ491,0.5),'F-Weight for Length'!A:I,3,0),VLOOKUP(MROUND(HZ491,0.5),'M-Weight for Length'!A:I,3,0)))))))),0)</f>
        <v/>
      </c>
      <c r="AC491" s="191" t="str">
        <f>IFERROR(IF(D491="","",IF(F491="","",IF(J491="","",IF(K491="","",IF(AND(K491&gt;23,K491&lt;=60),IF(F491="F",VLOOKUP(MROUND(HZ491,0.5),'F-Weight for Length'!K:S,4,0),VLOOKUP(MROUND(HZ491,0.5),'M-Weight for Length'!K:S,4,0)),IF(K491&gt;60,IF(F491="F",VLOOKUP(K491,'F-Weight for Length'!U:AC,4,0),VLOOKUP(K491,'M-Weight for Length'!U:AC,4,0)),IF(F491="F",VLOOKUP(MROUND(HZ491,0.5),'F-Weight for Length'!A:I,4,0),VLOOKUP(MROUND(HZ491,0.5),'M-Weight for Length'!A:I,4,0)))))))),0)</f>
        <v/>
      </c>
      <c r="AD491" s="191" t="str">
        <f>IFERROR(IF(D491="","",IF(F491="","",IF(J491="","",IF(K491="","",IF(AND(K491&gt;23,K491&lt;=60),IF(F491="F",VLOOKUP(MROUND(HZ491,0.5),'F-Weight for Length'!K:S,5,0),VLOOKUP(MROUND(HZ491,0.5),'M-Weight for Length'!K:S,5,0)),IF(K491&gt;60,IF(F491="F",VLOOKUP(K491,'F-Weight for Length'!U:AC,5,0),VLOOKUP(K491,'M-Weight for Length'!U:AC,5,0)),IF(F491="F",VLOOKUP(MROUND(HZ491,0.5),'F-Weight for Length'!A:I,5,0),VLOOKUP(MROUND(HZ491,0.5),'M-Weight for Length'!A:I,5,0)))))))),0)</f>
        <v/>
      </c>
      <c r="AE491" s="191" t="str">
        <f>IFERROR(IF(D491="","",IF(F491="","",IF(J491="","",IF(K491="","",IF(AND(K491&gt;23,K491&lt;=60),IF(F491="F",VLOOKUP(MROUND(HZ491,0.5),'F-Weight for Length'!K:S,6,0),VLOOKUP(MROUND(HZ491,0.5),'M-Weight for Length'!K:S,6,0)),IF(K491&gt;60,IF(F491="F",VLOOKUP(K491,'F-Weight for Length'!U:AC,6,0),VLOOKUP(K491,'M-Weight for Length'!U:AC,6,0)),IF(F491="F",VLOOKUP(MROUND(HZ491,0.5),'F-Weight for Length'!A:I,6,0),VLOOKUP(MROUND(HZ491,0.5),'M-Weight for Length'!A:I,6,0)))))))),0)</f>
        <v/>
      </c>
      <c r="AF491" s="191" t="str">
        <f>IFERROR(IF(D491="","",IF(F491="","",IF(J491="","",IF(K491="","",IF(AND(K491&gt;23,K491&lt;=60),IF(F491="F",VLOOKUP(MROUND(HZ491,0.5),'F-Weight for Length'!K:S,7,0),VLOOKUP(MROUND(HZ491,0.5),'M-Weight for Length'!K:S,7,0)),IF(K491&gt;60,IF(F491="F",VLOOKUP(K491,'F-Weight for Length'!U:AC,7,0),VLOOKUP(K491,'M-Weight for Length'!U:AC,7,0)),IF(F491="F",VLOOKUP(MROUND(HZ491,0.5),'F-Weight for Length'!A:I,7,0),VLOOKUP(MROUND(HZ491,0.5),'M-Weight for Length'!A:I,7,0)))))))),0)</f>
        <v/>
      </c>
      <c r="AG491" s="191" t="str">
        <f>IFERROR(IF(D491="","",IF(F491="","",IF(J491="","",IF(K491="","",IF(AND(K491&gt;23,K491&lt;=60),IF(F491="F",VLOOKUP(MROUND(HZ491,0.5),'F-Weight for Length'!K:S,8,0),VLOOKUP(MROUND(HZ491,0.5),'M-Weight for Length'!K:S,8,0)),IF(K491&gt;60,IF(F491="F",VLOOKUP(K491,'F-Weight for Length'!U:AC,8,0),VLOOKUP(K491,'M-Weight for Length'!U:AC,8,0)),IF(F491="F",VLOOKUP(MROUND(HZ491,0.5),'F-Weight for Length'!A:I,8,0),VLOOKUP(MROUND(HZ491,0.5),'M-Weight for Length'!A:I,8,0)))))))),0)</f>
        <v/>
      </c>
      <c r="AH491" s="191" t="str">
        <f>IFERROR(IF(D491="","",IF(F491="","",IF(J491="","",IF(K491="","",IF(AND(K491&gt;23,K491&lt;=60),IF(F491="F",VLOOKUP(MROUND(HZ491,0.5),'F-Weight for Length'!K:S,9,0),VLOOKUP(MROUND(HZ491,0.5),'M-Weight for Length'!K:S,9,0)),IF(K491&gt;60,IF(F491="F",VLOOKUP(K491,'F-Weight for Length'!U:AC,9,0),VLOOKUP(K491,'M-Weight for Length'!U:AC,9,0)),IF(F491="F",VLOOKUP(MROUND(HZ491,0.5),'F-Weight for Length'!A:I,9,0),VLOOKUP(MROUND(HZ491,0.5),'M-Weight for Length'!A:I,9,0)))))))),0)</f>
        <v/>
      </c>
      <c r="AI491" s="192">
        <f t="shared" si="1610"/>
        <v>0</v>
      </c>
      <c r="AJ491" s="192">
        <f t="shared" si="1611"/>
        <v>0</v>
      </c>
      <c r="AK491" s="192">
        <f t="shared" si="1612"/>
        <v>0</v>
      </c>
      <c r="AL491" s="192">
        <f t="shared" si="1613"/>
        <v>0</v>
      </c>
      <c r="AM491" s="192">
        <f t="shared" si="1614"/>
        <v>0</v>
      </c>
      <c r="AN491" s="192">
        <f t="shared" si="1615"/>
        <v>0</v>
      </c>
      <c r="AO491" s="192">
        <f t="shared" si="1616"/>
        <v>0</v>
      </c>
      <c r="AP491" s="192">
        <f t="shared" si="1617"/>
        <v>0</v>
      </c>
      <c r="AQ491" s="192">
        <f t="shared" si="1618"/>
        <v>0</v>
      </c>
      <c r="AR491" s="192">
        <f t="shared" si="1619"/>
        <v>0</v>
      </c>
      <c r="AS491" s="192">
        <f t="shared" si="1620"/>
        <v>0</v>
      </c>
      <c r="AT491" s="192">
        <f t="shared" si="1621"/>
        <v>0</v>
      </c>
      <c r="AU491" s="192">
        <f t="shared" si="1622"/>
        <v>0</v>
      </c>
      <c r="AV491" s="192">
        <f t="shared" si="1623"/>
        <v>0</v>
      </c>
      <c r="AW491" s="192">
        <f t="shared" si="1624"/>
        <v>0</v>
      </c>
      <c r="AX491" s="192">
        <f t="shared" si="1625"/>
        <v>0</v>
      </c>
      <c r="AY491" s="192">
        <f t="shared" si="1626"/>
        <v>0</v>
      </c>
      <c r="AZ491" s="192">
        <f t="shared" si="1627"/>
        <v>0</v>
      </c>
      <c r="BA491" s="192">
        <f t="shared" si="1628"/>
        <v>0</v>
      </c>
      <c r="BB491" s="192">
        <f t="shared" si="1629"/>
        <v>0</v>
      </c>
      <c r="BC491" s="192">
        <f t="shared" si="1630"/>
        <v>0</v>
      </c>
      <c r="BD491" s="192">
        <f t="shared" si="1631"/>
        <v>0</v>
      </c>
      <c r="BE491" s="192">
        <f t="shared" si="1632"/>
        <v>0</v>
      </c>
      <c r="BF491" s="192">
        <f t="shared" si="1633"/>
        <v>0</v>
      </c>
      <c r="BG491" s="192">
        <f t="shared" si="1634"/>
        <v>0</v>
      </c>
      <c r="BH491" s="192">
        <f t="shared" si="1635"/>
        <v>0</v>
      </c>
      <c r="BI491" s="192">
        <f t="shared" si="1636"/>
        <v>0</v>
      </c>
      <c r="BJ491" s="192">
        <f t="shared" si="1637"/>
        <v>0</v>
      </c>
      <c r="BK491" s="192">
        <f t="shared" si="1638"/>
        <v>0</v>
      </c>
      <c r="BL491" s="192">
        <f t="shared" si="1639"/>
        <v>0</v>
      </c>
      <c r="BM491" s="192">
        <f t="shared" si="1640"/>
        <v>0</v>
      </c>
      <c r="BN491" s="192">
        <f t="shared" si="1641"/>
        <v>0</v>
      </c>
      <c r="BO491" s="192">
        <f t="shared" si="1642"/>
        <v>0</v>
      </c>
      <c r="BP491" s="192">
        <f t="shared" si="1643"/>
        <v>0</v>
      </c>
      <c r="BQ491" s="192">
        <f t="shared" si="1644"/>
        <v>0</v>
      </c>
      <c r="BR491" s="192">
        <f t="shared" si="1645"/>
        <v>0</v>
      </c>
      <c r="BS491" s="192">
        <f t="shared" si="1646"/>
        <v>0</v>
      </c>
      <c r="BT491" s="192">
        <f t="shared" si="1647"/>
        <v>0</v>
      </c>
      <c r="BU491" s="192">
        <f t="shared" si="1648"/>
        <v>0</v>
      </c>
      <c r="BV491" s="192">
        <f t="shared" si="1649"/>
        <v>0</v>
      </c>
      <c r="BW491" s="192">
        <f t="shared" si="1650"/>
        <v>0</v>
      </c>
      <c r="BX491" s="192">
        <f t="shared" si="1651"/>
        <v>0</v>
      </c>
      <c r="BY491" s="192">
        <f t="shared" si="1652"/>
        <v>0</v>
      </c>
      <c r="BZ491" s="192">
        <f t="shared" si="1653"/>
        <v>0</v>
      </c>
      <c r="CA491" s="192">
        <f t="shared" si="1654"/>
        <v>0</v>
      </c>
      <c r="CB491" s="192">
        <f t="shared" si="1655"/>
        <v>0</v>
      </c>
      <c r="CC491" s="192">
        <f t="shared" si="1656"/>
        <v>0</v>
      </c>
      <c r="CD491" s="192">
        <f t="shared" si="1657"/>
        <v>0</v>
      </c>
      <c r="CE491" s="192">
        <f t="shared" si="1658"/>
        <v>0</v>
      </c>
      <c r="CF491" s="192">
        <f t="shared" si="1659"/>
        <v>0</v>
      </c>
      <c r="CG491" s="192">
        <f t="shared" si="1660"/>
        <v>0</v>
      </c>
      <c r="CH491" s="192">
        <f t="shared" si="1661"/>
        <v>0</v>
      </c>
      <c r="CI491" s="192">
        <f t="shared" si="1662"/>
        <v>0</v>
      </c>
      <c r="CJ491" s="192">
        <f t="shared" si="1663"/>
        <v>0</v>
      </c>
      <c r="CK491" s="192">
        <f t="shared" si="1664"/>
        <v>0</v>
      </c>
      <c r="CL491" s="192">
        <f t="shared" si="1665"/>
        <v>0</v>
      </c>
      <c r="CM491" s="192">
        <f t="shared" si="1666"/>
        <v>0</v>
      </c>
      <c r="CN491" s="192">
        <f t="shared" si="1667"/>
        <v>0</v>
      </c>
      <c r="CO491" s="192">
        <f t="shared" si="1668"/>
        <v>0</v>
      </c>
      <c r="CP491" s="192">
        <f t="shared" si="1669"/>
        <v>0</v>
      </c>
      <c r="CQ491" s="192">
        <f t="shared" si="1670"/>
        <v>0</v>
      </c>
      <c r="CR491" s="192">
        <f t="shared" si="1671"/>
        <v>0</v>
      </c>
      <c r="CS491" s="192">
        <f t="shared" si="1672"/>
        <v>0</v>
      </c>
      <c r="CT491" s="192">
        <f t="shared" si="1673"/>
        <v>0</v>
      </c>
      <c r="CU491" s="192">
        <f t="shared" si="1674"/>
        <v>0</v>
      </c>
      <c r="CV491" s="192">
        <f t="shared" si="1675"/>
        <v>0</v>
      </c>
      <c r="CW491" s="192">
        <f t="shared" si="1676"/>
        <v>0</v>
      </c>
      <c r="CX491" s="192">
        <f t="shared" si="1677"/>
        <v>0</v>
      </c>
      <c r="CY491" s="192">
        <f t="shared" si="1678"/>
        <v>0</v>
      </c>
      <c r="CZ491" s="192">
        <f t="shared" si="1679"/>
        <v>0</v>
      </c>
      <c r="DA491" s="192">
        <f t="shared" si="1680"/>
        <v>0</v>
      </c>
      <c r="DB491" s="192">
        <f t="shared" si="1681"/>
        <v>0</v>
      </c>
      <c r="DC491" s="192">
        <f t="shared" si="1682"/>
        <v>0</v>
      </c>
      <c r="DD491" s="192">
        <f t="shared" si="1683"/>
        <v>0</v>
      </c>
      <c r="DE491" s="192">
        <f t="shared" si="1684"/>
        <v>0</v>
      </c>
      <c r="DF491" s="192">
        <f t="shared" si="1685"/>
        <v>0</v>
      </c>
      <c r="DG491" s="192">
        <f t="shared" si="1686"/>
        <v>0</v>
      </c>
      <c r="DH491" s="192">
        <f t="shared" si="1687"/>
        <v>0</v>
      </c>
      <c r="DI491" s="192">
        <f t="shared" si="1688"/>
        <v>0</v>
      </c>
      <c r="DJ491" s="192">
        <f t="shared" si="1689"/>
        <v>0</v>
      </c>
      <c r="DK491" s="192">
        <f t="shared" si="1690"/>
        <v>0</v>
      </c>
      <c r="DL491" s="192">
        <f t="shared" si="1691"/>
        <v>0</v>
      </c>
      <c r="DM491" s="192">
        <f t="shared" si="1692"/>
        <v>0</v>
      </c>
      <c r="DN491" s="192">
        <f t="shared" si="1693"/>
        <v>0</v>
      </c>
      <c r="DO491" s="192">
        <f t="shared" si="1694"/>
        <v>0</v>
      </c>
      <c r="DP491" s="192">
        <f t="shared" si="1695"/>
        <v>0</v>
      </c>
      <c r="DQ491" s="192">
        <f t="shared" si="1696"/>
        <v>0</v>
      </c>
      <c r="DR491" s="192">
        <f t="shared" si="1697"/>
        <v>0</v>
      </c>
      <c r="DS491" s="192">
        <f t="shared" si="1698"/>
        <v>0</v>
      </c>
      <c r="DT491" s="192">
        <f t="shared" si="1699"/>
        <v>0</v>
      </c>
      <c r="DU491" s="192">
        <f t="shared" si="1700"/>
        <v>0</v>
      </c>
      <c r="DV491" s="193">
        <f t="shared" si="1701"/>
        <v>0</v>
      </c>
      <c r="DW491" s="193">
        <f t="shared" si="1702"/>
        <v>0</v>
      </c>
      <c r="DX491" s="193">
        <f t="shared" si="1703"/>
        <v>0</v>
      </c>
      <c r="DY491" s="193">
        <f t="shared" si="1704"/>
        <v>0</v>
      </c>
      <c r="DZ491" s="193">
        <f t="shared" si="1705"/>
        <v>0</v>
      </c>
      <c r="EA491" s="192">
        <f t="shared" si="1706"/>
        <v>0</v>
      </c>
      <c r="EB491" s="192">
        <f t="shared" si="1707"/>
        <v>0</v>
      </c>
      <c r="EC491" s="192">
        <f t="shared" si="1708"/>
        <v>0</v>
      </c>
      <c r="ED491" s="192">
        <f t="shared" si="1709"/>
        <v>0</v>
      </c>
      <c r="EE491" s="192">
        <f t="shared" si="1710"/>
        <v>0</v>
      </c>
      <c r="EF491" s="192">
        <f t="shared" si="1711"/>
        <v>0</v>
      </c>
      <c r="EG491" s="192">
        <f t="shared" si="1712"/>
        <v>0</v>
      </c>
      <c r="EH491" s="192">
        <f t="shared" si="1713"/>
        <v>0</v>
      </c>
      <c r="EI491" s="192">
        <f t="shared" si="1714"/>
        <v>0</v>
      </c>
      <c r="EJ491" s="192">
        <f t="shared" si="1715"/>
        <v>0</v>
      </c>
      <c r="EK491" s="192">
        <f t="shared" si="1716"/>
        <v>0</v>
      </c>
      <c r="EL491" s="192">
        <f t="shared" si="1717"/>
        <v>0</v>
      </c>
      <c r="EM491" s="192">
        <f t="shared" si="1718"/>
        <v>0</v>
      </c>
      <c r="EN491" s="192">
        <f t="shared" si="1719"/>
        <v>0</v>
      </c>
      <c r="EO491" s="192">
        <f t="shared" si="1720"/>
        <v>0</v>
      </c>
      <c r="EP491" s="192">
        <f t="shared" si="1721"/>
        <v>0</v>
      </c>
      <c r="EQ491" s="192">
        <f t="shared" si="1722"/>
        <v>0</v>
      </c>
      <c r="ER491" s="192">
        <f t="shared" si="1723"/>
        <v>0</v>
      </c>
      <c r="ES491" s="192">
        <f t="shared" si="1724"/>
        <v>0</v>
      </c>
      <c r="ET491" s="192">
        <f t="shared" si="1725"/>
        <v>0</v>
      </c>
      <c r="EU491" s="192">
        <f t="shared" si="1726"/>
        <v>0</v>
      </c>
      <c r="EV491" s="192">
        <f t="shared" si="1727"/>
        <v>0</v>
      </c>
      <c r="EW491" s="192">
        <f t="shared" si="1728"/>
        <v>0</v>
      </c>
      <c r="EX491" s="192">
        <f t="shared" si="1729"/>
        <v>0</v>
      </c>
      <c r="EY491" s="192">
        <f t="shared" si="1730"/>
        <v>0</v>
      </c>
      <c r="EZ491" s="192">
        <f t="shared" si="1731"/>
        <v>0</v>
      </c>
      <c r="FA491" s="192">
        <f t="shared" si="1732"/>
        <v>0</v>
      </c>
      <c r="FB491" s="192">
        <f t="shared" si="1733"/>
        <v>0</v>
      </c>
      <c r="FC491" s="192">
        <f t="shared" si="1734"/>
        <v>0</v>
      </c>
      <c r="FD491" s="192">
        <f t="shared" si="1735"/>
        <v>0</v>
      </c>
      <c r="FE491" s="192">
        <f t="shared" si="1736"/>
        <v>0</v>
      </c>
      <c r="FF491" s="192">
        <f t="shared" si="1737"/>
        <v>0</v>
      </c>
      <c r="FG491" s="192">
        <f t="shared" si="1738"/>
        <v>0</v>
      </c>
      <c r="FH491" s="192">
        <f t="shared" si="1739"/>
        <v>0</v>
      </c>
      <c r="FI491" s="192">
        <f t="shared" si="1740"/>
        <v>0</v>
      </c>
      <c r="FJ491" s="192">
        <f t="shared" si="1741"/>
        <v>0</v>
      </c>
      <c r="FK491" s="192">
        <f t="shared" si="1742"/>
        <v>0</v>
      </c>
      <c r="FL491" s="192">
        <f t="shared" si="1743"/>
        <v>0</v>
      </c>
      <c r="FM491" s="192">
        <f t="shared" si="1744"/>
        <v>0</v>
      </c>
      <c r="FN491" s="192">
        <f t="shared" si="1745"/>
        <v>0</v>
      </c>
      <c r="FO491" s="192">
        <f t="shared" si="1746"/>
        <v>0</v>
      </c>
      <c r="FP491" s="192">
        <f t="shared" si="1747"/>
        <v>0</v>
      </c>
      <c r="FQ491" s="192">
        <f t="shared" si="1748"/>
        <v>0</v>
      </c>
      <c r="FR491" s="192">
        <f t="shared" si="1749"/>
        <v>0</v>
      </c>
      <c r="FS491" s="192">
        <f t="shared" si="1750"/>
        <v>0</v>
      </c>
      <c r="FT491" s="192">
        <f t="shared" si="1751"/>
        <v>0</v>
      </c>
      <c r="FU491" s="192">
        <f t="shared" si="1752"/>
        <v>0</v>
      </c>
      <c r="FV491" s="192">
        <f t="shared" si="1753"/>
        <v>0</v>
      </c>
      <c r="FW491" s="192">
        <f t="shared" si="1754"/>
        <v>0</v>
      </c>
      <c r="FX491" s="192">
        <f t="shared" si="1755"/>
        <v>0</v>
      </c>
      <c r="FY491" s="192">
        <f t="shared" si="1756"/>
        <v>0</v>
      </c>
      <c r="FZ491" s="192">
        <f t="shared" si="1757"/>
        <v>0</v>
      </c>
      <c r="GA491" s="192">
        <f t="shared" si="1758"/>
        <v>0</v>
      </c>
      <c r="GB491" s="192">
        <f t="shared" si="1759"/>
        <v>0</v>
      </c>
      <c r="GC491" s="192">
        <f t="shared" si="1760"/>
        <v>0</v>
      </c>
      <c r="GD491" s="192">
        <f t="shared" si="1761"/>
        <v>0</v>
      </c>
      <c r="GE491" s="192">
        <f t="shared" si="1762"/>
        <v>0</v>
      </c>
      <c r="GF491" s="192">
        <f t="shared" si="1763"/>
        <v>0</v>
      </c>
      <c r="GG491" s="192">
        <f t="shared" si="1764"/>
        <v>0</v>
      </c>
      <c r="GH491" s="192">
        <f t="shared" si="1765"/>
        <v>0</v>
      </c>
      <c r="GI491" s="192">
        <f t="shared" si="1766"/>
        <v>0</v>
      </c>
      <c r="GJ491" s="192">
        <f t="shared" si="1767"/>
        <v>0</v>
      </c>
      <c r="GK491" s="192">
        <f t="shared" si="1768"/>
        <v>0</v>
      </c>
      <c r="GL491" s="192">
        <f t="shared" si="1769"/>
        <v>0</v>
      </c>
      <c r="GM491" s="192">
        <f t="shared" si="1770"/>
        <v>0</v>
      </c>
      <c r="GN491" s="192">
        <f t="shared" si="1771"/>
        <v>0</v>
      </c>
      <c r="GO491" s="192">
        <f t="shared" si="1772"/>
        <v>0</v>
      </c>
      <c r="GP491" s="192">
        <f t="shared" si="1773"/>
        <v>0</v>
      </c>
      <c r="GQ491" s="192">
        <f t="shared" si="1774"/>
        <v>0</v>
      </c>
      <c r="GR491" s="192">
        <f t="shared" si="1775"/>
        <v>0</v>
      </c>
      <c r="GS491" s="192">
        <f t="shared" si="1776"/>
        <v>0</v>
      </c>
      <c r="GT491" s="192">
        <f t="shared" si="1777"/>
        <v>0</v>
      </c>
      <c r="GU491" s="192">
        <f t="shared" si="1778"/>
        <v>0</v>
      </c>
      <c r="GV491" s="192">
        <f t="shared" si="1779"/>
        <v>0</v>
      </c>
      <c r="GW491" s="192">
        <f t="shared" si="1780"/>
        <v>0</v>
      </c>
      <c r="GX491" s="192">
        <f t="shared" si="1781"/>
        <v>0</v>
      </c>
      <c r="GY491" s="192">
        <f t="shared" si="1782"/>
        <v>0</v>
      </c>
      <c r="GZ491" s="192">
        <f t="shared" si="1783"/>
        <v>0</v>
      </c>
      <c r="HA491" s="192">
        <f t="shared" si="1784"/>
        <v>0</v>
      </c>
      <c r="HB491" s="192">
        <f t="shared" si="1785"/>
        <v>0</v>
      </c>
      <c r="HC491" s="192">
        <f t="shared" si="1786"/>
        <v>0</v>
      </c>
      <c r="HD491" s="192">
        <f t="shared" si="1787"/>
        <v>0</v>
      </c>
      <c r="HE491" s="192">
        <f t="shared" si="1788"/>
        <v>0</v>
      </c>
      <c r="HF491" s="192">
        <f t="shared" si="1789"/>
        <v>0</v>
      </c>
      <c r="HG491" s="192">
        <f t="shared" si="1790"/>
        <v>0</v>
      </c>
      <c r="HH491" s="192">
        <f t="shared" si="1791"/>
        <v>0</v>
      </c>
      <c r="HI491" s="192">
        <f t="shared" si="1792"/>
        <v>0</v>
      </c>
      <c r="HJ491" s="192">
        <f t="shared" si="1793"/>
        <v>0</v>
      </c>
      <c r="HK491" s="192">
        <f t="shared" si="1794"/>
        <v>0</v>
      </c>
      <c r="HL491" s="192">
        <f t="shared" si="1795"/>
        <v>0</v>
      </c>
      <c r="HM491" s="192">
        <f t="shared" si="1796"/>
        <v>0</v>
      </c>
      <c r="HN491" s="194">
        <f t="shared" si="1797"/>
        <v>0</v>
      </c>
      <c r="HO491" s="194">
        <f t="shared" si="1798"/>
        <v>0</v>
      </c>
      <c r="HP491" s="194">
        <f t="shared" si="1799"/>
        <v>0</v>
      </c>
      <c r="HQ491" s="194">
        <f t="shared" si="1800"/>
        <v>0</v>
      </c>
      <c r="HR491" s="194">
        <f t="shared" si="1801"/>
        <v>0</v>
      </c>
      <c r="HS491" s="195" t="str">
        <f t="shared" si="1599"/>
        <v/>
      </c>
      <c r="HT491" s="196">
        <f t="shared" si="1595"/>
        <v>0</v>
      </c>
      <c r="HU491" s="196">
        <f t="shared" si="1596"/>
        <v>0</v>
      </c>
      <c r="HV491" s="197" t="str">
        <f t="shared" si="1600"/>
        <v/>
      </c>
      <c r="HW491" s="197" t="str">
        <f t="shared" si="1802"/>
        <v/>
      </c>
      <c r="HX491" s="197" t="str">
        <f t="shared" si="1803"/>
        <v/>
      </c>
      <c r="HY491" s="195" t="str">
        <f t="shared" si="1601"/>
        <v/>
      </c>
      <c r="HZ491" s="30">
        <f t="shared" si="1597"/>
        <v>0</v>
      </c>
      <c r="IA491" s="198">
        <f t="shared" si="1602"/>
        <v>0</v>
      </c>
      <c r="IB491" s="195"/>
      <c r="IC491" s="195">
        <f t="shared" si="1804"/>
        <v>0</v>
      </c>
      <c r="ID491" s="195">
        <f t="shared" si="1603"/>
        <v>0</v>
      </c>
      <c r="IE491" s="195">
        <f t="shared" si="1805"/>
        <v>0</v>
      </c>
      <c r="IF491" s="195">
        <f t="shared" si="1604"/>
        <v>0</v>
      </c>
      <c r="IG491" s="307">
        <f t="shared" si="1605"/>
        <v>0</v>
      </c>
      <c r="IH491" s="307">
        <f t="shared" si="1606"/>
        <v>0</v>
      </c>
      <c r="II491" s="44">
        <f t="shared" si="1806"/>
        <v>0</v>
      </c>
      <c r="IJ491" s="44">
        <f t="shared" si="1807"/>
        <v>0</v>
      </c>
      <c r="IK491" s="44">
        <f t="shared" si="1808"/>
        <v>0</v>
      </c>
      <c r="IL491" s="44">
        <f t="shared" si="1809"/>
        <v>0</v>
      </c>
      <c r="IM491" s="44">
        <f t="shared" si="1810"/>
        <v>0</v>
      </c>
      <c r="IN491" s="44">
        <f t="shared" si="1811"/>
        <v>0</v>
      </c>
      <c r="IO491" s="44">
        <f t="shared" si="1812"/>
        <v>0</v>
      </c>
    </row>
    <row r="492" spans="1:249" ht="18" customHeight="1">
      <c r="A492" s="188">
        <v>486</v>
      </c>
      <c r="B492" s="326"/>
      <c r="C492" s="289"/>
      <c r="D492" s="199"/>
      <c r="E492" s="189"/>
      <c r="F492" s="189"/>
      <c r="G492" s="190"/>
      <c r="H492" s="190"/>
      <c r="I492" s="272"/>
      <c r="J492" s="207"/>
      <c r="K492" s="214" t="str">
        <f t="shared" si="1607"/>
        <v/>
      </c>
      <c r="L492" s="200" t="str">
        <f t="shared" si="1608"/>
        <v/>
      </c>
      <c r="M492" s="200" t="str">
        <f t="shared" si="1609"/>
        <v/>
      </c>
      <c r="N492" s="209" t="str">
        <f t="shared" si="1598"/>
        <v/>
      </c>
      <c r="O492" s="208" t="str">
        <f>IFERROR(IF(D492="","",IF(K492="","",IF(I492="","",IF(F492="F",VLOOKUP(K492,F!A:G,2,0),IF(F492="M",VLOOKUP(K492,M!A:G,2,0),""))))),0)</f>
        <v/>
      </c>
      <c r="P492" s="191" t="str">
        <f>IFERROR(IF(D492="","",IF(K492="","",IF(I492="","",IF(F492="F",VLOOKUP(K492,F!A:G,3,0),IF(F492="M",VLOOKUP(K492,M!A:G,3,0),""))))),0)</f>
        <v/>
      </c>
      <c r="Q492" s="191" t="str">
        <f>IFERROR(IF(D492="","",IF(K492="","",IF(I492="","",IF(F492="F",VLOOKUP(K492,F!A:G,4,0),IF(F492="M",VLOOKUP(K492,M!A:G,4,0),""))))),0)</f>
        <v/>
      </c>
      <c r="R492" s="191" t="str">
        <f>IFERROR(IF(D492="","",IF(K492="","",IF(I492="","",IF(F492="F",VLOOKUP(K492,F!A:G,5,0),IF(F492="M",VLOOKUP(K492,M!A:G,5,0),""))))),0)</f>
        <v/>
      </c>
      <c r="S492" s="191" t="str">
        <f>IFERROR(IF(D492="","",IF(K492="","",IF(I492="","",IF(F492="F",VLOOKUP(K492,F!A:G,6,0),IF(F492="M",VLOOKUP(K492,M!A:G,6,0),""))))),0)</f>
        <v/>
      </c>
      <c r="T492" s="191" t="str">
        <f>IFERROR(IF(D492="","",IF(K492="","",IF(I492="","",IF(F492="F",VLOOKUP(K492,F!A:G,7,0),IF(F492="M",VLOOKUP(K492,M!A:G,7,0),""))))),0)</f>
        <v/>
      </c>
      <c r="U492" s="191" t="str">
        <f>IFERROR(IF(D492="","",IF(K492="","",IF(J492="","",IF(F492="F",VLOOKUP(K492,F!A:M,8,0),IF(F492="M",VLOOKUP(K492,M!A:M,8,0),""))))),0)</f>
        <v/>
      </c>
      <c r="V492" s="191" t="str">
        <f>IFERROR(IF(D492="","",IF(K492="","",IF(J492="","",IF(F492="F",VLOOKUP(K492,F!A:M,9,0),IF(F492="M",VLOOKUP(K492,M!A:M,9,0),""))))),0)</f>
        <v/>
      </c>
      <c r="W492" s="191" t="str">
        <f>IFERROR(IF(D492="","",IF(K492="","",IF(J492="","",IF(F492="F",VLOOKUP(K492,F!A:M,10,0),IF(F492="M",VLOOKUP(K492,M!A:M,10,0),""))))),0)</f>
        <v/>
      </c>
      <c r="X492" s="191" t="str">
        <f>IFERROR(IF(D492="","",IF(K492="","",IF(J492="","",IF(F492="F",VLOOKUP(K492,F!A:M,11,0),IF(F492="M",VLOOKUP(K492,M!A:M,11,0),""))))),0)</f>
        <v/>
      </c>
      <c r="Y492" s="191" t="str">
        <f>IFERROR(IF(D492="","",IF(K492="","",IF(J492="","",IF(F492="F",VLOOKUP(K492,F!A:M,12,0),IF(F492="M",VLOOKUP(K492,M!A:M,12,0),""))))),0)</f>
        <v/>
      </c>
      <c r="Z492" s="191" t="str">
        <f>IFERROR(IF(D492="","",IF(K492="","",IF(J492="","",IF(F492="F",VLOOKUP(K492,F!A:M,13,0),IF(F492="M",VLOOKUP(K492,M!A:M,13,0),""))))),0)</f>
        <v/>
      </c>
      <c r="AA492" s="191" t="str">
        <f>IFERROR(IF(D492="","",IF(F492="","",IF(J492="","",IF(K492="","",IF(AND(K492&gt;23,K492&lt;=60),IF(F492="F",VLOOKUP(MROUND(HZ492,0.5),'F-Weight for Length'!K:S,2,0),VLOOKUP(MROUND(HZ492,0.5),'M-Weight for Length'!K:S,2,0)),IF(K492&gt;60,IF(F492="F",VLOOKUP(K492,'F-Weight for Length'!U:AC,2,0),VLOOKUP(K492,'M-Weight for Length'!U:AC,2,0)),IF(F492="F",VLOOKUP(MROUND(HZ492,0.5),'F-Weight for Length'!A:I,2,0),VLOOKUP(MROUND(HZ492,0.5),'M-Weight for Length'!A:I,2,0)))))))),0)</f>
        <v/>
      </c>
      <c r="AB492" s="191" t="str">
        <f>IFERROR(IF(D492="","",IF(F492="","",IF(J492="","",IF(K492="","",IF(AND(K492&gt;23,K492&lt;=60),IF(F492="F",VLOOKUP(MROUND(HZ492,0.5),'F-Weight for Length'!K:S,3,0),VLOOKUP(MROUND(HZ492,0.5),'M-Weight for Length'!K:S,3,0)),IF(K492&gt;60,IF(F492="F",VLOOKUP(K492,'F-Weight for Length'!U:AC,3,0),VLOOKUP(K492,'M-Weight for Length'!U:AC,3,0)),IF(F492="F",VLOOKUP(MROUND(HZ492,0.5),'F-Weight for Length'!A:I,3,0),VLOOKUP(MROUND(HZ492,0.5),'M-Weight for Length'!A:I,3,0)))))))),0)</f>
        <v/>
      </c>
      <c r="AC492" s="191" t="str">
        <f>IFERROR(IF(D492="","",IF(F492="","",IF(J492="","",IF(K492="","",IF(AND(K492&gt;23,K492&lt;=60),IF(F492="F",VLOOKUP(MROUND(HZ492,0.5),'F-Weight for Length'!K:S,4,0),VLOOKUP(MROUND(HZ492,0.5),'M-Weight for Length'!K:S,4,0)),IF(K492&gt;60,IF(F492="F",VLOOKUP(K492,'F-Weight for Length'!U:AC,4,0),VLOOKUP(K492,'M-Weight for Length'!U:AC,4,0)),IF(F492="F",VLOOKUP(MROUND(HZ492,0.5),'F-Weight for Length'!A:I,4,0),VLOOKUP(MROUND(HZ492,0.5),'M-Weight for Length'!A:I,4,0)))))))),0)</f>
        <v/>
      </c>
      <c r="AD492" s="191" t="str">
        <f>IFERROR(IF(D492="","",IF(F492="","",IF(J492="","",IF(K492="","",IF(AND(K492&gt;23,K492&lt;=60),IF(F492="F",VLOOKUP(MROUND(HZ492,0.5),'F-Weight for Length'!K:S,5,0),VLOOKUP(MROUND(HZ492,0.5),'M-Weight for Length'!K:S,5,0)),IF(K492&gt;60,IF(F492="F",VLOOKUP(K492,'F-Weight for Length'!U:AC,5,0),VLOOKUP(K492,'M-Weight for Length'!U:AC,5,0)),IF(F492="F",VLOOKUP(MROUND(HZ492,0.5),'F-Weight for Length'!A:I,5,0),VLOOKUP(MROUND(HZ492,0.5),'M-Weight for Length'!A:I,5,0)))))))),0)</f>
        <v/>
      </c>
      <c r="AE492" s="191" t="str">
        <f>IFERROR(IF(D492="","",IF(F492="","",IF(J492="","",IF(K492="","",IF(AND(K492&gt;23,K492&lt;=60),IF(F492="F",VLOOKUP(MROUND(HZ492,0.5),'F-Weight for Length'!K:S,6,0),VLOOKUP(MROUND(HZ492,0.5),'M-Weight for Length'!K:S,6,0)),IF(K492&gt;60,IF(F492="F",VLOOKUP(K492,'F-Weight for Length'!U:AC,6,0),VLOOKUP(K492,'M-Weight for Length'!U:AC,6,0)),IF(F492="F",VLOOKUP(MROUND(HZ492,0.5),'F-Weight for Length'!A:I,6,0),VLOOKUP(MROUND(HZ492,0.5),'M-Weight for Length'!A:I,6,0)))))))),0)</f>
        <v/>
      </c>
      <c r="AF492" s="191" t="str">
        <f>IFERROR(IF(D492="","",IF(F492="","",IF(J492="","",IF(K492="","",IF(AND(K492&gt;23,K492&lt;=60),IF(F492="F",VLOOKUP(MROUND(HZ492,0.5),'F-Weight for Length'!K:S,7,0),VLOOKUP(MROUND(HZ492,0.5),'M-Weight for Length'!K:S,7,0)),IF(K492&gt;60,IF(F492="F",VLOOKUP(K492,'F-Weight for Length'!U:AC,7,0),VLOOKUP(K492,'M-Weight for Length'!U:AC,7,0)),IF(F492="F",VLOOKUP(MROUND(HZ492,0.5),'F-Weight for Length'!A:I,7,0),VLOOKUP(MROUND(HZ492,0.5),'M-Weight for Length'!A:I,7,0)))))))),0)</f>
        <v/>
      </c>
      <c r="AG492" s="191" t="str">
        <f>IFERROR(IF(D492="","",IF(F492="","",IF(J492="","",IF(K492="","",IF(AND(K492&gt;23,K492&lt;=60),IF(F492="F",VLOOKUP(MROUND(HZ492,0.5),'F-Weight for Length'!K:S,8,0),VLOOKUP(MROUND(HZ492,0.5),'M-Weight for Length'!K:S,8,0)),IF(K492&gt;60,IF(F492="F",VLOOKUP(K492,'F-Weight for Length'!U:AC,8,0),VLOOKUP(K492,'M-Weight for Length'!U:AC,8,0)),IF(F492="F",VLOOKUP(MROUND(HZ492,0.5),'F-Weight for Length'!A:I,8,0),VLOOKUP(MROUND(HZ492,0.5),'M-Weight for Length'!A:I,8,0)))))))),0)</f>
        <v/>
      </c>
      <c r="AH492" s="191" t="str">
        <f>IFERROR(IF(D492="","",IF(F492="","",IF(J492="","",IF(K492="","",IF(AND(K492&gt;23,K492&lt;=60),IF(F492="F",VLOOKUP(MROUND(HZ492,0.5),'F-Weight for Length'!K:S,9,0),VLOOKUP(MROUND(HZ492,0.5),'M-Weight for Length'!K:S,9,0)),IF(K492&gt;60,IF(F492="F",VLOOKUP(K492,'F-Weight for Length'!U:AC,9,0),VLOOKUP(K492,'M-Weight for Length'!U:AC,9,0)),IF(F492="F",VLOOKUP(MROUND(HZ492,0.5),'F-Weight for Length'!A:I,9,0),VLOOKUP(MROUND(HZ492,0.5),'M-Weight for Length'!A:I,9,0)))))))),0)</f>
        <v/>
      </c>
      <c r="AI492" s="192">
        <f t="shared" si="1610"/>
        <v>0</v>
      </c>
      <c r="AJ492" s="192">
        <f t="shared" si="1611"/>
        <v>0</v>
      </c>
      <c r="AK492" s="192">
        <f t="shared" si="1612"/>
        <v>0</v>
      </c>
      <c r="AL492" s="192">
        <f t="shared" si="1613"/>
        <v>0</v>
      </c>
      <c r="AM492" s="192">
        <f t="shared" si="1614"/>
        <v>0</v>
      </c>
      <c r="AN492" s="192">
        <f t="shared" si="1615"/>
        <v>0</v>
      </c>
      <c r="AO492" s="192">
        <f t="shared" si="1616"/>
        <v>0</v>
      </c>
      <c r="AP492" s="192">
        <f t="shared" si="1617"/>
        <v>0</v>
      </c>
      <c r="AQ492" s="192">
        <f t="shared" si="1618"/>
        <v>0</v>
      </c>
      <c r="AR492" s="192">
        <f t="shared" si="1619"/>
        <v>0</v>
      </c>
      <c r="AS492" s="192">
        <f t="shared" si="1620"/>
        <v>0</v>
      </c>
      <c r="AT492" s="192">
        <f t="shared" si="1621"/>
        <v>0</v>
      </c>
      <c r="AU492" s="192">
        <f t="shared" si="1622"/>
        <v>0</v>
      </c>
      <c r="AV492" s="192">
        <f t="shared" si="1623"/>
        <v>0</v>
      </c>
      <c r="AW492" s="192">
        <f t="shared" si="1624"/>
        <v>0</v>
      </c>
      <c r="AX492" s="192">
        <f t="shared" si="1625"/>
        <v>0</v>
      </c>
      <c r="AY492" s="192">
        <f t="shared" si="1626"/>
        <v>0</v>
      </c>
      <c r="AZ492" s="192">
        <f t="shared" si="1627"/>
        <v>0</v>
      </c>
      <c r="BA492" s="192">
        <f t="shared" si="1628"/>
        <v>0</v>
      </c>
      <c r="BB492" s="192">
        <f t="shared" si="1629"/>
        <v>0</v>
      </c>
      <c r="BC492" s="192">
        <f t="shared" si="1630"/>
        <v>0</v>
      </c>
      <c r="BD492" s="192">
        <f t="shared" si="1631"/>
        <v>0</v>
      </c>
      <c r="BE492" s="192">
        <f t="shared" si="1632"/>
        <v>0</v>
      </c>
      <c r="BF492" s="192">
        <f t="shared" si="1633"/>
        <v>0</v>
      </c>
      <c r="BG492" s="192">
        <f t="shared" si="1634"/>
        <v>0</v>
      </c>
      <c r="BH492" s="192">
        <f t="shared" si="1635"/>
        <v>0</v>
      </c>
      <c r="BI492" s="192">
        <f t="shared" si="1636"/>
        <v>0</v>
      </c>
      <c r="BJ492" s="192">
        <f t="shared" si="1637"/>
        <v>0</v>
      </c>
      <c r="BK492" s="192">
        <f t="shared" si="1638"/>
        <v>0</v>
      </c>
      <c r="BL492" s="192">
        <f t="shared" si="1639"/>
        <v>0</v>
      </c>
      <c r="BM492" s="192">
        <f t="shared" si="1640"/>
        <v>0</v>
      </c>
      <c r="BN492" s="192">
        <f t="shared" si="1641"/>
        <v>0</v>
      </c>
      <c r="BO492" s="192">
        <f t="shared" si="1642"/>
        <v>0</v>
      </c>
      <c r="BP492" s="192">
        <f t="shared" si="1643"/>
        <v>0</v>
      </c>
      <c r="BQ492" s="192">
        <f t="shared" si="1644"/>
        <v>0</v>
      </c>
      <c r="BR492" s="192">
        <f t="shared" si="1645"/>
        <v>0</v>
      </c>
      <c r="BS492" s="192">
        <f t="shared" si="1646"/>
        <v>0</v>
      </c>
      <c r="BT492" s="192">
        <f t="shared" si="1647"/>
        <v>0</v>
      </c>
      <c r="BU492" s="192">
        <f t="shared" si="1648"/>
        <v>0</v>
      </c>
      <c r="BV492" s="192">
        <f t="shared" si="1649"/>
        <v>0</v>
      </c>
      <c r="BW492" s="192">
        <f t="shared" si="1650"/>
        <v>0</v>
      </c>
      <c r="BX492" s="192">
        <f t="shared" si="1651"/>
        <v>0</v>
      </c>
      <c r="BY492" s="192">
        <f t="shared" si="1652"/>
        <v>0</v>
      </c>
      <c r="BZ492" s="192">
        <f t="shared" si="1653"/>
        <v>0</v>
      </c>
      <c r="CA492" s="192">
        <f t="shared" si="1654"/>
        <v>0</v>
      </c>
      <c r="CB492" s="192">
        <f t="shared" si="1655"/>
        <v>0</v>
      </c>
      <c r="CC492" s="192">
        <f t="shared" si="1656"/>
        <v>0</v>
      </c>
      <c r="CD492" s="192">
        <f t="shared" si="1657"/>
        <v>0</v>
      </c>
      <c r="CE492" s="192">
        <f t="shared" si="1658"/>
        <v>0</v>
      </c>
      <c r="CF492" s="192">
        <f t="shared" si="1659"/>
        <v>0</v>
      </c>
      <c r="CG492" s="192">
        <f t="shared" si="1660"/>
        <v>0</v>
      </c>
      <c r="CH492" s="192">
        <f t="shared" si="1661"/>
        <v>0</v>
      </c>
      <c r="CI492" s="192">
        <f t="shared" si="1662"/>
        <v>0</v>
      </c>
      <c r="CJ492" s="192">
        <f t="shared" si="1663"/>
        <v>0</v>
      </c>
      <c r="CK492" s="192">
        <f t="shared" si="1664"/>
        <v>0</v>
      </c>
      <c r="CL492" s="192">
        <f t="shared" si="1665"/>
        <v>0</v>
      </c>
      <c r="CM492" s="192">
        <f t="shared" si="1666"/>
        <v>0</v>
      </c>
      <c r="CN492" s="192">
        <f t="shared" si="1667"/>
        <v>0</v>
      </c>
      <c r="CO492" s="192">
        <f t="shared" si="1668"/>
        <v>0</v>
      </c>
      <c r="CP492" s="192">
        <f t="shared" si="1669"/>
        <v>0</v>
      </c>
      <c r="CQ492" s="192">
        <f t="shared" si="1670"/>
        <v>0</v>
      </c>
      <c r="CR492" s="192">
        <f t="shared" si="1671"/>
        <v>0</v>
      </c>
      <c r="CS492" s="192">
        <f t="shared" si="1672"/>
        <v>0</v>
      </c>
      <c r="CT492" s="192">
        <f t="shared" si="1673"/>
        <v>0</v>
      </c>
      <c r="CU492" s="192">
        <f t="shared" si="1674"/>
        <v>0</v>
      </c>
      <c r="CV492" s="192">
        <f t="shared" si="1675"/>
        <v>0</v>
      </c>
      <c r="CW492" s="192">
        <f t="shared" si="1676"/>
        <v>0</v>
      </c>
      <c r="CX492" s="192">
        <f t="shared" si="1677"/>
        <v>0</v>
      </c>
      <c r="CY492" s="192">
        <f t="shared" si="1678"/>
        <v>0</v>
      </c>
      <c r="CZ492" s="192">
        <f t="shared" si="1679"/>
        <v>0</v>
      </c>
      <c r="DA492" s="192">
        <f t="shared" si="1680"/>
        <v>0</v>
      </c>
      <c r="DB492" s="192">
        <f t="shared" si="1681"/>
        <v>0</v>
      </c>
      <c r="DC492" s="192">
        <f t="shared" si="1682"/>
        <v>0</v>
      </c>
      <c r="DD492" s="192">
        <f t="shared" si="1683"/>
        <v>0</v>
      </c>
      <c r="DE492" s="192">
        <f t="shared" si="1684"/>
        <v>0</v>
      </c>
      <c r="DF492" s="192">
        <f t="shared" si="1685"/>
        <v>0</v>
      </c>
      <c r="DG492" s="192">
        <f t="shared" si="1686"/>
        <v>0</v>
      </c>
      <c r="DH492" s="192">
        <f t="shared" si="1687"/>
        <v>0</v>
      </c>
      <c r="DI492" s="192">
        <f t="shared" si="1688"/>
        <v>0</v>
      </c>
      <c r="DJ492" s="192">
        <f t="shared" si="1689"/>
        <v>0</v>
      </c>
      <c r="DK492" s="192">
        <f t="shared" si="1690"/>
        <v>0</v>
      </c>
      <c r="DL492" s="192">
        <f t="shared" si="1691"/>
        <v>0</v>
      </c>
      <c r="DM492" s="192">
        <f t="shared" si="1692"/>
        <v>0</v>
      </c>
      <c r="DN492" s="192">
        <f t="shared" si="1693"/>
        <v>0</v>
      </c>
      <c r="DO492" s="192">
        <f t="shared" si="1694"/>
        <v>0</v>
      </c>
      <c r="DP492" s="192">
        <f t="shared" si="1695"/>
        <v>0</v>
      </c>
      <c r="DQ492" s="192">
        <f t="shared" si="1696"/>
        <v>0</v>
      </c>
      <c r="DR492" s="192">
        <f t="shared" si="1697"/>
        <v>0</v>
      </c>
      <c r="DS492" s="192">
        <f t="shared" si="1698"/>
        <v>0</v>
      </c>
      <c r="DT492" s="192">
        <f t="shared" si="1699"/>
        <v>0</v>
      </c>
      <c r="DU492" s="192">
        <f t="shared" si="1700"/>
        <v>0</v>
      </c>
      <c r="DV492" s="193">
        <f t="shared" si="1701"/>
        <v>0</v>
      </c>
      <c r="DW492" s="193">
        <f t="shared" si="1702"/>
        <v>0</v>
      </c>
      <c r="DX492" s="193">
        <f t="shared" si="1703"/>
        <v>0</v>
      </c>
      <c r="DY492" s="193">
        <f t="shared" si="1704"/>
        <v>0</v>
      </c>
      <c r="DZ492" s="193">
        <f t="shared" si="1705"/>
        <v>0</v>
      </c>
      <c r="EA492" s="192">
        <f t="shared" si="1706"/>
        <v>0</v>
      </c>
      <c r="EB492" s="192">
        <f t="shared" si="1707"/>
        <v>0</v>
      </c>
      <c r="EC492" s="192">
        <f t="shared" si="1708"/>
        <v>0</v>
      </c>
      <c r="ED492" s="192">
        <f t="shared" si="1709"/>
        <v>0</v>
      </c>
      <c r="EE492" s="192">
        <f t="shared" si="1710"/>
        <v>0</v>
      </c>
      <c r="EF492" s="192">
        <f t="shared" si="1711"/>
        <v>0</v>
      </c>
      <c r="EG492" s="192">
        <f t="shared" si="1712"/>
        <v>0</v>
      </c>
      <c r="EH492" s="192">
        <f t="shared" si="1713"/>
        <v>0</v>
      </c>
      <c r="EI492" s="192">
        <f t="shared" si="1714"/>
        <v>0</v>
      </c>
      <c r="EJ492" s="192">
        <f t="shared" si="1715"/>
        <v>0</v>
      </c>
      <c r="EK492" s="192">
        <f t="shared" si="1716"/>
        <v>0</v>
      </c>
      <c r="EL492" s="192">
        <f t="shared" si="1717"/>
        <v>0</v>
      </c>
      <c r="EM492" s="192">
        <f t="shared" si="1718"/>
        <v>0</v>
      </c>
      <c r="EN492" s="192">
        <f t="shared" si="1719"/>
        <v>0</v>
      </c>
      <c r="EO492" s="192">
        <f t="shared" si="1720"/>
        <v>0</v>
      </c>
      <c r="EP492" s="192">
        <f t="shared" si="1721"/>
        <v>0</v>
      </c>
      <c r="EQ492" s="192">
        <f t="shared" si="1722"/>
        <v>0</v>
      </c>
      <c r="ER492" s="192">
        <f t="shared" si="1723"/>
        <v>0</v>
      </c>
      <c r="ES492" s="192">
        <f t="shared" si="1724"/>
        <v>0</v>
      </c>
      <c r="ET492" s="192">
        <f t="shared" si="1725"/>
        <v>0</v>
      </c>
      <c r="EU492" s="192">
        <f t="shared" si="1726"/>
        <v>0</v>
      </c>
      <c r="EV492" s="192">
        <f t="shared" si="1727"/>
        <v>0</v>
      </c>
      <c r="EW492" s="192">
        <f t="shared" si="1728"/>
        <v>0</v>
      </c>
      <c r="EX492" s="192">
        <f t="shared" si="1729"/>
        <v>0</v>
      </c>
      <c r="EY492" s="192">
        <f t="shared" si="1730"/>
        <v>0</v>
      </c>
      <c r="EZ492" s="192">
        <f t="shared" si="1731"/>
        <v>0</v>
      </c>
      <c r="FA492" s="192">
        <f t="shared" si="1732"/>
        <v>0</v>
      </c>
      <c r="FB492" s="192">
        <f t="shared" si="1733"/>
        <v>0</v>
      </c>
      <c r="FC492" s="192">
        <f t="shared" si="1734"/>
        <v>0</v>
      </c>
      <c r="FD492" s="192">
        <f t="shared" si="1735"/>
        <v>0</v>
      </c>
      <c r="FE492" s="192">
        <f t="shared" si="1736"/>
        <v>0</v>
      </c>
      <c r="FF492" s="192">
        <f t="shared" si="1737"/>
        <v>0</v>
      </c>
      <c r="FG492" s="192">
        <f t="shared" si="1738"/>
        <v>0</v>
      </c>
      <c r="FH492" s="192">
        <f t="shared" si="1739"/>
        <v>0</v>
      </c>
      <c r="FI492" s="192">
        <f t="shared" si="1740"/>
        <v>0</v>
      </c>
      <c r="FJ492" s="192">
        <f t="shared" si="1741"/>
        <v>0</v>
      </c>
      <c r="FK492" s="192">
        <f t="shared" si="1742"/>
        <v>0</v>
      </c>
      <c r="FL492" s="192">
        <f t="shared" si="1743"/>
        <v>0</v>
      </c>
      <c r="FM492" s="192">
        <f t="shared" si="1744"/>
        <v>0</v>
      </c>
      <c r="FN492" s="192">
        <f t="shared" si="1745"/>
        <v>0</v>
      </c>
      <c r="FO492" s="192">
        <f t="shared" si="1746"/>
        <v>0</v>
      </c>
      <c r="FP492" s="192">
        <f t="shared" si="1747"/>
        <v>0</v>
      </c>
      <c r="FQ492" s="192">
        <f t="shared" si="1748"/>
        <v>0</v>
      </c>
      <c r="FR492" s="192">
        <f t="shared" si="1749"/>
        <v>0</v>
      </c>
      <c r="FS492" s="192">
        <f t="shared" si="1750"/>
        <v>0</v>
      </c>
      <c r="FT492" s="192">
        <f t="shared" si="1751"/>
        <v>0</v>
      </c>
      <c r="FU492" s="192">
        <f t="shared" si="1752"/>
        <v>0</v>
      </c>
      <c r="FV492" s="192">
        <f t="shared" si="1753"/>
        <v>0</v>
      </c>
      <c r="FW492" s="192">
        <f t="shared" si="1754"/>
        <v>0</v>
      </c>
      <c r="FX492" s="192">
        <f t="shared" si="1755"/>
        <v>0</v>
      </c>
      <c r="FY492" s="192">
        <f t="shared" si="1756"/>
        <v>0</v>
      </c>
      <c r="FZ492" s="192">
        <f t="shared" si="1757"/>
        <v>0</v>
      </c>
      <c r="GA492" s="192">
        <f t="shared" si="1758"/>
        <v>0</v>
      </c>
      <c r="GB492" s="192">
        <f t="shared" si="1759"/>
        <v>0</v>
      </c>
      <c r="GC492" s="192">
        <f t="shared" si="1760"/>
        <v>0</v>
      </c>
      <c r="GD492" s="192">
        <f t="shared" si="1761"/>
        <v>0</v>
      </c>
      <c r="GE492" s="192">
        <f t="shared" si="1762"/>
        <v>0</v>
      </c>
      <c r="GF492" s="192">
        <f t="shared" si="1763"/>
        <v>0</v>
      </c>
      <c r="GG492" s="192">
        <f t="shared" si="1764"/>
        <v>0</v>
      </c>
      <c r="GH492" s="192">
        <f t="shared" si="1765"/>
        <v>0</v>
      </c>
      <c r="GI492" s="192">
        <f t="shared" si="1766"/>
        <v>0</v>
      </c>
      <c r="GJ492" s="192">
        <f t="shared" si="1767"/>
        <v>0</v>
      </c>
      <c r="GK492" s="192">
        <f t="shared" si="1768"/>
        <v>0</v>
      </c>
      <c r="GL492" s="192">
        <f t="shared" si="1769"/>
        <v>0</v>
      </c>
      <c r="GM492" s="192">
        <f t="shared" si="1770"/>
        <v>0</v>
      </c>
      <c r="GN492" s="192">
        <f t="shared" si="1771"/>
        <v>0</v>
      </c>
      <c r="GO492" s="192">
        <f t="shared" si="1772"/>
        <v>0</v>
      </c>
      <c r="GP492" s="192">
        <f t="shared" si="1773"/>
        <v>0</v>
      </c>
      <c r="GQ492" s="192">
        <f t="shared" si="1774"/>
        <v>0</v>
      </c>
      <c r="GR492" s="192">
        <f t="shared" si="1775"/>
        <v>0</v>
      </c>
      <c r="GS492" s="192">
        <f t="shared" si="1776"/>
        <v>0</v>
      </c>
      <c r="GT492" s="192">
        <f t="shared" si="1777"/>
        <v>0</v>
      </c>
      <c r="GU492" s="192">
        <f t="shared" si="1778"/>
        <v>0</v>
      </c>
      <c r="GV492" s="192">
        <f t="shared" si="1779"/>
        <v>0</v>
      </c>
      <c r="GW492" s="192">
        <f t="shared" si="1780"/>
        <v>0</v>
      </c>
      <c r="GX492" s="192">
        <f t="shared" si="1781"/>
        <v>0</v>
      </c>
      <c r="GY492" s="192">
        <f t="shared" si="1782"/>
        <v>0</v>
      </c>
      <c r="GZ492" s="192">
        <f t="shared" si="1783"/>
        <v>0</v>
      </c>
      <c r="HA492" s="192">
        <f t="shared" si="1784"/>
        <v>0</v>
      </c>
      <c r="HB492" s="192">
        <f t="shared" si="1785"/>
        <v>0</v>
      </c>
      <c r="HC492" s="192">
        <f t="shared" si="1786"/>
        <v>0</v>
      </c>
      <c r="HD492" s="192">
        <f t="shared" si="1787"/>
        <v>0</v>
      </c>
      <c r="HE492" s="192">
        <f t="shared" si="1788"/>
        <v>0</v>
      </c>
      <c r="HF492" s="192">
        <f t="shared" si="1789"/>
        <v>0</v>
      </c>
      <c r="HG492" s="192">
        <f t="shared" si="1790"/>
        <v>0</v>
      </c>
      <c r="HH492" s="192">
        <f t="shared" si="1791"/>
        <v>0</v>
      </c>
      <c r="HI492" s="192">
        <f t="shared" si="1792"/>
        <v>0</v>
      </c>
      <c r="HJ492" s="192">
        <f t="shared" si="1793"/>
        <v>0</v>
      </c>
      <c r="HK492" s="192">
        <f t="shared" si="1794"/>
        <v>0</v>
      </c>
      <c r="HL492" s="192">
        <f t="shared" si="1795"/>
        <v>0</v>
      </c>
      <c r="HM492" s="192">
        <f t="shared" si="1796"/>
        <v>0</v>
      </c>
      <c r="HN492" s="194">
        <f t="shared" si="1797"/>
        <v>0</v>
      </c>
      <c r="HO492" s="194">
        <f t="shared" si="1798"/>
        <v>0</v>
      </c>
      <c r="HP492" s="194">
        <f t="shared" si="1799"/>
        <v>0</v>
      </c>
      <c r="HQ492" s="194">
        <f t="shared" si="1800"/>
        <v>0</v>
      </c>
      <c r="HR492" s="194">
        <f t="shared" si="1801"/>
        <v>0</v>
      </c>
      <c r="HS492" s="195" t="str">
        <f t="shared" si="1599"/>
        <v/>
      </c>
      <c r="HT492" s="196">
        <f t="shared" si="1595"/>
        <v>0</v>
      </c>
      <c r="HU492" s="196">
        <f t="shared" si="1596"/>
        <v>0</v>
      </c>
      <c r="HV492" s="197" t="str">
        <f t="shared" si="1600"/>
        <v/>
      </c>
      <c r="HW492" s="197" t="str">
        <f t="shared" si="1802"/>
        <v/>
      </c>
      <c r="HX492" s="197" t="str">
        <f t="shared" si="1803"/>
        <v/>
      </c>
      <c r="HY492" s="195" t="str">
        <f t="shared" si="1601"/>
        <v/>
      </c>
      <c r="HZ492" s="30">
        <f t="shared" si="1597"/>
        <v>0</v>
      </c>
      <c r="IA492" s="198">
        <f t="shared" si="1602"/>
        <v>0</v>
      </c>
      <c r="IB492" s="195"/>
      <c r="IC492" s="195">
        <f t="shared" si="1804"/>
        <v>0</v>
      </c>
      <c r="ID492" s="195">
        <f t="shared" si="1603"/>
        <v>0</v>
      </c>
      <c r="IE492" s="195">
        <f t="shared" si="1805"/>
        <v>0</v>
      </c>
      <c r="IF492" s="195">
        <f t="shared" si="1604"/>
        <v>0</v>
      </c>
      <c r="IG492" s="307">
        <f t="shared" si="1605"/>
        <v>0</v>
      </c>
      <c r="IH492" s="307">
        <f t="shared" si="1606"/>
        <v>0</v>
      </c>
      <c r="II492" s="44">
        <f t="shared" si="1806"/>
        <v>0</v>
      </c>
      <c r="IJ492" s="44">
        <f t="shared" si="1807"/>
        <v>0</v>
      </c>
      <c r="IK492" s="44">
        <f t="shared" si="1808"/>
        <v>0</v>
      </c>
      <c r="IL492" s="44">
        <f t="shared" si="1809"/>
        <v>0</v>
      </c>
      <c r="IM492" s="44">
        <f t="shared" si="1810"/>
        <v>0</v>
      </c>
      <c r="IN492" s="44">
        <f t="shared" si="1811"/>
        <v>0</v>
      </c>
      <c r="IO492" s="44">
        <f t="shared" si="1812"/>
        <v>0</v>
      </c>
    </row>
    <row r="493" spans="1:249" ht="18" customHeight="1">
      <c r="A493" s="188">
        <v>487</v>
      </c>
      <c r="B493" s="326"/>
      <c r="C493" s="289"/>
      <c r="D493" s="199"/>
      <c r="E493" s="189"/>
      <c r="F493" s="189"/>
      <c r="G493" s="190"/>
      <c r="H493" s="190"/>
      <c r="I493" s="272"/>
      <c r="J493" s="207"/>
      <c r="K493" s="214" t="str">
        <f t="shared" si="1607"/>
        <v/>
      </c>
      <c r="L493" s="200" t="str">
        <f t="shared" si="1608"/>
        <v/>
      </c>
      <c r="M493" s="200" t="str">
        <f t="shared" si="1609"/>
        <v/>
      </c>
      <c r="N493" s="209" t="str">
        <f t="shared" si="1598"/>
        <v/>
      </c>
      <c r="O493" s="208" t="str">
        <f>IFERROR(IF(D493="","",IF(K493="","",IF(I493="","",IF(F493="F",VLOOKUP(K493,F!A:G,2,0),IF(F493="M",VLOOKUP(K493,M!A:G,2,0),""))))),0)</f>
        <v/>
      </c>
      <c r="P493" s="191" t="str">
        <f>IFERROR(IF(D493="","",IF(K493="","",IF(I493="","",IF(F493="F",VLOOKUP(K493,F!A:G,3,0),IF(F493="M",VLOOKUP(K493,M!A:G,3,0),""))))),0)</f>
        <v/>
      </c>
      <c r="Q493" s="191" t="str">
        <f>IFERROR(IF(D493="","",IF(K493="","",IF(I493="","",IF(F493="F",VLOOKUP(K493,F!A:G,4,0),IF(F493="M",VLOOKUP(K493,M!A:G,4,0),""))))),0)</f>
        <v/>
      </c>
      <c r="R493" s="191" t="str">
        <f>IFERROR(IF(D493="","",IF(K493="","",IF(I493="","",IF(F493="F",VLOOKUP(K493,F!A:G,5,0),IF(F493="M",VLOOKUP(K493,M!A:G,5,0),""))))),0)</f>
        <v/>
      </c>
      <c r="S493" s="191" t="str">
        <f>IFERROR(IF(D493="","",IF(K493="","",IF(I493="","",IF(F493="F",VLOOKUP(K493,F!A:G,6,0),IF(F493="M",VLOOKUP(K493,M!A:G,6,0),""))))),0)</f>
        <v/>
      </c>
      <c r="T493" s="191" t="str">
        <f>IFERROR(IF(D493="","",IF(K493="","",IF(I493="","",IF(F493="F",VLOOKUP(K493,F!A:G,7,0),IF(F493="M",VLOOKUP(K493,M!A:G,7,0),""))))),0)</f>
        <v/>
      </c>
      <c r="U493" s="191" t="str">
        <f>IFERROR(IF(D493="","",IF(K493="","",IF(J493="","",IF(F493="F",VLOOKUP(K493,F!A:M,8,0),IF(F493="M",VLOOKUP(K493,M!A:M,8,0),""))))),0)</f>
        <v/>
      </c>
      <c r="V493" s="191" t="str">
        <f>IFERROR(IF(D493="","",IF(K493="","",IF(J493="","",IF(F493="F",VLOOKUP(K493,F!A:M,9,0),IF(F493="M",VLOOKUP(K493,M!A:M,9,0),""))))),0)</f>
        <v/>
      </c>
      <c r="W493" s="191" t="str">
        <f>IFERROR(IF(D493="","",IF(K493="","",IF(J493="","",IF(F493="F",VLOOKUP(K493,F!A:M,10,0),IF(F493="M",VLOOKUP(K493,M!A:M,10,0),""))))),0)</f>
        <v/>
      </c>
      <c r="X493" s="191" t="str">
        <f>IFERROR(IF(D493="","",IF(K493="","",IF(J493="","",IF(F493="F",VLOOKUP(K493,F!A:M,11,0),IF(F493="M",VLOOKUP(K493,M!A:M,11,0),""))))),0)</f>
        <v/>
      </c>
      <c r="Y493" s="191" t="str">
        <f>IFERROR(IF(D493="","",IF(K493="","",IF(J493="","",IF(F493="F",VLOOKUP(K493,F!A:M,12,0),IF(F493="M",VLOOKUP(K493,M!A:M,12,0),""))))),0)</f>
        <v/>
      </c>
      <c r="Z493" s="191" t="str">
        <f>IFERROR(IF(D493="","",IF(K493="","",IF(J493="","",IF(F493="F",VLOOKUP(K493,F!A:M,13,0),IF(F493="M",VLOOKUP(K493,M!A:M,13,0),""))))),0)</f>
        <v/>
      </c>
      <c r="AA493" s="191" t="str">
        <f>IFERROR(IF(D493="","",IF(F493="","",IF(J493="","",IF(K493="","",IF(AND(K493&gt;23,K493&lt;=60),IF(F493="F",VLOOKUP(MROUND(HZ493,0.5),'F-Weight for Length'!K:S,2,0),VLOOKUP(MROUND(HZ493,0.5),'M-Weight for Length'!K:S,2,0)),IF(K493&gt;60,IF(F493="F",VLOOKUP(K493,'F-Weight for Length'!U:AC,2,0),VLOOKUP(K493,'M-Weight for Length'!U:AC,2,0)),IF(F493="F",VLOOKUP(MROUND(HZ493,0.5),'F-Weight for Length'!A:I,2,0),VLOOKUP(MROUND(HZ493,0.5),'M-Weight for Length'!A:I,2,0)))))))),0)</f>
        <v/>
      </c>
      <c r="AB493" s="191" t="str">
        <f>IFERROR(IF(D493="","",IF(F493="","",IF(J493="","",IF(K493="","",IF(AND(K493&gt;23,K493&lt;=60),IF(F493="F",VLOOKUP(MROUND(HZ493,0.5),'F-Weight for Length'!K:S,3,0),VLOOKUP(MROUND(HZ493,0.5),'M-Weight for Length'!K:S,3,0)),IF(K493&gt;60,IF(F493="F",VLOOKUP(K493,'F-Weight for Length'!U:AC,3,0),VLOOKUP(K493,'M-Weight for Length'!U:AC,3,0)),IF(F493="F",VLOOKUP(MROUND(HZ493,0.5),'F-Weight for Length'!A:I,3,0),VLOOKUP(MROUND(HZ493,0.5),'M-Weight for Length'!A:I,3,0)))))))),0)</f>
        <v/>
      </c>
      <c r="AC493" s="191" t="str">
        <f>IFERROR(IF(D493="","",IF(F493="","",IF(J493="","",IF(K493="","",IF(AND(K493&gt;23,K493&lt;=60),IF(F493="F",VLOOKUP(MROUND(HZ493,0.5),'F-Weight for Length'!K:S,4,0),VLOOKUP(MROUND(HZ493,0.5),'M-Weight for Length'!K:S,4,0)),IF(K493&gt;60,IF(F493="F",VLOOKUP(K493,'F-Weight for Length'!U:AC,4,0),VLOOKUP(K493,'M-Weight for Length'!U:AC,4,0)),IF(F493="F",VLOOKUP(MROUND(HZ493,0.5),'F-Weight for Length'!A:I,4,0),VLOOKUP(MROUND(HZ493,0.5),'M-Weight for Length'!A:I,4,0)))))))),0)</f>
        <v/>
      </c>
      <c r="AD493" s="191" t="str">
        <f>IFERROR(IF(D493="","",IF(F493="","",IF(J493="","",IF(K493="","",IF(AND(K493&gt;23,K493&lt;=60),IF(F493="F",VLOOKUP(MROUND(HZ493,0.5),'F-Weight for Length'!K:S,5,0),VLOOKUP(MROUND(HZ493,0.5),'M-Weight for Length'!K:S,5,0)),IF(K493&gt;60,IF(F493="F",VLOOKUP(K493,'F-Weight for Length'!U:AC,5,0),VLOOKUP(K493,'M-Weight for Length'!U:AC,5,0)),IF(F493="F",VLOOKUP(MROUND(HZ493,0.5),'F-Weight for Length'!A:I,5,0),VLOOKUP(MROUND(HZ493,0.5),'M-Weight for Length'!A:I,5,0)))))))),0)</f>
        <v/>
      </c>
      <c r="AE493" s="191" t="str">
        <f>IFERROR(IF(D493="","",IF(F493="","",IF(J493="","",IF(K493="","",IF(AND(K493&gt;23,K493&lt;=60),IF(F493="F",VLOOKUP(MROUND(HZ493,0.5),'F-Weight for Length'!K:S,6,0),VLOOKUP(MROUND(HZ493,0.5),'M-Weight for Length'!K:S,6,0)),IF(K493&gt;60,IF(F493="F",VLOOKUP(K493,'F-Weight for Length'!U:AC,6,0),VLOOKUP(K493,'M-Weight for Length'!U:AC,6,0)),IF(F493="F",VLOOKUP(MROUND(HZ493,0.5),'F-Weight for Length'!A:I,6,0),VLOOKUP(MROUND(HZ493,0.5),'M-Weight for Length'!A:I,6,0)))))))),0)</f>
        <v/>
      </c>
      <c r="AF493" s="191" t="str">
        <f>IFERROR(IF(D493="","",IF(F493="","",IF(J493="","",IF(K493="","",IF(AND(K493&gt;23,K493&lt;=60),IF(F493="F",VLOOKUP(MROUND(HZ493,0.5),'F-Weight for Length'!K:S,7,0),VLOOKUP(MROUND(HZ493,0.5),'M-Weight for Length'!K:S,7,0)),IF(K493&gt;60,IF(F493="F",VLOOKUP(K493,'F-Weight for Length'!U:AC,7,0),VLOOKUP(K493,'M-Weight for Length'!U:AC,7,0)),IF(F493="F",VLOOKUP(MROUND(HZ493,0.5),'F-Weight for Length'!A:I,7,0),VLOOKUP(MROUND(HZ493,0.5),'M-Weight for Length'!A:I,7,0)))))))),0)</f>
        <v/>
      </c>
      <c r="AG493" s="191" t="str">
        <f>IFERROR(IF(D493="","",IF(F493="","",IF(J493="","",IF(K493="","",IF(AND(K493&gt;23,K493&lt;=60),IF(F493="F",VLOOKUP(MROUND(HZ493,0.5),'F-Weight for Length'!K:S,8,0),VLOOKUP(MROUND(HZ493,0.5),'M-Weight for Length'!K:S,8,0)),IF(K493&gt;60,IF(F493="F",VLOOKUP(K493,'F-Weight for Length'!U:AC,8,0),VLOOKUP(K493,'M-Weight for Length'!U:AC,8,0)),IF(F493="F",VLOOKUP(MROUND(HZ493,0.5),'F-Weight for Length'!A:I,8,0),VLOOKUP(MROUND(HZ493,0.5),'M-Weight for Length'!A:I,8,0)))))))),0)</f>
        <v/>
      </c>
      <c r="AH493" s="191" t="str">
        <f>IFERROR(IF(D493="","",IF(F493="","",IF(J493="","",IF(K493="","",IF(AND(K493&gt;23,K493&lt;=60),IF(F493="F",VLOOKUP(MROUND(HZ493,0.5),'F-Weight for Length'!K:S,9,0),VLOOKUP(MROUND(HZ493,0.5),'M-Weight for Length'!K:S,9,0)),IF(K493&gt;60,IF(F493="F",VLOOKUP(K493,'F-Weight for Length'!U:AC,9,0),VLOOKUP(K493,'M-Weight for Length'!U:AC,9,0)),IF(F493="F",VLOOKUP(MROUND(HZ493,0.5),'F-Weight for Length'!A:I,9,0),VLOOKUP(MROUND(HZ493,0.5),'M-Weight for Length'!A:I,9,0)))))))),0)</f>
        <v/>
      </c>
      <c r="AI493" s="192">
        <f t="shared" si="1610"/>
        <v>0</v>
      </c>
      <c r="AJ493" s="192">
        <f t="shared" si="1611"/>
        <v>0</v>
      </c>
      <c r="AK493" s="192">
        <f t="shared" si="1612"/>
        <v>0</v>
      </c>
      <c r="AL493" s="192">
        <f t="shared" si="1613"/>
        <v>0</v>
      </c>
      <c r="AM493" s="192">
        <f t="shared" si="1614"/>
        <v>0</v>
      </c>
      <c r="AN493" s="192">
        <f t="shared" si="1615"/>
        <v>0</v>
      </c>
      <c r="AO493" s="192">
        <f t="shared" si="1616"/>
        <v>0</v>
      </c>
      <c r="AP493" s="192">
        <f t="shared" si="1617"/>
        <v>0</v>
      </c>
      <c r="AQ493" s="192">
        <f t="shared" si="1618"/>
        <v>0</v>
      </c>
      <c r="AR493" s="192">
        <f t="shared" si="1619"/>
        <v>0</v>
      </c>
      <c r="AS493" s="192">
        <f t="shared" si="1620"/>
        <v>0</v>
      </c>
      <c r="AT493" s="192">
        <f t="shared" si="1621"/>
        <v>0</v>
      </c>
      <c r="AU493" s="192">
        <f t="shared" si="1622"/>
        <v>0</v>
      </c>
      <c r="AV493" s="192">
        <f t="shared" si="1623"/>
        <v>0</v>
      </c>
      <c r="AW493" s="192">
        <f t="shared" si="1624"/>
        <v>0</v>
      </c>
      <c r="AX493" s="192">
        <f t="shared" si="1625"/>
        <v>0</v>
      </c>
      <c r="AY493" s="192">
        <f t="shared" si="1626"/>
        <v>0</v>
      </c>
      <c r="AZ493" s="192">
        <f t="shared" si="1627"/>
        <v>0</v>
      </c>
      <c r="BA493" s="192">
        <f t="shared" si="1628"/>
        <v>0</v>
      </c>
      <c r="BB493" s="192">
        <f t="shared" si="1629"/>
        <v>0</v>
      </c>
      <c r="BC493" s="192">
        <f t="shared" si="1630"/>
        <v>0</v>
      </c>
      <c r="BD493" s="192">
        <f t="shared" si="1631"/>
        <v>0</v>
      </c>
      <c r="BE493" s="192">
        <f t="shared" si="1632"/>
        <v>0</v>
      </c>
      <c r="BF493" s="192">
        <f t="shared" si="1633"/>
        <v>0</v>
      </c>
      <c r="BG493" s="192">
        <f t="shared" si="1634"/>
        <v>0</v>
      </c>
      <c r="BH493" s="192">
        <f t="shared" si="1635"/>
        <v>0</v>
      </c>
      <c r="BI493" s="192">
        <f t="shared" si="1636"/>
        <v>0</v>
      </c>
      <c r="BJ493" s="192">
        <f t="shared" si="1637"/>
        <v>0</v>
      </c>
      <c r="BK493" s="192">
        <f t="shared" si="1638"/>
        <v>0</v>
      </c>
      <c r="BL493" s="192">
        <f t="shared" si="1639"/>
        <v>0</v>
      </c>
      <c r="BM493" s="192">
        <f t="shared" si="1640"/>
        <v>0</v>
      </c>
      <c r="BN493" s="192">
        <f t="shared" si="1641"/>
        <v>0</v>
      </c>
      <c r="BO493" s="192">
        <f t="shared" si="1642"/>
        <v>0</v>
      </c>
      <c r="BP493" s="192">
        <f t="shared" si="1643"/>
        <v>0</v>
      </c>
      <c r="BQ493" s="192">
        <f t="shared" si="1644"/>
        <v>0</v>
      </c>
      <c r="BR493" s="192">
        <f t="shared" si="1645"/>
        <v>0</v>
      </c>
      <c r="BS493" s="192">
        <f t="shared" si="1646"/>
        <v>0</v>
      </c>
      <c r="BT493" s="192">
        <f t="shared" si="1647"/>
        <v>0</v>
      </c>
      <c r="BU493" s="192">
        <f t="shared" si="1648"/>
        <v>0</v>
      </c>
      <c r="BV493" s="192">
        <f t="shared" si="1649"/>
        <v>0</v>
      </c>
      <c r="BW493" s="192">
        <f t="shared" si="1650"/>
        <v>0</v>
      </c>
      <c r="BX493" s="192">
        <f t="shared" si="1651"/>
        <v>0</v>
      </c>
      <c r="BY493" s="192">
        <f t="shared" si="1652"/>
        <v>0</v>
      </c>
      <c r="BZ493" s="192">
        <f t="shared" si="1653"/>
        <v>0</v>
      </c>
      <c r="CA493" s="192">
        <f t="shared" si="1654"/>
        <v>0</v>
      </c>
      <c r="CB493" s="192">
        <f t="shared" si="1655"/>
        <v>0</v>
      </c>
      <c r="CC493" s="192">
        <f t="shared" si="1656"/>
        <v>0</v>
      </c>
      <c r="CD493" s="192">
        <f t="shared" si="1657"/>
        <v>0</v>
      </c>
      <c r="CE493" s="192">
        <f t="shared" si="1658"/>
        <v>0</v>
      </c>
      <c r="CF493" s="192">
        <f t="shared" si="1659"/>
        <v>0</v>
      </c>
      <c r="CG493" s="192">
        <f t="shared" si="1660"/>
        <v>0</v>
      </c>
      <c r="CH493" s="192">
        <f t="shared" si="1661"/>
        <v>0</v>
      </c>
      <c r="CI493" s="192">
        <f t="shared" si="1662"/>
        <v>0</v>
      </c>
      <c r="CJ493" s="192">
        <f t="shared" si="1663"/>
        <v>0</v>
      </c>
      <c r="CK493" s="192">
        <f t="shared" si="1664"/>
        <v>0</v>
      </c>
      <c r="CL493" s="192">
        <f t="shared" si="1665"/>
        <v>0</v>
      </c>
      <c r="CM493" s="192">
        <f t="shared" si="1666"/>
        <v>0</v>
      </c>
      <c r="CN493" s="192">
        <f t="shared" si="1667"/>
        <v>0</v>
      </c>
      <c r="CO493" s="192">
        <f t="shared" si="1668"/>
        <v>0</v>
      </c>
      <c r="CP493" s="192">
        <f t="shared" si="1669"/>
        <v>0</v>
      </c>
      <c r="CQ493" s="192">
        <f t="shared" si="1670"/>
        <v>0</v>
      </c>
      <c r="CR493" s="192">
        <f t="shared" si="1671"/>
        <v>0</v>
      </c>
      <c r="CS493" s="192">
        <f t="shared" si="1672"/>
        <v>0</v>
      </c>
      <c r="CT493" s="192">
        <f t="shared" si="1673"/>
        <v>0</v>
      </c>
      <c r="CU493" s="192">
        <f t="shared" si="1674"/>
        <v>0</v>
      </c>
      <c r="CV493" s="192">
        <f t="shared" si="1675"/>
        <v>0</v>
      </c>
      <c r="CW493" s="192">
        <f t="shared" si="1676"/>
        <v>0</v>
      </c>
      <c r="CX493" s="192">
        <f t="shared" si="1677"/>
        <v>0</v>
      </c>
      <c r="CY493" s="192">
        <f t="shared" si="1678"/>
        <v>0</v>
      </c>
      <c r="CZ493" s="192">
        <f t="shared" si="1679"/>
        <v>0</v>
      </c>
      <c r="DA493" s="192">
        <f t="shared" si="1680"/>
        <v>0</v>
      </c>
      <c r="DB493" s="192">
        <f t="shared" si="1681"/>
        <v>0</v>
      </c>
      <c r="DC493" s="192">
        <f t="shared" si="1682"/>
        <v>0</v>
      </c>
      <c r="DD493" s="192">
        <f t="shared" si="1683"/>
        <v>0</v>
      </c>
      <c r="DE493" s="192">
        <f t="shared" si="1684"/>
        <v>0</v>
      </c>
      <c r="DF493" s="192">
        <f t="shared" si="1685"/>
        <v>0</v>
      </c>
      <c r="DG493" s="192">
        <f t="shared" si="1686"/>
        <v>0</v>
      </c>
      <c r="DH493" s="192">
        <f t="shared" si="1687"/>
        <v>0</v>
      </c>
      <c r="DI493" s="192">
        <f t="shared" si="1688"/>
        <v>0</v>
      </c>
      <c r="DJ493" s="192">
        <f t="shared" si="1689"/>
        <v>0</v>
      </c>
      <c r="DK493" s="192">
        <f t="shared" si="1690"/>
        <v>0</v>
      </c>
      <c r="DL493" s="192">
        <f t="shared" si="1691"/>
        <v>0</v>
      </c>
      <c r="DM493" s="192">
        <f t="shared" si="1692"/>
        <v>0</v>
      </c>
      <c r="DN493" s="192">
        <f t="shared" si="1693"/>
        <v>0</v>
      </c>
      <c r="DO493" s="192">
        <f t="shared" si="1694"/>
        <v>0</v>
      </c>
      <c r="DP493" s="192">
        <f t="shared" si="1695"/>
        <v>0</v>
      </c>
      <c r="DQ493" s="192">
        <f t="shared" si="1696"/>
        <v>0</v>
      </c>
      <c r="DR493" s="192">
        <f t="shared" si="1697"/>
        <v>0</v>
      </c>
      <c r="DS493" s="192">
        <f t="shared" si="1698"/>
        <v>0</v>
      </c>
      <c r="DT493" s="192">
        <f t="shared" si="1699"/>
        <v>0</v>
      </c>
      <c r="DU493" s="192">
        <f t="shared" si="1700"/>
        <v>0</v>
      </c>
      <c r="DV493" s="193">
        <f t="shared" si="1701"/>
        <v>0</v>
      </c>
      <c r="DW493" s="193">
        <f t="shared" si="1702"/>
        <v>0</v>
      </c>
      <c r="DX493" s="193">
        <f t="shared" si="1703"/>
        <v>0</v>
      </c>
      <c r="DY493" s="193">
        <f t="shared" si="1704"/>
        <v>0</v>
      </c>
      <c r="DZ493" s="193">
        <f t="shared" si="1705"/>
        <v>0</v>
      </c>
      <c r="EA493" s="192">
        <f t="shared" si="1706"/>
        <v>0</v>
      </c>
      <c r="EB493" s="192">
        <f t="shared" si="1707"/>
        <v>0</v>
      </c>
      <c r="EC493" s="192">
        <f t="shared" si="1708"/>
        <v>0</v>
      </c>
      <c r="ED493" s="192">
        <f t="shared" si="1709"/>
        <v>0</v>
      </c>
      <c r="EE493" s="192">
        <f t="shared" si="1710"/>
        <v>0</v>
      </c>
      <c r="EF493" s="192">
        <f t="shared" si="1711"/>
        <v>0</v>
      </c>
      <c r="EG493" s="192">
        <f t="shared" si="1712"/>
        <v>0</v>
      </c>
      <c r="EH493" s="192">
        <f t="shared" si="1713"/>
        <v>0</v>
      </c>
      <c r="EI493" s="192">
        <f t="shared" si="1714"/>
        <v>0</v>
      </c>
      <c r="EJ493" s="192">
        <f t="shared" si="1715"/>
        <v>0</v>
      </c>
      <c r="EK493" s="192">
        <f t="shared" si="1716"/>
        <v>0</v>
      </c>
      <c r="EL493" s="192">
        <f t="shared" si="1717"/>
        <v>0</v>
      </c>
      <c r="EM493" s="192">
        <f t="shared" si="1718"/>
        <v>0</v>
      </c>
      <c r="EN493" s="192">
        <f t="shared" si="1719"/>
        <v>0</v>
      </c>
      <c r="EO493" s="192">
        <f t="shared" si="1720"/>
        <v>0</v>
      </c>
      <c r="EP493" s="192">
        <f t="shared" si="1721"/>
        <v>0</v>
      </c>
      <c r="EQ493" s="192">
        <f t="shared" si="1722"/>
        <v>0</v>
      </c>
      <c r="ER493" s="192">
        <f t="shared" si="1723"/>
        <v>0</v>
      </c>
      <c r="ES493" s="192">
        <f t="shared" si="1724"/>
        <v>0</v>
      </c>
      <c r="ET493" s="192">
        <f t="shared" si="1725"/>
        <v>0</v>
      </c>
      <c r="EU493" s="192">
        <f t="shared" si="1726"/>
        <v>0</v>
      </c>
      <c r="EV493" s="192">
        <f t="shared" si="1727"/>
        <v>0</v>
      </c>
      <c r="EW493" s="192">
        <f t="shared" si="1728"/>
        <v>0</v>
      </c>
      <c r="EX493" s="192">
        <f t="shared" si="1729"/>
        <v>0</v>
      </c>
      <c r="EY493" s="192">
        <f t="shared" si="1730"/>
        <v>0</v>
      </c>
      <c r="EZ493" s="192">
        <f t="shared" si="1731"/>
        <v>0</v>
      </c>
      <c r="FA493" s="192">
        <f t="shared" si="1732"/>
        <v>0</v>
      </c>
      <c r="FB493" s="192">
        <f t="shared" si="1733"/>
        <v>0</v>
      </c>
      <c r="FC493" s="192">
        <f t="shared" si="1734"/>
        <v>0</v>
      </c>
      <c r="FD493" s="192">
        <f t="shared" si="1735"/>
        <v>0</v>
      </c>
      <c r="FE493" s="192">
        <f t="shared" si="1736"/>
        <v>0</v>
      </c>
      <c r="FF493" s="192">
        <f t="shared" si="1737"/>
        <v>0</v>
      </c>
      <c r="FG493" s="192">
        <f t="shared" si="1738"/>
        <v>0</v>
      </c>
      <c r="FH493" s="192">
        <f t="shared" si="1739"/>
        <v>0</v>
      </c>
      <c r="FI493" s="192">
        <f t="shared" si="1740"/>
        <v>0</v>
      </c>
      <c r="FJ493" s="192">
        <f t="shared" si="1741"/>
        <v>0</v>
      </c>
      <c r="FK493" s="192">
        <f t="shared" si="1742"/>
        <v>0</v>
      </c>
      <c r="FL493" s="192">
        <f t="shared" si="1743"/>
        <v>0</v>
      </c>
      <c r="FM493" s="192">
        <f t="shared" si="1744"/>
        <v>0</v>
      </c>
      <c r="FN493" s="192">
        <f t="shared" si="1745"/>
        <v>0</v>
      </c>
      <c r="FO493" s="192">
        <f t="shared" si="1746"/>
        <v>0</v>
      </c>
      <c r="FP493" s="192">
        <f t="shared" si="1747"/>
        <v>0</v>
      </c>
      <c r="FQ493" s="192">
        <f t="shared" si="1748"/>
        <v>0</v>
      </c>
      <c r="FR493" s="192">
        <f t="shared" si="1749"/>
        <v>0</v>
      </c>
      <c r="FS493" s="192">
        <f t="shared" si="1750"/>
        <v>0</v>
      </c>
      <c r="FT493" s="192">
        <f t="shared" si="1751"/>
        <v>0</v>
      </c>
      <c r="FU493" s="192">
        <f t="shared" si="1752"/>
        <v>0</v>
      </c>
      <c r="FV493" s="192">
        <f t="shared" si="1753"/>
        <v>0</v>
      </c>
      <c r="FW493" s="192">
        <f t="shared" si="1754"/>
        <v>0</v>
      </c>
      <c r="FX493" s="192">
        <f t="shared" si="1755"/>
        <v>0</v>
      </c>
      <c r="FY493" s="192">
        <f t="shared" si="1756"/>
        <v>0</v>
      </c>
      <c r="FZ493" s="192">
        <f t="shared" si="1757"/>
        <v>0</v>
      </c>
      <c r="GA493" s="192">
        <f t="shared" si="1758"/>
        <v>0</v>
      </c>
      <c r="GB493" s="192">
        <f t="shared" si="1759"/>
        <v>0</v>
      </c>
      <c r="GC493" s="192">
        <f t="shared" si="1760"/>
        <v>0</v>
      </c>
      <c r="GD493" s="192">
        <f t="shared" si="1761"/>
        <v>0</v>
      </c>
      <c r="GE493" s="192">
        <f t="shared" si="1762"/>
        <v>0</v>
      </c>
      <c r="GF493" s="192">
        <f t="shared" si="1763"/>
        <v>0</v>
      </c>
      <c r="GG493" s="192">
        <f t="shared" si="1764"/>
        <v>0</v>
      </c>
      <c r="GH493" s="192">
        <f t="shared" si="1765"/>
        <v>0</v>
      </c>
      <c r="GI493" s="192">
        <f t="shared" si="1766"/>
        <v>0</v>
      </c>
      <c r="GJ493" s="192">
        <f t="shared" si="1767"/>
        <v>0</v>
      </c>
      <c r="GK493" s="192">
        <f t="shared" si="1768"/>
        <v>0</v>
      </c>
      <c r="GL493" s="192">
        <f t="shared" si="1769"/>
        <v>0</v>
      </c>
      <c r="GM493" s="192">
        <f t="shared" si="1770"/>
        <v>0</v>
      </c>
      <c r="GN493" s="192">
        <f t="shared" si="1771"/>
        <v>0</v>
      </c>
      <c r="GO493" s="192">
        <f t="shared" si="1772"/>
        <v>0</v>
      </c>
      <c r="GP493" s="192">
        <f t="shared" si="1773"/>
        <v>0</v>
      </c>
      <c r="GQ493" s="192">
        <f t="shared" si="1774"/>
        <v>0</v>
      </c>
      <c r="GR493" s="192">
        <f t="shared" si="1775"/>
        <v>0</v>
      </c>
      <c r="GS493" s="192">
        <f t="shared" si="1776"/>
        <v>0</v>
      </c>
      <c r="GT493" s="192">
        <f t="shared" si="1777"/>
        <v>0</v>
      </c>
      <c r="GU493" s="192">
        <f t="shared" si="1778"/>
        <v>0</v>
      </c>
      <c r="GV493" s="192">
        <f t="shared" si="1779"/>
        <v>0</v>
      </c>
      <c r="GW493" s="192">
        <f t="shared" si="1780"/>
        <v>0</v>
      </c>
      <c r="GX493" s="192">
        <f t="shared" si="1781"/>
        <v>0</v>
      </c>
      <c r="GY493" s="192">
        <f t="shared" si="1782"/>
        <v>0</v>
      </c>
      <c r="GZ493" s="192">
        <f t="shared" si="1783"/>
        <v>0</v>
      </c>
      <c r="HA493" s="192">
        <f t="shared" si="1784"/>
        <v>0</v>
      </c>
      <c r="HB493" s="192">
        <f t="shared" si="1785"/>
        <v>0</v>
      </c>
      <c r="HC493" s="192">
        <f t="shared" si="1786"/>
        <v>0</v>
      </c>
      <c r="HD493" s="192">
        <f t="shared" si="1787"/>
        <v>0</v>
      </c>
      <c r="HE493" s="192">
        <f t="shared" si="1788"/>
        <v>0</v>
      </c>
      <c r="HF493" s="192">
        <f t="shared" si="1789"/>
        <v>0</v>
      </c>
      <c r="HG493" s="192">
        <f t="shared" si="1790"/>
        <v>0</v>
      </c>
      <c r="HH493" s="192">
        <f t="shared" si="1791"/>
        <v>0</v>
      </c>
      <c r="HI493" s="192">
        <f t="shared" si="1792"/>
        <v>0</v>
      </c>
      <c r="HJ493" s="192">
        <f t="shared" si="1793"/>
        <v>0</v>
      </c>
      <c r="HK493" s="192">
        <f t="shared" si="1794"/>
        <v>0</v>
      </c>
      <c r="HL493" s="192">
        <f t="shared" si="1795"/>
        <v>0</v>
      </c>
      <c r="HM493" s="192">
        <f t="shared" si="1796"/>
        <v>0</v>
      </c>
      <c r="HN493" s="194">
        <f t="shared" si="1797"/>
        <v>0</v>
      </c>
      <c r="HO493" s="194">
        <f t="shared" si="1798"/>
        <v>0</v>
      </c>
      <c r="HP493" s="194">
        <f t="shared" si="1799"/>
        <v>0</v>
      </c>
      <c r="HQ493" s="194">
        <f t="shared" si="1800"/>
        <v>0</v>
      </c>
      <c r="HR493" s="194">
        <f t="shared" si="1801"/>
        <v>0</v>
      </c>
      <c r="HS493" s="195" t="str">
        <f t="shared" si="1599"/>
        <v/>
      </c>
      <c r="HT493" s="196">
        <f t="shared" si="1595"/>
        <v>0</v>
      </c>
      <c r="HU493" s="196">
        <f t="shared" si="1596"/>
        <v>0</v>
      </c>
      <c r="HV493" s="197" t="str">
        <f t="shared" si="1600"/>
        <v/>
      </c>
      <c r="HW493" s="197" t="str">
        <f t="shared" si="1802"/>
        <v/>
      </c>
      <c r="HX493" s="197" t="str">
        <f t="shared" si="1803"/>
        <v/>
      </c>
      <c r="HY493" s="195" t="str">
        <f t="shared" si="1601"/>
        <v/>
      </c>
      <c r="HZ493" s="30">
        <f t="shared" si="1597"/>
        <v>0</v>
      </c>
      <c r="IA493" s="198">
        <f t="shared" si="1602"/>
        <v>0</v>
      </c>
      <c r="IB493" s="195"/>
      <c r="IC493" s="195">
        <f t="shared" si="1804"/>
        <v>0</v>
      </c>
      <c r="ID493" s="195">
        <f t="shared" si="1603"/>
        <v>0</v>
      </c>
      <c r="IE493" s="195">
        <f t="shared" si="1805"/>
        <v>0</v>
      </c>
      <c r="IF493" s="195">
        <f t="shared" si="1604"/>
        <v>0</v>
      </c>
      <c r="IG493" s="307">
        <f t="shared" si="1605"/>
        <v>0</v>
      </c>
      <c r="IH493" s="307">
        <f t="shared" si="1606"/>
        <v>0</v>
      </c>
      <c r="II493" s="44">
        <f t="shared" si="1806"/>
        <v>0</v>
      </c>
      <c r="IJ493" s="44">
        <f t="shared" si="1807"/>
        <v>0</v>
      </c>
      <c r="IK493" s="44">
        <f t="shared" si="1808"/>
        <v>0</v>
      </c>
      <c r="IL493" s="44">
        <f t="shared" si="1809"/>
        <v>0</v>
      </c>
      <c r="IM493" s="44">
        <f t="shared" si="1810"/>
        <v>0</v>
      </c>
      <c r="IN493" s="44">
        <f t="shared" si="1811"/>
        <v>0</v>
      </c>
      <c r="IO493" s="44">
        <f t="shared" si="1812"/>
        <v>0</v>
      </c>
    </row>
    <row r="494" spans="1:249" ht="18" customHeight="1">
      <c r="A494" s="188">
        <v>488</v>
      </c>
      <c r="B494" s="326"/>
      <c r="C494" s="289"/>
      <c r="D494" s="199"/>
      <c r="E494" s="189"/>
      <c r="F494" s="189"/>
      <c r="G494" s="190"/>
      <c r="H494" s="190"/>
      <c r="I494" s="272"/>
      <c r="J494" s="207"/>
      <c r="K494" s="214" t="str">
        <f t="shared" si="1607"/>
        <v/>
      </c>
      <c r="L494" s="200" t="str">
        <f t="shared" si="1608"/>
        <v/>
      </c>
      <c r="M494" s="200" t="str">
        <f t="shared" si="1609"/>
        <v/>
      </c>
      <c r="N494" s="209" t="str">
        <f t="shared" si="1598"/>
        <v/>
      </c>
      <c r="O494" s="208" t="str">
        <f>IFERROR(IF(D494="","",IF(K494="","",IF(I494="","",IF(F494="F",VLOOKUP(K494,F!A:G,2,0),IF(F494="M",VLOOKUP(K494,M!A:G,2,0),""))))),0)</f>
        <v/>
      </c>
      <c r="P494" s="191" t="str">
        <f>IFERROR(IF(D494="","",IF(K494="","",IF(I494="","",IF(F494="F",VLOOKUP(K494,F!A:G,3,0),IF(F494="M",VLOOKUP(K494,M!A:G,3,0),""))))),0)</f>
        <v/>
      </c>
      <c r="Q494" s="191" t="str">
        <f>IFERROR(IF(D494="","",IF(K494="","",IF(I494="","",IF(F494="F",VLOOKUP(K494,F!A:G,4,0),IF(F494="M",VLOOKUP(K494,M!A:G,4,0),""))))),0)</f>
        <v/>
      </c>
      <c r="R494" s="191" t="str">
        <f>IFERROR(IF(D494="","",IF(K494="","",IF(I494="","",IF(F494="F",VLOOKUP(K494,F!A:G,5,0),IF(F494="M",VLOOKUP(K494,M!A:G,5,0),""))))),0)</f>
        <v/>
      </c>
      <c r="S494" s="191" t="str">
        <f>IFERROR(IF(D494="","",IF(K494="","",IF(I494="","",IF(F494="F",VLOOKUP(K494,F!A:G,6,0),IF(F494="M",VLOOKUP(K494,M!A:G,6,0),""))))),0)</f>
        <v/>
      </c>
      <c r="T494" s="191" t="str">
        <f>IFERROR(IF(D494="","",IF(K494="","",IF(I494="","",IF(F494="F",VLOOKUP(K494,F!A:G,7,0),IF(F494="M",VLOOKUP(K494,M!A:G,7,0),""))))),0)</f>
        <v/>
      </c>
      <c r="U494" s="191" t="str">
        <f>IFERROR(IF(D494="","",IF(K494="","",IF(J494="","",IF(F494="F",VLOOKUP(K494,F!A:M,8,0),IF(F494="M",VLOOKUP(K494,M!A:M,8,0),""))))),0)</f>
        <v/>
      </c>
      <c r="V494" s="191" t="str">
        <f>IFERROR(IF(D494="","",IF(K494="","",IF(J494="","",IF(F494="F",VLOOKUP(K494,F!A:M,9,0),IF(F494="M",VLOOKUP(K494,M!A:M,9,0),""))))),0)</f>
        <v/>
      </c>
      <c r="W494" s="191" t="str">
        <f>IFERROR(IF(D494="","",IF(K494="","",IF(J494="","",IF(F494="F",VLOOKUP(K494,F!A:M,10,0),IF(F494="M",VLOOKUP(K494,M!A:M,10,0),""))))),0)</f>
        <v/>
      </c>
      <c r="X494" s="191" t="str">
        <f>IFERROR(IF(D494="","",IF(K494="","",IF(J494="","",IF(F494="F",VLOOKUP(K494,F!A:M,11,0),IF(F494="M",VLOOKUP(K494,M!A:M,11,0),""))))),0)</f>
        <v/>
      </c>
      <c r="Y494" s="191" t="str">
        <f>IFERROR(IF(D494="","",IF(K494="","",IF(J494="","",IF(F494="F",VLOOKUP(K494,F!A:M,12,0),IF(F494="M",VLOOKUP(K494,M!A:M,12,0),""))))),0)</f>
        <v/>
      </c>
      <c r="Z494" s="191" t="str">
        <f>IFERROR(IF(D494="","",IF(K494="","",IF(J494="","",IF(F494="F",VLOOKUP(K494,F!A:M,13,0),IF(F494="M",VLOOKUP(K494,M!A:M,13,0),""))))),0)</f>
        <v/>
      </c>
      <c r="AA494" s="191" t="str">
        <f>IFERROR(IF(D494="","",IF(F494="","",IF(J494="","",IF(K494="","",IF(AND(K494&gt;23,K494&lt;=60),IF(F494="F",VLOOKUP(MROUND(HZ494,0.5),'F-Weight for Length'!K:S,2,0),VLOOKUP(MROUND(HZ494,0.5),'M-Weight for Length'!K:S,2,0)),IF(K494&gt;60,IF(F494="F",VLOOKUP(K494,'F-Weight for Length'!U:AC,2,0),VLOOKUP(K494,'M-Weight for Length'!U:AC,2,0)),IF(F494="F",VLOOKUP(MROUND(HZ494,0.5),'F-Weight for Length'!A:I,2,0),VLOOKUP(MROUND(HZ494,0.5),'M-Weight for Length'!A:I,2,0)))))))),0)</f>
        <v/>
      </c>
      <c r="AB494" s="191" t="str">
        <f>IFERROR(IF(D494="","",IF(F494="","",IF(J494="","",IF(K494="","",IF(AND(K494&gt;23,K494&lt;=60),IF(F494="F",VLOOKUP(MROUND(HZ494,0.5),'F-Weight for Length'!K:S,3,0),VLOOKUP(MROUND(HZ494,0.5),'M-Weight for Length'!K:S,3,0)),IF(K494&gt;60,IF(F494="F",VLOOKUP(K494,'F-Weight for Length'!U:AC,3,0),VLOOKUP(K494,'M-Weight for Length'!U:AC,3,0)),IF(F494="F",VLOOKUP(MROUND(HZ494,0.5),'F-Weight for Length'!A:I,3,0),VLOOKUP(MROUND(HZ494,0.5),'M-Weight for Length'!A:I,3,0)))))))),0)</f>
        <v/>
      </c>
      <c r="AC494" s="191" t="str">
        <f>IFERROR(IF(D494="","",IF(F494="","",IF(J494="","",IF(K494="","",IF(AND(K494&gt;23,K494&lt;=60),IF(F494="F",VLOOKUP(MROUND(HZ494,0.5),'F-Weight for Length'!K:S,4,0),VLOOKUP(MROUND(HZ494,0.5),'M-Weight for Length'!K:S,4,0)),IF(K494&gt;60,IF(F494="F",VLOOKUP(K494,'F-Weight for Length'!U:AC,4,0),VLOOKUP(K494,'M-Weight for Length'!U:AC,4,0)),IF(F494="F",VLOOKUP(MROUND(HZ494,0.5),'F-Weight for Length'!A:I,4,0),VLOOKUP(MROUND(HZ494,0.5),'M-Weight for Length'!A:I,4,0)))))))),0)</f>
        <v/>
      </c>
      <c r="AD494" s="191" t="str">
        <f>IFERROR(IF(D494="","",IF(F494="","",IF(J494="","",IF(K494="","",IF(AND(K494&gt;23,K494&lt;=60),IF(F494="F",VLOOKUP(MROUND(HZ494,0.5),'F-Weight for Length'!K:S,5,0),VLOOKUP(MROUND(HZ494,0.5),'M-Weight for Length'!K:S,5,0)),IF(K494&gt;60,IF(F494="F",VLOOKUP(K494,'F-Weight for Length'!U:AC,5,0),VLOOKUP(K494,'M-Weight for Length'!U:AC,5,0)),IF(F494="F",VLOOKUP(MROUND(HZ494,0.5),'F-Weight for Length'!A:I,5,0),VLOOKUP(MROUND(HZ494,0.5),'M-Weight for Length'!A:I,5,0)))))))),0)</f>
        <v/>
      </c>
      <c r="AE494" s="191" t="str">
        <f>IFERROR(IF(D494="","",IF(F494="","",IF(J494="","",IF(K494="","",IF(AND(K494&gt;23,K494&lt;=60),IF(F494="F",VLOOKUP(MROUND(HZ494,0.5),'F-Weight for Length'!K:S,6,0),VLOOKUP(MROUND(HZ494,0.5),'M-Weight for Length'!K:S,6,0)),IF(K494&gt;60,IF(F494="F",VLOOKUP(K494,'F-Weight for Length'!U:AC,6,0),VLOOKUP(K494,'M-Weight for Length'!U:AC,6,0)),IF(F494="F",VLOOKUP(MROUND(HZ494,0.5),'F-Weight for Length'!A:I,6,0),VLOOKUP(MROUND(HZ494,0.5),'M-Weight for Length'!A:I,6,0)))))))),0)</f>
        <v/>
      </c>
      <c r="AF494" s="191" t="str">
        <f>IFERROR(IF(D494="","",IF(F494="","",IF(J494="","",IF(K494="","",IF(AND(K494&gt;23,K494&lt;=60),IF(F494="F",VLOOKUP(MROUND(HZ494,0.5),'F-Weight for Length'!K:S,7,0),VLOOKUP(MROUND(HZ494,0.5),'M-Weight for Length'!K:S,7,0)),IF(K494&gt;60,IF(F494="F",VLOOKUP(K494,'F-Weight for Length'!U:AC,7,0),VLOOKUP(K494,'M-Weight for Length'!U:AC,7,0)),IF(F494="F",VLOOKUP(MROUND(HZ494,0.5),'F-Weight for Length'!A:I,7,0),VLOOKUP(MROUND(HZ494,0.5),'M-Weight for Length'!A:I,7,0)))))))),0)</f>
        <v/>
      </c>
      <c r="AG494" s="191" t="str">
        <f>IFERROR(IF(D494="","",IF(F494="","",IF(J494="","",IF(K494="","",IF(AND(K494&gt;23,K494&lt;=60),IF(F494="F",VLOOKUP(MROUND(HZ494,0.5),'F-Weight for Length'!K:S,8,0),VLOOKUP(MROUND(HZ494,0.5),'M-Weight for Length'!K:S,8,0)),IF(K494&gt;60,IF(F494="F",VLOOKUP(K494,'F-Weight for Length'!U:AC,8,0),VLOOKUP(K494,'M-Weight for Length'!U:AC,8,0)),IF(F494="F",VLOOKUP(MROUND(HZ494,0.5),'F-Weight for Length'!A:I,8,0),VLOOKUP(MROUND(HZ494,0.5),'M-Weight for Length'!A:I,8,0)))))))),0)</f>
        <v/>
      </c>
      <c r="AH494" s="191" t="str">
        <f>IFERROR(IF(D494="","",IF(F494="","",IF(J494="","",IF(K494="","",IF(AND(K494&gt;23,K494&lt;=60),IF(F494="F",VLOOKUP(MROUND(HZ494,0.5),'F-Weight for Length'!K:S,9,0),VLOOKUP(MROUND(HZ494,0.5),'M-Weight for Length'!K:S,9,0)),IF(K494&gt;60,IF(F494="F",VLOOKUP(K494,'F-Weight for Length'!U:AC,9,0),VLOOKUP(K494,'M-Weight for Length'!U:AC,9,0)),IF(F494="F",VLOOKUP(MROUND(HZ494,0.5),'F-Weight for Length'!A:I,9,0),VLOOKUP(MROUND(HZ494,0.5),'M-Weight for Length'!A:I,9,0)))))))),0)</f>
        <v/>
      </c>
      <c r="AI494" s="192">
        <f t="shared" si="1610"/>
        <v>0</v>
      </c>
      <c r="AJ494" s="192">
        <f t="shared" si="1611"/>
        <v>0</v>
      </c>
      <c r="AK494" s="192">
        <f t="shared" si="1612"/>
        <v>0</v>
      </c>
      <c r="AL494" s="192">
        <f t="shared" si="1613"/>
        <v>0</v>
      </c>
      <c r="AM494" s="192">
        <f t="shared" si="1614"/>
        <v>0</v>
      </c>
      <c r="AN494" s="192">
        <f t="shared" si="1615"/>
        <v>0</v>
      </c>
      <c r="AO494" s="192">
        <f t="shared" si="1616"/>
        <v>0</v>
      </c>
      <c r="AP494" s="192">
        <f t="shared" si="1617"/>
        <v>0</v>
      </c>
      <c r="AQ494" s="192">
        <f t="shared" si="1618"/>
        <v>0</v>
      </c>
      <c r="AR494" s="192">
        <f t="shared" si="1619"/>
        <v>0</v>
      </c>
      <c r="AS494" s="192">
        <f t="shared" si="1620"/>
        <v>0</v>
      </c>
      <c r="AT494" s="192">
        <f t="shared" si="1621"/>
        <v>0</v>
      </c>
      <c r="AU494" s="192">
        <f t="shared" si="1622"/>
        <v>0</v>
      </c>
      <c r="AV494" s="192">
        <f t="shared" si="1623"/>
        <v>0</v>
      </c>
      <c r="AW494" s="192">
        <f t="shared" si="1624"/>
        <v>0</v>
      </c>
      <c r="AX494" s="192">
        <f t="shared" si="1625"/>
        <v>0</v>
      </c>
      <c r="AY494" s="192">
        <f t="shared" si="1626"/>
        <v>0</v>
      </c>
      <c r="AZ494" s="192">
        <f t="shared" si="1627"/>
        <v>0</v>
      </c>
      <c r="BA494" s="192">
        <f t="shared" si="1628"/>
        <v>0</v>
      </c>
      <c r="BB494" s="192">
        <f t="shared" si="1629"/>
        <v>0</v>
      </c>
      <c r="BC494" s="192">
        <f t="shared" si="1630"/>
        <v>0</v>
      </c>
      <c r="BD494" s="192">
        <f t="shared" si="1631"/>
        <v>0</v>
      </c>
      <c r="BE494" s="192">
        <f t="shared" si="1632"/>
        <v>0</v>
      </c>
      <c r="BF494" s="192">
        <f t="shared" si="1633"/>
        <v>0</v>
      </c>
      <c r="BG494" s="192">
        <f t="shared" si="1634"/>
        <v>0</v>
      </c>
      <c r="BH494" s="192">
        <f t="shared" si="1635"/>
        <v>0</v>
      </c>
      <c r="BI494" s="192">
        <f t="shared" si="1636"/>
        <v>0</v>
      </c>
      <c r="BJ494" s="192">
        <f t="shared" si="1637"/>
        <v>0</v>
      </c>
      <c r="BK494" s="192">
        <f t="shared" si="1638"/>
        <v>0</v>
      </c>
      <c r="BL494" s="192">
        <f t="shared" si="1639"/>
        <v>0</v>
      </c>
      <c r="BM494" s="192">
        <f t="shared" si="1640"/>
        <v>0</v>
      </c>
      <c r="BN494" s="192">
        <f t="shared" si="1641"/>
        <v>0</v>
      </c>
      <c r="BO494" s="192">
        <f t="shared" si="1642"/>
        <v>0</v>
      </c>
      <c r="BP494" s="192">
        <f t="shared" si="1643"/>
        <v>0</v>
      </c>
      <c r="BQ494" s="192">
        <f t="shared" si="1644"/>
        <v>0</v>
      </c>
      <c r="BR494" s="192">
        <f t="shared" si="1645"/>
        <v>0</v>
      </c>
      <c r="BS494" s="192">
        <f t="shared" si="1646"/>
        <v>0</v>
      </c>
      <c r="BT494" s="192">
        <f t="shared" si="1647"/>
        <v>0</v>
      </c>
      <c r="BU494" s="192">
        <f t="shared" si="1648"/>
        <v>0</v>
      </c>
      <c r="BV494" s="192">
        <f t="shared" si="1649"/>
        <v>0</v>
      </c>
      <c r="BW494" s="192">
        <f t="shared" si="1650"/>
        <v>0</v>
      </c>
      <c r="BX494" s="192">
        <f t="shared" si="1651"/>
        <v>0</v>
      </c>
      <c r="BY494" s="192">
        <f t="shared" si="1652"/>
        <v>0</v>
      </c>
      <c r="BZ494" s="192">
        <f t="shared" si="1653"/>
        <v>0</v>
      </c>
      <c r="CA494" s="192">
        <f t="shared" si="1654"/>
        <v>0</v>
      </c>
      <c r="CB494" s="192">
        <f t="shared" si="1655"/>
        <v>0</v>
      </c>
      <c r="CC494" s="192">
        <f t="shared" si="1656"/>
        <v>0</v>
      </c>
      <c r="CD494" s="192">
        <f t="shared" si="1657"/>
        <v>0</v>
      </c>
      <c r="CE494" s="192">
        <f t="shared" si="1658"/>
        <v>0</v>
      </c>
      <c r="CF494" s="192">
        <f t="shared" si="1659"/>
        <v>0</v>
      </c>
      <c r="CG494" s="192">
        <f t="shared" si="1660"/>
        <v>0</v>
      </c>
      <c r="CH494" s="192">
        <f t="shared" si="1661"/>
        <v>0</v>
      </c>
      <c r="CI494" s="192">
        <f t="shared" si="1662"/>
        <v>0</v>
      </c>
      <c r="CJ494" s="192">
        <f t="shared" si="1663"/>
        <v>0</v>
      </c>
      <c r="CK494" s="192">
        <f t="shared" si="1664"/>
        <v>0</v>
      </c>
      <c r="CL494" s="192">
        <f t="shared" si="1665"/>
        <v>0</v>
      </c>
      <c r="CM494" s="192">
        <f t="shared" si="1666"/>
        <v>0</v>
      </c>
      <c r="CN494" s="192">
        <f t="shared" si="1667"/>
        <v>0</v>
      </c>
      <c r="CO494" s="192">
        <f t="shared" si="1668"/>
        <v>0</v>
      </c>
      <c r="CP494" s="192">
        <f t="shared" si="1669"/>
        <v>0</v>
      </c>
      <c r="CQ494" s="192">
        <f t="shared" si="1670"/>
        <v>0</v>
      </c>
      <c r="CR494" s="192">
        <f t="shared" si="1671"/>
        <v>0</v>
      </c>
      <c r="CS494" s="192">
        <f t="shared" si="1672"/>
        <v>0</v>
      </c>
      <c r="CT494" s="192">
        <f t="shared" si="1673"/>
        <v>0</v>
      </c>
      <c r="CU494" s="192">
        <f t="shared" si="1674"/>
        <v>0</v>
      </c>
      <c r="CV494" s="192">
        <f t="shared" si="1675"/>
        <v>0</v>
      </c>
      <c r="CW494" s="192">
        <f t="shared" si="1676"/>
        <v>0</v>
      </c>
      <c r="CX494" s="192">
        <f t="shared" si="1677"/>
        <v>0</v>
      </c>
      <c r="CY494" s="192">
        <f t="shared" si="1678"/>
        <v>0</v>
      </c>
      <c r="CZ494" s="192">
        <f t="shared" si="1679"/>
        <v>0</v>
      </c>
      <c r="DA494" s="192">
        <f t="shared" si="1680"/>
        <v>0</v>
      </c>
      <c r="DB494" s="192">
        <f t="shared" si="1681"/>
        <v>0</v>
      </c>
      <c r="DC494" s="192">
        <f t="shared" si="1682"/>
        <v>0</v>
      </c>
      <c r="DD494" s="192">
        <f t="shared" si="1683"/>
        <v>0</v>
      </c>
      <c r="DE494" s="192">
        <f t="shared" si="1684"/>
        <v>0</v>
      </c>
      <c r="DF494" s="192">
        <f t="shared" si="1685"/>
        <v>0</v>
      </c>
      <c r="DG494" s="192">
        <f t="shared" si="1686"/>
        <v>0</v>
      </c>
      <c r="DH494" s="192">
        <f t="shared" si="1687"/>
        <v>0</v>
      </c>
      <c r="DI494" s="192">
        <f t="shared" si="1688"/>
        <v>0</v>
      </c>
      <c r="DJ494" s="192">
        <f t="shared" si="1689"/>
        <v>0</v>
      </c>
      <c r="DK494" s="192">
        <f t="shared" si="1690"/>
        <v>0</v>
      </c>
      <c r="DL494" s="192">
        <f t="shared" si="1691"/>
        <v>0</v>
      </c>
      <c r="DM494" s="192">
        <f t="shared" si="1692"/>
        <v>0</v>
      </c>
      <c r="DN494" s="192">
        <f t="shared" si="1693"/>
        <v>0</v>
      </c>
      <c r="DO494" s="192">
        <f t="shared" si="1694"/>
        <v>0</v>
      </c>
      <c r="DP494" s="192">
        <f t="shared" si="1695"/>
        <v>0</v>
      </c>
      <c r="DQ494" s="192">
        <f t="shared" si="1696"/>
        <v>0</v>
      </c>
      <c r="DR494" s="192">
        <f t="shared" si="1697"/>
        <v>0</v>
      </c>
      <c r="DS494" s="192">
        <f t="shared" si="1698"/>
        <v>0</v>
      </c>
      <c r="DT494" s="192">
        <f t="shared" si="1699"/>
        <v>0</v>
      </c>
      <c r="DU494" s="192">
        <f t="shared" si="1700"/>
        <v>0</v>
      </c>
      <c r="DV494" s="193">
        <f t="shared" si="1701"/>
        <v>0</v>
      </c>
      <c r="DW494" s="193">
        <f t="shared" si="1702"/>
        <v>0</v>
      </c>
      <c r="DX494" s="193">
        <f t="shared" si="1703"/>
        <v>0</v>
      </c>
      <c r="DY494" s="193">
        <f t="shared" si="1704"/>
        <v>0</v>
      </c>
      <c r="DZ494" s="193">
        <f t="shared" si="1705"/>
        <v>0</v>
      </c>
      <c r="EA494" s="192">
        <f t="shared" si="1706"/>
        <v>0</v>
      </c>
      <c r="EB494" s="192">
        <f t="shared" si="1707"/>
        <v>0</v>
      </c>
      <c r="EC494" s="192">
        <f t="shared" si="1708"/>
        <v>0</v>
      </c>
      <c r="ED494" s="192">
        <f t="shared" si="1709"/>
        <v>0</v>
      </c>
      <c r="EE494" s="192">
        <f t="shared" si="1710"/>
        <v>0</v>
      </c>
      <c r="EF494" s="192">
        <f t="shared" si="1711"/>
        <v>0</v>
      </c>
      <c r="EG494" s="192">
        <f t="shared" si="1712"/>
        <v>0</v>
      </c>
      <c r="EH494" s="192">
        <f t="shared" si="1713"/>
        <v>0</v>
      </c>
      <c r="EI494" s="192">
        <f t="shared" si="1714"/>
        <v>0</v>
      </c>
      <c r="EJ494" s="192">
        <f t="shared" si="1715"/>
        <v>0</v>
      </c>
      <c r="EK494" s="192">
        <f t="shared" si="1716"/>
        <v>0</v>
      </c>
      <c r="EL494" s="192">
        <f t="shared" si="1717"/>
        <v>0</v>
      </c>
      <c r="EM494" s="192">
        <f t="shared" si="1718"/>
        <v>0</v>
      </c>
      <c r="EN494" s="192">
        <f t="shared" si="1719"/>
        <v>0</v>
      </c>
      <c r="EO494" s="192">
        <f t="shared" si="1720"/>
        <v>0</v>
      </c>
      <c r="EP494" s="192">
        <f t="shared" si="1721"/>
        <v>0</v>
      </c>
      <c r="EQ494" s="192">
        <f t="shared" si="1722"/>
        <v>0</v>
      </c>
      <c r="ER494" s="192">
        <f t="shared" si="1723"/>
        <v>0</v>
      </c>
      <c r="ES494" s="192">
        <f t="shared" si="1724"/>
        <v>0</v>
      </c>
      <c r="ET494" s="192">
        <f t="shared" si="1725"/>
        <v>0</v>
      </c>
      <c r="EU494" s="192">
        <f t="shared" si="1726"/>
        <v>0</v>
      </c>
      <c r="EV494" s="192">
        <f t="shared" si="1727"/>
        <v>0</v>
      </c>
      <c r="EW494" s="192">
        <f t="shared" si="1728"/>
        <v>0</v>
      </c>
      <c r="EX494" s="192">
        <f t="shared" si="1729"/>
        <v>0</v>
      </c>
      <c r="EY494" s="192">
        <f t="shared" si="1730"/>
        <v>0</v>
      </c>
      <c r="EZ494" s="192">
        <f t="shared" si="1731"/>
        <v>0</v>
      </c>
      <c r="FA494" s="192">
        <f t="shared" si="1732"/>
        <v>0</v>
      </c>
      <c r="FB494" s="192">
        <f t="shared" si="1733"/>
        <v>0</v>
      </c>
      <c r="FC494" s="192">
        <f t="shared" si="1734"/>
        <v>0</v>
      </c>
      <c r="FD494" s="192">
        <f t="shared" si="1735"/>
        <v>0</v>
      </c>
      <c r="FE494" s="192">
        <f t="shared" si="1736"/>
        <v>0</v>
      </c>
      <c r="FF494" s="192">
        <f t="shared" si="1737"/>
        <v>0</v>
      </c>
      <c r="FG494" s="192">
        <f t="shared" si="1738"/>
        <v>0</v>
      </c>
      <c r="FH494" s="192">
        <f t="shared" si="1739"/>
        <v>0</v>
      </c>
      <c r="FI494" s="192">
        <f t="shared" si="1740"/>
        <v>0</v>
      </c>
      <c r="FJ494" s="192">
        <f t="shared" si="1741"/>
        <v>0</v>
      </c>
      <c r="FK494" s="192">
        <f t="shared" si="1742"/>
        <v>0</v>
      </c>
      <c r="FL494" s="192">
        <f t="shared" si="1743"/>
        <v>0</v>
      </c>
      <c r="FM494" s="192">
        <f t="shared" si="1744"/>
        <v>0</v>
      </c>
      <c r="FN494" s="192">
        <f t="shared" si="1745"/>
        <v>0</v>
      </c>
      <c r="FO494" s="192">
        <f t="shared" si="1746"/>
        <v>0</v>
      </c>
      <c r="FP494" s="192">
        <f t="shared" si="1747"/>
        <v>0</v>
      </c>
      <c r="FQ494" s="192">
        <f t="shared" si="1748"/>
        <v>0</v>
      </c>
      <c r="FR494" s="192">
        <f t="shared" si="1749"/>
        <v>0</v>
      </c>
      <c r="FS494" s="192">
        <f t="shared" si="1750"/>
        <v>0</v>
      </c>
      <c r="FT494" s="192">
        <f t="shared" si="1751"/>
        <v>0</v>
      </c>
      <c r="FU494" s="192">
        <f t="shared" si="1752"/>
        <v>0</v>
      </c>
      <c r="FV494" s="192">
        <f t="shared" si="1753"/>
        <v>0</v>
      </c>
      <c r="FW494" s="192">
        <f t="shared" si="1754"/>
        <v>0</v>
      </c>
      <c r="FX494" s="192">
        <f t="shared" si="1755"/>
        <v>0</v>
      </c>
      <c r="FY494" s="192">
        <f t="shared" si="1756"/>
        <v>0</v>
      </c>
      <c r="FZ494" s="192">
        <f t="shared" si="1757"/>
        <v>0</v>
      </c>
      <c r="GA494" s="192">
        <f t="shared" si="1758"/>
        <v>0</v>
      </c>
      <c r="GB494" s="192">
        <f t="shared" si="1759"/>
        <v>0</v>
      </c>
      <c r="GC494" s="192">
        <f t="shared" si="1760"/>
        <v>0</v>
      </c>
      <c r="GD494" s="192">
        <f t="shared" si="1761"/>
        <v>0</v>
      </c>
      <c r="GE494" s="192">
        <f t="shared" si="1762"/>
        <v>0</v>
      </c>
      <c r="GF494" s="192">
        <f t="shared" si="1763"/>
        <v>0</v>
      </c>
      <c r="GG494" s="192">
        <f t="shared" si="1764"/>
        <v>0</v>
      </c>
      <c r="GH494" s="192">
        <f t="shared" si="1765"/>
        <v>0</v>
      </c>
      <c r="GI494" s="192">
        <f t="shared" si="1766"/>
        <v>0</v>
      </c>
      <c r="GJ494" s="192">
        <f t="shared" si="1767"/>
        <v>0</v>
      </c>
      <c r="GK494" s="192">
        <f t="shared" si="1768"/>
        <v>0</v>
      </c>
      <c r="GL494" s="192">
        <f t="shared" si="1769"/>
        <v>0</v>
      </c>
      <c r="GM494" s="192">
        <f t="shared" si="1770"/>
        <v>0</v>
      </c>
      <c r="GN494" s="192">
        <f t="shared" si="1771"/>
        <v>0</v>
      </c>
      <c r="GO494" s="192">
        <f t="shared" si="1772"/>
        <v>0</v>
      </c>
      <c r="GP494" s="192">
        <f t="shared" si="1773"/>
        <v>0</v>
      </c>
      <c r="GQ494" s="192">
        <f t="shared" si="1774"/>
        <v>0</v>
      </c>
      <c r="GR494" s="192">
        <f t="shared" si="1775"/>
        <v>0</v>
      </c>
      <c r="GS494" s="192">
        <f t="shared" si="1776"/>
        <v>0</v>
      </c>
      <c r="GT494" s="192">
        <f t="shared" si="1777"/>
        <v>0</v>
      </c>
      <c r="GU494" s="192">
        <f t="shared" si="1778"/>
        <v>0</v>
      </c>
      <c r="GV494" s="192">
        <f t="shared" si="1779"/>
        <v>0</v>
      </c>
      <c r="GW494" s="192">
        <f t="shared" si="1780"/>
        <v>0</v>
      </c>
      <c r="GX494" s="192">
        <f t="shared" si="1781"/>
        <v>0</v>
      </c>
      <c r="GY494" s="192">
        <f t="shared" si="1782"/>
        <v>0</v>
      </c>
      <c r="GZ494" s="192">
        <f t="shared" si="1783"/>
        <v>0</v>
      </c>
      <c r="HA494" s="192">
        <f t="shared" si="1784"/>
        <v>0</v>
      </c>
      <c r="HB494" s="192">
        <f t="shared" si="1785"/>
        <v>0</v>
      </c>
      <c r="HC494" s="192">
        <f t="shared" si="1786"/>
        <v>0</v>
      </c>
      <c r="HD494" s="192">
        <f t="shared" si="1787"/>
        <v>0</v>
      </c>
      <c r="HE494" s="192">
        <f t="shared" si="1788"/>
        <v>0</v>
      </c>
      <c r="HF494" s="192">
        <f t="shared" si="1789"/>
        <v>0</v>
      </c>
      <c r="HG494" s="192">
        <f t="shared" si="1790"/>
        <v>0</v>
      </c>
      <c r="HH494" s="192">
        <f t="shared" si="1791"/>
        <v>0</v>
      </c>
      <c r="HI494" s="192">
        <f t="shared" si="1792"/>
        <v>0</v>
      </c>
      <c r="HJ494" s="192">
        <f t="shared" si="1793"/>
        <v>0</v>
      </c>
      <c r="HK494" s="192">
        <f t="shared" si="1794"/>
        <v>0</v>
      </c>
      <c r="HL494" s="192">
        <f t="shared" si="1795"/>
        <v>0</v>
      </c>
      <c r="HM494" s="192">
        <f t="shared" si="1796"/>
        <v>0</v>
      </c>
      <c r="HN494" s="194">
        <f t="shared" si="1797"/>
        <v>0</v>
      </c>
      <c r="HO494" s="194">
        <f t="shared" si="1798"/>
        <v>0</v>
      </c>
      <c r="HP494" s="194">
        <f t="shared" si="1799"/>
        <v>0</v>
      </c>
      <c r="HQ494" s="194">
        <f t="shared" si="1800"/>
        <v>0</v>
      </c>
      <c r="HR494" s="194">
        <f t="shared" si="1801"/>
        <v>0</v>
      </c>
      <c r="HS494" s="195" t="str">
        <f t="shared" si="1599"/>
        <v/>
      </c>
      <c r="HT494" s="196">
        <f t="shared" si="1595"/>
        <v>0</v>
      </c>
      <c r="HU494" s="196">
        <f t="shared" si="1596"/>
        <v>0</v>
      </c>
      <c r="HV494" s="197" t="str">
        <f t="shared" si="1600"/>
        <v/>
      </c>
      <c r="HW494" s="197" t="str">
        <f t="shared" si="1802"/>
        <v/>
      </c>
      <c r="HX494" s="197" t="str">
        <f t="shared" si="1803"/>
        <v/>
      </c>
      <c r="HY494" s="195" t="str">
        <f t="shared" si="1601"/>
        <v/>
      </c>
      <c r="HZ494" s="30">
        <f t="shared" si="1597"/>
        <v>0</v>
      </c>
      <c r="IA494" s="198">
        <f t="shared" si="1602"/>
        <v>0</v>
      </c>
      <c r="IB494" s="195"/>
      <c r="IC494" s="195">
        <f t="shared" si="1804"/>
        <v>0</v>
      </c>
      <c r="ID494" s="195">
        <f t="shared" si="1603"/>
        <v>0</v>
      </c>
      <c r="IE494" s="195">
        <f t="shared" si="1805"/>
        <v>0</v>
      </c>
      <c r="IF494" s="195">
        <f t="shared" si="1604"/>
        <v>0</v>
      </c>
      <c r="IG494" s="307">
        <f t="shared" si="1605"/>
        <v>0</v>
      </c>
      <c r="IH494" s="307">
        <f t="shared" si="1606"/>
        <v>0</v>
      </c>
      <c r="II494" s="44">
        <f t="shared" si="1806"/>
        <v>0</v>
      </c>
      <c r="IJ494" s="44">
        <f t="shared" si="1807"/>
        <v>0</v>
      </c>
      <c r="IK494" s="44">
        <f t="shared" si="1808"/>
        <v>0</v>
      </c>
      <c r="IL494" s="44">
        <f t="shared" si="1809"/>
        <v>0</v>
      </c>
      <c r="IM494" s="44">
        <f t="shared" si="1810"/>
        <v>0</v>
      </c>
      <c r="IN494" s="44">
        <f t="shared" si="1811"/>
        <v>0</v>
      </c>
      <c r="IO494" s="44">
        <f t="shared" si="1812"/>
        <v>0</v>
      </c>
    </row>
    <row r="495" spans="1:249" ht="18" customHeight="1">
      <c r="A495" s="188">
        <v>489</v>
      </c>
      <c r="B495" s="326"/>
      <c r="C495" s="289"/>
      <c r="D495" s="199"/>
      <c r="E495" s="189"/>
      <c r="F495" s="189"/>
      <c r="G495" s="190"/>
      <c r="H495" s="190"/>
      <c r="I495" s="272"/>
      <c r="J495" s="207"/>
      <c r="K495" s="214" t="str">
        <f t="shared" si="1607"/>
        <v/>
      </c>
      <c r="L495" s="200" t="str">
        <f t="shared" si="1608"/>
        <v/>
      </c>
      <c r="M495" s="200" t="str">
        <f t="shared" si="1609"/>
        <v/>
      </c>
      <c r="N495" s="209" t="str">
        <f t="shared" si="1598"/>
        <v/>
      </c>
      <c r="O495" s="208" t="str">
        <f>IFERROR(IF(D495="","",IF(K495="","",IF(I495="","",IF(F495="F",VLOOKUP(K495,F!A:G,2,0),IF(F495="M",VLOOKUP(K495,M!A:G,2,0),""))))),0)</f>
        <v/>
      </c>
      <c r="P495" s="191" t="str">
        <f>IFERROR(IF(D495="","",IF(K495="","",IF(I495="","",IF(F495="F",VLOOKUP(K495,F!A:G,3,0),IF(F495="M",VLOOKUP(K495,M!A:G,3,0),""))))),0)</f>
        <v/>
      </c>
      <c r="Q495" s="191" t="str">
        <f>IFERROR(IF(D495="","",IF(K495="","",IF(I495="","",IF(F495="F",VLOOKUP(K495,F!A:G,4,0),IF(F495="M",VLOOKUP(K495,M!A:G,4,0),""))))),0)</f>
        <v/>
      </c>
      <c r="R495" s="191" t="str">
        <f>IFERROR(IF(D495="","",IF(K495="","",IF(I495="","",IF(F495="F",VLOOKUP(K495,F!A:G,5,0),IF(F495="M",VLOOKUP(K495,M!A:G,5,0),""))))),0)</f>
        <v/>
      </c>
      <c r="S495" s="191" t="str">
        <f>IFERROR(IF(D495="","",IF(K495="","",IF(I495="","",IF(F495="F",VLOOKUP(K495,F!A:G,6,0),IF(F495="M",VLOOKUP(K495,M!A:G,6,0),""))))),0)</f>
        <v/>
      </c>
      <c r="T495" s="191" t="str">
        <f>IFERROR(IF(D495="","",IF(K495="","",IF(I495="","",IF(F495="F",VLOOKUP(K495,F!A:G,7,0),IF(F495="M",VLOOKUP(K495,M!A:G,7,0),""))))),0)</f>
        <v/>
      </c>
      <c r="U495" s="191" t="str">
        <f>IFERROR(IF(D495="","",IF(K495="","",IF(J495="","",IF(F495="F",VLOOKUP(K495,F!A:M,8,0),IF(F495="M",VLOOKUP(K495,M!A:M,8,0),""))))),0)</f>
        <v/>
      </c>
      <c r="V495" s="191" t="str">
        <f>IFERROR(IF(D495="","",IF(K495="","",IF(J495="","",IF(F495="F",VLOOKUP(K495,F!A:M,9,0),IF(F495="M",VLOOKUP(K495,M!A:M,9,0),""))))),0)</f>
        <v/>
      </c>
      <c r="W495" s="191" t="str">
        <f>IFERROR(IF(D495="","",IF(K495="","",IF(J495="","",IF(F495="F",VLOOKUP(K495,F!A:M,10,0),IF(F495="M",VLOOKUP(K495,M!A:M,10,0),""))))),0)</f>
        <v/>
      </c>
      <c r="X495" s="191" t="str">
        <f>IFERROR(IF(D495="","",IF(K495="","",IF(J495="","",IF(F495="F",VLOOKUP(K495,F!A:M,11,0),IF(F495="M",VLOOKUP(K495,M!A:M,11,0),""))))),0)</f>
        <v/>
      </c>
      <c r="Y495" s="191" t="str">
        <f>IFERROR(IF(D495="","",IF(K495="","",IF(J495="","",IF(F495="F",VLOOKUP(K495,F!A:M,12,0),IF(F495="M",VLOOKUP(K495,M!A:M,12,0),""))))),0)</f>
        <v/>
      </c>
      <c r="Z495" s="191" t="str">
        <f>IFERROR(IF(D495="","",IF(K495="","",IF(J495="","",IF(F495="F",VLOOKUP(K495,F!A:M,13,0),IF(F495="M",VLOOKUP(K495,M!A:M,13,0),""))))),0)</f>
        <v/>
      </c>
      <c r="AA495" s="191" t="str">
        <f>IFERROR(IF(D495="","",IF(F495="","",IF(J495="","",IF(K495="","",IF(AND(K495&gt;23,K495&lt;=60),IF(F495="F",VLOOKUP(MROUND(HZ495,0.5),'F-Weight for Length'!K:S,2,0),VLOOKUP(MROUND(HZ495,0.5),'M-Weight for Length'!K:S,2,0)),IF(K495&gt;60,IF(F495="F",VLOOKUP(K495,'F-Weight for Length'!U:AC,2,0),VLOOKUP(K495,'M-Weight for Length'!U:AC,2,0)),IF(F495="F",VLOOKUP(MROUND(HZ495,0.5),'F-Weight for Length'!A:I,2,0),VLOOKUP(MROUND(HZ495,0.5),'M-Weight for Length'!A:I,2,0)))))))),0)</f>
        <v/>
      </c>
      <c r="AB495" s="191" t="str">
        <f>IFERROR(IF(D495="","",IF(F495="","",IF(J495="","",IF(K495="","",IF(AND(K495&gt;23,K495&lt;=60),IF(F495="F",VLOOKUP(MROUND(HZ495,0.5),'F-Weight for Length'!K:S,3,0),VLOOKUP(MROUND(HZ495,0.5),'M-Weight for Length'!K:S,3,0)),IF(K495&gt;60,IF(F495="F",VLOOKUP(K495,'F-Weight for Length'!U:AC,3,0),VLOOKUP(K495,'M-Weight for Length'!U:AC,3,0)),IF(F495="F",VLOOKUP(MROUND(HZ495,0.5),'F-Weight for Length'!A:I,3,0),VLOOKUP(MROUND(HZ495,0.5),'M-Weight for Length'!A:I,3,0)))))))),0)</f>
        <v/>
      </c>
      <c r="AC495" s="191" t="str">
        <f>IFERROR(IF(D495="","",IF(F495="","",IF(J495="","",IF(K495="","",IF(AND(K495&gt;23,K495&lt;=60),IF(F495="F",VLOOKUP(MROUND(HZ495,0.5),'F-Weight for Length'!K:S,4,0),VLOOKUP(MROUND(HZ495,0.5),'M-Weight for Length'!K:S,4,0)),IF(K495&gt;60,IF(F495="F",VLOOKUP(K495,'F-Weight for Length'!U:AC,4,0),VLOOKUP(K495,'M-Weight for Length'!U:AC,4,0)),IF(F495="F",VLOOKUP(MROUND(HZ495,0.5),'F-Weight for Length'!A:I,4,0),VLOOKUP(MROUND(HZ495,0.5),'M-Weight for Length'!A:I,4,0)))))))),0)</f>
        <v/>
      </c>
      <c r="AD495" s="191" t="str">
        <f>IFERROR(IF(D495="","",IF(F495="","",IF(J495="","",IF(K495="","",IF(AND(K495&gt;23,K495&lt;=60),IF(F495="F",VLOOKUP(MROUND(HZ495,0.5),'F-Weight for Length'!K:S,5,0),VLOOKUP(MROUND(HZ495,0.5),'M-Weight for Length'!K:S,5,0)),IF(K495&gt;60,IF(F495="F",VLOOKUP(K495,'F-Weight for Length'!U:AC,5,0),VLOOKUP(K495,'M-Weight for Length'!U:AC,5,0)),IF(F495="F",VLOOKUP(MROUND(HZ495,0.5),'F-Weight for Length'!A:I,5,0),VLOOKUP(MROUND(HZ495,0.5),'M-Weight for Length'!A:I,5,0)))))))),0)</f>
        <v/>
      </c>
      <c r="AE495" s="191" t="str">
        <f>IFERROR(IF(D495="","",IF(F495="","",IF(J495="","",IF(K495="","",IF(AND(K495&gt;23,K495&lt;=60),IF(F495="F",VLOOKUP(MROUND(HZ495,0.5),'F-Weight for Length'!K:S,6,0),VLOOKUP(MROUND(HZ495,0.5),'M-Weight for Length'!K:S,6,0)),IF(K495&gt;60,IF(F495="F",VLOOKUP(K495,'F-Weight for Length'!U:AC,6,0),VLOOKUP(K495,'M-Weight for Length'!U:AC,6,0)),IF(F495="F",VLOOKUP(MROUND(HZ495,0.5),'F-Weight for Length'!A:I,6,0),VLOOKUP(MROUND(HZ495,0.5),'M-Weight for Length'!A:I,6,0)))))))),0)</f>
        <v/>
      </c>
      <c r="AF495" s="191" t="str">
        <f>IFERROR(IF(D495="","",IF(F495="","",IF(J495="","",IF(K495="","",IF(AND(K495&gt;23,K495&lt;=60),IF(F495="F",VLOOKUP(MROUND(HZ495,0.5),'F-Weight for Length'!K:S,7,0),VLOOKUP(MROUND(HZ495,0.5),'M-Weight for Length'!K:S,7,0)),IF(K495&gt;60,IF(F495="F",VLOOKUP(K495,'F-Weight for Length'!U:AC,7,0),VLOOKUP(K495,'M-Weight for Length'!U:AC,7,0)),IF(F495="F",VLOOKUP(MROUND(HZ495,0.5),'F-Weight for Length'!A:I,7,0),VLOOKUP(MROUND(HZ495,0.5),'M-Weight for Length'!A:I,7,0)))))))),0)</f>
        <v/>
      </c>
      <c r="AG495" s="191" t="str">
        <f>IFERROR(IF(D495="","",IF(F495="","",IF(J495="","",IF(K495="","",IF(AND(K495&gt;23,K495&lt;=60),IF(F495="F",VLOOKUP(MROUND(HZ495,0.5),'F-Weight for Length'!K:S,8,0),VLOOKUP(MROUND(HZ495,0.5),'M-Weight for Length'!K:S,8,0)),IF(K495&gt;60,IF(F495="F",VLOOKUP(K495,'F-Weight for Length'!U:AC,8,0),VLOOKUP(K495,'M-Weight for Length'!U:AC,8,0)),IF(F495="F",VLOOKUP(MROUND(HZ495,0.5),'F-Weight for Length'!A:I,8,0),VLOOKUP(MROUND(HZ495,0.5),'M-Weight for Length'!A:I,8,0)))))))),0)</f>
        <v/>
      </c>
      <c r="AH495" s="191" t="str">
        <f>IFERROR(IF(D495="","",IF(F495="","",IF(J495="","",IF(K495="","",IF(AND(K495&gt;23,K495&lt;=60),IF(F495="F",VLOOKUP(MROUND(HZ495,0.5),'F-Weight for Length'!K:S,9,0),VLOOKUP(MROUND(HZ495,0.5),'M-Weight for Length'!K:S,9,0)),IF(K495&gt;60,IF(F495="F",VLOOKUP(K495,'F-Weight for Length'!U:AC,9,0),VLOOKUP(K495,'M-Weight for Length'!U:AC,9,0)),IF(F495="F",VLOOKUP(MROUND(HZ495,0.5),'F-Weight for Length'!A:I,9,0),VLOOKUP(MROUND(HZ495,0.5),'M-Weight for Length'!A:I,9,0)))))))),0)</f>
        <v/>
      </c>
      <c r="AI495" s="192">
        <f t="shared" si="1610"/>
        <v>0</v>
      </c>
      <c r="AJ495" s="192">
        <f t="shared" si="1611"/>
        <v>0</v>
      </c>
      <c r="AK495" s="192">
        <f t="shared" si="1612"/>
        <v>0</v>
      </c>
      <c r="AL495" s="192">
        <f t="shared" si="1613"/>
        <v>0</v>
      </c>
      <c r="AM495" s="192">
        <f t="shared" si="1614"/>
        <v>0</v>
      </c>
      <c r="AN495" s="192">
        <f t="shared" si="1615"/>
        <v>0</v>
      </c>
      <c r="AO495" s="192">
        <f t="shared" si="1616"/>
        <v>0</v>
      </c>
      <c r="AP495" s="192">
        <f t="shared" si="1617"/>
        <v>0</v>
      </c>
      <c r="AQ495" s="192">
        <f t="shared" si="1618"/>
        <v>0</v>
      </c>
      <c r="AR495" s="192">
        <f t="shared" si="1619"/>
        <v>0</v>
      </c>
      <c r="AS495" s="192">
        <f t="shared" si="1620"/>
        <v>0</v>
      </c>
      <c r="AT495" s="192">
        <f t="shared" si="1621"/>
        <v>0</v>
      </c>
      <c r="AU495" s="192">
        <f t="shared" si="1622"/>
        <v>0</v>
      </c>
      <c r="AV495" s="192">
        <f t="shared" si="1623"/>
        <v>0</v>
      </c>
      <c r="AW495" s="192">
        <f t="shared" si="1624"/>
        <v>0</v>
      </c>
      <c r="AX495" s="192">
        <f t="shared" si="1625"/>
        <v>0</v>
      </c>
      <c r="AY495" s="192">
        <f t="shared" si="1626"/>
        <v>0</v>
      </c>
      <c r="AZ495" s="192">
        <f t="shared" si="1627"/>
        <v>0</v>
      </c>
      <c r="BA495" s="192">
        <f t="shared" si="1628"/>
        <v>0</v>
      </c>
      <c r="BB495" s="192">
        <f t="shared" si="1629"/>
        <v>0</v>
      </c>
      <c r="BC495" s="192">
        <f t="shared" si="1630"/>
        <v>0</v>
      </c>
      <c r="BD495" s="192">
        <f t="shared" si="1631"/>
        <v>0</v>
      </c>
      <c r="BE495" s="192">
        <f t="shared" si="1632"/>
        <v>0</v>
      </c>
      <c r="BF495" s="192">
        <f t="shared" si="1633"/>
        <v>0</v>
      </c>
      <c r="BG495" s="192">
        <f t="shared" si="1634"/>
        <v>0</v>
      </c>
      <c r="BH495" s="192">
        <f t="shared" si="1635"/>
        <v>0</v>
      </c>
      <c r="BI495" s="192">
        <f t="shared" si="1636"/>
        <v>0</v>
      </c>
      <c r="BJ495" s="192">
        <f t="shared" si="1637"/>
        <v>0</v>
      </c>
      <c r="BK495" s="192">
        <f t="shared" si="1638"/>
        <v>0</v>
      </c>
      <c r="BL495" s="192">
        <f t="shared" si="1639"/>
        <v>0</v>
      </c>
      <c r="BM495" s="192">
        <f t="shared" si="1640"/>
        <v>0</v>
      </c>
      <c r="BN495" s="192">
        <f t="shared" si="1641"/>
        <v>0</v>
      </c>
      <c r="BO495" s="192">
        <f t="shared" si="1642"/>
        <v>0</v>
      </c>
      <c r="BP495" s="192">
        <f t="shared" si="1643"/>
        <v>0</v>
      </c>
      <c r="BQ495" s="192">
        <f t="shared" si="1644"/>
        <v>0</v>
      </c>
      <c r="BR495" s="192">
        <f t="shared" si="1645"/>
        <v>0</v>
      </c>
      <c r="BS495" s="192">
        <f t="shared" si="1646"/>
        <v>0</v>
      </c>
      <c r="BT495" s="192">
        <f t="shared" si="1647"/>
        <v>0</v>
      </c>
      <c r="BU495" s="192">
        <f t="shared" si="1648"/>
        <v>0</v>
      </c>
      <c r="BV495" s="192">
        <f t="shared" si="1649"/>
        <v>0</v>
      </c>
      <c r="BW495" s="192">
        <f t="shared" si="1650"/>
        <v>0</v>
      </c>
      <c r="BX495" s="192">
        <f t="shared" si="1651"/>
        <v>0</v>
      </c>
      <c r="BY495" s="192">
        <f t="shared" si="1652"/>
        <v>0</v>
      </c>
      <c r="BZ495" s="192">
        <f t="shared" si="1653"/>
        <v>0</v>
      </c>
      <c r="CA495" s="192">
        <f t="shared" si="1654"/>
        <v>0</v>
      </c>
      <c r="CB495" s="192">
        <f t="shared" si="1655"/>
        <v>0</v>
      </c>
      <c r="CC495" s="192">
        <f t="shared" si="1656"/>
        <v>0</v>
      </c>
      <c r="CD495" s="192">
        <f t="shared" si="1657"/>
        <v>0</v>
      </c>
      <c r="CE495" s="192">
        <f t="shared" si="1658"/>
        <v>0</v>
      </c>
      <c r="CF495" s="192">
        <f t="shared" si="1659"/>
        <v>0</v>
      </c>
      <c r="CG495" s="192">
        <f t="shared" si="1660"/>
        <v>0</v>
      </c>
      <c r="CH495" s="192">
        <f t="shared" si="1661"/>
        <v>0</v>
      </c>
      <c r="CI495" s="192">
        <f t="shared" si="1662"/>
        <v>0</v>
      </c>
      <c r="CJ495" s="192">
        <f t="shared" si="1663"/>
        <v>0</v>
      </c>
      <c r="CK495" s="192">
        <f t="shared" si="1664"/>
        <v>0</v>
      </c>
      <c r="CL495" s="192">
        <f t="shared" si="1665"/>
        <v>0</v>
      </c>
      <c r="CM495" s="192">
        <f t="shared" si="1666"/>
        <v>0</v>
      </c>
      <c r="CN495" s="192">
        <f t="shared" si="1667"/>
        <v>0</v>
      </c>
      <c r="CO495" s="192">
        <f t="shared" si="1668"/>
        <v>0</v>
      </c>
      <c r="CP495" s="192">
        <f t="shared" si="1669"/>
        <v>0</v>
      </c>
      <c r="CQ495" s="192">
        <f t="shared" si="1670"/>
        <v>0</v>
      </c>
      <c r="CR495" s="192">
        <f t="shared" si="1671"/>
        <v>0</v>
      </c>
      <c r="CS495" s="192">
        <f t="shared" si="1672"/>
        <v>0</v>
      </c>
      <c r="CT495" s="192">
        <f t="shared" si="1673"/>
        <v>0</v>
      </c>
      <c r="CU495" s="192">
        <f t="shared" si="1674"/>
        <v>0</v>
      </c>
      <c r="CV495" s="192">
        <f t="shared" si="1675"/>
        <v>0</v>
      </c>
      <c r="CW495" s="192">
        <f t="shared" si="1676"/>
        <v>0</v>
      </c>
      <c r="CX495" s="192">
        <f t="shared" si="1677"/>
        <v>0</v>
      </c>
      <c r="CY495" s="192">
        <f t="shared" si="1678"/>
        <v>0</v>
      </c>
      <c r="CZ495" s="192">
        <f t="shared" si="1679"/>
        <v>0</v>
      </c>
      <c r="DA495" s="192">
        <f t="shared" si="1680"/>
        <v>0</v>
      </c>
      <c r="DB495" s="192">
        <f t="shared" si="1681"/>
        <v>0</v>
      </c>
      <c r="DC495" s="192">
        <f t="shared" si="1682"/>
        <v>0</v>
      </c>
      <c r="DD495" s="192">
        <f t="shared" si="1683"/>
        <v>0</v>
      </c>
      <c r="DE495" s="192">
        <f t="shared" si="1684"/>
        <v>0</v>
      </c>
      <c r="DF495" s="192">
        <f t="shared" si="1685"/>
        <v>0</v>
      </c>
      <c r="DG495" s="192">
        <f t="shared" si="1686"/>
        <v>0</v>
      </c>
      <c r="DH495" s="192">
        <f t="shared" si="1687"/>
        <v>0</v>
      </c>
      <c r="DI495" s="192">
        <f t="shared" si="1688"/>
        <v>0</v>
      </c>
      <c r="DJ495" s="192">
        <f t="shared" si="1689"/>
        <v>0</v>
      </c>
      <c r="DK495" s="192">
        <f t="shared" si="1690"/>
        <v>0</v>
      </c>
      <c r="DL495" s="192">
        <f t="shared" si="1691"/>
        <v>0</v>
      </c>
      <c r="DM495" s="192">
        <f t="shared" si="1692"/>
        <v>0</v>
      </c>
      <c r="DN495" s="192">
        <f t="shared" si="1693"/>
        <v>0</v>
      </c>
      <c r="DO495" s="192">
        <f t="shared" si="1694"/>
        <v>0</v>
      </c>
      <c r="DP495" s="192">
        <f t="shared" si="1695"/>
        <v>0</v>
      </c>
      <c r="DQ495" s="192">
        <f t="shared" si="1696"/>
        <v>0</v>
      </c>
      <c r="DR495" s="192">
        <f t="shared" si="1697"/>
        <v>0</v>
      </c>
      <c r="DS495" s="192">
        <f t="shared" si="1698"/>
        <v>0</v>
      </c>
      <c r="DT495" s="192">
        <f t="shared" si="1699"/>
        <v>0</v>
      </c>
      <c r="DU495" s="192">
        <f t="shared" si="1700"/>
        <v>0</v>
      </c>
      <c r="DV495" s="193">
        <f t="shared" si="1701"/>
        <v>0</v>
      </c>
      <c r="DW495" s="193">
        <f t="shared" si="1702"/>
        <v>0</v>
      </c>
      <c r="DX495" s="193">
        <f t="shared" si="1703"/>
        <v>0</v>
      </c>
      <c r="DY495" s="193">
        <f t="shared" si="1704"/>
        <v>0</v>
      </c>
      <c r="DZ495" s="193">
        <f t="shared" si="1705"/>
        <v>0</v>
      </c>
      <c r="EA495" s="192">
        <f t="shared" si="1706"/>
        <v>0</v>
      </c>
      <c r="EB495" s="192">
        <f t="shared" si="1707"/>
        <v>0</v>
      </c>
      <c r="EC495" s="192">
        <f t="shared" si="1708"/>
        <v>0</v>
      </c>
      <c r="ED495" s="192">
        <f t="shared" si="1709"/>
        <v>0</v>
      </c>
      <c r="EE495" s="192">
        <f t="shared" si="1710"/>
        <v>0</v>
      </c>
      <c r="EF495" s="192">
        <f t="shared" si="1711"/>
        <v>0</v>
      </c>
      <c r="EG495" s="192">
        <f t="shared" si="1712"/>
        <v>0</v>
      </c>
      <c r="EH495" s="192">
        <f t="shared" si="1713"/>
        <v>0</v>
      </c>
      <c r="EI495" s="192">
        <f t="shared" si="1714"/>
        <v>0</v>
      </c>
      <c r="EJ495" s="192">
        <f t="shared" si="1715"/>
        <v>0</v>
      </c>
      <c r="EK495" s="192">
        <f t="shared" si="1716"/>
        <v>0</v>
      </c>
      <c r="EL495" s="192">
        <f t="shared" si="1717"/>
        <v>0</v>
      </c>
      <c r="EM495" s="192">
        <f t="shared" si="1718"/>
        <v>0</v>
      </c>
      <c r="EN495" s="192">
        <f t="shared" si="1719"/>
        <v>0</v>
      </c>
      <c r="EO495" s="192">
        <f t="shared" si="1720"/>
        <v>0</v>
      </c>
      <c r="EP495" s="192">
        <f t="shared" si="1721"/>
        <v>0</v>
      </c>
      <c r="EQ495" s="192">
        <f t="shared" si="1722"/>
        <v>0</v>
      </c>
      <c r="ER495" s="192">
        <f t="shared" si="1723"/>
        <v>0</v>
      </c>
      <c r="ES495" s="192">
        <f t="shared" si="1724"/>
        <v>0</v>
      </c>
      <c r="ET495" s="192">
        <f t="shared" si="1725"/>
        <v>0</v>
      </c>
      <c r="EU495" s="192">
        <f t="shared" si="1726"/>
        <v>0</v>
      </c>
      <c r="EV495" s="192">
        <f t="shared" si="1727"/>
        <v>0</v>
      </c>
      <c r="EW495" s="192">
        <f t="shared" si="1728"/>
        <v>0</v>
      </c>
      <c r="EX495" s="192">
        <f t="shared" si="1729"/>
        <v>0</v>
      </c>
      <c r="EY495" s="192">
        <f t="shared" si="1730"/>
        <v>0</v>
      </c>
      <c r="EZ495" s="192">
        <f t="shared" si="1731"/>
        <v>0</v>
      </c>
      <c r="FA495" s="192">
        <f t="shared" si="1732"/>
        <v>0</v>
      </c>
      <c r="FB495" s="192">
        <f t="shared" si="1733"/>
        <v>0</v>
      </c>
      <c r="FC495" s="192">
        <f t="shared" si="1734"/>
        <v>0</v>
      </c>
      <c r="FD495" s="192">
        <f t="shared" si="1735"/>
        <v>0</v>
      </c>
      <c r="FE495" s="192">
        <f t="shared" si="1736"/>
        <v>0</v>
      </c>
      <c r="FF495" s="192">
        <f t="shared" si="1737"/>
        <v>0</v>
      </c>
      <c r="FG495" s="192">
        <f t="shared" si="1738"/>
        <v>0</v>
      </c>
      <c r="FH495" s="192">
        <f t="shared" si="1739"/>
        <v>0</v>
      </c>
      <c r="FI495" s="192">
        <f t="shared" si="1740"/>
        <v>0</v>
      </c>
      <c r="FJ495" s="192">
        <f t="shared" si="1741"/>
        <v>0</v>
      </c>
      <c r="FK495" s="192">
        <f t="shared" si="1742"/>
        <v>0</v>
      </c>
      <c r="FL495" s="192">
        <f t="shared" si="1743"/>
        <v>0</v>
      </c>
      <c r="FM495" s="192">
        <f t="shared" si="1744"/>
        <v>0</v>
      </c>
      <c r="FN495" s="192">
        <f t="shared" si="1745"/>
        <v>0</v>
      </c>
      <c r="FO495" s="192">
        <f t="shared" si="1746"/>
        <v>0</v>
      </c>
      <c r="FP495" s="192">
        <f t="shared" si="1747"/>
        <v>0</v>
      </c>
      <c r="FQ495" s="192">
        <f t="shared" si="1748"/>
        <v>0</v>
      </c>
      <c r="FR495" s="192">
        <f t="shared" si="1749"/>
        <v>0</v>
      </c>
      <c r="FS495" s="192">
        <f t="shared" si="1750"/>
        <v>0</v>
      </c>
      <c r="FT495" s="192">
        <f t="shared" si="1751"/>
        <v>0</v>
      </c>
      <c r="FU495" s="192">
        <f t="shared" si="1752"/>
        <v>0</v>
      </c>
      <c r="FV495" s="192">
        <f t="shared" si="1753"/>
        <v>0</v>
      </c>
      <c r="FW495" s="192">
        <f t="shared" si="1754"/>
        <v>0</v>
      </c>
      <c r="FX495" s="192">
        <f t="shared" si="1755"/>
        <v>0</v>
      </c>
      <c r="FY495" s="192">
        <f t="shared" si="1756"/>
        <v>0</v>
      </c>
      <c r="FZ495" s="192">
        <f t="shared" si="1757"/>
        <v>0</v>
      </c>
      <c r="GA495" s="192">
        <f t="shared" si="1758"/>
        <v>0</v>
      </c>
      <c r="GB495" s="192">
        <f t="shared" si="1759"/>
        <v>0</v>
      </c>
      <c r="GC495" s="192">
        <f t="shared" si="1760"/>
        <v>0</v>
      </c>
      <c r="GD495" s="192">
        <f t="shared" si="1761"/>
        <v>0</v>
      </c>
      <c r="GE495" s="192">
        <f t="shared" si="1762"/>
        <v>0</v>
      </c>
      <c r="GF495" s="192">
        <f t="shared" si="1763"/>
        <v>0</v>
      </c>
      <c r="GG495" s="192">
        <f t="shared" si="1764"/>
        <v>0</v>
      </c>
      <c r="GH495" s="192">
        <f t="shared" si="1765"/>
        <v>0</v>
      </c>
      <c r="GI495" s="192">
        <f t="shared" si="1766"/>
        <v>0</v>
      </c>
      <c r="GJ495" s="192">
        <f t="shared" si="1767"/>
        <v>0</v>
      </c>
      <c r="GK495" s="192">
        <f t="shared" si="1768"/>
        <v>0</v>
      </c>
      <c r="GL495" s="192">
        <f t="shared" si="1769"/>
        <v>0</v>
      </c>
      <c r="GM495" s="192">
        <f t="shared" si="1770"/>
        <v>0</v>
      </c>
      <c r="GN495" s="192">
        <f t="shared" si="1771"/>
        <v>0</v>
      </c>
      <c r="GO495" s="192">
        <f t="shared" si="1772"/>
        <v>0</v>
      </c>
      <c r="GP495" s="192">
        <f t="shared" si="1773"/>
        <v>0</v>
      </c>
      <c r="GQ495" s="192">
        <f t="shared" si="1774"/>
        <v>0</v>
      </c>
      <c r="GR495" s="192">
        <f t="shared" si="1775"/>
        <v>0</v>
      </c>
      <c r="GS495" s="192">
        <f t="shared" si="1776"/>
        <v>0</v>
      </c>
      <c r="GT495" s="192">
        <f t="shared" si="1777"/>
        <v>0</v>
      </c>
      <c r="GU495" s="192">
        <f t="shared" si="1778"/>
        <v>0</v>
      </c>
      <c r="GV495" s="192">
        <f t="shared" si="1779"/>
        <v>0</v>
      </c>
      <c r="GW495" s="192">
        <f t="shared" si="1780"/>
        <v>0</v>
      </c>
      <c r="GX495" s="192">
        <f t="shared" si="1781"/>
        <v>0</v>
      </c>
      <c r="GY495" s="192">
        <f t="shared" si="1782"/>
        <v>0</v>
      </c>
      <c r="GZ495" s="192">
        <f t="shared" si="1783"/>
        <v>0</v>
      </c>
      <c r="HA495" s="192">
        <f t="shared" si="1784"/>
        <v>0</v>
      </c>
      <c r="HB495" s="192">
        <f t="shared" si="1785"/>
        <v>0</v>
      </c>
      <c r="HC495" s="192">
        <f t="shared" si="1786"/>
        <v>0</v>
      </c>
      <c r="HD495" s="192">
        <f t="shared" si="1787"/>
        <v>0</v>
      </c>
      <c r="HE495" s="192">
        <f t="shared" si="1788"/>
        <v>0</v>
      </c>
      <c r="HF495" s="192">
        <f t="shared" si="1789"/>
        <v>0</v>
      </c>
      <c r="HG495" s="192">
        <f t="shared" si="1790"/>
        <v>0</v>
      </c>
      <c r="HH495" s="192">
        <f t="shared" si="1791"/>
        <v>0</v>
      </c>
      <c r="HI495" s="192">
        <f t="shared" si="1792"/>
        <v>0</v>
      </c>
      <c r="HJ495" s="192">
        <f t="shared" si="1793"/>
        <v>0</v>
      </c>
      <c r="HK495" s="192">
        <f t="shared" si="1794"/>
        <v>0</v>
      </c>
      <c r="HL495" s="192">
        <f t="shared" si="1795"/>
        <v>0</v>
      </c>
      <c r="HM495" s="192">
        <f t="shared" si="1796"/>
        <v>0</v>
      </c>
      <c r="HN495" s="194">
        <f t="shared" si="1797"/>
        <v>0</v>
      </c>
      <c r="HO495" s="194">
        <f t="shared" si="1798"/>
        <v>0</v>
      </c>
      <c r="HP495" s="194">
        <f t="shared" si="1799"/>
        <v>0</v>
      </c>
      <c r="HQ495" s="194">
        <f t="shared" si="1800"/>
        <v>0</v>
      </c>
      <c r="HR495" s="194">
        <f t="shared" si="1801"/>
        <v>0</v>
      </c>
      <c r="HS495" s="195" t="str">
        <f t="shared" si="1599"/>
        <v/>
      </c>
      <c r="HT495" s="196">
        <f t="shared" si="1595"/>
        <v>0</v>
      </c>
      <c r="HU495" s="196">
        <f t="shared" si="1596"/>
        <v>0</v>
      </c>
      <c r="HV495" s="197" t="str">
        <f t="shared" si="1600"/>
        <v/>
      </c>
      <c r="HW495" s="197" t="str">
        <f t="shared" si="1802"/>
        <v/>
      </c>
      <c r="HX495" s="197" t="str">
        <f t="shared" si="1803"/>
        <v/>
      </c>
      <c r="HY495" s="195" t="str">
        <f t="shared" si="1601"/>
        <v/>
      </c>
      <c r="HZ495" s="30">
        <f t="shared" si="1597"/>
        <v>0</v>
      </c>
      <c r="IA495" s="198">
        <f t="shared" si="1602"/>
        <v>0</v>
      </c>
      <c r="IB495" s="195"/>
      <c r="IC495" s="195">
        <f t="shared" si="1804"/>
        <v>0</v>
      </c>
      <c r="ID495" s="195">
        <f t="shared" si="1603"/>
        <v>0</v>
      </c>
      <c r="IE495" s="195">
        <f t="shared" si="1805"/>
        <v>0</v>
      </c>
      <c r="IF495" s="195">
        <f t="shared" si="1604"/>
        <v>0</v>
      </c>
      <c r="IG495" s="307">
        <f t="shared" si="1605"/>
        <v>0</v>
      </c>
      <c r="IH495" s="307">
        <f t="shared" si="1606"/>
        <v>0</v>
      </c>
      <c r="II495" s="44">
        <f t="shared" si="1806"/>
        <v>0</v>
      </c>
      <c r="IJ495" s="44">
        <f t="shared" si="1807"/>
        <v>0</v>
      </c>
      <c r="IK495" s="44">
        <f t="shared" si="1808"/>
        <v>0</v>
      </c>
      <c r="IL495" s="44">
        <f t="shared" si="1809"/>
        <v>0</v>
      </c>
      <c r="IM495" s="44">
        <f t="shared" si="1810"/>
        <v>0</v>
      </c>
      <c r="IN495" s="44">
        <f t="shared" si="1811"/>
        <v>0</v>
      </c>
      <c r="IO495" s="44">
        <f t="shared" si="1812"/>
        <v>0</v>
      </c>
    </row>
    <row r="496" spans="1:249" ht="18" customHeight="1">
      <c r="A496" s="188">
        <v>490</v>
      </c>
      <c r="B496" s="326"/>
      <c r="C496" s="289"/>
      <c r="D496" s="199"/>
      <c r="E496" s="189"/>
      <c r="F496" s="189"/>
      <c r="G496" s="190"/>
      <c r="H496" s="190"/>
      <c r="I496" s="272"/>
      <c r="J496" s="207"/>
      <c r="K496" s="214" t="str">
        <f t="shared" si="1607"/>
        <v/>
      </c>
      <c r="L496" s="200" t="str">
        <f t="shared" si="1608"/>
        <v/>
      </c>
      <c r="M496" s="200" t="str">
        <f t="shared" si="1609"/>
        <v/>
      </c>
      <c r="N496" s="209" t="str">
        <f t="shared" si="1598"/>
        <v/>
      </c>
      <c r="O496" s="208" t="str">
        <f>IFERROR(IF(D496="","",IF(K496="","",IF(I496="","",IF(F496="F",VLOOKUP(K496,F!A:G,2,0),IF(F496="M",VLOOKUP(K496,M!A:G,2,0),""))))),0)</f>
        <v/>
      </c>
      <c r="P496" s="191" t="str">
        <f>IFERROR(IF(D496="","",IF(K496="","",IF(I496="","",IF(F496="F",VLOOKUP(K496,F!A:G,3,0),IF(F496="M",VLOOKUP(K496,M!A:G,3,0),""))))),0)</f>
        <v/>
      </c>
      <c r="Q496" s="191" t="str">
        <f>IFERROR(IF(D496="","",IF(K496="","",IF(I496="","",IF(F496="F",VLOOKUP(K496,F!A:G,4,0),IF(F496="M",VLOOKUP(K496,M!A:G,4,0),""))))),0)</f>
        <v/>
      </c>
      <c r="R496" s="191" t="str">
        <f>IFERROR(IF(D496="","",IF(K496="","",IF(I496="","",IF(F496="F",VLOOKUP(K496,F!A:G,5,0),IF(F496="M",VLOOKUP(K496,M!A:G,5,0),""))))),0)</f>
        <v/>
      </c>
      <c r="S496" s="191" t="str">
        <f>IFERROR(IF(D496="","",IF(K496="","",IF(I496="","",IF(F496="F",VLOOKUP(K496,F!A:G,6,0),IF(F496="M",VLOOKUP(K496,M!A:G,6,0),""))))),0)</f>
        <v/>
      </c>
      <c r="T496" s="191" t="str">
        <f>IFERROR(IF(D496="","",IF(K496="","",IF(I496="","",IF(F496="F",VLOOKUP(K496,F!A:G,7,0),IF(F496="M",VLOOKUP(K496,M!A:G,7,0),""))))),0)</f>
        <v/>
      </c>
      <c r="U496" s="191" t="str">
        <f>IFERROR(IF(D496="","",IF(K496="","",IF(J496="","",IF(F496="F",VLOOKUP(K496,F!A:M,8,0),IF(F496="M",VLOOKUP(K496,M!A:M,8,0),""))))),0)</f>
        <v/>
      </c>
      <c r="V496" s="191" t="str">
        <f>IFERROR(IF(D496="","",IF(K496="","",IF(J496="","",IF(F496="F",VLOOKUP(K496,F!A:M,9,0),IF(F496="M",VLOOKUP(K496,M!A:M,9,0),""))))),0)</f>
        <v/>
      </c>
      <c r="W496" s="191" t="str">
        <f>IFERROR(IF(D496="","",IF(K496="","",IF(J496="","",IF(F496="F",VLOOKUP(K496,F!A:M,10,0),IF(F496="M",VLOOKUP(K496,M!A:M,10,0),""))))),0)</f>
        <v/>
      </c>
      <c r="X496" s="191" t="str">
        <f>IFERROR(IF(D496="","",IF(K496="","",IF(J496="","",IF(F496="F",VLOOKUP(K496,F!A:M,11,0),IF(F496="M",VLOOKUP(K496,M!A:M,11,0),""))))),0)</f>
        <v/>
      </c>
      <c r="Y496" s="191" t="str">
        <f>IFERROR(IF(D496="","",IF(K496="","",IF(J496="","",IF(F496="F",VLOOKUP(K496,F!A:M,12,0),IF(F496="M",VLOOKUP(K496,M!A:M,12,0),""))))),0)</f>
        <v/>
      </c>
      <c r="Z496" s="191" t="str">
        <f>IFERROR(IF(D496="","",IF(K496="","",IF(J496="","",IF(F496="F",VLOOKUP(K496,F!A:M,13,0),IF(F496="M",VLOOKUP(K496,M!A:M,13,0),""))))),0)</f>
        <v/>
      </c>
      <c r="AA496" s="191" t="str">
        <f>IFERROR(IF(D496="","",IF(F496="","",IF(J496="","",IF(K496="","",IF(AND(K496&gt;23,K496&lt;=60),IF(F496="F",VLOOKUP(MROUND(HZ496,0.5),'F-Weight for Length'!K:S,2,0),VLOOKUP(MROUND(HZ496,0.5),'M-Weight for Length'!K:S,2,0)),IF(K496&gt;60,IF(F496="F",VLOOKUP(K496,'F-Weight for Length'!U:AC,2,0),VLOOKUP(K496,'M-Weight for Length'!U:AC,2,0)),IF(F496="F",VLOOKUP(MROUND(HZ496,0.5),'F-Weight for Length'!A:I,2,0),VLOOKUP(MROUND(HZ496,0.5),'M-Weight for Length'!A:I,2,0)))))))),0)</f>
        <v/>
      </c>
      <c r="AB496" s="191" t="str">
        <f>IFERROR(IF(D496="","",IF(F496="","",IF(J496="","",IF(K496="","",IF(AND(K496&gt;23,K496&lt;=60),IF(F496="F",VLOOKUP(MROUND(HZ496,0.5),'F-Weight for Length'!K:S,3,0),VLOOKUP(MROUND(HZ496,0.5),'M-Weight for Length'!K:S,3,0)),IF(K496&gt;60,IF(F496="F",VLOOKUP(K496,'F-Weight for Length'!U:AC,3,0),VLOOKUP(K496,'M-Weight for Length'!U:AC,3,0)),IF(F496="F",VLOOKUP(MROUND(HZ496,0.5),'F-Weight for Length'!A:I,3,0),VLOOKUP(MROUND(HZ496,0.5),'M-Weight for Length'!A:I,3,0)))))))),0)</f>
        <v/>
      </c>
      <c r="AC496" s="191" t="str">
        <f>IFERROR(IF(D496="","",IF(F496="","",IF(J496="","",IF(K496="","",IF(AND(K496&gt;23,K496&lt;=60),IF(F496="F",VLOOKUP(MROUND(HZ496,0.5),'F-Weight for Length'!K:S,4,0),VLOOKUP(MROUND(HZ496,0.5),'M-Weight for Length'!K:S,4,0)),IF(K496&gt;60,IF(F496="F",VLOOKUP(K496,'F-Weight for Length'!U:AC,4,0),VLOOKUP(K496,'M-Weight for Length'!U:AC,4,0)),IF(F496="F",VLOOKUP(MROUND(HZ496,0.5),'F-Weight for Length'!A:I,4,0),VLOOKUP(MROUND(HZ496,0.5),'M-Weight for Length'!A:I,4,0)))))))),0)</f>
        <v/>
      </c>
      <c r="AD496" s="191" t="str">
        <f>IFERROR(IF(D496="","",IF(F496="","",IF(J496="","",IF(K496="","",IF(AND(K496&gt;23,K496&lt;=60),IF(F496="F",VLOOKUP(MROUND(HZ496,0.5),'F-Weight for Length'!K:S,5,0),VLOOKUP(MROUND(HZ496,0.5),'M-Weight for Length'!K:S,5,0)),IF(K496&gt;60,IF(F496="F",VLOOKUP(K496,'F-Weight for Length'!U:AC,5,0),VLOOKUP(K496,'M-Weight for Length'!U:AC,5,0)),IF(F496="F",VLOOKUP(MROUND(HZ496,0.5),'F-Weight for Length'!A:I,5,0),VLOOKUP(MROUND(HZ496,0.5),'M-Weight for Length'!A:I,5,0)))))))),0)</f>
        <v/>
      </c>
      <c r="AE496" s="191" t="str">
        <f>IFERROR(IF(D496="","",IF(F496="","",IF(J496="","",IF(K496="","",IF(AND(K496&gt;23,K496&lt;=60),IF(F496="F",VLOOKUP(MROUND(HZ496,0.5),'F-Weight for Length'!K:S,6,0),VLOOKUP(MROUND(HZ496,0.5),'M-Weight for Length'!K:S,6,0)),IF(K496&gt;60,IF(F496="F",VLOOKUP(K496,'F-Weight for Length'!U:AC,6,0),VLOOKUP(K496,'M-Weight for Length'!U:AC,6,0)),IF(F496="F",VLOOKUP(MROUND(HZ496,0.5),'F-Weight for Length'!A:I,6,0),VLOOKUP(MROUND(HZ496,0.5),'M-Weight for Length'!A:I,6,0)))))))),0)</f>
        <v/>
      </c>
      <c r="AF496" s="191" t="str">
        <f>IFERROR(IF(D496="","",IF(F496="","",IF(J496="","",IF(K496="","",IF(AND(K496&gt;23,K496&lt;=60),IF(F496="F",VLOOKUP(MROUND(HZ496,0.5),'F-Weight for Length'!K:S,7,0),VLOOKUP(MROUND(HZ496,0.5),'M-Weight for Length'!K:S,7,0)),IF(K496&gt;60,IF(F496="F",VLOOKUP(K496,'F-Weight for Length'!U:AC,7,0),VLOOKUP(K496,'M-Weight for Length'!U:AC,7,0)),IF(F496="F",VLOOKUP(MROUND(HZ496,0.5),'F-Weight for Length'!A:I,7,0),VLOOKUP(MROUND(HZ496,0.5),'M-Weight for Length'!A:I,7,0)))))))),0)</f>
        <v/>
      </c>
      <c r="AG496" s="191" t="str">
        <f>IFERROR(IF(D496="","",IF(F496="","",IF(J496="","",IF(K496="","",IF(AND(K496&gt;23,K496&lt;=60),IF(F496="F",VLOOKUP(MROUND(HZ496,0.5),'F-Weight for Length'!K:S,8,0),VLOOKUP(MROUND(HZ496,0.5),'M-Weight for Length'!K:S,8,0)),IF(K496&gt;60,IF(F496="F",VLOOKUP(K496,'F-Weight for Length'!U:AC,8,0),VLOOKUP(K496,'M-Weight for Length'!U:AC,8,0)),IF(F496="F",VLOOKUP(MROUND(HZ496,0.5),'F-Weight for Length'!A:I,8,0),VLOOKUP(MROUND(HZ496,0.5),'M-Weight for Length'!A:I,8,0)))))))),0)</f>
        <v/>
      </c>
      <c r="AH496" s="191" t="str">
        <f>IFERROR(IF(D496="","",IF(F496="","",IF(J496="","",IF(K496="","",IF(AND(K496&gt;23,K496&lt;=60),IF(F496="F",VLOOKUP(MROUND(HZ496,0.5),'F-Weight for Length'!K:S,9,0),VLOOKUP(MROUND(HZ496,0.5),'M-Weight for Length'!K:S,9,0)),IF(K496&gt;60,IF(F496="F",VLOOKUP(K496,'F-Weight for Length'!U:AC,9,0),VLOOKUP(K496,'M-Weight for Length'!U:AC,9,0)),IF(F496="F",VLOOKUP(MROUND(HZ496,0.5),'F-Weight for Length'!A:I,9,0),VLOOKUP(MROUND(HZ496,0.5),'M-Weight for Length'!A:I,9,0)))))))),0)</f>
        <v/>
      </c>
      <c r="AI496" s="192">
        <f t="shared" si="1610"/>
        <v>0</v>
      </c>
      <c r="AJ496" s="192">
        <f t="shared" si="1611"/>
        <v>0</v>
      </c>
      <c r="AK496" s="192">
        <f t="shared" si="1612"/>
        <v>0</v>
      </c>
      <c r="AL496" s="192">
        <f t="shared" si="1613"/>
        <v>0</v>
      </c>
      <c r="AM496" s="192">
        <f t="shared" si="1614"/>
        <v>0</v>
      </c>
      <c r="AN496" s="192">
        <f t="shared" si="1615"/>
        <v>0</v>
      </c>
      <c r="AO496" s="192">
        <f t="shared" si="1616"/>
        <v>0</v>
      </c>
      <c r="AP496" s="192">
        <f t="shared" si="1617"/>
        <v>0</v>
      </c>
      <c r="AQ496" s="192">
        <f t="shared" si="1618"/>
        <v>0</v>
      </c>
      <c r="AR496" s="192">
        <f t="shared" si="1619"/>
        <v>0</v>
      </c>
      <c r="AS496" s="192">
        <f t="shared" si="1620"/>
        <v>0</v>
      </c>
      <c r="AT496" s="192">
        <f t="shared" si="1621"/>
        <v>0</v>
      </c>
      <c r="AU496" s="192">
        <f t="shared" si="1622"/>
        <v>0</v>
      </c>
      <c r="AV496" s="192">
        <f t="shared" si="1623"/>
        <v>0</v>
      </c>
      <c r="AW496" s="192">
        <f t="shared" si="1624"/>
        <v>0</v>
      </c>
      <c r="AX496" s="192">
        <f t="shared" si="1625"/>
        <v>0</v>
      </c>
      <c r="AY496" s="192">
        <f t="shared" si="1626"/>
        <v>0</v>
      </c>
      <c r="AZ496" s="192">
        <f t="shared" si="1627"/>
        <v>0</v>
      </c>
      <c r="BA496" s="192">
        <f t="shared" si="1628"/>
        <v>0</v>
      </c>
      <c r="BB496" s="192">
        <f t="shared" si="1629"/>
        <v>0</v>
      </c>
      <c r="BC496" s="192">
        <f t="shared" si="1630"/>
        <v>0</v>
      </c>
      <c r="BD496" s="192">
        <f t="shared" si="1631"/>
        <v>0</v>
      </c>
      <c r="BE496" s="192">
        <f t="shared" si="1632"/>
        <v>0</v>
      </c>
      <c r="BF496" s="192">
        <f t="shared" si="1633"/>
        <v>0</v>
      </c>
      <c r="BG496" s="192">
        <f t="shared" si="1634"/>
        <v>0</v>
      </c>
      <c r="BH496" s="192">
        <f t="shared" si="1635"/>
        <v>0</v>
      </c>
      <c r="BI496" s="192">
        <f t="shared" si="1636"/>
        <v>0</v>
      </c>
      <c r="BJ496" s="192">
        <f t="shared" si="1637"/>
        <v>0</v>
      </c>
      <c r="BK496" s="192">
        <f t="shared" si="1638"/>
        <v>0</v>
      </c>
      <c r="BL496" s="192">
        <f t="shared" si="1639"/>
        <v>0</v>
      </c>
      <c r="BM496" s="192">
        <f t="shared" si="1640"/>
        <v>0</v>
      </c>
      <c r="BN496" s="192">
        <f t="shared" si="1641"/>
        <v>0</v>
      </c>
      <c r="BO496" s="192">
        <f t="shared" si="1642"/>
        <v>0</v>
      </c>
      <c r="BP496" s="192">
        <f t="shared" si="1643"/>
        <v>0</v>
      </c>
      <c r="BQ496" s="192">
        <f t="shared" si="1644"/>
        <v>0</v>
      </c>
      <c r="BR496" s="192">
        <f t="shared" si="1645"/>
        <v>0</v>
      </c>
      <c r="BS496" s="192">
        <f t="shared" si="1646"/>
        <v>0</v>
      </c>
      <c r="BT496" s="192">
        <f t="shared" si="1647"/>
        <v>0</v>
      </c>
      <c r="BU496" s="192">
        <f t="shared" si="1648"/>
        <v>0</v>
      </c>
      <c r="BV496" s="192">
        <f t="shared" si="1649"/>
        <v>0</v>
      </c>
      <c r="BW496" s="192">
        <f t="shared" si="1650"/>
        <v>0</v>
      </c>
      <c r="BX496" s="192">
        <f t="shared" si="1651"/>
        <v>0</v>
      </c>
      <c r="BY496" s="192">
        <f t="shared" si="1652"/>
        <v>0</v>
      </c>
      <c r="BZ496" s="192">
        <f t="shared" si="1653"/>
        <v>0</v>
      </c>
      <c r="CA496" s="192">
        <f t="shared" si="1654"/>
        <v>0</v>
      </c>
      <c r="CB496" s="192">
        <f t="shared" si="1655"/>
        <v>0</v>
      </c>
      <c r="CC496" s="192">
        <f t="shared" si="1656"/>
        <v>0</v>
      </c>
      <c r="CD496" s="192">
        <f t="shared" si="1657"/>
        <v>0</v>
      </c>
      <c r="CE496" s="192">
        <f t="shared" si="1658"/>
        <v>0</v>
      </c>
      <c r="CF496" s="192">
        <f t="shared" si="1659"/>
        <v>0</v>
      </c>
      <c r="CG496" s="192">
        <f t="shared" si="1660"/>
        <v>0</v>
      </c>
      <c r="CH496" s="192">
        <f t="shared" si="1661"/>
        <v>0</v>
      </c>
      <c r="CI496" s="192">
        <f t="shared" si="1662"/>
        <v>0</v>
      </c>
      <c r="CJ496" s="192">
        <f t="shared" si="1663"/>
        <v>0</v>
      </c>
      <c r="CK496" s="192">
        <f t="shared" si="1664"/>
        <v>0</v>
      </c>
      <c r="CL496" s="192">
        <f t="shared" si="1665"/>
        <v>0</v>
      </c>
      <c r="CM496" s="192">
        <f t="shared" si="1666"/>
        <v>0</v>
      </c>
      <c r="CN496" s="192">
        <f t="shared" si="1667"/>
        <v>0</v>
      </c>
      <c r="CO496" s="192">
        <f t="shared" si="1668"/>
        <v>0</v>
      </c>
      <c r="CP496" s="192">
        <f t="shared" si="1669"/>
        <v>0</v>
      </c>
      <c r="CQ496" s="192">
        <f t="shared" si="1670"/>
        <v>0</v>
      </c>
      <c r="CR496" s="192">
        <f t="shared" si="1671"/>
        <v>0</v>
      </c>
      <c r="CS496" s="192">
        <f t="shared" si="1672"/>
        <v>0</v>
      </c>
      <c r="CT496" s="192">
        <f t="shared" si="1673"/>
        <v>0</v>
      </c>
      <c r="CU496" s="192">
        <f t="shared" si="1674"/>
        <v>0</v>
      </c>
      <c r="CV496" s="192">
        <f t="shared" si="1675"/>
        <v>0</v>
      </c>
      <c r="CW496" s="192">
        <f t="shared" si="1676"/>
        <v>0</v>
      </c>
      <c r="CX496" s="192">
        <f t="shared" si="1677"/>
        <v>0</v>
      </c>
      <c r="CY496" s="192">
        <f t="shared" si="1678"/>
        <v>0</v>
      </c>
      <c r="CZ496" s="192">
        <f t="shared" si="1679"/>
        <v>0</v>
      </c>
      <c r="DA496" s="192">
        <f t="shared" si="1680"/>
        <v>0</v>
      </c>
      <c r="DB496" s="192">
        <f t="shared" si="1681"/>
        <v>0</v>
      </c>
      <c r="DC496" s="192">
        <f t="shared" si="1682"/>
        <v>0</v>
      </c>
      <c r="DD496" s="192">
        <f t="shared" si="1683"/>
        <v>0</v>
      </c>
      <c r="DE496" s="192">
        <f t="shared" si="1684"/>
        <v>0</v>
      </c>
      <c r="DF496" s="192">
        <f t="shared" si="1685"/>
        <v>0</v>
      </c>
      <c r="DG496" s="192">
        <f t="shared" si="1686"/>
        <v>0</v>
      </c>
      <c r="DH496" s="192">
        <f t="shared" si="1687"/>
        <v>0</v>
      </c>
      <c r="DI496" s="192">
        <f t="shared" si="1688"/>
        <v>0</v>
      </c>
      <c r="DJ496" s="192">
        <f t="shared" si="1689"/>
        <v>0</v>
      </c>
      <c r="DK496" s="192">
        <f t="shared" si="1690"/>
        <v>0</v>
      </c>
      <c r="DL496" s="192">
        <f t="shared" si="1691"/>
        <v>0</v>
      </c>
      <c r="DM496" s="192">
        <f t="shared" si="1692"/>
        <v>0</v>
      </c>
      <c r="DN496" s="192">
        <f t="shared" si="1693"/>
        <v>0</v>
      </c>
      <c r="DO496" s="192">
        <f t="shared" si="1694"/>
        <v>0</v>
      </c>
      <c r="DP496" s="192">
        <f t="shared" si="1695"/>
        <v>0</v>
      </c>
      <c r="DQ496" s="192">
        <f t="shared" si="1696"/>
        <v>0</v>
      </c>
      <c r="DR496" s="192">
        <f t="shared" si="1697"/>
        <v>0</v>
      </c>
      <c r="DS496" s="192">
        <f t="shared" si="1698"/>
        <v>0</v>
      </c>
      <c r="DT496" s="192">
        <f t="shared" si="1699"/>
        <v>0</v>
      </c>
      <c r="DU496" s="192">
        <f t="shared" si="1700"/>
        <v>0</v>
      </c>
      <c r="DV496" s="193">
        <f t="shared" si="1701"/>
        <v>0</v>
      </c>
      <c r="DW496" s="193">
        <f t="shared" si="1702"/>
        <v>0</v>
      </c>
      <c r="DX496" s="193">
        <f t="shared" si="1703"/>
        <v>0</v>
      </c>
      <c r="DY496" s="193">
        <f t="shared" si="1704"/>
        <v>0</v>
      </c>
      <c r="DZ496" s="193">
        <f t="shared" si="1705"/>
        <v>0</v>
      </c>
      <c r="EA496" s="192">
        <f t="shared" si="1706"/>
        <v>0</v>
      </c>
      <c r="EB496" s="192">
        <f t="shared" si="1707"/>
        <v>0</v>
      </c>
      <c r="EC496" s="192">
        <f t="shared" si="1708"/>
        <v>0</v>
      </c>
      <c r="ED496" s="192">
        <f t="shared" si="1709"/>
        <v>0</v>
      </c>
      <c r="EE496" s="192">
        <f t="shared" si="1710"/>
        <v>0</v>
      </c>
      <c r="EF496" s="192">
        <f t="shared" si="1711"/>
        <v>0</v>
      </c>
      <c r="EG496" s="192">
        <f t="shared" si="1712"/>
        <v>0</v>
      </c>
      <c r="EH496" s="192">
        <f t="shared" si="1713"/>
        <v>0</v>
      </c>
      <c r="EI496" s="192">
        <f t="shared" si="1714"/>
        <v>0</v>
      </c>
      <c r="EJ496" s="192">
        <f t="shared" si="1715"/>
        <v>0</v>
      </c>
      <c r="EK496" s="192">
        <f t="shared" si="1716"/>
        <v>0</v>
      </c>
      <c r="EL496" s="192">
        <f t="shared" si="1717"/>
        <v>0</v>
      </c>
      <c r="EM496" s="192">
        <f t="shared" si="1718"/>
        <v>0</v>
      </c>
      <c r="EN496" s="192">
        <f t="shared" si="1719"/>
        <v>0</v>
      </c>
      <c r="EO496" s="192">
        <f t="shared" si="1720"/>
        <v>0</v>
      </c>
      <c r="EP496" s="192">
        <f t="shared" si="1721"/>
        <v>0</v>
      </c>
      <c r="EQ496" s="192">
        <f t="shared" si="1722"/>
        <v>0</v>
      </c>
      <c r="ER496" s="192">
        <f t="shared" si="1723"/>
        <v>0</v>
      </c>
      <c r="ES496" s="192">
        <f t="shared" si="1724"/>
        <v>0</v>
      </c>
      <c r="ET496" s="192">
        <f t="shared" si="1725"/>
        <v>0</v>
      </c>
      <c r="EU496" s="192">
        <f t="shared" si="1726"/>
        <v>0</v>
      </c>
      <c r="EV496" s="192">
        <f t="shared" si="1727"/>
        <v>0</v>
      </c>
      <c r="EW496" s="192">
        <f t="shared" si="1728"/>
        <v>0</v>
      </c>
      <c r="EX496" s="192">
        <f t="shared" si="1729"/>
        <v>0</v>
      </c>
      <c r="EY496" s="192">
        <f t="shared" si="1730"/>
        <v>0</v>
      </c>
      <c r="EZ496" s="192">
        <f t="shared" si="1731"/>
        <v>0</v>
      </c>
      <c r="FA496" s="192">
        <f t="shared" si="1732"/>
        <v>0</v>
      </c>
      <c r="FB496" s="192">
        <f t="shared" si="1733"/>
        <v>0</v>
      </c>
      <c r="FC496" s="192">
        <f t="shared" si="1734"/>
        <v>0</v>
      </c>
      <c r="FD496" s="192">
        <f t="shared" si="1735"/>
        <v>0</v>
      </c>
      <c r="FE496" s="192">
        <f t="shared" si="1736"/>
        <v>0</v>
      </c>
      <c r="FF496" s="192">
        <f t="shared" si="1737"/>
        <v>0</v>
      </c>
      <c r="FG496" s="192">
        <f t="shared" si="1738"/>
        <v>0</v>
      </c>
      <c r="FH496" s="192">
        <f t="shared" si="1739"/>
        <v>0</v>
      </c>
      <c r="FI496" s="192">
        <f t="shared" si="1740"/>
        <v>0</v>
      </c>
      <c r="FJ496" s="192">
        <f t="shared" si="1741"/>
        <v>0</v>
      </c>
      <c r="FK496" s="192">
        <f t="shared" si="1742"/>
        <v>0</v>
      </c>
      <c r="FL496" s="192">
        <f t="shared" si="1743"/>
        <v>0</v>
      </c>
      <c r="FM496" s="192">
        <f t="shared" si="1744"/>
        <v>0</v>
      </c>
      <c r="FN496" s="192">
        <f t="shared" si="1745"/>
        <v>0</v>
      </c>
      <c r="FO496" s="192">
        <f t="shared" si="1746"/>
        <v>0</v>
      </c>
      <c r="FP496" s="192">
        <f t="shared" si="1747"/>
        <v>0</v>
      </c>
      <c r="FQ496" s="192">
        <f t="shared" si="1748"/>
        <v>0</v>
      </c>
      <c r="FR496" s="192">
        <f t="shared" si="1749"/>
        <v>0</v>
      </c>
      <c r="FS496" s="192">
        <f t="shared" si="1750"/>
        <v>0</v>
      </c>
      <c r="FT496" s="192">
        <f t="shared" si="1751"/>
        <v>0</v>
      </c>
      <c r="FU496" s="192">
        <f t="shared" si="1752"/>
        <v>0</v>
      </c>
      <c r="FV496" s="192">
        <f t="shared" si="1753"/>
        <v>0</v>
      </c>
      <c r="FW496" s="192">
        <f t="shared" si="1754"/>
        <v>0</v>
      </c>
      <c r="FX496" s="192">
        <f t="shared" si="1755"/>
        <v>0</v>
      </c>
      <c r="FY496" s="192">
        <f t="shared" si="1756"/>
        <v>0</v>
      </c>
      <c r="FZ496" s="192">
        <f t="shared" si="1757"/>
        <v>0</v>
      </c>
      <c r="GA496" s="192">
        <f t="shared" si="1758"/>
        <v>0</v>
      </c>
      <c r="GB496" s="192">
        <f t="shared" si="1759"/>
        <v>0</v>
      </c>
      <c r="GC496" s="192">
        <f t="shared" si="1760"/>
        <v>0</v>
      </c>
      <c r="GD496" s="192">
        <f t="shared" si="1761"/>
        <v>0</v>
      </c>
      <c r="GE496" s="192">
        <f t="shared" si="1762"/>
        <v>0</v>
      </c>
      <c r="GF496" s="192">
        <f t="shared" si="1763"/>
        <v>0</v>
      </c>
      <c r="GG496" s="192">
        <f t="shared" si="1764"/>
        <v>0</v>
      </c>
      <c r="GH496" s="192">
        <f t="shared" si="1765"/>
        <v>0</v>
      </c>
      <c r="GI496" s="192">
        <f t="shared" si="1766"/>
        <v>0</v>
      </c>
      <c r="GJ496" s="192">
        <f t="shared" si="1767"/>
        <v>0</v>
      </c>
      <c r="GK496" s="192">
        <f t="shared" si="1768"/>
        <v>0</v>
      </c>
      <c r="GL496" s="192">
        <f t="shared" si="1769"/>
        <v>0</v>
      </c>
      <c r="GM496" s="192">
        <f t="shared" si="1770"/>
        <v>0</v>
      </c>
      <c r="GN496" s="192">
        <f t="shared" si="1771"/>
        <v>0</v>
      </c>
      <c r="GO496" s="192">
        <f t="shared" si="1772"/>
        <v>0</v>
      </c>
      <c r="GP496" s="192">
        <f t="shared" si="1773"/>
        <v>0</v>
      </c>
      <c r="GQ496" s="192">
        <f t="shared" si="1774"/>
        <v>0</v>
      </c>
      <c r="GR496" s="192">
        <f t="shared" si="1775"/>
        <v>0</v>
      </c>
      <c r="GS496" s="192">
        <f t="shared" si="1776"/>
        <v>0</v>
      </c>
      <c r="GT496" s="192">
        <f t="shared" si="1777"/>
        <v>0</v>
      </c>
      <c r="GU496" s="192">
        <f t="shared" si="1778"/>
        <v>0</v>
      </c>
      <c r="GV496" s="192">
        <f t="shared" si="1779"/>
        <v>0</v>
      </c>
      <c r="GW496" s="192">
        <f t="shared" si="1780"/>
        <v>0</v>
      </c>
      <c r="GX496" s="192">
        <f t="shared" si="1781"/>
        <v>0</v>
      </c>
      <c r="GY496" s="192">
        <f t="shared" si="1782"/>
        <v>0</v>
      </c>
      <c r="GZ496" s="192">
        <f t="shared" si="1783"/>
        <v>0</v>
      </c>
      <c r="HA496" s="192">
        <f t="shared" si="1784"/>
        <v>0</v>
      </c>
      <c r="HB496" s="192">
        <f t="shared" si="1785"/>
        <v>0</v>
      </c>
      <c r="HC496" s="192">
        <f t="shared" si="1786"/>
        <v>0</v>
      </c>
      <c r="HD496" s="192">
        <f t="shared" si="1787"/>
        <v>0</v>
      </c>
      <c r="HE496" s="192">
        <f t="shared" si="1788"/>
        <v>0</v>
      </c>
      <c r="HF496" s="192">
        <f t="shared" si="1789"/>
        <v>0</v>
      </c>
      <c r="HG496" s="192">
        <f t="shared" si="1790"/>
        <v>0</v>
      </c>
      <c r="HH496" s="192">
        <f t="shared" si="1791"/>
        <v>0</v>
      </c>
      <c r="HI496" s="192">
        <f t="shared" si="1792"/>
        <v>0</v>
      </c>
      <c r="HJ496" s="192">
        <f t="shared" si="1793"/>
        <v>0</v>
      </c>
      <c r="HK496" s="192">
        <f t="shared" si="1794"/>
        <v>0</v>
      </c>
      <c r="HL496" s="192">
        <f t="shared" si="1795"/>
        <v>0</v>
      </c>
      <c r="HM496" s="192">
        <f t="shared" si="1796"/>
        <v>0</v>
      </c>
      <c r="HN496" s="194">
        <f t="shared" si="1797"/>
        <v>0</v>
      </c>
      <c r="HO496" s="194">
        <f t="shared" si="1798"/>
        <v>0</v>
      </c>
      <c r="HP496" s="194">
        <f t="shared" si="1799"/>
        <v>0</v>
      </c>
      <c r="HQ496" s="194">
        <f t="shared" si="1800"/>
        <v>0</v>
      </c>
      <c r="HR496" s="194">
        <f t="shared" si="1801"/>
        <v>0</v>
      </c>
      <c r="HS496" s="195" t="str">
        <f t="shared" si="1599"/>
        <v/>
      </c>
      <c r="HT496" s="196">
        <f t="shared" si="1595"/>
        <v>0</v>
      </c>
      <c r="HU496" s="196">
        <f t="shared" si="1596"/>
        <v>0</v>
      </c>
      <c r="HV496" s="197" t="str">
        <f t="shared" si="1600"/>
        <v/>
      </c>
      <c r="HW496" s="197" t="str">
        <f t="shared" si="1802"/>
        <v/>
      </c>
      <c r="HX496" s="197" t="str">
        <f t="shared" si="1803"/>
        <v/>
      </c>
      <c r="HY496" s="195" t="str">
        <f t="shared" si="1601"/>
        <v/>
      </c>
      <c r="HZ496" s="30">
        <f t="shared" si="1597"/>
        <v>0</v>
      </c>
      <c r="IA496" s="198">
        <f t="shared" si="1602"/>
        <v>0</v>
      </c>
      <c r="IB496" s="195"/>
      <c r="IC496" s="195">
        <f t="shared" si="1804"/>
        <v>0</v>
      </c>
      <c r="ID496" s="195">
        <f t="shared" si="1603"/>
        <v>0</v>
      </c>
      <c r="IE496" s="195">
        <f t="shared" si="1805"/>
        <v>0</v>
      </c>
      <c r="IF496" s="195">
        <f t="shared" si="1604"/>
        <v>0</v>
      </c>
      <c r="IG496" s="307">
        <f t="shared" si="1605"/>
        <v>0</v>
      </c>
      <c r="IH496" s="307">
        <f t="shared" si="1606"/>
        <v>0</v>
      </c>
      <c r="II496" s="44">
        <f t="shared" si="1806"/>
        <v>0</v>
      </c>
      <c r="IJ496" s="44">
        <f t="shared" si="1807"/>
        <v>0</v>
      </c>
      <c r="IK496" s="44">
        <f t="shared" si="1808"/>
        <v>0</v>
      </c>
      <c r="IL496" s="44">
        <f t="shared" si="1809"/>
        <v>0</v>
      </c>
      <c r="IM496" s="44">
        <f t="shared" si="1810"/>
        <v>0</v>
      </c>
      <c r="IN496" s="44">
        <f t="shared" si="1811"/>
        <v>0</v>
      </c>
      <c r="IO496" s="44">
        <f t="shared" si="1812"/>
        <v>0</v>
      </c>
    </row>
    <row r="497" spans="1:249" ht="18" customHeight="1">
      <c r="A497" s="188">
        <v>491</v>
      </c>
      <c r="B497" s="326"/>
      <c r="C497" s="289"/>
      <c r="D497" s="199"/>
      <c r="E497" s="189"/>
      <c r="F497" s="189"/>
      <c r="G497" s="190"/>
      <c r="H497" s="190"/>
      <c r="I497" s="272"/>
      <c r="J497" s="207"/>
      <c r="K497" s="214" t="str">
        <f t="shared" si="1607"/>
        <v/>
      </c>
      <c r="L497" s="200" t="str">
        <f t="shared" si="1608"/>
        <v/>
      </c>
      <c r="M497" s="200" t="str">
        <f t="shared" si="1609"/>
        <v/>
      </c>
      <c r="N497" s="209" t="str">
        <f t="shared" si="1598"/>
        <v/>
      </c>
      <c r="O497" s="208" t="str">
        <f>IFERROR(IF(D497="","",IF(K497="","",IF(I497="","",IF(F497="F",VLOOKUP(K497,F!A:G,2,0),IF(F497="M",VLOOKUP(K497,M!A:G,2,0),""))))),0)</f>
        <v/>
      </c>
      <c r="P497" s="191" t="str">
        <f>IFERROR(IF(D497="","",IF(K497="","",IF(I497="","",IF(F497="F",VLOOKUP(K497,F!A:G,3,0),IF(F497="M",VLOOKUP(K497,M!A:G,3,0),""))))),0)</f>
        <v/>
      </c>
      <c r="Q497" s="191" t="str">
        <f>IFERROR(IF(D497="","",IF(K497="","",IF(I497="","",IF(F497="F",VLOOKUP(K497,F!A:G,4,0),IF(F497="M",VLOOKUP(K497,M!A:G,4,0),""))))),0)</f>
        <v/>
      </c>
      <c r="R497" s="191" t="str">
        <f>IFERROR(IF(D497="","",IF(K497="","",IF(I497="","",IF(F497="F",VLOOKUP(K497,F!A:G,5,0),IF(F497="M",VLOOKUP(K497,M!A:G,5,0),""))))),0)</f>
        <v/>
      </c>
      <c r="S497" s="191" t="str">
        <f>IFERROR(IF(D497="","",IF(K497="","",IF(I497="","",IF(F497="F",VLOOKUP(K497,F!A:G,6,0),IF(F497="M",VLOOKUP(K497,M!A:G,6,0),""))))),0)</f>
        <v/>
      </c>
      <c r="T497" s="191" t="str">
        <f>IFERROR(IF(D497="","",IF(K497="","",IF(I497="","",IF(F497="F",VLOOKUP(K497,F!A:G,7,0),IF(F497="M",VLOOKUP(K497,M!A:G,7,0),""))))),0)</f>
        <v/>
      </c>
      <c r="U497" s="191" t="str">
        <f>IFERROR(IF(D497="","",IF(K497="","",IF(J497="","",IF(F497="F",VLOOKUP(K497,F!A:M,8,0),IF(F497="M",VLOOKUP(K497,M!A:M,8,0),""))))),0)</f>
        <v/>
      </c>
      <c r="V497" s="191" t="str">
        <f>IFERROR(IF(D497="","",IF(K497="","",IF(J497="","",IF(F497="F",VLOOKUP(K497,F!A:M,9,0),IF(F497="M",VLOOKUP(K497,M!A:M,9,0),""))))),0)</f>
        <v/>
      </c>
      <c r="W497" s="191" t="str">
        <f>IFERROR(IF(D497="","",IF(K497="","",IF(J497="","",IF(F497="F",VLOOKUP(K497,F!A:M,10,0),IF(F497="M",VLOOKUP(K497,M!A:M,10,0),""))))),0)</f>
        <v/>
      </c>
      <c r="X497" s="191" t="str">
        <f>IFERROR(IF(D497="","",IF(K497="","",IF(J497="","",IF(F497="F",VLOOKUP(K497,F!A:M,11,0),IF(F497="M",VLOOKUP(K497,M!A:M,11,0),""))))),0)</f>
        <v/>
      </c>
      <c r="Y497" s="191" t="str">
        <f>IFERROR(IF(D497="","",IF(K497="","",IF(J497="","",IF(F497="F",VLOOKUP(K497,F!A:M,12,0),IF(F497="M",VLOOKUP(K497,M!A:M,12,0),""))))),0)</f>
        <v/>
      </c>
      <c r="Z497" s="191" t="str">
        <f>IFERROR(IF(D497="","",IF(K497="","",IF(J497="","",IF(F497="F",VLOOKUP(K497,F!A:M,13,0),IF(F497="M",VLOOKUP(K497,M!A:M,13,0),""))))),0)</f>
        <v/>
      </c>
      <c r="AA497" s="191" t="str">
        <f>IFERROR(IF(D497="","",IF(F497="","",IF(J497="","",IF(K497="","",IF(AND(K497&gt;23,K497&lt;=60),IF(F497="F",VLOOKUP(MROUND(HZ497,0.5),'F-Weight for Length'!K:S,2,0),VLOOKUP(MROUND(HZ497,0.5),'M-Weight for Length'!K:S,2,0)),IF(K497&gt;60,IF(F497="F",VLOOKUP(K497,'F-Weight for Length'!U:AC,2,0),VLOOKUP(K497,'M-Weight for Length'!U:AC,2,0)),IF(F497="F",VLOOKUP(MROUND(HZ497,0.5),'F-Weight for Length'!A:I,2,0),VLOOKUP(MROUND(HZ497,0.5),'M-Weight for Length'!A:I,2,0)))))))),0)</f>
        <v/>
      </c>
      <c r="AB497" s="191" t="str">
        <f>IFERROR(IF(D497="","",IF(F497="","",IF(J497="","",IF(K497="","",IF(AND(K497&gt;23,K497&lt;=60),IF(F497="F",VLOOKUP(MROUND(HZ497,0.5),'F-Weight for Length'!K:S,3,0),VLOOKUP(MROUND(HZ497,0.5),'M-Weight for Length'!K:S,3,0)),IF(K497&gt;60,IF(F497="F",VLOOKUP(K497,'F-Weight for Length'!U:AC,3,0),VLOOKUP(K497,'M-Weight for Length'!U:AC,3,0)),IF(F497="F",VLOOKUP(MROUND(HZ497,0.5),'F-Weight for Length'!A:I,3,0),VLOOKUP(MROUND(HZ497,0.5),'M-Weight for Length'!A:I,3,0)))))))),0)</f>
        <v/>
      </c>
      <c r="AC497" s="191" t="str">
        <f>IFERROR(IF(D497="","",IF(F497="","",IF(J497="","",IF(K497="","",IF(AND(K497&gt;23,K497&lt;=60),IF(F497="F",VLOOKUP(MROUND(HZ497,0.5),'F-Weight for Length'!K:S,4,0),VLOOKUP(MROUND(HZ497,0.5),'M-Weight for Length'!K:S,4,0)),IF(K497&gt;60,IF(F497="F",VLOOKUP(K497,'F-Weight for Length'!U:AC,4,0),VLOOKUP(K497,'M-Weight for Length'!U:AC,4,0)),IF(F497="F",VLOOKUP(MROUND(HZ497,0.5),'F-Weight for Length'!A:I,4,0),VLOOKUP(MROUND(HZ497,0.5),'M-Weight for Length'!A:I,4,0)))))))),0)</f>
        <v/>
      </c>
      <c r="AD497" s="191" t="str">
        <f>IFERROR(IF(D497="","",IF(F497="","",IF(J497="","",IF(K497="","",IF(AND(K497&gt;23,K497&lt;=60),IF(F497="F",VLOOKUP(MROUND(HZ497,0.5),'F-Weight for Length'!K:S,5,0),VLOOKUP(MROUND(HZ497,0.5),'M-Weight for Length'!K:S,5,0)),IF(K497&gt;60,IF(F497="F",VLOOKUP(K497,'F-Weight for Length'!U:AC,5,0),VLOOKUP(K497,'M-Weight for Length'!U:AC,5,0)),IF(F497="F",VLOOKUP(MROUND(HZ497,0.5),'F-Weight for Length'!A:I,5,0),VLOOKUP(MROUND(HZ497,0.5),'M-Weight for Length'!A:I,5,0)))))))),0)</f>
        <v/>
      </c>
      <c r="AE497" s="191" t="str">
        <f>IFERROR(IF(D497="","",IF(F497="","",IF(J497="","",IF(K497="","",IF(AND(K497&gt;23,K497&lt;=60),IF(F497="F",VLOOKUP(MROUND(HZ497,0.5),'F-Weight for Length'!K:S,6,0),VLOOKUP(MROUND(HZ497,0.5),'M-Weight for Length'!K:S,6,0)),IF(K497&gt;60,IF(F497="F",VLOOKUP(K497,'F-Weight for Length'!U:AC,6,0),VLOOKUP(K497,'M-Weight for Length'!U:AC,6,0)),IF(F497="F",VLOOKUP(MROUND(HZ497,0.5),'F-Weight for Length'!A:I,6,0),VLOOKUP(MROUND(HZ497,0.5),'M-Weight for Length'!A:I,6,0)))))))),0)</f>
        <v/>
      </c>
      <c r="AF497" s="191" t="str">
        <f>IFERROR(IF(D497="","",IF(F497="","",IF(J497="","",IF(K497="","",IF(AND(K497&gt;23,K497&lt;=60),IF(F497="F",VLOOKUP(MROUND(HZ497,0.5),'F-Weight for Length'!K:S,7,0),VLOOKUP(MROUND(HZ497,0.5),'M-Weight for Length'!K:S,7,0)),IF(K497&gt;60,IF(F497="F",VLOOKUP(K497,'F-Weight for Length'!U:AC,7,0),VLOOKUP(K497,'M-Weight for Length'!U:AC,7,0)),IF(F497="F",VLOOKUP(MROUND(HZ497,0.5),'F-Weight for Length'!A:I,7,0),VLOOKUP(MROUND(HZ497,0.5),'M-Weight for Length'!A:I,7,0)))))))),0)</f>
        <v/>
      </c>
      <c r="AG497" s="191" t="str">
        <f>IFERROR(IF(D497="","",IF(F497="","",IF(J497="","",IF(K497="","",IF(AND(K497&gt;23,K497&lt;=60),IF(F497="F",VLOOKUP(MROUND(HZ497,0.5),'F-Weight for Length'!K:S,8,0),VLOOKUP(MROUND(HZ497,0.5),'M-Weight for Length'!K:S,8,0)),IF(K497&gt;60,IF(F497="F",VLOOKUP(K497,'F-Weight for Length'!U:AC,8,0),VLOOKUP(K497,'M-Weight for Length'!U:AC,8,0)),IF(F497="F",VLOOKUP(MROUND(HZ497,0.5),'F-Weight for Length'!A:I,8,0),VLOOKUP(MROUND(HZ497,0.5),'M-Weight for Length'!A:I,8,0)))))))),0)</f>
        <v/>
      </c>
      <c r="AH497" s="191" t="str">
        <f>IFERROR(IF(D497="","",IF(F497="","",IF(J497="","",IF(K497="","",IF(AND(K497&gt;23,K497&lt;=60),IF(F497="F",VLOOKUP(MROUND(HZ497,0.5),'F-Weight for Length'!K:S,9,0),VLOOKUP(MROUND(HZ497,0.5),'M-Weight for Length'!K:S,9,0)),IF(K497&gt;60,IF(F497="F",VLOOKUP(K497,'F-Weight for Length'!U:AC,9,0),VLOOKUP(K497,'M-Weight for Length'!U:AC,9,0)),IF(F497="F",VLOOKUP(MROUND(HZ497,0.5),'F-Weight for Length'!A:I,9,0),VLOOKUP(MROUND(HZ497,0.5),'M-Weight for Length'!A:I,9,0)))))))),0)</f>
        <v/>
      </c>
      <c r="AI497" s="192">
        <f t="shared" si="1610"/>
        <v>0</v>
      </c>
      <c r="AJ497" s="192">
        <f t="shared" si="1611"/>
        <v>0</v>
      </c>
      <c r="AK497" s="192">
        <f t="shared" si="1612"/>
        <v>0</v>
      </c>
      <c r="AL497" s="192">
        <f t="shared" si="1613"/>
        <v>0</v>
      </c>
      <c r="AM497" s="192">
        <f t="shared" si="1614"/>
        <v>0</v>
      </c>
      <c r="AN497" s="192">
        <f t="shared" si="1615"/>
        <v>0</v>
      </c>
      <c r="AO497" s="192">
        <f t="shared" si="1616"/>
        <v>0</v>
      </c>
      <c r="AP497" s="192">
        <f t="shared" si="1617"/>
        <v>0</v>
      </c>
      <c r="AQ497" s="192">
        <f t="shared" si="1618"/>
        <v>0</v>
      </c>
      <c r="AR497" s="192">
        <f t="shared" si="1619"/>
        <v>0</v>
      </c>
      <c r="AS497" s="192">
        <f t="shared" si="1620"/>
        <v>0</v>
      </c>
      <c r="AT497" s="192">
        <f t="shared" si="1621"/>
        <v>0</v>
      </c>
      <c r="AU497" s="192">
        <f t="shared" si="1622"/>
        <v>0</v>
      </c>
      <c r="AV497" s="192">
        <f t="shared" si="1623"/>
        <v>0</v>
      </c>
      <c r="AW497" s="192">
        <f t="shared" si="1624"/>
        <v>0</v>
      </c>
      <c r="AX497" s="192">
        <f t="shared" si="1625"/>
        <v>0</v>
      </c>
      <c r="AY497" s="192">
        <f t="shared" si="1626"/>
        <v>0</v>
      </c>
      <c r="AZ497" s="192">
        <f t="shared" si="1627"/>
        <v>0</v>
      </c>
      <c r="BA497" s="192">
        <f t="shared" si="1628"/>
        <v>0</v>
      </c>
      <c r="BB497" s="192">
        <f t="shared" si="1629"/>
        <v>0</v>
      </c>
      <c r="BC497" s="192">
        <f t="shared" si="1630"/>
        <v>0</v>
      </c>
      <c r="BD497" s="192">
        <f t="shared" si="1631"/>
        <v>0</v>
      </c>
      <c r="BE497" s="192">
        <f t="shared" si="1632"/>
        <v>0</v>
      </c>
      <c r="BF497" s="192">
        <f t="shared" si="1633"/>
        <v>0</v>
      </c>
      <c r="BG497" s="192">
        <f t="shared" si="1634"/>
        <v>0</v>
      </c>
      <c r="BH497" s="192">
        <f t="shared" si="1635"/>
        <v>0</v>
      </c>
      <c r="BI497" s="192">
        <f t="shared" si="1636"/>
        <v>0</v>
      </c>
      <c r="BJ497" s="192">
        <f t="shared" si="1637"/>
        <v>0</v>
      </c>
      <c r="BK497" s="192">
        <f t="shared" si="1638"/>
        <v>0</v>
      </c>
      <c r="BL497" s="192">
        <f t="shared" si="1639"/>
        <v>0</v>
      </c>
      <c r="BM497" s="192">
        <f t="shared" si="1640"/>
        <v>0</v>
      </c>
      <c r="BN497" s="192">
        <f t="shared" si="1641"/>
        <v>0</v>
      </c>
      <c r="BO497" s="192">
        <f t="shared" si="1642"/>
        <v>0</v>
      </c>
      <c r="BP497" s="192">
        <f t="shared" si="1643"/>
        <v>0</v>
      </c>
      <c r="BQ497" s="192">
        <f t="shared" si="1644"/>
        <v>0</v>
      </c>
      <c r="BR497" s="192">
        <f t="shared" si="1645"/>
        <v>0</v>
      </c>
      <c r="BS497" s="192">
        <f t="shared" si="1646"/>
        <v>0</v>
      </c>
      <c r="BT497" s="192">
        <f t="shared" si="1647"/>
        <v>0</v>
      </c>
      <c r="BU497" s="192">
        <f t="shared" si="1648"/>
        <v>0</v>
      </c>
      <c r="BV497" s="192">
        <f t="shared" si="1649"/>
        <v>0</v>
      </c>
      <c r="BW497" s="192">
        <f t="shared" si="1650"/>
        <v>0</v>
      </c>
      <c r="BX497" s="192">
        <f t="shared" si="1651"/>
        <v>0</v>
      </c>
      <c r="BY497" s="192">
        <f t="shared" si="1652"/>
        <v>0</v>
      </c>
      <c r="BZ497" s="192">
        <f t="shared" si="1653"/>
        <v>0</v>
      </c>
      <c r="CA497" s="192">
        <f t="shared" si="1654"/>
        <v>0</v>
      </c>
      <c r="CB497" s="192">
        <f t="shared" si="1655"/>
        <v>0</v>
      </c>
      <c r="CC497" s="192">
        <f t="shared" si="1656"/>
        <v>0</v>
      </c>
      <c r="CD497" s="192">
        <f t="shared" si="1657"/>
        <v>0</v>
      </c>
      <c r="CE497" s="192">
        <f t="shared" si="1658"/>
        <v>0</v>
      </c>
      <c r="CF497" s="192">
        <f t="shared" si="1659"/>
        <v>0</v>
      </c>
      <c r="CG497" s="192">
        <f t="shared" si="1660"/>
        <v>0</v>
      </c>
      <c r="CH497" s="192">
        <f t="shared" si="1661"/>
        <v>0</v>
      </c>
      <c r="CI497" s="192">
        <f t="shared" si="1662"/>
        <v>0</v>
      </c>
      <c r="CJ497" s="192">
        <f t="shared" si="1663"/>
        <v>0</v>
      </c>
      <c r="CK497" s="192">
        <f t="shared" si="1664"/>
        <v>0</v>
      </c>
      <c r="CL497" s="192">
        <f t="shared" si="1665"/>
        <v>0</v>
      </c>
      <c r="CM497" s="192">
        <f t="shared" si="1666"/>
        <v>0</v>
      </c>
      <c r="CN497" s="192">
        <f t="shared" si="1667"/>
        <v>0</v>
      </c>
      <c r="CO497" s="192">
        <f t="shared" si="1668"/>
        <v>0</v>
      </c>
      <c r="CP497" s="192">
        <f t="shared" si="1669"/>
        <v>0</v>
      </c>
      <c r="CQ497" s="192">
        <f t="shared" si="1670"/>
        <v>0</v>
      </c>
      <c r="CR497" s="192">
        <f t="shared" si="1671"/>
        <v>0</v>
      </c>
      <c r="CS497" s="192">
        <f t="shared" si="1672"/>
        <v>0</v>
      </c>
      <c r="CT497" s="192">
        <f t="shared" si="1673"/>
        <v>0</v>
      </c>
      <c r="CU497" s="192">
        <f t="shared" si="1674"/>
        <v>0</v>
      </c>
      <c r="CV497" s="192">
        <f t="shared" si="1675"/>
        <v>0</v>
      </c>
      <c r="CW497" s="192">
        <f t="shared" si="1676"/>
        <v>0</v>
      </c>
      <c r="CX497" s="192">
        <f t="shared" si="1677"/>
        <v>0</v>
      </c>
      <c r="CY497" s="192">
        <f t="shared" si="1678"/>
        <v>0</v>
      </c>
      <c r="CZ497" s="192">
        <f t="shared" si="1679"/>
        <v>0</v>
      </c>
      <c r="DA497" s="192">
        <f t="shared" si="1680"/>
        <v>0</v>
      </c>
      <c r="DB497" s="192">
        <f t="shared" si="1681"/>
        <v>0</v>
      </c>
      <c r="DC497" s="192">
        <f t="shared" si="1682"/>
        <v>0</v>
      </c>
      <c r="DD497" s="192">
        <f t="shared" si="1683"/>
        <v>0</v>
      </c>
      <c r="DE497" s="192">
        <f t="shared" si="1684"/>
        <v>0</v>
      </c>
      <c r="DF497" s="192">
        <f t="shared" si="1685"/>
        <v>0</v>
      </c>
      <c r="DG497" s="192">
        <f t="shared" si="1686"/>
        <v>0</v>
      </c>
      <c r="DH497" s="192">
        <f t="shared" si="1687"/>
        <v>0</v>
      </c>
      <c r="DI497" s="192">
        <f t="shared" si="1688"/>
        <v>0</v>
      </c>
      <c r="DJ497" s="192">
        <f t="shared" si="1689"/>
        <v>0</v>
      </c>
      <c r="DK497" s="192">
        <f t="shared" si="1690"/>
        <v>0</v>
      </c>
      <c r="DL497" s="192">
        <f t="shared" si="1691"/>
        <v>0</v>
      </c>
      <c r="DM497" s="192">
        <f t="shared" si="1692"/>
        <v>0</v>
      </c>
      <c r="DN497" s="192">
        <f t="shared" si="1693"/>
        <v>0</v>
      </c>
      <c r="DO497" s="192">
        <f t="shared" si="1694"/>
        <v>0</v>
      </c>
      <c r="DP497" s="192">
        <f t="shared" si="1695"/>
        <v>0</v>
      </c>
      <c r="DQ497" s="192">
        <f t="shared" si="1696"/>
        <v>0</v>
      </c>
      <c r="DR497" s="192">
        <f t="shared" si="1697"/>
        <v>0</v>
      </c>
      <c r="DS497" s="192">
        <f t="shared" si="1698"/>
        <v>0</v>
      </c>
      <c r="DT497" s="192">
        <f t="shared" si="1699"/>
        <v>0</v>
      </c>
      <c r="DU497" s="192">
        <f t="shared" si="1700"/>
        <v>0</v>
      </c>
      <c r="DV497" s="193">
        <f t="shared" si="1701"/>
        <v>0</v>
      </c>
      <c r="DW497" s="193">
        <f t="shared" si="1702"/>
        <v>0</v>
      </c>
      <c r="DX497" s="193">
        <f t="shared" si="1703"/>
        <v>0</v>
      </c>
      <c r="DY497" s="193">
        <f t="shared" si="1704"/>
        <v>0</v>
      </c>
      <c r="DZ497" s="193">
        <f t="shared" si="1705"/>
        <v>0</v>
      </c>
      <c r="EA497" s="192">
        <f t="shared" si="1706"/>
        <v>0</v>
      </c>
      <c r="EB497" s="192">
        <f t="shared" si="1707"/>
        <v>0</v>
      </c>
      <c r="EC497" s="192">
        <f t="shared" si="1708"/>
        <v>0</v>
      </c>
      <c r="ED497" s="192">
        <f t="shared" si="1709"/>
        <v>0</v>
      </c>
      <c r="EE497" s="192">
        <f t="shared" si="1710"/>
        <v>0</v>
      </c>
      <c r="EF497" s="192">
        <f t="shared" si="1711"/>
        <v>0</v>
      </c>
      <c r="EG497" s="192">
        <f t="shared" si="1712"/>
        <v>0</v>
      </c>
      <c r="EH497" s="192">
        <f t="shared" si="1713"/>
        <v>0</v>
      </c>
      <c r="EI497" s="192">
        <f t="shared" si="1714"/>
        <v>0</v>
      </c>
      <c r="EJ497" s="192">
        <f t="shared" si="1715"/>
        <v>0</v>
      </c>
      <c r="EK497" s="192">
        <f t="shared" si="1716"/>
        <v>0</v>
      </c>
      <c r="EL497" s="192">
        <f t="shared" si="1717"/>
        <v>0</v>
      </c>
      <c r="EM497" s="192">
        <f t="shared" si="1718"/>
        <v>0</v>
      </c>
      <c r="EN497" s="192">
        <f t="shared" si="1719"/>
        <v>0</v>
      </c>
      <c r="EO497" s="192">
        <f t="shared" si="1720"/>
        <v>0</v>
      </c>
      <c r="EP497" s="192">
        <f t="shared" si="1721"/>
        <v>0</v>
      </c>
      <c r="EQ497" s="192">
        <f t="shared" si="1722"/>
        <v>0</v>
      </c>
      <c r="ER497" s="192">
        <f t="shared" si="1723"/>
        <v>0</v>
      </c>
      <c r="ES497" s="192">
        <f t="shared" si="1724"/>
        <v>0</v>
      </c>
      <c r="ET497" s="192">
        <f t="shared" si="1725"/>
        <v>0</v>
      </c>
      <c r="EU497" s="192">
        <f t="shared" si="1726"/>
        <v>0</v>
      </c>
      <c r="EV497" s="192">
        <f t="shared" si="1727"/>
        <v>0</v>
      </c>
      <c r="EW497" s="192">
        <f t="shared" si="1728"/>
        <v>0</v>
      </c>
      <c r="EX497" s="192">
        <f t="shared" si="1729"/>
        <v>0</v>
      </c>
      <c r="EY497" s="192">
        <f t="shared" si="1730"/>
        <v>0</v>
      </c>
      <c r="EZ497" s="192">
        <f t="shared" si="1731"/>
        <v>0</v>
      </c>
      <c r="FA497" s="192">
        <f t="shared" si="1732"/>
        <v>0</v>
      </c>
      <c r="FB497" s="192">
        <f t="shared" si="1733"/>
        <v>0</v>
      </c>
      <c r="FC497" s="192">
        <f t="shared" si="1734"/>
        <v>0</v>
      </c>
      <c r="FD497" s="192">
        <f t="shared" si="1735"/>
        <v>0</v>
      </c>
      <c r="FE497" s="192">
        <f t="shared" si="1736"/>
        <v>0</v>
      </c>
      <c r="FF497" s="192">
        <f t="shared" si="1737"/>
        <v>0</v>
      </c>
      <c r="FG497" s="192">
        <f t="shared" si="1738"/>
        <v>0</v>
      </c>
      <c r="FH497" s="192">
        <f t="shared" si="1739"/>
        <v>0</v>
      </c>
      <c r="FI497" s="192">
        <f t="shared" si="1740"/>
        <v>0</v>
      </c>
      <c r="FJ497" s="192">
        <f t="shared" si="1741"/>
        <v>0</v>
      </c>
      <c r="FK497" s="192">
        <f t="shared" si="1742"/>
        <v>0</v>
      </c>
      <c r="FL497" s="192">
        <f t="shared" si="1743"/>
        <v>0</v>
      </c>
      <c r="FM497" s="192">
        <f t="shared" si="1744"/>
        <v>0</v>
      </c>
      <c r="FN497" s="192">
        <f t="shared" si="1745"/>
        <v>0</v>
      </c>
      <c r="FO497" s="192">
        <f t="shared" si="1746"/>
        <v>0</v>
      </c>
      <c r="FP497" s="192">
        <f t="shared" si="1747"/>
        <v>0</v>
      </c>
      <c r="FQ497" s="192">
        <f t="shared" si="1748"/>
        <v>0</v>
      </c>
      <c r="FR497" s="192">
        <f t="shared" si="1749"/>
        <v>0</v>
      </c>
      <c r="FS497" s="192">
        <f t="shared" si="1750"/>
        <v>0</v>
      </c>
      <c r="FT497" s="192">
        <f t="shared" si="1751"/>
        <v>0</v>
      </c>
      <c r="FU497" s="192">
        <f t="shared" si="1752"/>
        <v>0</v>
      </c>
      <c r="FV497" s="192">
        <f t="shared" si="1753"/>
        <v>0</v>
      </c>
      <c r="FW497" s="192">
        <f t="shared" si="1754"/>
        <v>0</v>
      </c>
      <c r="FX497" s="192">
        <f t="shared" si="1755"/>
        <v>0</v>
      </c>
      <c r="FY497" s="192">
        <f t="shared" si="1756"/>
        <v>0</v>
      </c>
      <c r="FZ497" s="192">
        <f t="shared" si="1757"/>
        <v>0</v>
      </c>
      <c r="GA497" s="192">
        <f t="shared" si="1758"/>
        <v>0</v>
      </c>
      <c r="GB497" s="192">
        <f t="shared" si="1759"/>
        <v>0</v>
      </c>
      <c r="GC497" s="192">
        <f t="shared" si="1760"/>
        <v>0</v>
      </c>
      <c r="GD497" s="192">
        <f t="shared" si="1761"/>
        <v>0</v>
      </c>
      <c r="GE497" s="192">
        <f t="shared" si="1762"/>
        <v>0</v>
      </c>
      <c r="GF497" s="192">
        <f t="shared" si="1763"/>
        <v>0</v>
      </c>
      <c r="GG497" s="192">
        <f t="shared" si="1764"/>
        <v>0</v>
      </c>
      <c r="GH497" s="192">
        <f t="shared" si="1765"/>
        <v>0</v>
      </c>
      <c r="GI497" s="192">
        <f t="shared" si="1766"/>
        <v>0</v>
      </c>
      <c r="GJ497" s="192">
        <f t="shared" si="1767"/>
        <v>0</v>
      </c>
      <c r="GK497" s="192">
        <f t="shared" si="1768"/>
        <v>0</v>
      </c>
      <c r="GL497" s="192">
        <f t="shared" si="1769"/>
        <v>0</v>
      </c>
      <c r="GM497" s="192">
        <f t="shared" si="1770"/>
        <v>0</v>
      </c>
      <c r="GN497" s="192">
        <f t="shared" si="1771"/>
        <v>0</v>
      </c>
      <c r="GO497" s="192">
        <f t="shared" si="1772"/>
        <v>0</v>
      </c>
      <c r="GP497" s="192">
        <f t="shared" si="1773"/>
        <v>0</v>
      </c>
      <c r="GQ497" s="192">
        <f t="shared" si="1774"/>
        <v>0</v>
      </c>
      <c r="GR497" s="192">
        <f t="shared" si="1775"/>
        <v>0</v>
      </c>
      <c r="GS497" s="192">
        <f t="shared" si="1776"/>
        <v>0</v>
      </c>
      <c r="GT497" s="192">
        <f t="shared" si="1777"/>
        <v>0</v>
      </c>
      <c r="GU497" s="192">
        <f t="shared" si="1778"/>
        <v>0</v>
      </c>
      <c r="GV497" s="192">
        <f t="shared" si="1779"/>
        <v>0</v>
      </c>
      <c r="GW497" s="192">
        <f t="shared" si="1780"/>
        <v>0</v>
      </c>
      <c r="GX497" s="192">
        <f t="shared" si="1781"/>
        <v>0</v>
      </c>
      <c r="GY497" s="192">
        <f t="shared" si="1782"/>
        <v>0</v>
      </c>
      <c r="GZ497" s="192">
        <f t="shared" si="1783"/>
        <v>0</v>
      </c>
      <c r="HA497" s="192">
        <f t="shared" si="1784"/>
        <v>0</v>
      </c>
      <c r="HB497" s="192">
        <f t="shared" si="1785"/>
        <v>0</v>
      </c>
      <c r="HC497" s="192">
        <f t="shared" si="1786"/>
        <v>0</v>
      </c>
      <c r="HD497" s="192">
        <f t="shared" si="1787"/>
        <v>0</v>
      </c>
      <c r="HE497" s="192">
        <f t="shared" si="1788"/>
        <v>0</v>
      </c>
      <c r="HF497" s="192">
        <f t="shared" si="1789"/>
        <v>0</v>
      </c>
      <c r="HG497" s="192">
        <f t="shared" si="1790"/>
        <v>0</v>
      </c>
      <c r="HH497" s="192">
        <f t="shared" si="1791"/>
        <v>0</v>
      </c>
      <c r="HI497" s="192">
        <f t="shared" si="1792"/>
        <v>0</v>
      </c>
      <c r="HJ497" s="192">
        <f t="shared" si="1793"/>
        <v>0</v>
      </c>
      <c r="HK497" s="192">
        <f t="shared" si="1794"/>
        <v>0</v>
      </c>
      <c r="HL497" s="192">
        <f t="shared" si="1795"/>
        <v>0</v>
      </c>
      <c r="HM497" s="192">
        <f t="shared" si="1796"/>
        <v>0</v>
      </c>
      <c r="HN497" s="194">
        <f t="shared" si="1797"/>
        <v>0</v>
      </c>
      <c r="HO497" s="194">
        <f t="shared" si="1798"/>
        <v>0</v>
      </c>
      <c r="HP497" s="194">
        <f t="shared" si="1799"/>
        <v>0</v>
      </c>
      <c r="HQ497" s="194">
        <f t="shared" si="1800"/>
        <v>0</v>
      </c>
      <c r="HR497" s="194">
        <f t="shared" si="1801"/>
        <v>0</v>
      </c>
      <c r="HS497" s="195" t="str">
        <f t="shared" si="1599"/>
        <v/>
      </c>
      <c r="HT497" s="196">
        <f t="shared" si="1595"/>
        <v>0</v>
      </c>
      <c r="HU497" s="196">
        <f t="shared" si="1596"/>
        <v>0</v>
      </c>
      <c r="HV497" s="197" t="str">
        <f t="shared" si="1600"/>
        <v/>
      </c>
      <c r="HW497" s="197" t="str">
        <f t="shared" si="1802"/>
        <v/>
      </c>
      <c r="HX497" s="197" t="str">
        <f t="shared" si="1803"/>
        <v/>
      </c>
      <c r="HY497" s="195" t="str">
        <f t="shared" si="1601"/>
        <v/>
      </c>
      <c r="HZ497" s="30">
        <f t="shared" si="1597"/>
        <v>0</v>
      </c>
      <c r="IA497" s="198">
        <f t="shared" si="1602"/>
        <v>0</v>
      </c>
      <c r="IB497" s="195"/>
      <c r="IC497" s="195">
        <f t="shared" si="1804"/>
        <v>0</v>
      </c>
      <c r="ID497" s="195">
        <f t="shared" si="1603"/>
        <v>0</v>
      </c>
      <c r="IE497" s="195">
        <f t="shared" si="1805"/>
        <v>0</v>
      </c>
      <c r="IF497" s="195">
        <f t="shared" si="1604"/>
        <v>0</v>
      </c>
      <c r="IG497" s="307">
        <f t="shared" si="1605"/>
        <v>0</v>
      </c>
      <c r="IH497" s="307">
        <f t="shared" si="1606"/>
        <v>0</v>
      </c>
      <c r="II497" s="44">
        <f t="shared" si="1806"/>
        <v>0</v>
      </c>
      <c r="IJ497" s="44">
        <f t="shared" si="1807"/>
        <v>0</v>
      </c>
      <c r="IK497" s="44">
        <f t="shared" si="1808"/>
        <v>0</v>
      </c>
      <c r="IL497" s="44">
        <f t="shared" si="1809"/>
        <v>0</v>
      </c>
      <c r="IM497" s="44">
        <f t="shared" si="1810"/>
        <v>0</v>
      </c>
      <c r="IN497" s="44">
        <f t="shared" si="1811"/>
        <v>0</v>
      </c>
      <c r="IO497" s="44">
        <f t="shared" si="1812"/>
        <v>0</v>
      </c>
    </row>
    <row r="498" spans="1:249" ht="18" customHeight="1">
      <c r="A498" s="188">
        <v>492</v>
      </c>
      <c r="B498" s="326"/>
      <c r="C498" s="289"/>
      <c r="D498" s="199"/>
      <c r="E498" s="189"/>
      <c r="F498" s="189"/>
      <c r="G498" s="190"/>
      <c r="H498" s="190"/>
      <c r="I498" s="272"/>
      <c r="J498" s="207"/>
      <c r="K498" s="214" t="str">
        <f t="shared" si="1607"/>
        <v/>
      </c>
      <c r="L498" s="200" t="str">
        <f t="shared" si="1608"/>
        <v/>
      </c>
      <c r="M498" s="200" t="str">
        <f t="shared" si="1609"/>
        <v/>
      </c>
      <c r="N498" s="209" t="str">
        <f t="shared" si="1598"/>
        <v/>
      </c>
      <c r="O498" s="208" t="str">
        <f>IFERROR(IF(D498="","",IF(K498="","",IF(I498="","",IF(F498="F",VLOOKUP(K498,F!A:G,2,0),IF(F498="M",VLOOKUP(K498,M!A:G,2,0),""))))),0)</f>
        <v/>
      </c>
      <c r="P498" s="191" t="str">
        <f>IFERROR(IF(D498="","",IF(K498="","",IF(I498="","",IF(F498="F",VLOOKUP(K498,F!A:G,3,0),IF(F498="M",VLOOKUP(K498,M!A:G,3,0),""))))),0)</f>
        <v/>
      </c>
      <c r="Q498" s="191" t="str">
        <f>IFERROR(IF(D498="","",IF(K498="","",IF(I498="","",IF(F498="F",VLOOKUP(K498,F!A:G,4,0),IF(F498="M",VLOOKUP(K498,M!A:G,4,0),""))))),0)</f>
        <v/>
      </c>
      <c r="R498" s="191" t="str">
        <f>IFERROR(IF(D498="","",IF(K498="","",IF(I498="","",IF(F498="F",VLOOKUP(K498,F!A:G,5,0),IF(F498="M",VLOOKUP(K498,M!A:G,5,0),""))))),0)</f>
        <v/>
      </c>
      <c r="S498" s="191" t="str">
        <f>IFERROR(IF(D498="","",IF(K498="","",IF(I498="","",IF(F498="F",VLOOKUP(K498,F!A:G,6,0),IF(F498="M",VLOOKUP(K498,M!A:G,6,0),""))))),0)</f>
        <v/>
      </c>
      <c r="T498" s="191" t="str">
        <f>IFERROR(IF(D498="","",IF(K498="","",IF(I498="","",IF(F498="F",VLOOKUP(K498,F!A:G,7,0),IF(F498="M",VLOOKUP(K498,M!A:G,7,0),""))))),0)</f>
        <v/>
      </c>
      <c r="U498" s="191" t="str">
        <f>IFERROR(IF(D498="","",IF(K498="","",IF(J498="","",IF(F498="F",VLOOKUP(K498,F!A:M,8,0),IF(F498="M",VLOOKUP(K498,M!A:M,8,0),""))))),0)</f>
        <v/>
      </c>
      <c r="V498" s="191" t="str">
        <f>IFERROR(IF(D498="","",IF(K498="","",IF(J498="","",IF(F498="F",VLOOKUP(K498,F!A:M,9,0),IF(F498="M",VLOOKUP(K498,M!A:M,9,0),""))))),0)</f>
        <v/>
      </c>
      <c r="W498" s="191" t="str">
        <f>IFERROR(IF(D498="","",IF(K498="","",IF(J498="","",IF(F498="F",VLOOKUP(K498,F!A:M,10,0),IF(F498="M",VLOOKUP(K498,M!A:M,10,0),""))))),0)</f>
        <v/>
      </c>
      <c r="X498" s="191" t="str">
        <f>IFERROR(IF(D498="","",IF(K498="","",IF(J498="","",IF(F498="F",VLOOKUP(K498,F!A:M,11,0),IF(F498="M",VLOOKUP(K498,M!A:M,11,0),""))))),0)</f>
        <v/>
      </c>
      <c r="Y498" s="191" t="str">
        <f>IFERROR(IF(D498="","",IF(K498="","",IF(J498="","",IF(F498="F",VLOOKUP(K498,F!A:M,12,0),IF(F498="M",VLOOKUP(K498,M!A:M,12,0),""))))),0)</f>
        <v/>
      </c>
      <c r="Z498" s="191" t="str">
        <f>IFERROR(IF(D498="","",IF(K498="","",IF(J498="","",IF(F498="F",VLOOKUP(K498,F!A:M,13,0),IF(F498="M",VLOOKUP(K498,M!A:M,13,0),""))))),0)</f>
        <v/>
      </c>
      <c r="AA498" s="191" t="str">
        <f>IFERROR(IF(D498="","",IF(F498="","",IF(J498="","",IF(K498="","",IF(AND(K498&gt;23,K498&lt;=60),IF(F498="F",VLOOKUP(MROUND(HZ498,0.5),'F-Weight for Length'!K:S,2,0),VLOOKUP(MROUND(HZ498,0.5),'M-Weight for Length'!K:S,2,0)),IF(K498&gt;60,IF(F498="F",VLOOKUP(K498,'F-Weight for Length'!U:AC,2,0),VLOOKUP(K498,'M-Weight for Length'!U:AC,2,0)),IF(F498="F",VLOOKUP(MROUND(HZ498,0.5),'F-Weight for Length'!A:I,2,0),VLOOKUP(MROUND(HZ498,0.5),'M-Weight for Length'!A:I,2,0)))))))),0)</f>
        <v/>
      </c>
      <c r="AB498" s="191" t="str">
        <f>IFERROR(IF(D498="","",IF(F498="","",IF(J498="","",IF(K498="","",IF(AND(K498&gt;23,K498&lt;=60),IF(F498="F",VLOOKUP(MROUND(HZ498,0.5),'F-Weight for Length'!K:S,3,0),VLOOKUP(MROUND(HZ498,0.5),'M-Weight for Length'!K:S,3,0)),IF(K498&gt;60,IF(F498="F",VLOOKUP(K498,'F-Weight for Length'!U:AC,3,0),VLOOKUP(K498,'M-Weight for Length'!U:AC,3,0)),IF(F498="F",VLOOKUP(MROUND(HZ498,0.5),'F-Weight for Length'!A:I,3,0),VLOOKUP(MROUND(HZ498,0.5),'M-Weight for Length'!A:I,3,0)))))))),0)</f>
        <v/>
      </c>
      <c r="AC498" s="191" t="str">
        <f>IFERROR(IF(D498="","",IF(F498="","",IF(J498="","",IF(K498="","",IF(AND(K498&gt;23,K498&lt;=60),IF(F498="F",VLOOKUP(MROUND(HZ498,0.5),'F-Weight for Length'!K:S,4,0),VLOOKUP(MROUND(HZ498,0.5),'M-Weight for Length'!K:S,4,0)),IF(K498&gt;60,IF(F498="F",VLOOKUP(K498,'F-Weight for Length'!U:AC,4,0),VLOOKUP(K498,'M-Weight for Length'!U:AC,4,0)),IF(F498="F",VLOOKUP(MROUND(HZ498,0.5),'F-Weight for Length'!A:I,4,0),VLOOKUP(MROUND(HZ498,0.5),'M-Weight for Length'!A:I,4,0)))))))),0)</f>
        <v/>
      </c>
      <c r="AD498" s="191" t="str">
        <f>IFERROR(IF(D498="","",IF(F498="","",IF(J498="","",IF(K498="","",IF(AND(K498&gt;23,K498&lt;=60),IF(F498="F",VLOOKUP(MROUND(HZ498,0.5),'F-Weight for Length'!K:S,5,0),VLOOKUP(MROUND(HZ498,0.5),'M-Weight for Length'!K:S,5,0)),IF(K498&gt;60,IF(F498="F",VLOOKUP(K498,'F-Weight for Length'!U:AC,5,0),VLOOKUP(K498,'M-Weight for Length'!U:AC,5,0)),IF(F498="F",VLOOKUP(MROUND(HZ498,0.5),'F-Weight for Length'!A:I,5,0),VLOOKUP(MROUND(HZ498,0.5),'M-Weight for Length'!A:I,5,0)))))))),0)</f>
        <v/>
      </c>
      <c r="AE498" s="191" t="str">
        <f>IFERROR(IF(D498="","",IF(F498="","",IF(J498="","",IF(K498="","",IF(AND(K498&gt;23,K498&lt;=60),IF(F498="F",VLOOKUP(MROUND(HZ498,0.5),'F-Weight for Length'!K:S,6,0),VLOOKUP(MROUND(HZ498,0.5),'M-Weight for Length'!K:S,6,0)),IF(K498&gt;60,IF(F498="F",VLOOKUP(K498,'F-Weight for Length'!U:AC,6,0),VLOOKUP(K498,'M-Weight for Length'!U:AC,6,0)),IF(F498="F",VLOOKUP(MROUND(HZ498,0.5),'F-Weight for Length'!A:I,6,0),VLOOKUP(MROUND(HZ498,0.5),'M-Weight for Length'!A:I,6,0)))))))),0)</f>
        <v/>
      </c>
      <c r="AF498" s="191" t="str">
        <f>IFERROR(IF(D498="","",IF(F498="","",IF(J498="","",IF(K498="","",IF(AND(K498&gt;23,K498&lt;=60),IF(F498="F",VLOOKUP(MROUND(HZ498,0.5),'F-Weight for Length'!K:S,7,0),VLOOKUP(MROUND(HZ498,0.5),'M-Weight for Length'!K:S,7,0)),IF(K498&gt;60,IF(F498="F",VLOOKUP(K498,'F-Weight for Length'!U:AC,7,0),VLOOKUP(K498,'M-Weight for Length'!U:AC,7,0)),IF(F498="F",VLOOKUP(MROUND(HZ498,0.5),'F-Weight for Length'!A:I,7,0),VLOOKUP(MROUND(HZ498,0.5),'M-Weight for Length'!A:I,7,0)))))))),0)</f>
        <v/>
      </c>
      <c r="AG498" s="191" t="str">
        <f>IFERROR(IF(D498="","",IF(F498="","",IF(J498="","",IF(K498="","",IF(AND(K498&gt;23,K498&lt;=60),IF(F498="F",VLOOKUP(MROUND(HZ498,0.5),'F-Weight for Length'!K:S,8,0),VLOOKUP(MROUND(HZ498,0.5),'M-Weight for Length'!K:S,8,0)),IF(K498&gt;60,IF(F498="F",VLOOKUP(K498,'F-Weight for Length'!U:AC,8,0),VLOOKUP(K498,'M-Weight for Length'!U:AC,8,0)),IF(F498="F",VLOOKUP(MROUND(HZ498,0.5),'F-Weight for Length'!A:I,8,0),VLOOKUP(MROUND(HZ498,0.5),'M-Weight for Length'!A:I,8,0)))))))),0)</f>
        <v/>
      </c>
      <c r="AH498" s="191" t="str">
        <f>IFERROR(IF(D498="","",IF(F498="","",IF(J498="","",IF(K498="","",IF(AND(K498&gt;23,K498&lt;=60),IF(F498="F",VLOOKUP(MROUND(HZ498,0.5),'F-Weight for Length'!K:S,9,0),VLOOKUP(MROUND(HZ498,0.5),'M-Weight for Length'!K:S,9,0)),IF(K498&gt;60,IF(F498="F",VLOOKUP(K498,'F-Weight for Length'!U:AC,9,0),VLOOKUP(K498,'M-Weight for Length'!U:AC,9,0)),IF(F498="F",VLOOKUP(MROUND(HZ498,0.5),'F-Weight for Length'!A:I,9,0),VLOOKUP(MROUND(HZ498,0.5),'M-Weight for Length'!A:I,9,0)))))))),0)</f>
        <v/>
      </c>
      <c r="AI498" s="192">
        <f t="shared" si="1610"/>
        <v>0</v>
      </c>
      <c r="AJ498" s="192">
        <f t="shared" si="1611"/>
        <v>0</v>
      </c>
      <c r="AK498" s="192">
        <f t="shared" si="1612"/>
        <v>0</v>
      </c>
      <c r="AL498" s="192">
        <f t="shared" si="1613"/>
        <v>0</v>
      </c>
      <c r="AM498" s="192">
        <f t="shared" si="1614"/>
        <v>0</v>
      </c>
      <c r="AN498" s="192">
        <f t="shared" si="1615"/>
        <v>0</v>
      </c>
      <c r="AO498" s="192">
        <f t="shared" si="1616"/>
        <v>0</v>
      </c>
      <c r="AP498" s="192">
        <f t="shared" si="1617"/>
        <v>0</v>
      </c>
      <c r="AQ498" s="192">
        <f t="shared" si="1618"/>
        <v>0</v>
      </c>
      <c r="AR498" s="192">
        <f t="shared" si="1619"/>
        <v>0</v>
      </c>
      <c r="AS498" s="192">
        <f t="shared" si="1620"/>
        <v>0</v>
      </c>
      <c r="AT498" s="192">
        <f t="shared" si="1621"/>
        <v>0</v>
      </c>
      <c r="AU498" s="192">
        <f t="shared" si="1622"/>
        <v>0</v>
      </c>
      <c r="AV498" s="192">
        <f t="shared" si="1623"/>
        <v>0</v>
      </c>
      <c r="AW498" s="192">
        <f t="shared" si="1624"/>
        <v>0</v>
      </c>
      <c r="AX498" s="192">
        <f t="shared" si="1625"/>
        <v>0</v>
      </c>
      <c r="AY498" s="192">
        <f t="shared" si="1626"/>
        <v>0</v>
      </c>
      <c r="AZ498" s="192">
        <f t="shared" si="1627"/>
        <v>0</v>
      </c>
      <c r="BA498" s="192">
        <f t="shared" si="1628"/>
        <v>0</v>
      </c>
      <c r="BB498" s="192">
        <f t="shared" si="1629"/>
        <v>0</v>
      </c>
      <c r="BC498" s="192">
        <f t="shared" si="1630"/>
        <v>0</v>
      </c>
      <c r="BD498" s="192">
        <f t="shared" si="1631"/>
        <v>0</v>
      </c>
      <c r="BE498" s="192">
        <f t="shared" si="1632"/>
        <v>0</v>
      </c>
      <c r="BF498" s="192">
        <f t="shared" si="1633"/>
        <v>0</v>
      </c>
      <c r="BG498" s="192">
        <f t="shared" si="1634"/>
        <v>0</v>
      </c>
      <c r="BH498" s="192">
        <f t="shared" si="1635"/>
        <v>0</v>
      </c>
      <c r="BI498" s="192">
        <f t="shared" si="1636"/>
        <v>0</v>
      </c>
      <c r="BJ498" s="192">
        <f t="shared" si="1637"/>
        <v>0</v>
      </c>
      <c r="BK498" s="192">
        <f t="shared" si="1638"/>
        <v>0</v>
      </c>
      <c r="BL498" s="192">
        <f t="shared" si="1639"/>
        <v>0</v>
      </c>
      <c r="BM498" s="192">
        <f t="shared" si="1640"/>
        <v>0</v>
      </c>
      <c r="BN498" s="192">
        <f t="shared" si="1641"/>
        <v>0</v>
      </c>
      <c r="BO498" s="192">
        <f t="shared" si="1642"/>
        <v>0</v>
      </c>
      <c r="BP498" s="192">
        <f t="shared" si="1643"/>
        <v>0</v>
      </c>
      <c r="BQ498" s="192">
        <f t="shared" si="1644"/>
        <v>0</v>
      </c>
      <c r="BR498" s="192">
        <f t="shared" si="1645"/>
        <v>0</v>
      </c>
      <c r="BS498" s="192">
        <f t="shared" si="1646"/>
        <v>0</v>
      </c>
      <c r="BT498" s="192">
        <f t="shared" si="1647"/>
        <v>0</v>
      </c>
      <c r="BU498" s="192">
        <f t="shared" si="1648"/>
        <v>0</v>
      </c>
      <c r="BV498" s="192">
        <f t="shared" si="1649"/>
        <v>0</v>
      </c>
      <c r="BW498" s="192">
        <f t="shared" si="1650"/>
        <v>0</v>
      </c>
      <c r="BX498" s="192">
        <f t="shared" si="1651"/>
        <v>0</v>
      </c>
      <c r="BY498" s="192">
        <f t="shared" si="1652"/>
        <v>0</v>
      </c>
      <c r="BZ498" s="192">
        <f t="shared" si="1653"/>
        <v>0</v>
      </c>
      <c r="CA498" s="192">
        <f t="shared" si="1654"/>
        <v>0</v>
      </c>
      <c r="CB498" s="192">
        <f t="shared" si="1655"/>
        <v>0</v>
      </c>
      <c r="CC498" s="192">
        <f t="shared" si="1656"/>
        <v>0</v>
      </c>
      <c r="CD498" s="192">
        <f t="shared" si="1657"/>
        <v>0</v>
      </c>
      <c r="CE498" s="192">
        <f t="shared" si="1658"/>
        <v>0</v>
      </c>
      <c r="CF498" s="192">
        <f t="shared" si="1659"/>
        <v>0</v>
      </c>
      <c r="CG498" s="192">
        <f t="shared" si="1660"/>
        <v>0</v>
      </c>
      <c r="CH498" s="192">
        <f t="shared" si="1661"/>
        <v>0</v>
      </c>
      <c r="CI498" s="192">
        <f t="shared" si="1662"/>
        <v>0</v>
      </c>
      <c r="CJ498" s="192">
        <f t="shared" si="1663"/>
        <v>0</v>
      </c>
      <c r="CK498" s="192">
        <f t="shared" si="1664"/>
        <v>0</v>
      </c>
      <c r="CL498" s="192">
        <f t="shared" si="1665"/>
        <v>0</v>
      </c>
      <c r="CM498" s="192">
        <f t="shared" si="1666"/>
        <v>0</v>
      </c>
      <c r="CN498" s="192">
        <f t="shared" si="1667"/>
        <v>0</v>
      </c>
      <c r="CO498" s="192">
        <f t="shared" si="1668"/>
        <v>0</v>
      </c>
      <c r="CP498" s="192">
        <f t="shared" si="1669"/>
        <v>0</v>
      </c>
      <c r="CQ498" s="192">
        <f t="shared" si="1670"/>
        <v>0</v>
      </c>
      <c r="CR498" s="192">
        <f t="shared" si="1671"/>
        <v>0</v>
      </c>
      <c r="CS498" s="192">
        <f t="shared" si="1672"/>
        <v>0</v>
      </c>
      <c r="CT498" s="192">
        <f t="shared" si="1673"/>
        <v>0</v>
      </c>
      <c r="CU498" s="192">
        <f t="shared" si="1674"/>
        <v>0</v>
      </c>
      <c r="CV498" s="192">
        <f t="shared" si="1675"/>
        <v>0</v>
      </c>
      <c r="CW498" s="192">
        <f t="shared" si="1676"/>
        <v>0</v>
      </c>
      <c r="CX498" s="192">
        <f t="shared" si="1677"/>
        <v>0</v>
      </c>
      <c r="CY498" s="192">
        <f t="shared" si="1678"/>
        <v>0</v>
      </c>
      <c r="CZ498" s="192">
        <f t="shared" si="1679"/>
        <v>0</v>
      </c>
      <c r="DA498" s="192">
        <f t="shared" si="1680"/>
        <v>0</v>
      </c>
      <c r="DB498" s="192">
        <f t="shared" si="1681"/>
        <v>0</v>
      </c>
      <c r="DC498" s="192">
        <f t="shared" si="1682"/>
        <v>0</v>
      </c>
      <c r="DD498" s="192">
        <f t="shared" si="1683"/>
        <v>0</v>
      </c>
      <c r="DE498" s="192">
        <f t="shared" si="1684"/>
        <v>0</v>
      </c>
      <c r="DF498" s="192">
        <f t="shared" si="1685"/>
        <v>0</v>
      </c>
      <c r="DG498" s="192">
        <f t="shared" si="1686"/>
        <v>0</v>
      </c>
      <c r="DH498" s="192">
        <f t="shared" si="1687"/>
        <v>0</v>
      </c>
      <c r="DI498" s="192">
        <f t="shared" si="1688"/>
        <v>0</v>
      </c>
      <c r="DJ498" s="192">
        <f t="shared" si="1689"/>
        <v>0</v>
      </c>
      <c r="DK498" s="192">
        <f t="shared" si="1690"/>
        <v>0</v>
      </c>
      <c r="DL498" s="192">
        <f t="shared" si="1691"/>
        <v>0</v>
      </c>
      <c r="DM498" s="192">
        <f t="shared" si="1692"/>
        <v>0</v>
      </c>
      <c r="DN498" s="192">
        <f t="shared" si="1693"/>
        <v>0</v>
      </c>
      <c r="DO498" s="192">
        <f t="shared" si="1694"/>
        <v>0</v>
      </c>
      <c r="DP498" s="192">
        <f t="shared" si="1695"/>
        <v>0</v>
      </c>
      <c r="DQ498" s="192">
        <f t="shared" si="1696"/>
        <v>0</v>
      </c>
      <c r="DR498" s="192">
        <f t="shared" si="1697"/>
        <v>0</v>
      </c>
      <c r="DS498" s="192">
        <f t="shared" si="1698"/>
        <v>0</v>
      </c>
      <c r="DT498" s="192">
        <f t="shared" si="1699"/>
        <v>0</v>
      </c>
      <c r="DU498" s="192">
        <f t="shared" si="1700"/>
        <v>0</v>
      </c>
      <c r="DV498" s="193">
        <f t="shared" si="1701"/>
        <v>0</v>
      </c>
      <c r="DW498" s="193">
        <f t="shared" si="1702"/>
        <v>0</v>
      </c>
      <c r="DX498" s="193">
        <f t="shared" si="1703"/>
        <v>0</v>
      </c>
      <c r="DY498" s="193">
        <f t="shared" si="1704"/>
        <v>0</v>
      </c>
      <c r="DZ498" s="193">
        <f t="shared" si="1705"/>
        <v>0</v>
      </c>
      <c r="EA498" s="192">
        <f t="shared" si="1706"/>
        <v>0</v>
      </c>
      <c r="EB498" s="192">
        <f t="shared" si="1707"/>
        <v>0</v>
      </c>
      <c r="EC498" s="192">
        <f t="shared" si="1708"/>
        <v>0</v>
      </c>
      <c r="ED498" s="192">
        <f t="shared" si="1709"/>
        <v>0</v>
      </c>
      <c r="EE498" s="192">
        <f t="shared" si="1710"/>
        <v>0</v>
      </c>
      <c r="EF498" s="192">
        <f t="shared" si="1711"/>
        <v>0</v>
      </c>
      <c r="EG498" s="192">
        <f t="shared" si="1712"/>
        <v>0</v>
      </c>
      <c r="EH498" s="192">
        <f t="shared" si="1713"/>
        <v>0</v>
      </c>
      <c r="EI498" s="192">
        <f t="shared" si="1714"/>
        <v>0</v>
      </c>
      <c r="EJ498" s="192">
        <f t="shared" si="1715"/>
        <v>0</v>
      </c>
      <c r="EK498" s="192">
        <f t="shared" si="1716"/>
        <v>0</v>
      </c>
      <c r="EL498" s="192">
        <f t="shared" si="1717"/>
        <v>0</v>
      </c>
      <c r="EM498" s="192">
        <f t="shared" si="1718"/>
        <v>0</v>
      </c>
      <c r="EN498" s="192">
        <f t="shared" si="1719"/>
        <v>0</v>
      </c>
      <c r="EO498" s="192">
        <f t="shared" si="1720"/>
        <v>0</v>
      </c>
      <c r="EP498" s="192">
        <f t="shared" si="1721"/>
        <v>0</v>
      </c>
      <c r="EQ498" s="192">
        <f t="shared" si="1722"/>
        <v>0</v>
      </c>
      <c r="ER498" s="192">
        <f t="shared" si="1723"/>
        <v>0</v>
      </c>
      <c r="ES498" s="192">
        <f t="shared" si="1724"/>
        <v>0</v>
      </c>
      <c r="ET498" s="192">
        <f t="shared" si="1725"/>
        <v>0</v>
      </c>
      <c r="EU498" s="192">
        <f t="shared" si="1726"/>
        <v>0</v>
      </c>
      <c r="EV498" s="192">
        <f t="shared" si="1727"/>
        <v>0</v>
      </c>
      <c r="EW498" s="192">
        <f t="shared" si="1728"/>
        <v>0</v>
      </c>
      <c r="EX498" s="192">
        <f t="shared" si="1729"/>
        <v>0</v>
      </c>
      <c r="EY498" s="192">
        <f t="shared" si="1730"/>
        <v>0</v>
      </c>
      <c r="EZ498" s="192">
        <f t="shared" si="1731"/>
        <v>0</v>
      </c>
      <c r="FA498" s="192">
        <f t="shared" si="1732"/>
        <v>0</v>
      </c>
      <c r="FB498" s="192">
        <f t="shared" si="1733"/>
        <v>0</v>
      </c>
      <c r="FC498" s="192">
        <f t="shared" si="1734"/>
        <v>0</v>
      </c>
      <c r="FD498" s="192">
        <f t="shared" si="1735"/>
        <v>0</v>
      </c>
      <c r="FE498" s="192">
        <f t="shared" si="1736"/>
        <v>0</v>
      </c>
      <c r="FF498" s="192">
        <f t="shared" si="1737"/>
        <v>0</v>
      </c>
      <c r="FG498" s="192">
        <f t="shared" si="1738"/>
        <v>0</v>
      </c>
      <c r="FH498" s="192">
        <f t="shared" si="1739"/>
        <v>0</v>
      </c>
      <c r="FI498" s="192">
        <f t="shared" si="1740"/>
        <v>0</v>
      </c>
      <c r="FJ498" s="192">
        <f t="shared" si="1741"/>
        <v>0</v>
      </c>
      <c r="FK498" s="192">
        <f t="shared" si="1742"/>
        <v>0</v>
      </c>
      <c r="FL498" s="192">
        <f t="shared" si="1743"/>
        <v>0</v>
      </c>
      <c r="FM498" s="192">
        <f t="shared" si="1744"/>
        <v>0</v>
      </c>
      <c r="FN498" s="192">
        <f t="shared" si="1745"/>
        <v>0</v>
      </c>
      <c r="FO498" s="192">
        <f t="shared" si="1746"/>
        <v>0</v>
      </c>
      <c r="FP498" s="192">
        <f t="shared" si="1747"/>
        <v>0</v>
      </c>
      <c r="FQ498" s="192">
        <f t="shared" si="1748"/>
        <v>0</v>
      </c>
      <c r="FR498" s="192">
        <f t="shared" si="1749"/>
        <v>0</v>
      </c>
      <c r="FS498" s="192">
        <f t="shared" si="1750"/>
        <v>0</v>
      </c>
      <c r="FT498" s="192">
        <f t="shared" si="1751"/>
        <v>0</v>
      </c>
      <c r="FU498" s="192">
        <f t="shared" si="1752"/>
        <v>0</v>
      </c>
      <c r="FV498" s="192">
        <f t="shared" si="1753"/>
        <v>0</v>
      </c>
      <c r="FW498" s="192">
        <f t="shared" si="1754"/>
        <v>0</v>
      </c>
      <c r="FX498" s="192">
        <f t="shared" si="1755"/>
        <v>0</v>
      </c>
      <c r="FY498" s="192">
        <f t="shared" si="1756"/>
        <v>0</v>
      </c>
      <c r="FZ498" s="192">
        <f t="shared" si="1757"/>
        <v>0</v>
      </c>
      <c r="GA498" s="192">
        <f t="shared" si="1758"/>
        <v>0</v>
      </c>
      <c r="GB498" s="192">
        <f t="shared" si="1759"/>
        <v>0</v>
      </c>
      <c r="GC498" s="192">
        <f t="shared" si="1760"/>
        <v>0</v>
      </c>
      <c r="GD498" s="192">
        <f t="shared" si="1761"/>
        <v>0</v>
      </c>
      <c r="GE498" s="192">
        <f t="shared" si="1762"/>
        <v>0</v>
      </c>
      <c r="GF498" s="192">
        <f t="shared" si="1763"/>
        <v>0</v>
      </c>
      <c r="GG498" s="192">
        <f t="shared" si="1764"/>
        <v>0</v>
      </c>
      <c r="GH498" s="192">
        <f t="shared" si="1765"/>
        <v>0</v>
      </c>
      <c r="GI498" s="192">
        <f t="shared" si="1766"/>
        <v>0</v>
      </c>
      <c r="GJ498" s="192">
        <f t="shared" si="1767"/>
        <v>0</v>
      </c>
      <c r="GK498" s="192">
        <f t="shared" si="1768"/>
        <v>0</v>
      </c>
      <c r="GL498" s="192">
        <f t="shared" si="1769"/>
        <v>0</v>
      </c>
      <c r="GM498" s="192">
        <f t="shared" si="1770"/>
        <v>0</v>
      </c>
      <c r="GN498" s="192">
        <f t="shared" si="1771"/>
        <v>0</v>
      </c>
      <c r="GO498" s="192">
        <f t="shared" si="1772"/>
        <v>0</v>
      </c>
      <c r="GP498" s="192">
        <f t="shared" si="1773"/>
        <v>0</v>
      </c>
      <c r="GQ498" s="192">
        <f t="shared" si="1774"/>
        <v>0</v>
      </c>
      <c r="GR498" s="192">
        <f t="shared" si="1775"/>
        <v>0</v>
      </c>
      <c r="GS498" s="192">
        <f t="shared" si="1776"/>
        <v>0</v>
      </c>
      <c r="GT498" s="192">
        <f t="shared" si="1777"/>
        <v>0</v>
      </c>
      <c r="GU498" s="192">
        <f t="shared" si="1778"/>
        <v>0</v>
      </c>
      <c r="GV498" s="192">
        <f t="shared" si="1779"/>
        <v>0</v>
      </c>
      <c r="GW498" s="192">
        <f t="shared" si="1780"/>
        <v>0</v>
      </c>
      <c r="GX498" s="192">
        <f t="shared" si="1781"/>
        <v>0</v>
      </c>
      <c r="GY498" s="192">
        <f t="shared" si="1782"/>
        <v>0</v>
      </c>
      <c r="GZ498" s="192">
        <f t="shared" si="1783"/>
        <v>0</v>
      </c>
      <c r="HA498" s="192">
        <f t="shared" si="1784"/>
        <v>0</v>
      </c>
      <c r="HB498" s="192">
        <f t="shared" si="1785"/>
        <v>0</v>
      </c>
      <c r="HC498" s="192">
        <f t="shared" si="1786"/>
        <v>0</v>
      </c>
      <c r="HD498" s="192">
        <f t="shared" si="1787"/>
        <v>0</v>
      </c>
      <c r="HE498" s="192">
        <f t="shared" si="1788"/>
        <v>0</v>
      </c>
      <c r="HF498" s="192">
        <f t="shared" si="1789"/>
        <v>0</v>
      </c>
      <c r="HG498" s="192">
        <f t="shared" si="1790"/>
        <v>0</v>
      </c>
      <c r="HH498" s="192">
        <f t="shared" si="1791"/>
        <v>0</v>
      </c>
      <c r="HI498" s="192">
        <f t="shared" si="1792"/>
        <v>0</v>
      </c>
      <c r="HJ498" s="192">
        <f t="shared" si="1793"/>
        <v>0</v>
      </c>
      <c r="HK498" s="192">
        <f t="shared" si="1794"/>
        <v>0</v>
      </c>
      <c r="HL498" s="192">
        <f t="shared" si="1795"/>
        <v>0</v>
      </c>
      <c r="HM498" s="192">
        <f t="shared" si="1796"/>
        <v>0</v>
      </c>
      <c r="HN498" s="194">
        <f t="shared" si="1797"/>
        <v>0</v>
      </c>
      <c r="HO498" s="194">
        <f t="shared" si="1798"/>
        <v>0</v>
      </c>
      <c r="HP498" s="194">
        <f t="shared" si="1799"/>
        <v>0</v>
      </c>
      <c r="HQ498" s="194">
        <f t="shared" si="1800"/>
        <v>0</v>
      </c>
      <c r="HR498" s="194">
        <f t="shared" si="1801"/>
        <v>0</v>
      </c>
      <c r="HS498" s="195" t="str">
        <f t="shared" si="1599"/>
        <v/>
      </c>
      <c r="HT498" s="196">
        <f t="shared" si="1595"/>
        <v>0</v>
      </c>
      <c r="HU498" s="196">
        <f t="shared" si="1596"/>
        <v>0</v>
      </c>
      <c r="HV498" s="197" t="str">
        <f t="shared" si="1600"/>
        <v/>
      </c>
      <c r="HW498" s="197" t="str">
        <f t="shared" si="1802"/>
        <v/>
      </c>
      <c r="HX498" s="197" t="str">
        <f t="shared" si="1803"/>
        <v/>
      </c>
      <c r="HY498" s="195" t="str">
        <f t="shared" si="1601"/>
        <v/>
      </c>
      <c r="HZ498" s="30">
        <f t="shared" si="1597"/>
        <v>0</v>
      </c>
      <c r="IA498" s="198">
        <f t="shared" si="1602"/>
        <v>0</v>
      </c>
      <c r="IB498" s="195"/>
      <c r="IC498" s="195">
        <f t="shared" si="1804"/>
        <v>0</v>
      </c>
      <c r="ID498" s="195">
        <f t="shared" si="1603"/>
        <v>0</v>
      </c>
      <c r="IE498" s="195">
        <f t="shared" si="1805"/>
        <v>0</v>
      </c>
      <c r="IF498" s="195">
        <f t="shared" si="1604"/>
        <v>0</v>
      </c>
      <c r="IG498" s="307">
        <f t="shared" si="1605"/>
        <v>0</v>
      </c>
      <c r="IH498" s="307">
        <f t="shared" si="1606"/>
        <v>0</v>
      </c>
      <c r="II498" s="44">
        <f t="shared" si="1806"/>
        <v>0</v>
      </c>
      <c r="IJ498" s="44">
        <f t="shared" si="1807"/>
        <v>0</v>
      </c>
      <c r="IK498" s="44">
        <f t="shared" si="1808"/>
        <v>0</v>
      </c>
      <c r="IL498" s="44">
        <f t="shared" si="1809"/>
        <v>0</v>
      </c>
      <c r="IM498" s="44">
        <f t="shared" si="1810"/>
        <v>0</v>
      </c>
      <c r="IN498" s="44">
        <f t="shared" si="1811"/>
        <v>0</v>
      </c>
      <c r="IO498" s="44">
        <f t="shared" si="1812"/>
        <v>0</v>
      </c>
    </row>
    <row r="499" spans="1:249" ht="18" customHeight="1">
      <c r="A499" s="188">
        <v>493</v>
      </c>
      <c r="B499" s="326"/>
      <c r="C499" s="289"/>
      <c r="D499" s="199"/>
      <c r="E499" s="189"/>
      <c r="F499" s="189"/>
      <c r="G499" s="190"/>
      <c r="H499" s="190"/>
      <c r="I499" s="272"/>
      <c r="J499" s="207"/>
      <c r="K499" s="214" t="str">
        <f t="shared" si="1607"/>
        <v/>
      </c>
      <c r="L499" s="200" t="str">
        <f t="shared" si="1608"/>
        <v/>
      </c>
      <c r="M499" s="200" t="str">
        <f t="shared" si="1609"/>
        <v/>
      </c>
      <c r="N499" s="209" t="str">
        <f t="shared" si="1598"/>
        <v/>
      </c>
      <c r="O499" s="208" t="str">
        <f>IFERROR(IF(D499="","",IF(K499="","",IF(I499="","",IF(F499="F",VLOOKUP(K499,F!A:G,2,0),IF(F499="M",VLOOKUP(K499,M!A:G,2,0),""))))),0)</f>
        <v/>
      </c>
      <c r="P499" s="191" t="str">
        <f>IFERROR(IF(D499="","",IF(K499="","",IF(I499="","",IF(F499="F",VLOOKUP(K499,F!A:G,3,0),IF(F499="M",VLOOKUP(K499,M!A:G,3,0),""))))),0)</f>
        <v/>
      </c>
      <c r="Q499" s="191" t="str">
        <f>IFERROR(IF(D499="","",IF(K499="","",IF(I499="","",IF(F499="F",VLOOKUP(K499,F!A:G,4,0),IF(F499="M",VLOOKUP(K499,M!A:G,4,0),""))))),0)</f>
        <v/>
      </c>
      <c r="R499" s="191" t="str">
        <f>IFERROR(IF(D499="","",IF(K499="","",IF(I499="","",IF(F499="F",VLOOKUP(K499,F!A:G,5,0),IF(F499="M",VLOOKUP(K499,M!A:G,5,0),""))))),0)</f>
        <v/>
      </c>
      <c r="S499" s="191" t="str">
        <f>IFERROR(IF(D499="","",IF(K499="","",IF(I499="","",IF(F499="F",VLOOKUP(K499,F!A:G,6,0),IF(F499="M",VLOOKUP(K499,M!A:G,6,0),""))))),0)</f>
        <v/>
      </c>
      <c r="T499" s="191" t="str">
        <f>IFERROR(IF(D499="","",IF(K499="","",IF(I499="","",IF(F499="F",VLOOKUP(K499,F!A:G,7,0),IF(F499="M",VLOOKUP(K499,M!A:G,7,0),""))))),0)</f>
        <v/>
      </c>
      <c r="U499" s="191" t="str">
        <f>IFERROR(IF(D499="","",IF(K499="","",IF(J499="","",IF(F499="F",VLOOKUP(K499,F!A:M,8,0),IF(F499="M",VLOOKUP(K499,M!A:M,8,0),""))))),0)</f>
        <v/>
      </c>
      <c r="V499" s="191" t="str">
        <f>IFERROR(IF(D499="","",IF(K499="","",IF(J499="","",IF(F499="F",VLOOKUP(K499,F!A:M,9,0),IF(F499="M",VLOOKUP(K499,M!A:M,9,0),""))))),0)</f>
        <v/>
      </c>
      <c r="W499" s="191" t="str">
        <f>IFERROR(IF(D499="","",IF(K499="","",IF(J499="","",IF(F499="F",VLOOKUP(K499,F!A:M,10,0),IF(F499="M",VLOOKUP(K499,M!A:M,10,0),""))))),0)</f>
        <v/>
      </c>
      <c r="X499" s="191" t="str">
        <f>IFERROR(IF(D499="","",IF(K499="","",IF(J499="","",IF(F499="F",VLOOKUP(K499,F!A:M,11,0),IF(F499="M",VLOOKUP(K499,M!A:M,11,0),""))))),0)</f>
        <v/>
      </c>
      <c r="Y499" s="191" t="str">
        <f>IFERROR(IF(D499="","",IF(K499="","",IF(J499="","",IF(F499="F",VLOOKUP(K499,F!A:M,12,0),IF(F499="M",VLOOKUP(K499,M!A:M,12,0),""))))),0)</f>
        <v/>
      </c>
      <c r="Z499" s="191" t="str">
        <f>IFERROR(IF(D499="","",IF(K499="","",IF(J499="","",IF(F499="F",VLOOKUP(K499,F!A:M,13,0),IF(F499="M",VLOOKUP(K499,M!A:M,13,0),""))))),0)</f>
        <v/>
      </c>
      <c r="AA499" s="191" t="str">
        <f>IFERROR(IF(D499="","",IF(F499="","",IF(J499="","",IF(K499="","",IF(AND(K499&gt;23,K499&lt;=60),IF(F499="F",VLOOKUP(MROUND(HZ499,0.5),'F-Weight for Length'!K:S,2,0),VLOOKUP(MROUND(HZ499,0.5),'M-Weight for Length'!K:S,2,0)),IF(K499&gt;60,IF(F499="F",VLOOKUP(K499,'F-Weight for Length'!U:AC,2,0),VLOOKUP(K499,'M-Weight for Length'!U:AC,2,0)),IF(F499="F",VLOOKUP(MROUND(HZ499,0.5),'F-Weight for Length'!A:I,2,0),VLOOKUP(MROUND(HZ499,0.5),'M-Weight for Length'!A:I,2,0)))))))),0)</f>
        <v/>
      </c>
      <c r="AB499" s="191" t="str">
        <f>IFERROR(IF(D499="","",IF(F499="","",IF(J499="","",IF(K499="","",IF(AND(K499&gt;23,K499&lt;=60),IF(F499="F",VLOOKUP(MROUND(HZ499,0.5),'F-Weight for Length'!K:S,3,0),VLOOKUP(MROUND(HZ499,0.5),'M-Weight for Length'!K:S,3,0)),IF(K499&gt;60,IF(F499="F",VLOOKUP(K499,'F-Weight for Length'!U:AC,3,0),VLOOKUP(K499,'M-Weight for Length'!U:AC,3,0)),IF(F499="F",VLOOKUP(MROUND(HZ499,0.5),'F-Weight for Length'!A:I,3,0),VLOOKUP(MROUND(HZ499,0.5),'M-Weight for Length'!A:I,3,0)))))))),0)</f>
        <v/>
      </c>
      <c r="AC499" s="191" t="str">
        <f>IFERROR(IF(D499="","",IF(F499="","",IF(J499="","",IF(K499="","",IF(AND(K499&gt;23,K499&lt;=60),IF(F499="F",VLOOKUP(MROUND(HZ499,0.5),'F-Weight for Length'!K:S,4,0),VLOOKUP(MROUND(HZ499,0.5),'M-Weight for Length'!K:S,4,0)),IF(K499&gt;60,IF(F499="F",VLOOKUP(K499,'F-Weight for Length'!U:AC,4,0),VLOOKUP(K499,'M-Weight for Length'!U:AC,4,0)),IF(F499="F",VLOOKUP(MROUND(HZ499,0.5),'F-Weight for Length'!A:I,4,0),VLOOKUP(MROUND(HZ499,0.5),'M-Weight for Length'!A:I,4,0)))))))),0)</f>
        <v/>
      </c>
      <c r="AD499" s="191" t="str">
        <f>IFERROR(IF(D499="","",IF(F499="","",IF(J499="","",IF(K499="","",IF(AND(K499&gt;23,K499&lt;=60),IF(F499="F",VLOOKUP(MROUND(HZ499,0.5),'F-Weight for Length'!K:S,5,0),VLOOKUP(MROUND(HZ499,0.5),'M-Weight for Length'!K:S,5,0)),IF(K499&gt;60,IF(F499="F",VLOOKUP(K499,'F-Weight for Length'!U:AC,5,0),VLOOKUP(K499,'M-Weight for Length'!U:AC,5,0)),IF(F499="F",VLOOKUP(MROUND(HZ499,0.5),'F-Weight for Length'!A:I,5,0),VLOOKUP(MROUND(HZ499,0.5),'M-Weight for Length'!A:I,5,0)))))))),0)</f>
        <v/>
      </c>
      <c r="AE499" s="191" t="str">
        <f>IFERROR(IF(D499="","",IF(F499="","",IF(J499="","",IF(K499="","",IF(AND(K499&gt;23,K499&lt;=60),IF(F499="F",VLOOKUP(MROUND(HZ499,0.5),'F-Weight for Length'!K:S,6,0),VLOOKUP(MROUND(HZ499,0.5),'M-Weight for Length'!K:S,6,0)),IF(K499&gt;60,IF(F499="F",VLOOKUP(K499,'F-Weight for Length'!U:AC,6,0),VLOOKUP(K499,'M-Weight for Length'!U:AC,6,0)),IF(F499="F",VLOOKUP(MROUND(HZ499,0.5),'F-Weight for Length'!A:I,6,0),VLOOKUP(MROUND(HZ499,0.5),'M-Weight for Length'!A:I,6,0)))))))),0)</f>
        <v/>
      </c>
      <c r="AF499" s="191" t="str">
        <f>IFERROR(IF(D499="","",IF(F499="","",IF(J499="","",IF(K499="","",IF(AND(K499&gt;23,K499&lt;=60),IF(F499="F",VLOOKUP(MROUND(HZ499,0.5),'F-Weight for Length'!K:S,7,0),VLOOKUP(MROUND(HZ499,0.5),'M-Weight for Length'!K:S,7,0)),IF(K499&gt;60,IF(F499="F",VLOOKUP(K499,'F-Weight for Length'!U:AC,7,0),VLOOKUP(K499,'M-Weight for Length'!U:AC,7,0)),IF(F499="F",VLOOKUP(MROUND(HZ499,0.5),'F-Weight for Length'!A:I,7,0),VLOOKUP(MROUND(HZ499,0.5),'M-Weight for Length'!A:I,7,0)))))))),0)</f>
        <v/>
      </c>
      <c r="AG499" s="191" t="str">
        <f>IFERROR(IF(D499="","",IF(F499="","",IF(J499="","",IF(K499="","",IF(AND(K499&gt;23,K499&lt;=60),IF(F499="F",VLOOKUP(MROUND(HZ499,0.5),'F-Weight for Length'!K:S,8,0),VLOOKUP(MROUND(HZ499,0.5),'M-Weight for Length'!K:S,8,0)),IF(K499&gt;60,IF(F499="F",VLOOKUP(K499,'F-Weight for Length'!U:AC,8,0),VLOOKUP(K499,'M-Weight for Length'!U:AC,8,0)),IF(F499="F",VLOOKUP(MROUND(HZ499,0.5),'F-Weight for Length'!A:I,8,0),VLOOKUP(MROUND(HZ499,0.5),'M-Weight for Length'!A:I,8,0)))))))),0)</f>
        <v/>
      </c>
      <c r="AH499" s="191" t="str">
        <f>IFERROR(IF(D499="","",IF(F499="","",IF(J499="","",IF(K499="","",IF(AND(K499&gt;23,K499&lt;=60),IF(F499="F",VLOOKUP(MROUND(HZ499,0.5),'F-Weight for Length'!K:S,9,0),VLOOKUP(MROUND(HZ499,0.5),'M-Weight for Length'!K:S,9,0)),IF(K499&gt;60,IF(F499="F",VLOOKUP(K499,'F-Weight for Length'!U:AC,9,0),VLOOKUP(K499,'M-Weight for Length'!U:AC,9,0)),IF(F499="F",VLOOKUP(MROUND(HZ499,0.5),'F-Weight for Length'!A:I,9,0),VLOOKUP(MROUND(HZ499,0.5),'M-Weight for Length'!A:I,9,0)))))))),0)</f>
        <v/>
      </c>
      <c r="AI499" s="192">
        <f t="shared" si="1610"/>
        <v>0</v>
      </c>
      <c r="AJ499" s="192">
        <f t="shared" si="1611"/>
        <v>0</v>
      </c>
      <c r="AK499" s="192">
        <f t="shared" si="1612"/>
        <v>0</v>
      </c>
      <c r="AL499" s="192">
        <f t="shared" si="1613"/>
        <v>0</v>
      </c>
      <c r="AM499" s="192">
        <f t="shared" si="1614"/>
        <v>0</v>
      </c>
      <c r="AN499" s="192">
        <f t="shared" si="1615"/>
        <v>0</v>
      </c>
      <c r="AO499" s="192">
        <f t="shared" si="1616"/>
        <v>0</v>
      </c>
      <c r="AP499" s="192">
        <f t="shared" si="1617"/>
        <v>0</v>
      </c>
      <c r="AQ499" s="192">
        <f t="shared" si="1618"/>
        <v>0</v>
      </c>
      <c r="AR499" s="192">
        <f t="shared" si="1619"/>
        <v>0</v>
      </c>
      <c r="AS499" s="192">
        <f t="shared" si="1620"/>
        <v>0</v>
      </c>
      <c r="AT499" s="192">
        <f t="shared" si="1621"/>
        <v>0</v>
      </c>
      <c r="AU499" s="192">
        <f t="shared" si="1622"/>
        <v>0</v>
      </c>
      <c r="AV499" s="192">
        <f t="shared" si="1623"/>
        <v>0</v>
      </c>
      <c r="AW499" s="192">
        <f t="shared" si="1624"/>
        <v>0</v>
      </c>
      <c r="AX499" s="192">
        <f t="shared" si="1625"/>
        <v>0</v>
      </c>
      <c r="AY499" s="192">
        <f t="shared" si="1626"/>
        <v>0</v>
      </c>
      <c r="AZ499" s="192">
        <f t="shared" si="1627"/>
        <v>0</v>
      </c>
      <c r="BA499" s="192">
        <f t="shared" si="1628"/>
        <v>0</v>
      </c>
      <c r="BB499" s="192">
        <f t="shared" si="1629"/>
        <v>0</v>
      </c>
      <c r="BC499" s="192">
        <f t="shared" si="1630"/>
        <v>0</v>
      </c>
      <c r="BD499" s="192">
        <f t="shared" si="1631"/>
        <v>0</v>
      </c>
      <c r="BE499" s="192">
        <f t="shared" si="1632"/>
        <v>0</v>
      </c>
      <c r="BF499" s="192">
        <f t="shared" si="1633"/>
        <v>0</v>
      </c>
      <c r="BG499" s="192">
        <f t="shared" si="1634"/>
        <v>0</v>
      </c>
      <c r="BH499" s="192">
        <f t="shared" si="1635"/>
        <v>0</v>
      </c>
      <c r="BI499" s="192">
        <f t="shared" si="1636"/>
        <v>0</v>
      </c>
      <c r="BJ499" s="192">
        <f t="shared" si="1637"/>
        <v>0</v>
      </c>
      <c r="BK499" s="192">
        <f t="shared" si="1638"/>
        <v>0</v>
      </c>
      <c r="BL499" s="192">
        <f t="shared" si="1639"/>
        <v>0</v>
      </c>
      <c r="BM499" s="192">
        <f t="shared" si="1640"/>
        <v>0</v>
      </c>
      <c r="BN499" s="192">
        <f t="shared" si="1641"/>
        <v>0</v>
      </c>
      <c r="BO499" s="192">
        <f t="shared" si="1642"/>
        <v>0</v>
      </c>
      <c r="BP499" s="192">
        <f t="shared" si="1643"/>
        <v>0</v>
      </c>
      <c r="BQ499" s="192">
        <f t="shared" si="1644"/>
        <v>0</v>
      </c>
      <c r="BR499" s="192">
        <f t="shared" si="1645"/>
        <v>0</v>
      </c>
      <c r="BS499" s="192">
        <f t="shared" si="1646"/>
        <v>0</v>
      </c>
      <c r="BT499" s="192">
        <f t="shared" si="1647"/>
        <v>0</v>
      </c>
      <c r="BU499" s="192">
        <f t="shared" si="1648"/>
        <v>0</v>
      </c>
      <c r="BV499" s="192">
        <f t="shared" si="1649"/>
        <v>0</v>
      </c>
      <c r="BW499" s="192">
        <f t="shared" si="1650"/>
        <v>0</v>
      </c>
      <c r="BX499" s="192">
        <f t="shared" si="1651"/>
        <v>0</v>
      </c>
      <c r="BY499" s="192">
        <f t="shared" si="1652"/>
        <v>0</v>
      </c>
      <c r="BZ499" s="192">
        <f t="shared" si="1653"/>
        <v>0</v>
      </c>
      <c r="CA499" s="192">
        <f t="shared" si="1654"/>
        <v>0</v>
      </c>
      <c r="CB499" s="192">
        <f t="shared" si="1655"/>
        <v>0</v>
      </c>
      <c r="CC499" s="192">
        <f t="shared" si="1656"/>
        <v>0</v>
      </c>
      <c r="CD499" s="192">
        <f t="shared" si="1657"/>
        <v>0</v>
      </c>
      <c r="CE499" s="192">
        <f t="shared" si="1658"/>
        <v>0</v>
      </c>
      <c r="CF499" s="192">
        <f t="shared" si="1659"/>
        <v>0</v>
      </c>
      <c r="CG499" s="192">
        <f t="shared" si="1660"/>
        <v>0</v>
      </c>
      <c r="CH499" s="192">
        <f t="shared" si="1661"/>
        <v>0</v>
      </c>
      <c r="CI499" s="192">
        <f t="shared" si="1662"/>
        <v>0</v>
      </c>
      <c r="CJ499" s="192">
        <f t="shared" si="1663"/>
        <v>0</v>
      </c>
      <c r="CK499" s="192">
        <f t="shared" si="1664"/>
        <v>0</v>
      </c>
      <c r="CL499" s="192">
        <f t="shared" si="1665"/>
        <v>0</v>
      </c>
      <c r="CM499" s="192">
        <f t="shared" si="1666"/>
        <v>0</v>
      </c>
      <c r="CN499" s="192">
        <f t="shared" si="1667"/>
        <v>0</v>
      </c>
      <c r="CO499" s="192">
        <f t="shared" si="1668"/>
        <v>0</v>
      </c>
      <c r="CP499" s="192">
        <f t="shared" si="1669"/>
        <v>0</v>
      </c>
      <c r="CQ499" s="192">
        <f t="shared" si="1670"/>
        <v>0</v>
      </c>
      <c r="CR499" s="192">
        <f t="shared" si="1671"/>
        <v>0</v>
      </c>
      <c r="CS499" s="192">
        <f t="shared" si="1672"/>
        <v>0</v>
      </c>
      <c r="CT499" s="192">
        <f t="shared" si="1673"/>
        <v>0</v>
      </c>
      <c r="CU499" s="192">
        <f t="shared" si="1674"/>
        <v>0</v>
      </c>
      <c r="CV499" s="192">
        <f t="shared" si="1675"/>
        <v>0</v>
      </c>
      <c r="CW499" s="192">
        <f t="shared" si="1676"/>
        <v>0</v>
      </c>
      <c r="CX499" s="192">
        <f t="shared" si="1677"/>
        <v>0</v>
      </c>
      <c r="CY499" s="192">
        <f t="shared" si="1678"/>
        <v>0</v>
      </c>
      <c r="CZ499" s="192">
        <f t="shared" si="1679"/>
        <v>0</v>
      </c>
      <c r="DA499" s="192">
        <f t="shared" si="1680"/>
        <v>0</v>
      </c>
      <c r="DB499" s="192">
        <f t="shared" si="1681"/>
        <v>0</v>
      </c>
      <c r="DC499" s="192">
        <f t="shared" si="1682"/>
        <v>0</v>
      </c>
      <c r="DD499" s="192">
        <f t="shared" si="1683"/>
        <v>0</v>
      </c>
      <c r="DE499" s="192">
        <f t="shared" si="1684"/>
        <v>0</v>
      </c>
      <c r="DF499" s="192">
        <f t="shared" si="1685"/>
        <v>0</v>
      </c>
      <c r="DG499" s="192">
        <f t="shared" si="1686"/>
        <v>0</v>
      </c>
      <c r="DH499" s="192">
        <f t="shared" si="1687"/>
        <v>0</v>
      </c>
      <c r="DI499" s="192">
        <f t="shared" si="1688"/>
        <v>0</v>
      </c>
      <c r="DJ499" s="192">
        <f t="shared" si="1689"/>
        <v>0</v>
      </c>
      <c r="DK499" s="192">
        <f t="shared" si="1690"/>
        <v>0</v>
      </c>
      <c r="DL499" s="192">
        <f t="shared" si="1691"/>
        <v>0</v>
      </c>
      <c r="DM499" s="192">
        <f t="shared" si="1692"/>
        <v>0</v>
      </c>
      <c r="DN499" s="192">
        <f t="shared" si="1693"/>
        <v>0</v>
      </c>
      <c r="DO499" s="192">
        <f t="shared" si="1694"/>
        <v>0</v>
      </c>
      <c r="DP499" s="192">
        <f t="shared" si="1695"/>
        <v>0</v>
      </c>
      <c r="DQ499" s="192">
        <f t="shared" si="1696"/>
        <v>0</v>
      </c>
      <c r="DR499" s="192">
        <f t="shared" si="1697"/>
        <v>0</v>
      </c>
      <c r="DS499" s="192">
        <f t="shared" si="1698"/>
        <v>0</v>
      </c>
      <c r="DT499" s="192">
        <f t="shared" si="1699"/>
        <v>0</v>
      </c>
      <c r="DU499" s="192">
        <f t="shared" si="1700"/>
        <v>0</v>
      </c>
      <c r="DV499" s="193">
        <f t="shared" si="1701"/>
        <v>0</v>
      </c>
      <c r="DW499" s="193">
        <f t="shared" si="1702"/>
        <v>0</v>
      </c>
      <c r="DX499" s="193">
        <f t="shared" si="1703"/>
        <v>0</v>
      </c>
      <c r="DY499" s="193">
        <f t="shared" si="1704"/>
        <v>0</v>
      </c>
      <c r="DZ499" s="193">
        <f t="shared" si="1705"/>
        <v>0</v>
      </c>
      <c r="EA499" s="192">
        <f t="shared" si="1706"/>
        <v>0</v>
      </c>
      <c r="EB499" s="192">
        <f t="shared" si="1707"/>
        <v>0</v>
      </c>
      <c r="EC499" s="192">
        <f t="shared" si="1708"/>
        <v>0</v>
      </c>
      <c r="ED499" s="192">
        <f t="shared" si="1709"/>
        <v>0</v>
      </c>
      <c r="EE499" s="192">
        <f t="shared" si="1710"/>
        <v>0</v>
      </c>
      <c r="EF499" s="192">
        <f t="shared" si="1711"/>
        <v>0</v>
      </c>
      <c r="EG499" s="192">
        <f t="shared" si="1712"/>
        <v>0</v>
      </c>
      <c r="EH499" s="192">
        <f t="shared" si="1713"/>
        <v>0</v>
      </c>
      <c r="EI499" s="192">
        <f t="shared" si="1714"/>
        <v>0</v>
      </c>
      <c r="EJ499" s="192">
        <f t="shared" si="1715"/>
        <v>0</v>
      </c>
      <c r="EK499" s="192">
        <f t="shared" si="1716"/>
        <v>0</v>
      </c>
      <c r="EL499" s="192">
        <f t="shared" si="1717"/>
        <v>0</v>
      </c>
      <c r="EM499" s="192">
        <f t="shared" si="1718"/>
        <v>0</v>
      </c>
      <c r="EN499" s="192">
        <f t="shared" si="1719"/>
        <v>0</v>
      </c>
      <c r="EO499" s="192">
        <f t="shared" si="1720"/>
        <v>0</v>
      </c>
      <c r="EP499" s="192">
        <f t="shared" si="1721"/>
        <v>0</v>
      </c>
      <c r="EQ499" s="192">
        <f t="shared" si="1722"/>
        <v>0</v>
      </c>
      <c r="ER499" s="192">
        <f t="shared" si="1723"/>
        <v>0</v>
      </c>
      <c r="ES499" s="192">
        <f t="shared" si="1724"/>
        <v>0</v>
      </c>
      <c r="ET499" s="192">
        <f t="shared" si="1725"/>
        <v>0</v>
      </c>
      <c r="EU499" s="192">
        <f t="shared" si="1726"/>
        <v>0</v>
      </c>
      <c r="EV499" s="192">
        <f t="shared" si="1727"/>
        <v>0</v>
      </c>
      <c r="EW499" s="192">
        <f t="shared" si="1728"/>
        <v>0</v>
      </c>
      <c r="EX499" s="192">
        <f t="shared" si="1729"/>
        <v>0</v>
      </c>
      <c r="EY499" s="192">
        <f t="shared" si="1730"/>
        <v>0</v>
      </c>
      <c r="EZ499" s="192">
        <f t="shared" si="1731"/>
        <v>0</v>
      </c>
      <c r="FA499" s="192">
        <f t="shared" si="1732"/>
        <v>0</v>
      </c>
      <c r="FB499" s="192">
        <f t="shared" si="1733"/>
        <v>0</v>
      </c>
      <c r="FC499" s="192">
        <f t="shared" si="1734"/>
        <v>0</v>
      </c>
      <c r="FD499" s="192">
        <f t="shared" si="1735"/>
        <v>0</v>
      </c>
      <c r="FE499" s="192">
        <f t="shared" si="1736"/>
        <v>0</v>
      </c>
      <c r="FF499" s="192">
        <f t="shared" si="1737"/>
        <v>0</v>
      </c>
      <c r="FG499" s="192">
        <f t="shared" si="1738"/>
        <v>0</v>
      </c>
      <c r="FH499" s="192">
        <f t="shared" si="1739"/>
        <v>0</v>
      </c>
      <c r="FI499" s="192">
        <f t="shared" si="1740"/>
        <v>0</v>
      </c>
      <c r="FJ499" s="192">
        <f t="shared" si="1741"/>
        <v>0</v>
      </c>
      <c r="FK499" s="192">
        <f t="shared" si="1742"/>
        <v>0</v>
      </c>
      <c r="FL499" s="192">
        <f t="shared" si="1743"/>
        <v>0</v>
      </c>
      <c r="FM499" s="192">
        <f t="shared" si="1744"/>
        <v>0</v>
      </c>
      <c r="FN499" s="192">
        <f t="shared" si="1745"/>
        <v>0</v>
      </c>
      <c r="FO499" s="192">
        <f t="shared" si="1746"/>
        <v>0</v>
      </c>
      <c r="FP499" s="192">
        <f t="shared" si="1747"/>
        <v>0</v>
      </c>
      <c r="FQ499" s="192">
        <f t="shared" si="1748"/>
        <v>0</v>
      </c>
      <c r="FR499" s="192">
        <f t="shared" si="1749"/>
        <v>0</v>
      </c>
      <c r="FS499" s="192">
        <f t="shared" si="1750"/>
        <v>0</v>
      </c>
      <c r="FT499" s="192">
        <f t="shared" si="1751"/>
        <v>0</v>
      </c>
      <c r="FU499" s="192">
        <f t="shared" si="1752"/>
        <v>0</v>
      </c>
      <c r="FV499" s="192">
        <f t="shared" si="1753"/>
        <v>0</v>
      </c>
      <c r="FW499" s="192">
        <f t="shared" si="1754"/>
        <v>0</v>
      </c>
      <c r="FX499" s="192">
        <f t="shared" si="1755"/>
        <v>0</v>
      </c>
      <c r="FY499" s="192">
        <f t="shared" si="1756"/>
        <v>0</v>
      </c>
      <c r="FZ499" s="192">
        <f t="shared" si="1757"/>
        <v>0</v>
      </c>
      <c r="GA499" s="192">
        <f t="shared" si="1758"/>
        <v>0</v>
      </c>
      <c r="GB499" s="192">
        <f t="shared" si="1759"/>
        <v>0</v>
      </c>
      <c r="GC499" s="192">
        <f t="shared" si="1760"/>
        <v>0</v>
      </c>
      <c r="GD499" s="192">
        <f t="shared" si="1761"/>
        <v>0</v>
      </c>
      <c r="GE499" s="192">
        <f t="shared" si="1762"/>
        <v>0</v>
      </c>
      <c r="GF499" s="192">
        <f t="shared" si="1763"/>
        <v>0</v>
      </c>
      <c r="GG499" s="192">
        <f t="shared" si="1764"/>
        <v>0</v>
      </c>
      <c r="GH499" s="192">
        <f t="shared" si="1765"/>
        <v>0</v>
      </c>
      <c r="GI499" s="192">
        <f t="shared" si="1766"/>
        <v>0</v>
      </c>
      <c r="GJ499" s="192">
        <f t="shared" si="1767"/>
        <v>0</v>
      </c>
      <c r="GK499" s="192">
        <f t="shared" si="1768"/>
        <v>0</v>
      </c>
      <c r="GL499" s="192">
        <f t="shared" si="1769"/>
        <v>0</v>
      </c>
      <c r="GM499" s="192">
        <f t="shared" si="1770"/>
        <v>0</v>
      </c>
      <c r="GN499" s="192">
        <f t="shared" si="1771"/>
        <v>0</v>
      </c>
      <c r="GO499" s="192">
        <f t="shared" si="1772"/>
        <v>0</v>
      </c>
      <c r="GP499" s="192">
        <f t="shared" si="1773"/>
        <v>0</v>
      </c>
      <c r="GQ499" s="192">
        <f t="shared" si="1774"/>
        <v>0</v>
      </c>
      <c r="GR499" s="192">
        <f t="shared" si="1775"/>
        <v>0</v>
      </c>
      <c r="GS499" s="192">
        <f t="shared" si="1776"/>
        <v>0</v>
      </c>
      <c r="GT499" s="192">
        <f t="shared" si="1777"/>
        <v>0</v>
      </c>
      <c r="GU499" s="192">
        <f t="shared" si="1778"/>
        <v>0</v>
      </c>
      <c r="GV499" s="192">
        <f t="shared" si="1779"/>
        <v>0</v>
      </c>
      <c r="GW499" s="192">
        <f t="shared" si="1780"/>
        <v>0</v>
      </c>
      <c r="GX499" s="192">
        <f t="shared" si="1781"/>
        <v>0</v>
      </c>
      <c r="GY499" s="192">
        <f t="shared" si="1782"/>
        <v>0</v>
      </c>
      <c r="GZ499" s="192">
        <f t="shared" si="1783"/>
        <v>0</v>
      </c>
      <c r="HA499" s="192">
        <f t="shared" si="1784"/>
        <v>0</v>
      </c>
      <c r="HB499" s="192">
        <f t="shared" si="1785"/>
        <v>0</v>
      </c>
      <c r="HC499" s="192">
        <f t="shared" si="1786"/>
        <v>0</v>
      </c>
      <c r="HD499" s="192">
        <f t="shared" si="1787"/>
        <v>0</v>
      </c>
      <c r="HE499" s="192">
        <f t="shared" si="1788"/>
        <v>0</v>
      </c>
      <c r="HF499" s="192">
        <f t="shared" si="1789"/>
        <v>0</v>
      </c>
      <c r="HG499" s="192">
        <f t="shared" si="1790"/>
        <v>0</v>
      </c>
      <c r="HH499" s="192">
        <f t="shared" si="1791"/>
        <v>0</v>
      </c>
      <c r="HI499" s="192">
        <f t="shared" si="1792"/>
        <v>0</v>
      </c>
      <c r="HJ499" s="192">
        <f t="shared" si="1793"/>
        <v>0</v>
      </c>
      <c r="HK499" s="192">
        <f t="shared" si="1794"/>
        <v>0</v>
      </c>
      <c r="HL499" s="192">
        <f t="shared" si="1795"/>
        <v>0</v>
      </c>
      <c r="HM499" s="192">
        <f t="shared" si="1796"/>
        <v>0</v>
      </c>
      <c r="HN499" s="194">
        <f t="shared" si="1797"/>
        <v>0</v>
      </c>
      <c r="HO499" s="194">
        <f t="shared" si="1798"/>
        <v>0</v>
      </c>
      <c r="HP499" s="194">
        <f t="shared" si="1799"/>
        <v>0</v>
      </c>
      <c r="HQ499" s="194">
        <f t="shared" si="1800"/>
        <v>0</v>
      </c>
      <c r="HR499" s="194">
        <f t="shared" si="1801"/>
        <v>0</v>
      </c>
      <c r="HS499" s="195" t="str">
        <f t="shared" si="1599"/>
        <v/>
      </c>
      <c r="HT499" s="196">
        <f t="shared" si="1595"/>
        <v>0</v>
      </c>
      <c r="HU499" s="196">
        <f t="shared" si="1596"/>
        <v>0</v>
      </c>
      <c r="HV499" s="197" t="str">
        <f t="shared" si="1600"/>
        <v/>
      </c>
      <c r="HW499" s="197" t="str">
        <f t="shared" si="1802"/>
        <v/>
      </c>
      <c r="HX499" s="197" t="str">
        <f t="shared" si="1803"/>
        <v/>
      </c>
      <c r="HY499" s="195" t="str">
        <f t="shared" si="1601"/>
        <v/>
      </c>
      <c r="HZ499" s="30">
        <f t="shared" si="1597"/>
        <v>0</v>
      </c>
      <c r="IA499" s="198">
        <f t="shared" si="1602"/>
        <v>0</v>
      </c>
      <c r="IB499" s="195"/>
      <c r="IC499" s="195">
        <f t="shared" si="1804"/>
        <v>0</v>
      </c>
      <c r="ID499" s="195">
        <f t="shared" si="1603"/>
        <v>0</v>
      </c>
      <c r="IE499" s="195">
        <f t="shared" si="1805"/>
        <v>0</v>
      </c>
      <c r="IF499" s="195">
        <f t="shared" si="1604"/>
        <v>0</v>
      </c>
      <c r="IG499" s="307">
        <f t="shared" si="1605"/>
        <v>0</v>
      </c>
      <c r="IH499" s="307">
        <f t="shared" si="1606"/>
        <v>0</v>
      </c>
      <c r="II499" s="44">
        <f t="shared" si="1806"/>
        <v>0</v>
      </c>
      <c r="IJ499" s="44">
        <f t="shared" si="1807"/>
        <v>0</v>
      </c>
      <c r="IK499" s="44">
        <f t="shared" si="1808"/>
        <v>0</v>
      </c>
      <c r="IL499" s="44">
        <f t="shared" si="1809"/>
        <v>0</v>
      </c>
      <c r="IM499" s="44">
        <f t="shared" si="1810"/>
        <v>0</v>
      </c>
      <c r="IN499" s="44">
        <f t="shared" si="1811"/>
        <v>0</v>
      </c>
      <c r="IO499" s="44">
        <f t="shared" si="1812"/>
        <v>0</v>
      </c>
    </row>
    <row r="500" spans="1:249" ht="18" customHeight="1">
      <c r="A500" s="188">
        <v>494</v>
      </c>
      <c r="B500" s="326"/>
      <c r="C500" s="289"/>
      <c r="D500" s="199"/>
      <c r="E500" s="189"/>
      <c r="F500" s="189"/>
      <c r="G500" s="190"/>
      <c r="H500" s="190"/>
      <c r="I500" s="272"/>
      <c r="J500" s="207"/>
      <c r="K500" s="214" t="str">
        <f t="shared" si="1607"/>
        <v/>
      </c>
      <c r="L500" s="200" t="str">
        <f t="shared" si="1608"/>
        <v/>
      </c>
      <c r="M500" s="200" t="str">
        <f t="shared" si="1609"/>
        <v/>
      </c>
      <c r="N500" s="209" t="str">
        <f t="shared" si="1598"/>
        <v/>
      </c>
      <c r="O500" s="208" t="str">
        <f>IFERROR(IF(D500="","",IF(K500="","",IF(I500="","",IF(F500="F",VLOOKUP(K500,F!A:G,2,0),IF(F500="M",VLOOKUP(K500,M!A:G,2,0),""))))),0)</f>
        <v/>
      </c>
      <c r="P500" s="191" t="str">
        <f>IFERROR(IF(D500="","",IF(K500="","",IF(I500="","",IF(F500="F",VLOOKUP(K500,F!A:G,3,0),IF(F500="M",VLOOKUP(K500,M!A:G,3,0),""))))),0)</f>
        <v/>
      </c>
      <c r="Q500" s="191" t="str">
        <f>IFERROR(IF(D500="","",IF(K500="","",IF(I500="","",IF(F500="F",VLOOKUP(K500,F!A:G,4,0),IF(F500="M",VLOOKUP(K500,M!A:G,4,0),""))))),0)</f>
        <v/>
      </c>
      <c r="R500" s="191" t="str">
        <f>IFERROR(IF(D500="","",IF(K500="","",IF(I500="","",IF(F500="F",VLOOKUP(K500,F!A:G,5,0),IF(F500="M",VLOOKUP(K500,M!A:G,5,0),""))))),0)</f>
        <v/>
      </c>
      <c r="S500" s="191" t="str">
        <f>IFERROR(IF(D500="","",IF(K500="","",IF(I500="","",IF(F500="F",VLOOKUP(K500,F!A:G,6,0),IF(F500="M",VLOOKUP(K500,M!A:G,6,0),""))))),0)</f>
        <v/>
      </c>
      <c r="T500" s="191" t="str">
        <f>IFERROR(IF(D500="","",IF(K500="","",IF(I500="","",IF(F500="F",VLOOKUP(K500,F!A:G,7,0),IF(F500="M",VLOOKUP(K500,M!A:G,7,0),""))))),0)</f>
        <v/>
      </c>
      <c r="U500" s="191" t="str">
        <f>IFERROR(IF(D500="","",IF(K500="","",IF(J500="","",IF(F500="F",VLOOKUP(K500,F!A:M,8,0),IF(F500="M",VLOOKUP(K500,M!A:M,8,0),""))))),0)</f>
        <v/>
      </c>
      <c r="V500" s="191" t="str">
        <f>IFERROR(IF(D500="","",IF(K500="","",IF(J500="","",IF(F500="F",VLOOKUP(K500,F!A:M,9,0),IF(F500="M",VLOOKUP(K500,M!A:M,9,0),""))))),0)</f>
        <v/>
      </c>
      <c r="W500" s="191" t="str">
        <f>IFERROR(IF(D500="","",IF(K500="","",IF(J500="","",IF(F500="F",VLOOKUP(K500,F!A:M,10,0),IF(F500="M",VLOOKUP(K500,M!A:M,10,0),""))))),0)</f>
        <v/>
      </c>
      <c r="X500" s="191" t="str">
        <f>IFERROR(IF(D500="","",IF(K500="","",IF(J500="","",IF(F500="F",VLOOKUP(K500,F!A:M,11,0),IF(F500="M",VLOOKUP(K500,M!A:M,11,0),""))))),0)</f>
        <v/>
      </c>
      <c r="Y500" s="191" t="str">
        <f>IFERROR(IF(D500="","",IF(K500="","",IF(J500="","",IF(F500="F",VLOOKUP(K500,F!A:M,12,0),IF(F500="M",VLOOKUP(K500,M!A:M,12,0),""))))),0)</f>
        <v/>
      </c>
      <c r="Z500" s="191" t="str">
        <f>IFERROR(IF(D500="","",IF(K500="","",IF(J500="","",IF(F500="F",VLOOKUP(K500,F!A:M,13,0),IF(F500="M",VLOOKUP(K500,M!A:M,13,0),""))))),0)</f>
        <v/>
      </c>
      <c r="AA500" s="191" t="str">
        <f>IFERROR(IF(D500="","",IF(F500="","",IF(J500="","",IF(K500="","",IF(AND(K500&gt;23,K500&lt;=60),IF(F500="F",VLOOKUP(MROUND(HZ500,0.5),'F-Weight for Length'!K:S,2,0),VLOOKUP(MROUND(HZ500,0.5),'M-Weight for Length'!K:S,2,0)),IF(K500&gt;60,IF(F500="F",VLOOKUP(K500,'F-Weight for Length'!U:AC,2,0),VLOOKUP(K500,'M-Weight for Length'!U:AC,2,0)),IF(F500="F",VLOOKUP(MROUND(HZ500,0.5),'F-Weight for Length'!A:I,2,0),VLOOKUP(MROUND(HZ500,0.5),'M-Weight for Length'!A:I,2,0)))))))),0)</f>
        <v/>
      </c>
      <c r="AB500" s="191" t="str">
        <f>IFERROR(IF(D500="","",IF(F500="","",IF(J500="","",IF(K500="","",IF(AND(K500&gt;23,K500&lt;=60),IF(F500="F",VLOOKUP(MROUND(HZ500,0.5),'F-Weight for Length'!K:S,3,0),VLOOKUP(MROUND(HZ500,0.5),'M-Weight for Length'!K:S,3,0)),IF(K500&gt;60,IF(F500="F",VLOOKUP(K500,'F-Weight for Length'!U:AC,3,0),VLOOKUP(K500,'M-Weight for Length'!U:AC,3,0)),IF(F500="F",VLOOKUP(MROUND(HZ500,0.5),'F-Weight for Length'!A:I,3,0),VLOOKUP(MROUND(HZ500,0.5),'M-Weight for Length'!A:I,3,0)))))))),0)</f>
        <v/>
      </c>
      <c r="AC500" s="191" t="str">
        <f>IFERROR(IF(D500="","",IF(F500="","",IF(J500="","",IF(K500="","",IF(AND(K500&gt;23,K500&lt;=60),IF(F500="F",VLOOKUP(MROUND(HZ500,0.5),'F-Weight for Length'!K:S,4,0),VLOOKUP(MROUND(HZ500,0.5),'M-Weight for Length'!K:S,4,0)),IF(K500&gt;60,IF(F500="F",VLOOKUP(K500,'F-Weight for Length'!U:AC,4,0),VLOOKUP(K500,'M-Weight for Length'!U:AC,4,0)),IF(F500="F",VLOOKUP(MROUND(HZ500,0.5),'F-Weight for Length'!A:I,4,0),VLOOKUP(MROUND(HZ500,0.5),'M-Weight for Length'!A:I,4,0)))))))),0)</f>
        <v/>
      </c>
      <c r="AD500" s="191" t="str">
        <f>IFERROR(IF(D500="","",IF(F500="","",IF(J500="","",IF(K500="","",IF(AND(K500&gt;23,K500&lt;=60),IF(F500="F",VLOOKUP(MROUND(HZ500,0.5),'F-Weight for Length'!K:S,5,0),VLOOKUP(MROUND(HZ500,0.5),'M-Weight for Length'!K:S,5,0)),IF(K500&gt;60,IF(F500="F",VLOOKUP(K500,'F-Weight for Length'!U:AC,5,0),VLOOKUP(K500,'M-Weight for Length'!U:AC,5,0)),IF(F500="F",VLOOKUP(MROUND(HZ500,0.5),'F-Weight for Length'!A:I,5,0),VLOOKUP(MROUND(HZ500,0.5),'M-Weight for Length'!A:I,5,0)))))))),0)</f>
        <v/>
      </c>
      <c r="AE500" s="191" t="str">
        <f>IFERROR(IF(D500="","",IF(F500="","",IF(J500="","",IF(K500="","",IF(AND(K500&gt;23,K500&lt;=60),IF(F500="F",VLOOKUP(MROUND(HZ500,0.5),'F-Weight for Length'!K:S,6,0),VLOOKUP(MROUND(HZ500,0.5),'M-Weight for Length'!K:S,6,0)),IF(K500&gt;60,IF(F500="F",VLOOKUP(K500,'F-Weight for Length'!U:AC,6,0),VLOOKUP(K500,'M-Weight for Length'!U:AC,6,0)),IF(F500="F",VLOOKUP(MROUND(HZ500,0.5),'F-Weight for Length'!A:I,6,0),VLOOKUP(MROUND(HZ500,0.5),'M-Weight for Length'!A:I,6,0)))))))),0)</f>
        <v/>
      </c>
      <c r="AF500" s="191" t="str">
        <f>IFERROR(IF(D500="","",IF(F500="","",IF(J500="","",IF(K500="","",IF(AND(K500&gt;23,K500&lt;=60),IF(F500="F",VLOOKUP(MROUND(HZ500,0.5),'F-Weight for Length'!K:S,7,0),VLOOKUP(MROUND(HZ500,0.5),'M-Weight for Length'!K:S,7,0)),IF(K500&gt;60,IF(F500="F",VLOOKUP(K500,'F-Weight for Length'!U:AC,7,0),VLOOKUP(K500,'M-Weight for Length'!U:AC,7,0)),IF(F500="F",VLOOKUP(MROUND(HZ500,0.5),'F-Weight for Length'!A:I,7,0),VLOOKUP(MROUND(HZ500,0.5),'M-Weight for Length'!A:I,7,0)))))))),0)</f>
        <v/>
      </c>
      <c r="AG500" s="191" t="str">
        <f>IFERROR(IF(D500="","",IF(F500="","",IF(J500="","",IF(K500="","",IF(AND(K500&gt;23,K500&lt;=60),IF(F500="F",VLOOKUP(MROUND(HZ500,0.5),'F-Weight for Length'!K:S,8,0),VLOOKUP(MROUND(HZ500,0.5),'M-Weight for Length'!K:S,8,0)),IF(K500&gt;60,IF(F500="F",VLOOKUP(K500,'F-Weight for Length'!U:AC,8,0),VLOOKUP(K500,'M-Weight for Length'!U:AC,8,0)),IF(F500="F",VLOOKUP(MROUND(HZ500,0.5),'F-Weight for Length'!A:I,8,0),VLOOKUP(MROUND(HZ500,0.5),'M-Weight for Length'!A:I,8,0)))))))),0)</f>
        <v/>
      </c>
      <c r="AH500" s="191" t="str">
        <f>IFERROR(IF(D500="","",IF(F500="","",IF(J500="","",IF(K500="","",IF(AND(K500&gt;23,K500&lt;=60),IF(F500="F",VLOOKUP(MROUND(HZ500,0.5),'F-Weight for Length'!K:S,9,0),VLOOKUP(MROUND(HZ500,0.5),'M-Weight for Length'!K:S,9,0)),IF(K500&gt;60,IF(F500="F",VLOOKUP(K500,'F-Weight for Length'!U:AC,9,0),VLOOKUP(K500,'M-Weight for Length'!U:AC,9,0)),IF(F500="F",VLOOKUP(MROUND(HZ500,0.5),'F-Weight for Length'!A:I,9,0),VLOOKUP(MROUND(HZ500,0.5),'M-Weight for Length'!A:I,9,0)))))))),0)</f>
        <v/>
      </c>
      <c r="AI500" s="192">
        <f t="shared" si="1610"/>
        <v>0</v>
      </c>
      <c r="AJ500" s="192">
        <f t="shared" si="1611"/>
        <v>0</v>
      </c>
      <c r="AK500" s="192">
        <f t="shared" si="1612"/>
        <v>0</v>
      </c>
      <c r="AL500" s="192">
        <f t="shared" si="1613"/>
        <v>0</v>
      </c>
      <c r="AM500" s="192">
        <f t="shared" si="1614"/>
        <v>0</v>
      </c>
      <c r="AN500" s="192">
        <f t="shared" si="1615"/>
        <v>0</v>
      </c>
      <c r="AO500" s="192">
        <f t="shared" si="1616"/>
        <v>0</v>
      </c>
      <c r="AP500" s="192">
        <f t="shared" si="1617"/>
        <v>0</v>
      </c>
      <c r="AQ500" s="192">
        <f t="shared" si="1618"/>
        <v>0</v>
      </c>
      <c r="AR500" s="192">
        <f t="shared" si="1619"/>
        <v>0</v>
      </c>
      <c r="AS500" s="192">
        <f t="shared" si="1620"/>
        <v>0</v>
      </c>
      <c r="AT500" s="192">
        <f t="shared" si="1621"/>
        <v>0</v>
      </c>
      <c r="AU500" s="192">
        <f t="shared" si="1622"/>
        <v>0</v>
      </c>
      <c r="AV500" s="192">
        <f t="shared" si="1623"/>
        <v>0</v>
      </c>
      <c r="AW500" s="192">
        <f t="shared" si="1624"/>
        <v>0</v>
      </c>
      <c r="AX500" s="192">
        <f t="shared" si="1625"/>
        <v>0</v>
      </c>
      <c r="AY500" s="192">
        <f t="shared" si="1626"/>
        <v>0</v>
      </c>
      <c r="AZ500" s="192">
        <f t="shared" si="1627"/>
        <v>0</v>
      </c>
      <c r="BA500" s="192">
        <f t="shared" si="1628"/>
        <v>0</v>
      </c>
      <c r="BB500" s="192">
        <f t="shared" si="1629"/>
        <v>0</v>
      </c>
      <c r="BC500" s="192">
        <f t="shared" si="1630"/>
        <v>0</v>
      </c>
      <c r="BD500" s="192">
        <f t="shared" si="1631"/>
        <v>0</v>
      </c>
      <c r="BE500" s="192">
        <f t="shared" si="1632"/>
        <v>0</v>
      </c>
      <c r="BF500" s="192">
        <f t="shared" si="1633"/>
        <v>0</v>
      </c>
      <c r="BG500" s="192">
        <f t="shared" si="1634"/>
        <v>0</v>
      </c>
      <c r="BH500" s="192">
        <f t="shared" si="1635"/>
        <v>0</v>
      </c>
      <c r="BI500" s="192">
        <f t="shared" si="1636"/>
        <v>0</v>
      </c>
      <c r="BJ500" s="192">
        <f t="shared" si="1637"/>
        <v>0</v>
      </c>
      <c r="BK500" s="192">
        <f t="shared" si="1638"/>
        <v>0</v>
      </c>
      <c r="BL500" s="192">
        <f t="shared" si="1639"/>
        <v>0</v>
      </c>
      <c r="BM500" s="192">
        <f t="shared" si="1640"/>
        <v>0</v>
      </c>
      <c r="BN500" s="192">
        <f t="shared" si="1641"/>
        <v>0</v>
      </c>
      <c r="BO500" s="192">
        <f t="shared" si="1642"/>
        <v>0</v>
      </c>
      <c r="BP500" s="192">
        <f t="shared" si="1643"/>
        <v>0</v>
      </c>
      <c r="BQ500" s="192">
        <f t="shared" si="1644"/>
        <v>0</v>
      </c>
      <c r="BR500" s="192">
        <f t="shared" si="1645"/>
        <v>0</v>
      </c>
      <c r="BS500" s="192">
        <f t="shared" si="1646"/>
        <v>0</v>
      </c>
      <c r="BT500" s="192">
        <f t="shared" si="1647"/>
        <v>0</v>
      </c>
      <c r="BU500" s="192">
        <f t="shared" si="1648"/>
        <v>0</v>
      </c>
      <c r="BV500" s="192">
        <f t="shared" si="1649"/>
        <v>0</v>
      </c>
      <c r="BW500" s="192">
        <f t="shared" si="1650"/>
        <v>0</v>
      </c>
      <c r="BX500" s="192">
        <f t="shared" si="1651"/>
        <v>0</v>
      </c>
      <c r="BY500" s="192">
        <f t="shared" si="1652"/>
        <v>0</v>
      </c>
      <c r="BZ500" s="192">
        <f t="shared" si="1653"/>
        <v>0</v>
      </c>
      <c r="CA500" s="192">
        <f t="shared" si="1654"/>
        <v>0</v>
      </c>
      <c r="CB500" s="192">
        <f t="shared" si="1655"/>
        <v>0</v>
      </c>
      <c r="CC500" s="192">
        <f t="shared" si="1656"/>
        <v>0</v>
      </c>
      <c r="CD500" s="192">
        <f t="shared" si="1657"/>
        <v>0</v>
      </c>
      <c r="CE500" s="192">
        <f t="shared" si="1658"/>
        <v>0</v>
      </c>
      <c r="CF500" s="192">
        <f t="shared" si="1659"/>
        <v>0</v>
      </c>
      <c r="CG500" s="192">
        <f t="shared" si="1660"/>
        <v>0</v>
      </c>
      <c r="CH500" s="192">
        <f t="shared" si="1661"/>
        <v>0</v>
      </c>
      <c r="CI500" s="192">
        <f t="shared" si="1662"/>
        <v>0</v>
      </c>
      <c r="CJ500" s="192">
        <f t="shared" si="1663"/>
        <v>0</v>
      </c>
      <c r="CK500" s="192">
        <f t="shared" si="1664"/>
        <v>0</v>
      </c>
      <c r="CL500" s="192">
        <f t="shared" si="1665"/>
        <v>0</v>
      </c>
      <c r="CM500" s="192">
        <f t="shared" si="1666"/>
        <v>0</v>
      </c>
      <c r="CN500" s="192">
        <f t="shared" si="1667"/>
        <v>0</v>
      </c>
      <c r="CO500" s="192">
        <f t="shared" si="1668"/>
        <v>0</v>
      </c>
      <c r="CP500" s="192">
        <f t="shared" si="1669"/>
        <v>0</v>
      </c>
      <c r="CQ500" s="192">
        <f t="shared" si="1670"/>
        <v>0</v>
      </c>
      <c r="CR500" s="192">
        <f t="shared" si="1671"/>
        <v>0</v>
      </c>
      <c r="CS500" s="192">
        <f t="shared" si="1672"/>
        <v>0</v>
      </c>
      <c r="CT500" s="192">
        <f t="shared" si="1673"/>
        <v>0</v>
      </c>
      <c r="CU500" s="192">
        <f t="shared" si="1674"/>
        <v>0</v>
      </c>
      <c r="CV500" s="192">
        <f t="shared" si="1675"/>
        <v>0</v>
      </c>
      <c r="CW500" s="192">
        <f t="shared" si="1676"/>
        <v>0</v>
      </c>
      <c r="CX500" s="192">
        <f t="shared" si="1677"/>
        <v>0</v>
      </c>
      <c r="CY500" s="192">
        <f t="shared" si="1678"/>
        <v>0</v>
      </c>
      <c r="CZ500" s="192">
        <f t="shared" si="1679"/>
        <v>0</v>
      </c>
      <c r="DA500" s="192">
        <f t="shared" si="1680"/>
        <v>0</v>
      </c>
      <c r="DB500" s="192">
        <f t="shared" si="1681"/>
        <v>0</v>
      </c>
      <c r="DC500" s="192">
        <f t="shared" si="1682"/>
        <v>0</v>
      </c>
      <c r="DD500" s="192">
        <f t="shared" si="1683"/>
        <v>0</v>
      </c>
      <c r="DE500" s="192">
        <f t="shared" si="1684"/>
        <v>0</v>
      </c>
      <c r="DF500" s="192">
        <f t="shared" si="1685"/>
        <v>0</v>
      </c>
      <c r="DG500" s="192">
        <f t="shared" si="1686"/>
        <v>0</v>
      </c>
      <c r="DH500" s="192">
        <f t="shared" si="1687"/>
        <v>0</v>
      </c>
      <c r="DI500" s="192">
        <f t="shared" si="1688"/>
        <v>0</v>
      </c>
      <c r="DJ500" s="192">
        <f t="shared" si="1689"/>
        <v>0</v>
      </c>
      <c r="DK500" s="192">
        <f t="shared" si="1690"/>
        <v>0</v>
      </c>
      <c r="DL500" s="192">
        <f t="shared" si="1691"/>
        <v>0</v>
      </c>
      <c r="DM500" s="192">
        <f t="shared" si="1692"/>
        <v>0</v>
      </c>
      <c r="DN500" s="192">
        <f t="shared" si="1693"/>
        <v>0</v>
      </c>
      <c r="DO500" s="192">
        <f t="shared" si="1694"/>
        <v>0</v>
      </c>
      <c r="DP500" s="192">
        <f t="shared" si="1695"/>
        <v>0</v>
      </c>
      <c r="DQ500" s="192">
        <f t="shared" si="1696"/>
        <v>0</v>
      </c>
      <c r="DR500" s="192">
        <f t="shared" si="1697"/>
        <v>0</v>
      </c>
      <c r="DS500" s="192">
        <f t="shared" si="1698"/>
        <v>0</v>
      </c>
      <c r="DT500" s="192">
        <f t="shared" si="1699"/>
        <v>0</v>
      </c>
      <c r="DU500" s="192">
        <f t="shared" si="1700"/>
        <v>0</v>
      </c>
      <c r="DV500" s="193">
        <f t="shared" si="1701"/>
        <v>0</v>
      </c>
      <c r="DW500" s="193">
        <f t="shared" si="1702"/>
        <v>0</v>
      </c>
      <c r="DX500" s="193">
        <f t="shared" si="1703"/>
        <v>0</v>
      </c>
      <c r="DY500" s="193">
        <f t="shared" si="1704"/>
        <v>0</v>
      </c>
      <c r="DZ500" s="193">
        <f t="shared" si="1705"/>
        <v>0</v>
      </c>
      <c r="EA500" s="192">
        <f t="shared" si="1706"/>
        <v>0</v>
      </c>
      <c r="EB500" s="192">
        <f t="shared" si="1707"/>
        <v>0</v>
      </c>
      <c r="EC500" s="192">
        <f t="shared" si="1708"/>
        <v>0</v>
      </c>
      <c r="ED500" s="192">
        <f t="shared" si="1709"/>
        <v>0</v>
      </c>
      <c r="EE500" s="192">
        <f t="shared" si="1710"/>
        <v>0</v>
      </c>
      <c r="EF500" s="192">
        <f t="shared" si="1711"/>
        <v>0</v>
      </c>
      <c r="EG500" s="192">
        <f t="shared" si="1712"/>
        <v>0</v>
      </c>
      <c r="EH500" s="192">
        <f t="shared" si="1713"/>
        <v>0</v>
      </c>
      <c r="EI500" s="192">
        <f t="shared" si="1714"/>
        <v>0</v>
      </c>
      <c r="EJ500" s="192">
        <f t="shared" si="1715"/>
        <v>0</v>
      </c>
      <c r="EK500" s="192">
        <f t="shared" si="1716"/>
        <v>0</v>
      </c>
      <c r="EL500" s="192">
        <f t="shared" si="1717"/>
        <v>0</v>
      </c>
      <c r="EM500" s="192">
        <f t="shared" si="1718"/>
        <v>0</v>
      </c>
      <c r="EN500" s="192">
        <f t="shared" si="1719"/>
        <v>0</v>
      </c>
      <c r="EO500" s="192">
        <f t="shared" si="1720"/>
        <v>0</v>
      </c>
      <c r="EP500" s="192">
        <f t="shared" si="1721"/>
        <v>0</v>
      </c>
      <c r="EQ500" s="192">
        <f t="shared" si="1722"/>
        <v>0</v>
      </c>
      <c r="ER500" s="192">
        <f t="shared" si="1723"/>
        <v>0</v>
      </c>
      <c r="ES500" s="192">
        <f t="shared" si="1724"/>
        <v>0</v>
      </c>
      <c r="ET500" s="192">
        <f t="shared" si="1725"/>
        <v>0</v>
      </c>
      <c r="EU500" s="192">
        <f t="shared" si="1726"/>
        <v>0</v>
      </c>
      <c r="EV500" s="192">
        <f t="shared" si="1727"/>
        <v>0</v>
      </c>
      <c r="EW500" s="192">
        <f t="shared" si="1728"/>
        <v>0</v>
      </c>
      <c r="EX500" s="192">
        <f t="shared" si="1729"/>
        <v>0</v>
      </c>
      <c r="EY500" s="192">
        <f t="shared" si="1730"/>
        <v>0</v>
      </c>
      <c r="EZ500" s="192">
        <f t="shared" si="1731"/>
        <v>0</v>
      </c>
      <c r="FA500" s="192">
        <f t="shared" si="1732"/>
        <v>0</v>
      </c>
      <c r="FB500" s="192">
        <f t="shared" si="1733"/>
        <v>0</v>
      </c>
      <c r="FC500" s="192">
        <f t="shared" si="1734"/>
        <v>0</v>
      </c>
      <c r="FD500" s="192">
        <f t="shared" si="1735"/>
        <v>0</v>
      </c>
      <c r="FE500" s="192">
        <f t="shared" si="1736"/>
        <v>0</v>
      </c>
      <c r="FF500" s="192">
        <f t="shared" si="1737"/>
        <v>0</v>
      </c>
      <c r="FG500" s="192">
        <f t="shared" si="1738"/>
        <v>0</v>
      </c>
      <c r="FH500" s="192">
        <f t="shared" si="1739"/>
        <v>0</v>
      </c>
      <c r="FI500" s="192">
        <f t="shared" si="1740"/>
        <v>0</v>
      </c>
      <c r="FJ500" s="192">
        <f t="shared" si="1741"/>
        <v>0</v>
      </c>
      <c r="FK500" s="192">
        <f t="shared" si="1742"/>
        <v>0</v>
      </c>
      <c r="FL500" s="192">
        <f t="shared" si="1743"/>
        <v>0</v>
      </c>
      <c r="FM500" s="192">
        <f t="shared" si="1744"/>
        <v>0</v>
      </c>
      <c r="FN500" s="192">
        <f t="shared" si="1745"/>
        <v>0</v>
      </c>
      <c r="FO500" s="192">
        <f t="shared" si="1746"/>
        <v>0</v>
      </c>
      <c r="FP500" s="192">
        <f t="shared" si="1747"/>
        <v>0</v>
      </c>
      <c r="FQ500" s="192">
        <f t="shared" si="1748"/>
        <v>0</v>
      </c>
      <c r="FR500" s="192">
        <f t="shared" si="1749"/>
        <v>0</v>
      </c>
      <c r="FS500" s="192">
        <f t="shared" si="1750"/>
        <v>0</v>
      </c>
      <c r="FT500" s="192">
        <f t="shared" si="1751"/>
        <v>0</v>
      </c>
      <c r="FU500" s="192">
        <f t="shared" si="1752"/>
        <v>0</v>
      </c>
      <c r="FV500" s="192">
        <f t="shared" si="1753"/>
        <v>0</v>
      </c>
      <c r="FW500" s="192">
        <f t="shared" si="1754"/>
        <v>0</v>
      </c>
      <c r="FX500" s="192">
        <f t="shared" si="1755"/>
        <v>0</v>
      </c>
      <c r="FY500" s="192">
        <f t="shared" si="1756"/>
        <v>0</v>
      </c>
      <c r="FZ500" s="192">
        <f t="shared" si="1757"/>
        <v>0</v>
      </c>
      <c r="GA500" s="192">
        <f t="shared" si="1758"/>
        <v>0</v>
      </c>
      <c r="GB500" s="192">
        <f t="shared" si="1759"/>
        <v>0</v>
      </c>
      <c r="GC500" s="192">
        <f t="shared" si="1760"/>
        <v>0</v>
      </c>
      <c r="GD500" s="192">
        <f t="shared" si="1761"/>
        <v>0</v>
      </c>
      <c r="GE500" s="192">
        <f t="shared" si="1762"/>
        <v>0</v>
      </c>
      <c r="GF500" s="192">
        <f t="shared" si="1763"/>
        <v>0</v>
      </c>
      <c r="GG500" s="192">
        <f t="shared" si="1764"/>
        <v>0</v>
      </c>
      <c r="GH500" s="192">
        <f t="shared" si="1765"/>
        <v>0</v>
      </c>
      <c r="GI500" s="192">
        <f t="shared" si="1766"/>
        <v>0</v>
      </c>
      <c r="GJ500" s="192">
        <f t="shared" si="1767"/>
        <v>0</v>
      </c>
      <c r="GK500" s="192">
        <f t="shared" si="1768"/>
        <v>0</v>
      </c>
      <c r="GL500" s="192">
        <f t="shared" si="1769"/>
        <v>0</v>
      </c>
      <c r="GM500" s="192">
        <f t="shared" si="1770"/>
        <v>0</v>
      </c>
      <c r="GN500" s="192">
        <f t="shared" si="1771"/>
        <v>0</v>
      </c>
      <c r="GO500" s="192">
        <f t="shared" si="1772"/>
        <v>0</v>
      </c>
      <c r="GP500" s="192">
        <f t="shared" si="1773"/>
        <v>0</v>
      </c>
      <c r="GQ500" s="192">
        <f t="shared" si="1774"/>
        <v>0</v>
      </c>
      <c r="GR500" s="192">
        <f t="shared" si="1775"/>
        <v>0</v>
      </c>
      <c r="GS500" s="192">
        <f t="shared" si="1776"/>
        <v>0</v>
      </c>
      <c r="GT500" s="192">
        <f t="shared" si="1777"/>
        <v>0</v>
      </c>
      <c r="GU500" s="192">
        <f t="shared" si="1778"/>
        <v>0</v>
      </c>
      <c r="GV500" s="192">
        <f t="shared" si="1779"/>
        <v>0</v>
      </c>
      <c r="GW500" s="192">
        <f t="shared" si="1780"/>
        <v>0</v>
      </c>
      <c r="GX500" s="192">
        <f t="shared" si="1781"/>
        <v>0</v>
      </c>
      <c r="GY500" s="192">
        <f t="shared" si="1782"/>
        <v>0</v>
      </c>
      <c r="GZ500" s="192">
        <f t="shared" si="1783"/>
        <v>0</v>
      </c>
      <c r="HA500" s="192">
        <f t="shared" si="1784"/>
        <v>0</v>
      </c>
      <c r="HB500" s="192">
        <f t="shared" si="1785"/>
        <v>0</v>
      </c>
      <c r="HC500" s="192">
        <f t="shared" si="1786"/>
        <v>0</v>
      </c>
      <c r="HD500" s="192">
        <f t="shared" si="1787"/>
        <v>0</v>
      </c>
      <c r="HE500" s="192">
        <f t="shared" si="1788"/>
        <v>0</v>
      </c>
      <c r="HF500" s="192">
        <f t="shared" si="1789"/>
        <v>0</v>
      </c>
      <c r="HG500" s="192">
        <f t="shared" si="1790"/>
        <v>0</v>
      </c>
      <c r="HH500" s="192">
        <f t="shared" si="1791"/>
        <v>0</v>
      </c>
      <c r="HI500" s="192">
        <f t="shared" si="1792"/>
        <v>0</v>
      </c>
      <c r="HJ500" s="192">
        <f t="shared" si="1793"/>
        <v>0</v>
      </c>
      <c r="HK500" s="192">
        <f t="shared" si="1794"/>
        <v>0</v>
      </c>
      <c r="HL500" s="192">
        <f t="shared" si="1795"/>
        <v>0</v>
      </c>
      <c r="HM500" s="192">
        <f t="shared" si="1796"/>
        <v>0</v>
      </c>
      <c r="HN500" s="194">
        <f t="shared" si="1797"/>
        <v>0</v>
      </c>
      <c r="HO500" s="194">
        <f t="shared" si="1798"/>
        <v>0</v>
      </c>
      <c r="HP500" s="194">
        <f t="shared" si="1799"/>
        <v>0</v>
      </c>
      <c r="HQ500" s="194">
        <f t="shared" si="1800"/>
        <v>0</v>
      </c>
      <c r="HR500" s="194">
        <f t="shared" si="1801"/>
        <v>0</v>
      </c>
      <c r="HS500" s="195" t="str">
        <f t="shared" si="1599"/>
        <v/>
      </c>
      <c r="HT500" s="196">
        <f t="shared" si="1595"/>
        <v>0</v>
      </c>
      <c r="HU500" s="196">
        <f t="shared" si="1596"/>
        <v>0</v>
      </c>
      <c r="HV500" s="197" t="str">
        <f t="shared" si="1600"/>
        <v/>
      </c>
      <c r="HW500" s="197" t="str">
        <f t="shared" si="1802"/>
        <v/>
      </c>
      <c r="HX500" s="197" t="str">
        <f t="shared" si="1803"/>
        <v/>
      </c>
      <c r="HY500" s="195" t="str">
        <f t="shared" si="1601"/>
        <v/>
      </c>
      <c r="HZ500" s="30">
        <f t="shared" si="1597"/>
        <v>0</v>
      </c>
      <c r="IA500" s="198">
        <f t="shared" si="1602"/>
        <v>0</v>
      </c>
      <c r="IB500" s="195"/>
      <c r="IC500" s="195">
        <f t="shared" si="1804"/>
        <v>0</v>
      </c>
      <c r="ID500" s="195">
        <f t="shared" si="1603"/>
        <v>0</v>
      </c>
      <c r="IE500" s="195">
        <f t="shared" si="1805"/>
        <v>0</v>
      </c>
      <c r="IF500" s="195">
        <f t="shared" si="1604"/>
        <v>0</v>
      </c>
      <c r="IG500" s="307">
        <f t="shared" si="1605"/>
        <v>0</v>
      </c>
      <c r="IH500" s="307">
        <f t="shared" si="1606"/>
        <v>0</v>
      </c>
      <c r="II500" s="44">
        <f t="shared" si="1806"/>
        <v>0</v>
      </c>
      <c r="IJ500" s="44">
        <f t="shared" si="1807"/>
        <v>0</v>
      </c>
      <c r="IK500" s="44">
        <f t="shared" si="1808"/>
        <v>0</v>
      </c>
      <c r="IL500" s="44">
        <f t="shared" si="1809"/>
        <v>0</v>
      </c>
      <c r="IM500" s="44">
        <f t="shared" si="1810"/>
        <v>0</v>
      </c>
      <c r="IN500" s="44">
        <f t="shared" si="1811"/>
        <v>0</v>
      </c>
      <c r="IO500" s="44">
        <f t="shared" si="1812"/>
        <v>0</v>
      </c>
    </row>
    <row r="501" spans="1:249" ht="18" customHeight="1">
      <c r="A501" s="188">
        <v>495</v>
      </c>
      <c r="B501" s="326"/>
      <c r="C501" s="289"/>
      <c r="D501" s="199"/>
      <c r="E501" s="189"/>
      <c r="F501" s="189"/>
      <c r="G501" s="190"/>
      <c r="H501" s="190"/>
      <c r="I501" s="272"/>
      <c r="J501" s="207"/>
      <c r="K501" s="214" t="str">
        <f t="shared" si="1607"/>
        <v/>
      </c>
      <c r="L501" s="200" t="str">
        <f t="shared" si="1608"/>
        <v/>
      </c>
      <c r="M501" s="200" t="str">
        <f t="shared" si="1609"/>
        <v/>
      </c>
      <c r="N501" s="209" t="str">
        <f t="shared" si="1598"/>
        <v/>
      </c>
      <c r="O501" s="208" t="str">
        <f>IFERROR(IF(D501="","",IF(K501="","",IF(I501="","",IF(F501="F",VLOOKUP(K501,F!A:G,2,0),IF(F501="M",VLOOKUP(K501,M!A:G,2,0),""))))),0)</f>
        <v/>
      </c>
      <c r="P501" s="191" t="str">
        <f>IFERROR(IF(D501="","",IF(K501="","",IF(I501="","",IF(F501="F",VLOOKUP(K501,F!A:G,3,0),IF(F501="M",VLOOKUP(K501,M!A:G,3,0),""))))),0)</f>
        <v/>
      </c>
      <c r="Q501" s="191" t="str">
        <f>IFERROR(IF(D501="","",IF(K501="","",IF(I501="","",IF(F501="F",VLOOKUP(K501,F!A:G,4,0),IF(F501="M",VLOOKUP(K501,M!A:G,4,0),""))))),0)</f>
        <v/>
      </c>
      <c r="R501" s="191" t="str">
        <f>IFERROR(IF(D501="","",IF(K501="","",IF(I501="","",IF(F501="F",VLOOKUP(K501,F!A:G,5,0),IF(F501="M",VLOOKUP(K501,M!A:G,5,0),""))))),0)</f>
        <v/>
      </c>
      <c r="S501" s="191" t="str">
        <f>IFERROR(IF(D501="","",IF(K501="","",IF(I501="","",IF(F501="F",VLOOKUP(K501,F!A:G,6,0),IF(F501="M",VLOOKUP(K501,M!A:G,6,0),""))))),0)</f>
        <v/>
      </c>
      <c r="T501" s="191" t="str">
        <f>IFERROR(IF(D501="","",IF(K501="","",IF(I501="","",IF(F501="F",VLOOKUP(K501,F!A:G,7,0),IF(F501="M",VLOOKUP(K501,M!A:G,7,0),""))))),0)</f>
        <v/>
      </c>
      <c r="U501" s="191" t="str">
        <f>IFERROR(IF(D501="","",IF(K501="","",IF(J501="","",IF(F501="F",VLOOKUP(K501,F!A:M,8,0),IF(F501="M",VLOOKUP(K501,M!A:M,8,0),""))))),0)</f>
        <v/>
      </c>
      <c r="V501" s="191" t="str">
        <f>IFERROR(IF(D501="","",IF(K501="","",IF(J501="","",IF(F501="F",VLOOKUP(K501,F!A:M,9,0),IF(F501="M",VLOOKUP(K501,M!A:M,9,0),""))))),0)</f>
        <v/>
      </c>
      <c r="W501" s="191" t="str">
        <f>IFERROR(IF(D501="","",IF(K501="","",IF(J501="","",IF(F501="F",VLOOKUP(K501,F!A:M,10,0),IF(F501="M",VLOOKUP(K501,M!A:M,10,0),""))))),0)</f>
        <v/>
      </c>
      <c r="X501" s="191" t="str">
        <f>IFERROR(IF(D501="","",IF(K501="","",IF(J501="","",IF(F501="F",VLOOKUP(K501,F!A:M,11,0),IF(F501="M",VLOOKUP(K501,M!A:M,11,0),""))))),0)</f>
        <v/>
      </c>
      <c r="Y501" s="191" t="str">
        <f>IFERROR(IF(D501="","",IF(K501="","",IF(J501="","",IF(F501="F",VLOOKUP(K501,F!A:M,12,0),IF(F501="M",VLOOKUP(K501,M!A:M,12,0),""))))),0)</f>
        <v/>
      </c>
      <c r="Z501" s="191" t="str">
        <f>IFERROR(IF(D501="","",IF(K501="","",IF(J501="","",IF(F501="F",VLOOKUP(K501,F!A:M,13,0),IF(F501="M",VLOOKUP(K501,M!A:M,13,0),""))))),0)</f>
        <v/>
      </c>
      <c r="AA501" s="191" t="str">
        <f>IFERROR(IF(D501="","",IF(F501="","",IF(J501="","",IF(K501="","",IF(AND(K501&gt;23,K501&lt;=60),IF(F501="F",VLOOKUP(MROUND(HZ501,0.5),'F-Weight for Length'!K:S,2,0),VLOOKUP(MROUND(HZ501,0.5),'M-Weight for Length'!K:S,2,0)),IF(K501&gt;60,IF(F501="F",VLOOKUP(K501,'F-Weight for Length'!U:AC,2,0),VLOOKUP(K501,'M-Weight for Length'!U:AC,2,0)),IF(F501="F",VLOOKUP(MROUND(HZ501,0.5),'F-Weight for Length'!A:I,2,0),VLOOKUP(MROUND(HZ501,0.5),'M-Weight for Length'!A:I,2,0)))))))),0)</f>
        <v/>
      </c>
      <c r="AB501" s="191" t="str">
        <f>IFERROR(IF(D501="","",IF(F501="","",IF(J501="","",IF(K501="","",IF(AND(K501&gt;23,K501&lt;=60),IF(F501="F",VLOOKUP(MROUND(HZ501,0.5),'F-Weight for Length'!K:S,3,0),VLOOKUP(MROUND(HZ501,0.5),'M-Weight for Length'!K:S,3,0)),IF(K501&gt;60,IF(F501="F",VLOOKUP(K501,'F-Weight for Length'!U:AC,3,0),VLOOKUP(K501,'M-Weight for Length'!U:AC,3,0)),IF(F501="F",VLOOKUP(MROUND(HZ501,0.5),'F-Weight for Length'!A:I,3,0),VLOOKUP(MROUND(HZ501,0.5),'M-Weight for Length'!A:I,3,0)))))))),0)</f>
        <v/>
      </c>
      <c r="AC501" s="191" t="str">
        <f>IFERROR(IF(D501="","",IF(F501="","",IF(J501="","",IF(K501="","",IF(AND(K501&gt;23,K501&lt;=60),IF(F501="F",VLOOKUP(MROUND(HZ501,0.5),'F-Weight for Length'!K:S,4,0),VLOOKUP(MROUND(HZ501,0.5),'M-Weight for Length'!K:S,4,0)),IF(K501&gt;60,IF(F501="F",VLOOKUP(K501,'F-Weight for Length'!U:AC,4,0),VLOOKUP(K501,'M-Weight for Length'!U:AC,4,0)),IF(F501="F",VLOOKUP(MROUND(HZ501,0.5),'F-Weight for Length'!A:I,4,0),VLOOKUP(MROUND(HZ501,0.5),'M-Weight for Length'!A:I,4,0)))))))),0)</f>
        <v/>
      </c>
      <c r="AD501" s="191" t="str">
        <f>IFERROR(IF(D501="","",IF(F501="","",IF(J501="","",IF(K501="","",IF(AND(K501&gt;23,K501&lt;=60),IF(F501="F",VLOOKUP(MROUND(HZ501,0.5),'F-Weight for Length'!K:S,5,0),VLOOKUP(MROUND(HZ501,0.5),'M-Weight for Length'!K:S,5,0)),IF(K501&gt;60,IF(F501="F",VLOOKUP(K501,'F-Weight for Length'!U:AC,5,0),VLOOKUP(K501,'M-Weight for Length'!U:AC,5,0)),IF(F501="F",VLOOKUP(MROUND(HZ501,0.5),'F-Weight for Length'!A:I,5,0),VLOOKUP(MROUND(HZ501,0.5),'M-Weight for Length'!A:I,5,0)))))))),0)</f>
        <v/>
      </c>
      <c r="AE501" s="191" t="str">
        <f>IFERROR(IF(D501="","",IF(F501="","",IF(J501="","",IF(K501="","",IF(AND(K501&gt;23,K501&lt;=60),IF(F501="F",VLOOKUP(MROUND(HZ501,0.5),'F-Weight for Length'!K:S,6,0),VLOOKUP(MROUND(HZ501,0.5),'M-Weight for Length'!K:S,6,0)),IF(K501&gt;60,IF(F501="F",VLOOKUP(K501,'F-Weight for Length'!U:AC,6,0),VLOOKUP(K501,'M-Weight for Length'!U:AC,6,0)),IF(F501="F",VLOOKUP(MROUND(HZ501,0.5),'F-Weight for Length'!A:I,6,0),VLOOKUP(MROUND(HZ501,0.5),'M-Weight for Length'!A:I,6,0)))))))),0)</f>
        <v/>
      </c>
      <c r="AF501" s="191" t="str">
        <f>IFERROR(IF(D501="","",IF(F501="","",IF(J501="","",IF(K501="","",IF(AND(K501&gt;23,K501&lt;=60),IF(F501="F",VLOOKUP(MROUND(HZ501,0.5),'F-Weight for Length'!K:S,7,0),VLOOKUP(MROUND(HZ501,0.5),'M-Weight for Length'!K:S,7,0)),IF(K501&gt;60,IF(F501="F",VLOOKUP(K501,'F-Weight for Length'!U:AC,7,0),VLOOKUP(K501,'M-Weight for Length'!U:AC,7,0)),IF(F501="F",VLOOKUP(MROUND(HZ501,0.5),'F-Weight for Length'!A:I,7,0),VLOOKUP(MROUND(HZ501,0.5),'M-Weight for Length'!A:I,7,0)))))))),0)</f>
        <v/>
      </c>
      <c r="AG501" s="191" t="str">
        <f>IFERROR(IF(D501="","",IF(F501="","",IF(J501="","",IF(K501="","",IF(AND(K501&gt;23,K501&lt;=60),IF(F501="F",VLOOKUP(MROUND(HZ501,0.5),'F-Weight for Length'!K:S,8,0),VLOOKUP(MROUND(HZ501,0.5),'M-Weight for Length'!K:S,8,0)),IF(K501&gt;60,IF(F501="F",VLOOKUP(K501,'F-Weight for Length'!U:AC,8,0),VLOOKUP(K501,'M-Weight for Length'!U:AC,8,0)),IF(F501="F",VLOOKUP(MROUND(HZ501,0.5),'F-Weight for Length'!A:I,8,0),VLOOKUP(MROUND(HZ501,0.5),'M-Weight for Length'!A:I,8,0)))))))),0)</f>
        <v/>
      </c>
      <c r="AH501" s="191" t="str">
        <f>IFERROR(IF(D501="","",IF(F501="","",IF(J501="","",IF(K501="","",IF(AND(K501&gt;23,K501&lt;=60),IF(F501="F",VLOOKUP(MROUND(HZ501,0.5),'F-Weight for Length'!K:S,9,0),VLOOKUP(MROUND(HZ501,0.5),'M-Weight for Length'!K:S,9,0)),IF(K501&gt;60,IF(F501="F",VLOOKUP(K501,'F-Weight for Length'!U:AC,9,0),VLOOKUP(K501,'M-Weight for Length'!U:AC,9,0)),IF(F501="F",VLOOKUP(MROUND(HZ501,0.5),'F-Weight for Length'!A:I,9,0),VLOOKUP(MROUND(HZ501,0.5),'M-Weight for Length'!A:I,9,0)))))))),0)</f>
        <v/>
      </c>
      <c r="AI501" s="192">
        <f t="shared" si="1610"/>
        <v>0</v>
      </c>
      <c r="AJ501" s="192">
        <f t="shared" si="1611"/>
        <v>0</v>
      </c>
      <c r="AK501" s="192">
        <f t="shared" si="1612"/>
        <v>0</v>
      </c>
      <c r="AL501" s="192">
        <f t="shared" si="1613"/>
        <v>0</v>
      </c>
      <c r="AM501" s="192">
        <f t="shared" si="1614"/>
        <v>0</v>
      </c>
      <c r="AN501" s="192">
        <f t="shared" si="1615"/>
        <v>0</v>
      </c>
      <c r="AO501" s="192">
        <f t="shared" si="1616"/>
        <v>0</v>
      </c>
      <c r="AP501" s="192">
        <f t="shared" si="1617"/>
        <v>0</v>
      </c>
      <c r="AQ501" s="192">
        <f t="shared" si="1618"/>
        <v>0</v>
      </c>
      <c r="AR501" s="192">
        <f t="shared" si="1619"/>
        <v>0</v>
      </c>
      <c r="AS501" s="192">
        <f t="shared" si="1620"/>
        <v>0</v>
      </c>
      <c r="AT501" s="192">
        <f t="shared" si="1621"/>
        <v>0</v>
      </c>
      <c r="AU501" s="192">
        <f t="shared" si="1622"/>
        <v>0</v>
      </c>
      <c r="AV501" s="192">
        <f t="shared" si="1623"/>
        <v>0</v>
      </c>
      <c r="AW501" s="192">
        <f t="shared" si="1624"/>
        <v>0</v>
      </c>
      <c r="AX501" s="192">
        <f t="shared" si="1625"/>
        <v>0</v>
      </c>
      <c r="AY501" s="192">
        <f t="shared" si="1626"/>
        <v>0</v>
      </c>
      <c r="AZ501" s="192">
        <f t="shared" si="1627"/>
        <v>0</v>
      </c>
      <c r="BA501" s="192">
        <f t="shared" si="1628"/>
        <v>0</v>
      </c>
      <c r="BB501" s="192">
        <f t="shared" si="1629"/>
        <v>0</v>
      </c>
      <c r="BC501" s="192">
        <f t="shared" si="1630"/>
        <v>0</v>
      </c>
      <c r="BD501" s="192">
        <f t="shared" si="1631"/>
        <v>0</v>
      </c>
      <c r="BE501" s="192">
        <f t="shared" si="1632"/>
        <v>0</v>
      </c>
      <c r="BF501" s="192">
        <f t="shared" si="1633"/>
        <v>0</v>
      </c>
      <c r="BG501" s="192">
        <f t="shared" si="1634"/>
        <v>0</v>
      </c>
      <c r="BH501" s="192">
        <f t="shared" si="1635"/>
        <v>0</v>
      </c>
      <c r="BI501" s="192">
        <f t="shared" si="1636"/>
        <v>0</v>
      </c>
      <c r="BJ501" s="192">
        <f t="shared" si="1637"/>
        <v>0</v>
      </c>
      <c r="BK501" s="192">
        <f t="shared" si="1638"/>
        <v>0</v>
      </c>
      <c r="BL501" s="192">
        <f t="shared" si="1639"/>
        <v>0</v>
      </c>
      <c r="BM501" s="192">
        <f t="shared" si="1640"/>
        <v>0</v>
      </c>
      <c r="BN501" s="192">
        <f t="shared" si="1641"/>
        <v>0</v>
      </c>
      <c r="BO501" s="192">
        <f t="shared" si="1642"/>
        <v>0</v>
      </c>
      <c r="BP501" s="192">
        <f t="shared" si="1643"/>
        <v>0</v>
      </c>
      <c r="BQ501" s="192">
        <f t="shared" si="1644"/>
        <v>0</v>
      </c>
      <c r="BR501" s="192">
        <f t="shared" si="1645"/>
        <v>0</v>
      </c>
      <c r="BS501" s="192">
        <f t="shared" si="1646"/>
        <v>0</v>
      </c>
      <c r="BT501" s="192">
        <f t="shared" si="1647"/>
        <v>0</v>
      </c>
      <c r="BU501" s="192">
        <f t="shared" si="1648"/>
        <v>0</v>
      </c>
      <c r="BV501" s="192">
        <f t="shared" si="1649"/>
        <v>0</v>
      </c>
      <c r="BW501" s="192">
        <f t="shared" si="1650"/>
        <v>0</v>
      </c>
      <c r="BX501" s="192">
        <f t="shared" si="1651"/>
        <v>0</v>
      </c>
      <c r="BY501" s="192">
        <f t="shared" si="1652"/>
        <v>0</v>
      </c>
      <c r="BZ501" s="192">
        <f t="shared" si="1653"/>
        <v>0</v>
      </c>
      <c r="CA501" s="192">
        <f t="shared" si="1654"/>
        <v>0</v>
      </c>
      <c r="CB501" s="192">
        <f t="shared" si="1655"/>
        <v>0</v>
      </c>
      <c r="CC501" s="192">
        <f t="shared" si="1656"/>
        <v>0</v>
      </c>
      <c r="CD501" s="192">
        <f t="shared" si="1657"/>
        <v>0</v>
      </c>
      <c r="CE501" s="192">
        <f t="shared" si="1658"/>
        <v>0</v>
      </c>
      <c r="CF501" s="192">
        <f t="shared" si="1659"/>
        <v>0</v>
      </c>
      <c r="CG501" s="192">
        <f t="shared" si="1660"/>
        <v>0</v>
      </c>
      <c r="CH501" s="192">
        <f t="shared" si="1661"/>
        <v>0</v>
      </c>
      <c r="CI501" s="192">
        <f t="shared" si="1662"/>
        <v>0</v>
      </c>
      <c r="CJ501" s="192">
        <f t="shared" si="1663"/>
        <v>0</v>
      </c>
      <c r="CK501" s="192">
        <f t="shared" si="1664"/>
        <v>0</v>
      </c>
      <c r="CL501" s="192">
        <f t="shared" si="1665"/>
        <v>0</v>
      </c>
      <c r="CM501" s="192">
        <f t="shared" si="1666"/>
        <v>0</v>
      </c>
      <c r="CN501" s="192">
        <f t="shared" si="1667"/>
        <v>0</v>
      </c>
      <c r="CO501" s="192">
        <f t="shared" si="1668"/>
        <v>0</v>
      </c>
      <c r="CP501" s="192">
        <f t="shared" si="1669"/>
        <v>0</v>
      </c>
      <c r="CQ501" s="192">
        <f t="shared" si="1670"/>
        <v>0</v>
      </c>
      <c r="CR501" s="192">
        <f t="shared" si="1671"/>
        <v>0</v>
      </c>
      <c r="CS501" s="192">
        <f t="shared" si="1672"/>
        <v>0</v>
      </c>
      <c r="CT501" s="192">
        <f t="shared" si="1673"/>
        <v>0</v>
      </c>
      <c r="CU501" s="192">
        <f t="shared" si="1674"/>
        <v>0</v>
      </c>
      <c r="CV501" s="192">
        <f t="shared" si="1675"/>
        <v>0</v>
      </c>
      <c r="CW501" s="192">
        <f t="shared" si="1676"/>
        <v>0</v>
      </c>
      <c r="CX501" s="192">
        <f t="shared" si="1677"/>
        <v>0</v>
      </c>
      <c r="CY501" s="192">
        <f t="shared" si="1678"/>
        <v>0</v>
      </c>
      <c r="CZ501" s="192">
        <f t="shared" si="1679"/>
        <v>0</v>
      </c>
      <c r="DA501" s="192">
        <f t="shared" si="1680"/>
        <v>0</v>
      </c>
      <c r="DB501" s="192">
        <f t="shared" si="1681"/>
        <v>0</v>
      </c>
      <c r="DC501" s="192">
        <f t="shared" si="1682"/>
        <v>0</v>
      </c>
      <c r="DD501" s="192">
        <f t="shared" si="1683"/>
        <v>0</v>
      </c>
      <c r="DE501" s="192">
        <f t="shared" si="1684"/>
        <v>0</v>
      </c>
      <c r="DF501" s="192">
        <f t="shared" si="1685"/>
        <v>0</v>
      </c>
      <c r="DG501" s="192">
        <f t="shared" si="1686"/>
        <v>0</v>
      </c>
      <c r="DH501" s="192">
        <f t="shared" si="1687"/>
        <v>0</v>
      </c>
      <c r="DI501" s="192">
        <f t="shared" si="1688"/>
        <v>0</v>
      </c>
      <c r="DJ501" s="192">
        <f t="shared" si="1689"/>
        <v>0</v>
      </c>
      <c r="DK501" s="192">
        <f t="shared" si="1690"/>
        <v>0</v>
      </c>
      <c r="DL501" s="192">
        <f t="shared" si="1691"/>
        <v>0</v>
      </c>
      <c r="DM501" s="192">
        <f t="shared" si="1692"/>
        <v>0</v>
      </c>
      <c r="DN501" s="192">
        <f t="shared" si="1693"/>
        <v>0</v>
      </c>
      <c r="DO501" s="192">
        <f t="shared" si="1694"/>
        <v>0</v>
      </c>
      <c r="DP501" s="192">
        <f t="shared" si="1695"/>
        <v>0</v>
      </c>
      <c r="DQ501" s="192">
        <f t="shared" si="1696"/>
        <v>0</v>
      </c>
      <c r="DR501" s="192">
        <f t="shared" si="1697"/>
        <v>0</v>
      </c>
      <c r="DS501" s="192">
        <f t="shared" si="1698"/>
        <v>0</v>
      </c>
      <c r="DT501" s="192">
        <f t="shared" si="1699"/>
        <v>0</v>
      </c>
      <c r="DU501" s="192">
        <f t="shared" si="1700"/>
        <v>0</v>
      </c>
      <c r="DV501" s="193">
        <f t="shared" si="1701"/>
        <v>0</v>
      </c>
      <c r="DW501" s="193">
        <f t="shared" si="1702"/>
        <v>0</v>
      </c>
      <c r="DX501" s="193">
        <f t="shared" si="1703"/>
        <v>0</v>
      </c>
      <c r="DY501" s="193">
        <f t="shared" si="1704"/>
        <v>0</v>
      </c>
      <c r="DZ501" s="193">
        <f t="shared" si="1705"/>
        <v>0</v>
      </c>
      <c r="EA501" s="192">
        <f t="shared" si="1706"/>
        <v>0</v>
      </c>
      <c r="EB501" s="192">
        <f t="shared" si="1707"/>
        <v>0</v>
      </c>
      <c r="EC501" s="192">
        <f t="shared" si="1708"/>
        <v>0</v>
      </c>
      <c r="ED501" s="192">
        <f t="shared" si="1709"/>
        <v>0</v>
      </c>
      <c r="EE501" s="192">
        <f t="shared" si="1710"/>
        <v>0</v>
      </c>
      <c r="EF501" s="192">
        <f t="shared" si="1711"/>
        <v>0</v>
      </c>
      <c r="EG501" s="192">
        <f t="shared" si="1712"/>
        <v>0</v>
      </c>
      <c r="EH501" s="192">
        <f t="shared" si="1713"/>
        <v>0</v>
      </c>
      <c r="EI501" s="192">
        <f t="shared" si="1714"/>
        <v>0</v>
      </c>
      <c r="EJ501" s="192">
        <f t="shared" si="1715"/>
        <v>0</v>
      </c>
      <c r="EK501" s="192">
        <f t="shared" si="1716"/>
        <v>0</v>
      </c>
      <c r="EL501" s="192">
        <f t="shared" si="1717"/>
        <v>0</v>
      </c>
      <c r="EM501" s="192">
        <f t="shared" si="1718"/>
        <v>0</v>
      </c>
      <c r="EN501" s="192">
        <f t="shared" si="1719"/>
        <v>0</v>
      </c>
      <c r="EO501" s="192">
        <f t="shared" si="1720"/>
        <v>0</v>
      </c>
      <c r="EP501" s="192">
        <f t="shared" si="1721"/>
        <v>0</v>
      </c>
      <c r="EQ501" s="192">
        <f t="shared" si="1722"/>
        <v>0</v>
      </c>
      <c r="ER501" s="192">
        <f t="shared" si="1723"/>
        <v>0</v>
      </c>
      <c r="ES501" s="192">
        <f t="shared" si="1724"/>
        <v>0</v>
      </c>
      <c r="ET501" s="192">
        <f t="shared" si="1725"/>
        <v>0</v>
      </c>
      <c r="EU501" s="192">
        <f t="shared" si="1726"/>
        <v>0</v>
      </c>
      <c r="EV501" s="192">
        <f t="shared" si="1727"/>
        <v>0</v>
      </c>
      <c r="EW501" s="192">
        <f t="shared" si="1728"/>
        <v>0</v>
      </c>
      <c r="EX501" s="192">
        <f t="shared" si="1729"/>
        <v>0</v>
      </c>
      <c r="EY501" s="192">
        <f t="shared" si="1730"/>
        <v>0</v>
      </c>
      <c r="EZ501" s="192">
        <f t="shared" si="1731"/>
        <v>0</v>
      </c>
      <c r="FA501" s="192">
        <f t="shared" si="1732"/>
        <v>0</v>
      </c>
      <c r="FB501" s="192">
        <f t="shared" si="1733"/>
        <v>0</v>
      </c>
      <c r="FC501" s="192">
        <f t="shared" si="1734"/>
        <v>0</v>
      </c>
      <c r="FD501" s="192">
        <f t="shared" si="1735"/>
        <v>0</v>
      </c>
      <c r="FE501" s="192">
        <f t="shared" si="1736"/>
        <v>0</v>
      </c>
      <c r="FF501" s="192">
        <f t="shared" si="1737"/>
        <v>0</v>
      </c>
      <c r="FG501" s="192">
        <f t="shared" si="1738"/>
        <v>0</v>
      </c>
      <c r="FH501" s="192">
        <f t="shared" si="1739"/>
        <v>0</v>
      </c>
      <c r="FI501" s="192">
        <f t="shared" si="1740"/>
        <v>0</v>
      </c>
      <c r="FJ501" s="192">
        <f t="shared" si="1741"/>
        <v>0</v>
      </c>
      <c r="FK501" s="192">
        <f t="shared" si="1742"/>
        <v>0</v>
      </c>
      <c r="FL501" s="192">
        <f t="shared" si="1743"/>
        <v>0</v>
      </c>
      <c r="FM501" s="192">
        <f t="shared" si="1744"/>
        <v>0</v>
      </c>
      <c r="FN501" s="192">
        <f t="shared" si="1745"/>
        <v>0</v>
      </c>
      <c r="FO501" s="192">
        <f t="shared" si="1746"/>
        <v>0</v>
      </c>
      <c r="FP501" s="192">
        <f t="shared" si="1747"/>
        <v>0</v>
      </c>
      <c r="FQ501" s="192">
        <f t="shared" si="1748"/>
        <v>0</v>
      </c>
      <c r="FR501" s="192">
        <f t="shared" si="1749"/>
        <v>0</v>
      </c>
      <c r="FS501" s="192">
        <f t="shared" si="1750"/>
        <v>0</v>
      </c>
      <c r="FT501" s="192">
        <f t="shared" si="1751"/>
        <v>0</v>
      </c>
      <c r="FU501" s="192">
        <f t="shared" si="1752"/>
        <v>0</v>
      </c>
      <c r="FV501" s="192">
        <f t="shared" si="1753"/>
        <v>0</v>
      </c>
      <c r="FW501" s="192">
        <f t="shared" si="1754"/>
        <v>0</v>
      </c>
      <c r="FX501" s="192">
        <f t="shared" si="1755"/>
        <v>0</v>
      </c>
      <c r="FY501" s="192">
        <f t="shared" si="1756"/>
        <v>0</v>
      </c>
      <c r="FZ501" s="192">
        <f t="shared" si="1757"/>
        <v>0</v>
      </c>
      <c r="GA501" s="192">
        <f t="shared" si="1758"/>
        <v>0</v>
      </c>
      <c r="GB501" s="192">
        <f t="shared" si="1759"/>
        <v>0</v>
      </c>
      <c r="GC501" s="192">
        <f t="shared" si="1760"/>
        <v>0</v>
      </c>
      <c r="GD501" s="192">
        <f t="shared" si="1761"/>
        <v>0</v>
      </c>
      <c r="GE501" s="192">
        <f t="shared" si="1762"/>
        <v>0</v>
      </c>
      <c r="GF501" s="192">
        <f t="shared" si="1763"/>
        <v>0</v>
      </c>
      <c r="GG501" s="192">
        <f t="shared" si="1764"/>
        <v>0</v>
      </c>
      <c r="GH501" s="192">
        <f t="shared" si="1765"/>
        <v>0</v>
      </c>
      <c r="GI501" s="192">
        <f t="shared" si="1766"/>
        <v>0</v>
      </c>
      <c r="GJ501" s="192">
        <f t="shared" si="1767"/>
        <v>0</v>
      </c>
      <c r="GK501" s="192">
        <f t="shared" si="1768"/>
        <v>0</v>
      </c>
      <c r="GL501" s="192">
        <f t="shared" si="1769"/>
        <v>0</v>
      </c>
      <c r="GM501" s="192">
        <f t="shared" si="1770"/>
        <v>0</v>
      </c>
      <c r="GN501" s="192">
        <f t="shared" si="1771"/>
        <v>0</v>
      </c>
      <c r="GO501" s="192">
        <f t="shared" si="1772"/>
        <v>0</v>
      </c>
      <c r="GP501" s="192">
        <f t="shared" si="1773"/>
        <v>0</v>
      </c>
      <c r="GQ501" s="192">
        <f t="shared" si="1774"/>
        <v>0</v>
      </c>
      <c r="GR501" s="192">
        <f t="shared" si="1775"/>
        <v>0</v>
      </c>
      <c r="GS501" s="192">
        <f t="shared" si="1776"/>
        <v>0</v>
      </c>
      <c r="GT501" s="192">
        <f t="shared" si="1777"/>
        <v>0</v>
      </c>
      <c r="GU501" s="192">
        <f t="shared" si="1778"/>
        <v>0</v>
      </c>
      <c r="GV501" s="192">
        <f t="shared" si="1779"/>
        <v>0</v>
      </c>
      <c r="GW501" s="192">
        <f t="shared" si="1780"/>
        <v>0</v>
      </c>
      <c r="GX501" s="192">
        <f t="shared" si="1781"/>
        <v>0</v>
      </c>
      <c r="GY501" s="192">
        <f t="shared" si="1782"/>
        <v>0</v>
      </c>
      <c r="GZ501" s="192">
        <f t="shared" si="1783"/>
        <v>0</v>
      </c>
      <c r="HA501" s="192">
        <f t="shared" si="1784"/>
        <v>0</v>
      </c>
      <c r="HB501" s="192">
        <f t="shared" si="1785"/>
        <v>0</v>
      </c>
      <c r="HC501" s="192">
        <f t="shared" si="1786"/>
        <v>0</v>
      </c>
      <c r="HD501" s="192">
        <f t="shared" si="1787"/>
        <v>0</v>
      </c>
      <c r="HE501" s="192">
        <f t="shared" si="1788"/>
        <v>0</v>
      </c>
      <c r="HF501" s="192">
        <f t="shared" si="1789"/>
        <v>0</v>
      </c>
      <c r="HG501" s="192">
        <f t="shared" si="1790"/>
        <v>0</v>
      </c>
      <c r="HH501" s="192">
        <f t="shared" si="1791"/>
        <v>0</v>
      </c>
      <c r="HI501" s="192">
        <f t="shared" si="1792"/>
        <v>0</v>
      </c>
      <c r="HJ501" s="192">
        <f t="shared" si="1793"/>
        <v>0</v>
      </c>
      <c r="HK501" s="192">
        <f t="shared" si="1794"/>
        <v>0</v>
      </c>
      <c r="HL501" s="192">
        <f t="shared" si="1795"/>
        <v>0</v>
      </c>
      <c r="HM501" s="192">
        <f t="shared" si="1796"/>
        <v>0</v>
      </c>
      <c r="HN501" s="194">
        <f t="shared" si="1797"/>
        <v>0</v>
      </c>
      <c r="HO501" s="194">
        <f t="shared" si="1798"/>
        <v>0</v>
      </c>
      <c r="HP501" s="194">
        <f t="shared" si="1799"/>
        <v>0</v>
      </c>
      <c r="HQ501" s="194">
        <f t="shared" si="1800"/>
        <v>0</v>
      </c>
      <c r="HR501" s="194">
        <f t="shared" si="1801"/>
        <v>0</v>
      </c>
      <c r="HS501" s="195" t="str">
        <f t="shared" si="1599"/>
        <v/>
      </c>
      <c r="HT501" s="196">
        <f t="shared" si="1595"/>
        <v>0</v>
      </c>
      <c r="HU501" s="196">
        <f t="shared" si="1596"/>
        <v>0</v>
      </c>
      <c r="HV501" s="197" t="str">
        <f t="shared" si="1600"/>
        <v/>
      </c>
      <c r="HW501" s="197" t="str">
        <f t="shared" si="1802"/>
        <v/>
      </c>
      <c r="HX501" s="197" t="str">
        <f t="shared" si="1803"/>
        <v/>
      </c>
      <c r="HY501" s="195" t="str">
        <f t="shared" si="1601"/>
        <v/>
      </c>
      <c r="HZ501" s="30">
        <f t="shared" si="1597"/>
        <v>0</v>
      </c>
      <c r="IA501" s="198">
        <f t="shared" si="1602"/>
        <v>0</v>
      </c>
      <c r="IB501" s="195"/>
      <c r="IC501" s="195">
        <f t="shared" si="1804"/>
        <v>0</v>
      </c>
      <c r="ID501" s="195">
        <f t="shared" si="1603"/>
        <v>0</v>
      </c>
      <c r="IE501" s="195">
        <f t="shared" si="1805"/>
        <v>0</v>
      </c>
      <c r="IF501" s="195">
        <f t="shared" si="1604"/>
        <v>0</v>
      </c>
      <c r="IG501" s="307">
        <f t="shared" si="1605"/>
        <v>0</v>
      </c>
      <c r="IH501" s="307">
        <f t="shared" si="1606"/>
        <v>0</v>
      </c>
      <c r="II501" s="44">
        <f t="shared" si="1806"/>
        <v>0</v>
      </c>
      <c r="IJ501" s="44">
        <f t="shared" si="1807"/>
        <v>0</v>
      </c>
      <c r="IK501" s="44">
        <f t="shared" si="1808"/>
        <v>0</v>
      </c>
      <c r="IL501" s="44">
        <f t="shared" si="1809"/>
        <v>0</v>
      </c>
      <c r="IM501" s="44">
        <f t="shared" si="1810"/>
        <v>0</v>
      </c>
      <c r="IN501" s="44">
        <f t="shared" si="1811"/>
        <v>0</v>
      </c>
      <c r="IO501" s="44">
        <f t="shared" si="1812"/>
        <v>0</v>
      </c>
    </row>
    <row r="502" spans="1:249" ht="18" customHeight="1">
      <c r="A502" s="188">
        <v>496</v>
      </c>
      <c r="B502" s="326"/>
      <c r="C502" s="289"/>
      <c r="D502" s="199"/>
      <c r="E502" s="189"/>
      <c r="F502" s="189"/>
      <c r="G502" s="190"/>
      <c r="H502" s="190"/>
      <c r="I502" s="272"/>
      <c r="J502" s="207"/>
      <c r="K502" s="214" t="str">
        <f t="shared" si="1607"/>
        <v/>
      </c>
      <c r="L502" s="200" t="str">
        <f t="shared" si="1608"/>
        <v/>
      </c>
      <c r="M502" s="200" t="str">
        <f t="shared" si="1609"/>
        <v/>
      </c>
      <c r="N502" s="209" t="str">
        <f t="shared" si="1598"/>
        <v/>
      </c>
      <c r="O502" s="208" t="str">
        <f>IFERROR(IF(D502="","",IF(K502="","",IF(I502="","",IF(F502="F",VLOOKUP(K502,F!A:G,2,0),IF(F502="M",VLOOKUP(K502,M!A:G,2,0),""))))),0)</f>
        <v/>
      </c>
      <c r="P502" s="191" t="str">
        <f>IFERROR(IF(D502="","",IF(K502="","",IF(I502="","",IF(F502="F",VLOOKUP(K502,F!A:G,3,0),IF(F502="M",VLOOKUP(K502,M!A:G,3,0),""))))),0)</f>
        <v/>
      </c>
      <c r="Q502" s="191" t="str">
        <f>IFERROR(IF(D502="","",IF(K502="","",IF(I502="","",IF(F502="F",VLOOKUP(K502,F!A:G,4,0),IF(F502="M",VLOOKUP(K502,M!A:G,4,0),""))))),0)</f>
        <v/>
      </c>
      <c r="R502" s="191" t="str">
        <f>IFERROR(IF(D502="","",IF(K502="","",IF(I502="","",IF(F502="F",VLOOKUP(K502,F!A:G,5,0),IF(F502="M",VLOOKUP(K502,M!A:G,5,0),""))))),0)</f>
        <v/>
      </c>
      <c r="S502" s="191" t="str">
        <f>IFERROR(IF(D502="","",IF(K502="","",IF(I502="","",IF(F502="F",VLOOKUP(K502,F!A:G,6,0),IF(F502="M",VLOOKUP(K502,M!A:G,6,0),""))))),0)</f>
        <v/>
      </c>
      <c r="T502" s="191" t="str">
        <f>IFERROR(IF(D502="","",IF(K502="","",IF(I502="","",IF(F502="F",VLOOKUP(K502,F!A:G,7,0),IF(F502="M",VLOOKUP(K502,M!A:G,7,0),""))))),0)</f>
        <v/>
      </c>
      <c r="U502" s="191" t="str">
        <f>IFERROR(IF(D502="","",IF(K502="","",IF(J502="","",IF(F502="F",VLOOKUP(K502,F!A:M,8,0),IF(F502="M",VLOOKUP(K502,M!A:M,8,0),""))))),0)</f>
        <v/>
      </c>
      <c r="V502" s="191" t="str">
        <f>IFERROR(IF(D502="","",IF(K502="","",IF(J502="","",IF(F502="F",VLOOKUP(K502,F!A:M,9,0),IF(F502="M",VLOOKUP(K502,M!A:M,9,0),""))))),0)</f>
        <v/>
      </c>
      <c r="W502" s="191" t="str">
        <f>IFERROR(IF(D502="","",IF(K502="","",IF(J502="","",IF(F502="F",VLOOKUP(K502,F!A:M,10,0),IF(F502="M",VLOOKUP(K502,M!A:M,10,0),""))))),0)</f>
        <v/>
      </c>
      <c r="X502" s="191" t="str">
        <f>IFERROR(IF(D502="","",IF(K502="","",IF(J502="","",IF(F502="F",VLOOKUP(K502,F!A:M,11,0),IF(F502="M",VLOOKUP(K502,M!A:M,11,0),""))))),0)</f>
        <v/>
      </c>
      <c r="Y502" s="191" t="str">
        <f>IFERROR(IF(D502="","",IF(K502="","",IF(J502="","",IF(F502="F",VLOOKUP(K502,F!A:M,12,0),IF(F502="M",VLOOKUP(K502,M!A:M,12,0),""))))),0)</f>
        <v/>
      </c>
      <c r="Z502" s="191" t="str">
        <f>IFERROR(IF(D502="","",IF(K502="","",IF(J502="","",IF(F502="F",VLOOKUP(K502,F!A:M,13,0),IF(F502="M",VLOOKUP(K502,M!A:M,13,0),""))))),0)</f>
        <v/>
      </c>
      <c r="AA502" s="191" t="str">
        <f>IFERROR(IF(D502="","",IF(F502="","",IF(J502="","",IF(K502="","",IF(AND(K502&gt;23,K502&lt;=60),IF(F502="F",VLOOKUP(MROUND(HZ502,0.5),'F-Weight for Length'!K:S,2,0),VLOOKUP(MROUND(HZ502,0.5),'M-Weight for Length'!K:S,2,0)),IF(K502&gt;60,IF(F502="F",VLOOKUP(K502,'F-Weight for Length'!U:AC,2,0),VLOOKUP(K502,'M-Weight for Length'!U:AC,2,0)),IF(F502="F",VLOOKUP(MROUND(HZ502,0.5),'F-Weight for Length'!A:I,2,0),VLOOKUP(MROUND(HZ502,0.5),'M-Weight for Length'!A:I,2,0)))))))),0)</f>
        <v/>
      </c>
      <c r="AB502" s="191" t="str">
        <f>IFERROR(IF(D502="","",IF(F502="","",IF(J502="","",IF(K502="","",IF(AND(K502&gt;23,K502&lt;=60),IF(F502="F",VLOOKUP(MROUND(HZ502,0.5),'F-Weight for Length'!K:S,3,0),VLOOKUP(MROUND(HZ502,0.5),'M-Weight for Length'!K:S,3,0)),IF(K502&gt;60,IF(F502="F",VLOOKUP(K502,'F-Weight for Length'!U:AC,3,0),VLOOKUP(K502,'M-Weight for Length'!U:AC,3,0)),IF(F502="F",VLOOKUP(MROUND(HZ502,0.5),'F-Weight for Length'!A:I,3,0),VLOOKUP(MROUND(HZ502,0.5),'M-Weight for Length'!A:I,3,0)))))))),0)</f>
        <v/>
      </c>
      <c r="AC502" s="191" t="str">
        <f>IFERROR(IF(D502="","",IF(F502="","",IF(J502="","",IF(K502="","",IF(AND(K502&gt;23,K502&lt;=60),IF(F502="F",VLOOKUP(MROUND(HZ502,0.5),'F-Weight for Length'!K:S,4,0),VLOOKUP(MROUND(HZ502,0.5),'M-Weight for Length'!K:S,4,0)),IF(K502&gt;60,IF(F502="F",VLOOKUP(K502,'F-Weight for Length'!U:AC,4,0),VLOOKUP(K502,'M-Weight for Length'!U:AC,4,0)),IF(F502="F",VLOOKUP(MROUND(HZ502,0.5),'F-Weight for Length'!A:I,4,0),VLOOKUP(MROUND(HZ502,0.5),'M-Weight for Length'!A:I,4,0)))))))),0)</f>
        <v/>
      </c>
      <c r="AD502" s="191" t="str">
        <f>IFERROR(IF(D502="","",IF(F502="","",IF(J502="","",IF(K502="","",IF(AND(K502&gt;23,K502&lt;=60),IF(F502="F",VLOOKUP(MROUND(HZ502,0.5),'F-Weight for Length'!K:S,5,0),VLOOKUP(MROUND(HZ502,0.5),'M-Weight for Length'!K:S,5,0)),IF(K502&gt;60,IF(F502="F",VLOOKUP(K502,'F-Weight for Length'!U:AC,5,0),VLOOKUP(K502,'M-Weight for Length'!U:AC,5,0)),IF(F502="F",VLOOKUP(MROUND(HZ502,0.5),'F-Weight for Length'!A:I,5,0),VLOOKUP(MROUND(HZ502,0.5),'M-Weight for Length'!A:I,5,0)))))))),0)</f>
        <v/>
      </c>
      <c r="AE502" s="191" t="str">
        <f>IFERROR(IF(D502="","",IF(F502="","",IF(J502="","",IF(K502="","",IF(AND(K502&gt;23,K502&lt;=60),IF(F502="F",VLOOKUP(MROUND(HZ502,0.5),'F-Weight for Length'!K:S,6,0),VLOOKUP(MROUND(HZ502,0.5),'M-Weight for Length'!K:S,6,0)),IF(K502&gt;60,IF(F502="F",VLOOKUP(K502,'F-Weight for Length'!U:AC,6,0),VLOOKUP(K502,'M-Weight for Length'!U:AC,6,0)),IF(F502="F",VLOOKUP(MROUND(HZ502,0.5),'F-Weight for Length'!A:I,6,0),VLOOKUP(MROUND(HZ502,0.5),'M-Weight for Length'!A:I,6,0)))))))),0)</f>
        <v/>
      </c>
      <c r="AF502" s="191" t="str">
        <f>IFERROR(IF(D502="","",IF(F502="","",IF(J502="","",IF(K502="","",IF(AND(K502&gt;23,K502&lt;=60),IF(F502="F",VLOOKUP(MROUND(HZ502,0.5),'F-Weight for Length'!K:S,7,0),VLOOKUP(MROUND(HZ502,0.5),'M-Weight for Length'!K:S,7,0)),IF(K502&gt;60,IF(F502="F",VLOOKUP(K502,'F-Weight for Length'!U:AC,7,0),VLOOKUP(K502,'M-Weight for Length'!U:AC,7,0)),IF(F502="F",VLOOKUP(MROUND(HZ502,0.5),'F-Weight for Length'!A:I,7,0),VLOOKUP(MROUND(HZ502,0.5),'M-Weight for Length'!A:I,7,0)))))))),0)</f>
        <v/>
      </c>
      <c r="AG502" s="191" t="str">
        <f>IFERROR(IF(D502="","",IF(F502="","",IF(J502="","",IF(K502="","",IF(AND(K502&gt;23,K502&lt;=60),IF(F502="F",VLOOKUP(MROUND(HZ502,0.5),'F-Weight for Length'!K:S,8,0),VLOOKUP(MROUND(HZ502,0.5),'M-Weight for Length'!K:S,8,0)),IF(K502&gt;60,IF(F502="F",VLOOKUP(K502,'F-Weight for Length'!U:AC,8,0),VLOOKUP(K502,'M-Weight for Length'!U:AC,8,0)),IF(F502="F",VLOOKUP(MROUND(HZ502,0.5),'F-Weight for Length'!A:I,8,0),VLOOKUP(MROUND(HZ502,0.5),'M-Weight for Length'!A:I,8,0)))))))),0)</f>
        <v/>
      </c>
      <c r="AH502" s="191" t="str">
        <f>IFERROR(IF(D502="","",IF(F502="","",IF(J502="","",IF(K502="","",IF(AND(K502&gt;23,K502&lt;=60),IF(F502="F",VLOOKUP(MROUND(HZ502,0.5),'F-Weight for Length'!K:S,9,0),VLOOKUP(MROUND(HZ502,0.5),'M-Weight for Length'!K:S,9,0)),IF(K502&gt;60,IF(F502="F",VLOOKUP(K502,'F-Weight for Length'!U:AC,9,0),VLOOKUP(K502,'M-Weight for Length'!U:AC,9,0)),IF(F502="F",VLOOKUP(MROUND(HZ502,0.5),'F-Weight for Length'!A:I,9,0),VLOOKUP(MROUND(HZ502,0.5),'M-Weight for Length'!A:I,9,0)))))))),0)</f>
        <v/>
      </c>
      <c r="AI502" s="192">
        <f t="shared" si="1610"/>
        <v>0</v>
      </c>
      <c r="AJ502" s="192">
        <f t="shared" si="1611"/>
        <v>0</v>
      </c>
      <c r="AK502" s="192">
        <f t="shared" si="1612"/>
        <v>0</v>
      </c>
      <c r="AL502" s="192">
        <f t="shared" si="1613"/>
        <v>0</v>
      </c>
      <c r="AM502" s="192">
        <f t="shared" si="1614"/>
        <v>0</v>
      </c>
      <c r="AN502" s="192">
        <f t="shared" si="1615"/>
        <v>0</v>
      </c>
      <c r="AO502" s="192">
        <f t="shared" si="1616"/>
        <v>0</v>
      </c>
      <c r="AP502" s="192">
        <f t="shared" si="1617"/>
        <v>0</v>
      </c>
      <c r="AQ502" s="192">
        <f t="shared" si="1618"/>
        <v>0</v>
      </c>
      <c r="AR502" s="192">
        <f t="shared" si="1619"/>
        <v>0</v>
      </c>
      <c r="AS502" s="192">
        <f t="shared" si="1620"/>
        <v>0</v>
      </c>
      <c r="AT502" s="192">
        <f t="shared" si="1621"/>
        <v>0</v>
      </c>
      <c r="AU502" s="192">
        <f t="shared" si="1622"/>
        <v>0</v>
      </c>
      <c r="AV502" s="192">
        <f t="shared" si="1623"/>
        <v>0</v>
      </c>
      <c r="AW502" s="192">
        <f t="shared" si="1624"/>
        <v>0</v>
      </c>
      <c r="AX502" s="192">
        <f t="shared" si="1625"/>
        <v>0</v>
      </c>
      <c r="AY502" s="192">
        <f t="shared" si="1626"/>
        <v>0</v>
      </c>
      <c r="AZ502" s="192">
        <f t="shared" si="1627"/>
        <v>0</v>
      </c>
      <c r="BA502" s="192">
        <f t="shared" si="1628"/>
        <v>0</v>
      </c>
      <c r="BB502" s="192">
        <f t="shared" si="1629"/>
        <v>0</v>
      </c>
      <c r="BC502" s="192">
        <f t="shared" si="1630"/>
        <v>0</v>
      </c>
      <c r="BD502" s="192">
        <f t="shared" si="1631"/>
        <v>0</v>
      </c>
      <c r="BE502" s="192">
        <f t="shared" si="1632"/>
        <v>0</v>
      </c>
      <c r="BF502" s="192">
        <f t="shared" si="1633"/>
        <v>0</v>
      </c>
      <c r="BG502" s="192">
        <f t="shared" si="1634"/>
        <v>0</v>
      </c>
      <c r="BH502" s="192">
        <f t="shared" si="1635"/>
        <v>0</v>
      </c>
      <c r="BI502" s="192">
        <f t="shared" si="1636"/>
        <v>0</v>
      </c>
      <c r="BJ502" s="192">
        <f t="shared" si="1637"/>
        <v>0</v>
      </c>
      <c r="BK502" s="192">
        <f t="shared" si="1638"/>
        <v>0</v>
      </c>
      <c r="BL502" s="192">
        <f t="shared" si="1639"/>
        <v>0</v>
      </c>
      <c r="BM502" s="192">
        <f t="shared" si="1640"/>
        <v>0</v>
      </c>
      <c r="BN502" s="192">
        <f t="shared" si="1641"/>
        <v>0</v>
      </c>
      <c r="BO502" s="192">
        <f t="shared" si="1642"/>
        <v>0</v>
      </c>
      <c r="BP502" s="192">
        <f t="shared" si="1643"/>
        <v>0</v>
      </c>
      <c r="BQ502" s="192">
        <f t="shared" si="1644"/>
        <v>0</v>
      </c>
      <c r="BR502" s="192">
        <f t="shared" si="1645"/>
        <v>0</v>
      </c>
      <c r="BS502" s="192">
        <f t="shared" si="1646"/>
        <v>0</v>
      </c>
      <c r="BT502" s="192">
        <f t="shared" si="1647"/>
        <v>0</v>
      </c>
      <c r="BU502" s="192">
        <f t="shared" si="1648"/>
        <v>0</v>
      </c>
      <c r="BV502" s="192">
        <f t="shared" si="1649"/>
        <v>0</v>
      </c>
      <c r="BW502" s="192">
        <f t="shared" si="1650"/>
        <v>0</v>
      </c>
      <c r="BX502" s="192">
        <f t="shared" si="1651"/>
        <v>0</v>
      </c>
      <c r="BY502" s="192">
        <f t="shared" si="1652"/>
        <v>0</v>
      </c>
      <c r="BZ502" s="192">
        <f t="shared" si="1653"/>
        <v>0</v>
      </c>
      <c r="CA502" s="192">
        <f t="shared" si="1654"/>
        <v>0</v>
      </c>
      <c r="CB502" s="192">
        <f t="shared" si="1655"/>
        <v>0</v>
      </c>
      <c r="CC502" s="192">
        <f t="shared" si="1656"/>
        <v>0</v>
      </c>
      <c r="CD502" s="192">
        <f t="shared" si="1657"/>
        <v>0</v>
      </c>
      <c r="CE502" s="192">
        <f t="shared" si="1658"/>
        <v>0</v>
      </c>
      <c r="CF502" s="192">
        <f t="shared" si="1659"/>
        <v>0</v>
      </c>
      <c r="CG502" s="192">
        <f t="shared" si="1660"/>
        <v>0</v>
      </c>
      <c r="CH502" s="192">
        <f t="shared" si="1661"/>
        <v>0</v>
      </c>
      <c r="CI502" s="192">
        <f t="shared" si="1662"/>
        <v>0</v>
      </c>
      <c r="CJ502" s="192">
        <f t="shared" si="1663"/>
        <v>0</v>
      </c>
      <c r="CK502" s="192">
        <f t="shared" si="1664"/>
        <v>0</v>
      </c>
      <c r="CL502" s="192">
        <f t="shared" si="1665"/>
        <v>0</v>
      </c>
      <c r="CM502" s="192">
        <f t="shared" si="1666"/>
        <v>0</v>
      </c>
      <c r="CN502" s="192">
        <f t="shared" si="1667"/>
        <v>0</v>
      </c>
      <c r="CO502" s="192">
        <f t="shared" si="1668"/>
        <v>0</v>
      </c>
      <c r="CP502" s="192">
        <f t="shared" si="1669"/>
        <v>0</v>
      </c>
      <c r="CQ502" s="192">
        <f t="shared" si="1670"/>
        <v>0</v>
      </c>
      <c r="CR502" s="192">
        <f t="shared" si="1671"/>
        <v>0</v>
      </c>
      <c r="CS502" s="192">
        <f t="shared" si="1672"/>
        <v>0</v>
      </c>
      <c r="CT502" s="192">
        <f t="shared" si="1673"/>
        <v>0</v>
      </c>
      <c r="CU502" s="192">
        <f t="shared" si="1674"/>
        <v>0</v>
      </c>
      <c r="CV502" s="192">
        <f t="shared" si="1675"/>
        <v>0</v>
      </c>
      <c r="CW502" s="192">
        <f t="shared" si="1676"/>
        <v>0</v>
      </c>
      <c r="CX502" s="192">
        <f t="shared" si="1677"/>
        <v>0</v>
      </c>
      <c r="CY502" s="192">
        <f t="shared" si="1678"/>
        <v>0</v>
      </c>
      <c r="CZ502" s="192">
        <f t="shared" si="1679"/>
        <v>0</v>
      </c>
      <c r="DA502" s="192">
        <f t="shared" si="1680"/>
        <v>0</v>
      </c>
      <c r="DB502" s="192">
        <f t="shared" si="1681"/>
        <v>0</v>
      </c>
      <c r="DC502" s="192">
        <f t="shared" si="1682"/>
        <v>0</v>
      </c>
      <c r="DD502" s="192">
        <f t="shared" si="1683"/>
        <v>0</v>
      </c>
      <c r="DE502" s="192">
        <f t="shared" si="1684"/>
        <v>0</v>
      </c>
      <c r="DF502" s="192">
        <f t="shared" si="1685"/>
        <v>0</v>
      </c>
      <c r="DG502" s="192">
        <f t="shared" si="1686"/>
        <v>0</v>
      </c>
      <c r="DH502" s="192">
        <f t="shared" si="1687"/>
        <v>0</v>
      </c>
      <c r="DI502" s="192">
        <f t="shared" si="1688"/>
        <v>0</v>
      </c>
      <c r="DJ502" s="192">
        <f t="shared" si="1689"/>
        <v>0</v>
      </c>
      <c r="DK502" s="192">
        <f t="shared" si="1690"/>
        <v>0</v>
      </c>
      <c r="DL502" s="192">
        <f t="shared" si="1691"/>
        <v>0</v>
      </c>
      <c r="DM502" s="192">
        <f t="shared" si="1692"/>
        <v>0</v>
      </c>
      <c r="DN502" s="192">
        <f t="shared" si="1693"/>
        <v>0</v>
      </c>
      <c r="DO502" s="192">
        <f t="shared" si="1694"/>
        <v>0</v>
      </c>
      <c r="DP502" s="192">
        <f t="shared" si="1695"/>
        <v>0</v>
      </c>
      <c r="DQ502" s="192">
        <f t="shared" si="1696"/>
        <v>0</v>
      </c>
      <c r="DR502" s="192">
        <f t="shared" si="1697"/>
        <v>0</v>
      </c>
      <c r="DS502" s="192">
        <f t="shared" si="1698"/>
        <v>0</v>
      </c>
      <c r="DT502" s="192">
        <f t="shared" si="1699"/>
        <v>0</v>
      </c>
      <c r="DU502" s="192">
        <f t="shared" si="1700"/>
        <v>0</v>
      </c>
      <c r="DV502" s="193">
        <f t="shared" si="1701"/>
        <v>0</v>
      </c>
      <c r="DW502" s="193">
        <f t="shared" si="1702"/>
        <v>0</v>
      </c>
      <c r="DX502" s="193">
        <f t="shared" si="1703"/>
        <v>0</v>
      </c>
      <c r="DY502" s="193">
        <f t="shared" si="1704"/>
        <v>0</v>
      </c>
      <c r="DZ502" s="193">
        <f t="shared" si="1705"/>
        <v>0</v>
      </c>
      <c r="EA502" s="192">
        <f t="shared" si="1706"/>
        <v>0</v>
      </c>
      <c r="EB502" s="192">
        <f t="shared" si="1707"/>
        <v>0</v>
      </c>
      <c r="EC502" s="192">
        <f t="shared" si="1708"/>
        <v>0</v>
      </c>
      <c r="ED502" s="192">
        <f t="shared" si="1709"/>
        <v>0</v>
      </c>
      <c r="EE502" s="192">
        <f t="shared" si="1710"/>
        <v>0</v>
      </c>
      <c r="EF502" s="192">
        <f t="shared" si="1711"/>
        <v>0</v>
      </c>
      <c r="EG502" s="192">
        <f t="shared" si="1712"/>
        <v>0</v>
      </c>
      <c r="EH502" s="192">
        <f t="shared" si="1713"/>
        <v>0</v>
      </c>
      <c r="EI502" s="192">
        <f t="shared" si="1714"/>
        <v>0</v>
      </c>
      <c r="EJ502" s="192">
        <f t="shared" si="1715"/>
        <v>0</v>
      </c>
      <c r="EK502" s="192">
        <f t="shared" si="1716"/>
        <v>0</v>
      </c>
      <c r="EL502" s="192">
        <f t="shared" si="1717"/>
        <v>0</v>
      </c>
      <c r="EM502" s="192">
        <f t="shared" si="1718"/>
        <v>0</v>
      </c>
      <c r="EN502" s="192">
        <f t="shared" si="1719"/>
        <v>0</v>
      </c>
      <c r="EO502" s="192">
        <f t="shared" si="1720"/>
        <v>0</v>
      </c>
      <c r="EP502" s="192">
        <f t="shared" si="1721"/>
        <v>0</v>
      </c>
      <c r="EQ502" s="192">
        <f t="shared" si="1722"/>
        <v>0</v>
      </c>
      <c r="ER502" s="192">
        <f t="shared" si="1723"/>
        <v>0</v>
      </c>
      <c r="ES502" s="192">
        <f t="shared" si="1724"/>
        <v>0</v>
      </c>
      <c r="ET502" s="192">
        <f t="shared" si="1725"/>
        <v>0</v>
      </c>
      <c r="EU502" s="192">
        <f t="shared" si="1726"/>
        <v>0</v>
      </c>
      <c r="EV502" s="192">
        <f t="shared" si="1727"/>
        <v>0</v>
      </c>
      <c r="EW502" s="192">
        <f t="shared" si="1728"/>
        <v>0</v>
      </c>
      <c r="EX502" s="192">
        <f t="shared" si="1729"/>
        <v>0</v>
      </c>
      <c r="EY502" s="192">
        <f t="shared" si="1730"/>
        <v>0</v>
      </c>
      <c r="EZ502" s="192">
        <f t="shared" si="1731"/>
        <v>0</v>
      </c>
      <c r="FA502" s="192">
        <f t="shared" si="1732"/>
        <v>0</v>
      </c>
      <c r="FB502" s="192">
        <f t="shared" si="1733"/>
        <v>0</v>
      </c>
      <c r="FC502" s="192">
        <f t="shared" si="1734"/>
        <v>0</v>
      </c>
      <c r="FD502" s="192">
        <f t="shared" si="1735"/>
        <v>0</v>
      </c>
      <c r="FE502" s="192">
        <f t="shared" si="1736"/>
        <v>0</v>
      </c>
      <c r="FF502" s="192">
        <f t="shared" si="1737"/>
        <v>0</v>
      </c>
      <c r="FG502" s="192">
        <f t="shared" si="1738"/>
        <v>0</v>
      </c>
      <c r="FH502" s="192">
        <f t="shared" si="1739"/>
        <v>0</v>
      </c>
      <c r="FI502" s="192">
        <f t="shared" si="1740"/>
        <v>0</v>
      </c>
      <c r="FJ502" s="192">
        <f t="shared" si="1741"/>
        <v>0</v>
      </c>
      <c r="FK502" s="192">
        <f t="shared" si="1742"/>
        <v>0</v>
      </c>
      <c r="FL502" s="192">
        <f t="shared" si="1743"/>
        <v>0</v>
      </c>
      <c r="FM502" s="192">
        <f t="shared" si="1744"/>
        <v>0</v>
      </c>
      <c r="FN502" s="192">
        <f t="shared" si="1745"/>
        <v>0</v>
      </c>
      <c r="FO502" s="192">
        <f t="shared" si="1746"/>
        <v>0</v>
      </c>
      <c r="FP502" s="192">
        <f t="shared" si="1747"/>
        <v>0</v>
      </c>
      <c r="FQ502" s="192">
        <f t="shared" si="1748"/>
        <v>0</v>
      </c>
      <c r="FR502" s="192">
        <f t="shared" si="1749"/>
        <v>0</v>
      </c>
      <c r="FS502" s="192">
        <f t="shared" si="1750"/>
        <v>0</v>
      </c>
      <c r="FT502" s="192">
        <f t="shared" si="1751"/>
        <v>0</v>
      </c>
      <c r="FU502" s="192">
        <f t="shared" si="1752"/>
        <v>0</v>
      </c>
      <c r="FV502" s="192">
        <f t="shared" si="1753"/>
        <v>0</v>
      </c>
      <c r="FW502" s="192">
        <f t="shared" si="1754"/>
        <v>0</v>
      </c>
      <c r="FX502" s="192">
        <f t="shared" si="1755"/>
        <v>0</v>
      </c>
      <c r="FY502" s="192">
        <f t="shared" si="1756"/>
        <v>0</v>
      </c>
      <c r="FZ502" s="192">
        <f t="shared" si="1757"/>
        <v>0</v>
      </c>
      <c r="GA502" s="192">
        <f t="shared" si="1758"/>
        <v>0</v>
      </c>
      <c r="GB502" s="192">
        <f t="shared" si="1759"/>
        <v>0</v>
      </c>
      <c r="GC502" s="192">
        <f t="shared" si="1760"/>
        <v>0</v>
      </c>
      <c r="GD502" s="192">
        <f t="shared" si="1761"/>
        <v>0</v>
      </c>
      <c r="GE502" s="192">
        <f t="shared" si="1762"/>
        <v>0</v>
      </c>
      <c r="GF502" s="192">
        <f t="shared" si="1763"/>
        <v>0</v>
      </c>
      <c r="GG502" s="192">
        <f t="shared" si="1764"/>
        <v>0</v>
      </c>
      <c r="GH502" s="192">
        <f t="shared" si="1765"/>
        <v>0</v>
      </c>
      <c r="GI502" s="192">
        <f t="shared" si="1766"/>
        <v>0</v>
      </c>
      <c r="GJ502" s="192">
        <f t="shared" si="1767"/>
        <v>0</v>
      </c>
      <c r="GK502" s="192">
        <f t="shared" si="1768"/>
        <v>0</v>
      </c>
      <c r="GL502" s="192">
        <f t="shared" si="1769"/>
        <v>0</v>
      </c>
      <c r="GM502" s="192">
        <f t="shared" si="1770"/>
        <v>0</v>
      </c>
      <c r="GN502" s="192">
        <f t="shared" si="1771"/>
        <v>0</v>
      </c>
      <c r="GO502" s="192">
        <f t="shared" si="1772"/>
        <v>0</v>
      </c>
      <c r="GP502" s="192">
        <f t="shared" si="1773"/>
        <v>0</v>
      </c>
      <c r="GQ502" s="192">
        <f t="shared" si="1774"/>
        <v>0</v>
      </c>
      <c r="GR502" s="192">
        <f t="shared" si="1775"/>
        <v>0</v>
      </c>
      <c r="GS502" s="192">
        <f t="shared" si="1776"/>
        <v>0</v>
      </c>
      <c r="GT502" s="192">
        <f t="shared" si="1777"/>
        <v>0</v>
      </c>
      <c r="GU502" s="192">
        <f t="shared" si="1778"/>
        <v>0</v>
      </c>
      <c r="GV502" s="192">
        <f t="shared" si="1779"/>
        <v>0</v>
      </c>
      <c r="GW502" s="192">
        <f t="shared" si="1780"/>
        <v>0</v>
      </c>
      <c r="GX502" s="192">
        <f t="shared" si="1781"/>
        <v>0</v>
      </c>
      <c r="GY502" s="192">
        <f t="shared" si="1782"/>
        <v>0</v>
      </c>
      <c r="GZ502" s="192">
        <f t="shared" si="1783"/>
        <v>0</v>
      </c>
      <c r="HA502" s="192">
        <f t="shared" si="1784"/>
        <v>0</v>
      </c>
      <c r="HB502" s="192">
        <f t="shared" si="1785"/>
        <v>0</v>
      </c>
      <c r="HC502" s="192">
        <f t="shared" si="1786"/>
        <v>0</v>
      </c>
      <c r="HD502" s="192">
        <f t="shared" si="1787"/>
        <v>0</v>
      </c>
      <c r="HE502" s="192">
        <f t="shared" si="1788"/>
        <v>0</v>
      </c>
      <c r="HF502" s="192">
        <f t="shared" si="1789"/>
        <v>0</v>
      </c>
      <c r="HG502" s="192">
        <f t="shared" si="1790"/>
        <v>0</v>
      </c>
      <c r="HH502" s="192">
        <f t="shared" si="1791"/>
        <v>0</v>
      </c>
      <c r="HI502" s="192">
        <f t="shared" si="1792"/>
        <v>0</v>
      </c>
      <c r="HJ502" s="192">
        <f t="shared" si="1793"/>
        <v>0</v>
      </c>
      <c r="HK502" s="192">
        <f t="shared" si="1794"/>
        <v>0</v>
      </c>
      <c r="HL502" s="192">
        <f t="shared" si="1795"/>
        <v>0</v>
      </c>
      <c r="HM502" s="192">
        <f t="shared" si="1796"/>
        <v>0</v>
      </c>
      <c r="HN502" s="194">
        <f t="shared" si="1797"/>
        <v>0</v>
      </c>
      <c r="HO502" s="194">
        <f t="shared" si="1798"/>
        <v>0</v>
      </c>
      <c r="HP502" s="194">
        <f t="shared" si="1799"/>
        <v>0</v>
      </c>
      <c r="HQ502" s="194">
        <f t="shared" si="1800"/>
        <v>0</v>
      </c>
      <c r="HR502" s="194">
        <f t="shared" si="1801"/>
        <v>0</v>
      </c>
      <c r="HS502" s="195" t="str">
        <f t="shared" si="1599"/>
        <v/>
      </c>
      <c r="HT502" s="196">
        <f t="shared" si="1595"/>
        <v>0</v>
      </c>
      <c r="HU502" s="196">
        <f t="shared" si="1596"/>
        <v>0</v>
      </c>
      <c r="HV502" s="197" t="str">
        <f t="shared" si="1600"/>
        <v/>
      </c>
      <c r="HW502" s="197" t="str">
        <f t="shared" si="1802"/>
        <v/>
      </c>
      <c r="HX502" s="197" t="str">
        <f t="shared" si="1803"/>
        <v/>
      </c>
      <c r="HY502" s="195" t="str">
        <f t="shared" si="1601"/>
        <v/>
      </c>
      <c r="HZ502" s="30">
        <f t="shared" si="1597"/>
        <v>0</v>
      </c>
      <c r="IA502" s="198">
        <f t="shared" si="1602"/>
        <v>0</v>
      </c>
      <c r="IB502" s="195"/>
      <c r="IC502" s="195">
        <f t="shared" si="1804"/>
        <v>0</v>
      </c>
      <c r="ID502" s="195">
        <f t="shared" si="1603"/>
        <v>0</v>
      </c>
      <c r="IE502" s="195">
        <f t="shared" si="1805"/>
        <v>0</v>
      </c>
      <c r="IF502" s="195">
        <f t="shared" si="1604"/>
        <v>0</v>
      </c>
      <c r="IG502" s="307">
        <f t="shared" si="1605"/>
        <v>0</v>
      </c>
      <c r="IH502" s="307">
        <f t="shared" si="1606"/>
        <v>0</v>
      </c>
      <c r="II502" s="44">
        <f t="shared" si="1806"/>
        <v>0</v>
      </c>
      <c r="IJ502" s="44">
        <f t="shared" si="1807"/>
        <v>0</v>
      </c>
      <c r="IK502" s="44">
        <f t="shared" si="1808"/>
        <v>0</v>
      </c>
      <c r="IL502" s="44">
        <f t="shared" si="1809"/>
        <v>0</v>
      </c>
      <c r="IM502" s="44">
        <f t="shared" si="1810"/>
        <v>0</v>
      </c>
      <c r="IN502" s="44">
        <f t="shared" si="1811"/>
        <v>0</v>
      </c>
      <c r="IO502" s="44">
        <f t="shared" si="1812"/>
        <v>0</v>
      </c>
    </row>
    <row r="503" spans="1:249" ht="18" customHeight="1">
      <c r="A503" s="188">
        <v>497</v>
      </c>
      <c r="B503" s="326"/>
      <c r="C503" s="289"/>
      <c r="D503" s="199"/>
      <c r="E503" s="189"/>
      <c r="F503" s="189"/>
      <c r="G503" s="190"/>
      <c r="H503" s="190"/>
      <c r="I503" s="272"/>
      <c r="J503" s="207"/>
      <c r="K503" s="214" t="str">
        <f t="shared" si="1607"/>
        <v/>
      </c>
      <c r="L503" s="200" t="str">
        <f t="shared" si="1608"/>
        <v/>
      </c>
      <c r="M503" s="200" t="str">
        <f t="shared" si="1609"/>
        <v/>
      </c>
      <c r="N503" s="209" t="str">
        <f t="shared" si="1598"/>
        <v/>
      </c>
      <c r="O503" s="208" t="str">
        <f>IFERROR(IF(D503="","",IF(K503="","",IF(I503="","",IF(F503="F",VLOOKUP(K503,F!A:G,2,0),IF(F503="M",VLOOKUP(K503,M!A:G,2,0),""))))),0)</f>
        <v/>
      </c>
      <c r="P503" s="191" t="str">
        <f>IFERROR(IF(D503="","",IF(K503="","",IF(I503="","",IF(F503="F",VLOOKUP(K503,F!A:G,3,0),IF(F503="M",VLOOKUP(K503,M!A:G,3,0),""))))),0)</f>
        <v/>
      </c>
      <c r="Q503" s="191" t="str">
        <f>IFERROR(IF(D503="","",IF(K503="","",IF(I503="","",IF(F503="F",VLOOKUP(K503,F!A:G,4,0),IF(F503="M",VLOOKUP(K503,M!A:G,4,0),""))))),0)</f>
        <v/>
      </c>
      <c r="R503" s="191" t="str">
        <f>IFERROR(IF(D503="","",IF(K503="","",IF(I503="","",IF(F503="F",VLOOKUP(K503,F!A:G,5,0),IF(F503="M",VLOOKUP(K503,M!A:G,5,0),""))))),0)</f>
        <v/>
      </c>
      <c r="S503" s="191" t="str">
        <f>IFERROR(IF(D503="","",IF(K503="","",IF(I503="","",IF(F503="F",VLOOKUP(K503,F!A:G,6,0),IF(F503="M",VLOOKUP(K503,M!A:G,6,0),""))))),0)</f>
        <v/>
      </c>
      <c r="T503" s="191" t="str">
        <f>IFERROR(IF(D503="","",IF(K503="","",IF(I503="","",IF(F503="F",VLOOKUP(K503,F!A:G,7,0),IF(F503="M",VLOOKUP(K503,M!A:G,7,0),""))))),0)</f>
        <v/>
      </c>
      <c r="U503" s="191" t="str">
        <f>IFERROR(IF(D503="","",IF(K503="","",IF(J503="","",IF(F503="F",VLOOKUP(K503,F!A:M,8,0),IF(F503="M",VLOOKUP(K503,M!A:M,8,0),""))))),0)</f>
        <v/>
      </c>
      <c r="V503" s="191" t="str">
        <f>IFERROR(IF(D503="","",IF(K503="","",IF(J503="","",IF(F503="F",VLOOKUP(K503,F!A:M,9,0),IF(F503="M",VLOOKUP(K503,M!A:M,9,0),""))))),0)</f>
        <v/>
      </c>
      <c r="W503" s="191" t="str">
        <f>IFERROR(IF(D503="","",IF(K503="","",IF(J503="","",IF(F503="F",VLOOKUP(K503,F!A:M,10,0),IF(F503="M",VLOOKUP(K503,M!A:M,10,0),""))))),0)</f>
        <v/>
      </c>
      <c r="X503" s="191" t="str">
        <f>IFERROR(IF(D503="","",IF(K503="","",IF(J503="","",IF(F503="F",VLOOKUP(K503,F!A:M,11,0),IF(F503="M",VLOOKUP(K503,M!A:M,11,0),""))))),0)</f>
        <v/>
      </c>
      <c r="Y503" s="191" t="str">
        <f>IFERROR(IF(D503="","",IF(K503="","",IF(J503="","",IF(F503="F",VLOOKUP(K503,F!A:M,12,0),IF(F503="M",VLOOKUP(K503,M!A:M,12,0),""))))),0)</f>
        <v/>
      </c>
      <c r="Z503" s="191" t="str">
        <f>IFERROR(IF(D503="","",IF(K503="","",IF(J503="","",IF(F503="F",VLOOKUP(K503,F!A:M,13,0),IF(F503="M",VLOOKUP(K503,M!A:M,13,0),""))))),0)</f>
        <v/>
      </c>
      <c r="AA503" s="191" t="str">
        <f>IFERROR(IF(D503="","",IF(F503="","",IF(J503="","",IF(K503="","",IF(AND(K503&gt;23,K503&lt;=60),IF(F503="F",VLOOKUP(MROUND(HZ503,0.5),'F-Weight for Length'!K:S,2,0),VLOOKUP(MROUND(HZ503,0.5),'M-Weight for Length'!K:S,2,0)),IF(K503&gt;60,IF(F503="F",VLOOKUP(K503,'F-Weight for Length'!U:AC,2,0),VLOOKUP(K503,'M-Weight for Length'!U:AC,2,0)),IF(F503="F",VLOOKUP(MROUND(HZ503,0.5),'F-Weight for Length'!A:I,2,0),VLOOKUP(MROUND(HZ503,0.5),'M-Weight for Length'!A:I,2,0)))))))),0)</f>
        <v/>
      </c>
      <c r="AB503" s="191" t="str">
        <f>IFERROR(IF(D503="","",IF(F503="","",IF(J503="","",IF(K503="","",IF(AND(K503&gt;23,K503&lt;=60),IF(F503="F",VLOOKUP(MROUND(HZ503,0.5),'F-Weight for Length'!K:S,3,0),VLOOKUP(MROUND(HZ503,0.5),'M-Weight for Length'!K:S,3,0)),IF(K503&gt;60,IF(F503="F",VLOOKUP(K503,'F-Weight for Length'!U:AC,3,0),VLOOKUP(K503,'M-Weight for Length'!U:AC,3,0)),IF(F503="F",VLOOKUP(MROUND(HZ503,0.5),'F-Weight for Length'!A:I,3,0),VLOOKUP(MROUND(HZ503,0.5),'M-Weight for Length'!A:I,3,0)))))))),0)</f>
        <v/>
      </c>
      <c r="AC503" s="191" t="str">
        <f>IFERROR(IF(D503="","",IF(F503="","",IF(J503="","",IF(K503="","",IF(AND(K503&gt;23,K503&lt;=60),IF(F503="F",VLOOKUP(MROUND(HZ503,0.5),'F-Weight for Length'!K:S,4,0),VLOOKUP(MROUND(HZ503,0.5),'M-Weight for Length'!K:S,4,0)),IF(K503&gt;60,IF(F503="F",VLOOKUP(K503,'F-Weight for Length'!U:AC,4,0),VLOOKUP(K503,'M-Weight for Length'!U:AC,4,0)),IF(F503="F",VLOOKUP(MROUND(HZ503,0.5),'F-Weight for Length'!A:I,4,0),VLOOKUP(MROUND(HZ503,0.5),'M-Weight for Length'!A:I,4,0)))))))),0)</f>
        <v/>
      </c>
      <c r="AD503" s="191" t="str">
        <f>IFERROR(IF(D503="","",IF(F503="","",IF(J503="","",IF(K503="","",IF(AND(K503&gt;23,K503&lt;=60),IF(F503="F",VLOOKUP(MROUND(HZ503,0.5),'F-Weight for Length'!K:S,5,0),VLOOKUP(MROUND(HZ503,0.5),'M-Weight for Length'!K:S,5,0)),IF(K503&gt;60,IF(F503="F",VLOOKUP(K503,'F-Weight for Length'!U:AC,5,0),VLOOKUP(K503,'M-Weight for Length'!U:AC,5,0)),IF(F503="F",VLOOKUP(MROUND(HZ503,0.5),'F-Weight for Length'!A:I,5,0),VLOOKUP(MROUND(HZ503,0.5),'M-Weight for Length'!A:I,5,0)))))))),0)</f>
        <v/>
      </c>
      <c r="AE503" s="191" t="str">
        <f>IFERROR(IF(D503="","",IF(F503="","",IF(J503="","",IF(K503="","",IF(AND(K503&gt;23,K503&lt;=60),IF(F503="F",VLOOKUP(MROUND(HZ503,0.5),'F-Weight for Length'!K:S,6,0),VLOOKUP(MROUND(HZ503,0.5),'M-Weight for Length'!K:S,6,0)),IF(K503&gt;60,IF(F503="F",VLOOKUP(K503,'F-Weight for Length'!U:AC,6,0),VLOOKUP(K503,'M-Weight for Length'!U:AC,6,0)),IF(F503="F",VLOOKUP(MROUND(HZ503,0.5),'F-Weight for Length'!A:I,6,0),VLOOKUP(MROUND(HZ503,0.5),'M-Weight for Length'!A:I,6,0)))))))),0)</f>
        <v/>
      </c>
      <c r="AF503" s="191" t="str">
        <f>IFERROR(IF(D503="","",IF(F503="","",IF(J503="","",IF(K503="","",IF(AND(K503&gt;23,K503&lt;=60),IF(F503="F",VLOOKUP(MROUND(HZ503,0.5),'F-Weight for Length'!K:S,7,0),VLOOKUP(MROUND(HZ503,0.5),'M-Weight for Length'!K:S,7,0)),IF(K503&gt;60,IF(F503="F",VLOOKUP(K503,'F-Weight for Length'!U:AC,7,0),VLOOKUP(K503,'M-Weight for Length'!U:AC,7,0)),IF(F503="F",VLOOKUP(MROUND(HZ503,0.5),'F-Weight for Length'!A:I,7,0),VLOOKUP(MROUND(HZ503,0.5),'M-Weight for Length'!A:I,7,0)))))))),0)</f>
        <v/>
      </c>
      <c r="AG503" s="191" t="str">
        <f>IFERROR(IF(D503="","",IF(F503="","",IF(J503="","",IF(K503="","",IF(AND(K503&gt;23,K503&lt;=60),IF(F503="F",VLOOKUP(MROUND(HZ503,0.5),'F-Weight for Length'!K:S,8,0),VLOOKUP(MROUND(HZ503,0.5),'M-Weight for Length'!K:S,8,0)),IF(K503&gt;60,IF(F503="F",VLOOKUP(K503,'F-Weight for Length'!U:AC,8,0),VLOOKUP(K503,'M-Weight for Length'!U:AC,8,0)),IF(F503="F",VLOOKUP(MROUND(HZ503,0.5),'F-Weight for Length'!A:I,8,0),VLOOKUP(MROUND(HZ503,0.5),'M-Weight for Length'!A:I,8,0)))))))),0)</f>
        <v/>
      </c>
      <c r="AH503" s="191" t="str">
        <f>IFERROR(IF(D503="","",IF(F503="","",IF(J503="","",IF(K503="","",IF(AND(K503&gt;23,K503&lt;=60),IF(F503="F",VLOOKUP(MROUND(HZ503,0.5),'F-Weight for Length'!K:S,9,0),VLOOKUP(MROUND(HZ503,0.5),'M-Weight for Length'!K:S,9,0)),IF(K503&gt;60,IF(F503="F",VLOOKUP(K503,'F-Weight for Length'!U:AC,9,0),VLOOKUP(K503,'M-Weight for Length'!U:AC,9,0)),IF(F503="F",VLOOKUP(MROUND(HZ503,0.5),'F-Weight for Length'!A:I,9,0),VLOOKUP(MROUND(HZ503,0.5),'M-Weight for Length'!A:I,9,0)))))))),0)</f>
        <v/>
      </c>
      <c r="AI503" s="192">
        <f t="shared" si="1610"/>
        <v>0</v>
      </c>
      <c r="AJ503" s="192">
        <f t="shared" si="1611"/>
        <v>0</v>
      </c>
      <c r="AK503" s="192">
        <f t="shared" si="1612"/>
        <v>0</v>
      </c>
      <c r="AL503" s="192">
        <f t="shared" si="1613"/>
        <v>0</v>
      </c>
      <c r="AM503" s="192">
        <f t="shared" si="1614"/>
        <v>0</v>
      </c>
      <c r="AN503" s="192">
        <f t="shared" si="1615"/>
        <v>0</v>
      </c>
      <c r="AO503" s="192">
        <f t="shared" si="1616"/>
        <v>0</v>
      </c>
      <c r="AP503" s="192">
        <f t="shared" si="1617"/>
        <v>0</v>
      </c>
      <c r="AQ503" s="192">
        <f t="shared" si="1618"/>
        <v>0</v>
      </c>
      <c r="AR503" s="192">
        <f t="shared" si="1619"/>
        <v>0</v>
      </c>
      <c r="AS503" s="192">
        <f t="shared" si="1620"/>
        <v>0</v>
      </c>
      <c r="AT503" s="192">
        <f t="shared" si="1621"/>
        <v>0</v>
      </c>
      <c r="AU503" s="192">
        <f t="shared" si="1622"/>
        <v>0</v>
      </c>
      <c r="AV503" s="192">
        <f t="shared" si="1623"/>
        <v>0</v>
      </c>
      <c r="AW503" s="192">
        <f t="shared" si="1624"/>
        <v>0</v>
      </c>
      <c r="AX503" s="192">
        <f t="shared" si="1625"/>
        <v>0</v>
      </c>
      <c r="AY503" s="192">
        <f t="shared" si="1626"/>
        <v>0</v>
      </c>
      <c r="AZ503" s="192">
        <f t="shared" si="1627"/>
        <v>0</v>
      </c>
      <c r="BA503" s="192">
        <f t="shared" si="1628"/>
        <v>0</v>
      </c>
      <c r="BB503" s="192">
        <f t="shared" si="1629"/>
        <v>0</v>
      </c>
      <c r="BC503" s="192">
        <f t="shared" si="1630"/>
        <v>0</v>
      </c>
      <c r="BD503" s="192">
        <f t="shared" si="1631"/>
        <v>0</v>
      </c>
      <c r="BE503" s="192">
        <f t="shared" si="1632"/>
        <v>0</v>
      </c>
      <c r="BF503" s="192">
        <f t="shared" si="1633"/>
        <v>0</v>
      </c>
      <c r="BG503" s="192">
        <f t="shared" si="1634"/>
        <v>0</v>
      </c>
      <c r="BH503" s="192">
        <f t="shared" si="1635"/>
        <v>0</v>
      </c>
      <c r="BI503" s="192">
        <f t="shared" si="1636"/>
        <v>0</v>
      </c>
      <c r="BJ503" s="192">
        <f t="shared" si="1637"/>
        <v>0</v>
      </c>
      <c r="BK503" s="192">
        <f t="shared" si="1638"/>
        <v>0</v>
      </c>
      <c r="BL503" s="192">
        <f t="shared" si="1639"/>
        <v>0</v>
      </c>
      <c r="BM503" s="192">
        <f t="shared" si="1640"/>
        <v>0</v>
      </c>
      <c r="BN503" s="192">
        <f t="shared" si="1641"/>
        <v>0</v>
      </c>
      <c r="BO503" s="192">
        <f t="shared" si="1642"/>
        <v>0</v>
      </c>
      <c r="BP503" s="192">
        <f t="shared" si="1643"/>
        <v>0</v>
      </c>
      <c r="BQ503" s="192">
        <f t="shared" si="1644"/>
        <v>0</v>
      </c>
      <c r="BR503" s="192">
        <f t="shared" si="1645"/>
        <v>0</v>
      </c>
      <c r="BS503" s="192">
        <f t="shared" si="1646"/>
        <v>0</v>
      </c>
      <c r="BT503" s="192">
        <f t="shared" si="1647"/>
        <v>0</v>
      </c>
      <c r="BU503" s="192">
        <f t="shared" si="1648"/>
        <v>0</v>
      </c>
      <c r="BV503" s="192">
        <f t="shared" si="1649"/>
        <v>0</v>
      </c>
      <c r="BW503" s="192">
        <f t="shared" si="1650"/>
        <v>0</v>
      </c>
      <c r="BX503" s="192">
        <f t="shared" si="1651"/>
        <v>0</v>
      </c>
      <c r="BY503" s="192">
        <f t="shared" si="1652"/>
        <v>0</v>
      </c>
      <c r="BZ503" s="192">
        <f t="shared" si="1653"/>
        <v>0</v>
      </c>
      <c r="CA503" s="192">
        <f t="shared" si="1654"/>
        <v>0</v>
      </c>
      <c r="CB503" s="192">
        <f t="shared" si="1655"/>
        <v>0</v>
      </c>
      <c r="CC503" s="192">
        <f t="shared" si="1656"/>
        <v>0</v>
      </c>
      <c r="CD503" s="192">
        <f t="shared" si="1657"/>
        <v>0</v>
      </c>
      <c r="CE503" s="192">
        <f t="shared" si="1658"/>
        <v>0</v>
      </c>
      <c r="CF503" s="192">
        <f t="shared" si="1659"/>
        <v>0</v>
      </c>
      <c r="CG503" s="192">
        <f t="shared" si="1660"/>
        <v>0</v>
      </c>
      <c r="CH503" s="192">
        <f t="shared" si="1661"/>
        <v>0</v>
      </c>
      <c r="CI503" s="192">
        <f t="shared" si="1662"/>
        <v>0</v>
      </c>
      <c r="CJ503" s="192">
        <f t="shared" si="1663"/>
        <v>0</v>
      </c>
      <c r="CK503" s="192">
        <f t="shared" si="1664"/>
        <v>0</v>
      </c>
      <c r="CL503" s="192">
        <f t="shared" si="1665"/>
        <v>0</v>
      </c>
      <c r="CM503" s="192">
        <f t="shared" si="1666"/>
        <v>0</v>
      </c>
      <c r="CN503" s="192">
        <f t="shared" si="1667"/>
        <v>0</v>
      </c>
      <c r="CO503" s="192">
        <f t="shared" si="1668"/>
        <v>0</v>
      </c>
      <c r="CP503" s="192">
        <f t="shared" si="1669"/>
        <v>0</v>
      </c>
      <c r="CQ503" s="192">
        <f t="shared" si="1670"/>
        <v>0</v>
      </c>
      <c r="CR503" s="192">
        <f t="shared" si="1671"/>
        <v>0</v>
      </c>
      <c r="CS503" s="192">
        <f t="shared" si="1672"/>
        <v>0</v>
      </c>
      <c r="CT503" s="192">
        <f t="shared" si="1673"/>
        <v>0</v>
      </c>
      <c r="CU503" s="192">
        <f t="shared" si="1674"/>
        <v>0</v>
      </c>
      <c r="CV503" s="192">
        <f t="shared" si="1675"/>
        <v>0</v>
      </c>
      <c r="CW503" s="192">
        <f t="shared" si="1676"/>
        <v>0</v>
      </c>
      <c r="CX503" s="192">
        <f t="shared" si="1677"/>
        <v>0</v>
      </c>
      <c r="CY503" s="192">
        <f t="shared" si="1678"/>
        <v>0</v>
      </c>
      <c r="CZ503" s="192">
        <f t="shared" si="1679"/>
        <v>0</v>
      </c>
      <c r="DA503" s="192">
        <f t="shared" si="1680"/>
        <v>0</v>
      </c>
      <c r="DB503" s="192">
        <f t="shared" si="1681"/>
        <v>0</v>
      </c>
      <c r="DC503" s="192">
        <f t="shared" si="1682"/>
        <v>0</v>
      </c>
      <c r="DD503" s="192">
        <f t="shared" si="1683"/>
        <v>0</v>
      </c>
      <c r="DE503" s="192">
        <f t="shared" si="1684"/>
        <v>0</v>
      </c>
      <c r="DF503" s="192">
        <f t="shared" si="1685"/>
        <v>0</v>
      </c>
      <c r="DG503" s="192">
        <f t="shared" si="1686"/>
        <v>0</v>
      </c>
      <c r="DH503" s="192">
        <f t="shared" si="1687"/>
        <v>0</v>
      </c>
      <c r="DI503" s="192">
        <f t="shared" si="1688"/>
        <v>0</v>
      </c>
      <c r="DJ503" s="192">
        <f t="shared" si="1689"/>
        <v>0</v>
      </c>
      <c r="DK503" s="192">
        <f t="shared" si="1690"/>
        <v>0</v>
      </c>
      <c r="DL503" s="192">
        <f t="shared" si="1691"/>
        <v>0</v>
      </c>
      <c r="DM503" s="192">
        <f t="shared" si="1692"/>
        <v>0</v>
      </c>
      <c r="DN503" s="192">
        <f t="shared" si="1693"/>
        <v>0</v>
      </c>
      <c r="DO503" s="192">
        <f t="shared" si="1694"/>
        <v>0</v>
      </c>
      <c r="DP503" s="192">
        <f t="shared" si="1695"/>
        <v>0</v>
      </c>
      <c r="DQ503" s="192">
        <f t="shared" si="1696"/>
        <v>0</v>
      </c>
      <c r="DR503" s="192">
        <f t="shared" si="1697"/>
        <v>0</v>
      </c>
      <c r="DS503" s="192">
        <f t="shared" si="1698"/>
        <v>0</v>
      </c>
      <c r="DT503" s="192">
        <f t="shared" si="1699"/>
        <v>0</v>
      </c>
      <c r="DU503" s="192">
        <f t="shared" si="1700"/>
        <v>0</v>
      </c>
      <c r="DV503" s="193">
        <f t="shared" si="1701"/>
        <v>0</v>
      </c>
      <c r="DW503" s="193">
        <f t="shared" si="1702"/>
        <v>0</v>
      </c>
      <c r="DX503" s="193">
        <f t="shared" si="1703"/>
        <v>0</v>
      </c>
      <c r="DY503" s="193">
        <f t="shared" si="1704"/>
        <v>0</v>
      </c>
      <c r="DZ503" s="193">
        <f t="shared" si="1705"/>
        <v>0</v>
      </c>
      <c r="EA503" s="192">
        <f t="shared" si="1706"/>
        <v>0</v>
      </c>
      <c r="EB503" s="192">
        <f t="shared" si="1707"/>
        <v>0</v>
      </c>
      <c r="EC503" s="192">
        <f t="shared" si="1708"/>
        <v>0</v>
      </c>
      <c r="ED503" s="192">
        <f t="shared" si="1709"/>
        <v>0</v>
      </c>
      <c r="EE503" s="192">
        <f t="shared" si="1710"/>
        <v>0</v>
      </c>
      <c r="EF503" s="192">
        <f t="shared" si="1711"/>
        <v>0</v>
      </c>
      <c r="EG503" s="192">
        <f t="shared" si="1712"/>
        <v>0</v>
      </c>
      <c r="EH503" s="192">
        <f t="shared" si="1713"/>
        <v>0</v>
      </c>
      <c r="EI503" s="192">
        <f t="shared" si="1714"/>
        <v>0</v>
      </c>
      <c r="EJ503" s="192">
        <f t="shared" si="1715"/>
        <v>0</v>
      </c>
      <c r="EK503" s="192">
        <f t="shared" si="1716"/>
        <v>0</v>
      </c>
      <c r="EL503" s="192">
        <f t="shared" si="1717"/>
        <v>0</v>
      </c>
      <c r="EM503" s="192">
        <f t="shared" si="1718"/>
        <v>0</v>
      </c>
      <c r="EN503" s="192">
        <f t="shared" si="1719"/>
        <v>0</v>
      </c>
      <c r="EO503" s="192">
        <f t="shared" si="1720"/>
        <v>0</v>
      </c>
      <c r="EP503" s="192">
        <f t="shared" si="1721"/>
        <v>0</v>
      </c>
      <c r="EQ503" s="192">
        <f t="shared" si="1722"/>
        <v>0</v>
      </c>
      <c r="ER503" s="192">
        <f t="shared" si="1723"/>
        <v>0</v>
      </c>
      <c r="ES503" s="192">
        <f t="shared" si="1724"/>
        <v>0</v>
      </c>
      <c r="ET503" s="192">
        <f t="shared" si="1725"/>
        <v>0</v>
      </c>
      <c r="EU503" s="192">
        <f t="shared" si="1726"/>
        <v>0</v>
      </c>
      <c r="EV503" s="192">
        <f t="shared" si="1727"/>
        <v>0</v>
      </c>
      <c r="EW503" s="192">
        <f t="shared" si="1728"/>
        <v>0</v>
      </c>
      <c r="EX503" s="192">
        <f t="shared" si="1729"/>
        <v>0</v>
      </c>
      <c r="EY503" s="192">
        <f t="shared" si="1730"/>
        <v>0</v>
      </c>
      <c r="EZ503" s="192">
        <f t="shared" si="1731"/>
        <v>0</v>
      </c>
      <c r="FA503" s="192">
        <f t="shared" si="1732"/>
        <v>0</v>
      </c>
      <c r="FB503" s="192">
        <f t="shared" si="1733"/>
        <v>0</v>
      </c>
      <c r="FC503" s="192">
        <f t="shared" si="1734"/>
        <v>0</v>
      </c>
      <c r="FD503" s="192">
        <f t="shared" si="1735"/>
        <v>0</v>
      </c>
      <c r="FE503" s="192">
        <f t="shared" si="1736"/>
        <v>0</v>
      </c>
      <c r="FF503" s="192">
        <f t="shared" si="1737"/>
        <v>0</v>
      </c>
      <c r="FG503" s="192">
        <f t="shared" si="1738"/>
        <v>0</v>
      </c>
      <c r="FH503" s="192">
        <f t="shared" si="1739"/>
        <v>0</v>
      </c>
      <c r="FI503" s="192">
        <f t="shared" si="1740"/>
        <v>0</v>
      </c>
      <c r="FJ503" s="192">
        <f t="shared" si="1741"/>
        <v>0</v>
      </c>
      <c r="FK503" s="192">
        <f t="shared" si="1742"/>
        <v>0</v>
      </c>
      <c r="FL503" s="192">
        <f t="shared" si="1743"/>
        <v>0</v>
      </c>
      <c r="FM503" s="192">
        <f t="shared" si="1744"/>
        <v>0</v>
      </c>
      <c r="FN503" s="192">
        <f t="shared" si="1745"/>
        <v>0</v>
      </c>
      <c r="FO503" s="192">
        <f t="shared" si="1746"/>
        <v>0</v>
      </c>
      <c r="FP503" s="192">
        <f t="shared" si="1747"/>
        <v>0</v>
      </c>
      <c r="FQ503" s="192">
        <f t="shared" si="1748"/>
        <v>0</v>
      </c>
      <c r="FR503" s="192">
        <f t="shared" si="1749"/>
        <v>0</v>
      </c>
      <c r="FS503" s="192">
        <f t="shared" si="1750"/>
        <v>0</v>
      </c>
      <c r="FT503" s="192">
        <f t="shared" si="1751"/>
        <v>0</v>
      </c>
      <c r="FU503" s="192">
        <f t="shared" si="1752"/>
        <v>0</v>
      </c>
      <c r="FV503" s="192">
        <f t="shared" si="1753"/>
        <v>0</v>
      </c>
      <c r="FW503" s="192">
        <f t="shared" si="1754"/>
        <v>0</v>
      </c>
      <c r="FX503" s="192">
        <f t="shared" si="1755"/>
        <v>0</v>
      </c>
      <c r="FY503" s="192">
        <f t="shared" si="1756"/>
        <v>0</v>
      </c>
      <c r="FZ503" s="192">
        <f t="shared" si="1757"/>
        <v>0</v>
      </c>
      <c r="GA503" s="192">
        <f t="shared" si="1758"/>
        <v>0</v>
      </c>
      <c r="GB503" s="192">
        <f t="shared" si="1759"/>
        <v>0</v>
      </c>
      <c r="GC503" s="192">
        <f t="shared" si="1760"/>
        <v>0</v>
      </c>
      <c r="GD503" s="192">
        <f t="shared" si="1761"/>
        <v>0</v>
      </c>
      <c r="GE503" s="192">
        <f t="shared" si="1762"/>
        <v>0</v>
      </c>
      <c r="GF503" s="192">
        <f t="shared" si="1763"/>
        <v>0</v>
      </c>
      <c r="GG503" s="192">
        <f t="shared" si="1764"/>
        <v>0</v>
      </c>
      <c r="GH503" s="192">
        <f t="shared" si="1765"/>
        <v>0</v>
      </c>
      <c r="GI503" s="192">
        <f t="shared" si="1766"/>
        <v>0</v>
      </c>
      <c r="GJ503" s="192">
        <f t="shared" si="1767"/>
        <v>0</v>
      </c>
      <c r="GK503" s="192">
        <f t="shared" si="1768"/>
        <v>0</v>
      </c>
      <c r="GL503" s="192">
        <f t="shared" si="1769"/>
        <v>0</v>
      </c>
      <c r="GM503" s="192">
        <f t="shared" si="1770"/>
        <v>0</v>
      </c>
      <c r="GN503" s="192">
        <f t="shared" si="1771"/>
        <v>0</v>
      </c>
      <c r="GO503" s="192">
        <f t="shared" si="1772"/>
        <v>0</v>
      </c>
      <c r="GP503" s="192">
        <f t="shared" si="1773"/>
        <v>0</v>
      </c>
      <c r="GQ503" s="192">
        <f t="shared" si="1774"/>
        <v>0</v>
      </c>
      <c r="GR503" s="192">
        <f t="shared" si="1775"/>
        <v>0</v>
      </c>
      <c r="GS503" s="192">
        <f t="shared" si="1776"/>
        <v>0</v>
      </c>
      <c r="GT503" s="192">
        <f t="shared" si="1777"/>
        <v>0</v>
      </c>
      <c r="GU503" s="192">
        <f t="shared" si="1778"/>
        <v>0</v>
      </c>
      <c r="GV503" s="192">
        <f t="shared" si="1779"/>
        <v>0</v>
      </c>
      <c r="GW503" s="192">
        <f t="shared" si="1780"/>
        <v>0</v>
      </c>
      <c r="GX503" s="192">
        <f t="shared" si="1781"/>
        <v>0</v>
      </c>
      <c r="GY503" s="192">
        <f t="shared" si="1782"/>
        <v>0</v>
      </c>
      <c r="GZ503" s="192">
        <f t="shared" si="1783"/>
        <v>0</v>
      </c>
      <c r="HA503" s="192">
        <f t="shared" si="1784"/>
        <v>0</v>
      </c>
      <c r="HB503" s="192">
        <f t="shared" si="1785"/>
        <v>0</v>
      </c>
      <c r="HC503" s="192">
        <f t="shared" si="1786"/>
        <v>0</v>
      </c>
      <c r="HD503" s="192">
        <f t="shared" si="1787"/>
        <v>0</v>
      </c>
      <c r="HE503" s="192">
        <f t="shared" si="1788"/>
        <v>0</v>
      </c>
      <c r="HF503" s="192">
        <f t="shared" si="1789"/>
        <v>0</v>
      </c>
      <c r="HG503" s="192">
        <f t="shared" si="1790"/>
        <v>0</v>
      </c>
      <c r="HH503" s="192">
        <f t="shared" si="1791"/>
        <v>0</v>
      </c>
      <c r="HI503" s="192">
        <f t="shared" si="1792"/>
        <v>0</v>
      </c>
      <c r="HJ503" s="192">
        <f t="shared" si="1793"/>
        <v>0</v>
      </c>
      <c r="HK503" s="192">
        <f t="shared" si="1794"/>
        <v>0</v>
      </c>
      <c r="HL503" s="192">
        <f t="shared" si="1795"/>
        <v>0</v>
      </c>
      <c r="HM503" s="192">
        <f t="shared" si="1796"/>
        <v>0</v>
      </c>
      <c r="HN503" s="194">
        <f t="shared" si="1797"/>
        <v>0</v>
      </c>
      <c r="HO503" s="194">
        <f t="shared" si="1798"/>
        <v>0</v>
      </c>
      <c r="HP503" s="194">
        <f t="shared" si="1799"/>
        <v>0</v>
      </c>
      <c r="HQ503" s="194">
        <f t="shared" si="1800"/>
        <v>0</v>
      </c>
      <c r="HR503" s="194">
        <f t="shared" si="1801"/>
        <v>0</v>
      </c>
      <c r="HS503" s="195" t="str">
        <f t="shared" si="1599"/>
        <v/>
      </c>
      <c r="HT503" s="196">
        <f t="shared" si="1595"/>
        <v>0</v>
      </c>
      <c r="HU503" s="196">
        <f t="shared" si="1596"/>
        <v>0</v>
      </c>
      <c r="HV503" s="197" t="str">
        <f t="shared" si="1600"/>
        <v/>
      </c>
      <c r="HW503" s="197" t="str">
        <f t="shared" si="1802"/>
        <v/>
      </c>
      <c r="HX503" s="197" t="str">
        <f t="shared" si="1803"/>
        <v/>
      </c>
      <c r="HY503" s="195" t="str">
        <f t="shared" si="1601"/>
        <v/>
      </c>
      <c r="HZ503" s="30">
        <f t="shared" si="1597"/>
        <v>0</v>
      </c>
      <c r="IA503" s="198">
        <f t="shared" si="1602"/>
        <v>0</v>
      </c>
      <c r="IB503" s="195"/>
      <c r="IC503" s="195">
        <f t="shared" si="1804"/>
        <v>0</v>
      </c>
      <c r="ID503" s="195">
        <f t="shared" si="1603"/>
        <v>0</v>
      </c>
      <c r="IE503" s="195">
        <f t="shared" si="1805"/>
        <v>0</v>
      </c>
      <c r="IF503" s="195">
        <f t="shared" si="1604"/>
        <v>0</v>
      </c>
      <c r="IG503" s="307">
        <f t="shared" si="1605"/>
        <v>0</v>
      </c>
      <c r="IH503" s="307">
        <f t="shared" si="1606"/>
        <v>0</v>
      </c>
      <c r="II503" s="44">
        <f t="shared" si="1806"/>
        <v>0</v>
      </c>
      <c r="IJ503" s="44">
        <f t="shared" si="1807"/>
        <v>0</v>
      </c>
      <c r="IK503" s="44">
        <f t="shared" si="1808"/>
        <v>0</v>
      </c>
      <c r="IL503" s="44">
        <f t="shared" si="1809"/>
        <v>0</v>
      </c>
      <c r="IM503" s="44">
        <f t="shared" si="1810"/>
        <v>0</v>
      </c>
      <c r="IN503" s="44">
        <f t="shared" si="1811"/>
        <v>0</v>
      </c>
      <c r="IO503" s="44">
        <f t="shared" si="1812"/>
        <v>0</v>
      </c>
    </row>
    <row r="504" spans="1:249" ht="18" customHeight="1">
      <c r="A504" s="188">
        <v>498</v>
      </c>
      <c r="B504" s="326"/>
      <c r="C504" s="289"/>
      <c r="D504" s="199"/>
      <c r="E504" s="189"/>
      <c r="F504" s="189"/>
      <c r="G504" s="190"/>
      <c r="H504" s="190"/>
      <c r="I504" s="272"/>
      <c r="J504" s="207"/>
      <c r="K504" s="214" t="str">
        <f t="shared" si="1607"/>
        <v/>
      </c>
      <c r="L504" s="200" t="str">
        <f t="shared" si="1608"/>
        <v/>
      </c>
      <c r="M504" s="200" t="str">
        <f t="shared" si="1609"/>
        <v/>
      </c>
      <c r="N504" s="209" t="str">
        <f t="shared" si="1598"/>
        <v/>
      </c>
      <c r="O504" s="208" t="str">
        <f>IFERROR(IF(D504="","",IF(K504="","",IF(I504="","",IF(F504="F",VLOOKUP(K504,F!A:G,2,0),IF(F504="M",VLOOKUP(K504,M!A:G,2,0),""))))),0)</f>
        <v/>
      </c>
      <c r="P504" s="191" t="str">
        <f>IFERROR(IF(D504="","",IF(K504="","",IF(I504="","",IF(F504="F",VLOOKUP(K504,F!A:G,3,0),IF(F504="M",VLOOKUP(K504,M!A:G,3,0),""))))),0)</f>
        <v/>
      </c>
      <c r="Q504" s="191" t="str">
        <f>IFERROR(IF(D504="","",IF(K504="","",IF(I504="","",IF(F504="F",VLOOKUP(K504,F!A:G,4,0),IF(F504="M",VLOOKUP(K504,M!A:G,4,0),""))))),0)</f>
        <v/>
      </c>
      <c r="R504" s="191" t="str">
        <f>IFERROR(IF(D504="","",IF(K504="","",IF(I504="","",IF(F504="F",VLOOKUP(K504,F!A:G,5,0),IF(F504="M",VLOOKUP(K504,M!A:G,5,0),""))))),0)</f>
        <v/>
      </c>
      <c r="S504" s="191" t="str">
        <f>IFERROR(IF(D504="","",IF(K504="","",IF(I504="","",IF(F504="F",VLOOKUP(K504,F!A:G,6,0),IF(F504="M",VLOOKUP(K504,M!A:G,6,0),""))))),0)</f>
        <v/>
      </c>
      <c r="T504" s="191" t="str">
        <f>IFERROR(IF(D504="","",IF(K504="","",IF(I504="","",IF(F504="F",VLOOKUP(K504,F!A:G,7,0),IF(F504="M",VLOOKUP(K504,M!A:G,7,0),""))))),0)</f>
        <v/>
      </c>
      <c r="U504" s="191" t="str">
        <f>IFERROR(IF(D504="","",IF(K504="","",IF(J504="","",IF(F504="F",VLOOKUP(K504,F!A:M,8,0),IF(F504="M",VLOOKUP(K504,M!A:M,8,0),""))))),0)</f>
        <v/>
      </c>
      <c r="V504" s="191" t="str">
        <f>IFERROR(IF(D504="","",IF(K504="","",IF(J504="","",IF(F504="F",VLOOKUP(K504,F!A:M,9,0),IF(F504="M",VLOOKUP(K504,M!A:M,9,0),""))))),0)</f>
        <v/>
      </c>
      <c r="W504" s="191" t="str">
        <f>IFERROR(IF(D504="","",IF(K504="","",IF(J504="","",IF(F504="F",VLOOKUP(K504,F!A:M,10,0),IF(F504="M",VLOOKUP(K504,M!A:M,10,0),""))))),0)</f>
        <v/>
      </c>
      <c r="X504" s="191" t="str">
        <f>IFERROR(IF(D504="","",IF(K504="","",IF(J504="","",IF(F504="F",VLOOKUP(K504,F!A:M,11,0),IF(F504="M",VLOOKUP(K504,M!A:M,11,0),""))))),0)</f>
        <v/>
      </c>
      <c r="Y504" s="191" t="str">
        <f>IFERROR(IF(D504="","",IF(K504="","",IF(J504="","",IF(F504="F",VLOOKUP(K504,F!A:M,12,0),IF(F504="M",VLOOKUP(K504,M!A:M,12,0),""))))),0)</f>
        <v/>
      </c>
      <c r="Z504" s="191" t="str">
        <f>IFERROR(IF(D504="","",IF(K504="","",IF(J504="","",IF(F504="F",VLOOKUP(K504,F!A:M,13,0),IF(F504="M",VLOOKUP(K504,M!A:M,13,0),""))))),0)</f>
        <v/>
      </c>
      <c r="AA504" s="191" t="str">
        <f>IFERROR(IF(D504="","",IF(F504="","",IF(J504="","",IF(K504="","",IF(AND(K504&gt;23,K504&lt;=60),IF(F504="F",VLOOKUP(MROUND(HZ504,0.5),'F-Weight for Length'!K:S,2,0),VLOOKUP(MROUND(HZ504,0.5),'M-Weight for Length'!K:S,2,0)),IF(K504&gt;60,IF(F504="F",VLOOKUP(K504,'F-Weight for Length'!U:AC,2,0),VLOOKUP(K504,'M-Weight for Length'!U:AC,2,0)),IF(F504="F",VLOOKUP(MROUND(HZ504,0.5),'F-Weight for Length'!A:I,2,0),VLOOKUP(MROUND(HZ504,0.5),'M-Weight for Length'!A:I,2,0)))))))),0)</f>
        <v/>
      </c>
      <c r="AB504" s="191" t="str">
        <f>IFERROR(IF(D504="","",IF(F504="","",IF(J504="","",IF(K504="","",IF(AND(K504&gt;23,K504&lt;=60),IF(F504="F",VLOOKUP(MROUND(HZ504,0.5),'F-Weight for Length'!K:S,3,0),VLOOKUP(MROUND(HZ504,0.5),'M-Weight for Length'!K:S,3,0)),IF(K504&gt;60,IF(F504="F",VLOOKUP(K504,'F-Weight for Length'!U:AC,3,0),VLOOKUP(K504,'M-Weight for Length'!U:AC,3,0)),IF(F504="F",VLOOKUP(MROUND(HZ504,0.5),'F-Weight for Length'!A:I,3,0),VLOOKUP(MROUND(HZ504,0.5),'M-Weight for Length'!A:I,3,0)))))))),0)</f>
        <v/>
      </c>
      <c r="AC504" s="191" t="str">
        <f>IFERROR(IF(D504="","",IF(F504="","",IF(J504="","",IF(K504="","",IF(AND(K504&gt;23,K504&lt;=60),IF(F504="F",VLOOKUP(MROUND(HZ504,0.5),'F-Weight for Length'!K:S,4,0),VLOOKUP(MROUND(HZ504,0.5),'M-Weight for Length'!K:S,4,0)),IF(K504&gt;60,IF(F504="F",VLOOKUP(K504,'F-Weight for Length'!U:AC,4,0),VLOOKUP(K504,'M-Weight for Length'!U:AC,4,0)),IF(F504="F",VLOOKUP(MROUND(HZ504,0.5),'F-Weight for Length'!A:I,4,0),VLOOKUP(MROUND(HZ504,0.5),'M-Weight for Length'!A:I,4,0)))))))),0)</f>
        <v/>
      </c>
      <c r="AD504" s="191" t="str">
        <f>IFERROR(IF(D504="","",IF(F504="","",IF(J504="","",IF(K504="","",IF(AND(K504&gt;23,K504&lt;=60),IF(F504="F",VLOOKUP(MROUND(HZ504,0.5),'F-Weight for Length'!K:S,5,0),VLOOKUP(MROUND(HZ504,0.5),'M-Weight for Length'!K:S,5,0)),IF(K504&gt;60,IF(F504="F",VLOOKUP(K504,'F-Weight for Length'!U:AC,5,0),VLOOKUP(K504,'M-Weight for Length'!U:AC,5,0)),IF(F504="F",VLOOKUP(MROUND(HZ504,0.5),'F-Weight for Length'!A:I,5,0),VLOOKUP(MROUND(HZ504,0.5),'M-Weight for Length'!A:I,5,0)))))))),0)</f>
        <v/>
      </c>
      <c r="AE504" s="191" t="str">
        <f>IFERROR(IF(D504="","",IF(F504="","",IF(J504="","",IF(K504="","",IF(AND(K504&gt;23,K504&lt;=60),IF(F504="F",VLOOKUP(MROUND(HZ504,0.5),'F-Weight for Length'!K:S,6,0),VLOOKUP(MROUND(HZ504,0.5),'M-Weight for Length'!K:S,6,0)),IF(K504&gt;60,IF(F504="F",VLOOKUP(K504,'F-Weight for Length'!U:AC,6,0),VLOOKUP(K504,'M-Weight for Length'!U:AC,6,0)),IF(F504="F",VLOOKUP(MROUND(HZ504,0.5),'F-Weight for Length'!A:I,6,0),VLOOKUP(MROUND(HZ504,0.5),'M-Weight for Length'!A:I,6,0)))))))),0)</f>
        <v/>
      </c>
      <c r="AF504" s="191" t="str">
        <f>IFERROR(IF(D504="","",IF(F504="","",IF(J504="","",IF(K504="","",IF(AND(K504&gt;23,K504&lt;=60),IF(F504="F",VLOOKUP(MROUND(HZ504,0.5),'F-Weight for Length'!K:S,7,0),VLOOKUP(MROUND(HZ504,0.5),'M-Weight for Length'!K:S,7,0)),IF(K504&gt;60,IF(F504="F",VLOOKUP(K504,'F-Weight for Length'!U:AC,7,0),VLOOKUP(K504,'M-Weight for Length'!U:AC,7,0)),IF(F504="F",VLOOKUP(MROUND(HZ504,0.5),'F-Weight for Length'!A:I,7,0),VLOOKUP(MROUND(HZ504,0.5),'M-Weight for Length'!A:I,7,0)))))))),0)</f>
        <v/>
      </c>
      <c r="AG504" s="191" t="str">
        <f>IFERROR(IF(D504="","",IF(F504="","",IF(J504="","",IF(K504="","",IF(AND(K504&gt;23,K504&lt;=60),IF(F504="F",VLOOKUP(MROUND(HZ504,0.5),'F-Weight for Length'!K:S,8,0),VLOOKUP(MROUND(HZ504,0.5),'M-Weight for Length'!K:S,8,0)),IF(K504&gt;60,IF(F504="F",VLOOKUP(K504,'F-Weight for Length'!U:AC,8,0),VLOOKUP(K504,'M-Weight for Length'!U:AC,8,0)),IF(F504="F",VLOOKUP(MROUND(HZ504,0.5),'F-Weight for Length'!A:I,8,0),VLOOKUP(MROUND(HZ504,0.5),'M-Weight for Length'!A:I,8,0)))))))),0)</f>
        <v/>
      </c>
      <c r="AH504" s="191" t="str">
        <f>IFERROR(IF(D504="","",IF(F504="","",IF(J504="","",IF(K504="","",IF(AND(K504&gt;23,K504&lt;=60),IF(F504="F",VLOOKUP(MROUND(HZ504,0.5),'F-Weight for Length'!K:S,9,0),VLOOKUP(MROUND(HZ504,0.5),'M-Weight for Length'!K:S,9,0)),IF(K504&gt;60,IF(F504="F",VLOOKUP(K504,'F-Weight for Length'!U:AC,9,0),VLOOKUP(K504,'M-Weight for Length'!U:AC,9,0)),IF(F504="F",VLOOKUP(MROUND(HZ504,0.5),'F-Weight for Length'!A:I,9,0),VLOOKUP(MROUND(HZ504,0.5),'M-Weight for Length'!A:I,9,0)))))))),0)</f>
        <v/>
      </c>
      <c r="AI504" s="192">
        <f t="shared" si="1610"/>
        <v>0</v>
      </c>
      <c r="AJ504" s="192">
        <f t="shared" si="1611"/>
        <v>0</v>
      </c>
      <c r="AK504" s="192">
        <f t="shared" si="1612"/>
        <v>0</v>
      </c>
      <c r="AL504" s="192">
        <f t="shared" si="1613"/>
        <v>0</v>
      </c>
      <c r="AM504" s="192">
        <f t="shared" si="1614"/>
        <v>0</v>
      </c>
      <c r="AN504" s="192">
        <f t="shared" si="1615"/>
        <v>0</v>
      </c>
      <c r="AO504" s="192">
        <f t="shared" si="1616"/>
        <v>0</v>
      </c>
      <c r="AP504" s="192">
        <f t="shared" si="1617"/>
        <v>0</v>
      </c>
      <c r="AQ504" s="192">
        <f t="shared" si="1618"/>
        <v>0</v>
      </c>
      <c r="AR504" s="192">
        <f t="shared" si="1619"/>
        <v>0</v>
      </c>
      <c r="AS504" s="192">
        <f t="shared" si="1620"/>
        <v>0</v>
      </c>
      <c r="AT504" s="192">
        <f t="shared" si="1621"/>
        <v>0</v>
      </c>
      <c r="AU504" s="192">
        <f t="shared" si="1622"/>
        <v>0</v>
      </c>
      <c r="AV504" s="192">
        <f t="shared" si="1623"/>
        <v>0</v>
      </c>
      <c r="AW504" s="192">
        <f t="shared" si="1624"/>
        <v>0</v>
      </c>
      <c r="AX504" s="192">
        <f t="shared" si="1625"/>
        <v>0</v>
      </c>
      <c r="AY504" s="192">
        <f t="shared" si="1626"/>
        <v>0</v>
      </c>
      <c r="AZ504" s="192">
        <f t="shared" si="1627"/>
        <v>0</v>
      </c>
      <c r="BA504" s="192">
        <f t="shared" si="1628"/>
        <v>0</v>
      </c>
      <c r="BB504" s="192">
        <f t="shared" si="1629"/>
        <v>0</v>
      </c>
      <c r="BC504" s="192">
        <f t="shared" si="1630"/>
        <v>0</v>
      </c>
      <c r="BD504" s="192">
        <f t="shared" si="1631"/>
        <v>0</v>
      </c>
      <c r="BE504" s="192">
        <f t="shared" si="1632"/>
        <v>0</v>
      </c>
      <c r="BF504" s="192">
        <f t="shared" si="1633"/>
        <v>0</v>
      </c>
      <c r="BG504" s="192">
        <f t="shared" si="1634"/>
        <v>0</v>
      </c>
      <c r="BH504" s="192">
        <f t="shared" si="1635"/>
        <v>0</v>
      </c>
      <c r="BI504" s="192">
        <f t="shared" si="1636"/>
        <v>0</v>
      </c>
      <c r="BJ504" s="192">
        <f t="shared" si="1637"/>
        <v>0</v>
      </c>
      <c r="BK504" s="192">
        <f t="shared" si="1638"/>
        <v>0</v>
      </c>
      <c r="BL504" s="192">
        <f t="shared" si="1639"/>
        <v>0</v>
      </c>
      <c r="BM504" s="192">
        <f t="shared" si="1640"/>
        <v>0</v>
      </c>
      <c r="BN504" s="192">
        <f t="shared" si="1641"/>
        <v>0</v>
      </c>
      <c r="BO504" s="192">
        <f t="shared" si="1642"/>
        <v>0</v>
      </c>
      <c r="BP504" s="192">
        <f t="shared" si="1643"/>
        <v>0</v>
      </c>
      <c r="BQ504" s="192">
        <f t="shared" si="1644"/>
        <v>0</v>
      </c>
      <c r="BR504" s="192">
        <f t="shared" si="1645"/>
        <v>0</v>
      </c>
      <c r="BS504" s="192">
        <f t="shared" si="1646"/>
        <v>0</v>
      </c>
      <c r="BT504" s="192">
        <f t="shared" si="1647"/>
        <v>0</v>
      </c>
      <c r="BU504" s="192">
        <f t="shared" si="1648"/>
        <v>0</v>
      </c>
      <c r="BV504" s="192">
        <f t="shared" si="1649"/>
        <v>0</v>
      </c>
      <c r="BW504" s="192">
        <f t="shared" si="1650"/>
        <v>0</v>
      </c>
      <c r="BX504" s="192">
        <f t="shared" si="1651"/>
        <v>0</v>
      </c>
      <c r="BY504" s="192">
        <f t="shared" si="1652"/>
        <v>0</v>
      </c>
      <c r="BZ504" s="192">
        <f t="shared" si="1653"/>
        <v>0</v>
      </c>
      <c r="CA504" s="192">
        <f t="shared" si="1654"/>
        <v>0</v>
      </c>
      <c r="CB504" s="192">
        <f t="shared" si="1655"/>
        <v>0</v>
      </c>
      <c r="CC504" s="192">
        <f t="shared" si="1656"/>
        <v>0</v>
      </c>
      <c r="CD504" s="192">
        <f t="shared" si="1657"/>
        <v>0</v>
      </c>
      <c r="CE504" s="192">
        <f t="shared" si="1658"/>
        <v>0</v>
      </c>
      <c r="CF504" s="192">
        <f t="shared" si="1659"/>
        <v>0</v>
      </c>
      <c r="CG504" s="192">
        <f t="shared" si="1660"/>
        <v>0</v>
      </c>
      <c r="CH504" s="192">
        <f t="shared" si="1661"/>
        <v>0</v>
      </c>
      <c r="CI504" s="192">
        <f t="shared" si="1662"/>
        <v>0</v>
      </c>
      <c r="CJ504" s="192">
        <f t="shared" si="1663"/>
        <v>0</v>
      </c>
      <c r="CK504" s="192">
        <f t="shared" si="1664"/>
        <v>0</v>
      </c>
      <c r="CL504" s="192">
        <f t="shared" si="1665"/>
        <v>0</v>
      </c>
      <c r="CM504" s="192">
        <f t="shared" si="1666"/>
        <v>0</v>
      </c>
      <c r="CN504" s="192">
        <f t="shared" si="1667"/>
        <v>0</v>
      </c>
      <c r="CO504" s="192">
        <f t="shared" si="1668"/>
        <v>0</v>
      </c>
      <c r="CP504" s="192">
        <f t="shared" si="1669"/>
        <v>0</v>
      </c>
      <c r="CQ504" s="192">
        <f t="shared" si="1670"/>
        <v>0</v>
      </c>
      <c r="CR504" s="192">
        <f t="shared" si="1671"/>
        <v>0</v>
      </c>
      <c r="CS504" s="192">
        <f t="shared" si="1672"/>
        <v>0</v>
      </c>
      <c r="CT504" s="192">
        <f t="shared" si="1673"/>
        <v>0</v>
      </c>
      <c r="CU504" s="192">
        <f t="shared" si="1674"/>
        <v>0</v>
      </c>
      <c r="CV504" s="192">
        <f t="shared" si="1675"/>
        <v>0</v>
      </c>
      <c r="CW504" s="192">
        <f t="shared" si="1676"/>
        <v>0</v>
      </c>
      <c r="CX504" s="192">
        <f t="shared" si="1677"/>
        <v>0</v>
      </c>
      <c r="CY504" s="192">
        <f t="shared" si="1678"/>
        <v>0</v>
      </c>
      <c r="CZ504" s="192">
        <f t="shared" si="1679"/>
        <v>0</v>
      </c>
      <c r="DA504" s="192">
        <f t="shared" si="1680"/>
        <v>0</v>
      </c>
      <c r="DB504" s="192">
        <f t="shared" si="1681"/>
        <v>0</v>
      </c>
      <c r="DC504" s="192">
        <f t="shared" si="1682"/>
        <v>0</v>
      </c>
      <c r="DD504" s="192">
        <f t="shared" si="1683"/>
        <v>0</v>
      </c>
      <c r="DE504" s="192">
        <f t="shared" si="1684"/>
        <v>0</v>
      </c>
      <c r="DF504" s="192">
        <f t="shared" si="1685"/>
        <v>0</v>
      </c>
      <c r="DG504" s="192">
        <f t="shared" si="1686"/>
        <v>0</v>
      </c>
      <c r="DH504" s="192">
        <f t="shared" si="1687"/>
        <v>0</v>
      </c>
      <c r="DI504" s="192">
        <f t="shared" si="1688"/>
        <v>0</v>
      </c>
      <c r="DJ504" s="192">
        <f t="shared" si="1689"/>
        <v>0</v>
      </c>
      <c r="DK504" s="192">
        <f t="shared" si="1690"/>
        <v>0</v>
      </c>
      <c r="DL504" s="192">
        <f t="shared" si="1691"/>
        <v>0</v>
      </c>
      <c r="DM504" s="192">
        <f t="shared" si="1692"/>
        <v>0</v>
      </c>
      <c r="DN504" s="192">
        <f t="shared" si="1693"/>
        <v>0</v>
      </c>
      <c r="DO504" s="192">
        <f t="shared" si="1694"/>
        <v>0</v>
      </c>
      <c r="DP504" s="192">
        <f t="shared" si="1695"/>
        <v>0</v>
      </c>
      <c r="DQ504" s="192">
        <f t="shared" si="1696"/>
        <v>0</v>
      </c>
      <c r="DR504" s="192">
        <f t="shared" si="1697"/>
        <v>0</v>
      </c>
      <c r="DS504" s="192">
        <f t="shared" si="1698"/>
        <v>0</v>
      </c>
      <c r="DT504" s="192">
        <f t="shared" si="1699"/>
        <v>0</v>
      </c>
      <c r="DU504" s="192">
        <f t="shared" si="1700"/>
        <v>0</v>
      </c>
      <c r="DV504" s="193">
        <f t="shared" si="1701"/>
        <v>0</v>
      </c>
      <c r="DW504" s="193">
        <f t="shared" si="1702"/>
        <v>0</v>
      </c>
      <c r="DX504" s="193">
        <f t="shared" si="1703"/>
        <v>0</v>
      </c>
      <c r="DY504" s="193">
        <f t="shared" si="1704"/>
        <v>0</v>
      </c>
      <c r="DZ504" s="193">
        <f t="shared" si="1705"/>
        <v>0</v>
      </c>
      <c r="EA504" s="192">
        <f t="shared" si="1706"/>
        <v>0</v>
      </c>
      <c r="EB504" s="192">
        <f t="shared" si="1707"/>
        <v>0</v>
      </c>
      <c r="EC504" s="192">
        <f t="shared" si="1708"/>
        <v>0</v>
      </c>
      <c r="ED504" s="192">
        <f t="shared" si="1709"/>
        <v>0</v>
      </c>
      <c r="EE504" s="192">
        <f t="shared" si="1710"/>
        <v>0</v>
      </c>
      <c r="EF504" s="192">
        <f t="shared" si="1711"/>
        <v>0</v>
      </c>
      <c r="EG504" s="192">
        <f t="shared" si="1712"/>
        <v>0</v>
      </c>
      <c r="EH504" s="192">
        <f t="shared" si="1713"/>
        <v>0</v>
      </c>
      <c r="EI504" s="192">
        <f t="shared" si="1714"/>
        <v>0</v>
      </c>
      <c r="EJ504" s="192">
        <f t="shared" si="1715"/>
        <v>0</v>
      </c>
      <c r="EK504" s="192">
        <f t="shared" si="1716"/>
        <v>0</v>
      </c>
      <c r="EL504" s="192">
        <f t="shared" si="1717"/>
        <v>0</v>
      </c>
      <c r="EM504" s="192">
        <f t="shared" si="1718"/>
        <v>0</v>
      </c>
      <c r="EN504" s="192">
        <f t="shared" si="1719"/>
        <v>0</v>
      </c>
      <c r="EO504" s="192">
        <f t="shared" si="1720"/>
        <v>0</v>
      </c>
      <c r="EP504" s="192">
        <f t="shared" si="1721"/>
        <v>0</v>
      </c>
      <c r="EQ504" s="192">
        <f t="shared" si="1722"/>
        <v>0</v>
      </c>
      <c r="ER504" s="192">
        <f t="shared" si="1723"/>
        <v>0</v>
      </c>
      <c r="ES504" s="192">
        <f t="shared" si="1724"/>
        <v>0</v>
      </c>
      <c r="ET504" s="192">
        <f t="shared" si="1725"/>
        <v>0</v>
      </c>
      <c r="EU504" s="192">
        <f t="shared" si="1726"/>
        <v>0</v>
      </c>
      <c r="EV504" s="192">
        <f t="shared" si="1727"/>
        <v>0</v>
      </c>
      <c r="EW504" s="192">
        <f t="shared" si="1728"/>
        <v>0</v>
      </c>
      <c r="EX504" s="192">
        <f t="shared" si="1729"/>
        <v>0</v>
      </c>
      <c r="EY504" s="192">
        <f t="shared" si="1730"/>
        <v>0</v>
      </c>
      <c r="EZ504" s="192">
        <f t="shared" si="1731"/>
        <v>0</v>
      </c>
      <c r="FA504" s="192">
        <f t="shared" si="1732"/>
        <v>0</v>
      </c>
      <c r="FB504" s="192">
        <f t="shared" si="1733"/>
        <v>0</v>
      </c>
      <c r="FC504" s="192">
        <f t="shared" si="1734"/>
        <v>0</v>
      </c>
      <c r="FD504" s="192">
        <f t="shared" si="1735"/>
        <v>0</v>
      </c>
      <c r="FE504" s="192">
        <f t="shared" si="1736"/>
        <v>0</v>
      </c>
      <c r="FF504" s="192">
        <f t="shared" si="1737"/>
        <v>0</v>
      </c>
      <c r="FG504" s="192">
        <f t="shared" si="1738"/>
        <v>0</v>
      </c>
      <c r="FH504" s="192">
        <f t="shared" si="1739"/>
        <v>0</v>
      </c>
      <c r="FI504" s="192">
        <f t="shared" si="1740"/>
        <v>0</v>
      </c>
      <c r="FJ504" s="192">
        <f t="shared" si="1741"/>
        <v>0</v>
      </c>
      <c r="FK504" s="192">
        <f t="shared" si="1742"/>
        <v>0</v>
      </c>
      <c r="FL504" s="192">
        <f t="shared" si="1743"/>
        <v>0</v>
      </c>
      <c r="FM504" s="192">
        <f t="shared" si="1744"/>
        <v>0</v>
      </c>
      <c r="FN504" s="192">
        <f t="shared" si="1745"/>
        <v>0</v>
      </c>
      <c r="FO504" s="192">
        <f t="shared" si="1746"/>
        <v>0</v>
      </c>
      <c r="FP504" s="192">
        <f t="shared" si="1747"/>
        <v>0</v>
      </c>
      <c r="FQ504" s="192">
        <f t="shared" si="1748"/>
        <v>0</v>
      </c>
      <c r="FR504" s="192">
        <f t="shared" si="1749"/>
        <v>0</v>
      </c>
      <c r="FS504" s="192">
        <f t="shared" si="1750"/>
        <v>0</v>
      </c>
      <c r="FT504" s="192">
        <f t="shared" si="1751"/>
        <v>0</v>
      </c>
      <c r="FU504" s="192">
        <f t="shared" si="1752"/>
        <v>0</v>
      </c>
      <c r="FV504" s="192">
        <f t="shared" si="1753"/>
        <v>0</v>
      </c>
      <c r="FW504" s="192">
        <f t="shared" si="1754"/>
        <v>0</v>
      </c>
      <c r="FX504" s="192">
        <f t="shared" si="1755"/>
        <v>0</v>
      </c>
      <c r="FY504" s="192">
        <f t="shared" si="1756"/>
        <v>0</v>
      </c>
      <c r="FZ504" s="192">
        <f t="shared" si="1757"/>
        <v>0</v>
      </c>
      <c r="GA504" s="192">
        <f t="shared" si="1758"/>
        <v>0</v>
      </c>
      <c r="GB504" s="192">
        <f t="shared" si="1759"/>
        <v>0</v>
      </c>
      <c r="GC504" s="192">
        <f t="shared" si="1760"/>
        <v>0</v>
      </c>
      <c r="GD504" s="192">
        <f t="shared" si="1761"/>
        <v>0</v>
      </c>
      <c r="GE504" s="192">
        <f t="shared" si="1762"/>
        <v>0</v>
      </c>
      <c r="GF504" s="192">
        <f t="shared" si="1763"/>
        <v>0</v>
      </c>
      <c r="GG504" s="192">
        <f t="shared" si="1764"/>
        <v>0</v>
      </c>
      <c r="GH504" s="192">
        <f t="shared" si="1765"/>
        <v>0</v>
      </c>
      <c r="GI504" s="192">
        <f t="shared" si="1766"/>
        <v>0</v>
      </c>
      <c r="GJ504" s="192">
        <f t="shared" si="1767"/>
        <v>0</v>
      </c>
      <c r="GK504" s="192">
        <f t="shared" si="1768"/>
        <v>0</v>
      </c>
      <c r="GL504" s="192">
        <f t="shared" si="1769"/>
        <v>0</v>
      </c>
      <c r="GM504" s="192">
        <f t="shared" si="1770"/>
        <v>0</v>
      </c>
      <c r="GN504" s="192">
        <f t="shared" si="1771"/>
        <v>0</v>
      </c>
      <c r="GO504" s="192">
        <f t="shared" si="1772"/>
        <v>0</v>
      </c>
      <c r="GP504" s="192">
        <f t="shared" si="1773"/>
        <v>0</v>
      </c>
      <c r="GQ504" s="192">
        <f t="shared" si="1774"/>
        <v>0</v>
      </c>
      <c r="GR504" s="192">
        <f t="shared" si="1775"/>
        <v>0</v>
      </c>
      <c r="GS504" s="192">
        <f t="shared" si="1776"/>
        <v>0</v>
      </c>
      <c r="GT504" s="192">
        <f t="shared" si="1777"/>
        <v>0</v>
      </c>
      <c r="GU504" s="192">
        <f t="shared" si="1778"/>
        <v>0</v>
      </c>
      <c r="GV504" s="192">
        <f t="shared" si="1779"/>
        <v>0</v>
      </c>
      <c r="GW504" s="192">
        <f t="shared" si="1780"/>
        <v>0</v>
      </c>
      <c r="GX504" s="192">
        <f t="shared" si="1781"/>
        <v>0</v>
      </c>
      <c r="GY504" s="192">
        <f t="shared" si="1782"/>
        <v>0</v>
      </c>
      <c r="GZ504" s="192">
        <f t="shared" si="1783"/>
        <v>0</v>
      </c>
      <c r="HA504" s="192">
        <f t="shared" si="1784"/>
        <v>0</v>
      </c>
      <c r="HB504" s="192">
        <f t="shared" si="1785"/>
        <v>0</v>
      </c>
      <c r="HC504" s="192">
        <f t="shared" si="1786"/>
        <v>0</v>
      </c>
      <c r="HD504" s="192">
        <f t="shared" si="1787"/>
        <v>0</v>
      </c>
      <c r="HE504" s="192">
        <f t="shared" si="1788"/>
        <v>0</v>
      </c>
      <c r="HF504" s="192">
        <f t="shared" si="1789"/>
        <v>0</v>
      </c>
      <c r="HG504" s="192">
        <f t="shared" si="1790"/>
        <v>0</v>
      </c>
      <c r="HH504" s="192">
        <f t="shared" si="1791"/>
        <v>0</v>
      </c>
      <c r="HI504" s="192">
        <f t="shared" si="1792"/>
        <v>0</v>
      </c>
      <c r="HJ504" s="192">
        <f t="shared" si="1793"/>
        <v>0</v>
      </c>
      <c r="HK504" s="192">
        <f t="shared" si="1794"/>
        <v>0</v>
      </c>
      <c r="HL504" s="192">
        <f t="shared" si="1795"/>
        <v>0</v>
      </c>
      <c r="HM504" s="192">
        <f t="shared" si="1796"/>
        <v>0</v>
      </c>
      <c r="HN504" s="194">
        <f t="shared" si="1797"/>
        <v>0</v>
      </c>
      <c r="HO504" s="194">
        <f t="shared" si="1798"/>
        <v>0</v>
      </c>
      <c r="HP504" s="194">
        <f t="shared" si="1799"/>
        <v>0</v>
      </c>
      <c r="HQ504" s="194">
        <f t="shared" si="1800"/>
        <v>0</v>
      </c>
      <c r="HR504" s="194">
        <f t="shared" si="1801"/>
        <v>0</v>
      </c>
      <c r="HS504" s="195" t="str">
        <f t="shared" si="1599"/>
        <v/>
      </c>
      <c r="HT504" s="196">
        <f t="shared" si="1595"/>
        <v>0</v>
      </c>
      <c r="HU504" s="196">
        <f t="shared" si="1596"/>
        <v>0</v>
      </c>
      <c r="HV504" s="197" t="str">
        <f t="shared" si="1600"/>
        <v/>
      </c>
      <c r="HW504" s="197" t="str">
        <f t="shared" si="1802"/>
        <v/>
      </c>
      <c r="HX504" s="197" t="str">
        <f t="shared" si="1803"/>
        <v/>
      </c>
      <c r="HY504" s="195" t="str">
        <f t="shared" si="1601"/>
        <v/>
      </c>
      <c r="HZ504" s="30">
        <f t="shared" si="1597"/>
        <v>0</v>
      </c>
      <c r="IA504" s="198">
        <f t="shared" si="1602"/>
        <v>0</v>
      </c>
      <c r="IB504" s="195"/>
      <c r="IC504" s="195">
        <f t="shared" si="1804"/>
        <v>0</v>
      </c>
      <c r="ID504" s="195">
        <f t="shared" si="1603"/>
        <v>0</v>
      </c>
      <c r="IE504" s="195">
        <f t="shared" si="1805"/>
        <v>0</v>
      </c>
      <c r="IF504" s="195">
        <f t="shared" si="1604"/>
        <v>0</v>
      </c>
      <c r="IG504" s="307">
        <f t="shared" si="1605"/>
        <v>0</v>
      </c>
      <c r="IH504" s="307">
        <f t="shared" si="1606"/>
        <v>0</v>
      </c>
      <c r="II504" s="44">
        <f t="shared" si="1806"/>
        <v>0</v>
      </c>
      <c r="IJ504" s="44">
        <f t="shared" si="1807"/>
        <v>0</v>
      </c>
      <c r="IK504" s="44">
        <f t="shared" si="1808"/>
        <v>0</v>
      </c>
      <c r="IL504" s="44">
        <f t="shared" si="1809"/>
        <v>0</v>
      </c>
      <c r="IM504" s="44">
        <f t="shared" si="1810"/>
        <v>0</v>
      </c>
      <c r="IN504" s="44">
        <f t="shared" si="1811"/>
        <v>0</v>
      </c>
      <c r="IO504" s="44">
        <f t="shared" si="1812"/>
        <v>0</v>
      </c>
    </row>
    <row r="505" spans="1:249" ht="18" customHeight="1">
      <c r="A505" s="188">
        <v>499</v>
      </c>
      <c r="B505" s="326"/>
      <c r="C505" s="289"/>
      <c r="D505" s="199"/>
      <c r="E505" s="189"/>
      <c r="F505" s="189"/>
      <c r="G505" s="190"/>
      <c r="H505" s="190"/>
      <c r="I505" s="272"/>
      <c r="J505" s="207"/>
      <c r="K505" s="214" t="str">
        <f t="shared" si="1607"/>
        <v/>
      </c>
      <c r="L505" s="200" t="str">
        <f t="shared" si="1608"/>
        <v/>
      </c>
      <c r="M505" s="200" t="str">
        <f t="shared" si="1609"/>
        <v/>
      </c>
      <c r="N505" s="209" t="str">
        <f t="shared" si="1598"/>
        <v/>
      </c>
      <c r="O505" s="208" t="str">
        <f>IFERROR(IF(D505="","",IF(K505="","",IF(I505="","",IF(F505="F",VLOOKUP(K505,F!A:G,2,0),IF(F505="M",VLOOKUP(K505,M!A:G,2,0),""))))),0)</f>
        <v/>
      </c>
      <c r="P505" s="191" t="str">
        <f>IFERROR(IF(D505="","",IF(K505="","",IF(I505="","",IF(F505="F",VLOOKUP(K505,F!A:G,3,0),IF(F505="M",VLOOKUP(K505,M!A:G,3,0),""))))),0)</f>
        <v/>
      </c>
      <c r="Q505" s="191" t="str">
        <f>IFERROR(IF(D505="","",IF(K505="","",IF(I505="","",IF(F505="F",VLOOKUP(K505,F!A:G,4,0),IF(F505="M",VLOOKUP(K505,M!A:G,4,0),""))))),0)</f>
        <v/>
      </c>
      <c r="R505" s="191" t="str">
        <f>IFERROR(IF(D505="","",IF(K505="","",IF(I505="","",IF(F505="F",VLOOKUP(K505,F!A:G,5,0),IF(F505="M",VLOOKUP(K505,M!A:G,5,0),""))))),0)</f>
        <v/>
      </c>
      <c r="S505" s="191" t="str">
        <f>IFERROR(IF(D505="","",IF(K505="","",IF(I505="","",IF(F505="F",VLOOKUP(K505,F!A:G,6,0),IF(F505="M",VLOOKUP(K505,M!A:G,6,0),""))))),0)</f>
        <v/>
      </c>
      <c r="T505" s="191" t="str">
        <f>IFERROR(IF(D505="","",IF(K505="","",IF(I505="","",IF(F505="F",VLOOKUP(K505,F!A:G,7,0),IF(F505="M",VLOOKUP(K505,M!A:G,7,0),""))))),0)</f>
        <v/>
      </c>
      <c r="U505" s="191" t="str">
        <f>IFERROR(IF(D505="","",IF(K505="","",IF(J505="","",IF(F505="F",VLOOKUP(K505,F!A:M,8,0),IF(F505="M",VLOOKUP(K505,M!A:M,8,0),""))))),0)</f>
        <v/>
      </c>
      <c r="V505" s="191" t="str">
        <f>IFERROR(IF(D505="","",IF(K505="","",IF(J505="","",IF(F505="F",VLOOKUP(K505,F!A:M,9,0),IF(F505="M",VLOOKUP(K505,M!A:M,9,0),""))))),0)</f>
        <v/>
      </c>
      <c r="W505" s="191" t="str">
        <f>IFERROR(IF(D505="","",IF(K505="","",IF(J505="","",IF(F505="F",VLOOKUP(K505,F!A:M,10,0),IF(F505="M",VLOOKUP(K505,M!A:M,10,0),""))))),0)</f>
        <v/>
      </c>
      <c r="X505" s="191" t="str">
        <f>IFERROR(IF(D505="","",IF(K505="","",IF(J505="","",IF(F505="F",VLOOKUP(K505,F!A:M,11,0),IF(F505="M",VLOOKUP(K505,M!A:M,11,0),""))))),0)</f>
        <v/>
      </c>
      <c r="Y505" s="191" t="str">
        <f>IFERROR(IF(D505="","",IF(K505="","",IF(J505="","",IF(F505="F",VLOOKUP(K505,F!A:M,12,0),IF(F505="M",VLOOKUP(K505,M!A:M,12,0),""))))),0)</f>
        <v/>
      </c>
      <c r="Z505" s="191" t="str">
        <f>IFERROR(IF(D505="","",IF(K505="","",IF(J505="","",IF(F505="F",VLOOKUP(K505,F!A:M,13,0),IF(F505="M",VLOOKUP(K505,M!A:M,13,0),""))))),0)</f>
        <v/>
      </c>
      <c r="AA505" s="191" t="str">
        <f>IFERROR(IF(D505="","",IF(F505="","",IF(J505="","",IF(K505="","",IF(AND(K505&gt;23,K505&lt;=60),IF(F505="F",VLOOKUP(MROUND(HZ505,0.5),'F-Weight for Length'!K:S,2,0),VLOOKUP(MROUND(HZ505,0.5),'M-Weight for Length'!K:S,2,0)),IF(K505&gt;60,IF(F505="F",VLOOKUP(K505,'F-Weight for Length'!U:AC,2,0),VLOOKUP(K505,'M-Weight for Length'!U:AC,2,0)),IF(F505="F",VLOOKUP(MROUND(HZ505,0.5),'F-Weight for Length'!A:I,2,0),VLOOKUP(MROUND(HZ505,0.5),'M-Weight for Length'!A:I,2,0)))))))),0)</f>
        <v/>
      </c>
      <c r="AB505" s="191" t="str">
        <f>IFERROR(IF(D505="","",IF(F505="","",IF(J505="","",IF(K505="","",IF(AND(K505&gt;23,K505&lt;=60),IF(F505="F",VLOOKUP(MROUND(HZ505,0.5),'F-Weight for Length'!K:S,3,0),VLOOKUP(MROUND(HZ505,0.5),'M-Weight for Length'!K:S,3,0)),IF(K505&gt;60,IF(F505="F",VLOOKUP(K505,'F-Weight for Length'!U:AC,3,0),VLOOKUP(K505,'M-Weight for Length'!U:AC,3,0)),IF(F505="F",VLOOKUP(MROUND(HZ505,0.5),'F-Weight for Length'!A:I,3,0),VLOOKUP(MROUND(HZ505,0.5),'M-Weight for Length'!A:I,3,0)))))))),0)</f>
        <v/>
      </c>
      <c r="AC505" s="191" t="str">
        <f>IFERROR(IF(D505="","",IF(F505="","",IF(J505="","",IF(K505="","",IF(AND(K505&gt;23,K505&lt;=60),IF(F505="F",VLOOKUP(MROUND(HZ505,0.5),'F-Weight for Length'!K:S,4,0),VLOOKUP(MROUND(HZ505,0.5),'M-Weight for Length'!K:S,4,0)),IF(K505&gt;60,IF(F505="F",VLOOKUP(K505,'F-Weight for Length'!U:AC,4,0),VLOOKUP(K505,'M-Weight for Length'!U:AC,4,0)),IF(F505="F",VLOOKUP(MROUND(HZ505,0.5),'F-Weight for Length'!A:I,4,0),VLOOKUP(MROUND(HZ505,0.5),'M-Weight for Length'!A:I,4,0)))))))),0)</f>
        <v/>
      </c>
      <c r="AD505" s="191" t="str">
        <f>IFERROR(IF(D505="","",IF(F505="","",IF(J505="","",IF(K505="","",IF(AND(K505&gt;23,K505&lt;=60),IF(F505="F",VLOOKUP(MROUND(HZ505,0.5),'F-Weight for Length'!K:S,5,0),VLOOKUP(MROUND(HZ505,0.5),'M-Weight for Length'!K:S,5,0)),IF(K505&gt;60,IF(F505="F",VLOOKUP(K505,'F-Weight for Length'!U:AC,5,0),VLOOKUP(K505,'M-Weight for Length'!U:AC,5,0)),IF(F505="F",VLOOKUP(MROUND(HZ505,0.5),'F-Weight for Length'!A:I,5,0),VLOOKUP(MROUND(HZ505,0.5),'M-Weight for Length'!A:I,5,0)))))))),0)</f>
        <v/>
      </c>
      <c r="AE505" s="191" t="str">
        <f>IFERROR(IF(D505="","",IF(F505="","",IF(J505="","",IF(K505="","",IF(AND(K505&gt;23,K505&lt;=60),IF(F505="F",VLOOKUP(MROUND(HZ505,0.5),'F-Weight for Length'!K:S,6,0),VLOOKUP(MROUND(HZ505,0.5),'M-Weight for Length'!K:S,6,0)),IF(K505&gt;60,IF(F505="F",VLOOKUP(K505,'F-Weight for Length'!U:AC,6,0),VLOOKUP(K505,'M-Weight for Length'!U:AC,6,0)),IF(F505="F",VLOOKUP(MROUND(HZ505,0.5),'F-Weight for Length'!A:I,6,0),VLOOKUP(MROUND(HZ505,0.5),'M-Weight for Length'!A:I,6,0)))))))),0)</f>
        <v/>
      </c>
      <c r="AF505" s="191" t="str">
        <f>IFERROR(IF(D505="","",IF(F505="","",IF(J505="","",IF(K505="","",IF(AND(K505&gt;23,K505&lt;=60),IF(F505="F",VLOOKUP(MROUND(HZ505,0.5),'F-Weight for Length'!K:S,7,0),VLOOKUP(MROUND(HZ505,0.5),'M-Weight for Length'!K:S,7,0)),IF(K505&gt;60,IF(F505="F",VLOOKUP(K505,'F-Weight for Length'!U:AC,7,0),VLOOKUP(K505,'M-Weight for Length'!U:AC,7,0)),IF(F505="F",VLOOKUP(MROUND(HZ505,0.5),'F-Weight for Length'!A:I,7,0),VLOOKUP(MROUND(HZ505,0.5),'M-Weight for Length'!A:I,7,0)))))))),0)</f>
        <v/>
      </c>
      <c r="AG505" s="191" t="str">
        <f>IFERROR(IF(D505="","",IF(F505="","",IF(J505="","",IF(K505="","",IF(AND(K505&gt;23,K505&lt;=60),IF(F505="F",VLOOKUP(MROUND(HZ505,0.5),'F-Weight for Length'!K:S,8,0),VLOOKUP(MROUND(HZ505,0.5),'M-Weight for Length'!K:S,8,0)),IF(K505&gt;60,IF(F505="F",VLOOKUP(K505,'F-Weight for Length'!U:AC,8,0),VLOOKUP(K505,'M-Weight for Length'!U:AC,8,0)),IF(F505="F",VLOOKUP(MROUND(HZ505,0.5),'F-Weight for Length'!A:I,8,0),VLOOKUP(MROUND(HZ505,0.5),'M-Weight for Length'!A:I,8,0)))))))),0)</f>
        <v/>
      </c>
      <c r="AH505" s="191" t="str">
        <f>IFERROR(IF(D505="","",IF(F505="","",IF(J505="","",IF(K505="","",IF(AND(K505&gt;23,K505&lt;=60),IF(F505="F",VLOOKUP(MROUND(HZ505,0.5),'F-Weight for Length'!K:S,9,0),VLOOKUP(MROUND(HZ505,0.5),'M-Weight for Length'!K:S,9,0)),IF(K505&gt;60,IF(F505="F",VLOOKUP(K505,'F-Weight for Length'!U:AC,9,0),VLOOKUP(K505,'M-Weight for Length'!U:AC,9,0)),IF(F505="F",VLOOKUP(MROUND(HZ505,0.5),'F-Weight for Length'!A:I,9,0),VLOOKUP(MROUND(HZ505,0.5),'M-Weight for Length'!A:I,9,0)))))))),0)</f>
        <v/>
      </c>
      <c r="AI505" s="192">
        <f t="shared" si="1610"/>
        <v>0</v>
      </c>
      <c r="AJ505" s="192">
        <f t="shared" si="1611"/>
        <v>0</v>
      </c>
      <c r="AK505" s="192">
        <f t="shared" si="1612"/>
        <v>0</v>
      </c>
      <c r="AL505" s="192">
        <f t="shared" si="1613"/>
        <v>0</v>
      </c>
      <c r="AM505" s="192">
        <f t="shared" si="1614"/>
        <v>0</v>
      </c>
      <c r="AN505" s="192">
        <f t="shared" si="1615"/>
        <v>0</v>
      </c>
      <c r="AO505" s="192">
        <f t="shared" si="1616"/>
        <v>0</v>
      </c>
      <c r="AP505" s="192">
        <f t="shared" si="1617"/>
        <v>0</v>
      </c>
      <c r="AQ505" s="192">
        <f t="shared" si="1618"/>
        <v>0</v>
      </c>
      <c r="AR505" s="192">
        <f t="shared" si="1619"/>
        <v>0</v>
      </c>
      <c r="AS505" s="192">
        <f t="shared" si="1620"/>
        <v>0</v>
      </c>
      <c r="AT505" s="192">
        <f t="shared" si="1621"/>
        <v>0</v>
      </c>
      <c r="AU505" s="192">
        <f t="shared" si="1622"/>
        <v>0</v>
      </c>
      <c r="AV505" s="192">
        <f t="shared" si="1623"/>
        <v>0</v>
      </c>
      <c r="AW505" s="192">
        <f t="shared" si="1624"/>
        <v>0</v>
      </c>
      <c r="AX505" s="192">
        <f t="shared" si="1625"/>
        <v>0</v>
      </c>
      <c r="AY505" s="192">
        <f t="shared" si="1626"/>
        <v>0</v>
      </c>
      <c r="AZ505" s="192">
        <f t="shared" si="1627"/>
        <v>0</v>
      </c>
      <c r="BA505" s="192">
        <f t="shared" si="1628"/>
        <v>0</v>
      </c>
      <c r="BB505" s="192">
        <f t="shared" si="1629"/>
        <v>0</v>
      </c>
      <c r="BC505" s="192">
        <f t="shared" si="1630"/>
        <v>0</v>
      </c>
      <c r="BD505" s="192">
        <f t="shared" si="1631"/>
        <v>0</v>
      </c>
      <c r="BE505" s="192">
        <f t="shared" si="1632"/>
        <v>0</v>
      </c>
      <c r="BF505" s="192">
        <f t="shared" si="1633"/>
        <v>0</v>
      </c>
      <c r="BG505" s="192">
        <f t="shared" si="1634"/>
        <v>0</v>
      </c>
      <c r="BH505" s="192">
        <f t="shared" si="1635"/>
        <v>0</v>
      </c>
      <c r="BI505" s="192">
        <f t="shared" si="1636"/>
        <v>0</v>
      </c>
      <c r="BJ505" s="192">
        <f t="shared" si="1637"/>
        <v>0</v>
      </c>
      <c r="BK505" s="192">
        <f t="shared" si="1638"/>
        <v>0</v>
      </c>
      <c r="BL505" s="192">
        <f t="shared" si="1639"/>
        <v>0</v>
      </c>
      <c r="BM505" s="192">
        <f t="shared" si="1640"/>
        <v>0</v>
      </c>
      <c r="BN505" s="192">
        <f t="shared" si="1641"/>
        <v>0</v>
      </c>
      <c r="BO505" s="192">
        <f t="shared" si="1642"/>
        <v>0</v>
      </c>
      <c r="BP505" s="192">
        <f t="shared" si="1643"/>
        <v>0</v>
      </c>
      <c r="BQ505" s="192">
        <f t="shared" si="1644"/>
        <v>0</v>
      </c>
      <c r="BR505" s="192">
        <f t="shared" si="1645"/>
        <v>0</v>
      </c>
      <c r="BS505" s="192">
        <f t="shared" si="1646"/>
        <v>0</v>
      </c>
      <c r="BT505" s="192">
        <f t="shared" si="1647"/>
        <v>0</v>
      </c>
      <c r="BU505" s="192">
        <f t="shared" si="1648"/>
        <v>0</v>
      </c>
      <c r="BV505" s="192">
        <f t="shared" si="1649"/>
        <v>0</v>
      </c>
      <c r="BW505" s="192">
        <f t="shared" si="1650"/>
        <v>0</v>
      </c>
      <c r="BX505" s="192">
        <f t="shared" si="1651"/>
        <v>0</v>
      </c>
      <c r="BY505" s="192">
        <f t="shared" si="1652"/>
        <v>0</v>
      </c>
      <c r="BZ505" s="192">
        <f t="shared" si="1653"/>
        <v>0</v>
      </c>
      <c r="CA505" s="192">
        <f t="shared" si="1654"/>
        <v>0</v>
      </c>
      <c r="CB505" s="192">
        <f t="shared" si="1655"/>
        <v>0</v>
      </c>
      <c r="CC505" s="192">
        <f t="shared" si="1656"/>
        <v>0</v>
      </c>
      <c r="CD505" s="192">
        <f t="shared" si="1657"/>
        <v>0</v>
      </c>
      <c r="CE505" s="192">
        <f t="shared" si="1658"/>
        <v>0</v>
      </c>
      <c r="CF505" s="192">
        <f t="shared" si="1659"/>
        <v>0</v>
      </c>
      <c r="CG505" s="192">
        <f t="shared" si="1660"/>
        <v>0</v>
      </c>
      <c r="CH505" s="192">
        <f t="shared" si="1661"/>
        <v>0</v>
      </c>
      <c r="CI505" s="192">
        <f t="shared" si="1662"/>
        <v>0</v>
      </c>
      <c r="CJ505" s="192">
        <f t="shared" si="1663"/>
        <v>0</v>
      </c>
      <c r="CK505" s="192">
        <f t="shared" si="1664"/>
        <v>0</v>
      </c>
      <c r="CL505" s="192">
        <f t="shared" si="1665"/>
        <v>0</v>
      </c>
      <c r="CM505" s="192">
        <f t="shared" si="1666"/>
        <v>0</v>
      </c>
      <c r="CN505" s="192">
        <f t="shared" si="1667"/>
        <v>0</v>
      </c>
      <c r="CO505" s="192">
        <f t="shared" si="1668"/>
        <v>0</v>
      </c>
      <c r="CP505" s="192">
        <f t="shared" si="1669"/>
        <v>0</v>
      </c>
      <c r="CQ505" s="192">
        <f t="shared" si="1670"/>
        <v>0</v>
      </c>
      <c r="CR505" s="192">
        <f t="shared" si="1671"/>
        <v>0</v>
      </c>
      <c r="CS505" s="192">
        <f t="shared" si="1672"/>
        <v>0</v>
      </c>
      <c r="CT505" s="192">
        <f t="shared" si="1673"/>
        <v>0</v>
      </c>
      <c r="CU505" s="192">
        <f t="shared" si="1674"/>
        <v>0</v>
      </c>
      <c r="CV505" s="192">
        <f t="shared" si="1675"/>
        <v>0</v>
      </c>
      <c r="CW505" s="192">
        <f t="shared" si="1676"/>
        <v>0</v>
      </c>
      <c r="CX505" s="192">
        <f t="shared" si="1677"/>
        <v>0</v>
      </c>
      <c r="CY505" s="192">
        <f t="shared" si="1678"/>
        <v>0</v>
      </c>
      <c r="CZ505" s="192">
        <f t="shared" si="1679"/>
        <v>0</v>
      </c>
      <c r="DA505" s="192">
        <f t="shared" si="1680"/>
        <v>0</v>
      </c>
      <c r="DB505" s="192">
        <f t="shared" si="1681"/>
        <v>0</v>
      </c>
      <c r="DC505" s="192">
        <f t="shared" si="1682"/>
        <v>0</v>
      </c>
      <c r="DD505" s="192">
        <f t="shared" si="1683"/>
        <v>0</v>
      </c>
      <c r="DE505" s="192">
        <f t="shared" si="1684"/>
        <v>0</v>
      </c>
      <c r="DF505" s="192">
        <f t="shared" si="1685"/>
        <v>0</v>
      </c>
      <c r="DG505" s="192">
        <f t="shared" si="1686"/>
        <v>0</v>
      </c>
      <c r="DH505" s="192">
        <f t="shared" si="1687"/>
        <v>0</v>
      </c>
      <c r="DI505" s="192">
        <f t="shared" si="1688"/>
        <v>0</v>
      </c>
      <c r="DJ505" s="192">
        <f t="shared" si="1689"/>
        <v>0</v>
      </c>
      <c r="DK505" s="192">
        <f t="shared" si="1690"/>
        <v>0</v>
      </c>
      <c r="DL505" s="192">
        <f t="shared" si="1691"/>
        <v>0</v>
      </c>
      <c r="DM505" s="192">
        <f t="shared" si="1692"/>
        <v>0</v>
      </c>
      <c r="DN505" s="192">
        <f t="shared" si="1693"/>
        <v>0</v>
      </c>
      <c r="DO505" s="192">
        <f t="shared" si="1694"/>
        <v>0</v>
      </c>
      <c r="DP505" s="192">
        <f t="shared" si="1695"/>
        <v>0</v>
      </c>
      <c r="DQ505" s="192">
        <f t="shared" si="1696"/>
        <v>0</v>
      </c>
      <c r="DR505" s="192">
        <f t="shared" si="1697"/>
        <v>0</v>
      </c>
      <c r="DS505" s="192">
        <f t="shared" si="1698"/>
        <v>0</v>
      </c>
      <c r="DT505" s="192">
        <f t="shared" si="1699"/>
        <v>0</v>
      </c>
      <c r="DU505" s="192">
        <f t="shared" si="1700"/>
        <v>0</v>
      </c>
      <c r="DV505" s="193">
        <f t="shared" si="1701"/>
        <v>0</v>
      </c>
      <c r="DW505" s="193">
        <f t="shared" si="1702"/>
        <v>0</v>
      </c>
      <c r="DX505" s="193">
        <f t="shared" si="1703"/>
        <v>0</v>
      </c>
      <c r="DY505" s="193">
        <f t="shared" si="1704"/>
        <v>0</v>
      </c>
      <c r="DZ505" s="193">
        <f t="shared" si="1705"/>
        <v>0</v>
      </c>
      <c r="EA505" s="192">
        <f t="shared" si="1706"/>
        <v>0</v>
      </c>
      <c r="EB505" s="192">
        <f t="shared" si="1707"/>
        <v>0</v>
      </c>
      <c r="EC505" s="192">
        <f t="shared" si="1708"/>
        <v>0</v>
      </c>
      <c r="ED505" s="192">
        <f t="shared" si="1709"/>
        <v>0</v>
      </c>
      <c r="EE505" s="192">
        <f t="shared" si="1710"/>
        <v>0</v>
      </c>
      <c r="EF505" s="192">
        <f t="shared" si="1711"/>
        <v>0</v>
      </c>
      <c r="EG505" s="192">
        <f t="shared" si="1712"/>
        <v>0</v>
      </c>
      <c r="EH505" s="192">
        <f t="shared" si="1713"/>
        <v>0</v>
      </c>
      <c r="EI505" s="192">
        <f t="shared" si="1714"/>
        <v>0</v>
      </c>
      <c r="EJ505" s="192">
        <f t="shared" si="1715"/>
        <v>0</v>
      </c>
      <c r="EK505" s="192">
        <f t="shared" si="1716"/>
        <v>0</v>
      </c>
      <c r="EL505" s="192">
        <f t="shared" si="1717"/>
        <v>0</v>
      </c>
      <c r="EM505" s="192">
        <f t="shared" si="1718"/>
        <v>0</v>
      </c>
      <c r="EN505" s="192">
        <f t="shared" si="1719"/>
        <v>0</v>
      </c>
      <c r="EO505" s="192">
        <f t="shared" si="1720"/>
        <v>0</v>
      </c>
      <c r="EP505" s="192">
        <f t="shared" si="1721"/>
        <v>0</v>
      </c>
      <c r="EQ505" s="192">
        <f t="shared" si="1722"/>
        <v>0</v>
      </c>
      <c r="ER505" s="192">
        <f t="shared" si="1723"/>
        <v>0</v>
      </c>
      <c r="ES505" s="192">
        <f t="shared" si="1724"/>
        <v>0</v>
      </c>
      <c r="ET505" s="192">
        <f t="shared" si="1725"/>
        <v>0</v>
      </c>
      <c r="EU505" s="192">
        <f t="shared" si="1726"/>
        <v>0</v>
      </c>
      <c r="EV505" s="192">
        <f t="shared" si="1727"/>
        <v>0</v>
      </c>
      <c r="EW505" s="192">
        <f t="shared" si="1728"/>
        <v>0</v>
      </c>
      <c r="EX505" s="192">
        <f t="shared" si="1729"/>
        <v>0</v>
      </c>
      <c r="EY505" s="192">
        <f t="shared" si="1730"/>
        <v>0</v>
      </c>
      <c r="EZ505" s="192">
        <f t="shared" si="1731"/>
        <v>0</v>
      </c>
      <c r="FA505" s="192">
        <f t="shared" si="1732"/>
        <v>0</v>
      </c>
      <c r="FB505" s="192">
        <f t="shared" si="1733"/>
        <v>0</v>
      </c>
      <c r="FC505" s="192">
        <f t="shared" si="1734"/>
        <v>0</v>
      </c>
      <c r="FD505" s="192">
        <f t="shared" si="1735"/>
        <v>0</v>
      </c>
      <c r="FE505" s="192">
        <f t="shared" si="1736"/>
        <v>0</v>
      </c>
      <c r="FF505" s="192">
        <f t="shared" si="1737"/>
        <v>0</v>
      </c>
      <c r="FG505" s="192">
        <f t="shared" si="1738"/>
        <v>0</v>
      </c>
      <c r="FH505" s="192">
        <f t="shared" si="1739"/>
        <v>0</v>
      </c>
      <c r="FI505" s="192">
        <f t="shared" si="1740"/>
        <v>0</v>
      </c>
      <c r="FJ505" s="192">
        <f t="shared" si="1741"/>
        <v>0</v>
      </c>
      <c r="FK505" s="192">
        <f t="shared" si="1742"/>
        <v>0</v>
      </c>
      <c r="FL505" s="192">
        <f t="shared" si="1743"/>
        <v>0</v>
      </c>
      <c r="FM505" s="192">
        <f t="shared" si="1744"/>
        <v>0</v>
      </c>
      <c r="FN505" s="192">
        <f t="shared" si="1745"/>
        <v>0</v>
      </c>
      <c r="FO505" s="192">
        <f t="shared" si="1746"/>
        <v>0</v>
      </c>
      <c r="FP505" s="192">
        <f t="shared" si="1747"/>
        <v>0</v>
      </c>
      <c r="FQ505" s="192">
        <f t="shared" si="1748"/>
        <v>0</v>
      </c>
      <c r="FR505" s="192">
        <f t="shared" si="1749"/>
        <v>0</v>
      </c>
      <c r="FS505" s="192">
        <f t="shared" si="1750"/>
        <v>0</v>
      </c>
      <c r="FT505" s="192">
        <f t="shared" si="1751"/>
        <v>0</v>
      </c>
      <c r="FU505" s="192">
        <f t="shared" si="1752"/>
        <v>0</v>
      </c>
      <c r="FV505" s="192">
        <f t="shared" si="1753"/>
        <v>0</v>
      </c>
      <c r="FW505" s="192">
        <f t="shared" si="1754"/>
        <v>0</v>
      </c>
      <c r="FX505" s="192">
        <f t="shared" si="1755"/>
        <v>0</v>
      </c>
      <c r="FY505" s="192">
        <f t="shared" si="1756"/>
        <v>0</v>
      </c>
      <c r="FZ505" s="192">
        <f t="shared" si="1757"/>
        <v>0</v>
      </c>
      <c r="GA505" s="192">
        <f t="shared" si="1758"/>
        <v>0</v>
      </c>
      <c r="GB505" s="192">
        <f t="shared" si="1759"/>
        <v>0</v>
      </c>
      <c r="GC505" s="192">
        <f t="shared" si="1760"/>
        <v>0</v>
      </c>
      <c r="GD505" s="192">
        <f t="shared" si="1761"/>
        <v>0</v>
      </c>
      <c r="GE505" s="192">
        <f t="shared" si="1762"/>
        <v>0</v>
      </c>
      <c r="GF505" s="192">
        <f t="shared" si="1763"/>
        <v>0</v>
      </c>
      <c r="GG505" s="192">
        <f t="shared" si="1764"/>
        <v>0</v>
      </c>
      <c r="GH505" s="192">
        <f t="shared" si="1765"/>
        <v>0</v>
      </c>
      <c r="GI505" s="192">
        <f t="shared" si="1766"/>
        <v>0</v>
      </c>
      <c r="GJ505" s="192">
        <f t="shared" si="1767"/>
        <v>0</v>
      </c>
      <c r="GK505" s="192">
        <f t="shared" si="1768"/>
        <v>0</v>
      </c>
      <c r="GL505" s="192">
        <f t="shared" si="1769"/>
        <v>0</v>
      </c>
      <c r="GM505" s="192">
        <f t="shared" si="1770"/>
        <v>0</v>
      </c>
      <c r="GN505" s="192">
        <f t="shared" si="1771"/>
        <v>0</v>
      </c>
      <c r="GO505" s="192">
        <f t="shared" si="1772"/>
        <v>0</v>
      </c>
      <c r="GP505" s="192">
        <f t="shared" si="1773"/>
        <v>0</v>
      </c>
      <c r="GQ505" s="192">
        <f t="shared" si="1774"/>
        <v>0</v>
      </c>
      <c r="GR505" s="192">
        <f t="shared" si="1775"/>
        <v>0</v>
      </c>
      <c r="GS505" s="192">
        <f t="shared" si="1776"/>
        <v>0</v>
      </c>
      <c r="GT505" s="192">
        <f t="shared" si="1777"/>
        <v>0</v>
      </c>
      <c r="GU505" s="192">
        <f t="shared" si="1778"/>
        <v>0</v>
      </c>
      <c r="GV505" s="192">
        <f t="shared" si="1779"/>
        <v>0</v>
      </c>
      <c r="GW505" s="192">
        <f t="shared" si="1780"/>
        <v>0</v>
      </c>
      <c r="GX505" s="192">
        <f t="shared" si="1781"/>
        <v>0</v>
      </c>
      <c r="GY505" s="192">
        <f t="shared" si="1782"/>
        <v>0</v>
      </c>
      <c r="GZ505" s="192">
        <f t="shared" si="1783"/>
        <v>0</v>
      </c>
      <c r="HA505" s="192">
        <f t="shared" si="1784"/>
        <v>0</v>
      </c>
      <c r="HB505" s="192">
        <f t="shared" si="1785"/>
        <v>0</v>
      </c>
      <c r="HC505" s="192">
        <f t="shared" si="1786"/>
        <v>0</v>
      </c>
      <c r="HD505" s="192">
        <f t="shared" si="1787"/>
        <v>0</v>
      </c>
      <c r="HE505" s="192">
        <f t="shared" si="1788"/>
        <v>0</v>
      </c>
      <c r="HF505" s="192">
        <f t="shared" si="1789"/>
        <v>0</v>
      </c>
      <c r="HG505" s="192">
        <f t="shared" si="1790"/>
        <v>0</v>
      </c>
      <c r="HH505" s="192">
        <f t="shared" si="1791"/>
        <v>0</v>
      </c>
      <c r="HI505" s="192">
        <f t="shared" si="1792"/>
        <v>0</v>
      </c>
      <c r="HJ505" s="192">
        <f t="shared" si="1793"/>
        <v>0</v>
      </c>
      <c r="HK505" s="192">
        <f t="shared" si="1794"/>
        <v>0</v>
      </c>
      <c r="HL505" s="192">
        <f t="shared" si="1795"/>
        <v>0</v>
      </c>
      <c r="HM505" s="192">
        <f t="shared" si="1796"/>
        <v>0</v>
      </c>
      <c r="HN505" s="194">
        <f t="shared" si="1797"/>
        <v>0</v>
      </c>
      <c r="HO505" s="194">
        <f t="shared" si="1798"/>
        <v>0</v>
      </c>
      <c r="HP505" s="194">
        <f t="shared" si="1799"/>
        <v>0</v>
      </c>
      <c r="HQ505" s="194">
        <f t="shared" si="1800"/>
        <v>0</v>
      </c>
      <c r="HR505" s="194">
        <f t="shared" si="1801"/>
        <v>0</v>
      </c>
      <c r="HS505" s="195" t="str">
        <f t="shared" si="1599"/>
        <v/>
      </c>
      <c r="HT505" s="196">
        <f t="shared" si="1595"/>
        <v>0</v>
      </c>
      <c r="HU505" s="196">
        <f t="shared" si="1596"/>
        <v>0</v>
      </c>
      <c r="HV505" s="197" t="str">
        <f t="shared" si="1600"/>
        <v/>
      </c>
      <c r="HW505" s="197" t="str">
        <f t="shared" si="1802"/>
        <v/>
      </c>
      <c r="HX505" s="197" t="str">
        <f t="shared" si="1803"/>
        <v/>
      </c>
      <c r="HY505" s="195" t="str">
        <f t="shared" si="1601"/>
        <v/>
      </c>
      <c r="HZ505" s="30">
        <f t="shared" si="1597"/>
        <v>0</v>
      </c>
      <c r="IA505" s="198">
        <f t="shared" si="1602"/>
        <v>0</v>
      </c>
      <c r="IB505" s="195"/>
      <c r="IC505" s="195">
        <f t="shared" si="1804"/>
        <v>0</v>
      </c>
      <c r="ID505" s="195">
        <f t="shared" si="1603"/>
        <v>0</v>
      </c>
      <c r="IE505" s="195">
        <f t="shared" si="1805"/>
        <v>0</v>
      </c>
      <c r="IF505" s="195">
        <f t="shared" si="1604"/>
        <v>0</v>
      </c>
      <c r="IG505" s="307">
        <f t="shared" si="1605"/>
        <v>0</v>
      </c>
      <c r="IH505" s="307">
        <f t="shared" si="1606"/>
        <v>0</v>
      </c>
      <c r="II505" s="44">
        <f t="shared" si="1806"/>
        <v>0</v>
      </c>
      <c r="IJ505" s="44">
        <f t="shared" si="1807"/>
        <v>0</v>
      </c>
      <c r="IK505" s="44">
        <f t="shared" si="1808"/>
        <v>0</v>
      </c>
      <c r="IL505" s="44">
        <f t="shared" si="1809"/>
        <v>0</v>
      </c>
      <c r="IM505" s="44">
        <f t="shared" si="1810"/>
        <v>0</v>
      </c>
      <c r="IN505" s="44">
        <f t="shared" si="1811"/>
        <v>0</v>
      </c>
      <c r="IO505" s="44">
        <f t="shared" si="1812"/>
        <v>0</v>
      </c>
    </row>
    <row r="506" spans="1:249" ht="18" customHeight="1">
      <c r="A506" s="188">
        <v>500</v>
      </c>
      <c r="B506" s="326"/>
      <c r="C506" s="289"/>
      <c r="D506" s="199"/>
      <c r="E506" s="189"/>
      <c r="F506" s="189"/>
      <c r="G506" s="190"/>
      <c r="H506" s="190"/>
      <c r="I506" s="272"/>
      <c r="J506" s="207"/>
      <c r="K506" s="214" t="str">
        <f t="shared" si="1607"/>
        <v/>
      </c>
      <c r="L506" s="200" t="str">
        <f>IF(O506="","",IF(I506&lt;P506,"SUW",IF(I506&gt;=P506,IF(I506&lt;R506,"UW",IF(I506&gt;=R506,IF(I506&lt;=S506,"N",IF(I506&gt;S506,"OW","ERR")))))))</f>
        <v/>
      </c>
      <c r="M506" s="200" t="str">
        <f>IF(U506="","",IF(J506&lt;V506,"SSt",IF(J506&gt;=V506,IF(J506&lt;X506,"St",IF(J506&gt;=X506,IF(J506&lt;=Y506,"N",IF(J506&gt;Y506,"T","ERR")))))))</f>
        <v/>
      </c>
      <c r="N506" s="209" t="str">
        <f>IF(HY506="","",IF(AA506="","",IF(AND(K506&lt;=60,I506&lt;AB506),"SW",IF(AND(K506&lt;=60,I506&gt;=AB506,I506&lt;AD506),"W",IF(AND(K506&lt;=60,I506&gt;=AD506,I506&lt;=AE506),"N",IF(AND(K506&lt;=60,I506&gt;AE506,I506&lt;=AG506),"OW",IF(AND(K506&lt;=60,I506&gt;AG506),"Ob",IF(AND(K506&gt;60,IH506&lt;AB506),"SW",IF(AND(K506&gt;60,IH506&gt;=AB506,IH506&lt;AD506),"W",IF(AND(K506&gt;60,IH506&gt;=AD506,IH506&lt;=AE506),"N",IF(AND(K506&gt;60,IH506&gt;AE506,IH506&lt;=AG506),"OW",IF(AND(K506&gt;60,IH506&gt;AG506),"Ob"))))))))))))</f>
        <v/>
      </c>
      <c r="O506" s="208" t="str">
        <f>IFERROR(IF(D506="","",IF(K506="","",IF(I506="","",IF(F506="F",VLOOKUP(K506,F!A:G,2,0),IF(F506="M",VLOOKUP(K506,M!A:G,2,0),""))))),0)</f>
        <v/>
      </c>
      <c r="P506" s="191" t="str">
        <f>IFERROR(IF(D506="","",IF(K506="","",IF(I506="","",IF(F506="F",VLOOKUP(K506,F!A:G,3,0),IF(F506="M",VLOOKUP(K506,M!A:G,3,0),""))))),0)</f>
        <v/>
      </c>
      <c r="Q506" s="191" t="str">
        <f>IFERROR(IF(D506="","",IF(K506="","",IF(I506="","",IF(F506="F",VLOOKUP(K506,F!A:G,4,0),IF(F506="M",VLOOKUP(K506,M!A:G,4,0),""))))),0)</f>
        <v/>
      </c>
      <c r="R506" s="191" t="str">
        <f>IFERROR(IF(D506="","",IF(K506="","",IF(I506="","",IF(F506="F",VLOOKUP(K506,F!A:G,5,0),IF(F506="M",VLOOKUP(K506,M!A:G,5,0),""))))),0)</f>
        <v/>
      </c>
      <c r="S506" s="191" t="str">
        <f>IFERROR(IF(D506="","",IF(K506="","",IF(I506="","",IF(F506="F",VLOOKUP(K506,F!A:G,6,0),IF(F506="M",VLOOKUP(K506,M!A:G,6,0),""))))),0)</f>
        <v/>
      </c>
      <c r="T506" s="191" t="str">
        <f>IFERROR(IF(D506="","",IF(K506="","",IF(I506="","",IF(F506="F",VLOOKUP(K506,F!A:G,7,0),IF(F506="M",VLOOKUP(K506,M!A:G,7,0),""))))),0)</f>
        <v/>
      </c>
      <c r="U506" s="191" t="str">
        <f>IFERROR(IF(D506="","",IF(K506="","",IF(J506="","",IF(F506="F",VLOOKUP(K506,F!A:M,8,0),IF(F506="M",VLOOKUP(K506,M!A:M,8,0),""))))),0)</f>
        <v/>
      </c>
      <c r="V506" s="191" t="str">
        <f>IFERROR(IF(D506="","",IF(K506="","",IF(J506="","",IF(F506="F",VLOOKUP(K506,F!A:M,9,0),IF(F506="M",VLOOKUP(K506,M!A:M,9,0),""))))),0)</f>
        <v/>
      </c>
      <c r="W506" s="191" t="str">
        <f>IFERROR(IF(D506="","",IF(K506="","",IF(J506="","",IF(F506="F",VLOOKUP(K506,F!A:M,10,0),IF(F506="M",VLOOKUP(K506,M!A:M,10,0),""))))),0)</f>
        <v/>
      </c>
      <c r="X506" s="191" t="str">
        <f>IFERROR(IF(D506="","",IF(K506="","",IF(J506="","",IF(F506="F",VLOOKUP(K506,F!A:M,11,0),IF(F506="M",VLOOKUP(K506,M!A:M,11,0),""))))),0)</f>
        <v/>
      </c>
      <c r="Y506" s="191" t="str">
        <f>IFERROR(IF(D506="","",IF(K506="","",IF(J506="","",IF(F506="F",VLOOKUP(K506,F!A:M,12,0),IF(F506="M",VLOOKUP(K506,M!A:M,12,0),""))))),0)</f>
        <v/>
      </c>
      <c r="Z506" s="191" t="str">
        <f>IFERROR(IF(D506="","",IF(K506="","",IF(J506="","",IF(F506="F",VLOOKUP(K506,F!A:M,13,0),IF(F506="M",VLOOKUP(K506,M!A:M,13,0),""))))),0)</f>
        <v/>
      </c>
      <c r="AA506" s="191" t="str">
        <f>IFERROR(IF(D506="","",IF(F506="","",IF(J506="","",IF(K506="","",IF(AND(K506&gt;23,K506&lt;=60),IF(F506="F",VLOOKUP(MROUND(HZ506,0.5),'F-Weight for Length'!K:S,2,0),VLOOKUP(MROUND(HZ506,0.5),'M-Weight for Length'!K:S,2,0)),IF(K506&gt;60,IF(F506="F",VLOOKUP(K506,'F-Weight for Length'!U:AC,2,0),VLOOKUP(K506,'M-Weight for Length'!U:AC,2,0)),IF(F506="F",VLOOKUP(MROUND(HZ506,0.5),'F-Weight for Length'!A:I,2,0),VLOOKUP(MROUND(HZ506,0.5),'M-Weight for Length'!A:I,2,0)))))))),0)</f>
        <v/>
      </c>
      <c r="AB506" s="191" t="str">
        <f>IFERROR(IF(D506="","",IF(F506="","",IF(J506="","",IF(K506="","",IF(AND(K506&gt;23,K506&lt;=60),IF(F506="F",VLOOKUP(MROUND(HZ506,0.5),'F-Weight for Length'!K:S,3,0),VLOOKUP(MROUND(HZ506,0.5),'M-Weight for Length'!K:S,3,0)),IF(K506&gt;60,IF(F506="F",VLOOKUP(K506,'F-Weight for Length'!U:AC,3,0),VLOOKUP(K506,'M-Weight for Length'!U:AC,3,0)),IF(F506="F",VLOOKUP(MROUND(HZ506,0.5),'F-Weight for Length'!A:I,3,0),VLOOKUP(MROUND(HZ506,0.5),'M-Weight for Length'!A:I,3,0)))))))),0)</f>
        <v/>
      </c>
      <c r="AC506" s="191" t="str">
        <f>IFERROR(IF(D506="","",IF(F506="","",IF(J506="","",IF(K506="","",IF(AND(K506&gt;23,K506&lt;=60),IF(F506="F",VLOOKUP(MROUND(HZ506,0.5),'F-Weight for Length'!K:S,4,0),VLOOKUP(MROUND(HZ506,0.5),'M-Weight for Length'!K:S,4,0)),IF(K506&gt;60,IF(F506="F",VLOOKUP(K506,'F-Weight for Length'!U:AC,4,0),VLOOKUP(K506,'M-Weight for Length'!U:AC,4,0)),IF(F506="F",VLOOKUP(MROUND(HZ506,0.5),'F-Weight for Length'!A:I,4,0),VLOOKUP(MROUND(HZ506,0.5),'M-Weight for Length'!A:I,4,0)))))))),0)</f>
        <v/>
      </c>
      <c r="AD506" s="191" t="str">
        <f>IFERROR(IF(D506="","",IF(F506="","",IF(J506="","",IF(K506="","",IF(AND(K506&gt;23,K506&lt;=60),IF(F506="F",VLOOKUP(MROUND(HZ506,0.5),'F-Weight for Length'!K:S,5,0),VLOOKUP(MROUND(HZ506,0.5),'M-Weight for Length'!K:S,5,0)),IF(K506&gt;60,IF(F506="F",VLOOKUP(K506,'F-Weight for Length'!U:AC,5,0),VLOOKUP(K506,'M-Weight for Length'!U:AC,5,0)),IF(F506="F",VLOOKUP(MROUND(HZ506,0.5),'F-Weight for Length'!A:I,5,0),VLOOKUP(MROUND(HZ506,0.5),'M-Weight for Length'!A:I,5,0)))))))),0)</f>
        <v/>
      </c>
      <c r="AE506" s="191" t="str">
        <f>IFERROR(IF(D506="","",IF(F506="","",IF(J506="","",IF(K506="","",IF(AND(K506&gt;23,K506&lt;=60),IF(F506="F",VLOOKUP(MROUND(HZ506,0.5),'F-Weight for Length'!K:S,6,0),VLOOKUP(MROUND(HZ506,0.5),'M-Weight for Length'!K:S,6,0)),IF(K506&gt;60,IF(F506="F",VLOOKUP(K506,'F-Weight for Length'!U:AC,6,0),VLOOKUP(K506,'M-Weight for Length'!U:AC,6,0)),IF(F506="F",VLOOKUP(MROUND(HZ506,0.5),'F-Weight for Length'!A:I,6,0),VLOOKUP(MROUND(HZ506,0.5),'M-Weight for Length'!A:I,6,0)))))))),0)</f>
        <v/>
      </c>
      <c r="AF506" s="191" t="str">
        <f>IFERROR(IF(D506="","",IF(F506="","",IF(J506="","",IF(K506="","",IF(AND(K506&gt;23,K506&lt;=60),IF(F506="F",VLOOKUP(MROUND(HZ506,0.5),'F-Weight for Length'!K:S,7,0),VLOOKUP(MROUND(HZ506,0.5),'M-Weight for Length'!K:S,7,0)),IF(K506&gt;60,IF(F506="F",VLOOKUP(K506,'F-Weight for Length'!U:AC,7,0),VLOOKUP(K506,'M-Weight for Length'!U:AC,7,0)),IF(F506="F",VLOOKUP(MROUND(HZ506,0.5),'F-Weight for Length'!A:I,7,0),VLOOKUP(MROUND(HZ506,0.5),'M-Weight for Length'!A:I,7,0)))))))),0)</f>
        <v/>
      </c>
      <c r="AG506" s="191" t="str">
        <f>IFERROR(IF(D506="","",IF(F506="","",IF(J506="","",IF(K506="","",IF(AND(K506&gt;23,K506&lt;=60),IF(F506="F",VLOOKUP(MROUND(HZ506,0.5),'F-Weight for Length'!K:S,8,0),VLOOKUP(MROUND(HZ506,0.5),'M-Weight for Length'!K:S,8,0)),IF(K506&gt;60,IF(F506="F",VLOOKUP(K506,'F-Weight for Length'!U:AC,8,0),VLOOKUP(K506,'M-Weight for Length'!U:AC,8,0)),IF(F506="F",VLOOKUP(MROUND(HZ506,0.5),'F-Weight for Length'!A:I,8,0),VLOOKUP(MROUND(HZ506,0.5),'M-Weight for Length'!A:I,8,0)))))))),0)</f>
        <v/>
      </c>
      <c r="AH506" s="191" t="str">
        <f>IFERROR(IF(D506="","",IF(F506="","",IF(J506="","",IF(K506="","",IF(AND(K506&gt;23,K506&lt;=60),IF(F506="F",VLOOKUP(MROUND(HZ506,0.5),'F-Weight for Length'!K:S,9,0),VLOOKUP(MROUND(HZ506,0.5),'M-Weight for Length'!K:S,9,0)),IF(K506&gt;60,IF(F506="F",VLOOKUP(K506,'F-Weight for Length'!U:AC,9,0),VLOOKUP(K506,'M-Weight for Length'!U:AC,9,0)),IF(F506="F",VLOOKUP(MROUND(HZ506,0.5),'F-Weight for Length'!A:I,9,0),VLOOKUP(MROUND(HZ506,0.5),'M-Weight for Length'!A:I,9,0)))))))),0)</f>
        <v/>
      </c>
      <c r="AI506" s="192">
        <f>IF($HS506=1,IF(F506="F",IF($L506="N",IF($K506&lt;=5,1,0),0),0),0)</f>
        <v>0</v>
      </c>
      <c r="AJ506" s="192">
        <f>IF($HS506=1,IF(F506="F",IF($L506="OW",IF($K506&lt;=5,1,0),0),0),0)</f>
        <v>0</v>
      </c>
      <c r="AK506" s="192">
        <f>IF($HS506=1,IF(F506="F",IF($L506="SUW",IF($K506&lt;=5,1,0),0),0),0)</f>
        <v>0</v>
      </c>
      <c r="AL506" s="192">
        <f>IF($HS506=1,IF(F506="F",IF($L506="UW",IF($K506&lt;=5,1,0),0),0),0)</f>
        <v>0</v>
      </c>
      <c r="AM506" s="192">
        <f>IF($HS506=1,IF(F506="F",IF($M506="N",IF($K506&lt;=5,1,0),0),0),0)</f>
        <v>0</v>
      </c>
      <c r="AN506" s="192">
        <f>IF($HS506=1,IF(F506="F",IF($M506="SSt",IF($K506&lt;=5,1,0),0),0),0)</f>
        <v>0</v>
      </c>
      <c r="AO506" s="192">
        <f>IF($HS506=1,IF(F506="F",IF($M506="St",IF($K506&lt;=5,1,0),0),0),0)</f>
        <v>0</v>
      </c>
      <c r="AP506" s="192">
        <f>IF($HS506=1,IF(F506="F",IF($M506="T",IF($K506&lt;=5,1,0),0),0),0)</f>
        <v>0</v>
      </c>
      <c r="AQ506" s="192">
        <f>IF($HS506=1,IF(F506="F",IF($N506="N",IF($K506&lt;=5,1,0),0),0),0)</f>
        <v>0</v>
      </c>
      <c r="AR506" s="192">
        <f>IF($HS506=1,IF(F506="F",IF($N506="OW",IF($K506&lt;=5,1,0),0),0),0)</f>
        <v>0</v>
      </c>
      <c r="AS506" s="192">
        <f>IF($HS506=1,IF(F506="F",IF($N506="Ob",IF($K506&lt;=5,1,0),0),0),0)</f>
        <v>0</v>
      </c>
      <c r="AT506" s="192">
        <f>IF($HS506=1,IF(F506="F",IF($N506="SW",IF($K506&lt;=5,1,0),0),0),0)</f>
        <v>0</v>
      </c>
      <c r="AU506" s="192">
        <f>IF($HS506=1,IF(F506="F",IF($N506="W",IF($K506&lt;=5,1,0),0),0),0)</f>
        <v>0</v>
      </c>
      <c r="AV506" s="192">
        <f>IF($HS506=1,IF(F506="F",IF($L506="N",IF($K506&gt;5,IF($K506&lt;=11,1,0),0),0),0),0)</f>
        <v>0</v>
      </c>
      <c r="AW506" s="192">
        <f>IF($HS506=1,IF(F506="F",IF($L506="OW",IF($K506&gt;5,IF($K506&lt;=11,1,0),0),0),0),0)</f>
        <v>0</v>
      </c>
      <c r="AX506" s="192">
        <f>IF($HS506=1,IF(F506="F",IF($L506="SUW",IF($K506&gt;5,IF($K506&lt;=11,1,0),0),0),0),0)</f>
        <v>0</v>
      </c>
      <c r="AY506" s="192">
        <f>IF($HS506=1,IF(F506="F",IF($L506="UW",IF($K506&gt;5,IF($K506&lt;=11,1,0),0),0),0),0)</f>
        <v>0</v>
      </c>
      <c r="AZ506" s="192">
        <f>IF($HS506=1,IF(F506="F",IF($M506="N",IF($K506&gt;5,IF($K506&lt;=11,1,0),0),0),0),0)</f>
        <v>0</v>
      </c>
      <c r="BA506" s="192">
        <f>IF($HS506=1,IF(F506="F",IF($M506="SSt",IF($K506&gt;5,IF($K506&lt;=11,1,0),0),0),0),0)</f>
        <v>0</v>
      </c>
      <c r="BB506" s="192">
        <f>IF($HS506=1,IF(F506="F",IF($M506="St",IF($K506&gt;5,IF($K506&lt;=11,1,0),0),0),0),0)</f>
        <v>0</v>
      </c>
      <c r="BC506" s="192">
        <f>IF($HS506=1,IF(F506="F",IF($M506="T",IF($K506&gt;5,IF($K506&lt;=11,1,0),0),0),0),0)</f>
        <v>0</v>
      </c>
      <c r="BD506" s="192">
        <f>IF($HS506=1,IF(F506="F",IF($N506="N",IF($K506&gt;5,IF($K506&lt;=11,1,0),0),0),0),0)</f>
        <v>0</v>
      </c>
      <c r="BE506" s="192">
        <f>IF($HS506=1,IF(F506="F",IF($N506="OW",IF($K506&gt;5,IF($K506&lt;=11,1,0),0),0),0),0)</f>
        <v>0</v>
      </c>
      <c r="BF506" s="192">
        <f>IF($HS506=1,IF(F506="F",IF($N506="Ob",IF($K506&gt;5,IF($K506&lt;=11,1,0),0),0),0),0)</f>
        <v>0</v>
      </c>
      <c r="BG506" s="192">
        <f>IF($HS506=1,IF(F506="F",IF($N506="SW",IF($K506&gt;5,IF($K506&lt;=11,1,0),0),0),0),0)</f>
        <v>0</v>
      </c>
      <c r="BH506" s="192">
        <f>IF($HS506=1,IF(F506="F",IF($N506="W",IF($K506&gt;5,IF($K506&lt;=11,1,0),0),0),0),0)</f>
        <v>0</v>
      </c>
      <c r="BI506" s="192">
        <f>IF($HS506=1,IF(F506="F",IF($L506="N",IF($K506&gt;11,IF($K506&lt;=23,1,0),0),0),0),0)</f>
        <v>0</v>
      </c>
      <c r="BJ506" s="192">
        <f>IF($HS506=1,IF(F506="F",IF($L506="OW",IF($K506&gt;11,IF($K506&lt;=23,1,0),0),0),0),0)</f>
        <v>0</v>
      </c>
      <c r="BK506" s="192">
        <f>IF($HS506=1,IF(F506="F",IF($L506="SUW",IF($K506&gt;11,IF($K506&lt;=23,1,0),0),0),0),0)</f>
        <v>0</v>
      </c>
      <c r="BL506" s="192">
        <f>IF($HS506=1,IF(F506="F",IF($L506="UW",IF($K506&gt;11,IF($K506&lt;=23,1,0),0),0),0),0)</f>
        <v>0</v>
      </c>
      <c r="BM506" s="192">
        <f>IF($HS506=1,IF(F506="F",IF($M506="N",IF($K506&gt;11,IF($K506&lt;=23,1,0),0),0),0),0)</f>
        <v>0</v>
      </c>
      <c r="BN506" s="192">
        <f>IF($HS506=1,IF(F506="F",IF($M506="SSt",IF($K506&gt;11,IF($K506&lt;=23,1,0),0),0),0),0)</f>
        <v>0</v>
      </c>
      <c r="BO506" s="192">
        <f>IF($HS506=1,IF(F506="F",IF($M506="St",IF($K506&gt;11,IF($K506&lt;=23,1,0),0),0),0),0)</f>
        <v>0</v>
      </c>
      <c r="BP506" s="192">
        <f>IF($HS506=1,IF(F506="F",IF($M506="T",IF($K506&gt;11,IF($K506&lt;=23,1,0),0),0),0),0)</f>
        <v>0</v>
      </c>
      <c r="BQ506" s="192">
        <f>IF($HS506=1,IF(F506="F",IF($N506="N",IF($K506&gt;11,IF($K506&lt;=23,1,0),0),0),0),0)</f>
        <v>0</v>
      </c>
      <c r="BR506" s="192">
        <f>IF($HS506=1,IF(F506="F",IF($N506="OW",IF($K506&gt;11,IF($K506&lt;=23,1,0),0),0),0),0)</f>
        <v>0</v>
      </c>
      <c r="BS506" s="192">
        <f>IF($HS506=1,IF(F506="F",IF($N506="Ob",IF($K506&gt;11,IF($K506&lt;=23,1,0),0),0),0),0)</f>
        <v>0</v>
      </c>
      <c r="BT506" s="192">
        <f>IF($HS506=1,IF(F506="F",IF($N506="SW",IF($K506&gt;11,IF($K506&lt;=23,1,0),0),0),0),0)</f>
        <v>0</v>
      </c>
      <c r="BU506" s="192">
        <f>IF($HS506=1,IF(F506="F",IF($N506="W",IF($K506&gt;11,IF($K506&lt;=23,1,0),0),0),0),0)</f>
        <v>0</v>
      </c>
      <c r="BV506" s="192">
        <f>IF($HS506=1,IF(F506="F",IF($L506="N",IF($K506&gt;=24,IF($K506&lt;=35,1,0),0),0),0),0)</f>
        <v>0</v>
      </c>
      <c r="BW506" s="192">
        <f>IF($HS506=1,IF(F506="F",IF($L506="OW",IF($K506&gt;=24,IF($K506&lt;=35,1,0),0),0),0),0)</f>
        <v>0</v>
      </c>
      <c r="BX506" s="192">
        <f>IF($HS506=1,IF(F506="F",IF($L506="SUW",IF($K506&gt;=24,IF($K506&lt;=35,1,0),0),0),0),0)</f>
        <v>0</v>
      </c>
      <c r="BY506" s="192">
        <f>IF($HS506=1,IF(F506="F",IF($L506="UW",IF($K506&gt;=24,IF($K506&lt;=35,1,0),0),0),0),0)</f>
        <v>0</v>
      </c>
      <c r="BZ506" s="192">
        <f>IF($HS506=1,IF(F506="F",IF($M506="N",IF($K506&gt;=24,IF($K506&lt;=35,1,0),0),0),0),0)</f>
        <v>0</v>
      </c>
      <c r="CA506" s="192">
        <f>IF($HS506=1,IF(F506="F",IF($M506="SSt",IF($K506&gt;=24,IF($K506&lt;=35,1,0),0),0),0),0)</f>
        <v>0</v>
      </c>
      <c r="CB506" s="192">
        <f>IF($HS506=1,IF(F506="F",IF($M506="St",IF($K506&gt;=24,IF($K506&lt;=35,1,0),0),0),0),0)</f>
        <v>0</v>
      </c>
      <c r="CC506" s="192">
        <f>IF($HS506=1,IF(F506="F",IF($M506="T",IF($K506&gt;=24,IF($K506&lt;=35,1,0),0),0),0),0)</f>
        <v>0</v>
      </c>
      <c r="CD506" s="192">
        <f>IF($HS506=1,IF(F506="F",IF($N506="N",IF($K506&gt;=24,IF($K506&lt;=35,1,0),0),0),0),0)</f>
        <v>0</v>
      </c>
      <c r="CE506" s="192">
        <f>IF($HS506=1,IF(F506="F",IF($N506="OW",IF($K506&gt;=24,IF($K506&lt;=35,1,0),0),0),0),0)</f>
        <v>0</v>
      </c>
      <c r="CF506" s="192">
        <f>IF($HS506=1,IF(F506="F",IF($N506="Ob",IF($K506&gt;=24,IF($K506&lt;=35,1,0),0),0),0),0)</f>
        <v>0</v>
      </c>
      <c r="CG506" s="192">
        <f>IF($HS506=1,IF(F506="F",IF($N506="SW",IF($K506&gt;=24,IF($K506&lt;=35,1,0),0),0),0),0)</f>
        <v>0</v>
      </c>
      <c r="CH506" s="192">
        <f>IF($HS506=1,IF(F506="F",IF($N506="W",IF($K506&gt;=24,IF($K506&lt;=35,1,0),0),0),0),0)</f>
        <v>0</v>
      </c>
      <c r="CI506" s="192">
        <f>IF($HS506=1,IF(F506="F",IF($L506="N",IF($K506&gt;=36,IF($K506&lt;=47,1,0),0),0),0),0)</f>
        <v>0</v>
      </c>
      <c r="CJ506" s="192">
        <f>IF($HS506=1,IF(F506="F",IF($L506="OW",IF($K506&gt;=36,IF($K506&lt;=47,1,0),0),0),0),0)</f>
        <v>0</v>
      </c>
      <c r="CK506" s="192">
        <f>IF($HS506=1,IF(F506="F",IF($L506="SUW",IF($K506&gt;=36,IF($K506&lt;=47,1,0),0),0),0),0)</f>
        <v>0</v>
      </c>
      <c r="CL506" s="192">
        <f>IF($HS506=1,IF(F506="F",IF($L506="UW",IF($K506&gt;=36,IF($K506&lt;=47,1,0),0),0),0),0)</f>
        <v>0</v>
      </c>
      <c r="CM506" s="192">
        <f>IF($HS506=1,IF(F506="F",IF($M506="N",IF($K506&gt;=36,IF($K506&lt;=47,1,0),0),0),0),0)</f>
        <v>0</v>
      </c>
      <c r="CN506" s="192">
        <f>IF($HS506=1,IF(F506="F",IF($M506="SSt",IF($K506&gt;=36,IF($K506&lt;=47,1,0),0),0),0),0)</f>
        <v>0</v>
      </c>
      <c r="CO506" s="192">
        <f>IF($HS506=1,IF(F506="F",IF($M506="St",IF($K506&gt;=36,IF($K506&lt;=47,1,0),0),0),0),0)</f>
        <v>0</v>
      </c>
      <c r="CP506" s="192">
        <f>IF($HS506=1,IF(F506="F",IF($M506="T",IF($K506&gt;=36,IF($K506&lt;=47,1,0),0),0),0),0)</f>
        <v>0</v>
      </c>
      <c r="CQ506" s="192">
        <f>IF($HS506=1,IF(F506="F",IF($N506="N",IF($K506&gt;=36,IF($K506&lt;=47,1,0),0),0),0),0)</f>
        <v>0</v>
      </c>
      <c r="CR506" s="192">
        <f>IF($HS506=1,IF(F506="F",IF($N506="OW",IF($K506&gt;=36,IF($K506&lt;=47,1,0),0),0),0),0)</f>
        <v>0</v>
      </c>
      <c r="CS506" s="192">
        <f>IF($HS506=1,IF(F506="F",IF($N506="Ob",IF($K506&gt;=36,IF($K506&lt;=47,1,0),0),0),0),0)</f>
        <v>0</v>
      </c>
      <c r="CT506" s="192">
        <f>IF($HS506=1,IF(F506="F",IF($N506="SW",IF($K506&gt;=36,IF($K506&lt;=47,1,0),0),0),0),0)</f>
        <v>0</v>
      </c>
      <c r="CU506" s="192">
        <f>IF($HS506=1,IF(F506="F",IF($N506="W",IF($K506&gt;=36,IF($K506&lt;=47,1,0),0),0),0),0)</f>
        <v>0</v>
      </c>
      <c r="CV506" s="192">
        <f>IF($HS506=1,IF(F506="F",IF($L506="N",IF($K506&gt;=48,IF($K506&lt;=59,1,0),0),0),0),0)</f>
        <v>0</v>
      </c>
      <c r="CW506" s="192">
        <f>IF($HS506=1,IF(F506="F",IF($L506="OW",IF($K506&gt;=48,IF($K506&lt;=59,1,0),0),0),0),0)</f>
        <v>0</v>
      </c>
      <c r="CX506" s="192">
        <f>IF($HS506=1,IF(F506="F",IF($L506="SUW",IF($K506&gt;=48,IF($K506&lt;=59,1,0),0),0),0),0)</f>
        <v>0</v>
      </c>
      <c r="CY506" s="192">
        <f>IF($HS506=1,IF(F506="F",IF($L506="UW",IF($K506&gt;=48,IF($K506&lt;=59,1,0),0),0),0),0)</f>
        <v>0</v>
      </c>
      <c r="CZ506" s="192">
        <f>IF($HS506=1,IF(F506="F",IF($M506="N",IF($K506&gt;=48,IF($K506&lt;=59,1,0),0),0),0),0)</f>
        <v>0</v>
      </c>
      <c r="DA506" s="192">
        <f>IF($HS506=1,IF(F506="F",IF($M506="SSt",IF($K506&gt;=48,IF($K506&lt;=59,1,0),0),0),0),0)</f>
        <v>0</v>
      </c>
      <c r="DB506" s="192">
        <f>IF($HS506=1,IF(F506="F",IF($M506="St",IF($K506&gt;=48,IF($K506&lt;=59,1,0),0),0),0),0)</f>
        <v>0</v>
      </c>
      <c r="DC506" s="192">
        <f>IF($HS506=1,IF(F506="F",IF($M506="T",IF($K506&gt;=48,IF($K506&lt;=59,1,0),0),0),0),0)</f>
        <v>0</v>
      </c>
      <c r="DD506" s="192">
        <f>IF($HS506=1,IF(F506="F",IF($N506="N",IF($K506&gt;=48,IF($K506&lt;=59,1,0),0),0),0),0)</f>
        <v>0</v>
      </c>
      <c r="DE506" s="192">
        <f>IF($HS506=1,IF(F506="F",IF($N506="OW",IF($K506&gt;=48,IF($K506&lt;=59,1,0),0),0),0),0)</f>
        <v>0</v>
      </c>
      <c r="DF506" s="192">
        <f>IF($HS506=1,IF(F506="F",IF($N506="Ob",IF($K506&gt;=48,IF($K506&lt;=59,1,0),0),0),0),0)</f>
        <v>0</v>
      </c>
      <c r="DG506" s="192">
        <f>IF($HS506=1,IF(F506="F",IF($N506="SW",IF($K506&gt;=48,IF($K506&lt;=59,1,0),0),0),0),0)</f>
        <v>0</v>
      </c>
      <c r="DH506" s="192">
        <f>IF($HS506=1,IF(F506="F",IF($N506="W",IF($K506&gt;=48,IF($K506&lt;=59,1,0),0),0),0),0)</f>
        <v>0</v>
      </c>
      <c r="DI506" s="192">
        <f>IF($HS506=1,IF(F506="F",IF($L506="N",IF($K506&gt;=60,IF($K506&lt;=71,1,0),0),0),0),0)</f>
        <v>0</v>
      </c>
      <c r="DJ506" s="192">
        <f>IF($HS506=1,IF(F506="F",IF($L506="OW",IF($K506&gt;=60,IF($K506&lt;=71,1,0),0),0),0),0)</f>
        <v>0</v>
      </c>
      <c r="DK506" s="192">
        <f>IF($HS506=1,IF(F506="F",IF($L506="SUW",IF($K506&gt;=60,IF($K506&lt;=71,1,0),0),0),0),0)</f>
        <v>0</v>
      </c>
      <c r="DL506" s="192">
        <f>IF($HS506=1,IF(F506="F",IF($L506="UW",IF($K506&gt;=60,IF($K506&lt;=71,1,0),0),0),0),0)</f>
        <v>0</v>
      </c>
      <c r="DM506" s="192">
        <f>IF($HS506=1,IF(F506="F",IF($M506="N",IF($K506&gt;=60,IF($K506&lt;=71,1,0),0),0),0),0)</f>
        <v>0</v>
      </c>
      <c r="DN506" s="192">
        <f>IF($HS506=1,IF(F506="F",IF($M506="SSt",IF($K506&gt;=60,IF($K506&lt;=71,1,0),0),0),0),0)</f>
        <v>0</v>
      </c>
      <c r="DO506" s="192">
        <f>IF($HS506=1,IF(F506="F",IF($M506="St",IF($K506&gt;=60,IF($K506&lt;=71,1,0),0),0),0),0)</f>
        <v>0</v>
      </c>
      <c r="DP506" s="192">
        <f>IF($HS506=1,IF(F506="F",IF($M506="T",IF($K506&gt;=60,IF($K506&lt;=71,1,0),0),0),0),0)</f>
        <v>0</v>
      </c>
      <c r="DQ506" s="192">
        <f>IF($HS506=1,IF(F506="F",IF($N506="N",IF($K506&gt;=60,IF($K506&lt;=71,1,0),0),0),0),0)</f>
        <v>0</v>
      </c>
      <c r="DR506" s="192">
        <f>IF($HS506=1,IF(F506="F",IF($N506="OW",IF($K506&gt;=60,IF($K506&lt;=71,1,0),0),0),0),0)</f>
        <v>0</v>
      </c>
      <c r="DS506" s="192">
        <f>IF($HS506=1,IF(F506="F",IF($N506="Ob",IF($K506&gt;=60,IF($K506&lt;=71,1,0),0),0),0),0)</f>
        <v>0</v>
      </c>
      <c r="DT506" s="192">
        <f>IF($HS506=1,IF(F506="F",IF($N506="SW",IF($K506&gt;=60,IF($K506&lt;=71,1,0),0),0),0),0)</f>
        <v>0</v>
      </c>
      <c r="DU506" s="192">
        <f>IF($HS506=1,IF(F506="F",IF($N506="W",IF($K506&gt;=60,IF($K506&lt;=71,1,0),0),0),0),0)</f>
        <v>0</v>
      </c>
      <c r="DV506" s="193">
        <f>IF($HS506=1,IF(F506="F",IF($N506="N",IF($K506=60,1,0),0),0),0)</f>
        <v>0</v>
      </c>
      <c r="DW506" s="193">
        <f>IF($HS506=1,IF(F506="F",IF($N506="OW",IF($K506=60,1,0),0),0),0)</f>
        <v>0</v>
      </c>
      <c r="DX506" s="193">
        <f>IF($HS506=1,IF(F506="F",IF($N506="Ob",IF($K506=60,1,0),0),0),0)</f>
        <v>0</v>
      </c>
      <c r="DY506" s="193">
        <f>IF($HS506=1,IF(F506="F",IF($N506="W",IF($K506=60,1,0),0),0),0)</f>
        <v>0</v>
      </c>
      <c r="DZ506" s="193">
        <f>IF($HS506=1,IF(F506="F",IF($N506="SW",IF($K506=60,1,0),0),0),0)</f>
        <v>0</v>
      </c>
      <c r="EA506" s="192">
        <f>IF($HS506=1,IF(F506="M",IF($L506="N",IF($K506&lt;=5,1,0),0),0),0)</f>
        <v>0</v>
      </c>
      <c r="EB506" s="192">
        <f>IF($HS506=1,IF(F506="M",IF($L506="OW",IF($K506&lt;=5,1,0),0),0),0)</f>
        <v>0</v>
      </c>
      <c r="EC506" s="192">
        <f>IF($HS506=1,IF(F506="M",IF($L506="SUW",IF($K506&lt;=5,1,0),0),0),0)</f>
        <v>0</v>
      </c>
      <c r="ED506" s="192">
        <f>IF($HS506=1,IF(F506="M",IF($L506="UW",IF($K506&lt;=5,1,0),0),0),0)</f>
        <v>0</v>
      </c>
      <c r="EE506" s="192">
        <f>IF($HS506=1,IF(F506="M",IF($M506="N",IF($K506&lt;=5,1,0),0),0),0)</f>
        <v>0</v>
      </c>
      <c r="EF506" s="192">
        <f>IF($HS506=1,IF(F506="M",IF($M506="SSt",IF($K506&lt;=5,1,0),0),0),0)</f>
        <v>0</v>
      </c>
      <c r="EG506" s="192">
        <f>IF($HS506=1,IF(F506="M",IF($M506="St",IF($K506&lt;=5,1,0),0),0),0)</f>
        <v>0</v>
      </c>
      <c r="EH506" s="192">
        <f>IF($HS506=1,IF(F506="M",IF($M506="T",IF($K506&lt;=5,1,0),0),0),0)</f>
        <v>0</v>
      </c>
      <c r="EI506" s="192">
        <f>IF($HS506=1,IF(F506="M",IF($N506="N",IF($K506&lt;=5,1,0),0),0),0)</f>
        <v>0</v>
      </c>
      <c r="EJ506" s="192">
        <f>IF($HS506=1,IF(F506="M",IF($N506="OW",IF($K506&lt;=5,1,0),0),0),0)</f>
        <v>0</v>
      </c>
      <c r="EK506" s="192">
        <f>IF($HS506=1,IF(F506="M",IF($N506="Ob",IF($K506&lt;=5,1,0),0),0),0)</f>
        <v>0</v>
      </c>
      <c r="EL506" s="192">
        <f>IF($HS506=1,IF(F506="M",IF($N506="SW",IF($K506&lt;=5,1,0),0),0),0)</f>
        <v>0</v>
      </c>
      <c r="EM506" s="192">
        <f>IF($HS506=1,IF(F506="M",IF($N506="W",IF($K506&lt;=5,1,0),0),0),0)</f>
        <v>0</v>
      </c>
      <c r="EN506" s="192">
        <f>IF($HS506=1,IF(F506="M",IF($L506="N",IF($K506&gt;5,IF($K506&lt;=11,1,0),0),0),0),0)</f>
        <v>0</v>
      </c>
      <c r="EO506" s="192">
        <f>IF($HS506=1,IF(F506="M",IF($L506="OW",IF($K506&gt;5,IF($K506&lt;=11,1,0),0),0),0),0)</f>
        <v>0</v>
      </c>
      <c r="EP506" s="192">
        <f>IF($HS506=1,IF(F506="M",IF($L506="SUW",IF($K506&gt;5,IF($K506&lt;=11,1,0),0),0),0),0)</f>
        <v>0</v>
      </c>
      <c r="EQ506" s="192">
        <f>IF($HS506=1,IF(F506="M",IF($L506="UW",IF($K506&gt;5,IF($K506&lt;=11,1,0),0),0),0),0)</f>
        <v>0</v>
      </c>
      <c r="ER506" s="192">
        <f>IF($HS506=1,IF(F506="M",IF($M506="N",IF($K506&gt;5,IF($K506&lt;=11,1,0),0),0),0),0)</f>
        <v>0</v>
      </c>
      <c r="ES506" s="192">
        <f>IF($HS506=1,IF(F506="M",IF($M506="SSt",IF($K506&gt;5,IF($K506&lt;=11,1,0),0),0),0),0)</f>
        <v>0</v>
      </c>
      <c r="ET506" s="192">
        <f>IF($HS506=1,IF(F506="M",IF($M506="St",IF($K506&gt;5,IF($K506&lt;=11,1,0),0),0),0),0)</f>
        <v>0</v>
      </c>
      <c r="EU506" s="192">
        <f>IF($HS506=1,IF(F506="M",IF($M506="T",IF($K506&gt;5,IF($K506&lt;=11,1,0),0),0),0),0)</f>
        <v>0</v>
      </c>
      <c r="EV506" s="192">
        <f>IF($HS506=1,IF(F506="M",IF($N506="N",IF($K506&gt;5,IF($K506&lt;=11,1,0),0),0),0),0)</f>
        <v>0</v>
      </c>
      <c r="EW506" s="192">
        <f>IF($HS506=1,IF(F506="M",IF($N506="OW",IF($K506&gt;5,IF($K506&lt;=11,1,0),0),0),0),0)</f>
        <v>0</v>
      </c>
      <c r="EX506" s="192">
        <f>IF($HS506=1,IF(F506="M",IF($N506="Ob",IF($K506&gt;5,IF($K506&lt;=11,1,0),0),0),0),0)</f>
        <v>0</v>
      </c>
      <c r="EY506" s="192">
        <f>IF($HS506=1,IF(F506="M",IF($N506="SW",IF($K506&gt;5,IF($K506&lt;=11,1,0),0),0),0),0)</f>
        <v>0</v>
      </c>
      <c r="EZ506" s="192">
        <f>IF($HS506=1,IF(F506="M",IF($N506="W",IF($K506&gt;5,IF($K506&lt;=11,1,0),0),0),0),0)</f>
        <v>0</v>
      </c>
      <c r="FA506" s="192">
        <f>IF($HS506=1,IF(F506="M",IF($L506="N",IF($K506&gt;11,IF($K506&lt;=23,1,0),0),0),0),0)</f>
        <v>0</v>
      </c>
      <c r="FB506" s="192">
        <f>IF($HS506=1,IF(F506="M",IF($L506="OW",IF($K506&gt;11,IF($K506&lt;=23,1,0),0),0),0),0)</f>
        <v>0</v>
      </c>
      <c r="FC506" s="192">
        <f>IF($HS506=1,IF(F506="M",IF($L506="SUW",IF($K506&gt;11,IF($K506&lt;=23,1,0),0),0),0),0)</f>
        <v>0</v>
      </c>
      <c r="FD506" s="192">
        <f>IF($HS506=1,IF(F506="M",IF($L506="UW",IF($K506&gt;11,IF($K506&lt;=23,1,0),0),0),0),0)</f>
        <v>0</v>
      </c>
      <c r="FE506" s="192">
        <f>IF($HS506=1,IF(F506="M",IF($M506="N",IF($K506&gt;11,IF($K506&lt;=23,1,0),0),0),0),0)</f>
        <v>0</v>
      </c>
      <c r="FF506" s="192">
        <f>IF($HS506=1,IF(F506="M",IF($M506="SSt",IF($K506&gt;11,IF($K506&lt;=23,1,0),0),0),0),0)</f>
        <v>0</v>
      </c>
      <c r="FG506" s="192">
        <f>IF($HS506=1,IF(F506="M",IF($M506="St",IF($K506&gt;11,IF($K506&lt;=23,1,0),0),0),0),0)</f>
        <v>0</v>
      </c>
      <c r="FH506" s="192">
        <f>IF($HS506=1,IF(F506="M",IF($M506="T",IF($K506&gt;11,IF($K506&lt;=23,1,0),0),0),0),0)</f>
        <v>0</v>
      </c>
      <c r="FI506" s="192">
        <f>IF($HS506=1,IF(F506="M",IF($N506="N",IF($K506&gt;11,IF($K506&lt;=23,1,0),0),0),0),0)</f>
        <v>0</v>
      </c>
      <c r="FJ506" s="192">
        <f>IF($HS506=1,IF(F506="M",IF($N506="OW",IF($K506&gt;11,IF($K506&lt;=23,1,0),0),0),0),0)</f>
        <v>0</v>
      </c>
      <c r="FK506" s="192">
        <f>IF($HS506=1,IF(F506="M",IF($N506="Ob",IF($K506&gt;11,IF($K506&lt;=23,1,0),0),0),0),0)</f>
        <v>0</v>
      </c>
      <c r="FL506" s="192">
        <f>IF($HS506=1,IF(F506="M",IF($N506="SW",IF($K506&gt;11,IF($K506&lt;=23,1,0),0),0),0),0)</f>
        <v>0</v>
      </c>
      <c r="FM506" s="192">
        <f>IF($HS506=1,IF(F506="M",IF($N506="W",IF($K506&gt;11,IF($K506&lt;=23,1,0),0),0),0),0)</f>
        <v>0</v>
      </c>
      <c r="FN506" s="192">
        <f>IF($HS506=1,IF(F506="M",IF($L506="N",IF($K506&gt;=24,IF($K506&lt;=35,1,0),0),0),0),0)</f>
        <v>0</v>
      </c>
      <c r="FO506" s="192">
        <f>IF($HS506=1,IF(F506="M",IF($L506="OW",IF($K506&gt;=24,IF($K506&lt;=35,1,0),0),0),0),0)</f>
        <v>0</v>
      </c>
      <c r="FP506" s="192">
        <f>IF($HS506=1,IF(F506="M",IF($L506="SUW",IF($K506&gt;=24,IF($K506&lt;=35,1,0),0),0),0),0)</f>
        <v>0</v>
      </c>
      <c r="FQ506" s="192">
        <f>IF($HS506=1,IF(F506="M",IF($L506="UW",IF($K506&gt;=24,IF($K506&lt;=35,1,0),0),0),0),0)</f>
        <v>0</v>
      </c>
      <c r="FR506" s="192">
        <f>IF($HS506=1,IF(F506="M",IF($M506="N",IF($K506&gt;=24,IF($K506&lt;=35,1,0),0),0),0),0)</f>
        <v>0</v>
      </c>
      <c r="FS506" s="192">
        <f>IF($HS506=1,IF(F506="M",IF($M506="SSt",IF($K506&gt;=24,IF($K506&lt;=35,1,0),0),0),0),0)</f>
        <v>0</v>
      </c>
      <c r="FT506" s="192">
        <f>IF($HS506=1,IF(F506="M",IF($M506="St",IF($K506&gt;=24,IF($K506&lt;=35,1,0),0),0),0),0)</f>
        <v>0</v>
      </c>
      <c r="FU506" s="192">
        <f>IF($HS506=1,IF(F506="M",IF($M506="T",IF($K506&gt;=24,IF($K506&lt;=35,1,0),0),0),0),0)</f>
        <v>0</v>
      </c>
      <c r="FV506" s="192">
        <f>IF($HS506=1,IF(F506="M",IF($N506="N",IF($K506&gt;=24,IF($K506&lt;=35,1,0),0),0),0),0)</f>
        <v>0</v>
      </c>
      <c r="FW506" s="192">
        <f>IF($HS506=1,IF(F506="M",IF($N506="OW",IF($K506&gt;=24,IF($K506&lt;=35,1,0),0),0),0),0)</f>
        <v>0</v>
      </c>
      <c r="FX506" s="192">
        <f>IF($HS506=1,IF(F506="M",IF($N506="Ob",IF($K506&gt;=24,IF($K506&lt;=35,1,0),0),0),0),0)</f>
        <v>0</v>
      </c>
      <c r="FY506" s="192">
        <f>IF($HS506=1,IF(F506="M",IF($N506="SW",IF($K506&gt;=24,IF($K506&lt;=35,1,0),0),0),0),0)</f>
        <v>0</v>
      </c>
      <c r="FZ506" s="192">
        <f>IF($HS506=1,IF(F506="M",IF($N506="W",IF($K506&gt;=24,IF($K506&lt;=35,1,0),0),0),0),0)</f>
        <v>0</v>
      </c>
      <c r="GA506" s="192">
        <f>IF($HS506=1,IF(F506="M",IF($L506="N",IF($K506&gt;=36,IF($K506&lt;=47,1,0),0),0),0),0)</f>
        <v>0</v>
      </c>
      <c r="GB506" s="192">
        <f>IF($HS506=1,IF(F506="M",IF($L506="OW",IF($K506&gt;=36,IF($K506&lt;=47,1,0),0),0),0),0)</f>
        <v>0</v>
      </c>
      <c r="GC506" s="192">
        <f>IF($HS506=1,IF(F506="M",IF($L506="SUW",IF($K506&gt;=36,IF($K506&lt;=47,1,0),0),0),0),0)</f>
        <v>0</v>
      </c>
      <c r="GD506" s="192">
        <f>IF($HS506=1,IF(F506="M",IF($L506="UW",IF($K506&gt;=36,IF($K506&lt;=47,1,0),0),0),0),0)</f>
        <v>0</v>
      </c>
      <c r="GE506" s="192">
        <f>IF($HS506=1,IF(F506="M",IF($M506="N",IF($K506&gt;=36,IF($K506&lt;=47,1,0),0),0),0),0)</f>
        <v>0</v>
      </c>
      <c r="GF506" s="192">
        <f>IF($HS506=1,IF(F506="M",IF($M506="SSt",IF($K506&gt;=36,IF($K506&lt;=47,1,0),0),0),0),0)</f>
        <v>0</v>
      </c>
      <c r="GG506" s="192">
        <f>IF($HS506=1,IF(F506="M",IF($M506="St",IF($K506&gt;=36,IF($K506&lt;=47,1,0),0),0),0),0)</f>
        <v>0</v>
      </c>
      <c r="GH506" s="192">
        <f>IF($HS506=1,IF(F506="M",IF($M506="T",IF($K506&gt;=36,IF($K506&lt;=47,1,0),0),0),0),0)</f>
        <v>0</v>
      </c>
      <c r="GI506" s="192">
        <f>IF($HS506=1,IF(F506="M",IF($N506="N",IF($K506&gt;=36,IF($K506&lt;=47,1,0),0),0),0),0)</f>
        <v>0</v>
      </c>
      <c r="GJ506" s="192">
        <f>IF($HS506=1,IF(F506="M",IF($N506="OW",IF($K506&gt;=36,IF($K506&lt;=47,1,0),0),0),0),0)</f>
        <v>0</v>
      </c>
      <c r="GK506" s="192">
        <f>IF($HS506=1,IF(F506="M",IF($N506="Ob",IF($K506&gt;=36,IF($K506&lt;=47,1,0),0),0),0),0)</f>
        <v>0</v>
      </c>
      <c r="GL506" s="192">
        <f>IF($HS506=1,IF(F506="M",IF($N506="SW",IF($K506&gt;=36,IF($K506&lt;=47,1,0),0),0),0),0)</f>
        <v>0</v>
      </c>
      <c r="GM506" s="192">
        <f>IF($HS506=1,IF(F506="M",IF($N506="W",IF($K506&gt;=36,IF($K506&lt;=47,1,0),0),0),0),0)</f>
        <v>0</v>
      </c>
      <c r="GN506" s="192">
        <f>IF($HS506=1,IF(F506="M",IF($L506="N",IF($K506&gt;=48,IF($K506&lt;=59,1,0),0),0),0),0)</f>
        <v>0</v>
      </c>
      <c r="GO506" s="192">
        <f>IF($HS506=1,IF(F506="M",IF($L506="OW",IF($K506&gt;=48,IF($K506&lt;=59,1,0),0),0),0),0)</f>
        <v>0</v>
      </c>
      <c r="GP506" s="192">
        <f>IF($HS506=1,IF(F506="M",IF($L506="SUW",IF($K506&gt;=48,IF($K506&lt;=59,1,0),0),0),0),0)</f>
        <v>0</v>
      </c>
      <c r="GQ506" s="192">
        <f>IF($HS506=1,IF(F506="M",IF($L506="UW",IF($K506&gt;=48,IF($K506&lt;=59,1,0),0),0),0),0)</f>
        <v>0</v>
      </c>
      <c r="GR506" s="192">
        <f>IF($HS506=1,IF(F506="M",IF($M506="N",IF($K506&gt;=48,IF($K506&lt;=59,1,0),0),0),0),0)</f>
        <v>0</v>
      </c>
      <c r="GS506" s="192">
        <f>IF($HS506=1,IF(F506="M",IF($M506="SSt",IF($K506&gt;=48,IF($K506&lt;=59,1,0),0),0),0),0)</f>
        <v>0</v>
      </c>
      <c r="GT506" s="192">
        <f>IF($HS506=1,IF(F506="M",IF($M506="St",IF($K506&gt;=48,IF($K506&lt;=59,1,0),0),0),0),0)</f>
        <v>0</v>
      </c>
      <c r="GU506" s="192">
        <f>IF($HS506=1,IF(F506="M",IF($M506="T",IF($K506&gt;=48,IF($K506&lt;=59,1,0),0),0),0),0)</f>
        <v>0</v>
      </c>
      <c r="GV506" s="192">
        <f>IF($HS506=1,IF(F506="M",IF($N506="N",IF($K506&gt;=48,IF($K506&lt;=59,1,0),0),0),0),0)</f>
        <v>0</v>
      </c>
      <c r="GW506" s="192">
        <f>IF($HS506=1,IF(F506="M",IF($N506="OW",IF($K506&gt;=48,IF($K506&lt;=59,1,0),0),0),0),0)</f>
        <v>0</v>
      </c>
      <c r="GX506" s="192">
        <f>IF($HS506=1,IF(F506="M",IF($N506="Ob",IF($K506&gt;=48,IF($K506&lt;=59,1,0),0),0),0),0)</f>
        <v>0</v>
      </c>
      <c r="GY506" s="192">
        <f>IF($HS506=1,IF(F506="M",IF($N506="SW",IF($K506&gt;=48,IF($K506&lt;=59,1,0),0),0),0),0)</f>
        <v>0</v>
      </c>
      <c r="GZ506" s="192">
        <f>IF($HS506=1,IF(F506="M",IF($N506="W",IF($K506&gt;=48,IF($K506&lt;=59,1,0),0),0),0),0)</f>
        <v>0</v>
      </c>
      <c r="HA506" s="192">
        <f>IF($HS506=1,IF(F506="M",IF($L506="N",IF($K506&gt;=60,IF($K506&lt;=71,1,0),0),0),0),0)</f>
        <v>0</v>
      </c>
      <c r="HB506" s="192">
        <f>IF($HS506=1,IF(F506="M",IF($L506="OW",IF($K506&gt;=60,IF($K506&lt;=71,1,0),0),0),0),0)</f>
        <v>0</v>
      </c>
      <c r="HC506" s="192">
        <f>IF($HS506=1,IF(F506="M",IF($L506="SUW",IF($K506&gt;=60,IF($K506&lt;=71,1,0),0),0),0),0)</f>
        <v>0</v>
      </c>
      <c r="HD506" s="192">
        <f>IF($HS506=1,IF(F506="M",IF($L506="UW",IF($K506&gt;=60,IF($K506&lt;=71,1,0),0),0),0),0)</f>
        <v>0</v>
      </c>
      <c r="HE506" s="192">
        <f>IF($HS506=1,IF(F506="M",IF($M506="N",IF($K506&gt;=60,IF($K506&lt;=71,1,0),0),0),0),0)</f>
        <v>0</v>
      </c>
      <c r="HF506" s="192">
        <f>IF($HS506=1,IF(F506="M",IF($M506="SSt",IF($K506&gt;=60,IF($K506&lt;=71,1,0),0),0),0),0)</f>
        <v>0</v>
      </c>
      <c r="HG506" s="192">
        <f>IF($HS506=1,IF(F506="M",IF($M506="St",IF($K506&gt;=60,IF($K506&lt;=71,1,0),0),0),0),0)</f>
        <v>0</v>
      </c>
      <c r="HH506" s="192">
        <f>IF($HS506=1,IF(F506="M",IF($M506="T",IF($K506&gt;=60,IF($K506&lt;=71,1,0),0),0),0),0)</f>
        <v>0</v>
      </c>
      <c r="HI506" s="192">
        <f>IF($HS506=1,IF(F506="M",IF($N506="N",IF($K506&gt;=60,IF($K506&lt;=71,1,0),0),0),0),0)</f>
        <v>0</v>
      </c>
      <c r="HJ506" s="192">
        <f>IF($HS506=1,IF(F506="M",IF($N506="OW",IF($K506&gt;=60,IF($K506&lt;=71,1,0),0),0),0),0)</f>
        <v>0</v>
      </c>
      <c r="HK506" s="192">
        <f>IF($HS506=1,IF(F506="M",IF($N506="Ob",IF($K506&gt;=60,IF($K506&lt;=71,1,0),0),0),0),0)</f>
        <v>0</v>
      </c>
      <c r="HL506" s="192">
        <f>IF($HS506=1,IF(F506="M",IF($N506="SW",IF($K506&gt;=60,IF($K506&lt;=71,1,0),0),0),0),0)</f>
        <v>0</v>
      </c>
      <c r="HM506" s="192">
        <f>IF($HS506=1,IF(F506="M",IF($N506="W",IF($K506&gt;=60,IF($K506&lt;=71,1,0),0),0),0),0)</f>
        <v>0</v>
      </c>
      <c r="HN506" s="194">
        <f>IF($HS506=1,IF(F506="M",IF($N506="N",IF($K506=60,1,0),0),0),0)</f>
        <v>0</v>
      </c>
      <c r="HO506" s="194">
        <f>IF($HS506=1,IF(F506="M",IF($N506="OW",IF($K506=60,1,0),0),0),0)</f>
        <v>0</v>
      </c>
      <c r="HP506" s="194">
        <f>IF($HS506=1,IF(F506="M",IF($N506="Ob",IF($K506=60,1,0),0),0),0)</f>
        <v>0</v>
      </c>
      <c r="HQ506" s="194">
        <f>IF($HS506=1,IF(F506="M",IF($N506="W",IF($K506=60,1,0),0),0),0)</f>
        <v>0</v>
      </c>
      <c r="HR506" s="194">
        <f>IF($HS506=1,IF(F506="M",IF($N506="SW",IF($K506=60,1,0),0),0),0)</f>
        <v>0</v>
      </c>
      <c r="HS506" s="195" t="str">
        <f t="shared" si="1599"/>
        <v/>
      </c>
      <c r="HT506" s="196">
        <f>IF(H506="",$HS$4,H506)</f>
        <v>0</v>
      </c>
      <c r="HU506" s="196">
        <f>IF(G506="",$HT$4,G506)</f>
        <v>0</v>
      </c>
      <c r="HV506" s="197" t="str">
        <f>IF(K506&lt;=59,COUNTIF(E506,"YES"),"")</f>
        <v/>
      </c>
      <c r="HW506" s="197" t="str">
        <f>IF(K506&lt;=60,COUNTIF(E506,"YES"),"")</f>
        <v/>
      </c>
      <c r="HX506" s="197" t="str">
        <f>IF(K506&lt;=71,COUNTIF(E506,"YES"),"")</f>
        <v/>
      </c>
      <c r="HY506" s="195" t="str">
        <f>IF(D506="","",IF(E506="","",IF(F506="","",IF(G506="","",IF(H506="","",IF(J506="","",IF(K506="","",1)))))))</f>
        <v/>
      </c>
      <c r="HZ506" s="30">
        <f>IFERROR(IF(OR(IA506&lt;=2,IA506&lt;2.01),INT(J506),IF(OR(IA506&lt;=7,IA506&lt;7.01),INT(J506)+0.5,INT(J506)+1)),0)</f>
        <v>0</v>
      </c>
      <c r="IA506" s="198">
        <f>((J506-INT(J506))*10)</f>
        <v>0</v>
      </c>
      <c r="IB506" s="195"/>
      <c r="IC506" s="195">
        <f t="shared" si="1804"/>
        <v>0</v>
      </c>
      <c r="ID506" s="195">
        <f>IF(AND(D506&lt;&gt;"",N506="SW"),1,0)</f>
        <v>0</v>
      </c>
      <c r="IE506" s="195">
        <f>IF(AND(D506&lt;&gt;"",M506="SSt"),1,0)</f>
        <v>0</v>
      </c>
      <c r="IF506" s="195">
        <f>IF(AND(D506&lt;&gt;"",L506="SUW"),1,0)</f>
        <v>0</v>
      </c>
      <c r="IG506" s="307">
        <f>(J506/100)*(J506/100)</f>
        <v>0</v>
      </c>
      <c r="IH506" s="307">
        <f>IFERROR(IF(K506&gt;60,I506/IG506,0),0)</f>
        <v>0</v>
      </c>
      <c r="II506" s="44">
        <f t="shared" si="1806"/>
        <v>0</v>
      </c>
      <c r="IJ506" s="44">
        <f t="shared" si="1807"/>
        <v>0</v>
      </c>
      <c r="IK506" s="44">
        <f t="shared" si="1808"/>
        <v>0</v>
      </c>
      <c r="IL506" s="44">
        <f t="shared" si="1809"/>
        <v>0</v>
      </c>
      <c r="IM506" s="44">
        <f t="shared" si="1810"/>
        <v>0</v>
      </c>
      <c r="IN506" s="44">
        <f t="shared" si="1811"/>
        <v>0</v>
      </c>
      <c r="IO506" s="44">
        <f t="shared" si="1812"/>
        <v>0</v>
      </c>
    </row>
  </sheetData>
  <sheetProtection password="B081" sheet="1" objects="1" scenarios="1" formatColumns="0" formatRows="0" selectLockedCells="1"/>
  <protectedRanges>
    <protectedRange sqref="N7:N2505" name="Range2_1"/>
  </protectedRanges>
  <dataConsolidate/>
  <mergeCells count="51">
    <mergeCell ref="A2:G2"/>
    <mergeCell ref="I4:I5"/>
    <mergeCell ref="I3:J3"/>
    <mergeCell ref="O3:T3"/>
    <mergeCell ref="P5:Q5"/>
    <mergeCell ref="A4:A6"/>
    <mergeCell ref="C4:C5"/>
    <mergeCell ref="D4:D5"/>
    <mergeCell ref="B4:B5"/>
    <mergeCell ref="H2:M2"/>
    <mergeCell ref="J4:J5"/>
    <mergeCell ref="R5:S5"/>
    <mergeCell ref="K4:N4"/>
    <mergeCell ref="K5:K6"/>
    <mergeCell ref="L5:L6"/>
    <mergeCell ref="M5:M6"/>
    <mergeCell ref="V5:W5"/>
    <mergeCell ref="CI5:CU5"/>
    <mergeCell ref="AA3:AH3"/>
    <mergeCell ref="U3:Z3"/>
    <mergeCell ref="X5:Y5"/>
    <mergeCell ref="AB5:AC5"/>
    <mergeCell ref="N5:N6"/>
    <mergeCell ref="F4:F5"/>
    <mergeCell ref="E3:F3"/>
    <mergeCell ref="G3:H3"/>
    <mergeCell ref="H4:H5"/>
    <mergeCell ref="G4:G5"/>
    <mergeCell ref="E4:E5"/>
    <mergeCell ref="IL4:IM4"/>
    <mergeCell ref="IN4:IO4"/>
    <mergeCell ref="AI5:AU5"/>
    <mergeCell ref="AV5:BH5"/>
    <mergeCell ref="BI5:BU5"/>
    <mergeCell ref="FA5:FM5"/>
    <mergeCell ref="HV4:HX4"/>
    <mergeCell ref="FN5:FZ5"/>
    <mergeCell ref="GA5:GM5"/>
    <mergeCell ref="GN5:GZ5"/>
    <mergeCell ref="HA5:HM5"/>
    <mergeCell ref="HN5:HR5"/>
    <mergeCell ref="IC4:IC5"/>
    <mergeCell ref="HZ2:HZ5"/>
    <mergeCell ref="CV5:DH5"/>
    <mergeCell ref="EA5:EM5"/>
    <mergeCell ref="EN5:EZ5"/>
    <mergeCell ref="BV5:CH5"/>
    <mergeCell ref="AD5:AE5"/>
    <mergeCell ref="AF5:AG5"/>
    <mergeCell ref="DI5:DU5"/>
    <mergeCell ref="DV5:DZ5"/>
  </mergeCells>
  <conditionalFormatting sqref="L7:L506">
    <cfRule type="expression" dxfId="188" priority="37">
      <formula>IF(K7&gt;71,K7&lt;1000)</formula>
    </cfRule>
    <cfRule type="cellIs" dxfId="187" priority="39" operator="equal">
      <formula>"SUW"</formula>
    </cfRule>
    <cfRule type="containsText" dxfId="186" priority="194" operator="containsText" text="UW">
      <formula>NOT(ISERROR(SEARCH("UW",L7)))</formula>
    </cfRule>
    <cfRule type="cellIs" dxfId="185" priority="195" operator="equal">
      <formula>"OW"</formula>
    </cfRule>
  </conditionalFormatting>
  <conditionalFormatting sqref="L7:N506">
    <cfRule type="cellIs" dxfId="184" priority="451" operator="equal">
      <formula>"N"</formula>
    </cfRule>
  </conditionalFormatting>
  <conditionalFormatting sqref="N7:N506">
    <cfRule type="expression" dxfId="183" priority="44">
      <formula>IF(K7&gt;71,K7&lt;1000)</formula>
    </cfRule>
    <cfRule type="containsText" dxfId="182" priority="337" operator="containsText" text="ERR">
      <formula>NOT(ISERROR(SEARCH("ERR",N7)))</formula>
    </cfRule>
    <cfRule type="cellIs" dxfId="181" priority="441" operator="equal">
      <formula>"Ob"</formula>
    </cfRule>
    <cfRule type="cellIs" dxfId="180" priority="442" operator="equal">
      <formula>"OW"</formula>
    </cfRule>
    <cfRule type="cellIs" dxfId="179" priority="443" operator="equal">
      <formula>"W"</formula>
    </cfRule>
    <cfRule type="cellIs" dxfId="178" priority="444" operator="equal">
      <formula>"SW"</formula>
    </cfRule>
  </conditionalFormatting>
  <conditionalFormatting sqref="M7:M506">
    <cfRule type="expression" dxfId="177" priority="46">
      <formula>IF(K7&gt;71,K7&lt;1000)</formula>
    </cfRule>
    <cfRule type="cellIs" dxfId="176" priority="189" operator="equal">
      <formula>"SSt"</formula>
    </cfRule>
    <cfRule type="cellIs" dxfId="175" priority="190" operator="equal">
      <formula>"T"</formula>
    </cfRule>
    <cfRule type="cellIs" dxfId="174" priority="191" operator="equal">
      <formula>"St"</formula>
    </cfRule>
  </conditionalFormatting>
  <conditionalFormatting sqref="E4 C4">
    <cfRule type="containsBlanks" dxfId="173" priority="598">
      <formula>LEN(TRIM(C4))=0</formula>
    </cfRule>
  </conditionalFormatting>
  <conditionalFormatting sqref="G4">
    <cfRule type="duplicateValues" dxfId="172" priority="35"/>
  </conditionalFormatting>
  <conditionalFormatting sqref="I7:I506">
    <cfRule type="containsBlanks" dxfId="171" priority="22">
      <formula>LEN(TRIM(I7))=0</formula>
    </cfRule>
    <cfRule type="cellIs" dxfId="170" priority="27" operator="between">
      <formula>28.001</formula>
      <formula>32</formula>
    </cfRule>
    <cfRule type="cellIs" dxfId="169" priority="28" operator="between">
      <formula>32.001</formula>
      <formula>5000</formula>
    </cfRule>
    <cfRule type="cellIs" dxfId="168" priority="29" operator="between">
      <formula>0.001</formula>
      <formula>2</formula>
    </cfRule>
  </conditionalFormatting>
  <conditionalFormatting sqref="J8:J506">
    <cfRule type="containsBlanks" dxfId="167" priority="23">
      <formula>LEN(TRIM(J8))=0</formula>
    </cfRule>
    <cfRule type="cellIs" dxfId="166" priority="25" operator="between">
      <formula>125.301</formula>
      <formula>130</formula>
    </cfRule>
    <cfRule type="cellIs" dxfId="165" priority="26" operator="between">
      <formula>130.001</formula>
      <formula>5000</formula>
    </cfRule>
    <cfRule type="cellIs" dxfId="164" priority="452" operator="between">
      <formula>0.001</formula>
      <formula>43.5</formula>
    </cfRule>
  </conditionalFormatting>
  <conditionalFormatting sqref="C7:C506">
    <cfRule type="containsBlanks" dxfId="163" priority="13">
      <formula>LEN(TRIM(C7))=0</formula>
    </cfRule>
    <cfRule type="cellIs" dxfId="162" priority="14" operator="equal">
      <formula>0</formula>
    </cfRule>
  </conditionalFormatting>
  <conditionalFormatting sqref="D7:D506">
    <cfRule type="containsBlanks" dxfId="161" priority="15">
      <formula>LEN(TRIM(D7))=0</formula>
    </cfRule>
    <cfRule type="cellIs" dxfId="160" priority="20" operator="equal">
      <formula>0</formula>
    </cfRule>
  </conditionalFormatting>
  <conditionalFormatting sqref="K7:K506">
    <cfRule type="cellIs" dxfId="159" priority="17" operator="between">
      <formula>71.01</formula>
      <formula>1000</formula>
    </cfRule>
    <cfRule type="expression" dxfId="158" priority="19">
      <formula>IF(G7&lt;&gt;0,H7&lt;&gt;0)</formula>
    </cfRule>
    <cfRule type="containsText" dxfId="157" priority="6" operator="containsText" text="Date Error">
      <formula>NOT(ISERROR(SEARCH("Date Error",K7)))</formula>
    </cfRule>
  </conditionalFormatting>
  <conditionalFormatting sqref="C7:C506">
    <cfRule type="duplicateValues" dxfId="156" priority="596"/>
  </conditionalFormatting>
  <conditionalFormatting sqref="D7:D506">
    <cfRule type="duplicateValues" dxfId="155" priority="597"/>
  </conditionalFormatting>
  <conditionalFormatting sqref="B3">
    <cfRule type="containsText" dxfId="154" priority="10" operator="containsText" text="or">
      <formula>NOT(ISERROR(SEARCH("or",B3)))</formula>
    </cfRule>
  </conditionalFormatting>
  <conditionalFormatting sqref="G3">
    <cfRule type="containsText" dxfId="153" priority="9" operator="containsText" text="or">
      <formula>NOT(ISERROR(SEARCH("or",G3)))</formula>
    </cfRule>
  </conditionalFormatting>
  <conditionalFormatting sqref="C3 E3:F3 I3:J3 L3 N3 M1">
    <cfRule type="containsBlanks" dxfId="152" priority="8">
      <formula>LEN(TRIM(C1))=0</formula>
    </cfRule>
  </conditionalFormatting>
  <conditionalFormatting sqref="E3:F3">
    <cfRule type="expression" dxfId="151" priority="7">
      <formula>$D$3=""</formula>
    </cfRule>
  </conditionalFormatting>
  <conditionalFormatting sqref="J7:J506">
    <cfRule type="containsBlanks" dxfId="150" priority="3">
      <formula>LEN(TRIM(J7))=0</formula>
    </cfRule>
    <cfRule type="cellIs" dxfId="149" priority="4" operator="between">
      <formula>126.001</formula>
      <formula>5000</formula>
    </cfRule>
    <cfRule type="cellIs" dxfId="148" priority="5" operator="between">
      <formula>0.001</formula>
      <formula>43.5</formula>
    </cfRule>
  </conditionalFormatting>
  <conditionalFormatting sqref="G7:G506">
    <cfRule type="expression" dxfId="147" priority="1">
      <formula>H7&lt;G7</formula>
    </cfRule>
  </conditionalFormatting>
  <dataValidations xWindow="900" yWindow="444" count="17">
    <dataValidation allowBlank="1" showInputMessage="1" showErrorMessage="1" promptTitle="Name" prompt="Pls enter the child's complete name (Surname, First Name)" sqref="D7:D506"/>
    <dataValidation type="list" allowBlank="1" showInputMessage="1" showErrorMessage="1" errorTitle="Invalid Entry" error="Please enter M for Male, and F for Female.  Capital Letters only" promptTitle="Sex" prompt="Pls enter M for Male and F for Female" sqref="F7:F506">
      <formula1>"M, F"</formula1>
    </dataValidation>
    <dataValidation type="list" allowBlank="1" showInputMessage="1" showErrorMessage="1" prompt="Pls identify if child belongs to an indigenous tribe or group." sqref="E7:E506">
      <formula1>"NO,YES"</formula1>
    </dataValidation>
    <dataValidation type="decimal" errorStyle="warning" allowBlank="1" showInputMessage="1" showErrorMessage="1" errorTitle="OUT OF RANGE" error="The number you entered is outside the expected weight range." prompt="Pls enter weight in kilograms" sqref="I7:I506">
      <formula1>2</formula1>
      <formula2>27.7</formula2>
    </dataValidation>
    <dataValidation type="decimal" errorStyle="warning" allowBlank="1" showInputMessage="1" showErrorMessage="1" errorTitle="OUT OF RANGE" error="The number you entered is outside the expected height range." prompt="Pls enter height in centimeters" sqref="J7:J506">
      <formula1>43.5</formula1>
      <formula2>125.3</formula2>
    </dataValidation>
    <dataValidation allowBlank="1" showInputMessage="1" showErrorMessage="1" prompt="Pls enter the name of the mother or caregiver (Surname, First Name)" sqref="C7:C506"/>
    <dataValidation allowBlank="1" showInputMessage="1" showErrorMessage="1" prompt="If this file is used for a purok/sitio, enter the name of the barangay here." sqref="E3:F3"/>
    <dataValidation allowBlank="1" showInputMessage="1" showErrorMessage="1" prompt="Enter the year covered by this OPT Plus" sqref="M1"/>
    <dataValidation allowBlank="1" showInputMessage="1" showErrorMessage="1" prompt="Enter the region number/name" sqref="N3"/>
    <dataValidation allowBlank="1" showInputMessage="1" showErrorMessage="1" prompt="Enter the name of the province here." sqref="L3"/>
    <dataValidation allowBlank="1" showInputMessage="1" showErrorMessage="1" prompt="Enter the name of the municipality or city here." sqref="I3:J3"/>
    <dataValidation allowBlank="1" showInputMessage="1" showErrorMessage="1" prompt="Enter the name of the purok/sitio or barangay here" sqref="C3"/>
    <dataValidation type="list" allowBlank="1" showInputMessage="1" showErrorMessage="1" prompt="Indicate whether this file is to be used for a purok/sitio or the whole barangay. " sqref="B3">
      <formula1>"Purok or Barangay?*,Purok:,Barangay:"</formula1>
    </dataValidation>
    <dataValidation type="list" allowBlank="1" showInputMessage="1" showErrorMessage="1" prompt="Indicate if this file is for a municipality or city." sqref="G3:H3">
      <formula1>"City or Municipality?,City of:,Municipality of:"</formula1>
    </dataValidation>
    <dataValidation allowBlank="1" showInputMessage="1" showErrorMessage="1" prompt="Pls give brief info on the location of the child's residence - e.g. house, street, purok/sitio, or landmarks" sqref="B7:B506"/>
    <dataValidation allowBlank="1" showInputMessage="1" showErrorMessage="1" prompt="Pls enter the child's date of birth" sqref="G7:G506"/>
    <dataValidation allowBlank="1" showInputMessage="1" showErrorMessage="1" prompt="Pls enter the date when the child was weighed" sqref="H7:H506"/>
  </dataValidations>
  <pageMargins left="0.7" right="0.7" top="0.75" bottom="0.75" header="0.3" footer="0.3"/>
  <pageSetup paperSize="5" orientation="landscape" verticalDpi="300"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AG20"/>
  <sheetViews>
    <sheetView zoomScale="86" zoomScaleNormal="86" workbookViewId="0">
      <selection activeCell="J2" sqref="J2:K2"/>
    </sheetView>
  </sheetViews>
  <sheetFormatPr defaultColWidth="0" defaultRowHeight="15" zeroHeight="1"/>
  <cols>
    <col min="1" max="1" width="41" bestFit="1" customWidth="1"/>
    <col min="2" max="11" width="6.7109375" customWidth="1"/>
    <col min="12" max="12" width="8.140625" bestFit="1" customWidth="1"/>
    <col min="13" max="22" width="6.7109375" customWidth="1"/>
    <col min="23" max="23" width="8.7109375" style="44" customWidth="1"/>
    <col min="24" max="24" width="9.28515625" style="44" customWidth="1"/>
    <col min="25" max="26" width="8.140625" customWidth="1"/>
    <col min="27" max="31" width="8.7109375" customWidth="1"/>
    <col min="32" max="33" width="0" hidden="1" customWidth="1"/>
    <col min="34" max="16384" width="9.140625" hidden="1"/>
  </cols>
  <sheetData>
    <row r="1" spans="1:33" s="30" customFormat="1" ht="19.5" customHeight="1">
      <c r="A1" s="310" t="str">
        <f>Nut_StatusTool!B3</f>
        <v>Purok or Barangay?*</v>
      </c>
      <c r="B1" s="597" t="str">
        <f>IF(Nut_StatusTool!$C$3="","",Nut_StatusTool!$C$3)</f>
        <v/>
      </c>
      <c r="C1" s="597"/>
      <c r="D1" s="597"/>
      <c r="E1" s="602" t="s">
        <v>165</v>
      </c>
      <c r="F1" s="602"/>
      <c r="G1" s="597" t="str">
        <f>IF(Nut_StatusTool!L3="","",Nut_StatusTool!L3)</f>
        <v/>
      </c>
      <c r="H1" s="597"/>
      <c r="I1" s="491"/>
      <c r="J1" s="604" t="s">
        <v>166</v>
      </c>
      <c r="K1" s="604"/>
      <c r="L1" s="495" t="str">
        <f>IF(Nut_StatusTool!N3="","",Nut_StatusTool!N3)</f>
        <v/>
      </c>
      <c r="M1" s="490"/>
      <c r="N1" s="490" t="s">
        <v>191</v>
      </c>
      <c r="O1" s="490"/>
      <c r="P1" s="490"/>
      <c r="Q1" s="594">
        <f>IFERROR(W20/L3,0)</f>
        <v>0</v>
      </c>
      <c r="R1" s="594"/>
      <c r="S1" s="490"/>
      <c r="T1" s="589" t="s">
        <v>208</v>
      </c>
      <c r="U1" s="589"/>
      <c r="V1" s="589"/>
      <c r="W1" s="589"/>
      <c r="X1" s="589"/>
      <c r="Y1" s="590" t="s">
        <v>209</v>
      </c>
      <c r="Z1" s="590"/>
      <c r="AA1" s="591">
        <f>Nut_StatusTool!HV6</f>
        <v>0</v>
      </c>
      <c r="AB1" s="591"/>
      <c r="AC1" s="105"/>
      <c r="AD1" s="105"/>
      <c r="AE1" s="105"/>
    </row>
    <row r="2" spans="1:33" s="30" customFormat="1" ht="20.25" customHeight="1">
      <c r="A2" s="310" t="str">
        <f>IF(A1="Purok:","Barangay:","")</f>
        <v/>
      </c>
      <c r="B2" s="601" t="str">
        <f>IF(A2="","",Nut_StatusTool!$E$3)</f>
        <v/>
      </c>
      <c r="C2" s="601"/>
      <c r="D2" s="601"/>
      <c r="E2" s="605" t="s">
        <v>333</v>
      </c>
      <c r="F2" s="605"/>
      <c r="G2" s="605"/>
      <c r="H2" s="587" t="str">
        <f>IF(Nut_StatusTool!B3="Purok or Barangay?*","",Nut_StatusTool!B3)</f>
        <v/>
      </c>
      <c r="I2" s="587"/>
      <c r="J2" s="588"/>
      <c r="K2" s="588"/>
      <c r="L2" s="489"/>
      <c r="M2" s="490"/>
      <c r="N2" s="490" t="s">
        <v>192</v>
      </c>
      <c r="O2" s="490"/>
      <c r="P2" s="490"/>
      <c r="Q2" s="603">
        <f>IFERROR(Y20/U3,0)</f>
        <v>0</v>
      </c>
      <c r="R2" s="603"/>
      <c r="S2" s="492"/>
      <c r="T2" s="492"/>
      <c r="U2" s="493"/>
      <c r="V2" s="493"/>
      <c r="W2" s="310"/>
      <c r="X2" s="310"/>
      <c r="Y2" s="590" t="s">
        <v>210</v>
      </c>
      <c r="Z2" s="590"/>
      <c r="AA2" s="592">
        <f>Nut_StatusTool!HX6</f>
        <v>0</v>
      </c>
      <c r="AB2" s="592"/>
      <c r="AC2" s="105"/>
      <c r="AD2" s="105"/>
      <c r="AE2" s="105"/>
    </row>
    <row r="3" spans="1:33" s="30" customFormat="1" ht="24.95" customHeight="1" thickBot="1">
      <c r="A3" s="310" t="str">
        <f>Nut_StatusTool!G3</f>
        <v>City or Municipality?</v>
      </c>
      <c r="B3" s="598" t="str">
        <f>IF(Nut_StatusTool!I3="","",Nut_StatusTool!I3)</f>
        <v/>
      </c>
      <c r="C3" s="598"/>
      <c r="D3" s="598"/>
      <c r="E3" s="600" t="s">
        <v>148</v>
      </c>
      <c r="F3" s="600"/>
      <c r="G3" s="600"/>
      <c r="H3" s="600"/>
      <c r="I3" s="600"/>
      <c r="J3" s="600"/>
      <c r="K3" s="600"/>
      <c r="L3" s="593">
        <f>MROUND($J$2*0.135,1)</f>
        <v>0</v>
      </c>
      <c r="M3" s="593"/>
      <c r="N3" s="600" t="s">
        <v>151</v>
      </c>
      <c r="O3" s="600"/>
      <c r="P3" s="600"/>
      <c r="Q3" s="600"/>
      <c r="R3" s="600"/>
      <c r="S3" s="600"/>
      <c r="T3" s="600"/>
      <c r="U3" s="593">
        <f>MROUND($J$2*0.162,1)</f>
        <v>0</v>
      </c>
      <c r="V3" s="593"/>
      <c r="W3" s="615" t="str">
        <f>IF(AC3="","",IF(AC3=0,"","Attention: There are double entries in the list of preschoolers."))</f>
        <v/>
      </c>
      <c r="X3" s="615"/>
      <c r="Y3" s="615"/>
      <c r="Z3" s="615"/>
      <c r="AA3" s="615"/>
      <c r="AB3" s="615"/>
      <c r="AC3" s="616" t="str">
        <f>IF(AE3="","",IF(AE3=0,"","No. of Double Entries:"))</f>
        <v/>
      </c>
      <c r="AD3" s="616"/>
      <c r="AE3" s="494" t="str">
        <f>IF(Duplicate_Chk!F7=0,"",Duplicate_Chk!F7)</f>
        <v/>
      </c>
    </row>
    <row r="4" spans="1:33" s="30" customFormat="1" ht="28.5" customHeight="1">
      <c r="A4" s="595"/>
      <c r="B4" s="599" t="s">
        <v>56</v>
      </c>
      <c r="C4" s="599"/>
      <c r="D4" s="599"/>
      <c r="E4" s="599" t="s">
        <v>32</v>
      </c>
      <c r="F4" s="599"/>
      <c r="G4" s="599"/>
      <c r="H4" s="599" t="s">
        <v>33</v>
      </c>
      <c r="I4" s="599"/>
      <c r="J4" s="599"/>
      <c r="K4" s="599" t="s">
        <v>34</v>
      </c>
      <c r="L4" s="599"/>
      <c r="M4" s="599"/>
      <c r="N4" s="613" t="s">
        <v>35</v>
      </c>
      <c r="O4" s="613"/>
      <c r="P4" s="613"/>
      <c r="Q4" s="613" t="s">
        <v>36</v>
      </c>
      <c r="R4" s="613"/>
      <c r="S4" s="613"/>
      <c r="T4" s="613" t="s">
        <v>37</v>
      </c>
      <c r="U4" s="599"/>
      <c r="V4" s="614"/>
      <c r="W4" s="611" t="s">
        <v>149</v>
      </c>
      <c r="X4" s="612"/>
      <c r="Y4" s="610" t="s">
        <v>150</v>
      </c>
      <c r="Z4" s="610"/>
      <c r="AA4" s="606" t="s">
        <v>182</v>
      </c>
      <c r="AB4" s="607"/>
      <c r="AC4" s="608"/>
      <c r="AD4" s="609" t="s">
        <v>184</v>
      </c>
      <c r="AE4" s="609"/>
      <c r="AF4" s="251"/>
      <c r="AG4" s="252"/>
    </row>
    <row r="5" spans="1:33" s="30" customFormat="1">
      <c r="A5" s="596"/>
      <c r="B5" s="181" t="s">
        <v>57</v>
      </c>
      <c r="C5" s="181" t="s">
        <v>58</v>
      </c>
      <c r="D5" s="181" t="s">
        <v>59</v>
      </c>
      <c r="E5" s="181" t="s">
        <v>57</v>
      </c>
      <c r="F5" s="181" t="s">
        <v>58</v>
      </c>
      <c r="G5" s="181" t="s">
        <v>59</v>
      </c>
      <c r="H5" s="181" t="s">
        <v>57</v>
      </c>
      <c r="I5" s="181" t="s">
        <v>58</v>
      </c>
      <c r="J5" s="181" t="s">
        <v>59</v>
      </c>
      <c r="K5" s="181" t="s">
        <v>57</v>
      </c>
      <c r="L5" s="181" t="s">
        <v>58</v>
      </c>
      <c r="M5" s="181" t="s">
        <v>59</v>
      </c>
      <c r="N5" s="181" t="s">
        <v>57</v>
      </c>
      <c r="O5" s="181" t="s">
        <v>58</v>
      </c>
      <c r="P5" s="181" t="s">
        <v>59</v>
      </c>
      <c r="Q5" s="181" t="s">
        <v>57</v>
      </c>
      <c r="R5" s="181" t="s">
        <v>58</v>
      </c>
      <c r="S5" s="253" t="s">
        <v>59</v>
      </c>
      <c r="T5" s="181" t="s">
        <v>57</v>
      </c>
      <c r="U5" s="181" t="s">
        <v>58</v>
      </c>
      <c r="V5" s="253" t="s">
        <v>59</v>
      </c>
      <c r="W5" s="254" t="s">
        <v>59</v>
      </c>
      <c r="X5" s="255" t="s">
        <v>61</v>
      </c>
      <c r="Y5" s="256" t="s">
        <v>59</v>
      </c>
      <c r="Z5" s="257" t="s">
        <v>61</v>
      </c>
      <c r="AA5" s="100" t="s">
        <v>57</v>
      </c>
      <c r="AB5" s="100" t="s">
        <v>58</v>
      </c>
      <c r="AC5" s="100" t="s">
        <v>59</v>
      </c>
      <c r="AD5" s="99" t="s">
        <v>59</v>
      </c>
      <c r="AE5" s="99" t="s">
        <v>61</v>
      </c>
    </row>
    <row r="6" spans="1:33" s="259" customFormat="1">
      <c r="A6" s="258" t="s">
        <v>48</v>
      </c>
      <c r="B6" s="40">
        <f>Nut_StatusTool!$EA$3</f>
        <v>0</v>
      </c>
      <c r="C6" s="40">
        <f>Nut_StatusTool!$AI$3</f>
        <v>0</v>
      </c>
      <c r="D6" s="40">
        <f>SUM(B6:C6)</f>
        <v>0</v>
      </c>
      <c r="E6" s="40">
        <f>Nut_StatusTool!$EN$3</f>
        <v>0</v>
      </c>
      <c r="F6" s="40">
        <f>Nut_StatusTool!$AV$3</f>
        <v>0</v>
      </c>
      <c r="G6" s="40">
        <f>SUM(E6:F6)</f>
        <v>0</v>
      </c>
      <c r="H6" s="40">
        <f>Nut_StatusTool!$FA$3</f>
        <v>0</v>
      </c>
      <c r="I6" s="40">
        <f>Nut_StatusTool!$BI$3</f>
        <v>0</v>
      </c>
      <c r="J6" s="40">
        <f>SUM(H6:I6)</f>
        <v>0</v>
      </c>
      <c r="K6" s="40">
        <f>Nut_StatusTool!$FN$3</f>
        <v>0</v>
      </c>
      <c r="L6" s="40">
        <f>Nut_StatusTool!$BV$3</f>
        <v>0</v>
      </c>
      <c r="M6" s="40">
        <f>SUM(K6:L6)</f>
        <v>0</v>
      </c>
      <c r="N6" s="40">
        <f>Nut_StatusTool!$GA$3</f>
        <v>0</v>
      </c>
      <c r="O6" s="40">
        <f>Nut_StatusTool!$CI$3</f>
        <v>0</v>
      </c>
      <c r="P6" s="40">
        <f>SUM(N6:O6)</f>
        <v>0</v>
      </c>
      <c r="Q6" s="40">
        <f>Nut_StatusTool!$GN$3</f>
        <v>0</v>
      </c>
      <c r="R6" s="40">
        <f>Nut_StatusTool!$CV$3</f>
        <v>0</v>
      </c>
      <c r="S6" s="40">
        <f>SUM(Q6:R6)</f>
        <v>0</v>
      </c>
      <c r="T6" s="40">
        <f>Nut_StatusTool!$HA$3</f>
        <v>0</v>
      </c>
      <c r="U6" s="40">
        <f>Nut_StatusTool!$DI$3</f>
        <v>0</v>
      </c>
      <c r="V6" s="41">
        <f>SUM(T6:U6)</f>
        <v>0</v>
      </c>
      <c r="W6" s="478">
        <f t="shared" ref="W6:W18" si="0">D6+G6+J6+M6+P6+S6</f>
        <v>0</v>
      </c>
      <c r="X6" s="139">
        <f>IF(W20=0,0,W6/W20)</f>
        <v>0</v>
      </c>
      <c r="Y6" s="475">
        <f t="shared" ref="Y6:Y18" si="1">B6+C6+E6+F6+H6+I6+K6+L6+N6+O6+Q6+R6+T6+U6</f>
        <v>0</v>
      </c>
      <c r="Z6" s="142">
        <f>IF(Y$20=0,0,Y6/Y$20)</f>
        <v>0</v>
      </c>
      <c r="AA6" s="101"/>
      <c r="AB6" s="102"/>
      <c r="AC6" s="102"/>
      <c r="AD6" s="97"/>
      <c r="AE6" s="95"/>
    </row>
    <row r="7" spans="1:33" s="259" customFormat="1">
      <c r="A7" s="258" t="s">
        <v>49</v>
      </c>
      <c r="B7" s="40">
        <f>Nut_StatusTool!EB$3</f>
        <v>0</v>
      </c>
      <c r="C7" s="40">
        <f>Nut_StatusTool!AJ$3</f>
        <v>0</v>
      </c>
      <c r="D7" s="40">
        <f t="shared" ref="D7:D16" si="2">SUM(B7:C7)</f>
        <v>0</v>
      </c>
      <c r="E7" s="40">
        <f>Nut_StatusTool!$EO$3</f>
        <v>0</v>
      </c>
      <c r="F7" s="40">
        <f>Nut_StatusTool!$AW$3</f>
        <v>0</v>
      </c>
      <c r="G7" s="40">
        <f t="shared" ref="G7:G16" si="3">SUM(E7:F7)</f>
        <v>0</v>
      </c>
      <c r="H7" s="40">
        <f>Nut_StatusTool!$FB$3</f>
        <v>0</v>
      </c>
      <c r="I7" s="40">
        <f>Nut_StatusTool!$BJ$3</f>
        <v>0</v>
      </c>
      <c r="J7" s="40">
        <f t="shared" ref="J7:J16" si="4">SUM(H7:I7)</f>
        <v>0</v>
      </c>
      <c r="K7" s="40">
        <f>Nut_StatusTool!$FO$3</f>
        <v>0</v>
      </c>
      <c r="L7" s="40">
        <f>Nut_StatusTool!$BW$3</f>
        <v>0</v>
      </c>
      <c r="M7" s="40">
        <f t="shared" ref="M7:M16" si="5">SUM(K7:L7)</f>
        <v>0</v>
      </c>
      <c r="N7" s="40">
        <f>Nut_StatusTool!$GB$3</f>
        <v>0</v>
      </c>
      <c r="O7" s="40">
        <f>Nut_StatusTool!$CJ$3</f>
        <v>0</v>
      </c>
      <c r="P7" s="40">
        <f t="shared" ref="P7:P16" si="6">SUM(N7:O7)</f>
        <v>0</v>
      </c>
      <c r="Q7" s="40">
        <f>Nut_StatusTool!$GO$3</f>
        <v>0</v>
      </c>
      <c r="R7" s="40">
        <f>Nut_StatusTool!$CW$3</f>
        <v>0</v>
      </c>
      <c r="S7" s="40">
        <f t="shared" ref="S7:S16" si="7">SUM(Q7:R7)</f>
        <v>0</v>
      </c>
      <c r="T7" s="40">
        <f>Nut_StatusTool!$HB$3</f>
        <v>0</v>
      </c>
      <c r="U7" s="40">
        <f>Nut_StatusTool!$DJ$3</f>
        <v>0</v>
      </c>
      <c r="V7" s="41">
        <f t="shared" ref="V7:V16" si="8">SUM(T7:U7)</f>
        <v>0</v>
      </c>
      <c r="W7" s="479">
        <f t="shared" si="0"/>
        <v>0</v>
      </c>
      <c r="X7" s="140">
        <f>IF(W20=0,0,W7/W20)</f>
        <v>0</v>
      </c>
      <c r="Y7" s="476">
        <f t="shared" si="1"/>
        <v>0</v>
      </c>
      <c r="Z7" s="142">
        <f t="shared" ref="Z7:Z13" si="9">IF(Y$20=0,0,Y7/Y$20)</f>
        <v>0</v>
      </c>
      <c r="AA7" s="103"/>
      <c r="AB7" s="104"/>
      <c r="AC7" s="104"/>
      <c r="AD7" s="97"/>
      <c r="AE7" s="95"/>
    </row>
    <row r="8" spans="1:33" s="259" customFormat="1">
      <c r="A8" s="258" t="s">
        <v>52</v>
      </c>
      <c r="B8" s="40">
        <f>Nut_StatusTool!ED$3</f>
        <v>0</v>
      </c>
      <c r="C8" s="40">
        <f>Nut_StatusTool!AL$3</f>
        <v>0</v>
      </c>
      <c r="D8" s="40">
        <f t="shared" si="2"/>
        <v>0</v>
      </c>
      <c r="E8" s="40">
        <f>Nut_StatusTool!$EQ$3</f>
        <v>0</v>
      </c>
      <c r="F8" s="40">
        <f>Nut_StatusTool!$AY$3</f>
        <v>0</v>
      </c>
      <c r="G8" s="40">
        <f t="shared" si="3"/>
        <v>0</v>
      </c>
      <c r="H8" s="40">
        <f>Nut_StatusTool!$FD$3</f>
        <v>0</v>
      </c>
      <c r="I8" s="40">
        <f>Nut_StatusTool!$BL$3</f>
        <v>0</v>
      </c>
      <c r="J8" s="40">
        <f t="shared" si="4"/>
        <v>0</v>
      </c>
      <c r="K8" s="40">
        <f>Nut_StatusTool!$FQ$3</f>
        <v>0</v>
      </c>
      <c r="L8" s="40">
        <f>Nut_StatusTool!$BY$3</f>
        <v>0</v>
      </c>
      <c r="M8" s="40">
        <f t="shared" si="5"/>
        <v>0</v>
      </c>
      <c r="N8" s="40">
        <f>Nut_StatusTool!$GD$3</f>
        <v>0</v>
      </c>
      <c r="O8" s="40">
        <f>Nut_StatusTool!$CL$3</f>
        <v>0</v>
      </c>
      <c r="P8" s="40">
        <f t="shared" si="6"/>
        <v>0</v>
      </c>
      <c r="Q8" s="40">
        <f>Nut_StatusTool!$GQ$3</f>
        <v>0</v>
      </c>
      <c r="R8" s="40">
        <f>Nut_StatusTool!$CY$3</f>
        <v>0</v>
      </c>
      <c r="S8" s="40">
        <f t="shared" si="7"/>
        <v>0</v>
      </c>
      <c r="T8" s="40">
        <f>Nut_StatusTool!$HD$3</f>
        <v>0</v>
      </c>
      <c r="U8" s="40">
        <f>Nut_StatusTool!$DL$3</f>
        <v>0</v>
      </c>
      <c r="V8" s="41">
        <f t="shared" si="8"/>
        <v>0</v>
      </c>
      <c r="W8" s="480">
        <f t="shared" si="0"/>
        <v>0</v>
      </c>
      <c r="X8" s="140">
        <f>IF(W20=0,0,W8/W20)</f>
        <v>0</v>
      </c>
      <c r="Y8" s="476">
        <f t="shared" si="1"/>
        <v>0</v>
      </c>
      <c r="Z8" s="142">
        <f t="shared" si="9"/>
        <v>0</v>
      </c>
      <c r="AA8" s="103"/>
      <c r="AB8" s="104"/>
      <c r="AC8" s="104"/>
      <c r="AD8" s="97"/>
      <c r="AE8" s="95"/>
    </row>
    <row r="9" spans="1:33" s="259" customFormat="1">
      <c r="A9" s="258" t="s">
        <v>51</v>
      </c>
      <c r="B9" s="40">
        <f>Nut_StatusTool!EC$3</f>
        <v>0</v>
      </c>
      <c r="C9" s="40">
        <f>Nut_StatusTool!AK$3</f>
        <v>0</v>
      </c>
      <c r="D9" s="40">
        <f t="shared" si="2"/>
        <v>0</v>
      </c>
      <c r="E9" s="40">
        <f>Nut_StatusTool!$EP$3</f>
        <v>0</v>
      </c>
      <c r="F9" s="40">
        <f>Nut_StatusTool!$AX$3</f>
        <v>0</v>
      </c>
      <c r="G9" s="40">
        <f t="shared" si="3"/>
        <v>0</v>
      </c>
      <c r="H9" s="40">
        <f>Nut_StatusTool!$FC$3</f>
        <v>0</v>
      </c>
      <c r="I9" s="40">
        <f>Nut_StatusTool!$BK$3</f>
        <v>0</v>
      </c>
      <c r="J9" s="40">
        <f t="shared" si="4"/>
        <v>0</v>
      </c>
      <c r="K9" s="40">
        <f>Nut_StatusTool!$FP$3</f>
        <v>0</v>
      </c>
      <c r="L9" s="40">
        <f>Nut_StatusTool!$BX$3</f>
        <v>0</v>
      </c>
      <c r="M9" s="40">
        <f t="shared" si="5"/>
        <v>0</v>
      </c>
      <c r="N9" s="40">
        <f>Nut_StatusTool!$GC$3</f>
        <v>0</v>
      </c>
      <c r="O9" s="40">
        <f>Nut_StatusTool!$CK$3</f>
        <v>0</v>
      </c>
      <c r="P9" s="40">
        <f t="shared" si="6"/>
        <v>0</v>
      </c>
      <c r="Q9" s="40">
        <f>Nut_StatusTool!$GP$3</f>
        <v>0</v>
      </c>
      <c r="R9" s="40">
        <f>Nut_StatusTool!$CX$3</f>
        <v>0</v>
      </c>
      <c r="S9" s="40">
        <f t="shared" si="7"/>
        <v>0</v>
      </c>
      <c r="T9" s="40">
        <f>Nut_StatusTool!$HC$3</f>
        <v>0</v>
      </c>
      <c r="U9" s="40">
        <f>Nut_StatusTool!$DK$3</f>
        <v>0</v>
      </c>
      <c r="V9" s="41">
        <f t="shared" si="8"/>
        <v>0</v>
      </c>
      <c r="W9" s="481">
        <f t="shared" si="0"/>
        <v>0</v>
      </c>
      <c r="X9" s="140">
        <f>IF(W20=0,0,W9/W20)</f>
        <v>0</v>
      </c>
      <c r="Y9" s="475">
        <f t="shared" si="1"/>
        <v>0</v>
      </c>
      <c r="Z9" s="142">
        <f t="shared" si="9"/>
        <v>0</v>
      </c>
      <c r="AA9" s="103"/>
      <c r="AB9" s="104"/>
      <c r="AC9" s="104"/>
      <c r="AD9" s="97"/>
      <c r="AE9" s="95"/>
    </row>
    <row r="10" spans="1:33" s="261" customFormat="1">
      <c r="A10" s="260" t="s">
        <v>50</v>
      </c>
      <c r="B10" s="42">
        <f>Nut_StatusTool!EE$3</f>
        <v>0</v>
      </c>
      <c r="C10" s="42">
        <f>Nut_StatusTool!AM$3</f>
        <v>0</v>
      </c>
      <c r="D10" s="42">
        <f t="shared" si="2"/>
        <v>0</v>
      </c>
      <c r="E10" s="42">
        <f>Nut_StatusTool!$ER$3</f>
        <v>0</v>
      </c>
      <c r="F10" s="42">
        <f>Nut_StatusTool!$AZ$3</f>
        <v>0</v>
      </c>
      <c r="G10" s="42">
        <f t="shared" si="3"/>
        <v>0</v>
      </c>
      <c r="H10" s="42">
        <f>Nut_StatusTool!$FE$3</f>
        <v>0</v>
      </c>
      <c r="I10" s="42">
        <f>Nut_StatusTool!$BM$3</f>
        <v>0</v>
      </c>
      <c r="J10" s="42">
        <f t="shared" si="4"/>
        <v>0</v>
      </c>
      <c r="K10" s="42">
        <f>Nut_StatusTool!$FR$3</f>
        <v>0</v>
      </c>
      <c r="L10" s="42">
        <f>Nut_StatusTool!$BZ$3</f>
        <v>0</v>
      </c>
      <c r="M10" s="42">
        <f t="shared" si="5"/>
        <v>0</v>
      </c>
      <c r="N10" s="42">
        <f>Nut_StatusTool!$GE$3</f>
        <v>0</v>
      </c>
      <c r="O10" s="42">
        <f>Nut_StatusTool!$CM$3</f>
        <v>0</v>
      </c>
      <c r="P10" s="42">
        <f t="shared" si="6"/>
        <v>0</v>
      </c>
      <c r="Q10" s="42">
        <f>Nut_StatusTool!$GR$3</f>
        <v>0</v>
      </c>
      <c r="R10" s="42">
        <f>Nut_StatusTool!$CZ$3</f>
        <v>0</v>
      </c>
      <c r="S10" s="42">
        <f t="shared" si="7"/>
        <v>0</v>
      </c>
      <c r="T10" s="42">
        <f>Nut_StatusTool!$HE$3</f>
        <v>0</v>
      </c>
      <c r="U10" s="42">
        <f>Nut_StatusTool!$DM$3</f>
        <v>0</v>
      </c>
      <c r="V10" s="43">
        <f t="shared" si="8"/>
        <v>0</v>
      </c>
      <c r="W10" s="480">
        <f t="shared" si="0"/>
        <v>0</v>
      </c>
      <c r="X10" s="141">
        <f>IF(W20=0,0,W10/W20)</f>
        <v>0</v>
      </c>
      <c r="Y10" s="475">
        <f t="shared" si="1"/>
        <v>0</v>
      </c>
      <c r="Z10" s="142">
        <f t="shared" si="9"/>
        <v>0</v>
      </c>
      <c r="AA10" s="106"/>
      <c r="AB10" s="107"/>
      <c r="AC10" s="107"/>
      <c r="AD10" s="97"/>
      <c r="AE10" s="95"/>
    </row>
    <row r="11" spans="1:33" s="261" customFormat="1">
      <c r="A11" s="260" t="s">
        <v>53</v>
      </c>
      <c r="B11" s="42">
        <f>Nut_StatusTool!EH$3</f>
        <v>0</v>
      </c>
      <c r="C11" s="42">
        <f>Nut_StatusTool!AP$3</f>
        <v>0</v>
      </c>
      <c r="D11" s="42">
        <f t="shared" si="2"/>
        <v>0</v>
      </c>
      <c r="E11" s="42">
        <f>Nut_StatusTool!$EU$3</f>
        <v>0</v>
      </c>
      <c r="F11" s="42">
        <f>Nut_StatusTool!$BC$3</f>
        <v>0</v>
      </c>
      <c r="G11" s="42">
        <f t="shared" si="3"/>
        <v>0</v>
      </c>
      <c r="H11" s="42">
        <f>Nut_StatusTool!$FH$3</f>
        <v>0</v>
      </c>
      <c r="I11" s="42">
        <f>Nut_StatusTool!$BP$3</f>
        <v>0</v>
      </c>
      <c r="J11" s="42">
        <f t="shared" si="4"/>
        <v>0</v>
      </c>
      <c r="K11" s="42">
        <f>Nut_StatusTool!$FU$3</f>
        <v>0</v>
      </c>
      <c r="L11" s="42">
        <f>Nut_StatusTool!$CC$3</f>
        <v>0</v>
      </c>
      <c r="M11" s="42">
        <f t="shared" si="5"/>
        <v>0</v>
      </c>
      <c r="N11" s="42">
        <f>Nut_StatusTool!$GH$3</f>
        <v>0</v>
      </c>
      <c r="O11" s="42">
        <f>Nut_StatusTool!$CP$3</f>
        <v>0</v>
      </c>
      <c r="P11" s="42">
        <f t="shared" si="6"/>
        <v>0</v>
      </c>
      <c r="Q11" s="42">
        <f>Nut_StatusTool!$GU$3</f>
        <v>0</v>
      </c>
      <c r="R11" s="42">
        <f>Nut_StatusTool!$DC$3</f>
        <v>0</v>
      </c>
      <c r="S11" s="42">
        <f t="shared" si="7"/>
        <v>0</v>
      </c>
      <c r="T11" s="42">
        <f>Nut_StatusTool!$HH$3</f>
        <v>0</v>
      </c>
      <c r="U11" s="42">
        <f>Nut_StatusTool!$DP$3</f>
        <v>0</v>
      </c>
      <c r="V11" s="43">
        <f t="shared" si="8"/>
        <v>0</v>
      </c>
      <c r="W11" s="482">
        <f t="shared" si="0"/>
        <v>0</v>
      </c>
      <c r="X11" s="140">
        <f>IF(W20=0,0,W11/W20)</f>
        <v>0</v>
      </c>
      <c r="Y11" s="476">
        <f t="shared" si="1"/>
        <v>0</v>
      </c>
      <c r="Z11" s="142">
        <f t="shared" si="9"/>
        <v>0</v>
      </c>
      <c r="AA11" s="106"/>
      <c r="AB11" s="107"/>
      <c r="AC11" s="107"/>
      <c r="AD11" s="97"/>
      <c r="AE11" s="95"/>
    </row>
    <row r="12" spans="1:33" s="261" customFormat="1">
      <c r="A12" s="260" t="s">
        <v>54</v>
      </c>
      <c r="B12" s="42">
        <f>Nut_StatusTool!EG$3</f>
        <v>0</v>
      </c>
      <c r="C12" s="42">
        <f>Nut_StatusTool!AO$3</f>
        <v>0</v>
      </c>
      <c r="D12" s="42">
        <f>SUM(B12:C12)</f>
        <v>0</v>
      </c>
      <c r="E12" s="42">
        <f>Nut_StatusTool!$ET$3</f>
        <v>0</v>
      </c>
      <c r="F12" s="42">
        <f>Nut_StatusTool!$BB$3</f>
        <v>0</v>
      </c>
      <c r="G12" s="42">
        <f>SUM(E12:F12)</f>
        <v>0</v>
      </c>
      <c r="H12" s="42">
        <f>Nut_StatusTool!$FG$3</f>
        <v>0</v>
      </c>
      <c r="I12" s="42">
        <f>Nut_StatusTool!$BO$3</f>
        <v>0</v>
      </c>
      <c r="J12" s="42">
        <f>SUM(H12:I12)</f>
        <v>0</v>
      </c>
      <c r="K12" s="42">
        <f>Nut_StatusTool!$FT$3</f>
        <v>0</v>
      </c>
      <c r="L12" s="42">
        <f>Nut_StatusTool!$CB$3</f>
        <v>0</v>
      </c>
      <c r="M12" s="42">
        <f>SUM(K12:L12)</f>
        <v>0</v>
      </c>
      <c r="N12" s="42">
        <f>Nut_StatusTool!$GG$3</f>
        <v>0</v>
      </c>
      <c r="O12" s="42">
        <f>Nut_StatusTool!$CO$3</f>
        <v>0</v>
      </c>
      <c r="P12" s="42">
        <f>SUM(N12:O12)</f>
        <v>0</v>
      </c>
      <c r="Q12" s="42">
        <f>Nut_StatusTool!$GT$3</f>
        <v>0</v>
      </c>
      <c r="R12" s="42">
        <f>Nut_StatusTool!$DB$3</f>
        <v>0</v>
      </c>
      <c r="S12" s="42">
        <f>SUM(Q12:R12)</f>
        <v>0</v>
      </c>
      <c r="T12" s="42">
        <f>Nut_StatusTool!$HG$3</f>
        <v>0</v>
      </c>
      <c r="U12" s="42">
        <f>Nut_StatusTool!$DO$3</f>
        <v>0</v>
      </c>
      <c r="V12" s="43">
        <f>SUM(T12:U12)</f>
        <v>0</v>
      </c>
      <c r="W12" s="479">
        <f t="shared" si="0"/>
        <v>0</v>
      </c>
      <c r="X12" s="140">
        <f>IF(W20=0,0,W12/W20)</f>
        <v>0</v>
      </c>
      <c r="Y12" s="475">
        <f t="shared" si="1"/>
        <v>0</v>
      </c>
      <c r="Z12" s="142">
        <f t="shared" si="9"/>
        <v>0</v>
      </c>
      <c r="AA12" s="106"/>
      <c r="AB12" s="107"/>
      <c r="AC12" s="107"/>
      <c r="AD12" s="97"/>
      <c r="AE12" s="95"/>
    </row>
    <row r="13" spans="1:33" s="261" customFormat="1">
      <c r="A13" s="260" t="s">
        <v>55</v>
      </c>
      <c r="B13" s="42">
        <f>Nut_StatusTool!EF$3</f>
        <v>0</v>
      </c>
      <c r="C13" s="42">
        <f>Nut_StatusTool!AN$3</f>
        <v>0</v>
      </c>
      <c r="D13" s="42">
        <f>SUM(B13:C13)</f>
        <v>0</v>
      </c>
      <c r="E13" s="42">
        <f>Nut_StatusTool!$ES$3</f>
        <v>0</v>
      </c>
      <c r="F13" s="42">
        <f>Nut_StatusTool!$BA$3</f>
        <v>0</v>
      </c>
      <c r="G13" s="42">
        <f>SUM(E13:F13)</f>
        <v>0</v>
      </c>
      <c r="H13" s="42">
        <f>Nut_StatusTool!$FF$3</f>
        <v>0</v>
      </c>
      <c r="I13" s="42">
        <f>Nut_StatusTool!$BN$3</f>
        <v>0</v>
      </c>
      <c r="J13" s="42">
        <f>SUM(H13:I13)</f>
        <v>0</v>
      </c>
      <c r="K13" s="42">
        <f>Nut_StatusTool!$FS$3</f>
        <v>0</v>
      </c>
      <c r="L13" s="42">
        <f>Nut_StatusTool!$CA$3</f>
        <v>0</v>
      </c>
      <c r="M13" s="42">
        <f>SUM(K13:L13)</f>
        <v>0</v>
      </c>
      <c r="N13" s="42">
        <f>Nut_StatusTool!$GF$3</f>
        <v>0</v>
      </c>
      <c r="O13" s="42">
        <f>Nut_StatusTool!$CN$3</f>
        <v>0</v>
      </c>
      <c r="P13" s="42">
        <f>SUM(N13:O13)</f>
        <v>0</v>
      </c>
      <c r="Q13" s="42">
        <f>Nut_StatusTool!$GS$3</f>
        <v>0</v>
      </c>
      <c r="R13" s="42">
        <f>Nut_StatusTool!$DA$3</f>
        <v>0</v>
      </c>
      <c r="S13" s="42">
        <f>SUM(Q13:R13)</f>
        <v>0</v>
      </c>
      <c r="T13" s="42">
        <f>Nut_StatusTool!$HF$3</f>
        <v>0</v>
      </c>
      <c r="U13" s="42">
        <f>Nut_StatusTool!$DN$3</f>
        <v>0</v>
      </c>
      <c r="V13" s="43">
        <f>SUM(T13:U13)</f>
        <v>0</v>
      </c>
      <c r="W13" s="481">
        <f t="shared" si="0"/>
        <v>0</v>
      </c>
      <c r="X13" s="302">
        <f>IF(W20=0,0,W13/W20)</f>
        <v>0</v>
      </c>
      <c r="Y13" s="477">
        <f t="shared" si="1"/>
        <v>0</v>
      </c>
      <c r="Z13" s="142">
        <f t="shared" si="9"/>
        <v>0</v>
      </c>
      <c r="AA13" s="108"/>
      <c r="AB13" s="109"/>
      <c r="AC13" s="109"/>
      <c r="AD13" s="98"/>
      <c r="AE13" s="96"/>
    </row>
    <row r="14" spans="1:33" s="259" customFormat="1">
      <c r="A14" s="258" t="s">
        <v>180</v>
      </c>
      <c r="B14" s="40">
        <f>Nut_StatusTool!EI$3</f>
        <v>0</v>
      </c>
      <c r="C14" s="40">
        <f>Nut_StatusTool!AQ$3</f>
        <v>0</v>
      </c>
      <c r="D14" s="40">
        <f t="shared" si="2"/>
        <v>0</v>
      </c>
      <c r="E14" s="40">
        <f>Nut_StatusTool!$EV$3</f>
        <v>0</v>
      </c>
      <c r="F14" s="40">
        <f>Nut_StatusTool!$BD$3</f>
        <v>0</v>
      </c>
      <c r="G14" s="40">
        <f t="shared" si="3"/>
        <v>0</v>
      </c>
      <c r="H14" s="40">
        <f>Nut_StatusTool!$FI$3</f>
        <v>0</v>
      </c>
      <c r="I14" s="40">
        <f>Nut_StatusTool!$BQ$3</f>
        <v>0</v>
      </c>
      <c r="J14" s="40">
        <f t="shared" si="4"/>
        <v>0</v>
      </c>
      <c r="K14" s="40">
        <f>Nut_StatusTool!$FV$3</f>
        <v>0</v>
      </c>
      <c r="L14" s="40">
        <f>Nut_StatusTool!$CD$3</f>
        <v>0</v>
      </c>
      <c r="M14" s="40">
        <f t="shared" si="5"/>
        <v>0</v>
      </c>
      <c r="N14" s="40">
        <f>Nut_StatusTool!$GI$3</f>
        <v>0</v>
      </c>
      <c r="O14" s="40">
        <f>Nut_StatusTool!$CQ$3</f>
        <v>0</v>
      </c>
      <c r="P14" s="40">
        <f t="shared" si="6"/>
        <v>0</v>
      </c>
      <c r="Q14" s="40">
        <f>Nut_StatusTool!$GV$3</f>
        <v>0</v>
      </c>
      <c r="R14" s="40">
        <f>Nut_StatusTool!$DD$3</f>
        <v>0</v>
      </c>
      <c r="S14" s="40">
        <f t="shared" si="7"/>
        <v>0</v>
      </c>
      <c r="T14" s="40">
        <f>Nut_StatusTool!$HI$3</f>
        <v>0</v>
      </c>
      <c r="U14" s="40">
        <f>Nut_StatusTool!$DQ$3</f>
        <v>0</v>
      </c>
      <c r="V14" s="41">
        <f t="shared" si="8"/>
        <v>0</v>
      </c>
      <c r="W14" s="481">
        <f t="shared" si="0"/>
        <v>0</v>
      </c>
      <c r="X14" s="140">
        <f>IF(W20=0,0,W14/W20)</f>
        <v>0</v>
      </c>
      <c r="Y14" s="475">
        <f t="shared" si="1"/>
        <v>0</v>
      </c>
      <c r="Z14" s="142">
        <f>IF(Y$20=0,0,Y14/Y$20)</f>
        <v>0</v>
      </c>
      <c r="AA14" s="483">
        <f>Nut_StatusTool!HN3</f>
        <v>0</v>
      </c>
      <c r="AB14" s="483">
        <f>Nut_StatusTool!DV3</f>
        <v>0</v>
      </c>
      <c r="AC14" s="483">
        <f>SUM(AA14,AB14)</f>
        <v>0</v>
      </c>
      <c r="AD14" s="485">
        <f>SUM(D14,G14,J14,M14,P14,S14,AC14)</f>
        <v>0</v>
      </c>
      <c r="AE14" s="143">
        <f>IF(AD20=0,0,AD14/AD20)</f>
        <v>0</v>
      </c>
    </row>
    <row r="15" spans="1:33" s="259" customFormat="1">
      <c r="A15" s="258" t="s">
        <v>177</v>
      </c>
      <c r="B15" s="40">
        <f>Nut_StatusTool!EJ3</f>
        <v>0</v>
      </c>
      <c r="C15" s="40">
        <f>Nut_StatusTool!AR$3</f>
        <v>0</v>
      </c>
      <c r="D15" s="40">
        <f t="shared" si="2"/>
        <v>0</v>
      </c>
      <c r="E15" s="40">
        <f>Nut_StatusTool!$EW$3</f>
        <v>0</v>
      </c>
      <c r="F15" s="40">
        <f>Nut_StatusTool!$BE$3</f>
        <v>0</v>
      </c>
      <c r="G15" s="40">
        <f t="shared" si="3"/>
        <v>0</v>
      </c>
      <c r="H15" s="40">
        <f>Nut_StatusTool!$FJ$3</f>
        <v>0</v>
      </c>
      <c r="I15" s="40">
        <f>Nut_StatusTool!$BR$3</f>
        <v>0</v>
      </c>
      <c r="J15" s="40">
        <f t="shared" si="4"/>
        <v>0</v>
      </c>
      <c r="K15" s="40">
        <f>Nut_StatusTool!$FW$3</f>
        <v>0</v>
      </c>
      <c r="L15" s="40">
        <f>Nut_StatusTool!$CE$3</f>
        <v>0</v>
      </c>
      <c r="M15" s="40">
        <f t="shared" si="5"/>
        <v>0</v>
      </c>
      <c r="N15" s="40">
        <f>Nut_StatusTool!$GJ$3</f>
        <v>0</v>
      </c>
      <c r="O15" s="40">
        <f>Nut_StatusTool!$CR$3</f>
        <v>0</v>
      </c>
      <c r="P15" s="40">
        <f t="shared" si="6"/>
        <v>0</v>
      </c>
      <c r="Q15" s="40">
        <f>Nut_StatusTool!$GW$3</f>
        <v>0</v>
      </c>
      <c r="R15" s="40">
        <f>Nut_StatusTool!$DE$3</f>
        <v>0</v>
      </c>
      <c r="S15" s="40">
        <f t="shared" si="7"/>
        <v>0</v>
      </c>
      <c r="T15" s="40">
        <f>Nut_StatusTool!$HJ$3</f>
        <v>0</v>
      </c>
      <c r="U15" s="40">
        <f>Nut_StatusTool!$DR$3</f>
        <v>0</v>
      </c>
      <c r="V15" s="41">
        <f t="shared" si="8"/>
        <v>0</v>
      </c>
      <c r="W15" s="481">
        <f t="shared" si="0"/>
        <v>0</v>
      </c>
      <c r="X15" s="140">
        <f>IF(W20=0,0,W15/W20)</f>
        <v>0</v>
      </c>
      <c r="Y15" s="475">
        <f t="shared" si="1"/>
        <v>0</v>
      </c>
      <c r="Z15" s="142">
        <f t="shared" ref="Z15:Z18" si="10">IF(Y$20=0,0,Y15/Y$20)</f>
        <v>0</v>
      </c>
      <c r="AA15" s="483">
        <f>Nut_StatusTool!HO3</f>
        <v>0</v>
      </c>
      <c r="AB15" s="483">
        <f>Nut_StatusTool!DW3</f>
        <v>0</v>
      </c>
      <c r="AC15" s="483">
        <f>SUM(AA15,AB15)</f>
        <v>0</v>
      </c>
      <c r="AD15" s="486">
        <f>SUM(D15,G15,J15,M15,P15,S15,AC15)</f>
        <v>0</v>
      </c>
      <c r="AE15" s="144">
        <f>IF(AD20=0,0,AD15/AD20)</f>
        <v>0</v>
      </c>
    </row>
    <row r="16" spans="1:33" s="259" customFormat="1">
      <c r="A16" s="258" t="s">
        <v>178</v>
      </c>
      <c r="B16" s="40">
        <f>Nut_StatusTool!EK3</f>
        <v>0</v>
      </c>
      <c r="C16" s="40">
        <f>Nut_StatusTool!AS$3</f>
        <v>0</v>
      </c>
      <c r="D16" s="40">
        <f t="shared" si="2"/>
        <v>0</v>
      </c>
      <c r="E16" s="40">
        <f>Nut_StatusTool!$EX$3</f>
        <v>0</v>
      </c>
      <c r="F16" s="40">
        <f>Nut_StatusTool!$BF$3</f>
        <v>0</v>
      </c>
      <c r="G16" s="40">
        <f t="shared" si="3"/>
        <v>0</v>
      </c>
      <c r="H16" s="40">
        <f>Nut_StatusTool!$FK$3</f>
        <v>0</v>
      </c>
      <c r="I16" s="40">
        <f>Nut_StatusTool!$BS$3</f>
        <v>0</v>
      </c>
      <c r="J16" s="40">
        <f t="shared" si="4"/>
        <v>0</v>
      </c>
      <c r="K16" s="40">
        <f>Nut_StatusTool!$FX$3</f>
        <v>0</v>
      </c>
      <c r="L16" s="40">
        <f>Nut_StatusTool!$CF$3</f>
        <v>0</v>
      </c>
      <c r="M16" s="40">
        <f t="shared" si="5"/>
        <v>0</v>
      </c>
      <c r="N16" s="40">
        <f>Nut_StatusTool!$GK$3</f>
        <v>0</v>
      </c>
      <c r="O16" s="40">
        <f>Nut_StatusTool!$CS$3</f>
        <v>0</v>
      </c>
      <c r="P16" s="40">
        <f t="shared" si="6"/>
        <v>0</v>
      </c>
      <c r="Q16" s="40">
        <f>Nut_StatusTool!$GX$3</f>
        <v>0</v>
      </c>
      <c r="R16" s="40">
        <f>Nut_StatusTool!$DF$3</f>
        <v>0</v>
      </c>
      <c r="S16" s="40">
        <f t="shared" si="7"/>
        <v>0</v>
      </c>
      <c r="T16" s="40">
        <f>Nut_StatusTool!$HK$3</f>
        <v>0</v>
      </c>
      <c r="U16" s="40">
        <f>Nut_StatusTool!$DS$3</f>
        <v>0</v>
      </c>
      <c r="V16" s="41">
        <f t="shared" si="8"/>
        <v>0</v>
      </c>
      <c r="W16" s="481">
        <f t="shared" si="0"/>
        <v>0</v>
      </c>
      <c r="X16" s="140">
        <f>IF(W20=0,0,W16/W20)</f>
        <v>0</v>
      </c>
      <c r="Y16" s="475">
        <f t="shared" si="1"/>
        <v>0</v>
      </c>
      <c r="Z16" s="142">
        <f t="shared" si="10"/>
        <v>0</v>
      </c>
      <c r="AA16" s="483">
        <f>Nut_StatusTool!HP3</f>
        <v>0</v>
      </c>
      <c r="AB16" s="483">
        <f>Nut_StatusTool!DX3</f>
        <v>0</v>
      </c>
      <c r="AC16" s="484">
        <f>SUM(AA16,AB16)</f>
        <v>0</v>
      </c>
      <c r="AD16" s="487">
        <f>SUM(D16,G16,J16,M16,P16,S16,AC16)</f>
        <v>0</v>
      </c>
      <c r="AE16" s="145">
        <f>IF(AD20=0,0,AD16/AD20)</f>
        <v>0</v>
      </c>
    </row>
    <row r="17" spans="1:31" s="259" customFormat="1">
      <c r="A17" s="258" t="s">
        <v>179</v>
      </c>
      <c r="B17" s="40">
        <f>Nut_StatusTool!EM3</f>
        <v>0</v>
      </c>
      <c r="C17" s="40">
        <f>Nut_StatusTool!AU3</f>
        <v>0</v>
      </c>
      <c r="D17" s="40">
        <f>SUM(B17:C17)</f>
        <v>0</v>
      </c>
      <c r="E17" s="40">
        <f>Nut_StatusTool!$EZ$3</f>
        <v>0</v>
      </c>
      <c r="F17" s="40">
        <f>Nut_StatusTool!$BH$3</f>
        <v>0</v>
      </c>
      <c r="G17" s="40">
        <f>SUM(E17:F17)</f>
        <v>0</v>
      </c>
      <c r="H17" s="40">
        <f>Nut_StatusTool!$FM$3</f>
        <v>0</v>
      </c>
      <c r="I17" s="40">
        <f>Nut_StatusTool!$BU$3</f>
        <v>0</v>
      </c>
      <c r="J17" s="40">
        <f>SUM(H17:I17)</f>
        <v>0</v>
      </c>
      <c r="K17" s="40">
        <f>Nut_StatusTool!$FZ$3</f>
        <v>0</v>
      </c>
      <c r="L17" s="40">
        <f>Nut_StatusTool!$CH$3</f>
        <v>0</v>
      </c>
      <c r="M17" s="40">
        <f>SUM(K17:L17)</f>
        <v>0</v>
      </c>
      <c r="N17" s="40">
        <f>Nut_StatusTool!$GM$3</f>
        <v>0</v>
      </c>
      <c r="O17" s="40">
        <f>Nut_StatusTool!$CU$3</f>
        <v>0</v>
      </c>
      <c r="P17" s="40">
        <f>SUM(N17:O17)</f>
        <v>0</v>
      </c>
      <c r="Q17" s="40">
        <f>Nut_StatusTool!$GZ$3</f>
        <v>0</v>
      </c>
      <c r="R17" s="40">
        <f>Nut_StatusTool!$DH$3</f>
        <v>0</v>
      </c>
      <c r="S17" s="40">
        <f>SUM(Q17:R17)</f>
        <v>0</v>
      </c>
      <c r="T17" s="40">
        <f>Nut_StatusTool!$HM$3</f>
        <v>0</v>
      </c>
      <c r="U17" s="40">
        <f>Nut_StatusTool!$DU$3</f>
        <v>0</v>
      </c>
      <c r="V17" s="41">
        <f>SUM(T17:U17)</f>
        <v>0</v>
      </c>
      <c r="W17" s="481">
        <f t="shared" si="0"/>
        <v>0</v>
      </c>
      <c r="X17" s="140">
        <f>IF(W20=0,0,W17/W20)</f>
        <v>0</v>
      </c>
      <c r="Y17" s="475">
        <f>B17+C17+E17+F17+H17+I17+K17+L17+N17+O17+Q17+R17+T17+U17</f>
        <v>0</v>
      </c>
      <c r="Z17" s="142">
        <f t="shared" si="10"/>
        <v>0</v>
      </c>
      <c r="AA17" s="483">
        <f>Nut_StatusTool!HQ3</f>
        <v>0</v>
      </c>
      <c r="AB17" s="483">
        <f>Nut_StatusTool!DY3</f>
        <v>0</v>
      </c>
      <c r="AC17" s="483">
        <f>SUM(AA17,AB17)</f>
        <v>0</v>
      </c>
      <c r="AD17" s="488">
        <f>SUM(D17,G17,J17,M17,P17,S17,AC17)</f>
        <v>0</v>
      </c>
      <c r="AE17" s="146">
        <f>IF(AD20=0,0,AD17/AD20)</f>
        <v>0</v>
      </c>
    </row>
    <row r="18" spans="1:31" s="259" customFormat="1">
      <c r="A18" s="258" t="s">
        <v>181</v>
      </c>
      <c r="B18" s="40">
        <f>Nut_StatusTool!EL3</f>
        <v>0</v>
      </c>
      <c r="C18" s="40">
        <f>Nut_StatusTool!AT$3</f>
        <v>0</v>
      </c>
      <c r="D18" s="40">
        <f>SUM(B18:C18)</f>
        <v>0</v>
      </c>
      <c r="E18" s="40">
        <f>Nut_StatusTool!$EY$3</f>
        <v>0</v>
      </c>
      <c r="F18" s="40">
        <f>Nut_StatusTool!$BG$3</f>
        <v>0</v>
      </c>
      <c r="G18" s="40">
        <f>SUM(E18:F18)</f>
        <v>0</v>
      </c>
      <c r="H18" s="40">
        <f>Nut_StatusTool!$FL$3</f>
        <v>0</v>
      </c>
      <c r="I18" s="40">
        <f>Nut_StatusTool!$BT$3</f>
        <v>0</v>
      </c>
      <c r="J18" s="40">
        <f>SUM(H18:I18)</f>
        <v>0</v>
      </c>
      <c r="K18" s="40">
        <f>Nut_StatusTool!$FY$3</f>
        <v>0</v>
      </c>
      <c r="L18" s="40">
        <f>Nut_StatusTool!$CG$3</f>
        <v>0</v>
      </c>
      <c r="M18" s="40">
        <f>SUM(K18:L18)</f>
        <v>0</v>
      </c>
      <c r="N18" s="40">
        <f>Nut_StatusTool!$GL$3</f>
        <v>0</v>
      </c>
      <c r="O18" s="40">
        <f>Nut_StatusTool!$CT$3</f>
        <v>0</v>
      </c>
      <c r="P18" s="40">
        <f>SUM(N18:O18)</f>
        <v>0</v>
      </c>
      <c r="Q18" s="40">
        <f>Nut_StatusTool!$GY$3</f>
        <v>0</v>
      </c>
      <c r="R18" s="40">
        <f>Nut_StatusTool!$DG$3</f>
        <v>0</v>
      </c>
      <c r="S18" s="40">
        <f>SUM(Q18:R18)</f>
        <v>0</v>
      </c>
      <c r="T18" s="40">
        <f>Nut_StatusTool!$HL$3</f>
        <v>0</v>
      </c>
      <c r="U18" s="40">
        <f>Nut_StatusTool!$DT$3</f>
        <v>0</v>
      </c>
      <c r="V18" s="41">
        <f>SUM(T18:U18)</f>
        <v>0</v>
      </c>
      <c r="W18" s="481">
        <f t="shared" si="0"/>
        <v>0</v>
      </c>
      <c r="X18" s="140">
        <f>IF(W20=0,0,W18/W20)</f>
        <v>0</v>
      </c>
      <c r="Y18" s="475">
        <f t="shared" si="1"/>
        <v>0</v>
      </c>
      <c r="Z18" s="142">
        <f t="shared" si="10"/>
        <v>0</v>
      </c>
      <c r="AA18" s="483">
        <f>Nut_StatusTool!HR3</f>
        <v>0</v>
      </c>
      <c r="AB18" s="483">
        <f>Nut_StatusTool!DZ3</f>
        <v>0</v>
      </c>
      <c r="AC18" s="483">
        <f>SUM(AA18,AB18)</f>
        <v>0</v>
      </c>
      <c r="AD18" s="488">
        <f>SUM(D18,G18,J18,M18,P18,S18,AC18)</f>
        <v>0</v>
      </c>
      <c r="AE18" s="146">
        <f>IF(AD20=0,0,AD18/AD20)</f>
        <v>0</v>
      </c>
    </row>
    <row r="19" spans="1:31" s="30" customFormat="1">
      <c r="AA19" s="105"/>
      <c r="AB19" s="105"/>
      <c r="AC19" s="105"/>
      <c r="AD19" s="94"/>
      <c r="AE19" s="94"/>
    </row>
    <row r="20" spans="1:31" s="30" customFormat="1" ht="15.75" thickBot="1">
      <c r="A20" s="262" t="s">
        <v>60</v>
      </c>
      <c r="B20" s="28">
        <f>SUM(B6:B9)</f>
        <v>0</v>
      </c>
      <c r="C20" s="28">
        <f t="shared" ref="C20:Y20" si="11">SUM(C6:C9)</f>
        <v>0</v>
      </c>
      <c r="D20" s="28">
        <f t="shared" si="11"/>
        <v>0</v>
      </c>
      <c r="E20" s="28">
        <f t="shared" si="11"/>
        <v>0</v>
      </c>
      <c r="F20" s="28">
        <f t="shared" si="11"/>
        <v>0</v>
      </c>
      <c r="G20" s="28">
        <f t="shared" si="11"/>
        <v>0</v>
      </c>
      <c r="H20" s="28">
        <f t="shared" si="11"/>
        <v>0</v>
      </c>
      <c r="I20" s="28">
        <f t="shared" si="11"/>
        <v>0</v>
      </c>
      <c r="J20" s="28">
        <f t="shared" si="11"/>
        <v>0</v>
      </c>
      <c r="K20" s="28">
        <f t="shared" si="11"/>
        <v>0</v>
      </c>
      <c r="L20" s="28">
        <f t="shared" si="11"/>
        <v>0</v>
      </c>
      <c r="M20" s="28">
        <f t="shared" si="11"/>
        <v>0</v>
      </c>
      <c r="N20" s="28">
        <f t="shared" si="11"/>
        <v>0</v>
      </c>
      <c r="O20" s="28">
        <f t="shared" si="11"/>
        <v>0</v>
      </c>
      <c r="P20" s="28">
        <f t="shared" si="11"/>
        <v>0</v>
      </c>
      <c r="Q20" s="28">
        <f t="shared" si="11"/>
        <v>0</v>
      </c>
      <c r="R20" s="28">
        <f t="shared" si="11"/>
        <v>0</v>
      </c>
      <c r="S20" s="29">
        <f t="shared" si="11"/>
        <v>0</v>
      </c>
      <c r="T20" s="28">
        <f t="shared" si="11"/>
        <v>0</v>
      </c>
      <c r="U20" s="28">
        <f t="shared" si="11"/>
        <v>0</v>
      </c>
      <c r="V20" s="29">
        <f t="shared" si="11"/>
        <v>0</v>
      </c>
      <c r="W20" s="45">
        <f>SUM(W6:W9)</f>
        <v>0</v>
      </c>
      <c r="X20" s="220"/>
      <c r="Y20" s="112">
        <f t="shared" si="11"/>
        <v>0</v>
      </c>
      <c r="Z20" s="301"/>
      <c r="AA20" s="113">
        <f>SUM(AA14:AA18)</f>
        <v>0</v>
      </c>
      <c r="AB20" s="113">
        <f>SUM(AB14:AB18)</f>
        <v>0</v>
      </c>
      <c r="AC20" s="113">
        <f>SUM(AC14:AC18)</f>
        <v>0</v>
      </c>
      <c r="AD20" s="45">
        <f>SUM(AD14:AD18)</f>
        <v>0</v>
      </c>
      <c r="AE20" s="111"/>
    </row>
  </sheetData>
  <sheetProtection password="B081" sheet="1" objects="1" scenarios="1" formatColumns="0" formatRows="0"/>
  <mergeCells count="34">
    <mergeCell ref="AA4:AC4"/>
    <mergeCell ref="AD4:AE4"/>
    <mergeCell ref="Y4:Z4"/>
    <mergeCell ref="W4:X4"/>
    <mergeCell ref="N3:T3"/>
    <mergeCell ref="U3:V3"/>
    <mergeCell ref="T4:V4"/>
    <mergeCell ref="N4:P4"/>
    <mergeCell ref="Q4:S4"/>
    <mergeCell ref="W3:AB3"/>
    <mergeCell ref="AC3:AD3"/>
    <mergeCell ref="L3:M3"/>
    <mergeCell ref="Q1:R1"/>
    <mergeCell ref="A4:A5"/>
    <mergeCell ref="B1:D1"/>
    <mergeCell ref="B3:D3"/>
    <mergeCell ref="B4:D4"/>
    <mergeCell ref="E4:G4"/>
    <mergeCell ref="E3:K3"/>
    <mergeCell ref="H4:J4"/>
    <mergeCell ref="K4:M4"/>
    <mergeCell ref="B2:D2"/>
    <mergeCell ref="E1:F1"/>
    <mergeCell ref="Q2:R2"/>
    <mergeCell ref="G1:H1"/>
    <mergeCell ref="J1:K1"/>
    <mergeCell ref="E2:G2"/>
    <mergeCell ref="H2:I2"/>
    <mergeCell ref="J2:K2"/>
    <mergeCell ref="T1:X1"/>
    <mergeCell ref="Y1:Z1"/>
    <mergeCell ref="AA1:AB1"/>
    <mergeCell ref="Y2:Z2"/>
    <mergeCell ref="AA2:AB2"/>
  </mergeCells>
  <conditionalFormatting sqref="AE3">
    <cfRule type="containsBlanks" dxfId="146" priority="16">
      <formula>LEN(TRIM(AE3))=0</formula>
    </cfRule>
    <cfRule type="cellIs" dxfId="145" priority="17" operator="greaterThan">
      <formula>0</formula>
    </cfRule>
  </conditionalFormatting>
  <conditionalFormatting sqref="W3:AB3">
    <cfRule type="containsText" dxfId="144" priority="10" operator="containsText" text="Double">
      <formula>NOT(ISERROR(SEARCH("Double",W3)))</formula>
    </cfRule>
  </conditionalFormatting>
  <conditionalFormatting sqref="L1">
    <cfRule type="containsBlanks" dxfId="143" priority="12">
      <formula>LEN(TRIM(L1))=0</formula>
    </cfRule>
  </conditionalFormatting>
  <conditionalFormatting sqref="B1:D1">
    <cfRule type="notContainsBlanks" dxfId="142" priority="1">
      <formula>LEN(TRIM(B1))&gt;0</formula>
    </cfRule>
    <cfRule type="containsBlanks" dxfId="141" priority="13">
      <formula>LEN(TRIM(B1))=0</formula>
    </cfRule>
  </conditionalFormatting>
  <conditionalFormatting sqref="B3:D3">
    <cfRule type="containsBlanks" dxfId="140" priority="6">
      <formula>LEN(TRIM(B3))=0</formula>
    </cfRule>
  </conditionalFormatting>
  <conditionalFormatting sqref="G1:H1">
    <cfRule type="containsBlanks" dxfId="139" priority="5">
      <formula>LEN(TRIM(G1))=0</formula>
    </cfRule>
  </conditionalFormatting>
  <conditionalFormatting sqref="J2">
    <cfRule type="containsBlanks" dxfId="138" priority="4">
      <formula>LEN(TRIM(J2))=0</formula>
    </cfRule>
  </conditionalFormatting>
  <conditionalFormatting sqref="B2:D2">
    <cfRule type="expression" dxfId="137" priority="2">
      <formula>$A$2=""</formula>
    </cfRule>
    <cfRule type="expression" dxfId="136" priority="3">
      <formula>$A$2&lt;&gt;""</formula>
    </cfRule>
  </conditionalFormatting>
  <dataValidations count="4">
    <dataValidation allowBlank="1" showInputMessage="1" showErrorMessage="1" promptTitle="0-59 months" prompt="Please enter the estimated number of Preschoolers from 0-59 months old." sqref="W2:X2"/>
    <dataValidation allowBlank="1" showInputMessage="1" showErrorMessage="1" promptTitle="Barangay" sqref="B1:D1"/>
    <dataValidation allowBlank="1" showInputMessage="1" showErrorMessage="1" promptTitle="Barangay" prompt="Please enter the name of the municipality." sqref="B2:D2"/>
    <dataValidation allowBlank="1" showInputMessage="1" showErrorMessage="1" prompt="Please type in the total population" sqref="J2:K2"/>
  </dataValidations>
  <pageMargins left="0.7" right="0.7" top="0.75" bottom="0.75" header="0.3" footer="0.3"/>
  <pageSetup paperSize="5" orientation="landscape"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rgb="FFFF0000"/>
  </sheetPr>
  <dimension ref="A1:BG511"/>
  <sheetViews>
    <sheetView zoomScale="93" zoomScaleNormal="93" zoomScaleSheetLayoutView="95" workbookViewId="0">
      <selection activeCell="J2" sqref="J2:K2"/>
    </sheetView>
  </sheetViews>
  <sheetFormatPr defaultColWidth="0" defaultRowHeight="15" zeroHeight="1"/>
  <cols>
    <col min="1" max="1" width="8.7109375" customWidth="1"/>
    <col min="2" max="2" width="20.7109375" customWidth="1"/>
    <col min="3" max="3" width="21.7109375" customWidth="1"/>
    <col min="4" max="4" width="30.7109375" customWidth="1"/>
    <col min="5" max="5" width="8.7109375" customWidth="1"/>
    <col min="6" max="6" width="5.7109375" customWidth="1"/>
    <col min="7" max="10" width="11.7109375" customWidth="1"/>
    <col min="11" max="11" width="12.7109375" customWidth="1"/>
    <col min="12" max="12" width="2" customWidth="1"/>
    <col min="13" max="48" width="9.140625" hidden="1" customWidth="1"/>
    <col min="49" max="52" width="24.42578125" hidden="1" customWidth="1"/>
    <col min="53" max="53" width="14.42578125" hidden="1" customWidth="1"/>
    <col min="54" max="54" width="10.28515625" hidden="1" customWidth="1"/>
    <col min="55" max="55" width="14.7109375" hidden="1" customWidth="1"/>
    <col min="56" max="56" width="14.85546875" hidden="1" customWidth="1"/>
    <col min="57" max="57" width="12.85546875" hidden="1" customWidth="1"/>
    <col min="58" max="58" width="13" hidden="1" customWidth="1"/>
    <col min="59" max="59" width="12.42578125" hidden="1" customWidth="1"/>
    <col min="60" max="16384" width="9.140625" hidden="1"/>
  </cols>
  <sheetData>
    <row r="1" spans="1:59" s="472" customFormat="1" ht="27.95" customHeight="1">
      <c r="A1" s="624" t="str">
        <f>Nut_StatusTool!B3</f>
        <v>Purok or Barangay?*</v>
      </c>
      <c r="B1" s="626" t="str">
        <f>IF(Nut_StatusTool!C$3="","",Nut_StatusTool!C$3)</f>
        <v/>
      </c>
      <c r="C1" s="628" t="str">
        <f>IF($A$1="Purok:","Barangay:","")</f>
        <v/>
      </c>
      <c r="D1" s="626" t="str">
        <f>IF(Nut_StatusTool!$E$3="","",Nut_StatusTool!$E$3)</f>
        <v/>
      </c>
      <c r="E1" s="630" t="str">
        <f>Nut_StatusTool!G3</f>
        <v>City or Municipality?</v>
      </c>
      <c r="F1" s="630"/>
      <c r="G1" s="626">
        <f>Nut_StatusTool!I3</f>
        <v>0</v>
      </c>
      <c r="H1" s="632" t="s">
        <v>207</v>
      </c>
      <c r="I1" s="634" t="str">
        <f>IF(Nut_StatusTool!M1="","",Nut_StatusTool!M1)</f>
        <v/>
      </c>
      <c r="J1" s="636" t="s">
        <v>445</v>
      </c>
      <c r="K1" s="636"/>
      <c r="L1" s="471"/>
    </row>
    <row r="2" spans="1:59" ht="24" customHeight="1">
      <c r="A2" s="625"/>
      <c r="B2" s="627"/>
      <c r="C2" s="629"/>
      <c r="D2" s="627"/>
      <c r="E2" s="631"/>
      <c r="F2" s="631"/>
      <c r="G2" s="627"/>
      <c r="H2" s="633"/>
      <c r="I2" s="635"/>
      <c r="J2" s="623"/>
      <c r="K2" s="623"/>
      <c r="L2" s="136"/>
    </row>
    <row r="3" spans="1:59" ht="15.95" customHeight="1">
      <c r="A3" s="270"/>
      <c r="B3" s="498"/>
      <c r="C3" s="637" t="str">
        <f>IF(Summary!W3="","",Summary!W3)</f>
        <v/>
      </c>
      <c r="D3" s="637"/>
      <c r="E3" s="637"/>
      <c r="F3" s="637"/>
      <c r="G3" s="637"/>
      <c r="H3" s="617" t="str">
        <f>IF(Summary!AC3="","",Summary!AC3)</f>
        <v/>
      </c>
      <c r="I3" s="617"/>
      <c r="J3" s="617"/>
      <c r="K3" s="499" t="str">
        <f>Summary!AE3</f>
        <v/>
      </c>
      <c r="L3" s="136"/>
    </row>
    <row r="4" spans="1:59" ht="36" customHeight="1">
      <c r="A4" s="618" t="s">
        <v>404</v>
      </c>
      <c r="B4" s="619"/>
      <c r="C4" s="619"/>
      <c r="D4" s="619"/>
      <c r="E4" s="619"/>
      <c r="F4" s="619"/>
      <c r="G4" s="619"/>
      <c r="H4" s="619"/>
      <c r="I4" s="619"/>
      <c r="J4" s="620"/>
      <c r="K4" s="419" t="s">
        <v>437</v>
      </c>
      <c r="L4" s="136"/>
    </row>
    <row r="5" spans="1:59" ht="45" customHeight="1">
      <c r="A5" s="621" t="s">
        <v>449</v>
      </c>
      <c r="B5" s="496" t="s">
        <v>277</v>
      </c>
      <c r="C5" s="496" t="s">
        <v>198</v>
      </c>
      <c r="D5" s="496" t="s">
        <v>237</v>
      </c>
      <c r="E5" s="497" t="s">
        <v>205</v>
      </c>
      <c r="F5" s="496" t="s">
        <v>0</v>
      </c>
      <c r="G5" s="149" t="s">
        <v>216</v>
      </c>
      <c r="H5" s="149" t="s">
        <v>334</v>
      </c>
      <c r="I5" s="205" t="s">
        <v>251</v>
      </c>
      <c r="J5" s="206" t="s">
        <v>250</v>
      </c>
      <c r="K5" s="295" t="s">
        <v>267</v>
      </c>
      <c r="L5" s="136"/>
      <c r="AT5" t="s">
        <v>240</v>
      </c>
      <c r="AU5" t="s">
        <v>239</v>
      </c>
      <c r="AV5" t="s">
        <v>238</v>
      </c>
      <c r="AW5" t="s">
        <v>188</v>
      </c>
      <c r="AX5" t="s">
        <v>275</v>
      </c>
      <c r="AY5" t="s">
        <v>198</v>
      </c>
      <c r="AZ5" t="s">
        <v>197</v>
      </c>
      <c r="BA5" t="s">
        <v>205</v>
      </c>
      <c r="BB5" t="s">
        <v>0</v>
      </c>
      <c r="BC5" t="s">
        <v>216</v>
      </c>
      <c r="BD5" t="s">
        <v>220</v>
      </c>
      <c r="BE5" t="s">
        <v>30</v>
      </c>
      <c r="BF5" t="s">
        <v>10</v>
      </c>
      <c r="BG5" t="s">
        <v>7</v>
      </c>
    </row>
    <row r="6" spans="1:59" ht="23.1" customHeight="1">
      <c r="A6" s="622"/>
      <c r="B6" s="405" t="s">
        <v>452</v>
      </c>
      <c r="C6" s="407" t="s">
        <v>451</v>
      </c>
      <c r="D6" s="407" t="s">
        <v>451</v>
      </c>
      <c r="E6" s="406" t="s">
        <v>249</v>
      </c>
      <c r="F6" s="407" t="s">
        <v>215</v>
      </c>
      <c r="G6" s="408" t="s">
        <v>272</v>
      </c>
      <c r="H6" s="408" t="s">
        <v>272</v>
      </c>
      <c r="I6" s="409" t="s">
        <v>218</v>
      </c>
      <c r="J6" s="410" t="s">
        <v>219</v>
      </c>
      <c r="K6" s="421" t="str">
        <f>IF($J$2="","",$J$2)</f>
        <v/>
      </c>
      <c r="L6" s="136"/>
      <c r="AX6" t="s">
        <v>290</v>
      </c>
      <c r="AY6" t="s">
        <v>213</v>
      </c>
      <c r="BA6" t="s">
        <v>214</v>
      </c>
      <c r="BB6" t="s">
        <v>215</v>
      </c>
      <c r="BC6" t="s">
        <v>217</v>
      </c>
      <c r="BD6" t="s">
        <v>217</v>
      </c>
      <c r="BF6" t="s">
        <v>218</v>
      </c>
      <c r="BG6" t="s">
        <v>219</v>
      </c>
    </row>
    <row r="7" spans="1:59">
      <c r="A7" s="411">
        <f>IFERROR(INDEX($AW$7:$AW$506,MATCH(ROWS($AT$7:AT7),$AT$7:$AT$506,0)),"")</f>
        <v>1</v>
      </c>
      <c r="B7" s="412" t="str">
        <f>IFERROR(INDEX($AX$7:$AX$506,MATCH(ROWS($AT$7:AT7),$AT$7:$AT$506,0)),"")</f>
        <v/>
      </c>
      <c r="C7" s="412" t="str">
        <f>IFERROR(INDEX($AY$7:$AY$506,MATCH(ROWS($AT$7:AT7),$AT$7:$AT$506,0)),"")</f>
        <v/>
      </c>
      <c r="D7" s="413">
        <f>IFERROR(INDEX($AZ$7:$AZ$506,MATCH(ROWS($AT$7:AT7),$AT$7:$AT$506,0)),"")</f>
        <v>0</v>
      </c>
      <c r="E7" s="414" t="str">
        <f>IFERROR(INDEX($BA$7:$BA$506,MATCH(ROWS($AT$7:AT7),$AT$7:$AT$506,0)),"")</f>
        <v/>
      </c>
      <c r="F7" s="415" t="str">
        <f>IFERROR(INDEX($BB$7:$BB$506,MATCH(ROWS($AT$7:AT7),$AT$7:$AT$506,0)),"")</f>
        <v/>
      </c>
      <c r="G7" s="416" t="str">
        <f>IFERROR(INDEX($BC$7:$BC$506,MATCH(ROWS($AT$7:AT7),$AT$7:$AT$506,0)),"")</f>
        <v/>
      </c>
      <c r="H7" s="416" t="str">
        <f>IFERROR(INDEX($BD$7:$BD$506,MATCH(ROWS($AT$7:AT7),$AT$7:$AT$506,0)),"")</f>
        <v/>
      </c>
      <c r="I7" s="417"/>
      <c r="J7" s="418"/>
      <c r="K7" s="420" t="str">
        <f>IFERROR(INDEX($BE$7:$BE$506,MATCH(ROWS($AT$7:AT7),$AT$7:$AT$506,0)),"")</f>
        <v/>
      </c>
      <c r="L7" s="136"/>
      <c r="AT7">
        <f t="shared" ref="AT7:AT70" si="0">AU7+AV7</f>
        <v>1</v>
      </c>
      <c r="AU7">
        <f>COUNTIF($AZ$7:AZ7,AZ7)</f>
        <v>1</v>
      </c>
      <c r="AV7">
        <f>COUNTIF($AZ$7:$AZ$506,"&lt;"&amp;$AZ7)</f>
        <v>0</v>
      </c>
      <c r="AW7">
        <f>IF(Nut_StatusTool!A7="","",Nut_StatusTool!A7)</f>
        <v>1</v>
      </c>
      <c r="AX7" t="str">
        <f>IF(Nut_StatusTool!B7="","",Nut_StatusTool!B7)</f>
        <v/>
      </c>
      <c r="AY7" t="str">
        <f>IF(Nut_StatusTool!C7="","",Nut_StatusTool!C7)</f>
        <v/>
      </c>
      <c r="AZ7">
        <f>Nut_StatusTool!D7</f>
        <v>0</v>
      </c>
      <c r="BA7" t="str">
        <f>IF(Nut_StatusTool!E7="","",Nut_StatusTool!E7)</f>
        <v/>
      </c>
      <c r="BB7" t="str">
        <f>IF(Nut_StatusTool!F7="","",Nut_StatusTool!F7)</f>
        <v/>
      </c>
      <c r="BC7" t="str">
        <f>IF(Nut_StatusTool!G7="","",Nut_StatusTool!G7)</f>
        <v/>
      </c>
      <c r="BD7" s="430" t="str">
        <f>IF(OR(AZ7=0,$J$2=""),"",$J$2)</f>
        <v/>
      </c>
      <c r="BE7" t="str">
        <f>IF(AND(AZ7=0,BC7=""),"",IF(AND(AZ7&gt;0,BC7=""),"No Birthdate",DATEDIF(BC7,BD7,"m")))</f>
        <v/>
      </c>
      <c r="BF7" t="str">
        <f>IF(Nut_StatusTool!I7="","",Nut_StatusTool!I7)</f>
        <v/>
      </c>
      <c r="BG7" t="str">
        <f>IF(Nut_StatusTool!J7="","",Nut_StatusTool!J7)</f>
        <v/>
      </c>
    </row>
    <row r="8" spans="1:59">
      <c r="A8" s="411">
        <f>IFERROR(INDEX($AW$7:$AW$506,MATCH(ROWS($AT$7:AT8),$AT$7:$AT$506,0)),"")</f>
        <v>2</v>
      </c>
      <c r="B8" s="412" t="str">
        <f>IFERROR(INDEX($AX$7:$AX$506,MATCH(ROWS($AT$7:AT8),$AT$7:$AT$506,0)),"")</f>
        <v/>
      </c>
      <c r="C8" s="412" t="str">
        <f>IFERROR(INDEX($AY$7:$AY$506,MATCH(ROWS($AT$7:AT8),$AT$7:$AT$506,0)),"")</f>
        <v/>
      </c>
      <c r="D8" s="413">
        <f>IFERROR(INDEX($AZ$7:$AZ$506,MATCH(ROWS($AT$7:AT8),$AT$7:$AT$506,0)),"")</f>
        <v>0</v>
      </c>
      <c r="E8" s="414" t="str">
        <f>IFERROR(INDEX($BA$7:$BA$506,MATCH(ROWS($AT$7:AT8),$AT$7:$AT$506,0)),"")</f>
        <v/>
      </c>
      <c r="F8" s="415" t="str">
        <f>IFERROR(INDEX($BB$7:$BB$506,MATCH(ROWS($AT$7:AT8),$AT$7:$AT$506,0)),"")</f>
        <v/>
      </c>
      <c r="G8" s="416" t="str">
        <f>IFERROR(INDEX($BC$7:$BC$506,MATCH(ROWS($AT$7:AT8),$AT$7:$AT$506,0)),"")</f>
        <v/>
      </c>
      <c r="H8" s="416" t="str">
        <f>IFERROR(INDEX($BD$7:$BD$506,MATCH(ROWS($AT$7:AT8),$AT$7:$AT$506,0)),"")</f>
        <v/>
      </c>
      <c r="I8" s="276"/>
      <c r="J8" s="277"/>
      <c r="K8" s="420" t="str">
        <f>IFERROR(INDEX($BE$7:$BE$506,MATCH(ROWS($AT$7:AT8),$AT$7:$AT$506,0)),"")</f>
        <v/>
      </c>
      <c r="L8" s="136"/>
      <c r="AT8">
        <f t="shared" si="0"/>
        <v>2</v>
      </c>
      <c r="AU8">
        <f>COUNTIF($AZ$7:AZ8,AZ8)</f>
        <v>2</v>
      </c>
      <c r="AV8">
        <f t="shared" ref="AV8:AV71" si="1">COUNTIF($AZ$7:$AZ$506,"&lt;"&amp;$AZ8)</f>
        <v>0</v>
      </c>
      <c r="AW8">
        <f>IF(Nut_StatusTool!A8="","",Nut_StatusTool!A8)</f>
        <v>2</v>
      </c>
      <c r="AX8" t="str">
        <f>IF(Nut_StatusTool!B8="","",Nut_StatusTool!B8)</f>
        <v/>
      </c>
      <c r="AY8" t="str">
        <f>IF(Nut_StatusTool!C8="","",Nut_StatusTool!C8)</f>
        <v/>
      </c>
      <c r="AZ8">
        <f>Nut_StatusTool!D8</f>
        <v>0</v>
      </c>
      <c r="BA8" t="str">
        <f>IF(Nut_StatusTool!E8="","",Nut_StatusTool!E8)</f>
        <v/>
      </c>
      <c r="BB8" t="str">
        <f>IF(Nut_StatusTool!F8="","",Nut_StatusTool!F8)</f>
        <v/>
      </c>
      <c r="BC8" t="str">
        <f>IF(Nut_StatusTool!G8="","",Nut_StatusTool!G8)</f>
        <v/>
      </c>
      <c r="BD8" s="430" t="str">
        <f t="shared" ref="BD8:BD71" si="2">IF(OR(AZ8=0,$J$2=""),"",$J$2)</f>
        <v/>
      </c>
      <c r="BE8" t="str">
        <f t="shared" ref="BE8:BE71" si="3">IF(AND(AZ8=0,BC8=""),"",IF(AND(AZ8&gt;0,BC8=""),"No Birthdate",DATEDIF(BC8,BD8,"m")))</f>
        <v/>
      </c>
      <c r="BF8" t="str">
        <f>IF(Nut_StatusTool!I8="","",Nut_StatusTool!I8)</f>
        <v/>
      </c>
      <c r="BG8" t="str">
        <f>IF(Nut_StatusTool!J8="","",Nut_StatusTool!J8)</f>
        <v/>
      </c>
    </row>
    <row r="9" spans="1:59">
      <c r="A9" s="411">
        <f>IFERROR(INDEX($AW$7:$AW$506,MATCH(ROWS($AT$7:AT9),$AT$7:$AT$506,0)),"")</f>
        <v>3</v>
      </c>
      <c r="B9" s="412" t="str">
        <f>IFERROR(INDEX($AX$7:$AX$506,MATCH(ROWS($AT$7:AT9),$AT$7:$AT$506,0)),"")</f>
        <v/>
      </c>
      <c r="C9" s="412" t="str">
        <f>IFERROR(INDEX($AY$7:$AY$506,MATCH(ROWS($AT$7:AT9),$AT$7:$AT$506,0)),"")</f>
        <v/>
      </c>
      <c r="D9" s="413">
        <f>IFERROR(INDEX($AZ$7:$AZ$506,MATCH(ROWS($AT$7:AT9),$AT$7:$AT$506,0)),"")</f>
        <v>0</v>
      </c>
      <c r="E9" s="414" t="str">
        <f>IFERROR(INDEX($BA$7:$BA$506,MATCH(ROWS($AT$7:AT9),$AT$7:$AT$506,0)),"")</f>
        <v/>
      </c>
      <c r="F9" s="415" t="str">
        <f>IFERROR(INDEX($BB$7:$BB$506,MATCH(ROWS($AT$7:AT9),$AT$7:$AT$506,0)),"")</f>
        <v/>
      </c>
      <c r="G9" s="416" t="str">
        <f>IFERROR(INDEX($BC$7:$BC$506,MATCH(ROWS($AT$7:AT9),$AT$7:$AT$506,0)),"")</f>
        <v/>
      </c>
      <c r="H9" s="416" t="str">
        <f>IFERROR(INDEX($BD$7:$BD$506,MATCH(ROWS($AT$7:AT9),$AT$7:$AT$506,0)),"")</f>
        <v/>
      </c>
      <c r="I9" s="276"/>
      <c r="J9" s="277"/>
      <c r="K9" s="420" t="str">
        <f>IFERROR(INDEX($BE$7:$BE$506,MATCH(ROWS($AT$7:AT9),$AT$7:$AT$506,0)),"")</f>
        <v/>
      </c>
      <c r="L9" s="136"/>
      <c r="AT9">
        <f t="shared" si="0"/>
        <v>3</v>
      </c>
      <c r="AU9">
        <f>COUNTIF($AZ$7:AZ9,AZ9)</f>
        <v>3</v>
      </c>
      <c r="AV9">
        <f t="shared" si="1"/>
        <v>0</v>
      </c>
      <c r="AW9">
        <f>IF(Nut_StatusTool!A9="","",Nut_StatusTool!A9)</f>
        <v>3</v>
      </c>
      <c r="AX9" t="str">
        <f>IF(Nut_StatusTool!B9="","",Nut_StatusTool!B9)</f>
        <v/>
      </c>
      <c r="AY9" t="str">
        <f>IF(Nut_StatusTool!C9="","",Nut_StatusTool!C9)</f>
        <v/>
      </c>
      <c r="AZ9">
        <f>Nut_StatusTool!D9</f>
        <v>0</v>
      </c>
      <c r="BA9" t="str">
        <f>IF(Nut_StatusTool!E9="","",Nut_StatusTool!E9)</f>
        <v/>
      </c>
      <c r="BB9" t="str">
        <f>IF(Nut_StatusTool!F9="","",Nut_StatusTool!F9)</f>
        <v/>
      </c>
      <c r="BC9" t="str">
        <f>IF(Nut_StatusTool!G9="","",Nut_StatusTool!G9)</f>
        <v/>
      </c>
      <c r="BD9" s="430" t="str">
        <f t="shared" si="2"/>
        <v/>
      </c>
      <c r="BE9" t="str">
        <f t="shared" si="3"/>
        <v/>
      </c>
      <c r="BF9" t="str">
        <f>IF(Nut_StatusTool!I9="","",Nut_StatusTool!I9)</f>
        <v/>
      </c>
      <c r="BG9" t="str">
        <f>IF(Nut_StatusTool!J9="","",Nut_StatusTool!J9)</f>
        <v/>
      </c>
    </row>
    <row r="10" spans="1:59">
      <c r="A10" s="411">
        <f>IFERROR(INDEX($AW$7:$AW$506,MATCH(ROWS($AT$7:AT10),$AT$7:$AT$506,0)),"")</f>
        <v>4</v>
      </c>
      <c r="B10" s="412" t="str">
        <f>IFERROR(INDEX($AX$7:$AX$506,MATCH(ROWS($AT$7:AT10),$AT$7:$AT$506,0)),"")</f>
        <v/>
      </c>
      <c r="C10" s="412" t="str">
        <f>IFERROR(INDEX($AY$7:$AY$506,MATCH(ROWS($AT$7:AT10),$AT$7:$AT$506,0)),"")</f>
        <v/>
      </c>
      <c r="D10" s="413">
        <f>IFERROR(INDEX($AZ$7:$AZ$506,MATCH(ROWS($AT$7:AT10),$AT$7:$AT$506,0)),"")</f>
        <v>0</v>
      </c>
      <c r="E10" s="414" t="str">
        <f>IFERROR(INDEX($BA$7:$BA$506,MATCH(ROWS($AT$7:AT10),$AT$7:$AT$506,0)),"")</f>
        <v/>
      </c>
      <c r="F10" s="415" t="str">
        <f>IFERROR(INDEX($BB$7:$BB$506,MATCH(ROWS($AT$7:AT10),$AT$7:$AT$506,0)),"")</f>
        <v/>
      </c>
      <c r="G10" s="416" t="str">
        <f>IFERROR(INDEX($BC$7:$BC$506,MATCH(ROWS($AT$7:AT10),$AT$7:$AT$506,0)),"")</f>
        <v/>
      </c>
      <c r="H10" s="416" t="str">
        <f>IFERROR(INDEX($BD$7:$BD$506,MATCH(ROWS($AT$7:AT10),$AT$7:$AT$506,0)),"")</f>
        <v/>
      </c>
      <c r="I10" s="276"/>
      <c r="J10" s="277"/>
      <c r="K10" s="420" t="str">
        <f>IFERROR(INDEX($BE$7:$BE$506,MATCH(ROWS($AT$7:AT10),$AT$7:$AT$506,0)),"")</f>
        <v/>
      </c>
      <c r="L10" s="136"/>
      <c r="AT10">
        <f t="shared" si="0"/>
        <v>4</v>
      </c>
      <c r="AU10">
        <f>COUNTIF($AZ$7:AZ10,AZ10)</f>
        <v>4</v>
      </c>
      <c r="AV10">
        <f t="shared" si="1"/>
        <v>0</v>
      </c>
      <c r="AW10">
        <f>IF(Nut_StatusTool!A10="","",Nut_StatusTool!A10)</f>
        <v>4</v>
      </c>
      <c r="AX10" t="str">
        <f>IF(Nut_StatusTool!B10="","",Nut_StatusTool!B10)</f>
        <v/>
      </c>
      <c r="AY10" t="str">
        <f>IF(Nut_StatusTool!C10="","",Nut_StatusTool!C10)</f>
        <v/>
      </c>
      <c r="AZ10">
        <f>Nut_StatusTool!D10</f>
        <v>0</v>
      </c>
      <c r="BA10" t="str">
        <f>IF(Nut_StatusTool!E10="","",Nut_StatusTool!E10)</f>
        <v/>
      </c>
      <c r="BB10" t="str">
        <f>IF(Nut_StatusTool!F10="","",Nut_StatusTool!F10)</f>
        <v/>
      </c>
      <c r="BC10" t="str">
        <f>IF(Nut_StatusTool!G10="","",Nut_StatusTool!G10)</f>
        <v/>
      </c>
      <c r="BD10" s="430" t="str">
        <f t="shared" si="2"/>
        <v/>
      </c>
      <c r="BE10" t="str">
        <f t="shared" si="3"/>
        <v/>
      </c>
      <c r="BF10" t="str">
        <f>IF(Nut_StatusTool!I10="","",Nut_StatusTool!I10)</f>
        <v/>
      </c>
      <c r="BG10" t="str">
        <f>IF(Nut_StatusTool!J10="","",Nut_StatusTool!J10)</f>
        <v/>
      </c>
    </row>
    <row r="11" spans="1:59">
      <c r="A11" s="411">
        <f>IFERROR(INDEX($AW$7:$AW$506,MATCH(ROWS($AT$7:AT11),$AT$7:$AT$506,0)),"")</f>
        <v>5</v>
      </c>
      <c r="B11" s="412" t="str">
        <f>IFERROR(INDEX($AX$7:$AX$506,MATCH(ROWS($AT$7:AT11),$AT$7:$AT$506,0)),"")</f>
        <v/>
      </c>
      <c r="C11" s="412" t="str">
        <f>IFERROR(INDEX($AY$7:$AY$506,MATCH(ROWS($AT$7:AT11),$AT$7:$AT$506,0)),"")</f>
        <v/>
      </c>
      <c r="D11" s="413">
        <f>IFERROR(INDEX($AZ$7:$AZ$506,MATCH(ROWS($AT$7:AT11),$AT$7:$AT$506,0)),"")</f>
        <v>0</v>
      </c>
      <c r="E11" s="414" t="str">
        <f>IFERROR(INDEX($BA$7:$BA$506,MATCH(ROWS($AT$7:AT11),$AT$7:$AT$506,0)),"")</f>
        <v/>
      </c>
      <c r="F11" s="415" t="str">
        <f>IFERROR(INDEX($BB$7:$BB$506,MATCH(ROWS($AT$7:AT11),$AT$7:$AT$506,0)),"")</f>
        <v/>
      </c>
      <c r="G11" s="416" t="str">
        <f>IFERROR(INDEX($BC$7:$BC$506,MATCH(ROWS($AT$7:AT11),$AT$7:$AT$506,0)),"")</f>
        <v/>
      </c>
      <c r="H11" s="416" t="str">
        <f>IFERROR(INDEX($BD$7:$BD$506,MATCH(ROWS($AT$7:AT11),$AT$7:$AT$506,0)),"")</f>
        <v/>
      </c>
      <c r="I11" s="276"/>
      <c r="J11" s="277"/>
      <c r="K11" s="420" t="str">
        <f>IFERROR(INDEX($BE$7:$BE$506,MATCH(ROWS($AT$7:AT11),$AT$7:$AT$506,0)),"")</f>
        <v/>
      </c>
      <c r="L11" s="136"/>
      <c r="AT11">
        <f t="shared" si="0"/>
        <v>5</v>
      </c>
      <c r="AU11">
        <f>COUNTIF($AZ$7:AZ11,AZ11)</f>
        <v>5</v>
      </c>
      <c r="AV11">
        <f t="shared" si="1"/>
        <v>0</v>
      </c>
      <c r="AW11">
        <f>IF(Nut_StatusTool!A11="","",Nut_StatusTool!A11)</f>
        <v>5</v>
      </c>
      <c r="AX11" t="str">
        <f>IF(Nut_StatusTool!B11="","",Nut_StatusTool!B11)</f>
        <v/>
      </c>
      <c r="AY11" t="str">
        <f>IF(Nut_StatusTool!C11="","",Nut_StatusTool!C11)</f>
        <v/>
      </c>
      <c r="AZ11">
        <f>Nut_StatusTool!D11</f>
        <v>0</v>
      </c>
      <c r="BA11" t="str">
        <f>IF(Nut_StatusTool!E11="","",Nut_StatusTool!E11)</f>
        <v/>
      </c>
      <c r="BB11" t="str">
        <f>IF(Nut_StatusTool!F11="","",Nut_StatusTool!F11)</f>
        <v/>
      </c>
      <c r="BC11" t="str">
        <f>IF(Nut_StatusTool!G11="","",Nut_StatusTool!G11)</f>
        <v/>
      </c>
      <c r="BD11" s="430" t="str">
        <f t="shared" si="2"/>
        <v/>
      </c>
      <c r="BE11" t="str">
        <f t="shared" si="3"/>
        <v/>
      </c>
      <c r="BF11" t="str">
        <f>IF(Nut_StatusTool!I11="","",Nut_StatusTool!I11)</f>
        <v/>
      </c>
      <c r="BG11" t="str">
        <f>IF(Nut_StatusTool!J11="","",Nut_StatusTool!J11)</f>
        <v/>
      </c>
    </row>
    <row r="12" spans="1:59">
      <c r="A12" s="411">
        <f>IFERROR(INDEX($AW$7:$AW$506,MATCH(ROWS($AT$7:AT12),$AT$7:$AT$506,0)),"")</f>
        <v>6</v>
      </c>
      <c r="B12" s="412" t="str">
        <f>IFERROR(INDEX($AX$7:$AX$506,MATCH(ROWS($AT$7:AT12),$AT$7:$AT$506,0)),"")</f>
        <v/>
      </c>
      <c r="C12" s="412" t="str">
        <f>IFERROR(INDEX($AY$7:$AY$506,MATCH(ROWS($AT$7:AT12),$AT$7:$AT$506,0)),"")</f>
        <v/>
      </c>
      <c r="D12" s="413">
        <f>IFERROR(INDEX($AZ$7:$AZ$506,MATCH(ROWS($AT$7:AT12),$AT$7:$AT$506,0)),"")</f>
        <v>0</v>
      </c>
      <c r="E12" s="414" t="str">
        <f>IFERROR(INDEX($BA$7:$BA$506,MATCH(ROWS($AT$7:AT12),$AT$7:$AT$506,0)),"")</f>
        <v/>
      </c>
      <c r="F12" s="415" t="str">
        <f>IFERROR(INDEX($BB$7:$BB$506,MATCH(ROWS($AT$7:AT12),$AT$7:$AT$506,0)),"")</f>
        <v/>
      </c>
      <c r="G12" s="416" t="str">
        <f>IFERROR(INDEX($BC$7:$BC$506,MATCH(ROWS($AT$7:AT12),$AT$7:$AT$506,0)),"")</f>
        <v/>
      </c>
      <c r="H12" s="416" t="str">
        <f>IFERROR(INDEX($BD$7:$BD$506,MATCH(ROWS($AT$7:AT12),$AT$7:$AT$506,0)),"")</f>
        <v/>
      </c>
      <c r="I12" s="276"/>
      <c r="J12" s="277"/>
      <c r="K12" s="420" t="str">
        <f>IFERROR(INDEX($BE$7:$BE$506,MATCH(ROWS($AT$7:AT12),$AT$7:$AT$506,0)),"")</f>
        <v/>
      </c>
      <c r="L12" s="136"/>
      <c r="AT12">
        <f t="shared" si="0"/>
        <v>6</v>
      </c>
      <c r="AU12">
        <f>COUNTIF($AZ$7:AZ12,AZ12)</f>
        <v>6</v>
      </c>
      <c r="AV12">
        <f t="shared" si="1"/>
        <v>0</v>
      </c>
      <c r="AW12">
        <f>IF(Nut_StatusTool!A12="","",Nut_StatusTool!A12)</f>
        <v>6</v>
      </c>
      <c r="AX12" t="str">
        <f>IF(Nut_StatusTool!B12="","",Nut_StatusTool!B12)</f>
        <v/>
      </c>
      <c r="AY12" t="str">
        <f>IF(Nut_StatusTool!C12="","",Nut_StatusTool!C12)</f>
        <v/>
      </c>
      <c r="AZ12">
        <f>Nut_StatusTool!D12</f>
        <v>0</v>
      </c>
      <c r="BA12" t="str">
        <f>IF(Nut_StatusTool!E12="","",Nut_StatusTool!E12)</f>
        <v/>
      </c>
      <c r="BB12" t="str">
        <f>IF(Nut_StatusTool!F12="","",Nut_StatusTool!F12)</f>
        <v/>
      </c>
      <c r="BC12" t="str">
        <f>IF(Nut_StatusTool!G12="","",Nut_StatusTool!G12)</f>
        <v/>
      </c>
      <c r="BD12" s="430" t="str">
        <f t="shared" si="2"/>
        <v/>
      </c>
      <c r="BE12" t="str">
        <f t="shared" si="3"/>
        <v/>
      </c>
      <c r="BF12" t="str">
        <f>IF(Nut_StatusTool!I12="","",Nut_StatusTool!I12)</f>
        <v/>
      </c>
      <c r="BG12" t="str">
        <f>IF(Nut_StatusTool!J12="","",Nut_StatusTool!J12)</f>
        <v/>
      </c>
    </row>
    <row r="13" spans="1:59">
      <c r="A13" s="411">
        <f>IFERROR(INDEX($AW$7:$AW$506,MATCH(ROWS($AT$7:AT13),$AT$7:$AT$506,0)),"")</f>
        <v>7</v>
      </c>
      <c r="B13" s="412" t="str">
        <f>IFERROR(INDEX($AX$7:$AX$506,MATCH(ROWS($AT$7:AT13),$AT$7:$AT$506,0)),"")</f>
        <v/>
      </c>
      <c r="C13" s="412" t="str">
        <f>IFERROR(INDEX($AY$7:$AY$506,MATCH(ROWS($AT$7:AT13),$AT$7:$AT$506,0)),"")</f>
        <v/>
      </c>
      <c r="D13" s="413">
        <f>IFERROR(INDEX($AZ$7:$AZ$506,MATCH(ROWS($AT$7:AT13),$AT$7:$AT$506,0)),"")</f>
        <v>0</v>
      </c>
      <c r="E13" s="414" t="str">
        <f>IFERROR(INDEX($BA$7:$BA$506,MATCH(ROWS($AT$7:AT13),$AT$7:$AT$506,0)),"")</f>
        <v/>
      </c>
      <c r="F13" s="415" t="str">
        <f>IFERROR(INDEX($BB$7:$BB$506,MATCH(ROWS($AT$7:AT13),$AT$7:$AT$506,0)),"")</f>
        <v/>
      </c>
      <c r="G13" s="416" t="str">
        <f>IFERROR(INDEX($BC$7:$BC$506,MATCH(ROWS($AT$7:AT13),$AT$7:$AT$506,0)),"")</f>
        <v/>
      </c>
      <c r="H13" s="416" t="str">
        <f>IFERROR(INDEX($BD$7:$BD$506,MATCH(ROWS($AT$7:AT13),$AT$7:$AT$506,0)),"")</f>
        <v/>
      </c>
      <c r="I13" s="276"/>
      <c r="J13" s="277"/>
      <c r="K13" s="420" t="str">
        <f>IFERROR(INDEX($BE$7:$BE$506,MATCH(ROWS($AT$7:AT13),$AT$7:$AT$506,0)),"")</f>
        <v/>
      </c>
      <c r="L13" s="136"/>
      <c r="AT13">
        <f t="shared" si="0"/>
        <v>7</v>
      </c>
      <c r="AU13">
        <f>COUNTIF($AZ$7:AZ13,AZ13)</f>
        <v>7</v>
      </c>
      <c r="AV13">
        <f t="shared" si="1"/>
        <v>0</v>
      </c>
      <c r="AW13">
        <f>IF(Nut_StatusTool!A13="","",Nut_StatusTool!A13)</f>
        <v>7</v>
      </c>
      <c r="AX13" t="str">
        <f>IF(Nut_StatusTool!B13="","",Nut_StatusTool!B13)</f>
        <v/>
      </c>
      <c r="AY13" t="str">
        <f>IF(Nut_StatusTool!C13="","",Nut_StatusTool!C13)</f>
        <v/>
      </c>
      <c r="AZ13">
        <f>Nut_StatusTool!D13</f>
        <v>0</v>
      </c>
      <c r="BA13" t="str">
        <f>IF(Nut_StatusTool!E13="","",Nut_StatusTool!E13)</f>
        <v/>
      </c>
      <c r="BB13" t="str">
        <f>IF(Nut_StatusTool!F13="","",Nut_StatusTool!F13)</f>
        <v/>
      </c>
      <c r="BC13" t="str">
        <f>IF(Nut_StatusTool!G13="","",Nut_StatusTool!G13)</f>
        <v/>
      </c>
      <c r="BD13" s="430" t="str">
        <f t="shared" si="2"/>
        <v/>
      </c>
      <c r="BE13" t="str">
        <f t="shared" si="3"/>
        <v/>
      </c>
      <c r="BF13" t="str">
        <f>IF(Nut_StatusTool!I13="","",Nut_StatusTool!I13)</f>
        <v/>
      </c>
      <c r="BG13" t="str">
        <f>IF(Nut_StatusTool!J13="","",Nut_StatusTool!J13)</f>
        <v/>
      </c>
    </row>
    <row r="14" spans="1:59">
      <c r="A14" s="411">
        <f>IFERROR(INDEX($AW$7:$AW$506,MATCH(ROWS($AT$7:AT14),$AT$7:$AT$506,0)),"")</f>
        <v>8</v>
      </c>
      <c r="B14" s="412" t="str">
        <f>IFERROR(INDEX($AX$7:$AX$506,MATCH(ROWS($AT$7:AT14),$AT$7:$AT$506,0)),"")</f>
        <v/>
      </c>
      <c r="C14" s="412" t="str">
        <f>IFERROR(INDEX($AY$7:$AY$506,MATCH(ROWS($AT$7:AT14),$AT$7:$AT$506,0)),"")</f>
        <v/>
      </c>
      <c r="D14" s="413">
        <f>IFERROR(INDEX($AZ$7:$AZ$506,MATCH(ROWS($AT$7:AT14),$AT$7:$AT$506,0)),"")</f>
        <v>0</v>
      </c>
      <c r="E14" s="414" t="str">
        <f>IFERROR(INDEX($BA$7:$BA$506,MATCH(ROWS($AT$7:AT14),$AT$7:$AT$506,0)),"")</f>
        <v/>
      </c>
      <c r="F14" s="415" t="str">
        <f>IFERROR(INDEX($BB$7:$BB$506,MATCH(ROWS($AT$7:AT14),$AT$7:$AT$506,0)),"")</f>
        <v/>
      </c>
      <c r="G14" s="416" t="str">
        <f>IFERROR(INDEX($BC$7:$BC$506,MATCH(ROWS($AT$7:AT14),$AT$7:$AT$506,0)),"")</f>
        <v/>
      </c>
      <c r="H14" s="416" t="str">
        <f>IFERROR(INDEX($BD$7:$BD$506,MATCH(ROWS($AT$7:AT14),$AT$7:$AT$506,0)),"")</f>
        <v/>
      </c>
      <c r="I14" s="276"/>
      <c r="J14" s="277"/>
      <c r="K14" s="420" t="str">
        <f>IFERROR(INDEX($BE$7:$BE$506,MATCH(ROWS($AT$7:AT14),$AT$7:$AT$506,0)),"")</f>
        <v/>
      </c>
      <c r="L14" s="136"/>
      <c r="AT14">
        <f t="shared" si="0"/>
        <v>8</v>
      </c>
      <c r="AU14">
        <f>COUNTIF($AZ$7:AZ14,AZ14)</f>
        <v>8</v>
      </c>
      <c r="AV14">
        <f t="shared" si="1"/>
        <v>0</v>
      </c>
      <c r="AW14">
        <f>IF(Nut_StatusTool!A14="","",Nut_StatusTool!A14)</f>
        <v>8</v>
      </c>
      <c r="AX14" t="str">
        <f>IF(Nut_StatusTool!B14="","",Nut_StatusTool!B14)</f>
        <v/>
      </c>
      <c r="AY14" t="str">
        <f>IF(Nut_StatusTool!C14="","",Nut_StatusTool!C14)</f>
        <v/>
      </c>
      <c r="AZ14">
        <f>Nut_StatusTool!D14</f>
        <v>0</v>
      </c>
      <c r="BA14" t="str">
        <f>IF(Nut_StatusTool!E14="","",Nut_StatusTool!E14)</f>
        <v/>
      </c>
      <c r="BB14" t="str">
        <f>IF(Nut_StatusTool!F14="","",Nut_StatusTool!F14)</f>
        <v/>
      </c>
      <c r="BC14" t="str">
        <f>IF(Nut_StatusTool!G14="","",Nut_StatusTool!G14)</f>
        <v/>
      </c>
      <c r="BD14" s="430" t="str">
        <f t="shared" si="2"/>
        <v/>
      </c>
      <c r="BE14" t="str">
        <f t="shared" si="3"/>
        <v/>
      </c>
      <c r="BF14" t="str">
        <f>IF(Nut_StatusTool!I14="","",Nut_StatusTool!I14)</f>
        <v/>
      </c>
      <c r="BG14" t="str">
        <f>IF(Nut_StatusTool!J14="","",Nut_StatusTool!J14)</f>
        <v/>
      </c>
    </row>
    <row r="15" spans="1:59">
      <c r="A15" s="411">
        <f>IFERROR(INDEX($AW$7:$AW$506,MATCH(ROWS($AT$7:AT15),$AT$7:$AT$506,0)),"")</f>
        <v>9</v>
      </c>
      <c r="B15" s="412" t="str">
        <f>IFERROR(INDEX($AX$7:$AX$506,MATCH(ROWS($AT$7:AT15),$AT$7:$AT$506,0)),"")</f>
        <v/>
      </c>
      <c r="C15" s="412" t="str">
        <f>IFERROR(INDEX($AY$7:$AY$506,MATCH(ROWS($AT$7:AT15),$AT$7:$AT$506,0)),"")</f>
        <v/>
      </c>
      <c r="D15" s="413">
        <f>IFERROR(INDEX($AZ$7:$AZ$506,MATCH(ROWS($AT$7:AT15),$AT$7:$AT$506,0)),"")</f>
        <v>0</v>
      </c>
      <c r="E15" s="414" t="str">
        <f>IFERROR(INDEX($BA$7:$BA$506,MATCH(ROWS($AT$7:AT15),$AT$7:$AT$506,0)),"")</f>
        <v/>
      </c>
      <c r="F15" s="415" t="str">
        <f>IFERROR(INDEX($BB$7:$BB$506,MATCH(ROWS($AT$7:AT15),$AT$7:$AT$506,0)),"")</f>
        <v/>
      </c>
      <c r="G15" s="416" t="str">
        <f>IFERROR(INDEX($BC$7:$BC$506,MATCH(ROWS($AT$7:AT15),$AT$7:$AT$506,0)),"")</f>
        <v/>
      </c>
      <c r="H15" s="416" t="str">
        <f>IFERROR(INDEX($BD$7:$BD$506,MATCH(ROWS($AT$7:AT15),$AT$7:$AT$506,0)),"")</f>
        <v/>
      </c>
      <c r="I15" s="276"/>
      <c r="J15" s="277"/>
      <c r="K15" s="420" t="str">
        <f>IFERROR(INDEX($BE$7:$BE$506,MATCH(ROWS($AT$7:AT15),$AT$7:$AT$506,0)),"")</f>
        <v/>
      </c>
      <c r="L15" s="136"/>
      <c r="AT15">
        <f t="shared" si="0"/>
        <v>9</v>
      </c>
      <c r="AU15">
        <f>COUNTIF($AZ$7:AZ15,AZ15)</f>
        <v>9</v>
      </c>
      <c r="AV15">
        <f t="shared" si="1"/>
        <v>0</v>
      </c>
      <c r="AW15">
        <f>IF(Nut_StatusTool!A15="","",Nut_StatusTool!A15)</f>
        <v>9</v>
      </c>
      <c r="AX15" t="str">
        <f>IF(Nut_StatusTool!B15="","",Nut_StatusTool!B15)</f>
        <v/>
      </c>
      <c r="AY15" t="str">
        <f>IF(Nut_StatusTool!C15="","",Nut_StatusTool!C15)</f>
        <v/>
      </c>
      <c r="AZ15">
        <f>Nut_StatusTool!D15</f>
        <v>0</v>
      </c>
      <c r="BA15" t="str">
        <f>IF(Nut_StatusTool!E15="","",Nut_StatusTool!E15)</f>
        <v/>
      </c>
      <c r="BB15" t="str">
        <f>IF(Nut_StatusTool!F15="","",Nut_StatusTool!F15)</f>
        <v/>
      </c>
      <c r="BC15" t="str">
        <f>IF(Nut_StatusTool!G15="","",Nut_StatusTool!G15)</f>
        <v/>
      </c>
      <c r="BD15" s="430" t="str">
        <f t="shared" si="2"/>
        <v/>
      </c>
      <c r="BE15" t="str">
        <f t="shared" si="3"/>
        <v/>
      </c>
      <c r="BF15" t="str">
        <f>IF(Nut_StatusTool!I15="","",Nut_StatusTool!I15)</f>
        <v/>
      </c>
      <c r="BG15" t="str">
        <f>IF(Nut_StatusTool!J15="","",Nut_StatusTool!J15)</f>
        <v/>
      </c>
    </row>
    <row r="16" spans="1:59">
      <c r="A16" s="411">
        <f>IFERROR(INDEX($AW$7:$AW$506,MATCH(ROWS($AT$7:AT16),$AT$7:$AT$506,0)),"")</f>
        <v>10</v>
      </c>
      <c r="B16" s="412" t="str">
        <f>IFERROR(INDEX($AX$7:$AX$506,MATCH(ROWS($AT$7:AT16),$AT$7:$AT$506,0)),"")</f>
        <v/>
      </c>
      <c r="C16" s="412" t="str">
        <f>IFERROR(INDEX($AY$7:$AY$506,MATCH(ROWS($AT$7:AT16),$AT$7:$AT$506,0)),"")</f>
        <v/>
      </c>
      <c r="D16" s="413">
        <f>IFERROR(INDEX($AZ$7:$AZ$506,MATCH(ROWS($AT$7:AT16),$AT$7:$AT$506,0)),"")</f>
        <v>0</v>
      </c>
      <c r="E16" s="414" t="str">
        <f>IFERROR(INDEX($BA$7:$BA$506,MATCH(ROWS($AT$7:AT16),$AT$7:$AT$506,0)),"")</f>
        <v/>
      </c>
      <c r="F16" s="415" t="str">
        <f>IFERROR(INDEX($BB$7:$BB$506,MATCH(ROWS($AT$7:AT16),$AT$7:$AT$506,0)),"")</f>
        <v/>
      </c>
      <c r="G16" s="416" t="str">
        <f>IFERROR(INDEX($BC$7:$BC$506,MATCH(ROWS($AT$7:AT16),$AT$7:$AT$506,0)),"")</f>
        <v/>
      </c>
      <c r="H16" s="416" t="str">
        <f>IFERROR(INDEX($BD$7:$BD$506,MATCH(ROWS($AT$7:AT16),$AT$7:$AT$506,0)),"")</f>
        <v/>
      </c>
      <c r="I16" s="276"/>
      <c r="J16" s="277"/>
      <c r="K16" s="420" t="str">
        <f>IFERROR(INDEX($BE$7:$BE$506,MATCH(ROWS($AT$7:AT16),$AT$7:$AT$506,0)),"")</f>
        <v/>
      </c>
      <c r="L16" s="136"/>
      <c r="AT16">
        <f t="shared" si="0"/>
        <v>10</v>
      </c>
      <c r="AU16">
        <f>COUNTIF($AZ$7:AZ16,AZ16)</f>
        <v>10</v>
      </c>
      <c r="AV16">
        <f t="shared" si="1"/>
        <v>0</v>
      </c>
      <c r="AW16">
        <f>IF(Nut_StatusTool!A16="","",Nut_StatusTool!A16)</f>
        <v>10</v>
      </c>
      <c r="AX16" t="str">
        <f>IF(Nut_StatusTool!B16="","",Nut_StatusTool!B16)</f>
        <v/>
      </c>
      <c r="AY16" t="str">
        <f>IF(Nut_StatusTool!C16="","",Nut_StatusTool!C16)</f>
        <v/>
      </c>
      <c r="AZ16">
        <f>Nut_StatusTool!D16</f>
        <v>0</v>
      </c>
      <c r="BA16" t="str">
        <f>IF(Nut_StatusTool!E16="","",Nut_StatusTool!E16)</f>
        <v/>
      </c>
      <c r="BB16" t="str">
        <f>IF(Nut_StatusTool!F16="","",Nut_StatusTool!F16)</f>
        <v/>
      </c>
      <c r="BC16" t="str">
        <f>IF(Nut_StatusTool!G16="","",Nut_StatusTool!G16)</f>
        <v/>
      </c>
      <c r="BD16" s="430" t="str">
        <f t="shared" si="2"/>
        <v/>
      </c>
      <c r="BE16" t="str">
        <f t="shared" si="3"/>
        <v/>
      </c>
      <c r="BF16" t="str">
        <f>IF(Nut_StatusTool!I16="","",Nut_StatusTool!I16)</f>
        <v/>
      </c>
      <c r="BG16" t="str">
        <f>IF(Nut_StatusTool!J16="","",Nut_StatusTool!J16)</f>
        <v/>
      </c>
    </row>
    <row r="17" spans="1:59">
      <c r="A17" s="411">
        <f>IFERROR(INDEX($AW$7:$AW$506,MATCH(ROWS($AT$7:AT17),$AT$7:$AT$506,0)),"")</f>
        <v>11</v>
      </c>
      <c r="B17" s="412" t="str">
        <f>IFERROR(INDEX($AX$7:$AX$506,MATCH(ROWS($AT$7:AT17),$AT$7:$AT$506,0)),"")</f>
        <v/>
      </c>
      <c r="C17" s="412" t="str">
        <f>IFERROR(INDEX($AY$7:$AY$506,MATCH(ROWS($AT$7:AT17),$AT$7:$AT$506,0)),"")</f>
        <v/>
      </c>
      <c r="D17" s="413">
        <f>IFERROR(INDEX($AZ$7:$AZ$506,MATCH(ROWS($AT$7:AT17),$AT$7:$AT$506,0)),"")</f>
        <v>0</v>
      </c>
      <c r="E17" s="414" t="str">
        <f>IFERROR(INDEX($BA$7:$BA$506,MATCH(ROWS($AT$7:AT17),$AT$7:$AT$506,0)),"")</f>
        <v/>
      </c>
      <c r="F17" s="415" t="str">
        <f>IFERROR(INDEX($BB$7:$BB$506,MATCH(ROWS($AT$7:AT17),$AT$7:$AT$506,0)),"")</f>
        <v/>
      </c>
      <c r="G17" s="416" t="str">
        <f>IFERROR(INDEX($BC$7:$BC$506,MATCH(ROWS($AT$7:AT17),$AT$7:$AT$506,0)),"")</f>
        <v/>
      </c>
      <c r="H17" s="416" t="str">
        <f>IFERROR(INDEX($BD$7:$BD$506,MATCH(ROWS($AT$7:AT17),$AT$7:$AT$506,0)),"")</f>
        <v/>
      </c>
      <c r="I17" s="276"/>
      <c r="J17" s="277"/>
      <c r="K17" s="420" t="str">
        <f>IFERROR(INDEX($BE$7:$BE$506,MATCH(ROWS($AT$7:AT17),$AT$7:$AT$506,0)),"")</f>
        <v/>
      </c>
      <c r="L17" s="136"/>
      <c r="AT17">
        <f t="shared" si="0"/>
        <v>11</v>
      </c>
      <c r="AU17">
        <f>COUNTIF($AZ$7:AZ17,AZ17)</f>
        <v>11</v>
      </c>
      <c r="AV17">
        <f t="shared" si="1"/>
        <v>0</v>
      </c>
      <c r="AW17">
        <f>IF(Nut_StatusTool!A17="","",Nut_StatusTool!A17)</f>
        <v>11</v>
      </c>
      <c r="AX17" t="str">
        <f>IF(Nut_StatusTool!B17="","",Nut_StatusTool!B17)</f>
        <v/>
      </c>
      <c r="AY17" t="str">
        <f>IF(Nut_StatusTool!C17="","",Nut_StatusTool!C17)</f>
        <v/>
      </c>
      <c r="AZ17">
        <f>Nut_StatusTool!D17</f>
        <v>0</v>
      </c>
      <c r="BA17" t="str">
        <f>IF(Nut_StatusTool!E17="","",Nut_StatusTool!E17)</f>
        <v/>
      </c>
      <c r="BB17" t="str">
        <f>IF(Nut_StatusTool!F17="","",Nut_StatusTool!F17)</f>
        <v/>
      </c>
      <c r="BC17" t="str">
        <f>IF(Nut_StatusTool!G17="","",Nut_StatusTool!G17)</f>
        <v/>
      </c>
      <c r="BD17" s="430" t="str">
        <f t="shared" si="2"/>
        <v/>
      </c>
      <c r="BE17" t="str">
        <f t="shared" si="3"/>
        <v/>
      </c>
      <c r="BF17" t="str">
        <f>IF(Nut_StatusTool!I17="","",Nut_StatusTool!I17)</f>
        <v/>
      </c>
      <c r="BG17" t="str">
        <f>IF(Nut_StatusTool!J17="","",Nut_StatusTool!J17)</f>
        <v/>
      </c>
    </row>
    <row r="18" spans="1:59">
      <c r="A18" s="411">
        <f>IFERROR(INDEX($AW$7:$AW$506,MATCH(ROWS($AT$7:AT18),$AT$7:$AT$506,0)),"")</f>
        <v>12</v>
      </c>
      <c r="B18" s="412" t="str">
        <f>IFERROR(INDEX($AX$7:$AX$506,MATCH(ROWS($AT$7:AT18),$AT$7:$AT$506,0)),"")</f>
        <v/>
      </c>
      <c r="C18" s="412" t="str">
        <f>IFERROR(INDEX($AY$7:$AY$506,MATCH(ROWS($AT$7:AT18),$AT$7:$AT$506,0)),"")</f>
        <v/>
      </c>
      <c r="D18" s="413">
        <f>IFERROR(INDEX($AZ$7:$AZ$506,MATCH(ROWS($AT$7:AT18),$AT$7:$AT$506,0)),"")</f>
        <v>0</v>
      </c>
      <c r="E18" s="414" t="str">
        <f>IFERROR(INDEX($BA$7:$BA$506,MATCH(ROWS($AT$7:AT18),$AT$7:$AT$506,0)),"")</f>
        <v/>
      </c>
      <c r="F18" s="415" t="str">
        <f>IFERROR(INDEX($BB$7:$BB$506,MATCH(ROWS($AT$7:AT18),$AT$7:$AT$506,0)),"")</f>
        <v/>
      </c>
      <c r="G18" s="416" t="str">
        <f>IFERROR(INDEX($BC$7:$BC$506,MATCH(ROWS($AT$7:AT18),$AT$7:$AT$506,0)),"")</f>
        <v/>
      </c>
      <c r="H18" s="416" t="str">
        <f>IFERROR(INDEX($BD$7:$BD$506,MATCH(ROWS($AT$7:AT18),$AT$7:$AT$506,0)),"")</f>
        <v/>
      </c>
      <c r="I18" s="276"/>
      <c r="J18" s="277"/>
      <c r="K18" s="420" t="str">
        <f>IFERROR(INDEX($BE$7:$BE$506,MATCH(ROWS($AT$7:AT18),$AT$7:$AT$506,0)),"")</f>
        <v/>
      </c>
      <c r="L18" s="136"/>
      <c r="AT18">
        <f t="shared" si="0"/>
        <v>12</v>
      </c>
      <c r="AU18">
        <f>COUNTIF($AZ$7:AZ18,AZ18)</f>
        <v>12</v>
      </c>
      <c r="AV18">
        <f t="shared" si="1"/>
        <v>0</v>
      </c>
      <c r="AW18">
        <f>IF(Nut_StatusTool!A18="","",Nut_StatusTool!A18)</f>
        <v>12</v>
      </c>
      <c r="AX18" t="str">
        <f>IF(Nut_StatusTool!B18="","",Nut_StatusTool!B18)</f>
        <v/>
      </c>
      <c r="AY18" t="str">
        <f>IF(Nut_StatusTool!C18="","",Nut_StatusTool!C18)</f>
        <v/>
      </c>
      <c r="AZ18">
        <f>Nut_StatusTool!D18</f>
        <v>0</v>
      </c>
      <c r="BA18" t="str">
        <f>IF(Nut_StatusTool!E18="","",Nut_StatusTool!E18)</f>
        <v/>
      </c>
      <c r="BB18" t="str">
        <f>IF(Nut_StatusTool!F18="","",Nut_StatusTool!F18)</f>
        <v/>
      </c>
      <c r="BC18" t="str">
        <f>IF(Nut_StatusTool!G18="","",Nut_StatusTool!G18)</f>
        <v/>
      </c>
      <c r="BD18" s="430" t="str">
        <f t="shared" si="2"/>
        <v/>
      </c>
      <c r="BE18" t="str">
        <f t="shared" si="3"/>
        <v/>
      </c>
      <c r="BF18" t="str">
        <f>IF(Nut_StatusTool!I18="","",Nut_StatusTool!I18)</f>
        <v/>
      </c>
      <c r="BG18" t="str">
        <f>IF(Nut_StatusTool!J18="","",Nut_StatusTool!J18)</f>
        <v/>
      </c>
    </row>
    <row r="19" spans="1:59">
      <c r="A19" s="411">
        <f>IFERROR(INDEX($AW$7:$AW$506,MATCH(ROWS($AT$7:AT19),$AT$7:$AT$506,0)),"")</f>
        <v>13</v>
      </c>
      <c r="B19" s="412" t="str">
        <f>IFERROR(INDEX($AX$7:$AX$506,MATCH(ROWS($AT$7:AT19),$AT$7:$AT$506,0)),"")</f>
        <v/>
      </c>
      <c r="C19" s="412" t="str">
        <f>IFERROR(INDEX($AY$7:$AY$506,MATCH(ROWS($AT$7:AT19),$AT$7:$AT$506,0)),"")</f>
        <v/>
      </c>
      <c r="D19" s="413">
        <f>IFERROR(INDEX($AZ$7:$AZ$506,MATCH(ROWS($AT$7:AT19),$AT$7:$AT$506,0)),"")</f>
        <v>0</v>
      </c>
      <c r="E19" s="414" t="str">
        <f>IFERROR(INDEX($BA$7:$BA$506,MATCH(ROWS($AT$7:AT19),$AT$7:$AT$506,0)),"")</f>
        <v/>
      </c>
      <c r="F19" s="415" t="str">
        <f>IFERROR(INDEX($BB$7:$BB$506,MATCH(ROWS($AT$7:AT19),$AT$7:$AT$506,0)),"")</f>
        <v/>
      </c>
      <c r="G19" s="416" t="str">
        <f>IFERROR(INDEX($BC$7:$BC$506,MATCH(ROWS($AT$7:AT19),$AT$7:$AT$506,0)),"")</f>
        <v/>
      </c>
      <c r="H19" s="416" t="str">
        <f>IFERROR(INDEX($BD$7:$BD$506,MATCH(ROWS($AT$7:AT19),$AT$7:$AT$506,0)),"")</f>
        <v/>
      </c>
      <c r="I19" s="276"/>
      <c r="J19" s="277"/>
      <c r="K19" s="420" t="str">
        <f>IFERROR(INDEX($BE$7:$BE$506,MATCH(ROWS($AT$7:AT19),$AT$7:$AT$506,0)),"")</f>
        <v/>
      </c>
      <c r="L19" s="136"/>
      <c r="AT19">
        <f t="shared" si="0"/>
        <v>13</v>
      </c>
      <c r="AU19">
        <f>COUNTIF($AZ$7:AZ19,AZ19)</f>
        <v>13</v>
      </c>
      <c r="AV19">
        <f t="shared" si="1"/>
        <v>0</v>
      </c>
      <c r="AW19">
        <f>IF(Nut_StatusTool!A19="","",Nut_StatusTool!A19)</f>
        <v>13</v>
      </c>
      <c r="AX19" t="str">
        <f>IF(Nut_StatusTool!B19="","",Nut_StatusTool!B19)</f>
        <v/>
      </c>
      <c r="AY19" t="str">
        <f>IF(Nut_StatusTool!C19="","",Nut_StatusTool!C19)</f>
        <v/>
      </c>
      <c r="AZ19">
        <f>Nut_StatusTool!D19</f>
        <v>0</v>
      </c>
      <c r="BA19" t="str">
        <f>IF(Nut_StatusTool!E19="","",Nut_StatusTool!E19)</f>
        <v/>
      </c>
      <c r="BB19" t="str">
        <f>IF(Nut_StatusTool!F19="","",Nut_StatusTool!F19)</f>
        <v/>
      </c>
      <c r="BC19" t="str">
        <f>IF(Nut_StatusTool!G19="","",Nut_StatusTool!G19)</f>
        <v/>
      </c>
      <c r="BD19" s="430" t="str">
        <f t="shared" si="2"/>
        <v/>
      </c>
      <c r="BE19" t="str">
        <f t="shared" si="3"/>
        <v/>
      </c>
      <c r="BF19" t="str">
        <f>IF(Nut_StatusTool!I19="","",Nut_StatusTool!I19)</f>
        <v/>
      </c>
      <c r="BG19" t="str">
        <f>IF(Nut_StatusTool!J19="","",Nut_StatusTool!J19)</f>
        <v/>
      </c>
    </row>
    <row r="20" spans="1:59">
      <c r="A20" s="411">
        <f>IFERROR(INDEX($AW$7:$AW$506,MATCH(ROWS($AT$7:AT20),$AT$7:$AT$506,0)),"")</f>
        <v>14</v>
      </c>
      <c r="B20" s="412" t="str">
        <f>IFERROR(INDEX($AX$7:$AX$506,MATCH(ROWS($AT$7:AT20),$AT$7:$AT$506,0)),"")</f>
        <v/>
      </c>
      <c r="C20" s="412" t="str">
        <f>IFERROR(INDEX($AY$7:$AY$506,MATCH(ROWS($AT$7:AT20),$AT$7:$AT$506,0)),"")</f>
        <v/>
      </c>
      <c r="D20" s="413">
        <f>IFERROR(INDEX($AZ$7:$AZ$506,MATCH(ROWS($AT$7:AT20),$AT$7:$AT$506,0)),"")</f>
        <v>0</v>
      </c>
      <c r="E20" s="414" t="str">
        <f>IFERROR(INDEX($BA$7:$BA$506,MATCH(ROWS($AT$7:AT20),$AT$7:$AT$506,0)),"")</f>
        <v/>
      </c>
      <c r="F20" s="415" t="str">
        <f>IFERROR(INDEX($BB$7:$BB$506,MATCH(ROWS($AT$7:AT20),$AT$7:$AT$506,0)),"")</f>
        <v/>
      </c>
      <c r="G20" s="416" t="str">
        <f>IFERROR(INDEX($BC$7:$BC$506,MATCH(ROWS($AT$7:AT20),$AT$7:$AT$506,0)),"")</f>
        <v/>
      </c>
      <c r="H20" s="416" t="str">
        <f>IFERROR(INDEX($BD$7:$BD$506,MATCH(ROWS($AT$7:AT20),$AT$7:$AT$506,0)),"")</f>
        <v/>
      </c>
      <c r="I20" s="276"/>
      <c r="J20" s="277"/>
      <c r="K20" s="420" t="str">
        <f>IFERROR(INDEX($BE$7:$BE$506,MATCH(ROWS($AT$7:AT20),$AT$7:$AT$506,0)),"")</f>
        <v/>
      </c>
      <c r="L20" s="136"/>
      <c r="AT20">
        <f t="shared" si="0"/>
        <v>14</v>
      </c>
      <c r="AU20">
        <f>COUNTIF($AZ$7:AZ20,AZ20)</f>
        <v>14</v>
      </c>
      <c r="AV20">
        <f t="shared" si="1"/>
        <v>0</v>
      </c>
      <c r="AW20">
        <f>IF(Nut_StatusTool!A20="","",Nut_StatusTool!A20)</f>
        <v>14</v>
      </c>
      <c r="AX20" t="str">
        <f>IF(Nut_StatusTool!B20="","",Nut_StatusTool!B20)</f>
        <v/>
      </c>
      <c r="AY20" t="str">
        <f>IF(Nut_StatusTool!C20="","",Nut_StatusTool!C20)</f>
        <v/>
      </c>
      <c r="AZ20">
        <f>Nut_StatusTool!D20</f>
        <v>0</v>
      </c>
      <c r="BA20" t="str">
        <f>IF(Nut_StatusTool!E20="","",Nut_StatusTool!E20)</f>
        <v/>
      </c>
      <c r="BB20" t="str">
        <f>IF(Nut_StatusTool!F20="","",Nut_StatusTool!F20)</f>
        <v/>
      </c>
      <c r="BC20" t="str">
        <f>IF(Nut_StatusTool!G20="","",Nut_StatusTool!G20)</f>
        <v/>
      </c>
      <c r="BD20" s="430" t="str">
        <f t="shared" si="2"/>
        <v/>
      </c>
      <c r="BE20" t="str">
        <f t="shared" si="3"/>
        <v/>
      </c>
      <c r="BF20" t="str">
        <f>IF(Nut_StatusTool!I20="","",Nut_StatusTool!I20)</f>
        <v/>
      </c>
      <c r="BG20" t="str">
        <f>IF(Nut_StatusTool!J20="","",Nut_StatusTool!J20)</f>
        <v/>
      </c>
    </row>
    <row r="21" spans="1:59">
      <c r="A21" s="411">
        <f>IFERROR(INDEX($AW$7:$AW$506,MATCH(ROWS($AT$7:AT21),$AT$7:$AT$506,0)),"")</f>
        <v>15</v>
      </c>
      <c r="B21" s="412" t="str">
        <f>IFERROR(INDEX($AX$7:$AX$506,MATCH(ROWS($AT$7:AT21),$AT$7:$AT$506,0)),"")</f>
        <v/>
      </c>
      <c r="C21" s="412" t="str">
        <f>IFERROR(INDEX($AY$7:$AY$506,MATCH(ROWS($AT$7:AT21),$AT$7:$AT$506,0)),"")</f>
        <v/>
      </c>
      <c r="D21" s="413">
        <f>IFERROR(INDEX($AZ$7:$AZ$506,MATCH(ROWS($AT$7:AT21),$AT$7:$AT$506,0)),"")</f>
        <v>0</v>
      </c>
      <c r="E21" s="414" t="str">
        <f>IFERROR(INDEX($BA$7:$BA$506,MATCH(ROWS($AT$7:AT21),$AT$7:$AT$506,0)),"")</f>
        <v/>
      </c>
      <c r="F21" s="415" t="str">
        <f>IFERROR(INDEX($BB$7:$BB$506,MATCH(ROWS($AT$7:AT21),$AT$7:$AT$506,0)),"")</f>
        <v/>
      </c>
      <c r="G21" s="416" t="str">
        <f>IFERROR(INDEX($BC$7:$BC$506,MATCH(ROWS($AT$7:AT21),$AT$7:$AT$506,0)),"")</f>
        <v/>
      </c>
      <c r="H21" s="416" t="str">
        <f>IFERROR(INDEX($BD$7:$BD$506,MATCH(ROWS($AT$7:AT21),$AT$7:$AT$506,0)),"")</f>
        <v/>
      </c>
      <c r="I21" s="276"/>
      <c r="J21" s="277"/>
      <c r="K21" s="420" t="str">
        <f>IFERROR(INDEX($BE$7:$BE$506,MATCH(ROWS($AT$7:AT21),$AT$7:$AT$506,0)),"")</f>
        <v/>
      </c>
      <c r="L21" s="136"/>
      <c r="AT21">
        <f t="shared" si="0"/>
        <v>15</v>
      </c>
      <c r="AU21">
        <f>COUNTIF($AZ$7:AZ21,AZ21)</f>
        <v>15</v>
      </c>
      <c r="AV21">
        <f t="shared" si="1"/>
        <v>0</v>
      </c>
      <c r="AW21">
        <f>IF(Nut_StatusTool!A21="","",Nut_StatusTool!A21)</f>
        <v>15</v>
      </c>
      <c r="AX21" t="str">
        <f>IF(Nut_StatusTool!B21="","",Nut_StatusTool!B21)</f>
        <v/>
      </c>
      <c r="AY21" t="str">
        <f>IF(Nut_StatusTool!C21="","",Nut_StatusTool!C21)</f>
        <v/>
      </c>
      <c r="AZ21">
        <f>Nut_StatusTool!D21</f>
        <v>0</v>
      </c>
      <c r="BA21" t="str">
        <f>IF(Nut_StatusTool!E21="","",Nut_StatusTool!E21)</f>
        <v/>
      </c>
      <c r="BB21" t="str">
        <f>IF(Nut_StatusTool!F21="","",Nut_StatusTool!F21)</f>
        <v/>
      </c>
      <c r="BC21" t="str">
        <f>IF(Nut_StatusTool!G21="","",Nut_StatusTool!G21)</f>
        <v/>
      </c>
      <c r="BD21" s="430" t="str">
        <f t="shared" si="2"/>
        <v/>
      </c>
      <c r="BE21" t="str">
        <f t="shared" si="3"/>
        <v/>
      </c>
      <c r="BF21" t="str">
        <f>IF(Nut_StatusTool!I21="","",Nut_StatusTool!I21)</f>
        <v/>
      </c>
      <c r="BG21" t="str">
        <f>IF(Nut_StatusTool!J21="","",Nut_StatusTool!J21)</f>
        <v/>
      </c>
    </row>
    <row r="22" spans="1:59">
      <c r="A22" s="411">
        <f>IFERROR(INDEX($AW$7:$AW$506,MATCH(ROWS($AT$7:AT22),$AT$7:$AT$506,0)),"")</f>
        <v>16</v>
      </c>
      <c r="B22" s="412" t="str">
        <f>IFERROR(INDEX($AX$7:$AX$506,MATCH(ROWS($AT$7:AT22),$AT$7:$AT$506,0)),"")</f>
        <v/>
      </c>
      <c r="C22" s="412" t="str">
        <f>IFERROR(INDEX($AY$7:$AY$506,MATCH(ROWS($AT$7:AT22),$AT$7:$AT$506,0)),"")</f>
        <v/>
      </c>
      <c r="D22" s="413">
        <f>IFERROR(INDEX($AZ$7:$AZ$506,MATCH(ROWS($AT$7:AT22),$AT$7:$AT$506,0)),"")</f>
        <v>0</v>
      </c>
      <c r="E22" s="414" t="str">
        <f>IFERROR(INDEX($BA$7:$BA$506,MATCH(ROWS($AT$7:AT22),$AT$7:$AT$506,0)),"")</f>
        <v/>
      </c>
      <c r="F22" s="415" t="str">
        <f>IFERROR(INDEX($BB$7:$BB$506,MATCH(ROWS($AT$7:AT22),$AT$7:$AT$506,0)),"")</f>
        <v/>
      </c>
      <c r="G22" s="416" t="str">
        <f>IFERROR(INDEX($BC$7:$BC$506,MATCH(ROWS($AT$7:AT22),$AT$7:$AT$506,0)),"")</f>
        <v/>
      </c>
      <c r="H22" s="416" t="str">
        <f>IFERROR(INDEX($BD$7:$BD$506,MATCH(ROWS($AT$7:AT22),$AT$7:$AT$506,0)),"")</f>
        <v/>
      </c>
      <c r="I22" s="276"/>
      <c r="J22" s="277"/>
      <c r="K22" s="420" t="str">
        <f>IFERROR(INDEX($BE$7:$BE$506,MATCH(ROWS($AT$7:AT22),$AT$7:$AT$506,0)),"")</f>
        <v/>
      </c>
      <c r="L22" s="136"/>
      <c r="AT22">
        <f t="shared" si="0"/>
        <v>16</v>
      </c>
      <c r="AU22">
        <f>COUNTIF($AZ$7:AZ22,AZ22)</f>
        <v>16</v>
      </c>
      <c r="AV22">
        <f t="shared" si="1"/>
        <v>0</v>
      </c>
      <c r="AW22">
        <f>IF(Nut_StatusTool!A22="","",Nut_StatusTool!A22)</f>
        <v>16</v>
      </c>
      <c r="AX22" t="str">
        <f>IF(Nut_StatusTool!B22="","",Nut_StatusTool!B22)</f>
        <v/>
      </c>
      <c r="AY22" t="str">
        <f>IF(Nut_StatusTool!C22="","",Nut_StatusTool!C22)</f>
        <v/>
      </c>
      <c r="AZ22">
        <f>Nut_StatusTool!D22</f>
        <v>0</v>
      </c>
      <c r="BA22" t="str">
        <f>IF(Nut_StatusTool!E22="","",Nut_StatusTool!E22)</f>
        <v/>
      </c>
      <c r="BB22" t="str">
        <f>IF(Nut_StatusTool!F22="","",Nut_StatusTool!F22)</f>
        <v/>
      </c>
      <c r="BC22" t="str">
        <f>IF(Nut_StatusTool!G22="","",Nut_StatusTool!G22)</f>
        <v/>
      </c>
      <c r="BD22" s="430" t="str">
        <f t="shared" si="2"/>
        <v/>
      </c>
      <c r="BE22" t="str">
        <f t="shared" si="3"/>
        <v/>
      </c>
      <c r="BF22" t="str">
        <f>IF(Nut_StatusTool!I22="","",Nut_StatusTool!I22)</f>
        <v/>
      </c>
      <c r="BG22" t="str">
        <f>IF(Nut_StatusTool!J22="","",Nut_StatusTool!J22)</f>
        <v/>
      </c>
    </row>
    <row r="23" spans="1:59">
      <c r="A23" s="411">
        <f>IFERROR(INDEX($AW$7:$AW$506,MATCH(ROWS($AT$7:AT23),$AT$7:$AT$506,0)),"")</f>
        <v>17</v>
      </c>
      <c r="B23" s="412" t="str">
        <f>IFERROR(INDEX($AX$7:$AX$506,MATCH(ROWS($AT$7:AT23),$AT$7:$AT$506,0)),"")</f>
        <v/>
      </c>
      <c r="C23" s="412" t="str">
        <f>IFERROR(INDEX($AY$7:$AY$506,MATCH(ROWS($AT$7:AT23),$AT$7:$AT$506,0)),"")</f>
        <v/>
      </c>
      <c r="D23" s="413">
        <f>IFERROR(INDEX($AZ$7:$AZ$506,MATCH(ROWS($AT$7:AT23),$AT$7:$AT$506,0)),"")</f>
        <v>0</v>
      </c>
      <c r="E23" s="414" t="str">
        <f>IFERROR(INDEX($BA$7:$BA$506,MATCH(ROWS($AT$7:AT23),$AT$7:$AT$506,0)),"")</f>
        <v/>
      </c>
      <c r="F23" s="415" t="str">
        <f>IFERROR(INDEX($BB$7:$BB$506,MATCH(ROWS($AT$7:AT23),$AT$7:$AT$506,0)),"")</f>
        <v/>
      </c>
      <c r="G23" s="416" t="str">
        <f>IFERROR(INDEX($BC$7:$BC$506,MATCH(ROWS($AT$7:AT23),$AT$7:$AT$506,0)),"")</f>
        <v/>
      </c>
      <c r="H23" s="416" t="str">
        <f>IFERROR(INDEX($BD$7:$BD$506,MATCH(ROWS($AT$7:AT23),$AT$7:$AT$506,0)),"")</f>
        <v/>
      </c>
      <c r="I23" s="276"/>
      <c r="J23" s="277"/>
      <c r="K23" s="420" t="str">
        <f>IFERROR(INDEX($BE$7:$BE$506,MATCH(ROWS($AT$7:AT23),$AT$7:$AT$506,0)),"")</f>
        <v/>
      </c>
      <c r="L23" s="136"/>
      <c r="AT23">
        <f t="shared" si="0"/>
        <v>17</v>
      </c>
      <c r="AU23">
        <f>COUNTIF($AZ$7:AZ23,AZ23)</f>
        <v>17</v>
      </c>
      <c r="AV23">
        <f t="shared" si="1"/>
        <v>0</v>
      </c>
      <c r="AW23">
        <f>IF(Nut_StatusTool!A23="","",Nut_StatusTool!A23)</f>
        <v>17</v>
      </c>
      <c r="AX23" t="str">
        <f>IF(Nut_StatusTool!B23="","",Nut_StatusTool!B23)</f>
        <v/>
      </c>
      <c r="AY23" t="str">
        <f>IF(Nut_StatusTool!C23="","",Nut_StatusTool!C23)</f>
        <v/>
      </c>
      <c r="AZ23">
        <f>Nut_StatusTool!D23</f>
        <v>0</v>
      </c>
      <c r="BA23" t="str">
        <f>IF(Nut_StatusTool!E23="","",Nut_StatusTool!E23)</f>
        <v/>
      </c>
      <c r="BB23" t="str">
        <f>IF(Nut_StatusTool!F23="","",Nut_StatusTool!F23)</f>
        <v/>
      </c>
      <c r="BC23" t="str">
        <f>IF(Nut_StatusTool!G23="","",Nut_StatusTool!G23)</f>
        <v/>
      </c>
      <c r="BD23" s="430" t="str">
        <f t="shared" si="2"/>
        <v/>
      </c>
      <c r="BE23" t="str">
        <f t="shared" si="3"/>
        <v/>
      </c>
      <c r="BF23" t="str">
        <f>IF(Nut_StatusTool!I23="","",Nut_StatusTool!I23)</f>
        <v/>
      </c>
      <c r="BG23" t="str">
        <f>IF(Nut_StatusTool!J23="","",Nut_StatusTool!J23)</f>
        <v/>
      </c>
    </row>
    <row r="24" spans="1:59">
      <c r="A24" s="411">
        <f>IFERROR(INDEX($AW$7:$AW$506,MATCH(ROWS($AT$7:AT24),$AT$7:$AT$506,0)),"")</f>
        <v>18</v>
      </c>
      <c r="B24" s="412" t="str">
        <f>IFERROR(INDEX($AX$7:$AX$506,MATCH(ROWS($AT$7:AT24),$AT$7:$AT$506,0)),"")</f>
        <v/>
      </c>
      <c r="C24" s="412" t="str">
        <f>IFERROR(INDEX($AY$7:$AY$506,MATCH(ROWS($AT$7:AT24),$AT$7:$AT$506,0)),"")</f>
        <v/>
      </c>
      <c r="D24" s="413">
        <f>IFERROR(INDEX($AZ$7:$AZ$506,MATCH(ROWS($AT$7:AT24),$AT$7:$AT$506,0)),"")</f>
        <v>0</v>
      </c>
      <c r="E24" s="414" t="str">
        <f>IFERROR(INDEX($BA$7:$BA$506,MATCH(ROWS($AT$7:AT24),$AT$7:$AT$506,0)),"")</f>
        <v/>
      </c>
      <c r="F24" s="415" t="str">
        <f>IFERROR(INDEX($BB$7:$BB$506,MATCH(ROWS($AT$7:AT24),$AT$7:$AT$506,0)),"")</f>
        <v/>
      </c>
      <c r="G24" s="416" t="str">
        <f>IFERROR(INDEX($BC$7:$BC$506,MATCH(ROWS($AT$7:AT24),$AT$7:$AT$506,0)),"")</f>
        <v/>
      </c>
      <c r="H24" s="416" t="str">
        <f>IFERROR(INDEX($BD$7:$BD$506,MATCH(ROWS($AT$7:AT24),$AT$7:$AT$506,0)),"")</f>
        <v/>
      </c>
      <c r="I24" s="276"/>
      <c r="J24" s="277"/>
      <c r="K24" s="420" t="str">
        <f>IFERROR(INDEX($BE$7:$BE$506,MATCH(ROWS($AT$7:AT24),$AT$7:$AT$506,0)),"")</f>
        <v/>
      </c>
      <c r="L24" s="136"/>
      <c r="AT24">
        <f t="shared" si="0"/>
        <v>18</v>
      </c>
      <c r="AU24">
        <f>COUNTIF($AZ$7:AZ24,AZ24)</f>
        <v>18</v>
      </c>
      <c r="AV24">
        <f t="shared" si="1"/>
        <v>0</v>
      </c>
      <c r="AW24">
        <f>IF(Nut_StatusTool!A24="","",Nut_StatusTool!A24)</f>
        <v>18</v>
      </c>
      <c r="AX24" t="str">
        <f>IF(Nut_StatusTool!B24="","",Nut_StatusTool!B24)</f>
        <v/>
      </c>
      <c r="AY24" t="str">
        <f>IF(Nut_StatusTool!C24="","",Nut_StatusTool!C24)</f>
        <v/>
      </c>
      <c r="AZ24">
        <f>Nut_StatusTool!D24</f>
        <v>0</v>
      </c>
      <c r="BA24" t="str">
        <f>IF(Nut_StatusTool!E24="","",Nut_StatusTool!E24)</f>
        <v/>
      </c>
      <c r="BB24" t="str">
        <f>IF(Nut_StatusTool!F24="","",Nut_StatusTool!F24)</f>
        <v/>
      </c>
      <c r="BC24" t="str">
        <f>IF(Nut_StatusTool!G24="","",Nut_StatusTool!G24)</f>
        <v/>
      </c>
      <c r="BD24" s="430" t="str">
        <f t="shared" si="2"/>
        <v/>
      </c>
      <c r="BE24" t="str">
        <f t="shared" si="3"/>
        <v/>
      </c>
      <c r="BF24" t="str">
        <f>IF(Nut_StatusTool!I24="","",Nut_StatusTool!I24)</f>
        <v/>
      </c>
      <c r="BG24" t="str">
        <f>IF(Nut_StatusTool!J24="","",Nut_StatusTool!J24)</f>
        <v/>
      </c>
    </row>
    <row r="25" spans="1:59">
      <c r="A25" s="411">
        <f>IFERROR(INDEX($AW$7:$AW$506,MATCH(ROWS($AT$7:AT25),$AT$7:$AT$506,0)),"")</f>
        <v>19</v>
      </c>
      <c r="B25" s="412" t="str">
        <f>IFERROR(INDEX($AX$7:$AX$506,MATCH(ROWS($AT$7:AT25),$AT$7:$AT$506,0)),"")</f>
        <v/>
      </c>
      <c r="C25" s="412" t="str">
        <f>IFERROR(INDEX($AY$7:$AY$506,MATCH(ROWS($AT$7:AT25),$AT$7:$AT$506,0)),"")</f>
        <v/>
      </c>
      <c r="D25" s="413">
        <f>IFERROR(INDEX($AZ$7:$AZ$506,MATCH(ROWS($AT$7:AT25),$AT$7:$AT$506,0)),"")</f>
        <v>0</v>
      </c>
      <c r="E25" s="414" t="str">
        <f>IFERROR(INDEX($BA$7:$BA$506,MATCH(ROWS($AT$7:AT25),$AT$7:$AT$506,0)),"")</f>
        <v/>
      </c>
      <c r="F25" s="415" t="str">
        <f>IFERROR(INDEX($BB$7:$BB$506,MATCH(ROWS($AT$7:AT25),$AT$7:$AT$506,0)),"")</f>
        <v/>
      </c>
      <c r="G25" s="416" t="str">
        <f>IFERROR(INDEX($BC$7:$BC$506,MATCH(ROWS($AT$7:AT25),$AT$7:$AT$506,0)),"")</f>
        <v/>
      </c>
      <c r="H25" s="416" t="str">
        <f>IFERROR(INDEX($BD$7:$BD$506,MATCH(ROWS($AT$7:AT25),$AT$7:$AT$506,0)),"")</f>
        <v/>
      </c>
      <c r="I25" s="276"/>
      <c r="J25" s="277"/>
      <c r="K25" s="420" t="str">
        <f>IFERROR(INDEX($BE$7:$BE$506,MATCH(ROWS($AT$7:AT25),$AT$7:$AT$506,0)),"")</f>
        <v/>
      </c>
      <c r="L25" s="136"/>
      <c r="AT25">
        <f t="shared" si="0"/>
        <v>19</v>
      </c>
      <c r="AU25">
        <f>COUNTIF($AZ$7:AZ25,AZ25)</f>
        <v>19</v>
      </c>
      <c r="AV25">
        <f t="shared" si="1"/>
        <v>0</v>
      </c>
      <c r="AW25">
        <f>IF(Nut_StatusTool!A25="","",Nut_StatusTool!A25)</f>
        <v>19</v>
      </c>
      <c r="AX25" t="str">
        <f>IF(Nut_StatusTool!B25="","",Nut_StatusTool!B25)</f>
        <v/>
      </c>
      <c r="AY25" t="str">
        <f>IF(Nut_StatusTool!C25="","",Nut_StatusTool!C25)</f>
        <v/>
      </c>
      <c r="AZ25">
        <f>Nut_StatusTool!D25</f>
        <v>0</v>
      </c>
      <c r="BA25" t="str">
        <f>IF(Nut_StatusTool!E25="","",Nut_StatusTool!E25)</f>
        <v/>
      </c>
      <c r="BB25" t="str">
        <f>IF(Nut_StatusTool!F25="","",Nut_StatusTool!F25)</f>
        <v/>
      </c>
      <c r="BC25" t="str">
        <f>IF(Nut_StatusTool!G25="","",Nut_StatusTool!G25)</f>
        <v/>
      </c>
      <c r="BD25" s="430" t="str">
        <f t="shared" si="2"/>
        <v/>
      </c>
      <c r="BE25" t="str">
        <f t="shared" si="3"/>
        <v/>
      </c>
      <c r="BF25" t="str">
        <f>IF(Nut_StatusTool!I25="","",Nut_StatusTool!I25)</f>
        <v/>
      </c>
      <c r="BG25" t="str">
        <f>IF(Nut_StatusTool!J25="","",Nut_StatusTool!J25)</f>
        <v/>
      </c>
    </row>
    <row r="26" spans="1:59">
      <c r="A26" s="411">
        <f>IFERROR(INDEX($AW$7:$AW$506,MATCH(ROWS($AT$7:AT26),$AT$7:$AT$506,0)),"")</f>
        <v>20</v>
      </c>
      <c r="B26" s="412" t="str">
        <f>IFERROR(INDEX($AX$7:$AX$506,MATCH(ROWS($AT$7:AT26),$AT$7:$AT$506,0)),"")</f>
        <v/>
      </c>
      <c r="C26" s="412" t="str">
        <f>IFERROR(INDEX($AY$7:$AY$506,MATCH(ROWS($AT$7:AT26),$AT$7:$AT$506,0)),"")</f>
        <v/>
      </c>
      <c r="D26" s="413">
        <f>IFERROR(INDEX($AZ$7:$AZ$506,MATCH(ROWS($AT$7:AT26),$AT$7:$AT$506,0)),"")</f>
        <v>0</v>
      </c>
      <c r="E26" s="414" t="str">
        <f>IFERROR(INDEX($BA$7:$BA$506,MATCH(ROWS($AT$7:AT26),$AT$7:$AT$506,0)),"")</f>
        <v/>
      </c>
      <c r="F26" s="415" t="str">
        <f>IFERROR(INDEX($BB$7:$BB$506,MATCH(ROWS($AT$7:AT26),$AT$7:$AT$506,0)),"")</f>
        <v/>
      </c>
      <c r="G26" s="416" t="str">
        <f>IFERROR(INDEX($BC$7:$BC$506,MATCH(ROWS($AT$7:AT26),$AT$7:$AT$506,0)),"")</f>
        <v/>
      </c>
      <c r="H26" s="416" t="str">
        <f>IFERROR(INDEX($BD$7:$BD$506,MATCH(ROWS($AT$7:AT26),$AT$7:$AT$506,0)),"")</f>
        <v/>
      </c>
      <c r="I26" s="276"/>
      <c r="J26" s="277"/>
      <c r="K26" s="420" t="str">
        <f>IFERROR(INDEX($BE$7:$BE$506,MATCH(ROWS($AT$7:AT26),$AT$7:$AT$506,0)),"")</f>
        <v/>
      </c>
      <c r="L26" s="136"/>
      <c r="AT26">
        <f t="shared" si="0"/>
        <v>20</v>
      </c>
      <c r="AU26">
        <f>COUNTIF($AZ$7:AZ26,AZ26)</f>
        <v>20</v>
      </c>
      <c r="AV26">
        <f t="shared" si="1"/>
        <v>0</v>
      </c>
      <c r="AW26">
        <f>IF(Nut_StatusTool!A26="","",Nut_StatusTool!A26)</f>
        <v>20</v>
      </c>
      <c r="AX26" t="str">
        <f>IF(Nut_StatusTool!B26="","",Nut_StatusTool!B26)</f>
        <v/>
      </c>
      <c r="AY26" t="str">
        <f>IF(Nut_StatusTool!C26="","",Nut_StatusTool!C26)</f>
        <v/>
      </c>
      <c r="AZ26">
        <f>Nut_StatusTool!D26</f>
        <v>0</v>
      </c>
      <c r="BA26" t="str">
        <f>IF(Nut_StatusTool!E26="","",Nut_StatusTool!E26)</f>
        <v/>
      </c>
      <c r="BB26" t="str">
        <f>IF(Nut_StatusTool!F26="","",Nut_StatusTool!F26)</f>
        <v/>
      </c>
      <c r="BC26" t="str">
        <f>IF(Nut_StatusTool!G26="","",Nut_StatusTool!G26)</f>
        <v/>
      </c>
      <c r="BD26" s="430" t="str">
        <f t="shared" si="2"/>
        <v/>
      </c>
      <c r="BE26" t="str">
        <f t="shared" si="3"/>
        <v/>
      </c>
      <c r="BF26" t="str">
        <f>IF(Nut_StatusTool!I26="","",Nut_StatusTool!I26)</f>
        <v/>
      </c>
      <c r="BG26" t="str">
        <f>IF(Nut_StatusTool!J26="","",Nut_StatusTool!J26)</f>
        <v/>
      </c>
    </row>
    <row r="27" spans="1:59">
      <c r="A27" s="411">
        <f>IFERROR(INDEX($AW$7:$AW$506,MATCH(ROWS($AT$7:AT27),$AT$7:$AT$506,0)),"")</f>
        <v>21</v>
      </c>
      <c r="B27" s="412" t="str">
        <f>IFERROR(INDEX($AX$7:$AX$506,MATCH(ROWS($AT$7:AT27),$AT$7:$AT$506,0)),"")</f>
        <v/>
      </c>
      <c r="C27" s="412" t="str">
        <f>IFERROR(INDEX($AY$7:$AY$506,MATCH(ROWS($AT$7:AT27),$AT$7:$AT$506,0)),"")</f>
        <v/>
      </c>
      <c r="D27" s="413">
        <f>IFERROR(INDEX($AZ$7:$AZ$506,MATCH(ROWS($AT$7:AT27),$AT$7:$AT$506,0)),"")</f>
        <v>0</v>
      </c>
      <c r="E27" s="414" t="str">
        <f>IFERROR(INDEX($BA$7:$BA$506,MATCH(ROWS($AT$7:AT27),$AT$7:$AT$506,0)),"")</f>
        <v/>
      </c>
      <c r="F27" s="415" t="str">
        <f>IFERROR(INDEX($BB$7:$BB$506,MATCH(ROWS($AT$7:AT27),$AT$7:$AT$506,0)),"")</f>
        <v/>
      </c>
      <c r="G27" s="416" t="str">
        <f>IFERROR(INDEX($BC$7:$BC$506,MATCH(ROWS($AT$7:AT27),$AT$7:$AT$506,0)),"")</f>
        <v/>
      </c>
      <c r="H27" s="416" t="str">
        <f>IFERROR(INDEX($BD$7:$BD$506,MATCH(ROWS($AT$7:AT27),$AT$7:$AT$506,0)),"")</f>
        <v/>
      </c>
      <c r="I27" s="276"/>
      <c r="J27" s="277"/>
      <c r="K27" s="420" t="str">
        <f>IFERROR(INDEX($BE$7:$BE$506,MATCH(ROWS($AT$7:AT27),$AT$7:$AT$506,0)),"")</f>
        <v/>
      </c>
      <c r="L27" s="136"/>
      <c r="AT27">
        <f t="shared" si="0"/>
        <v>21</v>
      </c>
      <c r="AU27">
        <f>COUNTIF($AZ$7:AZ27,AZ27)</f>
        <v>21</v>
      </c>
      <c r="AV27">
        <f t="shared" si="1"/>
        <v>0</v>
      </c>
      <c r="AW27">
        <f>IF(Nut_StatusTool!A27="","",Nut_StatusTool!A27)</f>
        <v>21</v>
      </c>
      <c r="AX27" t="str">
        <f>IF(Nut_StatusTool!B27="","",Nut_StatusTool!B27)</f>
        <v/>
      </c>
      <c r="AY27" t="str">
        <f>IF(Nut_StatusTool!C27="","",Nut_StatusTool!C27)</f>
        <v/>
      </c>
      <c r="AZ27">
        <f>Nut_StatusTool!D27</f>
        <v>0</v>
      </c>
      <c r="BA27" t="str">
        <f>IF(Nut_StatusTool!E27="","",Nut_StatusTool!E27)</f>
        <v/>
      </c>
      <c r="BB27" t="str">
        <f>IF(Nut_StatusTool!F27="","",Nut_StatusTool!F27)</f>
        <v/>
      </c>
      <c r="BC27" t="str">
        <f>IF(Nut_StatusTool!G27="","",Nut_StatusTool!G27)</f>
        <v/>
      </c>
      <c r="BD27" s="430" t="str">
        <f t="shared" si="2"/>
        <v/>
      </c>
      <c r="BE27" t="str">
        <f t="shared" si="3"/>
        <v/>
      </c>
      <c r="BF27" t="str">
        <f>IF(Nut_StatusTool!I27="","",Nut_StatusTool!I27)</f>
        <v/>
      </c>
      <c r="BG27" t="str">
        <f>IF(Nut_StatusTool!J27="","",Nut_StatusTool!J27)</f>
        <v/>
      </c>
    </row>
    <row r="28" spans="1:59">
      <c r="A28" s="411">
        <f>IFERROR(INDEX($AW$7:$AW$506,MATCH(ROWS($AT$7:AT28),$AT$7:$AT$506,0)),"")</f>
        <v>22</v>
      </c>
      <c r="B28" s="412" t="str">
        <f>IFERROR(INDEX($AX$7:$AX$506,MATCH(ROWS($AT$7:AT28),$AT$7:$AT$506,0)),"")</f>
        <v/>
      </c>
      <c r="C28" s="412" t="str">
        <f>IFERROR(INDEX($AY$7:$AY$506,MATCH(ROWS($AT$7:AT28),$AT$7:$AT$506,0)),"")</f>
        <v/>
      </c>
      <c r="D28" s="413">
        <f>IFERROR(INDEX($AZ$7:$AZ$506,MATCH(ROWS($AT$7:AT28),$AT$7:$AT$506,0)),"")</f>
        <v>0</v>
      </c>
      <c r="E28" s="414" t="str">
        <f>IFERROR(INDEX($BA$7:$BA$506,MATCH(ROWS($AT$7:AT28),$AT$7:$AT$506,0)),"")</f>
        <v/>
      </c>
      <c r="F28" s="415" t="str">
        <f>IFERROR(INDEX($BB$7:$BB$506,MATCH(ROWS($AT$7:AT28),$AT$7:$AT$506,0)),"")</f>
        <v/>
      </c>
      <c r="G28" s="416" t="str">
        <f>IFERROR(INDEX($BC$7:$BC$506,MATCH(ROWS($AT$7:AT28),$AT$7:$AT$506,0)),"")</f>
        <v/>
      </c>
      <c r="H28" s="416" t="str">
        <f>IFERROR(INDEX($BD$7:$BD$506,MATCH(ROWS($AT$7:AT28),$AT$7:$AT$506,0)),"")</f>
        <v/>
      </c>
      <c r="I28" s="276"/>
      <c r="J28" s="277"/>
      <c r="K28" s="420" t="str">
        <f>IFERROR(INDEX($BE$7:$BE$506,MATCH(ROWS($AT$7:AT28),$AT$7:$AT$506,0)),"")</f>
        <v/>
      </c>
      <c r="L28" s="136"/>
      <c r="AT28">
        <f t="shared" si="0"/>
        <v>22</v>
      </c>
      <c r="AU28">
        <f>COUNTIF($AZ$7:AZ28,AZ28)</f>
        <v>22</v>
      </c>
      <c r="AV28">
        <f t="shared" si="1"/>
        <v>0</v>
      </c>
      <c r="AW28">
        <f>IF(Nut_StatusTool!A28="","",Nut_StatusTool!A28)</f>
        <v>22</v>
      </c>
      <c r="AX28" t="str">
        <f>IF(Nut_StatusTool!B28="","",Nut_StatusTool!B28)</f>
        <v/>
      </c>
      <c r="AY28" t="str">
        <f>IF(Nut_StatusTool!C28="","",Nut_StatusTool!C28)</f>
        <v/>
      </c>
      <c r="AZ28">
        <f>Nut_StatusTool!D28</f>
        <v>0</v>
      </c>
      <c r="BA28" t="str">
        <f>IF(Nut_StatusTool!E28="","",Nut_StatusTool!E28)</f>
        <v/>
      </c>
      <c r="BB28" t="str">
        <f>IF(Nut_StatusTool!F28="","",Nut_StatusTool!F28)</f>
        <v/>
      </c>
      <c r="BC28" t="str">
        <f>IF(Nut_StatusTool!G28="","",Nut_StatusTool!G28)</f>
        <v/>
      </c>
      <c r="BD28" s="430" t="str">
        <f t="shared" si="2"/>
        <v/>
      </c>
      <c r="BE28" t="str">
        <f t="shared" si="3"/>
        <v/>
      </c>
      <c r="BF28" t="str">
        <f>IF(Nut_StatusTool!I28="","",Nut_StatusTool!I28)</f>
        <v/>
      </c>
      <c r="BG28" t="str">
        <f>IF(Nut_StatusTool!J28="","",Nut_StatusTool!J28)</f>
        <v/>
      </c>
    </row>
    <row r="29" spans="1:59">
      <c r="A29" s="411">
        <f>IFERROR(INDEX($AW$7:$AW$506,MATCH(ROWS($AT$7:AT29),$AT$7:$AT$506,0)),"")</f>
        <v>23</v>
      </c>
      <c r="B29" s="412" t="str">
        <f>IFERROR(INDEX($AX$7:$AX$506,MATCH(ROWS($AT$7:AT29),$AT$7:$AT$506,0)),"")</f>
        <v/>
      </c>
      <c r="C29" s="412" t="str">
        <f>IFERROR(INDEX($AY$7:$AY$506,MATCH(ROWS($AT$7:AT29),$AT$7:$AT$506,0)),"")</f>
        <v/>
      </c>
      <c r="D29" s="413">
        <f>IFERROR(INDEX($AZ$7:$AZ$506,MATCH(ROWS($AT$7:AT29),$AT$7:$AT$506,0)),"")</f>
        <v>0</v>
      </c>
      <c r="E29" s="414" t="str">
        <f>IFERROR(INDEX($BA$7:$BA$506,MATCH(ROWS($AT$7:AT29),$AT$7:$AT$506,0)),"")</f>
        <v/>
      </c>
      <c r="F29" s="415" t="str">
        <f>IFERROR(INDEX($BB$7:$BB$506,MATCH(ROWS($AT$7:AT29),$AT$7:$AT$506,0)),"")</f>
        <v/>
      </c>
      <c r="G29" s="416" t="str">
        <f>IFERROR(INDEX($BC$7:$BC$506,MATCH(ROWS($AT$7:AT29),$AT$7:$AT$506,0)),"")</f>
        <v/>
      </c>
      <c r="H29" s="416" t="str">
        <f>IFERROR(INDEX($BD$7:$BD$506,MATCH(ROWS($AT$7:AT29),$AT$7:$AT$506,0)),"")</f>
        <v/>
      </c>
      <c r="I29" s="276"/>
      <c r="J29" s="277"/>
      <c r="K29" s="420" t="str">
        <f>IFERROR(INDEX($BE$7:$BE$506,MATCH(ROWS($AT$7:AT29),$AT$7:$AT$506,0)),"")</f>
        <v/>
      </c>
      <c r="L29" s="136"/>
      <c r="AT29">
        <f t="shared" si="0"/>
        <v>23</v>
      </c>
      <c r="AU29">
        <f>COUNTIF($AZ$7:AZ29,AZ29)</f>
        <v>23</v>
      </c>
      <c r="AV29">
        <f t="shared" si="1"/>
        <v>0</v>
      </c>
      <c r="AW29">
        <f>IF(Nut_StatusTool!A29="","",Nut_StatusTool!A29)</f>
        <v>23</v>
      </c>
      <c r="AX29" t="str">
        <f>IF(Nut_StatusTool!B29="","",Nut_StatusTool!B29)</f>
        <v/>
      </c>
      <c r="AY29" t="str">
        <f>IF(Nut_StatusTool!C29="","",Nut_StatusTool!C29)</f>
        <v/>
      </c>
      <c r="AZ29">
        <f>Nut_StatusTool!D29</f>
        <v>0</v>
      </c>
      <c r="BA29" t="str">
        <f>IF(Nut_StatusTool!E29="","",Nut_StatusTool!E29)</f>
        <v/>
      </c>
      <c r="BB29" t="str">
        <f>IF(Nut_StatusTool!F29="","",Nut_StatusTool!F29)</f>
        <v/>
      </c>
      <c r="BC29" t="str">
        <f>IF(Nut_StatusTool!G29="","",Nut_StatusTool!G29)</f>
        <v/>
      </c>
      <c r="BD29" s="430" t="str">
        <f t="shared" si="2"/>
        <v/>
      </c>
      <c r="BE29" t="str">
        <f t="shared" si="3"/>
        <v/>
      </c>
      <c r="BF29" t="str">
        <f>IF(Nut_StatusTool!I29="","",Nut_StatusTool!I29)</f>
        <v/>
      </c>
      <c r="BG29" t="str">
        <f>IF(Nut_StatusTool!J29="","",Nut_StatusTool!J29)</f>
        <v/>
      </c>
    </row>
    <row r="30" spans="1:59">
      <c r="A30" s="411">
        <f>IFERROR(INDEX($AW$7:$AW$506,MATCH(ROWS($AT$7:AT30),$AT$7:$AT$506,0)),"")</f>
        <v>24</v>
      </c>
      <c r="B30" s="412" t="str">
        <f>IFERROR(INDEX($AX$7:$AX$506,MATCH(ROWS($AT$7:AT30),$AT$7:$AT$506,0)),"")</f>
        <v/>
      </c>
      <c r="C30" s="412" t="str">
        <f>IFERROR(INDEX($AY$7:$AY$506,MATCH(ROWS($AT$7:AT30),$AT$7:$AT$506,0)),"")</f>
        <v/>
      </c>
      <c r="D30" s="413">
        <f>IFERROR(INDEX($AZ$7:$AZ$506,MATCH(ROWS($AT$7:AT30),$AT$7:$AT$506,0)),"")</f>
        <v>0</v>
      </c>
      <c r="E30" s="414" t="str">
        <f>IFERROR(INDEX($BA$7:$BA$506,MATCH(ROWS($AT$7:AT30),$AT$7:$AT$506,0)),"")</f>
        <v/>
      </c>
      <c r="F30" s="415" t="str">
        <f>IFERROR(INDEX($BB$7:$BB$506,MATCH(ROWS($AT$7:AT30),$AT$7:$AT$506,0)),"")</f>
        <v/>
      </c>
      <c r="G30" s="416" t="str">
        <f>IFERROR(INDEX($BC$7:$BC$506,MATCH(ROWS($AT$7:AT30),$AT$7:$AT$506,0)),"")</f>
        <v/>
      </c>
      <c r="H30" s="416" t="str">
        <f>IFERROR(INDEX($BD$7:$BD$506,MATCH(ROWS($AT$7:AT30),$AT$7:$AT$506,0)),"")</f>
        <v/>
      </c>
      <c r="I30" s="276"/>
      <c r="J30" s="277"/>
      <c r="K30" s="420" t="str">
        <f>IFERROR(INDEX($BE$7:$BE$506,MATCH(ROWS($AT$7:AT30),$AT$7:$AT$506,0)),"")</f>
        <v/>
      </c>
      <c r="L30" s="136"/>
      <c r="AT30">
        <f t="shared" si="0"/>
        <v>24</v>
      </c>
      <c r="AU30">
        <f>COUNTIF($AZ$7:AZ30,AZ30)</f>
        <v>24</v>
      </c>
      <c r="AV30">
        <f t="shared" si="1"/>
        <v>0</v>
      </c>
      <c r="AW30">
        <f>IF(Nut_StatusTool!A30="","",Nut_StatusTool!A30)</f>
        <v>24</v>
      </c>
      <c r="AX30" t="str">
        <f>IF(Nut_StatusTool!B30="","",Nut_StatusTool!B30)</f>
        <v/>
      </c>
      <c r="AY30" t="str">
        <f>IF(Nut_StatusTool!C30="","",Nut_StatusTool!C30)</f>
        <v/>
      </c>
      <c r="AZ30">
        <f>Nut_StatusTool!D30</f>
        <v>0</v>
      </c>
      <c r="BA30" t="str">
        <f>IF(Nut_StatusTool!E30="","",Nut_StatusTool!E30)</f>
        <v/>
      </c>
      <c r="BB30" t="str">
        <f>IF(Nut_StatusTool!F30="","",Nut_StatusTool!F30)</f>
        <v/>
      </c>
      <c r="BC30" t="str">
        <f>IF(Nut_StatusTool!G30="","",Nut_StatusTool!G30)</f>
        <v/>
      </c>
      <c r="BD30" s="430" t="str">
        <f t="shared" si="2"/>
        <v/>
      </c>
      <c r="BE30" t="str">
        <f t="shared" si="3"/>
        <v/>
      </c>
      <c r="BF30" t="str">
        <f>IF(Nut_StatusTool!I30="","",Nut_StatusTool!I30)</f>
        <v/>
      </c>
      <c r="BG30" t="str">
        <f>IF(Nut_StatusTool!J30="","",Nut_StatusTool!J30)</f>
        <v/>
      </c>
    </row>
    <row r="31" spans="1:59">
      <c r="A31" s="411">
        <f>IFERROR(INDEX($AW$7:$AW$506,MATCH(ROWS($AT$7:AT31),$AT$7:$AT$506,0)),"")</f>
        <v>25</v>
      </c>
      <c r="B31" s="412" t="str">
        <f>IFERROR(INDEX($AX$7:$AX$506,MATCH(ROWS($AT$7:AT31),$AT$7:$AT$506,0)),"")</f>
        <v/>
      </c>
      <c r="C31" s="412" t="str">
        <f>IFERROR(INDEX($AY$7:$AY$506,MATCH(ROWS($AT$7:AT31),$AT$7:$AT$506,0)),"")</f>
        <v/>
      </c>
      <c r="D31" s="413">
        <f>IFERROR(INDEX($AZ$7:$AZ$506,MATCH(ROWS($AT$7:AT31),$AT$7:$AT$506,0)),"")</f>
        <v>0</v>
      </c>
      <c r="E31" s="414" t="str">
        <f>IFERROR(INDEX($BA$7:$BA$506,MATCH(ROWS($AT$7:AT31),$AT$7:$AT$506,0)),"")</f>
        <v/>
      </c>
      <c r="F31" s="415" t="str">
        <f>IFERROR(INDEX($BB$7:$BB$506,MATCH(ROWS($AT$7:AT31),$AT$7:$AT$506,0)),"")</f>
        <v/>
      </c>
      <c r="G31" s="416" t="str">
        <f>IFERROR(INDEX($BC$7:$BC$506,MATCH(ROWS($AT$7:AT31),$AT$7:$AT$506,0)),"")</f>
        <v/>
      </c>
      <c r="H31" s="416" t="str">
        <f>IFERROR(INDEX($BD$7:$BD$506,MATCH(ROWS($AT$7:AT31),$AT$7:$AT$506,0)),"")</f>
        <v/>
      </c>
      <c r="I31" s="276"/>
      <c r="J31" s="277"/>
      <c r="K31" s="420" t="str">
        <f>IFERROR(INDEX($BE$7:$BE$506,MATCH(ROWS($AT$7:AT31),$AT$7:$AT$506,0)),"")</f>
        <v/>
      </c>
      <c r="L31" s="136"/>
      <c r="AT31">
        <f t="shared" si="0"/>
        <v>25</v>
      </c>
      <c r="AU31">
        <f>COUNTIF($AZ$7:AZ31,AZ31)</f>
        <v>25</v>
      </c>
      <c r="AV31">
        <f t="shared" si="1"/>
        <v>0</v>
      </c>
      <c r="AW31">
        <f>IF(Nut_StatusTool!A31="","",Nut_StatusTool!A31)</f>
        <v>25</v>
      </c>
      <c r="AX31" t="str">
        <f>IF(Nut_StatusTool!B31="","",Nut_StatusTool!B31)</f>
        <v/>
      </c>
      <c r="AY31" t="str">
        <f>IF(Nut_StatusTool!C31="","",Nut_StatusTool!C31)</f>
        <v/>
      </c>
      <c r="AZ31">
        <f>Nut_StatusTool!D31</f>
        <v>0</v>
      </c>
      <c r="BA31" t="str">
        <f>IF(Nut_StatusTool!E31="","",Nut_StatusTool!E31)</f>
        <v/>
      </c>
      <c r="BB31" t="str">
        <f>IF(Nut_StatusTool!F31="","",Nut_StatusTool!F31)</f>
        <v/>
      </c>
      <c r="BC31" t="str">
        <f>IF(Nut_StatusTool!G31="","",Nut_StatusTool!G31)</f>
        <v/>
      </c>
      <c r="BD31" s="430" t="str">
        <f t="shared" si="2"/>
        <v/>
      </c>
      <c r="BE31" t="str">
        <f t="shared" si="3"/>
        <v/>
      </c>
      <c r="BF31" t="str">
        <f>IF(Nut_StatusTool!I31="","",Nut_StatusTool!I31)</f>
        <v/>
      </c>
      <c r="BG31" t="str">
        <f>IF(Nut_StatusTool!J31="","",Nut_StatusTool!J31)</f>
        <v/>
      </c>
    </row>
    <row r="32" spans="1:59">
      <c r="A32" s="411">
        <f>IFERROR(INDEX($AW$7:$AW$506,MATCH(ROWS($AT$7:AT32),$AT$7:$AT$506,0)),"")</f>
        <v>26</v>
      </c>
      <c r="B32" s="412" t="str">
        <f>IFERROR(INDEX($AX$7:$AX$506,MATCH(ROWS($AT$7:AT32),$AT$7:$AT$506,0)),"")</f>
        <v/>
      </c>
      <c r="C32" s="412" t="str">
        <f>IFERROR(INDEX($AY$7:$AY$506,MATCH(ROWS($AT$7:AT32),$AT$7:$AT$506,0)),"")</f>
        <v/>
      </c>
      <c r="D32" s="413">
        <f>IFERROR(INDEX($AZ$7:$AZ$506,MATCH(ROWS($AT$7:AT32),$AT$7:$AT$506,0)),"")</f>
        <v>0</v>
      </c>
      <c r="E32" s="414" t="str">
        <f>IFERROR(INDEX($BA$7:$BA$506,MATCH(ROWS($AT$7:AT32),$AT$7:$AT$506,0)),"")</f>
        <v/>
      </c>
      <c r="F32" s="415" t="str">
        <f>IFERROR(INDEX($BB$7:$BB$506,MATCH(ROWS($AT$7:AT32),$AT$7:$AT$506,0)),"")</f>
        <v/>
      </c>
      <c r="G32" s="416" t="str">
        <f>IFERROR(INDEX($BC$7:$BC$506,MATCH(ROWS($AT$7:AT32),$AT$7:$AT$506,0)),"")</f>
        <v/>
      </c>
      <c r="H32" s="416" t="str">
        <f>IFERROR(INDEX($BD$7:$BD$506,MATCH(ROWS($AT$7:AT32),$AT$7:$AT$506,0)),"")</f>
        <v/>
      </c>
      <c r="I32" s="276"/>
      <c r="J32" s="277"/>
      <c r="K32" s="420" t="str">
        <f>IFERROR(INDEX($BE$7:$BE$506,MATCH(ROWS($AT$7:AT32),$AT$7:$AT$506,0)),"")</f>
        <v/>
      </c>
      <c r="L32" s="136"/>
      <c r="AT32">
        <f t="shared" si="0"/>
        <v>26</v>
      </c>
      <c r="AU32">
        <f>COUNTIF($AZ$7:AZ32,AZ32)</f>
        <v>26</v>
      </c>
      <c r="AV32">
        <f t="shared" si="1"/>
        <v>0</v>
      </c>
      <c r="AW32">
        <f>IF(Nut_StatusTool!A32="","",Nut_StatusTool!A32)</f>
        <v>26</v>
      </c>
      <c r="AX32" t="str">
        <f>IF(Nut_StatusTool!B32="","",Nut_StatusTool!B32)</f>
        <v/>
      </c>
      <c r="AY32" t="str">
        <f>IF(Nut_StatusTool!C32="","",Nut_StatusTool!C32)</f>
        <v/>
      </c>
      <c r="AZ32">
        <f>Nut_StatusTool!D32</f>
        <v>0</v>
      </c>
      <c r="BA32" t="str">
        <f>IF(Nut_StatusTool!E32="","",Nut_StatusTool!E32)</f>
        <v/>
      </c>
      <c r="BB32" t="str">
        <f>IF(Nut_StatusTool!F32="","",Nut_StatusTool!F32)</f>
        <v/>
      </c>
      <c r="BC32" t="str">
        <f>IF(Nut_StatusTool!G32="","",Nut_StatusTool!G32)</f>
        <v/>
      </c>
      <c r="BD32" s="430" t="str">
        <f t="shared" si="2"/>
        <v/>
      </c>
      <c r="BE32" t="str">
        <f t="shared" si="3"/>
        <v/>
      </c>
      <c r="BF32" t="str">
        <f>IF(Nut_StatusTool!I32="","",Nut_StatusTool!I32)</f>
        <v/>
      </c>
      <c r="BG32" t="str">
        <f>IF(Nut_StatusTool!J32="","",Nut_StatusTool!J32)</f>
        <v/>
      </c>
    </row>
    <row r="33" spans="1:59">
      <c r="A33" s="411">
        <f>IFERROR(INDEX($AW$7:$AW$506,MATCH(ROWS($AT$7:AT33),$AT$7:$AT$506,0)),"")</f>
        <v>27</v>
      </c>
      <c r="B33" s="412" t="str">
        <f>IFERROR(INDEX($AX$7:$AX$506,MATCH(ROWS($AT$7:AT33),$AT$7:$AT$506,0)),"")</f>
        <v/>
      </c>
      <c r="C33" s="412" t="str">
        <f>IFERROR(INDEX($AY$7:$AY$506,MATCH(ROWS($AT$7:AT33),$AT$7:$AT$506,0)),"")</f>
        <v/>
      </c>
      <c r="D33" s="413">
        <f>IFERROR(INDEX($AZ$7:$AZ$506,MATCH(ROWS($AT$7:AT33),$AT$7:$AT$506,0)),"")</f>
        <v>0</v>
      </c>
      <c r="E33" s="414" t="str">
        <f>IFERROR(INDEX($BA$7:$BA$506,MATCH(ROWS($AT$7:AT33),$AT$7:$AT$506,0)),"")</f>
        <v/>
      </c>
      <c r="F33" s="415" t="str">
        <f>IFERROR(INDEX($BB$7:$BB$506,MATCH(ROWS($AT$7:AT33),$AT$7:$AT$506,0)),"")</f>
        <v/>
      </c>
      <c r="G33" s="416" t="str">
        <f>IFERROR(INDEX($BC$7:$BC$506,MATCH(ROWS($AT$7:AT33),$AT$7:$AT$506,0)),"")</f>
        <v/>
      </c>
      <c r="H33" s="416" t="str">
        <f>IFERROR(INDEX($BD$7:$BD$506,MATCH(ROWS($AT$7:AT33),$AT$7:$AT$506,0)),"")</f>
        <v/>
      </c>
      <c r="I33" s="276"/>
      <c r="J33" s="277"/>
      <c r="K33" s="420" t="str">
        <f>IFERROR(INDEX($BE$7:$BE$506,MATCH(ROWS($AT$7:AT33),$AT$7:$AT$506,0)),"")</f>
        <v/>
      </c>
      <c r="L33" s="136"/>
      <c r="AT33">
        <f t="shared" si="0"/>
        <v>27</v>
      </c>
      <c r="AU33">
        <f>COUNTIF($AZ$7:AZ33,AZ33)</f>
        <v>27</v>
      </c>
      <c r="AV33">
        <f t="shared" si="1"/>
        <v>0</v>
      </c>
      <c r="AW33">
        <f>IF(Nut_StatusTool!A33="","",Nut_StatusTool!A33)</f>
        <v>27</v>
      </c>
      <c r="AX33" t="str">
        <f>IF(Nut_StatusTool!B33="","",Nut_StatusTool!B33)</f>
        <v/>
      </c>
      <c r="AY33" t="str">
        <f>IF(Nut_StatusTool!C33="","",Nut_StatusTool!C33)</f>
        <v/>
      </c>
      <c r="AZ33">
        <f>Nut_StatusTool!D33</f>
        <v>0</v>
      </c>
      <c r="BA33" t="str">
        <f>IF(Nut_StatusTool!E33="","",Nut_StatusTool!E33)</f>
        <v/>
      </c>
      <c r="BB33" t="str">
        <f>IF(Nut_StatusTool!F33="","",Nut_StatusTool!F33)</f>
        <v/>
      </c>
      <c r="BC33" t="str">
        <f>IF(Nut_StatusTool!G33="","",Nut_StatusTool!G33)</f>
        <v/>
      </c>
      <c r="BD33" s="430" t="str">
        <f t="shared" si="2"/>
        <v/>
      </c>
      <c r="BE33" t="str">
        <f t="shared" si="3"/>
        <v/>
      </c>
      <c r="BF33" t="str">
        <f>IF(Nut_StatusTool!I33="","",Nut_StatusTool!I33)</f>
        <v/>
      </c>
      <c r="BG33" t="str">
        <f>IF(Nut_StatusTool!J33="","",Nut_StatusTool!J33)</f>
        <v/>
      </c>
    </row>
    <row r="34" spans="1:59">
      <c r="A34" s="411">
        <f>IFERROR(INDEX($AW$7:$AW$506,MATCH(ROWS($AT$7:AT34),$AT$7:$AT$506,0)),"")</f>
        <v>28</v>
      </c>
      <c r="B34" s="412" t="str">
        <f>IFERROR(INDEX($AX$7:$AX$506,MATCH(ROWS($AT$7:AT34),$AT$7:$AT$506,0)),"")</f>
        <v/>
      </c>
      <c r="C34" s="412" t="str">
        <f>IFERROR(INDEX($AY$7:$AY$506,MATCH(ROWS($AT$7:AT34),$AT$7:$AT$506,0)),"")</f>
        <v/>
      </c>
      <c r="D34" s="413">
        <f>IFERROR(INDEX($AZ$7:$AZ$506,MATCH(ROWS($AT$7:AT34),$AT$7:$AT$506,0)),"")</f>
        <v>0</v>
      </c>
      <c r="E34" s="414" t="str">
        <f>IFERROR(INDEX($BA$7:$BA$506,MATCH(ROWS($AT$7:AT34),$AT$7:$AT$506,0)),"")</f>
        <v/>
      </c>
      <c r="F34" s="415" t="str">
        <f>IFERROR(INDEX($BB$7:$BB$506,MATCH(ROWS($AT$7:AT34),$AT$7:$AT$506,0)),"")</f>
        <v/>
      </c>
      <c r="G34" s="416" t="str">
        <f>IFERROR(INDEX($BC$7:$BC$506,MATCH(ROWS($AT$7:AT34),$AT$7:$AT$506,0)),"")</f>
        <v/>
      </c>
      <c r="H34" s="416" t="str">
        <f>IFERROR(INDEX($BD$7:$BD$506,MATCH(ROWS($AT$7:AT34),$AT$7:$AT$506,0)),"")</f>
        <v/>
      </c>
      <c r="I34" s="276"/>
      <c r="J34" s="277"/>
      <c r="K34" s="420" t="str">
        <f>IFERROR(INDEX($BE$7:$BE$506,MATCH(ROWS($AT$7:AT34),$AT$7:$AT$506,0)),"")</f>
        <v/>
      </c>
      <c r="L34" s="136"/>
      <c r="AT34">
        <f t="shared" si="0"/>
        <v>28</v>
      </c>
      <c r="AU34">
        <f>COUNTIF($AZ$7:AZ34,AZ34)</f>
        <v>28</v>
      </c>
      <c r="AV34">
        <f t="shared" si="1"/>
        <v>0</v>
      </c>
      <c r="AW34">
        <f>IF(Nut_StatusTool!A34="","",Nut_StatusTool!A34)</f>
        <v>28</v>
      </c>
      <c r="AX34" t="str">
        <f>IF(Nut_StatusTool!B34="","",Nut_StatusTool!B34)</f>
        <v/>
      </c>
      <c r="AY34" t="str">
        <f>IF(Nut_StatusTool!C34="","",Nut_StatusTool!C34)</f>
        <v/>
      </c>
      <c r="AZ34">
        <f>Nut_StatusTool!D34</f>
        <v>0</v>
      </c>
      <c r="BA34" t="str">
        <f>IF(Nut_StatusTool!E34="","",Nut_StatusTool!E34)</f>
        <v/>
      </c>
      <c r="BB34" t="str">
        <f>IF(Nut_StatusTool!F34="","",Nut_StatusTool!F34)</f>
        <v/>
      </c>
      <c r="BC34" t="str">
        <f>IF(Nut_StatusTool!G34="","",Nut_StatusTool!G34)</f>
        <v/>
      </c>
      <c r="BD34" s="430" t="str">
        <f t="shared" si="2"/>
        <v/>
      </c>
      <c r="BE34" t="str">
        <f t="shared" si="3"/>
        <v/>
      </c>
      <c r="BF34" t="str">
        <f>IF(Nut_StatusTool!I34="","",Nut_StatusTool!I34)</f>
        <v/>
      </c>
      <c r="BG34" t="str">
        <f>IF(Nut_StatusTool!J34="","",Nut_StatusTool!J34)</f>
        <v/>
      </c>
    </row>
    <row r="35" spans="1:59">
      <c r="A35" s="411">
        <f>IFERROR(INDEX($AW$7:$AW$506,MATCH(ROWS($AT$7:AT35),$AT$7:$AT$506,0)),"")</f>
        <v>29</v>
      </c>
      <c r="B35" s="412" t="str">
        <f>IFERROR(INDEX($AX$7:$AX$506,MATCH(ROWS($AT$7:AT35),$AT$7:$AT$506,0)),"")</f>
        <v/>
      </c>
      <c r="C35" s="412" t="str">
        <f>IFERROR(INDEX($AY$7:$AY$506,MATCH(ROWS($AT$7:AT35),$AT$7:$AT$506,0)),"")</f>
        <v/>
      </c>
      <c r="D35" s="413">
        <f>IFERROR(INDEX($AZ$7:$AZ$506,MATCH(ROWS($AT$7:AT35),$AT$7:$AT$506,0)),"")</f>
        <v>0</v>
      </c>
      <c r="E35" s="414" t="str">
        <f>IFERROR(INDEX($BA$7:$BA$506,MATCH(ROWS($AT$7:AT35),$AT$7:$AT$506,0)),"")</f>
        <v/>
      </c>
      <c r="F35" s="415" t="str">
        <f>IFERROR(INDEX($BB$7:$BB$506,MATCH(ROWS($AT$7:AT35),$AT$7:$AT$506,0)),"")</f>
        <v/>
      </c>
      <c r="G35" s="416" t="str">
        <f>IFERROR(INDEX($BC$7:$BC$506,MATCH(ROWS($AT$7:AT35),$AT$7:$AT$506,0)),"")</f>
        <v/>
      </c>
      <c r="H35" s="416" t="str">
        <f>IFERROR(INDEX($BD$7:$BD$506,MATCH(ROWS($AT$7:AT35),$AT$7:$AT$506,0)),"")</f>
        <v/>
      </c>
      <c r="I35" s="276"/>
      <c r="J35" s="277"/>
      <c r="K35" s="420" t="str">
        <f>IFERROR(INDEX($BE$7:$BE$506,MATCH(ROWS($AT$7:AT35),$AT$7:$AT$506,0)),"")</f>
        <v/>
      </c>
      <c r="L35" s="136"/>
      <c r="AT35">
        <f t="shared" si="0"/>
        <v>29</v>
      </c>
      <c r="AU35">
        <f>COUNTIF($AZ$7:AZ35,AZ35)</f>
        <v>29</v>
      </c>
      <c r="AV35">
        <f t="shared" si="1"/>
        <v>0</v>
      </c>
      <c r="AW35">
        <f>IF(Nut_StatusTool!A35="","",Nut_StatusTool!A35)</f>
        <v>29</v>
      </c>
      <c r="AX35" t="str">
        <f>IF(Nut_StatusTool!B35="","",Nut_StatusTool!B35)</f>
        <v/>
      </c>
      <c r="AY35" t="str">
        <f>IF(Nut_StatusTool!C35="","",Nut_StatusTool!C35)</f>
        <v/>
      </c>
      <c r="AZ35">
        <f>Nut_StatusTool!D35</f>
        <v>0</v>
      </c>
      <c r="BA35" t="str">
        <f>IF(Nut_StatusTool!E35="","",Nut_StatusTool!E35)</f>
        <v/>
      </c>
      <c r="BB35" t="str">
        <f>IF(Nut_StatusTool!F35="","",Nut_StatusTool!F35)</f>
        <v/>
      </c>
      <c r="BC35" t="str">
        <f>IF(Nut_StatusTool!G35="","",Nut_StatusTool!G35)</f>
        <v/>
      </c>
      <c r="BD35" s="430" t="str">
        <f t="shared" si="2"/>
        <v/>
      </c>
      <c r="BE35" t="str">
        <f t="shared" si="3"/>
        <v/>
      </c>
      <c r="BF35" t="str">
        <f>IF(Nut_StatusTool!I35="","",Nut_StatusTool!I35)</f>
        <v/>
      </c>
      <c r="BG35" t="str">
        <f>IF(Nut_StatusTool!J35="","",Nut_StatusTool!J35)</f>
        <v/>
      </c>
    </row>
    <row r="36" spans="1:59">
      <c r="A36" s="411">
        <f>IFERROR(INDEX($AW$7:$AW$506,MATCH(ROWS($AT$7:AT36),$AT$7:$AT$506,0)),"")</f>
        <v>30</v>
      </c>
      <c r="B36" s="412" t="str">
        <f>IFERROR(INDEX($AX$7:$AX$506,MATCH(ROWS($AT$7:AT36),$AT$7:$AT$506,0)),"")</f>
        <v/>
      </c>
      <c r="C36" s="412" t="str">
        <f>IFERROR(INDEX($AY$7:$AY$506,MATCH(ROWS($AT$7:AT36),$AT$7:$AT$506,0)),"")</f>
        <v/>
      </c>
      <c r="D36" s="413">
        <f>IFERROR(INDEX($AZ$7:$AZ$506,MATCH(ROWS($AT$7:AT36),$AT$7:$AT$506,0)),"")</f>
        <v>0</v>
      </c>
      <c r="E36" s="414" t="str">
        <f>IFERROR(INDEX($BA$7:$BA$506,MATCH(ROWS($AT$7:AT36),$AT$7:$AT$506,0)),"")</f>
        <v/>
      </c>
      <c r="F36" s="415" t="str">
        <f>IFERROR(INDEX($BB$7:$BB$506,MATCH(ROWS($AT$7:AT36),$AT$7:$AT$506,0)),"")</f>
        <v/>
      </c>
      <c r="G36" s="416" t="str">
        <f>IFERROR(INDEX($BC$7:$BC$506,MATCH(ROWS($AT$7:AT36),$AT$7:$AT$506,0)),"")</f>
        <v/>
      </c>
      <c r="H36" s="416" t="str">
        <f>IFERROR(INDEX($BD$7:$BD$506,MATCH(ROWS($AT$7:AT36),$AT$7:$AT$506,0)),"")</f>
        <v/>
      </c>
      <c r="I36" s="276"/>
      <c r="J36" s="277"/>
      <c r="K36" s="420" t="str">
        <f>IFERROR(INDEX($BE$7:$BE$506,MATCH(ROWS($AT$7:AT36),$AT$7:$AT$506,0)),"")</f>
        <v/>
      </c>
      <c r="L36" s="136"/>
      <c r="AT36">
        <f t="shared" si="0"/>
        <v>30</v>
      </c>
      <c r="AU36">
        <f>COUNTIF($AZ$7:AZ36,AZ36)</f>
        <v>30</v>
      </c>
      <c r="AV36">
        <f t="shared" si="1"/>
        <v>0</v>
      </c>
      <c r="AW36">
        <f>IF(Nut_StatusTool!A36="","",Nut_StatusTool!A36)</f>
        <v>30</v>
      </c>
      <c r="AX36" t="str">
        <f>IF(Nut_StatusTool!B36="","",Nut_StatusTool!B36)</f>
        <v/>
      </c>
      <c r="AY36" t="str">
        <f>IF(Nut_StatusTool!C36="","",Nut_StatusTool!C36)</f>
        <v/>
      </c>
      <c r="AZ36">
        <f>Nut_StatusTool!D36</f>
        <v>0</v>
      </c>
      <c r="BA36" t="str">
        <f>IF(Nut_StatusTool!E36="","",Nut_StatusTool!E36)</f>
        <v/>
      </c>
      <c r="BB36" t="str">
        <f>IF(Nut_StatusTool!F36="","",Nut_StatusTool!F36)</f>
        <v/>
      </c>
      <c r="BC36" t="str">
        <f>IF(Nut_StatusTool!G36="","",Nut_StatusTool!G36)</f>
        <v/>
      </c>
      <c r="BD36" s="430" t="str">
        <f t="shared" si="2"/>
        <v/>
      </c>
      <c r="BE36" t="str">
        <f t="shared" si="3"/>
        <v/>
      </c>
      <c r="BF36" t="str">
        <f>IF(Nut_StatusTool!I36="","",Nut_StatusTool!I36)</f>
        <v/>
      </c>
      <c r="BG36" t="str">
        <f>IF(Nut_StatusTool!J36="","",Nut_StatusTool!J36)</f>
        <v/>
      </c>
    </row>
    <row r="37" spans="1:59">
      <c r="A37" s="411">
        <f>IFERROR(INDEX($AW$7:$AW$506,MATCH(ROWS($AT$7:AT37),$AT$7:$AT$506,0)),"")</f>
        <v>31</v>
      </c>
      <c r="B37" s="412" t="str">
        <f>IFERROR(INDEX($AX$7:$AX$506,MATCH(ROWS($AT$7:AT37),$AT$7:$AT$506,0)),"")</f>
        <v/>
      </c>
      <c r="C37" s="412" t="str">
        <f>IFERROR(INDEX($AY$7:$AY$506,MATCH(ROWS($AT$7:AT37),$AT$7:$AT$506,0)),"")</f>
        <v/>
      </c>
      <c r="D37" s="413">
        <f>IFERROR(INDEX($AZ$7:$AZ$506,MATCH(ROWS($AT$7:AT37),$AT$7:$AT$506,0)),"")</f>
        <v>0</v>
      </c>
      <c r="E37" s="414" t="str">
        <f>IFERROR(INDEX($BA$7:$BA$506,MATCH(ROWS($AT$7:AT37),$AT$7:$AT$506,0)),"")</f>
        <v/>
      </c>
      <c r="F37" s="415" t="str">
        <f>IFERROR(INDEX($BB$7:$BB$506,MATCH(ROWS($AT$7:AT37),$AT$7:$AT$506,0)),"")</f>
        <v/>
      </c>
      <c r="G37" s="416" t="str">
        <f>IFERROR(INDEX($BC$7:$BC$506,MATCH(ROWS($AT$7:AT37),$AT$7:$AT$506,0)),"")</f>
        <v/>
      </c>
      <c r="H37" s="416" t="str">
        <f>IFERROR(INDEX($BD$7:$BD$506,MATCH(ROWS($AT$7:AT37),$AT$7:$AT$506,0)),"")</f>
        <v/>
      </c>
      <c r="I37" s="276"/>
      <c r="J37" s="277"/>
      <c r="K37" s="420" t="str">
        <f>IFERROR(INDEX($BE$7:$BE$506,MATCH(ROWS($AT$7:AT37),$AT$7:$AT$506,0)),"")</f>
        <v/>
      </c>
      <c r="L37" s="136"/>
      <c r="AT37">
        <f t="shared" si="0"/>
        <v>31</v>
      </c>
      <c r="AU37">
        <f>COUNTIF($AZ$7:AZ37,AZ37)</f>
        <v>31</v>
      </c>
      <c r="AV37">
        <f t="shared" si="1"/>
        <v>0</v>
      </c>
      <c r="AW37">
        <f>IF(Nut_StatusTool!A37="","",Nut_StatusTool!A37)</f>
        <v>31</v>
      </c>
      <c r="AX37" t="str">
        <f>IF(Nut_StatusTool!B37="","",Nut_StatusTool!B37)</f>
        <v/>
      </c>
      <c r="AY37" t="str">
        <f>IF(Nut_StatusTool!C37="","",Nut_StatusTool!C37)</f>
        <v/>
      </c>
      <c r="AZ37">
        <f>Nut_StatusTool!D37</f>
        <v>0</v>
      </c>
      <c r="BA37" t="str">
        <f>IF(Nut_StatusTool!E37="","",Nut_StatusTool!E37)</f>
        <v/>
      </c>
      <c r="BB37" t="str">
        <f>IF(Nut_StatusTool!F37="","",Nut_StatusTool!F37)</f>
        <v/>
      </c>
      <c r="BC37" t="str">
        <f>IF(Nut_StatusTool!G37="","",Nut_StatusTool!G37)</f>
        <v/>
      </c>
      <c r="BD37" s="430" t="str">
        <f t="shared" si="2"/>
        <v/>
      </c>
      <c r="BE37" t="str">
        <f t="shared" si="3"/>
        <v/>
      </c>
      <c r="BF37" t="str">
        <f>IF(Nut_StatusTool!I37="","",Nut_StatusTool!I37)</f>
        <v/>
      </c>
      <c r="BG37" t="str">
        <f>IF(Nut_StatusTool!J37="","",Nut_StatusTool!J37)</f>
        <v/>
      </c>
    </row>
    <row r="38" spans="1:59">
      <c r="A38" s="411">
        <f>IFERROR(INDEX($AW$7:$AW$506,MATCH(ROWS($AT$7:AT38),$AT$7:$AT$506,0)),"")</f>
        <v>32</v>
      </c>
      <c r="B38" s="412" t="str">
        <f>IFERROR(INDEX($AX$7:$AX$506,MATCH(ROWS($AT$7:AT38),$AT$7:$AT$506,0)),"")</f>
        <v/>
      </c>
      <c r="C38" s="412" t="str">
        <f>IFERROR(INDEX($AY$7:$AY$506,MATCH(ROWS($AT$7:AT38),$AT$7:$AT$506,0)),"")</f>
        <v/>
      </c>
      <c r="D38" s="413">
        <f>IFERROR(INDEX($AZ$7:$AZ$506,MATCH(ROWS($AT$7:AT38),$AT$7:$AT$506,0)),"")</f>
        <v>0</v>
      </c>
      <c r="E38" s="414" t="str">
        <f>IFERROR(INDEX($BA$7:$BA$506,MATCH(ROWS($AT$7:AT38),$AT$7:$AT$506,0)),"")</f>
        <v/>
      </c>
      <c r="F38" s="415" t="str">
        <f>IFERROR(INDEX($BB$7:$BB$506,MATCH(ROWS($AT$7:AT38),$AT$7:$AT$506,0)),"")</f>
        <v/>
      </c>
      <c r="G38" s="416" t="str">
        <f>IFERROR(INDEX($BC$7:$BC$506,MATCH(ROWS($AT$7:AT38),$AT$7:$AT$506,0)),"")</f>
        <v/>
      </c>
      <c r="H38" s="416" t="str">
        <f>IFERROR(INDEX($BD$7:$BD$506,MATCH(ROWS($AT$7:AT38),$AT$7:$AT$506,0)),"")</f>
        <v/>
      </c>
      <c r="I38" s="276"/>
      <c r="J38" s="277"/>
      <c r="K38" s="420" t="str">
        <f>IFERROR(INDEX($BE$7:$BE$506,MATCH(ROWS($AT$7:AT38),$AT$7:$AT$506,0)),"")</f>
        <v/>
      </c>
      <c r="L38" s="136"/>
      <c r="AT38">
        <f t="shared" si="0"/>
        <v>32</v>
      </c>
      <c r="AU38">
        <f>COUNTIF($AZ$7:AZ38,AZ38)</f>
        <v>32</v>
      </c>
      <c r="AV38">
        <f t="shared" si="1"/>
        <v>0</v>
      </c>
      <c r="AW38">
        <f>IF(Nut_StatusTool!A38="","",Nut_StatusTool!A38)</f>
        <v>32</v>
      </c>
      <c r="AX38" t="str">
        <f>IF(Nut_StatusTool!B38="","",Nut_StatusTool!B38)</f>
        <v/>
      </c>
      <c r="AY38" t="str">
        <f>IF(Nut_StatusTool!C38="","",Nut_StatusTool!C38)</f>
        <v/>
      </c>
      <c r="AZ38">
        <f>Nut_StatusTool!D38</f>
        <v>0</v>
      </c>
      <c r="BA38" t="str">
        <f>IF(Nut_StatusTool!E38="","",Nut_StatusTool!E38)</f>
        <v/>
      </c>
      <c r="BB38" t="str">
        <f>IF(Nut_StatusTool!F38="","",Nut_StatusTool!F38)</f>
        <v/>
      </c>
      <c r="BC38" t="str">
        <f>IF(Nut_StatusTool!G38="","",Nut_StatusTool!G38)</f>
        <v/>
      </c>
      <c r="BD38" s="430" t="str">
        <f t="shared" si="2"/>
        <v/>
      </c>
      <c r="BE38" t="str">
        <f t="shared" si="3"/>
        <v/>
      </c>
      <c r="BF38" t="str">
        <f>IF(Nut_StatusTool!I38="","",Nut_StatusTool!I38)</f>
        <v/>
      </c>
      <c r="BG38" t="str">
        <f>IF(Nut_StatusTool!J38="","",Nut_StatusTool!J38)</f>
        <v/>
      </c>
    </row>
    <row r="39" spans="1:59">
      <c r="A39" s="411">
        <f>IFERROR(INDEX($AW$7:$AW$506,MATCH(ROWS($AT$7:AT39),$AT$7:$AT$506,0)),"")</f>
        <v>33</v>
      </c>
      <c r="B39" s="412" t="str">
        <f>IFERROR(INDEX($AX$7:$AX$506,MATCH(ROWS($AT$7:AT39),$AT$7:$AT$506,0)),"")</f>
        <v/>
      </c>
      <c r="C39" s="412" t="str">
        <f>IFERROR(INDEX($AY$7:$AY$506,MATCH(ROWS($AT$7:AT39),$AT$7:$AT$506,0)),"")</f>
        <v/>
      </c>
      <c r="D39" s="413">
        <f>IFERROR(INDEX($AZ$7:$AZ$506,MATCH(ROWS($AT$7:AT39),$AT$7:$AT$506,0)),"")</f>
        <v>0</v>
      </c>
      <c r="E39" s="414" t="str">
        <f>IFERROR(INDEX($BA$7:$BA$506,MATCH(ROWS($AT$7:AT39),$AT$7:$AT$506,0)),"")</f>
        <v/>
      </c>
      <c r="F39" s="415" t="str">
        <f>IFERROR(INDEX($BB$7:$BB$506,MATCH(ROWS($AT$7:AT39),$AT$7:$AT$506,0)),"")</f>
        <v/>
      </c>
      <c r="G39" s="416" t="str">
        <f>IFERROR(INDEX($BC$7:$BC$506,MATCH(ROWS($AT$7:AT39),$AT$7:$AT$506,0)),"")</f>
        <v/>
      </c>
      <c r="H39" s="416" t="str">
        <f>IFERROR(INDEX($BD$7:$BD$506,MATCH(ROWS($AT$7:AT39),$AT$7:$AT$506,0)),"")</f>
        <v/>
      </c>
      <c r="I39" s="276"/>
      <c r="J39" s="277"/>
      <c r="K39" s="420" t="str">
        <f>IFERROR(INDEX($BE$7:$BE$506,MATCH(ROWS($AT$7:AT39),$AT$7:$AT$506,0)),"")</f>
        <v/>
      </c>
      <c r="L39" s="136"/>
      <c r="AT39">
        <f t="shared" si="0"/>
        <v>33</v>
      </c>
      <c r="AU39">
        <f>COUNTIF($AZ$7:AZ39,AZ39)</f>
        <v>33</v>
      </c>
      <c r="AV39">
        <f t="shared" si="1"/>
        <v>0</v>
      </c>
      <c r="AW39">
        <f>IF(Nut_StatusTool!A39="","",Nut_StatusTool!A39)</f>
        <v>33</v>
      </c>
      <c r="AX39" t="str">
        <f>IF(Nut_StatusTool!B39="","",Nut_StatusTool!B39)</f>
        <v/>
      </c>
      <c r="AY39" t="str">
        <f>IF(Nut_StatusTool!C39="","",Nut_StatusTool!C39)</f>
        <v/>
      </c>
      <c r="AZ39">
        <f>Nut_StatusTool!D39</f>
        <v>0</v>
      </c>
      <c r="BA39" t="str">
        <f>IF(Nut_StatusTool!E39="","",Nut_StatusTool!E39)</f>
        <v/>
      </c>
      <c r="BB39" t="str">
        <f>IF(Nut_StatusTool!F39="","",Nut_StatusTool!F39)</f>
        <v/>
      </c>
      <c r="BC39" t="str">
        <f>IF(Nut_StatusTool!G39="","",Nut_StatusTool!G39)</f>
        <v/>
      </c>
      <c r="BD39" s="430" t="str">
        <f t="shared" si="2"/>
        <v/>
      </c>
      <c r="BE39" t="str">
        <f t="shared" si="3"/>
        <v/>
      </c>
      <c r="BF39" t="str">
        <f>IF(Nut_StatusTool!I39="","",Nut_StatusTool!I39)</f>
        <v/>
      </c>
      <c r="BG39" t="str">
        <f>IF(Nut_StatusTool!J39="","",Nut_StatusTool!J39)</f>
        <v/>
      </c>
    </row>
    <row r="40" spans="1:59">
      <c r="A40" s="411">
        <f>IFERROR(INDEX($AW$7:$AW$506,MATCH(ROWS($AT$7:AT40),$AT$7:$AT$506,0)),"")</f>
        <v>34</v>
      </c>
      <c r="B40" s="412" t="str">
        <f>IFERROR(INDEX($AX$7:$AX$506,MATCH(ROWS($AT$7:AT40),$AT$7:$AT$506,0)),"")</f>
        <v/>
      </c>
      <c r="C40" s="412" t="str">
        <f>IFERROR(INDEX($AY$7:$AY$506,MATCH(ROWS($AT$7:AT40),$AT$7:$AT$506,0)),"")</f>
        <v/>
      </c>
      <c r="D40" s="413">
        <f>IFERROR(INDEX($AZ$7:$AZ$506,MATCH(ROWS($AT$7:AT40),$AT$7:$AT$506,0)),"")</f>
        <v>0</v>
      </c>
      <c r="E40" s="414" t="str">
        <f>IFERROR(INDEX($BA$7:$BA$506,MATCH(ROWS($AT$7:AT40),$AT$7:$AT$506,0)),"")</f>
        <v/>
      </c>
      <c r="F40" s="415" t="str">
        <f>IFERROR(INDEX($BB$7:$BB$506,MATCH(ROWS($AT$7:AT40),$AT$7:$AT$506,0)),"")</f>
        <v/>
      </c>
      <c r="G40" s="416" t="str">
        <f>IFERROR(INDEX($BC$7:$BC$506,MATCH(ROWS($AT$7:AT40),$AT$7:$AT$506,0)),"")</f>
        <v/>
      </c>
      <c r="H40" s="416" t="str">
        <f>IFERROR(INDEX($BD$7:$BD$506,MATCH(ROWS($AT$7:AT40),$AT$7:$AT$506,0)),"")</f>
        <v/>
      </c>
      <c r="I40" s="276"/>
      <c r="J40" s="277"/>
      <c r="K40" s="420" t="str">
        <f>IFERROR(INDEX($BE$7:$BE$506,MATCH(ROWS($AT$7:AT40),$AT$7:$AT$506,0)),"")</f>
        <v/>
      </c>
      <c r="L40" s="136"/>
      <c r="AT40">
        <f t="shared" si="0"/>
        <v>34</v>
      </c>
      <c r="AU40">
        <f>COUNTIF($AZ$7:AZ40,AZ40)</f>
        <v>34</v>
      </c>
      <c r="AV40">
        <f t="shared" si="1"/>
        <v>0</v>
      </c>
      <c r="AW40">
        <f>IF(Nut_StatusTool!A40="","",Nut_StatusTool!A40)</f>
        <v>34</v>
      </c>
      <c r="AX40" t="str">
        <f>IF(Nut_StatusTool!B40="","",Nut_StatusTool!B40)</f>
        <v/>
      </c>
      <c r="AY40" t="str">
        <f>IF(Nut_StatusTool!C40="","",Nut_StatusTool!C40)</f>
        <v/>
      </c>
      <c r="AZ40">
        <f>Nut_StatusTool!D40</f>
        <v>0</v>
      </c>
      <c r="BA40" t="str">
        <f>IF(Nut_StatusTool!E40="","",Nut_StatusTool!E40)</f>
        <v/>
      </c>
      <c r="BB40" t="str">
        <f>IF(Nut_StatusTool!F40="","",Nut_StatusTool!F40)</f>
        <v/>
      </c>
      <c r="BC40" t="str">
        <f>IF(Nut_StatusTool!G40="","",Nut_StatusTool!G40)</f>
        <v/>
      </c>
      <c r="BD40" s="430" t="str">
        <f t="shared" si="2"/>
        <v/>
      </c>
      <c r="BE40" t="str">
        <f t="shared" si="3"/>
        <v/>
      </c>
      <c r="BF40" t="str">
        <f>IF(Nut_StatusTool!I40="","",Nut_StatusTool!I40)</f>
        <v/>
      </c>
      <c r="BG40" t="str">
        <f>IF(Nut_StatusTool!J40="","",Nut_StatusTool!J40)</f>
        <v/>
      </c>
    </row>
    <row r="41" spans="1:59">
      <c r="A41" s="411">
        <f>IFERROR(INDEX($AW$7:$AW$506,MATCH(ROWS($AT$7:AT41),$AT$7:$AT$506,0)),"")</f>
        <v>35</v>
      </c>
      <c r="B41" s="412" t="str">
        <f>IFERROR(INDEX($AX$7:$AX$506,MATCH(ROWS($AT$7:AT41),$AT$7:$AT$506,0)),"")</f>
        <v/>
      </c>
      <c r="C41" s="412" t="str">
        <f>IFERROR(INDEX($AY$7:$AY$506,MATCH(ROWS($AT$7:AT41),$AT$7:$AT$506,0)),"")</f>
        <v/>
      </c>
      <c r="D41" s="413">
        <f>IFERROR(INDEX($AZ$7:$AZ$506,MATCH(ROWS($AT$7:AT41),$AT$7:$AT$506,0)),"")</f>
        <v>0</v>
      </c>
      <c r="E41" s="414" t="str">
        <f>IFERROR(INDEX($BA$7:$BA$506,MATCH(ROWS($AT$7:AT41),$AT$7:$AT$506,0)),"")</f>
        <v/>
      </c>
      <c r="F41" s="415" t="str">
        <f>IFERROR(INDEX($BB$7:$BB$506,MATCH(ROWS($AT$7:AT41),$AT$7:$AT$506,0)),"")</f>
        <v/>
      </c>
      <c r="G41" s="416" t="str">
        <f>IFERROR(INDEX($BC$7:$BC$506,MATCH(ROWS($AT$7:AT41),$AT$7:$AT$506,0)),"")</f>
        <v/>
      </c>
      <c r="H41" s="416" t="str">
        <f>IFERROR(INDEX($BD$7:$BD$506,MATCH(ROWS($AT$7:AT41),$AT$7:$AT$506,0)),"")</f>
        <v/>
      </c>
      <c r="I41" s="276"/>
      <c r="J41" s="277"/>
      <c r="K41" s="420" t="str">
        <f>IFERROR(INDEX($BE$7:$BE$506,MATCH(ROWS($AT$7:AT41),$AT$7:$AT$506,0)),"")</f>
        <v/>
      </c>
      <c r="L41" s="136"/>
      <c r="AT41">
        <f t="shared" si="0"/>
        <v>35</v>
      </c>
      <c r="AU41">
        <f>COUNTIF($AZ$7:AZ41,AZ41)</f>
        <v>35</v>
      </c>
      <c r="AV41">
        <f t="shared" si="1"/>
        <v>0</v>
      </c>
      <c r="AW41">
        <f>IF(Nut_StatusTool!A41="","",Nut_StatusTool!A41)</f>
        <v>35</v>
      </c>
      <c r="AX41" t="str">
        <f>IF(Nut_StatusTool!B41="","",Nut_StatusTool!B41)</f>
        <v/>
      </c>
      <c r="AY41" t="str">
        <f>IF(Nut_StatusTool!C41="","",Nut_StatusTool!C41)</f>
        <v/>
      </c>
      <c r="AZ41">
        <f>Nut_StatusTool!D41</f>
        <v>0</v>
      </c>
      <c r="BA41" t="str">
        <f>IF(Nut_StatusTool!E41="","",Nut_StatusTool!E41)</f>
        <v/>
      </c>
      <c r="BB41" t="str">
        <f>IF(Nut_StatusTool!F41="","",Nut_StatusTool!F41)</f>
        <v/>
      </c>
      <c r="BC41" t="str">
        <f>IF(Nut_StatusTool!G41="","",Nut_StatusTool!G41)</f>
        <v/>
      </c>
      <c r="BD41" s="430" t="str">
        <f t="shared" si="2"/>
        <v/>
      </c>
      <c r="BE41" t="str">
        <f t="shared" si="3"/>
        <v/>
      </c>
      <c r="BF41" t="str">
        <f>IF(Nut_StatusTool!I41="","",Nut_StatusTool!I41)</f>
        <v/>
      </c>
      <c r="BG41" t="str">
        <f>IF(Nut_StatusTool!J41="","",Nut_StatusTool!J41)</f>
        <v/>
      </c>
    </row>
    <row r="42" spans="1:59">
      <c r="A42" s="411">
        <f>IFERROR(INDEX($AW$7:$AW$506,MATCH(ROWS($AT$7:AT42),$AT$7:$AT$506,0)),"")</f>
        <v>36</v>
      </c>
      <c r="B42" s="412" t="str">
        <f>IFERROR(INDEX($AX$7:$AX$506,MATCH(ROWS($AT$7:AT42),$AT$7:$AT$506,0)),"")</f>
        <v/>
      </c>
      <c r="C42" s="412" t="str">
        <f>IFERROR(INDEX($AY$7:$AY$506,MATCH(ROWS($AT$7:AT42),$AT$7:$AT$506,0)),"")</f>
        <v/>
      </c>
      <c r="D42" s="413">
        <f>IFERROR(INDEX($AZ$7:$AZ$506,MATCH(ROWS($AT$7:AT42),$AT$7:$AT$506,0)),"")</f>
        <v>0</v>
      </c>
      <c r="E42" s="414" t="str">
        <f>IFERROR(INDEX($BA$7:$BA$506,MATCH(ROWS($AT$7:AT42),$AT$7:$AT$506,0)),"")</f>
        <v/>
      </c>
      <c r="F42" s="415" t="str">
        <f>IFERROR(INDEX($BB$7:$BB$506,MATCH(ROWS($AT$7:AT42),$AT$7:$AT$506,0)),"")</f>
        <v/>
      </c>
      <c r="G42" s="416" t="str">
        <f>IFERROR(INDEX($BC$7:$BC$506,MATCH(ROWS($AT$7:AT42),$AT$7:$AT$506,0)),"")</f>
        <v/>
      </c>
      <c r="H42" s="416" t="str">
        <f>IFERROR(INDEX($BD$7:$BD$506,MATCH(ROWS($AT$7:AT42),$AT$7:$AT$506,0)),"")</f>
        <v/>
      </c>
      <c r="I42" s="276"/>
      <c r="J42" s="277"/>
      <c r="K42" s="420" t="str">
        <f>IFERROR(INDEX($BE$7:$BE$506,MATCH(ROWS($AT$7:AT42),$AT$7:$AT$506,0)),"")</f>
        <v/>
      </c>
      <c r="L42" s="136"/>
      <c r="AT42">
        <f t="shared" si="0"/>
        <v>36</v>
      </c>
      <c r="AU42">
        <f>COUNTIF($AZ$7:AZ42,AZ42)</f>
        <v>36</v>
      </c>
      <c r="AV42">
        <f t="shared" si="1"/>
        <v>0</v>
      </c>
      <c r="AW42">
        <f>IF(Nut_StatusTool!A42="","",Nut_StatusTool!A42)</f>
        <v>36</v>
      </c>
      <c r="AX42" t="str">
        <f>IF(Nut_StatusTool!B42="","",Nut_StatusTool!B42)</f>
        <v/>
      </c>
      <c r="AY42" t="str">
        <f>IF(Nut_StatusTool!C42="","",Nut_StatusTool!C42)</f>
        <v/>
      </c>
      <c r="AZ42">
        <f>Nut_StatusTool!D42</f>
        <v>0</v>
      </c>
      <c r="BA42" t="str">
        <f>IF(Nut_StatusTool!E42="","",Nut_StatusTool!E42)</f>
        <v/>
      </c>
      <c r="BB42" t="str">
        <f>IF(Nut_StatusTool!F42="","",Nut_StatusTool!F42)</f>
        <v/>
      </c>
      <c r="BC42" t="str">
        <f>IF(Nut_StatusTool!G42="","",Nut_StatusTool!G42)</f>
        <v/>
      </c>
      <c r="BD42" s="430" t="str">
        <f t="shared" si="2"/>
        <v/>
      </c>
      <c r="BE42" t="str">
        <f t="shared" si="3"/>
        <v/>
      </c>
      <c r="BF42" t="str">
        <f>IF(Nut_StatusTool!I42="","",Nut_StatusTool!I42)</f>
        <v/>
      </c>
      <c r="BG42" t="str">
        <f>IF(Nut_StatusTool!J42="","",Nut_StatusTool!J42)</f>
        <v/>
      </c>
    </row>
    <row r="43" spans="1:59">
      <c r="A43" s="411">
        <f>IFERROR(INDEX($AW$7:$AW$506,MATCH(ROWS($AT$7:AT43),$AT$7:$AT$506,0)),"")</f>
        <v>37</v>
      </c>
      <c r="B43" s="412" t="str">
        <f>IFERROR(INDEX($AX$7:$AX$506,MATCH(ROWS($AT$7:AT43),$AT$7:$AT$506,0)),"")</f>
        <v/>
      </c>
      <c r="C43" s="412" t="str">
        <f>IFERROR(INDEX($AY$7:$AY$506,MATCH(ROWS($AT$7:AT43),$AT$7:$AT$506,0)),"")</f>
        <v/>
      </c>
      <c r="D43" s="413">
        <f>IFERROR(INDEX($AZ$7:$AZ$506,MATCH(ROWS($AT$7:AT43),$AT$7:$AT$506,0)),"")</f>
        <v>0</v>
      </c>
      <c r="E43" s="414" t="str">
        <f>IFERROR(INDEX($BA$7:$BA$506,MATCH(ROWS($AT$7:AT43),$AT$7:$AT$506,0)),"")</f>
        <v/>
      </c>
      <c r="F43" s="415" t="str">
        <f>IFERROR(INDEX($BB$7:$BB$506,MATCH(ROWS($AT$7:AT43),$AT$7:$AT$506,0)),"")</f>
        <v/>
      </c>
      <c r="G43" s="416" t="str">
        <f>IFERROR(INDEX($BC$7:$BC$506,MATCH(ROWS($AT$7:AT43),$AT$7:$AT$506,0)),"")</f>
        <v/>
      </c>
      <c r="H43" s="416" t="str">
        <f>IFERROR(INDEX($BD$7:$BD$506,MATCH(ROWS($AT$7:AT43),$AT$7:$AT$506,0)),"")</f>
        <v/>
      </c>
      <c r="I43" s="276"/>
      <c r="J43" s="277"/>
      <c r="K43" s="420" t="str">
        <f>IFERROR(INDEX($BE$7:$BE$506,MATCH(ROWS($AT$7:AT43),$AT$7:$AT$506,0)),"")</f>
        <v/>
      </c>
      <c r="L43" s="136"/>
      <c r="AT43">
        <f t="shared" si="0"/>
        <v>37</v>
      </c>
      <c r="AU43">
        <f>COUNTIF($AZ$7:AZ43,AZ43)</f>
        <v>37</v>
      </c>
      <c r="AV43">
        <f t="shared" si="1"/>
        <v>0</v>
      </c>
      <c r="AW43">
        <f>IF(Nut_StatusTool!A43="","",Nut_StatusTool!A43)</f>
        <v>37</v>
      </c>
      <c r="AX43" t="str">
        <f>IF(Nut_StatusTool!B43="","",Nut_StatusTool!B43)</f>
        <v/>
      </c>
      <c r="AY43" t="str">
        <f>IF(Nut_StatusTool!C43="","",Nut_StatusTool!C43)</f>
        <v/>
      </c>
      <c r="AZ43">
        <f>Nut_StatusTool!D43</f>
        <v>0</v>
      </c>
      <c r="BA43" t="str">
        <f>IF(Nut_StatusTool!E43="","",Nut_StatusTool!E43)</f>
        <v/>
      </c>
      <c r="BB43" t="str">
        <f>IF(Nut_StatusTool!F43="","",Nut_StatusTool!F43)</f>
        <v/>
      </c>
      <c r="BC43" t="str">
        <f>IF(Nut_StatusTool!G43="","",Nut_StatusTool!G43)</f>
        <v/>
      </c>
      <c r="BD43" s="430" t="str">
        <f t="shared" si="2"/>
        <v/>
      </c>
      <c r="BE43" t="str">
        <f t="shared" si="3"/>
        <v/>
      </c>
      <c r="BF43" t="str">
        <f>IF(Nut_StatusTool!I43="","",Nut_StatusTool!I43)</f>
        <v/>
      </c>
      <c r="BG43" t="str">
        <f>IF(Nut_StatusTool!J43="","",Nut_StatusTool!J43)</f>
        <v/>
      </c>
    </row>
    <row r="44" spans="1:59">
      <c r="A44" s="411">
        <f>IFERROR(INDEX($AW$7:$AW$506,MATCH(ROWS($AT$7:AT44),$AT$7:$AT$506,0)),"")</f>
        <v>38</v>
      </c>
      <c r="B44" s="412" t="str">
        <f>IFERROR(INDEX($AX$7:$AX$506,MATCH(ROWS($AT$7:AT44),$AT$7:$AT$506,0)),"")</f>
        <v/>
      </c>
      <c r="C44" s="412" t="str">
        <f>IFERROR(INDEX($AY$7:$AY$506,MATCH(ROWS($AT$7:AT44),$AT$7:$AT$506,0)),"")</f>
        <v/>
      </c>
      <c r="D44" s="413">
        <f>IFERROR(INDEX($AZ$7:$AZ$506,MATCH(ROWS($AT$7:AT44),$AT$7:$AT$506,0)),"")</f>
        <v>0</v>
      </c>
      <c r="E44" s="414" t="str">
        <f>IFERROR(INDEX($BA$7:$BA$506,MATCH(ROWS($AT$7:AT44),$AT$7:$AT$506,0)),"")</f>
        <v/>
      </c>
      <c r="F44" s="415" t="str">
        <f>IFERROR(INDEX($BB$7:$BB$506,MATCH(ROWS($AT$7:AT44),$AT$7:$AT$506,0)),"")</f>
        <v/>
      </c>
      <c r="G44" s="416" t="str">
        <f>IFERROR(INDEX($BC$7:$BC$506,MATCH(ROWS($AT$7:AT44),$AT$7:$AT$506,0)),"")</f>
        <v/>
      </c>
      <c r="H44" s="416" t="str">
        <f>IFERROR(INDEX($BD$7:$BD$506,MATCH(ROWS($AT$7:AT44),$AT$7:$AT$506,0)),"")</f>
        <v/>
      </c>
      <c r="I44" s="276"/>
      <c r="J44" s="277"/>
      <c r="K44" s="420" t="str">
        <f>IFERROR(INDEX($BE$7:$BE$506,MATCH(ROWS($AT$7:AT44),$AT$7:$AT$506,0)),"")</f>
        <v/>
      </c>
      <c r="L44" s="136"/>
      <c r="AT44">
        <f t="shared" si="0"/>
        <v>38</v>
      </c>
      <c r="AU44">
        <f>COUNTIF($AZ$7:AZ44,AZ44)</f>
        <v>38</v>
      </c>
      <c r="AV44">
        <f t="shared" si="1"/>
        <v>0</v>
      </c>
      <c r="AW44">
        <f>IF(Nut_StatusTool!A44="","",Nut_StatusTool!A44)</f>
        <v>38</v>
      </c>
      <c r="AX44" t="str">
        <f>IF(Nut_StatusTool!B44="","",Nut_StatusTool!B44)</f>
        <v/>
      </c>
      <c r="AY44" t="str">
        <f>IF(Nut_StatusTool!C44="","",Nut_StatusTool!C44)</f>
        <v/>
      </c>
      <c r="AZ44">
        <f>Nut_StatusTool!D44</f>
        <v>0</v>
      </c>
      <c r="BA44" t="str">
        <f>IF(Nut_StatusTool!E44="","",Nut_StatusTool!E44)</f>
        <v/>
      </c>
      <c r="BB44" t="str">
        <f>IF(Nut_StatusTool!F44="","",Nut_StatusTool!F44)</f>
        <v/>
      </c>
      <c r="BC44" t="str">
        <f>IF(Nut_StatusTool!G44="","",Nut_StatusTool!G44)</f>
        <v/>
      </c>
      <c r="BD44" s="430" t="str">
        <f t="shared" si="2"/>
        <v/>
      </c>
      <c r="BE44" t="str">
        <f t="shared" si="3"/>
        <v/>
      </c>
      <c r="BF44" t="str">
        <f>IF(Nut_StatusTool!I44="","",Nut_StatusTool!I44)</f>
        <v/>
      </c>
      <c r="BG44" t="str">
        <f>IF(Nut_StatusTool!J44="","",Nut_StatusTool!J44)</f>
        <v/>
      </c>
    </row>
    <row r="45" spans="1:59">
      <c r="A45" s="411">
        <f>IFERROR(INDEX($AW$7:$AW$506,MATCH(ROWS($AT$7:AT45),$AT$7:$AT$506,0)),"")</f>
        <v>39</v>
      </c>
      <c r="B45" s="412" t="str">
        <f>IFERROR(INDEX($AX$7:$AX$506,MATCH(ROWS($AT$7:AT45),$AT$7:$AT$506,0)),"")</f>
        <v/>
      </c>
      <c r="C45" s="412" t="str">
        <f>IFERROR(INDEX($AY$7:$AY$506,MATCH(ROWS($AT$7:AT45),$AT$7:$AT$506,0)),"")</f>
        <v/>
      </c>
      <c r="D45" s="413">
        <f>IFERROR(INDEX($AZ$7:$AZ$506,MATCH(ROWS($AT$7:AT45),$AT$7:$AT$506,0)),"")</f>
        <v>0</v>
      </c>
      <c r="E45" s="414" t="str">
        <f>IFERROR(INDEX($BA$7:$BA$506,MATCH(ROWS($AT$7:AT45),$AT$7:$AT$506,0)),"")</f>
        <v/>
      </c>
      <c r="F45" s="415" t="str">
        <f>IFERROR(INDEX($BB$7:$BB$506,MATCH(ROWS($AT$7:AT45),$AT$7:$AT$506,0)),"")</f>
        <v/>
      </c>
      <c r="G45" s="416" t="str">
        <f>IFERROR(INDEX($BC$7:$BC$506,MATCH(ROWS($AT$7:AT45),$AT$7:$AT$506,0)),"")</f>
        <v/>
      </c>
      <c r="H45" s="416" t="str">
        <f>IFERROR(INDEX($BD$7:$BD$506,MATCH(ROWS($AT$7:AT45),$AT$7:$AT$506,0)),"")</f>
        <v/>
      </c>
      <c r="I45" s="276"/>
      <c r="J45" s="277"/>
      <c r="K45" s="420" t="str">
        <f>IFERROR(INDEX($BE$7:$BE$506,MATCH(ROWS($AT$7:AT45),$AT$7:$AT$506,0)),"")</f>
        <v/>
      </c>
      <c r="L45" s="136"/>
      <c r="AT45">
        <f t="shared" si="0"/>
        <v>39</v>
      </c>
      <c r="AU45">
        <f>COUNTIF($AZ$7:AZ45,AZ45)</f>
        <v>39</v>
      </c>
      <c r="AV45">
        <f t="shared" si="1"/>
        <v>0</v>
      </c>
      <c r="AW45">
        <f>IF(Nut_StatusTool!A45="","",Nut_StatusTool!A45)</f>
        <v>39</v>
      </c>
      <c r="AX45" t="str">
        <f>IF(Nut_StatusTool!B45="","",Nut_StatusTool!B45)</f>
        <v/>
      </c>
      <c r="AY45" t="str">
        <f>IF(Nut_StatusTool!C45="","",Nut_StatusTool!C45)</f>
        <v/>
      </c>
      <c r="AZ45">
        <f>Nut_StatusTool!D45</f>
        <v>0</v>
      </c>
      <c r="BA45" t="str">
        <f>IF(Nut_StatusTool!E45="","",Nut_StatusTool!E45)</f>
        <v/>
      </c>
      <c r="BB45" t="str">
        <f>IF(Nut_StatusTool!F45="","",Nut_StatusTool!F45)</f>
        <v/>
      </c>
      <c r="BC45" t="str">
        <f>IF(Nut_StatusTool!G45="","",Nut_StatusTool!G45)</f>
        <v/>
      </c>
      <c r="BD45" s="430" t="str">
        <f t="shared" si="2"/>
        <v/>
      </c>
      <c r="BE45" t="str">
        <f t="shared" si="3"/>
        <v/>
      </c>
      <c r="BF45" t="str">
        <f>IF(Nut_StatusTool!I45="","",Nut_StatusTool!I45)</f>
        <v/>
      </c>
      <c r="BG45" t="str">
        <f>IF(Nut_StatusTool!J45="","",Nut_StatusTool!J45)</f>
        <v/>
      </c>
    </row>
    <row r="46" spans="1:59">
      <c r="A46" s="411">
        <f>IFERROR(INDEX($AW$7:$AW$506,MATCH(ROWS($AT$7:AT46),$AT$7:$AT$506,0)),"")</f>
        <v>40</v>
      </c>
      <c r="B46" s="412" t="str">
        <f>IFERROR(INDEX($AX$7:$AX$506,MATCH(ROWS($AT$7:AT46),$AT$7:$AT$506,0)),"")</f>
        <v/>
      </c>
      <c r="C46" s="412" t="str">
        <f>IFERROR(INDEX($AY$7:$AY$506,MATCH(ROWS($AT$7:AT46),$AT$7:$AT$506,0)),"")</f>
        <v/>
      </c>
      <c r="D46" s="413">
        <f>IFERROR(INDEX($AZ$7:$AZ$506,MATCH(ROWS($AT$7:AT46),$AT$7:$AT$506,0)),"")</f>
        <v>0</v>
      </c>
      <c r="E46" s="414" t="str">
        <f>IFERROR(INDEX($BA$7:$BA$506,MATCH(ROWS($AT$7:AT46),$AT$7:$AT$506,0)),"")</f>
        <v/>
      </c>
      <c r="F46" s="415" t="str">
        <f>IFERROR(INDEX($BB$7:$BB$506,MATCH(ROWS($AT$7:AT46),$AT$7:$AT$506,0)),"")</f>
        <v/>
      </c>
      <c r="G46" s="416" t="str">
        <f>IFERROR(INDEX($BC$7:$BC$506,MATCH(ROWS($AT$7:AT46),$AT$7:$AT$506,0)),"")</f>
        <v/>
      </c>
      <c r="H46" s="416" t="str">
        <f>IFERROR(INDEX($BD$7:$BD$506,MATCH(ROWS($AT$7:AT46),$AT$7:$AT$506,0)),"")</f>
        <v/>
      </c>
      <c r="I46" s="276"/>
      <c r="J46" s="277"/>
      <c r="K46" s="420" t="str">
        <f>IFERROR(INDEX($BE$7:$BE$506,MATCH(ROWS($AT$7:AT46),$AT$7:$AT$506,0)),"")</f>
        <v/>
      </c>
      <c r="L46" s="136"/>
      <c r="AT46">
        <f t="shared" si="0"/>
        <v>40</v>
      </c>
      <c r="AU46">
        <f>COUNTIF($AZ$7:AZ46,AZ46)</f>
        <v>40</v>
      </c>
      <c r="AV46">
        <f t="shared" si="1"/>
        <v>0</v>
      </c>
      <c r="AW46">
        <f>IF(Nut_StatusTool!A46="","",Nut_StatusTool!A46)</f>
        <v>40</v>
      </c>
      <c r="AX46" t="str">
        <f>IF(Nut_StatusTool!B46="","",Nut_StatusTool!B46)</f>
        <v/>
      </c>
      <c r="AY46" t="str">
        <f>IF(Nut_StatusTool!C46="","",Nut_StatusTool!C46)</f>
        <v/>
      </c>
      <c r="AZ46">
        <f>Nut_StatusTool!D46</f>
        <v>0</v>
      </c>
      <c r="BA46" t="str">
        <f>IF(Nut_StatusTool!E46="","",Nut_StatusTool!E46)</f>
        <v/>
      </c>
      <c r="BB46" t="str">
        <f>IF(Nut_StatusTool!F46="","",Nut_StatusTool!F46)</f>
        <v/>
      </c>
      <c r="BC46" t="str">
        <f>IF(Nut_StatusTool!G46="","",Nut_StatusTool!G46)</f>
        <v/>
      </c>
      <c r="BD46" s="430" t="str">
        <f t="shared" si="2"/>
        <v/>
      </c>
      <c r="BE46" t="str">
        <f t="shared" si="3"/>
        <v/>
      </c>
      <c r="BF46" t="str">
        <f>IF(Nut_StatusTool!I46="","",Nut_StatusTool!I46)</f>
        <v/>
      </c>
      <c r="BG46" t="str">
        <f>IF(Nut_StatusTool!J46="","",Nut_StatusTool!J46)</f>
        <v/>
      </c>
    </row>
    <row r="47" spans="1:59">
      <c r="A47" s="411">
        <f>IFERROR(INDEX($AW$7:$AW$506,MATCH(ROWS($AT$7:AT47),$AT$7:$AT$506,0)),"")</f>
        <v>41</v>
      </c>
      <c r="B47" s="412" t="str">
        <f>IFERROR(INDEX($AX$7:$AX$506,MATCH(ROWS($AT$7:AT47),$AT$7:$AT$506,0)),"")</f>
        <v/>
      </c>
      <c r="C47" s="412" t="str">
        <f>IFERROR(INDEX($AY$7:$AY$506,MATCH(ROWS($AT$7:AT47),$AT$7:$AT$506,0)),"")</f>
        <v/>
      </c>
      <c r="D47" s="413">
        <f>IFERROR(INDEX($AZ$7:$AZ$506,MATCH(ROWS($AT$7:AT47),$AT$7:$AT$506,0)),"")</f>
        <v>0</v>
      </c>
      <c r="E47" s="414" t="str">
        <f>IFERROR(INDEX($BA$7:$BA$506,MATCH(ROWS($AT$7:AT47),$AT$7:$AT$506,0)),"")</f>
        <v/>
      </c>
      <c r="F47" s="415" t="str">
        <f>IFERROR(INDEX($BB$7:$BB$506,MATCH(ROWS($AT$7:AT47),$AT$7:$AT$506,0)),"")</f>
        <v/>
      </c>
      <c r="G47" s="416" t="str">
        <f>IFERROR(INDEX($BC$7:$BC$506,MATCH(ROWS($AT$7:AT47),$AT$7:$AT$506,0)),"")</f>
        <v/>
      </c>
      <c r="H47" s="416" t="str">
        <f>IFERROR(INDEX($BD$7:$BD$506,MATCH(ROWS($AT$7:AT47),$AT$7:$AT$506,0)),"")</f>
        <v/>
      </c>
      <c r="I47" s="276"/>
      <c r="J47" s="277"/>
      <c r="K47" s="420" t="str">
        <f>IFERROR(INDEX($BE$7:$BE$506,MATCH(ROWS($AT$7:AT47),$AT$7:$AT$506,0)),"")</f>
        <v/>
      </c>
      <c r="L47" s="136"/>
      <c r="AT47">
        <f t="shared" si="0"/>
        <v>41</v>
      </c>
      <c r="AU47">
        <f>COUNTIF($AZ$7:AZ47,AZ47)</f>
        <v>41</v>
      </c>
      <c r="AV47">
        <f t="shared" si="1"/>
        <v>0</v>
      </c>
      <c r="AW47">
        <f>IF(Nut_StatusTool!A47="","",Nut_StatusTool!A47)</f>
        <v>41</v>
      </c>
      <c r="AX47" t="str">
        <f>IF(Nut_StatusTool!B47="","",Nut_StatusTool!B47)</f>
        <v/>
      </c>
      <c r="AY47" t="str">
        <f>IF(Nut_StatusTool!C47="","",Nut_StatusTool!C47)</f>
        <v/>
      </c>
      <c r="AZ47">
        <f>Nut_StatusTool!D47</f>
        <v>0</v>
      </c>
      <c r="BA47" t="str">
        <f>IF(Nut_StatusTool!E47="","",Nut_StatusTool!E47)</f>
        <v/>
      </c>
      <c r="BB47" t="str">
        <f>IF(Nut_StatusTool!F47="","",Nut_StatusTool!F47)</f>
        <v/>
      </c>
      <c r="BC47" t="str">
        <f>IF(Nut_StatusTool!G47="","",Nut_StatusTool!G47)</f>
        <v/>
      </c>
      <c r="BD47" s="430" t="str">
        <f t="shared" si="2"/>
        <v/>
      </c>
      <c r="BE47" t="str">
        <f t="shared" si="3"/>
        <v/>
      </c>
      <c r="BF47" t="str">
        <f>IF(Nut_StatusTool!I47="","",Nut_StatusTool!I47)</f>
        <v/>
      </c>
      <c r="BG47" t="str">
        <f>IF(Nut_StatusTool!J47="","",Nut_StatusTool!J47)</f>
        <v/>
      </c>
    </row>
    <row r="48" spans="1:59">
      <c r="A48" s="411">
        <f>IFERROR(INDEX($AW$7:$AW$506,MATCH(ROWS($AT$7:AT48),$AT$7:$AT$506,0)),"")</f>
        <v>42</v>
      </c>
      <c r="B48" s="412" t="str">
        <f>IFERROR(INDEX($AX$7:$AX$506,MATCH(ROWS($AT$7:AT48),$AT$7:$AT$506,0)),"")</f>
        <v/>
      </c>
      <c r="C48" s="412" t="str">
        <f>IFERROR(INDEX($AY$7:$AY$506,MATCH(ROWS($AT$7:AT48),$AT$7:$AT$506,0)),"")</f>
        <v/>
      </c>
      <c r="D48" s="413">
        <f>IFERROR(INDEX($AZ$7:$AZ$506,MATCH(ROWS($AT$7:AT48),$AT$7:$AT$506,0)),"")</f>
        <v>0</v>
      </c>
      <c r="E48" s="414" t="str">
        <f>IFERROR(INDEX($BA$7:$BA$506,MATCH(ROWS($AT$7:AT48),$AT$7:$AT$506,0)),"")</f>
        <v/>
      </c>
      <c r="F48" s="415" t="str">
        <f>IFERROR(INDEX($BB$7:$BB$506,MATCH(ROWS($AT$7:AT48),$AT$7:$AT$506,0)),"")</f>
        <v/>
      </c>
      <c r="G48" s="416" t="str">
        <f>IFERROR(INDEX($BC$7:$BC$506,MATCH(ROWS($AT$7:AT48),$AT$7:$AT$506,0)),"")</f>
        <v/>
      </c>
      <c r="H48" s="416" t="str">
        <f>IFERROR(INDEX($BD$7:$BD$506,MATCH(ROWS($AT$7:AT48),$AT$7:$AT$506,0)),"")</f>
        <v/>
      </c>
      <c r="I48" s="276"/>
      <c r="J48" s="277"/>
      <c r="K48" s="420" t="str">
        <f>IFERROR(INDEX($BE$7:$BE$506,MATCH(ROWS($AT$7:AT48),$AT$7:$AT$506,0)),"")</f>
        <v/>
      </c>
      <c r="L48" s="136"/>
      <c r="AT48">
        <f t="shared" si="0"/>
        <v>42</v>
      </c>
      <c r="AU48">
        <f>COUNTIF($AZ$7:AZ48,AZ48)</f>
        <v>42</v>
      </c>
      <c r="AV48">
        <f t="shared" si="1"/>
        <v>0</v>
      </c>
      <c r="AW48">
        <f>IF(Nut_StatusTool!A48="","",Nut_StatusTool!A48)</f>
        <v>42</v>
      </c>
      <c r="AX48" t="str">
        <f>IF(Nut_StatusTool!B48="","",Nut_StatusTool!B48)</f>
        <v/>
      </c>
      <c r="AY48" t="str">
        <f>IF(Nut_StatusTool!C48="","",Nut_StatusTool!C48)</f>
        <v/>
      </c>
      <c r="AZ48">
        <f>Nut_StatusTool!D48</f>
        <v>0</v>
      </c>
      <c r="BA48" t="str">
        <f>IF(Nut_StatusTool!E48="","",Nut_StatusTool!E48)</f>
        <v/>
      </c>
      <c r="BB48" t="str">
        <f>IF(Nut_StatusTool!F48="","",Nut_StatusTool!F48)</f>
        <v/>
      </c>
      <c r="BC48" t="str">
        <f>IF(Nut_StatusTool!G48="","",Nut_StatusTool!G48)</f>
        <v/>
      </c>
      <c r="BD48" s="430" t="str">
        <f t="shared" si="2"/>
        <v/>
      </c>
      <c r="BE48" t="str">
        <f t="shared" si="3"/>
        <v/>
      </c>
      <c r="BF48" t="str">
        <f>IF(Nut_StatusTool!I48="","",Nut_StatusTool!I48)</f>
        <v/>
      </c>
      <c r="BG48" t="str">
        <f>IF(Nut_StatusTool!J48="","",Nut_StatusTool!J48)</f>
        <v/>
      </c>
    </row>
    <row r="49" spans="1:59">
      <c r="A49" s="411">
        <f>IFERROR(INDEX($AW$7:$AW$506,MATCH(ROWS($AT$7:AT49),$AT$7:$AT$506,0)),"")</f>
        <v>43</v>
      </c>
      <c r="B49" s="412" t="str">
        <f>IFERROR(INDEX($AX$7:$AX$506,MATCH(ROWS($AT$7:AT49),$AT$7:$AT$506,0)),"")</f>
        <v/>
      </c>
      <c r="C49" s="412" t="str">
        <f>IFERROR(INDEX($AY$7:$AY$506,MATCH(ROWS($AT$7:AT49),$AT$7:$AT$506,0)),"")</f>
        <v/>
      </c>
      <c r="D49" s="413">
        <f>IFERROR(INDEX($AZ$7:$AZ$506,MATCH(ROWS($AT$7:AT49),$AT$7:$AT$506,0)),"")</f>
        <v>0</v>
      </c>
      <c r="E49" s="414" t="str">
        <f>IFERROR(INDEX($BA$7:$BA$506,MATCH(ROWS($AT$7:AT49),$AT$7:$AT$506,0)),"")</f>
        <v/>
      </c>
      <c r="F49" s="415" t="str">
        <f>IFERROR(INDEX($BB$7:$BB$506,MATCH(ROWS($AT$7:AT49),$AT$7:$AT$506,0)),"")</f>
        <v/>
      </c>
      <c r="G49" s="416" t="str">
        <f>IFERROR(INDEX($BC$7:$BC$506,MATCH(ROWS($AT$7:AT49),$AT$7:$AT$506,0)),"")</f>
        <v/>
      </c>
      <c r="H49" s="416" t="str">
        <f>IFERROR(INDEX($BD$7:$BD$506,MATCH(ROWS($AT$7:AT49),$AT$7:$AT$506,0)),"")</f>
        <v/>
      </c>
      <c r="I49" s="276"/>
      <c r="J49" s="277"/>
      <c r="K49" s="420" t="str">
        <f>IFERROR(INDEX($BE$7:$BE$506,MATCH(ROWS($AT$7:AT49),$AT$7:$AT$506,0)),"")</f>
        <v/>
      </c>
      <c r="L49" s="136"/>
      <c r="AT49">
        <f t="shared" si="0"/>
        <v>43</v>
      </c>
      <c r="AU49">
        <f>COUNTIF($AZ$7:AZ49,AZ49)</f>
        <v>43</v>
      </c>
      <c r="AV49">
        <f t="shared" si="1"/>
        <v>0</v>
      </c>
      <c r="AW49">
        <f>IF(Nut_StatusTool!A49="","",Nut_StatusTool!A49)</f>
        <v>43</v>
      </c>
      <c r="AX49" t="str">
        <f>IF(Nut_StatusTool!B49="","",Nut_StatusTool!B49)</f>
        <v/>
      </c>
      <c r="AY49" t="str">
        <f>IF(Nut_StatusTool!C49="","",Nut_StatusTool!C49)</f>
        <v/>
      </c>
      <c r="AZ49">
        <f>Nut_StatusTool!D49</f>
        <v>0</v>
      </c>
      <c r="BA49" t="str">
        <f>IF(Nut_StatusTool!E49="","",Nut_StatusTool!E49)</f>
        <v/>
      </c>
      <c r="BB49" t="str">
        <f>IF(Nut_StatusTool!F49="","",Nut_StatusTool!F49)</f>
        <v/>
      </c>
      <c r="BC49" t="str">
        <f>IF(Nut_StatusTool!G49="","",Nut_StatusTool!G49)</f>
        <v/>
      </c>
      <c r="BD49" s="430" t="str">
        <f t="shared" si="2"/>
        <v/>
      </c>
      <c r="BE49" t="str">
        <f t="shared" si="3"/>
        <v/>
      </c>
      <c r="BF49" t="str">
        <f>IF(Nut_StatusTool!I49="","",Nut_StatusTool!I49)</f>
        <v/>
      </c>
      <c r="BG49" t="str">
        <f>IF(Nut_StatusTool!J49="","",Nut_StatusTool!J49)</f>
        <v/>
      </c>
    </row>
    <row r="50" spans="1:59">
      <c r="A50" s="411">
        <f>IFERROR(INDEX($AW$7:$AW$506,MATCH(ROWS($AT$7:AT50),$AT$7:$AT$506,0)),"")</f>
        <v>44</v>
      </c>
      <c r="B50" s="412" t="str">
        <f>IFERROR(INDEX($AX$7:$AX$506,MATCH(ROWS($AT$7:AT50),$AT$7:$AT$506,0)),"")</f>
        <v/>
      </c>
      <c r="C50" s="412" t="str">
        <f>IFERROR(INDEX($AY$7:$AY$506,MATCH(ROWS($AT$7:AT50),$AT$7:$AT$506,0)),"")</f>
        <v/>
      </c>
      <c r="D50" s="413">
        <f>IFERROR(INDEX($AZ$7:$AZ$506,MATCH(ROWS($AT$7:AT50),$AT$7:$AT$506,0)),"")</f>
        <v>0</v>
      </c>
      <c r="E50" s="414" t="str">
        <f>IFERROR(INDEX($BA$7:$BA$506,MATCH(ROWS($AT$7:AT50),$AT$7:$AT$506,0)),"")</f>
        <v/>
      </c>
      <c r="F50" s="415" t="str">
        <f>IFERROR(INDEX($BB$7:$BB$506,MATCH(ROWS($AT$7:AT50),$AT$7:$AT$506,0)),"")</f>
        <v/>
      </c>
      <c r="G50" s="416" t="str">
        <f>IFERROR(INDEX($BC$7:$BC$506,MATCH(ROWS($AT$7:AT50),$AT$7:$AT$506,0)),"")</f>
        <v/>
      </c>
      <c r="H50" s="416" t="str">
        <f>IFERROR(INDEX($BD$7:$BD$506,MATCH(ROWS($AT$7:AT50),$AT$7:$AT$506,0)),"")</f>
        <v/>
      </c>
      <c r="I50" s="276"/>
      <c r="J50" s="277"/>
      <c r="K50" s="420" t="str">
        <f>IFERROR(INDEX($BE$7:$BE$506,MATCH(ROWS($AT$7:AT50),$AT$7:$AT$506,0)),"")</f>
        <v/>
      </c>
      <c r="L50" s="136"/>
      <c r="AT50">
        <f t="shared" si="0"/>
        <v>44</v>
      </c>
      <c r="AU50">
        <f>COUNTIF($AZ$7:AZ50,AZ50)</f>
        <v>44</v>
      </c>
      <c r="AV50">
        <f t="shared" si="1"/>
        <v>0</v>
      </c>
      <c r="AW50">
        <f>IF(Nut_StatusTool!A50="","",Nut_StatusTool!A50)</f>
        <v>44</v>
      </c>
      <c r="AX50" t="str">
        <f>IF(Nut_StatusTool!B50="","",Nut_StatusTool!B50)</f>
        <v/>
      </c>
      <c r="AY50" t="str">
        <f>IF(Nut_StatusTool!C50="","",Nut_StatusTool!C50)</f>
        <v/>
      </c>
      <c r="AZ50">
        <f>Nut_StatusTool!D50</f>
        <v>0</v>
      </c>
      <c r="BA50" t="str">
        <f>IF(Nut_StatusTool!E50="","",Nut_StatusTool!E50)</f>
        <v/>
      </c>
      <c r="BB50" t="str">
        <f>IF(Nut_StatusTool!F50="","",Nut_StatusTool!F50)</f>
        <v/>
      </c>
      <c r="BC50" t="str">
        <f>IF(Nut_StatusTool!G50="","",Nut_StatusTool!G50)</f>
        <v/>
      </c>
      <c r="BD50" s="430" t="str">
        <f t="shared" si="2"/>
        <v/>
      </c>
      <c r="BE50" t="str">
        <f t="shared" si="3"/>
        <v/>
      </c>
      <c r="BF50" t="str">
        <f>IF(Nut_StatusTool!I50="","",Nut_StatusTool!I50)</f>
        <v/>
      </c>
      <c r="BG50" t="str">
        <f>IF(Nut_StatusTool!J50="","",Nut_StatusTool!J50)</f>
        <v/>
      </c>
    </row>
    <row r="51" spans="1:59">
      <c r="A51" s="411">
        <f>IFERROR(INDEX($AW$7:$AW$506,MATCH(ROWS($AT$7:AT51),$AT$7:$AT$506,0)),"")</f>
        <v>45</v>
      </c>
      <c r="B51" s="412" t="str">
        <f>IFERROR(INDEX($AX$7:$AX$506,MATCH(ROWS($AT$7:AT51),$AT$7:$AT$506,0)),"")</f>
        <v/>
      </c>
      <c r="C51" s="412" t="str">
        <f>IFERROR(INDEX($AY$7:$AY$506,MATCH(ROWS($AT$7:AT51),$AT$7:$AT$506,0)),"")</f>
        <v/>
      </c>
      <c r="D51" s="413">
        <f>IFERROR(INDEX($AZ$7:$AZ$506,MATCH(ROWS($AT$7:AT51),$AT$7:$AT$506,0)),"")</f>
        <v>0</v>
      </c>
      <c r="E51" s="414" t="str">
        <f>IFERROR(INDEX($BA$7:$BA$506,MATCH(ROWS($AT$7:AT51),$AT$7:$AT$506,0)),"")</f>
        <v/>
      </c>
      <c r="F51" s="415" t="str">
        <f>IFERROR(INDEX($BB$7:$BB$506,MATCH(ROWS($AT$7:AT51),$AT$7:$AT$506,0)),"")</f>
        <v/>
      </c>
      <c r="G51" s="416" t="str">
        <f>IFERROR(INDEX($BC$7:$BC$506,MATCH(ROWS($AT$7:AT51),$AT$7:$AT$506,0)),"")</f>
        <v/>
      </c>
      <c r="H51" s="416" t="str">
        <f>IFERROR(INDEX($BD$7:$BD$506,MATCH(ROWS($AT$7:AT51),$AT$7:$AT$506,0)),"")</f>
        <v/>
      </c>
      <c r="I51" s="276"/>
      <c r="J51" s="277"/>
      <c r="K51" s="420" t="str">
        <f>IFERROR(INDEX($BE$7:$BE$506,MATCH(ROWS($AT$7:AT51),$AT$7:$AT$506,0)),"")</f>
        <v/>
      </c>
      <c r="L51" s="136"/>
      <c r="AT51">
        <f t="shared" si="0"/>
        <v>45</v>
      </c>
      <c r="AU51">
        <f>COUNTIF($AZ$7:AZ51,AZ51)</f>
        <v>45</v>
      </c>
      <c r="AV51">
        <f t="shared" si="1"/>
        <v>0</v>
      </c>
      <c r="AW51">
        <f>IF(Nut_StatusTool!A51="","",Nut_StatusTool!A51)</f>
        <v>45</v>
      </c>
      <c r="AX51" t="str">
        <f>IF(Nut_StatusTool!B51="","",Nut_StatusTool!B51)</f>
        <v/>
      </c>
      <c r="AY51" t="str">
        <f>IF(Nut_StatusTool!C51="","",Nut_StatusTool!C51)</f>
        <v/>
      </c>
      <c r="AZ51">
        <f>Nut_StatusTool!D51</f>
        <v>0</v>
      </c>
      <c r="BA51" t="str">
        <f>IF(Nut_StatusTool!E51="","",Nut_StatusTool!E51)</f>
        <v/>
      </c>
      <c r="BB51" t="str">
        <f>IF(Nut_StatusTool!F51="","",Nut_StatusTool!F51)</f>
        <v/>
      </c>
      <c r="BC51" t="str">
        <f>IF(Nut_StatusTool!G51="","",Nut_StatusTool!G51)</f>
        <v/>
      </c>
      <c r="BD51" s="430" t="str">
        <f t="shared" si="2"/>
        <v/>
      </c>
      <c r="BE51" t="str">
        <f t="shared" si="3"/>
        <v/>
      </c>
      <c r="BF51" t="str">
        <f>IF(Nut_StatusTool!I51="","",Nut_StatusTool!I51)</f>
        <v/>
      </c>
      <c r="BG51" t="str">
        <f>IF(Nut_StatusTool!J51="","",Nut_StatusTool!J51)</f>
        <v/>
      </c>
    </row>
    <row r="52" spans="1:59">
      <c r="A52" s="411">
        <f>IFERROR(INDEX($AW$7:$AW$506,MATCH(ROWS($AT$7:AT52),$AT$7:$AT$506,0)),"")</f>
        <v>46</v>
      </c>
      <c r="B52" s="412" t="str">
        <f>IFERROR(INDEX($AX$7:$AX$506,MATCH(ROWS($AT$7:AT52),$AT$7:$AT$506,0)),"")</f>
        <v/>
      </c>
      <c r="C52" s="412" t="str">
        <f>IFERROR(INDEX($AY$7:$AY$506,MATCH(ROWS($AT$7:AT52),$AT$7:$AT$506,0)),"")</f>
        <v/>
      </c>
      <c r="D52" s="413">
        <f>IFERROR(INDEX($AZ$7:$AZ$506,MATCH(ROWS($AT$7:AT52),$AT$7:$AT$506,0)),"")</f>
        <v>0</v>
      </c>
      <c r="E52" s="414" t="str">
        <f>IFERROR(INDEX($BA$7:$BA$506,MATCH(ROWS($AT$7:AT52),$AT$7:$AT$506,0)),"")</f>
        <v/>
      </c>
      <c r="F52" s="415" t="str">
        <f>IFERROR(INDEX($BB$7:$BB$506,MATCH(ROWS($AT$7:AT52),$AT$7:$AT$506,0)),"")</f>
        <v/>
      </c>
      <c r="G52" s="416" t="str">
        <f>IFERROR(INDEX($BC$7:$BC$506,MATCH(ROWS($AT$7:AT52),$AT$7:$AT$506,0)),"")</f>
        <v/>
      </c>
      <c r="H52" s="416" t="str">
        <f>IFERROR(INDEX($BD$7:$BD$506,MATCH(ROWS($AT$7:AT52),$AT$7:$AT$506,0)),"")</f>
        <v/>
      </c>
      <c r="I52" s="276"/>
      <c r="J52" s="277"/>
      <c r="K52" s="420" t="str">
        <f>IFERROR(INDEX($BE$7:$BE$506,MATCH(ROWS($AT$7:AT52),$AT$7:$AT$506,0)),"")</f>
        <v/>
      </c>
      <c r="L52" s="136"/>
      <c r="AT52">
        <f t="shared" si="0"/>
        <v>46</v>
      </c>
      <c r="AU52">
        <f>COUNTIF($AZ$7:AZ52,AZ52)</f>
        <v>46</v>
      </c>
      <c r="AV52">
        <f t="shared" si="1"/>
        <v>0</v>
      </c>
      <c r="AW52">
        <f>IF(Nut_StatusTool!A52="","",Nut_StatusTool!A52)</f>
        <v>46</v>
      </c>
      <c r="AX52" t="str">
        <f>IF(Nut_StatusTool!B52="","",Nut_StatusTool!B52)</f>
        <v/>
      </c>
      <c r="AY52" t="str">
        <f>IF(Nut_StatusTool!C52="","",Nut_StatusTool!C52)</f>
        <v/>
      </c>
      <c r="AZ52">
        <f>Nut_StatusTool!D52</f>
        <v>0</v>
      </c>
      <c r="BA52" t="str">
        <f>IF(Nut_StatusTool!E52="","",Nut_StatusTool!E52)</f>
        <v/>
      </c>
      <c r="BB52" t="str">
        <f>IF(Nut_StatusTool!F52="","",Nut_StatusTool!F52)</f>
        <v/>
      </c>
      <c r="BC52" t="str">
        <f>IF(Nut_StatusTool!G52="","",Nut_StatusTool!G52)</f>
        <v/>
      </c>
      <c r="BD52" s="430" t="str">
        <f t="shared" si="2"/>
        <v/>
      </c>
      <c r="BE52" t="str">
        <f t="shared" si="3"/>
        <v/>
      </c>
      <c r="BF52" t="str">
        <f>IF(Nut_StatusTool!I52="","",Nut_StatusTool!I52)</f>
        <v/>
      </c>
      <c r="BG52" t="str">
        <f>IF(Nut_StatusTool!J52="","",Nut_StatusTool!J52)</f>
        <v/>
      </c>
    </row>
    <row r="53" spans="1:59">
      <c r="A53" s="411">
        <f>IFERROR(INDEX($AW$7:$AW$506,MATCH(ROWS($AT$7:AT53),$AT$7:$AT$506,0)),"")</f>
        <v>47</v>
      </c>
      <c r="B53" s="412" t="str">
        <f>IFERROR(INDEX($AX$7:$AX$506,MATCH(ROWS($AT$7:AT53),$AT$7:$AT$506,0)),"")</f>
        <v/>
      </c>
      <c r="C53" s="412" t="str">
        <f>IFERROR(INDEX($AY$7:$AY$506,MATCH(ROWS($AT$7:AT53),$AT$7:$AT$506,0)),"")</f>
        <v/>
      </c>
      <c r="D53" s="413">
        <f>IFERROR(INDEX($AZ$7:$AZ$506,MATCH(ROWS($AT$7:AT53),$AT$7:$AT$506,0)),"")</f>
        <v>0</v>
      </c>
      <c r="E53" s="414" t="str">
        <f>IFERROR(INDEX($BA$7:$BA$506,MATCH(ROWS($AT$7:AT53),$AT$7:$AT$506,0)),"")</f>
        <v/>
      </c>
      <c r="F53" s="415" t="str">
        <f>IFERROR(INDEX($BB$7:$BB$506,MATCH(ROWS($AT$7:AT53),$AT$7:$AT$506,0)),"")</f>
        <v/>
      </c>
      <c r="G53" s="416" t="str">
        <f>IFERROR(INDEX($BC$7:$BC$506,MATCH(ROWS($AT$7:AT53),$AT$7:$AT$506,0)),"")</f>
        <v/>
      </c>
      <c r="H53" s="416" t="str">
        <f>IFERROR(INDEX($BD$7:$BD$506,MATCH(ROWS($AT$7:AT53),$AT$7:$AT$506,0)),"")</f>
        <v/>
      </c>
      <c r="I53" s="276"/>
      <c r="J53" s="277"/>
      <c r="K53" s="420" t="str">
        <f>IFERROR(INDEX($BE$7:$BE$506,MATCH(ROWS($AT$7:AT53),$AT$7:$AT$506,0)),"")</f>
        <v/>
      </c>
      <c r="L53" s="136"/>
      <c r="AT53">
        <f t="shared" si="0"/>
        <v>47</v>
      </c>
      <c r="AU53">
        <f>COUNTIF($AZ$7:AZ53,AZ53)</f>
        <v>47</v>
      </c>
      <c r="AV53">
        <f t="shared" si="1"/>
        <v>0</v>
      </c>
      <c r="AW53">
        <f>IF(Nut_StatusTool!A53="","",Nut_StatusTool!A53)</f>
        <v>47</v>
      </c>
      <c r="AX53" t="str">
        <f>IF(Nut_StatusTool!B53="","",Nut_StatusTool!B53)</f>
        <v/>
      </c>
      <c r="AY53" t="str">
        <f>IF(Nut_StatusTool!C53="","",Nut_StatusTool!C53)</f>
        <v/>
      </c>
      <c r="AZ53">
        <f>Nut_StatusTool!D53</f>
        <v>0</v>
      </c>
      <c r="BA53" t="str">
        <f>IF(Nut_StatusTool!E53="","",Nut_StatusTool!E53)</f>
        <v/>
      </c>
      <c r="BB53" t="str">
        <f>IF(Nut_StatusTool!F53="","",Nut_StatusTool!F53)</f>
        <v/>
      </c>
      <c r="BC53" t="str">
        <f>IF(Nut_StatusTool!G53="","",Nut_StatusTool!G53)</f>
        <v/>
      </c>
      <c r="BD53" s="430" t="str">
        <f t="shared" si="2"/>
        <v/>
      </c>
      <c r="BE53" t="str">
        <f t="shared" si="3"/>
        <v/>
      </c>
      <c r="BF53" t="str">
        <f>IF(Nut_StatusTool!I53="","",Nut_StatusTool!I53)</f>
        <v/>
      </c>
      <c r="BG53" t="str">
        <f>IF(Nut_StatusTool!J53="","",Nut_StatusTool!J53)</f>
        <v/>
      </c>
    </row>
    <row r="54" spans="1:59">
      <c r="A54" s="411">
        <f>IFERROR(INDEX($AW$7:$AW$506,MATCH(ROWS($AT$7:AT54),$AT$7:$AT$506,0)),"")</f>
        <v>48</v>
      </c>
      <c r="B54" s="412" t="str">
        <f>IFERROR(INDEX($AX$7:$AX$506,MATCH(ROWS($AT$7:AT54),$AT$7:$AT$506,0)),"")</f>
        <v/>
      </c>
      <c r="C54" s="412" t="str">
        <f>IFERROR(INDEX($AY$7:$AY$506,MATCH(ROWS($AT$7:AT54),$AT$7:$AT$506,0)),"")</f>
        <v/>
      </c>
      <c r="D54" s="413">
        <f>IFERROR(INDEX($AZ$7:$AZ$506,MATCH(ROWS($AT$7:AT54),$AT$7:$AT$506,0)),"")</f>
        <v>0</v>
      </c>
      <c r="E54" s="414" t="str">
        <f>IFERROR(INDEX($BA$7:$BA$506,MATCH(ROWS($AT$7:AT54),$AT$7:$AT$506,0)),"")</f>
        <v/>
      </c>
      <c r="F54" s="415" t="str">
        <f>IFERROR(INDEX($BB$7:$BB$506,MATCH(ROWS($AT$7:AT54),$AT$7:$AT$506,0)),"")</f>
        <v/>
      </c>
      <c r="G54" s="416" t="str">
        <f>IFERROR(INDEX($BC$7:$BC$506,MATCH(ROWS($AT$7:AT54),$AT$7:$AT$506,0)),"")</f>
        <v/>
      </c>
      <c r="H54" s="416" t="str">
        <f>IFERROR(INDEX($BD$7:$BD$506,MATCH(ROWS($AT$7:AT54),$AT$7:$AT$506,0)),"")</f>
        <v/>
      </c>
      <c r="I54" s="276"/>
      <c r="J54" s="277"/>
      <c r="K54" s="420" t="str">
        <f>IFERROR(INDEX($BE$7:$BE$506,MATCH(ROWS($AT$7:AT54),$AT$7:$AT$506,0)),"")</f>
        <v/>
      </c>
      <c r="L54" s="136"/>
      <c r="AT54">
        <f t="shared" si="0"/>
        <v>48</v>
      </c>
      <c r="AU54">
        <f>COUNTIF($AZ$7:AZ54,AZ54)</f>
        <v>48</v>
      </c>
      <c r="AV54">
        <f t="shared" si="1"/>
        <v>0</v>
      </c>
      <c r="AW54">
        <f>IF(Nut_StatusTool!A54="","",Nut_StatusTool!A54)</f>
        <v>48</v>
      </c>
      <c r="AX54" t="str">
        <f>IF(Nut_StatusTool!B54="","",Nut_StatusTool!B54)</f>
        <v/>
      </c>
      <c r="AY54" t="str">
        <f>IF(Nut_StatusTool!C54="","",Nut_StatusTool!C54)</f>
        <v/>
      </c>
      <c r="AZ54">
        <f>Nut_StatusTool!D54</f>
        <v>0</v>
      </c>
      <c r="BA54" t="str">
        <f>IF(Nut_StatusTool!E54="","",Nut_StatusTool!E54)</f>
        <v/>
      </c>
      <c r="BB54" t="str">
        <f>IF(Nut_StatusTool!F54="","",Nut_StatusTool!F54)</f>
        <v/>
      </c>
      <c r="BC54" t="str">
        <f>IF(Nut_StatusTool!G54="","",Nut_StatusTool!G54)</f>
        <v/>
      </c>
      <c r="BD54" s="430" t="str">
        <f t="shared" si="2"/>
        <v/>
      </c>
      <c r="BE54" t="str">
        <f t="shared" si="3"/>
        <v/>
      </c>
      <c r="BF54" t="str">
        <f>IF(Nut_StatusTool!I54="","",Nut_StatusTool!I54)</f>
        <v/>
      </c>
      <c r="BG54" t="str">
        <f>IF(Nut_StatusTool!J54="","",Nut_StatusTool!J54)</f>
        <v/>
      </c>
    </row>
    <row r="55" spans="1:59">
      <c r="A55" s="411">
        <f>IFERROR(INDEX($AW$7:$AW$506,MATCH(ROWS($AT$7:AT55),$AT$7:$AT$506,0)),"")</f>
        <v>49</v>
      </c>
      <c r="B55" s="412" t="str">
        <f>IFERROR(INDEX($AX$7:$AX$506,MATCH(ROWS($AT$7:AT55),$AT$7:$AT$506,0)),"")</f>
        <v/>
      </c>
      <c r="C55" s="412" t="str">
        <f>IFERROR(INDEX($AY$7:$AY$506,MATCH(ROWS($AT$7:AT55),$AT$7:$AT$506,0)),"")</f>
        <v/>
      </c>
      <c r="D55" s="413">
        <f>IFERROR(INDEX($AZ$7:$AZ$506,MATCH(ROWS($AT$7:AT55),$AT$7:$AT$506,0)),"")</f>
        <v>0</v>
      </c>
      <c r="E55" s="414" t="str">
        <f>IFERROR(INDEX($BA$7:$BA$506,MATCH(ROWS($AT$7:AT55),$AT$7:$AT$506,0)),"")</f>
        <v/>
      </c>
      <c r="F55" s="415" t="str">
        <f>IFERROR(INDEX($BB$7:$BB$506,MATCH(ROWS($AT$7:AT55),$AT$7:$AT$506,0)),"")</f>
        <v/>
      </c>
      <c r="G55" s="416" t="str">
        <f>IFERROR(INDEX($BC$7:$BC$506,MATCH(ROWS($AT$7:AT55),$AT$7:$AT$506,0)),"")</f>
        <v/>
      </c>
      <c r="H55" s="416" t="str">
        <f>IFERROR(INDEX($BD$7:$BD$506,MATCH(ROWS($AT$7:AT55),$AT$7:$AT$506,0)),"")</f>
        <v/>
      </c>
      <c r="I55" s="276"/>
      <c r="J55" s="277"/>
      <c r="K55" s="420" t="str">
        <f>IFERROR(INDEX($BE$7:$BE$506,MATCH(ROWS($AT$7:AT55),$AT$7:$AT$506,0)),"")</f>
        <v/>
      </c>
      <c r="L55" s="136"/>
      <c r="AT55">
        <f t="shared" si="0"/>
        <v>49</v>
      </c>
      <c r="AU55">
        <f>COUNTIF($AZ$7:AZ55,AZ55)</f>
        <v>49</v>
      </c>
      <c r="AV55">
        <f t="shared" si="1"/>
        <v>0</v>
      </c>
      <c r="AW55">
        <f>IF(Nut_StatusTool!A55="","",Nut_StatusTool!A55)</f>
        <v>49</v>
      </c>
      <c r="AX55" t="str">
        <f>IF(Nut_StatusTool!B55="","",Nut_StatusTool!B55)</f>
        <v/>
      </c>
      <c r="AY55" t="str">
        <f>IF(Nut_StatusTool!C55="","",Nut_StatusTool!C55)</f>
        <v/>
      </c>
      <c r="AZ55">
        <f>Nut_StatusTool!D55</f>
        <v>0</v>
      </c>
      <c r="BA55" t="str">
        <f>IF(Nut_StatusTool!E55="","",Nut_StatusTool!E55)</f>
        <v/>
      </c>
      <c r="BB55" t="str">
        <f>IF(Nut_StatusTool!F55="","",Nut_StatusTool!F55)</f>
        <v/>
      </c>
      <c r="BC55" t="str">
        <f>IF(Nut_StatusTool!G55="","",Nut_StatusTool!G55)</f>
        <v/>
      </c>
      <c r="BD55" s="430" t="str">
        <f t="shared" si="2"/>
        <v/>
      </c>
      <c r="BE55" t="str">
        <f t="shared" si="3"/>
        <v/>
      </c>
      <c r="BF55" t="str">
        <f>IF(Nut_StatusTool!I55="","",Nut_StatusTool!I55)</f>
        <v/>
      </c>
      <c r="BG55" t="str">
        <f>IF(Nut_StatusTool!J55="","",Nut_StatusTool!J55)</f>
        <v/>
      </c>
    </row>
    <row r="56" spans="1:59">
      <c r="A56" s="411">
        <f>IFERROR(INDEX($AW$7:$AW$506,MATCH(ROWS($AT$7:AT56),$AT$7:$AT$506,0)),"")</f>
        <v>50</v>
      </c>
      <c r="B56" s="412" t="str">
        <f>IFERROR(INDEX($AX$7:$AX$506,MATCH(ROWS($AT$7:AT56),$AT$7:$AT$506,0)),"")</f>
        <v/>
      </c>
      <c r="C56" s="412" t="str">
        <f>IFERROR(INDEX($AY$7:$AY$506,MATCH(ROWS($AT$7:AT56),$AT$7:$AT$506,0)),"")</f>
        <v/>
      </c>
      <c r="D56" s="413">
        <f>IFERROR(INDEX($AZ$7:$AZ$506,MATCH(ROWS($AT$7:AT56),$AT$7:$AT$506,0)),"")</f>
        <v>0</v>
      </c>
      <c r="E56" s="414" t="str">
        <f>IFERROR(INDEX($BA$7:$BA$506,MATCH(ROWS($AT$7:AT56),$AT$7:$AT$506,0)),"")</f>
        <v/>
      </c>
      <c r="F56" s="415" t="str">
        <f>IFERROR(INDEX($BB$7:$BB$506,MATCH(ROWS($AT$7:AT56),$AT$7:$AT$506,0)),"")</f>
        <v/>
      </c>
      <c r="G56" s="416" t="str">
        <f>IFERROR(INDEX($BC$7:$BC$506,MATCH(ROWS($AT$7:AT56),$AT$7:$AT$506,0)),"")</f>
        <v/>
      </c>
      <c r="H56" s="416" t="str">
        <f>IFERROR(INDEX($BD$7:$BD$506,MATCH(ROWS($AT$7:AT56),$AT$7:$AT$506,0)),"")</f>
        <v/>
      </c>
      <c r="I56" s="276"/>
      <c r="J56" s="277"/>
      <c r="K56" s="420" t="str">
        <f>IFERROR(INDEX($BE$7:$BE$506,MATCH(ROWS($AT$7:AT56),$AT$7:$AT$506,0)),"")</f>
        <v/>
      </c>
      <c r="L56" s="136"/>
      <c r="AT56">
        <f t="shared" si="0"/>
        <v>50</v>
      </c>
      <c r="AU56">
        <f>COUNTIF($AZ$7:AZ56,AZ56)</f>
        <v>50</v>
      </c>
      <c r="AV56">
        <f t="shared" si="1"/>
        <v>0</v>
      </c>
      <c r="AW56">
        <f>IF(Nut_StatusTool!A56="","",Nut_StatusTool!A56)</f>
        <v>50</v>
      </c>
      <c r="AX56" t="str">
        <f>IF(Nut_StatusTool!B56="","",Nut_StatusTool!B56)</f>
        <v/>
      </c>
      <c r="AY56" t="str">
        <f>IF(Nut_StatusTool!C56="","",Nut_StatusTool!C56)</f>
        <v/>
      </c>
      <c r="AZ56">
        <f>Nut_StatusTool!D56</f>
        <v>0</v>
      </c>
      <c r="BA56" t="str">
        <f>IF(Nut_StatusTool!E56="","",Nut_StatusTool!E56)</f>
        <v/>
      </c>
      <c r="BB56" t="str">
        <f>IF(Nut_StatusTool!F56="","",Nut_StatusTool!F56)</f>
        <v/>
      </c>
      <c r="BC56" t="str">
        <f>IF(Nut_StatusTool!G56="","",Nut_StatusTool!G56)</f>
        <v/>
      </c>
      <c r="BD56" s="430" t="str">
        <f t="shared" si="2"/>
        <v/>
      </c>
      <c r="BE56" t="str">
        <f t="shared" si="3"/>
        <v/>
      </c>
      <c r="BF56" t="str">
        <f>IF(Nut_StatusTool!I56="","",Nut_StatusTool!I56)</f>
        <v/>
      </c>
      <c r="BG56" t="str">
        <f>IF(Nut_StatusTool!J56="","",Nut_StatusTool!J56)</f>
        <v/>
      </c>
    </row>
    <row r="57" spans="1:59">
      <c r="A57" s="411">
        <f>IFERROR(INDEX($AW$7:$AW$506,MATCH(ROWS($AT$7:AT57),$AT$7:$AT$506,0)),"")</f>
        <v>51</v>
      </c>
      <c r="B57" s="412" t="str">
        <f>IFERROR(INDEX($AX$7:$AX$506,MATCH(ROWS($AT$7:AT57),$AT$7:$AT$506,0)),"")</f>
        <v/>
      </c>
      <c r="C57" s="412" t="str">
        <f>IFERROR(INDEX($AY$7:$AY$506,MATCH(ROWS($AT$7:AT57),$AT$7:$AT$506,0)),"")</f>
        <v/>
      </c>
      <c r="D57" s="413">
        <f>IFERROR(INDEX($AZ$7:$AZ$506,MATCH(ROWS($AT$7:AT57),$AT$7:$AT$506,0)),"")</f>
        <v>0</v>
      </c>
      <c r="E57" s="414" t="str">
        <f>IFERROR(INDEX($BA$7:$BA$506,MATCH(ROWS($AT$7:AT57),$AT$7:$AT$506,0)),"")</f>
        <v/>
      </c>
      <c r="F57" s="415" t="str">
        <f>IFERROR(INDEX($BB$7:$BB$506,MATCH(ROWS($AT$7:AT57),$AT$7:$AT$506,0)),"")</f>
        <v/>
      </c>
      <c r="G57" s="416" t="str">
        <f>IFERROR(INDEX($BC$7:$BC$506,MATCH(ROWS($AT$7:AT57),$AT$7:$AT$506,0)),"")</f>
        <v/>
      </c>
      <c r="H57" s="416" t="str">
        <f>IFERROR(INDEX($BD$7:$BD$506,MATCH(ROWS($AT$7:AT57),$AT$7:$AT$506,0)),"")</f>
        <v/>
      </c>
      <c r="I57" s="276"/>
      <c r="J57" s="277"/>
      <c r="K57" s="420" t="str">
        <f>IFERROR(INDEX($BE$7:$BE$506,MATCH(ROWS($AT$7:AT57),$AT$7:$AT$506,0)),"")</f>
        <v/>
      </c>
      <c r="L57" s="136"/>
      <c r="AT57">
        <f t="shared" si="0"/>
        <v>51</v>
      </c>
      <c r="AU57">
        <f>COUNTIF($AZ$7:AZ57,AZ57)</f>
        <v>51</v>
      </c>
      <c r="AV57">
        <f t="shared" si="1"/>
        <v>0</v>
      </c>
      <c r="AW57">
        <f>IF(Nut_StatusTool!A57="","",Nut_StatusTool!A57)</f>
        <v>51</v>
      </c>
      <c r="AX57" t="str">
        <f>IF(Nut_StatusTool!B57="","",Nut_StatusTool!B57)</f>
        <v/>
      </c>
      <c r="AY57" t="str">
        <f>IF(Nut_StatusTool!C57="","",Nut_StatusTool!C57)</f>
        <v/>
      </c>
      <c r="AZ57">
        <f>Nut_StatusTool!D57</f>
        <v>0</v>
      </c>
      <c r="BA57" t="str">
        <f>IF(Nut_StatusTool!E57="","",Nut_StatusTool!E57)</f>
        <v/>
      </c>
      <c r="BB57" t="str">
        <f>IF(Nut_StatusTool!F57="","",Nut_StatusTool!F57)</f>
        <v/>
      </c>
      <c r="BC57" t="str">
        <f>IF(Nut_StatusTool!G57="","",Nut_StatusTool!G57)</f>
        <v/>
      </c>
      <c r="BD57" s="430" t="str">
        <f t="shared" si="2"/>
        <v/>
      </c>
      <c r="BE57" t="str">
        <f t="shared" si="3"/>
        <v/>
      </c>
      <c r="BF57" t="str">
        <f>IF(Nut_StatusTool!I57="","",Nut_StatusTool!I57)</f>
        <v/>
      </c>
      <c r="BG57" t="str">
        <f>IF(Nut_StatusTool!J57="","",Nut_StatusTool!J57)</f>
        <v/>
      </c>
    </row>
    <row r="58" spans="1:59">
      <c r="A58" s="411">
        <f>IFERROR(INDEX($AW$7:$AW$506,MATCH(ROWS($AT$7:AT58),$AT$7:$AT$506,0)),"")</f>
        <v>52</v>
      </c>
      <c r="B58" s="412" t="str">
        <f>IFERROR(INDEX($AX$7:$AX$506,MATCH(ROWS($AT$7:AT58),$AT$7:$AT$506,0)),"")</f>
        <v/>
      </c>
      <c r="C58" s="412" t="str">
        <f>IFERROR(INDEX($AY$7:$AY$506,MATCH(ROWS($AT$7:AT58),$AT$7:$AT$506,0)),"")</f>
        <v/>
      </c>
      <c r="D58" s="413">
        <f>IFERROR(INDEX($AZ$7:$AZ$506,MATCH(ROWS($AT$7:AT58),$AT$7:$AT$506,0)),"")</f>
        <v>0</v>
      </c>
      <c r="E58" s="414" t="str">
        <f>IFERROR(INDEX($BA$7:$BA$506,MATCH(ROWS($AT$7:AT58),$AT$7:$AT$506,0)),"")</f>
        <v/>
      </c>
      <c r="F58" s="415" t="str">
        <f>IFERROR(INDEX($BB$7:$BB$506,MATCH(ROWS($AT$7:AT58),$AT$7:$AT$506,0)),"")</f>
        <v/>
      </c>
      <c r="G58" s="416" t="str">
        <f>IFERROR(INDEX($BC$7:$BC$506,MATCH(ROWS($AT$7:AT58),$AT$7:$AT$506,0)),"")</f>
        <v/>
      </c>
      <c r="H58" s="416" t="str">
        <f>IFERROR(INDEX($BD$7:$BD$506,MATCH(ROWS($AT$7:AT58),$AT$7:$AT$506,0)),"")</f>
        <v/>
      </c>
      <c r="I58" s="276"/>
      <c r="J58" s="277"/>
      <c r="K58" s="420" t="str">
        <f>IFERROR(INDEX($BE$7:$BE$506,MATCH(ROWS($AT$7:AT58),$AT$7:$AT$506,0)),"")</f>
        <v/>
      </c>
      <c r="L58" s="136"/>
      <c r="AT58">
        <f t="shared" si="0"/>
        <v>52</v>
      </c>
      <c r="AU58">
        <f>COUNTIF($AZ$7:AZ58,AZ58)</f>
        <v>52</v>
      </c>
      <c r="AV58">
        <f t="shared" si="1"/>
        <v>0</v>
      </c>
      <c r="AW58">
        <f>IF(Nut_StatusTool!A58="","",Nut_StatusTool!A58)</f>
        <v>52</v>
      </c>
      <c r="AX58" t="str">
        <f>IF(Nut_StatusTool!B58="","",Nut_StatusTool!B58)</f>
        <v/>
      </c>
      <c r="AY58" t="str">
        <f>IF(Nut_StatusTool!C58="","",Nut_StatusTool!C58)</f>
        <v/>
      </c>
      <c r="AZ58">
        <f>Nut_StatusTool!D58</f>
        <v>0</v>
      </c>
      <c r="BA58" t="str">
        <f>IF(Nut_StatusTool!E58="","",Nut_StatusTool!E58)</f>
        <v/>
      </c>
      <c r="BB58" t="str">
        <f>IF(Nut_StatusTool!F58="","",Nut_StatusTool!F58)</f>
        <v/>
      </c>
      <c r="BC58" t="str">
        <f>IF(Nut_StatusTool!G58="","",Nut_StatusTool!G58)</f>
        <v/>
      </c>
      <c r="BD58" s="430" t="str">
        <f t="shared" si="2"/>
        <v/>
      </c>
      <c r="BE58" t="str">
        <f t="shared" si="3"/>
        <v/>
      </c>
      <c r="BF58" t="str">
        <f>IF(Nut_StatusTool!I58="","",Nut_StatusTool!I58)</f>
        <v/>
      </c>
      <c r="BG58" t="str">
        <f>IF(Nut_StatusTool!J58="","",Nut_StatusTool!J58)</f>
        <v/>
      </c>
    </row>
    <row r="59" spans="1:59">
      <c r="A59" s="411">
        <f>IFERROR(INDEX($AW$7:$AW$506,MATCH(ROWS($AT$7:AT59),$AT$7:$AT$506,0)),"")</f>
        <v>53</v>
      </c>
      <c r="B59" s="412" t="str">
        <f>IFERROR(INDEX($AX$7:$AX$506,MATCH(ROWS($AT$7:AT59),$AT$7:$AT$506,0)),"")</f>
        <v/>
      </c>
      <c r="C59" s="412" t="str">
        <f>IFERROR(INDEX($AY$7:$AY$506,MATCH(ROWS($AT$7:AT59),$AT$7:$AT$506,0)),"")</f>
        <v/>
      </c>
      <c r="D59" s="413">
        <f>IFERROR(INDEX($AZ$7:$AZ$506,MATCH(ROWS($AT$7:AT59),$AT$7:$AT$506,0)),"")</f>
        <v>0</v>
      </c>
      <c r="E59" s="414" t="str">
        <f>IFERROR(INDEX($BA$7:$BA$506,MATCH(ROWS($AT$7:AT59),$AT$7:$AT$506,0)),"")</f>
        <v/>
      </c>
      <c r="F59" s="415" t="str">
        <f>IFERROR(INDEX($BB$7:$BB$506,MATCH(ROWS($AT$7:AT59),$AT$7:$AT$506,0)),"")</f>
        <v/>
      </c>
      <c r="G59" s="416" t="str">
        <f>IFERROR(INDEX($BC$7:$BC$506,MATCH(ROWS($AT$7:AT59),$AT$7:$AT$506,0)),"")</f>
        <v/>
      </c>
      <c r="H59" s="416" t="str">
        <f>IFERROR(INDEX($BD$7:$BD$506,MATCH(ROWS($AT$7:AT59),$AT$7:$AT$506,0)),"")</f>
        <v/>
      </c>
      <c r="I59" s="276"/>
      <c r="J59" s="277"/>
      <c r="K59" s="420" t="str">
        <f>IFERROR(INDEX($BE$7:$BE$506,MATCH(ROWS($AT$7:AT59),$AT$7:$AT$506,0)),"")</f>
        <v/>
      </c>
      <c r="L59" s="136"/>
      <c r="AT59">
        <f t="shared" si="0"/>
        <v>53</v>
      </c>
      <c r="AU59">
        <f>COUNTIF($AZ$7:AZ59,AZ59)</f>
        <v>53</v>
      </c>
      <c r="AV59">
        <f t="shared" si="1"/>
        <v>0</v>
      </c>
      <c r="AW59">
        <f>IF(Nut_StatusTool!A59="","",Nut_StatusTool!A59)</f>
        <v>53</v>
      </c>
      <c r="AX59" t="str">
        <f>IF(Nut_StatusTool!B59="","",Nut_StatusTool!B59)</f>
        <v/>
      </c>
      <c r="AY59" t="str">
        <f>IF(Nut_StatusTool!C59="","",Nut_StatusTool!C59)</f>
        <v/>
      </c>
      <c r="AZ59">
        <f>Nut_StatusTool!D59</f>
        <v>0</v>
      </c>
      <c r="BA59" t="str">
        <f>IF(Nut_StatusTool!E59="","",Nut_StatusTool!E59)</f>
        <v/>
      </c>
      <c r="BB59" t="str">
        <f>IF(Nut_StatusTool!F59="","",Nut_StatusTool!F59)</f>
        <v/>
      </c>
      <c r="BC59" t="str">
        <f>IF(Nut_StatusTool!G59="","",Nut_StatusTool!G59)</f>
        <v/>
      </c>
      <c r="BD59" s="430" t="str">
        <f t="shared" si="2"/>
        <v/>
      </c>
      <c r="BE59" t="str">
        <f t="shared" si="3"/>
        <v/>
      </c>
      <c r="BF59" t="str">
        <f>IF(Nut_StatusTool!I59="","",Nut_StatusTool!I59)</f>
        <v/>
      </c>
      <c r="BG59" t="str">
        <f>IF(Nut_StatusTool!J59="","",Nut_StatusTool!J59)</f>
        <v/>
      </c>
    </row>
    <row r="60" spans="1:59">
      <c r="A60" s="411">
        <f>IFERROR(INDEX($AW$7:$AW$506,MATCH(ROWS($AT$7:AT60),$AT$7:$AT$506,0)),"")</f>
        <v>54</v>
      </c>
      <c r="B60" s="412" t="str">
        <f>IFERROR(INDEX($AX$7:$AX$506,MATCH(ROWS($AT$7:AT60),$AT$7:$AT$506,0)),"")</f>
        <v/>
      </c>
      <c r="C60" s="412" t="str">
        <f>IFERROR(INDEX($AY$7:$AY$506,MATCH(ROWS($AT$7:AT60),$AT$7:$AT$506,0)),"")</f>
        <v/>
      </c>
      <c r="D60" s="413">
        <f>IFERROR(INDEX($AZ$7:$AZ$506,MATCH(ROWS($AT$7:AT60),$AT$7:$AT$506,0)),"")</f>
        <v>0</v>
      </c>
      <c r="E60" s="414" t="str">
        <f>IFERROR(INDEX($BA$7:$BA$506,MATCH(ROWS($AT$7:AT60),$AT$7:$AT$506,0)),"")</f>
        <v/>
      </c>
      <c r="F60" s="415" t="str">
        <f>IFERROR(INDEX($BB$7:$BB$506,MATCH(ROWS($AT$7:AT60),$AT$7:$AT$506,0)),"")</f>
        <v/>
      </c>
      <c r="G60" s="416" t="str">
        <f>IFERROR(INDEX($BC$7:$BC$506,MATCH(ROWS($AT$7:AT60),$AT$7:$AT$506,0)),"")</f>
        <v/>
      </c>
      <c r="H60" s="416" t="str">
        <f>IFERROR(INDEX($BD$7:$BD$506,MATCH(ROWS($AT$7:AT60),$AT$7:$AT$506,0)),"")</f>
        <v/>
      </c>
      <c r="I60" s="276"/>
      <c r="J60" s="277"/>
      <c r="K60" s="420" t="str">
        <f>IFERROR(INDEX($BE$7:$BE$506,MATCH(ROWS($AT$7:AT60),$AT$7:$AT$506,0)),"")</f>
        <v/>
      </c>
      <c r="L60" s="136"/>
      <c r="AT60">
        <f t="shared" si="0"/>
        <v>54</v>
      </c>
      <c r="AU60">
        <f>COUNTIF($AZ$7:AZ60,AZ60)</f>
        <v>54</v>
      </c>
      <c r="AV60">
        <f t="shared" si="1"/>
        <v>0</v>
      </c>
      <c r="AW60">
        <f>IF(Nut_StatusTool!A60="","",Nut_StatusTool!A60)</f>
        <v>54</v>
      </c>
      <c r="AX60" t="str">
        <f>IF(Nut_StatusTool!B60="","",Nut_StatusTool!B60)</f>
        <v/>
      </c>
      <c r="AY60" t="str">
        <f>IF(Nut_StatusTool!C60="","",Nut_StatusTool!C60)</f>
        <v/>
      </c>
      <c r="AZ60">
        <f>Nut_StatusTool!D60</f>
        <v>0</v>
      </c>
      <c r="BA60" t="str">
        <f>IF(Nut_StatusTool!E60="","",Nut_StatusTool!E60)</f>
        <v/>
      </c>
      <c r="BB60" t="str">
        <f>IF(Nut_StatusTool!F60="","",Nut_StatusTool!F60)</f>
        <v/>
      </c>
      <c r="BC60" t="str">
        <f>IF(Nut_StatusTool!G60="","",Nut_StatusTool!G60)</f>
        <v/>
      </c>
      <c r="BD60" s="430" t="str">
        <f t="shared" si="2"/>
        <v/>
      </c>
      <c r="BE60" t="str">
        <f t="shared" si="3"/>
        <v/>
      </c>
      <c r="BF60" t="str">
        <f>IF(Nut_StatusTool!I60="","",Nut_StatusTool!I60)</f>
        <v/>
      </c>
      <c r="BG60" t="str">
        <f>IF(Nut_StatusTool!J60="","",Nut_StatusTool!J60)</f>
        <v/>
      </c>
    </row>
    <row r="61" spans="1:59">
      <c r="A61" s="411">
        <f>IFERROR(INDEX($AW$7:$AW$506,MATCH(ROWS($AT$7:AT61),$AT$7:$AT$506,0)),"")</f>
        <v>55</v>
      </c>
      <c r="B61" s="412" t="str">
        <f>IFERROR(INDEX($AX$7:$AX$506,MATCH(ROWS($AT$7:AT61),$AT$7:$AT$506,0)),"")</f>
        <v/>
      </c>
      <c r="C61" s="412" t="str">
        <f>IFERROR(INDEX($AY$7:$AY$506,MATCH(ROWS($AT$7:AT61),$AT$7:$AT$506,0)),"")</f>
        <v/>
      </c>
      <c r="D61" s="413">
        <f>IFERROR(INDEX($AZ$7:$AZ$506,MATCH(ROWS($AT$7:AT61),$AT$7:$AT$506,0)),"")</f>
        <v>0</v>
      </c>
      <c r="E61" s="414" t="str">
        <f>IFERROR(INDEX($BA$7:$BA$506,MATCH(ROWS($AT$7:AT61),$AT$7:$AT$506,0)),"")</f>
        <v/>
      </c>
      <c r="F61" s="415" t="str">
        <f>IFERROR(INDEX($BB$7:$BB$506,MATCH(ROWS($AT$7:AT61),$AT$7:$AT$506,0)),"")</f>
        <v/>
      </c>
      <c r="G61" s="416" t="str">
        <f>IFERROR(INDEX($BC$7:$BC$506,MATCH(ROWS($AT$7:AT61),$AT$7:$AT$506,0)),"")</f>
        <v/>
      </c>
      <c r="H61" s="416" t="str">
        <f>IFERROR(INDEX($BD$7:$BD$506,MATCH(ROWS($AT$7:AT61),$AT$7:$AT$506,0)),"")</f>
        <v/>
      </c>
      <c r="I61" s="276"/>
      <c r="J61" s="277"/>
      <c r="K61" s="420" t="str">
        <f>IFERROR(INDEX($BE$7:$BE$506,MATCH(ROWS($AT$7:AT61),$AT$7:$AT$506,0)),"")</f>
        <v/>
      </c>
      <c r="L61" s="136"/>
      <c r="AT61">
        <f t="shared" si="0"/>
        <v>55</v>
      </c>
      <c r="AU61">
        <f>COUNTIF($AZ$7:AZ61,AZ61)</f>
        <v>55</v>
      </c>
      <c r="AV61">
        <f t="shared" si="1"/>
        <v>0</v>
      </c>
      <c r="AW61">
        <f>IF(Nut_StatusTool!A61="","",Nut_StatusTool!A61)</f>
        <v>55</v>
      </c>
      <c r="AX61" t="str">
        <f>IF(Nut_StatusTool!B61="","",Nut_StatusTool!B61)</f>
        <v/>
      </c>
      <c r="AY61" t="str">
        <f>IF(Nut_StatusTool!C61="","",Nut_StatusTool!C61)</f>
        <v/>
      </c>
      <c r="AZ61">
        <f>Nut_StatusTool!D61</f>
        <v>0</v>
      </c>
      <c r="BA61" t="str">
        <f>IF(Nut_StatusTool!E61="","",Nut_StatusTool!E61)</f>
        <v/>
      </c>
      <c r="BB61" t="str">
        <f>IF(Nut_StatusTool!F61="","",Nut_StatusTool!F61)</f>
        <v/>
      </c>
      <c r="BC61" t="str">
        <f>IF(Nut_StatusTool!G61="","",Nut_StatusTool!G61)</f>
        <v/>
      </c>
      <c r="BD61" s="430" t="str">
        <f t="shared" si="2"/>
        <v/>
      </c>
      <c r="BE61" t="str">
        <f t="shared" si="3"/>
        <v/>
      </c>
      <c r="BF61" t="str">
        <f>IF(Nut_StatusTool!I61="","",Nut_StatusTool!I61)</f>
        <v/>
      </c>
      <c r="BG61" t="str">
        <f>IF(Nut_StatusTool!J61="","",Nut_StatusTool!J61)</f>
        <v/>
      </c>
    </row>
    <row r="62" spans="1:59">
      <c r="A62" s="411">
        <f>IFERROR(INDEX($AW$7:$AW$506,MATCH(ROWS($AT$7:AT62),$AT$7:$AT$506,0)),"")</f>
        <v>56</v>
      </c>
      <c r="B62" s="412" t="str">
        <f>IFERROR(INDEX($AX$7:$AX$506,MATCH(ROWS($AT$7:AT62),$AT$7:$AT$506,0)),"")</f>
        <v/>
      </c>
      <c r="C62" s="412" t="str">
        <f>IFERROR(INDEX($AY$7:$AY$506,MATCH(ROWS($AT$7:AT62),$AT$7:$AT$506,0)),"")</f>
        <v/>
      </c>
      <c r="D62" s="413">
        <f>IFERROR(INDEX($AZ$7:$AZ$506,MATCH(ROWS($AT$7:AT62),$AT$7:$AT$506,0)),"")</f>
        <v>0</v>
      </c>
      <c r="E62" s="414" t="str">
        <f>IFERROR(INDEX($BA$7:$BA$506,MATCH(ROWS($AT$7:AT62),$AT$7:$AT$506,0)),"")</f>
        <v/>
      </c>
      <c r="F62" s="415" t="str">
        <f>IFERROR(INDEX($BB$7:$BB$506,MATCH(ROWS($AT$7:AT62),$AT$7:$AT$506,0)),"")</f>
        <v/>
      </c>
      <c r="G62" s="416" t="str">
        <f>IFERROR(INDEX($BC$7:$BC$506,MATCH(ROWS($AT$7:AT62),$AT$7:$AT$506,0)),"")</f>
        <v/>
      </c>
      <c r="H62" s="416" t="str">
        <f>IFERROR(INDEX($BD$7:$BD$506,MATCH(ROWS($AT$7:AT62),$AT$7:$AT$506,0)),"")</f>
        <v/>
      </c>
      <c r="I62" s="276"/>
      <c r="J62" s="277"/>
      <c r="K62" s="420" t="str">
        <f>IFERROR(INDEX($BE$7:$BE$506,MATCH(ROWS($AT$7:AT62),$AT$7:$AT$506,0)),"")</f>
        <v/>
      </c>
      <c r="L62" s="136"/>
      <c r="AT62">
        <f t="shared" si="0"/>
        <v>56</v>
      </c>
      <c r="AU62">
        <f>COUNTIF($AZ$7:AZ62,AZ62)</f>
        <v>56</v>
      </c>
      <c r="AV62">
        <f t="shared" si="1"/>
        <v>0</v>
      </c>
      <c r="AW62">
        <f>IF(Nut_StatusTool!A62="","",Nut_StatusTool!A62)</f>
        <v>56</v>
      </c>
      <c r="AX62" t="str">
        <f>IF(Nut_StatusTool!B62="","",Nut_StatusTool!B62)</f>
        <v/>
      </c>
      <c r="AY62" t="str">
        <f>IF(Nut_StatusTool!C62="","",Nut_StatusTool!C62)</f>
        <v/>
      </c>
      <c r="AZ62">
        <f>Nut_StatusTool!D62</f>
        <v>0</v>
      </c>
      <c r="BA62" t="str">
        <f>IF(Nut_StatusTool!E62="","",Nut_StatusTool!E62)</f>
        <v/>
      </c>
      <c r="BB62" t="str">
        <f>IF(Nut_StatusTool!F62="","",Nut_StatusTool!F62)</f>
        <v/>
      </c>
      <c r="BC62" t="str">
        <f>IF(Nut_StatusTool!G62="","",Nut_StatusTool!G62)</f>
        <v/>
      </c>
      <c r="BD62" s="430" t="str">
        <f t="shared" si="2"/>
        <v/>
      </c>
      <c r="BE62" t="str">
        <f t="shared" si="3"/>
        <v/>
      </c>
      <c r="BF62" t="str">
        <f>IF(Nut_StatusTool!I62="","",Nut_StatusTool!I62)</f>
        <v/>
      </c>
      <c r="BG62" t="str">
        <f>IF(Nut_StatusTool!J62="","",Nut_StatusTool!J62)</f>
        <v/>
      </c>
    </row>
    <row r="63" spans="1:59">
      <c r="A63" s="411">
        <f>IFERROR(INDEX($AW$7:$AW$506,MATCH(ROWS($AT$7:AT63),$AT$7:$AT$506,0)),"")</f>
        <v>57</v>
      </c>
      <c r="B63" s="412" t="str">
        <f>IFERROR(INDEX($AX$7:$AX$506,MATCH(ROWS($AT$7:AT63),$AT$7:$AT$506,0)),"")</f>
        <v/>
      </c>
      <c r="C63" s="412" t="str">
        <f>IFERROR(INDEX($AY$7:$AY$506,MATCH(ROWS($AT$7:AT63),$AT$7:$AT$506,0)),"")</f>
        <v/>
      </c>
      <c r="D63" s="413">
        <f>IFERROR(INDEX($AZ$7:$AZ$506,MATCH(ROWS($AT$7:AT63),$AT$7:$AT$506,0)),"")</f>
        <v>0</v>
      </c>
      <c r="E63" s="414" t="str">
        <f>IFERROR(INDEX($BA$7:$BA$506,MATCH(ROWS($AT$7:AT63),$AT$7:$AT$506,0)),"")</f>
        <v/>
      </c>
      <c r="F63" s="415" t="str">
        <f>IFERROR(INDEX($BB$7:$BB$506,MATCH(ROWS($AT$7:AT63),$AT$7:$AT$506,0)),"")</f>
        <v/>
      </c>
      <c r="G63" s="416" t="str">
        <f>IFERROR(INDEX($BC$7:$BC$506,MATCH(ROWS($AT$7:AT63),$AT$7:$AT$506,0)),"")</f>
        <v/>
      </c>
      <c r="H63" s="416" t="str">
        <f>IFERROR(INDEX($BD$7:$BD$506,MATCH(ROWS($AT$7:AT63),$AT$7:$AT$506,0)),"")</f>
        <v/>
      </c>
      <c r="I63" s="276"/>
      <c r="J63" s="277"/>
      <c r="K63" s="420" t="str">
        <f>IFERROR(INDEX($BE$7:$BE$506,MATCH(ROWS($AT$7:AT63),$AT$7:$AT$506,0)),"")</f>
        <v/>
      </c>
      <c r="L63" s="136"/>
      <c r="AT63">
        <f t="shared" si="0"/>
        <v>57</v>
      </c>
      <c r="AU63">
        <f>COUNTIF($AZ$7:AZ63,AZ63)</f>
        <v>57</v>
      </c>
      <c r="AV63">
        <f t="shared" si="1"/>
        <v>0</v>
      </c>
      <c r="AW63">
        <f>IF(Nut_StatusTool!A63="","",Nut_StatusTool!A63)</f>
        <v>57</v>
      </c>
      <c r="AX63" t="str">
        <f>IF(Nut_StatusTool!B63="","",Nut_StatusTool!B63)</f>
        <v/>
      </c>
      <c r="AY63" t="str">
        <f>IF(Nut_StatusTool!C63="","",Nut_StatusTool!C63)</f>
        <v/>
      </c>
      <c r="AZ63">
        <f>Nut_StatusTool!D63</f>
        <v>0</v>
      </c>
      <c r="BA63" t="str">
        <f>IF(Nut_StatusTool!E63="","",Nut_StatusTool!E63)</f>
        <v/>
      </c>
      <c r="BB63" t="str">
        <f>IF(Nut_StatusTool!F63="","",Nut_StatusTool!F63)</f>
        <v/>
      </c>
      <c r="BC63" t="str">
        <f>IF(Nut_StatusTool!G63="","",Nut_StatusTool!G63)</f>
        <v/>
      </c>
      <c r="BD63" s="430" t="str">
        <f t="shared" si="2"/>
        <v/>
      </c>
      <c r="BE63" t="str">
        <f t="shared" si="3"/>
        <v/>
      </c>
      <c r="BF63" t="str">
        <f>IF(Nut_StatusTool!I63="","",Nut_StatusTool!I63)</f>
        <v/>
      </c>
      <c r="BG63" t="str">
        <f>IF(Nut_StatusTool!J63="","",Nut_StatusTool!J63)</f>
        <v/>
      </c>
    </row>
    <row r="64" spans="1:59">
      <c r="A64" s="411">
        <f>IFERROR(INDEX($AW$7:$AW$506,MATCH(ROWS($AT$7:AT64),$AT$7:$AT$506,0)),"")</f>
        <v>58</v>
      </c>
      <c r="B64" s="412" t="str">
        <f>IFERROR(INDEX($AX$7:$AX$506,MATCH(ROWS($AT$7:AT64),$AT$7:$AT$506,0)),"")</f>
        <v/>
      </c>
      <c r="C64" s="412" t="str">
        <f>IFERROR(INDEX($AY$7:$AY$506,MATCH(ROWS($AT$7:AT64),$AT$7:$AT$506,0)),"")</f>
        <v/>
      </c>
      <c r="D64" s="413">
        <f>IFERROR(INDEX($AZ$7:$AZ$506,MATCH(ROWS($AT$7:AT64),$AT$7:$AT$506,0)),"")</f>
        <v>0</v>
      </c>
      <c r="E64" s="414" t="str">
        <f>IFERROR(INDEX($BA$7:$BA$506,MATCH(ROWS($AT$7:AT64),$AT$7:$AT$506,0)),"")</f>
        <v/>
      </c>
      <c r="F64" s="415" t="str">
        <f>IFERROR(INDEX($BB$7:$BB$506,MATCH(ROWS($AT$7:AT64),$AT$7:$AT$506,0)),"")</f>
        <v/>
      </c>
      <c r="G64" s="416" t="str">
        <f>IFERROR(INDEX($BC$7:$BC$506,MATCH(ROWS($AT$7:AT64),$AT$7:$AT$506,0)),"")</f>
        <v/>
      </c>
      <c r="H64" s="416" t="str">
        <f>IFERROR(INDEX($BD$7:$BD$506,MATCH(ROWS($AT$7:AT64),$AT$7:$AT$506,0)),"")</f>
        <v/>
      </c>
      <c r="I64" s="276"/>
      <c r="J64" s="277"/>
      <c r="K64" s="420" t="str">
        <f>IFERROR(INDEX($BE$7:$BE$506,MATCH(ROWS($AT$7:AT64),$AT$7:$AT$506,0)),"")</f>
        <v/>
      </c>
      <c r="L64" s="136"/>
      <c r="AT64">
        <f t="shared" si="0"/>
        <v>58</v>
      </c>
      <c r="AU64">
        <f>COUNTIF($AZ$7:AZ64,AZ64)</f>
        <v>58</v>
      </c>
      <c r="AV64">
        <f t="shared" si="1"/>
        <v>0</v>
      </c>
      <c r="AW64">
        <f>IF(Nut_StatusTool!A64="","",Nut_StatusTool!A64)</f>
        <v>58</v>
      </c>
      <c r="AX64" t="str">
        <f>IF(Nut_StatusTool!B64="","",Nut_StatusTool!B64)</f>
        <v/>
      </c>
      <c r="AY64" t="str">
        <f>IF(Nut_StatusTool!C64="","",Nut_StatusTool!C64)</f>
        <v/>
      </c>
      <c r="AZ64">
        <f>Nut_StatusTool!D64</f>
        <v>0</v>
      </c>
      <c r="BA64" t="str">
        <f>IF(Nut_StatusTool!E64="","",Nut_StatusTool!E64)</f>
        <v/>
      </c>
      <c r="BB64" t="str">
        <f>IF(Nut_StatusTool!F64="","",Nut_StatusTool!F64)</f>
        <v/>
      </c>
      <c r="BC64" t="str">
        <f>IF(Nut_StatusTool!G64="","",Nut_StatusTool!G64)</f>
        <v/>
      </c>
      <c r="BD64" s="430" t="str">
        <f t="shared" si="2"/>
        <v/>
      </c>
      <c r="BE64" t="str">
        <f t="shared" si="3"/>
        <v/>
      </c>
      <c r="BF64" t="str">
        <f>IF(Nut_StatusTool!I64="","",Nut_StatusTool!I64)</f>
        <v/>
      </c>
      <c r="BG64" t="str">
        <f>IF(Nut_StatusTool!J64="","",Nut_StatusTool!J64)</f>
        <v/>
      </c>
    </row>
    <row r="65" spans="1:59">
      <c r="A65" s="411">
        <f>IFERROR(INDEX($AW$7:$AW$506,MATCH(ROWS($AT$7:AT65),$AT$7:$AT$506,0)),"")</f>
        <v>59</v>
      </c>
      <c r="B65" s="412" t="str">
        <f>IFERROR(INDEX($AX$7:$AX$506,MATCH(ROWS($AT$7:AT65),$AT$7:$AT$506,0)),"")</f>
        <v/>
      </c>
      <c r="C65" s="412" t="str">
        <f>IFERROR(INDEX($AY$7:$AY$506,MATCH(ROWS($AT$7:AT65),$AT$7:$AT$506,0)),"")</f>
        <v/>
      </c>
      <c r="D65" s="413">
        <f>IFERROR(INDEX($AZ$7:$AZ$506,MATCH(ROWS($AT$7:AT65),$AT$7:$AT$506,0)),"")</f>
        <v>0</v>
      </c>
      <c r="E65" s="414" t="str">
        <f>IFERROR(INDEX($BA$7:$BA$506,MATCH(ROWS($AT$7:AT65),$AT$7:$AT$506,0)),"")</f>
        <v/>
      </c>
      <c r="F65" s="415" t="str">
        <f>IFERROR(INDEX($BB$7:$BB$506,MATCH(ROWS($AT$7:AT65),$AT$7:$AT$506,0)),"")</f>
        <v/>
      </c>
      <c r="G65" s="416" t="str">
        <f>IFERROR(INDEX($BC$7:$BC$506,MATCH(ROWS($AT$7:AT65),$AT$7:$AT$506,0)),"")</f>
        <v/>
      </c>
      <c r="H65" s="416" t="str">
        <f>IFERROR(INDEX($BD$7:$BD$506,MATCH(ROWS($AT$7:AT65),$AT$7:$AT$506,0)),"")</f>
        <v/>
      </c>
      <c r="I65" s="276"/>
      <c r="J65" s="277"/>
      <c r="K65" s="420" t="str">
        <f>IFERROR(INDEX($BE$7:$BE$506,MATCH(ROWS($AT$7:AT65),$AT$7:$AT$506,0)),"")</f>
        <v/>
      </c>
      <c r="L65" s="136"/>
      <c r="AT65">
        <f t="shared" si="0"/>
        <v>59</v>
      </c>
      <c r="AU65">
        <f>COUNTIF($AZ$7:AZ65,AZ65)</f>
        <v>59</v>
      </c>
      <c r="AV65">
        <f t="shared" si="1"/>
        <v>0</v>
      </c>
      <c r="AW65">
        <f>IF(Nut_StatusTool!A65="","",Nut_StatusTool!A65)</f>
        <v>59</v>
      </c>
      <c r="AX65" t="str">
        <f>IF(Nut_StatusTool!B65="","",Nut_StatusTool!B65)</f>
        <v/>
      </c>
      <c r="AY65" t="str">
        <f>IF(Nut_StatusTool!C65="","",Nut_StatusTool!C65)</f>
        <v/>
      </c>
      <c r="AZ65">
        <f>Nut_StatusTool!D65</f>
        <v>0</v>
      </c>
      <c r="BA65" t="str">
        <f>IF(Nut_StatusTool!E65="","",Nut_StatusTool!E65)</f>
        <v/>
      </c>
      <c r="BB65" t="str">
        <f>IF(Nut_StatusTool!F65="","",Nut_StatusTool!F65)</f>
        <v/>
      </c>
      <c r="BC65" t="str">
        <f>IF(Nut_StatusTool!G65="","",Nut_StatusTool!G65)</f>
        <v/>
      </c>
      <c r="BD65" s="430" t="str">
        <f t="shared" si="2"/>
        <v/>
      </c>
      <c r="BE65" t="str">
        <f t="shared" si="3"/>
        <v/>
      </c>
      <c r="BF65" t="str">
        <f>IF(Nut_StatusTool!I65="","",Nut_StatusTool!I65)</f>
        <v/>
      </c>
      <c r="BG65" t="str">
        <f>IF(Nut_StatusTool!J65="","",Nut_StatusTool!J65)</f>
        <v/>
      </c>
    </row>
    <row r="66" spans="1:59">
      <c r="A66" s="411">
        <f>IFERROR(INDEX($AW$7:$AW$506,MATCH(ROWS($AT$7:AT66),$AT$7:$AT$506,0)),"")</f>
        <v>60</v>
      </c>
      <c r="B66" s="412" t="str">
        <f>IFERROR(INDEX($AX$7:$AX$506,MATCH(ROWS($AT$7:AT66),$AT$7:$AT$506,0)),"")</f>
        <v/>
      </c>
      <c r="C66" s="412" t="str">
        <f>IFERROR(INDEX($AY$7:$AY$506,MATCH(ROWS($AT$7:AT66),$AT$7:$AT$506,0)),"")</f>
        <v/>
      </c>
      <c r="D66" s="413">
        <f>IFERROR(INDEX($AZ$7:$AZ$506,MATCH(ROWS($AT$7:AT66),$AT$7:$AT$506,0)),"")</f>
        <v>0</v>
      </c>
      <c r="E66" s="414" t="str">
        <f>IFERROR(INDEX($BA$7:$BA$506,MATCH(ROWS($AT$7:AT66),$AT$7:$AT$506,0)),"")</f>
        <v/>
      </c>
      <c r="F66" s="415" t="str">
        <f>IFERROR(INDEX($BB$7:$BB$506,MATCH(ROWS($AT$7:AT66),$AT$7:$AT$506,0)),"")</f>
        <v/>
      </c>
      <c r="G66" s="416" t="str">
        <f>IFERROR(INDEX($BC$7:$BC$506,MATCH(ROWS($AT$7:AT66),$AT$7:$AT$506,0)),"")</f>
        <v/>
      </c>
      <c r="H66" s="416" t="str">
        <f>IFERROR(INDEX($BD$7:$BD$506,MATCH(ROWS($AT$7:AT66),$AT$7:$AT$506,0)),"")</f>
        <v/>
      </c>
      <c r="I66" s="276"/>
      <c r="J66" s="277"/>
      <c r="K66" s="420" t="str">
        <f>IFERROR(INDEX($BE$7:$BE$506,MATCH(ROWS($AT$7:AT66),$AT$7:$AT$506,0)),"")</f>
        <v/>
      </c>
      <c r="L66" s="136"/>
      <c r="AT66">
        <f t="shared" si="0"/>
        <v>60</v>
      </c>
      <c r="AU66">
        <f>COUNTIF($AZ$7:AZ66,AZ66)</f>
        <v>60</v>
      </c>
      <c r="AV66">
        <f t="shared" si="1"/>
        <v>0</v>
      </c>
      <c r="AW66">
        <f>IF(Nut_StatusTool!A66="","",Nut_StatusTool!A66)</f>
        <v>60</v>
      </c>
      <c r="AX66" t="str">
        <f>IF(Nut_StatusTool!B66="","",Nut_StatusTool!B66)</f>
        <v/>
      </c>
      <c r="AY66" t="str">
        <f>IF(Nut_StatusTool!C66="","",Nut_StatusTool!C66)</f>
        <v/>
      </c>
      <c r="AZ66">
        <f>Nut_StatusTool!D66</f>
        <v>0</v>
      </c>
      <c r="BA66" t="str">
        <f>IF(Nut_StatusTool!E66="","",Nut_StatusTool!E66)</f>
        <v/>
      </c>
      <c r="BB66" t="str">
        <f>IF(Nut_StatusTool!F66="","",Nut_StatusTool!F66)</f>
        <v/>
      </c>
      <c r="BC66" t="str">
        <f>IF(Nut_StatusTool!G66="","",Nut_StatusTool!G66)</f>
        <v/>
      </c>
      <c r="BD66" s="430" t="str">
        <f t="shared" si="2"/>
        <v/>
      </c>
      <c r="BE66" t="str">
        <f t="shared" si="3"/>
        <v/>
      </c>
      <c r="BF66" t="str">
        <f>IF(Nut_StatusTool!I66="","",Nut_StatusTool!I66)</f>
        <v/>
      </c>
      <c r="BG66" t="str">
        <f>IF(Nut_StatusTool!J66="","",Nut_StatusTool!J66)</f>
        <v/>
      </c>
    </row>
    <row r="67" spans="1:59">
      <c r="A67" s="411">
        <f>IFERROR(INDEX($AW$7:$AW$506,MATCH(ROWS($AT$7:AT67),$AT$7:$AT$506,0)),"")</f>
        <v>61</v>
      </c>
      <c r="B67" s="412" t="str">
        <f>IFERROR(INDEX($AX$7:$AX$506,MATCH(ROWS($AT$7:AT67),$AT$7:$AT$506,0)),"")</f>
        <v/>
      </c>
      <c r="C67" s="412" t="str">
        <f>IFERROR(INDEX($AY$7:$AY$506,MATCH(ROWS($AT$7:AT67),$AT$7:$AT$506,0)),"")</f>
        <v/>
      </c>
      <c r="D67" s="413">
        <f>IFERROR(INDEX($AZ$7:$AZ$506,MATCH(ROWS($AT$7:AT67),$AT$7:$AT$506,0)),"")</f>
        <v>0</v>
      </c>
      <c r="E67" s="414" t="str">
        <f>IFERROR(INDEX($BA$7:$BA$506,MATCH(ROWS($AT$7:AT67),$AT$7:$AT$506,0)),"")</f>
        <v/>
      </c>
      <c r="F67" s="415" t="str">
        <f>IFERROR(INDEX($BB$7:$BB$506,MATCH(ROWS($AT$7:AT67),$AT$7:$AT$506,0)),"")</f>
        <v/>
      </c>
      <c r="G67" s="416" t="str">
        <f>IFERROR(INDEX($BC$7:$BC$506,MATCH(ROWS($AT$7:AT67),$AT$7:$AT$506,0)),"")</f>
        <v/>
      </c>
      <c r="H67" s="416" t="str">
        <f>IFERROR(INDEX($BD$7:$BD$506,MATCH(ROWS($AT$7:AT67),$AT$7:$AT$506,0)),"")</f>
        <v/>
      </c>
      <c r="I67" s="276"/>
      <c r="J67" s="277"/>
      <c r="K67" s="420" t="str">
        <f>IFERROR(INDEX($BE$7:$BE$506,MATCH(ROWS($AT$7:AT67),$AT$7:$AT$506,0)),"")</f>
        <v/>
      </c>
      <c r="L67" s="136"/>
      <c r="AT67">
        <f t="shared" si="0"/>
        <v>61</v>
      </c>
      <c r="AU67">
        <f>COUNTIF($AZ$7:AZ67,AZ67)</f>
        <v>61</v>
      </c>
      <c r="AV67">
        <f t="shared" si="1"/>
        <v>0</v>
      </c>
      <c r="AW67">
        <f>IF(Nut_StatusTool!A67="","",Nut_StatusTool!A67)</f>
        <v>61</v>
      </c>
      <c r="AX67" t="str">
        <f>IF(Nut_StatusTool!B67="","",Nut_StatusTool!B67)</f>
        <v/>
      </c>
      <c r="AY67" t="str">
        <f>IF(Nut_StatusTool!C67="","",Nut_StatusTool!C67)</f>
        <v/>
      </c>
      <c r="AZ67">
        <f>Nut_StatusTool!D67</f>
        <v>0</v>
      </c>
      <c r="BA67" t="str">
        <f>IF(Nut_StatusTool!E67="","",Nut_StatusTool!E67)</f>
        <v/>
      </c>
      <c r="BB67" t="str">
        <f>IF(Nut_StatusTool!F67="","",Nut_StatusTool!F67)</f>
        <v/>
      </c>
      <c r="BC67" t="str">
        <f>IF(Nut_StatusTool!G67="","",Nut_StatusTool!G67)</f>
        <v/>
      </c>
      <c r="BD67" s="430" t="str">
        <f t="shared" si="2"/>
        <v/>
      </c>
      <c r="BE67" t="str">
        <f t="shared" si="3"/>
        <v/>
      </c>
      <c r="BF67" t="str">
        <f>IF(Nut_StatusTool!I67="","",Nut_StatusTool!I67)</f>
        <v/>
      </c>
      <c r="BG67" t="str">
        <f>IF(Nut_StatusTool!J67="","",Nut_StatusTool!J67)</f>
        <v/>
      </c>
    </row>
    <row r="68" spans="1:59">
      <c r="A68" s="411">
        <f>IFERROR(INDEX($AW$7:$AW$506,MATCH(ROWS($AT$7:AT68),$AT$7:$AT$506,0)),"")</f>
        <v>62</v>
      </c>
      <c r="B68" s="412" t="str">
        <f>IFERROR(INDEX($AX$7:$AX$506,MATCH(ROWS($AT$7:AT68),$AT$7:$AT$506,0)),"")</f>
        <v/>
      </c>
      <c r="C68" s="412" t="str">
        <f>IFERROR(INDEX($AY$7:$AY$506,MATCH(ROWS($AT$7:AT68),$AT$7:$AT$506,0)),"")</f>
        <v/>
      </c>
      <c r="D68" s="413">
        <f>IFERROR(INDEX($AZ$7:$AZ$506,MATCH(ROWS($AT$7:AT68),$AT$7:$AT$506,0)),"")</f>
        <v>0</v>
      </c>
      <c r="E68" s="414" t="str">
        <f>IFERROR(INDEX($BA$7:$BA$506,MATCH(ROWS($AT$7:AT68),$AT$7:$AT$506,0)),"")</f>
        <v/>
      </c>
      <c r="F68" s="415" t="str">
        <f>IFERROR(INDEX($BB$7:$BB$506,MATCH(ROWS($AT$7:AT68),$AT$7:$AT$506,0)),"")</f>
        <v/>
      </c>
      <c r="G68" s="416" t="str">
        <f>IFERROR(INDEX($BC$7:$BC$506,MATCH(ROWS($AT$7:AT68),$AT$7:$AT$506,0)),"")</f>
        <v/>
      </c>
      <c r="H68" s="416" t="str">
        <f>IFERROR(INDEX($BD$7:$BD$506,MATCH(ROWS($AT$7:AT68),$AT$7:$AT$506,0)),"")</f>
        <v/>
      </c>
      <c r="I68" s="276"/>
      <c r="J68" s="277"/>
      <c r="K68" s="420" t="str">
        <f>IFERROR(INDEX($BE$7:$BE$506,MATCH(ROWS($AT$7:AT68),$AT$7:$AT$506,0)),"")</f>
        <v/>
      </c>
      <c r="L68" s="136"/>
      <c r="AT68">
        <f t="shared" si="0"/>
        <v>62</v>
      </c>
      <c r="AU68">
        <f>COUNTIF($AZ$7:AZ68,AZ68)</f>
        <v>62</v>
      </c>
      <c r="AV68">
        <f t="shared" si="1"/>
        <v>0</v>
      </c>
      <c r="AW68">
        <f>IF(Nut_StatusTool!A68="","",Nut_StatusTool!A68)</f>
        <v>62</v>
      </c>
      <c r="AX68" t="str">
        <f>IF(Nut_StatusTool!B68="","",Nut_StatusTool!B68)</f>
        <v/>
      </c>
      <c r="AY68" t="str">
        <f>IF(Nut_StatusTool!C68="","",Nut_StatusTool!C68)</f>
        <v/>
      </c>
      <c r="AZ68">
        <f>Nut_StatusTool!D68</f>
        <v>0</v>
      </c>
      <c r="BA68" t="str">
        <f>IF(Nut_StatusTool!E68="","",Nut_StatusTool!E68)</f>
        <v/>
      </c>
      <c r="BB68" t="str">
        <f>IF(Nut_StatusTool!F68="","",Nut_StatusTool!F68)</f>
        <v/>
      </c>
      <c r="BC68" t="str">
        <f>IF(Nut_StatusTool!G68="","",Nut_StatusTool!G68)</f>
        <v/>
      </c>
      <c r="BD68" s="430" t="str">
        <f t="shared" si="2"/>
        <v/>
      </c>
      <c r="BE68" t="str">
        <f t="shared" si="3"/>
        <v/>
      </c>
      <c r="BF68" t="str">
        <f>IF(Nut_StatusTool!I68="","",Nut_StatusTool!I68)</f>
        <v/>
      </c>
      <c r="BG68" t="str">
        <f>IF(Nut_StatusTool!J68="","",Nut_StatusTool!J68)</f>
        <v/>
      </c>
    </row>
    <row r="69" spans="1:59">
      <c r="A69" s="411">
        <f>IFERROR(INDEX($AW$7:$AW$506,MATCH(ROWS($AT$7:AT69),$AT$7:$AT$506,0)),"")</f>
        <v>63</v>
      </c>
      <c r="B69" s="412" t="str">
        <f>IFERROR(INDEX($AX$7:$AX$506,MATCH(ROWS($AT$7:AT69),$AT$7:$AT$506,0)),"")</f>
        <v/>
      </c>
      <c r="C69" s="412" t="str">
        <f>IFERROR(INDEX($AY$7:$AY$506,MATCH(ROWS($AT$7:AT69),$AT$7:$AT$506,0)),"")</f>
        <v/>
      </c>
      <c r="D69" s="413">
        <f>IFERROR(INDEX($AZ$7:$AZ$506,MATCH(ROWS($AT$7:AT69),$AT$7:$AT$506,0)),"")</f>
        <v>0</v>
      </c>
      <c r="E69" s="414" t="str">
        <f>IFERROR(INDEX($BA$7:$BA$506,MATCH(ROWS($AT$7:AT69),$AT$7:$AT$506,0)),"")</f>
        <v/>
      </c>
      <c r="F69" s="415" t="str">
        <f>IFERROR(INDEX($BB$7:$BB$506,MATCH(ROWS($AT$7:AT69),$AT$7:$AT$506,0)),"")</f>
        <v/>
      </c>
      <c r="G69" s="416" t="str">
        <f>IFERROR(INDEX($BC$7:$BC$506,MATCH(ROWS($AT$7:AT69),$AT$7:$AT$506,0)),"")</f>
        <v/>
      </c>
      <c r="H69" s="416" t="str">
        <f>IFERROR(INDEX($BD$7:$BD$506,MATCH(ROWS($AT$7:AT69),$AT$7:$AT$506,0)),"")</f>
        <v/>
      </c>
      <c r="I69" s="276"/>
      <c r="J69" s="277"/>
      <c r="K69" s="420" t="str">
        <f>IFERROR(INDEX($BE$7:$BE$506,MATCH(ROWS($AT$7:AT69),$AT$7:$AT$506,0)),"")</f>
        <v/>
      </c>
      <c r="L69" s="136"/>
      <c r="AT69">
        <f t="shared" si="0"/>
        <v>63</v>
      </c>
      <c r="AU69">
        <f>COUNTIF($AZ$7:AZ69,AZ69)</f>
        <v>63</v>
      </c>
      <c r="AV69">
        <f t="shared" si="1"/>
        <v>0</v>
      </c>
      <c r="AW69">
        <f>IF(Nut_StatusTool!A69="","",Nut_StatusTool!A69)</f>
        <v>63</v>
      </c>
      <c r="AX69" t="str">
        <f>IF(Nut_StatusTool!B69="","",Nut_StatusTool!B69)</f>
        <v/>
      </c>
      <c r="AY69" t="str">
        <f>IF(Nut_StatusTool!C69="","",Nut_StatusTool!C69)</f>
        <v/>
      </c>
      <c r="AZ69">
        <f>Nut_StatusTool!D69</f>
        <v>0</v>
      </c>
      <c r="BA69" t="str">
        <f>IF(Nut_StatusTool!E69="","",Nut_StatusTool!E69)</f>
        <v/>
      </c>
      <c r="BB69" t="str">
        <f>IF(Nut_StatusTool!F69="","",Nut_StatusTool!F69)</f>
        <v/>
      </c>
      <c r="BC69" t="str">
        <f>IF(Nut_StatusTool!G69="","",Nut_StatusTool!G69)</f>
        <v/>
      </c>
      <c r="BD69" s="430" t="str">
        <f t="shared" si="2"/>
        <v/>
      </c>
      <c r="BE69" t="str">
        <f t="shared" si="3"/>
        <v/>
      </c>
      <c r="BF69" t="str">
        <f>IF(Nut_StatusTool!I69="","",Nut_StatusTool!I69)</f>
        <v/>
      </c>
      <c r="BG69" t="str">
        <f>IF(Nut_StatusTool!J69="","",Nut_StatusTool!J69)</f>
        <v/>
      </c>
    </row>
    <row r="70" spans="1:59">
      <c r="A70" s="411">
        <f>IFERROR(INDEX($AW$7:$AW$506,MATCH(ROWS($AT$7:AT70),$AT$7:$AT$506,0)),"")</f>
        <v>64</v>
      </c>
      <c r="B70" s="412" t="str">
        <f>IFERROR(INDEX($AX$7:$AX$506,MATCH(ROWS($AT$7:AT70),$AT$7:$AT$506,0)),"")</f>
        <v/>
      </c>
      <c r="C70" s="412" t="str">
        <f>IFERROR(INDEX($AY$7:$AY$506,MATCH(ROWS($AT$7:AT70),$AT$7:$AT$506,0)),"")</f>
        <v/>
      </c>
      <c r="D70" s="413">
        <f>IFERROR(INDEX($AZ$7:$AZ$506,MATCH(ROWS($AT$7:AT70),$AT$7:$AT$506,0)),"")</f>
        <v>0</v>
      </c>
      <c r="E70" s="414" t="str">
        <f>IFERROR(INDEX($BA$7:$BA$506,MATCH(ROWS($AT$7:AT70),$AT$7:$AT$506,0)),"")</f>
        <v/>
      </c>
      <c r="F70" s="415" t="str">
        <f>IFERROR(INDEX($BB$7:$BB$506,MATCH(ROWS($AT$7:AT70),$AT$7:$AT$506,0)),"")</f>
        <v/>
      </c>
      <c r="G70" s="416" t="str">
        <f>IFERROR(INDEX($BC$7:$BC$506,MATCH(ROWS($AT$7:AT70),$AT$7:$AT$506,0)),"")</f>
        <v/>
      </c>
      <c r="H70" s="416" t="str">
        <f>IFERROR(INDEX($BD$7:$BD$506,MATCH(ROWS($AT$7:AT70),$AT$7:$AT$506,0)),"")</f>
        <v/>
      </c>
      <c r="I70" s="276"/>
      <c r="J70" s="277"/>
      <c r="K70" s="420" t="str">
        <f>IFERROR(INDEX($BE$7:$BE$506,MATCH(ROWS($AT$7:AT70),$AT$7:$AT$506,0)),"")</f>
        <v/>
      </c>
      <c r="L70" s="136"/>
      <c r="AT70">
        <f t="shared" si="0"/>
        <v>64</v>
      </c>
      <c r="AU70">
        <f>COUNTIF($AZ$7:AZ70,AZ70)</f>
        <v>64</v>
      </c>
      <c r="AV70">
        <f t="shared" si="1"/>
        <v>0</v>
      </c>
      <c r="AW70">
        <f>IF(Nut_StatusTool!A70="","",Nut_StatusTool!A70)</f>
        <v>64</v>
      </c>
      <c r="AX70" t="str">
        <f>IF(Nut_StatusTool!B70="","",Nut_StatusTool!B70)</f>
        <v/>
      </c>
      <c r="AY70" t="str">
        <f>IF(Nut_StatusTool!C70="","",Nut_StatusTool!C70)</f>
        <v/>
      </c>
      <c r="AZ70">
        <f>Nut_StatusTool!D70</f>
        <v>0</v>
      </c>
      <c r="BA70" t="str">
        <f>IF(Nut_StatusTool!E70="","",Nut_StatusTool!E70)</f>
        <v/>
      </c>
      <c r="BB70" t="str">
        <f>IF(Nut_StatusTool!F70="","",Nut_StatusTool!F70)</f>
        <v/>
      </c>
      <c r="BC70" t="str">
        <f>IF(Nut_StatusTool!G70="","",Nut_StatusTool!G70)</f>
        <v/>
      </c>
      <c r="BD70" s="430" t="str">
        <f t="shared" si="2"/>
        <v/>
      </c>
      <c r="BE70" t="str">
        <f t="shared" si="3"/>
        <v/>
      </c>
      <c r="BF70" t="str">
        <f>IF(Nut_StatusTool!I70="","",Nut_StatusTool!I70)</f>
        <v/>
      </c>
      <c r="BG70" t="str">
        <f>IF(Nut_StatusTool!J70="","",Nut_StatusTool!J70)</f>
        <v/>
      </c>
    </row>
    <row r="71" spans="1:59">
      <c r="A71" s="411">
        <f>IFERROR(INDEX($AW$7:$AW$506,MATCH(ROWS($AT$7:AT71),$AT$7:$AT$506,0)),"")</f>
        <v>65</v>
      </c>
      <c r="B71" s="412" t="str">
        <f>IFERROR(INDEX($AX$7:$AX$506,MATCH(ROWS($AT$7:AT71),$AT$7:$AT$506,0)),"")</f>
        <v/>
      </c>
      <c r="C71" s="412" t="str">
        <f>IFERROR(INDEX($AY$7:$AY$506,MATCH(ROWS($AT$7:AT71),$AT$7:$AT$506,0)),"")</f>
        <v/>
      </c>
      <c r="D71" s="413">
        <f>IFERROR(INDEX($AZ$7:$AZ$506,MATCH(ROWS($AT$7:AT71),$AT$7:$AT$506,0)),"")</f>
        <v>0</v>
      </c>
      <c r="E71" s="414" t="str">
        <f>IFERROR(INDEX($BA$7:$BA$506,MATCH(ROWS($AT$7:AT71),$AT$7:$AT$506,0)),"")</f>
        <v/>
      </c>
      <c r="F71" s="415" t="str">
        <f>IFERROR(INDEX($BB$7:$BB$506,MATCH(ROWS($AT$7:AT71),$AT$7:$AT$506,0)),"")</f>
        <v/>
      </c>
      <c r="G71" s="416" t="str">
        <f>IFERROR(INDEX($BC$7:$BC$506,MATCH(ROWS($AT$7:AT71),$AT$7:$AT$506,0)),"")</f>
        <v/>
      </c>
      <c r="H71" s="416" t="str">
        <f>IFERROR(INDEX($BD$7:$BD$506,MATCH(ROWS($AT$7:AT71),$AT$7:$AT$506,0)),"")</f>
        <v/>
      </c>
      <c r="I71" s="276"/>
      <c r="J71" s="277"/>
      <c r="K71" s="420" t="str">
        <f>IFERROR(INDEX($BE$7:$BE$506,MATCH(ROWS($AT$7:AT71),$AT$7:$AT$506,0)),"")</f>
        <v/>
      </c>
      <c r="L71" s="136"/>
      <c r="AT71">
        <f t="shared" ref="AT71:AT134" si="4">AU71+AV71</f>
        <v>65</v>
      </c>
      <c r="AU71">
        <f>COUNTIF($AZ$7:AZ71,AZ71)</f>
        <v>65</v>
      </c>
      <c r="AV71">
        <f t="shared" si="1"/>
        <v>0</v>
      </c>
      <c r="AW71">
        <f>IF(Nut_StatusTool!A71="","",Nut_StatusTool!A71)</f>
        <v>65</v>
      </c>
      <c r="AX71" t="str">
        <f>IF(Nut_StatusTool!B71="","",Nut_StatusTool!B71)</f>
        <v/>
      </c>
      <c r="AY71" t="str">
        <f>IF(Nut_StatusTool!C71="","",Nut_StatusTool!C71)</f>
        <v/>
      </c>
      <c r="AZ71">
        <f>Nut_StatusTool!D71</f>
        <v>0</v>
      </c>
      <c r="BA71" t="str">
        <f>IF(Nut_StatusTool!E71="","",Nut_StatusTool!E71)</f>
        <v/>
      </c>
      <c r="BB71" t="str">
        <f>IF(Nut_StatusTool!F71="","",Nut_StatusTool!F71)</f>
        <v/>
      </c>
      <c r="BC71" t="str">
        <f>IF(Nut_StatusTool!G71="","",Nut_StatusTool!G71)</f>
        <v/>
      </c>
      <c r="BD71" s="430" t="str">
        <f t="shared" si="2"/>
        <v/>
      </c>
      <c r="BE71" t="str">
        <f t="shared" si="3"/>
        <v/>
      </c>
      <c r="BF71" t="str">
        <f>IF(Nut_StatusTool!I71="","",Nut_StatusTool!I71)</f>
        <v/>
      </c>
      <c r="BG71" t="str">
        <f>IF(Nut_StatusTool!J71="","",Nut_StatusTool!J71)</f>
        <v/>
      </c>
    </row>
    <row r="72" spans="1:59">
      <c r="A72" s="411">
        <f>IFERROR(INDEX($AW$7:$AW$506,MATCH(ROWS($AT$7:AT72),$AT$7:$AT$506,0)),"")</f>
        <v>66</v>
      </c>
      <c r="B72" s="412" t="str">
        <f>IFERROR(INDEX($AX$7:$AX$506,MATCH(ROWS($AT$7:AT72),$AT$7:$AT$506,0)),"")</f>
        <v/>
      </c>
      <c r="C72" s="412" t="str">
        <f>IFERROR(INDEX($AY$7:$AY$506,MATCH(ROWS($AT$7:AT72),$AT$7:$AT$506,0)),"")</f>
        <v/>
      </c>
      <c r="D72" s="413">
        <f>IFERROR(INDEX($AZ$7:$AZ$506,MATCH(ROWS($AT$7:AT72),$AT$7:$AT$506,0)),"")</f>
        <v>0</v>
      </c>
      <c r="E72" s="414" t="str">
        <f>IFERROR(INDEX($BA$7:$BA$506,MATCH(ROWS($AT$7:AT72),$AT$7:$AT$506,0)),"")</f>
        <v/>
      </c>
      <c r="F72" s="415" t="str">
        <f>IFERROR(INDEX($BB$7:$BB$506,MATCH(ROWS($AT$7:AT72),$AT$7:$AT$506,0)),"")</f>
        <v/>
      </c>
      <c r="G72" s="416" t="str">
        <f>IFERROR(INDEX($BC$7:$BC$506,MATCH(ROWS($AT$7:AT72),$AT$7:$AT$506,0)),"")</f>
        <v/>
      </c>
      <c r="H72" s="416" t="str">
        <f>IFERROR(INDEX($BD$7:$BD$506,MATCH(ROWS($AT$7:AT72),$AT$7:$AT$506,0)),"")</f>
        <v/>
      </c>
      <c r="I72" s="276"/>
      <c r="J72" s="277"/>
      <c r="K72" s="420" t="str">
        <f>IFERROR(INDEX($BE$7:$BE$506,MATCH(ROWS($AT$7:AT72),$AT$7:$AT$506,0)),"")</f>
        <v/>
      </c>
      <c r="L72" s="136"/>
      <c r="AT72">
        <f t="shared" si="4"/>
        <v>66</v>
      </c>
      <c r="AU72">
        <f>COUNTIF($AZ$7:AZ72,AZ72)</f>
        <v>66</v>
      </c>
      <c r="AV72">
        <f t="shared" ref="AV72:AV135" si="5">COUNTIF($AZ$7:$AZ$506,"&lt;"&amp;$AZ72)</f>
        <v>0</v>
      </c>
      <c r="AW72">
        <f>IF(Nut_StatusTool!A72="","",Nut_StatusTool!A72)</f>
        <v>66</v>
      </c>
      <c r="AX72" t="str">
        <f>IF(Nut_StatusTool!B72="","",Nut_StatusTool!B72)</f>
        <v/>
      </c>
      <c r="AY72" t="str">
        <f>IF(Nut_StatusTool!C72="","",Nut_StatusTool!C72)</f>
        <v/>
      </c>
      <c r="AZ72">
        <f>Nut_StatusTool!D72</f>
        <v>0</v>
      </c>
      <c r="BA72" t="str">
        <f>IF(Nut_StatusTool!E72="","",Nut_StatusTool!E72)</f>
        <v/>
      </c>
      <c r="BB72" t="str">
        <f>IF(Nut_StatusTool!F72="","",Nut_StatusTool!F72)</f>
        <v/>
      </c>
      <c r="BC72" t="str">
        <f>IF(Nut_StatusTool!G72="","",Nut_StatusTool!G72)</f>
        <v/>
      </c>
      <c r="BD72" s="430" t="str">
        <f t="shared" ref="BD72:BD135" si="6">IF(OR(AZ72=0,$J$2=""),"",$J$2)</f>
        <v/>
      </c>
      <c r="BE72" t="str">
        <f t="shared" ref="BE72:BE135" si="7">IF(AND(AZ72=0,BC72=""),"",IF(AND(AZ72&gt;0,BC72=""),"No Birthdate",DATEDIF(BC72,BD72,"m")))</f>
        <v/>
      </c>
      <c r="BF72" t="str">
        <f>IF(Nut_StatusTool!I72="","",Nut_StatusTool!I72)</f>
        <v/>
      </c>
      <c r="BG72" t="str">
        <f>IF(Nut_StatusTool!J72="","",Nut_StatusTool!J72)</f>
        <v/>
      </c>
    </row>
    <row r="73" spans="1:59">
      <c r="A73" s="411">
        <f>IFERROR(INDEX($AW$7:$AW$506,MATCH(ROWS($AT$7:AT73),$AT$7:$AT$506,0)),"")</f>
        <v>67</v>
      </c>
      <c r="B73" s="412" t="str">
        <f>IFERROR(INDEX($AX$7:$AX$506,MATCH(ROWS($AT$7:AT73),$AT$7:$AT$506,0)),"")</f>
        <v/>
      </c>
      <c r="C73" s="412" t="str">
        <f>IFERROR(INDEX($AY$7:$AY$506,MATCH(ROWS($AT$7:AT73),$AT$7:$AT$506,0)),"")</f>
        <v/>
      </c>
      <c r="D73" s="413">
        <f>IFERROR(INDEX($AZ$7:$AZ$506,MATCH(ROWS($AT$7:AT73),$AT$7:$AT$506,0)),"")</f>
        <v>0</v>
      </c>
      <c r="E73" s="414" t="str">
        <f>IFERROR(INDEX($BA$7:$BA$506,MATCH(ROWS($AT$7:AT73),$AT$7:$AT$506,0)),"")</f>
        <v/>
      </c>
      <c r="F73" s="415" t="str">
        <f>IFERROR(INDEX($BB$7:$BB$506,MATCH(ROWS($AT$7:AT73),$AT$7:$AT$506,0)),"")</f>
        <v/>
      </c>
      <c r="G73" s="416" t="str">
        <f>IFERROR(INDEX($BC$7:$BC$506,MATCH(ROWS($AT$7:AT73),$AT$7:$AT$506,0)),"")</f>
        <v/>
      </c>
      <c r="H73" s="416" t="str">
        <f>IFERROR(INDEX($BD$7:$BD$506,MATCH(ROWS($AT$7:AT73),$AT$7:$AT$506,0)),"")</f>
        <v/>
      </c>
      <c r="I73" s="276"/>
      <c r="J73" s="277"/>
      <c r="K73" s="420" t="str">
        <f>IFERROR(INDEX($BE$7:$BE$506,MATCH(ROWS($AT$7:AT73),$AT$7:$AT$506,0)),"")</f>
        <v/>
      </c>
      <c r="L73" s="136"/>
      <c r="AT73">
        <f t="shared" si="4"/>
        <v>67</v>
      </c>
      <c r="AU73">
        <f>COUNTIF($AZ$7:AZ73,AZ73)</f>
        <v>67</v>
      </c>
      <c r="AV73">
        <f t="shared" si="5"/>
        <v>0</v>
      </c>
      <c r="AW73">
        <f>IF(Nut_StatusTool!A73="","",Nut_StatusTool!A73)</f>
        <v>67</v>
      </c>
      <c r="AX73" t="str">
        <f>IF(Nut_StatusTool!B73="","",Nut_StatusTool!B73)</f>
        <v/>
      </c>
      <c r="AY73" t="str">
        <f>IF(Nut_StatusTool!C73="","",Nut_StatusTool!C73)</f>
        <v/>
      </c>
      <c r="AZ73">
        <f>Nut_StatusTool!D73</f>
        <v>0</v>
      </c>
      <c r="BA73" t="str">
        <f>IF(Nut_StatusTool!E73="","",Nut_StatusTool!E73)</f>
        <v/>
      </c>
      <c r="BB73" t="str">
        <f>IF(Nut_StatusTool!F73="","",Nut_StatusTool!F73)</f>
        <v/>
      </c>
      <c r="BC73" t="str">
        <f>IF(Nut_StatusTool!G73="","",Nut_StatusTool!G73)</f>
        <v/>
      </c>
      <c r="BD73" s="430" t="str">
        <f t="shared" si="6"/>
        <v/>
      </c>
      <c r="BE73" t="str">
        <f t="shared" si="7"/>
        <v/>
      </c>
      <c r="BF73" t="str">
        <f>IF(Nut_StatusTool!I73="","",Nut_StatusTool!I73)</f>
        <v/>
      </c>
      <c r="BG73" t="str">
        <f>IF(Nut_StatusTool!J73="","",Nut_StatusTool!J73)</f>
        <v/>
      </c>
    </row>
    <row r="74" spans="1:59">
      <c r="A74" s="411">
        <f>IFERROR(INDEX($AW$7:$AW$506,MATCH(ROWS($AT$7:AT74),$AT$7:$AT$506,0)),"")</f>
        <v>68</v>
      </c>
      <c r="B74" s="412" t="str">
        <f>IFERROR(INDEX($AX$7:$AX$506,MATCH(ROWS($AT$7:AT74),$AT$7:$AT$506,0)),"")</f>
        <v/>
      </c>
      <c r="C74" s="412" t="str">
        <f>IFERROR(INDEX($AY$7:$AY$506,MATCH(ROWS($AT$7:AT74),$AT$7:$AT$506,0)),"")</f>
        <v/>
      </c>
      <c r="D74" s="413">
        <f>IFERROR(INDEX($AZ$7:$AZ$506,MATCH(ROWS($AT$7:AT74),$AT$7:$AT$506,0)),"")</f>
        <v>0</v>
      </c>
      <c r="E74" s="414" t="str">
        <f>IFERROR(INDEX($BA$7:$BA$506,MATCH(ROWS($AT$7:AT74),$AT$7:$AT$506,0)),"")</f>
        <v/>
      </c>
      <c r="F74" s="415" t="str">
        <f>IFERROR(INDEX($BB$7:$BB$506,MATCH(ROWS($AT$7:AT74),$AT$7:$AT$506,0)),"")</f>
        <v/>
      </c>
      <c r="G74" s="416" t="str">
        <f>IFERROR(INDEX($BC$7:$BC$506,MATCH(ROWS($AT$7:AT74),$AT$7:$AT$506,0)),"")</f>
        <v/>
      </c>
      <c r="H74" s="416" t="str">
        <f>IFERROR(INDEX($BD$7:$BD$506,MATCH(ROWS($AT$7:AT74),$AT$7:$AT$506,0)),"")</f>
        <v/>
      </c>
      <c r="I74" s="276"/>
      <c r="J74" s="277"/>
      <c r="K74" s="420" t="str">
        <f>IFERROR(INDEX($BE$7:$BE$506,MATCH(ROWS($AT$7:AT74),$AT$7:$AT$506,0)),"")</f>
        <v/>
      </c>
      <c r="L74" s="136"/>
      <c r="AT74">
        <f t="shared" si="4"/>
        <v>68</v>
      </c>
      <c r="AU74">
        <f>COUNTIF($AZ$7:AZ74,AZ74)</f>
        <v>68</v>
      </c>
      <c r="AV74">
        <f t="shared" si="5"/>
        <v>0</v>
      </c>
      <c r="AW74">
        <f>IF(Nut_StatusTool!A74="","",Nut_StatusTool!A74)</f>
        <v>68</v>
      </c>
      <c r="AX74" t="str">
        <f>IF(Nut_StatusTool!B74="","",Nut_StatusTool!B74)</f>
        <v/>
      </c>
      <c r="AY74" t="str">
        <f>IF(Nut_StatusTool!C74="","",Nut_StatusTool!C74)</f>
        <v/>
      </c>
      <c r="AZ74">
        <f>Nut_StatusTool!D74</f>
        <v>0</v>
      </c>
      <c r="BA74" t="str">
        <f>IF(Nut_StatusTool!E74="","",Nut_StatusTool!E74)</f>
        <v/>
      </c>
      <c r="BB74" t="str">
        <f>IF(Nut_StatusTool!F74="","",Nut_StatusTool!F74)</f>
        <v/>
      </c>
      <c r="BC74" t="str">
        <f>IF(Nut_StatusTool!G74="","",Nut_StatusTool!G74)</f>
        <v/>
      </c>
      <c r="BD74" s="430" t="str">
        <f t="shared" si="6"/>
        <v/>
      </c>
      <c r="BE74" t="str">
        <f t="shared" si="7"/>
        <v/>
      </c>
      <c r="BF74" t="str">
        <f>IF(Nut_StatusTool!I74="","",Nut_StatusTool!I74)</f>
        <v/>
      </c>
      <c r="BG74" t="str">
        <f>IF(Nut_StatusTool!J74="","",Nut_StatusTool!J74)</f>
        <v/>
      </c>
    </row>
    <row r="75" spans="1:59">
      <c r="A75" s="411">
        <f>IFERROR(INDEX($AW$7:$AW$506,MATCH(ROWS($AT$7:AT75),$AT$7:$AT$506,0)),"")</f>
        <v>69</v>
      </c>
      <c r="B75" s="412" t="str">
        <f>IFERROR(INDEX($AX$7:$AX$506,MATCH(ROWS($AT$7:AT75),$AT$7:$AT$506,0)),"")</f>
        <v/>
      </c>
      <c r="C75" s="412" t="str">
        <f>IFERROR(INDEX($AY$7:$AY$506,MATCH(ROWS($AT$7:AT75),$AT$7:$AT$506,0)),"")</f>
        <v/>
      </c>
      <c r="D75" s="413">
        <f>IFERROR(INDEX($AZ$7:$AZ$506,MATCH(ROWS($AT$7:AT75),$AT$7:$AT$506,0)),"")</f>
        <v>0</v>
      </c>
      <c r="E75" s="414" t="str">
        <f>IFERROR(INDEX($BA$7:$BA$506,MATCH(ROWS($AT$7:AT75),$AT$7:$AT$506,0)),"")</f>
        <v/>
      </c>
      <c r="F75" s="415" t="str">
        <f>IFERROR(INDEX($BB$7:$BB$506,MATCH(ROWS($AT$7:AT75),$AT$7:$AT$506,0)),"")</f>
        <v/>
      </c>
      <c r="G75" s="416" t="str">
        <f>IFERROR(INDEX($BC$7:$BC$506,MATCH(ROWS($AT$7:AT75),$AT$7:$AT$506,0)),"")</f>
        <v/>
      </c>
      <c r="H75" s="416" t="str">
        <f>IFERROR(INDEX($BD$7:$BD$506,MATCH(ROWS($AT$7:AT75),$AT$7:$AT$506,0)),"")</f>
        <v/>
      </c>
      <c r="I75" s="276"/>
      <c r="J75" s="277"/>
      <c r="K75" s="420" t="str">
        <f>IFERROR(INDEX($BE$7:$BE$506,MATCH(ROWS($AT$7:AT75),$AT$7:$AT$506,0)),"")</f>
        <v/>
      </c>
      <c r="L75" s="136"/>
      <c r="AT75">
        <f t="shared" si="4"/>
        <v>69</v>
      </c>
      <c r="AU75">
        <f>COUNTIF($AZ$7:AZ75,AZ75)</f>
        <v>69</v>
      </c>
      <c r="AV75">
        <f t="shared" si="5"/>
        <v>0</v>
      </c>
      <c r="AW75">
        <f>IF(Nut_StatusTool!A75="","",Nut_StatusTool!A75)</f>
        <v>69</v>
      </c>
      <c r="AX75" t="str">
        <f>IF(Nut_StatusTool!B75="","",Nut_StatusTool!B75)</f>
        <v/>
      </c>
      <c r="AY75" t="str">
        <f>IF(Nut_StatusTool!C75="","",Nut_StatusTool!C75)</f>
        <v/>
      </c>
      <c r="AZ75">
        <f>Nut_StatusTool!D75</f>
        <v>0</v>
      </c>
      <c r="BA75" t="str">
        <f>IF(Nut_StatusTool!E75="","",Nut_StatusTool!E75)</f>
        <v/>
      </c>
      <c r="BB75" t="str">
        <f>IF(Nut_StatusTool!F75="","",Nut_StatusTool!F75)</f>
        <v/>
      </c>
      <c r="BC75" t="str">
        <f>IF(Nut_StatusTool!G75="","",Nut_StatusTool!G75)</f>
        <v/>
      </c>
      <c r="BD75" s="430" t="str">
        <f t="shared" si="6"/>
        <v/>
      </c>
      <c r="BE75" t="str">
        <f t="shared" si="7"/>
        <v/>
      </c>
      <c r="BF75" t="str">
        <f>IF(Nut_StatusTool!I75="","",Nut_StatusTool!I75)</f>
        <v/>
      </c>
      <c r="BG75" t="str">
        <f>IF(Nut_StatusTool!J75="","",Nut_StatusTool!J75)</f>
        <v/>
      </c>
    </row>
    <row r="76" spans="1:59">
      <c r="A76" s="411">
        <f>IFERROR(INDEX($AW$7:$AW$506,MATCH(ROWS($AT$7:AT76),$AT$7:$AT$506,0)),"")</f>
        <v>70</v>
      </c>
      <c r="B76" s="412" t="str">
        <f>IFERROR(INDEX($AX$7:$AX$506,MATCH(ROWS($AT$7:AT76),$AT$7:$AT$506,0)),"")</f>
        <v/>
      </c>
      <c r="C76" s="412" t="str">
        <f>IFERROR(INDEX($AY$7:$AY$506,MATCH(ROWS($AT$7:AT76),$AT$7:$AT$506,0)),"")</f>
        <v/>
      </c>
      <c r="D76" s="413">
        <f>IFERROR(INDEX($AZ$7:$AZ$506,MATCH(ROWS($AT$7:AT76),$AT$7:$AT$506,0)),"")</f>
        <v>0</v>
      </c>
      <c r="E76" s="414" t="str">
        <f>IFERROR(INDEX($BA$7:$BA$506,MATCH(ROWS($AT$7:AT76),$AT$7:$AT$506,0)),"")</f>
        <v/>
      </c>
      <c r="F76" s="415" t="str">
        <f>IFERROR(INDEX($BB$7:$BB$506,MATCH(ROWS($AT$7:AT76),$AT$7:$AT$506,0)),"")</f>
        <v/>
      </c>
      <c r="G76" s="416" t="str">
        <f>IFERROR(INDEX($BC$7:$BC$506,MATCH(ROWS($AT$7:AT76),$AT$7:$AT$506,0)),"")</f>
        <v/>
      </c>
      <c r="H76" s="416" t="str">
        <f>IFERROR(INDEX($BD$7:$BD$506,MATCH(ROWS($AT$7:AT76),$AT$7:$AT$506,0)),"")</f>
        <v/>
      </c>
      <c r="I76" s="276"/>
      <c r="J76" s="277"/>
      <c r="K76" s="420" t="str">
        <f>IFERROR(INDEX($BE$7:$BE$506,MATCH(ROWS($AT$7:AT76),$AT$7:$AT$506,0)),"")</f>
        <v/>
      </c>
      <c r="L76" s="136"/>
      <c r="AT76">
        <f t="shared" si="4"/>
        <v>70</v>
      </c>
      <c r="AU76">
        <f>COUNTIF($AZ$7:AZ76,AZ76)</f>
        <v>70</v>
      </c>
      <c r="AV76">
        <f t="shared" si="5"/>
        <v>0</v>
      </c>
      <c r="AW76">
        <f>IF(Nut_StatusTool!A76="","",Nut_StatusTool!A76)</f>
        <v>70</v>
      </c>
      <c r="AX76" t="str">
        <f>IF(Nut_StatusTool!B76="","",Nut_StatusTool!B76)</f>
        <v/>
      </c>
      <c r="AY76" t="str">
        <f>IF(Nut_StatusTool!C76="","",Nut_StatusTool!C76)</f>
        <v/>
      </c>
      <c r="AZ76">
        <f>Nut_StatusTool!D76</f>
        <v>0</v>
      </c>
      <c r="BA76" t="str">
        <f>IF(Nut_StatusTool!E76="","",Nut_StatusTool!E76)</f>
        <v/>
      </c>
      <c r="BB76" t="str">
        <f>IF(Nut_StatusTool!F76="","",Nut_StatusTool!F76)</f>
        <v/>
      </c>
      <c r="BC76" t="str">
        <f>IF(Nut_StatusTool!G76="","",Nut_StatusTool!G76)</f>
        <v/>
      </c>
      <c r="BD76" s="430" t="str">
        <f t="shared" si="6"/>
        <v/>
      </c>
      <c r="BE76" t="str">
        <f t="shared" si="7"/>
        <v/>
      </c>
      <c r="BF76" t="str">
        <f>IF(Nut_StatusTool!I76="","",Nut_StatusTool!I76)</f>
        <v/>
      </c>
      <c r="BG76" t="str">
        <f>IF(Nut_StatusTool!J76="","",Nut_StatusTool!J76)</f>
        <v/>
      </c>
    </row>
    <row r="77" spans="1:59">
      <c r="A77" s="411">
        <f>IFERROR(INDEX($AW$7:$AW$506,MATCH(ROWS($AT$7:AT77),$AT$7:$AT$506,0)),"")</f>
        <v>71</v>
      </c>
      <c r="B77" s="412" t="str">
        <f>IFERROR(INDEX($AX$7:$AX$506,MATCH(ROWS($AT$7:AT77),$AT$7:$AT$506,0)),"")</f>
        <v/>
      </c>
      <c r="C77" s="412" t="str">
        <f>IFERROR(INDEX($AY$7:$AY$506,MATCH(ROWS($AT$7:AT77),$AT$7:$AT$506,0)),"")</f>
        <v/>
      </c>
      <c r="D77" s="413">
        <f>IFERROR(INDEX($AZ$7:$AZ$506,MATCH(ROWS($AT$7:AT77),$AT$7:$AT$506,0)),"")</f>
        <v>0</v>
      </c>
      <c r="E77" s="414" t="str">
        <f>IFERROR(INDEX($BA$7:$BA$506,MATCH(ROWS($AT$7:AT77),$AT$7:$AT$506,0)),"")</f>
        <v/>
      </c>
      <c r="F77" s="415" t="str">
        <f>IFERROR(INDEX($BB$7:$BB$506,MATCH(ROWS($AT$7:AT77),$AT$7:$AT$506,0)),"")</f>
        <v/>
      </c>
      <c r="G77" s="416" t="str">
        <f>IFERROR(INDEX($BC$7:$BC$506,MATCH(ROWS($AT$7:AT77),$AT$7:$AT$506,0)),"")</f>
        <v/>
      </c>
      <c r="H77" s="416" t="str">
        <f>IFERROR(INDEX($BD$7:$BD$506,MATCH(ROWS($AT$7:AT77),$AT$7:$AT$506,0)),"")</f>
        <v/>
      </c>
      <c r="I77" s="276"/>
      <c r="J77" s="277"/>
      <c r="K77" s="420" t="str">
        <f>IFERROR(INDEX($BE$7:$BE$506,MATCH(ROWS($AT$7:AT77),$AT$7:$AT$506,0)),"")</f>
        <v/>
      </c>
      <c r="L77" s="136"/>
      <c r="AT77">
        <f t="shared" si="4"/>
        <v>71</v>
      </c>
      <c r="AU77">
        <f>COUNTIF($AZ$7:AZ77,AZ77)</f>
        <v>71</v>
      </c>
      <c r="AV77">
        <f t="shared" si="5"/>
        <v>0</v>
      </c>
      <c r="AW77">
        <f>IF(Nut_StatusTool!A77="","",Nut_StatusTool!A77)</f>
        <v>71</v>
      </c>
      <c r="AX77" t="str">
        <f>IF(Nut_StatusTool!B77="","",Nut_StatusTool!B77)</f>
        <v/>
      </c>
      <c r="AY77" t="str">
        <f>IF(Nut_StatusTool!C77="","",Nut_StatusTool!C77)</f>
        <v/>
      </c>
      <c r="AZ77">
        <f>Nut_StatusTool!D77</f>
        <v>0</v>
      </c>
      <c r="BA77" t="str">
        <f>IF(Nut_StatusTool!E77="","",Nut_StatusTool!E77)</f>
        <v/>
      </c>
      <c r="BB77" t="str">
        <f>IF(Nut_StatusTool!F77="","",Nut_StatusTool!F77)</f>
        <v/>
      </c>
      <c r="BC77" t="str">
        <f>IF(Nut_StatusTool!G77="","",Nut_StatusTool!G77)</f>
        <v/>
      </c>
      <c r="BD77" s="430" t="str">
        <f t="shared" si="6"/>
        <v/>
      </c>
      <c r="BE77" t="str">
        <f t="shared" si="7"/>
        <v/>
      </c>
      <c r="BF77" t="str">
        <f>IF(Nut_StatusTool!I77="","",Nut_StatusTool!I77)</f>
        <v/>
      </c>
      <c r="BG77" t="str">
        <f>IF(Nut_StatusTool!J77="","",Nut_StatusTool!J77)</f>
        <v/>
      </c>
    </row>
    <row r="78" spans="1:59">
      <c r="A78" s="411">
        <f>IFERROR(INDEX($AW$7:$AW$506,MATCH(ROWS($AT$7:AT78),$AT$7:$AT$506,0)),"")</f>
        <v>72</v>
      </c>
      <c r="B78" s="412" t="str">
        <f>IFERROR(INDEX($AX$7:$AX$506,MATCH(ROWS($AT$7:AT78),$AT$7:$AT$506,0)),"")</f>
        <v/>
      </c>
      <c r="C78" s="412" t="str">
        <f>IFERROR(INDEX($AY$7:$AY$506,MATCH(ROWS($AT$7:AT78),$AT$7:$AT$506,0)),"")</f>
        <v/>
      </c>
      <c r="D78" s="413">
        <f>IFERROR(INDEX($AZ$7:$AZ$506,MATCH(ROWS($AT$7:AT78),$AT$7:$AT$506,0)),"")</f>
        <v>0</v>
      </c>
      <c r="E78" s="414" t="str">
        <f>IFERROR(INDEX($BA$7:$BA$506,MATCH(ROWS($AT$7:AT78),$AT$7:$AT$506,0)),"")</f>
        <v/>
      </c>
      <c r="F78" s="415" t="str">
        <f>IFERROR(INDEX($BB$7:$BB$506,MATCH(ROWS($AT$7:AT78),$AT$7:$AT$506,0)),"")</f>
        <v/>
      </c>
      <c r="G78" s="416" t="str">
        <f>IFERROR(INDEX($BC$7:$BC$506,MATCH(ROWS($AT$7:AT78),$AT$7:$AT$506,0)),"")</f>
        <v/>
      </c>
      <c r="H78" s="416" t="str">
        <f>IFERROR(INDEX($BD$7:$BD$506,MATCH(ROWS($AT$7:AT78),$AT$7:$AT$506,0)),"")</f>
        <v/>
      </c>
      <c r="I78" s="276"/>
      <c r="J78" s="277"/>
      <c r="K78" s="420" t="str">
        <f>IFERROR(INDEX($BE$7:$BE$506,MATCH(ROWS($AT$7:AT78),$AT$7:$AT$506,0)),"")</f>
        <v/>
      </c>
      <c r="L78" s="136"/>
      <c r="AT78">
        <f t="shared" si="4"/>
        <v>72</v>
      </c>
      <c r="AU78">
        <f>COUNTIF($AZ$7:AZ78,AZ78)</f>
        <v>72</v>
      </c>
      <c r="AV78">
        <f t="shared" si="5"/>
        <v>0</v>
      </c>
      <c r="AW78">
        <f>IF(Nut_StatusTool!A78="","",Nut_StatusTool!A78)</f>
        <v>72</v>
      </c>
      <c r="AX78" t="str">
        <f>IF(Nut_StatusTool!B78="","",Nut_StatusTool!B78)</f>
        <v/>
      </c>
      <c r="AY78" t="str">
        <f>IF(Nut_StatusTool!C78="","",Nut_StatusTool!C78)</f>
        <v/>
      </c>
      <c r="AZ78">
        <f>Nut_StatusTool!D78</f>
        <v>0</v>
      </c>
      <c r="BA78" t="str">
        <f>IF(Nut_StatusTool!E78="","",Nut_StatusTool!E78)</f>
        <v/>
      </c>
      <c r="BB78" t="str">
        <f>IF(Nut_StatusTool!F78="","",Nut_StatusTool!F78)</f>
        <v/>
      </c>
      <c r="BC78" t="str">
        <f>IF(Nut_StatusTool!G78="","",Nut_StatusTool!G78)</f>
        <v/>
      </c>
      <c r="BD78" s="430" t="str">
        <f t="shared" si="6"/>
        <v/>
      </c>
      <c r="BE78" t="str">
        <f t="shared" si="7"/>
        <v/>
      </c>
      <c r="BF78" t="str">
        <f>IF(Nut_StatusTool!I78="","",Nut_StatusTool!I78)</f>
        <v/>
      </c>
      <c r="BG78" t="str">
        <f>IF(Nut_StatusTool!J78="","",Nut_StatusTool!J78)</f>
        <v/>
      </c>
    </row>
    <row r="79" spans="1:59">
      <c r="A79" s="411">
        <f>IFERROR(INDEX($AW$7:$AW$506,MATCH(ROWS($AT$7:AT79),$AT$7:$AT$506,0)),"")</f>
        <v>73</v>
      </c>
      <c r="B79" s="412" t="str">
        <f>IFERROR(INDEX($AX$7:$AX$506,MATCH(ROWS($AT$7:AT79),$AT$7:$AT$506,0)),"")</f>
        <v/>
      </c>
      <c r="C79" s="412" t="str">
        <f>IFERROR(INDEX($AY$7:$AY$506,MATCH(ROWS($AT$7:AT79),$AT$7:$AT$506,0)),"")</f>
        <v/>
      </c>
      <c r="D79" s="413">
        <f>IFERROR(INDEX($AZ$7:$AZ$506,MATCH(ROWS($AT$7:AT79),$AT$7:$AT$506,0)),"")</f>
        <v>0</v>
      </c>
      <c r="E79" s="414" t="str">
        <f>IFERROR(INDEX($BA$7:$BA$506,MATCH(ROWS($AT$7:AT79),$AT$7:$AT$506,0)),"")</f>
        <v/>
      </c>
      <c r="F79" s="415" t="str">
        <f>IFERROR(INDEX($BB$7:$BB$506,MATCH(ROWS($AT$7:AT79),$AT$7:$AT$506,0)),"")</f>
        <v/>
      </c>
      <c r="G79" s="416" t="str">
        <f>IFERROR(INDEX($BC$7:$BC$506,MATCH(ROWS($AT$7:AT79),$AT$7:$AT$506,0)),"")</f>
        <v/>
      </c>
      <c r="H79" s="416" t="str">
        <f>IFERROR(INDEX($BD$7:$BD$506,MATCH(ROWS($AT$7:AT79),$AT$7:$AT$506,0)),"")</f>
        <v/>
      </c>
      <c r="I79" s="276"/>
      <c r="J79" s="277"/>
      <c r="K79" s="420" t="str">
        <f>IFERROR(INDEX($BE$7:$BE$506,MATCH(ROWS($AT$7:AT79),$AT$7:$AT$506,0)),"")</f>
        <v/>
      </c>
      <c r="L79" s="136"/>
      <c r="AT79">
        <f t="shared" si="4"/>
        <v>73</v>
      </c>
      <c r="AU79">
        <f>COUNTIF($AZ$7:AZ79,AZ79)</f>
        <v>73</v>
      </c>
      <c r="AV79">
        <f t="shared" si="5"/>
        <v>0</v>
      </c>
      <c r="AW79">
        <f>IF(Nut_StatusTool!A79="","",Nut_StatusTool!A79)</f>
        <v>73</v>
      </c>
      <c r="AX79" t="str">
        <f>IF(Nut_StatusTool!B79="","",Nut_StatusTool!B79)</f>
        <v/>
      </c>
      <c r="AY79" t="str">
        <f>IF(Nut_StatusTool!C79="","",Nut_StatusTool!C79)</f>
        <v/>
      </c>
      <c r="AZ79">
        <f>Nut_StatusTool!D79</f>
        <v>0</v>
      </c>
      <c r="BA79" t="str">
        <f>IF(Nut_StatusTool!E79="","",Nut_StatusTool!E79)</f>
        <v/>
      </c>
      <c r="BB79" t="str">
        <f>IF(Nut_StatusTool!F79="","",Nut_StatusTool!F79)</f>
        <v/>
      </c>
      <c r="BC79" t="str">
        <f>IF(Nut_StatusTool!G79="","",Nut_StatusTool!G79)</f>
        <v/>
      </c>
      <c r="BD79" s="430" t="str">
        <f t="shared" si="6"/>
        <v/>
      </c>
      <c r="BE79" t="str">
        <f t="shared" si="7"/>
        <v/>
      </c>
      <c r="BF79" t="str">
        <f>IF(Nut_StatusTool!I79="","",Nut_StatusTool!I79)</f>
        <v/>
      </c>
      <c r="BG79" t="str">
        <f>IF(Nut_StatusTool!J79="","",Nut_StatusTool!J79)</f>
        <v/>
      </c>
    </row>
    <row r="80" spans="1:59">
      <c r="A80" s="411">
        <f>IFERROR(INDEX($AW$7:$AW$506,MATCH(ROWS($AT$7:AT80),$AT$7:$AT$506,0)),"")</f>
        <v>74</v>
      </c>
      <c r="B80" s="412" t="str">
        <f>IFERROR(INDEX($AX$7:$AX$506,MATCH(ROWS($AT$7:AT80),$AT$7:$AT$506,0)),"")</f>
        <v/>
      </c>
      <c r="C80" s="423" t="str">
        <f>IFERROR(INDEX($AY$7:$AY$506,MATCH(ROWS($AT$7:AT80),$AT$7:$AT$506,0)),"")</f>
        <v/>
      </c>
      <c r="D80" s="413">
        <f>IFERROR(INDEX($AZ$7:$AZ$506,MATCH(ROWS($AT$7:AT80),$AT$7:$AT$506,0)),"")</f>
        <v>0</v>
      </c>
      <c r="E80" s="414" t="str">
        <f>IFERROR(INDEX($BA$7:$BA$506,MATCH(ROWS($AT$7:AT80),$AT$7:$AT$506,0)),"")</f>
        <v/>
      </c>
      <c r="F80" s="415" t="str">
        <f>IFERROR(INDEX($BB$7:$BB$506,MATCH(ROWS($AT$7:AT80),$AT$7:$AT$506,0)),"")</f>
        <v/>
      </c>
      <c r="G80" s="416" t="str">
        <f>IFERROR(INDEX($BC$7:$BC$506,MATCH(ROWS($AT$7:AT80),$AT$7:$AT$506,0)),"")</f>
        <v/>
      </c>
      <c r="H80" s="416" t="str">
        <f>IFERROR(INDEX($BD$7:$BD$506,MATCH(ROWS($AT$7:AT80),$AT$7:$AT$506,0)),"")</f>
        <v/>
      </c>
      <c r="I80" s="276"/>
      <c r="J80" s="277"/>
      <c r="K80" s="420" t="str">
        <f>IFERROR(INDEX($BE$7:$BE$506,MATCH(ROWS($AT$7:AT80),$AT$7:$AT$506,0)),"")</f>
        <v/>
      </c>
      <c r="L80" s="136"/>
      <c r="AT80">
        <f t="shared" si="4"/>
        <v>74</v>
      </c>
      <c r="AU80">
        <f>COUNTIF($AZ$7:AZ80,AZ80)</f>
        <v>74</v>
      </c>
      <c r="AV80">
        <f t="shared" si="5"/>
        <v>0</v>
      </c>
      <c r="AW80">
        <f>IF(Nut_StatusTool!A80="","",Nut_StatusTool!A80)</f>
        <v>74</v>
      </c>
      <c r="AX80" t="str">
        <f>IF(Nut_StatusTool!B80="","",Nut_StatusTool!B80)</f>
        <v/>
      </c>
      <c r="AY80" t="str">
        <f>IF(Nut_StatusTool!C80="","",Nut_StatusTool!C80)</f>
        <v/>
      </c>
      <c r="AZ80">
        <f>Nut_StatusTool!D80</f>
        <v>0</v>
      </c>
      <c r="BA80" t="str">
        <f>IF(Nut_StatusTool!E80="","",Nut_StatusTool!E80)</f>
        <v/>
      </c>
      <c r="BB80" t="str">
        <f>IF(Nut_StatusTool!F80="","",Nut_StatusTool!F80)</f>
        <v/>
      </c>
      <c r="BC80" t="str">
        <f>IF(Nut_StatusTool!G80="","",Nut_StatusTool!G80)</f>
        <v/>
      </c>
      <c r="BD80" s="430" t="str">
        <f t="shared" si="6"/>
        <v/>
      </c>
      <c r="BE80" t="str">
        <f t="shared" si="7"/>
        <v/>
      </c>
      <c r="BF80" t="str">
        <f>IF(Nut_StatusTool!I80="","",Nut_StatusTool!I80)</f>
        <v/>
      </c>
      <c r="BG80" t="str">
        <f>IF(Nut_StatusTool!J80="","",Nut_StatusTool!J80)</f>
        <v/>
      </c>
    </row>
    <row r="81" spans="1:59">
      <c r="A81" s="411">
        <f>IFERROR(INDEX($AW$7:$AW$506,MATCH(ROWS($AT$7:AT81),$AT$7:$AT$506,0)),"")</f>
        <v>75</v>
      </c>
      <c r="B81" s="412" t="str">
        <f>IFERROR(INDEX($AX$7:$AX$506,MATCH(ROWS($AT$7:AT81),$AT$7:$AT$506,0)),"")</f>
        <v/>
      </c>
      <c r="C81" s="412" t="str">
        <f>IFERROR(INDEX($AY$7:$AY$506,MATCH(ROWS($AT$7:AT81),$AT$7:$AT$506,0)),"")</f>
        <v/>
      </c>
      <c r="D81" s="413">
        <f>IFERROR(INDEX($AZ$7:$AZ$506,MATCH(ROWS($AT$7:AT81),$AT$7:$AT$506,0)),"")</f>
        <v>0</v>
      </c>
      <c r="E81" s="414" t="str">
        <f>IFERROR(INDEX($BA$7:$BA$506,MATCH(ROWS($AT$7:AT81),$AT$7:$AT$506,0)),"")</f>
        <v/>
      </c>
      <c r="F81" s="415" t="str">
        <f>IFERROR(INDEX($BB$7:$BB$506,MATCH(ROWS($AT$7:AT81),$AT$7:$AT$506,0)),"")</f>
        <v/>
      </c>
      <c r="G81" s="416" t="str">
        <f>IFERROR(INDEX($BC$7:$BC$506,MATCH(ROWS($AT$7:AT81),$AT$7:$AT$506,0)),"")</f>
        <v/>
      </c>
      <c r="H81" s="416" t="str">
        <f>IFERROR(INDEX($BD$7:$BD$506,MATCH(ROWS($AT$7:AT81),$AT$7:$AT$506,0)),"")</f>
        <v/>
      </c>
      <c r="I81" s="276"/>
      <c r="J81" s="277"/>
      <c r="K81" s="420" t="str">
        <f>IFERROR(INDEX($BE$7:$BE$506,MATCH(ROWS($AT$7:AT81),$AT$7:$AT$506,0)),"")</f>
        <v/>
      </c>
      <c r="L81" s="136"/>
      <c r="AT81">
        <f t="shared" si="4"/>
        <v>75</v>
      </c>
      <c r="AU81">
        <f>COUNTIF($AZ$7:AZ81,AZ81)</f>
        <v>75</v>
      </c>
      <c r="AV81">
        <f t="shared" si="5"/>
        <v>0</v>
      </c>
      <c r="AW81">
        <f>IF(Nut_StatusTool!A81="","",Nut_StatusTool!A81)</f>
        <v>75</v>
      </c>
      <c r="AX81" t="str">
        <f>IF(Nut_StatusTool!B81="","",Nut_StatusTool!B81)</f>
        <v/>
      </c>
      <c r="AY81" t="str">
        <f>IF(Nut_StatusTool!C81="","",Nut_StatusTool!C81)</f>
        <v/>
      </c>
      <c r="AZ81">
        <f>Nut_StatusTool!D81</f>
        <v>0</v>
      </c>
      <c r="BA81" t="str">
        <f>IF(Nut_StatusTool!E81="","",Nut_StatusTool!E81)</f>
        <v/>
      </c>
      <c r="BB81" t="str">
        <f>IF(Nut_StatusTool!F81="","",Nut_StatusTool!F81)</f>
        <v/>
      </c>
      <c r="BC81" t="str">
        <f>IF(Nut_StatusTool!G81="","",Nut_StatusTool!G81)</f>
        <v/>
      </c>
      <c r="BD81" s="430" t="str">
        <f t="shared" si="6"/>
        <v/>
      </c>
      <c r="BE81" t="str">
        <f t="shared" si="7"/>
        <v/>
      </c>
      <c r="BF81" t="str">
        <f>IF(Nut_StatusTool!I81="","",Nut_StatusTool!I81)</f>
        <v/>
      </c>
      <c r="BG81" t="str">
        <f>IF(Nut_StatusTool!J81="","",Nut_StatusTool!J81)</f>
        <v/>
      </c>
    </row>
    <row r="82" spans="1:59">
      <c r="A82" s="411">
        <f>IFERROR(INDEX($AW$7:$AW$506,MATCH(ROWS($AT$7:AT82),$AT$7:$AT$506,0)),"")</f>
        <v>76</v>
      </c>
      <c r="B82" s="412" t="str">
        <f>IFERROR(INDEX($AX$7:$AX$506,MATCH(ROWS($AT$7:AT82),$AT$7:$AT$506,0)),"")</f>
        <v/>
      </c>
      <c r="C82" s="412" t="str">
        <f>IFERROR(INDEX($AY$7:$AY$506,MATCH(ROWS($AT$7:AT82),$AT$7:$AT$506,0)),"")</f>
        <v/>
      </c>
      <c r="D82" s="413">
        <f>IFERROR(INDEX($AZ$7:$AZ$506,MATCH(ROWS($AT$7:AT82),$AT$7:$AT$506,0)),"")</f>
        <v>0</v>
      </c>
      <c r="E82" s="414" t="str">
        <f>IFERROR(INDEX($BA$7:$BA$506,MATCH(ROWS($AT$7:AT82),$AT$7:$AT$506,0)),"")</f>
        <v/>
      </c>
      <c r="F82" s="415" t="str">
        <f>IFERROR(INDEX($BB$7:$BB$506,MATCH(ROWS($AT$7:AT82),$AT$7:$AT$506,0)),"")</f>
        <v/>
      </c>
      <c r="G82" s="416" t="str">
        <f>IFERROR(INDEX($BC$7:$BC$506,MATCH(ROWS($AT$7:AT82),$AT$7:$AT$506,0)),"")</f>
        <v/>
      </c>
      <c r="H82" s="416" t="str">
        <f>IFERROR(INDEX($BD$7:$BD$506,MATCH(ROWS($AT$7:AT82),$AT$7:$AT$506,0)),"")</f>
        <v/>
      </c>
      <c r="I82" s="276"/>
      <c r="J82" s="277"/>
      <c r="K82" s="420" t="str">
        <f>IFERROR(INDEX($BE$7:$BE$506,MATCH(ROWS($AT$7:AT82),$AT$7:$AT$506,0)),"")</f>
        <v/>
      </c>
      <c r="L82" s="136"/>
      <c r="AT82">
        <f t="shared" si="4"/>
        <v>76</v>
      </c>
      <c r="AU82">
        <f>COUNTIF($AZ$7:AZ82,AZ82)</f>
        <v>76</v>
      </c>
      <c r="AV82">
        <f t="shared" si="5"/>
        <v>0</v>
      </c>
      <c r="AW82">
        <f>IF(Nut_StatusTool!A82="","",Nut_StatusTool!A82)</f>
        <v>76</v>
      </c>
      <c r="AX82" t="str">
        <f>IF(Nut_StatusTool!B82="","",Nut_StatusTool!B82)</f>
        <v/>
      </c>
      <c r="AY82" t="str">
        <f>IF(Nut_StatusTool!C82="","",Nut_StatusTool!C82)</f>
        <v/>
      </c>
      <c r="AZ82">
        <f>Nut_StatusTool!D82</f>
        <v>0</v>
      </c>
      <c r="BA82" t="str">
        <f>IF(Nut_StatusTool!E82="","",Nut_StatusTool!E82)</f>
        <v/>
      </c>
      <c r="BB82" t="str">
        <f>IF(Nut_StatusTool!F82="","",Nut_StatusTool!F82)</f>
        <v/>
      </c>
      <c r="BC82" t="str">
        <f>IF(Nut_StatusTool!G82="","",Nut_StatusTool!G82)</f>
        <v/>
      </c>
      <c r="BD82" s="430" t="str">
        <f t="shared" si="6"/>
        <v/>
      </c>
      <c r="BE82" t="str">
        <f t="shared" si="7"/>
        <v/>
      </c>
      <c r="BF82" t="str">
        <f>IF(Nut_StatusTool!I82="","",Nut_StatusTool!I82)</f>
        <v/>
      </c>
      <c r="BG82" t="str">
        <f>IF(Nut_StatusTool!J82="","",Nut_StatusTool!J82)</f>
        <v/>
      </c>
    </row>
    <row r="83" spans="1:59">
      <c r="A83" s="411">
        <f>IFERROR(INDEX($AW$7:$AW$506,MATCH(ROWS($AT$7:AT83),$AT$7:$AT$506,0)),"")</f>
        <v>77</v>
      </c>
      <c r="B83" s="412" t="str">
        <f>IFERROR(INDEX($AX$7:$AX$506,MATCH(ROWS($AT$7:AT83),$AT$7:$AT$506,0)),"")</f>
        <v/>
      </c>
      <c r="C83" s="412" t="str">
        <f>IFERROR(INDEX($AY$7:$AY$506,MATCH(ROWS($AT$7:AT83),$AT$7:$AT$506,0)),"")</f>
        <v/>
      </c>
      <c r="D83" s="413">
        <f>IFERROR(INDEX($AZ$7:$AZ$506,MATCH(ROWS($AT$7:AT83),$AT$7:$AT$506,0)),"")</f>
        <v>0</v>
      </c>
      <c r="E83" s="414" t="str">
        <f>IFERROR(INDEX($BA$7:$BA$506,MATCH(ROWS($AT$7:AT83),$AT$7:$AT$506,0)),"")</f>
        <v/>
      </c>
      <c r="F83" s="415" t="str">
        <f>IFERROR(INDEX($BB$7:$BB$506,MATCH(ROWS($AT$7:AT83),$AT$7:$AT$506,0)),"")</f>
        <v/>
      </c>
      <c r="G83" s="416" t="str">
        <f>IFERROR(INDEX($BC$7:$BC$506,MATCH(ROWS($AT$7:AT83),$AT$7:$AT$506,0)),"")</f>
        <v/>
      </c>
      <c r="H83" s="416" t="str">
        <f>IFERROR(INDEX($BD$7:$BD$506,MATCH(ROWS($AT$7:AT83),$AT$7:$AT$506,0)),"")</f>
        <v/>
      </c>
      <c r="I83" s="276"/>
      <c r="J83" s="277"/>
      <c r="K83" s="420" t="str">
        <f>IFERROR(INDEX($BE$7:$BE$506,MATCH(ROWS($AT$7:AT83),$AT$7:$AT$506,0)),"")</f>
        <v/>
      </c>
      <c r="L83" s="136"/>
      <c r="AT83">
        <f t="shared" si="4"/>
        <v>77</v>
      </c>
      <c r="AU83">
        <f>COUNTIF($AZ$7:AZ83,AZ83)</f>
        <v>77</v>
      </c>
      <c r="AV83">
        <f t="shared" si="5"/>
        <v>0</v>
      </c>
      <c r="AW83">
        <f>IF(Nut_StatusTool!A83="","",Nut_StatusTool!A83)</f>
        <v>77</v>
      </c>
      <c r="AX83" t="str">
        <f>IF(Nut_StatusTool!B83="","",Nut_StatusTool!B83)</f>
        <v/>
      </c>
      <c r="AY83" t="str">
        <f>IF(Nut_StatusTool!C83="","",Nut_StatusTool!C83)</f>
        <v/>
      </c>
      <c r="AZ83">
        <f>Nut_StatusTool!D83</f>
        <v>0</v>
      </c>
      <c r="BA83" t="str">
        <f>IF(Nut_StatusTool!E83="","",Nut_StatusTool!E83)</f>
        <v/>
      </c>
      <c r="BB83" t="str">
        <f>IF(Nut_StatusTool!F83="","",Nut_StatusTool!F83)</f>
        <v/>
      </c>
      <c r="BC83" t="str">
        <f>IF(Nut_StatusTool!G83="","",Nut_StatusTool!G83)</f>
        <v/>
      </c>
      <c r="BD83" s="430" t="str">
        <f t="shared" si="6"/>
        <v/>
      </c>
      <c r="BE83" t="str">
        <f t="shared" si="7"/>
        <v/>
      </c>
      <c r="BF83" t="str">
        <f>IF(Nut_StatusTool!I83="","",Nut_StatusTool!I83)</f>
        <v/>
      </c>
      <c r="BG83" t="str">
        <f>IF(Nut_StatusTool!J83="","",Nut_StatusTool!J83)</f>
        <v/>
      </c>
    </row>
    <row r="84" spans="1:59">
      <c r="A84" s="411">
        <f>IFERROR(INDEX($AW$7:$AW$506,MATCH(ROWS($AT$7:AT84),$AT$7:$AT$506,0)),"")</f>
        <v>78</v>
      </c>
      <c r="B84" s="412" t="str">
        <f>IFERROR(INDEX($AX$7:$AX$506,MATCH(ROWS($AT$7:AT84),$AT$7:$AT$506,0)),"")</f>
        <v/>
      </c>
      <c r="C84" s="412" t="str">
        <f>IFERROR(INDEX($AY$7:$AY$506,MATCH(ROWS($AT$7:AT84),$AT$7:$AT$506,0)),"")</f>
        <v/>
      </c>
      <c r="D84" s="413">
        <f>IFERROR(INDEX($AZ$7:$AZ$506,MATCH(ROWS($AT$7:AT84),$AT$7:$AT$506,0)),"")</f>
        <v>0</v>
      </c>
      <c r="E84" s="414" t="str">
        <f>IFERROR(INDEX($BA$7:$BA$506,MATCH(ROWS($AT$7:AT84),$AT$7:$AT$506,0)),"")</f>
        <v/>
      </c>
      <c r="F84" s="415" t="str">
        <f>IFERROR(INDEX($BB$7:$BB$506,MATCH(ROWS($AT$7:AT84),$AT$7:$AT$506,0)),"")</f>
        <v/>
      </c>
      <c r="G84" s="416" t="str">
        <f>IFERROR(INDEX($BC$7:$BC$506,MATCH(ROWS($AT$7:AT84),$AT$7:$AT$506,0)),"")</f>
        <v/>
      </c>
      <c r="H84" s="416" t="str">
        <f>IFERROR(INDEX($BD$7:$BD$506,MATCH(ROWS($AT$7:AT84),$AT$7:$AT$506,0)),"")</f>
        <v/>
      </c>
      <c r="I84" s="276"/>
      <c r="J84" s="277"/>
      <c r="K84" s="420" t="str">
        <f>IFERROR(INDEX($BE$7:$BE$506,MATCH(ROWS($AT$7:AT84),$AT$7:$AT$506,0)),"")</f>
        <v/>
      </c>
      <c r="L84" s="136"/>
      <c r="AT84">
        <f t="shared" si="4"/>
        <v>78</v>
      </c>
      <c r="AU84">
        <f>COUNTIF($AZ$7:AZ84,AZ84)</f>
        <v>78</v>
      </c>
      <c r="AV84">
        <f t="shared" si="5"/>
        <v>0</v>
      </c>
      <c r="AW84">
        <f>IF(Nut_StatusTool!A84="","",Nut_StatusTool!A84)</f>
        <v>78</v>
      </c>
      <c r="AX84" t="str">
        <f>IF(Nut_StatusTool!B84="","",Nut_StatusTool!B84)</f>
        <v/>
      </c>
      <c r="AY84" t="str">
        <f>IF(Nut_StatusTool!C84="","",Nut_StatusTool!C84)</f>
        <v/>
      </c>
      <c r="AZ84">
        <f>Nut_StatusTool!D84</f>
        <v>0</v>
      </c>
      <c r="BA84" t="str">
        <f>IF(Nut_StatusTool!E84="","",Nut_StatusTool!E84)</f>
        <v/>
      </c>
      <c r="BB84" t="str">
        <f>IF(Nut_StatusTool!F84="","",Nut_StatusTool!F84)</f>
        <v/>
      </c>
      <c r="BC84" t="str">
        <f>IF(Nut_StatusTool!G84="","",Nut_StatusTool!G84)</f>
        <v/>
      </c>
      <c r="BD84" s="430" t="str">
        <f t="shared" si="6"/>
        <v/>
      </c>
      <c r="BE84" t="str">
        <f t="shared" si="7"/>
        <v/>
      </c>
      <c r="BF84" t="str">
        <f>IF(Nut_StatusTool!I84="","",Nut_StatusTool!I84)</f>
        <v/>
      </c>
      <c r="BG84" t="str">
        <f>IF(Nut_StatusTool!J84="","",Nut_StatusTool!J84)</f>
        <v/>
      </c>
    </row>
    <row r="85" spans="1:59">
      <c r="A85" s="411">
        <f>IFERROR(INDEX($AW$7:$AW$506,MATCH(ROWS($AT$7:AT85),$AT$7:$AT$506,0)),"")</f>
        <v>79</v>
      </c>
      <c r="B85" s="412" t="str">
        <f>IFERROR(INDEX($AX$7:$AX$506,MATCH(ROWS($AT$7:AT85),$AT$7:$AT$506,0)),"")</f>
        <v/>
      </c>
      <c r="C85" s="412" t="str">
        <f>IFERROR(INDEX($AY$7:$AY$506,MATCH(ROWS($AT$7:AT85),$AT$7:$AT$506,0)),"")</f>
        <v/>
      </c>
      <c r="D85" s="413">
        <f>IFERROR(INDEX($AZ$7:$AZ$506,MATCH(ROWS($AT$7:AT85),$AT$7:$AT$506,0)),"")</f>
        <v>0</v>
      </c>
      <c r="E85" s="414" t="str">
        <f>IFERROR(INDEX($BA$7:$BA$506,MATCH(ROWS($AT$7:AT85),$AT$7:$AT$506,0)),"")</f>
        <v/>
      </c>
      <c r="F85" s="415" t="str">
        <f>IFERROR(INDEX($BB$7:$BB$506,MATCH(ROWS($AT$7:AT85),$AT$7:$AT$506,0)),"")</f>
        <v/>
      </c>
      <c r="G85" s="416" t="str">
        <f>IFERROR(INDEX($BC$7:$BC$506,MATCH(ROWS($AT$7:AT85),$AT$7:$AT$506,0)),"")</f>
        <v/>
      </c>
      <c r="H85" s="416" t="str">
        <f>IFERROR(INDEX($BD$7:$BD$506,MATCH(ROWS($AT$7:AT85),$AT$7:$AT$506,0)),"")</f>
        <v/>
      </c>
      <c r="I85" s="276"/>
      <c r="J85" s="277"/>
      <c r="K85" s="420" t="str">
        <f>IFERROR(INDEX($BE$7:$BE$506,MATCH(ROWS($AT$7:AT85),$AT$7:$AT$506,0)),"")</f>
        <v/>
      </c>
      <c r="L85" s="136"/>
      <c r="AT85">
        <f t="shared" si="4"/>
        <v>79</v>
      </c>
      <c r="AU85">
        <f>COUNTIF($AZ$7:AZ85,AZ85)</f>
        <v>79</v>
      </c>
      <c r="AV85">
        <f t="shared" si="5"/>
        <v>0</v>
      </c>
      <c r="AW85">
        <f>IF(Nut_StatusTool!A85="","",Nut_StatusTool!A85)</f>
        <v>79</v>
      </c>
      <c r="AX85" t="str">
        <f>IF(Nut_StatusTool!B85="","",Nut_StatusTool!B85)</f>
        <v/>
      </c>
      <c r="AY85" t="str">
        <f>IF(Nut_StatusTool!C85="","",Nut_StatusTool!C85)</f>
        <v/>
      </c>
      <c r="AZ85">
        <f>Nut_StatusTool!D85</f>
        <v>0</v>
      </c>
      <c r="BA85" t="str">
        <f>IF(Nut_StatusTool!E85="","",Nut_StatusTool!E85)</f>
        <v/>
      </c>
      <c r="BB85" t="str">
        <f>IF(Nut_StatusTool!F85="","",Nut_StatusTool!F85)</f>
        <v/>
      </c>
      <c r="BC85" t="str">
        <f>IF(Nut_StatusTool!G85="","",Nut_StatusTool!G85)</f>
        <v/>
      </c>
      <c r="BD85" s="430" t="str">
        <f t="shared" si="6"/>
        <v/>
      </c>
      <c r="BE85" t="str">
        <f t="shared" si="7"/>
        <v/>
      </c>
      <c r="BF85" t="str">
        <f>IF(Nut_StatusTool!I85="","",Nut_StatusTool!I85)</f>
        <v/>
      </c>
      <c r="BG85" t="str">
        <f>IF(Nut_StatusTool!J85="","",Nut_StatusTool!J85)</f>
        <v/>
      </c>
    </row>
    <row r="86" spans="1:59">
      <c r="A86" s="411">
        <f>IFERROR(INDEX($AW$7:$AW$506,MATCH(ROWS($AT$7:AT86),$AT$7:$AT$506,0)),"")</f>
        <v>80</v>
      </c>
      <c r="B86" s="412" t="str">
        <f>IFERROR(INDEX($AX$7:$AX$506,MATCH(ROWS($AT$7:AT86),$AT$7:$AT$506,0)),"")</f>
        <v/>
      </c>
      <c r="C86" s="412" t="str">
        <f>IFERROR(INDEX($AY$7:$AY$506,MATCH(ROWS($AT$7:AT86),$AT$7:$AT$506,0)),"")</f>
        <v/>
      </c>
      <c r="D86" s="413">
        <f>IFERROR(INDEX($AZ$7:$AZ$506,MATCH(ROWS($AT$7:AT86),$AT$7:$AT$506,0)),"")</f>
        <v>0</v>
      </c>
      <c r="E86" s="414" t="str">
        <f>IFERROR(INDEX($BA$7:$BA$506,MATCH(ROWS($AT$7:AT86),$AT$7:$AT$506,0)),"")</f>
        <v/>
      </c>
      <c r="F86" s="415" t="str">
        <f>IFERROR(INDEX($BB$7:$BB$506,MATCH(ROWS($AT$7:AT86),$AT$7:$AT$506,0)),"")</f>
        <v/>
      </c>
      <c r="G86" s="416" t="str">
        <f>IFERROR(INDEX($BC$7:$BC$506,MATCH(ROWS($AT$7:AT86),$AT$7:$AT$506,0)),"")</f>
        <v/>
      </c>
      <c r="H86" s="416" t="str">
        <f>IFERROR(INDEX($BD$7:$BD$506,MATCH(ROWS($AT$7:AT86),$AT$7:$AT$506,0)),"")</f>
        <v/>
      </c>
      <c r="I86" s="276"/>
      <c r="J86" s="277"/>
      <c r="K86" s="420" t="str">
        <f>IFERROR(INDEX($BE$7:$BE$506,MATCH(ROWS($AT$7:AT86),$AT$7:$AT$506,0)),"")</f>
        <v/>
      </c>
      <c r="L86" s="136"/>
      <c r="AT86">
        <f t="shared" si="4"/>
        <v>80</v>
      </c>
      <c r="AU86">
        <f>COUNTIF($AZ$7:AZ86,AZ86)</f>
        <v>80</v>
      </c>
      <c r="AV86">
        <f t="shared" si="5"/>
        <v>0</v>
      </c>
      <c r="AW86">
        <f>IF(Nut_StatusTool!A86="","",Nut_StatusTool!A86)</f>
        <v>80</v>
      </c>
      <c r="AX86" t="str">
        <f>IF(Nut_StatusTool!B86="","",Nut_StatusTool!B86)</f>
        <v/>
      </c>
      <c r="AY86" t="str">
        <f>IF(Nut_StatusTool!C86="","",Nut_StatusTool!C86)</f>
        <v/>
      </c>
      <c r="AZ86">
        <f>Nut_StatusTool!D86</f>
        <v>0</v>
      </c>
      <c r="BA86" t="str">
        <f>IF(Nut_StatusTool!E86="","",Nut_StatusTool!E86)</f>
        <v/>
      </c>
      <c r="BB86" t="str">
        <f>IF(Nut_StatusTool!F86="","",Nut_StatusTool!F86)</f>
        <v/>
      </c>
      <c r="BC86" t="str">
        <f>IF(Nut_StatusTool!G86="","",Nut_StatusTool!G86)</f>
        <v/>
      </c>
      <c r="BD86" s="430" t="str">
        <f t="shared" si="6"/>
        <v/>
      </c>
      <c r="BE86" t="str">
        <f t="shared" si="7"/>
        <v/>
      </c>
      <c r="BF86" t="str">
        <f>IF(Nut_StatusTool!I86="","",Nut_StatusTool!I86)</f>
        <v/>
      </c>
      <c r="BG86" t="str">
        <f>IF(Nut_StatusTool!J86="","",Nut_StatusTool!J86)</f>
        <v/>
      </c>
    </row>
    <row r="87" spans="1:59">
      <c r="A87" s="411">
        <f>IFERROR(INDEX($AW$7:$AW$506,MATCH(ROWS($AT$7:AT87),$AT$7:$AT$506,0)),"")</f>
        <v>81</v>
      </c>
      <c r="B87" s="412" t="str">
        <f>IFERROR(INDEX($AX$7:$AX$506,MATCH(ROWS($AT$7:AT87),$AT$7:$AT$506,0)),"")</f>
        <v/>
      </c>
      <c r="C87" s="412" t="str">
        <f>IFERROR(INDEX($AY$7:$AY$506,MATCH(ROWS($AT$7:AT87),$AT$7:$AT$506,0)),"")</f>
        <v/>
      </c>
      <c r="D87" s="413">
        <f>IFERROR(INDEX($AZ$7:$AZ$506,MATCH(ROWS($AT$7:AT87),$AT$7:$AT$506,0)),"")</f>
        <v>0</v>
      </c>
      <c r="E87" s="414" t="str">
        <f>IFERROR(INDEX($BA$7:$BA$506,MATCH(ROWS($AT$7:AT87),$AT$7:$AT$506,0)),"")</f>
        <v/>
      </c>
      <c r="F87" s="415" t="str">
        <f>IFERROR(INDEX($BB$7:$BB$506,MATCH(ROWS($AT$7:AT87),$AT$7:$AT$506,0)),"")</f>
        <v/>
      </c>
      <c r="G87" s="416" t="str">
        <f>IFERROR(INDEX($BC$7:$BC$506,MATCH(ROWS($AT$7:AT87),$AT$7:$AT$506,0)),"")</f>
        <v/>
      </c>
      <c r="H87" s="416" t="str">
        <f>IFERROR(INDEX($BD$7:$BD$506,MATCH(ROWS($AT$7:AT87),$AT$7:$AT$506,0)),"")</f>
        <v/>
      </c>
      <c r="I87" s="276"/>
      <c r="J87" s="277"/>
      <c r="K87" s="420" t="str">
        <f>IFERROR(INDEX($BE$7:$BE$506,MATCH(ROWS($AT$7:AT87),$AT$7:$AT$506,0)),"")</f>
        <v/>
      </c>
      <c r="L87" s="136"/>
      <c r="AT87">
        <f t="shared" si="4"/>
        <v>81</v>
      </c>
      <c r="AU87">
        <f>COUNTIF($AZ$7:AZ87,AZ87)</f>
        <v>81</v>
      </c>
      <c r="AV87">
        <f t="shared" si="5"/>
        <v>0</v>
      </c>
      <c r="AW87">
        <f>IF(Nut_StatusTool!A87="","",Nut_StatusTool!A87)</f>
        <v>81</v>
      </c>
      <c r="AX87" t="str">
        <f>IF(Nut_StatusTool!B87="","",Nut_StatusTool!B87)</f>
        <v/>
      </c>
      <c r="AY87" t="str">
        <f>IF(Nut_StatusTool!C87="","",Nut_StatusTool!C87)</f>
        <v/>
      </c>
      <c r="AZ87">
        <f>Nut_StatusTool!D87</f>
        <v>0</v>
      </c>
      <c r="BA87" t="str">
        <f>IF(Nut_StatusTool!E87="","",Nut_StatusTool!E87)</f>
        <v/>
      </c>
      <c r="BB87" t="str">
        <f>IF(Nut_StatusTool!F87="","",Nut_StatusTool!F87)</f>
        <v/>
      </c>
      <c r="BC87" t="str">
        <f>IF(Nut_StatusTool!G87="","",Nut_StatusTool!G87)</f>
        <v/>
      </c>
      <c r="BD87" s="430" t="str">
        <f t="shared" si="6"/>
        <v/>
      </c>
      <c r="BE87" t="str">
        <f t="shared" si="7"/>
        <v/>
      </c>
      <c r="BF87" t="str">
        <f>IF(Nut_StatusTool!I87="","",Nut_StatusTool!I87)</f>
        <v/>
      </c>
      <c r="BG87" t="str">
        <f>IF(Nut_StatusTool!J87="","",Nut_StatusTool!J87)</f>
        <v/>
      </c>
    </row>
    <row r="88" spans="1:59">
      <c r="A88" s="411">
        <f>IFERROR(INDEX($AW$7:$AW$506,MATCH(ROWS($AT$7:AT88),$AT$7:$AT$506,0)),"")</f>
        <v>82</v>
      </c>
      <c r="B88" s="412" t="str">
        <f>IFERROR(INDEX($AX$7:$AX$506,MATCH(ROWS($AT$7:AT88),$AT$7:$AT$506,0)),"")</f>
        <v/>
      </c>
      <c r="C88" s="412" t="str">
        <f>IFERROR(INDEX($AY$7:$AY$506,MATCH(ROWS($AT$7:AT88),$AT$7:$AT$506,0)),"")</f>
        <v/>
      </c>
      <c r="D88" s="413">
        <f>IFERROR(INDEX($AZ$7:$AZ$506,MATCH(ROWS($AT$7:AT88),$AT$7:$AT$506,0)),"")</f>
        <v>0</v>
      </c>
      <c r="E88" s="414" t="str">
        <f>IFERROR(INDEX($BA$7:$BA$506,MATCH(ROWS($AT$7:AT88),$AT$7:$AT$506,0)),"")</f>
        <v/>
      </c>
      <c r="F88" s="415" t="str">
        <f>IFERROR(INDEX($BB$7:$BB$506,MATCH(ROWS($AT$7:AT88),$AT$7:$AT$506,0)),"")</f>
        <v/>
      </c>
      <c r="G88" s="416" t="str">
        <f>IFERROR(INDEX($BC$7:$BC$506,MATCH(ROWS($AT$7:AT88),$AT$7:$AT$506,0)),"")</f>
        <v/>
      </c>
      <c r="H88" s="416" t="str">
        <f>IFERROR(INDEX($BD$7:$BD$506,MATCH(ROWS($AT$7:AT88),$AT$7:$AT$506,0)),"")</f>
        <v/>
      </c>
      <c r="I88" s="276"/>
      <c r="J88" s="277"/>
      <c r="K88" s="420" t="str">
        <f>IFERROR(INDEX($BE$7:$BE$506,MATCH(ROWS($AT$7:AT88),$AT$7:$AT$506,0)),"")</f>
        <v/>
      </c>
      <c r="L88" s="136"/>
      <c r="AT88">
        <f t="shared" si="4"/>
        <v>82</v>
      </c>
      <c r="AU88">
        <f>COUNTIF($AZ$7:AZ88,AZ88)</f>
        <v>82</v>
      </c>
      <c r="AV88">
        <f t="shared" si="5"/>
        <v>0</v>
      </c>
      <c r="AW88">
        <f>IF(Nut_StatusTool!A88="","",Nut_StatusTool!A88)</f>
        <v>82</v>
      </c>
      <c r="AX88" t="str">
        <f>IF(Nut_StatusTool!B88="","",Nut_StatusTool!B88)</f>
        <v/>
      </c>
      <c r="AY88" t="str">
        <f>IF(Nut_StatusTool!C88="","",Nut_StatusTool!C88)</f>
        <v/>
      </c>
      <c r="AZ88">
        <f>Nut_StatusTool!D88</f>
        <v>0</v>
      </c>
      <c r="BA88" t="str">
        <f>IF(Nut_StatusTool!E88="","",Nut_StatusTool!E88)</f>
        <v/>
      </c>
      <c r="BB88" t="str">
        <f>IF(Nut_StatusTool!F88="","",Nut_StatusTool!F88)</f>
        <v/>
      </c>
      <c r="BC88" t="str">
        <f>IF(Nut_StatusTool!G88="","",Nut_StatusTool!G88)</f>
        <v/>
      </c>
      <c r="BD88" s="430" t="str">
        <f t="shared" si="6"/>
        <v/>
      </c>
      <c r="BE88" t="str">
        <f t="shared" si="7"/>
        <v/>
      </c>
      <c r="BF88" t="str">
        <f>IF(Nut_StatusTool!I88="","",Nut_StatusTool!I88)</f>
        <v/>
      </c>
      <c r="BG88" t="str">
        <f>IF(Nut_StatusTool!J88="","",Nut_StatusTool!J88)</f>
        <v/>
      </c>
    </row>
    <row r="89" spans="1:59">
      <c r="A89" s="411">
        <f>IFERROR(INDEX($AW$7:$AW$506,MATCH(ROWS($AT$7:AT89),$AT$7:$AT$506,0)),"")</f>
        <v>83</v>
      </c>
      <c r="B89" s="412" t="str">
        <f>IFERROR(INDEX($AX$7:$AX$506,MATCH(ROWS($AT$7:AT89),$AT$7:$AT$506,0)),"")</f>
        <v/>
      </c>
      <c r="C89" s="412" t="str">
        <f>IFERROR(INDEX($AY$7:$AY$506,MATCH(ROWS($AT$7:AT89),$AT$7:$AT$506,0)),"")</f>
        <v/>
      </c>
      <c r="D89" s="413">
        <f>IFERROR(INDEX($AZ$7:$AZ$506,MATCH(ROWS($AT$7:AT89),$AT$7:$AT$506,0)),"")</f>
        <v>0</v>
      </c>
      <c r="E89" s="414" t="str">
        <f>IFERROR(INDEX($BA$7:$BA$506,MATCH(ROWS($AT$7:AT89),$AT$7:$AT$506,0)),"")</f>
        <v/>
      </c>
      <c r="F89" s="415" t="str">
        <f>IFERROR(INDEX($BB$7:$BB$506,MATCH(ROWS($AT$7:AT89),$AT$7:$AT$506,0)),"")</f>
        <v/>
      </c>
      <c r="G89" s="416" t="str">
        <f>IFERROR(INDEX($BC$7:$BC$506,MATCH(ROWS($AT$7:AT89),$AT$7:$AT$506,0)),"")</f>
        <v/>
      </c>
      <c r="H89" s="416" t="str">
        <f>IFERROR(INDEX($BD$7:$BD$506,MATCH(ROWS($AT$7:AT89),$AT$7:$AT$506,0)),"")</f>
        <v/>
      </c>
      <c r="I89" s="276"/>
      <c r="J89" s="277"/>
      <c r="K89" s="420" t="str">
        <f>IFERROR(INDEX($BE$7:$BE$506,MATCH(ROWS($AT$7:AT89),$AT$7:$AT$506,0)),"")</f>
        <v/>
      </c>
      <c r="L89" s="136"/>
      <c r="AT89">
        <f t="shared" si="4"/>
        <v>83</v>
      </c>
      <c r="AU89">
        <f>COUNTIF($AZ$7:AZ89,AZ89)</f>
        <v>83</v>
      </c>
      <c r="AV89">
        <f t="shared" si="5"/>
        <v>0</v>
      </c>
      <c r="AW89">
        <f>IF(Nut_StatusTool!A89="","",Nut_StatusTool!A89)</f>
        <v>83</v>
      </c>
      <c r="AX89" t="str">
        <f>IF(Nut_StatusTool!B89="","",Nut_StatusTool!B89)</f>
        <v/>
      </c>
      <c r="AY89" t="str">
        <f>IF(Nut_StatusTool!C89="","",Nut_StatusTool!C89)</f>
        <v/>
      </c>
      <c r="AZ89">
        <f>Nut_StatusTool!D89</f>
        <v>0</v>
      </c>
      <c r="BA89" t="str">
        <f>IF(Nut_StatusTool!E89="","",Nut_StatusTool!E89)</f>
        <v/>
      </c>
      <c r="BB89" t="str">
        <f>IF(Nut_StatusTool!F89="","",Nut_StatusTool!F89)</f>
        <v/>
      </c>
      <c r="BC89" t="str">
        <f>IF(Nut_StatusTool!G89="","",Nut_StatusTool!G89)</f>
        <v/>
      </c>
      <c r="BD89" s="430" t="str">
        <f t="shared" si="6"/>
        <v/>
      </c>
      <c r="BE89" t="str">
        <f t="shared" si="7"/>
        <v/>
      </c>
      <c r="BF89" t="str">
        <f>IF(Nut_StatusTool!I89="","",Nut_StatusTool!I89)</f>
        <v/>
      </c>
      <c r="BG89" t="str">
        <f>IF(Nut_StatusTool!J89="","",Nut_StatusTool!J89)</f>
        <v/>
      </c>
    </row>
    <row r="90" spans="1:59">
      <c r="A90" s="411">
        <f>IFERROR(INDEX($AW$7:$AW$506,MATCH(ROWS($AT$7:AT90),$AT$7:$AT$506,0)),"")</f>
        <v>84</v>
      </c>
      <c r="B90" s="412" t="str">
        <f>IFERROR(INDEX($AX$7:$AX$506,MATCH(ROWS($AT$7:AT90),$AT$7:$AT$506,0)),"")</f>
        <v/>
      </c>
      <c r="C90" s="412" t="str">
        <f>IFERROR(INDEX($AY$7:$AY$506,MATCH(ROWS($AT$7:AT90),$AT$7:$AT$506,0)),"")</f>
        <v/>
      </c>
      <c r="D90" s="413">
        <f>IFERROR(INDEX($AZ$7:$AZ$506,MATCH(ROWS($AT$7:AT90),$AT$7:$AT$506,0)),"")</f>
        <v>0</v>
      </c>
      <c r="E90" s="414" t="str">
        <f>IFERROR(INDEX($BA$7:$BA$506,MATCH(ROWS($AT$7:AT90),$AT$7:$AT$506,0)),"")</f>
        <v/>
      </c>
      <c r="F90" s="415" t="str">
        <f>IFERROR(INDEX($BB$7:$BB$506,MATCH(ROWS($AT$7:AT90),$AT$7:$AT$506,0)),"")</f>
        <v/>
      </c>
      <c r="G90" s="416" t="str">
        <f>IFERROR(INDEX($BC$7:$BC$506,MATCH(ROWS($AT$7:AT90),$AT$7:$AT$506,0)),"")</f>
        <v/>
      </c>
      <c r="H90" s="416" t="str">
        <f>IFERROR(INDEX($BD$7:$BD$506,MATCH(ROWS($AT$7:AT90),$AT$7:$AT$506,0)),"")</f>
        <v/>
      </c>
      <c r="I90" s="276"/>
      <c r="J90" s="277"/>
      <c r="K90" s="420" t="str">
        <f>IFERROR(INDEX($BE$7:$BE$506,MATCH(ROWS($AT$7:AT90),$AT$7:$AT$506,0)),"")</f>
        <v/>
      </c>
      <c r="L90" s="136"/>
      <c r="AT90">
        <f t="shared" si="4"/>
        <v>84</v>
      </c>
      <c r="AU90">
        <f>COUNTIF($AZ$7:AZ90,AZ90)</f>
        <v>84</v>
      </c>
      <c r="AV90">
        <f t="shared" si="5"/>
        <v>0</v>
      </c>
      <c r="AW90">
        <f>IF(Nut_StatusTool!A90="","",Nut_StatusTool!A90)</f>
        <v>84</v>
      </c>
      <c r="AX90" t="str">
        <f>IF(Nut_StatusTool!B90="","",Nut_StatusTool!B90)</f>
        <v/>
      </c>
      <c r="AY90" t="str">
        <f>IF(Nut_StatusTool!C90="","",Nut_StatusTool!C90)</f>
        <v/>
      </c>
      <c r="AZ90">
        <f>Nut_StatusTool!D90</f>
        <v>0</v>
      </c>
      <c r="BA90" t="str">
        <f>IF(Nut_StatusTool!E90="","",Nut_StatusTool!E90)</f>
        <v/>
      </c>
      <c r="BB90" t="str">
        <f>IF(Nut_StatusTool!F90="","",Nut_StatusTool!F90)</f>
        <v/>
      </c>
      <c r="BC90" t="str">
        <f>IF(Nut_StatusTool!G90="","",Nut_StatusTool!G90)</f>
        <v/>
      </c>
      <c r="BD90" s="430" t="str">
        <f t="shared" si="6"/>
        <v/>
      </c>
      <c r="BE90" t="str">
        <f t="shared" si="7"/>
        <v/>
      </c>
      <c r="BF90" t="str">
        <f>IF(Nut_StatusTool!I90="","",Nut_StatusTool!I90)</f>
        <v/>
      </c>
      <c r="BG90" t="str">
        <f>IF(Nut_StatusTool!J90="","",Nut_StatusTool!J90)</f>
        <v/>
      </c>
    </row>
    <row r="91" spans="1:59">
      <c r="A91" s="411">
        <f>IFERROR(INDEX($AW$7:$AW$506,MATCH(ROWS($AT$7:AT91),$AT$7:$AT$506,0)),"")</f>
        <v>85</v>
      </c>
      <c r="B91" s="412" t="str">
        <f>IFERROR(INDEX($AX$7:$AX$506,MATCH(ROWS($AT$7:AT91),$AT$7:$AT$506,0)),"")</f>
        <v/>
      </c>
      <c r="C91" s="412" t="str">
        <f>IFERROR(INDEX($AY$7:$AY$506,MATCH(ROWS($AT$7:AT91),$AT$7:$AT$506,0)),"")</f>
        <v/>
      </c>
      <c r="D91" s="413">
        <f>IFERROR(INDEX($AZ$7:$AZ$506,MATCH(ROWS($AT$7:AT91),$AT$7:$AT$506,0)),"")</f>
        <v>0</v>
      </c>
      <c r="E91" s="414" t="str">
        <f>IFERROR(INDEX($BA$7:$BA$506,MATCH(ROWS($AT$7:AT91),$AT$7:$AT$506,0)),"")</f>
        <v/>
      </c>
      <c r="F91" s="415" t="str">
        <f>IFERROR(INDEX($BB$7:$BB$506,MATCH(ROWS($AT$7:AT91),$AT$7:$AT$506,0)),"")</f>
        <v/>
      </c>
      <c r="G91" s="416" t="str">
        <f>IFERROR(INDEX($BC$7:$BC$506,MATCH(ROWS($AT$7:AT91),$AT$7:$AT$506,0)),"")</f>
        <v/>
      </c>
      <c r="H91" s="416" t="str">
        <f>IFERROR(INDEX($BD$7:$BD$506,MATCH(ROWS($AT$7:AT91),$AT$7:$AT$506,0)),"")</f>
        <v/>
      </c>
      <c r="I91" s="276"/>
      <c r="J91" s="277"/>
      <c r="K91" s="420" t="str">
        <f>IFERROR(INDEX($BE$7:$BE$506,MATCH(ROWS($AT$7:AT91),$AT$7:$AT$506,0)),"")</f>
        <v/>
      </c>
      <c r="L91" s="136"/>
      <c r="AT91">
        <f t="shared" si="4"/>
        <v>85</v>
      </c>
      <c r="AU91">
        <f>COUNTIF($AZ$7:AZ91,AZ91)</f>
        <v>85</v>
      </c>
      <c r="AV91">
        <f t="shared" si="5"/>
        <v>0</v>
      </c>
      <c r="AW91">
        <f>IF(Nut_StatusTool!A91="","",Nut_StatusTool!A91)</f>
        <v>85</v>
      </c>
      <c r="AX91" t="str">
        <f>IF(Nut_StatusTool!B91="","",Nut_StatusTool!B91)</f>
        <v/>
      </c>
      <c r="AY91" t="str">
        <f>IF(Nut_StatusTool!C91="","",Nut_StatusTool!C91)</f>
        <v/>
      </c>
      <c r="AZ91">
        <f>Nut_StatusTool!D91</f>
        <v>0</v>
      </c>
      <c r="BA91" t="str">
        <f>IF(Nut_StatusTool!E91="","",Nut_StatusTool!E91)</f>
        <v/>
      </c>
      <c r="BB91" t="str">
        <f>IF(Nut_StatusTool!F91="","",Nut_StatusTool!F91)</f>
        <v/>
      </c>
      <c r="BC91" t="str">
        <f>IF(Nut_StatusTool!G91="","",Nut_StatusTool!G91)</f>
        <v/>
      </c>
      <c r="BD91" s="430" t="str">
        <f t="shared" si="6"/>
        <v/>
      </c>
      <c r="BE91" t="str">
        <f t="shared" si="7"/>
        <v/>
      </c>
      <c r="BF91" t="str">
        <f>IF(Nut_StatusTool!I91="","",Nut_StatusTool!I91)</f>
        <v/>
      </c>
      <c r="BG91" t="str">
        <f>IF(Nut_StatusTool!J91="","",Nut_StatusTool!J91)</f>
        <v/>
      </c>
    </row>
    <row r="92" spans="1:59">
      <c r="A92" s="411">
        <f>IFERROR(INDEX($AW$7:$AW$506,MATCH(ROWS($AT$7:AT92),$AT$7:$AT$506,0)),"")</f>
        <v>86</v>
      </c>
      <c r="B92" s="412" t="str">
        <f>IFERROR(INDEX($AX$7:$AX$506,MATCH(ROWS($AT$7:AT92),$AT$7:$AT$506,0)),"")</f>
        <v/>
      </c>
      <c r="C92" s="412" t="str">
        <f>IFERROR(INDEX($AY$7:$AY$506,MATCH(ROWS($AT$7:AT92),$AT$7:$AT$506,0)),"")</f>
        <v/>
      </c>
      <c r="D92" s="413">
        <f>IFERROR(INDEX($AZ$7:$AZ$506,MATCH(ROWS($AT$7:AT92),$AT$7:$AT$506,0)),"")</f>
        <v>0</v>
      </c>
      <c r="E92" s="414" t="str">
        <f>IFERROR(INDEX($BA$7:$BA$506,MATCH(ROWS($AT$7:AT92),$AT$7:$AT$506,0)),"")</f>
        <v/>
      </c>
      <c r="F92" s="415" t="str">
        <f>IFERROR(INDEX($BB$7:$BB$506,MATCH(ROWS($AT$7:AT92),$AT$7:$AT$506,0)),"")</f>
        <v/>
      </c>
      <c r="G92" s="416" t="str">
        <f>IFERROR(INDEX($BC$7:$BC$506,MATCH(ROWS($AT$7:AT92),$AT$7:$AT$506,0)),"")</f>
        <v/>
      </c>
      <c r="H92" s="416" t="str">
        <f>IFERROR(INDEX($BD$7:$BD$506,MATCH(ROWS($AT$7:AT92),$AT$7:$AT$506,0)),"")</f>
        <v/>
      </c>
      <c r="I92" s="276"/>
      <c r="J92" s="277"/>
      <c r="K92" s="420" t="str">
        <f>IFERROR(INDEX($BE$7:$BE$506,MATCH(ROWS($AT$7:AT92),$AT$7:$AT$506,0)),"")</f>
        <v/>
      </c>
      <c r="L92" s="136"/>
      <c r="AT92">
        <f t="shared" si="4"/>
        <v>86</v>
      </c>
      <c r="AU92">
        <f>COUNTIF($AZ$7:AZ92,AZ92)</f>
        <v>86</v>
      </c>
      <c r="AV92">
        <f t="shared" si="5"/>
        <v>0</v>
      </c>
      <c r="AW92">
        <f>IF(Nut_StatusTool!A92="","",Nut_StatusTool!A92)</f>
        <v>86</v>
      </c>
      <c r="AX92" t="str">
        <f>IF(Nut_StatusTool!B92="","",Nut_StatusTool!B92)</f>
        <v/>
      </c>
      <c r="AY92" t="str">
        <f>IF(Nut_StatusTool!C92="","",Nut_StatusTool!C92)</f>
        <v/>
      </c>
      <c r="AZ92">
        <f>Nut_StatusTool!D92</f>
        <v>0</v>
      </c>
      <c r="BA92" t="str">
        <f>IF(Nut_StatusTool!E92="","",Nut_StatusTool!E92)</f>
        <v/>
      </c>
      <c r="BB92" t="str">
        <f>IF(Nut_StatusTool!F92="","",Nut_StatusTool!F92)</f>
        <v/>
      </c>
      <c r="BC92" t="str">
        <f>IF(Nut_StatusTool!G92="","",Nut_StatusTool!G92)</f>
        <v/>
      </c>
      <c r="BD92" s="430" t="str">
        <f t="shared" si="6"/>
        <v/>
      </c>
      <c r="BE92" t="str">
        <f t="shared" si="7"/>
        <v/>
      </c>
      <c r="BF92" t="str">
        <f>IF(Nut_StatusTool!I92="","",Nut_StatusTool!I92)</f>
        <v/>
      </c>
      <c r="BG92" t="str">
        <f>IF(Nut_StatusTool!J92="","",Nut_StatusTool!J92)</f>
        <v/>
      </c>
    </row>
    <row r="93" spans="1:59">
      <c r="A93" s="411">
        <f>IFERROR(INDEX($AW$7:$AW$506,MATCH(ROWS($AT$7:AT93),$AT$7:$AT$506,0)),"")</f>
        <v>87</v>
      </c>
      <c r="B93" s="412" t="str">
        <f>IFERROR(INDEX($AX$7:$AX$506,MATCH(ROWS($AT$7:AT93),$AT$7:$AT$506,0)),"")</f>
        <v/>
      </c>
      <c r="C93" s="412" t="str">
        <f>IFERROR(INDEX($AY$7:$AY$506,MATCH(ROWS($AT$7:AT93),$AT$7:$AT$506,0)),"")</f>
        <v/>
      </c>
      <c r="D93" s="413">
        <f>IFERROR(INDEX($AZ$7:$AZ$506,MATCH(ROWS($AT$7:AT93),$AT$7:$AT$506,0)),"")</f>
        <v>0</v>
      </c>
      <c r="E93" s="414" t="str">
        <f>IFERROR(INDEX($BA$7:$BA$506,MATCH(ROWS($AT$7:AT93),$AT$7:$AT$506,0)),"")</f>
        <v/>
      </c>
      <c r="F93" s="415" t="str">
        <f>IFERROR(INDEX($BB$7:$BB$506,MATCH(ROWS($AT$7:AT93),$AT$7:$AT$506,0)),"")</f>
        <v/>
      </c>
      <c r="G93" s="416" t="str">
        <f>IFERROR(INDEX($BC$7:$BC$506,MATCH(ROWS($AT$7:AT93),$AT$7:$AT$506,0)),"")</f>
        <v/>
      </c>
      <c r="H93" s="416" t="str">
        <f>IFERROR(INDEX($BD$7:$BD$506,MATCH(ROWS($AT$7:AT93),$AT$7:$AT$506,0)),"")</f>
        <v/>
      </c>
      <c r="I93" s="276"/>
      <c r="J93" s="277"/>
      <c r="K93" s="420" t="str">
        <f>IFERROR(INDEX($BE$7:$BE$506,MATCH(ROWS($AT$7:AT93),$AT$7:$AT$506,0)),"")</f>
        <v/>
      </c>
      <c r="L93" s="136"/>
      <c r="AT93">
        <f t="shared" si="4"/>
        <v>87</v>
      </c>
      <c r="AU93">
        <f>COUNTIF($AZ$7:AZ93,AZ93)</f>
        <v>87</v>
      </c>
      <c r="AV93">
        <f t="shared" si="5"/>
        <v>0</v>
      </c>
      <c r="AW93">
        <f>IF(Nut_StatusTool!A93="","",Nut_StatusTool!A93)</f>
        <v>87</v>
      </c>
      <c r="AX93" t="str">
        <f>IF(Nut_StatusTool!B93="","",Nut_StatusTool!B93)</f>
        <v/>
      </c>
      <c r="AY93" t="str">
        <f>IF(Nut_StatusTool!C93="","",Nut_StatusTool!C93)</f>
        <v/>
      </c>
      <c r="AZ93">
        <f>Nut_StatusTool!D93</f>
        <v>0</v>
      </c>
      <c r="BA93" t="str">
        <f>IF(Nut_StatusTool!E93="","",Nut_StatusTool!E93)</f>
        <v/>
      </c>
      <c r="BB93" t="str">
        <f>IF(Nut_StatusTool!F93="","",Nut_StatusTool!F93)</f>
        <v/>
      </c>
      <c r="BC93" t="str">
        <f>IF(Nut_StatusTool!G93="","",Nut_StatusTool!G93)</f>
        <v/>
      </c>
      <c r="BD93" s="430" t="str">
        <f t="shared" si="6"/>
        <v/>
      </c>
      <c r="BE93" t="str">
        <f t="shared" si="7"/>
        <v/>
      </c>
      <c r="BF93" t="str">
        <f>IF(Nut_StatusTool!I93="","",Nut_StatusTool!I93)</f>
        <v/>
      </c>
      <c r="BG93" t="str">
        <f>IF(Nut_StatusTool!J93="","",Nut_StatusTool!J93)</f>
        <v/>
      </c>
    </row>
    <row r="94" spans="1:59">
      <c r="A94" s="411">
        <f>IFERROR(INDEX($AW$7:$AW$506,MATCH(ROWS($AT$7:AT94),$AT$7:$AT$506,0)),"")</f>
        <v>88</v>
      </c>
      <c r="B94" s="412" t="str">
        <f>IFERROR(INDEX($AX$7:$AX$506,MATCH(ROWS($AT$7:AT94),$AT$7:$AT$506,0)),"")</f>
        <v/>
      </c>
      <c r="C94" s="412" t="str">
        <f>IFERROR(INDEX($AY$7:$AY$506,MATCH(ROWS($AT$7:AT94),$AT$7:$AT$506,0)),"")</f>
        <v/>
      </c>
      <c r="D94" s="413">
        <f>IFERROR(INDEX($AZ$7:$AZ$506,MATCH(ROWS($AT$7:AT94),$AT$7:$AT$506,0)),"")</f>
        <v>0</v>
      </c>
      <c r="E94" s="414" t="str">
        <f>IFERROR(INDEX($BA$7:$BA$506,MATCH(ROWS($AT$7:AT94),$AT$7:$AT$506,0)),"")</f>
        <v/>
      </c>
      <c r="F94" s="415" t="str">
        <f>IFERROR(INDEX($BB$7:$BB$506,MATCH(ROWS($AT$7:AT94),$AT$7:$AT$506,0)),"")</f>
        <v/>
      </c>
      <c r="G94" s="416" t="str">
        <f>IFERROR(INDEX($BC$7:$BC$506,MATCH(ROWS($AT$7:AT94),$AT$7:$AT$506,0)),"")</f>
        <v/>
      </c>
      <c r="H94" s="416" t="str">
        <f>IFERROR(INDEX($BD$7:$BD$506,MATCH(ROWS($AT$7:AT94),$AT$7:$AT$506,0)),"")</f>
        <v/>
      </c>
      <c r="I94" s="276"/>
      <c r="J94" s="277"/>
      <c r="K94" s="420" t="str">
        <f>IFERROR(INDEX($BE$7:$BE$506,MATCH(ROWS($AT$7:AT94),$AT$7:$AT$506,0)),"")</f>
        <v/>
      </c>
      <c r="L94" s="136"/>
      <c r="AT94">
        <f t="shared" si="4"/>
        <v>88</v>
      </c>
      <c r="AU94">
        <f>COUNTIF($AZ$7:AZ94,AZ94)</f>
        <v>88</v>
      </c>
      <c r="AV94">
        <f t="shared" si="5"/>
        <v>0</v>
      </c>
      <c r="AW94">
        <f>IF(Nut_StatusTool!A94="","",Nut_StatusTool!A94)</f>
        <v>88</v>
      </c>
      <c r="AX94" t="str">
        <f>IF(Nut_StatusTool!B94="","",Nut_StatusTool!B94)</f>
        <v/>
      </c>
      <c r="AY94" t="str">
        <f>IF(Nut_StatusTool!C94="","",Nut_StatusTool!C94)</f>
        <v/>
      </c>
      <c r="AZ94">
        <f>Nut_StatusTool!D94</f>
        <v>0</v>
      </c>
      <c r="BA94" t="str">
        <f>IF(Nut_StatusTool!E94="","",Nut_StatusTool!E94)</f>
        <v/>
      </c>
      <c r="BB94" t="str">
        <f>IF(Nut_StatusTool!F94="","",Nut_StatusTool!F94)</f>
        <v/>
      </c>
      <c r="BC94" t="str">
        <f>IF(Nut_StatusTool!G94="","",Nut_StatusTool!G94)</f>
        <v/>
      </c>
      <c r="BD94" s="430" t="str">
        <f t="shared" si="6"/>
        <v/>
      </c>
      <c r="BE94" t="str">
        <f t="shared" si="7"/>
        <v/>
      </c>
      <c r="BF94" t="str">
        <f>IF(Nut_StatusTool!I94="","",Nut_StatusTool!I94)</f>
        <v/>
      </c>
      <c r="BG94" t="str">
        <f>IF(Nut_StatusTool!J94="","",Nut_StatusTool!J94)</f>
        <v/>
      </c>
    </row>
    <row r="95" spans="1:59">
      <c r="A95" s="411">
        <f>IFERROR(INDEX($AW$7:$AW$506,MATCH(ROWS($AT$7:AT95),$AT$7:$AT$506,0)),"")</f>
        <v>89</v>
      </c>
      <c r="B95" s="412" t="str">
        <f>IFERROR(INDEX($AX$7:$AX$506,MATCH(ROWS($AT$7:AT95),$AT$7:$AT$506,0)),"")</f>
        <v/>
      </c>
      <c r="C95" s="412" t="str">
        <f>IFERROR(INDEX($AY$7:$AY$506,MATCH(ROWS($AT$7:AT95),$AT$7:$AT$506,0)),"")</f>
        <v/>
      </c>
      <c r="D95" s="413">
        <f>IFERROR(INDEX($AZ$7:$AZ$506,MATCH(ROWS($AT$7:AT95),$AT$7:$AT$506,0)),"")</f>
        <v>0</v>
      </c>
      <c r="E95" s="414" t="str">
        <f>IFERROR(INDEX($BA$7:$BA$506,MATCH(ROWS($AT$7:AT95),$AT$7:$AT$506,0)),"")</f>
        <v/>
      </c>
      <c r="F95" s="415" t="str">
        <f>IFERROR(INDEX($BB$7:$BB$506,MATCH(ROWS($AT$7:AT95),$AT$7:$AT$506,0)),"")</f>
        <v/>
      </c>
      <c r="G95" s="416" t="str">
        <f>IFERROR(INDEX($BC$7:$BC$506,MATCH(ROWS($AT$7:AT95),$AT$7:$AT$506,0)),"")</f>
        <v/>
      </c>
      <c r="H95" s="416" t="str">
        <f>IFERROR(INDEX($BD$7:$BD$506,MATCH(ROWS($AT$7:AT95),$AT$7:$AT$506,0)),"")</f>
        <v/>
      </c>
      <c r="I95" s="276"/>
      <c r="J95" s="277"/>
      <c r="K95" s="420" t="str">
        <f>IFERROR(INDEX($BE$7:$BE$506,MATCH(ROWS($AT$7:AT95),$AT$7:$AT$506,0)),"")</f>
        <v/>
      </c>
      <c r="L95" s="136"/>
      <c r="AT95">
        <f t="shared" si="4"/>
        <v>89</v>
      </c>
      <c r="AU95">
        <f>COUNTIF($AZ$7:AZ95,AZ95)</f>
        <v>89</v>
      </c>
      <c r="AV95">
        <f t="shared" si="5"/>
        <v>0</v>
      </c>
      <c r="AW95">
        <f>IF(Nut_StatusTool!A95="","",Nut_StatusTool!A95)</f>
        <v>89</v>
      </c>
      <c r="AX95" t="str">
        <f>IF(Nut_StatusTool!B95="","",Nut_StatusTool!B95)</f>
        <v/>
      </c>
      <c r="AY95" t="str">
        <f>IF(Nut_StatusTool!C95="","",Nut_StatusTool!C95)</f>
        <v/>
      </c>
      <c r="AZ95">
        <f>Nut_StatusTool!D95</f>
        <v>0</v>
      </c>
      <c r="BA95" t="str">
        <f>IF(Nut_StatusTool!E95="","",Nut_StatusTool!E95)</f>
        <v/>
      </c>
      <c r="BB95" t="str">
        <f>IF(Nut_StatusTool!F95="","",Nut_StatusTool!F95)</f>
        <v/>
      </c>
      <c r="BC95" t="str">
        <f>IF(Nut_StatusTool!G95="","",Nut_StatusTool!G95)</f>
        <v/>
      </c>
      <c r="BD95" s="430" t="str">
        <f t="shared" si="6"/>
        <v/>
      </c>
      <c r="BE95" t="str">
        <f t="shared" si="7"/>
        <v/>
      </c>
      <c r="BF95" t="str">
        <f>IF(Nut_StatusTool!I95="","",Nut_StatusTool!I95)</f>
        <v/>
      </c>
      <c r="BG95" t="str">
        <f>IF(Nut_StatusTool!J95="","",Nut_StatusTool!J95)</f>
        <v/>
      </c>
    </row>
    <row r="96" spans="1:59">
      <c r="A96" s="411">
        <f>IFERROR(INDEX($AW$7:$AW$506,MATCH(ROWS($AT$7:AT96),$AT$7:$AT$506,0)),"")</f>
        <v>90</v>
      </c>
      <c r="B96" s="412" t="str">
        <f>IFERROR(INDEX($AX$7:$AX$506,MATCH(ROWS($AT$7:AT96),$AT$7:$AT$506,0)),"")</f>
        <v/>
      </c>
      <c r="C96" s="412" t="str">
        <f>IFERROR(INDEX($AY$7:$AY$506,MATCH(ROWS($AT$7:AT96),$AT$7:$AT$506,0)),"")</f>
        <v/>
      </c>
      <c r="D96" s="413">
        <f>IFERROR(INDEX($AZ$7:$AZ$506,MATCH(ROWS($AT$7:AT96),$AT$7:$AT$506,0)),"")</f>
        <v>0</v>
      </c>
      <c r="E96" s="414" t="str">
        <f>IFERROR(INDEX($BA$7:$BA$506,MATCH(ROWS($AT$7:AT96),$AT$7:$AT$506,0)),"")</f>
        <v/>
      </c>
      <c r="F96" s="415" t="str">
        <f>IFERROR(INDEX($BB$7:$BB$506,MATCH(ROWS($AT$7:AT96),$AT$7:$AT$506,0)),"")</f>
        <v/>
      </c>
      <c r="G96" s="416" t="str">
        <f>IFERROR(INDEX($BC$7:$BC$506,MATCH(ROWS($AT$7:AT96),$AT$7:$AT$506,0)),"")</f>
        <v/>
      </c>
      <c r="H96" s="416" t="str">
        <f>IFERROR(INDEX($BD$7:$BD$506,MATCH(ROWS($AT$7:AT96),$AT$7:$AT$506,0)),"")</f>
        <v/>
      </c>
      <c r="I96" s="276"/>
      <c r="J96" s="277"/>
      <c r="K96" s="420" t="str">
        <f>IFERROR(INDEX($BE$7:$BE$506,MATCH(ROWS($AT$7:AT96),$AT$7:$AT$506,0)),"")</f>
        <v/>
      </c>
      <c r="L96" s="136"/>
      <c r="AT96">
        <f t="shared" si="4"/>
        <v>90</v>
      </c>
      <c r="AU96">
        <f>COUNTIF($AZ$7:AZ96,AZ96)</f>
        <v>90</v>
      </c>
      <c r="AV96">
        <f t="shared" si="5"/>
        <v>0</v>
      </c>
      <c r="AW96">
        <f>IF(Nut_StatusTool!A96="","",Nut_StatusTool!A96)</f>
        <v>90</v>
      </c>
      <c r="AX96" t="str">
        <f>IF(Nut_StatusTool!B96="","",Nut_StatusTool!B96)</f>
        <v/>
      </c>
      <c r="AY96" t="str">
        <f>IF(Nut_StatusTool!C96="","",Nut_StatusTool!C96)</f>
        <v/>
      </c>
      <c r="AZ96">
        <f>Nut_StatusTool!D96</f>
        <v>0</v>
      </c>
      <c r="BA96" t="str">
        <f>IF(Nut_StatusTool!E96="","",Nut_StatusTool!E96)</f>
        <v/>
      </c>
      <c r="BB96" t="str">
        <f>IF(Nut_StatusTool!F96="","",Nut_StatusTool!F96)</f>
        <v/>
      </c>
      <c r="BC96" t="str">
        <f>IF(Nut_StatusTool!G96="","",Nut_StatusTool!G96)</f>
        <v/>
      </c>
      <c r="BD96" s="430" t="str">
        <f t="shared" si="6"/>
        <v/>
      </c>
      <c r="BE96" t="str">
        <f t="shared" si="7"/>
        <v/>
      </c>
      <c r="BF96" t="str">
        <f>IF(Nut_StatusTool!I96="","",Nut_StatusTool!I96)</f>
        <v/>
      </c>
      <c r="BG96" t="str">
        <f>IF(Nut_StatusTool!J96="","",Nut_StatusTool!J96)</f>
        <v/>
      </c>
    </row>
    <row r="97" spans="1:59">
      <c r="A97" s="411">
        <f>IFERROR(INDEX($AW$7:$AW$506,MATCH(ROWS($AT$7:AT97),$AT$7:$AT$506,0)),"")</f>
        <v>91</v>
      </c>
      <c r="B97" s="412" t="str">
        <f>IFERROR(INDEX($AX$7:$AX$506,MATCH(ROWS($AT$7:AT97),$AT$7:$AT$506,0)),"")</f>
        <v/>
      </c>
      <c r="C97" s="412" t="str">
        <f>IFERROR(INDEX($AY$7:$AY$506,MATCH(ROWS($AT$7:AT97),$AT$7:$AT$506,0)),"")</f>
        <v/>
      </c>
      <c r="D97" s="413">
        <f>IFERROR(INDEX($AZ$7:$AZ$506,MATCH(ROWS($AT$7:AT97),$AT$7:$AT$506,0)),"")</f>
        <v>0</v>
      </c>
      <c r="E97" s="414" t="str">
        <f>IFERROR(INDEX($BA$7:$BA$506,MATCH(ROWS($AT$7:AT97),$AT$7:$AT$506,0)),"")</f>
        <v/>
      </c>
      <c r="F97" s="415" t="str">
        <f>IFERROR(INDEX($BB$7:$BB$506,MATCH(ROWS($AT$7:AT97),$AT$7:$AT$506,0)),"")</f>
        <v/>
      </c>
      <c r="G97" s="416" t="str">
        <f>IFERROR(INDEX($BC$7:$BC$506,MATCH(ROWS($AT$7:AT97),$AT$7:$AT$506,0)),"")</f>
        <v/>
      </c>
      <c r="H97" s="416" t="str">
        <f>IFERROR(INDEX($BD$7:$BD$506,MATCH(ROWS($AT$7:AT97),$AT$7:$AT$506,0)),"")</f>
        <v/>
      </c>
      <c r="I97" s="276"/>
      <c r="J97" s="277"/>
      <c r="K97" s="420" t="str">
        <f>IFERROR(INDEX($BE$7:$BE$506,MATCH(ROWS($AT$7:AT97),$AT$7:$AT$506,0)),"")</f>
        <v/>
      </c>
      <c r="L97" s="136"/>
      <c r="AT97">
        <f t="shared" si="4"/>
        <v>91</v>
      </c>
      <c r="AU97">
        <f>COUNTIF($AZ$7:AZ97,AZ97)</f>
        <v>91</v>
      </c>
      <c r="AV97">
        <f t="shared" si="5"/>
        <v>0</v>
      </c>
      <c r="AW97">
        <f>IF(Nut_StatusTool!A97="","",Nut_StatusTool!A97)</f>
        <v>91</v>
      </c>
      <c r="AX97" t="str">
        <f>IF(Nut_StatusTool!B97="","",Nut_StatusTool!B97)</f>
        <v/>
      </c>
      <c r="AY97" t="str">
        <f>IF(Nut_StatusTool!C97="","",Nut_StatusTool!C97)</f>
        <v/>
      </c>
      <c r="AZ97">
        <f>Nut_StatusTool!D97</f>
        <v>0</v>
      </c>
      <c r="BA97" t="str">
        <f>IF(Nut_StatusTool!E97="","",Nut_StatusTool!E97)</f>
        <v/>
      </c>
      <c r="BB97" t="str">
        <f>IF(Nut_StatusTool!F97="","",Nut_StatusTool!F97)</f>
        <v/>
      </c>
      <c r="BC97" t="str">
        <f>IF(Nut_StatusTool!G97="","",Nut_StatusTool!G97)</f>
        <v/>
      </c>
      <c r="BD97" s="430" t="str">
        <f t="shared" si="6"/>
        <v/>
      </c>
      <c r="BE97" t="str">
        <f t="shared" si="7"/>
        <v/>
      </c>
      <c r="BF97" t="str">
        <f>IF(Nut_StatusTool!I97="","",Nut_StatusTool!I97)</f>
        <v/>
      </c>
      <c r="BG97" t="str">
        <f>IF(Nut_StatusTool!J97="","",Nut_StatusTool!J97)</f>
        <v/>
      </c>
    </row>
    <row r="98" spans="1:59">
      <c r="A98" s="411">
        <f>IFERROR(INDEX($AW$7:$AW$506,MATCH(ROWS($AT$7:AT98),$AT$7:$AT$506,0)),"")</f>
        <v>92</v>
      </c>
      <c r="B98" s="412" t="str">
        <f>IFERROR(INDEX($AX$7:$AX$506,MATCH(ROWS($AT$7:AT98),$AT$7:$AT$506,0)),"")</f>
        <v/>
      </c>
      <c r="C98" s="412" t="str">
        <f>IFERROR(INDEX($AY$7:$AY$506,MATCH(ROWS($AT$7:AT98),$AT$7:$AT$506,0)),"")</f>
        <v/>
      </c>
      <c r="D98" s="413">
        <f>IFERROR(INDEX($AZ$7:$AZ$506,MATCH(ROWS($AT$7:AT98),$AT$7:$AT$506,0)),"")</f>
        <v>0</v>
      </c>
      <c r="E98" s="414" t="str">
        <f>IFERROR(INDEX($BA$7:$BA$506,MATCH(ROWS($AT$7:AT98),$AT$7:$AT$506,0)),"")</f>
        <v/>
      </c>
      <c r="F98" s="415" t="str">
        <f>IFERROR(INDEX($BB$7:$BB$506,MATCH(ROWS($AT$7:AT98),$AT$7:$AT$506,0)),"")</f>
        <v/>
      </c>
      <c r="G98" s="416" t="str">
        <f>IFERROR(INDEX($BC$7:$BC$506,MATCH(ROWS($AT$7:AT98),$AT$7:$AT$506,0)),"")</f>
        <v/>
      </c>
      <c r="H98" s="416" t="str">
        <f>IFERROR(INDEX($BD$7:$BD$506,MATCH(ROWS($AT$7:AT98),$AT$7:$AT$506,0)),"")</f>
        <v/>
      </c>
      <c r="I98" s="276"/>
      <c r="J98" s="277"/>
      <c r="K98" s="420" t="str">
        <f>IFERROR(INDEX($BE$7:$BE$506,MATCH(ROWS($AT$7:AT98),$AT$7:$AT$506,0)),"")</f>
        <v/>
      </c>
      <c r="L98" s="136"/>
      <c r="AT98">
        <f t="shared" si="4"/>
        <v>92</v>
      </c>
      <c r="AU98">
        <f>COUNTIF($AZ$7:AZ98,AZ98)</f>
        <v>92</v>
      </c>
      <c r="AV98">
        <f t="shared" si="5"/>
        <v>0</v>
      </c>
      <c r="AW98">
        <f>IF(Nut_StatusTool!A98="","",Nut_StatusTool!A98)</f>
        <v>92</v>
      </c>
      <c r="AX98" t="str">
        <f>IF(Nut_StatusTool!B98="","",Nut_StatusTool!B98)</f>
        <v/>
      </c>
      <c r="AY98" t="str">
        <f>IF(Nut_StatusTool!C98="","",Nut_StatusTool!C98)</f>
        <v/>
      </c>
      <c r="AZ98">
        <f>Nut_StatusTool!D98</f>
        <v>0</v>
      </c>
      <c r="BA98" t="str">
        <f>IF(Nut_StatusTool!E98="","",Nut_StatusTool!E98)</f>
        <v/>
      </c>
      <c r="BB98" t="str">
        <f>IF(Nut_StatusTool!F98="","",Nut_StatusTool!F98)</f>
        <v/>
      </c>
      <c r="BC98" t="str">
        <f>IF(Nut_StatusTool!G98="","",Nut_StatusTool!G98)</f>
        <v/>
      </c>
      <c r="BD98" s="430" t="str">
        <f t="shared" si="6"/>
        <v/>
      </c>
      <c r="BE98" t="str">
        <f t="shared" si="7"/>
        <v/>
      </c>
      <c r="BF98" t="str">
        <f>IF(Nut_StatusTool!I98="","",Nut_StatusTool!I98)</f>
        <v/>
      </c>
      <c r="BG98" t="str">
        <f>IF(Nut_StatusTool!J98="","",Nut_StatusTool!J98)</f>
        <v/>
      </c>
    </row>
    <row r="99" spans="1:59">
      <c r="A99" s="411">
        <f>IFERROR(INDEX($AW$7:$AW$506,MATCH(ROWS($AT$7:AT99),$AT$7:$AT$506,0)),"")</f>
        <v>93</v>
      </c>
      <c r="B99" s="412" t="str">
        <f>IFERROR(INDEX($AX$7:$AX$506,MATCH(ROWS($AT$7:AT99),$AT$7:$AT$506,0)),"")</f>
        <v/>
      </c>
      <c r="C99" s="412" t="str">
        <f>IFERROR(INDEX($AY$7:$AY$506,MATCH(ROWS($AT$7:AT99),$AT$7:$AT$506,0)),"")</f>
        <v/>
      </c>
      <c r="D99" s="413">
        <f>IFERROR(INDEX($AZ$7:$AZ$506,MATCH(ROWS($AT$7:AT99),$AT$7:$AT$506,0)),"")</f>
        <v>0</v>
      </c>
      <c r="E99" s="414" t="str">
        <f>IFERROR(INDEX($BA$7:$BA$506,MATCH(ROWS($AT$7:AT99),$AT$7:$AT$506,0)),"")</f>
        <v/>
      </c>
      <c r="F99" s="415" t="str">
        <f>IFERROR(INDEX($BB$7:$BB$506,MATCH(ROWS($AT$7:AT99),$AT$7:$AT$506,0)),"")</f>
        <v/>
      </c>
      <c r="G99" s="416" t="str">
        <f>IFERROR(INDEX($BC$7:$BC$506,MATCH(ROWS($AT$7:AT99),$AT$7:$AT$506,0)),"")</f>
        <v/>
      </c>
      <c r="H99" s="416" t="str">
        <f>IFERROR(INDEX($BD$7:$BD$506,MATCH(ROWS($AT$7:AT99),$AT$7:$AT$506,0)),"")</f>
        <v/>
      </c>
      <c r="I99" s="276"/>
      <c r="J99" s="277"/>
      <c r="K99" s="420" t="str">
        <f>IFERROR(INDEX($BE$7:$BE$506,MATCH(ROWS($AT$7:AT99),$AT$7:$AT$506,0)),"")</f>
        <v/>
      </c>
      <c r="L99" s="136"/>
      <c r="AT99">
        <f t="shared" si="4"/>
        <v>93</v>
      </c>
      <c r="AU99">
        <f>COUNTIF($AZ$7:AZ99,AZ99)</f>
        <v>93</v>
      </c>
      <c r="AV99">
        <f t="shared" si="5"/>
        <v>0</v>
      </c>
      <c r="AW99">
        <f>IF(Nut_StatusTool!A99="","",Nut_StatusTool!A99)</f>
        <v>93</v>
      </c>
      <c r="AX99" t="str">
        <f>IF(Nut_StatusTool!B99="","",Nut_StatusTool!B99)</f>
        <v/>
      </c>
      <c r="AY99" t="str">
        <f>IF(Nut_StatusTool!C99="","",Nut_StatusTool!C99)</f>
        <v/>
      </c>
      <c r="AZ99">
        <f>Nut_StatusTool!D99</f>
        <v>0</v>
      </c>
      <c r="BA99" t="str">
        <f>IF(Nut_StatusTool!E99="","",Nut_StatusTool!E99)</f>
        <v/>
      </c>
      <c r="BB99" t="str">
        <f>IF(Nut_StatusTool!F99="","",Nut_StatusTool!F99)</f>
        <v/>
      </c>
      <c r="BC99" t="str">
        <f>IF(Nut_StatusTool!G99="","",Nut_StatusTool!G99)</f>
        <v/>
      </c>
      <c r="BD99" s="430" t="str">
        <f t="shared" si="6"/>
        <v/>
      </c>
      <c r="BE99" t="str">
        <f t="shared" si="7"/>
        <v/>
      </c>
      <c r="BF99" t="str">
        <f>IF(Nut_StatusTool!I99="","",Nut_StatusTool!I99)</f>
        <v/>
      </c>
      <c r="BG99" t="str">
        <f>IF(Nut_StatusTool!J99="","",Nut_StatusTool!J99)</f>
        <v/>
      </c>
    </row>
    <row r="100" spans="1:59">
      <c r="A100" s="411">
        <f>IFERROR(INDEX($AW$7:$AW$506,MATCH(ROWS($AT$7:AT100),$AT$7:$AT$506,0)),"")</f>
        <v>94</v>
      </c>
      <c r="B100" s="412" t="str">
        <f>IFERROR(INDEX($AX$7:$AX$506,MATCH(ROWS($AT$7:AT100),$AT$7:$AT$506,0)),"")</f>
        <v/>
      </c>
      <c r="C100" s="412" t="str">
        <f>IFERROR(INDEX($AY$7:$AY$506,MATCH(ROWS($AT$7:AT100),$AT$7:$AT$506,0)),"")</f>
        <v/>
      </c>
      <c r="D100" s="413">
        <f>IFERROR(INDEX($AZ$7:$AZ$506,MATCH(ROWS($AT$7:AT100),$AT$7:$AT$506,0)),"")</f>
        <v>0</v>
      </c>
      <c r="E100" s="414" t="str">
        <f>IFERROR(INDEX($BA$7:$BA$506,MATCH(ROWS($AT$7:AT100),$AT$7:$AT$506,0)),"")</f>
        <v/>
      </c>
      <c r="F100" s="415" t="str">
        <f>IFERROR(INDEX($BB$7:$BB$506,MATCH(ROWS($AT$7:AT100),$AT$7:$AT$506,0)),"")</f>
        <v/>
      </c>
      <c r="G100" s="416" t="str">
        <f>IFERROR(INDEX($BC$7:$BC$506,MATCH(ROWS($AT$7:AT100),$AT$7:$AT$506,0)),"")</f>
        <v/>
      </c>
      <c r="H100" s="416" t="str">
        <f>IFERROR(INDEX($BD$7:$BD$506,MATCH(ROWS($AT$7:AT100),$AT$7:$AT$506,0)),"")</f>
        <v/>
      </c>
      <c r="I100" s="276"/>
      <c r="J100" s="277"/>
      <c r="K100" s="420" t="str">
        <f>IFERROR(INDEX($BE$7:$BE$506,MATCH(ROWS($AT$7:AT100),$AT$7:$AT$506,0)),"")</f>
        <v/>
      </c>
      <c r="L100" s="136"/>
      <c r="AT100">
        <f t="shared" si="4"/>
        <v>94</v>
      </c>
      <c r="AU100">
        <f>COUNTIF($AZ$7:AZ100,AZ100)</f>
        <v>94</v>
      </c>
      <c r="AV100">
        <f t="shared" si="5"/>
        <v>0</v>
      </c>
      <c r="AW100">
        <f>IF(Nut_StatusTool!A100="","",Nut_StatusTool!A100)</f>
        <v>94</v>
      </c>
      <c r="AX100" t="str">
        <f>IF(Nut_StatusTool!B100="","",Nut_StatusTool!B100)</f>
        <v/>
      </c>
      <c r="AY100" t="str">
        <f>IF(Nut_StatusTool!C100="","",Nut_StatusTool!C100)</f>
        <v/>
      </c>
      <c r="AZ100">
        <f>Nut_StatusTool!D100</f>
        <v>0</v>
      </c>
      <c r="BA100" t="str">
        <f>IF(Nut_StatusTool!E100="","",Nut_StatusTool!E100)</f>
        <v/>
      </c>
      <c r="BB100" t="str">
        <f>IF(Nut_StatusTool!F100="","",Nut_StatusTool!F100)</f>
        <v/>
      </c>
      <c r="BC100" t="str">
        <f>IF(Nut_StatusTool!G100="","",Nut_StatusTool!G100)</f>
        <v/>
      </c>
      <c r="BD100" s="430" t="str">
        <f t="shared" si="6"/>
        <v/>
      </c>
      <c r="BE100" t="str">
        <f t="shared" si="7"/>
        <v/>
      </c>
      <c r="BF100" t="str">
        <f>IF(Nut_StatusTool!I100="","",Nut_StatusTool!I100)</f>
        <v/>
      </c>
      <c r="BG100" t="str">
        <f>IF(Nut_StatusTool!J100="","",Nut_StatusTool!J100)</f>
        <v/>
      </c>
    </row>
    <row r="101" spans="1:59">
      <c r="A101" s="411">
        <f>IFERROR(INDEX($AW$7:$AW$506,MATCH(ROWS($AT$7:AT101),$AT$7:$AT$506,0)),"")</f>
        <v>95</v>
      </c>
      <c r="B101" s="412" t="str">
        <f>IFERROR(INDEX($AX$7:$AX$506,MATCH(ROWS($AT$7:AT101),$AT$7:$AT$506,0)),"")</f>
        <v/>
      </c>
      <c r="C101" s="412" t="str">
        <f>IFERROR(INDEX($AY$7:$AY$506,MATCH(ROWS($AT$7:AT101),$AT$7:$AT$506,0)),"")</f>
        <v/>
      </c>
      <c r="D101" s="413">
        <f>IFERROR(INDEX($AZ$7:$AZ$506,MATCH(ROWS($AT$7:AT101),$AT$7:$AT$506,0)),"")</f>
        <v>0</v>
      </c>
      <c r="E101" s="414" t="str">
        <f>IFERROR(INDEX($BA$7:$BA$506,MATCH(ROWS($AT$7:AT101),$AT$7:$AT$506,0)),"")</f>
        <v/>
      </c>
      <c r="F101" s="415" t="str">
        <f>IFERROR(INDEX($BB$7:$BB$506,MATCH(ROWS($AT$7:AT101),$AT$7:$AT$506,0)),"")</f>
        <v/>
      </c>
      <c r="G101" s="416" t="str">
        <f>IFERROR(INDEX($BC$7:$BC$506,MATCH(ROWS($AT$7:AT101),$AT$7:$AT$506,0)),"")</f>
        <v/>
      </c>
      <c r="H101" s="416" t="str">
        <f>IFERROR(INDEX($BD$7:$BD$506,MATCH(ROWS($AT$7:AT101),$AT$7:$AT$506,0)),"")</f>
        <v/>
      </c>
      <c r="I101" s="276"/>
      <c r="J101" s="277"/>
      <c r="K101" s="420" t="str">
        <f>IFERROR(INDEX($BE$7:$BE$506,MATCH(ROWS($AT$7:AT101),$AT$7:$AT$506,0)),"")</f>
        <v/>
      </c>
      <c r="L101" s="136"/>
      <c r="AT101">
        <f t="shared" si="4"/>
        <v>95</v>
      </c>
      <c r="AU101">
        <f>COUNTIF($AZ$7:AZ101,AZ101)</f>
        <v>95</v>
      </c>
      <c r="AV101">
        <f t="shared" si="5"/>
        <v>0</v>
      </c>
      <c r="AW101">
        <f>IF(Nut_StatusTool!A101="","",Nut_StatusTool!A101)</f>
        <v>95</v>
      </c>
      <c r="AX101" t="str">
        <f>IF(Nut_StatusTool!B101="","",Nut_StatusTool!B101)</f>
        <v/>
      </c>
      <c r="AY101" t="str">
        <f>IF(Nut_StatusTool!C101="","",Nut_StatusTool!C101)</f>
        <v/>
      </c>
      <c r="AZ101">
        <f>Nut_StatusTool!D101</f>
        <v>0</v>
      </c>
      <c r="BA101" t="str">
        <f>IF(Nut_StatusTool!E101="","",Nut_StatusTool!E101)</f>
        <v/>
      </c>
      <c r="BB101" t="str">
        <f>IF(Nut_StatusTool!F101="","",Nut_StatusTool!F101)</f>
        <v/>
      </c>
      <c r="BC101" t="str">
        <f>IF(Nut_StatusTool!G101="","",Nut_StatusTool!G101)</f>
        <v/>
      </c>
      <c r="BD101" s="430" t="str">
        <f t="shared" si="6"/>
        <v/>
      </c>
      <c r="BE101" t="str">
        <f t="shared" si="7"/>
        <v/>
      </c>
      <c r="BF101" t="str">
        <f>IF(Nut_StatusTool!I101="","",Nut_StatusTool!I101)</f>
        <v/>
      </c>
      <c r="BG101" t="str">
        <f>IF(Nut_StatusTool!J101="","",Nut_StatusTool!J101)</f>
        <v/>
      </c>
    </row>
    <row r="102" spans="1:59">
      <c r="A102" s="411">
        <f>IFERROR(INDEX($AW$7:$AW$506,MATCH(ROWS($AT$7:AT102),$AT$7:$AT$506,0)),"")</f>
        <v>96</v>
      </c>
      <c r="B102" s="412" t="str">
        <f>IFERROR(INDEX($AX$7:$AX$506,MATCH(ROWS($AT$7:AT102),$AT$7:$AT$506,0)),"")</f>
        <v/>
      </c>
      <c r="C102" s="412" t="str">
        <f>IFERROR(INDEX($AY$7:$AY$506,MATCH(ROWS($AT$7:AT102),$AT$7:$AT$506,0)),"")</f>
        <v/>
      </c>
      <c r="D102" s="413">
        <f>IFERROR(INDEX($AZ$7:$AZ$506,MATCH(ROWS($AT$7:AT102),$AT$7:$AT$506,0)),"")</f>
        <v>0</v>
      </c>
      <c r="E102" s="414" t="str">
        <f>IFERROR(INDEX($BA$7:$BA$506,MATCH(ROWS($AT$7:AT102),$AT$7:$AT$506,0)),"")</f>
        <v/>
      </c>
      <c r="F102" s="415" t="str">
        <f>IFERROR(INDEX($BB$7:$BB$506,MATCH(ROWS($AT$7:AT102),$AT$7:$AT$506,0)),"")</f>
        <v/>
      </c>
      <c r="G102" s="416" t="str">
        <f>IFERROR(INDEX($BC$7:$BC$506,MATCH(ROWS($AT$7:AT102),$AT$7:$AT$506,0)),"")</f>
        <v/>
      </c>
      <c r="H102" s="416" t="str">
        <f>IFERROR(INDEX($BD$7:$BD$506,MATCH(ROWS($AT$7:AT102),$AT$7:$AT$506,0)),"")</f>
        <v/>
      </c>
      <c r="I102" s="276"/>
      <c r="J102" s="277"/>
      <c r="K102" s="420" t="str">
        <f>IFERROR(INDEX($BE$7:$BE$506,MATCH(ROWS($AT$7:AT102),$AT$7:$AT$506,0)),"")</f>
        <v/>
      </c>
      <c r="L102" s="136"/>
      <c r="AT102">
        <f t="shared" si="4"/>
        <v>96</v>
      </c>
      <c r="AU102">
        <f>COUNTIF($AZ$7:AZ102,AZ102)</f>
        <v>96</v>
      </c>
      <c r="AV102">
        <f t="shared" si="5"/>
        <v>0</v>
      </c>
      <c r="AW102">
        <f>IF(Nut_StatusTool!A102="","",Nut_StatusTool!A102)</f>
        <v>96</v>
      </c>
      <c r="AX102" t="str">
        <f>IF(Nut_StatusTool!B102="","",Nut_StatusTool!B102)</f>
        <v/>
      </c>
      <c r="AY102" t="str">
        <f>IF(Nut_StatusTool!C102="","",Nut_StatusTool!C102)</f>
        <v/>
      </c>
      <c r="AZ102">
        <f>Nut_StatusTool!D102</f>
        <v>0</v>
      </c>
      <c r="BA102" t="str">
        <f>IF(Nut_StatusTool!E102="","",Nut_StatusTool!E102)</f>
        <v/>
      </c>
      <c r="BB102" t="str">
        <f>IF(Nut_StatusTool!F102="","",Nut_StatusTool!F102)</f>
        <v/>
      </c>
      <c r="BC102" t="str">
        <f>IF(Nut_StatusTool!G102="","",Nut_StatusTool!G102)</f>
        <v/>
      </c>
      <c r="BD102" s="430" t="str">
        <f t="shared" si="6"/>
        <v/>
      </c>
      <c r="BE102" t="str">
        <f t="shared" si="7"/>
        <v/>
      </c>
      <c r="BF102" t="str">
        <f>IF(Nut_StatusTool!I102="","",Nut_StatusTool!I102)</f>
        <v/>
      </c>
      <c r="BG102" t="str">
        <f>IF(Nut_StatusTool!J102="","",Nut_StatusTool!J102)</f>
        <v/>
      </c>
    </row>
    <row r="103" spans="1:59">
      <c r="A103" s="411">
        <f>IFERROR(INDEX($AW$7:$AW$506,MATCH(ROWS($AT$7:AT103),$AT$7:$AT$506,0)),"")</f>
        <v>97</v>
      </c>
      <c r="B103" s="412" t="str">
        <f>IFERROR(INDEX($AX$7:$AX$506,MATCH(ROWS($AT$7:AT103),$AT$7:$AT$506,0)),"")</f>
        <v/>
      </c>
      <c r="C103" s="412" t="str">
        <f>IFERROR(INDEX($AY$7:$AY$506,MATCH(ROWS($AT$7:AT103),$AT$7:$AT$506,0)),"")</f>
        <v/>
      </c>
      <c r="D103" s="413">
        <f>IFERROR(INDEX($AZ$7:$AZ$506,MATCH(ROWS($AT$7:AT103),$AT$7:$AT$506,0)),"")</f>
        <v>0</v>
      </c>
      <c r="E103" s="414" t="str">
        <f>IFERROR(INDEX($BA$7:$BA$506,MATCH(ROWS($AT$7:AT103),$AT$7:$AT$506,0)),"")</f>
        <v/>
      </c>
      <c r="F103" s="415" t="str">
        <f>IFERROR(INDEX($BB$7:$BB$506,MATCH(ROWS($AT$7:AT103),$AT$7:$AT$506,0)),"")</f>
        <v/>
      </c>
      <c r="G103" s="416" t="str">
        <f>IFERROR(INDEX($BC$7:$BC$506,MATCH(ROWS($AT$7:AT103),$AT$7:$AT$506,0)),"")</f>
        <v/>
      </c>
      <c r="H103" s="416" t="str">
        <f>IFERROR(INDEX($BD$7:$BD$506,MATCH(ROWS($AT$7:AT103),$AT$7:$AT$506,0)),"")</f>
        <v/>
      </c>
      <c r="I103" s="276"/>
      <c r="J103" s="277"/>
      <c r="K103" s="420" t="str">
        <f>IFERROR(INDEX($BE$7:$BE$506,MATCH(ROWS($AT$7:AT103),$AT$7:$AT$506,0)),"")</f>
        <v/>
      </c>
      <c r="L103" s="136"/>
      <c r="AT103">
        <f t="shared" si="4"/>
        <v>97</v>
      </c>
      <c r="AU103">
        <f>COUNTIF($AZ$7:AZ103,AZ103)</f>
        <v>97</v>
      </c>
      <c r="AV103">
        <f t="shared" si="5"/>
        <v>0</v>
      </c>
      <c r="AW103">
        <f>IF(Nut_StatusTool!A103="","",Nut_StatusTool!A103)</f>
        <v>97</v>
      </c>
      <c r="AX103" t="str">
        <f>IF(Nut_StatusTool!B103="","",Nut_StatusTool!B103)</f>
        <v/>
      </c>
      <c r="AY103" t="str">
        <f>IF(Nut_StatusTool!C103="","",Nut_StatusTool!C103)</f>
        <v/>
      </c>
      <c r="AZ103">
        <f>Nut_StatusTool!D103</f>
        <v>0</v>
      </c>
      <c r="BA103" t="str">
        <f>IF(Nut_StatusTool!E103="","",Nut_StatusTool!E103)</f>
        <v/>
      </c>
      <c r="BB103" t="str">
        <f>IF(Nut_StatusTool!F103="","",Nut_StatusTool!F103)</f>
        <v/>
      </c>
      <c r="BC103" t="str">
        <f>IF(Nut_StatusTool!G103="","",Nut_StatusTool!G103)</f>
        <v/>
      </c>
      <c r="BD103" s="430" t="str">
        <f t="shared" si="6"/>
        <v/>
      </c>
      <c r="BE103" t="str">
        <f t="shared" si="7"/>
        <v/>
      </c>
      <c r="BF103" t="str">
        <f>IF(Nut_StatusTool!I103="","",Nut_StatusTool!I103)</f>
        <v/>
      </c>
      <c r="BG103" t="str">
        <f>IF(Nut_StatusTool!J103="","",Nut_StatusTool!J103)</f>
        <v/>
      </c>
    </row>
    <row r="104" spans="1:59">
      <c r="A104" s="411">
        <f>IFERROR(INDEX($AW$7:$AW$506,MATCH(ROWS($AT$7:AT104),$AT$7:$AT$506,0)),"")</f>
        <v>98</v>
      </c>
      <c r="B104" s="412" t="str">
        <f>IFERROR(INDEX($AX$7:$AX$506,MATCH(ROWS($AT$7:AT104),$AT$7:$AT$506,0)),"")</f>
        <v/>
      </c>
      <c r="C104" s="412" t="str">
        <f>IFERROR(INDEX($AY$7:$AY$506,MATCH(ROWS($AT$7:AT104),$AT$7:$AT$506,0)),"")</f>
        <v/>
      </c>
      <c r="D104" s="413">
        <f>IFERROR(INDEX($AZ$7:$AZ$506,MATCH(ROWS($AT$7:AT104),$AT$7:$AT$506,0)),"")</f>
        <v>0</v>
      </c>
      <c r="E104" s="414" t="str">
        <f>IFERROR(INDEX($BA$7:$BA$506,MATCH(ROWS($AT$7:AT104),$AT$7:$AT$506,0)),"")</f>
        <v/>
      </c>
      <c r="F104" s="415" t="str">
        <f>IFERROR(INDEX($BB$7:$BB$506,MATCH(ROWS($AT$7:AT104),$AT$7:$AT$506,0)),"")</f>
        <v/>
      </c>
      <c r="G104" s="416" t="str">
        <f>IFERROR(INDEX($BC$7:$BC$506,MATCH(ROWS($AT$7:AT104),$AT$7:$AT$506,0)),"")</f>
        <v/>
      </c>
      <c r="H104" s="416" t="str">
        <f>IFERROR(INDEX($BD$7:$BD$506,MATCH(ROWS($AT$7:AT104),$AT$7:$AT$506,0)),"")</f>
        <v/>
      </c>
      <c r="I104" s="276"/>
      <c r="J104" s="277"/>
      <c r="K104" s="420" t="str">
        <f>IFERROR(INDEX($BE$7:$BE$506,MATCH(ROWS($AT$7:AT104),$AT$7:$AT$506,0)),"")</f>
        <v/>
      </c>
      <c r="L104" s="136"/>
      <c r="AT104">
        <f t="shared" si="4"/>
        <v>98</v>
      </c>
      <c r="AU104">
        <f>COUNTIF($AZ$7:AZ104,AZ104)</f>
        <v>98</v>
      </c>
      <c r="AV104">
        <f t="shared" si="5"/>
        <v>0</v>
      </c>
      <c r="AW104">
        <f>IF(Nut_StatusTool!A104="","",Nut_StatusTool!A104)</f>
        <v>98</v>
      </c>
      <c r="AX104" t="str">
        <f>IF(Nut_StatusTool!B104="","",Nut_StatusTool!B104)</f>
        <v/>
      </c>
      <c r="AY104" t="str">
        <f>IF(Nut_StatusTool!C104="","",Nut_StatusTool!C104)</f>
        <v/>
      </c>
      <c r="AZ104">
        <f>Nut_StatusTool!D104</f>
        <v>0</v>
      </c>
      <c r="BA104" t="str">
        <f>IF(Nut_StatusTool!E104="","",Nut_StatusTool!E104)</f>
        <v/>
      </c>
      <c r="BB104" t="str">
        <f>IF(Nut_StatusTool!F104="","",Nut_StatusTool!F104)</f>
        <v/>
      </c>
      <c r="BC104" t="str">
        <f>IF(Nut_StatusTool!G104="","",Nut_StatusTool!G104)</f>
        <v/>
      </c>
      <c r="BD104" s="430" t="str">
        <f t="shared" si="6"/>
        <v/>
      </c>
      <c r="BE104" t="str">
        <f t="shared" si="7"/>
        <v/>
      </c>
      <c r="BF104" t="str">
        <f>IF(Nut_StatusTool!I104="","",Nut_StatusTool!I104)</f>
        <v/>
      </c>
      <c r="BG104" t="str">
        <f>IF(Nut_StatusTool!J104="","",Nut_StatusTool!J104)</f>
        <v/>
      </c>
    </row>
    <row r="105" spans="1:59">
      <c r="A105" s="411">
        <f>IFERROR(INDEX($AW$7:$AW$506,MATCH(ROWS($AT$7:AT105),$AT$7:$AT$506,0)),"")</f>
        <v>99</v>
      </c>
      <c r="B105" s="412" t="str">
        <f>IFERROR(INDEX($AX$7:$AX$506,MATCH(ROWS($AT$7:AT105),$AT$7:$AT$506,0)),"")</f>
        <v/>
      </c>
      <c r="C105" s="412" t="str">
        <f>IFERROR(INDEX($AY$7:$AY$506,MATCH(ROWS($AT$7:AT105),$AT$7:$AT$506,0)),"")</f>
        <v/>
      </c>
      <c r="D105" s="413">
        <f>IFERROR(INDEX($AZ$7:$AZ$506,MATCH(ROWS($AT$7:AT105),$AT$7:$AT$506,0)),"")</f>
        <v>0</v>
      </c>
      <c r="E105" s="414" t="str">
        <f>IFERROR(INDEX($BA$7:$BA$506,MATCH(ROWS($AT$7:AT105),$AT$7:$AT$506,0)),"")</f>
        <v/>
      </c>
      <c r="F105" s="415" t="str">
        <f>IFERROR(INDEX($BB$7:$BB$506,MATCH(ROWS($AT$7:AT105),$AT$7:$AT$506,0)),"")</f>
        <v/>
      </c>
      <c r="G105" s="416" t="str">
        <f>IFERROR(INDEX($BC$7:$BC$506,MATCH(ROWS($AT$7:AT105),$AT$7:$AT$506,0)),"")</f>
        <v/>
      </c>
      <c r="H105" s="416" t="str">
        <f>IFERROR(INDEX($BD$7:$BD$506,MATCH(ROWS($AT$7:AT105),$AT$7:$AT$506,0)),"")</f>
        <v/>
      </c>
      <c r="I105" s="276"/>
      <c r="J105" s="277"/>
      <c r="K105" s="420" t="str">
        <f>IFERROR(INDEX($BE$7:$BE$506,MATCH(ROWS($AT$7:AT105),$AT$7:$AT$506,0)),"")</f>
        <v/>
      </c>
      <c r="L105" s="136"/>
      <c r="AT105">
        <f t="shared" si="4"/>
        <v>99</v>
      </c>
      <c r="AU105">
        <f>COUNTIF($AZ$7:AZ105,AZ105)</f>
        <v>99</v>
      </c>
      <c r="AV105">
        <f t="shared" si="5"/>
        <v>0</v>
      </c>
      <c r="AW105">
        <f>IF(Nut_StatusTool!A105="","",Nut_StatusTool!A105)</f>
        <v>99</v>
      </c>
      <c r="AX105" t="str">
        <f>IF(Nut_StatusTool!B105="","",Nut_StatusTool!B105)</f>
        <v/>
      </c>
      <c r="AY105" t="str">
        <f>IF(Nut_StatusTool!C105="","",Nut_StatusTool!C105)</f>
        <v/>
      </c>
      <c r="AZ105">
        <f>Nut_StatusTool!D105</f>
        <v>0</v>
      </c>
      <c r="BA105" t="str">
        <f>IF(Nut_StatusTool!E105="","",Nut_StatusTool!E105)</f>
        <v/>
      </c>
      <c r="BB105" t="str">
        <f>IF(Nut_StatusTool!F105="","",Nut_StatusTool!F105)</f>
        <v/>
      </c>
      <c r="BC105" t="str">
        <f>IF(Nut_StatusTool!G105="","",Nut_StatusTool!G105)</f>
        <v/>
      </c>
      <c r="BD105" s="430" t="str">
        <f t="shared" si="6"/>
        <v/>
      </c>
      <c r="BE105" t="str">
        <f t="shared" si="7"/>
        <v/>
      </c>
      <c r="BF105" t="str">
        <f>IF(Nut_StatusTool!I105="","",Nut_StatusTool!I105)</f>
        <v/>
      </c>
      <c r="BG105" t="str">
        <f>IF(Nut_StatusTool!J105="","",Nut_StatusTool!J105)</f>
        <v/>
      </c>
    </row>
    <row r="106" spans="1:59">
      <c r="A106" s="411">
        <f>IFERROR(INDEX($AW$7:$AW$506,MATCH(ROWS($AT$7:AT106),$AT$7:$AT$506,0)),"")</f>
        <v>100</v>
      </c>
      <c r="B106" s="412" t="str">
        <f>IFERROR(INDEX($AX$7:$AX$506,MATCH(ROWS($AT$7:AT106),$AT$7:$AT$506,0)),"")</f>
        <v/>
      </c>
      <c r="C106" s="412" t="str">
        <f>IFERROR(INDEX($AY$7:$AY$506,MATCH(ROWS($AT$7:AT106),$AT$7:$AT$506,0)),"")</f>
        <v/>
      </c>
      <c r="D106" s="413">
        <f>IFERROR(INDEX($AZ$7:$AZ$506,MATCH(ROWS($AT$7:AT106),$AT$7:$AT$506,0)),"")</f>
        <v>0</v>
      </c>
      <c r="E106" s="414" t="str">
        <f>IFERROR(INDEX($BA$7:$BA$506,MATCH(ROWS($AT$7:AT106),$AT$7:$AT$506,0)),"")</f>
        <v/>
      </c>
      <c r="F106" s="415" t="str">
        <f>IFERROR(INDEX($BB$7:$BB$506,MATCH(ROWS($AT$7:AT106),$AT$7:$AT$506,0)),"")</f>
        <v/>
      </c>
      <c r="G106" s="416" t="str">
        <f>IFERROR(INDEX($BC$7:$BC$506,MATCH(ROWS($AT$7:AT106),$AT$7:$AT$506,0)),"")</f>
        <v/>
      </c>
      <c r="H106" s="416" t="str">
        <f>IFERROR(INDEX($BD$7:$BD$506,MATCH(ROWS($AT$7:AT106),$AT$7:$AT$506,0)),"")</f>
        <v/>
      </c>
      <c r="I106" s="276"/>
      <c r="J106" s="277"/>
      <c r="K106" s="420" t="str">
        <f>IFERROR(INDEX($BE$7:$BE$506,MATCH(ROWS($AT$7:AT106),$AT$7:$AT$506,0)),"")</f>
        <v/>
      </c>
      <c r="L106" s="136"/>
      <c r="AT106">
        <f t="shared" si="4"/>
        <v>100</v>
      </c>
      <c r="AU106">
        <f>COUNTIF($AZ$7:AZ106,AZ106)</f>
        <v>100</v>
      </c>
      <c r="AV106">
        <f t="shared" si="5"/>
        <v>0</v>
      </c>
      <c r="AW106">
        <f>IF(Nut_StatusTool!A106="","",Nut_StatusTool!A106)</f>
        <v>100</v>
      </c>
      <c r="AX106" t="str">
        <f>IF(Nut_StatusTool!B106="","",Nut_StatusTool!B106)</f>
        <v/>
      </c>
      <c r="AY106" t="str">
        <f>IF(Nut_StatusTool!C106="","",Nut_StatusTool!C106)</f>
        <v/>
      </c>
      <c r="AZ106">
        <f>Nut_StatusTool!D106</f>
        <v>0</v>
      </c>
      <c r="BA106" t="str">
        <f>IF(Nut_StatusTool!E106="","",Nut_StatusTool!E106)</f>
        <v/>
      </c>
      <c r="BB106" t="str">
        <f>IF(Nut_StatusTool!F106="","",Nut_StatusTool!F106)</f>
        <v/>
      </c>
      <c r="BC106" t="str">
        <f>IF(Nut_StatusTool!G106="","",Nut_StatusTool!G106)</f>
        <v/>
      </c>
      <c r="BD106" s="430" t="str">
        <f t="shared" si="6"/>
        <v/>
      </c>
      <c r="BE106" t="str">
        <f t="shared" si="7"/>
        <v/>
      </c>
      <c r="BF106" t="str">
        <f>IF(Nut_StatusTool!I106="","",Nut_StatusTool!I106)</f>
        <v/>
      </c>
      <c r="BG106" t="str">
        <f>IF(Nut_StatusTool!J106="","",Nut_StatusTool!J106)</f>
        <v/>
      </c>
    </row>
    <row r="107" spans="1:59">
      <c r="A107" s="411">
        <f>IFERROR(INDEX($AW$7:$AW$506,MATCH(ROWS($AT$7:AT107),$AT$7:$AT$506,0)),"")</f>
        <v>101</v>
      </c>
      <c r="B107" s="412" t="str">
        <f>IFERROR(INDEX($AX$7:$AX$506,MATCH(ROWS($AT$7:AT107),$AT$7:$AT$506,0)),"")</f>
        <v/>
      </c>
      <c r="C107" s="412" t="str">
        <f>IFERROR(INDEX($AY$7:$AY$506,MATCH(ROWS($AT$7:AT107),$AT$7:$AT$506,0)),"")</f>
        <v/>
      </c>
      <c r="D107" s="413">
        <f>IFERROR(INDEX($AZ$7:$AZ$506,MATCH(ROWS($AT$7:AT107),$AT$7:$AT$506,0)),"")</f>
        <v>0</v>
      </c>
      <c r="E107" s="414" t="str">
        <f>IFERROR(INDEX($BA$7:$BA$506,MATCH(ROWS($AT$7:AT107),$AT$7:$AT$506,0)),"")</f>
        <v/>
      </c>
      <c r="F107" s="415" t="str">
        <f>IFERROR(INDEX($BB$7:$BB$506,MATCH(ROWS($AT$7:AT107),$AT$7:$AT$506,0)),"")</f>
        <v/>
      </c>
      <c r="G107" s="416" t="str">
        <f>IFERROR(INDEX($BC$7:$BC$506,MATCH(ROWS($AT$7:AT107),$AT$7:$AT$506,0)),"")</f>
        <v/>
      </c>
      <c r="H107" s="416" t="str">
        <f>IFERROR(INDEX($BD$7:$BD$506,MATCH(ROWS($AT$7:AT107),$AT$7:$AT$506,0)),"")</f>
        <v/>
      </c>
      <c r="I107" s="276"/>
      <c r="J107" s="277"/>
      <c r="K107" s="420" t="str">
        <f>IFERROR(INDEX($BE$7:$BE$506,MATCH(ROWS($AT$7:AT107),$AT$7:$AT$506,0)),"")</f>
        <v/>
      </c>
      <c r="L107" s="136"/>
      <c r="AT107">
        <f t="shared" si="4"/>
        <v>101</v>
      </c>
      <c r="AU107">
        <f>COUNTIF($AZ$7:AZ107,AZ107)</f>
        <v>101</v>
      </c>
      <c r="AV107">
        <f t="shared" si="5"/>
        <v>0</v>
      </c>
      <c r="AW107">
        <f>IF(Nut_StatusTool!A107="","",Nut_StatusTool!A107)</f>
        <v>101</v>
      </c>
      <c r="AX107" t="str">
        <f>IF(Nut_StatusTool!B107="","",Nut_StatusTool!B107)</f>
        <v/>
      </c>
      <c r="AY107" t="str">
        <f>IF(Nut_StatusTool!C107="","",Nut_StatusTool!C107)</f>
        <v/>
      </c>
      <c r="AZ107">
        <f>Nut_StatusTool!D107</f>
        <v>0</v>
      </c>
      <c r="BA107" t="str">
        <f>IF(Nut_StatusTool!E107="","",Nut_StatusTool!E107)</f>
        <v/>
      </c>
      <c r="BB107" t="str">
        <f>IF(Nut_StatusTool!F107="","",Nut_StatusTool!F107)</f>
        <v/>
      </c>
      <c r="BC107" t="str">
        <f>IF(Nut_StatusTool!G107="","",Nut_StatusTool!G107)</f>
        <v/>
      </c>
      <c r="BD107" s="430" t="str">
        <f t="shared" si="6"/>
        <v/>
      </c>
      <c r="BE107" t="str">
        <f t="shared" si="7"/>
        <v/>
      </c>
      <c r="BF107" t="str">
        <f>IF(Nut_StatusTool!I107="","",Nut_StatusTool!I107)</f>
        <v/>
      </c>
      <c r="BG107" t="str">
        <f>IF(Nut_StatusTool!J107="","",Nut_StatusTool!J107)</f>
        <v/>
      </c>
    </row>
    <row r="108" spans="1:59">
      <c r="A108" s="411">
        <f>IFERROR(INDEX($AW$7:$AW$506,MATCH(ROWS($AT$7:AT108),$AT$7:$AT$506,0)),"")</f>
        <v>102</v>
      </c>
      <c r="B108" s="412" t="str">
        <f>IFERROR(INDEX($AX$7:$AX$506,MATCH(ROWS($AT$7:AT108),$AT$7:$AT$506,0)),"")</f>
        <v/>
      </c>
      <c r="C108" s="412" t="str">
        <f>IFERROR(INDEX($AY$7:$AY$506,MATCH(ROWS($AT$7:AT108),$AT$7:$AT$506,0)),"")</f>
        <v/>
      </c>
      <c r="D108" s="413">
        <f>IFERROR(INDEX($AZ$7:$AZ$506,MATCH(ROWS($AT$7:AT108),$AT$7:$AT$506,0)),"")</f>
        <v>0</v>
      </c>
      <c r="E108" s="414" t="str">
        <f>IFERROR(INDEX($BA$7:$BA$506,MATCH(ROWS($AT$7:AT108),$AT$7:$AT$506,0)),"")</f>
        <v/>
      </c>
      <c r="F108" s="415" t="str">
        <f>IFERROR(INDEX($BB$7:$BB$506,MATCH(ROWS($AT$7:AT108),$AT$7:$AT$506,0)),"")</f>
        <v/>
      </c>
      <c r="G108" s="416" t="str">
        <f>IFERROR(INDEX($BC$7:$BC$506,MATCH(ROWS($AT$7:AT108),$AT$7:$AT$506,0)),"")</f>
        <v/>
      </c>
      <c r="H108" s="416" t="str">
        <f>IFERROR(INDEX($BD$7:$BD$506,MATCH(ROWS($AT$7:AT108),$AT$7:$AT$506,0)),"")</f>
        <v/>
      </c>
      <c r="I108" s="276"/>
      <c r="J108" s="277"/>
      <c r="K108" s="420" t="str">
        <f>IFERROR(INDEX($BE$7:$BE$506,MATCH(ROWS($AT$7:AT108),$AT$7:$AT$506,0)),"")</f>
        <v/>
      </c>
      <c r="L108" s="136"/>
      <c r="AT108">
        <f t="shared" si="4"/>
        <v>102</v>
      </c>
      <c r="AU108">
        <f>COUNTIF($AZ$7:AZ108,AZ108)</f>
        <v>102</v>
      </c>
      <c r="AV108">
        <f t="shared" si="5"/>
        <v>0</v>
      </c>
      <c r="AW108">
        <f>IF(Nut_StatusTool!A108="","",Nut_StatusTool!A108)</f>
        <v>102</v>
      </c>
      <c r="AX108" t="str">
        <f>IF(Nut_StatusTool!B108="","",Nut_StatusTool!B108)</f>
        <v/>
      </c>
      <c r="AY108" t="str">
        <f>IF(Nut_StatusTool!C108="","",Nut_StatusTool!C108)</f>
        <v/>
      </c>
      <c r="AZ108">
        <f>Nut_StatusTool!D108</f>
        <v>0</v>
      </c>
      <c r="BA108" t="str">
        <f>IF(Nut_StatusTool!E108="","",Nut_StatusTool!E108)</f>
        <v/>
      </c>
      <c r="BB108" t="str">
        <f>IF(Nut_StatusTool!F108="","",Nut_StatusTool!F108)</f>
        <v/>
      </c>
      <c r="BC108" t="str">
        <f>IF(Nut_StatusTool!G108="","",Nut_StatusTool!G108)</f>
        <v/>
      </c>
      <c r="BD108" s="430" t="str">
        <f t="shared" si="6"/>
        <v/>
      </c>
      <c r="BE108" t="str">
        <f t="shared" si="7"/>
        <v/>
      </c>
      <c r="BF108" t="str">
        <f>IF(Nut_StatusTool!I108="","",Nut_StatusTool!I108)</f>
        <v/>
      </c>
      <c r="BG108" t="str">
        <f>IF(Nut_StatusTool!J108="","",Nut_StatusTool!J108)</f>
        <v/>
      </c>
    </row>
    <row r="109" spans="1:59">
      <c r="A109" s="411">
        <f>IFERROR(INDEX($AW$7:$AW$506,MATCH(ROWS($AT$7:AT109),$AT$7:$AT$506,0)),"")</f>
        <v>103</v>
      </c>
      <c r="B109" s="412" t="str">
        <f>IFERROR(INDEX($AX$7:$AX$506,MATCH(ROWS($AT$7:AT109),$AT$7:$AT$506,0)),"")</f>
        <v/>
      </c>
      <c r="C109" s="412" t="str">
        <f>IFERROR(INDEX($AY$7:$AY$506,MATCH(ROWS($AT$7:AT109),$AT$7:$AT$506,0)),"")</f>
        <v/>
      </c>
      <c r="D109" s="413">
        <f>IFERROR(INDEX($AZ$7:$AZ$506,MATCH(ROWS($AT$7:AT109),$AT$7:$AT$506,0)),"")</f>
        <v>0</v>
      </c>
      <c r="E109" s="414" t="str">
        <f>IFERROR(INDEX($BA$7:$BA$506,MATCH(ROWS($AT$7:AT109),$AT$7:$AT$506,0)),"")</f>
        <v/>
      </c>
      <c r="F109" s="415" t="str">
        <f>IFERROR(INDEX($BB$7:$BB$506,MATCH(ROWS($AT$7:AT109),$AT$7:$AT$506,0)),"")</f>
        <v/>
      </c>
      <c r="G109" s="416" t="str">
        <f>IFERROR(INDEX($BC$7:$BC$506,MATCH(ROWS($AT$7:AT109),$AT$7:$AT$506,0)),"")</f>
        <v/>
      </c>
      <c r="H109" s="416" t="str">
        <f>IFERROR(INDEX($BD$7:$BD$506,MATCH(ROWS($AT$7:AT109),$AT$7:$AT$506,0)),"")</f>
        <v/>
      </c>
      <c r="I109" s="276"/>
      <c r="J109" s="277"/>
      <c r="K109" s="420" t="str">
        <f>IFERROR(INDEX($BE$7:$BE$506,MATCH(ROWS($AT$7:AT109),$AT$7:$AT$506,0)),"")</f>
        <v/>
      </c>
      <c r="L109" s="136"/>
      <c r="AT109">
        <f t="shared" si="4"/>
        <v>103</v>
      </c>
      <c r="AU109">
        <f>COUNTIF($AZ$7:AZ109,AZ109)</f>
        <v>103</v>
      </c>
      <c r="AV109">
        <f t="shared" si="5"/>
        <v>0</v>
      </c>
      <c r="AW109">
        <f>IF(Nut_StatusTool!A109="","",Nut_StatusTool!A109)</f>
        <v>103</v>
      </c>
      <c r="AX109" t="str">
        <f>IF(Nut_StatusTool!B109="","",Nut_StatusTool!B109)</f>
        <v/>
      </c>
      <c r="AY109" t="str">
        <f>IF(Nut_StatusTool!C109="","",Nut_StatusTool!C109)</f>
        <v/>
      </c>
      <c r="AZ109">
        <f>Nut_StatusTool!D109</f>
        <v>0</v>
      </c>
      <c r="BA109" t="str">
        <f>IF(Nut_StatusTool!E109="","",Nut_StatusTool!E109)</f>
        <v/>
      </c>
      <c r="BB109" t="str">
        <f>IF(Nut_StatusTool!F109="","",Nut_StatusTool!F109)</f>
        <v/>
      </c>
      <c r="BC109" t="str">
        <f>IF(Nut_StatusTool!G109="","",Nut_StatusTool!G109)</f>
        <v/>
      </c>
      <c r="BD109" s="430" t="str">
        <f t="shared" si="6"/>
        <v/>
      </c>
      <c r="BE109" t="str">
        <f t="shared" si="7"/>
        <v/>
      </c>
      <c r="BF109" t="str">
        <f>IF(Nut_StatusTool!I109="","",Nut_StatusTool!I109)</f>
        <v/>
      </c>
      <c r="BG109" t="str">
        <f>IF(Nut_StatusTool!J109="","",Nut_StatusTool!J109)</f>
        <v/>
      </c>
    </row>
    <row r="110" spans="1:59">
      <c r="A110" s="411">
        <f>IFERROR(INDEX($AW$7:$AW$506,MATCH(ROWS($AT$7:AT110),$AT$7:$AT$506,0)),"")</f>
        <v>104</v>
      </c>
      <c r="B110" s="412" t="str">
        <f>IFERROR(INDEX($AX$7:$AX$506,MATCH(ROWS($AT$7:AT110),$AT$7:$AT$506,0)),"")</f>
        <v/>
      </c>
      <c r="C110" s="412" t="str">
        <f>IFERROR(INDEX($AY$7:$AY$506,MATCH(ROWS($AT$7:AT110),$AT$7:$AT$506,0)),"")</f>
        <v/>
      </c>
      <c r="D110" s="413">
        <f>IFERROR(INDEX($AZ$7:$AZ$506,MATCH(ROWS($AT$7:AT110),$AT$7:$AT$506,0)),"")</f>
        <v>0</v>
      </c>
      <c r="E110" s="414" t="str">
        <f>IFERROR(INDEX($BA$7:$BA$506,MATCH(ROWS($AT$7:AT110),$AT$7:$AT$506,0)),"")</f>
        <v/>
      </c>
      <c r="F110" s="415" t="str">
        <f>IFERROR(INDEX($BB$7:$BB$506,MATCH(ROWS($AT$7:AT110),$AT$7:$AT$506,0)),"")</f>
        <v/>
      </c>
      <c r="G110" s="416" t="str">
        <f>IFERROR(INDEX($BC$7:$BC$506,MATCH(ROWS($AT$7:AT110),$AT$7:$AT$506,0)),"")</f>
        <v/>
      </c>
      <c r="H110" s="416" t="str">
        <f>IFERROR(INDEX($BD$7:$BD$506,MATCH(ROWS($AT$7:AT110),$AT$7:$AT$506,0)),"")</f>
        <v/>
      </c>
      <c r="I110" s="276"/>
      <c r="J110" s="277"/>
      <c r="K110" s="420" t="str">
        <f>IFERROR(INDEX($BE$7:$BE$506,MATCH(ROWS($AT$7:AT110),$AT$7:$AT$506,0)),"")</f>
        <v/>
      </c>
      <c r="L110" s="136"/>
      <c r="AT110">
        <f t="shared" si="4"/>
        <v>104</v>
      </c>
      <c r="AU110">
        <f>COUNTIF($AZ$7:AZ110,AZ110)</f>
        <v>104</v>
      </c>
      <c r="AV110">
        <f t="shared" si="5"/>
        <v>0</v>
      </c>
      <c r="AW110">
        <f>IF(Nut_StatusTool!A110="","",Nut_StatusTool!A110)</f>
        <v>104</v>
      </c>
      <c r="AX110" t="str">
        <f>IF(Nut_StatusTool!B110="","",Nut_StatusTool!B110)</f>
        <v/>
      </c>
      <c r="AY110" t="str">
        <f>IF(Nut_StatusTool!C110="","",Nut_StatusTool!C110)</f>
        <v/>
      </c>
      <c r="AZ110">
        <f>Nut_StatusTool!D110</f>
        <v>0</v>
      </c>
      <c r="BA110" t="str">
        <f>IF(Nut_StatusTool!E110="","",Nut_StatusTool!E110)</f>
        <v/>
      </c>
      <c r="BB110" t="str">
        <f>IF(Nut_StatusTool!F110="","",Nut_StatusTool!F110)</f>
        <v/>
      </c>
      <c r="BC110" t="str">
        <f>IF(Nut_StatusTool!G110="","",Nut_StatusTool!G110)</f>
        <v/>
      </c>
      <c r="BD110" s="430" t="str">
        <f t="shared" si="6"/>
        <v/>
      </c>
      <c r="BE110" t="str">
        <f t="shared" si="7"/>
        <v/>
      </c>
      <c r="BF110" t="str">
        <f>IF(Nut_StatusTool!I110="","",Nut_StatusTool!I110)</f>
        <v/>
      </c>
      <c r="BG110" t="str">
        <f>IF(Nut_StatusTool!J110="","",Nut_StatusTool!J110)</f>
        <v/>
      </c>
    </row>
    <row r="111" spans="1:59">
      <c r="A111" s="411">
        <f>IFERROR(INDEX($AW$7:$AW$506,MATCH(ROWS($AT$7:AT111),$AT$7:$AT$506,0)),"")</f>
        <v>105</v>
      </c>
      <c r="B111" s="412" t="str">
        <f>IFERROR(INDEX($AX$7:$AX$506,MATCH(ROWS($AT$7:AT111),$AT$7:$AT$506,0)),"")</f>
        <v/>
      </c>
      <c r="C111" s="412" t="str">
        <f>IFERROR(INDEX($AY$7:$AY$506,MATCH(ROWS($AT$7:AT111),$AT$7:$AT$506,0)),"")</f>
        <v/>
      </c>
      <c r="D111" s="413">
        <f>IFERROR(INDEX($AZ$7:$AZ$506,MATCH(ROWS($AT$7:AT111),$AT$7:$AT$506,0)),"")</f>
        <v>0</v>
      </c>
      <c r="E111" s="414" t="str">
        <f>IFERROR(INDEX($BA$7:$BA$506,MATCH(ROWS($AT$7:AT111),$AT$7:$AT$506,0)),"")</f>
        <v/>
      </c>
      <c r="F111" s="415" t="str">
        <f>IFERROR(INDEX($BB$7:$BB$506,MATCH(ROWS($AT$7:AT111),$AT$7:$AT$506,0)),"")</f>
        <v/>
      </c>
      <c r="G111" s="416" t="str">
        <f>IFERROR(INDEX($BC$7:$BC$506,MATCH(ROWS($AT$7:AT111),$AT$7:$AT$506,0)),"")</f>
        <v/>
      </c>
      <c r="H111" s="416" t="str">
        <f>IFERROR(INDEX($BD$7:$BD$506,MATCH(ROWS($AT$7:AT111),$AT$7:$AT$506,0)),"")</f>
        <v/>
      </c>
      <c r="I111" s="276"/>
      <c r="J111" s="277"/>
      <c r="K111" s="420" t="str">
        <f>IFERROR(INDEX($BE$7:$BE$506,MATCH(ROWS($AT$7:AT111),$AT$7:$AT$506,0)),"")</f>
        <v/>
      </c>
      <c r="L111" s="136"/>
      <c r="AT111">
        <f t="shared" si="4"/>
        <v>105</v>
      </c>
      <c r="AU111">
        <f>COUNTIF($AZ$7:AZ111,AZ111)</f>
        <v>105</v>
      </c>
      <c r="AV111">
        <f t="shared" si="5"/>
        <v>0</v>
      </c>
      <c r="AW111">
        <f>IF(Nut_StatusTool!A111="","",Nut_StatusTool!A111)</f>
        <v>105</v>
      </c>
      <c r="AX111" t="str">
        <f>IF(Nut_StatusTool!B111="","",Nut_StatusTool!B111)</f>
        <v/>
      </c>
      <c r="AY111" t="str">
        <f>IF(Nut_StatusTool!C111="","",Nut_StatusTool!C111)</f>
        <v/>
      </c>
      <c r="AZ111">
        <f>Nut_StatusTool!D111</f>
        <v>0</v>
      </c>
      <c r="BA111" t="str">
        <f>IF(Nut_StatusTool!E111="","",Nut_StatusTool!E111)</f>
        <v/>
      </c>
      <c r="BB111" t="str">
        <f>IF(Nut_StatusTool!F111="","",Nut_StatusTool!F111)</f>
        <v/>
      </c>
      <c r="BC111" t="str">
        <f>IF(Nut_StatusTool!G111="","",Nut_StatusTool!G111)</f>
        <v/>
      </c>
      <c r="BD111" s="430" t="str">
        <f t="shared" si="6"/>
        <v/>
      </c>
      <c r="BE111" t="str">
        <f t="shared" si="7"/>
        <v/>
      </c>
      <c r="BF111" t="str">
        <f>IF(Nut_StatusTool!I111="","",Nut_StatusTool!I111)</f>
        <v/>
      </c>
      <c r="BG111" t="str">
        <f>IF(Nut_StatusTool!J111="","",Nut_StatusTool!J111)</f>
        <v/>
      </c>
    </row>
    <row r="112" spans="1:59">
      <c r="A112" s="411">
        <f>IFERROR(INDEX($AW$7:$AW$506,MATCH(ROWS($AT$7:AT112),$AT$7:$AT$506,0)),"")</f>
        <v>106</v>
      </c>
      <c r="B112" s="412" t="str">
        <f>IFERROR(INDEX($AX$7:$AX$506,MATCH(ROWS($AT$7:AT112),$AT$7:$AT$506,0)),"")</f>
        <v/>
      </c>
      <c r="C112" s="412" t="str">
        <f>IFERROR(INDEX($AY$7:$AY$506,MATCH(ROWS($AT$7:AT112),$AT$7:$AT$506,0)),"")</f>
        <v/>
      </c>
      <c r="D112" s="413">
        <f>IFERROR(INDEX($AZ$7:$AZ$506,MATCH(ROWS($AT$7:AT112),$AT$7:$AT$506,0)),"")</f>
        <v>0</v>
      </c>
      <c r="E112" s="414" t="str">
        <f>IFERROR(INDEX($BA$7:$BA$506,MATCH(ROWS($AT$7:AT112),$AT$7:$AT$506,0)),"")</f>
        <v/>
      </c>
      <c r="F112" s="415" t="str">
        <f>IFERROR(INDEX($BB$7:$BB$506,MATCH(ROWS($AT$7:AT112),$AT$7:$AT$506,0)),"")</f>
        <v/>
      </c>
      <c r="G112" s="416" t="str">
        <f>IFERROR(INDEX($BC$7:$BC$506,MATCH(ROWS($AT$7:AT112),$AT$7:$AT$506,0)),"")</f>
        <v/>
      </c>
      <c r="H112" s="416" t="str">
        <f>IFERROR(INDEX($BD$7:$BD$506,MATCH(ROWS($AT$7:AT112),$AT$7:$AT$506,0)),"")</f>
        <v/>
      </c>
      <c r="I112" s="276"/>
      <c r="J112" s="277"/>
      <c r="K112" s="420" t="str">
        <f>IFERROR(INDEX($BE$7:$BE$506,MATCH(ROWS($AT$7:AT112),$AT$7:$AT$506,0)),"")</f>
        <v/>
      </c>
      <c r="L112" s="136"/>
      <c r="AT112">
        <f t="shared" si="4"/>
        <v>106</v>
      </c>
      <c r="AU112">
        <f>COUNTIF($AZ$7:AZ112,AZ112)</f>
        <v>106</v>
      </c>
      <c r="AV112">
        <f t="shared" si="5"/>
        <v>0</v>
      </c>
      <c r="AW112">
        <f>IF(Nut_StatusTool!A112="","",Nut_StatusTool!A112)</f>
        <v>106</v>
      </c>
      <c r="AX112" t="str">
        <f>IF(Nut_StatusTool!B112="","",Nut_StatusTool!B112)</f>
        <v/>
      </c>
      <c r="AY112" t="str">
        <f>IF(Nut_StatusTool!C112="","",Nut_StatusTool!C112)</f>
        <v/>
      </c>
      <c r="AZ112">
        <f>Nut_StatusTool!D112</f>
        <v>0</v>
      </c>
      <c r="BA112" t="str">
        <f>IF(Nut_StatusTool!E112="","",Nut_StatusTool!E112)</f>
        <v/>
      </c>
      <c r="BB112" t="str">
        <f>IF(Nut_StatusTool!F112="","",Nut_StatusTool!F112)</f>
        <v/>
      </c>
      <c r="BC112" t="str">
        <f>IF(Nut_StatusTool!G112="","",Nut_StatusTool!G112)</f>
        <v/>
      </c>
      <c r="BD112" s="430" t="str">
        <f t="shared" si="6"/>
        <v/>
      </c>
      <c r="BE112" t="str">
        <f t="shared" si="7"/>
        <v/>
      </c>
      <c r="BF112" t="str">
        <f>IF(Nut_StatusTool!I112="","",Nut_StatusTool!I112)</f>
        <v/>
      </c>
      <c r="BG112" t="str">
        <f>IF(Nut_StatusTool!J112="","",Nut_StatusTool!J112)</f>
        <v/>
      </c>
    </row>
    <row r="113" spans="1:59">
      <c r="A113" s="411">
        <f>IFERROR(INDEX($AW$7:$AW$506,MATCH(ROWS($AT$7:AT113),$AT$7:$AT$506,0)),"")</f>
        <v>107</v>
      </c>
      <c r="B113" s="412" t="str">
        <f>IFERROR(INDEX($AX$7:$AX$506,MATCH(ROWS($AT$7:AT113),$AT$7:$AT$506,0)),"")</f>
        <v/>
      </c>
      <c r="C113" s="412" t="str">
        <f>IFERROR(INDEX($AY$7:$AY$506,MATCH(ROWS($AT$7:AT113),$AT$7:$AT$506,0)),"")</f>
        <v/>
      </c>
      <c r="D113" s="413">
        <f>IFERROR(INDEX($AZ$7:$AZ$506,MATCH(ROWS($AT$7:AT113),$AT$7:$AT$506,0)),"")</f>
        <v>0</v>
      </c>
      <c r="E113" s="414" t="str">
        <f>IFERROR(INDEX($BA$7:$BA$506,MATCH(ROWS($AT$7:AT113),$AT$7:$AT$506,0)),"")</f>
        <v/>
      </c>
      <c r="F113" s="415" t="str">
        <f>IFERROR(INDEX($BB$7:$BB$506,MATCH(ROWS($AT$7:AT113),$AT$7:$AT$506,0)),"")</f>
        <v/>
      </c>
      <c r="G113" s="416" t="str">
        <f>IFERROR(INDEX($BC$7:$BC$506,MATCH(ROWS($AT$7:AT113),$AT$7:$AT$506,0)),"")</f>
        <v/>
      </c>
      <c r="H113" s="416" t="str">
        <f>IFERROR(INDEX($BD$7:$BD$506,MATCH(ROWS($AT$7:AT113),$AT$7:$AT$506,0)),"")</f>
        <v/>
      </c>
      <c r="I113" s="276"/>
      <c r="J113" s="277"/>
      <c r="K113" s="420" t="str">
        <f>IFERROR(INDEX($BE$7:$BE$506,MATCH(ROWS($AT$7:AT113),$AT$7:$AT$506,0)),"")</f>
        <v/>
      </c>
      <c r="L113" s="136"/>
      <c r="AT113">
        <f t="shared" si="4"/>
        <v>107</v>
      </c>
      <c r="AU113">
        <f>COUNTIF($AZ$7:AZ113,AZ113)</f>
        <v>107</v>
      </c>
      <c r="AV113">
        <f t="shared" si="5"/>
        <v>0</v>
      </c>
      <c r="AW113">
        <f>IF(Nut_StatusTool!A113="","",Nut_StatusTool!A113)</f>
        <v>107</v>
      </c>
      <c r="AX113" t="str">
        <f>IF(Nut_StatusTool!B113="","",Nut_StatusTool!B113)</f>
        <v/>
      </c>
      <c r="AY113" t="str">
        <f>IF(Nut_StatusTool!C113="","",Nut_StatusTool!C113)</f>
        <v/>
      </c>
      <c r="AZ113">
        <f>Nut_StatusTool!D113</f>
        <v>0</v>
      </c>
      <c r="BA113" t="str">
        <f>IF(Nut_StatusTool!E113="","",Nut_StatusTool!E113)</f>
        <v/>
      </c>
      <c r="BB113" t="str">
        <f>IF(Nut_StatusTool!F113="","",Nut_StatusTool!F113)</f>
        <v/>
      </c>
      <c r="BC113" t="str">
        <f>IF(Nut_StatusTool!G113="","",Nut_StatusTool!G113)</f>
        <v/>
      </c>
      <c r="BD113" s="430" t="str">
        <f t="shared" si="6"/>
        <v/>
      </c>
      <c r="BE113" t="str">
        <f t="shared" si="7"/>
        <v/>
      </c>
      <c r="BF113" t="str">
        <f>IF(Nut_StatusTool!I113="","",Nut_StatusTool!I113)</f>
        <v/>
      </c>
      <c r="BG113" t="str">
        <f>IF(Nut_StatusTool!J113="","",Nut_StatusTool!J113)</f>
        <v/>
      </c>
    </row>
    <row r="114" spans="1:59">
      <c r="A114" s="411">
        <f>IFERROR(INDEX($AW$7:$AW$506,MATCH(ROWS($AT$7:AT114),$AT$7:$AT$506,0)),"")</f>
        <v>108</v>
      </c>
      <c r="B114" s="412" t="str">
        <f>IFERROR(INDEX($AX$7:$AX$506,MATCH(ROWS($AT$7:AT114),$AT$7:$AT$506,0)),"")</f>
        <v/>
      </c>
      <c r="C114" s="412" t="str">
        <f>IFERROR(INDEX($AY$7:$AY$506,MATCH(ROWS($AT$7:AT114),$AT$7:$AT$506,0)),"")</f>
        <v/>
      </c>
      <c r="D114" s="413">
        <f>IFERROR(INDEX($AZ$7:$AZ$506,MATCH(ROWS($AT$7:AT114),$AT$7:$AT$506,0)),"")</f>
        <v>0</v>
      </c>
      <c r="E114" s="414" t="str">
        <f>IFERROR(INDEX($BA$7:$BA$506,MATCH(ROWS($AT$7:AT114),$AT$7:$AT$506,0)),"")</f>
        <v/>
      </c>
      <c r="F114" s="415" t="str">
        <f>IFERROR(INDEX($BB$7:$BB$506,MATCH(ROWS($AT$7:AT114),$AT$7:$AT$506,0)),"")</f>
        <v/>
      </c>
      <c r="G114" s="416" t="str">
        <f>IFERROR(INDEX($BC$7:$BC$506,MATCH(ROWS($AT$7:AT114),$AT$7:$AT$506,0)),"")</f>
        <v/>
      </c>
      <c r="H114" s="416" t="str">
        <f>IFERROR(INDEX($BD$7:$BD$506,MATCH(ROWS($AT$7:AT114),$AT$7:$AT$506,0)),"")</f>
        <v/>
      </c>
      <c r="I114" s="276"/>
      <c r="J114" s="277"/>
      <c r="K114" s="420" t="str">
        <f>IFERROR(INDEX($BE$7:$BE$506,MATCH(ROWS($AT$7:AT114),$AT$7:$AT$506,0)),"")</f>
        <v/>
      </c>
      <c r="L114" s="136"/>
      <c r="AT114">
        <f t="shared" si="4"/>
        <v>108</v>
      </c>
      <c r="AU114">
        <f>COUNTIF($AZ$7:AZ114,AZ114)</f>
        <v>108</v>
      </c>
      <c r="AV114">
        <f t="shared" si="5"/>
        <v>0</v>
      </c>
      <c r="AW114">
        <f>IF(Nut_StatusTool!A114="","",Nut_StatusTool!A114)</f>
        <v>108</v>
      </c>
      <c r="AX114" t="str">
        <f>IF(Nut_StatusTool!B114="","",Nut_StatusTool!B114)</f>
        <v/>
      </c>
      <c r="AY114" t="str">
        <f>IF(Nut_StatusTool!C114="","",Nut_StatusTool!C114)</f>
        <v/>
      </c>
      <c r="AZ114">
        <f>Nut_StatusTool!D114</f>
        <v>0</v>
      </c>
      <c r="BA114" t="str">
        <f>IF(Nut_StatusTool!E114="","",Nut_StatusTool!E114)</f>
        <v/>
      </c>
      <c r="BB114" t="str">
        <f>IF(Nut_StatusTool!F114="","",Nut_StatusTool!F114)</f>
        <v/>
      </c>
      <c r="BC114" t="str">
        <f>IF(Nut_StatusTool!G114="","",Nut_StatusTool!G114)</f>
        <v/>
      </c>
      <c r="BD114" s="430" t="str">
        <f t="shared" si="6"/>
        <v/>
      </c>
      <c r="BE114" t="str">
        <f t="shared" si="7"/>
        <v/>
      </c>
      <c r="BF114" t="str">
        <f>IF(Nut_StatusTool!I114="","",Nut_StatusTool!I114)</f>
        <v/>
      </c>
      <c r="BG114" t="str">
        <f>IF(Nut_StatusTool!J114="","",Nut_StatusTool!J114)</f>
        <v/>
      </c>
    </row>
    <row r="115" spans="1:59">
      <c r="A115" s="411">
        <f>IFERROR(INDEX($AW$7:$AW$506,MATCH(ROWS($AT$7:AT115),$AT$7:$AT$506,0)),"")</f>
        <v>109</v>
      </c>
      <c r="B115" s="412" t="str">
        <f>IFERROR(INDEX($AX$7:$AX$506,MATCH(ROWS($AT$7:AT115),$AT$7:$AT$506,0)),"")</f>
        <v/>
      </c>
      <c r="C115" s="412" t="str">
        <f>IFERROR(INDEX($AY$7:$AY$506,MATCH(ROWS($AT$7:AT115),$AT$7:$AT$506,0)),"")</f>
        <v/>
      </c>
      <c r="D115" s="413">
        <f>IFERROR(INDEX($AZ$7:$AZ$506,MATCH(ROWS($AT$7:AT115),$AT$7:$AT$506,0)),"")</f>
        <v>0</v>
      </c>
      <c r="E115" s="414" t="str">
        <f>IFERROR(INDEX($BA$7:$BA$506,MATCH(ROWS($AT$7:AT115),$AT$7:$AT$506,0)),"")</f>
        <v/>
      </c>
      <c r="F115" s="415" t="str">
        <f>IFERROR(INDEX($BB$7:$BB$506,MATCH(ROWS($AT$7:AT115),$AT$7:$AT$506,0)),"")</f>
        <v/>
      </c>
      <c r="G115" s="416" t="str">
        <f>IFERROR(INDEX($BC$7:$BC$506,MATCH(ROWS($AT$7:AT115),$AT$7:$AT$506,0)),"")</f>
        <v/>
      </c>
      <c r="H115" s="416" t="str">
        <f>IFERROR(INDEX($BD$7:$BD$506,MATCH(ROWS($AT$7:AT115),$AT$7:$AT$506,0)),"")</f>
        <v/>
      </c>
      <c r="I115" s="276"/>
      <c r="J115" s="277"/>
      <c r="K115" s="420" t="str">
        <f>IFERROR(INDEX($BE$7:$BE$506,MATCH(ROWS($AT$7:AT115),$AT$7:$AT$506,0)),"")</f>
        <v/>
      </c>
      <c r="L115" s="136"/>
      <c r="AT115">
        <f t="shared" si="4"/>
        <v>109</v>
      </c>
      <c r="AU115">
        <f>COUNTIF($AZ$7:AZ115,AZ115)</f>
        <v>109</v>
      </c>
      <c r="AV115">
        <f t="shared" si="5"/>
        <v>0</v>
      </c>
      <c r="AW115">
        <f>IF(Nut_StatusTool!A115="","",Nut_StatusTool!A115)</f>
        <v>109</v>
      </c>
      <c r="AX115" t="str">
        <f>IF(Nut_StatusTool!B115="","",Nut_StatusTool!B115)</f>
        <v/>
      </c>
      <c r="AY115" t="str">
        <f>IF(Nut_StatusTool!C115="","",Nut_StatusTool!C115)</f>
        <v/>
      </c>
      <c r="AZ115">
        <f>Nut_StatusTool!D115</f>
        <v>0</v>
      </c>
      <c r="BA115" t="str">
        <f>IF(Nut_StatusTool!E115="","",Nut_StatusTool!E115)</f>
        <v/>
      </c>
      <c r="BB115" t="str">
        <f>IF(Nut_StatusTool!F115="","",Nut_StatusTool!F115)</f>
        <v/>
      </c>
      <c r="BC115" t="str">
        <f>IF(Nut_StatusTool!G115="","",Nut_StatusTool!G115)</f>
        <v/>
      </c>
      <c r="BD115" s="430" t="str">
        <f t="shared" si="6"/>
        <v/>
      </c>
      <c r="BE115" t="str">
        <f t="shared" si="7"/>
        <v/>
      </c>
      <c r="BF115" t="str">
        <f>IF(Nut_StatusTool!I115="","",Nut_StatusTool!I115)</f>
        <v/>
      </c>
      <c r="BG115" t="str">
        <f>IF(Nut_StatusTool!J115="","",Nut_StatusTool!J115)</f>
        <v/>
      </c>
    </row>
    <row r="116" spans="1:59">
      <c r="A116" s="411">
        <f>IFERROR(INDEX($AW$7:$AW$506,MATCH(ROWS($AT$7:AT116),$AT$7:$AT$506,0)),"")</f>
        <v>110</v>
      </c>
      <c r="B116" s="412" t="str">
        <f>IFERROR(INDEX($AX$7:$AX$506,MATCH(ROWS($AT$7:AT116),$AT$7:$AT$506,0)),"")</f>
        <v/>
      </c>
      <c r="C116" s="412" t="str">
        <f>IFERROR(INDEX($AY$7:$AY$506,MATCH(ROWS($AT$7:AT116),$AT$7:$AT$506,0)),"")</f>
        <v/>
      </c>
      <c r="D116" s="413">
        <f>IFERROR(INDEX($AZ$7:$AZ$506,MATCH(ROWS($AT$7:AT116),$AT$7:$AT$506,0)),"")</f>
        <v>0</v>
      </c>
      <c r="E116" s="414" t="str">
        <f>IFERROR(INDEX($BA$7:$BA$506,MATCH(ROWS($AT$7:AT116),$AT$7:$AT$506,0)),"")</f>
        <v/>
      </c>
      <c r="F116" s="415" t="str">
        <f>IFERROR(INDEX($BB$7:$BB$506,MATCH(ROWS($AT$7:AT116),$AT$7:$AT$506,0)),"")</f>
        <v/>
      </c>
      <c r="G116" s="416" t="str">
        <f>IFERROR(INDEX($BC$7:$BC$506,MATCH(ROWS($AT$7:AT116),$AT$7:$AT$506,0)),"")</f>
        <v/>
      </c>
      <c r="H116" s="416" t="str">
        <f>IFERROR(INDEX($BD$7:$BD$506,MATCH(ROWS($AT$7:AT116),$AT$7:$AT$506,0)),"")</f>
        <v/>
      </c>
      <c r="I116" s="276"/>
      <c r="J116" s="277"/>
      <c r="K116" s="420" t="str">
        <f>IFERROR(INDEX($BE$7:$BE$506,MATCH(ROWS($AT$7:AT116),$AT$7:$AT$506,0)),"")</f>
        <v/>
      </c>
      <c r="L116" s="136"/>
      <c r="AT116">
        <f t="shared" si="4"/>
        <v>110</v>
      </c>
      <c r="AU116">
        <f>COUNTIF($AZ$7:AZ116,AZ116)</f>
        <v>110</v>
      </c>
      <c r="AV116">
        <f t="shared" si="5"/>
        <v>0</v>
      </c>
      <c r="AW116">
        <f>IF(Nut_StatusTool!A116="","",Nut_StatusTool!A116)</f>
        <v>110</v>
      </c>
      <c r="AX116" t="str">
        <f>IF(Nut_StatusTool!B116="","",Nut_StatusTool!B116)</f>
        <v/>
      </c>
      <c r="AY116" t="str">
        <f>IF(Nut_StatusTool!C116="","",Nut_StatusTool!C116)</f>
        <v/>
      </c>
      <c r="AZ116">
        <f>Nut_StatusTool!D116</f>
        <v>0</v>
      </c>
      <c r="BA116" t="str">
        <f>IF(Nut_StatusTool!E116="","",Nut_StatusTool!E116)</f>
        <v/>
      </c>
      <c r="BB116" t="str">
        <f>IF(Nut_StatusTool!F116="","",Nut_StatusTool!F116)</f>
        <v/>
      </c>
      <c r="BC116" t="str">
        <f>IF(Nut_StatusTool!G116="","",Nut_StatusTool!G116)</f>
        <v/>
      </c>
      <c r="BD116" s="430" t="str">
        <f t="shared" si="6"/>
        <v/>
      </c>
      <c r="BE116" t="str">
        <f t="shared" si="7"/>
        <v/>
      </c>
      <c r="BF116" t="str">
        <f>IF(Nut_StatusTool!I116="","",Nut_StatusTool!I116)</f>
        <v/>
      </c>
      <c r="BG116" t="str">
        <f>IF(Nut_StatusTool!J116="","",Nut_StatusTool!J116)</f>
        <v/>
      </c>
    </row>
    <row r="117" spans="1:59">
      <c r="A117" s="411">
        <f>IFERROR(INDEX($AW$7:$AW$506,MATCH(ROWS($AT$7:AT117),$AT$7:$AT$506,0)),"")</f>
        <v>111</v>
      </c>
      <c r="B117" s="412" t="str">
        <f>IFERROR(INDEX($AX$7:$AX$506,MATCH(ROWS($AT$7:AT117),$AT$7:$AT$506,0)),"")</f>
        <v/>
      </c>
      <c r="C117" s="412" t="str">
        <f>IFERROR(INDEX($AY$7:$AY$506,MATCH(ROWS($AT$7:AT117),$AT$7:$AT$506,0)),"")</f>
        <v/>
      </c>
      <c r="D117" s="413">
        <f>IFERROR(INDEX($AZ$7:$AZ$506,MATCH(ROWS($AT$7:AT117),$AT$7:$AT$506,0)),"")</f>
        <v>0</v>
      </c>
      <c r="E117" s="414" t="str">
        <f>IFERROR(INDEX($BA$7:$BA$506,MATCH(ROWS($AT$7:AT117),$AT$7:$AT$506,0)),"")</f>
        <v/>
      </c>
      <c r="F117" s="415" t="str">
        <f>IFERROR(INDEX($BB$7:$BB$506,MATCH(ROWS($AT$7:AT117),$AT$7:$AT$506,0)),"")</f>
        <v/>
      </c>
      <c r="G117" s="416" t="str">
        <f>IFERROR(INDEX($BC$7:$BC$506,MATCH(ROWS($AT$7:AT117),$AT$7:$AT$506,0)),"")</f>
        <v/>
      </c>
      <c r="H117" s="416" t="str">
        <f>IFERROR(INDEX($BD$7:$BD$506,MATCH(ROWS($AT$7:AT117),$AT$7:$AT$506,0)),"")</f>
        <v/>
      </c>
      <c r="I117" s="276"/>
      <c r="J117" s="277"/>
      <c r="K117" s="420" t="str">
        <f>IFERROR(INDEX($BE$7:$BE$506,MATCH(ROWS($AT$7:AT117),$AT$7:$AT$506,0)),"")</f>
        <v/>
      </c>
      <c r="L117" s="136"/>
      <c r="AT117">
        <f t="shared" si="4"/>
        <v>111</v>
      </c>
      <c r="AU117">
        <f>COUNTIF($AZ$7:AZ117,AZ117)</f>
        <v>111</v>
      </c>
      <c r="AV117">
        <f t="shared" si="5"/>
        <v>0</v>
      </c>
      <c r="AW117">
        <f>IF(Nut_StatusTool!A117="","",Nut_StatusTool!A117)</f>
        <v>111</v>
      </c>
      <c r="AX117" t="str">
        <f>IF(Nut_StatusTool!B117="","",Nut_StatusTool!B117)</f>
        <v/>
      </c>
      <c r="AY117" t="str">
        <f>IF(Nut_StatusTool!C117="","",Nut_StatusTool!C117)</f>
        <v/>
      </c>
      <c r="AZ117">
        <f>Nut_StatusTool!D117</f>
        <v>0</v>
      </c>
      <c r="BA117" t="str">
        <f>IF(Nut_StatusTool!E117="","",Nut_StatusTool!E117)</f>
        <v/>
      </c>
      <c r="BB117" t="str">
        <f>IF(Nut_StatusTool!F117="","",Nut_StatusTool!F117)</f>
        <v/>
      </c>
      <c r="BC117" t="str">
        <f>IF(Nut_StatusTool!G117="","",Nut_StatusTool!G117)</f>
        <v/>
      </c>
      <c r="BD117" s="430" t="str">
        <f t="shared" si="6"/>
        <v/>
      </c>
      <c r="BE117" t="str">
        <f t="shared" si="7"/>
        <v/>
      </c>
      <c r="BF117" t="str">
        <f>IF(Nut_StatusTool!I117="","",Nut_StatusTool!I117)</f>
        <v/>
      </c>
      <c r="BG117" t="str">
        <f>IF(Nut_StatusTool!J117="","",Nut_StatusTool!J117)</f>
        <v/>
      </c>
    </row>
    <row r="118" spans="1:59">
      <c r="A118" s="411">
        <f>IFERROR(INDEX($AW$7:$AW$506,MATCH(ROWS($AT$7:AT118),$AT$7:$AT$506,0)),"")</f>
        <v>112</v>
      </c>
      <c r="B118" s="412" t="str">
        <f>IFERROR(INDEX($AX$7:$AX$506,MATCH(ROWS($AT$7:AT118),$AT$7:$AT$506,0)),"")</f>
        <v/>
      </c>
      <c r="C118" s="412" t="str">
        <f>IFERROR(INDEX($AY$7:$AY$506,MATCH(ROWS($AT$7:AT118),$AT$7:$AT$506,0)),"")</f>
        <v/>
      </c>
      <c r="D118" s="413">
        <f>IFERROR(INDEX($AZ$7:$AZ$506,MATCH(ROWS($AT$7:AT118),$AT$7:$AT$506,0)),"")</f>
        <v>0</v>
      </c>
      <c r="E118" s="414" t="str">
        <f>IFERROR(INDEX($BA$7:$BA$506,MATCH(ROWS($AT$7:AT118),$AT$7:$AT$506,0)),"")</f>
        <v/>
      </c>
      <c r="F118" s="415" t="str">
        <f>IFERROR(INDEX($BB$7:$BB$506,MATCH(ROWS($AT$7:AT118),$AT$7:$AT$506,0)),"")</f>
        <v/>
      </c>
      <c r="G118" s="416" t="str">
        <f>IFERROR(INDEX($BC$7:$BC$506,MATCH(ROWS($AT$7:AT118),$AT$7:$AT$506,0)),"")</f>
        <v/>
      </c>
      <c r="H118" s="416" t="str">
        <f>IFERROR(INDEX($BD$7:$BD$506,MATCH(ROWS($AT$7:AT118),$AT$7:$AT$506,0)),"")</f>
        <v/>
      </c>
      <c r="I118" s="276"/>
      <c r="J118" s="277"/>
      <c r="K118" s="420" t="str">
        <f>IFERROR(INDEX($BE$7:$BE$506,MATCH(ROWS($AT$7:AT118),$AT$7:$AT$506,0)),"")</f>
        <v/>
      </c>
      <c r="L118" s="136"/>
      <c r="AT118">
        <f t="shared" si="4"/>
        <v>112</v>
      </c>
      <c r="AU118">
        <f>COUNTIF($AZ$7:AZ118,AZ118)</f>
        <v>112</v>
      </c>
      <c r="AV118">
        <f t="shared" si="5"/>
        <v>0</v>
      </c>
      <c r="AW118">
        <f>IF(Nut_StatusTool!A118="","",Nut_StatusTool!A118)</f>
        <v>112</v>
      </c>
      <c r="AX118" t="str">
        <f>IF(Nut_StatusTool!B118="","",Nut_StatusTool!B118)</f>
        <v/>
      </c>
      <c r="AY118" t="str">
        <f>IF(Nut_StatusTool!C118="","",Nut_StatusTool!C118)</f>
        <v/>
      </c>
      <c r="AZ118">
        <f>Nut_StatusTool!D118</f>
        <v>0</v>
      </c>
      <c r="BA118" t="str">
        <f>IF(Nut_StatusTool!E118="","",Nut_StatusTool!E118)</f>
        <v/>
      </c>
      <c r="BB118" t="str">
        <f>IF(Nut_StatusTool!F118="","",Nut_StatusTool!F118)</f>
        <v/>
      </c>
      <c r="BC118" t="str">
        <f>IF(Nut_StatusTool!G118="","",Nut_StatusTool!G118)</f>
        <v/>
      </c>
      <c r="BD118" s="430" t="str">
        <f t="shared" si="6"/>
        <v/>
      </c>
      <c r="BE118" t="str">
        <f t="shared" si="7"/>
        <v/>
      </c>
      <c r="BF118" t="str">
        <f>IF(Nut_StatusTool!I118="","",Nut_StatusTool!I118)</f>
        <v/>
      </c>
      <c r="BG118" t="str">
        <f>IF(Nut_StatusTool!J118="","",Nut_StatusTool!J118)</f>
        <v/>
      </c>
    </row>
    <row r="119" spans="1:59">
      <c r="A119" s="411">
        <f>IFERROR(INDEX($AW$7:$AW$506,MATCH(ROWS($AT$7:AT119),$AT$7:$AT$506,0)),"")</f>
        <v>113</v>
      </c>
      <c r="B119" s="412" t="str">
        <f>IFERROR(INDEX($AX$7:$AX$506,MATCH(ROWS($AT$7:AT119),$AT$7:$AT$506,0)),"")</f>
        <v/>
      </c>
      <c r="C119" s="412" t="str">
        <f>IFERROR(INDEX($AY$7:$AY$506,MATCH(ROWS($AT$7:AT119),$AT$7:$AT$506,0)),"")</f>
        <v/>
      </c>
      <c r="D119" s="413">
        <f>IFERROR(INDEX($AZ$7:$AZ$506,MATCH(ROWS($AT$7:AT119),$AT$7:$AT$506,0)),"")</f>
        <v>0</v>
      </c>
      <c r="E119" s="414" t="str">
        <f>IFERROR(INDEX($BA$7:$BA$506,MATCH(ROWS($AT$7:AT119),$AT$7:$AT$506,0)),"")</f>
        <v/>
      </c>
      <c r="F119" s="415" t="str">
        <f>IFERROR(INDEX($BB$7:$BB$506,MATCH(ROWS($AT$7:AT119),$AT$7:$AT$506,0)),"")</f>
        <v/>
      </c>
      <c r="G119" s="416" t="str">
        <f>IFERROR(INDEX($BC$7:$BC$506,MATCH(ROWS($AT$7:AT119),$AT$7:$AT$506,0)),"")</f>
        <v/>
      </c>
      <c r="H119" s="416" t="str">
        <f>IFERROR(INDEX($BD$7:$BD$506,MATCH(ROWS($AT$7:AT119),$AT$7:$AT$506,0)),"")</f>
        <v/>
      </c>
      <c r="I119" s="276"/>
      <c r="J119" s="277"/>
      <c r="K119" s="420" t="str">
        <f>IFERROR(INDEX($BE$7:$BE$506,MATCH(ROWS($AT$7:AT119),$AT$7:$AT$506,0)),"")</f>
        <v/>
      </c>
      <c r="L119" s="136"/>
      <c r="AT119">
        <f t="shared" si="4"/>
        <v>113</v>
      </c>
      <c r="AU119">
        <f>COUNTIF($AZ$7:AZ119,AZ119)</f>
        <v>113</v>
      </c>
      <c r="AV119">
        <f t="shared" si="5"/>
        <v>0</v>
      </c>
      <c r="AW119">
        <f>IF(Nut_StatusTool!A119="","",Nut_StatusTool!A119)</f>
        <v>113</v>
      </c>
      <c r="AX119" t="str">
        <f>IF(Nut_StatusTool!B119="","",Nut_StatusTool!B119)</f>
        <v/>
      </c>
      <c r="AY119" t="str">
        <f>IF(Nut_StatusTool!C119="","",Nut_StatusTool!C119)</f>
        <v/>
      </c>
      <c r="AZ119">
        <f>Nut_StatusTool!D119</f>
        <v>0</v>
      </c>
      <c r="BA119" t="str">
        <f>IF(Nut_StatusTool!E119="","",Nut_StatusTool!E119)</f>
        <v/>
      </c>
      <c r="BB119" t="str">
        <f>IF(Nut_StatusTool!F119="","",Nut_StatusTool!F119)</f>
        <v/>
      </c>
      <c r="BC119" t="str">
        <f>IF(Nut_StatusTool!G119="","",Nut_StatusTool!G119)</f>
        <v/>
      </c>
      <c r="BD119" s="430" t="str">
        <f t="shared" si="6"/>
        <v/>
      </c>
      <c r="BE119" t="str">
        <f t="shared" si="7"/>
        <v/>
      </c>
      <c r="BF119" t="str">
        <f>IF(Nut_StatusTool!I119="","",Nut_StatusTool!I119)</f>
        <v/>
      </c>
      <c r="BG119" t="str">
        <f>IF(Nut_StatusTool!J119="","",Nut_StatusTool!J119)</f>
        <v/>
      </c>
    </row>
    <row r="120" spans="1:59">
      <c r="A120" s="411">
        <f>IFERROR(INDEX($AW$7:$AW$506,MATCH(ROWS($AT$7:AT120),$AT$7:$AT$506,0)),"")</f>
        <v>114</v>
      </c>
      <c r="B120" s="412" t="str">
        <f>IFERROR(INDEX($AX$7:$AX$506,MATCH(ROWS($AT$7:AT120),$AT$7:$AT$506,0)),"")</f>
        <v/>
      </c>
      <c r="C120" s="412" t="str">
        <f>IFERROR(INDEX($AY$7:$AY$506,MATCH(ROWS($AT$7:AT120),$AT$7:$AT$506,0)),"")</f>
        <v/>
      </c>
      <c r="D120" s="413">
        <f>IFERROR(INDEX($AZ$7:$AZ$506,MATCH(ROWS($AT$7:AT120),$AT$7:$AT$506,0)),"")</f>
        <v>0</v>
      </c>
      <c r="E120" s="414" t="str">
        <f>IFERROR(INDEX($BA$7:$BA$506,MATCH(ROWS($AT$7:AT120),$AT$7:$AT$506,0)),"")</f>
        <v/>
      </c>
      <c r="F120" s="415" t="str">
        <f>IFERROR(INDEX($BB$7:$BB$506,MATCH(ROWS($AT$7:AT120),$AT$7:$AT$506,0)),"")</f>
        <v/>
      </c>
      <c r="G120" s="416" t="str">
        <f>IFERROR(INDEX($BC$7:$BC$506,MATCH(ROWS($AT$7:AT120),$AT$7:$AT$506,0)),"")</f>
        <v/>
      </c>
      <c r="H120" s="416" t="str">
        <f>IFERROR(INDEX($BD$7:$BD$506,MATCH(ROWS($AT$7:AT120),$AT$7:$AT$506,0)),"")</f>
        <v/>
      </c>
      <c r="I120" s="276"/>
      <c r="J120" s="277"/>
      <c r="K120" s="420" t="str">
        <f>IFERROR(INDEX($BE$7:$BE$506,MATCH(ROWS($AT$7:AT120),$AT$7:$AT$506,0)),"")</f>
        <v/>
      </c>
      <c r="L120" s="136"/>
      <c r="AT120">
        <f t="shared" si="4"/>
        <v>114</v>
      </c>
      <c r="AU120">
        <f>COUNTIF($AZ$7:AZ120,AZ120)</f>
        <v>114</v>
      </c>
      <c r="AV120">
        <f t="shared" si="5"/>
        <v>0</v>
      </c>
      <c r="AW120">
        <f>IF(Nut_StatusTool!A120="","",Nut_StatusTool!A120)</f>
        <v>114</v>
      </c>
      <c r="AX120" t="str">
        <f>IF(Nut_StatusTool!B120="","",Nut_StatusTool!B120)</f>
        <v/>
      </c>
      <c r="AY120" t="str">
        <f>IF(Nut_StatusTool!C120="","",Nut_StatusTool!C120)</f>
        <v/>
      </c>
      <c r="AZ120">
        <f>Nut_StatusTool!D120</f>
        <v>0</v>
      </c>
      <c r="BA120" t="str">
        <f>IF(Nut_StatusTool!E120="","",Nut_StatusTool!E120)</f>
        <v/>
      </c>
      <c r="BB120" t="str">
        <f>IF(Nut_StatusTool!F120="","",Nut_StatusTool!F120)</f>
        <v/>
      </c>
      <c r="BC120" t="str">
        <f>IF(Nut_StatusTool!G120="","",Nut_StatusTool!G120)</f>
        <v/>
      </c>
      <c r="BD120" s="430" t="str">
        <f t="shared" si="6"/>
        <v/>
      </c>
      <c r="BE120" t="str">
        <f t="shared" si="7"/>
        <v/>
      </c>
      <c r="BF120" t="str">
        <f>IF(Nut_StatusTool!I120="","",Nut_StatusTool!I120)</f>
        <v/>
      </c>
      <c r="BG120" t="str">
        <f>IF(Nut_StatusTool!J120="","",Nut_StatusTool!J120)</f>
        <v/>
      </c>
    </row>
    <row r="121" spans="1:59">
      <c r="A121" s="411">
        <f>IFERROR(INDEX($AW$7:$AW$506,MATCH(ROWS($AT$7:AT121),$AT$7:$AT$506,0)),"")</f>
        <v>115</v>
      </c>
      <c r="B121" s="412" t="str">
        <f>IFERROR(INDEX($AX$7:$AX$506,MATCH(ROWS($AT$7:AT121),$AT$7:$AT$506,0)),"")</f>
        <v/>
      </c>
      <c r="C121" s="412" t="str">
        <f>IFERROR(INDEX($AY$7:$AY$506,MATCH(ROWS($AT$7:AT121),$AT$7:$AT$506,0)),"")</f>
        <v/>
      </c>
      <c r="D121" s="413">
        <f>IFERROR(INDEX($AZ$7:$AZ$506,MATCH(ROWS($AT$7:AT121),$AT$7:$AT$506,0)),"")</f>
        <v>0</v>
      </c>
      <c r="E121" s="414" t="str">
        <f>IFERROR(INDEX($BA$7:$BA$506,MATCH(ROWS($AT$7:AT121),$AT$7:$AT$506,0)),"")</f>
        <v/>
      </c>
      <c r="F121" s="415" t="str">
        <f>IFERROR(INDEX($BB$7:$BB$506,MATCH(ROWS($AT$7:AT121),$AT$7:$AT$506,0)),"")</f>
        <v/>
      </c>
      <c r="G121" s="416" t="str">
        <f>IFERROR(INDEX($BC$7:$BC$506,MATCH(ROWS($AT$7:AT121),$AT$7:$AT$506,0)),"")</f>
        <v/>
      </c>
      <c r="H121" s="416" t="str">
        <f>IFERROR(INDEX($BD$7:$BD$506,MATCH(ROWS($AT$7:AT121),$AT$7:$AT$506,0)),"")</f>
        <v/>
      </c>
      <c r="I121" s="276"/>
      <c r="J121" s="277"/>
      <c r="K121" s="420" t="str">
        <f>IFERROR(INDEX($BE$7:$BE$506,MATCH(ROWS($AT$7:AT121),$AT$7:$AT$506,0)),"")</f>
        <v/>
      </c>
      <c r="L121" s="136"/>
      <c r="AT121">
        <f t="shared" si="4"/>
        <v>115</v>
      </c>
      <c r="AU121">
        <f>COUNTIF($AZ$7:AZ121,AZ121)</f>
        <v>115</v>
      </c>
      <c r="AV121">
        <f t="shared" si="5"/>
        <v>0</v>
      </c>
      <c r="AW121">
        <f>IF(Nut_StatusTool!A121="","",Nut_StatusTool!A121)</f>
        <v>115</v>
      </c>
      <c r="AX121" t="str">
        <f>IF(Nut_StatusTool!B121="","",Nut_StatusTool!B121)</f>
        <v/>
      </c>
      <c r="AY121" t="str">
        <f>IF(Nut_StatusTool!C121="","",Nut_StatusTool!C121)</f>
        <v/>
      </c>
      <c r="AZ121">
        <f>Nut_StatusTool!D121</f>
        <v>0</v>
      </c>
      <c r="BA121" t="str">
        <f>IF(Nut_StatusTool!E121="","",Nut_StatusTool!E121)</f>
        <v/>
      </c>
      <c r="BB121" t="str">
        <f>IF(Nut_StatusTool!F121="","",Nut_StatusTool!F121)</f>
        <v/>
      </c>
      <c r="BC121" t="str">
        <f>IF(Nut_StatusTool!G121="","",Nut_StatusTool!G121)</f>
        <v/>
      </c>
      <c r="BD121" s="430" t="str">
        <f t="shared" si="6"/>
        <v/>
      </c>
      <c r="BE121" t="str">
        <f t="shared" si="7"/>
        <v/>
      </c>
      <c r="BF121" t="str">
        <f>IF(Nut_StatusTool!I121="","",Nut_StatusTool!I121)</f>
        <v/>
      </c>
      <c r="BG121" t="str">
        <f>IF(Nut_StatusTool!J121="","",Nut_StatusTool!J121)</f>
        <v/>
      </c>
    </row>
    <row r="122" spans="1:59">
      <c r="A122" s="411">
        <f>IFERROR(INDEX($AW$7:$AW$506,MATCH(ROWS($AT$7:AT122),$AT$7:$AT$506,0)),"")</f>
        <v>116</v>
      </c>
      <c r="B122" s="412" t="str">
        <f>IFERROR(INDEX($AX$7:$AX$506,MATCH(ROWS($AT$7:AT122),$AT$7:$AT$506,0)),"")</f>
        <v/>
      </c>
      <c r="C122" s="412" t="str">
        <f>IFERROR(INDEX($AY$7:$AY$506,MATCH(ROWS($AT$7:AT122),$AT$7:$AT$506,0)),"")</f>
        <v/>
      </c>
      <c r="D122" s="413">
        <f>IFERROR(INDEX($AZ$7:$AZ$506,MATCH(ROWS($AT$7:AT122),$AT$7:$AT$506,0)),"")</f>
        <v>0</v>
      </c>
      <c r="E122" s="414" t="str">
        <f>IFERROR(INDEX($BA$7:$BA$506,MATCH(ROWS($AT$7:AT122),$AT$7:$AT$506,0)),"")</f>
        <v/>
      </c>
      <c r="F122" s="415" t="str">
        <f>IFERROR(INDEX($BB$7:$BB$506,MATCH(ROWS($AT$7:AT122),$AT$7:$AT$506,0)),"")</f>
        <v/>
      </c>
      <c r="G122" s="416" t="str">
        <f>IFERROR(INDEX($BC$7:$BC$506,MATCH(ROWS($AT$7:AT122),$AT$7:$AT$506,0)),"")</f>
        <v/>
      </c>
      <c r="H122" s="416" t="str">
        <f>IFERROR(INDEX($BD$7:$BD$506,MATCH(ROWS($AT$7:AT122),$AT$7:$AT$506,0)),"")</f>
        <v/>
      </c>
      <c r="I122" s="276"/>
      <c r="J122" s="277"/>
      <c r="K122" s="420" t="str">
        <f>IFERROR(INDEX($BE$7:$BE$506,MATCH(ROWS($AT$7:AT122),$AT$7:$AT$506,0)),"")</f>
        <v/>
      </c>
      <c r="L122" s="136"/>
      <c r="AT122">
        <f t="shared" si="4"/>
        <v>116</v>
      </c>
      <c r="AU122">
        <f>COUNTIF($AZ$7:AZ122,AZ122)</f>
        <v>116</v>
      </c>
      <c r="AV122">
        <f t="shared" si="5"/>
        <v>0</v>
      </c>
      <c r="AW122">
        <f>IF(Nut_StatusTool!A122="","",Nut_StatusTool!A122)</f>
        <v>116</v>
      </c>
      <c r="AX122" t="str">
        <f>IF(Nut_StatusTool!B122="","",Nut_StatusTool!B122)</f>
        <v/>
      </c>
      <c r="AY122" t="str">
        <f>IF(Nut_StatusTool!C122="","",Nut_StatusTool!C122)</f>
        <v/>
      </c>
      <c r="AZ122">
        <f>Nut_StatusTool!D122</f>
        <v>0</v>
      </c>
      <c r="BA122" t="str">
        <f>IF(Nut_StatusTool!E122="","",Nut_StatusTool!E122)</f>
        <v/>
      </c>
      <c r="BB122" t="str">
        <f>IF(Nut_StatusTool!F122="","",Nut_StatusTool!F122)</f>
        <v/>
      </c>
      <c r="BC122" t="str">
        <f>IF(Nut_StatusTool!G122="","",Nut_StatusTool!G122)</f>
        <v/>
      </c>
      <c r="BD122" s="430" t="str">
        <f t="shared" si="6"/>
        <v/>
      </c>
      <c r="BE122" t="str">
        <f t="shared" si="7"/>
        <v/>
      </c>
      <c r="BF122" t="str">
        <f>IF(Nut_StatusTool!I122="","",Nut_StatusTool!I122)</f>
        <v/>
      </c>
      <c r="BG122" t="str">
        <f>IF(Nut_StatusTool!J122="","",Nut_StatusTool!J122)</f>
        <v/>
      </c>
    </row>
    <row r="123" spans="1:59">
      <c r="A123" s="411">
        <f>IFERROR(INDEX($AW$7:$AW$506,MATCH(ROWS($AT$7:AT123),$AT$7:$AT$506,0)),"")</f>
        <v>117</v>
      </c>
      <c r="B123" s="412" t="str">
        <f>IFERROR(INDEX($AX$7:$AX$506,MATCH(ROWS($AT$7:AT123),$AT$7:$AT$506,0)),"")</f>
        <v/>
      </c>
      <c r="C123" s="412" t="str">
        <f>IFERROR(INDEX($AY$7:$AY$506,MATCH(ROWS($AT$7:AT123),$AT$7:$AT$506,0)),"")</f>
        <v/>
      </c>
      <c r="D123" s="413">
        <f>IFERROR(INDEX($AZ$7:$AZ$506,MATCH(ROWS($AT$7:AT123),$AT$7:$AT$506,0)),"")</f>
        <v>0</v>
      </c>
      <c r="E123" s="414" t="str">
        <f>IFERROR(INDEX($BA$7:$BA$506,MATCH(ROWS($AT$7:AT123),$AT$7:$AT$506,0)),"")</f>
        <v/>
      </c>
      <c r="F123" s="415" t="str">
        <f>IFERROR(INDEX($BB$7:$BB$506,MATCH(ROWS($AT$7:AT123),$AT$7:$AT$506,0)),"")</f>
        <v/>
      </c>
      <c r="G123" s="416" t="str">
        <f>IFERROR(INDEX($BC$7:$BC$506,MATCH(ROWS($AT$7:AT123),$AT$7:$AT$506,0)),"")</f>
        <v/>
      </c>
      <c r="H123" s="416" t="str">
        <f>IFERROR(INDEX($BD$7:$BD$506,MATCH(ROWS($AT$7:AT123),$AT$7:$AT$506,0)),"")</f>
        <v/>
      </c>
      <c r="I123" s="276"/>
      <c r="J123" s="277"/>
      <c r="K123" s="420" t="str">
        <f>IFERROR(INDEX($BE$7:$BE$506,MATCH(ROWS($AT$7:AT123),$AT$7:$AT$506,0)),"")</f>
        <v/>
      </c>
      <c r="L123" s="136"/>
      <c r="AT123">
        <f t="shared" si="4"/>
        <v>117</v>
      </c>
      <c r="AU123">
        <f>COUNTIF($AZ$7:AZ123,AZ123)</f>
        <v>117</v>
      </c>
      <c r="AV123">
        <f t="shared" si="5"/>
        <v>0</v>
      </c>
      <c r="AW123">
        <f>IF(Nut_StatusTool!A123="","",Nut_StatusTool!A123)</f>
        <v>117</v>
      </c>
      <c r="AX123" t="str">
        <f>IF(Nut_StatusTool!B123="","",Nut_StatusTool!B123)</f>
        <v/>
      </c>
      <c r="AY123" t="str">
        <f>IF(Nut_StatusTool!C123="","",Nut_StatusTool!C123)</f>
        <v/>
      </c>
      <c r="AZ123">
        <f>Nut_StatusTool!D123</f>
        <v>0</v>
      </c>
      <c r="BA123" t="str">
        <f>IF(Nut_StatusTool!E123="","",Nut_StatusTool!E123)</f>
        <v/>
      </c>
      <c r="BB123" t="str">
        <f>IF(Nut_StatusTool!F123="","",Nut_StatusTool!F123)</f>
        <v/>
      </c>
      <c r="BC123" t="str">
        <f>IF(Nut_StatusTool!G123="","",Nut_StatusTool!G123)</f>
        <v/>
      </c>
      <c r="BD123" s="430" t="str">
        <f t="shared" si="6"/>
        <v/>
      </c>
      <c r="BE123" t="str">
        <f t="shared" si="7"/>
        <v/>
      </c>
      <c r="BF123" t="str">
        <f>IF(Nut_StatusTool!I123="","",Nut_StatusTool!I123)</f>
        <v/>
      </c>
      <c r="BG123" t="str">
        <f>IF(Nut_StatusTool!J123="","",Nut_StatusTool!J123)</f>
        <v/>
      </c>
    </row>
    <row r="124" spans="1:59">
      <c r="A124" s="411">
        <f>IFERROR(INDEX($AW$7:$AW$506,MATCH(ROWS($AT$7:AT124),$AT$7:$AT$506,0)),"")</f>
        <v>118</v>
      </c>
      <c r="B124" s="412" t="str">
        <f>IFERROR(INDEX($AX$7:$AX$506,MATCH(ROWS($AT$7:AT124),$AT$7:$AT$506,0)),"")</f>
        <v/>
      </c>
      <c r="C124" s="412" t="str">
        <f>IFERROR(INDEX($AY$7:$AY$506,MATCH(ROWS($AT$7:AT124),$AT$7:$AT$506,0)),"")</f>
        <v/>
      </c>
      <c r="D124" s="413">
        <f>IFERROR(INDEX($AZ$7:$AZ$506,MATCH(ROWS($AT$7:AT124),$AT$7:$AT$506,0)),"")</f>
        <v>0</v>
      </c>
      <c r="E124" s="414" t="str">
        <f>IFERROR(INDEX($BA$7:$BA$506,MATCH(ROWS($AT$7:AT124),$AT$7:$AT$506,0)),"")</f>
        <v/>
      </c>
      <c r="F124" s="415" t="str">
        <f>IFERROR(INDEX($BB$7:$BB$506,MATCH(ROWS($AT$7:AT124),$AT$7:$AT$506,0)),"")</f>
        <v/>
      </c>
      <c r="G124" s="416" t="str">
        <f>IFERROR(INDEX($BC$7:$BC$506,MATCH(ROWS($AT$7:AT124),$AT$7:$AT$506,0)),"")</f>
        <v/>
      </c>
      <c r="H124" s="416" t="str">
        <f>IFERROR(INDEX($BD$7:$BD$506,MATCH(ROWS($AT$7:AT124),$AT$7:$AT$506,0)),"")</f>
        <v/>
      </c>
      <c r="I124" s="276"/>
      <c r="J124" s="277"/>
      <c r="K124" s="420" t="str">
        <f>IFERROR(INDEX($BE$7:$BE$506,MATCH(ROWS($AT$7:AT124),$AT$7:$AT$506,0)),"")</f>
        <v/>
      </c>
      <c r="L124" s="136"/>
      <c r="AT124">
        <f t="shared" si="4"/>
        <v>118</v>
      </c>
      <c r="AU124">
        <f>COUNTIF($AZ$7:AZ124,AZ124)</f>
        <v>118</v>
      </c>
      <c r="AV124">
        <f t="shared" si="5"/>
        <v>0</v>
      </c>
      <c r="AW124">
        <f>IF(Nut_StatusTool!A124="","",Nut_StatusTool!A124)</f>
        <v>118</v>
      </c>
      <c r="AX124" t="str">
        <f>IF(Nut_StatusTool!B124="","",Nut_StatusTool!B124)</f>
        <v/>
      </c>
      <c r="AY124" t="str">
        <f>IF(Nut_StatusTool!C124="","",Nut_StatusTool!C124)</f>
        <v/>
      </c>
      <c r="AZ124">
        <f>Nut_StatusTool!D124</f>
        <v>0</v>
      </c>
      <c r="BA124" t="str">
        <f>IF(Nut_StatusTool!E124="","",Nut_StatusTool!E124)</f>
        <v/>
      </c>
      <c r="BB124" t="str">
        <f>IF(Nut_StatusTool!F124="","",Nut_StatusTool!F124)</f>
        <v/>
      </c>
      <c r="BC124" t="str">
        <f>IF(Nut_StatusTool!G124="","",Nut_StatusTool!G124)</f>
        <v/>
      </c>
      <c r="BD124" s="430" t="str">
        <f t="shared" si="6"/>
        <v/>
      </c>
      <c r="BE124" t="str">
        <f t="shared" si="7"/>
        <v/>
      </c>
      <c r="BF124" t="str">
        <f>IF(Nut_StatusTool!I124="","",Nut_StatusTool!I124)</f>
        <v/>
      </c>
      <c r="BG124" t="str">
        <f>IF(Nut_StatusTool!J124="","",Nut_StatusTool!J124)</f>
        <v/>
      </c>
    </row>
    <row r="125" spans="1:59">
      <c r="A125" s="411">
        <f>IFERROR(INDEX($AW$7:$AW$506,MATCH(ROWS($AT$7:AT125),$AT$7:$AT$506,0)),"")</f>
        <v>119</v>
      </c>
      <c r="B125" s="412" t="str">
        <f>IFERROR(INDEX($AX$7:$AX$506,MATCH(ROWS($AT$7:AT125),$AT$7:$AT$506,0)),"")</f>
        <v/>
      </c>
      <c r="C125" s="412" t="str">
        <f>IFERROR(INDEX($AY$7:$AY$506,MATCH(ROWS($AT$7:AT125),$AT$7:$AT$506,0)),"")</f>
        <v/>
      </c>
      <c r="D125" s="413">
        <f>IFERROR(INDEX($AZ$7:$AZ$506,MATCH(ROWS($AT$7:AT125),$AT$7:$AT$506,0)),"")</f>
        <v>0</v>
      </c>
      <c r="E125" s="414" t="str">
        <f>IFERROR(INDEX($BA$7:$BA$506,MATCH(ROWS($AT$7:AT125),$AT$7:$AT$506,0)),"")</f>
        <v/>
      </c>
      <c r="F125" s="415" t="str">
        <f>IFERROR(INDEX($BB$7:$BB$506,MATCH(ROWS($AT$7:AT125),$AT$7:$AT$506,0)),"")</f>
        <v/>
      </c>
      <c r="G125" s="416" t="str">
        <f>IFERROR(INDEX($BC$7:$BC$506,MATCH(ROWS($AT$7:AT125),$AT$7:$AT$506,0)),"")</f>
        <v/>
      </c>
      <c r="H125" s="416" t="str">
        <f>IFERROR(INDEX($BD$7:$BD$506,MATCH(ROWS($AT$7:AT125),$AT$7:$AT$506,0)),"")</f>
        <v/>
      </c>
      <c r="I125" s="276"/>
      <c r="J125" s="277"/>
      <c r="K125" s="420" t="str">
        <f>IFERROR(INDEX($BE$7:$BE$506,MATCH(ROWS($AT$7:AT125),$AT$7:$AT$506,0)),"")</f>
        <v/>
      </c>
      <c r="L125" s="136"/>
      <c r="AT125">
        <f t="shared" si="4"/>
        <v>119</v>
      </c>
      <c r="AU125">
        <f>COUNTIF($AZ$7:AZ125,AZ125)</f>
        <v>119</v>
      </c>
      <c r="AV125">
        <f t="shared" si="5"/>
        <v>0</v>
      </c>
      <c r="AW125">
        <f>IF(Nut_StatusTool!A125="","",Nut_StatusTool!A125)</f>
        <v>119</v>
      </c>
      <c r="AX125" t="str">
        <f>IF(Nut_StatusTool!B125="","",Nut_StatusTool!B125)</f>
        <v/>
      </c>
      <c r="AY125" t="str">
        <f>IF(Nut_StatusTool!C125="","",Nut_StatusTool!C125)</f>
        <v/>
      </c>
      <c r="AZ125">
        <f>Nut_StatusTool!D125</f>
        <v>0</v>
      </c>
      <c r="BA125" t="str">
        <f>IF(Nut_StatusTool!E125="","",Nut_StatusTool!E125)</f>
        <v/>
      </c>
      <c r="BB125" t="str">
        <f>IF(Nut_StatusTool!F125="","",Nut_StatusTool!F125)</f>
        <v/>
      </c>
      <c r="BC125" t="str">
        <f>IF(Nut_StatusTool!G125="","",Nut_StatusTool!G125)</f>
        <v/>
      </c>
      <c r="BD125" s="430" t="str">
        <f t="shared" si="6"/>
        <v/>
      </c>
      <c r="BE125" t="str">
        <f t="shared" si="7"/>
        <v/>
      </c>
      <c r="BF125" t="str">
        <f>IF(Nut_StatusTool!I125="","",Nut_StatusTool!I125)</f>
        <v/>
      </c>
      <c r="BG125" t="str">
        <f>IF(Nut_StatusTool!J125="","",Nut_StatusTool!J125)</f>
        <v/>
      </c>
    </row>
    <row r="126" spans="1:59">
      <c r="A126" s="411">
        <f>IFERROR(INDEX($AW$7:$AW$506,MATCH(ROWS($AT$7:AT126),$AT$7:$AT$506,0)),"")</f>
        <v>120</v>
      </c>
      <c r="B126" s="412" t="str">
        <f>IFERROR(INDEX($AX$7:$AX$506,MATCH(ROWS($AT$7:AT126),$AT$7:$AT$506,0)),"")</f>
        <v/>
      </c>
      <c r="C126" s="412" t="str">
        <f>IFERROR(INDEX($AY$7:$AY$506,MATCH(ROWS($AT$7:AT126),$AT$7:$AT$506,0)),"")</f>
        <v/>
      </c>
      <c r="D126" s="413">
        <f>IFERROR(INDEX($AZ$7:$AZ$506,MATCH(ROWS($AT$7:AT126),$AT$7:$AT$506,0)),"")</f>
        <v>0</v>
      </c>
      <c r="E126" s="414" t="str">
        <f>IFERROR(INDEX($BA$7:$BA$506,MATCH(ROWS($AT$7:AT126),$AT$7:$AT$506,0)),"")</f>
        <v/>
      </c>
      <c r="F126" s="415" t="str">
        <f>IFERROR(INDEX($BB$7:$BB$506,MATCH(ROWS($AT$7:AT126),$AT$7:$AT$506,0)),"")</f>
        <v/>
      </c>
      <c r="G126" s="416" t="str">
        <f>IFERROR(INDEX($BC$7:$BC$506,MATCH(ROWS($AT$7:AT126),$AT$7:$AT$506,0)),"")</f>
        <v/>
      </c>
      <c r="H126" s="416" t="str">
        <f>IFERROR(INDEX($BD$7:$BD$506,MATCH(ROWS($AT$7:AT126),$AT$7:$AT$506,0)),"")</f>
        <v/>
      </c>
      <c r="I126" s="276"/>
      <c r="J126" s="277"/>
      <c r="K126" s="420" t="str">
        <f>IFERROR(INDEX($BE$7:$BE$506,MATCH(ROWS($AT$7:AT126),$AT$7:$AT$506,0)),"")</f>
        <v/>
      </c>
      <c r="L126" s="136"/>
      <c r="AT126">
        <f t="shared" si="4"/>
        <v>120</v>
      </c>
      <c r="AU126">
        <f>COUNTIF($AZ$7:AZ126,AZ126)</f>
        <v>120</v>
      </c>
      <c r="AV126">
        <f t="shared" si="5"/>
        <v>0</v>
      </c>
      <c r="AW126">
        <f>IF(Nut_StatusTool!A126="","",Nut_StatusTool!A126)</f>
        <v>120</v>
      </c>
      <c r="AX126" t="str">
        <f>IF(Nut_StatusTool!B126="","",Nut_StatusTool!B126)</f>
        <v/>
      </c>
      <c r="AY126" t="str">
        <f>IF(Nut_StatusTool!C126="","",Nut_StatusTool!C126)</f>
        <v/>
      </c>
      <c r="AZ126">
        <f>Nut_StatusTool!D126</f>
        <v>0</v>
      </c>
      <c r="BA126" t="str">
        <f>IF(Nut_StatusTool!E126="","",Nut_StatusTool!E126)</f>
        <v/>
      </c>
      <c r="BB126" t="str">
        <f>IF(Nut_StatusTool!F126="","",Nut_StatusTool!F126)</f>
        <v/>
      </c>
      <c r="BC126" t="str">
        <f>IF(Nut_StatusTool!G126="","",Nut_StatusTool!G126)</f>
        <v/>
      </c>
      <c r="BD126" s="430" t="str">
        <f t="shared" si="6"/>
        <v/>
      </c>
      <c r="BE126" t="str">
        <f t="shared" si="7"/>
        <v/>
      </c>
      <c r="BF126" t="str">
        <f>IF(Nut_StatusTool!I126="","",Nut_StatusTool!I126)</f>
        <v/>
      </c>
      <c r="BG126" t="str">
        <f>IF(Nut_StatusTool!J126="","",Nut_StatusTool!J126)</f>
        <v/>
      </c>
    </row>
    <row r="127" spans="1:59">
      <c r="A127" s="411">
        <f>IFERROR(INDEX($AW$7:$AW$506,MATCH(ROWS($AT$7:AT127),$AT$7:$AT$506,0)),"")</f>
        <v>121</v>
      </c>
      <c r="B127" s="412" t="str">
        <f>IFERROR(INDEX($AX$7:$AX$506,MATCH(ROWS($AT$7:AT127),$AT$7:$AT$506,0)),"")</f>
        <v/>
      </c>
      <c r="C127" s="412" t="str">
        <f>IFERROR(INDEX($AY$7:$AY$506,MATCH(ROWS($AT$7:AT127),$AT$7:$AT$506,0)),"")</f>
        <v/>
      </c>
      <c r="D127" s="413">
        <f>IFERROR(INDEX($AZ$7:$AZ$506,MATCH(ROWS($AT$7:AT127),$AT$7:$AT$506,0)),"")</f>
        <v>0</v>
      </c>
      <c r="E127" s="414" t="str">
        <f>IFERROR(INDEX($BA$7:$BA$506,MATCH(ROWS($AT$7:AT127),$AT$7:$AT$506,0)),"")</f>
        <v/>
      </c>
      <c r="F127" s="415" t="str">
        <f>IFERROR(INDEX($BB$7:$BB$506,MATCH(ROWS($AT$7:AT127),$AT$7:$AT$506,0)),"")</f>
        <v/>
      </c>
      <c r="G127" s="416" t="str">
        <f>IFERROR(INDEX($BC$7:$BC$506,MATCH(ROWS($AT$7:AT127),$AT$7:$AT$506,0)),"")</f>
        <v/>
      </c>
      <c r="H127" s="416" t="str">
        <f>IFERROR(INDEX($BD$7:$BD$506,MATCH(ROWS($AT$7:AT127),$AT$7:$AT$506,0)),"")</f>
        <v/>
      </c>
      <c r="I127" s="276"/>
      <c r="J127" s="277"/>
      <c r="K127" s="420" t="str">
        <f>IFERROR(INDEX($BE$7:$BE$506,MATCH(ROWS($AT$7:AT127),$AT$7:$AT$506,0)),"")</f>
        <v/>
      </c>
      <c r="L127" s="136"/>
      <c r="AT127">
        <f t="shared" si="4"/>
        <v>121</v>
      </c>
      <c r="AU127">
        <f>COUNTIF($AZ$7:AZ127,AZ127)</f>
        <v>121</v>
      </c>
      <c r="AV127">
        <f t="shared" si="5"/>
        <v>0</v>
      </c>
      <c r="AW127">
        <f>IF(Nut_StatusTool!A127="","",Nut_StatusTool!A127)</f>
        <v>121</v>
      </c>
      <c r="AX127" t="str">
        <f>IF(Nut_StatusTool!B127="","",Nut_StatusTool!B127)</f>
        <v/>
      </c>
      <c r="AY127" t="str">
        <f>IF(Nut_StatusTool!C127="","",Nut_StatusTool!C127)</f>
        <v/>
      </c>
      <c r="AZ127">
        <f>Nut_StatusTool!D127</f>
        <v>0</v>
      </c>
      <c r="BA127" t="str">
        <f>IF(Nut_StatusTool!E127="","",Nut_StatusTool!E127)</f>
        <v/>
      </c>
      <c r="BB127" t="str">
        <f>IF(Nut_StatusTool!F127="","",Nut_StatusTool!F127)</f>
        <v/>
      </c>
      <c r="BC127" t="str">
        <f>IF(Nut_StatusTool!G127="","",Nut_StatusTool!G127)</f>
        <v/>
      </c>
      <c r="BD127" s="430" t="str">
        <f t="shared" si="6"/>
        <v/>
      </c>
      <c r="BE127" t="str">
        <f t="shared" si="7"/>
        <v/>
      </c>
      <c r="BF127" t="str">
        <f>IF(Nut_StatusTool!I127="","",Nut_StatusTool!I127)</f>
        <v/>
      </c>
      <c r="BG127" t="str">
        <f>IF(Nut_StatusTool!J127="","",Nut_StatusTool!J127)</f>
        <v/>
      </c>
    </row>
    <row r="128" spans="1:59">
      <c r="A128" s="411">
        <f>IFERROR(INDEX($AW$7:$AW$506,MATCH(ROWS($AT$7:AT128),$AT$7:$AT$506,0)),"")</f>
        <v>122</v>
      </c>
      <c r="B128" s="412" t="str">
        <f>IFERROR(INDEX($AX$7:$AX$506,MATCH(ROWS($AT$7:AT128),$AT$7:$AT$506,0)),"")</f>
        <v/>
      </c>
      <c r="C128" s="412" t="str">
        <f>IFERROR(INDEX($AY$7:$AY$506,MATCH(ROWS($AT$7:AT128),$AT$7:$AT$506,0)),"")</f>
        <v/>
      </c>
      <c r="D128" s="413">
        <f>IFERROR(INDEX($AZ$7:$AZ$506,MATCH(ROWS($AT$7:AT128),$AT$7:$AT$506,0)),"")</f>
        <v>0</v>
      </c>
      <c r="E128" s="414" t="str">
        <f>IFERROR(INDEX($BA$7:$BA$506,MATCH(ROWS($AT$7:AT128),$AT$7:$AT$506,0)),"")</f>
        <v/>
      </c>
      <c r="F128" s="415" t="str">
        <f>IFERROR(INDEX($BB$7:$BB$506,MATCH(ROWS($AT$7:AT128),$AT$7:$AT$506,0)),"")</f>
        <v/>
      </c>
      <c r="G128" s="416" t="str">
        <f>IFERROR(INDEX($BC$7:$BC$506,MATCH(ROWS($AT$7:AT128),$AT$7:$AT$506,0)),"")</f>
        <v/>
      </c>
      <c r="H128" s="416" t="str">
        <f>IFERROR(INDEX($BD$7:$BD$506,MATCH(ROWS($AT$7:AT128),$AT$7:$AT$506,0)),"")</f>
        <v/>
      </c>
      <c r="I128" s="276"/>
      <c r="J128" s="277"/>
      <c r="K128" s="420" t="str">
        <f>IFERROR(INDEX($BE$7:$BE$506,MATCH(ROWS($AT$7:AT128),$AT$7:$AT$506,0)),"")</f>
        <v/>
      </c>
      <c r="L128" s="136"/>
      <c r="AT128">
        <f t="shared" si="4"/>
        <v>122</v>
      </c>
      <c r="AU128">
        <f>COUNTIF($AZ$7:AZ128,AZ128)</f>
        <v>122</v>
      </c>
      <c r="AV128">
        <f t="shared" si="5"/>
        <v>0</v>
      </c>
      <c r="AW128">
        <f>IF(Nut_StatusTool!A128="","",Nut_StatusTool!A128)</f>
        <v>122</v>
      </c>
      <c r="AX128" t="str">
        <f>IF(Nut_StatusTool!B128="","",Nut_StatusTool!B128)</f>
        <v/>
      </c>
      <c r="AY128" t="str">
        <f>IF(Nut_StatusTool!C128="","",Nut_StatusTool!C128)</f>
        <v/>
      </c>
      <c r="AZ128">
        <f>Nut_StatusTool!D128</f>
        <v>0</v>
      </c>
      <c r="BA128" t="str">
        <f>IF(Nut_StatusTool!E128="","",Nut_StatusTool!E128)</f>
        <v/>
      </c>
      <c r="BB128" t="str">
        <f>IF(Nut_StatusTool!F128="","",Nut_StatusTool!F128)</f>
        <v/>
      </c>
      <c r="BC128" t="str">
        <f>IF(Nut_StatusTool!G128="","",Nut_StatusTool!G128)</f>
        <v/>
      </c>
      <c r="BD128" s="430" t="str">
        <f t="shared" si="6"/>
        <v/>
      </c>
      <c r="BE128" t="str">
        <f t="shared" si="7"/>
        <v/>
      </c>
      <c r="BF128" t="str">
        <f>IF(Nut_StatusTool!I128="","",Nut_StatusTool!I128)</f>
        <v/>
      </c>
      <c r="BG128" t="str">
        <f>IF(Nut_StatusTool!J128="","",Nut_StatusTool!J128)</f>
        <v/>
      </c>
    </row>
    <row r="129" spans="1:59">
      <c r="A129" s="411">
        <f>IFERROR(INDEX($AW$7:$AW$506,MATCH(ROWS($AT$7:AT129),$AT$7:$AT$506,0)),"")</f>
        <v>123</v>
      </c>
      <c r="B129" s="412" t="str">
        <f>IFERROR(INDEX($AX$7:$AX$506,MATCH(ROWS($AT$7:AT129),$AT$7:$AT$506,0)),"")</f>
        <v/>
      </c>
      <c r="C129" s="412" t="str">
        <f>IFERROR(INDEX($AY$7:$AY$506,MATCH(ROWS($AT$7:AT129),$AT$7:$AT$506,0)),"")</f>
        <v/>
      </c>
      <c r="D129" s="413">
        <f>IFERROR(INDEX($AZ$7:$AZ$506,MATCH(ROWS($AT$7:AT129),$AT$7:$AT$506,0)),"")</f>
        <v>0</v>
      </c>
      <c r="E129" s="414" t="str">
        <f>IFERROR(INDEX($BA$7:$BA$506,MATCH(ROWS($AT$7:AT129),$AT$7:$AT$506,0)),"")</f>
        <v/>
      </c>
      <c r="F129" s="415" t="str">
        <f>IFERROR(INDEX($BB$7:$BB$506,MATCH(ROWS($AT$7:AT129),$AT$7:$AT$506,0)),"")</f>
        <v/>
      </c>
      <c r="G129" s="416" t="str">
        <f>IFERROR(INDEX($BC$7:$BC$506,MATCH(ROWS($AT$7:AT129),$AT$7:$AT$506,0)),"")</f>
        <v/>
      </c>
      <c r="H129" s="416" t="str">
        <f>IFERROR(INDEX($BD$7:$BD$506,MATCH(ROWS($AT$7:AT129),$AT$7:$AT$506,0)),"")</f>
        <v/>
      </c>
      <c r="I129" s="276"/>
      <c r="J129" s="277"/>
      <c r="K129" s="420" t="str">
        <f>IFERROR(INDEX($BE$7:$BE$506,MATCH(ROWS($AT$7:AT129),$AT$7:$AT$506,0)),"")</f>
        <v/>
      </c>
      <c r="L129" s="136"/>
      <c r="AT129">
        <f t="shared" si="4"/>
        <v>123</v>
      </c>
      <c r="AU129">
        <f>COUNTIF($AZ$7:AZ129,AZ129)</f>
        <v>123</v>
      </c>
      <c r="AV129">
        <f t="shared" si="5"/>
        <v>0</v>
      </c>
      <c r="AW129">
        <f>IF(Nut_StatusTool!A129="","",Nut_StatusTool!A129)</f>
        <v>123</v>
      </c>
      <c r="AX129" t="str">
        <f>IF(Nut_StatusTool!B129="","",Nut_StatusTool!B129)</f>
        <v/>
      </c>
      <c r="AY129" t="str">
        <f>IF(Nut_StatusTool!C129="","",Nut_StatusTool!C129)</f>
        <v/>
      </c>
      <c r="AZ129">
        <f>Nut_StatusTool!D129</f>
        <v>0</v>
      </c>
      <c r="BA129" t="str">
        <f>IF(Nut_StatusTool!E129="","",Nut_StatusTool!E129)</f>
        <v/>
      </c>
      <c r="BB129" t="str">
        <f>IF(Nut_StatusTool!F129="","",Nut_StatusTool!F129)</f>
        <v/>
      </c>
      <c r="BC129" t="str">
        <f>IF(Nut_StatusTool!G129="","",Nut_StatusTool!G129)</f>
        <v/>
      </c>
      <c r="BD129" s="430" t="str">
        <f t="shared" si="6"/>
        <v/>
      </c>
      <c r="BE129" t="str">
        <f t="shared" si="7"/>
        <v/>
      </c>
      <c r="BF129" t="str">
        <f>IF(Nut_StatusTool!I129="","",Nut_StatusTool!I129)</f>
        <v/>
      </c>
      <c r="BG129" t="str">
        <f>IF(Nut_StatusTool!J129="","",Nut_StatusTool!J129)</f>
        <v/>
      </c>
    </row>
    <row r="130" spans="1:59">
      <c r="A130" s="411">
        <f>IFERROR(INDEX($AW$7:$AW$506,MATCH(ROWS($AT$7:AT130),$AT$7:$AT$506,0)),"")</f>
        <v>124</v>
      </c>
      <c r="B130" s="412" t="str">
        <f>IFERROR(INDEX($AX$7:$AX$506,MATCH(ROWS($AT$7:AT130),$AT$7:$AT$506,0)),"")</f>
        <v/>
      </c>
      <c r="C130" s="412" t="str">
        <f>IFERROR(INDEX($AY$7:$AY$506,MATCH(ROWS($AT$7:AT130),$AT$7:$AT$506,0)),"")</f>
        <v/>
      </c>
      <c r="D130" s="413">
        <f>IFERROR(INDEX($AZ$7:$AZ$506,MATCH(ROWS($AT$7:AT130),$AT$7:$AT$506,0)),"")</f>
        <v>0</v>
      </c>
      <c r="E130" s="414" t="str">
        <f>IFERROR(INDEX($BA$7:$BA$506,MATCH(ROWS($AT$7:AT130),$AT$7:$AT$506,0)),"")</f>
        <v/>
      </c>
      <c r="F130" s="415" t="str">
        <f>IFERROR(INDEX($BB$7:$BB$506,MATCH(ROWS($AT$7:AT130),$AT$7:$AT$506,0)),"")</f>
        <v/>
      </c>
      <c r="G130" s="416" t="str">
        <f>IFERROR(INDEX($BC$7:$BC$506,MATCH(ROWS($AT$7:AT130),$AT$7:$AT$506,0)),"")</f>
        <v/>
      </c>
      <c r="H130" s="416" t="str">
        <f>IFERROR(INDEX($BD$7:$BD$506,MATCH(ROWS($AT$7:AT130),$AT$7:$AT$506,0)),"")</f>
        <v/>
      </c>
      <c r="I130" s="276"/>
      <c r="J130" s="277"/>
      <c r="K130" s="420" t="str">
        <f>IFERROR(INDEX($BE$7:$BE$506,MATCH(ROWS($AT$7:AT130),$AT$7:$AT$506,0)),"")</f>
        <v/>
      </c>
      <c r="L130" s="136"/>
      <c r="AT130">
        <f t="shared" si="4"/>
        <v>124</v>
      </c>
      <c r="AU130">
        <f>COUNTIF($AZ$7:AZ130,AZ130)</f>
        <v>124</v>
      </c>
      <c r="AV130">
        <f t="shared" si="5"/>
        <v>0</v>
      </c>
      <c r="AW130">
        <f>IF(Nut_StatusTool!A130="","",Nut_StatusTool!A130)</f>
        <v>124</v>
      </c>
      <c r="AX130" t="str">
        <f>IF(Nut_StatusTool!B130="","",Nut_StatusTool!B130)</f>
        <v/>
      </c>
      <c r="AY130" t="str">
        <f>IF(Nut_StatusTool!C130="","",Nut_StatusTool!C130)</f>
        <v/>
      </c>
      <c r="AZ130">
        <f>Nut_StatusTool!D130</f>
        <v>0</v>
      </c>
      <c r="BA130" t="str">
        <f>IF(Nut_StatusTool!E130="","",Nut_StatusTool!E130)</f>
        <v/>
      </c>
      <c r="BB130" t="str">
        <f>IF(Nut_StatusTool!F130="","",Nut_StatusTool!F130)</f>
        <v/>
      </c>
      <c r="BC130" t="str">
        <f>IF(Nut_StatusTool!G130="","",Nut_StatusTool!G130)</f>
        <v/>
      </c>
      <c r="BD130" s="430" t="str">
        <f t="shared" si="6"/>
        <v/>
      </c>
      <c r="BE130" t="str">
        <f t="shared" si="7"/>
        <v/>
      </c>
      <c r="BF130" t="str">
        <f>IF(Nut_StatusTool!I130="","",Nut_StatusTool!I130)</f>
        <v/>
      </c>
      <c r="BG130" t="str">
        <f>IF(Nut_StatusTool!J130="","",Nut_StatusTool!J130)</f>
        <v/>
      </c>
    </row>
    <row r="131" spans="1:59">
      <c r="A131" s="411">
        <f>IFERROR(INDEX($AW$7:$AW$506,MATCH(ROWS($AT$7:AT131),$AT$7:$AT$506,0)),"")</f>
        <v>125</v>
      </c>
      <c r="B131" s="412" t="str">
        <f>IFERROR(INDEX($AX$7:$AX$506,MATCH(ROWS($AT$7:AT131),$AT$7:$AT$506,0)),"")</f>
        <v/>
      </c>
      <c r="C131" s="412" t="str">
        <f>IFERROR(INDEX($AY$7:$AY$506,MATCH(ROWS($AT$7:AT131),$AT$7:$AT$506,0)),"")</f>
        <v/>
      </c>
      <c r="D131" s="413">
        <f>IFERROR(INDEX($AZ$7:$AZ$506,MATCH(ROWS($AT$7:AT131),$AT$7:$AT$506,0)),"")</f>
        <v>0</v>
      </c>
      <c r="E131" s="414" t="str">
        <f>IFERROR(INDEX($BA$7:$BA$506,MATCH(ROWS($AT$7:AT131),$AT$7:$AT$506,0)),"")</f>
        <v/>
      </c>
      <c r="F131" s="415" t="str">
        <f>IFERROR(INDEX($BB$7:$BB$506,MATCH(ROWS($AT$7:AT131),$AT$7:$AT$506,0)),"")</f>
        <v/>
      </c>
      <c r="G131" s="416" t="str">
        <f>IFERROR(INDEX($BC$7:$BC$506,MATCH(ROWS($AT$7:AT131),$AT$7:$AT$506,0)),"")</f>
        <v/>
      </c>
      <c r="H131" s="416" t="str">
        <f>IFERROR(INDEX($BD$7:$BD$506,MATCH(ROWS($AT$7:AT131),$AT$7:$AT$506,0)),"")</f>
        <v/>
      </c>
      <c r="I131" s="276"/>
      <c r="J131" s="277"/>
      <c r="K131" s="420" t="str">
        <f>IFERROR(INDEX($BE$7:$BE$506,MATCH(ROWS($AT$7:AT131),$AT$7:$AT$506,0)),"")</f>
        <v/>
      </c>
      <c r="L131" s="136"/>
      <c r="AT131">
        <f t="shared" si="4"/>
        <v>125</v>
      </c>
      <c r="AU131">
        <f>COUNTIF($AZ$7:AZ131,AZ131)</f>
        <v>125</v>
      </c>
      <c r="AV131">
        <f t="shared" si="5"/>
        <v>0</v>
      </c>
      <c r="AW131">
        <f>IF(Nut_StatusTool!A131="","",Nut_StatusTool!A131)</f>
        <v>125</v>
      </c>
      <c r="AX131" t="str">
        <f>IF(Nut_StatusTool!B131="","",Nut_StatusTool!B131)</f>
        <v/>
      </c>
      <c r="AY131" t="str">
        <f>IF(Nut_StatusTool!C131="","",Nut_StatusTool!C131)</f>
        <v/>
      </c>
      <c r="AZ131">
        <f>Nut_StatusTool!D131</f>
        <v>0</v>
      </c>
      <c r="BA131" t="str">
        <f>IF(Nut_StatusTool!E131="","",Nut_StatusTool!E131)</f>
        <v/>
      </c>
      <c r="BB131" t="str">
        <f>IF(Nut_StatusTool!F131="","",Nut_StatusTool!F131)</f>
        <v/>
      </c>
      <c r="BC131" t="str">
        <f>IF(Nut_StatusTool!G131="","",Nut_StatusTool!G131)</f>
        <v/>
      </c>
      <c r="BD131" s="430" t="str">
        <f t="shared" si="6"/>
        <v/>
      </c>
      <c r="BE131" t="str">
        <f t="shared" si="7"/>
        <v/>
      </c>
      <c r="BF131" t="str">
        <f>IF(Nut_StatusTool!I131="","",Nut_StatusTool!I131)</f>
        <v/>
      </c>
      <c r="BG131" t="str">
        <f>IF(Nut_StatusTool!J131="","",Nut_StatusTool!J131)</f>
        <v/>
      </c>
    </row>
    <row r="132" spans="1:59">
      <c r="A132" s="411">
        <f>IFERROR(INDEX($AW$7:$AW$506,MATCH(ROWS($AT$7:AT132),$AT$7:$AT$506,0)),"")</f>
        <v>126</v>
      </c>
      <c r="B132" s="412" t="str">
        <f>IFERROR(INDEX($AX$7:$AX$506,MATCH(ROWS($AT$7:AT132),$AT$7:$AT$506,0)),"")</f>
        <v/>
      </c>
      <c r="C132" s="412" t="str">
        <f>IFERROR(INDEX($AY$7:$AY$506,MATCH(ROWS($AT$7:AT132),$AT$7:$AT$506,0)),"")</f>
        <v/>
      </c>
      <c r="D132" s="413">
        <f>IFERROR(INDEX($AZ$7:$AZ$506,MATCH(ROWS($AT$7:AT132),$AT$7:$AT$506,0)),"")</f>
        <v>0</v>
      </c>
      <c r="E132" s="414" t="str">
        <f>IFERROR(INDEX($BA$7:$BA$506,MATCH(ROWS($AT$7:AT132),$AT$7:$AT$506,0)),"")</f>
        <v/>
      </c>
      <c r="F132" s="415" t="str">
        <f>IFERROR(INDEX($BB$7:$BB$506,MATCH(ROWS($AT$7:AT132),$AT$7:$AT$506,0)),"")</f>
        <v/>
      </c>
      <c r="G132" s="416" t="str">
        <f>IFERROR(INDEX($BC$7:$BC$506,MATCH(ROWS($AT$7:AT132),$AT$7:$AT$506,0)),"")</f>
        <v/>
      </c>
      <c r="H132" s="416" t="str">
        <f>IFERROR(INDEX($BD$7:$BD$506,MATCH(ROWS($AT$7:AT132),$AT$7:$AT$506,0)),"")</f>
        <v/>
      </c>
      <c r="I132" s="276"/>
      <c r="J132" s="277"/>
      <c r="K132" s="420" t="str">
        <f>IFERROR(INDEX($BE$7:$BE$506,MATCH(ROWS($AT$7:AT132),$AT$7:$AT$506,0)),"")</f>
        <v/>
      </c>
      <c r="L132" s="136"/>
      <c r="AT132">
        <f t="shared" si="4"/>
        <v>126</v>
      </c>
      <c r="AU132">
        <f>COUNTIF($AZ$7:AZ132,AZ132)</f>
        <v>126</v>
      </c>
      <c r="AV132">
        <f t="shared" si="5"/>
        <v>0</v>
      </c>
      <c r="AW132">
        <f>IF(Nut_StatusTool!A132="","",Nut_StatusTool!A132)</f>
        <v>126</v>
      </c>
      <c r="AX132" t="str">
        <f>IF(Nut_StatusTool!B132="","",Nut_StatusTool!B132)</f>
        <v/>
      </c>
      <c r="AY132" t="str">
        <f>IF(Nut_StatusTool!C132="","",Nut_StatusTool!C132)</f>
        <v/>
      </c>
      <c r="AZ132">
        <f>Nut_StatusTool!D132</f>
        <v>0</v>
      </c>
      <c r="BA132" t="str">
        <f>IF(Nut_StatusTool!E132="","",Nut_StatusTool!E132)</f>
        <v/>
      </c>
      <c r="BB132" t="str">
        <f>IF(Nut_StatusTool!F132="","",Nut_StatusTool!F132)</f>
        <v/>
      </c>
      <c r="BC132" t="str">
        <f>IF(Nut_StatusTool!G132="","",Nut_StatusTool!G132)</f>
        <v/>
      </c>
      <c r="BD132" s="430" t="str">
        <f t="shared" si="6"/>
        <v/>
      </c>
      <c r="BE132" t="str">
        <f t="shared" si="7"/>
        <v/>
      </c>
      <c r="BF132" t="str">
        <f>IF(Nut_StatusTool!I132="","",Nut_StatusTool!I132)</f>
        <v/>
      </c>
      <c r="BG132" t="str">
        <f>IF(Nut_StatusTool!J132="","",Nut_StatusTool!J132)</f>
        <v/>
      </c>
    </row>
    <row r="133" spans="1:59">
      <c r="A133" s="411">
        <f>IFERROR(INDEX($AW$7:$AW$506,MATCH(ROWS($AT$7:AT133),$AT$7:$AT$506,0)),"")</f>
        <v>127</v>
      </c>
      <c r="B133" s="412" t="str">
        <f>IFERROR(INDEX($AX$7:$AX$506,MATCH(ROWS($AT$7:AT133),$AT$7:$AT$506,0)),"")</f>
        <v/>
      </c>
      <c r="C133" s="412" t="str">
        <f>IFERROR(INDEX($AY$7:$AY$506,MATCH(ROWS($AT$7:AT133),$AT$7:$AT$506,0)),"")</f>
        <v/>
      </c>
      <c r="D133" s="413">
        <f>IFERROR(INDEX($AZ$7:$AZ$506,MATCH(ROWS($AT$7:AT133),$AT$7:$AT$506,0)),"")</f>
        <v>0</v>
      </c>
      <c r="E133" s="414" t="str">
        <f>IFERROR(INDEX($BA$7:$BA$506,MATCH(ROWS($AT$7:AT133),$AT$7:$AT$506,0)),"")</f>
        <v/>
      </c>
      <c r="F133" s="415" t="str">
        <f>IFERROR(INDEX($BB$7:$BB$506,MATCH(ROWS($AT$7:AT133),$AT$7:$AT$506,0)),"")</f>
        <v/>
      </c>
      <c r="G133" s="416" t="str">
        <f>IFERROR(INDEX($BC$7:$BC$506,MATCH(ROWS($AT$7:AT133),$AT$7:$AT$506,0)),"")</f>
        <v/>
      </c>
      <c r="H133" s="416" t="str">
        <f>IFERROR(INDEX($BD$7:$BD$506,MATCH(ROWS($AT$7:AT133),$AT$7:$AT$506,0)),"")</f>
        <v/>
      </c>
      <c r="I133" s="276"/>
      <c r="J133" s="277"/>
      <c r="K133" s="420" t="str">
        <f>IFERROR(INDEX($BE$7:$BE$506,MATCH(ROWS($AT$7:AT133),$AT$7:$AT$506,0)),"")</f>
        <v/>
      </c>
      <c r="L133" s="136"/>
      <c r="AT133">
        <f t="shared" si="4"/>
        <v>127</v>
      </c>
      <c r="AU133">
        <f>COUNTIF($AZ$7:AZ133,AZ133)</f>
        <v>127</v>
      </c>
      <c r="AV133">
        <f t="shared" si="5"/>
        <v>0</v>
      </c>
      <c r="AW133">
        <f>IF(Nut_StatusTool!A133="","",Nut_StatusTool!A133)</f>
        <v>127</v>
      </c>
      <c r="AX133" t="str">
        <f>IF(Nut_StatusTool!B133="","",Nut_StatusTool!B133)</f>
        <v/>
      </c>
      <c r="AY133" t="str">
        <f>IF(Nut_StatusTool!C133="","",Nut_StatusTool!C133)</f>
        <v/>
      </c>
      <c r="AZ133">
        <f>Nut_StatusTool!D133</f>
        <v>0</v>
      </c>
      <c r="BA133" t="str">
        <f>IF(Nut_StatusTool!E133="","",Nut_StatusTool!E133)</f>
        <v/>
      </c>
      <c r="BB133" t="str">
        <f>IF(Nut_StatusTool!F133="","",Nut_StatusTool!F133)</f>
        <v/>
      </c>
      <c r="BC133" t="str">
        <f>IF(Nut_StatusTool!G133="","",Nut_StatusTool!G133)</f>
        <v/>
      </c>
      <c r="BD133" s="430" t="str">
        <f t="shared" si="6"/>
        <v/>
      </c>
      <c r="BE133" t="str">
        <f t="shared" si="7"/>
        <v/>
      </c>
      <c r="BF133" t="str">
        <f>IF(Nut_StatusTool!I133="","",Nut_StatusTool!I133)</f>
        <v/>
      </c>
      <c r="BG133" t="str">
        <f>IF(Nut_StatusTool!J133="","",Nut_StatusTool!J133)</f>
        <v/>
      </c>
    </row>
    <row r="134" spans="1:59">
      <c r="A134" s="411">
        <f>IFERROR(INDEX($AW$7:$AW$506,MATCH(ROWS($AT$7:AT134),$AT$7:$AT$506,0)),"")</f>
        <v>128</v>
      </c>
      <c r="B134" s="412" t="str">
        <f>IFERROR(INDEX($AX$7:$AX$506,MATCH(ROWS($AT$7:AT134),$AT$7:$AT$506,0)),"")</f>
        <v/>
      </c>
      <c r="C134" s="412" t="str">
        <f>IFERROR(INDEX($AY$7:$AY$506,MATCH(ROWS($AT$7:AT134),$AT$7:$AT$506,0)),"")</f>
        <v/>
      </c>
      <c r="D134" s="413">
        <f>IFERROR(INDEX($AZ$7:$AZ$506,MATCH(ROWS($AT$7:AT134),$AT$7:$AT$506,0)),"")</f>
        <v>0</v>
      </c>
      <c r="E134" s="414" t="str">
        <f>IFERROR(INDEX($BA$7:$BA$506,MATCH(ROWS($AT$7:AT134),$AT$7:$AT$506,0)),"")</f>
        <v/>
      </c>
      <c r="F134" s="415" t="str">
        <f>IFERROR(INDEX($BB$7:$BB$506,MATCH(ROWS($AT$7:AT134),$AT$7:$AT$506,0)),"")</f>
        <v/>
      </c>
      <c r="G134" s="416" t="str">
        <f>IFERROR(INDEX($BC$7:$BC$506,MATCH(ROWS($AT$7:AT134),$AT$7:$AT$506,0)),"")</f>
        <v/>
      </c>
      <c r="H134" s="416" t="str">
        <f>IFERROR(INDEX($BD$7:$BD$506,MATCH(ROWS($AT$7:AT134),$AT$7:$AT$506,0)),"")</f>
        <v/>
      </c>
      <c r="I134" s="276"/>
      <c r="J134" s="277"/>
      <c r="K134" s="420" t="str">
        <f>IFERROR(INDEX($BE$7:$BE$506,MATCH(ROWS($AT$7:AT134),$AT$7:$AT$506,0)),"")</f>
        <v/>
      </c>
      <c r="L134" s="136"/>
      <c r="AT134">
        <f t="shared" si="4"/>
        <v>128</v>
      </c>
      <c r="AU134">
        <f>COUNTIF($AZ$7:AZ134,AZ134)</f>
        <v>128</v>
      </c>
      <c r="AV134">
        <f t="shared" si="5"/>
        <v>0</v>
      </c>
      <c r="AW134">
        <f>IF(Nut_StatusTool!A134="","",Nut_StatusTool!A134)</f>
        <v>128</v>
      </c>
      <c r="AX134" t="str">
        <f>IF(Nut_StatusTool!B134="","",Nut_StatusTool!B134)</f>
        <v/>
      </c>
      <c r="AY134" t="str">
        <f>IF(Nut_StatusTool!C134="","",Nut_StatusTool!C134)</f>
        <v/>
      </c>
      <c r="AZ134">
        <f>Nut_StatusTool!D134</f>
        <v>0</v>
      </c>
      <c r="BA134" t="str">
        <f>IF(Nut_StatusTool!E134="","",Nut_StatusTool!E134)</f>
        <v/>
      </c>
      <c r="BB134" t="str">
        <f>IF(Nut_StatusTool!F134="","",Nut_StatusTool!F134)</f>
        <v/>
      </c>
      <c r="BC134" t="str">
        <f>IF(Nut_StatusTool!G134="","",Nut_StatusTool!G134)</f>
        <v/>
      </c>
      <c r="BD134" s="430" t="str">
        <f t="shared" si="6"/>
        <v/>
      </c>
      <c r="BE134" t="str">
        <f t="shared" si="7"/>
        <v/>
      </c>
      <c r="BF134" t="str">
        <f>IF(Nut_StatusTool!I134="","",Nut_StatusTool!I134)</f>
        <v/>
      </c>
      <c r="BG134" t="str">
        <f>IF(Nut_StatusTool!J134="","",Nut_StatusTool!J134)</f>
        <v/>
      </c>
    </row>
    <row r="135" spans="1:59">
      <c r="A135" s="411">
        <f>IFERROR(INDEX($AW$7:$AW$506,MATCH(ROWS($AT$7:AT135),$AT$7:$AT$506,0)),"")</f>
        <v>129</v>
      </c>
      <c r="B135" s="412" t="str">
        <f>IFERROR(INDEX($AX$7:$AX$506,MATCH(ROWS($AT$7:AT135),$AT$7:$AT$506,0)),"")</f>
        <v/>
      </c>
      <c r="C135" s="412" t="str">
        <f>IFERROR(INDEX($AY$7:$AY$506,MATCH(ROWS($AT$7:AT135),$AT$7:$AT$506,0)),"")</f>
        <v/>
      </c>
      <c r="D135" s="413">
        <f>IFERROR(INDEX($AZ$7:$AZ$506,MATCH(ROWS($AT$7:AT135),$AT$7:$AT$506,0)),"")</f>
        <v>0</v>
      </c>
      <c r="E135" s="414" t="str">
        <f>IFERROR(INDEX($BA$7:$BA$506,MATCH(ROWS($AT$7:AT135),$AT$7:$AT$506,0)),"")</f>
        <v/>
      </c>
      <c r="F135" s="415" t="str">
        <f>IFERROR(INDEX($BB$7:$BB$506,MATCH(ROWS($AT$7:AT135),$AT$7:$AT$506,0)),"")</f>
        <v/>
      </c>
      <c r="G135" s="416" t="str">
        <f>IFERROR(INDEX($BC$7:$BC$506,MATCH(ROWS($AT$7:AT135),$AT$7:$AT$506,0)),"")</f>
        <v/>
      </c>
      <c r="H135" s="416" t="str">
        <f>IFERROR(INDEX($BD$7:$BD$506,MATCH(ROWS($AT$7:AT135),$AT$7:$AT$506,0)),"")</f>
        <v/>
      </c>
      <c r="I135" s="276"/>
      <c r="J135" s="277"/>
      <c r="K135" s="420" t="str">
        <f>IFERROR(INDEX($BE$7:$BE$506,MATCH(ROWS($AT$7:AT135),$AT$7:$AT$506,0)),"")</f>
        <v/>
      </c>
      <c r="L135" s="136"/>
      <c r="AT135">
        <f t="shared" ref="AT135:AT198" si="8">AU135+AV135</f>
        <v>129</v>
      </c>
      <c r="AU135">
        <f>COUNTIF($AZ$7:AZ135,AZ135)</f>
        <v>129</v>
      </c>
      <c r="AV135">
        <f t="shared" si="5"/>
        <v>0</v>
      </c>
      <c r="AW135">
        <f>IF(Nut_StatusTool!A135="","",Nut_StatusTool!A135)</f>
        <v>129</v>
      </c>
      <c r="AX135" t="str">
        <f>IF(Nut_StatusTool!B135="","",Nut_StatusTool!B135)</f>
        <v/>
      </c>
      <c r="AY135" t="str">
        <f>IF(Nut_StatusTool!C135="","",Nut_StatusTool!C135)</f>
        <v/>
      </c>
      <c r="AZ135">
        <f>Nut_StatusTool!D135</f>
        <v>0</v>
      </c>
      <c r="BA135" t="str">
        <f>IF(Nut_StatusTool!E135="","",Nut_StatusTool!E135)</f>
        <v/>
      </c>
      <c r="BB135" t="str">
        <f>IF(Nut_StatusTool!F135="","",Nut_StatusTool!F135)</f>
        <v/>
      </c>
      <c r="BC135" t="str">
        <f>IF(Nut_StatusTool!G135="","",Nut_StatusTool!G135)</f>
        <v/>
      </c>
      <c r="BD135" s="430" t="str">
        <f t="shared" si="6"/>
        <v/>
      </c>
      <c r="BE135" t="str">
        <f t="shared" si="7"/>
        <v/>
      </c>
      <c r="BF135" t="str">
        <f>IF(Nut_StatusTool!I135="","",Nut_StatusTool!I135)</f>
        <v/>
      </c>
      <c r="BG135" t="str">
        <f>IF(Nut_StatusTool!J135="","",Nut_StatusTool!J135)</f>
        <v/>
      </c>
    </row>
    <row r="136" spans="1:59">
      <c r="A136" s="411">
        <f>IFERROR(INDEX($AW$7:$AW$506,MATCH(ROWS($AT$7:AT136),$AT$7:$AT$506,0)),"")</f>
        <v>130</v>
      </c>
      <c r="B136" s="412" t="str">
        <f>IFERROR(INDEX($AX$7:$AX$506,MATCH(ROWS($AT$7:AT136),$AT$7:$AT$506,0)),"")</f>
        <v/>
      </c>
      <c r="C136" s="412" t="str">
        <f>IFERROR(INDEX($AY$7:$AY$506,MATCH(ROWS($AT$7:AT136),$AT$7:$AT$506,0)),"")</f>
        <v/>
      </c>
      <c r="D136" s="413">
        <f>IFERROR(INDEX($AZ$7:$AZ$506,MATCH(ROWS($AT$7:AT136),$AT$7:$AT$506,0)),"")</f>
        <v>0</v>
      </c>
      <c r="E136" s="414" t="str">
        <f>IFERROR(INDEX($BA$7:$BA$506,MATCH(ROWS($AT$7:AT136),$AT$7:$AT$506,0)),"")</f>
        <v/>
      </c>
      <c r="F136" s="415" t="str">
        <f>IFERROR(INDEX($BB$7:$BB$506,MATCH(ROWS($AT$7:AT136),$AT$7:$AT$506,0)),"")</f>
        <v/>
      </c>
      <c r="G136" s="416" t="str">
        <f>IFERROR(INDEX($BC$7:$BC$506,MATCH(ROWS($AT$7:AT136),$AT$7:$AT$506,0)),"")</f>
        <v/>
      </c>
      <c r="H136" s="416" t="str">
        <f>IFERROR(INDEX($BD$7:$BD$506,MATCH(ROWS($AT$7:AT136),$AT$7:$AT$506,0)),"")</f>
        <v/>
      </c>
      <c r="I136" s="276"/>
      <c r="J136" s="277"/>
      <c r="K136" s="420" t="str">
        <f>IFERROR(INDEX($BE$7:$BE$506,MATCH(ROWS($AT$7:AT136),$AT$7:$AT$506,0)),"")</f>
        <v/>
      </c>
      <c r="L136" s="136"/>
      <c r="AT136">
        <f t="shared" si="8"/>
        <v>130</v>
      </c>
      <c r="AU136">
        <f>COUNTIF($AZ$7:AZ136,AZ136)</f>
        <v>130</v>
      </c>
      <c r="AV136">
        <f t="shared" ref="AV136:AV199" si="9">COUNTIF($AZ$7:$AZ$506,"&lt;"&amp;$AZ136)</f>
        <v>0</v>
      </c>
      <c r="AW136">
        <f>IF(Nut_StatusTool!A136="","",Nut_StatusTool!A136)</f>
        <v>130</v>
      </c>
      <c r="AX136" t="str">
        <f>IF(Nut_StatusTool!B136="","",Nut_StatusTool!B136)</f>
        <v/>
      </c>
      <c r="AY136" t="str">
        <f>IF(Nut_StatusTool!C136="","",Nut_StatusTool!C136)</f>
        <v/>
      </c>
      <c r="AZ136">
        <f>Nut_StatusTool!D136</f>
        <v>0</v>
      </c>
      <c r="BA136" t="str">
        <f>IF(Nut_StatusTool!E136="","",Nut_StatusTool!E136)</f>
        <v/>
      </c>
      <c r="BB136" t="str">
        <f>IF(Nut_StatusTool!F136="","",Nut_StatusTool!F136)</f>
        <v/>
      </c>
      <c r="BC136" t="str">
        <f>IF(Nut_StatusTool!G136="","",Nut_StatusTool!G136)</f>
        <v/>
      </c>
      <c r="BD136" s="430" t="str">
        <f t="shared" ref="BD136:BD199" si="10">IF(OR(AZ136=0,$J$2=""),"",$J$2)</f>
        <v/>
      </c>
      <c r="BE136" t="str">
        <f t="shared" ref="BE136:BE199" si="11">IF(AND(AZ136=0,BC136=""),"",IF(AND(AZ136&gt;0,BC136=""),"No Birthdate",DATEDIF(BC136,BD136,"m")))</f>
        <v/>
      </c>
      <c r="BF136" t="str">
        <f>IF(Nut_StatusTool!I136="","",Nut_StatusTool!I136)</f>
        <v/>
      </c>
      <c r="BG136" t="str">
        <f>IF(Nut_StatusTool!J136="","",Nut_StatusTool!J136)</f>
        <v/>
      </c>
    </row>
    <row r="137" spans="1:59">
      <c r="A137" s="411">
        <f>IFERROR(INDEX($AW$7:$AW$506,MATCH(ROWS($AT$7:AT137),$AT$7:$AT$506,0)),"")</f>
        <v>131</v>
      </c>
      <c r="B137" s="412" t="str">
        <f>IFERROR(INDEX($AX$7:$AX$506,MATCH(ROWS($AT$7:AT137),$AT$7:$AT$506,0)),"")</f>
        <v/>
      </c>
      <c r="C137" s="412" t="str">
        <f>IFERROR(INDEX($AY$7:$AY$506,MATCH(ROWS($AT$7:AT137),$AT$7:$AT$506,0)),"")</f>
        <v/>
      </c>
      <c r="D137" s="413">
        <f>IFERROR(INDEX($AZ$7:$AZ$506,MATCH(ROWS($AT$7:AT137),$AT$7:$AT$506,0)),"")</f>
        <v>0</v>
      </c>
      <c r="E137" s="414" t="str">
        <f>IFERROR(INDEX($BA$7:$BA$506,MATCH(ROWS($AT$7:AT137),$AT$7:$AT$506,0)),"")</f>
        <v/>
      </c>
      <c r="F137" s="415" t="str">
        <f>IFERROR(INDEX($BB$7:$BB$506,MATCH(ROWS($AT$7:AT137),$AT$7:$AT$506,0)),"")</f>
        <v/>
      </c>
      <c r="G137" s="416" t="str">
        <f>IFERROR(INDEX($BC$7:$BC$506,MATCH(ROWS($AT$7:AT137),$AT$7:$AT$506,0)),"")</f>
        <v/>
      </c>
      <c r="H137" s="416" t="str">
        <f>IFERROR(INDEX($BD$7:$BD$506,MATCH(ROWS($AT$7:AT137),$AT$7:$AT$506,0)),"")</f>
        <v/>
      </c>
      <c r="I137" s="276"/>
      <c r="J137" s="277"/>
      <c r="K137" s="420" t="str">
        <f>IFERROR(INDEX($BE$7:$BE$506,MATCH(ROWS($AT$7:AT137),$AT$7:$AT$506,0)),"")</f>
        <v/>
      </c>
      <c r="L137" s="136"/>
      <c r="AT137">
        <f t="shared" si="8"/>
        <v>131</v>
      </c>
      <c r="AU137">
        <f>COUNTIF($AZ$7:AZ137,AZ137)</f>
        <v>131</v>
      </c>
      <c r="AV137">
        <f t="shared" si="9"/>
        <v>0</v>
      </c>
      <c r="AW137">
        <f>IF(Nut_StatusTool!A137="","",Nut_StatusTool!A137)</f>
        <v>131</v>
      </c>
      <c r="AX137" t="str">
        <f>IF(Nut_StatusTool!B137="","",Nut_StatusTool!B137)</f>
        <v/>
      </c>
      <c r="AY137" t="str">
        <f>IF(Nut_StatusTool!C137="","",Nut_StatusTool!C137)</f>
        <v/>
      </c>
      <c r="AZ137">
        <f>Nut_StatusTool!D137</f>
        <v>0</v>
      </c>
      <c r="BA137" t="str">
        <f>IF(Nut_StatusTool!E137="","",Nut_StatusTool!E137)</f>
        <v/>
      </c>
      <c r="BB137" t="str">
        <f>IF(Nut_StatusTool!F137="","",Nut_StatusTool!F137)</f>
        <v/>
      </c>
      <c r="BC137" t="str">
        <f>IF(Nut_StatusTool!G137="","",Nut_StatusTool!G137)</f>
        <v/>
      </c>
      <c r="BD137" s="430" t="str">
        <f t="shared" si="10"/>
        <v/>
      </c>
      <c r="BE137" t="str">
        <f t="shared" si="11"/>
        <v/>
      </c>
      <c r="BF137" t="str">
        <f>IF(Nut_StatusTool!I137="","",Nut_StatusTool!I137)</f>
        <v/>
      </c>
      <c r="BG137" t="str">
        <f>IF(Nut_StatusTool!J137="","",Nut_StatusTool!J137)</f>
        <v/>
      </c>
    </row>
    <row r="138" spans="1:59">
      <c r="A138" s="411">
        <f>IFERROR(INDEX($AW$7:$AW$506,MATCH(ROWS($AT$7:AT138),$AT$7:$AT$506,0)),"")</f>
        <v>132</v>
      </c>
      <c r="B138" s="412" t="str">
        <f>IFERROR(INDEX($AX$7:$AX$506,MATCH(ROWS($AT$7:AT138),$AT$7:$AT$506,0)),"")</f>
        <v/>
      </c>
      <c r="C138" s="412" t="str">
        <f>IFERROR(INDEX($AY$7:$AY$506,MATCH(ROWS($AT$7:AT138),$AT$7:$AT$506,0)),"")</f>
        <v/>
      </c>
      <c r="D138" s="413">
        <f>IFERROR(INDEX($AZ$7:$AZ$506,MATCH(ROWS($AT$7:AT138),$AT$7:$AT$506,0)),"")</f>
        <v>0</v>
      </c>
      <c r="E138" s="414" t="str">
        <f>IFERROR(INDEX($BA$7:$BA$506,MATCH(ROWS($AT$7:AT138),$AT$7:$AT$506,0)),"")</f>
        <v/>
      </c>
      <c r="F138" s="415" t="str">
        <f>IFERROR(INDEX($BB$7:$BB$506,MATCH(ROWS($AT$7:AT138),$AT$7:$AT$506,0)),"")</f>
        <v/>
      </c>
      <c r="G138" s="416" t="str">
        <f>IFERROR(INDEX($BC$7:$BC$506,MATCH(ROWS($AT$7:AT138),$AT$7:$AT$506,0)),"")</f>
        <v/>
      </c>
      <c r="H138" s="416" t="str">
        <f>IFERROR(INDEX($BD$7:$BD$506,MATCH(ROWS($AT$7:AT138),$AT$7:$AT$506,0)),"")</f>
        <v/>
      </c>
      <c r="I138" s="276"/>
      <c r="J138" s="277"/>
      <c r="K138" s="420" t="str">
        <f>IFERROR(INDEX($BE$7:$BE$506,MATCH(ROWS($AT$7:AT138),$AT$7:$AT$506,0)),"")</f>
        <v/>
      </c>
      <c r="L138" s="136"/>
      <c r="AT138">
        <f t="shared" si="8"/>
        <v>132</v>
      </c>
      <c r="AU138">
        <f>COUNTIF($AZ$7:AZ138,AZ138)</f>
        <v>132</v>
      </c>
      <c r="AV138">
        <f t="shared" si="9"/>
        <v>0</v>
      </c>
      <c r="AW138">
        <f>IF(Nut_StatusTool!A138="","",Nut_StatusTool!A138)</f>
        <v>132</v>
      </c>
      <c r="AX138" t="str">
        <f>IF(Nut_StatusTool!B138="","",Nut_StatusTool!B138)</f>
        <v/>
      </c>
      <c r="AY138" t="str">
        <f>IF(Nut_StatusTool!C138="","",Nut_StatusTool!C138)</f>
        <v/>
      </c>
      <c r="AZ138">
        <f>Nut_StatusTool!D138</f>
        <v>0</v>
      </c>
      <c r="BA138" t="str">
        <f>IF(Nut_StatusTool!E138="","",Nut_StatusTool!E138)</f>
        <v/>
      </c>
      <c r="BB138" t="str">
        <f>IF(Nut_StatusTool!F138="","",Nut_StatusTool!F138)</f>
        <v/>
      </c>
      <c r="BC138" t="str">
        <f>IF(Nut_StatusTool!G138="","",Nut_StatusTool!G138)</f>
        <v/>
      </c>
      <c r="BD138" s="430" t="str">
        <f t="shared" si="10"/>
        <v/>
      </c>
      <c r="BE138" t="str">
        <f t="shared" si="11"/>
        <v/>
      </c>
      <c r="BF138" t="str">
        <f>IF(Nut_StatusTool!I138="","",Nut_StatusTool!I138)</f>
        <v/>
      </c>
      <c r="BG138" t="str">
        <f>IF(Nut_StatusTool!J138="","",Nut_StatusTool!J138)</f>
        <v/>
      </c>
    </row>
    <row r="139" spans="1:59">
      <c r="A139" s="411">
        <f>IFERROR(INDEX($AW$7:$AW$506,MATCH(ROWS($AT$7:AT139),$AT$7:$AT$506,0)),"")</f>
        <v>133</v>
      </c>
      <c r="B139" s="412" t="str">
        <f>IFERROR(INDEX($AX$7:$AX$506,MATCH(ROWS($AT$7:AT139),$AT$7:$AT$506,0)),"")</f>
        <v/>
      </c>
      <c r="C139" s="412" t="str">
        <f>IFERROR(INDEX($AY$7:$AY$506,MATCH(ROWS($AT$7:AT139),$AT$7:$AT$506,0)),"")</f>
        <v/>
      </c>
      <c r="D139" s="413">
        <f>IFERROR(INDEX($AZ$7:$AZ$506,MATCH(ROWS($AT$7:AT139),$AT$7:$AT$506,0)),"")</f>
        <v>0</v>
      </c>
      <c r="E139" s="414" t="str">
        <f>IFERROR(INDEX($BA$7:$BA$506,MATCH(ROWS($AT$7:AT139),$AT$7:$AT$506,0)),"")</f>
        <v/>
      </c>
      <c r="F139" s="415" t="str">
        <f>IFERROR(INDEX($BB$7:$BB$506,MATCH(ROWS($AT$7:AT139),$AT$7:$AT$506,0)),"")</f>
        <v/>
      </c>
      <c r="G139" s="416" t="str">
        <f>IFERROR(INDEX($BC$7:$BC$506,MATCH(ROWS($AT$7:AT139),$AT$7:$AT$506,0)),"")</f>
        <v/>
      </c>
      <c r="H139" s="416" t="str">
        <f>IFERROR(INDEX($BD$7:$BD$506,MATCH(ROWS($AT$7:AT139),$AT$7:$AT$506,0)),"")</f>
        <v/>
      </c>
      <c r="I139" s="276"/>
      <c r="J139" s="277"/>
      <c r="K139" s="420" t="str">
        <f>IFERROR(INDEX($BE$7:$BE$506,MATCH(ROWS($AT$7:AT139),$AT$7:$AT$506,0)),"")</f>
        <v/>
      </c>
      <c r="L139" s="136"/>
      <c r="AT139">
        <f t="shared" si="8"/>
        <v>133</v>
      </c>
      <c r="AU139">
        <f>COUNTIF($AZ$7:AZ139,AZ139)</f>
        <v>133</v>
      </c>
      <c r="AV139">
        <f t="shared" si="9"/>
        <v>0</v>
      </c>
      <c r="AW139">
        <f>IF(Nut_StatusTool!A139="","",Nut_StatusTool!A139)</f>
        <v>133</v>
      </c>
      <c r="AX139" t="str">
        <f>IF(Nut_StatusTool!B139="","",Nut_StatusTool!B139)</f>
        <v/>
      </c>
      <c r="AY139" t="str">
        <f>IF(Nut_StatusTool!C139="","",Nut_StatusTool!C139)</f>
        <v/>
      </c>
      <c r="AZ139">
        <f>Nut_StatusTool!D139</f>
        <v>0</v>
      </c>
      <c r="BA139" t="str">
        <f>IF(Nut_StatusTool!E139="","",Nut_StatusTool!E139)</f>
        <v/>
      </c>
      <c r="BB139" t="str">
        <f>IF(Nut_StatusTool!F139="","",Nut_StatusTool!F139)</f>
        <v/>
      </c>
      <c r="BC139" t="str">
        <f>IF(Nut_StatusTool!G139="","",Nut_StatusTool!G139)</f>
        <v/>
      </c>
      <c r="BD139" s="430" t="str">
        <f t="shared" si="10"/>
        <v/>
      </c>
      <c r="BE139" t="str">
        <f t="shared" si="11"/>
        <v/>
      </c>
      <c r="BF139" t="str">
        <f>IF(Nut_StatusTool!I139="","",Nut_StatusTool!I139)</f>
        <v/>
      </c>
      <c r="BG139" t="str">
        <f>IF(Nut_StatusTool!J139="","",Nut_StatusTool!J139)</f>
        <v/>
      </c>
    </row>
    <row r="140" spans="1:59">
      <c r="A140" s="411">
        <f>IFERROR(INDEX($AW$7:$AW$506,MATCH(ROWS($AT$7:AT140),$AT$7:$AT$506,0)),"")</f>
        <v>134</v>
      </c>
      <c r="B140" s="412" t="str">
        <f>IFERROR(INDEX($AX$7:$AX$506,MATCH(ROWS($AT$7:AT140),$AT$7:$AT$506,0)),"")</f>
        <v/>
      </c>
      <c r="C140" s="412" t="str">
        <f>IFERROR(INDEX($AY$7:$AY$506,MATCH(ROWS($AT$7:AT140),$AT$7:$AT$506,0)),"")</f>
        <v/>
      </c>
      <c r="D140" s="413">
        <f>IFERROR(INDEX($AZ$7:$AZ$506,MATCH(ROWS($AT$7:AT140),$AT$7:$AT$506,0)),"")</f>
        <v>0</v>
      </c>
      <c r="E140" s="414" t="str">
        <f>IFERROR(INDEX($BA$7:$BA$506,MATCH(ROWS($AT$7:AT140),$AT$7:$AT$506,0)),"")</f>
        <v/>
      </c>
      <c r="F140" s="415" t="str">
        <f>IFERROR(INDEX($BB$7:$BB$506,MATCH(ROWS($AT$7:AT140),$AT$7:$AT$506,0)),"")</f>
        <v/>
      </c>
      <c r="G140" s="416" t="str">
        <f>IFERROR(INDEX($BC$7:$BC$506,MATCH(ROWS($AT$7:AT140),$AT$7:$AT$506,0)),"")</f>
        <v/>
      </c>
      <c r="H140" s="416" t="str">
        <f>IFERROR(INDEX($BD$7:$BD$506,MATCH(ROWS($AT$7:AT140),$AT$7:$AT$506,0)),"")</f>
        <v/>
      </c>
      <c r="I140" s="276"/>
      <c r="J140" s="277"/>
      <c r="K140" s="420" t="str">
        <f>IFERROR(INDEX($BE$7:$BE$506,MATCH(ROWS($AT$7:AT140),$AT$7:$AT$506,0)),"")</f>
        <v/>
      </c>
      <c r="L140" s="136"/>
      <c r="AT140">
        <f t="shared" si="8"/>
        <v>134</v>
      </c>
      <c r="AU140">
        <f>COUNTIF($AZ$7:AZ140,AZ140)</f>
        <v>134</v>
      </c>
      <c r="AV140">
        <f t="shared" si="9"/>
        <v>0</v>
      </c>
      <c r="AW140">
        <f>IF(Nut_StatusTool!A140="","",Nut_StatusTool!A140)</f>
        <v>134</v>
      </c>
      <c r="AX140" t="str">
        <f>IF(Nut_StatusTool!B140="","",Nut_StatusTool!B140)</f>
        <v/>
      </c>
      <c r="AY140" t="str">
        <f>IF(Nut_StatusTool!C140="","",Nut_StatusTool!C140)</f>
        <v/>
      </c>
      <c r="AZ140">
        <f>Nut_StatusTool!D140</f>
        <v>0</v>
      </c>
      <c r="BA140" t="str">
        <f>IF(Nut_StatusTool!E140="","",Nut_StatusTool!E140)</f>
        <v/>
      </c>
      <c r="BB140" t="str">
        <f>IF(Nut_StatusTool!F140="","",Nut_StatusTool!F140)</f>
        <v/>
      </c>
      <c r="BC140" t="str">
        <f>IF(Nut_StatusTool!G140="","",Nut_StatusTool!G140)</f>
        <v/>
      </c>
      <c r="BD140" s="430" t="str">
        <f t="shared" si="10"/>
        <v/>
      </c>
      <c r="BE140" t="str">
        <f t="shared" si="11"/>
        <v/>
      </c>
      <c r="BF140" t="str">
        <f>IF(Nut_StatusTool!I140="","",Nut_StatusTool!I140)</f>
        <v/>
      </c>
      <c r="BG140" t="str">
        <f>IF(Nut_StatusTool!J140="","",Nut_StatusTool!J140)</f>
        <v/>
      </c>
    </row>
    <row r="141" spans="1:59">
      <c r="A141" s="411">
        <f>IFERROR(INDEX($AW$7:$AW$506,MATCH(ROWS($AT$7:AT141),$AT$7:$AT$506,0)),"")</f>
        <v>135</v>
      </c>
      <c r="B141" s="412" t="str">
        <f>IFERROR(INDEX($AX$7:$AX$506,MATCH(ROWS($AT$7:AT141),$AT$7:$AT$506,0)),"")</f>
        <v/>
      </c>
      <c r="C141" s="412" t="str">
        <f>IFERROR(INDEX($AY$7:$AY$506,MATCH(ROWS($AT$7:AT141),$AT$7:$AT$506,0)),"")</f>
        <v/>
      </c>
      <c r="D141" s="413">
        <f>IFERROR(INDEX($AZ$7:$AZ$506,MATCH(ROWS($AT$7:AT141),$AT$7:$AT$506,0)),"")</f>
        <v>0</v>
      </c>
      <c r="E141" s="414" t="str">
        <f>IFERROR(INDEX($BA$7:$BA$506,MATCH(ROWS($AT$7:AT141),$AT$7:$AT$506,0)),"")</f>
        <v/>
      </c>
      <c r="F141" s="415" t="str">
        <f>IFERROR(INDEX($BB$7:$BB$506,MATCH(ROWS($AT$7:AT141),$AT$7:$AT$506,0)),"")</f>
        <v/>
      </c>
      <c r="G141" s="416" t="str">
        <f>IFERROR(INDEX($BC$7:$BC$506,MATCH(ROWS($AT$7:AT141),$AT$7:$AT$506,0)),"")</f>
        <v/>
      </c>
      <c r="H141" s="416" t="str">
        <f>IFERROR(INDEX($BD$7:$BD$506,MATCH(ROWS($AT$7:AT141),$AT$7:$AT$506,0)),"")</f>
        <v/>
      </c>
      <c r="I141" s="276"/>
      <c r="J141" s="277"/>
      <c r="K141" s="420" t="str">
        <f>IFERROR(INDEX($BE$7:$BE$506,MATCH(ROWS($AT$7:AT141),$AT$7:$AT$506,0)),"")</f>
        <v/>
      </c>
      <c r="L141" s="136"/>
      <c r="AT141">
        <f t="shared" si="8"/>
        <v>135</v>
      </c>
      <c r="AU141">
        <f>COUNTIF($AZ$7:AZ141,AZ141)</f>
        <v>135</v>
      </c>
      <c r="AV141">
        <f t="shared" si="9"/>
        <v>0</v>
      </c>
      <c r="AW141">
        <f>IF(Nut_StatusTool!A141="","",Nut_StatusTool!A141)</f>
        <v>135</v>
      </c>
      <c r="AX141" t="str">
        <f>IF(Nut_StatusTool!B141="","",Nut_StatusTool!B141)</f>
        <v/>
      </c>
      <c r="AY141" t="str">
        <f>IF(Nut_StatusTool!C141="","",Nut_StatusTool!C141)</f>
        <v/>
      </c>
      <c r="AZ141">
        <f>Nut_StatusTool!D141</f>
        <v>0</v>
      </c>
      <c r="BA141" t="str">
        <f>IF(Nut_StatusTool!E141="","",Nut_StatusTool!E141)</f>
        <v/>
      </c>
      <c r="BB141" t="str">
        <f>IF(Nut_StatusTool!F141="","",Nut_StatusTool!F141)</f>
        <v/>
      </c>
      <c r="BC141" t="str">
        <f>IF(Nut_StatusTool!G141="","",Nut_StatusTool!G141)</f>
        <v/>
      </c>
      <c r="BD141" s="430" t="str">
        <f t="shared" si="10"/>
        <v/>
      </c>
      <c r="BE141" t="str">
        <f t="shared" si="11"/>
        <v/>
      </c>
      <c r="BF141" t="str">
        <f>IF(Nut_StatusTool!I141="","",Nut_StatusTool!I141)</f>
        <v/>
      </c>
      <c r="BG141" t="str">
        <f>IF(Nut_StatusTool!J141="","",Nut_StatusTool!J141)</f>
        <v/>
      </c>
    </row>
    <row r="142" spans="1:59">
      <c r="A142" s="411">
        <f>IFERROR(INDEX($AW$7:$AW$506,MATCH(ROWS($AT$7:AT142),$AT$7:$AT$506,0)),"")</f>
        <v>136</v>
      </c>
      <c r="B142" s="412" t="str">
        <f>IFERROR(INDEX($AX$7:$AX$506,MATCH(ROWS($AT$7:AT142),$AT$7:$AT$506,0)),"")</f>
        <v/>
      </c>
      <c r="C142" s="412" t="str">
        <f>IFERROR(INDEX($AY$7:$AY$506,MATCH(ROWS($AT$7:AT142),$AT$7:$AT$506,0)),"")</f>
        <v/>
      </c>
      <c r="D142" s="413">
        <f>IFERROR(INDEX($AZ$7:$AZ$506,MATCH(ROWS($AT$7:AT142),$AT$7:$AT$506,0)),"")</f>
        <v>0</v>
      </c>
      <c r="E142" s="414" t="str">
        <f>IFERROR(INDEX($BA$7:$BA$506,MATCH(ROWS($AT$7:AT142),$AT$7:$AT$506,0)),"")</f>
        <v/>
      </c>
      <c r="F142" s="415" t="str">
        <f>IFERROR(INDEX($BB$7:$BB$506,MATCH(ROWS($AT$7:AT142),$AT$7:$AT$506,0)),"")</f>
        <v/>
      </c>
      <c r="G142" s="416" t="str">
        <f>IFERROR(INDEX($BC$7:$BC$506,MATCH(ROWS($AT$7:AT142),$AT$7:$AT$506,0)),"")</f>
        <v/>
      </c>
      <c r="H142" s="416" t="str">
        <f>IFERROR(INDEX($BD$7:$BD$506,MATCH(ROWS($AT$7:AT142),$AT$7:$AT$506,0)),"")</f>
        <v/>
      </c>
      <c r="I142" s="276"/>
      <c r="J142" s="277"/>
      <c r="K142" s="420" t="str">
        <f>IFERROR(INDEX($BE$7:$BE$506,MATCH(ROWS($AT$7:AT142),$AT$7:$AT$506,0)),"")</f>
        <v/>
      </c>
      <c r="L142" s="136"/>
      <c r="AT142">
        <f t="shared" si="8"/>
        <v>136</v>
      </c>
      <c r="AU142">
        <f>COUNTIF($AZ$7:AZ142,AZ142)</f>
        <v>136</v>
      </c>
      <c r="AV142">
        <f t="shared" si="9"/>
        <v>0</v>
      </c>
      <c r="AW142">
        <f>IF(Nut_StatusTool!A142="","",Nut_StatusTool!A142)</f>
        <v>136</v>
      </c>
      <c r="AX142" t="str">
        <f>IF(Nut_StatusTool!B142="","",Nut_StatusTool!B142)</f>
        <v/>
      </c>
      <c r="AY142" t="str">
        <f>IF(Nut_StatusTool!C142="","",Nut_StatusTool!C142)</f>
        <v/>
      </c>
      <c r="AZ142">
        <f>Nut_StatusTool!D142</f>
        <v>0</v>
      </c>
      <c r="BA142" t="str">
        <f>IF(Nut_StatusTool!E142="","",Nut_StatusTool!E142)</f>
        <v/>
      </c>
      <c r="BB142" t="str">
        <f>IF(Nut_StatusTool!F142="","",Nut_StatusTool!F142)</f>
        <v/>
      </c>
      <c r="BC142" t="str">
        <f>IF(Nut_StatusTool!G142="","",Nut_StatusTool!G142)</f>
        <v/>
      </c>
      <c r="BD142" s="430" t="str">
        <f t="shared" si="10"/>
        <v/>
      </c>
      <c r="BE142" t="str">
        <f t="shared" si="11"/>
        <v/>
      </c>
      <c r="BF142" t="str">
        <f>IF(Nut_StatusTool!I142="","",Nut_StatusTool!I142)</f>
        <v/>
      </c>
      <c r="BG142" t="str">
        <f>IF(Nut_StatusTool!J142="","",Nut_StatusTool!J142)</f>
        <v/>
      </c>
    </row>
    <row r="143" spans="1:59">
      <c r="A143" s="411">
        <f>IFERROR(INDEX($AW$7:$AW$506,MATCH(ROWS($AT$7:AT143),$AT$7:$AT$506,0)),"")</f>
        <v>137</v>
      </c>
      <c r="B143" s="412" t="str">
        <f>IFERROR(INDEX($AX$7:$AX$506,MATCH(ROWS($AT$7:AT143),$AT$7:$AT$506,0)),"")</f>
        <v/>
      </c>
      <c r="C143" s="412" t="str">
        <f>IFERROR(INDEX($AY$7:$AY$506,MATCH(ROWS($AT$7:AT143),$AT$7:$AT$506,0)),"")</f>
        <v/>
      </c>
      <c r="D143" s="413">
        <f>IFERROR(INDEX($AZ$7:$AZ$506,MATCH(ROWS($AT$7:AT143),$AT$7:$AT$506,0)),"")</f>
        <v>0</v>
      </c>
      <c r="E143" s="414" t="str">
        <f>IFERROR(INDEX($BA$7:$BA$506,MATCH(ROWS($AT$7:AT143),$AT$7:$AT$506,0)),"")</f>
        <v/>
      </c>
      <c r="F143" s="415" t="str">
        <f>IFERROR(INDEX($BB$7:$BB$506,MATCH(ROWS($AT$7:AT143),$AT$7:$AT$506,0)),"")</f>
        <v/>
      </c>
      <c r="G143" s="416" t="str">
        <f>IFERROR(INDEX($BC$7:$BC$506,MATCH(ROWS($AT$7:AT143),$AT$7:$AT$506,0)),"")</f>
        <v/>
      </c>
      <c r="H143" s="416" t="str">
        <f>IFERROR(INDEX($BD$7:$BD$506,MATCH(ROWS($AT$7:AT143),$AT$7:$AT$506,0)),"")</f>
        <v/>
      </c>
      <c r="I143" s="276"/>
      <c r="J143" s="277"/>
      <c r="K143" s="420" t="str">
        <f>IFERROR(INDEX($BE$7:$BE$506,MATCH(ROWS($AT$7:AT143),$AT$7:$AT$506,0)),"")</f>
        <v/>
      </c>
      <c r="L143" s="136"/>
      <c r="AT143">
        <f t="shared" si="8"/>
        <v>137</v>
      </c>
      <c r="AU143">
        <f>COUNTIF($AZ$7:AZ143,AZ143)</f>
        <v>137</v>
      </c>
      <c r="AV143">
        <f t="shared" si="9"/>
        <v>0</v>
      </c>
      <c r="AW143">
        <f>IF(Nut_StatusTool!A143="","",Nut_StatusTool!A143)</f>
        <v>137</v>
      </c>
      <c r="AX143" t="str">
        <f>IF(Nut_StatusTool!B143="","",Nut_StatusTool!B143)</f>
        <v/>
      </c>
      <c r="AY143" t="str">
        <f>IF(Nut_StatusTool!C143="","",Nut_StatusTool!C143)</f>
        <v/>
      </c>
      <c r="AZ143">
        <f>Nut_StatusTool!D143</f>
        <v>0</v>
      </c>
      <c r="BA143" t="str">
        <f>IF(Nut_StatusTool!E143="","",Nut_StatusTool!E143)</f>
        <v/>
      </c>
      <c r="BB143" t="str">
        <f>IF(Nut_StatusTool!F143="","",Nut_StatusTool!F143)</f>
        <v/>
      </c>
      <c r="BC143" t="str">
        <f>IF(Nut_StatusTool!G143="","",Nut_StatusTool!G143)</f>
        <v/>
      </c>
      <c r="BD143" s="430" t="str">
        <f t="shared" si="10"/>
        <v/>
      </c>
      <c r="BE143" t="str">
        <f t="shared" si="11"/>
        <v/>
      </c>
      <c r="BF143" t="str">
        <f>IF(Nut_StatusTool!I143="","",Nut_StatusTool!I143)</f>
        <v/>
      </c>
      <c r="BG143" t="str">
        <f>IF(Nut_StatusTool!J143="","",Nut_StatusTool!J143)</f>
        <v/>
      </c>
    </row>
    <row r="144" spans="1:59">
      <c r="A144" s="411">
        <f>IFERROR(INDEX($AW$7:$AW$506,MATCH(ROWS($AT$7:AT144),$AT$7:$AT$506,0)),"")</f>
        <v>138</v>
      </c>
      <c r="B144" s="412" t="str">
        <f>IFERROR(INDEX($AX$7:$AX$506,MATCH(ROWS($AT$7:AT144),$AT$7:$AT$506,0)),"")</f>
        <v/>
      </c>
      <c r="C144" s="412" t="str">
        <f>IFERROR(INDEX($AY$7:$AY$506,MATCH(ROWS($AT$7:AT144),$AT$7:$AT$506,0)),"")</f>
        <v/>
      </c>
      <c r="D144" s="413">
        <f>IFERROR(INDEX($AZ$7:$AZ$506,MATCH(ROWS($AT$7:AT144),$AT$7:$AT$506,0)),"")</f>
        <v>0</v>
      </c>
      <c r="E144" s="414" t="str">
        <f>IFERROR(INDEX($BA$7:$BA$506,MATCH(ROWS($AT$7:AT144),$AT$7:$AT$506,0)),"")</f>
        <v/>
      </c>
      <c r="F144" s="415" t="str">
        <f>IFERROR(INDEX($BB$7:$BB$506,MATCH(ROWS($AT$7:AT144),$AT$7:$AT$506,0)),"")</f>
        <v/>
      </c>
      <c r="G144" s="416" t="str">
        <f>IFERROR(INDEX($BC$7:$BC$506,MATCH(ROWS($AT$7:AT144),$AT$7:$AT$506,0)),"")</f>
        <v/>
      </c>
      <c r="H144" s="416" t="str">
        <f>IFERROR(INDEX($BD$7:$BD$506,MATCH(ROWS($AT$7:AT144),$AT$7:$AT$506,0)),"")</f>
        <v/>
      </c>
      <c r="I144" s="276"/>
      <c r="J144" s="277"/>
      <c r="K144" s="420" t="str">
        <f>IFERROR(INDEX($BE$7:$BE$506,MATCH(ROWS($AT$7:AT144),$AT$7:$AT$506,0)),"")</f>
        <v/>
      </c>
      <c r="L144" s="136"/>
      <c r="AT144">
        <f t="shared" si="8"/>
        <v>138</v>
      </c>
      <c r="AU144">
        <f>COUNTIF($AZ$7:AZ144,AZ144)</f>
        <v>138</v>
      </c>
      <c r="AV144">
        <f t="shared" si="9"/>
        <v>0</v>
      </c>
      <c r="AW144">
        <f>IF(Nut_StatusTool!A144="","",Nut_StatusTool!A144)</f>
        <v>138</v>
      </c>
      <c r="AX144" t="str">
        <f>IF(Nut_StatusTool!B144="","",Nut_StatusTool!B144)</f>
        <v/>
      </c>
      <c r="AY144" t="str">
        <f>IF(Nut_StatusTool!C144="","",Nut_StatusTool!C144)</f>
        <v/>
      </c>
      <c r="AZ144">
        <f>Nut_StatusTool!D144</f>
        <v>0</v>
      </c>
      <c r="BA144" t="str">
        <f>IF(Nut_StatusTool!E144="","",Nut_StatusTool!E144)</f>
        <v/>
      </c>
      <c r="BB144" t="str">
        <f>IF(Nut_StatusTool!F144="","",Nut_StatusTool!F144)</f>
        <v/>
      </c>
      <c r="BC144" t="str">
        <f>IF(Nut_StatusTool!G144="","",Nut_StatusTool!G144)</f>
        <v/>
      </c>
      <c r="BD144" s="430" t="str">
        <f t="shared" si="10"/>
        <v/>
      </c>
      <c r="BE144" t="str">
        <f t="shared" si="11"/>
        <v/>
      </c>
      <c r="BF144" t="str">
        <f>IF(Nut_StatusTool!I144="","",Nut_StatusTool!I144)</f>
        <v/>
      </c>
      <c r="BG144" t="str">
        <f>IF(Nut_StatusTool!J144="","",Nut_StatusTool!J144)</f>
        <v/>
      </c>
    </row>
    <row r="145" spans="1:59">
      <c r="A145" s="411">
        <f>IFERROR(INDEX($AW$7:$AW$506,MATCH(ROWS($AT$7:AT145),$AT$7:$AT$506,0)),"")</f>
        <v>139</v>
      </c>
      <c r="B145" s="412" t="str">
        <f>IFERROR(INDEX($AX$7:$AX$506,MATCH(ROWS($AT$7:AT145),$AT$7:$AT$506,0)),"")</f>
        <v/>
      </c>
      <c r="C145" s="412" t="str">
        <f>IFERROR(INDEX($AY$7:$AY$506,MATCH(ROWS($AT$7:AT145),$AT$7:$AT$506,0)),"")</f>
        <v/>
      </c>
      <c r="D145" s="413">
        <f>IFERROR(INDEX($AZ$7:$AZ$506,MATCH(ROWS($AT$7:AT145),$AT$7:$AT$506,0)),"")</f>
        <v>0</v>
      </c>
      <c r="E145" s="414" t="str">
        <f>IFERROR(INDEX($BA$7:$BA$506,MATCH(ROWS($AT$7:AT145),$AT$7:$AT$506,0)),"")</f>
        <v/>
      </c>
      <c r="F145" s="415" t="str">
        <f>IFERROR(INDEX($BB$7:$BB$506,MATCH(ROWS($AT$7:AT145),$AT$7:$AT$506,0)),"")</f>
        <v/>
      </c>
      <c r="G145" s="416" t="str">
        <f>IFERROR(INDEX($BC$7:$BC$506,MATCH(ROWS($AT$7:AT145),$AT$7:$AT$506,0)),"")</f>
        <v/>
      </c>
      <c r="H145" s="416" t="str">
        <f>IFERROR(INDEX($BD$7:$BD$506,MATCH(ROWS($AT$7:AT145),$AT$7:$AT$506,0)),"")</f>
        <v/>
      </c>
      <c r="I145" s="276"/>
      <c r="J145" s="277"/>
      <c r="K145" s="420" t="str">
        <f>IFERROR(INDEX($BE$7:$BE$506,MATCH(ROWS($AT$7:AT145),$AT$7:$AT$506,0)),"")</f>
        <v/>
      </c>
      <c r="L145" s="136"/>
      <c r="AT145">
        <f t="shared" si="8"/>
        <v>139</v>
      </c>
      <c r="AU145">
        <f>COUNTIF($AZ$7:AZ145,AZ145)</f>
        <v>139</v>
      </c>
      <c r="AV145">
        <f t="shared" si="9"/>
        <v>0</v>
      </c>
      <c r="AW145">
        <f>IF(Nut_StatusTool!A145="","",Nut_StatusTool!A145)</f>
        <v>139</v>
      </c>
      <c r="AX145" t="str">
        <f>IF(Nut_StatusTool!B145="","",Nut_StatusTool!B145)</f>
        <v/>
      </c>
      <c r="AY145" t="str">
        <f>IF(Nut_StatusTool!C145="","",Nut_StatusTool!C145)</f>
        <v/>
      </c>
      <c r="AZ145">
        <f>Nut_StatusTool!D145</f>
        <v>0</v>
      </c>
      <c r="BA145" t="str">
        <f>IF(Nut_StatusTool!E145="","",Nut_StatusTool!E145)</f>
        <v/>
      </c>
      <c r="BB145" t="str">
        <f>IF(Nut_StatusTool!F145="","",Nut_StatusTool!F145)</f>
        <v/>
      </c>
      <c r="BC145" t="str">
        <f>IF(Nut_StatusTool!G145="","",Nut_StatusTool!G145)</f>
        <v/>
      </c>
      <c r="BD145" s="430" t="str">
        <f t="shared" si="10"/>
        <v/>
      </c>
      <c r="BE145" t="str">
        <f t="shared" si="11"/>
        <v/>
      </c>
      <c r="BF145" t="str">
        <f>IF(Nut_StatusTool!I145="","",Nut_StatusTool!I145)</f>
        <v/>
      </c>
      <c r="BG145" t="str">
        <f>IF(Nut_StatusTool!J145="","",Nut_StatusTool!J145)</f>
        <v/>
      </c>
    </row>
    <row r="146" spans="1:59">
      <c r="A146" s="411">
        <f>IFERROR(INDEX($AW$7:$AW$506,MATCH(ROWS($AT$7:AT146),$AT$7:$AT$506,0)),"")</f>
        <v>140</v>
      </c>
      <c r="B146" s="412" t="str">
        <f>IFERROR(INDEX($AX$7:$AX$506,MATCH(ROWS($AT$7:AT146),$AT$7:$AT$506,0)),"")</f>
        <v/>
      </c>
      <c r="C146" s="412" t="str">
        <f>IFERROR(INDEX($AY$7:$AY$506,MATCH(ROWS($AT$7:AT146),$AT$7:$AT$506,0)),"")</f>
        <v/>
      </c>
      <c r="D146" s="413">
        <f>IFERROR(INDEX($AZ$7:$AZ$506,MATCH(ROWS($AT$7:AT146),$AT$7:$AT$506,0)),"")</f>
        <v>0</v>
      </c>
      <c r="E146" s="414" t="str">
        <f>IFERROR(INDEX($BA$7:$BA$506,MATCH(ROWS($AT$7:AT146),$AT$7:$AT$506,0)),"")</f>
        <v/>
      </c>
      <c r="F146" s="415" t="str">
        <f>IFERROR(INDEX($BB$7:$BB$506,MATCH(ROWS($AT$7:AT146),$AT$7:$AT$506,0)),"")</f>
        <v/>
      </c>
      <c r="G146" s="416" t="str">
        <f>IFERROR(INDEX($BC$7:$BC$506,MATCH(ROWS($AT$7:AT146),$AT$7:$AT$506,0)),"")</f>
        <v/>
      </c>
      <c r="H146" s="416" t="str">
        <f>IFERROR(INDEX($BD$7:$BD$506,MATCH(ROWS($AT$7:AT146),$AT$7:$AT$506,0)),"")</f>
        <v/>
      </c>
      <c r="I146" s="276"/>
      <c r="J146" s="277"/>
      <c r="K146" s="420" t="str">
        <f>IFERROR(INDEX($BE$7:$BE$506,MATCH(ROWS($AT$7:AT146),$AT$7:$AT$506,0)),"")</f>
        <v/>
      </c>
      <c r="L146" s="136"/>
      <c r="AT146">
        <f t="shared" si="8"/>
        <v>140</v>
      </c>
      <c r="AU146">
        <f>COUNTIF($AZ$7:AZ146,AZ146)</f>
        <v>140</v>
      </c>
      <c r="AV146">
        <f t="shared" si="9"/>
        <v>0</v>
      </c>
      <c r="AW146">
        <f>IF(Nut_StatusTool!A146="","",Nut_StatusTool!A146)</f>
        <v>140</v>
      </c>
      <c r="AX146" t="str">
        <f>IF(Nut_StatusTool!B146="","",Nut_StatusTool!B146)</f>
        <v/>
      </c>
      <c r="AY146" t="str">
        <f>IF(Nut_StatusTool!C146="","",Nut_StatusTool!C146)</f>
        <v/>
      </c>
      <c r="AZ146">
        <f>Nut_StatusTool!D146</f>
        <v>0</v>
      </c>
      <c r="BA146" t="str">
        <f>IF(Nut_StatusTool!E146="","",Nut_StatusTool!E146)</f>
        <v/>
      </c>
      <c r="BB146" t="str">
        <f>IF(Nut_StatusTool!F146="","",Nut_StatusTool!F146)</f>
        <v/>
      </c>
      <c r="BC146" t="str">
        <f>IF(Nut_StatusTool!G146="","",Nut_StatusTool!G146)</f>
        <v/>
      </c>
      <c r="BD146" s="430" t="str">
        <f t="shared" si="10"/>
        <v/>
      </c>
      <c r="BE146" t="str">
        <f t="shared" si="11"/>
        <v/>
      </c>
      <c r="BF146" t="str">
        <f>IF(Nut_StatusTool!I146="","",Nut_StatusTool!I146)</f>
        <v/>
      </c>
      <c r="BG146" t="str">
        <f>IF(Nut_StatusTool!J146="","",Nut_StatusTool!J146)</f>
        <v/>
      </c>
    </row>
    <row r="147" spans="1:59">
      <c r="A147" s="411">
        <f>IFERROR(INDEX($AW$7:$AW$506,MATCH(ROWS($AT$7:AT147),$AT$7:$AT$506,0)),"")</f>
        <v>141</v>
      </c>
      <c r="B147" s="412" t="str">
        <f>IFERROR(INDEX($AX$7:$AX$506,MATCH(ROWS($AT$7:AT147),$AT$7:$AT$506,0)),"")</f>
        <v/>
      </c>
      <c r="C147" s="412" t="str">
        <f>IFERROR(INDEX($AY$7:$AY$506,MATCH(ROWS($AT$7:AT147),$AT$7:$AT$506,0)),"")</f>
        <v/>
      </c>
      <c r="D147" s="413">
        <f>IFERROR(INDEX($AZ$7:$AZ$506,MATCH(ROWS($AT$7:AT147),$AT$7:$AT$506,0)),"")</f>
        <v>0</v>
      </c>
      <c r="E147" s="414" t="str">
        <f>IFERROR(INDEX($BA$7:$BA$506,MATCH(ROWS($AT$7:AT147),$AT$7:$AT$506,0)),"")</f>
        <v/>
      </c>
      <c r="F147" s="415" t="str">
        <f>IFERROR(INDEX($BB$7:$BB$506,MATCH(ROWS($AT$7:AT147),$AT$7:$AT$506,0)),"")</f>
        <v/>
      </c>
      <c r="G147" s="416" t="str">
        <f>IFERROR(INDEX($BC$7:$BC$506,MATCH(ROWS($AT$7:AT147),$AT$7:$AT$506,0)),"")</f>
        <v/>
      </c>
      <c r="H147" s="416" t="str">
        <f>IFERROR(INDEX($BD$7:$BD$506,MATCH(ROWS($AT$7:AT147),$AT$7:$AT$506,0)),"")</f>
        <v/>
      </c>
      <c r="I147" s="276"/>
      <c r="J147" s="277"/>
      <c r="K147" s="420" t="str">
        <f>IFERROR(INDEX($BE$7:$BE$506,MATCH(ROWS($AT$7:AT147),$AT$7:$AT$506,0)),"")</f>
        <v/>
      </c>
      <c r="L147" s="136"/>
      <c r="AT147">
        <f t="shared" si="8"/>
        <v>141</v>
      </c>
      <c r="AU147">
        <f>COUNTIF($AZ$7:AZ147,AZ147)</f>
        <v>141</v>
      </c>
      <c r="AV147">
        <f t="shared" si="9"/>
        <v>0</v>
      </c>
      <c r="AW147">
        <f>IF(Nut_StatusTool!A147="","",Nut_StatusTool!A147)</f>
        <v>141</v>
      </c>
      <c r="AX147" t="str">
        <f>IF(Nut_StatusTool!B147="","",Nut_StatusTool!B147)</f>
        <v/>
      </c>
      <c r="AY147" t="str">
        <f>IF(Nut_StatusTool!C147="","",Nut_StatusTool!C147)</f>
        <v/>
      </c>
      <c r="AZ147">
        <f>Nut_StatusTool!D147</f>
        <v>0</v>
      </c>
      <c r="BA147" t="str">
        <f>IF(Nut_StatusTool!E147="","",Nut_StatusTool!E147)</f>
        <v/>
      </c>
      <c r="BB147" t="str">
        <f>IF(Nut_StatusTool!F147="","",Nut_StatusTool!F147)</f>
        <v/>
      </c>
      <c r="BC147" t="str">
        <f>IF(Nut_StatusTool!G147="","",Nut_StatusTool!G147)</f>
        <v/>
      </c>
      <c r="BD147" s="430" t="str">
        <f t="shared" si="10"/>
        <v/>
      </c>
      <c r="BE147" t="str">
        <f t="shared" si="11"/>
        <v/>
      </c>
      <c r="BF147" t="str">
        <f>IF(Nut_StatusTool!I147="","",Nut_StatusTool!I147)</f>
        <v/>
      </c>
      <c r="BG147" t="str">
        <f>IF(Nut_StatusTool!J147="","",Nut_StatusTool!J147)</f>
        <v/>
      </c>
    </row>
    <row r="148" spans="1:59">
      <c r="A148" s="411">
        <f>IFERROR(INDEX($AW$7:$AW$506,MATCH(ROWS($AT$7:AT148),$AT$7:$AT$506,0)),"")</f>
        <v>142</v>
      </c>
      <c r="B148" s="412" t="str">
        <f>IFERROR(INDEX($AX$7:$AX$506,MATCH(ROWS($AT$7:AT148),$AT$7:$AT$506,0)),"")</f>
        <v/>
      </c>
      <c r="C148" s="412" t="str">
        <f>IFERROR(INDEX($AY$7:$AY$506,MATCH(ROWS($AT$7:AT148),$AT$7:$AT$506,0)),"")</f>
        <v/>
      </c>
      <c r="D148" s="413">
        <f>IFERROR(INDEX($AZ$7:$AZ$506,MATCH(ROWS($AT$7:AT148),$AT$7:$AT$506,0)),"")</f>
        <v>0</v>
      </c>
      <c r="E148" s="414" t="str">
        <f>IFERROR(INDEX($BA$7:$BA$506,MATCH(ROWS($AT$7:AT148),$AT$7:$AT$506,0)),"")</f>
        <v/>
      </c>
      <c r="F148" s="415" t="str">
        <f>IFERROR(INDEX($BB$7:$BB$506,MATCH(ROWS($AT$7:AT148),$AT$7:$AT$506,0)),"")</f>
        <v/>
      </c>
      <c r="G148" s="416" t="str">
        <f>IFERROR(INDEX($BC$7:$BC$506,MATCH(ROWS($AT$7:AT148),$AT$7:$AT$506,0)),"")</f>
        <v/>
      </c>
      <c r="H148" s="416" t="str">
        <f>IFERROR(INDEX($BD$7:$BD$506,MATCH(ROWS($AT$7:AT148),$AT$7:$AT$506,0)),"")</f>
        <v/>
      </c>
      <c r="I148" s="276"/>
      <c r="J148" s="277"/>
      <c r="K148" s="420" t="str">
        <f>IFERROR(INDEX($BE$7:$BE$506,MATCH(ROWS($AT$7:AT148),$AT$7:$AT$506,0)),"")</f>
        <v/>
      </c>
      <c r="L148" s="136"/>
      <c r="AT148">
        <f t="shared" si="8"/>
        <v>142</v>
      </c>
      <c r="AU148">
        <f>COUNTIF($AZ$7:AZ148,AZ148)</f>
        <v>142</v>
      </c>
      <c r="AV148">
        <f t="shared" si="9"/>
        <v>0</v>
      </c>
      <c r="AW148">
        <f>IF(Nut_StatusTool!A148="","",Nut_StatusTool!A148)</f>
        <v>142</v>
      </c>
      <c r="AX148" t="str">
        <f>IF(Nut_StatusTool!B148="","",Nut_StatusTool!B148)</f>
        <v/>
      </c>
      <c r="AY148" t="str">
        <f>IF(Nut_StatusTool!C148="","",Nut_StatusTool!C148)</f>
        <v/>
      </c>
      <c r="AZ148">
        <f>Nut_StatusTool!D148</f>
        <v>0</v>
      </c>
      <c r="BA148" t="str">
        <f>IF(Nut_StatusTool!E148="","",Nut_StatusTool!E148)</f>
        <v/>
      </c>
      <c r="BB148" t="str">
        <f>IF(Nut_StatusTool!F148="","",Nut_StatusTool!F148)</f>
        <v/>
      </c>
      <c r="BC148" t="str">
        <f>IF(Nut_StatusTool!G148="","",Nut_StatusTool!G148)</f>
        <v/>
      </c>
      <c r="BD148" s="430" t="str">
        <f t="shared" si="10"/>
        <v/>
      </c>
      <c r="BE148" t="str">
        <f t="shared" si="11"/>
        <v/>
      </c>
      <c r="BF148" t="str">
        <f>IF(Nut_StatusTool!I148="","",Nut_StatusTool!I148)</f>
        <v/>
      </c>
      <c r="BG148" t="str">
        <f>IF(Nut_StatusTool!J148="","",Nut_StatusTool!J148)</f>
        <v/>
      </c>
    </row>
    <row r="149" spans="1:59">
      <c r="A149" s="411">
        <f>IFERROR(INDEX($AW$7:$AW$506,MATCH(ROWS($AT$7:AT149),$AT$7:$AT$506,0)),"")</f>
        <v>143</v>
      </c>
      <c r="B149" s="412" t="str">
        <f>IFERROR(INDEX($AX$7:$AX$506,MATCH(ROWS($AT$7:AT149),$AT$7:$AT$506,0)),"")</f>
        <v/>
      </c>
      <c r="C149" s="412" t="str">
        <f>IFERROR(INDEX($AY$7:$AY$506,MATCH(ROWS($AT$7:AT149),$AT$7:$AT$506,0)),"")</f>
        <v/>
      </c>
      <c r="D149" s="413">
        <f>IFERROR(INDEX($AZ$7:$AZ$506,MATCH(ROWS($AT$7:AT149),$AT$7:$AT$506,0)),"")</f>
        <v>0</v>
      </c>
      <c r="E149" s="414" t="str">
        <f>IFERROR(INDEX($BA$7:$BA$506,MATCH(ROWS($AT$7:AT149),$AT$7:$AT$506,0)),"")</f>
        <v/>
      </c>
      <c r="F149" s="415" t="str">
        <f>IFERROR(INDEX($BB$7:$BB$506,MATCH(ROWS($AT$7:AT149),$AT$7:$AT$506,0)),"")</f>
        <v/>
      </c>
      <c r="G149" s="416" t="str">
        <f>IFERROR(INDEX($BC$7:$BC$506,MATCH(ROWS($AT$7:AT149),$AT$7:$AT$506,0)),"")</f>
        <v/>
      </c>
      <c r="H149" s="416" t="str">
        <f>IFERROR(INDEX($BD$7:$BD$506,MATCH(ROWS($AT$7:AT149),$AT$7:$AT$506,0)),"")</f>
        <v/>
      </c>
      <c r="I149" s="276"/>
      <c r="J149" s="277"/>
      <c r="K149" s="420" t="str">
        <f>IFERROR(INDEX($BE$7:$BE$506,MATCH(ROWS($AT$7:AT149),$AT$7:$AT$506,0)),"")</f>
        <v/>
      </c>
      <c r="L149" s="136"/>
      <c r="AT149">
        <f t="shared" si="8"/>
        <v>143</v>
      </c>
      <c r="AU149">
        <f>COUNTIF($AZ$7:AZ149,AZ149)</f>
        <v>143</v>
      </c>
      <c r="AV149">
        <f t="shared" si="9"/>
        <v>0</v>
      </c>
      <c r="AW149">
        <f>IF(Nut_StatusTool!A149="","",Nut_StatusTool!A149)</f>
        <v>143</v>
      </c>
      <c r="AX149" t="str">
        <f>IF(Nut_StatusTool!B149="","",Nut_StatusTool!B149)</f>
        <v/>
      </c>
      <c r="AY149" t="str">
        <f>IF(Nut_StatusTool!C149="","",Nut_StatusTool!C149)</f>
        <v/>
      </c>
      <c r="AZ149">
        <f>Nut_StatusTool!D149</f>
        <v>0</v>
      </c>
      <c r="BA149" t="str">
        <f>IF(Nut_StatusTool!E149="","",Nut_StatusTool!E149)</f>
        <v/>
      </c>
      <c r="BB149" t="str">
        <f>IF(Nut_StatusTool!F149="","",Nut_StatusTool!F149)</f>
        <v/>
      </c>
      <c r="BC149" t="str">
        <f>IF(Nut_StatusTool!G149="","",Nut_StatusTool!G149)</f>
        <v/>
      </c>
      <c r="BD149" s="430" t="str">
        <f t="shared" si="10"/>
        <v/>
      </c>
      <c r="BE149" t="str">
        <f t="shared" si="11"/>
        <v/>
      </c>
      <c r="BF149" t="str">
        <f>IF(Nut_StatusTool!I149="","",Nut_StatusTool!I149)</f>
        <v/>
      </c>
      <c r="BG149" t="str">
        <f>IF(Nut_StatusTool!J149="","",Nut_StatusTool!J149)</f>
        <v/>
      </c>
    </row>
    <row r="150" spans="1:59">
      <c r="A150" s="411">
        <f>IFERROR(INDEX($AW$7:$AW$506,MATCH(ROWS($AT$7:AT150),$AT$7:$AT$506,0)),"")</f>
        <v>144</v>
      </c>
      <c r="B150" s="412" t="str">
        <f>IFERROR(INDEX($AX$7:$AX$506,MATCH(ROWS($AT$7:AT150),$AT$7:$AT$506,0)),"")</f>
        <v/>
      </c>
      <c r="C150" s="412" t="str">
        <f>IFERROR(INDEX($AY$7:$AY$506,MATCH(ROWS($AT$7:AT150),$AT$7:$AT$506,0)),"")</f>
        <v/>
      </c>
      <c r="D150" s="413">
        <f>IFERROR(INDEX($AZ$7:$AZ$506,MATCH(ROWS($AT$7:AT150),$AT$7:$AT$506,0)),"")</f>
        <v>0</v>
      </c>
      <c r="E150" s="414" t="str">
        <f>IFERROR(INDEX($BA$7:$BA$506,MATCH(ROWS($AT$7:AT150),$AT$7:$AT$506,0)),"")</f>
        <v/>
      </c>
      <c r="F150" s="415" t="str">
        <f>IFERROR(INDEX($BB$7:$BB$506,MATCH(ROWS($AT$7:AT150),$AT$7:$AT$506,0)),"")</f>
        <v/>
      </c>
      <c r="G150" s="416" t="str">
        <f>IFERROR(INDEX($BC$7:$BC$506,MATCH(ROWS($AT$7:AT150),$AT$7:$AT$506,0)),"")</f>
        <v/>
      </c>
      <c r="H150" s="416" t="str">
        <f>IFERROR(INDEX($BD$7:$BD$506,MATCH(ROWS($AT$7:AT150),$AT$7:$AT$506,0)),"")</f>
        <v/>
      </c>
      <c r="I150" s="276"/>
      <c r="J150" s="277"/>
      <c r="K150" s="420" t="str">
        <f>IFERROR(INDEX($BE$7:$BE$506,MATCH(ROWS($AT$7:AT150),$AT$7:$AT$506,0)),"")</f>
        <v/>
      </c>
      <c r="L150" s="136"/>
      <c r="AT150">
        <f t="shared" si="8"/>
        <v>144</v>
      </c>
      <c r="AU150">
        <f>COUNTIF($AZ$7:AZ150,AZ150)</f>
        <v>144</v>
      </c>
      <c r="AV150">
        <f t="shared" si="9"/>
        <v>0</v>
      </c>
      <c r="AW150">
        <f>IF(Nut_StatusTool!A150="","",Nut_StatusTool!A150)</f>
        <v>144</v>
      </c>
      <c r="AX150" t="str">
        <f>IF(Nut_StatusTool!B150="","",Nut_StatusTool!B150)</f>
        <v/>
      </c>
      <c r="AY150" t="str">
        <f>IF(Nut_StatusTool!C150="","",Nut_StatusTool!C150)</f>
        <v/>
      </c>
      <c r="AZ150">
        <f>Nut_StatusTool!D150</f>
        <v>0</v>
      </c>
      <c r="BA150" t="str">
        <f>IF(Nut_StatusTool!E150="","",Nut_StatusTool!E150)</f>
        <v/>
      </c>
      <c r="BB150" t="str">
        <f>IF(Nut_StatusTool!F150="","",Nut_StatusTool!F150)</f>
        <v/>
      </c>
      <c r="BC150" t="str">
        <f>IF(Nut_StatusTool!G150="","",Nut_StatusTool!G150)</f>
        <v/>
      </c>
      <c r="BD150" s="430" t="str">
        <f t="shared" si="10"/>
        <v/>
      </c>
      <c r="BE150" t="str">
        <f t="shared" si="11"/>
        <v/>
      </c>
      <c r="BF150" t="str">
        <f>IF(Nut_StatusTool!I150="","",Nut_StatusTool!I150)</f>
        <v/>
      </c>
      <c r="BG150" t="str">
        <f>IF(Nut_StatusTool!J150="","",Nut_StatusTool!J150)</f>
        <v/>
      </c>
    </row>
    <row r="151" spans="1:59">
      <c r="A151" s="411">
        <f>IFERROR(INDEX($AW$7:$AW$506,MATCH(ROWS($AT$7:AT151),$AT$7:$AT$506,0)),"")</f>
        <v>145</v>
      </c>
      <c r="B151" s="412" t="str">
        <f>IFERROR(INDEX($AX$7:$AX$506,MATCH(ROWS($AT$7:AT151),$AT$7:$AT$506,0)),"")</f>
        <v/>
      </c>
      <c r="C151" s="412" t="str">
        <f>IFERROR(INDEX($AY$7:$AY$506,MATCH(ROWS($AT$7:AT151),$AT$7:$AT$506,0)),"")</f>
        <v/>
      </c>
      <c r="D151" s="413">
        <f>IFERROR(INDEX($AZ$7:$AZ$506,MATCH(ROWS($AT$7:AT151),$AT$7:$AT$506,0)),"")</f>
        <v>0</v>
      </c>
      <c r="E151" s="414" t="str">
        <f>IFERROR(INDEX($BA$7:$BA$506,MATCH(ROWS($AT$7:AT151),$AT$7:$AT$506,0)),"")</f>
        <v/>
      </c>
      <c r="F151" s="415" t="str">
        <f>IFERROR(INDEX($BB$7:$BB$506,MATCH(ROWS($AT$7:AT151),$AT$7:$AT$506,0)),"")</f>
        <v/>
      </c>
      <c r="G151" s="416" t="str">
        <f>IFERROR(INDEX($BC$7:$BC$506,MATCH(ROWS($AT$7:AT151),$AT$7:$AT$506,0)),"")</f>
        <v/>
      </c>
      <c r="H151" s="416" t="str">
        <f>IFERROR(INDEX($BD$7:$BD$506,MATCH(ROWS($AT$7:AT151),$AT$7:$AT$506,0)),"")</f>
        <v/>
      </c>
      <c r="I151" s="276"/>
      <c r="J151" s="277"/>
      <c r="K151" s="420" t="str">
        <f>IFERROR(INDEX($BE$7:$BE$506,MATCH(ROWS($AT$7:AT151),$AT$7:$AT$506,0)),"")</f>
        <v/>
      </c>
      <c r="L151" s="136"/>
      <c r="AT151">
        <f t="shared" si="8"/>
        <v>145</v>
      </c>
      <c r="AU151">
        <f>COUNTIF($AZ$7:AZ151,AZ151)</f>
        <v>145</v>
      </c>
      <c r="AV151">
        <f t="shared" si="9"/>
        <v>0</v>
      </c>
      <c r="AW151">
        <f>IF(Nut_StatusTool!A151="","",Nut_StatusTool!A151)</f>
        <v>145</v>
      </c>
      <c r="AX151" t="str">
        <f>IF(Nut_StatusTool!B151="","",Nut_StatusTool!B151)</f>
        <v/>
      </c>
      <c r="AY151" t="str">
        <f>IF(Nut_StatusTool!C151="","",Nut_StatusTool!C151)</f>
        <v/>
      </c>
      <c r="AZ151">
        <f>Nut_StatusTool!D151</f>
        <v>0</v>
      </c>
      <c r="BA151" t="str">
        <f>IF(Nut_StatusTool!E151="","",Nut_StatusTool!E151)</f>
        <v/>
      </c>
      <c r="BB151" t="str">
        <f>IF(Nut_StatusTool!F151="","",Nut_StatusTool!F151)</f>
        <v/>
      </c>
      <c r="BC151" t="str">
        <f>IF(Nut_StatusTool!G151="","",Nut_StatusTool!G151)</f>
        <v/>
      </c>
      <c r="BD151" s="430" t="str">
        <f t="shared" si="10"/>
        <v/>
      </c>
      <c r="BE151" t="str">
        <f t="shared" si="11"/>
        <v/>
      </c>
      <c r="BF151" t="str">
        <f>IF(Nut_StatusTool!I151="","",Nut_StatusTool!I151)</f>
        <v/>
      </c>
      <c r="BG151" t="str">
        <f>IF(Nut_StatusTool!J151="","",Nut_StatusTool!J151)</f>
        <v/>
      </c>
    </row>
    <row r="152" spans="1:59">
      <c r="A152" s="411">
        <f>IFERROR(INDEX($AW$7:$AW$506,MATCH(ROWS($AT$7:AT152),$AT$7:$AT$506,0)),"")</f>
        <v>146</v>
      </c>
      <c r="B152" s="412" t="str">
        <f>IFERROR(INDEX($AX$7:$AX$506,MATCH(ROWS($AT$7:AT152),$AT$7:$AT$506,0)),"")</f>
        <v/>
      </c>
      <c r="C152" s="412" t="str">
        <f>IFERROR(INDEX($AY$7:$AY$506,MATCH(ROWS($AT$7:AT152),$AT$7:$AT$506,0)),"")</f>
        <v/>
      </c>
      <c r="D152" s="413">
        <f>IFERROR(INDEX($AZ$7:$AZ$506,MATCH(ROWS($AT$7:AT152),$AT$7:$AT$506,0)),"")</f>
        <v>0</v>
      </c>
      <c r="E152" s="414" t="str">
        <f>IFERROR(INDEX($BA$7:$BA$506,MATCH(ROWS($AT$7:AT152),$AT$7:$AT$506,0)),"")</f>
        <v/>
      </c>
      <c r="F152" s="415" t="str">
        <f>IFERROR(INDEX($BB$7:$BB$506,MATCH(ROWS($AT$7:AT152),$AT$7:$AT$506,0)),"")</f>
        <v/>
      </c>
      <c r="G152" s="416" t="str">
        <f>IFERROR(INDEX($BC$7:$BC$506,MATCH(ROWS($AT$7:AT152),$AT$7:$AT$506,0)),"")</f>
        <v/>
      </c>
      <c r="H152" s="416" t="str">
        <f>IFERROR(INDEX($BD$7:$BD$506,MATCH(ROWS($AT$7:AT152),$AT$7:$AT$506,0)),"")</f>
        <v/>
      </c>
      <c r="I152" s="276"/>
      <c r="J152" s="277"/>
      <c r="K152" s="420" t="str">
        <f>IFERROR(INDEX($BE$7:$BE$506,MATCH(ROWS($AT$7:AT152),$AT$7:$AT$506,0)),"")</f>
        <v/>
      </c>
      <c r="L152" s="136"/>
      <c r="AT152">
        <f t="shared" si="8"/>
        <v>146</v>
      </c>
      <c r="AU152">
        <f>COUNTIF($AZ$7:AZ152,AZ152)</f>
        <v>146</v>
      </c>
      <c r="AV152">
        <f t="shared" si="9"/>
        <v>0</v>
      </c>
      <c r="AW152">
        <f>IF(Nut_StatusTool!A152="","",Nut_StatusTool!A152)</f>
        <v>146</v>
      </c>
      <c r="AX152" t="str">
        <f>IF(Nut_StatusTool!B152="","",Nut_StatusTool!B152)</f>
        <v/>
      </c>
      <c r="AY152" t="str">
        <f>IF(Nut_StatusTool!C152="","",Nut_StatusTool!C152)</f>
        <v/>
      </c>
      <c r="AZ152">
        <f>Nut_StatusTool!D152</f>
        <v>0</v>
      </c>
      <c r="BA152" t="str">
        <f>IF(Nut_StatusTool!E152="","",Nut_StatusTool!E152)</f>
        <v/>
      </c>
      <c r="BB152" t="str">
        <f>IF(Nut_StatusTool!F152="","",Nut_StatusTool!F152)</f>
        <v/>
      </c>
      <c r="BC152" t="str">
        <f>IF(Nut_StatusTool!G152="","",Nut_StatusTool!G152)</f>
        <v/>
      </c>
      <c r="BD152" s="430" t="str">
        <f t="shared" si="10"/>
        <v/>
      </c>
      <c r="BE152" t="str">
        <f t="shared" si="11"/>
        <v/>
      </c>
      <c r="BF152" t="str">
        <f>IF(Nut_StatusTool!I152="","",Nut_StatusTool!I152)</f>
        <v/>
      </c>
      <c r="BG152" t="str">
        <f>IF(Nut_StatusTool!J152="","",Nut_StatusTool!J152)</f>
        <v/>
      </c>
    </row>
    <row r="153" spans="1:59">
      <c r="A153" s="411">
        <f>IFERROR(INDEX($AW$7:$AW$506,MATCH(ROWS($AT$7:AT153),$AT$7:$AT$506,0)),"")</f>
        <v>147</v>
      </c>
      <c r="B153" s="412" t="str">
        <f>IFERROR(INDEX($AX$7:$AX$506,MATCH(ROWS($AT$7:AT153),$AT$7:$AT$506,0)),"")</f>
        <v/>
      </c>
      <c r="C153" s="412" t="str">
        <f>IFERROR(INDEX($AY$7:$AY$506,MATCH(ROWS($AT$7:AT153),$AT$7:$AT$506,0)),"")</f>
        <v/>
      </c>
      <c r="D153" s="413">
        <f>IFERROR(INDEX($AZ$7:$AZ$506,MATCH(ROWS($AT$7:AT153),$AT$7:$AT$506,0)),"")</f>
        <v>0</v>
      </c>
      <c r="E153" s="414" t="str">
        <f>IFERROR(INDEX($BA$7:$BA$506,MATCH(ROWS($AT$7:AT153),$AT$7:$AT$506,0)),"")</f>
        <v/>
      </c>
      <c r="F153" s="415" t="str">
        <f>IFERROR(INDEX($BB$7:$BB$506,MATCH(ROWS($AT$7:AT153),$AT$7:$AT$506,0)),"")</f>
        <v/>
      </c>
      <c r="G153" s="416" t="str">
        <f>IFERROR(INDEX($BC$7:$BC$506,MATCH(ROWS($AT$7:AT153),$AT$7:$AT$506,0)),"")</f>
        <v/>
      </c>
      <c r="H153" s="416" t="str">
        <f>IFERROR(INDEX($BD$7:$BD$506,MATCH(ROWS($AT$7:AT153),$AT$7:$AT$506,0)),"")</f>
        <v/>
      </c>
      <c r="I153" s="276"/>
      <c r="J153" s="277"/>
      <c r="K153" s="420" t="str">
        <f>IFERROR(INDEX($BE$7:$BE$506,MATCH(ROWS($AT$7:AT153),$AT$7:$AT$506,0)),"")</f>
        <v/>
      </c>
      <c r="L153" s="136"/>
      <c r="AT153">
        <f t="shared" si="8"/>
        <v>147</v>
      </c>
      <c r="AU153">
        <f>COUNTIF($AZ$7:AZ153,AZ153)</f>
        <v>147</v>
      </c>
      <c r="AV153">
        <f t="shared" si="9"/>
        <v>0</v>
      </c>
      <c r="AW153">
        <f>IF(Nut_StatusTool!A153="","",Nut_StatusTool!A153)</f>
        <v>147</v>
      </c>
      <c r="AX153" t="str">
        <f>IF(Nut_StatusTool!B153="","",Nut_StatusTool!B153)</f>
        <v/>
      </c>
      <c r="AY153" t="str">
        <f>IF(Nut_StatusTool!C153="","",Nut_StatusTool!C153)</f>
        <v/>
      </c>
      <c r="AZ153">
        <f>Nut_StatusTool!D153</f>
        <v>0</v>
      </c>
      <c r="BA153" t="str">
        <f>IF(Nut_StatusTool!E153="","",Nut_StatusTool!E153)</f>
        <v/>
      </c>
      <c r="BB153" t="str">
        <f>IF(Nut_StatusTool!F153="","",Nut_StatusTool!F153)</f>
        <v/>
      </c>
      <c r="BC153" t="str">
        <f>IF(Nut_StatusTool!G153="","",Nut_StatusTool!G153)</f>
        <v/>
      </c>
      <c r="BD153" s="430" t="str">
        <f t="shared" si="10"/>
        <v/>
      </c>
      <c r="BE153" t="str">
        <f t="shared" si="11"/>
        <v/>
      </c>
      <c r="BF153" t="str">
        <f>IF(Nut_StatusTool!I153="","",Nut_StatusTool!I153)</f>
        <v/>
      </c>
      <c r="BG153" t="str">
        <f>IF(Nut_StatusTool!J153="","",Nut_StatusTool!J153)</f>
        <v/>
      </c>
    </row>
    <row r="154" spans="1:59">
      <c r="A154" s="411">
        <f>IFERROR(INDEX($AW$7:$AW$506,MATCH(ROWS($AT$7:AT154),$AT$7:$AT$506,0)),"")</f>
        <v>148</v>
      </c>
      <c r="B154" s="412" t="str">
        <f>IFERROR(INDEX($AX$7:$AX$506,MATCH(ROWS($AT$7:AT154),$AT$7:$AT$506,0)),"")</f>
        <v/>
      </c>
      <c r="C154" s="412" t="str">
        <f>IFERROR(INDEX($AY$7:$AY$506,MATCH(ROWS($AT$7:AT154),$AT$7:$AT$506,0)),"")</f>
        <v/>
      </c>
      <c r="D154" s="413">
        <f>IFERROR(INDEX($AZ$7:$AZ$506,MATCH(ROWS($AT$7:AT154),$AT$7:$AT$506,0)),"")</f>
        <v>0</v>
      </c>
      <c r="E154" s="414" t="str">
        <f>IFERROR(INDEX($BA$7:$BA$506,MATCH(ROWS($AT$7:AT154),$AT$7:$AT$506,0)),"")</f>
        <v/>
      </c>
      <c r="F154" s="415" t="str">
        <f>IFERROR(INDEX($BB$7:$BB$506,MATCH(ROWS($AT$7:AT154),$AT$7:$AT$506,0)),"")</f>
        <v/>
      </c>
      <c r="G154" s="416" t="str">
        <f>IFERROR(INDEX($BC$7:$BC$506,MATCH(ROWS($AT$7:AT154),$AT$7:$AT$506,0)),"")</f>
        <v/>
      </c>
      <c r="H154" s="416" t="str">
        <f>IFERROR(INDEX($BD$7:$BD$506,MATCH(ROWS($AT$7:AT154),$AT$7:$AT$506,0)),"")</f>
        <v/>
      </c>
      <c r="I154" s="276"/>
      <c r="J154" s="277"/>
      <c r="K154" s="420" t="str">
        <f>IFERROR(INDEX($BE$7:$BE$506,MATCH(ROWS($AT$7:AT154),$AT$7:$AT$506,0)),"")</f>
        <v/>
      </c>
      <c r="L154" s="136"/>
      <c r="AT154">
        <f t="shared" si="8"/>
        <v>148</v>
      </c>
      <c r="AU154">
        <f>COUNTIF($AZ$7:AZ154,AZ154)</f>
        <v>148</v>
      </c>
      <c r="AV154">
        <f t="shared" si="9"/>
        <v>0</v>
      </c>
      <c r="AW154">
        <f>IF(Nut_StatusTool!A154="","",Nut_StatusTool!A154)</f>
        <v>148</v>
      </c>
      <c r="AX154" t="str">
        <f>IF(Nut_StatusTool!B154="","",Nut_StatusTool!B154)</f>
        <v/>
      </c>
      <c r="AY154" t="str">
        <f>IF(Nut_StatusTool!C154="","",Nut_StatusTool!C154)</f>
        <v/>
      </c>
      <c r="AZ154">
        <f>Nut_StatusTool!D154</f>
        <v>0</v>
      </c>
      <c r="BA154" t="str">
        <f>IF(Nut_StatusTool!E154="","",Nut_StatusTool!E154)</f>
        <v/>
      </c>
      <c r="BB154" t="str">
        <f>IF(Nut_StatusTool!F154="","",Nut_StatusTool!F154)</f>
        <v/>
      </c>
      <c r="BC154" t="str">
        <f>IF(Nut_StatusTool!G154="","",Nut_StatusTool!G154)</f>
        <v/>
      </c>
      <c r="BD154" s="430" t="str">
        <f t="shared" si="10"/>
        <v/>
      </c>
      <c r="BE154" t="str">
        <f t="shared" si="11"/>
        <v/>
      </c>
      <c r="BF154" t="str">
        <f>IF(Nut_StatusTool!I154="","",Nut_StatusTool!I154)</f>
        <v/>
      </c>
      <c r="BG154" t="str">
        <f>IF(Nut_StatusTool!J154="","",Nut_StatusTool!J154)</f>
        <v/>
      </c>
    </row>
    <row r="155" spans="1:59">
      <c r="A155" s="411">
        <f>IFERROR(INDEX($AW$7:$AW$506,MATCH(ROWS($AT$7:AT155),$AT$7:$AT$506,0)),"")</f>
        <v>149</v>
      </c>
      <c r="B155" s="412" t="str">
        <f>IFERROR(INDEX($AX$7:$AX$506,MATCH(ROWS($AT$7:AT155),$AT$7:$AT$506,0)),"")</f>
        <v/>
      </c>
      <c r="C155" s="412" t="str">
        <f>IFERROR(INDEX($AY$7:$AY$506,MATCH(ROWS($AT$7:AT155),$AT$7:$AT$506,0)),"")</f>
        <v/>
      </c>
      <c r="D155" s="413">
        <f>IFERROR(INDEX($AZ$7:$AZ$506,MATCH(ROWS($AT$7:AT155),$AT$7:$AT$506,0)),"")</f>
        <v>0</v>
      </c>
      <c r="E155" s="414" t="str">
        <f>IFERROR(INDEX($BA$7:$BA$506,MATCH(ROWS($AT$7:AT155),$AT$7:$AT$506,0)),"")</f>
        <v/>
      </c>
      <c r="F155" s="415" t="str">
        <f>IFERROR(INDEX($BB$7:$BB$506,MATCH(ROWS($AT$7:AT155),$AT$7:$AT$506,0)),"")</f>
        <v/>
      </c>
      <c r="G155" s="416" t="str">
        <f>IFERROR(INDEX($BC$7:$BC$506,MATCH(ROWS($AT$7:AT155),$AT$7:$AT$506,0)),"")</f>
        <v/>
      </c>
      <c r="H155" s="416" t="str">
        <f>IFERROR(INDEX($BD$7:$BD$506,MATCH(ROWS($AT$7:AT155),$AT$7:$AT$506,0)),"")</f>
        <v/>
      </c>
      <c r="I155" s="276"/>
      <c r="J155" s="277"/>
      <c r="K155" s="420" t="str">
        <f>IFERROR(INDEX($BE$7:$BE$506,MATCH(ROWS($AT$7:AT155),$AT$7:$AT$506,0)),"")</f>
        <v/>
      </c>
      <c r="L155" s="136"/>
      <c r="AT155">
        <f t="shared" si="8"/>
        <v>149</v>
      </c>
      <c r="AU155">
        <f>COUNTIF($AZ$7:AZ155,AZ155)</f>
        <v>149</v>
      </c>
      <c r="AV155">
        <f t="shared" si="9"/>
        <v>0</v>
      </c>
      <c r="AW155">
        <f>IF(Nut_StatusTool!A155="","",Nut_StatusTool!A155)</f>
        <v>149</v>
      </c>
      <c r="AX155" t="str">
        <f>IF(Nut_StatusTool!B155="","",Nut_StatusTool!B155)</f>
        <v/>
      </c>
      <c r="AY155" t="str">
        <f>IF(Nut_StatusTool!C155="","",Nut_StatusTool!C155)</f>
        <v/>
      </c>
      <c r="AZ155">
        <f>Nut_StatusTool!D155</f>
        <v>0</v>
      </c>
      <c r="BA155" t="str">
        <f>IF(Nut_StatusTool!E155="","",Nut_StatusTool!E155)</f>
        <v/>
      </c>
      <c r="BB155" t="str">
        <f>IF(Nut_StatusTool!F155="","",Nut_StatusTool!F155)</f>
        <v/>
      </c>
      <c r="BC155" t="str">
        <f>IF(Nut_StatusTool!G155="","",Nut_StatusTool!G155)</f>
        <v/>
      </c>
      <c r="BD155" s="430" t="str">
        <f t="shared" si="10"/>
        <v/>
      </c>
      <c r="BE155" t="str">
        <f t="shared" si="11"/>
        <v/>
      </c>
      <c r="BF155" t="str">
        <f>IF(Nut_StatusTool!I155="","",Nut_StatusTool!I155)</f>
        <v/>
      </c>
      <c r="BG155" t="str">
        <f>IF(Nut_StatusTool!J155="","",Nut_StatusTool!J155)</f>
        <v/>
      </c>
    </row>
    <row r="156" spans="1:59">
      <c r="A156" s="411">
        <f>IFERROR(INDEX($AW$7:$AW$506,MATCH(ROWS($AT$7:AT156),$AT$7:$AT$506,0)),"")</f>
        <v>150</v>
      </c>
      <c r="B156" s="412" t="str">
        <f>IFERROR(INDEX($AX$7:$AX$506,MATCH(ROWS($AT$7:AT156),$AT$7:$AT$506,0)),"")</f>
        <v/>
      </c>
      <c r="C156" s="412" t="str">
        <f>IFERROR(INDEX($AY$7:$AY$506,MATCH(ROWS($AT$7:AT156),$AT$7:$AT$506,0)),"")</f>
        <v/>
      </c>
      <c r="D156" s="413">
        <f>IFERROR(INDEX($AZ$7:$AZ$506,MATCH(ROWS($AT$7:AT156),$AT$7:$AT$506,0)),"")</f>
        <v>0</v>
      </c>
      <c r="E156" s="414" t="str">
        <f>IFERROR(INDEX($BA$7:$BA$506,MATCH(ROWS($AT$7:AT156),$AT$7:$AT$506,0)),"")</f>
        <v/>
      </c>
      <c r="F156" s="415" t="str">
        <f>IFERROR(INDEX($BB$7:$BB$506,MATCH(ROWS($AT$7:AT156),$AT$7:$AT$506,0)),"")</f>
        <v/>
      </c>
      <c r="G156" s="416" t="str">
        <f>IFERROR(INDEX($BC$7:$BC$506,MATCH(ROWS($AT$7:AT156),$AT$7:$AT$506,0)),"")</f>
        <v/>
      </c>
      <c r="H156" s="416" t="str">
        <f>IFERROR(INDEX($BD$7:$BD$506,MATCH(ROWS($AT$7:AT156),$AT$7:$AT$506,0)),"")</f>
        <v/>
      </c>
      <c r="I156" s="276"/>
      <c r="J156" s="277"/>
      <c r="K156" s="420" t="str">
        <f>IFERROR(INDEX($BE$7:$BE$506,MATCH(ROWS($AT$7:AT156),$AT$7:$AT$506,0)),"")</f>
        <v/>
      </c>
      <c r="L156" s="136"/>
      <c r="AT156">
        <f t="shared" si="8"/>
        <v>150</v>
      </c>
      <c r="AU156">
        <f>COUNTIF($AZ$7:AZ156,AZ156)</f>
        <v>150</v>
      </c>
      <c r="AV156">
        <f t="shared" si="9"/>
        <v>0</v>
      </c>
      <c r="AW156">
        <f>IF(Nut_StatusTool!A156="","",Nut_StatusTool!A156)</f>
        <v>150</v>
      </c>
      <c r="AX156" t="str">
        <f>IF(Nut_StatusTool!B156="","",Nut_StatusTool!B156)</f>
        <v/>
      </c>
      <c r="AY156" t="str">
        <f>IF(Nut_StatusTool!C156="","",Nut_StatusTool!C156)</f>
        <v/>
      </c>
      <c r="AZ156">
        <f>Nut_StatusTool!D156</f>
        <v>0</v>
      </c>
      <c r="BA156" t="str">
        <f>IF(Nut_StatusTool!E156="","",Nut_StatusTool!E156)</f>
        <v/>
      </c>
      <c r="BB156" t="str">
        <f>IF(Nut_StatusTool!F156="","",Nut_StatusTool!F156)</f>
        <v/>
      </c>
      <c r="BC156" t="str">
        <f>IF(Nut_StatusTool!G156="","",Nut_StatusTool!G156)</f>
        <v/>
      </c>
      <c r="BD156" s="430" t="str">
        <f t="shared" si="10"/>
        <v/>
      </c>
      <c r="BE156" t="str">
        <f t="shared" si="11"/>
        <v/>
      </c>
      <c r="BF156" t="str">
        <f>IF(Nut_StatusTool!I156="","",Nut_StatusTool!I156)</f>
        <v/>
      </c>
      <c r="BG156" t="str">
        <f>IF(Nut_StatusTool!J156="","",Nut_StatusTool!J156)</f>
        <v/>
      </c>
    </row>
    <row r="157" spans="1:59">
      <c r="A157" s="411">
        <f>IFERROR(INDEX($AW$7:$AW$506,MATCH(ROWS($AT$7:AT157),$AT$7:$AT$506,0)),"")</f>
        <v>151</v>
      </c>
      <c r="B157" s="412" t="str">
        <f>IFERROR(INDEX($AX$7:$AX$506,MATCH(ROWS($AT$7:AT157),$AT$7:$AT$506,0)),"")</f>
        <v/>
      </c>
      <c r="C157" s="412" t="str">
        <f>IFERROR(INDEX($AY$7:$AY$506,MATCH(ROWS($AT$7:AT157),$AT$7:$AT$506,0)),"")</f>
        <v/>
      </c>
      <c r="D157" s="413">
        <f>IFERROR(INDEX($AZ$7:$AZ$506,MATCH(ROWS($AT$7:AT157),$AT$7:$AT$506,0)),"")</f>
        <v>0</v>
      </c>
      <c r="E157" s="414" t="str">
        <f>IFERROR(INDEX($BA$7:$BA$506,MATCH(ROWS($AT$7:AT157),$AT$7:$AT$506,0)),"")</f>
        <v/>
      </c>
      <c r="F157" s="415" t="str">
        <f>IFERROR(INDEX($BB$7:$BB$506,MATCH(ROWS($AT$7:AT157),$AT$7:$AT$506,0)),"")</f>
        <v/>
      </c>
      <c r="G157" s="416" t="str">
        <f>IFERROR(INDEX($BC$7:$BC$506,MATCH(ROWS($AT$7:AT157),$AT$7:$AT$506,0)),"")</f>
        <v/>
      </c>
      <c r="H157" s="416" t="str">
        <f>IFERROR(INDEX($BD$7:$BD$506,MATCH(ROWS($AT$7:AT157),$AT$7:$AT$506,0)),"")</f>
        <v/>
      </c>
      <c r="I157" s="276"/>
      <c r="J157" s="277"/>
      <c r="K157" s="420" t="str">
        <f>IFERROR(INDEX($BE$7:$BE$506,MATCH(ROWS($AT$7:AT157),$AT$7:$AT$506,0)),"")</f>
        <v/>
      </c>
      <c r="L157" s="136"/>
      <c r="AT157">
        <f t="shared" si="8"/>
        <v>151</v>
      </c>
      <c r="AU157">
        <f>COUNTIF($AZ$7:AZ157,AZ157)</f>
        <v>151</v>
      </c>
      <c r="AV157">
        <f t="shared" si="9"/>
        <v>0</v>
      </c>
      <c r="AW157">
        <f>IF(Nut_StatusTool!A157="","",Nut_StatusTool!A157)</f>
        <v>151</v>
      </c>
      <c r="AX157" t="str">
        <f>IF(Nut_StatusTool!B157="","",Nut_StatusTool!B157)</f>
        <v/>
      </c>
      <c r="AY157" t="str">
        <f>IF(Nut_StatusTool!C157="","",Nut_StatusTool!C157)</f>
        <v/>
      </c>
      <c r="AZ157">
        <f>Nut_StatusTool!D157</f>
        <v>0</v>
      </c>
      <c r="BA157" t="str">
        <f>IF(Nut_StatusTool!E157="","",Nut_StatusTool!E157)</f>
        <v/>
      </c>
      <c r="BB157" t="str">
        <f>IF(Nut_StatusTool!F157="","",Nut_StatusTool!F157)</f>
        <v/>
      </c>
      <c r="BC157" t="str">
        <f>IF(Nut_StatusTool!G157="","",Nut_StatusTool!G157)</f>
        <v/>
      </c>
      <c r="BD157" s="430" t="str">
        <f t="shared" si="10"/>
        <v/>
      </c>
      <c r="BE157" t="str">
        <f t="shared" si="11"/>
        <v/>
      </c>
      <c r="BF157" t="str">
        <f>IF(Nut_StatusTool!I157="","",Nut_StatusTool!I157)</f>
        <v/>
      </c>
      <c r="BG157" t="str">
        <f>IF(Nut_StatusTool!J157="","",Nut_StatusTool!J157)</f>
        <v/>
      </c>
    </row>
    <row r="158" spans="1:59">
      <c r="A158" s="411">
        <f>IFERROR(INDEX($AW$7:$AW$506,MATCH(ROWS($AT$7:AT158),$AT$7:$AT$506,0)),"")</f>
        <v>152</v>
      </c>
      <c r="B158" s="412" t="str">
        <f>IFERROR(INDEX($AX$7:$AX$506,MATCH(ROWS($AT$7:AT158),$AT$7:$AT$506,0)),"")</f>
        <v/>
      </c>
      <c r="C158" s="412" t="str">
        <f>IFERROR(INDEX($AY$7:$AY$506,MATCH(ROWS($AT$7:AT158),$AT$7:$AT$506,0)),"")</f>
        <v/>
      </c>
      <c r="D158" s="413">
        <f>IFERROR(INDEX($AZ$7:$AZ$506,MATCH(ROWS($AT$7:AT158),$AT$7:$AT$506,0)),"")</f>
        <v>0</v>
      </c>
      <c r="E158" s="414" t="str">
        <f>IFERROR(INDEX($BA$7:$BA$506,MATCH(ROWS($AT$7:AT158),$AT$7:$AT$506,0)),"")</f>
        <v/>
      </c>
      <c r="F158" s="415" t="str">
        <f>IFERROR(INDEX($BB$7:$BB$506,MATCH(ROWS($AT$7:AT158),$AT$7:$AT$506,0)),"")</f>
        <v/>
      </c>
      <c r="G158" s="416" t="str">
        <f>IFERROR(INDEX($BC$7:$BC$506,MATCH(ROWS($AT$7:AT158),$AT$7:$AT$506,0)),"")</f>
        <v/>
      </c>
      <c r="H158" s="416" t="str">
        <f>IFERROR(INDEX($BD$7:$BD$506,MATCH(ROWS($AT$7:AT158),$AT$7:$AT$506,0)),"")</f>
        <v/>
      </c>
      <c r="I158" s="276"/>
      <c r="J158" s="277"/>
      <c r="K158" s="420" t="str">
        <f>IFERROR(INDEX($BE$7:$BE$506,MATCH(ROWS($AT$7:AT158),$AT$7:$AT$506,0)),"")</f>
        <v/>
      </c>
      <c r="L158" s="136"/>
      <c r="AT158">
        <f t="shared" si="8"/>
        <v>152</v>
      </c>
      <c r="AU158">
        <f>COUNTIF($AZ$7:AZ158,AZ158)</f>
        <v>152</v>
      </c>
      <c r="AV158">
        <f t="shared" si="9"/>
        <v>0</v>
      </c>
      <c r="AW158">
        <f>IF(Nut_StatusTool!A158="","",Nut_StatusTool!A158)</f>
        <v>152</v>
      </c>
      <c r="AX158" t="str">
        <f>IF(Nut_StatusTool!B158="","",Nut_StatusTool!B158)</f>
        <v/>
      </c>
      <c r="AY158" t="str">
        <f>IF(Nut_StatusTool!C158="","",Nut_StatusTool!C158)</f>
        <v/>
      </c>
      <c r="AZ158">
        <f>Nut_StatusTool!D158</f>
        <v>0</v>
      </c>
      <c r="BA158" t="str">
        <f>IF(Nut_StatusTool!E158="","",Nut_StatusTool!E158)</f>
        <v/>
      </c>
      <c r="BB158" t="str">
        <f>IF(Nut_StatusTool!F158="","",Nut_StatusTool!F158)</f>
        <v/>
      </c>
      <c r="BC158" t="str">
        <f>IF(Nut_StatusTool!G158="","",Nut_StatusTool!G158)</f>
        <v/>
      </c>
      <c r="BD158" s="430" t="str">
        <f t="shared" si="10"/>
        <v/>
      </c>
      <c r="BE158" t="str">
        <f t="shared" si="11"/>
        <v/>
      </c>
      <c r="BF158" t="str">
        <f>IF(Nut_StatusTool!I158="","",Nut_StatusTool!I158)</f>
        <v/>
      </c>
      <c r="BG158" t="str">
        <f>IF(Nut_StatusTool!J158="","",Nut_StatusTool!J158)</f>
        <v/>
      </c>
    </row>
    <row r="159" spans="1:59">
      <c r="A159" s="411">
        <f>IFERROR(INDEX($AW$7:$AW$506,MATCH(ROWS($AT$7:AT159),$AT$7:$AT$506,0)),"")</f>
        <v>153</v>
      </c>
      <c r="B159" s="412" t="str">
        <f>IFERROR(INDEX($AX$7:$AX$506,MATCH(ROWS($AT$7:AT159),$AT$7:$AT$506,0)),"")</f>
        <v/>
      </c>
      <c r="C159" s="412" t="str">
        <f>IFERROR(INDEX($AY$7:$AY$506,MATCH(ROWS($AT$7:AT159),$AT$7:$AT$506,0)),"")</f>
        <v/>
      </c>
      <c r="D159" s="413">
        <f>IFERROR(INDEX($AZ$7:$AZ$506,MATCH(ROWS($AT$7:AT159),$AT$7:$AT$506,0)),"")</f>
        <v>0</v>
      </c>
      <c r="E159" s="414" t="str">
        <f>IFERROR(INDEX($BA$7:$BA$506,MATCH(ROWS($AT$7:AT159),$AT$7:$AT$506,0)),"")</f>
        <v/>
      </c>
      <c r="F159" s="415" t="str">
        <f>IFERROR(INDEX($BB$7:$BB$506,MATCH(ROWS($AT$7:AT159),$AT$7:$AT$506,0)),"")</f>
        <v/>
      </c>
      <c r="G159" s="416" t="str">
        <f>IFERROR(INDEX($BC$7:$BC$506,MATCH(ROWS($AT$7:AT159),$AT$7:$AT$506,0)),"")</f>
        <v/>
      </c>
      <c r="H159" s="416" t="str">
        <f>IFERROR(INDEX($BD$7:$BD$506,MATCH(ROWS($AT$7:AT159),$AT$7:$AT$506,0)),"")</f>
        <v/>
      </c>
      <c r="I159" s="276"/>
      <c r="J159" s="277"/>
      <c r="K159" s="420" t="str">
        <f>IFERROR(INDEX($BE$7:$BE$506,MATCH(ROWS($AT$7:AT159),$AT$7:$AT$506,0)),"")</f>
        <v/>
      </c>
      <c r="L159" s="136"/>
      <c r="AT159">
        <f t="shared" si="8"/>
        <v>153</v>
      </c>
      <c r="AU159">
        <f>COUNTIF($AZ$7:AZ159,AZ159)</f>
        <v>153</v>
      </c>
      <c r="AV159">
        <f t="shared" si="9"/>
        <v>0</v>
      </c>
      <c r="AW159">
        <f>IF(Nut_StatusTool!A159="","",Nut_StatusTool!A159)</f>
        <v>153</v>
      </c>
      <c r="AX159" t="str">
        <f>IF(Nut_StatusTool!B159="","",Nut_StatusTool!B159)</f>
        <v/>
      </c>
      <c r="AY159" t="str">
        <f>IF(Nut_StatusTool!C159="","",Nut_StatusTool!C159)</f>
        <v/>
      </c>
      <c r="AZ159">
        <f>Nut_StatusTool!D159</f>
        <v>0</v>
      </c>
      <c r="BA159" t="str">
        <f>IF(Nut_StatusTool!E159="","",Nut_StatusTool!E159)</f>
        <v/>
      </c>
      <c r="BB159" t="str">
        <f>IF(Nut_StatusTool!F159="","",Nut_StatusTool!F159)</f>
        <v/>
      </c>
      <c r="BC159" t="str">
        <f>IF(Nut_StatusTool!G159="","",Nut_StatusTool!G159)</f>
        <v/>
      </c>
      <c r="BD159" s="430" t="str">
        <f t="shared" si="10"/>
        <v/>
      </c>
      <c r="BE159" t="str">
        <f t="shared" si="11"/>
        <v/>
      </c>
      <c r="BF159" t="str">
        <f>IF(Nut_StatusTool!I159="","",Nut_StatusTool!I159)</f>
        <v/>
      </c>
      <c r="BG159" t="str">
        <f>IF(Nut_StatusTool!J159="","",Nut_StatusTool!J159)</f>
        <v/>
      </c>
    </row>
    <row r="160" spans="1:59">
      <c r="A160" s="411">
        <f>IFERROR(INDEX($AW$7:$AW$506,MATCH(ROWS($AT$7:AT160),$AT$7:$AT$506,0)),"")</f>
        <v>154</v>
      </c>
      <c r="B160" s="412" t="str">
        <f>IFERROR(INDEX($AX$7:$AX$506,MATCH(ROWS($AT$7:AT160),$AT$7:$AT$506,0)),"")</f>
        <v/>
      </c>
      <c r="C160" s="412" t="str">
        <f>IFERROR(INDEX($AY$7:$AY$506,MATCH(ROWS($AT$7:AT160),$AT$7:$AT$506,0)),"")</f>
        <v/>
      </c>
      <c r="D160" s="413">
        <f>IFERROR(INDEX($AZ$7:$AZ$506,MATCH(ROWS($AT$7:AT160),$AT$7:$AT$506,0)),"")</f>
        <v>0</v>
      </c>
      <c r="E160" s="414" t="str">
        <f>IFERROR(INDEX($BA$7:$BA$506,MATCH(ROWS($AT$7:AT160),$AT$7:$AT$506,0)),"")</f>
        <v/>
      </c>
      <c r="F160" s="415" t="str">
        <f>IFERROR(INDEX($BB$7:$BB$506,MATCH(ROWS($AT$7:AT160),$AT$7:$AT$506,0)),"")</f>
        <v/>
      </c>
      <c r="G160" s="416" t="str">
        <f>IFERROR(INDEX($BC$7:$BC$506,MATCH(ROWS($AT$7:AT160),$AT$7:$AT$506,0)),"")</f>
        <v/>
      </c>
      <c r="H160" s="416" t="str">
        <f>IFERROR(INDEX($BD$7:$BD$506,MATCH(ROWS($AT$7:AT160),$AT$7:$AT$506,0)),"")</f>
        <v/>
      </c>
      <c r="I160" s="276"/>
      <c r="J160" s="277"/>
      <c r="K160" s="420" t="str">
        <f>IFERROR(INDEX($BE$7:$BE$506,MATCH(ROWS($AT$7:AT160),$AT$7:$AT$506,0)),"")</f>
        <v/>
      </c>
      <c r="L160" s="136"/>
      <c r="AT160">
        <f t="shared" si="8"/>
        <v>154</v>
      </c>
      <c r="AU160">
        <f>COUNTIF($AZ$7:AZ160,AZ160)</f>
        <v>154</v>
      </c>
      <c r="AV160">
        <f t="shared" si="9"/>
        <v>0</v>
      </c>
      <c r="AW160">
        <f>IF(Nut_StatusTool!A160="","",Nut_StatusTool!A160)</f>
        <v>154</v>
      </c>
      <c r="AX160" t="str">
        <f>IF(Nut_StatusTool!B160="","",Nut_StatusTool!B160)</f>
        <v/>
      </c>
      <c r="AY160" t="str">
        <f>IF(Nut_StatusTool!C160="","",Nut_StatusTool!C160)</f>
        <v/>
      </c>
      <c r="AZ160">
        <f>Nut_StatusTool!D160</f>
        <v>0</v>
      </c>
      <c r="BA160" t="str">
        <f>IF(Nut_StatusTool!E160="","",Nut_StatusTool!E160)</f>
        <v/>
      </c>
      <c r="BB160" t="str">
        <f>IF(Nut_StatusTool!F160="","",Nut_StatusTool!F160)</f>
        <v/>
      </c>
      <c r="BC160" t="str">
        <f>IF(Nut_StatusTool!G160="","",Nut_StatusTool!G160)</f>
        <v/>
      </c>
      <c r="BD160" s="430" t="str">
        <f t="shared" si="10"/>
        <v/>
      </c>
      <c r="BE160" t="str">
        <f t="shared" si="11"/>
        <v/>
      </c>
      <c r="BF160" t="str">
        <f>IF(Nut_StatusTool!I160="","",Nut_StatusTool!I160)</f>
        <v/>
      </c>
      <c r="BG160" t="str">
        <f>IF(Nut_StatusTool!J160="","",Nut_StatusTool!J160)</f>
        <v/>
      </c>
    </row>
    <row r="161" spans="1:59">
      <c r="A161" s="411">
        <f>IFERROR(INDEX($AW$7:$AW$506,MATCH(ROWS($AT$7:AT161),$AT$7:$AT$506,0)),"")</f>
        <v>155</v>
      </c>
      <c r="B161" s="412" t="str">
        <f>IFERROR(INDEX($AX$7:$AX$506,MATCH(ROWS($AT$7:AT161),$AT$7:$AT$506,0)),"")</f>
        <v/>
      </c>
      <c r="C161" s="412" t="str">
        <f>IFERROR(INDEX($AY$7:$AY$506,MATCH(ROWS($AT$7:AT161),$AT$7:$AT$506,0)),"")</f>
        <v/>
      </c>
      <c r="D161" s="413">
        <f>IFERROR(INDEX($AZ$7:$AZ$506,MATCH(ROWS($AT$7:AT161),$AT$7:$AT$506,0)),"")</f>
        <v>0</v>
      </c>
      <c r="E161" s="414" t="str">
        <f>IFERROR(INDEX($BA$7:$BA$506,MATCH(ROWS($AT$7:AT161),$AT$7:$AT$506,0)),"")</f>
        <v/>
      </c>
      <c r="F161" s="415" t="str">
        <f>IFERROR(INDEX($BB$7:$BB$506,MATCH(ROWS($AT$7:AT161),$AT$7:$AT$506,0)),"")</f>
        <v/>
      </c>
      <c r="G161" s="416" t="str">
        <f>IFERROR(INDEX($BC$7:$BC$506,MATCH(ROWS($AT$7:AT161),$AT$7:$AT$506,0)),"")</f>
        <v/>
      </c>
      <c r="H161" s="416" t="str">
        <f>IFERROR(INDEX($BD$7:$BD$506,MATCH(ROWS($AT$7:AT161),$AT$7:$AT$506,0)),"")</f>
        <v/>
      </c>
      <c r="I161" s="276"/>
      <c r="J161" s="277"/>
      <c r="K161" s="420" t="str">
        <f>IFERROR(INDEX($BE$7:$BE$506,MATCH(ROWS($AT$7:AT161),$AT$7:$AT$506,0)),"")</f>
        <v/>
      </c>
      <c r="L161" s="136"/>
      <c r="AT161">
        <f t="shared" si="8"/>
        <v>155</v>
      </c>
      <c r="AU161">
        <f>COUNTIF($AZ$7:AZ161,AZ161)</f>
        <v>155</v>
      </c>
      <c r="AV161">
        <f t="shared" si="9"/>
        <v>0</v>
      </c>
      <c r="AW161">
        <f>IF(Nut_StatusTool!A161="","",Nut_StatusTool!A161)</f>
        <v>155</v>
      </c>
      <c r="AX161" t="str">
        <f>IF(Nut_StatusTool!B161="","",Nut_StatusTool!B161)</f>
        <v/>
      </c>
      <c r="AY161" t="str">
        <f>IF(Nut_StatusTool!C161="","",Nut_StatusTool!C161)</f>
        <v/>
      </c>
      <c r="AZ161">
        <f>Nut_StatusTool!D161</f>
        <v>0</v>
      </c>
      <c r="BA161" t="str">
        <f>IF(Nut_StatusTool!E161="","",Nut_StatusTool!E161)</f>
        <v/>
      </c>
      <c r="BB161" t="str">
        <f>IF(Nut_StatusTool!F161="","",Nut_StatusTool!F161)</f>
        <v/>
      </c>
      <c r="BC161" t="str">
        <f>IF(Nut_StatusTool!G161="","",Nut_StatusTool!G161)</f>
        <v/>
      </c>
      <c r="BD161" s="430" t="str">
        <f t="shared" si="10"/>
        <v/>
      </c>
      <c r="BE161" t="str">
        <f t="shared" si="11"/>
        <v/>
      </c>
      <c r="BF161" t="str">
        <f>IF(Nut_StatusTool!I161="","",Nut_StatusTool!I161)</f>
        <v/>
      </c>
      <c r="BG161" t="str">
        <f>IF(Nut_StatusTool!J161="","",Nut_StatusTool!J161)</f>
        <v/>
      </c>
    </row>
    <row r="162" spans="1:59">
      <c r="A162" s="411">
        <f>IFERROR(INDEX($AW$7:$AW$506,MATCH(ROWS($AT$7:AT162),$AT$7:$AT$506,0)),"")</f>
        <v>156</v>
      </c>
      <c r="B162" s="412" t="str">
        <f>IFERROR(INDEX($AX$7:$AX$506,MATCH(ROWS($AT$7:AT162),$AT$7:$AT$506,0)),"")</f>
        <v/>
      </c>
      <c r="C162" s="412" t="str">
        <f>IFERROR(INDEX($AY$7:$AY$506,MATCH(ROWS($AT$7:AT162),$AT$7:$AT$506,0)),"")</f>
        <v/>
      </c>
      <c r="D162" s="413">
        <f>IFERROR(INDEX($AZ$7:$AZ$506,MATCH(ROWS($AT$7:AT162),$AT$7:$AT$506,0)),"")</f>
        <v>0</v>
      </c>
      <c r="E162" s="414" t="str">
        <f>IFERROR(INDEX($BA$7:$BA$506,MATCH(ROWS($AT$7:AT162),$AT$7:$AT$506,0)),"")</f>
        <v/>
      </c>
      <c r="F162" s="415" t="str">
        <f>IFERROR(INDEX($BB$7:$BB$506,MATCH(ROWS($AT$7:AT162),$AT$7:$AT$506,0)),"")</f>
        <v/>
      </c>
      <c r="G162" s="416" t="str">
        <f>IFERROR(INDEX($BC$7:$BC$506,MATCH(ROWS($AT$7:AT162),$AT$7:$AT$506,0)),"")</f>
        <v/>
      </c>
      <c r="H162" s="416" t="str">
        <f>IFERROR(INDEX($BD$7:$BD$506,MATCH(ROWS($AT$7:AT162),$AT$7:$AT$506,0)),"")</f>
        <v/>
      </c>
      <c r="I162" s="276"/>
      <c r="J162" s="277"/>
      <c r="K162" s="420" t="str">
        <f>IFERROR(INDEX($BE$7:$BE$506,MATCH(ROWS($AT$7:AT162),$AT$7:$AT$506,0)),"")</f>
        <v/>
      </c>
      <c r="L162" s="136"/>
      <c r="AT162">
        <f t="shared" si="8"/>
        <v>156</v>
      </c>
      <c r="AU162">
        <f>COUNTIF($AZ$7:AZ162,AZ162)</f>
        <v>156</v>
      </c>
      <c r="AV162">
        <f t="shared" si="9"/>
        <v>0</v>
      </c>
      <c r="AW162">
        <f>IF(Nut_StatusTool!A162="","",Nut_StatusTool!A162)</f>
        <v>156</v>
      </c>
      <c r="AX162" t="str">
        <f>IF(Nut_StatusTool!B162="","",Nut_StatusTool!B162)</f>
        <v/>
      </c>
      <c r="AY162" t="str">
        <f>IF(Nut_StatusTool!C162="","",Nut_StatusTool!C162)</f>
        <v/>
      </c>
      <c r="AZ162">
        <f>Nut_StatusTool!D162</f>
        <v>0</v>
      </c>
      <c r="BA162" t="str">
        <f>IF(Nut_StatusTool!E162="","",Nut_StatusTool!E162)</f>
        <v/>
      </c>
      <c r="BB162" t="str">
        <f>IF(Nut_StatusTool!F162="","",Nut_StatusTool!F162)</f>
        <v/>
      </c>
      <c r="BC162" t="str">
        <f>IF(Nut_StatusTool!G162="","",Nut_StatusTool!G162)</f>
        <v/>
      </c>
      <c r="BD162" s="430" t="str">
        <f t="shared" si="10"/>
        <v/>
      </c>
      <c r="BE162" t="str">
        <f t="shared" si="11"/>
        <v/>
      </c>
      <c r="BF162" t="str">
        <f>IF(Nut_StatusTool!I162="","",Nut_StatusTool!I162)</f>
        <v/>
      </c>
      <c r="BG162" t="str">
        <f>IF(Nut_StatusTool!J162="","",Nut_StatusTool!J162)</f>
        <v/>
      </c>
    </row>
    <row r="163" spans="1:59">
      <c r="A163" s="411">
        <f>IFERROR(INDEX($AW$7:$AW$506,MATCH(ROWS($AT$7:AT163),$AT$7:$AT$506,0)),"")</f>
        <v>157</v>
      </c>
      <c r="B163" s="412" t="str">
        <f>IFERROR(INDEX($AX$7:$AX$506,MATCH(ROWS($AT$7:AT163),$AT$7:$AT$506,0)),"")</f>
        <v/>
      </c>
      <c r="C163" s="412" t="str">
        <f>IFERROR(INDEX($AY$7:$AY$506,MATCH(ROWS($AT$7:AT163),$AT$7:$AT$506,0)),"")</f>
        <v/>
      </c>
      <c r="D163" s="413">
        <f>IFERROR(INDEX($AZ$7:$AZ$506,MATCH(ROWS($AT$7:AT163),$AT$7:$AT$506,0)),"")</f>
        <v>0</v>
      </c>
      <c r="E163" s="414" t="str">
        <f>IFERROR(INDEX($BA$7:$BA$506,MATCH(ROWS($AT$7:AT163),$AT$7:$AT$506,0)),"")</f>
        <v/>
      </c>
      <c r="F163" s="415" t="str">
        <f>IFERROR(INDEX($BB$7:$BB$506,MATCH(ROWS($AT$7:AT163),$AT$7:$AT$506,0)),"")</f>
        <v/>
      </c>
      <c r="G163" s="416" t="str">
        <f>IFERROR(INDEX($BC$7:$BC$506,MATCH(ROWS($AT$7:AT163),$AT$7:$AT$506,0)),"")</f>
        <v/>
      </c>
      <c r="H163" s="416" t="str">
        <f>IFERROR(INDEX($BD$7:$BD$506,MATCH(ROWS($AT$7:AT163),$AT$7:$AT$506,0)),"")</f>
        <v/>
      </c>
      <c r="I163" s="276"/>
      <c r="J163" s="277"/>
      <c r="K163" s="420" t="str">
        <f>IFERROR(INDEX($BE$7:$BE$506,MATCH(ROWS($AT$7:AT163),$AT$7:$AT$506,0)),"")</f>
        <v/>
      </c>
      <c r="L163" s="136"/>
      <c r="AT163">
        <f t="shared" si="8"/>
        <v>157</v>
      </c>
      <c r="AU163">
        <f>COUNTIF($AZ$7:AZ163,AZ163)</f>
        <v>157</v>
      </c>
      <c r="AV163">
        <f t="shared" si="9"/>
        <v>0</v>
      </c>
      <c r="AW163">
        <f>IF(Nut_StatusTool!A163="","",Nut_StatusTool!A163)</f>
        <v>157</v>
      </c>
      <c r="AX163" t="str">
        <f>IF(Nut_StatusTool!B163="","",Nut_StatusTool!B163)</f>
        <v/>
      </c>
      <c r="AY163" t="str">
        <f>IF(Nut_StatusTool!C163="","",Nut_StatusTool!C163)</f>
        <v/>
      </c>
      <c r="AZ163">
        <f>Nut_StatusTool!D163</f>
        <v>0</v>
      </c>
      <c r="BA163" t="str">
        <f>IF(Nut_StatusTool!E163="","",Nut_StatusTool!E163)</f>
        <v/>
      </c>
      <c r="BB163" t="str">
        <f>IF(Nut_StatusTool!F163="","",Nut_StatusTool!F163)</f>
        <v/>
      </c>
      <c r="BC163" t="str">
        <f>IF(Nut_StatusTool!G163="","",Nut_StatusTool!G163)</f>
        <v/>
      </c>
      <c r="BD163" s="430" t="str">
        <f t="shared" si="10"/>
        <v/>
      </c>
      <c r="BE163" t="str">
        <f t="shared" si="11"/>
        <v/>
      </c>
      <c r="BF163" t="str">
        <f>IF(Nut_StatusTool!I163="","",Nut_StatusTool!I163)</f>
        <v/>
      </c>
      <c r="BG163" t="str">
        <f>IF(Nut_StatusTool!J163="","",Nut_StatusTool!J163)</f>
        <v/>
      </c>
    </row>
    <row r="164" spans="1:59">
      <c r="A164" s="411">
        <f>IFERROR(INDEX($AW$7:$AW$506,MATCH(ROWS($AT$7:AT164),$AT$7:$AT$506,0)),"")</f>
        <v>158</v>
      </c>
      <c r="B164" s="412" t="str">
        <f>IFERROR(INDEX($AX$7:$AX$506,MATCH(ROWS($AT$7:AT164),$AT$7:$AT$506,0)),"")</f>
        <v/>
      </c>
      <c r="C164" s="412" t="str">
        <f>IFERROR(INDEX($AY$7:$AY$506,MATCH(ROWS($AT$7:AT164),$AT$7:$AT$506,0)),"")</f>
        <v/>
      </c>
      <c r="D164" s="413">
        <f>IFERROR(INDEX($AZ$7:$AZ$506,MATCH(ROWS($AT$7:AT164),$AT$7:$AT$506,0)),"")</f>
        <v>0</v>
      </c>
      <c r="E164" s="414" t="str">
        <f>IFERROR(INDEX($BA$7:$BA$506,MATCH(ROWS($AT$7:AT164),$AT$7:$AT$506,0)),"")</f>
        <v/>
      </c>
      <c r="F164" s="415" t="str">
        <f>IFERROR(INDEX($BB$7:$BB$506,MATCH(ROWS($AT$7:AT164),$AT$7:$AT$506,0)),"")</f>
        <v/>
      </c>
      <c r="G164" s="416" t="str">
        <f>IFERROR(INDEX($BC$7:$BC$506,MATCH(ROWS($AT$7:AT164),$AT$7:$AT$506,0)),"")</f>
        <v/>
      </c>
      <c r="H164" s="416" t="str">
        <f>IFERROR(INDEX($BD$7:$BD$506,MATCH(ROWS($AT$7:AT164),$AT$7:$AT$506,0)),"")</f>
        <v/>
      </c>
      <c r="I164" s="276"/>
      <c r="J164" s="277"/>
      <c r="K164" s="420" t="str">
        <f>IFERROR(INDEX($BE$7:$BE$506,MATCH(ROWS($AT$7:AT164),$AT$7:$AT$506,0)),"")</f>
        <v/>
      </c>
      <c r="L164" s="136"/>
      <c r="AT164">
        <f t="shared" si="8"/>
        <v>158</v>
      </c>
      <c r="AU164">
        <f>COUNTIF($AZ$7:AZ164,AZ164)</f>
        <v>158</v>
      </c>
      <c r="AV164">
        <f t="shared" si="9"/>
        <v>0</v>
      </c>
      <c r="AW164">
        <f>IF(Nut_StatusTool!A164="","",Nut_StatusTool!A164)</f>
        <v>158</v>
      </c>
      <c r="AX164" t="str">
        <f>IF(Nut_StatusTool!B164="","",Nut_StatusTool!B164)</f>
        <v/>
      </c>
      <c r="AY164" t="str">
        <f>IF(Nut_StatusTool!C164="","",Nut_StatusTool!C164)</f>
        <v/>
      </c>
      <c r="AZ164">
        <f>Nut_StatusTool!D164</f>
        <v>0</v>
      </c>
      <c r="BA164" t="str">
        <f>IF(Nut_StatusTool!E164="","",Nut_StatusTool!E164)</f>
        <v/>
      </c>
      <c r="BB164" t="str">
        <f>IF(Nut_StatusTool!F164="","",Nut_StatusTool!F164)</f>
        <v/>
      </c>
      <c r="BC164" t="str">
        <f>IF(Nut_StatusTool!G164="","",Nut_StatusTool!G164)</f>
        <v/>
      </c>
      <c r="BD164" s="430" t="str">
        <f t="shared" si="10"/>
        <v/>
      </c>
      <c r="BE164" t="str">
        <f t="shared" si="11"/>
        <v/>
      </c>
      <c r="BF164" t="str">
        <f>IF(Nut_StatusTool!I164="","",Nut_StatusTool!I164)</f>
        <v/>
      </c>
      <c r="BG164" t="str">
        <f>IF(Nut_StatusTool!J164="","",Nut_StatusTool!J164)</f>
        <v/>
      </c>
    </row>
    <row r="165" spans="1:59">
      <c r="A165" s="411">
        <f>IFERROR(INDEX($AW$7:$AW$506,MATCH(ROWS($AT$7:AT165),$AT$7:$AT$506,0)),"")</f>
        <v>159</v>
      </c>
      <c r="B165" s="412" t="str">
        <f>IFERROR(INDEX($AX$7:$AX$506,MATCH(ROWS($AT$7:AT165),$AT$7:$AT$506,0)),"")</f>
        <v/>
      </c>
      <c r="C165" s="412" t="str">
        <f>IFERROR(INDEX($AY$7:$AY$506,MATCH(ROWS($AT$7:AT165),$AT$7:$AT$506,0)),"")</f>
        <v/>
      </c>
      <c r="D165" s="413">
        <f>IFERROR(INDEX($AZ$7:$AZ$506,MATCH(ROWS($AT$7:AT165),$AT$7:$AT$506,0)),"")</f>
        <v>0</v>
      </c>
      <c r="E165" s="414" t="str">
        <f>IFERROR(INDEX($BA$7:$BA$506,MATCH(ROWS($AT$7:AT165),$AT$7:$AT$506,0)),"")</f>
        <v/>
      </c>
      <c r="F165" s="415" t="str">
        <f>IFERROR(INDEX($BB$7:$BB$506,MATCH(ROWS($AT$7:AT165),$AT$7:$AT$506,0)),"")</f>
        <v/>
      </c>
      <c r="G165" s="416" t="str">
        <f>IFERROR(INDEX($BC$7:$BC$506,MATCH(ROWS($AT$7:AT165),$AT$7:$AT$506,0)),"")</f>
        <v/>
      </c>
      <c r="H165" s="416" t="str">
        <f>IFERROR(INDEX($BD$7:$BD$506,MATCH(ROWS($AT$7:AT165),$AT$7:$AT$506,0)),"")</f>
        <v/>
      </c>
      <c r="I165" s="276"/>
      <c r="J165" s="277"/>
      <c r="K165" s="420" t="str">
        <f>IFERROR(INDEX($BE$7:$BE$506,MATCH(ROWS($AT$7:AT165),$AT$7:$AT$506,0)),"")</f>
        <v/>
      </c>
      <c r="L165" s="136"/>
      <c r="AT165">
        <f t="shared" si="8"/>
        <v>159</v>
      </c>
      <c r="AU165">
        <f>COUNTIF($AZ$7:AZ165,AZ165)</f>
        <v>159</v>
      </c>
      <c r="AV165">
        <f t="shared" si="9"/>
        <v>0</v>
      </c>
      <c r="AW165">
        <f>IF(Nut_StatusTool!A165="","",Nut_StatusTool!A165)</f>
        <v>159</v>
      </c>
      <c r="AX165" t="str">
        <f>IF(Nut_StatusTool!B165="","",Nut_StatusTool!B165)</f>
        <v/>
      </c>
      <c r="AY165" t="str">
        <f>IF(Nut_StatusTool!C165="","",Nut_StatusTool!C165)</f>
        <v/>
      </c>
      <c r="AZ165">
        <f>Nut_StatusTool!D165</f>
        <v>0</v>
      </c>
      <c r="BA165" t="str">
        <f>IF(Nut_StatusTool!E165="","",Nut_StatusTool!E165)</f>
        <v/>
      </c>
      <c r="BB165" t="str">
        <f>IF(Nut_StatusTool!F165="","",Nut_StatusTool!F165)</f>
        <v/>
      </c>
      <c r="BC165" t="str">
        <f>IF(Nut_StatusTool!G165="","",Nut_StatusTool!G165)</f>
        <v/>
      </c>
      <c r="BD165" s="430" t="str">
        <f t="shared" si="10"/>
        <v/>
      </c>
      <c r="BE165" t="str">
        <f t="shared" si="11"/>
        <v/>
      </c>
      <c r="BF165" t="str">
        <f>IF(Nut_StatusTool!I165="","",Nut_StatusTool!I165)</f>
        <v/>
      </c>
      <c r="BG165" t="str">
        <f>IF(Nut_StatusTool!J165="","",Nut_StatusTool!J165)</f>
        <v/>
      </c>
    </row>
    <row r="166" spans="1:59">
      <c r="A166" s="411">
        <f>IFERROR(INDEX($AW$7:$AW$506,MATCH(ROWS($AT$7:AT166),$AT$7:$AT$506,0)),"")</f>
        <v>160</v>
      </c>
      <c r="B166" s="412" t="str">
        <f>IFERROR(INDEX($AX$7:$AX$506,MATCH(ROWS($AT$7:AT166),$AT$7:$AT$506,0)),"")</f>
        <v/>
      </c>
      <c r="C166" s="412" t="str">
        <f>IFERROR(INDEX($AY$7:$AY$506,MATCH(ROWS($AT$7:AT166),$AT$7:$AT$506,0)),"")</f>
        <v/>
      </c>
      <c r="D166" s="413">
        <f>IFERROR(INDEX($AZ$7:$AZ$506,MATCH(ROWS($AT$7:AT166),$AT$7:$AT$506,0)),"")</f>
        <v>0</v>
      </c>
      <c r="E166" s="414" t="str">
        <f>IFERROR(INDEX($BA$7:$BA$506,MATCH(ROWS($AT$7:AT166),$AT$7:$AT$506,0)),"")</f>
        <v/>
      </c>
      <c r="F166" s="415" t="str">
        <f>IFERROR(INDEX($BB$7:$BB$506,MATCH(ROWS($AT$7:AT166),$AT$7:$AT$506,0)),"")</f>
        <v/>
      </c>
      <c r="G166" s="416" t="str">
        <f>IFERROR(INDEX($BC$7:$BC$506,MATCH(ROWS($AT$7:AT166),$AT$7:$AT$506,0)),"")</f>
        <v/>
      </c>
      <c r="H166" s="416" t="str">
        <f>IFERROR(INDEX($BD$7:$BD$506,MATCH(ROWS($AT$7:AT166),$AT$7:$AT$506,0)),"")</f>
        <v/>
      </c>
      <c r="I166" s="276"/>
      <c r="J166" s="277"/>
      <c r="K166" s="420" t="str">
        <f>IFERROR(INDEX($BE$7:$BE$506,MATCH(ROWS($AT$7:AT166),$AT$7:$AT$506,0)),"")</f>
        <v/>
      </c>
      <c r="L166" s="136"/>
      <c r="AT166">
        <f t="shared" si="8"/>
        <v>160</v>
      </c>
      <c r="AU166">
        <f>COUNTIF($AZ$7:AZ166,AZ166)</f>
        <v>160</v>
      </c>
      <c r="AV166">
        <f t="shared" si="9"/>
        <v>0</v>
      </c>
      <c r="AW166">
        <f>IF(Nut_StatusTool!A166="","",Nut_StatusTool!A166)</f>
        <v>160</v>
      </c>
      <c r="AX166" t="str">
        <f>IF(Nut_StatusTool!B166="","",Nut_StatusTool!B166)</f>
        <v/>
      </c>
      <c r="AY166" t="str">
        <f>IF(Nut_StatusTool!C166="","",Nut_StatusTool!C166)</f>
        <v/>
      </c>
      <c r="AZ166">
        <f>Nut_StatusTool!D166</f>
        <v>0</v>
      </c>
      <c r="BA166" t="str">
        <f>IF(Nut_StatusTool!E166="","",Nut_StatusTool!E166)</f>
        <v/>
      </c>
      <c r="BB166" t="str">
        <f>IF(Nut_StatusTool!F166="","",Nut_StatusTool!F166)</f>
        <v/>
      </c>
      <c r="BC166" t="str">
        <f>IF(Nut_StatusTool!G166="","",Nut_StatusTool!G166)</f>
        <v/>
      </c>
      <c r="BD166" s="430" t="str">
        <f t="shared" si="10"/>
        <v/>
      </c>
      <c r="BE166" t="str">
        <f t="shared" si="11"/>
        <v/>
      </c>
      <c r="BF166" t="str">
        <f>IF(Nut_StatusTool!I166="","",Nut_StatusTool!I166)</f>
        <v/>
      </c>
      <c r="BG166" t="str">
        <f>IF(Nut_StatusTool!J166="","",Nut_StatusTool!J166)</f>
        <v/>
      </c>
    </row>
    <row r="167" spans="1:59">
      <c r="A167" s="411">
        <f>IFERROR(INDEX($AW$7:$AW$506,MATCH(ROWS($AT$7:AT167),$AT$7:$AT$506,0)),"")</f>
        <v>161</v>
      </c>
      <c r="B167" s="412" t="str">
        <f>IFERROR(INDEX($AX$7:$AX$506,MATCH(ROWS($AT$7:AT167),$AT$7:$AT$506,0)),"")</f>
        <v/>
      </c>
      <c r="C167" s="412" t="str">
        <f>IFERROR(INDEX($AY$7:$AY$506,MATCH(ROWS($AT$7:AT167),$AT$7:$AT$506,0)),"")</f>
        <v/>
      </c>
      <c r="D167" s="413">
        <f>IFERROR(INDEX($AZ$7:$AZ$506,MATCH(ROWS($AT$7:AT167),$AT$7:$AT$506,0)),"")</f>
        <v>0</v>
      </c>
      <c r="E167" s="414" t="str">
        <f>IFERROR(INDEX($BA$7:$BA$506,MATCH(ROWS($AT$7:AT167),$AT$7:$AT$506,0)),"")</f>
        <v/>
      </c>
      <c r="F167" s="415" t="str">
        <f>IFERROR(INDEX($BB$7:$BB$506,MATCH(ROWS($AT$7:AT167),$AT$7:$AT$506,0)),"")</f>
        <v/>
      </c>
      <c r="G167" s="416" t="str">
        <f>IFERROR(INDEX($BC$7:$BC$506,MATCH(ROWS($AT$7:AT167),$AT$7:$AT$506,0)),"")</f>
        <v/>
      </c>
      <c r="H167" s="416" t="str">
        <f>IFERROR(INDEX($BD$7:$BD$506,MATCH(ROWS($AT$7:AT167),$AT$7:$AT$506,0)),"")</f>
        <v/>
      </c>
      <c r="I167" s="276"/>
      <c r="J167" s="277"/>
      <c r="K167" s="420" t="str">
        <f>IFERROR(INDEX($BE$7:$BE$506,MATCH(ROWS($AT$7:AT167),$AT$7:$AT$506,0)),"")</f>
        <v/>
      </c>
      <c r="L167" s="136"/>
      <c r="AT167">
        <f t="shared" si="8"/>
        <v>161</v>
      </c>
      <c r="AU167">
        <f>COUNTIF($AZ$7:AZ167,AZ167)</f>
        <v>161</v>
      </c>
      <c r="AV167">
        <f t="shared" si="9"/>
        <v>0</v>
      </c>
      <c r="AW167">
        <f>IF(Nut_StatusTool!A167="","",Nut_StatusTool!A167)</f>
        <v>161</v>
      </c>
      <c r="AX167" t="str">
        <f>IF(Nut_StatusTool!B167="","",Nut_StatusTool!B167)</f>
        <v/>
      </c>
      <c r="AY167" t="str">
        <f>IF(Nut_StatusTool!C167="","",Nut_StatusTool!C167)</f>
        <v/>
      </c>
      <c r="AZ167">
        <f>Nut_StatusTool!D167</f>
        <v>0</v>
      </c>
      <c r="BA167" t="str">
        <f>IF(Nut_StatusTool!E167="","",Nut_StatusTool!E167)</f>
        <v/>
      </c>
      <c r="BB167" t="str">
        <f>IF(Nut_StatusTool!F167="","",Nut_StatusTool!F167)</f>
        <v/>
      </c>
      <c r="BC167" t="str">
        <f>IF(Nut_StatusTool!G167="","",Nut_StatusTool!G167)</f>
        <v/>
      </c>
      <c r="BD167" s="430" t="str">
        <f t="shared" si="10"/>
        <v/>
      </c>
      <c r="BE167" t="str">
        <f t="shared" si="11"/>
        <v/>
      </c>
      <c r="BF167" t="str">
        <f>IF(Nut_StatusTool!I167="","",Nut_StatusTool!I167)</f>
        <v/>
      </c>
      <c r="BG167" t="str">
        <f>IF(Nut_StatusTool!J167="","",Nut_StatusTool!J167)</f>
        <v/>
      </c>
    </row>
    <row r="168" spans="1:59">
      <c r="A168" s="411">
        <f>IFERROR(INDEX($AW$7:$AW$506,MATCH(ROWS($AT$7:AT168),$AT$7:$AT$506,0)),"")</f>
        <v>162</v>
      </c>
      <c r="B168" s="412" t="str">
        <f>IFERROR(INDEX($AX$7:$AX$506,MATCH(ROWS($AT$7:AT168),$AT$7:$AT$506,0)),"")</f>
        <v/>
      </c>
      <c r="C168" s="412" t="str">
        <f>IFERROR(INDEX($AY$7:$AY$506,MATCH(ROWS($AT$7:AT168),$AT$7:$AT$506,0)),"")</f>
        <v/>
      </c>
      <c r="D168" s="413">
        <f>IFERROR(INDEX($AZ$7:$AZ$506,MATCH(ROWS($AT$7:AT168),$AT$7:$AT$506,0)),"")</f>
        <v>0</v>
      </c>
      <c r="E168" s="414" t="str">
        <f>IFERROR(INDEX($BA$7:$BA$506,MATCH(ROWS($AT$7:AT168),$AT$7:$AT$506,0)),"")</f>
        <v/>
      </c>
      <c r="F168" s="415" t="str">
        <f>IFERROR(INDEX($BB$7:$BB$506,MATCH(ROWS($AT$7:AT168),$AT$7:$AT$506,0)),"")</f>
        <v/>
      </c>
      <c r="G168" s="416" t="str">
        <f>IFERROR(INDEX($BC$7:$BC$506,MATCH(ROWS($AT$7:AT168),$AT$7:$AT$506,0)),"")</f>
        <v/>
      </c>
      <c r="H168" s="416" t="str">
        <f>IFERROR(INDEX($BD$7:$BD$506,MATCH(ROWS($AT$7:AT168),$AT$7:$AT$506,0)),"")</f>
        <v/>
      </c>
      <c r="I168" s="276"/>
      <c r="J168" s="277"/>
      <c r="K168" s="420" t="str">
        <f>IFERROR(INDEX($BE$7:$BE$506,MATCH(ROWS($AT$7:AT168),$AT$7:$AT$506,0)),"")</f>
        <v/>
      </c>
      <c r="L168" s="136"/>
      <c r="AT168">
        <f t="shared" si="8"/>
        <v>162</v>
      </c>
      <c r="AU168">
        <f>COUNTIF($AZ$7:AZ168,AZ168)</f>
        <v>162</v>
      </c>
      <c r="AV168">
        <f t="shared" si="9"/>
        <v>0</v>
      </c>
      <c r="AW168">
        <f>IF(Nut_StatusTool!A168="","",Nut_StatusTool!A168)</f>
        <v>162</v>
      </c>
      <c r="AX168" t="str">
        <f>IF(Nut_StatusTool!B168="","",Nut_StatusTool!B168)</f>
        <v/>
      </c>
      <c r="AY168" t="str">
        <f>IF(Nut_StatusTool!C168="","",Nut_StatusTool!C168)</f>
        <v/>
      </c>
      <c r="AZ168">
        <f>Nut_StatusTool!D168</f>
        <v>0</v>
      </c>
      <c r="BA168" t="str">
        <f>IF(Nut_StatusTool!E168="","",Nut_StatusTool!E168)</f>
        <v/>
      </c>
      <c r="BB168" t="str">
        <f>IF(Nut_StatusTool!F168="","",Nut_StatusTool!F168)</f>
        <v/>
      </c>
      <c r="BC168" t="str">
        <f>IF(Nut_StatusTool!G168="","",Nut_StatusTool!G168)</f>
        <v/>
      </c>
      <c r="BD168" s="430" t="str">
        <f t="shared" si="10"/>
        <v/>
      </c>
      <c r="BE168" t="str">
        <f t="shared" si="11"/>
        <v/>
      </c>
      <c r="BF168" t="str">
        <f>IF(Nut_StatusTool!I168="","",Nut_StatusTool!I168)</f>
        <v/>
      </c>
      <c r="BG168" t="str">
        <f>IF(Nut_StatusTool!J168="","",Nut_StatusTool!J168)</f>
        <v/>
      </c>
    </row>
    <row r="169" spans="1:59">
      <c r="A169" s="411">
        <f>IFERROR(INDEX($AW$7:$AW$506,MATCH(ROWS($AT$7:AT169),$AT$7:$AT$506,0)),"")</f>
        <v>163</v>
      </c>
      <c r="B169" s="412" t="str">
        <f>IFERROR(INDEX($AX$7:$AX$506,MATCH(ROWS($AT$7:AT169),$AT$7:$AT$506,0)),"")</f>
        <v/>
      </c>
      <c r="C169" s="412" t="str">
        <f>IFERROR(INDEX($AY$7:$AY$506,MATCH(ROWS($AT$7:AT169),$AT$7:$AT$506,0)),"")</f>
        <v/>
      </c>
      <c r="D169" s="413">
        <f>IFERROR(INDEX($AZ$7:$AZ$506,MATCH(ROWS($AT$7:AT169),$AT$7:$AT$506,0)),"")</f>
        <v>0</v>
      </c>
      <c r="E169" s="414" t="str">
        <f>IFERROR(INDEX($BA$7:$BA$506,MATCH(ROWS($AT$7:AT169),$AT$7:$AT$506,0)),"")</f>
        <v/>
      </c>
      <c r="F169" s="415" t="str">
        <f>IFERROR(INDEX($BB$7:$BB$506,MATCH(ROWS($AT$7:AT169),$AT$7:$AT$506,0)),"")</f>
        <v/>
      </c>
      <c r="G169" s="416" t="str">
        <f>IFERROR(INDEX($BC$7:$BC$506,MATCH(ROWS($AT$7:AT169),$AT$7:$AT$506,0)),"")</f>
        <v/>
      </c>
      <c r="H169" s="416" t="str">
        <f>IFERROR(INDEX($BD$7:$BD$506,MATCH(ROWS($AT$7:AT169),$AT$7:$AT$506,0)),"")</f>
        <v/>
      </c>
      <c r="I169" s="276"/>
      <c r="J169" s="277"/>
      <c r="K169" s="420" t="str">
        <f>IFERROR(INDEX($BE$7:$BE$506,MATCH(ROWS($AT$7:AT169),$AT$7:$AT$506,0)),"")</f>
        <v/>
      </c>
      <c r="L169" s="136"/>
      <c r="AT169">
        <f t="shared" si="8"/>
        <v>163</v>
      </c>
      <c r="AU169">
        <f>COUNTIF($AZ$7:AZ169,AZ169)</f>
        <v>163</v>
      </c>
      <c r="AV169">
        <f t="shared" si="9"/>
        <v>0</v>
      </c>
      <c r="AW169">
        <f>IF(Nut_StatusTool!A169="","",Nut_StatusTool!A169)</f>
        <v>163</v>
      </c>
      <c r="AX169" t="str">
        <f>IF(Nut_StatusTool!B169="","",Nut_StatusTool!B169)</f>
        <v/>
      </c>
      <c r="AY169" t="str">
        <f>IF(Nut_StatusTool!C169="","",Nut_StatusTool!C169)</f>
        <v/>
      </c>
      <c r="AZ169">
        <f>Nut_StatusTool!D169</f>
        <v>0</v>
      </c>
      <c r="BA169" t="str">
        <f>IF(Nut_StatusTool!E169="","",Nut_StatusTool!E169)</f>
        <v/>
      </c>
      <c r="BB169" t="str">
        <f>IF(Nut_StatusTool!F169="","",Nut_StatusTool!F169)</f>
        <v/>
      </c>
      <c r="BC169" t="str">
        <f>IF(Nut_StatusTool!G169="","",Nut_StatusTool!G169)</f>
        <v/>
      </c>
      <c r="BD169" s="430" t="str">
        <f t="shared" si="10"/>
        <v/>
      </c>
      <c r="BE169" t="str">
        <f t="shared" si="11"/>
        <v/>
      </c>
      <c r="BF169" t="str">
        <f>IF(Nut_StatusTool!I169="","",Nut_StatusTool!I169)</f>
        <v/>
      </c>
      <c r="BG169" t="str">
        <f>IF(Nut_StatusTool!J169="","",Nut_StatusTool!J169)</f>
        <v/>
      </c>
    </row>
    <row r="170" spans="1:59">
      <c r="A170" s="411">
        <f>IFERROR(INDEX($AW$7:$AW$506,MATCH(ROWS($AT$7:AT170),$AT$7:$AT$506,0)),"")</f>
        <v>164</v>
      </c>
      <c r="B170" s="412" t="str">
        <f>IFERROR(INDEX($AX$7:$AX$506,MATCH(ROWS($AT$7:AT170),$AT$7:$AT$506,0)),"")</f>
        <v/>
      </c>
      <c r="C170" s="412" t="str">
        <f>IFERROR(INDEX($AY$7:$AY$506,MATCH(ROWS($AT$7:AT170),$AT$7:$AT$506,0)),"")</f>
        <v/>
      </c>
      <c r="D170" s="413">
        <f>IFERROR(INDEX($AZ$7:$AZ$506,MATCH(ROWS($AT$7:AT170),$AT$7:$AT$506,0)),"")</f>
        <v>0</v>
      </c>
      <c r="E170" s="414" t="str">
        <f>IFERROR(INDEX($BA$7:$BA$506,MATCH(ROWS($AT$7:AT170),$AT$7:$AT$506,0)),"")</f>
        <v/>
      </c>
      <c r="F170" s="415" t="str">
        <f>IFERROR(INDEX($BB$7:$BB$506,MATCH(ROWS($AT$7:AT170),$AT$7:$AT$506,0)),"")</f>
        <v/>
      </c>
      <c r="G170" s="416" t="str">
        <f>IFERROR(INDEX($BC$7:$BC$506,MATCH(ROWS($AT$7:AT170),$AT$7:$AT$506,0)),"")</f>
        <v/>
      </c>
      <c r="H170" s="416" t="str">
        <f>IFERROR(INDEX($BD$7:$BD$506,MATCH(ROWS($AT$7:AT170),$AT$7:$AT$506,0)),"")</f>
        <v/>
      </c>
      <c r="I170" s="276"/>
      <c r="J170" s="277"/>
      <c r="K170" s="420" t="str">
        <f>IFERROR(INDEX($BE$7:$BE$506,MATCH(ROWS($AT$7:AT170),$AT$7:$AT$506,0)),"")</f>
        <v/>
      </c>
      <c r="L170" s="136"/>
      <c r="AT170">
        <f t="shared" si="8"/>
        <v>164</v>
      </c>
      <c r="AU170">
        <f>COUNTIF($AZ$7:AZ170,AZ170)</f>
        <v>164</v>
      </c>
      <c r="AV170">
        <f t="shared" si="9"/>
        <v>0</v>
      </c>
      <c r="AW170">
        <f>IF(Nut_StatusTool!A170="","",Nut_StatusTool!A170)</f>
        <v>164</v>
      </c>
      <c r="AX170" t="str">
        <f>IF(Nut_StatusTool!B170="","",Nut_StatusTool!B170)</f>
        <v/>
      </c>
      <c r="AY170" t="str">
        <f>IF(Nut_StatusTool!C170="","",Nut_StatusTool!C170)</f>
        <v/>
      </c>
      <c r="AZ170">
        <f>Nut_StatusTool!D170</f>
        <v>0</v>
      </c>
      <c r="BA170" t="str">
        <f>IF(Nut_StatusTool!E170="","",Nut_StatusTool!E170)</f>
        <v/>
      </c>
      <c r="BB170" t="str">
        <f>IF(Nut_StatusTool!F170="","",Nut_StatusTool!F170)</f>
        <v/>
      </c>
      <c r="BC170" t="str">
        <f>IF(Nut_StatusTool!G170="","",Nut_StatusTool!G170)</f>
        <v/>
      </c>
      <c r="BD170" s="430" t="str">
        <f t="shared" si="10"/>
        <v/>
      </c>
      <c r="BE170" t="str">
        <f t="shared" si="11"/>
        <v/>
      </c>
      <c r="BF170" t="str">
        <f>IF(Nut_StatusTool!I170="","",Nut_StatusTool!I170)</f>
        <v/>
      </c>
      <c r="BG170" t="str">
        <f>IF(Nut_StatusTool!J170="","",Nut_StatusTool!J170)</f>
        <v/>
      </c>
    </row>
    <row r="171" spans="1:59">
      <c r="A171" s="411">
        <f>IFERROR(INDEX($AW$7:$AW$506,MATCH(ROWS($AT$7:AT171),$AT$7:$AT$506,0)),"")</f>
        <v>165</v>
      </c>
      <c r="B171" s="412" t="str">
        <f>IFERROR(INDEX($AX$7:$AX$506,MATCH(ROWS($AT$7:AT171),$AT$7:$AT$506,0)),"")</f>
        <v/>
      </c>
      <c r="C171" s="412" t="str">
        <f>IFERROR(INDEX($AY$7:$AY$506,MATCH(ROWS($AT$7:AT171),$AT$7:$AT$506,0)),"")</f>
        <v/>
      </c>
      <c r="D171" s="413">
        <f>IFERROR(INDEX($AZ$7:$AZ$506,MATCH(ROWS($AT$7:AT171),$AT$7:$AT$506,0)),"")</f>
        <v>0</v>
      </c>
      <c r="E171" s="414" t="str">
        <f>IFERROR(INDEX($BA$7:$BA$506,MATCH(ROWS($AT$7:AT171),$AT$7:$AT$506,0)),"")</f>
        <v/>
      </c>
      <c r="F171" s="415" t="str">
        <f>IFERROR(INDEX($BB$7:$BB$506,MATCH(ROWS($AT$7:AT171),$AT$7:$AT$506,0)),"")</f>
        <v/>
      </c>
      <c r="G171" s="416" t="str">
        <f>IFERROR(INDEX($BC$7:$BC$506,MATCH(ROWS($AT$7:AT171),$AT$7:$AT$506,0)),"")</f>
        <v/>
      </c>
      <c r="H171" s="416" t="str">
        <f>IFERROR(INDEX($BD$7:$BD$506,MATCH(ROWS($AT$7:AT171),$AT$7:$AT$506,0)),"")</f>
        <v/>
      </c>
      <c r="I171" s="276"/>
      <c r="J171" s="277"/>
      <c r="K171" s="420" t="str">
        <f>IFERROR(INDEX($BE$7:$BE$506,MATCH(ROWS($AT$7:AT171),$AT$7:$AT$506,0)),"")</f>
        <v/>
      </c>
      <c r="L171" s="136"/>
      <c r="AT171">
        <f t="shared" si="8"/>
        <v>165</v>
      </c>
      <c r="AU171">
        <f>COUNTIF($AZ$7:AZ171,AZ171)</f>
        <v>165</v>
      </c>
      <c r="AV171">
        <f t="shared" si="9"/>
        <v>0</v>
      </c>
      <c r="AW171">
        <f>IF(Nut_StatusTool!A171="","",Nut_StatusTool!A171)</f>
        <v>165</v>
      </c>
      <c r="AX171" t="str">
        <f>IF(Nut_StatusTool!B171="","",Nut_StatusTool!B171)</f>
        <v/>
      </c>
      <c r="AY171" t="str">
        <f>IF(Nut_StatusTool!C171="","",Nut_StatusTool!C171)</f>
        <v/>
      </c>
      <c r="AZ171">
        <f>Nut_StatusTool!D171</f>
        <v>0</v>
      </c>
      <c r="BA171" t="str">
        <f>IF(Nut_StatusTool!E171="","",Nut_StatusTool!E171)</f>
        <v/>
      </c>
      <c r="BB171" t="str">
        <f>IF(Nut_StatusTool!F171="","",Nut_StatusTool!F171)</f>
        <v/>
      </c>
      <c r="BC171" t="str">
        <f>IF(Nut_StatusTool!G171="","",Nut_StatusTool!G171)</f>
        <v/>
      </c>
      <c r="BD171" s="430" t="str">
        <f t="shared" si="10"/>
        <v/>
      </c>
      <c r="BE171" t="str">
        <f t="shared" si="11"/>
        <v/>
      </c>
      <c r="BF171" t="str">
        <f>IF(Nut_StatusTool!I171="","",Nut_StatusTool!I171)</f>
        <v/>
      </c>
      <c r="BG171" t="str">
        <f>IF(Nut_StatusTool!J171="","",Nut_StatusTool!J171)</f>
        <v/>
      </c>
    </row>
    <row r="172" spans="1:59">
      <c r="A172" s="411">
        <f>IFERROR(INDEX($AW$7:$AW$506,MATCH(ROWS($AT$7:AT172),$AT$7:$AT$506,0)),"")</f>
        <v>166</v>
      </c>
      <c r="B172" s="412" t="str">
        <f>IFERROR(INDEX($AX$7:$AX$506,MATCH(ROWS($AT$7:AT172),$AT$7:$AT$506,0)),"")</f>
        <v/>
      </c>
      <c r="C172" s="412" t="str">
        <f>IFERROR(INDEX($AY$7:$AY$506,MATCH(ROWS($AT$7:AT172),$AT$7:$AT$506,0)),"")</f>
        <v/>
      </c>
      <c r="D172" s="413">
        <f>IFERROR(INDEX($AZ$7:$AZ$506,MATCH(ROWS($AT$7:AT172),$AT$7:$AT$506,0)),"")</f>
        <v>0</v>
      </c>
      <c r="E172" s="414" t="str">
        <f>IFERROR(INDEX($BA$7:$BA$506,MATCH(ROWS($AT$7:AT172),$AT$7:$AT$506,0)),"")</f>
        <v/>
      </c>
      <c r="F172" s="415" t="str">
        <f>IFERROR(INDEX($BB$7:$BB$506,MATCH(ROWS($AT$7:AT172),$AT$7:$AT$506,0)),"")</f>
        <v/>
      </c>
      <c r="G172" s="416" t="str">
        <f>IFERROR(INDEX($BC$7:$BC$506,MATCH(ROWS($AT$7:AT172),$AT$7:$AT$506,0)),"")</f>
        <v/>
      </c>
      <c r="H172" s="416" t="str">
        <f>IFERROR(INDEX($BD$7:$BD$506,MATCH(ROWS($AT$7:AT172),$AT$7:$AT$506,0)),"")</f>
        <v/>
      </c>
      <c r="I172" s="276"/>
      <c r="J172" s="277"/>
      <c r="K172" s="420" t="str">
        <f>IFERROR(INDEX($BE$7:$BE$506,MATCH(ROWS($AT$7:AT172),$AT$7:$AT$506,0)),"")</f>
        <v/>
      </c>
      <c r="L172" s="136"/>
      <c r="AT172">
        <f t="shared" si="8"/>
        <v>166</v>
      </c>
      <c r="AU172">
        <f>COUNTIF($AZ$7:AZ172,AZ172)</f>
        <v>166</v>
      </c>
      <c r="AV172">
        <f t="shared" si="9"/>
        <v>0</v>
      </c>
      <c r="AW172">
        <f>IF(Nut_StatusTool!A172="","",Nut_StatusTool!A172)</f>
        <v>166</v>
      </c>
      <c r="AX172" t="str">
        <f>IF(Nut_StatusTool!B172="","",Nut_StatusTool!B172)</f>
        <v/>
      </c>
      <c r="AY172" t="str">
        <f>IF(Nut_StatusTool!C172="","",Nut_StatusTool!C172)</f>
        <v/>
      </c>
      <c r="AZ172">
        <f>Nut_StatusTool!D172</f>
        <v>0</v>
      </c>
      <c r="BA172" t="str">
        <f>IF(Nut_StatusTool!E172="","",Nut_StatusTool!E172)</f>
        <v/>
      </c>
      <c r="BB172" t="str">
        <f>IF(Nut_StatusTool!F172="","",Nut_StatusTool!F172)</f>
        <v/>
      </c>
      <c r="BC172" t="str">
        <f>IF(Nut_StatusTool!G172="","",Nut_StatusTool!G172)</f>
        <v/>
      </c>
      <c r="BD172" s="430" t="str">
        <f t="shared" si="10"/>
        <v/>
      </c>
      <c r="BE172" t="str">
        <f t="shared" si="11"/>
        <v/>
      </c>
      <c r="BF172" t="str">
        <f>IF(Nut_StatusTool!I172="","",Nut_StatusTool!I172)</f>
        <v/>
      </c>
      <c r="BG172" t="str">
        <f>IF(Nut_StatusTool!J172="","",Nut_StatusTool!J172)</f>
        <v/>
      </c>
    </row>
    <row r="173" spans="1:59">
      <c r="A173" s="411">
        <f>IFERROR(INDEX($AW$7:$AW$506,MATCH(ROWS($AT$7:AT173),$AT$7:$AT$506,0)),"")</f>
        <v>167</v>
      </c>
      <c r="B173" s="412" t="str">
        <f>IFERROR(INDEX($AX$7:$AX$506,MATCH(ROWS($AT$7:AT173),$AT$7:$AT$506,0)),"")</f>
        <v/>
      </c>
      <c r="C173" s="412" t="str">
        <f>IFERROR(INDEX($AY$7:$AY$506,MATCH(ROWS($AT$7:AT173),$AT$7:$AT$506,0)),"")</f>
        <v/>
      </c>
      <c r="D173" s="413">
        <f>IFERROR(INDEX($AZ$7:$AZ$506,MATCH(ROWS($AT$7:AT173),$AT$7:$AT$506,0)),"")</f>
        <v>0</v>
      </c>
      <c r="E173" s="414" t="str">
        <f>IFERROR(INDEX($BA$7:$BA$506,MATCH(ROWS($AT$7:AT173),$AT$7:$AT$506,0)),"")</f>
        <v/>
      </c>
      <c r="F173" s="415" t="str">
        <f>IFERROR(INDEX($BB$7:$BB$506,MATCH(ROWS($AT$7:AT173),$AT$7:$AT$506,0)),"")</f>
        <v/>
      </c>
      <c r="G173" s="416" t="str">
        <f>IFERROR(INDEX($BC$7:$BC$506,MATCH(ROWS($AT$7:AT173),$AT$7:$AT$506,0)),"")</f>
        <v/>
      </c>
      <c r="H173" s="416" t="str">
        <f>IFERROR(INDEX($BD$7:$BD$506,MATCH(ROWS($AT$7:AT173),$AT$7:$AT$506,0)),"")</f>
        <v/>
      </c>
      <c r="I173" s="276"/>
      <c r="J173" s="277"/>
      <c r="K173" s="420" t="str">
        <f>IFERROR(INDEX($BE$7:$BE$506,MATCH(ROWS($AT$7:AT173),$AT$7:$AT$506,0)),"")</f>
        <v/>
      </c>
      <c r="L173" s="136"/>
      <c r="AT173">
        <f t="shared" si="8"/>
        <v>167</v>
      </c>
      <c r="AU173">
        <f>COUNTIF($AZ$7:AZ173,AZ173)</f>
        <v>167</v>
      </c>
      <c r="AV173">
        <f t="shared" si="9"/>
        <v>0</v>
      </c>
      <c r="AW173">
        <f>IF(Nut_StatusTool!A173="","",Nut_StatusTool!A173)</f>
        <v>167</v>
      </c>
      <c r="AX173" t="str">
        <f>IF(Nut_StatusTool!B173="","",Nut_StatusTool!B173)</f>
        <v/>
      </c>
      <c r="AY173" t="str">
        <f>IF(Nut_StatusTool!C173="","",Nut_StatusTool!C173)</f>
        <v/>
      </c>
      <c r="AZ173">
        <f>Nut_StatusTool!D173</f>
        <v>0</v>
      </c>
      <c r="BA173" t="str">
        <f>IF(Nut_StatusTool!E173="","",Nut_StatusTool!E173)</f>
        <v/>
      </c>
      <c r="BB173" t="str">
        <f>IF(Nut_StatusTool!F173="","",Nut_StatusTool!F173)</f>
        <v/>
      </c>
      <c r="BC173" t="str">
        <f>IF(Nut_StatusTool!G173="","",Nut_StatusTool!G173)</f>
        <v/>
      </c>
      <c r="BD173" s="430" t="str">
        <f t="shared" si="10"/>
        <v/>
      </c>
      <c r="BE173" t="str">
        <f t="shared" si="11"/>
        <v/>
      </c>
      <c r="BF173" t="str">
        <f>IF(Nut_StatusTool!I173="","",Nut_StatusTool!I173)</f>
        <v/>
      </c>
      <c r="BG173" t="str">
        <f>IF(Nut_StatusTool!J173="","",Nut_StatusTool!J173)</f>
        <v/>
      </c>
    </row>
    <row r="174" spans="1:59">
      <c r="A174" s="411">
        <f>IFERROR(INDEX($AW$7:$AW$506,MATCH(ROWS($AT$7:AT174),$AT$7:$AT$506,0)),"")</f>
        <v>168</v>
      </c>
      <c r="B174" s="412" t="str">
        <f>IFERROR(INDEX($AX$7:$AX$506,MATCH(ROWS($AT$7:AT174),$AT$7:$AT$506,0)),"")</f>
        <v/>
      </c>
      <c r="C174" s="412" t="str">
        <f>IFERROR(INDEX($AY$7:$AY$506,MATCH(ROWS($AT$7:AT174),$AT$7:$AT$506,0)),"")</f>
        <v/>
      </c>
      <c r="D174" s="413">
        <f>IFERROR(INDEX($AZ$7:$AZ$506,MATCH(ROWS($AT$7:AT174),$AT$7:$AT$506,0)),"")</f>
        <v>0</v>
      </c>
      <c r="E174" s="414" t="str">
        <f>IFERROR(INDEX($BA$7:$BA$506,MATCH(ROWS($AT$7:AT174),$AT$7:$AT$506,0)),"")</f>
        <v/>
      </c>
      <c r="F174" s="415" t="str">
        <f>IFERROR(INDEX($BB$7:$BB$506,MATCH(ROWS($AT$7:AT174),$AT$7:$AT$506,0)),"")</f>
        <v/>
      </c>
      <c r="G174" s="416" t="str">
        <f>IFERROR(INDEX($BC$7:$BC$506,MATCH(ROWS($AT$7:AT174),$AT$7:$AT$506,0)),"")</f>
        <v/>
      </c>
      <c r="H174" s="416" t="str">
        <f>IFERROR(INDEX($BD$7:$BD$506,MATCH(ROWS($AT$7:AT174),$AT$7:$AT$506,0)),"")</f>
        <v/>
      </c>
      <c r="I174" s="276"/>
      <c r="J174" s="277"/>
      <c r="K174" s="420" t="str">
        <f>IFERROR(INDEX($BE$7:$BE$506,MATCH(ROWS($AT$7:AT174),$AT$7:$AT$506,0)),"")</f>
        <v/>
      </c>
      <c r="L174" s="136"/>
      <c r="AT174">
        <f t="shared" si="8"/>
        <v>168</v>
      </c>
      <c r="AU174">
        <f>COUNTIF($AZ$7:AZ174,AZ174)</f>
        <v>168</v>
      </c>
      <c r="AV174">
        <f t="shared" si="9"/>
        <v>0</v>
      </c>
      <c r="AW174">
        <f>IF(Nut_StatusTool!A174="","",Nut_StatusTool!A174)</f>
        <v>168</v>
      </c>
      <c r="AX174" t="str">
        <f>IF(Nut_StatusTool!B174="","",Nut_StatusTool!B174)</f>
        <v/>
      </c>
      <c r="AY174" t="str">
        <f>IF(Nut_StatusTool!C174="","",Nut_StatusTool!C174)</f>
        <v/>
      </c>
      <c r="AZ174">
        <f>Nut_StatusTool!D174</f>
        <v>0</v>
      </c>
      <c r="BA174" t="str">
        <f>IF(Nut_StatusTool!E174="","",Nut_StatusTool!E174)</f>
        <v/>
      </c>
      <c r="BB174" t="str">
        <f>IF(Nut_StatusTool!F174="","",Nut_StatusTool!F174)</f>
        <v/>
      </c>
      <c r="BC174" t="str">
        <f>IF(Nut_StatusTool!G174="","",Nut_StatusTool!G174)</f>
        <v/>
      </c>
      <c r="BD174" s="430" t="str">
        <f t="shared" si="10"/>
        <v/>
      </c>
      <c r="BE174" t="str">
        <f t="shared" si="11"/>
        <v/>
      </c>
      <c r="BF174" t="str">
        <f>IF(Nut_StatusTool!I174="","",Nut_StatusTool!I174)</f>
        <v/>
      </c>
      <c r="BG174" t="str">
        <f>IF(Nut_StatusTool!J174="","",Nut_StatusTool!J174)</f>
        <v/>
      </c>
    </row>
    <row r="175" spans="1:59">
      <c r="A175" s="411">
        <f>IFERROR(INDEX($AW$7:$AW$506,MATCH(ROWS($AT$7:AT175),$AT$7:$AT$506,0)),"")</f>
        <v>169</v>
      </c>
      <c r="B175" s="412" t="str">
        <f>IFERROR(INDEX($AX$7:$AX$506,MATCH(ROWS($AT$7:AT175),$AT$7:$AT$506,0)),"")</f>
        <v/>
      </c>
      <c r="C175" s="412" t="str">
        <f>IFERROR(INDEX($AY$7:$AY$506,MATCH(ROWS($AT$7:AT175),$AT$7:$AT$506,0)),"")</f>
        <v/>
      </c>
      <c r="D175" s="413">
        <f>IFERROR(INDEX($AZ$7:$AZ$506,MATCH(ROWS($AT$7:AT175),$AT$7:$AT$506,0)),"")</f>
        <v>0</v>
      </c>
      <c r="E175" s="414" t="str">
        <f>IFERROR(INDEX($BA$7:$BA$506,MATCH(ROWS($AT$7:AT175),$AT$7:$AT$506,0)),"")</f>
        <v/>
      </c>
      <c r="F175" s="415" t="str">
        <f>IFERROR(INDEX($BB$7:$BB$506,MATCH(ROWS($AT$7:AT175),$AT$7:$AT$506,0)),"")</f>
        <v/>
      </c>
      <c r="G175" s="416" t="str">
        <f>IFERROR(INDEX($BC$7:$BC$506,MATCH(ROWS($AT$7:AT175),$AT$7:$AT$506,0)),"")</f>
        <v/>
      </c>
      <c r="H175" s="416" t="str">
        <f>IFERROR(INDEX($BD$7:$BD$506,MATCH(ROWS($AT$7:AT175),$AT$7:$AT$506,0)),"")</f>
        <v/>
      </c>
      <c r="I175" s="276"/>
      <c r="J175" s="277"/>
      <c r="K175" s="420" t="str">
        <f>IFERROR(INDEX($BE$7:$BE$506,MATCH(ROWS($AT$7:AT175),$AT$7:$AT$506,0)),"")</f>
        <v/>
      </c>
      <c r="L175" s="136"/>
      <c r="AT175">
        <f t="shared" si="8"/>
        <v>169</v>
      </c>
      <c r="AU175">
        <f>COUNTIF($AZ$7:AZ175,AZ175)</f>
        <v>169</v>
      </c>
      <c r="AV175">
        <f t="shared" si="9"/>
        <v>0</v>
      </c>
      <c r="AW175">
        <f>IF(Nut_StatusTool!A175="","",Nut_StatusTool!A175)</f>
        <v>169</v>
      </c>
      <c r="AX175" t="str">
        <f>IF(Nut_StatusTool!B175="","",Nut_StatusTool!B175)</f>
        <v/>
      </c>
      <c r="AY175" t="str">
        <f>IF(Nut_StatusTool!C175="","",Nut_StatusTool!C175)</f>
        <v/>
      </c>
      <c r="AZ175">
        <f>Nut_StatusTool!D175</f>
        <v>0</v>
      </c>
      <c r="BA175" t="str">
        <f>IF(Nut_StatusTool!E175="","",Nut_StatusTool!E175)</f>
        <v/>
      </c>
      <c r="BB175" t="str">
        <f>IF(Nut_StatusTool!F175="","",Nut_StatusTool!F175)</f>
        <v/>
      </c>
      <c r="BC175" t="str">
        <f>IF(Nut_StatusTool!G175="","",Nut_StatusTool!G175)</f>
        <v/>
      </c>
      <c r="BD175" s="430" t="str">
        <f t="shared" si="10"/>
        <v/>
      </c>
      <c r="BE175" t="str">
        <f t="shared" si="11"/>
        <v/>
      </c>
      <c r="BF175" t="str">
        <f>IF(Nut_StatusTool!I175="","",Nut_StatusTool!I175)</f>
        <v/>
      </c>
      <c r="BG175" t="str">
        <f>IF(Nut_StatusTool!J175="","",Nut_StatusTool!J175)</f>
        <v/>
      </c>
    </row>
    <row r="176" spans="1:59">
      <c r="A176" s="411">
        <f>IFERROR(INDEX($AW$7:$AW$506,MATCH(ROWS($AT$7:AT176),$AT$7:$AT$506,0)),"")</f>
        <v>170</v>
      </c>
      <c r="B176" s="412" t="str">
        <f>IFERROR(INDEX($AX$7:$AX$506,MATCH(ROWS($AT$7:AT176),$AT$7:$AT$506,0)),"")</f>
        <v/>
      </c>
      <c r="C176" s="412" t="str">
        <f>IFERROR(INDEX($AY$7:$AY$506,MATCH(ROWS($AT$7:AT176),$AT$7:$AT$506,0)),"")</f>
        <v/>
      </c>
      <c r="D176" s="413">
        <f>IFERROR(INDEX($AZ$7:$AZ$506,MATCH(ROWS($AT$7:AT176),$AT$7:$AT$506,0)),"")</f>
        <v>0</v>
      </c>
      <c r="E176" s="414" t="str">
        <f>IFERROR(INDEX($BA$7:$BA$506,MATCH(ROWS($AT$7:AT176),$AT$7:$AT$506,0)),"")</f>
        <v/>
      </c>
      <c r="F176" s="415" t="str">
        <f>IFERROR(INDEX($BB$7:$BB$506,MATCH(ROWS($AT$7:AT176),$AT$7:$AT$506,0)),"")</f>
        <v/>
      </c>
      <c r="G176" s="416" t="str">
        <f>IFERROR(INDEX($BC$7:$BC$506,MATCH(ROWS($AT$7:AT176),$AT$7:$AT$506,0)),"")</f>
        <v/>
      </c>
      <c r="H176" s="416" t="str">
        <f>IFERROR(INDEX($BD$7:$BD$506,MATCH(ROWS($AT$7:AT176),$AT$7:$AT$506,0)),"")</f>
        <v/>
      </c>
      <c r="I176" s="276"/>
      <c r="J176" s="277"/>
      <c r="K176" s="420" t="str">
        <f>IFERROR(INDEX($BE$7:$BE$506,MATCH(ROWS($AT$7:AT176),$AT$7:$AT$506,0)),"")</f>
        <v/>
      </c>
      <c r="L176" s="136"/>
      <c r="AT176">
        <f t="shared" si="8"/>
        <v>170</v>
      </c>
      <c r="AU176">
        <f>COUNTIF($AZ$7:AZ176,AZ176)</f>
        <v>170</v>
      </c>
      <c r="AV176">
        <f t="shared" si="9"/>
        <v>0</v>
      </c>
      <c r="AW176">
        <f>IF(Nut_StatusTool!A176="","",Nut_StatusTool!A176)</f>
        <v>170</v>
      </c>
      <c r="AX176" t="str">
        <f>IF(Nut_StatusTool!B176="","",Nut_StatusTool!B176)</f>
        <v/>
      </c>
      <c r="AY176" t="str">
        <f>IF(Nut_StatusTool!C176="","",Nut_StatusTool!C176)</f>
        <v/>
      </c>
      <c r="AZ176">
        <f>Nut_StatusTool!D176</f>
        <v>0</v>
      </c>
      <c r="BA176" t="str">
        <f>IF(Nut_StatusTool!E176="","",Nut_StatusTool!E176)</f>
        <v/>
      </c>
      <c r="BB176" t="str">
        <f>IF(Nut_StatusTool!F176="","",Nut_StatusTool!F176)</f>
        <v/>
      </c>
      <c r="BC176" t="str">
        <f>IF(Nut_StatusTool!G176="","",Nut_StatusTool!G176)</f>
        <v/>
      </c>
      <c r="BD176" s="430" t="str">
        <f t="shared" si="10"/>
        <v/>
      </c>
      <c r="BE176" t="str">
        <f t="shared" si="11"/>
        <v/>
      </c>
      <c r="BF176" t="str">
        <f>IF(Nut_StatusTool!I176="","",Nut_StatusTool!I176)</f>
        <v/>
      </c>
      <c r="BG176" t="str">
        <f>IF(Nut_StatusTool!J176="","",Nut_StatusTool!J176)</f>
        <v/>
      </c>
    </row>
    <row r="177" spans="1:59">
      <c r="A177" s="411">
        <f>IFERROR(INDEX($AW$7:$AW$506,MATCH(ROWS($AT$7:AT177),$AT$7:$AT$506,0)),"")</f>
        <v>171</v>
      </c>
      <c r="B177" s="412" t="str">
        <f>IFERROR(INDEX($AX$7:$AX$506,MATCH(ROWS($AT$7:AT177),$AT$7:$AT$506,0)),"")</f>
        <v/>
      </c>
      <c r="C177" s="412" t="str">
        <f>IFERROR(INDEX($AY$7:$AY$506,MATCH(ROWS($AT$7:AT177),$AT$7:$AT$506,0)),"")</f>
        <v/>
      </c>
      <c r="D177" s="413">
        <f>IFERROR(INDEX($AZ$7:$AZ$506,MATCH(ROWS($AT$7:AT177),$AT$7:$AT$506,0)),"")</f>
        <v>0</v>
      </c>
      <c r="E177" s="414" t="str">
        <f>IFERROR(INDEX($BA$7:$BA$506,MATCH(ROWS($AT$7:AT177),$AT$7:$AT$506,0)),"")</f>
        <v/>
      </c>
      <c r="F177" s="415" t="str">
        <f>IFERROR(INDEX($BB$7:$BB$506,MATCH(ROWS($AT$7:AT177),$AT$7:$AT$506,0)),"")</f>
        <v/>
      </c>
      <c r="G177" s="416" t="str">
        <f>IFERROR(INDEX($BC$7:$BC$506,MATCH(ROWS($AT$7:AT177),$AT$7:$AT$506,0)),"")</f>
        <v/>
      </c>
      <c r="H177" s="416" t="str">
        <f>IFERROR(INDEX($BD$7:$BD$506,MATCH(ROWS($AT$7:AT177),$AT$7:$AT$506,0)),"")</f>
        <v/>
      </c>
      <c r="I177" s="276"/>
      <c r="J177" s="277"/>
      <c r="K177" s="420" t="str">
        <f>IFERROR(INDEX($BE$7:$BE$506,MATCH(ROWS($AT$7:AT177),$AT$7:$AT$506,0)),"")</f>
        <v/>
      </c>
      <c r="L177" s="136"/>
      <c r="AT177">
        <f t="shared" si="8"/>
        <v>171</v>
      </c>
      <c r="AU177">
        <f>COUNTIF($AZ$7:AZ177,AZ177)</f>
        <v>171</v>
      </c>
      <c r="AV177">
        <f t="shared" si="9"/>
        <v>0</v>
      </c>
      <c r="AW177">
        <f>IF(Nut_StatusTool!A177="","",Nut_StatusTool!A177)</f>
        <v>171</v>
      </c>
      <c r="AX177" t="str">
        <f>IF(Nut_StatusTool!B177="","",Nut_StatusTool!B177)</f>
        <v/>
      </c>
      <c r="AY177" t="str">
        <f>IF(Nut_StatusTool!C177="","",Nut_StatusTool!C177)</f>
        <v/>
      </c>
      <c r="AZ177">
        <f>Nut_StatusTool!D177</f>
        <v>0</v>
      </c>
      <c r="BA177" t="str">
        <f>IF(Nut_StatusTool!E177="","",Nut_StatusTool!E177)</f>
        <v/>
      </c>
      <c r="BB177" t="str">
        <f>IF(Nut_StatusTool!F177="","",Nut_StatusTool!F177)</f>
        <v/>
      </c>
      <c r="BC177" t="str">
        <f>IF(Nut_StatusTool!G177="","",Nut_StatusTool!G177)</f>
        <v/>
      </c>
      <c r="BD177" s="430" t="str">
        <f t="shared" si="10"/>
        <v/>
      </c>
      <c r="BE177" t="str">
        <f t="shared" si="11"/>
        <v/>
      </c>
      <c r="BF177" t="str">
        <f>IF(Nut_StatusTool!I177="","",Nut_StatusTool!I177)</f>
        <v/>
      </c>
      <c r="BG177" t="str">
        <f>IF(Nut_StatusTool!J177="","",Nut_StatusTool!J177)</f>
        <v/>
      </c>
    </row>
    <row r="178" spans="1:59">
      <c r="A178" s="411">
        <f>IFERROR(INDEX($AW$7:$AW$506,MATCH(ROWS($AT$7:AT178),$AT$7:$AT$506,0)),"")</f>
        <v>172</v>
      </c>
      <c r="B178" s="412" t="str">
        <f>IFERROR(INDEX($AX$7:$AX$506,MATCH(ROWS($AT$7:AT178),$AT$7:$AT$506,0)),"")</f>
        <v/>
      </c>
      <c r="C178" s="412" t="str">
        <f>IFERROR(INDEX($AY$7:$AY$506,MATCH(ROWS($AT$7:AT178),$AT$7:$AT$506,0)),"")</f>
        <v/>
      </c>
      <c r="D178" s="413">
        <f>IFERROR(INDEX($AZ$7:$AZ$506,MATCH(ROWS($AT$7:AT178),$AT$7:$AT$506,0)),"")</f>
        <v>0</v>
      </c>
      <c r="E178" s="414" t="str">
        <f>IFERROR(INDEX($BA$7:$BA$506,MATCH(ROWS($AT$7:AT178),$AT$7:$AT$506,0)),"")</f>
        <v/>
      </c>
      <c r="F178" s="415" t="str">
        <f>IFERROR(INDEX($BB$7:$BB$506,MATCH(ROWS($AT$7:AT178),$AT$7:$AT$506,0)),"")</f>
        <v/>
      </c>
      <c r="G178" s="416" t="str">
        <f>IFERROR(INDEX($BC$7:$BC$506,MATCH(ROWS($AT$7:AT178),$AT$7:$AT$506,0)),"")</f>
        <v/>
      </c>
      <c r="H178" s="416" t="str">
        <f>IFERROR(INDEX($BD$7:$BD$506,MATCH(ROWS($AT$7:AT178),$AT$7:$AT$506,0)),"")</f>
        <v/>
      </c>
      <c r="I178" s="276"/>
      <c r="J178" s="277"/>
      <c r="K178" s="420" t="str">
        <f>IFERROR(INDEX($BE$7:$BE$506,MATCH(ROWS($AT$7:AT178),$AT$7:$AT$506,0)),"")</f>
        <v/>
      </c>
      <c r="L178" s="136"/>
      <c r="AT178">
        <f t="shared" si="8"/>
        <v>172</v>
      </c>
      <c r="AU178">
        <f>COUNTIF($AZ$7:AZ178,AZ178)</f>
        <v>172</v>
      </c>
      <c r="AV178">
        <f t="shared" si="9"/>
        <v>0</v>
      </c>
      <c r="AW178">
        <f>IF(Nut_StatusTool!A178="","",Nut_StatusTool!A178)</f>
        <v>172</v>
      </c>
      <c r="AX178" t="str">
        <f>IF(Nut_StatusTool!B178="","",Nut_StatusTool!B178)</f>
        <v/>
      </c>
      <c r="AY178" t="str">
        <f>IF(Nut_StatusTool!C178="","",Nut_StatusTool!C178)</f>
        <v/>
      </c>
      <c r="AZ178">
        <f>Nut_StatusTool!D178</f>
        <v>0</v>
      </c>
      <c r="BA178" t="str">
        <f>IF(Nut_StatusTool!E178="","",Nut_StatusTool!E178)</f>
        <v/>
      </c>
      <c r="BB178" t="str">
        <f>IF(Nut_StatusTool!F178="","",Nut_StatusTool!F178)</f>
        <v/>
      </c>
      <c r="BC178" t="str">
        <f>IF(Nut_StatusTool!G178="","",Nut_StatusTool!G178)</f>
        <v/>
      </c>
      <c r="BD178" s="430" t="str">
        <f t="shared" si="10"/>
        <v/>
      </c>
      <c r="BE178" t="str">
        <f t="shared" si="11"/>
        <v/>
      </c>
      <c r="BF178" t="str">
        <f>IF(Nut_StatusTool!I178="","",Nut_StatusTool!I178)</f>
        <v/>
      </c>
      <c r="BG178" t="str">
        <f>IF(Nut_StatusTool!J178="","",Nut_StatusTool!J178)</f>
        <v/>
      </c>
    </row>
    <row r="179" spans="1:59">
      <c r="A179" s="411">
        <f>IFERROR(INDEX($AW$7:$AW$506,MATCH(ROWS($AT$7:AT179),$AT$7:$AT$506,0)),"")</f>
        <v>173</v>
      </c>
      <c r="B179" s="412" t="str">
        <f>IFERROR(INDEX($AX$7:$AX$506,MATCH(ROWS($AT$7:AT179),$AT$7:$AT$506,0)),"")</f>
        <v/>
      </c>
      <c r="C179" s="412" t="str">
        <f>IFERROR(INDEX($AY$7:$AY$506,MATCH(ROWS($AT$7:AT179),$AT$7:$AT$506,0)),"")</f>
        <v/>
      </c>
      <c r="D179" s="413">
        <f>IFERROR(INDEX($AZ$7:$AZ$506,MATCH(ROWS($AT$7:AT179),$AT$7:$AT$506,0)),"")</f>
        <v>0</v>
      </c>
      <c r="E179" s="414" t="str">
        <f>IFERROR(INDEX($BA$7:$BA$506,MATCH(ROWS($AT$7:AT179),$AT$7:$AT$506,0)),"")</f>
        <v/>
      </c>
      <c r="F179" s="415" t="str">
        <f>IFERROR(INDEX($BB$7:$BB$506,MATCH(ROWS($AT$7:AT179),$AT$7:$AT$506,0)),"")</f>
        <v/>
      </c>
      <c r="G179" s="416" t="str">
        <f>IFERROR(INDEX($BC$7:$BC$506,MATCH(ROWS($AT$7:AT179),$AT$7:$AT$506,0)),"")</f>
        <v/>
      </c>
      <c r="H179" s="416" t="str">
        <f>IFERROR(INDEX($BD$7:$BD$506,MATCH(ROWS($AT$7:AT179),$AT$7:$AT$506,0)),"")</f>
        <v/>
      </c>
      <c r="I179" s="276"/>
      <c r="J179" s="277"/>
      <c r="K179" s="420" t="str">
        <f>IFERROR(INDEX($BE$7:$BE$506,MATCH(ROWS($AT$7:AT179),$AT$7:$AT$506,0)),"")</f>
        <v/>
      </c>
      <c r="L179" s="136"/>
      <c r="AT179">
        <f t="shared" si="8"/>
        <v>173</v>
      </c>
      <c r="AU179">
        <f>COUNTIF($AZ$7:AZ179,AZ179)</f>
        <v>173</v>
      </c>
      <c r="AV179">
        <f t="shared" si="9"/>
        <v>0</v>
      </c>
      <c r="AW179">
        <f>IF(Nut_StatusTool!A179="","",Nut_StatusTool!A179)</f>
        <v>173</v>
      </c>
      <c r="AX179" t="str">
        <f>IF(Nut_StatusTool!B179="","",Nut_StatusTool!B179)</f>
        <v/>
      </c>
      <c r="AY179" t="str">
        <f>IF(Nut_StatusTool!C179="","",Nut_StatusTool!C179)</f>
        <v/>
      </c>
      <c r="AZ179">
        <f>Nut_StatusTool!D179</f>
        <v>0</v>
      </c>
      <c r="BA179" t="str">
        <f>IF(Nut_StatusTool!E179="","",Nut_StatusTool!E179)</f>
        <v/>
      </c>
      <c r="BB179" t="str">
        <f>IF(Nut_StatusTool!F179="","",Nut_StatusTool!F179)</f>
        <v/>
      </c>
      <c r="BC179" t="str">
        <f>IF(Nut_StatusTool!G179="","",Nut_StatusTool!G179)</f>
        <v/>
      </c>
      <c r="BD179" s="430" t="str">
        <f t="shared" si="10"/>
        <v/>
      </c>
      <c r="BE179" t="str">
        <f t="shared" si="11"/>
        <v/>
      </c>
      <c r="BF179" t="str">
        <f>IF(Nut_StatusTool!I179="","",Nut_StatusTool!I179)</f>
        <v/>
      </c>
      <c r="BG179" t="str">
        <f>IF(Nut_StatusTool!J179="","",Nut_StatusTool!J179)</f>
        <v/>
      </c>
    </row>
    <row r="180" spans="1:59">
      <c r="A180" s="411">
        <f>IFERROR(INDEX($AW$7:$AW$506,MATCH(ROWS($AT$7:AT180),$AT$7:$AT$506,0)),"")</f>
        <v>174</v>
      </c>
      <c r="B180" s="412" t="str">
        <f>IFERROR(INDEX($AX$7:$AX$506,MATCH(ROWS($AT$7:AT180),$AT$7:$AT$506,0)),"")</f>
        <v/>
      </c>
      <c r="C180" s="412" t="str">
        <f>IFERROR(INDEX($AY$7:$AY$506,MATCH(ROWS($AT$7:AT180),$AT$7:$AT$506,0)),"")</f>
        <v/>
      </c>
      <c r="D180" s="413">
        <f>IFERROR(INDEX($AZ$7:$AZ$506,MATCH(ROWS($AT$7:AT180),$AT$7:$AT$506,0)),"")</f>
        <v>0</v>
      </c>
      <c r="E180" s="414" t="str">
        <f>IFERROR(INDEX($BA$7:$BA$506,MATCH(ROWS($AT$7:AT180),$AT$7:$AT$506,0)),"")</f>
        <v/>
      </c>
      <c r="F180" s="415" t="str">
        <f>IFERROR(INDEX($BB$7:$BB$506,MATCH(ROWS($AT$7:AT180),$AT$7:$AT$506,0)),"")</f>
        <v/>
      </c>
      <c r="G180" s="416" t="str">
        <f>IFERROR(INDEX($BC$7:$BC$506,MATCH(ROWS($AT$7:AT180),$AT$7:$AT$506,0)),"")</f>
        <v/>
      </c>
      <c r="H180" s="416" t="str">
        <f>IFERROR(INDEX($BD$7:$BD$506,MATCH(ROWS($AT$7:AT180),$AT$7:$AT$506,0)),"")</f>
        <v/>
      </c>
      <c r="I180" s="276"/>
      <c r="J180" s="277"/>
      <c r="K180" s="420" t="str">
        <f>IFERROR(INDEX($BE$7:$BE$506,MATCH(ROWS($AT$7:AT180),$AT$7:$AT$506,0)),"")</f>
        <v/>
      </c>
      <c r="L180" s="136"/>
      <c r="AT180">
        <f t="shared" si="8"/>
        <v>174</v>
      </c>
      <c r="AU180">
        <f>COUNTIF($AZ$7:AZ180,AZ180)</f>
        <v>174</v>
      </c>
      <c r="AV180">
        <f t="shared" si="9"/>
        <v>0</v>
      </c>
      <c r="AW180">
        <f>IF(Nut_StatusTool!A180="","",Nut_StatusTool!A180)</f>
        <v>174</v>
      </c>
      <c r="AX180" t="str">
        <f>IF(Nut_StatusTool!B180="","",Nut_StatusTool!B180)</f>
        <v/>
      </c>
      <c r="AY180" t="str">
        <f>IF(Nut_StatusTool!C180="","",Nut_StatusTool!C180)</f>
        <v/>
      </c>
      <c r="AZ180">
        <f>Nut_StatusTool!D180</f>
        <v>0</v>
      </c>
      <c r="BA180" t="str">
        <f>IF(Nut_StatusTool!E180="","",Nut_StatusTool!E180)</f>
        <v/>
      </c>
      <c r="BB180" t="str">
        <f>IF(Nut_StatusTool!F180="","",Nut_StatusTool!F180)</f>
        <v/>
      </c>
      <c r="BC180" t="str">
        <f>IF(Nut_StatusTool!G180="","",Nut_StatusTool!G180)</f>
        <v/>
      </c>
      <c r="BD180" s="430" t="str">
        <f t="shared" si="10"/>
        <v/>
      </c>
      <c r="BE180" t="str">
        <f t="shared" si="11"/>
        <v/>
      </c>
      <c r="BF180" t="str">
        <f>IF(Nut_StatusTool!I180="","",Nut_StatusTool!I180)</f>
        <v/>
      </c>
      <c r="BG180" t="str">
        <f>IF(Nut_StatusTool!J180="","",Nut_StatusTool!J180)</f>
        <v/>
      </c>
    </row>
    <row r="181" spans="1:59">
      <c r="A181" s="411">
        <f>IFERROR(INDEX($AW$7:$AW$506,MATCH(ROWS($AT$7:AT181),$AT$7:$AT$506,0)),"")</f>
        <v>175</v>
      </c>
      <c r="B181" s="412" t="str">
        <f>IFERROR(INDEX($AX$7:$AX$506,MATCH(ROWS($AT$7:AT181),$AT$7:$AT$506,0)),"")</f>
        <v/>
      </c>
      <c r="C181" s="412" t="str">
        <f>IFERROR(INDEX($AY$7:$AY$506,MATCH(ROWS($AT$7:AT181),$AT$7:$AT$506,0)),"")</f>
        <v/>
      </c>
      <c r="D181" s="413">
        <f>IFERROR(INDEX($AZ$7:$AZ$506,MATCH(ROWS($AT$7:AT181),$AT$7:$AT$506,0)),"")</f>
        <v>0</v>
      </c>
      <c r="E181" s="414" t="str">
        <f>IFERROR(INDEX($BA$7:$BA$506,MATCH(ROWS($AT$7:AT181),$AT$7:$AT$506,0)),"")</f>
        <v/>
      </c>
      <c r="F181" s="415" t="str">
        <f>IFERROR(INDEX($BB$7:$BB$506,MATCH(ROWS($AT$7:AT181),$AT$7:$AT$506,0)),"")</f>
        <v/>
      </c>
      <c r="G181" s="416" t="str">
        <f>IFERROR(INDEX($BC$7:$BC$506,MATCH(ROWS($AT$7:AT181),$AT$7:$AT$506,0)),"")</f>
        <v/>
      </c>
      <c r="H181" s="416" t="str">
        <f>IFERROR(INDEX($BD$7:$BD$506,MATCH(ROWS($AT$7:AT181),$AT$7:$AT$506,0)),"")</f>
        <v/>
      </c>
      <c r="I181" s="276"/>
      <c r="J181" s="277"/>
      <c r="K181" s="420" t="str">
        <f>IFERROR(INDEX($BE$7:$BE$506,MATCH(ROWS($AT$7:AT181),$AT$7:$AT$506,0)),"")</f>
        <v/>
      </c>
      <c r="L181" s="136"/>
      <c r="AT181">
        <f t="shared" si="8"/>
        <v>175</v>
      </c>
      <c r="AU181">
        <f>COUNTIF($AZ$7:AZ181,AZ181)</f>
        <v>175</v>
      </c>
      <c r="AV181">
        <f t="shared" si="9"/>
        <v>0</v>
      </c>
      <c r="AW181">
        <f>IF(Nut_StatusTool!A181="","",Nut_StatusTool!A181)</f>
        <v>175</v>
      </c>
      <c r="AX181" t="str">
        <f>IF(Nut_StatusTool!B181="","",Nut_StatusTool!B181)</f>
        <v/>
      </c>
      <c r="AY181" t="str">
        <f>IF(Nut_StatusTool!C181="","",Nut_StatusTool!C181)</f>
        <v/>
      </c>
      <c r="AZ181">
        <f>Nut_StatusTool!D181</f>
        <v>0</v>
      </c>
      <c r="BA181" t="str">
        <f>IF(Nut_StatusTool!E181="","",Nut_StatusTool!E181)</f>
        <v/>
      </c>
      <c r="BB181" t="str">
        <f>IF(Nut_StatusTool!F181="","",Nut_StatusTool!F181)</f>
        <v/>
      </c>
      <c r="BC181" t="str">
        <f>IF(Nut_StatusTool!G181="","",Nut_StatusTool!G181)</f>
        <v/>
      </c>
      <c r="BD181" s="430" t="str">
        <f t="shared" si="10"/>
        <v/>
      </c>
      <c r="BE181" t="str">
        <f t="shared" si="11"/>
        <v/>
      </c>
      <c r="BF181" t="str">
        <f>IF(Nut_StatusTool!I181="","",Nut_StatusTool!I181)</f>
        <v/>
      </c>
      <c r="BG181" t="str">
        <f>IF(Nut_StatusTool!J181="","",Nut_StatusTool!J181)</f>
        <v/>
      </c>
    </row>
    <row r="182" spans="1:59">
      <c r="A182" s="411">
        <f>IFERROR(INDEX($AW$7:$AW$506,MATCH(ROWS($AT$7:AT182),$AT$7:$AT$506,0)),"")</f>
        <v>176</v>
      </c>
      <c r="B182" s="412" t="str">
        <f>IFERROR(INDEX($AX$7:$AX$506,MATCH(ROWS($AT$7:AT182),$AT$7:$AT$506,0)),"")</f>
        <v/>
      </c>
      <c r="C182" s="412" t="str">
        <f>IFERROR(INDEX($AY$7:$AY$506,MATCH(ROWS($AT$7:AT182),$AT$7:$AT$506,0)),"")</f>
        <v/>
      </c>
      <c r="D182" s="413">
        <f>IFERROR(INDEX($AZ$7:$AZ$506,MATCH(ROWS($AT$7:AT182),$AT$7:$AT$506,0)),"")</f>
        <v>0</v>
      </c>
      <c r="E182" s="414" t="str">
        <f>IFERROR(INDEX($BA$7:$BA$506,MATCH(ROWS($AT$7:AT182),$AT$7:$AT$506,0)),"")</f>
        <v/>
      </c>
      <c r="F182" s="415" t="str">
        <f>IFERROR(INDEX($BB$7:$BB$506,MATCH(ROWS($AT$7:AT182),$AT$7:$AT$506,0)),"")</f>
        <v/>
      </c>
      <c r="G182" s="416" t="str">
        <f>IFERROR(INDEX($BC$7:$BC$506,MATCH(ROWS($AT$7:AT182),$AT$7:$AT$506,0)),"")</f>
        <v/>
      </c>
      <c r="H182" s="416" t="str">
        <f>IFERROR(INDEX($BD$7:$BD$506,MATCH(ROWS($AT$7:AT182),$AT$7:$AT$506,0)),"")</f>
        <v/>
      </c>
      <c r="I182" s="276"/>
      <c r="J182" s="277"/>
      <c r="K182" s="420" t="str">
        <f>IFERROR(INDEX($BE$7:$BE$506,MATCH(ROWS($AT$7:AT182),$AT$7:$AT$506,0)),"")</f>
        <v/>
      </c>
      <c r="L182" s="136"/>
      <c r="AT182">
        <f t="shared" si="8"/>
        <v>176</v>
      </c>
      <c r="AU182">
        <f>COUNTIF($AZ$7:AZ182,AZ182)</f>
        <v>176</v>
      </c>
      <c r="AV182">
        <f t="shared" si="9"/>
        <v>0</v>
      </c>
      <c r="AW182">
        <f>IF(Nut_StatusTool!A182="","",Nut_StatusTool!A182)</f>
        <v>176</v>
      </c>
      <c r="AX182" t="str">
        <f>IF(Nut_StatusTool!B182="","",Nut_StatusTool!B182)</f>
        <v/>
      </c>
      <c r="AY182" t="str">
        <f>IF(Nut_StatusTool!C182="","",Nut_StatusTool!C182)</f>
        <v/>
      </c>
      <c r="AZ182">
        <f>Nut_StatusTool!D182</f>
        <v>0</v>
      </c>
      <c r="BA182" t="str">
        <f>IF(Nut_StatusTool!E182="","",Nut_StatusTool!E182)</f>
        <v/>
      </c>
      <c r="BB182" t="str">
        <f>IF(Nut_StatusTool!F182="","",Nut_StatusTool!F182)</f>
        <v/>
      </c>
      <c r="BC182" t="str">
        <f>IF(Nut_StatusTool!G182="","",Nut_StatusTool!G182)</f>
        <v/>
      </c>
      <c r="BD182" s="430" t="str">
        <f t="shared" si="10"/>
        <v/>
      </c>
      <c r="BE182" t="str">
        <f t="shared" si="11"/>
        <v/>
      </c>
      <c r="BF182" t="str">
        <f>IF(Nut_StatusTool!I182="","",Nut_StatusTool!I182)</f>
        <v/>
      </c>
      <c r="BG182" t="str">
        <f>IF(Nut_StatusTool!J182="","",Nut_StatusTool!J182)</f>
        <v/>
      </c>
    </row>
    <row r="183" spans="1:59">
      <c r="A183" s="411">
        <f>IFERROR(INDEX($AW$7:$AW$506,MATCH(ROWS($AT$7:AT183),$AT$7:$AT$506,0)),"")</f>
        <v>177</v>
      </c>
      <c r="B183" s="412" t="str">
        <f>IFERROR(INDEX($AX$7:$AX$506,MATCH(ROWS($AT$7:AT183),$AT$7:$AT$506,0)),"")</f>
        <v/>
      </c>
      <c r="C183" s="412" t="str">
        <f>IFERROR(INDEX($AY$7:$AY$506,MATCH(ROWS($AT$7:AT183),$AT$7:$AT$506,0)),"")</f>
        <v/>
      </c>
      <c r="D183" s="413">
        <f>IFERROR(INDEX($AZ$7:$AZ$506,MATCH(ROWS($AT$7:AT183),$AT$7:$AT$506,0)),"")</f>
        <v>0</v>
      </c>
      <c r="E183" s="414" t="str">
        <f>IFERROR(INDEX($BA$7:$BA$506,MATCH(ROWS($AT$7:AT183),$AT$7:$AT$506,0)),"")</f>
        <v/>
      </c>
      <c r="F183" s="415" t="str">
        <f>IFERROR(INDEX($BB$7:$BB$506,MATCH(ROWS($AT$7:AT183),$AT$7:$AT$506,0)),"")</f>
        <v/>
      </c>
      <c r="G183" s="416" t="str">
        <f>IFERROR(INDEX($BC$7:$BC$506,MATCH(ROWS($AT$7:AT183),$AT$7:$AT$506,0)),"")</f>
        <v/>
      </c>
      <c r="H183" s="416" t="str">
        <f>IFERROR(INDEX($BD$7:$BD$506,MATCH(ROWS($AT$7:AT183),$AT$7:$AT$506,0)),"")</f>
        <v/>
      </c>
      <c r="I183" s="276"/>
      <c r="J183" s="277"/>
      <c r="K183" s="420" t="str">
        <f>IFERROR(INDEX($BE$7:$BE$506,MATCH(ROWS($AT$7:AT183),$AT$7:$AT$506,0)),"")</f>
        <v/>
      </c>
      <c r="L183" s="136"/>
      <c r="AT183">
        <f t="shared" si="8"/>
        <v>177</v>
      </c>
      <c r="AU183">
        <f>COUNTIF($AZ$7:AZ183,AZ183)</f>
        <v>177</v>
      </c>
      <c r="AV183">
        <f t="shared" si="9"/>
        <v>0</v>
      </c>
      <c r="AW183">
        <f>IF(Nut_StatusTool!A183="","",Nut_StatusTool!A183)</f>
        <v>177</v>
      </c>
      <c r="AX183" t="str">
        <f>IF(Nut_StatusTool!B183="","",Nut_StatusTool!B183)</f>
        <v/>
      </c>
      <c r="AY183" t="str">
        <f>IF(Nut_StatusTool!C183="","",Nut_StatusTool!C183)</f>
        <v/>
      </c>
      <c r="AZ183">
        <f>Nut_StatusTool!D183</f>
        <v>0</v>
      </c>
      <c r="BA183" t="str">
        <f>IF(Nut_StatusTool!E183="","",Nut_StatusTool!E183)</f>
        <v/>
      </c>
      <c r="BB183" t="str">
        <f>IF(Nut_StatusTool!F183="","",Nut_StatusTool!F183)</f>
        <v/>
      </c>
      <c r="BC183" t="str">
        <f>IF(Nut_StatusTool!G183="","",Nut_StatusTool!G183)</f>
        <v/>
      </c>
      <c r="BD183" s="430" t="str">
        <f t="shared" si="10"/>
        <v/>
      </c>
      <c r="BE183" t="str">
        <f t="shared" si="11"/>
        <v/>
      </c>
      <c r="BF183" t="str">
        <f>IF(Nut_StatusTool!I183="","",Nut_StatusTool!I183)</f>
        <v/>
      </c>
      <c r="BG183" t="str">
        <f>IF(Nut_StatusTool!J183="","",Nut_StatusTool!J183)</f>
        <v/>
      </c>
    </row>
    <row r="184" spans="1:59">
      <c r="A184" s="411">
        <f>IFERROR(INDEX($AW$7:$AW$506,MATCH(ROWS($AT$7:AT184),$AT$7:$AT$506,0)),"")</f>
        <v>178</v>
      </c>
      <c r="B184" s="412" t="str">
        <f>IFERROR(INDEX($AX$7:$AX$506,MATCH(ROWS($AT$7:AT184),$AT$7:$AT$506,0)),"")</f>
        <v/>
      </c>
      <c r="C184" s="412" t="str">
        <f>IFERROR(INDEX($AY$7:$AY$506,MATCH(ROWS($AT$7:AT184),$AT$7:$AT$506,0)),"")</f>
        <v/>
      </c>
      <c r="D184" s="413">
        <f>IFERROR(INDEX($AZ$7:$AZ$506,MATCH(ROWS($AT$7:AT184),$AT$7:$AT$506,0)),"")</f>
        <v>0</v>
      </c>
      <c r="E184" s="414" t="str">
        <f>IFERROR(INDEX($BA$7:$BA$506,MATCH(ROWS($AT$7:AT184),$AT$7:$AT$506,0)),"")</f>
        <v/>
      </c>
      <c r="F184" s="415" t="str">
        <f>IFERROR(INDEX($BB$7:$BB$506,MATCH(ROWS($AT$7:AT184),$AT$7:$AT$506,0)),"")</f>
        <v/>
      </c>
      <c r="G184" s="416" t="str">
        <f>IFERROR(INDEX($BC$7:$BC$506,MATCH(ROWS($AT$7:AT184),$AT$7:$AT$506,0)),"")</f>
        <v/>
      </c>
      <c r="H184" s="416" t="str">
        <f>IFERROR(INDEX($BD$7:$BD$506,MATCH(ROWS($AT$7:AT184),$AT$7:$AT$506,0)),"")</f>
        <v/>
      </c>
      <c r="I184" s="276"/>
      <c r="J184" s="277"/>
      <c r="K184" s="420" t="str">
        <f>IFERROR(INDEX($BE$7:$BE$506,MATCH(ROWS($AT$7:AT184),$AT$7:$AT$506,0)),"")</f>
        <v/>
      </c>
      <c r="L184" s="136"/>
      <c r="AT184">
        <f t="shared" si="8"/>
        <v>178</v>
      </c>
      <c r="AU184">
        <f>COUNTIF($AZ$7:AZ184,AZ184)</f>
        <v>178</v>
      </c>
      <c r="AV184">
        <f t="shared" si="9"/>
        <v>0</v>
      </c>
      <c r="AW184">
        <f>IF(Nut_StatusTool!A184="","",Nut_StatusTool!A184)</f>
        <v>178</v>
      </c>
      <c r="AX184" t="str">
        <f>IF(Nut_StatusTool!B184="","",Nut_StatusTool!B184)</f>
        <v/>
      </c>
      <c r="AY184" t="str">
        <f>IF(Nut_StatusTool!C184="","",Nut_StatusTool!C184)</f>
        <v/>
      </c>
      <c r="AZ184">
        <f>Nut_StatusTool!D184</f>
        <v>0</v>
      </c>
      <c r="BA184" t="str">
        <f>IF(Nut_StatusTool!E184="","",Nut_StatusTool!E184)</f>
        <v/>
      </c>
      <c r="BB184" t="str">
        <f>IF(Nut_StatusTool!F184="","",Nut_StatusTool!F184)</f>
        <v/>
      </c>
      <c r="BC184" t="str">
        <f>IF(Nut_StatusTool!G184="","",Nut_StatusTool!G184)</f>
        <v/>
      </c>
      <c r="BD184" s="430" t="str">
        <f t="shared" si="10"/>
        <v/>
      </c>
      <c r="BE184" t="str">
        <f t="shared" si="11"/>
        <v/>
      </c>
      <c r="BF184" t="str">
        <f>IF(Nut_StatusTool!I184="","",Nut_StatusTool!I184)</f>
        <v/>
      </c>
      <c r="BG184" t="str">
        <f>IF(Nut_StatusTool!J184="","",Nut_StatusTool!J184)</f>
        <v/>
      </c>
    </row>
    <row r="185" spans="1:59">
      <c r="A185" s="411">
        <f>IFERROR(INDEX($AW$7:$AW$506,MATCH(ROWS($AT$7:AT185),$AT$7:$AT$506,0)),"")</f>
        <v>179</v>
      </c>
      <c r="B185" s="412" t="str">
        <f>IFERROR(INDEX($AX$7:$AX$506,MATCH(ROWS($AT$7:AT185),$AT$7:$AT$506,0)),"")</f>
        <v/>
      </c>
      <c r="C185" s="412" t="str">
        <f>IFERROR(INDEX($AY$7:$AY$506,MATCH(ROWS($AT$7:AT185),$AT$7:$AT$506,0)),"")</f>
        <v/>
      </c>
      <c r="D185" s="413">
        <f>IFERROR(INDEX($AZ$7:$AZ$506,MATCH(ROWS($AT$7:AT185),$AT$7:$AT$506,0)),"")</f>
        <v>0</v>
      </c>
      <c r="E185" s="414" t="str">
        <f>IFERROR(INDEX($BA$7:$BA$506,MATCH(ROWS($AT$7:AT185),$AT$7:$AT$506,0)),"")</f>
        <v/>
      </c>
      <c r="F185" s="415" t="str">
        <f>IFERROR(INDEX($BB$7:$BB$506,MATCH(ROWS($AT$7:AT185),$AT$7:$AT$506,0)),"")</f>
        <v/>
      </c>
      <c r="G185" s="416" t="str">
        <f>IFERROR(INDEX($BC$7:$BC$506,MATCH(ROWS($AT$7:AT185),$AT$7:$AT$506,0)),"")</f>
        <v/>
      </c>
      <c r="H185" s="416" t="str">
        <f>IFERROR(INDEX($BD$7:$BD$506,MATCH(ROWS($AT$7:AT185),$AT$7:$AT$506,0)),"")</f>
        <v/>
      </c>
      <c r="I185" s="276"/>
      <c r="J185" s="277"/>
      <c r="K185" s="420" t="str">
        <f>IFERROR(INDEX($BE$7:$BE$506,MATCH(ROWS($AT$7:AT185),$AT$7:$AT$506,0)),"")</f>
        <v/>
      </c>
      <c r="L185" s="136"/>
      <c r="AT185">
        <f t="shared" si="8"/>
        <v>179</v>
      </c>
      <c r="AU185">
        <f>COUNTIF($AZ$7:AZ185,AZ185)</f>
        <v>179</v>
      </c>
      <c r="AV185">
        <f t="shared" si="9"/>
        <v>0</v>
      </c>
      <c r="AW185">
        <f>IF(Nut_StatusTool!A185="","",Nut_StatusTool!A185)</f>
        <v>179</v>
      </c>
      <c r="AX185" t="str">
        <f>IF(Nut_StatusTool!B185="","",Nut_StatusTool!B185)</f>
        <v/>
      </c>
      <c r="AY185" t="str">
        <f>IF(Nut_StatusTool!C185="","",Nut_StatusTool!C185)</f>
        <v/>
      </c>
      <c r="AZ185">
        <f>Nut_StatusTool!D185</f>
        <v>0</v>
      </c>
      <c r="BA185" t="str">
        <f>IF(Nut_StatusTool!E185="","",Nut_StatusTool!E185)</f>
        <v/>
      </c>
      <c r="BB185" t="str">
        <f>IF(Nut_StatusTool!F185="","",Nut_StatusTool!F185)</f>
        <v/>
      </c>
      <c r="BC185" t="str">
        <f>IF(Nut_StatusTool!G185="","",Nut_StatusTool!G185)</f>
        <v/>
      </c>
      <c r="BD185" s="430" t="str">
        <f t="shared" si="10"/>
        <v/>
      </c>
      <c r="BE185" t="str">
        <f t="shared" si="11"/>
        <v/>
      </c>
      <c r="BF185" t="str">
        <f>IF(Nut_StatusTool!I185="","",Nut_StatusTool!I185)</f>
        <v/>
      </c>
      <c r="BG185" t="str">
        <f>IF(Nut_StatusTool!J185="","",Nut_StatusTool!J185)</f>
        <v/>
      </c>
    </row>
    <row r="186" spans="1:59">
      <c r="A186" s="411">
        <f>IFERROR(INDEX($AW$7:$AW$506,MATCH(ROWS($AT$7:AT186),$AT$7:$AT$506,0)),"")</f>
        <v>180</v>
      </c>
      <c r="B186" s="412" t="str">
        <f>IFERROR(INDEX($AX$7:$AX$506,MATCH(ROWS($AT$7:AT186),$AT$7:$AT$506,0)),"")</f>
        <v/>
      </c>
      <c r="C186" s="412" t="str">
        <f>IFERROR(INDEX($AY$7:$AY$506,MATCH(ROWS($AT$7:AT186),$AT$7:$AT$506,0)),"")</f>
        <v/>
      </c>
      <c r="D186" s="413">
        <f>IFERROR(INDEX($AZ$7:$AZ$506,MATCH(ROWS($AT$7:AT186),$AT$7:$AT$506,0)),"")</f>
        <v>0</v>
      </c>
      <c r="E186" s="414" t="str">
        <f>IFERROR(INDEX($BA$7:$BA$506,MATCH(ROWS($AT$7:AT186),$AT$7:$AT$506,0)),"")</f>
        <v/>
      </c>
      <c r="F186" s="415" t="str">
        <f>IFERROR(INDEX($BB$7:$BB$506,MATCH(ROWS($AT$7:AT186),$AT$7:$AT$506,0)),"")</f>
        <v/>
      </c>
      <c r="G186" s="416" t="str">
        <f>IFERROR(INDEX($BC$7:$BC$506,MATCH(ROWS($AT$7:AT186),$AT$7:$AT$506,0)),"")</f>
        <v/>
      </c>
      <c r="H186" s="416" t="str">
        <f>IFERROR(INDEX($BD$7:$BD$506,MATCH(ROWS($AT$7:AT186),$AT$7:$AT$506,0)),"")</f>
        <v/>
      </c>
      <c r="I186" s="276"/>
      <c r="J186" s="277"/>
      <c r="K186" s="420" t="str">
        <f>IFERROR(INDEX($BE$7:$BE$506,MATCH(ROWS($AT$7:AT186),$AT$7:$AT$506,0)),"")</f>
        <v/>
      </c>
      <c r="L186" s="136"/>
      <c r="AT186">
        <f t="shared" si="8"/>
        <v>180</v>
      </c>
      <c r="AU186">
        <f>COUNTIF($AZ$7:AZ186,AZ186)</f>
        <v>180</v>
      </c>
      <c r="AV186">
        <f t="shared" si="9"/>
        <v>0</v>
      </c>
      <c r="AW186">
        <f>IF(Nut_StatusTool!A186="","",Nut_StatusTool!A186)</f>
        <v>180</v>
      </c>
      <c r="AX186" t="str">
        <f>IF(Nut_StatusTool!B186="","",Nut_StatusTool!B186)</f>
        <v/>
      </c>
      <c r="AY186" t="str">
        <f>IF(Nut_StatusTool!C186="","",Nut_StatusTool!C186)</f>
        <v/>
      </c>
      <c r="AZ186">
        <f>Nut_StatusTool!D186</f>
        <v>0</v>
      </c>
      <c r="BA186" t="str">
        <f>IF(Nut_StatusTool!E186="","",Nut_StatusTool!E186)</f>
        <v/>
      </c>
      <c r="BB186" t="str">
        <f>IF(Nut_StatusTool!F186="","",Nut_StatusTool!F186)</f>
        <v/>
      </c>
      <c r="BC186" t="str">
        <f>IF(Nut_StatusTool!G186="","",Nut_StatusTool!G186)</f>
        <v/>
      </c>
      <c r="BD186" s="430" t="str">
        <f t="shared" si="10"/>
        <v/>
      </c>
      <c r="BE186" t="str">
        <f t="shared" si="11"/>
        <v/>
      </c>
      <c r="BF186" t="str">
        <f>IF(Nut_StatusTool!I186="","",Nut_StatusTool!I186)</f>
        <v/>
      </c>
      <c r="BG186" t="str">
        <f>IF(Nut_StatusTool!J186="","",Nut_StatusTool!J186)</f>
        <v/>
      </c>
    </row>
    <row r="187" spans="1:59">
      <c r="A187" s="411">
        <f>IFERROR(INDEX($AW$7:$AW$506,MATCH(ROWS($AT$7:AT187),$AT$7:$AT$506,0)),"")</f>
        <v>181</v>
      </c>
      <c r="B187" s="412" t="str">
        <f>IFERROR(INDEX($AX$7:$AX$506,MATCH(ROWS($AT$7:AT187),$AT$7:$AT$506,0)),"")</f>
        <v/>
      </c>
      <c r="C187" s="412" t="str">
        <f>IFERROR(INDEX($AY$7:$AY$506,MATCH(ROWS($AT$7:AT187),$AT$7:$AT$506,0)),"")</f>
        <v/>
      </c>
      <c r="D187" s="413">
        <f>IFERROR(INDEX($AZ$7:$AZ$506,MATCH(ROWS($AT$7:AT187),$AT$7:$AT$506,0)),"")</f>
        <v>0</v>
      </c>
      <c r="E187" s="414" t="str">
        <f>IFERROR(INDEX($BA$7:$BA$506,MATCH(ROWS($AT$7:AT187),$AT$7:$AT$506,0)),"")</f>
        <v/>
      </c>
      <c r="F187" s="415" t="str">
        <f>IFERROR(INDEX($BB$7:$BB$506,MATCH(ROWS($AT$7:AT187),$AT$7:$AT$506,0)),"")</f>
        <v/>
      </c>
      <c r="G187" s="416" t="str">
        <f>IFERROR(INDEX($BC$7:$BC$506,MATCH(ROWS($AT$7:AT187),$AT$7:$AT$506,0)),"")</f>
        <v/>
      </c>
      <c r="H187" s="416" t="str">
        <f>IFERROR(INDEX($BD$7:$BD$506,MATCH(ROWS($AT$7:AT187),$AT$7:$AT$506,0)),"")</f>
        <v/>
      </c>
      <c r="I187" s="276"/>
      <c r="J187" s="277"/>
      <c r="K187" s="420" t="str">
        <f>IFERROR(INDEX($BE$7:$BE$506,MATCH(ROWS($AT$7:AT187),$AT$7:$AT$506,0)),"")</f>
        <v/>
      </c>
      <c r="L187" s="136"/>
      <c r="AT187">
        <f t="shared" si="8"/>
        <v>181</v>
      </c>
      <c r="AU187">
        <f>COUNTIF($AZ$7:AZ187,AZ187)</f>
        <v>181</v>
      </c>
      <c r="AV187">
        <f t="shared" si="9"/>
        <v>0</v>
      </c>
      <c r="AW187">
        <f>IF(Nut_StatusTool!A187="","",Nut_StatusTool!A187)</f>
        <v>181</v>
      </c>
      <c r="AX187" t="str">
        <f>IF(Nut_StatusTool!B187="","",Nut_StatusTool!B187)</f>
        <v/>
      </c>
      <c r="AY187" t="str">
        <f>IF(Nut_StatusTool!C187="","",Nut_StatusTool!C187)</f>
        <v/>
      </c>
      <c r="AZ187">
        <f>Nut_StatusTool!D187</f>
        <v>0</v>
      </c>
      <c r="BA187" t="str">
        <f>IF(Nut_StatusTool!E187="","",Nut_StatusTool!E187)</f>
        <v/>
      </c>
      <c r="BB187" t="str">
        <f>IF(Nut_StatusTool!F187="","",Nut_StatusTool!F187)</f>
        <v/>
      </c>
      <c r="BC187" t="str">
        <f>IF(Nut_StatusTool!G187="","",Nut_StatusTool!G187)</f>
        <v/>
      </c>
      <c r="BD187" s="430" t="str">
        <f t="shared" si="10"/>
        <v/>
      </c>
      <c r="BE187" t="str">
        <f t="shared" si="11"/>
        <v/>
      </c>
      <c r="BF187" t="str">
        <f>IF(Nut_StatusTool!I187="","",Nut_StatusTool!I187)</f>
        <v/>
      </c>
      <c r="BG187" t="str">
        <f>IF(Nut_StatusTool!J187="","",Nut_StatusTool!J187)</f>
        <v/>
      </c>
    </row>
    <row r="188" spans="1:59">
      <c r="A188" s="411">
        <f>IFERROR(INDEX($AW$7:$AW$506,MATCH(ROWS($AT$7:AT188),$AT$7:$AT$506,0)),"")</f>
        <v>182</v>
      </c>
      <c r="B188" s="412" t="str">
        <f>IFERROR(INDEX($AX$7:$AX$506,MATCH(ROWS($AT$7:AT188),$AT$7:$AT$506,0)),"")</f>
        <v/>
      </c>
      <c r="C188" s="412" t="str">
        <f>IFERROR(INDEX($AY$7:$AY$506,MATCH(ROWS($AT$7:AT188),$AT$7:$AT$506,0)),"")</f>
        <v/>
      </c>
      <c r="D188" s="413">
        <f>IFERROR(INDEX($AZ$7:$AZ$506,MATCH(ROWS($AT$7:AT188),$AT$7:$AT$506,0)),"")</f>
        <v>0</v>
      </c>
      <c r="E188" s="414" t="str">
        <f>IFERROR(INDEX($BA$7:$BA$506,MATCH(ROWS($AT$7:AT188),$AT$7:$AT$506,0)),"")</f>
        <v/>
      </c>
      <c r="F188" s="415" t="str">
        <f>IFERROR(INDEX($BB$7:$BB$506,MATCH(ROWS($AT$7:AT188),$AT$7:$AT$506,0)),"")</f>
        <v/>
      </c>
      <c r="G188" s="416" t="str">
        <f>IFERROR(INDEX($BC$7:$BC$506,MATCH(ROWS($AT$7:AT188),$AT$7:$AT$506,0)),"")</f>
        <v/>
      </c>
      <c r="H188" s="416" t="str">
        <f>IFERROR(INDEX($BD$7:$BD$506,MATCH(ROWS($AT$7:AT188),$AT$7:$AT$506,0)),"")</f>
        <v/>
      </c>
      <c r="I188" s="276"/>
      <c r="J188" s="277"/>
      <c r="K188" s="420" t="str">
        <f>IFERROR(INDEX($BE$7:$BE$506,MATCH(ROWS($AT$7:AT188),$AT$7:$AT$506,0)),"")</f>
        <v/>
      </c>
      <c r="L188" s="136"/>
      <c r="AT188">
        <f t="shared" si="8"/>
        <v>182</v>
      </c>
      <c r="AU188">
        <f>COUNTIF($AZ$7:AZ188,AZ188)</f>
        <v>182</v>
      </c>
      <c r="AV188">
        <f t="shared" si="9"/>
        <v>0</v>
      </c>
      <c r="AW188">
        <f>IF(Nut_StatusTool!A188="","",Nut_StatusTool!A188)</f>
        <v>182</v>
      </c>
      <c r="AX188" t="str">
        <f>IF(Nut_StatusTool!B188="","",Nut_StatusTool!B188)</f>
        <v/>
      </c>
      <c r="AY188" t="str">
        <f>IF(Nut_StatusTool!C188="","",Nut_StatusTool!C188)</f>
        <v/>
      </c>
      <c r="AZ188">
        <f>Nut_StatusTool!D188</f>
        <v>0</v>
      </c>
      <c r="BA188" t="str">
        <f>IF(Nut_StatusTool!E188="","",Nut_StatusTool!E188)</f>
        <v/>
      </c>
      <c r="BB188" t="str">
        <f>IF(Nut_StatusTool!F188="","",Nut_StatusTool!F188)</f>
        <v/>
      </c>
      <c r="BC188" t="str">
        <f>IF(Nut_StatusTool!G188="","",Nut_StatusTool!G188)</f>
        <v/>
      </c>
      <c r="BD188" s="430" t="str">
        <f t="shared" si="10"/>
        <v/>
      </c>
      <c r="BE188" t="str">
        <f t="shared" si="11"/>
        <v/>
      </c>
      <c r="BF188" t="str">
        <f>IF(Nut_StatusTool!I188="","",Nut_StatusTool!I188)</f>
        <v/>
      </c>
      <c r="BG188" t="str">
        <f>IF(Nut_StatusTool!J188="","",Nut_StatusTool!J188)</f>
        <v/>
      </c>
    </row>
    <row r="189" spans="1:59">
      <c r="A189" s="411">
        <f>IFERROR(INDEX($AW$7:$AW$506,MATCH(ROWS($AT$7:AT189),$AT$7:$AT$506,0)),"")</f>
        <v>183</v>
      </c>
      <c r="B189" s="412" t="str">
        <f>IFERROR(INDEX($AX$7:$AX$506,MATCH(ROWS($AT$7:AT189),$AT$7:$AT$506,0)),"")</f>
        <v/>
      </c>
      <c r="C189" s="412" t="str">
        <f>IFERROR(INDEX($AY$7:$AY$506,MATCH(ROWS($AT$7:AT189),$AT$7:$AT$506,0)),"")</f>
        <v/>
      </c>
      <c r="D189" s="413">
        <f>IFERROR(INDEX($AZ$7:$AZ$506,MATCH(ROWS($AT$7:AT189),$AT$7:$AT$506,0)),"")</f>
        <v>0</v>
      </c>
      <c r="E189" s="414" t="str">
        <f>IFERROR(INDEX($BA$7:$BA$506,MATCH(ROWS($AT$7:AT189),$AT$7:$AT$506,0)),"")</f>
        <v/>
      </c>
      <c r="F189" s="415" t="str">
        <f>IFERROR(INDEX($BB$7:$BB$506,MATCH(ROWS($AT$7:AT189),$AT$7:$AT$506,0)),"")</f>
        <v/>
      </c>
      <c r="G189" s="416" t="str">
        <f>IFERROR(INDEX($BC$7:$BC$506,MATCH(ROWS($AT$7:AT189),$AT$7:$AT$506,0)),"")</f>
        <v/>
      </c>
      <c r="H189" s="416" t="str">
        <f>IFERROR(INDEX($BD$7:$BD$506,MATCH(ROWS($AT$7:AT189),$AT$7:$AT$506,0)),"")</f>
        <v/>
      </c>
      <c r="I189" s="276"/>
      <c r="J189" s="277"/>
      <c r="K189" s="420" t="str">
        <f>IFERROR(INDEX($BE$7:$BE$506,MATCH(ROWS($AT$7:AT189),$AT$7:$AT$506,0)),"")</f>
        <v/>
      </c>
      <c r="L189" s="136"/>
      <c r="AT189">
        <f t="shared" si="8"/>
        <v>183</v>
      </c>
      <c r="AU189">
        <f>COUNTIF($AZ$7:AZ189,AZ189)</f>
        <v>183</v>
      </c>
      <c r="AV189">
        <f t="shared" si="9"/>
        <v>0</v>
      </c>
      <c r="AW189">
        <f>IF(Nut_StatusTool!A189="","",Nut_StatusTool!A189)</f>
        <v>183</v>
      </c>
      <c r="AX189" t="str">
        <f>IF(Nut_StatusTool!B189="","",Nut_StatusTool!B189)</f>
        <v/>
      </c>
      <c r="AY189" t="str">
        <f>IF(Nut_StatusTool!C189="","",Nut_StatusTool!C189)</f>
        <v/>
      </c>
      <c r="AZ189">
        <f>Nut_StatusTool!D189</f>
        <v>0</v>
      </c>
      <c r="BA189" t="str">
        <f>IF(Nut_StatusTool!E189="","",Nut_StatusTool!E189)</f>
        <v/>
      </c>
      <c r="BB189" t="str">
        <f>IF(Nut_StatusTool!F189="","",Nut_StatusTool!F189)</f>
        <v/>
      </c>
      <c r="BC189" t="str">
        <f>IF(Nut_StatusTool!G189="","",Nut_StatusTool!G189)</f>
        <v/>
      </c>
      <c r="BD189" s="430" t="str">
        <f t="shared" si="10"/>
        <v/>
      </c>
      <c r="BE189" t="str">
        <f t="shared" si="11"/>
        <v/>
      </c>
      <c r="BF189" t="str">
        <f>IF(Nut_StatusTool!I189="","",Nut_StatusTool!I189)</f>
        <v/>
      </c>
      <c r="BG189" t="str">
        <f>IF(Nut_StatusTool!J189="","",Nut_StatusTool!J189)</f>
        <v/>
      </c>
    </row>
    <row r="190" spans="1:59">
      <c r="A190" s="411">
        <f>IFERROR(INDEX($AW$7:$AW$506,MATCH(ROWS($AT$7:AT190),$AT$7:$AT$506,0)),"")</f>
        <v>184</v>
      </c>
      <c r="B190" s="412" t="str">
        <f>IFERROR(INDEX($AX$7:$AX$506,MATCH(ROWS($AT$7:AT190),$AT$7:$AT$506,0)),"")</f>
        <v/>
      </c>
      <c r="C190" s="412" t="str">
        <f>IFERROR(INDEX($AY$7:$AY$506,MATCH(ROWS($AT$7:AT190),$AT$7:$AT$506,0)),"")</f>
        <v/>
      </c>
      <c r="D190" s="413">
        <f>IFERROR(INDEX($AZ$7:$AZ$506,MATCH(ROWS($AT$7:AT190),$AT$7:$AT$506,0)),"")</f>
        <v>0</v>
      </c>
      <c r="E190" s="414" t="str">
        <f>IFERROR(INDEX($BA$7:$BA$506,MATCH(ROWS($AT$7:AT190),$AT$7:$AT$506,0)),"")</f>
        <v/>
      </c>
      <c r="F190" s="415" t="str">
        <f>IFERROR(INDEX($BB$7:$BB$506,MATCH(ROWS($AT$7:AT190),$AT$7:$AT$506,0)),"")</f>
        <v/>
      </c>
      <c r="G190" s="416" t="str">
        <f>IFERROR(INDEX($BC$7:$BC$506,MATCH(ROWS($AT$7:AT190),$AT$7:$AT$506,0)),"")</f>
        <v/>
      </c>
      <c r="H190" s="416" t="str">
        <f>IFERROR(INDEX($BD$7:$BD$506,MATCH(ROWS($AT$7:AT190),$AT$7:$AT$506,0)),"")</f>
        <v/>
      </c>
      <c r="I190" s="276"/>
      <c r="J190" s="277"/>
      <c r="K190" s="420" t="str">
        <f>IFERROR(INDEX($BE$7:$BE$506,MATCH(ROWS($AT$7:AT190),$AT$7:$AT$506,0)),"")</f>
        <v/>
      </c>
      <c r="L190" s="136"/>
      <c r="AT190">
        <f t="shared" si="8"/>
        <v>184</v>
      </c>
      <c r="AU190">
        <f>COUNTIF($AZ$7:AZ190,AZ190)</f>
        <v>184</v>
      </c>
      <c r="AV190">
        <f t="shared" si="9"/>
        <v>0</v>
      </c>
      <c r="AW190">
        <f>IF(Nut_StatusTool!A190="","",Nut_StatusTool!A190)</f>
        <v>184</v>
      </c>
      <c r="AX190" t="str">
        <f>IF(Nut_StatusTool!B190="","",Nut_StatusTool!B190)</f>
        <v/>
      </c>
      <c r="AY190" t="str">
        <f>IF(Nut_StatusTool!C190="","",Nut_StatusTool!C190)</f>
        <v/>
      </c>
      <c r="AZ190">
        <f>Nut_StatusTool!D190</f>
        <v>0</v>
      </c>
      <c r="BA190" t="str">
        <f>IF(Nut_StatusTool!E190="","",Nut_StatusTool!E190)</f>
        <v/>
      </c>
      <c r="BB190" t="str">
        <f>IF(Nut_StatusTool!F190="","",Nut_StatusTool!F190)</f>
        <v/>
      </c>
      <c r="BC190" t="str">
        <f>IF(Nut_StatusTool!G190="","",Nut_StatusTool!G190)</f>
        <v/>
      </c>
      <c r="BD190" s="430" t="str">
        <f t="shared" si="10"/>
        <v/>
      </c>
      <c r="BE190" t="str">
        <f t="shared" si="11"/>
        <v/>
      </c>
      <c r="BF190" t="str">
        <f>IF(Nut_StatusTool!I190="","",Nut_StatusTool!I190)</f>
        <v/>
      </c>
      <c r="BG190" t="str">
        <f>IF(Nut_StatusTool!J190="","",Nut_StatusTool!J190)</f>
        <v/>
      </c>
    </row>
    <row r="191" spans="1:59">
      <c r="A191" s="411">
        <f>IFERROR(INDEX($AW$7:$AW$506,MATCH(ROWS($AT$7:AT191),$AT$7:$AT$506,0)),"")</f>
        <v>185</v>
      </c>
      <c r="B191" s="412" t="str">
        <f>IFERROR(INDEX($AX$7:$AX$506,MATCH(ROWS($AT$7:AT191),$AT$7:$AT$506,0)),"")</f>
        <v/>
      </c>
      <c r="C191" s="412" t="str">
        <f>IFERROR(INDEX($AY$7:$AY$506,MATCH(ROWS($AT$7:AT191),$AT$7:$AT$506,0)),"")</f>
        <v/>
      </c>
      <c r="D191" s="413">
        <f>IFERROR(INDEX($AZ$7:$AZ$506,MATCH(ROWS($AT$7:AT191),$AT$7:$AT$506,0)),"")</f>
        <v>0</v>
      </c>
      <c r="E191" s="414" t="str">
        <f>IFERROR(INDEX($BA$7:$BA$506,MATCH(ROWS($AT$7:AT191),$AT$7:$AT$506,0)),"")</f>
        <v/>
      </c>
      <c r="F191" s="415" t="str">
        <f>IFERROR(INDEX($BB$7:$BB$506,MATCH(ROWS($AT$7:AT191),$AT$7:$AT$506,0)),"")</f>
        <v/>
      </c>
      <c r="G191" s="416" t="str">
        <f>IFERROR(INDEX($BC$7:$BC$506,MATCH(ROWS($AT$7:AT191),$AT$7:$AT$506,0)),"")</f>
        <v/>
      </c>
      <c r="H191" s="416" t="str">
        <f>IFERROR(INDEX($BD$7:$BD$506,MATCH(ROWS($AT$7:AT191),$AT$7:$AT$506,0)),"")</f>
        <v/>
      </c>
      <c r="I191" s="276"/>
      <c r="J191" s="277"/>
      <c r="K191" s="420" t="str">
        <f>IFERROR(INDEX($BE$7:$BE$506,MATCH(ROWS($AT$7:AT191),$AT$7:$AT$506,0)),"")</f>
        <v/>
      </c>
      <c r="L191" s="136"/>
      <c r="AT191">
        <f t="shared" si="8"/>
        <v>185</v>
      </c>
      <c r="AU191">
        <f>COUNTIF($AZ$7:AZ191,AZ191)</f>
        <v>185</v>
      </c>
      <c r="AV191">
        <f t="shared" si="9"/>
        <v>0</v>
      </c>
      <c r="AW191">
        <f>IF(Nut_StatusTool!A191="","",Nut_StatusTool!A191)</f>
        <v>185</v>
      </c>
      <c r="AX191" t="str">
        <f>IF(Nut_StatusTool!B191="","",Nut_StatusTool!B191)</f>
        <v/>
      </c>
      <c r="AY191" t="str">
        <f>IF(Nut_StatusTool!C191="","",Nut_StatusTool!C191)</f>
        <v/>
      </c>
      <c r="AZ191">
        <f>Nut_StatusTool!D191</f>
        <v>0</v>
      </c>
      <c r="BA191" t="str">
        <f>IF(Nut_StatusTool!E191="","",Nut_StatusTool!E191)</f>
        <v/>
      </c>
      <c r="BB191" t="str">
        <f>IF(Nut_StatusTool!F191="","",Nut_StatusTool!F191)</f>
        <v/>
      </c>
      <c r="BC191" t="str">
        <f>IF(Nut_StatusTool!G191="","",Nut_StatusTool!G191)</f>
        <v/>
      </c>
      <c r="BD191" s="430" t="str">
        <f t="shared" si="10"/>
        <v/>
      </c>
      <c r="BE191" t="str">
        <f t="shared" si="11"/>
        <v/>
      </c>
      <c r="BF191" t="str">
        <f>IF(Nut_StatusTool!I191="","",Nut_StatusTool!I191)</f>
        <v/>
      </c>
      <c r="BG191" t="str">
        <f>IF(Nut_StatusTool!J191="","",Nut_StatusTool!J191)</f>
        <v/>
      </c>
    </row>
    <row r="192" spans="1:59">
      <c r="A192" s="411">
        <f>IFERROR(INDEX($AW$7:$AW$506,MATCH(ROWS($AT$7:AT192),$AT$7:$AT$506,0)),"")</f>
        <v>186</v>
      </c>
      <c r="B192" s="412" t="str">
        <f>IFERROR(INDEX($AX$7:$AX$506,MATCH(ROWS($AT$7:AT192),$AT$7:$AT$506,0)),"")</f>
        <v/>
      </c>
      <c r="C192" s="412" t="str">
        <f>IFERROR(INDEX($AY$7:$AY$506,MATCH(ROWS($AT$7:AT192),$AT$7:$AT$506,0)),"")</f>
        <v/>
      </c>
      <c r="D192" s="413">
        <f>IFERROR(INDEX($AZ$7:$AZ$506,MATCH(ROWS($AT$7:AT192),$AT$7:$AT$506,0)),"")</f>
        <v>0</v>
      </c>
      <c r="E192" s="414" t="str">
        <f>IFERROR(INDEX($BA$7:$BA$506,MATCH(ROWS($AT$7:AT192),$AT$7:$AT$506,0)),"")</f>
        <v/>
      </c>
      <c r="F192" s="415" t="str">
        <f>IFERROR(INDEX($BB$7:$BB$506,MATCH(ROWS($AT$7:AT192),$AT$7:$AT$506,0)),"")</f>
        <v/>
      </c>
      <c r="G192" s="416" t="str">
        <f>IFERROR(INDEX($BC$7:$BC$506,MATCH(ROWS($AT$7:AT192),$AT$7:$AT$506,0)),"")</f>
        <v/>
      </c>
      <c r="H192" s="416" t="str">
        <f>IFERROR(INDEX($BD$7:$BD$506,MATCH(ROWS($AT$7:AT192),$AT$7:$AT$506,0)),"")</f>
        <v/>
      </c>
      <c r="I192" s="276"/>
      <c r="J192" s="277"/>
      <c r="K192" s="420" t="str">
        <f>IFERROR(INDEX($BE$7:$BE$506,MATCH(ROWS($AT$7:AT192),$AT$7:$AT$506,0)),"")</f>
        <v/>
      </c>
      <c r="L192" s="136"/>
      <c r="AT192">
        <f t="shared" si="8"/>
        <v>186</v>
      </c>
      <c r="AU192">
        <f>COUNTIF($AZ$7:AZ192,AZ192)</f>
        <v>186</v>
      </c>
      <c r="AV192">
        <f t="shared" si="9"/>
        <v>0</v>
      </c>
      <c r="AW192">
        <f>IF(Nut_StatusTool!A192="","",Nut_StatusTool!A192)</f>
        <v>186</v>
      </c>
      <c r="AX192" t="str">
        <f>IF(Nut_StatusTool!B192="","",Nut_StatusTool!B192)</f>
        <v/>
      </c>
      <c r="AY192" t="str">
        <f>IF(Nut_StatusTool!C192="","",Nut_StatusTool!C192)</f>
        <v/>
      </c>
      <c r="AZ192">
        <f>Nut_StatusTool!D192</f>
        <v>0</v>
      </c>
      <c r="BA192" t="str">
        <f>IF(Nut_StatusTool!E192="","",Nut_StatusTool!E192)</f>
        <v/>
      </c>
      <c r="BB192" t="str">
        <f>IF(Nut_StatusTool!F192="","",Nut_StatusTool!F192)</f>
        <v/>
      </c>
      <c r="BC192" t="str">
        <f>IF(Nut_StatusTool!G192="","",Nut_StatusTool!G192)</f>
        <v/>
      </c>
      <c r="BD192" s="430" t="str">
        <f t="shared" si="10"/>
        <v/>
      </c>
      <c r="BE192" t="str">
        <f t="shared" si="11"/>
        <v/>
      </c>
      <c r="BF192" t="str">
        <f>IF(Nut_StatusTool!I192="","",Nut_StatusTool!I192)</f>
        <v/>
      </c>
      <c r="BG192" t="str">
        <f>IF(Nut_StatusTool!J192="","",Nut_StatusTool!J192)</f>
        <v/>
      </c>
    </row>
    <row r="193" spans="1:59">
      <c r="A193" s="411">
        <f>IFERROR(INDEX($AW$7:$AW$506,MATCH(ROWS($AT$7:AT193),$AT$7:$AT$506,0)),"")</f>
        <v>187</v>
      </c>
      <c r="B193" s="412" t="str">
        <f>IFERROR(INDEX($AX$7:$AX$506,MATCH(ROWS($AT$7:AT193),$AT$7:$AT$506,0)),"")</f>
        <v/>
      </c>
      <c r="C193" s="412" t="str">
        <f>IFERROR(INDEX($AY$7:$AY$506,MATCH(ROWS($AT$7:AT193),$AT$7:$AT$506,0)),"")</f>
        <v/>
      </c>
      <c r="D193" s="413">
        <f>IFERROR(INDEX($AZ$7:$AZ$506,MATCH(ROWS($AT$7:AT193),$AT$7:$AT$506,0)),"")</f>
        <v>0</v>
      </c>
      <c r="E193" s="414" t="str">
        <f>IFERROR(INDEX($BA$7:$BA$506,MATCH(ROWS($AT$7:AT193),$AT$7:$AT$506,0)),"")</f>
        <v/>
      </c>
      <c r="F193" s="415" t="str">
        <f>IFERROR(INDEX($BB$7:$BB$506,MATCH(ROWS($AT$7:AT193),$AT$7:$AT$506,0)),"")</f>
        <v/>
      </c>
      <c r="G193" s="416" t="str">
        <f>IFERROR(INDEX($BC$7:$BC$506,MATCH(ROWS($AT$7:AT193),$AT$7:$AT$506,0)),"")</f>
        <v/>
      </c>
      <c r="H193" s="416" t="str">
        <f>IFERROR(INDEX($BD$7:$BD$506,MATCH(ROWS($AT$7:AT193),$AT$7:$AT$506,0)),"")</f>
        <v/>
      </c>
      <c r="I193" s="276"/>
      <c r="J193" s="277"/>
      <c r="K193" s="420" t="str">
        <f>IFERROR(INDEX($BE$7:$BE$506,MATCH(ROWS($AT$7:AT193),$AT$7:$AT$506,0)),"")</f>
        <v/>
      </c>
      <c r="L193" s="136"/>
      <c r="AT193">
        <f t="shared" si="8"/>
        <v>187</v>
      </c>
      <c r="AU193">
        <f>COUNTIF($AZ$7:AZ193,AZ193)</f>
        <v>187</v>
      </c>
      <c r="AV193">
        <f t="shared" si="9"/>
        <v>0</v>
      </c>
      <c r="AW193">
        <f>IF(Nut_StatusTool!A193="","",Nut_StatusTool!A193)</f>
        <v>187</v>
      </c>
      <c r="AX193" t="str">
        <f>IF(Nut_StatusTool!B193="","",Nut_StatusTool!B193)</f>
        <v/>
      </c>
      <c r="AY193" t="str">
        <f>IF(Nut_StatusTool!C193="","",Nut_StatusTool!C193)</f>
        <v/>
      </c>
      <c r="AZ193">
        <f>Nut_StatusTool!D193</f>
        <v>0</v>
      </c>
      <c r="BA193" t="str">
        <f>IF(Nut_StatusTool!E193="","",Nut_StatusTool!E193)</f>
        <v/>
      </c>
      <c r="BB193" t="str">
        <f>IF(Nut_StatusTool!F193="","",Nut_StatusTool!F193)</f>
        <v/>
      </c>
      <c r="BC193" t="str">
        <f>IF(Nut_StatusTool!G193="","",Nut_StatusTool!G193)</f>
        <v/>
      </c>
      <c r="BD193" s="430" t="str">
        <f t="shared" si="10"/>
        <v/>
      </c>
      <c r="BE193" t="str">
        <f t="shared" si="11"/>
        <v/>
      </c>
      <c r="BF193" t="str">
        <f>IF(Nut_StatusTool!I193="","",Nut_StatusTool!I193)</f>
        <v/>
      </c>
      <c r="BG193" t="str">
        <f>IF(Nut_StatusTool!J193="","",Nut_StatusTool!J193)</f>
        <v/>
      </c>
    </row>
    <row r="194" spans="1:59">
      <c r="A194" s="411">
        <f>IFERROR(INDEX($AW$7:$AW$506,MATCH(ROWS($AT$7:AT194),$AT$7:$AT$506,0)),"")</f>
        <v>188</v>
      </c>
      <c r="B194" s="412" t="str">
        <f>IFERROR(INDEX($AX$7:$AX$506,MATCH(ROWS($AT$7:AT194),$AT$7:$AT$506,0)),"")</f>
        <v/>
      </c>
      <c r="C194" s="412" t="str">
        <f>IFERROR(INDEX($AY$7:$AY$506,MATCH(ROWS($AT$7:AT194),$AT$7:$AT$506,0)),"")</f>
        <v/>
      </c>
      <c r="D194" s="413">
        <f>IFERROR(INDEX($AZ$7:$AZ$506,MATCH(ROWS($AT$7:AT194),$AT$7:$AT$506,0)),"")</f>
        <v>0</v>
      </c>
      <c r="E194" s="414" t="str">
        <f>IFERROR(INDEX($BA$7:$BA$506,MATCH(ROWS($AT$7:AT194),$AT$7:$AT$506,0)),"")</f>
        <v/>
      </c>
      <c r="F194" s="415" t="str">
        <f>IFERROR(INDEX($BB$7:$BB$506,MATCH(ROWS($AT$7:AT194),$AT$7:$AT$506,0)),"")</f>
        <v/>
      </c>
      <c r="G194" s="416" t="str">
        <f>IFERROR(INDEX($BC$7:$BC$506,MATCH(ROWS($AT$7:AT194),$AT$7:$AT$506,0)),"")</f>
        <v/>
      </c>
      <c r="H194" s="416" t="str">
        <f>IFERROR(INDEX($BD$7:$BD$506,MATCH(ROWS($AT$7:AT194),$AT$7:$AT$506,0)),"")</f>
        <v/>
      </c>
      <c r="I194" s="276"/>
      <c r="J194" s="277"/>
      <c r="K194" s="420" t="str">
        <f>IFERROR(INDEX($BE$7:$BE$506,MATCH(ROWS($AT$7:AT194),$AT$7:$AT$506,0)),"")</f>
        <v/>
      </c>
      <c r="L194" s="136"/>
      <c r="AT194">
        <f t="shared" si="8"/>
        <v>188</v>
      </c>
      <c r="AU194">
        <f>COUNTIF($AZ$7:AZ194,AZ194)</f>
        <v>188</v>
      </c>
      <c r="AV194">
        <f t="shared" si="9"/>
        <v>0</v>
      </c>
      <c r="AW194">
        <f>IF(Nut_StatusTool!A194="","",Nut_StatusTool!A194)</f>
        <v>188</v>
      </c>
      <c r="AX194" t="str">
        <f>IF(Nut_StatusTool!B194="","",Nut_StatusTool!B194)</f>
        <v/>
      </c>
      <c r="AY194" t="str">
        <f>IF(Nut_StatusTool!C194="","",Nut_StatusTool!C194)</f>
        <v/>
      </c>
      <c r="AZ194">
        <f>Nut_StatusTool!D194</f>
        <v>0</v>
      </c>
      <c r="BA194" t="str">
        <f>IF(Nut_StatusTool!E194="","",Nut_StatusTool!E194)</f>
        <v/>
      </c>
      <c r="BB194" t="str">
        <f>IF(Nut_StatusTool!F194="","",Nut_StatusTool!F194)</f>
        <v/>
      </c>
      <c r="BC194" t="str">
        <f>IF(Nut_StatusTool!G194="","",Nut_StatusTool!G194)</f>
        <v/>
      </c>
      <c r="BD194" s="430" t="str">
        <f t="shared" si="10"/>
        <v/>
      </c>
      <c r="BE194" t="str">
        <f t="shared" si="11"/>
        <v/>
      </c>
      <c r="BF194" t="str">
        <f>IF(Nut_StatusTool!I194="","",Nut_StatusTool!I194)</f>
        <v/>
      </c>
      <c r="BG194" t="str">
        <f>IF(Nut_StatusTool!J194="","",Nut_StatusTool!J194)</f>
        <v/>
      </c>
    </row>
    <row r="195" spans="1:59">
      <c r="A195" s="411">
        <f>IFERROR(INDEX($AW$7:$AW$506,MATCH(ROWS($AT$7:AT195),$AT$7:$AT$506,0)),"")</f>
        <v>189</v>
      </c>
      <c r="B195" s="412" t="str">
        <f>IFERROR(INDEX($AX$7:$AX$506,MATCH(ROWS($AT$7:AT195),$AT$7:$AT$506,0)),"")</f>
        <v/>
      </c>
      <c r="C195" s="412" t="str">
        <f>IFERROR(INDEX($AY$7:$AY$506,MATCH(ROWS($AT$7:AT195),$AT$7:$AT$506,0)),"")</f>
        <v/>
      </c>
      <c r="D195" s="413">
        <f>IFERROR(INDEX($AZ$7:$AZ$506,MATCH(ROWS($AT$7:AT195),$AT$7:$AT$506,0)),"")</f>
        <v>0</v>
      </c>
      <c r="E195" s="414" t="str">
        <f>IFERROR(INDEX($BA$7:$BA$506,MATCH(ROWS($AT$7:AT195),$AT$7:$AT$506,0)),"")</f>
        <v/>
      </c>
      <c r="F195" s="415" t="str">
        <f>IFERROR(INDEX($BB$7:$BB$506,MATCH(ROWS($AT$7:AT195),$AT$7:$AT$506,0)),"")</f>
        <v/>
      </c>
      <c r="G195" s="416" t="str">
        <f>IFERROR(INDEX($BC$7:$BC$506,MATCH(ROWS($AT$7:AT195),$AT$7:$AT$506,0)),"")</f>
        <v/>
      </c>
      <c r="H195" s="416" t="str">
        <f>IFERROR(INDEX($BD$7:$BD$506,MATCH(ROWS($AT$7:AT195),$AT$7:$AT$506,0)),"")</f>
        <v/>
      </c>
      <c r="I195" s="276"/>
      <c r="J195" s="277"/>
      <c r="K195" s="420" t="str">
        <f>IFERROR(INDEX($BE$7:$BE$506,MATCH(ROWS($AT$7:AT195),$AT$7:$AT$506,0)),"")</f>
        <v/>
      </c>
      <c r="L195" s="136"/>
      <c r="AT195">
        <f t="shared" si="8"/>
        <v>189</v>
      </c>
      <c r="AU195">
        <f>COUNTIF($AZ$7:AZ195,AZ195)</f>
        <v>189</v>
      </c>
      <c r="AV195">
        <f t="shared" si="9"/>
        <v>0</v>
      </c>
      <c r="AW195">
        <f>IF(Nut_StatusTool!A195="","",Nut_StatusTool!A195)</f>
        <v>189</v>
      </c>
      <c r="AX195" t="str">
        <f>IF(Nut_StatusTool!B195="","",Nut_StatusTool!B195)</f>
        <v/>
      </c>
      <c r="AY195" t="str">
        <f>IF(Nut_StatusTool!C195="","",Nut_StatusTool!C195)</f>
        <v/>
      </c>
      <c r="AZ195">
        <f>Nut_StatusTool!D195</f>
        <v>0</v>
      </c>
      <c r="BA195" t="str">
        <f>IF(Nut_StatusTool!E195="","",Nut_StatusTool!E195)</f>
        <v/>
      </c>
      <c r="BB195" t="str">
        <f>IF(Nut_StatusTool!F195="","",Nut_StatusTool!F195)</f>
        <v/>
      </c>
      <c r="BC195" t="str">
        <f>IF(Nut_StatusTool!G195="","",Nut_StatusTool!G195)</f>
        <v/>
      </c>
      <c r="BD195" s="430" t="str">
        <f t="shared" si="10"/>
        <v/>
      </c>
      <c r="BE195" t="str">
        <f t="shared" si="11"/>
        <v/>
      </c>
      <c r="BF195" t="str">
        <f>IF(Nut_StatusTool!I195="","",Nut_StatusTool!I195)</f>
        <v/>
      </c>
      <c r="BG195" t="str">
        <f>IF(Nut_StatusTool!J195="","",Nut_StatusTool!J195)</f>
        <v/>
      </c>
    </row>
    <row r="196" spans="1:59">
      <c r="A196" s="411">
        <f>IFERROR(INDEX($AW$7:$AW$506,MATCH(ROWS($AT$7:AT196),$AT$7:$AT$506,0)),"")</f>
        <v>190</v>
      </c>
      <c r="B196" s="412" t="str">
        <f>IFERROR(INDEX($AX$7:$AX$506,MATCH(ROWS($AT$7:AT196),$AT$7:$AT$506,0)),"")</f>
        <v/>
      </c>
      <c r="C196" s="412" t="str">
        <f>IFERROR(INDEX($AY$7:$AY$506,MATCH(ROWS($AT$7:AT196),$AT$7:$AT$506,0)),"")</f>
        <v/>
      </c>
      <c r="D196" s="413">
        <f>IFERROR(INDEX($AZ$7:$AZ$506,MATCH(ROWS($AT$7:AT196),$AT$7:$AT$506,0)),"")</f>
        <v>0</v>
      </c>
      <c r="E196" s="414" t="str">
        <f>IFERROR(INDEX($BA$7:$BA$506,MATCH(ROWS($AT$7:AT196),$AT$7:$AT$506,0)),"")</f>
        <v/>
      </c>
      <c r="F196" s="415" t="str">
        <f>IFERROR(INDEX($BB$7:$BB$506,MATCH(ROWS($AT$7:AT196),$AT$7:$AT$506,0)),"")</f>
        <v/>
      </c>
      <c r="G196" s="416" t="str">
        <f>IFERROR(INDEX($BC$7:$BC$506,MATCH(ROWS($AT$7:AT196),$AT$7:$AT$506,0)),"")</f>
        <v/>
      </c>
      <c r="H196" s="416" t="str">
        <f>IFERROR(INDEX($BD$7:$BD$506,MATCH(ROWS($AT$7:AT196),$AT$7:$AT$506,0)),"")</f>
        <v/>
      </c>
      <c r="I196" s="276"/>
      <c r="J196" s="277"/>
      <c r="K196" s="420" t="str">
        <f>IFERROR(INDEX($BE$7:$BE$506,MATCH(ROWS($AT$7:AT196),$AT$7:$AT$506,0)),"")</f>
        <v/>
      </c>
      <c r="L196" s="136"/>
      <c r="AT196">
        <f t="shared" si="8"/>
        <v>190</v>
      </c>
      <c r="AU196">
        <f>COUNTIF($AZ$7:AZ196,AZ196)</f>
        <v>190</v>
      </c>
      <c r="AV196">
        <f t="shared" si="9"/>
        <v>0</v>
      </c>
      <c r="AW196">
        <f>IF(Nut_StatusTool!A196="","",Nut_StatusTool!A196)</f>
        <v>190</v>
      </c>
      <c r="AX196" t="str">
        <f>IF(Nut_StatusTool!B196="","",Nut_StatusTool!B196)</f>
        <v/>
      </c>
      <c r="AY196" t="str">
        <f>IF(Nut_StatusTool!C196="","",Nut_StatusTool!C196)</f>
        <v/>
      </c>
      <c r="AZ196">
        <f>Nut_StatusTool!D196</f>
        <v>0</v>
      </c>
      <c r="BA196" t="str">
        <f>IF(Nut_StatusTool!E196="","",Nut_StatusTool!E196)</f>
        <v/>
      </c>
      <c r="BB196" t="str">
        <f>IF(Nut_StatusTool!F196="","",Nut_StatusTool!F196)</f>
        <v/>
      </c>
      <c r="BC196" t="str">
        <f>IF(Nut_StatusTool!G196="","",Nut_StatusTool!G196)</f>
        <v/>
      </c>
      <c r="BD196" s="430" t="str">
        <f t="shared" si="10"/>
        <v/>
      </c>
      <c r="BE196" t="str">
        <f t="shared" si="11"/>
        <v/>
      </c>
      <c r="BF196" t="str">
        <f>IF(Nut_StatusTool!I196="","",Nut_StatusTool!I196)</f>
        <v/>
      </c>
      <c r="BG196" t="str">
        <f>IF(Nut_StatusTool!J196="","",Nut_StatusTool!J196)</f>
        <v/>
      </c>
    </row>
    <row r="197" spans="1:59">
      <c r="A197" s="411">
        <f>IFERROR(INDEX($AW$7:$AW$506,MATCH(ROWS($AT$7:AT197),$AT$7:$AT$506,0)),"")</f>
        <v>191</v>
      </c>
      <c r="B197" s="412" t="str">
        <f>IFERROR(INDEX($AX$7:$AX$506,MATCH(ROWS($AT$7:AT197),$AT$7:$AT$506,0)),"")</f>
        <v/>
      </c>
      <c r="C197" s="412" t="str">
        <f>IFERROR(INDEX($AY$7:$AY$506,MATCH(ROWS($AT$7:AT197),$AT$7:$AT$506,0)),"")</f>
        <v/>
      </c>
      <c r="D197" s="413">
        <f>IFERROR(INDEX($AZ$7:$AZ$506,MATCH(ROWS($AT$7:AT197),$AT$7:$AT$506,0)),"")</f>
        <v>0</v>
      </c>
      <c r="E197" s="414" t="str">
        <f>IFERROR(INDEX($BA$7:$BA$506,MATCH(ROWS($AT$7:AT197),$AT$7:$AT$506,0)),"")</f>
        <v/>
      </c>
      <c r="F197" s="415" t="str">
        <f>IFERROR(INDEX($BB$7:$BB$506,MATCH(ROWS($AT$7:AT197),$AT$7:$AT$506,0)),"")</f>
        <v/>
      </c>
      <c r="G197" s="416" t="str">
        <f>IFERROR(INDEX($BC$7:$BC$506,MATCH(ROWS($AT$7:AT197),$AT$7:$AT$506,0)),"")</f>
        <v/>
      </c>
      <c r="H197" s="416" t="str">
        <f>IFERROR(INDEX($BD$7:$BD$506,MATCH(ROWS($AT$7:AT197),$AT$7:$AT$506,0)),"")</f>
        <v/>
      </c>
      <c r="I197" s="276"/>
      <c r="J197" s="277"/>
      <c r="K197" s="420" t="str">
        <f>IFERROR(INDEX($BE$7:$BE$506,MATCH(ROWS($AT$7:AT197),$AT$7:$AT$506,0)),"")</f>
        <v/>
      </c>
      <c r="L197" s="136"/>
      <c r="AT197">
        <f t="shared" si="8"/>
        <v>191</v>
      </c>
      <c r="AU197">
        <f>COUNTIF($AZ$7:AZ197,AZ197)</f>
        <v>191</v>
      </c>
      <c r="AV197">
        <f t="shared" si="9"/>
        <v>0</v>
      </c>
      <c r="AW197">
        <f>IF(Nut_StatusTool!A197="","",Nut_StatusTool!A197)</f>
        <v>191</v>
      </c>
      <c r="AX197" t="str">
        <f>IF(Nut_StatusTool!B197="","",Nut_StatusTool!B197)</f>
        <v/>
      </c>
      <c r="AY197" t="str">
        <f>IF(Nut_StatusTool!C197="","",Nut_StatusTool!C197)</f>
        <v/>
      </c>
      <c r="AZ197">
        <f>Nut_StatusTool!D197</f>
        <v>0</v>
      </c>
      <c r="BA197" t="str">
        <f>IF(Nut_StatusTool!E197="","",Nut_StatusTool!E197)</f>
        <v/>
      </c>
      <c r="BB197" t="str">
        <f>IF(Nut_StatusTool!F197="","",Nut_StatusTool!F197)</f>
        <v/>
      </c>
      <c r="BC197" t="str">
        <f>IF(Nut_StatusTool!G197="","",Nut_StatusTool!G197)</f>
        <v/>
      </c>
      <c r="BD197" s="430" t="str">
        <f t="shared" si="10"/>
        <v/>
      </c>
      <c r="BE197" t="str">
        <f t="shared" si="11"/>
        <v/>
      </c>
      <c r="BF197" t="str">
        <f>IF(Nut_StatusTool!I197="","",Nut_StatusTool!I197)</f>
        <v/>
      </c>
      <c r="BG197" t="str">
        <f>IF(Nut_StatusTool!J197="","",Nut_StatusTool!J197)</f>
        <v/>
      </c>
    </row>
    <row r="198" spans="1:59">
      <c r="A198" s="411">
        <f>IFERROR(INDEX($AW$7:$AW$506,MATCH(ROWS($AT$7:AT198),$AT$7:$AT$506,0)),"")</f>
        <v>192</v>
      </c>
      <c r="B198" s="412" t="str">
        <f>IFERROR(INDEX($AX$7:$AX$506,MATCH(ROWS($AT$7:AT198),$AT$7:$AT$506,0)),"")</f>
        <v/>
      </c>
      <c r="C198" s="412" t="str">
        <f>IFERROR(INDEX($AY$7:$AY$506,MATCH(ROWS($AT$7:AT198),$AT$7:$AT$506,0)),"")</f>
        <v/>
      </c>
      <c r="D198" s="413">
        <f>IFERROR(INDEX($AZ$7:$AZ$506,MATCH(ROWS($AT$7:AT198),$AT$7:$AT$506,0)),"")</f>
        <v>0</v>
      </c>
      <c r="E198" s="414" t="str">
        <f>IFERROR(INDEX($BA$7:$BA$506,MATCH(ROWS($AT$7:AT198),$AT$7:$AT$506,0)),"")</f>
        <v/>
      </c>
      <c r="F198" s="415" t="str">
        <f>IFERROR(INDEX($BB$7:$BB$506,MATCH(ROWS($AT$7:AT198),$AT$7:$AT$506,0)),"")</f>
        <v/>
      </c>
      <c r="G198" s="416" t="str">
        <f>IFERROR(INDEX($BC$7:$BC$506,MATCH(ROWS($AT$7:AT198),$AT$7:$AT$506,0)),"")</f>
        <v/>
      </c>
      <c r="H198" s="416" t="str">
        <f>IFERROR(INDEX($BD$7:$BD$506,MATCH(ROWS($AT$7:AT198),$AT$7:$AT$506,0)),"")</f>
        <v/>
      </c>
      <c r="I198" s="276"/>
      <c r="J198" s="277"/>
      <c r="K198" s="420" t="str">
        <f>IFERROR(INDEX($BE$7:$BE$506,MATCH(ROWS($AT$7:AT198),$AT$7:$AT$506,0)),"")</f>
        <v/>
      </c>
      <c r="L198" s="136"/>
      <c r="AT198">
        <f t="shared" si="8"/>
        <v>192</v>
      </c>
      <c r="AU198">
        <f>COUNTIF($AZ$7:AZ198,AZ198)</f>
        <v>192</v>
      </c>
      <c r="AV198">
        <f t="shared" si="9"/>
        <v>0</v>
      </c>
      <c r="AW198">
        <f>IF(Nut_StatusTool!A198="","",Nut_StatusTool!A198)</f>
        <v>192</v>
      </c>
      <c r="AX198" t="str">
        <f>IF(Nut_StatusTool!B198="","",Nut_StatusTool!B198)</f>
        <v/>
      </c>
      <c r="AY198" t="str">
        <f>IF(Nut_StatusTool!C198="","",Nut_StatusTool!C198)</f>
        <v/>
      </c>
      <c r="AZ198">
        <f>Nut_StatusTool!D198</f>
        <v>0</v>
      </c>
      <c r="BA198" t="str">
        <f>IF(Nut_StatusTool!E198="","",Nut_StatusTool!E198)</f>
        <v/>
      </c>
      <c r="BB198" t="str">
        <f>IF(Nut_StatusTool!F198="","",Nut_StatusTool!F198)</f>
        <v/>
      </c>
      <c r="BC198" t="str">
        <f>IF(Nut_StatusTool!G198="","",Nut_StatusTool!G198)</f>
        <v/>
      </c>
      <c r="BD198" s="430" t="str">
        <f t="shared" si="10"/>
        <v/>
      </c>
      <c r="BE198" t="str">
        <f t="shared" si="11"/>
        <v/>
      </c>
      <c r="BF198" t="str">
        <f>IF(Nut_StatusTool!I198="","",Nut_StatusTool!I198)</f>
        <v/>
      </c>
      <c r="BG198" t="str">
        <f>IF(Nut_StatusTool!J198="","",Nut_StatusTool!J198)</f>
        <v/>
      </c>
    </row>
    <row r="199" spans="1:59">
      <c r="A199" s="411">
        <f>IFERROR(INDEX($AW$7:$AW$506,MATCH(ROWS($AT$7:AT199),$AT$7:$AT$506,0)),"")</f>
        <v>193</v>
      </c>
      <c r="B199" s="412" t="str">
        <f>IFERROR(INDEX($AX$7:$AX$506,MATCH(ROWS($AT$7:AT199),$AT$7:$AT$506,0)),"")</f>
        <v/>
      </c>
      <c r="C199" s="412" t="str">
        <f>IFERROR(INDEX($AY$7:$AY$506,MATCH(ROWS($AT$7:AT199),$AT$7:$AT$506,0)),"")</f>
        <v/>
      </c>
      <c r="D199" s="413">
        <f>IFERROR(INDEX($AZ$7:$AZ$506,MATCH(ROWS($AT$7:AT199),$AT$7:$AT$506,0)),"")</f>
        <v>0</v>
      </c>
      <c r="E199" s="414" t="str">
        <f>IFERROR(INDEX($BA$7:$BA$506,MATCH(ROWS($AT$7:AT199),$AT$7:$AT$506,0)),"")</f>
        <v/>
      </c>
      <c r="F199" s="415" t="str">
        <f>IFERROR(INDEX($BB$7:$BB$506,MATCH(ROWS($AT$7:AT199),$AT$7:$AT$506,0)),"")</f>
        <v/>
      </c>
      <c r="G199" s="416" t="str">
        <f>IFERROR(INDEX($BC$7:$BC$506,MATCH(ROWS($AT$7:AT199),$AT$7:$AT$506,0)),"")</f>
        <v/>
      </c>
      <c r="H199" s="416" t="str">
        <f>IFERROR(INDEX($BD$7:$BD$506,MATCH(ROWS($AT$7:AT199),$AT$7:$AT$506,0)),"")</f>
        <v/>
      </c>
      <c r="I199" s="276"/>
      <c r="J199" s="277"/>
      <c r="K199" s="420" t="str">
        <f>IFERROR(INDEX($BE$7:$BE$506,MATCH(ROWS($AT$7:AT199),$AT$7:$AT$506,0)),"")</f>
        <v/>
      </c>
      <c r="L199" s="136"/>
      <c r="AT199">
        <f t="shared" ref="AT199:AT262" si="12">AU199+AV199</f>
        <v>193</v>
      </c>
      <c r="AU199">
        <f>COUNTIF($AZ$7:AZ199,AZ199)</f>
        <v>193</v>
      </c>
      <c r="AV199">
        <f t="shared" si="9"/>
        <v>0</v>
      </c>
      <c r="AW199">
        <f>IF(Nut_StatusTool!A199="","",Nut_StatusTool!A199)</f>
        <v>193</v>
      </c>
      <c r="AX199" t="str">
        <f>IF(Nut_StatusTool!B199="","",Nut_StatusTool!B199)</f>
        <v/>
      </c>
      <c r="AY199" t="str">
        <f>IF(Nut_StatusTool!C199="","",Nut_StatusTool!C199)</f>
        <v/>
      </c>
      <c r="AZ199">
        <f>Nut_StatusTool!D199</f>
        <v>0</v>
      </c>
      <c r="BA199" t="str">
        <f>IF(Nut_StatusTool!E199="","",Nut_StatusTool!E199)</f>
        <v/>
      </c>
      <c r="BB199" t="str">
        <f>IF(Nut_StatusTool!F199="","",Nut_StatusTool!F199)</f>
        <v/>
      </c>
      <c r="BC199" t="str">
        <f>IF(Nut_StatusTool!G199="","",Nut_StatusTool!G199)</f>
        <v/>
      </c>
      <c r="BD199" s="430" t="str">
        <f t="shared" si="10"/>
        <v/>
      </c>
      <c r="BE199" t="str">
        <f t="shared" si="11"/>
        <v/>
      </c>
      <c r="BF199" t="str">
        <f>IF(Nut_StatusTool!I199="","",Nut_StatusTool!I199)</f>
        <v/>
      </c>
      <c r="BG199" t="str">
        <f>IF(Nut_StatusTool!J199="","",Nut_StatusTool!J199)</f>
        <v/>
      </c>
    </row>
    <row r="200" spans="1:59">
      <c r="A200" s="411">
        <f>IFERROR(INDEX($AW$7:$AW$506,MATCH(ROWS($AT$7:AT200),$AT$7:$AT$506,0)),"")</f>
        <v>194</v>
      </c>
      <c r="B200" s="412" t="str">
        <f>IFERROR(INDEX($AX$7:$AX$506,MATCH(ROWS($AT$7:AT200),$AT$7:$AT$506,0)),"")</f>
        <v/>
      </c>
      <c r="C200" s="412" t="str">
        <f>IFERROR(INDEX($AY$7:$AY$506,MATCH(ROWS($AT$7:AT200),$AT$7:$AT$506,0)),"")</f>
        <v/>
      </c>
      <c r="D200" s="413">
        <f>IFERROR(INDEX($AZ$7:$AZ$506,MATCH(ROWS($AT$7:AT200),$AT$7:$AT$506,0)),"")</f>
        <v>0</v>
      </c>
      <c r="E200" s="414" t="str">
        <f>IFERROR(INDEX($BA$7:$BA$506,MATCH(ROWS($AT$7:AT200),$AT$7:$AT$506,0)),"")</f>
        <v/>
      </c>
      <c r="F200" s="415" t="str">
        <f>IFERROR(INDEX($BB$7:$BB$506,MATCH(ROWS($AT$7:AT200),$AT$7:$AT$506,0)),"")</f>
        <v/>
      </c>
      <c r="G200" s="416" t="str">
        <f>IFERROR(INDEX($BC$7:$BC$506,MATCH(ROWS($AT$7:AT200),$AT$7:$AT$506,0)),"")</f>
        <v/>
      </c>
      <c r="H200" s="416" t="str">
        <f>IFERROR(INDEX($BD$7:$BD$506,MATCH(ROWS($AT$7:AT200),$AT$7:$AT$506,0)),"")</f>
        <v/>
      </c>
      <c r="I200" s="276"/>
      <c r="J200" s="277"/>
      <c r="K200" s="420" t="str">
        <f>IFERROR(INDEX($BE$7:$BE$506,MATCH(ROWS($AT$7:AT200),$AT$7:$AT$506,0)),"")</f>
        <v/>
      </c>
      <c r="L200" s="136"/>
      <c r="AT200">
        <f t="shared" si="12"/>
        <v>194</v>
      </c>
      <c r="AU200">
        <f>COUNTIF($AZ$7:AZ200,AZ200)</f>
        <v>194</v>
      </c>
      <c r="AV200">
        <f t="shared" ref="AV200:AV263" si="13">COUNTIF($AZ$7:$AZ$506,"&lt;"&amp;$AZ200)</f>
        <v>0</v>
      </c>
      <c r="AW200">
        <f>IF(Nut_StatusTool!A200="","",Nut_StatusTool!A200)</f>
        <v>194</v>
      </c>
      <c r="AX200" t="str">
        <f>IF(Nut_StatusTool!B200="","",Nut_StatusTool!B200)</f>
        <v/>
      </c>
      <c r="AY200" t="str">
        <f>IF(Nut_StatusTool!C200="","",Nut_StatusTool!C200)</f>
        <v/>
      </c>
      <c r="AZ200">
        <f>Nut_StatusTool!D200</f>
        <v>0</v>
      </c>
      <c r="BA200" t="str">
        <f>IF(Nut_StatusTool!E200="","",Nut_StatusTool!E200)</f>
        <v/>
      </c>
      <c r="BB200" t="str">
        <f>IF(Nut_StatusTool!F200="","",Nut_StatusTool!F200)</f>
        <v/>
      </c>
      <c r="BC200" t="str">
        <f>IF(Nut_StatusTool!G200="","",Nut_StatusTool!G200)</f>
        <v/>
      </c>
      <c r="BD200" s="430" t="str">
        <f t="shared" ref="BD200:BD263" si="14">IF(OR(AZ200=0,$J$2=""),"",$J$2)</f>
        <v/>
      </c>
      <c r="BE200" t="str">
        <f t="shared" ref="BE200:BE263" si="15">IF(AND(AZ200=0,BC200=""),"",IF(AND(AZ200&gt;0,BC200=""),"No Birthdate",DATEDIF(BC200,BD200,"m")))</f>
        <v/>
      </c>
      <c r="BF200" t="str">
        <f>IF(Nut_StatusTool!I200="","",Nut_StatusTool!I200)</f>
        <v/>
      </c>
      <c r="BG200" t="str">
        <f>IF(Nut_StatusTool!J200="","",Nut_StatusTool!J200)</f>
        <v/>
      </c>
    </row>
    <row r="201" spans="1:59">
      <c r="A201" s="411">
        <f>IFERROR(INDEX($AW$7:$AW$506,MATCH(ROWS($AT$7:AT201),$AT$7:$AT$506,0)),"")</f>
        <v>195</v>
      </c>
      <c r="B201" s="412" t="str">
        <f>IFERROR(INDEX($AX$7:$AX$506,MATCH(ROWS($AT$7:AT201),$AT$7:$AT$506,0)),"")</f>
        <v/>
      </c>
      <c r="C201" s="412" t="str">
        <f>IFERROR(INDEX($AY$7:$AY$506,MATCH(ROWS($AT$7:AT201),$AT$7:$AT$506,0)),"")</f>
        <v/>
      </c>
      <c r="D201" s="413">
        <f>IFERROR(INDEX($AZ$7:$AZ$506,MATCH(ROWS($AT$7:AT201),$AT$7:$AT$506,0)),"")</f>
        <v>0</v>
      </c>
      <c r="E201" s="414" t="str">
        <f>IFERROR(INDEX($BA$7:$BA$506,MATCH(ROWS($AT$7:AT201),$AT$7:$AT$506,0)),"")</f>
        <v/>
      </c>
      <c r="F201" s="415" t="str">
        <f>IFERROR(INDEX($BB$7:$BB$506,MATCH(ROWS($AT$7:AT201),$AT$7:$AT$506,0)),"")</f>
        <v/>
      </c>
      <c r="G201" s="416" t="str">
        <f>IFERROR(INDEX($BC$7:$BC$506,MATCH(ROWS($AT$7:AT201),$AT$7:$AT$506,0)),"")</f>
        <v/>
      </c>
      <c r="H201" s="416" t="str">
        <f>IFERROR(INDEX($BD$7:$BD$506,MATCH(ROWS($AT$7:AT201),$AT$7:$AT$506,0)),"")</f>
        <v/>
      </c>
      <c r="I201" s="276"/>
      <c r="J201" s="277"/>
      <c r="K201" s="420" t="str">
        <f>IFERROR(INDEX($BE$7:$BE$506,MATCH(ROWS($AT$7:AT201),$AT$7:$AT$506,0)),"")</f>
        <v/>
      </c>
      <c r="L201" s="136"/>
      <c r="AT201">
        <f t="shared" si="12"/>
        <v>195</v>
      </c>
      <c r="AU201">
        <f>COUNTIF($AZ$7:AZ201,AZ201)</f>
        <v>195</v>
      </c>
      <c r="AV201">
        <f t="shared" si="13"/>
        <v>0</v>
      </c>
      <c r="AW201">
        <f>IF(Nut_StatusTool!A201="","",Nut_StatusTool!A201)</f>
        <v>195</v>
      </c>
      <c r="AX201" t="str">
        <f>IF(Nut_StatusTool!B201="","",Nut_StatusTool!B201)</f>
        <v/>
      </c>
      <c r="AY201" t="str">
        <f>IF(Nut_StatusTool!C201="","",Nut_StatusTool!C201)</f>
        <v/>
      </c>
      <c r="AZ201">
        <f>Nut_StatusTool!D201</f>
        <v>0</v>
      </c>
      <c r="BA201" t="str">
        <f>IF(Nut_StatusTool!E201="","",Nut_StatusTool!E201)</f>
        <v/>
      </c>
      <c r="BB201" t="str">
        <f>IF(Nut_StatusTool!F201="","",Nut_StatusTool!F201)</f>
        <v/>
      </c>
      <c r="BC201" t="str">
        <f>IF(Nut_StatusTool!G201="","",Nut_StatusTool!G201)</f>
        <v/>
      </c>
      <c r="BD201" s="430" t="str">
        <f t="shared" si="14"/>
        <v/>
      </c>
      <c r="BE201" t="str">
        <f t="shared" si="15"/>
        <v/>
      </c>
      <c r="BF201" t="str">
        <f>IF(Nut_StatusTool!I201="","",Nut_StatusTool!I201)</f>
        <v/>
      </c>
      <c r="BG201" t="str">
        <f>IF(Nut_StatusTool!J201="","",Nut_StatusTool!J201)</f>
        <v/>
      </c>
    </row>
    <row r="202" spans="1:59">
      <c r="A202" s="411">
        <f>IFERROR(INDEX($AW$7:$AW$506,MATCH(ROWS($AT$7:AT202),$AT$7:$AT$506,0)),"")</f>
        <v>196</v>
      </c>
      <c r="B202" s="412" t="str">
        <f>IFERROR(INDEX($AX$7:$AX$506,MATCH(ROWS($AT$7:AT202),$AT$7:$AT$506,0)),"")</f>
        <v/>
      </c>
      <c r="C202" s="412" t="str">
        <f>IFERROR(INDEX($AY$7:$AY$506,MATCH(ROWS($AT$7:AT202),$AT$7:$AT$506,0)),"")</f>
        <v/>
      </c>
      <c r="D202" s="413">
        <f>IFERROR(INDEX($AZ$7:$AZ$506,MATCH(ROWS($AT$7:AT202),$AT$7:$AT$506,0)),"")</f>
        <v>0</v>
      </c>
      <c r="E202" s="414" t="str">
        <f>IFERROR(INDEX($BA$7:$BA$506,MATCH(ROWS($AT$7:AT202),$AT$7:$AT$506,0)),"")</f>
        <v/>
      </c>
      <c r="F202" s="415" t="str">
        <f>IFERROR(INDEX($BB$7:$BB$506,MATCH(ROWS($AT$7:AT202),$AT$7:$AT$506,0)),"")</f>
        <v/>
      </c>
      <c r="G202" s="416" t="str">
        <f>IFERROR(INDEX($BC$7:$BC$506,MATCH(ROWS($AT$7:AT202),$AT$7:$AT$506,0)),"")</f>
        <v/>
      </c>
      <c r="H202" s="416" t="str">
        <f>IFERROR(INDEX($BD$7:$BD$506,MATCH(ROWS($AT$7:AT202),$AT$7:$AT$506,0)),"")</f>
        <v/>
      </c>
      <c r="I202" s="276"/>
      <c r="J202" s="277"/>
      <c r="K202" s="420" t="str">
        <f>IFERROR(INDEX($BE$7:$BE$506,MATCH(ROWS($AT$7:AT202),$AT$7:$AT$506,0)),"")</f>
        <v/>
      </c>
      <c r="L202" s="136"/>
      <c r="AT202">
        <f t="shared" si="12"/>
        <v>196</v>
      </c>
      <c r="AU202">
        <f>COUNTIF($AZ$7:AZ202,AZ202)</f>
        <v>196</v>
      </c>
      <c r="AV202">
        <f t="shared" si="13"/>
        <v>0</v>
      </c>
      <c r="AW202">
        <f>IF(Nut_StatusTool!A202="","",Nut_StatusTool!A202)</f>
        <v>196</v>
      </c>
      <c r="AX202" t="str">
        <f>IF(Nut_StatusTool!B202="","",Nut_StatusTool!B202)</f>
        <v/>
      </c>
      <c r="AY202" t="str">
        <f>IF(Nut_StatusTool!C202="","",Nut_StatusTool!C202)</f>
        <v/>
      </c>
      <c r="AZ202">
        <f>Nut_StatusTool!D202</f>
        <v>0</v>
      </c>
      <c r="BA202" t="str">
        <f>IF(Nut_StatusTool!E202="","",Nut_StatusTool!E202)</f>
        <v/>
      </c>
      <c r="BB202" t="str">
        <f>IF(Nut_StatusTool!F202="","",Nut_StatusTool!F202)</f>
        <v/>
      </c>
      <c r="BC202" t="str">
        <f>IF(Nut_StatusTool!G202="","",Nut_StatusTool!G202)</f>
        <v/>
      </c>
      <c r="BD202" s="430" t="str">
        <f t="shared" si="14"/>
        <v/>
      </c>
      <c r="BE202" t="str">
        <f t="shared" si="15"/>
        <v/>
      </c>
      <c r="BF202" t="str">
        <f>IF(Nut_StatusTool!I202="","",Nut_StatusTool!I202)</f>
        <v/>
      </c>
      <c r="BG202" t="str">
        <f>IF(Nut_StatusTool!J202="","",Nut_StatusTool!J202)</f>
        <v/>
      </c>
    </row>
    <row r="203" spans="1:59">
      <c r="A203" s="411">
        <f>IFERROR(INDEX($AW$7:$AW$506,MATCH(ROWS($AT$7:AT203),$AT$7:$AT$506,0)),"")</f>
        <v>197</v>
      </c>
      <c r="B203" s="412" t="str">
        <f>IFERROR(INDEX($AX$7:$AX$506,MATCH(ROWS($AT$7:AT203),$AT$7:$AT$506,0)),"")</f>
        <v/>
      </c>
      <c r="C203" s="412" t="str">
        <f>IFERROR(INDEX($AY$7:$AY$506,MATCH(ROWS($AT$7:AT203),$AT$7:$AT$506,0)),"")</f>
        <v/>
      </c>
      <c r="D203" s="413">
        <f>IFERROR(INDEX($AZ$7:$AZ$506,MATCH(ROWS($AT$7:AT203),$AT$7:$AT$506,0)),"")</f>
        <v>0</v>
      </c>
      <c r="E203" s="414" t="str">
        <f>IFERROR(INDEX($BA$7:$BA$506,MATCH(ROWS($AT$7:AT203),$AT$7:$AT$506,0)),"")</f>
        <v/>
      </c>
      <c r="F203" s="415" t="str">
        <f>IFERROR(INDEX($BB$7:$BB$506,MATCH(ROWS($AT$7:AT203),$AT$7:$AT$506,0)),"")</f>
        <v/>
      </c>
      <c r="G203" s="416" t="str">
        <f>IFERROR(INDEX($BC$7:$BC$506,MATCH(ROWS($AT$7:AT203),$AT$7:$AT$506,0)),"")</f>
        <v/>
      </c>
      <c r="H203" s="416" t="str">
        <f>IFERROR(INDEX($BD$7:$BD$506,MATCH(ROWS($AT$7:AT203),$AT$7:$AT$506,0)),"")</f>
        <v/>
      </c>
      <c r="I203" s="276"/>
      <c r="J203" s="277"/>
      <c r="K203" s="420" t="str">
        <f>IFERROR(INDEX($BE$7:$BE$506,MATCH(ROWS($AT$7:AT203),$AT$7:$AT$506,0)),"")</f>
        <v/>
      </c>
      <c r="L203" s="136"/>
      <c r="AT203">
        <f t="shared" si="12"/>
        <v>197</v>
      </c>
      <c r="AU203">
        <f>COUNTIF($AZ$7:AZ203,AZ203)</f>
        <v>197</v>
      </c>
      <c r="AV203">
        <f t="shared" si="13"/>
        <v>0</v>
      </c>
      <c r="AW203">
        <f>IF(Nut_StatusTool!A203="","",Nut_StatusTool!A203)</f>
        <v>197</v>
      </c>
      <c r="AX203" t="str">
        <f>IF(Nut_StatusTool!B203="","",Nut_StatusTool!B203)</f>
        <v/>
      </c>
      <c r="AY203" t="str">
        <f>IF(Nut_StatusTool!C203="","",Nut_StatusTool!C203)</f>
        <v/>
      </c>
      <c r="AZ203">
        <f>Nut_StatusTool!D203</f>
        <v>0</v>
      </c>
      <c r="BA203" t="str">
        <f>IF(Nut_StatusTool!E203="","",Nut_StatusTool!E203)</f>
        <v/>
      </c>
      <c r="BB203" t="str">
        <f>IF(Nut_StatusTool!F203="","",Nut_StatusTool!F203)</f>
        <v/>
      </c>
      <c r="BC203" t="str">
        <f>IF(Nut_StatusTool!G203="","",Nut_StatusTool!G203)</f>
        <v/>
      </c>
      <c r="BD203" s="430" t="str">
        <f t="shared" si="14"/>
        <v/>
      </c>
      <c r="BE203" t="str">
        <f t="shared" si="15"/>
        <v/>
      </c>
      <c r="BF203" t="str">
        <f>IF(Nut_StatusTool!I203="","",Nut_StatusTool!I203)</f>
        <v/>
      </c>
      <c r="BG203" t="str">
        <f>IF(Nut_StatusTool!J203="","",Nut_StatusTool!J203)</f>
        <v/>
      </c>
    </row>
    <row r="204" spans="1:59">
      <c r="A204" s="411">
        <f>IFERROR(INDEX($AW$7:$AW$506,MATCH(ROWS($AT$7:AT204),$AT$7:$AT$506,0)),"")</f>
        <v>198</v>
      </c>
      <c r="B204" s="412" t="str">
        <f>IFERROR(INDEX($AX$7:$AX$506,MATCH(ROWS($AT$7:AT204),$AT$7:$AT$506,0)),"")</f>
        <v/>
      </c>
      <c r="C204" s="412" t="str">
        <f>IFERROR(INDEX($AY$7:$AY$506,MATCH(ROWS($AT$7:AT204),$AT$7:$AT$506,0)),"")</f>
        <v/>
      </c>
      <c r="D204" s="413">
        <f>IFERROR(INDEX($AZ$7:$AZ$506,MATCH(ROWS($AT$7:AT204),$AT$7:$AT$506,0)),"")</f>
        <v>0</v>
      </c>
      <c r="E204" s="414" t="str">
        <f>IFERROR(INDEX($BA$7:$BA$506,MATCH(ROWS($AT$7:AT204),$AT$7:$AT$506,0)),"")</f>
        <v/>
      </c>
      <c r="F204" s="415" t="str">
        <f>IFERROR(INDEX($BB$7:$BB$506,MATCH(ROWS($AT$7:AT204),$AT$7:$AT$506,0)),"")</f>
        <v/>
      </c>
      <c r="G204" s="416" t="str">
        <f>IFERROR(INDEX($BC$7:$BC$506,MATCH(ROWS($AT$7:AT204),$AT$7:$AT$506,0)),"")</f>
        <v/>
      </c>
      <c r="H204" s="416" t="str">
        <f>IFERROR(INDEX($BD$7:$BD$506,MATCH(ROWS($AT$7:AT204),$AT$7:$AT$506,0)),"")</f>
        <v/>
      </c>
      <c r="I204" s="276"/>
      <c r="J204" s="277"/>
      <c r="K204" s="420" t="str">
        <f>IFERROR(INDEX($BE$7:$BE$506,MATCH(ROWS($AT$7:AT204),$AT$7:$AT$506,0)),"")</f>
        <v/>
      </c>
      <c r="L204" s="136"/>
      <c r="AT204">
        <f t="shared" si="12"/>
        <v>198</v>
      </c>
      <c r="AU204">
        <f>COUNTIF($AZ$7:AZ204,AZ204)</f>
        <v>198</v>
      </c>
      <c r="AV204">
        <f t="shared" si="13"/>
        <v>0</v>
      </c>
      <c r="AW204">
        <f>IF(Nut_StatusTool!A204="","",Nut_StatusTool!A204)</f>
        <v>198</v>
      </c>
      <c r="AX204" t="str">
        <f>IF(Nut_StatusTool!B204="","",Nut_StatusTool!B204)</f>
        <v/>
      </c>
      <c r="AY204" t="str">
        <f>IF(Nut_StatusTool!C204="","",Nut_StatusTool!C204)</f>
        <v/>
      </c>
      <c r="AZ204">
        <f>Nut_StatusTool!D204</f>
        <v>0</v>
      </c>
      <c r="BA204" t="str">
        <f>IF(Nut_StatusTool!E204="","",Nut_StatusTool!E204)</f>
        <v/>
      </c>
      <c r="BB204" t="str">
        <f>IF(Nut_StatusTool!F204="","",Nut_StatusTool!F204)</f>
        <v/>
      </c>
      <c r="BC204" t="str">
        <f>IF(Nut_StatusTool!G204="","",Nut_StatusTool!G204)</f>
        <v/>
      </c>
      <c r="BD204" s="430" t="str">
        <f t="shared" si="14"/>
        <v/>
      </c>
      <c r="BE204" t="str">
        <f t="shared" si="15"/>
        <v/>
      </c>
      <c r="BF204" t="str">
        <f>IF(Nut_StatusTool!I204="","",Nut_StatusTool!I204)</f>
        <v/>
      </c>
      <c r="BG204" t="str">
        <f>IF(Nut_StatusTool!J204="","",Nut_StatusTool!J204)</f>
        <v/>
      </c>
    </row>
    <row r="205" spans="1:59">
      <c r="A205" s="411">
        <f>IFERROR(INDEX($AW$7:$AW$506,MATCH(ROWS($AT$7:AT205),$AT$7:$AT$506,0)),"")</f>
        <v>199</v>
      </c>
      <c r="B205" s="412" t="str">
        <f>IFERROR(INDEX($AX$7:$AX$506,MATCH(ROWS($AT$7:AT205),$AT$7:$AT$506,0)),"")</f>
        <v/>
      </c>
      <c r="C205" s="412" t="str">
        <f>IFERROR(INDEX($AY$7:$AY$506,MATCH(ROWS($AT$7:AT205),$AT$7:$AT$506,0)),"")</f>
        <v/>
      </c>
      <c r="D205" s="413">
        <f>IFERROR(INDEX($AZ$7:$AZ$506,MATCH(ROWS($AT$7:AT205),$AT$7:$AT$506,0)),"")</f>
        <v>0</v>
      </c>
      <c r="E205" s="414" t="str">
        <f>IFERROR(INDEX($BA$7:$BA$506,MATCH(ROWS($AT$7:AT205),$AT$7:$AT$506,0)),"")</f>
        <v/>
      </c>
      <c r="F205" s="415" t="str">
        <f>IFERROR(INDEX($BB$7:$BB$506,MATCH(ROWS($AT$7:AT205),$AT$7:$AT$506,0)),"")</f>
        <v/>
      </c>
      <c r="G205" s="416" t="str">
        <f>IFERROR(INDEX($BC$7:$BC$506,MATCH(ROWS($AT$7:AT205),$AT$7:$AT$506,0)),"")</f>
        <v/>
      </c>
      <c r="H205" s="416" t="str">
        <f>IFERROR(INDEX($BD$7:$BD$506,MATCH(ROWS($AT$7:AT205),$AT$7:$AT$506,0)),"")</f>
        <v/>
      </c>
      <c r="I205" s="276"/>
      <c r="J205" s="277"/>
      <c r="K205" s="420" t="str">
        <f>IFERROR(INDEX($BE$7:$BE$506,MATCH(ROWS($AT$7:AT205),$AT$7:$AT$506,0)),"")</f>
        <v/>
      </c>
      <c r="L205" s="136"/>
      <c r="AT205">
        <f t="shared" si="12"/>
        <v>199</v>
      </c>
      <c r="AU205">
        <f>COUNTIF($AZ$7:AZ205,AZ205)</f>
        <v>199</v>
      </c>
      <c r="AV205">
        <f t="shared" si="13"/>
        <v>0</v>
      </c>
      <c r="AW205">
        <f>IF(Nut_StatusTool!A205="","",Nut_StatusTool!A205)</f>
        <v>199</v>
      </c>
      <c r="AX205" t="str">
        <f>IF(Nut_StatusTool!B205="","",Nut_StatusTool!B205)</f>
        <v/>
      </c>
      <c r="AY205" t="str">
        <f>IF(Nut_StatusTool!C205="","",Nut_StatusTool!C205)</f>
        <v/>
      </c>
      <c r="AZ205">
        <f>Nut_StatusTool!D205</f>
        <v>0</v>
      </c>
      <c r="BA205" t="str">
        <f>IF(Nut_StatusTool!E205="","",Nut_StatusTool!E205)</f>
        <v/>
      </c>
      <c r="BB205" t="str">
        <f>IF(Nut_StatusTool!F205="","",Nut_StatusTool!F205)</f>
        <v/>
      </c>
      <c r="BC205" t="str">
        <f>IF(Nut_StatusTool!G205="","",Nut_StatusTool!G205)</f>
        <v/>
      </c>
      <c r="BD205" s="430" t="str">
        <f t="shared" si="14"/>
        <v/>
      </c>
      <c r="BE205" t="str">
        <f t="shared" si="15"/>
        <v/>
      </c>
      <c r="BF205" t="str">
        <f>IF(Nut_StatusTool!I205="","",Nut_StatusTool!I205)</f>
        <v/>
      </c>
      <c r="BG205" t="str">
        <f>IF(Nut_StatusTool!J205="","",Nut_StatusTool!J205)</f>
        <v/>
      </c>
    </row>
    <row r="206" spans="1:59">
      <c r="A206" s="411">
        <f>IFERROR(INDEX($AW$7:$AW$506,MATCH(ROWS($AT$7:AT206),$AT$7:$AT$506,0)),"")</f>
        <v>200</v>
      </c>
      <c r="B206" s="412" t="str">
        <f>IFERROR(INDEX($AX$7:$AX$506,MATCH(ROWS($AT$7:AT206),$AT$7:$AT$506,0)),"")</f>
        <v/>
      </c>
      <c r="C206" s="412" t="str">
        <f>IFERROR(INDEX($AY$7:$AY$506,MATCH(ROWS($AT$7:AT206),$AT$7:$AT$506,0)),"")</f>
        <v/>
      </c>
      <c r="D206" s="413">
        <f>IFERROR(INDEX($AZ$7:$AZ$506,MATCH(ROWS($AT$7:AT206),$AT$7:$AT$506,0)),"")</f>
        <v>0</v>
      </c>
      <c r="E206" s="414" t="str">
        <f>IFERROR(INDEX($BA$7:$BA$506,MATCH(ROWS($AT$7:AT206),$AT$7:$AT$506,0)),"")</f>
        <v/>
      </c>
      <c r="F206" s="415" t="str">
        <f>IFERROR(INDEX($BB$7:$BB$506,MATCH(ROWS($AT$7:AT206),$AT$7:$AT$506,0)),"")</f>
        <v/>
      </c>
      <c r="G206" s="416" t="str">
        <f>IFERROR(INDEX($BC$7:$BC$506,MATCH(ROWS($AT$7:AT206),$AT$7:$AT$506,0)),"")</f>
        <v/>
      </c>
      <c r="H206" s="416" t="str">
        <f>IFERROR(INDEX($BD$7:$BD$506,MATCH(ROWS($AT$7:AT206),$AT$7:$AT$506,0)),"")</f>
        <v/>
      </c>
      <c r="I206" s="276"/>
      <c r="J206" s="277"/>
      <c r="K206" s="420" t="str">
        <f>IFERROR(INDEX($BE$7:$BE$506,MATCH(ROWS($AT$7:AT206),$AT$7:$AT$506,0)),"")</f>
        <v/>
      </c>
      <c r="L206" s="136"/>
      <c r="AT206">
        <f t="shared" si="12"/>
        <v>200</v>
      </c>
      <c r="AU206">
        <f>COUNTIF($AZ$7:AZ206,AZ206)</f>
        <v>200</v>
      </c>
      <c r="AV206">
        <f t="shared" si="13"/>
        <v>0</v>
      </c>
      <c r="AW206">
        <f>IF(Nut_StatusTool!A206="","",Nut_StatusTool!A206)</f>
        <v>200</v>
      </c>
      <c r="AX206" t="str">
        <f>IF(Nut_StatusTool!B206="","",Nut_StatusTool!B206)</f>
        <v/>
      </c>
      <c r="AY206" t="str">
        <f>IF(Nut_StatusTool!C206="","",Nut_StatusTool!C206)</f>
        <v/>
      </c>
      <c r="AZ206">
        <f>Nut_StatusTool!D206</f>
        <v>0</v>
      </c>
      <c r="BA206" t="str">
        <f>IF(Nut_StatusTool!E206="","",Nut_StatusTool!E206)</f>
        <v/>
      </c>
      <c r="BB206" t="str">
        <f>IF(Nut_StatusTool!F206="","",Nut_StatusTool!F206)</f>
        <v/>
      </c>
      <c r="BC206" t="str">
        <f>IF(Nut_StatusTool!G206="","",Nut_StatusTool!G206)</f>
        <v/>
      </c>
      <c r="BD206" s="430" t="str">
        <f t="shared" si="14"/>
        <v/>
      </c>
      <c r="BE206" t="str">
        <f t="shared" si="15"/>
        <v/>
      </c>
      <c r="BF206" t="str">
        <f>IF(Nut_StatusTool!I206="","",Nut_StatusTool!I206)</f>
        <v/>
      </c>
      <c r="BG206" t="str">
        <f>IF(Nut_StatusTool!J206="","",Nut_StatusTool!J206)</f>
        <v/>
      </c>
    </row>
    <row r="207" spans="1:59">
      <c r="A207" s="411">
        <f>IFERROR(INDEX($AW$7:$AW$506,MATCH(ROWS($AT$7:AT207),$AT$7:$AT$506,0)),"")</f>
        <v>201</v>
      </c>
      <c r="B207" s="412" t="str">
        <f>IFERROR(INDEX($AX$7:$AX$506,MATCH(ROWS($AT$7:AT207),$AT$7:$AT$506,0)),"")</f>
        <v/>
      </c>
      <c r="C207" s="412" t="str">
        <f>IFERROR(INDEX($AY$7:$AY$506,MATCH(ROWS($AT$7:AT207),$AT$7:$AT$506,0)),"")</f>
        <v/>
      </c>
      <c r="D207" s="413">
        <f>IFERROR(INDEX($AZ$7:$AZ$506,MATCH(ROWS($AT$7:AT207),$AT$7:$AT$506,0)),"")</f>
        <v>0</v>
      </c>
      <c r="E207" s="414" t="str">
        <f>IFERROR(INDEX($BA$7:$BA$506,MATCH(ROWS($AT$7:AT207),$AT$7:$AT$506,0)),"")</f>
        <v/>
      </c>
      <c r="F207" s="415" t="str">
        <f>IFERROR(INDEX($BB$7:$BB$506,MATCH(ROWS($AT$7:AT207),$AT$7:$AT$506,0)),"")</f>
        <v/>
      </c>
      <c r="G207" s="416" t="str">
        <f>IFERROR(INDEX($BC$7:$BC$506,MATCH(ROWS($AT$7:AT207),$AT$7:$AT$506,0)),"")</f>
        <v/>
      </c>
      <c r="H207" s="416" t="str">
        <f>IFERROR(INDEX($BD$7:$BD$506,MATCH(ROWS($AT$7:AT207),$AT$7:$AT$506,0)),"")</f>
        <v/>
      </c>
      <c r="I207" s="276"/>
      <c r="J207" s="277"/>
      <c r="K207" s="420" t="str">
        <f>IFERROR(INDEX($BE$7:$BE$506,MATCH(ROWS($AT$7:AT207),$AT$7:$AT$506,0)),"")</f>
        <v/>
      </c>
      <c r="L207" s="136"/>
      <c r="AT207">
        <f t="shared" si="12"/>
        <v>201</v>
      </c>
      <c r="AU207">
        <f>COUNTIF($AZ$7:AZ207,AZ207)</f>
        <v>201</v>
      </c>
      <c r="AV207">
        <f t="shared" si="13"/>
        <v>0</v>
      </c>
      <c r="AW207">
        <f>IF(Nut_StatusTool!A207="","",Nut_StatusTool!A207)</f>
        <v>201</v>
      </c>
      <c r="AX207" t="str">
        <f>IF(Nut_StatusTool!B207="","",Nut_StatusTool!B207)</f>
        <v/>
      </c>
      <c r="AY207" t="str">
        <f>IF(Nut_StatusTool!C207="","",Nut_StatusTool!C207)</f>
        <v/>
      </c>
      <c r="AZ207">
        <f>Nut_StatusTool!D207</f>
        <v>0</v>
      </c>
      <c r="BA207" t="str">
        <f>IF(Nut_StatusTool!E207="","",Nut_StatusTool!E207)</f>
        <v/>
      </c>
      <c r="BB207" t="str">
        <f>IF(Nut_StatusTool!F207="","",Nut_StatusTool!F207)</f>
        <v/>
      </c>
      <c r="BC207" t="str">
        <f>IF(Nut_StatusTool!G207="","",Nut_StatusTool!G207)</f>
        <v/>
      </c>
      <c r="BD207" s="430" t="str">
        <f t="shared" si="14"/>
        <v/>
      </c>
      <c r="BE207" t="str">
        <f t="shared" si="15"/>
        <v/>
      </c>
      <c r="BF207" t="str">
        <f>IF(Nut_StatusTool!I207="","",Nut_StatusTool!I207)</f>
        <v/>
      </c>
      <c r="BG207" t="str">
        <f>IF(Nut_StatusTool!J207="","",Nut_StatusTool!J207)</f>
        <v/>
      </c>
    </row>
    <row r="208" spans="1:59">
      <c r="A208" s="411">
        <f>IFERROR(INDEX($AW$7:$AW$506,MATCH(ROWS($AT$7:AT208),$AT$7:$AT$506,0)),"")</f>
        <v>202</v>
      </c>
      <c r="B208" s="412" t="str">
        <f>IFERROR(INDEX($AX$7:$AX$506,MATCH(ROWS($AT$7:AT208),$AT$7:$AT$506,0)),"")</f>
        <v/>
      </c>
      <c r="C208" s="412" t="str">
        <f>IFERROR(INDEX($AY$7:$AY$506,MATCH(ROWS($AT$7:AT208),$AT$7:$AT$506,0)),"")</f>
        <v/>
      </c>
      <c r="D208" s="413">
        <f>IFERROR(INDEX($AZ$7:$AZ$506,MATCH(ROWS($AT$7:AT208),$AT$7:$AT$506,0)),"")</f>
        <v>0</v>
      </c>
      <c r="E208" s="414" t="str">
        <f>IFERROR(INDEX($BA$7:$BA$506,MATCH(ROWS($AT$7:AT208),$AT$7:$AT$506,0)),"")</f>
        <v/>
      </c>
      <c r="F208" s="415" t="str">
        <f>IFERROR(INDEX($BB$7:$BB$506,MATCH(ROWS($AT$7:AT208),$AT$7:$AT$506,0)),"")</f>
        <v/>
      </c>
      <c r="G208" s="416" t="str">
        <f>IFERROR(INDEX($BC$7:$BC$506,MATCH(ROWS($AT$7:AT208),$AT$7:$AT$506,0)),"")</f>
        <v/>
      </c>
      <c r="H208" s="416" t="str">
        <f>IFERROR(INDEX($BD$7:$BD$506,MATCH(ROWS($AT$7:AT208),$AT$7:$AT$506,0)),"")</f>
        <v/>
      </c>
      <c r="I208" s="276"/>
      <c r="J208" s="277"/>
      <c r="K208" s="420" t="str">
        <f>IFERROR(INDEX($BE$7:$BE$506,MATCH(ROWS($AT$7:AT208),$AT$7:$AT$506,0)),"")</f>
        <v/>
      </c>
      <c r="L208" s="136"/>
      <c r="AT208">
        <f t="shared" si="12"/>
        <v>202</v>
      </c>
      <c r="AU208">
        <f>COUNTIF($AZ$7:AZ208,AZ208)</f>
        <v>202</v>
      </c>
      <c r="AV208">
        <f t="shared" si="13"/>
        <v>0</v>
      </c>
      <c r="AW208">
        <f>IF(Nut_StatusTool!A208="","",Nut_StatusTool!A208)</f>
        <v>202</v>
      </c>
      <c r="AX208" t="str">
        <f>IF(Nut_StatusTool!B208="","",Nut_StatusTool!B208)</f>
        <v/>
      </c>
      <c r="AY208" t="str">
        <f>IF(Nut_StatusTool!C208="","",Nut_StatusTool!C208)</f>
        <v/>
      </c>
      <c r="AZ208">
        <f>Nut_StatusTool!D208</f>
        <v>0</v>
      </c>
      <c r="BA208" t="str">
        <f>IF(Nut_StatusTool!E208="","",Nut_StatusTool!E208)</f>
        <v/>
      </c>
      <c r="BB208" t="str">
        <f>IF(Nut_StatusTool!F208="","",Nut_StatusTool!F208)</f>
        <v/>
      </c>
      <c r="BC208" t="str">
        <f>IF(Nut_StatusTool!G208="","",Nut_StatusTool!G208)</f>
        <v/>
      </c>
      <c r="BD208" s="430" t="str">
        <f t="shared" si="14"/>
        <v/>
      </c>
      <c r="BE208" t="str">
        <f t="shared" si="15"/>
        <v/>
      </c>
      <c r="BF208" t="str">
        <f>IF(Nut_StatusTool!I208="","",Nut_StatusTool!I208)</f>
        <v/>
      </c>
      <c r="BG208" t="str">
        <f>IF(Nut_StatusTool!J208="","",Nut_StatusTool!J208)</f>
        <v/>
      </c>
    </row>
    <row r="209" spans="1:59">
      <c r="A209" s="411">
        <f>IFERROR(INDEX($AW$7:$AW$506,MATCH(ROWS($AT$7:AT209),$AT$7:$AT$506,0)),"")</f>
        <v>203</v>
      </c>
      <c r="B209" s="412" t="str">
        <f>IFERROR(INDEX($AX$7:$AX$506,MATCH(ROWS($AT$7:AT209),$AT$7:$AT$506,0)),"")</f>
        <v/>
      </c>
      <c r="C209" s="412" t="str">
        <f>IFERROR(INDEX($AY$7:$AY$506,MATCH(ROWS($AT$7:AT209),$AT$7:$AT$506,0)),"")</f>
        <v/>
      </c>
      <c r="D209" s="413">
        <f>IFERROR(INDEX($AZ$7:$AZ$506,MATCH(ROWS($AT$7:AT209),$AT$7:$AT$506,0)),"")</f>
        <v>0</v>
      </c>
      <c r="E209" s="414" t="str">
        <f>IFERROR(INDEX($BA$7:$BA$506,MATCH(ROWS($AT$7:AT209),$AT$7:$AT$506,0)),"")</f>
        <v/>
      </c>
      <c r="F209" s="415" t="str">
        <f>IFERROR(INDEX($BB$7:$BB$506,MATCH(ROWS($AT$7:AT209),$AT$7:$AT$506,0)),"")</f>
        <v/>
      </c>
      <c r="G209" s="416" t="str">
        <f>IFERROR(INDEX($BC$7:$BC$506,MATCH(ROWS($AT$7:AT209),$AT$7:$AT$506,0)),"")</f>
        <v/>
      </c>
      <c r="H209" s="416" t="str">
        <f>IFERROR(INDEX($BD$7:$BD$506,MATCH(ROWS($AT$7:AT209),$AT$7:$AT$506,0)),"")</f>
        <v/>
      </c>
      <c r="I209" s="276"/>
      <c r="J209" s="277"/>
      <c r="K209" s="420" t="str">
        <f>IFERROR(INDEX($BE$7:$BE$506,MATCH(ROWS($AT$7:AT209),$AT$7:$AT$506,0)),"")</f>
        <v/>
      </c>
      <c r="L209" s="136"/>
      <c r="AT209">
        <f t="shared" si="12"/>
        <v>203</v>
      </c>
      <c r="AU209">
        <f>COUNTIF($AZ$7:AZ209,AZ209)</f>
        <v>203</v>
      </c>
      <c r="AV209">
        <f t="shared" si="13"/>
        <v>0</v>
      </c>
      <c r="AW209">
        <f>IF(Nut_StatusTool!A209="","",Nut_StatusTool!A209)</f>
        <v>203</v>
      </c>
      <c r="AX209" t="str">
        <f>IF(Nut_StatusTool!B209="","",Nut_StatusTool!B209)</f>
        <v/>
      </c>
      <c r="AY209" t="str">
        <f>IF(Nut_StatusTool!C209="","",Nut_StatusTool!C209)</f>
        <v/>
      </c>
      <c r="AZ209">
        <f>Nut_StatusTool!D209</f>
        <v>0</v>
      </c>
      <c r="BA209" t="str">
        <f>IF(Nut_StatusTool!E209="","",Nut_StatusTool!E209)</f>
        <v/>
      </c>
      <c r="BB209" t="str">
        <f>IF(Nut_StatusTool!F209="","",Nut_StatusTool!F209)</f>
        <v/>
      </c>
      <c r="BC209" t="str">
        <f>IF(Nut_StatusTool!G209="","",Nut_StatusTool!G209)</f>
        <v/>
      </c>
      <c r="BD209" s="430" t="str">
        <f t="shared" si="14"/>
        <v/>
      </c>
      <c r="BE209" t="str">
        <f t="shared" si="15"/>
        <v/>
      </c>
      <c r="BF209" t="str">
        <f>IF(Nut_StatusTool!I209="","",Nut_StatusTool!I209)</f>
        <v/>
      </c>
      <c r="BG209" t="str">
        <f>IF(Nut_StatusTool!J209="","",Nut_StatusTool!J209)</f>
        <v/>
      </c>
    </row>
    <row r="210" spans="1:59">
      <c r="A210" s="411">
        <f>IFERROR(INDEX($AW$7:$AW$506,MATCH(ROWS($AT$7:AT210),$AT$7:$AT$506,0)),"")</f>
        <v>204</v>
      </c>
      <c r="B210" s="412" t="str">
        <f>IFERROR(INDEX($AX$7:$AX$506,MATCH(ROWS($AT$7:AT210),$AT$7:$AT$506,0)),"")</f>
        <v/>
      </c>
      <c r="C210" s="412" t="str">
        <f>IFERROR(INDEX($AY$7:$AY$506,MATCH(ROWS($AT$7:AT210),$AT$7:$AT$506,0)),"")</f>
        <v/>
      </c>
      <c r="D210" s="413">
        <f>IFERROR(INDEX($AZ$7:$AZ$506,MATCH(ROWS($AT$7:AT210),$AT$7:$AT$506,0)),"")</f>
        <v>0</v>
      </c>
      <c r="E210" s="414" t="str">
        <f>IFERROR(INDEX($BA$7:$BA$506,MATCH(ROWS($AT$7:AT210),$AT$7:$AT$506,0)),"")</f>
        <v/>
      </c>
      <c r="F210" s="415" t="str">
        <f>IFERROR(INDEX($BB$7:$BB$506,MATCH(ROWS($AT$7:AT210),$AT$7:$AT$506,0)),"")</f>
        <v/>
      </c>
      <c r="G210" s="416" t="str">
        <f>IFERROR(INDEX($BC$7:$BC$506,MATCH(ROWS($AT$7:AT210),$AT$7:$AT$506,0)),"")</f>
        <v/>
      </c>
      <c r="H210" s="416" t="str">
        <f>IFERROR(INDEX($BD$7:$BD$506,MATCH(ROWS($AT$7:AT210),$AT$7:$AT$506,0)),"")</f>
        <v/>
      </c>
      <c r="I210" s="276"/>
      <c r="J210" s="277"/>
      <c r="K210" s="420" t="str">
        <f>IFERROR(INDEX($BE$7:$BE$506,MATCH(ROWS($AT$7:AT210),$AT$7:$AT$506,0)),"")</f>
        <v/>
      </c>
      <c r="L210" s="136"/>
      <c r="AT210">
        <f t="shared" si="12"/>
        <v>204</v>
      </c>
      <c r="AU210">
        <f>COUNTIF($AZ$7:AZ210,AZ210)</f>
        <v>204</v>
      </c>
      <c r="AV210">
        <f t="shared" si="13"/>
        <v>0</v>
      </c>
      <c r="AW210">
        <f>IF(Nut_StatusTool!A210="","",Nut_StatusTool!A210)</f>
        <v>204</v>
      </c>
      <c r="AX210" t="str">
        <f>IF(Nut_StatusTool!B210="","",Nut_StatusTool!B210)</f>
        <v/>
      </c>
      <c r="AY210" t="str">
        <f>IF(Nut_StatusTool!C210="","",Nut_StatusTool!C210)</f>
        <v/>
      </c>
      <c r="AZ210">
        <f>Nut_StatusTool!D210</f>
        <v>0</v>
      </c>
      <c r="BA210" t="str">
        <f>IF(Nut_StatusTool!E210="","",Nut_StatusTool!E210)</f>
        <v/>
      </c>
      <c r="BB210" t="str">
        <f>IF(Nut_StatusTool!F210="","",Nut_StatusTool!F210)</f>
        <v/>
      </c>
      <c r="BC210" t="str">
        <f>IF(Nut_StatusTool!G210="","",Nut_StatusTool!G210)</f>
        <v/>
      </c>
      <c r="BD210" s="430" t="str">
        <f t="shared" si="14"/>
        <v/>
      </c>
      <c r="BE210" t="str">
        <f t="shared" si="15"/>
        <v/>
      </c>
      <c r="BF210" t="str">
        <f>IF(Nut_StatusTool!I210="","",Nut_StatusTool!I210)</f>
        <v/>
      </c>
      <c r="BG210" t="str">
        <f>IF(Nut_StatusTool!J210="","",Nut_StatusTool!J210)</f>
        <v/>
      </c>
    </row>
    <row r="211" spans="1:59">
      <c r="A211" s="411">
        <f>IFERROR(INDEX($AW$7:$AW$506,MATCH(ROWS($AT$7:AT211),$AT$7:$AT$506,0)),"")</f>
        <v>205</v>
      </c>
      <c r="B211" s="412" t="str">
        <f>IFERROR(INDEX($AX$7:$AX$506,MATCH(ROWS($AT$7:AT211),$AT$7:$AT$506,0)),"")</f>
        <v/>
      </c>
      <c r="C211" s="412" t="str">
        <f>IFERROR(INDEX($AY$7:$AY$506,MATCH(ROWS($AT$7:AT211),$AT$7:$AT$506,0)),"")</f>
        <v/>
      </c>
      <c r="D211" s="413">
        <f>IFERROR(INDEX($AZ$7:$AZ$506,MATCH(ROWS($AT$7:AT211),$AT$7:$AT$506,0)),"")</f>
        <v>0</v>
      </c>
      <c r="E211" s="414" t="str">
        <f>IFERROR(INDEX($BA$7:$BA$506,MATCH(ROWS($AT$7:AT211),$AT$7:$AT$506,0)),"")</f>
        <v/>
      </c>
      <c r="F211" s="415" t="str">
        <f>IFERROR(INDEX($BB$7:$BB$506,MATCH(ROWS($AT$7:AT211),$AT$7:$AT$506,0)),"")</f>
        <v/>
      </c>
      <c r="G211" s="416" t="str">
        <f>IFERROR(INDEX($BC$7:$BC$506,MATCH(ROWS($AT$7:AT211),$AT$7:$AT$506,0)),"")</f>
        <v/>
      </c>
      <c r="H211" s="416" t="str">
        <f>IFERROR(INDEX($BD$7:$BD$506,MATCH(ROWS($AT$7:AT211),$AT$7:$AT$506,0)),"")</f>
        <v/>
      </c>
      <c r="I211" s="276"/>
      <c r="J211" s="277"/>
      <c r="K211" s="420" t="str">
        <f>IFERROR(INDEX($BE$7:$BE$506,MATCH(ROWS($AT$7:AT211),$AT$7:$AT$506,0)),"")</f>
        <v/>
      </c>
      <c r="L211" s="136"/>
      <c r="AT211">
        <f t="shared" si="12"/>
        <v>205</v>
      </c>
      <c r="AU211">
        <f>COUNTIF($AZ$7:AZ211,AZ211)</f>
        <v>205</v>
      </c>
      <c r="AV211">
        <f t="shared" si="13"/>
        <v>0</v>
      </c>
      <c r="AW211">
        <f>IF(Nut_StatusTool!A211="","",Nut_StatusTool!A211)</f>
        <v>205</v>
      </c>
      <c r="AX211" t="str">
        <f>IF(Nut_StatusTool!B211="","",Nut_StatusTool!B211)</f>
        <v/>
      </c>
      <c r="AY211" t="str">
        <f>IF(Nut_StatusTool!C211="","",Nut_StatusTool!C211)</f>
        <v/>
      </c>
      <c r="AZ211">
        <f>Nut_StatusTool!D211</f>
        <v>0</v>
      </c>
      <c r="BA211" t="str">
        <f>IF(Nut_StatusTool!E211="","",Nut_StatusTool!E211)</f>
        <v/>
      </c>
      <c r="BB211" t="str">
        <f>IF(Nut_StatusTool!F211="","",Nut_StatusTool!F211)</f>
        <v/>
      </c>
      <c r="BC211" t="str">
        <f>IF(Nut_StatusTool!G211="","",Nut_StatusTool!G211)</f>
        <v/>
      </c>
      <c r="BD211" s="430" t="str">
        <f t="shared" si="14"/>
        <v/>
      </c>
      <c r="BE211" t="str">
        <f t="shared" si="15"/>
        <v/>
      </c>
      <c r="BF211" t="str">
        <f>IF(Nut_StatusTool!I211="","",Nut_StatusTool!I211)</f>
        <v/>
      </c>
      <c r="BG211" t="str">
        <f>IF(Nut_StatusTool!J211="","",Nut_StatusTool!J211)</f>
        <v/>
      </c>
    </row>
    <row r="212" spans="1:59">
      <c r="A212" s="411">
        <f>IFERROR(INDEX($AW$7:$AW$506,MATCH(ROWS($AT$7:AT212),$AT$7:$AT$506,0)),"")</f>
        <v>206</v>
      </c>
      <c r="B212" s="412" t="str">
        <f>IFERROR(INDEX($AX$7:$AX$506,MATCH(ROWS($AT$7:AT212),$AT$7:$AT$506,0)),"")</f>
        <v/>
      </c>
      <c r="C212" s="412" t="str">
        <f>IFERROR(INDEX($AY$7:$AY$506,MATCH(ROWS($AT$7:AT212),$AT$7:$AT$506,0)),"")</f>
        <v/>
      </c>
      <c r="D212" s="413">
        <f>IFERROR(INDEX($AZ$7:$AZ$506,MATCH(ROWS($AT$7:AT212),$AT$7:$AT$506,0)),"")</f>
        <v>0</v>
      </c>
      <c r="E212" s="414" t="str">
        <f>IFERROR(INDEX($BA$7:$BA$506,MATCH(ROWS($AT$7:AT212),$AT$7:$AT$506,0)),"")</f>
        <v/>
      </c>
      <c r="F212" s="415" t="str">
        <f>IFERROR(INDEX($BB$7:$BB$506,MATCH(ROWS($AT$7:AT212),$AT$7:$AT$506,0)),"")</f>
        <v/>
      </c>
      <c r="G212" s="416" t="str">
        <f>IFERROR(INDEX($BC$7:$BC$506,MATCH(ROWS($AT$7:AT212),$AT$7:$AT$506,0)),"")</f>
        <v/>
      </c>
      <c r="H212" s="416" t="str">
        <f>IFERROR(INDEX($BD$7:$BD$506,MATCH(ROWS($AT$7:AT212),$AT$7:$AT$506,0)),"")</f>
        <v/>
      </c>
      <c r="I212" s="276"/>
      <c r="J212" s="277"/>
      <c r="K212" s="420" t="str">
        <f>IFERROR(INDEX($BE$7:$BE$506,MATCH(ROWS($AT$7:AT212),$AT$7:$AT$506,0)),"")</f>
        <v/>
      </c>
      <c r="L212" s="136"/>
      <c r="AT212">
        <f t="shared" si="12"/>
        <v>206</v>
      </c>
      <c r="AU212">
        <f>COUNTIF($AZ$7:AZ212,AZ212)</f>
        <v>206</v>
      </c>
      <c r="AV212">
        <f t="shared" si="13"/>
        <v>0</v>
      </c>
      <c r="AW212">
        <f>IF(Nut_StatusTool!A212="","",Nut_StatusTool!A212)</f>
        <v>206</v>
      </c>
      <c r="AX212" t="str">
        <f>IF(Nut_StatusTool!B212="","",Nut_StatusTool!B212)</f>
        <v/>
      </c>
      <c r="AY212" t="str">
        <f>IF(Nut_StatusTool!C212="","",Nut_StatusTool!C212)</f>
        <v/>
      </c>
      <c r="AZ212">
        <f>Nut_StatusTool!D212</f>
        <v>0</v>
      </c>
      <c r="BA212" t="str">
        <f>IF(Nut_StatusTool!E212="","",Nut_StatusTool!E212)</f>
        <v/>
      </c>
      <c r="BB212" t="str">
        <f>IF(Nut_StatusTool!F212="","",Nut_StatusTool!F212)</f>
        <v/>
      </c>
      <c r="BC212" t="str">
        <f>IF(Nut_StatusTool!G212="","",Nut_StatusTool!G212)</f>
        <v/>
      </c>
      <c r="BD212" s="430" t="str">
        <f t="shared" si="14"/>
        <v/>
      </c>
      <c r="BE212" t="str">
        <f t="shared" si="15"/>
        <v/>
      </c>
      <c r="BF212" t="str">
        <f>IF(Nut_StatusTool!I212="","",Nut_StatusTool!I212)</f>
        <v/>
      </c>
      <c r="BG212" t="str">
        <f>IF(Nut_StatusTool!J212="","",Nut_StatusTool!J212)</f>
        <v/>
      </c>
    </row>
    <row r="213" spans="1:59">
      <c r="A213" s="411">
        <f>IFERROR(INDEX($AW$7:$AW$506,MATCH(ROWS($AT$7:AT213),$AT$7:$AT$506,0)),"")</f>
        <v>207</v>
      </c>
      <c r="B213" s="412" t="str">
        <f>IFERROR(INDEX($AX$7:$AX$506,MATCH(ROWS($AT$7:AT213),$AT$7:$AT$506,0)),"")</f>
        <v/>
      </c>
      <c r="C213" s="412" t="str">
        <f>IFERROR(INDEX($AY$7:$AY$506,MATCH(ROWS($AT$7:AT213),$AT$7:$AT$506,0)),"")</f>
        <v/>
      </c>
      <c r="D213" s="413">
        <f>IFERROR(INDEX($AZ$7:$AZ$506,MATCH(ROWS($AT$7:AT213),$AT$7:$AT$506,0)),"")</f>
        <v>0</v>
      </c>
      <c r="E213" s="414" t="str">
        <f>IFERROR(INDEX($BA$7:$BA$506,MATCH(ROWS($AT$7:AT213),$AT$7:$AT$506,0)),"")</f>
        <v/>
      </c>
      <c r="F213" s="415" t="str">
        <f>IFERROR(INDEX($BB$7:$BB$506,MATCH(ROWS($AT$7:AT213),$AT$7:$AT$506,0)),"")</f>
        <v/>
      </c>
      <c r="G213" s="416" t="str">
        <f>IFERROR(INDEX($BC$7:$BC$506,MATCH(ROWS($AT$7:AT213),$AT$7:$AT$506,0)),"")</f>
        <v/>
      </c>
      <c r="H213" s="416" t="str">
        <f>IFERROR(INDEX($BD$7:$BD$506,MATCH(ROWS($AT$7:AT213),$AT$7:$AT$506,0)),"")</f>
        <v/>
      </c>
      <c r="I213" s="276"/>
      <c r="J213" s="277"/>
      <c r="K213" s="420" t="str">
        <f>IFERROR(INDEX($BE$7:$BE$506,MATCH(ROWS($AT$7:AT213),$AT$7:$AT$506,0)),"")</f>
        <v/>
      </c>
      <c r="L213" s="136"/>
      <c r="AT213">
        <f t="shared" si="12"/>
        <v>207</v>
      </c>
      <c r="AU213">
        <f>COUNTIF($AZ$7:AZ213,AZ213)</f>
        <v>207</v>
      </c>
      <c r="AV213">
        <f t="shared" si="13"/>
        <v>0</v>
      </c>
      <c r="AW213">
        <f>IF(Nut_StatusTool!A213="","",Nut_StatusTool!A213)</f>
        <v>207</v>
      </c>
      <c r="AX213" t="str">
        <f>IF(Nut_StatusTool!B213="","",Nut_StatusTool!B213)</f>
        <v/>
      </c>
      <c r="AY213" t="str">
        <f>IF(Nut_StatusTool!C213="","",Nut_StatusTool!C213)</f>
        <v/>
      </c>
      <c r="AZ213">
        <f>Nut_StatusTool!D213</f>
        <v>0</v>
      </c>
      <c r="BA213" t="str">
        <f>IF(Nut_StatusTool!E213="","",Nut_StatusTool!E213)</f>
        <v/>
      </c>
      <c r="BB213" t="str">
        <f>IF(Nut_StatusTool!F213="","",Nut_StatusTool!F213)</f>
        <v/>
      </c>
      <c r="BC213" t="str">
        <f>IF(Nut_StatusTool!G213="","",Nut_StatusTool!G213)</f>
        <v/>
      </c>
      <c r="BD213" s="430" t="str">
        <f t="shared" si="14"/>
        <v/>
      </c>
      <c r="BE213" t="str">
        <f t="shared" si="15"/>
        <v/>
      </c>
      <c r="BF213" t="str">
        <f>IF(Nut_StatusTool!I213="","",Nut_StatusTool!I213)</f>
        <v/>
      </c>
      <c r="BG213" t="str">
        <f>IF(Nut_StatusTool!J213="","",Nut_StatusTool!J213)</f>
        <v/>
      </c>
    </row>
    <row r="214" spans="1:59">
      <c r="A214" s="411">
        <f>IFERROR(INDEX($AW$7:$AW$506,MATCH(ROWS($AT$7:AT214),$AT$7:$AT$506,0)),"")</f>
        <v>208</v>
      </c>
      <c r="B214" s="412" t="str">
        <f>IFERROR(INDEX($AX$7:$AX$506,MATCH(ROWS($AT$7:AT214),$AT$7:$AT$506,0)),"")</f>
        <v/>
      </c>
      <c r="C214" s="412" t="str">
        <f>IFERROR(INDEX($AY$7:$AY$506,MATCH(ROWS($AT$7:AT214),$AT$7:$AT$506,0)),"")</f>
        <v/>
      </c>
      <c r="D214" s="413">
        <f>IFERROR(INDEX($AZ$7:$AZ$506,MATCH(ROWS($AT$7:AT214),$AT$7:$AT$506,0)),"")</f>
        <v>0</v>
      </c>
      <c r="E214" s="414" t="str">
        <f>IFERROR(INDEX($BA$7:$BA$506,MATCH(ROWS($AT$7:AT214),$AT$7:$AT$506,0)),"")</f>
        <v/>
      </c>
      <c r="F214" s="415" t="str">
        <f>IFERROR(INDEX($BB$7:$BB$506,MATCH(ROWS($AT$7:AT214),$AT$7:$AT$506,0)),"")</f>
        <v/>
      </c>
      <c r="G214" s="416" t="str">
        <f>IFERROR(INDEX($BC$7:$BC$506,MATCH(ROWS($AT$7:AT214),$AT$7:$AT$506,0)),"")</f>
        <v/>
      </c>
      <c r="H214" s="416" t="str">
        <f>IFERROR(INDEX($BD$7:$BD$506,MATCH(ROWS($AT$7:AT214),$AT$7:$AT$506,0)),"")</f>
        <v/>
      </c>
      <c r="I214" s="276"/>
      <c r="J214" s="277"/>
      <c r="K214" s="420" t="str">
        <f>IFERROR(INDEX($BE$7:$BE$506,MATCH(ROWS($AT$7:AT214),$AT$7:$AT$506,0)),"")</f>
        <v/>
      </c>
      <c r="L214" s="136"/>
      <c r="AT214">
        <f t="shared" si="12"/>
        <v>208</v>
      </c>
      <c r="AU214">
        <f>COUNTIF($AZ$7:AZ214,AZ214)</f>
        <v>208</v>
      </c>
      <c r="AV214">
        <f t="shared" si="13"/>
        <v>0</v>
      </c>
      <c r="AW214">
        <f>IF(Nut_StatusTool!A214="","",Nut_StatusTool!A214)</f>
        <v>208</v>
      </c>
      <c r="AX214" t="str">
        <f>IF(Nut_StatusTool!B214="","",Nut_StatusTool!B214)</f>
        <v/>
      </c>
      <c r="AY214" t="str">
        <f>IF(Nut_StatusTool!C214="","",Nut_StatusTool!C214)</f>
        <v/>
      </c>
      <c r="AZ214">
        <f>Nut_StatusTool!D214</f>
        <v>0</v>
      </c>
      <c r="BA214" t="str">
        <f>IF(Nut_StatusTool!E214="","",Nut_StatusTool!E214)</f>
        <v/>
      </c>
      <c r="BB214" t="str">
        <f>IF(Nut_StatusTool!F214="","",Nut_StatusTool!F214)</f>
        <v/>
      </c>
      <c r="BC214" t="str">
        <f>IF(Nut_StatusTool!G214="","",Nut_StatusTool!G214)</f>
        <v/>
      </c>
      <c r="BD214" s="430" t="str">
        <f t="shared" si="14"/>
        <v/>
      </c>
      <c r="BE214" t="str">
        <f t="shared" si="15"/>
        <v/>
      </c>
      <c r="BF214" t="str">
        <f>IF(Nut_StatusTool!I214="","",Nut_StatusTool!I214)</f>
        <v/>
      </c>
      <c r="BG214" t="str">
        <f>IF(Nut_StatusTool!J214="","",Nut_StatusTool!J214)</f>
        <v/>
      </c>
    </row>
    <row r="215" spans="1:59">
      <c r="A215" s="411">
        <f>IFERROR(INDEX($AW$7:$AW$506,MATCH(ROWS($AT$7:AT215),$AT$7:$AT$506,0)),"")</f>
        <v>209</v>
      </c>
      <c r="B215" s="412" t="str">
        <f>IFERROR(INDEX($AX$7:$AX$506,MATCH(ROWS($AT$7:AT215),$AT$7:$AT$506,0)),"")</f>
        <v/>
      </c>
      <c r="C215" s="412" t="str">
        <f>IFERROR(INDEX($AY$7:$AY$506,MATCH(ROWS($AT$7:AT215),$AT$7:$AT$506,0)),"")</f>
        <v/>
      </c>
      <c r="D215" s="413">
        <f>IFERROR(INDEX($AZ$7:$AZ$506,MATCH(ROWS($AT$7:AT215),$AT$7:$AT$506,0)),"")</f>
        <v>0</v>
      </c>
      <c r="E215" s="414" t="str">
        <f>IFERROR(INDEX($BA$7:$BA$506,MATCH(ROWS($AT$7:AT215),$AT$7:$AT$506,0)),"")</f>
        <v/>
      </c>
      <c r="F215" s="415" t="str">
        <f>IFERROR(INDEX($BB$7:$BB$506,MATCH(ROWS($AT$7:AT215),$AT$7:$AT$506,0)),"")</f>
        <v/>
      </c>
      <c r="G215" s="416" t="str">
        <f>IFERROR(INDEX($BC$7:$BC$506,MATCH(ROWS($AT$7:AT215),$AT$7:$AT$506,0)),"")</f>
        <v/>
      </c>
      <c r="H215" s="416" t="str">
        <f>IFERROR(INDEX($BD$7:$BD$506,MATCH(ROWS($AT$7:AT215),$AT$7:$AT$506,0)),"")</f>
        <v/>
      </c>
      <c r="I215" s="276"/>
      <c r="J215" s="277"/>
      <c r="K215" s="420" t="str">
        <f>IFERROR(INDEX($BE$7:$BE$506,MATCH(ROWS($AT$7:AT215),$AT$7:$AT$506,0)),"")</f>
        <v/>
      </c>
      <c r="L215" s="136"/>
      <c r="AT215">
        <f t="shared" si="12"/>
        <v>209</v>
      </c>
      <c r="AU215">
        <f>COUNTIF($AZ$7:AZ215,AZ215)</f>
        <v>209</v>
      </c>
      <c r="AV215">
        <f t="shared" si="13"/>
        <v>0</v>
      </c>
      <c r="AW215">
        <f>IF(Nut_StatusTool!A215="","",Nut_StatusTool!A215)</f>
        <v>209</v>
      </c>
      <c r="AX215" t="str">
        <f>IF(Nut_StatusTool!B215="","",Nut_StatusTool!B215)</f>
        <v/>
      </c>
      <c r="AY215" t="str">
        <f>IF(Nut_StatusTool!C215="","",Nut_StatusTool!C215)</f>
        <v/>
      </c>
      <c r="AZ215">
        <f>Nut_StatusTool!D215</f>
        <v>0</v>
      </c>
      <c r="BA215" t="str">
        <f>IF(Nut_StatusTool!E215="","",Nut_StatusTool!E215)</f>
        <v/>
      </c>
      <c r="BB215" t="str">
        <f>IF(Nut_StatusTool!F215="","",Nut_StatusTool!F215)</f>
        <v/>
      </c>
      <c r="BC215" t="str">
        <f>IF(Nut_StatusTool!G215="","",Nut_StatusTool!G215)</f>
        <v/>
      </c>
      <c r="BD215" s="430" t="str">
        <f t="shared" si="14"/>
        <v/>
      </c>
      <c r="BE215" t="str">
        <f t="shared" si="15"/>
        <v/>
      </c>
      <c r="BF215" t="str">
        <f>IF(Nut_StatusTool!I215="","",Nut_StatusTool!I215)</f>
        <v/>
      </c>
      <c r="BG215" t="str">
        <f>IF(Nut_StatusTool!J215="","",Nut_StatusTool!J215)</f>
        <v/>
      </c>
    </row>
    <row r="216" spans="1:59">
      <c r="A216" s="411">
        <f>IFERROR(INDEX($AW$7:$AW$506,MATCH(ROWS($AT$7:AT216),$AT$7:$AT$506,0)),"")</f>
        <v>210</v>
      </c>
      <c r="B216" s="412" t="str">
        <f>IFERROR(INDEX($AX$7:$AX$506,MATCH(ROWS($AT$7:AT216),$AT$7:$AT$506,0)),"")</f>
        <v/>
      </c>
      <c r="C216" s="412" t="str">
        <f>IFERROR(INDEX($AY$7:$AY$506,MATCH(ROWS($AT$7:AT216),$AT$7:$AT$506,0)),"")</f>
        <v/>
      </c>
      <c r="D216" s="413">
        <f>IFERROR(INDEX($AZ$7:$AZ$506,MATCH(ROWS($AT$7:AT216),$AT$7:$AT$506,0)),"")</f>
        <v>0</v>
      </c>
      <c r="E216" s="414" t="str">
        <f>IFERROR(INDEX($BA$7:$BA$506,MATCH(ROWS($AT$7:AT216),$AT$7:$AT$506,0)),"")</f>
        <v/>
      </c>
      <c r="F216" s="415" t="str">
        <f>IFERROR(INDEX($BB$7:$BB$506,MATCH(ROWS($AT$7:AT216),$AT$7:$AT$506,0)),"")</f>
        <v/>
      </c>
      <c r="G216" s="416" t="str">
        <f>IFERROR(INDEX($BC$7:$BC$506,MATCH(ROWS($AT$7:AT216),$AT$7:$AT$506,0)),"")</f>
        <v/>
      </c>
      <c r="H216" s="416" t="str">
        <f>IFERROR(INDEX($BD$7:$BD$506,MATCH(ROWS($AT$7:AT216),$AT$7:$AT$506,0)),"")</f>
        <v/>
      </c>
      <c r="I216" s="276"/>
      <c r="J216" s="277"/>
      <c r="K216" s="420" t="str">
        <f>IFERROR(INDEX($BE$7:$BE$506,MATCH(ROWS($AT$7:AT216),$AT$7:$AT$506,0)),"")</f>
        <v/>
      </c>
      <c r="L216" s="136"/>
      <c r="AT216">
        <f t="shared" si="12"/>
        <v>210</v>
      </c>
      <c r="AU216">
        <f>COUNTIF($AZ$7:AZ216,AZ216)</f>
        <v>210</v>
      </c>
      <c r="AV216">
        <f t="shared" si="13"/>
        <v>0</v>
      </c>
      <c r="AW216">
        <f>IF(Nut_StatusTool!A216="","",Nut_StatusTool!A216)</f>
        <v>210</v>
      </c>
      <c r="AX216" t="str">
        <f>IF(Nut_StatusTool!B216="","",Nut_StatusTool!B216)</f>
        <v/>
      </c>
      <c r="AY216" t="str">
        <f>IF(Nut_StatusTool!C216="","",Nut_StatusTool!C216)</f>
        <v/>
      </c>
      <c r="AZ216">
        <f>Nut_StatusTool!D216</f>
        <v>0</v>
      </c>
      <c r="BA216" t="str">
        <f>IF(Nut_StatusTool!E216="","",Nut_StatusTool!E216)</f>
        <v/>
      </c>
      <c r="BB216" t="str">
        <f>IF(Nut_StatusTool!F216="","",Nut_StatusTool!F216)</f>
        <v/>
      </c>
      <c r="BC216" t="str">
        <f>IF(Nut_StatusTool!G216="","",Nut_StatusTool!G216)</f>
        <v/>
      </c>
      <c r="BD216" s="430" t="str">
        <f t="shared" si="14"/>
        <v/>
      </c>
      <c r="BE216" t="str">
        <f t="shared" si="15"/>
        <v/>
      </c>
      <c r="BF216" t="str">
        <f>IF(Nut_StatusTool!I216="","",Nut_StatusTool!I216)</f>
        <v/>
      </c>
      <c r="BG216" t="str">
        <f>IF(Nut_StatusTool!J216="","",Nut_StatusTool!J216)</f>
        <v/>
      </c>
    </row>
    <row r="217" spans="1:59">
      <c r="A217" s="411">
        <f>IFERROR(INDEX($AW$7:$AW$506,MATCH(ROWS($AT$7:AT217),$AT$7:$AT$506,0)),"")</f>
        <v>211</v>
      </c>
      <c r="B217" s="412" t="str">
        <f>IFERROR(INDEX($AX$7:$AX$506,MATCH(ROWS($AT$7:AT217),$AT$7:$AT$506,0)),"")</f>
        <v/>
      </c>
      <c r="C217" s="412" t="str">
        <f>IFERROR(INDEX($AY$7:$AY$506,MATCH(ROWS($AT$7:AT217),$AT$7:$AT$506,0)),"")</f>
        <v/>
      </c>
      <c r="D217" s="413">
        <f>IFERROR(INDEX($AZ$7:$AZ$506,MATCH(ROWS($AT$7:AT217),$AT$7:$AT$506,0)),"")</f>
        <v>0</v>
      </c>
      <c r="E217" s="414" t="str">
        <f>IFERROR(INDEX($BA$7:$BA$506,MATCH(ROWS($AT$7:AT217),$AT$7:$AT$506,0)),"")</f>
        <v/>
      </c>
      <c r="F217" s="415" t="str">
        <f>IFERROR(INDEX($BB$7:$BB$506,MATCH(ROWS($AT$7:AT217),$AT$7:$AT$506,0)),"")</f>
        <v/>
      </c>
      <c r="G217" s="416" t="str">
        <f>IFERROR(INDEX($BC$7:$BC$506,MATCH(ROWS($AT$7:AT217),$AT$7:$AT$506,0)),"")</f>
        <v/>
      </c>
      <c r="H217" s="416" t="str">
        <f>IFERROR(INDEX($BD$7:$BD$506,MATCH(ROWS($AT$7:AT217),$AT$7:$AT$506,0)),"")</f>
        <v/>
      </c>
      <c r="I217" s="276"/>
      <c r="J217" s="277"/>
      <c r="K217" s="420" t="str">
        <f>IFERROR(INDEX($BE$7:$BE$506,MATCH(ROWS($AT$7:AT217),$AT$7:$AT$506,0)),"")</f>
        <v/>
      </c>
      <c r="L217" s="136"/>
      <c r="AT217">
        <f t="shared" si="12"/>
        <v>211</v>
      </c>
      <c r="AU217">
        <f>COUNTIF($AZ$7:AZ217,AZ217)</f>
        <v>211</v>
      </c>
      <c r="AV217">
        <f t="shared" si="13"/>
        <v>0</v>
      </c>
      <c r="AW217">
        <f>IF(Nut_StatusTool!A217="","",Nut_StatusTool!A217)</f>
        <v>211</v>
      </c>
      <c r="AX217" t="str">
        <f>IF(Nut_StatusTool!B217="","",Nut_StatusTool!B217)</f>
        <v/>
      </c>
      <c r="AY217" t="str">
        <f>IF(Nut_StatusTool!C217="","",Nut_StatusTool!C217)</f>
        <v/>
      </c>
      <c r="AZ217">
        <f>Nut_StatusTool!D217</f>
        <v>0</v>
      </c>
      <c r="BA217" t="str">
        <f>IF(Nut_StatusTool!E217="","",Nut_StatusTool!E217)</f>
        <v/>
      </c>
      <c r="BB217" t="str">
        <f>IF(Nut_StatusTool!F217="","",Nut_StatusTool!F217)</f>
        <v/>
      </c>
      <c r="BC217" t="str">
        <f>IF(Nut_StatusTool!G217="","",Nut_StatusTool!G217)</f>
        <v/>
      </c>
      <c r="BD217" s="430" t="str">
        <f t="shared" si="14"/>
        <v/>
      </c>
      <c r="BE217" t="str">
        <f t="shared" si="15"/>
        <v/>
      </c>
      <c r="BF217" t="str">
        <f>IF(Nut_StatusTool!I217="","",Nut_StatusTool!I217)</f>
        <v/>
      </c>
      <c r="BG217" t="str">
        <f>IF(Nut_StatusTool!J217="","",Nut_StatusTool!J217)</f>
        <v/>
      </c>
    </row>
    <row r="218" spans="1:59">
      <c r="A218" s="411">
        <f>IFERROR(INDEX($AW$7:$AW$506,MATCH(ROWS($AT$7:AT218),$AT$7:$AT$506,0)),"")</f>
        <v>212</v>
      </c>
      <c r="B218" s="412" t="str">
        <f>IFERROR(INDEX($AX$7:$AX$506,MATCH(ROWS($AT$7:AT218),$AT$7:$AT$506,0)),"")</f>
        <v/>
      </c>
      <c r="C218" s="412" t="str">
        <f>IFERROR(INDEX($AY$7:$AY$506,MATCH(ROWS($AT$7:AT218),$AT$7:$AT$506,0)),"")</f>
        <v/>
      </c>
      <c r="D218" s="413">
        <f>IFERROR(INDEX($AZ$7:$AZ$506,MATCH(ROWS($AT$7:AT218),$AT$7:$AT$506,0)),"")</f>
        <v>0</v>
      </c>
      <c r="E218" s="414" t="str">
        <f>IFERROR(INDEX($BA$7:$BA$506,MATCH(ROWS($AT$7:AT218),$AT$7:$AT$506,0)),"")</f>
        <v/>
      </c>
      <c r="F218" s="415" t="str">
        <f>IFERROR(INDEX($BB$7:$BB$506,MATCH(ROWS($AT$7:AT218),$AT$7:$AT$506,0)),"")</f>
        <v/>
      </c>
      <c r="G218" s="416" t="str">
        <f>IFERROR(INDEX($BC$7:$BC$506,MATCH(ROWS($AT$7:AT218),$AT$7:$AT$506,0)),"")</f>
        <v/>
      </c>
      <c r="H218" s="416" t="str">
        <f>IFERROR(INDEX($BD$7:$BD$506,MATCH(ROWS($AT$7:AT218),$AT$7:$AT$506,0)),"")</f>
        <v/>
      </c>
      <c r="I218" s="276"/>
      <c r="J218" s="277"/>
      <c r="K218" s="420" t="str">
        <f>IFERROR(INDEX($BE$7:$BE$506,MATCH(ROWS($AT$7:AT218),$AT$7:$AT$506,0)),"")</f>
        <v/>
      </c>
      <c r="L218" s="136"/>
      <c r="AT218">
        <f t="shared" si="12"/>
        <v>212</v>
      </c>
      <c r="AU218">
        <f>COUNTIF($AZ$7:AZ218,AZ218)</f>
        <v>212</v>
      </c>
      <c r="AV218">
        <f t="shared" si="13"/>
        <v>0</v>
      </c>
      <c r="AW218">
        <f>IF(Nut_StatusTool!A218="","",Nut_StatusTool!A218)</f>
        <v>212</v>
      </c>
      <c r="AX218" t="str">
        <f>IF(Nut_StatusTool!B218="","",Nut_StatusTool!B218)</f>
        <v/>
      </c>
      <c r="AY218" t="str">
        <f>IF(Nut_StatusTool!C218="","",Nut_StatusTool!C218)</f>
        <v/>
      </c>
      <c r="AZ218">
        <f>Nut_StatusTool!D218</f>
        <v>0</v>
      </c>
      <c r="BA218" t="str">
        <f>IF(Nut_StatusTool!E218="","",Nut_StatusTool!E218)</f>
        <v/>
      </c>
      <c r="BB218" t="str">
        <f>IF(Nut_StatusTool!F218="","",Nut_StatusTool!F218)</f>
        <v/>
      </c>
      <c r="BC218" t="str">
        <f>IF(Nut_StatusTool!G218="","",Nut_StatusTool!G218)</f>
        <v/>
      </c>
      <c r="BD218" s="430" t="str">
        <f t="shared" si="14"/>
        <v/>
      </c>
      <c r="BE218" t="str">
        <f t="shared" si="15"/>
        <v/>
      </c>
      <c r="BF218" t="str">
        <f>IF(Nut_StatusTool!I218="","",Nut_StatusTool!I218)</f>
        <v/>
      </c>
      <c r="BG218" t="str">
        <f>IF(Nut_StatusTool!J218="","",Nut_StatusTool!J218)</f>
        <v/>
      </c>
    </row>
    <row r="219" spans="1:59">
      <c r="A219" s="411">
        <f>IFERROR(INDEX($AW$7:$AW$506,MATCH(ROWS($AT$7:AT219),$AT$7:$AT$506,0)),"")</f>
        <v>213</v>
      </c>
      <c r="B219" s="412" t="str">
        <f>IFERROR(INDEX($AX$7:$AX$506,MATCH(ROWS($AT$7:AT219),$AT$7:$AT$506,0)),"")</f>
        <v/>
      </c>
      <c r="C219" s="412" t="str">
        <f>IFERROR(INDEX($AY$7:$AY$506,MATCH(ROWS($AT$7:AT219),$AT$7:$AT$506,0)),"")</f>
        <v/>
      </c>
      <c r="D219" s="413">
        <f>IFERROR(INDEX($AZ$7:$AZ$506,MATCH(ROWS($AT$7:AT219),$AT$7:$AT$506,0)),"")</f>
        <v>0</v>
      </c>
      <c r="E219" s="414" t="str">
        <f>IFERROR(INDEX($BA$7:$BA$506,MATCH(ROWS($AT$7:AT219),$AT$7:$AT$506,0)),"")</f>
        <v/>
      </c>
      <c r="F219" s="415" t="str">
        <f>IFERROR(INDEX($BB$7:$BB$506,MATCH(ROWS($AT$7:AT219),$AT$7:$AT$506,0)),"")</f>
        <v/>
      </c>
      <c r="G219" s="416" t="str">
        <f>IFERROR(INDEX($BC$7:$BC$506,MATCH(ROWS($AT$7:AT219),$AT$7:$AT$506,0)),"")</f>
        <v/>
      </c>
      <c r="H219" s="416" t="str">
        <f>IFERROR(INDEX($BD$7:$BD$506,MATCH(ROWS($AT$7:AT219),$AT$7:$AT$506,0)),"")</f>
        <v/>
      </c>
      <c r="I219" s="276"/>
      <c r="J219" s="277"/>
      <c r="K219" s="420" t="str">
        <f>IFERROR(INDEX($BE$7:$BE$506,MATCH(ROWS($AT$7:AT219),$AT$7:$AT$506,0)),"")</f>
        <v/>
      </c>
      <c r="L219" s="136"/>
      <c r="AT219">
        <f t="shared" si="12"/>
        <v>213</v>
      </c>
      <c r="AU219">
        <f>COUNTIF($AZ$7:AZ219,AZ219)</f>
        <v>213</v>
      </c>
      <c r="AV219">
        <f t="shared" si="13"/>
        <v>0</v>
      </c>
      <c r="AW219">
        <f>IF(Nut_StatusTool!A219="","",Nut_StatusTool!A219)</f>
        <v>213</v>
      </c>
      <c r="AX219" t="str">
        <f>IF(Nut_StatusTool!B219="","",Nut_StatusTool!B219)</f>
        <v/>
      </c>
      <c r="AY219" t="str">
        <f>IF(Nut_StatusTool!C219="","",Nut_StatusTool!C219)</f>
        <v/>
      </c>
      <c r="AZ219">
        <f>Nut_StatusTool!D219</f>
        <v>0</v>
      </c>
      <c r="BA219" t="str">
        <f>IF(Nut_StatusTool!E219="","",Nut_StatusTool!E219)</f>
        <v/>
      </c>
      <c r="BB219" t="str">
        <f>IF(Nut_StatusTool!F219="","",Nut_StatusTool!F219)</f>
        <v/>
      </c>
      <c r="BC219" t="str">
        <f>IF(Nut_StatusTool!G219="","",Nut_StatusTool!G219)</f>
        <v/>
      </c>
      <c r="BD219" s="430" t="str">
        <f t="shared" si="14"/>
        <v/>
      </c>
      <c r="BE219" t="str">
        <f t="shared" si="15"/>
        <v/>
      </c>
      <c r="BF219" t="str">
        <f>IF(Nut_StatusTool!I219="","",Nut_StatusTool!I219)</f>
        <v/>
      </c>
      <c r="BG219" t="str">
        <f>IF(Nut_StatusTool!J219="","",Nut_StatusTool!J219)</f>
        <v/>
      </c>
    </row>
    <row r="220" spans="1:59">
      <c r="A220" s="411">
        <f>IFERROR(INDEX($AW$7:$AW$506,MATCH(ROWS($AT$7:AT220),$AT$7:$AT$506,0)),"")</f>
        <v>214</v>
      </c>
      <c r="B220" s="412" t="str">
        <f>IFERROR(INDEX($AX$7:$AX$506,MATCH(ROWS($AT$7:AT220),$AT$7:$AT$506,0)),"")</f>
        <v/>
      </c>
      <c r="C220" s="412" t="str">
        <f>IFERROR(INDEX($AY$7:$AY$506,MATCH(ROWS($AT$7:AT220),$AT$7:$AT$506,0)),"")</f>
        <v/>
      </c>
      <c r="D220" s="413">
        <f>IFERROR(INDEX($AZ$7:$AZ$506,MATCH(ROWS($AT$7:AT220),$AT$7:$AT$506,0)),"")</f>
        <v>0</v>
      </c>
      <c r="E220" s="414" t="str">
        <f>IFERROR(INDEX($BA$7:$BA$506,MATCH(ROWS($AT$7:AT220),$AT$7:$AT$506,0)),"")</f>
        <v/>
      </c>
      <c r="F220" s="415" t="str">
        <f>IFERROR(INDEX($BB$7:$BB$506,MATCH(ROWS($AT$7:AT220),$AT$7:$AT$506,0)),"")</f>
        <v/>
      </c>
      <c r="G220" s="416" t="str">
        <f>IFERROR(INDEX($BC$7:$BC$506,MATCH(ROWS($AT$7:AT220),$AT$7:$AT$506,0)),"")</f>
        <v/>
      </c>
      <c r="H220" s="416" t="str">
        <f>IFERROR(INDEX($BD$7:$BD$506,MATCH(ROWS($AT$7:AT220),$AT$7:$AT$506,0)),"")</f>
        <v/>
      </c>
      <c r="I220" s="276"/>
      <c r="J220" s="277"/>
      <c r="K220" s="420" t="str">
        <f>IFERROR(INDEX($BE$7:$BE$506,MATCH(ROWS($AT$7:AT220),$AT$7:$AT$506,0)),"")</f>
        <v/>
      </c>
      <c r="L220" s="136"/>
      <c r="AT220">
        <f t="shared" si="12"/>
        <v>214</v>
      </c>
      <c r="AU220">
        <f>COUNTIF($AZ$7:AZ220,AZ220)</f>
        <v>214</v>
      </c>
      <c r="AV220">
        <f t="shared" si="13"/>
        <v>0</v>
      </c>
      <c r="AW220">
        <f>IF(Nut_StatusTool!A220="","",Nut_StatusTool!A220)</f>
        <v>214</v>
      </c>
      <c r="AX220" t="str">
        <f>IF(Nut_StatusTool!B220="","",Nut_StatusTool!B220)</f>
        <v/>
      </c>
      <c r="AY220" t="str">
        <f>IF(Nut_StatusTool!C220="","",Nut_StatusTool!C220)</f>
        <v/>
      </c>
      <c r="AZ220">
        <f>Nut_StatusTool!D220</f>
        <v>0</v>
      </c>
      <c r="BA220" t="str">
        <f>IF(Nut_StatusTool!E220="","",Nut_StatusTool!E220)</f>
        <v/>
      </c>
      <c r="BB220" t="str">
        <f>IF(Nut_StatusTool!F220="","",Nut_StatusTool!F220)</f>
        <v/>
      </c>
      <c r="BC220" t="str">
        <f>IF(Nut_StatusTool!G220="","",Nut_StatusTool!G220)</f>
        <v/>
      </c>
      <c r="BD220" s="430" t="str">
        <f t="shared" si="14"/>
        <v/>
      </c>
      <c r="BE220" t="str">
        <f t="shared" si="15"/>
        <v/>
      </c>
      <c r="BF220" t="str">
        <f>IF(Nut_StatusTool!I220="","",Nut_StatusTool!I220)</f>
        <v/>
      </c>
      <c r="BG220" t="str">
        <f>IF(Nut_StatusTool!J220="","",Nut_StatusTool!J220)</f>
        <v/>
      </c>
    </row>
    <row r="221" spans="1:59">
      <c r="A221" s="411">
        <f>IFERROR(INDEX($AW$7:$AW$506,MATCH(ROWS($AT$7:AT221),$AT$7:$AT$506,0)),"")</f>
        <v>215</v>
      </c>
      <c r="B221" s="412" t="str">
        <f>IFERROR(INDEX($AX$7:$AX$506,MATCH(ROWS($AT$7:AT221),$AT$7:$AT$506,0)),"")</f>
        <v/>
      </c>
      <c r="C221" s="412" t="str">
        <f>IFERROR(INDEX($AY$7:$AY$506,MATCH(ROWS($AT$7:AT221),$AT$7:$AT$506,0)),"")</f>
        <v/>
      </c>
      <c r="D221" s="413">
        <f>IFERROR(INDEX($AZ$7:$AZ$506,MATCH(ROWS($AT$7:AT221),$AT$7:$AT$506,0)),"")</f>
        <v>0</v>
      </c>
      <c r="E221" s="414" t="str">
        <f>IFERROR(INDEX($BA$7:$BA$506,MATCH(ROWS($AT$7:AT221),$AT$7:$AT$506,0)),"")</f>
        <v/>
      </c>
      <c r="F221" s="415" t="str">
        <f>IFERROR(INDEX($BB$7:$BB$506,MATCH(ROWS($AT$7:AT221),$AT$7:$AT$506,0)),"")</f>
        <v/>
      </c>
      <c r="G221" s="416" t="str">
        <f>IFERROR(INDEX($BC$7:$BC$506,MATCH(ROWS($AT$7:AT221),$AT$7:$AT$506,0)),"")</f>
        <v/>
      </c>
      <c r="H221" s="416" t="str">
        <f>IFERROR(INDEX($BD$7:$BD$506,MATCH(ROWS($AT$7:AT221),$AT$7:$AT$506,0)),"")</f>
        <v/>
      </c>
      <c r="I221" s="276"/>
      <c r="J221" s="277"/>
      <c r="K221" s="420" t="str">
        <f>IFERROR(INDEX($BE$7:$BE$506,MATCH(ROWS($AT$7:AT221),$AT$7:$AT$506,0)),"")</f>
        <v/>
      </c>
      <c r="L221" s="136"/>
      <c r="AT221">
        <f t="shared" si="12"/>
        <v>215</v>
      </c>
      <c r="AU221">
        <f>COUNTIF($AZ$7:AZ221,AZ221)</f>
        <v>215</v>
      </c>
      <c r="AV221">
        <f t="shared" si="13"/>
        <v>0</v>
      </c>
      <c r="AW221">
        <f>IF(Nut_StatusTool!A221="","",Nut_StatusTool!A221)</f>
        <v>215</v>
      </c>
      <c r="AX221" t="str">
        <f>IF(Nut_StatusTool!B221="","",Nut_StatusTool!B221)</f>
        <v/>
      </c>
      <c r="AY221" t="str">
        <f>IF(Nut_StatusTool!C221="","",Nut_StatusTool!C221)</f>
        <v/>
      </c>
      <c r="AZ221">
        <f>Nut_StatusTool!D221</f>
        <v>0</v>
      </c>
      <c r="BA221" t="str">
        <f>IF(Nut_StatusTool!E221="","",Nut_StatusTool!E221)</f>
        <v/>
      </c>
      <c r="BB221" t="str">
        <f>IF(Nut_StatusTool!F221="","",Nut_StatusTool!F221)</f>
        <v/>
      </c>
      <c r="BC221" t="str">
        <f>IF(Nut_StatusTool!G221="","",Nut_StatusTool!G221)</f>
        <v/>
      </c>
      <c r="BD221" s="430" t="str">
        <f t="shared" si="14"/>
        <v/>
      </c>
      <c r="BE221" t="str">
        <f t="shared" si="15"/>
        <v/>
      </c>
      <c r="BF221" t="str">
        <f>IF(Nut_StatusTool!I221="","",Nut_StatusTool!I221)</f>
        <v/>
      </c>
      <c r="BG221" t="str">
        <f>IF(Nut_StatusTool!J221="","",Nut_StatusTool!J221)</f>
        <v/>
      </c>
    </row>
    <row r="222" spans="1:59">
      <c r="A222" s="411">
        <f>IFERROR(INDEX($AW$7:$AW$506,MATCH(ROWS($AT$7:AT222),$AT$7:$AT$506,0)),"")</f>
        <v>216</v>
      </c>
      <c r="B222" s="412" t="str">
        <f>IFERROR(INDEX($AX$7:$AX$506,MATCH(ROWS($AT$7:AT222),$AT$7:$AT$506,0)),"")</f>
        <v/>
      </c>
      <c r="C222" s="412" t="str">
        <f>IFERROR(INDEX($AY$7:$AY$506,MATCH(ROWS($AT$7:AT222),$AT$7:$AT$506,0)),"")</f>
        <v/>
      </c>
      <c r="D222" s="413">
        <f>IFERROR(INDEX($AZ$7:$AZ$506,MATCH(ROWS($AT$7:AT222),$AT$7:$AT$506,0)),"")</f>
        <v>0</v>
      </c>
      <c r="E222" s="414" t="str">
        <f>IFERROR(INDEX($BA$7:$BA$506,MATCH(ROWS($AT$7:AT222),$AT$7:$AT$506,0)),"")</f>
        <v/>
      </c>
      <c r="F222" s="415" t="str">
        <f>IFERROR(INDEX($BB$7:$BB$506,MATCH(ROWS($AT$7:AT222),$AT$7:$AT$506,0)),"")</f>
        <v/>
      </c>
      <c r="G222" s="416" t="str">
        <f>IFERROR(INDEX($BC$7:$BC$506,MATCH(ROWS($AT$7:AT222),$AT$7:$AT$506,0)),"")</f>
        <v/>
      </c>
      <c r="H222" s="416" t="str">
        <f>IFERROR(INDEX($BD$7:$BD$506,MATCH(ROWS($AT$7:AT222),$AT$7:$AT$506,0)),"")</f>
        <v/>
      </c>
      <c r="I222" s="276"/>
      <c r="J222" s="277"/>
      <c r="K222" s="420" t="str">
        <f>IFERROR(INDEX($BE$7:$BE$506,MATCH(ROWS($AT$7:AT222),$AT$7:$AT$506,0)),"")</f>
        <v/>
      </c>
      <c r="L222" s="136"/>
      <c r="AT222">
        <f t="shared" si="12"/>
        <v>216</v>
      </c>
      <c r="AU222">
        <f>COUNTIF($AZ$7:AZ222,AZ222)</f>
        <v>216</v>
      </c>
      <c r="AV222">
        <f t="shared" si="13"/>
        <v>0</v>
      </c>
      <c r="AW222">
        <f>IF(Nut_StatusTool!A222="","",Nut_StatusTool!A222)</f>
        <v>216</v>
      </c>
      <c r="AX222" t="str">
        <f>IF(Nut_StatusTool!B222="","",Nut_StatusTool!B222)</f>
        <v/>
      </c>
      <c r="AY222" t="str">
        <f>IF(Nut_StatusTool!C222="","",Nut_StatusTool!C222)</f>
        <v/>
      </c>
      <c r="AZ222">
        <f>Nut_StatusTool!D222</f>
        <v>0</v>
      </c>
      <c r="BA222" t="str">
        <f>IF(Nut_StatusTool!E222="","",Nut_StatusTool!E222)</f>
        <v/>
      </c>
      <c r="BB222" t="str">
        <f>IF(Nut_StatusTool!F222="","",Nut_StatusTool!F222)</f>
        <v/>
      </c>
      <c r="BC222" t="str">
        <f>IF(Nut_StatusTool!G222="","",Nut_StatusTool!G222)</f>
        <v/>
      </c>
      <c r="BD222" s="430" t="str">
        <f t="shared" si="14"/>
        <v/>
      </c>
      <c r="BE222" t="str">
        <f t="shared" si="15"/>
        <v/>
      </c>
      <c r="BF222" t="str">
        <f>IF(Nut_StatusTool!I222="","",Nut_StatusTool!I222)</f>
        <v/>
      </c>
      <c r="BG222" t="str">
        <f>IF(Nut_StatusTool!J222="","",Nut_StatusTool!J222)</f>
        <v/>
      </c>
    </row>
    <row r="223" spans="1:59">
      <c r="A223" s="411">
        <f>IFERROR(INDEX($AW$7:$AW$506,MATCH(ROWS($AT$7:AT223),$AT$7:$AT$506,0)),"")</f>
        <v>217</v>
      </c>
      <c r="B223" s="412" t="str">
        <f>IFERROR(INDEX($AX$7:$AX$506,MATCH(ROWS($AT$7:AT223),$AT$7:$AT$506,0)),"")</f>
        <v/>
      </c>
      <c r="C223" s="412" t="str">
        <f>IFERROR(INDEX($AY$7:$AY$506,MATCH(ROWS($AT$7:AT223),$AT$7:$AT$506,0)),"")</f>
        <v/>
      </c>
      <c r="D223" s="413">
        <f>IFERROR(INDEX($AZ$7:$AZ$506,MATCH(ROWS($AT$7:AT223),$AT$7:$AT$506,0)),"")</f>
        <v>0</v>
      </c>
      <c r="E223" s="414" t="str">
        <f>IFERROR(INDEX($BA$7:$BA$506,MATCH(ROWS($AT$7:AT223),$AT$7:$AT$506,0)),"")</f>
        <v/>
      </c>
      <c r="F223" s="415" t="str">
        <f>IFERROR(INDEX($BB$7:$BB$506,MATCH(ROWS($AT$7:AT223),$AT$7:$AT$506,0)),"")</f>
        <v/>
      </c>
      <c r="G223" s="416" t="str">
        <f>IFERROR(INDEX($BC$7:$BC$506,MATCH(ROWS($AT$7:AT223),$AT$7:$AT$506,0)),"")</f>
        <v/>
      </c>
      <c r="H223" s="416" t="str">
        <f>IFERROR(INDEX($BD$7:$BD$506,MATCH(ROWS($AT$7:AT223),$AT$7:$AT$506,0)),"")</f>
        <v/>
      </c>
      <c r="I223" s="276"/>
      <c r="J223" s="277"/>
      <c r="K223" s="420" t="str">
        <f>IFERROR(INDEX($BE$7:$BE$506,MATCH(ROWS($AT$7:AT223),$AT$7:$AT$506,0)),"")</f>
        <v/>
      </c>
      <c r="L223" s="136"/>
      <c r="AT223">
        <f t="shared" si="12"/>
        <v>217</v>
      </c>
      <c r="AU223">
        <f>COUNTIF($AZ$7:AZ223,AZ223)</f>
        <v>217</v>
      </c>
      <c r="AV223">
        <f t="shared" si="13"/>
        <v>0</v>
      </c>
      <c r="AW223">
        <f>IF(Nut_StatusTool!A223="","",Nut_StatusTool!A223)</f>
        <v>217</v>
      </c>
      <c r="AX223" t="str">
        <f>IF(Nut_StatusTool!B223="","",Nut_StatusTool!B223)</f>
        <v/>
      </c>
      <c r="AY223" t="str">
        <f>IF(Nut_StatusTool!C223="","",Nut_StatusTool!C223)</f>
        <v/>
      </c>
      <c r="AZ223">
        <f>Nut_StatusTool!D223</f>
        <v>0</v>
      </c>
      <c r="BA223" t="str">
        <f>IF(Nut_StatusTool!E223="","",Nut_StatusTool!E223)</f>
        <v/>
      </c>
      <c r="BB223" t="str">
        <f>IF(Nut_StatusTool!F223="","",Nut_StatusTool!F223)</f>
        <v/>
      </c>
      <c r="BC223" t="str">
        <f>IF(Nut_StatusTool!G223="","",Nut_StatusTool!G223)</f>
        <v/>
      </c>
      <c r="BD223" s="430" t="str">
        <f t="shared" si="14"/>
        <v/>
      </c>
      <c r="BE223" t="str">
        <f t="shared" si="15"/>
        <v/>
      </c>
      <c r="BF223" t="str">
        <f>IF(Nut_StatusTool!I223="","",Nut_StatusTool!I223)</f>
        <v/>
      </c>
      <c r="BG223" t="str">
        <f>IF(Nut_StatusTool!J223="","",Nut_StatusTool!J223)</f>
        <v/>
      </c>
    </row>
    <row r="224" spans="1:59">
      <c r="A224" s="411">
        <f>IFERROR(INDEX($AW$7:$AW$506,MATCH(ROWS($AT$7:AT224),$AT$7:$AT$506,0)),"")</f>
        <v>218</v>
      </c>
      <c r="B224" s="412" t="str">
        <f>IFERROR(INDEX($AX$7:$AX$506,MATCH(ROWS($AT$7:AT224),$AT$7:$AT$506,0)),"")</f>
        <v/>
      </c>
      <c r="C224" s="412" t="str">
        <f>IFERROR(INDEX($AY$7:$AY$506,MATCH(ROWS($AT$7:AT224),$AT$7:$AT$506,0)),"")</f>
        <v/>
      </c>
      <c r="D224" s="413">
        <f>IFERROR(INDEX($AZ$7:$AZ$506,MATCH(ROWS($AT$7:AT224),$AT$7:$AT$506,0)),"")</f>
        <v>0</v>
      </c>
      <c r="E224" s="414" t="str">
        <f>IFERROR(INDEX($BA$7:$BA$506,MATCH(ROWS($AT$7:AT224),$AT$7:$AT$506,0)),"")</f>
        <v/>
      </c>
      <c r="F224" s="415" t="str">
        <f>IFERROR(INDEX($BB$7:$BB$506,MATCH(ROWS($AT$7:AT224),$AT$7:$AT$506,0)),"")</f>
        <v/>
      </c>
      <c r="G224" s="416" t="str">
        <f>IFERROR(INDEX($BC$7:$BC$506,MATCH(ROWS($AT$7:AT224),$AT$7:$AT$506,0)),"")</f>
        <v/>
      </c>
      <c r="H224" s="416" t="str">
        <f>IFERROR(INDEX($BD$7:$BD$506,MATCH(ROWS($AT$7:AT224),$AT$7:$AT$506,0)),"")</f>
        <v/>
      </c>
      <c r="I224" s="276"/>
      <c r="J224" s="277"/>
      <c r="K224" s="420" t="str">
        <f>IFERROR(INDEX($BE$7:$BE$506,MATCH(ROWS($AT$7:AT224),$AT$7:$AT$506,0)),"")</f>
        <v/>
      </c>
      <c r="L224" s="136"/>
      <c r="AT224">
        <f t="shared" si="12"/>
        <v>218</v>
      </c>
      <c r="AU224">
        <f>COUNTIF($AZ$7:AZ224,AZ224)</f>
        <v>218</v>
      </c>
      <c r="AV224">
        <f t="shared" si="13"/>
        <v>0</v>
      </c>
      <c r="AW224">
        <f>IF(Nut_StatusTool!A224="","",Nut_StatusTool!A224)</f>
        <v>218</v>
      </c>
      <c r="AX224" t="str">
        <f>IF(Nut_StatusTool!B224="","",Nut_StatusTool!B224)</f>
        <v/>
      </c>
      <c r="AY224" t="str">
        <f>IF(Nut_StatusTool!C224="","",Nut_StatusTool!C224)</f>
        <v/>
      </c>
      <c r="AZ224">
        <f>Nut_StatusTool!D224</f>
        <v>0</v>
      </c>
      <c r="BA224" t="str">
        <f>IF(Nut_StatusTool!E224="","",Nut_StatusTool!E224)</f>
        <v/>
      </c>
      <c r="BB224" t="str">
        <f>IF(Nut_StatusTool!F224="","",Nut_StatusTool!F224)</f>
        <v/>
      </c>
      <c r="BC224" t="str">
        <f>IF(Nut_StatusTool!G224="","",Nut_StatusTool!G224)</f>
        <v/>
      </c>
      <c r="BD224" s="430" t="str">
        <f t="shared" si="14"/>
        <v/>
      </c>
      <c r="BE224" t="str">
        <f t="shared" si="15"/>
        <v/>
      </c>
      <c r="BF224" t="str">
        <f>IF(Nut_StatusTool!I224="","",Nut_StatusTool!I224)</f>
        <v/>
      </c>
      <c r="BG224" t="str">
        <f>IF(Nut_StatusTool!J224="","",Nut_StatusTool!J224)</f>
        <v/>
      </c>
    </row>
    <row r="225" spans="1:59">
      <c r="A225" s="411">
        <f>IFERROR(INDEX($AW$7:$AW$506,MATCH(ROWS($AT$7:AT225),$AT$7:$AT$506,0)),"")</f>
        <v>219</v>
      </c>
      <c r="B225" s="412" t="str">
        <f>IFERROR(INDEX($AX$7:$AX$506,MATCH(ROWS($AT$7:AT225),$AT$7:$AT$506,0)),"")</f>
        <v/>
      </c>
      <c r="C225" s="412" t="str">
        <f>IFERROR(INDEX($AY$7:$AY$506,MATCH(ROWS($AT$7:AT225),$AT$7:$AT$506,0)),"")</f>
        <v/>
      </c>
      <c r="D225" s="413">
        <f>IFERROR(INDEX($AZ$7:$AZ$506,MATCH(ROWS($AT$7:AT225),$AT$7:$AT$506,0)),"")</f>
        <v>0</v>
      </c>
      <c r="E225" s="414" t="str">
        <f>IFERROR(INDEX($BA$7:$BA$506,MATCH(ROWS($AT$7:AT225),$AT$7:$AT$506,0)),"")</f>
        <v/>
      </c>
      <c r="F225" s="415" t="str">
        <f>IFERROR(INDEX($BB$7:$BB$506,MATCH(ROWS($AT$7:AT225),$AT$7:$AT$506,0)),"")</f>
        <v/>
      </c>
      <c r="G225" s="416" t="str">
        <f>IFERROR(INDEX($BC$7:$BC$506,MATCH(ROWS($AT$7:AT225),$AT$7:$AT$506,0)),"")</f>
        <v/>
      </c>
      <c r="H225" s="416" t="str">
        <f>IFERROR(INDEX($BD$7:$BD$506,MATCH(ROWS($AT$7:AT225),$AT$7:$AT$506,0)),"")</f>
        <v/>
      </c>
      <c r="I225" s="276"/>
      <c r="J225" s="277"/>
      <c r="K225" s="420" t="str">
        <f>IFERROR(INDEX($BE$7:$BE$506,MATCH(ROWS($AT$7:AT225),$AT$7:$AT$506,0)),"")</f>
        <v/>
      </c>
      <c r="L225" s="136"/>
      <c r="AT225">
        <f t="shared" si="12"/>
        <v>219</v>
      </c>
      <c r="AU225">
        <f>COUNTIF($AZ$7:AZ225,AZ225)</f>
        <v>219</v>
      </c>
      <c r="AV225">
        <f t="shared" si="13"/>
        <v>0</v>
      </c>
      <c r="AW225">
        <f>IF(Nut_StatusTool!A225="","",Nut_StatusTool!A225)</f>
        <v>219</v>
      </c>
      <c r="AX225" t="str">
        <f>IF(Nut_StatusTool!B225="","",Nut_StatusTool!B225)</f>
        <v/>
      </c>
      <c r="AY225" t="str">
        <f>IF(Nut_StatusTool!C225="","",Nut_StatusTool!C225)</f>
        <v/>
      </c>
      <c r="AZ225">
        <f>Nut_StatusTool!D225</f>
        <v>0</v>
      </c>
      <c r="BA225" t="str">
        <f>IF(Nut_StatusTool!E225="","",Nut_StatusTool!E225)</f>
        <v/>
      </c>
      <c r="BB225" t="str">
        <f>IF(Nut_StatusTool!F225="","",Nut_StatusTool!F225)</f>
        <v/>
      </c>
      <c r="BC225" t="str">
        <f>IF(Nut_StatusTool!G225="","",Nut_StatusTool!G225)</f>
        <v/>
      </c>
      <c r="BD225" s="430" t="str">
        <f t="shared" si="14"/>
        <v/>
      </c>
      <c r="BE225" t="str">
        <f t="shared" si="15"/>
        <v/>
      </c>
      <c r="BF225" t="str">
        <f>IF(Nut_StatusTool!I225="","",Nut_StatusTool!I225)</f>
        <v/>
      </c>
      <c r="BG225" t="str">
        <f>IF(Nut_StatusTool!J225="","",Nut_StatusTool!J225)</f>
        <v/>
      </c>
    </row>
    <row r="226" spans="1:59">
      <c r="A226" s="411">
        <f>IFERROR(INDEX($AW$7:$AW$506,MATCH(ROWS($AT$7:AT226),$AT$7:$AT$506,0)),"")</f>
        <v>220</v>
      </c>
      <c r="B226" s="412" t="str">
        <f>IFERROR(INDEX($AX$7:$AX$506,MATCH(ROWS($AT$7:AT226),$AT$7:$AT$506,0)),"")</f>
        <v/>
      </c>
      <c r="C226" s="412" t="str">
        <f>IFERROR(INDEX($AY$7:$AY$506,MATCH(ROWS($AT$7:AT226),$AT$7:$AT$506,0)),"")</f>
        <v/>
      </c>
      <c r="D226" s="413">
        <f>IFERROR(INDEX($AZ$7:$AZ$506,MATCH(ROWS($AT$7:AT226),$AT$7:$AT$506,0)),"")</f>
        <v>0</v>
      </c>
      <c r="E226" s="414" t="str">
        <f>IFERROR(INDEX($BA$7:$BA$506,MATCH(ROWS($AT$7:AT226),$AT$7:$AT$506,0)),"")</f>
        <v/>
      </c>
      <c r="F226" s="415" t="str">
        <f>IFERROR(INDEX($BB$7:$BB$506,MATCH(ROWS($AT$7:AT226),$AT$7:$AT$506,0)),"")</f>
        <v/>
      </c>
      <c r="G226" s="416" t="str">
        <f>IFERROR(INDEX($BC$7:$BC$506,MATCH(ROWS($AT$7:AT226),$AT$7:$AT$506,0)),"")</f>
        <v/>
      </c>
      <c r="H226" s="416" t="str">
        <f>IFERROR(INDEX($BD$7:$BD$506,MATCH(ROWS($AT$7:AT226),$AT$7:$AT$506,0)),"")</f>
        <v/>
      </c>
      <c r="I226" s="276"/>
      <c r="J226" s="277"/>
      <c r="K226" s="420" t="str">
        <f>IFERROR(INDEX($BE$7:$BE$506,MATCH(ROWS($AT$7:AT226),$AT$7:$AT$506,0)),"")</f>
        <v/>
      </c>
      <c r="L226" s="136"/>
      <c r="AT226">
        <f t="shared" si="12"/>
        <v>220</v>
      </c>
      <c r="AU226">
        <f>COUNTIF($AZ$7:AZ226,AZ226)</f>
        <v>220</v>
      </c>
      <c r="AV226">
        <f t="shared" si="13"/>
        <v>0</v>
      </c>
      <c r="AW226">
        <f>IF(Nut_StatusTool!A226="","",Nut_StatusTool!A226)</f>
        <v>220</v>
      </c>
      <c r="AX226" t="str">
        <f>IF(Nut_StatusTool!B226="","",Nut_StatusTool!B226)</f>
        <v/>
      </c>
      <c r="AY226" t="str">
        <f>IF(Nut_StatusTool!C226="","",Nut_StatusTool!C226)</f>
        <v/>
      </c>
      <c r="AZ226">
        <f>Nut_StatusTool!D226</f>
        <v>0</v>
      </c>
      <c r="BA226" t="str">
        <f>IF(Nut_StatusTool!E226="","",Nut_StatusTool!E226)</f>
        <v/>
      </c>
      <c r="BB226" t="str">
        <f>IF(Nut_StatusTool!F226="","",Nut_StatusTool!F226)</f>
        <v/>
      </c>
      <c r="BC226" t="str">
        <f>IF(Nut_StatusTool!G226="","",Nut_StatusTool!G226)</f>
        <v/>
      </c>
      <c r="BD226" s="430" t="str">
        <f t="shared" si="14"/>
        <v/>
      </c>
      <c r="BE226" t="str">
        <f t="shared" si="15"/>
        <v/>
      </c>
      <c r="BF226" t="str">
        <f>IF(Nut_StatusTool!I226="","",Nut_StatusTool!I226)</f>
        <v/>
      </c>
      <c r="BG226" t="str">
        <f>IF(Nut_StatusTool!J226="","",Nut_StatusTool!J226)</f>
        <v/>
      </c>
    </row>
    <row r="227" spans="1:59">
      <c r="A227" s="411">
        <f>IFERROR(INDEX($AW$7:$AW$506,MATCH(ROWS($AT$7:AT227),$AT$7:$AT$506,0)),"")</f>
        <v>221</v>
      </c>
      <c r="B227" s="412" t="str">
        <f>IFERROR(INDEX($AX$7:$AX$506,MATCH(ROWS($AT$7:AT227),$AT$7:$AT$506,0)),"")</f>
        <v/>
      </c>
      <c r="C227" s="412" t="str">
        <f>IFERROR(INDEX($AY$7:$AY$506,MATCH(ROWS($AT$7:AT227),$AT$7:$AT$506,0)),"")</f>
        <v/>
      </c>
      <c r="D227" s="413">
        <f>IFERROR(INDEX($AZ$7:$AZ$506,MATCH(ROWS($AT$7:AT227),$AT$7:$AT$506,0)),"")</f>
        <v>0</v>
      </c>
      <c r="E227" s="414" t="str">
        <f>IFERROR(INDEX($BA$7:$BA$506,MATCH(ROWS($AT$7:AT227),$AT$7:$AT$506,0)),"")</f>
        <v/>
      </c>
      <c r="F227" s="415" t="str">
        <f>IFERROR(INDEX($BB$7:$BB$506,MATCH(ROWS($AT$7:AT227),$AT$7:$AT$506,0)),"")</f>
        <v/>
      </c>
      <c r="G227" s="416" t="str">
        <f>IFERROR(INDEX($BC$7:$BC$506,MATCH(ROWS($AT$7:AT227),$AT$7:$AT$506,0)),"")</f>
        <v/>
      </c>
      <c r="H227" s="416" t="str">
        <f>IFERROR(INDEX($BD$7:$BD$506,MATCH(ROWS($AT$7:AT227),$AT$7:$AT$506,0)),"")</f>
        <v/>
      </c>
      <c r="I227" s="276"/>
      <c r="J227" s="277"/>
      <c r="K227" s="420" t="str">
        <f>IFERROR(INDEX($BE$7:$BE$506,MATCH(ROWS($AT$7:AT227),$AT$7:$AT$506,0)),"")</f>
        <v/>
      </c>
      <c r="L227" s="136"/>
      <c r="AT227">
        <f t="shared" si="12"/>
        <v>221</v>
      </c>
      <c r="AU227">
        <f>COUNTIF($AZ$7:AZ227,AZ227)</f>
        <v>221</v>
      </c>
      <c r="AV227">
        <f t="shared" si="13"/>
        <v>0</v>
      </c>
      <c r="AW227">
        <f>IF(Nut_StatusTool!A227="","",Nut_StatusTool!A227)</f>
        <v>221</v>
      </c>
      <c r="AX227" t="str">
        <f>IF(Nut_StatusTool!B227="","",Nut_StatusTool!B227)</f>
        <v/>
      </c>
      <c r="AY227" t="str">
        <f>IF(Nut_StatusTool!C227="","",Nut_StatusTool!C227)</f>
        <v/>
      </c>
      <c r="AZ227">
        <f>Nut_StatusTool!D227</f>
        <v>0</v>
      </c>
      <c r="BA227" t="str">
        <f>IF(Nut_StatusTool!E227="","",Nut_StatusTool!E227)</f>
        <v/>
      </c>
      <c r="BB227" t="str">
        <f>IF(Nut_StatusTool!F227="","",Nut_StatusTool!F227)</f>
        <v/>
      </c>
      <c r="BC227" t="str">
        <f>IF(Nut_StatusTool!G227="","",Nut_StatusTool!G227)</f>
        <v/>
      </c>
      <c r="BD227" s="430" t="str">
        <f t="shared" si="14"/>
        <v/>
      </c>
      <c r="BE227" t="str">
        <f t="shared" si="15"/>
        <v/>
      </c>
      <c r="BF227" t="str">
        <f>IF(Nut_StatusTool!I227="","",Nut_StatusTool!I227)</f>
        <v/>
      </c>
      <c r="BG227" t="str">
        <f>IF(Nut_StatusTool!J227="","",Nut_StatusTool!J227)</f>
        <v/>
      </c>
    </row>
    <row r="228" spans="1:59">
      <c r="A228" s="411">
        <f>IFERROR(INDEX($AW$7:$AW$506,MATCH(ROWS($AT$7:AT228),$AT$7:$AT$506,0)),"")</f>
        <v>222</v>
      </c>
      <c r="B228" s="412" t="str">
        <f>IFERROR(INDEX($AX$7:$AX$506,MATCH(ROWS($AT$7:AT228),$AT$7:$AT$506,0)),"")</f>
        <v/>
      </c>
      <c r="C228" s="412" t="str">
        <f>IFERROR(INDEX($AY$7:$AY$506,MATCH(ROWS($AT$7:AT228),$AT$7:$AT$506,0)),"")</f>
        <v/>
      </c>
      <c r="D228" s="413">
        <f>IFERROR(INDEX($AZ$7:$AZ$506,MATCH(ROWS($AT$7:AT228),$AT$7:$AT$506,0)),"")</f>
        <v>0</v>
      </c>
      <c r="E228" s="414" t="str">
        <f>IFERROR(INDEX($BA$7:$BA$506,MATCH(ROWS($AT$7:AT228),$AT$7:$AT$506,0)),"")</f>
        <v/>
      </c>
      <c r="F228" s="415" t="str">
        <f>IFERROR(INDEX($BB$7:$BB$506,MATCH(ROWS($AT$7:AT228),$AT$7:$AT$506,0)),"")</f>
        <v/>
      </c>
      <c r="G228" s="416" t="str">
        <f>IFERROR(INDEX($BC$7:$BC$506,MATCH(ROWS($AT$7:AT228),$AT$7:$AT$506,0)),"")</f>
        <v/>
      </c>
      <c r="H228" s="416" t="str">
        <f>IFERROR(INDEX($BD$7:$BD$506,MATCH(ROWS($AT$7:AT228),$AT$7:$AT$506,0)),"")</f>
        <v/>
      </c>
      <c r="I228" s="276"/>
      <c r="J228" s="277"/>
      <c r="K228" s="420" t="str">
        <f>IFERROR(INDEX($BE$7:$BE$506,MATCH(ROWS($AT$7:AT228),$AT$7:$AT$506,0)),"")</f>
        <v/>
      </c>
      <c r="L228" s="136"/>
      <c r="AT228">
        <f t="shared" si="12"/>
        <v>222</v>
      </c>
      <c r="AU228">
        <f>COUNTIF($AZ$7:AZ228,AZ228)</f>
        <v>222</v>
      </c>
      <c r="AV228">
        <f t="shared" si="13"/>
        <v>0</v>
      </c>
      <c r="AW228">
        <f>IF(Nut_StatusTool!A228="","",Nut_StatusTool!A228)</f>
        <v>222</v>
      </c>
      <c r="AX228" t="str">
        <f>IF(Nut_StatusTool!B228="","",Nut_StatusTool!B228)</f>
        <v/>
      </c>
      <c r="AY228" t="str">
        <f>IF(Nut_StatusTool!C228="","",Nut_StatusTool!C228)</f>
        <v/>
      </c>
      <c r="AZ228">
        <f>Nut_StatusTool!D228</f>
        <v>0</v>
      </c>
      <c r="BA228" t="str">
        <f>IF(Nut_StatusTool!E228="","",Nut_StatusTool!E228)</f>
        <v/>
      </c>
      <c r="BB228" t="str">
        <f>IF(Nut_StatusTool!F228="","",Nut_StatusTool!F228)</f>
        <v/>
      </c>
      <c r="BC228" t="str">
        <f>IF(Nut_StatusTool!G228="","",Nut_StatusTool!G228)</f>
        <v/>
      </c>
      <c r="BD228" s="430" t="str">
        <f t="shared" si="14"/>
        <v/>
      </c>
      <c r="BE228" t="str">
        <f t="shared" si="15"/>
        <v/>
      </c>
      <c r="BF228" t="str">
        <f>IF(Nut_StatusTool!I228="","",Nut_StatusTool!I228)</f>
        <v/>
      </c>
      <c r="BG228" t="str">
        <f>IF(Nut_StatusTool!J228="","",Nut_StatusTool!J228)</f>
        <v/>
      </c>
    </row>
    <row r="229" spans="1:59">
      <c r="A229" s="411">
        <f>IFERROR(INDEX($AW$7:$AW$506,MATCH(ROWS($AT$7:AT229),$AT$7:$AT$506,0)),"")</f>
        <v>223</v>
      </c>
      <c r="B229" s="412" t="str">
        <f>IFERROR(INDEX($AX$7:$AX$506,MATCH(ROWS($AT$7:AT229),$AT$7:$AT$506,0)),"")</f>
        <v/>
      </c>
      <c r="C229" s="412" t="str">
        <f>IFERROR(INDEX($AY$7:$AY$506,MATCH(ROWS($AT$7:AT229),$AT$7:$AT$506,0)),"")</f>
        <v/>
      </c>
      <c r="D229" s="413">
        <f>IFERROR(INDEX($AZ$7:$AZ$506,MATCH(ROWS($AT$7:AT229),$AT$7:$AT$506,0)),"")</f>
        <v>0</v>
      </c>
      <c r="E229" s="414" t="str">
        <f>IFERROR(INDEX($BA$7:$BA$506,MATCH(ROWS($AT$7:AT229),$AT$7:$AT$506,0)),"")</f>
        <v/>
      </c>
      <c r="F229" s="415" t="str">
        <f>IFERROR(INDEX($BB$7:$BB$506,MATCH(ROWS($AT$7:AT229),$AT$7:$AT$506,0)),"")</f>
        <v/>
      </c>
      <c r="G229" s="416" t="str">
        <f>IFERROR(INDEX($BC$7:$BC$506,MATCH(ROWS($AT$7:AT229),$AT$7:$AT$506,0)),"")</f>
        <v/>
      </c>
      <c r="H229" s="416" t="str">
        <f>IFERROR(INDEX($BD$7:$BD$506,MATCH(ROWS($AT$7:AT229),$AT$7:$AT$506,0)),"")</f>
        <v/>
      </c>
      <c r="I229" s="276"/>
      <c r="J229" s="277"/>
      <c r="K229" s="420" t="str">
        <f>IFERROR(INDEX($BE$7:$BE$506,MATCH(ROWS($AT$7:AT229),$AT$7:$AT$506,0)),"")</f>
        <v/>
      </c>
      <c r="L229" s="136"/>
      <c r="AT229">
        <f t="shared" si="12"/>
        <v>223</v>
      </c>
      <c r="AU229">
        <f>COUNTIF($AZ$7:AZ229,AZ229)</f>
        <v>223</v>
      </c>
      <c r="AV229">
        <f t="shared" si="13"/>
        <v>0</v>
      </c>
      <c r="AW229">
        <f>IF(Nut_StatusTool!A229="","",Nut_StatusTool!A229)</f>
        <v>223</v>
      </c>
      <c r="AX229" t="str">
        <f>IF(Nut_StatusTool!B229="","",Nut_StatusTool!B229)</f>
        <v/>
      </c>
      <c r="AY229" t="str">
        <f>IF(Nut_StatusTool!C229="","",Nut_StatusTool!C229)</f>
        <v/>
      </c>
      <c r="AZ229">
        <f>Nut_StatusTool!D229</f>
        <v>0</v>
      </c>
      <c r="BA229" t="str">
        <f>IF(Nut_StatusTool!E229="","",Nut_StatusTool!E229)</f>
        <v/>
      </c>
      <c r="BB229" t="str">
        <f>IF(Nut_StatusTool!F229="","",Nut_StatusTool!F229)</f>
        <v/>
      </c>
      <c r="BC229" t="str">
        <f>IF(Nut_StatusTool!G229="","",Nut_StatusTool!G229)</f>
        <v/>
      </c>
      <c r="BD229" s="430" t="str">
        <f t="shared" si="14"/>
        <v/>
      </c>
      <c r="BE229" t="str">
        <f t="shared" si="15"/>
        <v/>
      </c>
      <c r="BF229" t="str">
        <f>IF(Nut_StatusTool!I229="","",Nut_StatusTool!I229)</f>
        <v/>
      </c>
      <c r="BG229" t="str">
        <f>IF(Nut_StatusTool!J229="","",Nut_StatusTool!J229)</f>
        <v/>
      </c>
    </row>
    <row r="230" spans="1:59">
      <c r="A230" s="411">
        <f>IFERROR(INDEX($AW$7:$AW$506,MATCH(ROWS($AT$7:AT230),$AT$7:$AT$506,0)),"")</f>
        <v>224</v>
      </c>
      <c r="B230" s="412" t="str">
        <f>IFERROR(INDEX($AX$7:$AX$506,MATCH(ROWS($AT$7:AT230),$AT$7:$AT$506,0)),"")</f>
        <v/>
      </c>
      <c r="C230" s="412" t="str">
        <f>IFERROR(INDEX($AY$7:$AY$506,MATCH(ROWS($AT$7:AT230),$AT$7:$AT$506,0)),"")</f>
        <v/>
      </c>
      <c r="D230" s="413">
        <f>IFERROR(INDEX($AZ$7:$AZ$506,MATCH(ROWS($AT$7:AT230),$AT$7:$AT$506,0)),"")</f>
        <v>0</v>
      </c>
      <c r="E230" s="414" t="str">
        <f>IFERROR(INDEX($BA$7:$BA$506,MATCH(ROWS($AT$7:AT230),$AT$7:$AT$506,0)),"")</f>
        <v/>
      </c>
      <c r="F230" s="415" t="str">
        <f>IFERROR(INDEX($BB$7:$BB$506,MATCH(ROWS($AT$7:AT230),$AT$7:$AT$506,0)),"")</f>
        <v/>
      </c>
      <c r="G230" s="416" t="str">
        <f>IFERROR(INDEX($BC$7:$BC$506,MATCH(ROWS($AT$7:AT230),$AT$7:$AT$506,0)),"")</f>
        <v/>
      </c>
      <c r="H230" s="416" t="str">
        <f>IFERROR(INDEX($BD$7:$BD$506,MATCH(ROWS($AT$7:AT230),$AT$7:$AT$506,0)),"")</f>
        <v/>
      </c>
      <c r="I230" s="276"/>
      <c r="J230" s="277"/>
      <c r="K230" s="420" t="str">
        <f>IFERROR(INDEX($BE$7:$BE$506,MATCH(ROWS($AT$7:AT230),$AT$7:$AT$506,0)),"")</f>
        <v/>
      </c>
      <c r="L230" s="136"/>
      <c r="AT230">
        <f t="shared" si="12"/>
        <v>224</v>
      </c>
      <c r="AU230">
        <f>COUNTIF($AZ$7:AZ230,AZ230)</f>
        <v>224</v>
      </c>
      <c r="AV230">
        <f t="shared" si="13"/>
        <v>0</v>
      </c>
      <c r="AW230">
        <f>IF(Nut_StatusTool!A230="","",Nut_StatusTool!A230)</f>
        <v>224</v>
      </c>
      <c r="AX230" t="str">
        <f>IF(Nut_StatusTool!B230="","",Nut_StatusTool!B230)</f>
        <v/>
      </c>
      <c r="AY230" t="str">
        <f>IF(Nut_StatusTool!C230="","",Nut_StatusTool!C230)</f>
        <v/>
      </c>
      <c r="AZ230">
        <f>Nut_StatusTool!D230</f>
        <v>0</v>
      </c>
      <c r="BA230" t="str">
        <f>IF(Nut_StatusTool!E230="","",Nut_StatusTool!E230)</f>
        <v/>
      </c>
      <c r="BB230" t="str">
        <f>IF(Nut_StatusTool!F230="","",Nut_StatusTool!F230)</f>
        <v/>
      </c>
      <c r="BC230" t="str">
        <f>IF(Nut_StatusTool!G230="","",Nut_StatusTool!G230)</f>
        <v/>
      </c>
      <c r="BD230" s="430" t="str">
        <f t="shared" si="14"/>
        <v/>
      </c>
      <c r="BE230" t="str">
        <f t="shared" si="15"/>
        <v/>
      </c>
      <c r="BF230" t="str">
        <f>IF(Nut_StatusTool!I230="","",Nut_StatusTool!I230)</f>
        <v/>
      </c>
      <c r="BG230" t="str">
        <f>IF(Nut_StatusTool!J230="","",Nut_StatusTool!J230)</f>
        <v/>
      </c>
    </row>
    <row r="231" spans="1:59">
      <c r="A231" s="411">
        <f>IFERROR(INDEX($AW$7:$AW$506,MATCH(ROWS($AT$7:AT231),$AT$7:$AT$506,0)),"")</f>
        <v>225</v>
      </c>
      <c r="B231" s="412" t="str">
        <f>IFERROR(INDEX($AX$7:$AX$506,MATCH(ROWS($AT$7:AT231),$AT$7:$AT$506,0)),"")</f>
        <v/>
      </c>
      <c r="C231" s="412" t="str">
        <f>IFERROR(INDEX($AY$7:$AY$506,MATCH(ROWS($AT$7:AT231),$AT$7:$AT$506,0)),"")</f>
        <v/>
      </c>
      <c r="D231" s="413">
        <f>IFERROR(INDEX($AZ$7:$AZ$506,MATCH(ROWS($AT$7:AT231),$AT$7:$AT$506,0)),"")</f>
        <v>0</v>
      </c>
      <c r="E231" s="414" t="str">
        <f>IFERROR(INDEX($BA$7:$BA$506,MATCH(ROWS($AT$7:AT231),$AT$7:$AT$506,0)),"")</f>
        <v/>
      </c>
      <c r="F231" s="415" t="str">
        <f>IFERROR(INDEX($BB$7:$BB$506,MATCH(ROWS($AT$7:AT231),$AT$7:$AT$506,0)),"")</f>
        <v/>
      </c>
      <c r="G231" s="416" t="str">
        <f>IFERROR(INDEX($BC$7:$BC$506,MATCH(ROWS($AT$7:AT231),$AT$7:$AT$506,0)),"")</f>
        <v/>
      </c>
      <c r="H231" s="416" t="str">
        <f>IFERROR(INDEX($BD$7:$BD$506,MATCH(ROWS($AT$7:AT231),$AT$7:$AT$506,0)),"")</f>
        <v/>
      </c>
      <c r="I231" s="276"/>
      <c r="J231" s="277"/>
      <c r="K231" s="420" t="str">
        <f>IFERROR(INDEX($BE$7:$BE$506,MATCH(ROWS($AT$7:AT231),$AT$7:$AT$506,0)),"")</f>
        <v/>
      </c>
      <c r="L231" s="136"/>
      <c r="AT231">
        <f t="shared" si="12"/>
        <v>225</v>
      </c>
      <c r="AU231">
        <f>COUNTIF($AZ$7:AZ231,AZ231)</f>
        <v>225</v>
      </c>
      <c r="AV231">
        <f t="shared" si="13"/>
        <v>0</v>
      </c>
      <c r="AW231">
        <f>IF(Nut_StatusTool!A231="","",Nut_StatusTool!A231)</f>
        <v>225</v>
      </c>
      <c r="AX231" t="str">
        <f>IF(Nut_StatusTool!B231="","",Nut_StatusTool!B231)</f>
        <v/>
      </c>
      <c r="AY231" t="str">
        <f>IF(Nut_StatusTool!C231="","",Nut_StatusTool!C231)</f>
        <v/>
      </c>
      <c r="AZ231">
        <f>Nut_StatusTool!D231</f>
        <v>0</v>
      </c>
      <c r="BA231" t="str">
        <f>IF(Nut_StatusTool!E231="","",Nut_StatusTool!E231)</f>
        <v/>
      </c>
      <c r="BB231" t="str">
        <f>IF(Nut_StatusTool!F231="","",Nut_StatusTool!F231)</f>
        <v/>
      </c>
      <c r="BC231" t="str">
        <f>IF(Nut_StatusTool!G231="","",Nut_StatusTool!G231)</f>
        <v/>
      </c>
      <c r="BD231" s="430" t="str">
        <f t="shared" si="14"/>
        <v/>
      </c>
      <c r="BE231" t="str">
        <f t="shared" si="15"/>
        <v/>
      </c>
      <c r="BF231" t="str">
        <f>IF(Nut_StatusTool!I231="","",Nut_StatusTool!I231)</f>
        <v/>
      </c>
      <c r="BG231" t="str">
        <f>IF(Nut_StatusTool!J231="","",Nut_StatusTool!J231)</f>
        <v/>
      </c>
    </row>
    <row r="232" spans="1:59">
      <c r="A232" s="411">
        <f>IFERROR(INDEX($AW$7:$AW$506,MATCH(ROWS($AT$7:AT232),$AT$7:$AT$506,0)),"")</f>
        <v>226</v>
      </c>
      <c r="B232" s="412" t="str">
        <f>IFERROR(INDEX($AX$7:$AX$506,MATCH(ROWS($AT$7:AT232),$AT$7:$AT$506,0)),"")</f>
        <v/>
      </c>
      <c r="C232" s="412" t="str">
        <f>IFERROR(INDEX($AY$7:$AY$506,MATCH(ROWS($AT$7:AT232),$AT$7:$AT$506,0)),"")</f>
        <v/>
      </c>
      <c r="D232" s="413">
        <f>IFERROR(INDEX($AZ$7:$AZ$506,MATCH(ROWS($AT$7:AT232),$AT$7:$AT$506,0)),"")</f>
        <v>0</v>
      </c>
      <c r="E232" s="414" t="str">
        <f>IFERROR(INDEX($BA$7:$BA$506,MATCH(ROWS($AT$7:AT232),$AT$7:$AT$506,0)),"")</f>
        <v/>
      </c>
      <c r="F232" s="415" t="str">
        <f>IFERROR(INDEX($BB$7:$BB$506,MATCH(ROWS($AT$7:AT232),$AT$7:$AT$506,0)),"")</f>
        <v/>
      </c>
      <c r="G232" s="416" t="str">
        <f>IFERROR(INDEX($BC$7:$BC$506,MATCH(ROWS($AT$7:AT232),$AT$7:$AT$506,0)),"")</f>
        <v/>
      </c>
      <c r="H232" s="416" t="str">
        <f>IFERROR(INDEX($BD$7:$BD$506,MATCH(ROWS($AT$7:AT232),$AT$7:$AT$506,0)),"")</f>
        <v/>
      </c>
      <c r="I232" s="276"/>
      <c r="J232" s="277"/>
      <c r="K232" s="420" t="str">
        <f>IFERROR(INDEX($BE$7:$BE$506,MATCH(ROWS($AT$7:AT232),$AT$7:$AT$506,0)),"")</f>
        <v/>
      </c>
      <c r="L232" s="136"/>
      <c r="AT232">
        <f t="shared" si="12"/>
        <v>226</v>
      </c>
      <c r="AU232">
        <f>COUNTIF($AZ$7:AZ232,AZ232)</f>
        <v>226</v>
      </c>
      <c r="AV232">
        <f t="shared" si="13"/>
        <v>0</v>
      </c>
      <c r="AW232">
        <f>IF(Nut_StatusTool!A232="","",Nut_StatusTool!A232)</f>
        <v>226</v>
      </c>
      <c r="AX232" t="str">
        <f>IF(Nut_StatusTool!B232="","",Nut_StatusTool!B232)</f>
        <v/>
      </c>
      <c r="AY232" t="str">
        <f>IF(Nut_StatusTool!C232="","",Nut_StatusTool!C232)</f>
        <v/>
      </c>
      <c r="AZ232">
        <f>Nut_StatusTool!D232</f>
        <v>0</v>
      </c>
      <c r="BA232" t="str">
        <f>IF(Nut_StatusTool!E232="","",Nut_StatusTool!E232)</f>
        <v/>
      </c>
      <c r="BB232" t="str">
        <f>IF(Nut_StatusTool!F232="","",Nut_StatusTool!F232)</f>
        <v/>
      </c>
      <c r="BC232" t="str">
        <f>IF(Nut_StatusTool!G232="","",Nut_StatusTool!G232)</f>
        <v/>
      </c>
      <c r="BD232" s="430" t="str">
        <f t="shared" si="14"/>
        <v/>
      </c>
      <c r="BE232" t="str">
        <f t="shared" si="15"/>
        <v/>
      </c>
      <c r="BF232" t="str">
        <f>IF(Nut_StatusTool!I232="","",Nut_StatusTool!I232)</f>
        <v/>
      </c>
      <c r="BG232" t="str">
        <f>IF(Nut_StatusTool!J232="","",Nut_StatusTool!J232)</f>
        <v/>
      </c>
    </row>
    <row r="233" spans="1:59">
      <c r="A233" s="411">
        <f>IFERROR(INDEX($AW$7:$AW$506,MATCH(ROWS($AT$7:AT233),$AT$7:$AT$506,0)),"")</f>
        <v>227</v>
      </c>
      <c r="B233" s="412" t="str">
        <f>IFERROR(INDEX($AX$7:$AX$506,MATCH(ROWS($AT$7:AT233),$AT$7:$AT$506,0)),"")</f>
        <v/>
      </c>
      <c r="C233" s="412" t="str">
        <f>IFERROR(INDEX($AY$7:$AY$506,MATCH(ROWS($AT$7:AT233),$AT$7:$AT$506,0)),"")</f>
        <v/>
      </c>
      <c r="D233" s="413">
        <f>IFERROR(INDEX($AZ$7:$AZ$506,MATCH(ROWS($AT$7:AT233),$AT$7:$AT$506,0)),"")</f>
        <v>0</v>
      </c>
      <c r="E233" s="414" t="str">
        <f>IFERROR(INDEX($BA$7:$BA$506,MATCH(ROWS($AT$7:AT233),$AT$7:$AT$506,0)),"")</f>
        <v/>
      </c>
      <c r="F233" s="415" t="str">
        <f>IFERROR(INDEX($BB$7:$BB$506,MATCH(ROWS($AT$7:AT233),$AT$7:$AT$506,0)),"")</f>
        <v/>
      </c>
      <c r="G233" s="416" t="str">
        <f>IFERROR(INDEX($BC$7:$BC$506,MATCH(ROWS($AT$7:AT233),$AT$7:$AT$506,0)),"")</f>
        <v/>
      </c>
      <c r="H233" s="416" t="str">
        <f>IFERROR(INDEX($BD$7:$BD$506,MATCH(ROWS($AT$7:AT233),$AT$7:$AT$506,0)),"")</f>
        <v/>
      </c>
      <c r="I233" s="276"/>
      <c r="J233" s="277"/>
      <c r="K233" s="420" t="str">
        <f>IFERROR(INDEX($BE$7:$BE$506,MATCH(ROWS($AT$7:AT233),$AT$7:$AT$506,0)),"")</f>
        <v/>
      </c>
      <c r="L233" s="136"/>
      <c r="AT233">
        <f t="shared" si="12"/>
        <v>227</v>
      </c>
      <c r="AU233">
        <f>COUNTIF($AZ$7:AZ233,AZ233)</f>
        <v>227</v>
      </c>
      <c r="AV233">
        <f t="shared" si="13"/>
        <v>0</v>
      </c>
      <c r="AW233">
        <f>IF(Nut_StatusTool!A233="","",Nut_StatusTool!A233)</f>
        <v>227</v>
      </c>
      <c r="AX233" t="str">
        <f>IF(Nut_StatusTool!B233="","",Nut_StatusTool!B233)</f>
        <v/>
      </c>
      <c r="AY233" t="str">
        <f>IF(Nut_StatusTool!C233="","",Nut_StatusTool!C233)</f>
        <v/>
      </c>
      <c r="AZ233">
        <f>Nut_StatusTool!D233</f>
        <v>0</v>
      </c>
      <c r="BA233" t="str">
        <f>IF(Nut_StatusTool!E233="","",Nut_StatusTool!E233)</f>
        <v/>
      </c>
      <c r="BB233" t="str">
        <f>IF(Nut_StatusTool!F233="","",Nut_StatusTool!F233)</f>
        <v/>
      </c>
      <c r="BC233" t="str">
        <f>IF(Nut_StatusTool!G233="","",Nut_StatusTool!G233)</f>
        <v/>
      </c>
      <c r="BD233" s="430" t="str">
        <f t="shared" si="14"/>
        <v/>
      </c>
      <c r="BE233" t="str">
        <f t="shared" si="15"/>
        <v/>
      </c>
      <c r="BF233" t="str">
        <f>IF(Nut_StatusTool!I233="","",Nut_StatusTool!I233)</f>
        <v/>
      </c>
      <c r="BG233" t="str">
        <f>IF(Nut_StatusTool!J233="","",Nut_StatusTool!J233)</f>
        <v/>
      </c>
    </row>
    <row r="234" spans="1:59">
      <c r="A234" s="411">
        <f>IFERROR(INDEX($AW$7:$AW$506,MATCH(ROWS($AT$7:AT234),$AT$7:$AT$506,0)),"")</f>
        <v>228</v>
      </c>
      <c r="B234" s="412" t="str">
        <f>IFERROR(INDEX($AX$7:$AX$506,MATCH(ROWS($AT$7:AT234),$AT$7:$AT$506,0)),"")</f>
        <v/>
      </c>
      <c r="C234" s="412" t="str">
        <f>IFERROR(INDEX($AY$7:$AY$506,MATCH(ROWS($AT$7:AT234),$AT$7:$AT$506,0)),"")</f>
        <v/>
      </c>
      <c r="D234" s="413">
        <f>IFERROR(INDEX($AZ$7:$AZ$506,MATCH(ROWS($AT$7:AT234),$AT$7:$AT$506,0)),"")</f>
        <v>0</v>
      </c>
      <c r="E234" s="414" t="str">
        <f>IFERROR(INDEX($BA$7:$BA$506,MATCH(ROWS($AT$7:AT234),$AT$7:$AT$506,0)),"")</f>
        <v/>
      </c>
      <c r="F234" s="415" t="str">
        <f>IFERROR(INDEX($BB$7:$BB$506,MATCH(ROWS($AT$7:AT234),$AT$7:$AT$506,0)),"")</f>
        <v/>
      </c>
      <c r="G234" s="416" t="str">
        <f>IFERROR(INDEX($BC$7:$BC$506,MATCH(ROWS($AT$7:AT234),$AT$7:$AT$506,0)),"")</f>
        <v/>
      </c>
      <c r="H234" s="416" t="str">
        <f>IFERROR(INDEX($BD$7:$BD$506,MATCH(ROWS($AT$7:AT234),$AT$7:$AT$506,0)),"")</f>
        <v/>
      </c>
      <c r="I234" s="276"/>
      <c r="J234" s="277"/>
      <c r="K234" s="420" t="str">
        <f>IFERROR(INDEX($BE$7:$BE$506,MATCH(ROWS($AT$7:AT234),$AT$7:$AT$506,0)),"")</f>
        <v/>
      </c>
      <c r="L234" s="136"/>
      <c r="AT234">
        <f t="shared" si="12"/>
        <v>228</v>
      </c>
      <c r="AU234">
        <f>COUNTIF($AZ$7:AZ234,AZ234)</f>
        <v>228</v>
      </c>
      <c r="AV234">
        <f t="shared" si="13"/>
        <v>0</v>
      </c>
      <c r="AW234">
        <f>IF(Nut_StatusTool!A234="","",Nut_StatusTool!A234)</f>
        <v>228</v>
      </c>
      <c r="AX234" t="str">
        <f>IF(Nut_StatusTool!B234="","",Nut_StatusTool!B234)</f>
        <v/>
      </c>
      <c r="AY234" t="str">
        <f>IF(Nut_StatusTool!C234="","",Nut_StatusTool!C234)</f>
        <v/>
      </c>
      <c r="AZ234">
        <f>Nut_StatusTool!D234</f>
        <v>0</v>
      </c>
      <c r="BA234" t="str">
        <f>IF(Nut_StatusTool!E234="","",Nut_StatusTool!E234)</f>
        <v/>
      </c>
      <c r="BB234" t="str">
        <f>IF(Nut_StatusTool!F234="","",Nut_StatusTool!F234)</f>
        <v/>
      </c>
      <c r="BC234" t="str">
        <f>IF(Nut_StatusTool!G234="","",Nut_StatusTool!G234)</f>
        <v/>
      </c>
      <c r="BD234" s="430" t="str">
        <f t="shared" si="14"/>
        <v/>
      </c>
      <c r="BE234" t="str">
        <f t="shared" si="15"/>
        <v/>
      </c>
      <c r="BF234" t="str">
        <f>IF(Nut_StatusTool!I234="","",Nut_StatusTool!I234)</f>
        <v/>
      </c>
      <c r="BG234" t="str">
        <f>IF(Nut_StatusTool!J234="","",Nut_StatusTool!J234)</f>
        <v/>
      </c>
    </row>
    <row r="235" spans="1:59">
      <c r="A235" s="411">
        <f>IFERROR(INDEX($AW$7:$AW$506,MATCH(ROWS($AT$7:AT235),$AT$7:$AT$506,0)),"")</f>
        <v>229</v>
      </c>
      <c r="B235" s="412" t="str">
        <f>IFERROR(INDEX($AX$7:$AX$506,MATCH(ROWS($AT$7:AT235),$AT$7:$AT$506,0)),"")</f>
        <v/>
      </c>
      <c r="C235" s="412" t="str">
        <f>IFERROR(INDEX($AY$7:$AY$506,MATCH(ROWS($AT$7:AT235),$AT$7:$AT$506,0)),"")</f>
        <v/>
      </c>
      <c r="D235" s="413">
        <f>IFERROR(INDEX($AZ$7:$AZ$506,MATCH(ROWS($AT$7:AT235),$AT$7:$AT$506,0)),"")</f>
        <v>0</v>
      </c>
      <c r="E235" s="414" t="str">
        <f>IFERROR(INDEX($BA$7:$BA$506,MATCH(ROWS($AT$7:AT235),$AT$7:$AT$506,0)),"")</f>
        <v/>
      </c>
      <c r="F235" s="415" t="str">
        <f>IFERROR(INDEX($BB$7:$BB$506,MATCH(ROWS($AT$7:AT235),$AT$7:$AT$506,0)),"")</f>
        <v/>
      </c>
      <c r="G235" s="416" t="str">
        <f>IFERROR(INDEX($BC$7:$BC$506,MATCH(ROWS($AT$7:AT235),$AT$7:$AT$506,0)),"")</f>
        <v/>
      </c>
      <c r="H235" s="416" t="str">
        <f>IFERROR(INDEX($BD$7:$BD$506,MATCH(ROWS($AT$7:AT235),$AT$7:$AT$506,0)),"")</f>
        <v/>
      </c>
      <c r="I235" s="276"/>
      <c r="J235" s="277"/>
      <c r="K235" s="420" t="str">
        <f>IFERROR(INDEX($BE$7:$BE$506,MATCH(ROWS($AT$7:AT235),$AT$7:$AT$506,0)),"")</f>
        <v/>
      </c>
      <c r="L235" s="136"/>
      <c r="AT235">
        <f t="shared" si="12"/>
        <v>229</v>
      </c>
      <c r="AU235">
        <f>COUNTIF($AZ$7:AZ235,AZ235)</f>
        <v>229</v>
      </c>
      <c r="AV235">
        <f t="shared" si="13"/>
        <v>0</v>
      </c>
      <c r="AW235">
        <f>IF(Nut_StatusTool!A235="","",Nut_StatusTool!A235)</f>
        <v>229</v>
      </c>
      <c r="AX235" t="str">
        <f>IF(Nut_StatusTool!B235="","",Nut_StatusTool!B235)</f>
        <v/>
      </c>
      <c r="AY235" t="str">
        <f>IF(Nut_StatusTool!C235="","",Nut_StatusTool!C235)</f>
        <v/>
      </c>
      <c r="AZ235">
        <f>Nut_StatusTool!D235</f>
        <v>0</v>
      </c>
      <c r="BA235" t="str">
        <f>IF(Nut_StatusTool!E235="","",Nut_StatusTool!E235)</f>
        <v/>
      </c>
      <c r="BB235" t="str">
        <f>IF(Nut_StatusTool!F235="","",Nut_StatusTool!F235)</f>
        <v/>
      </c>
      <c r="BC235" t="str">
        <f>IF(Nut_StatusTool!G235="","",Nut_StatusTool!G235)</f>
        <v/>
      </c>
      <c r="BD235" s="430" t="str">
        <f t="shared" si="14"/>
        <v/>
      </c>
      <c r="BE235" t="str">
        <f t="shared" si="15"/>
        <v/>
      </c>
      <c r="BF235" t="str">
        <f>IF(Nut_StatusTool!I235="","",Nut_StatusTool!I235)</f>
        <v/>
      </c>
      <c r="BG235" t="str">
        <f>IF(Nut_StatusTool!J235="","",Nut_StatusTool!J235)</f>
        <v/>
      </c>
    </row>
    <row r="236" spans="1:59">
      <c r="A236" s="411">
        <f>IFERROR(INDEX($AW$7:$AW$506,MATCH(ROWS($AT$7:AT236),$AT$7:$AT$506,0)),"")</f>
        <v>230</v>
      </c>
      <c r="B236" s="412" t="str">
        <f>IFERROR(INDEX($AX$7:$AX$506,MATCH(ROWS($AT$7:AT236),$AT$7:$AT$506,0)),"")</f>
        <v/>
      </c>
      <c r="C236" s="412" t="str">
        <f>IFERROR(INDEX($AY$7:$AY$506,MATCH(ROWS($AT$7:AT236),$AT$7:$AT$506,0)),"")</f>
        <v/>
      </c>
      <c r="D236" s="413">
        <f>IFERROR(INDEX($AZ$7:$AZ$506,MATCH(ROWS($AT$7:AT236),$AT$7:$AT$506,0)),"")</f>
        <v>0</v>
      </c>
      <c r="E236" s="414" t="str">
        <f>IFERROR(INDEX($BA$7:$BA$506,MATCH(ROWS($AT$7:AT236),$AT$7:$AT$506,0)),"")</f>
        <v/>
      </c>
      <c r="F236" s="415" t="str">
        <f>IFERROR(INDEX($BB$7:$BB$506,MATCH(ROWS($AT$7:AT236),$AT$7:$AT$506,0)),"")</f>
        <v/>
      </c>
      <c r="G236" s="416" t="str">
        <f>IFERROR(INDEX($BC$7:$BC$506,MATCH(ROWS($AT$7:AT236),$AT$7:$AT$506,0)),"")</f>
        <v/>
      </c>
      <c r="H236" s="416" t="str">
        <f>IFERROR(INDEX($BD$7:$BD$506,MATCH(ROWS($AT$7:AT236),$AT$7:$AT$506,0)),"")</f>
        <v/>
      </c>
      <c r="I236" s="276"/>
      <c r="J236" s="277"/>
      <c r="K236" s="420" t="str">
        <f>IFERROR(INDEX($BE$7:$BE$506,MATCH(ROWS($AT$7:AT236),$AT$7:$AT$506,0)),"")</f>
        <v/>
      </c>
      <c r="L236" s="136"/>
      <c r="AT236">
        <f t="shared" si="12"/>
        <v>230</v>
      </c>
      <c r="AU236">
        <f>COUNTIF($AZ$7:AZ236,AZ236)</f>
        <v>230</v>
      </c>
      <c r="AV236">
        <f t="shared" si="13"/>
        <v>0</v>
      </c>
      <c r="AW236">
        <f>IF(Nut_StatusTool!A236="","",Nut_StatusTool!A236)</f>
        <v>230</v>
      </c>
      <c r="AX236" t="str">
        <f>IF(Nut_StatusTool!B236="","",Nut_StatusTool!B236)</f>
        <v/>
      </c>
      <c r="AY236" t="str">
        <f>IF(Nut_StatusTool!C236="","",Nut_StatusTool!C236)</f>
        <v/>
      </c>
      <c r="AZ236">
        <f>Nut_StatusTool!D236</f>
        <v>0</v>
      </c>
      <c r="BA236" t="str">
        <f>IF(Nut_StatusTool!E236="","",Nut_StatusTool!E236)</f>
        <v/>
      </c>
      <c r="BB236" t="str">
        <f>IF(Nut_StatusTool!F236="","",Nut_StatusTool!F236)</f>
        <v/>
      </c>
      <c r="BC236" t="str">
        <f>IF(Nut_StatusTool!G236="","",Nut_StatusTool!G236)</f>
        <v/>
      </c>
      <c r="BD236" s="430" t="str">
        <f t="shared" si="14"/>
        <v/>
      </c>
      <c r="BE236" t="str">
        <f t="shared" si="15"/>
        <v/>
      </c>
      <c r="BF236" t="str">
        <f>IF(Nut_StatusTool!I236="","",Nut_StatusTool!I236)</f>
        <v/>
      </c>
      <c r="BG236" t="str">
        <f>IF(Nut_StatusTool!J236="","",Nut_StatusTool!J236)</f>
        <v/>
      </c>
    </row>
    <row r="237" spans="1:59">
      <c r="A237" s="411">
        <f>IFERROR(INDEX($AW$7:$AW$506,MATCH(ROWS($AT$7:AT237),$AT$7:$AT$506,0)),"")</f>
        <v>231</v>
      </c>
      <c r="B237" s="412" t="str">
        <f>IFERROR(INDEX($AX$7:$AX$506,MATCH(ROWS($AT$7:AT237),$AT$7:$AT$506,0)),"")</f>
        <v/>
      </c>
      <c r="C237" s="412" t="str">
        <f>IFERROR(INDEX($AY$7:$AY$506,MATCH(ROWS($AT$7:AT237),$AT$7:$AT$506,0)),"")</f>
        <v/>
      </c>
      <c r="D237" s="413">
        <f>IFERROR(INDEX($AZ$7:$AZ$506,MATCH(ROWS($AT$7:AT237),$AT$7:$AT$506,0)),"")</f>
        <v>0</v>
      </c>
      <c r="E237" s="414" t="str">
        <f>IFERROR(INDEX($BA$7:$BA$506,MATCH(ROWS($AT$7:AT237),$AT$7:$AT$506,0)),"")</f>
        <v/>
      </c>
      <c r="F237" s="415" t="str">
        <f>IFERROR(INDEX($BB$7:$BB$506,MATCH(ROWS($AT$7:AT237),$AT$7:$AT$506,0)),"")</f>
        <v/>
      </c>
      <c r="G237" s="416" t="str">
        <f>IFERROR(INDEX($BC$7:$BC$506,MATCH(ROWS($AT$7:AT237),$AT$7:$AT$506,0)),"")</f>
        <v/>
      </c>
      <c r="H237" s="416" t="str">
        <f>IFERROR(INDEX($BD$7:$BD$506,MATCH(ROWS($AT$7:AT237),$AT$7:$AT$506,0)),"")</f>
        <v/>
      </c>
      <c r="I237" s="276"/>
      <c r="J237" s="277"/>
      <c r="K237" s="420" t="str">
        <f>IFERROR(INDEX($BE$7:$BE$506,MATCH(ROWS($AT$7:AT237),$AT$7:$AT$506,0)),"")</f>
        <v/>
      </c>
      <c r="L237" s="136"/>
      <c r="AT237">
        <f t="shared" si="12"/>
        <v>231</v>
      </c>
      <c r="AU237">
        <f>COUNTIF($AZ$7:AZ237,AZ237)</f>
        <v>231</v>
      </c>
      <c r="AV237">
        <f t="shared" si="13"/>
        <v>0</v>
      </c>
      <c r="AW237">
        <f>IF(Nut_StatusTool!A237="","",Nut_StatusTool!A237)</f>
        <v>231</v>
      </c>
      <c r="AX237" t="str">
        <f>IF(Nut_StatusTool!B237="","",Nut_StatusTool!B237)</f>
        <v/>
      </c>
      <c r="AY237" t="str">
        <f>IF(Nut_StatusTool!C237="","",Nut_StatusTool!C237)</f>
        <v/>
      </c>
      <c r="AZ237">
        <f>Nut_StatusTool!D237</f>
        <v>0</v>
      </c>
      <c r="BA237" t="str">
        <f>IF(Nut_StatusTool!E237="","",Nut_StatusTool!E237)</f>
        <v/>
      </c>
      <c r="BB237" t="str">
        <f>IF(Nut_StatusTool!F237="","",Nut_StatusTool!F237)</f>
        <v/>
      </c>
      <c r="BC237" t="str">
        <f>IF(Nut_StatusTool!G237="","",Nut_StatusTool!G237)</f>
        <v/>
      </c>
      <c r="BD237" s="430" t="str">
        <f t="shared" si="14"/>
        <v/>
      </c>
      <c r="BE237" t="str">
        <f t="shared" si="15"/>
        <v/>
      </c>
      <c r="BF237" t="str">
        <f>IF(Nut_StatusTool!I237="","",Nut_StatusTool!I237)</f>
        <v/>
      </c>
      <c r="BG237" t="str">
        <f>IF(Nut_StatusTool!J237="","",Nut_StatusTool!J237)</f>
        <v/>
      </c>
    </row>
    <row r="238" spans="1:59">
      <c r="A238" s="411">
        <f>IFERROR(INDEX($AW$7:$AW$506,MATCH(ROWS($AT$7:AT238),$AT$7:$AT$506,0)),"")</f>
        <v>232</v>
      </c>
      <c r="B238" s="412" t="str">
        <f>IFERROR(INDEX($AX$7:$AX$506,MATCH(ROWS($AT$7:AT238),$AT$7:$AT$506,0)),"")</f>
        <v/>
      </c>
      <c r="C238" s="412" t="str">
        <f>IFERROR(INDEX($AY$7:$AY$506,MATCH(ROWS($AT$7:AT238),$AT$7:$AT$506,0)),"")</f>
        <v/>
      </c>
      <c r="D238" s="413">
        <f>IFERROR(INDEX($AZ$7:$AZ$506,MATCH(ROWS($AT$7:AT238),$AT$7:$AT$506,0)),"")</f>
        <v>0</v>
      </c>
      <c r="E238" s="414" t="str">
        <f>IFERROR(INDEX($BA$7:$BA$506,MATCH(ROWS($AT$7:AT238),$AT$7:$AT$506,0)),"")</f>
        <v/>
      </c>
      <c r="F238" s="415" t="str">
        <f>IFERROR(INDEX($BB$7:$BB$506,MATCH(ROWS($AT$7:AT238),$AT$7:$AT$506,0)),"")</f>
        <v/>
      </c>
      <c r="G238" s="416" t="str">
        <f>IFERROR(INDEX($BC$7:$BC$506,MATCH(ROWS($AT$7:AT238),$AT$7:$AT$506,0)),"")</f>
        <v/>
      </c>
      <c r="H238" s="416" t="str">
        <f>IFERROR(INDEX($BD$7:$BD$506,MATCH(ROWS($AT$7:AT238),$AT$7:$AT$506,0)),"")</f>
        <v/>
      </c>
      <c r="I238" s="276"/>
      <c r="J238" s="277"/>
      <c r="K238" s="420" t="str">
        <f>IFERROR(INDEX($BE$7:$BE$506,MATCH(ROWS($AT$7:AT238),$AT$7:$AT$506,0)),"")</f>
        <v/>
      </c>
      <c r="L238" s="136"/>
      <c r="AT238">
        <f t="shared" si="12"/>
        <v>232</v>
      </c>
      <c r="AU238">
        <f>COUNTIF($AZ$7:AZ238,AZ238)</f>
        <v>232</v>
      </c>
      <c r="AV238">
        <f t="shared" si="13"/>
        <v>0</v>
      </c>
      <c r="AW238">
        <f>IF(Nut_StatusTool!A238="","",Nut_StatusTool!A238)</f>
        <v>232</v>
      </c>
      <c r="AX238" t="str">
        <f>IF(Nut_StatusTool!B238="","",Nut_StatusTool!B238)</f>
        <v/>
      </c>
      <c r="AY238" t="str">
        <f>IF(Nut_StatusTool!C238="","",Nut_StatusTool!C238)</f>
        <v/>
      </c>
      <c r="AZ238">
        <f>Nut_StatusTool!D238</f>
        <v>0</v>
      </c>
      <c r="BA238" t="str">
        <f>IF(Nut_StatusTool!E238="","",Nut_StatusTool!E238)</f>
        <v/>
      </c>
      <c r="BB238" t="str">
        <f>IF(Nut_StatusTool!F238="","",Nut_StatusTool!F238)</f>
        <v/>
      </c>
      <c r="BC238" t="str">
        <f>IF(Nut_StatusTool!G238="","",Nut_StatusTool!G238)</f>
        <v/>
      </c>
      <c r="BD238" s="430" t="str">
        <f t="shared" si="14"/>
        <v/>
      </c>
      <c r="BE238" t="str">
        <f t="shared" si="15"/>
        <v/>
      </c>
      <c r="BF238" t="str">
        <f>IF(Nut_StatusTool!I238="","",Nut_StatusTool!I238)</f>
        <v/>
      </c>
      <c r="BG238" t="str">
        <f>IF(Nut_StatusTool!J238="","",Nut_StatusTool!J238)</f>
        <v/>
      </c>
    </row>
    <row r="239" spans="1:59">
      <c r="A239" s="411">
        <f>IFERROR(INDEX($AW$7:$AW$506,MATCH(ROWS($AT$7:AT239),$AT$7:$AT$506,0)),"")</f>
        <v>233</v>
      </c>
      <c r="B239" s="412" t="str">
        <f>IFERROR(INDEX($AX$7:$AX$506,MATCH(ROWS($AT$7:AT239),$AT$7:$AT$506,0)),"")</f>
        <v/>
      </c>
      <c r="C239" s="412" t="str">
        <f>IFERROR(INDEX($AY$7:$AY$506,MATCH(ROWS($AT$7:AT239),$AT$7:$AT$506,0)),"")</f>
        <v/>
      </c>
      <c r="D239" s="413">
        <f>IFERROR(INDEX($AZ$7:$AZ$506,MATCH(ROWS($AT$7:AT239),$AT$7:$AT$506,0)),"")</f>
        <v>0</v>
      </c>
      <c r="E239" s="414" t="str">
        <f>IFERROR(INDEX($BA$7:$BA$506,MATCH(ROWS($AT$7:AT239),$AT$7:$AT$506,0)),"")</f>
        <v/>
      </c>
      <c r="F239" s="415" t="str">
        <f>IFERROR(INDEX($BB$7:$BB$506,MATCH(ROWS($AT$7:AT239),$AT$7:$AT$506,0)),"")</f>
        <v/>
      </c>
      <c r="G239" s="416" t="str">
        <f>IFERROR(INDEX($BC$7:$BC$506,MATCH(ROWS($AT$7:AT239),$AT$7:$AT$506,0)),"")</f>
        <v/>
      </c>
      <c r="H239" s="416" t="str">
        <f>IFERROR(INDEX($BD$7:$BD$506,MATCH(ROWS($AT$7:AT239),$AT$7:$AT$506,0)),"")</f>
        <v/>
      </c>
      <c r="I239" s="276"/>
      <c r="J239" s="277"/>
      <c r="K239" s="420" t="str">
        <f>IFERROR(INDEX($BE$7:$BE$506,MATCH(ROWS($AT$7:AT239),$AT$7:$AT$506,0)),"")</f>
        <v/>
      </c>
      <c r="L239" s="136"/>
      <c r="AT239">
        <f t="shared" si="12"/>
        <v>233</v>
      </c>
      <c r="AU239">
        <f>COUNTIF($AZ$7:AZ239,AZ239)</f>
        <v>233</v>
      </c>
      <c r="AV239">
        <f t="shared" si="13"/>
        <v>0</v>
      </c>
      <c r="AW239">
        <f>IF(Nut_StatusTool!A239="","",Nut_StatusTool!A239)</f>
        <v>233</v>
      </c>
      <c r="AX239" t="str">
        <f>IF(Nut_StatusTool!B239="","",Nut_StatusTool!B239)</f>
        <v/>
      </c>
      <c r="AY239" t="str">
        <f>IF(Nut_StatusTool!C239="","",Nut_StatusTool!C239)</f>
        <v/>
      </c>
      <c r="AZ239">
        <f>Nut_StatusTool!D239</f>
        <v>0</v>
      </c>
      <c r="BA239" t="str">
        <f>IF(Nut_StatusTool!E239="","",Nut_StatusTool!E239)</f>
        <v/>
      </c>
      <c r="BB239" t="str">
        <f>IF(Nut_StatusTool!F239="","",Nut_StatusTool!F239)</f>
        <v/>
      </c>
      <c r="BC239" t="str">
        <f>IF(Nut_StatusTool!G239="","",Nut_StatusTool!G239)</f>
        <v/>
      </c>
      <c r="BD239" s="430" t="str">
        <f t="shared" si="14"/>
        <v/>
      </c>
      <c r="BE239" t="str">
        <f t="shared" si="15"/>
        <v/>
      </c>
      <c r="BF239" t="str">
        <f>IF(Nut_StatusTool!I239="","",Nut_StatusTool!I239)</f>
        <v/>
      </c>
      <c r="BG239" t="str">
        <f>IF(Nut_StatusTool!J239="","",Nut_StatusTool!J239)</f>
        <v/>
      </c>
    </row>
    <row r="240" spans="1:59">
      <c r="A240" s="411">
        <f>IFERROR(INDEX($AW$7:$AW$506,MATCH(ROWS($AT$7:AT240),$AT$7:$AT$506,0)),"")</f>
        <v>234</v>
      </c>
      <c r="B240" s="412" t="str">
        <f>IFERROR(INDEX($AX$7:$AX$506,MATCH(ROWS($AT$7:AT240),$AT$7:$AT$506,0)),"")</f>
        <v/>
      </c>
      <c r="C240" s="412" t="str">
        <f>IFERROR(INDEX($AY$7:$AY$506,MATCH(ROWS($AT$7:AT240),$AT$7:$AT$506,0)),"")</f>
        <v/>
      </c>
      <c r="D240" s="413">
        <f>IFERROR(INDEX($AZ$7:$AZ$506,MATCH(ROWS($AT$7:AT240),$AT$7:$AT$506,0)),"")</f>
        <v>0</v>
      </c>
      <c r="E240" s="414" t="str">
        <f>IFERROR(INDEX($BA$7:$BA$506,MATCH(ROWS($AT$7:AT240),$AT$7:$AT$506,0)),"")</f>
        <v/>
      </c>
      <c r="F240" s="415" t="str">
        <f>IFERROR(INDEX($BB$7:$BB$506,MATCH(ROWS($AT$7:AT240),$AT$7:$AT$506,0)),"")</f>
        <v/>
      </c>
      <c r="G240" s="416" t="str">
        <f>IFERROR(INDEX($BC$7:$BC$506,MATCH(ROWS($AT$7:AT240),$AT$7:$AT$506,0)),"")</f>
        <v/>
      </c>
      <c r="H240" s="416" t="str">
        <f>IFERROR(INDEX($BD$7:$BD$506,MATCH(ROWS($AT$7:AT240),$AT$7:$AT$506,0)),"")</f>
        <v/>
      </c>
      <c r="I240" s="276"/>
      <c r="J240" s="277"/>
      <c r="K240" s="420" t="str">
        <f>IFERROR(INDEX($BE$7:$BE$506,MATCH(ROWS($AT$7:AT240),$AT$7:$AT$506,0)),"")</f>
        <v/>
      </c>
      <c r="L240" s="136"/>
      <c r="AT240">
        <f t="shared" si="12"/>
        <v>234</v>
      </c>
      <c r="AU240">
        <f>COUNTIF($AZ$7:AZ240,AZ240)</f>
        <v>234</v>
      </c>
      <c r="AV240">
        <f t="shared" si="13"/>
        <v>0</v>
      </c>
      <c r="AW240">
        <f>IF(Nut_StatusTool!A240="","",Nut_StatusTool!A240)</f>
        <v>234</v>
      </c>
      <c r="AX240" t="str">
        <f>IF(Nut_StatusTool!B240="","",Nut_StatusTool!B240)</f>
        <v/>
      </c>
      <c r="AY240" t="str">
        <f>IF(Nut_StatusTool!C240="","",Nut_StatusTool!C240)</f>
        <v/>
      </c>
      <c r="AZ240">
        <f>Nut_StatusTool!D240</f>
        <v>0</v>
      </c>
      <c r="BA240" t="str">
        <f>IF(Nut_StatusTool!E240="","",Nut_StatusTool!E240)</f>
        <v/>
      </c>
      <c r="BB240" t="str">
        <f>IF(Nut_StatusTool!F240="","",Nut_StatusTool!F240)</f>
        <v/>
      </c>
      <c r="BC240" t="str">
        <f>IF(Nut_StatusTool!G240="","",Nut_StatusTool!G240)</f>
        <v/>
      </c>
      <c r="BD240" s="430" t="str">
        <f t="shared" si="14"/>
        <v/>
      </c>
      <c r="BE240" t="str">
        <f t="shared" si="15"/>
        <v/>
      </c>
      <c r="BF240" t="str">
        <f>IF(Nut_StatusTool!I240="","",Nut_StatusTool!I240)</f>
        <v/>
      </c>
      <c r="BG240" t="str">
        <f>IF(Nut_StatusTool!J240="","",Nut_StatusTool!J240)</f>
        <v/>
      </c>
    </row>
    <row r="241" spans="1:59">
      <c r="A241" s="411">
        <f>IFERROR(INDEX($AW$7:$AW$506,MATCH(ROWS($AT$7:AT241),$AT$7:$AT$506,0)),"")</f>
        <v>235</v>
      </c>
      <c r="B241" s="412" t="str">
        <f>IFERROR(INDEX($AX$7:$AX$506,MATCH(ROWS($AT$7:AT241),$AT$7:$AT$506,0)),"")</f>
        <v/>
      </c>
      <c r="C241" s="412" t="str">
        <f>IFERROR(INDEX($AY$7:$AY$506,MATCH(ROWS($AT$7:AT241),$AT$7:$AT$506,0)),"")</f>
        <v/>
      </c>
      <c r="D241" s="413">
        <f>IFERROR(INDEX($AZ$7:$AZ$506,MATCH(ROWS($AT$7:AT241),$AT$7:$AT$506,0)),"")</f>
        <v>0</v>
      </c>
      <c r="E241" s="414" t="str">
        <f>IFERROR(INDEX($BA$7:$BA$506,MATCH(ROWS($AT$7:AT241),$AT$7:$AT$506,0)),"")</f>
        <v/>
      </c>
      <c r="F241" s="415" t="str">
        <f>IFERROR(INDEX($BB$7:$BB$506,MATCH(ROWS($AT$7:AT241),$AT$7:$AT$506,0)),"")</f>
        <v/>
      </c>
      <c r="G241" s="416" t="str">
        <f>IFERROR(INDEX($BC$7:$BC$506,MATCH(ROWS($AT$7:AT241),$AT$7:$AT$506,0)),"")</f>
        <v/>
      </c>
      <c r="H241" s="416" t="str">
        <f>IFERROR(INDEX($BD$7:$BD$506,MATCH(ROWS($AT$7:AT241),$AT$7:$AT$506,0)),"")</f>
        <v/>
      </c>
      <c r="I241" s="276"/>
      <c r="J241" s="277"/>
      <c r="K241" s="420" t="str">
        <f>IFERROR(INDEX($BE$7:$BE$506,MATCH(ROWS($AT$7:AT241),$AT$7:$AT$506,0)),"")</f>
        <v/>
      </c>
      <c r="L241" s="136"/>
      <c r="AT241">
        <f t="shared" si="12"/>
        <v>235</v>
      </c>
      <c r="AU241">
        <f>COUNTIF($AZ$7:AZ241,AZ241)</f>
        <v>235</v>
      </c>
      <c r="AV241">
        <f t="shared" si="13"/>
        <v>0</v>
      </c>
      <c r="AW241">
        <f>IF(Nut_StatusTool!A241="","",Nut_StatusTool!A241)</f>
        <v>235</v>
      </c>
      <c r="AX241" t="str">
        <f>IF(Nut_StatusTool!B241="","",Nut_StatusTool!B241)</f>
        <v/>
      </c>
      <c r="AY241" t="str">
        <f>IF(Nut_StatusTool!C241="","",Nut_StatusTool!C241)</f>
        <v/>
      </c>
      <c r="AZ241">
        <f>Nut_StatusTool!D241</f>
        <v>0</v>
      </c>
      <c r="BA241" t="str">
        <f>IF(Nut_StatusTool!E241="","",Nut_StatusTool!E241)</f>
        <v/>
      </c>
      <c r="BB241" t="str">
        <f>IF(Nut_StatusTool!F241="","",Nut_StatusTool!F241)</f>
        <v/>
      </c>
      <c r="BC241" t="str">
        <f>IF(Nut_StatusTool!G241="","",Nut_StatusTool!G241)</f>
        <v/>
      </c>
      <c r="BD241" s="430" t="str">
        <f t="shared" si="14"/>
        <v/>
      </c>
      <c r="BE241" t="str">
        <f t="shared" si="15"/>
        <v/>
      </c>
      <c r="BF241" t="str">
        <f>IF(Nut_StatusTool!I241="","",Nut_StatusTool!I241)</f>
        <v/>
      </c>
      <c r="BG241" t="str">
        <f>IF(Nut_StatusTool!J241="","",Nut_StatusTool!J241)</f>
        <v/>
      </c>
    </row>
    <row r="242" spans="1:59">
      <c r="A242" s="411">
        <f>IFERROR(INDEX($AW$7:$AW$506,MATCH(ROWS($AT$7:AT242),$AT$7:$AT$506,0)),"")</f>
        <v>236</v>
      </c>
      <c r="B242" s="412" t="str">
        <f>IFERROR(INDEX($AX$7:$AX$506,MATCH(ROWS($AT$7:AT242),$AT$7:$AT$506,0)),"")</f>
        <v/>
      </c>
      <c r="C242" s="412" t="str">
        <f>IFERROR(INDEX($AY$7:$AY$506,MATCH(ROWS($AT$7:AT242),$AT$7:$AT$506,0)),"")</f>
        <v/>
      </c>
      <c r="D242" s="413">
        <f>IFERROR(INDEX($AZ$7:$AZ$506,MATCH(ROWS($AT$7:AT242),$AT$7:$AT$506,0)),"")</f>
        <v>0</v>
      </c>
      <c r="E242" s="414" t="str">
        <f>IFERROR(INDEX($BA$7:$BA$506,MATCH(ROWS($AT$7:AT242),$AT$7:$AT$506,0)),"")</f>
        <v/>
      </c>
      <c r="F242" s="415" t="str">
        <f>IFERROR(INDEX($BB$7:$BB$506,MATCH(ROWS($AT$7:AT242),$AT$7:$AT$506,0)),"")</f>
        <v/>
      </c>
      <c r="G242" s="416" t="str">
        <f>IFERROR(INDEX($BC$7:$BC$506,MATCH(ROWS($AT$7:AT242),$AT$7:$AT$506,0)),"")</f>
        <v/>
      </c>
      <c r="H242" s="416" t="str">
        <f>IFERROR(INDEX($BD$7:$BD$506,MATCH(ROWS($AT$7:AT242),$AT$7:$AT$506,0)),"")</f>
        <v/>
      </c>
      <c r="I242" s="276"/>
      <c r="J242" s="277"/>
      <c r="K242" s="420" t="str">
        <f>IFERROR(INDEX($BE$7:$BE$506,MATCH(ROWS($AT$7:AT242),$AT$7:$AT$506,0)),"")</f>
        <v/>
      </c>
      <c r="L242" s="136"/>
      <c r="AT242">
        <f t="shared" si="12"/>
        <v>236</v>
      </c>
      <c r="AU242">
        <f>COUNTIF($AZ$7:AZ242,AZ242)</f>
        <v>236</v>
      </c>
      <c r="AV242">
        <f t="shared" si="13"/>
        <v>0</v>
      </c>
      <c r="AW242">
        <f>IF(Nut_StatusTool!A242="","",Nut_StatusTool!A242)</f>
        <v>236</v>
      </c>
      <c r="AX242" t="str">
        <f>IF(Nut_StatusTool!B242="","",Nut_StatusTool!B242)</f>
        <v/>
      </c>
      <c r="AY242" t="str">
        <f>IF(Nut_StatusTool!C242="","",Nut_StatusTool!C242)</f>
        <v/>
      </c>
      <c r="AZ242">
        <f>Nut_StatusTool!D242</f>
        <v>0</v>
      </c>
      <c r="BA242" t="str">
        <f>IF(Nut_StatusTool!E242="","",Nut_StatusTool!E242)</f>
        <v/>
      </c>
      <c r="BB242" t="str">
        <f>IF(Nut_StatusTool!F242="","",Nut_StatusTool!F242)</f>
        <v/>
      </c>
      <c r="BC242" t="str">
        <f>IF(Nut_StatusTool!G242="","",Nut_StatusTool!G242)</f>
        <v/>
      </c>
      <c r="BD242" s="430" t="str">
        <f t="shared" si="14"/>
        <v/>
      </c>
      <c r="BE242" t="str">
        <f t="shared" si="15"/>
        <v/>
      </c>
      <c r="BF242" t="str">
        <f>IF(Nut_StatusTool!I242="","",Nut_StatusTool!I242)</f>
        <v/>
      </c>
      <c r="BG242" t="str">
        <f>IF(Nut_StatusTool!J242="","",Nut_StatusTool!J242)</f>
        <v/>
      </c>
    </row>
    <row r="243" spans="1:59">
      <c r="A243" s="411">
        <f>IFERROR(INDEX($AW$7:$AW$506,MATCH(ROWS($AT$7:AT243),$AT$7:$AT$506,0)),"")</f>
        <v>237</v>
      </c>
      <c r="B243" s="412" t="str">
        <f>IFERROR(INDEX($AX$7:$AX$506,MATCH(ROWS($AT$7:AT243),$AT$7:$AT$506,0)),"")</f>
        <v/>
      </c>
      <c r="C243" s="412" t="str">
        <f>IFERROR(INDEX($AY$7:$AY$506,MATCH(ROWS($AT$7:AT243),$AT$7:$AT$506,0)),"")</f>
        <v/>
      </c>
      <c r="D243" s="413">
        <f>IFERROR(INDEX($AZ$7:$AZ$506,MATCH(ROWS($AT$7:AT243),$AT$7:$AT$506,0)),"")</f>
        <v>0</v>
      </c>
      <c r="E243" s="414" t="str">
        <f>IFERROR(INDEX($BA$7:$BA$506,MATCH(ROWS($AT$7:AT243),$AT$7:$AT$506,0)),"")</f>
        <v/>
      </c>
      <c r="F243" s="415" t="str">
        <f>IFERROR(INDEX($BB$7:$BB$506,MATCH(ROWS($AT$7:AT243),$AT$7:$AT$506,0)),"")</f>
        <v/>
      </c>
      <c r="G243" s="416" t="str">
        <f>IFERROR(INDEX($BC$7:$BC$506,MATCH(ROWS($AT$7:AT243),$AT$7:$AT$506,0)),"")</f>
        <v/>
      </c>
      <c r="H243" s="416" t="str">
        <f>IFERROR(INDEX($BD$7:$BD$506,MATCH(ROWS($AT$7:AT243),$AT$7:$AT$506,0)),"")</f>
        <v/>
      </c>
      <c r="I243" s="276"/>
      <c r="J243" s="277"/>
      <c r="K243" s="420" t="str">
        <f>IFERROR(INDEX($BE$7:$BE$506,MATCH(ROWS($AT$7:AT243),$AT$7:$AT$506,0)),"")</f>
        <v/>
      </c>
      <c r="L243" s="136"/>
      <c r="AT243">
        <f t="shared" si="12"/>
        <v>237</v>
      </c>
      <c r="AU243">
        <f>COUNTIF($AZ$7:AZ243,AZ243)</f>
        <v>237</v>
      </c>
      <c r="AV243">
        <f t="shared" si="13"/>
        <v>0</v>
      </c>
      <c r="AW243">
        <f>IF(Nut_StatusTool!A243="","",Nut_StatusTool!A243)</f>
        <v>237</v>
      </c>
      <c r="AX243" t="str">
        <f>IF(Nut_StatusTool!B243="","",Nut_StatusTool!B243)</f>
        <v/>
      </c>
      <c r="AY243" t="str">
        <f>IF(Nut_StatusTool!C243="","",Nut_StatusTool!C243)</f>
        <v/>
      </c>
      <c r="AZ243">
        <f>Nut_StatusTool!D243</f>
        <v>0</v>
      </c>
      <c r="BA243" t="str">
        <f>IF(Nut_StatusTool!E243="","",Nut_StatusTool!E243)</f>
        <v/>
      </c>
      <c r="BB243" t="str">
        <f>IF(Nut_StatusTool!F243="","",Nut_StatusTool!F243)</f>
        <v/>
      </c>
      <c r="BC243" t="str">
        <f>IF(Nut_StatusTool!G243="","",Nut_StatusTool!G243)</f>
        <v/>
      </c>
      <c r="BD243" s="430" t="str">
        <f t="shared" si="14"/>
        <v/>
      </c>
      <c r="BE243" t="str">
        <f t="shared" si="15"/>
        <v/>
      </c>
      <c r="BF243" t="str">
        <f>IF(Nut_StatusTool!I243="","",Nut_StatusTool!I243)</f>
        <v/>
      </c>
      <c r="BG243" t="str">
        <f>IF(Nut_StatusTool!J243="","",Nut_StatusTool!J243)</f>
        <v/>
      </c>
    </row>
    <row r="244" spans="1:59">
      <c r="A244" s="411">
        <f>IFERROR(INDEX($AW$7:$AW$506,MATCH(ROWS($AT$7:AT244),$AT$7:$AT$506,0)),"")</f>
        <v>238</v>
      </c>
      <c r="B244" s="412" t="str">
        <f>IFERROR(INDEX($AX$7:$AX$506,MATCH(ROWS($AT$7:AT244),$AT$7:$AT$506,0)),"")</f>
        <v/>
      </c>
      <c r="C244" s="412" t="str">
        <f>IFERROR(INDEX($AY$7:$AY$506,MATCH(ROWS($AT$7:AT244),$AT$7:$AT$506,0)),"")</f>
        <v/>
      </c>
      <c r="D244" s="413">
        <f>IFERROR(INDEX($AZ$7:$AZ$506,MATCH(ROWS($AT$7:AT244),$AT$7:$AT$506,0)),"")</f>
        <v>0</v>
      </c>
      <c r="E244" s="414" t="str">
        <f>IFERROR(INDEX($BA$7:$BA$506,MATCH(ROWS($AT$7:AT244),$AT$7:$AT$506,0)),"")</f>
        <v/>
      </c>
      <c r="F244" s="415" t="str">
        <f>IFERROR(INDEX($BB$7:$BB$506,MATCH(ROWS($AT$7:AT244),$AT$7:$AT$506,0)),"")</f>
        <v/>
      </c>
      <c r="G244" s="416" t="str">
        <f>IFERROR(INDEX($BC$7:$BC$506,MATCH(ROWS($AT$7:AT244),$AT$7:$AT$506,0)),"")</f>
        <v/>
      </c>
      <c r="H244" s="416" t="str">
        <f>IFERROR(INDEX($BD$7:$BD$506,MATCH(ROWS($AT$7:AT244),$AT$7:$AT$506,0)),"")</f>
        <v/>
      </c>
      <c r="I244" s="276"/>
      <c r="J244" s="277"/>
      <c r="K244" s="420" t="str">
        <f>IFERROR(INDEX($BE$7:$BE$506,MATCH(ROWS($AT$7:AT244),$AT$7:$AT$506,0)),"")</f>
        <v/>
      </c>
      <c r="L244" s="136"/>
      <c r="AT244">
        <f t="shared" si="12"/>
        <v>238</v>
      </c>
      <c r="AU244">
        <f>COUNTIF($AZ$7:AZ244,AZ244)</f>
        <v>238</v>
      </c>
      <c r="AV244">
        <f t="shared" si="13"/>
        <v>0</v>
      </c>
      <c r="AW244">
        <f>IF(Nut_StatusTool!A244="","",Nut_StatusTool!A244)</f>
        <v>238</v>
      </c>
      <c r="AX244" t="str">
        <f>IF(Nut_StatusTool!B244="","",Nut_StatusTool!B244)</f>
        <v/>
      </c>
      <c r="AY244" t="str">
        <f>IF(Nut_StatusTool!C244="","",Nut_StatusTool!C244)</f>
        <v/>
      </c>
      <c r="AZ244">
        <f>Nut_StatusTool!D244</f>
        <v>0</v>
      </c>
      <c r="BA244" t="str">
        <f>IF(Nut_StatusTool!E244="","",Nut_StatusTool!E244)</f>
        <v/>
      </c>
      <c r="BB244" t="str">
        <f>IF(Nut_StatusTool!F244="","",Nut_StatusTool!F244)</f>
        <v/>
      </c>
      <c r="BC244" t="str">
        <f>IF(Nut_StatusTool!G244="","",Nut_StatusTool!G244)</f>
        <v/>
      </c>
      <c r="BD244" s="430" t="str">
        <f t="shared" si="14"/>
        <v/>
      </c>
      <c r="BE244" t="str">
        <f t="shared" si="15"/>
        <v/>
      </c>
      <c r="BF244" t="str">
        <f>IF(Nut_StatusTool!I244="","",Nut_StatusTool!I244)</f>
        <v/>
      </c>
      <c r="BG244" t="str">
        <f>IF(Nut_StatusTool!J244="","",Nut_StatusTool!J244)</f>
        <v/>
      </c>
    </row>
    <row r="245" spans="1:59">
      <c r="A245" s="411">
        <f>IFERROR(INDEX($AW$7:$AW$506,MATCH(ROWS($AT$7:AT245),$AT$7:$AT$506,0)),"")</f>
        <v>239</v>
      </c>
      <c r="B245" s="412" t="str">
        <f>IFERROR(INDEX($AX$7:$AX$506,MATCH(ROWS($AT$7:AT245),$AT$7:$AT$506,0)),"")</f>
        <v/>
      </c>
      <c r="C245" s="412" t="str">
        <f>IFERROR(INDEX($AY$7:$AY$506,MATCH(ROWS($AT$7:AT245),$AT$7:$AT$506,0)),"")</f>
        <v/>
      </c>
      <c r="D245" s="413">
        <f>IFERROR(INDEX($AZ$7:$AZ$506,MATCH(ROWS($AT$7:AT245),$AT$7:$AT$506,0)),"")</f>
        <v>0</v>
      </c>
      <c r="E245" s="414" t="str">
        <f>IFERROR(INDEX($BA$7:$BA$506,MATCH(ROWS($AT$7:AT245),$AT$7:$AT$506,0)),"")</f>
        <v/>
      </c>
      <c r="F245" s="415" t="str">
        <f>IFERROR(INDEX($BB$7:$BB$506,MATCH(ROWS($AT$7:AT245),$AT$7:$AT$506,0)),"")</f>
        <v/>
      </c>
      <c r="G245" s="416" t="str">
        <f>IFERROR(INDEX($BC$7:$BC$506,MATCH(ROWS($AT$7:AT245),$AT$7:$AT$506,0)),"")</f>
        <v/>
      </c>
      <c r="H245" s="416" t="str">
        <f>IFERROR(INDEX($BD$7:$BD$506,MATCH(ROWS($AT$7:AT245),$AT$7:$AT$506,0)),"")</f>
        <v/>
      </c>
      <c r="I245" s="276"/>
      <c r="J245" s="277"/>
      <c r="K245" s="420" t="str">
        <f>IFERROR(INDEX($BE$7:$BE$506,MATCH(ROWS($AT$7:AT245),$AT$7:$AT$506,0)),"")</f>
        <v/>
      </c>
      <c r="L245" s="136"/>
      <c r="AT245">
        <f t="shared" si="12"/>
        <v>239</v>
      </c>
      <c r="AU245">
        <f>COUNTIF($AZ$7:AZ245,AZ245)</f>
        <v>239</v>
      </c>
      <c r="AV245">
        <f t="shared" si="13"/>
        <v>0</v>
      </c>
      <c r="AW245">
        <f>IF(Nut_StatusTool!A245="","",Nut_StatusTool!A245)</f>
        <v>239</v>
      </c>
      <c r="AX245" t="str">
        <f>IF(Nut_StatusTool!B245="","",Nut_StatusTool!B245)</f>
        <v/>
      </c>
      <c r="AY245" t="str">
        <f>IF(Nut_StatusTool!C245="","",Nut_StatusTool!C245)</f>
        <v/>
      </c>
      <c r="AZ245">
        <f>Nut_StatusTool!D245</f>
        <v>0</v>
      </c>
      <c r="BA245" t="str">
        <f>IF(Nut_StatusTool!E245="","",Nut_StatusTool!E245)</f>
        <v/>
      </c>
      <c r="BB245" t="str">
        <f>IF(Nut_StatusTool!F245="","",Nut_StatusTool!F245)</f>
        <v/>
      </c>
      <c r="BC245" t="str">
        <f>IF(Nut_StatusTool!G245="","",Nut_StatusTool!G245)</f>
        <v/>
      </c>
      <c r="BD245" s="430" t="str">
        <f t="shared" si="14"/>
        <v/>
      </c>
      <c r="BE245" t="str">
        <f t="shared" si="15"/>
        <v/>
      </c>
      <c r="BF245" t="str">
        <f>IF(Nut_StatusTool!I245="","",Nut_StatusTool!I245)</f>
        <v/>
      </c>
      <c r="BG245" t="str">
        <f>IF(Nut_StatusTool!J245="","",Nut_StatusTool!J245)</f>
        <v/>
      </c>
    </row>
    <row r="246" spans="1:59">
      <c r="A246" s="411">
        <f>IFERROR(INDEX($AW$7:$AW$506,MATCH(ROWS($AT$7:AT246),$AT$7:$AT$506,0)),"")</f>
        <v>240</v>
      </c>
      <c r="B246" s="412" t="str">
        <f>IFERROR(INDEX($AX$7:$AX$506,MATCH(ROWS($AT$7:AT246),$AT$7:$AT$506,0)),"")</f>
        <v/>
      </c>
      <c r="C246" s="412" t="str">
        <f>IFERROR(INDEX($AY$7:$AY$506,MATCH(ROWS($AT$7:AT246),$AT$7:$AT$506,0)),"")</f>
        <v/>
      </c>
      <c r="D246" s="413">
        <f>IFERROR(INDEX($AZ$7:$AZ$506,MATCH(ROWS($AT$7:AT246),$AT$7:$AT$506,0)),"")</f>
        <v>0</v>
      </c>
      <c r="E246" s="414" t="str">
        <f>IFERROR(INDEX($BA$7:$BA$506,MATCH(ROWS($AT$7:AT246),$AT$7:$AT$506,0)),"")</f>
        <v/>
      </c>
      <c r="F246" s="415" t="str">
        <f>IFERROR(INDEX($BB$7:$BB$506,MATCH(ROWS($AT$7:AT246),$AT$7:$AT$506,0)),"")</f>
        <v/>
      </c>
      <c r="G246" s="416" t="str">
        <f>IFERROR(INDEX($BC$7:$BC$506,MATCH(ROWS($AT$7:AT246),$AT$7:$AT$506,0)),"")</f>
        <v/>
      </c>
      <c r="H246" s="416" t="str">
        <f>IFERROR(INDEX($BD$7:$BD$506,MATCH(ROWS($AT$7:AT246),$AT$7:$AT$506,0)),"")</f>
        <v/>
      </c>
      <c r="I246" s="276"/>
      <c r="J246" s="277"/>
      <c r="K246" s="420" t="str">
        <f>IFERROR(INDEX($BE$7:$BE$506,MATCH(ROWS($AT$7:AT246),$AT$7:$AT$506,0)),"")</f>
        <v/>
      </c>
      <c r="L246" s="136"/>
      <c r="AT246">
        <f t="shared" si="12"/>
        <v>240</v>
      </c>
      <c r="AU246">
        <f>COUNTIF($AZ$7:AZ246,AZ246)</f>
        <v>240</v>
      </c>
      <c r="AV246">
        <f t="shared" si="13"/>
        <v>0</v>
      </c>
      <c r="AW246">
        <f>IF(Nut_StatusTool!A246="","",Nut_StatusTool!A246)</f>
        <v>240</v>
      </c>
      <c r="AX246" t="str">
        <f>IF(Nut_StatusTool!B246="","",Nut_StatusTool!B246)</f>
        <v/>
      </c>
      <c r="AY246" t="str">
        <f>IF(Nut_StatusTool!C246="","",Nut_StatusTool!C246)</f>
        <v/>
      </c>
      <c r="AZ246">
        <f>Nut_StatusTool!D246</f>
        <v>0</v>
      </c>
      <c r="BA246" t="str">
        <f>IF(Nut_StatusTool!E246="","",Nut_StatusTool!E246)</f>
        <v/>
      </c>
      <c r="BB246" t="str">
        <f>IF(Nut_StatusTool!F246="","",Nut_StatusTool!F246)</f>
        <v/>
      </c>
      <c r="BC246" t="str">
        <f>IF(Nut_StatusTool!G246="","",Nut_StatusTool!G246)</f>
        <v/>
      </c>
      <c r="BD246" s="430" t="str">
        <f t="shared" si="14"/>
        <v/>
      </c>
      <c r="BE246" t="str">
        <f t="shared" si="15"/>
        <v/>
      </c>
      <c r="BF246" t="str">
        <f>IF(Nut_StatusTool!I246="","",Nut_StatusTool!I246)</f>
        <v/>
      </c>
      <c r="BG246" t="str">
        <f>IF(Nut_StatusTool!J246="","",Nut_StatusTool!J246)</f>
        <v/>
      </c>
    </row>
    <row r="247" spans="1:59">
      <c r="A247" s="411">
        <f>IFERROR(INDEX($AW$7:$AW$506,MATCH(ROWS($AT$7:AT247),$AT$7:$AT$506,0)),"")</f>
        <v>241</v>
      </c>
      <c r="B247" s="412" t="str">
        <f>IFERROR(INDEX($AX$7:$AX$506,MATCH(ROWS($AT$7:AT247),$AT$7:$AT$506,0)),"")</f>
        <v/>
      </c>
      <c r="C247" s="412" t="str">
        <f>IFERROR(INDEX($AY$7:$AY$506,MATCH(ROWS($AT$7:AT247),$AT$7:$AT$506,0)),"")</f>
        <v/>
      </c>
      <c r="D247" s="413">
        <f>IFERROR(INDEX($AZ$7:$AZ$506,MATCH(ROWS($AT$7:AT247),$AT$7:$AT$506,0)),"")</f>
        <v>0</v>
      </c>
      <c r="E247" s="414" t="str">
        <f>IFERROR(INDEX($BA$7:$BA$506,MATCH(ROWS($AT$7:AT247),$AT$7:$AT$506,0)),"")</f>
        <v/>
      </c>
      <c r="F247" s="415" t="str">
        <f>IFERROR(INDEX($BB$7:$BB$506,MATCH(ROWS($AT$7:AT247),$AT$7:$AT$506,0)),"")</f>
        <v/>
      </c>
      <c r="G247" s="416" t="str">
        <f>IFERROR(INDEX($BC$7:$BC$506,MATCH(ROWS($AT$7:AT247),$AT$7:$AT$506,0)),"")</f>
        <v/>
      </c>
      <c r="H247" s="416" t="str">
        <f>IFERROR(INDEX($BD$7:$BD$506,MATCH(ROWS($AT$7:AT247),$AT$7:$AT$506,0)),"")</f>
        <v/>
      </c>
      <c r="I247" s="276"/>
      <c r="J247" s="277"/>
      <c r="K247" s="420" t="str">
        <f>IFERROR(INDEX($BE$7:$BE$506,MATCH(ROWS($AT$7:AT247),$AT$7:$AT$506,0)),"")</f>
        <v/>
      </c>
      <c r="L247" s="136"/>
      <c r="AT247">
        <f t="shared" si="12"/>
        <v>241</v>
      </c>
      <c r="AU247">
        <f>COUNTIF($AZ$7:AZ247,AZ247)</f>
        <v>241</v>
      </c>
      <c r="AV247">
        <f t="shared" si="13"/>
        <v>0</v>
      </c>
      <c r="AW247">
        <f>IF(Nut_StatusTool!A247="","",Nut_StatusTool!A247)</f>
        <v>241</v>
      </c>
      <c r="AX247" t="str">
        <f>IF(Nut_StatusTool!B247="","",Nut_StatusTool!B247)</f>
        <v/>
      </c>
      <c r="AY247" t="str">
        <f>IF(Nut_StatusTool!C247="","",Nut_StatusTool!C247)</f>
        <v/>
      </c>
      <c r="AZ247">
        <f>Nut_StatusTool!D247</f>
        <v>0</v>
      </c>
      <c r="BA247" t="str">
        <f>IF(Nut_StatusTool!E247="","",Nut_StatusTool!E247)</f>
        <v/>
      </c>
      <c r="BB247" t="str">
        <f>IF(Nut_StatusTool!F247="","",Nut_StatusTool!F247)</f>
        <v/>
      </c>
      <c r="BC247" t="str">
        <f>IF(Nut_StatusTool!G247="","",Nut_StatusTool!G247)</f>
        <v/>
      </c>
      <c r="BD247" s="430" t="str">
        <f t="shared" si="14"/>
        <v/>
      </c>
      <c r="BE247" t="str">
        <f t="shared" si="15"/>
        <v/>
      </c>
      <c r="BF247" t="str">
        <f>IF(Nut_StatusTool!I247="","",Nut_StatusTool!I247)</f>
        <v/>
      </c>
      <c r="BG247" t="str">
        <f>IF(Nut_StatusTool!J247="","",Nut_StatusTool!J247)</f>
        <v/>
      </c>
    </row>
    <row r="248" spans="1:59">
      <c r="A248" s="411">
        <f>IFERROR(INDEX($AW$7:$AW$506,MATCH(ROWS($AT$7:AT248),$AT$7:$AT$506,0)),"")</f>
        <v>242</v>
      </c>
      <c r="B248" s="412" t="str">
        <f>IFERROR(INDEX($AX$7:$AX$506,MATCH(ROWS($AT$7:AT248),$AT$7:$AT$506,0)),"")</f>
        <v/>
      </c>
      <c r="C248" s="412" t="str">
        <f>IFERROR(INDEX($AY$7:$AY$506,MATCH(ROWS($AT$7:AT248),$AT$7:$AT$506,0)),"")</f>
        <v/>
      </c>
      <c r="D248" s="413">
        <f>IFERROR(INDEX($AZ$7:$AZ$506,MATCH(ROWS($AT$7:AT248),$AT$7:$AT$506,0)),"")</f>
        <v>0</v>
      </c>
      <c r="E248" s="414" t="str">
        <f>IFERROR(INDEX($BA$7:$BA$506,MATCH(ROWS($AT$7:AT248),$AT$7:$AT$506,0)),"")</f>
        <v/>
      </c>
      <c r="F248" s="415" t="str">
        <f>IFERROR(INDEX($BB$7:$BB$506,MATCH(ROWS($AT$7:AT248),$AT$7:$AT$506,0)),"")</f>
        <v/>
      </c>
      <c r="G248" s="416" t="str">
        <f>IFERROR(INDEX($BC$7:$BC$506,MATCH(ROWS($AT$7:AT248),$AT$7:$AT$506,0)),"")</f>
        <v/>
      </c>
      <c r="H248" s="416" t="str">
        <f>IFERROR(INDEX($BD$7:$BD$506,MATCH(ROWS($AT$7:AT248),$AT$7:$AT$506,0)),"")</f>
        <v/>
      </c>
      <c r="I248" s="276"/>
      <c r="J248" s="277"/>
      <c r="K248" s="420" t="str">
        <f>IFERROR(INDEX($BE$7:$BE$506,MATCH(ROWS($AT$7:AT248),$AT$7:$AT$506,0)),"")</f>
        <v/>
      </c>
      <c r="L248" s="136"/>
      <c r="AT248">
        <f t="shared" si="12"/>
        <v>242</v>
      </c>
      <c r="AU248">
        <f>COUNTIF($AZ$7:AZ248,AZ248)</f>
        <v>242</v>
      </c>
      <c r="AV248">
        <f t="shared" si="13"/>
        <v>0</v>
      </c>
      <c r="AW248">
        <f>IF(Nut_StatusTool!A248="","",Nut_StatusTool!A248)</f>
        <v>242</v>
      </c>
      <c r="AX248" t="str">
        <f>IF(Nut_StatusTool!B248="","",Nut_StatusTool!B248)</f>
        <v/>
      </c>
      <c r="AY248" t="str">
        <f>IF(Nut_StatusTool!C248="","",Nut_StatusTool!C248)</f>
        <v/>
      </c>
      <c r="AZ248">
        <f>Nut_StatusTool!D248</f>
        <v>0</v>
      </c>
      <c r="BA248" t="str">
        <f>IF(Nut_StatusTool!E248="","",Nut_StatusTool!E248)</f>
        <v/>
      </c>
      <c r="BB248" t="str">
        <f>IF(Nut_StatusTool!F248="","",Nut_StatusTool!F248)</f>
        <v/>
      </c>
      <c r="BC248" t="str">
        <f>IF(Nut_StatusTool!G248="","",Nut_StatusTool!G248)</f>
        <v/>
      </c>
      <c r="BD248" s="430" t="str">
        <f t="shared" si="14"/>
        <v/>
      </c>
      <c r="BE248" t="str">
        <f t="shared" si="15"/>
        <v/>
      </c>
      <c r="BF248" t="str">
        <f>IF(Nut_StatusTool!I248="","",Nut_StatusTool!I248)</f>
        <v/>
      </c>
      <c r="BG248" t="str">
        <f>IF(Nut_StatusTool!J248="","",Nut_StatusTool!J248)</f>
        <v/>
      </c>
    </row>
    <row r="249" spans="1:59">
      <c r="A249" s="411">
        <f>IFERROR(INDEX($AW$7:$AW$506,MATCH(ROWS($AT$7:AT249),$AT$7:$AT$506,0)),"")</f>
        <v>243</v>
      </c>
      <c r="B249" s="412" t="str">
        <f>IFERROR(INDEX($AX$7:$AX$506,MATCH(ROWS($AT$7:AT249),$AT$7:$AT$506,0)),"")</f>
        <v/>
      </c>
      <c r="C249" s="412" t="str">
        <f>IFERROR(INDEX($AY$7:$AY$506,MATCH(ROWS($AT$7:AT249),$AT$7:$AT$506,0)),"")</f>
        <v/>
      </c>
      <c r="D249" s="413">
        <f>IFERROR(INDEX($AZ$7:$AZ$506,MATCH(ROWS($AT$7:AT249),$AT$7:$AT$506,0)),"")</f>
        <v>0</v>
      </c>
      <c r="E249" s="414" t="str">
        <f>IFERROR(INDEX($BA$7:$BA$506,MATCH(ROWS($AT$7:AT249),$AT$7:$AT$506,0)),"")</f>
        <v/>
      </c>
      <c r="F249" s="415" t="str">
        <f>IFERROR(INDEX($BB$7:$BB$506,MATCH(ROWS($AT$7:AT249),$AT$7:$AT$506,0)),"")</f>
        <v/>
      </c>
      <c r="G249" s="416" t="str">
        <f>IFERROR(INDEX($BC$7:$BC$506,MATCH(ROWS($AT$7:AT249),$AT$7:$AT$506,0)),"")</f>
        <v/>
      </c>
      <c r="H249" s="416" t="str">
        <f>IFERROR(INDEX($BD$7:$BD$506,MATCH(ROWS($AT$7:AT249),$AT$7:$AT$506,0)),"")</f>
        <v/>
      </c>
      <c r="I249" s="276"/>
      <c r="J249" s="277"/>
      <c r="K249" s="420" t="str">
        <f>IFERROR(INDEX($BE$7:$BE$506,MATCH(ROWS($AT$7:AT249),$AT$7:$AT$506,0)),"")</f>
        <v/>
      </c>
      <c r="L249" s="136"/>
      <c r="AT249">
        <f t="shared" si="12"/>
        <v>243</v>
      </c>
      <c r="AU249">
        <f>COUNTIF($AZ$7:AZ249,AZ249)</f>
        <v>243</v>
      </c>
      <c r="AV249">
        <f t="shared" si="13"/>
        <v>0</v>
      </c>
      <c r="AW249">
        <f>IF(Nut_StatusTool!A249="","",Nut_StatusTool!A249)</f>
        <v>243</v>
      </c>
      <c r="AX249" t="str">
        <f>IF(Nut_StatusTool!B249="","",Nut_StatusTool!B249)</f>
        <v/>
      </c>
      <c r="AY249" t="str">
        <f>IF(Nut_StatusTool!C249="","",Nut_StatusTool!C249)</f>
        <v/>
      </c>
      <c r="AZ249">
        <f>Nut_StatusTool!D249</f>
        <v>0</v>
      </c>
      <c r="BA249" t="str">
        <f>IF(Nut_StatusTool!E249="","",Nut_StatusTool!E249)</f>
        <v/>
      </c>
      <c r="BB249" t="str">
        <f>IF(Nut_StatusTool!F249="","",Nut_StatusTool!F249)</f>
        <v/>
      </c>
      <c r="BC249" t="str">
        <f>IF(Nut_StatusTool!G249="","",Nut_StatusTool!G249)</f>
        <v/>
      </c>
      <c r="BD249" s="430" t="str">
        <f t="shared" si="14"/>
        <v/>
      </c>
      <c r="BE249" t="str">
        <f t="shared" si="15"/>
        <v/>
      </c>
      <c r="BF249" t="str">
        <f>IF(Nut_StatusTool!I249="","",Nut_StatusTool!I249)</f>
        <v/>
      </c>
      <c r="BG249" t="str">
        <f>IF(Nut_StatusTool!J249="","",Nut_StatusTool!J249)</f>
        <v/>
      </c>
    </row>
    <row r="250" spans="1:59">
      <c r="A250" s="411">
        <f>IFERROR(INDEX($AW$7:$AW$506,MATCH(ROWS($AT$7:AT250),$AT$7:$AT$506,0)),"")</f>
        <v>244</v>
      </c>
      <c r="B250" s="412" t="str">
        <f>IFERROR(INDEX($AX$7:$AX$506,MATCH(ROWS($AT$7:AT250),$AT$7:$AT$506,0)),"")</f>
        <v/>
      </c>
      <c r="C250" s="412" t="str">
        <f>IFERROR(INDEX($AY$7:$AY$506,MATCH(ROWS($AT$7:AT250),$AT$7:$AT$506,0)),"")</f>
        <v/>
      </c>
      <c r="D250" s="413">
        <f>IFERROR(INDEX($AZ$7:$AZ$506,MATCH(ROWS($AT$7:AT250),$AT$7:$AT$506,0)),"")</f>
        <v>0</v>
      </c>
      <c r="E250" s="414" t="str">
        <f>IFERROR(INDEX($BA$7:$BA$506,MATCH(ROWS($AT$7:AT250),$AT$7:$AT$506,0)),"")</f>
        <v/>
      </c>
      <c r="F250" s="415" t="str">
        <f>IFERROR(INDEX($BB$7:$BB$506,MATCH(ROWS($AT$7:AT250),$AT$7:$AT$506,0)),"")</f>
        <v/>
      </c>
      <c r="G250" s="416" t="str">
        <f>IFERROR(INDEX($BC$7:$BC$506,MATCH(ROWS($AT$7:AT250),$AT$7:$AT$506,0)),"")</f>
        <v/>
      </c>
      <c r="H250" s="416" t="str">
        <f>IFERROR(INDEX($BD$7:$BD$506,MATCH(ROWS($AT$7:AT250),$AT$7:$AT$506,0)),"")</f>
        <v/>
      </c>
      <c r="I250" s="276"/>
      <c r="J250" s="277"/>
      <c r="K250" s="420" t="str">
        <f>IFERROR(INDEX($BE$7:$BE$506,MATCH(ROWS($AT$7:AT250),$AT$7:$AT$506,0)),"")</f>
        <v/>
      </c>
      <c r="L250" s="136"/>
      <c r="AT250">
        <f t="shared" si="12"/>
        <v>244</v>
      </c>
      <c r="AU250">
        <f>COUNTIF($AZ$7:AZ250,AZ250)</f>
        <v>244</v>
      </c>
      <c r="AV250">
        <f t="shared" si="13"/>
        <v>0</v>
      </c>
      <c r="AW250">
        <f>IF(Nut_StatusTool!A250="","",Nut_StatusTool!A250)</f>
        <v>244</v>
      </c>
      <c r="AX250" t="str">
        <f>IF(Nut_StatusTool!B250="","",Nut_StatusTool!B250)</f>
        <v/>
      </c>
      <c r="AY250" t="str">
        <f>IF(Nut_StatusTool!C250="","",Nut_StatusTool!C250)</f>
        <v/>
      </c>
      <c r="AZ250">
        <f>Nut_StatusTool!D250</f>
        <v>0</v>
      </c>
      <c r="BA250" t="str">
        <f>IF(Nut_StatusTool!E250="","",Nut_StatusTool!E250)</f>
        <v/>
      </c>
      <c r="BB250" t="str">
        <f>IF(Nut_StatusTool!F250="","",Nut_StatusTool!F250)</f>
        <v/>
      </c>
      <c r="BC250" t="str">
        <f>IF(Nut_StatusTool!G250="","",Nut_StatusTool!G250)</f>
        <v/>
      </c>
      <c r="BD250" s="430" t="str">
        <f t="shared" si="14"/>
        <v/>
      </c>
      <c r="BE250" t="str">
        <f t="shared" si="15"/>
        <v/>
      </c>
      <c r="BF250" t="str">
        <f>IF(Nut_StatusTool!I250="","",Nut_StatusTool!I250)</f>
        <v/>
      </c>
      <c r="BG250" t="str">
        <f>IF(Nut_StatusTool!J250="","",Nut_StatusTool!J250)</f>
        <v/>
      </c>
    </row>
    <row r="251" spans="1:59">
      <c r="A251" s="411">
        <f>IFERROR(INDEX($AW$7:$AW$506,MATCH(ROWS($AT$7:AT251),$AT$7:$AT$506,0)),"")</f>
        <v>245</v>
      </c>
      <c r="B251" s="412" t="str">
        <f>IFERROR(INDEX($AX$7:$AX$506,MATCH(ROWS($AT$7:AT251),$AT$7:$AT$506,0)),"")</f>
        <v/>
      </c>
      <c r="C251" s="412" t="str">
        <f>IFERROR(INDEX($AY$7:$AY$506,MATCH(ROWS($AT$7:AT251),$AT$7:$AT$506,0)),"")</f>
        <v/>
      </c>
      <c r="D251" s="413">
        <f>IFERROR(INDEX($AZ$7:$AZ$506,MATCH(ROWS($AT$7:AT251),$AT$7:$AT$506,0)),"")</f>
        <v>0</v>
      </c>
      <c r="E251" s="414" t="str">
        <f>IFERROR(INDEX($BA$7:$BA$506,MATCH(ROWS($AT$7:AT251),$AT$7:$AT$506,0)),"")</f>
        <v/>
      </c>
      <c r="F251" s="415" t="str">
        <f>IFERROR(INDEX($BB$7:$BB$506,MATCH(ROWS($AT$7:AT251),$AT$7:$AT$506,0)),"")</f>
        <v/>
      </c>
      <c r="G251" s="416" t="str">
        <f>IFERROR(INDEX($BC$7:$BC$506,MATCH(ROWS($AT$7:AT251),$AT$7:$AT$506,0)),"")</f>
        <v/>
      </c>
      <c r="H251" s="416" t="str">
        <f>IFERROR(INDEX($BD$7:$BD$506,MATCH(ROWS($AT$7:AT251),$AT$7:$AT$506,0)),"")</f>
        <v/>
      </c>
      <c r="I251" s="276"/>
      <c r="J251" s="277"/>
      <c r="K251" s="420" t="str">
        <f>IFERROR(INDEX($BE$7:$BE$506,MATCH(ROWS($AT$7:AT251),$AT$7:$AT$506,0)),"")</f>
        <v/>
      </c>
      <c r="L251" s="136"/>
      <c r="AT251">
        <f t="shared" si="12"/>
        <v>245</v>
      </c>
      <c r="AU251">
        <f>COUNTIF($AZ$7:AZ251,AZ251)</f>
        <v>245</v>
      </c>
      <c r="AV251">
        <f t="shared" si="13"/>
        <v>0</v>
      </c>
      <c r="AW251">
        <f>IF(Nut_StatusTool!A251="","",Nut_StatusTool!A251)</f>
        <v>245</v>
      </c>
      <c r="AX251" t="str">
        <f>IF(Nut_StatusTool!B251="","",Nut_StatusTool!B251)</f>
        <v/>
      </c>
      <c r="AY251" t="str">
        <f>IF(Nut_StatusTool!C251="","",Nut_StatusTool!C251)</f>
        <v/>
      </c>
      <c r="AZ251">
        <f>Nut_StatusTool!D251</f>
        <v>0</v>
      </c>
      <c r="BA251" t="str">
        <f>IF(Nut_StatusTool!E251="","",Nut_StatusTool!E251)</f>
        <v/>
      </c>
      <c r="BB251" t="str">
        <f>IF(Nut_StatusTool!F251="","",Nut_StatusTool!F251)</f>
        <v/>
      </c>
      <c r="BC251" t="str">
        <f>IF(Nut_StatusTool!G251="","",Nut_StatusTool!G251)</f>
        <v/>
      </c>
      <c r="BD251" s="430" t="str">
        <f t="shared" si="14"/>
        <v/>
      </c>
      <c r="BE251" t="str">
        <f t="shared" si="15"/>
        <v/>
      </c>
      <c r="BF251" t="str">
        <f>IF(Nut_StatusTool!I251="","",Nut_StatusTool!I251)</f>
        <v/>
      </c>
      <c r="BG251" t="str">
        <f>IF(Nut_StatusTool!J251="","",Nut_StatusTool!J251)</f>
        <v/>
      </c>
    </row>
    <row r="252" spans="1:59">
      <c r="A252" s="411">
        <f>IFERROR(INDEX($AW$7:$AW$506,MATCH(ROWS($AT$7:AT252),$AT$7:$AT$506,0)),"")</f>
        <v>246</v>
      </c>
      <c r="B252" s="412" t="str">
        <f>IFERROR(INDEX($AX$7:$AX$506,MATCH(ROWS($AT$7:AT252),$AT$7:$AT$506,0)),"")</f>
        <v/>
      </c>
      <c r="C252" s="412" t="str">
        <f>IFERROR(INDEX($AY$7:$AY$506,MATCH(ROWS($AT$7:AT252),$AT$7:$AT$506,0)),"")</f>
        <v/>
      </c>
      <c r="D252" s="413">
        <f>IFERROR(INDEX($AZ$7:$AZ$506,MATCH(ROWS($AT$7:AT252),$AT$7:$AT$506,0)),"")</f>
        <v>0</v>
      </c>
      <c r="E252" s="414" t="str">
        <f>IFERROR(INDEX($BA$7:$BA$506,MATCH(ROWS($AT$7:AT252),$AT$7:$AT$506,0)),"")</f>
        <v/>
      </c>
      <c r="F252" s="415" t="str">
        <f>IFERROR(INDEX($BB$7:$BB$506,MATCH(ROWS($AT$7:AT252),$AT$7:$AT$506,0)),"")</f>
        <v/>
      </c>
      <c r="G252" s="416" t="str">
        <f>IFERROR(INDEX($BC$7:$BC$506,MATCH(ROWS($AT$7:AT252),$AT$7:$AT$506,0)),"")</f>
        <v/>
      </c>
      <c r="H252" s="416" t="str">
        <f>IFERROR(INDEX($BD$7:$BD$506,MATCH(ROWS($AT$7:AT252),$AT$7:$AT$506,0)),"")</f>
        <v/>
      </c>
      <c r="I252" s="276"/>
      <c r="J252" s="277"/>
      <c r="K252" s="420" t="str">
        <f>IFERROR(INDEX($BE$7:$BE$506,MATCH(ROWS($AT$7:AT252),$AT$7:$AT$506,0)),"")</f>
        <v/>
      </c>
      <c r="L252" s="136"/>
      <c r="AT252">
        <f t="shared" si="12"/>
        <v>246</v>
      </c>
      <c r="AU252">
        <f>COUNTIF($AZ$7:AZ252,AZ252)</f>
        <v>246</v>
      </c>
      <c r="AV252">
        <f t="shared" si="13"/>
        <v>0</v>
      </c>
      <c r="AW252">
        <f>IF(Nut_StatusTool!A252="","",Nut_StatusTool!A252)</f>
        <v>246</v>
      </c>
      <c r="AX252" t="str">
        <f>IF(Nut_StatusTool!B252="","",Nut_StatusTool!B252)</f>
        <v/>
      </c>
      <c r="AY252" t="str">
        <f>IF(Nut_StatusTool!C252="","",Nut_StatusTool!C252)</f>
        <v/>
      </c>
      <c r="AZ252">
        <f>Nut_StatusTool!D252</f>
        <v>0</v>
      </c>
      <c r="BA252" t="str">
        <f>IF(Nut_StatusTool!E252="","",Nut_StatusTool!E252)</f>
        <v/>
      </c>
      <c r="BB252" t="str">
        <f>IF(Nut_StatusTool!F252="","",Nut_StatusTool!F252)</f>
        <v/>
      </c>
      <c r="BC252" t="str">
        <f>IF(Nut_StatusTool!G252="","",Nut_StatusTool!G252)</f>
        <v/>
      </c>
      <c r="BD252" s="430" t="str">
        <f t="shared" si="14"/>
        <v/>
      </c>
      <c r="BE252" t="str">
        <f t="shared" si="15"/>
        <v/>
      </c>
      <c r="BF252" t="str">
        <f>IF(Nut_StatusTool!I252="","",Nut_StatusTool!I252)</f>
        <v/>
      </c>
      <c r="BG252" t="str">
        <f>IF(Nut_StatusTool!J252="","",Nut_StatusTool!J252)</f>
        <v/>
      </c>
    </row>
    <row r="253" spans="1:59">
      <c r="A253" s="411">
        <f>IFERROR(INDEX($AW$7:$AW$506,MATCH(ROWS($AT$7:AT253),$AT$7:$AT$506,0)),"")</f>
        <v>247</v>
      </c>
      <c r="B253" s="412" t="str">
        <f>IFERROR(INDEX($AX$7:$AX$506,MATCH(ROWS($AT$7:AT253),$AT$7:$AT$506,0)),"")</f>
        <v/>
      </c>
      <c r="C253" s="412" t="str">
        <f>IFERROR(INDEX($AY$7:$AY$506,MATCH(ROWS($AT$7:AT253),$AT$7:$AT$506,0)),"")</f>
        <v/>
      </c>
      <c r="D253" s="413">
        <f>IFERROR(INDEX($AZ$7:$AZ$506,MATCH(ROWS($AT$7:AT253),$AT$7:$AT$506,0)),"")</f>
        <v>0</v>
      </c>
      <c r="E253" s="414" t="str">
        <f>IFERROR(INDEX($BA$7:$BA$506,MATCH(ROWS($AT$7:AT253),$AT$7:$AT$506,0)),"")</f>
        <v/>
      </c>
      <c r="F253" s="415" t="str">
        <f>IFERROR(INDEX($BB$7:$BB$506,MATCH(ROWS($AT$7:AT253),$AT$7:$AT$506,0)),"")</f>
        <v/>
      </c>
      <c r="G253" s="416" t="str">
        <f>IFERROR(INDEX($BC$7:$BC$506,MATCH(ROWS($AT$7:AT253),$AT$7:$AT$506,0)),"")</f>
        <v/>
      </c>
      <c r="H253" s="416" t="str">
        <f>IFERROR(INDEX($BD$7:$BD$506,MATCH(ROWS($AT$7:AT253),$AT$7:$AT$506,0)),"")</f>
        <v/>
      </c>
      <c r="I253" s="276"/>
      <c r="J253" s="277"/>
      <c r="K253" s="420" t="str">
        <f>IFERROR(INDEX($BE$7:$BE$506,MATCH(ROWS($AT$7:AT253),$AT$7:$AT$506,0)),"")</f>
        <v/>
      </c>
      <c r="L253" s="136"/>
      <c r="AT253">
        <f t="shared" si="12"/>
        <v>247</v>
      </c>
      <c r="AU253">
        <f>COUNTIF($AZ$7:AZ253,AZ253)</f>
        <v>247</v>
      </c>
      <c r="AV253">
        <f t="shared" si="13"/>
        <v>0</v>
      </c>
      <c r="AW253">
        <f>IF(Nut_StatusTool!A253="","",Nut_StatusTool!A253)</f>
        <v>247</v>
      </c>
      <c r="AX253" t="str">
        <f>IF(Nut_StatusTool!B253="","",Nut_StatusTool!B253)</f>
        <v/>
      </c>
      <c r="AY253" t="str">
        <f>IF(Nut_StatusTool!C253="","",Nut_StatusTool!C253)</f>
        <v/>
      </c>
      <c r="AZ253">
        <f>Nut_StatusTool!D253</f>
        <v>0</v>
      </c>
      <c r="BA253" t="str">
        <f>IF(Nut_StatusTool!E253="","",Nut_StatusTool!E253)</f>
        <v/>
      </c>
      <c r="BB253" t="str">
        <f>IF(Nut_StatusTool!F253="","",Nut_StatusTool!F253)</f>
        <v/>
      </c>
      <c r="BC253" t="str">
        <f>IF(Nut_StatusTool!G253="","",Nut_StatusTool!G253)</f>
        <v/>
      </c>
      <c r="BD253" s="430" t="str">
        <f t="shared" si="14"/>
        <v/>
      </c>
      <c r="BE253" t="str">
        <f t="shared" si="15"/>
        <v/>
      </c>
      <c r="BF253" t="str">
        <f>IF(Nut_StatusTool!I253="","",Nut_StatusTool!I253)</f>
        <v/>
      </c>
      <c r="BG253" t="str">
        <f>IF(Nut_StatusTool!J253="","",Nut_StatusTool!J253)</f>
        <v/>
      </c>
    </row>
    <row r="254" spans="1:59">
      <c r="A254" s="411">
        <f>IFERROR(INDEX($AW$7:$AW$506,MATCH(ROWS($AT$7:AT254),$AT$7:$AT$506,0)),"")</f>
        <v>248</v>
      </c>
      <c r="B254" s="412" t="str">
        <f>IFERROR(INDEX($AX$7:$AX$506,MATCH(ROWS($AT$7:AT254),$AT$7:$AT$506,0)),"")</f>
        <v/>
      </c>
      <c r="C254" s="412" t="str">
        <f>IFERROR(INDEX($AY$7:$AY$506,MATCH(ROWS($AT$7:AT254),$AT$7:$AT$506,0)),"")</f>
        <v/>
      </c>
      <c r="D254" s="413">
        <f>IFERROR(INDEX($AZ$7:$AZ$506,MATCH(ROWS($AT$7:AT254),$AT$7:$AT$506,0)),"")</f>
        <v>0</v>
      </c>
      <c r="E254" s="414" t="str">
        <f>IFERROR(INDEX($BA$7:$BA$506,MATCH(ROWS($AT$7:AT254),$AT$7:$AT$506,0)),"")</f>
        <v/>
      </c>
      <c r="F254" s="415" t="str">
        <f>IFERROR(INDEX($BB$7:$BB$506,MATCH(ROWS($AT$7:AT254),$AT$7:$AT$506,0)),"")</f>
        <v/>
      </c>
      <c r="G254" s="416" t="str">
        <f>IFERROR(INDEX($BC$7:$BC$506,MATCH(ROWS($AT$7:AT254),$AT$7:$AT$506,0)),"")</f>
        <v/>
      </c>
      <c r="H254" s="416" t="str">
        <f>IFERROR(INDEX($BD$7:$BD$506,MATCH(ROWS($AT$7:AT254),$AT$7:$AT$506,0)),"")</f>
        <v/>
      </c>
      <c r="I254" s="276"/>
      <c r="J254" s="277"/>
      <c r="K254" s="420" t="str">
        <f>IFERROR(INDEX($BE$7:$BE$506,MATCH(ROWS($AT$7:AT254),$AT$7:$AT$506,0)),"")</f>
        <v/>
      </c>
      <c r="L254" s="136"/>
      <c r="AT254">
        <f t="shared" si="12"/>
        <v>248</v>
      </c>
      <c r="AU254">
        <f>COUNTIF($AZ$7:AZ254,AZ254)</f>
        <v>248</v>
      </c>
      <c r="AV254">
        <f t="shared" si="13"/>
        <v>0</v>
      </c>
      <c r="AW254">
        <f>IF(Nut_StatusTool!A254="","",Nut_StatusTool!A254)</f>
        <v>248</v>
      </c>
      <c r="AX254" t="str">
        <f>IF(Nut_StatusTool!B254="","",Nut_StatusTool!B254)</f>
        <v/>
      </c>
      <c r="AY254" t="str">
        <f>IF(Nut_StatusTool!C254="","",Nut_StatusTool!C254)</f>
        <v/>
      </c>
      <c r="AZ254">
        <f>Nut_StatusTool!D254</f>
        <v>0</v>
      </c>
      <c r="BA254" t="str">
        <f>IF(Nut_StatusTool!E254="","",Nut_StatusTool!E254)</f>
        <v/>
      </c>
      <c r="BB254" t="str">
        <f>IF(Nut_StatusTool!F254="","",Nut_StatusTool!F254)</f>
        <v/>
      </c>
      <c r="BC254" t="str">
        <f>IF(Nut_StatusTool!G254="","",Nut_StatusTool!G254)</f>
        <v/>
      </c>
      <c r="BD254" s="430" t="str">
        <f t="shared" si="14"/>
        <v/>
      </c>
      <c r="BE254" t="str">
        <f t="shared" si="15"/>
        <v/>
      </c>
      <c r="BF254" t="str">
        <f>IF(Nut_StatusTool!I254="","",Nut_StatusTool!I254)</f>
        <v/>
      </c>
      <c r="BG254" t="str">
        <f>IF(Nut_StatusTool!J254="","",Nut_StatusTool!J254)</f>
        <v/>
      </c>
    </row>
    <row r="255" spans="1:59">
      <c r="A255" s="411">
        <f>IFERROR(INDEX($AW$7:$AW$506,MATCH(ROWS($AT$7:AT255),$AT$7:$AT$506,0)),"")</f>
        <v>249</v>
      </c>
      <c r="B255" s="412" t="str">
        <f>IFERROR(INDEX($AX$7:$AX$506,MATCH(ROWS($AT$7:AT255),$AT$7:$AT$506,0)),"")</f>
        <v/>
      </c>
      <c r="C255" s="412" t="str">
        <f>IFERROR(INDEX($AY$7:$AY$506,MATCH(ROWS($AT$7:AT255),$AT$7:$AT$506,0)),"")</f>
        <v/>
      </c>
      <c r="D255" s="413">
        <f>IFERROR(INDEX($AZ$7:$AZ$506,MATCH(ROWS($AT$7:AT255),$AT$7:$AT$506,0)),"")</f>
        <v>0</v>
      </c>
      <c r="E255" s="414" t="str">
        <f>IFERROR(INDEX($BA$7:$BA$506,MATCH(ROWS($AT$7:AT255),$AT$7:$AT$506,0)),"")</f>
        <v/>
      </c>
      <c r="F255" s="415" t="str">
        <f>IFERROR(INDEX($BB$7:$BB$506,MATCH(ROWS($AT$7:AT255),$AT$7:$AT$506,0)),"")</f>
        <v/>
      </c>
      <c r="G255" s="416" t="str">
        <f>IFERROR(INDEX($BC$7:$BC$506,MATCH(ROWS($AT$7:AT255),$AT$7:$AT$506,0)),"")</f>
        <v/>
      </c>
      <c r="H255" s="416" t="str">
        <f>IFERROR(INDEX($BD$7:$BD$506,MATCH(ROWS($AT$7:AT255),$AT$7:$AT$506,0)),"")</f>
        <v/>
      </c>
      <c r="I255" s="276"/>
      <c r="J255" s="277"/>
      <c r="K255" s="420" t="str">
        <f>IFERROR(INDEX($BE$7:$BE$506,MATCH(ROWS($AT$7:AT255),$AT$7:$AT$506,0)),"")</f>
        <v/>
      </c>
      <c r="L255" s="136"/>
      <c r="AT255">
        <f t="shared" si="12"/>
        <v>249</v>
      </c>
      <c r="AU255">
        <f>COUNTIF($AZ$7:AZ255,AZ255)</f>
        <v>249</v>
      </c>
      <c r="AV255">
        <f t="shared" si="13"/>
        <v>0</v>
      </c>
      <c r="AW255">
        <f>IF(Nut_StatusTool!A255="","",Nut_StatusTool!A255)</f>
        <v>249</v>
      </c>
      <c r="AX255" t="str">
        <f>IF(Nut_StatusTool!B255="","",Nut_StatusTool!B255)</f>
        <v/>
      </c>
      <c r="AY255" t="str">
        <f>IF(Nut_StatusTool!C255="","",Nut_StatusTool!C255)</f>
        <v/>
      </c>
      <c r="AZ255">
        <f>Nut_StatusTool!D255</f>
        <v>0</v>
      </c>
      <c r="BA255" t="str">
        <f>IF(Nut_StatusTool!E255="","",Nut_StatusTool!E255)</f>
        <v/>
      </c>
      <c r="BB255" t="str">
        <f>IF(Nut_StatusTool!F255="","",Nut_StatusTool!F255)</f>
        <v/>
      </c>
      <c r="BC255" t="str">
        <f>IF(Nut_StatusTool!G255="","",Nut_StatusTool!G255)</f>
        <v/>
      </c>
      <c r="BD255" s="430" t="str">
        <f t="shared" si="14"/>
        <v/>
      </c>
      <c r="BE255" t="str">
        <f t="shared" si="15"/>
        <v/>
      </c>
      <c r="BF255" t="str">
        <f>IF(Nut_StatusTool!I255="","",Nut_StatusTool!I255)</f>
        <v/>
      </c>
      <c r="BG255" t="str">
        <f>IF(Nut_StatusTool!J255="","",Nut_StatusTool!J255)</f>
        <v/>
      </c>
    </row>
    <row r="256" spans="1:59">
      <c r="A256" s="411">
        <f>IFERROR(INDEX($AW$7:$AW$506,MATCH(ROWS($AT$7:AT256),$AT$7:$AT$506,0)),"")</f>
        <v>250</v>
      </c>
      <c r="B256" s="412" t="str">
        <f>IFERROR(INDEX($AX$7:$AX$506,MATCH(ROWS($AT$7:AT256),$AT$7:$AT$506,0)),"")</f>
        <v/>
      </c>
      <c r="C256" s="412" t="str">
        <f>IFERROR(INDEX($AY$7:$AY$506,MATCH(ROWS($AT$7:AT256),$AT$7:$AT$506,0)),"")</f>
        <v/>
      </c>
      <c r="D256" s="413">
        <f>IFERROR(INDEX($AZ$7:$AZ$506,MATCH(ROWS($AT$7:AT256),$AT$7:$AT$506,0)),"")</f>
        <v>0</v>
      </c>
      <c r="E256" s="414" t="str">
        <f>IFERROR(INDEX($BA$7:$BA$506,MATCH(ROWS($AT$7:AT256),$AT$7:$AT$506,0)),"")</f>
        <v/>
      </c>
      <c r="F256" s="415" t="str">
        <f>IFERROR(INDEX($BB$7:$BB$506,MATCH(ROWS($AT$7:AT256),$AT$7:$AT$506,0)),"")</f>
        <v/>
      </c>
      <c r="G256" s="416" t="str">
        <f>IFERROR(INDEX($BC$7:$BC$506,MATCH(ROWS($AT$7:AT256),$AT$7:$AT$506,0)),"")</f>
        <v/>
      </c>
      <c r="H256" s="416" t="str">
        <f>IFERROR(INDEX($BD$7:$BD$506,MATCH(ROWS($AT$7:AT256),$AT$7:$AT$506,0)),"")</f>
        <v/>
      </c>
      <c r="I256" s="276"/>
      <c r="J256" s="277"/>
      <c r="K256" s="420" t="str">
        <f>IFERROR(INDEX($BE$7:$BE$506,MATCH(ROWS($AT$7:AT256),$AT$7:$AT$506,0)),"")</f>
        <v/>
      </c>
      <c r="L256" s="136"/>
      <c r="AT256">
        <f t="shared" si="12"/>
        <v>250</v>
      </c>
      <c r="AU256">
        <f>COUNTIF($AZ$7:AZ256,AZ256)</f>
        <v>250</v>
      </c>
      <c r="AV256">
        <f t="shared" si="13"/>
        <v>0</v>
      </c>
      <c r="AW256">
        <f>IF(Nut_StatusTool!A256="","",Nut_StatusTool!A256)</f>
        <v>250</v>
      </c>
      <c r="AX256" t="str">
        <f>IF(Nut_StatusTool!B256="","",Nut_StatusTool!B256)</f>
        <v/>
      </c>
      <c r="AY256" t="str">
        <f>IF(Nut_StatusTool!C256="","",Nut_StatusTool!C256)</f>
        <v/>
      </c>
      <c r="AZ256">
        <f>Nut_StatusTool!D256</f>
        <v>0</v>
      </c>
      <c r="BA256" t="str">
        <f>IF(Nut_StatusTool!E256="","",Nut_StatusTool!E256)</f>
        <v/>
      </c>
      <c r="BB256" t="str">
        <f>IF(Nut_StatusTool!F256="","",Nut_StatusTool!F256)</f>
        <v/>
      </c>
      <c r="BC256" t="str">
        <f>IF(Nut_StatusTool!G256="","",Nut_StatusTool!G256)</f>
        <v/>
      </c>
      <c r="BD256" s="430" t="str">
        <f t="shared" si="14"/>
        <v/>
      </c>
      <c r="BE256" t="str">
        <f t="shared" si="15"/>
        <v/>
      </c>
      <c r="BF256" t="str">
        <f>IF(Nut_StatusTool!I256="","",Nut_StatusTool!I256)</f>
        <v/>
      </c>
      <c r="BG256" t="str">
        <f>IF(Nut_StatusTool!J256="","",Nut_StatusTool!J256)</f>
        <v/>
      </c>
    </row>
    <row r="257" spans="1:59">
      <c r="A257" s="411">
        <f>IFERROR(INDEX($AW$7:$AW$506,MATCH(ROWS($AT$7:AT257),$AT$7:$AT$506,0)),"")</f>
        <v>251</v>
      </c>
      <c r="B257" s="412" t="str">
        <f>IFERROR(INDEX($AX$7:$AX$506,MATCH(ROWS($AT$7:AT257),$AT$7:$AT$506,0)),"")</f>
        <v/>
      </c>
      <c r="C257" s="412" t="str">
        <f>IFERROR(INDEX($AY$7:$AY$506,MATCH(ROWS($AT$7:AT257),$AT$7:$AT$506,0)),"")</f>
        <v/>
      </c>
      <c r="D257" s="413">
        <f>IFERROR(INDEX($AZ$7:$AZ$506,MATCH(ROWS($AT$7:AT257),$AT$7:$AT$506,0)),"")</f>
        <v>0</v>
      </c>
      <c r="E257" s="414" t="str">
        <f>IFERROR(INDEX($BA$7:$BA$506,MATCH(ROWS($AT$7:AT257),$AT$7:$AT$506,0)),"")</f>
        <v/>
      </c>
      <c r="F257" s="415" t="str">
        <f>IFERROR(INDEX($BB$7:$BB$506,MATCH(ROWS($AT$7:AT257),$AT$7:$AT$506,0)),"")</f>
        <v/>
      </c>
      <c r="G257" s="416" t="str">
        <f>IFERROR(INDEX($BC$7:$BC$506,MATCH(ROWS($AT$7:AT257),$AT$7:$AT$506,0)),"")</f>
        <v/>
      </c>
      <c r="H257" s="416" t="str">
        <f>IFERROR(INDEX($BD$7:$BD$506,MATCH(ROWS($AT$7:AT257),$AT$7:$AT$506,0)),"")</f>
        <v/>
      </c>
      <c r="I257" s="276"/>
      <c r="J257" s="277"/>
      <c r="K257" s="420" t="str">
        <f>IFERROR(INDEX($BE$7:$BE$506,MATCH(ROWS($AT$7:AT257),$AT$7:$AT$506,0)),"")</f>
        <v/>
      </c>
      <c r="L257" s="136"/>
      <c r="AT257">
        <f t="shared" si="12"/>
        <v>251</v>
      </c>
      <c r="AU257">
        <f>COUNTIF($AZ$7:AZ257,AZ257)</f>
        <v>251</v>
      </c>
      <c r="AV257">
        <f t="shared" si="13"/>
        <v>0</v>
      </c>
      <c r="AW257">
        <f>IF(Nut_StatusTool!A257="","",Nut_StatusTool!A257)</f>
        <v>251</v>
      </c>
      <c r="AX257" t="str">
        <f>IF(Nut_StatusTool!B257="","",Nut_StatusTool!B257)</f>
        <v/>
      </c>
      <c r="AY257" t="str">
        <f>IF(Nut_StatusTool!C257="","",Nut_StatusTool!C257)</f>
        <v/>
      </c>
      <c r="AZ257">
        <f>Nut_StatusTool!D257</f>
        <v>0</v>
      </c>
      <c r="BA257" t="str">
        <f>IF(Nut_StatusTool!E257="","",Nut_StatusTool!E257)</f>
        <v/>
      </c>
      <c r="BB257" t="str">
        <f>IF(Nut_StatusTool!F257="","",Nut_StatusTool!F257)</f>
        <v/>
      </c>
      <c r="BC257" t="str">
        <f>IF(Nut_StatusTool!G257="","",Nut_StatusTool!G257)</f>
        <v/>
      </c>
      <c r="BD257" s="430" t="str">
        <f t="shared" si="14"/>
        <v/>
      </c>
      <c r="BE257" t="str">
        <f t="shared" si="15"/>
        <v/>
      </c>
      <c r="BF257" t="str">
        <f>IF(Nut_StatusTool!I257="","",Nut_StatusTool!I257)</f>
        <v/>
      </c>
      <c r="BG257" t="str">
        <f>IF(Nut_StatusTool!J257="","",Nut_StatusTool!J257)</f>
        <v/>
      </c>
    </row>
    <row r="258" spans="1:59">
      <c r="A258" s="411">
        <f>IFERROR(INDEX($AW$7:$AW$506,MATCH(ROWS($AT$7:AT258),$AT$7:$AT$506,0)),"")</f>
        <v>252</v>
      </c>
      <c r="B258" s="412" t="str">
        <f>IFERROR(INDEX($AX$7:$AX$506,MATCH(ROWS($AT$7:AT258),$AT$7:$AT$506,0)),"")</f>
        <v/>
      </c>
      <c r="C258" s="412" t="str">
        <f>IFERROR(INDEX($AY$7:$AY$506,MATCH(ROWS($AT$7:AT258),$AT$7:$AT$506,0)),"")</f>
        <v/>
      </c>
      <c r="D258" s="413">
        <f>IFERROR(INDEX($AZ$7:$AZ$506,MATCH(ROWS($AT$7:AT258),$AT$7:$AT$506,0)),"")</f>
        <v>0</v>
      </c>
      <c r="E258" s="414" t="str">
        <f>IFERROR(INDEX($BA$7:$BA$506,MATCH(ROWS($AT$7:AT258),$AT$7:$AT$506,0)),"")</f>
        <v/>
      </c>
      <c r="F258" s="415" t="str">
        <f>IFERROR(INDEX($BB$7:$BB$506,MATCH(ROWS($AT$7:AT258),$AT$7:$AT$506,0)),"")</f>
        <v/>
      </c>
      <c r="G258" s="416" t="str">
        <f>IFERROR(INDEX($BC$7:$BC$506,MATCH(ROWS($AT$7:AT258),$AT$7:$AT$506,0)),"")</f>
        <v/>
      </c>
      <c r="H258" s="416" t="str">
        <f>IFERROR(INDEX($BD$7:$BD$506,MATCH(ROWS($AT$7:AT258),$AT$7:$AT$506,0)),"")</f>
        <v/>
      </c>
      <c r="I258" s="276"/>
      <c r="J258" s="277"/>
      <c r="K258" s="420" t="str">
        <f>IFERROR(INDEX($BE$7:$BE$506,MATCH(ROWS($AT$7:AT258),$AT$7:$AT$506,0)),"")</f>
        <v/>
      </c>
      <c r="L258" s="136"/>
      <c r="AT258">
        <f t="shared" si="12"/>
        <v>252</v>
      </c>
      <c r="AU258">
        <f>COUNTIF($AZ$7:AZ258,AZ258)</f>
        <v>252</v>
      </c>
      <c r="AV258">
        <f t="shared" si="13"/>
        <v>0</v>
      </c>
      <c r="AW258">
        <f>IF(Nut_StatusTool!A258="","",Nut_StatusTool!A258)</f>
        <v>252</v>
      </c>
      <c r="AX258" t="str">
        <f>IF(Nut_StatusTool!B258="","",Nut_StatusTool!B258)</f>
        <v/>
      </c>
      <c r="AY258" t="str">
        <f>IF(Nut_StatusTool!C258="","",Nut_StatusTool!C258)</f>
        <v/>
      </c>
      <c r="AZ258">
        <f>Nut_StatusTool!D258</f>
        <v>0</v>
      </c>
      <c r="BA258" t="str">
        <f>IF(Nut_StatusTool!E258="","",Nut_StatusTool!E258)</f>
        <v/>
      </c>
      <c r="BB258" t="str">
        <f>IF(Nut_StatusTool!F258="","",Nut_StatusTool!F258)</f>
        <v/>
      </c>
      <c r="BC258" t="str">
        <f>IF(Nut_StatusTool!G258="","",Nut_StatusTool!G258)</f>
        <v/>
      </c>
      <c r="BD258" s="430" t="str">
        <f t="shared" si="14"/>
        <v/>
      </c>
      <c r="BE258" t="str">
        <f t="shared" si="15"/>
        <v/>
      </c>
      <c r="BF258" t="str">
        <f>IF(Nut_StatusTool!I258="","",Nut_StatusTool!I258)</f>
        <v/>
      </c>
      <c r="BG258" t="str">
        <f>IF(Nut_StatusTool!J258="","",Nut_StatusTool!J258)</f>
        <v/>
      </c>
    </row>
    <row r="259" spans="1:59">
      <c r="A259" s="411">
        <f>IFERROR(INDEX($AW$7:$AW$506,MATCH(ROWS($AT$7:AT259),$AT$7:$AT$506,0)),"")</f>
        <v>253</v>
      </c>
      <c r="B259" s="412" t="str">
        <f>IFERROR(INDEX($AX$7:$AX$506,MATCH(ROWS($AT$7:AT259),$AT$7:$AT$506,0)),"")</f>
        <v/>
      </c>
      <c r="C259" s="412" t="str">
        <f>IFERROR(INDEX($AY$7:$AY$506,MATCH(ROWS($AT$7:AT259),$AT$7:$AT$506,0)),"")</f>
        <v/>
      </c>
      <c r="D259" s="413">
        <f>IFERROR(INDEX($AZ$7:$AZ$506,MATCH(ROWS($AT$7:AT259),$AT$7:$AT$506,0)),"")</f>
        <v>0</v>
      </c>
      <c r="E259" s="414" t="str">
        <f>IFERROR(INDEX($BA$7:$BA$506,MATCH(ROWS($AT$7:AT259),$AT$7:$AT$506,0)),"")</f>
        <v/>
      </c>
      <c r="F259" s="415" t="str">
        <f>IFERROR(INDEX($BB$7:$BB$506,MATCH(ROWS($AT$7:AT259),$AT$7:$AT$506,0)),"")</f>
        <v/>
      </c>
      <c r="G259" s="416" t="str">
        <f>IFERROR(INDEX($BC$7:$BC$506,MATCH(ROWS($AT$7:AT259),$AT$7:$AT$506,0)),"")</f>
        <v/>
      </c>
      <c r="H259" s="416" t="str">
        <f>IFERROR(INDEX($BD$7:$BD$506,MATCH(ROWS($AT$7:AT259),$AT$7:$AT$506,0)),"")</f>
        <v/>
      </c>
      <c r="I259" s="276"/>
      <c r="J259" s="277"/>
      <c r="K259" s="420" t="str">
        <f>IFERROR(INDEX($BE$7:$BE$506,MATCH(ROWS($AT$7:AT259),$AT$7:$AT$506,0)),"")</f>
        <v/>
      </c>
      <c r="L259" s="136"/>
      <c r="AT259">
        <f t="shared" si="12"/>
        <v>253</v>
      </c>
      <c r="AU259">
        <f>COUNTIF($AZ$7:AZ259,AZ259)</f>
        <v>253</v>
      </c>
      <c r="AV259">
        <f t="shared" si="13"/>
        <v>0</v>
      </c>
      <c r="AW259">
        <f>IF(Nut_StatusTool!A259="","",Nut_StatusTool!A259)</f>
        <v>253</v>
      </c>
      <c r="AX259" t="str">
        <f>IF(Nut_StatusTool!B259="","",Nut_StatusTool!B259)</f>
        <v/>
      </c>
      <c r="AY259" t="str">
        <f>IF(Nut_StatusTool!C259="","",Nut_StatusTool!C259)</f>
        <v/>
      </c>
      <c r="AZ259">
        <f>Nut_StatusTool!D259</f>
        <v>0</v>
      </c>
      <c r="BA259" t="str">
        <f>IF(Nut_StatusTool!E259="","",Nut_StatusTool!E259)</f>
        <v/>
      </c>
      <c r="BB259" t="str">
        <f>IF(Nut_StatusTool!F259="","",Nut_StatusTool!F259)</f>
        <v/>
      </c>
      <c r="BC259" t="str">
        <f>IF(Nut_StatusTool!G259="","",Nut_StatusTool!G259)</f>
        <v/>
      </c>
      <c r="BD259" s="430" t="str">
        <f t="shared" si="14"/>
        <v/>
      </c>
      <c r="BE259" t="str">
        <f t="shared" si="15"/>
        <v/>
      </c>
      <c r="BF259" t="str">
        <f>IF(Nut_StatusTool!I259="","",Nut_StatusTool!I259)</f>
        <v/>
      </c>
      <c r="BG259" t="str">
        <f>IF(Nut_StatusTool!J259="","",Nut_StatusTool!J259)</f>
        <v/>
      </c>
    </row>
    <row r="260" spans="1:59">
      <c r="A260" s="411">
        <f>IFERROR(INDEX($AW$7:$AW$506,MATCH(ROWS($AT$7:AT260),$AT$7:$AT$506,0)),"")</f>
        <v>254</v>
      </c>
      <c r="B260" s="412" t="str">
        <f>IFERROR(INDEX($AX$7:$AX$506,MATCH(ROWS($AT$7:AT260),$AT$7:$AT$506,0)),"")</f>
        <v/>
      </c>
      <c r="C260" s="412" t="str">
        <f>IFERROR(INDEX($AY$7:$AY$506,MATCH(ROWS($AT$7:AT260),$AT$7:$AT$506,0)),"")</f>
        <v/>
      </c>
      <c r="D260" s="413">
        <f>IFERROR(INDEX($AZ$7:$AZ$506,MATCH(ROWS($AT$7:AT260),$AT$7:$AT$506,0)),"")</f>
        <v>0</v>
      </c>
      <c r="E260" s="414" t="str">
        <f>IFERROR(INDEX($BA$7:$BA$506,MATCH(ROWS($AT$7:AT260),$AT$7:$AT$506,0)),"")</f>
        <v/>
      </c>
      <c r="F260" s="415" t="str">
        <f>IFERROR(INDEX($BB$7:$BB$506,MATCH(ROWS($AT$7:AT260),$AT$7:$AT$506,0)),"")</f>
        <v/>
      </c>
      <c r="G260" s="416" t="str">
        <f>IFERROR(INDEX($BC$7:$BC$506,MATCH(ROWS($AT$7:AT260),$AT$7:$AT$506,0)),"")</f>
        <v/>
      </c>
      <c r="H260" s="416" t="str">
        <f>IFERROR(INDEX($BD$7:$BD$506,MATCH(ROWS($AT$7:AT260),$AT$7:$AT$506,0)),"")</f>
        <v/>
      </c>
      <c r="I260" s="276"/>
      <c r="J260" s="277"/>
      <c r="K260" s="420" t="str">
        <f>IFERROR(INDEX($BE$7:$BE$506,MATCH(ROWS($AT$7:AT260),$AT$7:$AT$506,0)),"")</f>
        <v/>
      </c>
      <c r="L260" s="136"/>
      <c r="AT260">
        <f t="shared" si="12"/>
        <v>254</v>
      </c>
      <c r="AU260">
        <f>COUNTIF($AZ$7:AZ260,AZ260)</f>
        <v>254</v>
      </c>
      <c r="AV260">
        <f t="shared" si="13"/>
        <v>0</v>
      </c>
      <c r="AW260">
        <f>IF(Nut_StatusTool!A260="","",Nut_StatusTool!A260)</f>
        <v>254</v>
      </c>
      <c r="AX260" t="str">
        <f>IF(Nut_StatusTool!B260="","",Nut_StatusTool!B260)</f>
        <v/>
      </c>
      <c r="AY260" t="str">
        <f>IF(Nut_StatusTool!C260="","",Nut_StatusTool!C260)</f>
        <v/>
      </c>
      <c r="AZ260">
        <f>Nut_StatusTool!D260</f>
        <v>0</v>
      </c>
      <c r="BA260" t="str">
        <f>IF(Nut_StatusTool!E260="","",Nut_StatusTool!E260)</f>
        <v/>
      </c>
      <c r="BB260" t="str">
        <f>IF(Nut_StatusTool!F260="","",Nut_StatusTool!F260)</f>
        <v/>
      </c>
      <c r="BC260" t="str">
        <f>IF(Nut_StatusTool!G260="","",Nut_StatusTool!G260)</f>
        <v/>
      </c>
      <c r="BD260" s="430" t="str">
        <f t="shared" si="14"/>
        <v/>
      </c>
      <c r="BE260" t="str">
        <f t="shared" si="15"/>
        <v/>
      </c>
      <c r="BF260" t="str">
        <f>IF(Nut_StatusTool!I260="","",Nut_StatusTool!I260)</f>
        <v/>
      </c>
      <c r="BG260" t="str">
        <f>IF(Nut_StatusTool!J260="","",Nut_StatusTool!J260)</f>
        <v/>
      </c>
    </row>
    <row r="261" spans="1:59">
      <c r="A261" s="411">
        <f>IFERROR(INDEX($AW$7:$AW$506,MATCH(ROWS($AT$7:AT261),$AT$7:$AT$506,0)),"")</f>
        <v>255</v>
      </c>
      <c r="B261" s="412" t="str">
        <f>IFERROR(INDEX($AX$7:$AX$506,MATCH(ROWS($AT$7:AT261),$AT$7:$AT$506,0)),"")</f>
        <v/>
      </c>
      <c r="C261" s="412" t="str">
        <f>IFERROR(INDEX($AY$7:$AY$506,MATCH(ROWS($AT$7:AT261),$AT$7:$AT$506,0)),"")</f>
        <v/>
      </c>
      <c r="D261" s="413">
        <f>IFERROR(INDEX($AZ$7:$AZ$506,MATCH(ROWS($AT$7:AT261),$AT$7:$AT$506,0)),"")</f>
        <v>0</v>
      </c>
      <c r="E261" s="414" t="str">
        <f>IFERROR(INDEX($BA$7:$BA$506,MATCH(ROWS($AT$7:AT261),$AT$7:$AT$506,0)),"")</f>
        <v/>
      </c>
      <c r="F261" s="415" t="str">
        <f>IFERROR(INDEX($BB$7:$BB$506,MATCH(ROWS($AT$7:AT261),$AT$7:$AT$506,0)),"")</f>
        <v/>
      </c>
      <c r="G261" s="416" t="str">
        <f>IFERROR(INDEX($BC$7:$BC$506,MATCH(ROWS($AT$7:AT261),$AT$7:$AT$506,0)),"")</f>
        <v/>
      </c>
      <c r="H261" s="416" t="str">
        <f>IFERROR(INDEX($BD$7:$BD$506,MATCH(ROWS($AT$7:AT261),$AT$7:$AT$506,0)),"")</f>
        <v/>
      </c>
      <c r="I261" s="276"/>
      <c r="J261" s="277"/>
      <c r="K261" s="420" t="str">
        <f>IFERROR(INDEX($BE$7:$BE$506,MATCH(ROWS($AT$7:AT261),$AT$7:$AT$506,0)),"")</f>
        <v/>
      </c>
      <c r="L261" s="136"/>
      <c r="AT261">
        <f t="shared" si="12"/>
        <v>255</v>
      </c>
      <c r="AU261">
        <f>COUNTIF($AZ$7:AZ261,AZ261)</f>
        <v>255</v>
      </c>
      <c r="AV261">
        <f t="shared" si="13"/>
        <v>0</v>
      </c>
      <c r="AW261">
        <f>IF(Nut_StatusTool!A261="","",Nut_StatusTool!A261)</f>
        <v>255</v>
      </c>
      <c r="AX261" t="str">
        <f>IF(Nut_StatusTool!B261="","",Nut_StatusTool!B261)</f>
        <v/>
      </c>
      <c r="AY261" t="str">
        <f>IF(Nut_StatusTool!C261="","",Nut_StatusTool!C261)</f>
        <v/>
      </c>
      <c r="AZ261">
        <f>Nut_StatusTool!D261</f>
        <v>0</v>
      </c>
      <c r="BA261" t="str">
        <f>IF(Nut_StatusTool!E261="","",Nut_StatusTool!E261)</f>
        <v/>
      </c>
      <c r="BB261" t="str">
        <f>IF(Nut_StatusTool!F261="","",Nut_StatusTool!F261)</f>
        <v/>
      </c>
      <c r="BC261" t="str">
        <f>IF(Nut_StatusTool!G261="","",Nut_StatusTool!G261)</f>
        <v/>
      </c>
      <c r="BD261" s="430" t="str">
        <f t="shared" si="14"/>
        <v/>
      </c>
      <c r="BE261" t="str">
        <f t="shared" si="15"/>
        <v/>
      </c>
      <c r="BF261" t="str">
        <f>IF(Nut_StatusTool!I261="","",Nut_StatusTool!I261)</f>
        <v/>
      </c>
      <c r="BG261" t="str">
        <f>IF(Nut_StatusTool!J261="","",Nut_StatusTool!J261)</f>
        <v/>
      </c>
    </row>
    <row r="262" spans="1:59">
      <c r="A262" s="411">
        <f>IFERROR(INDEX($AW$7:$AW$506,MATCH(ROWS($AT$7:AT262),$AT$7:$AT$506,0)),"")</f>
        <v>256</v>
      </c>
      <c r="B262" s="412" t="str">
        <f>IFERROR(INDEX($AX$7:$AX$506,MATCH(ROWS($AT$7:AT262),$AT$7:$AT$506,0)),"")</f>
        <v/>
      </c>
      <c r="C262" s="412" t="str">
        <f>IFERROR(INDEX($AY$7:$AY$506,MATCH(ROWS($AT$7:AT262),$AT$7:$AT$506,0)),"")</f>
        <v/>
      </c>
      <c r="D262" s="413">
        <f>IFERROR(INDEX($AZ$7:$AZ$506,MATCH(ROWS($AT$7:AT262),$AT$7:$AT$506,0)),"")</f>
        <v>0</v>
      </c>
      <c r="E262" s="414" t="str">
        <f>IFERROR(INDEX($BA$7:$BA$506,MATCH(ROWS($AT$7:AT262),$AT$7:$AT$506,0)),"")</f>
        <v/>
      </c>
      <c r="F262" s="415" t="str">
        <f>IFERROR(INDEX($BB$7:$BB$506,MATCH(ROWS($AT$7:AT262),$AT$7:$AT$506,0)),"")</f>
        <v/>
      </c>
      <c r="G262" s="416" t="str">
        <f>IFERROR(INDEX($BC$7:$BC$506,MATCH(ROWS($AT$7:AT262),$AT$7:$AT$506,0)),"")</f>
        <v/>
      </c>
      <c r="H262" s="416" t="str">
        <f>IFERROR(INDEX($BD$7:$BD$506,MATCH(ROWS($AT$7:AT262),$AT$7:$AT$506,0)),"")</f>
        <v/>
      </c>
      <c r="I262" s="276"/>
      <c r="J262" s="277"/>
      <c r="K262" s="420" t="str">
        <f>IFERROR(INDEX($BE$7:$BE$506,MATCH(ROWS($AT$7:AT262),$AT$7:$AT$506,0)),"")</f>
        <v/>
      </c>
      <c r="L262" s="136"/>
      <c r="AT262">
        <f t="shared" si="12"/>
        <v>256</v>
      </c>
      <c r="AU262">
        <f>COUNTIF($AZ$7:AZ262,AZ262)</f>
        <v>256</v>
      </c>
      <c r="AV262">
        <f t="shared" si="13"/>
        <v>0</v>
      </c>
      <c r="AW262">
        <f>IF(Nut_StatusTool!A262="","",Nut_StatusTool!A262)</f>
        <v>256</v>
      </c>
      <c r="AX262" t="str">
        <f>IF(Nut_StatusTool!B262="","",Nut_StatusTool!B262)</f>
        <v/>
      </c>
      <c r="AY262" t="str">
        <f>IF(Nut_StatusTool!C262="","",Nut_StatusTool!C262)</f>
        <v/>
      </c>
      <c r="AZ262">
        <f>Nut_StatusTool!D262</f>
        <v>0</v>
      </c>
      <c r="BA262" t="str">
        <f>IF(Nut_StatusTool!E262="","",Nut_StatusTool!E262)</f>
        <v/>
      </c>
      <c r="BB262" t="str">
        <f>IF(Nut_StatusTool!F262="","",Nut_StatusTool!F262)</f>
        <v/>
      </c>
      <c r="BC262" t="str">
        <f>IF(Nut_StatusTool!G262="","",Nut_StatusTool!G262)</f>
        <v/>
      </c>
      <c r="BD262" s="430" t="str">
        <f t="shared" si="14"/>
        <v/>
      </c>
      <c r="BE262" t="str">
        <f t="shared" si="15"/>
        <v/>
      </c>
      <c r="BF262" t="str">
        <f>IF(Nut_StatusTool!I262="","",Nut_StatusTool!I262)</f>
        <v/>
      </c>
      <c r="BG262" t="str">
        <f>IF(Nut_StatusTool!J262="","",Nut_StatusTool!J262)</f>
        <v/>
      </c>
    </row>
    <row r="263" spans="1:59">
      <c r="A263" s="411">
        <f>IFERROR(INDEX($AW$7:$AW$506,MATCH(ROWS($AT$7:AT263),$AT$7:$AT$506,0)),"")</f>
        <v>257</v>
      </c>
      <c r="B263" s="412" t="str">
        <f>IFERROR(INDEX($AX$7:$AX$506,MATCH(ROWS($AT$7:AT263),$AT$7:$AT$506,0)),"")</f>
        <v/>
      </c>
      <c r="C263" s="412" t="str">
        <f>IFERROR(INDEX($AY$7:$AY$506,MATCH(ROWS($AT$7:AT263),$AT$7:$AT$506,0)),"")</f>
        <v/>
      </c>
      <c r="D263" s="413">
        <f>IFERROR(INDEX($AZ$7:$AZ$506,MATCH(ROWS($AT$7:AT263),$AT$7:$AT$506,0)),"")</f>
        <v>0</v>
      </c>
      <c r="E263" s="414" t="str">
        <f>IFERROR(INDEX($BA$7:$BA$506,MATCH(ROWS($AT$7:AT263),$AT$7:$AT$506,0)),"")</f>
        <v/>
      </c>
      <c r="F263" s="415" t="str">
        <f>IFERROR(INDEX($BB$7:$BB$506,MATCH(ROWS($AT$7:AT263),$AT$7:$AT$506,0)),"")</f>
        <v/>
      </c>
      <c r="G263" s="416" t="str">
        <f>IFERROR(INDEX($BC$7:$BC$506,MATCH(ROWS($AT$7:AT263),$AT$7:$AT$506,0)),"")</f>
        <v/>
      </c>
      <c r="H263" s="416" t="str">
        <f>IFERROR(INDEX($BD$7:$BD$506,MATCH(ROWS($AT$7:AT263),$AT$7:$AT$506,0)),"")</f>
        <v/>
      </c>
      <c r="I263" s="276"/>
      <c r="J263" s="277"/>
      <c r="K263" s="420" t="str">
        <f>IFERROR(INDEX($BE$7:$BE$506,MATCH(ROWS($AT$7:AT263),$AT$7:$AT$506,0)),"")</f>
        <v/>
      </c>
      <c r="L263" s="136"/>
      <c r="AT263">
        <f t="shared" ref="AT263:AT326" si="16">AU263+AV263</f>
        <v>257</v>
      </c>
      <c r="AU263">
        <f>COUNTIF($AZ$7:AZ263,AZ263)</f>
        <v>257</v>
      </c>
      <c r="AV263">
        <f t="shared" si="13"/>
        <v>0</v>
      </c>
      <c r="AW263">
        <f>IF(Nut_StatusTool!A263="","",Nut_StatusTool!A263)</f>
        <v>257</v>
      </c>
      <c r="AX263" t="str">
        <f>IF(Nut_StatusTool!B263="","",Nut_StatusTool!B263)</f>
        <v/>
      </c>
      <c r="AY263" t="str">
        <f>IF(Nut_StatusTool!C263="","",Nut_StatusTool!C263)</f>
        <v/>
      </c>
      <c r="AZ263">
        <f>Nut_StatusTool!D263</f>
        <v>0</v>
      </c>
      <c r="BA263" t="str">
        <f>IF(Nut_StatusTool!E263="","",Nut_StatusTool!E263)</f>
        <v/>
      </c>
      <c r="BB263" t="str">
        <f>IF(Nut_StatusTool!F263="","",Nut_StatusTool!F263)</f>
        <v/>
      </c>
      <c r="BC263" t="str">
        <f>IF(Nut_StatusTool!G263="","",Nut_StatusTool!G263)</f>
        <v/>
      </c>
      <c r="BD263" s="430" t="str">
        <f t="shared" si="14"/>
        <v/>
      </c>
      <c r="BE263" t="str">
        <f t="shared" si="15"/>
        <v/>
      </c>
      <c r="BF263" t="str">
        <f>IF(Nut_StatusTool!I263="","",Nut_StatusTool!I263)</f>
        <v/>
      </c>
      <c r="BG263" t="str">
        <f>IF(Nut_StatusTool!J263="","",Nut_StatusTool!J263)</f>
        <v/>
      </c>
    </row>
    <row r="264" spans="1:59">
      <c r="A264" s="411">
        <f>IFERROR(INDEX($AW$7:$AW$506,MATCH(ROWS($AT$7:AT264),$AT$7:$AT$506,0)),"")</f>
        <v>258</v>
      </c>
      <c r="B264" s="412" t="str">
        <f>IFERROR(INDEX($AX$7:$AX$506,MATCH(ROWS($AT$7:AT264),$AT$7:$AT$506,0)),"")</f>
        <v/>
      </c>
      <c r="C264" s="412" t="str">
        <f>IFERROR(INDEX($AY$7:$AY$506,MATCH(ROWS($AT$7:AT264),$AT$7:$AT$506,0)),"")</f>
        <v/>
      </c>
      <c r="D264" s="413">
        <f>IFERROR(INDEX($AZ$7:$AZ$506,MATCH(ROWS($AT$7:AT264),$AT$7:$AT$506,0)),"")</f>
        <v>0</v>
      </c>
      <c r="E264" s="414" t="str">
        <f>IFERROR(INDEX($BA$7:$BA$506,MATCH(ROWS($AT$7:AT264),$AT$7:$AT$506,0)),"")</f>
        <v/>
      </c>
      <c r="F264" s="415" t="str">
        <f>IFERROR(INDEX($BB$7:$BB$506,MATCH(ROWS($AT$7:AT264),$AT$7:$AT$506,0)),"")</f>
        <v/>
      </c>
      <c r="G264" s="416" t="str">
        <f>IFERROR(INDEX($BC$7:$BC$506,MATCH(ROWS($AT$7:AT264),$AT$7:$AT$506,0)),"")</f>
        <v/>
      </c>
      <c r="H264" s="416" t="str">
        <f>IFERROR(INDEX($BD$7:$BD$506,MATCH(ROWS($AT$7:AT264),$AT$7:$AT$506,0)),"")</f>
        <v/>
      </c>
      <c r="I264" s="276"/>
      <c r="J264" s="277"/>
      <c r="K264" s="420" t="str">
        <f>IFERROR(INDEX($BE$7:$BE$506,MATCH(ROWS($AT$7:AT264),$AT$7:$AT$506,0)),"")</f>
        <v/>
      </c>
      <c r="L264" s="136"/>
      <c r="AT264">
        <f t="shared" si="16"/>
        <v>258</v>
      </c>
      <c r="AU264">
        <f>COUNTIF($AZ$7:AZ264,AZ264)</f>
        <v>258</v>
      </c>
      <c r="AV264">
        <f t="shared" ref="AV264:AV327" si="17">COUNTIF($AZ$7:$AZ$506,"&lt;"&amp;$AZ264)</f>
        <v>0</v>
      </c>
      <c r="AW264">
        <f>IF(Nut_StatusTool!A264="","",Nut_StatusTool!A264)</f>
        <v>258</v>
      </c>
      <c r="AX264" t="str">
        <f>IF(Nut_StatusTool!B264="","",Nut_StatusTool!B264)</f>
        <v/>
      </c>
      <c r="AY264" t="str">
        <f>IF(Nut_StatusTool!C264="","",Nut_StatusTool!C264)</f>
        <v/>
      </c>
      <c r="AZ264">
        <f>Nut_StatusTool!D264</f>
        <v>0</v>
      </c>
      <c r="BA264" t="str">
        <f>IF(Nut_StatusTool!E264="","",Nut_StatusTool!E264)</f>
        <v/>
      </c>
      <c r="BB264" t="str">
        <f>IF(Nut_StatusTool!F264="","",Nut_StatusTool!F264)</f>
        <v/>
      </c>
      <c r="BC264" t="str">
        <f>IF(Nut_StatusTool!G264="","",Nut_StatusTool!G264)</f>
        <v/>
      </c>
      <c r="BD264" s="430" t="str">
        <f t="shared" ref="BD264:BD327" si="18">IF(OR(AZ264=0,$J$2=""),"",$J$2)</f>
        <v/>
      </c>
      <c r="BE264" t="str">
        <f t="shared" ref="BE264:BE327" si="19">IF(AND(AZ264=0,BC264=""),"",IF(AND(AZ264&gt;0,BC264=""),"No Birthdate",DATEDIF(BC264,BD264,"m")))</f>
        <v/>
      </c>
      <c r="BF264" t="str">
        <f>IF(Nut_StatusTool!I264="","",Nut_StatusTool!I264)</f>
        <v/>
      </c>
      <c r="BG264" t="str">
        <f>IF(Nut_StatusTool!J264="","",Nut_StatusTool!J264)</f>
        <v/>
      </c>
    </row>
    <row r="265" spans="1:59">
      <c r="A265" s="411">
        <f>IFERROR(INDEX($AW$7:$AW$506,MATCH(ROWS($AT$7:AT265),$AT$7:$AT$506,0)),"")</f>
        <v>259</v>
      </c>
      <c r="B265" s="412" t="str">
        <f>IFERROR(INDEX($AX$7:$AX$506,MATCH(ROWS($AT$7:AT265),$AT$7:$AT$506,0)),"")</f>
        <v/>
      </c>
      <c r="C265" s="412" t="str">
        <f>IFERROR(INDEX($AY$7:$AY$506,MATCH(ROWS($AT$7:AT265),$AT$7:$AT$506,0)),"")</f>
        <v/>
      </c>
      <c r="D265" s="413">
        <f>IFERROR(INDEX($AZ$7:$AZ$506,MATCH(ROWS($AT$7:AT265),$AT$7:$AT$506,0)),"")</f>
        <v>0</v>
      </c>
      <c r="E265" s="414" t="str">
        <f>IFERROR(INDEX($BA$7:$BA$506,MATCH(ROWS($AT$7:AT265),$AT$7:$AT$506,0)),"")</f>
        <v/>
      </c>
      <c r="F265" s="415" t="str">
        <f>IFERROR(INDEX($BB$7:$BB$506,MATCH(ROWS($AT$7:AT265),$AT$7:$AT$506,0)),"")</f>
        <v/>
      </c>
      <c r="G265" s="416" t="str">
        <f>IFERROR(INDEX($BC$7:$BC$506,MATCH(ROWS($AT$7:AT265),$AT$7:$AT$506,0)),"")</f>
        <v/>
      </c>
      <c r="H265" s="416" t="str">
        <f>IFERROR(INDEX($BD$7:$BD$506,MATCH(ROWS($AT$7:AT265),$AT$7:$AT$506,0)),"")</f>
        <v/>
      </c>
      <c r="I265" s="276"/>
      <c r="J265" s="277"/>
      <c r="K265" s="420" t="str">
        <f>IFERROR(INDEX($BE$7:$BE$506,MATCH(ROWS($AT$7:AT265),$AT$7:$AT$506,0)),"")</f>
        <v/>
      </c>
      <c r="L265" s="136"/>
      <c r="AT265">
        <f t="shared" si="16"/>
        <v>259</v>
      </c>
      <c r="AU265">
        <f>COUNTIF($AZ$7:AZ265,AZ265)</f>
        <v>259</v>
      </c>
      <c r="AV265">
        <f t="shared" si="17"/>
        <v>0</v>
      </c>
      <c r="AW265">
        <f>IF(Nut_StatusTool!A265="","",Nut_StatusTool!A265)</f>
        <v>259</v>
      </c>
      <c r="AX265" t="str">
        <f>IF(Nut_StatusTool!B265="","",Nut_StatusTool!B265)</f>
        <v/>
      </c>
      <c r="AY265" t="str">
        <f>IF(Nut_StatusTool!C265="","",Nut_StatusTool!C265)</f>
        <v/>
      </c>
      <c r="AZ265">
        <f>Nut_StatusTool!D265</f>
        <v>0</v>
      </c>
      <c r="BA265" t="str">
        <f>IF(Nut_StatusTool!E265="","",Nut_StatusTool!E265)</f>
        <v/>
      </c>
      <c r="BB265" t="str">
        <f>IF(Nut_StatusTool!F265="","",Nut_StatusTool!F265)</f>
        <v/>
      </c>
      <c r="BC265" t="str">
        <f>IF(Nut_StatusTool!G265="","",Nut_StatusTool!G265)</f>
        <v/>
      </c>
      <c r="BD265" s="430" t="str">
        <f t="shared" si="18"/>
        <v/>
      </c>
      <c r="BE265" t="str">
        <f t="shared" si="19"/>
        <v/>
      </c>
      <c r="BF265" t="str">
        <f>IF(Nut_StatusTool!I265="","",Nut_StatusTool!I265)</f>
        <v/>
      </c>
      <c r="BG265" t="str">
        <f>IF(Nut_StatusTool!J265="","",Nut_StatusTool!J265)</f>
        <v/>
      </c>
    </row>
    <row r="266" spans="1:59">
      <c r="A266" s="411">
        <f>IFERROR(INDEX($AW$7:$AW$506,MATCH(ROWS($AT$7:AT266),$AT$7:$AT$506,0)),"")</f>
        <v>260</v>
      </c>
      <c r="B266" s="412" t="str">
        <f>IFERROR(INDEX($AX$7:$AX$506,MATCH(ROWS($AT$7:AT266),$AT$7:$AT$506,0)),"")</f>
        <v/>
      </c>
      <c r="C266" s="412" t="str">
        <f>IFERROR(INDEX($AY$7:$AY$506,MATCH(ROWS($AT$7:AT266),$AT$7:$AT$506,0)),"")</f>
        <v/>
      </c>
      <c r="D266" s="413">
        <f>IFERROR(INDEX($AZ$7:$AZ$506,MATCH(ROWS($AT$7:AT266),$AT$7:$AT$506,0)),"")</f>
        <v>0</v>
      </c>
      <c r="E266" s="414" t="str">
        <f>IFERROR(INDEX($BA$7:$BA$506,MATCH(ROWS($AT$7:AT266),$AT$7:$AT$506,0)),"")</f>
        <v/>
      </c>
      <c r="F266" s="415" t="str">
        <f>IFERROR(INDEX($BB$7:$BB$506,MATCH(ROWS($AT$7:AT266),$AT$7:$AT$506,0)),"")</f>
        <v/>
      </c>
      <c r="G266" s="416" t="str">
        <f>IFERROR(INDEX($BC$7:$BC$506,MATCH(ROWS($AT$7:AT266),$AT$7:$AT$506,0)),"")</f>
        <v/>
      </c>
      <c r="H266" s="416" t="str">
        <f>IFERROR(INDEX($BD$7:$BD$506,MATCH(ROWS($AT$7:AT266),$AT$7:$AT$506,0)),"")</f>
        <v/>
      </c>
      <c r="I266" s="276"/>
      <c r="J266" s="277"/>
      <c r="K266" s="420" t="str">
        <f>IFERROR(INDEX($BE$7:$BE$506,MATCH(ROWS($AT$7:AT266),$AT$7:$AT$506,0)),"")</f>
        <v/>
      </c>
      <c r="L266" s="136"/>
      <c r="AT266">
        <f t="shared" si="16"/>
        <v>260</v>
      </c>
      <c r="AU266">
        <f>COUNTIF($AZ$7:AZ266,AZ266)</f>
        <v>260</v>
      </c>
      <c r="AV266">
        <f t="shared" si="17"/>
        <v>0</v>
      </c>
      <c r="AW266">
        <f>IF(Nut_StatusTool!A266="","",Nut_StatusTool!A266)</f>
        <v>260</v>
      </c>
      <c r="AX266" t="str">
        <f>IF(Nut_StatusTool!B266="","",Nut_StatusTool!B266)</f>
        <v/>
      </c>
      <c r="AY266" t="str">
        <f>IF(Nut_StatusTool!C266="","",Nut_StatusTool!C266)</f>
        <v/>
      </c>
      <c r="AZ266">
        <f>Nut_StatusTool!D266</f>
        <v>0</v>
      </c>
      <c r="BA266" t="str">
        <f>IF(Nut_StatusTool!E266="","",Nut_StatusTool!E266)</f>
        <v/>
      </c>
      <c r="BB266" t="str">
        <f>IF(Nut_StatusTool!F266="","",Nut_StatusTool!F266)</f>
        <v/>
      </c>
      <c r="BC266" t="str">
        <f>IF(Nut_StatusTool!G266="","",Nut_StatusTool!G266)</f>
        <v/>
      </c>
      <c r="BD266" s="430" t="str">
        <f t="shared" si="18"/>
        <v/>
      </c>
      <c r="BE266" t="str">
        <f t="shared" si="19"/>
        <v/>
      </c>
      <c r="BF266" t="str">
        <f>IF(Nut_StatusTool!I266="","",Nut_StatusTool!I266)</f>
        <v/>
      </c>
      <c r="BG266" t="str">
        <f>IF(Nut_StatusTool!J266="","",Nut_StatusTool!J266)</f>
        <v/>
      </c>
    </row>
    <row r="267" spans="1:59">
      <c r="A267" s="411">
        <f>IFERROR(INDEX($AW$7:$AW$506,MATCH(ROWS($AT$7:AT267),$AT$7:$AT$506,0)),"")</f>
        <v>261</v>
      </c>
      <c r="B267" s="412" t="str">
        <f>IFERROR(INDEX($AX$7:$AX$506,MATCH(ROWS($AT$7:AT267),$AT$7:$AT$506,0)),"")</f>
        <v/>
      </c>
      <c r="C267" s="412" t="str">
        <f>IFERROR(INDEX($AY$7:$AY$506,MATCH(ROWS($AT$7:AT267),$AT$7:$AT$506,0)),"")</f>
        <v/>
      </c>
      <c r="D267" s="413">
        <f>IFERROR(INDEX($AZ$7:$AZ$506,MATCH(ROWS($AT$7:AT267),$AT$7:$AT$506,0)),"")</f>
        <v>0</v>
      </c>
      <c r="E267" s="414" t="str">
        <f>IFERROR(INDEX($BA$7:$BA$506,MATCH(ROWS($AT$7:AT267),$AT$7:$AT$506,0)),"")</f>
        <v/>
      </c>
      <c r="F267" s="415" t="str">
        <f>IFERROR(INDEX($BB$7:$BB$506,MATCH(ROWS($AT$7:AT267),$AT$7:$AT$506,0)),"")</f>
        <v/>
      </c>
      <c r="G267" s="416" t="str">
        <f>IFERROR(INDEX($BC$7:$BC$506,MATCH(ROWS($AT$7:AT267),$AT$7:$AT$506,0)),"")</f>
        <v/>
      </c>
      <c r="H267" s="416" t="str">
        <f>IFERROR(INDEX($BD$7:$BD$506,MATCH(ROWS($AT$7:AT267),$AT$7:$AT$506,0)),"")</f>
        <v/>
      </c>
      <c r="I267" s="276"/>
      <c r="J267" s="277"/>
      <c r="K267" s="420" t="str">
        <f>IFERROR(INDEX($BE$7:$BE$506,MATCH(ROWS($AT$7:AT267),$AT$7:$AT$506,0)),"")</f>
        <v/>
      </c>
      <c r="L267" s="136"/>
      <c r="AT267">
        <f t="shared" si="16"/>
        <v>261</v>
      </c>
      <c r="AU267">
        <f>COUNTIF($AZ$7:AZ267,AZ267)</f>
        <v>261</v>
      </c>
      <c r="AV267">
        <f t="shared" si="17"/>
        <v>0</v>
      </c>
      <c r="AW267">
        <f>IF(Nut_StatusTool!A267="","",Nut_StatusTool!A267)</f>
        <v>261</v>
      </c>
      <c r="AX267" t="str">
        <f>IF(Nut_StatusTool!B267="","",Nut_StatusTool!B267)</f>
        <v/>
      </c>
      <c r="AY267" t="str">
        <f>IF(Nut_StatusTool!C267="","",Nut_StatusTool!C267)</f>
        <v/>
      </c>
      <c r="AZ267">
        <f>Nut_StatusTool!D267</f>
        <v>0</v>
      </c>
      <c r="BA267" t="str">
        <f>IF(Nut_StatusTool!E267="","",Nut_StatusTool!E267)</f>
        <v/>
      </c>
      <c r="BB267" t="str">
        <f>IF(Nut_StatusTool!F267="","",Nut_StatusTool!F267)</f>
        <v/>
      </c>
      <c r="BC267" t="str">
        <f>IF(Nut_StatusTool!G267="","",Nut_StatusTool!G267)</f>
        <v/>
      </c>
      <c r="BD267" s="430" t="str">
        <f t="shared" si="18"/>
        <v/>
      </c>
      <c r="BE267" t="str">
        <f t="shared" si="19"/>
        <v/>
      </c>
      <c r="BF267" t="str">
        <f>IF(Nut_StatusTool!I267="","",Nut_StatusTool!I267)</f>
        <v/>
      </c>
      <c r="BG267" t="str">
        <f>IF(Nut_StatusTool!J267="","",Nut_StatusTool!J267)</f>
        <v/>
      </c>
    </row>
    <row r="268" spans="1:59">
      <c r="A268" s="411">
        <f>IFERROR(INDEX($AW$7:$AW$506,MATCH(ROWS($AT$7:AT268),$AT$7:$AT$506,0)),"")</f>
        <v>262</v>
      </c>
      <c r="B268" s="412" t="str">
        <f>IFERROR(INDEX($AX$7:$AX$506,MATCH(ROWS($AT$7:AT268),$AT$7:$AT$506,0)),"")</f>
        <v/>
      </c>
      <c r="C268" s="412" t="str">
        <f>IFERROR(INDEX($AY$7:$AY$506,MATCH(ROWS($AT$7:AT268),$AT$7:$AT$506,0)),"")</f>
        <v/>
      </c>
      <c r="D268" s="413">
        <f>IFERROR(INDEX($AZ$7:$AZ$506,MATCH(ROWS($AT$7:AT268),$AT$7:$AT$506,0)),"")</f>
        <v>0</v>
      </c>
      <c r="E268" s="414" t="str">
        <f>IFERROR(INDEX($BA$7:$BA$506,MATCH(ROWS($AT$7:AT268),$AT$7:$AT$506,0)),"")</f>
        <v/>
      </c>
      <c r="F268" s="415" t="str">
        <f>IFERROR(INDEX($BB$7:$BB$506,MATCH(ROWS($AT$7:AT268),$AT$7:$AT$506,0)),"")</f>
        <v/>
      </c>
      <c r="G268" s="416" t="str">
        <f>IFERROR(INDEX($BC$7:$BC$506,MATCH(ROWS($AT$7:AT268),$AT$7:$AT$506,0)),"")</f>
        <v/>
      </c>
      <c r="H268" s="416" t="str">
        <f>IFERROR(INDEX($BD$7:$BD$506,MATCH(ROWS($AT$7:AT268),$AT$7:$AT$506,0)),"")</f>
        <v/>
      </c>
      <c r="I268" s="276"/>
      <c r="J268" s="277"/>
      <c r="K268" s="420" t="str">
        <f>IFERROR(INDEX($BE$7:$BE$506,MATCH(ROWS($AT$7:AT268),$AT$7:$AT$506,0)),"")</f>
        <v/>
      </c>
      <c r="L268" s="136"/>
      <c r="AT268">
        <f t="shared" si="16"/>
        <v>262</v>
      </c>
      <c r="AU268">
        <f>COUNTIF($AZ$7:AZ268,AZ268)</f>
        <v>262</v>
      </c>
      <c r="AV268">
        <f t="shared" si="17"/>
        <v>0</v>
      </c>
      <c r="AW268">
        <f>IF(Nut_StatusTool!A268="","",Nut_StatusTool!A268)</f>
        <v>262</v>
      </c>
      <c r="AX268" t="str">
        <f>IF(Nut_StatusTool!B268="","",Nut_StatusTool!B268)</f>
        <v/>
      </c>
      <c r="AY268" t="str">
        <f>IF(Nut_StatusTool!C268="","",Nut_StatusTool!C268)</f>
        <v/>
      </c>
      <c r="AZ268">
        <f>Nut_StatusTool!D268</f>
        <v>0</v>
      </c>
      <c r="BA268" t="str">
        <f>IF(Nut_StatusTool!E268="","",Nut_StatusTool!E268)</f>
        <v/>
      </c>
      <c r="BB268" t="str">
        <f>IF(Nut_StatusTool!F268="","",Nut_StatusTool!F268)</f>
        <v/>
      </c>
      <c r="BC268" t="str">
        <f>IF(Nut_StatusTool!G268="","",Nut_StatusTool!G268)</f>
        <v/>
      </c>
      <c r="BD268" s="430" t="str">
        <f t="shared" si="18"/>
        <v/>
      </c>
      <c r="BE268" t="str">
        <f t="shared" si="19"/>
        <v/>
      </c>
      <c r="BF268" t="str">
        <f>IF(Nut_StatusTool!I268="","",Nut_StatusTool!I268)</f>
        <v/>
      </c>
      <c r="BG268" t="str">
        <f>IF(Nut_StatusTool!J268="","",Nut_StatusTool!J268)</f>
        <v/>
      </c>
    </row>
    <row r="269" spans="1:59">
      <c r="A269" s="411">
        <f>IFERROR(INDEX($AW$7:$AW$506,MATCH(ROWS($AT$7:AT269),$AT$7:$AT$506,0)),"")</f>
        <v>263</v>
      </c>
      <c r="B269" s="412" t="str">
        <f>IFERROR(INDEX($AX$7:$AX$506,MATCH(ROWS($AT$7:AT269),$AT$7:$AT$506,0)),"")</f>
        <v/>
      </c>
      <c r="C269" s="412" t="str">
        <f>IFERROR(INDEX($AY$7:$AY$506,MATCH(ROWS($AT$7:AT269),$AT$7:$AT$506,0)),"")</f>
        <v/>
      </c>
      <c r="D269" s="413">
        <f>IFERROR(INDEX($AZ$7:$AZ$506,MATCH(ROWS($AT$7:AT269),$AT$7:$AT$506,0)),"")</f>
        <v>0</v>
      </c>
      <c r="E269" s="414" t="str">
        <f>IFERROR(INDEX($BA$7:$BA$506,MATCH(ROWS($AT$7:AT269),$AT$7:$AT$506,0)),"")</f>
        <v/>
      </c>
      <c r="F269" s="415" t="str">
        <f>IFERROR(INDEX($BB$7:$BB$506,MATCH(ROWS($AT$7:AT269),$AT$7:$AT$506,0)),"")</f>
        <v/>
      </c>
      <c r="G269" s="416" t="str">
        <f>IFERROR(INDEX($BC$7:$BC$506,MATCH(ROWS($AT$7:AT269),$AT$7:$AT$506,0)),"")</f>
        <v/>
      </c>
      <c r="H269" s="416" t="str">
        <f>IFERROR(INDEX($BD$7:$BD$506,MATCH(ROWS($AT$7:AT269),$AT$7:$AT$506,0)),"")</f>
        <v/>
      </c>
      <c r="I269" s="276"/>
      <c r="J269" s="277"/>
      <c r="K269" s="420" t="str">
        <f>IFERROR(INDEX($BE$7:$BE$506,MATCH(ROWS($AT$7:AT269),$AT$7:$AT$506,0)),"")</f>
        <v/>
      </c>
      <c r="L269" s="136"/>
      <c r="AT269">
        <f t="shared" si="16"/>
        <v>263</v>
      </c>
      <c r="AU269">
        <f>COUNTIF($AZ$7:AZ269,AZ269)</f>
        <v>263</v>
      </c>
      <c r="AV269">
        <f t="shared" si="17"/>
        <v>0</v>
      </c>
      <c r="AW269">
        <f>IF(Nut_StatusTool!A269="","",Nut_StatusTool!A269)</f>
        <v>263</v>
      </c>
      <c r="AX269" t="str">
        <f>IF(Nut_StatusTool!B269="","",Nut_StatusTool!B269)</f>
        <v/>
      </c>
      <c r="AY269" t="str">
        <f>IF(Nut_StatusTool!C269="","",Nut_StatusTool!C269)</f>
        <v/>
      </c>
      <c r="AZ269">
        <f>Nut_StatusTool!D269</f>
        <v>0</v>
      </c>
      <c r="BA269" t="str">
        <f>IF(Nut_StatusTool!E269="","",Nut_StatusTool!E269)</f>
        <v/>
      </c>
      <c r="BB269" t="str">
        <f>IF(Nut_StatusTool!F269="","",Nut_StatusTool!F269)</f>
        <v/>
      </c>
      <c r="BC269" t="str">
        <f>IF(Nut_StatusTool!G269="","",Nut_StatusTool!G269)</f>
        <v/>
      </c>
      <c r="BD269" s="430" t="str">
        <f t="shared" si="18"/>
        <v/>
      </c>
      <c r="BE269" t="str">
        <f t="shared" si="19"/>
        <v/>
      </c>
      <c r="BF269" t="str">
        <f>IF(Nut_StatusTool!I269="","",Nut_StatusTool!I269)</f>
        <v/>
      </c>
      <c r="BG269" t="str">
        <f>IF(Nut_StatusTool!J269="","",Nut_StatusTool!J269)</f>
        <v/>
      </c>
    </row>
    <row r="270" spans="1:59">
      <c r="A270" s="411">
        <f>IFERROR(INDEX($AW$7:$AW$506,MATCH(ROWS($AT$7:AT270),$AT$7:$AT$506,0)),"")</f>
        <v>264</v>
      </c>
      <c r="B270" s="412" t="str">
        <f>IFERROR(INDEX($AX$7:$AX$506,MATCH(ROWS($AT$7:AT270),$AT$7:$AT$506,0)),"")</f>
        <v/>
      </c>
      <c r="C270" s="412" t="str">
        <f>IFERROR(INDEX($AY$7:$AY$506,MATCH(ROWS($AT$7:AT270),$AT$7:$AT$506,0)),"")</f>
        <v/>
      </c>
      <c r="D270" s="413">
        <f>IFERROR(INDEX($AZ$7:$AZ$506,MATCH(ROWS($AT$7:AT270),$AT$7:$AT$506,0)),"")</f>
        <v>0</v>
      </c>
      <c r="E270" s="414" t="str">
        <f>IFERROR(INDEX($BA$7:$BA$506,MATCH(ROWS($AT$7:AT270),$AT$7:$AT$506,0)),"")</f>
        <v/>
      </c>
      <c r="F270" s="415" t="str">
        <f>IFERROR(INDEX($BB$7:$BB$506,MATCH(ROWS($AT$7:AT270),$AT$7:$AT$506,0)),"")</f>
        <v/>
      </c>
      <c r="G270" s="416" t="str">
        <f>IFERROR(INDEX($BC$7:$BC$506,MATCH(ROWS($AT$7:AT270),$AT$7:$AT$506,0)),"")</f>
        <v/>
      </c>
      <c r="H270" s="416" t="str">
        <f>IFERROR(INDEX($BD$7:$BD$506,MATCH(ROWS($AT$7:AT270),$AT$7:$AT$506,0)),"")</f>
        <v/>
      </c>
      <c r="I270" s="276"/>
      <c r="J270" s="277"/>
      <c r="K270" s="420" t="str">
        <f>IFERROR(INDEX($BE$7:$BE$506,MATCH(ROWS($AT$7:AT270),$AT$7:$AT$506,0)),"")</f>
        <v/>
      </c>
      <c r="L270" s="136"/>
      <c r="AT270">
        <f t="shared" si="16"/>
        <v>264</v>
      </c>
      <c r="AU270">
        <f>COUNTIF($AZ$7:AZ270,AZ270)</f>
        <v>264</v>
      </c>
      <c r="AV270">
        <f t="shared" si="17"/>
        <v>0</v>
      </c>
      <c r="AW270">
        <f>IF(Nut_StatusTool!A270="","",Nut_StatusTool!A270)</f>
        <v>264</v>
      </c>
      <c r="AX270" t="str">
        <f>IF(Nut_StatusTool!B270="","",Nut_StatusTool!B270)</f>
        <v/>
      </c>
      <c r="AY270" t="str">
        <f>IF(Nut_StatusTool!C270="","",Nut_StatusTool!C270)</f>
        <v/>
      </c>
      <c r="AZ270">
        <f>Nut_StatusTool!D270</f>
        <v>0</v>
      </c>
      <c r="BA270" t="str">
        <f>IF(Nut_StatusTool!E270="","",Nut_StatusTool!E270)</f>
        <v/>
      </c>
      <c r="BB270" t="str">
        <f>IF(Nut_StatusTool!F270="","",Nut_StatusTool!F270)</f>
        <v/>
      </c>
      <c r="BC270" t="str">
        <f>IF(Nut_StatusTool!G270="","",Nut_StatusTool!G270)</f>
        <v/>
      </c>
      <c r="BD270" s="430" t="str">
        <f t="shared" si="18"/>
        <v/>
      </c>
      <c r="BE270" t="str">
        <f t="shared" si="19"/>
        <v/>
      </c>
      <c r="BF270" t="str">
        <f>IF(Nut_StatusTool!I270="","",Nut_StatusTool!I270)</f>
        <v/>
      </c>
      <c r="BG270" t="str">
        <f>IF(Nut_StatusTool!J270="","",Nut_StatusTool!J270)</f>
        <v/>
      </c>
    </row>
    <row r="271" spans="1:59">
      <c r="A271" s="411">
        <f>IFERROR(INDEX($AW$7:$AW$506,MATCH(ROWS($AT$7:AT271),$AT$7:$AT$506,0)),"")</f>
        <v>265</v>
      </c>
      <c r="B271" s="412" t="str">
        <f>IFERROR(INDEX($AX$7:$AX$506,MATCH(ROWS($AT$7:AT271),$AT$7:$AT$506,0)),"")</f>
        <v/>
      </c>
      <c r="C271" s="412" t="str">
        <f>IFERROR(INDEX($AY$7:$AY$506,MATCH(ROWS($AT$7:AT271),$AT$7:$AT$506,0)),"")</f>
        <v/>
      </c>
      <c r="D271" s="413">
        <f>IFERROR(INDEX($AZ$7:$AZ$506,MATCH(ROWS($AT$7:AT271),$AT$7:$AT$506,0)),"")</f>
        <v>0</v>
      </c>
      <c r="E271" s="414" t="str">
        <f>IFERROR(INDEX($BA$7:$BA$506,MATCH(ROWS($AT$7:AT271),$AT$7:$AT$506,0)),"")</f>
        <v/>
      </c>
      <c r="F271" s="415" t="str">
        <f>IFERROR(INDEX($BB$7:$BB$506,MATCH(ROWS($AT$7:AT271),$AT$7:$AT$506,0)),"")</f>
        <v/>
      </c>
      <c r="G271" s="416" t="str">
        <f>IFERROR(INDEX($BC$7:$BC$506,MATCH(ROWS($AT$7:AT271),$AT$7:$AT$506,0)),"")</f>
        <v/>
      </c>
      <c r="H271" s="416" t="str">
        <f>IFERROR(INDEX($BD$7:$BD$506,MATCH(ROWS($AT$7:AT271),$AT$7:$AT$506,0)),"")</f>
        <v/>
      </c>
      <c r="I271" s="276"/>
      <c r="J271" s="277"/>
      <c r="K271" s="420" t="str">
        <f>IFERROR(INDEX($BE$7:$BE$506,MATCH(ROWS($AT$7:AT271),$AT$7:$AT$506,0)),"")</f>
        <v/>
      </c>
      <c r="L271" s="136"/>
      <c r="AT271">
        <f t="shared" si="16"/>
        <v>265</v>
      </c>
      <c r="AU271">
        <f>COUNTIF($AZ$7:AZ271,AZ271)</f>
        <v>265</v>
      </c>
      <c r="AV271">
        <f t="shared" si="17"/>
        <v>0</v>
      </c>
      <c r="AW271">
        <f>IF(Nut_StatusTool!A271="","",Nut_StatusTool!A271)</f>
        <v>265</v>
      </c>
      <c r="AX271" t="str">
        <f>IF(Nut_StatusTool!B271="","",Nut_StatusTool!B271)</f>
        <v/>
      </c>
      <c r="AY271" t="str">
        <f>IF(Nut_StatusTool!C271="","",Nut_StatusTool!C271)</f>
        <v/>
      </c>
      <c r="AZ271">
        <f>Nut_StatusTool!D271</f>
        <v>0</v>
      </c>
      <c r="BA271" t="str">
        <f>IF(Nut_StatusTool!E271="","",Nut_StatusTool!E271)</f>
        <v/>
      </c>
      <c r="BB271" t="str">
        <f>IF(Nut_StatusTool!F271="","",Nut_StatusTool!F271)</f>
        <v/>
      </c>
      <c r="BC271" t="str">
        <f>IF(Nut_StatusTool!G271="","",Nut_StatusTool!G271)</f>
        <v/>
      </c>
      <c r="BD271" s="430" t="str">
        <f t="shared" si="18"/>
        <v/>
      </c>
      <c r="BE271" t="str">
        <f t="shared" si="19"/>
        <v/>
      </c>
      <c r="BF271" t="str">
        <f>IF(Nut_StatusTool!I271="","",Nut_StatusTool!I271)</f>
        <v/>
      </c>
      <c r="BG271" t="str">
        <f>IF(Nut_StatusTool!J271="","",Nut_StatusTool!J271)</f>
        <v/>
      </c>
    </row>
    <row r="272" spans="1:59">
      <c r="A272" s="411">
        <f>IFERROR(INDEX($AW$7:$AW$506,MATCH(ROWS($AT$7:AT272),$AT$7:$AT$506,0)),"")</f>
        <v>266</v>
      </c>
      <c r="B272" s="412" t="str">
        <f>IFERROR(INDEX($AX$7:$AX$506,MATCH(ROWS($AT$7:AT272),$AT$7:$AT$506,0)),"")</f>
        <v/>
      </c>
      <c r="C272" s="412" t="str">
        <f>IFERROR(INDEX($AY$7:$AY$506,MATCH(ROWS($AT$7:AT272),$AT$7:$AT$506,0)),"")</f>
        <v/>
      </c>
      <c r="D272" s="413">
        <f>IFERROR(INDEX($AZ$7:$AZ$506,MATCH(ROWS($AT$7:AT272),$AT$7:$AT$506,0)),"")</f>
        <v>0</v>
      </c>
      <c r="E272" s="414" t="str">
        <f>IFERROR(INDEX($BA$7:$BA$506,MATCH(ROWS($AT$7:AT272),$AT$7:$AT$506,0)),"")</f>
        <v/>
      </c>
      <c r="F272" s="415" t="str">
        <f>IFERROR(INDEX($BB$7:$BB$506,MATCH(ROWS($AT$7:AT272),$AT$7:$AT$506,0)),"")</f>
        <v/>
      </c>
      <c r="G272" s="416" t="str">
        <f>IFERROR(INDEX($BC$7:$BC$506,MATCH(ROWS($AT$7:AT272),$AT$7:$AT$506,0)),"")</f>
        <v/>
      </c>
      <c r="H272" s="416" t="str">
        <f>IFERROR(INDEX($BD$7:$BD$506,MATCH(ROWS($AT$7:AT272),$AT$7:$AT$506,0)),"")</f>
        <v/>
      </c>
      <c r="I272" s="276"/>
      <c r="J272" s="277"/>
      <c r="K272" s="420" t="str">
        <f>IFERROR(INDEX($BE$7:$BE$506,MATCH(ROWS($AT$7:AT272),$AT$7:$AT$506,0)),"")</f>
        <v/>
      </c>
      <c r="L272" s="136"/>
      <c r="AT272">
        <f t="shared" si="16"/>
        <v>266</v>
      </c>
      <c r="AU272">
        <f>COUNTIF($AZ$7:AZ272,AZ272)</f>
        <v>266</v>
      </c>
      <c r="AV272">
        <f t="shared" si="17"/>
        <v>0</v>
      </c>
      <c r="AW272">
        <f>IF(Nut_StatusTool!A272="","",Nut_StatusTool!A272)</f>
        <v>266</v>
      </c>
      <c r="AX272" t="str">
        <f>IF(Nut_StatusTool!B272="","",Nut_StatusTool!B272)</f>
        <v/>
      </c>
      <c r="AY272" t="str">
        <f>IF(Nut_StatusTool!C272="","",Nut_StatusTool!C272)</f>
        <v/>
      </c>
      <c r="AZ272">
        <f>Nut_StatusTool!D272</f>
        <v>0</v>
      </c>
      <c r="BA272" t="str">
        <f>IF(Nut_StatusTool!E272="","",Nut_StatusTool!E272)</f>
        <v/>
      </c>
      <c r="BB272" t="str">
        <f>IF(Nut_StatusTool!F272="","",Nut_StatusTool!F272)</f>
        <v/>
      </c>
      <c r="BC272" t="str">
        <f>IF(Nut_StatusTool!G272="","",Nut_StatusTool!G272)</f>
        <v/>
      </c>
      <c r="BD272" s="430" t="str">
        <f t="shared" si="18"/>
        <v/>
      </c>
      <c r="BE272" t="str">
        <f t="shared" si="19"/>
        <v/>
      </c>
      <c r="BF272" t="str">
        <f>IF(Nut_StatusTool!I272="","",Nut_StatusTool!I272)</f>
        <v/>
      </c>
      <c r="BG272" t="str">
        <f>IF(Nut_StatusTool!J272="","",Nut_StatusTool!J272)</f>
        <v/>
      </c>
    </row>
    <row r="273" spans="1:59">
      <c r="A273" s="411">
        <f>IFERROR(INDEX($AW$7:$AW$506,MATCH(ROWS($AT$7:AT273),$AT$7:$AT$506,0)),"")</f>
        <v>267</v>
      </c>
      <c r="B273" s="412" t="str">
        <f>IFERROR(INDEX($AX$7:$AX$506,MATCH(ROWS($AT$7:AT273),$AT$7:$AT$506,0)),"")</f>
        <v/>
      </c>
      <c r="C273" s="412" t="str">
        <f>IFERROR(INDEX($AY$7:$AY$506,MATCH(ROWS($AT$7:AT273),$AT$7:$AT$506,0)),"")</f>
        <v/>
      </c>
      <c r="D273" s="413">
        <f>IFERROR(INDEX($AZ$7:$AZ$506,MATCH(ROWS($AT$7:AT273),$AT$7:$AT$506,0)),"")</f>
        <v>0</v>
      </c>
      <c r="E273" s="414" t="str">
        <f>IFERROR(INDEX($BA$7:$BA$506,MATCH(ROWS($AT$7:AT273),$AT$7:$AT$506,0)),"")</f>
        <v/>
      </c>
      <c r="F273" s="415" t="str">
        <f>IFERROR(INDEX($BB$7:$BB$506,MATCH(ROWS($AT$7:AT273),$AT$7:$AT$506,0)),"")</f>
        <v/>
      </c>
      <c r="G273" s="416" t="str">
        <f>IFERROR(INDEX($BC$7:$BC$506,MATCH(ROWS($AT$7:AT273),$AT$7:$AT$506,0)),"")</f>
        <v/>
      </c>
      <c r="H273" s="416" t="str">
        <f>IFERROR(INDEX($BD$7:$BD$506,MATCH(ROWS($AT$7:AT273),$AT$7:$AT$506,0)),"")</f>
        <v/>
      </c>
      <c r="I273" s="276"/>
      <c r="J273" s="277"/>
      <c r="K273" s="420" t="str">
        <f>IFERROR(INDEX($BE$7:$BE$506,MATCH(ROWS($AT$7:AT273),$AT$7:$AT$506,0)),"")</f>
        <v/>
      </c>
      <c r="L273" s="136"/>
      <c r="AT273">
        <f t="shared" si="16"/>
        <v>267</v>
      </c>
      <c r="AU273">
        <f>COUNTIF($AZ$7:AZ273,AZ273)</f>
        <v>267</v>
      </c>
      <c r="AV273">
        <f t="shared" si="17"/>
        <v>0</v>
      </c>
      <c r="AW273">
        <f>IF(Nut_StatusTool!A273="","",Nut_StatusTool!A273)</f>
        <v>267</v>
      </c>
      <c r="AX273" t="str">
        <f>IF(Nut_StatusTool!B273="","",Nut_StatusTool!B273)</f>
        <v/>
      </c>
      <c r="AY273" t="str">
        <f>IF(Nut_StatusTool!C273="","",Nut_StatusTool!C273)</f>
        <v/>
      </c>
      <c r="AZ273">
        <f>Nut_StatusTool!D273</f>
        <v>0</v>
      </c>
      <c r="BA273" t="str">
        <f>IF(Nut_StatusTool!E273="","",Nut_StatusTool!E273)</f>
        <v/>
      </c>
      <c r="BB273" t="str">
        <f>IF(Nut_StatusTool!F273="","",Nut_StatusTool!F273)</f>
        <v/>
      </c>
      <c r="BC273" t="str">
        <f>IF(Nut_StatusTool!G273="","",Nut_StatusTool!G273)</f>
        <v/>
      </c>
      <c r="BD273" s="430" t="str">
        <f t="shared" si="18"/>
        <v/>
      </c>
      <c r="BE273" t="str">
        <f t="shared" si="19"/>
        <v/>
      </c>
      <c r="BF273" t="str">
        <f>IF(Nut_StatusTool!I273="","",Nut_StatusTool!I273)</f>
        <v/>
      </c>
      <c r="BG273" t="str">
        <f>IF(Nut_StatusTool!J273="","",Nut_StatusTool!J273)</f>
        <v/>
      </c>
    </row>
    <row r="274" spans="1:59">
      <c r="A274" s="411">
        <f>IFERROR(INDEX($AW$7:$AW$506,MATCH(ROWS($AT$7:AT274),$AT$7:$AT$506,0)),"")</f>
        <v>268</v>
      </c>
      <c r="B274" s="412" t="str">
        <f>IFERROR(INDEX($AX$7:$AX$506,MATCH(ROWS($AT$7:AT274),$AT$7:$AT$506,0)),"")</f>
        <v/>
      </c>
      <c r="C274" s="412" t="str">
        <f>IFERROR(INDEX($AY$7:$AY$506,MATCH(ROWS($AT$7:AT274),$AT$7:$AT$506,0)),"")</f>
        <v/>
      </c>
      <c r="D274" s="413">
        <f>IFERROR(INDEX($AZ$7:$AZ$506,MATCH(ROWS($AT$7:AT274),$AT$7:$AT$506,0)),"")</f>
        <v>0</v>
      </c>
      <c r="E274" s="414" t="str">
        <f>IFERROR(INDEX($BA$7:$BA$506,MATCH(ROWS($AT$7:AT274),$AT$7:$AT$506,0)),"")</f>
        <v/>
      </c>
      <c r="F274" s="415" t="str">
        <f>IFERROR(INDEX($BB$7:$BB$506,MATCH(ROWS($AT$7:AT274),$AT$7:$AT$506,0)),"")</f>
        <v/>
      </c>
      <c r="G274" s="416" t="str">
        <f>IFERROR(INDEX($BC$7:$BC$506,MATCH(ROWS($AT$7:AT274),$AT$7:$AT$506,0)),"")</f>
        <v/>
      </c>
      <c r="H274" s="416" t="str">
        <f>IFERROR(INDEX($BD$7:$BD$506,MATCH(ROWS($AT$7:AT274),$AT$7:$AT$506,0)),"")</f>
        <v/>
      </c>
      <c r="I274" s="276"/>
      <c r="J274" s="277"/>
      <c r="K274" s="420" t="str">
        <f>IFERROR(INDEX($BE$7:$BE$506,MATCH(ROWS($AT$7:AT274),$AT$7:$AT$506,0)),"")</f>
        <v/>
      </c>
      <c r="L274" s="136"/>
      <c r="AT274">
        <f t="shared" si="16"/>
        <v>268</v>
      </c>
      <c r="AU274">
        <f>COUNTIF($AZ$7:AZ274,AZ274)</f>
        <v>268</v>
      </c>
      <c r="AV274">
        <f t="shared" si="17"/>
        <v>0</v>
      </c>
      <c r="AW274">
        <f>IF(Nut_StatusTool!A274="","",Nut_StatusTool!A274)</f>
        <v>268</v>
      </c>
      <c r="AX274" t="str">
        <f>IF(Nut_StatusTool!B274="","",Nut_StatusTool!B274)</f>
        <v/>
      </c>
      <c r="AY274" t="str">
        <f>IF(Nut_StatusTool!C274="","",Nut_StatusTool!C274)</f>
        <v/>
      </c>
      <c r="AZ274">
        <f>Nut_StatusTool!D274</f>
        <v>0</v>
      </c>
      <c r="BA274" t="str">
        <f>IF(Nut_StatusTool!E274="","",Nut_StatusTool!E274)</f>
        <v/>
      </c>
      <c r="BB274" t="str">
        <f>IF(Nut_StatusTool!F274="","",Nut_StatusTool!F274)</f>
        <v/>
      </c>
      <c r="BC274" t="str">
        <f>IF(Nut_StatusTool!G274="","",Nut_StatusTool!G274)</f>
        <v/>
      </c>
      <c r="BD274" s="430" t="str">
        <f t="shared" si="18"/>
        <v/>
      </c>
      <c r="BE274" t="str">
        <f t="shared" si="19"/>
        <v/>
      </c>
      <c r="BF274" t="str">
        <f>IF(Nut_StatusTool!I274="","",Nut_StatusTool!I274)</f>
        <v/>
      </c>
      <c r="BG274" t="str">
        <f>IF(Nut_StatusTool!J274="","",Nut_StatusTool!J274)</f>
        <v/>
      </c>
    </row>
    <row r="275" spans="1:59">
      <c r="A275" s="411">
        <f>IFERROR(INDEX($AW$7:$AW$506,MATCH(ROWS($AT$7:AT275),$AT$7:$AT$506,0)),"")</f>
        <v>269</v>
      </c>
      <c r="B275" s="412" t="str">
        <f>IFERROR(INDEX($AX$7:$AX$506,MATCH(ROWS($AT$7:AT275),$AT$7:$AT$506,0)),"")</f>
        <v/>
      </c>
      <c r="C275" s="412" t="str">
        <f>IFERROR(INDEX($AY$7:$AY$506,MATCH(ROWS($AT$7:AT275),$AT$7:$AT$506,0)),"")</f>
        <v/>
      </c>
      <c r="D275" s="413">
        <f>IFERROR(INDEX($AZ$7:$AZ$506,MATCH(ROWS($AT$7:AT275),$AT$7:$AT$506,0)),"")</f>
        <v>0</v>
      </c>
      <c r="E275" s="414" t="str">
        <f>IFERROR(INDEX($BA$7:$BA$506,MATCH(ROWS($AT$7:AT275),$AT$7:$AT$506,0)),"")</f>
        <v/>
      </c>
      <c r="F275" s="415" t="str">
        <f>IFERROR(INDEX($BB$7:$BB$506,MATCH(ROWS($AT$7:AT275),$AT$7:$AT$506,0)),"")</f>
        <v/>
      </c>
      <c r="G275" s="416" t="str">
        <f>IFERROR(INDEX($BC$7:$BC$506,MATCH(ROWS($AT$7:AT275),$AT$7:$AT$506,0)),"")</f>
        <v/>
      </c>
      <c r="H275" s="416" t="str">
        <f>IFERROR(INDEX($BD$7:$BD$506,MATCH(ROWS($AT$7:AT275),$AT$7:$AT$506,0)),"")</f>
        <v/>
      </c>
      <c r="I275" s="276"/>
      <c r="J275" s="277"/>
      <c r="K275" s="420" t="str">
        <f>IFERROR(INDEX($BE$7:$BE$506,MATCH(ROWS($AT$7:AT275),$AT$7:$AT$506,0)),"")</f>
        <v/>
      </c>
      <c r="L275" s="136"/>
      <c r="AT275">
        <f t="shared" si="16"/>
        <v>269</v>
      </c>
      <c r="AU275">
        <f>COUNTIF($AZ$7:AZ275,AZ275)</f>
        <v>269</v>
      </c>
      <c r="AV275">
        <f t="shared" si="17"/>
        <v>0</v>
      </c>
      <c r="AW275">
        <f>IF(Nut_StatusTool!A275="","",Nut_StatusTool!A275)</f>
        <v>269</v>
      </c>
      <c r="AX275" t="str">
        <f>IF(Nut_StatusTool!B275="","",Nut_StatusTool!B275)</f>
        <v/>
      </c>
      <c r="AY275" t="str">
        <f>IF(Nut_StatusTool!C275="","",Nut_StatusTool!C275)</f>
        <v/>
      </c>
      <c r="AZ275">
        <f>Nut_StatusTool!D275</f>
        <v>0</v>
      </c>
      <c r="BA275" t="str">
        <f>IF(Nut_StatusTool!E275="","",Nut_StatusTool!E275)</f>
        <v/>
      </c>
      <c r="BB275" t="str">
        <f>IF(Nut_StatusTool!F275="","",Nut_StatusTool!F275)</f>
        <v/>
      </c>
      <c r="BC275" t="str">
        <f>IF(Nut_StatusTool!G275="","",Nut_StatusTool!G275)</f>
        <v/>
      </c>
      <c r="BD275" s="430" t="str">
        <f t="shared" si="18"/>
        <v/>
      </c>
      <c r="BE275" t="str">
        <f t="shared" si="19"/>
        <v/>
      </c>
      <c r="BF275" t="str">
        <f>IF(Nut_StatusTool!I275="","",Nut_StatusTool!I275)</f>
        <v/>
      </c>
      <c r="BG275" t="str">
        <f>IF(Nut_StatusTool!J275="","",Nut_StatusTool!J275)</f>
        <v/>
      </c>
    </row>
    <row r="276" spans="1:59">
      <c r="A276" s="411">
        <f>IFERROR(INDEX($AW$7:$AW$506,MATCH(ROWS($AT$7:AT276),$AT$7:$AT$506,0)),"")</f>
        <v>270</v>
      </c>
      <c r="B276" s="412" t="str">
        <f>IFERROR(INDEX($AX$7:$AX$506,MATCH(ROWS($AT$7:AT276),$AT$7:$AT$506,0)),"")</f>
        <v/>
      </c>
      <c r="C276" s="412" t="str">
        <f>IFERROR(INDEX($AY$7:$AY$506,MATCH(ROWS($AT$7:AT276),$AT$7:$AT$506,0)),"")</f>
        <v/>
      </c>
      <c r="D276" s="413">
        <f>IFERROR(INDEX($AZ$7:$AZ$506,MATCH(ROWS($AT$7:AT276),$AT$7:$AT$506,0)),"")</f>
        <v>0</v>
      </c>
      <c r="E276" s="414" t="str">
        <f>IFERROR(INDEX($BA$7:$BA$506,MATCH(ROWS($AT$7:AT276),$AT$7:$AT$506,0)),"")</f>
        <v/>
      </c>
      <c r="F276" s="415" t="str">
        <f>IFERROR(INDEX($BB$7:$BB$506,MATCH(ROWS($AT$7:AT276),$AT$7:$AT$506,0)),"")</f>
        <v/>
      </c>
      <c r="G276" s="416" t="str">
        <f>IFERROR(INDEX($BC$7:$BC$506,MATCH(ROWS($AT$7:AT276),$AT$7:$AT$506,0)),"")</f>
        <v/>
      </c>
      <c r="H276" s="416" t="str">
        <f>IFERROR(INDEX($BD$7:$BD$506,MATCH(ROWS($AT$7:AT276),$AT$7:$AT$506,0)),"")</f>
        <v/>
      </c>
      <c r="I276" s="276"/>
      <c r="J276" s="277"/>
      <c r="K276" s="420" t="str">
        <f>IFERROR(INDEX($BE$7:$BE$506,MATCH(ROWS($AT$7:AT276),$AT$7:$AT$506,0)),"")</f>
        <v/>
      </c>
      <c r="L276" s="136"/>
      <c r="AT276">
        <f t="shared" si="16"/>
        <v>270</v>
      </c>
      <c r="AU276">
        <f>COUNTIF($AZ$7:AZ276,AZ276)</f>
        <v>270</v>
      </c>
      <c r="AV276">
        <f t="shared" si="17"/>
        <v>0</v>
      </c>
      <c r="AW276">
        <f>IF(Nut_StatusTool!A276="","",Nut_StatusTool!A276)</f>
        <v>270</v>
      </c>
      <c r="AX276" t="str">
        <f>IF(Nut_StatusTool!B276="","",Nut_StatusTool!B276)</f>
        <v/>
      </c>
      <c r="AY276" t="str">
        <f>IF(Nut_StatusTool!C276="","",Nut_StatusTool!C276)</f>
        <v/>
      </c>
      <c r="AZ276">
        <f>Nut_StatusTool!D276</f>
        <v>0</v>
      </c>
      <c r="BA276" t="str">
        <f>IF(Nut_StatusTool!E276="","",Nut_StatusTool!E276)</f>
        <v/>
      </c>
      <c r="BB276" t="str">
        <f>IF(Nut_StatusTool!F276="","",Nut_StatusTool!F276)</f>
        <v/>
      </c>
      <c r="BC276" t="str">
        <f>IF(Nut_StatusTool!G276="","",Nut_StatusTool!G276)</f>
        <v/>
      </c>
      <c r="BD276" s="430" t="str">
        <f t="shared" si="18"/>
        <v/>
      </c>
      <c r="BE276" t="str">
        <f t="shared" si="19"/>
        <v/>
      </c>
      <c r="BF276" t="str">
        <f>IF(Nut_StatusTool!I276="","",Nut_StatusTool!I276)</f>
        <v/>
      </c>
      <c r="BG276" t="str">
        <f>IF(Nut_StatusTool!J276="","",Nut_StatusTool!J276)</f>
        <v/>
      </c>
    </row>
    <row r="277" spans="1:59">
      <c r="A277" s="411">
        <f>IFERROR(INDEX($AW$7:$AW$506,MATCH(ROWS($AT$7:AT277),$AT$7:$AT$506,0)),"")</f>
        <v>271</v>
      </c>
      <c r="B277" s="412" t="str">
        <f>IFERROR(INDEX($AX$7:$AX$506,MATCH(ROWS($AT$7:AT277),$AT$7:$AT$506,0)),"")</f>
        <v/>
      </c>
      <c r="C277" s="412" t="str">
        <f>IFERROR(INDEX($AY$7:$AY$506,MATCH(ROWS($AT$7:AT277),$AT$7:$AT$506,0)),"")</f>
        <v/>
      </c>
      <c r="D277" s="413">
        <f>IFERROR(INDEX($AZ$7:$AZ$506,MATCH(ROWS($AT$7:AT277),$AT$7:$AT$506,0)),"")</f>
        <v>0</v>
      </c>
      <c r="E277" s="414" t="str">
        <f>IFERROR(INDEX($BA$7:$BA$506,MATCH(ROWS($AT$7:AT277),$AT$7:$AT$506,0)),"")</f>
        <v/>
      </c>
      <c r="F277" s="415" t="str">
        <f>IFERROR(INDEX($BB$7:$BB$506,MATCH(ROWS($AT$7:AT277),$AT$7:$AT$506,0)),"")</f>
        <v/>
      </c>
      <c r="G277" s="416" t="str">
        <f>IFERROR(INDEX($BC$7:$BC$506,MATCH(ROWS($AT$7:AT277),$AT$7:$AT$506,0)),"")</f>
        <v/>
      </c>
      <c r="H277" s="416" t="str">
        <f>IFERROR(INDEX($BD$7:$BD$506,MATCH(ROWS($AT$7:AT277),$AT$7:$AT$506,0)),"")</f>
        <v/>
      </c>
      <c r="I277" s="276"/>
      <c r="J277" s="277"/>
      <c r="K277" s="420" t="str">
        <f>IFERROR(INDEX($BE$7:$BE$506,MATCH(ROWS($AT$7:AT277),$AT$7:$AT$506,0)),"")</f>
        <v/>
      </c>
      <c r="L277" s="136"/>
      <c r="AT277">
        <f t="shared" si="16"/>
        <v>271</v>
      </c>
      <c r="AU277">
        <f>COUNTIF($AZ$7:AZ277,AZ277)</f>
        <v>271</v>
      </c>
      <c r="AV277">
        <f t="shared" si="17"/>
        <v>0</v>
      </c>
      <c r="AW277">
        <f>IF(Nut_StatusTool!A277="","",Nut_StatusTool!A277)</f>
        <v>271</v>
      </c>
      <c r="AX277" t="str">
        <f>IF(Nut_StatusTool!B277="","",Nut_StatusTool!B277)</f>
        <v/>
      </c>
      <c r="AY277" t="str">
        <f>IF(Nut_StatusTool!C277="","",Nut_StatusTool!C277)</f>
        <v/>
      </c>
      <c r="AZ277">
        <f>Nut_StatusTool!D277</f>
        <v>0</v>
      </c>
      <c r="BA277" t="str">
        <f>IF(Nut_StatusTool!E277="","",Nut_StatusTool!E277)</f>
        <v/>
      </c>
      <c r="BB277" t="str">
        <f>IF(Nut_StatusTool!F277="","",Nut_StatusTool!F277)</f>
        <v/>
      </c>
      <c r="BC277" t="str">
        <f>IF(Nut_StatusTool!G277="","",Nut_StatusTool!G277)</f>
        <v/>
      </c>
      <c r="BD277" s="430" t="str">
        <f t="shared" si="18"/>
        <v/>
      </c>
      <c r="BE277" t="str">
        <f t="shared" si="19"/>
        <v/>
      </c>
      <c r="BF277" t="str">
        <f>IF(Nut_StatusTool!I277="","",Nut_StatusTool!I277)</f>
        <v/>
      </c>
      <c r="BG277" t="str">
        <f>IF(Nut_StatusTool!J277="","",Nut_StatusTool!J277)</f>
        <v/>
      </c>
    </row>
    <row r="278" spans="1:59">
      <c r="A278" s="411">
        <f>IFERROR(INDEX($AW$7:$AW$506,MATCH(ROWS($AT$7:AT278),$AT$7:$AT$506,0)),"")</f>
        <v>272</v>
      </c>
      <c r="B278" s="412" t="str">
        <f>IFERROR(INDEX($AX$7:$AX$506,MATCH(ROWS($AT$7:AT278),$AT$7:$AT$506,0)),"")</f>
        <v/>
      </c>
      <c r="C278" s="412" t="str">
        <f>IFERROR(INDEX($AY$7:$AY$506,MATCH(ROWS($AT$7:AT278),$AT$7:$AT$506,0)),"")</f>
        <v/>
      </c>
      <c r="D278" s="413">
        <f>IFERROR(INDEX($AZ$7:$AZ$506,MATCH(ROWS($AT$7:AT278),$AT$7:$AT$506,0)),"")</f>
        <v>0</v>
      </c>
      <c r="E278" s="414" t="str">
        <f>IFERROR(INDEX($BA$7:$BA$506,MATCH(ROWS($AT$7:AT278),$AT$7:$AT$506,0)),"")</f>
        <v/>
      </c>
      <c r="F278" s="415" t="str">
        <f>IFERROR(INDEX($BB$7:$BB$506,MATCH(ROWS($AT$7:AT278),$AT$7:$AT$506,0)),"")</f>
        <v/>
      </c>
      <c r="G278" s="416" t="str">
        <f>IFERROR(INDEX($BC$7:$BC$506,MATCH(ROWS($AT$7:AT278),$AT$7:$AT$506,0)),"")</f>
        <v/>
      </c>
      <c r="H278" s="416" t="str">
        <f>IFERROR(INDEX($BD$7:$BD$506,MATCH(ROWS($AT$7:AT278),$AT$7:$AT$506,0)),"")</f>
        <v/>
      </c>
      <c r="I278" s="276"/>
      <c r="J278" s="277"/>
      <c r="K278" s="420" t="str">
        <f>IFERROR(INDEX($BE$7:$BE$506,MATCH(ROWS($AT$7:AT278),$AT$7:$AT$506,0)),"")</f>
        <v/>
      </c>
      <c r="L278" s="136"/>
      <c r="AT278">
        <f t="shared" si="16"/>
        <v>272</v>
      </c>
      <c r="AU278">
        <f>COUNTIF($AZ$7:AZ278,AZ278)</f>
        <v>272</v>
      </c>
      <c r="AV278">
        <f t="shared" si="17"/>
        <v>0</v>
      </c>
      <c r="AW278">
        <f>IF(Nut_StatusTool!A278="","",Nut_StatusTool!A278)</f>
        <v>272</v>
      </c>
      <c r="AX278" t="str">
        <f>IF(Nut_StatusTool!B278="","",Nut_StatusTool!B278)</f>
        <v/>
      </c>
      <c r="AY278" t="str">
        <f>IF(Nut_StatusTool!C278="","",Nut_StatusTool!C278)</f>
        <v/>
      </c>
      <c r="AZ278">
        <f>Nut_StatusTool!D278</f>
        <v>0</v>
      </c>
      <c r="BA278" t="str">
        <f>IF(Nut_StatusTool!E278="","",Nut_StatusTool!E278)</f>
        <v/>
      </c>
      <c r="BB278" t="str">
        <f>IF(Nut_StatusTool!F278="","",Nut_StatusTool!F278)</f>
        <v/>
      </c>
      <c r="BC278" t="str">
        <f>IF(Nut_StatusTool!G278="","",Nut_StatusTool!G278)</f>
        <v/>
      </c>
      <c r="BD278" s="430" t="str">
        <f t="shared" si="18"/>
        <v/>
      </c>
      <c r="BE278" t="str">
        <f t="shared" si="19"/>
        <v/>
      </c>
      <c r="BF278" t="str">
        <f>IF(Nut_StatusTool!I278="","",Nut_StatusTool!I278)</f>
        <v/>
      </c>
      <c r="BG278" t="str">
        <f>IF(Nut_StatusTool!J278="","",Nut_StatusTool!J278)</f>
        <v/>
      </c>
    </row>
    <row r="279" spans="1:59">
      <c r="A279" s="411">
        <f>IFERROR(INDEX($AW$7:$AW$506,MATCH(ROWS($AT$7:AT279),$AT$7:$AT$506,0)),"")</f>
        <v>273</v>
      </c>
      <c r="B279" s="412" t="str">
        <f>IFERROR(INDEX($AX$7:$AX$506,MATCH(ROWS($AT$7:AT279),$AT$7:$AT$506,0)),"")</f>
        <v/>
      </c>
      <c r="C279" s="412" t="str">
        <f>IFERROR(INDEX($AY$7:$AY$506,MATCH(ROWS($AT$7:AT279),$AT$7:$AT$506,0)),"")</f>
        <v/>
      </c>
      <c r="D279" s="413">
        <f>IFERROR(INDEX($AZ$7:$AZ$506,MATCH(ROWS($AT$7:AT279),$AT$7:$AT$506,0)),"")</f>
        <v>0</v>
      </c>
      <c r="E279" s="414" t="str">
        <f>IFERROR(INDEX($BA$7:$BA$506,MATCH(ROWS($AT$7:AT279),$AT$7:$AT$506,0)),"")</f>
        <v/>
      </c>
      <c r="F279" s="415" t="str">
        <f>IFERROR(INDEX($BB$7:$BB$506,MATCH(ROWS($AT$7:AT279),$AT$7:$AT$506,0)),"")</f>
        <v/>
      </c>
      <c r="G279" s="416" t="str">
        <f>IFERROR(INDEX($BC$7:$BC$506,MATCH(ROWS($AT$7:AT279),$AT$7:$AT$506,0)),"")</f>
        <v/>
      </c>
      <c r="H279" s="416" t="str">
        <f>IFERROR(INDEX($BD$7:$BD$506,MATCH(ROWS($AT$7:AT279),$AT$7:$AT$506,0)),"")</f>
        <v/>
      </c>
      <c r="I279" s="276"/>
      <c r="J279" s="277"/>
      <c r="K279" s="420" t="str">
        <f>IFERROR(INDEX($BE$7:$BE$506,MATCH(ROWS($AT$7:AT279),$AT$7:$AT$506,0)),"")</f>
        <v/>
      </c>
      <c r="L279" s="136"/>
      <c r="AT279">
        <f t="shared" si="16"/>
        <v>273</v>
      </c>
      <c r="AU279">
        <f>COUNTIF($AZ$7:AZ279,AZ279)</f>
        <v>273</v>
      </c>
      <c r="AV279">
        <f t="shared" si="17"/>
        <v>0</v>
      </c>
      <c r="AW279">
        <f>IF(Nut_StatusTool!A279="","",Nut_StatusTool!A279)</f>
        <v>273</v>
      </c>
      <c r="AX279" t="str">
        <f>IF(Nut_StatusTool!B279="","",Nut_StatusTool!B279)</f>
        <v/>
      </c>
      <c r="AY279" t="str">
        <f>IF(Nut_StatusTool!C279="","",Nut_StatusTool!C279)</f>
        <v/>
      </c>
      <c r="AZ279">
        <f>Nut_StatusTool!D279</f>
        <v>0</v>
      </c>
      <c r="BA279" t="str">
        <f>IF(Nut_StatusTool!E279="","",Nut_StatusTool!E279)</f>
        <v/>
      </c>
      <c r="BB279" t="str">
        <f>IF(Nut_StatusTool!F279="","",Nut_StatusTool!F279)</f>
        <v/>
      </c>
      <c r="BC279" t="str">
        <f>IF(Nut_StatusTool!G279="","",Nut_StatusTool!G279)</f>
        <v/>
      </c>
      <c r="BD279" s="430" t="str">
        <f t="shared" si="18"/>
        <v/>
      </c>
      <c r="BE279" t="str">
        <f t="shared" si="19"/>
        <v/>
      </c>
      <c r="BF279" t="str">
        <f>IF(Nut_StatusTool!I279="","",Nut_StatusTool!I279)</f>
        <v/>
      </c>
      <c r="BG279" t="str">
        <f>IF(Nut_StatusTool!J279="","",Nut_StatusTool!J279)</f>
        <v/>
      </c>
    </row>
    <row r="280" spans="1:59">
      <c r="A280" s="411">
        <f>IFERROR(INDEX($AW$7:$AW$506,MATCH(ROWS($AT$7:AT280),$AT$7:$AT$506,0)),"")</f>
        <v>274</v>
      </c>
      <c r="B280" s="412" t="str">
        <f>IFERROR(INDEX($AX$7:$AX$506,MATCH(ROWS($AT$7:AT280),$AT$7:$AT$506,0)),"")</f>
        <v/>
      </c>
      <c r="C280" s="412" t="str">
        <f>IFERROR(INDEX($AY$7:$AY$506,MATCH(ROWS($AT$7:AT280),$AT$7:$AT$506,0)),"")</f>
        <v/>
      </c>
      <c r="D280" s="413">
        <f>IFERROR(INDEX($AZ$7:$AZ$506,MATCH(ROWS($AT$7:AT280),$AT$7:$AT$506,0)),"")</f>
        <v>0</v>
      </c>
      <c r="E280" s="414" t="str">
        <f>IFERROR(INDEX($BA$7:$BA$506,MATCH(ROWS($AT$7:AT280),$AT$7:$AT$506,0)),"")</f>
        <v/>
      </c>
      <c r="F280" s="415" t="str">
        <f>IFERROR(INDEX($BB$7:$BB$506,MATCH(ROWS($AT$7:AT280),$AT$7:$AT$506,0)),"")</f>
        <v/>
      </c>
      <c r="G280" s="416" t="str">
        <f>IFERROR(INDEX($BC$7:$BC$506,MATCH(ROWS($AT$7:AT280),$AT$7:$AT$506,0)),"")</f>
        <v/>
      </c>
      <c r="H280" s="416" t="str">
        <f>IFERROR(INDEX($BD$7:$BD$506,MATCH(ROWS($AT$7:AT280),$AT$7:$AT$506,0)),"")</f>
        <v/>
      </c>
      <c r="I280" s="276"/>
      <c r="J280" s="277"/>
      <c r="K280" s="420" t="str">
        <f>IFERROR(INDEX($BE$7:$BE$506,MATCH(ROWS($AT$7:AT280),$AT$7:$AT$506,0)),"")</f>
        <v/>
      </c>
      <c r="L280" s="136"/>
      <c r="AT280">
        <f t="shared" si="16"/>
        <v>274</v>
      </c>
      <c r="AU280">
        <f>COUNTIF($AZ$7:AZ280,AZ280)</f>
        <v>274</v>
      </c>
      <c r="AV280">
        <f t="shared" si="17"/>
        <v>0</v>
      </c>
      <c r="AW280">
        <f>IF(Nut_StatusTool!A280="","",Nut_StatusTool!A280)</f>
        <v>274</v>
      </c>
      <c r="AX280" t="str">
        <f>IF(Nut_StatusTool!B280="","",Nut_StatusTool!B280)</f>
        <v/>
      </c>
      <c r="AY280" t="str">
        <f>IF(Nut_StatusTool!C280="","",Nut_StatusTool!C280)</f>
        <v/>
      </c>
      <c r="AZ280">
        <f>Nut_StatusTool!D280</f>
        <v>0</v>
      </c>
      <c r="BA280" t="str">
        <f>IF(Nut_StatusTool!E280="","",Nut_StatusTool!E280)</f>
        <v/>
      </c>
      <c r="BB280" t="str">
        <f>IF(Nut_StatusTool!F280="","",Nut_StatusTool!F280)</f>
        <v/>
      </c>
      <c r="BC280" t="str">
        <f>IF(Nut_StatusTool!G280="","",Nut_StatusTool!G280)</f>
        <v/>
      </c>
      <c r="BD280" s="430" t="str">
        <f t="shared" si="18"/>
        <v/>
      </c>
      <c r="BE280" t="str">
        <f t="shared" si="19"/>
        <v/>
      </c>
      <c r="BF280" t="str">
        <f>IF(Nut_StatusTool!I280="","",Nut_StatusTool!I280)</f>
        <v/>
      </c>
      <c r="BG280" t="str">
        <f>IF(Nut_StatusTool!J280="","",Nut_StatusTool!J280)</f>
        <v/>
      </c>
    </row>
    <row r="281" spans="1:59">
      <c r="A281" s="411">
        <f>IFERROR(INDEX($AW$7:$AW$506,MATCH(ROWS($AT$7:AT281),$AT$7:$AT$506,0)),"")</f>
        <v>275</v>
      </c>
      <c r="B281" s="412" t="str">
        <f>IFERROR(INDEX($AX$7:$AX$506,MATCH(ROWS($AT$7:AT281),$AT$7:$AT$506,0)),"")</f>
        <v/>
      </c>
      <c r="C281" s="412" t="str">
        <f>IFERROR(INDEX($AY$7:$AY$506,MATCH(ROWS($AT$7:AT281),$AT$7:$AT$506,0)),"")</f>
        <v/>
      </c>
      <c r="D281" s="413">
        <f>IFERROR(INDEX($AZ$7:$AZ$506,MATCH(ROWS($AT$7:AT281),$AT$7:$AT$506,0)),"")</f>
        <v>0</v>
      </c>
      <c r="E281" s="414" t="str">
        <f>IFERROR(INDEX($BA$7:$BA$506,MATCH(ROWS($AT$7:AT281),$AT$7:$AT$506,0)),"")</f>
        <v/>
      </c>
      <c r="F281" s="415" t="str">
        <f>IFERROR(INDEX($BB$7:$BB$506,MATCH(ROWS($AT$7:AT281),$AT$7:$AT$506,0)),"")</f>
        <v/>
      </c>
      <c r="G281" s="416" t="str">
        <f>IFERROR(INDEX($BC$7:$BC$506,MATCH(ROWS($AT$7:AT281),$AT$7:$AT$506,0)),"")</f>
        <v/>
      </c>
      <c r="H281" s="416" t="str">
        <f>IFERROR(INDEX($BD$7:$BD$506,MATCH(ROWS($AT$7:AT281),$AT$7:$AT$506,0)),"")</f>
        <v/>
      </c>
      <c r="I281" s="276"/>
      <c r="J281" s="277"/>
      <c r="K281" s="420" t="str">
        <f>IFERROR(INDEX($BE$7:$BE$506,MATCH(ROWS($AT$7:AT281),$AT$7:$AT$506,0)),"")</f>
        <v/>
      </c>
      <c r="L281" s="136"/>
      <c r="AT281">
        <f t="shared" si="16"/>
        <v>275</v>
      </c>
      <c r="AU281">
        <f>COUNTIF($AZ$7:AZ281,AZ281)</f>
        <v>275</v>
      </c>
      <c r="AV281">
        <f t="shared" si="17"/>
        <v>0</v>
      </c>
      <c r="AW281">
        <f>IF(Nut_StatusTool!A281="","",Nut_StatusTool!A281)</f>
        <v>275</v>
      </c>
      <c r="AX281" t="str">
        <f>IF(Nut_StatusTool!B281="","",Nut_StatusTool!B281)</f>
        <v/>
      </c>
      <c r="AY281" t="str">
        <f>IF(Nut_StatusTool!C281="","",Nut_StatusTool!C281)</f>
        <v/>
      </c>
      <c r="AZ281">
        <f>Nut_StatusTool!D281</f>
        <v>0</v>
      </c>
      <c r="BA281" t="str">
        <f>IF(Nut_StatusTool!E281="","",Nut_StatusTool!E281)</f>
        <v/>
      </c>
      <c r="BB281" t="str">
        <f>IF(Nut_StatusTool!F281="","",Nut_StatusTool!F281)</f>
        <v/>
      </c>
      <c r="BC281" t="str">
        <f>IF(Nut_StatusTool!G281="","",Nut_StatusTool!G281)</f>
        <v/>
      </c>
      <c r="BD281" s="430" t="str">
        <f t="shared" si="18"/>
        <v/>
      </c>
      <c r="BE281" t="str">
        <f t="shared" si="19"/>
        <v/>
      </c>
      <c r="BF281" t="str">
        <f>IF(Nut_StatusTool!I281="","",Nut_StatusTool!I281)</f>
        <v/>
      </c>
      <c r="BG281" t="str">
        <f>IF(Nut_StatusTool!J281="","",Nut_StatusTool!J281)</f>
        <v/>
      </c>
    </row>
    <row r="282" spans="1:59">
      <c r="A282" s="411">
        <f>IFERROR(INDEX($AW$7:$AW$506,MATCH(ROWS($AT$7:AT282),$AT$7:$AT$506,0)),"")</f>
        <v>276</v>
      </c>
      <c r="B282" s="412" t="str">
        <f>IFERROR(INDEX($AX$7:$AX$506,MATCH(ROWS($AT$7:AT282),$AT$7:$AT$506,0)),"")</f>
        <v/>
      </c>
      <c r="C282" s="412" t="str">
        <f>IFERROR(INDEX($AY$7:$AY$506,MATCH(ROWS($AT$7:AT282),$AT$7:$AT$506,0)),"")</f>
        <v/>
      </c>
      <c r="D282" s="413">
        <f>IFERROR(INDEX($AZ$7:$AZ$506,MATCH(ROWS($AT$7:AT282),$AT$7:$AT$506,0)),"")</f>
        <v>0</v>
      </c>
      <c r="E282" s="414" t="str">
        <f>IFERROR(INDEX($BA$7:$BA$506,MATCH(ROWS($AT$7:AT282),$AT$7:$AT$506,0)),"")</f>
        <v/>
      </c>
      <c r="F282" s="415" t="str">
        <f>IFERROR(INDEX($BB$7:$BB$506,MATCH(ROWS($AT$7:AT282),$AT$7:$AT$506,0)),"")</f>
        <v/>
      </c>
      <c r="G282" s="416" t="str">
        <f>IFERROR(INDEX($BC$7:$BC$506,MATCH(ROWS($AT$7:AT282),$AT$7:$AT$506,0)),"")</f>
        <v/>
      </c>
      <c r="H282" s="416" t="str">
        <f>IFERROR(INDEX($BD$7:$BD$506,MATCH(ROWS($AT$7:AT282),$AT$7:$AT$506,0)),"")</f>
        <v/>
      </c>
      <c r="I282" s="276"/>
      <c r="J282" s="277"/>
      <c r="K282" s="420" t="str">
        <f>IFERROR(INDEX($BE$7:$BE$506,MATCH(ROWS($AT$7:AT282),$AT$7:$AT$506,0)),"")</f>
        <v/>
      </c>
      <c r="L282" s="136"/>
      <c r="AT282">
        <f t="shared" si="16"/>
        <v>276</v>
      </c>
      <c r="AU282">
        <f>COUNTIF($AZ$7:AZ282,AZ282)</f>
        <v>276</v>
      </c>
      <c r="AV282">
        <f t="shared" si="17"/>
        <v>0</v>
      </c>
      <c r="AW282">
        <f>IF(Nut_StatusTool!A282="","",Nut_StatusTool!A282)</f>
        <v>276</v>
      </c>
      <c r="AX282" t="str">
        <f>IF(Nut_StatusTool!B282="","",Nut_StatusTool!B282)</f>
        <v/>
      </c>
      <c r="AY282" t="str">
        <f>IF(Nut_StatusTool!C282="","",Nut_StatusTool!C282)</f>
        <v/>
      </c>
      <c r="AZ282">
        <f>Nut_StatusTool!D282</f>
        <v>0</v>
      </c>
      <c r="BA282" t="str">
        <f>IF(Nut_StatusTool!E282="","",Nut_StatusTool!E282)</f>
        <v/>
      </c>
      <c r="BB282" t="str">
        <f>IF(Nut_StatusTool!F282="","",Nut_StatusTool!F282)</f>
        <v/>
      </c>
      <c r="BC282" t="str">
        <f>IF(Nut_StatusTool!G282="","",Nut_StatusTool!G282)</f>
        <v/>
      </c>
      <c r="BD282" s="430" t="str">
        <f t="shared" si="18"/>
        <v/>
      </c>
      <c r="BE282" t="str">
        <f t="shared" si="19"/>
        <v/>
      </c>
      <c r="BF282" t="str">
        <f>IF(Nut_StatusTool!I282="","",Nut_StatusTool!I282)</f>
        <v/>
      </c>
      <c r="BG282" t="str">
        <f>IF(Nut_StatusTool!J282="","",Nut_StatusTool!J282)</f>
        <v/>
      </c>
    </row>
    <row r="283" spans="1:59">
      <c r="A283" s="411">
        <f>IFERROR(INDEX($AW$7:$AW$506,MATCH(ROWS($AT$7:AT283),$AT$7:$AT$506,0)),"")</f>
        <v>277</v>
      </c>
      <c r="B283" s="412" t="str">
        <f>IFERROR(INDEX($AX$7:$AX$506,MATCH(ROWS($AT$7:AT283),$AT$7:$AT$506,0)),"")</f>
        <v/>
      </c>
      <c r="C283" s="412" t="str">
        <f>IFERROR(INDEX($AY$7:$AY$506,MATCH(ROWS($AT$7:AT283),$AT$7:$AT$506,0)),"")</f>
        <v/>
      </c>
      <c r="D283" s="413">
        <f>IFERROR(INDEX($AZ$7:$AZ$506,MATCH(ROWS($AT$7:AT283),$AT$7:$AT$506,0)),"")</f>
        <v>0</v>
      </c>
      <c r="E283" s="414" t="str">
        <f>IFERROR(INDEX($BA$7:$BA$506,MATCH(ROWS($AT$7:AT283),$AT$7:$AT$506,0)),"")</f>
        <v/>
      </c>
      <c r="F283" s="415" t="str">
        <f>IFERROR(INDEX($BB$7:$BB$506,MATCH(ROWS($AT$7:AT283),$AT$7:$AT$506,0)),"")</f>
        <v/>
      </c>
      <c r="G283" s="416" t="str">
        <f>IFERROR(INDEX($BC$7:$BC$506,MATCH(ROWS($AT$7:AT283),$AT$7:$AT$506,0)),"")</f>
        <v/>
      </c>
      <c r="H283" s="416" t="str">
        <f>IFERROR(INDEX($BD$7:$BD$506,MATCH(ROWS($AT$7:AT283),$AT$7:$AT$506,0)),"")</f>
        <v/>
      </c>
      <c r="I283" s="276"/>
      <c r="J283" s="277"/>
      <c r="K283" s="420" t="str">
        <f>IFERROR(INDEX($BE$7:$BE$506,MATCH(ROWS($AT$7:AT283),$AT$7:$AT$506,0)),"")</f>
        <v/>
      </c>
      <c r="L283" s="136"/>
      <c r="AT283">
        <f t="shared" si="16"/>
        <v>277</v>
      </c>
      <c r="AU283">
        <f>COUNTIF($AZ$7:AZ283,AZ283)</f>
        <v>277</v>
      </c>
      <c r="AV283">
        <f t="shared" si="17"/>
        <v>0</v>
      </c>
      <c r="AW283">
        <f>IF(Nut_StatusTool!A283="","",Nut_StatusTool!A283)</f>
        <v>277</v>
      </c>
      <c r="AX283" t="str">
        <f>IF(Nut_StatusTool!B283="","",Nut_StatusTool!B283)</f>
        <v/>
      </c>
      <c r="AY283" t="str">
        <f>IF(Nut_StatusTool!C283="","",Nut_StatusTool!C283)</f>
        <v/>
      </c>
      <c r="AZ283">
        <f>Nut_StatusTool!D283</f>
        <v>0</v>
      </c>
      <c r="BA283" t="str">
        <f>IF(Nut_StatusTool!E283="","",Nut_StatusTool!E283)</f>
        <v/>
      </c>
      <c r="BB283" t="str">
        <f>IF(Nut_StatusTool!F283="","",Nut_StatusTool!F283)</f>
        <v/>
      </c>
      <c r="BC283" t="str">
        <f>IF(Nut_StatusTool!G283="","",Nut_StatusTool!G283)</f>
        <v/>
      </c>
      <c r="BD283" s="430" t="str">
        <f t="shared" si="18"/>
        <v/>
      </c>
      <c r="BE283" t="str">
        <f t="shared" si="19"/>
        <v/>
      </c>
      <c r="BF283" t="str">
        <f>IF(Nut_StatusTool!I283="","",Nut_StatusTool!I283)</f>
        <v/>
      </c>
      <c r="BG283" t="str">
        <f>IF(Nut_StatusTool!J283="","",Nut_StatusTool!J283)</f>
        <v/>
      </c>
    </row>
    <row r="284" spans="1:59">
      <c r="A284" s="411">
        <f>IFERROR(INDEX($AW$7:$AW$506,MATCH(ROWS($AT$7:AT284),$AT$7:$AT$506,0)),"")</f>
        <v>278</v>
      </c>
      <c r="B284" s="412" t="str">
        <f>IFERROR(INDEX($AX$7:$AX$506,MATCH(ROWS($AT$7:AT284),$AT$7:$AT$506,0)),"")</f>
        <v/>
      </c>
      <c r="C284" s="412" t="str">
        <f>IFERROR(INDEX($AY$7:$AY$506,MATCH(ROWS($AT$7:AT284),$AT$7:$AT$506,0)),"")</f>
        <v/>
      </c>
      <c r="D284" s="413">
        <f>IFERROR(INDEX($AZ$7:$AZ$506,MATCH(ROWS($AT$7:AT284),$AT$7:$AT$506,0)),"")</f>
        <v>0</v>
      </c>
      <c r="E284" s="414" t="str">
        <f>IFERROR(INDEX($BA$7:$BA$506,MATCH(ROWS($AT$7:AT284),$AT$7:$AT$506,0)),"")</f>
        <v/>
      </c>
      <c r="F284" s="415" t="str">
        <f>IFERROR(INDEX($BB$7:$BB$506,MATCH(ROWS($AT$7:AT284),$AT$7:$AT$506,0)),"")</f>
        <v/>
      </c>
      <c r="G284" s="416" t="str">
        <f>IFERROR(INDEX($BC$7:$BC$506,MATCH(ROWS($AT$7:AT284),$AT$7:$AT$506,0)),"")</f>
        <v/>
      </c>
      <c r="H284" s="416" t="str">
        <f>IFERROR(INDEX($BD$7:$BD$506,MATCH(ROWS($AT$7:AT284),$AT$7:$AT$506,0)),"")</f>
        <v/>
      </c>
      <c r="I284" s="276"/>
      <c r="J284" s="277"/>
      <c r="K284" s="420" t="str">
        <f>IFERROR(INDEX($BE$7:$BE$506,MATCH(ROWS($AT$7:AT284),$AT$7:$AT$506,0)),"")</f>
        <v/>
      </c>
      <c r="L284" s="136"/>
      <c r="AT284">
        <f t="shared" si="16"/>
        <v>278</v>
      </c>
      <c r="AU284">
        <f>COUNTIF($AZ$7:AZ284,AZ284)</f>
        <v>278</v>
      </c>
      <c r="AV284">
        <f t="shared" si="17"/>
        <v>0</v>
      </c>
      <c r="AW284">
        <f>IF(Nut_StatusTool!A284="","",Nut_StatusTool!A284)</f>
        <v>278</v>
      </c>
      <c r="AX284" t="str">
        <f>IF(Nut_StatusTool!B284="","",Nut_StatusTool!B284)</f>
        <v/>
      </c>
      <c r="AY284" t="str">
        <f>IF(Nut_StatusTool!C284="","",Nut_StatusTool!C284)</f>
        <v/>
      </c>
      <c r="AZ284">
        <f>Nut_StatusTool!D284</f>
        <v>0</v>
      </c>
      <c r="BA284" t="str">
        <f>IF(Nut_StatusTool!E284="","",Nut_StatusTool!E284)</f>
        <v/>
      </c>
      <c r="BB284" t="str">
        <f>IF(Nut_StatusTool!F284="","",Nut_StatusTool!F284)</f>
        <v/>
      </c>
      <c r="BC284" t="str">
        <f>IF(Nut_StatusTool!G284="","",Nut_StatusTool!G284)</f>
        <v/>
      </c>
      <c r="BD284" s="430" t="str">
        <f t="shared" si="18"/>
        <v/>
      </c>
      <c r="BE284" t="str">
        <f t="shared" si="19"/>
        <v/>
      </c>
      <c r="BF284" t="str">
        <f>IF(Nut_StatusTool!I284="","",Nut_StatusTool!I284)</f>
        <v/>
      </c>
      <c r="BG284" t="str">
        <f>IF(Nut_StatusTool!J284="","",Nut_StatusTool!J284)</f>
        <v/>
      </c>
    </row>
    <row r="285" spans="1:59">
      <c r="A285" s="411">
        <f>IFERROR(INDEX($AW$7:$AW$506,MATCH(ROWS($AT$7:AT285),$AT$7:$AT$506,0)),"")</f>
        <v>279</v>
      </c>
      <c r="B285" s="412" t="str">
        <f>IFERROR(INDEX($AX$7:$AX$506,MATCH(ROWS($AT$7:AT285),$AT$7:$AT$506,0)),"")</f>
        <v/>
      </c>
      <c r="C285" s="412" t="str">
        <f>IFERROR(INDEX($AY$7:$AY$506,MATCH(ROWS($AT$7:AT285),$AT$7:$AT$506,0)),"")</f>
        <v/>
      </c>
      <c r="D285" s="413">
        <f>IFERROR(INDEX($AZ$7:$AZ$506,MATCH(ROWS($AT$7:AT285),$AT$7:$AT$506,0)),"")</f>
        <v>0</v>
      </c>
      <c r="E285" s="414" t="str">
        <f>IFERROR(INDEX($BA$7:$BA$506,MATCH(ROWS($AT$7:AT285),$AT$7:$AT$506,0)),"")</f>
        <v/>
      </c>
      <c r="F285" s="415" t="str">
        <f>IFERROR(INDEX($BB$7:$BB$506,MATCH(ROWS($AT$7:AT285),$AT$7:$AT$506,0)),"")</f>
        <v/>
      </c>
      <c r="G285" s="416" t="str">
        <f>IFERROR(INDEX($BC$7:$BC$506,MATCH(ROWS($AT$7:AT285),$AT$7:$AT$506,0)),"")</f>
        <v/>
      </c>
      <c r="H285" s="416" t="str">
        <f>IFERROR(INDEX($BD$7:$BD$506,MATCH(ROWS($AT$7:AT285),$AT$7:$AT$506,0)),"")</f>
        <v/>
      </c>
      <c r="I285" s="276"/>
      <c r="J285" s="277"/>
      <c r="K285" s="420" t="str">
        <f>IFERROR(INDEX($BE$7:$BE$506,MATCH(ROWS($AT$7:AT285),$AT$7:$AT$506,0)),"")</f>
        <v/>
      </c>
      <c r="L285" s="136"/>
      <c r="AT285">
        <f t="shared" si="16"/>
        <v>279</v>
      </c>
      <c r="AU285">
        <f>COUNTIF($AZ$7:AZ285,AZ285)</f>
        <v>279</v>
      </c>
      <c r="AV285">
        <f t="shared" si="17"/>
        <v>0</v>
      </c>
      <c r="AW285">
        <f>IF(Nut_StatusTool!A285="","",Nut_StatusTool!A285)</f>
        <v>279</v>
      </c>
      <c r="AX285" t="str">
        <f>IF(Nut_StatusTool!B285="","",Nut_StatusTool!B285)</f>
        <v/>
      </c>
      <c r="AY285" t="str">
        <f>IF(Nut_StatusTool!C285="","",Nut_StatusTool!C285)</f>
        <v/>
      </c>
      <c r="AZ285">
        <f>Nut_StatusTool!D285</f>
        <v>0</v>
      </c>
      <c r="BA285" t="str">
        <f>IF(Nut_StatusTool!E285="","",Nut_StatusTool!E285)</f>
        <v/>
      </c>
      <c r="BB285" t="str">
        <f>IF(Nut_StatusTool!F285="","",Nut_StatusTool!F285)</f>
        <v/>
      </c>
      <c r="BC285" t="str">
        <f>IF(Nut_StatusTool!G285="","",Nut_StatusTool!G285)</f>
        <v/>
      </c>
      <c r="BD285" s="430" t="str">
        <f t="shared" si="18"/>
        <v/>
      </c>
      <c r="BE285" t="str">
        <f t="shared" si="19"/>
        <v/>
      </c>
      <c r="BF285" t="str">
        <f>IF(Nut_StatusTool!I285="","",Nut_StatusTool!I285)</f>
        <v/>
      </c>
      <c r="BG285" t="str">
        <f>IF(Nut_StatusTool!J285="","",Nut_StatusTool!J285)</f>
        <v/>
      </c>
    </row>
    <row r="286" spans="1:59">
      <c r="A286" s="411">
        <f>IFERROR(INDEX($AW$7:$AW$506,MATCH(ROWS($AT$7:AT286),$AT$7:$AT$506,0)),"")</f>
        <v>280</v>
      </c>
      <c r="B286" s="412" t="str">
        <f>IFERROR(INDEX($AX$7:$AX$506,MATCH(ROWS($AT$7:AT286),$AT$7:$AT$506,0)),"")</f>
        <v/>
      </c>
      <c r="C286" s="412" t="str">
        <f>IFERROR(INDEX($AY$7:$AY$506,MATCH(ROWS($AT$7:AT286),$AT$7:$AT$506,0)),"")</f>
        <v/>
      </c>
      <c r="D286" s="413">
        <f>IFERROR(INDEX($AZ$7:$AZ$506,MATCH(ROWS($AT$7:AT286),$AT$7:$AT$506,0)),"")</f>
        <v>0</v>
      </c>
      <c r="E286" s="414" t="str">
        <f>IFERROR(INDEX($BA$7:$BA$506,MATCH(ROWS($AT$7:AT286),$AT$7:$AT$506,0)),"")</f>
        <v/>
      </c>
      <c r="F286" s="415" t="str">
        <f>IFERROR(INDEX($BB$7:$BB$506,MATCH(ROWS($AT$7:AT286),$AT$7:$AT$506,0)),"")</f>
        <v/>
      </c>
      <c r="G286" s="416" t="str">
        <f>IFERROR(INDEX($BC$7:$BC$506,MATCH(ROWS($AT$7:AT286),$AT$7:$AT$506,0)),"")</f>
        <v/>
      </c>
      <c r="H286" s="416" t="str">
        <f>IFERROR(INDEX($BD$7:$BD$506,MATCH(ROWS($AT$7:AT286),$AT$7:$AT$506,0)),"")</f>
        <v/>
      </c>
      <c r="I286" s="276"/>
      <c r="J286" s="277"/>
      <c r="K286" s="420" t="str">
        <f>IFERROR(INDEX($BE$7:$BE$506,MATCH(ROWS($AT$7:AT286),$AT$7:$AT$506,0)),"")</f>
        <v/>
      </c>
      <c r="L286" s="136"/>
      <c r="AT286">
        <f t="shared" si="16"/>
        <v>280</v>
      </c>
      <c r="AU286">
        <f>COUNTIF($AZ$7:AZ286,AZ286)</f>
        <v>280</v>
      </c>
      <c r="AV286">
        <f t="shared" si="17"/>
        <v>0</v>
      </c>
      <c r="AW286">
        <f>IF(Nut_StatusTool!A286="","",Nut_StatusTool!A286)</f>
        <v>280</v>
      </c>
      <c r="AX286" t="str">
        <f>IF(Nut_StatusTool!B286="","",Nut_StatusTool!B286)</f>
        <v/>
      </c>
      <c r="AY286" t="str">
        <f>IF(Nut_StatusTool!C286="","",Nut_StatusTool!C286)</f>
        <v/>
      </c>
      <c r="AZ286">
        <f>Nut_StatusTool!D286</f>
        <v>0</v>
      </c>
      <c r="BA286" t="str">
        <f>IF(Nut_StatusTool!E286="","",Nut_StatusTool!E286)</f>
        <v/>
      </c>
      <c r="BB286" t="str">
        <f>IF(Nut_StatusTool!F286="","",Nut_StatusTool!F286)</f>
        <v/>
      </c>
      <c r="BC286" t="str">
        <f>IF(Nut_StatusTool!G286="","",Nut_StatusTool!G286)</f>
        <v/>
      </c>
      <c r="BD286" s="430" t="str">
        <f t="shared" si="18"/>
        <v/>
      </c>
      <c r="BE286" t="str">
        <f t="shared" si="19"/>
        <v/>
      </c>
      <c r="BF286" t="str">
        <f>IF(Nut_StatusTool!I286="","",Nut_StatusTool!I286)</f>
        <v/>
      </c>
      <c r="BG286" t="str">
        <f>IF(Nut_StatusTool!J286="","",Nut_StatusTool!J286)</f>
        <v/>
      </c>
    </row>
    <row r="287" spans="1:59">
      <c r="A287" s="411">
        <f>IFERROR(INDEX($AW$7:$AW$506,MATCH(ROWS($AT$7:AT287),$AT$7:$AT$506,0)),"")</f>
        <v>281</v>
      </c>
      <c r="B287" s="412" t="str">
        <f>IFERROR(INDEX($AX$7:$AX$506,MATCH(ROWS($AT$7:AT287),$AT$7:$AT$506,0)),"")</f>
        <v/>
      </c>
      <c r="C287" s="412" t="str">
        <f>IFERROR(INDEX($AY$7:$AY$506,MATCH(ROWS($AT$7:AT287),$AT$7:$AT$506,0)),"")</f>
        <v/>
      </c>
      <c r="D287" s="413">
        <f>IFERROR(INDEX($AZ$7:$AZ$506,MATCH(ROWS($AT$7:AT287),$AT$7:$AT$506,0)),"")</f>
        <v>0</v>
      </c>
      <c r="E287" s="414" t="str">
        <f>IFERROR(INDEX($BA$7:$BA$506,MATCH(ROWS($AT$7:AT287),$AT$7:$AT$506,0)),"")</f>
        <v/>
      </c>
      <c r="F287" s="415" t="str">
        <f>IFERROR(INDEX($BB$7:$BB$506,MATCH(ROWS($AT$7:AT287),$AT$7:$AT$506,0)),"")</f>
        <v/>
      </c>
      <c r="G287" s="416" t="str">
        <f>IFERROR(INDEX($BC$7:$BC$506,MATCH(ROWS($AT$7:AT287),$AT$7:$AT$506,0)),"")</f>
        <v/>
      </c>
      <c r="H287" s="416" t="str">
        <f>IFERROR(INDEX($BD$7:$BD$506,MATCH(ROWS($AT$7:AT287),$AT$7:$AT$506,0)),"")</f>
        <v/>
      </c>
      <c r="I287" s="276"/>
      <c r="J287" s="277"/>
      <c r="K287" s="420" t="str">
        <f>IFERROR(INDEX($BE$7:$BE$506,MATCH(ROWS($AT$7:AT287),$AT$7:$AT$506,0)),"")</f>
        <v/>
      </c>
      <c r="L287" s="136"/>
      <c r="AT287">
        <f t="shared" si="16"/>
        <v>281</v>
      </c>
      <c r="AU287">
        <f>COUNTIF($AZ$7:AZ287,AZ287)</f>
        <v>281</v>
      </c>
      <c r="AV287">
        <f t="shared" si="17"/>
        <v>0</v>
      </c>
      <c r="AW287">
        <f>IF(Nut_StatusTool!A287="","",Nut_StatusTool!A287)</f>
        <v>281</v>
      </c>
      <c r="AX287" t="str">
        <f>IF(Nut_StatusTool!B287="","",Nut_StatusTool!B287)</f>
        <v/>
      </c>
      <c r="AY287" t="str">
        <f>IF(Nut_StatusTool!C287="","",Nut_StatusTool!C287)</f>
        <v/>
      </c>
      <c r="AZ287">
        <f>Nut_StatusTool!D287</f>
        <v>0</v>
      </c>
      <c r="BA287" t="str">
        <f>IF(Nut_StatusTool!E287="","",Nut_StatusTool!E287)</f>
        <v/>
      </c>
      <c r="BB287" t="str">
        <f>IF(Nut_StatusTool!F287="","",Nut_StatusTool!F287)</f>
        <v/>
      </c>
      <c r="BC287" t="str">
        <f>IF(Nut_StatusTool!G287="","",Nut_StatusTool!G287)</f>
        <v/>
      </c>
      <c r="BD287" s="430" t="str">
        <f t="shared" si="18"/>
        <v/>
      </c>
      <c r="BE287" t="str">
        <f t="shared" si="19"/>
        <v/>
      </c>
      <c r="BF287" t="str">
        <f>IF(Nut_StatusTool!I287="","",Nut_StatusTool!I287)</f>
        <v/>
      </c>
      <c r="BG287" t="str">
        <f>IF(Nut_StatusTool!J287="","",Nut_StatusTool!J287)</f>
        <v/>
      </c>
    </row>
    <row r="288" spans="1:59">
      <c r="A288" s="411">
        <f>IFERROR(INDEX($AW$7:$AW$506,MATCH(ROWS($AT$7:AT288),$AT$7:$AT$506,0)),"")</f>
        <v>282</v>
      </c>
      <c r="B288" s="412" t="str">
        <f>IFERROR(INDEX($AX$7:$AX$506,MATCH(ROWS($AT$7:AT288),$AT$7:$AT$506,0)),"")</f>
        <v/>
      </c>
      <c r="C288" s="412" t="str">
        <f>IFERROR(INDEX($AY$7:$AY$506,MATCH(ROWS($AT$7:AT288),$AT$7:$AT$506,0)),"")</f>
        <v/>
      </c>
      <c r="D288" s="413">
        <f>IFERROR(INDEX($AZ$7:$AZ$506,MATCH(ROWS($AT$7:AT288),$AT$7:$AT$506,0)),"")</f>
        <v>0</v>
      </c>
      <c r="E288" s="414" t="str">
        <f>IFERROR(INDEX($BA$7:$BA$506,MATCH(ROWS($AT$7:AT288),$AT$7:$AT$506,0)),"")</f>
        <v/>
      </c>
      <c r="F288" s="415" t="str">
        <f>IFERROR(INDEX($BB$7:$BB$506,MATCH(ROWS($AT$7:AT288),$AT$7:$AT$506,0)),"")</f>
        <v/>
      </c>
      <c r="G288" s="416" t="str">
        <f>IFERROR(INDEX($BC$7:$BC$506,MATCH(ROWS($AT$7:AT288),$AT$7:$AT$506,0)),"")</f>
        <v/>
      </c>
      <c r="H288" s="416" t="str">
        <f>IFERROR(INDEX($BD$7:$BD$506,MATCH(ROWS($AT$7:AT288),$AT$7:$AT$506,0)),"")</f>
        <v/>
      </c>
      <c r="I288" s="276"/>
      <c r="J288" s="277"/>
      <c r="K288" s="420" t="str">
        <f>IFERROR(INDEX($BE$7:$BE$506,MATCH(ROWS($AT$7:AT288),$AT$7:$AT$506,0)),"")</f>
        <v/>
      </c>
      <c r="L288" s="136"/>
      <c r="AT288">
        <f t="shared" si="16"/>
        <v>282</v>
      </c>
      <c r="AU288">
        <f>COUNTIF($AZ$7:AZ288,AZ288)</f>
        <v>282</v>
      </c>
      <c r="AV288">
        <f t="shared" si="17"/>
        <v>0</v>
      </c>
      <c r="AW288">
        <f>IF(Nut_StatusTool!A288="","",Nut_StatusTool!A288)</f>
        <v>282</v>
      </c>
      <c r="AX288" t="str">
        <f>IF(Nut_StatusTool!B288="","",Nut_StatusTool!B288)</f>
        <v/>
      </c>
      <c r="AY288" t="str">
        <f>IF(Nut_StatusTool!C288="","",Nut_StatusTool!C288)</f>
        <v/>
      </c>
      <c r="AZ288">
        <f>Nut_StatusTool!D288</f>
        <v>0</v>
      </c>
      <c r="BA288" t="str">
        <f>IF(Nut_StatusTool!E288="","",Nut_StatusTool!E288)</f>
        <v/>
      </c>
      <c r="BB288" t="str">
        <f>IF(Nut_StatusTool!F288="","",Nut_StatusTool!F288)</f>
        <v/>
      </c>
      <c r="BC288" t="str">
        <f>IF(Nut_StatusTool!G288="","",Nut_StatusTool!G288)</f>
        <v/>
      </c>
      <c r="BD288" s="430" t="str">
        <f t="shared" si="18"/>
        <v/>
      </c>
      <c r="BE288" t="str">
        <f t="shared" si="19"/>
        <v/>
      </c>
      <c r="BF288" t="str">
        <f>IF(Nut_StatusTool!I288="","",Nut_StatusTool!I288)</f>
        <v/>
      </c>
      <c r="BG288" t="str">
        <f>IF(Nut_StatusTool!J288="","",Nut_StatusTool!J288)</f>
        <v/>
      </c>
    </row>
    <row r="289" spans="1:59">
      <c r="A289" s="411">
        <f>IFERROR(INDEX($AW$7:$AW$506,MATCH(ROWS($AT$7:AT289),$AT$7:$AT$506,0)),"")</f>
        <v>283</v>
      </c>
      <c r="B289" s="412" t="str">
        <f>IFERROR(INDEX($AX$7:$AX$506,MATCH(ROWS($AT$7:AT289),$AT$7:$AT$506,0)),"")</f>
        <v/>
      </c>
      <c r="C289" s="412" t="str">
        <f>IFERROR(INDEX($AY$7:$AY$506,MATCH(ROWS($AT$7:AT289),$AT$7:$AT$506,0)),"")</f>
        <v/>
      </c>
      <c r="D289" s="413">
        <f>IFERROR(INDEX($AZ$7:$AZ$506,MATCH(ROWS($AT$7:AT289),$AT$7:$AT$506,0)),"")</f>
        <v>0</v>
      </c>
      <c r="E289" s="414" t="str">
        <f>IFERROR(INDEX($BA$7:$BA$506,MATCH(ROWS($AT$7:AT289),$AT$7:$AT$506,0)),"")</f>
        <v/>
      </c>
      <c r="F289" s="415" t="str">
        <f>IFERROR(INDEX($BB$7:$BB$506,MATCH(ROWS($AT$7:AT289),$AT$7:$AT$506,0)),"")</f>
        <v/>
      </c>
      <c r="G289" s="416" t="str">
        <f>IFERROR(INDEX($BC$7:$BC$506,MATCH(ROWS($AT$7:AT289),$AT$7:$AT$506,0)),"")</f>
        <v/>
      </c>
      <c r="H289" s="416" t="str">
        <f>IFERROR(INDEX($BD$7:$BD$506,MATCH(ROWS($AT$7:AT289),$AT$7:$AT$506,0)),"")</f>
        <v/>
      </c>
      <c r="I289" s="276"/>
      <c r="J289" s="277"/>
      <c r="K289" s="420" t="str">
        <f>IFERROR(INDEX($BE$7:$BE$506,MATCH(ROWS($AT$7:AT289),$AT$7:$AT$506,0)),"")</f>
        <v/>
      </c>
      <c r="L289" s="136"/>
      <c r="AT289">
        <f t="shared" si="16"/>
        <v>283</v>
      </c>
      <c r="AU289">
        <f>COUNTIF($AZ$7:AZ289,AZ289)</f>
        <v>283</v>
      </c>
      <c r="AV289">
        <f t="shared" si="17"/>
        <v>0</v>
      </c>
      <c r="AW289">
        <f>IF(Nut_StatusTool!A289="","",Nut_StatusTool!A289)</f>
        <v>283</v>
      </c>
      <c r="AX289" t="str">
        <f>IF(Nut_StatusTool!B289="","",Nut_StatusTool!B289)</f>
        <v/>
      </c>
      <c r="AY289" t="str">
        <f>IF(Nut_StatusTool!C289="","",Nut_StatusTool!C289)</f>
        <v/>
      </c>
      <c r="AZ289">
        <f>Nut_StatusTool!D289</f>
        <v>0</v>
      </c>
      <c r="BA289" t="str">
        <f>IF(Nut_StatusTool!E289="","",Nut_StatusTool!E289)</f>
        <v/>
      </c>
      <c r="BB289" t="str">
        <f>IF(Nut_StatusTool!F289="","",Nut_StatusTool!F289)</f>
        <v/>
      </c>
      <c r="BC289" t="str">
        <f>IF(Nut_StatusTool!G289="","",Nut_StatusTool!G289)</f>
        <v/>
      </c>
      <c r="BD289" s="430" t="str">
        <f t="shared" si="18"/>
        <v/>
      </c>
      <c r="BE289" t="str">
        <f t="shared" si="19"/>
        <v/>
      </c>
      <c r="BF289" t="str">
        <f>IF(Nut_StatusTool!I289="","",Nut_StatusTool!I289)</f>
        <v/>
      </c>
      <c r="BG289" t="str">
        <f>IF(Nut_StatusTool!J289="","",Nut_StatusTool!J289)</f>
        <v/>
      </c>
    </row>
    <row r="290" spans="1:59">
      <c r="A290" s="411">
        <f>IFERROR(INDEX($AW$7:$AW$506,MATCH(ROWS($AT$7:AT290),$AT$7:$AT$506,0)),"")</f>
        <v>284</v>
      </c>
      <c r="B290" s="412" t="str">
        <f>IFERROR(INDEX($AX$7:$AX$506,MATCH(ROWS($AT$7:AT290),$AT$7:$AT$506,0)),"")</f>
        <v/>
      </c>
      <c r="C290" s="412" t="str">
        <f>IFERROR(INDEX($AY$7:$AY$506,MATCH(ROWS($AT$7:AT290),$AT$7:$AT$506,0)),"")</f>
        <v/>
      </c>
      <c r="D290" s="413">
        <f>IFERROR(INDEX($AZ$7:$AZ$506,MATCH(ROWS($AT$7:AT290),$AT$7:$AT$506,0)),"")</f>
        <v>0</v>
      </c>
      <c r="E290" s="414" t="str">
        <f>IFERROR(INDEX($BA$7:$BA$506,MATCH(ROWS($AT$7:AT290),$AT$7:$AT$506,0)),"")</f>
        <v/>
      </c>
      <c r="F290" s="415" t="str">
        <f>IFERROR(INDEX($BB$7:$BB$506,MATCH(ROWS($AT$7:AT290),$AT$7:$AT$506,0)),"")</f>
        <v/>
      </c>
      <c r="G290" s="416" t="str">
        <f>IFERROR(INDEX($BC$7:$BC$506,MATCH(ROWS($AT$7:AT290),$AT$7:$AT$506,0)),"")</f>
        <v/>
      </c>
      <c r="H290" s="416" t="str">
        <f>IFERROR(INDEX($BD$7:$BD$506,MATCH(ROWS($AT$7:AT290),$AT$7:$AT$506,0)),"")</f>
        <v/>
      </c>
      <c r="I290" s="276"/>
      <c r="J290" s="277"/>
      <c r="K290" s="420" t="str">
        <f>IFERROR(INDEX($BE$7:$BE$506,MATCH(ROWS($AT$7:AT290),$AT$7:$AT$506,0)),"")</f>
        <v/>
      </c>
      <c r="L290" s="136"/>
      <c r="AT290">
        <f t="shared" si="16"/>
        <v>284</v>
      </c>
      <c r="AU290">
        <f>COUNTIF($AZ$7:AZ290,AZ290)</f>
        <v>284</v>
      </c>
      <c r="AV290">
        <f t="shared" si="17"/>
        <v>0</v>
      </c>
      <c r="AW290">
        <f>IF(Nut_StatusTool!A290="","",Nut_StatusTool!A290)</f>
        <v>284</v>
      </c>
      <c r="AX290" t="str">
        <f>IF(Nut_StatusTool!B290="","",Nut_StatusTool!B290)</f>
        <v/>
      </c>
      <c r="AY290" t="str">
        <f>IF(Nut_StatusTool!C290="","",Nut_StatusTool!C290)</f>
        <v/>
      </c>
      <c r="AZ290">
        <f>Nut_StatusTool!D290</f>
        <v>0</v>
      </c>
      <c r="BA290" t="str">
        <f>IF(Nut_StatusTool!E290="","",Nut_StatusTool!E290)</f>
        <v/>
      </c>
      <c r="BB290" t="str">
        <f>IF(Nut_StatusTool!F290="","",Nut_StatusTool!F290)</f>
        <v/>
      </c>
      <c r="BC290" t="str">
        <f>IF(Nut_StatusTool!G290="","",Nut_StatusTool!G290)</f>
        <v/>
      </c>
      <c r="BD290" s="430" t="str">
        <f t="shared" si="18"/>
        <v/>
      </c>
      <c r="BE290" t="str">
        <f t="shared" si="19"/>
        <v/>
      </c>
      <c r="BF290" t="str">
        <f>IF(Nut_StatusTool!I290="","",Nut_StatusTool!I290)</f>
        <v/>
      </c>
      <c r="BG290" t="str">
        <f>IF(Nut_StatusTool!J290="","",Nut_StatusTool!J290)</f>
        <v/>
      </c>
    </row>
    <row r="291" spans="1:59">
      <c r="A291" s="411">
        <f>IFERROR(INDEX($AW$7:$AW$506,MATCH(ROWS($AT$7:AT291),$AT$7:$AT$506,0)),"")</f>
        <v>285</v>
      </c>
      <c r="B291" s="412" t="str">
        <f>IFERROR(INDEX($AX$7:$AX$506,MATCH(ROWS($AT$7:AT291),$AT$7:$AT$506,0)),"")</f>
        <v/>
      </c>
      <c r="C291" s="412" t="str">
        <f>IFERROR(INDEX($AY$7:$AY$506,MATCH(ROWS($AT$7:AT291),$AT$7:$AT$506,0)),"")</f>
        <v/>
      </c>
      <c r="D291" s="413">
        <f>IFERROR(INDEX($AZ$7:$AZ$506,MATCH(ROWS($AT$7:AT291),$AT$7:$AT$506,0)),"")</f>
        <v>0</v>
      </c>
      <c r="E291" s="414" t="str">
        <f>IFERROR(INDEX($BA$7:$BA$506,MATCH(ROWS($AT$7:AT291),$AT$7:$AT$506,0)),"")</f>
        <v/>
      </c>
      <c r="F291" s="415" t="str">
        <f>IFERROR(INDEX($BB$7:$BB$506,MATCH(ROWS($AT$7:AT291),$AT$7:$AT$506,0)),"")</f>
        <v/>
      </c>
      <c r="G291" s="416" t="str">
        <f>IFERROR(INDEX($BC$7:$BC$506,MATCH(ROWS($AT$7:AT291),$AT$7:$AT$506,0)),"")</f>
        <v/>
      </c>
      <c r="H291" s="416" t="str">
        <f>IFERROR(INDEX($BD$7:$BD$506,MATCH(ROWS($AT$7:AT291),$AT$7:$AT$506,0)),"")</f>
        <v/>
      </c>
      <c r="I291" s="276"/>
      <c r="J291" s="277"/>
      <c r="K291" s="420" t="str">
        <f>IFERROR(INDEX($BE$7:$BE$506,MATCH(ROWS($AT$7:AT291),$AT$7:$AT$506,0)),"")</f>
        <v/>
      </c>
      <c r="L291" s="136"/>
      <c r="AT291">
        <f t="shared" si="16"/>
        <v>285</v>
      </c>
      <c r="AU291">
        <f>COUNTIF($AZ$7:AZ291,AZ291)</f>
        <v>285</v>
      </c>
      <c r="AV291">
        <f t="shared" si="17"/>
        <v>0</v>
      </c>
      <c r="AW291">
        <f>IF(Nut_StatusTool!A291="","",Nut_StatusTool!A291)</f>
        <v>285</v>
      </c>
      <c r="AX291" t="str">
        <f>IF(Nut_StatusTool!B291="","",Nut_StatusTool!B291)</f>
        <v/>
      </c>
      <c r="AY291" t="str">
        <f>IF(Nut_StatusTool!C291="","",Nut_StatusTool!C291)</f>
        <v/>
      </c>
      <c r="AZ291">
        <f>Nut_StatusTool!D291</f>
        <v>0</v>
      </c>
      <c r="BA291" t="str">
        <f>IF(Nut_StatusTool!E291="","",Nut_StatusTool!E291)</f>
        <v/>
      </c>
      <c r="BB291" t="str">
        <f>IF(Nut_StatusTool!F291="","",Nut_StatusTool!F291)</f>
        <v/>
      </c>
      <c r="BC291" t="str">
        <f>IF(Nut_StatusTool!G291="","",Nut_StatusTool!G291)</f>
        <v/>
      </c>
      <c r="BD291" s="430" t="str">
        <f t="shared" si="18"/>
        <v/>
      </c>
      <c r="BE291" t="str">
        <f t="shared" si="19"/>
        <v/>
      </c>
      <c r="BF291" t="str">
        <f>IF(Nut_StatusTool!I291="","",Nut_StatusTool!I291)</f>
        <v/>
      </c>
      <c r="BG291" t="str">
        <f>IF(Nut_StatusTool!J291="","",Nut_StatusTool!J291)</f>
        <v/>
      </c>
    </row>
    <row r="292" spans="1:59">
      <c r="A292" s="411">
        <f>IFERROR(INDEX($AW$7:$AW$506,MATCH(ROWS($AT$7:AT292),$AT$7:$AT$506,0)),"")</f>
        <v>286</v>
      </c>
      <c r="B292" s="412" t="str">
        <f>IFERROR(INDEX($AX$7:$AX$506,MATCH(ROWS($AT$7:AT292),$AT$7:$AT$506,0)),"")</f>
        <v/>
      </c>
      <c r="C292" s="412" t="str">
        <f>IFERROR(INDEX($AY$7:$AY$506,MATCH(ROWS($AT$7:AT292),$AT$7:$AT$506,0)),"")</f>
        <v/>
      </c>
      <c r="D292" s="413">
        <f>IFERROR(INDEX($AZ$7:$AZ$506,MATCH(ROWS($AT$7:AT292),$AT$7:$AT$506,0)),"")</f>
        <v>0</v>
      </c>
      <c r="E292" s="414" t="str">
        <f>IFERROR(INDEX($BA$7:$BA$506,MATCH(ROWS($AT$7:AT292),$AT$7:$AT$506,0)),"")</f>
        <v/>
      </c>
      <c r="F292" s="415" t="str">
        <f>IFERROR(INDEX($BB$7:$BB$506,MATCH(ROWS($AT$7:AT292),$AT$7:$AT$506,0)),"")</f>
        <v/>
      </c>
      <c r="G292" s="416" t="str">
        <f>IFERROR(INDEX($BC$7:$BC$506,MATCH(ROWS($AT$7:AT292),$AT$7:$AT$506,0)),"")</f>
        <v/>
      </c>
      <c r="H292" s="416" t="str">
        <f>IFERROR(INDEX($BD$7:$BD$506,MATCH(ROWS($AT$7:AT292),$AT$7:$AT$506,0)),"")</f>
        <v/>
      </c>
      <c r="I292" s="276"/>
      <c r="J292" s="277"/>
      <c r="K292" s="420" t="str">
        <f>IFERROR(INDEX($BE$7:$BE$506,MATCH(ROWS($AT$7:AT292),$AT$7:$AT$506,0)),"")</f>
        <v/>
      </c>
      <c r="L292" s="136"/>
      <c r="AT292">
        <f t="shared" si="16"/>
        <v>286</v>
      </c>
      <c r="AU292">
        <f>COUNTIF($AZ$7:AZ292,AZ292)</f>
        <v>286</v>
      </c>
      <c r="AV292">
        <f t="shared" si="17"/>
        <v>0</v>
      </c>
      <c r="AW292">
        <f>IF(Nut_StatusTool!A292="","",Nut_StatusTool!A292)</f>
        <v>286</v>
      </c>
      <c r="AX292" t="str">
        <f>IF(Nut_StatusTool!B292="","",Nut_StatusTool!B292)</f>
        <v/>
      </c>
      <c r="AY292" t="str">
        <f>IF(Nut_StatusTool!C292="","",Nut_StatusTool!C292)</f>
        <v/>
      </c>
      <c r="AZ292">
        <f>Nut_StatusTool!D292</f>
        <v>0</v>
      </c>
      <c r="BA292" t="str">
        <f>IF(Nut_StatusTool!E292="","",Nut_StatusTool!E292)</f>
        <v/>
      </c>
      <c r="BB292" t="str">
        <f>IF(Nut_StatusTool!F292="","",Nut_StatusTool!F292)</f>
        <v/>
      </c>
      <c r="BC292" t="str">
        <f>IF(Nut_StatusTool!G292="","",Nut_StatusTool!G292)</f>
        <v/>
      </c>
      <c r="BD292" s="430" t="str">
        <f t="shared" si="18"/>
        <v/>
      </c>
      <c r="BE292" t="str">
        <f t="shared" si="19"/>
        <v/>
      </c>
      <c r="BF292" t="str">
        <f>IF(Nut_StatusTool!I292="","",Nut_StatusTool!I292)</f>
        <v/>
      </c>
      <c r="BG292" t="str">
        <f>IF(Nut_StatusTool!J292="","",Nut_StatusTool!J292)</f>
        <v/>
      </c>
    </row>
    <row r="293" spans="1:59">
      <c r="A293" s="411">
        <f>IFERROR(INDEX($AW$7:$AW$506,MATCH(ROWS($AT$7:AT293),$AT$7:$AT$506,0)),"")</f>
        <v>287</v>
      </c>
      <c r="B293" s="412" t="str">
        <f>IFERROR(INDEX($AX$7:$AX$506,MATCH(ROWS($AT$7:AT293),$AT$7:$AT$506,0)),"")</f>
        <v/>
      </c>
      <c r="C293" s="412" t="str">
        <f>IFERROR(INDEX($AY$7:$AY$506,MATCH(ROWS($AT$7:AT293),$AT$7:$AT$506,0)),"")</f>
        <v/>
      </c>
      <c r="D293" s="413">
        <f>IFERROR(INDEX($AZ$7:$AZ$506,MATCH(ROWS($AT$7:AT293),$AT$7:$AT$506,0)),"")</f>
        <v>0</v>
      </c>
      <c r="E293" s="414" t="str">
        <f>IFERROR(INDEX($BA$7:$BA$506,MATCH(ROWS($AT$7:AT293),$AT$7:$AT$506,0)),"")</f>
        <v/>
      </c>
      <c r="F293" s="415" t="str">
        <f>IFERROR(INDEX($BB$7:$BB$506,MATCH(ROWS($AT$7:AT293),$AT$7:$AT$506,0)),"")</f>
        <v/>
      </c>
      <c r="G293" s="416" t="str">
        <f>IFERROR(INDEX($BC$7:$BC$506,MATCH(ROWS($AT$7:AT293),$AT$7:$AT$506,0)),"")</f>
        <v/>
      </c>
      <c r="H293" s="416" t="str">
        <f>IFERROR(INDEX($BD$7:$BD$506,MATCH(ROWS($AT$7:AT293),$AT$7:$AT$506,0)),"")</f>
        <v/>
      </c>
      <c r="I293" s="276"/>
      <c r="J293" s="277"/>
      <c r="K293" s="420" t="str">
        <f>IFERROR(INDEX($BE$7:$BE$506,MATCH(ROWS($AT$7:AT293),$AT$7:$AT$506,0)),"")</f>
        <v/>
      </c>
      <c r="L293" s="136"/>
      <c r="AT293">
        <f t="shared" si="16"/>
        <v>287</v>
      </c>
      <c r="AU293">
        <f>COUNTIF($AZ$7:AZ293,AZ293)</f>
        <v>287</v>
      </c>
      <c r="AV293">
        <f t="shared" si="17"/>
        <v>0</v>
      </c>
      <c r="AW293">
        <f>IF(Nut_StatusTool!A293="","",Nut_StatusTool!A293)</f>
        <v>287</v>
      </c>
      <c r="AX293" t="str">
        <f>IF(Nut_StatusTool!B293="","",Nut_StatusTool!B293)</f>
        <v/>
      </c>
      <c r="AY293" t="str">
        <f>IF(Nut_StatusTool!C293="","",Nut_StatusTool!C293)</f>
        <v/>
      </c>
      <c r="AZ293">
        <f>Nut_StatusTool!D293</f>
        <v>0</v>
      </c>
      <c r="BA293" t="str">
        <f>IF(Nut_StatusTool!E293="","",Nut_StatusTool!E293)</f>
        <v/>
      </c>
      <c r="BB293" t="str">
        <f>IF(Nut_StatusTool!F293="","",Nut_StatusTool!F293)</f>
        <v/>
      </c>
      <c r="BC293" t="str">
        <f>IF(Nut_StatusTool!G293="","",Nut_StatusTool!G293)</f>
        <v/>
      </c>
      <c r="BD293" s="430" t="str">
        <f t="shared" si="18"/>
        <v/>
      </c>
      <c r="BE293" t="str">
        <f t="shared" si="19"/>
        <v/>
      </c>
      <c r="BF293" t="str">
        <f>IF(Nut_StatusTool!I293="","",Nut_StatusTool!I293)</f>
        <v/>
      </c>
      <c r="BG293" t="str">
        <f>IF(Nut_StatusTool!J293="","",Nut_StatusTool!J293)</f>
        <v/>
      </c>
    </row>
    <row r="294" spans="1:59">
      <c r="A294" s="411">
        <f>IFERROR(INDEX($AW$7:$AW$506,MATCH(ROWS($AT$7:AT294),$AT$7:$AT$506,0)),"")</f>
        <v>288</v>
      </c>
      <c r="B294" s="412" t="str">
        <f>IFERROR(INDEX($AX$7:$AX$506,MATCH(ROWS($AT$7:AT294),$AT$7:$AT$506,0)),"")</f>
        <v/>
      </c>
      <c r="C294" s="412" t="str">
        <f>IFERROR(INDEX($AY$7:$AY$506,MATCH(ROWS($AT$7:AT294),$AT$7:$AT$506,0)),"")</f>
        <v/>
      </c>
      <c r="D294" s="413">
        <f>IFERROR(INDEX($AZ$7:$AZ$506,MATCH(ROWS($AT$7:AT294),$AT$7:$AT$506,0)),"")</f>
        <v>0</v>
      </c>
      <c r="E294" s="414" t="str">
        <f>IFERROR(INDEX($BA$7:$BA$506,MATCH(ROWS($AT$7:AT294),$AT$7:$AT$506,0)),"")</f>
        <v/>
      </c>
      <c r="F294" s="415" t="str">
        <f>IFERROR(INDEX($BB$7:$BB$506,MATCH(ROWS($AT$7:AT294),$AT$7:$AT$506,0)),"")</f>
        <v/>
      </c>
      <c r="G294" s="416" t="str">
        <f>IFERROR(INDEX($BC$7:$BC$506,MATCH(ROWS($AT$7:AT294),$AT$7:$AT$506,0)),"")</f>
        <v/>
      </c>
      <c r="H294" s="416" t="str">
        <f>IFERROR(INDEX($BD$7:$BD$506,MATCH(ROWS($AT$7:AT294),$AT$7:$AT$506,0)),"")</f>
        <v/>
      </c>
      <c r="I294" s="276"/>
      <c r="J294" s="277"/>
      <c r="K294" s="420" t="str">
        <f>IFERROR(INDEX($BE$7:$BE$506,MATCH(ROWS($AT$7:AT294),$AT$7:$AT$506,0)),"")</f>
        <v/>
      </c>
      <c r="L294" s="136"/>
      <c r="AT294">
        <f t="shared" si="16"/>
        <v>288</v>
      </c>
      <c r="AU294">
        <f>COUNTIF($AZ$7:AZ294,AZ294)</f>
        <v>288</v>
      </c>
      <c r="AV294">
        <f t="shared" si="17"/>
        <v>0</v>
      </c>
      <c r="AW294">
        <f>IF(Nut_StatusTool!A294="","",Nut_StatusTool!A294)</f>
        <v>288</v>
      </c>
      <c r="AX294" t="str">
        <f>IF(Nut_StatusTool!B294="","",Nut_StatusTool!B294)</f>
        <v/>
      </c>
      <c r="AY294" t="str">
        <f>IF(Nut_StatusTool!C294="","",Nut_StatusTool!C294)</f>
        <v/>
      </c>
      <c r="AZ294">
        <f>Nut_StatusTool!D294</f>
        <v>0</v>
      </c>
      <c r="BA294" t="str">
        <f>IF(Nut_StatusTool!E294="","",Nut_StatusTool!E294)</f>
        <v/>
      </c>
      <c r="BB294" t="str">
        <f>IF(Nut_StatusTool!F294="","",Nut_StatusTool!F294)</f>
        <v/>
      </c>
      <c r="BC294" t="str">
        <f>IF(Nut_StatusTool!G294="","",Nut_StatusTool!G294)</f>
        <v/>
      </c>
      <c r="BD294" s="430" t="str">
        <f t="shared" si="18"/>
        <v/>
      </c>
      <c r="BE294" t="str">
        <f t="shared" si="19"/>
        <v/>
      </c>
      <c r="BF294" t="str">
        <f>IF(Nut_StatusTool!I294="","",Nut_StatusTool!I294)</f>
        <v/>
      </c>
      <c r="BG294" t="str">
        <f>IF(Nut_StatusTool!J294="","",Nut_StatusTool!J294)</f>
        <v/>
      </c>
    </row>
    <row r="295" spans="1:59">
      <c r="A295" s="411">
        <f>IFERROR(INDEX($AW$7:$AW$506,MATCH(ROWS($AT$7:AT295),$AT$7:$AT$506,0)),"")</f>
        <v>289</v>
      </c>
      <c r="B295" s="412" t="str">
        <f>IFERROR(INDEX($AX$7:$AX$506,MATCH(ROWS($AT$7:AT295),$AT$7:$AT$506,0)),"")</f>
        <v/>
      </c>
      <c r="C295" s="412" t="str">
        <f>IFERROR(INDEX($AY$7:$AY$506,MATCH(ROWS($AT$7:AT295),$AT$7:$AT$506,0)),"")</f>
        <v/>
      </c>
      <c r="D295" s="413">
        <f>IFERROR(INDEX($AZ$7:$AZ$506,MATCH(ROWS($AT$7:AT295),$AT$7:$AT$506,0)),"")</f>
        <v>0</v>
      </c>
      <c r="E295" s="414" t="str">
        <f>IFERROR(INDEX($BA$7:$BA$506,MATCH(ROWS($AT$7:AT295),$AT$7:$AT$506,0)),"")</f>
        <v/>
      </c>
      <c r="F295" s="415" t="str">
        <f>IFERROR(INDEX($BB$7:$BB$506,MATCH(ROWS($AT$7:AT295),$AT$7:$AT$506,0)),"")</f>
        <v/>
      </c>
      <c r="G295" s="416" t="str">
        <f>IFERROR(INDEX($BC$7:$BC$506,MATCH(ROWS($AT$7:AT295),$AT$7:$AT$506,0)),"")</f>
        <v/>
      </c>
      <c r="H295" s="416" t="str">
        <f>IFERROR(INDEX($BD$7:$BD$506,MATCH(ROWS($AT$7:AT295),$AT$7:$AT$506,0)),"")</f>
        <v/>
      </c>
      <c r="I295" s="276"/>
      <c r="J295" s="277"/>
      <c r="K295" s="420" t="str">
        <f>IFERROR(INDEX($BE$7:$BE$506,MATCH(ROWS($AT$7:AT295),$AT$7:$AT$506,0)),"")</f>
        <v/>
      </c>
      <c r="L295" s="136"/>
      <c r="AT295">
        <f t="shared" si="16"/>
        <v>289</v>
      </c>
      <c r="AU295">
        <f>COUNTIF($AZ$7:AZ295,AZ295)</f>
        <v>289</v>
      </c>
      <c r="AV295">
        <f t="shared" si="17"/>
        <v>0</v>
      </c>
      <c r="AW295">
        <f>IF(Nut_StatusTool!A295="","",Nut_StatusTool!A295)</f>
        <v>289</v>
      </c>
      <c r="AX295" t="str">
        <f>IF(Nut_StatusTool!B295="","",Nut_StatusTool!B295)</f>
        <v/>
      </c>
      <c r="AY295" t="str">
        <f>IF(Nut_StatusTool!C295="","",Nut_StatusTool!C295)</f>
        <v/>
      </c>
      <c r="AZ295">
        <f>Nut_StatusTool!D295</f>
        <v>0</v>
      </c>
      <c r="BA295" t="str">
        <f>IF(Nut_StatusTool!E295="","",Nut_StatusTool!E295)</f>
        <v/>
      </c>
      <c r="BB295" t="str">
        <f>IF(Nut_StatusTool!F295="","",Nut_StatusTool!F295)</f>
        <v/>
      </c>
      <c r="BC295" t="str">
        <f>IF(Nut_StatusTool!G295="","",Nut_StatusTool!G295)</f>
        <v/>
      </c>
      <c r="BD295" s="430" t="str">
        <f t="shared" si="18"/>
        <v/>
      </c>
      <c r="BE295" t="str">
        <f t="shared" si="19"/>
        <v/>
      </c>
      <c r="BF295" t="str">
        <f>IF(Nut_StatusTool!I295="","",Nut_StatusTool!I295)</f>
        <v/>
      </c>
      <c r="BG295" t="str">
        <f>IF(Nut_StatusTool!J295="","",Nut_StatusTool!J295)</f>
        <v/>
      </c>
    </row>
    <row r="296" spans="1:59">
      <c r="A296" s="411">
        <f>IFERROR(INDEX($AW$7:$AW$506,MATCH(ROWS($AT$7:AT296),$AT$7:$AT$506,0)),"")</f>
        <v>290</v>
      </c>
      <c r="B296" s="412" t="str">
        <f>IFERROR(INDEX($AX$7:$AX$506,MATCH(ROWS($AT$7:AT296),$AT$7:$AT$506,0)),"")</f>
        <v/>
      </c>
      <c r="C296" s="412" t="str">
        <f>IFERROR(INDEX($AY$7:$AY$506,MATCH(ROWS($AT$7:AT296),$AT$7:$AT$506,0)),"")</f>
        <v/>
      </c>
      <c r="D296" s="413">
        <f>IFERROR(INDEX($AZ$7:$AZ$506,MATCH(ROWS($AT$7:AT296),$AT$7:$AT$506,0)),"")</f>
        <v>0</v>
      </c>
      <c r="E296" s="414" t="str">
        <f>IFERROR(INDEX($BA$7:$BA$506,MATCH(ROWS($AT$7:AT296),$AT$7:$AT$506,0)),"")</f>
        <v/>
      </c>
      <c r="F296" s="415" t="str">
        <f>IFERROR(INDEX($BB$7:$BB$506,MATCH(ROWS($AT$7:AT296),$AT$7:$AT$506,0)),"")</f>
        <v/>
      </c>
      <c r="G296" s="416" t="str">
        <f>IFERROR(INDEX($BC$7:$BC$506,MATCH(ROWS($AT$7:AT296),$AT$7:$AT$506,0)),"")</f>
        <v/>
      </c>
      <c r="H296" s="416" t="str">
        <f>IFERROR(INDEX($BD$7:$BD$506,MATCH(ROWS($AT$7:AT296),$AT$7:$AT$506,0)),"")</f>
        <v/>
      </c>
      <c r="I296" s="276"/>
      <c r="J296" s="277"/>
      <c r="K296" s="420" t="str">
        <f>IFERROR(INDEX($BE$7:$BE$506,MATCH(ROWS($AT$7:AT296),$AT$7:$AT$506,0)),"")</f>
        <v/>
      </c>
      <c r="L296" s="136"/>
      <c r="AT296">
        <f t="shared" si="16"/>
        <v>290</v>
      </c>
      <c r="AU296">
        <f>COUNTIF($AZ$7:AZ296,AZ296)</f>
        <v>290</v>
      </c>
      <c r="AV296">
        <f t="shared" si="17"/>
        <v>0</v>
      </c>
      <c r="AW296">
        <f>IF(Nut_StatusTool!A296="","",Nut_StatusTool!A296)</f>
        <v>290</v>
      </c>
      <c r="AX296" t="str">
        <f>IF(Nut_StatusTool!B296="","",Nut_StatusTool!B296)</f>
        <v/>
      </c>
      <c r="AY296" t="str">
        <f>IF(Nut_StatusTool!C296="","",Nut_StatusTool!C296)</f>
        <v/>
      </c>
      <c r="AZ296">
        <f>Nut_StatusTool!D296</f>
        <v>0</v>
      </c>
      <c r="BA296" t="str">
        <f>IF(Nut_StatusTool!E296="","",Nut_StatusTool!E296)</f>
        <v/>
      </c>
      <c r="BB296" t="str">
        <f>IF(Nut_StatusTool!F296="","",Nut_StatusTool!F296)</f>
        <v/>
      </c>
      <c r="BC296" t="str">
        <f>IF(Nut_StatusTool!G296="","",Nut_StatusTool!G296)</f>
        <v/>
      </c>
      <c r="BD296" s="430" t="str">
        <f t="shared" si="18"/>
        <v/>
      </c>
      <c r="BE296" t="str">
        <f t="shared" si="19"/>
        <v/>
      </c>
      <c r="BF296" t="str">
        <f>IF(Nut_StatusTool!I296="","",Nut_StatusTool!I296)</f>
        <v/>
      </c>
      <c r="BG296" t="str">
        <f>IF(Nut_StatusTool!J296="","",Nut_StatusTool!J296)</f>
        <v/>
      </c>
    </row>
    <row r="297" spans="1:59">
      <c r="A297" s="411">
        <f>IFERROR(INDEX($AW$7:$AW$506,MATCH(ROWS($AT$7:AT297),$AT$7:$AT$506,0)),"")</f>
        <v>291</v>
      </c>
      <c r="B297" s="412" t="str">
        <f>IFERROR(INDEX($AX$7:$AX$506,MATCH(ROWS($AT$7:AT297),$AT$7:$AT$506,0)),"")</f>
        <v/>
      </c>
      <c r="C297" s="412" t="str">
        <f>IFERROR(INDEX($AY$7:$AY$506,MATCH(ROWS($AT$7:AT297),$AT$7:$AT$506,0)),"")</f>
        <v/>
      </c>
      <c r="D297" s="413">
        <f>IFERROR(INDEX($AZ$7:$AZ$506,MATCH(ROWS($AT$7:AT297),$AT$7:$AT$506,0)),"")</f>
        <v>0</v>
      </c>
      <c r="E297" s="414" t="str">
        <f>IFERROR(INDEX($BA$7:$BA$506,MATCH(ROWS($AT$7:AT297),$AT$7:$AT$506,0)),"")</f>
        <v/>
      </c>
      <c r="F297" s="415" t="str">
        <f>IFERROR(INDEX($BB$7:$BB$506,MATCH(ROWS($AT$7:AT297),$AT$7:$AT$506,0)),"")</f>
        <v/>
      </c>
      <c r="G297" s="416" t="str">
        <f>IFERROR(INDEX($BC$7:$BC$506,MATCH(ROWS($AT$7:AT297),$AT$7:$AT$506,0)),"")</f>
        <v/>
      </c>
      <c r="H297" s="416" t="str">
        <f>IFERROR(INDEX($BD$7:$BD$506,MATCH(ROWS($AT$7:AT297),$AT$7:$AT$506,0)),"")</f>
        <v/>
      </c>
      <c r="I297" s="276"/>
      <c r="J297" s="277"/>
      <c r="K297" s="420" t="str">
        <f>IFERROR(INDEX($BE$7:$BE$506,MATCH(ROWS($AT$7:AT297),$AT$7:$AT$506,0)),"")</f>
        <v/>
      </c>
      <c r="L297" s="136"/>
      <c r="AT297">
        <f t="shared" si="16"/>
        <v>291</v>
      </c>
      <c r="AU297">
        <f>COUNTIF($AZ$7:AZ297,AZ297)</f>
        <v>291</v>
      </c>
      <c r="AV297">
        <f t="shared" si="17"/>
        <v>0</v>
      </c>
      <c r="AW297">
        <f>IF(Nut_StatusTool!A297="","",Nut_StatusTool!A297)</f>
        <v>291</v>
      </c>
      <c r="AX297" t="str">
        <f>IF(Nut_StatusTool!B297="","",Nut_StatusTool!B297)</f>
        <v/>
      </c>
      <c r="AY297" t="str">
        <f>IF(Nut_StatusTool!C297="","",Nut_StatusTool!C297)</f>
        <v/>
      </c>
      <c r="AZ297">
        <f>Nut_StatusTool!D297</f>
        <v>0</v>
      </c>
      <c r="BA297" t="str">
        <f>IF(Nut_StatusTool!E297="","",Nut_StatusTool!E297)</f>
        <v/>
      </c>
      <c r="BB297" t="str">
        <f>IF(Nut_StatusTool!F297="","",Nut_StatusTool!F297)</f>
        <v/>
      </c>
      <c r="BC297" t="str">
        <f>IF(Nut_StatusTool!G297="","",Nut_StatusTool!G297)</f>
        <v/>
      </c>
      <c r="BD297" s="430" t="str">
        <f t="shared" si="18"/>
        <v/>
      </c>
      <c r="BE297" t="str">
        <f t="shared" si="19"/>
        <v/>
      </c>
      <c r="BF297" t="str">
        <f>IF(Nut_StatusTool!I297="","",Nut_StatusTool!I297)</f>
        <v/>
      </c>
      <c r="BG297" t="str">
        <f>IF(Nut_StatusTool!J297="","",Nut_StatusTool!J297)</f>
        <v/>
      </c>
    </row>
    <row r="298" spans="1:59">
      <c r="A298" s="411">
        <f>IFERROR(INDEX($AW$7:$AW$506,MATCH(ROWS($AT$7:AT298),$AT$7:$AT$506,0)),"")</f>
        <v>292</v>
      </c>
      <c r="B298" s="412" t="str">
        <f>IFERROR(INDEX($AX$7:$AX$506,MATCH(ROWS($AT$7:AT298),$AT$7:$AT$506,0)),"")</f>
        <v/>
      </c>
      <c r="C298" s="412" t="str">
        <f>IFERROR(INDEX($AY$7:$AY$506,MATCH(ROWS($AT$7:AT298),$AT$7:$AT$506,0)),"")</f>
        <v/>
      </c>
      <c r="D298" s="413">
        <f>IFERROR(INDEX($AZ$7:$AZ$506,MATCH(ROWS($AT$7:AT298),$AT$7:$AT$506,0)),"")</f>
        <v>0</v>
      </c>
      <c r="E298" s="414" t="str">
        <f>IFERROR(INDEX($BA$7:$BA$506,MATCH(ROWS($AT$7:AT298),$AT$7:$AT$506,0)),"")</f>
        <v/>
      </c>
      <c r="F298" s="415" t="str">
        <f>IFERROR(INDEX($BB$7:$BB$506,MATCH(ROWS($AT$7:AT298),$AT$7:$AT$506,0)),"")</f>
        <v/>
      </c>
      <c r="G298" s="416" t="str">
        <f>IFERROR(INDEX($BC$7:$BC$506,MATCH(ROWS($AT$7:AT298),$AT$7:$AT$506,0)),"")</f>
        <v/>
      </c>
      <c r="H298" s="416" t="str">
        <f>IFERROR(INDEX($BD$7:$BD$506,MATCH(ROWS($AT$7:AT298),$AT$7:$AT$506,0)),"")</f>
        <v/>
      </c>
      <c r="I298" s="276"/>
      <c r="J298" s="277"/>
      <c r="K298" s="420" t="str">
        <f>IFERROR(INDEX($BE$7:$BE$506,MATCH(ROWS($AT$7:AT298),$AT$7:$AT$506,0)),"")</f>
        <v/>
      </c>
      <c r="L298" s="136"/>
      <c r="AT298">
        <f t="shared" si="16"/>
        <v>292</v>
      </c>
      <c r="AU298">
        <f>COUNTIF($AZ$7:AZ298,AZ298)</f>
        <v>292</v>
      </c>
      <c r="AV298">
        <f t="shared" si="17"/>
        <v>0</v>
      </c>
      <c r="AW298">
        <f>IF(Nut_StatusTool!A298="","",Nut_StatusTool!A298)</f>
        <v>292</v>
      </c>
      <c r="AX298" t="str">
        <f>IF(Nut_StatusTool!B298="","",Nut_StatusTool!B298)</f>
        <v/>
      </c>
      <c r="AY298" t="str">
        <f>IF(Nut_StatusTool!C298="","",Nut_StatusTool!C298)</f>
        <v/>
      </c>
      <c r="AZ298">
        <f>Nut_StatusTool!D298</f>
        <v>0</v>
      </c>
      <c r="BA298" t="str">
        <f>IF(Nut_StatusTool!E298="","",Nut_StatusTool!E298)</f>
        <v/>
      </c>
      <c r="BB298" t="str">
        <f>IF(Nut_StatusTool!F298="","",Nut_StatusTool!F298)</f>
        <v/>
      </c>
      <c r="BC298" t="str">
        <f>IF(Nut_StatusTool!G298="","",Nut_StatusTool!G298)</f>
        <v/>
      </c>
      <c r="BD298" s="430" t="str">
        <f t="shared" si="18"/>
        <v/>
      </c>
      <c r="BE298" t="str">
        <f t="shared" si="19"/>
        <v/>
      </c>
      <c r="BF298" t="str">
        <f>IF(Nut_StatusTool!I298="","",Nut_StatusTool!I298)</f>
        <v/>
      </c>
      <c r="BG298" t="str">
        <f>IF(Nut_StatusTool!J298="","",Nut_StatusTool!J298)</f>
        <v/>
      </c>
    </row>
    <row r="299" spans="1:59">
      <c r="A299" s="411">
        <f>IFERROR(INDEX($AW$7:$AW$506,MATCH(ROWS($AT$7:AT299),$AT$7:$AT$506,0)),"")</f>
        <v>293</v>
      </c>
      <c r="B299" s="412" t="str">
        <f>IFERROR(INDEX($AX$7:$AX$506,MATCH(ROWS($AT$7:AT299),$AT$7:$AT$506,0)),"")</f>
        <v/>
      </c>
      <c r="C299" s="412" t="str">
        <f>IFERROR(INDEX($AY$7:$AY$506,MATCH(ROWS($AT$7:AT299),$AT$7:$AT$506,0)),"")</f>
        <v/>
      </c>
      <c r="D299" s="413">
        <f>IFERROR(INDEX($AZ$7:$AZ$506,MATCH(ROWS($AT$7:AT299),$AT$7:$AT$506,0)),"")</f>
        <v>0</v>
      </c>
      <c r="E299" s="414" t="str">
        <f>IFERROR(INDEX($BA$7:$BA$506,MATCH(ROWS($AT$7:AT299),$AT$7:$AT$506,0)),"")</f>
        <v/>
      </c>
      <c r="F299" s="415" t="str">
        <f>IFERROR(INDEX($BB$7:$BB$506,MATCH(ROWS($AT$7:AT299),$AT$7:$AT$506,0)),"")</f>
        <v/>
      </c>
      <c r="G299" s="416" t="str">
        <f>IFERROR(INDEX($BC$7:$BC$506,MATCH(ROWS($AT$7:AT299),$AT$7:$AT$506,0)),"")</f>
        <v/>
      </c>
      <c r="H299" s="416" t="str">
        <f>IFERROR(INDEX($BD$7:$BD$506,MATCH(ROWS($AT$7:AT299),$AT$7:$AT$506,0)),"")</f>
        <v/>
      </c>
      <c r="I299" s="276"/>
      <c r="J299" s="277"/>
      <c r="K299" s="420" t="str">
        <f>IFERROR(INDEX($BE$7:$BE$506,MATCH(ROWS($AT$7:AT299),$AT$7:$AT$506,0)),"")</f>
        <v/>
      </c>
      <c r="L299" s="136"/>
      <c r="AT299">
        <f t="shared" si="16"/>
        <v>293</v>
      </c>
      <c r="AU299">
        <f>COUNTIF($AZ$7:AZ299,AZ299)</f>
        <v>293</v>
      </c>
      <c r="AV299">
        <f t="shared" si="17"/>
        <v>0</v>
      </c>
      <c r="AW299">
        <f>IF(Nut_StatusTool!A299="","",Nut_StatusTool!A299)</f>
        <v>293</v>
      </c>
      <c r="AX299" t="str">
        <f>IF(Nut_StatusTool!B299="","",Nut_StatusTool!B299)</f>
        <v/>
      </c>
      <c r="AY299" t="str">
        <f>IF(Nut_StatusTool!C299="","",Nut_StatusTool!C299)</f>
        <v/>
      </c>
      <c r="AZ299">
        <f>Nut_StatusTool!D299</f>
        <v>0</v>
      </c>
      <c r="BA299" t="str">
        <f>IF(Nut_StatusTool!E299="","",Nut_StatusTool!E299)</f>
        <v/>
      </c>
      <c r="BB299" t="str">
        <f>IF(Nut_StatusTool!F299="","",Nut_StatusTool!F299)</f>
        <v/>
      </c>
      <c r="BC299" t="str">
        <f>IF(Nut_StatusTool!G299="","",Nut_StatusTool!G299)</f>
        <v/>
      </c>
      <c r="BD299" s="430" t="str">
        <f t="shared" si="18"/>
        <v/>
      </c>
      <c r="BE299" t="str">
        <f t="shared" si="19"/>
        <v/>
      </c>
      <c r="BF299" t="str">
        <f>IF(Nut_StatusTool!I299="","",Nut_StatusTool!I299)</f>
        <v/>
      </c>
      <c r="BG299" t="str">
        <f>IF(Nut_StatusTool!J299="","",Nut_StatusTool!J299)</f>
        <v/>
      </c>
    </row>
    <row r="300" spans="1:59">
      <c r="A300" s="411">
        <f>IFERROR(INDEX($AW$7:$AW$506,MATCH(ROWS($AT$7:AT300),$AT$7:$AT$506,0)),"")</f>
        <v>294</v>
      </c>
      <c r="B300" s="412" t="str">
        <f>IFERROR(INDEX($AX$7:$AX$506,MATCH(ROWS($AT$7:AT300),$AT$7:$AT$506,0)),"")</f>
        <v/>
      </c>
      <c r="C300" s="412" t="str">
        <f>IFERROR(INDEX($AY$7:$AY$506,MATCH(ROWS($AT$7:AT300),$AT$7:$AT$506,0)),"")</f>
        <v/>
      </c>
      <c r="D300" s="413">
        <f>IFERROR(INDEX($AZ$7:$AZ$506,MATCH(ROWS($AT$7:AT300),$AT$7:$AT$506,0)),"")</f>
        <v>0</v>
      </c>
      <c r="E300" s="414" t="str">
        <f>IFERROR(INDEX($BA$7:$BA$506,MATCH(ROWS($AT$7:AT300),$AT$7:$AT$506,0)),"")</f>
        <v/>
      </c>
      <c r="F300" s="415" t="str">
        <f>IFERROR(INDEX($BB$7:$BB$506,MATCH(ROWS($AT$7:AT300),$AT$7:$AT$506,0)),"")</f>
        <v/>
      </c>
      <c r="G300" s="416" t="str">
        <f>IFERROR(INDEX($BC$7:$BC$506,MATCH(ROWS($AT$7:AT300),$AT$7:$AT$506,0)),"")</f>
        <v/>
      </c>
      <c r="H300" s="416" t="str">
        <f>IFERROR(INDEX($BD$7:$BD$506,MATCH(ROWS($AT$7:AT300),$AT$7:$AT$506,0)),"")</f>
        <v/>
      </c>
      <c r="I300" s="276"/>
      <c r="J300" s="277"/>
      <c r="K300" s="420" t="str">
        <f>IFERROR(INDEX($BE$7:$BE$506,MATCH(ROWS($AT$7:AT300),$AT$7:$AT$506,0)),"")</f>
        <v/>
      </c>
      <c r="L300" s="136"/>
      <c r="AT300">
        <f t="shared" si="16"/>
        <v>294</v>
      </c>
      <c r="AU300">
        <f>COUNTIF($AZ$7:AZ300,AZ300)</f>
        <v>294</v>
      </c>
      <c r="AV300">
        <f t="shared" si="17"/>
        <v>0</v>
      </c>
      <c r="AW300">
        <f>IF(Nut_StatusTool!A300="","",Nut_StatusTool!A300)</f>
        <v>294</v>
      </c>
      <c r="AX300" t="str">
        <f>IF(Nut_StatusTool!B300="","",Nut_StatusTool!B300)</f>
        <v/>
      </c>
      <c r="AY300" t="str">
        <f>IF(Nut_StatusTool!C300="","",Nut_StatusTool!C300)</f>
        <v/>
      </c>
      <c r="AZ300">
        <f>Nut_StatusTool!D300</f>
        <v>0</v>
      </c>
      <c r="BA300" t="str">
        <f>IF(Nut_StatusTool!E300="","",Nut_StatusTool!E300)</f>
        <v/>
      </c>
      <c r="BB300" t="str">
        <f>IF(Nut_StatusTool!F300="","",Nut_StatusTool!F300)</f>
        <v/>
      </c>
      <c r="BC300" t="str">
        <f>IF(Nut_StatusTool!G300="","",Nut_StatusTool!G300)</f>
        <v/>
      </c>
      <c r="BD300" s="430" t="str">
        <f t="shared" si="18"/>
        <v/>
      </c>
      <c r="BE300" t="str">
        <f t="shared" si="19"/>
        <v/>
      </c>
      <c r="BF300" t="str">
        <f>IF(Nut_StatusTool!I300="","",Nut_StatusTool!I300)</f>
        <v/>
      </c>
      <c r="BG300" t="str">
        <f>IF(Nut_StatusTool!J300="","",Nut_StatusTool!J300)</f>
        <v/>
      </c>
    </row>
    <row r="301" spans="1:59">
      <c r="A301" s="411">
        <f>IFERROR(INDEX($AW$7:$AW$506,MATCH(ROWS($AT$7:AT301),$AT$7:$AT$506,0)),"")</f>
        <v>295</v>
      </c>
      <c r="B301" s="412" t="str">
        <f>IFERROR(INDEX($AX$7:$AX$506,MATCH(ROWS($AT$7:AT301),$AT$7:$AT$506,0)),"")</f>
        <v/>
      </c>
      <c r="C301" s="412" t="str">
        <f>IFERROR(INDEX($AY$7:$AY$506,MATCH(ROWS($AT$7:AT301),$AT$7:$AT$506,0)),"")</f>
        <v/>
      </c>
      <c r="D301" s="413">
        <f>IFERROR(INDEX($AZ$7:$AZ$506,MATCH(ROWS($AT$7:AT301),$AT$7:$AT$506,0)),"")</f>
        <v>0</v>
      </c>
      <c r="E301" s="414" t="str">
        <f>IFERROR(INDEX($BA$7:$BA$506,MATCH(ROWS($AT$7:AT301),$AT$7:$AT$506,0)),"")</f>
        <v/>
      </c>
      <c r="F301" s="415" t="str">
        <f>IFERROR(INDEX($BB$7:$BB$506,MATCH(ROWS($AT$7:AT301),$AT$7:$AT$506,0)),"")</f>
        <v/>
      </c>
      <c r="G301" s="416" t="str">
        <f>IFERROR(INDEX($BC$7:$BC$506,MATCH(ROWS($AT$7:AT301),$AT$7:$AT$506,0)),"")</f>
        <v/>
      </c>
      <c r="H301" s="416" t="str">
        <f>IFERROR(INDEX($BD$7:$BD$506,MATCH(ROWS($AT$7:AT301),$AT$7:$AT$506,0)),"")</f>
        <v/>
      </c>
      <c r="I301" s="276"/>
      <c r="J301" s="277"/>
      <c r="K301" s="420" t="str">
        <f>IFERROR(INDEX($BE$7:$BE$506,MATCH(ROWS($AT$7:AT301),$AT$7:$AT$506,0)),"")</f>
        <v/>
      </c>
      <c r="L301" s="136"/>
      <c r="AT301">
        <f t="shared" si="16"/>
        <v>295</v>
      </c>
      <c r="AU301">
        <f>COUNTIF($AZ$7:AZ301,AZ301)</f>
        <v>295</v>
      </c>
      <c r="AV301">
        <f t="shared" si="17"/>
        <v>0</v>
      </c>
      <c r="AW301">
        <f>IF(Nut_StatusTool!A301="","",Nut_StatusTool!A301)</f>
        <v>295</v>
      </c>
      <c r="AX301" t="str">
        <f>IF(Nut_StatusTool!B301="","",Nut_StatusTool!B301)</f>
        <v/>
      </c>
      <c r="AY301" t="str">
        <f>IF(Nut_StatusTool!C301="","",Nut_StatusTool!C301)</f>
        <v/>
      </c>
      <c r="AZ301">
        <f>Nut_StatusTool!D301</f>
        <v>0</v>
      </c>
      <c r="BA301" t="str">
        <f>IF(Nut_StatusTool!E301="","",Nut_StatusTool!E301)</f>
        <v/>
      </c>
      <c r="BB301" t="str">
        <f>IF(Nut_StatusTool!F301="","",Nut_StatusTool!F301)</f>
        <v/>
      </c>
      <c r="BC301" t="str">
        <f>IF(Nut_StatusTool!G301="","",Nut_StatusTool!G301)</f>
        <v/>
      </c>
      <c r="BD301" s="430" t="str">
        <f t="shared" si="18"/>
        <v/>
      </c>
      <c r="BE301" t="str">
        <f t="shared" si="19"/>
        <v/>
      </c>
      <c r="BF301" t="str">
        <f>IF(Nut_StatusTool!I301="","",Nut_StatusTool!I301)</f>
        <v/>
      </c>
      <c r="BG301" t="str">
        <f>IF(Nut_StatusTool!J301="","",Nut_StatusTool!J301)</f>
        <v/>
      </c>
    </row>
    <row r="302" spans="1:59">
      <c r="A302" s="411">
        <f>IFERROR(INDEX($AW$7:$AW$506,MATCH(ROWS($AT$7:AT302),$AT$7:$AT$506,0)),"")</f>
        <v>296</v>
      </c>
      <c r="B302" s="412" t="str">
        <f>IFERROR(INDEX($AX$7:$AX$506,MATCH(ROWS($AT$7:AT302),$AT$7:$AT$506,0)),"")</f>
        <v/>
      </c>
      <c r="C302" s="412" t="str">
        <f>IFERROR(INDEX($AY$7:$AY$506,MATCH(ROWS($AT$7:AT302),$AT$7:$AT$506,0)),"")</f>
        <v/>
      </c>
      <c r="D302" s="413">
        <f>IFERROR(INDEX($AZ$7:$AZ$506,MATCH(ROWS($AT$7:AT302),$AT$7:$AT$506,0)),"")</f>
        <v>0</v>
      </c>
      <c r="E302" s="414" t="str">
        <f>IFERROR(INDEX($BA$7:$BA$506,MATCH(ROWS($AT$7:AT302),$AT$7:$AT$506,0)),"")</f>
        <v/>
      </c>
      <c r="F302" s="415" t="str">
        <f>IFERROR(INDEX($BB$7:$BB$506,MATCH(ROWS($AT$7:AT302),$AT$7:$AT$506,0)),"")</f>
        <v/>
      </c>
      <c r="G302" s="416" t="str">
        <f>IFERROR(INDEX($BC$7:$BC$506,MATCH(ROWS($AT$7:AT302),$AT$7:$AT$506,0)),"")</f>
        <v/>
      </c>
      <c r="H302" s="416" t="str">
        <f>IFERROR(INDEX($BD$7:$BD$506,MATCH(ROWS($AT$7:AT302),$AT$7:$AT$506,0)),"")</f>
        <v/>
      </c>
      <c r="I302" s="276"/>
      <c r="J302" s="277"/>
      <c r="K302" s="420" t="str">
        <f>IFERROR(INDEX($BE$7:$BE$506,MATCH(ROWS($AT$7:AT302),$AT$7:$AT$506,0)),"")</f>
        <v/>
      </c>
      <c r="L302" s="136"/>
      <c r="AT302">
        <f t="shared" si="16"/>
        <v>296</v>
      </c>
      <c r="AU302">
        <f>COUNTIF($AZ$7:AZ302,AZ302)</f>
        <v>296</v>
      </c>
      <c r="AV302">
        <f t="shared" si="17"/>
        <v>0</v>
      </c>
      <c r="AW302">
        <f>IF(Nut_StatusTool!A302="","",Nut_StatusTool!A302)</f>
        <v>296</v>
      </c>
      <c r="AX302" t="str">
        <f>IF(Nut_StatusTool!B302="","",Nut_StatusTool!B302)</f>
        <v/>
      </c>
      <c r="AY302" t="str">
        <f>IF(Nut_StatusTool!C302="","",Nut_StatusTool!C302)</f>
        <v/>
      </c>
      <c r="AZ302">
        <f>Nut_StatusTool!D302</f>
        <v>0</v>
      </c>
      <c r="BA302" t="str">
        <f>IF(Nut_StatusTool!E302="","",Nut_StatusTool!E302)</f>
        <v/>
      </c>
      <c r="BB302" t="str">
        <f>IF(Nut_StatusTool!F302="","",Nut_StatusTool!F302)</f>
        <v/>
      </c>
      <c r="BC302" t="str">
        <f>IF(Nut_StatusTool!G302="","",Nut_StatusTool!G302)</f>
        <v/>
      </c>
      <c r="BD302" s="430" t="str">
        <f t="shared" si="18"/>
        <v/>
      </c>
      <c r="BE302" t="str">
        <f t="shared" si="19"/>
        <v/>
      </c>
      <c r="BF302" t="str">
        <f>IF(Nut_StatusTool!I302="","",Nut_StatusTool!I302)</f>
        <v/>
      </c>
      <c r="BG302" t="str">
        <f>IF(Nut_StatusTool!J302="","",Nut_StatusTool!J302)</f>
        <v/>
      </c>
    </row>
    <row r="303" spans="1:59">
      <c r="A303" s="411">
        <f>IFERROR(INDEX($AW$7:$AW$506,MATCH(ROWS($AT$7:AT303),$AT$7:$AT$506,0)),"")</f>
        <v>297</v>
      </c>
      <c r="B303" s="412" t="str">
        <f>IFERROR(INDEX($AX$7:$AX$506,MATCH(ROWS($AT$7:AT303),$AT$7:$AT$506,0)),"")</f>
        <v/>
      </c>
      <c r="C303" s="412" t="str">
        <f>IFERROR(INDEX($AY$7:$AY$506,MATCH(ROWS($AT$7:AT303),$AT$7:$AT$506,0)),"")</f>
        <v/>
      </c>
      <c r="D303" s="413">
        <f>IFERROR(INDEX($AZ$7:$AZ$506,MATCH(ROWS($AT$7:AT303),$AT$7:$AT$506,0)),"")</f>
        <v>0</v>
      </c>
      <c r="E303" s="414" t="str">
        <f>IFERROR(INDEX($BA$7:$BA$506,MATCH(ROWS($AT$7:AT303),$AT$7:$AT$506,0)),"")</f>
        <v/>
      </c>
      <c r="F303" s="415" t="str">
        <f>IFERROR(INDEX($BB$7:$BB$506,MATCH(ROWS($AT$7:AT303),$AT$7:$AT$506,0)),"")</f>
        <v/>
      </c>
      <c r="G303" s="416" t="str">
        <f>IFERROR(INDEX($BC$7:$BC$506,MATCH(ROWS($AT$7:AT303),$AT$7:$AT$506,0)),"")</f>
        <v/>
      </c>
      <c r="H303" s="416" t="str">
        <f>IFERROR(INDEX($BD$7:$BD$506,MATCH(ROWS($AT$7:AT303),$AT$7:$AT$506,0)),"")</f>
        <v/>
      </c>
      <c r="I303" s="276"/>
      <c r="J303" s="277"/>
      <c r="K303" s="420" t="str">
        <f>IFERROR(INDEX($BE$7:$BE$506,MATCH(ROWS($AT$7:AT303),$AT$7:$AT$506,0)),"")</f>
        <v/>
      </c>
      <c r="L303" s="136"/>
      <c r="AT303">
        <f t="shared" si="16"/>
        <v>297</v>
      </c>
      <c r="AU303">
        <f>COUNTIF($AZ$7:AZ303,AZ303)</f>
        <v>297</v>
      </c>
      <c r="AV303">
        <f t="shared" si="17"/>
        <v>0</v>
      </c>
      <c r="AW303">
        <f>IF(Nut_StatusTool!A303="","",Nut_StatusTool!A303)</f>
        <v>297</v>
      </c>
      <c r="AX303" t="str">
        <f>IF(Nut_StatusTool!B303="","",Nut_StatusTool!B303)</f>
        <v/>
      </c>
      <c r="AY303" t="str">
        <f>IF(Nut_StatusTool!C303="","",Nut_StatusTool!C303)</f>
        <v/>
      </c>
      <c r="AZ303">
        <f>Nut_StatusTool!D303</f>
        <v>0</v>
      </c>
      <c r="BA303" t="str">
        <f>IF(Nut_StatusTool!E303="","",Nut_StatusTool!E303)</f>
        <v/>
      </c>
      <c r="BB303" t="str">
        <f>IF(Nut_StatusTool!F303="","",Nut_StatusTool!F303)</f>
        <v/>
      </c>
      <c r="BC303" t="str">
        <f>IF(Nut_StatusTool!G303="","",Nut_StatusTool!G303)</f>
        <v/>
      </c>
      <c r="BD303" s="430" t="str">
        <f t="shared" si="18"/>
        <v/>
      </c>
      <c r="BE303" t="str">
        <f t="shared" si="19"/>
        <v/>
      </c>
      <c r="BF303" t="str">
        <f>IF(Nut_StatusTool!I303="","",Nut_StatusTool!I303)</f>
        <v/>
      </c>
      <c r="BG303" t="str">
        <f>IF(Nut_StatusTool!J303="","",Nut_StatusTool!J303)</f>
        <v/>
      </c>
    </row>
    <row r="304" spans="1:59">
      <c r="A304" s="411">
        <f>IFERROR(INDEX($AW$7:$AW$506,MATCH(ROWS($AT$7:AT304),$AT$7:$AT$506,0)),"")</f>
        <v>298</v>
      </c>
      <c r="B304" s="412" t="str">
        <f>IFERROR(INDEX($AX$7:$AX$506,MATCH(ROWS($AT$7:AT304),$AT$7:$AT$506,0)),"")</f>
        <v/>
      </c>
      <c r="C304" s="412" t="str">
        <f>IFERROR(INDEX($AY$7:$AY$506,MATCH(ROWS($AT$7:AT304),$AT$7:$AT$506,0)),"")</f>
        <v/>
      </c>
      <c r="D304" s="413">
        <f>IFERROR(INDEX($AZ$7:$AZ$506,MATCH(ROWS($AT$7:AT304),$AT$7:$AT$506,0)),"")</f>
        <v>0</v>
      </c>
      <c r="E304" s="414" t="str">
        <f>IFERROR(INDEX($BA$7:$BA$506,MATCH(ROWS($AT$7:AT304),$AT$7:$AT$506,0)),"")</f>
        <v/>
      </c>
      <c r="F304" s="415" t="str">
        <f>IFERROR(INDEX($BB$7:$BB$506,MATCH(ROWS($AT$7:AT304),$AT$7:$AT$506,0)),"")</f>
        <v/>
      </c>
      <c r="G304" s="416" t="str">
        <f>IFERROR(INDEX($BC$7:$BC$506,MATCH(ROWS($AT$7:AT304),$AT$7:$AT$506,0)),"")</f>
        <v/>
      </c>
      <c r="H304" s="416" t="str">
        <f>IFERROR(INDEX($BD$7:$BD$506,MATCH(ROWS($AT$7:AT304),$AT$7:$AT$506,0)),"")</f>
        <v/>
      </c>
      <c r="I304" s="276"/>
      <c r="J304" s="277"/>
      <c r="K304" s="420" t="str">
        <f>IFERROR(INDEX($BE$7:$BE$506,MATCH(ROWS($AT$7:AT304),$AT$7:$AT$506,0)),"")</f>
        <v/>
      </c>
      <c r="L304" s="136"/>
      <c r="AT304">
        <f t="shared" si="16"/>
        <v>298</v>
      </c>
      <c r="AU304">
        <f>COUNTIF($AZ$7:AZ304,AZ304)</f>
        <v>298</v>
      </c>
      <c r="AV304">
        <f t="shared" si="17"/>
        <v>0</v>
      </c>
      <c r="AW304">
        <f>IF(Nut_StatusTool!A304="","",Nut_StatusTool!A304)</f>
        <v>298</v>
      </c>
      <c r="AX304" t="str">
        <f>IF(Nut_StatusTool!B304="","",Nut_StatusTool!B304)</f>
        <v/>
      </c>
      <c r="AY304" t="str">
        <f>IF(Nut_StatusTool!C304="","",Nut_StatusTool!C304)</f>
        <v/>
      </c>
      <c r="AZ304">
        <f>Nut_StatusTool!D304</f>
        <v>0</v>
      </c>
      <c r="BA304" t="str">
        <f>IF(Nut_StatusTool!E304="","",Nut_StatusTool!E304)</f>
        <v/>
      </c>
      <c r="BB304" t="str">
        <f>IF(Nut_StatusTool!F304="","",Nut_StatusTool!F304)</f>
        <v/>
      </c>
      <c r="BC304" t="str">
        <f>IF(Nut_StatusTool!G304="","",Nut_StatusTool!G304)</f>
        <v/>
      </c>
      <c r="BD304" s="430" t="str">
        <f t="shared" si="18"/>
        <v/>
      </c>
      <c r="BE304" t="str">
        <f t="shared" si="19"/>
        <v/>
      </c>
      <c r="BF304" t="str">
        <f>IF(Nut_StatusTool!I304="","",Nut_StatusTool!I304)</f>
        <v/>
      </c>
      <c r="BG304" t="str">
        <f>IF(Nut_StatusTool!J304="","",Nut_StatusTool!J304)</f>
        <v/>
      </c>
    </row>
    <row r="305" spans="1:59">
      <c r="A305" s="411">
        <f>IFERROR(INDEX($AW$7:$AW$506,MATCH(ROWS($AT$7:AT305),$AT$7:$AT$506,0)),"")</f>
        <v>299</v>
      </c>
      <c r="B305" s="412" t="str">
        <f>IFERROR(INDEX($AX$7:$AX$506,MATCH(ROWS($AT$7:AT305),$AT$7:$AT$506,0)),"")</f>
        <v/>
      </c>
      <c r="C305" s="412" t="str">
        <f>IFERROR(INDEX($AY$7:$AY$506,MATCH(ROWS($AT$7:AT305),$AT$7:$AT$506,0)),"")</f>
        <v/>
      </c>
      <c r="D305" s="413">
        <f>IFERROR(INDEX($AZ$7:$AZ$506,MATCH(ROWS($AT$7:AT305),$AT$7:$AT$506,0)),"")</f>
        <v>0</v>
      </c>
      <c r="E305" s="414" t="str">
        <f>IFERROR(INDEX($BA$7:$BA$506,MATCH(ROWS($AT$7:AT305),$AT$7:$AT$506,0)),"")</f>
        <v/>
      </c>
      <c r="F305" s="415" t="str">
        <f>IFERROR(INDEX($BB$7:$BB$506,MATCH(ROWS($AT$7:AT305),$AT$7:$AT$506,0)),"")</f>
        <v/>
      </c>
      <c r="G305" s="416" t="str">
        <f>IFERROR(INDEX($BC$7:$BC$506,MATCH(ROWS($AT$7:AT305),$AT$7:$AT$506,0)),"")</f>
        <v/>
      </c>
      <c r="H305" s="416" t="str">
        <f>IFERROR(INDEX($BD$7:$BD$506,MATCH(ROWS($AT$7:AT305),$AT$7:$AT$506,0)),"")</f>
        <v/>
      </c>
      <c r="I305" s="276"/>
      <c r="J305" s="277"/>
      <c r="K305" s="420" t="str">
        <f>IFERROR(INDEX($BE$7:$BE$506,MATCH(ROWS($AT$7:AT305),$AT$7:$AT$506,0)),"")</f>
        <v/>
      </c>
      <c r="L305" s="136"/>
      <c r="AT305">
        <f t="shared" si="16"/>
        <v>299</v>
      </c>
      <c r="AU305">
        <f>COUNTIF($AZ$7:AZ305,AZ305)</f>
        <v>299</v>
      </c>
      <c r="AV305">
        <f t="shared" si="17"/>
        <v>0</v>
      </c>
      <c r="AW305">
        <f>IF(Nut_StatusTool!A305="","",Nut_StatusTool!A305)</f>
        <v>299</v>
      </c>
      <c r="AX305" t="str">
        <f>IF(Nut_StatusTool!B305="","",Nut_StatusTool!B305)</f>
        <v/>
      </c>
      <c r="AY305" t="str">
        <f>IF(Nut_StatusTool!C305="","",Nut_StatusTool!C305)</f>
        <v/>
      </c>
      <c r="AZ305">
        <f>Nut_StatusTool!D305</f>
        <v>0</v>
      </c>
      <c r="BA305" t="str">
        <f>IF(Nut_StatusTool!E305="","",Nut_StatusTool!E305)</f>
        <v/>
      </c>
      <c r="BB305" t="str">
        <f>IF(Nut_StatusTool!F305="","",Nut_StatusTool!F305)</f>
        <v/>
      </c>
      <c r="BC305" t="str">
        <f>IF(Nut_StatusTool!G305="","",Nut_StatusTool!G305)</f>
        <v/>
      </c>
      <c r="BD305" s="430" t="str">
        <f t="shared" si="18"/>
        <v/>
      </c>
      <c r="BE305" t="str">
        <f t="shared" si="19"/>
        <v/>
      </c>
      <c r="BF305" t="str">
        <f>IF(Nut_StatusTool!I305="","",Nut_StatusTool!I305)</f>
        <v/>
      </c>
      <c r="BG305" t="str">
        <f>IF(Nut_StatusTool!J305="","",Nut_StatusTool!J305)</f>
        <v/>
      </c>
    </row>
    <row r="306" spans="1:59">
      <c r="A306" s="411">
        <f>IFERROR(INDEX($AW$7:$AW$506,MATCH(ROWS($AT$7:AT306),$AT$7:$AT$506,0)),"")</f>
        <v>300</v>
      </c>
      <c r="B306" s="412" t="str">
        <f>IFERROR(INDEX($AX$7:$AX$506,MATCH(ROWS($AT$7:AT306),$AT$7:$AT$506,0)),"")</f>
        <v/>
      </c>
      <c r="C306" s="412" t="str">
        <f>IFERROR(INDEX($AY$7:$AY$506,MATCH(ROWS($AT$7:AT306),$AT$7:$AT$506,0)),"")</f>
        <v/>
      </c>
      <c r="D306" s="413">
        <f>IFERROR(INDEX($AZ$7:$AZ$506,MATCH(ROWS($AT$7:AT306),$AT$7:$AT$506,0)),"")</f>
        <v>0</v>
      </c>
      <c r="E306" s="414" t="str">
        <f>IFERROR(INDEX($BA$7:$BA$506,MATCH(ROWS($AT$7:AT306),$AT$7:$AT$506,0)),"")</f>
        <v/>
      </c>
      <c r="F306" s="415" t="str">
        <f>IFERROR(INDEX($BB$7:$BB$506,MATCH(ROWS($AT$7:AT306),$AT$7:$AT$506,0)),"")</f>
        <v/>
      </c>
      <c r="G306" s="416" t="str">
        <f>IFERROR(INDEX($BC$7:$BC$506,MATCH(ROWS($AT$7:AT306),$AT$7:$AT$506,0)),"")</f>
        <v/>
      </c>
      <c r="H306" s="416" t="str">
        <f>IFERROR(INDEX($BD$7:$BD$506,MATCH(ROWS($AT$7:AT306),$AT$7:$AT$506,0)),"")</f>
        <v/>
      </c>
      <c r="I306" s="276"/>
      <c r="J306" s="277"/>
      <c r="K306" s="420" t="str">
        <f>IFERROR(INDEX($BE$7:$BE$506,MATCH(ROWS($AT$7:AT306),$AT$7:$AT$506,0)),"")</f>
        <v/>
      </c>
      <c r="L306" s="136"/>
      <c r="AT306">
        <f t="shared" si="16"/>
        <v>300</v>
      </c>
      <c r="AU306">
        <f>COUNTIF($AZ$7:AZ306,AZ306)</f>
        <v>300</v>
      </c>
      <c r="AV306">
        <f t="shared" si="17"/>
        <v>0</v>
      </c>
      <c r="AW306">
        <f>IF(Nut_StatusTool!A306="","",Nut_StatusTool!A306)</f>
        <v>300</v>
      </c>
      <c r="AX306" t="str">
        <f>IF(Nut_StatusTool!B306="","",Nut_StatusTool!B306)</f>
        <v/>
      </c>
      <c r="AY306" t="str">
        <f>IF(Nut_StatusTool!C306="","",Nut_StatusTool!C306)</f>
        <v/>
      </c>
      <c r="AZ306">
        <f>Nut_StatusTool!D306</f>
        <v>0</v>
      </c>
      <c r="BA306" t="str">
        <f>IF(Nut_StatusTool!E306="","",Nut_StatusTool!E306)</f>
        <v/>
      </c>
      <c r="BB306" t="str">
        <f>IF(Nut_StatusTool!F306="","",Nut_StatusTool!F306)</f>
        <v/>
      </c>
      <c r="BC306" t="str">
        <f>IF(Nut_StatusTool!G306="","",Nut_StatusTool!G306)</f>
        <v/>
      </c>
      <c r="BD306" s="430" t="str">
        <f t="shared" si="18"/>
        <v/>
      </c>
      <c r="BE306" t="str">
        <f t="shared" si="19"/>
        <v/>
      </c>
      <c r="BF306" t="str">
        <f>IF(Nut_StatusTool!I306="","",Nut_StatusTool!I306)</f>
        <v/>
      </c>
      <c r="BG306" t="str">
        <f>IF(Nut_StatusTool!J306="","",Nut_StatusTool!J306)</f>
        <v/>
      </c>
    </row>
    <row r="307" spans="1:59">
      <c r="A307" s="411">
        <f>IFERROR(INDEX($AW$7:$AW$506,MATCH(ROWS($AT$7:AT307),$AT$7:$AT$506,0)),"")</f>
        <v>301</v>
      </c>
      <c r="B307" s="412" t="str">
        <f>IFERROR(INDEX($AX$7:$AX$506,MATCH(ROWS($AT$7:AT307),$AT$7:$AT$506,0)),"")</f>
        <v/>
      </c>
      <c r="C307" s="412" t="str">
        <f>IFERROR(INDEX($AY$7:$AY$506,MATCH(ROWS($AT$7:AT307),$AT$7:$AT$506,0)),"")</f>
        <v/>
      </c>
      <c r="D307" s="413">
        <f>IFERROR(INDEX($AZ$7:$AZ$506,MATCH(ROWS($AT$7:AT307),$AT$7:$AT$506,0)),"")</f>
        <v>0</v>
      </c>
      <c r="E307" s="414" t="str">
        <f>IFERROR(INDEX($BA$7:$BA$506,MATCH(ROWS($AT$7:AT307),$AT$7:$AT$506,0)),"")</f>
        <v/>
      </c>
      <c r="F307" s="415" t="str">
        <f>IFERROR(INDEX($BB$7:$BB$506,MATCH(ROWS($AT$7:AT307),$AT$7:$AT$506,0)),"")</f>
        <v/>
      </c>
      <c r="G307" s="416" t="str">
        <f>IFERROR(INDEX($BC$7:$BC$506,MATCH(ROWS($AT$7:AT307),$AT$7:$AT$506,0)),"")</f>
        <v/>
      </c>
      <c r="H307" s="416" t="str">
        <f>IFERROR(INDEX($BD$7:$BD$506,MATCH(ROWS($AT$7:AT307),$AT$7:$AT$506,0)),"")</f>
        <v/>
      </c>
      <c r="I307" s="276"/>
      <c r="J307" s="277"/>
      <c r="K307" s="420" t="str">
        <f>IFERROR(INDEX($BE$7:$BE$506,MATCH(ROWS($AT$7:AT307),$AT$7:$AT$506,0)),"")</f>
        <v/>
      </c>
      <c r="L307" s="136"/>
      <c r="AT307">
        <f t="shared" si="16"/>
        <v>301</v>
      </c>
      <c r="AU307">
        <f>COUNTIF($AZ$7:AZ307,AZ307)</f>
        <v>301</v>
      </c>
      <c r="AV307">
        <f t="shared" si="17"/>
        <v>0</v>
      </c>
      <c r="AW307">
        <f>IF(Nut_StatusTool!A307="","",Nut_StatusTool!A307)</f>
        <v>301</v>
      </c>
      <c r="AX307" t="str">
        <f>IF(Nut_StatusTool!B307="","",Nut_StatusTool!B307)</f>
        <v/>
      </c>
      <c r="AY307" t="str">
        <f>IF(Nut_StatusTool!C307="","",Nut_StatusTool!C307)</f>
        <v/>
      </c>
      <c r="AZ307">
        <f>Nut_StatusTool!D307</f>
        <v>0</v>
      </c>
      <c r="BA307" t="str">
        <f>IF(Nut_StatusTool!E307="","",Nut_StatusTool!E307)</f>
        <v/>
      </c>
      <c r="BB307" t="str">
        <f>IF(Nut_StatusTool!F307="","",Nut_StatusTool!F307)</f>
        <v/>
      </c>
      <c r="BC307" t="str">
        <f>IF(Nut_StatusTool!G307="","",Nut_StatusTool!G307)</f>
        <v/>
      </c>
      <c r="BD307" s="430" t="str">
        <f t="shared" si="18"/>
        <v/>
      </c>
      <c r="BE307" t="str">
        <f t="shared" si="19"/>
        <v/>
      </c>
      <c r="BF307" t="str">
        <f>IF(Nut_StatusTool!I307="","",Nut_StatusTool!I307)</f>
        <v/>
      </c>
      <c r="BG307" t="str">
        <f>IF(Nut_StatusTool!J307="","",Nut_StatusTool!J307)</f>
        <v/>
      </c>
    </row>
    <row r="308" spans="1:59">
      <c r="A308" s="411">
        <f>IFERROR(INDEX($AW$7:$AW$506,MATCH(ROWS($AT$7:AT308),$AT$7:$AT$506,0)),"")</f>
        <v>302</v>
      </c>
      <c r="B308" s="412" t="str">
        <f>IFERROR(INDEX($AX$7:$AX$506,MATCH(ROWS($AT$7:AT308),$AT$7:$AT$506,0)),"")</f>
        <v/>
      </c>
      <c r="C308" s="412" t="str">
        <f>IFERROR(INDEX($AY$7:$AY$506,MATCH(ROWS($AT$7:AT308),$AT$7:$AT$506,0)),"")</f>
        <v/>
      </c>
      <c r="D308" s="413">
        <f>IFERROR(INDEX($AZ$7:$AZ$506,MATCH(ROWS($AT$7:AT308),$AT$7:$AT$506,0)),"")</f>
        <v>0</v>
      </c>
      <c r="E308" s="414" t="str">
        <f>IFERROR(INDEX($BA$7:$BA$506,MATCH(ROWS($AT$7:AT308),$AT$7:$AT$506,0)),"")</f>
        <v/>
      </c>
      <c r="F308" s="415" t="str">
        <f>IFERROR(INDEX($BB$7:$BB$506,MATCH(ROWS($AT$7:AT308),$AT$7:$AT$506,0)),"")</f>
        <v/>
      </c>
      <c r="G308" s="416" t="str">
        <f>IFERROR(INDEX($BC$7:$BC$506,MATCH(ROWS($AT$7:AT308),$AT$7:$AT$506,0)),"")</f>
        <v/>
      </c>
      <c r="H308" s="416" t="str">
        <f>IFERROR(INDEX($BD$7:$BD$506,MATCH(ROWS($AT$7:AT308),$AT$7:$AT$506,0)),"")</f>
        <v/>
      </c>
      <c r="I308" s="276"/>
      <c r="J308" s="277"/>
      <c r="K308" s="420" t="str">
        <f>IFERROR(INDEX($BE$7:$BE$506,MATCH(ROWS($AT$7:AT308),$AT$7:$AT$506,0)),"")</f>
        <v/>
      </c>
      <c r="L308" s="136"/>
      <c r="AT308">
        <f t="shared" si="16"/>
        <v>302</v>
      </c>
      <c r="AU308">
        <f>COUNTIF($AZ$7:AZ308,AZ308)</f>
        <v>302</v>
      </c>
      <c r="AV308">
        <f t="shared" si="17"/>
        <v>0</v>
      </c>
      <c r="AW308">
        <f>IF(Nut_StatusTool!A308="","",Nut_StatusTool!A308)</f>
        <v>302</v>
      </c>
      <c r="AX308" t="str">
        <f>IF(Nut_StatusTool!B308="","",Nut_StatusTool!B308)</f>
        <v/>
      </c>
      <c r="AY308" t="str">
        <f>IF(Nut_StatusTool!C308="","",Nut_StatusTool!C308)</f>
        <v/>
      </c>
      <c r="AZ308">
        <f>Nut_StatusTool!D308</f>
        <v>0</v>
      </c>
      <c r="BA308" t="str">
        <f>IF(Nut_StatusTool!E308="","",Nut_StatusTool!E308)</f>
        <v/>
      </c>
      <c r="BB308" t="str">
        <f>IF(Nut_StatusTool!F308="","",Nut_StatusTool!F308)</f>
        <v/>
      </c>
      <c r="BC308" t="str">
        <f>IF(Nut_StatusTool!G308="","",Nut_StatusTool!G308)</f>
        <v/>
      </c>
      <c r="BD308" s="430" t="str">
        <f t="shared" si="18"/>
        <v/>
      </c>
      <c r="BE308" t="str">
        <f t="shared" si="19"/>
        <v/>
      </c>
      <c r="BF308" t="str">
        <f>IF(Nut_StatusTool!I308="","",Nut_StatusTool!I308)</f>
        <v/>
      </c>
      <c r="BG308" t="str">
        <f>IF(Nut_StatusTool!J308="","",Nut_StatusTool!J308)</f>
        <v/>
      </c>
    </row>
    <row r="309" spans="1:59">
      <c r="A309" s="411">
        <f>IFERROR(INDEX($AW$7:$AW$506,MATCH(ROWS($AT$7:AT309),$AT$7:$AT$506,0)),"")</f>
        <v>303</v>
      </c>
      <c r="B309" s="412" t="str">
        <f>IFERROR(INDEX($AX$7:$AX$506,MATCH(ROWS($AT$7:AT309),$AT$7:$AT$506,0)),"")</f>
        <v/>
      </c>
      <c r="C309" s="412" t="str">
        <f>IFERROR(INDEX($AY$7:$AY$506,MATCH(ROWS($AT$7:AT309),$AT$7:$AT$506,0)),"")</f>
        <v/>
      </c>
      <c r="D309" s="413">
        <f>IFERROR(INDEX($AZ$7:$AZ$506,MATCH(ROWS($AT$7:AT309),$AT$7:$AT$506,0)),"")</f>
        <v>0</v>
      </c>
      <c r="E309" s="414" t="str">
        <f>IFERROR(INDEX($BA$7:$BA$506,MATCH(ROWS($AT$7:AT309),$AT$7:$AT$506,0)),"")</f>
        <v/>
      </c>
      <c r="F309" s="415" t="str">
        <f>IFERROR(INDEX($BB$7:$BB$506,MATCH(ROWS($AT$7:AT309),$AT$7:$AT$506,0)),"")</f>
        <v/>
      </c>
      <c r="G309" s="416" t="str">
        <f>IFERROR(INDEX($BC$7:$BC$506,MATCH(ROWS($AT$7:AT309),$AT$7:$AT$506,0)),"")</f>
        <v/>
      </c>
      <c r="H309" s="416" t="str">
        <f>IFERROR(INDEX($BD$7:$BD$506,MATCH(ROWS($AT$7:AT309),$AT$7:$AT$506,0)),"")</f>
        <v/>
      </c>
      <c r="I309" s="276"/>
      <c r="J309" s="277"/>
      <c r="K309" s="420" t="str">
        <f>IFERROR(INDEX($BE$7:$BE$506,MATCH(ROWS($AT$7:AT309),$AT$7:$AT$506,0)),"")</f>
        <v/>
      </c>
      <c r="L309" s="136"/>
      <c r="AT309">
        <f t="shared" si="16"/>
        <v>303</v>
      </c>
      <c r="AU309">
        <f>COUNTIF($AZ$7:AZ309,AZ309)</f>
        <v>303</v>
      </c>
      <c r="AV309">
        <f t="shared" si="17"/>
        <v>0</v>
      </c>
      <c r="AW309">
        <f>IF(Nut_StatusTool!A309="","",Nut_StatusTool!A309)</f>
        <v>303</v>
      </c>
      <c r="AX309" t="str">
        <f>IF(Nut_StatusTool!B309="","",Nut_StatusTool!B309)</f>
        <v/>
      </c>
      <c r="AY309" t="str">
        <f>IF(Nut_StatusTool!C309="","",Nut_StatusTool!C309)</f>
        <v/>
      </c>
      <c r="AZ309">
        <f>Nut_StatusTool!D309</f>
        <v>0</v>
      </c>
      <c r="BA309" t="str">
        <f>IF(Nut_StatusTool!E309="","",Nut_StatusTool!E309)</f>
        <v/>
      </c>
      <c r="BB309" t="str">
        <f>IF(Nut_StatusTool!F309="","",Nut_StatusTool!F309)</f>
        <v/>
      </c>
      <c r="BC309" t="str">
        <f>IF(Nut_StatusTool!G309="","",Nut_StatusTool!G309)</f>
        <v/>
      </c>
      <c r="BD309" s="430" t="str">
        <f t="shared" si="18"/>
        <v/>
      </c>
      <c r="BE309" t="str">
        <f t="shared" si="19"/>
        <v/>
      </c>
      <c r="BF309" t="str">
        <f>IF(Nut_StatusTool!I309="","",Nut_StatusTool!I309)</f>
        <v/>
      </c>
      <c r="BG309" t="str">
        <f>IF(Nut_StatusTool!J309="","",Nut_StatusTool!J309)</f>
        <v/>
      </c>
    </row>
    <row r="310" spans="1:59">
      <c r="A310" s="411">
        <f>IFERROR(INDEX($AW$7:$AW$506,MATCH(ROWS($AT$7:AT310),$AT$7:$AT$506,0)),"")</f>
        <v>304</v>
      </c>
      <c r="B310" s="412" t="str">
        <f>IFERROR(INDEX($AX$7:$AX$506,MATCH(ROWS($AT$7:AT310),$AT$7:$AT$506,0)),"")</f>
        <v/>
      </c>
      <c r="C310" s="412" t="str">
        <f>IFERROR(INDEX($AY$7:$AY$506,MATCH(ROWS($AT$7:AT310),$AT$7:$AT$506,0)),"")</f>
        <v/>
      </c>
      <c r="D310" s="413">
        <f>IFERROR(INDEX($AZ$7:$AZ$506,MATCH(ROWS($AT$7:AT310),$AT$7:$AT$506,0)),"")</f>
        <v>0</v>
      </c>
      <c r="E310" s="414" t="str">
        <f>IFERROR(INDEX($BA$7:$BA$506,MATCH(ROWS($AT$7:AT310),$AT$7:$AT$506,0)),"")</f>
        <v/>
      </c>
      <c r="F310" s="415" t="str">
        <f>IFERROR(INDEX($BB$7:$BB$506,MATCH(ROWS($AT$7:AT310),$AT$7:$AT$506,0)),"")</f>
        <v/>
      </c>
      <c r="G310" s="416" t="str">
        <f>IFERROR(INDEX($BC$7:$BC$506,MATCH(ROWS($AT$7:AT310),$AT$7:$AT$506,0)),"")</f>
        <v/>
      </c>
      <c r="H310" s="416" t="str">
        <f>IFERROR(INDEX($BD$7:$BD$506,MATCH(ROWS($AT$7:AT310),$AT$7:$AT$506,0)),"")</f>
        <v/>
      </c>
      <c r="I310" s="276"/>
      <c r="J310" s="277"/>
      <c r="K310" s="420" t="str">
        <f>IFERROR(INDEX($BE$7:$BE$506,MATCH(ROWS($AT$7:AT310),$AT$7:$AT$506,0)),"")</f>
        <v/>
      </c>
      <c r="L310" s="136"/>
      <c r="AT310">
        <f t="shared" si="16"/>
        <v>304</v>
      </c>
      <c r="AU310">
        <f>COUNTIF($AZ$7:AZ310,AZ310)</f>
        <v>304</v>
      </c>
      <c r="AV310">
        <f t="shared" si="17"/>
        <v>0</v>
      </c>
      <c r="AW310">
        <f>IF(Nut_StatusTool!A310="","",Nut_StatusTool!A310)</f>
        <v>304</v>
      </c>
      <c r="AX310" t="str">
        <f>IF(Nut_StatusTool!B310="","",Nut_StatusTool!B310)</f>
        <v/>
      </c>
      <c r="AY310" t="str">
        <f>IF(Nut_StatusTool!C310="","",Nut_StatusTool!C310)</f>
        <v/>
      </c>
      <c r="AZ310">
        <f>Nut_StatusTool!D310</f>
        <v>0</v>
      </c>
      <c r="BA310" t="str">
        <f>IF(Nut_StatusTool!E310="","",Nut_StatusTool!E310)</f>
        <v/>
      </c>
      <c r="BB310" t="str">
        <f>IF(Nut_StatusTool!F310="","",Nut_StatusTool!F310)</f>
        <v/>
      </c>
      <c r="BC310" t="str">
        <f>IF(Nut_StatusTool!G310="","",Nut_StatusTool!G310)</f>
        <v/>
      </c>
      <c r="BD310" s="430" t="str">
        <f t="shared" si="18"/>
        <v/>
      </c>
      <c r="BE310" t="str">
        <f t="shared" si="19"/>
        <v/>
      </c>
      <c r="BF310" t="str">
        <f>IF(Nut_StatusTool!I310="","",Nut_StatusTool!I310)</f>
        <v/>
      </c>
      <c r="BG310" t="str">
        <f>IF(Nut_StatusTool!J310="","",Nut_StatusTool!J310)</f>
        <v/>
      </c>
    </row>
    <row r="311" spans="1:59">
      <c r="A311" s="411">
        <f>IFERROR(INDEX($AW$7:$AW$506,MATCH(ROWS($AT$7:AT311),$AT$7:$AT$506,0)),"")</f>
        <v>305</v>
      </c>
      <c r="B311" s="412" t="str">
        <f>IFERROR(INDEX($AX$7:$AX$506,MATCH(ROWS($AT$7:AT311),$AT$7:$AT$506,0)),"")</f>
        <v/>
      </c>
      <c r="C311" s="412" t="str">
        <f>IFERROR(INDEX($AY$7:$AY$506,MATCH(ROWS($AT$7:AT311),$AT$7:$AT$506,0)),"")</f>
        <v/>
      </c>
      <c r="D311" s="413">
        <f>IFERROR(INDEX($AZ$7:$AZ$506,MATCH(ROWS($AT$7:AT311),$AT$7:$AT$506,0)),"")</f>
        <v>0</v>
      </c>
      <c r="E311" s="414" t="str">
        <f>IFERROR(INDEX($BA$7:$BA$506,MATCH(ROWS($AT$7:AT311),$AT$7:$AT$506,0)),"")</f>
        <v/>
      </c>
      <c r="F311" s="415" t="str">
        <f>IFERROR(INDEX($BB$7:$BB$506,MATCH(ROWS($AT$7:AT311),$AT$7:$AT$506,0)),"")</f>
        <v/>
      </c>
      <c r="G311" s="416" t="str">
        <f>IFERROR(INDEX($BC$7:$BC$506,MATCH(ROWS($AT$7:AT311),$AT$7:$AT$506,0)),"")</f>
        <v/>
      </c>
      <c r="H311" s="416" t="str">
        <f>IFERROR(INDEX($BD$7:$BD$506,MATCH(ROWS($AT$7:AT311),$AT$7:$AT$506,0)),"")</f>
        <v/>
      </c>
      <c r="I311" s="276"/>
      <c r="J311" s="277"/>
      <c r="K311" s="420" t="str">
        <f>IFERROR(INDEX($BE$7:$BE$506,MATCH(ROWS($AT$7:AT311),$AT$7:$AT$506,0)),"")</f>
        <v/>
      </c>
      <c r="L311" s="136"/>
      <c r="AT311">
        <f t="shared" si="16"/>
        <v>305</v>
      </c>
      <c r="AU311">
        <f>COUNTIF($AZ$7:AZ311,AZ311)</f>
        <v>305</v>
      </c>
      <c r="AV311">
        <f t="shared" si="17"/>
        <v>0</v>
      </c>
      <c r="AW311">
        <f>IF(Nut_StatusTool!A311="","",Nut_StatusTool!A311)</f>
        <v>305</v>
      </c>
      <c r="AX311" t="str">
        <f>IF(Nut_StatusTool!B311="","",Nut_StatusTool!B311)</f>
        <v/>
      </c>
      <c r="AY311" t="str">
        <f>IF(Nut_StatusTool!C311="","",Nut_StatusTool!C311)</f>
        <v/>
      </c>
      <c r="AZ311">
        <f>Nut_StatusTool!D311</f>
        <v>0</v>
      </c>
      <c r="BA311" t="str">
        <f>IF(Nut_StatusTool!E311="","",Nut_StatusTool!E311)</f>
        <v/>
      </c>
      <c r="BB311" t="str">
        <f>IF(Nut_StatusTool!F311="","",Nut_StatusTool!F311)</f>
        <v/>
      </c>
      <c r="BC311" t="str">
        <f>IF(Nut_StatusTool!G311="","",Nut_StatusTool!G311)</f>
        <v/>
      </c>
      <c r="BD311" s="430" t="str">
        <f t="shared" si="18"/>
        <v/>
      </c>
      <c r="BE311" t="str">
        <f t="shared" si="19"/>
        <v/>
      </c>
      <c r="BF311" t="str">
        <f>IF(Nut_StatusTool!I311="","",Nut_StatusTool!I311)</f>
        <v/>
      </c>
      <c r="BG311" t="str">
        <f>IF(Nut_StatusTool!J311="","",Nut_StatusTool!J311)</f>
        <v/>
      </c>
    </row>
    <row r="312" spans="1:59">
      <c r="A312" s="411">
        <f>IFERROR(INDEX($AW$7:$AW$506,MATCH(ROWS($AT$7:AT312),$AT$7:$AT$506,0)),"")</f>
        <v>306</v>
      </c>
      <c r="B312" s="412" t="str">
        <f>IFERROR(INDEX($AX$7:$AX$506,MATCH(ROWS($AT$7:AT312),$AT$7:$AT$506,0)),"")</f>
        <v/>
      </c>
      <c r="C312" s="412" t="str">
        <f>IFERROR(INDEX($AY$7:$AY$506,MATCH(ROWS($AT$7:AT312),$AT$7:$AT$506,0)),"")</f>
        <v/>
      </c>
      <c r="D312" s="413">
        <f>IFERROR(INDEX($AZ$7:$AZ$506,MATCH(ROWS($AT$7:AT312),$AT$7:$AT$506,0)),"")</f>
        <v>0</v>
      </c>
      <c r="E312" s="414" t="str">
        <f>IFERROR(INDEX($BA$7:$BA$506,MATCH(ROWS($AT$7:AT312),$AT$7:$AT$506,0)),"")</f>
        <v/>
      </c>
      <c r="F312" s="415" t="str">
        <f>IFERROR(INDEX($BB$7:$BB$506,MATCH(ROWS($AT$7:AT312),$AT$7:$AT$506,0)),"")</f>
        <v/>
      </c>
      <c r="G312" s="416" t="str">
        <f>IFERROR(INDEX($BC$7:$BC$506,MATCH(ROWS($AT$7:AT312),$AT$7:$AT$506,0)),"")</f>
        <v/>
      </c>
      <c r="H312" s="416" t="str">
        <f>IFERROR(INDEX($BD$7:$BD$506,MATCH(ROWS($AT$7:AT312),$AT$7:$AT$506,0)),"")</f>
        <v/>
      </c>
      <c r="I312" s="276"/>
      <c r="J312" s="277"/>
      <c r="K312" s="420" t="str">
        <f>IFERROR(INDEX($BE$7:$BE$506,MATCH(ROWS($AT$7:AT312),$AT$7:$AT$506,0)),"")</f>
        <v/>
      </c>
      <c r="L312" s="136"/>
      <c r="AT312">
        <f t="shared" si="16"/>
        <v>306</v>
      </c>
      <c r="AU312">
        <f>COUNTIF($AZ$7:AZ312,AZ312)</f>
        <v>306</v>
      </c>
      <c r="AV312">
        <f t="shared" si="17"/>
        <v>0</v>
      </c>
      <c r="AW312">
        <f>IF(Nut_StatusTool!A312="","",Nut_StatusTool!A312)</f>
        <v>306</v>
      </c>
      <c r="AX312" t="str">
        <f>IF(Nut_StatusTool!B312="","",Nut_StatusTool!B312)</f>
        <v/>
      </c>
      <c r="AY312" t="str">
        <f>IF(Nut_StatusTool!C312="","",Nut_StatusTool!C312)</f>
        <v/>
      </c>
      <c r="AZ312">
        <f>Nut_StatusTool!D312</f>
        <v>0</v>
      </c>
      <c r="BA312" t="str">
        <f>IF(Nut_StatusTool!E312="","",Nut_StatusTool!E312)</f>
        <v/>
      </c>
      <c r="BB312" t="str">
        <f>IF(Nut_StatusTool!F312="","",Nut_StatusTool!F312)</f>
        <v/>
      </c>
      <c r="BC312" t="str">
        <f>IF(Nut_StatusTool!G312="","",Nut_StatusTool!G312)</f>
        <v/>
      </c>
      <c r="BD312" s="430" t="str">
        <f t="shared" si="18"/>
        <v/>
      </c>
      <c r="BE312" t="str">
        <f t="shared" si="19"/>
        <v/>
      </c>
      <c r="BF312" t="str">
        <f>IF(Nut_StatusTool!I312="","",Nut_StatusTool!I312)</f>
        <v/>
      </c>
      <c r="BG312" t="str">
        <f>IF(Nut_StatusTool!J312="","",Nut_StatusTool!J312)</f>
        <v/>
      </c>
    </row>
    <row r="313" spans="1:59">
      <c r="A313" s="411">
        <f>IFERROR(INDEX($AW$7:$AW$506,MATCH(ROWS($AT$7:AT313),$AT$7:$AT$506,0)),"")</f>
        <v>307</v>
      </c>
      <c r="B313" s="412" t="str">
        <f>IFERROR(INDEX($AX$7:$AX$506,MATCH(ROWS($AT$7:AT313),$AT$7:$AT$506,0)),"")</f>
        <v/>
      </c>
      <c r="C313" s="412" t="str">
        <f>IFERROR(INDEX($AY$7:$AY$506,MATCH(ROWS($AT$7:AT313),$AT$7:$AT$506,0)),"")</f>
        <v/>
      </c>
      <c r="D313" s="413">
        <f>IFERROR(INDEX($AZ$7:$AZ$506,MATCH(ROWS($AT$7:AT313),$AT$7:$AT$506,0)),"")</f>
        <v>0</v>
      </c>
      <c r="E313" s="414" t="str">
        <f>IFERROR(INDEX($BA$7:$BA$506,MATCH(ROWS($AT$7:AT313),$AT$7:$AT$506,0)),"")</f>
        <v/>
      </c>
      <c r="F313" s="415" t="str">
        <f>IFERROR(INDEX($BB$7:$BB$506,MATCH(ROWS($AT$7:AT313),$AT$7:$AT$506,0)),"")</f>
        <v/>
      </c>
      <c r="G313" s="416" t="str">
        <f>IFERROR(INDEX($BC$7:$BC$506,MATCH(ROWS($AT$7:AT313),$AT$7:$AT$506,0)),"")</f>
        <v/>
      </c>
      <c r="H313" s="416" t="str">
        <f>IFERROR(INDEX($BD$7:$BD$506,MATCH(ROWS($AT$7:AT313),$AT$7:$AT$506,0)),"")</f>
        <v/>
      </c>
      <c r="I313" s="276"/>
      <c r="J313" s="277"/>
      <c r="K313" s="420" t="str">
        <f>IFERROR(INDEX($BE$7:$BE$506,MATCH(ROWS($AT$7:AT313),$AT$7:$AT$506,0)),"")</f>
        <v/>
      </c>
      <c r="L313" s="136"/>
      <c r="AT313">
        <f t="shared" si="16"/>
        <v>307</v>
      </c>
      <c r="AU313">
        <f>COUNTIF($AZ$7:AZ313,AZ313)</f>
        <v>307</v>
      </c>
      <c r="AV313">
        <f t="shared" si="17"/>
        <v>0</v>
      </c>
      <c r="AW313">
        <f>IF(Nut_StatusTool!A313="","",Nut_StatusTool!A313)</f>
        <v>307</v>
      </c>
      <c r="AX313" t="str">
        <f>IF(Nut_StatusTool!B313="","",Nut_StatusTool!B313)</f>
        <v/>
      </c>
      <c r="AY313" t="str">
        <f>IF(Nut_StatusTool!C313="","",Nut_StatusTool!C313)</f>
        <v/>
      </c>
      <c r="AZ313">
        <f>Nut_StatusTool!D313</f>
        <v>0</v>
      </c>
      <c r="BA313" t="str">
        <f>IF(Nut_StatusTool!E313="","",Nut_StatusTool!E313)</f>
        <v/>
      </c>
      <c r="BB313" t="str">
        <f>IF(Nut_StatusTool!F313="","",Nut_StatusTool!F313)</f>
        <v/>
      </c>
      <c r="BC313" t="str">
        <f>IF(Nut_StatusTool!G313="","",Nut_StatusTool!G313)</f>
        <v/>
      </c>
      <c r="BD313" s="430" t="str">
        <f t="shared" si="18"/>
        <v/>
      </c>
      <c r="BE313" t="str">
        <f t="shared" si="19"/>
        <v/>
      </c>
      <c r="BF313" t="str">
        <f>IF(Nut_StatusTool!I313="","",Nut_StatusTool!I313)</f>
        <v/>
      </c>
      <c r="BG313" t="str">
        <f>IF(Nut_StatusTool!J313="","",Nut_StatusTool!J313)</f>
        <v/>
      </c>
    </row>
    <row r="314" spans="1:59">
      <c r="A314" s="411">
        <f>IFERROR(INDEX($AW$7:$AW$506,MATCH(ROWS($AT$7:AT314),$AT$7:$AT$506,0)),"")</f>
        <v>308</v>
      </c>
      <c r="B314" s="412" t="str">
        <f>IFERROR(INDEX($AX$7:$AX$506,MATCH(ROWS($AT$7:AT314),$AT$7:$AT$506,0)),"")</f>
        <v/>
      </c>
      <c r="C314" s="412" t="str">
        <f>IFERROR(INDEX($AY$7:$AY$506,MATCH(ROWS($AT$7:AT314),$AT$7:$AT$506,0)),"")</f>
        <v/>
      </c>
      <c r="D314" s="413">
        <f>IFERROR(INDEX($AZ$7:$AZ$506,MATCH(ROWS($AT$7:AT314),$AT$7:$AT$506,0)),"")</f>
        <v>0</v>
      </c>
      <c r="E314" s="414" t="str">
        <f>IFERROR(INDEX($BA$7:$BA$506,MATCH(ROWS($AT$7:AT314),$AT$7:$AT$506,0)),"")</f>
        <v/>
      </c>
      <c r="F314" s="415" t="str">
        <f>IFERROR(INDEX($BB$7:$BB$506,MATCH(ROWS($AT$7:AT314),$AT$7:$AT$506,0)),"")</f>
        <v/>
      </c>
      <c r="G314" s="416" t="str">
        <f>IFERROR(INDEX($BC$7:$BC$506,MATCH(ROWS($AT$7:AT314),$AT$7:$AT$506,0)),"")</f>
        <v/>
      </c>
      <c r="H314" s="416" t="str">
        <f>IFERROR(INDEX($BD$7:$BD$506,MATCH(ROWS($AT$7:AT314),$AT$7:$AT$506,0)),"")</f>
        <v/>
      </c>
      <c r="I314" s="276"/>
      <c r="J314" s="277"/>
      <c r="K314" s="420" t="str">
        <f>IFERROR(INDEX($BE$7:$BE$506,MATCH(ROWS($AT$7:AT314),$AT$7:$AT$506,0)),"")</f>
        <v/>
      </c>
      <c r="L314" s="136"/>
      <c r="AT314">
        <f t="shared" si="16"/>
        <v>308</v>
      </c>
      <c r="AU314">
        <f>COUNTIF($AZ$7:AZ314,AZ314)</f>
        <v>308</v>
      </c>
      <c r="AV314">
        <f t="shared" si="17"/>
        <v>0</v>
      </c>
      <c r="AW314">
        <f>IF(Nut_StatusTool!A314="","",Nut_StatusTool!A314)</f>
        <v>308</v>
      </c>
      <c r="AX314" t="str">
        <f>IF(Nut_StatusTool!B314="","",Nut_StatusTool!B314)</f>
        <v/>
      </c>
      <c r="AY314" t="str">
        <f>IF(Nut_StatusTool!C314="","",Nut_StatusTool!C314)</f>
        <v/>
      </c>
      <c r="AZ314">
        <f>Nut_StatusTool!D314</f>
        <v>0</v>
      </c>
      <c r="BA314" t="str">
        <f>IF(Nut_StatusTool!E314="","",Nut_StatusTool!E314)</f>
        <v/>
      </c>
      <c r="BB314" t="str">
        <f>IF(Nut_StatusTool!F314="","",Nut_StatusTool!F314)</f>
        <v/>
      </c>
      <c r="BC314" t="str">
        <f>IF(Nut_StatusTool!G314="","",Nut_StatusTool!G314)</f>
        <v/>
      </c>
      <c r="BD314" s="430" t="str">
        <f t="shared" si="18"/>
        <v/>
      </c>
      <c r="BE314" t="str">
        <f t="shared" si="19"/>
        <v/>
      </c>
      <c r="BF314" t="str">
        <f>IF(Nut_StatusTool!I314="","",Nut_StatusTool!I314)</f>
        <v/>
      </c>
      <c r="BG314" t="str">
        <f>IF(Nut_StatusTool!J314="","",Nut_StatusTool!J314)</f>
        <v/>
      </c>
    </row>
    <row r="315" spans="1:59">
      <c r="A315" s="411">
        <f>IFERROR(INDEX($AW$7:$AW$506,MATCH(ROWS($AT$7:AT315),$AT$7:$AT$506,0)),"")</f>
        <v>309</v>
      </c>
      <c r="B315" s="412" t="str">
        <f>IFERROR(INDEX($AX$7:$AX$506,MATCH(ROWS($AT$7:AT315),$AT$7:$AT$506,0)),"")</f>
        <v/>
      </c>
      <c r="C315" s="412" t="str">
        <f>IFERROR(INDEX($AY$7:$AY$506,MATCH(ROWS($AT$7:AT315),$AT$7:$AT$506,0)),"")</f>
        <v/>
      </c>
      <c r="D315" s="413">
        <f>IFERROR(INDEX($AZ$7:$AZ$506,MATCH(ROWS($AT$7:AT315),$AT$7:$AT$506,0)),"")</f>
        <v>0</v>
      </c>
      <c r="E315" s="414" t="str">
        <f>IFERROR(INDEX($BA$7:$BA$506,MATCH(ROWS($AT$7:AT315),$AT$7:$AT$506,0)),"")</f>
        <v/>
      </c>
      <c r="F315" s="415" t="str">
        <f>IFERROR(INDEX($BB$7:$BB$506,MATCH(ROWS($AT$7:AT315),$AT$7:$AT$506,0)),"")</f>
        <v/>
      </c>
      <c r="G315" s="416" t="str">
        <f>IFERROR(INDEX($BC$7:$BC$506,MATCH(ROWS($AT$7:AT315),$AT$7:$AT$506,0)),"")</f>
        <v/>
      </c>
      <c r="H315" s="416" t="str">
        <f>IFERROR(INDEX($BD$7:$BD$506,MATCH(ROWS($AT$7:AT315),$AT$7:$AT$506,0)),"")</f>
        <v/>
      </c>
      <c r="I315" s="276"/>
      <c r="J315" s="277"/>
      <c r="K315" s="420" t="str">
        <f>IFERROR(INDEX($BE$7:$BE$506,MATCH(ROWS($AT$7:AT315),$AT$7:$AT$506,0)),"")</f>
        <v/>
      </c>
      <c r="L315" s="136"/>
      <c r="AT315">
        <f t="shared" si="16"/>
        <v>309</v>
      </c>
      <c r="AU315">
        <f>COUNTIF($AZ$7:AZ315,AZ315)</f>
        <v>309</v>
      </c>
      <c r="AV315">
        <f t="shared" si="17"/>
        <v>0</v>
      </c>
      <c r="AW315">
        <f>IF(Nut_StatusTool!A315="","",Nut_StatusTool!A315)</f>
        <v>309</v>
      </c>
      <c r="AX315" t="str">
        <f>IF(Nut_StatusTool!B315="","",Nut_StatusTool!B315)</f>
        <v/>
      </c>
      <c r="AY315" t="str">
        <f>IF(Nut_StatusTool!C315="","",Nut_StatusTool!C315)</f>
        <v/>
      </c>
      <c r="AZ315">
        <f>Nut_StatusTool!D315</f>
        <v>0</v>
      </c>
      <c r="BA315" t="str">
        <f>IF(Nut_StatusTool!E315="","",Nut_StatusTool!E315)</f>
        <v/>
      </c>
      <c r="BB315" t="str">
        <f>IF(Nut_StatusTool!F315="","",Nut_StatusTool!F315)</f>
        <v/>
      </c>
      <c r="BC315" t="str">
        <f>IF(Nut_StatusTool!G315="","",Nut_StatusTool!G315)</f>
        <v/>
      </c>
      <c r="BD315" s="430" t="str">
        <f t="shared" si="18"/>
        <v/>
      </c>
      <c r="BE315" t="str">
        <f t="shared" si="19"/>
        <v/>
      </c>
      <c r="BF315" t="str">
        <f>IF(Nut_StatusTool!I315="","",Nut_StatusTool!I315)</f>
        <v/>
      </c>
      <c r="BG315" t="str">
        <f>IF(Nut_StatusTool!J315="","",Nut_StatusTool!J315)</f>
        <v/>
      </c>
    </row>
    <row r="316" spans="1:59">
      <c r="A316" s="411">
        <f>IFERROR(INDEX($AW$7:$AW$506,MATCH(ROWS($AT$7:AT316),$AT$7:$AT$506,0)),"")</f>
        <v>310</v>
      </c>
      <c r="B316" s="412" t="str">
        <f>IFERROR(INDEX($AX$7:$AX$506,MATCH(ROWS($AT$7:AT316),$AT$7:$AT$506,0)),"")</f>
        <v/>
      </c>
      <c r="C316" s="412" t="str">
        <f>IFERROR(INDEX($AY$7:$AY$506,MATCH(ROWS($AT$7:AT316),$AT$7:$AT$506,0)),"")</f>
        <v/>
      </c>
      <c r="D316" s="413">
        <f>IFERROR(INDEX($AZ$7:$AZ$506,MATCH(ROWS($AT$7:AT316),$AT$7:$AT$506,0)),"")</f>
        <v>0</v>
      </c>
      <c r="E316" s="414" t="str">
        <f>IFERROR(INDEX($BA$7:$BA$506,MATCH(ROWS($AT$7:AT316),$AT$7:$AT$506,0)),"")</f>
        <v/>
      </c>
      <c r="F316" s="415" t="str">
        <f>IFERROR(INDEX($BB$7:$BB$506,MATCH(ROWS($AT$7:AT316),$AT$7:$AT$506,0)),"")</f>
        <v/>
      </c>
      <c r="G316" s="416" t="str">
        <f>IFERROR(INDEX($BC$7:$BC$506,MATCH(ROWS($AT$7:AT316),$AT$7:$AT$506,0)),"")</f>
        <v/>
      </c>
      <c r="H316" s="416" t="str">
        <f>IFERROR(INDEX($BD$7:$BD$506,MATCH(ROWS($AT$7:AT316),$AT$7:$AT$506,0)),"")</f>
        <v/>
      </c>
      <c r="I316" s="276"/>
      <c r="J316" s="277"/>
      <c r="K316" s="420" t="str">
        <f>IFERROR(INDEX($BE$7:$BE$506,MATCH(ROWS($AT$7:AT316),$AT$7:$AT$506,0)),"")</f>
        <v/>
      </c>
      <c r="L316" s="136"/>
      <c r="AT316">
        <f t="shared" si="16"/>
        <v>310</v>
      </c>
      <c r="AU316">
        <f>COUNTIF($AZ$7:AZ316,AZ316)</f>
        <v>310</v>
      </c>
      <c r="AV316">
        <f t="shared" si="17"/>
        <v>0</v>
      </c>
      <c r="AW316">
        <f>IF(Nut_StatusTool!A316="","",Nut_StatusTool!A316)</f>
        <v>310</v>
      </c>
      <c r="AX316" t="str">
        <f>IF(Nut_StatusTool!B316="","",Nut_StatusTool!B316)</f>
        <v/>
      </c>
      <c r="AY316" t="str">
        <f>IF(Nut_StatusTool!C316="","",Nut_StatusTool!C316)</f>
        <v/>
      </c>
      <c r="AZ316">
        <f>Nut_StatusTool!D316</f>
        <v>0</v>
      </c>
      <c r="BA316" t="str">
        <f>IF(Nut_StatusTool!E316="","",Nut_StatusTool!E316)</f>
        <v/>
      </c>
      <c r="BB316" t="str">
        <f>IF(Nut_StatusTool!F316="","",Nut_StatusTool!F316)</f>
        <v/>
      </c>
      <c r="BC316" t="str">
        <f>IF(Nut_StatusTool!G316="","",Nut_StatusTool!G316)</f>
        <v/>
      </c>
      <c r="BD316" s="430" t="str">
        <f t="shared" si="18"/>
        <v/>
      </c>
      <c r="BE316" t="str">
        <f t="shared" si="19"/>
        <v/>
      </c>
      <c r="BF316" t="str">
        <f>IF(Nut_StatusTool!I316="","",Nut_StatusTool!I316)</f>
        <v/>
      </c>
      <c r="BG316" t="str">
        <f>IF(Nut_StatusTool!J316="","",Nut_StatusTool!J316)</f>
        <v/>
      </c>
    </row>
    <row r="317" spans="1:59">
      <c r="A317" s="411">
        <f>IFERROR(INDEX($AW$7:$AW$506,MATCH(ROWS($AT$7:AT317),$AT$7:$AT$506,0)),"")</f>
        <v>311</v>
      </c>
      <c r="B317" s="412" t="str">
        <f>IFERROR(INDEX($AX$7:$AX$506,MATCH(ROWS($AT$7:AT317),$AT$7:$AT$506,0)),"")</f>
        <v/>
      </c>
      <c r="C317" s="412" t="str">
        <f>IFERROR(INDEX($AY$7:$AY$506,MATCH(ROWS($AT$7:AT317),$AT$7:$AT$506,0)),"")</f>
        <v/>
      </c>
      <c r="D317" s="413">
        <f>IFERROR(INDEX($AZ$7:$AZ$506,MATCH(ROWS($AT$7:AT317),$AT$7:$AT$506,0)),"")</f>
        <v>0</v>
      </c>
      <c r="E317" s="414" t="str">
        <f>IFERROR(INDEX($BA$7:$BA$506,MATCH(ROWS($AT$7:AT317),$AT$7:$AT$506,0)),"")</f>
        <v/>
      </c>
      <c r="F317" s="415" t="str">
        <f>IFERROR(INDEX($BB$7:$BB$506,MATCH(ROWS($AT$7:AT317),$AT$7:$AT$506,0)),"")</f>
        <v/>
      </c>
      <c r="G317" s="416" t="str">
        <f>IFERROR(INDEX($BC$7:$BC$506,MATCH(ROWS($AT$7:AT317),$AT$7:$AT$506,0)),"")</f>
        <v/>
      </c>
      <c r="H317" s="416" t="str">
        <f>IFERROR(INDEX($BD$7:$BD$506,MATCH(ROWS($AT$7:AT317),$AT$7:$AT$506,0)),"")</f>
        <v/>
      </c>
      <c r="I317" s="276"/>
      <c r="J317" s="277"/>
      <c r="K317" s="420" t="str">
        <f>IFERROR(INDEX($BE$7:$BE$506,MATCH(ROWS($AT$7:AT317),$AT$7:$AT$506,0)),"")</f>
        <v/>
      </c>
      <c r="L317" s="136"/>
      <c r="AT317">
        <f t="shared" si="16"/>
        <v>311</v>
      </c>
      <c r="AU317">
        <f>COUNTIF($AZ$7:AZ317,AZ317)</f>
        <v>311</v>
      </c>
      <c r="AV317">
        <f t="shared" si="17"/>
        <v>0</v>
      </c>
      <c r="AW317">
        <f>IF(Nut_StatusTool!A317="","",Nut_StatusTool!A317)</f>
        <v>311</v>
      </c>
      <c r="AX317" t="str">
        <f>IF(Nut_StatusTool!B317="","",Nut_StatusTool!B317)</f>
        <v/>
      </c>
      <c r="AY317" t="str">
        <f>IF(Nut_StatusTool!C317="","",Nut_StatusTool!C317)</f>
        <v/>
      </c>
      <c r="AZ317">
        <f>Nut_StatusTool!D317</f>
        <v>0</v>
      </c>
      <c r="BA317" t="str">
        <f>IF(Nut_StatusTool!E317="","",Nut_StatusTool!E317)</f>
        <v/>
      </c>
      <c r="BB317" t="str">
        <f>IF(Nut_StatusTool!F317="","",Nut_StatusTool!F317)</f>
        <v/>
      </c>
      <c r="BC317" t="str">
        <f>IF(Nut_StatusTool!G317="","",Nut_StatusTool!G317)</f>
        <v/>
      </c>
      <c r="BD317" s="430" t="str">
        <f t="shared" si="18"/>
        <v/>
      </c>
      <c r="BE317" t="str">
        <f t="shared" si="19"/>
        <v/>
      </c>
      <c r="BF317" t="str">
        <f>IF(Nut_StatusTool!I317="","",Nut_StatusTool!I317)</f>
        <v/>
      </c>
      <c r="BG317" t="str">
        <f>IF(Nut_StatusTool!J317="","",Nut_StatusTool!J317)</f>
        <v/>
      </c>
    </row>
    <row r="318" spans="1:59">
      <c r="A318" s="411">
        <f>IFERROR(INDEX($AW$7:$AW$506,MATCH(ROWS($AT$7:AT318),$AT$7:$AT$506,0)),"")</f>
        <v>312</v>
      </c>
      <c r="B318" s="412" t="str">
        <f>IFERROR(INDEX($AX$7:$AX$506,MATCH(ROWS($AT$7:AT318),$AT$7:$AT$506,0)),"")</f>
        <v/>
      </c>
      <c r="C318" s="412" t="str">
        <f>IFERROR(INDEX($AY$7:$AY$506,MATCH(ROWS($AT$7:AT318),$AT$7:$AT$506,0)),"")</f>
        <v/>
      </c>
      <c r="D318" s="413">
        <f>IFERROR(INDEX($AZ$7:$AZ$506,MATCH(ROWS($AT$7:AT318),$AT$7:$AT$506,0)),"")</f>
        <v>0</v>
      </c>
      <c r="E318" s="414" t="str">
        <f>IFERROR(INDEX($BA$7:$BA$506,MATCH(ROWS($AT$7:AT318),$AT$7:$AT$506,0)),"")</f>
        <v/>
      </c>
      <c r="F318" s="415" t="str">
        <f>IFERROR(INDEX($BB$7:$BB$506,MATCH(ROWS($AT$7:AT318),$AT$7:$AT$506,0)),"")</f>
        <v/>
      </c>
      <c r="G318" s="416" t="str">
        <f>IFERROR(INDEX($BC$7:$BC$506,MATCH(ROWS($AT$7:AT318),$AT$7:$AT$506,0)),"")</f>
        <v/>
      </c>
      <c r="H318" s="416" t="str">
        <f>IFERROR(INDEX($BD$7:$BD$506,MATCH(ROWS($AT$7:AT318),$AT$7:$AT$506,0)),"")</f>
        <v/>
      </c>
      <c r="I318" s="276"/>
      <c r="J318" s="277"/>
      <c r="K318" s="420" t="str">
        <f>IFERROR(INDEX($BE$7:$BE$506,MATCH(ROWS($AT$7:AT318),$AT$7:$AT$506,0)),"")</f>
        <v/>
      </c>
      <c r="L318" s="136"/>
      <c r="AT318">
        <f t="shared" si="16"/>
        <v>312</v>
      </c>
      <c r="AU318">
        <f>COUNTIF($AZ$7:AZ318,AZ318)</f>
        <v>312</v>
      </c>
      <c r="AV318">
        <f t="shared" si="17"/>
        <v>0</v>
      </c>
      <c r="AW318">
        <f>IF(Nut_StatusTool!A318="","",Nut_StatusTool!A318)</f>
        <v>312</v>
      </c>
      <c r="AX318" t="str">
        <f>IF(Nut_StatusTool!B318="","",Nut_StatusTool!B318)</f>
        <v/>
      </c>
      <c r="AY318" t="str">
        <f>IF(Nut_StatusTool!C318="","",Nut_StatusTool!C318)</f>
        <v/>
      </c>
      <c r="AZ318">
        <f>Nut_StatusTool!D318</f>
        <v>0</v>
      </c>
      <c r="BA318" t="str">
        <f>IF(Nut_StatusTool!E318="","",Nut_StatusTool!E318)</f>
        <v/>
      </c>
      <c r="BB318" t="str">
        <f>IF(Nut_StatusTool!F318="","",Nut_StatusTool!F318)</f>
        <v/>
      </c>
      <c r="BC318" t="str">
        <f>IF(Nut_StatusTool!G318="","",Nut_StatusTool!G318)</f>
        <v/>
      </c>
      <c r="BD318" s="430" t="str">
        <f t="shared" si="18"/>
        <v/>
      </c>
      <c r="BE318" t="str">
        <f t="shared" si="19"/>
        <v/>
      </c>
      <c r="BF318" t="str">
        <f>IF(Nut_StatusTool!I318="","",Nut_StatusTool!I318)</f>
        <v/>
      </c>
      <c r="BG318" t="str">
        <f>IF(Nut_StatusTool!J318="","",Nut_StatusTool!J318)</f>
        <v/>
      </c>
    </row>
    <row r="319" spans="1:59">
      <c r="A319" s="411">
        <f>IFERROR(INDEX($AW$7:$AW$506,MATCH(ROWS($AT$7:AT319),$AT$7:$AT$506,0)),"")</f>
        <v>313</v>
      </c>
      <c r="B319" s="412" t="str">
        <f>IFERROR(INDEX($AX$7:$AX$506,MATCH(ROWS($AT$7:AT319),$AT$7:$AT$506,0)),"")</f>
        <v/>
      </c>
      <c r="C319" s="412" t="str">
        <f>IFERROR(INDEX($AY$7:$AY$506,MATCH(ROWS($AT$7:AT319),$AT$7:$AT$506,0)),"")</f>
        <v/>
      </c>
      <c r="D319" s="413">
        <f>IFERROR(INDEX($AZ$7:$AZ$506,MATCH(ROWS($AT$7:AT319),$AT$7:$AT$506,0)),"")</f>
        <v>0</v>
      </c>
      <c r="E319" s="414" t="str">
        <f>IFERROR(INDEX($BA$7:$BA$506,MATCH(ROWS($AT$7:AT319),$AT$7:$AT$506,0)),"")</f>
        <v/>
      </c>
      <c r="F319" s="415" t="str">
        <f>IFERROR(INDEX($BB$7:$BB$506,MATCH(ROWS($AT$7:AT319),$AT$7:$AT$506,0)),"")</f>
        <v/>
      </c>
      <c r="G319" s="416" t="str">
        <f>IFERROR(INDEX($BC$7:$BC$506,MATCH(ROWS($AT$7:AT319),$AT$7:$AT$506,0)),"")</f>
        <v/>
      </c>
      <c r="H319" s="416" t="str">
        <f>IFERROR(INDEX($BD$7:$BD$506,MATCH(ROWS($AT$7:AT319),$AT$7:$AT$506,0)),"")</f>
        <v/>
      </c>
      <c r="I319" s="276"/>
      <c r="J319" s="277"/>
      <c r="K319" s="420" t="str">
        <f>IFERROR(INDEX($BE$7:$BE$506,MATCH(ROWS($AT$7:AT319),$AT$7:$AT$506,0)),"")</f>
        <v/>
      </c>
      <c r="L319" s="136"/>
      <c r="AT319">
        <f t="shared" si="16"/>
        <v>313</v>
      </c>
      <c r="AU319">
        <f>COUNTIF($AZ$7:AZ319,AZ319)</f>
        <v>313</v>
      </c>
      <c r="AV319">
        <f t="shared" si="17"/>
        <v>0</v>
      </c>
      <c r="AW319">
        <f>IF(Nut_StatusTool!A319="","",Nut_StatusTool!A319)</f>
        <v>313</v>
      </c>
      <c r="AX319" t="str">
        <f>IF(Nut_StatusTool!B319="","",Nut_StatusTool!B319)</f>
        <v/>
      </c>
      <c r="AY319" t="str">
        <f>IF(Nut_StatusTool!C319="","",Nut_StatusTool!C319)</f>
        <v/>
      </c>
      <c r="AZ319">
        <f>Nut_StatusTool!D319</f>
        <v>0</v>
      </c>
      <c r="BA319" t="str">
        <f>IF(Nut_StatusTool!E319="","",Nut_StatusTool!E319)</f>
        <v/>
      </c>
      <c r="BB319" t="str">
        <f>IF(Nut_StatusTool!F319="","",Nut_StatusTool!F319)</f>
        <v/>
      </c>
      <c r="BC319" t="str">
        <f>IF(Nut_StatusTool!G319="","",Nut_StatusTool!G319)</f>
        <v/>
      </c>
      <c r="BD319" s="430" t="str">
        <f t="shared" si="18"/>
        <v/>
      </c>
      <c r="BE319" t="str">
        <f t="shared" si="19"/>
        <v/>
      </c>
      <c r="BF319" t="str">
        <f>IF(Nut_StatusTool!I319="","",Nut_StatusTool!I319)</f>
        <v/>
      </c>
      <c r="BG319" t="str">
        <f>IF(Nut_StatusTool!J319="","",Nut_StatusTool!J319)</f>
        <v/>
      </c>
    </row>
    <row r="320" spans="1:59">
      <c r="A320" s="411">
        <f>IFERROR(INDEX($AW$7:$AW$506,MATCH(ROWS($AT$7:AT320),$AT$7:$AT$506,0)),"")</f>
        <v>314</v>
      </c>
      <c r="B320" s="412" t="str">
        <f>IFERROR(INDEX($AX$7:$AX$506,MATCH(ROWS($AT$7:AT320),$AT$7:$AT$506,0)),"")</f>
        <v/>
      </c>
      <c r="C320" s="412" t="str">
        <f>IFERROR(INDEX($AY$7:$AY$506,MATCH(ROWS($AT$7:AT320),$AT$7:$AT$506,0)),"")</f>
        <v/>
      </c>
      <c r="D320" s="413">
        <f>IFERROR(INDEX($AZ$7:$AZ$506,MATCH(ROWS($AT$7:AT320),$AT$7:$AT$506,0)),"")</f>
        <v>0</v>
      </c>
      <c r="E320" s="414" t="str">
        <f>IFERROR(INDEX($BA$7:$BA$506,MATCH(ROWS($AT$7:AT320),$AT$7:$AT$506,0)),"")</f>
        <v/>
      </c>
      <c r="F320" s="415" t="str">
        <f>IFERROR(INDEX($BB$7:$BB$506,MATCH(ROWS($AT$7:AT320),$AT$7:$AT$506,0)),"")</f>
        <v/>
      </c>
      <c r="G320" s="416" t="str">
        <f>IFERROR(INDEX($BC$7:$BC$506,MATCH(ROWS($AT$7:AT320),$AT$7:$AT$506,0)),"")</f>
        <v/>
      </c>
      <c r="H320" s="416" t="str">
        <f>IFERROR(INDEX($BD$7:$BD$506,MATCH(ROWS($AT$7:AT320),$AT$7:$AT$506,0)),"")</f>
        <v/>
      </c>
      <c r="I320" s="276"/>
      <c r="J320" s="277"/>
      <c r="K320" s="420" t="str">
        <f>IFERROR(INDEX($BE$7:$BE$506,MATCH(ROWS($AT$7:AT320),$AT$7:$AT$506,0)),"")</f>
        <v/>
      </c>
      <c r="L320" s="136"/>
      <c r="AT320">
        <f t="shared" si="16"/>
        <v>314</v>
      </c>
      <c r="AU320">
        <f>COUNTIF($AZ$7:AZ320,AZ320)</f>
        <v>314</v>
      </c>
      <c r="AV320">
        <f t="shared" si="17"/>
        <v>0</v>
      </c>
      <c r="AW320">
        <f>IF(Nut_StatusTool!A320="","",Nut_StatusTool!A320)</f>
        <v>314</v>
      </c>
      <c r="AX320" t="str">
        <f>IF(Nut_StatusTool!B320="","",Nut_StatusTool!B320)</f>
        <v/>
      </c>
      <c r="AY320" t="str">
        <f>IF(Nut_StatusTool!C320="","",Nut_StatusTool!C320)</f>
        <v/>
      </c>
      <c r="AZ320">
        <f>Nut_StatusTool!D320</f>
        <v>0</v>
      </c>
      <c r="BA320" t="str">
        <f>IF(Nut_StatusTool!E320="","",Nut_StatusTool!E320)</f>
        <v/>
      </c>
      <c r="BB320" t="str">
        <f>IF(Nut_StatusTool!F320="","",Nut_StatusTool!F320)</f>
        <v/>
      </c>
      <c r="BC320" t="str">
        <f>IF(Nut_StatusTool!G320="","",Nut_StatusTool!G320)</f>
        <v/>
      </c>
      <c r="BD320" s="430" t="str">
        <f t="shared" si="18"/>
        <v/>
      </c>
      <c r="BE320" t="str">
        <f t="shared" si="19"/>
        <v/>
      </c>
      <c r="BF320" t="str">
        <f>IF(Nut_StatusTool!I320="","",Nut_StatusTool!I320)</f>
        <v/>
      </c>
      <c r="BG320" t="str">
        <f>IF(Nut_StatusTool!J320="","",Nut_StatusTool!J320)</f>
        <v/>
      </c>
    </row>
    <row r="321" spans="1:59">
      <c r="A321" s="411">
        <f>IFERROR(INDEX($AW$7:$AW$506,MATCH(ROWS($AT$7:AT321),$AT$7:$AT$506,0)),"")</f>
        <v>315</v>
      </c>
      <c r="B321" s="412" t="str">
        <f>IFERROR(INDEX($AX$7:$AX$506,MATCH(ROWS($AT$7:AT321),$AT$7:$AT$506,0)),"")</f>
        <v/>
      </c>
      <c r="C321" s="412" t="str">
        <f>IFERROR(INDEX($AY$7:$AY$506,MATCH(ROWS($AT$7:AT321),$AT$7:$AT$506,0)),"")</f>
        <v/>
      </c>
      <c r="D321" s="413">
        <f>IFERROR(INDEX($AZ$7:$AZ$506,MATCH(ROWS($AT$7:AT321),$AT$7:$AT$506,0)),"")</f>
        <v>0</v>
      </c>
      <c r="E321" s="414" t="str">
        <f>IFERROR(INDEX($BA$7:$BA$506,MATCH(ROWS($AT$7:AT321),$AT$7:$AT$506,0)),"")</f>
        <v/>
      </c>
      <c r="F321" s="415" t="str">
        <f>IFERROR(INDEX($BB$7:$BB$506,MATCH(ROWS($AT$7:AT321),$AT$7:$AT$506,0)),"")</f>
        <v/>
      </c>
      <c r="G321" s="416" t="str">
        <f>IFERROR(INDEX($BC$7:$BC$506,MATCH(ROWS($AT$7:AT321),$AT$7:$AT$506,0)),"")</f>
        <v/>
      </c>
      <c r="H321" s="416" t="str">
        <f>IFERROR(INDEX($BD$7:$BD$506,MATCH(ROWS($AT$7:AT321),$AT$7:$AT$506,0)),"")</f>
        <v/>
      </c>
      <c r="I321" s="276"/>
      <c r="J321" s="277"/>
      <c r="K321" s="420" t="str">
        <f>IFERROR(INDEX($BE$7:$BE$506,MATCH(ROWS($AT$7:AT321),$AT$7:$AT$506,0)),"")</f>
        <v/>
      </c>
      <c r="L321" s="136"/>
      <c r="AT321">
        <f t="shared" si="16"/>
        <v>315</v>
      </c>
      <c r="AU321">
        <f>COUNTIF($AZ$7:AZ321,AZ321)</f>
        <v>315</v>
      </c>
      <c r="AV321">
        <f t="shared" si="17"/>
        <v>0</v>
      </c>
      <c r="AW321">
        <f>IF(Nut_StatusTool!A321="","",Nut_StatusTool!A321)</f>
        <v>315</v>
      </c>
      <c r="AX321" t="str">
        <f>IF(Nut_StatusTool!B321="","",Nut_StatusTool!B321)</f>
        <v/>
      </c>
      <c r="AY321" t="str">
        <f>IF(Nut_StatusTool!C321="","",Nut_StatusTool!C321)</f>
        <v/>
      </c>
      <c r="AZ321">
        <f>Nut_StatusTool!D321</f>
        <v>0</v>
      </c>
      <c r="BA321" t="str">
        <f>IF(Nut_StatusTool!E321="","",Nut_StatusTool!E321)</f>
        <v/>
      </c>
      <c r="BB321" t="str">
        <f>IF(Nut_StatusTool!F321="","",Nut_StatusTool!F321)</f>
        <v/>
      </c>
      <c r="BC321" t="str">
        <f>IF(Nut_StatusTool!G321="","",Nut_StatusTool!G321)</f>
        <v/>
      </c>
      <c r="BD321" s="430" t="str">
        <f t="shared" si="18"/>
        <v/>
      </c>
      <c r="BE321" t="str">
        <f t="shared" si="19"/>
        <v/>
      </c>
      <c r="BF321" t="str">
        <f>IF(Nut_StatusTool!I321="","",Nut_StatusTool!I321)</f>
        <v/>
      </c>
      <c r="BG321" t="str">
        <f>IF(Nut_StatusTool!J321="","",Nut_StatusTool!J321)</f>
        <v/>
      </c>
    </row>
    <row r="322" spans="1:59">
      <c r="A322" s="411">
        <f>IFERROR(INDEX($AW$7:$AW$506,MATCH(ROWS($AT$7:AT322),$AT$7:$AT$506,0)),"")</f>
        <v>316</v>
      </c>
      <c r="B322" s="412" t="str">
        <f>IFERROR(INDEX($AX$7:$AX$506,MATCH(ROWS($AT$7:AT322),$AT$7:$AT$506,0)),"")</f>
        <v/>
      </c>
      <c r="C322" s="412" t="str">
        <f>IFERROR(INDEX($AY$7:$AY$506,MATCH(ROWS($AT$7:AT322),$AT$7:$AT$506,0)),"")</f>
        <v/>
      </c>
      <c r="D322" s="413">
        <f>IFERROR(INDEX($AZ$7:$AZ$506,MATCH(ROWS($AT$7:AT322),$AT$7:$AT$506,0)),"")</f>
        <v>0</v>
      </c>
      <c r="E322" s="414" t="str">
        <f>IFERROR(INDEX($BA$7:$BA$506,MATCH(ROWS($AT$7:AT322),$AT$7:$AT$506,0)),"")</f>
        <v/>
      </c>
      <c r="F322" s="415" t="str">
        <f>IFERROR(INDEX($BB$7:$BB$506,MATCH(ROWS($AT$7:AT322),$AT$7:$AT$506,0)),"")</f>
        <v/>
      </c>
      <c r="G322" s="416" t="str">
        <f>IFERROR(INDEX($BC$7:$BC$506,MATCH(ROWS($AT$7:AT322),$AT$7:$AT$506,0)),"")</f>
        <v/>
      </c>
      <c r="H322" s="416" t="str">
        <f>IFERROR(INDEX($BD$7:$BD$506,MATCH(ROWS($AT$7:AT322),$AT$7:$AT$506,0)),"")</f>
        <v/>
      </c>
      <c r="I322" s="276"/>
      <c r="J322" s="277"/>
      <c r="K322" s="420" t="str">
        <f>IFERROR(INDEX($BE$7:$BE$506,MATCH(ROWS($AT$7:AT322),$AT$7:$AT$506,0)),"")</f>
        <v/>
      </c>
      <c r="L322" s="136"/>
      <c r="AT322">
        <f t="shared" si="16"/>
        <v>316</v>
      </c>
      <c r="AU322">
        <f>COUNTIF($AZ$7:AZ322,AZ322)</f>
        <v>316</v>
      </c>
      <c r="AV322">
        <f t="shared" si="17"/>
        <v>0</v>
      </c>
      <c r="AW322">
        <f>IF(Nut_StatusTool!A322="","",Nut_StatusTool!A322)</f>
        <v>316</v>
      </c>
      <c r="AX322" t="str">
        <f>IF(Nut_StatusTool!B322="","",Nut_StatusTool!B322)</f>
        <v/>
      </c>
      <c r="AY322" t="str">
        <f>IF(Nut_StatusTool!C322="","",Nut_StatusTool!C322)</f>
        <v/>
      </c>
      <c r="AZ322">
        <f>Nut_StatusTool!D322</f>
        <v>0</v>
      </c>
      <c r="BA322" t="str">
        <f>IF(Nut_StatusTool!E322="","",Nut_StatusTool!E322)</f>
        <v/>
      </c>
      <c r="BB322" t="str">
        <f>IF(Nut_StatusTool!F322="","",Nut_StatusTool!F322)</f>
        <v/>
      </c>
      <c r="BC322" t="str">
        <f>IF(Nut_StatusTool!G322="","",Nut_StatusTool!G322)</f>
        <v/>
      </c>
      <c r="BD322" s="430" t="str">
        <f t="shared" si="18"/>
        <v/>
      </c>
      <c r="BE322" t="str">
        <f t="shared" si="19"/>
        <v/>
      </c>
      <c r="BF322" t="str">
        <f>IF(Nut_StatusTool!I322="","",Nut_StatusTool!I322)</f>
        <v/>
      </c>
      <c r="BG322" t="str">
        <f>IF(Nut_StatusTool!J322="","",Nut_StatusTool!J322)</f>
        <v/>
      </c>
    </row>
    <row r="323" spans="1:59">
      <c r="A323" s="411">
        <f>IFERROR(INDEX($AW$7:$AW$506,MATCH(ROWS($AT$7:AT323),$AT$7:$AT$506,0)),"")</f>
        <v>317</v>
      </c>
      <c r="B323" s="412" t="str">
        <f>IFERROR(INDEX($AX$7:$AX$506,MATCH(ROWS($AT$7:AT323),$AT$7:$AT$506,0)),"")</f>
        <v/>
      </c>
      <c r="C323" s="412" t="str">
        <f>IFERROR(INDEX($AY$7:$AY$506,MATCH(ROWS($AT$7:AT323),$AT$7:$AT$506,0)),"")</f>
        <v/>
      </c>
      <c r="D323" s="413">
        <f>IFERROR(INDEX($AZ$7:$AZ$506,MATCH(ROWS($AT$7:AT323),$AT$7:$AT$506,0)),"")</f>
        <v>0</v>
      </c>
      <c r="E323" s="414" t="str">
        <f>IFERROR(INDEX($BA$7:$BA$506,MATCH(ROWS($AT$7:AT323),$AT$7:$AT$506,0)),"")</f>
        <v/>
      </c>
      <c r="F323" s="415" t="str">
        <f>IFERROR(INDEX($BB$7:$BB$506,MATCH(ROWS($AT$7:AT323),$AT$7:$AT$506,0)),"")</f>
        <v/>
      </c>
      <c r="G323" s="416" t="str">
        <f>IFERROR(INDEX($BC$7:$BC$506,MATCH(ROWS($AT$7:AT323),$AT$7:$AT$506,0)),"")</f>
        <v/>
      </c>
      <c r="H323" s="416" t="str">
        <f>IFERROR(INDEX($BD$7:$BD$506,MATCH(ROWS($AT$7:AT323),$AT$7:$AT$506,0)),"")</f>
        <v/>
      </c>
      <c r="I323" s="276"/>
      <c r="J323" s="277"/>
      <c r="K323" s="420" t="str">
        <f>IFERROR(INDEX($BE$7:$BE$506,MATCH(ROWS($AT$7:AT323),$AT$7:$AT$506,0)),"")</f>
        <v/>
      </c>
      <c r="L323" s="136"/>
      <c r="AT323">
        <f t="shared" si="16"/>
        <v>317</v>
      </c>
      <c r="AU323">
        <f>COUNTIF($AZ$7:AZ323,AZ323)</f>
        <v>317</v>
      </c>
      <c r="AV323">
        <f t="shared" si="17"/>
        <v>0</v>
      </c>
      <c r="AW323">
        <f>IF(Nut_StatusTool!A323="","",Nut_StatusTool!A323)</f>
        <v>317</v>
      </c>
      <c r="AX323" t="str">
        <f>IF(Nut_StatusTool!B323="","",Nut_StatusTool!B323)</f>
        <v/>
      </c>
      <c r="AY323" t="str">
        <f>IF(Nut_StatusTool!C323="","",Nut_StatusTool!C323)</f>
        <v/>
      </c>
      <c r="AZ323">
        <f>Nut_StatusTool!D323</f>
        <v>0</v>
      </c>
      <c r="BA323" t="str">
        <f>IF(Nut_StatusTool!E323="","",Nut_StatusTool!E323)</f>
        <v/>
      </c>
      <c r="BB323" t="str">
        <f>IF(Nut_StatusTool!F323="","",Nut_StatusTool!F323)</f>
        <v/>
      </c>
      <c r="BC323" t="str">
        <f>IF(Nut_StatusTool!G323="","",Nut_StatusTool!G323)</f>
        <v/>
      </c>
      <c r="BD323" s="430" t="str">
        <f t="shared" si="18"/>
        <v/>
      </c>
      <c r="BE323" t="str">
        <f t="shared" si="19"/>
        <v/>
      </c>
      <c r="BF323" t="str">
        <f>IF(Nut_StatusTool!I323="","",Nut_StatusTool!I323)</f>
        <v/>
      </c>
      <c r="BG323" t="str">
        <f>IF(Nut_StatusTool!J323="","",Nut_StatusTool!J323)</f>
        <v/>
      </c>
    </row>
    <row r="324" spans="1:59">
      <c r="A324" s="411">
        <f>IFERROR(INDEX($AW$7:$AW$506,MATCH(ROWS($AT$7:AT324),$AT$7:$AT$506,0)),"")</f>
        <v>318</v>
      </c>
      <c r="B324" s="412" t="str">
        <f>IFERROR(INDEX($AX$7:$AX$506,MATCH(ROWS($AT$7:AT324),$AT$7:$AT$506,0)),"")</f>
        <v/>
      </c>
      <c r="C324" s="412" t="str">
        <f>IFERROR(INDEX($AY$7:$AY$506,MATCH(ROWS($AT$7:AT324),$AT$7:$AT$506,0)),"")</f>
        <v/>
      </c>
      <c r="D324" s="413">
        <f>IFERROR(INDEX($AZ$7:$AZ$506,MATCH(ROWS($AT$7:AT324),$AT$7:$AT$506,0)),"")</f>
        <v>0</v>
      </c>
      <c r="E324" s="414" t="str">
        <f>IFERROR(INDEX($BA$7:$BA$506,MATCH(ROWS($AT$7:AT324),$AT$7:$AT$506,0)),"")</f>
        <v/>
      </c>
      <c r="F324" s="415" t="str">
        <f>IFERROR(INDEX($BB$7:$BB$506,MATCH(ROWS($AT$7:AT324),$AT$7:$AT$506,0)),"")</f>
        <v/>
      </c>
      <c r="G324" s="416" t="str">
        <f>IFERROR(INDEX($BC$7:$BC$506,MATCH(ROWS($AT$7:AT324),$AT$7:$AT$506,0)),"")</f>
        <v/>
      </c>
      <c r="H324" s="416" t="str">
        <f>IFERROR(INDEX($BD$7:$BD$506,MATCH(ROWS($AT$7:AT324),$AT$7:$AT$506,0)),"")</f>
        <v/>
      </c>
      <c r="I324" s="276"/>
      <c r="J324" s="277"/>
      <c r="K324" s="420" t="str">
        <f>IFERROR(INDEX($BE$7:$BE$506,MATCH(ROWS($AT$7:AT324),$AT$7:$AT$506,0)),"")</f>
        <v/>
      </c>
      <c r="L324" s="136"/>
      <c r="AT324">
        <f t="shared" si="16"/>
        <v>318</v>
      </c>
      <c r="AU324">
        <f>COUNTIF($AZ$7:AZ324,AZ324)</f>
        <v>318</v>
      </c>
      <c r="AV324">
        <f t="shared" si="17"/>
        <v>0</v>
      </c>
      <c r="AW324">
        <f>IF(Nut_StatusTool!A324="","",Nut_StatusTool!A324)</f>
        <v>318</v>
      </c>
      <c r="AX324" t="str">
        <f>IF(Nut_StatusTool!B324="","",Nut_StatusTool!B324)</f>
        <v/>
      </c>
      <c r="AY324" t="str">
        <f>IF(Nut_StatusTool!C324="","",Nut_StatusTool!C324)</f>
        <v/>
      </c>
      <c r="AZ324">
        <f>Nut_StatusTool!D324</f>
        <v>0</v>
      </c>
      <c r="BA324" t="str">
        <f>IF(Nut_StatusTool!E324="","",Nut_StatusTool!E324)</f>
        <v/>
      </c>
      <c r="BB324" t="str">
        <f>IF(Nut_StatusTool!F324="","",Nut_StatusTool!F324)</f>
        <v/>
      </c>
      <c r="BC324" t="str">
        <f>IF(Nut_StatusTool!G324="","",Nut_StatusTool!G324)</f>
        <v/>
      </c>
      <c r="BD324" s="430" t="str">
        <f t="shared" si="18"/>
        <v/>
      </c>
      <c r="BE324" t="str">
        <f t="shared" si="19"/>
        <v/>
      </c>
      <c r="BF324" t="str">
        <f>IF(Nut_StatusTool!I324="","",Nut_StatusTool!I324)</f>
        <v/>
      </c>
      <c r="BG324" t="str">
        <f>IF(Nut_StatusTool!J324="","",Nut_StatusTool!J324)</f>
        <v/>
      </c>
    </row>
    <row r="325" spans="1:59">
      <c r="A325" s="411">
        <f>IFERROR(INDEX($AW$7:$AW$506,MATCH(ROWS($AT$7:AT325),$AT$7:$AT$506,0)),"")</f>
        <v>319</v>
      </c>
      <c r="B325" s="412" t="str">
        <f>IFERROR(INDEX($AX$7:$AX$506,MATCH(ROWS($AT$7:AT325),$AT$7:$AT$506,0)),"")</f>
        <v/>
      </c>
      <c r="C325" s="412" t="str">
        <f>IFERROR(INDEX($AY$7:$AY$506,MATCH(ROWS($AT$7:AT325),$AT$7:$AT$506,0)),"")</f>
        <v/>
      </c>
      <c r="D325" s="413">
        <f>IFERROR(INDEX($AZ$7:$AZ$506,MATCH(ROWS($AT$7:AT325),$AT$7:$AT$506,0)),"")</f>
        <v>0</v>
      </c>
      <c r="E325" s="414" t="str">
        <f>IFERROR(INDEX($BA$7:$BA$506,MATCH(ROWS($AT$7:AT325),$AT$7:$AT$506,0)),"")</f>
        <v/>
      </c>
      <c r="F325" s="415" t="str">
        <f>IFERROR(INDEX($BB$7:$BB$506,MATCH(ROWS($AT$7:AT325),$AT$7:$AT$506,0)),"")</f>
        <v/>
      </c>
      <c r="G325" s="416" t="str">
        <f>IFERROR(INDEX($BC$7:$BC$506,MATCH(ROWS($AT$7:AT325),$AT$7:$AT$506,0)),"")</f>
        <v/>
      </c>
      <c r="H325" s="416" t="str">
        <f>IFERROR(INDEX($BD$7:$BD$506,MATCH(ROWS($AT$7:AT325),$AT$7:$AT$506,0)),"")</f>
        <v/>
      </c>
      <c r="I325" s="276"/>
      <c r="J325" s="277"/>
      <c r="K325" s="420" t="str">
        <f>IFERROR(INDEX($BE$7:$BE$506,MATCH(ROWS($AT$7:AT325),$AT$7:$AT$506,0)),"")</f>
        <v/>
      </c>
      <c r="L325" s="136"/>
      <c r="AT325">
        <f t="shared" si="16"/>
        <v>319</v>
      </c>
      <c r="AU325">
        <f>COUNTIF($AZ$7:AZ325,AZ325)</f>
        <v>319</v>
      </c>
      <c r="AV325">
        <f t="shared" si="17"/>
        <v>0</v>
      </c>
      <c r="AW325">
        <f>IF(Nut_StatusTool!A325="","",Nut_StatusTool!A325)</f>
        <v>319</v>
      </c>
      <c r="AX325" t="str">
        <f>IF(Nut_StatusTool!B325="","",Nut_StatusTool!B325)</f>
        <v/>
      </c>
      <c r="AY325" t="str">
        <f>IF(Nut_StatusTool!C325="","",Nut_StatusTool!C325)</f>
        <v/>
      </c>
      <c r="AZ325">
        <f>Nut_StatusTool!D325</f>
        <v>0</v>
      </c>
      <c r="BA325" t="str">
        <f>IF(Nut_StatusTool!E325="","",Nut_StatusTool!E325)</f>
        <v/>
      </c>
      <c r="BB325" t="str">
        <f>IF(Nut_StatusTool!F325="","",Nut_StatusTool!F325)</f>
        <v/>
      </c>
      <c r="BC325" t="str">
        <f>IF(Nut_StatusTool!G325="","",Nut_StatusTool!G325)</f>
        <v/>
      </c>
      <c r="BD325" s="430" t="str">
        <f t="shared" si="18"/>
        <v/>
      </c>
      <c r="BE325" t="str">
        <f t="shared" si="19"/>
        <v/>
      </c>
      <c r="BF325" t="str">
        <f>IF(Nut_StatusTool!I325="","",Nut_StatusTool!I325)</f>
        <v/>
      </c>
      <c r="BG325" t="str">
        <f>IF(Nut_StatusTool!J325="","",Nut_StatusTool!J325)</f>
        <v/>
      </c>
    </row>
    <row r="326" spans="1:59">
      <c r="A326" s="411">
        <f>IFERROR(INDEX($AW$7:$AW$506,MATCH(ROWS($AT$7:AT326),$AT$7:$AT$506,0)),"")</f>
        <v>320</v>
      </c>
      <c r="B326" s="412" t="str">
        <f>IFERROR(INDEX($AX$7:$AX$506,MATCH(ROWS($AT$7:AT326),$AT$7:$AT$506,0)),"")</f>
        <v/>
      </c>
      <c r="C326" s="412" t="str">
        <f>IFERROR(INDEX($AY$7:$AY$506,MATCH(ROWS($AT$7:AT326),$AT$7:$AT$506,0)),"")</f>
        <v/>
      </c>
      <c r="D326" s="413">
        <f>IFERROR(INDEX($AZ$7:$AZ$506,MATCH(ROWS($AT$7:AT326),$AT$7:$AT$506,0)),"")</f>
        <v>0</v>
      </c>
      <c r="E326" s="414" t="str">
        <f>IFERROR(INDEX($BA$7:$BA$506,MATCH(ROWS($AT$7:AT326),$AT$7:$AT$506,0)),"")</f>
        <v/>
      </c>
      <c r="F326" s="415" t="str">
        <f>IFERROR(INDEX($BB$7:$BB$506,MATCH(ROWS($AT$7:AT326),$AT$7:$AT$506,0)),"")</f>
        <v/>
      </c>
      <c r="G326" s="416" t="str">
        <f>IFERROR(INDEX($BC$7:$BC$506,MATCH(ROWS($AT$7:AT326),$AT$7:$AT$506,0)),"")</f>
        <v/>
      </c>
      <c r="H326" s="416" t="str">
        <f>IFERROR(INDEX($BD$7:$BD$506,MATCH(ROWS($AT$7:AT326),$AT$7:$AT$506,0)),"")</f>
        <v/>
      </c>
      <c r="I326" s="276"/>
      <c r="J326" s="277"/>
      <c r="K326" s="420" t="str">
        <f>IFERROR(INDEX($BE$7:$BE$506,MATCH(ROWS($AT$7:AT326),$AT$7:$AT$506,0)),"")</f>
        <v/>
      </c>
      <c r="L326" s="136"/>
      <c r="AT326">
        <f t="shared" si="16"/>
        <v>320</v>
      </c>
      <c r="AU326">
        <f>COUNTIF($AZ$7:AZ326,AZ326)</f>
        <v>320</v>
      </c>
      <c r="AV326">
        <f t="shared" si="17"/>
        <v>0</v>
      </c>
      <c r="AW326">
        <f>IF(Nut_StatusTool!A326="","",Nut_StatusTool!A326)</f>
        <v>320</v>
      </c>
      <c r="AX326" t="str">
        <f>IF(Nut_StatusTool!B326="","",Nut_StatusTool!B326)</f>
        <v/>
      </c>
      <c r="AY326" t="str">
        <f>IF(Nut_StatusTool!C326="","",Nut_StatusTool!C326)</f>
        <v/>
      </c>
      <c r="AZ326">
        <f>Nut_StatusTool!D326</f>
        <v>0</v>
      </c>
      <c r="BA326" t="str">
        <f>IF(Nut_StatusTool!E326="","",Nut_StatusTool!E326)</f>
        <v/>
      </c>
      <c r="BB326" t="str">
        <f>IF(Nut_StatusTool!F326="","",Nut_StatusTool!F326)</f>
        <v/>
      </c>
      <c r="BC326" t="str">
        <f>IF(Nut_StatusTool!G326="","",Nut_StatusTool!G326)</f>
        <v/>
      </c>
      <c r="BD326" s="430" t="str">
        <f t="shared" si="18"/>
        <v/>
      </c>
      <c r="BE326" t="str">
        <f t="shared" si="19"/>
        <v/>
      </c>
      <c r="BF326" t="str">
        <f>IF(Nut_StatusTool!I326="","",Nut_StatusTool!I326)</f>
        <v/>
      </c>
      <c r="BG326" t="str">
        <f>IF(Nut_StatusTool!J326="","",Nut_StatusTool!J326)</f>
        <v/>
      </c>
    </row>
    <row r="327" spans="1:59">
      <c r="A327" s="411">
        <f>IFERROR(INDEX($AW$7:$AW$506,MATCH(ROWS($AT$7:AT327),$AT$7:$AT$506,0)),"")</f>
        <v>321</v>
      </c>
      <c r="B327" s="412" t="str">
        <f>IFERROR(INDEX($AX$7:$AX$506,MATCH(ROWS($AT$7:AT327),$AT$7:$AT$506,0)),"")</f>
        <v/>
      </c>
      <c r="C327" s="412" t="str">
        <f>IFERROR(INDEX($AY$7:$AY$506,MATCH(ROWS($AT$7:AT327),$AT$7:$AT$506,0)),"")</f>
        <v/>
      </c>
      <c r="D327" s="413">
        <f>IFERROR(INDEX($AZ$7:$AZ$506,MATCH(ROWS($AT$7:AT327),$AT$7:$AT$506,0)),"")</f>
        <v>0</v>
      </c>
      <c r="E327" s="414" t="str">
        <f>IFERROR(INDEX($BA$7:$BA$506,MATCH(ROWS($AT$7:AT327),$AT$7:$AT$506,0)),"")</f>
        <v/>
      </c>
      <c r="F327" s="415" t="str">
        <f>IFERROR(INDEX($BB$7:$BB$506,MATCH(ROWS($AT$7:AT327),$AT$7:$AT$506,0)),"")</f>
        <v/>
      </c>
      <c r="G327" s="416" t="str">
        <f>IFERROR(INDEX($BC$7:$BC$506,MATCH(ROWS($AT$7:AT327),$AT$7:$AT$506,0)),"")</f>
        <v/>
      </c>
      <c r="H327" s="416" t="str">
        <f>IFERROR(INDEX($BD$7:$BD$506,MATCH(ROWS($AT$7:AT327),$AT$7:$AT$506,0)),"")</f>
        <v/>
      </c>
      <c r="I327" s="276"/>
      <c r="J327" s="277"/>
      <c r="K327" s="420" t="str">
        <f>IFERROR(INDEX($BE$7:$BE$506,MATCH(ROWS($AT$7:AT327),$AT$7:$AT$506,0)),"")</f>
        <v/>
      </c>
      <c r="L327" s="136"/>
      <c r="AT327">
        <f t="shared" ref="AT327:AT390" si="20">AU327+AV327</f>
        <v>321</v>
      </c>
      <c r="AU327">
        <f>COUNTIF($AZ$7:AZ327,AZ327)</f>
        <v>321</v>
      </c>
      <c r="AV327">
        <f t="shared" si="17"/>
        <v>0</v>
      </c>
      <c r="AW327">
        <f>IF(Nut_StatusTool!A327="","",Nut_StatusTool!A327)</f>
        <v>321</v>
      </c>
      <c r="AX327" t="str">
        <f>IF(Nut_StatusTool!B327="","",Nut_StatusTool!B327)</f>
        <v/>
      </c>
      <c r="AY327" t="str">
        <f>IF(Nut_StatusTool!C327="","",Nut_StatusTool!C327)</f>
        <v/>
      </c>
      <c r="AZ327">
        <f>Nut_StatusTool!D327</f>
        <v>0</v>
      </c>
      <c r="BA327" t="str">
        <f>IF(Nut_StatusTool!E327="","",Nut_StatusTool!E327)</f>
        <v/>
      </c>
      <c r="BB327" t="str">
        <f>IF(Nut_StatusTool!F327="","",Nut_StatusTool!F327)</f>
        <v/>
      </c>
      <c r="BC327" t="str">
        <f>IF(Nut_StatusTool!G327="","",Nut_StatusTool!G327)</f>
        <v/>
      </c>
      <c r="BD327" s="430" t="str">
        <f t="shared" si="18"/>
        <v/>
      </c>
      <c r="BE327" t="str">
        <f t="shared" si="19"/>
        <v/>
      </c>
      <c r="BF327" t="str">
        <f>IF(Nut_StatusTool!I327="","",Nut_StatusTool!I327)</f>
        <v/>
      </c>
      <c r="BG327" t="str">
        <f>IF(Nut_StatusTool!J327="","",Nut_StatusTool!J327)</f>
        <v/>
      </c>
    </row>
    <row r="328" spans="1:59">
      <c r="A328" s="411">
        <f>IFERROR(INDEX($AW$7:$AW$506,MATCH(ROWS($AT$7:AT328),$AT$7:$AT$506,0)),"")</f>
        <v>322</v>
      </c>
      <c r="B328" s="412" t="str">
        <f>IFERROR(INDEX($AX$7:$AX$506,MATCH(ROWS($AT$7:AT328),$AT$7:$AT$506,0)),"")</f>
        <v/>
      </c>
      <c r="C328" s="412" t="str">
        <f>IFERROR(INDEX($AY$7:$AY$506,MATCH(ROWS($AT$7:AT328),$AT$7:$AT$506,0)),"")</f>
        <v/>
      </c>
      <c r="D328" s="413">
        <f>IFERROR(INDEX($AZ$7:$AZ$506,MATCH(ROWS($AT$7:AT328),$AT$7:$AT$506,0)),"")</f>
        <v>0</v>
      </c>
      <c r="E328" s="414" t="str">
        <f>IFERROR(INDEX($BA$7:$BA$506,MATCH(ROWS($AT$7:AT328),$AT$7:$AT$506,0)),"")</f>
        <v/>
      </c>
      <c r="F328" s="415" t="str">
        <f>IFERROR(INDEX($BB$7:$BB$506,MATCH(ROWS($AT$7:AT328),$AT$7:$AT$506,0)),"")</f>
        <v/>
      </c>
      <c r="G328" s="416" t="str">
        <f>IFERROR(INDEX($BC$7:$BC$506,MATCH(ROWS($AT$7:AT328),$AT$7:$AT$506,0)),"")</f>
        <v/>
      </c>
      <c r="H328" s="416" t="str">
        <f>IFERROR(INDEX($BD$7:$BD$506,MATCH(ROWS($AT$7:AT328),$AT$7:$AT$506,0)),"")</f>
        <v/>
      </c>
      <c r="I328" s="276"/>
      <c r="J328" s="277"/>
      <c r="K328" s="420" t="str">
        <f>IFERROR(INDEX($BE$7:$BE$506,MATCH(ROWS($AT$7:AT328),$AT$7:$AT$506,0)),"")</f>
        <v/>
      </c>
      <c r="L328" s="136"/>
      <c r="AT328">
        <f t="shared" si="20"/>
        <v>322</v>
      </c>
      <c r="AU328">
        <f>COUNTIF($AZ$7:AZ328,AZ328)</f>
        <v>322</v>
      </c>
      <c r="AV328">
        <f t="shared" ref="AV328:AV391" si="21">COUNTIF($AZ$7:$AZ$506,"&lt;"&amp;$AZ328)</f>
        <v>0</v>
      </c>
      <c r="AW328">
        <f>IF(Nut_StatusTool!A328="","",Nut_StatusTool!A328)</f>
        <v>322</v>
      </c>
      <c r="AX328" t="str">
        <f>IF(Nut_StatusTool!B328="","",Nut_StatusTool!B328)</f>
        <v/>
      </c>
      <c r="AY328" t="str">
        <f>IF(Nut_StatusTool!C328="","",Nut_StatusTool!C328)</f>
        <v/>
      </c>
      <c r="AZ328">
        <f>Nut_StatusTool!D328</f>
        <v>0</v>
      </c>
      <c r="BA328" t="str">
        <f>IF(Nut_StatusTool!E328="","",Nut_StatusTool!E328)</f>
        <v/>
      </c>
      <c r="BB328" t="str">
        <f>IF(Nut_StatusTool!F328="","",Nut_StatusTool!F328)</f>
        <v/>
      </c>
      <c r="BC328" t="str">
        <f>IF(Nut_StatusTool!G328="","",Nut_StatusTool!G328)</f>
        <v/>
      </c>
      <c r="BD328" s="430" t="str">
        <f t="shared" ref="BD328:BD391" si="22">IF(OR(AZ328=0,$J$2=""),"",$J$2)</f>
        <v/>
      </c>
      <c r="BE328" t="str">
        <f t="shared" ref="BE328:BE391" si="23">IF(AND(AZ328=0,BC328=""),"",IF(AND(AZ328&gt;0,BC328=""),"No Birthdate",DATEDIF(BC328,BD328,"m")))</f>
        <v/>
      </c>
      <c r="BF328" t="str">
        <f>IF(Nut_StatusTool!I328="","",Nut_StatusTool!I328)</f>
        <v/>
      </c>
      <c r="BG328" t="str">
        <f>IF(Nut_StatusTool!J328="","",Nut_StatusTool!J328)</f>
        <v/>
      </c>
    </row>
    <row r="329" spans="1:59">
      <c r="A329" s="411">
        <f>IFERROR(INDEX($AW$7:$AW$506,MATCH(ROWS($AT$7:AT329),$AT$7:$AT$506,0)),"")</f>
        <v>323</v>
      </c>
      <c r="B329" s="412" t="str">
        <f>IFERROR(INDEX($AX$7:$AX$506,MATCH(ROWS($AT$7:AT329),$AT$7:$AT$506,0)),"")</f>
        <v/>
      </c>
      <c r="C329" s="412" t="str">
        <f>IFERROR(INDEX($AY$7:$AY$506,MATCH(ROWS($AT$7:AT329),$AT$7:$AT$506,0)),"")</f>
        <v/>
      </c>
      <c r="D329" s="413">
        <f>IFERROR(INDEX($AZ$7:$AZ$506,MATCH(ROWS($AT$7:AT329),$AT$7:$AT$506,0)),"")</f>
        <v>0</v>
      </c>
      <c r="E329" s="414" t="str">
        <f>IFERROR(INDEX($BA$7:$BA$506,MATCH(ROWS($AT$7:AT329),$AT$7:$AT$506,0)),"")</f>
        <v/>
      </c>
      <c r="F329" s="415" t="str">
        <f>IFERROR(INDEX($BB$7:$BB$506,MATCH(ROWS($AT$7:AT329),$AT$7:$AT$506,0)),"")</f>
        <v/>
      </c>
      <c r="G329" s="416" t="str">
        <f>IFERROR(INDEX($BC$7:$BC$506,MATCH(ROWS($AT$7:AT329),$AT$7:$AT$506,0)),"")</f>
        <v/>
      </c>
      <c r="H329" s="416" t="str">
        <f>IFERROR(INDEX($BD$7:$BD$506,MATCH(ROWS($AT$7:AT329),$AT$7:$AT$506,0)),"")</f>
        <v/>
      </c>
      <c r="I329" s="276"/>
      <c r="J329" s="277"/>
      <c r="K329" s="420" t="str">
        <f>IFERROR(INDEX($BE$7:$BE$506,MATCH(ROWS($AT$7:AT329),$AT$7:$AT$506,0)),"")</f>
        <v/>
      </c>
      <c r="L329" s="136"/>
      <c r="AT329">
        <f t="shared" si="20"/>
        <v>323</v>
      </c>
      <c r="AU329">
        <f>COUNTIF($AZ$7:AZ329,AZ329)</f>
        <v>323</v>
      </c>
      <c r="AV329">
        <f t="shared" si="21"/>
        <v>0</v>
      </c>
      <c r="AW329">
        <f>IF(Nut_StatusTool!A329="","",Nut_StatusTool!A329)</f>
        <v>323</v>
      </c>
      <c r="AX329" t="str">
        <f>IF(Nut_StatusTool!B329="","",Nut_StatusTool!B329)</f>
        <v/>
      </c>
      <c r="AY329" t="str">
        <f>IF(Nut_StatusTool!C329="","",Nut_StatusTool!C329)</f>
        <v/>
      </c>
      <c r="AZ329">
        <f>Nut_StatusTool!D329</f>
        <v>0</v>
      </c>
      <c r="BA329" t="str">
        <f>IF(Nut_StatusTool!E329="","",Nut_StatusTool!E329)</f>
        <v/>
      </c>
      <c r="BB329" t="str">
        <f>IF(Nut_StatusTool!F329="","",Nut_StatusTool!F329)</f>
        <v/>
      </c>
      <c r="BC329" t="str">
        <f>IF(Nut_StatusTool!G329="","",Nut_StatusTool!G329)</f>
        <v/>
      </c>
      <c r="BD329" s="430" t="str">
        <f t="shared" si="22"/>
        <v/>
      </c>
      <c r="BE329" t="str">
        <f t="shared" si="23"/>
        <v/>
      </c>
      <c r="BF329" t="str">
        <f>IF(Nut_StatusTool!I329="","",Nut_StatusTool!I329)</f>
        <v/>
      </c>
      <c r="BG329" t="str">
        <f>IF(Nut_StatusTool!J329="","",Nut_StatusTool!J329)</f>
        <v/>
      </c>
    </row>
    <row r="330" spans="1:59">
      <c r="A330" s="411">
        <f>IFERROR(INDEX($AW$7:$AW$506,MATCH(ROWS($AT$7:AT330),$AT$7:$AT$506,0)),"")</f>
        <v>324</v>
      </c>
      <c r="B330" s="412" t="str">
        <f>IFERROR(INDEX($AX$7:$AX$506,MATCH(ROWS($AT$7:AT330),$AT$7:$AT$506,0)),"")</f>
        <v/>
      </c>
      <c r="C330" s="412" t="str">
        <f>IFERROR(INDEX($AY$7:$AY$506,MATCH(ROWS($AT$7:AT330),$AT$7:$AT$506,0)),"")</f>
        <v/>
      </c>
      <c r="D330" s="413">
        <f>IFERROR(INDEX($AZ$7:$AZ$506,MATCH(ROWS($AT$7:AT330),$AT$7:$AT$506,0)),"")</f>
        <v>0</v>
      </c>
      <c r="E330" s="414" t="str">
        <f>IFERROR(INDEX($BA$7:$BA$506,MATCH(ROWS($AT$7:AT330),$AT$7:$AT$506,0)),"")</f>
        <v/>
      </c>
      <c r="F330" s="415" t="str">
        <f>IFERROR(INDEX($BB$7:$BB$506,MATCH(ROWS($AT$7:AT330),$AT$7:$AT$506,0)),"")</f>
        <v/>
      </c>
      <c r="G330" s="416" t="str">
        <f>IFERROR(INDEX($BC$7:$BC$506,MATCH(ROWS($AT$7:AT330),$AT$7:$AT$506,0)),"")</f>
        <v/>
      </c>
      <c r="H330" s="416" t="str">
        <f>IFERROR(INDEX($BD$7:$BD$506,MATCH(ROWS($AT$7:AT330),$AT$7:$AT$506,0)),"")</f>
        <v/>
      </c>
      <c r="I330" s="276"/>
      <c r="J330" s="277"/>
      <c r="K330" s="420" t="str">
        <f>IFERROR(INDEX($BE$7:$BE$506,MATCH(ROWS($AT$7:AT330),$AT$7:$AT$506,0)),"")</f>
        <v/>
      </c>
      <c r="L330" s="136"/>
      <c r="AT330">
        <f t="shared" si="20"/>
        <v>324</v>
      </c>
      <c r="AU330">
        <f>COUNTIF($AZ$7:AZ330,AZ330)</f>
        <v>324</v>
      </c>
      <c r="AV330">
        <f t="shared" si="21"/>
        <v>0</v>
      </c>
      <c r="AW330">
        <f>IF(Nut_StatusTool!A330="","",Nut_StatusTool!A330)</f>
        <v>324</v>
      </c>
      <c r="AX330" t="str">
        <f>IF(Nut_StatusTool!B330="","",Nut_StatusTool!B330)</f>
        <v/>
      </c>
      <c r="AY330" t="str">
        <f>IF(Nut_StatusTool!C330="","",Nut_StatusTool!C330)</f>
        <v/>
      </c>
      <c r="AZ330">
        <f>Nut_StatusTool!D330</f>
        <v>0</v>
      </c>
      <c r="BA330" t="str">
        <f>IF(Nut_StatusTool!E330="","",Nut_StatusTool!E330)</f>
        <v/>
      </c>
      <c r="BB330" t="str">
        <f>IF(Nut_StatusTool!F330="","",Nut_StatusTool!F330)</f>
        <v/>
      </c>
      <c r="BC330" t="str">
        <f>IF(Nut_StatusTool!G330="","",Nut_StatusTool!G330)</f>
        <v/>
      </c>
      <c r="BD330" s="430" t="str">
        <f t="shared" si="22"/>
        <v/>
      </c>
      <c r="BE330" t="str">
        <f t="shared" si="23"/>
        <v/>
      </c>
      <c r="BF330" t="str">
        <f>IF(Nut_StatusTool!I330="","",Nut_StatusTool!I330)</f>
        <v/>
      </c>
      <c r="BG330" t="str">
        <f>IF(Nut_StatusTool!J330="","",Nut_StatusTool!J330)</f>
        <v/>
      </c>
    </row>
    <row r="331" spans="1:59">
      <c r="A331" s="411">
        <f>IFERROR(INDEX($AW$7:$AW$506,MATCH(ROWS($AT$7:AT331),$AT$7:$AT$506,0)),"")</f>
        <v>325</v>
      </c>
      <c r="B331" s="412" t="str">
        <f>IFERROR(INDEX($AX$7:$AX$506,MATCH(ROWS($AT$7:AT331),$AT$7:$AT$506,0)),"")</f>
        <v/>
      </c>
      <c r="C331" s="412" t="str">
        <f>IFERROR(INDEX($AY$7:$AY$506,MATCH(ROWS($AT$7:AT331),$AT$7:$AT$506,0)),"")</f>
        <v/>
      </c>
      <c r="D331" s="413">
        <f>IFERROR(INDEX($AZ$7:$AZ$506,MATCH(ROWS($AT$7:AT331),$AT$7:$AT$506,0)),"")</f>
        <v>0</v>
      </c>
      <c r="E331" s="414" t="str">
        <f>IFERROR(INDEX($BA$7:$BA$506,MATCH(ROWS($AT$7:AT331),$AT$7:$AT$506,0)),"")</f>
        <v/>
      </c>
      <c r="F331" s="415" t="str">
        <f>IFERROR(INDEX($BB$7:$BB$506,MATCH(ROWS($AT$7:AT331),$AT$7:$AT$506,0)),"")</f>
        <v/>
      </c>
      <c r="G331" s="416" t="str">
        <f>IFERROR(INDEX($BC$7:$BC$506,MATCH(ROWS($AT$7:AT331),$AT$7:$AT$506,0)),"")</f>
        <v/>
      </c>
      <c r="H331" s="416" t="str">
        <f>IFERROR(INDEX($BD$7:$BD$506,MATCH(ROWS($AT$7:AT331),$AT$7:$AT$506,0)),"")</f>
        <v/>
      </c>
      <c r="I331" s="276"/>
      <c r="J331" s="277"/>
      <c r="K331" s="420" t="str">
        <f>IFERROR(INDEX($BE$7:$BE$506,MATCH(ROWS($AT$7:AT331),$AT$7:$AT$506,0)),"")</f>
        <v/>
      </c>
      <c r="L331" s="136"/>
      <c r="AT331">
        <f t="shared" si="20"/>
        <v>325</v>
      </c>
      <c r="AU331">
        <f>COUNTIF($AZ$7:AZ331,AZ331)</f>
        <v>325</v>
      </c>
      <c r="AV331">
        <f t="shared" si="21"/>
        <v>0</v>
      </c>
      <c r="AW331">
        <f>IF(Nut_StatusTool!A331="","",Nut_StatusTool!A331)</f>
        <v>325</v>
      </c>
      <c r="AX331" t="str">
        <f>IF(Nut_StatusTool!B331="","",Nut_StatusTool!B331)</f>
        <v/>
      </c>
      <c r="AY331" t="str">
        <f>IF(Nut_StatusTool!C331="","",Nut_StatusTool!C331)</f>
        <v/>
      </c>
      <c r="AZ331">
        <f>Nut_StatusTool!D331</f>
        <v>0</v>
      </c>
      <c r="BA331" t="str">
        <f>IF(Nut_StatusTool!E331="","",Nut_StatusTool!E331)</f>
        <v/>
      </c>
      <c r="BB331" t="str">
        <f>IF(Nut_StatusTool!F331="","",Nut_StatusTool!F331)</f>
        <v/>
      </c>
      <c r="BC331" t="str">
        <f>IF(Nut_StatusTool!G331="","",Nut_StatusTool!G331)</f>
        <v/>
      </c>
      <c r="BD331" s="430" t="str">
        <f t="shared" si="22"/>
        <v/>
      </c>
      <c r="BE331" t="str">
        <f t="shared" si="23"/>
        <v/>
      </c>
      <c r="BF331" t="str">
        <f>IF(Nut_StatusTool!I331="","",Nut_StatusTool!I331)</f>
        <v/>
      </c>
      <c r="BG331" t="str">
        <f>IF(Nut_StatusTool!J331="","",Nut_StatusTool!J331)</f>
        <v/>
      </c>
    </row>
    <row r="332" spans="1:59">
      <c r="A332" s="411">
        <f>IFERROR(INDEX($AW$7:$AW$506,MATCH(ROWS($AT$7:AT332),$AT$7:$AT$506,0)),"")</f>
        <v>326</v>
      </c>
      <c r="B332" s="412" t="str">
        <f>IFERROR(INDEX($AX$7:$AX$506,MATCH(ROWS($AT$7:AT332),$AT$7:$AT$506,0)),"")</f>
        <v/>
      </c>
      <c r="C332" s="412" t="str">
        <f>IFERROR(INDEX($AY$7:$AY$506,MATCH(ROWS($AT$7:AT332),$AT$7:$AT$506,0)),"")</f>
        <v/>
      </c>
      <c r="D332" s="413">
        <f>IFERROR(INDEX($AZ$7:$AZ$506,MATCH(ROWS($AT$7:AT332),$AT$7:$AT$506,0)),"")</f>
        <v>0</v>
      </c>
      <c r="E332" s="414" t="str">
        <f>IFERROR(INDEX($BA$7:$BA$506,MATCH(ROWS($AT$7:AT332),$AT$7:$AT$506,0)),"")</f>
        <v/>
      </c>
      <c r="F332" s="415" t="str">
        <f>IFERROR(INDEX($BB$7:$BB$506,MATCH(ROWS($AT$7:AT332),$AT$7:$AT$506,0)),"")</f>
        <v/>
      </c>
      <c r="G332" s="416" t="str">
        <f>IFERROR(INDEX($BC$7:$BC$506,MATCH(ROWS($AT$7:AT332),$AT$7:$AT$506,0)),"")</f>
        <v/>
      </c>
      <c r="H332" s="416" t="str">
        <f>IFERROR(INDEX($BD$7:$BD$506,MATCH(ROWS($AT$7:AT332),$AT$7:$AT$506,0)),"")</f>
        <v/>
      </c>
      <c r="I332" s="276"/>
      <c r="J332" s="277"/>
      <c r="K332" s="420" t="str">
        <f>IFERROR(INDEX($BE$7:$BE$506,MATCH(ROWS($AT$7:AT332),$AT$7:$AT$506,0)),"")</f>
        <v/>
      </c>
      <c r="L332" s="136"/>
      <c r="AT332">
        <f t="shared" si="20"/>
        <v>326</v>
      </c>
      <c r="AU332">
        <f>COUNTIF($AZ$7:AZ332,AZ332)</f>
        <v>326</v>
      </c>
      <c r="AV332">
        <f t="shared" si="21"/>
        <v>0</v>
      </c>
      <c r="AW332">
        <f>IF(Nut_StatusTool!A332="","",Nut_StatusTool!A332)</f>
        <v>326</v>
      </c>
      <c r="AX332" t="str">
        <f>IF(Nut_StatusTool!B332="","",Nut_StatusTool!B332)</f>
        <v/>
      </c>
      <c r="AY332" t="str">
        <f>IF(Nut_StatusTool!C332="","",Nut_StatusTool!C332)</f>
        <v/>
      </c>
      <c r="AZ332">
        <f>Nut_StatusTool!D332</f>
        <v>0</v>
      </c>
      <c r="BA332" t="str">
        <f>IF(Nut_StatusTool!E332="","",Nut_StatusTool!E332)</f>
        <v/>
      </c>
      <c r="BB332" t="str">
        <f>IF(Nut_StatusTool!F332="","",Nut_StatusTool!F332)</f>
        <v/>
      </c>
      <c r="BC332" t="str">
        <f>IF(Nut_StatusTool!G332="","",Nut_StatusTool!G332)</f>
        <v/>
      </c>
      <c r="BD332" s="430" t="str">
        <f t="shared" si="22"/>
        <v/>
      </c>
      <c r="BE332" t="str">
        <f t="shared" si="23"/>
        <v/>
      </c>
      <c r="BF332" t="str">
        <f>IF(Nut_StatusTool!I332="","",Nut_StatusTool!I332)</f>
        <v/>
      </c>
      <c r="BG332" t="str">
        <f>IF(Nut_StatusTool!J332="","",Nut_StatusTool!J332)</f>
        <v/>
      </c>
    </row>
    <row r="333" spans="1:59">
      <c r="A333" s="411">
        <f>IFERROR(INDEX($AW$7:$AW$506,MATCH(ROWS($AT$7:AT333),$AT$7:$AT$506,0)),"")</f>
        <v>327</v>
      </c>
      <c r="B333" s="412" t="str">
        <f>IFERROR(INDEX($AX$7:$AX$506,MATCH(ROWS($AT$7:AT333),$AT$7:$AT$506,0)),"")</f>
        <v/>
      </c>
      <c r="C333" s="412" t="str">
        <f>IFERROR(INDEX($AY$7:$AY$506,MATCH(ROWS($AT$7:AT333),$AT$7:$AT$506,0)),"")</f>
        <v/>
      </c>
      <c r="D333" s="413">
        <f>IFERROR(INDEX($AZ$7:$AZ$506,MATCH(ROWS($AT$7:AT333),$AT$7:$AT$506,0)),"")</f>
        <v>0</v>
      </c>
      <c r="E333" s="414" t="str">
        <f>IFERROR(INDEX($BA$7:$BA$506,MATCH(ROWS($AT$7:AT333),$AT$7:$AT$506,0)),"")</f>
        <v/>
      </c>
      <c r="F333" s="415" t="str">
        <f>IFERROR(INDEX($BB$7:$BB$506,MATCH(ROWS($AT$7:AT333),$AT$7:$AT$506,0)),"")</f>
        <v/>
      </c>
      <c r="G333" s="416" t="str">
        <f>IFERROR(INDEX($BC$7:$BC$506,MATCH(ROWS($AT$7:AT333),$AT$7:$AT$506,0)),"")</f>
        <v/>
      </c>
      <c r="H333" s="416" t="str">
        <f>IFERROR(INDEX($BD$7:$BD$506,MATCH(ROWS($AT$7:AT333),$AT$7:$AT$506,0)),"")</f>
        <v/>
      </c>
      <c r="I333" s="276"/>
      <c r="J333" s="277"/>
      <c r="K333" s="420" t="str">
        <f>IFERROR(INDEX($BE$7:$BE$506,MATCH(ROWS($AT$7:AT333),$AT$7:$AT$506,0)),"")</f>
        <v/>
      </c>
      <c r="L333" s="136"/>
      <c r="AT333">
        <f t="shared" si="20"/>
        <v>327</v>
      </c>
      <c r="AU333">
        <f>COUNTIF($AZ$7:AZ333,AZ333)</f>
        <v>327</v>
      </c>
      <c r="AV333">
        <f t="shared" si="21"/>
        <v>0</v>
      </c>
      <c r="AW333">
        <f>IF(Nut_StatusTool!A333="","",Nut_StatusTool!A333)</f>
        <v>327</v>
      </c>
      <c r="AX333" t="str">
        <f>IF(Nut_StatusTool!B333="","",Nut_StatusTool!B333)</f>
        <v/>
      </c>
      <c r="AY333" t="str">
        <f>IF(Nut_StatusTool!C333="","",Nut_StatusTool!C333)</f>
        <v/>
      </c>
      <c r="AZ333">
        <f>Nut_StatusTool!D333</f>
        <v>0</v>
      </c>
      <c r="BA333" t="str">
        <f>IF(Nut_StatusTool!E333="","",Nut_StatusTool!E333)</f>
        <v/>
      </c>
      <c r="BB333" t="str">
        <f>IF(Nut_StatusTool!F333="","",Nut_StatusTool!F333)</f>
        <v/>
      </c>
      <c r="BC333" t="str">
        <f>IF(Nut_StatusTool!G333="","",Nut_StatusTool!G333)</f>
        <v/>
      </c>
      <c r="BD333" s="430" t="str">
        <f t="shared" si="22"/>
        <v/>
      </c>
      <c r="BE333" t="str">
        <f t="shared" si="23"/>
        <v/>
      </c>
      <c r="BF333" t="str">
        <f>IF(Nut_StatusTool!I333="","",Nut_StatusTool!I333)</f>
        <v/>
      </c>
      <c r="BG333" t="str">
        <f>IF(Nut_StatusTool!J333="","",Nut_StatusTool!J333)</f>
        <v/>
      </c>
    </row>
    <row r="334" spans="1:59">
      <c r="A334" s="411">
        <f>IFERROR(INDEX($AW$7:$AW$506,MATCH(ROWS($AT$7:AT334),$AT$7:$AT$506,0)),"")</f>
        <v>328</v>
      </c>
      <c r="B334" s="412" t="str">
        <f>IFERROR(INDEX($AX$7:$AX$506,MATCH(ROWS($AT$7:AT334),$AT$7:$AT$506,0)),"")</f>
        <v/>
      </c>
      <c r="C334" s="412" t="str">
        <f>IFERROR(INDEX($AY$7:$AY$506,MATCH(ROWS($AT$7:AT334),$AT$7:$AT$506,0)),"")</f>
        <v/>
      </c>
      <c r="D334" s="413">
        <f>IFERROR(INDEX($AZ$7:$AZ$506,MATCH(ROWS($AT$7:AT334),$AT$7:$AT$506,0)),"")</f>
        <v>0</v>
      </c>
      <c r="E334" s="414" t="str">
        <f>IFERROR(INDEX($BA$7:$BA$506,MATCH(ROWS($AT$7:AT334),$AT$7:$AT$506,0)),"")</f>
        <v/>
      </c>
      <c r="F334" s="415" t="str">
        <f>IFERROR(INDEX($BB$7:$BB$506,MATCH(ROWS($AT$7:AT334),$AT$7:$AT$506,0)),"")</f>
        <v/>
      </c>
      <c r="G334" s="416" t="str">
        <f>IFERROR(INDEX($BC$7:$BC$506,MATCH(ROWS($AT$7:AT334),$AT$7:$AT$506,0)),"")</f>
        <v/>
      </c>
      <c r="H334" s="416" t="str">
        <f>IFERROR(INDEX($BD$7:$BD$506,MATCH(ROWS($AT$7:AT334),$AT$7:$AT$506,0)),"")</f>
        <v/>
      </c>
      <c r="I334" s="276"/>
      <c r="J334" s="277"/>
      <c r="K334" s="420" t="str">
        <f>IFERROR(INDEX($BE$7:$BE$506,MATCH(ROWS($AT$7:AT334),$AT$7:$AT$506,0)),"")</f>
        <v/>
      </c>
      <c r="L334" s="136"/>
      <c r="AT334">
        <f t="shared" si="20"/>
        <v>328</v>
      </c>
      <c r="AU334">
        <f>COUNTIF($AZ$7:AZ334,AZ334)</f>
        <v>328</v>
      </c>
      <c r="AV334">
        <f t="shared" si="21"/>
        <v>0</v>
      </c>
      <c r="AW334">
        <f>IF(Nut_StatusTool!A334="","",Nut_StatusTool!A334)</f>
        <v>328</v>
      </c>
      <c r="AX334" t="str">
        <f>IF(Nut_StatusTool!B334="","",Nut_StatusTool!B334)</f>
        <v/>
      </c>
      <c r="AY334" t="str">
        <f>IF(Nut_StatusTool!C334="","",Nut_StatusTool!C334)</f>
        <v/>
      </c>
      <c r="AZ334">
        <f>Nut_StatusTool!D334</f>
        <v>0</v>
      </c>
      <c r="BA334" t="str">
        <f>IF(Nut_StatusTool!E334="","",Nut_StatusTool!E334)</f>
        <v/>
      </c>
      <c r="BB334" t="str">
        <f>IF(Nut_StatusTool!F334="","",Nut_StatusTool!F334)</f>
        <v/>
      </c>
      <c r="BC334" t="str">
        <f>IF(Nut_StatusTool!G334="","",Nut_StatusTool!G334)</f>
        <v/>
      </c>
      <c r="BD334" s="430" t="str">
        <f t="shared" si="22"/>
        <v/>
      </c>
      <c r="BE334" t="str">
        <f t="shared" si="23"/>
        <v/>
      </c>
      <c r="BF334" t="str">
        <f>IF(Nut_StatusTool!I334="","",Nut_StatusTool!I334)</f>
        <v/>
      </c>
      <c r="BG334" t="str">
        <f>IF(Nut_StatusTool!J334="","",Nut_StatusTool!J334)</f>
        <v/>
      </c>
    </row>
    <row r="335" spans="1:59">
      <c r="A335" s="411">
        <f>IFERROR(INDEX($AW$7:$AW$506,MATCH(ROWS($AT$7:AT335),$AT$7:$AT$506,0)),"")</f>
        <v>329</v>
      </c>
      <c r="B335" s="412" t="str">
        <f>IFERROR(INDEX($AX$7:$AX$506,MATCH(ROWS($AT$7:AT335),$AT$7:$AT$506,0)),"")</f>
        <v/>
      </c>
      <c r="C335" s="412" t="str">
        <f>IFERROR(INDEX($AY$7:$AY$506,MATCH(ROWS($AT$7:AT335),$AT$7:$AT$506,0)),"")</f>
        <v/>
      </c>
      <c r="D335" s="413">
        <f>IFERROR(INDEX($AZ$7:$AZ$506,MATCH(ROWS($AT$7:AT335),$AT$7:$AT$506,0)),"")</f>
        <v>0</v>
      </c>
      <c r="E335" s="414" t="str">
        <f>IFERROR(INDEX($BA$7:$BA$506,MATCH(ROWS($AT$7:AT335),$AT$7:$AT$506,0)),"")</f>
        <v/>
      </c>
      <c r="F335" s="415" t="str">
        <f>IFERROR(INDEX($BB$7:$BB$506,MATCH(ROWS($AT$7:AT335),$AT$7:$AT$506,0)),"")</f>
        <v/>
      </c>
      <c r="G335" s="416" t="str">
        <f>IFERROR(INDEX($BC$7:$BC$506,MATCH(ROWS($AT$7:AT335),$AT$7:$AT$506,0)),"")</f>
        <v/>
      </c>
      <c r="H335" s="416" t="str">
        <f>IFERROR(INDEX($BD$7:$BD$506,MATCH(ROWS($AT$7:AT335),$AT$7:$AT$506,0)),"")</f>
        <v/>
      </c>
      <c r="I335" s="276"/>
      <c r="J335" s="277"/>
      <c r="K335" s="420" t="str">
        <f>IFERROR(INDEX($BE$7:$BE$506,MATCH(ROWS($AT$7:AT335),$AT$7:$AT$506,0)),"")</f>
        <v/>
      </c>
      <c r="L335" s="136"/>
      <c r="AT335">
        <f t="shared" si="20"/>
        <v>329</v>
      </c>
      <c r="AU335">
        <f>COUNTIF($AZ$7:AZ335,AZ335)</f>
        <v>329</v>
      </c>
      <c r="AV335">
        <f t="shared" si="21"/>
        <v>0</v>
      </c>
      <c r="AW335">
        <f>IF(Nut_StatusTool!A335="","",Nut_StatusTool!A335)</f>
        <v>329</v>
      </c>
      <c r="AX335" t="str">
        <f>IF(Nut_StatusTool!B335="","",Nut_StatusTool!B335)</f>
        <v/>
      </c>
      <c r="AY335" t="str">
        <f>IF(Nut_StatusTool!C335="","",Nut_StatusTool!C335)</f>
        <v/>
      </c>
      <c r="AZ335">
        <f>Nut_StatusTool!D335</f>
        <v>0</v>
      </c>
      <c r="BA335" t="str">
        <f>IF(Nut_StatusTool!E335="","",Nut_StatusTool!E335)</f>
        <v/>
      </c>
      <c r="BB335" t="str">
        <f>IF(Nut_StatusTool!F335="","",Nut_StatusTool!F335)</f>
        <v/>
      </c>
      <c r="BC335" t="str">
        <f>IF(Nut_StatusTool!G335="","",Nut_StatusTool!G335)</f>
        <v/>
      </c>
      <c r="BD335" s="430" t="str">
        <f t="shared" si="22"/>
        <v/>
      </c>
      <c r="BE335" t="str">
        <f t="shared" si="23"/>
        <v/>
      </c>
      <c r="BF335" t="str">
        <f>IF(Nut_StatusTool!I335="","",Nut_StatusTool!I335)</f>
        <v/>
      </c>
      <c r="BG335" t="str">
        <f>IF(Nut_StatusTool!J335="","",Nut_StatusTool!J335)</f>
        <v/>
      </c>
    </row>
    <row r="336" spans="1:59">
      <c r="A336" s="411">
        <f>IFERROR(INDEX($AW$7:$AW$506,MATCH(ROWS($AT$7:AT336),$AT$7:$AT$506,0)),"")</f>
        <v>330</v>
      </c>
      <c r="B336" s="412" t="str">
        <f>IFERROR(INDEX($AX$7:$AX$506,MATCH(ROWS($AT$7:AT336),$AT$7:$AT$506,0)),"")</f>
        <v/>
      </c>
      <c r="C336" s="412" t="str">
        <f>IFERROR(INDEX($AY$7:$AY$506,MATCH(ROWS($AT$7:AT336),$AT$7:$AT$506,0)),"")</f>
        <v/>
      </c>
      <c r="D336" s="413">
        <f>IFERROR(INDEX($AZ$7:$AZ$506,MATCH(ROWS($AT$7:AT336),$AT$7:$AT$506,0)),"")</f>
        <v>0</v>
      </c>
      <c r="E336" s="414" t="str">
        <f>IFERROR(INDEX($BA$7:$BA$506,MATCH(ROWS($AT$7:AT336),$AT$7:$AT$506,0)),"")</f>
        <v/>
      </c>
      <c r="F336" s="415" t="str">
        <f>IFERROR(INDEX($BB$7:$BB$506,MATCH(ROWS($AT$7:AT336),$AT$7:$AT$506,0)),"")</f>
        <v/>
      </c>
      <c r="G336" s="416" t="str">
        <f>IFERROR(INDEX($BC$7:$BC$506,MATCH(ROWS($AT$7:AT336),$AT$7:$AT$506,0)),"")</f>
        <v/>
      </c>
      <c r="H336" s="416" t="str">
        <f>IFERROR(INDEX($BD$7:$BD$506,MATCH(ROWS($AT$7:AT336),$AT$7:$AT$506,0)),"")</f>
        <v/>
      </c>
      <c r="I336" s="276"/>
      <c r="J336" s="277"/>
      <c r="K336" s="420" t="str">
        <f>IFERROR(INDEX($BE$7:$BE$506,MATCH(ROWS($AT$7:AT336),$AT$7:$AT$506,0)),"")</f>
        <v/>
      </c>
      <c r="L336" s="136"/>
      <c r="AT336">
        <f t="shared" si="20"/>
        <v>330</v>
      </c>
      <c r="AU336">
        <f>COUNTIF($AZ$7:AZ336,AZ336)</f>
        <v>330</v>
      </c>
      <c r="AV336">
        <f t="shared" si="21"/>
        <v>0</v>
      </c>
      <c r="AW336">
        <f>IF(Nut_StatusTool!A336="","",Nut_StatusTool!A336)</f>
        <v>330</v>
      </c>
      <c r="AX336" t="str">
        <f>IF(Nut_StatusTool!B336="","",Nut_StatusTool!B336)</f>
        <v/>
      </c>
      <c r="AY336" t="str">
        <f>IF(Nut_StatusTool!C336="","",Nut_StatusTool!C336)</f>
        <v/>
      </c>
      <c r="AZ336">
        <f>Nut_StatusTool!D336</f>
        <v>0</v>
      </c>
      <c r="BA336" t="str">
        <f>IF(Nut_StatusTool!E336="","",Nut_StatusTool!E336)</f>
        <v/>
      </c>
      <c r="BB336" t="str">
        <f>IF(Nut_StatusTool!F336="","",Nut_StatusTool!F336)</f>
        <v/>
      </c>
      <c r="BC336" t="str">
        <f>IF(Nut_StatusTool!G336="","",Nut_StatusTool!G336)</f>
        <v/>
      </c>
      <c r="BD336" s="430" t="str">
        <f t="shared" si="22"/>
        <v/>
      </c>
      <c r="BE336" t="str">
        <f t="shared" si="23"/>
        <v/>
      </c>
      <c r="BF336" t="str">
        <f>IF(Nut_StatusTool!I336="","",Nut_StatusTool!I336)</f>
        <v/>
      </c>
      <c r="BG336" t="str">
        <f>IF(Nut_StatusTool!J336="","",Nut_StatusTool!J336)</f>
        <v/>
      </c>
    </row>
    <row r="337" spans="1:59">
      <c r="A337" s="411">
        <f>IFERROR(INDEX($AW$7:$AW$506,MATCH(ROWS($AT$7:AT337),$AT$7:$AT$506,0)),"")</f>
        <v>331</v>
      </c>
      <c r="B337" s="412" t="str">
        <f>IFERROR(INDEX($AX$7:$AX$506,MATCH(ROWS($AT$7:AT337),$AT$7:$AT$506,0)),"")</f>
        <v/>
      </c>
      <c r="C337" s="412" t="str">
        <f>IFERROR(INDEX($AY$7:$AY$506,MATCH(ROWS($AT$7:AT337),$AT$7:$AT$506,0)),"")</f>
        <v/>
      </c>
      <c r="D337" s="413">
        <f>IFERROR(INDEX($AZ$7:$AZ$506,MATCH(ROWS($AT$7:AT337),$AT$7:$AT$506,0)),"")</f>
        <v>0</v>
      </c>
      <c r="E337" s="414" t="str">
        <f>IFERROR(INDEX($BA$7:$BA$506,MATCH(ROWS($AT$7:AT337),$AT$7:$AT$506,0)),"")</f>
        <v/>
      </c>
      <c r="F337" s="415" t="str">
        <f>IFERROR(INDEX($BB$7:$BB$506,MATCH(ROWS($AT$7:AT337),$AT$7:$AT$506,0)),"")</f>
        <v/>
      </c>
      <c r="G337" s="416" t="str">
        <f>IFERROR(INDEX($BC$7:$BC$506,MATCH(ROWS($AT$7:AT337),$AT$7:$AT$506,0)),"")</f>
        <v/>
      </c>
      <c r="H337" s="416" t="str">
        <f>IFERROR(INDEX($BD$7:$BD$506,MATCH(ROWS($AT$7:AT337),$AT$7:$AT$506,0)),"")</f>
        <v/>
      </c>
      <c r="I337" s="276"/>
      <c r="J337" s="277"/>
      <c r="K337" s="420" t="str">
        <f>IFERROR(INDEX($BE$7:$BE$506,MATCH(ROWS($AT$7:AT337),$AT$7:$AT$506,0)),"")</f>
        <v/>
      </c>
      <c r="L337" s="136"/>
      <c r="AT337">
        <f t="shared" si="20"/>
        <v>331</v>
      </c>
      <c r="AU337">
        <f>COUNTIF($AZ$7:AZ337,AZ337)</f>
        <v>331</v>
      </c>
      <c r="AV337">
        <f t="shared" si="21"/>
        <v>0</v>
      </c>
      <c r="AW337">
        <f>IF(Nut_StatusTool!A337="","",Nut_StatusTool!A337)</f>
        <v>331</v>
      </c>
      <c r="AX337" t="str">
        <f>IF(Nut_StatusTool!B337="","",Nut_StatusTool!B337)</f>
        <v/>
      </c>
      <c r="AY337" t="str">
        <f>IF(Nut_StatusTool!C337="","",Nut_StatusTool!C337)</f>
        <v/>
      </c>
      <c r="AZ337">
        <f>Nut_StatusTool!D337</f>
        <v>0</v>
      </c>
      <c r="BA337" t="str">
        <f>IF(Nut_StatusTool!E337="","",Nut_StatusTool!E337)</f>
        <v/>
      </c>
      <c r="BB337" t="str">
        <f>IF(Nut_StatusTool!F337="","",Nut_StatusTool!F337)</f>
        <v/>
      </c>
      <c r="BC337" t="str">
        <f>IF(Nut_StatusTool!G337="","",Nut_StatusTool!G337)</f>
        <v/>
      </c>
      <c r="BD337" s="430" t="str">
        <f t="shared" si="22"/>
        <v/>
      </c>
      <c r="BE337" t="str">
        <f t="shared" si="23"/>
        <v/>
      </c>
      <c r="BF337" t="str">
        <f>IF(Nut_StatusTool!I337="","",Nut_StatusTool!I337)</f>
        <v/>
      </c>
      <c r="BG337" t="str">
        <f>IF(Nut_StatusTool!J337="","",Nut_StatusTool!J337)</f>
        <v/>
      </c>
    </row>
    <row r="338" spans="1:59">
      <c r="A338" s="411">
        <f>IFERROR(INDEX($AW$7:$AW$506,MATCH(ROWS($AT$7:AT338),$AT$7:$AT$506,0)),"")</f>
        <v>332</v>
      </c>
      <c r="B338" s="412" t="str">
        <f>IFERROR(INDEX($AX$7:$AX$506,MATCH(ROWS($AT$7:AT338),$AT$7:$AT$506,0)),"")</f>
        <v/>
      </c>
      <c r="C338" s="412" t="str">
        <f>IFERROR(INDEX($AY$7:$AY$506,MATCH(ROWS($AT$7:AT338),$AT$7:$AT$506,0)),"")</f>
        <v/>
      </c>
      <c r="D338" s="413">
        <f>IFERROR(INDEX($AZ$7:$AZ$506,MATCH(ROWS($AT$7:AT338),$AT$7:$AT$506,0)),"")</f>
        <v>0</v>
      </c>
      <c r="E338" s="414" t="str">
        <f>IFERROR(INDEX($BA$7:$BA$506,MATCH(ROWS($AT$7:AT338),$AT$7:$AT$506,0)),"")</f>
        <v/>
      </c>
      <c r="F338" s="415" t="str">
        <f>IFERROR(INDEX($BB$7:$BB$506,MATCH(ROWS($AT$7:AT338),$AT$7:$AT$506,0)),"")</f>
        <v/>
      </c>
      <c r="G338" s="416" t="str">
        <f>IFERROR(INDEX($BC$7:$BC$506,MATCH(ROWS($AT$7:AT338),$AT$7:$AT$506,0)),"")</f>
        <v/>
      </c>
      <c r="H338" s="416" t="str">
        <f>IFERROR(INDEX($BD$7:$BD$506,MATCH(ROWS($AT$7:AT338),$AT$7:$AT$506,0)),"")</f>
        <v/>
      </c>
      <c r="I338" s="276"/>
      <c r="J338" s="277"/>
      <c r="K338" s="420" t="str">
        <f>IFERROR(INDEX($BE$7:$BE$506,MATCH(ROWS($AT$7:AT338),$AT$7:$AT$506,0)),"")</f>
        <v/>
      </c>
      <c r="L338" s="136"/>
      <c r="AT338">
        <f t="shared" si="20"/>
        <v>332</v>
      </c>
      <c r="AU338">
        <f>COUNTIF($AZ$7:AZ338,AZ338)</f>
        <v>332</v>
      </c>
      <c r="AV338">
        <f t="shared" si="21"/>
        <v>0</v>
      </c>
      <c r="AW338">
        <f>IF(Nut_StatusTool!A338="","",Nut_StatusTool!A338)</f>
        <v>332</v>
      </c>
      <c r="AX338" t="str">
        <f>IF(Nut_StatusTool!B338="","",Nut_StatusTool!B338)</f>
        <v/>
      </c>
      <c r="AY338" t="str">
        <f>IF(Nut_StatusTool!C338="","",Nut_StatusTool!C338)</f>
        <v/>
      </c>
      <c r="AZ338">
        <f>Nut_StatusTool!D338</f>
        <v>0</v>
      </c>
      <c r="BA338" t="str">
        <f>IF(Nut_StatusTool!E338="","",Nut_StatusTool!E338)</f>
        <v/>
      </c>
      <c r="BB338" t="str">
        <f>IF(Nut_StatusTool!F338="","",Nut_StatusTool!F338)</f>
        <v/>
      </c>
      <c r="BC338" t="str">
        <f>IF(Nut_StatusTool!G338="","",Nut_StatusTool!G338)</f>
        <v/>
      </c>
      <c r="BD338" s="430" t="str">
        <f t="shared" si="22"/>
        <v/>
      </c>
      <c r="BE338" t="str">
        <f t="shared" si="23"/>
        <v/>
      </c>
      <c r="BF338" t="str">
        <f>IF(Nut_StatusTool!I338="","",Nut_StatusTool!I338)</f>
        <v/>
      </c>
      <c r="BG338" t="str">
        <f>IF(Nut_StatusTool!J338="","",Nut_StatusTool!J338)</f>
        <v/>
      </c>
    </row>
    <row r="339" spans="1:59">
      <c r="A339" s="411">
        <f>IFERROR(INDEX($AW$7:$AW$506,MATCH(ROWS($AT$7:AT339),$AT$7:$AT$506,0)),"")</f>
        <v>333</v>
      </c>
      <c r="B339" s="412" t="str">
        <f>IFERROR(INDEX($AX$7:$AX$506,MATCH(ROWS($AT$7:AT339),$AT$7:$AT$506,0)),"")</f>
        <v/>
      </c>
      <c r="C339" s="412" t="str">
        <f>IFERROR(INDEX($AY$7:$AY$506,MATCH(ROWS($AT$7:AT339),$AT$7:$AT$506,0)),"")</f>
        <v/>
      </c>
      <c r="D339" s="413">
        <f>IFERROR(INDEX($AZ$7:$AZ$506,MATCH(ROWS($AT$7:AT339),$AT$7:$AT$506,0)),"")</f>
        <v>0</v>
      </c>
      <c r="E339" s="414" t="str">
        <f>IFERROR(INDEX($BA$7:$BA$506,MATCH(ROWS($AT$7:AT339),$AT$7:$AT$506,0)),"")</f>
        <v/>
      </c>
      <c r="F339" s="415" t="str">
        <f>IFERROR(INDEX($BB$7:$BB$506,MATCH(ROWS($AT$7:AT339),$AT$7:$AT$506,0)),"")</f>
        <v/>
      </c>
      <c r="G339" s="416" t="str">
        <f>IFERROR(INDEX($BC$7:$BC$506,MATCH(ROWS($AT$7:AT339),$AT$7:$AT$506,0)),"")</f>
        <v/>
      </c>
      <c r="H339" s="416" t="str">
        <f>IFERROR(INDEX($BD$7:$BD$506,MATCH(ROWS($AT$7:AT339),$AT$7:$AT$506,0)),"")</f>
        <v/>
      </c>
      <c r="I339" s="276"/>
      <c r="J339" s="277"/>
      <c r="K339" s="420" t="str">
        <f>IFERROR(INDEX($BE$7:$BE$506,MATCH(ROWS($AT$7:AT339),$AT$7:$AT$506,0)),"")</f>
        <v/>
      </c>
      <c r="L339" s="136"/>
      <c r="AT339">
        <f t="shared" si="20"/>
        <v>333</v>
      </c>
      <c r="AU339">
        <f>COUNTIF($AZ$7:AZ339,AZ339)</f>
        <v>333</v>
      </c>
      <c r="AV339">
        <f t="shared" si="21"/>
        <v>0</v>
      </c>
      <c r="AW339">
        <f>IF(Nut_StatusTool!A339="","",Nut_StatusTool!A339)</f>
        <v>333</v>
      </c>
      <c r="AX339" t="str">
        <f>IF(Nut_StatusTool!B339="","",Nut_StatusTool!B339)</f>
        <v/>
      </c>
      <c r="AY339" t="str">
        <f>IF(Nut_StatusTool!C339="","",Nut_StatusTool!C339)</f>
        <v/>
      </c>
      <c r="AZ339">
        <f>Nut_StatusTool!D339</f>
        <v>0</v>
      </c>
      <c r="BA339" t="str">
        <f>IF(Nut_StatusTool!E339="","",Nut_StatusTool!E339)</f>
        <v/>
      </c>
      <c r="BB339" t="str">
        <f>IF(Nut_StatusTool!F339="","",Nut_StatusTool!F339)</f>
        <v/>
      </c>
      <c r="BC339" t="str">
        <f>IF(Nut_StatusTool!G339="","",Nut_StatusTool!G339)</f>
        <v/>
      </c>
      <c r="BD339" s="430" t="str">
        <f t="shared" si="22"/>
        <v/>
      </c>
      <c r="BE339" t="str">
        <f t="shared" si="23"/>
        <v/>
      </c>
      <c r="BF339" t="str">
        <f>IF(Nut_StatusTool!I339="","",Nut_StatusTool!I339)</f>
        <v/>
      </c>
      <c r="BG339" t="str">
        <f>IF(Nut_StatusTool!J339="","",Nut_StatusTool!J339)</f>
        <v/>
      </c>
    </row>
    <row r="340" spans="1:59">
      <c r="A340" s="411">
        <f>IFERROR(INDEX($AW$7:$AW$506,MATCH(ROWS($AT$7:AT340),$AT$7:$AT$506,0)),"")</f>
        <v>334</v>
      </c>
      <c r="B340" s="412" t="str">
        <f>IFERROR(INDEX($AX$7:$AX$506,MATCH(ROWS($AT$7:AT340),$AT$7:$AT$506,0)),"")</f>
        <v/>
      </c>
      <c r="C340" s="412" t="str">
        <f>IFERROR(INDEX($AY$7:$AY$506,MATCH(ROWS($AT$7:AT340),$AT$7:$AT$506,0)),"")</f>
        <v/>
      </c>
      <c r="D340" s="413">
        <f>IFERROR(INDEX($AZ$7:$AZ$506,MATCH(ROWS($AT$7:AT340),$AT$7:$AT$506,0)),"")</f>
        <v>0</v>
      </c>
      <c r="E340" s="414" t="str">
        <f>IFERROR(INDEX($BA$7:$BA$506,MATCH(ROWS($AT$7:AT340),$AT$7:$AT$506,0)),"")</f>
        <v/>
      </c>
      <c r="F340" s="415" t="str">
        <f>IFERROR(INDEX($BB$7:$BB$506,MATCH(ROWS($AT$7:AT340),$AT$7:$AT$506,0)),"")</f>
        <v/>
      </c>
      <c r="G340" s="416" t="str">
        <f>IFERROR(INDEX($BC$7:$BC$506,MATCH(ROWS($AT$7:AT340),$AT$7:$AT$506,0)),"")</f>
        <v/>
      </c>
      <c r="H340" s="416" t="str">
        <f>IFERROR(INDEX($BD$7:$BD$506,MATCH(ROWS($AT$7:AT340),$AT$7:$AT$506,0)),"")</f>
        <v/>
      </c>
      <c r="I340" s="276"/>
      <c r="J340" s="277"/>
      <c r="K340" s="420" t="str">
        <f>IFERROR(INDEX($BE$7:$BE$506,MATCH(ROWS($AT$7:AT340),$AT$7:$AT$506,0)),"")</f>
        <v/>
      </c>
      <c r="L340" s="136"/>
      <c r="AT340">
        <f t="shared" si="20"/>
        <v>334</v>
      </c>
      <c r="AU340">
        <f>COUNTIF($AZ$7:AZ340,AZ340)</f>
        <v>334</v>
      </c>
      <c r="AV340">
        <f t="shared" si="21"/>
        <v>0</v>
      </c>
      <c r="AW340">
        <f>IF(Nut_StatusTool!A340="","",Nut_StatusTool!A340)</f>
        <v>334</v>
      </c>
      <c r="AX340" t="str">
        <f>IF(Nut_StatusTool!B340="","",Nut_StatusTool!B340)</f>
        <v/>
      </c>
      <c r="AY340" t="str">
        <f>IF(Nut_StatusTool!C340="","",Nut_StatusTool!C340)</f>
        <v/>
      </c>
      <c r="AZ340">
        <f>Nut_StatusTool!D340</f>
        <v>0</v>
      </c>
      <c r="BA340" t="str">
        <f>IF(Nut_StatusTool!E340="","",Nut_StatusTool!E340)</f>
        <v/>
      </c>
      <c r="BB340" t="str">
        <f>IF(Nut_StatusTool!F340="","",Nut_StatusTool!F340)</f>
        <v/>
      </c>
      <c r="BC340" t="str">
        <f>IF(Nut_StatusTool!G340="","",Nut_StatusTool!G340)</f>
        <v/>
      </c>
      <c r="BD340" s="430" t="str">
        <f t="shared" si="22"/>
        <v/>
      </c>
      <c r="BE340" t="str">
        <f t="shared" si="23"/>
        <v/>
      </c>
      <c r="BF340" t="str">
        <f>IF(Nut_StatusTool!I340="","",Nut_StatusTool!I340)</f>
        <v/>
      </c>
      <c r="BG340" t="str">
        <f>IF(Nut_StatusTool!J340="","",Nut_StatusTool!J340)</f>
        <v/>
      </c>
    </row>
    <row r="341" spans="1:59">
      <c r="A341" s="411">
        <f>IFERROR(INDEX($AW$7:$AW$506,MATCH(ROWS($AT$7:AT341),$AT$7:$AT$506,0)),"")</f>
        <v>335</v>
      </c>
      <c r="B341" s="412" t="str">
        <f>IFERROR(INDEX($AX$7:$AX$506,MATCH(ROWS($AT$7:AT341),$AT$7:$AT$506,0)),"")</f>
        <v/>
      </c>
      <c r="C341" s="412" t="str">
        <f>IFERROR(INDEX($AY$7:$AY$506,MATCH(ROWS($AT$7:AT341),$AT$7:$AT$506,0)),"")</f>
        <v/>
      </c>
      <c r="D341" s="413">
        <f>IFERROR(INDEX($AZ$7:$AZ$506,MATCH(ROWS($AT$7:AT341),$AT$7:$AT$506,0)),"")</f>
        <v>0</v>
      </c>
      <c r="E341" s="414" t="str">
        <f>IFERROR(INDEX($BA$7:$BA$506,MATCH(ROWS($AT$7:AT341),$AT$7:$AT$506,0)),"")</f>
        <v/>
      </c>
      <c r="F341" s="415" t="str">
        <f>IFERROR(INDEX($BB$7:$BB$506,MATCH(ROWS($AT$7:AT341),$AT$7:$AT$506,0)),"")</f>
        <v/>
      </c>
      <c r="G341" s="416" t="str">
        <f>IFERROR(INDEX($BC$7:$BC$506,MATCH(ROWS($AT$7:AT341),$AT$7:$AT$506,0)),"")</f>
        <v/>
      </c>
      <c r="H341" s="416" t="str">
        <f>IFERROR(INDEX($BD$7:$BD$506,MATCH(ROWS($AT$7:AT341),$AT$7:$AT$506,0)),"")</f>
        <v/>
      </c>
      <c r="I341" s="276"/>
      <c r="J341" s="277"/>
      <c r="K341" s="420" t="str">
        <f>IFERROR(INDEX($BE$7:$BE$506,MATCH(ROWS($AT$7:AT341),$AT$7:$AT$506,0)),"")</f>
        <v/>
      </c>
      <c r="L341" s="136"/>
      <c r="AT341">
        <f t="shared" si="20"/>
        <v>335</v>
      </c>
      <c r="AU341">
        <f>COUNTIF($AZ$7:AZ341,AZ341)</f>
        <v>335</v>
      </c>
      <c r="AV341">
        <f t="shared" si="21"/>
        <v>0</v>
      </c>
      <c r="AW341">
        <f>IF(Nut_StatusTool!A341="","",Nut_StatusTool!A341)</f>
        <v>335</v>
      </c>
      <c r="AX341" t="str">
        <f>IF(Nut_StatusTool!B341="","",Nut_StatusTool!B341)</f>
        <v/>
      </c>
      <c r="AY341" t="str">
        <f>IF(Nut_StatusTool!C341="","",Nut_StatusTool!C341)</f>
        <v/>
      </c>
      <c r="AZ341">
        <f>Nut_StatusTool!D341</f>
        <v>0</v>
      </c>
      <c r="BA341" t="str">
        <f>IF(Nut_StatusTool!E341="","",Nut_StatusTool!E341)</f>
        <v/>
      </c>
      <c r="BB341" t="str">
        <f>IF(Nut_StatusTool!F341="","",Nut_StatusTool!F341)</f>
        <v/>
      </c>
      <c r="BC341" t="str">
        <f>IF(Nut_StatusTool!G341="","",Nut_StatusTool!G341)</f>
        <v/>
      </c>
      <c r="BD341" s="430" t="str">
        <f t="shared" si="22"/>
        <v/>
      </c>
      <c r="BE341" t="str">
        <f t="shared" si="23"/>
        <v/>
      </c>
      <c r="BF341" t="str">
        <f>IF(Nut_StatusTool!I341="","",Nut_StatusTool!I341)</f>
        <v/>
      </c>
      <c r="BG341" t="str">
        <f>IF(Nut_StatusTool!J341="","",Nut_StatusTool!J341)</f>
        <v/>
      </c>
    </row>
    <row r="342" spans="1:59">
      <c r="A342" s="411">
        <f>IFERROR(INDEX($AW$7:$AW$506,MATCH(ROWS($AT$7:AT342),$AT$7:$AT$506,0)),"")</f>
        <v>336</v>
      </c>
      <c r="B342" s="412" t="str">
        <f>IFERROR(INDEX($AX$7:$AX$506,MATCH(ROWS($AT$7:AT342),$AT$7:$AT$506,0)),"")</f>
        <v/>
      </c>
      <c r="C342" s="412" t="str">
        <f>IFERROR(INDEX($AY$7:$AY$506,MATCH(ROWS($AT$7:AT342),$AT$7:$AT$506,0)),"")</f>
        <v/>
      </c>
      <c r="D342" s="413">
        <f>IFERROR(INDEX($AZ$7:$AZ$506,MATCH(ROWS($AT$7:AT342),$AT$7:$AT$506,0)),"")</f>
        <v>0</v>
      </c>
      <c r="E342" s="414" t="str">
        <f>IFERROR(INDEX($BA$7:$BA$506,MATCH(ROWS($AT$7:AT342),$AT$7:$AT$506,0)),"")</f>
        <v/>
      </c>
      <c r="F342" s="415" t="str">
        <f>IFERROR(INDEX($BB$7:$BB$506,MATCH(ROWS($AT$7:AT342),$AT$7:$AT$506,0)),"")</f>
        <v/>
      </c>
      <c r="G342" s="416" t="str">
        <f>IFERROR(INDEX($BC$7:$BC$506,MATCH(ROWS($AT$7:AT342),$AT$7:$AT$506,0)),"")</f>
        <v/>
      </c>
      <c r="H342" s="416" t="str">
        <f>IFERROR(INDEX($BD$7:$BD$506,MATCH(ROWS($AT$7:AT342),$AT$7:$AT$506,0)),"")</f>
        <v/>
      </c>
      <c r="I342" s="276"/>
      <c r="J342" s="277"/>
      <c r="K342" s="420" t="str">
        <f>IFERROR(INDEX($BE$7:$BE$506,MATCH(ROWS($AT$7:AT342),$AT$7:$AT$506,0)),"")</f>
        <v/>
      </c>
      <c r="L342" s="136"/>
      <c r="AT342">
        <f t="shared" si="20"/>
        <v>336</v>
      </c>
      <c r="AU342">
        <f>COUNTIF($AZ$7:AZ342,AZ342)</f>
        <v>336</v>
      </c>
      <c r="AV342">
        <f t="shared" si="21"/>
        <v>0</v>
      </c>
      <c r="AW342">
        <f>IF(Nut_StatusTool!A342="","",Nut_StatusTool!A342)</f>
        <v>336</v>
      </c>
      <c r="AX342" t="str">
        <f>IF(Nut_StatusTool!B342="","",Nut_StatusTool!B342)</f>
        <v/>
      </c>
      <c r="AY342" t="str">
        <f>IF(Nut_StatusTool!C342="","",Nut_StatusTool!C342)</f>
        <v/>
      </c>
      <c r="AZ342">
        <f>Nut_StatusTool!D342</f>
        <v>0</v>
      </c>
      <c r="BA342" t="str">
        <f>IF(Nut_StatusTool!E342="","",Nut_StatusTool!E342)</f>
        <v/>
      </c>
      <c r="BB342" t="str">
        <f>IF(Nut_StatusTool!F342="","",Nut_StatusTool!F342)</f>
        <v/>
      </c>
      <c r="BC342" t="str">
        <f>IF(Nut_StatusTool!G342="","",Nut_StatusTool!G342)</f>
        <v/>
      </c>
      <c r="BD342" s="430" t="str">
        <f t="shared" si="22"/>
        <v/>
      </c>
      <c r="BE342" t="str">
        <f t="shared" si="23"/>
        <v/>
      </c>
      <c r="BF342" t="str">
        <f>IF(Nut_StatusTool!I342="","",Nut_StatusTool!I342)</f>
        <v/>
      </c>
      <c r="BG342" t="str">
        <f>IF(Nut_StatusTool!J342="","",Nut_StatusTool!J342)</f>
        <v/>
      </c>
    </row>
    <row r="343" spans="1:59">
      <c r="A343" s="411">
        <f>IFERROR(INDEX($AW$7:$AW$506,MATCH(ROWS($AT$7:AT343),$AT$7:$AT$506,0)),"")</f>
        <v>337</v>
      </c>
      <c r="B343" s="412" t="str">
        <f>IFERROR(INDEX($AX$7:$AX$506,MATCH(ROWS($AT$7:AT343),$AT$7:$AT$506,0)),"")</f>
        <v/>
      </c>
      <c r="C343" s="412" t="str">
        <f>IFERROR(INDEX($AY$7:$AY$506,MATCH(ROWS($AT$7:AT343),$AT$7:$AT$506,0)),"")</f>
        <v/>
      </c>
      <c r="D343" s="413">
        <f>IFERROR(INDEX($AZ$7:$AZ$506,MATCH(ROWS($AT$7:AT343),$AT$7:$AT$506,0)),"")</f>
        <v>0</v>
      </c>
      <c r="E343" s="414" t="str">
        <f>IFERROR(INDEX($BA$7:$BA$506,MATCH(ROWS($AT$7:AT343),$AT$7:$AT$506,0)),"")</f>
        <v/>
      </c>
      <c r="F343" s="415" t="str">
        <f>IFERROR(INDEX($BB$7:$BB$506,MATCH(ROWS($AT$7:AT343),$AT$7:$AT$506,0)),"")</f>
        <v/>
      </c>
      <c r="G343" s="416" t="str">
        <f>IFERROR(INDEX($BC$7:$BC$506,MATCH(ROWS($AT$7:AT343),$AT$7:$AT$506,0)),"")</f>
        <v/>
      </c>
      <c r="H343" s="416" t="str">
        <f>IFERROR(INDEX($BD$7:$BD$506,MATCH(ROWS($AT$7:AT343),$AT$7:$AT$506,0)),"")</f>
        <v/>
      </c>
      <c r="I343" s="276"/>
      <c r="J343" s="277"/>
      <c r="K343" s="420" t="str">
        <f>IFERROR(INDEX($BE$7:$BE$506,MATCH(ROWS($AT$7:AT343),$AT$7:$AT$506,0)),"")</f>
        <v/>
      </c>
      <c r="L343" s="136"/>
      <c r="AT343">
        <f t="shared" si="20"/>
        <v>337</v>
      </c>
      <c r="AU343">
        <f>COUNTIF($AZ$7:AZ343,AZ343)</f>
        <v>337</v>
      </c>
      <c r="AV343">
        <f t="shared" si="21"/>
        <v>0</v>
      </c>
      <c r="AW343">
        <f>IF(Nut_StatusTool!A343="","",Nut_StatusTool!A343)</f>
        <v>337</v>
      </c>
      <c r="AX343" t="str">
        <f>IF(Nut_StatusTool!B343="","",Nut_StatusTool!B343)</f>
        <v/>
      </c>
      <c r="AY343" t="str">
        <f>IF(Nut_StatusTool!C343="","",Nut_StatusTool!C343)</f>
        <v/>
      </c>
      <c r="AZ343">
        <f>Nut_StatusTool!D343</f>
        <v>0</v>
      </c>
      <c r="BA343" t="str">
        <f>IF(Nut_StatusTool!E343="","",Nut_StatusTool!E343)</f>
        <v/>
      </c>
      <c r="BB343" t="str">
        <f>IF(Nut_StatusTool!F343="","",Nut_StatusTool!F343)</f>
        <v/>
      </c>
      <c r="BC343" t="str">
        <f>IF(Nut_StatusTool!G343="","",Nut_StatusTool!G343)</f>
        <v/>
      </c>
      <c r="BD343" s="430" t="str">
        <f t="shared" si="22"/>
        <v/>
      </c>
      <c r="BE343" t="str">
        <f t="shared" si="23"/>
        <v/>
      </c>
      <c r="BF343" t="str">
        <f>IF(Nut_StatusTool!I343="","",Nut_StatusTool!I343)</f>
        <v/>
      </c>
      <c r="BG343" t="str">
        <f>IF(Nut_StatusTool!J343="","",Nut_StatusTool!J343)</f>
        <v/>
      </c>
    </row>
    <row r="344" spans="1:59">
      <c r="A344" s="411">
        <f>IFERROR(INDEX($AW$7:$AW$506,MATCH(ROWS($AT$7:AT344),$AT$7:$AT$506,0)),"")</f>
        <v>338</v>
      </c>
      <c r="B344" s="412" t="str">
        <f>IFERROR(INDEX($AX$7:$AX$506,MATCH(ROWS($AT$7:AT344),$AT$7:$AT$506,0)),"")</f>
        <v/>
      </c>
      <c r="C344" s="412" t="str">
        <f>IFERROR(INDEX($AY$7:$AY$506,MATCH(ROWS($AT$7:AT344),$AT$7:$AT$506,0)),"")</f>
        <v/>
      </c>
      <c r="D344" s="413">
        <f>IFERROR(INDEX($AZ$7:$AZ$506,MATCH(ROWS($AT$7:AT344),$AT$7:$AT$506,0)),"")</f>
        <v>0</v>
      </c>
      <c r="E344" s="414" t="str">
        <f>IFERROR(INDEX($BA$7:$BA$506,MATCH(ROWS($AT$7:AT344),$AT$7:$AT$506,0)),"")</f>
        <v/>
      </c>
      <c r="F344" s="415" t="str">
        <f>IFERROR(INDEX($BB$7:$BB$506,MATCH(ROWS($AT$7:AT344),$AT$7:$AT$506,0)),"")</f>
        <v/>
      </c>
      <c r="G344" s="416" t="str">
        <f>IFERROR(INDEX($BC$7:$BC$506,MATCH(ROWS($AT$7:AT344),$AT$7:$AT$506,0)),"")</f>
        <v/>
      </c>
      <c r="H344" s="416" t="str">
        <f>IFERROR(INDEX($BD$7:$BD$506,MATCH(ROWS($AT$7:AT344),$AT$7:$AT$506,0)),"")</f>
        <v/>
      </c>
      <c r="I344" s="276"/>
      <c r="J344" s="277"/>
      <c r="K344" s="420" t="str">
        <f>IFERROR(INDEX($BE$7:$BE$506,MATCH(ROWS($AT$7:AT344),$AT$7:$AT$506,0)),"")</f>
        <v/>
      </c>
      <c r="L344" s="136"/>
      <c r="AT344">
        <f t="shared" si="20"/>
        <v>338</v>
      </c>
      <c r="AU344">
        <f>COUNTIF($AZ$7:AZ344,AZ344)</f>
        <v>338</v>
      </c>
      <c r="AV344">
        <f t="shared" si="21"/>
        <v>0</v>
      </c>
      <c r="AW344">
        <f>IF(Nut_StatusTool!A344="","",Nut_StatusTool!A344)</f>
        <v>338</v>
      </c>
      <c r="AX344" t="str">
        <f>IF(Nut_StatusTool!B344="","",Nut_StatusTool!B344)</f>
        <v/>
      </c>
      <c r="AY344" t="str">
        <f>IF(Nut_StatusTool!C344="","",Nut_StatusTool!C344)</f>
        <v/>
      </c>
      <c r="AZ344">
        <f>Nut_StatusTool!D344</f>
        <v>0</v>
      </c>
      <c r="BA344" t="str">
        <f>IF(Nut_StatusTool!E344="","",Nut_StatusTool!E344)</f>
        <v/>
      </c>
      <c r="BB344" t="str">
        <f>IF(Nut_StatusTool!F344="","",Nut_StatusTool!F344)</f>
        <v/>
      </c>
      <c r="BC344" t="str">
        <f>IF(Nut_StatusTool!G344="","",Nut_StatusTool!G344)</f>
        <v/>
      </c>
      <c r="BD344" s="430" t="str">
        <f t="shared" si="22"/>
        <v/>
      </c>
      <c r="BE344" t="str">
        <f t="shared" si="23"/>
        <v/>
      </c>
      <c r="BF344" t="str">
        <f>IF(Nut_StatusTool!I344="","",Nut_StatusTool!I344)</f>
        <v/>
      </c>
      <c r="BG344" t="str">
        <f>IF(Nut_StatusTool!J344="","",Nut_StatusTool!J344)</f>
        <v/>
      </c>
    </row>
    <row r="345" spans="1:59">
      <c r="A345" s="411">
        <f>IFERROR(INDEX($AW$7:$AW$506,MATCH(ROWS($AT$7:AT345),$AT$7:$AT$506,0)),"")</f>
        <v>339</v>
      </c>
      <c r="B345" s="412" t="str">
        <f>IFERROR(INDEX($AX$7:$AX$506,MATCH(ROWS($AT$7:AT345),$AT$7:$AT$506,0)),"")</f>
        <v/>
      </c>
      <c r="C345" s="412" t="str">
        <f>IFERROR(INDEX($AY$7:$AY$506,MATCH(ROWS($AT$7:AT345),$AT$7:$AT$506,0)),"")</f>
        <v/>
      </c>
      <c r="D345" s="413">
        <f>IFERROR(INDEX($AZ$7:$AZ$506,MATCH(ROWS($AT$7:AT345),$AT$7:$AT$506,0)),"")</f>
        <v>0</v>
      </c>
      <c r="E345" s="414" t="str">
        <f>IFERROR(INDEX($BA$7:$BA$506,MATCH(ROWS($AT$7:AT345),$AT$7:$AT$506,0)),"")</f>
        <v/>
      </c>
      <c r="F345" s="415" t="str">
        <f>IFERROR(INDEX($BB$7:$BB$506,MATCH(ROWS($AT$7:AT345),$AT$7:$AT$506,0)),"")</f>
        <v/>
      </c>
      <c r="G345" s="416" t="str">
        <f>IFERROR(INDEX($BC$7:$BC$506,MATCH(ROWS($AT$7:AT345),$AT$7:$AT$506,0)),"")</f>
        <v/>
      </c>
      <c r="H345" s="416" t="str">
        <f>IFERROR(INDEX($BD$7:$BD$506,MATCH(ROWS($AT$7:AT345),$AT$7:$AT$506,0)),"")</f>
        <v/>
      </c>
      <c r="I345" s="276"/>
      <c r="J345" s="277"/>
      <c r="K345" s="420" t="str">
        <f>IFERROR(INDEX($BE$7:$BE$506,MATCH(ROWS($AT$7:AT345),$AT$7:$AT$506,0)),"")</f>
        <v/>
      </c>
      <c r="L345" s="136"/>
      <c r="AT345">
        <f t="shared" si="20"/>
        <v>339</v>
      </c>
      <c r="AU345">
        <f>COUNTIF($AZ$7:AZ345,AZ345)</f>
        <v>339</v>
      </c>
      <c r="AV345">
        <f t="shared" si="21"/>
        <v>0</v>
      </c>
      <c r="AW345">
        <f>IF(Nut_StatusTool!A345="","",Nut_StatusTool!A345)</f>
        <v>339</v>
      </c>
      <c r="AX345" t="str">
        <f>IF(Nut_StatusTool!B345="","",Nut_StatusTool!B345)</f>
        <v/>
      </c>
      <c r="AY345" t="str">
        <f>IF(Nut_StatusTool!C345="","",Nut_StatusTool!C345)</f>
        <v/>
      </c>
      <c r="AZ345">
        <f>Nut_StatusTool!D345</f>
        <v>0</v>
      </c>
      <c r="BA345" t="str">
        <f>IF(Nut_StatusTool!E345="","",Nut_StatusTool!E345)</f>
        <v/>
      </c>
      <c r="BB345" t="str">
        <f>IF(Nut_StatusTool!F345="","",Nut_StatusTool!F345)</f>
        <v/>
      </c>
      <c r="BC345" t="str">
        <f>IF(Nut_StatusTool!G345="","",Nut_StatusTool!G345)</f>
        <v/>
      </c>
      <c r="BD345" s="430" t="str">
        <f t="shared" si="22"/>
        <v/>
      </c>
      <c r="BE345" t="str">
        <f t="shared" si="23"/>
        <v/>
      </c>
      <c r="BF345" t="str">
        <f>IF(Nut_StatusTool!I345="","",Nut_StatusTool!I345)</f>
        <v/>
      </c>
      <c r="BG345" t="str">
        <f>IF(Nut_StatusTool!J345="","",Nut_StatusTool!J345)</f>
        <v/>
      </c>
    </row>
    <row r="346" spans="1:59">
      <c r="A346" s="411">
        <f>IFERROR(INDEX($AW$7:$AW$506,MATCH(ROWS($AT$7:AT346),$AT$7:$AT$506,0)),"")</f>
        <v>340</v>
      </c>
      <c r="B346" s="412" t="str">
        <f>IFERROR(INDEX($AX$7:$AX$506,MATCH(ROWS($AT$7:AT346),$AT$7:$AT$506,0)),"")</f>
        <v/>
      </c>
      <c r="C346" s="412" t="str">
        <f>IFERROR(INDEX($AY$7:$AY$506,MATCH(ROWS($AT$7:AT346),$AT$7:$AT$506,0)),"")</f>
        <v/>
      </c>
      <c r="D346" s="413">
        <f>IFERROR(INDEX($AZ$7:$AZ$506,MATCH(ROWS($AT$7:AT346),$AT$7:$AT$506,0)),"")</f>
        <v>0</v>
      </c>
      <c r="E346" s="414" t="str">
        <f>IFERROR(INDEX($BA$7:$BA$506,MATCH(ROWS($AT$7:AT346),$AT$7:$AT$506,0)),"")</f>
        <v/>
      </c>
      <c r="F346" s="415" t="str">
        <f>IFERROR(INDEX($BB$7:$BB$506,MATCH(ROWS($AT$7:AT346),$AT$7:$AT$506,0)),"")</f>
        <v/>
      </c>
      <c r="G346" s="416" t="str">
        <f>IFERROR(INDEX($BC$7:$BC$506,MATCH(ROWS($AT$7:AT346),$AT$7:$AT$506,0)),"")</f>
        <v/>
      </c>
      <c r="H346" s="416" t="str">
        <f>IFERROR(INDEX($BD$7:$BD$506,MATCH(ROWS($AT$7:AT346),$AT$7:$AT$506,0)),"")</f>
        <v/>
      </c>
      <c r="I346" s="276"/>
      <c r="J346" s="277"/>
      <c r="K346" s="420" t="str">
        <f>IFERROR(INDEX($BE$7:$BE$506,MATCH(ROWS($AT$7:AT346),$AT$7:$AT$506,0)),"")</f>
        <v/>
      </c>
      <c r="L346" s="136"/>
      <c r="AT346">
        <f t="shared" si="20"/>
        <v>340</v>
      </c>
      <c r="AU346">
        <f>COUNTIF($AZ$7:AZ346,AZ346)</f>
        <v>340</v>
      </c>
      <c r="AV346">
        <f t="shared" si="21"/>
        <v>0</v>
      </c>
      <c r="AW346">
        <f>IF(Nut_StatusTool!A346="","",Nut_StatusTool!A346)</f>
        <v>340</v>
      </c>
      <c r="AX346" t="str">
        <f>IF(Nut_StatusTool!B346="","",Nut_StatusTool!B346)</f>
        <v/>
      </c>
      <c r="AY346" t="str">
        <f>IF(Nut_StatusTool!C346="","",Nut_StatusTool!C346)</f>
        <v/>
      </c>
      <c r="AZ346">
        <f>Nut_StatusTool!D346</f>
        <v>0</v>
      </c>
      <c r="BA346" t="str">
        <f>IF(Nut_StatusTool!E346="","",Nut_StatusTool!E346)</f>
        <v/>
      </c>
      <c r="BB346" t="str">
        <f>IF(Nut_StatusTool!F346="","",Nut_StatusTool!F346)</f>
        <v/>
      </c>
      <c r="BC346" t="str">
        <f>IF(Nut_StatusTool!G346="","",Nut_StatusTool!G346)</f>
        <v/>
      </c>
      <c r="BD346" s="430" t="str">
        <f t="shared" si="22"/>
        <v/>
      </c>
      <c r="BE346" t="str">
        <f t="shared" si="23"/>
        <v/>
      </c>
      <c r="BF346" t="str">
        <f>IF(Nut_StatusTool!I346="","",Nut_StatusTool!I346)</f>
        <v/>
      </c>
      <c r="BG346" t="str">
        <f>IF(Nut_StatusTool!J346="","",Nut_StatusTool!J346)</f>
        <v/>
      </c>
    </row>
    <row r="347" spans="1:59">
      <c r="A347" s="411">
        <f>IFERROR(INDEX($AW$7:$AW$506,MATCH(ROWS($AT$7:AT347),$AT$7:$AT$506,0)),"")</f>
        <v>341</v>
      </c>
      <c r="B347" s="412" t="str">
        <f>IFERROR(INDEX($AX$7:$AX$506,MATCH(ROWS($AT$7:AT347),$AT$7:$AT$506,0)),"")</f>
        <v/>
      </c>
      <c r="C347" s="412" t="str">
        <f>IFERROR(INDEX($AY$7:$AY$506,MATCH(ROWS($AT$7:AT347),$AT$7:$AT$506,0)),"")</f>
        <v/>
      </c>
      <c r="D347" s="413">
        <f>IFERROR(INDEX($AZ$7:$AZ$506,MATCH(ROWS($AT$7:AT347),$AT$7:$AT$506,0)),"")</f>
        <v>0</v>
      </c>
      <c r="E347" s="414" t="str">
        <f>IFERROR(INDEX($BA$7:$BA$506,MATCH(ROWS($AT$7:AT347),$AT$7:$AT$506,0)),"")</f>
        <v/>
      </c>
      <c r="F347" s="415" t="str">
        <f>IFERROR(INDEX($BB$7:$BB$506,MATCH(ROWS($AT$7:AT347),$AT$7:$AT$506,0)),"")</f>
        <v/>
      </c>
      <c r="G347" s="416" t="str">
        <f>IFERROR(INDEX($BC$7:$BC$506,MATCH(ROWS($AT$7:AT347),$AT$7:$AT$506,0)),"")</f>
        <v/>
      </c>
      <c r="H347" s="416" t="str">
        <f>IFERROR(INDEX($BD$7:$BD$506,MATCH(ROWS($AT$7:AT347),$AT$7:$AT$506,0)),"")</f>
        <v/>
      </c>
      <c r="I347" s="276"/>
      <c r="J347" s="277"/>
      <c r="K347" s="420" t="str">
        <f>IFERROR(INDEX($BE$7:$BE$506,MATCH(ROWS($AT$7:AT347),$AT$7:$AT$506,0)),"")</f>
        <v/>
      </c>
      <c r="L347" s="136"/>
      <c r="AT347">
        <f t="shared" si="20"/>
        <v>341</v>
      </c>
      <c r="AU347">
        <f>COUNTIF($AZ$7:AZ347,AZ347)</f>
        <v>341</v>
      </c>
      <c r="AV347">
        <f t="shared" si="21"/>
        <v>0</v>
      </c>
      <c r="AW347">
        <f>IF(Nut_StatusTool!A347="","",Nut_StatusTool!A347)</f>
        <v>341</v>
      </c>
      <c r="AX347" t="str">
        <f>IF(Nut_StatusTool!B347="","",Nut_StatusTool!B347)</f>
        <v/>
      </c>
      <c r="AY347" t="str">
        <f>IF(Nut_StatusTool!C347="","",Nut_StatusTool!C347)</f>
        <v/>
      </c>
      <c r="AZ347">
        <f>Nut_StatusTool!D347</f>
        <v>0</v>
      </c>
      <c r="BA347" t="str">
        <f>IF(Nut_StatusTool!E347="","",Nut_StatusTool!E347)</f>
        <v/>
      </c>
      <c r="BB347" t="str">
        <f>IF(Nut_StatusTool!F347="","",Nut_StatusTool!F347)</f>
        <v/>
      </c>
      <c r="BC347" t="str">
        <f>IF(Nut_StatusTool!G347="","",Nut_StatusTool!G347)</f>
        <v/>
      </c>
      <c r="BD347" s="430" t="str">
        <f t="shared" si="22"/>
        <v/>
      </c>
      <c r="BE347" t="str">
        <f t="shared" si="23"/>
        <v/>
      </c>
      <c r="BF347" t="str">
        <f>IF(Nut_StatusTool!I347="","",Nut_StatusTool!I347)</f>
        <v/>
      </c>
      <c r="BG347" t="str">
        <f>IF(Nut_StatusTool!J347="","",Nut_StatusTool!J347)</f>
        <v/>
      </c>
    </row>
    <row r="348" spans="1:59">
      <c r="A348" s="411">
        <f>IFERROR(INDEX($AW$7:$AW$506,MATCH(ROWS($AT$7:AT348),$AT$7:$AT$506,0)),"")</f>
        <v>342</v>
      </c>
      <c r="B348" s="412" t="str">
        <f>IFERROR(INDEX($AX$7:$AX$506,MATCH(ROWS($AT$7:AT348),$AT$7:$AT$506,0)),"")</f>
        <v/>
      </c>
      <c r="C348" s="412" t="str">
        <f>IFERROR(INDEX($AY$7:$AY$506,MATCH(ROWS($AT$7:AT348),$AT$7:$AT$506,0)),"")</f>
        <v/>
      </c>
      <c r="D348" s="413">
        <f>IFERROR(INDEX($AZ$7:$AZ$506,MATCH(ROWS($AT$7:AT348),$AT$7:$AT$506,0)),"")</f>
        <v>0</v>
      </c>
      <c r="E348" s="414" t="str">
        <f>IFERROR(INDEX($BA$7:$BA$506,MATCH(ROWS($AT$7:AT348),$AT$7:$AT$506,0)),"")</f>
        <v/>
      </c>
      <c r="F348" s="415" t="str">
        <f>IFERROR(INDEX($BB$7:$BB$506,MATCH(ROWS($AT$7:AT348),$AT$7:$AT$506,0)),"")</f>
        <v/>
      </c>
      <c r="G348" s="416" t="str">
        <f>IFERROR(INDEX($BC$7:$BC$506,MATCH(ROWS($AT$7:AT348),$AT$7:$AT$506,0)),"")</f>
        <v/>
      </c>
      <c r="H348" s="416" t="str">
        <f>IFERROR(INDEX($BD$7:$BD$506,MATCH(ROWS($AT$7:AT348),$AT$7:$AT$506,0)),"")</f>
        <v/>
      </c>
      <c r="I348" s="276"/>
      <c r="J348" s="277"/>
      <c r="K348" s="420" t="str">
        <f>IFERROR(INDEX($BE$7:$BE$506,MATCH(ROWS($AT$7:AT348),$AT$7:$AT$506,0)),"")</f>
        <v/>
      </c>
      <c r="L348" s="136"/>
      <c r="AT348">
        <f t="shared" si="20"/>
        <v>342</v>
      </c>
      <c r="AU348">
        <f>COUNTIF($AZ$7:AZ348,AZ348)</f>
        <v>342</v>
      </c>
      <c r="AV348">
        <f t="shared" si="21"/>
        <v>0</v>
      </c>
      <c r="AW348">
        <f>IF(Nut_StatusTool!A348="","",Nut_StatusTool!A348)</f>
        <v>342</v>
      </c>
      <c r="AX348" t="str">
        <f>IF(Nut_StatusTool!B348="","",Nut_StatusTool!B348)</f>
        <v/>
      </c>
      <c r="AY348" t="str">
        <f>IF(Nut_StatusTool!C348="","",Nut_StatusTool!C348)</f>
        <v/>
      </c>
      <c r="AZ348">
        <f>Nut_StatusTool!D348</f>
        <v>0</v>
      </c>
      <c r="BA348" t="str">
        <f>IF(Nut_StatusTool!E348="","",Nut_StatusTool!E348)</f>
        <v/>
      </c>
      <c r="BB348" t="str">
        <f>IF(Nut_StatusTool!F348="","",Nut_StatusTool!F348)</f>
        <v/>
      </c>
      <c r="BC348" t="str">
        <f>IF(Nut_StatusTool!G348="","",Nut_StatusTool!G348)</f>
        <v/>
      </c>
      <c r="BD348" s="430" t="str">
        <f t="shared" si="22"/>
        <v/>
      </c>
      <c r="BE348" t="str">
        <f t="shared" si="23"/>
        <v/>
      </c>
      <c r="BF348" t="str">
        <f>IF(Nut_StatusTool!I348="","",Nut_StatusTool!I348)</f>
        <v/>
      </c>
      <c r="BG348" t="str">
        <f>IF(Nut_StatusTool!J348="","",Nut_StatusTool!J348)</f>
        <v/>
      </c>
    </row>
    <row r="349" spans="1:59">
      <c r="A349" s="411">
        <f>IFERROR(INDEX($AW$7:$AW$506,MATCH(ROWS($AT$7:AT349),$AT$7:$AT$506,0)),"")</f>
        <v>343</v>
      </c>
      <c r="B349" s="412" t="str">
        <f>IFERROR(INDEX($AX$7:$AX$506,MATCH(ROWS($AT$7:AT349),$AT$7:$AT$506,0)),"")</f>
        <v/>
      </c>
      <c r="C349" s="412" t="str">
        <f>IFERROR(INDEX($AY$7:$AY$506,MATCH(ROWS($AT$7:AT349),$AT$7:$AT$506,0)),"")</f>
        <v/>
      </c>
      <c r="D349" s="413">
        <f>IFERROR(INDEX($AZ$7:$AZ$506,MATCH(ROWS($AT$7:AT349),$AT$7:$AT$506,0)),"")</f>
        <v>0</v>
      </c>
      <c r="E349" s="414" t="str">
        <f>IFERROR(INDEX($BA$7:$BA$506,MATCH(ROWS($AT$7:AT349),$AT$7:$AT$506,0)),"")</f>
        <v/>
      </c>
      <c r="F349" s="415" t="str">
        <f>IFERROR(INDEX($BB$7:$BB$506,MATCH(ROWS($AT$7:AT349),$AT$7:$AT$506,0)),"")</f>
        <v/>
      </c>
      <c r="G349" s="416" t="str">
        <f>IFERROR(INDEX($BC$7:$BC$506,MATCH(ROWS($AT$7:AT349),$AT$7:$AT$506,0)),"")</f>
        <v/>
      </c>
      <c r="H349" s="416" t="str">
        <f>IFERROR(INDEX($BD$7:$BD$506,MATCH(ROWS($AT$7:AT349),$AT$7:$AT$506,0)),"")</f>
        <v/>
      </c>
      <c r="I349" s="276"/>
      <c r="J349" s="277"/>
      <c r="K349" s="420" t="str">
        <f>IFERROR(INDEX($BE$7:$BE$506,MATCH(ROWS($AT$7:AT349),$AT$7:$AT$506,0)),"")</f>
        <v/>
      </c>
      <c r="L349" s="136"/>
      <c r="AT349">
        <f t="shared" si="20"/>
        <v>343</v>
      </c>
      <c r="AU349">
        <f>COUNTIF($AZ$7:AZ349,AZ349)</f>
        <v>343</v>
      </c>
      <c r="AV349">
        <f t="shared" si="21"/>
        <v>0</v>
      </c>
      <c r="AW349">
        <f>IF(Nut_StatusTool!A349="","",Nut_StatusTool!A349)</f>
        <v>343</v>
      </c>
      <c r="AX349" t="str">
        <f>IF(Nut_StatusTool!B349="","",Nut_StatusTool!B349)</f>
        <v/>
      </c>
      <c r="AY349" t="str">
        <f>IF(Nut_StatusTool!C349="","",Nut_StatusTool!C349)</f>
        <v/>
      </c>
      <c r="AZ349">
        <f>Nut_StatusTool!D349</f>
        <v>0</v>
      </c>
      <c r="BA349" t="str">
        <f>IF(Nut_StatusTool!E349="","",Nut_StatusTool!E349)</f>
        <v/>
      </c>
      <c r="BB349" t="str">
        <f>IF(Nut_StatusTool!F349="","",Nut_StatusTool!F349)</f>
        <v/>
      </c>
      <c r="BC349" t="str">
        <f>IF(Nut_StatusTool!G349="","",Nut_StatusTool!G349)</f>
        <v/>
      </c>
      <c r="BD349" s="430" t="str">
        <f t="shared" si="22"/>
        <v/>
      </c>
      <c r="BE349" t="str">
        <f t="shared" si="23"/>
        <v/>
      </c>
      <c r="BF349" t="str">
        <f>IF(Nut_StatusTool!I349="","",Nut_StatusTool!I349)</f>
        <v/>
      </c>
      <c r="BG349" t="str">
        <f>IF(Nut_StatusTool!J349="","",Nut_StatusTool!J349)</f>
        <v/>
      </c>
    </row>
    <row r="350" spans="1:59">
      <c r="A350" s="411">
        <f>IFERROR(INDEX($AW$7:$AW$506,MATCH(ROWS($AT$7:AT350),$AT$7:$AT$506,0)),"")</f>
        <v>344</v>
      </c>
      <c r="B350" s="412" t="str">
        <f>IFERROR(INDEX($AX$7:$AX$506,MATCH(ROWS($AT$7:AT350),$AT$7:$AT$506,0)),"")</f>
        <v/>
      </c>
      <c r="C350" s="412" t="str">
        <f>IFERROR(INDEX($AY$7:$AY$506,MATCH(ROWS($AT$7:AT350),$AT$7:$AT$506,0)),"")</f>
        <v/>
      </c>
      <c r="D350" s="413">
        <f>IFERROR(INDEX($AZ$7:$AZ$506,MATCH(ROWS($AT$7:AT350),$AT$7:$AT$506,0)),"")</f>
        <v>0</v>
      </c>
      <c r="E350" s="414" t="str">
        <f>IFERROR(INDEX($BA$7:$BA$506,MATCH(ROWS($AT$7:AT350),$AT$7:$AT$506,0)),"")</f>
        <v/>
      </c>
      <c r="F350" s="415" t="str">
        <f>IFERROR(INDEX($BB$7:$BB$506,MATCH(ROWS($AT$7:AT350),$AT$7:$AT$506,0)),"")</f>
        <v/>
      </c>
      <c r="G350" s="416" t="str">
        <f>IFERROR(INDEX($BC$7:$BC$506,MATCH(ROWS($AT$7:AT350),$AT$7:$AT$506,0)),"")</f>
        <v/>
      </c>
      <c r="H350" s="416" t="str">
        <f>IFERROR(INDEX($BD$7:$BD$506,MATCH(ROWS($AT$7:AT350),$AT$7:$AT$506,0)),"")</f>
        <v/>
      </c>
      <c r="I350" s="276"/>
      <c r="J350" s="277"/>
      <c r="K350" s="420" t="str">
        <f>IFERROR(INDEX($BE$7:$BE$506,MATCH(ROWS($AT$7:AT350),$AT$7:$AT$506,0)),"")</f>
        <v/>
      </c>
      <c r="L350" s="136"/>
      <c r="AT350">
        <f t="shared" si="20"/>
        <v>344</v>
      </c>
      <c r="AU350">
        <f>COUNTIF($AZ$7:AZ350,AZ350)</f>
        <v>344</v>
      </c>
      <c r="AV350">
        <f t="shared" si="21"/>
        <v>0</v>
      </c>
      <c r="AW350">
        <f>IF(Nut_StatusTool!A350="","",Nut_StatusTool!A350)</f>
        <v>344</v>
      </c>
      <c r="AX350" t="str">
        <f>IF(Nut_StatusTool!B350="","",Nut_StatusTool!B350)</f>
        <v/>
      </c>
      <c r="AY350" t="str">
        <f>IF(Nut_StatusTool!C350="","",Nut_StatusTool!C350)</f>
        <v/>
      </c>
      <c r="AZ350">
        <f>Nut_StatusTool!D350</f>
        <v>0</v>
      </c>
      <c r="BA350" t="str">
        <f>IF(Nut_StatusTool!E350="","",Nut_StatusTool!E350)</f>
        <v/>
      </c>
      <c r="BB350" t="str">
        <f>IF(Nut_StatusTool!F350="","",Nut_StatusTool!F350)</f>
        <v/>
      </c>
      <c r="BC350" t="str">
        <f>IF(Nut_StatusTool!G350="","",Nut_StatusTool!G350)</f>
        <v/>
      </c>
      <c r="BD350" s="430" t="str">
        <f t="shared" si="22"/>
        <v/>
      </c>
      <c r="BE350" t="str">
        <f t="shared" si="23"/>
        <v/>
      </c>
      <c r="BF350" t="str">
        <f>IF(Nut_StatusTool!I350="","",Nut_StatusTool!I350)</f>
        <v/>
      </c>
      <c r="BG350" t="str">
        <f>IF(Nut_StatusTool!J350="","",Nut_StatusTool!J350)</f>
        <v/>
      </c>
    </row>
    <row r="351" spans="1:59">
      <c r="A351" s="411">
        <f>IFERROR(INDEX($AW$7:$AW$506,MATCH(ROWS($AT$7:AT351),$AT$7:$AT$506,0)),"")</f>
        <v>345</v>
      </c>
      <c r="B351" s="412" t="str">
        <f>IFERROR(INDEX($AX$7:$AX$506,MATCH(ROWS($AT$7:AT351),$AT$7:$AT$506,0)),"")</f>
        <v/>
      </c>
      <c r="C351" s="412" t="str">
        <f>IFERROR(INDEX($AY$7:$AY$506,MATCH(ROWS($AT$7:AT351),$AT$7:$AT$506,0)),"")</f>
        <v/>
      </c>
      <c r="D351" s="413">
        <f>IFERROR(INDEX($AZ$7:$AZ$506,MATCH(ROWS($AT$7:AT351),$AT$7:$AT$506,0)),"")</f>
        <v>0</v>
      </c>
      <c r="E351" s="414" t="str">
        <f>IFERROR(INDEX($BA$7:$BA$506,MATCH(ROWS($AT$7:AT351),$AT$7:$AT$506,0)),"")</f>
        <v/>
      </c>
      <c r="F351" s="415" t="str">
        <f>IFERROR(INDEX($BB$7:$BB$506,MATCH(ROWS($AT$7:AT351),$AT$7:$AT$506,0)),"")</f>
        <v/>
      </c>
      <c r="G351" s="416" t="str">
        <f>IFERROR(INDEX($BC$7:$BC$506,MATCH(ROWS($AT$7:AT351),$AT$7:$AT$506,0)),"")</f>
        <v/>
      </c>
      <c r="H351" s="416" t="str">
        <f>IFERROR(INDEX($BD$7:$BD$506,MATCH(ROWS($AT$7:AT351),$AT$7:$AT$506,0)),"")</f>
        <v/>
      </c>
      <c r="I351" s="276"/>
      <c r="J351" s="277"/>
      <c r="K351" s="420" t="str">
        <f>IFERROR(INDEX($BE$7:$BE$506,MATCH(ROWS($AT$7:AT351),$AT$7:$AT$506,0)),"")</f>
        <v/>
      </c>
      <c r="L351" s="136"/>
      <c r="AT351">
        <f t="shared" si="20"/>
        <v>345</v>
      </c>
      <c r="AU351">
        <f>COUNTIF($AZ$7:AZ351,AZ351)</f>
        <v>345</v>
      </c>
      <c r="AV351">
        <f t="shared" si="21"/>
        <v>0</v>
      </c>
      <c r="AW351">
        <f>IF(Nut_StatusTool!A351="","",Nut_StatusTool!A351)</f>
        <v>345</v>
      </c>
      <c r="AX351" t="str">
        <f>IF(Nut_StatusTool!B351="","",Nut_StatusTool!B351)</f>
        <v/>
      </c>
      <c r="AY351" t="str">
        <f>IF(Nut_StatusTool!C351="","",Nut_StatusTool!C351)</f>
        <v/>
      </c>
      <c r="AZ351">
        <f>Nut_StatusTool!D351</f>
        <v>0</v>
      </c>
      <c r="BA351" t="str">
        <f>IF(Nut_StatusTool!E351="","",Nut_StatusTool!E351)</f>
        <v/>
      </c>
      <c r="BB351" t="str">
        <f>IF(Nut_StatusTool!F351="","",Nut_StatusTool!F351)</f>
        <v/>
      </c>
      <c r="BC351" t="str">
        <f>IF(Nut_StatusTool!G351="","",Nut_StatusTool!G351)</f>
        <v/>
      </c>
      <c r="BD351" s="430" t="str">
        <f t="shared" si="22"/>
        <v/>
      </c>
      <c r="BE351" t="str">
        <f t="shared" si="23"/>
        <v/>
      </c>
      <c r="BF351" t="str">
        <f>IF(Nut_StatusTool!I351="","",Nut_StatusTool!I351)</f>
        <v/>
      </c>
      <c r="BG351" t="str">
        <f>IF(Nut_StatusTool!J351="","",Nut_StatusTool!J351)</f>
        <v/>
      </c>
    </row>
    <row r="352" spans="1:59">
      <c r="A352" s="411">
        <f>IFERROR(INDEX($AW$7:$AW$506,MATCH(ROWS($AT$7:AT352),$AT$7:$AT$506,0)),"")</f>
        <v>346</v>
      </c>
      <c r="B352" s="412" t="str">
        <f>IFERROR(INDEX($AX$7:$AX$506,MATCH(ROWS($AT$7:AT352),$AT$7:$AT$506,0)),"")</f>
        <v/>
      </c>
      <c r="C352" s="412" t="str">
        <f>IFERROR(INDEX($AY$7:$AY$506,MATCH(ROWS($AT$7:AT352),$AT$7:$AT$506,0)),"")</f>
        <v/>
      </c>
      <c r="D352" s="413">
        <f>IFERROR(INDEX($AZ$7:$AZ$506,MATCH(ROWS($AT$7:AT352),$AT$7:$AT$506,0)),"")</f>
        <v>0</v>
      </c>
      <c r="E352" s="414" t="str">
        <f>IFERROR(INDEX($BA$7:$BA$506,MATCH(ROWS($AT$7:AT352),$AT$7:$AT$506,0)),"")</f>
        <v/>
      </c>
      <c r="F352" s="415" t="str">
        <f>IFERROR(INDEX($BB$7:$BB$506,MATCH(ROWS($AT$7:AT352),$AT$7:$AT$506,0)),"")</f>
        <v/>
      </c>
      <c r="G352" s="416" t="str">
        <f>IFERROR(INDEX($BC$7:$BC$506,MATCH(ROWS($AT$7:AT352),$AT$7:$AT$506,0)),"")</f>
        <v/>
      </c>
      <c r="H352" s="416" t="str">
        <f>IFERROR(INDEX($BD$7:$BD$506,MATCH(ROWS($AT$7:AT352),$AT$7:$AT$506,0)),"")</f>
        <v/>
      </c>
      <c r="I352" s="276"/>
      <c r="J352" s="277"/>
      <c r="K352" s="420" t="str">
        <f>IFERROR(INDEX($BE$7:$BE$506,MATCH(ROWS($AT$7:AT352),$AT$7:$AT$506,0)),"")</f>
        <v/>
      </c>
      <c r="L352" s="136"/>
      <c r="AT352">
        <f t="shared" si="20"/>
        <v>346</v>
      </c>
      <c r="AU352">
        <f>COUNTIF($AZ$7:AZ352,AZ352)</f>
        <v>346</v>
      </c>
      <c r="AV352">
        <f t="shared" si="21"/>
        <v>0</v>
      </c>
      <c r="AW352">
        <f>IF(Nut_StatusTool!A352="","",Nut_StatusTool!A352)</f>
        <v>346</v>
      </c>
      <c r="AX352" t="str">
        <f>IF(Nut_StatusTool!B352="","",Nut_StatusTool!B352)</f>
        <v/>
      </c>
      <c r="AY352" t="str">
        <f>IF(Nut_StatusTool!C352="","",Nut_StatusTool!C352)</f>
        <v/>
      </c>
      <c r="AZ352">
        <f>Nut_StatusTool!D352</f>
        <v>0</v>
      </c>
      <c r="BA352" t="str">
        <f>IF(Nut_StatusTool!E352="","",Nut_StatusTool!E352)</f>
        <v/>
      </c>
      <c r="BB352" t="str">
        <f>IF(Nut_StatusTool!F352="","",Nut_StatusTool!F352)</f>
        <v/>
      </c>
      <c r="BC352" t="str">
        <f>IF(Nut_StatusTool!G352="","",Nut_StatusTool!G352)</f>
        <v/>
      </c>
      <c r="BD352" s="430" t="str">
        <f t="shared" si="22"/>
        <v/>
      </c>
      <c r="BE352" t="str">
        <f t="shared" si="23"/>
        <v/>
      </c>
      <c r="BF352" t="str">
        <f>IF(Nut_StatusTool!I352="","",Nut_StatusTool!I352)</f>
        <v/>
      </c>
      <c r="BG352" t="str">
        <f>IF(Nut_StatusTool!J352="","",Nut_StatusTool!J352)</f>
        <v/>
      </c>
    </row>
    <row r="353" spans="1:59">
      <c r="A353" s="411">
        <f>IFERROR(INDEX($AW$7:$AW$506,MATCH(ROWS($AT$7:AT353),$AT$7:$AT$506,0)),"")</f>
        <v>347</v>
      </c>
      <c r="B353" s="412" t="str">
        <f>IFERROR(INDEX($AX$7:$AX$506,MATCH(ROWS($AT$7:AT353),$AT$7:$AT$506,0)),"")</f>
        <v/>
      </c>
      <c r="C353" s="412" t="str">
        <f>IFERROR(INDEX($AY$7:$AY$506,MATCH(ROWS($AT$7:AT353),$AT$7:$AT$506,0)),"")</f>
        <v/>
      </c>
      <c r="D353" s="413">
        <f>IFERROR(INDEX($AZ$7:$AZ$506,MATCH(ROWS($AT$7:AT353),$AT$7:$AT$506,0)),"")</f>
        <v>0</v>
      </c>
      <c r="E353" s="414" t="str">
        <f>IFERROR(INDEX($BA$7:$BA$506,MATCH(ROWS($AT$7:AT353),$AT$7:$AT$506,0)),"")</f>
        <v/>
      </c>
      <c r="F353" s="415" t="str">
        <f>IFERROR(INDEX($BB$7:$BB$506,MATCH(ROWS($AT$7:AT353),$AT$7:$AT$506,0)),"")</f>
        <v/>
      </c>
      <c r="G353" s="416" t="str">
        <f>IFERROR(INDEX($BC$7:$BC$506,MATCH(ROWS($AT$7:AT353),$AT$7:$AT$506,0)),"")</f>
        <v/>
      </c>
      <c r="H353" s="416" t="str">
        <f>IFERROR(INDEX($BD$7:$BD$506,MATCH(ROWS($AT$7:AT353),$AT$7:$AT$506,0)),"")</f>
        <v/>
      </c>
      <c r="I353" s="276"/>
      <c r="J353" s="277"/>
      <c r="K353" s="420" t="str">
        <f>IFERROR(INDEX($BE$7:$BE$506,MATCH(ROWS($AT$7:AT353),$AT$7:$AT$506,0)),"")</f>
        <v/>
      </c>
      <c r="L353" s="136"/>
      <c r="AT353">
        <f t="shared" si="20"/>
        <v>347</v>
      </c>
      <c r="AU353">
        <f>COUNTIF($AZ$7:AZ353,AZ353)</f>
        <v>347</v>
      </c>
      <c r="AV353">
        <f t="shared" si="21"/>
        <v>0</v>
      </c>
      <c r="AW353">
        <f>IF(Nut_StatusTool!A353="","",Nut_StatusTool!A353)</f>
        <v>347</v>
      </c>
      <c r="AX353" t="str">
        <f>IF(Nut_StatusTool!B353="","",Nut_StatusTool!B353)</f>
        <v/>
      </c>
      <c r="AY353" t="str">
        <f>IF(Nut_StatusTool!C353="","",Nut_StatusTool!C353)</f>
        <v/>
      </c>
      <c r="AZ353">
        <f>Nut_StatusTool!D353</f>
        <v>0</v>
      </c>
      <c r="BA353" t="str">
        <f>IF(Nut_StatusTool!E353="","",Nut_StatusTool!E353)</f>
        <v/>
      </c>
      <c r="BB353" t="str">
        <f>IF(Nut_StatusTool!F353="","",Nut_StatusTool!F353)</f>
        <v/>
      </c>
      <c r="BC353" t="str">
        <f>IF(Nut_StatusTool!G353="","",Nut_StatusTool!G353)</f>
        <v/>
      </c>
      <c r="BD353" s="430" t="str">
        <f t="shared" si="22"/>
        <v/>
      </c>
      <c r="BE353" t="str">
        <f t="shared" si="23"/>
        <v/>
      </c>
      <c r="BF353" t="str">
        <f>IF(Nut_StatusTool!I353="","",Nut_StatusTool!I353)</f>
        <v/>
      </c>
      <c r="BG353" t="str">
        <f>IF(Nut_StatusTool!J353="","",Nut_StatusTool!J353)</f>
        <v/>
      </c>
    </row>
    <row r="354" spans="1:59">
      <c r="A354" s="411">
        <f>IFERROR(INDEX($AW$7:$AW$506,MATCH(ROWS($AT$7:AT354),$AT$7:$AT$506,0)),"")</f>
        <v>348</v>
      </c>
      <c r="B354" s="412" t="str">
        <f>IFERROR(INDEX($AX$7:$AX$506,MATCH(ROWS($AT$7:AT354),$AT$7:$AT$506,0)),"")</f>
        <v/>
      </c>
      <c r="C354" s="412" t="str">
        <f>IFERROR(INDEX($AY$7:$AY$506,MATCH(ROWS($AT$7:AT354),$AT$7:$AT$506,0)),"")</f>
        <v/>
      </c>
      <c r="D354" s="413">
        <f>IFERROR(INDEX($AZ$7:$AZ$506,MATCH(ROWS($AT$7:AT354),$AT$7:$AT$506,0)),"")</f>
        <v>0</v>
      </c>
      <c r="E354" s="414" t="str">
        <f>IFERROR(INDEX($BA$7:$BA$506,MATCH(ROWS($AT$7:AT354),$AT$7:$AT$506,0)),"")</f>
        <v/>
      </c>
      <c r="F354" s="415" t="str">
        <f>IFERROR(INDEX($BB$7:$BB$506,MATCH(ROWS($AT$7:AT354),$AT$7:$AT$506,0)),"")</f>
        <v/>
      </c>
      <c r="G354" s="416" t="str">
        <f>IFERROR(INDEX($BC$7:$BC$506,MATCH(ROWS($AT$7:AT354),$AT$7:$AT$506,0)),"")</f>
        <v/>
      </c>
      <c r="H354" s="416" t="str">
        <f>IFERROR(INDEX($BD$7:$BD$506,MATCH(ROWS($AT$7:AT354),$AT$7:$AT$506,0)),"")</f>
        <v/>
      </c>
      <c r="I354" s="276"/>
      <c r="J354" s="277"/>
      <c r="K354" s="420" t="str">
        <f>IFERROR(INDEX($BE$7:$BE$506,MATCH(ROWS($AT$7:AT354),$AT$7:$AT$506,0)),"")</f>
        <v/>
      </c>
      <c r="L354" s="136"/>
      <c r="AT354">
        <f t="shared" si="20"/>
        <v>348</v>
      </c>
      <c r="AU354">
        <f>COUNTIF($AZ$7:AZ354,AZ354)</f>
        <v>348</v>
      </c>
      <c r="AV354">
        <f t="shared" si="21"/>
        <v>0</v>
      </c>
      <c r="AW354">
        <f>IF(Nut_StatusTool!A354="","",Nut_StatusTool!A354)</f>
        <v>348</v>
      </c>
      <c r="AX354" t="str">
        <f>IF(Nut_StatusTool!B354="","",Nut_StatusTool!B354)</f>
        <v/>
      </c>
      <c r="AY354" t="str">
        <f>IF(Nut_StatusTool!C354="","",Nut_StatusTool!C354)</f>
        <v/>
      </c>
      <c r="AZ354">
        <f>Nut_StatusTool!D354</f>
        <v>0</v>
      </c>
      <c r="BA354" t="str">
        <f>IF(Nut_StatusTool!E354="","",Nut_StatusTool!E354)</f>
        <v/>
      </c>
      <c r="BB354" t="str">
        <f>IF(Nut_StatusTool!F354="","",Nut_StatusTool!F354)</f>
        <v/>
      </c>
      <c r="BC354" t="str">
        <f>IF(Nut_StatusTool!G354="","",Nut_StatusTool!G354)</f>
        <v/>
      </c>
      <c r="BD354" s="430" t="str">
        <f t="shared" si="22"/>
        <v/>
      </c>
      <c r="BE354" t="str">
        <f t="shared" si="23"/>
        <v/>
      </c>
      <c r="BF354" t="str">
        <f>IF(Nut_StatusTool!I354="","",Nut_StatusTool!I354)</f>
        <v/>
      </c>
      <c r="BG354" t="str">
        <f>IF(Nut_StatusTool!J354="","",Nut_StatusTool!J354)</f>
        <v/>
      </c>
    </row>
    <row r="355" spans="1:59">
      <c r="A355" s="411">
        <f>IFERROR(INDEX($AW$7:$AW$506,MATCH(ROWS($AT$7:AT355),$AT$7:$AT$506,0)),"")</f>
        <v>349</v>
      </c>
      <c r="B355" s="412" t="str">
        <f>IFERROR(INDEX($AX$7:$AX$506,MATCH(ROWS($AT$7:AT355),$AT$7:$AT$506,0)),"")</f>
        <v/>
      </c>
      <c r="C355" s="412" t="str">
        <f>IFERROR(INDEX($AY$7:$AY$506,MATCH(ROWS($AT$7:AT355),$AT$7:$AT$506,0)),"")</f>
        <v/>
      </c>
      <c r="D355" s="413">
        <f>IFERROR(INDEX($AZ$7:$AZ$506,MATCH(ROWS($AT$7:AT355),$AT$7:$AT$506,0)),"")</f>
        <v>0</v>
      </c>
      <c r="E355" s="414" t="str">
        <f>IFERROR(INDEX($BA$7:$BA$506,MATCH(ROWS($AT$7:AT355),$AT$7:$AT$506,0)),"")</f>
        <v/>
      </c>
      <c r="F355" s="415" t="str">
        <f>IFERROR(INDEX($BB$7:$BB$506,MATCH(ROWS($AT$7:AT355),$AT$7:$AT$506,0)),"")</f>
        <v/>
      </c>
      <c r="G355" s="416" t="str">
        <f>IFERROR(INDEX($BC$7:$BC$506,MATCH(ROWS($AT$7:AT355),$AT$7:$AT$506,0)),"")</f>
        <v/>
      </c>
      <c r="H355" s="416" t="str">
        <f>IFERROR(INDEX($BD$7:$BD$506,MATCH(ROWS($AT$7:AT355),$AT$7:$AT$506,0)),"")</f>
        <v/>
      </c>
      <c r="I355" s="276"/>
      <c r="J355" s="277"/>
      <c r="K355" s="420" t="str">
        <f>IFERROR(INDEX($BE$7:$BE$506,MATCH(ROWS($AT$7:AT355),$AT$7:$AT$506,0)),"")</f>
        <v/>
      </c>
      <c r="L355" s="136"/>
      <c r="AT355">
        <f t="shared" si="20"/>
        <v>349</v>
      </c>
      <c r="AU355">
        <f>COUNTIF($AZ$7:AZ355,AZ355)</f>
        <v>349</v>
      </c>
      <c r="AV355">
        <f t="shared" si="21"/>
        <v>0</v>
      </c>
      <c r="AW355">
        <f>IF(Nut_StatusTool!A355="","",Nut_StatusTool!A355)</f>
        <v>349</v>
      </c>
      <c r="AX355" t="str">
        <f>IF(Nut_StatusTool!B355="","",Nut_StatusTool!B355)</f>
        <v/>
      </c>
      <c r="AY355" t="str">
        <f>IF(Nut_StatusTool!C355="","",Nut_StatusTool!C355)</f>
        <v/>
      </c>
      <c r="AZ355">
        <f>Nut_StatusTool!D355</f>
        <v>0</v>
      </c>
      <c r="BA355" t="str">
        <f>IF(Nut_StatusTool!E355="","",Nut_StatusTool!E355)</f>
        <v/>
      </c>
      <c r="BB355" t="str">
        <f>IF(Nut_StatusTool!F355="","",Nut_StatusTool!F355)</f>
        <v/>
      </c>
      <c r="BC355" t="str">
        <f>IF(Nut_StatusTool!G355="","",Nut_StatusTool!G355)</f>
        <v/>
      </c>
      <c r="BD355" s="430" t="str">
        <f t="shared" si="22"/>
        <v/>
      </c>
      <c r="BE355" t="str">
        <f t="shared" si="23"/>
        <v/>
      </c>
      <c r="BF355" t="str">
        <f>IF(Nut_StatusTool!I355="","",Nut_StatusTool!I355)</f>
        <v/>
      </c>
      <c r="BG355" t="str">
        <f>IF(Nut_StatusTool!J355="","",Nut_StatusTool!J355)</f>
        <v/>
      </c>
    </row>
    <row r="356" spans="1:59">
      <c r="A356" s="411">
        <f>IFERROR(INDEX($AW$7:$AW$506,MATCH(ROWS($AT$7:AT356),$AT$7:$AT$506,0)),"")</f>
        <v>350</v>
      </c>
      <c r="B356" s="412" t="str">
        <f>IFERROR(INDEX($AX$7:$AX$506,MATCH(ROWS($AT$7:AT356),$AT$7:$AT$506,0)),"")</f>
        <v/>
      </c>
      <c r="C356" s="412" t="str">
        <f>IFERROR(INDEX($AY$7:$AY$506,MATCH(ROWS($AT$7:AT356),$AT$7:$AT$506,0)),"")</f>
        <v/>
      </c>
      <c r="D356" s="413">
        <f>IFERROR(INDEX($AZ$7:$AZ$506,MATCH(ROWS($AT$7:AT356),$AT$7:$AT$506,0)),"")</f>
        <v>0</v>
      </c>
      <c r="E356" s="414" t="str">
        <f>IFERROR(INDEX($BA$7:$BA$506,MATCH(ROWS($AT$7:AT356),$AT$7:$AT$506,0)),"")</f>
        <v/>
      </c>
      <c r="F356" s="415" t="str">
        <f>IFERROR(INDEX($BB$7:$BB$506,MATCH(ROWS($AT$7:AT356),$AT$7:$AT$506,0)),"")</f>
        <v/>
      </c>
      <c r="G356" s="416" t="str">
        <f>IFERROR(INDEX($BC$7:$BC$506,MATCH(ROWS($AT$7:AT356),$AT$7:$AT$506,0)),"")</f>
        <v/>
      </c>
      <c r="H356" s="416" t="str">
        <f>IFERROR(INDEX($BD$7:$BD$506,MATCH(ROWS($AT$7:AT356),$AT$7:$AT$506,0)),"")</f>
        <v/>
      </c>
      <c r="I356" s="276"/>
      <c r="J356" s="277"/>
      <c r="K356" s="420" t="str">
        <f>IFERROR(INDEX($BE$7:$BE$506,MATCH(ROWS($AT$7:AT356),$AT$7:$AT$506,0)),"")</f>
        <v/>
      </c>
      <c r="L356" s="136"/>
      <c r="AT356">
        <f t="shared" si="20"/>
        <v>350</v>
      </c>
      <c r="AU356">
        <f>COUNTIF($AZ$7:AZ356,AZ356)</f>
        <v>350</v>
      </c>
      <c r="AV356">
        <f t="shared" si="21"/>
        <v>0</v>
      </c>
      <c r="AW356">
        <f>IF(Nut_StatusTool!A356="","",Nut_StatusTool!A356)</f>
        <v>350</v>
      </c>
      <c r="AX356" t="str">
        <f>IF(Nut_StatusTool!B356="","",Nut_StatusTool!B356)</f>
        <v/>
      </c>
      <c r="AY356" t="str">
        <f>IF(Nut_StatusTool!C356="","",Nut_StatusTool!C356)</f>
        <v/>
      </c>
      <c r="AZ356">
        <f>Nut_StatusTool!D356</f>
        <v>0</v>
      </c>
      <c r="BA356" t="str">
        <f>IF(Nut_StatusTool!E356="","",Nut_StatusTool!E356)</f>
        <v/>
      </c>
      <c r="BB356" t="str">
        <f>IF(Nut_StatusTool!F356="","",Nut_StatusTool!F356)</f>
        <v/>
      </c>
      <c r="BC356" t="str">
        <f>IF(Nut_StatusTool!G356="","",Nut_StatusTool!G356)</f>
        <v/>
      </c>
      <c r="BD356" s="430" t="str">
        <f t="shared" si="22"/>
        <v/>
      </c>
      <c r="BE356" t="str">
        <f t="shared" si="23"/>
        <v/>
      </c>
      <c r="BF356" t="str">
        <f>IF(Nut_StatusTool!I356="","",Nut_StatusTool!I356)</f>
        <v/>
      </c>
      <c r="BG356" t="str">
        <f>IF(Nut_StatusTool!J356="","",Nut_StatusTool!J356)</f>
        <v/>
      </c>
    </row>
    <row r="357" spans="1:59">
      <c r="A357" s="411">
        <f>IFERROR(INDEX($AW$7:$AW$506,MATCH(ROWS($AT$7:AT357),$AT$7:$AT$506,0)),"")</f>
        <v>351</v>
      </c>
      <c r="B357" s="412" t="str">
        <f>IFERROR(INDEX($AX$7:$AX$506,MATCH(ROWS($AT$7:AT357),$AT$7:$AT$506,0)),"")</f>
        <v/>
      </c>
      <c r="C357" s="412" t="str">
        <f>IFERROR(INDEX($AY$7:$AY$506,MATCH(ROWS($AT$7:AT357),$AT$7:$AT$506,0)),"")</f>
        <v/>
      </c>
      <c r="D357" s="413">
        <f>IFERROR(INDEX($AZ$7:$AZ$506,MATCH(ROWS($AT$7:AT357),$AT$7:$AT$506,0)),"")</f>
        <v>0</v>
      </c>
      <c r="E357" s="414" t="str">
        <f>IFERROR(INDEX($BA$7:$BA$506,MATCH(ROWS($AT$7:AT357),$AT$7:$AT$506,0)),"")</f>
        <v/>
      </c>
      <c r="F357" s="415" t="str">
        <f>IFERROR(INDEX($BB$7:$BB$506,MATCH(ROWS($AT$7:AT357),$AT$7:$AT$506,0)),"")</f>
        <v/>
      </c>
      <c r="G357" s="416" t="str">
        <f>IFERROR(INDEX($BC$7:$BC$506,MATCH(ROWS($AT$7:AT357),$AT$7:$AT$506,0)),"")</f>
        <v/>
      </c>
      <c r="H357" s="416" t="str">
        <f>IFERROR(INDEX($BD$7:$BD$506,MATCH(ROWS($AT$7:AT357),$AT$7:$AT$506,0)),"")</f>
        <v/>
      </c>
      <c r="I357" s="276"/>
      <c r="J357" s="277"/>
      <c r="K357" s="420" t="str">
        <f>IFERROR(INDEX($BE$7:$BE$506,MATCH(ROWS($AT$7:AT357),$AT$7:$AT$506,0)),"")</f>
        <v/>
      </c>
      <c r="L357" s="136"/>
      <c r="AT357">
        <f t="shared" si="20"/>
        <v>351</v>
      </c>
      <c r="AU357">
        <f>COUNTIF($AZ$7:AZ357,AZ357)</f>
        <v>351</v>
      </c>
      <c r="AV357">
        <f t="shared" si="21"/>
        <v>0</v>
      </c>
      <c r="AW357">
        <f>IF(Nut_StatusTool!A357="","",Nut_StatusTool!A357)</f>
        <v>351</v>
      </c>
      <c r="AX357" t="str">
        <f>IF(Nut_StatusTool!B357="","",Nut_StatusTool!B357)</f>
        <v/>
      </c>
      <c r="AY357" t="str">
        <f>IF(Nut_StatusTool!C357="","",Nut_StatusTool!C357)</f>
        <v/>
      </c>
      <c r="AZ357">
        <f>Nut_StatusTool!D357</f>
        <v>0</v>
      </c>
      <c r="BA357" t="str">
        <f>IF(Nut_StatusTool!E357="","",Nut_StatusTool!E357)</f>
        <v/>
      </c>
      <c r="BB357" t="str">
        <f>IF(Nut_StatusTool!F357="","",Nut_StatusTool!F357)</f>
        <v/>
      </c>
      <c r="BC357" t="str">
        <f>IF(Nut_StatusTool!G357="","",Nut_StatusTool!G357)</f>
        <v/>
      </c>
      <c r="BD357" s="430" t="str">
        <f t="shared" si="22"/>
        <v/>
      </c>
      <c r="BE357" t="str">
        <f t="shared" si="23"/>
        <v/>
      </c>
      <c r="BF357" t="str">
        <f>IF(Nut_StatusTool!I357="","",Nut_StatusTool!I357)</f>
        <v/>
      </c>
      <c r="BG357" t="str">
        <f>IF(Nut_StatusTool!J357="","",Nut_StatusTool!J357)</f>
        <v/>
      </c>
    </row>
    <row r="358" spans="1:59">
      <c r="A358" s="411">
        <f>IFERROR(INDEX($AW$7:$AW$506,MATCH(ROWS($AT$7:AT358),$AT$7:$AT$506,0)),"")</f>
        <v>352</v>
      </c>
      <c r="B358" s="412" t="str">
        <f>IFERROR(INDEX($AX$7:$AX$506,MATCH(ROWS($AT$7:AT358),$AT$7:$AT$506,0)),"")</f>
        <v/>
      </c>
      <c r="C358" s="412" t="str">
        <f>IFERROR(INDEX($AY$7:$AY$506,MATCH(ROWS($AT$7:AT358),$AT$7:$AT$506,0)),"")</f>
        <v/>
      </c>
      <c r="D358" s="413">
        <f>IFERROR(INDEX($AZ$7:$AZ$506,MATCH(ROWS($AT$7:AT358),$AT$7:$AT$506,0)),"")</f>
        <v>0</v>
      </c>
      <c r="E358" s="414" t="str">
        <f>IFERROR(INDEX($BA$7:$BA$506,MATCH(ROWS($AT$7:AT358),$AT$7:$AT$506,0)),"")</f>
        <v/>
      </c>
      <c r="F358" s="415" t="str">
        <f>IFERROR(INDEX($BB$7:$BB$506,MATCH(ROWS($AT$7:AT358),$AT$7:$AT$506,0)),"")</f>
        <v/>
      </c>
      <c r="G358" s="416" t="str">
        <f>IFERROR(INDEX($BC$7:$BC$506,MATCH(ROWS($AT$7:AT358),$AT$7:$AT$506,0)),"")</f>
        <v/>
      </c>
      <c r="H358" s="416" t="str">
        <f>IFERROR(INDEX($BD$7:$BD$506,MATCH(ROWS($AT$7:AT358),$AT$7:$AT$506,0)),"")</f>
        <v/>
      </c>
      <c r="I358" s="276"/>
      <c r="J358" s="277"/>
      <c r="K358" s="420" t="str">
        <f>IFERROR(INDEX($BE$7:$BE$506,MATCH(ROWS($AT$7:AT358),$AT$7:$AT$506,0)),"")</f>
        <v/>
      </c>
      <c r="L358" s="136"/>
      <c r="AT358">
        <f t="shared" si="20"/>
        <v>352</v>
      </c>
      <c r="AU358">
        <f>COUNTIF($AZ$7:AZ358,AZ358)</f>
        <v>352</v>
      </c>
      <c r="AV358">
        <f t="shared" si="21"/>
        <v>0</v>
      </c>
      <c r="AW358">
        <f>IF(Nut_StatusTool!A358="","",Nut_StatusTool!A358)</f>
        <v>352</v>
      </c>
      <c r="AX358" t="str">
        <f>IF(Nut_StatusTool!B358="","",Nut_StatusTool!B358)</f>
        <v/>
      </c>
      <c r="AY358" t="str">
        <f>IF(Nut_StatusTool!C358="","",Nut_StatusTool!C358)</f>
        <v/>
      </c>
      <c r="AZ358">
        <f>Nut_StatusTool!D358</f>
        <v>0</v>
      </c>
      <c r="BA358" t="str">
        <f>IF(Nut_StatusTool!E358="","",Nut_StatusTool!E358)</f>
        <v/>
      </c>
      <c r="BB358" t="str">
        <f>IF(Nut_StatusTool!F358="","",Nut_StatusTool!F358)</f>
        <v/>
      </c>
      <c r="BC358" t="str">
        <f>IF(Nut_StatusTool!G358="","",Nut_StatusTool!G358)</f>
        <v/>
      </c>
      <c r="BD358" s="430" t="str">
        <f t="shared" si="22"/>
        <v/>
      </c>
      <c r="BE358" t="str">
        <f t="shared" si="23"/>
        <v/>
      </c>
      <c r="BF358" t="str">
        <f>IF(Nut_StatusTool!I358="","",Nut_StatusTool!I358)</f>
        <v/>
      </c>
      <c r="BG358" t="str">
        <f>IF(Nut_StatusTool!J358="","",Nut_StatusTool!J358)</f>
        <v/>
      </c>
    </row>
    <row r="359" spans="1:59">
      <c r="A359" s="411">
        <f>IFERROR(INDEX($AW$7:$AW$506,MATCH(ROWS($AT$7:AT359),$AT$7:$AT$506,0)),"")</f>
        <v>353</v>
      </c>
      <c r="B359" s="412" t="str">
        <f>IFERROR(INDEX($AX$7:$AX$506,MATCH(ROWS($AT$7:AT359),$AT$7:$AT$506,0)),"")</f>
        <v/>
      </c>
      <c r="C359" s="412" t="str">
        <f>IFERROR(INDEX($AY$7:$AY$506,MATCH(ROWS($AT$7:AT359),$AT$7:$AT$506,0)),"")</f>
        <v/>
      </c>
      <c r="D359" s="413">
        <f>IFERROR(INDEX($AZ$7:$AZ$506,MATCH(ROWS($AT$7:AT359),$AT$7:$AT$506,0)),"")</f>
        <v>0</v>
      </c>
      <c r="E359" s="414" t="str">
        <f>IFERROR(INDEX($BA$7:$BA$506,MATCH(ROWS($AT$7:AT359),$AT$7:$AT$506,0)),"")</f>
        <v/>
      </c>
      <c r="F359" s="415" t="str">
        <f>IFERROR(INDEX($BB$7:$BB$506,MATCH(ROWS($AT$7:AT359),$AT$7:$AT$506,0)),"")</f>
        <v/>
      </c>
      <c r="G359" s="416" t="str">
        <f>IFERROR(INDEX($BC$7:$BC$506,MATCH(ROWS($AT$7:AT359),$AT$7:$AT$506,0)),"")</f>
        <v/>
      </c>
      <c r="H359" s="416" t="str">
        <f>IFERROR(INDEX($BD$7:$BD$506,MATCH(ROWS($AT$7:AT359),$AT$7:$AT$506,0)),"")</f>
        <v/>
      </c>
      <c r="I359" s="276"/>
      <c r="J359" s="277"/>
      <c r="K359" s="420" t="str">
        <f>IFERROR(INDEX($BE$7:$BE$506,MATCH(ROWS($AT$7:AT359),$AT$7:$AT$506,0)),"")</f>
        <v/>
      </c>
      <c r="L359" s="136"/>
      <c r="AT359">
        <f t="shared" si="20"/>
        <v>353</v>
      </c>
      <c r="AU359">
        <f>COUNTIF($AZ$7:AZ359,AZ359)</f>
        <v>353</v>
      </c>
      <c r="AV359">
        <f t="shared" si="21"/>
        <v>0</v>
      </c>
      <c r="AW359">
        <f>IF(Nut_StatusTool!A359="","",Nut_StatusTool!A359)</f>
        <v>353</v>
      </c>
      <c r="AX359" t="str">
        <f>IF(Nut_StatusTool!B359="","",Nut_StatusTool!B359)</f>
        <v/>
      </c>
      <c r="AY359" t="str">
        <f>IF(Nut_StatusTool!C359="","",Nut_StatusTool!C359)</f>
        <v/>
      </c>
      <c r="AZ359">
        <f>Nut_StatusTool!D359</f>
        <v>0</v>
      </c>
      <c r="BA359" t="str">
        <f>IF(Nut_StatusTool!E359="","",Nut_StatusTool!E359)</f>
        <v/>
      </c>
      <c r="BB359" t="str">
        <f>IF(Nut_StatusTool!F359="","",Nut_StatusTool!F359)</f>
        <v/>
      </c>
      <c r="BC359" t="str">
        <f>IF(Nut_StatusTool!G359="","",Nut_StatusTool!G359)</f>
        <v/>
      </c>
      <c r="BD359" s="430" t="str">
        <f t="shared" si="22"/>
        <v/>
      </c>
      <c r="BE359" t="str">
        <f t="shared" si="23"/>
        <v/>
      </c>
      <c r="BF359" t="str">
        <f>IF(Nut_StatusTool!I359="","",Nut_StatusTool!I359)</f>
        <v/>
      </c>
      <c r="BG359" t="str">
        <f>IF(Nut_StatusTool!J359="","",Nut_StatusTool!J359)</f>
        <v/>
      </c>
    </row>
    <row r="360" spans="1:59">
      <c r="A360" s="411">
        <f>IFERROR(INDEX($AW$7:$AW$506,MATCH(ROWS($AT$7:AT360),$AT$7:$AT$506,0)),"")</f>
        <v>354</v>
      </c>
      <c r="B360" s="412" t="str">
        <f>IFERROR(INDEX($AX$7:$AX$506,MATCH(ROWS($AT$7:AT360),$AT$7:$AT$506,0)),"")</f>
        <v/>
      </c>
      <c r="C360" s="412" t="str">
        <f>IFERROR(INDEX($AY$7:$AY$506,MATCH(ROWS($AT$7:AT360),$AT$7:$AT$506,0)),"")</f>
        <v/>
      </c>
      <c r="D360" s="413">
        <f>IFERROR(INDEX($AZ$7:$AZ$506,MATCH(ROWS($AT$7:AT360),$AT$7:$AT$506,0)),"")</f>
        <v>0</v>
      </c>
      <c r="E360" s="414" t="str">
        <f>IFERROR(INDEX($BA$7:$BA$506,MATCH(ROWS($AT$7:AT360),$AT$7:$AT$506,0)),"")</f>
        <v/>
      </c>
      <c r="F360" s="415" t="str">
        <f>IFERROR(INDEX($BB$7:$BB$506,MATCH(ROWS($AT$7:AT360),$AT$7:$AT$506,0)),"")</f>
        <v/>
      </c>
      <c r="G360" s="416" t="str">
        <f>IFERROR(INDEX($BC$7:$BC$506,MATCH(ROWS($AT$7:AT360),$AT$7:$AT$506,0)),"")</f>
        <v/>
      </c>
      <c r="H360" s="416" t="str">
        <f>IFERROR(INDEX($BD$7:$BD$506,MATCH(ROWS($AT$7:AT360),$AT$7:$AT$506,0)),"")</f>
        <v/>
      </c>
      <c r="I360" s="276"/>
      <c r="J360" s="277"/>
      <c r="K360" s="420" t="str">
        <f>IFERROR(INDEX($BE$7:$BE$506,MATCH(ROWS($AT$7:AT360),$AT$7:$AT$506,0)),"")</f>
        <v/>
      </c>
      <c r="L360" s="136"/>
      <c r="AT360">
        <f t="shared" si="20"/>
        <v>354</v>
      </c>
      <c r="AU360">
        <f>COUNTIF($AZ$7:AZ360,AZ360)</f>
        <v>354</v>
      </c>
      <c r="AV360">
        <f t="shared" si="21"/>
        <v>0</v>
      </c>
      <c r="AW360">
        <f>IF(Nut_StatusTool!A360="","",Nut_StatusTool!A360)</f>
        <v>354</v>
      </c>
      <c r="AX360" t="str">
        <f>IF(Nut_StatusTool!B360="","",Nut_StatusTool!B360)</f>
        <v/>
      </c>
      <c r="AY360" t="str">
        <f>IF(Nut_StatusTool!C360="","",Nut_StatusTool!C360)</f>
        <v/>
      </c>
      <c r="AZ360">
        <f>Nut_StatusTool!D360</f>
        <v>0</v>
      </c>
      <c r="BA360" t="str">
        <f>IF(Nut_StatusTool!E360="","",Nut_StatusTool!E360)</f>
        <v/>
      </c>
      <c r="BB360" t="str">
        <f>IF(Nut_StatusTool!F360="","",Nut_StatusTool!F360)</f>
        <v/>
      </c>
      <c r="BC360" t="str">
        <f>IF(Nut_StatusTool!G360="","",Nut_StatusTool!G360)</f>
        <v/>
      </c>
      <c r="BD360" s="430" t="str">
        <f t="shared" si="22"/>
        <v/>
      </c>
      <c r="BE360" t="str">
        <f t="shared" si="23"/>
        <v/>
      </c>
      <c r="BF360" t="str">
        <f>IF(Nut_StatusTool!I360="","",Nut_StatusTool!I360)</f>
        <v/>
      </c>
      <c r="BG360" t="str">
        <f>IF(Nut_StatusTool!J360="","",Nut_StatusTool!J360)</f>
        <v/>
      </c>
    </row>
    <row r="361" spans="1:59">
      <c r="A361" s="411">
        <f>IFERROR(INDEX($AW$7:$AW$506,MATCH(ROWS($AT$7:AT361),$AT$7:$AT$506,0)),"")</f>
        <v>355</v>
      </c>
      <c r="B361" s="412" t="str">
        <f>IFERROR(INDEX($AX$7:$AX$506,MATCH(ROWS($AT$7:AT361),$AT$7:$AT$506,0)),"")</f>
        <v/>
      </c>
      <c r="C361" s="412" t="str">
        <f>IFERROR(INDEX($AY$7:$AY$506,MATCH(ROWS($AT$7:AT361),$AT$7:$AT$506,0)),"")</f>
        <v/>
      </c>
      <c r="D361" s="413">
        <f>IFERROR(INDEX($AZ$7:$AZ$506,MATCH(ROWS($AT$7:AT361),$AT$7:$AT$506,0)),"")</f>
        <v>0</v>
      </c>
      <c r="E361" s="414" t="str">
        <f>IFERROR(INDEX($BA$7:$BA$506,MATCH(ROWS($AT$7:AT361),$AT$7:$AT$506,0)),"")</f>
        <v/>
      </c>
      <c r="F361" s="415" t="str">
        <f>IFERROR(INDEX($BB$7:$BB$506,MATCH(ROWS($AT$7:AT361),$AT$7:$AT$506,0)),"")</f>
        <v/>
      </c>
      <c r="G361" s="416" t="str">
        <f>IFERROR(INDEX($BC$7:$BC$506,MATCH(ROWS($AT$7:AT361),$AT$7:$AT$506,0)),"")</f>
        <v/>
      </c>
      <c r="H361" s="416" t="str">
        <f>IFERROR(INDEX($BD$7:$BD$506,MATCH(ROWS($AT$7:AT361),$AT$7:$AT$506,0)),"")</f>
        <v/>
      </c>
      <c r="I361" s="276"/>
      <c r="J361" s="277"/>
      <c r="K361" s="420" t="str">
        <f>IFERROR(INDEX($BE$7:$BE$506,MATCH(ROWS($AT$7:AT361),$AT$7:$AT$506,0)),"")</f>
        <v/>
      </c>
      <c r="L361" s="136"/>
      <c r="AT361">
        <f t="shared" si="20"/>
        <v>355</v>
      </c>
      <c r="AU361">
        <f>COUNTIF($AZ$7:AZ361,AZ361)</f>
        <v>355</v>
      </c>
      <c r="AV361">
        <f t="shared" si="21"/>
        <v>0</v>
      </c>
      <c r="AW361">
        <f>IF(Nut_StatusTool!A361="","",Nut_StatusTool!A361)</f>
        <v>355</v>
      </c>
      <c r="AX361" t="str">
        <f>IF(Nut_StatusTool!B361="","",Nut_StatusTool!B361)</f>
        <v/>
      </c>
      <c r="AY361" t="str">
        <f>IF(Nut_StatusTool!C361="","",Nut_StatusTool!C361)</f>
        <v/>
      </c>
      <c r="AZ361">
        <f>Nut_StatusTool!D361</f>
        <v>0</v>
      </c>
      <c r="BA361" t="str">
        <f>IF(Nut_StatusTool!E361="","",Nut_StatusTool!E361)</f>
        <v/>
      </c>
      <c r="BB361" t="str">
        <f>IF(Nut_StatusTool!F361="","",Nut_StatusTool!F361)</f>
        <v/>
      </c>
      <c r="BC361" t="str">
        <f>IF(Nut_StatusTool!G361="","",Nut_StatusTool!G361)</f>
        <v/>
      </c>
      <c r="BD361" s="430" t="str">
        <f t="shared" si="22"/>
        <v/>
      </c>
      <c r="BE361" t="str">
        <f t="shared" si="23"/>
        <v/>
      </c>
      <c r="BF361" t="str">
        <f>IF(Nut_StatusTool!I361="","",Nut_StatusTool!I361)</f>
        <v/>
      </c>
      <c r="BG361" t="str">
        <f>IF(Nut_StatusTool!J361="","",Nut_StatusTool!J361)</f>
        <v/>
      </c>
    </row>
    <row r="362" spans="1:59">
      <c r="A362" s="411">
        <f>IFERROR(INDEX($AW$7:$AW$506,MATCH(ROWS($AT$7:AT362),$AT$7:$AT$506,0)),"")</f>
        <v>356</v>
      </c>
      <c r="B362" s="412" t="str">
        <f>IFERROR(INDEX($AX$7:$AX$506,MATCH(ROWS($AT$7:AT362),$AT$7:$AT$506,0)),"")</f>
        <v/>
      </c>
      <c r="C362" s="412" t="str">
        <f>IFERROR(INDEX($AY$7:$AY$506,MATCH(ROWS($AT$7:AT362),$AT$7:$AT$506,0)),"")</f>
        <v/>
      </c>
      <c r="D362" s="413">
        <f>IFERROR(INDEX($AZ$7:$AZ$506,MATCH(ROWS($AT$7:AT362),$AT$7:$AT$506,0)),"")</f>
        <v>0</v>
      </c>
      <c r="E362" s="414" t="str">
        <f>IFERROR(INDEX($BA$7:$BA$506,MATCH(ROWS($AT$7:AT362),$AT$7:$AT$506,0)),"")</f>
        <v/>
      </c>
      <c r="F362" s="415" t="str">
        <f>IFERROR(INDEX($BB$7:$BB$506,MATCH(ROWS($AT$7:AT362),$AT$7:$AT$506,0)),"")</f>
        <v/>
      </c>
      <c r="G362" s="416" t="str">
        <f>IFERROR(INDEX($BC$7:$BC$506,MATCH(ROWS($AT$7:AT362),$AT$7:$AT$506,0)),"")</f>
        <v/>
      </c>
      <c r="H362" s="416" t="str">
        <f>IFERROR(INDEX($BD$7:$BD$506,MATCH(ROWS($AT$7:AT362),$AT$7:$AT$506,0)),"")</f>
        <v/>
      </c>
      <c r="I362" s="276"/>
      <c r="J362" s="277"/>
      <c r="K362" s="420" t="str">
        <f>IFERROR(INDEX($BE$7:$BE$506,MATCH(ROWS($AT$7:AT362),$AT$7:$AT$506,0)),"")</f>
        <v/>
      </c>
      <c r="L362" s="136"/>
      <c r="AT362">
        <f t="shared" si="20"/>
        <v>356</v>
      </c>
      <c r="AU362">
        <f>COUNTIF($AZ$7:AZ362,AZ362)</f>
        <v>356</v>
      </c>
      <c r="AV362">
        <f t="shared" si="21"/>
        <v>0</v>
      </c>
      <c r="AW362">
        <f>IF(Nut_StatusTool!A362="","",Nut_StatusTool!A362)</f>
        <v>356</v>
      </c>
      <c r="AX362" t="str">
        <f>IF(Nut_StatusTool!B362="","",Nut_StatusTool!B362)</f>
        <v/>
      </c>
      <c r="AY362" t="str">
        <f>IF(Nut_StatusTool!C362="","",Nut_StatusTool!C362)</f>
        <v/>
      </c>
      <c r="AZ362">
        <f>Nut_StatusTool!D362</f>
        <v>0</v>
      </c>
      <c r="BA362" t="str">
        <f>IF(Nut_StatusTool!E362="","",Nut_StatusTool!E362)</f>
        <v/>
      </c>
      <c r="BB362" t="str">
        <f>IF(Nut_StatusTool!F362="","",Nut_StatusTool!F362)</f>
        <v/>
      </c>
      <c r="BC362" t="str">
        <f>IF(Nut_StatusTool!G362="","",Nut_StatusTool!G362)</f>
        <v/>
      </c>
      <c r="BD362" s="430" t="str">
        <f t="shared" si="22"/>
        <v/>
      </c>
      <c r="BE362" t="str">
        <f t="shared" si="23"/>
        <v/>
      </c>
      <c r="BF362" t="str">
        <f>IF(Nut_StatusTool!I362="","",Nut_StatusTool!I362)</f>
        <v/>
      </c>
      <c r="BG362" t="str">
        <f>IF(Nut_StatusTool!J362="","",Nut_StatusTool!J362)</f>
        <v/>
      </c>
    </row>
    <row r="363" spans="1:59">
      <c r="A363" s="411">
        <f>IFERROR(INDEX($AW$7:$AW$506,MATCH(ROWS($AT$7:AT363),$AT$7:$AT$506,0)),"")</f>
        <v>357</v>
      </c>
      <c r="B363" s="412" t="str">
        <f>IFERROR(INDEX($AX$7:$AX$506,MATCH(ROWS($AT$7:AT363),$AT$7:$AT$506,0)),"")</f>
        <v/>
      </c>
      <c r="C363" s="412" t="str">
        <f>IFERROR(INDEX($AY$7:$AY$506,MATCH(ROWS($AT$7:AT363),$AT$7:$AT$506,0)),"")</f>
        <v/>
      </c>
      <c r="D363" s="413">
        <f>IFERROR(INDEX($AZ$7:$AZ$506,MATCH(ROWS($AT$7:AT363),$AT$7:$AT$506,0)),"")</f>
        <v>0</v>
      </c>
      <c r="E363" s="414" t="str">
        <f>IFERROR(INDEX($BA$7:$BA$506,MATCH(ROWS($AT$7:AT363),$AT$7:$AT$506,0)),"")</f>
        <v/>
      </c>
      <c r="F363" s="415" t="str">
        <f>IFERROR(INDEX($BB$7:$BB$506,MATCH(ROWS($AT$7:AT363),$AT$7:$AT$506,0)),"")</f>
        <v/>
      </c>
      <c r="G363" s="416" t="str">
        <f>IFERROR(INDEX($BC$7:$BC$506,MATCH(ROWS($AT$7:AT363),$AT$7:$AT$506,0)),"")</f>
        <v/>
      </c>
      <c r="H363" s="416" t="str">
        <f>IFERROR(INDEX($BD$7:$BD$506,MATCH(ROWS($AT$7:AT363),$AT$7:$AT$506,0)),"")</f>
        <v/>
      </c>
      <c r="I363" s="276"/>
      <c r="J363" s="277"/>
      <c r="K363" s="420" t="str">
        <f>IFERROR(INDEX($BE$7:$BE$506,MATCH(ROWS($AT$7:AT363),$AT$7:$AT$506,0)),"")</f>
        <v/>
      </c>
      <c r="L363" s="136"/>
      <c r="AT363">
        <f t="shared" si="20"/>
        <v>357</v>
      </c>
      <c r="AU363">
        <f>COUNTIF($AZ$7:AZ363,AZ363)</f>
        <v>357</v>
      </c>
      <c r="AV363">
        <f t="shared" si="21"/>
        <v>0</v>
      </c>
      <c r="AW363">
        <f>IF(Nut_StatusTool!A363="","",Nut_StatusTool!A363)</f>
        <v>357</v>
      </c>
      <c r="AX363" t="str">
        <f>IF(Nut_StatusTool!B363="","",Nut_StatusTool!B363)</f>
        <v/>
      </c>
      <c r="AY363" t="str">
        <f>IF(Nut_StatusTool!C363="","",Nut_StatusTool!C363)</f>
        <v/>
      </c>
      <c r="AZ363">
        <f>Nut_StatusTool!D363</f>
        <v>0</v>
      </c>
      <c r="BA363" t="str">
        <f>IF(Nut_StatusTool!E363="","",Nut_StatusTool!E363)</f>
        <v/>
      </c>
      <c r="BB363" t="str">
        <f>IF(Nut_StatusTool!F363="","",Nut_StatusTool!F363)</f>
        <v/>
      </c>
      <c r="BC363" t="str">
        <f>IF(Nut_StatusTool!G363="","",Nut_StatusTool!G363)</f>
        <v/>
      </c>
      <c r="BD363" s="430" t="str">
        <f t="shared" si="22"/>
        <v/>
      </c>
      <c r="BE363" t="str">
        <f t="shared" si="23"/>
        <v/>
      </c>
      <c r="BF363" t="str">
        <f>IF(Nut_StatusTool!I363="","",Nut_StatusTool!I363)</f>
        <v/>
      </c>
      <c r="BG363" t="str">
        <f>IF(Nut_StatusTool!J363="","",Nut_StatusTool!J363)</f>
        <v/>
      </c>
    </row>
    <row r="364" spans="1:59">
      <c r="A364" s="411">
        <f>IFERROR(INDEX($AW$7:$AW$506,MATCH(ROWS($AT$7:AT364),$AT$7:$AT$506,0)),"")</f>
        <v>358</v>
      </c>
      <c r="B364" s="412" t="str">
        <f>IFERROR(INDEX($AX$7:$AX$506,MATCH(ROWS($AT$7:AT364),$AT$7:$AT$506,0)),"")</f>
        <v/>
      </c>
      <c r="C364" s="412" t="str">
        <f>IFERROR(INDEX($AY$7:$AY$506,MATCH(ROWS($AT$7:AT364),$AT$7:$AT$506,0)),"")</f>
        <v/>
      </c>
      <c r="D364" s="413">
        <f>IFERROR(INDEX($AZ$7:$AZ$506,MATCH(ROWS($AT$7:AT364),$AT$7:$AT$506,0)),"")</f>
        <v>0</v>
      </c>
      <c r="E364" s="414" t="str">
        <f>IFERROR(INDEX($BA$7:$BA$506,MATCH(ROWS($AT$7:AT364),$AT$7:$AT$506,0)),"")</f>
        <v/>
      </c>
      <c r="F364" s="415" t="str">
        <f>IFERROR(INDEX($BB$7:$BB$506,MATCH(ROWS($AT$7:AT364),$AT$7:$AT$506,0)),"")</f>
        <v/>
      </c>
      <c r="G364" s="416" t="str">
        <f>IFERROR(INDEX($BC$7:$BC$506,MATCH(ROWS($AT$7:AT364),$AT$7:$AT$506,0)),"")</f>
        <v/>
      </c>
      <c r="H364" s="416" t="str">
        <f>IFERROR(INDEX($BD$7:$BD$506,MATCH(ROWS($AT$7:AT364),$AT$7:$AT$506,0)),"")</f>
        <v/>
      </c>
      <c r="I364" s="276"/>
      <c r="J364" s="277"/>
      <c r="K364" s="420" t="str">
        <f>IFERROR(INDEX($BE$7:$BE$506,MATCH(ROWS($AT$7:AT364),$AT$7:$AT$506,0)),"")</f>
        <v/>
      </c>
      <c r="L364" s="136"/>
      <c r="AT364">
        <f t="shared" si="20"/>
        <v>358</v>
      </c>
      <c r="AU364">
        <f>COUNTIF($AZ$7:AZ364,AZ364)</f>
        <v>358</v>
      </c>
      <c r="AV364">
        <f t="shared" si="21"/>
        <v>0</v>
      </c>
      <c r="AW364">
        <f>IF(Nut_StatusTool!A364="","",Nut_StatusTool!A364)</f>
        <v>358</v>
      </c>
      <c r="AX364" t="str">
        <f>IF(Nut_StatusTool!B364="","",Nut_StatusTool!B364)</f>
        <v/>
      </c>
      <c r="AY364" t="str">
        <f>IF(Nut_StatusTool!C364="","",Nut_StatusTool!C364)</f>
        <v/>
      </c>
      <c r="AZ364">
        <f>Nut_StatusTool!D364</f>
        <v>0</v>
      </c>
      <c r="BA364" t="str">
        <f>IF(Nut_StatusTool!E364="","",Nut_StatusTool!E364)</f>
        <v/>
      </c>
      <c r="BB364" t="str">
        <f>IF(Nut_StatusTool!F364="","",Nut_StatusTool!F364)</f>
        <v/>
      </c>
      <c r="BC364" t="str">
        <f>IF(Nut_StatusTool!G364="","",Nut_StatusTool!G364)</f>
        <v/>
      </c>
      <c r="BD364" s="430" t="str">
        <f t="shared" si="22"/>
        <v/>
      </c>
      <c r="BE364" t="str">
        <f t="shared" si="23"/>
        <v/>
      </c>
      <c r="BF364" t="str">
        <f>IF(Nut_StatusTool!I364="","",Nut_StatusTool!I364)</f>
        <v/>
      </c>
      <c r="BG364" t="str">
        <f>IF(Nut_StatusTool!J364="","",Nut_StatusTool!J364)</f>
        <v/>
      </c>
    </row>
    <row r="365" spans="1:59">
      <c r="A365" s="411">
        <f>IFERROR(INDEX($AW$7:$AW$506,MATCH(ROWS($AT$7:AT365),$AT$7:$AT$506,0)),"")</f>
        <v>359</v>
      </c>
      <c r="B365" s="412" t="str">
        <f>IFERROR(INDEX($AX$7:$AX$506,MATCH(ROWS($AT$7:AT365),$AT$7:$AT$506,0)),"")</f>
        <v/>
      </c>
      <c r="C365" s="412" t="str">
        <f>IFERROR(INDEX($AY$7:$AY$506,MATCH(ROWS($AT$7:AT365),$AT$7:$AT$506,0)),"")</f>
        <v/>
      </c>
      <c r="D365" s="413">
        <f>IFERROR(INDEX($AZ$7:$AZ$506,MATCH(ROWS($AT$7:AT365),$AT$7:$AT$506,0)),"")</f>
        <v>0</v>
      </c>
      <c r="E365" s="414" t="str">
        <f>IFERROR(INDEX($BA$7:$BA$506,MATCH(ROWS($AT$7:AT365),$AT$7:$AT$506,0)),"")</f>
        <v/>
      </c>
      <c r="F365" s="415" t="str">
        <f>IFERROR(INDEX($BB$7:$BB$506,MATCH(ROWS($AT$7:AT365),$AT$7:$AT$506,0)),"")</f>
        <v/>
      </c>
      <c r="G365" s="416" t="str">
        <f>IFERROR(INDEX($BC$7:$BC$506,MATCH(ROWS($AT$7:AT365),$AT$7:$AT$506,0)),"")</f>
        <v/>
      </c>
      <c r="H365" s="416" t="str">
        <f>IFERROR(INDEX($BD$7:$BD$506,MATCH(ROWS($AT$7:AT365),$AT$7:$AT$506,0)),"")</f>
        <v/>
      </c>
      <c r="I365" s="276"/>
      <c r="J365" s="277"/>
      <c r="K365" s="420" t="str">
        <f>IFERROR(INDEX($BE$7:$BE$506,MATCH(ROWS($AT$7:AT365),$AT$7:$AT$506,0)),"")</f>
        <v/>
      </c>
      <c r="L365" s="136"/>
      <c r="AT365">
        <f t="shared" si="20"/>
        <v>359</v>
      </c>
      <c r="AU365">
        <f>COUNTIF($AZ$7:AZ365,AZ365)</f>
        <v>359</v>
      </c>
      <c r="AV365">
        <f t="shared" si="21"/>
        <v>0</v>
      </c>
      <c r="AW365">
        <f>IF(Nut_StatusTool!A365="","",Nut_StatusTool!A365)</f>
        <v>359</v>
      </c>
      <c r="AX365" t="str">
        <f>IF(Nut_StatusTool!B365="","",Nut_StatusTool!B365)</f>
        <v/>
      </c>
      <c r="AY365" t="str">
        <f>IF(Nut_StatusTool!C365="","",Nut_StatusTool!C365)</f>
        <v/>
      </c>
      <c r="AZ365">
        <f>Nut_StatusTool!D365</f>
        <v>0</v>
      </c>
      <c r="BA365" t="str">
        <f>IF(Nut_StatusTool!E365="","",Nut_StatusTool!E365)</f>
        <v/>
      </c>
      <c r="BB365" t="str">
        <f>IF(Nut_StatusTool!F365="","",Nut_StatusTool!F365)</f>
        <v/>
      </c>
      <c r="BC365" t="str">
        <f>IF(Nut_StatusTool!G365="","",Nut_StatusTool!G365)</f>
        <v/>
      </c>
      <c r="BD365" s="430" t="str">
        <f t="shared" si="22"/>
        <v/>
      </c>
      <c r="BE365" t="str">
        <f t="shared" si="23"/>
        <v/>
      </c>
      <c r="BF365" t="str">
        <f>IF(Nut_StatusTool!I365="","",Nut_StatusTool!I365)</f>
        <v/>
      </c>
      <c r="BG365" t="str">
        <f>IF(Nut_StatusTool!J365="","",Nut_StatusTool!J365)</f>
        <v/>
      </c>
    </row>
    <row r="366" spans="1:59">
      <c r="A366" s="411">
        <f>IFERROR(INDEX($AW$7:$AW$506,MATCH(ROWS($AT$7:AT366),$AT$7:$AT$506,0)),"")</f>
        <v>360</v>
      </c>
      <c r="B366" s="412" t="str">
        <f>IFERROR(INDEX($AX$7:$AX$506,MATCH(ROWS($AT$7:AT366),$AT$7:$AT$506,0)),"")</f>
        <v/>
      </c>
      <c r="C366" s="412" t="str">
        <f>IFERROR(INDEX($AY$7:$AY$506,MATCH(ROWS($AT$7:AT366),$AT$7:$AT$506,0)),"")</f>
        <v/>
      </c>
      <c r="D366" s="413">
        <f>IFERROR(INDEX($AZ$7:$AZ$506,MATCH(ROWS($AT$7:AT366),$AT$7:$AT$506,0)),"")</f>
        <v>0</v>
      </c>
      <c r="E366" s="414" t="str">
        <f>IFERROR(INDEX($BA$7:$BA$506,MATCH(ROWS($AT$7:AT366),$AT$7:$AT$506,0)),"")</f>
        <v/>
      </c>
      <c r="F366" s="415" t="str">
        <f>IFERROR(INDEX($BB$7:$BB$506,MATCH(ROWS($AT$7:AT366),$AT$7:$AT$506,0)),"")</f>
        <v/>
      </c>
      <c r="G366" s="416" t="str">
        <f>IFERROR(INDEX($BC$7:$BC$506,MATCH(ROWS($AT$7:AT366),$AT$7:$AT$506,0)),"")</f>
        <v/>
      </c>
      <c r="H366" s="416" t="str">
        <f>IFERROR(INDEX($BD$7:$BD$506,MATCH(ROWS($AT$7:AT366),$AT$7:$AT$506,0)),"")</f>
        <v/>
      </c>
      <c r="I366" s="276"/>
      <c r="J366" s="277"/>
      <c r="K366" s="420" t="str">
        <f>IFERROR(INDEX($BE$7:$BE$506,MATCH(ROWS($AT$7:AT366),$AT$7:$AT$506,0)),"")</f>
        <v/>
      </c>
      <c r="L366" s="136"/>
      <c r="AT366">
        <f t="shared" si="20"/>
        <v>360</v>
      </c>
      <c r="AU366">
        <f>COUNTIF($AZ$7:AZ366,AZ366)</f>
        <v>360</v>
      </c>
      <c r="AV366">
        <f t="shared" si="21"/>
        <v>0</v>
      </c>
      <c r="AW366">
        <f>IF(Nut_StatusTool!A366="","",Nut_StatusTool!A366)</f>
        <v>360</v>
      </c>
      <c r="AX366" t="str">
        <f>IF(Nut_StatusTool!B366="","",Nut_StatusTool!B366)</f>
        <v/>
      </c>
      <c r="AY366" t="str">
        <f>IF(Nut_StatusTool!C366="","",Nut_StatusTool!C366)</f>
        <v/>
      </c>
      <c r="AZ366">
        <f>Nut_StatusTool!D366</f>
        <v>0</v>
      </c>
      <c r="BA366" t="str">
        <f>IF(Nut_StatusTool!E366="","",Nut_StatusTool!E366)</f>
        <v/>
      </c>
      <c r="BB366" t="str">
        <f>IF(Nut_StatusTool!F366="","",Nut_StatusTool!F366)</f>
        <v/>
      </c>
      <c r="BC366" t="str">
        <f>IF(Nut_StatusTool!G366="","",Nut_StatusTool!G366)</f>
        <v/>
      </c>
      <c r="BD366" s="430" t="str">
        <f t="shared" si="22"/>
        <v/>
      </c>
      <c r="BE366" t="str">
        <f t="shared" si="23"/>
        <v/>
      </c>
      <c r="BF366" t="str">
        <f>IF(Nut_StatusTool!I366="","",Nut_StatusTool!I366)</f>
        <v/>
      </c>
      <c r="BG366" t="str">
        <f>IF(Nut_StatusTool!J366="","",Nut_StatusTool!J366)</f>
        <v/>
      </c>
    </row>
    <row r="367" spans="1:59">
      <c r="A367" s="411">
        <f>IFERROR(INDEX($AW$7:$AW$506,MATCH(ROWS($AT$7:AT367),$AT$7:$AT$506,0)),"")</f>
        <v>361</v>
      </c>
      <c r="B367" s="412" t="str">
        <f>IFERROR(INDEX($AX$7:$AX$506,MATCH(ROWS($AT$7:AT367),$AT$7:$AT$506,0)),"")</f>
        <v/>
      </c>
      <c r="C367" s="412" t="str">
        <f>IFERROR(INDEX($AY$7:$AY$506,MATCH(ROWS($AT$7:AT367),$AT$7:$AT$506,0)),"")</f>
        <v/>
      </c>
      <c r="D367" s="413">
        <f>IFERROR(INDEX($AZ$7:$AZ$506,MATCH(ROWS($AT$7:AT367),$AT$7:$AT$506,0)),"")</f>
        <v>0</v>
      </c>
      <c r="E367" s="414" t="str">
        <f>IFERROR(INDEX($BA$7:$BA$506,MATCH(ROWS($AT$7:AT367),$AT$7:$AT$506,0)),"")</f>
        <v/>
      </c>
      <c r="F367" s="415" t="str">
        <f>IFERROR(INDEX($BB$7:$BB$506,MATCH(ROWS($AT$7:AT367),$AT$7:$AT$506,0)),"")</f>
        <v/>
      </c>
      <c r="G367" s="416" t="str">
        <f>IFERROR(INDEX($BC$7:$BC$506,MATCH(ROWS($AT$7:AT367),$AT$7:$AT$506,0)),"")</f>
        <v/>
      </c>
      <c r="H367" s="416" t="str">
        <f>IFERROR(INDEX($BD$7:$BD$506,MATCH(ROWS($AT$7:AT367),$AT$7:$AT$506,0)),"")</f>
        <v/>
      </c>
      <c r="I367" s="276"/>
      <c r="J367" s="277"/>
      <c r="K367" s="420" t="str">
        <f>IFERROR(INDEX($BE$7:$BE$506,MATCH(ROWS($AT$7:AT367),$AT$7:$AT$506,0)),"")</f>
        <v/>
      </c>
      <c r="L367" s="136"/>
      <c r="AT367">
        <f t="shared" si="20"/>
        <v>361</v>
      </c>
      <c r="AU367">
        <f>COUNTIF($AZ$7:AZ367,AZ367)</f>
        <v>361</v>
      </c>
      <c r="AV367">
        <f t="shared" si="21"/>
        <v>0</v>
      </c>
      <c r="AW367">
        <f>IF(Nut_StatusTool!A367="","",Nut_StatusTool!A367)</f>
        <v>361</v>
      </c>
      <c r="AX367" t="str">
        <f>IF(Nut_StatusTool!B367="","",Nut_StatusTool!B367)</f>
        <v/>
      </c>
      <c r="AY367" t="str">
        <f>IF(Nut_StatusTool!C367="","",Nut_StatusTool!C367)</f>
        <v/>
      </c>
      <c r="AZ367">
        <f>Nut_StatusTool!D367</f>
        <v>0</v>
      </c>
      <c r="BA367" t="str">
        <f>IF(Nut_StatusTool!E367="","",Nut_StatusTool!E367)</f>
        <v/>
      </c>
      <c r="BB367" t="str">
        <f>IF(Nut_StatusTool!F367="","",Nut_StatusTool!F367)</f>
        <v/>
      </c>
      <c r="BC367" t="str">
        <f>IF(Nut_StatusTool!G367="","",Nut_StatusTool!G367)</f>
        <v/>
      </c>
      <c r="BD367" s="430" t="str">
        <f t="shared" si="22"/>
        <v/>
      </c>
      <c r="BE367" t="str">
        <f t="shared" si="23"/>
        <v/>
      </c>
      <c r="BF367" t="str">
        <f>IF(Nut_StatusTool!I367="","",Nut_StatusTool!I367)</f>
        <v/>
      </c>
      <c r="BG367" t="str">
        <f>IF(Nut_StatusTool!J367="","",Nut_StatusTool!J367)</f>
        <v/>
      </c>
    </row>
    <row r="368" spans="1:59">
      <c r="A368" s="411">
        <f>IFERROR(INDEX($AW$7:$AW$506,MATCH(ROWS($AT$7:AT368),$AT$7:$AT$506,0)),"")</f>
        <v>362</v>
      </c>
      <c r="B368" s="412" t="str">
        <f>IFERROR(INDEX($AX$7:$AX$506,MATCH(ROWS($AT$7:AT368),$AT$7:$AT$506,0)),"")</f>
        <v/>
      </c>
      <c r="C368" s="412" t="str">
        <f>IFERROR(INDEX($AY$7:$AY$506,MATCH(ROWS($AT$7:AT368),$AT$7:$AT$506,0)),"")</f>
        <v/>
      </c>
      <c r="D368" s="413">
        <f>IFERROR(INDEX($AZ$7:$AZ$506,MATCH(ROWS($AT$7:AT368),$AT$7:$AT$506,0)),"")</f>
        <v>0</v>
      </c>
      <c r="E368" s="414" t="str">
        <f>IFERROR(INDEX($BA$7:$BA$506,MATCH(ROWS($AT$7:AT368),$AT$7:$AT$506,0)),"")</f>
        <v/>
      </c>
      <c r="F368" s="415" t="str">
        <f>IFERROR(INDEX($BB$7:$BB$506,MATCH(ROWS($AT$7:AT368),$AT$7:$AT$506,0)),"")</f>
        <v/>
      </c>
      <c r="G368" s="416" t="str">
        <f>IFERROR(INDEX($BC$7:$BC$506,MATCH(ROWS($AT$7:AT368),$AT$7:$AT$506,0)),"")</f>
        <v/>
      </c>
      <c r="H368" s="416" t="str">
        <f>IFERROR(INDEX($BD$7:$BD$506,MATCH(ROWS($AT$7:AT368),$AT$7:$AT$506,0)),"")</f>
        <v/>
      </c>
      <c r="I368" s="276"/>
      <c r="J368" s="277"/>
      <c r="K368" s="420" t="str">
        <f>IFERROR(INDEX($BE$7:$BE$506,MATCH(ROWS($AT$7:AT368),$AT$7:$AT$506,0)),"")</f>
        <v/>
      </c>
      <c r="L368" s="136"/>
      <c r="AT368">
        <f t="shared" si="20"/>
        <v>362</v>
      </c>
      <c r="AU368">
        <f>COUNTIF($AZ$7:AZ368,AZ368)</f>
        <v>362</v>
      </c>
      <c r="AV368">
        <f t="shared" si="21"/>
        <v>0</v>
      </c>
      <c r="AW368">
        <f>IF(Nut_StatusTool!A368="","",Nut_StatusTool!A368)</f>
        <v>362</v>
      </c>
      <c r="AX368" t="str">
        <f>IF(Nut_StatusTool!B368="","",Nut_StatusTool!B368)</f>
        <v/>
      </c>
      <c r="AY368" t="str">
        <f>IF(Nut_StatusTool!C368="","",Nut_StatusTool!C368)</f>
        <v/>
      </c>
      <c r="AZ368">
        <f>Nut_StatusTool!D368</f>
        <v>0</v>
      </c>
      <c r="BA368" t="str">
        <f>IF(Nut_StatusTool!E368="","",Nut_StatusTool!E368)</f>
        <v/>
      </c>
      <c r="BB368" t="str">
        <f>IF(Nut_StatusTool!F368="","",Nut_StatusTool!F368)</f>
        <v/>
      </c>
      <c r="BC368" t="str">
        <f>IF(Nut_StatusTool!G368="","",Nut_StatusTool!G368)</f>
        <v/>
      </c>
      <c r="BD368" s="430" t="str">
        <f t="shared" si="22"/>
        <v/>
      </c>
      <c r="BE368" t="str">
        <f t="shared" si="23"/>
        <v/>
      </c>
      <c r="BF368" t="str">
        <f>IF(Nut_StatusTool!I368="","",Nut_StatusTool!I368)</f>
        <v/>
      </c>
      <c r="BG368" t="str">
        <f>IF(Nut_StatusTool!J368="","",Nut_StatusTool!J368)</f>
        <v/>
      </c>
    </row>
    <row r="369" spans="1:59">
      <c r="A369" s="411">
        <f>IFERROR(INDEX($AW$7:$AW$506,MATCH(ROWS($AT$7:AT369),$AT$7:$AT$506,0)),"")</f>
        <v>363</v>
      </c>
      <c r="B369" s="412" t="str">
        <f>IFERROR(INDEX($AX$7:$AX$506,MATCH(ROWS($AT$7:AT369),$AT$7:$AT$506,0)),"")</f>
        <v/>
      </c>
      <c r="C369" s="412" t="str">
        <f>IFERROR(INDEX($AY$7:$AY$506,MATCH(ROWS($AT$7:AT369),$AT$7:$AT$506,0)),"")</f>
        <v/>
      </c>
      <c r="D369" s="413">
        <f>IFERROR(INDEX($AZ$7:$AZ$506,MATCH(ROWS($AT$7:AT369),$AT$7:$AT$506,0)),"")</f>
        <v>0</v>
      </c>
      <c r="E369" s="414" t="str">
        <f>IFERROR(INDEX($BA$7:$BA$506,MATCH(ROWS($AT$7:AT369),$AT$7:$AT$506,0)),"")</f>
        <v/>
      </c>
      <c r="F369" s="415" t="str">
        <f>IFERROR(INDEX($BB$7:$BB$506,MATCH(ROWS($AT$7:AT369),$AT$7:$AT$506,0)),"")</f>
        <v/>
      </c>
      <c r="G369" s="416" t="str">
        <f>IFERROR(INDEX($BC$7:$BC$506,MATCH(ROWS($AT$7:AT369),$AT$7:$AT$506,0)),"")</f>
        <v/>
      </c>
      <c r="H369" s="416" t="str">
        <f>IFERROR(INDEX($BD$7:$BD$506,MATCH(ROWS($AT$7:AT369),$AT$7:$AT$506,0)),"")</f>
        <v/>
      </c>
      <c r="I369" s="276"/>
      <c r="J369" s="277"/>
      <c r="K369" s="420" t="str">
        <f>IFERROR(INDEX($BE$7:$BE$506,MATCH(ROWS($AT$7:AT369),$AT$7:$AT$506,0)),"")</f>
        <v/>
      </c>
      <c r="L369" s="136"/>
      <c r="AT369">
        <f t="shared" si="20"/>
        <v>363</v>
      </c>
      <c r="AU369">
        <f>COUNTIF($AZ$7:AZ369,AZ369)</f>
        <v>363</v>
      </c>
      <c r="AV369">
        <f t="shared" si="21"/>
        <v>0</v>
      </c>
      <c r="AW369">
        <f>IF(Nut_StatusTool!A369="","",Nut_StatusTool!A369)</f>
        <v>363</v>
      </c>
      <c r="AX369" t="str">
        <f>IF(Nut_StatusTool!B369="","",Nut_StatusTool!B369)</f>
        <v/>
      </c>
      <c r="AY369" t="str">
        <f>IF(Nut_StatusTool!C369="","",Nut_StatusTool!C369)</f>
        <v/>
      </c>
      <c r="AZ369">
        <f>Nut_StatusTool!D369</f>
        <v>0</v>
      </c>
      <c r="BA369" t="str">
        <f>IF(Nut_StatusTool!E369="","",Nut_StatusTool!E369)</f>
        <v/>
      </c>
      <c r="BB369" t="str">
        <f>IF(Nut_StatusTool!F369="","",Nut_StatusTool!F369)</f>
        <v/>
      </c>
      <c r="BC369" t="str">
        <f>IF(Nut_StatusTool!G369="","",Nut_StatusTool!G369)</f>
        <v/>
      </c>
      <c r="BD369" s="430" t="str">
        <f t="shared" si="22"/>
        <v/>
      </c>
      <c r="BE369" t="str">
        <f t="shared" si="23"/>
        <v/>
      </c>
      <c r="BF369" t="str">
        <f>IF(Nut_StatusTool!I369="","",Nut_StatusTool!I369)</f>
        <v/>
      </c>
      <c r="BG369" t="str">
        <f>IF(Nut_StatusTool!J369="","",Nut_StatusTool!J369)</f>
        <v/>
      </c>
    </row>
    <row r="370" spans="1:59">
      <c r="A370" s="411">
        <f>IFERROR(INDEX($AW$7:$AW$506,MATCH(ROWS($AT$7:AT370),$AT$7:$AT$506,0)),"")</f>
        <v>364</v>
      </c>
      <c r="B370" s="412" t="str">
        <f>IFERROR(INDEX($AX$7:$AX$506,MATCH(ROWS($AT$7:AT370),$AT$7:$AT$506,0)),"")</f>
        <v/>
      </c>
      <c r="C370" s="412" t="str">
        <f>IFERROR(INDEX($AY$7:$AY$506,MATCH(ROWS($AT$7:AT370),$AT$7:$AT$506,0)),"")</f>
        <v/>
      </c>
      <c r="D370" s="413">
        <f>IFERROR(INDEX($AZ$7:$AZ$506,MATCH(ROWS($AT$7:AT370),$AT$7:$AT$506,0)),"")</f>
        <v>0</v>
      </c>
      <c r="E370" s="414" t="str">
        <f>IFERROR(INDEX($BA$7:$BA$506,MATCH(ROWS($AT$7:AT370),$AT$7:$AT$506,0)),"")</f>
        <v/>
      </c>
      <c r="F370" s="415" t="str">
        <f>IFERROR(INDEX($BB$7:$BB$506,MATCH(ROWS($AT$7:AT370),$AT$7:$AT$506,0)),"")</f>
        <v/>
      </c>
      <c r="G370" s="416" t="str">
        <f>IFERROR(INDEX($BC$7:$BC$506,MATCH(ROWS($AT$7:AT370),$AT$7:$AT$506,0)),"")</f>
        <v/>
      </c>
      <c r="H370" s="416" t="str">
        <f>IFERROR(INDEX($BD$7:$BD$506,MATCH(ROWS($AT$7:AT370),$AT$7:$AT$506,0)),"")</f>
        <v/>
      </c>
      <c r="I370" s="276"/>
      <c r="J370" s="277"/>
      <c r="K370" s="420" t="str">
        <f>IFERROR(INDEX($BE$7:$BE$506,MATCH(ROWS($AT$7:AT370),$AT$7:$AT$506,0)),"")</f>
        <v/>
      </c>
      <c r="L370" s="136"/>
      <c r="AT370">
        <f t="shared" si="20"/>
        <v>364</v>
      </c>
      <c r="AU370">
        <f>COUNTIF($AZ$7:AZ370,AZ370)</f>
        <v>364</v>
      </c>
      <c r="AV370">
        <f t="shared" si="21"/>
        <v>0</v>
      </c>
      <c r="AW370">
        <f>IF(Nut_StatusTool!A370="","",Nut_StatusTool!A370)</f>
        <v>364</v>
      </c>
      <c r="AX370" t="str">
        <f>IF(Nut_StatusTool!B370="","",Nut_StatusTool!B370)</f>
        <v/>
      </c>
      <c r="AY370" t="str">
        <f>IF(Nut_StatusTool!C370="","",Nut_StatusTool!C370)</f>
        <v/>
      </c>
      <c r="AZ370">
        <f>Nut_StatusTool!D370</f>
        <v>0</v>
      </c>
      <c r="BA370" t="str">
        <f>IF(Nut_StatusTool!E370="","",Nut_StatusTool!E370)</f>
        <v/>
      </c>
      <c r="BB370" t="str">
        <f>IF(Nut_StatusTool!F370="","",Nut_StatusTool!F370)</f>
        <v/>
      </c>
      <c r="BC370" t="str">
        <f>IF(Nut_StatusTool!G370="","",Nut_StatusTool!G370)</f>
        <v/>
      </c>
      <c r="BD370" s="430" t="str">
        <f t="shared" si="22"/>
        <v/>
      </c>
      <c r="BE370" t="str">
        <f t="shared" si="23"/>
        <v/>
      </c>
      <c r="BF370" t="str">
        <f>IF(Nut_StatusTool!I370="","",Nut_StatusTool!I370)</f>
        <v/>
      </c>
      <c r="BG370" t="str">
        <f>IF(Nut_StatusTool!J370="","",Nut_StatusTool!J370)</f>
        <v/>
      </c>
    </row>
    <row r="371" spans="1:59">
      <c r="A371" s="411">
        <f>IFERROR(INDEX($AW$7:$AW$506,MATCH(ROWS($AT$7:AT371),$AT$7:$AT$506,0)),"")</f>
        <v>365</v>
      </c>
      <c r="B371" s="412" t="str">
        <f>IFERROR(INDEX($AX$7:$AX$506,MATCH(ROWS($AT$7:AT371),$AT$7:$AT$506,0)),"")</f>
        <v/>
      </c>
      <c r="C371" s="412" t="str">
        <f>IFERROR(INDEX($AY$7:$AY$506,MATCH(ROWS($AT$7:AT371),$AT$7:$AT$506,0)),"")</f>
        <v/>
      </c>
      <c r="D371" s="413">
        <f>IFERROR(INDEX($AZ$7:$AZ$506,MATCH(ROWS($AT$7:AT371),$AT$7:$AT$506,0)),"")</f>
        <v>0</v>
      </c>
      <c r="E371" s="414" t="str">
        <f>IFERROR(INDEX($BA$7:$BA$506,MATCH(ROWS($AT$7:AT371),$AT$7:$AT$506,0)),"")</f>
        <v/>
      </c>
      <c r="F371" s="415" t="str">
        <f>IFERROR(INDEX($BB$7:$BB$506,MATCH(ROWS($AT$7:AT371),$AT$7:$AT$506,0)),"")</f>
        <v/>
      </c>
      <c r="G371" s="416" t="str">
        <f>IFERROR(INDEX($BC$7:$BC$506,MATCH(ROWS($AT$7:AT371),$AT$7:$AT$506,0)),"")</f>
        <v/>
      </c>
      <c r="H371" s="416" t="str">
        <f>IFERROR(INDEX($BD$7:$BD$506,MATCH(ROWS($AT$7:AT371),$AT$7:$AT$506,0)),"")</f>
        <v/>
      </c>
      <c r="I371" s="276"/>
      <c r="J371" s="277"/>
      <c r="K371" s="420" t="str">
        <f>IFERROR(INDEX($BE$7:$BE$506,MATCH(ROWS($AT$7:AT371),$AT$7:$AT$506,0)),"")</f>
        <v/>
      </c>
      <c r="L371" s="136"/>
      <c r="AT371">
        <f t="shared" si="20"/>
        <v>365</v>
      </c>
      <c r="AU371">
        <f>COUNTIF($AZ$7:AZ371,AZ371)</f>
        <v>365</v>
      </c>
      <c r="AV371">
        <f t="shared" si="21"/>
        <v>0</v>
      </c>
      <c r="AW371">
        <f>IF(Nut_StatusTool!A371="","",Nut_StatusTool!A371)</f>
        <v>365</v>
      </c>
      <c r="AX371" t="str">
        <f>IF(Nut_StatusTool!B371="","",Nut_StatusTool!B371)</f>
        <v/>
      </c>
      <c r="AY371" t="str">
        <f>IF(Nut_StatusTool!C371="","",Nut_StatusTool!C371)</f>
        <v/>
      </c>
      <c r="AZ371">
        <f>Nut_StatusTool!D371</f>
        <v>0</v>
      </c>
      <c r="BA371" t="str">
        <f>IF(Nut_StatusTool!E371="","",Nut_StatusTool!E371)</f>
        <v/>
      </c>
      <c r="BB371" t="str">
        <f>IF(Nut_StatusTool!F371="","",Nut_StatusTool!F371)</f>
        <v/>
      </c>
      <c r="BC371" t="str">
        <f>IF(Nut_StatusTool!G371="","",Nut_StatusTool!G371)</f>
        <v/>
      </c>
      <c r="BD371" s="430" t="str">
        <f t="shared" si="22"/>
        <v/>
      </c>
      <c r="BE371" t="str">
        <f t="shared" si="23"/>
        <v/>
      </c>
      <c r="BF371" t="str">
        <f>IF(Nut_StatusTool!I371="","",Nut_StatusTool!I371)</f>
        <v/>
      </c>
      <c r="BG371" t="str">
        <f>IF(Nut_StatusTool!J371="","",Nut_StatusTool!J371)</f>
        <v/>
      </c>
    </row>
    <row r="372" spans="1:59">
      <c r="A372" s="411">
        <f>IFERROR(INDEX($AW$7:$AW$506,MATCH(ROWS($AT$7:AT372),$AT$7:$AT$506,0)),"")</f>
        <v>366</v>
      </c>
      <c r="B372" s="412" t="str">
        <f>IFERROR(INDEX($AX$7:$AX$506,MATCH(ROWS($AT$7:AT372),$AT$7:$AT$506,0)),"")</f>
        <v/>
      </c>
      <c r="C372" s="412" t="str">
        <f>IFERROR(INDEX($AY$7:$AY$506,MATCH(ROWS($AT$7:AT372),$AT$7:$AT$506,0)),"")</f>
        <v/>
      </c>
      <c r="D372" s="413">
        <f>IFERROR(INDEX($AZ$7:$AZ$506,MATCH(ROWS($AT$7:AT372),$AT$7:$AT$506,0)),"")</f>
        <v>0</v>
      </c>
      <c r="E372" s="414" t="str">
        <f>IFERROR(INDEX($BA$7:$BA$506,MATCH(ROWS($AT$7:AT372),$AT$7:$AT$506,0)),"")</f>
        <v/>
      </c>
      <c r="F372" s="415" t="str">
        <f>IFERROR(INDEX($BB$7:$BB$506,MATCH(ROWS($AT$7:AT372),$AT$7:$AT$506,0)),"")</f>
        <v/>
      </c>
      <c r="G372" s="416" t="str">
        <f>IFERROR(INDEX($BC$7:$BC$506,MATCH(ROWS($AT$7:AT372),$AT$7:$AT$506,0)),"")</f>
        <v/>
      </c>
      <c r="H372" s="416" t="str">
        <f>IFERROR(INDEX($BD$7:$BD$506,MATCH(ROWS($AT$7:AT372),$AT$7:$AT$506,0)),"")</f>
        <v/>
      </c>
      <c r="I372" s="276"/>
      <c r="J372" s="277"/>
      <c r="K372" s="420" t="str">
        <f>IFERROR(INDEX($BE$7:$BE$506,MATCH(ROWS($AT$7:AT372),$AT$7:$AT$506,0)),"")</f>
        <v/>
      </c>
      <c r="L372" s="136"/>
      <c r="AT372">
        <f t="shared" si="20"/>
        <v>366</v>
      </c>
      <c r="AU372">
        <f>COUNTIF($AZ$7:AZ372,AZ372)</f>
        <v>366</v>
      </c>
      <c r="AV372">
        <f t="shared" si="21"/>
        <v>0</v>
      </c>
      <c r="AW372">
        <f>IF(Nut_StatusTool!A372="","",Nut_StatusTool!A372)</f>
        <v>366</v>
      </c>
      <c r="AX372" t="str">
        <f>IF(Nut_StatusTool!B372="","",Nut_StatusTool!B372)</f>
        <v/>
      </c>
      <c r="AY372" t="str">
        <f>IF(Nut_StatusTool!C372="","",Nut_StatusTool!C372)</f>
        <v/>
      </c>
      <c r="AZ372">
        <f>Nut_StatusTool!D372</f>
        <v>0</v>
      </c>
      <c r="BA372" t="str">
        <f>IF(Nut_StatusTool!E372="","",Nut_StatusTool!E372)</f>
        <v/>
      </c>
      <c r="BB372" t="str">
        <f>IF(Nut_StatusTool!F372="","",Nut_StatusTool!F372)</f>
        <v/>
      </c>
      <c r="BC372" t="str">
        <f>IF(Nut_StatusTool!G372="","",Nut_StatusTool!G372)</f>
        <v/>
      </c>
      <c r="BD372" s="430" t="str">
        <f t="shared" si="22"/>
        <v/>
      </c>
      <c r="BE372" t="str">
        <f t="shared" si="23"/>
        <v/>
      </c>
      <c r="BF372" t="str">
        <f>IF(Nut_StatusTool!I372="","",Nut_StatusTool!I372)</f>
        <v/>
      </c>
      <c r="BG372" t="str">
        <f>IF(Nut_StatusTool!J372="","",Nut_StatusTool!J372)</f>
        <v/>
      </c>
    </row>
    <row r="373" spans="1:59">
      <c r="A373" s="411">
        <f>IFERROR(INDEX($AW$7:$AW$506,MATCH(ROWS($AT$7:AT373),$AT$7:$AT$506,0)),"")</f>
        <v>367</v>
      </c>
      <c r="B373" s="412" t="str">
        <f>IFERROR(INDEX($AX$7:$AX$506,MATCH(ROWS($AT$7:AT373),$AT$7:$AT$506,0)),"")</f>
        <v/>
      </c>
      <c r="C373" s="412" t="str">
        <f>IFERROR(INDEX($AY$7:$AY$506,MATCH(ROWS($AT$7:AT373),$AT$7:$AT$506,0)),"")</f>
        <v/>
      </c>
      <c r="D373" s="413">
        <f>IFERROR(INDEX($AZ$7:$AZ$506,MATCH(ROWS($AT$7:AT373),$AT$7:$AT$506,0)),"")</f>
        <v>0</v>
      </c>
      <c r="E373" s="414" t="str">
        <f>IFERROR(INDEX($BA$7:$BA$506,MATCH(ROWS($AT$7:AT373),$AT$7:$AT$506,0)),"")</f>
        <v/>
      </c>
      <c r="F373" s="415" t="str">
        <f>IFERROR(INDEX($BB$7:$BB$506,MATCH(ROWS($AT$7:AT373),$AT$7:$AT$506,0)),"")</f>
        <v/>
      </c>
      <c r="G373" s="416" t="str">
        <f>IFERROR(INDEX($BC$7:$BC$506,MATCH(ROWS($AT$7:AT373),$AT$7:$AT$506,0)),"")</f>
        <v/>
      </c>
      <c r="H373" s="416" t="str">
        <f>IFERROR(INDEX($BD$7:$BD$506,MATCH(ROWS($AT$7:AT373),$AT$7:$AT$506,0)),"")</f>
        <v/>
      </c>
      <c r="I373" s="276"/>
      <c r="J373" s="277"/>
      <c r="K373" s="420" t="str">
        <f>IFERROR(INDEX($BE$7:$BE$506,MATCH(ROWS($AT$7:AT373),$AT$7:$AT$506,0)),"")</f>
        <v/>
      </c>
      <c r="L373" s="136"/>
      <c r="AT373">
        <f t="shared" si="20"/>
        <v>367</v>
      </c>
      <c r="AU373">
        <f>COUNTIF($AZ$7:AZ373,AZ373)</f>
        <v>367</v>
      </c>
      <c r="AV373">
        <f t="shared" si="21"/>
        <v>0</v>
      </c>
      <c r="AW373">
        <f>IF(Nut_StatusTool!A373="","",Nut_StatusTool!A373)</f>
        <v>367</v>
      </c>
      <c r="AX373" t="str">
        <f>IF(Nut_StatusTool!B373="","",Nut_StatusTool!B373)</f>
        <v/>
      </c>
      <c r="AY373" t="str">
        <f>IF(Nut_StatusTool!C373="","",Nut_StatusTool!C373)</f>
        <v/>
      </c>
      <c r="AZ373">
        <f>Nut_StatusTool!D373</f>
        <v>0</v>
      </c>
      <c r="BA373" t="str">
        <f>IF(Nut_StatusTool!E373="","",Nut_StatusTool!E373)</f>
        <v/>
      </c>
      <c r="BB373" t="str">
        <f>IF(Nut_StatusTool!F373="","",Nut_StatusTool!F373)</f>
        <v/>
      </c>
      <c r="BC373" t="str">
        <f>IF(Nut_StatusTool!G373="","",Nut_StatusTool!G373)</f>
        <v/>
      </c>
      <c r="BD373" s="430" t="str">
        <f t="shared" si="22"/>
        <v/>
      </c>
      <c r="BE373" t="str">
        <f t="shared" si="23"/>
        <v/>
      </c>
      <c r="BF373" t="str">
        <f>IF(Nut_StatusTool!I373="","",Nut_StatusTool!I373)</f>
        <v/>
      </c>
      <c r="BG373" t="str">
        <f>IF(Nut_StatusTool!J373="","",Nut_StatusTool!J373)</f>
        <v/>
      </c>
    </row>
    <row r="374" spans="1:59">
      <c r="A374" s="411">
        <f>IFERROR(INDEX($AW$7:$AW$506,MATCH(ROWS($AT$7:AT374),$AT$7:$AT$506,0)),"")</f>
        <v>368</v>
      </c>
      <c r="B374" s="412" t="str">
        <f>IFERROR(INDEX($AX$7:$AX$506,MATCH(ROWS($AT$7:AT374),$AT$7:$AT$506,0)),"")</f>
        <v/>
      </c>
      <c r="C374" s="412" t="str">
        <f>IFERROR(INDEX($AY$7:$AY$506,MATCH(ROWS($AT$7:AT374),$AT$7:$AT$506,0)),"")</f>
        <v/>
      </c>
      <c r="D374" s="413">
        <f>IFERROR(INDEX($AZ$7:$AZ$506,MATCH(ROWS($AT$7:AT374),$AT$7:$AT$506,0)),"")</f>
        <v>0</v>
      </c>
      <c r="E374" s="414" t="str">
        <f>IFERROR(INDEX($BA$7:$BA$506,MATCH(ROWS($AT$7:AT374),$AT$7:$AT$506,0)),"")</f>
        <v/>
      </c>
      <c r="F374" s="415" t="str">
        <f>IFERROR(INDEX($BB$7:$BB$506,MATCH(ROWS($AT$7:AT374),$AT$7:$AT$506,0)),"")</f>
        <v/>
      </c>
      <c r="G374" s="416" t="str">
        <f>IFERROR(INDEX($BC$7:$BC$506,MATCH(ROWS($AT$7:AT374),$AT$7:$AT$506,0)),"")</f>
        <v/>
      </c>
      <c r="H374" s="416" t="str">
        <f>IFERROR(INDEX($BD$7:$BD$506,MATCH(ROWS($AT$7:AT374),$AT$7:$AT$506,0)),"")</f>
        <v/>
      </c>
      <c r="I374" s="276"/>
      <c r="J374" s="277"/>
      <c r="K374" s="420" t="str">
        <f>IFERROR(INDEX($BE$7:$BE$506,MATCH(ROWS($AT$7:AT374),$AT$7:$AT$506,0)),"")</f>
        <v/>
      </c>
      <c r="L374" s="136"/>
      <c r="AT374">
        <f t="shared" si="20"/>
        <v>368</v>
      </c>
      <c r="AU374">
        <f>COUNTIF($AZ$7:AZ374,AZ374)</f>
        <v>368</v>
      </c>
      <c r="AV374">
        <f t="shared" si="21"/>
        <v>0</v>
      </c>
      <c r="AW374">
        <f>IF(Nut_StatusTool!A374="","",Nut_StatusTool!A374)</f>
        <v>368</v>
      </c>
      <c r="AX374" t="str">
        <f>IF(Nut_StatusTool!B374="","",Nut_StatusTool!B374)</f>
        <v/>
      </c>
      <c r="AY374" t="str">
        <f>IF(Nut_StatusTool!C374="","",Nut_StatusTool!C374)</f>
        <v/>
      </c>
      <c r="AZ374">
        <f>Nut_StatusTool!D374</f>
        <v>0</v>
      </c>
      <c r="BA374" t="str">
        <f>IF(Nut_StatusTool!E374="","",Nut_StatusTool!E374)</f>
        <v/>
      </c>
      <c r="BB374" t="str">
        <f>IF(Nut_StatusTool!F374="","",Nut_StatusTool!F374)</f>
        <v/>
      </c>
      <c r="BC374" t="str">
        <f>IF(Nut_StatusTool!G374="","",Nut_StatusTool!G374)</f>
        <v/>
      </c>
      <c r="BD374" s="430" t="str">
        <f t="shared" si="22"/>
        <v/>
      </c>
      <c r="BE374" t="str">
        <f t="shared" si="23"/>
        <v/>
      </c>
      <c r="BF374" t="str">
        <f>IF(Nut_StatusTool!I374="","",Nut_StatusTool!I374)</f>
        <v/>
      </c>
      <c r="BG374" t="str">
        <f>IF(Nut_StatusTool!J374="","",Nut_StatusTool!J374)</f>
        <v/>
      </c>
    </row>
    <row r="375" spans="1:59">
      <c r="A375" s="411">
        <f>IFERROR(INDEX($AW$7:$AW$506,MATCH(ROWS($AT$7:AT375),$AT$7:$AT$506,0)),"")</f>
        <v>369</v>
      </c>
      <c r="B375" s="412" t="str">
        <f>IFERROR(INDEX($AX$7:$AX$506,MATCH(ROWS($AT$7:AT375),$AT$7:$AT$506,0)),"")</f>
        <v/>
      </c>
      <c r="C375" s="412" t="str">
        <f>IFERROR(INDEX($AY$7:$AY$506,MATCH(ROWS($AT$7:AT375),$AT$7:$AT$506,0)),"")</f>
        <v/>
      </c>
      <c r="D375" s="413">
        <f>IFERROR(INDEX($AZ$7:$AZ$506,MATCH(ROWS($AT$7:AT375),$AT$7:$AT$506,0)),"")</f>
        <v>0</v>
      </c>
      <c r="E375" s="414" t="str">
        <f>IFERROR(INDEX($BA$7:$BA$506,MATCH(ROWS($AT$7:AT375),$AT$7:$AT$506,0)),"")</f>
        <v/>
      </c>
      <c r="F375" s="415" t="str">
        <f>IFERROR(INDEX($BB$7:$BB$506,MATCH(ROWS($AT$7:AT375),$AT$7:$AT$506,0)),"")</f>
        <v/>
      </c>
      <c r="G375" s="416" t="str">
        <f>IFERROR(INDEX($BC$7:$BC$506,MATCH(ROWS($AT$7:AT375),$AT$7:$AT$506,0)),"")</f>
        <v/>
      </c>
      <c r="H375" s="416" t="str">
        <f>IFERROR(INDEX($BD$7:$BD$506,MATCH(ROWS($AT$7:AT375),$AT$7:$AT$506,0)),"")</f>
        <v/>
      </c>
      <c r="I375" s="276"/>
      <c r="J375" s="277"/>
      <c r="K375" s="420" t="str">
        <f>IFERROR(INDEX($BE$7:$BE$506,MATCH(ROWS($AT$7:AT375),$AT$7:$AT$506,0)),"")</f>
        <v/>
      </c>
      <c r="L375" s="136"/>
      <c r="AT375">
        <f t="shared" si="20"/>
        <v>369</v>
      </c>
      <c r="AU375">
        <f>COUNTIF($AZ$7:AZ375,AZ375)</f>
        <v>369</v>
      </c>
      <c r="AV375">
        <f t="shared" si="21"/>
        <v>0</v>
      </c>
      <c r="AW375">
        <f>IF(Nut_StatusTool!A375="","",Nut_StatusTool!A375)</f>
        <v>369</v>
      </c>
      <c r="AX375" t="str">
        <f>IF(Nut_StatusTool!B375="","",Nut_StatusTool!B375)</f>
        <v/>
      </c>
      <c r="AY375" t="str">
        <f>IF(Nut_StatusTool!C375="","",Nut_StatusTool!C375)</f>
        <v/>
      </c>
      <c r="AZ375">
        <f>Nut_StatusTool!D375</f>
        <v>0</v>
      </c>
      <c r="BA375" t="str">
        <f>IF(Nut_StatusTool!E375="","",Nut_StatusTool!E375)</f>
        <v/>
      </c>
      <c r="BB375" t="str">
        <f>IF(Nut_StatusTool!F375="","",Nut_StatusTool!F375)</f>
        <v/>
      </c>
      <c r="BC375" t="str">
        <f>IF(Nut_StatusTool!G375="","",Nut_StatusTool!G375)</f>
        <v/>
      </c>
      <c r="BD375" s="430" t="str">
        <f t="shared" si="22"/>
        <v/>
      </c>
      <c r="BE375" t="str">
        <f t="shared" si="23"/>
        <v/>
      </c>
      <c r="BF375" t="str">
        <f>IF(Nut_StatusTool!I375="","",Nut_StatusTool!I375)</f>
        <v/>
      </c>
      <c r="BG375" t="str">
        <f>IF(Nut_StatusTool!J375="","",Nut_StatusTool!J375)</f>
        <v/>
      </c>
    </row>
    <row r="376" spans="1:59">
      <c r="A376" s="411">
        <f>IFERROR(INDEX($AW$7:$AW$506,MATCH(ROWS($AT$7:AT376),$AT$7:$AT$506,0)),"")</f>
        <v>370</v>
      </c>
      <c r="B376" s="412" t="str">
        <f>IFERROR(INDEX($AX$7:$AX$506,MATCH(ROWS($AT$7:AT376),$AT$7:$AT$506,0)),"")</f>
        <v/>
      </c>
      <c r="C376" s="412" t="str">
        <f>IFERROR(INDEX($AY$7:$AY$506,MATCH(ROWS($AT$7:AT376),$AT$7:$AT$506,0)),"")</f>
        <v/>
      </c>
      <c r="D376" s="413">
        <f>IFERROR(INDEX($AZ$7:$AZ$506,MATCH(ROWS($AT$7:AT376),$AT$7:$AT$506,0)),"")</f>
        <v>0</v>
      </c>
      <c r="E376" s="414" t="str">
        <f>IFERROR(INDEX($BA$7:$BA$506,MATCH(ROWS($AT$7:AT376),$AT$7:$AT$506,0)),"")</f>
        <v/>
      </c>
      <c r="F376" s="415" t="str">
        <f>IFERROR(INDEX($BB$7:$BB$506,MATCH(ROWS($AT$7:AT376),$AT$7:$AT$506,0)),"")</f>
        <v/>
      </c>
      <c r="G376" s="416" t="str">
        <f>IFERROR(INDEX($BC$7:$BC$506,MATCH(ROWS($AT$7:AT376),$AT$7:$AT$506,0)),"")</f>
        <v/>
      </c>
      <c r="H376" s="416" t="str">
        <f>IFERROR(INDEX($BD$7:$BD$506,MATCH(ROWS($AT$7:AT376),$AT$7:$AT$506,0)),"")</f>
        <v/>
      </c>
      <c r="I376" s="276"/>
      <c r="J376" s="277"/>
      <c r="K376" s="420" t="str">
        <f>IFERROR(INDEX($BE$7:$BE$506,MATCH(ROWS($AT$7:AT376),$AT$7:$AT$506,0)),"")</f>
        <v/>
      </c>
      <c r="L376" s="136"/>
      <c r="AT376">
        <f t="shared" si="20"/>
        <v>370</v>
      </c>
      <c r="AU376">
        <f>COUNTIF($AZ$7:AZ376,AZ376)</f>
        <v>370</v>
      </c>
      <c r="AV376">
        <f t="shared" si="21"/>
        <v>0</v>
      </c>
      <c r="AW376">
        <f>IF(Nut_StatusTool!A376="","",Nut_StatusTool!A376)</f>
        <v>370</v>
      </c>
      <c r="AX376" t="str">
        <f>IF(Nut_StatusTool!B376="","",Nut_StatusTool!B376)</f>
        <v/>
      </c>
      <c r="AY376" t="str">
        <f>IF(Nut_StatusTool!C376="","",Nut_StatusTool!C376)</f>
        <v/>
      </c>
      <c r="AZ376">
        <f>Nut_StatusTool!D376</f>
        <v>0</v>
      </c>
      <c r="BA376" t="str">
        <f>IF(Nut_StatusTool!E376="","",Nut_StatusTool!E376)</f>
        <v/>
      </c>
      <c r="BB376" t="str">
        <f>IF(Nut_StatusTool!F376="","",Nut_StatusTool!F376)</f>
        <v/>
      </c>
      <c r="BC376" t="str">
        <f>IF(Nut_StatusTool!G376="","",Nut_StatusTool!G376)</f>
        <v/>
      </c>
      <c r="BD376" s="430" t="str">
        <f t="shared" si="22"/>
        <v/>
      </c>
      <c r="BE376" t="str">
        <f t="shared" si="23"/>
        <v/>
      </c>
      <c r="BF376" t="str">
        <f>IF(Nut_StatusTool!I376="","",Nut_StatusTool!I376)</f>
        <v/>
      </c>
      <c r="BG376" t="str">
        <f>IF(Nut_StatusTool!J376="","",Nut_StatusTool!J376)</f>
        <v/>
      </c>
    </row>
    <row r="377" spans="1:59">
      <c r="A377" s="411">
        <f>IFERROR(INDEX($AW$7:$AW$506,MATCH(ROWS($AT$7:AT377),$AT$7:$AT$506,0)),"")</f>
        <v>371</v>
      </c>
      <c r="B377" s="412" t="str">
        <f>IFERROR(INDEX($AX$7:$AX$506,MATCH(ROWS($AT$7:AT377),$AT$7:$AT$506,0)),"")</f>
        <v/>
      </c>
      <c r="C377" s="412" t="str">
        <f>IFERROR(INDEX($AY$7:$AY$506,MATCH(ROWS($AT$7:AT377),$AT$7:$AT$506,0)),"")</f>
        <v/>
      </c>
      <c r="D377" s="413">
        <f>IFERROR(INDEX($AZ$7:$AZ$506,MATCH(ROWS($AT$7:AT377),$AT$7:$AT$506,0)),"")</f>
        <v>0</v>
      </c>
      <c r="E377" s="414" t="str">
        <f>IFERROR(INDEX($BA$7:$BA$506,MATCH(ROWS($AT$7:AT377),$AT$7:$AT$506,0)),"")</f>
        <v/>
      </c>
      <c r="F377" s="415" t="str">
        <f>IFERROR(INDEX($BB$7:$BB$506,MATCH(ROWS($AT$7:AT377),$AT$7:$AT$506,0)),"")</f>
        <v/>
      </c>
      <c r="G377" s="416" t="str">
        <f>IFERROR(INDEX($BC$7:$BC$506,MATCH(ROWS($AT$7:AT377),$AT$7:$AT$506,0)),"")</f>
        <v/>
      </c>
      <c r="H377" s="416" t="str">
        <f>IFERROR(INDEX($BD$7:$BD$506,MATCH(ROWS($AT$7:AT377),$AT$7:$AT$506,0)),"")</f>
        <v/>
      </c>
      <c r="I377" s="276"/>
      <c r="J377" s="277"/>
      <c r="K377" s="420" t="str">
        <f>IFERROR(INDEX($BE$7:$BE$506,MATCH(ROWS($AT$7:AT377),$AT$7:$AT$506,0)),"")</f>
        <v/>
      </c>
      <c r="L377" s="136"/>
      <c r="AT377">
        <f t="shared" si="20"/>
        <v>371</v>
      </c>
      <c r="AU377">
        <f>COUNTIF($AZ$7:AZ377,AZ377)</f>
        <v>371</v>
      </c>
      <c r="AV377">
        <f t="shared" si="21"/>
        <v>0</v>
      </c>
      <c r="AW377">
        <f>IF(Nut_StatusTool!A377="","",Nut_StatusTool!A377)</f>
        <v>371</v>
      </c>
      <c r="AX377" t="str">
        <f>IF(Nut_StatusTool!B377="","",Nut_StatusTool!B377)</f>
        <v/>
      </c>
      <c r="AY377" t="str">
        <f>IF(Nut_StatusTool!C377="","",Nut_StatusTool!C377)</f>
        <v/>
      </c>
      <c r="AZ377">
        <f>Nut_StatusTool!D377</f>
        <v>0</v>
      </c>
      <c r="BA377" t="str">
        <f>IF(Nut_StatusTool!E377="","",Nut_StatusTool!E377)</f>
        <v/>
      </c>
      <c r="BB377" t="str">
        <f>IF(Nut_StatusTool!F377="","",Nut_StatusTool!F377)</f>
        <v/>
      </c>
      <c r="BC377" t="str">
        <f>IF(Nut_StatusTool!G377="","",Nut_StatusTool!G377)</f>
        <v/>
      </c>
      <c r="BD377" s="430" t="str">
        <f t="shared" si="22"/>
        <v/>
      </c>
      <c r="BE377" t="str">
        <f t="shared" si="23"/>
        <v/>
      </c>
      <c r="BF377" t="str">
        <f>IF(Nut_StatusTool!I377="","",Nut_StatusTool!I377)</f>
        <v/>
      </c>
      <c r="BG377" t="str">
        <f>IF(Nut_StatusTool!J377="","",Nut_StatusTool!J377)</f>
        <v/>
      </c>
    </row>
    <row r="378" spans="1:59">
      <c r="A378" s="411">
        <f>IFERROR(INDEX($AW$7:$AW$506,MATCH(ROWS($AT$7:AT378),$AT$7:$AT$506,0)),"")</f>
        <v>372</v>
      </c>
      <c r="B378" s="412" t="str">
        <f>IFERROR(INDEX($AX$7:$AX$506,MATCH(ROWS($AT$7:AT378),$AT$7:$AT$506,0)),"")</f>
        <v/>
      </c>
      <c r="C378" s="412" t="str">
        <f>IFERROR(INDEX($AY$7:$AY$506,MATCH(ROWS($AT$7:AT378),$AT$7:$AT$506,0)),"")</f>
        <v/>
      </c>
      <c r="D378" s="413">
        <f>IFERROR(INDEX($AZ$7:$AZ$506,MATCH(ROWS($AT$7:AT378),$AT$7:$AT$506,0)),"")</f>
        <v>0</v>
      </c>
      <c r="E378" s="414" t="str">
        <f>IFERROR(INDEX($BA$7:$BA$506,MATCH(ROWS($AT$7:AT378),$AT$7:$AT$506,0)),"")</f>
        <v/>
      </c>
      <c r="F378" s="415" t="str">
        <f>IFERROR(INDEX($BB$7:$BB$506,MATCH(ROWS($AT$7:AT378),$AT$7:$AT$506,0)),"")</f>
        <v/>
      </c>
      <c r="G378" s="416" t="str">
        <f>IFERROR(INDEX($BC$7:$BC$506,MATCH(ROWS($AT$7:AT378),$AT$7:$AT$506,0)),"")</f>
        <v/>
      </c>
      <c r="H378" s="416" t="str">
        <f>IFERROR(INDEX($BD$7:$BD$506,MATCH(ROWS($AT$7:AT378),$AT$7:$AT$506,0)),"")</f>
        <v/>
      </c>
      <c r="I378" s="276"/>
      <c r="J378" s="277"/>
      <c r="K378" s="420" t="str">
        <f>IFERROR(INDEX($BE$7:$BE$506,MATCH(ROWS($AT$7:AT378),$AT$7:$AT$506,0)),"")</f>
        <v/>
      </c>
      <c r="L378" s="136"/>
      <c r="AT378">
        <f t="shared" si="20"/>
        <v>372</v>
      </c>
      <c r="AU378">
        <f>COUNTIF($AZ$7:AZ378,AZ378)</f>
        <v>372</v>
      </c>
      <c r="AV378">
        <f t="shared" si="21"/>
        <v>0</v>
      </c>
      <c r="AW378">
        <f>IF(Nut_StatusTool!A378="","",Nut_StatusTool!A378)</f>
        <v>372</v>
      </c>
      <c r="AX378" t="str">
        <f>IF(Nut_StatusTool!B378="","",Nut_StatusTool!B378)</f>
        <v/>
      </c>
      <c r="AY378" t="str">
        <f>IF(Nut_StatusTool!C378="","",Nut_StatusTool!C378)</f>
        <v/>
      </c>
      <c r="AZ378">
        <f>Nut_StatusTool!D378</f>
        <v>0</v>
      </c>
      <c r="BA378" t="str">
        <f>IF(Nut_StatusTool!E378="","",Nut_StatusTool!E378)</f>
        <v/>
      </c>
      <c r="BB378" t="str">
        <f>IF(Nut_StatusTool!F378="","",Nut_StatusTool!F378)</f>
        <v/>
      </c>
      <c r="BC378" t="str">
        <f>IF(Nut_StatusTool!G378="","",Nut_StatusTool!G378)</f>
        <v/>
      </c>
      <c r="BD378" s="430" t="str">
        <f t="shared" si="22"/>
        <v/>
      </c>
      <c r="BE378" t="str">
        <f t="shared" si="23"/>
        <v/>
      </c>
      <c r="BF378" t="str">
        <f>IF(Nut_StatusTool!I378="","",Nut_StatusTool!I378)</f>
        <v/>
      </c>
      <c r="BG378" t="str">
        <f>IF(Nut_StatusTool!J378="","",Nut_StatusTool!J378)</f>
        <v/>
      </c>
    </row>
    <row r="379" spans="1:59">
      <c r="A379" s="411">
        <f>IFERROR(INDEX($AW$7:$AW$506,MATCH(ROWS($AT$7:AT379),$AT$7:$AT$506,0)),"")</f>
        <v>373</v>
      </c>
      <c r="B379" s="412" t="str">
        <f>IFERROR(INDEX($AX$7:$AX$506,MATCH(ROWS($AT$7:AT379),$AT$7:$AT$506,0)),"")</f>
        <v/>
      </c>
      <c r="C379" s="412" t="str">
        <f>IFERROR(INDEX($AY$7:$AY$506,MATCH(ROWS($AT$7:AT379),$AT$7:$AT$506,0)),"")</f>
        <v/>
      </c>
      <c r="D379" s="413">
        <f>IFERROR(INDEX($AZ$7:$AZ$506,MATCH(ROWS($AT$7:AT379),$AT$7:$AT$506,0)),"")</f>
        <v>0</v>
      </c>
      <c r="E379" s="414" t="str">
        <f>IFERROR(INDEX($BA$7:$BA$506,MATCH(ROWS($AT$7:AT379),$AT$7:$AT$506,0)),"")</f>
        <v/>
      </c>
      <c r="F379" s="415" t="str">
        <f>IFERROR(INDEX($BB$7:$BB$506,MATCH(ROWS($AT$7:AT379),$AT$7:$AT$506,0)),"")</f>
        <v/>
      </c>
      <c r="G379" s="416" t="str">
        <f>IFERROR(INDEX($BC$7:$BC$506,MATCH(ROWS($AT$7:AT379),$AT$7:$AT$506,0)),"")</f>
        <v/>
      </c>
      <c r="H379" s="416" t="str">
        <f>IFERROR(INDEX($BD$7:$BD$506,MATCH(ROWS($AT$7:AT379),$AT$7:$AT$506,0)),"")</f>
        <v/>
      </c>
      <c r="I379" s="276"/>
      <c r="J379" s="277"/>
      <c r="K379" s="420" t="str">
        <f>IFERROR(INDEX($BE$7:$BE$506,MATCH(ROWS($AT$7:AT379),$AT$7:$AT$506,0)),"")</f>
        <v/>
      </c>
      <c r="L379" s="136"/>
      <c r="AT379">
        <f t="shared" si="20"/>
        <v>373</v>
      </c>
      <c r="AU379">
        <f>COUNTIF($AZ$7:AZ379,AZ379)</f>
        <v>373</v>
      </c>
      <c r="AV379">
        <f t="shared" si="21"/>
        <v>0</v>
      </c>
      <c r="AW379">
        <f>IF(Nut_StatusTool!A379="","",Nut_StatusTool!A379)</f>
        <v>373</v>
      </c>
      <c r="AX379" t="str">
        <f>IF(Nut_StatusTool!B379="","",Nut_StatusTool!B379)</f>
        <v/>
      </c>
      <c r="AY379" t="str">
        <f>IF(Nut_StatusTool!C379="","",Nut_StatusTool!C379)</f>
        <v/>
      </c>
      <c r="AZ379">
        <f>Nut_StatusTool!D379</f>
        <v>0</v>
      </c>
      <c r="BA379" t="str">
        <f>IF(Nut_StatusTool!E379="","",Nut_StatusTool!E379)</f>
        <v/>
      </c>
      <c r="BB379" t="str">
        <f>IF(Nut_StatusTool!F379="","",Nut_StatusTool!F379)</f>
        <v/>
      </c>
      <c r="BC379" t="str">
        <f>IF(Nut_StatusTool!G379="","",Nut_StatusTool!G379)</f>
        <v/>
      </c>
      <c r="BD379" s="430" t="str">
        <f t="shared" si="22"/>
        <v/>
      </c>
      <c r="BE379" t="str">
        <f t="shared" si="23"/>
        <v/>
      </c>
      <c r="BF379" t="str">
        <f>IF(Nut_StatusTool!I379="","",Nut_StatusTool!I379)</f>
        <v/>
      </c>
      <c r="BG379" t="str">
        <f>IF(Nut_StatusTool!J379="","",Nut_StatusTool!J379)</f>
        <v/>
      </c>
    </row>
    <row r="380" spans="1:59">
      <c r="A380" s="411">
        <f>IFERROR(INDEX($AW$7:$AW$506,MATCH(ROWS($AT$7:AT380),$AT$7:$AT$506,0)),"")</f>
        <v>374</v>
      </c>
      <c r="B380" s="412" t="str">
        <f>IFERROR(INDEX($AX$7:$AX$506,MATCH(ROWS($AT$7:AT380),$AT$7:$AT$506,0)),"")</f>
        <v/>
      </c>
      <c r="C380" s="412" t="str">
        <f>IFERROR(INDEX($AY$7:$AY$506,MATCH(ROWS($AT$7:AT380),$AT$7:$AT$506,0)),"")</f>
        <v/>
      </c>
      <c r="D380" s="413">
        <f>IFERROR(INDEX($AZ$7:$AZ$506,MATCH(ROWS($AT$7:AT380),$AT$7:$AT$506,0)),"")</f>
        <v>0</v>
      </c>
      <c r="E380" s="414" t="str">
        <f>IFERROR(INDEX($BA$7:$BA$506,MATCH(ROWS($AT$7:AT380),$AT$7:$AT$506,0)),"")</f>
        <v/>
      </c>
      <c r="F380" s="415" t="str">
        <f>IFERROR(INDEX($BB$7:$BB$506,MATCH(ROWS($AT$7:AT380),$AT$7:$AT$506,0)),"")</f>
        <v/>
      </c>
      <c r="G380" s="416" t="str">
        <f>IFERROR(INDEX($BC$7:$BC$506,MATCH(ROWS($AT$7:AT380),$AT$7:$AT$506,0)),"")</f>
        <v/>
      </c>
      <c r="H380" s="416" t="str">
        <f>IFERROR(INDEX($BD$7:$BD$506,MATCH(ROWS($AT$7:AT380),$AT$7:$AT$506,0)),"")</f>
        <v/>
      </c>
      <c r="I380" s="276"/>
      <c r="J380" s="277"/>
      <c r="K380" s="420" t="str">
        <f>IFERROR(INDEX($BE$7:$BE$506,MATCH(ROWS($AT$7:AT380),$AT$7:$AT$506,0)),"")</f>
        <v/>
      </c>
      <c r="L380" s="136"/>
      <c r="AT380">
        <f t="shared" si="20"/>
        <v>374</v>
      </c>
      <c r="AU380">
        <f>COUNTIF($AZ$7:AZ380,AZ380)</f>
        <v>374</v>
      </c>
      <c r="AV380">
        <f t="shared" si="21"/>
        <v>0</v>
      </c>
      <c r="AW380">
        <f>IF(Nut_StatusTool!A380="","",Nut_StatusTool!A380)</f>
        <v>374</v>
      </c>
      <c r="AX380" t="str">
        <f>IF(Nut_StatusTool!B380="","",Nut_StatusTool!B380)</f>
        <v/>
      </c>
      <c r="AY380" t="str">
        <f>IF(Nut_StatusTool!C380="","",Nut_StatusTool!C380)</f>
        <v/>
      </c>
      <c r="AZ380">
        <f>Nut_StatusTool!D380</f>
        <v>0</v>
      </c>
      <c r="BA380" t="str">
        <f>IF(Nut_StatusTool!E380="","",Nut_StatusTool!E380)</f>
        <v/>
      </c>
      <c r="BB380" t="str">
        <f>IF(Nut_StatusTool!F380="","",Nut_StatusTool!F380)</f>
        <v/>
      </c>
      <c r="BC380" t="str">
        <f>IF(Nut_StatusTool!G380="","",Nut_StatusTool!G380)</f>
        <v/>
      </c>
      <c r="BD380" s="430" t="str">
        <f t="shared" si="22"/>
        <v/>
      </c>
      <c r="BE380" t="str">
        <f t="shared" si="23"/>
        <v/>
      </c>
      <c r="BF380" t="str">
        <f>IF(Nut_StatusTool!I380="","",Nut_StatusTool!I380)</f>
        <v/>
      </c>
      <c r="BG380" t="str">
        <f>IF(Nut_StatusTool!J380="","",Nut_StatusTool!J380)</f>
        <v/>
      </c>
    </row>
    <row r="381" spans="1:59">
      <c r="A381" s="411">
        <f>IFERROR(INDEX($AW$7:$AW$506,MATCH(ROWS($AT$7:AT381),$AT$7:$AT$506,0)),"")</f>
        <v>375</v>
      </c>
      <c r="B381" s="412" t="str">
        <f>IFERROR(INDEX($AX$7:$AX$506,MATCH(ROWS($AT$7:AT381),$AT$7:$AT$506,0)),"")</f>
        <v/>
      </c>
      <c r="C381" s="412" t="str">
        <f>IFERROR(INDEX($AY$7:$AY$506,MATCH(ROWS($AT$7:AT381),$AT$7:$AT$506,0)),"")</f>
        <v/>
      </c>
      <c r="D381" s="413">
        <f>IFERROR(INDEX($AZ$7:$AZ$506,MATCH(ROWS($AT$7:AT381),$AT$7:$AT$506,0)),"")</f>
        <v>0</v>
      </c>
      <c r="E381" s="414" t="str">
        <f>IFERROR(INDEX($BA$7:$BA$506,MATCH(ROWS($AT$7:AT381),$AT$7:$AT$506,0)),"")</f>
        <v/>
      </c>
      <c r="F381" s="415" t="str">
        <f>IFERROR(INDEX($BB$7:$BB$506,MATCH(ROWS($AT$7:AT381),$AT$7:$AT$506,0)),"")</f>
        <v/>
      </c>
      <c r="G381" s="416" t="str">
        <f>IFERROR(INDEX($BC$7:$BC$506,MATCH(ROWS($AT$7:AT381),$AT$7:$AT$506,0)),"")</f>
        <v/>
      </c>
      <c r="H381" s="416" t="str">
        <f>IFERROR(INDEX($BD$7:$BD$506,MATCH(ROWS($AT$7:AT381),$AT$7:$AT$506,0)),"")</f>
        <v/>
      </c>
      <c r="I381" s="276"/>
      <c r="J381" s="277"/>
      <c r="K381" s="420" t="str">
        <f>IFERROR(INDEX($BE$7:$BE$506,MATCH(ROWS($AT$7:AT381),$AT$7:$AT$506,0)),"")</f>
        <v/>
      </c>
      <c r="L381" s="136"/>
      <c r="AT381">
        <f t="shared" si="20"/>
        <v>375</v>
      </c>
      <c r="AU381">
        <f>COUNTIF($AZ$7:AZ381,AZ381)</f>
        <v>375</v>
      </c>
      <c r="AV381">
        <f t="shared" si="21"/>
        <v>0</v>
      </c>
      <c r="AW381">
        <f>IF(Nut_StatusTool!A381="","",Nut_StatusTool!A381)</f>
        <v>375</v>
      </c>
      <c r="AX381" t="str">
        <f>IF(Nut_StatusTool!B381="","",Nut_StatusTool!B381)</f>
        <v/>
      </c>
      <c r="AY381" t="str">
        <f>IF(Nut_StatusTool!C381="","",Nut_StatusTool!C381)</f>
        <v/>
      </c>
      <c r="AZ381">
        <f>Nut_StatusTool!D381</f>
        <v>0</v>
      </c>
      <c r="BA381" t="str">
        <f>IF(Nut_StatusTool!E381="","",Nut_StatusTool!E381)</f>
        <v/>
      </c>
      <c r="BB381" t="str">
        <f>IF(Nut_StatusTool!F381="","",Nut_StatusTool!F381)</f>
        <v/>
      </c>
      <c r="BC381" t="str">
        <f>IF(Nut_StatusTool!G381="","",Nut_StatusTool!G381)</f>
        <v/>
      </c>
      <c r="BD381" s="430" t="str">
        <f t="shared" si="22"/>
        <v/>
      </c>
      <c r="BE381" t="str">
        <f t="shared" si="23"/>
        <v/>
      </c>
      <c r="BF381" t="str">
        <f>IF(Nut_StatusTool!I381="","",Nut_StatusTool!I381)</f>
        <v/>
      </c>
      <c r="BG381" t="str">
        <f>IF(Nut_StatusTool!J381="","",Nut_StatusTool!J381)</f>
        <v/>
      </c>
    </row>
    <row r="382" spans="1:59">
      <c r="A382" s="411">
        <f>IFERROR(INDEX($AW$7:$AW$506,MATCH(ROWS($AT$7:AT382),$AT$7:$AT$506,0)),"")</f>
        <v>376</v>
      </c>
      <c r="B382" s="412" t="str">
        <f>IFERROR(INDEX($AX$7:$AX$506,MATCH(ROWS($AT$7:AT382),$AT$7:$AT$506,0)),"")</f>
        <v/>
      </c>
      <c r="C382" s="412" t="str">
        <f>IFERROR(INDEX($AY$7:$AY$506,MATCH(ROWS($AT$7:AT382),$AT$7:$AT$506,0)),"")</f>
        <v/>
      </c>
      <c r="D382" s="413">
        <f>IFERROR(INDEX($AZ$7:$AZ$506,MATCH(ROWS($AT$7:AT382),$AT$7:$AT$506,0)),"")</f>
        <v>0</v>
      </c>
      <c r="E382" s="414" t="str">
        <f>IFERROR(INDEX($BA$7:$BA$506,MATCH(ROWS($AT$7:AT382),$AT$7:$AT$506,0)),"")</f>
        <v/>
      </c>
      <c r="F382" s="415" t="str">
        <f>IFERROR(INDEX($BB$7:$BB$506,MATCH(ROWS($AT$7:AT382),$AT$7:$AT$506,0)),"")</f>
        <v/>
      </c>
      <c r="G382" s="416" t="str">
        <f>IFERROR(INDEX($BC$7:$BC$506,MATCH(ROWS($AT$7:AT382),$AT$7:$AT$506,0)),"")</f>
        <v/>
      </c>
      <c r="H382" s="416" t="str">
        <f>IFERROR(INDEX($BD$7:$BD$506,MATCH(ROWS($AT$7:AT382),$AT$7:$AT$506,0)),"")</f>
        <v/>
      </c>
      <c r="I382" s="276"/>
      <c r="J382" s="277"/>
      <c r="K382" s="420" t="str">
        <f>IFERROR(INDEX($BE$7:$BE$506,MATCH(ROWS($AT$7:AT382),$AT$7:$AT$506,0)),"")</f>
        <v/>
      </c>
      <c r="L382" s="136"/>
      <c r="AT382">
        <f t="shared" si="20"/>
        <v>376</v>
      </c>
      <c r="AU382">
        <f>COUNTIF($AZ$7:AZ382,AZ382)</f>
        <v>376</v>
      </c>
      <c r="AV382">
        <f t="shared" si="21"/>
        <v>0</v>
      </c>
      <c r="AW382">
        <f>IF(Nut_StatusTool!A382="","",Nut_StatusTool!A382)</f>
        <v>376</v>
      </c>
      <c r="AX382" t="str">
        <f>IF(Nut_StatusTool!B382="","",Nut_StatusTool!B382)</f>
        <v/>
      </c>
      <c r="AY382" t="str">
        <f>IF(Nut_StatusTool!C382="","",Nut_StatusTool!C382)</f>
        <v/>
      </c>
      <c r="AZ382">
        <f>Nut_StatusTool!D382</f>
        <v>0</v>
      </c>
      <c r="BA382" t="str">
        <f>IF(Nut_StatusTool!E382="","",Nut_StatusTool!E382)</f>
        <v/>
      </c>
      <c r="BB382" t="str">
        <f>IF(Nut_StatusTool!F382="","",Nut_StatusTool!F382)</f>
        <v/>
      </c>
      <c r="BC382" t="str">
        <f>IF(Nut_StatusTool!G382="","",Nut_StatusTool!G382)</f>
        <v/>
      </c>
      <c r="BD382" s="430" t="str">
        <f t="shared" si="22"/>
        <v/>
      </c>
      <c r="BE382" t="str">
        <f t="shared" si="23"/>
        <v/>
      </c>
      <c r="BF382" t="str">
        <f>IF(Nut_StatusTool!I382="","",Nut_StatusTool!I382)</f>
        <v/>
      </c>
      <c r="BG382" t="str">
        <f>IF(Nut_StatusTool!J382="","",Nut_StatusTool!J382)</f>
        <v/>
      </c>
    </row>
    <row r="383" spans="1:59">
      <c r="A383" s="411">
        <f>IFERROR(INDEX($AW$7:$AW$506,MATCH(ROWS($AT$7:AT383),$AT$7:$AT$506,0)),"")</f>
        <v>377</v>
      </c>
      <c r="B383" s="412" t="str">
        <f>IFERROR(INDEX($AX$7:$AX$506,MATCH(ROWS($AT$7:AT383),$AT$7:$AT$506,0)),"")</f>
        <v/>
      </c>
      <c r="C383" s="412" t="str">
        <f>IFERROR(INDEX($AY$7:$AY$506,MATCH(ROWS($AT$7:AT383),$AT$7:$AT$506,0)),"")</f>
        <v/>
      </c>
      <c r="D383" s="413">
        <f>IFERROR(INDEX($AZ$7:$AZ$506,MATCH(ROWS($AT$7:AT383),$AT$7:$AT$506,0)),"")</f>
        <v>0</v>
      </c>
      <c r="E383" s="414" t="str">
        <f>IFERROR(INDEX($BA$7:$BA$506,MATCH(ROWS($AT$7:AT383),$AT$7:$AT$506,0)),"")</f>
        <v/>
      </c>
      <c r="F383" s="415" t="str">
        <f>IFERROR(INDEX($BB$7:$BB$506,MATCH(ROWS($AT$7:AT383),$AT$7:$AT$506,0)),"")</f>
        <v/>
      </c>
      <c r="G383" s="416" t="str">
        <f>IFERROR(INDEX($BC$7:$BC$506,MATCH(ROWS($AT$7:AT383),$AT$7:$AT$506,0)),"")</f>
        <v/>
      </c>
      <c r="H383" s="416" t="str">
        <f>IFERROR(INDEX($BD$7:$BD$506,MATCH(ROWS($AT$7:AT383),$AT$7:$AT$506,0)),"")</f>
        <v/>
      </c>
      <c r="I383" s="276"/>
      <c r="J383" s="277"/>
      <c r="K383" s="420" t="str">
        <f>IFERROR(INDEX($BE$7:$BE$506,MATCH(ROWS($AT$7:AT383),$AT$7:$AT$506,0)),"")</f>
        <v/>
      </c>
      <c r="L383" s="136"/>
      <c r="AT383">
        <f t="shared" si="20"/>
        <v>377</v>
      </c>
      <c r="AU383">
        <f>COUNTIF($AZ$7:AZ383,AZ383)</f>
        <v>377</v>
      </c>
      <c r="AV383">
        <f t="shared" si="21"/>
        <v>0</v>
      </c>
      <c r="AW383">
        <f>IF(Nut_StatusTool!A383="","",Nut_StatusTool!A383)</f>
        <v>377</v>
      </c>
      <c r="AX383" t="str">
        <f>IF(Nut_StatusTool!B383="","",Nut_StatusTool!B383)</f>
        <v/>
      </c>
      <c r="AY383" t="str">
        <f>IF(Nut_StatusTool!C383="","",Nut_StatusTool!C383)</f>
        <v/>
      </c>
      <c r="AZ383">
        <f>Nut_StatusTool!D383</f>
        <v>0</v>
      </c>
      <c r="BA383" t="str">
        <f>IF(Nut_StatusTool!E383="","",Nut_StatusTool!E383)</f>
        <v/>
      </c>
      <c r="BB383" t="str">
        <f>IF(Nut_StatusTool!F383="","",Nut_StatusTool!F383)</f>
        <v/>
      </c>
      <c r="BC383" t="str">
        <f>IF(Nut_StatusTool!G383="","",Nut_StatusTool!G383)</f>
        <v/>
      </c>
      <c r="BD383" s="430" t="str">
        <f t="shared" si="22"/>
        <v/>
      </c>
      <c r="BE383" t="str">
        <f t="shared" si="23"/>
        <v/>
      </c>
      <c r="BF383" t="str">
        <f>IF(Nut_StatusTool!I383="","",Nut_StatusTool!I383)</f>
        <v/>
      </c>
      <c r="BG383" t="str">
        <f>IF(Nut_StatusTool!J383="","",Nut_StatusTool!J383)</f>
        <v/>
      </c>
    </row>
    <row r="384" spans="1:59">
      <c r="A384" s="411">
        <f>IFERROR(INDEX($AW$7:$AW$506,MATCH(ROWS($AT$7:AT384),$AT$7:$AT$506,0)),"")</f>
        <v>378</v>
      </c>
      <c r="B384" s="412" t="str">
        <f>IFERROR(INDEX($AX$7:$AX$506,MATCH(ROWS($AT$7:AT384),$AT$7:$AT$506,0)),"")</f>
        <v/>
      </c>
      <c r="C384" s="412" t="str">
        <f>IFERROR(INDEX($AY$7:$AY$506,MATCH(ROWS($AT$7:AT384),$AT$7:$AT$506,0)),"")</f>
        <v/>
      </c>
      <c r="D384" s="413">
        <f>IFERROR(INDEX($AZ$7:$AZ$506,MATCH(ROWS($AT$7:AT384),$AT$7:$AT$506,0)),"")</f>
        <v>0</v>
      </c>
      <c r="E384" s="414" t="str">
        <f>IFERROR(INDEX($BA$7:$BA$506,MATCH(ROWS($AT$7:AT384),$AT$7:$AT$506,0)),"")</f>
        <v/>
      </c>
      <c r="F384" s="415" t="str">
        <f>IFERROR(INDEX($BB$7:$BB$506,MATCH(ROWS($AT$7:AT384),$AT$7:$AT$506,0)),"")</f>
        <v/>
      </c>
      <c r="G384" s="416" t="str">
        <f>IFERROR(INDEX($BC$7:$BC$506,MATCH(ROWS($AT$7:AT384),$AT$7:$AT$506,0)),"")</f>
        <v/>
      </c>
      <c r="H384" s="416" t="str">
        <f>IFERROR(INDEX($BD$7:$BD$506,MATCH(ROWS($AT$7:AT384),$AT$7:$AT$506,0)),"")</f>
        <v/>
      </c>
      <c r="I384" s="276"/>
      <c r="J384" s="277"/>
      <c r="K384" s="420" t="str">
        <f>IFERROR(INDEX($BE$7:$BE$506,MATCH(ROWS($AT$7:AT384),$AT$7:$AT$506,0)),"")</f>
        <v/>
      </c>
      <c r="L384" s="136"/>
      <c r="AT384">
        <f t="shared" si="20"/>
        <v>378</v>
      </c>
      <c r="AU384">
        <f>COUNTIF($AZ$7:AZ384,AZ384)</f>
        <v>378</v>
      </c>
      <c r="AV384">
        <f t="shared" si="21"/>
        <v>0</v>
      </c>
      <c r="AW384">
        <f>IF(Nut_StatusTool!A384="","",Nut_StatusTool!A384)</f>
        <v>378</v>
      </c>
      <c r="AX384" t="str">
        <f>IF(Nut_StatusTool!B384="","",Nut_StatusTool!B384)</f>
        <v/>
      </c>
      <c r="AY384" t="str">
        <f>IF(Nut_StatusTool!C384="","",Nut_StatusTool!C384)</f>
        <v/>
      </c>
      <c r="AZ384">
        <f>Nut_StatusTool!D384</f>
        <v>0</v>
      </c>
      <c r="BA384" t="str">
        <f>IF(Nut_StatusTool!E384="","",Nut_StatusTool!E384)</f>
        <v/>
      </c>
      <c r="BB384" t="str">
        <f>IF(Nut_StatusTool!F384="","",Nut_StatusTool!F384)</f>
        <v/>
      </c>
      <c r="BC384" t="str">
        <f>IF(Nut_StatusTool!G384="","",Nut_StatusTool!G384)</f>
        <v/>
      </c>
      <c r="BD384" s="430" t="str">
        <f t="shared" si="22"/>
        <v/>
      </c>
      <c r="BE384" t="str">
        <f t="shared" si="23"/>
        <v/>
      </c>
      <c r="BF384" t="str">
        <f>IF(Nut_StatusTool!I384="","",Nut_StatusTool!I384)</f>
        <v/>
      </c>
      <c r="BG384" t="str">
        <f>IF(Nut_StatusTool!J384="","",Nut_StatusTool!J384)</f>
        <v/>
      </c>
    </row>
    <row r="385" spans="1:59">
      <c r="A385" s="411">
        <f>IFERROR(INDEX($AW$7:$AW$506,MATCH(ROWS($AT$7:AT385),$AT$7:$AT$506,0)),"")</f>
        <v>379</v>
      </c>
      <c r="B385" s="412" t="str">
        <f>IFERROR(INDEX($AX$7:$AX$506,MATCH(ROWS($AT$7:AT385),$AT$7:$AT$506,0)),"")</f>
        <v/>
      </c>
      <c r="C385" s="412" t="str">
        <f>IFERROR(INDEX($AY$7:$AY$506,MATCH(ROWS($AT$7:AT385),$AT$7:$AT$506,0)),"")</f>
        <v/>
      </c>
      <c r="D385" s="413">
        <f>IFERROR(INDEX($AZ$7:$AZ$506,MATCH(ROWS($AT$7:AT385),$AT$7:$AT$506,0)),"")</f>
        <v>0</v>
      </c>
      <c r="E385" s="414" t="str">
        <f>IFERROR(INDEX($BA$7:$BA$506,MATCH(ROWS($AT$7:AT385),$AT$7:$AT$506,0)),"")</f>
        <v/>
      </c>
      <c r="F385" s="415" t="str">
        <f>IFERROR(INDEX($BB$7:$BB$506,MATCH(ROWS($AT$7:AT385),$AT$7:$AT$506,0)),"")</f>
        <v/>
      </c>
      <c r="G385" s="416" t="str">
        <f>IFERROR(INDEX($BC$7:$BC$506,MATCH(ROWS($AT$7:AT385),$AT$7:$AT$506,0)),"")</f>
        <v/>
      </c>
      <c r="H385" s="416" t="str">
        <f>IFERROR(INDEX($BD$7:$BD$506,MATCH(ROWS($AT$7:AT385),$AT$7:$AT$506,0)),"")</f>
        <v/>
      </c>
      <c r="I385" s="276"/>
      <c r="J385" s="277"/>
      <c r="K385" s="420" t="str">
        <f>IFERROR(INDEX($BE$7:$BE$506,MATCH(ROWS($AT$7:AT385),$AT$7:$AT$506,0)),"")</f>
        <v/>
      </c>
      <c r="L385" s="136"/>
      <c r="AT385">
        <f t="shared" si="20"/>
        <v>379</v>
      </c>
      <c r="AU385">
        <f>COUNTIF($AZ$7:AZ385,AZ385)</f>
        <v>379</v>
      </c>
      <c r="AV385">
        <f t="shared" si="21"/>
        <v>0</v>
      </c>
      <c r="AW385">
        <f>IF(Nut_StatusTool!A385="","",Nut_StatusTool!A385)</f>
        <v>379</v>
      </c>
      <c r="AX385" t="str">
        <f>IF(Nut_StatusTool!B385="","",Nut_StatusTool!B385)</f>
        <v/>
      </c>
      <c r="AY385" t="str">
        <f>IF(Nut_StatusTool!C385="","",Nut_StatusTool!C385)</f>
        <v/>
      </c>
      <c r="AZ385">
        <f>Nut_StatusTool!D385</f>
        <v>0</v>
      </c>
      <c r="BA385" t="str">
        <f>IF(Nut_StatusTool!E385="","",Nut_StatusTool!E385)</f>
        <v/>
      </c>
      <c r="BB385" t="str">
        <f>IF(Nut_StatusTool!F385="","",Nut_StatusTool!F385)</f>
        <v/>
      </c>
      <c r="BC385" t="str">
        <f>IF(Nut_StatusTool!G385="","",Nut_StatusTool!G385)</f>
        <v/>
      </c>
      <c r="BD385" s="430" t="str">
        <f t="shared" si="22"/>
        <v/>
      </c>
      <c r="BE385" t="str">
        <f t="shared" si="23"/>
        <v/>
      </c>
      <c r="BF385" t="str">
        <f>IF(Nut_StatusTool!I385="","",Nut_StatusTool!I385)</f>
        <v/>
      </c>
      <c r="BG385" t="str">
        <f>IF(Nut_StatusTool!J385="","",Nut_StatusTool!J385)</f>
        <v/>
      </c>
    </row>
    <row r="386" spans="1:59">
      <c r="A386" s="411">
        <f>IFERROR(INDEX($AW$7:$AW$506,MATCH(ROWS($AT$7:AT386),$AT$7:$AT$506,0)),"")</f>
        <v>380</v>
      </c>
      <c r="B386" s="412" t="str">
        <f>IFERROR(INDEX($AX$7:$AX$506,MATCH(ROWS($AT$7:AT386),$AT$7:$AT$506,0)),"")</f>
        <v/>
      </c>
      <c r="C386" s="412" t="str">
        <f>IFERROR(INDEX($AY$7:$AY$506,MATCH(ROWS($AT$7:AT386),$AT$7:$AT$506,0)),"")</f>
        <v/>
      </c>
      <c r="D386" s="413">
        <f>IFERROR(INDEX($AZ$7:$AZ$506,MATCH(ROWS($AT$7:AT386),$AT$7:$AT$506,0)),"")</f>
        <v>0</v>
      </c>
      <c r="E386" s="414" t="str">
        <f>IFERROR(INDEX($BA$7:$BA$506,MATCH(ROWS($AT$7:AT386),$AT$7:$AT$506,0)),"")</f>
        <v/>
      </c>
      <c r="F386" s="415" t="str">
        <f>IFERROR(INDEX($BB$7:$BB$506,MATCH(ROWS($AT$7:AT386),$AT$7:$AT$506,0)),"")</f>
        <v/>
      </c>
      <c r="G386" s="416" t="str">
        <f>IFERROR(INDEX($BC$7:$BC$506,MATCH(ROWS($AT$7:AT386),$AT$7:$AT$506,0)),"")</f>
        <v/>
      </c>
      <c r="H386" s="416" t="str">
        <f>IFERROR(INDEX($BD$7:$BD$506,MATCH(ROWS($AT$7:AT386),$AT$7:$AT$506,0)),"")</f>
        <v/>
      </c>
      <c r="I386" s="276"/>
      <c r="J386" s="277"/>
      <c r="K386" s="420" t="str">
        <f>IFERROR(INDEX($BE$7:$BE$506,MATCH(ROWS($AT$7:AT386),$AT$7:$AT$506,0)),"")</f>
        <v/>
      </c>
      <c r="L386" s="136"/>
      <c r="AT386">
        <f t="shared" si="20"/>
        <v>380</v>
      </c>
      <c r="AU386">
        <f>COUNTIF($AZ$7:AZ386,AZ386)</f>
        <v>380</v>
      </c>
      <c r="AV386">
        <f t="shared" si="21"/>
        <v>0</v>
      </c>
      <c r="AW386">
        <f>IF(Nut_StatusTool!A386="","",Nut_StatusTool!A386)</f>
        <v>380</v>
      </c>
      <c r="AX386" t="str">
        <f>IF(Nut_StatusTool!B386="","",Nut_StatusTool!B386)</f>
        <v/>
      </c>
      <c r="AY386" t="str">
        <f>IF(Nut_StatusTool!C386="","",Nut_StatusTool!C386)</f>
        <v/>
      </c>
      <c r="AZ386">
        <f>Nut_StatusTool!D386</f>
        <v>0</v>
      </c>
      <c r="BA386" t="str">
        <f>IF(Nut_StatusTool!E386="","",Nut_StatusTool!E386)</f>
        <v/>
      </c>
      <c r="BB386" t="str">
        <f>IF(Nut_StatusTool!F386="","",Nut_StatusTool!F386)</f>
        <v/>
      </c>
      <c r="BC386" t="str">
        <f>IF(Nut_StatusTool!G386="","",Nut_StatusTool!G386)</f>
        <v/>
      </c>
      <c r="BD386" s="430" t="str">
        <f t="shared" si="22"/>
        <v/>
      </c>
      <c r="BE386" t="str">
        <f t="shared" si="23"/>
        <v/>
      </c>
      <c r="BF386" t="str">
        <f>IF(Nut_StatusTool!I386="","",Nut_StatusTool!I386)</f>
        <v/>
      </c>
      <c r="BG386" t="str">
        <f>IF(Nut_StatusTool!J386="","",Nut_StatusTool!J386)</f>
        <v/>
      </c>
    </row>
    <row r="387" spans="1:59">
      <c r="A387" s="411">
        <f>IFERROR(INDEX($AW$7:$AW$506,MATCH(ROWS($AT$7:AT387),$AT$7:$AT$506,0)),"")</f>
        <v>381</v>
      </c>
      <c r="B387" s="412" t="str">
        <f>IFERROR(INDEX($AX$7:$AX$506,MATCH(ROWS($AT$7:AT387),$AT$7:$AT$506,0)),"")</f>
        <v/>
      </c>
      <c r="C387" s="412" t="str">
        <f>IFERROR(INDEX($AY$7:$AY$506,MATCH(ROWS($AT$7:AT387),$AT$7:$AT$506,0)),"")</f>
        <v/>
      </c>
      <c r="D387" s="413">
        <f>IFERROR(INDEX($AZ$7:$AZ$506,MATCH(ROWS($AT$7:AT387),$AT$7:$AT$506,0)),"")</f>
        <v>0</v>
      </c>
      <c r="E387" s="414" t="str">
        <f>IFERROR(INDEX($BA$7:$BA$506,MATCH(ROWS($AT$7:AT387),$AT$7:$AT$506,0)),"")</f>
        <v/>
      </c>
      <c r="F387" s="415" t="str">
        <f>IFERROR(INDEX($BB$7:$BB$506,MATCH(ROWS($AT$7:AT387),$AT$7:$AT$506,0)),"")</f>
        <v/>
      </c>
      <c r="G387" s="416" t="str">
        <f>IFERROR(INDEX($BC$7:$BC$506,MATCH(ROWS($AT$7:AT387),$AT$7:$AT$506,0)),"")</f>
        <v/>
      </c>
      <c r="H387" s="416" t="str">
        <f>IFERROR(INDEX($BD$7:$BD$506,MATCH(ROWS($AT$7:AT387),$AT$7:$AT$506,0)),"")</f>
        <v/>
      </c>
      <c r="I387" s="276"/>
      <c r="J387" s="277"/>
      <c r="K387" s="420" t="str">
        <f>IFERROR(INDEX($BE$7:$BE$506,MATCH(ROWS($AT$7:AT387),$AT$7:$AT$506,0)),"")</f>
        <v/>
      </c>
      <c r="L387" s="136"/>
      <c r="AT387">
        <f t="shared" si="20"/>
        <v>381</v>
      </c>
      <c r="AU387">
        <f>COUNTIF($AZ$7:AZ387,AZ387)</f>
        <v>381</v>
      </c>
      <c r="AV387">
        <f t="shared" si="21"/>
        <v>0</v>
      </c>
      <c r="AW387">
        <f>IF(Nut_StatusTool!A387="","",Nut_StatusTool!A387)</f>
        <v>381</v>
      </c>
      <c r="AX387" t="str">
        <f>IF(Nut_StatusTool!B387="","",Nut_StatusTool!B387)</f>
        <v/>
      </c>
      <c r="AY387" t="str">
        <f>IF(Nut_StatusTool!C387="","",Nut_StatusTool!C387)</f>
        <v/>
      </c>
      <c r="AZ387">
        <f>Nut_StatusTool!D387</f>
        <v>0</v>
      </c>
      <c r="BA387" t="str">
        <f>IF(Nut_StatusTool!E387="","",Nut_StatusTool!E387)</f>
        <v/>
      </c>
      <c r="BB387" t="str">
        <f>IF(Nut_StatusTool!F387="","",Nut_StatusTool!F387)</f>
        <v/>
      </c>
      <c r="BC387" t="str">
        <f>IF(Nut_StatusTool!G387="","",Nut_StatusTool!G387)</f>
        <v/>
      </c>
      <c r="BD387" s="430" t="str">
        <f t="shared" si="22"/>
        <v/>
      </c>
      <c r="BE387" t="str">
        <f t="shared" si="23"/>
        <v/>
      </c>
      <c r="BF387" t="str">
        <f>IF(Nut_StatusTool!I387="","",Nut_StatusTool!I387)</f>
        <v/>
      </c>
      <c r="BG387" t="str">
        <f>IF(Nut_StatusTool!J387="","",Nut_StatusTool!J387)</f>
        <v/>
      </c>
    </row>
    <row r="388" spans="1:59">
      <c r="A388" s="411">
        <f>IFERROR(INDEX($AW$7:$AW$506,MATCH(ROWS($AT$7:AT388),$AT$7:$AT$506,0)),"")</f>
        <v>382</v>
      </c>
      <c r="B388" s="412" t="str">
        <f>IFERROR(INDEX($AX$7:$AX$506,MATCH(ROWS($AT$7:AT388),$AT$7:$AT$506,0)),"")</f>
        <v/>
      </c>
      <c r="C388" s="412" t="str">
        <f>IFERROR(INDEX($AY$7:$AY$506,MATCH(ROWS($AT$7:AT388),$AT$7:$AT$506,0)),"")</f>
        <v/>
      </c>
      <c r="D388" s="413">
        <f>IFERROR(INDEX($AZ$7:$AZ$506,MATCH(ROWS($AT$7:AT388),$AT$7:$AT$506,0)),"")</f>
        <v>0</v>
      </c>
      <c r="E388" s="414" t="str">
        <f>IFERROR(INDEX($BA$7:$BA$506,MATCH(ROWS($AT$7:AT388),$AT$7:$AT$506,0)),"")</f>
        <v/>
      </c>
      <c r="F388" s="415" t="str">
        <f>IFERROR(INDEX($BB$7:$BB$506,MATCH(ROWS($AT$7:AT388),$AT$7:$AT$506,0)),"")</f>
        <v/>
      </c>
      <c r="G388" s="416" t="str">
        <f>IFERROR(INDEX($BC$7:$BC$506,MATCH(ROWS($AT$7:AT388),$AT$7:$AT$506,0)),"")</f>
        <v/>
      </c>
      <c r="H388" s="416" t="str">
        <f>IFERROR(INDEX($BD$7:$BD$506,MATCH(ROWS($AT$7:AT388),$AT$7:$AT$506,0)),"")</f>
        <v/>
      </c>
      <c r="I388" s="276"/>
      <c r="J388" s="277"/>
      <c r="K388" s="420" t="str">
        <f>IFERROR(INDEX($BE$7:$BE$506,MATCH(ROWS($AT$7:AT388),$AT$7:$AT$506,0)),"")</f>
        <v/>
      </c>
      <c r="L388" s="136"/>
      <c r="AT388">
        <f t="shared" si="20"/>
        <v>382</v>
      </c>
      <c r="AU388">
        <f>COUNTIF($AZ$7:AZ388,AZ388)</f>
        <v>382</v>
      </c>
      <c r="AV388">
        <f t="shared" si="21"/>
        <v>0</v>
      </c>
      <c r="AW388">
        <f>IF(Nut_StatusTool!A388="","",Nut_StatusTool!A388)</f>
        <v>382</v>
      </c>
      <c r="AX388" t="str">
        <f>IF(Nut_StatusTool!B388="","",Nut_StatusTool!B388)</f>
        <v/>
      </c>
      <c r="AY388" t="str">
        <f>IF(Nut_StatusTool!C388="","",Nut_StatusTool!C388)</f>
        <v/>
      </c>
      <c r="AZ388">
        <f>Nut_StatusTool!D388</f>
        <v>0</v>
      </c>
      <c r="BA388" t="str">
        <f>IF(Nut_StatusTool!E388="","",Nut_StatusTool!E388)</f>
        <v/>
      </c>
      <c r="BB388" t="str">
        <f>IF(Nut_StatusTool!F388="","",Nut_StatusTool!F388)</f>
        <v/>
      </c>
      <c r="BC388" t="str">
        <f>IF(Nut_StatusTool!G388="","",Nut_StatusTool!G388)</f>
        <v/>
      </c>
      <c r="BD388" s="430" t="str">
        <f t="shared" si="22"/>
        <v/>
      </c>
      <c r="BE388" t="str">
        <f t="shared" si="23"/>
        <v/>
      </c>
      <c r="BF388" t="str">
        <f>IF(Nut_StatusTool!I388="","",Nut_StatusTool!I388)</f>
        <v/>
      </c>
      <c r="BG388" t="str">
        <f>IF(Nut_StatusTool!J388="","",Nut_StatusTool!J388)</f>
        <v/>
      </c>
    </row>
    <row r="389" spans="1:59">
      <c r="A389" s="411">
        <f>IFERROR(INDEX($AW$7:$AW$506,MATCH(ROWS($AT$7:AT389),$AT$7:$AT$506,0)),"")</f>
        <v>383</v>
      </c>
      <c r="B389" s="412" t="str">
        <f>IFERROR(INDEX($AX$7:$AX$506,MATCH(ROWS($AT$7:AT389),$AT$7:$AT$506,0)),"")</f>
        <v/>
      </c>
      <c r="C389" s="412" t="str">
        <f>IFERROR(INDEX($AY$7:$AY$506,MATCH(ROWS($AT$7:AT389),$AT$7:$AT$506,0)),"")</f>
        <v/>
      </c>
      <c r="D389" s="413">
        <f>IFERROR(INDEX($AZ$7:$AZ$506,MATCH(ROWS($AT$7:AT389),$AT$7:$AT$506,0)),"")</f>
        <v>0</v>
      </c>
      <c r="E389" s="414" t="str">
        <f>IFERROR(INDEX($BA$7:$BA$506,MATCH(ROWS($AT$7:AT389),$AT$7:$AT$506,0)),"")</f>
        <v/>
      </c>
      <c r="F389" s="415" t="str">
        <f>IFERROR(INDEX($BB$7:$BB$506,MATCH(ROWS($AT$7:AT389),$AT$7:$AT$506,0)),"")</f>
        <v/>
      </c>
      <c r="G389" s="416" t="str">
        <f>IFERROR(INDEX($BC$7:$BC$506,MATCH(ROWS($AT$7:AT389),$AT$7:$AT$506,0)),"")</f>
        <v/>
      </c>
      <c r="H389" s="416" t="str">
        <f>IFERROR(INDEX($BD$7:$BD$506,MATCH(ROWS($AT$7:AT389),$AT$7:$AT$506,0)),"")</f>
        <v/>
      </c>
      <c r="I389" s="276"/>
      <c r="J389" s="277"/>
      <c r="K389" s="420" t="str">
        <f>IFERROR(INDEX($BE$7:$BE$506,MATCH(ROWS($AT$7:AT389),$AT$7:$AT$506,0)),"")</f>
        <v/>
      </c>
      <c r="L389" s="136"/>
      <c r="AT389">
        <f t="shared" si="20"/>
        <v>383</v>
      </c>
      <c r="AU389">
        <f>COUNTIF($AZ$7:AZ389,AZ389)</f>
        <v>383</v>
      </c>
      <c r="AV389">
        <f t="shared" si="21"/>
        <v>0</v>
      </c>
      <c r="AW389">
        <f>IF(Nut_StatusTool!A389="","",Nut_StatusTool!A389)</f>
        <v>383</v>
      </c>
      <c r="AX389" t="str">
        <f>IF(Nut_StatusTool!B389="","",Nut_StatusTool!B389)</f>
        <v/>
      </c>
      <c r="AY389" t="str">
        <f>IF(Nut_StatusTool!C389="","",Nut_StatusTool!C389)</f>
        <v/>
      </c>
      <c r="AZ389">
        <f>Nut_StatusTool!D389</f>
        <v>0</v>
      </c>
      <c r="BA389" t="str">
        <f>IF(Nut_StatusTool!E389="","",Nut_StatusTool!E389)</f>
        <v/>
      </c>
      <c r="BB389" t="str">
        <f>IF(Nut_StatusTool!F389="","",Nut_StatusTool!F389)</f>
        <v/>
      </c>
      <c r="BC389" t="str">
        <f>IF(Nut_StatusTool!G389="","",Nut_StatusTool!G389)</f>
        <v/>
      </c>
      <c r="BD389" s="430" t="str">
        <f t="shared" si="22"/>
        <v/>
      </c>
      <c r="BE389" t="str">
        <f t="shared" si="23"/>
        <v/>
      </c>
      <c r="BF389" t="str">
        <f>IF(Nut_StatusTool!I389="","",Nut_StatusTool!I389)</f>
        <v/>
      </c>
      <c r="BG389" t="str">
        <f>IF(Nut_StatusTool!J389="","",Nut_StatusTool!J389)</f>
        <v/>
      </c>
    </row>
    <row r="390" spans="1:59">
      <c r="A390" s="411">
        <f>IFERROR(INDEX($AW$7:$AW$506,MATCH(ROWS($AT$7:AT390),$AT$7:$AT$506,0)),"")</f>
        <v>384</v>
      </c>
      <c r="B390" s="412" t="str">
        <f>IFERROR(INDEX($AX$7:$AX$506,MATCH(ROWS($AT$7:AT390),$AT$7:$AT$506,0)),"")</f>
        <v/>
      </c>
      <c r="C390" s="412" t="str">
        <f>IFERROR(INDEX($AY$7:$AY$506,MATCH(ROWS($AT$7:AT390),$AT$7:$AT$506,0)),"")</f>
        <v/>
      </c>
      <c r="D390" s="413">
        <f>IFERROR(INDEX($AZ$7:$AZ$506,MATCH(ROWS($AT$7:AT390),$AT$7:$AT$506,0)),"")</f>
        <v>0</v>
      </c>
      <c r="E390" s="414" t="str">
        <f>IFERROR(INDEX($BA$7:$BA$506,MATCH(ROWS($AT$7:AT390),$AT$7:$AT$506,0)),"")</f>
        <v/>
      </c>
      <c r="F390" s="415" t="str">
        <f>IFERROR(INDEX($BB$7:$BB$506,MATCH(ROWS($AT$7:AT390),$AT$7:$AT$506,0)),"")</f>
        <v/>
      </c>
      <c r="G390" s="416" t="str">
        <f>IFERROR(INDEX($BC$7:$BC$506,MATCH(ROWS($AT$7:AT390),$AT$7:$AT$506,0)),"")</f>
        <v/>
      </c>
      <c r="H390" s="416" t="str">
        <f>IFERROR(INDEX($BD$7:$BD$506,MATCH(ROWS($AT$7:AT390),$AT$7:$AT$506,0)),"")</f>
        <v/>
      </c>
      <c r="I390" s="276"/>
      <c r="J390" s="277"/>
      <c r="K390" s="420" t="str">
        <f>IFERROR(INDEX($BE$7:$BE$506,MATCH(ROWS($AT$7:AT390),$AT$7:$AT$506,0)),"")</f>
        <v/>
      </c>
      <c r="L390" s="136"/>
      <c r="AT390">
        <f t="shared" si="20"/>
        <v>384</v>
      </c>
      <c r="AU390">
        <f>COUNTIF($AZ$7:AZ390,AZ390)</f>
        <v>384</v>
      </c>
      <c r="AV390">
        <f t="shared" si="21"/>
        <v>0</v>
      </c>
      <c r="AW390">
        <f>IF(Nut_StatusTool!A390="","",Nut_StatusTool!A390)</f>
        <v>384</v>
      </c>
      <c r="AX390" t="str">
        <f>IF(Nut_StatusTool!B390="","",Nut_StatusTool!B390)</f>
        <v/>
      </c>
      <c r="AY390" t="str">
        <f>IF(Nut_StatusTool!C390="","",Nut_StatusTool!C390)</f>
        <v/>
      </c>
      <c r="AZ390">
        <f>Nut_StatusTool!D390</f>
        <v>0</v>
      </c>
      <c r="BA390" t="str">
        <f>IF(Nut_StatusTool!E390="","",Nut_StatusTool!E390)</f>
        <v/>
      </c>
      <c r="BB390" t="str">
        <f>IF(Nut_StatusTool!F390="","",Nut_StatusTool!F390)</f>
        <v/>
      </c>
      <c r="BC390" t="str">
        <f>IF(Nut_StatusTool!G390="","",Nut_StatusTool!G390)</f>
        <v/>
      </c>
      <c r="BD390" s="430" t="str">
        <f t="shared" si="22"/>
        <v/>
      </c>
      <c r="BE390" t="str">
        <f t="shared" si="23"/>
        <v/>
      </c>
      <c r="BF390" t="str">
        <f>IF(Nut_StatusTool!I390="","",Nut_StatusTool!I390)</f>
        <v/>
      </c>
      <c r="BG390" t="str">
        <f>IF(Nut_StatusTool!J390="","",Nut_StatusTool!J390)</f>
        <v/>
      </c>
    </row>
    <row r="391" spans="1:59">
      <c r="A391" s="411">
        <f>IFERROR(INDEX($AW$7:$AW$506,MATCH(ROWS($AT$7:AT391),$AT$7:$AT$506,0)),"")</f>
        <v>385</v>
      </c>
      <c r="B391" s="412" t="str">
        <f>IFERROR(INDEX($AX$7:$AX$506,MATCH(ROWS($AT$7:AT391),$AT$7:$AT$506,0)),"")</f>
        <v/>
      </c>
      <c r="C391" s="412" t="str">
        <f>IFERROR(INDEX($AY$7:$AY$506,MATCH(ROWS($AT$7:AT391),$AT$7:$AT$506,0)),"")</f>
        <v/>
      </c>
      <c r="D391" s="413">
        <f>IFERROR(INDEX($AZ$7:$AZ$506,MATCH(ROWS($AT$7:AT391),$AT$7:$AT$506,0)),"")</f>
        <v>0</v>
      </c>
      <c r="E391" s="414" t="str">
        <f>IFERROR(INDEX($BA$7:$BA$506,MATCH(ROWS($AT$7:AT391),$AT$7:$AT$506,0)),"")</f>
        <v/>
      </c>
      <c r="F391" s="415" t="str">
        <f>IFERROR(INDEX($BB$7:$BB$506,MATCH(ROWS($AT$7:AT391),$AT$7:$AT$506,0)),"")</f>
        <v/>
      </c>
      <c r="G391" s="416" t="str">
        <f>IFERROR(INDEX($BC$7:$BC$506,MATCH(ROWS($AT$7:AT391),$AT$7:$AT$506,0)),"")</f>
        <v/>
      </c>
      <c r="H391" s="416" t="str">
        <f>IFERROR(INDEX($BD$7:$BD$506,MATCH(ROWS($AT$7:AT391),$AT$7:$AT$506,0)),"")</f>
        <v/>
      </c>
      <c r="I391" s="276"/>
      <c r="J391" s="277"/>
      <c r="K391" s="420" t="str">
        <f>IFERROR(INDEX($BE$7:$BE$506,MATCH(ROWS($AT$7:AT391),$AT$7:$AT$506,0)),"")</f>
        <v/>
      </c>
      <c r="L391" s="136"/>
      <c r="AT391">
        <f t="shared" ref="AT391:AT454" si="24">AU391+AV391</f>
        <v>385</v>
      </c>
      <c r="AU391">
        <f>COUNTIF($AZ$7:AZ391,AZ391)</f>
        <v>385</v>
      </c>
      <c r="AV391">
        <f t="shared" si="21"/>
        <v>0</v>
      </c>
      <c r="AW391">
        <f>IF(Nut_StatusTool!A391="","",Nut_StatusTool!A391)</f>
        <v>385</v>
      </c>
      <c r="AX391" t="str">
        <f>IF(Nut_StatusTool!B391="","",Nut_StatusTool!B391)</f>
        <v/>
      </c>
      <c r="AY391" t="str">
        <f>IF(Nut_StatusTool!C391="","",Nut_StatusTool!C391)</f>
        <v/>
      </c>
      <c r="AZ391">
        <f>Nut_StatusTool!D391</f>
        <v>0</v>
      </c>
      <c r="BA391" t="str">
        <f>IF(Nut_StatusTool!E391="","",Nut_StatusTool!E391)</f>
        <v/>
      </c>
      <c r="BB391" t="str">
        <f>IF(Nut_StatusTool!F391="","",Nut_StatusTool!F391)</f>
        <v/>
      </c>
      <c r="BC391" t="str">
        <f>IF(Nut_StatusTool!G391="","",Nut_StatusTool!G391)</f>
        <v/>
      </c>
      <c r="BD391" s="430" t="str">
        <f t="shared" si="22"/>
        <v/>
      </c>
      <c r="BE391" t="str">
        <f t="shared" si="23"/>
        <v/>
      </c>
      <c r="BF391" t="str">
        <f>IF(Nut_StatusTool!I391="","",Nut_StatusTool!I391)</f>
        <v/>
      </c>
      <c r="BG391" t="str">
        <f>IF(Nut_StatusTool!J391="","",Nut_StatusTool!J391)</f>
        <v/>
      </c>
    </row>
    <row r="392" spans="1:59">
      <c r="A392" s="411">
        <f>IFERROR(INDEX($AW$7:$AW$506,MATCH(ROWS($AT$7:AT392),$AT$7:$AT$506,0)),"")</f>
        <v>386</v>
      </c>
      <c r="B392" s="412" t="str">
        <f>IFERROR(INDEX($AX$7:$AX$506,MATCH(ROWS($AT$7:AT392),$AT$7:$AT$506,0)),"")</f>
        <v/>
      </c>
      <c r="C392" s="412" t="str">
        <f>IFERROR(INDEX($AY$7:$AY$506,MATCH(ROWS($AT$7:AT392),$AT$7:$AT$506,0)),"")</f>
        <v/>
      </c>
      <c r="D392" s="413">
        <f>IFERROR(INDEX($AZ$7:$AZ$506,MATCH(ROWS($AT$7:AT392),$AT$7:$AT$506,0)),"")</f>
        <v>0</v>
      </c>
      <c r="E392" s="414" t="str">
        <f>IFERROR(INDEX($BA$7:$BA$506,MATCH(ROWS($AT$7:AT392),$AT$7:$AT$506,0)),"")</f>
        <v/>
      </c>
      <c r="F392" s="415" t="str">
        <f>IFERROR(INDEX($BB$7:$BB$506,MATCH(ROWS($AT$7:AT392),$AT$7:$AT$506,0)),"")</f>
        <v/>
      </c>
      <c r="G392" s="416" t="str">
        <f>IFERROR(INDEX($BC$7:$BC$506,MATCH(ROWS($AT$7:AT392),$AT$7:$AT$506,0)),"")</f>
        <v/>
      </c>
      <c r="H392" s="416" t="str">
        <f>IFERROR(INDEX($BD$7:$BD$506,MATCH(ROWS($AT$7:AT392),$AT$7:$AT$506,0)),"")</f>
        <v/>
      </c>
      <c r="I392" s="276"/>
      <c r="J392" s="277"/>
      <c r="K392" s="420" t="str">
        <f>IFERROR(INDEX($BE$7:$BE$506,MATCH(ROWS($AT$7:AT392),$AT$7:$AT$506,0)),"")</f>
        <v/>
      </c>
      <c r="L392" s="136"/>
      <c r="AT392">
        <f t="shared" si="24"/>
        <v>386</v>
      </c>
      <c r="AU392">
        <f>COUNTIF($AZ$7:AZ392,AZ392)</f>
        <v>386</v>
      </c>
      <c r="AV392">
        <f t="shared" ref="AV392:AV455" si="25">COUNTIF($AZ$7:$AZ$506,"&lt;"&amp;$AZ392)</f>
        <v>0</v>
      </c>
      <c r="AW392">
        <f>IF(Nut_StatusTool!A392="","",Nut_StatusTool!A392)</f>
        <v>386</v>
      </c>
      <c r="AX392" t="str">
        <f>IF(Nut_StatusTool!B392="","",Nut_StatusTool!B392)</f>
        <v/>
      </c>
      <c r="AY392" t="str">
        <f>IF(Nut_StatusTool!C392="","",Nut_StatusTool!C392)</f>
        <v/>
      </c>
      <c r="AZ392">
        <f>Nut_StatusTool!D392</f>
        <v>0</v>
      </c>
      <c r="BA392" t="str">
        <f>IF(Nut_StatusTool!E392="","",Nut_StatusTool!E392)</f>
        <v/>
      </c>
      <c r="BB392" t="str">
        <f>IF(Nut_StatusTool!F392="","",Nut_StatusTool!F392)</f>
        <v/>
      </c>
      <c r="BC392" t="str">
        <f>IF(Nut_StatusTool!G392="","",Nut_StatusTool!G392)</f>
        <v/>
      </c>
      <c r="BD392" s="430" t="str">
        <f t="shared" ref="BD392:BD455" si="26">IF(OR(AZ392=0,$J$2=""),"",$J$2)</f>
        <v/>
      </c>
      <c r="BE392" t="str">
        <f t="shared" ref="BE392:BE455" si="27">IF(AND(AZ392=0,BC392=""),"",IF(AND(AZ392&gt;0,BC392=""),"No Birthdate",DATEDIF(BC392,BD392,"m")))</f>
        <v/>
      </c>
      <c r="BF392" t="str">
        <f>IF(Nut_StatusTool!I392="","",Nut_StatusTool!I392)</f>
        <v/>
      </c>
      <c r="BG392" t="str">
        <f>IF(Nut_StatusTool!J392="","",Nut_StatusTool!J392)</f>
        <v/>
      </c>
    </row>
    <row r="393" spans="1:59">
      <c r="A393" s="411">
        <f>IFERROR(INDEX($AW$7:$AW$506,MATCH(ROWS($AT$7:AT393),$AT$7:$AT$506,0)),"")</f>
        <v>387</v>
      </c>
      <c r="B393" s="412" t="str">
        <f>IFERROR(INDEX($AX$7:$AX$506,MATCH(ROWS($AT$7:AT393),$AT$7:$AT$506,0)),"")</f>
        <v/>
      </c>
      <c r="C393" s="412" t="str">
        <f>IFERROR(INDEX($AY$7:$AY$506,MATCH(ROWS($AT$7:AT393),$AT$7:$AT$506,0)),"")</f>
        <v/>
      </c>
      <c r="D393" s="413">
        <f>IFERROR(INDEX($AZ$7:$AZ$506,MATCH(ROWS($AT$7:AT393),$AT$7:$AT$506,0)),"")</f>
        <v>0</v>
      </c>
      <c r="E393" s="414" t="str">
        <f>IFERROR(INDEX($BA$7:$BA$506,MATCH(ROWS($AT$7:AT393),$AT$7:$AT$506,0)),"")</f>
        <v/>
      </c>
      <c r="F393" s="415" t="str">
        <f>IFERROR(INDEX($BB$7:$BB$506,MATCH(ROWS($AT$7:AT393),$AT$7:$AT$506,0)),"")</f>
        <v/>
      </c>
      <c r="G393" s="416" t="str">
        <f>IFERROR(INDEX($BC$7:$BC$506,MATCH(ROWS($AT$7:AT393),$AT$7:$AT$506,0)),"")</f>
        <v/>
      </c>
      <c r="H393" s="416" t="str">
        <f>IFERROR(INDEX($BD$7:$BD$506,MATCH(ROWS($AT$7:AT393),$AT$7:$AT$506,0)),"")</f>
        <v/>
      </c>
      <c r="I393" s="276"/>
      <c r="J393" s="277"/>
      <c r="K393" s="420" t="str">
        <f>IFERROR(INDEX($BE$7:$BE$506,MATCH(ROWS($AT$7:AT393),$AT$7:$AT$506,0)),"")</f>
        <v/>
      </c>
      <c r="L393" s="136"/>
      <c r="AT393">
        <f t="shared" si="24"/>
        <v>387</v>
      </c>
      <c r="AU393">
        <f>COUNTIF($AZ$7:AZ393,AZ393)</f>
        <v>387</v>
      </c>
      <c r="AV393">
        <f t="shared" si="25"/>
        <v>0</v>
      </c>
      <c r="AW393">
        <f>IF(Nut_StatusTool!A393="","",Nut_StatusTool!A393)</f>
        <v>387</v>
      </c>
      <c r="AX393" t="str">
        <f>IF(Nut_StatusTool!B393="","",Nut_StatusTool!B393)</f>
        <v/>
      </c>
      <c r="AY393" t="str">
        <f>IF(Nut_StatusTool!C393="","",Nut_StatusTool!C393)</f>
        <v/>
      </c>
      <c r="AZ393">
        <f>Nut_StatusTool!D393</f>
        <v>0</v>
      </c>
      <c r="BA393" t="str">
        <f>IF(Nut_StatusTool!E393="","",Nut_StatusTool!E393)</f>
        <v/>
      </c>
      <c r="BB393" t="str">
        <f>IF(Nut_StatusTool!F393="","",Nut_StatusTool!F393)</f>
        <v/>
      </c>
      <c r="BC393" t="str">
        <f>IF(Nut_StatusTool!G393="","",Nut_StatusTool!G393)</f>
        <v/>
      </c>
      <c r="BD393" s="430" t="str">
        <f t="shared" si="26"/>
        <v/>
      </c>
      <c r="BE393" t="str">
        <f t="shared" si="27"/>
        <v/>
      </c>
      <c r="BF393" t="str">
        <f>IF(Nut_StatusTool!I393="","",Nut_StatusTool!I393)</f>
        <v/>
      </c>
      <c r="BG393" t="str">
        <f>IF(Nut_StatusTool!J393="","",Nut_StatusTool!J393)</f>
        <v/>
      </c>
    </row>
    <row r="394" spans="1:59">
      <c r="A394" s="411">
        <f>IFERROR(INDEX($AW$7:$AW$506,MATCH(ROWS($AT$7:AT394),$AT$7:$AT$506,0)),"")</f>
        <v>388</v>
      </c>
      <c r="B394" s="412" t="str">
        <f>IFERROR(INDEX($AX$7:$AX$506,MATCH(ROWS($AT$7:AT394),$AT$7:$AT$506,0)),"")</f>
        <v/>
      </c>
      <c r="C394" s="412" t="str">
        <f>IFERROR(INDEX($AY$7:$AY$506,MATCH(ROWS($AT$7:AT394),$AT$7:$AT$506,0)),"")</f>
        <v/>
      </c>
      <c r="D394" s="413">
        <f>IFERROR(INDEX($AZ$7:$AZ$506,MATCH(ROWS($AT$7:AT394),$AT$7:$AT$506,0)),"")</f>
        <v>0</v>
      </c>
      <c r="E394" s="414" t="str">
        <f>IFERROR(INDEX($BA$7:$BA$506,MATCH(ROWS($AT$7:AT394),$AT$7:$AT$506,0)),"")</f>
        <v/>
      </c>
      <c r="F394" s="415" t="str">
        <f>IFERROR(INDEX($BB$7:$BB$506,MATCH(ROWS($AT$7:AT394),$AT$7:$AT$506,0)),"")</f>
        <v/>
      </c>
      <c r="G394" s="416" t="str">
        <f>IFERROR(INDEX($BC$7:$BC$506,MATCH(ROWS($AT$7:AT394),$AT$7:$AT$506,0)),"")</f>
        <v/>
      </c>
      <c r="H394" s="416" t="str">
        <f>IFERROR(INDEX($BD$7:$BD$506,MATCH(ROWS($AT$7:AT394),$AT$7:$AT$506,0)),"")</f>
        <v/>
      </c>
      <c r="I394" s="276"/>
      <c r="J394" s="277"/>
      <c r="K394" s="420" t="str">
        <f>IFERROR(INDEX($BE$7:$BE$506,MATCH(ROWS($AT$7:AT394),$AT$7:$AT$506,0)),"")</f>
        <v/>
      </c>
      <c r="L394" s="136"/>
      <c r="AT394">
        <f t="shared" si="24"/>
        <v>388</v>
      </c>
      <c r="AU394">
        <f>COUNTIF($AZ$7:AZ394,AZ394)</f>
        <v>388</v>
      </c>
      <c r="AV394">
        <f t="shared" si="25"/>
        <v>0</v>
      </c>
      <c r="AW394">
        <f>IF(Nut_StatusTool!A394="","",Nut_StatusTool!A394)</f>
        <v>388</v>
      </c>
      <c r="AX394" t="str">
        <f>IF(Nut_StatusTool!B394="","",Nut_StatusTool!B394)</f>
        <v/>
      </c>
      <c r="AY394" t="str">
        <f>IF(Nut_StatusTool!C394="","",Nut_StatusTool!C394)</f>
        <v/>
      </c>
      <c r="AZ394">
        <f>Nut_StatusTool!D394</f>
        <v>0</v>
      </c>
      <c r="BA394" t="str">
        <f>IF(Nut_StatusTool!E394="","",Nut_StatusTool!E394)</f>
        <v/>
      </c>
      <c r="BB394" t="str">
        <f>IF(Nut_StatusTool!F394="","",Nut_StatusTool!F394)</f>
        <v/>
      </c>
      <c r="BC394" t="str">
        <f>IF(Nut_StatusTool!G394="","",Nut_StatusTool!G394)</f>
        <v/>
      </c>
      <c r="BD394" s="430" t="str">
        <f t="shared" si="26"/>
        <v/>
      </c>
      <c r="BE394" t="str">
        <f t="shared" si="27"/>
        <v/>
      </c>
      <c r="BF394" t="str">
        <f>IF(Nut_StatusTool!I394="","",Nut_StatusTool!I394)</f>
        <v/>
      </c>
      <c r="BG394" t="str">
        <f>IF(Nut_StatusTool!J394="","",Nut_StatusTool!J394)</f>
        <v/>
      </c>
    </row>
    <row r="395" spans="1:59">
      <c r="A395" s="411">
        <f>IFERROR(INDEX($AW$7:$AW$506,MATCH(ROWS($AT$7:AT395),$AT$7:$AT$506,0)),"")</f>
        <v>389</v>
      </c>
      <c r="B395" s="412" t="str">
        <f>IFERROR(INDEX($AX$7:$AX$506,MATCH(ROWS($AT$7:AT395),$AT$7:$AT$506,0)),"")</f>
        <v/>
      </c>
      <c r="C395" s="412" t="str">
        <f>IFERROR(INDEX($AY$7:$AY$506,MATCH(ROWS($AT$7:AT395),$AT$7:$AT$506,0)),"")</f>
        <v/>
      </c>
      <c r="D395" s="413">
        <f>IFERROR(INDEX($AZ$7:$AZ$506,MATCH(ROWS($AT$7:AT395),$AT$7:$AT$506,0)),"")</f>
        <v>0</v>
      </c>
      <c r="E395" s="414" t="str">
        <f>IFERROR(INDEX($BA$7:$BA$506,MATCH(ROWS($AT$7:AT395),$AT$7:$AT$506,0)),"")</f>
        <v/>
      </c>
      <c r="F395" s="415" t="str">
        <f>IFERROR(INDEX($BB$7:$BB$506,MATCH(ROWS($AT$7:AT395),$AT$7:$AT$506,0)),"")</f>
        <v/>
      </c>
      <c r="G395" s="416" t="str">
        <f>IFERROR(INDEX($BC$7:$BC$506,MATCH(ROWS($AT$7:AT395),$AT$7:$AT$506,0)),"")</f>
        <v/>
      </c>
      <c r="H395" s="416" t="str">
        <f>IFERROR(INDEX($BD$7:$BD$506,MATCH(ROWS($AT$7:AT395),$AT$7:$AT$506,0)),"")</f>
        <v/>
      </c>
      <c r="I395" s="276"/>
      <c r="J395" s="277"/>
      <c r="K395" s="420" t="str">
        <f>IFERROR(INDEX($BE$7:$BE$506,MATCH(ROWS($AT$7:AT395),$AT$7:$AT$506,0)),"")</f>
        <v/>
      </c>
      <c r="L395" s="136"/>
      <c r="AT395">
        <f t="shared" si="24"/>
        <v>389</v>
      </c>
      <c r="AU395">
        <f>COUNTIF($AZ$7:AZ395,AZ395)</f>
        <v>389</v>
      </c>
      <c r="AV395">
        <f t="shared" si="25"/>
        <v>0</v>
      </c>
      <c r="AW395">
        <f>IF(Nut_StatusTool!A395="","",Nut_StatusTool!A395)</f>
        <v>389</v>
      </c>
      <c r="AX395" t="str">
        <f>IF(Nut_StatusTool!B395="","",Nut_StatusTool!B395)</f>
        <v/>
      </c>
      <c r="AY395" t="str">
        <f>IF(Nut_StatusTool!C395="","",Nut_StatusTool!C395)</f>
        <v/>
      </c>
      <c r="AZ395">
        <f>Nut_StatusTool!D395</f>
        <v>0</v>
      </c>
      <c r="BA395" t="str">
        <f>IF(Nut_StatusTool!E395="","",Nut_StatusTool!E395)</f>
        <v/>
      </c>
      <c r="BB395" t="str">
        <f>IF(Nut_StatusTool!F395="","",Nut_StatusTool!F395)</f>
        <v/>
      </c>
      <c r="BC395" t="str">
        <f>IF(Nut_StatusTool!G395="","",Nut_StatusTool!G395)</f>
        <v/>
      </c>
      <c r="BD395" s="430" t="str">
        <f t="shared" si="26"/>
        <v/>
      </c>
      <c r="BE395" t="str">
        <f t="shared" si="27"/>
        <v/>
      </c>
      <c r="BF395" t="str">
        <f>IF(Nut_StatusTool!I395="","",Nut_StatusTool!I395)</f>
        <v/>
      </c>
      <c r="BG395" t="str">
        <f>IF(Nut_StatusTool!J395="","",Nut_StatusTool!J395)</f>
        <v/>
      </c>
    </row>
    <row r="396" spans="1:59">
      <c r="A396" s="411">
        <f>IFERROR(INDEX($AW$7:$AW$506,MATCH(ROWS($AT$7:AT396),$AT$7:$AT$506,0)),"")</f>
        <v>390</v>
      </c>
      <c r="B396" s="412" t="str">
        <f>IFERROR(INDEX($AX$7:$AX$506,MATCH(ROWS($AT$7:AT396),$AT$7:$AT$506,0)),"")</f>
        <v/>
      </c>
      <c r="C396" s="412" t="str">
        <f>IFERROR(INDEX($AY$7:$AY$506,MATCH(ROWS($AT$7:AT396),$AT$7:$AT$506,0)),"")</f>
        <v/>
      </c>
      <c r="D396" s="413">
        <f>IFERROR(INDEX($AZ$7:$AZ$506,MATCH(ROWS($AT$7:AT396),$AT$7:$AT$506,0)),"")</f>
        <v>0</v>
      </c>
      <c r="E396" s="414" t="str">
        <f>IFERROR(INDEX($BA$7:$BA$506,MATCH(ROWS($AT$7:AT396),$AT$7:$AT$506,0)),"")</f>
        <v/>
      </c>
      <c r="F396" s="415" t="str">
        <f>IFERROR(INDEX($BB$7:$BB$506,MATCH(ROWS($AT$7:AT396),$AT$7:$AT$506,0)),"")</f>
        <v/>
      </c>
      <c r="G396" s="416" t="str">
        <f>IFERROR(INDEX($BC$7:$BC$506,MATCH(ROWS($AT$7:AT396),$AT$7:$AT$506,0)),"")</f>
        <v/>
      </c>
      <c r="H396" s="416" t="str">
        <f>IFERROR(INDEX($BD$7:$BD$506,MATCH(ROWS($AT$7:AT396),$AT$7:$AT$506,0)),"")</f>
        <v/>
      </c>
      <c r="I396" s="276"/>
      <c r="J396" s="277"/>
      <c r="K396" s="420" t="str">
        <f>IFERROR(INDEX($BE$7:$BE$506,MATCH(ROWS($AT$7:AT396),$AT$7:$AT$506,0)),"")</f>
        <v/>
      </c>
      <c r="L396" s="136"/>
      <c r="AT396">
        <f t="shared" si="24"/>
        <v>390</v>
      </c>
      <c r="AU396">
        <f>COUNTIF($AZ$7:AZ396,AZ396)</f>
        <v>390</v>
      </c>
      <c r="AV396">
        <f t="shared" si="25"/>
        <v>0</v>
      </c>
      <c r="AW396">
        <f>IF(Nut_StatusTool!A396="","",Nut_StatusTool!A396)</f>
        <v>390</v>
      </c>
      <c r="AX396" t="str">
        <f>IF(Nut_StatusTool!B396="","",Nut_StatusTool!B396)</f>
        <v/>
      </c>
      <c r="AY396" t="str">
        <f>IF(Nut_StatusTool!C396="","",Nut_StatusTool!C396)</f>
        <v/>
      </c>
      <c r="AZ396">
        <f>Nut_StatusTool!D396</f>
        <v>0</v>
      </c>
      <c r="BA396" t="str">
        <f>IF(Nut_StatusTool!E396="","",Nut_StatusTool!E396)</f>
        <v/>
      </c>
      <c r="BB396" t="str">
        <f>IF(Nut_StatusTool!F396="","",Nut_StatusTool!F396)</f>
        <v/>
      </c>
      <c r="BC396" t="str">
        <f>IF(Nut_StatusTool!G396="","",Nut_StatusTool!G396)</f>
        <v/>
      </c>
      <c r="BD396" s="430" t="str">
        <f t="shared" si="26"/>
        <v/>
      </c>
      <c r="BE396" t="str">
        <f t="shared" si="27"/>
        <v/>
      </c>
      <c r="BF396" t="str">
        <f>IF(Nut_StatusTool!I396="","",Nut_StatusTool!I396)</f>
        <v/>
      </c>
      <c r="BG396" t="str">
        <f>IF(Nut_StatusTool!J396="","",Nut_StatusTool!J396)</f>
        <v/>
      </c>
    </row>
    <row r="397" spans="1:59">
      <c r="A397" s="411">
        <f>IFERROR(INDEX($AW$7:$AW$506,MATCH(ROWS($AT$7:AT397),$AT$7:$AT$506,0)),"")</f>
        <v>391</v>
      </c>
      <c r="B397" s="412" t="str">
        <f>IFERROR(INDEX($AX$7:$AX$506,MATCH(ROWS($AT$7:AT397),$AT$7:$AT$506,0)),"")</f>
        <v/>
      </c>
      <c r="C397" s="412" t="str">
        <f>IFERROR(INDEX($AY$7:$AY$506,MATCH(ROWS($AT$7:AT397),$AT$7:$AT$506,0)),"")</f>
        <v/>
      </c>
      <c r="D397" s="413">
        <f>IFERROR(INDEX($AZ$7:$AZ$506,MATCH(ROWS($AT$7:AT397),$AT$7:$AT$506,0)),"")</f>
        <v>0</v>
      </c>
      <c r="E397" s="414" t="str">
        <f>IFERROR(INDEX($BA$7:$BA$506,MATCH(ROWS($AT$7:AT397),$AT$7:$AT$506,0)),"")</f>
        <v/>
      </c>
      <c r="F397" s="415" t="str">
        <f>IFERROR(INDEX($BB$7:$BB$506,MATCH(ROWS($AT$7:AT397),$AT$7:$AT$506,0)),"")</f>
        <v/>
      </c>
      <c r="G397" s="416" t="str">
        <f>IFERROR(INDEX($BC$7:$BC$506,MATCH(ROWS($AT$7:AT397),$AT$7:$AT$506,0)),"")</f>
        <v/>
      </c>
      <c r="H397" s="416" t="str">
        <f>IFERROR(INDEX($BD$7:$BD$506,MATCH(ROWS($AT$7:AT397),$AT$7:$AT$506,0)),"")</f>
        <v/>
      </c>
      <c r="I397" s="276"/>
      <c r="J397" s="277"/>
      <c r="K397" s="420" t="str">
        <f>IFERROR(INDEX($BE$7:$BE$506,MATCH(ROWS($AT$7:AT397),$AT$7:$AT$506,0)),"")</f>
        <v/>
      </c>
      <c r="L397" s="136"/>
      <c r="AT397">
        <f t="shared" si="24"/>
        <v>391</v>
      </c>
      <c r="AU397">
        <f>COUNTIF($AZ$7:AZ397,AZ397)</f>
        <v>391</v>
      </c>
      <c r="AV397">
        <f t="shared" si="25"/>
        <v>0</v>
      </c>
      <c r="AW397">
        <f>IF(Nut_StatusTool!A397="","",Nut_StatusTool!A397)</f>
        <v>391</v>
      </c>
      <c r="AX397" t="str">
        <f>IF(Nut_StatusTool!B397="","",Nut_StatusTool!B397)</f>
        <v/>
      </c>
      <c r="AY397" t="str">
        <f>IF(Nut_StatusTool!C397="","",Nut_StatusTool!C397)</f>
        <v/>
      </c>
      <c r="AZ397">
        <f>Nut_StatusTool!D397</f>
        <v>0</v>
      </c>
      <c r="BA397" t="str">
        <f>IF(Nut_StatusTool!E397="","",Nut_StatusTool!E397)</f>
        <v/>
      </c>
      <c r="BB397" t="str">
        <f>IF(Nut_StatusTool!F397="","",Nut_StatusTool!F397)</f>
        <v/>
      </c>
      <c r="BC397" t="str">
        <f>IF(Nut_StatusTool!G397="","",Nut_StatusTool!G397)</f>
        <v/>
      </c>
      <c r="BD397" s="430" t="str">
        <f t="shared" si="26"/>
        <v/>
      </c>
      <c r="BE397" t="str">
        <f t="shared" si="27"/>
        <v/>
      </c>
      <c r="BF397" t="str">
        <f>IF(Nut_StatusTool!I397="","",Nut_StatusTool!I397)</f>
        <v/>
      </c>
      <c r="BG397" t="str">
        <f>IF(Nut_StatusTool!J397="","",Nut_StatusTool!J397)</f>
        <v/>
      </c>
    </row>
    <row r="398" spans="1:59">
      <c r="A398" s="411">
        <f>IFERROR(INDEX($AW$7:$AW$506,MATCH(ROWS($AT$7:AT398),$AT$7:$AT$506,0)),"")</f>
        <v>392</v>
      </c>
      <c r="B398" s="412" t="str">
        <f>IFERROR(INDEX($AX$7:$AX$506,MATCH(ROWS($AT$7:AT398),$AT$7:$AT$506,0)),"")</f>
        <v/>
      </c>
      <c r="C398" s="412" t="str">
        <f>IFERROR(INDEX($AY$7:$AY$506,MATCH(ROWS($AT$7:AT398),$AT$7:$AT$506,0)),"")</f>
        <v/>
      </c>
      <c r="D398" s="413">
        <f>IFERROR(INDEX($AZ$7:$AZ$506,MATCH(ROWS($AT$7:AT398),$AT$7:$AT$506,0)),"")</f>
        <v>0</v>
      </c>
      <c r="E398" s="414" t="str">
        <f>IFERROR(INDEX($BA$7:$BA$506,MATCH(ROWS($AT$7:AT398),$AT$7:$AT$506,0)),"")</f>
        <v/>
      </c>
      <c r="F398" s="415" t="str">
        <f>IFERROR(INDEX($BB$7:$BB$506,MATCH(ROWS($AT$7:AT398),$AT$7:$AT$506,0)),"")</f>
        <v/>
      </c>
      <c r="G398" s="416" t="str">
        <f>IFERROR(INDEX($BC$7:$BC$506,MATCH(ROWS($AT$7:AT398),$AT$7:$AT$506,0)),"")</f>
        <v/>
      </c>
      <c r="H398" s="416" t="str">
        <f>IFERROR(INDEX($BD$7:$BD$506,MATCH(ROWS($AT$7:AT398),$AT$7:$AT$506,0)),"")</f>
        <v/>
      </c>
      <c r="I398" s="276"/>
      <c r="J398" s="277"/>
      <c r="K398" s="420" t="str">
        <f>IFERROR(INDEX($BE$7:$BE$506,MATCH(ROWS($AT$7:AT398),$AT$7:$AT$506,0)),"")</f>
        <v/>
      </c>
      <c r="L398" s="136"/>
      <c r="AT398">
        <f t="shared" si="24"/>
        <v>392</v>
      </c>
      <c r="AU398">
        <f>COUNTIF($AZ$7:AZ398,AZ398)</f>
        <v>392</v>
      </c>
      <c r="AV398">
        <f t="shared" si="25"/>
        <v>0</v>
      </c>
      <c r="AW398">
        <f>IF(Nut_StatusTool!A398="","",Nut_StatusTool!A398)</f>
        <v>392</v>
      </c>
      <c r="AX398" t="str">
        <f>IF(Nut_StatusTool!B398="","",Nut_StatusTool!B398)</f>
        <v/>
      </c>
      <c r="AY398" t="str">
        <f>IF(Nut_StatusTool!C398="","",Nut_StatusTool!C398)</f>
        <v/>
      </c>
      <c r="AZ398">
        <f>Nut_StatusTool!D398</f>
        <v>0</v>
      </c>
      <c r="BA398" t="str">
        <f>IF(Nut_StatusTool!E398="","",Nut_StatusTool!E398)</f>
        <v/>
      </c>
      <c r="BB398" t="str">
        <f>IF(Nut_StatusTool!F398="","",Nut_StatusTool!F398)</f>
        <v/>
      </c>
      <c r="BC398" t="str">
        <f>IF(Nut_StatusTool!G398="","",Nut_StatusTool!G398)</f>
        <v/>
      </c>
      <c r="BD398" s="430" t="str">
        <f t="shared" si="26"/>
        <v/>
      </c>
      <c r="BE398" t="str">
        <f t="shared" si="27"/>
        <v/>
      </c>
      <c r="BF398" t="str">
        <f>IF(Nut_StatusTool!I398="","",Nut_StatusTool!I398)</f>
        <v/>
      </c>
      <c r="BG398" t="str">
        <f>IF(Nut_StatusTool!J398="","",Nut_StatusTool!J398)</f>
        <v/>
      </c>
    </row>
    <row r="399" spans="1:59">
      <c r="A399" s="411">
        <f>IFERROR(INDEX($AW$7:$AW$506,MATCH(ROWS($AT$7:AT399),$AT$7:$AT$506,0)),"")</f>
        <v>393</v>
      </c>
      <c r="B399" s="412" t="str">
        <f>IFERROR(INDEX($AX$7:$AX$506,MATCH(ROWS($AT$7:AT399),$AT$7:$AT$506,0)),"")</f>
        <v/>
      </c>
      <c r="C399" s="412" t="str">
        <f>IFERROR(INDEX($AY$7:$AY$506,MATCH(ROWS($AT$7:AT399),$AT$7:$AT$506,0)),"")</f>
        <v/>
      </c>
      <c r="D399" s="413">
        <f>IFERROR(INDEX($AZ$7:$AZ$506,MATCH(ROWS($AT$7:AT399),$AT$7:$AT$506,0)),"")</f>
        <v>0</v>
      </c>
      <c r="E399" s="414" t="str">
        <f>IFERROR(INDEX($BA$7:$BA$506,MATCH(ROWS($AT$7:AT399),$AT$7:$AT$506,0)),"")</f>
        <v/>
      </c>
      <c r="F399" s="415" t="str">
        <f>IFERROR(INDEX($BB$7:$BB$506,MATCH(ROWS($AT$7:AT399),$AT$7:$AT$506,0)),"")</f>
        <v/>
      </c>
      <c r="G399" s="416" t="str">
        <f>IFERROR(INDEX($BC$7:$BC$506,MATCH(ROWS($AT$7:AT399),$AT$7:$AT$506,0)),"")</f>
        <v/>
      </c>
      <c r="H399" s="416" t="str">
        <f>IFERROR(INDEX($BD$7:$BD$506,MATCH(ROWS($AT$7:AT399),$AT$7:$AT$506,0)),"")</f>
        <v/>
      </c>
      <c r="I399" s="276"/>
      <c r="J399" s="277"/>
      <c r="K399" s="420" t="str">
        <f>IFERROR(INDEX($BE$7:$BE$506,MATCH(ROWS($AT$7:AT399),$AT$7:$AT$506,0)),"")</f>
        <v/>
      </c>
      <c r="L399" s="136"/>
      <c r="AT399">
        <f t="shared" si="24"/>
        <v>393</v>
      </c>
      <c r="AU399">
        <f>COUNTIF($AZ$7:AZ399,AZ399)</f>
        <v>393</v>
      </c>
      <c r="AV399">
        <f t="shared" si="25"/>
        <v>0</v>
      </c>
      <c r="AW399">
        <f>IF(Nut_StatusTool!A399="","",Nut_StatusTool!A399)</f>
        <v>393</v>
      </c>
      <c r="AX399" t="str">
        <f>IF(Nut_StatusTool!B399="","",Nut_StatusTool!B399)</f>
        <v/>
      </c>
      <c r="AY399" t="str">
        <f>IF(Nut_StatusTool!C399="","",Nut_StatusTool!C399)</f>
        <v/>
      </c>
      <c r="AZ399">
        <f>Nut_StatusTool!D399</f>
        <v>0</v>
      </c>
      <c r="BA399" t="str">
        <f>IF(Nut_StatusTool!E399="","",Nut_StatusTool!E399)</f>
        <v/>
      </c>
      <c r="BB399" t="str">
        <f>IF(Nut_StatusTool!F399="","",Nut_StatusTool!F399)</f>
        <v/>
      </c>
      <c r="BC399" t="str">
        <f>IF(Nut_StatusTool!G399="","",Nut_StatusTool!G399)</f>
        <v/>
      </c>
      <c r="BD399" s="430" t="str">
        <f t="shared" si="26"/>
        <v/>
      </c>
      <c r="BE399" t="str">
        <f t="shared" si="27"/>
        <v/>
      </c>
      <c r="BF399" t="str">
        <f>IF(Nut_StatusTool!I399="","",Nut_StatusTool!I399)</f>
        <v/>
      </c>
      <c r="BG399" t="str">
        <f>IF(Nut_StatusTool!J399="","",Nut_StatusTool!J399)</f>
        <v/>
      </c>
    </row>
    <row r="400" spans="1:59">
      <c r="A400" s="411">
        <f>IFERROR(INDEX($AW$7:$AW$506,MATCH(ROWS($AT$7:AT400),$AT$7:$AT$506,0)),"")</f>
        <v>394</v>
      </c>
      <c r="B400" s="412" t="str">
        <f>IFERROR(INDEX($AX$7:$AX$506,MATCH(ROWS($AT$7:AT400),$AT$7:$AT$506,0)),"")</f>
        <v/>
      </c>
      <c r="C400" s="412" t="str">
        <f>IFERROR(INDEX($AY$7:$AY$506,MATCH(ROWS($AT$7:AT400),$AT$7:$AT$506,0)),"")</f>
        <v/>
      </c>
      <c r="D400" s="413">
        <f>IFERROR(INDEX($AZ$7:$AZ$506,MATCH(ROWS($AT$7:AT400),$AT$7:$AT$506,0)),"")</f>
        <v>0</v>
      </c>
      <c r="E400" s="414" t="str">
        <f>IFERROR(INDEX($BA$7:$BA$506,MATCH(ROWS($AT$7:AT400),$AT$7:$AT$506,0)),"")</f>
        <v/>
      </c>
      <c r="F400" s="415" t="str">
        <f>IFERROR(INDEX($BB$7:$BB$506,MATCH(ROWS($AT$7:AT400),$AT$7:$AT$506,0)),"")</f>
        <v/>
      </c>
      <c r="G400" s="416" t="str">
        <f>IFERROR(INDEX($BC$7:$BC$506,MATCH(ROWS($AT$7:AT400),$AT$7:$AT$506,0)),"")</f>
        <v/>
      </c>
      <c r="H400" s="416" t="str">
        <f>IFERROR(INDEX($BD$7:$BD$506,MATCH(ROWS($AT$7:AT400),$AT$7:$AT$506,0)),"")</f>
        <v/>
      </c>
      <c r="I400" s="276"/>
      <c r="J400" s="277"/>
      <c r="K400" s="420" t="str">
        <f>IFERROR(INDEX($BE$7:$BE$506,MATCH(ROWS($AT$7:AT400),$AT$7:$AT$506,0)),"")</f>
        <v/>
      </c>
      <c r="L400" s="136"/>
      <c r="AT400">
        <f t="shared" si="24"/>
        <v>394</v>
      </c>
      <c r="AU400">
        <f>COUNTIF($AZ$7:AZ400,AZ400)</f>
        <v>394</v>
      </c>
      <c r="AV400">
        <f t="shared" si="25"/>
        <v>0</v>
      </c>
      <c r="AW400">
        <f>IF(Nut_StatusTool!A400="","",Nut_StatusTool!A400)</f>
        <v>394</v>
      </c>
      <c r="AX400" t="str">
        <f>IF(Nut_StatusTool!B400="","",Nut_StatusTool!B400)</f>
        <v/>
      </c>
      <c r="AY400" t="str">
        <f>IF(Nut_StatusTool!C400="","",Nut_StatusTool!C400)</f>
        <v/>
      </c>
      <c r="AZ400">
        <f>Nut_StatusTool!D400</f>
        <v>0</v>
      </c>
      <c r="BA400" t="str">
        <f>IF(Nut_StatusTool!E400="","",Nut_StatusTool!E400)</f>
        <v/>
      </c>
      <c r="BB400" t="str">
        <f>IF(Nut_StatusTool!F400="","",Nut_StatusTool!F400)</f>
        <v/>
      </c>
      <c r="BC400" t="str">
        <f>IF(Nut_StatusTool!G400="","",Nut_StatusTool!G400)</f>
        <v/>
      </c>
      <c r="BD400" s="430" t="str">
        <f t="shared" si="26"/>
        <v/>
      </c>
      <c r="BE400" t="str">
        <f t="shared" si="27"/>
        <v/>
      </c>
      <c r="BF400" t="str">
        <f>IF(Nut_StatusTool!I400="","",Nut_StatusTool!I400)</f>
        <v/>
      </c>
      <c r="BG400" t="str">
        <f>IF(Nut_StatusTool!J400="","",Nut_StatusTool!J400)</f>
        <v/>
      </c>
    </row>
    <row r="401" spans="1:59">
      <c r="A401" s="411">
        <f>IFERROR(INDEX($AW$7:$AW$506,MATCH(ROWS($AT$7:AT401),$AT$7:$AT$506,0)),"")</f>
        <v>395</v>
      </c>
      <c r="B401" s="412" t="str">
        <f>IFERROR(INDEX($AX$7:$AX$506,MATCH(ROWS($AT$7:AT401),$AT$7:$AT$506,0)),"")</f>
        <v/>
      </c>
      <c r="C401" s="412" t="str">
        <f>IFERROR(INDEX($AY$7:$AY$506,MATCH(ROWS($AT$7:AT401),$AT$7:$AT$506,0)),"")</f>
        <v/>
      </c>
      <c r="D401" s="413">
        <f>IFERROR(INDEX($AZ$7:$AZ$506,MATCH(ROWS($AT$7:AT401),$AT$7:$AT$506,0)),"")</f>
        <v>0</v>
      </c>
      <c r="E401" s="414" t="str">
        <f>IFERROR(INDEX($BA$7:$BA$506,MATCH(ROWS($AT$7:AT401),$AT$7:$AT$506,0)),"")</f>
        <v/>
      </c>
      <c r="F401" s="415" t="str">
        <f>IFERROR(INDEX($BB$7:$BB$506,MATCH(ROWS($AT$7:AT401),$AT$7:$AT$506,0)),"")</f>
        <v/>
      </c>
      <c r="G401" s="416" t="str">
        <f>IFERROR(INDEX($BC$7:$BC$506,MATCH(ROWS($AT$7:AT401),$AT$7:$AT$506,0)),"")</f>
        <v/>
      </c>
      <c r="H401" s="416" t="str">
        <f>IFERROR(INDEX($BD$7:$BD$506,MATCH(ROWS($AT$7:AT401),$AT$7:$AT$506,0)),"")</f>
        <v/>
      </c>
      <c r="I401" s="276"/>
      <c r="J401" s="277"/>
      <c r="K401" s="420" t="str">
        <f>IFERROR(INDEX($BE$7:$BE$506,MATCH(ROWS($AT$7:AT401),$AT$7:$AT$506,0)),"")</f>
        <v/>
      </c>
      <c r="L401" s="136"/>
      <c r="AT401">
        <f t="shared" si="24"/>
        <v>395</v>
      </c>
      <c r="AU401">
        <f>COUNTIF($AZ$7:AZ401,AZ401)</f>
        <v>395</v>
      </c>
      <c r="AV401">
        <f t="shared" si="25"/>
        <v>0</v>
      </c>
      <c r="AW401">
        <f>IF(Nut_StatusTool!A401="","",Nut_StatusTool!A401)</f>
        <v>395</v>
      </c>
      <c r="AX401" t="str">
        <f>IF(Nut_StatusTool!B401="","",Nut_StatusTool!B401)</f>
        <v/>
      </c>
      <c r="AY401" t="str">
        <f>IF(Nut_StatusTool!C401="","",Nut_StatusTool!C401)</f>
        <v/>
      </c>
      <c r="AZ401">
        <f>Nut_StatusTool!D401</f>
        <v>0</v>
      </c>
      <c r="BA401" t="str">
        <f>IF(Nut_StatusTool!E401="","",Nut_StatusTool!E401)</f>
        <v/>
      </c>
      <c r="BB401" t="str">
        <f>IF(Nut_StatusTool!F401="","",Nut_StatusTool!F401)</f>
        <v/>
      </c>
      <c r="BC401" t="str">
        <f>IF(Nut_StatusTool!G401="","",Nut_StatusTool!G401)</f>
        <v/>
      </c>
      <c r="BD401" s="430" t="str">
        <f t="shared" si="26"/>
        <v/>
      </c>
      <c r="BE401" t="str">
        <f t="shared" si="27"/>
        <v/>
      </c>
      <c r="BF401" t="str">
        <f>IF(Nut_StatusTool!I401="","",Nut_StatusTool!I401)</f>
        <v/>
      </c>
      <c r="BG401" t="str">
        <f>IF(Nut_StatusTool!J401="","",Nut_StatusTool!J401)</f>
        <v/>
      </c>
    </row>
    <row r="402" spans="1:59">
      <c r="A402" s="411">
        <f>IFERROR(INDEX($AW$7:$AW$506,MATCH(ROWS($AT$7:AT402),$AT$7:$AT$506,0)),"")</f>
        <v>396</v>
      </c>
      <c r="B402" s="412" t="str">
        <f>IFERROR(INDEX($AX$7:$AX$506,MATCH(ROWS($AT$7:AT402),$AT$7:$AT$506,0)),"")</f>
        <v/>
      </c>
      <c r="C402" s="412" t="str">
        <f>IFERROR(INDEX($AY$7:$AY$506,MATCH(ROWS($AT$7:AT402),$AT$7:$AT$506,0)),"")</f>
        <v/>
      </c>
      <c r="D402" s="413">
        <f>IFERROR(INDEX($AZ$7:$AZ$506,MATCH(ROWS($AT$7:AT402),$AT$7:$AT$506,0)),"")</f>
        <v>0</v>
      </c>
      <c r="E402" s="414" t="str">
        <f>IFERROR(INDEX($BA$7:$BA$506,MATCH(ROWS($AT$7:AT402),$AT$7:$AT$506,0)),"")</f>
        <v/>
      </c>
      <c r="F402" s="415" t="str">
        <f>IFERROR(INDEX($BB$7:$BB$506,MATCH(ROWS($AT$7:AT402),$AT$7:$AT$506,0)),"")</f>
        <v/>
      </c>
      <c r="G402" s="416" t="str">
        <f>IFERROR(INDEX($BC$7:$BC$506,MATCH(ROWS($AT$7:AT402),$AT$7:$AT$506,0)),"")</f>
        <v/>
      </c>
      <c r="H402" s="416" t="str">
        <f>IFERROR(INDEX($BD$7:$BD$506,MATCH(ROWS($AT$7:AT402),$AT$7:$AT$506,0)),"")</f>
        <v/>
      </c>
      <c r="I402" s="276"/>
      <c r="J402" s="277"/>
      <c r="K402" s="420" t="str">
        <f>IFERROR(INDEX($BE$7:$BE$506,MATCH(ROWS($AT$7:AT402),$AT$7:$AT$506,0)),"")</f>
        <v/>
      </c>
      <c r="L402" s="136"/>
      <c r="AT402">
        <f t="shared" si="24"/>
        <v>396</v>
      </c>
      <c r="AU402">
        <f>COUNTIF($AZ$7:AZ402,AZ402)</f>
        <v>396</v>
      </c>
      <c r="AV402">
        <f t="shared" si="25"/>
        <v>0</v>
      </c>
      <c r="AW402">
        <f>IF(Nut_StatusTool!A402="","",Nut_StatusTool!A402)</f>
        <v>396</v>
      </c>
      <c r="AX402" t="str">
        <f>IF(Nut_StatusTool!B402="","",Nut_StatusTool!B402)</f>
        <v/>
      </c>
      <c r="AY402" t="str">
        <f>IF(Nut_StatusTool!C402="","",Nut_StatusTool!C402)</f>
        <v/>
      </c>
      <c r="AZ402">
        <f>Nut_StatusTool!D402</f>
        <v>0</v>
      </c>
      <c r="BA402" t="str">
        <f>IF(Nut_StatusTool!E402="","",Nut_StatusTool!E402)</f>
        <v/>
      </c>
      <c r="BB402" t="str">
        <f>IF(Nut_StatusTool!F402="","",Nut_StatusTool!F402)</f>
        <v/>
      </c>
      <c r="BC402" t="str">
        <f>IF(Nut_StatusTool!G402="","",Nut_StatusTool!G402)</f>
        <v/>
      </c>
      <c r="BD402" s="430" t="str">
        <f t="shared" si="26"/>
        <v/>
      </c>
      <c r="BE402" t="str">
        <f t="shared" si="27"/>
        <v/>
      </c>
      <c r="BF402" t="str">
        <f>IF(Nut_StatusTool!I402="","",Nut_StatusTool!I402)</f>
        <v/>
      </c>
      <c r="BG402" t="str">
        <f>IF(Nut_StatusTool!J402="","",Nut_StatusTool!J402)</f>
        <v/>
      </c>
    </row>
    <row r="403" spans="1:59">
      <c r="A403" s="411">
        <f>IFERROR(INDEX($AW$7:$AW$506,MATCH(ROWS($AT$7:AT403),$AT$7:$AT$506,0)),"")</f>
        <v>397</v>
      </c>
      <c r="B403" s="412" t="str">
        <f>IFERROR(INDEX($AX$7:$AX$506,MATCH(ROWS($AT$7:AT403),$AT$7:$AT$506,0)),"")</f>
        <v/>
      </c>
      <c r="C403" s="412" t="str">
        <f>IFERROR(INDEX($AY$7:$AY$506,MATCH(ROWS($AT$7:AT403),$AT$7:$AT$506,0)),"")</f>
        <v/>
      </c>
      <c r="D403" s="413">
        <f>IFERROR(INDEX($AZ$7:$AZ$506,MATCH(ROWS($AT$7:AT403),$AT$7:$AT$506,0)),"")</f>
        <v>0</v>
      </c>
      <c r="E403" s="414" t="str">
        <f>IFERROR(INDEX($BA$7:$BA$506,MATCH(ROWS($AT$7:AT403),$AT$7:$AT$506,0)),"")</f>
        <v/>
      </c>
      <c r="F403" s="415" t="str">
        <f>IFERROR(INDEX($BB$7:$BB$506,MATCH(ROWS($AT$7:AT403),$AT$7:$AT$506,0)),"")</f>
        <v/>
      </c>
      <c r="G403" s="416" t="str">
        <f>IFERROR(INDEX($BC$7:$BC$506,MATCH(ROWS($AT$7:AT403),$AT$7:$AT$506,0)),"")</f>
        <v/>
      </c>
      <c r="H403" s="416" t="str">
        <f>IFERROR(INDEX($BD$7:$BD$506,MATCH(ROWS($AT$7:AT403),$AT$7:$AT$506,0)),"")</f>
        <v/>
      </c>
      <c r="I403" s="276"/>
      <c r="J403" s="277"/>
      <c r="K403" s="420" t="str">
        <f>IFERROR(INDEX($BE$7:$BE$506,MATCH(ROWS($AT$7:AT403),$AT$7:$AT$506,0)),"")</f>
        <v/>
      </c>
      <c r="L403" s="136"/>
      <c r="AT403">
        <f t="shared" si="24"/>
        <v>397</v>
      </c>
      <c r="AU403">
        <f>COUNTIF($AZ$7:AZ403,AZ403)</f>
        <v>397</v>
      </c>
      <c r="AV403">
        <f t="shared" si="25"/>
        <v>0</v>
      </c>
      <c r="AW403">
        <f>IF(Nut_StatusTool!A403="","",Nut_StatusTool!A403)</f>
        <v>397</v>
      </c>
      <c r="AX403" t="str">
        <f>IF(Nut_StatusTool!B403="","",Nut_StatusTool!B403)</f>
        <v/>
      </c>
      <c r="AY403" t="str">
        <f>IF(Nut_StatusTool!C403="","",Nut_StatusTool!C403)</f>
        <v/>
      </c>
      <c r="AZ403">
        <f>Nut_StatusTool!D403</f>
        <v>0</v>
      </c>
      <c r="BA403" t="str">
        <f>IF(Nut_StatusTool!E403="","",Nut_StatusTool!E403)</f>
        <v/>
      </c>
      <c r="BB403" t="str">
        <f>IF(Nut_StatusTool!F403="","",Nut_StatusTool!F403)</f>
        <v/>
      </c>
      <c r="BC403" t="str">
        <f>IF(Nut_StatusTool!G403="","",Nut_StatusTool!G403)</f>
        <v/>
      </c>
      <c r="BD403" s="430" t="str">
        <f t="shared" si="26"/>
        <v/>
      </c>
      <c r="BE403" t="str">
        <f t="shared" si="27"/>
        <v/>
      </c>
      <c r="BF403" t="str">
        <f>IF(Nut_StatusTool!I403="","",Nut_StatusTool!I403)</f>
        <v/>
      </c>
      <c r="BG403" t="str">
        <f>IF(Nut_StatusTool!J403="","",Nut_StatusTool!J403)</f>
        <v/>
      </c>
    </row>
    <row r="404" spans="1:59">
      <c r="A404" s="411">
        <f>IFERROR(INDEX($AW$7:$AW$506,MATCH(ROWS($AT$7:AT404),$AT$7:$AT$506,0)),"")</f>
        <v>398</v>
      </c>
      <c r="B404" s="412" t="str">
        <f>IFERROR(INDEX($AX$7:$AX$506,MATCH(ROWS($AT$7:AT404),$AT$7:$AT$506,0)),"")</f>
        <v/>
      </c>
      <c r="C404" s="412" t="str">
        <f>IFERROR(INDEX($AY$7:$AY$506,MATCH(ROWS($AT$7:AT404),$AT$7:$AT$506,0)),"")</f>
        <v/>
      </c>
      <c r="D404" s="413">
        <f>IFERROR(INDEX($AZ$7:$AZ$506,MATCH(ROWS($AT$7:AT404),$AT$7:$AT$506,0)),"")</f>
        <v>0</v>
      </c>
      <c r="E404" s="414" t="str">
        <f>IFERROR(INDEX($BA$7:$BA$506,MATCH(ROWS($AT$7:AT404),$AT$7:$AT$506,0)),"")</f>
        <v/>
      </c>
      <c r="F404" s="415" t="str">
        <f>IFERROR(INDEX($BB$7:$BB$506,MATCH(ROWS($AT$7:AT404),$AT$7:$AT$506,0)),"")</f>
        <v/>
      </c>
      <c r="G404" s="416" t="str">
        <f>IFERROR(INDEX($BC$7:$BC$506,MATCH(ROWS($AT$7:AT404),$AT$7:$AT$506,0)),"")</f>
        <v/>
      </c>
      <c r="H404" s="416" t="str">
        <f>IFERROR(INDEX($BD$7:$BD$506,MATCH(ROWS($AT$7:AT404),$AT$7:$AT$506,0)),"")</f>
        <v/>
      </c>
      <c r="I404" s="276"/>
      <c r="J404" s="277"/>
      <c r="K404" s="420" t="str">
        <f>IFERROR(INDEX($BE$7:$BE$506,MATCH(ROWS($AT$7:AT404),$AT$7:$AT$506,0)),"")</f>
        <v/>
      </c>
      <c r="L404" s="136"/>
      <c r="AT404">
        <f t="shared" si="24"/>
        <v>398</v>
      </c>
      <c r="AU404">
        <f>COUNTIF($AZ$7:AZ404,AZ404)</f>
        <v>398</v>
      </c>
      <c r="AV404">
        <f t="shared" si="25"/>
        <v>0</v>
      </c>
      <c r="AW404">
        <f>IF(Nut_StatusTool!A404="","",Nut_StatusTool!A404)</f>
        <v>398</v>
      </c>
      <c r="AX404" t="str">
        <f>IF(Nut_StatusTool!B404="","",Nut_StatusTool!B404)</f>
        <v/>
      </c>
      <c r="AY404" t="str">
        <f>IF(Nut_StatusTool!C404="","",Nut_StatusTool!C404)</f>
        <v/>
      </c>
      <c r="AZ404">
        <f>Nut_StatusTool!D404</f>
        <v>0</v>
      </c>
      <c r="BA404" t="str">
        <f>IF(Nut_StatusTool!E404="","",Nut_StatusTool!E404)</f>
        <v/>
      </c>
      <c r="BB404" t="str">
        <f>IF(Nut_StatusTool!F404="","",Nut_StatusTool!F404)</f>
        <v/>
      </c>
      <c r="BC404" t="str">
        <f>IF(Nut_StatusTool!G404="","",Nut_StatusTool!G404)</f>
        <v/>
      </c>
      <c r="BD404" s="430" t="str">
        <f t="shared" si="26"/>
        <v/>
      </c>
      <c r="BE404" t="str">
        <f t="shared" si="27"/>
        <v/>
      </c>
      <c r="BF404" t="str">
        <f>IF(Nut_StatusTool!I404="","",Nut_StatusTool!I404)</f>
        <v/>
      </c>
      <c r="BG404" t="str">
        <f>IF(Nut_StatusTool!J404="","",Nut_StatusTool!J404)</f>
        <v/>
      </c>
    </row>
    <row r="405" spans="1:59">
      <c r="A405" s="411">
        <f>IFERROR(INDEX($AW$7:$AW$506,MATCH(ROWS($AT$7:AT405),$AT$7:$AT$506,0)),"")</f>
        <v>399</v>
      </c>
      <c r="B405" s="412" t="str">
        <f>IFERROR(INDEX($AX$7:$AX$506,MATCH(ROWS($AT$7:AT405),$AT$7:$AT$506,0)),"")</f>
        <v/>
      </c>
      <c r="C405" s="412" t="str">
        <f>IFERROR(INDEX($AY$7:$AY$506,MATCH(ROWS($AT$7:AT405),$AT$7:$AT$506,0)),"")</f>
        <v/>
      </c>
      <c r="D405" s="413">
        <f>IFERROR(INDEX($AZ$7:$AZ$506,MATCH(ROWS($AT$7:AT405),$AT$7:$AT$506,0)),"")</f>
        <v>0</v>
      </c>
      <c r="E405" s="414" t="str">
        <f>IFERROR(INDEX($BA$7:$BA$506,MATCH(ROWS($AT$7:AT405),$AT$7:$AT$506,0)),"")</f>
        <v/>
      </c>
      <c r="F405" s="415" t="str">
        <f>IFERROR(INDEX($BB$7:$BB$506,MATCH(ROWS($AT$7:AT405),$AT$7:$AT$506,0)),"")</f>
        <v/>
      </c>
      <c r="G405" s="416" t="str">
        <f>IFERROR(INDEX($BC$7:$BC$506,MATCH(ROWS($AT$7:AT405),$AT$7:$AT$506,0)),"")</f>
        <v/>
      </c>
      <c r="H405" s="416" t="str">
        <f>IFERROR(INDEX($BD$7:$BD$506,MATCH(ROWS($AT$7:AT405),$AT$7:$AT$506,0)),"")</f>
        <v/>
      </c>
      <c r="I405" s="276"/>
      <c r="J405" s="277"/>
      <c r="K405" s="420" t="str">
        <f>IFERROR(INDEX($BE$7:$BE$506,MATCH(ROWS($AT$7:AT405),$AT$7:$AT$506,0)),"")</f>
        <v/>
      </c>
      <c r="L405" s="136"/>
      <c r="AT405">
        <f t="shared" si="24"/>
        <v>399</v>
      </c>
      <c r="AU405">
        <f>COUNTIF($AZ$7:AZ405,AZ405)</f>
        <v>399</v>
      </c>
      <c r="AV405">
        <f t="shared" si="25"/>
        <v>0</v>
      </c>
      <c r="AW405">
        <f>IF(Nut_StatusTool!A405="","",Nut_StatusTool!A405)</f>
        <v>399</v>
      </c>
      <c r="AX405" t="str">
        <f>IF(Nut_StatusTool!B405="","",Nut_StatusTool!B405)</f>
        <v/>
      </c>
      <c r="AY405" t="str">
        <f>IF(Nut_StatusTool!C405="","",Nut_StatusTool!C405)</f>
        <v/>
      </c>
      <c r="AZ405">
        <f>Nut_StatusTool!D405</f>
        <v>0</v>
      </c>
      <c r="BA405" t="str">
        <f>IF(Nut_StatusTool!E405="","",Nut_StatusTool!E405)</f>
        <v/>
      </c>
      <c r="BB405" t="str">
        <f>IF(Nut_StatusTool!F405="","",Nut_StatusTool!F405)</f>
        <v/>
      </c>
      <c r="BC405" t="str">
        <f>IF(Nut_StatusTool!G405="","",Nut_StatusTool!G405)</f>
        <v/>
      </c>
      <c r="BD405" s="430" t="str">
        <f t="shared" si="26"/>
        <v/>
      </c>
      <c r="BE405" t="str">
        <f t="shared" si="27"/>
        <v/>
      </c>
      <c r="BF405" t="str">
        <f>IF(Nut_StatusTool!I405="","",Nut_StatusTool!I405)</f>
        <v/>
      </c>
      <c r="BG405" t="str">
        <f>IF(Nut_StatusTool!J405="","",Nut_StatusTool!J405)</f>
        <v/>
      </c>
    </row>
    <row r="406" spans="1:59">
      <c r="A406" s="411">
        <f>IFERROR(INDEX($AW$7:$AW$506,MATCH(ROWS($AT$7:AT406),$AT$7:$AT$506,0)),"")</f>
        <v>400</v>
      </c>
      <c r="B406" s="412" t="str">
        <f>IFERROR(INDEX($AX$7:$AX$506,MATCH(ROWS($AT$7:AT406),$AT$7:$AT$506,0)),"")</f>
        <v/>
      </c>
      <c r="C406" s="412" t="str">
        <f>IFERROR(INDEX($AY$7:$AY$506,MATCH(ROWS($AT$7:AT406),$AT$7:$AT$506,0)),"")</f>
        <v/>
      </c>
      <c r="D406" s="413">
        <f>IFERROR(INDEX($AZ$7:$AZ$506,MATCH(ROWS($AT$7:AT406),$AT$7:$AT$506,0)),"")</f>
        <v>0</v>
      </c>
      <c r="E406" s="414" t="str">
        <f>IFERROR(INDEX($BA$7:$BA$506,MATCH(ROWS($AT$7:AT406),$AT$7:$AT$506,0)),"")</f>
        <v/>
      </c>
      <c r="F406" s="415" t="str">
        <f>IFERROR(INDEX($BB$7:$BB$506,MATCH(ROWS($AT$7:AT406),$AT$7:$AT$506,0)),"")</f>
        <v/>
      </c>
      <c r="G406" s="416" t="str">
        <f>IFERROR(INDEX($BC$7:$BC$506,MATCH(ROWS($AT$7:AT406),$AT$7:$AT$506,0)),"")</f>
        <v/>
      </c>
      <c r="H406" s="416" t="str">
        <f>IFERROR(INDEX($BD$7:$BD$506,MATCH(ROWS($AT$7:AT406),$AT$7:$AT$506,0)),"")</f>
        <v/>
      </c>
      <c r="I406" s="276"/>
      <c r="J406" s="277"/>
      <c r="K406" s="420" t="str">
        <f>IFERROR(INDEX($BE$7:$BE$506,MATCH(ROWS($AT$7:AT406),$AT$7:$AT$506,0)),"")</f>
        <v/>
      </c>
      <c r="L406" s="136"/>
      <c r="AT406">
        <f t="shared" si="24"/>
        <v>400</v>
      </c>
      <c r="AU406">
        <f>COUNTIF($AZ$7:AZ406,AZ406)</f>
        <v>400</v>
      </c>
      <c r="AV406">
        <f t="shared" si="25"/>
        <v>0</v>
      </c>
      <c r="AW406">
        <f>IF(Nut_StatusTool!A406="","",Nut_StatusTool!A406)</f>
        <v>400</v>
      </c>
      <c r="AX406" t="str">
        <f>IF(Nut_StatusTool!B406="","",Nut_StatusTool!B406)</f>
        <v/>
      </c>
      <c r="AY406" t="str">
        <f>IF(Nut_StatusTool!C406="","",Nut_StatusTool!C406)</f>
        <v/>
      </c>
      <c r="AZ406">
        <f>Nut_StatusTool!D406</f>
        <v>0</v>
      </c>
      <c r="BA406" t="str">
        <f>IF(Nut_StatusTool!E406="","",Nut_StatusTool!E406)</f>
        <v/>
      </c>
      <c r="BB406" t="str">
        <f>IF(Nut_StatusTool!F406="","",Nut_StatusTool!F406)</f>
        <v/>
      </c>
      <c r="BC406" t="str">
        <f>IF(Nut_StatusTool!G406="","",Nut_StatusTool!G406)</f>
        <v/>
      </c>
      <c r="BD406" s="430" t="str">
        <f t="shared" si="26"/>
        <v/>
      </c>
      <c r="BE406" t="str">
        <f t="shared" si="27"/>
        <v/>
      </c>
      <c r="BF406" t="str">
        <f>IF(Nut_StatusTool!I406="","",Nut_StatusTool!I406)</f>
        <v/>
      </c>
      <c r="BG406" t="str">
        <f>IF(Nut_StatusTool!J406="","",Nut_StatusTool!J406)</f>
        <v/>
      </c>
    </row>
    <row r="407" spans="1:59">
      <c r="A407" s="411">
        <f>IFERROR(INDEX($AW$7:$AW$506,MATCH(ROWS($AT$7:AT407),$AT$7:$AT$506,0)),"")</f>
        <v>401</v>
      </c>
      <c r="B407" s="412" t="str">
        <f>IFERROR(INDEX($AX$7:$AX$506,MATCH(ROWS($AT$7:AT407),$AT$7:$AT$506,0)),"")</f>
        <v/>
      </c>
      <c r="C407" s="412" t="str">
        <f>IFERROR(INDEX($AY$7:$AY$506,MATCH(ROWS($AT$7:AT407),$AT$7:$AT$506,0)),"")</f>
        <v/>
      </c>
      <c r="D407" s="413">
        <f>IFERROR(INDEX($AZ$7:$AZ$506,MATCH(ROWS($AT$7:AT407),$AT$7:$AT$506,0)),"")</f>
        <v>0</v>
      </c>
      <c r="E407" s="414" t="str">
        <f>IFERROR(INDEX($BA$7:$BA$506,MATCH(ROWS($AT$7:AT407),$AT$7:$AT$506,0)),"")</f>
        <v/>
      </c>
      <c r="F407" s="415" t="str">
        <f>IFERROR(INDEX($BB$7:$BB$506,MATCH(ROWS($AT$7:AT407),$AT$7:$AT$506,0)),"")</f>
        <v/>
      </c>
      <c r="G407" s="416" t="str">
        <f>IFERROR(INDEX($BC$7:$BC$506,MATCH(ROWS($AT$7:AT407),$AT$7:$AT$506,0)),"")</f>
        <v/>
      </c>
      <c r="H407" s="416" t="str">
        <f>IFERROR(INDEX($BD$7:$BD$506,MATCH(ROWS($AT$7:AT407),$AT$7:$AT$506,0)),"")</f>
        <v/>
      </c>
      <c r="I407" s="276"/>
      <c r="J407" s="277"/>
      <c r="K407" s="420" t="str">
        <f>IFERROR(INDEX($BE$7:$BE$506,MATCH(ROWS($AT$7:AT407),$AT$7:$AT$506,0)),"")</f>
        <v/>
      </c>
      <c r="L407" s="136"/>
      <c r="AT407">
        <f t="shared" si="24"/>
        <v>401</v>
      </c>
      <c r="AU407">
        <f>COUNTIF($AZ$7:AZ407,AZ407)</f>
        <v>401</v>
      </c>
      <c r="AV407">
        <f t="shared" si="25"/>
        <v>0</v>
      </c>
      <c r="AW407">
        <f>IF(Nut_StatusTool!A407="","",Nut_StatusTool!A407)</f>
        <v>401</v>
      </c>
      <c r="AX407" t="str">
        <f>IF(Nut_StatusTool!B407="","",Nut_StatusTool!B407)</f>
        <v/>
      </c>
      <c r="AY407" t="str">
        <f>IF(Nut_StatusTool!C407="","",Nut_StatusTool!C407)</f>
        <v/>
      </c>
      <c r="AZ407">
        <f>Nut_StatusTool!D407</f>
        <v>0</v>
      </c>
      <c r="BA407" t="str">
        <f>IF(Nut_StatusTool!E407="","",Nut_StatusTool!E407)</f>
        <v/>
      </c>
      <c r="BB407" t="str">
        <f>IF(Nut_StatusTool!F407="","",Nut_StatusTool!F407)</f>
        <v/>
      </c>
      <c r="BC407" t="str">
        <f>IF(Nut_StatusTool!G407="","",Nut_StatusTool!G407)</f>
        <v/>
      </c>
      <c r="BD407" s="430" t="str">
        <f t="shared" si="26"/>
        <v/>
      </c>
      <c r="BE407" t="str">
        <f t="shared" si="27"/>
        <v/>
      </c>
      <c r="BF407" t="str">
        <f>IF(Nut_StatusTool!I407="","",Nut_StatusTool!I407)</f>
        <v/>
      </c>
      <c r="BG407" t="str">
        <f>IF(Nut_StatusTool!J407="","",Nut_StatusTool!J407)</f>
        <v/>
      </c>
    </row>
    <row r="408" spans="1:59">
      <c r="A408" s="411">
        <f>IFERROR(INDEX($AW$7:$AW$506,MATCH(ROWS($AT$7:AT408),$AT$7:$AT$506,0)),"")</f>
        <v>402</v>
      </c>
      <c r="B408" s="412" t="str">
        <f>IFERROR(INDEX($AX$7:$AX$506,MATCH(ROWS($AT$7:AT408),$AT$7:$AT$506,0)),"")</f>
        <v/>
      </c>
      <c r="C408" s="412" t="str">
        <f>IFERROR(INDEX($AY$7:$AY$506,MATCH(ROWS($AT$7:AT408),$AT$7:$AT$506,0)),"")</f>
        <v/>
      </c>
      <c r="D408" s="413">
        <f>IFERROR(INDEX($AZ$7:$AZ$506,MATCH(ROWS($AT$7:AT408),$AT$7:$AT$506,0)),"")</f>
        <v>0</v>
      </c>
      <c r="E408" s="414" t="str">
        <f>IFERROR(INDEX($BA$7:$BA$506,MATCH(ROWS($AT$7:AT408),$AT$7:$AT$506,0)),"")</f>
        <v/>
      </c>
      <c r="F408" s="415" t="str">
        <f>IFERROR(INDEX($BB$7:$BB$506,MATCH(ROWS($AT$7:AT408),$AT$7:$AT$506,0)),"")</f>
        <v/>
      </c>
      <c r="G408" s="416" t="str">
        <f>IFERROR(INDEX($BC$7:$BC$506,MATCH(ROWS($AT$7:AT408),$AT$7:$AT$506,0)),"")</f>
        <v/>
      </c>
      <c r="H408" s="416" t="str">
        <f>IFERROR(INDEX($BD$7:$BD$506,MATCH(ROWS($AT$7:AT408),$AT$7:$AT$506,0)),"")</f>
        <v/>
      </c>
      <c r="I408" s="276"/>
      <c r="J408" s="277"/>
      <c r="K408" s="420" t="str">
        <f>IFERROR(INDEX($BE$7:$BE$506,MATCH(ROWS($AT$7:AT408),$AT$7:$AT$506,0)),"")</f>
        <v/>
      </c>
      <c r="L408" s="136"/>
      <c r="AT408">
        <f t="shared" si="24"/>
        <v>402</v>
      </c>
      <c r="AU408">
        <f>COUNTIF($AZ$7:AZ408,AZ408)</f>
        <v>402</v>
      </c>
      <c r="AV408">
        <f t="shared" si="25"/>
        <v>0</v>
      </c>
      <c r="AW408">
        <f>IF(Nut_StatusTool!A408="","",Nut_StatusTool!A408)</f>
        <v>402</v>
      </c>
      <c r="AX408" t="str">
        <f>IF(Nut_StatusTool!B408="","",Nut_StatusTool!B408)</f>
        <v/>
      </c>
      <c r="AY408" t="str">
        <f>IF(Nut_StatusTool!C408="","",Nut_StatusTool!C408)</f>
        <v/>
      </c>
      <c r="AZ408">
        <f>Nut_StatusTool!D408</f>
        <v>0</v>
      </c>
      <c r="BA408" t="str">
        <f>IF(Nut_StatusTool!E408="","",Nut_StatusTool!E408)</f>
        <v/>
      </c>
      <c r="BB408" t="str">
        <f>IF(Nut_StatusTool!F408="","",Nut_StatusTool!F408)</f>
        <v/>
      </c>
      <c r="BC408" t="str">
        <f>IF(Nut_StatusTool!G408="","",Nut_StatusTool!G408)</f>
        <v/>
      </c>
      <c r="BD408" s="430" t="str">
        <f t="shared" si="26"/>
        <v/>
      </c>
      <c r="BE408" t="str">
        <f t="shared" si="27"/>
        <v/>
      </c>
      <c r="BF408" t="str">
        <f>IF(Nut_StatusTool!I408="","",Nut_StatusTool!I408)</f>
        <v/>
      </c>
      <c r="BG408" t="str">
        <f>IF(Nut_StatusTool!J408="","",Nut_StatusTool!J408)</f>
        <v/>
      </c>
    </row>
    <row r="409" spans="1:59">
      <c r="A409" s="411">
        <f>IFERROR(INDEX($AW$7:$AW$506,MATCH(ROWS($AT$7:AT409),$AT$7:$AT$506,0)),"")</f>
        <v>403</v>
      </c>
      <c r="B409" s="412" t="str">
        <f>IFERROR(INDEX($AX$7:$AX$506,MATCH(ROWS($AT$7:AT409),$AT$7:$AT$506,0)),"")</f>
        <v/>
      </c>
      <c r="C409" s="412" t="str">
        <f>IFERROR(INDEX($AY$7:$AY$506,MATCH(ROWS($AT$7:AT409),$AT$7:$AT$506,0)),"")</f>
        <v/>
      </c>
      <c r="D409" s="413">
        <f>IFERROR(INDEX($AZ$7:$AZ$506,MATCH(ROWS($AT$7:AT409),$AT$7:$AT$506,0)),"")</f>
        <v>0</v>
      </c>
      <c r="E409" s="414" t="str">
        <f>IFERROR(INDEX($BA$7:$BA$506,MATCH(ROWS($AT$7:AT409),$AT$7:$AT$506,0)),"")</f>
        <v/>
      </c>
      <c r="F409" s="415" t="str">
        <f>IFERROR(INDEX($BB$7:$BB$506,MATCH(ROWS($AT$7:AT409),$AT$7:$AT$506,0)),"")</f>
        <v/>
      </c>
      <c r="G409" s="416" t="str">
        <f>IFERROR(INDEX($BC$7:$BC$506,MATCH(ROWS($AT$7:AT409),$AT$7:$AT$506,0)),"")</f>
        <v/>
      </c>
      <c r="H409" s="416" t="str">
        <f>IFERROR(INDEX($BD$7:$BD$506,MATCH(ROWS($AT$7:AT409),$AT$7:$AT$506,0)),"")</f>
        <v/>
      </c>
      <c r="I409" s="276"/>
      <c r="J409" s="277"/>
      <c r="K409" s="420" t="str">
        <f>IFERROR(INDEX($BE$7:$BE$506,MATCH(ROWS($AT$7:AT409),$AT$7:$AT$506,0)),"")</f>
        <v/>
      </c>
      <c r="L409" s="136"/>
      <c r="AT409">
        <f t="shared" si="24"/>
        <v>403</v>
      </c>
      <c r="AU409">
        <f>COUNTIF($AZ$7:AZ409,AZ409)</f>
        <v>403</v>
      </c>
      <c r="AV409">
        <f t="shared" si="25"/>
        <v>0</v>
      </c>
      <c r="AW409">
        <f>IF(Nut_StatusTool!A409="","",Nut_StatusTool!A409)</f>
        <v>403</v>
      </c>
      <c r="AX409" t="str">
        <f>IF(Nut_StatusTool!B409="","",Nut_StatusTool!B409)</f>
        <v/>
      </c>
      <c r="AY409" t="str">
        <f>IF(Nut_StatusTool!C409="","",Nut_StatusTool!C409)</f>
        <v/>
      </c>
      <c r="AZ409">
        <f>Nut_StatusTool!D409</f>
        <v>0</v>
      </c>
      <c r="BA409" t="str">
        <f>IF(Nut_StatusTool!E409="","",Nut_StatusTool!E409)</f>
        <v/>
      </c>
      <c r="BB409" t="str">
        <f>IF(Nut_StatusTool!F409="","",Nut_StatusTool!F409)</f>
        <v/>
      </c>
      <c r="BC409" t="str">
        <f>IF(Nut_StatusTool!G409="","",Nut_StatusTool!G409)</f>
        <v/>
      </c>
      <c r="BD409" s="430" t="str">
        <f t="shared" si="26"/>
        <v/>
      </c>
      <c r="BE409" t="str">
        <f t="shared" si="27"/>
        <v/>
      </c>
      <c r="BF409" t="str">
        <f>IF(Nut_StatusTool!I409="","",Nut_StatusTool!I409)</f>
        <v/>
      </c>
      <c r="BG409" t="str">
        <f>IF(Nut_StatusTool!J409="","",Nut_StatusTool!J409)</f>
        <v/>
      </c>
    </row>
    <row r="410" spans="1:59">
      <c r="A410" s="411">
        <f>IFERROR(INDEX($AW$7:$AW$506,MATCH(ROWS($AT$7:AT410),$AT$7:$AT$506,0)),"")</f>
        <v>404</v>
      </c>
      <c r="B410" s="412" t="str">
        <f>IFERROR(INDEX($AX$7:$AX$506,MATCH(ROWS($AT$7:AT410),$AT$7:$AT$506,0)),"")</f>
        <v/>
      </c>
      <c r="C410" s="412" t="str">
        <f>IFERROR(INDEX($AY$7:$AY$506,MATCH(ROWS($AT$7:AT410),$AT$7:$AT$506,0)),"")</f>
        <v/>
      </c>
      <c r="D410" s="413">
        <f>IFERROR(INDEX($AZ$7:$AZ$506,MATCH(ROWS($AT$7:AT410),$AT$7:$AT$506,0)),"")</f>
        <v>0</v>
      </c>
      <c r="E410" s="414" t="str">
        <f>IFERROR(INDEX($BA$7:$BA$506,MATCH(ROWS($AT$7:AT410),$AT$7:$AT$506,0)),"")</f>
        <v/>
      </c>
      <c r="F410" s="415" t="str">
        <f>IFERROR(INDEX($BB$7:$BB$506,MATCH(ROWS($AT$7:AT410),$AT$7:$AT$506,0)),"")</f>
        <v/>
      </c>
      <c r="G410" s="416" t="str">
        <f>IFERROR(INDEX($BC$7:$BC$506,MATCH(ROWS($AT$7:AT410),$AT$7:$AT$506,0)),"")</f>
        <v/>
      </c>
      <c r="H410" s="416" t="str">
        <f>IFERROR(INDEX($BD$7:$BD$506,MATCH(ROWS($AT$7:AT410),$AT$7:$AT$506,0)),"")</f>
        <v/>
      </c>
      <c r="I410" s="276"/>
      <c r="J410" s="277"/>
      <c r="K410" s="420" t="str">
        <f>IFERROR(INDEX($BE$7:$BE$506,MATCH(ROWS($AT$7:AT410),$AT$7:$AT$506,0)),"")</f>
        <v/>
      </c>
      <c r="L410" s="136"/>
      <c r="AT410">
        <f t="shared" si="24"/>
        <v>404</v>
      </c>
      <c r="AU410">
        <f>COUNTIF($AZ$7:AZ410,AZ410)</f>
        <v>404</v>
      </c>
      <c r="AV410">
        <f t="shared" si="25"/>
        <v>0</v>
      </c>
      <c r="AW410">
        <f>IF(Nut_StatusTool!A410="","",Nut_StatusTool!A410)</f>
        <v>404</v>
      </c>
      <c r="AX410" t="str">
        <f>IF(Nut_StatusTool!B410="","",Nut_StatusTool!B410)</f>
        <v/>
      </c>
      <c r="AY410" t="str">
        <f>IF(Nut_StatusTool!C410="","",Nut_StatusTool!C410)</f>
        <v/>
      </c>
      <c r="AZ410">
        <f>Nut_StatusTool!D410</f>
        <v>0</v>
      </c>
      <c r="BA410" t="str">
        <f>IF(Nut_StatusTool!E410="","",Nut_StatusTool!E410)</f>
        <v/>
      </c>
      <c r="BB410" t="str">
        <f>IF(Nut_StatusTool!F410="","",Nut_StatusTool!F410)</f>
        <v/>
      </c>
      <c r="BC410" t="str">
        <f>IF(Nut_StatusTool!G410="","",Nut_StatusTool!G410)</f>
        <v/>
      </c>
      <c r="BD410" s="430" t="str">
        <f t="shared" si="26"/>
        <v/>
      </c>
      <c r="BE410" t="str">
        <f t="shared" si="27"/>
        <v/>
      </c>
      <c r="BF410" t="str">
        <f>IF(Nut_StatusTool!I410="","",Nut_StatusTool!I410)</f>
        <v/>
      </c>
      <c r="BG410" t="str">
        <f>IF(Nut_StatusTool!J410="","",Nut_StatusTool!J410)</f>
        <v/>
      </c>
    </row>
    <row r="411" spans="1:59">
      <c r="A411" s="411">
        <f>IFERROR(INDEX($AW$7:$AW$506,MATCH(ROWS($AT$7:AT411),$AT$7:$AT$506,0)),"")</f>
        <v>405</v>
      </c>
      <c r="B411" s="412" t="str">
        <f>IFERROR(INDEX($AX$7:$AX$506,MATCH(ROWS($AT$7:AT411),$AT$7:$AT$506,0)),"")</f>
        <v/>
      </c>
      <c r="C411" s="412" t="str">
        <f>IFERROR(INDEX($AY$7:$AY$506,MATCH(ROWS($AT$7:AT411),$AT$7:$AT$506,0)),"")</f>
        <v/>
      </c>
      <c r="D411" s="413">
        <f>IFERROR(INDEX($AZ$7:$AZ$506,MATCH(ROWS($AT$7:AT411),$AT$7:$AT$506,0)),"")</f>
        <v>0</v>
      </c>
      <c r="E411" s="414" t="str">
        <f>IFERROR(INDEX($BA$7:$BA$506,MATCH(ROWS($AT$7:AT411),$AT$7:$AT$506,0)),"")</f>
        <v/>
      </c>
      <c r="F411" s="415" t="str">
        <f>IFERROR(INDEX($BB$7:$BB$506,MATCH(ROWS($AT$7:AT411),$AT$7:$AT$506,0)),"")</f>
        <v/>
      </c>
      <c r="G411" s="416" t="str">
        <f>IFERROR(INDEX($BC$7:$BC$506,MATCH(ROWS($AT$7:AT411),$AT$7:$AT$506,0)),"")</f>
        <v/>
      </c>
      <c r="H411" s="416" t="str">
        <f>IFERROR(INDEX($BD$7:$BD$506,MATCH(ROWS($AT$7:AT411),$AT$7:$AT$506,0)),"")</f>
        <v/>
      </c>
      <c r="I411" s="276"/>
      <c r="J411" s="277"/>
      <c r="K411" s="420" t="str">
        <f>IFERROR(INDEX($BE$7:$BE$506,MATCH(ROWS($AT$7:AT411),$AT$7:$AT$506,0)),"")</f>
        <v/>
      </c>
      <c r="L411" s="136"/>
      <c r="AT411">
        <f t="shared" si="24"/>
        <v>405</v>
      </c>
      <c r="AU411">
        <f>COUNTIF($AZ$7:AZ411,AZ411)</f>
        <v>405</v>
      </c>
      <c r="AV411">
        <f t="shared" si="25"/>
        <v>0</v>
      </c>
      <c r="AW411">
        <f>IF(Nut_StatusTool!A411="","",Nut_StatusTool!A411)</f>
        <v>405</v>
      </c>
      <c r="AX411" t="str">
        <f>IF(Nut_StatusTool!B411="","",Nut_StatusTool!B411)</f>
        <v/>
      </c>
      <c r="AY411" t="str">
        <f>IF(Nut_StatusTool!C411="","",Nut_StatusTool!C411)</f>
        <v/>
      </c>
      <c r="AZ411">
        <f>Nut_StatusTool!D411</f>
        <v>0</v>
      </c>
      <c r="BA411" t="str">
        <f>IF(Nut_StatusTool!E411="","",Nut_StatusTool!E411)</f>
        <v/>
      </c>
      <c r="BB411" t="str">
        <f>IF(Nut_StatusTool!F411="","",Nut_StatusTool!F411)</f>
        <v/>
      </c>
      <c r="BC411" t="str">
        <f>IF(Nut_StatusTool!G411="","",Nut_StatusTool!G411)</f>
        <v/>
      </c>
      <c r="BD411" s="430" t="str">
        <f t="shared" si="26"/>
        <v/>
      </c>
      <c r="BE411" t="str">
        <f t="shared" si="27"/>
        <v/>
      </c>
      <c r="BF411" t="str">
        <f>IF(Nut_StatusTool!I411="","",Nut_StatusTool!I411)</f>
        <v/>
      </c>
      <c r="BG411" t="str">
        <f>IF(Nut_StatusTool!J411="","",Nut_StatusTool!J411)</f>
        <v/>
      </c>
    </row>
    <row r="412" spans="1:59">
      <c r="A412" s="411">
        <f>IFERROR(INDEX($AW$7:$AW$506,MATCH(ROWS($AT$7:AT412),$AT$7:$AT$506,0)),"")</f>
        <v>406</v>
      </c>
      <c r="B412" s="412" t="str">
        <f>IFERROR(INDEX($AX$7:$AX$506,MATCH(ROWS($AT$7:AT412),$AT$7:$AT$506,0)),"")</f>
        <v/>
      </c>
      <c r="C412" s="412" t="str">
        <f>IFERROR(INDEX($AY$7:$AY$506,MATCH(ROWS($AT$7:AT412),$AT$7:$AT$506,0)),"")</f>
        <v/>
      </c>
      <c r="D412" s="413">
        <f>IFERROR(INDEX($AZ$7:$AZ$506,MATCH(ROWS($AT$7:AT412),$AT$7:$AT$506,0)),"")</f>
        <v>0</v>
      </c>
      <c r="E412" s="414" t="str">
        <f>IFERROR(INDEX($BA$7:$BA$506,MATCH(ROWS($AT$7:AT412),$AT$7:$AT$506,0)),"")</f>
        <v/>
      </c>
      <c r="F412" s="415" t="str">
        <f>IFERROR(INDEX($BB$7:$BB$506,MATCH(ROWS($AT$7:AT412),$AT$7:$AT$506,0)),"")</f>
        <v/>
      </c>
      <c r="G412" s="416" t="str">
        <f>IFERROR(INDEX($BC$7:$BC$506,MATCH(ROWS($AT$7:AT412),$AT$7:$AT$506,0)),"")</f>
        <v/>
      </c>
      <c r="H412" s="416" t="str">
        <f>IFERROR(INDEX($BD$7:$BD$506,MATCH(ROWS($AT$7:AT412),$AT$7:$AT$506,0)),"")</f>
        <v/>
      </c>
      <c r="I412" s="276"/>
      <c r="J412" s="277"/>
      <c r="K412" s="420" t="str">
        <f>IFERROR(INDEX($BE$7:$BE$506,MATCH(ROWS($AT$7:AT412),$AT$7:$AT$506,0)),"")</f>
        <v/>
      </c>
      <c r="L412" s="136"/>
      <c r="AT412">
        <f t="shared" si="24"/>
        <v>406</v>
      </c>
      <c r="AU412">
        <f>COUNTIF($AZ$7:AZ412,AZ412)</f>
        <v>406</v>
      </c>
      <c r="AV412">
        <f t="shared" si="25"/>
        <v>0</v>
      </c>
      <c r="AW412">
        <f>IF(Nut_StatusTool!A412="","",Nut_StatusTool!A412)</f>
        <v>406</v>
      </c>
      <c r="AX412" t="str">
        <f>IF(Nut_StatusTool!B412="","",Nut_StatusTool!B412)</f>
        <v/>
      </c>
      <c r="AY412" t="str">
        <f>IF(Nut_StatusTool!C412="","",Nut_StatusTool!C412)</f>
        <v/>
      </c>
      <c r="AZ412">
        <f>Nut_StatusTool!D412</f>
        <v>0</v>
      </c>
      <c r="BA412" t="str">
        <f>IF(Nut_StatusTool!E412="","",Nut_StatusTool!E412)</f>
        <v/>
      </c>
      <c r="BB412" t="str">
        <f>IF(Nut_StatusTool!F412="","",Nut_StatusTool!F412)</f>
        <v/>
      </c>
      <c r="BC412" t="str">
        <f>IF(Nut_StatusTool!G412="","",Nut_StatusTool!G412)</f>
        <v/>
      </c>
      <c r="BD412" s="430" t="str">
        <f t="shared" si="26"/>
        <v/>
      </c>
      <c r="BE412" t="str">
        <f t="shared" si="27"/>
        <v/>
      </c>
      <c r="BF412" t="str">
        <f>IF(Nut_StatusTool!I412="","",Nut_StatusTool!I412)</f>
        <v/>
      </c>
      <c r="BG412" t="str">
        <f>IF(Nut_StatusTool!J412="","",Nut_StatusTool!J412)</f>
        <v/>
      </c>
    </row>
    <row r="413" spans="1:59">
      <c r="A413" s="411">
        <f>IFERROR(INDEX($AW$7:$AW$506,MATCH(ROWS($AT$7:AT413),$AT$7:$AT$506,0)),"")</f>
        <v>407</v>
      </c>
      <c r="B413" s="412" t="str">
        <f>IFERROR(INDEX($AX$7:$AX$506,MATCH(ROWS($AT$7:AT413),$AT$7:$AT$506,0)),"")</f>
        <v/>
      </c>
      <c r="C413" s="412" t="str">
        <f>IFERROR(INDEX($AY$7:$AY$506,MATCH(ROWS($AT$7:AT413),$AT$7:$AT$506,0)),"")</f>
        <v/>
      </c>
      <c r="D413" s="413">
        <f>IFERROR(INDEX($AZ$7:$AZ$506,MATCH(ROWS($AT$7:AT413),$AT$7:$AT$506,0)),"")</f>
        <v>0</v>
      </c>
      <c r="E413" s="414" t="str">
        <f>IFERROR(INDEX($BA$7:$BA$506,MATCH(ROWS($AT$7:AT413),$AT$7:$AT$506,0)),"")</f>
        <v/>
      </c>
      <c r="F413" s="415" t="str">
        <f>IFERROR(INDEX($BB$7:$BB$506,MATCH(ROWS($AT$7:AT413),$AT$7:$AT$506,0)),"")</f>
        <v/>
      </c>
      <c r="G413" s="416" t="str">
        <f>IFERROR(INDEX($BC$7:$BC$506,MATCH(ROWS($AT$7:AT413),$AT$7:$AT$506,0)),"")</f>
        <v/>
      </c>
      <c r="H413" s="416" t="str">
        <f>IFERROR(INDEX($BD$7:$BD$506,MATCH(ROWS($AT$7:AT413),$AT$7:$AT$506,0)),"")</f>
        <v/>
      </c>
      <c r="I413" s="276"/>
      <c r="J413" s="277"/>
      <c r="K413" s="420" t="str">
        <f>IFERROR(INDEX($BE$7:$BE$506,MATCH(ROWS($AT$7:AT413),$AT$7:$AT$506,0)),"")</f>
        <v/>
      </c>
      <c r="L413" s="136"/>
      <c r="AT413">
        <f t="shared" si="24"/>
        <v>407</v>
      </c>
      <c r="AU413">
        <f>COUNTIF($AZ$7:AZ413,AZ413)</f>
        <v>407</v>
      </c>
      <c r="AV413">
        <f t="shared" si="25"/>
        <v>0</v>
      </c>
      <c r="AW413">
        <f>IF(Nut_StatusTool!A413="","",Nut_StatusTool!A413)</f>
        <v>407</v>
      </c>
      <c r="AX413" t="str">
        <f>IF(Nut_StatusTool!B413="","",Nut_StatusTool!B413)</f>
        <v/>
      </c>
      <c r="AY413" t="str">
        <f>IF(Nut_StatusTool!C413="","",Nut_StatusTool!C413)</f>
        <v/>
      </c>
      <c r="AZ413">
        <f>Nut_StatusTool!D413</f>
        <v>0</v>
      </c>
      <c r="BA413" t="str">
        <f>IF(Nut_StatusTool!E413="","",Nut_StatusTool!E413)</f>
        <v/>
      </c>
      <c r="BB413" t="str">
        <f>IF(Nut_StatusTool!F413="","",Nut_StatusTool!F413)</f>
        <v/>
      </c>
      <c r="BC413" t="str">
        <f>IF(Nut_StatusTool!G413="","",Nut_StatusTool!G413)</f>
        <v/>
      </c>
      <c r="BD413" s="430" t="str">
        <f t="shared" si="26"/>
        <v/>
      </c>
      <c r="BE413" t="str">
        <f t="shared" si="27"/>
        <v/>
      </c>
      <c r="BF413" t="str">
        <f>IF(Nut_StatusTool!I413="","",Nut_StatusTool!I413)</f>
        <v/>
      </c>
      <c r="BG413" t="str">
        <f>IF(Nut_StatusTool!J413="","",Nut_StatusTool!J413)</f>
        <v/>
      </c>
    </row>
    <row r="414" spans="1:59">
      <c r="A414" s="411">
        <f>IFERROR(INDEX($AW$7:$AW$506,MATCH(ROWS($AT$7:AT414),$AT$7:$AT$506,0)),"")</f>
        <v>408</v>
      </c>
      <c r="B414" s="412" t="str">
        <f>IFERROR(INDEX($AX$7:$AX$506,MATCH(ROWS($AT$7:AT414),$AT$7:$AT$506,0)),"")</f>
        <v/>
      </c>
      <c r="C414" s="412" t="str">
        <f>IFERROR(INDEX($AY$7:$AY$506,MATCH(ROWS($AT$7:AT414),$AT$7:$AT$506,0)),"")</f>
        <v/>
      </c>
      <c r="D414" s="413">
        <f>IFERROR(INDEX($AZ$7:$AZ$506,MATCH(ROWS($AT$7:AT414),$AT$7:$AT$506,0)),"")</f>
        <v>0</v>
      </c>
      <c r="E414" s="414" t="str">
        <f>IFERROR(INDEX($BA$7:$BA$506,MATCH(ROWS($AT$7:AT414),$AT$7:$AT$506,0)),"")</f>
        <v/>
      </c>
      <c r="F414" s="415" t="str">
        <f>IFERROR(INDEX($BB$7:$BB$506,MATCH(ROWS($AT$7:AT414),$AT$7:$AT$506,0)),"")</f>
        <v/>
      </c>
      <c r="G414" s="416" t="str">
        <f>IFERROR(INDEX($BC$7:$BC$506,MATCH(ROWS($AT$7:AT414),$AT$7:$AT$506,0)),"")</f>
        <v/>
      </c>
      <c r="H414" s="416" t="str">
        <f>IFERROR(INDEX($BD$7:$BD$506,MATCH(ROWS($AT$7:AT414),$AT$7:$AT$506,0)),"")</f>
        <v/>
      </c>
      <c r="I414" s="276"/>
      <c r="J414" s="277"/>
      <c r="K414" s="420" t="str">
        <f>IFERROR(INDEX($BE$7:$BE$506,MATCH(ROWS($AT$7:AT414),$AT$7:$AT$506,0)),"")</f>
        <v/>
      </c>
      <c r="L414" s="136"/>
      <c r="AT414">
        <f t="shared" si="24"/>
        <v>408</v>
      </c>
      <c r="AU414">
        <f>COUNTIF($AZ$7:AZ414,AZ414)</f>
        <v>408</v>
      </c>
      <c r="AV414">
        <f t="shared" si="25"/>
        <v>0</v>
      </c>
      <c r="AW414">
        <f>IF(Nut_StatusTool!A414="","",Nut_StatusTool!A414)</f>
        <v>408</v>
      </c>
      <c r="AX414" t="str">
        <f>IF(Nut_StatusTool!B414="","",Nut_StatusTool!B414)</f>
        <v/>
      </c>
      <c r="AY414" t="str">
        <f>IF(Nut_StatusTool!C414="","",Nut_StatusTool!C414)</f>
        <v/>
      </c>
      <c r="AZ414">
        <f>Nut_StatusTool!D414</f>
        <v>0</v>
      </c>
      <c r="BA414" t="str">
        <f>IF(Nut_StatusTool!E414="","",Nut_StatusTool!E414)</f>
        <v/>
      </c>
      <c r="BB414" t="str">
        <f>IF(Nut_StatusTool!F414="","",Nut_StatusTool!F414)</f>
        <v/>
      </c>
      <c r="BC414" t="str">
        <f>IF(Nut_StatusTool!G414="","",Nut_StatusTool!G414)</f>
        <v/>
      </c>
      <c r="BD414" s="430" t="str">
        <f t="shared" si="26"/>
        <v/>
      </c>
      <c r="BE414" t="str">
        <f t="shared" si="27"/>
        <v/>
      </c>
      <c r="BF414" t="str">
        <f>IF(Nut_StatusTool!I414="","",Nut_StatusTool!I414)</f>
        <v/>
      </c>
      <c r="BG414" t="str">
        <f>IF(Nut_StatusTool!J414="","",Nut_StatusTool!J414)</f>
        <v/>
      </c>
    </row>
    <row r="415" spans="1:59">
      <c r="A415" s="411">
        <f>IFERROR(INDEX($AW$7:$AW$506,MATCH(ROWS($AT$7:AT415),$AT$7:$AT$506,0)),"")</f>
        <v>409</v>
      </c>
      <c r="B415" s="412" t="str">
        <f>IFERROR(INDEX($AX$7:$AX$506,MATCH(ROWS($AT$7:AT415),$AT$7:$AT$506,0)),"")</f>
        <v/>
      </c>
      <c r="C415" s="412" t="str">
        <f>IFERROR(INDEX($AY$7:$AY$506,MATCH(ROWS($AT$7:AT415),$AT$7:$AT$506,0)),"")</f>
        <v/>
      </c>
      <c r="D415" s="413">
        <f>IFERROR(INDEX($AZ$7:$AZ$506,MATCH(ROWS($AT$7:AT415),$AT$7:$AT$506,0)),"")</f>
        <v>0</v>
      </c>
      <c r="E415" s="414" t="str">
        <f>IFERROR(INDEX($BA$7:$BA$506,MATCH(ROWS($AT$7:AT415),$AT$7:$AT$506,0)),"")</f>
        <v/>
      </c>
      <c r="F415" s="415" t="str">
        <f>IFERROR(INDEX($BB$7:$BB$506,MATCH(ROWS($AT$7:AT415),$AT$7:$AT$506,0)),"")</f>
        <v/>
      </c>
      <c r="G415" s="416" t="str">
        <f>IFERROR(INDEX($BC$7:$BC$506,MATCH(ROWS($AT$7:AT415),$AT$7:$AT$506,0)),"")</f>
        <v/>
      </c>
      <c r="H415" s="416" t="str">
        <f>IFERROR(INDEX($BD$7:$BD$506,MATCH(ROWS($AT$7:AT415),$AT$7:$AT$506,0)),"")</f>
        <v/>
      </c>
      <c r="I415" s="276"/>
      <c r="J415" s="277"/>
      <c r="K415" s="420" t="str">
        <f>IFERROR(INDEX($BE$7:$BE$506,MATCH(ROWS($AT$7:AT415),$AT$7:$AT$506,0)),"")</f>
        <v/>
      </c>
      <c r="L415" s="136"/>
      <c r="AT415">
        <f t="shared" si="24"/>
        <v>409</v>
      </c>
      <c r="AU415">
        <f>COUNTIF($AZ$7:AZ415,AZ415)</f>
        <v>409</v>
      </c>
      <c r="AV415">
        <f t="shared" si="25"/>
        <v>0</v>
      </c>
      <c r="AW415">
        <f>IF(Nut_StatusTool!A415="","",Nut_StatusTool!A415)</f>
        <v>409</v>
      </c>
      <c r="AX415" t="str">
        <f>IF(Nut_StatusTool!B415="","",Nut_StatusTool!B415)</f>
        <v/>
      </c>
      <c r="AY415" t="str">
        <f>IF(Nut_StatusTool!C415="","",Nut_StatusTool!C415)</f>
        <v/>
      </c>
      <c r="AZ415">
        <f>Nut_StatusTool!D415</f>
        <v>0</v>
      </c>
      <c r="BA415" t="str">
        <f>IF(Nut_StatusTool!E415="","",Nut_StatusTool!E415)</f>
        <v/>
      </c>
      <c r="BB415" t="str">
        <f>IF(Nut_StatusTool!F415="","",Nut_StatusTool!F415)</f>
        <v/>
      </c>
      <c r="BC415" t="str">
        <f>IF(Nut_StatusTool!G415="","",Nut_StatusTool!G415)</f>
        <v/>
      </c>
      <c r="BD415" s="430" t="str">
        <f t="shared" si="26"/>
        <v/>
      </c>
      <c r="BE415" t="str">
        <f t="shared" si="27"/>
        <v/>
      </c>
      <c r="BF415" t="str">
        <f>IF(Nut_StatusTool!I415="","",Nut_StatusTool!I415)</f>
        <v/>
      </c>
      <c r="BG415" t="str">
        <f>IF(Nut_StatusTool!J415="","",Nut_StatusTool!J415)</f>
        <v/>
      </c>
    </row>
    <row r="416" spans="1:59">
      <c r="A416" s="411">
        <f>IFERROR(INDEX($AW$7:$AW$506,MATCH(ROWS($AT$7:AT416),$AT$7:$AT$506,0)),"")</f>
        <v>410</v>
      </c>
      <c r="B416" s="412" t="str">
        <f>IFERROR(INDEX($AX$7:$AX$506,MATCH(ROWS($AT$7:AT416),$AT$7:$AT$506,0)),"")</f>
        <v/>
      </c>
      <c r="C416" s="412" t="str">
        <f>IFERROR(INDEX($AY$7:$AY$506,MATCH(ROWS($AT$7:AT416),$AT$7:$AT$506,0)),"")</f>
        <v/>
      </c>
      <c r="D416" s="413">
        <f>IFERROR(INDEX($AZ$7:$AZ$506,MATCH(ROWS($AT$7:AT416),$AT$7:$AT$506,0)),"")</f>
        <v>0</v>
      </c>
      <c r="E416" s="414" t="str">
        <f>IFERROR(INDEX($BA$7:$BA$506,MATCH(ROWS($AT$7:AT416),$AT$7:$AT$506,0)),"")</f>
        <v/>
      </c>
      <c r="F416" s="415" t="str">
        <f>IFERROR(INDEX($BB$7:$BB$506,MATCH(ROWS($AT$7:AT416),$AT$7:$AT$506,0)),"")</f>
        <v/>
      </c>
      <c r="G416" s="416" t="str">
        <f>IFERROR(INDEX($BC$7:$BC$506,MATCH(ROWS($AT$7:AT416),$AT$7:$AT$506,0)),"")</f>
        <v/>
      </c>
      <c r="H416" s="416" t="str">
        <f>IFERROR(INDEX($BD$7:$BD$506,MATCH(ROWS($AT$7:AT416),$AT$7:$AT$506,0)),"")</f>
        <v/>
      </c>
      <c r="I416" s="276"/>
      <c r="J416" s="277"/>
      <c r="K416" s="420" t="str">
        <f>IFERROR(INDEX($BE$7:$BE$506,MATCH(ROWS($AT$7:AT416),$AT$7:$AT$506,0)),"")</f>
        <v/>
      </c>
      <c r="L416" s="136"/>
      <c r="AT416">
        <f t="shared" si="24"/>
        <v>410</v>
      </c>
      <c r="AU416">
        <f>COUNTIF($AZ$7:AZ416,AZ416)</f>
        <v>410</v>
      </c>
      <c r="AV416">
        <f t="shared" si="25"/>
        <v>0</v>
      </c>
      <c r="AW416">
        <f>IF(Nut_StatusTool!A416="","",Nut_StatusTool!A416)</f>
        <v>410</v>
      </c>
      <c r="AX416" t="str">
        <f>IF(Nut_StatusTool!B416="","",Nut_StatusTool!B416)</f>
        <v/>
      </c>
      <c r="AY416" t="str">
        <f>IF(Nut_StatusTool!C416="","",Nut_StatusTool!C416)</f>
        <v/>
      </c>
      <c r="AZ416">
        <f>Nut_StatusTool!D416</f>
        <v>0</v>
      </c>
      <c r="BA416" t="str">
        <f>IF(Nut_StatusTool!E416="","",Nut_StatusTool!E416)</f>
        <v/>
      </c>
      <c r="BB416" t="str">
        <f>IF(Nut_StatusTool!F416="","",Nut_StatusTool!F416)</f>
        <v/>
      </c>
      <c r="BC416" t="str">
        <f>IF(Nut_StatusTool!G416="","",Nut_StatusTool!G416)</f>
        <v/>
      </c>
      <c r="BD416" s="430" t="str">
        <f t="shared" si="26"/>
        <v/>
      </c>
      <c r="BE416" t="str">
        <f t="shared" si="27"/>
        <v/>
      </c>
      <c r="BF416" t="str">
        <f>IF(Nut_StatusTool!I416="","",Nut_StatusTool!I416)</f>
        <v/>
      </c>
      <c r="BG416" t="str">
        <f>IF(Nut_StatusTool!J416="","",Nut_StatusTool!J416)</f>
        <v/>
      </c>
    </row>
    <row r="417" spans="1:59">
      <c r="A417" s="411">
        <f>IFERROR(INDEX($AW$7:$AW$506,MATCH(ROWS($AT$7:AT417),$AT$7:$AT$506,0)),"")</f>
        <v>411</v>
      </c>
      <c r="B417" s="412" t="str">
        <f>IFERROR(INDEX($AX$7:$AX$506,MATCH(ROWS($AT$7:AT417),$AT$7:$AT$506,0)),"")</f>
        <v/>
      </c>
      <c r="C417" s="412" t="str">
        <f>IFERROR(INDEX($AY$7:$AY$506,MATCH(ROWS($AT$7:AT417),$AT$7:$AT$506,0)),"")</f>
        <v/>
      </c>
      <c r="D417" s="413">
        <f>IFERROR(INDEX($AZ$7:$AZ$506,MATCH(ROWS($AT$7:AT417),$AT$7:$AT$506,0)),"")</f>
        <v>0</v>
      </c>
      <c r="E417" s="414" t="str">
        <f>IFERROR(INDEX($BA$7:$BA$506,MATCH(ROWS($AT$7:AT417),$AT$7:$AT$506,0)),"")</f>
        <v/>
      </c>
      <c r="F417" s="415" t="str">
        <f>IFERROR(INDEX($BB$7:$BB$506,MATCH(ROWS($AT$7:AT417),$AT$7:$AT$506,0)),"")</f>
        <v/>
      </c>
      <c r="G417" s="416" t="str">
        <f>IFERROR(INDEX($BC$7:$BC$506,MATCH(ROWS($AT$7:AT417),$AT$7:$AT$506,0)),"")</f>
        <v/>
      </c>
      <c r="H417" s="416" t="str">
        <f>IFERROR(INDEX($BD$7:$BD$506,MATCH(ROWS($AT$7:AT417),$AT$7:$AT$506,0)),"")</f>
        <v/>
      </c>
      <c r="I417" s="276"/>
      <c r="J417" s="277"/>
      <c r="K417" s="420" t="str">
        <f>IFERROR(INDEX($BE$7:$BE$506,MATCH(ROWS($AT$7:AT417),$AT$7:$AT$506,0)),"")</f>
        <v/>
      </c>
      <c r="L417" s="136"/>
      <c r="AT417">
        <f t="shared" si="24"/>
        <v>411</v>
      </c>
      <c r="AU417">
        <f>COUNTIF($AZ$7:AZ417,AZ417)</f>
        <v>411</v>
      </c>
      <c r="AV417">
        <f t="shared" si="25"/>
        <v>0</v>
      </c>
      <c r="AW417">
        <f>IF(Nut_StatusTool!A417="","",Nut_StatusTool!A417)</f>
        <v>411</v>
      </c>
      <c r="AX417" t="str">
        <f>IF(Nut_StatusTool!B417="","",Nut_StatusTool!B417)</f>
        <v/>
      </c>
      <c r="AY417" t="str">
        <f>IF(Nut_StatusTool!C417="","",Nut_StatusTool!C417)</f>
        <v/>
      </c>
      <c r="AZ417">
        <f>Nut_StatusTool!D417</f>
        <v>0</v>
      </c>
      <c r="BA417" t="str">
        <f>IF(Nut_StatusTool!E417="","",Nut_StatusTool!E417)</f>
        <v/>
      </c>
      <c r="BB417" t="str">
        <f>IF(Nut_StatusTool!F417="","",Nut_StatusTool!F417)</f>
        <v/>
      </c>
      <c r="BC417" t="str">
        <f>IF(Nut_StatusTool!G417="","",Nut_StatusTool!G417)</f>
        <v/>
      </c>
      <c r="BD417" s="430" t="str">
        <f t="shared" si="26"/>
        <v/>
      </c>
      <c r="BE417" t="str">
        <f t="shared" si="27"/>
        <v/>
      </c>
      <c r="BF417" t="str">
        <f>IF(Nut_StatusTool!I417="","",Nut_StatusTool!I417)</f>
        <v/>
      </c>
      <c r="BG417" t="str">
        <f>IF(Nut_StatusTool!J417="","",Nut_StatusTool!J417)</f>
        <v/>
      </c>
    </row>
    <row r="418" spans="1:59">
      <c r="A418" s="411">
        <f>IFERROR(INDEX($AW$7:$AW$506,MATCH(ROWS($AT$7:AT418),$AT$7:$AT$506,0)),"")</f>
        <v>412</v>
      </c>
      <c r="B418" s="412" t="str">
        <f>IFERROR(INDEX($AX$7:$AX$506,MATCH(ROWS($AT$7:AT418),$AT$7:$AT$506,0)),"")</f>
        <v/>
      </c>
      <c r="C418" s="412" t="str">
        <f>IFERROR(INDEX($AY$7:$AY$506,MATCH(ROWS($AT$7:AT418),$AT$7:$AT$506,0)),"")</f>
        <v/>
      </c>
      <c r="D418" s="413">
        <f>IFERROR(INDEX($AZ$7:$AZ$506,MATCH(ROWS($AT$7:AT418),$AT$7:$AT$506,0)),"")</f>
        <v>0</v>
      </c>
      <c r="E418" s="414" t="str">
        <f>IFERROR(INDEX($BA$7:$BA$506,MATCH(ROWS($AT$7:AT418),$AT$7:$AT$506,0)),"")</f>
        <v/>
      </c>
      <c r="F418" s="415" t="str">
        <f>IFERROR(INDEX($BB$7:$BB$506,MATCH(ROWS($AT$7:AT418),$AT$7:$AT$506,0)),"")</f>
        <v/>
      </c>
      <c r="G418" s="416" t="str">
        <f>IFERROR(INDEX($BC$7:$BC$506,MATCH(ROWS($AT$7:AT418),$AT$7:$AT$506,0)),"")</f>
        <v/>
      </c>
      <c r="H418" s="416" t="str">
        <f>IFERROR(INDEX($BD$7:$BD$506,MATCH(ROWS($AT$7:AT418),$AT$7:$AT$506,0)),"")</f>
        <v/>
      </c>
      <c r="I418" s="276"/>
      <c r="J418" s="277"/>
      <c r="K418" s="420" t="str">
        <f>IFERROR(INDEX($BE$7:$BE$506,MATCH(ROWS($AT$7:AT418),$AT$7:$AT$506,0)),"")</f>
        <v/>
      </c>
      <c r="L418" s="136"/>
      <c r="AT418">
        <f t="shared" si="24"/>
        <v>412</v>
      </c>
      <c r="AU418">
        <f>COUNTIF($AZ$7:AZ418,AZ418)</f>
        <v>412</v>
      </c>
      <c r="AV418">
        <f t="shared" si="25"/>
        <v>0</v>
      </c>
      <c r="AW418">
        <f>IF(Nut_StatusTool!A418="","",Nut_StatusTool!A418)</f>
        <v>412</v>
      </c>
      <c r="AX418" t="str">
        <f>IF(Nut_StatusTool!B418="","",Nut_StatusTool!B418)</f>
        <v/>
      </c>
      <c r="AY418" t="str">
        <f>IF(Nut_StatusTool!C418="","",Nut_StatusTool!C418)</f>
        <v/>
      </c>
      <c r="AZ418">
        <f>Nut_StatusTool!D418</f>
        <v>0</v>
      </c>
      <c r="BA418" t="str">
        <f>IF(Nut_StatusTool!E418="","",Nut_StatusTool!E418)</f>
        <v/>
      </c>
      <c r="BB418" t="str">
        <f>IF(Nut_StatusTool!F418="","",Nut_StatusTool!F418)</f>
        <v/>
      </c>
      <c r="BC418" t="str">
        <f>IF(Nut_StatusTool!G418="","",Nut_StatusTool!G418)</f>
        <v/>
      </c>
      <c r="BD418" s="430" t="str">
        <f t="shared" si="26"/>
        <v/>
      </c>
      <c r="BE418" t="str">
        <f t="shared" si="27"/>
        <v/>
      </c>
      <c r="BF418" t="str">
        <f>IF(Nut_StatusTool!I418="","",Nut_StatusTool!I418)</f>
        <v/>
      </c>
      <c r="BG418" t="str">
        <f>IF(Nut_StatusTool!J418="","",Nut_StatusTool!J418)</f>
        <v/>
      </c>
    </row>
    <row r="419" spans="1:59">
      <c r="A419" s="411">
        <f>IFERROR(INDEX($AW$7:$AW$506,MATCH(ROWS($AT$7:AT419),$AT$7:$AT$506,0)),"")</f>
        <v>413</v>
      </c>
      <c r="B419" s="412" t="str">
        <f>IFERROR(INDEX($AX$7:$AX$506,MATCH(ROWS($AT$7:AT419),$AT$7:$AT$506,0)),"")</f>
        <v/>
      </c>
      <c r="C419" s="412" t="str">
        <f>IFERROR(INDEX($AY$7:$AY$506,MATCH(ROWS($AT$7:AT419),$AT$7:$AT$506,0)),"")</f>
        <v/>
      </c>
      <c r="D419" s="413">
        <f>IFERROR(INDEX($AZ$7:$AZ$506,MATCH(ROWS($AT$7:AT419),$AT$7:$AT$506,0)),"")</f>
        <v>0</v>
      </c>
      <c r="E419" s="414" t="str">
        <f>IFERROR(INDEX($BA$7:$BA$506,MATCH(ROWS($AT$7:AT419),$AT$7:$AT$506,0)),"")</f>
        <v/>
      </c>
      <c r="F419" s="415" t="str">
        <f>IFERROR(INDEX($BB$7:$BB$506,MATCH(ROWS($AT$7:AT419),$AT$7:$AT$506,0)),"")</f>
        <v/>
      </c>
      <c r="G419" s="416" t="str">
        <f>IFERROR(INDEX($BC$7:$BC$506,MATCH(ROWS($AT$7:AT419),$AT$7:$AT$506,0)),"")</f>
        <v/>
      </c>
      <c r="H419" s="416" t="str">
        <f>IFERROR(INDEX($BD$7:$BD$506,MATCH(ROWS($AT$7:AT419),$AT$7:$AT$506,0)),"")</f>
        <v/>
      </c>
      <c r="I419" s="276"/>
      <c r="J419" s="277"/>
      <c r="K419" s="420" t="str">
        <f>IFERROR(INDEX($BE$7:$BE$506,MATCH(ROWS($AT$7:AT419),$AT$7:$AT$506,0)),"")</f>
        <v/>
      </c>
      <c r="L419" s="136"/>
      <c r="AT419">
        <f t="shared" si="24"/>
        <v>413</v>
      </c>
      <c r="AU419">
        <f>COUNTIF($AZ$7:AZ419,AZ419)</f>
        <v>413</v>
      </c>
      <c r="AV419">
        <f t="shared" si="25"/>
        <v>0</v>
      </c>
      <c r="AW419">
        <f>IF(Nut_StatusTool!A419="","",Nut_StatusTool!A419)</f>
        <v>413</v>
      </c>
      <c r="AX419" t="str">
        <f>IF(Nut_StatusTool!B419="","",Nut_StatusTool!B419)</f>
        <v/>
      </c>
      <c r="AY419" t="str">
        <f>IF(Nut_StatusTool!C419="","",Nut_StatusTool!C419)</f>
        <v/>
      </c>
      <c r="AZ419">
        <f>Nut_StatusTool!D419</f>
        <v>0</v>
      </c>
      <c r="BA419" t="str">
        <f>IF(Nut_StatusTool!E419="","",Nut_StatusTool!E419)</f>
        <v/>
      </c>
      <c r="BB419" t="str">
        <f>IF(Nut_StatusTool!F419="","",Nut_StatusTool!F419)</f>
        <v/>
      </c>
      <c r="BC419" t="str">
        <f>IF(Nut_StatusTool!G419="","",Nut_StatusTool!G419)</f>
        <v/>
      </c>
      <c r="BD419" s="430" t="str">
        <f t="shared" si="26"/>
        <v/>
      </c>
      <c r="BE419" t="str">
        <f t="shared" si="27"/>
        <v/>
      </c>
      <c r="BF419" t="str">
        <f>IF(Nut_StatusTool!I419="","",Nut_StatusTool!I419)</f>
        <v/>
      </c>
      <c r="BG419" t="str">
        <f>IF(Nut_StatusTool!J419="","",Nut_StatusTool!J419)</f>
        <v/>
      </c>
    </row>
    <row r="420" spans="1:59">
      <c r="A420" s="411">
        <f>IFERROR(INDEX($AW$7:$AW$506,MATCH(ROWS($AT$7:AT420),$AT$7:$AT$506,0)),"")</f>
        <v>414</v>
      </c>
      <c r="B420" s="412" t="str">
        <f>IFERROR(INDEX($AX$7:$AX$506,MATCH(ROWS($AT$7:AT420),$AT$7:$AT$506,0)),"")</f>
        <v/>
      </c>
      <c r="C420" s="412" t="str">
        <f>IFERROR(INDEX($AY$7:$AY$506,MATCH(ROWS($AT$7:AT420),$AT$7:$AT$506,0)),"")</f>
        <v/>
      </c>
      <c r="D420" s="413">
        <f>IFERROR(INDEX($AZ$7:$AZ$506,MATCH(ROWS($AT$7:AT420),$AT$7:$AT$506,0)),"")</f>
        <v>0</v>
      </c>
      <c r="E420" s="414" t="str">
        <f>IFERROR(INDEX($BA$7:$BA$506,MATCH(ROWS($AT$7:AT420),$AT$7:$AT$506,0)),"")</f>
        <v/>
      </c>
      <c r="F420" s="415" t="str">
        <f>IFERROR(INDEX($BB$7:$BB$506,MATCH(ROWS($AT$7:AT420),$AT$7:$AT$506,0)),"")</f>
        <v/>
      </c>
      <c r="G420" s="416" t="str">
        <f>IFERROR(INDEX($BC$7:$BC$506,MATCH(ROWS($AT$7:AT420),$AT$7:$AT$506,0)),"")</f>
        <v/>
      </c>
      <c r="H420" s="416" t="str">
        <f>IFERROR(INDEX($BD$7:$BD$506,MATCH(ROWS($AT$7:AT420),$AT$7:$AT$506,0)),"")</f>
        <v/>
      </c>
      <c r="I420" s="276"/>
      <c r="J420" s="277"/>
      <c r="K420" s="420" t="str">
        <f>IFERROR(INDEX($BE$7:$BE$506,MATCH(ROWS($AT$7:AT420),$AT$7:$AT$506,0)),"")</f>
        <v/>
      </c>
      <c r="L420" s="136"/>
      <c r="AT420">
        <f t="shared" si="24"/>
        <v>414</v>
      </c>
      <c r="AU420">
        <f>COUNTIF($AZ$7:AZ420,AZ420)</f>
        <v>414</v>
      </c>
      <c r="AV420">
        <f t="shared" si="25"/>
        <v>0</v>
      </c>
      <c r="AW420">
        <f>IF(Nut_StatusTool!A420="","",Nut_StatusTool!A420)</f>
        <v>414</v>
      </c>
      <c r="AX420" t="str">
        <f>IF(Nut_StatusTool!B420="","",Nut_StatusTool!B420)</f>
        <v/>
      </c>
      <c r="AY420" t="str">
        <f>IF(Nut_StatusTool!C420="","",Nut_StatusTool!C420)</f>
        <v/>
      </c>
      <c r="AZ420">
        <f>Nut_StatusTool!D420</f>
        <v>0</v>
      </c>
      <c r="BA420" t="str">
        <f>IF(Nut_StatusTool!E420="","",Nut_StatusTool!E420)</f>
        <v/>
      </c>
      <c r="BB420" t="str">
        <f>IF(Nut_StatusTool!F420="","",Nut_StatusTool!F420)</f>
        <v/>
      </c>
      <c r="BC420" t="str">
        <f>IF(Nut_StatusTool!G420="","",Nut_StatusTool!G420)</f>
        <v/>
      </c>
      <c r="BD420" s="430" t="str">
        <f t="shared" si="26"/>
        <v/>
      </c>
      <c r="BE420" t="str">
        <f t="shared" si="27"/>
        <v/>
      </c>
      <c r="BF420" t="str">
        <f>IF(Nut_StatusTool!I420="","",Nut_StatusTool!I420)</f>
        <v/>
      </c>
      <c r="BG420" t="str">
        <f>IF(Nut_StatusTool!J420="","",Nut_StatusTool!J420)</f>
        <v/>
      </c>
    </row>
    <row r="421" spans="1:59">
      <c r="A421" s="411">
        <f>IFERROR(INDEX($AW$7:$AW$506,MATCH(ROWS($AT$7:AT421),$AT$7:$AT$506,0)),"")</f>
        <v>415</v>
      </c>
      <c r="B421" s="412" t="str">
        <f>IFERROR(INDEX($AX$7:$AX$506,MATCH(ROWS($AT$7:AT421),$AT$7:$AT$506,0)),"")</f>
        <v/>
      </c>
      <c r="C421" s="412" t="str">
        <f>IFERROR(INDEX($AY$7:$AY$506,MATCH(ROWS($AT$7:AT421),$AT$7:$AT$506,0)),"")</f>
        <v/>
      </c>
      <c r="D421" s="413">
        <f>IFERROR(INDEX($AZ$7:$AZ$506,MATCH(ROWS($AT$7:AT421),$AT$7:$AT$506,0)),"")</f>
        <v>0</v>
      </c>
      <c r="E421" s="414" t="str">
        <f>IFERROR(INDEX($BA$7:$BA$506,MATCH(ROWS($AT$7:AT421),$AT$7:$AT$506,0)),"")</f>
        <v/>
      </c>
      <c r="F421" s="415" t="str">
        <f>IFERROR(INDEX($BB$7:$BB$506,MATCH(ROWS($AT$7:AT421),$AT$7:$AT$506,0)),"")</f>
        <v/>
      </c>
      <c r="G421" s="416" t="str">
        <f>IFERROR(INDEX($BC$7:$BC$506,MATCH(ROWS($AT$7:AT421),$AT$7:$AT$506,0)),"")</f>
        <v/>
      </c>
      <c r="H421" s="416" t="str">
        <f>IFERROR(INDEX($BD$7:$BD$506,MATCH(ROWS($AT$7:AT421),$AT$7:$AT$506,0)),"")</f>
        <v/>
      </c>
      <c r="I421" s="276"/>
      <c r="J421" s="277"/>
      <c r="K421" s="420" t="str">
        <f>IFERROR(INDEX($BE$7:$BE$506,MATCH(ROWS($AT$7:AT421),$AT$7:$AT$506,0)),"")</f>
        <v/>
      </c>
      <c r="L421" s="136"/>
      <c r="AT421">
        <f t="shared" si="24"/>
        <v>415</v>
      </c>
      <c r="AU421">
        <f>COUNTIF($AZ$7:AZ421,AZ421)</f>
        <v>415</v>
      </c>
      <c r="AV421">
        <f t="shared" si="25"/>
        <v>0</v>
      </c>
      <c r="AW421">
        <f>IF(Nut_StatusTool!A421="","",Nut_StatusTool!A421)</f>
        <v>415</v>
      </c>
      <c r="AX421" t="str">
        <f>IF(Nut_StatusTool!B421="","",Nut_StatusTool!B421)</f>
        <v/>
      </c>
      <c r="AY421" t="str">
        <f>IF(Nut_StatusTool!C421="","",Nut_StatusTool!C421)</f>
        <v/>
      </c>
      <c r="AZ421">
        <f>Nut_StatusTool!D421</f>
        <v>0</v>
      </c>
      <c r="BA421" t="str">
        <f>IF(Nut_StatusTool!E421="","",Nut_StatusTool!E421)</f>
        <v/>
      </c>
      <c r="BB421" t="str">
        <f>IF(Nut_StatusTool!F421="","",Nut_StatusTool!F421)</f>
        <v/>
      </c>
      <c r="BC421" t="str">
        <f>IF(Nut_StatusTool!G421="","",Nut_StatusTool!G421)</f>
        <v/>
      </c>
      <c r="BD421" s="430" t="str">
        <f t="shared" si="26"/>
        <v/>
      </c>
      <c r="BE421" t="str">
        <f t="shared" si="27"/>
        <v/>
      </c>
      <c r="BF421" t="str">
        <f>IF(Nut_StatusTool!I421="","",Nut_StatusTool!I421)</f>
        <v/>
      </c>
      <c r="BG421" t="str">
        <f>IF(Nut_StatusTool!J421="","",Nut_StatusTool!J421)</f>
        <v/>
      </c>
    </row>
    <row r="422" spans="1:59">
      <c r="A422" s="411">
        <f>IFERROR(INDEX($AW$7:$AW$506,MATCH(ROWS($AT$7:AT422),$AT$7:$AT$506,0)),"")</f>
        <v>416</v>
      </c>
      <c r="B422" s="412" t="str">
        <f>IFERROR(INDEX($AX$7:$AX$506,MATCH(ROWS($AT$7:AT422),$AT$7:$AT$506,0)),"")</f>
        <v/>
      </c>
      <c r="C422" s="412" t="str">
        <f>IFERROR(INDEX($AY$7:$AY$506,MATCH(ROWS($AT$7:AT422),$AT$7:$AT$506,0)),"")</f>
        <v/>
      </c>
      <c r="D422" s="413">
        <f>IFERROR(INDEX($AZ$7:$AZ$506,MATCH(ROWS($AT$7:AT422),$AT$7:$AT$506,0)),"")</f>
        <v>0</v>
      </c>
      <c r="E422" s="414" t="str">
        <f>IFERROR(INDEX($BA$7:$BA$506,MATCH(ROWS($AT$7:AT422),$AT$7:$AT$506,0)),"")</f>
        <v/>
      </c>
      <c r="F422" s="415" t="str">
        <f>IFERROR(INDEX($BB$7:$BB$506,MATCH(ROWS($AT$7:AT422),$AT$7:$AT$506,0)),"")</f>
        <v/>
      </c>
      <c r="G422" s="416" t="str">
        <f>IFERROR(INDEX($BC$7:$BC$506,MATCH(ROWS($AT$7:AT422),$AT$7:$AT$506,0)),"")</f>
        <v/>
      </c>
      <c r="H422" s="416" t="str">
        <f>IFERROR(INDEX($BD$7:$BD$506,MATCH(ROWS($AT$7:AT422),$AT$7:$AT$506,0)),"")</f>
        <v/>
      </c>
      <c r="I422" s="276"/>
      <c r="J422" s="277"/>
      <c r="K422" s="420" t="str">
        <f>IFERROR(INDEX($BE$7:$BE$506,MATCH(ROWS($AT$7:AT422),$AT$7:$AT$506,0)),"")</f>
        <v/>
      </c>
      <c r="L422" s="136"/>
      <c r="AT422">
        <f t="shared" si="24"/>
        <v>416</v>
      </c>
      <c r="AU422">
        <f>COUNTIF($AZ$7:AZ422,AZ422)</f>
        <v>416</v>
      </c>
      <c r="AV422">
        <f t="shared" si="25"/>
        <v>0</v>
      </c>
      <c r="AW422">
        <f>IF(Nut_StatusTool!A422="","",Nut_StatusTool!A422)</f>
        <v>416</v>
      </c>
      <c r="AX422" t="str">
        <f>IF(Nut_StatusTool!B422="","",Nut_StatusTool!B422)</f>
        <v/>
      </c>
      <c r="AY422" t="str">
        <f>IF(Nut_StatusTool!C422="","",Nut_StatusTool!C422)</f>
        <v/>
      </c>
      <c r="AZ422">
        <f>Nut_StatusTool!D422</f>
        <v>0</v>
      </c>
      <c r="BA422" t="str">
        <f>IF(Nut_StatusTool!E422="","",Nut_StatusTool!E422)</f>
        <v/>
      </c>
      <c r="BB422" t="str">
        <f>IF(Nut_StatusTool!F422="","",Nut_StatusTool!F422)</f>
        <v/>
      </c>
      <c r="BC422" t="str">
        <f>IF(Nut_StatusTool!G422="","",Nut_StatusTool!G422)</f>
        <v/>
      </c>
      <c r="BD422" s="430" t="str">
        <f t="shared" si="26"/>
        <v/>
      </c>
      <c r="BE422" t="str">
        <f t="shared" si="27"/>
        <v/>
      </c>
      <c r="BF422" t="str">
        <f>IF(Nut_StatusTool!I422="","",Nut_StatusTool!I422)</f>
        <v/>
      </c>
      <c r="BG422" t="str">
        <f>IF(Nut_StatusTool!J422="","",Nut_StatusTool!J422)</f>
        <v/>
      </c>
    </row>
    <row r="423" spans="1:59">
      <c r="A423" s="411">
        <f>IFERROR(INDEX($AW$7:$AW$506,MATCH(ROWS($AT$7:AT423),$AT$7:$AT$506,0)),"")</f>
        <v>417</v>
      </c>
      <c r="B423" s="412" t="str">
        <f>IFERROR(INDEX($AX$7:$AX$506,MATCH(ROWS($AT$7:AT423),$AT$7:$AT$506,0)),"")</f>
        <v/>
      </c>
      <c r="C423" s="412" t="str">
        <f>IFERROR(INDEX($AY$7:$AY$506,MATCH(ROWS($AT$7:AT423),$AT$7:$AT$506,0)),"")</f>
        <v/>
      </c>
      <c r="D423" s="413">
        <f>IFERROR(INDEX($AZ$7:$AZ$506,MATCH(ROWS($AT$7:AT423),$AT$7:$AT$506,0)),"")</f>
        <v>0</v>
      </c>
      <c r="E423" s="414" t="str">
        <f>IFERROR(INDEX($BA$7:$BA$506,MATCH(ROWS($AT$7:AT423),$AT$7:$AT$506,0)),"")</f>
        <v/>
      </c>
      <c r="F423" s="415" t="str">
        <f>IFERROR(INDEX($BB$7:$BB$506,MATCH(ROWS($AT$7:AT423),$AT$7:$AT$506,0)),"")</f>
        <v/>
      </c>
      <c r="G423" s="416" t="str">
        <f>IFERROR(INDEX($BC$7:$BC$506,MATCH(ROWS($AT$7:AT423),$AT$7:$AT$506,0)),"")</f>
        <v/>
      </c>
      <c r="H423" s="416" t="str">
        <f>IFERROR(INDEX($BD$7:$BD$506,MATCH(ROWS($AT$7:AT423),$AT$7:$AT$506,0)),"")</f>
        <v/>
      </c>
      <c r="I423" s="276"/>
      <c r="J423" s="277"/>
      <c r="K423" s="420" t="str">
        <f>IFERROR(INDEX($BE$7:$BE$506,MATCH(ROWS($AT$7:AT423),$AT$7:$AT$506,0)),"")</f>
        <v/>
      </c>
      <c r="L423" s="136"/>
      <c r="AT423">
        <f t="shared" si="24"/>
        <v>417</v>
      </c>
      <c r="AU423">
        <f>COUNTIF($AZ$7:AZ423,AZ423)</f>
        <v>417</v>
      </c>
      <c r="AV423">
        <f t="shared" si="25"/>
        <v>0</v>
      </c>
      <c r="AW423">
        <f>IF(Nut_StatusTool!A423="","",Nut_StatusTool!A423)</f>
        <v>417</v>
      </c>
      <c r="AX423" t="str">
        <f>IF(Nut_StatusTool!B423="","",Nut_StatusTool!B423)</f>
        <v/>
      </c>
      <c r="AY423" t="str">
        <f>IF(Nut_StatusTool!C423="","",Nut_StatusTool!C423)</f>
        <v/>
      </c>
      <c r="AZ423">
        <f>Nut_StatusTool!D423</f>
        <v>0</v>
      </c>
      <c r="BA423" t="str">
        <f>IF(Nut_StatusTool!E423="","",Nut_StatusTool!E423)</f>
        <v/>
      </c>
      <c r="BB423" t="str">
        <f>IF(Nut_StatusTool!F423="","",Nut_StatusTool!F423)</f>
        <v/>
      </c>
      <c r="BC423" t="str">
        <f>IF(Nut_StatusTool!G423="","",Nut_StatusTool!G423)</f>
        <v/>
      </c>
      <c r="BD423" s="430" t="str">
        <f t="shared" si="26"/>
        <v/>
      </c>
      <c r="BE423" t="str">
        <f t="shared" si="27"/>
        <v/>
      </c>
      <c r="BF423" t="str">
        <f>IF(Nut_StatusTool!I423="","",Nut_StatusTool!I423)</f>
        <v/>
      </c>
      <c r="BG423" t="str">
        <f>IF(Nut_StatusTool!J423="","",Nut_StatusTool!J423)</f>
        <v/>
      </c>
    </row>
    <row r="424" spans="1:59">
      <c r="A424" s="411">
        <f>IFERROR(INDEX($AW$7:$AW$506,MATCH(ROWS($AT$7:AT424),$AT$7:$AT$506,0)),"")</f>
        <v>418</v>
      </c>
      <c r="B424" s="412" t="str">
        <f>IFERROR(INDEX($AX$7:$AX$506,MATCH(ROWS($AT$7:AT424),$AT$7:$AT$506,0)),"")</f>
        <v/>
      </c>
      <c r="C424" s="412" t="str">
        <f>IFERROR(INDEX($AY$7:$AY$506,MATCH(ROWS($AT$7:AT424),$AT$7:$AT$506,0)),"")</f>
        <v/>
      </c>
      <c r="D424" s="413">
        <f>IFERROR(INDEX($AZ$7:$AZ$506,MATCH(ROWS($AT$7:AT424),$AT$7:$AT$506,0)),"")</f>
        <v>0</v>
      </c>
      <c r="E424" s="414" t="str">
        <f>IFERROR(INDEX($BA$7:$BA$506,MATCH(ROWS($AT$7:AT424),$AT$7:$AT$506,0)),"")</f>
        <v/>
      </c>
      <c r="F424" s="415" t="str">
        <f>IFERROR(INDEX($BB$7:$BB$506,MATCH(ROWS($AT$7:AT424),$AT$7:$AT$506,0)),"")</f>
        <v/>
      </c>
      <c r="G424" s="416" t="str">
        <f>IFERROR(INDEX($BC$7:$BC$506,MATCH(ROWS($AT$7:AT424),$AT$7:$AT$506,0)),"")</f>
        <v/>
      </c>
      <c r="H424" s="416" t="str">
        <f>IFERROR(INDEX($BD$7:$BD$506,MATCH(ROWS($AT$7:AT424),$AT$7:$AT$506,0)),"")</f>
        <v/>
      </c>
      <c r="I424" s="276"/>
      <c r="J424" s="277"/>
      <c r="K424" s="420" t="str">
        <f>IFERROR(INDEX($BE$7:$BE$506,MATCH(ROWS($AT$7:AT424),$AT$7:$AT$506,0)),"")</f>
        <v/>
      </c>
      <c r="L424" s="136"/>
      <c r="AT424">
        <f t="shared" si="24"/>
        <v>418</v>
      </c>
      <c r="AU424">
        <f>COUNTIF($AZ$7:AZ424,AZ424)</f>
        <v>418</v>
      </c>
      <c r="AV424">
        <f t="shared" si="25"/>
        <v>0</v>
      </c>
      <c r="AW424">
        <f>IF(Nut_StatusTool!A424="","",Nut_StatusTool!A424)</f>
        <v>418</v>
      </c>
      <c r="AX424" t="str">
        <f>IF(Nut_StatusTool!B424="","",Nut_StatusTool!B424)</f>
        <v/>
      </c>
      <c r="AY424" t="str">
        <f>IF(Nut_StatusTool!C424="","",Nut_StatusTool!C424)</f>
        <v/>
      </c>
      <c r="AZ424">
        <f>Nut_StatusTool!D424</f>
        <v>0</v>
      </c>
      <c r="BA424" t="str">
        <f>IF(Nut_StatusTool!E424="","",Nut_StatusTool!E424)</f>
        <v/>
      </c>
      <c r="BB424" t="str">
        <f>IF(Nut_StatusTool!F424="","",Nut_StatusTool!F424)</f>
        <v/>
      </c>
      <c r="BC424" t="str">
        <f>IF(Nut_StatusTool!G424="","",Nut_StatusTool!G424)</f>
        <v/>
      </c>
      <c r="BD424" s="430" t="str">
        <f t="shared" si="26"/>
        <v/>
      </c>
      <c r="BE424" t="str">
        <f t="shared" si="27"/>
        <v/>
      </c>
      <c r="BF424" t="str">
        <f>IF(Nut_StatusTool!I424="","",Nut_StatusTool!I424)</f>
        <v/>
      </c>
      <c r="BG424" t="str">
        <f>IF(Nut_StatusTool!J424="","",Nut_StatusTool!J424)</f>
        <v/>
      </c>
    </row>
    <row r="425" spans="1:59">
      <c r="A425" s="411">
        <f>IFERROR(INDEX($AW$7:$AW$506,MATCH(ROWS($AT$7:AT425),$AT$7:$AT$506,0)),"")</f>
        <v>419</v>
      </c>
      <c r="B425" s="412" t="str">
        <f>IFERROR(INDEX($AX$7:$AX$506,MATCH(ROWS($AT$7:AT425),$AT$7:$AT$506,0)),"")</f>
        <v/>
      </c>
      <c r="C425" s="412" t="str">
        <f>IFERROR(INDEX($AY$7:$AY$506,MATCH(ROWS($AT$7:AT425),$AT$7:$AT$506,0)),"")</f>
        <v/>
      </c>
      <c r="D425" s="413">
        <f>IFERROR(INDEX($AZ$7:$AZ$506,MATCH(ROWS($AT$7:AT425),$AT$7:$AT$506,0)),"")</f>
        <v>0</v>
      </c>
      <c r="E425" s="414" t="str">
        <f>IFERROR(INDEX($BA$7:$BA$506,MATCH(ROWS($AT$7:AT425),$AT$7:$AT$506,0)),"")</f>
        <v/>
      </c>
      <c r="F425" s="415" t="str">
        <f>IFERROR(INDEX($BB$7:$BB$506,MATCH(ROWS($AT$7:AT425),$AT$7:$AT$506,0)),"")</f>
        <v/>
      </c>
      <c r="G425" s="416" t="str">
        <f>IFERROR(INDEX($BC$7:$BC$506,MATCH(ROWS($AT$7:AT425),$AT$7:$AT$506,0)),"")</f>
        <v/>
      </c>
      <c r="H425" s="416" t="str">
        <f>IFERROR(INDEX($BD$7:$BD$506,MATCH(ROWS($AT$7:AT425),$AT$7:$AT$506,0)),"")</f>
        <v/>
      </c>
      <c r="I425" s="276"/>
      <c r="J425" s="277"/>
      <c r="K425" s="420" t="str">
        <f>IFERROR(INDEX($BE$7:$BE$506,MATCH(ROWS($AT$7:AT425),$AT$7:$AT$506,0)),"")</f>
        <v/>
      </c>
      <c r="L425" s="136"/>
      <c r="AT425">
        <f t="shared" si="24"/>
        <v>419</v>
      </c>
      <c r="AU425">
        <f>COUNTIF($AZ$7:AZ425,AZ425)</f>
        <v>419</v>
      </c>
      <c r="AV425">
        <f t="shared" si="25"/>
        <v>0</v>
      </c>
      <c r="AW425">
        <f>IF(Nut_StatusTool!A425="","",Nut_StatusTool!A425)</f>
        <v>419</v>
      </c>
      <c r="AX425" t="str">
        <f>IF(Nut_StatusTool!B425="","",Nut_StatusTool!B425)</f>
        <v/>
      </c>
      <c r="AY425" t="str">
        <f>IF(Nut_StatusTool!C425="","",Nut_StatusTool!C425)</f>
        <v/>
      </c>
      <c r="AZ425">
        <f>Nut_StatusTool!D425</f>
        <v>0</v>
      </c>
      <c r="BA425" t="str">
        <f>IF(Nut_StatusTool!E425="","",Nut_StatusTool!E425)</f>
        <v/>
      </c>
      <c r="BB425" t="str">
        <f>IF(Nut_StatusTool!F425="","",Nut_StatusTool!F425)</f>
        <v/>
      </c>
      <c r="BC425" t="str">
        <f>IF(Nut_StatusTool!G425="","",Nut_StatusTool!G425)</f>
        <v/>
      </c>
      <c r="BD425" s="430" t="str">
        <f t="shared" si="26"/>
        <v/>
      </c>
      <c r="BE425" t="str">
        <f t="shared" si="27"/>
        <v/>
      </c>
      <c r="BF425" t="str">
        <f>IF(Nut_StatusTool!I425="","",Nut_StatusTool!I425)</f>
        <v/>
      </c>
      <c r="BG425" t="str">
        <f>IF(Nut_StatusTool!J425="","",Nut_StatusTool!J425)</f>
        <v/>
      </c>
    </row>
    <row r="426" spans="1:59">
      <c r="A426" s="411">
        <f>IFERROR(INDEX($AW$7:$AW$506,MATCH(ROWS($AT$7:AT426),$AT$7:$AT$506,0)),"")</f>
        <v>420</v>
      </c>
      <c r="B426" s="412" t="str">
        <f>IFERROR(INDEX($AX$7:$AX$506,MATCH(ROWS($AT$7:AT426),$AT$7:$AT$506,0)),"")</f>
        <v/>
      </c>
      <c r="C426" s="412" t="str">
        <f>IFERROR(INDEX($AY$7:$AY$506,MATCH(ROWS($AT$7:AT426),$AT$7:$AT$506,0)),"")</f>
        <v/>
      </c>
      <c r="D426" s="413">
        <f>IFERROR(INDEX($AZ$7:$AZ$506,MATCH(ROWS($AT$7:AT426),$AT$7:$AT$506,0)),"")</f>
        <v>0</v>
      </c>
      <c r="E426" s="414" t="str">
        <f>IFERROR(INDEX($BA$7:$BA$506,MATCH(ROWS($AT$7:AT426),$AT$7:$AT$506,0)),"")</f>
        <v/>
      </c>
      <c r="F426" s="415" t="str">
        <f>IFERROR(INDEX($BB$7:$BB$506,MATCH(ROWS($AT$7:AT426),$AT$7:$AT$506,0)),"")</f>
        <v/>
      </c>
      <c r="G426" s="416" t="str">
        <f>IFERROR(INDEX($BC$7:$BC$506,MATCH(ROWS($AT$7:AT426),$AT$7:$AT$506,0)),"")</f>
        <v/>
      </c>
      <c r="H426" s="416" t="str">
        <f>IFERROR(INDEX($BD$7:$BD$506,MATCH(ROWS($AT$7:AT426),$AT$7:$AT$506,0)),"")</f>
        <v/>
      </c>
      <c r="I426" s="276"/>
      <c r="J426" s="277"/>
      <c r="K426" s="420" t="str">
        <f>IFERROR(INDEX($BE$7:$BE$506,MATCH(ROWS($AT$7:AT426),$AT$7:$AT$506,0)),"")</f>
        <v/>
      </c>
      <c r="L426" s="136"/>
      <c r="AT426">
        <f t="shared" si="24"/>
        <v>420</v>
      </c>
      <c r="AU426">
        <f>COUNTIF($AZ$7:AZ426,AZ426)</f>
        <v>420</v>
      </c>
      <c r="AV426">
        <f t="shared" si="25"/>
        <v>0</v>
      </c>
      <c r="AW426">
        <f>IF(Nut_StatusTool!A426="","",Nut_StatusTool!A426)</f>
        <v>420</v>
      </c>
      <c r="AX426" t="str">
        <f>IF(Nut_StatusTool!B426="","",Nut_StatusTool!B426)</f>
        <v/>
      </c>
      <c r="AY426" t="str">
        <f>IF(Nut_StatusTool!C426="","",Nut_StatusTool!C426)</f>
        <v/>
      </c>
      <c r="AZ426">
        <f>Nut_StatusTool!D426</f>
        <v>0</v>
      </c>
      <c r="BA426" t="str">
        <f>IF(Nut_StatusTool!E426="","",Nut_StatusTool!E426)</f>
        <v/>
      </c>
      <c r="BB426" t="str">
        <f>IF(Nut_StatusTool!F426="","",Nut_StatusTool!F426)</f>
        <v/>
      </c>
      <c r="BC426" t="str">
        <f>IF(Nut_StatusTool!G426="","",Nut_StatusTool!G426)</f>
        <v/>
      </c>
      <c r="BD426" s="430" t="str">
        <f t="shared" si="26"/>
        <v/>
      </c>
      <c r="BE426" t="str">
        <f t="shared" si="27"/>
        <v/>
      </c>
      <c r="BF426" t="str">
        <f>IF(Nut_StatusTool!I426="","",Nut_StatusTool!I426)</f>
        <v/>
      </c>
      <c r="BG426" t="str">
        <f>IF(Nut_StatusTool!J426="","",Nut_StatusTool!J426)</f>
        <v/>
      </c>
    </row>
    <row r="427" spans="1:59">
      <c r="A427" s="411">
        <f>IFERROR(INDEX($AW$7:$AW$506,MATCH(ROWS($AT$7:AT427),$AT$7:$AT$506,0)),"")</f>
        <v>421</v>
      </c>
      <c r="B427" s="412" t="str">
        <f>IFERROR(INDEX($AX$7:$AX$506,MATCH(ROWS($AT$7:AT427),$AT$7:$AT$506,0)),"")</f>
        <v/>
      </c>
      <c r="C427" s="412" t="str">
        <f>IFERROR(INDEX($AY$7:$AY$506,MATCH(ROWS($AT$7:AT427),$AT$7:$AT$506,0)),"")</f>
        <v/>
      </c>
      <c r="D427" s="413">
        <f>IFERROR(INDEX($AZ$7:$AZ$506,MATCH(ROWS($AT$7:AT427),$AT$7:$AT$506,0)),"")</f>
        <v>0</v>
      </c>
      <c r="E427" s="414" t="str">
        <f>IFERROR(INDEX($BA$7:$BA$506,MATCH(ROWS($AT$7:AT427),$AT$7:$AT$506,0)),"")</f>
        <v/>
      </c>
      <c r="F427" s="415" t="str">
        <f>IFERROR(INDEX($BB$7:$BB$506,MATCH(ROWS($AT$7:AT427),$AT$7:$AT$506,0)),"")</f>
        <v/>
      </c>
      <c r="G427" s="416" t="str">
        <f>IFERROR(INDEX($BC$7:$BC$506,MATCH(ROWS($AT$7:AT427),$AT$7:$AT$506,0)),"")</f>
        <v/>
      </c>
      <c r="H427" s="416" t="str">
        <f>IFERROR(INDEX($BD$7:$BD$506,MATCH(ROWS($AT$7:AT427),$AT$7:$AT$506,0)),"")</f>
        <v/>
      </c>
      <c r="I427" s="276"/>
      <c r="J427" s="277"/>
      <c r="K427" s="420" t="str">
        <f>IFERROR(INDEX($BE$7:$BE$506,MATCH(ROWS($AT$7:AT427),$AT$7:$AT$506,0)),"")</f>
        <v/>
      </c>
      <c r="L427" s="136"/>
      <c r="AT427">
        <f t="shared" si="24"/>
        <v>421</v>
      </c>
      <c r="AU427">
        <f>COUNTIF($AZ$7:AZ427,AZ427)</f>
        <v>421</v>
      </c>
      <c r="AV427">
        <f t="shared" si="25"/>
        <v>0</v>
      </c>
      <c r="AW427">
        <f>IF(Nut_StatusTool!A427="","",Nut_StatusTool!A427)</f>
        <v>421</v>
      </c>
      <c r="AX427" t="str">
        <f>IF(Nut_StatusTool!B427="","",Nut_StatusTool!B427)</f>
        <v/>
      </c>
      <c r="AY427" t="str">
        <f>IF(Nut_StatusTool!C427="","",Nut_StatusTool!C427)</f>
        <v/>
      </c>
      <c r="AZ427">
        <f>Nut_StatusTool!D427</f>
        <v>0</v>
      </c>
      <c r="BA427" t="str">
        <f>IF(Nut_StatusTool!E427="","",Nut_StatusTool!E427)</f>
        <v/>
      </c>
      <c r="BB427" t="str">
        <f>IF(Nut_StatusTool!F427="","",Nut_StatusTool!F427)</f>
        <v/>
      </c>
      <c r="BC427" t="str">
        <f>IF(Nut_StatusTool!G427="","",Nut_StatusTool!G427)</f>
        <v/>
      </c>
      <c r="BD427" s="430" t="str">
        <f t="shared" si="26"/>
        <v/>
      </c>
      <c r="BE427" t="str">
        <f t="shared" si="27"/>
        <v/>
      </c>
      <c r="BF427" t="str">
        <f>IF(Nut_StatusTool!I427="","",Nut_StatusTool!I427)</f>
        <v/>
      </c>
      <c r="BG427" t="str">
        <f>IF(Nut_StatusTool!J427="","",Nut_StatusTool!J427)</f>
        <v/>
      </c>
    </row>
    <row r="428" spans="1:59">
      <c r="A428" s="411">
        <f>IFERROR(INDEX($AW$7:$AW$506,MATCH(ROWS($AT$7:AT428),$AT$7:$AT$506,0)),"")</f>
        <v>422</v>
      </c>
      <c r="B428" s="412" t="str">
        <f>IFERROR(INDEX($AX$7:$AX$506,MATCH(ROWS($AT$7:AT428),$AT$7:$AT$506,0)),"")</f>
        <v/>
      </c>
      <c r="C428" s="412" t="str">
        <f>IFERROR(INDEX($AY$7:$AY$506,MATCH(ROWS($AT$7:AT428),$AT$7:$AT$506,0)),"")</f>
        <v/>
      </c>
      <c r="D428" s="413">
        <f>IFERROR(INDEX($AZ$7:$AZ$506,MATCH(ROWS($AT$7:AT428),$AT$7:$AT$506,0)),"")</f>
        <v>0</v>
      </c>
      <c r="E428" s="414" t="str">
        <f>IFERROR(INDEX($BA$7:$BA$506,MATCH(ROWS($AT$7:AT428),$AT$7:$AT$506,0)),"")</f>
        <v/>
      </c>
      <c r="F428" s="415" t="str">
        <f>IFERROR(INDEX($BB$7:$BB$506,MATCH(ROWS($AT$7:AT428),$AT$7:$AT$506,0)),"")</f>
        <v/>
      </c>
      <c r="G428" s="416" t="str">
        <f>IFERROR(INDEX($BC$7:$BC$506,MATCH(ROWS($AT$7:AT428),$AT$7:$AT$506,0)),"")</f>
        <v/>
      </c>
      <c r="H428" s="416" t="str">
        <f>IFERROR(INDEX($BD$7:$BD$506,MATCH(ROWS($AT$7:AT428),$AT$7:$AT$506,0)),"")</f>
        <v/>
      </c>
      <c r="I428" s="276"/>
      <c r="J428" s="277"/>
      <c r="K428" s="420" t="str">
        <f>IFERROR(INDEX($BE$7:$BE$506,MATCH(ROWS($AT$7:AT428),$AT$7:$AT$506,0)),"")</f>
        <v/>
      </c>
      <c r="L428" s="136"/>
      <c r="AT428">
        <f t="shared" si="24"/>
        <v>422</v>
      </c>
      <c r="AU428">
        <f>COUNTIF($AZ$7:AZ428,AZ428)</f>
        <v>422</v>
      </c>
      <c r="AV428">
        <f t="shared" si="25"/>
        <v>0</v>
      </c>
      <c r="AW428">
        <f>IF(Nut_StatusTool!A428="","",Nut_StatusTool!A428)</f>
        <v>422</v>
      </c>
      <c r="AX428" t="str">
        <f>IF(Nut_StatusTool!B428="","",Nut_StatusTool!B428)</f>
        <v/>
      </c>
      <c r="AY428" t="str">
        <f>IF(Nut_StatusTool!C428="","",Nut_StatusTool!C428)</f>
        <v/>
      </c>
      <c r="AZ428">
        <f>Nut_StatusTool!D428</f>
        <v>0</v>
      </c>
      <c r="BA428" t="str">
        <f>IF(Nut_StatusTool!E428="","",Nut_StatusTool!E428)</f>
        <v/>
      </c>
      <c r="BB428" t="str">
        <f>IF(Nut_StatusTool!F428="","",Nut_StatusTool!F428)</f>
        <v/>
      </c>
      <c r="BC428" t="str">
        <f>IF(Nut_StatusTool!G428="","",Nut_StatusTool!G428)</f>
        <v/>
      </c>
      <c r="BD428" s="430" t="str">
        <f t="shared" si="26"/>
        <v/>
      </c>
      <c r="BE428" t="str">
        <f t="shared" si="27"/>
        <v/>
      </c>
      <c r="BF428" t="str">
        <f>IF(Nut_StatusTool!I428="","",Nut_StatusTool!I428)</f>
        <v/>
      </c>
      <c r="BG428" t="str">
        <f>IF(Nut_StatusTool!J428="","",Nut_StatusTool!J428)</f>
        <v/>
      </c>
    </row>
    <row r="429" spans="1:59">
      <c r="A429" s="411">
        <f>IFERROR(INDEX($AW$7:$AW$506,MATCH(ROWS($AT$7:AT429),$AT$7:$AT$506,0)),"")</f>
        <v>423</v>
      </c>
      <c r="B429" s="412" t="str">
        <f>IFERROR(INDEX($AX$7:$AX$506,MATCH(ROWS($AT$7:AT429),$AT$7:$AT$506,0)),"")</f>
        <v/>
      </c>
      <c r="C429" s="412" t="str">
        <f>IFERROR(INDEX($AY$7:$AY$506,MATCH(ROWS($AT$7:AT429),$AT$7:$AT$506,0)),"")</f>
        <v/>
      </c>
      <c r="D429" s="413">
        <f>IFERROR(INDEX($AZ$7:$AZ$506,MATCH(ROWS($AT$7:AT429),$AT$7:$AT$506,0)),"")</f>
        <v>0</v>
      </c>
      <c r="E429" s="414" t="str">
        <f>IFERROR(INDEX($BA$7:$BA$506,MATCH(ROWS($AT$7:AT429),$AT$7:$AT$506,0)),"")</f>
        <v/>
      </c>
      <c r="F429" s="415" t="str">
        <f>IFERROR(INDEX($BB$7:$BB$506,MATCH(ROWS($AT$7:AT429),$AT$7:$AT$506,0)),"")</f>
        <v/>
      </c>
      <c r="G429" s="416" t="str">
        <f>IFERROR(INDEX($BC$7:$BC$506,MATCH(ROWS($AT$7:AT429),$AT$7:$AT$506,0)),"")</f>
        <v/>
      </c>
      <c r="H429" s="416" t="str">
        <f>IFERROR(INDEX($BD$7:$BD$506,MATCH(ROWS($AT$7:AT429),$AT$7:$AT$506,0)),"")</f>
        <v/>
      </c>
      <c r="I429" s="276"/>
      <c r="J429" s="277"/>
      <c r="K429" s="420" t="str">
        <f>IFERROR(INDEX($BE$7:$BE$506,MATCH(ROWS($AT$7:AT429),$AT$7:$AT$506,0)),"")</f>
        <v/>
      </c>
      <c r="L429" s="136"/>
      <c r="AT429">
        <f t="shared" si="24"/>
        <v>423</v>
      </c>
      <c r="AU429">
        <f>COUNTIF($AZ$7:AZ429,AZ429)</f>
        <v>423</v>
      </c>
      <c r="AV429">
        <f t="shared" si="25"/>
        <v>0</v>
      </c>
      <c r="AW429">
        <f>IF(Nut_StatusTool!A429="","",Nut_StatusTool!A429)</f>
        <v>423</v>
      </c>
      <c r="AX429" t="str">
        <f>IF(Nut_StatusTool!B429="","",Nut_StatusTool!B429)</f>
        <v/>
      </c>
      <c r="AY429" t="str">
        <f>IF(Nut_StatusTool!C429="","",Nut_StatusTool!C429)</f>
        <v/>
      </c>
      <c r="AZ429">
        <f>Nut_StatusTool!D429</f>
        <v>0</v>
      </c>
      <c r="BA429" t="str">
        <f>IF(Nut_StatusTool!E429="","",Nut_StatusTool!E429)</f>
        <v/>
      </c>
      <c r="BB429" t="str">
        <f>IF(Nut_StatusTool!F429="","",Nut_StatusTool!F429)</f>
        <v/>
      </c>
      <c r="BC429" t="str">
        <f>IF(Nut_StatusTool!G429="","",Nut_StatusTool!G429)</f>
        <v/>
      </c>
      <c r="BD429" s="430" t="str">
        <f t="shared" si="26"/>
        <v/>
      </c>
      <c r="BE429" t="str">
        <f t="shared" si="27"/>
        <v/>
      </c>
      <c r="BF429" t="str">
        <f>IF(Nut_StatusTool!I429="","",Nut_StatusTool!I429)</f>
        <v/>
      </c>
      <c r="BG429" t="str">
        <f>IF(Nut_StatusTool!J429="","",Nut_StatusTool!J429)</f>
        <v/>
      </c>
    </row>
    <row r="430" spans="1:59">
      <c r="A430" s="411">
        <f>IFERROR(INDEX($AW$7:$AW$506,MATCH(ROWS($AT$7:AT430),$AT$7:$AT$506,0)),"")</f>
        <v>424</v>
      </c>
      <c r="B430" s="412" t="str">
        <f>IFERROR(INDEX($AX$7:$AX$506,MATCH(ROWS($AT$7:AT430),$AT$7:$AT$506,0)),"")</f>
        <v/>
      </c>
      <c r="C430" s="412" t="str">
        <f>IFERROR(INDEX($AY$7:$AY$506,MATCH(ROWS($AT$7:AT430),$AT$7:$AT$506,0)),"")</f>
        <v/>
      </c>
      <c r="D430" s="413">
        <f>IFERROR(INDEX($AZ$7:$AZ$506,MATCH(ROWS($AT$7:AT430),$AT$7:$AT$506,0)),"")</f>
        <v>0</v>
      </c>
      <c r="E430" s="414" t="str">
        <f>IFERROR(INDEX($BA$7:$BA$506,MATCH(ROWS($AT$7:AT430),$AT$7:$AT$506,0)),"")</f>
        <v/>
      </c>
      <c r="F430" s="415" t="str">
        <f>IFERROR(INDEX($BB$7:$BB$506,MATCH(ROWS($AT$7:AT430),$AT$7:$AT$506,0)),"")</f>
        <v/>
      </c>
      <c r="G430" s="416" t="str">
        <f>IFERROR(INDEX($BC$7:$BC$506,MATCH(ROWS($AT$7:AT430),$AT$7:$AT$506,0)),"")</f>
        <v/>
      </c>
      <c r="H430" s="416" t="str">
        <f>IFERROR(INDEX($BD$7:$BD$506,MATCH(ROWS($AT$7:AT430),$AT$7:$AT$506,0)),"")</f>
        <v/>
      </c>
      <c r="I430" s="276"/>
      <c r="J430" s="277"/>
      <c r="K430" s="420" t="str">
        <f>IFERROR(INDEX($BE$7:$BE$506,MATCH(ROWS($AT$7:AT430),$AT$7:$AT$506,0)),"")</f>
        <v/>
      </c>
      <c r="L430" s="136"/>
      <c r="AT430">
        <f t="shared" si="24"/>
        <v>424</v>
      </c>
      <c r="AU430">
        <f>COUNTIF($AZ$7:AZ430,AZ430)</f>
        <v>424</v>
      </c>
      <c r="AV430">
        <f t="shared" si="25"/>
        <v>0</v>
      </c>
      <c r="AW430">
        <f>IF(Nut_StatusTool!A430="","",Nut_StatusTool!A430)</f>
        <v>424</v>
      </c>
      <c r="AX430" t="str">
        <f>IF(Nut_StatusTool!B430="","",Nut_StatusTool!B430)</f>
        <v/>
      </c>
      <c r="AY430" t="str">
        <f>IF(Nut_StatusTool!C430="","",Nut_StatusTool!C430)</f>
        <v/>
      </c>
      <c r="AZ430">
        <f>Nut_StatusTool!D430</f>
        <v>0</v>
      </c>
      <c r="BA430" t="str">
        <f>IF(Nut_StatusTool!E430="","",Nut_StatusTool!E430)</f>
        <v/>
      </c>
      <c r="BB430" t="str">
        <f>IF(Nut_StatusTool!F430="","",Nut_StatusTool!F430)</f>
        <v/>
      </c>
      <c r="BC430" t="str">
        <f>IF(Nut_StatusTool!G430="","",Nut_StatusTool!G430)</f>
        <v/>
      </c>
      <c r="BD430" s="430" t="str">
        <f t="shared" si="26"/>
        <v/>
      </c>
      <c r="BE430" t="str">
        <f t="shared" si="27"/>
        <v/>
      </c>
      <c r="BF430" t="str">
        <f>IF(Nut_StatusTool!I430="","",Nut_StatusTool!I430)</f>
        <v/>
      </c>
      <c r="BG430" t="str">
        <f>IF(Nut_StatusTool!J430="","",Nut_StatusTool!J430)</f>
        <v/>
      </c>
    </row>
    <row r="431" spans="1:59">
      <c r="A431" s="411">
        <f>IFERROR(INDEX($AW$7:$AW$506,MATCH(ROWS($AT$7:AT431),$AT$7:$AT$506,0)),"")</f>
        <v>425</v>
      </c>
      <c r="B431" s="412" t="str">
        <f>IFERROR(INDEX($AX$7:$AX$506,MATCH(ROWS($AT$7:AT431),$AT$7:$AT$506,0)),"")</f>
        <v/>
      </c>
      <c r="C431" s="412" t="str">
        <f>IFERROR(INDEX($AY$7:$AY$506,MATCH(ROWS($AT$7:AT431),$AT$7:$AT$506,0)),"")</f>
        <v/>
      </c>
      <c r="D431" s="413">
        <f>IFERROR(INDEX($AZ$7:$AZ$506,MATCH(ROWS($AT$7:AT431),$AT$7:$AT$506,0)),"")</f>
        <v>0</v>
      </c>
      <c r="E431" s="414" t="str">
        <f>IFERROR(INDEX($BA$7:$BA$506,MATCH(ROWS($AT$7:AT431),$AT$7:$AT$506,0)),"")</f>
        <v/>
      </c>
      <c r="F431" s="415" t="str">
        <f>IFERROR(INDEX($BB$7:$BB$506,MATCH(ROWS($AT$7:AT431),$AT$7:$AT$506,0)),"")</f>
        <v/>
      </c>
      <c r="G431" s="416" t="str">
        <f>IFERROR(INDEX($BC$7:$BC$506,MATCH(ROWS($AT$7:AT431),$AT$7:$AT$506,0)),"")</f>
        <v/>
      </c>
      <c r="H431" s="416" t="str">
        <f>IFERROR(INDEX($BD$7:$BD$506,MATCH(ROWS($AT$7:AT431),$AT$7:$AT$506,0)),"")</f>
        <v/>
      </c>
      <c r="I431" s="276"/>
      <c r="J431" s="277"/>
      <c r="K431" s="420" t="str">
        <f>IFERROR(INDEX($BE$7:$BE$506,MATCH(ROWS($AT$7:AT431),$AT$7:$AT$506,0)),"")</f>
        <v/>
      </c>
      <c r="L431" s="136"/>
      <c r="AT431">
        <f t="shared" si="24"/>
        <v>425</v>
      </c>
      <c r="AU431">
        <f>COUNTIF($AZ$7:AZ431,AZ431)</f>
        <v>425</v>
      </c>
      <c r="AV431">
        <f t="shared" si="25"/>
        <v>0</v>
      </c>
      <c r="AW431">
        <f>IF(Nut_StatusTool!A431="","",Nut_StatusTool!A431)</f>
        <v>425</v>
      </c>
      <c r="AX431" t="str">
        <f>IF(Nut_StatusTool!B431="","",Nut_StatusTool!B431)</f>
        <v/>
      </c>
      <c r="AY431" t="str">
        <f>IF(Nut_StatusTool!C431="","",Nut_StatusTool!C431)</f>
        <v/>
      </c>
      <c r="AZ431">
        <f>Nut_StatusTool!D431</f>
        <v>0</v>
      </c>
      <c r="BA431" t="str">
        <f>IF(Nut_StatusTool!E431="","",Nut_StatusTool!E431)</f>
        <v/>
      </c>
      <c r="BB431" t="str">
        <f>IF(Nut_StatusTool!F431="","",Nut_StatusTool!F431)</f>
        <v/>
      </c>
      <c r="BC431" t="str">
        <f>IF(Nut_StatusTool!G431="","",Nut_StatusTool!G431)</f>
        <v/>
      </c>
      <c r="BD431" s="430" t="str">
        <f t="shared" si="26"/>
        <v/>
      </c>
      <c r="BE431" t="str">
        <f t="shared" si="27"/>
        <v/>
      </c>
      <c r="BF431" t="str">
        <f>IF(Nut_StatusTool!I431="","",Nut_StatusTool!I431)</f>
        <v/>
      </c>
      <c r="BG431" t="str">
        <f>IF(Nut_StatusTool!J431="","",Nut_StatusTool!J431)</f>
        <v/>
      </c>
    </row>
    <row r="432" spans="1:59">
      <c r="A432" s="411">
        <f>IFERROR(INDEX($AW$7:$AW$506,MATCH(ROWS($AT$7:AT432),$AT$7:$AT$506,0)),"")</f>
        <v>426</v>
      </c>
      <c r="B432" s="412" t="str">
        <f>IFERROR(INDEX($AX$7:$AX$506,MATCH(ROWS($AT$7:AT432),$AT$7:$AT$506,0)),"")</f>
        <v/>
      </c>
      <c r="C432" s="412" t="str">
        <f>IFERROR(INDEX($AY$7:$AY$506,MATCH(ROWS($AT$7:AT432),$AT$7:$AT$506,0)),"")</f>
        <v/>
      </c>
      <c r="D432" s="413">
        <f>IFERROR(INDEX($AZ$7:$AZ$506,MATCH(ROWS($AT$7:AT432),$AT$7:$AT$506,0)),"")</f>
        <v>0</v>
      </c>
      <c r="E432" s="414" t="str">
        <f>IFERROR(INDEX($BA$7:$BA$506,MATCH(ROWS($AT$7:AT432),$AT$7:$AT$506,0)),"")</f>
        <v/>
      </c>
      <c r="F432" s="415" t="str">
        <f>IFERROR(INDEX($BB$7:$BB$506,MATCH(ROWS($AT$7:AT432),$AT$7:$AT$506,0)),"")</f>
        <v/>
      </c>
      <c r="G432" s="416" t="str">
        <f>IFERROR(INDEX($BC$7:$BC$506,MATCH(ROWS($AT$7:AT432),$AT$7:$AT$506,0)),"")</f>
        <v/>
      </c>
      <c r="H432" s="416" t="str">
        <f>IFERROR(INDEX($BD$7:$BD$506,MATCH(ROWS($AT$7:AT432),$AT$7:$AT$506,0)),"")</f>
        <v/>
      </c>
      <c r="I432" s="276"/>
      <c r="J432" s="277"/>
      <c r="K432" s="420" t="str">
        <f>IFERROR(INDEX($BE$7:$BE$506,MATCH(ROWS($AT$7:AT432),$AT$7:$AT$506,0)),"")</f>
        <v/>
      </c>
      <c r="L432" s="136"/>
      <c r="AT432">
        <f t="shared" si="24"/>
        <v>426</v>
      </c>
      <c r="AU432">
        <f>COUNTIF($AZ$7:AZ432,AZ432)</f>
        <v>426</v>
      </c>
      <c r="AV432">
        <f t="shared" si="25"/>
        <v>0</v>
      </c>
      <c r="AW432">
        <f>IF(Nut_StatusTool!A432="","",Nut_StatusTool!A432)</f>
        <v>426</v>
      </c>
      <c r="AX432" t="str">
        <f>IF(Nut_StatusTool!B432="","",Nut_StatusTool!B432)</f>
        <v/>
      </c>
      <c r="AY432" t="str">
        <f>IF(Nut_StatusTool!C432="","",Nut_StatusTool!C432)</f>
        <v/>
      </c>
      <c r="AZ432">
        <f>Nut_StatusTool!D432</f>
        <v>0</v>
      </c>
      <c r="BA432" t="str">
        <f>IF(Nut_StatusTool!E432="","",Nut_StatusTool!E432)</f>
        <v/>
      </c>
      <c r="BB432" t="str">
        <f>IF(Nut_StatusTool!F432="","",Nut_StatusTool!F432)</f>
        <v/>
      </c>
      <c r="BC432" t="str">
        <f>IF(Nut_StatusTool!G432="","",Nut_StatusTool!G432)</f>
        <v/>
      </c>
      <c r="BD432" s="430" t="str">
        <f t="shared" si="26"/>
        <v/>
      </c>
      <c r="BE432" t="str">
        <f t="shared" si="27"/>
        <v/>
      </c>
      <c r="BF432" t="str">
        <f>IF(Nut_StatusTool!I432="","",Nut_StatusTool!I432)</f>
        <v/>
      </c>
      <c r="BG432" t="str">
        <f>IF(Nut_StatusTool!J432="","",Nut_StatusTool!J432)</f>
        <v/>
      </c>
    </row>
    <row r="433" spans="1:59">
      <c r="A433" s="411">
        <f>IFERROR(INDEX($AW$7:$AW$506,MATCH(ROWS($AT$7:AT433),$AT$7:$AT$506,0)),"")</f>
        <v>427</v>
      </c>
      <c r="B433" s="412" t="str">
        <f>IFERROR(INDEX($AX$7:$AX$506,MATCH(ROWS($AT$7:AT433),$AT$7:$AT$506,0)),"")</f>
        <v/>
      </c>
      <c r="C433" s="412" t="str">
        <f>IFERROR(INDEX($AY$7:$AY$506,MATCH(ROWS($AT$7:AT433),$AT$7:$AT$506,0)),"")</f>
        <v/>
      </c>
      <c r="D433" s="413">
        <f>IFERROR(INDEX($AZ$7:$AZ$506,MATCH(ROWS($AT$7:AT433),$AT$7:$AT$506,0)),"")</f>
        <v>0</v>
      </c>
      <c r="E433" s="414" t="str">
        <f>IFERROR(INDEX($BA$7:$BA$506,MATCH(ROWS($AT$7:AT433),$AT$7:$AT$506,0)),"")</f>
        <v/>
      </c>
      <c r="F433" s="415" t="str">
        <f>IFERROR(INDEX($BB$7:$BB$506,MATCH(ROWS($AT$7:AT433),$AT$7:$AT$506,0)),"")</f>
        <v/>
      </c>
      <c r="G433" s="416" t="str">
        <f>IFERROR(INDEX($BC$7:$BC$506,MATCH(ROWS($AT$7:AT433),$AT$7:$AT$506,0)),"")</f>
        <v/>
      </c>
      <c r="H433" s="416" t="str">
        <f>IFERROR(INDEX($BD$7:$BD$506,MATCH(ROWS($AT$7:AT433),$AT$7:$AT$506,0)),"")</f>
        <v/>
      </c>
      <c r="I433" s="276"/>
      <c r="J433" s="277"/>
      <c r="K433" s="420" t="str">
        <f>IFERROR(INDEX($BE$7:$BE$506,MATCH(ROWS($AT$7:AT433),$AT$7:$AT$506,0)),"")</f>
        <v/>
      </c>
      <c r="L433" s="136"/>
      <c r="AT433">
        <f t="shared" si="24"/>
        <v>427</v>
      </c>
      <c r="AU433">
        <f>COUNTIF($AZ$7:AZ433,AZ433)</f>
        <v>427</v>
      </c>
      <c r="AV433">
        <f t="shared" si="25"/>
        <v>0</v>
      </c>
      <c r="AW433">
        <f>IF(Nut_StatusTool!A433="","",Nut_StatusTool!A433)</f>
        <v>427</v>
      </c>
      <c r="AX433" t="str">
        <f>IF(Nut_StatusTool!B433="","",Nut_StatusTool!B433)</f>
        <v/>
      </c>
      <c r="AY433" t="str">
        <f>IF(Nut_StatusTool!C433="","",Nut_StatusTool!C433)</f>
        <v/>
      </c>
      <c r="AZ433">
        <f>Nut_StatusTool!D433</f>
        <v>0</v>
      </c>
      <c r="BA433" t="str">
        <f>IF(Nut_StatusTool!E433="","",Nut_StatusTool!E433)</f>
        <v/>
      </c>
      <c r="BB433" t="str">
        <f>IF(Nut_StatusTool!F433="","",Nut_StatusTool!F433)</f>
        <v/>
      </c>
      <c r="BC433" t="str">
        <f>IF(Nut_StatusTool!G433="","",Nut_StatusTool!G433)</f>
        <v/>
      </c>
      <c r="BD433" s="430" t="str">
        <f t="shared" si="26"/>
        <v/>
      </c>
      <c r="BE433" t="str">
        <f t="shared" si="27"/>
        <v/>
      </c>
      <c r="BF433" t="str">
        <f>IF(Nut_StatusTool!I433="","",Nut_StatusTool!I433)</f>
        <v/>
      </c>
      <c r="BG433" t="str">
        <f>IF(Nut_StatusTool!J433="","",Nut_StatusTool!J433)</f>
        <v/>
      </c>
    </row>
    <row r="434" spans="1:59">
      <c r="A434" s="411">
        <f>IFERROR(INDEX($AW$7:$AW$506,MATCH(ROWS($AT$7:AT434),$AT$7:$AT$506,0)),"")</f>
        <v>428</v>
      </c>
      <c r="B434" s="412" t="str">
        <f>IFERROR(INDEX($AX$7:$AX$506,MATCH(ROWS($AT$7:AT434),$AT$7:$AT$506,0)),"")</f>
        <v/>
      </c>
      <c r="C434" s="412" t="str">
        <f>IFERROR(INDEX($AY$7:$AY$506,MATCH(ROWS($AT$7:AT434),$AT$7:$AT$506,0)),"")</f>
        <v/>
      </c>
      <c r="D434" s="413">
        <f>IFERROR(INDEX($AZ$7:$AZ$506,MATCH(ROWS($AT$7:AT434),$AT$7:$AT$506,0)),"")</f>
        <v>0</v>
      </c>
      <c r="E434" s="414" t="str">
        <f>IFERROR(INDEX($BA$7:$BA$506,MATCH(ROWS($AT$7:AT434),$AT$7:$AT$506,0)),"")</f>
        <v/>
      </c>
      <c r="F434" s="415" t="str">
        <f>IFERROR(INDEX($BB$7:$BB$506,MATCH(ROWS($AT$7:AT434),$AT$7:$AT$506,0)),"")</f>
        <v/>
      </c>
      <c r="G434" s="416" t="str">
        <f>IFERROR(INDEX($BC$7:$BC$506,MATCH(ROWS($AT$7:AT434),$AT$7:$AT$506,0)),"")</f>
        <v/>
      </c>
      <c r="H434" s="416" t="str">
        <f>IFERROR(INDEX($BD$7:$BD$506,MATCH(ROWS($AT$7:AT434),$AT$7:$AT$506,0)),"")</f>
        <v/>
      </c>
      <c r="I434" s="276"/>
      <c r="J434" s="277"/>
      <c r="K434" s="420" t="str">
        <f>IFERROR(INDEX($BE$7:$BE$506,MATCH(ROWS($AT$7:AT434),$AT$7:$AT$506,0)),"")</f>
        <v/>
      </c>
      <c r="L434" s="136"/>
      <c r="AT434">
        <f t="shared" si="24"/>
        <v>428</v>
      </c>
      <c r="AU434">
        <f>COUNTIF($AZ$7:AZ434,AZ434)</f>
        <v>428</v>
      </c>
      <c r="AV434">
        <f t="shared" si="25"/>
        <v>0</v>
      </c>
      <c r="AW434">
        <f>IF(Nut_StatusTool!A434="","",Nut_StatusTool!A434)</f>
        <v>428</v>
      </c>
      <c r="AX434" t="str">
        <f>IF(Nut_StatusTool!B434="","",Nut_StatusTool!B434)</f>
        <v/>
      </c>
      <c r="AY434" t="str">
        <f>IF(Nut_StatusTool!C434="","",Nut_StatusTool!C434)</f>
        <v/>
      </c>
      <c r="AZ434">
        <f>Nut_StatusTool!D434</f>
        <v>0</v>
      </c>
      <c r="BA434" t="str">
        <f>IF(Nut_StatusTool!E434="","",Nut_StatusTool!E434)</f>
        <v/>
      </c>
      <c r="BB434" t="str">
        <f>IF(Nut_StatusTool!F434="","",Nut_StatusTool!F434)</f>
        <v/>
      </c>
      <c r="BC434" t="str">
        <f>IF(Nut_StatusTool!G434="","",Nut_StatusTool!G434)</f>
        <v/>
      </c>
      <c r="BD434" s="430" t="str">
        <f t="shared" si="26"/>
        <v/>
      </c>
      <c r="BE434" t="str">
        <f t="shared" si="27"/>
        <v/>
      </c>
      <c r="BF434" t="str">
        <f>IF(Nut_StatusTool!I434="","",Nut_StatusTool!I434)</f>
        <v/>
      </c>
      <c r="BG434" t="str">
        <f>IF(Nut_StatusTool!J434="","",Nut_StatusTool!J434)</f>
        <v/>
      </c>
    </row>
    <row r="435" spans="1:59">
      <c r="A435" s="411">
        <f>IFERROR(INDEX($AW$7:$AW$506,MATCH(ROWS($AT$7:AT435),$AT$7:$AT$506,0)),"")</f>
        <v>429</v>
      </c>
      <c r="B435" s="412" t="str">
        <f>IFERROR(INDEX($AX$7:$AX$506,MATCH(ROWS($AT$7:AT435),$AT$7:$AT$506,0)),"")</f>
        <v/>
      </c>
      <c r="C435" s="412" t="str">
        <f>IFERROR(INDEX($AY$7:$AY$506,MATCH(ROWS($AT$7:AT435),$AT$7:$AT$506,0)),"")</f>
        <v/>
      </c>
      <c r="D435" s="413">
        <f>IFERROR(INDEX($AZ$7:$AZ$506,MATCH(ROWS($AT$7:AT435),$AT$7:$AT$506,0)),"")</f>
        <v>0</v>
      </c>
      <c r="E435" s="414" t="str">
        <f>IFERROR(INDEX($BA$7:$BA$506,MATCH(ROWS($AT$7:AT435),$AT$7:$AT$506,0)),"")</f>
        <v/>
      </c>
      <c r="F435" s="415" t="str">
        <f>IFERROR(INDEX($BB$7:$BB$506,MATCH(ROWS($AT$7:AT435),$AT$7:$AT$506,0)),"")</f>
        <v/>
      </c>
      <c r="G435" s="416" t="str">
        <f>IFERROR(INDEX($BC$7:$BC$506,MATCH(ROWS($AT$7:AT435),$AT$7:$AT$506,0)),"")</f>
        <v/>
      </c>
      <c r="H435" s="416" t="str">
        <f>IFERROR(INDEX($BD$7:$BD$506,MATCH(ROWS($AT$7:AT435),$AT$7:$AT$506,0)),"")</f>
        <v/>
      </c>
      <c r="I435" s="276"/>
      <c r="J435" s="277"/>
      <c r="K435" s="420" t="str">
        <f>IFERROR(INDEX($BE$7:$BE$506,MATCH(ROWS($AT$7:AT435),$AT$7:$AT$506,0)),"")</f>
        <v/>
      </c>
      <c r="L435" s="136"/>
      <c r="AT435">
        <f t="shared" si="24"/>
        <v>429</v>
      </c>
      <c r="AU435">
        <f>COUNTIF($AZ$7:AZ435,AZ435)</f>
        <v>429</v>
      </c>
      <c r="AV435">
        <f t="shared" si="25"/>
        <v>0</v>
      </c>
      <c r="AW435">
        <f>IF(Nut_StatusTool!A435="","",Nut_StatusTool!A435)</f>
        <v>429</v>
      </c>
      <c r="AX435" t="str">
        <f>IF(Nut_StatusTool!B435="","",Nut_StatusTool!B435)</f>
        <v/>
      </c>
      <c r="AY435" t="str">
        <f>IF(Nut_StatusTool!C435="","",Nut_StatusTool!C435)</f>
        <v/>
      </c>
      <c r="AZ435">
        <f>Nut_StatusTool!D435</f>
        <v>0</v>
      </c>
      <c r="BA435" t="str">
        <f>IF(Nut_StatusTool!E435="","",Nut_StatusTool!E435)</f>
        <v/>
      </c>
      <c r="BB435" t="str">
        <f>IF(Nut_StatusTool!F435="","",Nut_StatusTool!F435)</f>
        <v/>
      </c>
      <c r="BC435" t="str">
        <f>IF(Nut_StatusTool!G435="","",Nut_StatusTool!G435)</f>
        <v/>
      </c>
      <c r="BD435" s="430" t="str">
        <f t="shared" si="26"/>
        <v/>
      </c>
      <c r="BE435" t="str">
        <f t="shared" si="27"/>
        <v/>
      </c>
      <c r="BF435" t="str">
        <f>IF(Nut_StatusTool!I435="","",Nut_StatusTool!I435)</f>
        <v/>
      </c>
      <c r="BG435" t="str">
        <f>IF(Nut_StatusTool!J435="","",Nut_StatusTool!J435)</f>
        <v/>
      </c>
    </row>
    <row r="436" spans="1:59">
      <c r="A436" s="411">
        <f>IFERROR(INDEX($AW$7:$AW$506,MATCH(ROWS($AT$7:AT436),$AT$7:$AT$506,0)),"")</f>
        <v>430</v>
      </c>
      <c r="B436" s="412" t="str">
        <f>IFERROR(INDEX($AX$7:$AX$506,MATCH(ROWS($AT$7:AT436),$AT$7:$AT$506,0)),"")</f>
        <v/>
      </c>
      <c r="C436" s="412" t="str">
        <f>IFERROR(INDEX($AY$7:$AY$506,MATCH(ROWS($AT$7:AT436),$AT$7:$AT$506,0)),"")</f>
        <v/>
      </c>
      <c r="D436" s="413">
        <f>IFERROR(INDEX($AZ$7:$AZ$506,MATCH(ROWS($AT$7:AT436),$AT$7:$AT$506,0)),"")</f>
        <v>0</v>
      </c>
      <c r="E436" s="414" t="str">
        <f>IFERROR(INDEX($BA$7:$BA$506,MATCH(ROWS($AT$7:AT436),$AT$7:$AT$506,0)),"")</f>
        <v/>
      </c>
      <c r="F436" s="415" t="str">
        <f>IFERROR(INDEX($BB$7:$BB$506,MATCH(ROWS($AT$7:AT436),$AT$7:$AT$506,0)),"")</f>
        <v/>
      </c>
      <c r="G436" s="416" t="str">
        <f>IFERROR(INDEX($BC$7:$BC$506,MATCH(ROWS($AT$7:AT436),$AT$7:$AT$506,0)),"")</f>
        <v/>
      </c>
      <c r="H436" s="416" t="str">
        <f>IFERROR(INDEX($BD$7:$BD$506,MATCH(ROWS($AT$7:AT436),$AT$7:$AT$506,0)),"")</f>
        <v/>
      </c>
      <c r="I436" s="276"/>
      <c r="J436" s="277"/>
      <c r="K436" s="420" t="str">
        <f>IFERROR(INDEX($BE$7:$BE$506,MATCH(ROWS($AT$7:AT436),$AT$7:$AT$506,0)),"")</f>
        <v/>
      </c>
      <c r="L436" s="136"/>
      <c r="AT436">
        <f t="shared" si="24"/>
        <v>430</v>
      </c>
      <c r="AU436">
        <f>COUNTIF($AZ$7:AZ436,AZ436)</f>
        <v>430</v>
      </c>
      <c r="AV436">
        <f t="shared" si="25"/>
        <v>0</v>
      </c>
      <c r="AW436">
        <f>IF(Nut_StatusTool!A436="","",Nut_StatusTool!A436)</f>
        <v>430</v>
      </c>
      <c r="AX436" t="str">
        <f>IF(Nut_StatusTool!B436="","",Nut_StatusTool!B436)</f>
        <v/>
      </c>
      <c r="AY436" t="str">
        <f>IF(Nut_StatusTool!C436="","",Nut_StatusTool!C436)</f>
        <v/>
      </c>
      <c r="AZ436">
        <f>Nut_StatusTool!D436</f>
        <v>0</v>
      </c>
      <c r="BA436" t="str">
        <f>IF(Nut_StatusTool!E436="","",Nut_StatusTool!E436)</f>
        <v/>
      </c>
      <c r="BB436" t="str">
        <f>IF(Nut_StatusTool!F436="","",Nut_StatusTool!F436)</f>
        <v/>
      </c>
      <c r="BC436" t="str">
        <f>IF(Nut_StatusTool!G436="","",Nut_StatusTool!G436)</f>
        <v/>
      </c>
      <c r="BD436" s="430" t="str">
        <f t="shared" si="26"/>
        <v/>
      </c>
      <c r="BE436" t="str">
        <f t="shared" si="27"/>
        <v/>
      </c>
      <c r="BF436" t="str">
        <f>IF(Nut_StatusTool!I436="","",Nut_StatusTool!I436)</f>
        <v/>
      </c>
      <c r="BG436" t="str">
        <f>IF(Nut_StatusTool!J436="","",Nut_StatusTool!J436)</f>
        <v/>
      </c>
    </row>
    <row r="437" spans="1:59">
      <c r="A437" s="411">
        <f>IFERROR(INDEX($AW$7:$AW$506,MATCH(ROWS($AT$7:AT437),$AT$7:$AT$506,0)),"")</f>
        <v>431</v>
      </c>
      <c r="B437" s="412" t="str">
        <f>IFERROR(INDEX($AX$7:$AX$506,MATCH(ROWS($AT$7:AT437),$AT$7:$AT$506,0)),"")</f>
        <v/>
      </c>
      <c r="C437" s="412" t="str">
        <f>IFERROR(INDEX($AY$7:$AY$506,MATCH(ROWS($AT$7:AT437),$AT$7:$AT$506,0)),"")</f>
        <v/>
      </c>
      <c r="D437" s="413">
        <f>IFERROR(INDEX($AZ$7:$AZ$506,MATCH(ROWS($AT$7:AT437),$AT$7:$AT$506,0)),"")</f>
        <v>0</v>
      </c>
      <c r="E437" s="414" t="str">
        <f>IFERROR(INDEX($BA$7:$BA$506,MATCH(ROWS($AT$7:AT437),$AT$7:$AT$506,0)),"")</f>
        <v/>
      </c>
      <c r="F437" s="415" t="str">
        <f>IFERROR(INDEX($BB$7:$BB$506,MATCH(ROWS($AT$7:AT437),$AT$7:$AT$506,0)),"")</f>
        <v/>
      </c>
      <c r="G437" s="416" t="str">
        <f>IFERROR(INDEX($BC$7:$BC$506,MATCH(ROWS($AT$7:AT437),$AT$7:$AT$506,0)),"")</f>
        <v/>
      </c>
      <c r="H437" s="416" t="str">
        <f>IFERROR(INDEX($BD$7:$BD$506,MATCH(ROWS($AT$7:AT437),$AT$7:$AT$506,0)),"")</f>
        <v/>
      </c>
      <c r="I437" s="276"/>
      <c r="J437" s="277"/>
      <c r="K437" s="420" t="str">
        <f>IFERROR(INDEX($BE$7:$BE$506,MATCH(ROWS($AT$7:AT437),$AT$7:$AT$506,0)),"")</f>
        <v/>
      </c>
      <c r="L437" s="136"/>
      <c r="AT437">
        <f t="shared" si="24"/>
        <v>431</v>
      </c>
      <c r="AU437">
        <f>COUNTIF($AZ$7:AZ437,AZ437)</f>
        <v>431</v>
      </c>
      <c r="AV437">
        <f t="shared" si="25"/>
        <v>0</v>
      </c>
      <c r="AW437">
        <f>IF(Nut_StatusTool!A437="","",Nut_StatusTool!A437)</f>
        <v>431</v>
      </c>
      <c r="AX437" t="str">
        <f>IF(Nut_StatusTool!B437="","",Nut_StatusTool!B437)</f>
        <v/>
      </c>
      <c r="AY437" t="str">
        <f>IF(Nut_StatusTool!C437="","",Nut_StatusTool!C437)</f>
        <v/>
      </c>
      <c r="AZ437">
        <f>Nut_StatusTool!D437</f>
        <v>0</v>
      </c>
      <c r="BA437" t="str">
        <f>IF(Nut_StatusTool!E437="","",Nut_StatusTool!E437)</f>
        <v/>
      </c>
      <c r="BB437" t="str">
        <f>IF(Nut_StatusTool!F437="","",Nut_StatusTool!F437)</f>
        <v/>
      </c>
      <c r="BC437" t="str">
        <f>IF(Nut_StatusTool!G437="","",Nut_StatusTool!G437)</f>
        <v/>
      </c>
      <c r="BD437" s="430" t="str">
        <f t="shared" si="26"/>
        <v/>
      </c>
      <c r="BE437" t="str">
        <f t="shared" si="27"/>
        <v/>
      </c>
      <c r="BF437" t="str">
        <f>IF(Nut_StatusTool!I437="","",Nut_StatusTool!I437)</f>
        <v/>
      </c>
      <c r="BG437" t="str">
        <f>IF(Nut_StatusTool!J437="","",Nut_StatusTool!J437)</f>
        <v/>
      </c>
    </row>
    <row r="438" spans="1:59">
      <c r="A438" s="411">
        <f>IFERROR(INDEX($AW$7:$AW$506,MATCH(ROWS($AT$7:AT438),$AT$7:$AT$506,0)),"")</f>
        <v>432</v>
      </c>
      <c r="B438" s="412" t="str">
        <f>IFERROR(INDEX($AX$7:$AX$506,MATCH(ROWS($AT$7:AT438),$AT$7:$AT$506,0)),"")</f>
        <v/>
      </c>
      <c r="C438" s="412" t="str">
        <f>IFERROR(INDEX($AY$7:$AY$506,MATCH(ROWS($AT$7:AT438),$AT$7:$AT$506,0)),"")</f>
        <v/>
      </c>
      <c r="D438" s="413">
        <f>IFERROR(INDEX($AZ$7:$AZ$506,MATCH(ROWS($AT$7:AT438),$AT$7:$AT$506,0)),"")</f>
        <v>0</v>
      </c>
      <c r="E438" s="414" t="str">
        <f>IFERROR(INDEX($BA$7:$BA$506,MATCH(ROWS($AT$7:AT438),$AT$7:$AT$506,0)),"")</f>
        <v/>
      </c>
      <c r="F438" s="415" t="str">
        <f>IFERROR(INDEX($BB$7:$BB$506,MATCH(ROWS($AT$7:AT438),$AT$7:$AT$506,0)),"")</f>
        <v/>
      </c>
      <c r="G438" s="416" t="str">
        <f>IFERROR(INDEX($BC$7:$BC$506,MATCH(ROWS($AT$7:AT438),$AT$7:$AT$506,0)),"")</f>
        <v/>
      </c>
      <c r="H438" s="416" t="str">
        <f>IFERROR(INDEX($BD$7:$BD$506,MATCH(ROWS($AT$7:AT438),$AT$7:$AT$506,0)),"")</f>
        <v/>
      </c>
      <c r="I438" s="276"/>
      <c r="J438" s="277"/>
      <c r="K438" s="420" t="str">
        <f>IFERROR(INDEX($BE$7:$BE$506,MATCH(ROWS($AT$7:AT438),$AT$7:$AT$506,0)),"")</f>
        <v/>
      </c>
      <c r="L438" s="136"/>
      <c r="AT438">
        <f t="shared" si="24"/>
        <v>432</v>
      </c>
      <c r="AU438">
        <f>COUNTIF($AZ$7:AZ438,AZ438)</f>
        <v>432</v>
      </c>
      <c r="AV438">
        <f t="shared" si="25"/>
        <v>0</v>
      </c>
      <c r="AW438">
        <f>IF(Nut_StatusTool!A438="","",Nut_StatusTool!A438)</f>
        <v>432</v>
      </c>
      <c r="AX438" t="str">
        <f>IF(Nut_StatusTool!B438="","",Nut_StatusTool!B438)</f>
        <v/>
      </c>
      <c r="AY438" t="str">
        <f>IF(Nut_StatusTool!C438="","",Nut_StatusTool!C438)</f>
        <v/>
      </c>
      <c r="AZ438">
        <f>Nut_StatusTool!D438</f>
        <v>0</v>
      </c>
      <c r="BA438" t="str">
        <f>IF(Nut_StatusTool!E438="","",Nut_StatusTool!E438)</f>
        <v/>
      </c>
      <c r="BB438" t="str">
        <f>IF(Nut_StatusTool!F438="","",Nut_StatusTool!F438)</f>
        <v/>
      </c>
      <c r="BC438" t="str">
        <f>IF(Nut_StatusTool!G438="","",Nut_StatusTool!G438)</f>
        <v/>
      </c>
      <c r="BD438" s="430" t="str">
        <f t="shared" si="26"/>
        <v/>
      </c>
      <c r="BE438" t="str">
        <f t="shared" si="27"/>
        <v/>
      </c>
      <c r="BF438" t="str">
        <f>IF(Nut_StatusTool!I438="","",Nut_StatusTool!I438)</f>
        <v/>
      </c>
      <c r="BG438" t="str">
        <f>IF(Nut_StatusTool!J438="","",Nut_StatusTool!J438)</f>
        <v/>
      </c>
    </row>
    <row r="439" spans="1:59">
      <c r="A439" s="411">
        <f>IFERROR(INDEX($AW$7:$AW$506,MATCH(ROWS($AT$7:AT439),$AT$7:$AT$506,0)),"")</f>
        <v>433</v>
      </c>
      <c r="B439" s="412" t="str">
        <f>IFERROR(INDEX($AX$7:$AX$506,MATCH(ROWS($AT$7:AT439),$AT$7:$AT$506,0)),"")</f>
        <v/>
      </c>
      <c r="C439" s="412" t="str">
        <f>IFERROR(INDEX($AY$7:$AY$506,MATCH(ROWS($AT$7:AT439),$AT$7:$AT$506,0)),"")</f>
        <v/>
      </c>
      <c r="D439" s="413">
        <f>IFERROR(INDEX($AZ$7:$AZ$506,MATCH(ROWS($AT$7:AT439),$AT$7:$AT$506,0)),"")</f>
        <v>0</v>
      </c>
      <c r="E439" s="414" t="str">
        <f>IFERROR(INDEX($BA$7:$BA$506,MATCH(ROWS($AT$7:AT439),$AT$7:$AT$506,0)),"")</f>
        <v/>
      </c>
      <c r="F439" s="415" t="str">
        <f>IFERROR(INDEX($BB$7:$BB$506,MATCH(ROWS($AT$7:AT439),$AT$7:$AT$506,0)),"")</f>
        <v/>
      </c>
      <c r="G439" s="416" t="str">
        <f>IFERROR(INDEX($BC$7:$BC$506,MATCH(ROWS($AT$7:AT439),$AT$7:$AT$506,0)),"")</f>
        <v/>
      </c>
      <c r="H439" s="416" t="str">
        <f>IFERROR(INDEX($BD$7:$BD$506,MATCH(ROWS($AT$7:AT439),$AT$7:$AT$506,0)),"")</f>
        <v/>
      </c>
      <c r="I439" s="276"/>
      <c r="J439" s="277"/>
      <c r="K439" s="420" t="str">
        <f>IFERROR(INDEX($BE$7:$BE$506,MATCH(ROWS($AT$7:AT439),$AT$7:$AT$506,0)),"")</f>
        <v/>
      </c>
      <c r="L439" s="136"/>
      <c r="AT439">
        <f t="shared" si="24"/>
        <v>433</v>
      </c>
      <c r="AU439">
        <f>COUNTIF($AZ$7:AZ439,AZ439)</f>
        <v>433</v>
      </c>
      <c r="AV439">
        <f t="shared" si="25"/>
        <v>0</v>
      </c>
      <c r="AW439">
        <f>IF(Nut_StatusTool!A439="","",Nut_StatusTool!A439)</f>
        <v>433</v>
      </c>
      <c r="AX439" t="str">
        <f>IF(Nut_StatusTool!B439="","",Nut_StatusTool!B439)</f>
        <v/>
      </c>
      <c r="AY439" t="str">
        <f>IF(Nut_StatusTool!C439="","",Nut_StatusTool!C439)</f>
        <v/>
      </c>
      <c r="AZ439">
        <f>Nut_StatusTool!D439</f>
        <v>0</v>
      </c>
      <c r="BA439" t="str">
        <f>IF(Nut_StatusTool!E439="","",Nut_StatusTool!E439)</f>
        <v/>
      </c>
      <c r="BB439" t="str">
        <f>IF(Nut_StatusTool!F439="","",Nut_StatusTool!F439)</f>
        <v/>
      </c>
      <c r="BC439" t="str">
        <f>IF(Nut_StatusTool!G439="","",Nut_StatusTool!G439)</f>
        <v/>
      </c>
      <c r="BD439" s="430" t="str">
        <f t="shared" si="26"/>
        <v/>
      </c>
      <c r="BE439" t="str">
        <f t="shared" si="27"/>
        <v/>
      </c>
      <c r="BF439" t="str">
        <f>IF(Nut_StatusTool!I439="","",Nut_StatusTool!I439)</f>
        <v/>
      </c>
      <c r="BG439" t="str">
        <f>IF(Nut_StatusTool!J439="","",Nut_StatusTool!J439)</f>
        <v/>
      </c>
    </row>
    <row r="440" spans="1:59">
      <c r="A440" s="411">
        <f>IFERROR(INDEX($AW$7:$AW$506,MATCH(ROWS($AT$7:AT440),$AT$7:$AT$506,0)),"")</f>
        <v>434</v>
      </c>
      <c r="B440" s="412" t="str">
        <f>IFERROR(INDEX($AX$7:$AX$506,MATCH(ROWS($AT$7:AT440),$AT$7:$AT$506,0)),"")</f>
        <v/>
      </c>
      <c r="C440" s="412" t="str">
        <f>IFERROR(INDEX($AY$7:$AY$506,MATCH(ROWS($AT$7:AT440),$AT$7:$AT$506,0)),"")</f>
        <v/>
      </c>
      <c r="D440" s="413">
        <f>IFERROR(INDEX($AZ$7:$AZ$506,MATCH(ROWS($AT$7:AT440),$AT$7:$AT$506,0)),"")</f>
        <v>0</v>
      </c>
      <c r="E440" s="414" t="str">
        <f>IFERROR(INDEX($BA$7:$BA$506,MATCH(ROWS($AT$7:AT440),$AT$7:$AT$506,0)),"")</f>
        <v/>
      </c>
      <c r="F440" s="415" t="str">
        <f>IFERROR(INDEX($BB$7:$BB$506,MATCH(ROWS($AT$7:AT440),$AT$7:$AT$506,0)),"")</f>
        <v/>
      </c>
      <c r="G440" s="416" t="str">
        <f>IFERROR(INDEX($BC$7:$BC$506,MATCH(ROWS($AT$7:AT440),$AT$7:$AT$506,0)),"")</f>
        <v/>
      </c>
      <c r="H440" s="416" t="str">
        <f>IFERROR(INDEX($BD$7:$BD$506,MATCH(ROWS($AT$7:AT440),$AT$7:$AT$506,0)),"")</f>
        <v/>
      </c>
      <c r="I440" s="276"/>
      <c r="J440" s="277"/>
      <c r="K440" s="420" t="str">
        <f>IFERROR(INDEX($BE$7:$BE$506,MATCH(ROWS($AT$7:AT440),$AT$7:$AT$506,0)),"")</f>
        <v/>
      </c>
      <c r="L440" s="136"/>
      <c r="AT440">
        <f t="shared" si="24"/>
        <v>434</v>
      </c>
      <c r="AU440">
        <f>COUNTIF($AZ$7:AZ440,AZ440)</f>
        <v>434</v>
      </c>
      <c r="AV440">
        <f t="shared" si="25"/>
        <v>0</v>
      </c>
      <c r="AW440">
        <f>IF(Nut_StatusTool!A440="","",Nut_StatusTool!A440)</f>
        <v>434</v>
      </c>
      <c r="AX440" t="str">
        <f>IF(Nut_StatusTool!B440="","",Nut_StatusTool!B440)</f>
        <v/>
      </c>
      <c r="AY440" t="str">
        <f>IF(Nut_StatusTool!C440="","",Nut_StatusTool!C440)</f>
        <v/>
      </c>
      <c r="AZ440">
        <f>Nut_StatusTool!D440</f>
        <v>0</v>
      </c>
      <c r="BA440" t="str">
        <f>IF(Nut_StatusTool!E440="","",Nut_StatusTool!E440)</f>
        <v/>
      </c>
      <c r="BB440" t="str">
        <f>IF(Nut_StatusTool!F440="","",Nut_StatusTool!F440)</f>
        <v/>
      </c>
      <c r="BC440" t="str">
        <f>IF(Nut_StatusTool!G440="","",Nut_StatusTool!G440)</f>
        <v/>
      </c>
      <c r="BD440" s="430" t="str">
        <f t="shared" si="26"/>
        <v/>
      </c>
      <c r="BE440" t="str">
        <f t="shared" si="27"/>
        <v/>
      </c>
      <c r="BF440" t="str">
        <f>IF(Nut_StatusTool!I440="","",Nut_StatusTool!I440)</f>
        <v/>
      </c>
      <c r="BG440" t="str">
        <f>IF(Nut_StatusTool!J440="","",Nut_StatusTool!J440)</f>
        <v/>
      </c>
    </row>
    <row r="441" spans="1:59">
      <c r="A441" s="411">
        <f>IFERROR(INDEX($AW$7:$AW$506,MATCH(ROWS($AT$7:AT441),$AT$7:$AT$506,0)),"")</f>
        <v>435</v>
      </c>
      <c r="B441" s="412" t="str">
        <f>IFERROR(INDEX($AX$7:$AX$506,MATCH(ROWS($AT$7:AT441),$AT$7:$AT$506,0)),"")</f>
        <v/>
      </c>
      <c r="C441" s="412" t="str">
        <f>IFERROR(INDEX($AY$7:$AY$506,MATCH(ROWS($AT$7:AT441),$AT$7:$AT$506,0)),"")</f>
        <v/>
      </c>
      <c r="D441" s="413">
        <f>IFERROR(INDEX($AZ$7:$AZ$506,MATCH(ROWS($AT$7:AT441),$AT$7:$AT$506,0)),"")</f>
        <v>0</v>
      </c>
      <c r="E441" s="414" t="str">
        <f>IFERROR(INDEX($BA$7:$BA$506,MATCH(ROWS($AT$7:AT441),$AT$7:$AT$506,0)),"")</f>
        <v/>
      </c>
      <c r="F441" s="415" t="str">
        <f>IFERROR(INDEX($BB$7:$BB$506,MATCH(ROWS($AT$7:AT441),$AT$7:$AT$506,0)),"")</f>
        <v/>
      </c>
      <c r="G441" s="416" t="str">
        <f>IFERROR(INDEX($BC$7:$BC$506,MATCH(ROWS($AT$7:AT441),$AT$7:$AT$506,0)),"")</f>
        <v/>
      </c>
      <c r="H441" s="416" t="str">
        <f>IFERROR(INDEX($BD$7:$BD$506,MATCH(ROWS($AT$7:AT441),$AT$7:$AT$506,0)),"")</f>
        <v/>
      </c>
      <c r="I441" s="276"/>
      <c r="J441" s="277"/>
      <c r="K441" s="420" t="str">
        <f>IFERROR(INDEX($BE$7:$BE$506,MATCH(ROWS($AT$7:AT441),$AT$7:$AT$506,0)),"")</f>
        <v/>
      </c>
      <c r="L441" s="136"/>
      <c r="AT441">
        <f t="shared" si="24"/>
        <v>435</v>
      </c>
      <c r="AU441">
        <f>COUNTIF($AZ$7:AZ441,AZ441)</f>
        <v>435</v>
      </c>
      <c r="AV441">
        <f t="shared" si="25"/>
        <v>0</v>
      </c>
      <c r="AW441">
        <f>IF(Nut_StatusTool!A441="","",Nut_StatusTool!A441)</f>
        <v>435</v>
      </c>
      <c r="AX441" t="str">
        <f>IF(Nut_StatusTool!B441="","",Nut_StatusTool!B441)</f>
        <v/>
      </c>
      <c r="AY441" t="str">
        <f>IF(Nut_StatusTool!C441="","",Nut_StatusTool!C441)</f>
        <v/>
      </c>
      <c r="AZ441">
        <f>Nut_StatusTool!D441</f>
        <v>0</v>
      </c>
      <c r="BA441" t="str">
        <f>IF(Nut_StatusTool!E441="","",Nut_StatusTool!E441)</f>
        <v/>
      </c>
      <c r="BB441" t="str">
        <f>IF(Nut_StatusTool!F441="","",Nut_StatusTool!F441)</f>
        <v/>
      </c>
      <c r="BC441" t="str">
        <f>IF(Nut_StatusTool!G441="","",Nut_StatusTool!G441)</f>
        <v/>
      </c>
      <c r="BD441" s="430" t="str">
        <f t="shared" si="26"/>
        <v/>
      </c>
      <c r="BE441" t="str">
        <f t="shared" si="27"/>
        <v/>
      </c>
      <c r="BF441" t="str">
        <f>IF(Nut_StatusTool!I441="","",Nut_StatusTool!I441)</f>
        <v/>
      </c>
      <c r="BG441" t="str">
        <f>IF(Nut_StatusTool!J441="","",Nut_StatusTool!J441)</f>
        <v/>
      </c>
    </row>
    <row r="442" spans="1:59">
      <c r="A442" s="411">
        <f>IFERROR(INDEX($AW$7:$AW$506,MATCH(ROWS($AT$7:AT442),$AT$7:$AT$506,0)),"")</f>
        <v>436</v>
      </c>
      <c r="B442" s="412" t="str">
        <f>IFERROR(INDEX($AX$7:$AX$506,MATCH(ROWS($AT$7:AT442),$AT$7:$AT$506,0)),"")</f>
        <v/>
      </c>
      <c r="C442" s="412" t="str">
        <f>IFERROR(INDEX($AY$7:$AY$506,MATCH(ROWS($AT$7:AT442),$AT$7:$AT$506,0)),"")</f>
        <v/>
      </c>
      <c r="D442" s="413">
        <f>IFERROR(INDEX($AZ$7:$AZ$506,MATCH(ROWS($AT$7:AT442),$AT$7:$AT$506,0)),"")</f>
        <v>0</v>
      </c>
      <c r="E442" s="414" t="str">
        <f>IFERROR(INDEX($BA$7:$BA$506,MATCH(ROWS($AT$7:AT442),$AT$7:$AT$506,0)),"")</f>
        <v/>
      </c>
      <c r="F442" s="415" t="str">
        <f>IFERROR(INDEX($BB$7:$BB$506,MATCH(ROWS($AT$7:AT442),$AT$7:$AT$506,0)),"")</f>
        <v/>
      </c>
      <c r="G442" s="416" t="str">
        <f>IFERROR(INDEX($BC$7:$BC$506,MATCH(ROWS($AT$7:AT442),$AT$7:$AT$506,0)),"")</f>
        <v/>
      </c>
      <c r="H442" s="416" t="str">
        <f>IFERROR(INDEX($BD$7:$BD$506,MATCH(ROWS($AT$7:AT442),$AT$7:$AT$506,0)),"")</f>
        <v/>
      </c>
      <c r="I442" s="276"/>
      <c r="J442" s="277"/>
      <c r="K442" s="420" t="str">
        <f>IFERROR(INDEX($BE$7:$BE$506,MATCH(ROWS($AT$7:AT442),$AT$7:$AT$506,0)),"")</f>
        <v/>
      </c>
      <c r="L442" s="136"/>
      <c r="AT442">
        <f t="shared" si="24"/>
        <v>436</v>
      </c>
      <c r="AU442">
        <f>COUNTIF($AZ$7:AZ442,AZ442)</f>
        <v>436</v>
      </c>
      <c r="AV442">
        <f t="shared" si="25"/>
        <v>0</v>
      </c>
      <c r="AW442">
        <f>IF(Nut_StatusTool!A442="","",Nut_StatusTool!A442)</f>
        <v>436</v>
      </c>
      <c r="AX442" t="str">
        <f>IF(Nut_StatusTool!B442="","",Nut_StatusTool!B442)</f>
        <v/>
      </c>
      <c r="AY442" t="str">
        <f>IF(Nut_StatusTool!C442="","",Nut_StatusTool!C442)</f>
        <v/>
      </c>
      <c r="AZ442">
        <f>Nut_StatusTool!D442</f>
        <v>0</v>
      </c>
      <c r="BA442" t="str">
        <f>IF(Nut_StatusTool!E442="","",Nut_StatusTool!E442)</f>
        <v/>
      </c>
      <c r="BB442" t="str">
        <f>IF(Nut_StatusTool!F442="","",Nut_StatusTool!F442)</f>
        <v/>
      </c>
      <c r="BC442" t="str">
        <f>IF(Nut_StatusTool!G442="","",Nut_StatusTool!G442)</f>
        <v/>
      </c>
      <c r="BD442" s="430" t="str">
        <f t="shared" si="26"/>
        <v/>
      </c>
      <c r="BE442" t="str">
        <f t="shared" si="27"/>
        <v/>
      </c>
      <c r="BF442" t="str">
        <f>IF(Nut_StatusTool!I442="","",Nut_StatusTool!I442)</f>
        <v/>
      </c>
      <c r="BG442" t="str">
        <f>IF(Nut_StatusTool!J442="","",Nut_StatusTool!J442)</f>
        <v/>
      </c>
    </row>
    <row r="443" spans="1:59">
      <c r="A443" s="411">
        <f>IFERROR(INDEX($AW$7:$AW$506,MATCH(ROWS($AT$7:AT443),$AT$7:$AT$506,0)),"")</f>
        <v>437</v>
      </c>
      <c r="B443" s="412" t="str">
        <f>IFERROR(INDEX($AX$7:$AX$506,MATCH(ROWS($AT$7:AT443),$AT$7:$AT$506,0)),"")</f>
        <v/>
      </c>
      <c r="C443" s="412" t="str">
        <f>IFERROR(INDEX($AY$7:$AY$506,MATCH(ROWS($AT$7:AT443),$AT$7:$AT$506,0)),"")</f>
        <v/>
      </c>
      <c r="D443" s="413">
        <f>IFERROR(INDEX($AZ$7:$AZ$506,MATCH(ROWS($AT$7:AT443),$AT$7:$AT$506,0)),"")</f>
        <v>0</v>
      </c>
      <c r="E443" s="414" t="str">
        <f>IFERROR(INDEX($BA$7:$BA$506,MATCH(ROWS($AT$7:AT443),$AT$7:$AT$506,0)),"")</f>
        <v/>
      </c>
      <c r="F443" s="415" t="str">
        <f>IFERROR(INDEX($BB$7:$BB$506,MATCH(ROWS($AT$7:AT443),$AT$7:$AT$506,0)),"")</f>
        <v/>
      </c>
      <c r="G443" s="416" t="str">
        <f>IFERROR(INDEX($BC$7:$BC$506,MATCH(ROWS($AT$7:AT443),$AT$7:$AT$506,0)),"")</f>
        <v/>
      </c>
      <c r="H443" s="416" t="str">
        <f>IFERROR(INDEX($BD$7:$BD$506,MATCH(ROWS($AT$7:AT443),$AT$7:$AT$506,0)),"")</f>
        <v/>
      </c>
      <c r="I443" s="276"/>
      <c r="J443" s="277"/>
      <c r="K443" s="420" t="str">
        <f>IFERROR(INDEX($BE$7:$BE$506,MATCH(ROWS($AT$7:AT443),$AT$7:$AT$506,0)),"")</f>
        <v/>
      </c>
      <c r="L443" s="136"/>
      <c r="AT443">
        <f t="shared" si="24"/>
        <v>437</v>
      </c>
      <c r="AU443">
        <f>COUNTIF($AZ$7:AZ443,AZ443)</f>
        <v>437</v>
      </c>
      <c r="AV443">
        <f t="shared" si="25"/>
        <v>0</v>
      </c>
      <c r="AW443">
        <f>IF(Nut_StatusTool!A443="","",Nut_StatusTool!A443)</f>
        <v>437</v>
      </c>
      <c r="AX443" t="str">
        <f>IF(Nut_StatusTool!B443="","",Nut_StatusTool!B443)</f>
        <v/>
      </c>
      <c r="AY443" t="str">
        <f>IF(Nut_StatusTool!C443="","",Nut_StatusTool!C443)</f>
        <v/>
      </c>
      <c r="AZ443">
        <f>Nut_StatusTool!D443</f>
        <v>0</v>
      </c>
      <c r="BA443" t="str">
        <f>IF(Nut_StatusTool!E443="","",Nut_StatusTool!E443)</f>
        <v/>
      </c>
      <c r="BB443" t="str">
        <f>IF(Nut_StatusTool!F443="","",Nut_StatusTool!F443)</f>
        <v/>
      </c>
      <c r="BC443" t="str">
        <f>IF(Nut_StatusTool!G443="","",Nut_StatusTool!G443)</f>
        <v/>
      </c>
      <c r="BD443" s="430" t="str">
        <f t="shared" si="26"/>
        <v/>
      </c>
      <c r="BE443" t="str">
        <f t="shared" si="27"/>
        <v/>
      </c>
      <c r="BF443" t="str">
        <f>IF(Nut_StatusTool!I443="","",Nut_StatusTool!I443)</f>
        <v/>
      </c>
      <c r="BG443" t="str">
        <f>IF(Nut_StatusTool!J443="","",Nut_StatusTool!J443)</f>
        <v/>
      </c>
    </row>
    <row r="444" spans="1:59">
      <c r="A444" s="411">
        <f>IFERROR(INDEX($AW$7:$AW$506,MATCH(ROWS($AT$7:AT444),$AT$7:$AT$506,0)),"")</f>
        <v>438</v>
      </c>
      <c r="B444" s="412" t="str">
        <f>IFERROR(INDEX($AX$7:$AX$506,MATCH(ROWS($AT$7:AT444),$AT$7:$AT$506,0)),"")</f>
        <v/>
      </c>
      <c r="C444" s="412" t="str">
        <f>IFERROR(INDEX($AY$7:$AY$506,MATCH(ROWS($AT$7:AT444),$AT$7:$AT$506,0)),"")</f>
        <v/>
      </c>
      <c r="D444" s="413">
        <f>IFERROR(INDEX($AZ$7:$AZ$506,MATCH(ROWS($AT$7:AT444),$AT$7:$AT$506,0)),"")</f>
        <v>0</v>
      </c>
      <c r="E444" s="414" t="str">
        <f>IFERROR(INDEX($BA$7:$BA$506,MATCH(ROWS($AT$7:AT444),$AT$7:$AT$506,0)),"")</f>
        <v/>
      </c>
      <c r="F444" s="415" t="str">
        <f>IFERROR(INDEX($BB$7:$BB$506,MATCH(ROWS($AT$7:AT444),$AT$7:$AT$506,0)),"")</f>
        <v/>
      </c>
      <c r="G444" s="416" t="str">
        <f>IFERROR(INDEX($BC$7:$BC$506,MATCH(ROWS($AT$7:AT444),$AT$7:$AT$506,0)),"")</f>
        <v/>
      </c>
      <c r="H444" s="416" t="str">
        <f>IFERROR(INDEX($BD$7:$BD$506,MATCH(ROWS($AT$7:AT444),$AT$7:$AT$506,0)),"")</f>
        <v/>
      </c>
      <c r="I444" s="276"/>
      <c r="J444" s="277"/>
      <c r="K444" s="420" t="str">
        <f>IFERROR(INDEX($BE$7:$BE$506,MATCH(ROWS($AT$7:AT444),$AT$7:$AT$506,0)),"")</f>
        <v/>
      </c>
      <c r="L444" s="136"/>
      <c r="AT444">
        <f t="shared" si="24"/>
        <v>438</v>
      </c>
      <c r="AU444">
        <f>COUNTIF($AZ$7:AZ444,AZ444)</f>
        <v>438</v>
      </c>
      <c r="AV444">
        <f t="shared" si="25"/>
        <v>0</v>
      </c>
      <c r="AW444">
        <f>IF(Nut_StatusTool!A444="","",Nut_StatusTool!A444)</f>
        <v>438</v>
      </c>
      <c r="AX444" t="str">
        <f>IF(Nut_StatusTool!B444="","",Nut_StatusTool!B444)</f>
        <v/>
      </c>
      <c r="AY444" t="str">
        <f>IF(Nut_StatusTool!C444="","",Nut_StatusTool!C444)</f>
        <v/>
      </c>
      <c r="AZ444">
        <f>Nut_StatusTool!D444</f>
        <v>0</v>
      </c>
      <c r="BA444" t="str">
        <f>IF(Nut_StatusTool!E444="","",Nut_StatusTool!E444)</f>
        <v/>
      </c>
      <c r="BB444" t="str">
        <f>IF(Nut_StatusTool!F444="","",Nut_StatusTool!F444)</f>
        <v/>
      </c>
      <c r="BC444" t="str">
        <f>IF(Nut_StatusTool!G444="","",Nut_StatusTool!G444)</f>
        <v/>
      </c>
      <c r="BD444" s="430" t="str">
        <f t="shared" si="26"/>
        <v/>
      </c>
      <c r="BE444" t="str">
        <f t="shared" si="27"/>
        <v/>
      </c>
      <c r="BF444" t="str">
        <f>IF(Nut_StatusTool!I444="","",Nut_StatusTool!I444)</f>
        <v/>
      </c>
      <c r="BG444" t="str">
        <f>IF(Nut_StatusTool!J444="","",Nut_StatusTool!J444)</f>
        <v/>
      </c>
    </row>
    <row r="445" spans="1:59">
      <c r="A445" s="411">
        <f>IFERROR(INDEX($AW$7:$AW$506,MATCH(ROWS($AT$7:AT445),$AT$7:$AT$506,0)),"")</f>
        <v>439</v>
      </c>
      <c r="B445" s="412" t="str">
        <f>IFERROR(INDEX($AX$7:$AX$506,MATCH(ROWS($AT$7:AT445),$AT$7:$AT$506,0)),"")</f>
        <v/>
      </c>
      <c r="C445" s="412" t="str">
        <f>IFERROR(INDEX($AY$7:$AY$506,MATCH(ROWS($AT$7:AT445),$AT$7:$AT$506,0)),"")</f>
        <v/>
      </c>
      <c r="D445" s="413">
        <f>IFERROR(INDEX($AZ$7:$AZ$506,MATCH(ROWS($AT$7:AT445),$AT$7:$AT$506,0)),"")</f>
        <v>0</v>
      </c>
      <c r="E445" s="414" t="str">
        <f>IFERROR(INDEX($BA$7:$BA$506,MATCH(ROWS($AT$7:AT445),$AT$7:$AT$506,0)),"")</f>
        <v/>
      </c>
      <c r="F445" s="415" t="str">
        <f>IFERROR(INDEX($BB$7:$BB$506,MATCH(ROWS($AT$7:AT445),$AT$7:$AT$506,0)),"")</f>
        <v/>
      </c>
      <c r="G445" s="416" t="str">
        <f>IFERROR(INDEX($BC$7:$BC$506,MATCH(ROWS($AT$7:AT445),$AT$7:$AT$506,0)),"")</f>
        <v/>
      </c>
      <c r="H445" s="416" t="str">
        <f>IFERROR(INDEX($BD$7:$BD$506,MATCH(ROWS($AT$7:AT445),$AT$7:$AT$506,0)),"")</f>
        <v/>
      </c>
      <c r="I445" s="276"/>
      <c r="J445" s="277"/>
      <c r="K445" s="420" t="str">
        <f>IFERROR(INDEX($BE$7:$BE$506,MATCH(ROWS($AT$7:AT445),$AT$7:$AT$506,0)),"")</f>
        <v/>
      </c>
      <c r="L445" s="136"/>
      <c r="AT445">
        <f t="shared" si="24"/>
        <v>439</v>
      </c>
      <c r="AU445">
        <f>COUNTIF($AZ$7:AZ445,AZ445)</f>
        <v>439</v>
      </c>
      <c r="AV445">
        <f t="shared" si="25"/>
        <v>0</v>
      </c>
      <c r="AW445">
        <f>IF(Nut_StatusTool!A445="","",Nut_StatusTool!A445)</f>
        <v>439</v>
      </c>
      <c r="AX445" t="str">
        <f>IF(Nut_StatusTool!B445="","",Nut_StatusTool!B445)</f>
        <v/>
      </c>
      <c r="AY445" t="str">
        <f>IF(Nut_StatusTool!C445="","",Nut_StatusTool!C445)</f>
        <v/>
      </c>
      <c r="AZ445">
        <f>Nut_StatusTool!D445</f>
        <v>0</v>
      </c>
      <c r="BA445" t="str">
        <f>IF(Nut_StatusTool!E445="","",Nut_StatusTool!E445)</f>
        <v/>
      </c>
      <c r="BB445" t="str">
        <f>IF(Nut_StatusTool!F445="","",Nut_StatusTool!F445)</f>
        <v/>
      </c>
      <c r="BC445" t="str">
        <f>IF(Nut_StatusTool!G445="","",Nut_StatusTool!G445)</f>
        <v/>
      </c>
      <c r="BD445" s="430" t="str">
        <f t="shared" si="26"/>
        <v/>
      </c>
      <c r="BE445" t="str">
        <f t="shared" si="27"/>
        <v/>
      </c>
      <c r="BF445" t="str">
        <f>IF(Nut_StatusTool!I445="","",Nut_StatusTool!I445)</f>
        <v/>
      </c>
      <c r="BG445" t="str">
        <f>IF(Nut_StatusTool!J445="","",Nut_StatusTool!J445)</f>
        <v/>
      </c>
    </row>
    <row r="446" spans="1:59">
      <c r="A446" s="411">
        <f>IFERROR(INDEX($AW$7:$AW$506,MATCH(ROWS($AT$7:AT446),$AT$7:$AT$506,0)),"")</f>
        <v>440</v>
      </c>
      <c r="B446" s="412" t="str">
        <f>IFERROR(INDEX($AX$7:$AX$506,MATCH(ROWS($AT$7:AT446),$AT$7:$AT$506,0)),"")</f>
        <v/>
      </c>
      <c r="C446" s="412" t="str">
        <f>IFERROR(INDEX($AY$7:$AY$506,MATCH(ROWS($AT$7:AT446),$AT$7:$AT$506,0)),"")</f>
        <v/>
      </c>
      <c r="D446" s="413">
        <f>IFERROR(INDEX($AZ$7:$AZ$506,MATCH(ROWS($AT$7:AT446),$AT$7:$AT$506,0)),"")</f>
        <v>0</v>
      </c>
      <c r="E446" s="414" t="str">
        <f>IFERROR(INDEX($BA$7:$BA$506,MATCH(ROWS($AT$7:AT446),$AT$7:$AT$506,0)),"")</f>
        <v/>
      </c>
      <c r="F446" s="415" t="str">
        <f>IFERROR(INDEX($BB$7:$BB$506,MATCH(ROWS($AT$7:AT446),$AT$7:$AT$506,0)),"")</f>
        <v/>
      </c>
      <c r="G446" s="416" t="str">
        <f>IFERROR(INDEX($BC$7:$BC$506,MATCH(ROWS($AT$7:AT446),$AT$7:$AT$506,0)),"")</f>
        <v/>
      </c>
      <c r="H446" s="416" t="str">
        <f>IFERROR(INDEX($BD$7:$BD$506,MATCH(ROWS($AT$7:AT446),$AT$7:$AT$506,0)),"")</f>
        <v/>
      </c>
      <c r="I446" s="276"/>
      <c r="J446" s="277"/>
      <c r="K446" s="420" t="str">
        <f>IFERROR(INDEX($BE$7:$BE$506,MATCH(ROWS($AT$7:AT446),$AT$7:$AT$506,0)),"")</f>
        <v/>
      </c>
      <c r="L446" s="136"/>
      <c r="AT446">
        <f t="shared" si="24"/>
        <v>440</v>
      </c>
      <c r="AU446">
        <f>COUNTIF($AZ$7:AZ446,AZ446)</f>
        <v>440</v>
      </c>
      <c r="AV446">
        <f t="shared" si="25"/>
        <v>0</v>
      </c>
      <c r="AW446">
        <f>IF(Nut_StatusTool!A446="","",Nut_StatusTool!A446)</f>
        <v>440</v>
      </c>
      <c r="AX446" t="str">
        <f>IF(Nut_StatusTool!B446="","",Nut_StatusTool!B446)</f>
        <v/>
      </c>
      <c r="AY446" t="str">
        <f>IF(Nut_StatusTool!C446="","",Nut_StatusTool!C446)</f>
        <v/>
      </c>
      <c r="AZ446">
        <f>Nut_StatusTool!D446</f>
        <v>0</v>
      </c>
      <c r="BA446" t="str">
        <f>IF(Nut_StatusTool!E446="","",Nut_StatusTool!E446)</f>
        <v/>
      </c>
      <c r="BB446" t="str">
        <f>IF(Nut_StatusTool!F446="","",Nut_StatusTool!F446)</f>
        <v/>
      </c>
      <c r="BC446" t="str">
        <f>IF(Nut_StatusTool!G446="","",Nut_StatusTool!G446)</f>
        <v/>
      </c>
      <c r="BD446" s="430" t="str">
        <f t="shared" si="26"/>
        <v/>
      </c>
      <c r="BE446" t="str">
        <f t="shared" si="27"/>
        <v/>
      </c>
      <c r="BF446" t="str">
        <f>IF(Nut_StatusTool!I446="","",Nut_StatusTool!I446)</f>
        <v/>
      </c>
      <c r="BG446" t="str">
        <f>IF(Nut_StatusTool!J446="","",Nut_StatusTool!J446)</f>
        <v/>
      </c>
    </row>
    <row r="447" spans="1:59">
      <c r="A447" s="411">
        <f>IFERROR(INDEX($AW$7:$AW$506,MATCH(ROWS($AT$7:AT447),$AT$7:$AT$506,0)),"")</f>
        <v>441</v>
      </c>
      <c r="B447" s="412" t="str">
        <f>IFERROR(INDEX($AX$7:$AX$506,MATCH(ROWS($AT$7:AT447),$AT$7:$AT$506,0)),"")</f>
        <v/>
      </c>
      <c r="C447" s="412" t="str">
        <f>IFERROR(INDEX($AY$7:$AY$506,MATCH(ROWS($AT$7:AT447),$AT$7:$AT$506,0)),"")</f>
        <v/>
      </c>
      <c r="D447" s="413">
        <f>IFERROR(INDEX($AZ$7:$AZ$506,MATCH(ROWS($AT$7:AT447),$AT$7:$AT$506,0)),"")</f>
        <v>0</v>
      </c>
      <c r="E447" s="414" t="str">
        <f>IFERROR(INDEX($BA$7:$BA$506,MATCH(ROWS($AT$7:AT447),$AT$7:$AT$506,0)),"")</f>
        <v/>
      </c>
      <c r="F447" s="415" t="str">
        <f>IFERROR(INDEX($BB$7:$BB$506,MATCH(ROWS($AT$7:AT447),$AT$7:$AT$506,0)),"")</f>
        <v/>
      </c>
      <c r="G447" s="416" t="str">
        <f>IFERROR(INDEX($BC$7:$BC$506,MATCH(ROWS($AT$7:AT447),$AT$7:$AT$506,0)),"")</f>
        <v/>
      </c>
      <c r="H447" s="416" t="str">
        <f>IFERROR(INDEX($BD$7:$BD$506,MATCH(ROWS($AT$7:AT447),$AT$7:$AT$506,0)),"")</f>
        <v/>
      </c>
      <c r="I447" s="276"/>
      <c r="J447" s="277"/>
      <c r="K447" s="420" t="str">
        <f>IFERROR(INDEX($BE$7:$BE$506,MATCH(ROWS($AT$7:AT447),$AT$7:$AT$506,0)),"")</f>
        <v/>
      </c>
      <c r="L447" s="136"/>
      <c r="AT447">
        <f t="shared" si="24"/>
        <v>441</v>
      </c>
      <c r="AU447">
        <f>COUNTIF($AZ$7:AZ447,AZ447)</f>
        <v>441</v>
      </c>
      <c r="AV447">
        <f t="shared" si="25"/>
        <v>0</v>
      </c>
      <c r="AW447">
        <f>IF(Nut_StatusTool!A447="","",Nut_StatusTool!A447)</f>
        <v>441</v>
      </c>
      <c r="AX447" t="str">
        <f>IF(Nut_StatusTool!B447="","",Nut_StatusTool!B447)</f>
        <v/>
      </c>
      <c r="AY447" t="str">
        <f>IF(Nut_StatusTool!C447="","",Nut_StatusTool!C447)</f>
        <v/>
      </c>
      <c r="AZ447">
        <f>Nut_StatusTool!D447</f>
        <v>0</v>
      </c>
      <c r="BA447" t="str">
        <f>IF(Nut_StatusTool!E447="","",Nut_StatusTool!E447)</f>
        <v/>
      </c>
      <c r="BB447" t="str">
        <f>IF(Nut_StatusTool!F447="","",Nut_StatusTool!F447)</f>
        <v/>
      </c>
      <c r="BC447" t="str">
        <f>IF(Nut_StatusTool!G447="","",Nut_StatusTool!G447)</f>
        <v/>
      </c>
      <c r="BD447" s="430" t="str">
        <f t="shared" si="26"/>
        <v/>
      </c>
      <c r="BE447" t="str">
        <f t="shared" si="27"/>
        <v/>
      </c>
      <c r="BF447" t="str">
        <f>IF(Nut_StatusTool!I447="","",Nut_StatusTool!I447)</f>
        <v/>
      </c>
      <c r="BG447" t="str">
        <f>IF(Nut_StatusTool!J447="","",Nut_StatusTool!J447)</f>
        <v/>
      </c>
    </row>
    <row r="448" spans="1:59">
      <c r="A448" s="411">
        <f>IFERROR(INDEX($AW$7:$AW$506,MATCH(ROWS($AT$7:AT448),$AT$7:$AT$506,0)),"")</f>
        <v>442</v>
      </c>
      <c r="B448" s="412" t="str">
        <f>IFERROR(INDEX($AX$7:$AX$506,MATCH(ROWS($AT$7:AT448),$AT$7:$AT$506,0)),"")</f>
        <v/>
      </c>
      <c r="C448" s="412" t="str">
        <f>IFERROR(INDEX($AY$7:$AY$506,MATCH(ROWS($AT$7:AT448),$AT$7:$AT$506,0)),"")</f>
        <v/>
      </c>
      <c r="D448" s="413">
        <f>IFERROR(INDEX($AZ$7:$AZ$506,MATCH(ROWS($AT$7:AT448),$AT$7:$AT$506,0)),"")</f>
        <v>0</v>
      </c>
      <c r="E448" s="414" t="str">
        <f>IFERROR(INDEX($BA$7:$BA$506,MATCH(ROWS($AT$7:AT448),$AT$7:$AT$506,0)),"")</f>
        <v/>
      </c>
      <c r="F448" s="415" t="str">
        <f>IFERROR(INDEX($BB$7:$BB$506,MATCH(ROWS($AT$7:AT448),$AT$7:$AT$506,0)),"")</f>
        <v/>
      </c>
      <c r="G448" s="416" t="str">
        <f>IFERROR(INDEX($BC$7:$BC$506,MATCH(ROWS($AT$7:AT448),$AT$7:$AT$506,0)),"")</f>
        <v/>
      </c>
      <c r="H448" s="416" t="str">
        <f>IFERROR(INDEX($BD$7:$BD$506,MATCH(ROWS($AT$7:AT448),$AT$7:$AT$506,0)),"")</f>
        <v/>
      </c>
      <c r="I448" s="276"/>
      <c r="J448" s="277"/>
      <c r="K448" s="420" t="str">
        <f>IFERROR(INDEX($BE$7:$BE$506,MATCH(ROWS($AT$7:AT448),$AT$7:$AT$506,0)),"")</f>
        <v/>
      </c>
      <c r="L448" s="136"/>
      <c r="AT448">
        <f t="shared" si="24"/>
        <v>442</v>
      </c>
      <c r="AU448">
        <f>COUNTIF($AZ$7:AZ448,AZ448)</f>
        <v>442</v>
      </c>
      <c r="AV448">
        <f t="shared" si="25"/>
        <v>0</v>
      </c>
      <c r="AW448">
        <f>IF(Nut_StatusTool!A448="","",Nut_StatusTool!A448)</f>
        <v>442</v>
      </c>
      <c r="AX448" t="str">
        <f>IF(Nut_StatusTool!B448="","",Nut_StatusTool!B448)</f>
        <v/>
      </c>
      <c r="AY448" t="str">
        <f>IF(Nut_StatusTool!C448="","",Nut_StatusTool!C448)</f>
        <v/>
      </c>
      <c r="AZ448">
        <f>Nut_StatusTool!D448</f>
        <v>0</v>
      </c>
      <c r="BA448" t="str">
        <f>IF(Nut_StatusTool!E448="","",Nut_StatusTool!E448)</f>
        <v/>
      </c>
      <c r="BB448" t="str">
        <f>IF(Nut_StatusTool!F448="","",Nut_StatusTool!F448)</f>
        <v/>
      </c>
      <c r="BC448" t="str">
        <f>IF(Nut_StatusTool!G448="","",Nut_StatusTool!G448)</f>
        <v/>
      </c>
      <c r="BD448" s="430" t="str">
        <f t="shared" si="26"/>
        <v/>
      </c>
      <c r="BE448" t="str">
        <f t="shared" si="27"/>
        <v/>
      </c>
      <c r="BF448" t="str">
        <f>IF(Nut_StatusTool!I448="","",Nut_StatusTool!I448)</f>
        <v/>
      </c>
      <c r="BG448" t="str">
        <f>IF(Nut_StatusTool!J448="","",Nut_StatusTool!J448)</f>
        <v/>
      </c>
    </row>
    <row r="449" spans="1:59">
      <c r="A449" s="411">
        <f>IFERROR(INDEX($AW$7:$AW$506,MATCH(ROWS($AT$7:AT449),$AT$7:$AT$506,0)),"")</f>
        <v>443</v>
      </c>
      <c r="B449" s="412" t="str">
        <f>IFERROR(INDEX($AX$7:$AX$506,MATCH(ROWS($AT$7:AT449),$AT$7:$AT$506,0)),"")</f>
        <v/>
      </c>
      <c r="C449" s="412" t="str">
        <f>IFERROR(INDEX($AY$7:$AY$506,MATCH(ROWS($AT$7:AT449),$AT$7:$AT$506,0)),"")</f>
        <v/>
      </c>
      <c r="D449" s="413">
        <f>IFERROR(INDEX($AZ$7:$AZ$506,MATCH(ROWS($AT$7:AT449),$AT$7:$AT$506,0)),"")</f>
        <v>0</v>
      </c>
      <c r="E449" s="414" t="str">
        <f>IFERROR(INDEX($BA$7:$BA$506,MATCH(ROWS($AT$7:AT449),$AT$7:$AT$506,0)),"")</f>
        <v/>
      </c>
      <c r="F449" s="415" t="str">
        <f>IFERROR(INDEX($BB$7:$BB$506,MATCH(ROWS($AT$7:AT449),$AT$7:$AT$506,0)),"")</f>
        <v/>
      </c>
      <c r="G449" s="416" t="str">
        <f>IFERROR(INDEX($BC$7:$BC$506,MATCH(ROWS($AT$7:AT449),$AT$7:$AT$506,0)),"")</f>
        <v/>
      </c>
      <c r="H449" s="416" t="str">
        <f>IFERROR(INDEX($BD$7:$BD$506,MATCH(ROWS($AT$7:AT449),$AT$7:$AT$506,0)),"")</f>
        <v/>
      </c>
      <c r="I449" s="276"/>
      <c r="J449" s="277"/>
      <c r="K449" s="420" t="str">
        <f>IFERROR(INDEX($BE$7:$BE$506,MATCH(ROWS($AT$7:AT449),$AT$7:$AT$506,0)),"")</f>
        <v/>
      </c>
      <c r="L449" s="136"/>
      <c r="AT449">
        <f t="shared" si="24"/>
        <v>443</v>
      </c>
      <c r="AU449">
        <f>COUNTIF($AZ$7:AZ449,AZ449)</f>
        <v>443</v>
      </c>
      <c r="AV449">
        <f t="shared" si="25"/>
        <v>0</v>
      </c>
      <c r="AW449">
        <f>IF(Nut_StatusTool!A449="","",Nut_StatusTool!A449)</f>
        <v>443</v>
      </c>
      <c r="AX449" t="str">
        <f>IF(Nut_StatusTool!B449="","",Nut_StatusTool!B449)</f>
        <v/>
      </c>
      <c r="AY449" t="str">
        <f>IF(Nut_StatusTool!C449="","",Nut_StatusTool!C449)</f>
        <v/>
      </c>
      <c r="AZ449">
        <f>Nut_StatusTool!D449</f>
        <v>0</v>
      </c>
      <c r="BA449" t="str">
        <f>IF(Nut_StatusTool!E449="","",Nut_StatusTool!E449)</f>
        <v/>
      </c>
      <c r="BB449" t="str">
        <f>IF(Nut_StatusTool!F449="","",Nut_StatusTool!F449)</f>
        <v/>
      </c>
      <c r="BC449" t="str">
        <f>IF(Nut_StatusTool!G449="","",Nut_StatusTool!G449)</f>
        <v/>
      </c>
      <c r="BD449" s="430" t="str">
        <f t="shared" si="26"/>
        <v/>
      </c>
      <c r="BE449" t="str">
        <f t="shared" si="27"/>
        <v/>
      </c>
      <c r="BF449" t="str">
        <f>IF(Nut_StatusTool!I449="","",Nut_StatusTool!I449)</f>
        <v/>
      </c>
      <c r="BG449" t="str">
        <f>IF(Nut_StatusTool!J449="","",Nut_StatusTool!J449)</f>
        <v/>
      </c>
    </row>
    <row r="450" spans="1:59">
      <c r="A450" s="411">
        <f>IFERROR(INDEX($AW$7:$AW$506,MATCH(ROWS($AT$7:AT450),$AT$7:$AT$506,0)),"")</f>
        <v>444</v>
      </c>
      <c r="B450" s="412" t="str">
        <f>IFERROR(INDEX($AX$7:$AX$506,MATCH(ROWS($AT$7:AT450),$AT$7:$AT$506,0)),"")</f>
        <v/>
      </c>
      <c r="C450" s="412" t="str">
        <f>IFERROR(INDEX($AY$7:$AY$506,MATCH(ROWS($AT$7:AT450),$AT$7:$AT$506,0)),"")</f>
        <v/>
      </c>
      <c r="D450" s="413">
        <f>IFERROR(INDEX($AZ$7:$AZ$506,MATCH(ROWS($AT$7:AT450),$AT$7:$AT$506,0)),"")</f>
        <v>0</v>
      </c>
      <c r="E450" s="414" t="str">
        <f>IFERROR(INDEX($BA$7:$BA$506,MATCH(ROWS($AT$7:AT450),$AT$7:$AT$506,0)),"")</f>
        <v/>
      </c>
      <c r="F450" s="415" t="str">
        <f>IFERROR(INDEX($BB$7:$BB$506,MATCH(ROWS($AT$7:AT450),$AT$7:$AT$506,0)),"")</f>
        <v/>
      </c>
      <c r="G450" s="416" t="str">
        <f>IFERROR(INDEX($BC$7:$BC$506,MATCH(ROWS($AT$7:AT450),$AT$7:$AT$506,0)),"")</f>
        <v/>
      </c>
      <c r="H450" s="416" t="str">
        <f>IFERROR(INDEX($BD$7:$BD$506,MATCH(ROWS($AT$7:AT450),$AT$7:$AT$506,0)),"")</f>
        <v/>
      </c>
      <c r="I450" s="276"/>
      <c r="J450" s="277"/>
      <c r="K450" s="420" t="str">
        <f>IFERROR(INDEX($BE$7:$BE$506,MATCH(ROWS($AT$7:AT450),$AT$7:$AT$506,0)),"")</f>
        <v/>
      </c>
      <c r="L450" s="136"/>
      <c r="AT450">
        <f t="shared" si="24"/>
        <v>444</v>
      </c>
      <c r="AU450">
        <f>COUNTIF($AZ$7:AZ450,AZ450)</f>
        <v>444</v>
      </c>
      <c r="AV450">
        <f t="shared" si="25"/>
        <v>0</v>
      </c>
      <c r="AW450">
        <f>IF(Nut_StatusTool!A450="","",Nut_StatusTool!A450)</f>
        <v>444</v>
      </c>
      <c r="AX450" t="str">
        <f>IF(Nut_StatusTool!B450="","",Nut_StatusTool!B450)</f>
        <v/>
      </c>
      <c r="AY450" t="str">
        <f>IF(Nut_StatusTool!C450="","",Nut_StatusTool!C450)</f>
        <v/>
      </c>
      <c r="AZ450">
        <f>Nut_StatusTool!D450</f>
        <v>0</v>
      </c>
      <c r="BA450" t="str">
        <f>IF(Nut_StatusTool!E450="","",Nut_StatusTool!E450)</f>
        <v/>
      </c>
      <c r="BB450" t="str">
        <f>IF(Nut_StatusTool!F450="","",Nut_StatusTool!F450)</f>
        <v/>
      </c>
      <c r="BC450" t="str">
        <f>IF(Nut_StatusTool!G450="","",Nut_StatusTool!G450)</f>
        <v/>
      </c>
      <c r="BD450" s="430" t="str">
        <f t="shared" si="26"/>
        <v/>
      </c>
      <c r="BE450" t="str">
        <f t="shared" si="27"/>
        <v/>
      </c>
      <c r="BF450" t="str">
        <f>IF(Nut_StatusTool!I450="","",Nut_StatusTool!I450)</f>
        <v/>
      </c>
      <c r="BG450" t="str">
        <f>IF(Nut_StatusTool!J450="","",Nut_StatusTool!J450)</f>
        <v/>
      </c>
    </row>
    <row r="451" spans="1:59">
      <c r="A451" s="411">
        <f>IFERROR(INDEX($AW$7:$AW$506,MATCH(ROWS($AT$7:AT451),$AT$7:$AT$506,0)),"")</f>
        <v>445</v>
      </c>
      <c r="B451" s="412" t="str">
        <f>IFERROR(INDEX($AX$7:$AX$506,MATCH(ROWS($AT$7:AT451),$AT$7:$AT$506,0)),"")</f>
        <v/>
      </c>
      <c r="C451" s="412" t="str">
        <f>IFERROR(INDEX($AY$7:$AY$506,MATCH(ROWS($AT$7:AT451),$AT$7:$AT$506,0)),"")</f>
        <v/>
      </c>
      <c r="D451" s="413">
        <f>IFERROR(INDEX($AZ$7:$AZ$506,MATCH(ROWS($AT$7:AT451),$AT$7:$AT$506,0)),"")</f>
        <v>0</v>
      </c>
      <c r="E451" s="414" t="str">
        <f>IFERROR(INDEX($BA$7:$BA$506,MATCH(ROWS($AT$7:AT451),$AT$7:$AT$506,0)),"")</f>
        <v/>
      </c>
      <c r="F451" s="415" t="str">
        <f>IFERROR(INDEX($BB$7:$BB$506,MATCH(ROWS($AT$7:AT451),$AT$7:$AT$506,0)),"")</f>
        <v/>
      </c>
      <c r="G451" s="416" t="str">
        <f>IFERROR(INDEX($BC$7:$BC$506,MATCH(ROWS($AT$7:AT451),$AT$7:$AT$506,0)),"")</f>
        <v/>
      </c>
      <c r="H451" s="416" t="str">
        <f>IFERROR(INDEX($BD$7:$BD$506,MATCH(ROWS($AT$7:AT451),$AT$7:$AT$506,0)),"")</f>
        <v/>
      </c>
      <c r="I451" s="276"/>
      <c r="J451" s="277"/>
      <c r="K451" s="420" t="str">
        <f>IFERROR(INDEX($BE$7:$BE$506,MATCH(ROWS($AT$7:AT451),$AT$7:$AT$506,0)),"")</f>
        <v/>
      </c>
      <c r="L451" s="136"/>
      <c r="AT451">
        <f t="shared" si="24"/>
        <v>445</v>
      </c>
      <c r="AU451">
        <f>COUNTIF($AZ$7:AZ451,AZ451)</f>
        <v>445</v>
      </c>
      <c r="AV451">
        <f t="shared" si="25"/>
        <v>0</v>
      </c>
      <c r="AW451">
        <f>IF(Nut_StatusTool!A451="","",Nut_StatusTool!A451)</f>
        <v>445</v>
      </c>
      <c r="AX451" t="str">
        <f>IF(Nut_StatusTool!B451="","",Nut_StatusTool!B451)</f>
        <v/>
      </c>
      <c r="AY451" t="str">
        <f>IF(Nut_StatusTool!C451="","",Nut_StatusTool!C451)</f>
        <v/>
      </c>
      <c r="AZ451">
        <f>Nut_StatusTool!D451</f>
        <v>0</v>
      </c>
      <c r="BA451" t="str">
        <f>IF(Nut_StatusTool!E451="","",Nut_StatusTool!E451)</f>
        <v/>
      </c>
      <c r="BB451" t="str">
        <f>IF(Nut_StatusTool!F451="","",Nut_StatusTool!F451)</f>
        <v/>
      </c>
      <c r="BC451" t="str">
        <f>IF(Nut_StatusTool!G451="","",Nut_StatusTool!G451)</f>
        <v/>
      </c>
      <c r="BD451" s="430" t="str">
        <f t="shared" si="26"/>
        <v/>
      </c>
      <c r="BE451" t="str">
        <f t="shared" si="27"/>
        <v/>
      </c>
      <c r="BF451" t="str">
        <f>IF(Nut_StatusTool!I451="","",Nut_StatusTool!I451)</f>
        <v/>
      </c>
      <c r="BG451" t="str">
        <f>IF(Nut_StatusTool!J451="","",Nut_StatusTool!J451)</f>
        <v/>
      </c>
    </row>
    <row r="452" spans="1:59">
      <c r="A452" s="411">
        <f>IFERROR(INDEX($AW$7:$AW$506,MATCH(ROWS($AT$7:AT452),$AT$7:$AT$506,0)),"")</f>
        <v>446</v>
      </c>
      <c r="B452" s="412" t="str">
        <f>IFERROR(INDEX($AX$7:$AX$506,MATCH(ROWS($AT$7:AT452),$AT$7:$AT$506,0)),"")</f>
        <v/>
      </c>
      <c r="C452" s="412" t="str">
        <f>IFERROR(INDEX($AY$7:$AY$506,MATCH(ROWS($AT$7:AT452),$AT$7:$AT$506,0)),"")</f>
        <v/>
      </c>
      <c r="D452" s="413">
        <f>IFERROR(INDEX($AZ$7:$AZ$506,MATCH(ROWS($AT$7:AT452),$AT$7:$AT$506,0)),"")</f>
        <v>0</v>
      </c>
      <c r="E452" s="414" t="str">
        <f>IFERROR(INDEX($BA$7:$BA$506,MATCH(ROWS($AT$7:AT452),$AT$7:$AT$506,0)),"")</f>
        <v/>
      </c>
      <c r="F452" s="415" t="str">
        <f>IFERROR(INDEX($BB$7:$BB$506,MATCH(ROWS($AT$7:AT452),$AT$7:$AT$506,0)),"")</f>
        <v/>
      </c>
      <c r="G452" s="416" t="str">
        <f>IFERROR(INDEX($BC$7:$BC$506,MATCH(ROWS($AT$7:AT452),$AT$7:$AT$506,0)),"")</f>
        <v/>
      </c>
      <c r="H452" s="416" t="str">
        <f>IFERROR(INDEX($BD$7:$BD$506,MATCH(ROWS($AT$7:AT452),$AT$7:$AT$506,0)),"")</f>
        <v/>
      </c>
      <c r="I452" s="276"/>
      <c r="J452" s="277"/>
      <c r="K452" s="420" t="str">
        <f>IFERROR(INDEX($BE$7:$BE$506,MATCH(ROWS($AT$7:AT452),$AT$7:$AT$506,0)),"")</f>
        <v/>
      </c>
      <c r="L452" s="136"/>
      <c r="AT452">
        <f t="shared" si="24"/>
        <v>446</v>
      </c>
      <c r="AU452">
        <f>COUNTIF($AZ$7:AZ452,AZ452)</f>
        <v>446</v>
      </c>
      <c r="AV452">
        <f t="shared" si="25"/>
        <v>0</v>
      </c>
      <c r="AW452">
        <f>IF(Nut_StatusTool!A452="","",Nut_StatusTool!A452)</f>
        <v>446</v>
      </c>
      <c r="AX452" t="str">
        <f>IF(Nut_StatusTool!B452="","",Nut_StatusTool!B452)</f>
        <v/>
      </c>
      <c r="AY452" t="str">
        <f>IF(Nut_StatusTool!C452="","",Nut_StatusTool!C452)</f>
        <v/>
      </c>
      <c r="AZ452">
        <f>Nut_StatusTool!D452</f>
        <v>0</v>
      </c>
      <c r="BA452" t="str">
        <f>IF(Nut_StatusTool!E452="","",Nut_StatusTool!E452)</f>
        <v/>
      </c>
      <c r="BB452" t="str">
        <f>IF(Nut_StatusTool!F452="","",Nut_StatusTool!F452)</f>
        <v/>
      </c>
      <c r="BC452" t="str">
        <f>IF(Nut_StatusTool!G452="","",Nut_StatusTool!G452)</f>
        <v/>
      </c>
      <c r="BD452" s="430" t="str">
        <f t="shared" si="26"/>
        <v/>
      </c>
      <c r="BE452" t="str">
        <f t="shared" si="27"/>
        <v/>
      </c>
      <c r="BF452" t="str">
        <f>IF(Nut_StatusTool!I452="","",Nut_StatusTool!I452)</f>
        <v/>
      </c>
      <c r="BG452" t="str">
        <f>IF(Nut_StatusTool!J452="","",Nut_StatusTool!J452)</f>
        <v/>
      </c>
    </row>
    <row r="453" spans="1:59">
      <c r="A453" s="411">
        <f>IFERROR(INDEX($AW$7:$AW$506,MATCH(ROWS($AT$7:AT453),$AT$7:$AT$506,0)),"")</f>
        <v>447</v>
      </c>
      <c r="B453" s="412" t="str">
        <f>IFERROR(INDEX($AX$7:$AX$506,MATCH(ROWS($AT$7:AT453),$AT$7:$AT$506,0)),"")</f>
        <v/>
      </c>
      <c r="C453" s="412" t="str">
        <f>IFERROR(INDEX($AY$7:$AY$506,MATCH(ROWS($AT$7:AT453),$AT$7:$AT$506,0)),"")</f>
        <v/>
      </c>
      <c r="D453" s="413">
        <f>IFERROR(INDEX($AZ$7:$AZ$506,MATCH(ROWS($AT$7:AT453),$AT$7:$AT$506,0)),"")</f>
        <v>0</v>
      </c>
      <c r="E453" s="414" t="str">
        <f>IFERROR(INDEX($BA$7:$BA$506,MATCH(ROWS($AT$7:AT453),$AT$7:$AT$506,0)),"")</f>
        <v/>
      </c>
      <c r="F453" s="415" t="str">
        <f>IFERROR(INDEX($BB$7:$BB$506,MATCH(ROWS($AT$7:AT453),$AT$7:$AT$506,0)),"")</f>
        <v/>
      </c>
      <c r="G453" s="416" t="str">
        <f>IFERROR(INDEX($BC$7:$BC$506,MATCH(ROWS($AT$7:AT453),$AT$7:$AT$506,0)),"")</f>
        <v/>
      </c>
      <c r="H453" s="416" t="str">
        <f>IFERROR(INDEX($BD$7:$BD$506,MATCH(ROWS($AT$7:AT453),$AT$7:$AT$506,0)),"")</f>
        <v/>
      </c>
      <c r="I453" s="276"/>
      <c r="J453" s="277"/>
      <c r="K453" s="420" t="str">
        <f>IFERROR(INDEX($BE$7:$BE$506,MATCH(ROWS($AT$7:AT453),$AT$7:$AT$506,0)),"")</f>
        <v/>
      </c>
      <c r="L453" s="136"/>
      <c r="AT453">
        <f t="shared" si="24"/>
        <v>447</v>
      </c>
      <c r="AU453">
        <f>COUNTIF($AZ$7:AZ453,AZ453)</f>
        <v>447</v>
      </c>
      <c r="AV453">
        <f t="shared" si="25"/>
        <v>0</v>
      </c>
      <c r="AW453">
        <f>IF(Nut_StatusTool!A453="","",Nut_StatusTool!A453)</f>
        <v>447</v>
      </c>
      <c r="AX453" t="str">
        <f>IF(Nut_StatusTool!B453="","",Nut_StatusTool!B453)</f>
        <v/>
      </c>
      <c r="AY453" t="str">
        <f>IF(Nut_StatusTool!C453="","",Nut_StatusTool!C453)</f>
        <v/>
      </c>
      <c r="AZ453">
        <f>Nut_StatusTool!D453</f>
        <v>0</v>
      </c>
      <c r="BA453" t="str">
        <f>IF(Nut_StatusTool!E453="","",Nut_StatusTool!E453)</f>
        <v/>
      </c>
      <c r="BB453" t="str">
        <f>IF(Nut_StatusTool!F453="","",Nut_StatusTool!F453)</f>
        <v/>
      </c>
      <c r="BC453" t="str">
        <f>IF(Nut_StatusTool!G453="","",Nut_StatusTool!G453)</f>
        <v/>
      </c>
      <c r="BD453" s="430" t="str">
        <f t="shared" si="26"/>
        <v/>
      </c>
      <c r="BE453" t="str">
        <f t="shared" si="27"/>
        <v/>
      </c>
      <c r="BF453" t="str">
        <f>IF(Nut_StatusTool!I453="","",Nut_StatusTool!I453)</f>
        <v/>
      </c>
      <c r="BG453" t="str">
        <f>IF(Nut_StatusTool!J453="","",Nut_StatusTool!J453)</f>
        <v/>
      </c>
    </row>
    <row r="454" spans="1:59">
      <c r="A454" s="411">
        <f>IFERROR(INDEX($AW$7:$AW$506,MATCH(ROWS($AT$7:AT454),$AT$7:$AT$506,0)),"")</f>
        <v>448</v>
      </c>
      <c r="B454" s="412" t="str">
        <f>IFERROR(INDEX($AX$7:$AX$506,MATCH(ROWS($AT$7:AT454),$AT$7:$AT$506,0)),"")</f>
        <v/>
      </c>
      <c r="C454" s="412" t="str">
        <f>IFERROR(INDEX($AY$7:$AY$506,MATCH(ROWS($AT$7:AT454),$AT$7:$AT$506,0)),"")</f>
        <v/>
      </c>
      <c r="D454" s="413">
        <f>IFERROR(INDEX($AZ$7:$AZ$506,MATCH(ROWS($AT$7:AT454),$AT$7:$AT$506,0)),"")</f>
        <v>0</v>
      </c>
      <c r="E454" s="414" t="str">
        <f>IFERROR(INDEX($BA$7:$BA$506,MATCH(ROWS($AT$7:AT454),$AT$7:$AT$506,0)),"")</f>
        <v/>
      </c>
      <c r="F454" s="415" t="str">
        <f>IFERROR(INDEX($BB$7:$BB$506,MATCH(ROWS($AT$7:AT454),$AT$7:$AT$506,0)),"")</f>
        <v/>
      </c>
      <c r="G454" s="416" t="str">
        <f>IFERROR(INDEX($BC$7:$BC$506,MATCH(ROWS($AT$7:AT454),$AT$7:$AT$506,0)),"")</f>
        <v/>
      </c>
      <c r="H454" s="416" t="str">
        <f>IFERROR(INDEX($BD$7:$BD$506,MATCH(ROWS($AT$7:AT454),$AT$7:$AT$506,0)),"")</f>
        <v/>
      </c>
      <c r="I454" s="276"/>
      <c r="J454" s="277"/>
      <c r="K454" s="420" t="str">
        <f>IFERROR(INDEX($BE$7:$BE$506,MATCH(ROWS($AT$7:AT454),$AT$7:$AT$506,0)),"")</f>
        <v/>
      </c>
      <c r="L454" s="136"/>
      <c r="AT454">
        <f t="shared" si="24"/>
        <v>448</v>
      </c>
      <c r="AU454">
        <f>COUNTIF($AZ$7:AZ454,AZ454)</f>
        <v>448</v>
      </c>
      <c r="AV454">
        <f t="shared" si="25"/>
        <v>0</v>
      </c>
      <c r="AW454">
        <f>IF(Nut_StatusTool!A454="","",Nut_StatusTool!A454)</f>
        <v>448</v>
      </c>
      <c r="AX454" t="str">
        <f>IF(Nut_StatusTool!B454="","",Nut_StatusTool!B454)</f>
        <v/>
      </c>
      <c r="AY454" t="str">
        <f>IF(Nut_StatusTool!C454="","",Nut_StatusTool!C454)</f>
        <v/>
      </c>
      <c r="AZ454">
        <f>Nut_StatusTool!D454</f>
        <v>0</v>
      </c>
      <c r="BA454" t="str">
        <f>IF(Nut_StatusTool!E454="","",Nut_StatusTool!E454)</f>
        <v/>
      </c>
      <c r="BB454" t="str">
        <f>IF(Nut_StatusTool!F454="","",Nut_StatusTool!F454)</f>
        <v/>
      </c>
      <c r="BC454" t="str">
        <f>IF(Nut_StatusTool!G454="","",Nut_StatusTool!G454)</f>
        <v/>
      </c>
      <c r="BD454" s="430" t="str">
        <f t="shared" si="26"/>
        <v/>
      </c>
      <c r="BE454" t="str">
        <f t="shared" si="27"/>
        <v/>
      </c>
      <c r="BF454" t="str">
        <f>IF(Nut_StatusTool!I454="","",Nut_StatusTool!I454)</f>
        <v/>
      </c>
      <c r="BG454" t="str">
        <f>IF(Nut_StatusTool!J454="","",Nut_StatusTool!J454)</f>
        <v/>
      </c>
    </row>
    <row r="455" spans="1:59">
      <c r="A455" s="411">
        <f>IFERROR(INDEX($AW$7:$AW$506,MATCH(ROWS($AT$7:AT455),$AT$7:$AT$506,0)),"")</f>
        <v>449</v>
      </c>
      <c r="B455" s="412" t="str">
        <f>IFERROR(INDEX($AX$7:$AX$506,MATCH(ROWS($AT$7:AT455),$AT$7:$AT$506,0)),"")</f>
        <v/>
      </c>
      <c r="C455" s="412" t="str">
        <f>IFERROR(INDEX($AY$7:$AY$506,MATCH(ROWS($AT$7:AT455),$AT$7:$AT$506,0)),"")</f>
        <v/>
      </c>
      <c r="D455" s="413">
        <f>IFERROR(INDEX($AZ$7:$AZ$506,MATCH(ROWS($AT$7:AT455),$AT$7:$AT$506,0)),"")</f>
        <v>0</v>
      </c>
      <c r="E455" s="414" t="str">
        <f>IFERROR(INDEX($BA$7:$BA$506,MATCH(ROWS($AT$7:AT455),$AT$7:$AT$506,0)),"")</f>
        <v/>
      </c>
      <c r="F455" s="415" t="str">
        <f>IFERROR(INDEX($BB$7:$BB$506,MATCH(ROWS($AT$7:AT455),$AT$7:$AT$506,0)),"")</f>
        <v/>
      </c>
      <c r="G455" s="416" t="str">
        <f>IFERROR(INDEX($BC$7:$BC$506,MATCH(ROWS($AT$7:AT455),$AT$7:$AT$506,0)),"")</f>
        <v/>
      </c>
      <c r="H455" s="416" t="str">
        <f>IFERROR(INDEX($BD$7:$BD$506,MATCH(ROWS($AT$7:AT455),$AT$7:$AT$506,0)),"")</f>
        <v/>
      </c>
      <c r="I455" s="276"/>
      <c r="J455" s="277"/>
      <c r="K455" s="420" t="str">
        <f>IFERROR(INDEX($BE$7:$BE$506,MATCH(ROWS($AT$7:AT455),$AT$7:$AT$506,0)),"")</f>
        <v/>
      </c>
      <c r="L455" s="136"/>
      <c r="AT455">
        <f t="shared" ref="AT455:AT506" si="28">AU455+AV455</f>
        <v>449</v>
      </c>
      <c r="AU455">
        <f>COUNTIF($AZ$7:AZ455,AZ455)</f>
        <v>449</v>
      </c>
      <c r="AV455">
        <f t="shared" si="25"/>
        <v>0</v>
      </c>
      <c r="AW455">
        <f>IF(Nut_StatusTool!A455="","",Nut_StatusTool!A455)</f>
        <v>449</v>
      </c>
      <c r="AX455" t="str">
        <f>IF(Nut_StatusTool!B455="","",Nut_StatusTool!B455)</f>
        <v/>
      </c>
      <c r="AY455" t="str">
        <f>IF(Nut_StatusTool!C455="","",Nut_StatusTool!C455)</f>
        <v/>
      </c>
      <c r="AZ455">
        <f>Nut_StatusTool!D455</f>
        <v>0</v>
      </c>
      <c r="BA455" t="str">
        <f>IF(Nut_StatusTool!E455="","",Nut_StatusTool!E455)</f>
        <v/>
      </c>
      <c r="BB455" t="str">
        <f>IF(Nut_StatusTool!F455="","",Nut_StatusTool!F455)</f>
        <v/>
      </c>
      <c r="BC455" t="str">
        <f>IF(Nut_StatusTool!G455="","",Nut_StatusTool!G455)</f>
        <v/>
      </c>
      <c r="BD455" s="430" t="str">
        <f t="shared" si="26"/>
        <v/>
      </c>
      <c r="BE455" t="str">
        <f t="shared" si="27"/>
        <v/>
      </c>
      <c r="BF455" t="str">
        <f>IF(Nut_StatusTool!I455="","",Nut_StatusTool!I455)</f>
        <v/>
      </c>
      <c r="BG455" t="str">
        <f>IF(Nut_StatusTool!J455="","",Nut_StatusTool!J455)</f>
        <v/>
      </c>
    </row>
    <row r="456" spans="1:59">
      <c r="A456" s="411">
        <f>IFERROR(INDEX($AW$7:$AW$506,MATCH(ROWS($AT$7:AT456),$AT$7:$AT$506,0)),"")</f>
        <v>450</v>
      </c>
      <c r="B456" s="412" t="str">
        <f>IFERROR(INDEX($AX$7:$AX$506,MATCH(ROWS($AT$7:AT456),$AT$7:$AT$506,0)),"")</f>
        <v/>
      </c>
      <c r="C456" s="412" t="str">
        <f>IFERROR(INDEX($AY$7:$AY$506,MATCH(ROWS($AT$7:AT456),$AT$7:$AT$506,0)),"")</f>
        <v/>
      </c>
      <c r="D456" s="413">
        <f>IFERROR(INDEX($AZ$7:$AZ$506,MATCH(ROWS($AT$7:AT456),$AT$7:$AT$506,0)),"")</f>
        <v>0</v>
      </c>
      <c r="E456" s="414" t="str">
        <f>IFERROR(INDEX($BA$7:$BA$506,MATCH(ROWS($AT$7:AT456),$AT$7:$AT$506,0)),"")</f>
        <v/>
      </c>
      <c r="F456" s="415" t="str">
        <f>IFERROR(INDEX($BB$7:$BB$506,MATCH(ROWS($AT$7:AT456),$AT$7:$AT$506,0)),"")</f>
        <v/>
      </c>
      <c r="G456" s="416" t="str">
        <f>IFERROR(INDEX($BC$7:$BC$506,MATCH(ROWS($AT$7:AT456),$AT$7:$AT$506,0)),"")</f>
        <v/>
      </c>
      <c r="H456" s="416" t="str">
        <f>IFERROR(INDEX($BD$7:$BD$506,MATCH(ROWS($AT$7:AT456),$AT$7:$AT$506,0)),"")</f>
        <v/>
      </c>
      <c r="I456" s="276"/>
      <c r="J456" s="277"/>
      <c r="K456" s="420" t="str">
        <f>IFERROR(INDEX($BE$7:$BE$506,MATCH(ROWS($AT$7:AT456),$AT$7:$AT$506,0)),"")</f>
        <v/>
      </c>
      <c r="L456" s="136"/>
      <c r="AT456">
        <f t="shared" si="28"/>
        <v>450</v>
      </c>
      <c r="AU456">
        <f>COUNTIF($AZ$7:AZ456,AZ456)</f>
        <v>450</v>
      </c>
      <c r="AV456">
        <f t="shared" ref="AV456:AV506" si="29">COUNTIF($AZ$7:$AZ$506,"&lt;"&amp;$AZ456)</f>
        <v>0</v>
      </c>
      <c r="AW456">
        <f>IF(Nut_StatusTool!A456="","",Nut_StatusTool!A456)</f>
        <v>450</v>
      </c>
      <c r="AX456" t="str">
        <f>IF(Nut_StatusTool!B456="","",Nut_StatusTool!B456)</f>
        <v/>
      </c>
      <c r="AY456" t="str">
        <f>IF(Nut_StatusTool!C456="","",Nut_StatusTool!C456)</f>
        <v/>
      </c>
      <c r="AZ456">
        <f>Nut_StatusTool!D456</f>
        <v>0</v>
      </c>
      <c r="BA456" t="str">
        <f>IF(Nut_StatusTool!E456="","",Nut_StatusTool!E456)</f>
        <v/>
      </c>
      <c r="BB456" t="str">
        <f>IF(Nut_StatusTool!F456="","",Nut_StatusTool!F456)</f>
        <v/>
      </c>
      <c r="BC456" t="str">
        <f>IF(Nut_StatusTool!G456="","",Nut_StatusTool!G456)</f>
        <v/>
      </c>
      <c r="BD456" s="430" t="str">
        <f t="shared" ref="BD456:BD506" si="30">IF(OR(AZ456=0,$J$2=""),"",$J$2)</f>
        <v/>
      </c>
      <c r="BE456" t="str">
        <f t="shared" ref="BE456:BE506" si="31">IF(AND(AZ456=0,BC456=""),"",IF(AND(AZ456&gt;0,BC456=""),"No Birthdate",DATEDIF(BC456,BD456,"m")))</f>
        <v/>
      </c>
      <c r="BF456" t="str">
        <f>IF(Nut_StatusTool!I456="","",Nut_StatusTool!I456)</f>
        <v/>
      </c>
      <c r="BG456" t="str">
        <f>IF(Nut_StatusTool!J456="","",Nut_StatusTool!J456)</f>
        <v/>
      </c>
    </row>
    <row r="457" spans="1:59">
      <c r="A457" s="411">
        <f>IFERROR(INDEX($AW$7:$AW$506,MATCH(ROWS($AT$7:AT457),$AT$7:$AT$506,0)),"")</f>
        <v>451</v>
      </c>
      <c r="B457" s="412" t="str">
        <f>IFERROR(INDEX($AX$7:$AX$506,MATCH(ROWS($AT$7:AT457),$AT$7:$AT$506,0)),"")</f>
        <v/>
      </c>
      <c r="C457" s="412" t="str">
        <f>IFERROR(INDEX($AY$7:$AY$506,MATCH(ROWS($AT$7:AT457),$AT$7:$AT$506,0)),"")</f>
        <v/>
      </c>
      <c r="D457" s="413">
        <f>IFERROR(INDEX($AZ$7:$AZ$506,MATCH(ROWS($AT$7:AT457),$AT$7:$AT$506,0)),"")</f>
        <v>0</v>
      </c>
      <c r="E457" s="414" t="str">
        <f>IFERROR(INDEX($BA$7:$BA$506,MATCH(ROWS($AT$7:AT457),$AT$7:$AT$506,0)),"")</f>
        <v/>
      </c>
      <c r="F457" s="415" t="str">
        <f>IFERROR(INDEX($BB$7:$BB$506,MATCH(ROWS($AT$7:AT457),$AT$7:$AT$506,0)),"")</f>
        <v/>
      </c>
      <c r="G457" s="416" t="str">
        <f>IFERROR(INDEX($BC$7:$BC$506,MATCH(ROWS($AT$7:AT457),$AT$7:$AT$506,0)),"")</f>
        <v/>
      </c>
      <c r="H457" s="416" t="str">
        <f>IFERROR(INDEX($BD$7:$BD$506,MATCH(ROWS($AT$7:AT457),$AT$7:$AT$506,0)),"")</f>
        <v/>
      </c>
      <c r="I457" s="276"/>
      <c r="J457" s="277"/>
      <c r="K457" s="420" t="str">
        <f>IFERROR(INDEX($BE$7:$BE$506,MATCH(ROWS($AT$7:AT457),$AT$7:$AT$506,0)),"")</f>
        <v/>
      </c>
      <c r="L457" s="136"/>
      <c r="AT457">
        <f t="shared" si="28"/>
        <v>451</v>
      </c>
      <c r="AU457">
        <f>COUNTIF($AZ$7:AZ457,AZ457)</f>
        <v>451</v>
      </c>
      <c r="AV457">
        <f t="shared" si="29"/>
        <v>0</v>
      </c>
      <c r="AW457">
        <f>IF(Nut_StatusTool!A457="","",Nut_StatusTool!A457)</f>
        <v>451</v>
      </c>
      <c r="AX457" t="str">
        <f>IF(Nut_StatusTool!B457="","",Nut_StatusTool!B457)</f>
        <v/>
      </c>
      <c r="AY457" t="str">
        <f>IF(Nut_StatusTool!C457="","",Nut_StatusTool!C457)</f>
        <v/>
      </c>
      <c r="AZ457">
        <f>Nut_StatusTool!D457</f>
        <v>0</v>
      </c>
      <c r="BA457" t="str">
        <f>IF(Nut_StatusTool!E457="","",Nut_StatusTool!E457)</f>
        <v/>
      </c>
      <c r="BB457" t="str">
        <f>IF(Nut_StatusTool!F457="","",Nut_StatusTool!F457)</f>
        <v/>
      </c>
      <c r="BC457" t="str">
        <f>IF(Nut_StatusTool!G457="","",Nut_StatusTool!G457)</f>
        <v/>
      </c>
      <c r="BD457" s="430" t="str">
        <f t="shared" si="30"/>
        <v/>
      </c>
      <c r="BE457" t="str">
        <f t="shared" si="31"/>
        <v/>
      </c>
      <c r="BF457" t="str">
        <f>IF(Nut_StatusTool!I457="","",Nut_StatusTool!I457)</f>
        <v/>
      </c>
      <c r="BG457" t="str">
        <f>IF(Nut_StatusTool!J457="","",Nut_StatusTool!J457)</f>
        <v/>
      </c>
    </row>
    <row r="458" spans="1:59">
      <c r="A458" s="411">
        <f>IFERROR(INDEX($AW$7:$AW$506,MATCH(ROWS($AT$7:AT458),$AT$7:$AT$506,0)),"")</f>
        <v>452</v>
      </c>
      <c r="B458" s="412" t="str">
        <f>IFERROR(INDEX($AX$7:$AX$506,MATCH(ROWS($AT$7:AT458),$AT$7:$AT$506,0)),"")</f>
        <v/>
      </c>
      <c r="C458" s="412" t="str">
        <f>IFERROR(INDEX($AY$7:$AY$506,MATCH(ROWS($AT$7:AT458),$AT$7:$AT$506,0)),"")</f>
        <v/>
      </c>
      <c r="D458" s="413">
        <f>IFERROR(INDEX($AZ$7:$AZ$506,MATCH(ROWS($AT$7:AT458),$AT$7:$AT$506,0)),"")</f>
        <v>0</v>
      </c>
      <c r="E458" s="414" t="str">
        <f>IFERROR(INDEX($BA$7:$BA$506,MATCH(ROWS($AT$7:AT458),$AT$7:$AT$506,0)),"")</f>
        <v/>
      </c>
      <c r="F458" s="415" t="str">
        <f>IFERROR(INDEX($BB$7:$BB$506,MATCH(ROWS($AT$7:AT458),$AT$7:$AT$506,0)),"")</f>
        <v/>
      </c>
      <c r="G458" s="416" t="str">
        <f>IFERROR(INDEX($BC$7:$BC$506,MATCH(ROWS($AT$7:AT458),$AT$7:$AT$506,0)),"")</f>
        <v/>
      </c>
      <c r="H458" s="416" t="str">
        <f>IFERROR(INDEX($BD$7:$BD$506,MATCH(ROWS($AT$7:AT458),$AT$7:$AT$506,0)),"")</f>
        <v/>
      </c>
      <c r="I458" s="276"/>
      <c r="J458" s="277"/>
      <c r="K458" s="420" t="str">
        <f>IFERROR(INDEX($BE$7:$BE$506,MATCH(ROWS($AT$7:AT458),$AT$7:$AT$506,0)),"")</f>
        <v/>
      </c>
      <c r="L458" s="136"/>
      <c r="AT458">
        <f t="shared" si="28"/>
        <v>452</v>
      </c>
      <c r="AU458">
        <f>COUNTIF($AZ$7:AZ458,AZ458)</f>
        <v>452</v>
      </c>
      <c r="AV458">
        <f t="shared" si="29"/>
        <v>0</v>
      </c>
      <c r="AW458">
        <f>IF(Nut_StatusTool!A458="","",Nut_StatusTool!A458)</f>
        <v>452</v>
      </c>
      <c r="AX458" t="str">
        <f>IF(Nut_StatusTool!B458="","",Nut_StatusTool!B458)</f>
        <v/>
      </c>
      <c r="AY458" t="str">
        <f>IF(Nut_StatusTool!C458="","",Nut_StatusTool!C458)</f>
        <v/>
      </c>
      <c r="AZ458">
        <f>Nut_StatusTool!D458</f>
        <v>0</v>
      </c>
      <c r="BA458" t="str">
        <f>IF(Nut_StatusTool!E458="","",Nut_StatusTool!E458)</f>
        <v/>
      </c>
      <c r="BB458" t="str">
        <f>IF(Nut_StatusTool!F458="","",Nut_StatusTool!F458)</f>
        <v/>
      </c>
      <c r="BC458" t="str">
        <f>IF(Nut_StatusTool!G458="","",Nut_StatusTool!G458)</f>
        <v/>
      </c>
      <c r="BD458" s="430" t="str">
        <f t="shared" si="30"/>
        <v/>
      </c>
      <c r="BE458" t="str">
        <f t="shared" si="31"/>
        <v/>
      </c>
      <c r="BF458" t="str">
        <f>IF(Nut_StatusTool!I458="","",Nut_StatusTool!I458)</f>
        <v/>
      </c>
      <c r="BG458" t="str">
        <f>IF(Nut_StatusTool!J458="","",Nut_StatusTool!J458)</f>
        <v/>
      </c>
    </row>
    <row r="459" spans="1:59">
      <c r="A459" s="411">
        <f>IFERROR(INDEX($AW$7:$AW$506,MATCH(ROWS($AT$7:AT459),$AT$7:$AT$506,0)),"")</f>
        <v>453</v>
      </c>
      <c r="B459" s="412" t="str">
        <f>IFERROR(INDEX($AX$7:$AX$506,MATCH(ROWS($AT$7:AT459),$AT$7:$AT$506,0)),"")</f>
        <v/>
      </c>
      <c r="C459" s="412" t="str">
        <f>IFERROR(INDEX($AY$7:$AY$506,MATCH(ROWS($AT$7:AT459),$AT$7:$AT$506,0)),"")</f>
        <v/>
      </c>
      <c r="D459" s="413">
        <f>IFERROR(INDEX($AZ$7:$AZ$506,MATCH(ROWS($AT$7:AT459),$AT$7:$AT$506,0)),"")</f>
        <v>0</v>
      </c>
      <c r="E459" s="414" t="str">
        <f>IFERROR(INDEX($BA$7:$BA$506,MATCH(ROWS($AT$7:AT459),$AT$7:$AT$506,0)),"")</f>
        <v/>
      </c>
      <c r="F459" s="415" t="str">
        <f>IFERROR(INDEX($BB$7:$BB$506,MATCH(ROWS($AT$7:AT459),$AT$7:$AT$506,0)),"")</f>
        <v/>
      </c>
      <c r="G459" s="416" t="str">
        <f>IFERROR(INDEX($BC$7:$BC$506,MATCH(ROWS($AT$7:AT459),$AT$7:$AT$506,0)),"")</f>
        <v/>
      </c>
      <c r="H459" s="416" t="str">
        <f>IFERROR(INDEX($BD$7:$BD$506,MATCH(ROWS($AT$7:AT459),$AT$7:$AT$506,0)),"")</f>
        <v/>
      </c>
      <c r="I459" s="276"/>
      <c r="J459" s="277"/>
      <c r="K459" s="420" t="str">
        <f>IFERROR(INDEX($BE$7:$BE$506,MATCH(ROWS($AT$7:AT459),$AT$7:$AT$506,0)),"")</f>
        <v/>
      </c>
      <c r="L459" s="136"/>
      <c r="AT459">
        <f t="shared" si="28"/>
        <v>453</v>
      </c>
      <c r="AU459">
        <f>COUNTIF($AZ$7:AZ459,AZ459)</f>
        <v>453</v>
      </c>
      <c r="AV459">
        <f t="shared" si="29"/>
        <v>0</v>
      </c>
      <c r="AW459">
        <f>IF(Nut_StatusTool!A459="","",Nut_StatusTool!A459)</f>
        <v>453</v>
      </c>
      <c r="AX459" t="str">
        <f>IF(Nut_StatusTool!B459="","",Nut_StatusTool!B459)</f>
        <v/>
      </c>
      <c r="AY459" t="str">
        <f>IF(Nut_StatusTool!C459="","",Nut_StatusTool!C459)</f>
        <v/>
      </c>
      <c r="AZ459">
        <f>Nut_StatusTool!D459</f>
        <v>0</v>
      </c>
      <c r="BA459" t="str">
        <f>IF(Nut_StatusTool!E459="","",Nut_StatusTool!E459)</f>
        <v/>
      </c>
      <c r="BB459" t="str">
        <f>IF(Nut_StatusTool!F459="","",Nut_StatusTool!F459)</f>
        <v/>
      </c>
      <c r="BC459" t="str">
        <f>IF(Nut_StatusTool!G459="","",Nut_StatusTool!G459)</f>
        <v/>
      </c>
      <c r="BD459" s="430" t="str">
        <f t="shared" si="30"/>
        <v/>
      </c>
      <c r="BE459" t="str">
        <f t="shared" si="31"/>
        <v/>
      </c>
      <c r="BF459" t="str">
        <f>IF(Nut_StatusTool!I459="","",Nut_StatusTool!I459)</f>
        <v/>
      </c>
      <c r="BG459" t="str">
        <f>IF(Nut_StatusTool!J459="","",Nut_StatusTool!J459)</f>
        <v/>
      </c>
    </row>
    <row r="460" spans="1:59">
      <c r="A460" s="411">
        <f>IFERROR(INDEX($AW$7:$AW$506,MATCH(ROWS($AT$7:AT460),$AT$7:$AT$506,0)),"")</f>
        <v>454</v>
      </c>
      <c r="B460" s="412" t="str">
        <f>IFERROR(INDEX($AX$7:$AX$506,MATCH(ROWS($AT$7:AT460),$AT$7:$AT$506,0)),"")</f>
        <v/>
      </c>
      <c r="C460" s="412" t="str">
        <f>IFERROR(INDEX($AY$7:$AY$506,MATCH(ROWS($AT$7:AT460),$AT$7:$AT$506,0)),"")</f>
        <v/>
      </c>
      <c r="D460" s="413">
        <f>IFERROR(INDEX($AZ$7:$AZ$506,MATCH(ROWS($AT$7:AT460),$AT$7:$AT$506,0)),"")</f>
        <v>0</v>
      </c>
      <c r="E460" s="414" t="str">
        <f>IFERROR(INDEX($BA$7:$BA$506,MATCH(ROWS($AT$7:AT460),$AT$7:$AT$506,0)),"")</f>
        <v/>
      </c>
      <c r="F460" s="415" t="str">
        <f>IFERROR(INDEX($BB$7:$BB$506,MATCH(ROWS($AT$7:AT460),$AT$7:$AT$506,0)),"")</f>
        <v/>
      </c>
      <c r="G460" s="416" t="str">
        <f>IFERROR(INDEX($BC$7:$BC$506,MATCH(ROWS($AT$7:AT460),$AT$7:$AT$506,0)),"")</f>
        <v/>
      </c>
      <c r="H460" s="416" t="str">
        <f>IFERROR(INDEX($BD$7:$BD$506,MATCH(ROWS($AT$7:AT460),$AT$7:$AT$506,0)),"")</f>
        <v/>
      </c>
      <c r="I460" s="276"/>
      <c r="J460" s="277"/>
      <c r="K460" s="420" t="str">
        <f>IFERROR(INDEX($BE$7:$BE$506,MATCH(ROWS($AT$7:AT460),$AT$7:$AT$506,0)),"")</f>
        <v/>
      </c>
      <c r="L460" s="136"/>
      <c r="AT460">
        <f t="shared" si="28"/>
        <v>454</v>
      </c>
      <c r="AU460">
        <f>COUNTIF($AZ$7:AZ460,AZ460)</f>
        <v>454</v>
      </c>
      <c r="AV460">
        <f t="shared" si="29"/>
        <v>0</v>
      </c>
      <c r="AW460">
        <f>IF(Nut_StatusTool!A460="","",Nut_StatusTool!A460)</f>
        <v>454</v>
      </c>
      <c r="AX460" t="str">
        <f>IF(Nut_StatusTool!B460="","",Nut_StatusTool!B460)</f>
        <v/>
      </c>
      <c r="AY460" t="str">
        <f>IF(Nut_StatusTool!C460="","",Nut_StatusTool!C460)</f>
        <v/>
      </c>
      <c r="AZ460">
        <f>Nut_StatusTool!D460</f>
        <v>0</v>
      </c>
      <c r="BA460" t="str">
        <f>IF(Nut_StatusTool!E460="","",Nut_StatusTool!E460)</f>
        <v/>
      </c>
      <c r="BB460" t="str">
        <f>IF(Nut_StatusTool!F460="","",Nut_StatusTool!F460)</f>
        <v/>
      </c>
      <c r="BC460" t="str">
        <f>IF(Nut_StatusTool!G460="","",Nut_StatusTool!G460)</f>
        <v/>
      </c>
      <c r="BD460" s="430" t="str">
        <f t="shared" si="30"/>
        <v/>
      </c>
      <c r="BE460" t="str">
        <f t="shared" si="31"/>
        <v/>
      </c>
      <c r="BF460" t="str">
        <f>IF(Nut_StatusTool!I460="","",Nut_StatusTool!I460)</f>
        <v/>
      </c>
      <c r="BG460" t="str">
        <f>IF(Nut_StatusTool!J460="","",Nut_StatusTool!J460)</f>
        <v/>
      </c>
    </row>
    <row r="461" spans="1:59">
      <c r="A461" s="411">
        <f>IFERROR(INDEX($AW$7:$AW$506,MATCH(ROWS($AT$7:AT461),$AT$7:$AT$506,0)),"")</f>
        <v>455</v>
      </c>
      <c r="B461" s="412" t="str">
        <f>IFERROR(INDEX($AX$7:$AX$506,MATCH(ROWS($AT$7:AT461),$AT$7:$AT$506,0)),"")</f>
        <v/>
      </c>
      <c r="C461" s="412" t="str">
        <f>IFERROR(INDEX($AY$7:$AY$506,MATCH(ROWS($AT$7:AT461),$AT$7:$AT$506,0)),"")</f>
        <v/>
      </c>
      <c r="D461" s="413">
        <f>IFERROR(INDEX($AZ$7:$AZ$506,MATCH(ROWS($AT$7:AT461),$AT$7:$AT$506,0)),"")</f>
        <v>0</v>
      </c>
      <c r="E461" s="414" t="str">
        <f>IFERROR(INDEX($BA$7:$BA$506,MATCH(ROWS($AT$7:AT461),$AT$7:$AT$506,0)),"")</f>
        <v/>
      </c>
      <c r="F461" s="415" t="str">
        <f>IFERROR(INDEX($BB$7:$BB$506,MATCH(ROWS($AT$7:AT461),$AT$7:$AT$506,0)),"")</f>
        <v/>
      </c>
      <c r="G461" s="416" t="str">
        <f>IFERROR(INDEX($BC$7:$BC$506,MATCH(ROWS($AT$7:AT461),$AT$7:$AT$506,0)),"")</f>
        <v/>
      </c>
      <c r="H461" s="416" t="str">
        <f>IFERROR(INDEX($BD$7:$BD$506,MATCH(ROWS($AT$7:AT461),$AT$7:$AT$506,0)),"")</f>
        <v/>
      </c>
      <c r="I461" s="276"/>
      <c r="J461" s="277"/>
      <c r="K461" s="420" t="str">
        <f>IFERROR(INDEX($BE$7:$BE$506,MATCH(ROWS($AT$7:AT461),$AT$7:$AT$506,0)),"")</f>
        <v/>
      </c>
      <c r="L461" s="136"/>
      <c r="AT461">
        <f t="shared" si="28"/>
        <v>455</v>
      </c>
      <c r="AU461">
        <f>COUNTIF($AZ$7:AZ461,AZ461)</f>
        <v>455</v>
      </c>
      <c r="AV461">
        <f t="shared" si="29"/>
        <v>0</v>
      </c>
      <c r="AW461">
        <f>IF(Nut_StatusTool!A461="","",Nut_StatusTool!A461)</f>
        <v>455</v>
      </c>
      <c r="AX461" t="str">
        <f>IF(Nut_StatusTool!B461="","",Nut_StatusTool!B461)</f>
        <v/>
      </c>
      <c r="AY461" t="str">
        <f>IF(Nut_StatusTool!C461="","",Nut_StatusTool!C461)</f>
        <v/>
      </c>
      <c r="AZ461">
        <f>Nut_StatusTool!D461</f>
        <v>0</v>
      </c>
      <c r="BA461" t="str">
        <f>IF(Nut_StatusTool!E461="","",Nut_StatusTool!E461)</f>
        <v/>
      </c>
      <c r="BB461" t="str">
        <f>IF(Nut_StatusTool!F461="","",Nut_StatusTool!F461)</f>
        <v/>
      </c>
      <c r="BC461" t="str">
        <f>IF(Nut_StatusTool!G461="","",Nut_StatusTool!G461)</f>
        <v/>
      </c>
      <c r="BD461" s="430" t="str">
        <f t="shared" si="30"/>
        <v/>
      </c>
      <c r="BE461" t="str">
        <f t="shared" si="31"/>
        <v/>
      </c>
      <c r="BF461" t="str">
        <f>IF(Nut_StatusTool!I461="","",Nut_StatusTool!I461)</f>
        <v/>
      </c>
      <c r="BG461" t="str">
        <f>IF(Nut_StatusTool!J461="","",Nut_StatusTool!J461)</f>
        <v/>
      </c>
    </row>
    <row r="462" spans="1:59">
      <c r="A462" s="411">
        <f>IFERROR(INDEX($AW$7:$AW$506,MATCH(ROWS($AT$7:AT462),$AT$7:$AT$506,0)),"")</f>
        <v>456</v>
      </c>
      <c r="B462" s="412" t="str">
        <f>IFERROR(INDEX($AX$7:$AX$506,MATCH(ROWS($AT$7:AT462),$AT$7:$AT$506,0)),"")</f>
        <v/>
      </c>
      <c r="C462" s="412" t="str">
        <f>IFERROR(INDEX($AY$7:$AY$506,MATCH(ROWS($AT$7:AT462),$AT$7:$AT$506,0)),"")</f>
        <v/>
      </c>
      <c r="D462" s="413">
        <f>IFERROR(INDEX($AZ$7:$AZ$506,MATCH(ROWS($AT$7:AT462),$AT$7:$AT$506,0)),"")</f>
        <v>0</v>
      </c>
      <c r="E462" s="414" t="str">
        <f>IFERROR(INDEX($BA$7:$BA$506,MATCH(ROWS($AT$7:AT462),$AT$7:$AT$506,0)),"")</f>
        <v/>
      </c>
      <c r="F462" s="415" t="str">
        <f>IFERROR(INDEX($BB$7:$BB$506,MATCH(ROWS($AT$7:AT462),$AT$7:$AT$506,0)),"")</f>
        <v/>
      </c>
      <c r="G462" s="416" t="str">
        <f>IFERROR(INDEX($BC$7:$BC$506,MATCH(ROWS($AT$7:AT462),$AT$7:$AT$506,0)),"")</f>
        <v/>
      </c>
      <c r="H462" s="416" t="str">
        <f>IFERROR(INDEX($BD$7:$BD$506,MATCH(ROWS($AT$7:AT462),$AT$7:$AT$506,0)),"")</f>
        <v/>
      </c>
      <c r="I462" s="276"/>
      <c r="J462" s="277"/>
      <c r="K462" s="420" t="str">
        <f>IFERROR(INDEX($BE$7:$BE$506,MATCH(ROWS($AT$7:AT462),$AT$7:$AT$506,0)),"")</f>
        <v/>
      </c>
      <c r="L462" s="136"/>
      <c r="AT462">
        <f t="shared" si="28"/>
        <v>456</v>
      </c>
      <c r="AU462">
        <f>COUNTIF($AZ$7:AZ462,AZ462)</f>
        <v>456</v>
      </c>
      <c r="AV462">
        <f t="shared" si="29"/>
        <v>0</v>
      </c>
      <c r="AW462">
        <f>IF(Nut_StatusTool!A462="","",Nut_StatusTool!A462)</f>
        <v>456</v>
      </c>
      <c r="AX462" t="str">
        <f>IF(Nut_StatusTool!B462="","",Nut_StatusTool!B462)</f>
        <v/>
      </c>
      <c r="AY462" t="str">
        <f>IF(Nut_StatusTool!C462="","",Nut_StatusTool!C462)</f>
        <v/>
      </c>
      <c r="AZ462">
        <f>Nut_StatusTool!D462</f>
        <v>0</v>
      </c>
      <c r="BA462" t="str">
        <f>IF(Nut_StatusTool!E462="","",Nut_StatusTool!E462)</f>
        <v/>
      </c>
      <c r="BB462" t="str">
        <f>IF(Nut_StatusTool!F462="","",Nut_StatusTool!F462)</f>
        <v/>
      </c>
      <c r="BC462" t="str">
        <f>IF(Nut_StatusTool!G462="","",Nut_StatusTool!G462)</f>
        <v/>
      </c>
      <c r="BD462" s="430" t="str">
        <f t="shared" si="30"/>
        <v/>
      </c>
      <c r="BE462" t="str">
        <f t="shared" si="31"/>
        <v/>
      </c>
      <c r="BF462" t="str">
        <f>IF(Nut_StatusTool!I462="","",Nut_StatusTool!I462)</f>
        <v/>
      </c>
      <c r="BG462" t="str">
        <f>IF(Nut_StatusTool!J462="","",Nut_StatusTool!J462)</f>
        <v/>
      </c>
    </row>
    <row r="463" spans="1:59">
      <c r="A463" s="411">
        <f>IFERROR(INDEX($AW$7:$AW$506,MATCH(ROWS($AT$7:AT463),$AT$7:$AT$506,0)),"")</f>
        <v>457</v>
      </c>
      <c r="B463" s="412" t="str">
        <f>IFERROR(INDEX($AX$7:$AX$506,MATCH(ROWS($AT$7:AT463),$AT$7:$AT$506,0)),"")</f>
        <v/>
      </c>
      <c r="C463" s="412" t="str">
        <f>IFERROR(INDEX($AY$7:$AY$506,MATCH(ROWS($AT$7:AT463),$AT$7:$AT$506,0)),"")</f>
        <v/>
      </c>
      <c r="D463" s="413">
        <f>IFERROR(INDEX($AZ$7:$AZ$506,MATCH(ROWS($AT$7:AT463),$AT$7:$AT$506,0)),"")</f>
        <v>0</v>
      </c>
      <c r="E463" s="414" t="str">
        <f>IFERROR(INDEX($BA$7:$BA$506,MATCH(ROWS($AT$7:AT463),$AT$7:$AT$506,0)),"")</f>
        <v/>
      </c>
      <c r="F463" s="415" t="str">
        <f>IFERROR(INDEX($BB$7:$BB$506,MATCH(ROWS($AT$7:AT463),$AT$7:$AT$506,0)),"")</f>
        <v/>
      </c>
      <c r="G463" s="416" t="str">
        <f>IFERROR(INDEX($BC$7:$BC$506,MATCH(ROWS($AT$7:AT463),$AT$7:$AT$506,0)),"")</f>
        <v/>
      </c>
      <c r="H463" s="416" t="str">
        <f>IFERROR(INDEX($BD$7:$BD$506,MATCH(ROWS($AT$7:AT463),$AT$7:$AT$506,0)),"")</f>
        <v/>
      </c>
      <c r="I463" s="276"/>
      <c r="J463" s="277"/>
      <c r="K463" s="420" t="str">
        <f>IFERROR(INDEX($BE$7:$BE$506,MATCH(ROWS($AT$7:AT463),$AT$7:$AT$506,0)),"")</f>
        <v/>
      </c>
      <c r="L463" s="136"/>
      <c r="AT463">
        <f t="shared" si="28"/>
        <v>457</v>
      </c>
      <c r="AU463">
        <f>COUNTIF($AZ$7:AZ463,AZ463)</f>
        <v>457</v>
      </c>
      <c r="AV463">
        <f t="shared" si="29"/>
        <v>0</v>
      </c>
      <c r="AW463">
        <f>IF(Nut_StatusTool!A463="","",Nut_StatusTool!A463)</f>
        <v>457</v>
      </c>
      <c r="AX463" t="str">
        <f>IF(Nut_StatusTool!B463="","",Nut_StatusTool!B463)</f>
        <v/>
      </c>
      <c r="AY463" t="str">
        <f>IF(Nut_StatusTool!C463="","",Nut_StatusTool!C463)</f>
        <v/>
      </c>
      <c r="AZ463">
        <f>Nut_StatusTool!D463</f>
        <v>0</v>
      </c>
      <c r="BA463" t="str">
        <f>IF(Nut_StatusTool!E463="","",Nut_StatusTool!E463)</f>
        <v/>
      </c>
      <c r="BB463" t="str">
        <f>IF(Nut_StatusTool!F463="","",Nut_StatusTool!F463)</f>
        <v/>
      </c>
      <c r="BC463" t="str">
        <f>IF(Nut_StatusTool!G463="","",Nut_StatusTool!G463)</f>
        <v/>
      </c>
      <c r="BD463" s="430" t="str">
        <f t="shared" si="30"/>
        <v/>
      </c>
      <c r="BE463" t="str">
        <f t="shared" si="31"/>
        <v/>
      </c>
      <c r="BF463" t="str">
        <f>IF(Nut_StatusTool!I463="","",Nut_StatusTool!I463)</f>
        <v/>
      </c>
      <c r="BG463" t="str">
        <f>IF(Nut_StatusTool!J463="","",Nut_StatusTool!J463)</f>
        <v/>
      </c>
    </row>
    <row r="464" spans="1:59">
      <c r="A464" s="411">
        <f>IFERROR(INDEX($AW$7:$AW$506,MATCH(ROWS($AT$7:AT464),$AT$7:$AT$506,0)),"")</f>
        <v>458</v>
      </c>
      <c r="B464" s="412" t="str">
        <f>IFERROR(INDEX($AX$7:$AX$506,MATCH(ROWS($AT$7:AT464),$AT$7:$AT$506,0)),"")</f>
        <v/>
      </c>
      <c r="C464" s="412" t="str">
        <f>IFERROR(INDEX($AY$7:$AY$506,MATCH(ROWS($AT$7:AT464),$AT$7:$AT$506,0)),"")</f>
        <v/>
      </c>
      <c r="D464" s="413">
        <f>IFERROR(INDEX($AZ$7:$AZ$506,MATCH(ROWS($AT$7:AT464),$AT$7:$AT$506,0)),"")</f>
        <v>0</v>
      </c>
      <c r="E464" s="414" t="str">
        <f>IFERROR(INDEX($BA$7:$BA$506,MATCH(ROWS($AT$7:AT464),$AT$7:$AT$506,0)),"")</f>
        <v/>
      </c>
      <c r="F464" s="415" t="str">
        <f>IFERROR(INDEX($BB$7:$BB$506,MATCH(ROWS($AT$7:AT464),$AT$7:$AT$506,0)),"")</f>
        <v/>
      </c>
      <c r="G464" s="416" t="str">
        <f>IFERROR(INDEX($BC$7:$BC$506,MATCH(ROWS($AT$7:AT464),$AT$7:$AT$506,0)),"")</f>
        <v/>
      </c>
      <c r="H464" s="416" t="str">
        <f>IFERROR(INDEX($BD$7:$BD$506,MATCH(ROWS($AT$7:AT464),$AT$7:$AT$506,0)),"")</f>
        <v/>
      </c>
      <c r="I464" s="276"/>
      <c r="J464" s="277"/>
      <c r="K464" s="420" t="str">
        <f>IFERROR(INDEX($BE$7:$BE$506,MATCH(ROWS($AT$7:AT464),$AT$7:$AT$506,0)),"")</f>
        <v/>
      </c>
      <c r="L464" s="136"/>
      <c r="AT464">
        <f t="shared" si="28"/>
        <v>458</v>
      </c>
      <c r="AU464">
        <f>COUNTIF($AZ$7:AZ464,AZ464)</f>
        <v>458</v>
      </c>
      <c r="AV464">
        <f t="shared" si="29"/>
        <v>0</v>
      </c>
      <c r="AW464">
        <f>IF(Nut_StatusTool!A464="","",Nut_StatusTool!A464)</f>
        <v>458</v>
      </c>
      <c r="AX464" t="str">
        <f>IF(Nut_StatusTool!B464="","",Nut_StatusTool!B464)</f>
        <v/>
      </c>
      <c r="AY464" t="str">
        <f>IF(Nut_StatusTool!C464="","",Nut_StatusTool!C464)</f>
        <v/>
      </c>
      <c r="AZ464">
        <f>Nut_StatusTool!D464</f>
        <v>0</v>
      </c>
      <c r="BA464" t="str">
        <f>IF(Nut_StatusTool!E464="","",Nut_StatusTool!E464)</f>
        <v/>
      </c>
      <c r="BB464" t="str">
        <f>IF(Nut_StatusTool!F464="","",Nut_StatusTool!F464)</f>
        <v/>
      </c>
      <c r="BC464" t="str">
        <f>IF(Nut_StatusTool!G464="","",Nut_StatusTool!G464)</f>
        <v/>
      </c>
      <c r="BD464" s="430" t="str">
        <f t="shared" si="30"/>
        <v/>
      </c>
      <c r="BE464" t="str">
        <f t="shared" si="31"/>
        <v/>
      </c>
      <c r="BF464" t="str">
        <f>IF(Nut_StatusTool!I464="","",Nut_StatusTool!I464)</f>
        <v/>
      </c>
      <c r="BG464" t="str">
        <f>IF(Nut_StatusTool!J464="","",Nut_StatusTool!J464)</f>
        <v/>
      </c>
    </row>
    <row r="465" spans="1:59">
      <c r="A465" s="411">
        <f>IFERROR(INDEX($AW$7:$AW$506,MATCH(ROWS($AT$7:AT465),$AT$7:$AT$506,0)),"")</f>
        <v>459</v>
      </c>
      <c r="B465" s="412" t="str">
        <f>IFERROR(INDEX($AX$7:$AX$506,MATCH(ROWS($AT$7:AT465),$AT$7:$AT$506,0)),"")</f>
        <v/>
      </c>
      <c r="C465" s="412" t="str">
        <f>IFERROR(INDEX($AY$7:$AY$506,MATCH(ROWS($AT$7:AT465),$AT$7:$AT$506,0)),"")</f>
        <v/>
      </c>
      <c r="D465" s="413">
        <f>IFERROR(INDEX($AZ$7:$AZ$506,MATCH(ROWS($AT$7:AT465),$AT$7:$AT$506,0)),"")</f>
        <v>0</v>
      </c>
      <c r="E465" s="414" t="str">
        <f>IFERROR(INDEX($BA$7:$BA$506,MATCH(ROWS($AT$7:AT465),$AT$7:$AT$506,0)),"")</f>
        <v/>
      </c>
      <c r="F465" s="415" t="str">
        <f>IFERROR(INDEX($BB$7:$BB$506,MATCH(ROWS($AT$7:AT465),$AT$7:$AT$506,0)),"")</f>
        <v/>
      </c>
      <c r="G465" s="416" t="str">
        <f>IFERROR(INDEX($BC$7:$BC$506,MATCH(ROWS($AT$7:AT465),$AT$7:$AT$506,0)),"")</f>
        <v/>
      </c>
      <c r="H465" s="416" t="str">
        <f>IFERROR(INDEX($BD$7:$BD$506,MATCH(ROWS($AT$7:AT465),$AT$7:$AT$506,0)),"")</f>
        <v/>
      </c>
      <c r="I465" s="276"/>
      <c r="J465" s="277"/>
      <c r="K465" s="420" t="str">
        <f>IFERROR(INDEX($BE$7:$BE$506,MATCH(ROWS($AT$7:AT465),$AT$7:$AT$506,0)),"")</f>
        <v/>
      </c>
      <c r="L465" s="136"/>
      <c r="AT465">
        <f t="shared" si="28"/>
        <v>459</v>
      </c>
      <c r="AU465">
        <f>COUNTIF($AZ$7:AZ465,AZ465)</f>
        <v>459</v>
      </c>
      <c r="AV465">
        <f t="shared" si="29"/>
        <v>0</v>
      </c>
      <c r="AW465">
        <f>IF(Nut_StatusTool!A465="","",Nut_StatusTool!A465)</f>
        <v>459</v>
      </c>
      <c r="AX465" t="str">
        <f>IF(Nut_StatusTool!B465="","",Nut_StatusTool!B465)</f>
        <v/>
      </c>
      <c r="AY465" t="str">
        <f>IF(Nut_StatusTool!C465="","",Nut_StatusTool!C465)</f>
        <v/>
      </c>
      <c r="AZ465">
        <f>Nut_StatusTool!D465</f>
        <v>0</v>
      </c>
      <c r="BA465" t="str">
        <f>IF(Nut_StatusTool!E465="","",Nut_StatusTool!E465)</f>
        <v/>
      </c>
      <c r="BB465" t="str">
        <f>IF(Nut_StatusTool!F465="","",Nut_StatusTool!F465)</f>
        <v/>
      </c>
      <c r="BC465" t="str">
        <f>IF(Nut_StatusTool!G465="","",Nut_StatusTool!G465)</f>
        <v/>
      </c>
      <c r="BD465" s="430" t="str">
        <f t="shared" si="30"/>
        <v/>
      </c>
      <c r="BE465" t="str">
        <f t="shared" si="31"/>
        <v/>
      </c>
      <c r="BF465" t="str">
        <f>IF(Nut_StatusTool!I465="","",Nut_StatusTool!I465)</f>
        <v/>
      </c>
      <c r="BG465" t="str">
        <f>IF(Nut_StatusTool!J465="","",Nut_StatusTool!J465)</f>
        <v/>
      </c>
    </row>
    <row r="466" spans="1:59">
      <c r="A466" s="411">
        <f>IFERROR(INDEX($AW$7:$AW$506,MATCH(ROWS($AT$7:AT466),$AT$7:$AT$506,0)),"")</f>
        <v>460</v>
      </c>
      <c r="B466" s="412" t="str">
        <f>IFERROR(INDEX($AX$7:$AX$506,MATCH(ROWS($AT$7:AT466),$AT$7:$AT$506,0)),"")</f>
        <v/>
      </c>
      <c r="C466" s="412" t="str">
        <f>IFERROR(INDEX($AY$7:$AY$506,MATCH(ROWS($AT$7:AT466),$AT$7:$AT$506,0)),"")</f>
        <v/>
      </c>
      <c r="D466" s="413">
        <f>IFERROR(INDEX($AZ$7:$AZ$506,MATCH(ROWS($AT$7:AT466),$AT$7:$AT$506,0)),"")</f>
        <v>0</v>
      </c>
      <c r="E466" s="414" t="str">
        <f>IFERROR(INDEX($BA$7:$BA$506,MATCH(ROWS($AT$7:AT466),$AT$7:$AT$506,0)),"")</f>
        <v/>
      </c>
      <c r="F466" s="415" t="str">
        <f>IFERROR(INDEX($BB$7:$BB$506,MATCH(ROWS($AT$7:AT466),$AT$7:$AT$506,0)),"")</f>
        <v/>
      </c>
      <c r="G466" s="416" t="str">
        <f>IFERROR(INDEX($BC$7:$BC$506,MATCH(ROWS($AT$7:AT466),$AT$7:$AT$506,0)),"")</f>
        <v/>
      </c>
      <c r="H466" s="416" t="str">
        <f>IFERROR(INDEX($BD$7:$BD$506,MATCH(ROWS($AT$7:AT466),$AT$7:$AT$506,0)),"")</f>
        <v/>
      </c>
      <c r="I466" s="276"/>
      <c r="J466" s="277"/>
      <c r="K466" s="420" t="str">
        <f>IFERROR(INDEX($BE$7:$BE$506,MATCH(ROWS($AT$7:AT466),$AT$7:$AT$506,0)),"")</f>
        <v/>
      </c>
      <c r="L466" s="136"/>
      <c r="AT466">
        <f t="shared" si="28"/>
        <v>460</v>
      </c>
      <c r="AU466">
        <f>COUNTIF($AZ$7:AZ466,AZ466)</f>
        <v>460</v>
      </c>
      <c r="AV466">
        <f t="shared" si="29"/>
        <v>0</v>
      </c>
      <c r="AW466">
        <f>IF(Nut_StatusTool!A466="","",Nut_StatusTool!A466)</f>
        <v>460</v>
      </c>
      <c r="AX466" t="str">
        <f>IF(Nut_StatusTool!B466="","",Nut_StatusTool!B466)</f>
        <v/>
      </c>
      <c r="AY466" t="str">
        <f>IF(Nut_StatusTool!C466="","",Nut_StatusTool!C466)</f>
        <v/>
      </c>
      <c r="AZ466">
        <f>Nut_StatusTool!D466</f>
        <v>0</v>
      </c>
      <c r="BA466" t="str">
        <f>IF(Nut_StatusTool!E466="","",Nut_StatusTool!E466)</f>
        <v/>
      </c>
      <c r="BB466" t="str">
        <f>IF(Nut_StatusTool!F466="","",Nut_StatusTool!F466)</f>
        <v/>
      </c>
      <c r="BC466" t="str">
        <f>IF(Nut_StatusTool!G466="","",Nut_StatusTool!G466)</f>
        <v/>
      </c>
      <c r="BD466" s="430" t="str">
        <f t="shared" si="30"/>
        <v/>
      </c>
      <c r="BE466" t="str">
        <f t="shared" si="31"/>
        <v/>
      </c>
      <c r="BF466" t="str">
        <f>IF(Nut_StatusTool!I466="","",Nut_StatusTool!I466)</f>
        <v/>
      </c>
      <c r="BG466" t="str">
        <f>IF(Nut_StatusTool!J466="","",Nut_StatusTool!J466)</f>
        <v/>
      </c>
    </row>
    <row r="467" spans="1:59">
      <c r="A467" s="411">
        <f>IFERROR(INDEX($AW$7:$AW$506,MATCH(ROWS($AT$7:AT467),$AT$7:$AT$506,0)),"")</f>
        <v>461</v>
      </c>
      <c r="B467" s="412" t="str">
        <f>IFERROR(INDEX($AX$7:$AX$506,MATCH(ROWS($AT$7:AT467),$AT$7:$AT$506,0)),"")</f>
        <v/>
      </c>
      <c r="C467" s="412" t="str">
        <f>IFERROR(INDEX($AY$7:$AY$506,MATCH(ROWS($AT$7:AT467),$AT$7:$AT$506,0)),"")</f>
        <v/>
      </c>
      <c r="D467" s="413">
        <f>IFERROR(INDEX($AZ$7:$AZ$506,MATCH(ROWS($AT$7:AT467),$AT$7:$AT$506,0)),"")</f>
        <v>0</v>
      </c>
      <c r="E467" s="414" t="str">
        <f>IFERROR(INDEX($BA$7:$BA$506,MATCH(ROWS($AT$7:AT467),$AT$7:$AT$506,0)),"")</f>
        <v/>
      </c>
      <c r="F467" s="415" t="str">
        <f>IFERROR(INDEX($BB$7:$BB$506,MATCH(ROWS($AT$7:AT467),$AT$7:$AT$506,0)),"")</f>
        <v/>
      </c>
      <c r="G467" s="416" t="str">
        <f>IFERROR(INDEX($BC$7:$BC$506,MATCH(ROWS($AT$7:AT467),$AT$7:$AT$506,0)),"")</f>
        <v/>
      </c>
      <c r="H467" s="416" t="str">
        <f>IFERROR(INDEX($BD$7:$BD$506,MATCH(ROWS($AT$7:AT467),$AT$7:$AT$506,0)),"")</f>
        <v/>
      </c>
      <c r="I467" s="276"/>
      <c r="J467" s="277"/>
      <c r="K467" s="420" t="str">
        <f>IFERROR(INDEX($BE$7:$BE$506,MATCH(ROWS($AT$7:AT467),$AT$7:$AT$506,0)),"")</f>
        <v/>
      </c>
      <c r="L467" s="136"/>
      <c r="AT467">
        <f t="shared" si="28"/>
        <v>461</v>
      </c>
      <c r="AU467">
        <f>COUNTIF($AZ$7:AZ467,AZ467)</f>
        <v>461</v>
      </c>
      <c r="AV467">
        <f t="shared" si="29"/>
        <v>0</v>
      </c>
      <c r="AW467">
        <f>IF(Nut_StatusTool!A467="","",Nut_StatusTool!A467)</f>
        <v>461</v>
      </c>
      <c r="AX467" t="str">
        <f>IF(Nut_StatusTool!B467="","",Nut_StatusTool!B467)</f>
        <v/>
      </c>
      <c r="AY467" t="str">
        <f>IF(Nut_StatusTool!C467="","",Nut_StatusTool!C467)</f>
        <v/>
      </c>
      <c r="AZ467">
        <f>Nut_StatusTool!D467</f>
        <v>0</v>
      </c>
      <c r="BA467" t="str">
        <f>IF(Nut_StatusTool!E467="","",Nut_StatusTool!E467)</f>
        <v/>
      </c>
      <c r="BB467" t="str">
        <f>IF(Nut_StatusTool!F467="","",Nut_StatusTool!F467)</f>
        <v/>
      </c>
      <c r="BC467" t="str">
        <f>IF(Nut_StatusTool!G467="","",Nut_StatusTool!G467)</f>
        <v/>
      </c>
      <c r="BD467" s="430" t="str">
        <f t="shared" si="30"/>
        <v/>
      </c>
      <c r="BE467" t="str">
        <f t="shared" si="31"/>
        <v/>
      </c>
      <c r="BF467" t="str">
        <f>IF(Nut_StatusTool!I467="","",Nut_StatusTool!I467)</f>
        <v/>
      </c>
      <c r="BG467" t="str">
        <f>IF(Nut_StatusTool!J467="","",Nut_StatusTool!J467)</f>
        <v/>
      </c>
    </row>
    <row r="468" spans="1:59">
      <c r="A468" s="411">
        <f>IFERROR(INDEX($AW$7:$AW$506,MATCH(ROWS($AT$7:AT468),$AT$7:$AT$506,0)),"")</f>
        <v>462</v>
      </c>
      <c r="B468" s="412" t="str">
        <f>IFERROR(INDEX($AX$7:$AX$506,MATCH(ROWS($AT$7:AT468),$AT$7:$AT$506,0)),"")</f>
        <v/>
      </c>
      <c r="C468" s="412" t="str">
        <f>IFERROR(INDEX($AY$7:$AY$506,MATCH(ROWS($AT$7:AT468),$AT$7:$AT$506,0)),"")</f>
        <v/>
      </c>
      <c r="D468" s="413">
        <f>IFERROR(INDEX($AZ$7:$AZ$506,MATCH(ROWS($AT$7:AT468),$AT$7:$AT$506,0)),"")</f>
        <v>0</v>
      </c>
      <c r="E468" s="414" t="str">
        <f>IFERROR(INDEX($BA$7:$BA$506,MATCH(ROWS($AT$7:AT468),$AT$7:$AT$506,0)),"")</f>
        <v/>
      </c>
      <c r="F468" s="415" t="str">
        <f>IFERROR(INDEX($BB$7:$BB$506,MATCH(ROWS($AT$7:AT468),$AT$7:$AT$506,0)),"")</f>
        <v/>
      </c>
      <c r="G468" s="416" t="str">
        <f>IFERROR(INDEX($BC$7:$BC$506,MATCH(ROWS($AT$7:AT468),$AT$7:$AT$506,0)),"")</f>
        <v/>
      </c>
      <c r="H468" s="416" t="str">
        <f>IFERROR(INDEX($BD$7:$BD$506,MATCH(ROWS($AT$7:AT468),$AT$7:$AT$506,0)),"")</f>
        <v/>
      </c>
      <c r="I468" s="276"/>
      <c r="J468" s="277"/>
      <c r="K468" s="420" t="str">
        <f>IFERROR(INDEX($BE$7:$BE$506,MATCH(ROWS($AT$7:AT468),$AT$7:$AT$506,0)),"")</f>
        <v/>
      </c>
      <c r="L468" s="136"/>
      <c r="AT468">
        <f t="shared" si="28"/>
        <v>462</v>
      </c>
      <c r="AU468">
        <f>COUNTIF($AZ$7:AZ468,AZ468)</f>
        <v>462</v>
      </c>
      <c r="AV468">
        <f t="shared" si="29"/>
        <v>0</v>
      </c>
      <c r="AW468">
        <f>IF(Nut_StatusTool!A468="","",Nut_StatusTool!A468)</f>
        <v>462</v>
      </c>
      <c r="AX468" t="str">
        <f>IF(Nut_StatusTool!B468="","",Nut_StatusTool!B468)</f>
        <v/>
      </c>
      <c r="AY468" t="str">
        <f>IF(Nut_StatusTool!C468="","",Nut_StatusTool!C468)</f>
        <v/>
      </c>
      <c r="AZ468">
        <f>Nut_StatusTool!D468</f>
        <v>0</v>
      </c>
      <c r="BA468" t="str">
        <f>IF(Nut_StatusTool!E468="","",Nut_StatusTool!E468)</f>
        <v/>
      </c>
      <c r="BB468" t="str">
        <f>IF(Nut_StatusTool!F468="","",Nut_StatusTool!F468)</f>
        <v/>
      </c>
      <c r="BC468" t="str">
        <f>IF(Nut_StatusTool!G468="","",Nut_StatusTool!G468)</f>
        <v/>
      </c>
      <c r="BD468" s="430" t="str">
        <f t="shared" si="30"/>
        <v/>
      </c>
      <c r="BE468" t="str">
        <f t="shared" si="31"/>
        <v/>
      </c>
      <c r="BF468" t="str">
        <f>IF(Nut_StatusTool!I468="","",Nut_StatusTool!I468)</f>
        <v/>
      </c>
      <c r="BG468" t="str">
        <f>IF(Nut_StatusTool!J468="","",Nut_StatusTool!J468)</f>
        <v/>
      </c>
    </row>
    <row r="469" spans="1:59">
      <c r="A469" s="411">
        <f>IFERROR(INDEX($AW$7:$AW$506,MATCH(ROWS($AT$7:AT469),$AT$7:$AT$506,0)),"")</f>
        <v>463</v>
      </c>
      <c r="B469" s="412" t="str">
        <f>IFERROR(INDEX($AX$7:$AX$506,MATCH(ROWS($AT$7:AT469),$AT$7:$AT$506,0)),"")</f>
        <v/>
      </c>
      <c r="C469" s="412" t="str">
        <f>IFERROR(INDEX($AY$7:$AY$506,MATCH(ROWS($AT$7:AT469),$AT$7:$AT$506,0)),"")</f>
        <v/>
      </c>
      <c r="D469" s="413">
        <f>IFERROR(INDEX($AZ$7:$AZ$506,MATCH(ROWS($AT$7:AT469),$AT$7:$AT$506,0)),"")</f>
        <v>0</v>
      </c>
      <c r="E469" s="414" t="str">
        <f>IFERROR(INDEX($BA$7:$BA$506,MATCH(ROWS($AT$7:AT469),$AT$7:$AT$506,0)),"")</f>
        <v/>
      </c>
      <c r="F469" s="415" t="str">
        <f>IFERROR(INDEX($BB$7:$BB$506,MATCH(ROWS($AT$7:AT469),$AT$7:$AT$506,0)),"")</f>
        <v/>
      </c>
      <c r="G469" s="416" t="str">
        <f>IFERROR(INDEX($BC$7:$BC$506,MATCH(ROWS($AT$7:AT469),$AT$7:$AT$506,0)),"")</f>
        <v/>
      </c>
      <c r="H469" s="416" t="str">
        <f>IFERROR(INDEX($BD$7:$BD$506,MATCH(ROWS($AT$7:AT469),$AT$7:$AT$506,0)),"")</f>
        <v/>
      </c>
      <c r="I469" s="276"/>
      <c r="J469" s="277"/>
      <c r="K469" s="420" t="str">
        <f>IFERROR(INDEX($BE$7:$BE$506,MATCH(ROWS($AT$7:AT469),$AT$7:$AT$506,0)),"")</f>
        <v/>
      </c>
      <c r="L469" s="136"/>
      <c r="AT469">
        <f t="shared" si="28"/>
        <v>463</v>
      </c>
      <c r="AU469">
        <f>COUNTIF($AZ$7:AZ469,AZ469)</f>
        <v>463</v>
      </c>
      <c r="AV469">
        <f t="shared" si="29"/>
        <v>0</v>
      </c>
      <c r="AW469">
        <f>IF(Nut_StatusTool!A469="","",Nut_StatusTool!A469)</f>
        <v>463</v>
      </c>
      <c r="AX469" t="str">
        <f>IF(Nut_StatusTool!B469="","",Nut_StatusTool!B469)</f>
        <v/>
      </c>
      <c r="AY469" t="str">
        <f>IF(Nut_StatusTool!C469="","",Nut_StatusTool!C469)</f>
        <v/>
      </c>
      <c r="AZ469">
        <f>Nut_StatusTool!D469</f>
        <v>0</v>
      </c>
      <c r="BA469" t="str">
        <f>IF(Nut_StatusTool!E469="","",Nut_StatusTool!E469)</f>
        <v/>
      </c>
      <c r="BB469" t="str">
        <f>IF(Nut_StatusTool!F469="","",Nut_StatusTool!F469)</f>
        <v/>
      </c>
      <c r="BC469" t="str">
        <f>IF(Nut_StatusTool!G469="","",Nut_StatusTool!G469)</f>
        <v/>
      </c>
      <c r="BD469" s="430" t="str">
        <f t="shared" si="30"/>
        <v/>
      </c>
      <c r="BE469" t="str">
        <f t="shared" si="31"/>
        <v/>
      </c>
      <c r="BF469" t="str">
        <f>IF(Nut_StatusTool!I469="","",Nut_StatusTool!I469)</f>
        <v/>
      </c>
      <c r="BG469" t="str">
        <f>IF(Nut_StatusTool!J469="","",Nut_StatusTool!J469)</f>
        <v/>
      </c>
    </row>
    <row r="470" spans="1:59">
      <c r="A470" s="411">
        <f>IFERROR(INDEX($AW$7:$AW$506,MATCH(ROWS($AT$7:AT470),$AT$7:$AT$506,0)),"")</f>
        <v>464</v>
      </c>
      <c r="B470" s="412" t="str">
        <f>IFERROR(INDEX($AX$7:$AX$506,MATCH(ROWS($AT$7:AT470),$AT$7:$AT$506,0)),"")</f>
        <v/>
      </c>
      <c r="C470" s="412" t="str">
        <f>IFERROR(INDEX($AY$7:$AY$506,MATCH(ROWS($AT$7:AT470),$AT$7:$AT$506,0)),"")</f>
        <v/>
      </c>
      <c r="D470" s="413">
        <f>IFERROR(INDEX($AZ$7:$AZ$506,MATCH(ROWS($AT$7:AT470),$AT$7:$AT$506,0)),"")</f>
        <v>0</v>
      </c>
      <c r="E470" s="414" t="str">
        <f>IFERROR(INDEX($BA$7:$BA$506,MATCH(ROWS($AT$7:AT470),$AT$7:$AT$506,0)),"")</f>
        <v/>
      </c>
      <c r="F470" s="415" t="str">
        <f>IFERROR(INDEX($BB$7:$BB$506,MATCH(ROWS($AT$7:AT470),$AT$7:$AT$506,0)),"")</f>
        <v/>
      </c>
      <c r="G470" s="416" t="str">
        <f>IFERROR(INDEX($BC$7:$BC$506,MATCH(ROWS($AT$7:AT470),$AT$7:$AT$506,0)),"")</f>
        <v/>
      </c>
      <c r="H470" s="416" t="str">
        <f>IFERROR(INDEX($BD$7:$BD$506,MATCH(ROWS($AT$7:AT470),$AT$7:$AT$506,0)),"")</f>
        <v/>
      </c>
      <c r="I470" s="276"/>
      <c r="J470" s="277"/>
      <c r="K470" s="420" t="str">
        <f>IFERROR(INDEX($BE$7:$BE$506,MATCH(ROWS($AT$7:AT470),$AT$7:$AT$506,0)),"")</f>
        <v/>
      </c>
      <c r="L470" s="136"/>
      <c r="AT470">
        <f t="shared" si="28"/>
        <v>464</v>
      </c>
      <c r="AU470">
        <f>COUNTIF($AZ$7:AZ470,AZ470)</f>
        <v>464</v>
      </c>
      <c r="AV470">
        <f t="shared" si="29"/>
        <v>0</v>
      </c>
      <c r="AW470">
        <f>IF(Nut_StatusTool!A470="","",Nut_StatusTool!A470)</f>
        <v>464</v>
      </c>
      <c r="AX470" t="str">
        <f>IF(Nut_StatusTool!B470="","",Nut_StatusTool!B470)</f>
        <v/>
      </c>
      <c r="AY470" t="str">
        <f>IF(Nut_StatusTool!C470="","",Nut_StatusTool!C470)</f>
        <v/>
      </c>
      <c r="AZ470">
        <f>Nut_StatusTool!D470</f>
        <v>0</v>
      </c>
      <c r="BA470" t="str">
        <f>IF(Nut_StatusTool!E470="","",Nut_StatusTool!E470)</f>
        <v/>
      </c>
      <c r="BB470" t="str">
        <f>IF(Nut_StatusTool!F470="","",Nut_StatusTool!F470)</f>
        <v/>
      </c>
      <c r="BC470" t="str">
        <f>IF(Nut_StatusTool!G470="","",Nut_StatusTool!G470)</f>
        <v/>
      </c>
      <c r="BD470" s="430" t="str">
        <f t="shared" si="30"/>
        <v/>
      </c>
      <c r="BE470" t="str">
        <f t="shared" si="31"/>
        <v/>
      </c>
      <c r="BF470" t="str">
        <f>IF(Nut_StatusTool!I470="","",Nut_StatusTool!I470)</f>
        <v/>
      </c>
      <c r="BG470" t="str">
        <f>IF(Nut_StatusTool!J470="","",Nut_StatusTool!J470)</f>
        <v/>
      </c>
    </row>
    <row r="471" spans="1:59">
      <c r="A471" s="411">
        <f>IFERROR(INDEX($AW$7:$AW$506,MATCH(ROWS($AT$7:AT471),$AT$7:$AT$506,0)),"")</f>
        <v>465</v>
      </c>
      <c r="B471" s="412" t="str">
        <f>IFERROR(INDEX($AX$7:$AX$506,MATCH(ROWS($AT$7:AT471),$AT$7:$AT$506,0)),"")</f>
        <v/>
      </c>
      <c r="C471" s="412" t="str">
        <f>IFERROR(INDEX($AY$7:$AY$506,MATCH(ROWS($AT$7:AT471),$AT$7:$AT$506,0)),"")</f>
        <v/>
      </c>
      <c r="D471" s="413">
        <f>IFERROR(INDEX($AZ$7:$AZ$506,MATCH(ROWS($AT$7:AT471),$AT$7:$AT$506,0)),"")</f>
        <v>0</v>
      </c>
      <c r="E471" s="414" t="str">
        <f>IFERROR(INDEX($BA$7:$BA$506,MATCH(ROWS($AT$7:AT471),$AT$7:$AT$506,0)),"")</f>
        <v/>
      </c>
      <c r="F471" s="415" t="str">
        <f>IFERROR(INDEX($BB$7:$BB$506,MATCH(ROWS($AT$7:AT471),$AT$7:$AT$506,0)),"")</f>
        <v/>
      </c>
      <c r="G471" s="416" t="str">
        <f>IFERROR(INDEX($BC$7:$BC$506,MATCH(ROWS($AT$7:AT471),$AT$7:$AT$506,0)),"")</f>
        <v/>
      </c>
      <c r="H471" s="416" t="str">
        <f>IFERROR(INDEX($BD$7:$BD$506,MATCH(ROWS($AT$7:AT471),$AT$7:$AT$506,0)),"")</f>
        <v/>
      </c>
      <c r="I471" s="276"/>
      <c r="J471" s="277"/>
      <c r="K471" s="420" t="str">
        <f>IFERROR(INDEX($BE$7:$BE$506,MATCH(ROWS($AT$7:AT471),$AT$7:$AT$506,0)),"")</f>
        <v/>
      </c>
      <c r="L471" s="136"/>
      <c r="AT471">
        <f t="shared" si="28"/>
        <v>465</v>
      </c>
      <c r="AU471">
        <f>COUNTIF($AZ$7:AZ471,AZ471)</f>
        <v>465</v>
      </c>
      <c r="AV471">
        <f t="shared" si="29"/>
        <v>0</v>
      </c>
      <c r="AW471">
        <f>IF(Nut_StatusTool!A471="","",Nut_StatusTool!A471)</f>
        <v>465</v>
      </c>
      <c r="AX471" t="str">
        <f>IF(Nut_StatusTool!B471="","",Nut_StatusTool!B471)</f>
        <v/>
      </c>
      <c r="AY471" t="str">
        <f>IF(Nut_StatusTool!C471="","",Nut_StatusTool!C471)</f>
        <v/>
      </c>
      <c r="AZ471">
        <f>Nut_StatusTool!D471</f>
        <v>0</v>
      </c>
      <c r="BA471" t="str">
        <f>IF(Nut_StatusTool!E471="","",Nut_StatusTool!E471)</f>
        <v/>
      </c>
      <c r="BB471" t="str">
        <f>IF(Nut_StatusTool!F471="","",Nut_StatusTool!F471)</f>
        <v/>
      </c>
      <c r="BC471" t="str">
        <f>IF(Nut_StatusTool!G471="","",Nut_StatusTool!G471)</f>
        <v/>
      </c>
      <c r="BD471" s="430" t="str">
        <f t="shared" si="30"/>
        <v/>
      </c>
      <c r="BE471" t="str">
        <f t="shared" si="31"/>
        <v/>
      </c>
      <c r="BF471" t="str">
        <f>IF(Nut_StatusTool!I471="","",Nut_StatusTool!I471)</f>
        <v/>
      </c>
      <c r="BG471" t="str">
        <f>IF(Nut_StatusTool!J471="","",Nut_StatusTool!J471)</f>
        <v/>
      </c>
    </row>
    <row r="472" spans="1:59">
      <c r="A472" s="411">
        <f>IFERROR(INDEX($AW$7:$AW$506,MATCH(ROWS($AT$7:AT472),$AT$7:$AT$506,0)),"")</f>
        <v>466</v>
      </c>
      <c r="B472" s="412" t="str">
        <f>IFERROR(INDEX($AX$7:$AX$506,MATCH(ROWS($AT$7:AT472),$AT$7:$AT$506,0)),"")</f>
        <v/>
      </c>
      <c r="C472" s="412" t="str">
        <f>IFERROR(INDEX($AY$7:$AY$506,MATCH(ROWS($AT$7:AT472),$AT$7:$AT$506,0)),"")</f>
        <v/>
      </c>
      <c r="D472" s="413">
        <f>IFERROR(INDEX($AZ$7:$AZ$506,MATCH(ROWS($AT$7:AT472),$AT$7:$AT$506,0)),"")</f>
        <v>0</v>
      </c>
      <c r="E472" s="414" t="str">
        <f>IFERROR(INDEX($BA$7:$BA$506,MATCH(ROWS($AT$7:AT472),$AT$7:$AT$506,0)),"")</f>
        <v/>
      </c>
      <c r="F472" s="415" t="str">
        <f>IFERROR(INDEX($BB$7:$BB$506,MATCH(ROWS($AT$7:AT472),$AT$7:$AT$506,0)),"")</f>
        <v/>
      </c>
      <c r="G472" s="416" t="str">
        <f>IFERROR(INDEX($BC$7:$BC$506,MATCH(ROWS($AT$7:AT472),$AT$7:$AT$506,0)),"")</f>
        <v/>
      </c>
      <c r="H472" s="416" t="str">
        <f>IFERROR(INDEX($BD$7:$BD$506,MATCH(ROWS($AT$7:AT472),$AT$7:$AT$506,0)),"")</f>
        <v/>
      </c>
      <c r="I472" s="276"/>
      <c r="J472" s="277"/>
      <c r="K472" s="420" t="str">
        <f>IFERROR(INDEX($BE$7:$BE$506,MATCH(ROWS($AT$7:AT472),$AT$7:$AT$506,0)),"")</f>
        <v/>
      </c>
      <c r="L472" s="136"/>
      <c r="AT472">
        <f t="shared" si="28"/>
        <v>466</v>
      </c>
      <c r="AU472">
        <f>COUNTIF($AZ$7:AZ472,AZ472)</f>
        <v>466</v>
      </c>
      <c r="AV472">
        <f t="shared" si="29"/>
        <v>0</v>
      </c>
      <c r="AW472">
        <f>IF(Nut_StatusTool!A472="","",Nut_StatusTool!A472)</f>
        <v>466</v>
      </c>
      <c r="AX472" t="str">
        <f>IF(Nut_StatusTool!B472="","",Nut_StatusTool!B472)</f>
        <v/>
      </c>
      <c r="AY472" t="str">
        <f>IF(Nut_StatusTool!C472="","",Nut_StatusTool!C472)</f>
        <v/>
      </c>
      <c r="AZ472">
        <f>Nut_StatusTool!D472</f>
        <v>0</v>
      </c>
      <c r="BA472" t="str">
        <f>IF(Nut_StatusTool!E472="","",Nut_StatusTool!E472)</f>
        <v/>
      </c>
      <c r="BB472" t="str">
        <f>IF(Nut_StatusTool!F472="","",Nut_StatusTool!F472)</f>
        <v/>
      </c>
      <c r="BC472" t="str">
        <f>IF(Nut_StatusTool!G472="","",Nut_StatusTool!G472)</f>
        <v/>
      </c>
      <c r="BD472" s="430" t="str">
        <f t="shared" si="30"/>
        <v/>
      </c>
      <c r="BE472" t="str">
        <f t="shared" si="31"/>
        <v/>
      </c>
      <c r="BF472" t="str">
        <f>IF(Nut_StatusTool!I472="","",Nut_StatusTool!I472)</f>
        <v/>
      </c>
      <c r="BG472" t="str">
        <f>IF(Nut_StatusTool!J472="","",Nut_StatusTool!J472)</f>
        <v/>
      </c>
    </row>
    <row r="473" spans="1:59">
      <c r="A473" s="411">
        <f>IFERROR(INDEX($AW$7:$AW$506,MATCH(ROWS($AT$7:AT473),$AT$7:$AT$506,0)),"")</f>
        <v>467</v>
      </c>
      <c r="B473" s="412" t="str">
        <f>IFERROR(INDEX($AX$7:$AX$506,MATCH(ROWS($AT$7:AT473),$AT$7:$AT$506,0)),"")</f>
        <v/>
      </c>
      <c r="C473" s="412" t="str">
        <f>IFERROR(INDEX($AY$7:$AY$506,MATCH(ROWS($AT$7:AT473),$AT$7:$AT$506,0)),"")</f>
        <v/>
      </c>
      <c r="D473" s="413">
        <f>IFERROR(INDEX($AZ$7:$AZ$506,MATCH(ROWS($AT$7:AT473),$AT$7:$AT$506,0)),"")</f>
        <v>0</v>
      </c>
      <c r="E473" s="414" t="str">
        <f>IFERROR(INDEX($BA$7:$BA$506,MATCH(ROWS($AT$7:AT473),$AT$7:$AT$506,0)),"")</f>
        <v/>
      </c>
      <c r="F473" s="415" t="str">
        <f>IFERROR(INDEX($BB$7:$BB$506,MATCH(ROWS($AT$7:AT473),$AT$7:$AT$506,0)),"")</f>
        <v/>
      </c>
      <c r="G473" s="416" t="str">
        <f>IFERROR(INDEX($BC$7:$BC$506,MATCH(ROWS($AT$7:AT473),$AT$7:$AT$506,0)),"")</f>
        <v/>
      </c>
      <c r="H473" s="416" t="str">
        <f>IFERROR(INDEX($BD$7:$BD$506,MATCH(ROWS($AT$7:AT473),$AT$7:$AT$506,0)),"")</f>
        <v/>
      </c>
      <c r="I473" s="276"/>
      <c r="J473" s="277"/>
      <c r="K473" s="420" t="str">
        <f>IFERROR(INDEX($BE$7:$BE$506,MATCH(ROWS($AT$7:AT473),$AT$7:$AT$506,0)),"")</f>
        <v/>
      </c>
      <c r="L473" s="136"/>
      <c r="AT473">
        <f t="shared" si="28"/>
        <v>467</v>
      </c>
      <c r="AU473">
        <f>COUNTIF($AZ$7:AZ473,AZ473)</f>
        <v>467</v>
      </c>
      <c r="AV473">
        <f t="shared" si="29"/>
        <v>0</v>
      </c>
      <c r="AW473">
        <f>IF(Nut_StatusTool!A473="","",Nut_StatusTool!A473)</f>
        <v>467</v>
      </c>
      <c r="AX473" t="str">
        <f>IF(Nut_StatusTool!B473="","",Nut_StatusTool!B473)</f>
        <v/>
      </c>
      <c r="AY473" t="str">
        <f>IF(Nut_StatusTool!C473="","",Nut_StatusTool!C473)</f>
        <v/>
      </c>
      <c r="AZ473">
        <f>Nut_StatusTool!D473</f>
        <v>0</v>
      </c>
      <c r="BA473" t="str">
        <f>IF(Nut_StatusTool!E473="","",Nut_StatusTool!E473)</f>
        <v/>
      </c>
      <c r="BB473" t="str">
        <f>IF(Nut_StatusTool!F473="","",Nut_StatusTool!F473)</f>
        <v/>
      </c>
      <c r="BC473" t="str">
        <f>IF(Nut_StatusTool!G473="","",Nut_StatusTool!G473)</f>
        <v/>
      </c>
      <c r="BD473" s="430" t="str">
        <f t="shared" si="30"/>
        <v/>
      </c>
      <c r="BE473" t="str">
        <f t="shared" si="31"/>
        <v/>
      </c>
      <c r="BF473" t="str">
        <f>IF(Nut_StatusTool!I473="","",Nut_StatusTool!I473)</f>
        <v/>
      </c>
      <c r="BG473" t="str">
        <f>IF(Nut_StatusTool!J473="","",Nut_StatusTool!J473)</f>
        <v/>
      </c>
    </row>
    <row r="474" spans="1:59">
      <c r="A474" s="411">
        <f>IFERROR(INDEX($AW$7:$AW$506,MATCH(ROWS($AT$7:AT474),$AT$7:$AT$506,0)),"")</f>
        <v>468</v>
      </c>
      <c r="B474" s="412" t="str">
        <f>IFERROR(INDEX($AX$7:$AX$506,MATCH(ROWS($AT$7:AT474),$AT$7:$AT$506,0)),"")</f>
        <v/>
      </c>
      <c r="C474" s="412" t="str">
        <f>IFERROR(INDEX($AY$7:$AY$506,MATCH(ROWS($AT$7:AT474),$AT$7:$AT$506,0)),"")</f>
        <v/>
      </c>
      <c r="D474" s="413">
        <f>IFERROR(INDEX($AZ$7:$AZ$506,MATCH(ROWS($AT$7:AT474),$AT$7:$AT$506,0)),"")</f>
        <v>0</v>
      </c>
      <c r="E474" s="414" t="str">
        <f>IFERROR(INDEX($BA$7:$BA$506,MATCH(ROWS($AT$7:AT474),$AT$7:$AT$506,0)),"")</f>
        <v/>
      </c>
      <c r="F474" s="415" t="str">
        <f>IFERROR(INDEX($BB$7:$BB$506,MATCH(ROWS($AT$7:AT474),$AT$7:$AT$506,0)),"")</f>
        <v/>
      </c>
      <c r="G474" s="416" t="str">
        <f>IFERROR(INDEX($BC$7:$BC$506,MATCH(ROWS($AT$7:AT474),$AT$7:$AT$506,0)),"")</f>
        <v/>
      </c>
      <c r="H474" s="416" t="str">
        <f>IFERROR(INDEX($BD$7:$BD$506,MATCH(ROWS($AT$7:AT474),$AT$7:$AT$506,0)),"")</f>
        <v/>
      </c>
      <c r="I474" s="276"/>
      <c r="J474" s="277"/>
      <c r="K474" s="420" t="str">
        <f>IFERROR(INDEX($BE$7:$BE$506,MATCH(ROWS($AT$7:AT474),$AT$7:$AT$506,0)),"")</f>
        <v/>
      </c>
      <c r="L474" s="136"/>
      <c r="AT474">
        <f t="shared" si="28"/>
        <v>468</v>
      </c>
      <c r="AU474">
        <f>COUNTIF($AZ$7:AZ474,AZ474)</f>
        <v>468</v>
      </c>
      <c r="AV474">
        <f t="shared" si="29"/>
        <v>0</v>
      </c>
      <c r="AW474">
        <f>IF(Nut_StatusTool!A474="","",Nut_StatusTool!A474)</f>
        <v>468</v>
      </c>
      <c r="AX474" t="str">
        <f>IF(Nut_StatusTool!B474="","",Nut_StatusTool!B474)</f>
        <v/>
      </c>
      <c r="AY474" t="str">
        <f>IF(Nut_StatusTool!C474="","",Nut_StatusTool!C474)</f>
        <v/>
      </c>
      <c r="AZ474">
        <f>Nut_StatusTool!D474</f>
        <v>0</v>
      </c>
      <c r="BA474" t="str">
        <f>IF(Nut_StatusTool!E474="","",Nut_StatusTool!E474)</f>
        <v/>
      </c>
      <c r="BB474" t="str">
        <f>IF(Nut_StatusTool!F474="","",Nut_StatusTool!F474)</f>
        <v/>
      </c>
      <c r="BC474" t="str">
        <f>IF(Nut_StatusTool!G474="","",Nut_StatusTool!G474)</f>
        <v/>
      </c>
      <c r="BD474" s="430" t="str">
        <f t="shared" si="30"/>
        <v/>
      </c>
      <c r="BE474" t="str">
        <f t="shared" si="31"/>
        <v/>
      </c>
      <c r="BF474" t="str">
        <f>IF(Nut_StatusTool!I474="","",Nut_StatusTool!I474)</f>
        <v/>
      </c>
      <c r="BG474" t="str">
        <f>IF(Nut_StatusTool!J474="","",Nut_StatusTool!J474)</f>
        <v/>
      </c>
    </row>
    <row r="475" spans="1:59">
      <c r="A475" s="411">
        <f>IFERROR(INDEX($AW$7:$AW$506,MATCH(ROWS($AT$7:AT475),$AT$7:$AT$506,0)),"")</f>
        <v>469</v>
      </c>
      <c r="B475" s="412" t="str">
        <f>IFERROR(INDEX($AX$7:$AX$506,MATCH(ROWS($AT$7:AT475),$AT$7:$AT$506,0)),"")</f>
        <v/>
      </c>
      <c r="C475" s="412" t="str">
        <f>IFERROR(INDEX($AY$7:$AY$506,MATCH(ROWS($AT$7:AT475),$AT$7:$AT$506,0)),"")</f>
        <v/>
      </c>
      <c r="D475" s="413">
        <f>IFERROR(INDEX($AZ$7:$AZ$506,MATCH(ROWS($AT$7:AT475),$AT$7:$AT$506,0)),"")</f>
        <v>0</v>
      </c>
      <c r="E475" s="414" t="str">
        <f>IFERROR(INDEX($BA$7:$BA$506,MATCH(ROWS($AT$7:AT475),$AT$7:$AT$506,0)),"")</f>
        <v/>
      </c>
      <c r="F475" s="415" t="str">
        <f>IFERROR(INDEX($BB$7:$BB$506,MATCH(ROWS($AT$7:AT475),$AT$7:$AT$506,0)),"")</f>
        <v/>
      </c>
      <c r="G475" s="416" t="str">
        <f>IFERROR(INDEX($BC$7:$BC$506,MATCH(ROWS($AT$7:AT475),$AT$7:$AT$506,0)),"")</f>
        <v/>
      </c>
      <c r="H475" s="416" t="str">
        <f>IFERROR(INDEX($BD$7:$BD$506,MATCH(ROWS($AT$7:AT475),$AT$7:$AT$506,0)),"")</f>
        <v/>
      </c>
      <c r="I475" s="276"/>
      <c r="J475" s="277"/>
      <c r="K475" s="420" t="str">
        <f>IFERROR(INDEX($BE$7:$BE$506,MATCH(ROWS($AT$7:AT475),$AT$7:$AT$506,0)),"")</f>
        <v/>
      </c>
      <c r="L475" s="136"/>
      <c r="AT475">
        <f t="shared" si="28"/>
        <v>469</v>
      </c>
      <c r="AU475">
        <f>COUNTIF($AZ$7:AZ475,AZ475)</f>
        <v>469</v>
      </c>
      <c r="AV475">
        <f t="shared" si="29"/>
        <v>0</v>
      </c>
      <c r="AW475">
        <f>IF(Nut_StatusTool!A475="","",Nut_StatusTool!A475)</f>
        <v>469</v>
      </c>
      <c r="AX475" t="str">
        <f>IF(Nut_StatusTool!B475="","",Nut_StatusTool!B475)</f>
        <v/>
      </c>
      <c r="AY475" t="str">
        <f>IF(Nut_StatusTool!C475="","",Nut_StatusTool!C475)</f>
        <v/>
      </c>
      <c r="AZ475">
        <f>Nut_StatusTool!D475</f>
        <v>0</v>
      </c>
      <c r="BA475" t="str">
        <f>IF(Nut_StatusTool!E475="","",Nut_StatusTool!E475)</f>
        <v/>
      </c>
      <c r="BB475" t="str">
        <f>IF(Nut_StatusTool!F475="","",Nut_StatusTool!F475)</f>
        <v/>
      </c>
      <c r="BC475" t="str">
        <f>IF(Nut_StatusTool!G475="","",Nut_StatusTool!G475)</f>
        <v/>
      </c>
      <c r="BD475" s="430" t="str">
        <f t="shared" si="30"/>
        <v/>
      </c>
      <c r="BE475" t="str">
        <f t="shared" si="31"/>
        <v/>
      </c>
      <c r="BF475" t="str">
        <f>IF(Nut_StatusTool!I475="","",Nut_StatusTool!I475)</f>
        <v/>
      </c>
      <c r="BG475" t="str">
        <f>IF(Nut_StatusTool!J475="","",Nut_StatusTool!J475)</f>
        <v/>
      </c>
    </row>
    <row r="476" spans="1:59">
      <c r="A476" s="411">
        <f>IFERROR(INDEX($AW$7:$AW$506,MATCH(ROWS($AT$7:AT476),$AT$7:$AT$506,0)),"")</f>
        <v>470</v>
      </c>
      <c r="B476" s="412" t="str">
        <f>IFERROR(INDEX($AX$7:$AX$506,MATCH(ROWS($AT$7:AT476),$AT$7:$AT$506,0)),"")</f>
        <v/>
      </c>
      <c r="C476" s="412" t="str">
        <f>IFERROR(INDEX($AY$7:$AY$506,MATCH(ROWS($AT$7:AT476),$AT$7:$AT$506,0)),"")</f>
        <v/>
      </c>
      <c r="D476" s="413">
        <f>IFERROR(INDEX($AZ$7:$AZ$506,MATCH(ROWS($AT$7:AT476),$AT$7:$AT$506,0)),"")</f>
        <v>0</v>
      </c>
      <c r="E476" s="414" t="str">
        <f>IFERROR(INDEX($BA$7:$BA$506,MATCH(ROWS($AT$7:AT476),$AT$7:$AT$506,0)),"")</f>
        <v/>
      </c>
      <c r="F476" s="415" t="str">
        <f>IFERROR(INDEX($BB$7:$BB$506,MATCH(ROWS($AT$7:AT476),$AT$7:$AT$506,0)),"")</f>
        <v/>
      </c>
      <c r="G476" s="416" t="str">
        <f>IFERROR(INDEX($BC$7:$BC$506,MATCH(ROWS($AT$7:AT476),$AT$7:$AT$506,0)),"")</f>
        <v/>
      </c>
      <c r="H476" s="416" t="str">
        <f>IFERROR(INDEX($BD$7:$BD$506,MATCH(ROWS($AT$7:AT476),$AT$7:$AT$506,0)),"")</f>
        <v/>
      </c>
      <c r="I476" s="276"/>
      <c r="J476" s="277"/>
      <c r="K476" s="420" t="str">
        <f>IFERROR(INDEX($BE$7:$BE$506,MATCH(ROWS($AT$7:AT476),$AT$7:$AT$506,0)),"")</f>
        <v/>
      </c>
      <c r="L476" s="136"/>
      <c r="AT476">
        <f t="shared" si="28"/>
        <v>470</v>
      </c>
      <c r="AU476">
        <f>COUNTIF($AZ$7:AZ476,AZ476)</f>
        <v>470</v>
      </c>
      <c r="AV476">
        <f t="shared" si="29"/>
        <v>0</v>
      </c>
      <c r="AW476">
        <f>IF(Nut_StatusTool!A476="","",Nut_StatusTool!A476)</f>
        <v>470</v>
      </c>
      <c r="AX476" t="str">
        <f>IF(Nut_StatusTool!B476="","",Nut_StatusTool!B476)</f>
        <v/>
      </c>
      <c r="AY476" t="str">
        <f>IF(Nut_StatusTool!C476="","",Nut_StatusTool!C476)</f>
        <v/>
      </c>
      <c r="AZ476">
        <f>Nut_StatusTool!D476</f>
        <v>0</v>
      </c>
      <c r="BA476" t="str">
        <f>IF(Nut_StatusTool!E476="","",Nut_StatusTool!E476)</f>
        <v/>
      </c>
      <c r="BB476" t="str">
        <f>IF(Nut_StatusTool!F476="","",Nut_StatusTool!F476)</f>
        <v/>
      </c>
      <c r="BC476" t="str">
        <f>IF(Nut_StatusTool!G476="","",Nut_StatusTool!G476)</f>
        <v/>
      </c>
      <c r="BD476" s="430" t="str">
        <f t="shared" si="30"/>
        <v/>
      </c>
      <c r="BE476" t="str">
        <f t="shared" si="31"/>
        <v/>
      </c>
      <c r="BF476" t="str">
        <f>IF(Nut_StatusTool!I476="","",Nut_StatusTool!I476)</f>
        <v/>
      </c>
      <c r="BG476" t="str">
        <f>IF(Nut_StatusTool!J476="","",Nut_StatusTool!J476)</f>
        <v/>
      </c>
    </row>
    <row r="477" spans="1:59">
      <c r="A477" s="411">
        <f>IFERROR(INDEX($AW$7:$AW$506,MATCH(ROWS($AT$7:AT477),$AT$7:$AT$506,0)),"")</f>
        <v>471</v>
      </c>
      <c r="B477" s="412" t="str">
        <f>IFERROR(INDEX($AX$7:$AX$506,MATCH(ROWS($AT$7:AT477),$AT$7:$AT$506,0)),"")</f>
        <v/>
      </c>
      <c r="C477" s="412" t="str">
        <f>IFERROR(INDEX($AY$7:$AY$506,MATCH(ROWS($AT$7:AT477),$AT$7:$AT$506,0)),"")</f>
        <v/>
      </c>
      <c r="D477" s="413">
        <f>IFERROR(INDEX($AZ$7:$AZ$506,MATCH(ROWS($AT$7:AT477),$AT$7:$AT$506,0)),"")</f>
        <v>0</v>
      </c>
      <c r="E477" s="414" t="str">
        <f>IFERROR(INDEX($BA$7:$BA$506,MATCH(ROWS($AT$7:AT477),$AT$7:$AT$506,0)),"")</f>
        <v/>
      </c>
      <c r="F477" s="415" t="str">
        <f>IFERROR(INDEX($BB$7:$BB$506,MATCH(ROWS($AT$7:AT477),$AT$7:$AT$506,0)),"")</f>
        <v/>
      </c>
      <c r="G477" s="416" t="str">
        <f>IFERROR(INDEX($BC$7:$BC$506,MATCH(ROWS($AT$7:AT477),$AT$7:$AT$506,0)),"")</f>
        <v/>
      </c>
      <c r="H477" s="416" t="str">
        <f>IFERROR(INDEX($BD$7:$BD$506,MATCH(ROWS($AT$7:AT477),$AT$7:$AT$506,0)),"")</f>
        <v/>
      </c>
      <c r="I477" s="276"/>
      <c r="J477" s="277"/>
      <c r="K477" s="420" t="str">
        <f>IFERROR(INDEX($BE$7:$BE$506,MATCH(ROWS($AT$7:AT477),$AT$7:$AT$506,0)),"")</f>
        <v/>
      </c>
      <c r="L477" s="136"/>
      <c r="AT477">
        <f t="shared" si="28"/>
        <v>471</v>
      </c>
      <c r="AU477">
        <f>COUNTIF($AZ$7:AZ477,AZ477)</f>
        <v>471</v>
      </c>
      <c r="AV477">
        <f t="shared" si="29"/>
        <v>0</v>
      </c>
      <c r="AW477">
        <f>IF(Nut_StatusTool!A477="","",Nut_StatusTool!A477)</f>
        <v>471</v>
      </c>
      <c r="AX477" t="str">
        <f>IF(Nut_StatusTool!B477="","",Nut_StatusTool!B477)</f>
        <v/>
      </c>
      <c r="AY477" t="str">
        <f>IF(Nut_StatusTool!C477="","",Nut_StatusTool!C477)</f>
        <v/>
      </c>
      <c r="AZ477">
        <f>Nut_StatusTool!D477</f>
        <v>0</v>
      </c>
      <c r="BA477" t="str">
        <f>IF(Nut_StatusTool!E477="","",Nut_StatusTool!E477)</f>
        <v/>
      </c>
      <c r="BB477" t="str">
        <f>IF(Nut_StatusTool!F477="","",Nut_StatusTool!F477)</f>
        <v/>
      </c>
      <c r="BC477" t="str">
        <f>IF(Nut_StatusTool!G477="","",Nut_StatusTool!G477)</f>
        <v/>
      </c>
      <c r="BD477" s="430" t="str">
        <f t="shared" si="30"/>
        <v/>
      </c>
      <c r="BE477" t="str">
        <f t="shared" si="31"/>
        <v/>
      </c>
      <c r="BF477" t="str">
        <f>IF(Nut_StatusTool!I477="","",Nut_StatusTool!I477)</f>
        <v/>
      </c>
      <c r="BG477" t="str">
        <f>IF(Nut_StatusTool!J477="","",Nut_StatusTool!J477)</f>
        <v/>
      </c>
    </row>
    <row r="478" spans="1:59">
      <c r="A478" s="411">
        <f>IFERROR(INDEX($AW$7:$AW$506,MATCH(ROWS($AT$7:AT478),$AT$7:$AT$506,0)),"")</f>
        <v>472</v>
      </c>
      <c r="B478" s="412" t="str">
        <f>IFERROR(INDEX($AX$7:$AX$506,MATCH(ROWS($AT$7:AT478),$AT$7:$AT$506,0)),"")</f>
        <v/>
      </c>
      <c r="C478" s="412" t="str">
        <f>IFERROR(INDEX($AY$7:$AY$506,MATCH(ROWS($AT$7:AT478),$AT$7:$AT$506,0)),"")</f>
        <v/>
      </c>
      <c r="D478" s="413">
        <f>IFERROR(INDEX($AZ$7:$AZ$506,MATCH(ROWS($AT$7:AT478),$AT$7:$AT$506,0)),"")</f>
        <v>0</v>
      </c>
      <c r="E478" s="414" t="str">
        <f>IFERROR(INDEX($BA$7:$BA$506,MATCH(ROWS($AT$7:AT478),$AT$7:$AT$506,0)),"")</f>
        <v/>
      </c>
      <c r="F478" s="415" t="str">
        <f>IFERROR(INDEX($BB$7:$BB$506,MATCH(ROWS($AT$7:AT478),$AT$7:$AT$506,0)),"")</f>
        <v/>
      </c>
      <c r="G478" s="416" t="str">
        <f>IFERROR(INDEX($BC$7:$BC$506,MATCH(ROWS($AT$7:AT478),$AT$7:$AT$506,0)),"")</f>
        <v/>
      </c>
      <c r="H478" s="416" t="str">
        <f>IFERROR(INDEX($BD$7:$BD$506,MATCH(ROWS($AT$7:AT478),$AT$7:$AT$506,0)),"")</f>
        <v/>
      </c>
      <c r="I478" s="276"/>
      <c r="J478" s="277"/>
      <c r="K478" s="420" t="str">
        <f>IFERROR(INDEX($BE$7:$BE$506,MATCH(ROWS($AT$7:AT478),$AT$7:$AT$506,0)),"")</f>
        <v/>
      </c>
      <c r="L478" s="136"/>
      <c r="AT478">
        <f t="shared" si="28"/>
        <v>472</v>
      </c>
      <c r="AU478">
        <f>COUNTIF($AZ$7:AZ478,AZ478)</f>
        <v>472</v>
      </c>
      <c r="AV478">
        <f t="shared" si="29"/>
        <v>0</v>
      </c>
      <c r="AW478">
        <f>IF(Nut_StatusTool!A478="","",Nut_StatusTool!A478)</f>
        <v>472</v>
      </c>
      <c r="AX478" t="str">
        <f>IF(Nut_StatusTool!B478="","",Nut_StatusTool!B478)</f>
        <v/>
      </c>
      <c r="AY478" t="str">
        <f>IF(Nut_StatusTool!C478="","",Nut_StatusTool!C478)</f>
        <v/>
      </c>
      <c r="AZ478">
        <f>Nut_StatusTool!D478</f>
        <v>0</v>
      </c>
      <c r="BA478" t="str">
        <f>IF(Nut_StatusTool!E478="","",Nut_StatusTool!E478)</f>
        <v/>
      </c>
      <c r="BB478" t="str">
        <f>IF(Nut_StatusTool!F478="","",Nut_StatusTool!F478)</f>
        <v/>
      </c>
      <c r="BC478" t="str">
        <f>IF(Nut_StatusTool!G478="","",Nut_StatusTool!G478)</f>
        <v/>
      </c>
      <c r="BD478" s="430" t="str">
        <f t="shared" si="30"/>
        <v/>
      </c>
      <c r="BE478" t="str">
        <f t="shared" si="31"/>
        <v/>
      </c>
      <c r="BF478" t="str">
        <f>IF(Nut_StatusTool!I478="","",Nut_StatusTool!I478)</f>
        <v/>
      </c>
      <c r="BG478" t="str">
        <f>IF(Nut_StatusTool!J478="","",Nut_StatusTool!J478)</f>
        <v/>
      </c>
    </row>
    <row r="479" spans="1:59">
      <c r="A479" s="411">
        <f>IFERROR(INDEX($AW$7:$AW$506,MATCH(ROWS($AT$7:AT479),$AT$7:$AT$506,0)),"")</f>
        <v>473</v>
      </c>
      <c r="B479" s="412" t="str">
        <f>IFERROR(INDEX($AX$7:$AX$506,MATCH(ROWS($AT$7:AT479),$AT$7:$AT$506,0)),"")</f>
        <v/>
      </c>
      <c r="C479" s="412" t="str">
        <f>IFERROR(INDEX($AY$7:$AY$506,MATCH(ROWS($AT$7:AT479),$AT$7:$AT$506,0)),"")</f>
        <v/>
      </c>
      <c r="D479" s="413">
        <f>IFERROR(INDEX($AZ$7:$AZ$506,MATCH(ROWS($AT$7:AT479),$AT$7:$AT$506,0)),"")</f>
        <v>0</v>
      </c>
      <c r="E479" s="414" t="str">
        <f>IFERROR(INDEX($BA$7:$BA$506,MATCH(ROWS($AT$7:AT479),$AT$7:$AT$506,0)),"")</f>
        <v/>
      </c>
      <c r="F479" s="415" t="str">
        <f>IFERROR(INDEX($BB$7:$BB$506,MATCH(ROWS($AT$7:AT479),$AT$7:$AT$506,0)),"")</f>
        <v/>
      </c>
      <c r="G479" s="416" t="str">
        <f>IFERROR(INDEX($BC$7:$BC$506,MATCH(ROWS($AT$7:AT479),$AT$7:$AT$506,0)),"")</f>
        <v/>
      </c>
      <c r="H479" s="416" t="str">
        <f>IFERROR(INDEX($BD$7:$BD$506,MATCH(ROWS($AT$7:AT479),$AT$7:$AT$506,0)),"")</f>
        <v/>
      </c>
      <c r="I479" s="276"/>
      <c r="J479" s="277"/>
      <c r="K479" s="420" t="str">
        <f>IFERROR(INDEX($BE$7:$BE$506,MATCH(ROWS($AT$7:AT479),$AT$7:$AT$506,0)),"")</f>
        <v/>
      </c>
      <c r="L479" s="136"/>
      <c r="AT479">
        <f t="shared" si="28"/>
        <v>473</v>
      </c>
      <c r="AU479">
        <f>COUNTIF($AZ$7:AZ479,AZ479)</f>
        <v>473</v>
      </c>
      <c r="AV479">
        <f t="shared" si="29"/>
        <v>0</v>
      </c>
      <c r="AW479">
        <f>IF(Nut_StatusTool!A479="","",Nut_StatusTool!A479)</f>
        <v>473</v>
      </c>
      <c r="AX479" t="str">
        <f>IF(Nut_StatusTool!B479="","",Nut_StatusTool!B479)</f>
        <v/>
      </c>
      <c r="AY479" t="str">
        <f>IF(Nut_StatusTool!C479="","",Nut_StatusTool!C479)</f>
        <v/>
      </c>
      <c r="AZ479">
        <f>Nut_StatusTool!D479</f>
        <v>0</v>
      </c>
      <c r="BA479" t="str">
        <f>IF(Nut_StatusTool!E479="","",Nut_StatusTool!E479)</f>
        <v/>
      </c>
      <c r="BB479" t="str">
        <f>IF(Nut_StatusTool!F479="","",Nut_StatusTool!F479)</f>
        <v/>
      </c>
      <c r="BC479" t="str">
        <f>IF(Nut_StatusTool!G479="","",Nut_StatusTool!G479)</f>
        <v/>
      </c>
      <c r="BD479" s="430" t="str">
        <f t="shared" si="30"/>
        <v/>
      </c>
      <c r="BE479" t="str">
        <f t="shared" si="31"/>
        <v/>
      </c>
      <c r="BF479" t="str">
        <f>IF(Nut_StatusTool!I479="","",Nut_StatusTool!I479)</f>
        <v/>
      </c>
      <c r="BG479" t="str">
        <f>IF(Nut_StatusTool!J479="","",Nut_StatusTool!J479)</f>
        <v/>
      </c>
    </row>
    <row r="480" spans="1:59">
      <c r="A480" s="411">
        <f>IFERROR(INDEX($AW$7:$AW$506,MATCH(ROWS($AT$7:AT480),$AT$7:$AT$506,0)),"")</f>
        <v>474</v>
      </c>
      <c r="B480" s="412" t="str">
        <f>IFERROR(INDEX($AX$7:$AX$506,MATCH(ROWS($AT$7:AT480),$AT$7:$AT$506,0)),"")</f>
        <v/>
      </c>
      <c r="C480" s="412" t="str">
        <f>IFERROR(INDEX($AY$7:$AY$506,MATCH(ROWS($AT$7:AT480),$AT$7:$AT$506,0)),"")</f>
        <v/>
      </c>
      <c r="D480" s="413">
        <f>IFERROR(INDEX($AZ$7:$AZ$506,MATCH(ROWS($AT$7:AT480),$AT$7:$AT$506,0)),"")</f>
        <v>0</v>
      </c>
      <c r="E480" s="414" t="str">
        <f>IFERROR(INDEX($BA$7:$BA$506,MATCH(ROWS($AT$7:AT480),$AT$7:$AT$506,0)),"")</f>
        <v/>
      </c>
      <c r="F480" s="415" t="str">
        <f>IFERROR(INDEX($BB$7:$BB$506,MATCH(ROWS($AT$7:AT480),$AT$7:$AT$506,0)),"")</f>
        <v/>
      </c>
      <c r="G480" s="416" t="str">
        <f>IFERROR(INDEX($BC$7:$BC$506,MATCH(ROWS($AT$7:AT480),$AT$7:$AT$506,0)),"")</f>
        <v/>
      </c>
      <c r="H480" s="416" t="str">
        <f>IFERROR(INDEX($BD$7:$BD$506,MATCH(ROWS($AT$7:AT480),$AT$7:$AT$506,0)),"")</f>
        <v/>
      </c>
      <c r="I480" s="276"/>
      <c r="J480" s="277"/>
      <c r="K480" s="420" t="str">
        <f>IFERROR(INDEX($BE$7:$BE$506,MATCH(ROWS($AT$7:AT480),$AT$7:$AT$506,0)),"")</f>
        <v/>
      </c>
      <c r="L480" s="136"/>
      <c r="AT480">
        <f t="shared" si="28"/>
        <v>474</v>
      </c>
      <c r="AU480">
        <f>COUNTIF($AZ$7:AZ480,AZ480)</f>
        <v>474</v>
      </c>
      <c r="AV480">
        <f t="shared" si="29"/>
        <v>0</v>
      </c>
      <c r="AW480">
        <f>IF(Nut_StatusTool!A480="","",Nut_StatusTool!A480)</f>
        <v>474</v>
      </c>
      <c r="AX480" t="str">
        <f>IF(Nut_StatusTool!B480="","",Nut_StatusTool!B480)</f>
        <v/>
      </c>
      <c r="AY480" t="str">
        <f>IF(Nut_StatusTool!C480="","",Nut_StatusTool!C480)</f>
        <v/>
      </c>
      <c r="AZ480">
        <f>Nut_StatusTool!D480</f>
        <v>0</v>
      </c>
      <c r="BA480" t="str">
        <f>IF(Nut_StatusTool!E480="","",Nut_StatusTool!E480)</f>
        <v/>
      </c>
      <c r="BB480" t="str">
        <f>IF(Nut_StatusTool!F480="","",Nut_StatusTool!F480)</f>
        <v/>
      </c>
      <c r="BC480" t="str">
        <f>IF(Nut_StatusTool!G480="","",Nut_StatusTool!G480)</f>
        <v/>
      </c>
      <c r="BD480" s="430" t="str">
        <f t="shared" si="30"/>
        <v/>
      </c>
      <c r="BE480" t="str">
        <f t="shared" si="31"/>
        <v/>
      </c>
      <c r="BF480" t="str">
        <f>IF(Nut_StatusTool!I480="","",Nut_StatusTool!I480)</f>
        <v/>
      </c>
      <c r="BG480" t="str">
        <f>IF(Nut_StatusTool!J480="","",Nut_StatusTool!J480)</f>
        <v/>
      </c>
    </row>
    <row r="481" spans="1:59">
      <c r="A481" s="411">
        <f>IFERROR(INDEX($AW$7:$AW$506,MATCH(ROWS($AT$7:AT481),$AT$7:$AT$506,0)),"")</f>
        <v>475</v>
      </c>
      <c r="B481" s="412" t="str">
        <f>IFERROR(INDEX($AX$7:$AX$506,MATCH(ROWS($AT$7:AT481),$AT$7:$AT$506,0)),"")</f>
        <v/>
      </c>
      <c r="C481" s="412" t="str">
        <f>IFERROR(INDEX($AY$7:$AY$506,MATCH(ROWS($AT$7:AT481),$AT$7:$AT$506,0)),"")</f>
        <v/>
      </c>
      <c r="D481" s="413">
        <f>IFERROR(INDEX($AZ$7:$AZ$506,MATCH(ROWS($AT$7:AT481),$AT$7:$AT$506,0)),"")</f>
        <v>0</v>
      </c>
      <c r="E481" s="414" t="str">
        <f>IFERROR(INDEX($BA$7:$BA$506,MATCH(ROWS($AT$7:AT481),$AT$7:$AT$506,0)),"")</f>
        <v/>
      </c>
      <c r="F481" s="415" t="str">
        <f>IFERROR(INDEX($BB$7:$BB$506,MATCH(ROWS($AT$7:AT481),$AT$7:$AT$506,0)),"")</f>
        <v/>
      </c>
      <c r="G481" s="416" t="str">
        <f>IFERROR(INDEX($BC$7:$BC$506,MATCH(ROWS($AT$7:AT481),$AT$7:$AT$506,0)),"")</f>
        <v/>
      </c>
      <c r="H481" s="416" t="str">
        <f>IFERROR(INDEX($BD$7:$BD$506,MATCH(ROWS($AT$7:AT481),$AT$7:$AT$506,0)),"")</f>
        <v/>
      </c>
      <c r="I481" s="276"/>
      <c r="J481" s="277"/>
      <c r="K481" s="420" t="str">
        <f>IFERROR(INDEX($BE$7:$BE$506,MATCH(ROWS($AT$7:AT481),$AT$7:$AT$506,0)),"")</f>
        <v/>
      </c>
      <c r="L481" s="136"/>
      <c r="AT481">
        <f t="shared" si="28"/>
        <v>475</v>
      </c>
      <c r="AU481">
        <f>COUNTIF($AZ$7:AZ481,AZ481)</f>
        <v>475</v>
      </c>
      <c r="AV481">
        <f t="shared" si="29"/>
        <v>0</v>
      </c>
      <c r="AW481">
        <f>IF(Nut_StatusTool!A481="","",Nut_StatusTool!A481)</f>
        <v>475</v>
      </c>
      <c r="AX481" t="str">
        <f>IF(Nut_StatusTool!B481="","",Nut_StatusTool!B481)</f>
        <v/>
      </c>
      <c r="AY481" t="str">
        <f>IF(Nut_StatusTool!C481="","",Nut_StatusTool!C481)</f>
        <v/>
      </c>
      <c r="AZ481">
        <f>Nut_StatusTool!D481</f>
        <v>0</v>
      </c>
      <c r="BA481" t="str">
        <f>IF(Nut_StatusTool!E481="","",Nut_StatusTool!E481)</f>
        <v/>
      </c>
      <c r="BB481" t="str">
        <f>IF(Nut_StatusTool!F481="","",Nut_StatusTool!F481)</f>
        <v/>
      </c>
      <c r="BC481" t="str">
        <f>IF(Nut_StatusTool!G481="","",Nut_StatusTool!G481)</f>
        <v/>
      </c>
      <c r="BD481" s="430" t="str">
        <f t="shared" si="30"/>
        <v/>
      </c>
      <c r="BE481" t="str">
        <f t="shared" si="31"/>
        <v/>
      </c>
      <c r="BF481" t="str">
        <f>IF(Nut_StatusTool!I481="","",Nut_StatusTool!I481)</f>
        <v/>
      </c>
      <c r="BG481" t="str">
        <f>IF(Nut_StatusTool!J481="","",Nut_StatusTool!J481)</f>
        <v/>
      </c>
    </row>
    <row r="482" spans="1:59">
      <c r="A482" s="411">
        <f>IFERROR(INDEX($AW$7:$AW$506,MATCH(ROWS($AT$7:AT482),$AT$7:$AT$506,0)),"")</f>
        <v>476</v>
      </c>
      <c r="B482" s="412" t="str">
        <f>IFERROR(INDEX($AX$7:$AX$506,MATCH(ROWS($AT$7:AT482),$AT$7:$AT$506,0)),"")</f>
        <v/>
      </c>
      <c r="C482" s="412" t="str">
        <f>IFERROR(INDEX($AY$7:$AY$506,MATCH(ROWS($AT$7:AT482),$AT$7:$AT$506,0)),"")</f>
        <v/>
      </c>
      <c r="D482" s="413">
        <f>IFERROR(INDEX($AZ$7:$AZ$506,MATCH(ROWS($AT$7:AT482),$AT$7:$AT$506,0)),"")</f>
        <v>0</v>
      </c>
      <c r="E482" s="414" t="str">
        <f>IFERROR(INDEX($BA$7:$BA$506,MATCH(ROWS($AT$7:AT482),$AT$7:$AT$506,0)),"")</f>
        <v/>
      </c>
      <c r="F482" s="415" t="str">
        <f>IFERROR(INDEX($BB$7:$BB$506,MATCH(ROWS($AT$7:AT482),$AT$7:$AT$506,0)),"")</f>
        <v/>
      </c>
      <c r="G482" s="416" t="str">
        <f>IFERROR(INDEX($BC$7:$BC$506,MATCH(ROWS($AT$7:AT482),$AT$7:$AT$506,0)),"")</f>
        <v/>
      </c>
      <c r="H482" s="416" t="str">
        <f>IFERROR(INDEX($BD$7:$BD$506,MATCH(ROWS($AT$7:AT482),$AT$7:$AT$506,0)),"")</f>
        <v/>
      </c>
      <c r="I482" s="276"/>
      <c r="J482" s="277"/>
      <c r="K482" s="420" t="str">
        <f>IFERROR(INDEX($BE$7:$BE$506,MATCH(ROWS($AT$7:AT482),$AT$7:$AT$506,0)),"")</f>
        <v/>
      </c>
      <c r="L482" s="136"/>
      <c r="AT482">
        <f t="shared" si="28"/>
        <v>476</v>
      </c>
      <c r="AU482">
        <f>COUNTIF($AZ$7:AZ482,AZ482)</f>
        <v>476</v>
      </c>
      <c r="AV482">
        <f t="shared" si="29"/>
        <v>0</v>
      </c>
      <c r="AW482">
        <f>IF(Nut_StatusTool!A482="","",Nut_StatusTool!A482)</f>
        <v>476</v>
      </c>
      <c r="AX482" t="str">
        <f>IF(Nut_StatusTool!B482="","",Nut_StatusTool!B482)</f>
        <v/>
      </c>
      <c r="AY482" t="str">
        <f>IF(Nut_StatusTool!C482="","",Nut_StatusTool!C482)</f>
        <v/>
      </c>
      <c r="AZ482">
        <f>Nut_StatusTool!D482</f>
        <v>0</v>
      </c>
      <c r="BA482" t="str">
        <f>IF(Nut_StatusTool!E482="","",Nut_StatusTool!E482)</f>
        <v/>
      </c>
      <c r="BB482" t="str">
        <f>IF(Nut_StatusTool!F482="","",Nut_StatusTool!F482)</f>
        <v/>
      </c>
      <c r="BC482" t="str">
        <f>IF(Nut_StatusTool!G482="","",Nut_StatusTool!G482)</f>
        <v/>
      </c>
      <c r="BD482" s="430" t="str">
        <f t="shared" si="30"/>
        <v/>
      </c>
      <c r="BE482" t="str">
        <f t="shared" si="31"/>
        <v/>
      </c>
      <c r="BF482" t="str">
        <f>IF(Nut_StatusTool!I482="","",Nut_StatusTool!I482)</f>
        <v/>
      </c>
      <c r="BG482" t="str">
        <f>IF(Nut_StatusTool!J482="","",Nut_StatusTool!J482)</f>
        <v/>
      </c>
    </row>
    <row r="483" spans="1:59">
      <c r="A483" s="411">
        <f>IFERROR(INDEX($AW$7:$AW$506,MATCH(ROWS($AT$7:AT483),$AT$7:$AT$506,0)),"")</f>
        <v>477</v>
      </c>
      <c r="B483" s="412" t="str">
        <f>IFERROR(INDEX($AX$7:$AX$506,MATCH(ROWS($AT$7:AT483),$AT$7:$AT$506,0)),"")</f>
        <v/>
      </c>
      <c r="C483" s="412" t="str">
        <f>IFERROR(INDEX($AY$7:$AY$506,MATCH(ROWS($AT$7:AT483),$AT$7:$AT$506,0)),"")</f>
        <v/>
      </c>
      <c r="D483" s="413">
        <f>IFERROR(INDEX($AZ$7:$AZ$506,MATCH(ROWS($AT$7:AT483),$AT$7:$AT$506,0)),"")</f>
        <v>0</v>
      </c>
      <c r="E483" s="414" t="str">
        <f>IFERROR(INDEX($BA$7:$BA$506,MATCH(ROWS($AT$7:AT483),$AT$7:$AT$506,0)),"")</f>
        <v/>
      </c>
      <c r="F483" s="415" t="str">
        <f>IFERROR(INDEX($BB$7:$BB$506,MATCH(ROWS($AT$7:AT483),$AT$7:$AT$506,0)),"")</f>
        <v/>
      </c>
      <c r="G483" s="416" t="str">
        <f>IFERROR(INDEX($BC$7:$BC$506,MATCH(ROWS($AT$7:AT483),$AT$7:$AT$506,0)),"")</f>
        <v/>
      </c>
      <c r="H483" s="416" t="str">
        <f>IFERROR(INDEX($BD$7:$BD$506,MATCH(ROWS($AT$7:AT483),$AT$7:$AT$506,0)),"")</f>
        <v/>
      </c>
      <c r="I483" s="276"/>
      <c r="J483" s="277"/>
      <c r="K483" s="420" t="str">
        <f>IFERROR(INDEX($BE$7:$BE$506,MATCH(ROWS($AT$7:AT483),$AT$7:$AT$506,0)),"")</f>
        <v/>
      </c>
      <c r="L483" s="136"/>
      <c r="AT483">
        <f t="shared" si="28"/>
        <v>477</v>
      </c>
      <c r="AU483">
        <f>COUNTIF($AZ$7:AZ483,AZ483)</f>
        <v>477</v>
      </c>
      <c r="AV483">
        <f t="shared" si="29"/>
        <v>0</v>
      </c>
      <c r="AW483">
        <f>IF(Nut_StatusTool!A483="","",Nut_StatusTool!A483)</f>
        <v>477</v>
      </c>
      <c r="AX483" t="str">
        <f>IF(Nut_StatusTool!B483="","",Nut_StatusTool!B483)</f>
        <v/>
      </c>
      <c r="AY483" t="str">
        <f>IF(Nut_StatusTool!C483="","",Nut_StatusTool!C483)</f>
        <v/>
      </c>
      <c r="AZ483">
        <f>Nut_StatusTool!D483</f>
        <v>0</v>
      </c>
      <c r="BA483" t="str">
        <f>IF(Nut_StatusTool!E483="","",Nut_StatusTool!E483)</f>
        <v/>
      </c>
      <c r="BB483" t="str">
        <f>IF(Nut_StatusTool!F483="","",Nut_StatusTool!F483)</f>
        <v/>
      </c>
      <c r="BC483" t="str">
        <f>IF(Nut_StatusTool!G483="","",Nut_StatusTool!G483)</f>
        <v/>
      </c>
      <c r="BD483" s="430" t="str">
        <f t="shared" si="30"/>
        <v/>
      </c>
      <c r="BE483" t="str">
        <f t="shared" si="31"/>
        <v/>
      </c>
      <c r="BF483" t="str">
        <f>IF(Nut_StatusTool!I483="","",Nut_StatusTool!I483)</f>
        <v/>
      </c>
      <c r="BG483" t="str">
        <f>IF(Nut_StatusTool!J483="","",Nut_StatusTool!J483)</f>
        <v/>
      </c>
    </row>
    <row r="484" spans="1:59">
      <c r="A484" s="411">
        <f>IFERROR(INDEX($AW$7:$AW$506,MATCH(ROWS($AT$7:AT484),$AT$7:$AT$506,0)),"")</f>
        <v>478</v>
      </c>
      <c r="B484" s="412" t="str">
        <f>IFERROR(INDEX($AX$7:$AX$506,MATCH(ROWS($AT$7:AT484),$AT$7:$AT$506,0)),"")</f>
        <v/>
      </c>
      <c r="C484" s="412" t="str">
        <f>IFERROR(INDEX($AY$7:$AY$506,MATCH(ROWS($AT$7:AT484),$AT$7:$AT$506,0)),"")</f>
        <v/>
      </c>
      <c r="D484" s="413">
        <f>IFERROR(INDEX($AZ$7:$AZ$506,MATCH(ROWS($AT$7:AT484),$AT$7:$AT$506,0)),"")</f>
        <v>0</v>
      </c>
      <c r="E484" s="414" t="str">
        <f>IFERROR(INDEX($BA$7:$BA$506,MATCH(ROWS($AT$7:AT484),$AT$7:$AT$506,0)),"")</f>
        <v/>
      </c>
      <c r="F484" s="415" t="str">
        <f>IFERROR(INDEX($BB$7:$BB$506,MATCH(ROWS($AT$7:AT484),$AT$7:$AT$506,0)),"")</f>
        <v/>
      </c>
      <c r="G484" s="416" t="str">
        <f>IFERROR(INDEX($BC$7:$BC$506,MATCH(ROWS($AT$7:AT484),$AT$7:$AT$506,0)),"")</f>
        <v/>
      </c>
      <c r="H484" s="416" t="str">
        <f>IFERROR(INDEX($BD$7:$BD$506,MATCH(ROWS($AT$7:AT484),$AT$7:$AT$506,0)),"")</f>
        <v/>
      </c>
      <c r="I484" s="276"/>
      <c r="J484" s="277"/>
      <c r="K484" s="420" t="str">
        <f>IFERROR(INDEX($BE$7:$BE$506,MATCH(ROWS($AT$7:AT484),$AT$7:$AT$506,0)),"")</f>
        <v/>
      </c>
      <c r="L484" s="136"/>
      <c r="AT484">
        <f t="shared" si="28"/>
        <v>478</v>
      </c>
      <c r="AU484">
        <f>COUNTIF($AZ$7:AZ484,AZ484)</f>
        <v>478</v>
      </c>
      <c r="AV484">
        <f t="shared" si="29"/>
        <v>0</v>
      </c>
      <c r="AW484">
        <f>IF(Nut_StatusTool!A484="","",Nut_StatusTool!A484)</f>
        <v>478</v>
      </c>
      <c r="AX484" t="str">
        <f>IF(Nut_StatusTool!B484="","",Nut_StatusTool!B484)</f>
        <v/>
      </c>
      <c r="AY484" t="str">
        <f>IF(Nut_StatusTool!C484="","",Nut_StatusTool!C484)</f>
        <v/>
      </c>
      <c r="AZ484">
        <f>Nut_StatusTool!D484</f>
        <v>0</v>
      </c>
      <c r="BA484" t="str">
        <f>IF(Nut_StatusTool!E484="","",Nut_StatusTool!E484)</f>
        <v/>
      </c>
      <c r="BB484" t="str">
        <f>IF(Nut_StatusTool!F484="","",Nut_StatusTool!F484)</f>
        <v/>
      </c>
      <c r="BC484" t="str">
        <f>IF(Nut_StatusTool!G484="","",Nut_StatusTool!G484)</f>
        <v/>
      </c>
      <c r="BD484" s="430" t="str">
        <f t="shared" si="30"/>
        <v/>
      </c>
      <c r="BE484" t="str">
        <f t="shared" si="31"/>
        <v/>
      </c>
      <c r="BF484" t="str">
        <f>IF(Nut_StatusTool!I484="","",Nut_StatusTool!I484)</f>
        <v/>
      </c>
      <c r="BG484" t="str">
        <f>IF(Nut_StatusTool!J484="","",Nut_StatusTool!J484)</f>
        <v/>
      </c>
    </row>
    <row r="485" spans="1:59">
      <c r="A485" s="411">
        <f>IFERROR(INDEX($AW$7:$AW$506,MATCH(ROWS($AT$7:AT485),$AT$7:$AT$506,0)),"")</f>
        <v>479</v>
      </c>
      <c r="B485" s="412" t="str">
        <f>IFERROR(INDEX($AX$7:$AX$506,MATCH(ROWS($AT$7:AT485),$AT$7:$AT$506,0)),"")</f>
        <v/>
      </c>
      <c r="C485" s="412" t="str">
        <f>IFERROR(INDEX($AY$7:$AY$506,MATCH(ROWS($AT$7:AT485),$AT$7:$AT$506,0)),"")</f>
        <v/>
      </c>
      <c r="D485" s="413">
        <f>IFERROR(INDEX($AZ$7:$AZ$506,MATCH(ROWS($AT$7:AT485),$AT$7:$AT$506,0)),"")</f>
        <v>0</v>
      </c>
      <c r="E485" s="414" t="str">
        <f>IFERROR(INDEX($BA$7:$BA$506,MATCH(ROWS($AT$7:AT485),$AT$7:$AT$506,0)),"")</f>
        <v/>
      </c>
      <c r="F485" s="415" t="str">
        <f>IFERROR(INDEX($BB$7:$BB$506,MATCH(ROWS($AT$7:AT485),$AT$7:$AT$506,0)),"")</f>
        <v/>
      </c>
      <c r="G485" s="416" t="str">
        <f>IFERROR(INDEX($BC$7:$BC$506,MATCH(ROWS($AT$7:AT485),$AT$7:$AT$506,0)),"")</f>
        <v/>
      </c>
      <c r="H485" s="416" t="str">
        <f>IFERROR(INDEX($BD$7:$BD$506,MATCH(ROWS($AT$7:AT485),$AT$7:$AT$506,0)),"")</f>
        <v/>
      </c>
      <c r="I485" s="276"/>
      <c r="J485" s="277"/>
      <c r="K485" s="420" t="str">
        <f>IFERROR(INDEX($BE$7:$BE$506,MATCH(ROWS($AT$7:AT485),$AT$7:$AT$506,0)),"")</f>
        <v/>
      </c>
      <c r="L485" s="136"/>
      <c r="AT485">
        <f t="shared" si="28"/>
        <v>479</v>
      </c>
      <c r="AU485">
        <f>COUNTIF($AZ$7:AZ485,AZ485)</f>
        <v>479</v>
      </c>
      <c r="AV485">
        <f t="shared" si="29"/>
        <v>0</v>
      </c>
      <c r="AW485">
        <f>IF(Nut_StatusTool!A485="","",Nut_StatusTool!A485)</f>
        <v>479</v>
      </c>
      <c r="AX485" t="str">
        <f>IF(Nut_StatusTool!B485="","",Nut_StatusTool!B485)</f>
        <v/>
      </c>
      <c r="AY485" t="str">
        <f>IF(Nut_StatusTool!C485="","",Nut_StatusTool!C485)</f>
        <v/>
      </c>
      <c r="AZ485">
        <f>Nut_StatusTool!D485</f>
        <v>0</v>
      </c>
      <c r="BA485" t="str">
        <f>IF(Nut_StatusTool!E485="","",Nut_StatusTool!E485)</f>
        <v/>
      </c>
      <c r="BB485" t="str">
        <f>IF(Nut_StatusTool!F485="","",Nut_StatusTool!F485)</f>
        <v/>
      </c>
      <c r="BC485" t="str">
        <f>IF(Nut_StatusTool!G485="","",Nut_StatusTool!G485)</f>
        <v/>
      </c>
      <c r="BD485" s="430" t="str">
        <f t="shared" si="30"/>
        <v/>
      </c>
      <c r="BE485" t="str">
        <f t="shared" si="31"/>
        <v/>
      </c>
      <c r="BF485" t="str">
        <f>IF(Nut_StatusTool!I485="","",Nut_StatusTool!I485)</f>
        <v/>
      </c>
      <c r="BG485" t="str">
        <f>IF(Nut_StatusTool!J485="","",Nut_StatusTool!J485)</f>
        <v/>
      </c>
    </row>
    <row r="486" spans="1:59">
      <c r="A486" s="411">
        <f>IFERROR(INDEX($AW$7:$AW$506,MATCH(ROWS($AT$7:AT486),$AT$7:$AT$506,0)),"")</f>
        <v>480</v>
      </c>
      <c r="B486" s="412" t="str">
        <f>IFERROR(INDEX($AX$7:$AX$506,MATCH(ROWS($AT$7:AT486),$AT$7:$AT$506,0)),"")</f>
        <v/>
      </c>
      <c r="C486" s="412" t="str">
        <f>IFERROR(INDEX($AY$7:$AY$506,MATCH(ROWS($AT$7:AT486),$AT$7:$AT$506,0)),"")</f>
        <v/>
      </c>
      <c r="D486" s="413">
        <f>IFERROR(INDEX($AZ$7:$AZ$506,MATCH(ROWS($AT$7:AT486),$AT$7:$AT$506,0)),"")</f>
        <v>0</v>
      </c>
      <c r="E486" s="414" t="str">
        <f>IFERROR(INDEX($BA$7:$BA$506,MATCH(ROWS($AT$7:AT486),$AT$7:$AT$506,0)),"")</f>
        <v/>
      </c>
      <c r="F486" s="415" t="str">
        <f>IFERROR(INDEX($BB$7:$BB$506,MATCH(ROWS($AT$7:AT486),$AT$7:$AT$506,0)),"")</f>
        <v/>
      </c>
      <c r="G486" s="416" t="str">
        <f>IFERROR(INDEX($BC$7:$BC$506,MATCH(ROWS($AT$7:AT486),$AT$7:$AT$506,0)),"")</f>
        <v/>
      </c>
      <c r="H486" s="416" t="str">
        <f>IFERROR(INDEX($BD$7:$BD$506,MATCH(ROWS($AT$7:AT486),$AT$7:$AT$506,0)),"")</f>
        <v/>
      </c>
      <c r="I486" s="276"/>
      <c r="J486" s="277"/>
      <c r="K486" s="420" t="str">
        <f>IFERROR(INDEX($BE$7:$BE$506,MATCH(ROWS($AT$7:AT486),$AT$7:$AT$506,0)),"")</f>
        <v/>
      </c>
      <c r="L486" s="136"/>
      <c r="AT486">
        <f t="shared" si="28"/>
        <v>480</v>
      </c>
      <c r="AU486">
        <f>COUNTIF($AZ$7:AZ486,AZ486)</f>
        <v>480</v>
      </c>
      <c r="AV486">
        <f t="shared" si="29"/>
        <v>0</v>
      </c>
      <c r="AW486">
        <f>IF(Nut_StatusTool!A486="","",Nut_StatusTool!A486)</f>
        <v>480</v>
      </c>
      <c r="AX486" t="str">
        <f>IF(Nut_StatusTool!B486="","",Nut_StatusTool!B486)</f>
        <v/>
      </c>
      <c r="AY486" t="str">
        <f>IF(Nut_StatusTool!C486="","",Nut_StatusTool!C486)</f>
        <v/>
      </c>
      <c r="AZ486">
        <f>Nut_StatusTool!D486</f>
        <v>0</v>
      </c>
      <c r="BA486" t="str">
        <f>IF(Nut_StatusTool!E486="","",Nut_StatusTool!E486)</f>
        <v/>
      </c>
      <c r="BB486" t="str">
        <f>IF(Nut_StatusTool!F486="","",Nut_StatusTool!F486)</f>
        <v/>
      </c>
      <c r="BC486" t="str">
        <f>IF(Nut_StatusTool!G486="","",Nut_StatusTool!G486)</f>
        <v/>
      </c>
      <c r="BD486" s="430" t="str">
        <f t="shared" si="30"/>
        <v/>
      </c>
      <c r="BE486" t="str">
        <f t="shared" si="31"/>
        <v/>
      </c>
      <c r="BF486" t="str">
        <f>IF(Nut_StatusTool!I486="","",Nut_StatusTool!I486)</f>
        <v/>
      </c>
      <c r="BG486" t="str">
        <f>IF(Nut_StatusTool!J486="","",Nut_StatusTool!J486)</f>
        <v/>
      </c>
    </row>
    <row r="487" spans="1:59">
      <c r="A487" s="411">
        <f>IFERROR(INDEX($AW$7:$AW$506,MATCH(ROWS($AT$7:AT487),$AT$7:$AT$506,0)),"")</f>
        <v>481</v>
      </c>
      <c r="B487" s="412" t="str">
        <f>IFERROR(INDEX($AX$7:$AX$506,MATCH(ROWS($AT$7:AT487),$AT$7:$AT$506,0)),"")</f>
        <v/>
      </c>
      <c r="C487" s="412" t="str">
        <f>IFERROR(INDEX($AY$7:$AY$506,MATCH(ROWS($AT$7:AT487),$AT$7:$AT$506,0)),"")</f>
        <v/>
      </c>
      <c r="D487" s="413">
        <f>IFERROR(INDEX($AZ$7:$AZ$506,MATCH(ROWS($AT$7:AT487),$AT$7:$AT$506,0)),"")</f>
        <v>0</v>
      </c>
      <c r="E487" s="414" t="str">
        <f>IFERROR(INDEX($BA$7:$BA$506,MATCH(ROWS($AT$7:AT487),$AT$7:$AT$506,0)),"")</f>
        <v/>
      </c>
      <c r="F487" s="415" t="str">
        <f>IFERROR(INDEX($BB$7:$BB$506,MATCH(ROWS($AT$7:AT487),$AT$7:$AT$506,0)),"")</f>
        <v/>
      </c>
      <c r="G487" s="416" t="str">
        <f>IFERROR(INDEX($BC$7:$BC$506,MATCH(ROWS($AT$7:AT487),$AT$7:$AT$506,0)),"")</f>
        <v/>
      </c>
      <c r="H487" s="416" t="str">
        <f>IFERROR(INDEX($BD$7:$BD$506,MATCH(ROWS($AT$7:AT487),$AT$7:$AT$506,0)),"")</f>
        <v/>
      </c>
      <c r="I487" s="276"/>
      <c r="J487" s="277"/>
      <c r="K487" s="420" t="str">
        <f>IFERROR(INDEX($BE$7:$BE$506,MATCH(ROWS($AT$7:AT487),$AT$7:$AT$506,0)),"")</f>
        <v/>
      </c>
      <c r="L487" s="136"/>
      <c r="AT487">
        <f t="shared" si="28"/>
        <v>481</v>
      </c>
      <c r="AU487">
        <f>COUNTIF($AZ$7:AZ487,AZ487)</f>
        <v>481</v>
      </c>
      <c r="AV487">
        <f t="shared" si="29"/>
        <v>0</v>
      </c>
      <c r="AW487">
        <f>IF(Nut_StatusTool!A487="","",Nut_StatusTool!A487)</f>
        <v>481</v>
      </c>
      <c r="AX487" t="str">
        <f>IF(Nut_StatusTool!B487="","",Nut_StatusTool!B487)</f>
        <v/>
      </c>
      <c r="AY487" t="str">
        <f>IF(Nut_StatusTool!C487="","",Nut_StatusTool!C487)</f>
        <v/>
      </c>
      <c r="AZ487">
        <f>Nut_StatusTool!D487</f>
        <v>0</v>
      </c>
      <c r="BA487" t="str">
        <f>IF(Nut_StatusTool!E487="","",Nut_StatusTool!E487)</f>
        <v/>
      </c>
      <c r="BB487" t="str">
        <f>IF(Nut_StatusTool!F487="","",Nut_StatusTool!F487)</f>
        <v/>
      </c>
      <c r="BC487" t="str">
        <f>IF(Nut_StatusTool!G487="","",Nut_StatusTool!G487)</f>
        <v/>
      </c>
      <c r="BD487" s="430" t="str">
        <f t="shared" si="30"/>
        <v/>
      </c>
      <c r="BE487" t="str">
        <f t="shared" si="31"/>
        <v/>
      </c>
      <c r="BF487" t="str">
        <f>IF(Nut_StatusTool!I487="","",Nut_StatusTool!I487)</f>
        <v/>
      </c>
      <c r="BG487" t="str">
        <f>IF(Nut_StatusTool!J487="","",Nut_StatusTool!J487)</f>
        <v/>
      </c>
    </row>
    <row r="488" spans="1:59">
      <c r="A488" s="411">
        <f>IFERROR(INDEX($AW$7:$AW$506,MATCH(ROWS($AT$7:AT488),$AT$7:$AT$506,0)),"")</f>
        <v>482</v>
      </c>
      <c r="B488" s="412" t="str">
        <f>IFERROR(INDEX($AX$7:$AX$506,MATCH(ROWS($AT$7:AT488),$AT$7:$AT$506,0)),"")</f>
        <v/>
      </c>
      <c r="C488" s="412" t="str">
        <f>IFERROR(INDEX($AY$7:$AY$506,MATCH(ROWS($AT$7:AT488),$AT$7:$AT$506,0)),"")</f>
        <v/>
      </c>
      <c r="D488" s="413">
        <f>IFERROR(INDEX($AZ$7:$AZ$506,MATCH(ROWS($AT$7:AT488),$AT$7:$AT$506,0)),"")</f>
        <v>0</v>
      </c>
      <c r="E488" s="414" t="str">
        <f>IFERROR(INDEX($BA$7:$BA$506,MATCH(ROWS($AT$7:AT488),$AT$7:$AT$506,0)),"")</f>
        <v/>
      </c>
      <c r="F488" s="415" t="str">
        <f>IFERROR(INDEX($BB$7:$BB$506,MATCH(ROWS($AT$7:AT488),$AT$7:$AT$506,0)),"")</f>
        <v/>
      </c>
      <c r="G488" s="416" t="str">
        <f>IFERROR(INDEX($BC$7:$BC$506,MATCH(ROWS($AT$7:AT488),$AT$7:$AT$506,0)),"")</f>
        <v/>
      </c>
      <c r="H488" s="416" t="str">
        <f>IFERROR(INDEX($BD$7:$BD$506,MATCH(ROWS($AT$7:AT488),$AT$7:$AT$506,0)),"")</f>
        <v/>
      </c>
      <c r="I488" s="276"/>
      <c r="J488" s="277"/>
      <c r="K488" s="420" t="str">
        <f>IFERROR(INDEX($BE$7:$BE$506,MATCH(ROWS($AT$7:AT488),$AT$7:$AT$506,0)),"")</f>
        <v/>
      </c>
      <c r="L488" s="136"/>
      <c r="AT488">
        <f t="shared" si="28"/>
        <v>482</v>
      </c>
      <c r="AU488">
        <f>COUNTIF($AZ$7:AZ488,AZ488)</f>
        <v>482</v>
      </c>
      <c r="AV488">
        <f t="shared" si="29"/>
        <v>0</v>
      </c>
      <c r="AW488">
        <f>IF(Nut_StatusTool!A488="","",Nut_StatusTool!A488)</f>
        <v>482</v>
      </c>
      <c r="AX488" t="str">
        <f>IF(Nut_StatusTool!B488="","",Nut_StatusTool!B488)</f>
        <v/>
      </c>
      <c r="AY488" t="str">
        <f>IF(Nut_StatusTool!C488="","",Nut_StatusTool!C488)</f>
        <v/>
      </c>
      <c r="AZ488">
        <f>Nut_StatusTool!D488</f>
        <v>0</v>
      </c>
      <c r="BA488" t="str">
        <f>IF(Nut_StatusTool!E488="","",Nut_StatusTool!E488)</f>
        <v/>
      </c>
      <c r="BB488" t="str">
        <f>IF(Nut_StatusTool!F488="","",Nut_StatusTool!F488)</f>
        <v/>
      </c>
      <c r="BC488" t="str">
        <f>IF(Nut_StatusTool!G488="","",Nut_StatusTool!G488)</f>
        <v/>
      </c>
      <c r="BD488" s="430" t="str">
        <f t="shared" si="30"/>
        <v/>
      </c>
      <c r="BE488" t="str">
        <f t="shared" si="31"/>
        <v/>
      </c>
      <c r="BF488" t="str">
        <f>IF(Nut_StatusTool!I488="","",Nut_StatusTool!I488)</f>
        <v/>
      </c>
      <c r="BG488" t="str">
        <f>IF(Nut_StatusTool!J488="","",Nut_StatusTool!J488)</f>
        <v/>
      </c>
    </row>
    <row r="489" spans="1:59">
      <c r="A489" s="411">
        <f>IFERROR(INDEX($AW$7:$AW$506,MATCH(ROWS($AT$7:AT489),$AT$7:$AT$506,0)),"")</f>
        <v>483</v>
      </c>
      <c r="B489" s="412" t="str">
        <f>IFERROR(INDEX($AX$7:$AX$506,MATCH(ROWS($AT$7:AT489),$AT$7:$AT$506,0)),"")</f>
        <v/>
      </c>
      <c r="C489" s="412" t="str">
        <f>IFERROR(INDEX($AY$7:$AY$506,MATCH(ROWS($AT$7:AT489),$AT$7:$AT$506,0)),"")</f>
        <v/>
      </c>
      <c r="D489" s="413">
        <f>IFERROR(INDEX($AZ$7:$AZ$506,MATCH(ROWS($AT$7:AT489),$AT$7:$AT$506,0)),"")</f>
        <v>0</v>
      </c>
      <c r="E489" s="414" t="str">
        <f>IFERROR(INDEX($BA$7:$BA$506,MATCH(ROWS($AT$7:AT489),$AT$7:$AT$506,0)),"")</f>
        <v/>
      </c>
      <c r="F489" s="415" t="str">
        <f>IFERROR(INDEX($BB$7:$BB$506,MATCH(ROWS($AT$7:AT489),$AT$7:$AT$506,0)),"")</f>
        <v/>
      </c>
      <c r="G489" s="416" t="str">
        <f>IFERROR(INDEX($BC$7:$BC$506,MATCH(ROWS($AT$7:AT489),$AT$7:$AT$506,0)),"")</f>
        <v/>
      </c>
      <c r="H489" s="416" t="str">
        <f>IFERROR(INDEX($BD$7:$BD$506,MATCH(ROWS($AT$7:AT489),$AT$7:$AT$506,0)),"")</f>
        <v/>
      </c>
      <c r="I489" s="276"/>
      <c r="J489" s="277"/>
      <c r="K489" s="420" t="str">
        <f>IFERROR(INDEX($BE$7:$BE$506,MATCH(ROWS($AT$7:AT489),$AT$7:$AT$506,0)),"")</f>
        <v/>
      </c>
      <c r="L489" s="136"/>
      <c r="AT489">
        <f t="shared" si="28"/>
        <v>483</v>
      </c>
      <c r="AU489">
        <f>COUNTIF($AZ$7:AZ489,AZ489)</f>
        <v>483</v>
      </c>
      <c r="AV489">
        <f t="shared" si="29"/>
        <v>0</v>
      </c>
      <c r="AW489">
        <f>IF(Nut_StatusTool!A489="","",Nut_StatusTool!A489)</f>
        <v>483</v>
      </c>
      <c r="AX489" t="str">
        <f>IF(Nut_StatusTool!B489="","",Nut_StatusTool!B489)</f>
        <v/>
      </c>
      <c r="AY489" t="str">
        <f>IF(Nut_StatusTool!C489="","",Nut_StatusTool!C489)</f>
        <v/>
      </c>
      <c r="AZ489">
        <f>Nut_StatusTool!D489</f>
        <v>0</v>
      </c>
      <c r="BA489" t="str">
        <f>IF(Nut_StatusTool!E489="","",Nut_StatusTool!E489)</f>
        <v/>
      </c>
      <c r="BB489" t="str">
        <f>IF(Nut_StatusTool!F489="","",Nut_StatusTool!F489)</f>
        <v/>
      </c>
      <c r="BC489" t="str">
        <f>IF(Nut_StatusTool!G489="","",Nut_StatusTool!G489)</f>
        <v/>
      </c>
      <c r="BD489" s="430" t="str">
        <f t="shared" si="30"/>
        <v/>
      </c>
      <c r="BE489" t="str">
        <f t="shared" si="31"/>
        <v/>
      </c>
      <c r="BF489" t="str">
        <f>IF(Nut_StatusTool!I489="","",Nut_StatusTool!I489)</f>
        <v/>
      </c>
      <c r="BG489" t="str">
        <f>IF(Nut_StatusTool!J489="","",Nut_StatusTool!J489)</f>
        <v/>
      </c>
    </row>
    <row r="490" spans="1:59">
      <c r="A490" s="411">
        <f>IFERROR(INDEX($AW$7:$AW$506,MATCH(ROWS($AT$7:AT490),$AT$7:$AT$506,0)),"")</f>
        <v>484</v>
      </c>
      <c r="B490" s="412" t="str">
        <f>IFERROR(INDEX($AX$7:$AX$506,MATCH(ROWS($AT$7:AT490),$AT$7:$AT$506,0)),"")</f>
        <v/>
      </c>
      <c r="C490" s="412" t="str">
        <f>IFERROR(INDEX($AY$7:$AY$506,MATCH(ROWS($AT$7:AT490),$AT$7:$AT$506,0)),"")</f>
        <v/>
      </c>
      <c r="D490" s="413">
        <f>IFERROR(INDEX($AZ$7:$AZ$506,MATCH(ROWS($AT$7:AT490),$AT$7:$AT$506,0)),"")</f>
        <v>0</v>
      </c>
      <c r="E490" s="414" t="str">
        <f>IFERROR(INDEX($BA$7:$BA$506,MATCH(ROWS($AT$7:AT490),$AT$7:$AT$506,0)),"")</f>
        <v/>
      </c>
      <c r="F490" s="415" t="str">
        <f>IFERROR(INDEX($BB$7:$BB$506,MATCH(ROWS($AT$7:AT490),$AT$7:$AT$506,0)),"")</f>
        <v/>
      </c>
      <c r="G490" s="416" t="str">
        <f>IFERROR(INDEX($BC$7:$BC$506,MATCH(ROWS($AT$7:AT490),$AT$7:$AT$506,0)),"")</f>
        <v/>
      </c>
      <c r="H490" s="416" t="str">
        <f>IFERROR(INDEX($BD$7:$BD$506,MATCH(ROWS($AT$7:AT490),$AT$7:$AT$506,0)),"")</f>
        <v/>
      </c>
      <c r="I490" s="276"/>
      <c r="J490" s="277"/>
      <c r="K490" s="420" t="str">
        <f>IFERROR(INDEX($BE$7:$BE$506,MATCH(ROWS($AT$7:AT490),$AT$7:$AT$506,0)),"")</f>
        <v/>
      </c>
      <c r="L490" s="136"/>
      <c r="AT490">
        <f t="shared" si="28"/>
        <v>484</v>
      </c>
      <c r="AU490">
        <f>COUNTIF($AZ$7:AZ490,AZ490)</f>
        <v>484</v>
      </c>
      <c r="AV490">
        <f t="shared" si="29"/>
        <v>0</v>
      </c>
      <c r="AW490">
        <f>IF(Nut_StatusTool!A490="","",Nut_StatusTool!A490)</f>
        <v>484</v>
      </c>
      <c r="AX490" t="str">
        <f>IF(Nut_StatusTool!B490="","",Nut_StatusTool!B490)</f>
        <v/>
      </c>
      <c r="AY490" t="str">
        <f>IF(Nut_StatusTool!C490="","",Nut_StatusTool!C490)</f>
        <v/>
      </c>
      <c r="AZ490">
        <f>Nut_StatusTool!D490</f>
        <v>0</v>
      </c>
      <c r="BA490" t="str">
        <f>IF(Nut_StatusTool!E490="","",Nut_StatusTool!E490)</f>
        <v/>
      </c>
      <c r="BB490" t="str">
        <f>IF(Nut_StatusTool!F490="","",Nut_StatusTool!F490)</f>
        <v/>
      </c>
      <c r="BC490" t="str">
        <f>IF(Nut_StatusTool!G490="","",Nut_StatusTool!G490)</f>
        <v/>
      </c>
      <c r="BD490" s="430" t="str">
        <f t="shared" si="30"/>
        <v/>
      </c>
      <c r="BE490" t="str">
        <f t="shared" si="31"/>
        <v/>
      </c>
      <c r="BF490" t="str">
        <f>IF(Nut_StatusTool!I490="","",Nut_StatusTool!I490)</f>
        <v/>
      </c>
      <c r="BG490" t="str">
        <f>IF(Nut_StatusTool!J490="","",Nut_StatusTool!J490)</f>
        <v/>
      </c>
    </row>
    <row r="491" spans="1:59">
      <c r="A491" s="411">
        <f>IFERROR(INDEX($AW$7:$AW$506,MATCH(ROWS($AT$7:AT491),$AT$7:$AT$506,0)),"")</f>
        <v>485</v>
      </c>
      <c r="B491" s="412" t="str">
        <f>IFERROR(INDEX($AX$7:$AX$506,MATCH(ROWS($AT$7:AT491),$AT$7:$AT$506,0)),"")</f>
        <v/>
      </c>
      <c r="C491" s="412" t="str">
        <f>IFERROR(INDEX($AY$7:$AY$506,MATCH(ROWS($AT$7:AT491),$AT$7:$AT$506,0)),"")</f>
        <v/>
      </c>
      <c r="D491" s="413">
        <f>IFERROR(INDEX($AZ$7:$AZ$506,MATCH(ROWS($AT$7:AT491),$AT$7:$AT$506,0)),"")</f>
        <v>0</v>
      </c>
      <c r="E491" s="414" t="str">
        <f>IFERROR(INDEX($BA$7:$BA$506,MATCH(ROWS($AT$7:AT491),$AT$7:$AT$506,0)),"")</f>
        <v/>
      </c>
      <c r="F491" s="415" t="str">
        <f>IFERROR(INDEX($BB$7:$BB$506,MATCH(ROWS($AT$7:AT491),$AT$7:$AT$506,0)),"")</f>
        <v/>
      </c>
      <c r="G491" s="416" t="str">
        <f>IFERROR(INDEX($BC$7:$BC$506,MATCH(ROWS($AT$7:AT491),$AT$7:$AT$506,0)),"")</f>
        <v/>
      </c>
      <c r="H491" s="416" t="str">
        <f>IFERROR(INDEX($BD$7:$BD$506,MATCH(ROWS($AT$7:AT491),$AT$7:$AT$506,0)),"")</f>
        <v/>
      </c>
      <c r="I491" s="276"/>
      <c r="J491" s="277"/>
      <c r="K491" s="420" t="str">
        <f>IFERROR(INDEX($BE$7:$BE$506,MATCH(ROWS($AT$7:AT491),$AT$7:$AT$506,0)),"")</f>
        <v/>
      </c>
      <c r="L491" s="136"/>
      <c r="AT491">
        <f t="shared" si="28"/>
        <v>485</v>
      </c>
      <c r="AU491">
        <f>COUNTIF($AZ$7:AZ491,AZ491)</f>
        <v>485</v>
      </c>
      <c r="AV491">
        <f t="shared" si="29"/>
        <v>0</v>
      </c>
      <c r="AW491">
        <f>IF(Nut_StatusTool!A491="","",Nut_StatusTool!A491)</f>
        <v>485</v>
      </c>
      <c r="AX491" t="str">
        <f>IF(Nut_StatusTool!B491="","",Nut_StatusTool!B491)</f>
        <v/>
      </c>
      <c r="AY491" t="str">
        <f>IF(Nut_StatusTool!C491="","",Nut_StatusTool!C491)</f>
        <v/>
      </c>
      <c r="AZ491">
        <f>Nut_StatusTool!D491</f>
        <v>0</v>
      </c>
      <c r="BA491" t="str">
        <f>IF(Nut_StatusTool!E491="","",Nut_StatusTool!E491)</f>
        <v/>
      </c>
      <c r="BB491" t="str">
        <f>IF(Nut_StatusTool!F491="","",Nut_StatusTool!F491)</f>
        <v/>
      </c>
      <c r="BC491" t="str">
        <f>IF(Nut_StatusTool!G491="","",Nut_StatusTool!G491)</f>
        <v/>
      </c>
      <c r="BD491" s="430" t="str">
        <f t="shared" si="30"/>
        <v/>
      </c>
      <c r="BE491" t="str">
        <f t="shared" si="31"/>
        <v/>
      </c>
      <c r="BF491" t="str">
        <f>IF(Nut_StatusTool!I491="","",Nut_StatusTool!I491)</f>
        <v/>
      </c>
      <c r="BG491" t="str">
        <f>IF(Nut_StatusTool!J491="","",Nut_StatusTool!J491)</f>
        <v/>
      </c>
    </row>
    <row r="492" spans="1:59">
      <c r="A492" s="411">
        <f>IFERROR(INDEX($AW$7:$AW$506,MATCH(ROWS($AT$7:AT492),$AT$7:$AT$506,0)),"")</f>
        <v>486</v>
      </c>
      <c r="B492" s="412" t="str">
        <f>IFERROR(INDEX($AX$7:$AX$506,MATCH(ROWS($AT$7:AT492),$AT$7:$AT$506,0)),"")</f>
        <v/>
      </c>
      <c r="C492" s="412" t="str">
        <f>IFERROR(INDEX($AY$7:$AY$506,MATCH(ROWS($AT$7:AT492),$AT$7:$AT$506,0)),"")</f>
        <v/>
      </c>
      <c r="D492" s="413">
        <f>IFERROR(INDEX($AZ$7:$AZ$506,MATCH(ROWS($AT$7:AT492),$AT$7:$AT$506,0)),"")</f>
        <v>0</v>
      </c>
      <c r="E492" s="414" t="str">
        <f>IFERROR(INDEX($BA$7:$BA$506,MATCH(ROWS($AT$7:AT492),$AT$7:$AT$506,0)),"")</f>
        <v/>
      </c>
      <c r="F492" s="415" t="str">
        <f>IFERROR(INDEX($BB$7:$BB$506,MATCH(ROWS($AT$7:AT492),$AT$7:$AT$506,0)),"")</f>
        <v/>
      </c>
      <c r="G492" s="416" t="str">
        <f>IFERROR(INDEX($BC$7:$BC$506,MATCH(ROWS($AT$7:AT492),$AT$7:$AT$506,0)),"")</f>
        <v/>
      </c>
      <c r="H492" s="416" t="str">
        <f>IFERROR(INDEX($BD$7:$BD$506,MATCH(ROWS($AT$7:AT492),$AT$7:$AT$506,0)),"")</f>
        <v/>
      </c>
      <c r="I492" s="276"/>
      <c r="J492" s="277"/>
      <c r="K492" s="420" t="str">
        <f>IFERROR(INDEX($BE$7:$BE$506,MATCH(ROWS($AT$7:AT492),$AT$7:$AT$506,0)),"")</f>
        <v/>
      </c>
      <c r="L492" s="136"/>
      <c r="AT492">
        <f t="shared" si="28"/>
        <v>486</v>
      </c>
      <c r="AU492">
        <f>COUNTIF($AZ$7:AZ492,AZ492)</f>
        <v>486</v>
      </c>
      <c r="AV492">
        <f t="shared" si="29"/>
        <v>0</v>
      </c>
      <c r="AW492">
        <f>IF(Nut_StatusTool!A492="","",Nut_StatusTool!A492)</f>
        <v>486</v>
      </c>
      <c r="AX492" t="str">
        <f>IF(Nut_StatusTool!B492="","",Nut_StatusTool!B492)</f>
        <v/>
      </c>
      <c r="AY492" t="str">
        <f>IF(Nut_StatusTool!C492="","",Nut_StatusTool!C492)</f>
        <v/>
      </c>
      <c r="AZ492">
        <f>Nut_StatusTool!D492</f>
        <v>0</v>
      </c>
      <c r="BA492" t="str">
        <f>IF(Nut_StatusTool!E492="","",Nut_StatusTool!E492)</f>
        <v/>
      </c>
      <c r="BB492" t="str">
        <f>IF(Nut_StatusTool!F492="","",Nut_StatusTool!F492)</f>
        <v/>
      </c>
      <c r="BC492" t="str">
        <f>IF(Nut_StatusTool!G492="","",Nut_StatusTool!G492)</f>
        <v/>
      </c>
      <c r="BD492" s="430" t="str">
        <f t="shared" si="30"/>
        <v/>
      </c>
      <c r="BE492" t="str">
        <f t="shared" si="31"/>
        <v/>
      </c>
      <c r="BF492" t="str">
        <f>IF(Nut_StatusTool!I492="","",Nut_StatusTool!I492)</f>
        <v/>
      </c>
      <c r="BG492" t="str">
        <f>IF(Nut_StatusTool!J492="","",Nut_StatusTool!J492)</f>
        <v/>
      </c>
    </row>
    <row r="493" spans="1:59">
      <c r="A493" s="411">
        <f>IFERROR(INDEX($AW$7:$AW$506,MATCH(ROWS($AT$7:AT493),$AT$7:$AT$506,0)),"")</f>
        <v>487</v>
      </c>
      <c r="B493" s="412" t="str">
        <f>IFERROR(INDEX($AX$7:$AX$506,MATCH(ROWS($AT$7:AT493),$AT$7:$AT$506,0)),"")</f>
        <v/>
      </c>
      <c r="C493" s="412" t="str">
        <f>IFERROR(INDEX($AY$7:$AY$506,MATCH(ROWS($AT$7:AT493),$AT$7:$AT$506,0)),"")</f>
        <v/>
      </c>
      <c r="D493" s="413">
        <f>IFERROR(INDEX($AZ$7:$AZ$506,MATCH(ROWS($AT$7:AT493),$AT$7:$AT$506,0)),"")</f>
        <v>0</v>
      </c>
      <c r="E493" s="414" t="str">
        <f>IFERROR(INDEX($BA$7:$BA$506,MATCH(ROWS($AT$7:AT493),$AT$7:$AT$506,0)),"")</f>
        <v/>
      </c>
      <c r="F493" s="415" t="str">
        <f>IFERROR(INDEX($BB$7:$BB$506,MATCH(ROWS($AT$7:AT493),$AT$7:$AT$506,0)),"")</f>
        <v/>
      </c>
      <c r="G493" s="416" t="str">
        <f>IFERROR(INDEX($BC$7:$BC$506,MATCH(ROWS($AT$7:AT493),$AT$7:$AT$506,0)),"")</f>
        <v/>
      </c>
      <c r="H493" s="416" t="str">
        <f>IFERROR(INDEX($BD$7:$BD$506,MATCH(ROWS($AT$7:AT493),$AT$7:$AT$506,0)),"")</f>
        <v/>
      </c>
      <c r="I493" s="276"/>
      <c r="J493" s="277"/>
      <c r="K493" s="420" t="str">
        <f>IFERROR(INDEX($BE$7:$BE$506,MATCH(ROWS($AT$7:AT493),$AT$7:$AT$506,0)),"")</f>
        <v/>
      </c>
      <c r="L493" s="136"/>
      <c r="AT493">
        <f t="shared" si="28"/>
        <v>487</v>
      </c>
      <c r="AU493">
        <f>COUNTIF($AZ$7:AZ493,AZ493)</f>
        <v>487</v>
      </c>
      <c r="AV493">
        <f t="shared" si="29"/>
        <v>0</v>
      </c>
      <c r="AW493">
        <f>IF(Nut_StatusTool!A493="","",Nut_StatusTool!A493)</f>
        <v>487</v>
      </c>
      <c r="AX493" t="str">
        <f>IF(Nut_StatusTool!B493="","",Nut_StatusTool!B493)</f>
        <v/>
      </c>
      <c r="AY493" t="str">
        <f>IF(Nut_StatusTool!C493="","",Nut_StatusTool!C493)</f>
        <v/>
      </c>
      <c r="AZ493">
        <f>Nut_StatusTool!D493</f>
        <v>0</v>
      </c>
      <c r="BA493" t="str">
        <f>IF(Nut_StatusTool!E493="","",Nut_StatusTool!E493)</f>
        <v/>
      </c>
      <c r="BB493" t="str">
        <f>IF(Nut_StatusTool!F493="","",Nut_StatusTool!F493)</f>
        <v/>
      </c>
      <c r="BC493" t="str">
        <f>IF(Nut_StatusTool!G493="","",Nut_StatusTool!G493)</f>
        <v/>
      </c>
      <c r="BD493" s="430" t="str">
        <f t="shared" si="30"/>
        <v/>
      </c>
      <c r="BE493" t="str">
        <f t="shared" si="31"/>
        <v/>
      </c>
      <c r="BF493" t="str">
        <f>IF(Nut_StatusTool!I493="","",Nut_StatusTool!I493)</f>
        <v/>
      </c>
      <c r="BG493" t="str">
        <f>IF(Nut_StatusTool!J493="","",Nut_StatusTool!J493)</f>
        <v/>
      </c>
    </row>
    <row r="494" spans="1:59">
      <c r="A494" s="411">
        <f>IFERROR(INDEX($AW$7:$AW$506,MATCH(ROWS($AT$7:AT494),$AT$7:$AT$506,0)),"")</f>
        <v>488</v>
      </c>
      <c r="B494" s="412" t="str">
        <f>IFERROR(INDEX($AX$7:$AX$506,MATCH(ROWS($AT$7:AT494),$AT$7:$AT$506,0)),"")</f>
        <v/>
      </c>
      <c r="C494" s="412" t="str">
        <f>IFERROR(INDEX($AY$7:$AY$506,MATCH(ROWS($AT$7:AT494),$AT$7:$AT$506,0)),"")</f>
        <v/>
      </c>
      <c r="D494" s="413">
        <f>IFERROR(INDEX($AZ$7:$AZ$506,MATCH(ROWS($AT$7:AT494),$AT$7:$AT$506,0)),"")</f>
        <v>0</v>
      </c>
      <c r="E494" s="414" t="str">
        <f>IFERROR(INDEX($BA$7:$BA$506,MATCH(ROWS($AT$7:AT494),$AT$7:$AT$506,0)),"")</f>
        <v/>
      </c>
      <c r="F494" s="415" t="str">
        <f>IFERROR(INDEX($BB$7:$BB$506,MATCH(ROWS($AT$7:AT494),$AT$7:$AT$506,0)),"")</f>
        <v/>
      </c>
      <c r="G494" s="416" t="str">
        <f>IFERROR(INDEX($BC$7:$BC$506,MATCH(ROWS($AT$7:AT494),$AT$7:$AT$506,0)),"")</f>
        <v/>
      </c>
      <c r="H494" s="416" t="str">
        <f>IFERROR(INDEX($BD$7:$BD$506,MATCH(ROWS($AT$7:AT494),$AT$7:$AT$506,0)),"")</f>
        <v/>
      </c>
      <c r="I494" s="276"/>
      <c r="J494" s="277"/>
      <c r="K494" s="420" t="str">
        <f>IFERROR(INDEX($BE$7:$BE$506,MATCH(ROWS($AT$7:AT494),$AT$7:$AT$506,0)),"")</f>
        <v/>
      </c>
      <c r="L494" s="136"/>
      <c r="AT494">
        <f t="shared" si="28"/>
        <v>488</v>
      </c>
      <c r="AU494">
        <f>COUNTIF($AZ$7:AZ494,AZ494)</f>
        <v>488</v>
      </c>
      <c r="AV494">
        <f t="shared" si="29"/>
        <v>0</v>
      </c>
      <c r="AW494">
        <f>IF(Nut_StatusTool!A494="","",Nut_StatusTool!A494)</f>
        <v>488</v>
      </c>
      <c r="AX494" t="str">
        <f>IF(Nut_StatusTool!B494="","",Nut_StatusTool!B494)</f>
        <v/>
      </c>
      <c r="AY494" t="str">
        <f>IF(Nut_StatusTool!C494="","",Nut_StatusTool!C494)</f>
        <v/>
      </c>
      <c r="AZ494">
        <f>Nut_StatusTool!D494</f>
        <v>0</v>
      </c>
      <c r="BA494" t="str">
        <f>IF(Nut_StatusTool!E494="","",Nut_StatusTool!E494)</f>
        <v/>
      </c>
      <c r="BB494" t="str">
        <f>IF(Nut_StatusTool!F494="","",Nut_StatusTool!F494)</f>
        <v/>
      </c>
      <c r="BC494" t="str">
        <f>IF(Nut_StatusTool!G494="","",Nut_StatusTool!G494)</f>
        <v/>
      </c>
      <c r="BD494" s="430" t="str">
        <f t="shared" si="30"/>
        <v/>
      </c>
      <c r="BE494" t="str">
        <f t="shared" si="31"/>
        <v/>
      </c>
      <c r="BF494" t="str">
        <f>IF(Nut_StatusTool!I494="","",Nut_StatusTool!I494)</f>
        <v/>
      </c>
      <c r="BG494" t="str">
        <f>IF(Nut_StatusTool!J494="","",Nut_StatusTool!J494)</f>
        <v/>
      </c>
    </row>
    <row r="495" spans="1:59">
      <c r="A495" s="411">
        <f>IFERROR(INDEX($AW$7:$AW$506,MATCH(ROWS($AT$7:AT495),$AT$7:$AT$506,0)),"")</f>
        <v>489</v>
      </c>
      <c r="B495" s="412" t="str">
        <f>IFERROR(INDEX($AX$7:$AX$506,MATCH(ROWS($AT$7:AT495),$AT$7:$AT$506,0)),"")</f>
        <v/>
      </c>
      <c r="C495" s="412" t="str">
        <f>IFERROR(INDEX($AY$7:$AY$506,MATCH(ROWS($AT$7:AT495),$AT$7:$AT$506,0)),"")</f>
        <v/>
      </c>
      <c r="D495" s="413">
        <f>IFERROR(INDEX($AZ$7:$AZ$506,MATCH(ROWS($AT$7:AT495),$AT$7:$AT$506,0)),"")</f>
        <v>0</v>
      </c>
      <c r="E495" s="414" t="str">
        <f>IFERROR(INDEX($BA$7:$BA$506,MATCH(ROWS($AT$7:AT495),$AT$7:$AT$506,0)),"")</f>
        <v/>
      </c>
      <c r="F495" s="415" t="str">
        <f>IFERROR(INDEX($BB$7:$BB$506,MATCH(ROWS($AT$7:AT495),$AT$7:$AT$506,0)),"")</f>
        <v/>
      </c>
      <c r="G495" s="416" t="str">
        <f>IFERROR(INDEX($BC$7:$BC$506,MATCH(ROWS($AT$7:AT495),$AT$7:$AT$506,0)),"")</f>
        <v/>
      </c>
      <c r="H495" s="416" t="str">
        <f>IFERROR(INDEX($BD$7:$BD$506,MATCH(ROWS($AT$7:AT495),$AT$7:$AT$506,0)),"")</f>
        <v/>
      </c>
      <c r="I495" s="276"/>
      <c r="J495" s="277"/>
      <c r="K495" s="420" t="str">
        <f>IFERROR(INDEX($BE$7:$BE$506,MATCH(ROWS($AT$7:AT495),$AT$7:$AT$506,0)),"")</f>
        <v/>
      </c>
      <c r="L495" s="136"/>
      <c r="AT495">
        <f t="shared" si="28"/>
        <v>489</v>
      </c>
      <c r="AU495">
        <f>COUNTIF($AZ$7:AZ495,AZ495)</f>
        <v>489</v>
      </c>
      <c r="AV495">
        <f t="shared" si="29"/>
        <v>0</v>
      </c>
      <c r="AW495">
        <f>IF(Nut_StatusTool!A495="","",Nut_StatusTool!A495)</f>
        <v>489</v>
      </c>
      <c r="AX495" t="str">
        <f>IF(Nut_StatusTool!B495="","",Nut_StatusTool!B495)</f>
        <v/>
      </c>
      <c r="AY495" t="str">
        <f>IF(Nut_StatusTool!C495="","",Nut_StatusTool!C495)</f>
        <v/>
      </c>
      <c r="AZ495">
        <f>Nut_StatusTool!D495</f>
        <v>0</v>
      </c>
      <c r="BA495" t="str">
        <f>IF(Nut_StatusTool!E495="","",Nut_StatusTool!E495)</f>
        <v/>
      </c>
      <c r="BB495" t="str">
        <f>IF(Nut_StatusTool!F495="","",Nut_StatusTool!F495)</f>
        <v/>
      </c>
      <c r="BC495" t="str">
        <f>IF(Nut_StatusTool!G495="","",Nut_StatusTool!G495)</f>
        <v/>
      </c>
      <c r="BD495" s="430" t="str">
        <f t="shared" si="30"/>
        <v/>
      </c>
      <c r="BE495" t="str">
        <f t="shared" si="31"/>
        <v/>
      </c>
      <c r="BF495" t="str">
        <f>IF(Nut_StatusTool!I495="","",Nut_StatusTool!I495)</f>
        <v/>
      </c>
      <c r="BG495" t="str">
        <f>IF(Nut_StatusTool!J495="","",Nut_StatusTool!J495)</f>
        <v/>
      </c>
    </row>
    <row r="496" spans="1:59">
      <c r="A496" s="411">
        <f>IFERROR(INDEX($AW$7:$AW$506,MATCH(ROWS($AT$7:AT496),$AT$7:$AT$506,0)),"")</f>
        <v>490</v>
      </c>
      <c r="B496" s="412" t="str">
        <f>IFERROR(INDEX($AX$7:$AX$506,MATCH(ROWS($AT$7:AT496),$AT$7:$AT$506,0)),"")</f>
        <v/>
      </c>
      <c r="C496" s="412" t="str">
        <f>IFERROR(INDEX($AY$7:$AY$506,MATCH(ROWS($AT$7:AT496),$AT$7:$AT$506,0)),"")</f>
        <v/>
      </c>
      <c r="D496" s="413">
        <f>IFERROR(INDEX($AZ$7:$AZ$506,MATCH(ROWS($AT$7:AT496),$AT$7:$AT$506,0)),"")</f>
        <v>0</v>
      </c>
      <c r="E496" s="414" t="str">
        <f>IFERROR(INDEX($BA$7:$BA$506,MATCH(ROWS($AT$7:AT496),$AT$7:$AT$506,0)),"")</f>
        <v/>
      </c>
      <c r="F496" s="415" t="str">
        <f>IFERROR(INDEX($BB$7:$BB$506,MATCH(ROWS($AT$7:AT496),$AT$7:$AT$506,0)),"")</f>
        <v/>
      </c>
      <c r="G496" s="416" t="str">
        <f>IFERROR(INDEX($BC$7:$BC$506,MATCH(ROWS($AT$7:AT496),$AT$7:$AT$506,0)),"")</f>
        <v/>
      </c>
      <c r="H496" s="416" t="str">
        <f>IFERROR(INDEX($BD$7:$BD$506,MATCH(ROWS($AT$7:AT496),$AT$7:$AT$506,0)),"")</f>
        <v/>
      </c>
      <c r="I496" s="276"/>
      <c r="J496" s="277"/>
      <c r="K496" s="420" t="str">
        <f>IFERROR(INDEX($BE$7:$BE$506,MATCH(ROWS($AT$7:AT496),$AT$7:$AT$506,0)),"")</f>
        <v/>
      </c>
      <c r="L496" s="136"/>
      <c r="AT496">
        <f t="shared" si="28"/>
        <v>490</v>
      </c>
      <c r="AU496">
        <f>COUNTIF($AZ$7:AZ496,AZ496)</f>
        <v>490</v>
      </c>
      <c r="AV496">
        <f t="shared" si="29"/>
        <v>0</v>
      </c>
      <c r="AW496">
        <f>IF(Nut_StatusTool!A496="","",Nut_StatusTool!A496)</f>
        <v>490</v>
      </c>
      <c r="AX496" t="str">
        <f>IF(Nut_StatusTool!B496="","",Nut_StatusTool!B496)</f>
        <v/>
      </c>
      <c r="AY496" t="str">
        <f>IF(Nut_StatusTool!C496="","",Nut_StatusTool!C496)</f>
        <v/>
      </c>
      <c r="AZ496">
        <f>Nut_StatusTool!D496</f>
        <v>0</v>
      </c>
      <c r="BA496" t="str">
        <f>IF(Nut_StatusTool!E496="","",Nut_StatusTool!E496)</f>
        <v/>
      </c>
      <c r="BB496" t="str">
        <f>IF(Nut_StatusTool!F496="","",Nut_StatusTool!F496)</f>
        <v/>
      </c>
      <c r="BC496" t="str">
        <f>IF(Nut_StatusTool!G496="","",Nut_StatusTool!G496)</f>
        <v/>
      </c>
      <c r="BD496" s="430" t="str">
        <f t="shared" si="30"/>
        <v/>
      </c>
      <c r="BE496" t="str">
        <f t="shared" si="31"/>
        <v/>
      </c>
      <c r="BF496" t="str">
        <f>IF(Nut_StatusTool!I496="","",Nut_StatusTool!I496)</f>
        <v/>
      </c>
      <c r="BG496" t="str">
        <f>IF(Nut_StatusTool!J496="","",Nut_StatusTool!J496)</f>
        <v/>
      </c>
    </row>
    <row r="497" spans="1:59">
      <c r="A497" s="411">
        <f>IFERROR(INDEX($AW$7:$AW$506,MATCH(ROWS($AT$7:AT497),$AT$7:$AT$506,0)),"")</f>
        <v>491</v>
      </c>
      <c r="B497" s="412" t="str">
        <f>IFERROR(INDEX($AX$7:$AX$506,MATCH(ROWS($AT$7:AT497),$AT$7:$AT$506,0)),"")</f>
        <v/>
      </c>
      <c r="C497" s="412" t="str">
        <f>IFERROR(INDEX($AY$7:$AY$506,MATCH(ROWS($AT$7:AT497),$AT$7:$AT$506,0)),"")</f>
        <v/>
      </c>
      <c r="D497" s="413">
        <f>IFERROR(INDEX($AZ$7:$AZ$506,MATCH(ROWS($AT$7:AT497),$AT$7:$AT$506,0)),"")</f>
        <v>0</v>
      </c>
      <c r="E497" s="414" t="str">
        <f>IFERROR(INDEX($BA$7:$BA$506,MATCH(ROWS($AT$7:AT497),$AT$7:$AT$506,0)),"")</f>
        <v/>
      </c>
      <c r="F497" s="415" t="str">
        <f>IFERROR(INDEX($BB$7:$BB$506,MATCH(ROWS($AT$7:AT497),$AT$7:$AT$506,0)),"")</f>
        <v/>
      </c>
      <c r="G497" s="416" t="str">
        <f>IFERROR(INDEX($BC$7:$BC$506,MATCH(ROWS($AT$7:AT497),$AT$7:$AT$506,0)),"")</f>
        <v/>
      </c>
      <c r="H497" s="416" t="str">
        <f>IFERROR(INDEX($BD$7:$BD$506,MATCH(ROWS($AT$7:AT497),$AT$7:$AT$506,0)),"")</f>
        <v/>
      </c>
      <c r="I497" s="276"/>
      <c r="J497" s="277"/>
      <c r="K497" s="420" t="str">
        <f>IFERROR(INDEX($BE$7:$BE$506,MATCH(ROWS($AT$7:AT497),$AT$7:$AT$506,0)),"")</f>
        <v/>
      </c>
      <c r="L497" s="136"/>
      <c r="AT497">
        <f t="shared" si="28"/>
        <v>491</v>
      </c>
      <c r="AU497">
        <f>COUNTIF($AZ$7:AZ497,AZ497)</f>
        <v>491</v>
      </c>
      <c r="AV497">
        <f t="shared" si="29"/>
        <v>0</v>
      </c>
      <c r="AW497">
        <f>IF(Nut_StatusTool!A497="","",Nut_StatusTool!A497)</f>
        <v>491</v>
      </c>
      <c r="AX497" t="str">
        <f>IF(Nut_StatusTool!B497="","",Nut_StatusTool!B497)</f>
        <v/>
      </c>
      <c r="AY497" t="str">
        <f>IF(Nut_StatusTool!C497="","",Nut_StatusTool!C497)</f>
        <v/>
      </c>
      <c r="AZ497">
        <f>Nut_StatusTool!D497</f>
        <v>0</v>
      </c>
      <c r="BA497" t="str">
        <f>IF(Nut_StatusTool!E497="","",Nut_StatusTool!E497)</f>
        <v/>
      </c>
      <c r="BB497" t="str">
        <f>IF(Nut_StatusTool!F497="","",Nut_StatusTool!F497)</f>
        <v/>
      </c>
      <c r="BC497" t="str">
        <f>IF(Nut_StatusTool!G497="","",Nut_StatusTool!G497)</f>
        <v/>
      </c>
      <c r="BD497" s="430" t="str">
        <f t="shared" si="30"/>
        <v/>
      </c>
      <c r="BE497" t="str">
        <f t="shared" si="31"/>
        <v/>
      </c>
      <c r="BF497" t="str">
        <f>IF(Nut_StatusTool!I497="","",Nut_StatusTool!I497)</f>
        <v/>
      </c>
      <c r="BG497" t="str">
        <f>IF(Nut_StatusTool!J497="","",Nut_StatusTool!J497)</f>
        <v/>
      </c>
    </row>
    <row r="498" spans="1:59">
      <c r="A498" s="411">
        <f>IFERROR(INDEX($AW$7:$AW$506,MATCH(ROWS($AT$7:AT498),$AT$7:$AT$506,0)),"")</f>
        <v>492</v>
      </c>
      <c r="B498" s="412" t="str">
        <f>IFERROR(INDEX($AX$7:$AX$506,MATCH(ROWS($AT$7:AT498),$AT$7:$AT$506,0)),"")</f>
        <v/>
      </c>
      <c r="C498" s="412" t="str">
        <f>IFERROR(INDEX($AY$7:$AY$506,MATCH(ROWS($AT$7:AT498),$AT$7:$AT$506,0)),"")</f>
        <v/>
      </c>
      <c r="D498" s="413">
        <f>IFERROR(INDEX($AZ$7:$AZ$506,MATCH(ROWS($AT$7:AT498),$AT$7:$AT$506,0)),"")</f>
        <v>0</v>
      </c>
      <c r="E498" s="414" t="str">
        <f>IFERROR(INDEX($BA$7:$BA$506,MATCH(ROWS($AT$7:AT498),$AT$7:$AT$506,0)),"")</f>
        <v/>
      </c>
      <c r="F498" s="415" t="str">
        <f>IFERROR(INDEX($BB$7:$BB$506,MATCH(ROWS($AT$7:AT498),$AT$7:$AT$506,0)),"")</f>
        <v/>
      </c>
      <c r="G498" s="416" t="str">
        <f>IFERROR(INDEX($BC$7:$BC$506,MATCH(ROWS($AT$7:AT498),$AT$7:$AT$506,0)),"")</f>
        <v/>
      </c>
      <c r="H498" s="416" t="str">
        <f>IFERROR(INDEX($BD$7:$BD$506,MATCH(ROWS($AT$7:AT498),$AT$7:$AT$506,0)),"")</f>
        <v/>
      </c>
      <c r="I498" s="276"/>
      <c r="J498" s="277"/>
      <c r="K498" s="420" t="str">
        <f>IFERROR(INDEX($BE$7:$BE$506,MATCH(ROWS($AT$7:AT498),$AT$7:$AT$506,0)),"")</f>
        <v/>
      </c>
      <c r="L498" s="136"/>
      <c r="AT498">
        <f t="shared" si="28"/>
        <v>492</v>
      </c>
      <c r="AU498">
        <f>COUNTIF($AZ$7:AZ498,AZ498)</f>
        <v>492</v>
      </c>
      <c r="AV498">
        <f t="shared" si="29"/>
        <v>0</v>
      </c>
      <c r="AW498">
        <f>IF(Nut_StatusTool!A498="","",Nut_StatusTool!A498)</f>
        <v>492</v>
      </c>
      <c r="AX498" t="str">
        <f>IF(Nut_StatusTool!B498="","",Nut_StatusTool!B498)</f>
        <v/>
      </c>
      <c r="AY498" t="str">
        <f>IF(Nut_StatusTool!C498="","",Nut_StatusTool!C498)</f>
        <v/>
      </c>
      <c r="AZ498">
        <f>Nut_StatusTool!D498</f>
        <v>0</v>
      </c>
      <c r="BA498" t="str">
        <f>IF(Nut_StatusTool!E498="","",Nut_StatusTool!E498)</f>
        <v/>
      </c>
      <c r="BB498" t="str">
        <f>IF(Nut_StatusTool!F498="","",Nut_StatusTool!F498)</f>
        <v/>
      </c>
      <c r="BC498" t="str">
        <f>IF(Nut_StatusTool!G498="","",Nut_StatusTool!G498)</f>
        <v/>
      </c>
      <c r="BD498" s="430" t="str">
        <f t="shared" si="30"/>
        <v/>
      </c>
      <c r="BE498" t="str">
        <f t="shared" si="31"/>
        <v/>
      </c>
      <c r="BF498" t="str">
        <f>IF(Nut_StatusTool!I498="","",Nut_StatusTool!I498)</f>
        <v/>
      </c>
      <c r="BG498" t="str">
        <f>IF(Nut_StatusTool!J498="","",Nut_StatusTool!J498)</f>
        <v/>
      </c>
    </row>
    <row r="499" spans="1:59">
      <c r="A499" s="411">
        <f>IFERROR(INDEX($AW$7:$AW$506,MATCH(ROWS($AT$7:AT499),$AT$7:$AT$506,0)),"")</f>
        <v>493</v>
      </c>
      <c r="B499" s="412" t="str">
        <f>IFERROR(INDEX($AX$7:$AX$506,MATCH(ROWS($AT$7:AT499),$AT$7:$AT$506,0)),"")</f>
        <v/>
      </c>
      <c r="C499" s="412" t="str">
        <f>IFERROR(INDEX($AY$7:$AY$506,MATCH(ROWS($AT$7:AT499),$AT$7:$AT$506,0)),"")</f>
        <v/>
      </c>
      <c r="D499" s="413">
        <f>IFERROR(INDEX($AZ$7:$AZ$506,MATCH(ROWS($AT$7:AT499),$AT$7:$AT$506,0)),"")</f>
        <v>0</v>
      </c>
      <c r="E499" s="414" t="str">
        <f>IFERROR(INDEX($BA$7:$BA$506,MATCH(ROWS($AT$7:AT499),$AT$7:$AT$506,0)),"")</f>
        <v/>
      </c>
      <c r="F499" s="415" t="str">
        <f>IFERROR(INDEX($BB$7:$BB$506,MATCH(ROWS($AT$7:AT499),$AT$7:$AT$506,0)),"")</f>
        <v/>
      </c>
      <c r="G499" s="416" t="str">
        <f>IFERROR(INDEX($BC$7:$BC$506,MATCH(ROWS($AT$7:AT499),$AT$7:$AT$506,0)),"")</f>
        <v/>
      </c>
      <c r="H499" s="416" t="str">
        <f>IFERROR(INDEX($BD$7:$BD$506,MATCH(ROWS($AT$7:AT499),$AT$7:$AT$506,0)),"")</f>
        <v/>
      </c>
      <c r="I499" s="276"/>
      <c r="J499" s="277"/>
      <c r="K499" s="420" t="str">
        <f>IFERROR(INDEX($BE$7:$BE$506,MATCH(ROWS($AT$7:AT499),$AT$7:$AT$506,0)),"")</f>
        <v/>
      </c>
      <c r="L499" s="136"/>
      <c r="AT499">
        <f t="shared" si="28"/>
        <v>493</v>
      </c>
      <c r="AU499">
        <f>COUNTIF($AZ$7:AZ499,AZ499)</f>
        <v>493</v>
      </c>
      <c r="AV499">
        <f t="shared" si="29"/>
        <v>0</v>
      </c>
      <c r="AW499">
        <f>IF(Nut_StatusTool!A499="","",Nut_StatusTool!A499)</f>
        <v>493</v>
      </c>
      <c r="AX499" t="str">
        <f>IF(Nut_StatusTool!B499="","",Nut_StatusTool!B499)</f>
        <v/>
      </c>
      <c r="AY499" t="str">
        <f>IF(Nut_StatusTool!C499="","",Nut_StatusTool!C499)</f>
        <v/>
      </c>
      <c r="AZ499">
        <f>Nut_StatusTool!D499</f>
        <v>0</v>
      </c>
      <c r="BA499" t="str">
        <f>IF(Nut_StatusTool!E499="","",Nut_StatusTool!E499)</f>
        <v/>
      </c>
      <c r="BB499" t="str">
        <f>IF(Nut_StatusTool!F499="","",Nut_StatusTool!F499)</f>
        <v/>
      </c>
      <c r="BC499" t="str">
        <f>IF(Nut_StatusTool!G499="","",Nut_StatusTool!G499)</f>
        <v/>
      </c>
      <c r="BD499" s="430" t="str">
        <f t="shared" si="30"/>
        <v/>
      </c>
      <c r="BE499" t="str">
        <f t="shared" si="31"/>
        <v/>
      </c>
      <c r="BF499" t="str">
        <f>IF(Nut_StatusTool!I499="","",Nut_StatusTool!I499)</f>
        <v/>
      </c>
      <c r="BG499" t="str">
        <f>IF(Nut_StatusTool!J499="","",Nut_StatusTool!J499)</f>
        <v/>
      </c>
    </row>
    <row r="500" spans="1:59">
      <c r="A500" s="411">
        <f>IFERROR(INDEX($AW$7:$AW$506,MATCH(ROWS($AT$7:AT500),$AT$7:$AT$506,0)),"")</f>
        <v>494</v>
      </c>
      <c r="B500" s="412" t="str">
        <f>IFERROR(INDEX($AX$7:$AX$506,MATCH(ROWS($AT$7:AT500),$AT$7:$AT$506,0)),"")</f>
        <v/>
      </c>
      <c r="C500" s="412" t="str">
        <f>IFERROR(INDEX($AY$7:$AY$506,MATCH(ROWS($AT$7:AT500),$AT$7:$AT$506,0)),"")</f>
        <v/>
      </c>
      <c r="D500" s="413">
        <f>IFERROR(INDEX($AZ$7:$AZ$506,MATCH(ROWS($AT$7:AT500),$AT$7:$AT$506,0)),"")</f>
        <v>0</v>
      </c>
      <c r="E500" s="414" t="str">
        <f>IFERROR(INDEX($BA$7:$BA$506,MATCH(ROWS($AT$7:AT500),$AT$7:$AT$506,0)),"")</f>
        <v/>
      </c>
      <c r="F500" s="415" t="str">
        <f>IFERROR(INDEX($BB$7:$BB$506,MATCH(ROWS($AT$7:AT500),$AT$7:$AT$506,0)),"")</f>
        <v/>
      </c>
      <c r="G500" s="416" t="str">
        <f>IFERROR(INDEX($BC$7:$BC$506,MATCH(ROWS($AT$7:AT500),$AT$7:$AT$506,0)),"")</f>
        <v/>
      </c>
      <c r="H500" s="416" t="str">
        <f>IFERROR(INDEX($BD$7:$BD$506,MATCH(ROWS($AT$7:AT500),$AT$7:$AT$506,0)),"")</f>
        <v/>
      </c>
      <c r="I500" s="276"/>
      <c r="J500" s="277"/>
      <c r="K500" s="420" t="str">
        <f>IFERROR(INDEX($BE$7:$BE$506,MATCH(ROWS($AT$7:AT500),$AT$7:$AT$506,0)),"")</f>
        <v/>
      </c>
      <c r="L500" s="136"/>
      <c r="AT500">
        <f t="shared" si="28"/>
        <v>494</v>
      </c>
      <c r="AU500">
        <f>COUNTIF($AZ$7:AZ500,AZ500)</f>
        <v>494</v>
      </c>
      <c r="AV500">
        <f t="shared" si="29"/>
        <v>0</v>
      </c>
      <c r="AW500">
        <f>IF(Nut_StatusTool!A500="","",Nut_StatusTool!A500)</f>
        <v>494</v>
      </c>
      <c r="AX500" t="str">
        <f>IF(Nut_StatusTool!B500="","",Nut_StatusTool!B500)</f>
        <v/>
      </c>
      <c r="AY500" t="str">
        <f>IF(Nut_StatusTool!C500="","",Nut_StatusTool!C500)</f>
        <v/>
      </c>
      <c r="AZ500">
        <f>Nut_StatusTool!D500</f>
        <v>0</v>
      </c>
      <c r="BA500" t="str">
        <f>IF(Nut_StatusTool!E500="","",Nut_StatusTool!E500)</f>
        <v/>
      </c>
      <c r="BB500" t="str">
        <f>IF(Nut_StatusTool!F500="","",Nut_StatusTool!F500)</f>
        <v/>
      </c>
      <c r="BC500" t="str">
        <f>IF(Nut_StatusTool!G500="","",Nut_StatusTool!G500)</f>
        <v/>
      </c>
      <c r="BD500" s="430" t="str">
        <f t="shared" si="30"/>
        <v/>
      </c>
      <c r="BE500" t="str">
        <f t="shared" si="31"/>
        <v/>
      </c>
      <c r="BF500" t="str">
        <f>IF(Nut_StatusTool!I500="","",Nut_StatusTool!I500)</f>
        <v/>
      </c>
      <c r="BG500" t="str">
        <f>IF(Nut_StatusTool!J500="","",Nut_StatusTool!J500)</f>
        <v/>
      </c>
    </row>
    <row r="501" spans="1:59">
      <c r="A501" s="411">
        <f>IFERROR(INDEX($AW$7:$AW$506,MATCH(ROWS($AT$7:AT501),$AT$7:$AT$506,0)),"")</f>
        <v>495</v>
      </c>
      <c r="B501" s="412" t="str">
        <f>IFERROR(INDEX($AX$7:$AX$506,MATCH(ROWS($AT$7:AT501),$AT$7:$AT$506,0)),"")</f>
        <v/>
      </c>
      <c r="C501" s="412" t="str">
        <f>IFERROR(INDEX($AY$7:$AY$506,MATCH(ROWS($AT$7:AT501),$AT$7:$AT$506,0)),"")</f>
        <v/>
      </c>
      <c r="D501" s="413">
        <f>IFERROR(INDEX($AZ$7:$AZ$506,MATCH(ROWS($AT$7:AT501),$AT$7:$AT$506,0)),"")</f>
        <v>0</v>
      </c>
      <c r="E501" s="414" t="str">
        <f>IFERROR(INDEX($BA$7:$BA$506,MATCH(ROWS($AT$7:AT501),$AT$7:$AT$506,0)),"")</f>
        <v/>
      </c>
      <c r="F501" s="415" t="str">
        <f>IFERROR(INDEX($BB$7:$BB$506,MATCH(ROWS($AT$7:AT501),$AT$7:$AT$506,0)),"")</f>
        <v/>
      </c>
      <c r="G501" s="416" t="str">
        <f>IFERROR(INDEX($BC$7:$BC$506,MATCH(ROWS($AT$7:AT501),$AT$7:$AT$506,0)),"")</f>
        <v/>
      </c>
      <c r="H501" s="416" t="str">
        <f>IFERROR(INDEX($BD$7:$BD$506,MATCH(ROWS($AT$7:AT501),$AT$7:$AT$506,0)),"")</f>
        <v/>
      </c>
      <c r="I501" s="276"/>
      <c r="J501" s="277"/>
      <c r="K501" s="420" t="str">
        <f>IFERROR(INDEX($BE$7:$BE$506,MATCH(ROWS($AT$7:AT501),$AT$7:$AT$506,0)),"")</f>
        <v/>
      </c>
      <c r="L501" s="136"/>
      <c r="AT501">
        <f t="shared" si="28"/>
        <v>495</v>
      </c>
      <c r="AU501">
        <f>COUNTIF($AZ$7:AZ501,AZ501)</f>
        <v>495</v>
      </c>
      <c r="AV501">
        <f t="shared" si="29"/>
        <v>0</v>
      </c>
      <c r="AW501">
        <f>IF(Nut_StatusTool!A501="","",Nut_StatusTool!A501)</f>
        <v>495</v>
      </c>
      <c r="AX501" t="str">
        <f>IF(Nut_StatusTool!B501="","",Nut_StatusTool!B501)</f>
        <v/>
      </c>
      <c r="AY501" t="str">
        <f>IF(Nut_StatusTool!C501="","",Nut_StatusTool!C501)</f>
        <v/>
      </c>
      <c r="AZ501">
        <f>Nut_StatusTool!D501</f>
        <v>0</v>
      </c>
      <c r="BA501" t="str">
        <f>IF(Nut_StatusTool!E501="","",Nut_StatusTool!E501)</f>
        <v/>
      </c>
      <c r="BB501" t="str">
        <f>IF(Nut_StatusTool!F501="","",Nut_StatusTool!F501)</f>
        <v/>
      </c>
      <c r="BC501" t="str">
        <f>IF(Nut_StatusTool!G501="","",Nut_StatusTool!G501)</f>
        <v/>
      </c>
      <c r="BD501" s="430" t="str">
        <f t="shared" si="30"/>
        <v/>
      </c>
      <c r="BE501" t="str">
        <f t="shared" si="31"/>
        <v/>
      </c>
      <c r="BF501" t="str">
        <f>IF(Nut_StatusTool!I501="","",Nut_StatusTool!I501)</f>
        <v/>
      </c>
      <c r="BG501" t="str">
        <f>IF(Nut_StatusTool!J501="","",Nut_StatusTool!J501)</f>
        <v/>
      </c>
    </row>
    <row r="502" spans="1:59">
      <c r="A502" s="411">
        <f>IFERROR(INDEX($AW$7:$AW$506,MATCH(ROWS($AT$7:AT502),$AT$7:$AT$506,0)),"")</f>
        <v>496</v>
      </c>
      <c r="B502" s="412" t="str">
        <f>IFERROR(INDEX($AX$7:$AX$506,MATCH(ROWS($AT$7:AT502),$AT$7:$AT$506,0)),"")</f>
        <v/>
      </c>
      <c r="C502" s="412" t="str">
        <f>IFERROR(INDEX($AY$7:$AY$506,MATCH(ROWS($AT$7:AT502),$AT$7:$AT$506,0)),"")</f>
        <v/>
      </c>
      <c r="D502" s="413">
        <f>IFERROR(INDEX($AZ$7:$AZ$506,MATCH(ROWS($AT$7:AT502),$AT$7:$AT$506,0)),"")</f>
        <v>0</v>
      </c>
      <c r="E502" s="414" t="str">
        <f>IFERROR(INDEX($BA$7:$BA$506,MATCH(ROWS($AT$7:AT502),$AT$7:$AT$506,0)),"")</f>
        <v/>
      </c>
      <c r="F502" s="415" t="str">
        <f>IFERROR(INDEX($BB$7:$BB$506,MATCH(ROWS($AT$7:AT502),$AT$7:$AT$506,0)),"")</f>
        <v/>
      </c>
      <c r="G502" s="416" t="str">
        <f>IFERROR(INDEX($BC$7:$BC$506,MATCH(ROWS($AT$7:AT502),$AT$7:$AT$506,0)),"")</f>
        <v/>
      </c>
      <c r="H502" s="416" t="str">
        <f>IFERROR(INDEX($BD$7:$BD$506,MATCH(ROWS($AT$7:AT502),$AT$7:$AT$506,0)),"")</f>
        <v/>
      </c>
      <c r="I502" s="276"/>
      <c r="J502" s="277"/>
      <c r="K502" s="420" t="str">
        <f>IFERROR(INDEX($BE$7:$BE$506,MATCH(ROWS($AT$7:AT502),$AT$7:$AT$506,0)),"")</f>
        <v/>
      </c>
      <c r="L502" s="136"/>
      <c r="AT502">
        <f t="shared" si="28"/>
        <v>496</v>
      </c>
      <c r="AU502">
        <f>COUNTIF($AZ$7:AZ502,AZ502)</f>
        <v>496</v>
      </c>
      <c r="AV502">
        <f t="shared" si="29"/>
        <v>0</v>
      </c>
      <c r="AW502">
        <f>IF(Nut_StatusTool!A502="","",Nut_StatusTool!A502)</f>
        <v>496</v>
      </c>
      <c r="AX502" t="str">
        <f>IF(Nut_StatusTool!B502="","",Nut_StatusTool!B502)</f>
        <v/>
      </c>
      <c r="AY502" t="str">
        <f>IF(Nut_StatusTool!C502="","",Nut_StatusTool!C502)</f>
        <v/>
      </c>
      <c r="AZ502">
        <f>Nut_StatusTool!D502</f>
        <v>0</v>
      </c>
      <c r="BA502" t="str">
        <f>IF(Nut_StatusTool!E502="","",Nut_StatusTool!E502)</f>
        <v/>
      </c>
      <c r="BB502" t="str">
        <f>IF(Nut_StatusTool!F502="","",Nut_StatusTool!F502)</f>
        <v/>
      </c>
      <c r="BC502" t="str">
        <f>IF(Nut_StatusTool!G502="","",Nut_StatusTool!G502)</f>
        <v/>
      </c>
      <c r="BD502" s="430" t="str">
        <f t="shared" si="30"/>
        <v/>
      </c>
      <c r="BE502" t="str">
        <f t="shared" si="31"/>
        <v/>
      </c>
      <c r="BF502" t="str">
        <f>IF(Nut_StatusTool!I502="","",Nut_StatusTool!I502)</f>
        <v/>
      </c>
      <c r="BG502" t="str">
        <f>IF(Nut_StatusTool!J502="","",Nut_StatusTool!J502)</f>
        <v/>
      </c>
    </row>
    <row r="503" spans="1:59">
      <c r="A503" s="411">
        <f>IFERROR(INDEX($AW$7:$AW$506,MATCH(ROWS($AT$7:AT503),$AT$7:$AT$506,0)),"")</f>
        <v>497</v>
      </c>
      <c r="B503" s="412" t="str">
        <f>IFERROR(INDEX($AX$7:$AX$506,MATCH(ROWS($AT$7:AT503),$AT$7:$AT$506,0)),"")</f>
        <v/>
      </c>
      <c r="C503" s="412" t="str">
        <f>IFERROR(INDEX($AY$7:$AY$506,MATCH(ROWS($AT$7:AT503),$AT$7:$AT$506,0)),"")</f>
        <v/>
      </c>
      <c r="D503" s="413">
        <f>IFERROR(INDEX($AZ$7:$AZ$506,MATCH(ROWS($AT$7:AT503),$AT$7:$AT$506,0)),"")</f>
        <v>0</v>
      </c>
      <c r="E503" s="414" t="str">
        <f>IFERROR(INDEX($BA$7:$BA$506,MATCH(ROWS($AT$7:AT503),$AT$7:$AT$506,0)),"")</f>
        <v/>
      </c>
      <c r="F503" s="415" t="str">
        <f>IFERROR(INDEX($BB$7:$BB$506,MATCH(ROWS($AT$7:AT503),$AT$7:$AT$506,0)),"")</f>
        <v/>
      </c>
      <c r="G503" s="416" t="str">
        <f>IFERROR(INDEX($BC$7:$BC$506,MATCH(ROWS($AT$7:AT503),$AT$7:$AT$506,0)),"")</f>
        <v/>
      </c>
      <c r="H503" s="416" t="str">
        <f>IFERROR(INDEX($BD$7:$BD$506,MATCH(ROWS($AT$7:AT503),$AT$7:$AT$506,0)),"")</f>
        <v/>
      </c>
      <c r="I503" s="276"/>
      <c r="J503" s="277"/>
      <c r="K503" s="420" t="str">
        <f>IFERROR(INDEX($BE$7:$BE$506,MATCH(ROWS($AT$7:AT503),$AT$7:$AT$506,0)),"")</f>
        <v/>
      </c>
      <c r="L503" s="136"/>
      <c r="AT503">
        <f t="shared" si="28"/>
        <v>497</v>
      </c>
      <c r="AU503">
        <f>COUNTIF($AZ$7:AZ503,AZ503)</f>
        <v>497</v>
      </c>
      <c r="AV503">
        <f t="shared" si="29"/>
        <v>0</v>
      </c>
      <c r="AW503">
        <f>IF(Nut_StatusTool!A503="","",Nut_StatusTool!A503)</f>
        <v>497</v>
      </c>
      <c r="AX503" t="str">
        <f>IF(Nut_StatusTool!B503="","",Nut_StatusTool!B503)</f>
        <v/>
      </c>
      <c r="AY503" t="str">
        <f>IF(Nut_StatusTool!C503="","",Nut_StatusTool!C503)</f>
        <v/>
      </c>
      <c r="AZ503">
        <f>Nut_StatusTool!D503</f>
        <v>0</v>
      </c>
      <c r="BA503" t="str">
        <f>IF(Nut_StatusTool!E503="","",Nut_StatusTool!E503)</f>
        <v/>
      </c>
      <c r="BB503" t="str">
        <f>IF(Nut_StatusTool!F503="","",Nut_StatusTool!F503)</f>
        <v/>
      </c>
      <c r="BC503" t="str">
        <f>IF(Nut_StatusTool!G503="","",Nut_StatusTool!G503)</f>
        <v/>
      </c>
      <c r="BD503" s="430" t="str">
        <f t="shared" si="30"/>
        <v/>
      </c>
      <c r="BE503" t="str">
        <f t="shared" si="31"/>
        <v/>
      </c>
      <c r="BF503" t="str">
        <f>IF(Nut_StatusTool!I503="","",Nut_StatusTool!I503)</f>
        <v/>
      </c>
      <c r="BG503" t="str">
        <f>IF(Nut_StatusTool!J503="","",Nut_StatusTool!J503)</f>
        <v/>
      </c>
    </row>
    <row r="504" spans="1:59">
      <c r="A504" s="411">
        <f>IFERROR(INDEX($AW$7:$AW$506,MATCH(ROWS($AT$7:AT504),$AT$7:$AT$506,0)),"")</f>
        <v>498</v>
      </c>
      <c r="B504" s="412" t="str">
        <f>IFERROR(INDEX($AX$7:$AX$506,MATCH(ROWS($AT$7:AT504),$AT$7:$AT$506,0)),"")</f>
        <v/>
      </c>
      <c r="C504" s="412" t="str">
        <f>IFERROR(INDEX($AY$7:$AY$506,MATCH(ROWS($AT$7:AT504),$AT$7:$AT$506,0)),"")</f>
        <v/>
      </c>
      <c r="D504" s="413">
        <f>IFERROR(INDEX($AZ$7:$AZ$506,MATCH(ROWS($AT$7:AT504),$AT$7:$AT$506,0)),"")</f>
        <v>0</v>
      </c>
      <c r="E504" s="414" t="str">
        <f>IFERROR(INDEX($BA$7:$BA$506,MATCH(ROWS($AT$7:AT504),$AT$7:$AT$506,0)),"")</f>
        <v/>
      </c>
      <c r="F504" s="415" t="str">
        <f>IFERROR(INDEX($BB$7:$BB$506,MATCH(ROWS($AT$7:AT504),$AT$7:$AT$506,0)),"")</f>
        <v/>
      </c>
      <c r="G504" s="416" t="str">
        <f>IFERROR(INDEX($BC$7:$BC$506,MATCH(ROWS($AT$7:AT504),$AT$7:$AT$506,0)),"")</f>
        <v/>
      </c>
      <c r="H504" s="416" t="str">
        <f>IFERROR(INDEX($BD$7:$BD$506,MATCH(ROWS($AT$7:AT504),$AT$7:$AT$506,0)),"")</f>
        <v/>
      </c>
      <c r="I504" s="276"/>
      <c r="J504" s="277"/>
      <c r="K504" s="420" t="str">
        <f>IFERROR(INDEX($BE$7:$BE$506,MATCH(ROWS($AT$7:AT504),$AT$7:$AT$506,0)),"")</f>
        <v/>
      </c>
      <c r="L504" s="136"/>
      <c r="AT504">
        <f t="shared" si="28"/>
        <v>498</v>
      </c>
      <c r="AU504">
        <f>COUNTIF($AZ$7:AZ504,AZ504)</f>
        <v>498</v>
      </c>
      <c r="AV504">
        <f t="shared" si="29"/>
        <v>0</v>
      </c>
      <c r="AW504">
        <f>IF(Nut_StatusTool!A504="","",Nut_StatusTool!A504)</f>
        <v>498</v>
      </c>
      <c r="AX504" t="str">
        <f>IF(Nut_StatusTool!B504="","",Nut_StatusTool!B504)</f>
        <v/>
      </c>
      <c r="AY504" t="str">
        <f>IF(Nut_StatusTool!C504="","",Nut_StatusTool!C504)</f>
        <v/>
      </c>
      <c r="AZ504">
        <f>Nut_StatusTool!D504</f>
        <v>0</v>
      </c>
      <c r="BA504" t="str">
        <f>IF(Nut_StatusTool!E504="","",Nut_StatusTool!E504)</f>
        <v/>
      </c>
      <c r="BB504" t="str">
        <f>IF(Nut_StatusTool!F504="","",Nut_StatusTool!F504)</f>
        <v/>
      </c>
      <c r="BC504" t="str">
        <f>IF(Nut_StatusTool!G504="","",Nut_StatusTool!G504)</f>
        <v/>
      </c>
      <c r="BD504" s="430" t="str">
        <f t="shared" si="30"/>
        <v/>
      </c>
      <c r="BE504" t="str">
        <f t="shared" si="31"/>
        <v/>
      </c>
      <c r="BF504" t="str">
        <f>IF(Nut_StatusTool!I504="","",Nut_StatusTool!I504)</f>
        <v/>
      </c>
      <c r="BG504" t="str">
        <f>IF(Nut_StatusTool!J504="","",Nut_StatusTool!J504)</f>
        <v/>
      </c>
    </row>
    <row r="505" spans="1:59">
      <c r="A505" s="411">
        <f>IFERROR(INDEX($AW$7:$AW$506,MATCH(ROWS($AT$7:AT505),$AT$7:$AT$506,0)),"")</f>
        <v>499</v>
      </c>
      <c r="B505" s="412" t="str">
        <f>IFERROR(INDEX($AX$7:$AX$506,MATCH(ROWS($AT$7:AT505),$AT$7:$AT$506,0)),"")</f>
        <v/>
      </c>
      <c r="C505" s="412" t="str">
        <f>IFERROR(INDEX($AY$7:$AY$506,MATCH(ROWS($AT$7:AT505),$AT$7:$AT$506,0)),"")</f>
        <v/>
      </c>
      <c r="D505" s="413">
        <f>IFERROR(INDEX($AZ$7:$AZ$506,MATCH(ROWS($AT$7:AT505),$AT$7:$AT$506,0)),"")</f>
        <v>0</v>
      </c>
      <c r="E505" s="414" t="str">
        <f>IFERROR(INDEX($BA$7:$BA$506,MATCH(ROWS($AT$7:AT505),$AT$7:$AT$506,0)),"")</f>
        <v/>
      </c>
      <c r="F505" s="415" t="str">
        <f>IFERROR(INDEX($BB$7:$BB$506,MATCH(ROWS($AT$7:AT505),$AT$7:$AT$506,0)),"")</f>
        <v/>
      </c>
      <c r="G505" s="416" t="str">
        <f>IFERROR(INDEX($BC$7:$BC$506,MATCH(ROWS($AT$7:AT505),$AT$7:$AT$506,0)),"")</f>
        <v/>
      </c>
      <c r="H505" s="416" t="str">
        <f>IFERROR(INDEX($BD$7:$BD$506,MATCH(ROWS($AT$7:AT505),$AT$7:$AT$506,0)),"")</f>
        <v/>
      </c>
      <c r="I505" s="276"/>
      <c r="J505" s="277"/>
      <c r="K505" s="420" t="str">
        <f>IFERROR(INDEX($BE$7:$BE$506,MATCH(ROWS($AT$7:AT505),$AT$7:$AT$506,0)),"")</f>
        <v/>
      </c>
      <c r="L505" s="136"/>
      <c r="AT505">
        <f t="shared" si="28"/>
        <v>499</v>
      </c>
      <c r="AU505">
        <f>COUNTIF($AZ$7:AZ505,AZ505)</f>
        <v>499</v>
      </c>
      <c r="AV505">
        <f t="shared" si="29"/>
        <v>0</v>
      </c>
      <c r="AW505">
        <f>IF(Nut_StatusTool!A505="","",Nut_StatusTool!A505)</f>
        <v>499</v>
      </c>
      <c r="AX505" t="str">
        <f>IF(Nut_StatusTool!B505="","",Nut_StatusTool!B505)</f>
        <v/>
      </c>
      <c r="AY505" t="str">
        <f>IF(Nut_StatusTool!C505="","",Nut_StatusTool!C505)</f>
        <v/>
      </c>
      <c r="AZ505">
        <f>Nut_StatusTool!D505</f>
        <v>0</v>
      </c>
      <c r="BA505" t="str">
        <f>IF(Nut_StatusTool!E505="","",Nut_StatusTool!E505)</f>
        <v/>
      </c>
      <c r="BB505" t="str">
        <f>IF(Nut_StatusTool!F505="","",Nut_StatusTool!F505)</f>
        <v/>
      </c>
      <c r="BC505" t="str">
        <f>IF(Nut_StatusTool!G505="","",Nut_StatusTool!G505)</f>
        <v/>
      </c>
      <c r="BD505" s="430" t="str">
        <f t="shared" si="30"/>
        <v/>
      </c>
      <c r="BE505" t="str">
        <f t="shared" si="31"/>
        <v/>
      </c>
      <c r="BF505" t="str">
        <f>IF(Nut_StatusTool!I505="","",Nut_StatusTool!I505)</f>
        <v/>
      </c>
      <c r="BG505" t="str">
        <f>IF(Nut_StatusTool!J505="","",Nut_StatusTool!J505)</f>
        <v/>
      </c>
    </row>
    <row r="506" spans="1:59">
      <c r="A506" s="411">
        <f>IFERROR(INDEX($AW$7:$AW$506,MATCH(ROWS($AT$7:AT506),$AT$7:$AT$506,0)),"")</f>
        <v>500</v>
      </c>
      <c r="B506" s="412" t="str">
        <f>IFERROR(INDEX($AX$7:$AX$506,MATCH(ROWS($AT$7:AT506),$AT$7:$AT$506,0)),"")</f>
        <v/>
      </c>
      <c r="C506" s="412" t="str">
        <f>IFERROR(INDEX($AY$7:$AY$506,MATCH(ROWS($AT$7:AT506),$AT$7:$AT$506,0)),"")</f>
        <v/>
      </c>
      <c r="D506" s="413">
        <f>IFERROR(INDEX($AZ$7:$AZ$506,MATCH(ROWS($AT$7:AT506),$AT$7:$AT$506,0)),"")</f>
        <v>0</v>
      </c>
      <c r="E506" s="414" t="str">
        <f>IFERROR(INDEX($BA$7:$BA$506,MATCH(ROWS($AT$7:AT506),$AT$7:$AT$506,0)),"")</f>
        <v/>
      </c>
      <c r="F506" s="415" t="str">
        <f>IFERROR(INDEX($BB$7:$BB$506,MATCH(ROWS($AT$7:AT506),$AT$7:$AT$506,0)),"")</f>
        <v/>
      </c>
      <c r="G506" s="416" t="str">
        <f>IFERROR(INDEX($BC$7:$BC$506,MATCH(ROWS($AT$7:AT506),$AT$7:$AT$506,0)),"")</f>
        <v/>
      </c>
      <c r="H506" s="416" t="str">
        <f>IFERROR(INDEX($BD$7:$BD$506,MATCH(ROWS($AT$7:AT506),$AT$7:$AT$506,0)),"")</f>
        <v/>
      </c>
      <c r="I506" s="276"/>
      <c r="J506" s="277"/>
      <c r="K506" s="420" t="str">
        <f>IFERROR(INDEX($BE$7:$BE$506,MATCH(ROWS($AT$7:AT506),$AT$7:$AT$506,0)),"")</f>
        <v/>
      </c>
      <c r="L506" s="136"/>
      <c r="AT506">
        <f t="shared" si="28"/>
        <v>500</v>
      </c>
      <c r="AU506">
        <f>COUNTIF($AZ$7:AZ506,AZ506)</f>
        <v>500</v>
      </c>
      <c r="AV506">
        <f t="shared" si="29"/>
        <v>0</v>
      </c>
      <c r="AW506">
        <f>IF(Nut_StatusTool!A506="","",Nut_StatusTool!A506)</f>
        <v>500</v>
      </c>
      <c r="AX506" t="str">
        <f>IF(Nut_StatusTool!B506="","",Nut_StatusTool!B506)</f>
        <v/>
      </c>
      <c r="AY506" t="str">
        <f>IF(Nut_StatusTool!C506="","",Nut_StatusTool!C506)</f>
        <v/>
      </c>
      <c r="AZ506">
        <f>Nut_StatusTool!D506</f>
        <v>0</v>
      </c>
      <c r="BA506" t="str">
        <f>IF(Nut_StatusTool!E506="","",Nut_StatusTool!E506)</f>
        <v/>
      </c>
      <c r="BB506" t="str">
        <f>IF(Nut_StatusTool!F506="","",Nut_StatusTool!F506)</f>
        <v/>
      </c>
      <c r="BC506" t="str">
        <f>IF(Nut_StatusTool!G506="","",Nut_StatusTool!G506)</f>
        <v/>
      </c>
      <c r="BD506" s="430" t="str">
        <f t="shared" si="30"/>
        <v/>
      </c>
      <c r="BE506" t="str">
        <f t="shared" si="31"/>
        <v/>
      </c>
      <c r="BF506" t="str">
        <f>IF(Nut_StatusTool!I506="","",Nut_StatusTool!I506)</f>
        <v/>
      </c>
      <c r="BG506" t="str">
        <f>IF(Nut_StatusTool!J506="","",Nut_StatusTool!J506)</f>
        <v/>
      </c>
    </row>
    <row r="507" spans="1:59" hidden="1"/>
    <row r="508" spans="1:59" hidden="1"/>
    <row r="509" spans="1:59" hidden="1"/>
    <row r="510" spans="1:59" hidden="1"/>
    <row r="511" spans="1:59" hidden="1"/>
  </sheetData>
  <sheetProtection password="B081" sheet="1" objects="1" scenarios="1" formatColumns="0" formatRows="0" selectLockedCells="1"/>
  <mergeCells count="14">
    <mergeCell ref="H3:J3"/>
    <mergeCell ref="A4:J4"/>
    <mergeCell ref="A5:A6"/>
    <mergeCell ref="J2:K2"/>
    <mergeCell ref="A1:A2"/>
    <mergeCell ref="B1:B2"/>
    <mergeCell ref="C1:C2"/>
    <mergeCell ref="D1:D2"/>
    <mergeCell ref="E1:F2"/>
    <mergeCell ref="G1:G2"/>
    <mergeCell ref="H1:H2"/>
    <mergeCell ref="I1:I2"/>
    <mergeCell ref="J1:K1"/>
    <mergeCell ref="C3:G3"/>
  </mergeCells>
  <conditionalFormatting sqref="G5">
    <cfRule type="duplicateValues" dxfId="135" priority="39"/>
  </conditionalFormatting>
  <conditionalFormatting sqref="D7:D506">
    <cfRule type="cellIs" dxfId="134" priority="37" operator="equal">
      <formula>0</formula>
    </cfRule>
    <cfRule type="expression" dxfId="133" priority="40">
      <formula>IF(K7&gt;71,K7&lt;1500)</formula>
    </cfRule>
    <cfRule type="containsBlanks" dxfId="132" priority="4">
      <formula>LEN(TRIM(D7))=0</formula>
    </cfRule>
  </conditionalFormatting>
  <conditionalFormatting sqref="K7:K506">
    <cfRule type="cellIs" dxfId="131" priority="34" operator="between">
      <formula>71.001</formula>
      <formula>1500</formula>
    </cfRule>
    <cfRule type="containsText" dxfId="130" priority="35" operator="containsText" text="No Birthdate">
      <formula>NOT(ISERROR(SEARCH("No Birthdate",K7)))</formula>
    </cfRule>
  </conditionalFormatting>
  <conditionalFormatting sqref="I7:I506">
    <cfRule type="expression" dxfId="129" priority="33">
      <formula>IF(K7&gt;71,K7&lt;5000)</formula>
    </cfRule>
    <cfRule type="cellIs" dxfId="128" priority="10" operator="between">
      <formula>28.001</formula>
      <formula>32</formula>
    </cfRule>
    <cfRule type="cellIs" dxfId="127" priority="8" operator="between">
      <formula>0.001</formula>
      <formula>2</formula>
    </cfRule>
    <cfRule type="cellIs" dxfId="126" priority="9" operator="between">
      <formula>32.001</formula>
      <formula>5000</formula>
    </cfRule>
  </conditionalFormatting>
  <conditionalFormatting sqref="J7:J506">
    <cfRule type="expression" dxfId="125" priority="32">
      <formula>IF(K7&gt;71,K7&lt;5000)</formula>
    </cfRule>
    <cfRule type="cellIs" dxfId="124" priority="7" operator="between">
      <formula>0.001</formula>
      <formula>43.5</formula>
    </cfRule>
    <cfRule type="cellIs" dxfId="123" priority="6" operator="between">
      <formula>126.001</formula>
      <formula>5000</formula>
    </cfRule>
  </conditionalFormatting>
  <conditionalFormatting sqref="B7:B506">
    <cfRule type="cellIs" dxfId="122" priority="31" operator="equal">
      <formula>0</formula>
    </cfRule>
  </conditionalFormatting>
  <conditionalFormatting sqref="C7:C506">
    <cfRule type="cellIs" dxfId="121" priority="41" operator="equal">
      <formula>0</formula>
    </cfRule>
    <cfRule type="containsBlanks" dxfId="120" priority="42">
      <formula>LEN(TRIM(C7))=0</formula>
    </cfRule>
    <cfRule type="duplicateValues" dxfId="119" priority="43"/>
  </conditionalFormatting>
  <conditionalFormatting sqref="D7:D506">
    <cfRule type="duplicateValues" dxfId="118" priority="44"/>
  </conditionalFormatting>
  <conditionalFormatting sqref="C3 H3">
    <cfRule type="containsText" dxfId="117" priority="18" operator="containsText" text="Double">
      <formula>NOT(ISERROR(SEARCH("Double",C3)))</formula>
    </cfRule>
  </conditionalFormatting>
  <conditionalFormatting sqref="J2">
    <cfRule type="containsBlanks" dxfId="116" priority="17">
      <formula>LEN(TRIM(J2))=0</formula>
    </cfRule>
  </conditionalFormatting>
  <conditionalFormatting sqref="B1">
    <cfRule type="containsBlanks" dxfId="115" priority="45">
      <formula>LEN(TRIM(B1))=0</formula>
    </cfRule>
  </conditionalFormatting>
  <conditionalFormatting sqref="I1">
    <cfRule type="containsBlanks" dxfId="114" priority="16">
      <formula>LEN(TRIM(I1))=0</formula>
    </cfRule>
  </conditionalFormatting>
  <conditionalFormatting sqref="G1">
    <cfRule type="cellIs" dxfId="113" priority="15" operator="equal">
      <formula>0</formula>
    </cfRule>
  </conditionalFormatting>
  <conditionalFormatting sqref="K3">
    <cfRule type="notContainsBlanks" dxfId="112" priority="14">
      <formula>LEN(TRIM(K3))&gt;0</formula>
    </cfRule>
  </conditionalFormatting>
  <conditionalFormatting sqref="D1">
    <cfRule type="expression" dxfId="111" priority="12">
      <formula>$C$1="Barangay:"</formula>
    </cfRule>
  </conditionalFormatting>
  <conditionalFormatting sqref="G7:G506">
    <cfRule type="expression" dxfId="110" priority="5">
      <formula>H7&lt;G7</formula>
    </cfRule>
  </conditionalFormatting>
  <conditionalFormatting sqref="A7:A500">
    <cfRule type="expression" dxfId="109" priority="1">
      <formula>$D7=0</formula>
    </cfRule>
  </conditionalFormatting>
  <dataValidations count="1">
    <dataValidation allowBlank="1" showInputMessage="1" showErrorMessage="1" prompt="Enter the expected cut-off date of the next OPT survey (MM/DD/YYYY)" sqref="J2:K2"/>
  </dataValidations>
  <pageMargins left="0.45" right="1.2" top="1" bottom="0.5" header="0.3" footer="0.3"/>
  <pageSetup paperSize="5" fitToHeight="0" orientation="landscape" horizontalDpi="4294967293" verticalDpi="4294967293" r:id="rId1"/>
  <headerFooter>
    <oddHeader>&amp;C&amp;"-,Bold"&amp;12OPT PLUS MASTERLIST&amp;"-,Regular"&amp;11
Page &amp;P</oddHead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tabColor rgb="FF00B050"/>
  </sheetPr>
  <dimension ref="A1:AC1013"/>
  <sheetViews>
    <sheetView zoomScale="57" zoomScaleNormal="57" workbookViewId="0">
      <pane xSplit="11" ySplit="11" topLeftCell="L12" activePane="bottomRight" state="frozen"/>
      <selection pane="topRight" activeCell="L1" sqref="L1"/>
      <selection pane="bottomLeft" activeCell="A12" sqref="A12"/>
      <selection pane="bottomRight" activeCell="B11" sqref="B11"/>
    </sheetView>
  </sheetViews>
  <sheetFormatPr defaultColWidth="0" defaultRowHeight="15" zeroHeight="1"/>
  <cols>
    <col min="1" max="1" width="10.7109375" customWidth="1"/>
    <col min="2" max="2" width="32.7109375" customWidth="1"/>
    <col min="3" max="3" width="36.7109375" customWidth="1"/>
    <col min="4" max="4" width="40.7109375" customWidth="1"/>
    <col min="5" max="5" width="14.7109375" customWidth="1"/>
    <col min="6" max="6" width="10.7109375" customWidth="1"/>
    <col min="7" max="10" width="18.7109375" customWidth="1"/>
    <col min="11" max="11" width="16.7109375" customWidth="1"/>
    <col min="12" max="26" width="9.140625" style="329" hidden="1" customWidth="1"/>
    <col min="27" max="27" width="16.7109375" style="329" hidden="1" customWidth="1"/>
    <col min="28" max="28" width="17.5703125" style="329" hidden="1" customWidth="1"/>
    <col min="29" max="29" width="21.7109375" style="329" hidden="1" customWidth="1"/>
    <col min="30" max="16384" width="9.140625" style="329" hidden="1"/>
  </cols>
  <sheetData>
    <row r="1" spans="1:29" ht="21.95" customHeight="1">
      <c r="A1" s="638" t="s">
        <v>406</v>
      </c>
      <c r="B1" s="638"/>
      <c r="C1" s="638"/>
      <c r="D1" s="638"/>
      <c r="E1" s="638"/>
      <c r="F1" s="638"/>
      <c r="G1" s="638"/>
      <c r="H1" s="638"/>
      <c r="I1" s="638"/>
      <c r="J1" s="638"/>
      <c r="K1" s="638"/>
    </row>
    <row r="2" spans="1:29" ht="18" customHeight="1">
      <c r="A2" s="403" t="s">
        <v>347</v>
      </c>
      <c r="B2" s="639" t="s">
        <v>413</v>
      </c>
      <c r="C2" s="639"/>
      <c r="D2" s="639"/>
      <c r="E2" s="639"/>
      <c r="F2" s="639"/>
      <c r="G2" s="639"/>
      <c r="H2" s="639"/>
      <c r="I2" s="639"/>
      <c r="J2" s="639"/>
      <c r="K2" s="639"/>
    </row>
    <row r="3" spans="1:29" ht="18" customHeight="1">
      <c r="A3" s="403" t="s">
        <v>347</v>
      </c>
      <c r="B3" s="640" t="s">
        <v>400</v>
      </c>
      <c r="C3" s="640"/>
      <c r="D3" s="640"/>
      <c r="E3" s="640"/>
      <c r="F3" s="640"/>
      <c r="G3" s="640"/>
      <c r="H3" s="640"/>
      <c r="I3" s="640"/>
      <c r="J3" s="640"/>
      <c r="K3" s="640"/>
    </row>
    <row r="4" spans="1:29" ht="18" customHeight="1">
      <c r="A4" s="404" t="s">
        <v>347</v>
      </c>
      <c r="B4" s="640" t="s">
        <v>401</v>
      </c>
      <c r="C4" s="640"/>
      <c r="D4" s="640"/>
      <c r="E4" s="640"/>
      <c r="F4" s="640"/>
      <c r="G4" s="640"/>
      <c r="H4" s="640"/>
      <c r="I4" s="640"/>
      <c r="J4" s="640"/>
      <c r="K4" s="640"/>
    </row>
    <row r="5" spans="1:29" ht="18" customHeight="1">
      <c r="A5" s="404" t="s">
        <v>347</v>
      </c>
      <c r="B5" s="641" t="s">
        <v>415</v>
      </c>
      <c r="C5" s="642"/>
      <c r="D5" s="642"/>
      <c r="E5" s="642"/>
      <c r="F5" s="642"/>
      <c r="G5" s="642"/>
      <c r="H5" s="642"/>
      <c r="I5" s="642"/>
      <c r="J5" s="642"/>
      <c r="K5" s="642"/>
    </row>
    <row r="6" spans="1:29" ht="18" customHeight="1">
      <c r="A6" s="404" t="s">
        <v>347</v>
      </c>
      <c r="B6" s="641" t="s">
        <v>402</v>
      </c>
      <c r="C6" s="641"/>
      <c r="D6" s="641"/>
      <c r="E6" s="641"/>
      <c r="F6" s="641"/>
      <c r="G6" s="641"/>
      <c r="H6" s="641"/>
      <c r="I6" s="641"/>
      <c r="J6" s="641"/>
      <c r="K6" s="641"/>
    </row>
    <row r="7" spans="1:29" ht="21.95" customHeight="1">
      <c r="A7" s="643" t="s">
        <v>403</v>
      </c>
      <c r="B7" s="643"/>
      <c r="C7" s="643"/>
      <c r="D7" s="643"/>
      <c r="E7" s="643"/>
      <c r="F7" s="643"/>
      <c r="G7" s="643"/>
      <c r="H7" s="643"/>
      <c r="I7" s="643"/>
      <c r="J7" s="643"/>
      <c r="K7" s="643"/>
    </row>
    <row r="8" spans="1:29" ht="21.95" customHeight="1">
      <c r="A8" s="280"/>
      <c r="B8" s="644" t="s">
        <v>414</v>
      </c>
      <c r="C8" s="644"/>
      <c r="D8" s="644"/>
      <c r="E8" s="454"/>
      <c r="F8" s="644"/>
      <c r="G8" s="644"/>
      <c r="H8" s="644"/>
      <c r="I8" s="644"/>
      <c r="J8" s="644"/>
      <c r="K8" s="644"/>
    </row>
    <row r="9" spans="1:29" ht="27" customHeight="1">
      <c r="A9" s="648" t="s">
        <v>303</v>
      </c>
      <c r="B9" s="651" t="s">
        <v>277</v>
      </c>
      <c r="C9" s="653" t="s">
        <v>198</v>
      </c>
      <c r="D9" s="653" t="s">
        <v>237</v>
      </c>
      <c r="E9" s="655" t="s">
        <v>205</v>
      </c>
      <c r="F9" s="653" t="s">
        <v>0</v>
      </c>
      <c r="G9" s="645" t="s">
        <v>216</v>
      </c>
      <c r="H9" s="645" t="s">
        <v>334</v>
      </c>
      <c r="I9" s="647" t="s">
        <v>398</v>
      </c>
      <c r="J9" s="647"/>
      <c r="K9" s="278" t="s">
        <v>407</v>
      </c>
    </row>
    <row r="10" spans="1:29" ht="20.100000000000001" customHeight="1">
      <c r="A10" s="649"/>
      <c r="B10" s="652"/>
      <c r="C10" s="654"/>
      <c r="D10" s="654"/>
      <c r="E10" s="656"/>
      <c r="F10" s="654"/>
      <c r="G10" s="646"/>
      <c r="H10" s="646"/>
      <c r="I10" s="402" t="s">
        <v>254</v>
      </c>
      <c r="J10" s="402" t="s">
        <v>250</v>
      </c>
      <c r="K10" s="429" t="str">
        <f>IF(BNS_Printout!J2="","Date is Blank",BNS_Printout!J2)</f>
        <v>Date is Blank</v>
      </c>
    </row>
    <row r="11" spans="1:29" ht="36" customHeight="1">
      <c r="A11" s="650"/>
      <c r="B11" s="294" t="s">
        <v>452</v>
      </c>
      <c r="C11" s="291" t="s">
        <v>213</v>
      </c>
      <c r="D11" s="291" t="s">
        <v>213</v>
      </c>
      <c r="E11" s="279" t="s">
        <v>273</v>
      </c>
      <c r="F11" s="279" t="s">
        <v>274</v>
      </c>
      <c r="G11" s="292" t="s">
        <v>272</v>
      </c>
      <c r="H11" s="292" t="s">
        <v>272</v>
      </c>
      <c r="I11" s="292" t="s">
        <v>218</v>
      </c>
      <c r="J11" s="292" t="s">
        <v>219</v>
      </c>
      <c r="K11" s="401" t="s">
        <v>399</v>
      </c>
      <c r="AA11" s="448" t="s">
        <v>410</v>
      </c>
      <c r="AB11" s="449" t="s">
        <v>411</v>
      </c>
      <c r="AC11" s="448" t="s">
        <v>412</v>
      </c>
    </row>
    <row r="12" spans="1:29" ht="24" customHeight="1">
      <c r="A12" s="431">
        <f>IF(BNS_Printout!A7="","",BNS_Printout!A7)</f>
        <v>1</v>
      </c>
      <c r="B12" s="450" t="str">
        <f>IF(BNS_Printout!B7="","",BNS_Printout!B7)</f>
        <v/>
      </c>
      <c r="C12" s="450" t="str">
        <f>IF(BNS_Printout!C7="","",BNS_Printout!C7)</f>
        <v/>
      </c>
      <c r="D12" s="450" t="str">
        <f>IF(OR(BNS_Printout!D7=0,BNS_Printout!D7=""),"",BNS_Printout!D7)</f>
        <v/>
      </c>
      <c r="E12" s="451" t="str">
        <f>IF(BNS_Printout!E7="","",BNS_Printout!E7)</f>
        <v/>
      </c>
      <c r="F12" s="451" t="str">
        <f>IF(BNS_Printout!F7="","",BNS_Printout!F7)</f>
        <v/>
      </c>
      <c r="G12" s="452" t="str">
        <f>IF(BNS_Printout!G7="","",BNS_Printout!G7)</f>
        <v/>
      </c>
      <c r="H12" s="452" t="str">
        <f>IF(BNS_Printout!H7="","",BNS_Printout!H7)</f>
        <v/>
      </c>
      <c r="I12" s="453"/>
      <c r="J12" s="453"/>
      <c r="K12" s="422" t="str">
        <f>IF(BNS_Printout!K7="","",BNS_Printout!K7)</f>
        <v/>
      </c>
      <c r="AA12" s="329">
        <f>IF(D12="",0,1)</f>
        <v>0</v>
      </c>
      <c r="AB12" s="329">
        <f>COUNTIF($D$12:$D$1010,$D12)</f>
        <v>999</v>
      </c>
      <c r="AC12" s="329">
        <f>IF(AND(AA12&lt;&gt;0,AB12&gt;1),1,0)</f>
        <v>0</v>
      </c>
    </row>
    <row r="13" spans="1:29" ht="24" customHeight="1">
      <c r="A13" s="431">
        <f>IF(BNS_Printout!A8="","",BNS_Printout!A8)</f>
        <v>2</v>
      </c>
      <c r="B13" s="432" t="str">
        <f>IF(BNS_Printout!B8="","",BNS_Printout!B8)</f>
        <v/>
      </c>
      <c r="C13" s="432" t="str">
        <f>IF(BNS_Printout!C8="","",BNS_Printout!C8)</f>
        <v/>
      </c>
      <c r="D13" s="432" t="str">
        <f>IF(OR(BNS_Printout!D8=0,BNS_Printout!D8=""),"",BNS_Printout!D8)</f>
        <v/>
      </c>
      <c r="E13" s="433" t="str">
        <f>IF(BNS_Printout!E8="","",BNS_Printout!E8)</f>
        <v/>
      </c>
      <c r="F13" s="433" t="str">
        <f>IF(BNS_Printout!F8="","",BNS_Printout!F8)</f>
        <v/>
      </c>
      <c r="G13" s="434" t="str">
        <f>IF(BNS_Printout!G8="","",BNS_Printout!G8)</f>
        <v/>
      </c>
      <c r="H13" s="434" t="str">
        <f>IF(BNS_Printout!H8="","",BNS_Printout!H8)</f>
        <v/>
      </c>
      <c r="I13" s="281"/>
      <c r="J13" s="281"/>
      <c r="K13" s="422" t="str">
        <f>IF(BNS_Printout!K8="","",BNS_Printout!K8)</f>
        <v/>
      </c>
      <c r="AA13" s="329">
        <f t="shared" ref="AA13:AA76" si="0">IF(D13="",0,1)</f>
        <v>0</v>
      </c>
      <c r="AB13" s="329">
        <f t="shared" ref="AB13" si="1">COUNTIF($D$12:$D$1010,$D13)</f>
        <v>999</v>
      </c>
      <c r="AC13" s="329">
        <f t="shared" ref="AC13:AC76" si="2">IF(AND(AA13&lt;&gt;0,AB13&gt;1),1,0)</f>
        <v>0</v>
      </c>
    </row>
    <row r="14" spans="1:29" ht="24" customHeight="1">
      <c r="A14" s="431">
        <f>IF(BNS_Printout!A9="","",BNS_Printout!A9)</f>
        <v>3</v>
      </c>
      <c r="B14" s="432" t="str">
        <f>IF(BNS_Printout!B9="","",BNS_Printout!B9)</f>
        <v/>
      </c>
      <c r="C14" s="432" t="str">
        <f>IF(BNS_Printout!C9="","",BNS_Printout!C9)</f>
        <v/>
      </c>
      <c r="D14" s="432" t="str">
        <f>IF(OR(BNS_Printout!D9=0,BNS_Printout!D9=""),"",BNS_Printout!D9)</f>
        <v/>
      </c>
      <c r="E14" s="433" t="str">
        <f>IF(BNS_Printout!E9="","",BNS_Printout!E9)</f>
        <v/>
      </c>
      <c r="F14" s="433" t="str">
        <f>IF(BNS_Printout!F9="","",BNS_Printout!F9)</f>
        <v/>
      </c>
      <c r="G14" s="434" t="str">
        <f>IF(BNS_Printout!G9="","",BNS_Printout!G9)</f>
        <v/>
      </c>
      <c r="H14" s="434" t="str">
        <f>IF(BNS_Printout!H9="","",BNS_Printout!H9)</f>
        <v/>
      </c>
      <c r="I14" s="281"/>
      <c r="J14" s="281"/>
      <c r="K14" s="422" t="str">
        <f>IF(BNS_Printout!K9="","",BNS_Printout!K9)</f>
        <v/>
      </c>
      <c r="AA14" s="329">
        <f t="shared" si="0"/>
        <v>0</v>
      </c>
      <c r="AB14" s="329">
        <f t="shared" ref="AB14:AB77" si="3">COUNTIF($D$12:$D$1010,$D14)</f>
        <v>999</v>
      </c>
      <c r="AC14" s="329">
        <f t="shared" si="2"/>
        <v>0</v>
      </c>
    </row>
    <row r="15" spans="1:29" ht="24" customHeight="1">
      <c r="A15" s="431">
        <f>IF(BNS_Printout!A10="","",BNS_Printout!A10)</f>
        <v>4</v>
      </c>
      <c r="B15" s="432" t="str">
        <f>IF(BNS_Printout!B10="","",BNS_Printout!B10)</f>
        <v/>
      </c>
      <c r="C15" s="432" t="str">
        <f>IF(BNS_Printout!C10="","",BNS_Printout!C10)</f>
        <v/>
      </c>
      <c r="D15" s="432" t="str">
        <f>IF(OR(BNS_Printout!D10=0,BNS_Printout!D10=""),"",BNS_Printout!D10)</f>
        <v/>
      </c>
      <c r="E15" s="433" t="str">
        <f>IF(BNS_Printout!E10="","",BNS_Printout!E10)</f>
        <v/>
      </c>
      <c r="F15" s="433" t="str">
        <f>IF(BNS_Printout!F10="","",BNS_Printout!F10)</f>
        <v/>
      </c>
      <c r="G15" s="434" t="str">
        <f>IF(BNS_Printout!G10="","",BNS_Printout!G10)</f>
        <v/>
      </c>
      <c r="H15" s="434" t="str">
        <f>IF(BNS_Printout!H10="","",BNS_Printout!H10)</f>
        <v/>
      </c>
      <c r="I15" s="281"/>
      <c r="J15" s="281"/>
      <c r="K15" s="422" t="str">
        <f>IF(BNS_Printout!K10="","",BNS_Printout!K10)</f>
        <v/>
      </c>
      <c r="AA15" s="329">
        <f t="shared" si="0"/>
        <v>0</v>
      </c>
      <c r="AB15" s="329">
        <f t="shared" si="3"/>
        <v>999</v>
      </c>
      <c r="AC15" s="329">
        <f t="shared" si="2"/>
        <v>0</v>
      </c>
    </row>
    <row r="16" spans="1:29" ht="24" customHeight="1">
      <c r="A16" s="431">
        <f>IF(BNS_Printout!A11="","",BNS_Printout!A11)</f>
        <v>5</v>
      </c>
      <c r="B16" s="432" t="str">
        <f>IF(BNS_Printout!B11="","",BNS_Printout!B11)</f>
        <v/>
      </c>
      <c r="C16" s="432" t="str">
        <f>IF(BNS_Printout!C11="","",BNS_Printout!C11)</f>
        <v/>
      </c>
      <c r="D16" s="432" t="str">
        <f>IF(OR(BNS_Printout!D11=0,BNS_Printout!D11=""),"",BNS_Printout!D11)</f>
        <v/>
      </c>
      <c r="E16" s="433" t="str">
        <f>IF(BNS_Printout!E11="","",BNS_Printout!E11)</f>
        <v/>
      </c>
      <c r="F16" s="433" t="str">
        <f>IF(BNS_Printout!F11="","",BNS_Printout!F11)</f>
        <v/>
      </c>
      <c r="G16" s="434" t="str">
        <f>IF(BNS_Printout!G11="","",BNS_Printout!G11)</f>
        <v/>
      </c>
      <c r="H16" s="434" t="str">
        <f>IF(BNS_Printout!H11="","",BNS_Printout!H11)</f>
        <v/>
      </c>
      <c r="I16" s="281"/>
      <c r="J16" s="281"/>
      <c r="K16" s="422" t="str">
        <f>IF(BNS_Printout!K11="","",BNS_Printout!K11)</f>
        <v/>
      </c>
      <c r="AA16" s="329">
        <f t="shared" si="0"/>
        <v>0</v>
      </c>
      <c r="AB16" s="329">
        <f t="shared" si="3"/>
        <v>999</v>
      </c>
      <c r="AC16" s="329">
        <f t="shared" si="2"/>
        <v>0</v>
      </c>
    </row>
    <row r="17" spans="1:29" ht="24" customHeight="1">
      <c r="A17" s="431">
        <f>IF(BNS_Printout!A12="","",BNS_Printout!A12)</f>
        <v>6</v>
      </c>
      <c r="B17" s="432" t="str">
        <f>IF(BNS_Printout!B12="","",BNS_Printout!B12)</f>
        <v/>
      </c>
      <c r="C17" s="432" t="str">
        <f>IF(BNS_Printout!C12="","",BNS_Printout!C12)</f>
        <v/>
      </c>
      <c r="D17" s="432" t="str">
        <f>IF(OR(BNS_Printout!D12=0,BNS_Printout!D12=""),"",BNS_Printout!D12)</f>
        <v/>
      </c>
      <c r="E17" s="433" t="str">
        <f>IF(BNS_Printout!E12="","",BNS_Printout!E12)</f>
        <v/>
      </c>
      <c r="F17" s="433" t="str">
        <f>IF(BNS_Printout!F12="","",BNS_Printout!F12)</f>
        <v/>
      </c>
      <c r="G17" s="434" t="str">
        <f>IF(BNS_Printout!G12="","",BNS_Printout!G12)</f>
        <v/>
      </c>
      <c r="H17" s="434" t="str">
        <f>IF(BNS_Printout!H12="","",BNS_Printout!H12)</f>
        <v/>
      </c>
      <c r="I17" s="281"/>
      <c r="J17" s="281"/>
      <c r="K17" s="422" t="str">
        <f>IF(BNS_Printout!K12="","",BNS_Printout!K12)</f>
        <v/>
      </c>
      <c r="AA17" s="329">
        <f t="shared" si="0"/>
        <v>0</v>
      </c>
      <c r="AB17" s="329">
        <f t="shared" si="3"/>
        <v>999</v>
      </c>
      <c r="AC17" s="329">
        <f t="shared" si="2"/>
        <v>0</v>
      </c>
    </row>
    <row r="18" spans="1:29" ht="24" customHeight="1">
      <c r="A18" s="431">
        <f>IF(BNS_Printout!A13="","",BNS_Printout!A13)</f>
        <v>7</v>
      </c>
      <c r="B18" s="432" t="str">
        <f>IF(BNS_Printout!B13="","",BNS_Printout!B13)</f>
        <v/>
      </c>
      <c r="C18" s="432" t="str">
        <f>IF(BNS_Printout!C13="","",BNS_Printout!C13)</f>
        <v/>
      </c>
      <c r="D18" s="432" t="str">
        <f>IF(OR(BNS_Printout!D13=0,BNS_Printout!D13=""),"",BNS_Printout!D13)</f>
        <v/>
      </c>
      <c r="E18" s="433" t="str">
        <f>IF(BNS_Printout!E13="","",BNS_Printout!E13)</f>
        <v/>
      </c>
      <c r="F18" s="433" t="str">
        <f>IF(BNS_Printout!F13="","",BNS_Printout!F13)</f>
        <v/>
      </c>
      <c r="G18" s="434" t="str">
        <f>IF(BNS_Printout!G13="","",BNS_Printout!G13)</f>
        <v/>
      </c>
      <c r="H18" s="434" t="str">
        <f>IF(BNS_Printout!H13="","",BNS_Printout!H13)</f>
        <v/>
      </c>
      <c r="I18" s="281"/>
      <c r="J18" s="281"/>
      <c r="K18" s="422" t="str">
        <f>IF(BNS_Printout!K13="","",BNS_Printout!K13)</f>
        <v/>
      </c>
      <c r="AA18" s="329">
        <f t="shared" si="0"/>
        <v>0</v>
      </c>
      <c r="AB18" s="329">
        <f t="shared" si="3"/>
        <v>999</v>
      </c>
      <c r="AC18" s="329">
        <f t="shared" si="2"/>
        <v>0</v>
      </c>
    </row>
    <row r="19" spans="1:29" ht="24" customHeight="1">
      <c r="A19" s="431">
        <f>IF(BNS_Printout!A14="","",BNS_Printout!A14)</f>
        <v>8</v>
      </c>
      <c r="B19" s="432" t="str">
        <f>IF(BNS_Printout!B14="","",BNS_Printout!B14)</f>
        <v/>
      </c>
      <c r="C19" s="432" t="str">
        <f>IF(BNS_Printout!C14="","",BNS_Printout!C14)</f>
        <v/>
      </c>
      <c r="D19" s="432" t="str">
        <f>IF(OR(BNS_Printout!D14=0,BNS_Printout!D14=""),"",BNS_Printout!D14)</f>
        <v/>
      </c>
      <c r="E19" s="433" t="str">
        <f>IF(BNS_Printout!E14="","",BNS_Printout!E14)</f>
        <v/>
      </c>
      <c r="F19" s="433" t="str">
        <f>IF(BNS_Printout!F14="","",BNS_Printout!F14)</f>
        <v/>
      </c>
      <c r="G19" s="434" t="str">
        <f>IF(BNS_Printout!G14="","",BNS_Printout!G14)</f>
        <v/>
      </c>
      <c r="H19" s="434" t="str">
        <f>IF(BNS_Printout!H14="","",BNS_Printout!H14)</f>
        <v/>
      </c>
      <c r="I19" s="281"/>
      <c r="J19" s="281"/>
      <c r="K19" s="422" t="str">
        <f>IF(BNS_Printout!K14="","",BNS_Printout!K14)</f>
        <v/>
      </c>
      <c r="AA19" s="329">
        <f t="shared" si="0"/>
        <v>0</v>
      </c>
      <c r="AB19" s="329">
        <f t="shared" si="3"/>
        <v>999</v>
      </c>
      <c r="AC19" s="329">
        <f t="shared" si="2"/>
        <v>0</v>
      </c>
    </row>
    <row r="20" spans="1:29" ht="24" customHeight="1">
      <c r="A20" s="431">
        <f>IF(BNS_Printout!A15="","",BNS_Printout!A15)</f>
        <v>9</v>
      </c>
      <c r="B20" s="432" t="str">
        <f>IF(BNS_Printout!B15="","",BNS_Printout!B15)</f>
        <v/>
      </c>
      <c r="C20" s="432" t="str">
        <f>IF(BNS_Printout!C15="","",BNS_Printout!C15)</f>
        <v/>
      </c>
      <c r="D20" s="432" t="str">
        <f>IF(OR(BNS_Printout!D15=0,BNS_Printout!D15=""),"",BNS_Printout!D15)</f>
        <v/>
      </c>
      <c r="E20" s="433" t="str">
        <f>IF(BNS_Printout!E15="","",BNS_Printout!E15)</f>
        <v/>
      </c>
      <c r="F20" s="433" t="str">
        <f>IF(BNS_Printout!F15="","",BNS_Printout!F15)</f>
        <v/>
      </c>
      <c r="G20" s="434" t="str">
        <f>IF(BNS_Printout!G15="","",BNS_Printout!G15)</f>
        <v/>
      </c>
      <c r="H20" s="434" t="str">
        <f>IF(BNS_Printout!H15="","",BNS_Printout!H15)</f>
        <v/>
      </c>
      <c r="I20" s="281"/>
      <c r="J20" s="281"/>
      <c r="K20" s="422" t="str">
        <f>IF(BNS_Printout!K15="","",BNS_Printout!K15)</f>
        <v/>
      </c>
      <c r="AA20" s="329">
        <f t="shared" si="0"/>
        <v>0</v>
      </c>
      <c r="AB20" s="329">
        <f t="shared" si="3"/>
        <v>999</v>
      </c>
      <c r="AC20" s="329">
        <f t="shared" si="2"/>
        <v>0</v>
      </c>
    </row>
    <row r="21" spans="1:29" ht="24" customHeight="1">
      <c r="A21" s="431">
        <f>IF(BNS_Printout!A16="","",BNS_Printout!A16)</f>
        <v>10</v>
      </c>
      <c r="B21" s="432" t="str">
        <f>IF(BNS_Printout!B16="","",BNS_Printout!B16)</f>
        <v/>
      </c>
      <c r="C21" s="432" t="str">
        <f>IF(BNS_Printout!C16="","",BNS_Printout!C16)</f>
        <v/>
      </c>
      <c r="D21" s="432" t="str">
        <f>IF(OR(BNS_Printout!D16=0,BNS_Printout!D16=""),"",BNS_Printout!D16)</f>
        <v/>
      </c>
      <c r="E21" s="433" t="str">
        <f>IF(BNS_Printout!E16="","",BNS_Printout!E16)</f>
        <v/>
      </c>
      <c r="F21" s="433" t="str">
        <f>IF(BNS_Printout!F16="","",BNS_Printout!F16)</f>
        <v/>
      </c>
      <c r="G21" s="434" t="str">
        <f>IF(BNS_Printout!G16="","",BNS_Printout!G16)</f>
        <v/>
      </c>
      <c r="H21" s="434" t="str">
        <f>IF(BNS_Printout!H16="","",BNS_Printout!H16)</f>
        <v/>
      </c>
      <c r="I21" s="281"/>
      <c r="J21" s="281"/>
      <c r="K21" s="422" t="str">
        <f>IF(BNS_Printout!K16="","",BNS_Printout!K16)</f>
        <v/>
      </c>
      <c r="AA21" s="329">
        <f t="shared" si="0"/>
        <v>0</v>
      </c>
      <c r="AB21" s="329">
        <f t="shared" si="3"/>
        <v>999</v>
      </c>
      <c r="AC21" s="329">
        <f t="shared" si="2"/>
        <v>0</v>
      </c>
    </row>
    <row r="22" spans="1:29" ht="24" customHeight="1">
      <c r="A22" s="431">
        <f>IF(BNS_Printout!A17="","",BNS_Printout!A17)</f>
        <v>11</v>
      </c>
      <c r="B22" s="432" t="str">
        <f>IF(BNS_Printout!B17="","",BNS_Printout!B17)</f>
        <v/>
      </c>
      <c r="C22" s="432" t="str">
        <f>IF(BNS_Printout!C17="","",BNS_Printout!C17)</f>
        <v/>
      </c>
      <c r="D22" s="432" t="str">
        <f>IF(OR(BNS_Printout!D17=0,BNS_Printout!D17=""),"",BNS_Printout!D17)</f>
        <v/>
      </c>
      <c r="E22" s="433" t="str">
        <f>IF(BNS_Printout!E17="","",BNS_Printout!E17)</f>
        <v/>
      </c>
      <c r="F22" s="433" t="str">
        <f>IF(BNS_Printout!F17="","",BNS_Printout!F17)</f>
        <v/>
      </c>
      <c r="G22" s="434" t="str">
        <f>IF(BNS_Printout!G17="","",BNS_Printout!G17)</f>
        <v/>
      </c>
      <c r="H22" s="434" t="str">
        <f>IF(BNS_Printout!H17="","",BNS_Printout!H17)</f>
        <v/>
      </c>
      <c r="I22" s="281"/>
      <c r="J22" s="281"/>
      <c r="K22" s="422" t="str">
        <f>IF(BNS_Printout!K17="","",BNS_Printout!K17)</f>
        <v/>
      </c>
      <c r="AA22" s="329">
        <f t="shared" si="0"/>
        <v>0</v>
      </c>
      <c r="AB22" s="329">
        <f t="shared" si="3"/>
        <v>999</v>
      </c>
      <c r="AC22" s="329">
        <f t="shared" si="2"/>
        <v>0</v>
      </c>
    </row>
    <row r="23" spans="1:29" ht="24" customHeight="1">
      <c r="A23" s="431">
        <f>IF(BNS_Printout!A18="","",BNS_Printout!A18)</f>
        <v>12</v>
      </c>
      <c r="B23" s="432" t="str">
        <f>IF(BNS_Printout!B18="","",BNS_Printout!B18)</f>
        <v/>
      </c>
      <c r="C23" s="432" t="str">
        <f>IF(BNS_Printout!C18="","",BNS_Printout!C18)</f>
        <v/>
      </c>
      <c r="D23" s="432" t="str">
        <f>IF(OR(BNS_Printout!D18=0,BNS_Printout!D18=""),"",BNS_Printout!D18)</f>
        <v/>
      </c>
      <c r="E23" s="433" t="str">
        <f>IF(BNS_Printout!E18="","",BNS_Printout!E18)</f>
        <v/>
      </c>
      <c r="F23" s="433" t="str">
        <f>IF(BNS_Printout!F18="","",BNS_Printout!F18)</f>
        <v/>
      </c>
      <c r="G23" s="434" t="str">
        <f>IF(BNS_Printout!G18="","",BNS_Printout!G18)</f>
        <v/>
      </c>
      <c r="H23" s="434" t="str">
        <f>IF(BNS_Printout!H18="","",BNS_Printout!H18)</f>
        <v/>
      </c>
      <c r="I23" s="281"/>
      <c r="J23" s="281"/>
      <c r="K23" s="422" t="str">
        <f>IF(BNS_Printout!K18="","",BNS_Printout!K18)</f>
        <v/>
      </c>
      <c r="AA23" s="329">
        <f t="shared" si="0"/>
        <v>0</v>
      </c>
      <c r="AB23" s="329">
        <f t="shared" si="3"/>
        <v>999</v>
      </c>
      <c r="AC23" s="329">
        <f t="shared" si="2"/>
        <v>0</v>
      </c>
    </row>
    <row r="24" spans="1:29" ht="24" customHeight="1">
      <c r="A24" s="431">
        <f>IF(BNS_Printout!A19="","",BNS_Printout!A19)</f>
        <v>13</v>
      </c>
      <c r="B24" s="432" t="str">
        <f>IF(BNS_Printout!B19="","",BNS_Printout!B19)</f>
        <v/>
      </c>
      <c r="C24" s="432" t="str">
        <f>IF(BNS_Printout!C19="","",BNS_Printout!C19)</f>
        <v/>
      </c>
      <c r="D24" s="432" t="str">
        <f>IF(OR(BNS_Printout!D19=0,BNS_Printout!D19=""),"",BNS_Printout!D19)</f>
        <v/>
      </c>
      <c r="E24" s="433" t="str">
        <f>IF(BNS_Printout!E19="","",BNS_Printout!E19)</f>
        <v/>
      </c>
      <c r="F24" s="433" t="str">
        <f>IF(BNS_Printout!F19="","",BNS_Printout!F19)</f>
        <v/>
      </c>
      <c r="G24" s="434" t="str">
        <f>IF(BNS_Printout!G19="","",BNS_Printout!G19)</f>
        <v/>
      </c>
      <c r="H24" s="434" t="str">
        <f>IF(BNS_Printout!H19="","",BNS_Printout!H19)</f>
        <v/>
      </c>
      <c r="I24" s="281"/>
      <c r="J24" s="281"/>
      <c r="K24" s="422" t="str">
        <f>IF(BNS_Printout!K19="","",BNS_Printout!K19)</f>
        <v/>
      </c>
      <c r="AA24" s="329">
        <f t="shared" si="0"/>
        <v>0</v>
      </c>
      <c r="AB24" s="329">
        <f t="shared" si="3"/>
        <v>999</v>
      </c>
      <c r="AC24" s="329">
        <f t="shared" si="2"/>
        <v>0</v>
      </c>
    </row>
    <row r="25" spans="1:29" ht="24" customHeight="1">
      <c r="A25" s="431">
        <f>IF(BNS_Printout!A20="","",BNS_Printout!A20)</f>
        <v>14</v>
      </c>
      <c r="B25" s="432" t="str">
        <f>IF(BNS_Printout!B20="","",BNS_Printout!B20)</f>
        <v/>
      </c>
      <c r="C25" s="432" t="str">
        <f>IF(BNS_Printout!C20="","",BNS_Printout!C20)</f>
        <v/>
      </c>
      <c r="D25" s="432" t="str">
        <f>IF(OR(BNS_Printout!D20=0,BNS_Printout!D20=""),"",BNS_Printout!D20)</f>
        <v/>
      </c>
      <c r="E25" s="433" t="str">
        <f>IF(BNS_Printout!E20="","",BNS_Printout!E20)</f>
        <v/>
      </c>
      <c r="F25" s="433" t="str">
        <f>IF(BNS_Printout!F20="","",BNS_Printout!F20)</f>
        <v/>
      </c>
      <c r="G25" s="434" t="str">
        <f>IF(BNS_Printout!G20="","",BNS_Printout!G20)</f>
        <v/>
      </c>
      <c r="H25" s="434" t="str">
        <f>IF(BNS_Printout!H20="","",BNS_Printout!H20)</f>
        <v/>
      </c>
      <c r="I25" s="281"/>
      <c r="J25" s="281"/>
      <c r="K25" s="422" t="str">
        <f>IF(BNS_Printout!K20="","",BNS_Printout!K20)</f>
        <v/>
      </c>
      <c r="AA25" s="329">
        <f t="shared" si="0"/>
        <v>0</v>
      </c>
      <c r="AB25" s="329">
        <f t="shared" si="3"/>
        <v>999</v>
      </c>
      <c r="AC25" s="329">
        <f t="shared" si="2"/>
        <v>0</v>
      </c>
    </row>
    <row r="26" spans="1:29" ht="24" customHeight="1">
      <c r="A26" s="431">
        <f>IF(BNS_Printout!A21="","",BNS_Printout!A21)</f>
        <v>15</v>
      </c>
      <c r="B26" s="432" t="str">
        <f>IF(BNS_Printout!B21="","",BNS_Printout!B21)</f>
        <v/>
      </c>
      <c r="C26" s="432" t="str">
        <f>IF(BNS_Printout!C21="","",BNS_Printout!C21)</f>
        <v/>
      </c>
      <c r="D26" s="432" t="str">
        <f>IF(OR(BNS_Printout!D21=0,BNS_Printout!D21=""),"",BNS_Printout!D21)</f>
        <v/>
      </c>
      <c r="E26" s="433" t="str">
        <f>IF(BNS_Printout!E21="","",BNS_Printout!E21)</f>
        <v/>
      </c>
      <c r="F26" s="433" t="str">
        <f>IF(BNS_Printout!F21="","",BNS_Printout!F21)</f>
        <v/>
      </c>
      <c r="G26" s="434" t="str">
        <f>IF(BNS_Printout!G21="","",BNS_Printout!G21)</f>
        <v/>
      </c>
      <c r="H26" s="434" t="str">
        <f>IF(BNS_Printout!H21="","",BNS_Printout!H21)</f>
        <v/>
      </c>
      <c r="I26" s="281"/>
      <c r="J26" s="281"/>
      <c r="K26" s="422" t="str">
        <f>IF(BNS_Printout!K21="","",BNS_Printout!K21)</f>
        <v/>
      </c>
      <c r="AA26" s="329">
        <f t="shared" si="0"/>
        <v>0</v>
      </c>
      <c r="AB26" s="329">
        <f t="shared" si="3"/>
        <v>999</v>
      </c>
      <c r="AC26" s="329">
        <f t="shared" si="2"/>
        <v>0</v>
      </c>
    </row>
    <row r="27" spans="1:29" ht="24" customHeight="1">
      <c r="A27" s="431">
        <f>IF(BNS_Printout!A22="","",BNS_Printout!A22)</f>
        <v>16</v>
      </c>
      <c r="B27" s="432" t="str">
        <f>IF(BNS_Printout!B22="","",BNS_Printout!B22)</f>
        <v/>
      </c>
      <c r="C27" s="432" t="str">
        <f>IF(BNS_Printout!C22="","",BNS_Printout!C22)</f>
        <v/>
      </c>
      <c r="D27" s="432" t="str">
        <f>IF(OR(BNS_Printout!D22=0,BNS_Printout!D22=""),"",BNS_Printout!D22)</f>
        <v/>
      </c>
      <c r="E27" s="433" t="str">
        <f>IF(BNS_Printout!E22="","",BNS_Printout!E22)</f>
        <v/>
      </c>
      <c r="F27" s="433" t="str">
        <f>IF(BNS_Printout!F22="","",BNS_Printout!F22)</f>
        <v/>
      </c>
      <c r="G27" s="434" t="str">
        <f>IF(BNS_Printout!G22="","",BNS_Printout!G22)</f>
        <v/>
      </c>
      <c r="H27" s="434" t="str">
        <f>IF(BNS_Printout!H22="","",BNS_Printout!H22)</f>
        <v/>
      </c>
      <c r="I27" s="281"/>
      <c r="J27" s="281"/>
      <c r="K27" s="422" t="str">
        <f>IF(BNS_Printout!K22="","",BNS_Printout!K22)</f>
        <v/>
      </c>
      <c r="AA27" s="329">
        <f t="shared" si="0"/>
        <v>0</v>
      </c>
      <c r="AB27" s="329">
        <f t="shared" si="3"/>
        <v>999</v>
      </c>
      <c r="AC27" s="329">
        <f t="shared" si="2"/>
        <v>0</v>
      </c>
    </row>
    <row r="28" spans="1:29" ht="24" customHeight="1">
      <c r="A28" s="431">
        <f>IF(BNS_Printout!A23="","",BNS_Printout!A23)</f>
        <v>17</v>
      </c>
      <c r="B28" s="432" t="str">
        <f>IF(BNS_Printout!B23="","",BNS_Printout!B23)</f>
        <v/>
      </c>
      <c r="C28" s="432" t="str">
        <f>IF(BNS_Printout!C23="","",BNS_Printout!C23)</f>
        <v/>
      </c>
      <c r="D28" s="432" t="str">
        <f>IF(OR(BNS_Printout!D23=0,BNS_Printout!D23=""),"",BNS_Printout!D23)</f>
        <v/>
      </c>
      <c r="E28" s="433" t="str">
        <f>IF(BNS_Printout!E23="","",BNS_Printout!E23)</f>
        <v/>
      </c>
      <c r="F28" s="433" t="str">
        <f>IF(BNS_Printout!F23="","",BNS_Printout!F23)</f>
        <v/>
      </c>
      <c r="G28" s="434" t="str">
        <f>IF(BNS_Printout!G23="","",BNS_Printout!G23)</f>
        <v/>
      </c>
      <c r="H28" s="434" t="str">
        <f>IF(BNS_Printout!H23="","",BNS_Printout!H23)</f>
        <v/>
      </c>
      <c r="I28" s="281"/>
      <c r="J28" s="281"/>
      <c r="K28" s="422" t="str">
        <f>IF(BNS_Printout!K23="","",BNS_Printout!K23)</f>
        <v/>
      </c>
      <c r="AA28" s="329">
        <f t="shared" si="0"/>
        <v>0</v>
      </c>
      <c r="AB28" s="329">
        <f t="shared" si="3"/>
        <v>999</v>
      </c>
      <c r="AC28" s="329">
        <f t="shared" si="2"/>
        <v>0</v>
      </c>
    </row>
    <row r="29" spans="1:29" ht="24" customHeight="1">
      <c r="A29" s="431">
        <f>IF(BNS_Printout!A24="","",BNS_Printout!A24)</f>
        <v>18</v>
      </c>
      <c r="B29" s="432" t="str">
        <f>IF(BNS_Printout!B24="","",BNS_Printout!B24)</f>
        <v/>
      </c>
      <c r="C29" s="432" t="str">
        <f>IF(BNS_Printout!C24="","",BNS_Printout!C24)</f>
        <v/>
      </c>
      <c r="D29" s="432" t="str">
        <f>IF(OR(BNS_Printout!D24=0,BNS_Printout!D24=""),"",BNS_Printout!D24)</f>
        <v/>
      </c>
      <c r="E29" s="433" t="str">
        <f>IF(BNS_Printout!E24="","",BNS_Printout!E24)</f>
        <v/>
      </c>
      <c r="F29" s="433" t="str">
        <f>IF(BNS_Printout!F24="","",BNS_Printout!F24)</f>
        <v/>
      </c>
      <c r="G29" s="434" t="str">
        <f>IF(BNS_Printout!G24="","",BNS_Printout!G24)</f>
        <v/>
      </c>
      <c r="H29" s="434" t="str">
        <f>IF(BNS_Printout!H24="","",BNS_Printout!H24)</f>
        <v/>
      </c>
      <c r="I29" s="281"/>
      <c r="J29" s="281"/>
      <c r="K29" s="422" t="str">
        <f>IF(BNS_Printout!K24="","",BNS_Printout!K24)</f>
        <v/>
      </c>
      <c r="AA29" s="329">
        <f t="shared" si="0"/>
        <v>0</v>
      </c>
      <c r="AB29" s="329">
        <f t="shared" si="3"/>
        <v>999</v>
      </c>
      <c r="AC29" s="329">
        <f t="shared" si="2"/>
        <v>0</v>
      </c>
    </row>
    <row r="30" spans="1:29" ht="24" customHeight="1">
      <c r="A30" s="431">
        <f>IF(BNS_Printout!A25="","",BNS_Printout!A25)</f>
        <v>19</v>
      </c>
      <c r="B30" s="432" t="str">
        <f>IF(BNS_Printout!B25="","",BNS_Printout!B25)</f>
        <v/>
      </c>
      <c r="C30" s="432" t="str">
        <f>IF(BNS_Printout!C25="","",BNS_Printout!C25)</f>
        <v/>
      </c>
      <c r="D30" s="432" t="str">
        <f>IF(OR(BNS_Printout!D25=0,BNS_Printout!D25=""),"",BNS_Printout!D25)</f>
        <v/>
      </c>
      <c r="E30" s="433" t="str">
        <f>IF(BNS_Printout!E25="","",BNS_Printout!E25)</f>
        <v/>
      </c>
      <c r="F30" s="433" t="str">
        <f>IF(BNS_Printout!F25="","",BNS_Printout!F25)</f>
        <v/>
      </c>
      <c r="G30" s="434" t="str">
        <f>IF(BNS_Printout!G25="","",BNS_Printout!G25)</f>
        <v/>
      </c>
      <c r="H30" s="434" t="str">
        <f>IF(BNS_Printout!H25="","",BNS_Printout!H25)</f>
        <v/>
      </c>
      <c r="I30" s="281"/>
      <c r="J30" s="281"/>
      <c r="K30" s="422" t="str">
        <f>IF(BNS_Printout!K25="","",BNS_Printout!K25)</f>
        <v/>
      </c>
      <c r="AA30" s="329">
        <f t="shared" si="0"/>
        <v>0</v>
      </c>
      <c r="AB30" s="329">
        <f t="shared" si="3"/>
        <v>999</v>
      </c>
      <c r="AC30" s="329">
        <f t="shared" si="2"/>
        <v>0</v>
      </c>
    </row>
    <row r="31" spans="1:29" ht="24" customHeight="1">
      <c r="A31" s="431">
        <f>IF(BNS_Printout!A26="","",BNS_Printout!A26)</f>
        <v>20</v>
      </c>
      <c r="B31" s="432" t="str">
        <f>IF(BNS_Printout!B26="","",BNS_Printout!B26)</f>
        <v/>
      </c>
      <c r="C31" s="432" t="str">
        <f>IF(BNS_Printout!C26="","",BNS_Printout!C26)</f>
        <v/>
      </c>
      <c r="D31" s="432" t="str">
        <f>IF(OR(BNS_Printout!D26=0,BNS_Printout!D26=""),"",BNS_Printout!D26)</f>
        <v/>
      </c>
      <c r="E31" s="433" t="str">
        <f>IF(BNS_Printout!E26="","",BNS_Printout!E26)</f>
        <v/>
      </c>
      <c r="F31" s="433" t="str">
        <f>IF(BNS_Printout!F26="","",BNS_Printout!F26)</f>
        <v/>
      </c>
      <c r="G31" s="434" t="str">
        <f>IF(BNS_Printout!G26="","",BNS_Printout!G26)</f>
        <v/>
      </c>
      <c r="H31" s="434" t="str">
        <f>IF(BNS_Printout!H26="","",BNS_Printout!H26)</f>
        <v/>
      </c>
      <c r="I31" s="281"/>
      <c r="J31" s="281"/>
      <c r="K31" s="422" t="str">
        <f>IF(BNS_Printout!K26="","",BNS_Printout!K26)</f>
        <v/>
      </c>
      <c r="AA31" s="329">
        <f t="shared" si="0"/>
        <v>0</v>
      </c>
      <c r="AB31" s="329">
        <f t="shared" si="3"/>
        <v>999</v>
      </c>
      <c r="AC31" s="329">
        <f t="shared" si="2"/>
        <v>0</v>
      </c>
    </row>
    <row r="32" spans="1:29" ht="24" customHeight="1">
      <c r="A32" s="431">
        <f>IF(BNS_Printout!A27="","",BNS_Printout!A27)</f>
        <v>21</v>
      </c>
      <c r="B32" s="432" t="str">
        <f>IF(BNS_Printout!B27="","",BNS_Printout!B27)</f>
        <v/>
      </c>
      <c r="C32" s="432" t="str">
        <f>IF(BNS_Printout!C27="","",BNS_Printout!C27)</f>
        <v/>
      </c>
      <c r="D32" s="432" t="str">
        <f>IF(OR(BNS_Printout!D27=0,BNS_Printout!D27=""),"",BNS_Printout!D27)</f>
        <v/>
      </c>
      <c r="E32" s="433" t="str">
        <f>IF(BNS_Printout!E27="","",BNS_Printout!E27)</f>
        <v/>
      </c>
      <c r="F32" s="433" t="str">
        <f>IF(BNS_Printout!F27="","",BNS_Printout!F27)</f>
        <v/>
      </c>
      <c r="G32" s="434" t="str">
        <f>IF(BNS_Printout!G27="","",BNS_Printout!G27)</f>
        <v/>
      </c>
      <c r="H32" s="434" t="str">
        <f>IF(BNS_Printout!H27="","",BNS_Printout!H27)</f>
        <v/>
      </c>
      <c r="I32" s="281"/>
      <c r="J32" s="281"/>
      <c r="K32" s="422" t="str">
        <f>IF(BNS_Printout!K27="","",BNS_Printout!K27)</f>
        <v/>
      </c>
      <c r="AA32" s="329">
        <f t="shared" si="0"/>
        <v>0</v>
      </c>
      <c r="AB32" s="329">
        <f t="shared" si="3"/>
        <v>999</v>
      </c>
      <c r="AC32" s="329">
        <f t="shared" si="2"/>
        <v>0</v>
      </c>
    </row>
    <row r="33" spans="1:29" ht="24" customHeight="1">
      <c r="A33" s="431">
        <f>IF(BNS_Printout!A28="","",BNS_Printout!A28)</f>
        <v>22</v>
      </c>
      <c r="B33" s="432" t="str">
        <f>IF(BNS_Printout!B28="","",BNS_Printout!B28)</f>
        <v/>
      </c>
      <c r="C33" s="432" t="str">
        <f>IF(BNS_Printout!C28="","",BNS_Printout!C28)</f>
        <v/>
      </c>
      <c r="D33" s="432" t="str">
        <f>IF(OR(BNS_Printout!D28=0,BNS_Printout!D28=""),"",BNS_Printout!D28)</f>
        <v/>
      </c>
      <c r="E33" s="433" t="str">
        <f>IF(BNS_Printout!E28="","",BNS_Printout!E28)</f>
        <v/>
      </c>
      <c r="F33" s="433" t="str">
        <f>IF(BNS_Printout!F28="","",BNS_Printout!F28)</f>
        <v/>
      </c>
      <c r="G33" s="434" t="str">
        <f>IF(BNS_Printout!G28="","",BNS_Printout!G28)</f>
        <v/>
      </c>
      <c r="H33" s="434" t="str">
        <f>IF(BNS_Printout!H28="","",BNS_Printout!H28)</f>
        <v/>
      </c>
      <c r="I33" s="281"/>
      <c r="J33" s="281"/>
      <c r="K33" s="422" t="str">
        <f>IF(BNS_Printout!K28="","",BNS_Printout!K28)</f>
        <v/>
      </c>
      <c r="AA33" s="329">
        <f t="shared" si="0"/>
        <v>0</v>
      </c>
      <c r="AB33" s="329">
        <f t="shared" si="3"/>
        <v>999</v>
      </c>
      <c r="AC33" s="329">
        <f t="shared" si="2"/>
        <v>0</v>
      </c>
    </row>
    <row r="34" spans="1:29" ht="24" customHeight="1">
      <c r="A34" s="431">
        <f>IF(BNS_Printout!A29="","",BNS_Printout!A29)</f>
        <v>23</v>
      </c>
      <c r="B34" s="432" t="str">
        <f>IF(BNS_Printout!B29="","",BNS_Printout!B29)</f>
        <v/>
      </c>
      <c r="C34" s="432" t="str">
        <f>IF(BNS_Printout!C29="","",BNS_Printout!C29)</f>
        <v/>
      </c>
      <c r="D34" s="432" t="str">
        <f>IF(OR(BNS_Printout!D29=0,BNS_Printout!D29=""),"",BNS_Printout!D29)</f>
        <v/>
      </c>
      <c r="E34" s="433" t="str">
        <f>IF(BNS_Printout!E29="","",BNS_Printout!E29)</f>
        <v/>
      </c>
      <c r="F34" s="433" t="str">
        <f>IF(BNS_Printout!F29="","",BNS_Printout!F29)</f>
        <v/>
      </c>
      <c r="G34" s="434" t="str">
        <f>IF(BNS_Printout!G29="","",BNS_Printout!G29)</f>
        <v/>
      </c>
      <c r="H34" s="434" t="str">
        <f>IF(BNS_Printout!H29="","",BNS_Printout!H29)</f>
        <v/>
      </c>
      <c r="I34" s="281"/>
      <c r="J34" s="281"/>
      <c r="K34" s="422" t="str">
        <f>IF(BNS_Printout!K29="","",BNS_Printout!K29)</f>
        <v/>
      </c>
      <c r="AA34" s="329">
        <f t="shared" si="0"/>
        <v>0</v>
      </c>
      <c r="AB34" s="329">
        <f t="shared" si="3"/>
        <v>999</v>
      </c>
      <c r="AC34" s="329">
        <f t="shared" si="2"/>
        <v>0</v>
      </c>
    </row>
    <row r="35" spans="1:29" ht="24" customHeight="1">
      <c r="A35" s="431">
        <f>IF(BNS_Printout!A30="","",BNS_Printout!A30)</f>
        <v>24</v>
      </c>
      <c r="B35" s="432" t="str">
        <f>IF(BNS_Printout!B30="","",BNS_Printout!B30)</f>
        <v/>
      </c>
      <c r="C35" s="432" t="str">
        <f>IF(BNS_Printout!C30="","",BNS_Printout!C30)</f>
        <v/>
      </c>
      <c r="D35" s="432" t="str">
        <f>IF(OR(BNS_Printout!D30=0,BNS_Printout!D30=""),"",BNS_Printout!D30)</f>
        <v/>
      </c>
      <c r="E35" s="433" t="str">
        <f>IF(BNS_Printout!E30="","",BNS_Printout!E30)</f>
        <v/>
      </c>
      <c r="F35" s="433" t="str">
        <f>IF(BNS_Printout!F30="","",BNS_Printout!F30)</f>
        <v/>
      </c>
      <c r="G35" s="434" t="str">
        <f>IF(BNS_Printout!G30="","",BNS_Printout!G30)</f>
        <v/>
      </c>
      <c r="H35" s="434" t="str">
        <f>IF(BNS_Printout!H30="","",BNS_Printout!H30)</f>
        <v/>
      </c>
      <c r="I35" s="281"/>
      <c r="J35" s="281"/>
      <c r="K35" s="422" t="str">
        <f>IF(BNS_Printout!K30="","",BNS_Printout!K30)</f>
        <v/>
      </c>
      <c r="AA35" s="329">
        <f t="shared" si="0"/>
        <v>0</v>
      </c>
      <c r="AB35" s="329">
        <f t="shared" si="3"/>
        <v>999</v>
      </c>
      <c r="AC35" s="329">
        <f t="shared" si="2"/>
        <v>0</v>
      </c>
    </row>
    <row r="36" spans="1:29" ht="24" customHeight="1">
      <c r="A36" s="431">
        <f>IF(BNS_Printout!A31="","",BNS_Printout!A31)</f>
        <v>25</v>
      </c>
      <c r="B36" s="432" t="str">
        <f>IF(BNS_Printout!B31="","",BNS_Printout!B31)</f>
        <v/>
      </c>
      <c r="C36" s="432" t="str">
        <f>IF(BNS_Printout!C31="","",BNS_Printout!C31)</f>
        <v/>
      </c>
      <c r="D36" s="432" t="str">
        <f>IF(OR(BNS_Printout!D31=0,BNS_Printout!D31=""),"",BNS_Printout!D31)</f>
        <v/>
      </c>
      <c r="E36" s="433" t="str">
        <f>IF(BNS_Printout!E31="","",BNS_Printout!E31)</f>
        <v/>
      </c>
      <c r="F36" s="433" t="str">
        <f>IF(BNS_Printout!F31="","",BNS_Printout!F31)</f>
        <v/>
      </c>
      <c r="G36" s="434" t="str">
        <f>IF(BNS_Printout!G31="","",BNS_Printout!G31)</f>
        <v/>
      </c>
      <c r="H36" s="434" t="str">
        <f>IF(BNS_Printout!H31="","",BNS_Printout!H31)</f>
        <v/>
      </c>
      <c r="I36" s="281"/>
      <c r="J36" s="281"/>
      <c r="K36" s="422" t="str">
        <f>IF(BNS_Printout!K31="","",BNS_Printout!K31)</f>
        <v/>
      </c>
      <c r="AA36" s="329">
        <f t="shared" si="0"/>
        <v>0</v>
      </c>
      <c r="AB36" s="329">
        <f t="shared" si="3"/>
        <v>999</v>
      </c>
      <c r="AC36" s="329">
        <f t="shared" si="2"/>
        <v>0</v>
      </c>
    </row>
    <row r="37" spans="1:29" ht="24" customHeight="1">
      <c r="A37" s="431">
        <f>IF(BNS_Printout!A32="","",BNS_Printout!A32)</f>
        <v>26</v>
      </c>
      <c r="B37" s="432" t="str">
        <f>IF(BNS_Printout!B32="","",BNS_Printout!B32)</f>
        <v/>
      </c>
      <c r="C37" s="432" t="str">
        <f>IF(BNS_Printout!C32="","",BNS_Printout!C32)</f>
        <v/>
      </c>
      <c r="D37" s="432" t="str">
        <f>IF(OR(BNS_Printout!D32=0,BNS_Printout!D32=""),"",BNS_Printout!D32)</f>
        <v/>
      </c>
      <c r="E37" s="433" t="str">
        <f>IF(BNS_Printout!E32="","",BNS_Printout!E32)</f>
        <v/>
      </c>
      <c r="F37" s="433" t="str">
        <f>IF(BNS_Printout!F32="","",BNS_Printout!F32)</f>
        <v/>
      </c>
      <c r="G37" s="434" t="str">
        <f>IF(BNS_Printout!G32="","",BNS_Printout!G32)</f>
        <v/>
      </c>
      <c r="H37" s="434" t="str">
        <f>IF(BNS_Printout!H32="","",BNS_Printout!H32)</f>
        <v/>
      </c>
      <c r="I37" s="281"/>
      <c r="J37" s="281"/>
      <c r="K37" s="422" t="str">
        <f>IF(BNS_Printout!K32="","",BNS_Printout!K32)</f>
        <v/>
      </c>
      <c r="AA37" s="329">
        <f t="shared" si="0"/>
        <v>0</v>
      </c>
      <c r="AB37" s="329">
        <f t="shared" si="3"/>
        <v>999</v>
      </c>
      <c r="AC37" s="329">
        <f t="shared" si="2"/>
        <v>0</v>
      </c>
    </row>
    <row r="38" spans="1:29" ht="24" customHeight="1">
      <c r="A38" s="431">
        <f>IF(BNS_Printout!A33="","",BNS_Printout!A33)</f>
        <v>27</v>
      </c>
      <c r="B38" s="432" t="str">
        <f>IF(BNS_Printout!B33="","",BNS_Printout!B33)</f>
        <v/>
      </c>
      <c r="C38" s="432" t="str">
        <f>IF(BNS_Printout!C33="","",BNS_Printout!C33)</f>
        <v/>
      </c>
      <c r="D38" s="432" t="str">
        <f>IF(OR(BNS_Printout!D33=0,BNS_Printout!D33=""),"",BNS_Printout!D33)</f>
        <v/>
      </c>
      <c r="E38" s="433" t="str">
        <f>IF(BNS_Printout!E33="","",BNS_Printout!E33)</f>
        <v/>
      </c>
      <c r="F38" s="433" t="str">
        <f>IF(BNS_Printout!F33="","",BNS_Printout!F33)</f>
        <v/>
      </c>
      <c r="G38" s="434" t="str">
        <f>IF(BNS_Printout!G33="","",BNS_Printout!G33)</f>
        <v/>
      </c>
      <c r="H38" s="434" t="str">
        <f>IF(BNS_Printout!H33="","",BNS_Printout!H33)</f>
        <v/>
      </c>
      <c r="I38" s="281"/>
      <c r="J38" s="281"/>
      <c r="K38" s="422" t="str">
        <f>IF(BNS_Printout!K33="","",BNS_Printout!K33)</f>
        <v/>
      </c>
      <c r="AA38" s="329">
        <f t="shared" si="0"/>
        <v>0</v>
      </c>
      <c r="AB38" s="329">
        <f t="shared" si="3"/>
        <v>999</v>
      </c>
      <c r="AC38" s="329">
        <f t="shared" si="2"/>
        <v>0</v>
      </c>
    </row>
    <row r="39" spans="1:29" ht="24" customHeight="1">
      <c r="A39" s="431">
        <f>IF(BNS_Printout!A34="","",BNS_Printout!A34)</f>
        <v>28</v>
      </c>
      <c r="B39" s="432" t="str">
        <f>IF(BNS_Printout!B34="","",BNS_Printout!B34)</f>
        <v/>
      </c>
      <c r="C39" s="432" t="str">
        <f>IF(BNS_Printout!C34="","",BNS_Printout!C34)</f>
        <v/>
      </c>
      <c r="D39" s="432" t="str">
        <f>IF(OR(BNS_Printout!D34=0,BNS_Printout!D34=""),"",BNS_Printout!D34)</f>
        <v/>
      </c>
      <c r="E39" s="433" t="str">
        <f>IF(BNS_Printout!E34="","",BNS_Printout!E34)</f>
        <v/>
      </c>
      <c r="F39" s="433" t="str">
        <f>IF(BNS_Printout!F34="","",BNS_Printout!F34)</f>
        <v/>
      </c>
      <c r="G39" s="434" t="str">
        <f>IF(BNS_Printout!G34="","",BNS_Printout!G34)</f>
        <v/>
      </c>
      <c r="H39" s="434" t="str">
        <f>IF(BNS_Printout!H34="","",BNS_Printout!H34)</f>
        <v/>
      </c>
      <c r="I39" s="281"/>
      <c r="J39" s="281"/>
      <c r="K39" s="422" t="str">
        <f>IF(BNS_Printout!K34="","",BNS_Printout!K34)</f>
        <v/>
      </c>
      <c r="AA39" s="329">
        <f t="shared" si="0"/>
        <v>0</v>
      </c>
      <c r="AB39" s="329">
        <f t="shared" si="3"/>
        <v>999</v>
      </c>
      <c r="AC39" s="329">
        <f t="shared" si="2"/>
        <v>0</v>
      </c>
    </row>
    <row r="40" spans="1:29" ht="24" customHeight="1">
      <c r="A40" s="431">
        <f>IF(BNS_Printout!A35="","",BNS_Printout!A35)</f>
        <v>29</v>
      </c>
      <c r="B40" s="432" t="str">
        <f>IF(BNS_Printout!B35="","",BNS_Printout!B35)</f>
        <v/>
      </c>
      <c r="C40" s="432" t="str">
        <f>IF(BNS_Printout!C35="","",BNS_Printout!C35)</f>
        <v/>
      </c>
      <c r="D40" s="432" t="str">
        <f>IF(OR(BNS_Printout!D35=0,BNS_Printout!D35=""),"",BNS_Printout!D35)</f>
        <v/>
      </c>
      <c r="E40" s="433" t="str">
        <f>IF(BNS_Printout!E35="","",BNS_Printout!E35)</f>
        <v/>
      </c>
      <c r="F40" s="433" t="str">
        <f>IF(BNS_Printout!F35="","",BNS_Printout!F35)</f>
        <v/>
      </c>
      <c r="G40" s="434" t="str">
        <f>IF(BNS_Printout!G35="","",BNS_Printout!G35)</f>
        <v/>
      </c>
      <c r="H40" s="434" t="str">
        <f>IF(BNS_Printout!H35="","",BNS_Printout!H35)</f>
        <v/>
      </c>
      <c r="I40" s="281"/>
      <c r="J40" s="281"/>
      <c r="K40" s="422" t="str">
        <f>IF(BNS_Printout!K35="","",BNS_Printout!K35)</f>
        <v/>
      </c>
      <c r="AA40" s="329">
        <f t="shared" si="0"/>
        <v>0</v>
      </c>
      <c r="AB40" s="329">
        <f t="shared" si="3"/>
        <v>999</v>
      </c>
      <c r="AC40" s="329">
        <f t="shared" si="2"/>
        <v>0</v>
      </c>
    </row>
    <row r="41" spans="1:29" ht="24" customHeight="1">
      <c r="A41" s="431">
        <f>IF(BNS_Printout!A36="","",BNS_Printout!A36)</f>
        <v>30</v>
      </c>
      <c r="B41" s="432" t="str">
        <f>IF(BNS_Printout!B36="","",BNS_Printout!B36)</f>
        <v/>
      </c>
      <c r="C41" s="432" t="str">
        <f>IF(BNS_Printout!C36="","",BNS_Printout!C36)</f>
        <v/>
      </c>
      <c r="D41" s="432" t="str">
        <f>IF(OR(BNS_Printout!D36=0,BNS_Printout!D36=""),"",BNS_Printout!D36)</f>
        <v/>
      </c>
      <c r="E41" s="433" t="str">
        <f>IF(BNS_Printout!E36="","",BNS_Printout!E36)</f>
        <v/>
      </c>
      <c r="F41" s="433" t="str">
        <f>IF(BNS_Printout!F36="","",BNS_Printout!F36)</f>
        <v/>
      </c>
      <c r="G41" s="434" t="str">
        <f>IF(BNS_Printout!G36="","",BNS_Printout!G36)</f>
        <v/>
      </c>
      <c r="H41" s="434" t="str">
        <f>IF(BNS_Printout!H36="","",BNS_Printout!H36)</f>
        <v/>
      </c>
      <c r="I41" s="281"/>
      <c r="J41" s="281"/>
      <c r="K41" s="422" t="str">
        <f>IF(BNS_Printout!K36="","",BNS_Printout!K36)</f>
        <v/>
      </c>
      <c r="AA41" s="329">
        <f t="shared" si="0"/>
        <v>0</v>
      </c>
      <c r="AB41" s="329">
        <f t="shared" si="3"/>
        <v>999</v>
      </c>
      <c r="AC41" s="329">
        <f t="shared" si="2"/>
        <v>0</v>
      </c>
    </row>
    <row r="42" spans="1:29" ht="24" customHeight="1">
      <c r="A42" s="431">
        <f>IF(BNS_Printout!A37="","",BNS_Printout!A37)</f>
        <v>31</v>
      </c>
      <c r="B42" s="432" t="str">
        <f>IF(BNS_Printout!B37="","",BNS_Printout!B37)</f>
        <v/>
      </c>
      <c r="C42" s="432" t="str">
        <f>IF(BNS_Printout!C37="","",BNS_Printout!C37)</f>
        <v/>
      </c>
      <c r="D42" s="432" t="str">
        <f>IF(OR(BNS_Printout!D37=0,BNS_Printout!D37=""),"",BNS_Printout!D37)</f>
        <v/>
      </c>
      <c r="E42" s="433" t="str">
        <f>IF(BNS_Printout!E37="","",BNS_Printout!E37)</f>
        <v/>
      </c>
      <c r="F42" s="433" t="str">
        <f>IF(BNS_Printout!F37="","",BNS_Printout!F37)</f>
        <v/>
      </c>
      <c r="G42" s="434" t="str">
        <f>IF(BNS_Printout!G37="","",BNS_Printout!G37)</f>
        <v/>
      </c>
      <c r="H42" s="434" t="str">
        <f>IF(BNS_Printout!H37="","",BNS_Printout!H37)</f>
        <v/>
      </c>
      <c r="I42" s="281"/>
      <c r="J42" s="281"/>
      <c r="K42" s="422" t="str">
        <f>IF(BNS_Printout!K37="","",BNS_Printout!K37)</f>
        <v/>
      </c>
      <c r="AA42" s="329">
        <f t="shared" si="0"/>
        <v>0</v>
      </c>
      <c r="AB42" s="329">
        <f t="shared" si="3"/>
        <v>999</v>
      </c>
      <c r="AC42" s="329">
        <f t="shared" si="2"/>
        <v>0</v>
      </c>
    </row>
    <row r="43" spans="1:29" ht="24" customHeight="1">
      <c r="A43" s="431">
        <f>IF(BNS_Printout!A38="","",BNS_Printout!A38)</f>
        <v>32</v>
      </c>
      <c r="B43" s="432" t="str">
        <f>IF(BNS_Printout!B38="","",BNS_Printout!B38)</f>
        <v/>
      </c>
      <c r="C43" s="432" t="str">
        <f>IF(BNS_Printout!C38="","",BNS_Printout!C38)</f>
        <v/>
      </c>
      <c r="D43" s="432" t="str">
        <f>IF(OR(BNS_Printout!D38=0,BNS_Printout!D38=""),"",BNS_Printout!D38)</f>
        <v/>
      </c>
      <c r="E43" s="433" t="str">
        <f>IF(BNS_Printout!E38="","",BNS_Printout!E38)</f>
        <v/>
      </c>
      <c r="F43" s="433" t="str">
        <f>IF(BNS_Printout!F38="","",BNS_Printout!F38)</f>
        <v/>
      </c>
      <c r="G43" s="434" t="str">
        <f>IF(BNS_Printout!G38="","",BNS_Printout!G38)</f>
        <v/>
      </c>
      <c r="H43" s="434" t="str">
        <f>IF(BNS_Printout!H38="","",BNS_Printout!H38)</f>
        <v/>
      </c>
      <c r="I43" s="281"/>
      <c r="J43" s="281"/>
      <c r="K43" s="422" t="str">
        <f>IF(BNS_Printout!K38="","",BNS_Printout!K38)</f>
        <v/>
      </c>
      <c r="AA43" s="329">
        <f t="shared" si="0"/>
        <v>0</v>
      </c>
      <c r="AB43" s="329">
        <f t="shared" si="3"/>
        <v>999</v>
      </c>
      <c r="AC43" s="329">
        <f t="shared" si="2"/>
        <v>0</v>
      </c>
    </row>
    <row r="44" spans="1:29" ht="24" customHeight="1">
      <c r="A44" s="431">
        <f>IF(BNS_Printout!A39="","",BNS_Printout!A39)</f>
        <v>33</v>
      </c>
      <c r="B44" s="432" t="str">
        <f>IF(BNS_Printout!B39="","",BNS_Printout!B39)</f>
        <v/>
      </c>
      <c r="C44" s="432" t="str">
        <f>IF(BNS_Printout!C39="","",BNS_Printout!C39)</f>
        <v/>
      </c>
      <c r="D44" s="432" t="str">
        <f>IF(OR(BNS_Printout!D39=0,BNS_Printout!D39=""),"",BNS_Printout!D39)</f>
        <v/>
      </c>
      <c r="E44" s="433" t="str">
        <f>IF(BNS_Printout!E39="","",BNS_Printout!E39)</f>
        <v/>
      </c>
      <c r="F44" s="433" t="str">
        <f>IF(BNS_Printout!F39="","",BNS_Printout!F39)</f>
        <v/>
      </c>
      <c r="G44" s="434" t="str">
        <f>IF(BNS_Printout!G39="","",BNS_Printout!G39)</f>
        <v/>
      </c>
      <c r="H44" s="434" t="str">
        <f>IF(BNS_Printout!H39="","",BNS_Printout!H39)</f>
        <v/>
      </c>
      <c r="I44" s="281"/>
      <c r="J44" s="281"/>
      <c r="K44" s="422" t="str">
        <f>IF(BNS_Printout!K39="","",BNS_Printout!K39)</f>
        <v/>
      </c>
      <c r="AA44" s="329">
        <f t="shared" si="0"/>
        <v>0</v>
      </c>
      <c r="AB44" s="329">
        <f t="shared" si="3"/>
        <v>999</v>
      </c>
      <c r="AC44" s="329">
        <f t="shared" si="2"/>
        <v>0</v>
      </c>
    </row>
    <row r="45" spans="1:29" ht="24" customHeight="1">
      <c r="A45" s="431">
        <f>IF(BNS_Printout!A40="","",BNS_Printout!A40)</f>
        <v>34</v>
      </c>
      <c r="B45" s="432" t="str">
        <f>IF(BNS_Printout!B40="","",BNS_Printout!B40)</f>
        <v/>
      </c>
      <c r="C45" s="432" t="str">
        <f>IF(BNS_Printout!C40="","",BNS_Printout!C40)</f>
        <v/>
      </c>
      <c r="D45" s="432" t="str">
        <f>IF(OR(BNS_Printout!D40=0,BNS_Printout!D40=""),"",BNS_Printout!D40)</f>
        <v/>
      </c>
      <c r="E45" s="433" t="str">
        <f>IF(BNS_Printout!E40="","",BNS_Printout!E40)</f>
        <v/>
      </c>
      <c r="F45" s="433" t="str">
        <f>IF(BNS_Printout!F40="","",BNS_Printout!F40)</f>
        <v/>
      </c>
      <c r="G45" s="434" t="str">
        <f>IF(BNS_Printout!G40="","",BNS_Printout!G40)</f>
        <v/>
      </c>
      <c r="H45" s="434" t="str">
        <f>IF(BNS_Printout!H40="","",BNS_Printout!H40)</f>
        <v/>
      </c>
      <c r="I45" s="281"/>
      <c r="J45" s="281"/>
      <c r="K45" s="422" t="str">
        <f>IF(BNS_Printout!K40="","",BNS_Printout!K40)</f>
        <v/>
      </c>
      <c r="AA45" s="329">
        <f t="shared" si="0"/>
        <v>0</v>
      </c>
      <c r="AB45" s="329">
        <f t="shared" si="3"/>
        <v>999</v>
      </c>
      <c r="AC45" s="329">
        <f t="shared" si="2"/>
        <v>0</v>
      </c>
    </row>
    <row r="46" spans="1:29" ht="24" customHeight="1">
      <c r="A46" s="431">
        <f>IF(BNS_Printout!A41="","",BNS_Printout!A41)</f>
        <v>35</v>
      </c>
      <c r="B46" s="432" t="str">
        <f>IF(BNS_Printout!B41="","",BNS_Printout!B41)</f>
        <v/>
      </c>
      <c r="C46" s="432" t="str">
        <f>IF(BNS_Printout!C41="","",BNS_Printout!C41)</f>
        <v/>
      </c>
      <c r="D46" s="432" t="str">
        <f>IF(OR(BNS_Printout!D41=0,BNS_Printout!D41=""),"",BNS_Printout!D41)</f>
        <v/>
      </c>
      <c r="E46" s="433" t="str">
        <f>IF(BNS_Printout!E41="","",BNS_Printout!E41)</f>
        <v/>
      </c>
      <c r="F46" s="433" t="str">
        <f>IF(BNS_Printout!F41="","",BNS_Printout!F41)</f>
        <v/>
      </c>
      <c r="G46" s="434" t="str">
        <f>IF(BNS_Printout!G41="","",BNS_Printout!G41)</f>
        <v/>
      </c>
      <c r="H46" s="434" t="str">
        <f>IF(BNS_Printout!H41="","",BNS_Printout!H41)</f>
        <v/>
      </c>
      <c r="I46" s="281"/>
      <c r="J46" s="281"/>
      <c r="K46" s="422" t="str">
        <f>IF(BNS_Printout!K41="","",BNS_Printout!K41)</f>
        <v/>
      </c>
      <c r="AA46" s="329">
        <f t="shared" si="0"/>
        <v>0</v>
      </c>
      <c r="AB46" s="329">
        <f t="shared" si="3"/>
        <v>999</v>
      </c>
      <c r="AC46" s="329">
        <f t="shared" si="2"/>
        <v>0</v>
      </c>
    </row>
    <row r="47" spans="1:29" ht="24" customHeight="1">
      <c r="A47" s="431">
        <f>IF(BNS_Printout!A42="","",BNS_Printout!A42)</f>
        <v>36</v>
      </c>
      <c r="B47" s="432" t="str">
        <f>IF(BNS_Printout!B42="","",BNS_Printout!B42)</f>
        <v/>
      </c>
      <c r="C47" s="432" t="str">
        <f>IF(BNS_Printout!C42="","",BNS_Printout!C42)</f>
        <v/>
      </c>
      <c r="D47" s="432" t="str">
        <f>IF(OR(BNS_Printout!D42=0,BNS_Printout!D42=""),"",BNS_Printout!D42)</f>
        <v/>
      </c>
      <c r="E47" s="433" t="str">
        <f>IF(BNS_Printout!E42="","",BNS_Printout!E42)</f>
        <v/>
      </c>
      <c r="F47" s="433" t="str">
        <f>IF(BNS_Printout!F42="","",BNS_Printout!F42)</f>
        <v/>
      </c>
      <c r="G47" s="434" t="str">
        <f>IF(BNS_Printout!G42="","",BNS_Printout!G42)</f>
        <v/>
      </c>
      <c r="H47" s="434" t="str">
        <f>IF(BNS_Printout!H42="","",BNS_Printout!H42)</f>
        <v/>
      </c>
      <c r="I47" s="281"/>
      <c r="J47" s="281"/>
      <c r="K47" s="422" t="str">
        <f>IF(BNS_Printout!K42="","",BNS_Printout!K42)</f>
        <v/>
      </c>
      <c r="AA47" s="329">
        <f t="shared" si="0"/>
        <v>0</v>
      </c>
      <c r="AB47" s="329">
        <f t="shared" si="3"/>
        <v>999</v>
      </c>
      <c r="AC47" s="329">
        <f t="shared" si="2"/>
        <v>0</v>
      </c>
    </row>
    <row r="48" spans="1:29" ht="24" customHeight="1">
      <c r="A48" s="431">
        <f>IF(BNS_Printout!A43="","",BNS_Printout!A43)</f>
        <v>37</v>
      </c>
      <c r="B48" s="432" t="str">
        <f>IF(BNS_Printout!B43="","",BNS_Printout!B43)</f>
        <v/>
      </c>
      <c r="C48" s="432" t="str">
        <f>IF(BNS_Printout!C43="","",BNS_Printout!C43)</f>
        <v/>
      </c>
      <c r="D48" s="432" t="str">
        <f>IF(OR(BNS_Printout!D43=0,BNS_Printout!D43=""),"",BNS_Printout!D43)</f>
        <v/>
      </c>
      <c r="E48" s="433" t="str">
        <f>IF(BNS_Printout!E43="","",BNS_Printout!E43)</f>
        <v/>
      </c>
      <c r="F48" s="433" t="str">
        <f>IF(BNS_Printout!F43="","",BNS_Printout!F43)</f>
        <v/>
      </c>
      <c r="G48" s="434" t="str">
        <f>IF(BNS_Printout!G43="","",BNS_Printout!G43)</f>
        <v/>
      </c>
      <c r="H48" s="434" t="str">
        <f>IF(BNS_Printout!H43="","",BNS_Printout!H43)</f>
        <v/>
      </c>
      <c r="I48" s="281"/>
      <c r="J48" s="281"/>
      <c r="K48" s="422" t="str">
        <f>IF(BNS_Printout!K43="","",BNS_Printout!K43)</f>
        <v/>
      </c>
      <c r="AA48" s="329">
        <f t="shared" si="0"/>
        <v>0</v>
      </c>
      <c r="AB48" s="329">
        <f t="shared" si="3"/>
        <v>999</v>
      </c>
      <c r="AC48" s="329">
        <f t="shared" si="2"/>
        <v>0</v>
      </c>
    </row>
    <row r="49" spans="1:29" ht="24" customHeight="1">
      <c r="A49" s="431">
        <f>IF(BNS_Printout!A44="","",BNS_Printout!A44)</f>
        <v>38</v>
      </c>
      <c r="B49" s="432" t="str">
        <f>IF(BNS_Printout!B44="","",BNS_Printout!B44)</f>
        <v/>
      </c>
      <c r="C49" s="432" t="str">
        <f>IF(BNS_Printout!C44="","",BNS_Printout!C44)</f>
        <v/>
      </c>
      <c r="D49" s="432" t="str">
        <f>IF(OR(BNS_Printout!D44=0,BNS_Printout!D44=""),"",BNS_Printout!D44)</f>
        <v/>
      </c>
      <c r="E49" s="433" t="str">
        <f>IF(BNS_Printout!E44="","",BNS_Printout!E44)</f>
        <v/>
      </c>
      <c r="F49" s="433" t="str">
        <f>IF(BNS_Printout!F44="","",BNS_Printout!F44)</f>
        <v/>
      </c>
      <c r="G49" s="434" t="str">
        <f>IF(BNS_Printout!G44="","",BNS_Printout!G44)</f>
        <v/>
      </c>
      <c r="H49" s="434" t="str">
        <f>IF(BNS_Printout!H44="","",BNS_Printout!H44)</f>
        <v/>
      </c>
      <c r="I49" s="281"/>
      <c r="J49" s="281"/>
      <c r="K49" s="422" t="str">
        <f>IF(BNS_Printout!K44="","",BNS_Printout!K44)</f>
        <v/>
      </c>
      <c r="AA49" s="329">
        <f t="shared" si="0"/>
        <v>0</v>
      </c>
      <c r="AB49" s="329">
        <f t="shared" si="3"/>
        <v>999</v>
      </c>
      <c r="AC49" s="329">
        <f t="shared" si="2"/>
        <v>0</v>
      </c>
    </row>
    <row r="50" spans="1:29" ht="24" customHeight="1">
      <c r="A50" s="431">
        <f>IF(BNS_Printout!A45="","",BNS_Printout!A45)</f>
        <v>39</v>
      </c>
      <c r="B50" s="432" t="str">
        <f>IF(BNS_Printout!B45="","",BNS_Printout!B45)</f>
        <v/>
      </c>
      <c r="C50" s="432" t="str">
        <f>IF(BNS_Printout!C45="","",BNS_Printout!C45)</f>
        <v/>
      </c>
      <c r="D50" s="432" t="str">
        <f>IF(OR(BNS_Printout!D45=0,BNS_Printout!D45=""),"",BNS_Printout!D45)</f>
        <v/>
      </c>
      <c r="E50" s="433" t="str">
        <f>IF(BNS_Printout!E45="","",BNS_Printout!E45)</f>
        <v/>
      </c>
      <c r="F50" s="433" t="str">
        <f>IF(BNS_Printout!F45="","",BNS_Printout!F45)</f>
        <v/>
      </c>
      <c r="G50" s="434" t="str">
        <f>IF(BNS_Printout!G45="","",BNS_Printout!G45)</f>
        <v/>
      </c>
      <c r="H50" s="434" t="str">
        <f>IF(BNS_Printout!H45="","",BNS_Printout!H45)</f>
        <v/>
      </c>
      <c r="I50" s="281"/>
      <c r="J50" s="281"/>
      <c r="K50" s="422" t="str">
        <f>IF(BNS_Printout!K45="","",BNS_Printout!K45)</f>
        <v/>
      </c>
      <c r="AA50" s="329">
        <f t="shared" si="0"/>
        <v>0</v>
      </c>
      <c r="AB50" s="329">
        <f t="shared" si="3"/>
        <v>999</v>
      </c>
      <c r="AC50" s="329">
        <f t="shared" si="2"/>
        <v>0</v>
      </c>
    </row>
    <row r="51" spans="1:29" ht="24" customHeight="1">
      <c r="A51" s="431">
        <f>IF(BNS_Printout!A46="","",BNS_Printout!A46)</f>
        <v>40</v>
      </c>
      <c r="B51" s="432" t="str">
        <f>IF(BNS_Printout!B46="","",BNS_Printout!B46)</f>
        <v/>
      </c>
      <c r="C51" s="432" t="str">
        <f>IF(BNS_Printout!C46="","",BNS_Printout!C46)</f>
        <v/>
      </c>
      <c r="D51" s="432" t="str">
        <f>IF(OR(BNS_Printout!D46=0,BNS_Printout!D46=""),"",BNS_Printout!D46)</f>
        <v/>
      </c>
      <c r="E51" s="433" t="str">
        <f>IF(BNS_Printout!E46="","",BNS_Printout!E46)</f>
        <v/>
      </c>
      <c r="F51" s="433" t="str">
        <f>IF(BNS_Printout!F46="","",BNS_Printout!F46)</f>
        <v/>
      </c>
      <c r="G51" s="434" t="str">
        <f>IF(BNS_Printout!G46="","",BNS_Printout!G46)</f>
        <v/>
      </c>
      <c r="H51" s="434" t="str">
        <f>IF(BNS_Printout!H46="","",BNS_Printout!H46)</f>
        <v/>
      </c>
      <c r="I51" s="281"/>
      <c r="J51" s="281"/>
      <c r="K51" s="422" t="str">
        <f>IF(BNS_Printout!K46="","",BNS_Printout!K46)</f>
        <v/>
      </c>
      <c r="AA51" s="329">
        <f t="shared" si="0"/>
        <v>0</v>
      </c>
      <c r="AB51" s="329">
        <f t="shared" si="3"/>
        <v>999</v>
      </c>
      <c r="AC51" s="329">
        <f t="shared" si="2"/>
        <v>0</v>
      </c>
    </row>
    <row r="52" spans="1:29" ht="24" customHeight="1">
      <c r="A52" s="431">
        <f>IF(BNS_Printout!A47="","",BNS_Printout!A47)</f>
        <v>41</v>
      </c>
      <c r="B52" s="432" t="str">
        <f>IF(BNS_Printout!B47="","",BNS_Printout!B47)</f>
        <v/>
      </c>
      <c r="C52" s="432" t="str">
        <f>IF(BNS_Printout!C47="","",BNS_Printout!C47)</f>
        <v/>
      </c>
      <c r="D52" s="432" t="str">
        <f>IF(OR(BNS_Printout!D47=0,BNS_Printout!D47=""),"",BNS_Printout!D47)</f>
        <v/>
      </c>
      <c r="E52" s="433" t="str">
        <f>IF(BNS_Printout!E47="","",BNS_Printout!E47)</f>
        <v/>
      </c>
      <c r="F52" s="433" t="str">
        <f>IF(BNS_Printout!F47="","",BNS_Printout!F47)</f>
        <v/>
      </c>
      <c r="G52" s="434" t="str">
        <f>IF(BNS_Printout!G47="","",BNS_Printout!G47)</f>
        <v/>
      </c>
      <c r="H52" s="434" t="str">
        <f>IF(BNS_Printout!H47="","",BNS_Printout!H47)</f>
        <v/>
      </c>
      <c r="I52" s="281"/>
      <c r="J52" s="281"/>
      <c r="K52" s="422" t="str">
        <f>IF(BNS_Printout!K47="","",BNS_Printout!K47)</f>
        <v/>
      </c>
      <c r="AA52" s="329">
        <f t="shared" si="0"/>
        <v>0</v>
      </c>
      <c r="AB52" s="329">
        <f t="shared" si="3"/>
        <v>999</v>
      </c>
      <c r="AC52" s="329">
        <f t="shared" si="2"/>
        <v>0</v>
      </c>
    </row>
    <row r="53" spans="1:29" ht="24" customHeight="1">
      <c r="A53" s="431">
        <f>IF(BNS_Printout!A48="","",BNS_Printout!A48)</f>
        <v>42</v>
      </c>
      <c r="B53" s="432" t="str">
        <f>IF(BNS_Printout!B48="","",BNS_Printout!B48)</f>
        <v/>
      </c>
      <c r="C53" s="432" t="str">
        <f>IF(BNS_Printout!C48="","",BNS_Printout!C48)</f>
        <v/>
      </c>
      <c r="D53" s="432" t="str">
        <f>IF(OR(BNS_Printout!D48=0,BNS_Printout!D48=""),"",BNS_Printout!D48)</f>
        <v/>
      </c>
      <c r="E53" s="433" t="str">
        <f>IF(BNS_Printout!E48="","",BNS_Printout!E48)</f>
        <v/>
      </c>
      <c r="F53" s="433" t="str">
        <f>IF(BNS_Printout!F48="","",BNS_Printout!F48)</f>
        <v/>
      </c>
      <c r="G53" s="434" t="str">
        <f>IF(BNS_Printout!G48="","",BNS_Printout!G48)</f>
        <v/>
      </c>
      <c r="H53" s="434" t="str">
        <f>IF(BNS_Printout!H48="","",BNS_Printout!H48)</f>
        <v/>
      </c>
      <c r="I53" s="281"/>
      <c r="J53" s="281"/>
      <c r="K53" s="422" t="str">
        <f>IF(BNS_Printout!K48="","",BNS_Printout!K48)</f>
        <v/>
      </c>
      <c r="AA53" s="329">
        <f t="shared" si="0"/>
        <v>0</v>
      </c>
      <c r="AB53" s="329">
        <f t="shared" si="3"/>
        <v>999</v>
      </c>
      <c r="AC53" s="329">
        <f t="shared" si="2"/>
        <v>0</v>
      </c>
    </row>
    <row r="54" spans="1:29" ht="24" customHeight="1">
      <c r="A54" s="431">
        <f>IF(BNS_Printout!A49="","",BNS_Printout!A49)</f>
        <v>43</v>
      </c>
      <c r="B54" s="432" t="str">
        <f>IF(BNS_Printout!B49="","",BNS_Printout!B49)</f>
        <v/>
      </c>
      <c r="C54" s="432" t="str">
        <f>IF(BNS_Printout!C49="","",BNS_Printout!C49)</f>
        <v/>
      </c>
      <c r="D54" s="432" t="str">
        <f>IF(OR(BNS_Printout!D49=0,BNS_Printout!D49=""),"",BNS_Printout!D49)</f>
        <v/>
      </c>
      <c r="E54" s="433" t="str">
        <f>IF(BNS_Printout!E49="","",BNS_Printout!E49)</f>
        <v/>
      </c>
      <c r="F54" s="433" t="str">
        <f>IF(BNS_Printout!F49="","",BNS_Printout!F49)</f>
        <v/>
      </c>
      <c r="G54" s="434" t="str">
        <f>IF(BNS_Printout!G49="","",BNS_Printout!G49)</f>
        <v/>
      </c>
      <c r="H54" s="434" t="str">
        <f>IF(BNS_Printout!H49="","",BNS_Printout!H49)</f>
        <v/>
      </c>
      <c r="I54" s="281"/>
      <c r="J54" s="281"/>
      <c r="K54" s="422" t="str">
        <f>IF(BNS_Printout!K49="","",BNS_Printout!K49)</f>
        <v/>
      </c>
      <c r="AA54" s="329">
        <f t="shared" si="0"/>
        <v>0</v>
      </c>
      <c r="AB54" s="329">
        <f t="shared" si="3"/>
        <v>999</v>
      </c>
      <c r="AC54" s="329">
        <f t="shared" si="2"/>
        <v>0</v>
      </c>
    </row>
    <row r="55" spans="1:29" ht="24" customHeight="1">
      <c r="A55" s="431">
        <f>IF(BNS_Printout!A50="","",BNS_Printout!A50)</f>
        <v>44</v>
      </c>
      <c r="B55" s="432" t="str">
        <f>IF(BNS_Printout!B50="","",BNS_Printout!B50)</f>
        <v/>
      </c>
      <c r="C55" s="432" t="str">
        <f>IF(BNS_Printout!C50="","",BNS_Printout!C50)</f>
        <v/>
      </c>
      <c r="D55" s="432" t="str">
        <f>IF(OR(BNS_Printout!D50=0,BNS_Printout!D50=""),"",BNS_Printout!D50)</f>
        <v/>
      </c>
      <c r="E55" s="433" t="str">
        <f>IF(BNS_Printout!E50="","",BNS_Printout!E50)</f>
        <v/>
      </c>
      <c r="F55" s="433" t="str">
        <f>IF(BNS_Printout!F50="","",BNS_Printout!F50)</f>
        <v/>
      </c>
      <c r="G55" s="434" t="str">
        <f>IF(BNS_Printout!G50="","",BNS_Printout!G50)</f>
        <v/>
      </c>
      <c r="H55" s="434" t="str">
        <f>IF(BNS_Printout!H50="","",BNS_Printout!H50)</f>
        <v/>
      </c>
      <c r="I55" s="281"/>
      <c r="J55" s="281"/>
      <c r="K55" s="422" t="str">
        <f>IF(BNS_Printout!K50="","",BNS_Printout!K50)</f>
        <v/>
      </c>
      <c r="AA55" s="329">
        <f t="shared" si="0"/>
        <v>0</v>
      </c>
      <c r="AB55" s="329">
        <f t="shared" si="3"/>
        <v>999</v>
      </c>
      <c r="AC55" s="329">
        <f t="shared" si="2"/>
        <v>0</v>
      </c>
    </row>
    <row r="56" spans="1:29" ht="24" customHeight="1">
      <c r="A56" s="431">
        <f>IF(BNS_Printout!A51="","",BNS_Printout!A51)</f>
        <v>45</v>
      </c>
      <c r="B56" s="432" t="str">
        <f>IF(BNS_Printout!B51="","",BNS_Printout!B51)</f>
        <v/>
      </c>
      <c r="C56" s="432" t="str">
        <f>IF(BNS_Printout!C51="","",BNS_Printout!C51)</f>
        <v/>
      </c>
      <c r="D56" s="432" t="str">
        <f>IF(OR(BNS_Printout!D51=0,BNS_Printout!D51=""),"",BNS_Printout!D51)</f>
        <v/>
      </c>
      <c r="E56" s="433" t="str">
        <f>IF(BNS_Printout!E51="","",BNS_Printout!E51)</f>
        <v/>
      </c>
      <c r="F56" s="433" t="str">
        <f>IF(BNS_Printout!F51="","",BNS_Printout!F51)</f>
        <v/>
      </c>
      <c r="G56" s="434" t="str">
        <f>IF(BNS_Printout!G51="","",BNS_Printout!G51)</f>
        <v/>
      </c>
      <c r="H56" s="434" t="str">
        <f>IF(BNS_Printout!H51="","",BNS_Printout!H51)</f>
        <v/>
      </c>
      <c r="I56" s="281"/>
      <c r="J56" s="281"/>
      <c r="K56" s="422" t="str">
        <f>IF(BNS_Printout!K51="","",BNS_Printout!K51)</f>
        <v/>
      </c>
      <c r="AA56" s="329">
        <f t="shared" si="0"/>
        <v>0</v>
      </c>
      <c r="AB56" s="329">
        <f t="shared" si="3"/>
        <v>999</v>
      </c>
      <c r="AC56" s="329">
        <f t="shared" si="2"/>
        <v>0</v>
      </c>
    </row>
    <row r="57" spans="1:29" ht="24" customHeight="1">
      <c r="A57" s="431">
        <f>IF(BNS_Printout!A52="","",BNS_Printout!A52)</f>
        <v>46</v>
      </c>
      <c r="B57" s="432" t="str">
        <f>IF(BNS_Printout!B52="","",BNS_Printout!B52)</f>
        <v/>
      </c>
      <c r="C57" s="432" t="str">
        <f>IF(BNS_Printout!C52="","",BNS_Printout!C52)</f>
        <v/>
      </c>
      <c r="D57" s="432" t="str">
        <f>IF(OR(BNS_Printout!D52=0,BNS_Printout!D52=""),"",BNS_Printout!D52)</f>
        <v/>
      </c>
      <c r="E57" s="433" t="str">
        <f>IF(BNS_Printout!E52="","",BNS_Printout!E52)</f>
        <v/>
      </c>
      <c r="F57" s="433" t="str">
        <f>IF(BNS_Printout!F52="","",BNS_Printout!F52)</f>
        <v/>
      </c>
      <c r="G57" s="434" t="str">
        <f>IF(BNS_Printout!G52="","",BNS_Printout!G52)</f>
        <v/>
      </c>
      <c r="H57" s="434" t="str">
        <f>IF(BNS_Printout!H52="","",BNS_Printout!H52)</f>
        <v/>
      </c>
      <c r="I57" s="281"/>
      <c r="J57" s="281"/>
      <c r="K57" s="422" t="str">
        <f>IF(BNS_Printout!K52="","",BNS_Printout!K52)</f>
        <v/>
      </c>
      <c r="AA57" s="329">
        <f t="shared" si="0"/>
        <v>0</v>
      </c>
      <c r="AB57" s="329">
        <f t="shared" si="3"/>
        <v>999</v>
      </c>
      <c r="AC57" s="329">
        <f t="shared" si="2"/>
        <v>0</v>
      </c>
    </row>
    <row r="58" spans="1:29" ht="24" customHeight="1">
      <c r="A58" s="431">
        <f>IF(BNS_Printout!A53="","",BNS_Printout!A53)</f>
        <v>47</v>
      </c>
      <c r="B58" s="432" t="str">
        <f>IF(BNS_Printout!B53="","",BNS_Printout!B53)</f>
        <v/>
      </c>
      <c r="C58" s="432" t="str">
        <f>IF(BNS_Printout!C53="","",BNS_Printout!C53)</f>
        <v/>
      </c>
      <c r="D58" s="432" t="str">
        <f>IF(OR(BNS_Printout!D53=0,BNS_Printout!D53=""),"",BNS_Printout!D53)</f>
        <v/>
      </c>
      <c r="E58" s="433" t="str">
        <f>IF(BNS_Printout!E53="","",BNS_Printout!E53)</f>
        <v/>
      </c>
      <c r="F58" s="433" t="str">
        <f>IF(BNS_Printout!F53="","",BNS_Printout!F53)</f>
        <v/>
      </c>
      <c r="G58" s="434" t="str">
        <f>IF(BNS_Printout!G53="","",BNS_Printout!G53)</f>
        <v/>
      </c>
      <c r="H58" s="434" t="str">
        <f>IF(BNS_Printout!H53="","",BNS_Printout!H53)</f>
        <v/>
      </c>
      <c r="I58" s="281"/>
      <c r="J58" s="281"/>
      <c r="K58" s="422" t="str">
        <f>IF(BNS_Printout!K53="","",BNS_Printout!K53)</f>
        <v/>
      </c>
      <c r="AA58" s="329">
        <f t="shared" si="0"/>
        <v>0</v>
      </c>
      <c r="AB58" s="329">
        <f t="shared" si="3"/>
        <v>999</v>
      </c>
      <c r="AC58" s="329">
        <f t="shared" si="2"/>
        <v>0</v>
      </c>
    </row>
    <row r="59" spans="1:29" ht="24" customHeight="1">
      <c r="A59" s="431">
        <f>IF(BNS_Printout!A54="","",BNS_Printout!A54)</f>
        <v>48</v>
      </c>
      <c r="B59" s="432" t="str">
        <f>IF(BNS_Printout!B54="","",BNS_Printout!B54)</f>
        <v/>
      </c>
      <c r="C59" s="432" t="str">
        <f>IF(BNS_Printout!C54="","",BNS_Printout!C54)</f>
        <v/>
      </c>
      <c r="D59" s="432" t="str">
        <f>IF(OR(BNS_Printout!D54=0,BNS_Printout!D54=""),"",BNS_Printout!D54)</f>
        <v/>
      </c>
      <c r="E59" s="433" t="str">
        <f>IF(BNS_Printout!E54="","",BNS_Printout!E54)</f>
        <v/>
      </c>
      <c r="F59" s="433" t="str">
        <f>IF(BNS_Printout!F54="","",BNS_Printout!F54)</f>
        <v/>
      </c>
      <c r="G59" s="434" t="str">
        <f>IF(BNS_Printout!G54="","",BNS_Printout!G54)</f>
        <v/>
      </c>
      <c r="H59" s="434" t="str">
        <f>IF(BNS_Printout!H54="","",BNS_Printout!H54)</f>
        <v/>
      </c>
      <c r="I59" s="281"/>
      <c r="J59" s="281"/>
      <c r="K59" s="422" t="str">
        <f>IF(BNS_Printout!K54="","",BNS_Printout!K54)</f>
        <v/>
      </c>
      <c r="AA59" s="329">
        <f t="shared" si="0"/>
        <v>0</v>
      </c>
      <c r="AB59" s="329">
        <f t="shared" si="3"/>
        <v>999</v>
      </c>
      <c r="AC59" s="329">
        <f t="shared" si="2"/>
        <v>0</v>
      </c>
    </row>
    <row r="60" spans="1:29" ht="24" customHeight="1">
      <c r="A60" s="431">
        <f>IF(BNS_Printout!A55="","",BNS_Printout!A55)</f>
        <v>49</v>
      </c>
      <c r="B60" s="432" t="str">
        <f>IF(BNS_Printout!B55="","",BNS_Printout!B55)</f>
        <v/>
      </c>
      <c r="C60" s="432" t="str">
        <f>IF(BNS_Printout!C55="","",BNS_Printout!C55)</f>
        <v/>
      </c>
      <c r="D60" s="432" t="str">
        <f>IF(OR(BNS_Printout!D55=0,BNS_Printout!D55=""),"",BNS_Printout!D55)</f>
        <v/>
      </c>
      <c r="E60" s="433" t="str">
        <f>IF(BNS_Printout!E55="","",BNS_Printout!E55)</f>
        <v/>
      </c>
      <c r="F60" s="433" t="str">
        <f>IF(BNS_Printout!F55="","",BNS_Printout!F55)</f>
        <v/>
      </c>
      <c r="G60" s="434" t="str">
        <f>IF(BNS_Printout!G55="","",BNS_Printout!G55)</f>
        <v/>
      </c>
      <c r="H60" s="434" t="str">
        <f>IF(BNS_Printout!H55="","",BNS_Printout!H55)</f>
        <v/>
      </c>
      <c r="I60" s="281"/>
      <c r="J60" s="281"/>
      <c r="K60" s="422" t="str">
        <f>IF(BNS_Printout!K55="","",BNS_Printout!K55)</f>
        <v/>
      </c>
      <c r="AA60" s="329">
        <f t="shared" si="0"/>
        <v>0</v>
      </c>
      <c r="AB60" s="329">
        <f t="shared" si="3"/>
        <v>999</v>
      </c>
      <c r="AC60" s="329">
        <f t="shared" si="2"/>
        <v>0</v>
      </c>
    </row>
    <row r="61" spans="1:29" ht="24" customHeight="1">
      <c r="A61" s="431">
        <f>IF(BNS_Printout!A56="","",BNS_Printout!A56)</f>
        <v>50</v>
      </c>
      <c r="B61" s="432" t="str">
        <f>IF(BNS_Printout!B56="","",BNS_Printout!B56)</f>
        <v/>
      </c>
      <c r="C61" s="432" t="str">
        <f>IF(BNS_Printout!C56="","",BNS_Printout!C56)</f>
        <v/>
      </c>
      <c r="D61" s="432" t="str">
        <f>IF(OR(BNS_Printout!D56=0,BNS_Printout!D56=""),"",BNS_Printout!D56)</f>
        <v/>
      </c>
      <c r="E61" s="433" t="str">
        <f>IF(BNS_Printout!E56="","",BNS_Printout!E56)</f>
        <v/>
      </c>
      <c r="F61" s="433" t="str">
        <f>IF(BNS_Printout!F56="","",BNS_Printout!F56)</f>
        <v/>
      </c>
      <c r="G61" s="434" t="str">
        <f>IF(BNS_Printout!G56="","",BNS_Printout!G56)</f>
        <v/>
      </c>
      <c r="H61" s="434" t="str">
        <f>IF(BNS_Printout!H56="","",BNS_Printout!H56)</f>
        <v/>
      </c>
      <c r="I61" s="281"/>
      <c r="J61" s="281"/>
      <c r="K61" s="422" t="str">
        <f>IF(BNS_Printout!K56="","",BNS_Printout!K56)</f>
        <v/>
      </c>
      <c r="AA61" s="329">
        <f t="shared" si="0"/>
        <v>0</v>
      </c>
      <c r="AB61" s="329">
        <f t="shared" si="3"/>
        <v>999</v>
      </c>
      <c r="AC61" s="329">
        <f t="shared" si="2"/>
        <v>0</v>
      </c>
    </row>
    <row r="62" spans="1:29" ht="24" customHeight="1">
      <c r="A62" s="431">
        <f>IF(BNS_Printout!A57="","",BNS_Printout!A57)</f>
        <v>51</v>
      </c>
      <c r="B62" s="432" t="str">
        <f>IF(BNS_Printout!B57="","",BNS_Printout!B57)</f>
        <v/>
      </c>
      <c r="C62" s="432" t="str">
        <f>IF(BNS_Printout!C57="","",BNS_Printout!C57)</f>
        <v/>
      </c>
      <c r="D62" s="432" t="str">
        <f>IF(OR(BNS_Printout!D57=0,BNS_Printout!D57=""),"",BNS_Printout!D57)</f>
        <v/>
      </c>
      <c r="E62" s="433" t="str">
        <f>IF(BNS_Printout!E57="","",BNS_Printout!E57)</f>
        <v/>
      </c>
      <c r="F62" s="433" t="str">
        <f>IF(BNS_Printout!F57="","",BNS_Printout!F57)</f>
        <v/>
      </c>
      <c r="G62" s="434" t="str">
        <f>IF(BNS_Printout!G57="","",BNS_Printout!G57)</f>
        <v/>
      </c>
      <c r="H62" s="434" t="str">
        <f>IF(BNS_Printout!H57="","",BNS_Printout!H57)</f>
        <v/>
      </c>
      <c r="I62" s="281"/>
      <c r="J62" s="281"/>
      <c r="K62" s="422" t="str">
        <f>IF(BNS_Printout!K57="","",BNS_Printout!K57)</f>
        <v/>
      </c>
      <c r="AA62" s="329">
        <f t="shared" si="0"/>
        <v>0</v>
      </c>
      <c r="AB62" s="329">
        <f t="shared" si="3"/>
        <v>999</v>
      </c>
      <c r="AC62" s="329">
        <f t="shared" si="2"/>
        <v>0</v>
      </c>
    </row>
    <row r="63" spans="1:29" ht="24" customHeight="1">
      <c r="A63" s="431">
        <f>IF(BNS_Printout!A58="","",BNS_Printout!A58)</f>
        <v>52</v>
      </c>
      <c r="B63" s="432" t="str">
        <f>IF(BNS_Printout!B58="","",BNS_Printout!B58)</f>
        <v/>
      </c>
      <c r="C63" s="432" t="str">
        <f>IF(BNS_Printout!C58="","",BNS_Printout!C58)</f>
        <v/>
      </c>
      <c r="D63" s="432" t="str">
        <f>IF(OR(BNS_Printout!D58=0,BNS_Printout!D58=""),"",BNS_Printout!D58)</f>
        <v/>
      </c>
      <c r="E63" s="433" t="str">
        <f>IF(BNS_Printout!E58="","",BNS_Printout!E58)</f>
        <v/>
      </c>
      <c r="F63" s="433" t="str">
        <f>IF(BNS_Printout!F58="","",BNS_Printout!F58)</f>
        <v/>
      </c>
      <c r="G63" s="434" t="str">
        <f>IF(BNS_Printout!G58="","",BNS_Printout!G58)</f>
        <v/>
      </c>
      <c r="H63" s="434" t="str">
        <f>IF(BNS_Printout!H58="","",BNS_Printout!H58)</f>
        <v/>
      </c>
      <c r="I63" s="281"/>
      <c r="J63" s="281"/>
      <c r="K63" s="422" t="str">
        <f>IF(BNS_Printout!K58="","",BNS_Printout!K58)</f>
        <v/>
      </c>
      <c r="AA63" s="329">
        <f t="shared" si="0"/>
        <v>0</v>
      </c>
      <c r="AB63" s="329">
        <f t="shared" si="3"/>
        <v>999</v>
      </c>
      <c r="AC63" s="329">
        <f t="shared" si="2"/>
        <v>0</v>
      </c>
    </row>
    <row r="64" spans="1:29" ht="24" customHeight="1">
      <c r="A64" s="431">
        <f>IF(BNS_Printout!A59="","",BNS_Printout!A59)</f>
        <v>53</v>
      </c>
      <c r="B64" s="432" t="str">
        <f>IF(BNS_Printout!B59="","",BNS_Printout!B59)</f>
        <v/>
      </c>
      <c r="C64" s="432" t="str">
        <f>IF(BNS_Printout!C59="","",BNS_Printout!C59)</f>
        <v/>
      </c>
      <c r="D64" s="432" t="str">
        <f>IF(OR(BNS_Printout!D59=0,BNS_Printout!D59=""),"",BNS_Printout!D59)</f>
        <v/>
      </c>
      <c r="E64" s="433" t="str">
        <f>IF(BNS_Printout!E59="","",BNS_Printout!E59)</f>
        <v/>
      </c>
      <c r="F64" s="433" t="str">
        <f>IF(BNS_Printout!F59="","",BNS_Printout!F59)</f>
        <v/>
      </c>
      <c r="G64" s="434" t="str">
        <f>IF(BNS_Printout!G59="","",BNS_Printout!G59)</f>
        <v/>
      </c>
      <c r="H64" s="434" t="str">
        <f>IF(BNS_Printout!H59="","",BNS_Printout!H59)</f>
        <v/>
      </c>
      <c r="I64" s="281"/>
      <c r="J64" s="281"/>
      <c r="K64" s="422" t="str">
        <f>IF(BNS_Printout!K59="","",BNS_Printout!K59)</f>
        <v/>
      </c>
      <c r="AA64" s="329">
        <f t="shared" si="0"/>
        <v>0</v>
      </c>
      <c r="AB64" s="329">
        <f t="shared" si="3"/>
        <v>999</v>
      </c>
      <c r="AC64" s="329">
        <f t="shared" si="2"/>
        <v>0</v>
      </c>
    </row>
    <row r="65" spans="1:29" ht="24" customHeight="1">
      <c r="A65" s="431">
        <f>IF(BNS_Printout!A60="","",BNS_Printout!A60)</f>
        <v>54</v>
      </c>
      <c r="B65" s="432" t="str">
        <f>IF(BNS_Printout!B60="","",BNS_Printout!B60)</f>
        <v/>
      </c>
      <c r="C65" s="432" t="str">
        <f>IF(BNS_Printout!C60="","",BNS_Printout!C60)</f>
        <v/>
      </c>
      <c r="D65" s="432" t="str">
        <f>IF(OR(BNS_Printout!D60=0,BNS_Printout!D60=""),"",BNS_Printout!D60)</f>
        <v/>
      </c>
      <c r="E65" s="433" t="str">
        <f>IF(BNS_Printout!E60="","",BNS_Printout!E60)</f>
        <v/>
      </c>
      <c r="F65" s="433" t="str">
        <f>IF(BNS_Printout!F60="","",BNS_Printout!F60)</f>
        <v/>
      </c>
      <c r="G65" s="434" t="str">
        <f>IF(BNS_Printout!G60="","",BNS_Printout!G60)</f>
        <v/>
      </c>
      <c r="H65" s="434" t="str">
        <f>IF(BNS_Printout!H60="","",BNS_Printout!H60)</f>
        <v/>
      </c>
      <c r="I65" s="281"/>
      <c r="J65" s="281"/>
      <c r="K65" s="422" t="str">
        <f>IF(BNS_Printout!K60="","",BNS_Printout!K60)</f>
        <v/>
      </c>
      <c r="AA65" s="329">
        <f t="shared" si="0"/>
        <v>0</v>
      </c>
      <c r="AB65" s="329">
        <f t="shared" si="3"/>
        <v>999</v>
      </c>
      <c r="AC65" s="329">
        <f t="shared" si="2"/>
        <v>0</v>
      </c>
    </row>
    <row r="66" spans="1:29" ht="24" customHeight="1">
      <c r="A66" s="431">
        <f>IF(BNS_Printout!A61="","",BNS_Printout!A61)</f>
        <v>55</v>
      </c>
      <c r="B66" s="432" t="str">
        <f>IF(BNS_Printout!B61="","",BNS_Printout!B61)</f>
        <v/>
      </c>
      <c r="C66" s="432" t="str">
        <f>IF(BNS_Printout!C61="","",BNS_Printout!C61)</f>
        <v/>
      </c>
      <c r="D66" s="432" t="str">
        <f>IF(OR(BNS_Printout!D61=0,BNS_Printout!D61=""),"",BNS_Printout!D61)</f>
        <v/>
      </c>
      <c r="E66" s="433" t="str">
        <f>IF(BNS_Printout!E61="","",BNS_Printout!E61)</f>
        <v/>
      </c>
      <c r="F66" s="433" t="str">
        <f>IF(BNS_Printout!F61="","",BNS_Printout!F61)</f>
        <v/>
      </c>
      <c r="G66" s="434" t="str">
        <f>IF(BNS_Printout!G61="","",BNS_Printout!G61)</f>
        <v/>
      </c>
      <c r="H66" s="434" t="str">
        <f>IF(BNS_Printout!H61="","",BNS_Printout!H61)</f>
        <v/>
      </c>
      <c r="I66" s="281"/>
      <c r="J66" s="281"/>
      <c r="K66" s="422" t="str">
        <f>IF(BNS_Printout!K61="","",BNS_Printout!K61)</f>
        <v/>
      </c>
      <c r="AA66" s="329">
        <f t="shared" si="0"/>
        <v>0</v>
      </c>
      <c r="AB66" s="329">
        <f t="shared" si="3"/>
        <v>999</v>
      </c>
      <c r="AC66" s="329">
        <f t="shared" si="2"/>
        <v>0</v>
      </c>
    </row>
    <row r="67" spans="1:29" ht="24" customHeight="1">
      <c r="A67" s="431">
        <f>IF(BNS_Printout!A62="","",BNS_Printout!A62)</f>
        <v>56</v>
      </c>
      <c r="B67" s="432" t="str">
        <f>IF(BNS_Printout!B62="","",BNS_Printout!B62)</f>
        <v/>
      </c>
      <c r="C67" s="432" t="str">
        <f>IF(BNS_Printout!C62="","",BNS_Printout!C62)</f>
        <v/>
      </c>
      <c r="D67" s="432" t="str">
        <f>IF(OR(BNS_Printout!D62=0,BNS_Printout!D62=""),"",BNS_Printout!D62)</f>
        <v/>
      </c>
      <c r="E67" s="433" t="str">
        <f>IF(BNS_Printout!E62="","",BNS_Printout!E62)</f>
        <v/>
      </c>
      <c r="F67" s="433" t="str">
        <f>IF(BNS_Printout!F62="","",BNS_Printout!F62)</f>
        <v/>
      </c>
      <c r="G67" s="434" t="str">
        <f>IF(BNS_Printout!G62="","",BNS_Printout!G62)</f>
        <v/>
      </c>
      <c r="H67" s="434" t="str">
        <f>IF(BNS_Printout!H62="","",BNS_Printout!H62)</f>
        <v/>
      </c>
      <c r="I67" s="281"/>
      <c r="J67" s="281"/>
      <c r="K67" s="422" t="str">
        <f>IF(BNS_Printout!K62="","",BNS_Printout!K62)</f>
        <v/>
      </c>
      <c r="AA67" s="329">
        <f t="shared" si="0"/>
        <v>0</v>
      </c>
      <c r="AB67" s="329">
        <f t="shared" si="3"/>
        <v>999</v>
      </c>
      <c r="AC67" s="329">
        <f t="shared" si="2"/>
        <v>0</v>
      </c>
    </row>
    <row r="68" spans="1:29" ht="24" customHeight="1">
      <c r="A68" s="431">
        <f>IF(BNS_Printout!A63="","",BNS_Printout!A63)</f>
        <v>57</v>
      </c>
      <c r="B68" s="432" t="str">
        <f>IF(BNS_Printout!B63="","",BNS_Printout!B63)</f>
        <v/>
      </c>
      <c r="C68" s="432" t="str">
        <f>IF(BNS_Printout!C63="","",BNS_Printout!C63)</f>
        <v/>
      </c>
      <c r="D68" s="432" t="str">
        <f>IF(OR(BNS_Printout!D63=0,BNS_Printout!D63=""),"",BNS_Printout!D63)</f>
        <v/>
      </c>
      <c r="E68" s="433" t="str">
        <f>IF(BNS_Printout!E63="","",BNS_Printout!E63)</f>
        <v/>
      </c>
      <c r="F68" s="433" t="str">
        <f>IF(BNS_Printout!F63="","",BNS_Printout!F63)</f>
        <v/>
      </c>
      <c r="G68" s="434" t="str">
        <f>IF(BNS_Printout!G63="","",BNS_Printout!G63)</f>
        <v/>
      </c>
      <c r="H68" s="434" t="str">
        <f>IF(BNS_Printout!H63="","",BNS_Printout!H63)</f>
        <v/>
      </c>
      <c r="I68" s="281"/>
      <c r="J68" s="281"/>
      <c r="K68" s="422" t="str">
        <f>IF(BNS_Printout!K63="","",BNS_Printout!K63)</f>
        <v/>
      </c>
      <c r="AA68" s="329">
        <f t="shared" si="0"/>
        <v>0</v>
      </c>
      <c r="AB68" s="329">
        <f t="shared" si="3"/>
        <v>999</v>
      </c>
      <c r="AC68" s="329">
        <f t="shared" si="2"/>
        <v>0</v>
      </c>
    </row>
    <row r="69" spans="1:29" ht="24" customHeight="1">
      <c r="A69" s="431">
        <f>IF(BNS_Printout!A64="","",BNS_Printout!A64)</f>
        <v>58</v>
      </c>
      <c r="B69" s="432" t="str">
        <f>IF(BNS_Printout!B64="","",BNS_Printout!B64)</f>
        <v/>
      </c>
      <c r="C69" s="432" t="str">
        <f>IF(BNS_Printout!C64="","",BNS_Printout!C64)</f>
        <v/>
      </c>
      <c r="D69" s="432" t="str">
        <f>IF(OR(BNS_Printout!D64=0,BNS_Printout!D64=""),"",BNS_Printout!D64)</f>
        <v/>
      </c>
      <c r="E69" s="433" t="str">
        <f>IF(BNS_Printout!E64="","",BNS_Printout!E64)</f>
        <v/>
      </c>
      <c r="F69" s="433" t="str">
        <f>IF(BNS_Printout!F64="","",BNS_Printout!F64)</f>
        <v/>
      </c>
      <c r="G69" s="434" t="str">
        <f>IF(BNS_Printout!G64="","",BNS_Printout!G64)</f>
        <v/>
      </c>
      <c r="H69" s="434" t="str">
        <f>IF(BNS_Printout!H64="","",BNS_Printout!H64)</f>
        <v/>
      </c>
      <c r="I69" s="281"/>
      <c r="J69" s="281"/>
      <c r="K69" s="422" t="str">
        <f>IF(BNS_Printout!K64="","",BNS_Printout!K64)</f>
        <v/>
      </c>
      <c r="AA69" s="329">
        <f t="shared" si="0"/>
        <v>0</v>
      </c>
      <c r="AB69" s="329">
        <f t="shared" si="3"/>
        <v>999</v>
      </c>
      <c r="AC69" s="329">
        <f t="shared" si="2"/>
        <v>0</v>
      </c>
    </row>
    <row r="70" spans="1:29" ht="24" customHeight="1">
      <c r="A70" s="431">
        <f>IF(BNS_Printout!A65="","",BNS_Printout!A65)</f>
        <v>59</v>
      </c>
      <c r="B70" s="432" t="str">
        <f>IF(BNS_Printout!B65="","",BNS_Printout!B65)</f>
        <v/>
      </c>
      <c r="C70" s="432" t="str">
        <f>IF(BNS_Printout!C65="","",BNS_Printout!C65)</f>
        <v/>
      </c>
      <c r="D70" s="432" t="str">
        <f>IF(OR(BNS_Printout!D65=0,BNS_Printout!D65=""),"",BNS_Printout!D65)</f>
        <v/>
      </c>
      <c r="E70" s="433" t="str">
        <f>IF(BNS_Printout!E65="","",BNS_Printout!E65)</f>
        <v/>
      </c>
      <c r="F70" s="433" t="str">
        <f>IF(BNS_Printout!F65="","",BNS_Printout!F65)</f>
        <v/>
      </c>
      <c r="G70" s="434" t="str">
        <f>IF(BNS_Printout!G65="","",BNS_Printout!G65)</f>
        <v/>
      </c>
      <c r="H70" s="434" t="str">
        <f>IF(BNS_Printout!H65="","",BNS_Printout!H65)</f>
        <v/>
      </c>
      <c r="I70" s="281"/>
      <c r="J70" s="281"/>
      <c r="K70" s="422" t="str">
        <f>IF(BNS_Printout!K65="","",BNS_Printout!K65)</f>
        <v/>
      </c>
      <c r="AA70" s="329">
        <f t="shared" si="0"/>
        <v>0</v>
      </c>
      <c r="AB70" s="329">
        <f t="shared" si="3"/>
        <v>999</v>
      </c>
      <c r="AC70" s="329">
        <f t="shared" si="2"/>
        <v>0</v>
      </c>
    </row>
    <row r="71" spans="1:29" ht="24" customHeight="1">
      <c r="A71" s="431">
        <f>IF(BNS_Printout!A66="","",BNS_Printout!A66)</f>
        <v>60</v>
      </c>
      <c r="B71" s="432" t="str">
        <f>IF(BNS_Printout!B66="","",BNS_Printout!B66)</f>
        <v/>
      </c>
      <c r="C71" s="432" t="str">
        <f>IF(BNS_Printout!C66="","",BNS_Printout!C66)</f>
        <v/>
      </c>
      <c r="D71" s="432" t="str">
        <f>IF(OR(BNS_Printout!D66=0,BNS_Printout!D66=""),"",BNS_Printout!D66)</f>
        <v/>
      </c>
      <c r="E71" s="433" t="str">
        <f>IF(BNS_Printout!E66="","",BNS_Printout!E66)</f>
        <v/>
      </c>
      <c r="F71" s="433" t="str">
        <f>IF(BNS_Printout!F66="","",BNS_Printout!F66)</f>
        <v/>
      </c>
      <c r="G71" s="434" t="str">
        <f>IF(BNS_Printout!G66="","",BNS_Printout!G66)</f>
        <v/>
      </c>
      <c r="H71" s="434" t="str">
        <f>IF(BNS_Printout!H66="","",BNS_Printout!H66)</f>
        <v/>
      </c>
      <c r="I71" s="281"/>
      <c r="J71" s="281"/>
      <c r="K71" s="422" t="str">
        <f>IF(BNS_Printout!K66="","",BNS_Printout!K66)</f>
        <v/>
      </c>
      <c r="AA71" s="329">
        <f t="shared" si="0"/>
        <v>0</v>
      </c>
      <c r="AB71" s="329">
        <f t="shared" si="3"/>
        <v>999</v>
      </c>
      <c r="AC71" s="329">
        <f t="shared" si="2"/>
        <v>0</v>
      </c>
    </row>
    <row r="72" spans="1:29" ht="24" customHeight="1">
      <c r="A72" s="431">
        <f>IF(BNS_Printout!A67="","",BNS_Printout!A67)</f>
        <v>61</v>
      </c>
      <c r="B72" s="432" t="str">
        <f>IF(BNS_Printout!B67="","",BNS_Printout!B67)</f>
        <v/>
      </c>
      <c r="C72" s="432" t="str">
        <f>IF(BNS_Printout!C67="","",BNS_Printout!C67)</f>
        <v/>
      </c>
      <c r="D72" s="432" t="str">
        <f>IF(OR(BNS_Printout!D67=0,BNS_Printout!D67=""),"",BNS_Printout!D67)</f>
        <v/>
      </c>
      <c r="E72" s="433" t="str">
        <f>IF(BNS_Printout!E67="","",BNS_Printout!E67)</f>
        <v/>
      </c>
      <c r="F72" s="433" t="str">
        <f>IF(BNS_Printout!F67="","",BNS_Printout!F67)</f>
        <v/>
      </c>
      <c r="G72" s="434" t="str">
        <f>IF(BNS_Printout!G67="","",BNS_Printout!G67)</f>
        <v/>
      </c>
      <c r="H72" s="434" t="str">
        <f>IF(BNS_Printout!H67="","",BNS_Printout!H67)</f>
        <v/>
      </c>
      <c r="I72" s="281"/>
      <c r="J72" s="281"/>
      <c r="K72" s="422" t="str">
        <f>IF(BNS_Printout!K67="","",BNS_Printout!K67)</f>
        <v/>
      </c>
      <c r="AA72" s="329">
        <f t="shared" si="0"/>
        <v>0</v>
      </c>
      <c r="AB72" s="329">
        <f t="shared" si="3"/>
        <v>999</v>
      </c>
      <c r="AC72" s="329">
        <f t="shared" si="2"/>
        <v>0</v>
      </c>
    </row>
    <row r="73" spans="1:29" ht="24" customHeight="1">
      <c r="A73" s="431">
        <f>IF(BNS_Printout!A68="","",BNS_Printout!A68)</f>
        <v>62</v>
      </c>
      <c r="B73" s="432" t="str">
        <f>IF(BNS_Printout!B68="","",BNS_Printout!B68)</f>
        <v/>
      </c>
      <c r="C73" s="432" t="str">
        <f>IF(BNS_Printout!C68="","",BNS_Printout!C68)</f>
        <v/>
      </c>
      <c r="D73" s="432" t="str">
        <f>IF(OR(BNS_Printout!D68=0,BNS_Printout!D68=""),"",BNS_Printout!D68)</f>
        <v/>
      </c>
      <c r="E73" s="433" t="str">
        <f>IF(BNS_Printout!E68="","",BNS_Printout!E68)</f>
        <v/>
      </c>
      <c r="F73" s="433" t="str">
        <f>IF(BNS_Printout!F68="","",BNS_Printout!F68)</f>
        <v/>
      </c>
      <c r="G73" s="434" t="str">
        <f>IF(BNS_Printout!G68="","",BNS_Printout!G68)</f>
        <v/>
      </c>
      <c r="H73" s="434" t="str">
        <f>IF(BNS_Printout!H68="","",BNS_Printout!H68)</f>
        <v/>
      </c>
      <c r="I73" s="281"/>
      <c r="J73" s="281"/>
      <c r="K73" s="422" t="str">
        <f>IF(BNS_Printout!K68="","",BNS_Printout!K68)</f>
        <v/>
      </c>
      <c r="AA73" s="329">
        <f t="shared" si="0"/>
        <v>0</v>
      </c>
      <c r="AB73" s="329">
        <f t="shared" si="3"/>
        <v>999</v>
      </c>
      <c r="AC73" s="329">
        <f t="shared" si="2"/>
        <v>0</v>
      </c>
    </row>
    <row r="74" spans="1:29" ht="24" customHeight="1">
      <c r="A74" s="431">
        <f>IF(BNS_Printout!A69="","",BNS_Printout!A69)</f>
        <v>63</v>
      </c>
      <c r="B74" s="432" t="str">
        <f>IF(BNS_Printout!B69="","",BNS_Printout!B69)</f>
        <v/>
      </c>
      <c r="C74" s="432" t="str">
        <f>IF(BNS_Printout!C69="","",BNS_Printout!C69)</f>
        <v/>
      </c>
      <c r="D74" s="432" t="str">
        <f>IF(OR(BNS_Printout!D69=0,BNS_Printout!D69=""),"",BNS_Printout!D69)</f>
        <v/>
      </c>
      <c r="E74" s="433" t="str">
        <f>IF(BNS_Printout!E69="","",BNS_Printout!E69)</f>
        <v/>
      </c>
      <c r="F74" s="433" t="str">
        <f>IF(BNS_Printout!F69="","",BNS_Printout!F69)</f>
        <v/>
      </c>
      <c r="G74" s="434" t="str">
        <f>IF(BNS_Printout!G69="","",BNS_Printout!G69)</f>
        <v/>
      </c>
      <c r="H74" s="434" t="str">
        <f>IF(BNS_Printout!H69="","",BNS_Printout!H69)</f>
        <v/>
      </c>
      <c r="I74" s="281"/>
      <c r="J74" s="281"/>
      <c r="K74" s="422" t="str">
        <f>IF(BNS_Printout!K69="","",BNS_Printout!K69)</f>
        <v/>
      </c>
      <c r="AA74" s="329">
        <f t="shared" si="0"/>
        <v>0</v>
      </c>
      <c r="AB74" s="329">
        <f t="shared" si="3"/>
        <v>999</v>
      </c>
      <c r="AC74" s="329">
        <f t="shared" si="2"/>
        <v>0</v>
      </c>
    </row>
    <row r="75" spans="1:29" ht="24" customHeight="1">
      <c r="A75" s="431">
        <f>IF(BNS_Printout!A70="","",BNS_Printout!A70)</f>
        <v>64</v>
      </c>
      <c r="B75" s="432" t="str">
        <f>IF(BNS_Printout!B70="","",BNS_Printout!B70)</f>
        <v/>
      </c>
      <c r="C75" s="432" t="str">
        <f>IF(BNS_Printout!C70="","",BNS_Printout!C70)</f>
        <v/>
      </c>
      <c r="D75" s="432" t="str">
        <f>IF(OR(BNS_Printout!D70=0,BNS_Printout!D70=""),"",BNS_Printout!D70)</f>
        <v/>
      </c>
      <c r="E75" s="433" t="str">
        <f>IF(BNS_Printout!E70="","",BNS_Printout!E70)</f>
        <v/>
      </c>
      <c r="F75" s="433" t="str">
        <f>IF(BNS_Printout!F70="","",BNS_Printout!F70)</f>
        <v/>
      </c>
      <c r="G75" s="434" t="str">
        <f>IF(BNS_Printout!G70="","",BNS_Printout!G70)</f>
        <v/>
      </c>
      <c r="H75" s="434" t="str">
        <f>IF(BNS_Printout!H70="","",BNS_Printout!H70)</f>
        <v/>
      </c>
      <c r="I75" s="281"/>
      <c r="J75" s="281"/>
      <c r="K75" s="422" t="str">
        <f>IF(BNS_Printout!K70="","",BNS_Printout!K70)</f>
        <v/>
      </c>
      <c r="AA75" s="329">
        <f t="shared" si="0"/>
        <v>0</v>
      </c>
      <c r="AB75" s="329">
        <f t="shared" si="3"/>
        <v>999</v>
      </c>
      <c r="AC75" s="329">
        <f t="shared" si="2"/>
        <v>0</v>
      </c>
    </row>
    <row r="76" spans="1:29" ht="24" customHeight="1">
      <c r="A76" s="431">
        <f>IF(BNS_Printout!A71="","",BNS_Printout!A71)</f>
        <v>65</v>
      </c>
      <c r="B76" s="432" t="str">
        <f>IF(BNS_Printout!B71="","",BNS_Printout!B71)</f>
        <v/>
      </c>
      <c r="C76" s="432" t="str">
        <f>IF(BNS_Printout!C71="","",BNS_Printout!C71)</f>
        <v/>
      </c>
      <c r="D76" s="432" t="str">
        <f>IF(OR(BNS_Printout!D71=0,BNS_Printout!D71=""),"",BNS_Printout!D71)</f>
        <v/>
      </c>
      <c r="E76" s="433" t="str">
        <f>IF(BNS_Printout!E71="","",BNS_Printout!E71)</f>
        <v/>
      </c>
      <c r="F76" s="433" t="str">
        <f>IF(BNS_Printout!F71="","",BNS_Printout!F71)</f>
        <v/>
      </c>
      <c r="G76" s="434" t="str">
        <f>IF(BNS_Printout!G71="","",BNS_Printout!G71)</f>
        <v/>
      </c>
      <c r="H76" s="434" t="str">
        <f>IF(BNS_Printout!H71="","",BNS_Printout!H71)</f>
        <v/>
      </c>
      <c r="I76" s="281"/>
      <c r="J76" s="281"/>
      <c r="K76" s="422" t="str">
        <f>IF(BNS_Printout!K71="","",BNS_Printout!K71)</f>
        <v/>
      </c>
      <c r="AA76" s="329">
        <f t="shared" si="0"/>
        <v>0</v>
      </c>
      <c r="AB76" s="329">
        <f t="shared" si="3"/>
        <v>999</v>
      </c>
      <c r="AC76" s="329">
        <f t="shared" si="2"/>
        <v>0</v>
      </c>
    </row>
    <row r="77" spans="1:29" ht="24" customHeight="1">
      <c r="A77" s="431">
        <f>IF(BNS_Printout!A72="","",BNS_Printout!A72)</f>
        <v>66</v>
      </c>
      <c r="B77" s="432" t="str">
        <f>IF(BNS_Printout!B72="","",BNS_Printout!B72)</f>
        <v/>
      </c>
      <c r="C77" s="432" t="str">
        <f>IF(BNS_Printout!C72="","",BNS_Printout!C72)</f>
        <v/>
      </c>
      <c r="D77" s="432" t="str">
        <f>IF(OR(BNS_Printout!D72=0,BNS_Printout!D72=""),"",BNS_Printout!D72)</f>
        <v/>
      </c>
      <c r="E77" s="433" t="str">
        <f>IF(BNS_Printout!E72="","",BNS_Printout!E72)</f>
        <v/>
      </c>
      <c r="F77" s="433" t="str">
        <f>IF(BNS_Printout!F72="","",BNS_Printout!F72)</f>
        <v/>
      </c>
      <c r="G77" s="434" t="str">
        <f>IF(BNS_Printout!G72="","",BNS_Printout!G72)</f>
        <v/>
      </c>
      <c r="H77" s="434" t="str">
        <f>IF(BNS_Printout!H72="","",BNS_Printout!H72)</f>
        <v/>
      </c>
      <c r="I77" s="281"/>
      <c r="J77" s="281"/>
      <c r="K77" s="422" t="str">
        <f>IF(BNS_Printout!K72="","",BNS_Printout!K72)</f>
        <v/>
      </c>
      <c r="AA77" s="329">
        <f t="shared" ref="AA77:AA140" si="4">IF(D77="",0,1)</f>
        <v>0</v>
      </c>
      <c r="AB77" s="329">
        <f t="shared" si="3"/>
        <v>999</v>
      </c>
      <c r="AC77" s="329">
        <f t="shared" ref="AC77:AC140" si="5">IF(AND(AA77&lt;&gt;0,AB77&gt;1),1,0)</f>
        <v>0</v>
      </c>
    </row>
    <row r="78" spans="1:29" ht="24" customHeight="1">
      <c r="A78" s="431">
        <f>IF(BNS_Printout!A73="","",BNS_Printout!A73)</f>
        <v>67</v>
      </c>
      <c r="B78" s="432" t="str">
        <f>IF(BNS_Printout!B73="","",BNS_Printout!B73)</f>
        <v/>
      </c>
      <c r="C78" s="432" t="str">
        <f>IF(BNS_Printout!C73="","",BNS_Printout!C73)</f>
        <v/>
      </c>
      <c r="D78" s="432" t="str">
        <f>IF(OR(BNS_Printout!D73=0,BNS_Printout!D73=""),"",BNS_Printout!D73)</f>
        <v/>
      </c>
      <c r="E78" s="433" t="str">
        <f>IF(BNS_Printout!E73="","",BNS_Printout!E73)</f>
        <v/>
      </c>
      <c r="F78" s="433" t="str">
        <f>IF(BNS_Printout!F73="","",BNS_Printout!F73)</f>
        <v/>
      </c>
      <c r="G78" s="434" t="str">
        <f>IF(BNS_Printout!G73="","",BNS_Printout!G73)</f>
        <v/>
      </c>
      <c r="H78" s="434" t="str">
        <f>IF(BNS_Printout!H73="","",BNS_Printout!H73)</f>
        <v/>
      </c>
      <c r="I78" s="281"/>
      <c r="J78" s="281"/>
      <c r="K78" s="422" t="str">
        <f>IF(BNS_Printout!K73="","",BNS_Printout!K73)</f>
        <v/>
      </c>
      <c r="AA78" s="329">
        <f t="shared" si="4"/>
        <v>0</v>
      </c>
      <c r="AB78" s="329">
        <f t="shared" ref="AB78:AB141" si="6">COUNTIF($D$12:$D$1010,$D78)</f>
        <v>999</v>
      </c>
      <c r="AC78" s="329">
        <f t="shared" si="5"/>
        <v>0</v>
      </c>
    </row>
    <row r="79" spans="1:29" ht="24" customHeight="1">
      <c r="A79" s="431">
        <f>IF(BNS_Printout!A74="","",BNS_Printout!A74)</f>
        <v>68</v>
      </c>
      <c r="B79" s="432" t="str">
        <f>IF(BNS_Printout!B74="","",BNS_Printout!B74)</f>
        <v/>
      </c>
      <c r="C79" s="432" t="str">
        <f>IF(BNS_Printout!C74="","",BNS_Printout!C74)</f>
        <v/>
      </c>
      <c r="D79" s="432" t="str">
        <f>IF(OR(BNS_Printout!D74=0,BNS_Printout!D74=""),"",BNS_Printout!D74)</f>
        <v/>
      </c>
      <c r="E79" s="433" t="str">
        <f>IF(BNS_Printout!E74="","",BNS_Printout!E74)</f>
        <v/>
      </c>
      <c r="F79" s="433" t="str">
        <f>IF(BNS_Printout!F74="","",BNS_Printout!F74)</f>
        <v/>
      </c>
      <c r="G79" s="434" t="str">
        <f>IF(BNS_Printout!G74="","",BNS_Printout!G74)</f>
        <v/>
      </c>
      <c r="H79" s="434" t="str">
        <f>IF(BNS_Printout!H74="","",BNS_Printout!H74)</f>
        <v/>
      </c>
      <c r="I79" s="281"/>
      <c r="J79" s="281"/>
      <c r="K79" s="422" t="str">
        <f>IF(BNS_Printout!K74="","",BNS_Printout!K74)</f>
        <v/>
      </c>
      <c r="AA79" s="329">
        <f t="shared" si="4"/>
        <v>0</v>
      </c>
      <c r="AB79" s="329">
        <f t="shared" si="6"/>
        <v>999</v>
      </c>
      <c r="AC79" s="329">
        <f t="shared" si="5"/>
        <v>0</v>
      </c>
    </row>
    <row r="80" spans="1:29" ht="24" customHeight="1">
      <c r="A80" s="431">
        <f>IF(BNS_Printout!A75="","",BNS_Printout!A75)</f>
        <v>69</v>
      </c>
      <c r="B80" s="432" t="str">
        <f>IF(BNS_Printout!B75="","",BNS_Printout!B75)</f>
        <v/>
      </c>
      <c r="C80" s="432" t="str">
        <f>IF(BNS_Printout!C75="","",BNS_Printout!C75)</f>
        <v/>
      </c>
      <c r="D80" s="432" t="str">
        <f>IF(OR(BNS_Printout!D75=0,BNS_Printout!D75=""),"",BNS_Printout!D75)</f>
        <v/>
      </c>
      <c r="E80" s="433" t="str">
        <f>IF(BNS_Printout!E75="","",BNS_Printout!E75)</f>
        <v/>
      </c>
      <c r="F80" s="433" t="str">
        <f>IF(BNS_Printout!F75="","",BNS_Printout!F75)</f>
        <v/>
      </c>
      <c r="G80" s="434" t="str">
        <f>IF(BNS_Printout!G75="","",BNS_Printout!G75)</f>
        <v/>
      </c>
      <c r="H80" s="434" t="str">
        <f>IF(BNS_Printout!H75="","",BNS_Printout!H75)</f>
        <v/>
      </c>
      <c r="I80" s="281"/>
      <c r="J80" s="281"/>
      <c r="K80" s="422" t="str">
        <f>IF(BNS_Printout!K75="","",BNS_Printout!K75)</f>
        <v/>
      </c>
      <c r="AA80" s="329">
        <f t="shared" si="4"/>
        <v>0</v>
      </c>
      <c r="AB80" s="329">
        <f t="shared" si="6"/>
        <v>999</v>
      </c>
      <c r="AC80" s="329">
        <f t="shared" si="5"/>
        <v>0</v>
      </c>
    </row>
    <row r="81" spans="1:29" ht="24" customHeight="1">
      <c r="A81" s="431">
        <f>IF(BNS_Printout!A76="","",BNS_Printout!A76)</f>
        <v>70</v>
      </c>
      <c r="B81" s="432" t="str">
        <f>IF(BNS_Printout!B76="","",BNS_Printout!B76)</f>
        <v/>
      </c>
      <c r="C81" s="432" t="str">
        <f>IF(BNS_Printout!C76="","",BNS_Printout!C76)</f>
        <v/>
      </c>
      <c r="D81" s="432" t="str">
        <f>IF(OR(BNS_Printout!D76=0,BNS_Printout!D76=""),"",BNS_Printout!D76)</f>
        <v/>
      </c>
      <c r="E81" s="433" t="str">
        <f>IF(BNS_Printout!E76="","",BNS_Printout!E76)</f>
        <v/>
      </c>
      <c r="F81" s="433" t="str">
        <f>IF(BNS_Printout!F76="","",BNS_Printout!F76)</f>
        <v/>
      </c>
      <c r="G81" s="434" t="str">
        <f>IF(BNS_Printout!G76="","",BNS_Printout!G76)</f>
        <v/>
      </c>
      <c r="H81" s="434" t="str">
        <f>IF(BNS_Printout!H76="","",BNS_Printout!H76)</f>
        <v/>
      </c>
      <c r="I81" s="281"/>
      <c r="J81" s="281"/>
      <c r="K81" s="422" t="str">
        <f>IF(BNS_Printout!K76="","",BNS_Printout!K76)</f>
        <v/>
      </c>
      <c r="AA81" s="329">
        <f t="shared" si="4"/>
        <v>0</v>
      </c>
      <c r="AB81" s="329">
        <f t="shared" si="6"/>
        <v>999</v>
      </c>
      <c r="AC81" s="329">
        <f t="shared" si="5"/>
        <v>0</v>
      </c>
    </row>
    <row r="82" spans="1:29" ht="24" customHeight="1">
      <c r="A82" s="431">
        <f>IF(BNS_Printout!A77="","",BNS_Printout!A77)</f>
        <v>71</v>
      </c>
      <c r="B82" s="432" t="str">
        <f>IF(BNS_Printout!B77="","",BNS_Printout!B77)</f>
        <v/>
      </c>
      <c r="C82" s="432" t="str">
        <f>IF(BNS_Printout!C77="","",BNS_Printout!C77)</f>
        <v/>
      </c>
      <c r="D82" s="432" t="str">
        <f>IF(OR(BNS_Printout!D77=0,BNS_Printout!D77=""),"",BNS_Printout!D77)</f>
        <v/>
      </c>
      <c r="E82" s="433" t="str">
        <f>IF(BNS_Printout!E77="","",BNS_Printout!E77)</f>
        <v/>
      </c>
      <c r="F82" s="433" t="str">
        <f>IF(BNS_Printout!F77="","",BNS_Printout!F77)</f>
        <v/>
      </c>
      <c r="G82" s="434" t="str">
        <f>IF(BNS_Printout!G77="","",BNS_Printout!G77)</f>
        <v/>
      </c>
      <c r="H82" s="434" t="str">
        <f>IF(BNS_Printout!H77="","",BNS_Printout!H77)</f>
        <v/>
      </c>
      <c r="I82" s="281"/>
      <c r="J82" s="281"/>
      <c r="K82" s="422" t="str">
        <f>IF(BNS_Printout!K77="","",BNS_Printout!K77)</f>
        <v/>
      </c>
      <c r="AA82" s="329">
        <f t="shared" si="4"/>
        <v>0</v>
      </c>
      <c r="AB82" s="329">
        <f t="shared" si="6"/>
        <v>999</v>
      </c>
      <c r="AC82" s="329">
        <f t="shared" si="5"/>
        <v>0</v>
      </c>
    </row>
    <row r="83" spans="1:29" ht="24" customHeight="1">
      <c r="A83" s="431">
        <f>IF(BNS_Printout!A78="","",BNS_Printout!A78)</f>
        <v>72</v>
      </c>
      <c r="B83" s="432" t="str">
        <f>IF(BNS_Printout!B78="","",BNS_Printout!B78)</f>
        <v/>
      </c>
      <c r="C83" s="432" t="str">
        <f>IF(BNS_Printout!C78="","",BNS_Printout!C78)</f>
        <v/>
      </c>
      <c r="D83" s="432" t="str">
        <f>IF(OR(BNS_Printout!D78=0,BNS_Printout!D78=""),"",BNS_Printout!D78)</f>
        <v/>
      </c>
      <c r="E83" s="433" t="str">
        <f>IF(BNS_Printout!E78="","",BNS_Printout!E78)</f>
        <v/>
      </c>
      <c r="F83" s="433" t="str">
        <f>IF(BNS_Printout!F78="","",BNS_Printout!F78)</f>
        <v/>
      </c>
      <c r="G83" s="434" t="str">
        <f>IF(BNS_Printout!G78="","",BNS_Printout!G78)</f>
        <v/>
      </c>
      <c r="H83" s="434" t="str">
        <f>IF(BNS_Printout!H78="","",BNS_Printout!H78)</f>
        <v/>
      </c>
      <c r="I83" s="281"/>
      <c r="J83" s="281"/>
      <c r="K83" s="422" t="str">
        <f>IF(BNS_Printout!K78="","",BNS_Printout!K78)</f>
        <v/>
      </c>
      <c r="AA83" s="329">
        <f t="shared" si="4"/>
        <v>0</v>
      </c>
      <c r="AB83" s="329">
        <f t="shared" si="6"/>
        <v>999</v>
      </c>
      <c r="AC83" s="329">
        <f t="shared" si="5"/>
        <v>0</v>
      </c>
    </row>
    <row r="84" spans="1:29" ht="24" customHeight="1">
      <c r="A84" s="431">
        <f>IF(BNS_Printout!A79="","",BNS_Printout!A79)</f>
        <v>73</v>
      </c>
      <c r="B84" s="432" t="str">
        <f>IF(BNS_Printout!B79="","",BNS_Printout!B79)</f>
        <v/>
      </c>
      <c r="C84" s="432" t="str">
        <f>IF(BNS_Printout!C79="","",BNS_Printout!C79)</f>
        <v/>
      </c>
      <c r="D84" s="432" t="str">
        <f>IF(OR(BNS_Printout!D79=0,BNS_Printout!D79=""),"",BNS_Printout!D79)</f>
        <v/>
      </c>
      <c r="E84" s="433" t="str">
        <f>IF(BNS_Printout!E79="","",BNS_Printout!E79)</f>
        <v/>
      </c>
      <c r="F84" s="433" t="str">
        <f>IF(BNS_Printout!F79="","",BNS_Printout!F79)</f>
        <v/>
      </c>
      <c r="G84" s="434" t="str">
        <f>IF(BNS_Printout!G79="","",BNS_Printout!G79)</f>
        <v/>
      </c>
      <c r="H84" s="434" t="str">
        <f>IF(BNS_Printout!H79="","",BNS_Printout!H79)</f>
        <v/>
      </c>
      <c r="I84" s="281"/>
      <c r="J84" s="281"/>
      <c r="K84" s="422" t="str">
        <f>IF(BNS_Printout!K79="","",BNS_Printout!K79)</f>
        <v/>
      </c>
      <c r="AA84" s="329">
        <f t="shared" si="4"/>
        <v>0</v>
      </c>
      <c r="AB84" s="329">
        <f t="shared" si="6"/>
        <v>999</v>
      </c>
      <c r="AC84" s="329">
        <f t="shared" si="5"/>
        <v>0</v>
      </c>
    </row>
    <row r="85" spans="1:29" ht="24" customHeight="1">
      <c r="A85" s="431">
        <f>IF(BNS_Printout!A80="","",BNS_Printout!A80)</f>
        <v>74</v>
      </c>
      <c r="B85" s="432" t="str">
        <f>IF(BNS_Printout!B80="","",BNS_Printout!B80)</f>
        <v/>
      </c>
      <c r="C85" s="432" t="str">
        <f>IF(BNS_Printout!C80="","",BNS_Printout!C80)</f>
        <v/>
      </c>
      <c r="D85" s="432" t="str">
        <f>IF(OR(BNS_Printout!D80=0,BNS_Printout!D80=""),"",BNS_Printout!D80)</f>
        <v/>
      </c>
      <c r="E85" s="433" t="str">
        <f>IF(BNS_Printout!E80="","",BNS_Printout!E80)</f>
        <v/>
      </c>
      <c r="F85" s="433" t="str">
        <f>IF(BNS_Printout!F80="","",BNS_Printout!F80)</f>
        <v/>
      </c>
      <c r="G85" s="434" t="str">
        <f>IF(BNS_Printout!G80="","",BNS_Printout!G80)</f>
        <v/>
      </c>
      <c r="H85" s="434" t="str">
        <f>IF(BNS_Printout!H80="","",BNS_Printout!H80)</f>
        <v/>
      </c>
      <c r="I85" s="281"/>
      <c r="J85" s="281"/>
      <c r="K85" s="422" t="str">
        <f>IF(BNS_Printout!K80="","",BNS_Printout!K80)</f>
        <v/>
      </c>
      <c r="AA85" s="329">
        <f t="shared" si="4"/>
        <v>0</v>
      </c>
      <c r="AB85" s="329">
        <f t="shared" si="6"/>
        <v>999</v>
      </c>
      <c r="AC85" s="329">
        <f t="shared" si="5"/>
        <v>0</v>
      </c>
    </row>
    <row r="86" spans="1:29" ht="24" customHeight="1">
      <c r="A86" s="431">
        <f>IF(BNS_Printout!A81="","",BNS_Printout!A81)</f>
        <v>75</v>
      </c>
      <c r="B86" s="432" t="str">
        <f>IF(BNS_Printout!B81="","",BNS_Printout!B81)</f>
        <v/>
      </c>
      <c r="C86" s="432" t="str">
        <f>IF(BNS_Printout!C81="","",BNS_Printout!C81)</f>
        <v/>
      </c>
      <c r="D86" s="432" t="str">
        <f>IF(OR(BNS_Printout!D81=0,BNS_Printout!D81=""),"",BNS_Printout!D81)</f>
        <v/>
      </c>
      <c r="E86" s="433" t="str">
        <f>IF(BNS_Printout!E81="","",BNS_Printout!E81)</f>
        <v/>
      </c>
      <c r="F86" s="433" t="str">
        <f>IF(BNS_Printout!F81="","",BNS_Printout!F81)</f>
        <v/>
      </c>
      <c r="G86" s="434" t="str">
        <f>IF(BNS_Printout!G81="","",BNS_Printout!G81)</f>
        <v/>
      </c>
      <c r="H86" s="434" t="str">
        <f>IF(BNS_Printout!H81="","",BNS_Printout!H81)</f>
        <v/>
      </c>
      <c r="I86" s="281"/>
      <c r="J86" s="281"/>
      <c r="K86" s="422" t="str">
        <f>IF(BNS_Printout!K81="","",BNS_Printout!K81)</f>
        <v/>
      </c>
      <c r="AA86" s="329">
        <f t="shared" si="4"/>
        <v>0</v>
      </c>
      <c r="AB86" s="329">
        <f t="shared" si="6"/>
        <v>999</v>
      </c>
      <c r="AC86" s="329">
        <f t="shared" si="5"/>
        <v>0</v>
      </c>
    </row>
    <row r="87" spans="1:29" ht="24" customHeight="1">
      <c r="A87" s="431">
        <f>IF(BNS_Printout!A82="","",BNS_Printout!A82)</f>
        <v>76</v>
      </c>
      <c r="B87" s="432" t="str">
        <f>IF(BNS_Printout!B82="","",BNS_Printout!B82)</f>
        <v/>
      </c>
      <c r="C87" s="432" t="str">
        <f>IF(BNS_Printout!C82="","",BNS_Printout!C82)</f>
        <v/>
      </c>
      <c r="D87" s="432" t="str">
        <f>IF(OR(BNS_Printout!D82=0,BNS_Printout!D82=""),"",BNS_Printout!D82)</f>
        <v/>
      </c>
      <c r="E87" s="433" t="str">
        <f>IF(BNS_Printout!E82="","",BNS_Printout!E82)</f>
        <v/>
      </c>
      <c r="F87" s="433" t="str">
        <f>IF(BNS_Printout!F82="","",BNS_Printout!F82)</f>
        <v/>
      </c>
      <c r="G87" s="434" t="str">
        <f>IF(BNS_Printout!G82="","",BNS_Printout!G82)</f>
        <v/>
      </c>
      <c r="H87" s="434" t="str">
        <f>IF(BNS_Printout!H82="","",BNS_Printout!H82)</f>
        <v/>
      </c>
      <c r="I87" s="281"/>
      <c r="J87" s="281"/>
      <c r="K87" s="422" t="str">
        <f>IF(BNS_Printout!K82="","",BNS_Printout!K82)</f>
        <v/>
      </c>
      <c r="AA87" s="329">
        <f t="shared" si="4"/>
        <v>0</v>
      </c>
      <c r="AB87" s="329">
        <f t="shared" si="6"/>
        <v>999</v>
      </c>
      <c r="AC87" s="329">
        <f t="shared" si="5"/>
        <v>0</v>
      </c>
    </row>
    <row r="88" spans="1:29" ht="24" customHeight="1">
      <c r="A88" s="431">
        <f>IF(BNS_Printout!A83="","",BNS_Printout!A83)</f>
        <v>77</v>
      </c>
      <c r="B88" s="432" t="str">
        <f>IF(BNS_Printout!B83="","",BNS_Printout!B83)</f>
        <v/>
      </c>
      <c r="C88" s="432" t="str">
        <f>IF(BNS_Printout!C83="","",BNS_Printout!C83)</f>
        <v/>
      </c>
      <c r="D88" s="432" t="str">
        <f>IF(OR(BNS_Printout!D83=0,BNS_Printout!D83=""),"",BNS_Printout!D83)</f>
        <v/>
      </c>
      <c r="E88" s="433" t="str">
        <f>IF(BNS_Printout!E83="","",BNS_Printout!E83)</f>
        <v/>
      </c>
      <c r="F88" s="433" t="str">
        <f>IF(BNS_Printout!F83="","",BNS_Printout!F83)</f>
        <v/>
      </c>
      <c r="G88" s="434" t="str">
        <f>IF(BNS_Printout!G83="","",BNS_Printout!G83)</f>
        <v/>
      </c>
      <c r="H88" s="434" t="str">
        <f>IF(BNS_Printout!H83="","",BNS_Printout!H83)</f>
        <v/>
      </c>
      <c r="I88" s="281"/>
      <c r="J88" s="281"/>
      <c r="K88" s="422" t="str">
        <f>IF(BNS_Printout!K83="","",BNS_Printout!K83)</f>
        <v/>
      </c>
      <c r="AA88" s="329">
        <f t="shared" si="4"/>
        <v>0</v>
      </c>
      <c r="AB88" s="329">
        <f t="shared" si="6"/>
        <v>999</v>
      </c>
      <c r="AC88" s="329">
        <f t="shared" si="5"/>
        <v>0</v>
      </c>
    </row>
    <row r="89" spans="1:29" ht="24" customHeight="1">
      <c r="A89" s="431">
        <f>IF(BNS_Printout!A84="","",BNS_Printout!A84)</f>
        <v>78</v>
      </c>
      <c r="B89" s="432" t="str">
        <f>IF(BNS_Printout!B84="","",BNS_Printout!B84)</f>
        <v/>
      </c>
      <c r="C89" s="432" t="str">
        <f>IF(BNS_Printout!C84="","",BNS_Printout!C84)</f>
        <v/>
      </c>
      <c r="D89" s="432" t="str">
        <f>IF(OR(BNS_Printout!D84=0,BNS_Printout!D84=""),"",BNS_Printout!D84)</f>
        <v/>
      </c>
      <c r="E89" s="433" t="str">
        <f>IF(BNS_Printout!E84="","",BNS_Printout!E84)</f>
        <v/>
      </c>
      <c r="F89" s="433" t="str">
        <f>IF(BNS_Printout!F84="","",BNS_Printout!F84)</f>
        <v/>
      </c>
      <c r="G89" s="434" t="str">
        <f>IF(BNS_Printout!G84="","",BNS_Printout!G84)</f>
        <v/>
      </c>
      <c r="H89" s="434" t="str">
        <f>IF(BNS_Printout!H84="","",BNS_Printout!H84)</f>
        <v/>
      </c>
      <c r="I89" s="281"/>
      <c r="J89" s="281"/>
      <c r="K89" s="422" t="str">
        <f>IF(BNS_Printout!K84="","",BNS_Printout!K84)</f>
        <v/>
      </c>
      <c r="AA89" s="329">
        <f t="shared" si="4"/>
        <v>0</v>
      </c>
      <c r="AB89" s="329">
        <f t="shared" si="6"/>
        <v>999</v>
      </c>
      <c r="AC89" s="329">
        <f t="shared" si="5"/>
        <v>0</v>
      </c>
    </row>
    <row r="90" spans="1:29" ht="24" customHeight="1">
      <c r="A90" s="431">
        <f>IF(BNS_Printout!A85="","",BNS_Printout!A85)</f>
        <v>79</v>
      </c>
      <c r="B90" s="432" t="str">
        <f>IF(BNS_Printout!B85="","",BNS_Printout!B85)</f>
        <v/>
      </c>
      <c r="C90" s="432" t="str">
        <f>IF(BNS_Printout!C85="","",BNS_Printout!C85)</f>
        <v/>
      </c>
      <c r="D90" s="432" t="str">
        <f>IF(OR(BNS_Printout!D85=0,BNS_Printout!D85=""),"",BNS_Printout!D85)</f>
        <v/>
      </c>
      <c r="E90" s="433" t="str">
        <f>IF(BNS_Printout!E85="","",BNS_Printout!E85)</f>
        <v/>
      </c>
      <c r="F90" s="433" t="str">
        <f>IF(BNS_Printout!F85="","",BNS_Printout!F85)</f>
        <v/>
      </c>
      <c r="G90" s="434" t="str">
        <f>IF(BNS_Printout!G85="","",BNS_Printout!G85)</f>
        <v/>
      </c>
      <c r="H90" s="434" t="str">
        <f>IF(BNS_Printout!H85="","",BNS_Printout!H85)</f>
        <v/>
      </c>
      <c r="I90" s="281"/>
      <c r="J90" s="281"/>
      <c r="K90" s="422" t="str">
        <f>IF(BNS_Printout!K85="","",BNS_Printout!K85)</f>
        <v/>
      </c>
      <c r="AA90" s="329">
        <f t="shared" si="4"/>
        <v>0</v>
      </c>
      <c r="AB90" s="329">
        <f t="shared" si="6"/>
        <v>999</v>
      </c>
      <c r="AC90" s="329">
        <f t="shared" si="5"/>
        <v>0</v>
      </c>
    </row>
    <row r="91" spans="1:29" ht="24" customHeight="1">
      <c r="A91" s="431">
        <f>IF(BNS_Printout!A86="","",BNS_Printout!A86)</f>
        <v>80</v>
      </c>
      <c r="B91" s="432" t="str">
        <f>IF(BNS_Printout!B86="","",BNS_Printout!B86)</f>
        <v/>
      </c>
      <c r="C91" s="432" t="str">
        <f>IF(BNS_Printout!C86="","",BNS_Printout!C86)</f>
        <v/>
      </c>
      <c r="D91" s="432" t="str">
        <f>IF(OR(BNS_Printout!D86=0,BNS_Printout!D86=""),"",BNS_Printout!D86)</f>
        <v/>
      </c>
      <c r="E91" s="433" t="str">
        <f>IF(BNS_Printout!E86="","",BNS_Printout!E86)</f>
        <v/>
      </c>
      <c r="F91" s="433" t="str">
        <f>IF(BNS_Printout!F86="","",BNS_Printout!F86)</f>
        <v/>
      </c>
      <c r="G91" s="434" t="str">
        <f>IF(BNS_Printout!G86="","",BNS_Printout!G86)</f>
        <v/>
      </c>
      <c r="H91" s="434" t="str">
        <f>IF(BNS_Printout!H86="","",BNS_Printout!H86)</f>
        <v/>
      </c>
      <c r="I91" s="281"/>
      <c r="J91" s="281"/>
      <c r="K91" s="422" t="str">
        <f>IF(BNS_Printout!K86="","",BNS_Printout!K86)</f>
        <v/>
      </c>
      <c r="AA91" s="329">
        <f t="shared" si="4"/>
        <v>0</v>
      </c>
      <c r="AB91" s="329">
        <f t="shared" si="6"/>
        <v>999</v>
      </c>
      <c r="AC91" s="329">
        <f t="shared" si="5"/>
        <v>0</v>
      </c>
    </row>
    <row r="92" spans="1:29" ht="24" customHeight="1">
      <c r="A92" s="431">
        <f>IF(BNS_Printout!A87="","",BNS_Printout!A87)</f>
        <v>81</v>
      </c>
      <c r="B92" s="432" t="str">
        <f>IF(BNS_Printout!B87="","",BNS_Printout!B87)</f>
        <v/>
      </c>
      <c r="C92" s="432" t="str">
        <f>IF(BNS_Printout!C87="","",BNS_Printout!C87)</f>
        <v/>
      </c>
      <c r="D92" s="432" t="str">
        <f>IF(OR(BNS_Printout!D87=0,BNS_Printout!D87=""),"",BNS_Printout!D87)</f>
        <v/>
      </c>
      <c r="E92" s="433" t="str">
        <f>IF(BNS_Printout!E87="","",BNS_Printout!E87)</f>
        <v/>
      </c>
      <c r="F92" s="433" t="str">
        <f>IF(BNS_Printout!F87="","",BNS_Printout!F87)</f>
        <v/>
      </c>
      <c r="G92" s="434" t="str">
        <f>IF(BNS_Printout!G87="","",BNS_Printout!G87)</f>
        <v/>
      </c>
      <c r="H92" s="434" t="str">
        <f>IF(BNS_Printout!H87="","",BNS_Printout!H87)</f>
        <v/>
      </c>
      <c r="I92" s="281"/>
      <c r="J92" s="281"/>
      <c r="K92" s="422" t="str">
        <f>IF(BNS_Printout!K87="","",BNS_Printout!K87)</f>
        <v/>
      </c>
      <c r="AA92" s="329">
        <f t="shared" si="4"/>
        <v>0</v>
      </c>
      <c r="AB92" s="329">
        <f t="shared" si="6"/>
        <v>999</v>
      </c>
      <c r="AC92" s="329">
        <f t="shared" si="5"/>
        <v>0</v>
      </c>
    </row>
    <row r="93" spans="1:29" ht="24" customHeight="1">
      <c r="A93" s="431">
        <f>IF(BNS_Printout!A88="","",BNS_Printout!A88)</f>
        <v>82</v>
      </c>
      <c r="B93" s="432" t="str">
        <f>IF(BNS_Printout!B88="","",BNS_Printout!B88)</f>
        <v/>
      </c>
      <c r="C93" s="432" t="str">
        <f>IF(BNS_Printout!C88="","",BNS_Printout!C88)</f>
        <v/>
      </c>
      <c r="D93" s="432" t="str">
        <f>IF(OR(BNS_Printout!D88=0,BNS_Printout!D88=""),"",BNS_Printout!D88)</f>
        <v/>
      </c>
      <c r="E93" s="433" t="str">
        <f>IF(BNS_Printout!E88="","",BNS_Printout!E88)</f>
        <v/>
      </c>
      <c r="F93" s="433" t="str">
        <f>IF(BNS_Printout!F88="","",BNS_Printout!F88)</f>
        <v/>
      </c>
      <c r="G93" s="434" t="str">
        <f>IF(BNS_Printout!G88="","",BNS_Printout!G88)</f>
        <v/>
      </c>
      <c r="H93" s="434" t="str">
        <f>IF(BNS_Printout!H88="","",BNS_Printout!H88)</f>
        <v/>
      </c>
      <c r="I93" s="281"/>
      <c r="J93" s="281"/>
      <c r="K93" s="422" t="str">
        <f>IF(BNS_Printout!K88="","",BNS_Printout!K88)</f>
        <v/>
      </c>
      <c r="AA93" s="329">
        <f t="shared" si="4"/>
        <v>0</v>
      </c>
      <c r="AB93" s="329">
        <f t="shared" si="6"/>
        <v>999</v>
      </c>
      <c r="AC93" s="329">
        <f t="shared" si="5"/>
        <v>0</v>
      </c>
    </row>
    <row r="94" spans="1:29" ht="24" customHeight="1">
      <c r="A94" s="431">
        <f>IF(BNS_Printout!A89="","",BNS_Printout!A89)</f>
        <v>83</v>
      </c>
      <c r="B94" s="432" t="str">
        <f>IF(BNS_Printout!B89="","",BNS_Printout!B89)</f>
        <v/>
      </c>
      <c r="C94" s="432" t="str">
        <f>IF(BNS_Printout!C89="","",BNS_Printout!C89)</f>
        <v/>
      </c>
      <c r="D94" s="432" t="str">
        <f>IF(OR(BNS_Printout!D89=0,BNS_Printout!D89=""),"",BNS_Printout!D89)</f>
        <v/>
      </c>
      <c r="E94" s="433" t="str">
        <f>IF(BNS_Printout!E89="","",BNS_Printout!E89)</f>
        <v/>
      </c>
      <c r="F94" s="433" t="str">
        <f>IF(BNS_Printout!F89="","",BNS_Printout!F89)</f>
        <v/>
      </c>
      <c r="G94" s="434" t="str">
        <f>IF(BNS_Printout!G89="","",BNS_Printout!G89)</f>
        <v/>
      </c>
      <c r="H94" s="434" t="str">
        <f>IF(BNS_Printout!H89="","",BNS_Printout!H89)</f>
        <v/>
      </c>
      <c r="I94" s="281"/>
      <c r="J94" s="281"/>
      <c r="K94" s="422" t="str">
        <f>IF(BNS_Printout!K89="","",BNS_Printout!K89)</f>
        <v/>
      </c>
      <c r="AA94" s="329">
        <f t="shared" si="4"/>
        <v>0</v>
      </c>
      <c r="AB94" s="329">
        <f t="shared" si="6"/>
        <v>999</v>
      </c>
      <c r="AC94" s="329">
        <f t="shared" si="5"/>
        <v>0</v>
      </c>
    </row>
    <row r="95" spans="1:29" ht="24" customHeight="1">
      <c r="A95" s="431">
        <f>IF(BNS_Printout!A90="","",BNS_Printout!A90)</f>
        <v>84</v>
      </c>
      <c r="B95" s="432" t="str">
        <f>IF(BNS_Printout!B90="","",BNS_Printout!B90)</f>
        <v/>
      </c>
      <c r="C95" s="432" t="str">
        <f>IF(BNS_Printout!C90="","",BNS_Printout!C90)</f>
        <v/>
      </c>
      <c r="D95" s="432" t="str">
        <f>IF(OR(BNS_Printout!D90=0,BNS_Printout!D90=""),"",BNS_Printout!D90)</f>
        <v/>
      </c>
      <c r="E95" s="433" t="str">
        <f>IF(BNS_Printout!E90="","",BNS_Printout!E90)</f>
        <v/>
      </c>
      <c r="F95" s="433" t="str">
        <f>IF(BNS_Printout!F90="","",BNS_Printout!F90)</f>
        <v/>
      </c>
      <c r="G95" s="434" t="str">
        <f>IF(BNS_Printout!G90="","",BNS_Printout!G90)</f>
        <v/>
      </c>
      <c r="H95" s="434" t="str">
        <f>IF(BNS_Printout!H90="","",BNS_Printout!H90)</f>
        <v/>
      </c>
      <c r="I95" s="281"/>
      <c r="J95" s="281"/>
      <c r="K95" s="422" t="str">
        <f>IF(BNS_Printout!K90="","",BNS_Printout!K90)</f>
        <v/>
      </c>
      <c r="AA95" s="329">
        <f t="shared" si="4"/>
        <v>0</v>
      </c>
      <c r="AB95" s="329">
        <f t="shared" si="6"/>
        <v>999</v>
      </c>
      <c r="AC95" s="329">
        <f t="shared" si="5"/>
        <v>0</v>
      </c>
    </row>
    <row r="96" spans="1:29" ht="24" customHeight="1">
      <c r="A96" s="431">
        <f>IF(BNS_Printout!A91="","",BNS_Printout!A91)</f>
        <v>85</v>
      </c>
      <c r="B96" s="432" t="str">
        <f>IF(BNS_Printout!B91="","",BNS_Printout!B91)</f>
        <v/>
      </c>
      <c r="C96" s="432" t="str">
        <f>IF(BNS_Printout!C91="","",BNS_Printout!C91)</f>
        <v/>
      </c>
      <c r="D96" s="432" t="str">
        <f>IF(OR(BNS_Printout!D91=0,BNS_Printout!D91=""),"",BNS_Printout!D91)</f>
        <v/>
      </c>
      <c r="E96" s="433" t="str">
        <f>IF(BNS_Printout!E91="","",BNS_Printout!E91)</f>
        <v/>
      </c>
      <c r="F96" s="433" t="str">
        <f>IF(BNS_Printout!F91="","",BNS_Printout!F91)</f>
        <v/>
      </c>
      <c r="G96" s="434" t="str">
        <f>IF(BNS_Printout!G91="","",BNS_Printout!G91)</f>
        <v/>
      </c>
      <c r="H96" s="434" t="str">
        <f>IF(BNS_Printout!H91="","",BNS_Printout!H91)</f>
        <v/>
      </c>
      <c r="I96" s="281"/>
      <c r="J96" s="281"/>
      <c r="K96" s="422" t="str">
        <f>IF(BNS_Printout!K91="","",BNS_Printout!K91)</f>
        <v/>
      </c>
      <c r="AA96" s="329">
        <f t="shared" si="4"/>
        <v>0</v>
      </c>
      <c r="AB96" s="329">
        <f t="shared" si="6"/>
        <v>999</v>
      </c>
      <c r="AC96" s="329">
        <f t="shared" si="5"/>
        <v>0</v>
      </c>
    </row>
    <row r="97" spans="1:29" ht="24" customHeight="1">
      <c r="A97" s="431">
        <f>IF(BNS_Printout!A92="","",BNS_Printout!A92)</f>
        <v>86</v>
      </c>
      <c r="B97" s="432" t="str">
        <f>IF(BNS_Printout!B92="","",BNS_Printout!B92)</f>
        <v/>
      </c>
      <c r="C97" s="432" t="str">
        <f>IF(BNS_Printout!C92="","",BNS_Printout!C92)</f>
        <v/>
      </c>
      <c r="D97" s="432" t="str">
        <f>IF(OR(BNS_Printout!D92=0,BNS_Printout!D92=""),"",BNS_Printout!D92)</f>
        <v/>
      </c>
      <c r="E97" s="433" t="str">
        <f>IF(BNS_Printout!E92="","",BNS_Printout!E92)</f>
        <v/>
      </c>
      <c r="F97" s="433" t="str">
        <f>IF(BNS_Printout!F92="","",BNS_Printout!F92)</f>
        <v/>
      </c>
      <c r="G97" s="434" t="str">
        <f>IF(BNS_Printout!G92="","",BNS_Printout!G92)</f>
        <v/>
      </c>
      <c r="H97" s="434" t="str">
        <f>IF(BNS_Printout!H92="","",BNS_Printout!H92)</f>
        <v/>
      </c>
      <c r="I97" s="281"/>
      <c r="J97" s="281"/>
      <c r="K97" s="422" t="str">
        <f>IF(BNS_Printout!K92="","",BNS_Printout!K92)</f>
        <v/>
      </c>
      <c r="AA97" s="329">
        <f t="shared" si="4"/>
        <v>0</v>
      </c>
      <c r="AB97" s="329">
        <f t="shared" si="6"/>
        <v>999</v>
      </c>
      <c r="AC97" s="329">
        <f t="shared" si="5"/>
        <v>0</v>
      </c>
    </row>
    <row r="98" spans="1:29" ht="24" customHeight="1">
      <c r="A98" s="431">
        <f>IF(BNS_Printout!A93="","",BNS_Printout!A93)</f>
        <v>87</v>
      </c>
      <c r="B98" s="432" t="str">
        <f>IF(BNS_Printout!B93="","",BNS_Printout!B93)</f>
        <v/>
      </c>
      <c r="C98" s="432" t="str">
        <f>IF(BNS_Printout!C93="","",BNS_Printout!C93)</f>
        <v/>
      </c>
      <c r="D98" s="432" t="str">
        <f>IF(OR(BNS_Printout!D93=0,BNS_Printout!D93=""),"",BNS_Printout!D93)</f>
        <v/>
      </c>
      <c r="E98" s="433" t="str">
        <f>IF(BNS_Printout!E93="","",BNS_Printout!E93)</f>
        <v/>
      </c>
      <c r="F98" s="433" t="str">
        <f>IF(BNS_Printout!F93="","",BNS_Printout!F93)</f>
        <v/>
      </c>
      <c r="G98" s="434" t="str">
        <f>IF(BNS_Printout!G93="","",BNS_Printout!G93)</f>
        <v/>
      </c>
      <c r="H98" s="434" t="str">
        <f>IF(BNS_Printout!H93="","",BNS_Printout!H93)</f>
        <v/>
      </c>
      <c r="I98" s="281"/>
      <c r="J98" s="281"/>
      <c r="K98" s="422" t="str">
        <f>IF(BNS_Printout!K93="","",BNS_Printout!K93)</f>
        <v/>
      </c>
      <c r="AA98" s="329">
        <f t="shared" si="4"/>
        <v>0</v>
      </c>
      <c r="AB98" s="329">
        <f t="shared" si="6"/>
        <v>999</v>
      </c>
      <c r="AC98" s="329">
        <f t="shared" si="5"/>
        <v>0</v>
      </c>
    </row>
    <row r="99" spans="1:29" ht="24" customHeight="1">
      <c r="A99" s="431">
        <f>IF(BNS_Printout!A94="","",BNS_Printout!A94)</f>
        <v>88</v>
      </c>
      <c r="B99" s="432" t="str">
        <f>IF(BNS_Printout!B94="","",BNS_Printout!B94)</f>
        <v/>
      </c>
      <c r="C99" s="432" t="str">
        <f>IF(BNS_Printout!C94="","",BNS_Printout!C94)</f>
        <v/>
      </c>
      <c r="D99" s="432" t="str">
        <f>IF(OR(BNS_Printout!D94=0,BNS_Printout!D94=""),"",BNS_Printout!D94)</f>
        <v/>
      </c>
      <c r="E99" s="433" t="str">
        <f>IF(BNS_Printout!E94="","",BNS_Printout!E94)</f>
        <v/>
      </c>
      <c r="F99" s="433" t="str">
        <f>IF(BNS_Printout!F94="","",BNS_Printout!F94)</f>
        <v/>
      </c>
      <c r="G99" s="434" t="str">
        <f>IF(BNS_Printout!G94="","",BNS_Printout!G94)</f>
        <v/>
      </c>
      <c r="H99" s="434" t="str">
        <f>IF(BNS_Printout!H94="","",BNS_Printout!H94)</f>
        <v/>
      </c>
      <c r="I99" s="281"/>
      <c r="J99" s="281"/>
      <c r="K99" s="422" t="str">
        <f>IF(BNS_Printout!K94="","",BNS_Printout!K94)</f>
        <v/>
      </c>
      <c r="AA99" s="329">
        <f t="shared" si="4"/>
        <v>0</v>
      </c>
      <c r="AB99" s="329">
        <f t="shared" si="6"/>
        <v>999</v>
      </c>
      <c r="AC99" s="329">
        <f t="shared" si="5"/>
        <v>0</v>
      </c>
    </row>
    <row r="100" spans="1:29" ht="24" customHeight="1">
      <c r="A100" s="431">
        <f>IF(BNS_Printout!A95="","",BNS_Printout!A95)</f>
        <v>89</v>
      </c>
      <c r="B100" s="432" t="str">
        <f>IF(BNS_Printout!B95="","",BNS_Printout!B95)</f>
        <v/>
      </c>
      <c r="C100" s="432" t="str">
        <f>IF(BNS_Printout!C95="","",BNS_Printout!C95)</f>
        <v/>
      </c>
      <c r="D100" s="432" t="str">
        <f>IF(OR(BNS_Printout!D95=0,BNS_Printout!D95=""),"",BNS_Printout!D95)</f>
        <v/>
      </c>
      <c r="E100" s="433" t="str">
        <f>IF(BNS_Printout!E95="","",BNS_Printout!E95)</f>
        <v/>
      </c>
      <c r="F100" s="433" t="str">
        <f>IF(BNS_Printout!F95="","",BNS_Printout!F95)</f>
        <v/>
      </c>
      <c r="G100" s="434" t="str">
        <f>IF(BNS_Printout!G95="","",BNS_Printout!G95)</f>
        <v/>
      </c>
      <c r="H100" s="434" t="str">
        <f>IF(BNS_Printout!H95="","",BNS_Printout!H95)</f>
        <v/>
      </c>
      <c r="I100" s="281"/>
      <c r="J100" s="281"/>
      <c r="K100" s="422" t="str">
        <f>IF(BNS_Printout!K95="","",BNS_Printout!K95)</f>
        <v/>
      </c>
      <c r="AA100" s="329">
        <f t="shared" si="4"/>
        <v>0</v>
      </c>
      <c r="AB100" s="329">
        <f t="shared" si="6"/>
        <v>999</v>
      </c>
      <c r="AC100" s="329">
        <f t="shared" si="5"/>
        <v>0</v>
      </c>
    </row>
    <row r="101" spans="1:29" ht="24" customHeight="1">
      <c r="A101" s="431">
        <f>IF(BNS_Printout!A96="","",BNS_Printout!A96)</f>
        <v>90</v>
      </c>
      <c r="B101" s="432" t="str">
        <f>IF(BNS_Printout!B96="","",BNS_Printout!B96)</f>
        <v/>
      </c>
      <c r="C101" s="432" t="str">
        <f>IF(BNS_Printout!C96="","",BNS_Printout!C96)</f>
        <v/>
      </c>
      <c r="D101" s="432" t="str">
        <f>IF(OR(BNS_Printout!D96=0,BNS_Printout!D96=""),"",BNS_Printout!D96)</f>
        <v/>
      </c>
      <c r="E101" s="433" t="str">
        <f>IF(BNS_Printout!E96="","",BNS_Printout!E96)</f>
        <v/>
      </c>
      <c r="F101" s="433" t="str">
        <f>IF(BNS_Printout!F96="","",BNS_Printout!F96)</f>
        <v/>
      </c>
      <c r="G101" s="434" t="str">
        <f>IF(BNS_Printout!G96="","",BNS_Printout!G96)</f>
        <v/>
      </c>
      <c r="H101" s="434" t="str">
        <f>IF(BNS_Printout!H96="","",BNS_Printout!H96)</f>
        <v/>
      </c>
      <c r="I101" s="281"/>
      <c r="J101" s="281"/>
      <c r="K101" s="422" t="str">
        <f>IF(BNS_Printout!K96="","",BNS_Printout!K96)</f>
        <v/>
      </c>
      <c r="AA101" s="329">
        <f t="shared" si="4"/>
        <v>0</v>
      </c>
      <c r="AB101" s="329">
        <f t="shared" si="6"/>
        <v>999</v>
      </c>
      <c r="AC101" s="329">
        <f t="shared" si="5"/>
        <v>0</v>
      </c>
    </row>
    <row r="102" spans="1:29" ht="24" customHeight="1">
      <c r="A102" s="431">
        <f>IF(BNS_Printout!A97="","",BNS_Printout!A97)</f>
        <v>91</v>
      </c>
      <c r="B102" s="432" t="str">
        <f>IF(BNS_Printout!B97="","",BNS_Printout!B97)</f>
        <v/>
      </c>
      <c r="C102" s="432" t="str">
        <f>IF(BNS_Printout!C97="","",BNS_Printout!C97)</f>
        <v/>
      </c>
      <c r="D102" s="432" t="str">
        <f>IF(OR(BNS_Printout!D97=0,BNS_Printout!D97=""),"",BNS_Printout!D97)</f>
        <v/>
      </c>
      <c r="E102" s="433" t="str">
        <f>IF(BNS_Printout!E97="","",BNS_Printout!E97)</f>
        <v/>
      </c>
      <c r="F102" s="433" t="str">
        <f>IF(BNS_Printout!F97="","",BNS_Printout!F97)</f>
        <v/>
      </c>
      <c r="G102" s="434" t="str">
        <f>IF(BNS_Printout!G97="","",BNS_Printout!G97)</f>
        <v/>
      </c>
      <c r="H102" s="434" t="str">
        <f>IF(BNS_Printout!H97="","",BNS_Printout!H97)</f>
        <v/>
      </c>
      <c r="I102" s="281"/>
      <c r="J102" s="281"/>
      <c r="K102" s="422" t="str">
        <f>IF(BNS_Printout!K97="","",BNS_Printout!K97)</f>
        <v/>
      </c>
      <c r="AA102" s="329">
        <f t="shared" si="4"/>
        <v>0</v>
      </c>
      <c r="AB102" s="329">
        <f t="shared" si="6"/>
        <v>999</v>
      </c>
      <c r="AC102" s="329">
        <f t="shared" si="5"/>
        <v>0</v>
      </c>
    </row>
    <row r="103" spans="1:29" ht="24" customHeight="1">
      <c r="A103" s="431">
        <f>IF(BNS_Printout!A98="","",BNS_Printout!A98)</f>
        <v>92</v>
      </c>
      <c r="B103" s="432" t="str">
        <f>IF(BNS_Printout!B98="","",BNS_Printout!B98)</f>
        <v/>
      </c>
      <c r="C103" s="432" t="str">
        <f>IF(BNS_Printout!C98="","",BNS_Printout!C98)</f>
        <v/>
      </c>
      <c r="D103" s="432" t="str">
        <f>IF(OR(BNS_Printout!D98=0,BNS_Printout!D98=""),"",BNS_Printout!D98)</f>
        <v/>
      </c>
      <c r="E103" s="433" t="str">
        <f>IF(BNS_Printout!E98="","",BNS_Printout!E98)</f>
        <v/>
      </c>
      <c r="F103" s="433" t="str">
        <f>IF(BNS_Printout!F98="","",BNS_Printout!F98)</f>
        <v/>
      </c>
      <c r="G103" s="434" t="str">
        <f>IF(BNS_Printout!G98="","",BNS_Printout!G98)</f>
        <v/>
      </c>
      <c r="H103" s="434" t="str">
        <f>IF(BNS_Printout!H98="","",BNS_Printout!H98)</f>
        <v/>
      </c>
      <c r="I103" s="281"/>
      <c r="J103" s="281"/>
      <c r="K103" s="422" t="str">
        <f>IF(BNS_Printout!K98="","",BNS_Printout!K98)</f>
        <v/>
      </c>
      <c r="AA103" s="329">
        <f t="shared" si="4"/>
        <v>0</v>
      </c>
      <c r="AB103" s="329">
        <f t="shared" si="6"/>
        <v>999</v>
      </c>
      <c r="AC103" s="329">
        <f t="shared" si="5"/>
        <v>0</v>
      </c>
    </row>
    <row r="104" spans="1:29" ht="24" customHeight="1">
      <c r="A104" s="431">
        <f>IF(BNS_Printout!A99="","",BNS_Printout!A99)</f>
        <v>93</v>
      </c>
      <c r="B104" s="432" t="str">
        <f>IF(BNS_Printout!B99="","",BNS_Printout!B99)</f>
        <v/>
      </c>
      <c r="C104" s="432" t="str">
        <f>IF(BNS_Printout!C99="","",BNS_Printout!C99)</f>
        <v/>
      </c>
      <c r="D104" s="432" t="str">
        <f>IF(OR(BNS_Printout!D99=0,BNS_Printout!D99=""),"",BNS_Printout!D99)</f>
        <v/>
      </c>
      <c r="E104" s="433" t="str">
        <f>IF(BNS_Printout!E99="","",BNS_Printout!E99)</f>
        <v/>
      </c>
      <c r="F104" s="433" t="str">
        <f>IF(BNS_Printout!F99="","",BNS_Printout!F99)</f>
        <v/>
      </c>
      <c r="G104" s="434" t="str">
        <f>IF(BNS_Printout!G99="","",BNS_Printout!G99)</f>
        <v/>
      </c>
      <c r="H104" s="434" t="str">
        <f>IF(BNS_Printout!H99="","",BNS_Printout!H99)</f>
        <v/>
      </c>
      <c r="I104" s="281"/>
      <c r="J104" s="281"/>
      <c r="K104" s="422" t="str">
        <f>IF(BNS_Printout!K99="","",BNS_Printout!K99)</f>
        <v/>
      </c>
      <c r="AA104" s="329">
        <f t="shared" si="4"/>
        <v>0</v>
      </c>
      <c r="AB104" s="329">
        <f t="shared" si="6"/>
        <v>999</v>
      </c>
      <c r="AC104" s="329">
        <f t="shared" si="5"/>
        <v>0</v>
      </c>
    </row>
    <row r="105" spans="1:29" ht="24" customHeight="1">
      <c r="A105" s="431">
        <f>IF(BNS_Printout!A100="","",BNS_Printout!A100)</f>
        <v>94</v>
      </c>
      <c r="B105" s="432" t="str">
        <f>IF(BNS_Printout!B100="","",BNS_Printout!B100)</f>
        <v/>
      </c>
      <c r="C105" s="432" t="str">
        <f>IF(BNS_Printout!C100="","",BNS_Printout!C100)</f>
        <v/>
      </c>
      <c r="D105" s="432" t="str">
        <f>IF(OR(BNS_Printout!D100=0,BNS_Printout!D100=""),"",BNS_Printout!D100)</f>
        <v/>
      </c>
      <c r="E105" s="433" t="str">
        <f>IF(BNS_Printout!E100="","",BNS_Printout!E100)</f>
        <v/>
      </c>
      <c r="F105" s="433" t="str">
        <f>IF(BNS_Printout!F100="","",BNS_Printout!F100)</f>
        <v/>
      </c>
      <c r="G105" s="434" t="str">
        <f>IF(BNS_Printout!G100="","",BNS_Printout!G100)</f>
        <v/>
      </c>
      <c r="H105" s="434" t="str">
        <f>IF(BNS_Printout!H100="","",BNS_Printout!H100)</f>
        <v/>
      </c>
      <c r="I105" s="281"/>
      <c r="J105" s="281"/>
      <c r="K105" s="422" t="str">
        <f>IF(BNS_Printout!K100="","",BNS_Printout!K100)</f>
        <v/>
      </c>
      <c r="AA105" s="329">
        <f t="shared" si="4"/>
        <v>0</v>
      </c>
      <c r="AB105" s="329">
        <f t="shared" si="6"/>
        <v>999</v>
      </c>
      <c r="AC105" s="329">
        <f t="shared" si="5"/>
        <v>0</v>
      </c>
    </row>
    <row r="106" spans="1:29" ht="24" customHeight="1">
      <c r="A106" s="431">
        <f>IF(BNS_Printout!A101="","",BNS_Printout!A101)</f>
        <v>95</v>
      </c>
      <c r="B106" s="432" t="str">
        <f>IF(BNS_Printout!B101="","",BNS_Printout!B101)</f>
        <v/>
      </c>
      <c r="C106" s="432" t="str">
        <f>IF(BNS_Printout!C101="","",BNS_Printout!C101)</f>
        <v/>
      </c>
      <c r="D106" s="432" t="str">
        <f>IF(OR(BNS_Printout!D101=0,BNS_Printout!D101=""),"",BNS_Printout!D101)</f>
        <v/>
      </c>
      <c r="E106" s="433" t="str">
        <f>IF(BNS_Printout!E101="","",BNS_Printout!E101)</f>
        <v/>
      </c>
      <c r="F106" s="433" t="str">
        <f>IF(BNS_Printout!F101="","",BNS_Printout!F101)</f>
        <v/>
      </c>
      <c r="G106" s="434" t="str">
        <f>IF(BNS_Printout!G101="","",BNS_Printout!G101)</f>
        <v/>
      </c>
      <c r="H106" s="434" t="str">
        <f>IF(BNS_Printout!H101="","",BNS_Printout!H101)</f>
        <v/>
      </c>
      <c r="I106" s="281"/>
      <c r="J106" s="281"/>
      <c r="K106" s="422" t="str">
        <f>IF(BNS_Printout!K101="","",BNS_Printout!K101)</f>
        <v/>
      </c>
      <c r="AA106" s="329">
        <f t="shared" si="4"/>
        <v>0</v>
      </c>
      <c r="AB106" s="329">
        <f t="shared" si="6"/>
        <v>999</v>
      </c>
      <c r="AC106" s="329">
        <f t="shared" si="5"/>
        <v>0</v>
      </c>
    </row>
    <row r="107" spans="1:29" ht="24" customHeight="1">
      <c r="A107" s="431">
        <f>IF(BNS_Printout!A102="","",BNS_Printout!A102)</f>
        <v>96</v>
      </c>
      <c r="B107" s="432" t="str">
        <f>IF(BNS_Printout!B102="","",BNS_Printout!B102)</f>
        <v/>
      </c>
      <c r="C107" s="432" t="str">
        <f>IF(BNS_Printout!C102="","",BNS_Printout!C102)</f>
        <v/>
      </c>
      <c r="D107" s="432" t="str">
        <f>IF(OR(BNS_Printout!D102=0,BNS_Printout!D102=""),"",BNS_Printout!D102)</f>
        <v/>
      </c>
      <c r="E107" s="433" t="str">
        <f>IF(BNS_Printout!E102="","",BNS_Printout!E102)</f>
        <v/>
      </c>
      <c r="F107" s="433" t="str">
        <f>IF(BNS_Printout!F102="","",BNS_Printout!F102)</f>
        <v/>
      </c>
      <c r="G107" s="434" t="str">
        <f>IF(BNS_Printout!G102="","",BNS_Printout!G102)</f>
        <v/>
      </c>
      <c r="H107" s="434" t="str">
        <f>IF(BNS_Printout!H102="","",BNS_Printout!H102)</f>
        <v/>
      </c>
      <c r="I107" s="281"/>
      <c r="J107" s="281"/>
      <c r="K107" s="422" t="str">
        <f>IF(BNS_Printout!K102="","",BNS_Printout!K102)</f>
        <v/>
      </c>
      <c r="AA107" s="329">
        <f t="shared" si="4"/>
        <v>0</v>
      </c>
      <c r="AB107" s="329">
        <f t="shared" si="6"/>
        <v>999</v>
      </c>
      <c r="AC107" s="329">
        <f t="shared" si="5"/>
        <v>0</v>
      </c>
    </row>
    <row r="108" spans="1:29" ht="24" customHeight="1">
      <c r="A108" s="431">
        <f>IF(BNS_Printout!A103="","",BNS_Printout!A103)</f>
        <v>97</v>
      </c>
      <c r="B108" s="432" t="str">
        <f>IF(BNS_Printout!B103="","",BNS_Printout!B103)</f>
        <v/>
      </c>
      <c r="C108" s="432" t="str">
        <f>IF(BNS_Printout!C103="","",BNS_Printout!C103)</f>
        <v/>
      </c>
      <c r="D108" s="432" t="str">
        <f>IF(OR(BNS_Printout!D103=0,BNS_Printout!D103=""),"",BNS_Printout!D103)</f>
        <v/>
      </c>
      <c r="E108" s="433" t="str">
        <f>IF(BNS_Printout!E103="","",BNS_Printout!E103)</f>
        <v/>
      </c>
      <c r="F108" s="433" t="str">
        <f>IF(BNS_Printout!F103="","",BNS_Printout!F103)</f>
        <v/>
      </c>
      <c r="G108" s="434" t="str">
        <f>IF(BNS_Printout!G103="","",BNS_Printout!G103)</f>
        <v/>
      </c>
      <c r="H108" s="434" t="str">
        <f>IF(BNS_Printout!H103="","",BNS_Printout!H103)</f>
        <v/>
      </c>
      <c r="I108" s="281"/>
      <c r="J108" s="281"/>
      <c r="K108" s="422" t="str">
        <f>IF(BNS_Printout!K103="","",BNS_Printout!K103)</f>
        <v/>
      </c>
      <c r="AA108" s="329">
        <f t="shared" si="4"/>
        <v>0</v>
      </c>
      <c r="AB108" s="329">
        <f t="shared" si="6"/>
        <v>999</v>
      </c>
      <c r="AC108" s="329">
        <f t="shared" si="5"/>
        <v>0</v>
      </c>
    </row>
    <row r="109" spans="1:29" ht="24" customHeight="1">
      <c r="A109" s="431">
        <f>IF(BNS_Printout!A104="","",BNS_Printout!A104)</f>
        <v>98</v>
      </c>
      <c r="B109" s="432" t="str">
        <f>IF(BNS_Printout!B104="","",BNS_Printout!B104)</f>
        <v/>
      </c>
      <c r="C109" s="432" t="str">
        <f>IF(BNS_Printout!C104="","",BNS_Printout!C104)</f>
        <v/>
      </c>
      <c r="D109" s="432" t="str">
        <f>IF(OR(BNS_Printout!D104=0,BNS_Printout!D104=""),"",BNS_Printout!D104)</f>
        <v/>
      </c>
      <c r="E109" s="433" t="str">
        <f>IF(BNS_Printout!E104="","",BNS_Printout!E104)</f>
        <v/>
      </c>
      <c r="F109" s="433" t="str">
        <f>IF(BNS_Printout!F104="","",BNS_Printout!F104)</f>
        <v/>
      </c>
      <c r="G109" s="434" t="str">
        <f>IF(BNS_Printout!G104="","",BNS_Printout!G104)</f>
        <v/>
      </c>
      <c r="H109" s="434" t="str">
        <f>IF(BNS_Printout!H104="","",BNS_Printout!H104)</f>
        <v/>
      </c>
      <c r="I109" s="281"/>
      <c r="J109" s="281"/>
      <c r="K109" s="422" t="str">
        <f>IF(BNS_Printout!K104="","",BNS_Printout!K104)</f>
        <v/>
      </c>
      <c r="AA109" s="329">
        <f t="shared" si="4"/>
        <v>0</v>
      </c>
      <c r="AB109" s="329">
        <f t="shared" si="6"/>
        <v>999</v>
      </c>
      <c r="AC109" s="329">
        <f t="shared" si="5"/>
        <v>0</v>
      </c>
    </row>
    <row r="110" spans="1:29" ht="24" customHeight="1">
      <c r="A110" s="431">
        <f>IF(BNS_Printout!A105="","",BNS_Printout!A105)</f>
        <v>99</v>
      </c>
      <c r="B110" s="432" t="str">
        <f>IF(BNS_Printout!B105="","",BNS_Printout!B105)</f>
        <v/>
      </c>
      <c r="C110" s="432" t="str">
        <f>IF(BNS_Printout!C105="","",BNS_Printout!C105)</f>
        <v/>
      </c>
      <c r="D110" s="432" t="str">
        <f>IF(OR(BNS_Printout!D105=0,BNS_Printout!D105=""),"",BNS_Printout!D105)</f>
        <v/>
      </c>
      <c r="E110" s="433" t="str">
        <f>IF(BNS_Printout!E105="","",BNS_Printout!E105)</f>
        <v/>
      </c>
      <c r="F110" s="433" t="str">
        <f>IF(BNS_Printout!F105="","",BNS_Printout!F105)</f>
        <v/>
      </c>
      <c r="G110" s="434" t="str">
        <f>IF(BNS_Printout!G105="","",BNS_Printout!G105)</f>
        <v/>
      </c>
      <c r="H110" s="434" t="str">
        <f>IF(BNS_Printout!H105="","",BNS_Printout!H105)</f>
        <v/>
      </c>
      <c r="I110" s="281"/>
      <c r="J110" s="281"/>
      <c r="K110" s="422" t="str">
        <f>IF(BNS_Printout!K105="","",BNS_Printout!K105)</f>
        <v/>
      </c>
      <c r="AA110" s="329">
        <f t="shared" si="4"/>
        <v>0</v>
      </c>
      <c r="AB110" s="329">
        <f t="shared" si="6"/>
        <v>999</v>
      </c>
      <c r="AC110" s="329">
        <f t="shared" si="5"/>
        <v>0</v>
      </c>
    </row>
    <row r="111" spans="1:29" ht="24" customHeight="1">
      <c r="A111" s="431">
        <f>IF(BNS_Printout!A106="","",BNS_Printout!A106)</f>
        <v>100</v>
      </c>
      <c r="B111" s="432" t="str">
        <f>IF(BNS_Printout!B106="","",BNS_Printout!B106)</f>
        <v/>
      </c>
      <c r="C111" s="432" t="str">
        <f>IF(BNS_Printout!C106="","",BNS_Printout!C106)</f>
        <v/>
      </c>
      <c r="D111" s="432" t="str">
        <f>IF(OR(BNS_Printout!D106=0,BNS_Printout!D106=""),"",BNS_Printout!D106)</f>
        <v/>
      </c>
      <c r="E111" s="433" t="str">
        <f>IF(BNS_Printout!E106="","",BNS_Printout!E106)</f>
        <v/>
      </c>
      <c r="F111" s="433" t="str">
        <f>IF(BNS_Printout!F106="","",BNS_Printout!F106)</f>
        <v/>
      </c>
      <c r="G111" s="434" t="str">
        <f>IF(BNS_Printout!G106="","",BNS_Printout!G106)</f>
        <v/>
      </c>
      <c r="H111" s="434" t="str">
        <f>IF(BNS_Printout!H106="","",BNS_Printout!H106)</f>
        <v/>
      </c>
      <c r="I111" s="281"/>
      <c r="J111" s="281"/>
      <c r="K111" s="422" t="str">
        <f>IF(BNS_Printout!K106="","",BNS_Printout!K106)</f>
        <v/>
      </c>
      <c r="AA111" s="329">
        <f t="shared" si="4"/>
        <v>0</v>
      </c>
      <c r="AB111" s="329">
        <f t="shared" si="6"/>
        <v>999</v>
      </c>
      <c r="AC111" s="329">
        <f t="shared" si="5"/>
        <v>0</v>
      </c>
    </row>
    <row r="112" spans="1:29" ht="24" customHeight="1">
      <c r="A112" s="431">
        <f>IF(BNS_Printout!A107="","",BNS_Printout!A107)</f>
        <v>101</v>
      </c>
      <c r="B112" s="432" t="str">
        <f>IF(BNS_Printout!B107="","",BNS_Printout!B107)</f>
        <v/>
      </c>
      <c r="C112" s="432" t="str">
        <f>IF(BNS_Printout!C107="","",BNS_Printout!C107)</f>
        <v/>
      </c>
      <c r="D112" s="432" t="str">
        <f>IF(OR(BNS_Printout!D107=0,BNS_Printout!D107=""),"",BNS_Printout!D107)</f>
        <v/>
      </c>
      <c r="E112" s="433" t="str">
        <f>IF(BNS_Printout!E107="","",BNS_Printout!E107)</f>
        <v/>
      </c>
      <c r="F112" s="433" t="str">
        <f>IF(BNS_Printout!F107="","",BNS_Printout!F107)</f>
        <v/>
      </c>
      <c r="G112" s="434" t="str">
        <f>IF(BNS_Printout!G107="","",BNS_Printout!G107)</f>
        <v/>
      </c>
      <c r="H112" s="434" t="str">
        <f>IF(BNS_Printout!H107="","",BNS_Printout!H107)</f>
        <v/>
      </c>
      <c r="I112" s="281"/>
      <c r="J112" s="281"/>
      <c r="K112" s="422" t="str">
        <f>IF(BNS_Printout!K107="","",BNS_Printout!K107)</f>
        <v/>
      </c>
      <c r="AA112" s="329">
        <f t="shared" si="4"/>
        <v>0</v>
      </c>
      <c r="AB112" s="329">
        <f t="shared" si="6"/>
        <v>999</v>
      </c>
      <c r="AC112" s="329">
        <f t="shared" si="5"/>
        <v>0</v>
      </c>
    </row>
    <row r="113" spans="1:29" ht="24" customHeight="1">
      <c r="A113" s="431">
        <f>IF(BNS_Printout!A108="","",BNS_Printout!A108)</f>
        <v>102</v>
      </c>
      <c r="B113" s="432" t="str">
        <f>IF(BNS_Printout!B108="","",BNS_Printout!B108)</f>
        <v/>
      </c>
      <c r="C113" s="432" t="str">
        <f>IF(BNS_Printout!C108="","",BNS_Printout!C108)</f>
        <v/>
      </c>
      <c r="D113" s="432" t="str">
        <f>IF(OR(BNS_Printout!D108=0,BNS_Printout!D108=""),"",BNS_Printout!D108)</f>
        <v/>
      </c>
      <c r="E113" s="433" t="str">
        <f>IF(BNS_Printout!E108="","",BNS_Printout!E108)</f>
        <v/>
      </c>
      <c r="F113" s="433" t="str">
        <f>IF(BNS_Printout!F108="","",BNS_Printout!F108)</f>
        <v/>
      </c>
      <c r="G113" s="434" t="str">
        <f>IF(BNS_Printout!G108="","",BNS_Printout!G108)</f>
        <v/>
      </c>
      <c r="H113" s="434" t="str">
        <f>IF(BNS_Printout!H108="","",BNS_Printout!H108)</f>
        <v/>
      </c>
      <c r="I113" s="281"/>
      <c r="J113" s="281"/>
      <c r="K113" s="422" t="str">
        <f>IF(BNS_Printout!K108="","",BNS_Printout!K108)</f>
        <v/>
      </c>
      <c r="AA113" s="329">
        <f t="shared" si="4"/>
        <v>0</v>
      </c>
      <c r="AB113" s="329">
        <f t="shared" si="6"/>
        <v>999</v>
      </c>
      <c r="AC113" s="329">
        <f t="shared" si="5"/>
        <v>0</v>
      </c>
    </row>
    <row r="114" spans="1:29" ht="24" customHeight="1">
      <c r="A114" s="431">
        <f>IF(BNS_Printout!A109="","",BNS_Printout!A109)</f>
        <v>103</v>
      </c>
      <c r="B114" s="432" t="str">
        <f>IF(BNS_Printout!B109="","",BNS_Printout!B109)</f>
        <v/>
      </c>
      <c r="C114" s="432" t="str">
        <f>IF(BNS_Printout!C109="","",BNS_Printout!C109)</f>
        <v/>
      </c>
      <c r="D114" s="432" t="str">
        <f>IF(OR(BNS_Printout!D109=0,BNS_Printout!D109=""),"",BNS_Printout!D109)</f>
        <v/>
      </c>
      <c r="E114" s="433" t="str">
        <f>IF(BNS_Printout!E109="","",BNS_Printout!E109)</f>
        <v/>
      </c>
      <c r="F114" s="433" t="str">
        <f>IF(BNS_Printout!F109="","",BNS_Printout!F109)</f>
        <v/>
      </c>
      <c r="G114" s="434" t="str">
        <f>IF(BNS_Printout!G109="","",BNS_Printout!G109)</f>
        <v/>
      </c>
      <c r="H114" s="434" t="str">
        <f>IF(BNS_Printout!H109="","",BNS_Printout!H109)</f>
        <v/>
      </c>
      <c r="I114" s="281"/>
      <c r="J114" s="281"/>
      <c r="K114" s="422" t="str">
        <f>IF(BNS_Printout!K109="","",BNS_Printout!K109)</f>
        <v/>
      </c>
      <c r="AA114" s="329">
        <f t="shared" si="4"/>
        <v>0</v>
      </c>
      <c r="AB114" s="329">
        <f t="shared" si="6"/>
        <v>999</v>
      </c>
      <c r="AC114" s="329">
        <f t="shared" si="5"/>
        <v>0</v>
      </c>
    </row>
    <row r="115" spans="1:29" ht="24" customHeight="1">
      <c r="A115" s="431">
        <f>IF(BNS_Printout!A110="","",BNS_Printout!A110)</f>
        <v>104</v>
      </c>
      <c r="B115" s="432" t="str">
        <f>IF(BNS_Printout!B110="","",BNS_Printout!B110)</f>
        <v/>
      </c>
      <c r="C115" s="432" t="str">
        <f>IF(BNS_Printout!C110="","",BNS_Printout!C110)</f>
        <v/>
      </c>
      <c r="D115" s="432" t="str">
        <f>IF(OR(BNS_Printout!D110=0,BNS_Printout!D110=""),"",BNS_Printout!D110)</f>
        <v/>
      </c>
      <c r="E115" s="433" t="str">
        <f>IF(BNS_Printout!E110="","",BNS_Printout!E110)</f>
        <v/>
      </c>
      <c r="F115" s="433" t="str">
        <f>IF(BNS_Printout!F110="","",BNS_Printout!F110)</f>
        <v/>
      </c>
      <c r="G115" s="434" t="str">
        <f>IF(BNS_Printout!G110="","",BNS_Printout!G110)</f>
        <v/>
      </c>
      <c r="H115" s="434" t="str">
        <f>IF(BNS_Printout!H110="","",BNS_Printout!H110)</f>
        <v/>
      </c>
      <c r="I115" s="281"/>
      <c r="J115" s="281"/>
      <c r="K115" s="422" t="str">
        <f>IF(BNS_Printout!K110="","",BNS_Printout!K110)</f>
        <v/>
      </c>
      <c r="AA115" s="329">
        <f t="shared" si="4"/>
        <v>0</v>
      </c>
      <c r="AB115" s="329">
        <f t="shared" si="6"/>
        <v>999</v>
      </c>
      <c r="AC115" s="329">
        <f t="shared" si="5"/>
        <v>0</v>
      </c>
    </row>
    <row r="116" spans="1:29" ht="24" customHeight="1">
      <c r="A116" s="431">
        <f>IF(BNS_Printout!A111="","",BNS_Printout!A111)</f>
        <v>105</v>
      </c>
      <c r="B116" s="432" t="str">
        <f>IF(BNS_Printout!B111="","",BNS_Printout!B111)</f>
        <v/>
      </c>
      <c r="C116" s="432" t="str">
        <f>IF(BNS_Printout!C111="","",BNS_Printout!C111)</f>
        <v/>
      </c>
      <c r="D116" s="432" t="str">
        <f>IF(OR(BNS_Printout!D111=0,BNS_Printout!D111=""),"",BNS_Printout!D111)</f>
        <v/>
      </c>
      <c r="E116" s="433" t="str">
        <f>IF(BNS_Printout!E111="","",BNS_Printout!E111)</f>
        <v/>
      </c>
      <c r="F116" s="433" t="str">
        <f>IF(BNS_Printout!F111="","",BNS_Printout!F111)</f>
        <v/>
      </c>
      <c r="G116" s="434" t="str">
        <f>IF(BNS_Printout!G111="","",BNS_Printout!G111)</f>
        <v/>
      </c>
      <c r="H116" s="434" t="str">
        <f>IF(BNS_Printout!H111="","",BNS_Printout!H111)</f>
        <v/>
      </c>
      <c r="I116" s="281"/>
      <c r="J116" s="281"/>
      <c r="K116" s="422" t="str">
        <f>IF(BNS_Printout!K111="","",BNS_Printout!K111)</f>
        <v/>
      </c>
      <c r="AA116" s="329">
        <f t="shared" si="4"/>
        <v>0</v>
      </c>
      <c r="AB116" s="329">
        <f t="shared" si="6"/>
        <v>999</v>
      </c>
      <c r="AC116" s="329">
        <f t="shared" si="5"/>
        <v>0</v>
      </c>
    </row>
    <row r="117" spans="1:29" ht="24" customHeight="1">
      <c r="A117" s="431">
        <f>IF(BNS_Printout!A112="","",BNS_Printout!A112)</f>
        <v>106</v>
      </c>
      <c r="B117" s="432" t="str">
        <f>IF(BNS_Printout!B112="","",BNS_Printout!B112)</f>
        <v/>
      </c>
      <c r="C117" s="432" t="str">
        <f>IF(BNS_Printout!C112="","",BNS_Printout!C112)</f>
        <v/>
      </c>
      <c r="D117" s="432" t="str">
        <f>IF(OR(BNS_Printout!D112=0,BNS_Printout!D112=""),"",BNS_Printout!D112)</f>
        <v/>
      </c>
      <c r="E117" s="433" t="str">
        <f>IF(BNS_Printout!E112="","",BNS_Printout!E112)</f>
        <v/>
      </c>
      <c r="F117" s="433" t="str">
        <f>IF(BNS_Printout!F112="","",BNS_Printout!F112)</f>
        <v/>
      </c>
      <c r="G117" s="434" t="str">
        <f>IF(BNS_Printout!G112="","",BNS_Printout!G112)</f>
        <v/>
      </c>
      <c r="H117" s="434" t="str">
        <f>IF(BNS_Printout!H112="","",BNS_Printout!H112)</f>
        <v/>
      </c>
      <c r="I117" s="281"/>
      <c r="J117" s="281"/>
      <c r="K117" s="422" t="str">
        <f>IF(BNS_Printout!K112="","",BNS_Printout!K112)</f>
        <v/>
      </c>
      <c r="AA117" s="329">
        <f t="shared" si="4"/>
        <v>0</v>
      </c>
      <c r="AB117" s="329">
        <f t="shared" si="6"/>
        <v>999</v>
      </c>
      <c r="AC117" s="329">
        <f t="shared" si="5"/>
        <v>0</v>
      </c>
    </row>
    <row r="118" spans="1:29" ht="24" customHeight="1">
      <c r="A118" s="431">
        <f>IF(BNS_Printout!A113="","",BNS_Printout!A113)</f>
        <v>107</v>
      </c>
      <c r="B118" s="432" t="str">
        <f>IF(BNS_Printout!B113="","",BNS_Printout!B113)</f>
        <v/>
      </c>
      <c r="C118" s="432" t="str">
        <f>IF(BNS_Printout!C113="","",BNS_Printout!C113)</f>
        <v/>
      </c>
      <c r="D118" s="432" t="str">
        <f>IF(OR(BNS_Printout!D113=0,BNS_Printout!D113=""),"",BNS_Printout!D113)</f>
        <v/>
      </c>
      <c r="E118" s="433" t="str">
        <f>IF(BNS_Printout!E113="","",BNS_Printout!E113)</f>
        <v/>
      </c>
      <c r="F118" s="433" t="str">
        <f>IF(BNS_Printout!F113="","",BNS_Printout!F113)</f>
        <v/>
      </c>
      <c r="G118" s="434" t="str">
        <f>IF(BNS_Printout!G113="","",BNS_Printout!G113)</f>
        <v/>
      </c>
      <c r="H118" s="434" t="str">
        <f>IF(BNS_Printout!H113="","",BNS_Printout!H113)</f>
        <v/>
      </c>
      <c r="I118" s="281"/>
      <c r="J118" s="281"/>
      <c r="K118" s="422" t="str">
        <f>IF(BNS_Printout!K113="","",BNS_Printout!K113)</f>
        <v/>
      </c>
      <c r="AA118" s="329">
        <f t="shared" si="4"/>
        <v>0</v>
      </c>
      <c r="AB118" s="329">
        <f t="shared" si="6"/>
        <v>999</v>
      </c>
      <c r="AC118" s="329">
        <f t="shared" si="5"/>
        <v>0</v>
      </c>
    </row>
    <row r="119" spans="1:29" ht="24" customHeight="1">
      <c r="A119" s="431">
        <f>IF(BNS_Printout!A114="","",BNS_Printout!A114)</f>
        <v>108</v>
      </c>
      <c r="B119" s="432" t="str">
        <f>IF(BNS_Printout!B114="","",BNS_Printout!B114)</f>
        <v/>
      </c>
      <c r="C119" s="432" t="str">
        <f>IF(BNS_Printout!C114="","",BNS_Printout!C114)</f>
        <v/>
      </c>
      <c r="D119" s="432" t="str">
        <f>IF(OR(BNS_Printout!D114=0,BNS_Printout!D114=""),"",BNS_Printout!D114)</f>
        <v/>
      </c>
      <c r="E119" s="433" t="str">
        <f>IF(BNS_Printout!E114="","",BNS_Printout!E114)</f>
        <v/>
      </c>
      <c r="F119" s="433" t="str">
        <f>IF(BNS_Printout!F114="","",BNS_Printout!F114)</f>
        <v/>
      </c>
      <c r="G119" s="434" t="str">
        <f>IF(BNS_Printout!G114="","",BNS_Printout!G114)</f>
        <v/>
      </c>
      <c r="H119" s="434" t="str">
        <f>IF(BNS_Printout!H114="","",BNS_Printout!H114)</f>
        <v/>
      </c>
      <c r="I119" s="281"/>
      <c r="J119" s="281"/>
      <c r="K119" s="422" t="str">
        <f>IF(BNS_Printout!K114="","",BNS_Printout!K114)</f>
        <v/>
      </c>
      <c r="AA119" s="329">
        <f t="shared" si="4"/>
        <v>0</v>
      </c>
      <c r="AB119" s="329">
        <f t="shared" si="6"/>
        <v>999</v>
      </c>
      <c r="AC119" s="329">
        <f t="shared" si="5"/>
        <v>0</v>
      </c>
    </row>
    <row r="120" spans="1:29" ht="24" customHeight="1">
      <c r="A120" s="431">
        <f>IF(BNS_Printout!A115="","",BNS_Printout!A115)</f>
        <v>109</v>
      </c>
      <c r="B120" s="432" t="str">
        <f>IF(BNS_Printout!B115="","",BNS_Printout!B115)</f>
        <v/>
      </c>
      <c r="C120" s="432" t="str">
        <f>IF(BNS_Printout!C115="","",BNS_Printout!C115)</f>
        <v/>
      </c>
      <c r="D120" s="432" t="str">
        <f>IF(OR(BNS_Printout!D115=0,BNS_Printout!D115=""),"",BNS_Printout!D115)</f>
        <v/>
      </c>
      <c r="E120" s="433" t="str">
        <f>IF(BNS_Printout!E115="","",BNS_Printout!E115)</f>
        <v/>
      </c>
      <c r="F120" s="433" t="str">
        <f>IF(BNS_Printout!F115="","",BNS_Printout!F115)</f>
        <v/>
      </c>
      <c r="G120" s="434" t="str">
        <f>IF(BNS_Printout!G115="","",BNS_Printout!G115)</f>
        <v/>
      </c>
      <c r="H120" s="434" t="str">
        <f>IF(BNS_Printout!H115="","",BNS_Printout!H115)</f>
        <v/>
      </c>
      <c r="I120" s="281"/>
      <c r="J120" s="281"/>
      <c r="K120" s="422" t="str">
        <f>IF(BNS_Printout!K115="","",BNS_Printout!K115)</f>
        <v/>
      </c>
      <c r="AA120" s="329">
        <f t="shared" si="4"/>
        <v>0</v>
      </c>
      <c r="AB120" s="329">
        <f t="shared" si="6"/>
        <v>999</v>
      </c>
      <c r="AC120" s="329">
        <f t="shared" si="5"/>
        <v>0</v>
      </c>
    </row>
    <row r="121" spans="1:29" ht="24" customHeight="1">
      <c r="A121" s="431">
        <f>IF(BNS_Printout!A116="","",BNS_Printout!A116)</f>
        <v>110</v>
      </c>
      <c r="B121" s="432" t="str">
        <f>IF(BNS_Printout!B116="","",BNS_Printout!B116)</f>
        <v/>
      </c>
      <c r="C121" s="432" t="str">
        <f>IF(BNS_Printout!C116="","",BNS_Printout!C116)</f>
        <v/>
      </c>
      <c r="D121" s="432" t="str">
        <f>IF(OR(BNS_Printout!D116=0,BNS_Printout!D116=""),"",BNS_Printout!D116)</f>
        <v/>
      </c>
      <c r="E121" s="433" t="str">
        <f>IF(BNS_Printout!E116="","",BNS_Printout!E116)</f>
        <v/>
      </c>
      <c r="F121" s="433" t="str">
        <f>IF(BNS_Printout!F116="","",BNS_Printout!F116)</f>
        <v/>
      </c>
      <c r="G121" s="434" t="str">
        <f>IF(BNS_Printout!G116="","",BNS_Printout!G116)</f>
        <v/>
      </c>
      <c r="H121" s="434" t="str">
        <f>IF(BNS_Printout!H116="","",BNS_Printout!H116)</f>
        <v/>
      </c>
      <c r="I121" s="281"/>
      <c r="J121" s="281"/>
      <c r="K121" s="422" t="str">
        <f>IF(BNS_Printout!K116="","",BNS_Printout!K116)</f>
        <v/>
      </c>
      <c r="AA121" s="329">
        <f t="shared" si="4"/>
        <v>0</v>
      </c>
      <c r="AB121" s="329">
        <f t="shared" si="6"/>
        <v>999</v>
      </c>
      <c r="AC121" s="329">
        <f t="shared" si="5"/>
        <v>0</v>
      </c>
    </row>
    <row r="122" spans="1:29" ht="24" customHeight="1">
      <c r="A122" s="431">
        <f>IF(BNS_Printout!A117="","",BNS_Printout!A117)</f>
        <v>111</v>
      </c>
      <c r="B122" s="432" t="str">
        <f>IF(BNS_Printout!B117="","",BNS_Printout!B117)</f>
        <v/>
      </c>
      <c r="C122" s="432" t="str">
        <f>IF(BNS_Printout!C117="","",BNS_Printout!C117)</f>
        <v/>
      </c>
      <c r="D122" s="432" t="str">
        <f>IF(OR(BNS_Printout!D117=0,BNS_Printout!D117=""),"",BNS_Printout!D117)</f>
        <v/>
      </c>
      <c r="E122" s="433" t="str">
        <f>IF(BNS_Printout!E117="","",BNS_Printout!E117)</f>
        <v/>
      </c>
      <c r="F122" s="433" t="str">
        <f>IF(BNS_Printout!F117="","",BNS_Printout!F117)</f>
        <v/>
      </c>
      <c r="G122" s="434" t="str">
        <f>IF(BNS_Printout!G117="","",BNS_Printout!G117)</f>
        <v/>
      </c>
      <c r="H122" s="434" t="str">
        <f>IF(BNS_Printout!H117="","",BNS_Printout!H117)</f>
        <v/>
      </c>
      <c r="I122" s="281"/>
      <c r="J122" s="281"/>
      <c r="K122" s="422" t="str">
        <f>IF(BNS_Printout!K117="","",BNS_Printout!K117)</f>
        <v/>
      </c>
      <c r="AA122" s="329">
        <f t="shared" si="4"/>
        <v>0</v>
      </c>
      <c r="AB122" s="329">
        <f t="shared" si="6"/>
        <v>999</v>
      </c>
      <c r="AC122" s="329">
        <f t="shared" si="5"/>
        <v>0</v>
      </c>
    </row>
    <row r="123" spans="1:29" ht="24" customHeight="1">
      <c r="A123" s="431">
        <f>IF(BNS_Printout!A118="","",BNS_Printout!A118)</f>
        <v>112</v>
      </c>
      <c r="B123" s="432" t="str">
        <f>IF(BNS_Printout!B118="","",BNS_Printout!B118)</f>
        <v/>
      </c>
      <c r="C123" s="432" t="str">
        <f>IF(BNS_Printout!C118="","",BNS_Printout!C118)</f>
        <v/>
      </c>
      <c r="D123" s="432" t="str">
        <f>IF(OR(BNS_Printout!D118=0,BNS_Printout!D118=""),"",BNS_Printout!D118)</f>
        <v/>
      </c>
      <c r="E123" s="433" t="str">
        <f>IF(BNS_Printout!E118="","",BNS_Printout!E118)</f>
        <v/>
      </c>
      <c r="F123" s="433" t="str">
        <f>IF(BNS_Printout!F118="","",BNS_Printout!F118)</f>
        <v/>
      </c>
      <c r="G123" s="434" t="str">
        <f>IF(BNS_Printout!G118="","",BNS_Printout!G118)</f>
        <v/>
      </c>
      <c r="H123" s="434" t="str">
        <f>IF(BNS_Printout!H118="","",BNS_Printout!H118)</f>
        <v/>
      </c>
      <c r="I123" s="281"/>
      <c r="J123" s="281"/>
      <c r="K123" s="422" t="str">
        <f>IF(BNS_Printout!K118="","",BNS_Printout!K118)</f>
        <v/>
      </c>
      <c r="AA123" s="329">
        <f t="shared" si="4"/>
        <v>0</v>
      </c>
      <c r="AB123" s="329">
        <f t="shared" si="6"/>
        <v>999</v>
      </c>
      <c r="AC123" s="329">
        <f t="shared" si="5"/>
        <v>0</v>
      </c>
    </row>
    <row r="124" spans="1:29" ht="24" customHeight="1">
      <c r="A124" s="431">
        <f>IF(BNS_Printout!A119="","",BNS_Printout!A119)</f>
        <v>113</v>
      </c>
      <c r="B124" s="432" t="str">
        <f>IF(BNS_Printout!B119="","",BNS_Printout!B119)</f>
        <v/>
      </c>
      <c r="C124" s="432" t="str">
        <f>IF(BNS_Printout!C119="","",BNS_Printout!C119)</f>
        <v/>
      </c>
      <c r="D124" s="432" t="str">
        <f>IF(OR(BNS_Printout!D119=0,BNS_Printout!D119=""),"",BNS_Printout!D119)</f>
        <v/>
      </c>
      <c r="E124" s="433" t="str">
        <f>IF(BNS_Printout!E119="","",BNS_Printout!E119)</f>
        <v/>
      </c>
      <c r="F124" s="433" t="str">
        <f>IF(BNS_Printout!F119="","",BNS_Printout!F119)</f>
        <v/>
      </c>
      <c r="G124" s="434" t="str">
        <f>IF(BNS_Printout!G119="","",BNS_Printout!G119)</f>
        <v/>
      </c>
      <c r="H124" s="434" t="str">
        <f>IF(BNS_Printout!H119="","",BNS_Printout!H119)</f>
        <v/>
      </c>
      <c r="I124" s="281"/>
      <c r="J124" s="281"/>
      <c r="K124" s="422" t="str">
        <f>IF(BNS_Printout!K119="","",BNS_Printout!K119)</f>
        <v/>
      </c>
      <c r="AA124" s="329">
        <f t="shared" si="4"/>
        <v>0</v>
      </c>
      <c r="AB124" s="329">
        <f t="shared" si="6"/>
        <v>999</v>
      </c>
      <c r="AC124" s="329">
        <f t="shared" si="5"/>
        <v>0</v>
      </c>
    </row>
    <row r="125" spans="1:29" ht="24" customHeight="1">
      <c r="A125" s="431">
        <f>IF(BNS_Printout!A120="","",BNS_Printout!A120)</f>
        <v>114</v>
      </c>
      <c r="B125" s="432" t="str">
        <f>IF(BNS_Printout!B120="","",BNS_Printout!B120)</f>
        <v/>
      </c>
      <c r="C125" s="432" t="str">
        <f>IF(BNS_Printout!C120="","",BNS_Printout!C120)</f>
        <v/>
      </c>
      <c r="D125" s="432" t="str">
        <f>IF(OR(BNS_Printout!D120=0,BNS_Printout!D120=""),"",BNS_Printout!D120)</f>
        <v/>
      </c>
      <c r="E125" s="433" t="str">
        <f>IF(BNS_Printout!E120="","",BNS_Printout!E120)</f>
        <v/>
      </c>
      <c r="F125" s="433" t="str">
        <f>IF(BNS_Printout!F120="","",BNS_Printout!F120)</f>
        <v/>
      </c>
      <c r="G125" s="434" t="str">
        <f>IF(BNS_Printout!G120="","",BNS_Printout!G120)</f>
        <v/>
      </c>
      <c r="H125" s="434" t="str">
        <f>IF(BNS_Printout!H120="","",BNS_Printout!H120)</f>
        <v/>
      </c>
      <c r="I125" s="281"/>
      <c r="J125" s="281"/>
      <c r="K125" s="422" t="str">
        <f>IF(BNS_Printout!K120="","",BNS_Printout!K120)</f>
        <v/>
      </c>
      <c r="AA125" s="329">
        <f t="shared" si="4"/>
        <v>0</v>
      </c>
      <c r="AB125" s="329">
        <f t="shared" si="6"/>
        <v>999</v>
      </c>
      <c r="AC125" s="329">
        <f t="shared" si="5"/>
        <v>0</v>
      </c>
    </row>
    <row r="126" spans="1:29" ht="24" customHeight="1">
      <c r="A126" s="431">
        <f>IF(BNS_Printout!A121="","",BNS_Printout!A121)</f>
        <v>115</v>
      </c>
      <c r="B126" s="432" t="str">
        <f>IF(BNS_Printout!B121="","",BNS_Printout!B121)</f>
        <v/>
      </c>
      <c r="C126" s="432" t="str">
        <f>IF(BNS_Printout!C121="","",BNS_Printout!C121)</f>
        <v/>
      </c>
      <c r="D126" s="432" t="str">
        <f>IF(OR(BNS_Printout!D121=0,BNS_Printout!D121=""),"",BNS_Printout!D121)</f>
        <v/>
      </c>
      <c r="E126" s="433" t="str">
        <f>IF(BNS_Printout!E121="","",BNS_Printout!E121)</f>
        <v/>
      </c>
      <c r="F126" s="433" t="str">
        <f>IF(BNS_Printout!F121="","",BNS_Printout!F121)</f>
        <v/>
      </c>
      <c r="G126" s="434" t="str">
        <f>IF(BNS_Printout!G121="","",BNS_Printout!G121)</f>
        <v/>
      </c>
      <c r="H126" s="434" t="str">
        <f>IF(BNS_Printout!H121="","",BNS_Printout!H121)</f>
        <v/>
      </c>
      <c r="I126" s="281"/>
      <c r="J126" s="281"/>
      <c r="K126" s="422" t="str">
        <f>IF(BNS_Printout!K121="","",BNS_Printout!K121)</f>
        <v/>
      </c>
      <c r="AA126" s="329">
        <f t="shared" si="4"/>
        <v>0</v>
      </c>
      <c r="AB126" s="329">
        <f t="shared" si="6"/>
        <v>999</v>
      </c>
      <c r="AC126" s="329">
        <f t="shared" si="5"/>
        <v>0</v>
      </c>
    </row>
    <row r="127" spans="1:29" ht="24" customHeight="1">
      <c r="A127" s="431">
        <f>IF(BNS_Printout!A122="","",BNS_Printout!A122)</f>
        <v>116</v>
      </c>
      <c r="B127" s="432" t="str">
        <f>IF(BNS_Printout!B122="","",BNS_Printout!B122)</f>
        <v/>
      </c>
      <c r="C127" s="432" t="str">
        <f>IF(BNS_Printout!C122="","",BNS_Printout!C122)</f>
        <v/>
      </c>
      <c r="D127" s="432" t="str">
        <f>IF(OR(BNS_Printout!D122=0,BNS_Printout!D122=""),"",BNS_Printout!D122)</f>
        <v/>
      </c>
      <c r="E127" s="433" t="str">
        <f>IF(BNS_Printout!E122="","",BNS_Printout!E122)</f>
        <v/>
      </c>
      <c r="F127" s="433" t="str">
        <f>IF(BNS_Printout!F122="","",BNS_Printout!F122)</f>
        <v/>
      </c>
      <c r="G127" s="434" t="str">
        <f>IF(BNS_Printout!G122="","",BNS_Printout!G122)</f>
        <v/>
      </c>
      <c r="H127" s="434" t="str">
        <f>IF(BNS_Printout!H122="","",BNS_Printout!H122)</f>
        <v/>
      </c>
      <c r="I127" s="281"/>
      <c r="J127" s="281"/>
      <c r="K127" s="422" t="str">
        <f>IF(BNS_Printout!K122="","",BNS_Printout!K122)</f>
        <v/>
      </c>
      <c r="AA127" s="329">
        <f t="shared" si="4"/>
        <v>0</v>
      </c>
      <c r="AB127" s="329">
        <f t="shared" si="6"/>
        <v>999</v>
      </c>
      <c r="AC127" s="329">
        <f t="shared" si="5"/>
        <v>0</v>
      </c>
    </row>
    <row r="128" spans="1:29" ht="24" customHeight="1">
      <c r="A128" s="431">
        <f>IF(BNS_Printout!A123="","",BNS_Printout!A123)</f>
        <v>117</v>
      </c>
      <c r="B128" s="432" t="str">
        <f>IF(BNS_Printout!B123="","",BNS_Printout!B123)</f>
        <v/>
      </c>
      <c r="C128" s="432" t="str">
        <f>IF(BNS_Printout!C123="","",BNS_Printout!C123)</f>
        <v/>
      </c>
      <c r="D128" s="432" t="str">
        <f>IF(OR(BNS_Printout!D123=0,BNS_Printout!D123=""),"",BNS_Printout!D123)</f>
        <v/>
      </c>
      <c r="E128" s="433" t="str">
        <f>IF(BNS_Printout!E123="","",BNS_Printout!E123)</f>
        <v/>
      </c>
      <c r="F128" s="433" t="str">
        <f>IF(BNS_Printout!F123="","",BNS_Printout!F123)</f>
        <v/>
      </c>
      <c r="G128" s="434" t="str">
        <f>IF(BNS_Printout!G123="","",BNS_Printout!G123)</f>
        <v/>
      </c>
      <c r="H128" s="434" t="str">
        <f>IF(BNS_Printout!H123="","",BNS_Printout!H123)</f>
        <v/>
      </c>
      <c r="I128" s="281"/>
      <c r="J128" s="281"/>
      <c r="K128" s="422" t="str">
        <f>IF(BNS_Printout!K123="","",BNS_Printout!K123)</f>
        <v/>
      </c>
      <c r="AA128" s="329">
        <f t="shared" si="4"/>
        <v>0</v>
      </c>
      <c r="AB128" s="329">
        <f t="shared" si="6"/>
        <v>999</v>
      </c>
      <c r="AC128" s="329">
        <f t="shared" si="5"/>
        <v>0</v>
      </c>
    </row>
    <row r="129" spans="1:29" ht="24" customHeight="1">
      <c r="A129" s="431">
        <f>IF(BNS_Printout!A124="","",BNS_Printout!A124)</f>
        <v>118</v>
      </c>
      <c r="B129" s="432" t="str">
        <f>IF(BNS_Printout!B124="","",BNS_Printout!B124)</f>
        <v/>
      </c>
      <c r="C129" s="432" t="str">
        <f>IF(BNS_Printout!C124="","",BNS_Printout!C124)</f>
        <v/>
      </c>
      <c r="D129" s="432" t="str">
        <f>IF(OR(BNS_Printout!D124=0,BNS_Printout!D124=""),"",BNS_Printout!D124)</f>
        <v/>
      </c>
      <c r="E129" s="433" t="str">
        <f>IF(BNS_Printout!E124="","",BNS_Printout!E124)</f>
        <v/>
      </c>
      <c r="F129" s="433" t="str">
        <f>IF(BNS_Printout!F124="","",BNS_Printout!F124)</f>
        <v/>
      </c>
      <c r="G129" s="434" t="str">
        <f>IF(BNS_Printout!G124="","",BNS_Printout!G124)</f>
        <v/>
      </c>
      <c r="H129" s="434" t="str">
        <f>IF(BNS_Printout!H124="","",BNS_Printout!H124)</f>
        <v/>
      </c>
      <c r="I129" s="281"/>
      <c r="J129" s="281"/>
      <c r="K129" s="422" t="str">
        <f>IF(BNS_Printout!K124="","",BNS_Printout!K124)</f>
        <v/>
      </c>
      <c r="AA129" s="329">
        <f t="shared" si="4"/>
        <v>0</v>
      </c>
      <c r="AB129" s="329">
        <f t="shared" si="6"/>
        <v>999</v>
      </c>
      <c r="AC129" s="329">
        <f t="shared" si="5"/>
        <v>0</v>
      </c>
    </row>
    <row r="130" spans="1:29" ht="24" customHeight="1">
      <c r="A130" s="431">
        <f>IF(BNS_Printout!A125="","",BNS_Printout!A125)</f>
        <v>119</v>
      </c>
      <c r="B130" s="432" t="str">
        <f>IF(BNS_Printout!B125="","",BNS_Printout!B125)</f>
        <v/>
      </c>
      <c r="C130" s="432" t="str">
        <f>IF(BNS_Printout!C125="","",BNS_Printout!C125)</f>
        <v/>
      </c>
      <c r="D130" s="432" t="str">
        <f>IF(OR(BNS_Printout!D125=0,BNS_Printout!D125=""),"",BNS_Printout!D125)</f>
        <v/>
      </c>
      <c r="E130" s="433" t="str">
        <f>IF(BNS_Printout!E125="","",BNS_Printout!E125)</f>
        <v/>
      </c>
      <c r="F130" s="433" t="str">
        <f>IF(BNS_Printout!F125="","",BNS_Printout!F125)</f>
        <v/>
      </c>
      <c r="G130" s="434" t="str">
        <f>IF(BNS_Printout!G125="","",BNS_Printout!G125)</f>
        <v/>
      </c>
      <c r="H130" s="434" t="str">
        <f>IF(BNS_Printout!H125="","",BNS_Printout!H125)</f>
        <v/>
      </c>
      <c r="I130" s="281"/>
      <c r="J130" s="281"/>
      <c r="K130" s="422" t="str">
        <f>IF(BNS_Printout!K125="","",BNS_Printout!K125)</f>
        <v/>
      </c>
      <c r="AA130" s="329">
        <f t="shared" si="4"/>
        <v>0</v>
      </c>
      <c r="AB130" s="329">
        <f t="shared" si="6"/>
        <v>999</v>
      </c>
      <c r="AC130" s="329">
        <f t="shared" si="5"/>
        <v>0</v>
      </c>
    </row>
    <row r="131" spans="1:29" ht="24" customHeight="1">
      <c r="A131" s="431">
        <f>IF(BNS_Printout!A126="","",BNS_Printout!A126)</f>
        <v>120</v>
      </c>
      <c r="B131" s="432" t="str">
        <f>IF(BNS_Printout!B126="","",BNS_Printout!B126)</f>
        <v/>
      </c>
      <c r="C131" s="432" t="str">
        <f>IF(BNS_Printout!C126="","",BNS_Printout!C126)</f>
        <v/>
      </c>
      <c r="D131" s="432" t="str">
        <f>IF(OR(BNS_Printout!D126=0,BNS_Printout!D126=""),"",BNS_Printout!D126)</f>
        <v/>
      </c>
      <c r="E131" s="433" t="str">
        <f>IF(BNS_Printout!E126="","",BNS_Printout!E126)</f>
        <v/>
      </c>
      <c r="F131" s="433" t="str">
        <f>IF(BNS_Printout!F126="","",BNS_Printout!F126)</f>
        <v/>
      </c>
      <c r="G131" s="434" t="str">
        <f>IF(BNS_Printout!G126="","",BNS_Printout!G126)</f>
        <v/>
      </c>
      <c r="H131" s="434" t="str">
        <f>IF(BNS_Printout!H126="","",BNS_Printout!H126)</f>
        <v/>
      </c>
      <c r="I131" s="281"/>
      <c r="J131" s="281"/>
      <c r="K131" s="422" t="str">
        <f>IF(BNS_Printout!K126="","",BNS_Printout!K126)</f>
        <v/>
      </c>
      <c r="AA131" s="329">
        <f t="shared" si="4"/>
        <v>0</v>
      </c>
      <c r="AB131" s="329">
        <f t="shared" si="6"/>
        <v>999</v>
      </c>
      <c r="AC131" s="329">
        <f t="shared" si="5"/>
        <v>0</v>
      </c>
    </row>
    <row r="132" spans="1:29" ht="24" customHeight="1">
      <c r="A132" s="431">
        <f>IF(BNS_Printout!A127="","",BNS_Printout!A127)</f>
        <v>121</v>
      </c>
      <c r="B132" s="432" t="str">
        <f>IF(BNS_Printout!B127="","",BNS_Printout!B127)</f>
        <v/>
      </c>
      <c r="C132" s="432" t="str">
        <f>IF(BNS_Printout!C127="","",BNS_Printout!C127)</f>
        <v/>
      </c>
      <c r="D132" s="432" t="str">
        <f>IF(OR(BNS_Printout!D127=0,BNS_Printout!D127=""),"",BNS_Printout!D127)</f>
        <v/>
      </c>
      <c r="E132" s="433" t="str">
        <f>IF(BNS_Printout!E127="","",BNS_Printout!E127)</f>
        <v/>
      </c>
      <c r="F132" s="433" t="str">
        <f>IF(BNS_Printout!F127="","",BNS_Printout!F127)</f>
        <v/>
      </c>
      <c r="G132" s="434" t="str">
        <f>IF(BNS_Printout!G127="","",BNS_Printout!G127)</f>
        <v/>
      </c>
      <c r="H132" s="434" t="str">
        <f>IF(BNS_Printout!H127="","",BNS_Printout!H127)</f>
        <v/>
      </c>
      <c r="I132" s="281"/>
      <c r="J132" s="281"/>
      <c r="K132" s="422" t="str">
        <f>IF(BNS_Printout!K127="","",BNS_Printout!K127)</f>
        <v/>
      </c>
      <c r="AA132" s="329">
        <f t="shared" si="4"/>
        <v>0</v>
      </c>
      <c r="AB132" s="329">
        <f t="shared" si="6"/>
        <v>999</v>
      </c>
      <c r="AC132" s="329">
        <f t="shared" si="5"/>
        <v>0</v>
      </c>
    </row>
    <row r="133" spans="1:29" ht="24" customHeight="1">
      <c r="A133" s="431">
        <f>IF(BNS_Printout!A128="","",BNS_Printout!A128)</f>
        <v>122</v>
      </c>
      <c r="B133" s="432" t="str">
        <f>IF(BNS_Printout!B128="","",BNS_Printout!B128)</f>
        <v/>
      </c>
      <c r="C133" s="432" t="str">
        <f>IF(BNS_Printout!C128="","",BNS_Printout!C128)</f>
        <v/>
      </c>
      <c r="D133" s="432" t="str">
        <f>IF(OR(BNS_Printout!D128=0,BNS_Printout!D128=""),"",BNS_Printout!D128)</f>
        <v/>
      </c>
      <c r="E133" s="433" t="str">
        <f>IF(BNS_Printout!E128="","",BNS_Printout!E128)</f>
        <v/>
      </c>
      <c r="F133" s="433" t="str">
        <f>IF(BNS_Printout!F128="","",BNS_Printout!F128)</f>
        <v/>
      </c>
      <c r="G133" s="434" t="str">
        <f>IF(BNS_Printout!G128="","",BNS_Printout!G128)</f>
        <v/>
      </c>
      <c r="H133" s="434" t="str">
        <f>IF(BNS_Printout!H128="","",BNS_Printout!H128)</f>
        <v/>
      </c>
      <c r="I133" s="281"/>
      <c r="J133" s="281"/>
      <c r="K133" s="422" t="str">
        <f>IF(BNS_Printout!K128="","",BNS_Printout!K128)</f>
        <v/>
      </c>
      <c r="AA133" s="329">
        <f t="shared" si="4"/>
        <v>0</v>
      </c>
      <c r="AB133" s="329">
        <f t="shared" si="6"/>
        <v>999</v>
      </c>
      <c r="AC133" s="329">
        <f t="shared" si="5"/>
        <v>0</v>
      </c>
    </row>
    <row r="134" spans="1:29" ht="24" customHeight="1">
      <c r="A134" s="431">
        <f>IF(BNS_Printout!A129="","",BNS_Printout!A129)</f>
        <v>123</v>
      </c>
      <c r="B134" s="432" t="str">
        <f>IF(BNS_Printout!B129="","",BNS_Printout!B129)</f>
        <v/>
      </c>
      <c r="C134" s="432" t="str">
        <f>IF(BNS_Printout!C129="","",BNS_Printout!C129)</f>
        <v/>
      </c>
      <c r="D134" s="432" t="str">
        <f>IF(OR(BNS_Printout!D129=0,BNS_Printout!D129=""),"",BNS_Printout!D129)</f>
        <v/>
      </c>
      <c r="E134" s="433" t="str">
        <f>IF(BNS_Printout!E129="","",BNS_Printout!E129)</f>
        <v/>
      </c>
      <c r="F134" s="433" t="str">
        <f>IF(BNS_Printout!F129="","",BNS_Printout!F129)</f>
        <v/>
      </c>
      <c r="G134" s="434" t="str">
        <f>IF(BNS_Printout!G129="","",BNS_Printout!G129)</f>
        <v/>
      </c>
      <c r="H134" s="434" t="str">
        <f>IF(BNS_Printout!H129="","",BNS_Printout!H129)</f>
        <v/>
      </c>
      <c r="I134" s="281"/>
      <c r="J134" s="281"/>
      <c r="K134" s="422" t="str">
        <f>IF(BNS_Printout!K129="","",BNS_Printout!K129)</f>
        <v/>
      </c>
      <c r="AA134" s="329">
        <f t="shared" si="4"/>
        <v>0</v>
      </c>
      <c r="AB134" s="329">
        <f t="shared" si="6"/>
        <v>999</v>
      </c>
      <c r="AC134" s="329">
        <f t="shared" si="5"/>
        <v>0</v>
      </c>
    </row>
    <row r="135" spans="1:29" ht="24" customHeight="1">
      <c r="A135" s="431">
        <f>IF(BNS_Printout!A130="","",BNS_Printout!A130)</f>
        <v>124</v>
      </c>
      <c r="B135" s="432" t="str">
        <f>IF(BNS_Printout!B130="","",BNS_Printout!B130)</f>
        <v/>
      </c>
      <c r="C135" s="432" t="str">
        <f>IF(BNS_Printout!C130="","",BNS_Printout!C130)</f>
        <v/>
      </c>
      <c r="D135" s="432" t="str">
        <f>IF(OR(BNS_Printout!D130=0,BNS_Printout!D130=""),"",BNS_Printout!D130)</f>
        <v/>
      </c>
      <c r="E135" s="433" t="str">
        <f>IF(BNS_Printout!E130="","",BNS_Printout!E130)</f>
        <v/>
      </c>
      <c r="F135" s="433" t="str">
        <f>IF(BNS_Printout!F130="","",BNS_Printout!F130)</f>
        <v/>
      </c>
      <c r="G135" s="434" t="str">
        <f>IF(BNS_Printout!G130="","",BNS_Printout!G130)</f>
        <v/>
      </c>
      <c r="H135" s="434" t="str">
        <f>IF(BNS_Printout!H130="","",BNS_Printout!H130)</f>
        <v/>
      </c>
      <c r="I135" s="281"/>
      <c r="J135" s="281"/>
      <c r="K135" s="422" t="str">
        <f>IF(BNS_Printout!K130="","",BNS_Printout!K130)</f>
        <v/>
      </c>
      <c r="AA135" s="329">
        <f t="shared" si="4"/>
        <v>0</v>
      </c>
      <c r="AB135" s="329">
        <f t="shared" si="6"/>
        <v>999</v>
      </c>
      <c r="AC135" s="329">
        <f t="shared" si="5"/>
        <v>0</v>
      </c>
    </row>
    <row r="136" spans="1:29" ht="24" customHeight="1">
      <c r="A136" s="431">
        <f>IF(BNS_Printout!A131="","",BNS_Printout!A131)</f>
        <v>125</v>
      </c>
      <c r="B136" s="432" t="str">
        <f>IF(BNS_Printout!B131="","",BNS_Printout!B131)</f>
        <v/>
      </c>
      <c r="C136" s="432" t="str">
        <f>IF(BNS_Printout!C131="","",BNS_Printout!C131)</f>
        <v/>
      </c>
      <c r="D136" s="432" t="str">
        <f>IF(OR(BNS_Printout!D131=0,BNS_Printout!D131=""),"",BNS_Printout!D131)</f>
        <v/>
      </c>
      <c r="E136" s="433" t="str">
        <f>IF(BNS_Printout!E131="","",BNS_Printout!E131)</f>
        <v/>
      </c>
      <c r="F136" s="433" t="str">
        <f>IF(BNS_Printout!F131="","",BNS_Printout!F131)</f>
        <v/>
      </c>
      <c r="G136" s="434" t="str">
        <f>IF(BNS_Printout!G131="","",BNS_Printout!G131)</f>
        <v/>
      </c>
      <c r="H136" s="434" t="str">
        <f>IF(BNS_Printout!H131="","",BNS_Printout!H131)</f>
        <v/>
      </c>
      <c r="I136" s="281"/>
      <c r="J136" s="281"/>
      <c r="K136" s="422" t="str">
        <f>IF(BNS_Printout!K131="","",BNS_Printout!K131)</f>
        <v/>
      </c>
      <c r="AA136" s="329">
        <f t="shared" si="4"/>
        <v>0</v>
      </c>
      <c r="AB136" s="329">
        <f t="shared" si="6"/>
        <v>999</v>
      </c>
      <c r="AC136" s="329">
        <f t="shared" si="5"/>
        <v>0</v>
      </c>
    </row>
    <row r="137" spans="1:29" ht="24" customHeight="1">
      <c r="A137" s="431">
        <f>IF(BNS_Printout!A132="","",BNS_Printout!A132)</f>
        <v>126</v>
      </c>
      <c r="B137" s="432" t="str">
        <f>IF(BNS_Printout!B132="","",BNS_Printout!B132)</f>
        <v/>
      </c>
      <c r="C137" s="432" t="str">
        <f>IF(BNS_Printout!C132="","",BNS_Printout!C132)</f>
        <v/>
      </c>
      <c r="D137" s="432" t="str">
        <f>IF(OR(BNS_Printout!D132=0,BNS_Printout!D132=""),"",BNS_Printout!D132)</f>
        <v/>
      </c>
      <c r="E137" s="433" t="str">
        <f>IF(BNS_Printout!E132="","",BNS_Printout!E132)</f>
        <v/>
      </c>
      <c r="F137" s="433" t="str">
        <f>IF(BNS_Printout!F132="","",BNS_Printout!F132)</f>
        <v/>
      </c>
      <c r="G137" s="434" t="str">
        <f>IF(BNS_Printout!G132="","",BNS_Printout!G132)</f>
        <v/>
      </c>
      <c r="H137" s="434" t="str">
        <f>IF(BNS_Printout!H132="","",BNS_Printout!H132)</f>
        <v/>
      </c>
      <c r="I137" s="281"/>
      <c r="J137" s="281"/>
      <c r="K137" s="422" t="str">
        <f>IF(BNS_Printout!K132="","",BNS_Printout!K132)</f>
        <v/>
      </c>
      <c r="AA137" s="329">
        <f t="shared" si="4"/>
        <v>0</v>
      </c>
      <c r="AB137" s="329">
        <f t="shared" si="6"/>
        <v>999</v>
      </c>
      <c r="AC137" s="329">
        <f t="shared" si="5"/>
        <v>0</v>
      </c>
    </row>
    <row r="138" spans="1:29" ht="24" customHeight="1">
      <c r="A138" s="431">
        <f>IF(BNS_Printout!A133="","",BNS_Printout!A133)</f>
        <v>127</v>
      </c>
      <c r="B138" s="432" t="str">
        <f>IF(BNS_Printout!B133="","",BNS_Printout!B133)</f>
        <v/>
      </c>
      <c r="C138" s="432" t="str">
        <f>IF(BNS_Printout!C133="","",BNS_Printout!C133)</f>
        <v/>
      </c>
      <c r="D138" s="432" t="str">
        <f>IF(OR(BNS_Printout!D133=0,BNS_Printout!D133=""),"",BNS_Printout!D133)</f>
        <v/>
      </c>
      <c r="E138" s="433" t="str">
        <f>IF(BNS_Printout!E133="","",BNS_Printout!E133)</f>
        <v/>
      </c>
      <c r="F138" s="433" t="str">
        <f>IF(BNS_Printout!F133="","",BNS_Printout!F133)</f>
        <v/>
      </c>
      <c r="G138" s="434" t="str">
        <f>IF(BNS_Printout!G133="","",BNS_Printout!G133)</f>
        <v/>
      </c>
      <c r="H138" s="434" t="str">
        <f>IF(BNS_Printout!H133="","",BNS_Printout!H133)</f>
        <v/>
      </c>
      <c r="I138" s="281"/>
      <c r="J138" s="281"/>
      <c r="K138" s="422" t="str">
        <f>IF(BNS_Printout!K133="","",BNS_Printout!K133)</f>
        <v/>
      </c>
      <c r="AA138" s="329">
        <f t="shared" si="4"/>
        <v>0</v>
      </c>
      <c r="AB138" s="329">
        <f t="shared" si="6"/>
        <v>999</v>
      </c>
      <c r="AC138" s="329">
        <f t="shared" si="5"/>
        <v>0</v>
      </c>
    </row>
    <row r="139" spans="1:29" ht="24" customHeight="1">
      <c r="A139" s="431">
        <f>IF(BNS_Printout!A134="","",BNS_Printout!A134)</f>
        <v>128</v>
      </c>
      <c r="B139" s="432" t="str">
        <f>IF(BNS_Printout!B134="","",BNS_Printout!B134)</f>
        <v/>
      </c>
      <c r="C139" s="432" t="str">
        <f>IF(BNS_Printout!C134="","",BNS_Printout!C134)</f>
        <v/>
      </c>
      <c r="D139" s="432" t="str">
        <f>IF(OR(BNS_Printout!D134=0,BNS_Printout!D134=""),"",BNS_Printout!D134)</f>
        <v/>
      </c>
      <c r="E139" s="433" t="str">
        <f>IF(BNS_Printout!E134="","",BNS_Printout!E134)</f>
        <v/>
      </c>
      <c r="F139" s="433" t="str">
        <f>IF(BNS_Printout!F134="","",BNS_Printout!F134)</f>
        <v/>
      </c>
      <c r="G139" s="434" t="str">
        <f>IF(BNS_Printout!G134="","",BNS_Printout!G134)</f>
        <v/>
      </c>
      <c r="H139" s="434" t="str">
        <f>IF(BNS_Printout!H134="","",BNS_Printout!H134)</f>
        <v/>
      </c>
      <c r="I139" s="281"/>
      <c r="J139" s="281"/>
      <c r="K139" s="422" t="str">
        <f>IF(BNS_Printout!K134="","",BNS_Printout!K134)</f>
        <v/>
      </c>
      <c r="AA139" s="329">
        <f t="shared" si="4"/>
        <v>0</v>
      </c>
      <c r="AB139" s="329">
        <f t="shared" si="6"/>
        <v>999</v>
      </c>
      <c r="AC139" s="329">
        <f t="shared" si="5"/>
        <v>0</v>
      </c>
    </row>
    <row r="140" spans="1:29" ht="24" customHeight="1">
      <c r="A140" s="431">
        <f>IF(BNS_Printout!A135="","",BNS_Printout!A135)</f>
        <v>129</v>
      </c>
      <c r="B140" s="432" t="str">
        <f>IF(BNS_Printout!B135="","",BNS_Printout!B135)</f>
        <v/>
      </c>
      <c r="C140" s="432" t="str">
        <f>IF(BNS_Printout!C135="","",BNS_Printout!C135)</f>
        <v/>
      </c>
      <c r="D140" s="432" t="str">
        <f>IF(OR(BNS_Printout!D135=0,BNS_Printout!D135=""),"",BNS_Printout!D135)</f>
        <v/>
      </c>
      <c r="E140" s="433" t="str">
        <f>IF(BNS_Printout!E135="","",BNS_Printout!E135)</f>
        <v/>
      </c>
      <c r="F140" s="433" t="str">
        <f>IF(BNS_Printout!F135="","",BNS_Printout!F135)</f>
        <v/>
      </c>
      <c r="G140" s="434" t="str">
        <f>IF(BNS_Printout!G135="","",BNS_Printout!G135)</f>
        <v/>
      </c>
      <c r="H140" s="434" t="str">
        <f>IF(BNS_Printout!H135="","",BNS_Printout!H135)</f>
        <v/>
      </c>
      <c r="I140" s="281"/>
      <c r="J140" s="281"/>
      <c r="K140" s="422" t="str">
        <f>IF(BNS_Printout!K135="","",BNS_Printout!K135)</f>
        <v/>
      </c>
      <c r="AA140" s="329">
        <f t="shared" si="4"/>
        <v>0</v>
      </c>
      <c r="AB140" s="329">
        <f t="shared" si="6"/>
        <v>999</v>
      </c>
      <c r="AC140" s="329">
        <f t="shared" si="5"/>
        <v>0</v>
      </c>
    </row>
    <row r="141" spans="1:29" ht="24" customHeight="1">
      <c r="A141" s="431">
        <f>IF(BNS_Printout!A136="","",BNS_Printout!A136)</f>
        <v>130</v>
      </c>
      <c r="B141" s="432" t="str">
        <f>IF(BNS_Printout!B136="","",BNS_Printout!B136)</f>
        <v/>
      </c>
      <c r="C141" s="432" t="str">
        <f>IF(BNS_Printout!C136="","",BNS_Printout!C136)</f>
        <v/>
      </c>
      <c r="D141" s="432" t="str">
        <f>IF(OR(BNS_Printout!D136=0,BNS_Printout!D136=""),"",BNS_Printout!D136)</f>
        <v/>
      </c>
      <c r="E141" s="433" t="str">
        <f>IF(BNS_Printout!E136="","",BNS_Printout!E136)</f>
        <v/>
      </c>
      <c r="F141" s="433" t="str">
        <f>IF(BNS_Printout!F136="","",BNS_Printout!F136)</f>
        <v/>
      </c>
      <c r="G141" s="434" t="str">
        <f>IF(BNS_Printout!G136="","",BNS_Printout!G136)</f>
        <v/>
      </c>
      <c r="H141" s="434" t="str">
        <f>IF(BNS_Printout!H136="","",BNS_Printout!H136)</f>
        <v/>
      </c>
      <c r="I141" s="281"/>
      <c r="J141" s="281"/>
      <c r="K141" s="422" t="str">
        <f>IF(BNS_Printout!K136="","",BNS_Printout!K136)</f>
        <v/>
      </c>
      <c r="AA141" s="329">
        <f t="shared" ref="AA141:AA204" si="7">IF(D141="",0,1)</f>
        <v>0</v>
      </c>
      <c r="AB141" s="329">
        <f t="shared" si="6"/>
        <v>999</v>
      </c>
      <c r="AC141" s="329">
        <f t="shared" ref="AC141:AC204" si="8">IF(AND(AA141&lt;&gt;0,AB141&gt;1),1,0)</f>
        <v>0</v>
      </c>
    </row>
    <row r="142" spans="1:29" ht="24" customHeight="1">
      <c r="A142" s="431">
        <f>IF(BNS_Printout!A137="","",BNS_Printout!A137)</f>
        <v>131</v>
      </c>
      <c r="B142" s="432" t="str">
        <f>IF(BNS_Printout!B137="","",BNS_Printout!B137)</f>
        <v/>
      </c>
      <c r="C142" s="432" t="str">
        <f>IF(BNS_Printout!C137="","",BNS_Printout!C137)</f>
        <v/>
      </c>
      <c r="D142" s="432" t="str">
        <f>IF(OR(BNS_Printout!D137=0,BNS_Printout!D137=""),"",BNS_Printout!D137)</f>
        <v/>
      </c>
      <c r="E142" s="433" t="str">
        <f>IF(BNS_Printout!E137="","",BNS_Printout!E137)</f>
        <v/>
      </c>
      <c r="F142" s="433" t="str">
        <f>IF(BNS_Printout!F137="","",BNS_Printout!F137)</f>
        <v/>
      </c>
      <c r="G142" s="434" t="str">
        <f>IF(BNS_Printout!G137="","",BNS_Printout!G137)</f>
        <v/>
      </c>
      <c r="H142" s="434" t="str">
        <f>IF(BNS_Printout!H137="","",BNS_Printout!H137)</f>
        <v/>
      </c>
      <c r="I142" s="281"/>
      <c r="J142" s="281"/>
      <c r="K142" s="422" t="str">
        <f>IF(BNS_Printout!K137="","",BNS_Printout!K137)</f>
        <v/>
      </c>
      <c r="AA142" s="329">
        <f t="shared" si="7"/>
        <v>0</v>
      </c>
      <c r="AB142" s="329">
        <f t="shared" ref="AB142:AB205" si="9">COUNTIF($D$12:$D$1010,$D142)</f>
        <v>999</v>
      </c>
      <c r="AC142" s="329">
        <f t="shared" si="8"/>
        <v>0</v>
      </c>
    </row>
    <row r="143" spans="1:29" ht="24" customHeight="1">
      <c r="A143" s="431">
        <f>IF(BNS_Printout!A138="","",BNS_Printout!A138)</f>
        <v>132</v>
      </c>
      <c r="B143" s="432" t="str">
        <f>IF(BNS_Printout!B138="","",BNS_Printout!B138)</f>
        <v/>
      </c>
      <c r="C143" s="432" t="str">
        <f>IF(BNS_Printout!C138="","",BNS_Printout!C138)</f>
        <v/>
      </c>
      <c r="D143" s="432" t="str">
        <f>IF(OR(BNS_Printout!D138=0,BNS_Printout!D138=""),"",BNS_Printout!D138)</f>
        <v/>
      </c>
      <c r="E143" s="433" t="str">
        <f>IF(BNS_Printout!E138="","",BNS_Printout!E138)</f>
        <v/>
      </c>
      <c r="F143" s="433" t="str">
        <f>IF(BNS_Printout!F138="","",BNS_Printout!F138)</f>
        <v/>
      </c>
      <c r="G143" s="434" t="str">
        <f>IF(BNS_Printout!G138="","",BNS_Printout!G138)</f>
        <v/>
      </c>
      <c r="H143" s="434" t="str">
        <f>IF(BNS_Printout!H138="","",BNS_Printout!H138)</f>
        <v/>
      </c>
      <c r="I143" s="281"/>
      <c r="J143" s="281"/>
      <c r="K143" s="422" t="str">
        <f>IF(BNS_Printout!K138="","",BNS_Printout!K138)</f>
        <v/>
      </c>
      <c r="AA143" s="329">
        <f t="shared" si="7"/>
        <v>0</v>
      </c>
      <c r="AB143" s="329">
        <f t="shared" si="9"/>
        <v>999</v>
      </c>
      <c r="AC143" s="329">
        <f t="shared" si="8"/>
        <v>0</v>
      </c>
    </row>
    <row r="144" spans="1:29" ht="24" customHeight="1">
      <c r="A144" s="431">
        <f>IF(BNS_Printout!A139="","",BNS_Printout!A139)</f>
        <v>133</v>
      </c>
      <c r="B144" s="432" t="str">
        <f>IF(BNS_Printout!B139="","",BNS_Printout!B139)</f>
        <v/>
      </c>
      <c r="C144" s="432" t="str">
        <f>IF(BNS_Printout!C139="","",BNS_Printout!C139)</f>
        <v/>
      </c>
      <c r="D144" s="432" t="str">
        <f>IF(OR(BNS_Printout!D139=0,BNS_Printout!D139=""),"",BNS_Printout!D139)</f>
        <v/>
      </c>
      <c r="E144" s="433" t="str">
        <f>IF(BNS_Printout!E139="","",BNS_Printout!E139)</f>
        <v/>
      </c>
      <c r="F144" s="433" t="str">
        <f>IF(BNS_Printout!F139="","",BNS_Printout!F139)</f>
        <v/>
      </c>
      <c r="G144" s="434" t="str">
        <f>IF(BNS_Printout!G139="","",BNS_Printout!G139)</f>
        <v/>
      </c>
      <c r="H144" s="434" t="str">
        <f>IF(BNS_Printout!H139="","",BNS_Printout!H139)</f>
        <v/>
      </c>
      <c r="I144" s="281"/>
      <c r="J144" s="281"/>
      <c r="K144" s="422" t="str">
        <f>IF(BNS_Printout!K139="","",BNS_Printout!K139)</f>
        <v/>
      </c>
      <c r="AA144" s="329">
        <f t="shared" si="7"/>
        <v>0</v>
      </c>
      <c r="AB144" s="329">
        <f t="shared" si="9"/>
        <v>999</v>
      </c>
      <c r="AC144" s="329">
        <f t="shared" si="8"/>
        <v>0</v>
      </c>
    </row>
    <row r="145" spans="1:29" ht="24" customHeight="1">
      <c r="A145" s="431">
        <f>IF(BNS_Printout!A140="","",BNS_Printout!A140)</f>
        <v>134</v>
      </c>
      <c r="B145" s="432" t="str">
        <f>IF(BNS_Printout!B140="","",BNS_Printout!B140)</f>
        <v/>
      </c>
      <c r="C145" s="432" t="str">
        <f>IF(BNS_Printout!C140="","",BNS_Printout!C140)</f>
        <v/>
      </c>
      <c r="D145" s="432" t="str">
        <f>IF(OR(BNS_Printout!D140=0,BNS_Printout!D140=""),"",BNS_Printout!D140)</f>
        <v/>
      </c>
      <c r="E145" s="433" t="str">
        <f>IF(BNS_Printout!E140="","",BNS_Printout!E140)</f>
        <v/>
      </c>
      <c r="F145" s="433" t="str">
        <f>IF(BNS_Printout!F140="","",BNS_Printout!F140)</f>
        <v/>
      </c>
      <c r="G145" s="434" t="str">
        <f>IF(BNS_Printout!G140="","",BNS_Printout!G140)</f>
        <v/>
      </c>
      <c r="H145" s="434" t="str">
        <f>IF(BNS_Printout!H140="","",BNS_Printout!H140)</f>
        <v/>
      </c>
      <c r="I145" s="281"/>
      <c r="J145" s="281"/>
      <c r="K145" s="422" t="str">
        <f>IF(BNS_Printout!K140="","",BNS_Printout!K140)</f>
        <v/>
      </c>
      <c r="AA145" s="329">
        <f t="shared" si="7"/>
        <v>0</v>
      </c>
      <c r="AB145" s="329">
        <f t="shared" si="9"/>
        <v>999</v>
      </c>
      <c r="AC145" s="329">
        <f t="shared" si="8"/>
        <v>0</v>
      </c>
    </row>
    <row r="146" spans="1:29" ht="24" customHeight="1">
      <c r="A146" s="431">
        <f>IF(BNS_Printout!A141="","",BNS_Printout!A141)</f>
        <v>135</v>
      </c>
      <c r="B146" s="432" t="str">
        <f>IF(BNS_Printout!B141="","",BNS_Printout!B141)</f>
        <v/>
      </c>
      <c r="C146" s="432" t="str">
        <f>IF(BNS_Printout!C141="","",BNS_Printout!C141)</f>
        <v/>
      </c>
      <c r="D146" s="432" t="str">
        <f>IF(OR(BNS_Printout!D141=0,BNS_Printout!D141=""),"",BNS_Printout!D141)</f>
        <v/>
      </c>
      <c r="E146" s="433" t="str">
        <f>IF(BNS_Printout!E141="","",BNS_Printout!E141)</f>
        <v/>
      </c>
      <c r="F146" s="433" t="str">
        <f>IF(BNS_Printout!F141="","",BNS_Printout!F141)</f>
        <v/>
      </c>
      <c r="G146" s="434" t="str">
        <f>IF(BNS_Printout!G141="","",BNS_Printout!G141)</f>
        <v/>
      </c>
      <c r="H146" s="434" t="str">
        <f>IF(BNS_Printout!H141="","",BNS_Printout!H141)</f>
        <v/>
      </c>
      <c r="I146" s="281"/>
      <c r="J146" s="281"/>
      <c r="K146" s="422" t="str">
        <f>IF(BNS_Printout!K141="","",BNS_Printout!K141)</f>
        <v/>
      </c>
      <c r="AA146" s="329">
        <f t="shared" si="7"/>
        <v>0</v>
      </c>
      <c r="AB146" s="329">
        <f t="shared" si="9"/>
        <v>999</v>
      </c>
      <c r="AC146" s="329">
        <f t="shared" si="8"/>
        <v>0</v>
      </c>
    </row>
    <row r="147" spans="1:29" ht="24" customHeight="1">
      <c r="A147" s="431">
        <f>IF(BNS_Printout!A142="","",BNS_Printout!A142)</f>
        <v>136</v>
      </c>
      <c r="B147" s="432" t="str">
        <f>IF(BNS_Printout!B142="","",BNS_Printout!B142)</f>
        <v/>
      </c>
      <c r="C147" s="432" t="str">
        <f>IF(BNS_Printout!C142="","",BNS_Printout!C142)</f>
        <v/>
      </c>
      <c r="D147" s="432" t="str">
        <f>IF(OR(BNS_Printout!D142=0,BNS_Printout!D142=""),"",BNS_Printout!D142)</f>
        <v/>
      </c>
      <c r="E147" s="433" t="str">
        <f>IF(BNS_Printout!E142="","",BNS_Printout!E142)</f>
        <v/>
      </c>
      <c r="F147" s="433" t="str">
        <f>IF(BNS_Printout!F142="","",BNS_Printout!F142)</f>
        <v/>
      </c>
      <c r="G147" s="434" t="str">
        <f>IF(BNS_Printout!G142="","",BNS_Printout!G142)</f>
        <v/>
      </c>
      <c r="H147" s="434" t="str">
        <f>IF(BNS_Printout!H142="","",BNS_Printout!H142)</f>
        <v/>
      </c>
      <c r="I147" s="281"/>
      <c r="J147" s="281"/>
      <c r="K147" s="422" t="str">
        <f>IF(BNS_Printout!K142="","",BNS_Printout!K142)</f>
        <v/>
      </c>
      <c r="AA147" s="329">
        <f t="shared" si="7"/>
        <v>0</v>
      </c>
      <c r="AB147" s="329">
        <f t="shared" si="9"/>
        <v>999</v>
      </c>
      <c r="AC147" s="329">
        <f t="shared" si="8"/>
        <v>0</v>
      </c>
    </row>
    <row r="148" spans="1:29" ht="24" customHeight="1">
      <c r="A148" s="431">
        <f>IF(BNS_Printout!A143="","",BNS_Printout!A143)</f>
        <v>137</v>
      </c>
      <c r="B148" s="432" t="str">
        <f>IF(BNS_Printout!B143="","",BNS_Printout!B143)</f>
        <v/>
      </c>
      <c r="C148" s="432" t="str">
        <f>IF(BNS_Printout!C143="","",BNS_Printout!C143)</f>
        <v/>
      </c>
      <c r="D148" s="432" t="str">
        <f>IF(OR(BNS_Printout!D143=0,BNS_Printout!D143=""),"",BNS_Printout!D143)</f>
        <v/>
      </c>
      <c r="E148" s="433" t="str">
        <f>IF(BNS_Printout!E143="","",BNS_Printout!E143)</f>
        <v/>
      </c>
      <c r="F148" s="433" t="str">
        <f>IF(BNS_Printout!F143="","",BNS_Printout!F143)</f>
        <v/>
      </c>
      <c r="G148" s="434" t="str">
        <f>IF(BNS_Printout!G143="","",BNS_Printout!G143)</f>
        <v/>
      </c>
      <c r="H148" s="434" t="str">
        <f>IF(BNS_Printout!H143="","",BNS_Printout!H143)</f>
        <v/>
      </c>
      <c r="I148" s="281"/>
      <c r="J148" s="281"/>
      <c r="K148" s="422" t="str">
        <f>IF(BNS_Printout!K143="","",BNS_Printout!K143)</f>
        <v/>
      </c>
      <c r="AA148" s="329">
        <f t="shared" si="7"/>
        <v>0</v>
      </c>
      <c r="AB148" s="329">
        <f t="shared" si="9"/>
        <v>999</v>
      </c>
      <c r="AC148" s="329">
        <f t="shared" si="8"/>
        <v>0</v>
      </c>
    </row>
    <row r="149" spans="1:29" ht="24" customHeight="1">
      <c r="A149" s="431">
        <f>IF(BNS_Printout!A144="","",BNS_Printout!A144)</f>
        <v>138</v>
      </c>
      <c r="B149" s="432" t="str">
        <f>IF(BNS_Printout!B144="","",BNS_Printout!B144)</f>
        <v/>
      </c>
      <c r="C149" s="432" t="str">
        <f>IF(BNS_Printout!C144="","",BNS_Printout!C144)</f>
        <v/>
      </c>
      <c r="D149" s="432" t="str">
        <f>IF(OR(BNS_Printout!D144=0,BNS_Printout!D144=""),"",BNS_Printout!D144)</f>
        <v/>
      </c>
      <c r="E149" s="433" t="str">
        <f>IF(BNS_Printout!E144="","",BNS_Printout!E144)</f>
        <v/>
      </c>
      <c r="F149" s="433" t="str">
        <f>IF(BNS_Printout!F144="","",BNS_Printout!F144)</f>
        <v/>
      </c>
      <c r="G149" s="434" t="str">
        <f>IF(BNS_Printout!G144="","",BNS_Printout!G144)</f>
        <v/>
      </c>
      <c r="H149" s="434" t="str">
        <f>IF(BNS_Printout!H144="","",BNS_Printout!H144)</f>
        <v/>
      </c>
      <c r="I149" s="281"/>
      <c r="J149" s="281"/>
      <c r="K149" s="422" t="str">
        <f>IF(BNS_Printout!K144="","",BNS_Printout!K144)</f>
        <v/>
      </c>
      <c r="AA149" s="329">
        <f t="shared" si="7"/>
        <v>0</v>
      </c>
      <c r="AB149" s="329">
        <f t="shared" si="9"/>
        <v>999</v>
      </c>
      <c r="AC149" s="329">
        <f t="shared" si="8"/>
        <v>0</v>
      </c>
    </row>
    <row r="150" spans="1:29" ht="24" customHeight="1">
      <c r="A150" s="431">
        <f>IF(BNS_Printout!A145="","",BNS_Printout!A145)</f>
        <v>139</v>
      </c>
      <c r="B150" s="432" t="str">
        <f>IF(BNS_Printout!B145="","",BNS_Printout!B145)</f>
        <v/>
      </c>
      <c r="C150" s="432" t="str">
        <f>IF(BNS_Printout!C145="","",BNS_Printout!C145)</f>
        <v/>
      </c>
      <c r="D150" s="432" t="str">
        <f>IF(OR(BNS_Printout!D145=0,BNS_Printout!D145=""),"",BNS_Printout!D145)</f>
        <v/>
      </c>
      <c r="E150" s="433" t="str">
        <f>IF(BNS_Printout!E145="","",BNS_Printout!E145)</f>
        <v/>
      </c>
      <c r="F150" s="433" t="str">
        <f>IF(BNS_Printout!F145="","",BNS_Printout!F145)</f>
        <v/>
      </c>
      <c r="G150" s="434" t="str">
        <f>IF(BNS_Printout!G145="","",BNS_Printout!G145)</f>
        <v/>
      </c>
      <c r="H150" s="434" t="str">
        <f>IF(BNS_Printout!H145="","",BNS_Printout!H145)</f>
        <v/>
      </c>
      <c r="I150" s="281"/>
      <c r="J150" s="281"/>
      <c r="K150" s="422" t="str">
        <f>IF(BNS_Printout!K145="","",BNS_Printout!K145)</f>
        <v/>
      </c>
      <c r="AA150" s="329">
        <f t="shared" si="7"/>
        <v>0</v>
      </c>
      <c r="AB150" s="329">
        <f t="shared" si="9"/>
        <v>999</v>
      </c>
      <c r="AC150" s="329">
        <f t="shared" si="8"/>
        <v>0</v>
      </c>
    </row>
    <row r="151" spans="1:29" ht="24" customHeight="1">
      <c r="A151" s="431">
        <f>IF(BNS_Printout!A146="","",BNS_Printout!A146)</f>
        <v>140</v>
      </c>
      <c r="B151" s="432" t="str">
        <f>IF(BNS_Printout!B146="","",BNS_Printout!B146)</f>
        <v/>
      </c>
      <c r="C151" s="432" t="str">
        <f>IF(BNS_Printout!C146="","",BNS_Printout!C146)</f>
        <v/>
      </c>
      <c r="D151" s="432" t="str">
        <f>IF(OR(BNS_Printout!D146=0,BNS_Printout!D146=""),"",BNS_Printout!D146)</f>
        <v/>
      </c>
      <c r="E151" s="433" t="str">
        <f>IF(BNS_Printout!E146="","",BNS_Printout!E146)</f>
        <v/>
      </c>
      <c r="F151" s="433" t="str">
        <f>IF(BNS_Printout!F146="","",BNS_Printout!F146)</f>
        <v/>
      </c>
      <c r="G151" s="434" t="str">
        <f>IF(BNS_Printout!G146="","",BNS_Printout!G146)</f>
        <v/>
      </c>
      <c r="H151" s="434" t="str">
        <f>IF(BNS_Printout!H146="","",BNS_Printout!H146)</f>
        <v/>
      </c>
      <c r="I151" s="281"/>
      <c r="J151" s="281"/>
      <c r="K151" s="422" t="str">
        <f>IF(BNS_Printout!K146="","",BNS_Printout!K146)</f>
        <v/>
      </c>
      <c r="AA151" s="329">
        <f t="shared" si="7"/>
        <v>0</v>
      </c>
      <c r="AB151" s="329">
        <f t="shared" si="9"/>
        <v>999</v>
      </c>
      <c r="AC151" s="329">
        <f t="shared" si="8"/>
        <v>0</v>
      </c>
    </row>
    <row r="152" spans="1:29" ht="24" customHeight="1">
      <c r="A152" s="431">
        <f>IF(BNS_Printout!A147="","",BNS_Printout!A147)</f>
        <v>141</v>
      </c>
      <c r="B152" s="432" t="str">
        <f>IF(BNS_Printout!B147="","",BNS_Printout!B147)</f>
        <v/>
      </c>
      <c r="C152" s="432" t="str">
        <f>IF(BNS_Printout!C147="","",BNS_Printout!C147)</f>
        <v/>
      </c>
      <c r="D152" s="432" t="str">
        <f>IF(OR(BNS_Printout!D147=0,BNS_Printout!D147=""),"",BNS_Printout!D147)</f>
        <v/>
      </c>
      <c r="E152" s="433" t="str">
        <f>IF(BNS_Printout!E147="","",BNS_Printout!E147)</f>
        <v/>
      </c>
      <c r="F152" s="433" t="str">
        <f>IF(BNS_Printout!F147="","",BNS_Printout!F147)</f>
        <v/>
      </c>
      <c r="G152" s="434" t="str">
        <f>IF(BNS_Printout!G147="","",BNS_Printout!G147)</f>
        <v/>
      </c>
      <c r="H152" s="434" t="str">
        <f>IF(BNS_Printout!H147="","",BNS_Printout!H147)</f>
        <v/>
      </c>
      <c r="I152" s="281"/>
      <c r="J152" s="281"/>
      <c r="K152" s="422" t="str">
        <f>IF(BNS_Printout!K147="","",BNS_Printout!K147)</f>
        <v/>
      </c>
      <c r="AA152" s="329">
        <f t="shared" si="7"/>
        <v>0</v>
      </c>
      <c r="AB152" s="329">
        <f t="shared" si="9"/>
        <v>999</v>
      </c>
      <c r="AC152" s="329">
        <f t="shared" si="8"/>
        <v>0</v>
      </c>
    </row>
    <row r="153" spans="1:29" ht="24" customHeight="1">
      <c r="A153" s="431">
        <f>IF(BNS_Printout!A148="","",BNS_Printout!A148)</f>
        <v>142</v>
      </c>
      <c r="B153" s="432" t="str">
        <f>IF(BNS_Printout!B148="","",BNS_Printout!B148)</f>
        <v/>
      </c>
      <c r="C153" s="432" t="str">
        <f>IF(BNS_Printout!C148="","",BNS_Printout!C148)</f>
        <v/>
      </c>
      <c r="D153" s="432" t="str">
        <f>IF(OR(BNS_Printout!D148=0,BNS_Printout!D148=""),"",BNS_Printout!D148)</f>
        <v/>
      </c>
      <c r="E153" s="433" t="str">
        <f>IF(BNS_Printout!E148="","",BNS_Printout!E148)</f>
        <v/>
      </c>
      <c r="F153" s="433" t="str">
        <f>IF(BNS_Printout!F148="","",BNS_Printout!F148)</f>
        <v/>
      </c>
      <c r="G153" s="434" t="str">
        <f>IF(BNS_Printout!G148="","",BNS_Printout!G148)</f>
        <v/>
      </c>
      <c r="H153" s="434" t="str">
        <f>IF(BNS_Printout!H148="","",BNS_Printout!H148)</f>
        <v/>
      </c>
      <c r="I153" s="281"/>
      <c r="J153" s="281"/>
      <c r="K153" s="422" t="str">
        <f>IF(BNS_Printout!K148="","",BNS_Printout!K148)</f>
        <v/>
      </c>
      <c r="AA153" s="329">
        <f t="shared" si="7"/>
        <v>0</v>
      </c>
      <c r="AB153" s="329">
        <f t="shared" si="9"/>
        <v>999</v>
      </c>
      <c r="AC153" s="329">
        <f t="shared" si="8"/>
        <v>0</v>
      </c>
    </row>
    <row r="154" spans="1:29" ht="24" customHeight="1">
      <c r="A154" s="431">
        <f>IF(BNS_Printout!A149="","",BNS_Printout!A149)</f>
        <v>143</v>
      </c>
      <c r="B154" s="432" t="str">
        <f>IF(BNS_Printout!B149="","",BNS_Printout!B149)</f>
        <v/>
      </c>
      <c r="C154" s="432" t="str">
        <f>IF(BNS_Printout!C149="","",BNS_Printout!C149)</f>
        <v/>
      </c>
      <c r="D154" s="432" t="str">
        <f>IF(OR(BNS_Printout!D149=0,BNS_Printout!D149=""),"",BNS_Printout!D149)</f>
        <v/>
      </c>
      <c r="E154" s="433" t="str">
        <f>IF(BNS_Printout!E149="","",BNS_Printout!E149)</f>
        <v/>
      </c>
      <c r="F154" s="433" t="str">
        <f>IF(BNS_Printout!F149="","",BNS_Printout!F149)</f>
        <v/>
      </c>
      <c r="G154" s="434" t="str">
        <f>IF(BNS_Printout!G149="","",BNS_Printout!G149)</f>
        <v/>
      </c>
      <c r="H154" s="434" t="str">
        <f>IF(BNS_Printout!H149="","",BNS_Printout!H149)</f>
        <v/>
      </c>
      <c r="I154" s="281"/>
      <c r="J154" s="281"/>
      <c r="K154" s="422" t="str">
        <f>IF(BNS_Printout!K149="","",BNS_Printout!K149)</f>
        <v/>
      </c>
      <c r="AA154" s="329">
        <f t="shared" si="7"/>
        <v>0</v>
      </c>
      <c r="AB154" s="329">
        <f t="shared" si="9"/>
        <v>999</v>
      </c>
      <c r="AC154" s="329">
        <f t="shared" si="8"/>
        <v>0</v>
      </c>
    </row>
    <row r="155" spans="1:29" ht="24" customHeight="1">
      <c r="A155" s="431">
        <f>IF(BNS_Printout!A150="","",BNS_Printout!A150)</f>
        <v>144</v>
      </c>
      <c r="B155" s="432" t="str">
        <f>IF(BNS_Printout!B150="","",BNS_Printout!B150)</f>
        <v/>
      </c>
      <c r="C155" s="432" t="str">
        <f>IF(BNS_Printout!C150="","",BNS_Printout!C150)</f>
        <v/>
      </c>
      <c r="D155" s="432" t="str">
        <f>IF(OR(BNS_Printout!D150=0,BNS_Printout!D150=""),"",BNS_Printout!D150)</f>
        <v/>
      </c>
      <c r="E155" s="433" t="str">
        <f>IF(BNS_Printout!E150="","",BNS_Printout!E150)</f>
        <v/>
      </c>
      <c r="F155" s="433" t="str">
        <f>IF(BNS_Printout!F150="","",BNS_Printout!F150)</f>
        <v/>
      </c>
      <c r="G155" s="434" t="str">
        <f>IF(BNS_Printout!G150="","",BNS_Printout!G150)</f>
        <v/>
      </c>
      <c r="H155" s="434" t="str">
        <f>IF(BNS_Printout!H150="","",BNS_Printout!H150)</f>
        <v/>
      </c>
      <c r="I155" s="281"/>
      <c r="J155" s="281"/>
      <c r="K155" s="422" t="str">
        <f>IF(BNS_Printout!K150="","",BNS_Printout!K150)</f>
        <v/>
      </c>
      <c r="AA155" s="329">
        <f t="shared" si="7"/>
        <v>0</v>
      </c>
      <c r="AB155" s="329">
        <f t="shared" si="9"/>
        <v>999</v>
      </c>
      <c r="AC155" s="329">
        <f t="shared" si="8"/>
        <v>0</v>
      </c>
    </row>
    <row r="156" spans="1:29" ht="24" customHeight="1">
      <c r="A156" s="431">
        <f>IF(BNS_Printout!A151="","",BNS_Printout!A151)</f>
        <v>145</v>
      </c>
      <c r="B156" s="432" t="str">
        <f>IF(BNS_Printout!B151="","",BNS_Printout!B151)</f>
        <v/>
      </c>
      <c r="C156" s="432" t="str">
        <f>IF(BNS_Printout!C151="","",BNS_Printout!C151)</f>
        <v/>
      </c>
      <c r="D156" s="432" t="str">
        <f>IF(OR(BNS_Printout!D151=0,BNS_Printout!D151=""),"",BNS_Printout!D151)</f>
        <v/>
      </c>
      <c r="E156" s="433" t="str">
        <f>IF(BNS_Printout!E151="","",BNS_Printout!E151)</f>
        <v/>
      </c>
      <c r="F156" s="433" t="str">
        <f>IF(BNS_Printout!F151="","",BNS_Printout!F151)</f>
        <v/>
      </c>
      <c r="G156" s="434" t="str">
        <f>IF(BNS_Printout!G151="","",BNS_Printout!G151)</f>
        <v/>
      </c>
      <c r="H156" s="434" t="str">
        <f>IF(BNS_Printout!H151="","",BNS_Printout!H151)</f>
        <v/>
      </c>
      <c r="I156" s="281"/>
      <c r="J156" s="281"/>
      <c r="K156" s="422" t="str">
        <f>IF(BNS_Printout!K151="","",BNS_Printout!K151)</f>
        <v/>
      </c>
      <c r="AA156" s="329">
        <f t="shared" si="7"/>
        <v>0</v>
      </c>
      <c r="AB156" s="329">
        <f t="shared" si="9"/>
        <v>999</v>
      </c>
      <c r="AC156" s="329">
        <f t="shared" si="8"/>
        <v>0</v>
      </c>
    </row>
    <row r="157" spans="1:29" ht="24" customHeight="1">
      <c r="A157" s="431">
        <f>IF(BNS_Printout!A152="","",BNS_Printout!A152)</f>
        <v>146</v>
      </c>
      <c r="B157" s="432" t="str">
        <f>IF(BNS_Printout!B152="","",BNS_Printout!B152)</f>
        <v/>
      </c>
      <c r="C157" s="432" t="str">
        <f>IF(BNS_Printout!C152="","",BNS_Printout!C152)</f>
        <v/>
      </c>
      <c r="D157" s="432" t="str">
        <f>IF(OR(BNS_Printout!D152=0,BNS_Printout!D152=""),"",BNS_Printout!D152)</f>
        <v/>
      </c>
      <c r="E157" s="433" t="str">
        <f>IF(BNS_Printout!E152="","",BNS_Printout!E152)</f>
        <v/>
      </c>
      <c r="F157" s="433" t="str">
        <f>IF(BNS_Printout!F152="","",BNS_Printout!F152)</f>
        <v/>
      </c>
      <c r="G157" s="434" t="str">
        <f>IF(BNS_Printout!G152="","",BNS_Printout!G152)</f>
        <v/>
      </c>
      <c r="H157" s="434" t="str">
        <f>IF(BNS_Printout!H152="","",BNS_Printout!H152)</f>
        <v/>
      </c>
      <c r="I157" s="281"/>
      <c r="J157" s="281"/>
      <c r="K157" s="422" t="str">
        <f>IF(BNS_Printout!K152="","",BNS_Printout!K152)</f>
        <v/>
      </c>
      <c r="AA157" s="329">
        <f t="shared" si="7"/>
        <v>0</v>
      </c>
      <c r="AB157" s="329">
        <f t="shared" si="9"/>
        <v>999</v>
      </c>
      <c r="AC157" s="329">
        <f t="shared" si="8"/>
        <v>0</v>
      </c>
    </row>
    <row r="158" spans="1:29" ht="24" customHeight="1">
      <c r="A158" s="431">
        <f>IF(BNS_Printout!A153="","",BNS_Printout!A153)</f>
        <v>147</v>
      </c>
      <c r="B158" s="432" t="str">
        <f>IF(BNS_Printout!B153="","",BNS_Printout!B153)</f>
        <v/>
      </c>
      <c r="C158" s="432" t="str">
        <f>IF(BNS_Printout!C153="","",BNS_Printout!C153)</f>
        <v/>
      </c>
      <c r="D158" s="432" t="str">
        <f>IF(OR(BNS_Printout!D153=0,BNS_Printout!D153=""),"",BNS_Printout!D153)</f>
        <v/>
      </c>
      <c r="E158" s="433" t="str">
        <f>IF(BNS_Printout!E153="","",BNS_Printout!E153)</f>
        <v/>
      </c>
      <c r="F158" s="433" t="str">
        <f>IF(BNS_Printout!F153="","",BNS_Printout!F153)</f>
        <v/>
      </c>
      <c r="G158" s="434" t="str">
        <f>IF(BNS_Printout!G153="","",BNS_Printout!G153)</f>
        <v/>
      </c>
      <c r="H158" s="434" t="str">
        <f>IF(BNS_Printout!H153="","",BNS_Printout!H153)</f>
        <v/>
      </c>
      <c r="I158" s="281"/>
      <c r="J158" s="281"/>
      <c r="K158" s="422" t="str">
        <f>IF(BNS_Printout!K153="","",BNS_Printout!K153)</f>
        <v/>
      </c>
      <c r="AA158" s="329">
        <f t="shared" si="7"/>
        <v>0</v>
      </c>
      <c r="AB158" s="329">
        <f t="shared" si="9"/>
        <v>999</v>
      </c>
      <c r="AC158" s="329">
        <f t="shared" si="8"/>
        <v>0</v>
      </c>
    </row>
    <row r="159" spans="1:29" ht="24" customHeight="1">
      <c r="A159" s="431">
        <f>IF(BNS_Printout!A154="","",BNS_Printout!A154)</f>
        <v>148</v>
      </c>
      <c r="B159" s="432" t="str">
        <f>IF(BNS_Printout!B154="","",BNS_Printout!B154)</f>
        <v/>
      </c>
      <c r="C159" s="432" t="str">
        <f>IF(BNS_Printout!C154="","",BNS_Printout!C154)</f>
        <v/>
      </c>
      <c r="D159" s="432" t="str">
        <f>IF(OR(BNS_Printout!D154=0,BNS_Printout!D154=""),"",BNS_Printout!D154)</f>
        <v/>
      </c>
      <c r="E159" s="433" t="str">
        <f>IF(BNS_Printout!E154="","",BNS_Printout!E154)</f>
        <v/>
      </c>
      <c r="F159" s="433" t="str">
        <f>IF(BNS_Printout!F154="","",BNS_Printout!F154)</f>
        <v/>
      </c>
      <c r="G159" s="434" t="str">
        <f>IF(BNS_Printout!G154="","",BNS_Printout!G154)</f>
        <v/>
      </c>
      <c r="H159" s="434" t="str">
        <f>IF(BNS_Printout!H154="","",BNS_Printout!H154)</f>
        <v/>
      </c>
      <c r="I159" s="281"/>
      <c r="J159" s="281"/>
      <c r="K159" s="422" t="str">
        <f>IF(BNS_Printout!K154="","",BNS_Printout!K154)</f>
        <v/>
      </c>
      <c r="AA159" s="329">
        <f t="shared" si="7"/>
        <v>0</v>
      </c>
      <c r="AB159" s="329">
        <f t="shared" si="9"/>
        <v>999</v>
      </c>
      <c r="AC159" s="329">
        <f t="shared" si="8"/>
        <v>0</v>
      </c>
    </row>
    <row r="160" spans="1:29" ht="24" customHeight="1">
      <c r="A160" s="431">
        <f>IF(BNS_Printout!A155="","",BNS_Printout!A155)</f>
        <v>149</v>
      </c>
      <c r="B160" s="432" t="str">
        <f>IF(BNS_Printout!B155="","",BNS_Printout!B155)</f>
        <v/>
      </c>
      <c r="C160" s="432" t="str">
        <f>IF(BNS_Printout!C155="","",BNS_Printout!C155)</f>
        <v/>
      </c>
      <c r="D160" s="432" t="str">
        <f>IF(OR(BNS_Printout!D155=0,BNS_Printout!D155=""),"",BNS_Printout!D155)</f>
        <v/>
      </c>
      <c r="E160" s="433" t="str">
        <f>IF(BNS_Printout!E155="","",BNS_Printout!E155)</f>
        <v/>
      </c>
      <c r="F160" s="433" t="str">
        <f>IF(BNS_Printout!F155="","",BNS_Printout!F155)</f>
        <v/>
      </c>
      <c r="G160" s="434" t="str">
        <f>IF(BNS_Printout!G155="","",BNS_Printout!G155)</f>
        <v/>
      </c>
      <c r="H160" s="434" t="str">
        <f>IF(BNS_Printout!H155="","",BNS_Printout!H155)</f>
        <v/>
      </c>
      <c r="I160" s="281"/>
      <c r="J160" s="281"/>
      <c r="K160" s="422" t="str">
        <f>IF(BNS_Printout!K155="","",BNS_Printout!K155)</f>
        <v/>
      </c>
      <c r="AA160" s="329">
        <f t="shared" si="7"/>
        <v>0</v>
      </c>
      <c r="AB160" s="329">
        <f t="shared" si="9"/>
        <v>999</v>
      </c>
      <c r="AC160" s="329">
        <f t="shared" si="8"/>
        <v>0</v>
      </c>
    </row>
    <row r="161" spans="1:29" ht="24" customHeight="1">
      <c r="A161" s="431">
        <f>IF(BNS_Printout!A156="","",BNS_Printout!A156)</f>
        <v>150</v>
      </c>
      <c r="B161" s="432" t="str">
        <f>IF(BNS_Printout!B156="","",BNS_Printout!B156)</f>
        <v/>
      </c>
      <c r="C161" s="432" t="str">
        <f>IF(BNS_Printout!C156="","",BNS_Printout!C156)</f>
        <v/>
      </c>
      <c r="D161" s="432" t="str">
        <f>IF(OR(BNS_Printout!D156=0,BNS_Printout!D156=""),"",BNS_Printout!D156)</f>
        <v/>
      </c>
      <c r="E161" s="433" t="str">
        <f>IF(BNS_Printout!E156="","",BNS_Printout!E156)</f>
        <v/>
      </c>
      <c r="F161" s="433" t="str">
        <f>IF(BNS_Printout!F156="","",BNS_Printout!F156)</f>
        <v/>
      </c>
      <c r="G161" s="434" t="str">
        <f>IF(BNS_Printout!G156="","",BNS_Printout!G156)</f>
        <v/>
      </c>
      <c r="H161" s="434" t="str">
        <f>IF(BNS_Printout!H156="","",BNS_Printout!H156)</f>
        <v/>
      </c>
      <c r="I161" s="281"/>
      <c r="J161" s="281"/>
      <c r="K161" s="422" t="str">
        <f>IF(BNS_Printout!K156="","",BNS_Printout!K156)</f>
        <v/>
      </c>
      <c r="AA161" s="329">
        <f t="shared" si="7"/>
        <v>0</v>
      </c>
      <c r="AB161" s="329">
        <f t="shared" si="9"/>
        <v>999</v>
      </c>
      <c r="AC161" s="329">
        <f t="shared" si="8"/>
        <v>0</v>
      </c>
    </row>
    <row r="162" spans="1:29" ht="24" customHeight="1">
      <c r="A162" s="431">
        <f>IF(BNS_Printout!A157="","",BNS_Printout!A157)</f>
        <v>151</v>
      </c>
      <c r="B162" s="432" t="str">
        <f>IF(BNS_Printout!B157="","",BNS_Printout!B157)</f>
        <v/>
      </c>
      <c r="C162" s="432" t="str">
        <f>IF(BNS_Printout!C157="","",BNS_Printout!C157)</f>
        <v/>
      </c>
      <c r="D162" s="432" t="str">
        <f>IF(OR(BNS_Printout!D157=0,BNS_Printout!D157=""),"",BNS_Printout!D157)</f>
        <v/>
      </c>
      <c r="E162" s="433" t="str">
        <f>IF(BNS_Printout!E157="","",BNS_Printout!E157)</f>
        <v/>
      </c>
      <c r="F162" s="433" t="str">
        <f>IF(BNS_Printout!F157="","",BNS_Printout!F157)</f>
        <v/>
      </c>
      <c r="G162" s="434" t="str">
        <f>IF(BNS_Printout!G157="","",BNS_Printout!G157)</f>
        <v/>
      </c>
      <c r="H162" s="434" t="str">
        <f>IF(BNS_Printout!H157="","",BNS_Printout!H157)</f>
        <v/>
      </c>
      <c r="I162" s="281"/>
      <c r="J162" s="281"/>
      <c r="K162" s="422" t="str">
        <f>IF(BNS_Printout!K157="","",BNS_Printout!K157)</f>
        <v/>
      </c>
      <c r="AA162" s="329">
        <f t="shared" si="7"/>
        <v>0</v>
      </c>
      <c r="AB162" s="329">
        <f t="shared" si="9"/>
        <v>999</v>
      </c>
      <c r="AC162" s="329">
        <f t="shared" si="8"/>
        <v>0</v>
      </c>
    </row>
    <row r="163" spans="1:29" ht="24" customHeight="1">
      <c r="A163" s="431">
        <f>IF(BNS_Printout!A158="","",BNS_Printout!A158)</f>
        <v>152</v>
      </c>
      <c r="B163" s="432" t="str">
        <f>IF(BNS_Printout!B158="","",BNS_Printout!B158)</f>
        <v/>
      </c>
      <c r="C163" s="432" t="str">
        <f>IF(BNS_Printout!C158="","",BNS_Printout!C158)</f>
        <v/>
      </c>
      <c r="D163" s="432" t="str">
        <f>IF(OR(BNS_Printout!D158=0,BNS_Printout!D158=""),"",BNS_Printout!D158)</f>
        <v/>
      </c>
      <c r="E163" s="433" t="str">
        <f>IF(BNS_Printout!E158="","",BNS_Printout!E158)</f>
        <v/>
      </c>
      <c r="F163" s="433" t="str">
        <f>IF(BNS_Printout!F158="","",BNS_Printout!F158)</f>
        <v/>
      </c>
      <c r="G163" s="434" t="str">
        <f>IF(BNS_Printout!G158="","",BNS_Printout!G158)</f>
        <v/>
      </c>
      <c r="H163" s="434" t="str">
        <f>IF(BNS_Printout!H158="","",BNS_Printout!H158)</f>
        <v/>
      </c>
      <c r="I163" s="281"/>
      <c r="J163" s="281"/>
      <c r="K163" s="422" t="str">
        <f>IF(BNS_Printout!K158="","",BNS_Printout!K158)</f>
        <v/>
      </c>
      <c r="AA163" s="329">
        <f t="shared" si="7"/>
        <v>0</v>
      </c>
      <c r="AB163" s="329">
        <f t="shared" si="9"/>
        <v>999</v>
      </c>
      <c r="AC163" s="329">
        <f t="shared" si="8"/>
        <v>0</v>
      </c>
    </row>
    <row r="164" spans="1:29" ht="24" customHeight="1">
      <c r="A164" s="431">
        <f>IF(BNS_Printout!A159="","",BNS_Printout!A159)</f>
        <v>153</v>
      </c>
      <c r="B164" s="432" t="str">
        <f>IF(BNS_Printout!B159="","",BNS_Printout!B159)</f>
        <v/>
      </c>
      <c r="C164" s="432" t="str">
        <f>IF(BNS_Printout!C159="","",BNS_Printout!C159)</f>
        <v/>
      </c>
      <c r="D164" s="432" t="str">
        <f>IF(OR(BNS_Printout!D159=0,BNS_Printout!D159=""),"",BNS_Printout!D159)</f>
        <v/>
      </c>
      <c r="E164" s="433" t="str">
        <f>IF(BNS_Printout!E159="","",BNS_Printout!E159)</f>
        <v/>
      </c>
      <c r="F164" s="433" t="str">
        <f>IF(BNS_Printout!F159="","",BNS_Printout!F159)</f>
        <v/>
      </c>
      <c r="G164" s="434" t="str">
        <f>IF(BNS_Printout!G159="","",BNS_Printout!G159)</f>
        <v/>
      </c>
      <c r="H164" s="434" t="str">
        <f>IF(BNS_Printout!H159="","",BNS_Printout!H159)</f>
        <v/>
      </c>
      <c r="I164" s="281"/>
      <c r="J164" s="281"/>
      <c r="K164" s="422" t="str">
        <f>IF(BNS_Printout!K159="","",BNS_Printout!K159)</f>
        <v/>
      </c>
      <c r="AA164" s="329">
        <f t="shared" si="7"/>
        <v>0</v>
      </c>
      <c r="AB164" s="329">
        <f t="shared" si="9"/>
        <v>999</v>
      </c>
      <c r="AC164" s="329">
        <f t="shared" si="8"/>
        <v>0</v>
      </c>
    </row>
    <row r="165" spans="1:29" ht="24" customHeight="1">
      <c r="A165" s="431">
        <f>IF(BNS_Printout!A160="","",BNS_Printout!A160)</f>
        <v>154</v>
      </c>
      <c r="B165" s="432" t="str">
        <f>IF(BNS_Printout!B160="","",BNS_Printout!B160)</f>
        <v/>
      </c>
      <c r="C165" s="432" t="str">
        <f>IF(BNS_Printout!C160="","",BNS_Printout!C160)</f>
        <v/>
      </c>
      <c r="D165" s="432" t="str">
        <f>IF(OR(BNS_Printout!D160=0,BNS_Printout!D160=""),"",BNS_Printout!D160)</f>
        <v/>
      </c>
      <c r="E165" s="433" t="str">
        <f>IF(BNS_Printout!E160="","",BNS_Printout!E160)</f>
        <v/>
      </c>
      <c r="F165" s="433" t="str">
        <f>IF(BNS_Printout!F160="","",BNS_Printout!F160)</f>
        <v/>
      </c>
      <c r="G165" s="434" t="str">
        <f>IF(BNS_Printout!G160="","",BNS_Printout!G160)</f>
        <v/>
      </c>
      <c r="H165" s="434" t="str">
        <f>IF(BNS_Printout!H160="","",BNS_Printout!H160)</f>
        <v/>
      </c>
      <c r="I165" s="281"/>
      <c r="J165" s="281"/>
      <c r="K165" s="422" t="str">
        <f>IF(BNS_Printout!K160="","",BNS_Printout!K160)</f>
        <v/>
      </c>
      <c r="AA165" s="329">
        <f t="shared" si="7"/>
        <v>0</v>
      </c>
      <c r="AB165" s="329">
        <f t="shared" si="9"/>
        <v>999</v>
      </c>
      <c r="AC165" s="329">
        <f t="shared" si="8"/>
        <v>0</v>
      </c>
    </row>
    <row r="166" spans="1:29" ht="24" customHeight="1">
      <c r="A166" s="431">
        <f>IF(BNS_Printout!A161="","",BNS_Printout!A161)</f>
        <v>155</v>
      </c>
      <c r="B166" s="432" t="str">
        <f>IF(BNS_Printout!B161="","",BNS_Printout!B161)</f>
        <v/>
      </c>
      <c r="C166" s="432" t="str">
        <f>IF(BNS_Printout!C161="","",BNS_Printout!C161)</f>
        <v/>
      </c>
      <c r="D166" s="432" t="str">
        <f>IF(OR(BNS_Printout!D161=0,BNS_Printout!D161=""),"",BNS_Printout!D161)</f>
        <v/>
      </c>
      <c r="E166" s="433" t="str">
        <f>IF(BNS_Printout!E161="","",BNS_Printout!E161)</f>
        <v/>
      </c>
      <c r="F166" s="433" t="str">
        <f>IF(BNS_Printout!F161="","",BNS_Printout!F161)</f>
        <v/>
      </c>
      <c r="G166" s="434" t="str">
        <f>IF(BNS_Printout!G161="","",BNS_Printout!G161)</f>
        <v/>
      </c>
      <c r="H166" s="434" t="str">
        <f>IF(BNS_Printout!H161="","",BNS_Printout!H161)</f>
        <v/>
      </c>
      <c r="I166" s="281"/>
      <c r="J166" s="281"/>
      <c r="K166" s="422" t="str">
        <f>IF(BNS_Printout!K161="","",BNS_Printout!K161)</f>
        <v/>
      </c>
      <c r="AA166" s="329">
        <f t="shared" si="7"/>
        <v>0</v>
      </c>
      <c r="AB166" s="329">
        <f t="shared" si="9"/>
        <v>999</v>
      </c>
      <c r="AC166" s="329">
        <f t="shared" si="8"/>
        <v>0</v>
      </c>
    </row>
    <row r="167" spans="1:29" ht="24" customHeight="1">
      <c r="A167" s="431">
        <f>IF(BNS_Printout!A162="","",BNS_Printout!A162)</f>
        <v>156</v>
      </c>
      <c r="B167" s="432" t="str">
        <f>IF(BNS_Printout!B162="","",BNS_Printout!B162)</f>
        <v/>
      </c>
      <c r="C167" s="432" t="str">
        <f>IF(BNS_Printout!C162="","",BNS_Printout!C162)</f>
        <v/>
      </c>
      <c r="D167" s="432" t="str">
        <f>IF(OR(BNS_Printout!D162=0,BNS_Printout!D162=""),"",BNS_Printout!D162)</f>
        <v/>
      </c>
      <c r="E167" s="433" t="str">
        <f>IF(BNS_Printout!E162="","",BNS_Printout!E162)</f>
        <v/>
      </c>
      <c r="F167" s="433" t="str">
        <f>IF(BNS_Printout!F162="","",BNS_Printout!F162)</f>
        <v/>
      </c>
      <c r="G167" s="434" t="str">
        <f>IF(BNS_Printout!G162="","",BNS_Printout!G162)</f>
        <v/>
      </c>
      <c r="H167" s="434" t="str">
        <f>IF(BNS_Printout!H162="","",BNS_Printout!H162)</f>
        <v/>
      </c>
      <c r="I167" s="281"/>
      <c r="J167" s="281"/>
      <c r="K167" s="422" t="str">
        <f>IF(BNS_Printout!K162="","",BNS_Printout!K162)</f>
        <v/>
      </c>
      <c r="AA167" s="329">
        <f t="shared" si="7"/>
        <v>0</v>
      </c>
      <c r="AB167" s="329">
        <f t="shared" si="9"/>
        <v>999</v>
      </c>
      <c r="AC167" s="329">
        <f t="shared" si="8"/>
        <v>0</v>
      </c>
    </row>
    <row r="168" spans="1:29" ht="24" customHeight="1">
      <c r="A168" s="431">
        <f>IF(BNS_Printout!A163="","",BNS_Printout!A163)</f>
        <v>157</v>
      </c>
      <c r="B168" s="432" t="str">
        <f>IF(BNS_Printout!B163="","",BNS_Printout!B163)</f>
        <v/>
      </c>
      <c r="C168" s="432" t="str">
        <f>IF(BNS_Printout!C163="","",BNS_Printout!C163)</f>
        <v/>
      </c>
      <c r="D168" s="432" t="str">
        <f>IF(OR(BNS_Printout!D163=0,BNS_Printout!D163=""),"",BNS_Printout!D163)</f>
        <v/>
      </c>
      <c r="E168" s="433" t="str">
        <f>IF(BNS_Printout!E163="","",BNS_Printout!E163)</f>
        <v/>
      </c>
      <c r="F168" s="433" t="str">
        <f>IF(BNS_Printout!F163="","",BNS_Printout!F163)</f>
        <v/>
      </c>
      <c r="G168" s="434" t="str">
        <f>IF(BNS_Printout!G163="","",BNS_Printout!G163)</f>
        <v/>
      </c>
      <c r="H168" s="434" t="str">
        <f>IF(BNS_Printout!H163="","",BNS_Printout!H163)</f>
        <v/>
      </c>
      <c r="I168" s="281"/>
      <c r="J168" s="281"/>
      <c r="K168" s="422" t="str">
        <f>IF(BNS_Printout!K163="","",BNS_Printout!K163)</f>
        <v/>
      </c>
      <c r="AA168" s="329">
        <f t="shared" si="7"/>
        <v>0</v>
      </c>
      <c r="AB168" s="329">
        <f t="shared" si="9"/>
        <v>999</v>
      </c>
      <c r="AC168" s="329">
        <f t="shared" si="8"/>
        <v>0</v>
      </c>
    </row>
    <row r="169" spans="1:29" ht="24" customHeight="1">
      <c r="A169" s="431">
        <f>IF(BNS_Printout!A164="","",BNS_Printout!A164)</f>
        <v>158</v>
      </c>
      <c r="B169" s="432" t="str">
        <f>IF(BNS_Printout!B164="","",BNS_Printout!B164)</f>
        <v/>
      </c>
      <c r="C169" s="432" t="str">
        <f>IF(BNS_Printout!C164="","",BNS_Printout!C164)</f>
        <v/>
      </c>
      <c r="D169" s="432" t="str">
        <f>IF(OR(BNS_Printout!D164=0,BNS_Printout!D164=""),"",BNS_Printout!D164)</f>
        <v/>
      </c>
      <c r="E169" s="433" t="str">
        <f>IF(BNS_Printout!E164="","",BNS_Printout!E164)</f>
        <v/>
      </c>
      <c r="F169" s="433" t="str">
        <f>IF(BNS_Printout!F164="","",BNS_Printout!F164)</f>
        <v/>
      </c>
      <c r="G169" s="434" t="str">
        <f>IF(BNS_Printout!G164="","",BNS_Printout!G164)</f>
        <v/>
      </c>
      <c r="H169" s="434" t="str">
        <f>IF(BNS_Printout!H164="","",BNS_Printout!H164)</f>
        <v/>
      </c>
      <c r="I169" s="281"/>
      <c r="J169" s="281"/>
      <c r="K169" s="422" t="str">
        <f>IF(BNS_Printout!K164="","",BNS_Printout!K164)</f>
        <v/>
      </c>
      <c r="AA169" s="329">
        <f t="shared" si="7"/>
        <v>0</v>
      </c>
      <c r="AB169" s="329">
        <f t="shared" si="9"/>
        <v>999</v>
      </c>
      <c r="AC169" s="329">
        <f t="shared" si="8"/>
        <v>0</v>
      </c>
    </row>
    <row r="170" spans="1:29" ht="24" customHeight="1">
      <c r="A170" s="431">
        <f>IF(BNS_Printout!A165="","",BNS_Printout!A165)</f>
        <v>159</v>
      </c>
      <c r="B170" s="432" t="str">
        <f>IF(BNS_Printout!B165="","",BNS_Printout!B165)</f>
        <v/>
      </c>
      <c r="C170" s="432" t="str">
        <f>IF(BNS_Printout!C165="","",BNS_Printout!C165)</f>
        <v/>
      </c>
      <c r="D170" s="432" t="str">
        <f>IF(OR(BNS_Printout!D165=0,BNS_Printout!D165=""),"",BNS_Printout!D165)</f>
        <v/>
      </c>
      <c r="E170" s="433" t="str">
        <f>IF(BNS_Printout!E165="","",BNS_Printout!E165)</f>
        <v/>
      </c>
      <c r="F170" s="433" t="str">
        <f>IF(BNS_Printout!F165="","",BNS_Printout!F165)</f>
        <v/>
      </c>
      <c r="G170" s="434" t="str">
        <f>IF(BNS_Printout!G165="","",BNS_Printout!G165)</f>
        <v/>
      </c>
      <c r="H170" s="434" t="str">
        <f>IF(BNS_Printout!H165="","",BNS_Printout!H165)</f>
        <v/>
      </c>
      <c r="I170" s="281"/>
      <c r="J170" s="281"/>
      <c r="K170" s="422" t="str">
        <f>IF(BNS_Printout!K165="","",BNS_Printout!K165)</f>
        <v/>
      </c>
      <c r="AA170" s="329">
        <f t="shared" si="7"/>
        <v>0</v>
      </c>
      <c r="AB170" s="329">
        <f t="shared" si="9"/>
        <v>999</v>
      </c>
      <c r="AC170" s="329">
        <f t="shared" si="8"/>
        <v>0</v>
      </c>
    </row>
    <row r="171" spans="1:29" ht="24" customHeight="1">
      <c r="A171" s="431">
        <f>IF(BNS_Printout!A166="","",BNS_Printout!A166)</f>
        <v>160</v>
      </c>
      <c r="B171" s="432" t="str">
        <f>IF(BNS_Printout!B166="","",BNS_Printout!B166)</f>
        <v/>
      </c>
      <c r="C171" s="432" t="str">
        <f>IF(BNS_Printout!C166="","",BNS_Printout!C166)</f>
        <v/>
      </c>
      <c r="D171" s="432" t="str">
        <f>IF(OR(BNS_Printout!D166=0,BNS_Printout!D166=""),"",BNS_Printout!D166)</f>
        <v/>
      </c>
      <c r="E171" s="433" t="str">
        <f>IF(BNS_Printout!E166="","",BNS_Printout!E166)</f>
        <v/>
      </c>
      <c r="F171" s="433" t="str">
        <f>IF(BNS_Printout!F166="","",BNS_Printout!F166)</f>
        <v/>
      </c>
      <c r="G171" s="434" t="str">
        <f>IF(BNS_Printout!G166="","",BNS_Printout!G166)</f>
        <v/>
      </c>
      <c r="H171" s="434" t="str">
        <f>IF(BNS_Printout!H166="","",BNS_Printout!H166)</f>
        <v/>
      </c>
      <c r="I171" s="281"/>
      <c r="J171" s="281"/>
      <c r="K171" s="422" t="str">
        <f>IF(BNS_Printout!K166="","",BNS_Printout!K166)</f>
        <v/>
      </c>
      <c r="AA171" s="329">
        <f t="shared" si="7"/>
        <v>0</v>
      </c>
      <c r="AB171" s="329">
        <f t="shared" si="9"/>
        <v>999</v>
      </c>
      <c r="AC171" s="329">
        <f t="shared" si="8"/>
        <v>0</v>
      </c>
    </row>
    <row r="172" spans="1:29" ht="24" customHeight="1">
      <c r="A172" s="431">
        <f>IF(BNS_Printout!A167="","",BNS_Printout!A167)</f>
        <v>161</v>
      </c>
      <c r="B172" s="432" t="str">
        <f>IF(BNS_Printout!B167="","",BNS_Printout!B167)</f>
        <v/>
      </c>
      <c r="C172" s="432" t="str">
        <f>IF(BNS_Printout!C167="","",BNS_Printout!C167)</f>
        <v/>
      </c>
      <c r="D172" s="432" t="str">
        <f>IF(OR(BNS_Printout!D167=0,BNS_Printout!D167=""),"",BNS_Printout!D167)</f>
        <v/>
      </c>
      <c r="E172" s="433" t="str">
        <f>IF(BNS_Printout!E167="","",BNS_Printout!E167)</f>
        <v/>
      </c>
      <c r="F172" s="433" t="str">
        <f>IF(BNS_Printout!F167="","",BNS_Printout!F167)</f>
        <v/>
      </c>
      <c r="G172" s="434" t="str">
        <f>IF(BNS_Printout!G167="","",BNS_Printout!G167)</f>
        <v/>
      </c>
      <c r="H172" s="434" t="str">
        <f>IF(BNS_Printout!H167="","",BNS_Printout!H167)</f>
        <v/>
      </c>
      <c r="I172" s="281"/>
      <c r="J172" s="281"/>
      <c r="K172" s="422" t="str">
        <f>IF(BNS_Printout!K167="","",BNS_Printout!K167)</f>
        <v/>
      </c>
      <c r="AA172" s="329">
        <f t="shared" si="7"/>
        <v>0</v>
      </c>
      <c r="AB172" s="329">
        <f t="shared" si="9"/>
        <v>999</v>
      </c>
      <c r="AC172" s="329">
        <f t="shared" si="8"/>
        <v>0</v>
      </c>
    </row>
    <row r="173" spans="1:29" ht="24" customHeight="1">
      <c r="A173" s="431">
        <f>IF(BNS_Printout!A168="","",BNS_Printout!A168)</f>
        <v>162</v>
      </c>
      <c r="B173" s="432" t="str">
        <f>IF(BNS_Printout!B168="","",BNS_Printout!B168)</f>
        <v/>
      </c>
      <c r="C173" s="432" t="str">
        <f>IF(BNS_Printout!C168="","",BNS_Printout!C168)</f>
        <v/>
      </c>
      <c r="D173" s="432" t="str">
        <f>IF(OR(BNS_Printout!D168=0,BNS_Printout!D168=""),"",BNS_Printout!D168)</f>
        <v/>
      </c>
      <c r="E173" s="433" t="str">
        <f>IF(BNS_Printout!E168="","",BNS_Printout!E168)</f>
        <v/>
      </c>
      <c r="F173" s="433" t="str">
        <f>IF(BNS_Printout!F168="","",BNS_Printout!F168)</f>
        <v/>
      </c>
      <c r="G173" s="434" t="str">
        <f>IF(BNS_Printout!G168="","",BNS_Printout!G168)</f>
        <v/>
      </c>
      <c r="H173" s="434" t="str">
        <f>IF(BNS_Printout!H168="","",BNS_Printout!H168)</f>
        <v/>
      </c>
      <c r="I173" s="281"/>
      <c r="J173" s="281"/>
      <c r="K173" s="422" t="str">
        <f>IF(BNS_Printout!K168="","",BNS_Printout!K168)</f>
        <v/>
      </c>
      <c r="AA173" s="329">
        <f t="shared" si="7"/>
        <v>0</v>
      </c>
      <c r="AB173" s="329">
        <f t="shared" si="9"/>
        <v>999</v>
      </c>
      <c r="AC173" s="329">
        <f t="shared" si="8"/>
        <v>0</v>
      </c>
    </row>
    <row r="174" spans="1:29" ht="24" customHeight="1">
      <c r="A174" s="431">
        <f>IF(BNS_Printout!A169="","",BNS_Printout!A169)</f>
        <v>163</v>
      </c>
      <c r="B174" s="432" t="str">
        <f>IF(BNS_Printout!B169="","",BNS_Printout!B169)</f>
        <v/>
      </c>
      <c r="C174" s="432" t="str">
        <f>IF(BNS_Printout!C169="","",BNS_Printout!C169)</f>
        <v/>
      </c>
      <c r="D174" s="432" t="str">
        <f>IF(OR(BNS_Printout!D169=0,BNS_Printout!D169=""),"",BNS_Printout!D169)</f>
        <v/>
      </c>
      <c r="E174" s="433" t="str">
        <f>IF(BNS_Printout!E169="","",BNS_Printout!E169)</f>
        <v/>
      </c>
      <c r="F174" s="433" t="str">
        <f>IF(BNS_Printout!F169="","",BNS_Printout!F169)</f>
        <v/>
      </c>
      <c r="G174" s="434" t="str">
        <f>IF(BNS_Printout!G169="","",BNS_Printout!G169)</f>
        <v/>
      </c>
      <c r="H174" s="434" t="str">
        <f>IF(BNS_Printout!H169="","",BNS_Printout!H169)</f>
        <v/>
      </c>
      <c r="I174" s="281"/>
      <c r="J174" s="281"/>
      <c r="K174" s="422" t="str">
        <f>IF(BNS_Printout!K169="","",BNS_Printout!K169)</f>
        <v/>
      </c>
      <c r="AA174" s="329">
        <f t="shared" si="7"/>
        <v>0</v>
      </c>
      <c r="AB174" s="329">
        <f t="shared" si="9"/>
        <v>999</v>
      </c>
      <c r="AC174" s="329">
        <f t="shared" si="8"/>
        <v>0</v>
      </c>
    </row>
    <row r="175" spans="1:29" ht="24" customHeight="1">
      <c r="A175" s="431">
        <f>IF(BNS_Printout!A170="","",BNS_Printout!A170)</f>
        <v>164</v>
      </c>
      <c r="B175" s="432" t="str">
        <f>IF(BNS_Printout!B170="","",BNS_Printout!B170)</f>
        <v/>
      </c>
      <c r="C175" s="432" t="str">
        <f>IF(BNS_Printout!C170="","",BNS_Printout!C170)</f>
        <v/>
      </c>
      <c r="D175" s="432" t="str">
        <f>IF(OR(BNS_Printout!D170=0,BNS_Printout!D170=""),"",BNS_Printout!D170)</f>
        <v/>
      </c>
      <c r="E175" s="433" t="str">
        <f>IF(BNS_Printout!E170="","",BNS_Printout!E170)</f>
        <v/>
      </c>
      <c r="F175" s="433" t="str">
        <f>IF(BNS_Printout!F170="","",BNS_Printout!F170)</f>
        <v/>
      </c>
      <c r="G175" s="434" t="str">
        <f>IF(BNS_Printout!G170="","",BNS_Printout!G170)</f>
        <v/>
      </c>
      <c r="H175" s="434" t="str">
        <f>IF(BNS_Printout!H170="","",BNS_Printout!H170)</f>
        <v/>
      </c>
      <c r="I175" s="281"/>
      <c r="J175" s="281"/>
      <c r="K175" s="422" t="str">
        <f>IF(BNS_Printout!K170="","",BNS_Printout!K170)</f>
        <v/>
      </c>
      <c r="AA175" s="329">
        <f t="shared" si="7"/>
        <v>0</v>
      </c>
      <c r="AB175" s="329">
        <f t="shared" si="9"/>
        <v>999</v>
      </c>
      <c r="AC175" s="329">
        <f t="shared" si="8"/>
        <v>0</v>
      </c>
    </row>
    <row r="176" spans="1:29" ht="24" customHeight="1">
      <c r="A176" s="431">
        <f>IF(BNS_Printout!A171="","",BNS_Printout!A171)</f>
        <v>165</v>
      </c>
      <c r="B176" s="432" t="str">
        <f>IF(BNS_Printout!B171="","",BNS_Printout!B171)</f>
        <v/>
      </c>
      <c r="C176" s="432" t="str">
        <f>IF(BNS_Printout!C171="","",BNS_Printout!C171)</f>
        <v/>
      </c>
      <c r="D176" s="432" t="str">
        <f>IF(OR(BNS_Printout!D171=0,BNS_Printout!D171=""),"",BNS_Printout!D171)</f>
        <v/>
      </c>
      <c r="E176" s="433" t="str">
        <f>IF(BNS_Printout!E171="","",BNS_Printout!E171)</f>
        <v/>
      </c>
      <c r="F176" s="433" t="str">
        <f>IF(BNS_Printout!F171="","",BNS_Printout!F171)</f>
        <v/>
      </c>
      <c r="G176" s="434" t="str">
        <f>IF(BNS_Printout!G171="","",BNS_Printout!G171)</f>
        <v/>
      </c>
      <c r="H176" s="434" t="str">
        <f>IF(BNS_Printout!H171="","",BNS_Printout!H171)</f>
        <v/>
      </c>
      <c r="I176" s="281"/>
      <c r="J176" s="281"/>
      <c r="K176" s="422" t="str">
        <f>IF(BNS_Printout!K171="","",BNS_Printout!K171)</f>
        <v/>
      </c>
      <c r="AA176" s="329">
        <f t="shared" si="7"/>
        <v>0</v>
      </c>
      <c r="AB176" s="329">
        <f t="shared" si="9"/>
        <v>999</v>
      </c>
      <c r="AC176" s="329">
        <f t="shared" si="8"/>
        <v>0</v>
      </c>
    </row>
    <row r="177" spans="1:29" ht="24" customHeight="1">
      <c r="A177" s="431">
        <f>IF(BNS_Printout!A172="","",BNS_Printout!A172)</f>
        <v>166</v>
      </c>
      <c r="B177" s="432" t="str">
        <f>IF(BNS_Printout!B172="","",BNS_Printout!B172)</f>
        <v/>
      </c>
      <c r="C177" s="432" t="str">
        <f>IF(BNS_Printout!C172="","",BNS_Printout!C172)</f>
        <v/>
      </c>
      <c r="D177" s="432" t="str">
        <f>IF(OR(BNS_Printout!D172=0,BNS_Printout!D172=""),"",BNS_Printout!D172)</f>
        <v/>
      </c>
      <c r="E177" s="433" t="str">
        <f>IF(BNS_Printout!E172="","",BNS_Printout!E172)</f>
        <v/>
      </c>
      <c r="F177" s="433" t="str">
        <f>IF(BNS_Printout!F172="","",BNS_Printout!F172)</f>
        <v/>
      </c>
      <c r="G177" s="434" t="str">
        <f>IF(BNS_Printout!G172="","",BNS_Printout!G172)</f>
        <v/>
      </c>
      <c r="H177" s="434" t="str">
        <f>IF(BNS_Printout!H172="","",BNS_Printout!H172)</f>
        <v/>
      </c>
      <c r="I177" s="281"/>
      <c r="J177" s="281"/>
      <c r="K177" s="422" t="str">
        <f>IF(BNS_Printout!K172="","",BNS_Printout!K172)</f>
        <v/>
      </c>
      <c r="AA177" s="329">
        <f t="shared" si="7"/>
        <v>0</v>
      </c>
      <c r="AB177" s="329">
        <f t="shared" si="9"/>
        <v>999</v>
      </c>
      <c r="AC177" s="329">
        <f t="shared" si="8"/>
        <v>0</v>
      </c>
    </row>
    <row r="178" spans="1:29" ht="24" customHeight="1">
      <c r="A178" s="431">
        <f>IF(BNS_Printout!A173="","",BNS_Printout!A173)</f>
        <v>167</v>
      </c>
      <c r="B178" s="432" t="str">
        <f>IF(BNS_Printout!B173="","",BNS_Printout!B173)</f>
        <v/>
      </c>
      <c r="C178" s="432" t="str">
        <f>IF(BNS_Printout!C173="","",BNS_Printout!C173)</f>
        <v/>
      </c>
      <c r="D178" s="432" t="str">
        <f>IF(OR(BNS_Printout!D173=0,BNS_Printout!D173=""),"",BNS_Printout!D173)</f>
        <v/>
      </c>
      <c r="E178" s="433" t="str">
        <f>IF(BNS_Printout!E173="","",BNS_Printout!E173)</f>
        <v/>
      </c>
      <c r="F178" s="433" t="str">
        <f>IF(BNS_Printout!F173="","",BNS_Printout!F173)</f>
        <v/>
      </c>
      <c r="G178" s="434" t="str">
        <f>IF(BNS_Printout!G173="","",BNS_Printout!G173)</f>
        <v/>
      </c>
      <c r="H178" s="434" t="str">
        <f>IF(BNS_Printout!H173="","",BNS_Printout!H173)</f>
        <v/>
      </c>
      <c r="I178" s="281"/>
      <c r="J178" s="281"/>
      <c r="K178" s="422" t="str">
        <f>IF(BNS_Printout!K173="","",BNS_Printout!K173)</f>
        <v/>
      </c>
      <c r="AA178" s="329">
        <f t="shared" si="7"/>
        <v>0</v>
      </c>
      <c r="AB178" s="329">
        <f t="shared" si="9"/>
        <v>999</v>
      </c>
      <c r="AC178" s="329">
        <f t="shared" si="8"/>
        <v>0</v>
      </c>
    </row>
    <row r="179" spans="1:29" ht="24" customHeight="1">
      <c r="A179" s="431">
        <f>IF(BNS_Printout!A174="","",BNS_Printout!A174)</f>
        <v>168</v>
      </c>
      <c r="B179" s="432" t="str">
        <f>IF(BNS_Printout!B174="","",BNS_Printout!B174)</f>
        <v/>
      </c>
      <c r="C179" s="432" t="str">
        <f>IF(BNS_Printout!C174="","",BNS_Printout!C174)</f>
        <v/>
      </c>
      <c r="D179" s="432" t="str">
        <f>IF(OR(BNS_Printout!D174=0,BNS_Printout!D174=""),"",BNS_Printout!D174)</f>
        <v/>
      </c>
      <c r="E179" s="433" t="str">
        <f>IF(BNS_Printout!E174="","",BNS_Printout!E174)</f>
        <v/>
      </c>
      <c r="F179" s="433" t="str">
        <f>IF(BNS_Printout!F174="","",BNS_Printout!F174)</f>
        <v/>
      </c>
      <c r="G179" s="434" t="str">
        <f>IF(BNS_Printout!G174="","",BNS_Printout!G174)</f>
        <v/>
      </c>
      <c r="H179" s="434" t="str">
        <f>IF(BNS_Printout!H174="","",BNS_Printout!H174)</f>
        <v/>
      </c>
      <c r="I179" s="281"/>
      <c r="J179" s="281"/>
      <c r="K179" s="422" t="str">
        <f>IF(BNS_Printout!K174="","",BNS_Printout!K174)</f>
        <v/>
      </c>
      <c r="AA179" s="329">
        <f t="shared" si="7"/>
        <v>0</v>
      </c>
      <c r="AB179" s="329">
        <f t="shared" si="9"/>
        <v>999</v>
      </c>
      <c r="AC179" s="329">
        <f t="shared" si="8"/>
        <v>0</v>
      </c>
    </row>
    <row r="180" spans="1:29" ht="24" customHeight="1">
      <c r="A180" s="431">
        <f>IF(BNS_Printout!A175="","",BNS_Printout!A175)</f>
        <v>169</v>
      </c>
      <c r="B180" s="432" t="str">
        <f>IF(BNS_Printout!B175="","",BNS_Printout!B175)</f>
        <v/>
      </c>
      <c r="C180" s="432" t="str">
        <f>IF(BNS_Printout!C175="","",BNS_Printout!C175)</f>
        <v/>
      </c>
      <c r="D180" s="432" t="str">
        <f>IF(OR(BNS_Printout!D175=0,BNS_Printout!D175=""),"",BNS_Printout!D175)</f>
        <v/>
      </c>
      <c r="E180" s="433" t="str">
        <f>IF(BNS_Printout!E175="","",BNS_Printout!E175)</f>
        <v/>
      </c>
      <c r="F180" s="433" t="str">
        <f>IF(BNS_Printout!F175="","",BNS_Printout!F175)</f>
        <v/>
      </c>
      <c r="G180" s="434" t="str">
        <f>IF(BNS_Printout!G175="","",BNS_Printout!G175)</f>
        <v/>
      </c>
      <c r="H180" s="434" t="str">
        <f>IF(BNS_Printout!H175="","",BNS_Printout!H175)</f>
        <v/>
      </c>
      <c r="I180" s="281"/>
      <c r="J180" s="281"/>
      <c r="K180" s="422" t="str">
        <f>IF(BNS_Printout!K175="","",BNS_Printout!K175)</f>
        <v/>
      </c>
      <c r="AA180" s="329">
        <f t="shared" si="7"/>
        <v>0</v>
      </c>
      <c r="AB180" s="329">
        <f t="shared" si="9"/>
        <v>999</v>
      </c>
      <c r="AC180" s="329">
        <f t="shared" si="8"/>
        <v>0</v>
      </c>
    </row>
    <row r="181" spans="1:29" ht="24" customHeight="1">
      <c r="A181" s="431">
        <f>IF(BNS_Printout!A176="","",BNS_Printout!A176)</f>
        <v>170</v>
      </c>
      <c r="B181" s="432" t="str">
        <f>IF(BNS_Printout!B176="","",BNS_Printout!B176)</f>
        <v/>
      </c>
      <c r="C181" s="432" t="str">
        <f>IF(BNS_Printout!C176="","",BNS_Printout!C176)</f>
        <v/>
      </c>
      <c r="D181" s="432" t="str">
        <f>IF(OR(BNS_Printout!D176=0,BNS_Printout!D176=""),"",BNS_Printout!D176)</f>
        <v/>
      </c>
      <c r="E181" s="433" t="str">
        <f>IF(BNS_Printout!E176="","",BNS_Printout!E176)</f>
        <v/>
      </c>
      <c r="F181" s="433" t="str">
        <f>IF(BNS_Printout!F176="","",BNS_Printout!F176)</f>
        <v/>
      </c>
      <c r="G181" s="434" t="str">
        <f>IF(BNS_Printout!G176="","",BNS_Printout!G176)</f>
        <v/>
      </c>
      <c r="H181" s="434" t="str">
        <f>IF(BNS_Printout!H176="","",BNS_Printout!H176)</f>
        <v/>
      </c>
      <c r="I181" s="281"/>
      <c r="J181" s="281"/>
      <c r="K181" s="422" t="str">
        <f>IF(BNS_Printout!K176="","",BNS_Printout!K176)</f>
        <v/>
      </c>
      <c r="AA181" s="329">
        <f t="shared" si="7"/>
        <v>0</v>
      </c>
      <c r="AB181" s="329">
        <f t="shared" si="9"/>
        <v>999</v>
      </c>
      <c r="AC181" s="329">
        <f t="shared" si="8"/>
        <v>0</v>
      </c>
    </row>
    <row r="182" spans="1:29" ht="24" customHeight="1">
      <c r="A182" s="431">
        <f>IF(BNS_Printout!A177="","",BNS_Printout!A177)</f>
        <v>171</v>
      </c>
      <c r="B182" s="432" t="str">
        <f>IF(BNS_Printout!B177="","",BNS_Printout!B177)</f>
        <v/>
      </c>
      <c r="C182" s="432" t="str">
        <f>IF(BNS_Printout!C177="","",BNS_Printout!C177)</f>
        <v/>
      </c>
      <c r="D182" s="432" t="str">
        <f>IF(OR(BNS_Printout!D177=0,BNS_Printout!D177=""),"",BNS_Printout!D177)</f>
        <v/>
      </c>
      <c r="E182" s="433" t="str">
        <f>IF(BNS_Printout!E177="","",BNS_Printout!E177)</f>
        <v/>
      </c>
      <c r="F182" s="433" t="str">
        <f>IF(BNS_Printout!F177="","",BNS_Printout!F177)</f>
        <v/>
      </c>
      <c r="G182" s="434" t="str">
        <f>IF(BNS_Printout!G177="","",BNS_Printout!G177)</f>
        <v/>
      </c>
      <c r="H182" s="434" t="str">
        <f>IF(BNS_Printout!H177="","",BNS_Printout!H177)</f>
        <v/>
      </c>
      <c r="I182" s="281"/>
      <c r="J182" s="281"/>
      <c r="K182" s="422" t="str">
        <f>IF(BNS_Printout!K177="","",BNS_Printout!K177)</f>
        <v/>
      </c>
      <c r="AA182" s="329">
        <f t="shared" si="7"/>
        <v>0</v>
      </c>
      <c r="AB182" s="329">
        <f t="shared" si="9"/>
        <v>999</v>
      </c>
      <c r="AC182" s="329">
        <f t="shared" si="8"/>
        <v>0</v>
      </c>
    </row>
    <row r="183" spans="1:29" ht="24" customHeight="1">
      <c r="A183" s="431">
        <f>IF(BNS_Printout!A178="","",BNS_Printout!A178)</f>
        <v>172</v>
      </c>
      <c r="B183" s="432" t="str">
        <f>IF(BNS_Printout!B178="","",BNS_Printout!B178)</f>
        <v/>
      </c>
      <c r="C183" s="432" t="str">
        <f>IF(BNS_Printout!C178="","",BNS_Printout!C178)</f>
        <v/>
      </c>
      <c r="D183" s="432" t="str">
        <f>IF(OR(BNS_Printout!D178=0,BNS_Printout!D178=""),"",BNS_Printout!D178)</f>
        <v/>
      </c>
      <c r="E183" s="433" t="str">
        <f>IF(BNS_Printout!E178="","",BNS_Printout!E178)</f>
        <v/>
      </c>
      <c r="F183" s="433" t="str">
        <f>IF(BNS_Printout!F178="","",BNS_Printout!F178)</f>
        <v/>
      </c>
      <c r="G183" s="434" t="str">
        <f>IF(BNS_Printout!G178="","",BNS_Printout!G178)</f>
        <v/>
      </c>
      <c r="H183" s="434" t="str">
        <f>IF(BNS_Printout!H178="","",BNS_Printout!H178)</f>
        <v/>
      </c>
      <c r="I183" s="281"/>
      <c r="J183" s="281"/>
      <c r="K183" s="422" t="str">
        <f>IF(BNS_Printout!K178="","",BNS_Printout!K178)</f>
        <v/>
      </c>
      <c r="AA183" s="329">
        <f t="shared" si="7"/>
        <v>0</v>
      </c>
      <c r="AB183" s="329">
        <f t="shared" si="9"/>
        <v>999</v>
      </c>
      <c r="AC183" s="329">
        <f t="shared" si="8"/>
        <v>0</v>
      </c>
    </row>
    <row r="184" spans="1:29" ht="24" customHeight="1">
      <c r="A184" s="431">
        <f>IF(BNS_Printout!A179="","",BNS_Printout!A179)</f>
        <v>173</v>
      </c>
      <c r="B184" s="432" t="str">
        <f>IF(BNS_Printout!B179="","",BNS_Printout!B179)</f>
        <v/>
      </c>
      <c r="C184" s="432" t="str">
        <f>IF(BNS_Printout!C179="","",BNS_Printout!C179)</f>
        <v/>
      </c>
      <c r="D184" s="432" t="str">
        <f>IF(OR(BNS_Printout!D179=0,BNS_Printout!D179=""),"",BNS_Printout!D179)</f>
        <v/>
      </c>
      <c r="E184" s="433" t="str">
        <f>IF(BNS_Printout!E179="","",BNS_Printout!E179)</f>
        <v/>
      </c>
      <c r="F184" s="433" t="str">
        <f>IF(BNS_Printout!F179="","",BNS_Printout!F179)</f>
        <v/>
      </c>
      <c r="G184" s="434" t="str">
        <f>IF(BNS_Printout!G179="","",BNS_Printout!G179)</f>
        <v/>
      </c>
      <c r="H184" s="434" t="str">
        <f>IF(BNS_Printout!H179="","",BNS_Printout!H179)</f>
        <v/>
      </c>
      <c r="I184" s="281"/>
      <c r="J184" s="281"/>
      <c r="K184" s="422" t="str">
        <f>IF(BNS_Printout!K179="","",BNS_Printout!K179)</f>
        <v/>
      </c>
      <c r="AA184" s="329">
        <f t="shared" si="7"/>
        <v>0</v>
      </c>
      <c r="AB184" s="329">
        <f t="shared" si="9"/>
        <v>999</v>
      </c>
      <c r="AC184" s="329">
        <f t="shared" si="8"/>
        <v>0</v>
      </c>
    </row>
    <row r="185" spans="1:29" ht="24" customHeight="1">
      <c r="A185" s="431">
        <f>IF(BNS_Printout!A180="","",BNS_Printout!A180)</f>
        <v>174</v>
      </c>
      <c r="B185" s="432" t="str">
        <f>IF(BNS_Printout!B180="","",BNS_Printout!B180)</f>
        <v/>
      </c>
      <c r="C185" s="432" t="str">
        <f>IF(BNS_Printout!C180="","",BNS_Printout!C180)</f>
        <v/>
      </c>
      <c r="D185" s="432" t="str">
        <f>IF(OR(BNS_Printout!D180=0,BNS_Printout!D180=""),"",BNS_Printout!D180)</f>
        <v/>
      </c>
      <c r="E185" s="433" t="str">
        <f>IF(BNS_Printout!E180="","",BNS_Printout!E180)</f>
        <v/>
      </c>
      <c r="F185" s="433" t="str">
        <f>IF(BNS_Printout!F180="","",BNS_Printout!F180)</f>
        <v/>
      </c>
      <c r="G185" s="434" t="str">
        <f>IF(BNS_Printout!G180="","",BNS_Printout!G180)</f>
        <v/>
      </c>
      <c r="H185" s="434" t="str">
        <f>IF(BNS_Printout!H180="","",BNS_Printout!H180)</f>
        <v/>
      </c>
      <c r="I185" s="281"/>
      <c r="J185" s="281"/>
      <c r="K185" s="422" t="str">
        <f>IF(BNS_Printout!K180="","",BNS_Printout!K180)</f>
        <v/>
      </c>
      <c r="AA185" s="329">
        <f t="shared" si="7"/>
        <v>0</v>
      </c>
      <c r="AB185" s="329">
        <f t="shared" si="9"/>
        <v>999</v>
      </c>
      <c r="AC185" s="329">
        <f t="shared" si="8"/>
        <v>0</v>
      </c>
    </row>
    <row r="186" spans="1:29" ht="24" customHeight="1">
      <c r="A186" s="431">
        <f>IF(BNS_Printout!A181="","",BNS_Printout!A181)</f>
        <v>175</v>
      </c>
      <c r="B186" s="432" t="str">
        <f>IF(BNS_Printout!B181="","",BNS_Printout!B181)</f>
        <v/>
      </c>
      <c r="C186" s="432" t="str">
        <f>IF(BNS_Printout!C181="","",BNS_Printout!C181)</f>
        <v/>
      </c>
      <c r="D186" s="432" t="str">
        <f>IF(OR(BNS_Printout!D181=0,BNS_Printout!D181=""),"",BNS_Printout!D181)</f>
        <v/>
      </c>
      <c r="E186" s="433" t="str">
        <f>IF(BNS_Printout!E181="","",BNS_Printout!E181)</f>
        <v/>
      </c>
      <c r="F186" s="433" t="str">
        <f>IF(BNS_Printout!F181="","",BNS_Printout!F181)</f>
        <v/>
      </c>
      <c r="G186" s="434" t="str">
        <f>IF(BNS_Printout!G181="","",BNS_Printout!G181)</f>
        <v/>
      </c>
      <c r="H186" s="434" t="str">
        <f>IF(BNS_Printout!H181="","",BNS_Printout!H181)</f>
        <v/>
      </c>
      <c r="I186" s="281"/>
      <c r="J186" s="281"/>
      <c r="K186" s="422" t="str">
        <f>IF(BNS_Printout!K181="","",BNS_Printout!K181)</f>
        <v/>
      </c>
      <c r="AA186" s="329">
        <f t="shared" si="7"/>
        <v>0</v>
      </c>
      <c r="AB186" s="329">
        <f t="shared" si="9"/>
        <v>999</v>
      </c>
      <c r="AC186" s="329">
        <f t="shared" si="8"/>
        <v>0</v>
      </c>
    </row>
    <row r="187" spans="1:29" ht="24" customHeight="1">
      <c r="A187" s="431">
        <f>IF(BNS_Printout!A182="","",BNS_Printout!A182)</f>
        <v>176</v>
      </c>
      <c r="B187" s="432" t="str">
        <f>IF(BNS_Printout!B182="","",BNS_Printout!B182)</f>
        <v/>
      </c>
      <c r="C187" s="432" t="str">
        <f>IF(BNS_Printout!C182="","",BNS_Printout!C182)</f>
        <v/>
      </c>
      <c r="D187" s="432" t="str">
        <f>IF(OR(BNS_Printout!D182=0,BNS_Printout!D182=""),"",BNS_Printout!D182)</f>
        <v/>
      </c>
      <c r="E187" s="433" t="str">
        <f>IF(BNS_Printout!E182="","",BNS_Printout!E182)</f>
        <v/>
      </c>
      <c r="F187" s="433" t="str">
        <f>IF(BNS_Printout!F182="","",BNS_Printout!F182)</f>
        <v/>
      </c>
      <c r="G187" s="434" t="str">
        <f>IF(BNS_Printout!G182="","",BNS_Printout!G182)</f>
        <v/>
      </c>
      <c r="H187" s="434" t="str">
        <f>IF(BNS_Printout!H182="","",BNS_Printout!H182)</f>
        <v/>
      </c>
      <c r="I187" s="281"/>
      <c r="J187" s="281"/>
      <c r="K187" s="422" t="str">
        <f>IF(BNS_Printout!K182="","",BNS_Printout!K182)</f>
        <v/>
      </c>
      <c r="AA187" s="329">
        <f t="shared" si="7"/>
        <v>0</v>
      </c>
      <c r="AB187" s="329">
        <f t="shared" si="9"/>
        <v>999</v>
      </c>
      <c r="AC187" s="329">
        <f t="shared" si="8"/>
        <v>0</v>
      </c>
    </row>
    <row r="188" spans="1:29" ht="24" customHeight="1">
      <c r="A188" s="431">
        <f>IF(BNS_Printout!A183="","",BNS_Printout!A183)</f>
        <v>177</v>
      </c>
      <c r="B188" s="432" t="str">
        <f>IF(BNS_Printout!B183="","",BNS_Printout!B183)</f>
        <v/>
      </c>
      <c r="C188" s="432" t="str">
        <f>IF(BNS_Printout!C183="","",BNS_Printout!C183)</f>
        <v/>
      </c>
      <c r="D188" s="432" t="str">
        <f>IF(OR(BNS_Printout!D183=0,BNS_Printout!D183=""),"",BNS_Printout!D183)</f>
        <v/>
      </c>
      <c r="E188" s="433" t="str">
        <f>IF(BNS_Printout!E183="","",BNS_Printout!E183)</f>
        <v/>
      </c>
      <c r="F188" s="433" t="str">
        <f>IF(BNS_Printout!F183="","",BNS_Printout!F183)</f>
        <v/>
      </c>
      <c r="G188" s="434" t="str">
        <f>IF(BNS_Printout!G183="","",BNS_Printout!G183)</f>
        <v/>
      </c>
      <c r="H188" s="434" t="str">
        <f>IF(BNS_Printout!H183="","",BNS_Printout!H183)</f>
        <v/>
      </c>
      <c r="I188" s="281"/>
      <c r="J188" s="281"/>
      <c r="K188" s="422" t="str">
        <f>IF(BNS_Printout!K183="","",BNS_Printout!K183)</f>
        <v/>
      </c>
      <c r="AA188" s="329">
        <f t="shared" si="7"/>
        <v>0</v>
      </c>
      <c r="AB188" s="329">
        <f t="shared" si="9"/>
        <v>999</v>
      </c>
      <c r="AC188" s="329">
        <f t="shared" si="8"/>
        <v>0</v>
      </c>
    </row>
    <row r="189" spans="1:29" ht="24" customHeight="1">
      <c r="A189" s="431">
        <f>IF(BNS_Printout!A184="","",BNS_Printout!A184)</f>
        <v>178</v>
      </c>
      <c r="B189" s="432" t="str">
        <f>IF(BNS_Printout!B184="","",BNS_Printout!B184)</f>
        <v/>
      </c>
      <c r="C189" s="432" t="str">
        <f>IF(BNS_Printout!C184="","",BNS_Printout!C184)</f>
        <v/>
      </c>
      <c r="D189" s="432" t="str">
        <f>IF(OR(BNS_Printout!D184=0,BNS_Printout!D184=""),"",BNS_Printout!D184)</f>
        <v/>
      </c>
      <c r="E189" s="433" t="str">
        <f>IF(BNS_Printout!E184="","",BNS_Printout!E184)</f>
        <v/>
      </c>
      <c r="F189" s="433" t="str">
        <f>IF(BNS_Printout!F184="","",BNS_Printout!F184)</f>
        <v/>
      </c>
      <c r="G189" s="434" t="str">
        <f>IF(BNS_Printout!G184="","",BNS_Printout!G184)</f>
        <v/>
      </c>
      <c r="H189" s="434" t="str">
        <f>IF(BNS_Printout!H184="","",BNS_Printout!H184)</f>
        <v/>
      </c>
      <c r="I189" s="281"/>
      <c r="J189" s="281"/>
      <c r="K189" s="422" t="str">
        <f>IF(BNS_Printout!K184="","",BNS_Printout!K184)</f>
        <v/>
      </c>
      <c r="AA189" s="329">
        <f t="shared" si="7"/>
        <v>0</v>
      </c>
      <c r="AB189" s="329">
        <f t="shared" si="9"/>
        <v>999</v>
      </c>
      <c r="AC189" s="329">
        <f t="shared" si="8"/>
        <v>0</v>
      </c>
    </row>
    <row r="190" spans="1:29" ht="24" customHeight="1">
      <c r="A190" s="431">
        <f>IF(BNS_Printout!A185="","",BNS_Printout!A185)</f>
        <v>179</v>
      </c>
      <c r="B190" s="432" t="str">
        <f>IF(BNS_Printout!B185="","",BNS_Printout!B185)</f>
        <v/>
      </c>
      <c r="C190" s="432" t="str">
        <f>IF(BNS_Printout!C185="","",BNS_Printout!C185)</f>
        <v/>
      </c>
      <c r="D190" s="432" t="str">
        <f>IF(OR(BNS_Printout!D185=0,BNS_Printout!D185=""),"",BNS_Printout!D185)</f>
        <v/>
      </c>
      <c r="E190" s="433" t="str">
        <f>IF(BNS_Printout!E185="","",BNS_Printout!E185)</f>
        <v/>
      </c>
      <c r="F190" s="433" t="str">
        <f>IF(BNS_Printout!F185="","",BNS_Printout!F185)</f>
        <v/>
      </c>
      <c r="G190" s="434" t="str">
        <f>IF(BNS_Printout!G185="","",BNS_Printout!G185)</f>
        <v/>
      </c>
      <c r="H190" s="434" t="str">
        <f>IF(BNS_Printout!H185="","",BNS_Printout!H185)</f>
        <v/>
      </c>
      <c r="I190" s="281"/>
      <c r="J190" s="281"/>
      <c r="K190" s="422" t="str">
        <f>IF(BNS_Printout!K185="","",BNS_Printout!K185)</f>
        <v/>
      </c>
      <c r="AA190" s="329">
        <f t="shared" si="7"/>
        <v>0</v>
      </c>
      <c r="AB190" s="329">
        <f t="shared" si="9"/>
        <v>999</v>
      </c>
      <c r="AC190" s="329">
        <f t="shared" si="8"/>
        <v>0</v>
      </c>
    </row>
    <row r="191" spans="1:29" ht="24" customHeight="1">
      <c r="A191" s="431">
        <f>IF(BNS_Printout!A186="","",BNS_Printout!A186)</f>
        <v>180</v>
      </c>
      <c r="B191" s="432" t="str">
        <f>IF(BNS_Printout!B186="","",BNS_Printout!B186)</f>
        <v/>
      </c>
      <c r="C191" s="432" t="str">
        <f>IF(BNS_Printout!C186="","",BNS_Printout!C186)</f>
        <v/>
      </c>
      <c r="D191" s="432" t="str">
        <f>IF(OR(BNS_Printout!D186=0,BNS_Printout!D186=""),"",BNS_Printout!D186)</f>
        <v/>
      </c>
      <c r="E191" s="433" t="str">
        <f>IF(BNS_Printout!E186="","",BNS_Printout!E186)</f>
        <v/>
      </c>
      <c r="F191" s="433" t="str">
        <f>IF(BNS_Printout!F186="","",BNS_Printout!F186)</f>
        <v/>
      </c>
      <c r="G191" s="434" t="str">
        <f>IF(BNS_Printout!G186="","",BNS_Printout!G186)</f>
        <v/>
      </c>
      <c r="H191" s="434" t="str">
        <f>IF(BNS_Printout!H186="","",BNS_Printout!H186)</f>
        <v/>
      </c>
      <c r="I191" s="281"/>
      <c r="J191" s="281"/>
      <c r="K191" s="422" t="str">
        <f>IF(BNS_Printout!K186="","",BNS_Printout!K186)</f>
        <v/>
      </c>
      <c r="AA191" s="329">
        <f t="shared" si="7"/>
        <v>0</v>
      </c>
      <c r="AB191" s="329">
        <f t="shared" si="9"/>
        <v>999</v>
      </c>
      <c r="AC191" s="329">
        <f t="shared" si="8"/>
        <v>0</v>
      </c>
    </row>
    <row r="192" spans="1:29" ht="24" customHeight="1">
      <c r="A192" s="431">
        <f>IF(BNS_Printout!A187="","",BNS_Printout!A187)</f>
        <v>181</v>
      </c>
      <c r="B192" s="432" t="str">
        <f>IF(BNS_Printout!B187="","",BNS_Printout!B187)</f>
        <v/>
      </c>
      <c r="C192" s="432" t="str">
        <f>IF(BNS_Printout!C187="","",BNS_Printout!C187)</f>
        <v/>
      </c>
      <c r="D192" s="432" t="str">
        <f>IF(OR(BNS_Printout!D187=0,BNS_Printout!D187=""),"",BNS_Printout!D187)</f>
        <v/>
      </c>
      <c r="E192" s="433" t="str">
        <f>IF(BNS_Printout!E187="","",BNS_Printout!E187)</f>
        <v/>
      </c>
      <c r="F192" s="433" t="str">
        <f>IF(BNS_Printout!F187="","",BNS_Printout!F187)</f>
        <v/>
      </c>
      <c r="G192" s="434" t="str">
        <f>IF(BNS_Printout!G187="","",BNS_Printout!G187)</f>
        <v/>
      </c>
      <c r="H192" s="434" t="str">
        <f>IF(BNS_Printout!H187="","",BNS_Printout!H187)</f>
        <v/>
      </c>
      <c r="I192" s="281"/>
      <c r="J192" s="281"/>
      <c r="K192" s="422" t="str">
        <f>IF(BNS_Printout!K187="","",BNS_Printout!K187)</f>
        <v/>
      </c>
      <c r="AA192" s="329">
        <f t="shared" si="7"/>
        <v>0</v>
      </c>
      <c r="AB192" s="329">
        <f t="shared" si="9"/>
        <v>999</v>
      </c>
      <c r="AC192" s="329">
        <f t="shared" si="8"/>
        <v>0</v>
      </c>
    </row>
    <row r="193" spans="1:29" ht="24" customHeight="1">
      <c r="A193" s="431">
        <f>IF(BNS_Printout!A188="","",BNS_Printout!A188)</f>
        <v>182</v>
      </c>
      <c r="B193" s="432" t="str">
        <f>IF(BNS_Printout!B188="","",BNS_Printout!B188)</f>
        <v/>
      </c>
      <c r="C193" s="432" t="str">
        <f>IF(BNS_Printout!C188="","",BNS_Printout!C188)</f>
        <v/>
      </c>
      <c r="D193" s="432" t="str">
        <f>IF(OR(BNS_Printout!D188=0,BNS_Printout!D188=""),"",BNS_Printout!D188)</f>
        <v/>
      </c>
      <c r="E193" s="433" t="str">
        <f>IF(BNS_Printout!E188="","",BNS_Printout!E188)</f>
        <v/>
      </c>
      <c r="F193" s="433" t="str">
        <f>IF(BNS_Printout!F188="","",BNS_Printout!F188)</f>
        <v/>
      </c>
      <c r="G193" s="434" t="str">
        <f>IF(BNS_Printout!G188="","",BNS_Printout!G188)</f>
        <v/>
      </c>
      <c r="H193" s="434" t="str">
        <f>IF(BNS_Printout!H188="","",BNS_Printout!H188)</f>
        <v/>
      </c>
      <c r="I193" s="281"/>
      <c r="J193" s="281"/>
      <c r="K193" s="422" t="str">
        <f>IF(BNS_Printout!K188="","",BNS_Printout!K188)</f>
        <v/>
      </c>
      <c r="AA193" s="329">
        <f t="shared" si="7"/>
        <v>0</v>
      </c>
      <c r="AB193" s="329">
        <f t="shared" si="9"/>
        <v>999</v>
      </c>
      <c r="AC193" s="329">
        <f t="shared" si="8"/>
        <v>0</v>
      </c>
    </row>
    <row r="194" spans="1:29" ht="24" customHeight="1">
      <c r="A194" s="431">
        <f>IF(BNS_Printout!A189="","",BNS_Printout!A189)</f>
        <v>183</v>
      </c>
      <c r="B194" s="432" t="str">
        <f>IF(BNS_Printout!B189="","",BNS_Printout!B189)</f>
        <v/>
      </c>
      <c r="C194" s="432" t="str">
        <f>IF(BNS_Printout!C189="","",BNS_Printout!C189)</f>
        <v/>
      </c>
      <c r="D194" s="432" t="str">
        <f>IF(OR(BNS_Printout!D189=0,BNS_Printout!D189=""),"",BNS_Printout!D189)</f>
        <v/>
      </c>
      <c r="E194" s="433" t="str">
        <f>IF(BNS_Printout!E189="","",BNS_Printout!E189)</f>
        <v/>
      </c>
      <c r="F194" s="433" t="str">
        <f>IF(BNS_Printout!F189="","",BNS_Printout!F189)</f>
        <v/>
      </c>
      <c r="G194" s="434" t="str">
        <f>IF(BNS_Printout!G189="","",BNS_Printout!G189)</f>
        <v/>
      </c>
      <c r="H194" s="434" t="str">
        <f>IF(BNS_Printout!H189="","",BNS_Printout!H189)</f>
        <v/>
      </c>
      <c r="I194" s="281"/>
      <c r="J194" s="281"/>
      <c r="K194" s="422" t="str">
        <f>IF(BNS_Printout!K189="","",BNS_Printout!K189)</f>
        <v/>
      </c>
      <c r="AA194" s="329">
        <f t="shared" si="7"/>
        <v>0</v>
      </c>
      <c r="AB194" s="329">
        <f t="shared" si="9"/>
        <v>999</v>
      </c>
      <c r="AC194" s="329">
        <f t="shared" si="8"/>
        <v>0</v>
      </c>
    </row>
    <row r="195" spans="1:29" ht="24" customHeight="1">
      <c r="A195" s="431">
        <f>IF(BNS_Printout!A190="","",BNS_Printout!A190)</f>
        <v>184</v>
      </c>
      <c r="B195" s="432" t="str">
        <f>IF(BNS_Printout!B190="","",BNS_Printout!B190)</f>
        <v/>
      </c>
      <c r="C195" s="432" t="str">
        <f>IF(BNS_Printout!C190="","",BNS_Printout!C190)</f>
        <v/>
      </c>
      <c r="D195" s="432" t="str">
        <f>IF(OR(BNS_Printout!D190=0,BNS_Printout!D190=""),"",BNS_Printout!D190)</f>
        <v/>
      </c>
      <c r="E195" s="433" t="str">
        <f>IF(BNS_Printout!E190="","",BNS_Printout!E190)</f>
        <v/>
      </c>
      <c r="F195" s="433" t="str">
        <f>IF(BNS_Printout!F190="","",BNS_Printout!F190)</f>
        <v/>
      </c>
      <c r="G195" s="434" t="str">
        <f>IF(BNS_Printout!G190="","",BNS_Printout!G190)</f>
        <v/>
      </c>
      <c r="H195" s="434" t="str">
        <f>IF(BNS_Printout!H190="","",BNS_Printout!H190)</f>
        <v/>
      </c>
      <c r="I195" s="281"/>
      <c r="J195" s="281"/>
      <c r="K195" s="422" t="str">
        <f>IF(BNS_Printout!K190="","",BNS_Printout!K190)</f>
        <v/>
      </c>
      <c r="AA195" s="329">
        <f t="shared" si="7"/>
        <v>0</v>
      </c>
      <c r="AB195" s="329">
        <f t="shared" si="9"/>
        <v>999</v>
      </c>
      <c r="AC195" s="329">
        <f t="shared" si="8"/>
        <v>0</v>
      </c>
    </row>
    <row r="196" spans="1:29" ht="24" customHeight="1">
      <c r="A196" s="431">
        <f>IF(BNS_Printout!A191="","",BNS_Printout!A191)</f>
        <v>185</v>
      </c>
      <c r="B196" s="432" t="str">
        <f>IF(BNS_Printout!B191="","",BNS_Printout!B191)</f>
        <v/>
      </c>
      <c r="C196" s="432" t="str">
        <f>IF(BNS_Printout!C191="","",BNS_Printout!C191)</f>
        <v/>
      </c>
      <c r="D196" s="432" t="str">
        <f>IF(OR(BNS_Printout!D191=0,BNS_Printout!D191=""),"",BNS_Printout!D191)</f>
        <v/>
      </c>
      <c r="E196" s="433" t="str">
        <f>IF(BNS_Printout!E191="","",BNS_Printout!E191)</f>
        <v/>
      </c>
      <c r="F196" s="433" t="str">
        <f>IF(BNS_Printout!F191="","",BNS_Printout!F191)</f>
        <v/>
      </c>
      <c r="G196" s="434" t="str">
        <f>IF(BNS_Printout!G191="","",BNS_Printout!G191)</f>
        <v/>
      </c>
      <c r="H196" s="434" t="str">
        <f>IF(BNS_Printout!H191="","",BNS_Printout!H191)</f>
        <v/>
      </c>
      <c r="I196" s="281"/>
      <c r="J196" s="281"/>
      <c r="K196" s="422" t="str">
        <f>IF(BNS_Printout!K191="","",BNS_Printout!K191)</f>
        <v/>
      </c>
      <c r="AA196" s="329">
        <f t="shared" si="7"/>
        <v>0</v>
      </c>
      <c r="AB196" s="329">
        <f t="shared" si="9"/>
        <v>999</v>
      </c>
      <c r="AC196" s="329">
        <f t="shared" si="8"/>
        <v>0</v>
      </c>
    </row>
    <row r="197" spans="1:29" ht="24" customHeight="1">
      <c r="A197" s="431">
        <f>IF(BNS_Printout!A192="","",BNS_Printout!A192)</f>
        <v>186</v>
      </c>
      <c r="B197" s="432" t="str">
        <f>IF(BNS_Printout!B192="","",BNS_Printout!B192)</f>
        <v/>
      </c>
      <c r="C197" s="432" t="str">
        <f>IF(BNS_Printout!C192="","",BNS_Printout!C192)</f>
        <v/>
      </c>
      <c r="D197" s="432" t="str">
        <f>IF(OR(BNS_Printout!D192=0,BNS_Printout!D192=""),"",BNS_Printout!D192)</f>
        <v/>
      </c>
      <c r="E197" s="433" t="str">
        <f>IF(BNS_Printout!E192="","",BNS_Printout!E192)</f>
        <v/>
      </c>
      <c r="F197" s="433" t="str">
        <f>IF(BNS_Printout!F192="","",BNS_Printout!F192)</f>
        <v/>
      </c>
      <c r="G197" s="434" t="str">
        <f>IF(BNS_Printout!G192="","",BNS_Printout!G192)</f>
        <v/>
      </c>
      <c r="H197" s="434" t="str">
        <f>IF(BNS_Printout!H192="","",BNS_Printout!H192)</f>
        <v/>
      </c>
      <c r="I197" s="281"/>
      <c r="J197" s="281"/>
      <c r="K197" s="422" t="str">
        <f>IF(BNS_Printout!K192="","",BNS_Printout!K192)</f>
        <v/>
      </c>
      <c r="AA197" s="329">
        <f t="shared" si="7"/>
        <v>0</v>
      </c>
      <c r="AB197" s="329">
        <f t="shared" si="9"/>
        <v>999</v>
      </c>
      <c r="AC197" s="329">
        <f t="shared" si="8"/>
        <v>0</v>
      </c>
    </row>
    <row r="198" spans="1:29" ht="24" customHeight="1">
      <c r="A198" s="431">
        <f>IF(BNS_Printout!A193="","",BNS_Printout!A193)</f>
        <v>187</v>
      </c>
      <c r="B198" s="432" t="str">
        <f>IF(BNS_Printout!B193="","",BNS_Printout!B193)</f>
        <v/>
      </c>
      <c r="C198" s="432" t="str">
        <f>IF(BNS_Printout!C193="","",BNS_Printout!C193)</f>
        <v/>
      </c>
      <c r="D198" s="432" t="str">
        <f>IF(OR(BNS_Printout!D193=0,BNS_Printout!D193=""),"",BNS_Printout!D193)</f>
        <v/>
      </c>
      <c r="E198" s="433" t="str">
        <f>IF(BNS_Printout!E193="","",BNS_Printout!E193)</f>
        <v/>
      </c>
      <c r="F198" s="433" t="str">
        <f>IF(BNS_Printout!F193="","",BNS_Printout!F193)</f>
        <v/>
      </c>
      <c r="G198" s="434" t="str">
        <f>IF(BNS_Printout!G193="","",BNS_Printout!G193)</f>
        <v/>
      </c>
      <c r="H198" s="434" t="str">
        <f>IF(BNS_Printout!H193="","",BNS_Printout!H193)</f>
        <v/>
      </c>
      <c r="I198" s="281"/>
      <c r="J198" s="281"/>
      <c r="K198" s="422" t="str">
        <f>IF(BNS_Printout!K193="","",BNS_Printout!K193)</f>
        <v/>
      </c>
      <c r="AA198" s="329">
        <f t="shared" si="7"/>
        <v>0</v>
      </c>
      <c r="AB198" s="329">
        <f t="shared" si="9"/>
        <v>999</v>
      </c>
      <c r="AC198" s="329">
        <f t="shared" si="8"/>
        <v>0</v>
      </c>
    </row>
    <row r="199" spans="1:29" ht="24" customHeight="1">
      <c r="A199" s="431">
        <f>IF(BNS_Printout!A194="","",BNS_Printout!A194)</f>
        <v>188</v>
      </c>
      <c r="B199" s="432" t="str">
        <f>IF(BNS_Printout!B194="","",BNS_Printout!B194)</f>
        <v/>
      </c>
      <c r="C199" s="432" t="str">
        <f>IF(BNS_Printout!C194="","",BNS_Printout!C194)</f>
        <v/>
      </c>
      <c r="D199" s="432" t="str">
        <f>IF(OR(BNS_Printout!D194=0,BNS_Printout!D194=""),"",BNS_Printout!D194)</f>
        <v/>
      </c>
      <c r="E199" s="433" t="str">
        <f>IF(BNS_Printout!E194="","",BNS_Printout!E194)</f>
        <v/>
      </c>
      <c r="F199" s="433" t="str">
        <f>IF(BNS_Printout!F194="","",BNS_Printout!F194)</f>
        <v/>
      </c>
      <c r="G199" s="434" t="str">
        <f>IF(BNS_Printout!G194="","",BNS_Printout!G194)</f>
        <v/>
      </c>
      <c r="H199" s="434" t="str">
        <f>IF(BNS_Printout!H194="","",BNS_Printout!H194)</f>
        <v/>
      </c>
      <c r="I199" s="281"/>
      <c r="J199" s="281"/>
      <c r="K199" s="422" t="str">
        <f>IF(BNS_Printout!K194="","",BNS_Printout!K194)</f>
        <v/>
      </c>
      <c r="AA199" s="329">
        <f t="shared" si="7"/>
        <v>0</v>
      </c>
      <c r="AB199" s="329">
        <f t="shared" si="9"/>
        <v>999</v>
      </c>
      <c r="AC199" s="329">
        <f t="shared" si="8"/>
        <v>0</v>
      </c>
    </row>
    <row r="200" spans="1:29" ht="24" customHeight="1">
      <c r="A200" s="431">
        <f>IF(BNS_Printout!A195="","",BNS_Printout!A195)</f>
        <v>189</v>
      </c>
      <c r="B200" s="432" t="str">
        <f>IF(BNS_Printout!B195="","",BNS_Printout!B195)</f>
        <v/>
      </c>
      <c r="C200" s="432" t="str">
        <f>IF(BNS_Printout!C195="","",BNS_Printout!C195)</f>
        <v/>
      </c>
      <c r="D200" s="432" t="str">
        <f>IF(OR(BNS_Printout!D195=0,BNS_Printout!D195=""),"",BNS_Printout!D195)</f>
        <v/>
      </c>
      <c r="E200" s="433" t="str">
        <f>IF(BNS_Printout!E195="","",BNS_Printout!E195)</f>
        <v/>
      </c>
      <c r="F200" s="433" t="str">
        <f>IF(BNS_Printout!F195="","",BNS_Printout!F195)</f>
        <v/>
      </c>
      <c r="G200" s="434" t="str">
        <f>IF(BNS_Printout!G195="","",BNS_Printout!G195)</f>
        <v/>
      </c>
      <c r="H200" s="434" t="str">
        <f>IF(BNS_Printout!H195="","",BNS_Printout!H195)</f>
        <v/>
      </c>
      <c r="I200" s="281"/>
      <c r="J200" s="281"/>
      <c r="K200" s="422" t="str">
        <f>IF(BNS_Printout!K195="","",BNS_Printout!K195)</f>
        <v/>
      </c>
      <c r="AA200" s="329">
        <f t="shared" si="7"/>
        <v>0</v>
      </c>
      <c r="AB200" s="329">
        <f t="shared" si="9"/>
        <v>999</v>
      </c>
      <c r="AC200" s="329">
        <f t="shared" si="8"/>
        <v>0</v>
      </c>
    </row>
    <row r="201" spans="1:29" ht="24" customHeight="1">
      <c r="A201" s="431">
        <f>IF(BNS_Printout!A196="","",BNS_Printout!A196)</f>
        <v>190</v>
      </c>
      <c r="B201" s="432" t="str">
        <f>IF(BNS_Printout!B196="","",BNS_Printout!B196)</f>
        <v/>
      </c>
      <c r="C201" s="432" t="str">
        <f>IF(BNS_Printout!C196="","",BNS_Printout!C196)</f>
        <v/>
      </c>
      <c r="D201" s="432" t="str">
        <f>IF(OR(BNS_Printout!D196=0,BNS_Printout!D196=""),"",BNS_Printout!D196)</f>
        <v/>
      </c>
      <c r="E201" s="433" t="str">
        <f>IF(BNS_Printout!E196="","",BNS_Printout!E196)</f>
        <v/>
      </c>
      <c r="F201" s="433" t="str">
        <f>IF(BNS_Printout!F196="","",BNS_Printout!F196)</f>
        <v/>
      </c>
      <c r="G201" s="434" t="str">
        <f>IF(BNS_Printout!G196="","",BNS_Printout!G196)</f>
        <v/>
      </c>
      <c r="H201" s="434" t="str">
        <f>IF(BNS_Printout!H196="","",BNS_Printout!H196)</f>
        <v/>
      </c>
      <c r="I201" s="281"/>
      <c r="J201" s="281"/>
      <c r="K201" s="422" t="str">
        <f>IF(BNS_Printout!K196="","",BNS_Printout!K196)</f>
        <v/>
      </c>
      <c r="AA201" s="329">
        <f t="shared" si="7"/>
        <v>0</v>
      </c>
      <c r="AB201" s="329">
        <f t="shared" si="9"/>
        <v>999</v>
      </c>
      <c r="AC201" s="329">
        <f t="shared" si="8"/>
        <v>0</v>
      </c>
    </row>
    <row r="202" spans="1:29" ht="24" customHeight="1">
      <c r="A202" s="431">
        <f>IF(BNS_Printout!A197="","",BNS_Printout!A197)</f>
        <v>191</v>
      </c>
      <c r="B202" s="432" t="str">
        <f>IF(BNS_Printout!B197="","",BNS_Printout!B197)</f>
        <v/>
      </c>
      <c r="C202" s="432" t="str">
        <f>IF(BNS_Printout!C197="","",BNS_Printout!C197)</f>
        <v/>
      </c>
      <c r="D202" s="432" t="str">
        <f>IF(OR(BNS_Printout!D197=0,BNS_Printout!D197=""),"",BNS_Printout!D197)</f>
        <v/>
      </c>
      <c r="E202" s="433" t="str">
        <f>IF(BNS_Printout!E197="","",BNS_Printout!E197)</f>
        <v/>
      </c>
      <c r="F202" s="433" t="str">
        <f>IF(BNS_Printout!F197="","",BNS_Printout!F197)</f>
        <v/>
      </c>
      <c r="G202" s="434" t="str">
        <f>IF(BNS_Printout!G197="","",BNS_Printout!G197)</f>
        <v/>
      </c>
      <c r="H202" s="434" t="str">
        <f>IF(BNS_Printout!H197="","",BNS_Printout!H197)</f>
        <v/>
      </c>
      <c r="I202" s="281"/>
      <c r="J202" s="281"/>
      <c r="K202" s="422" t="str">
        <f>IF(BNS_Printout!K197="","",BNS_Printout!K197)</f>
        <v/>
      </c>
      <c r="AA202" s="329">
        <f t="shared" si="7"/>
        <v>0</v>
      </c>
      <c r="AB202" s="329">
        <f t="shared" si="9"/>
        <v>999</v>
      </c>
      <c r="AC202" s="329">
        <f t="shared" si="8"/>
        <v>0</v>
      </c>
    </row>
    <row r="203" spans="1:29" ht="24" customHeight="1">
      <c r="A203" s="431">
        <f>IF(BNS_Printout!A198="","",BNS_Printout!A198)</f>
        <v>192</v>
      </c>
      <c r="B203" s="432" t="str">
        <f>IF(BNS_Printout!B198="","",BNS_Printout!B198)</f>
        <v/>
      </c>
      <c r="C203" s="432" t="str">
        <f>IF(BNS_Printout!C198="","",BNS_Printout!C198)</f>
        <v/>
      </c>
      <c r="D203" s="432" t="str">
        <f>IF(OR(BNS_Printout!D198=0,BNS_Printout!D198=""),"",BNS_Printout!D198)</f>
        <v/>
      </c>
      <c r="E203" s="433" t="str">
        <f>IF(BNS_Printout!E198="","",BNS_Printout!E198)</f>
        <v/>
      </c>
      <c r="F203" s="433" t="str">
        <f>IF(BNS_Printout!F198="","",BNS_Printout!F198)</f>
        <v/>
      </c>
      <c r="G203" s="434" t="str">
        <f>IF(BNS_Printout!G198="","",BNS_Printout!G198)</f>
        <v/>
      </c>
      <c r="H203" s="434" t="str">
        <f>IF(BNS_Printout!H198="","",BNS_Printout!H198)</f>
        <v/>
      </c>
      <c r="I203" s="281"/>
      <c r="J203" s="281"/>
      <c r="K203" s="422" t="str">
        <f>IF(BNS_Printout!K198="","",BNS_Printout!K198)</f>
        <v/>
      </c>
      <c r="AA203" s="329">
        <f t="shared" si="7"/>
        <v>0</v>
      </c>
      <c r="AB203" s="329">
        <f t="shared" si="9"/>
        <v>999</v>
      </c>
      <c r="AC203" s="329">
        <f t="shared" si="8"/>
        <v>0</v>
      </c>
    </row>
    <row r="204" spans="1:29" ht="24" customHeight="1">
      <c r="A204" s="431">
        <f>IF(BNS_Printout!A199="","",BNS_Printout!A199)</f>
        <v>193</v>
      </c>
      <c r="B204" s="432" t="str">
        <f>IF(BNS_Printout!B199="","",BNS_Printout!B199)</f>
        <v/>
      </c>
      <c r="C204" s="432" t="str">
        <f>IF(BNS_Printout!C199="","",BNS_Printout!C199)</f>
        <v/>
      </c>
      <c r="D204" s="432" t="str">
        <f>IF(OR(BNS_Printout!D199=0,BNS_Printout!D199=""),"",BNS_Printout!D199)</f>
        <v/>
      </c>
      <c r="E204" s="433" t="str">
        <f>IF(BNS_Printout!E199="","",BNS_Printout!E199)</f>
        <v/>
      </c>
      <c r="F204" s="433" t="str">
        <f>IF(BNS_Printout!F199="","",BNS_Printout!F199)</f>
        <v/>
      </c>
      <c r="G204" s="434" t="str">
        <f>IF(BNS_Printout!G199="","",BNS_Printout!G199)</f>
        <v/>
      </c>
      <c r="H204" s="434" t="str">
        <f>IF(BNS_Printout!H199="","",BNS_Printout!H199)</f>
        <v/>
      </c>
      <c r="I204" s="281"/>
      <c r="J204" s="281"/>
      <c r="K204" s="422" t="str">
        <f>IF(BNS_Printout!K199="","",BNS_Printout!K199)</f>
        <v/>
      </c>
      <c r="AA204" s="329">
        <f t="shared" si="7"/>
        <v>0</v>
      </c>
      <c r="AB204" s="329">
        <f t="shared" si="9"/>
        <v>999</v>
      </c>
      <c r="AC204" s="329">
        <f t="shared" si="8"/>
        <v>0</v>
      </c>
    </row>
    <row r="205" spans="1:29" ht="24" customHeight="1">
      <c r="A205" s="431">
        <f>IF(BNS_Printout!A200="","",BNS_Printout!A200)</f>
        <v>194</v>
      </c>
      <c r="B205" s="432" t="str">
        <f>IF(BNS_Printout!B200="","",BNS_Printout!B200)</f>
        <v/>
      </c>
      <c r="C205" s="432" t="str">
        <f>IF(BNS_Printout!C200="","",BNS_Printout!C200)</f>
        <v/>
      </c>
      <c r="D205" s="432" t="str">
        <f>IF(OR(BNS_Printout!D200=0,BNS_Printout!D200=""),"",BNS_Printout!D200)</f>
        <v/>
      </c>
      <c r="E205" s="433" t="str">
        <f>IF(BNS_Printout!E200="","",BNS_Printout!E200)</f>
        <v/>
      </c>
      <c r="F205" s="433" t="str">
        <f>IF(BNS_Printout!F200="","",BNS_Printout!F200)</f>
        <v/>
      </c>
      <c r="G205" s="434" t="str">
        <f>IF(BNS_Printout!G200="","",BNS_Printout!G200)</f>
        <v/>
      </c>
      <c r="H205" s="434" t="str">
        <f>IF(BNS_Printout!H200="","",BNS_Printout!H200)</f>
        <v/>
      </c>
      <c r="I205" s="281"/>
      <c r="J205" s="281"/>
      <c r="K205" s="422" t="str">
        <f>IF(BNS_Printout!K200="","",BNS_Printout!K200)</f>
        <v/>
      </c>
      <c r="AA205" s="329">
        <f t="shared" ref="AA205:AA268" si="10">IF(D205="",0,1)</f>
        <v>0</v>
      </c>
      <c r="AB205" s="329">
        <f t="shared" si="9"/>
        <v>999</v>
      </c>
      <c r="AC205" s="329">
        <f t="shared" ref="AC205:AC268" si="11">IF(AND(AA205&lt;&gt;0,AB205&gt;1),1,0)</f>
        <v>0</v>
      </c>
    </row>
    <row r="206" spans="1:29" ht="24" customHeight="1">
      <c r="A206" s="431">
        <f>IF(BNS_Printout!A201="","",BNS_Printout!A201)</f>
        <v>195</v>
      </c>
      <c r="B206" s="432" t="str">
        <f>IF(BNS_Printout!B201="","",BNS_Printout!B201)</f>
        <v/>
      </c>
      <c r="C206" s="432" t="str">
        <f>IF(BNS_Printout!C201="","",BNS_Printout!C201)</f>
        <v/>
      </c>
      <c r="D206" s="432" t="str">
        <f>IF(OR(BNS_Printout!D201=0,BNS_Printout!D201=""),"",BNS_Printout!D201)</f>
        <v/>
      </c>
      <c r="E206" s="433" t="str">
        <f>IF(BNS_Printout!E201="","",BNS_Printout!E201)</f>
        <v/>
      </c>
      <c r="F206" s="433" t="str">
        <f>IF(BNS_Printout!F201="","",BNS_Printout!F201)</f>
        <v/>
      </c>
      <c r="G206" s="434" t="str">
        <f>IF(BNS_Printout!G201="","",BNS_Printout!G201)</f>
        <v/>
      </c>
      <c r="H206" s="434" t="str">
        <f>IF(BNS_Printout!H201="","",BNS_Printout!H201)</f>
        <v/>
      </c>
      <c r="I206" s="281"/>
      <c r="J206" s="281"/>
      <c r="K206" s="422" t="str">
        <f>IF(BNS_Printout!K201="","",BNS_Printout!K201)</f>
        <v/>
      </c>
      <c r="AA206" s="329">
        <f t="shared" si="10"/>
        <v>0</v>
      </c>
      <c r="AB206" s="329">
        <f t="shared" ref="AB206:AB269" si="12">COUNTIF($D$12:$D$1010,$D206)</f>
        <v>999</v>
      </c>
      <c r="AC206" s="329">
        <f t="shared" si="11"/>
        <v>0</v>
      </c>
    </row>
    <row r="207" spans="1:29" ht="24" customHeight="1">
      <c r="A207" s="431">
        <f>IF(BNS_Printout!A202="","",BNS_Printout!A202)</f>
        <v>196</v>
      </c>
      <c r="B207" s="432" t="str">
        <f>IF(BNS_Printout!B202="","",BNS_Printout!B202)</f>
        <v/>
      </c>
      <c r="C207" s="432" t="str">
        <f>IF(BNS_Printout!C202="","",BNS_Printout!C202)</f>
        <v/>
      </c>
      <c r="D207" s="432" t="str">
        <f>IF(OR(BNS_Printout!D202=0,BNS_Printout!D202=""),"",BNS_Printout!D202)</f>
        <v/>
      </c>
      <c r="E207" s="433" t="str">
        <f>IF(BNS_Printout!E202="","",BNS_Printout!E202)</f>
        <v/>
      </c>
      <c r="F207" s="433" t="str">
        <f>IF(BNS_Printout!F202="","",BNS_Printout!F202)</f>
        <v/>
      </c>
      <c r="G207" s="434" t="str">
        <f>IF(BNS_Printout!G202="","",BNS_Printout!G202)</f>
        <v/>
      </c>
      <c r="H207" s="434" t="str">
        <f>IF(BNS_Printout!H202="","",BNS_Printout!H202)</f>
        <v/>
      </c>
      <c r="I207" s="281"/>
      <c r="J207" s="281"/>
      <c r="K207" s="422" t="str">
        <f>IF(BNS_Printout!K202="","",BNS_Printout!K202)</f>
        <v/>
      </c>
      <c r="AA207" s="329">
        <f t="shared" si="10"/>
        <v>0</v>
      </c>
      <c r="AB207" s="329">
        <f t="shared" si="12"/>
        <v>999</v>
      </c>
      <c r="AC207" s="329">
        <f t="shared" si="11"/>
        <v>0</v>
      </c>
    </row>
    <row r="208" spans="1:29" ht="24" customHeight="1">
      <c r="A208" s="431">
        <f>IF(BNS_Printout!A203="","",BNS_Printout!A203)</f>
        <v>197</v>
      </c>
      <c r="B208" s="432" t="str">
        <f>IF(BNS_Printout!B203="","",BNS_Printout!B203)</f>
        <v/>
      </c>
      <c r="C208" s="432" t="str">
        <f>IF(BNS_Printout!C203="","",BNS_Printout!C203)</f>
        <v/>
      </c>
      <c r="D208" s="432" t="str">
        <f>IF(OR(BNS_Printout!D203=0,BNS_Printout!D203=""),"",BNS_Printout!D203)</f>
        <v/>
      </c>
      <c r="E208" s="433" t="str">
        <f>IF(BNS_Printout!E203="","",BNS_Printout!E203)</f>
        <v/>
      </c>
      <c r="F208" s="433" t="str">
        <f>IF(BNS_Printout!F203="","",BNS_Printout!F203)</f>
        <v/>
      </c>
      <c r="G208" s="434" t="str">
        <f>IF(BNS_Printout!G203="","",BNS_Printout!G203)</f>
        <v/>
      </c>
      <c r="H208" s="434" t="str">
        <f>IF(BNS_Printout!H203="","",BNS_Printout!H203)</f>
        <v/>
      </c>
      <c r="I208" s="281"/>
      <c r="J208" s="281"/>
      <c r="K208" s="422" t="str">
        <f>IF(BNS_Printout!K203="","",BNS_Printout!K203)</f>
        <v/>
      </c>
      <c r="AA208" s="329">
        <f t="shared" si="10"/>
        <v>0</v>
      </c>
      <c r="AB208" s="329">
        <f t="shared" si="12"/>
        <v>999</v>
      </c>
      <c r="AC208" s="329">
        <f t="shared" si="11"/>
        <v>0</v>
      </c>
    </row>
    <row r="209" spans="1:29" ht="24" customHeight="1">
      <c r="A209" s="431">
        <f>IF(BNS_Printout!A204="","",BNS_Printout!A204)</f>
        <v>198</v>
      </c>
      <c r="B209" s="432" t="str">
        <f>IF(BNS_Printout!B204="","",BNS_Printout!B204)</f>
        <v/>
      </c>
      <c r="C209" s="432" t="str">
        <f>IF(BNS_Printout!C204="","",BNS_Printout!C204)</f>
        <v/>
      </c>
      <c r="D209" s="432" t="str">
        <f>IF(OR(BNS_Printout!D204=0,BNS_Printout!D204=""),"",BNS_Printout!D204)</f>
        <v/>
      </c>
      <c r="E209" s="433" t="str">
        <f>IF(BNS_Printout!E204="","",BNS_Printout!E204)</f>
        <v/>
      </c>
      <c r="F209" s="433" t="str">
        <f>IF(BNS_Printout!F204="","",BNS_Printout!F204)</f>
        <v/>
      </c>
      <c r="G209" s="434" t="str">
        <f>IF(BNS_Printout!G204="","",BNS_Printout!G204)</f>
        <v/>
      </c>
      <c r="H209" s="434" t="str">
        <f>IF(BNS_Printout!H204="","",BNS_Printout!H204)</f>
        <v/>
      </c>
      <c r="I209" s="281"/>
      <c r="J209" s="281"/>
      <c r="K209" s="422" t="str">
        <f>IF(BNS_Printout!K204="","",BNS_Printout!K204)</f>
        <v/>
      </c>
      <c r="AA209" s="329">
        <f t="shared" si="10"/>
        <v>0</v>
      </c>
      <c r="AB209" s="329">
        <f t="shared" si="12"/>
        <v>999</v>
      </c>
      <c r="AC209" s="329">
        <f t="shared" si="11"/>
        <v>0</v>
      </c>
    </row>
    <row r="210" spans="1:29" ht="24" customHeight="1">
      <c r="A210" s="431">
        <f>IF(BNS_Printout!A205="","",BNS_Printout!A205)</f>
        <v>199</v>
      </c>
      <c r="B210" s="432" t="str">
        <f>IF(BNS_Printout!B205="","",BNS_Printout!B205)</f>
        <v/>
      </c>
      <c r="C210" s="432" t="str">
        <f>IF(BNS_Printout!C205="","",BNS_Printout!C205)</f>
        <v/>
      </c>
      <c r="D210" s="432" t="str">
        <f>IF(OR(BNS_Printout!D205=0,BNS_Printout!D205=""),"",BNS_Printout!D205)</f>
        <v/>
      </c>
      <c r="E210" s="433" t="str">
        <f>IF(BNS_Printout!E205="","",BNS_Printout!E205)</f>
        <v/>
      </c>
      <c r="F210" s="433" t="str">
        <f>IF(BNS_Printout!F205="","",BNS_Printout!F205)</f>
        <v/>
      </c>
      <c r="G210" s="434" t="str">
        <f>IF(BNS_Printout!G205="","",BNS_Printout!G205)</f>
        <v/>
      </c>
      <c r="H210" s="434" t="str">
        <f>IF(BNS_Printout!H205="","",BNS_Printout!H205)</f>
        <v/>
      </c>
      <c r="I210" s="281"/>
      <c r="J210" s="281"/>
      <c r="K210" s="422" t="str">
        <f>IF(BNS_Printout!K205="","",BNS_Printout!K205)</f>
        <v/>
      </c>
      <c r="AA210" s="329">
        <f t="shared" si="10"/>
        <v>0</v>
      </c>
      <c r="AB210" s="329">
        <f t="shared" si="12"/>
        <v>999</v>
      </c>
      <c r="AC210" s="329">
        <f t="shared" si="11"/>
        <v>0</v>
      </c>
    </row>
    <row r="211" spans="1:29" ht="24" customHeight="1">
      <c r="A211" s="431">
        <f>IF(BNS_Printout!A206="","",BNS_Printout!A206)</f>
        <v>200</v>
      </c>
      <c r="B211" s="432" t="str">
        <f>IF(BNS_Printout!B206="","",BNS_Printout!B206)</f>
        <v/>
      </c>
      <c r="C211" s="432" t="str">
        <f>IF(BNS_Printout!C206="","",BNS_Printout!C206)</f>
        <v/>
      </c>
      <c r="D211" s="432" t="str">
        <f>IF(OR(BNS_Printout!D206=0,BNS_Printout!D206=""),"",BNS_Printout!D206)</f>
        <v/>
      </c>
      <c r="E211" s="433" t="str">
        <f>IF(BNS_Printout!E206="","",BNS_Printout!E206)</f>
        <v/>
      </c>
      <c r="F211" s="433" t="str">
        <f>IF(BNS_Printout!F206="","",BNS_Printout!F206)</f>
        <v/>
      </c>
      <c r="G211" s="434" t="str">
        <f>IF(BNS_Printout!G206="","",BNS_Printout!G206)</f>
        <v/>
      </c>
      <c r="H211" s="434" t="str">
        <f>IF(BNS_Printout!H206="","",BNS_Printout!H206)</f>
        <v/>
      </c>
      <c r="I211" s="281"/>
      <c r="J211" s="281"/>
      <c r="K211" s="422" t="str">
        <f>IF(BNS_Printout!K206="","",BNS_Printout!K206)</f>
        <v/>
      </c>
      <c r="AA211" s="329">
        <f t="shared" si="10"/>
        <v>0</v>
      </c>
      <c r="AB211" s="329">
        <f t="shared" si="12"/>
        <v>999</v>
      </c>
      <c r="AC211" s="329">
        <f t="shared" si="11"/>
        <v>0</v>
      </c>
    </row>
    <row r="212" spans="1:29" ht="24" customHeight="1">
      <c r="A212" s="431">
        <f>IF(BNS_Printout!A207="","",BNS_Printout!A207)</f>
        <v>201</v>
      </c>
      <c r="B212" s="432" t="str">
        <f>IF(BNS_Printout!B207="","",BNS_Printout!B207)</f>
        <v/>
      </c>
      <c r="C212" s="432" t="str">
        <f>IF(BNS_Printout!C207="","",BNS_Printout!C207)</f>
        <v/>
      </c>
      <c r="D212" s="432" t="str">
        <f>IF(OR(BNS_Printout!D207=0,BNS_Printout!D207=""),"",BNS_Printout!D207)</f>
        <v/>
      </c>
      <c r="E212" s="433" t="str">
        <f>IF(BNS_Printout!E207="","",BNS_Printout!E207)</f>
        <v/>
      </c>
      <c r="F212" s="433" t="str">
        <f>IF(BNS_Printout!F207="","",BNS_Printout!F207)</f>
        <v/>
      </c>
      <c r="G212" s="434" t="str">
        <f>IF(BNS_Printout!G207="","",BNS_Printout!G207)</f>
        <v/>
      </c>
      <c r="H212" s="434" t="str">
        <f>IF(BNS_Printout!H207="","",BNS_Printout!H207)</f>
        <v/>
      </c>
      <c r="I212" s="281"/>
      <c r="J212" s="281"/>
      <c r="K212" s="422" t="str">
        <f>IF(BNS_Printout!K207="","",BNS_Printout!K207)</f>
        <v/>
      </c>
      <c r="AA212" s="329">
        <f t="shared" si="10"/>
        <v>0</v>
      </c>
      <c r="AB212" s="329">
        <f t="shared" si="12"/>
        <v>999</v>
      </c>
      <c r="AC212" s="329">
        <f t="shared" si="11"/>
        <v>0</v>
      </c>
    </row>
    <row r="213" spans="1:29" ht="24" customHeight="1">
      <c r="A213" s="431">
        <f>IF(BNS_Printout!A208="","",BNS_Printout!A208)</f>
        <v>202</v>
      </c>
      <c r="B213" s="432" t="str">
        <f>IF(BNS_Printout!B208="","",BNS_Printout!B208)</f>
        <v/>
      </c>
      <c r="C213" s="432" t="str">
        <f>IF(BNS_Printout!C208="","",BNS_Printout!C208)</f>
        <v/>
      </c>
      <c r="D213" s="432" t="str">
        <f>IF(OR(BNS_Printout!D208=0,BNS_Printout!D208=""),"",BNS_Printout!D208)</f>
        <v/>
      </c>
      <c r="E213" s="433" t="str">
        <f>IF(BNS_Printout!E208="","",BNS_Printout!E208)</f>
        <v/>
      </c>
      <c r="F213" s="433" t="str">
        <f>IF(BNS_Printout!F208="","",BNS_Printout!F208)</f>
        <v/>
      </c>
      <c r="G213" s="434" t="str">
        <f>IF(BNS_Printout!G208="","",BNS_Printout!G208)</f>
        <v/>
      </c>
      <c r="H213" s="434" t="str">
        <f>IF(BNS_Printout!H208="","",BNS_Printout!H208)</f>
        <v/>
      </c>
      <c r="I213" s="281"/>
      <c r="J213" s="281"/>
      <c r="K213" s="422" t="str">
        <f>IF(BNS_Printout!K208="","",BNS_Printout!K208)</f>
        <v/>
      </c>
      <c r="AA213" s="329">
        <f t="shared" si="10"/>
        <v>0</v>
      </c>
      <c r="AB213" s="329">
        <f t="shared" si="12"/>
        <v>999</v>
      </c>
      <c r="AC213" s="329">
        <f t="shared" si="11"/>
        <v>0</v>
      </c>
    </row>
    <row r="214" spans="1:29" ht="24" customHeight="1">
      <c r="A214" s="431">
        <f>IF(BNS_Printout!A209="","",BNS_Printout!A209)</f>
        <v>203</v>
      </c>
      <c r="B214" s="432" t="str">
        <f>IF(BNS_Printout!B209="","",BNS_Printout!B209)</f>
        <v/>
      </c>
      <c r="C214" s="432" t="str">
        <f>IF(BNS_Printout!C209="","",BNS_Printout!C209)</f>
        <v/>
      </c>
      <c r="D214" s="432" t="str">
        <f>IF(OR(BNS_Printout!D209=0,BNS_Printout!D209=""),"",BNS_Printout!D209)</f>
        <v/>
      </c>
      <c r="E214" s="433" t="str">
        <f>IF(BNS_Printout!E209="","",BNS_Printout!E209)</f>
        <v/>
      </c>
      <c r="F214" s="433" t="str">
        <f>IF(BNS_Printout!F209="","",BNS_Printout!F209)</f>
        <v/>
      </c>
      <c r="G214" s="434" t="str">
        <f>IF(BNS_Printout!G209="","",BNS_Printout!G209)</f>
        <v/>
      </c>
      <c r="H214" s="434" t="str">
        <f>IF(BNS_Printout!H209="","",BNS_Printout!H209)</f>
        <v/>
      </c>
      <c r="I214" s="281"/>
      <c r="J214" s="281"/>
      <c r="K214" s="422" t="str">
        <f>IF(BNS_Printout!K209="","",BNS_Printout!K209)</f>
        <v/>
      </c>
      <c r="AA214" s="329">
        <f t="shared" si="10"/>
        <v>0</v>
      </c>
      <c r="AB214" s="329">
        <f t="shared" si="12"/>
        <v>999</v>
      </c>
      <c r="AC214" s="329">
        <f t="shared" si="11"/>
        <v>0</v>
      </c>
    </row>
    <row r="215" spans="1:29" ht="24" customHeight="1">
      <c r="A215" s="431">
        <f>IF(BNS_Printout!A210="","",BNS_Printout!A210)</f>
        <v>204</v>
      </c>
      <c r="B215" s="432" t="str">
        <f>IF(BNS_Printout!B210="","",BNS_Printout!B210)</f>
        <v/>
      </c>
      <c r="C215" s="432" t="str">
        <f>IF(BNS_Printout!C210="","",BNS_Printout!C210)</f>
        <v/>
      </c>
      <c r="D215" s="432" t="str">
        <f>IF(OR(BNS_Printout!D210=0,BNS_Printout!D210=""),"",BNS_Printout!D210)</f>
        <v/>
      </c>
      <c r="E215" s="433" t="str">
        <f>IF(BNS_Printout!E210="","",BNS_Printout!E210)</f>
        <v/>
      </c>
      <c r="F215" s="433" t="str">
        <f>IF(BNS_Printout!F210="","",BNS_Printout!F210)</f>
        <v/>
      </c>
      <c r="G215" s="434" t="str">
        <f>IF(BNS_Printout!G210="","",BNS_Printout!G210)</f>
        <v/>
      </c>
      <c r="H215" s="434" t="str">
        <f>IF(BNS_Printout!H210="","",BNS_Printout!H210)</f>
        <v/>
      </c>
      <c r="I215" s="281"/>
      <c r="J215" s="281"/>
      <c r="K215" s="422" t="str">
        <f>IF(BNS_Printout!K210="","",BNS_Printout!K210)</f>
        <v/>
      </c>
      <c r="AA215" s="329">
        <f t="shared" si="10"/>
        <v>0</v>
      </c>
      <c r="AB215" s="329">
        <f t="shared" si="12"/>
        <v>999</v>
      </c>
      <c r="AC215" s="329">
        <f t="shared" si="11"/>
        <v>0</v>
      </c>
    </row>
    <row r="216" spans="1:29" ht="24" customHeight="1">
      <c r="A216" s="431">
        <f>IF(BNS_Printout!A211="","",BNS_Printout!A211)</f>
        <v>205</v>
      </c>
      <c r="B216" s="432" t="str">
        <f>IF(BNS_Printout!B211="","",BNS_Printout!B211)</f>
        <v/>
      </c>
      <c r="C216" s="432" t="str">
        <f>IF(BNS_Printout!C211="","",BNS_Printout!C211)</f>
        <v/>
      </c>
      <c r="D216" s="432" t="str">
        <f>IF(OR(BNS_Printout!D211=0,BNS_Printout!D211=""),"",BNS_Printout!D211)</f>
        <v/>
      </c>
      <c r="E216" s="433" t="str">
        <f>IF(BNS_Printout!E211="","",BNS_Printout!E211)</f>
        <v/>
      </c>
      <c r="F216" s="433" t="str">
        <f>IF(BNS_Printout!F211="","",BNS_Printout!F211)</f>
        <v/>
      </c>
      <c r="G216" s="434" t="str">
        <f>IF(BNS_Printout!G211="","",BNS_Printout!G211)</f>
        <v/>
      </c>
      <c r="H216" s="434" t="str">
        <f>IF(BNS_Printout!H211="","",BNS_Printout!H211)</f>
        <v/>
      </c>
      <c r="I216" s="281"/>
      <c r="J216" s="281"/>
      <c r="K216" s="422" t="str">
        <f>IF(BNS_Printout!K211="","",BNS_Printout!K211)</f>
        <v/>
      </c>
      <c r="AA216" s="329">
        <f t="shared" si="10"/>
        <v>0</v>
      </c>
      <c r="AB216" s="329">
        <f t="shared" si="12"/>
        <v>999</v>
      </c>
      <c r="AC216" s="329">
        <f t="shared" si="11"/>
        <v>0</v>
      </c>
    </row>
    <row r="217" spans="1:29" ht="24" customHeight="1">
      <c r="A217" s="431">
        <f>IF(BNS_Printout!A212="","",BNS_Printout!A212)</f>
        <v>206</v>
      </c>
      <c r="B217" s="432" t="str">
        <f>IF(BNS_Printout!B212="","",BNS_Printout!B212)</f>
        <v/>
      </c>
      <c r="C217" s="432" t="str">
        <f>IF(BNS_Printout!C212="","",BNS_Printout!C212)</f>
        <v/>
      </c>
      <c r="D217" s="432" t="str">
        <f>IF(OR(BNS_Printout!D212=0,BNS_Printout!D212=""),"",BNS_Printout!D212)</f>
        <v/>
      </c>
      <c r="E217" s="433" t="str">
        <f>IF(BNS_Printout!E212="","",BNS_Printout!E212)</f>
        <v/>
      </c>
      <c r="F217" s="433" t="str">
        <f>IF(BNS_Printout!F212="","",BNS_Printout!F212)</f>
        <v/>
      </c>
      <c r="G217" s="434" t="str">
        <f>IF(BNS_Printout!G212="","",BNS_Printout!G212)</f>
        <v/>
      </c>
      <c r="H217" s="434" t="str">
        <f>IF(BNS_Printout!H212="","",BNS_Printout!H212)</f>
        <v/>
      </c>
      <c r="I217" s="281"/>
      <c r="J217" s="281"/>
      <c r="K217" s="422" t="str">
        <f>IF(BNS_Printout!K212="","",BNS_Printout!K212)</f>
        <v/>
      </c>
      <c r="AA217" s="329">
        <f t="shared" si="10"/>
        <v>0</v>
      </c>
      <c r="AB217" s="329">
        <f t="shared" si="12"/>
        <v>999</v>
      </c>
      <c r="AC217" s="329">
        <f t="shared" si="11"/>
        <v>0</v>
      </c>
    </row>
    <row r="218" spans="1:29" ht="24" customHeight="1">
      <c r="A218" s="431">
        <f>IF(BNS_Printout!A213="","",BNS_Printout!A213)</f>
        <v>207</v>
      </c>
      <c r="B218" s="432" t="str">
        <f>IF(BNS_Printout!B213="","",BNS_Printout!B213)</f>
        <v/>
      </c>
      <c r="C218" s="432" t="str">
        <f>IF(BNS_Printout!C213="","",BNS_Printout!C213)</f>
        <v/>
      </c>
      <c r="D218" s="432" t="str">
        <f>IF(OR(BNS_Printout!D213=0,BNS_Printout!D213=""),"",BNS_Printout!D213)</f>
        <v/>
      </c>
      <c r="E218" s="433" t="str">
        <f>IF(BNS_Printout!E213="","",BNS_Printout!E213)</f>
        <v/>
      </c>
      <c r="F218" s="433" t="str">
        <f>IF(BNS_Printout!F213="","",BNS_Printout!F213)</f>
        <v/>
      </c>
      <c r="G218" s="434" t="str">
        <f>IF(BNS_Printout!G213="","",BNS_Printout!G213)</f>
        <v/>
      </c>
      <c r="H218" s="434" t="str">
        <f>IF(BNS_Printout!H213="","",BNS_Printout!H213)</f>
        <v/>
      </c>
      <c r="I218" s="281"/>
      <c r="J218" s="281"/>
      <c r="K218" s="422" t="str">
        <f>IF(BNS_Printout!K213="","",BNS_Printout!K213)</f>
        <v/>
      </c>
      <c r="AA218" s="329">
        <f t="shared" si="10"/>
        <v>0</v>
      </c>
      <c r="AB218" s="329">
        <f t="shared" si="12"/>
        <v>999</v>
      </c>
      <c r="AC218" s="329">
        <f t="shared" si="11"/>
        <v>0</v>
      </c>
    </row>
    <row r="219" spans="1:29" ht="24" customHeight="1">
      <c r="A219" s="431">
        <f>IF(BNS_Printout!A214="","",BNS_Printout!A214)</f>
        <v>208</v>
      </c>
      <c r="B219" s="432" t="str">
        <f>IF(BNS_Printout!B214="","",BNS_Printout!B214)</f>
        <v/>
      </c>
      <c r="C219" s="432" t="str">
        <f>IF(BNS_Printout!C214="","",BNS_Printout!C214)</f>
        <v/>
      </c>
      <c r="D219" s="432" t="str">
        <f>IF(OR(BNS_Printout!D214=0,BNS_Printout!D214=""),"",BNS_Printout!D214)</f>
        <v/>
      </c>
      <c r="E219" s="433" t="str">
        <f>IF(BNS_Printout!E214="","",BNS_Printout!E214)</f>
        <v/>
      </c>
      <c r="F219" s="433" t="str">
        <f>IF(BNS_Printout!F214="","",BNS_Printout!F214)</f>
        <v/>
      </c>
      <c r="G219" s="434" t="str">
        <f>IF(BNS_Printout!G214="","",BNS_Printout!G214)</f>
        <v/>
      </c>
      <c r="H219" s="434" t="str">
        <f>IF(BNS_Printout!H214="","",BNS_Printout!H214)</f>
        <v/>
      </c>
      <c r="I219" s="281"/>
      <c r="J219" s="281"/>
      <c r="K219" s="422" t="str">
        <f>IF(BNS_Printout!K214="","",BNS_Printout!K214)</f>
        <v/>
      </c>
      <c r="AA219" s="329">
        <f t="shared" si="10"/>
        <v>0</v>
      </c>
      <c r="AB219" s="329">
        <f t="shared" si="12"/>
        <v>999</v>
      </c>
      <c r="AC219" s="329">
        <f t="shared" si="11"/>
        <v>0</v>
      </c>
    </row>
    <row r="220" spans="1:29" ht="24" customHeight="1">
      <c r="A220" s="431">
        <f>IF(BNS_Printout!A215="","",BNS_Printout!A215)</f>
        <v>209</v>
      </c>
      <c r="B220" s="432" t="str">
        <f>IF(BNS_Printout!B215="","",BNS_Printout!B215)</f>
        <v/>
      </c>
      <c r="C220" s="432" t="str">
        <f>IF(BNS_Printout!C215="","",BNS_Printout!C215)</f>
        <v/>
      </c>
      <c r="D220" s="432" t="str">
        <f>IF(OR(BNS_Printout!D215=0,BNS_Printout!D215=""),"",BNS_Printout!D215)</f>
        <v/>
      </c>
      <c r="E220" s="433" t="str">
        <f>IF(BNS_Printout!E215="","",BNS_Printout!E215)</f>
        <v/>
      </c>
      <c r="F220" s="433" t="str">
        <f>IF(BNS_Printout!F215="","",BNS_Printout!F215)</f>
        <v/>
      </c>
      <c r="G220" s="434" t="str">
        <f>IF(BNS_Printout!G215="","",BNS_Printout!G215)</f>
        <v/>
      </c>
      <c r="H220" s="434" t="str">
        <f>IF(BNS_Printout!H215="","",BNS_Printout!H215)</f>
        <v/>
      </c>
      <c r="I220" s="281"/>
      <c r="J220" s="281"/>
      <c r="K220" s="422" t="str">
        <f>IF(BNS_Printout!K215="","",BNS_Printout!K215)</f>
        <v/>
      </c>
      <c r="AA220" s="329">
        <f t="shared" si="10"/>
        <v>0</v>
      </c>
      <c r="AB220" s="329">
        <f t="shared" si="12"/>
        <v>999</v>
      </c>
      <c r="AC220" s="329">
        <f t="shared" si="11"/>
        <v>0</v>
      </c>
    </row>
    <row r="221" spans="1:29" ht="24" customHeight="1">
      <c r="A221" s="431">
        <f>IF(BNS_Printout!A216="","",BNS_Printout!A216)</f>
        <v>210</v>
      </c>
      <c r="B221" s="432" t="str">
        <f>IF(BNS_Printout!B216="","",BNS_Printout!B216)</f>
        <v/>
      </c>
      <c r="C221" s="432" t="str">
        <f>IF(BNS_Printout!C216="","",BNS_Printout!C216)</f>
        <v/>
      </c>
      <c r="D221" s="432" t="str">
        <f>IF(OR(BNS_Printout!D216=0,BNS_Printout!D216=""),"",BNS_Printout!D216)</f>
        <v/>
      </c>
      <c r="E221" s="433" t="str">
        <f>IF(BNS_Printout!E216="","",BNS_Printout!E216)</f>
        <v/>
      </c>
      <c r="F221" s="433" t="str">
        <f>IF(BNS_Printout!F216="","",BNS_Printout!F216)</f>
        <v/>
      </c>
      <c r="G221" s="434" t="str">
        <f>IF(BNS_Printout!G216="","",BNS_Printout!G216)</f>
        <v/>
      </c>
      <c r="H221" s="434" t="str">
        <f>IF(BNS_Printout!H216="","",BNS_Printout!H216)</f>
        <v/>
      </c>
      <c r="I221" s="281"/>
      <c r="J221" s="281"/>
      <c r="K221" s="422" t="str">
        <f>IF(BNS_Printout!K216="","",BNS_Printout!K216)</f>
        <v/>
      </c>
      <c r="AA221" s="329">
        <f t="shared" si="10"/>
        <v>0</v>
      </c>
      <c r="AB221" s="329">
        <f t="shared" si="12"/>
        <v>999</v>
      </c>
      <c r="AC221" s="329">
        <f t="shared" si="11"/>
        <v>0</v>
      </c>
    </row>
    <row r="222" spans="1:29" ht="24" customHeight="1">
      <c r="A222" s="431">
        <f>IF(BNS_Printout!A217="","",BNS_Printout!A217)</f>
        <v>211</v>
      </c>
      <c r="B222" s="432" t="str">
        <f>IF(BNS_Printout!B217="","",BNS_Printout!B217)</f>
        <v/>
      </c>
      <c r="C222" s="432" t="str">
        <f>IF(BNS_Printout!C217="","",BNS_Printout!C217)</f>
        <v/>
      </c>
      <c r="D222" s="432" t="str">
        <f>IF(OR(BNS_Printout!D217=0,BNS_Printout!D217=""),"",BNS_Printout!D217)</f>
        <v/>
      </c>
      <c r="E222" s="433" t="str">
        <f>IF(BNS_Printout!E217="","",BNS_Printout!E217)</f>
        <v/>
      </c>
      <c r="F222" s="433" t="str">
        <f>IF(BNS_Printout!F217="","",BNS_Printout!F217)</f>
        <v/>
      </c>
      <c r="G222" s="434" t="str">
        <f>IF(BNS_Printout!G217="","",BNS_Printout!G217)</f>
        <v/>
      </c>
      <c r="H222" s="434" t="str">
        <f>IF(BNS_Printout!H217="","",BNS_Printout!H217)</f>
        <v/>
      </c>
      <c r="I222" s="281"/>
      <c r="J222" s="281"/>
      <c r="K222" s="422" t="str">
        <f>IF(BNS_Printout!K217="","",BNS_Printout!K217)</f>
        <v/>
      </c>
      <c r="AA222" s="329">
        <f t="shared" si="10"/>
        <v>0</v>
      </c>
      <c r="AB222" s="329">
        <f t="shared" si="12"/>
        <v>999</v>
      </c>
      <c r="AC222" s="329">
        <f t="shared" si="11"/>
        <v>0</v>
      </c>
    </row>
    <row r="223" spans="1:29" ht="24" customHeight="1">
      <c r="A223" s="431">
        <f>IF(BNS_Printout!A218="","",BNS_Printout!A218)</f>
        <v>212</v>
      </c>
      <c r="B223" s="432" t="str">
        <f>IF(BNS_Printout!B218="","",BNS_Printout!B218)</f>
        <v/>
      </c>
      <c r="C223" s="432" t="str">
        <f>IF(BNS_Printout!C218="","",BNS_Printout!C218)</f>
        <v/>
      </c>
      <c r="D223" s="432" t="str">
        <f>IF(OR(BNS_Printout!D218=0,BNS_Printout!D218=""),"",BNS_Printout!D218)</f>
        <v/>
      </c>
      <c r="E223" s="433" t="str">
        <f>IF(BNS_Printout!E218="","",BNS_Printout!E218)</f>
        <v/>
      </c>
      <c r="F223" s="433" t="str">
        <f>IF(BNS_Printout!F218="","",BNS_Printout!F218)</f>
        <v/>
      </c>
      <c r="G223" s="434" t="str">
        <f>IF(BNS_Printout!G218="","",BNS_Printout!G218)</f>
        <v/>
      </c>
      <c r="H223" s="434" t="str">
        <f>IF(BNS_Printout!H218="","",BNS_Printout!H218)</f>
        <v/>
      </c>
      <c r="I223" s="281"/>
      <c r="J223" s="281"/>
      <c r="K223" s="422" t="str">
        <f>IF(BNS_Printout!K218="","",BNS_Printout!K218)</f>
        <v/>
      </c>
      <c r="AA223" s="329">
        <f t="shared" si="10"/>
        <v>0</v>
      </c>
      <c r="AB223" s="329">
        <f t="shared" si="12"/>
        <v>999</v>
      </c>
      <c r="AC223" s="329">
        <f t="shared" si="11"/>
        <v>0</v>
      </c>
    </row>
    <row r="224" spans="1:29" ht="24" customHeight="1">
      <c r="A224" s="431">
        <f>IF(BNS_Printout!A219="","",BNS_Printout!A219)</f>
        <v>213</v>
      </c>
      <c r="B224" s="432" t="str">
        <f>IF(BNS_Printout!B219="","",BNS_Printout!B219)</f>
        <v/>
      </c>
      <c r="C224" s="432" t="str">
        <f>IF(BNS_Printout!C219="","",BNS_Printout!C219)</f>
        <v/>
      </c>
      <c r="D224" s="432" t="str">
        <f>IF(OR(BNS_Printout!D219=0,BNS_Printout!D219=""),"",BNS_Printout!D219)</f>
        <v/>
      </c>
      <c r="E224" s="433" t="str">
        <f>IF(BNS_Printout!E219="","",BNS_Printout!E219)</f>
        <v/>
      </c>
      <c r="F224" s="433" t="str">
        <f>IF(BNS_Printout!F219="","",BNS_Printout!F219)</f>
        <v/>
      </c>
      <c r="G224" s="434" t="str">
        <f>IF(BNS_Printout!G219="","",BNS_Printout!G219)</f>
        <v/>
      </c>
      <c r="H224" s="434" t="str">
        <f>IF(BNS_Printout!H219="","",BNS_Printout!H219)</f>
        <v/>
      </c>
      <c r="I224" s="281"/>
      <c r="J224" s="281"/>
      <c r="K224" s="422" t="str">
        <f>IF(BNS_Printout!K219="","",BNS_Printout!K219)</f>
        <v/>
      </c>
      <c r="AA224" s="329">
        <f t="shared" si="10"/>
        <v>0</v>
      </c>
      <c r="AB224" s="329">
        <f t="shared" si="12"/>
        <v>999</v>
      </c>
      <c r="AC224" s="329">
        <f t="shared" si="11"/>
        <v>0</v>
      </c>
    </row>
    <row r="225" spans="1:29" ht="24" customHeight="1">
      <c r="A225" s="431">
        <f>IF(BNS_Printout!A220="","",BNS_Printout!A220)</f>
        <v>214</v>
      </c>
      <c r="B225" s="432" t="str">
        <f>IF(BNS_Printout!B220="","",BNS_Printout!B220)</f>
        <v/>
      </c>
      <c r="C225" s="432" t="str">
        <f>IF(BNS_Printout!C220="","",BNS_Printout!C220)</f>
        <v/>
      </c>
      <c r="D225" s="432" t="str">
        <f>IF(OR(BNS_Printout!D220=0,BNS_Printout!D220=""),"",BNS_Printout!D220)</f>
        <v/>
      </c>
      <c r="E225" s="433" t="str">
        <f>IF(BNS_Printout!E220="","",BNS_Printout!E220)</f>
        <v/>
      </c>
      <c r="F225" s="433" t="str">
        <f>IF(BNS_Printout!F220="","",BNS_Printout!F220)</f>
        <v/>
      </c>
      <c r="G225" s="434" t="str">
        <f>IF(BNS_Printout!G220="","",BNS_Printout!G220)</f>
        <v/>
      </c>
      <c r="H225" s="434" t="str">
        <f>IF(BNS_Printout!H220="","",BNS_Printout!H220)</f>
        <v/>
      </c>
      <c r="I225" s="281"/>
      <c r="J225" s="281"/>
      <c r="K225" s="422" t="str">
        <f>IF(BNS_Printout!K220="","",BNS_Printout!K220)</f>
        <v/>
      </c>
      <c r="AA225" s="329">
        <f t="shared" si="10"/>
        <v>0</v>
      </c>
      <c r="AB225" s="329">
        <f t="shared" si="12"/>
        <v>999</v>
      </c>
      <c r="AC225" s="329">
        <f t="shared" si="11"/>
        <v>0</v>
      </c>
    </row>
    <row r="226" spans="1:29" ht="24" customHeight="1">
      <c r="A226" s="431">
        <f>IF(BNS_Printout!A221="","",BNS_Printout!A221)</f>
        <v>215</v>
      </c>
      <c r="B226" s="432" t="str">
        <f>IF(BNS_Printout!B221="","",BNS_Printout!B221)</f>
        <v/>
      </c>
      <c r="C226" s="432" t="str">
        <f>IF(BNS_Printout!C221="","",BNS_Printout!C221)</f>
        <v/>
      </c>
      <c r="D226" s="432" t="str">
        <f>IF(OR(BNS_Printout!D221=0,BNS_Printout!D221=""),"",BNS_Printout!D221)</f>
        <v/>
      </c>
      <c r="E226" s="433" t="str">
        <f>IF(BNS_Printout!E221="","",BNS_Printout!E221)</f>
        <v/>
      </c>
      <c r="F226" s="433" t="str">
        <f>IF(BNS_Printout!F221="","",BNS_Printout!F221)</f>
        <v/>
      </c>
      <c r="G226" s="434" t="str">
        <f>IF(BNS_Printout!G221="","",BNS_Printout!G221)</f>
        <v/>
      </c>
      <c r="H226" s="434" t="str">
        <f>IF(BNS_Printout!H221="","",BNS_Printout!H221)</f>
        <v/>
      </c>
      <c r="I226" s="281"/>
      <c r="J226" s="281"/>
      <c r="K226" s="422" t="str">
        <f>IF(BNS_Printout!K221="","",BNS_Printout!K221)</f>
        <v/>
      </c>
      <c r="AA226" s="329">
        <f t="shared" si="10"/>
        <v>0</v>
      </c>
      <c r="AB226" s="329">
        <f t="shared" si="12"/>
        <v>999</v>
      </c>
      <c r="AC226" s="329">
        <f t="shared" si="11"/>
        <v>0</v>
      </c>
    </row>
    <row r="227" spans="1:29" ht="24" customHeight="1">
      <c r="A227" s="431">
        <f>IF(BNS_Printout!A222="","",BNS_Printout!A222)</f>
        <v>216</v>
      </c>
      <c r="B227" s="432" t="str">
        <f>IF(BNS_Printout!B222="","",BNS_Printout!B222)</f>
        <v/>
      </c>
      <c r="C227" s="432" t="str">
        <f>IF(BNS_Printout!C222="","",BNS_Printout!C222)</f>
        <v/>
      </c>
      <c r="D227" s="432" t="str">
        <f>IF(OR(BNS_Printout!D222=0,BNS_Printout!D222=""),"",BNS_Printout!D222)</f>
        <v/>
      </c>
      <c r="E227" s="433" t="str">
        <f>IF(BNS_Printout!E222="","",BNS_Printout!E222)</f>
        <v/>
      </c>
      <c r="F227" s="433" t="str">
        <f>IF(BNS_Printout!F222="","",BNS_Printout!F222)</f>
        <v/>
      </c>
      <c r="G227" s="434" t="str">
        <f>IF(BNS_Printout!G222="","",BNS_Printout!G222)</f>
        <v/>
      </c>
      <c r="H227" s="434" t="str">
        <f>IF(BNS_Printout!H222="","",BNS_Printout!H222)</f>
        <v/>
      </c>
      <c r="I227" s="281"/>
      <c r="J227" s="281"/>
      <c r="K227" s="422" t="str">
        <f>IF(BNS_Printout!K222="","",BNS_Printout!K222)</f>
        <v/>
      </c>
      <c r="AA227" s="329">
        <f t="shared" si="10"/>
        <v>0</v>
      </c>
      <c r="AB227" s="329">
        <f t="shared" si="12"/>
        <v>999</v>
      </c>
      <c r="AC227" s="329">
        <f t="shared" si="11"/>
        <v>0</v>
      </c>
    </row>
    <row r="228" spans="1:29" ht="24" customHeight="1">
      <c r="A228" s="431">
        <f>IF(BNS_Printout!A223="","",BNS_Printout!A223)</f>
        <v>217</v>
      </c>
      <c r="B228" s="432" t="str">
        <f>IF(BNS_Printout!B223="","",BNS_Printout!B223)</f>
        <v/>
      </c>
      <c r="C228" s="432" t="str">
        <f>IF(BNS_Printout!C223="","",BNS_Printout!C223)</f>
        <v/>
      </c>
      <c r="D228" s="432" t="str">
        <f>IF(OR(BNS_Printout!D223=0,BNS_Printout!D223=""),"",BNS_Printout!D223)</f>
        <v/>
      </c>
      <c r="E228" s="433" t="str">
        <f>IF(BNS_Printout!E223="","",BNS_Printout!E223)</f>
        <v/>
      </c>
      <c r="F228" s="433" t="str">
        <f>IF(BNS_Printout!F223="","",BNS_Printout!F223)</f>
        <v/>
      </c>
      <c r="G228" s="434" t="str">
        <f>IF(BNS_Printout!G223="","",BNS_Printout!G223)</f>
        <v/>
      </c>
      <c r="H228" s="434" t="str">
        <f>IF(BNS_Printout!H223="","",BNS_Printout!H223)</f>
        <v/>
      </c>
      <c r="I228" s="281"/>
      <c r="J228" s="281"/>
      <c r="K228" s="422" t="str">
        <f>IF(BNS_Printout!K223="","",BNS_Printout!K223)</f>
        <v/>
      </c>
      <c r="AA228" s="329">
        <f t="shared" si="10"/>
        <v>0</v>
      </c>
      <c r="AB228" s="329">
        <f t="shared" si="12"/>
        <v>999</v>
      </c>
      <c r="AC228" s="329">
        <f t="shared" si="11"/>
        <v>0</v>
      </c>
    </row>
    <row r="229" spans="1:29" ht="24" customHeight="1">
      <c r="A229" s="431">
        <f>IF(BNS_Printout!A224="","",BNS_Printout!A224)</f>
        <v>218</v>
      </c>
      <c r="B229" s="432" t="str">
        <f>IF(BNS_Printout!B224="","",BNS_Printout!B224)</f>
        <v/>
      </c>
      <c r="C229" s="432" t="str">
        <f>IF(BNS_Printout!C224="","",BNS_Printout!C224)</f>
        <v/>
      </c>
      <c r="D229" s="432" t="str">
        <f>IF(OR(BNS_Printout!D224=0,BNS_Printout!D224=""),"",BNS_Printout!D224)</f>
        <v/>
      </c>
      <c r="E229" s="433" t="str">
        <f>IF(BNS_Printout!E224="","",BNS_Printout!E224)</f>
        <v/>
      </c>
      <c r="F229" s="433" t="str">
        <f>IF(BNS_Printout!F224="","",BNS_Printout!F224)</f>
        <v/>
      </c>
      <c r="G229" s="434" t="str">
        <f>IF(BNS_Printout!G224="","",BNS_Printout!G224)</f>
        <v/>
      </c>
      <c r="H229" s="434" t="str">
        <f>IF(BNS_Printout!H224="","",BNS_Printout!H224)</f>
        <v/>
      </c>
      <c r="I229" s="281"/>
      <c r="J229" s="281"/>
      <c r="K229" s="422" t="str">
        <f>IF(BNS_Printout!K224="","",BNS_Printout!K224)</f>
        <v/>
      </c>
      <c r="AA229" s="329">
        <f t="shared" si="10"/>
        <v>0</v>
      </c>
      <c r="AB229" s="329">
        <f t="shared" si="12"/>
        <v>999</v>
      </c>
      <c r="AC229" s="329">
        <f t="shared" si="11"/>
        <v>0</v>
      </c>
    </row>
    <row r="230" spans="1:29" ht="24" customHeight="1">
      <c r="A230" s="431">
        <f>IF(BNS_Printout!A225="","",BNS_Printout!A225)</f>
        <v>219</v>
      </c>
      <c r="B230" s="432" t="str">
        <f>IF(BNS_Printout!B225="","",BNS_Printout!B225)</f>
        <v/>
      </c>
      <c r="C230" s="432" t="str">
        <f>IF(BNS_Printout!C225="","",BNS_Printout!C225)</f>
        <v/>
      </c>
      <c r="D230" s="432" t="str">
        <f>IF(OR(BNS_Printout!D225=0,BNS_Printout!D225=""),"",BNS_Printout!D225)</f>
        <v/>
      </c>
      <c r="E230" s="433" t="str">
        <f>IF(BNS_Printout!E225="","",BNS_Printout!E225)</f>
        <v/>
      </c>
      <c r="F230" s="433" t="str">
        <f>IF(BNS_Printout!F225="","",BNS_Printout!F225)</f>
        <v/>
      </c>
      <c r="G230" s="434" t="str">
        <f>IF(BNS_Printout!G225="","",BNS_Printout!G225)</f>
        <v/>
      </c>
      <c r="H230" s="434" t="str">
        <f>IF(BNS_Printout!H225="","",BNS_Printout!H225)</f>
        <v/>
      </c>
      <c r="I230" s="281"/>
      <c r="J230" s="281"/>
      <c r="K230" s="422" t="str">
        <f>IF(BNS_Printout!K225="","",BNS_Printout!K225)</f>
        <v/>
      </c>
      <c r="AA230" s="329">
        <f t="shared" si="10"/>
        <v>0</v>
      </c>
      <c r="AB230" s="329">
        <f t="shared" si="12"/>
        <v>999</v>
      </c>
      <c r="AC230" s="329">
        <f t="shared" si="11"/>
        <v>0</v>
      </c>
    </row>
    <row r="231" spans="1:29" ht="24" customHeight="1">
      <c r="A231" s="431">
        <f>IF(BNS_Printout!A226="","",BNS_Printout!A226)</f>
        <v>220</v>
      </c>
      <c r="B231" s="432" t="str">
        <f>IF(BNS_Printout!B226="","",BNS_Printout!B226)</f>
        <v/>
      </c>
      <c r="C231" s="432" t="str">
        <f>IF(BNS_Printout!C226="","",BNS_Printout!C226)</f>
        <v/>
      </c>
      <c r="D231" s="432" t="str">
        <f>IF(OR(BNS_Printout!D226=0,BNS_Printout!D226=""),"",BNS_Printout!D226)</f>
        <v/>
      </c>
      <c r="E231" s="433" t="str">
        <f>IF(BNS_Printout!E226="","",BNS_Printout!E226)</f>
        <v/>
      </c>
      <c r="F231" s="433" t="str">
        <f>IF(BNS_Printout!F226="","",BNS_Printout!F226)</f>
        <v/>
      </c>
      <c r="G231" s="434" t="str">
        <f>IF(BNS_Printout!G226="","",BNS_Printout!G226)</f>
        <v/>
      </c>
      <c r="H231" s="434" t="str">
        <f>IF(BNS_Printout!H226="","",BNS_Printout!H226)</f>
        <v/>
      </c>
      <c r="I231" s="281"/>
      <c r="J231" s="281"/>
      <c r="K231" s="422" t="str">
        <f>IF(BNS_Printout!K226="","",BNS_Printout!K226)</f>
        <v/>
      </c>
      <c r="AA231" s="329">
        <f t="shared" si="10"/>
        <v>0</v>
      </c>
      <c r="AB231" s="329">
        <f t="shared" si="12"/>
        <v>999</v>
      </c>
      <c r="AC231" s="329">
        <f t="shared" si="11"/>
        <v>0</v>
      </c>
    </row>
    <row r="232" spans="1:29" ht="24" customHeight="1">
      <c r="A232" s="431">
        <f>IF(BNS_Printout!A227="","",BNS_Printout!A227)</f>
        <v>221</v>
      </c>
      <c r="B232" s="432" t="str">
        <f>IF(BNS_Printout!B227="","",BNS_Printout!B227)</f>
        <v/>
      </c>
      <c r="C232" s="432" t="str">
        <f>IF(BNS_Printout!C227="","",BNS_Printout!C227)</f>
        <v/>
      </c>
      <c r="D232" s="432" t="str">
        <f>IF(OR(BNS_Printout!D227=0,BNS_Printout!D227=""),"",BNS_Printout!D227)</f>
        <v/>
      </c>
      <c r="E232" s="433" t="str">
        <f>IF(BNS_Printout!E227="","",BNS_Printout!E227)</f>
        <v/>
      </c>
      <c r="F232" s="433" t="str">
        <f>IF(BNS_Printout!F227="","",BNS_Printout!F227)</f>
        <v/>
      </c>
      <c r="G232" s="434" t="str">
        <f>IF(BNS_Printout!G227="","",BNS_Printout!G227)</f>
        <v/>
      </c>
      <c r="H232" s="434" t="str">
        <f>IF(BNS_Printout!H227="","",BNS_Printout!H227)</f>
        <v/>
      </c>
      <c r="I232" s="281"/>
      <c r="J232" s="281"/>
      <c r="K232" s="422" t="str">
        <f>IF(BNS_Printout!K227="","",BNS_Printout!K227)</f>
        <v/>
      </c>
      <c r="AA232" s="329">
        <f t="shared" si="10"/>
        <v>0</v>
      </c>
      <c r="AB232" s="329">
        <f t="shared" si="12"/>
        <v>999</v>
      </c>
      <c r="AC232" s="329">
        <f t="shared" si="11"/>
        <v>0</v>
      </c>
    </row>
    <row r="233" spans="1:29" ht="24" customHeight="1">
      <c r="A233" s="431">
        <f>IF(BNS_Printout!A228="","",BNS_Printout!A228)</f>
        <v>222</v>
      </c>
      <c r="B233" s="432" t="str">
        <f>IF(BNS_Printout!B228="","",BNS_Printout!B228)</f>
        <v/>
      </c>
      <c r="C233" s="432" t="str">
        <f>IF(BNS_Printout!C228="","",BNS_Printout!C228)</f>
        <v/>
      </c>
      <c r="D233" s="432" t="str">
        <f>IF(OR(BNS_Printout!D228=0,BNS_Printout!D228=""),"",BNS_Printout!D228)</f>
        <v/>
      </c>
      <c r="E233" s="433" t="str">
        <f>IF(BNS_Printout!E228="","",BNS_Printout!E228)</f>
        <v/>
      </c>
      <c r="F233" s="433" t="str">
        <f>IF(BNS_Printout!F228="","",BNS_Printout!F228)</f>
        <v/>
      </c>
      <c r="G233" s="434" t="str">
        <f>IF(BNS_Printout!G228="","",BNS_Printout!G228)</f>
        <v/>
      </c>
      <c r="H233" s="434" t="str">
        <f>IF(BNS_Printout!H228="","",BNS_Printout!H228)</f>
        <v/>
      </c>
      <c r="I233" s="281"/>
      <c r="J233" s="281"/>
      <c r="K233" s="422" t="str">
        <f>IF(BNS_Printout!K228="","",BNS_Printout!K228)</f>
        <v/>
      </c>
      <c r="AA233" s="329">
        <f t="shared" si="10"/>
        <v>0</v>
      </c>
      <c r="AB233" s="329">
        <f t="shared" si="12"/>
        <v>999</v>
      </c>
      <c r="AC233" s="329">
        <f t="shared" si="11"/>
        <v>0</v>
      </c>
    </row>
    <row r="234" spans="1:29" ht="24" customHeight="1">
      <c r="A234" s="431">
        <f>IF(BNS_Printout!A229="","",BNS_Printout!A229)</f>
        <v>223</v>
      </c>
      <c r="B234" s="432" t="str">
        <f>IF(BNS_Printout!B229="","",BNS_Printout!B229)</f>
        <v/>
      </c>
      <c r="C234" s="432" t="str">
        <f>IF(BNS_Printout!C229="","",BNS_Printout!C229)</f>
        <v/>
      </c>
      <c r="D234" s="432" t="str">
        <f>IF(OR(BNS_Printout!D229=0,BNS_Printout!D229=""),"",BNS_Printout!D229)</f>
        <v/>
      </c>
      <c r="E234" s="433" t="str">
        <f>IF(BNS_Printout!E229="","",BNS_Printout!E229)</f>
        <v/>
      </c>
      <c r="F234" s="433" t="str">
        <f>IF(BNS_Printout!F229="","",BNS_Printout!F229)</f>
        <v/>
      </c>
      <c r="G234" s="434" t="str">
        <f>IF(BNS_Printout!G229="","",BNS_Printout!G229)</f>
        <v/>
      </c>
      <c r="H234" s="434" t="str">
        <f>IF(BNS_Printout!H229="","",BNS_Printout!H229)</f>
        <v/>
      </c>
      <c r="I234" s="281"/>
      <c r="J234" s="281"/>
      <c r="K234" s="422" t="str">
        <f>IF(BNS_Printout!K229="","",BNS_Printout!K229)</f>
        <v/>
      </c>
      <c r="AA234" s="329">
        <f t="shared" si="10"/>
        <v>0</v>
      </c>
      <c r="AB234" s="329">
        <f t="shared" si="12"/>
        <v>999</v>
      </c>
      <c r="AC234" s="329">
        <f t="shared" si="11"/>
        <v>0</v>
      </c>
    </row>
    <row r="235" spans="1:29" ht="24" customHeight="1">
      <c r="A235" s="431">
        <f>IF(BNS_Printout!A230="","",BNS_Printout!A230)</f>
        <v>224</v>
      </c>
      <c r="B235" s="432" t="str">
        <f>IF(BNS_Printout!B230="","",BNS_Printout!B230)</f>
        <v/>
      </c>
      <c r="C235" s="432" t="str">
        <f>IF(BNS_Printout!C230="","",BNS_Printout!C230)</f>
        <v/>
      </c>
      <c r="D235" s="432" t="str">
        <f>IF(OR(BNS_Printout!D230=0,BNS_Printout!D230=""),"",BNS_Printout!D230)</f>
        <v/>
      </c>
      <c r="E235" s="433" t="str">
        <f>IF(BNS_Printout!E230="","",BNS_Printout!E230)</f>
        <v/>
      </c>
      <c r="F235" s="433" t="str">
        <f>IF(BNS_Printout!F230="","",BNS_Printout!F230)</f>
        <v/>
      </c>
      <c r="G235" s="434" t="str">
        <f>IF(BNS_Printout!G230="","",BNS_Printout!G230)</f>
        <v/>
      </c>
      <c r="H235" s="434" t="str">
        <f>IF(BNS_Printout!H230="","",BNS_Printout!H230)</f>
        <v/>
      </c>
      <c r="I235" s="281"/>
      <c r="J235" s="281"/>
      <c r="K235" s="422" t="str">
        <f>IF(BNS_Printout!K230="","",BNS_Printout!K230)</f>
        <v/>
      </c>
      <c r="AA235" s="329">
        <f t="shared" si="10"/>
        <v>0</v>
      </c>
      <c r="AB235" s="329">
        <f t="shared" si="12"/>
        <v>999</v>
      </c>
      <c r="AC235" s="329">
        <f t="shared" si="11"/>
        <v>0</v>
      </c>
    </row>
    <row r="236" spans="1:29" ht="24" customHeight="1">
      <c r="A236" s="431">
        <f>IF(BNS_Printout!A231="","",BNS_Printout!A231)</f>
        <v>225</v>
      </c>
      <c r="B236" s="432" t="str">
        <f>IF(BNS_Printout!B231="","",BNS_Printout!B231)</f>
        <v/>
      </c>
      <c r="C236" s="432" t="str">
        <f>IF(BNS_Printout!C231="","",BNS_Printout!C231)</f>
        <v/>
      </c>
      <c r="D236" s="432" t="str">
        <f>IF(OR(BNS_Printout!D231=0,BNS_Printout!D231=""),"",BNS_Printout!D231)</f>
        <v/>
      </c>
      <c r="E236" s="433" t="str">
        <f>IF(BNS_Printout!E231="","",BNS_Printout!E231)</f>
        <v/>
      </c>
      <c r="F236" s="433" t="str">
        <f>IF(BNS_Printout!F231="","",BNS_Printout!F231)</f>
        <v/>
      </c>
      <c r="G236" s="434" t="str">
        <f>IF(BNS_Printout!G231="","",BNS_Printout!G231)</f>
        <v/>
      </c>
      <c r="H236" s="434" t="str">
        <f>IF(BNS_Printout!H231="","",BNS_Printout!H231)</f>
        <v/>
      </c>
      <c r="I236" s="281"/>
      <c r="J236" s="281"/>
      <c r="K236" s="422" t="str">
        <f>IF(BNS_Printout!K231="","",BNS_Printout!K231)</f>
        <v/>
      </c>
      <c r="AA236" s="329">
        <f t="shared" si="10"/>
        <v>0</v>
      </c>
      <c r="AB236" s="329">
        <f t="shared" si="12"/>
        <v>999</v>
      </c>
      <c r="AC236" s="329">
        <f t="shared" si="11"/>
        <v>0</v>
      </c>
    </row>
    <row r="237" spans="1:29" ht="24" customHeight="1">
      <c r="A237" s="431">
        <f>IF(BNS_Printout!A232="","",BNS_Printout!A232)</f>
        <v>226</v>
      </c>
      <c r="B237" s="432" t="str">
        <f>IF(BNS_Printout!B232="","",BNS_Printout!B232)</f>
        <v/>
      </c>
      <c r="C237" s="432" t="str">
        <f>IF(BNS_Printout!C232="","",BNS_Printout!C232)</f>
        <v/>
      </c>
      <c r="D237" s="432" t="str">
        <f>IF(OR(BNS_Printout!D232=0,BNS_Printout!D232=""),"",BNS_Printout!D232)</f>
        <v/>
      </c>
      <c r="E237" s="433" t="str">
        <f>IF(BNS_Printout!E232="","",BNS_Printout!E232)</f>
        <v/>
      </c>
      <c r="F237" s="433" t="str">
        <f>IF(BNS_Printout!F232="","",BNS_Printout!F232)</f>
        <v/>
      </c>
      <c r="G237" s="434" t="str">
        <f>IF(BNS_Printout!G232="","",BNS_Printout!G232)</f>
        <v/>
      </c>
      <c r="H237" s="434" t="str">
        <f>IF(BNS_Printout!H232="","",BNS_Printout!H232)</f>
        <v/>
      </c>
      <c r="I237" s="281"/>
      <c r="J237" s="281"/>
      <c r="K237" s="422" t="str">
        <f>IF(BNS_Printout!K232="","",BNS_Printout!K232)</f>
        <v/>
      </c>
      <c r="AA237" s="329">
        <f t="shared" si="10"/>
        <v>0</v>
      </c>
      <c r="AB237" s="329">
        <f t="shared" si="12"/>
        <v>999</v>
      </c>
      <c r="AC237" s="329">
        <f t="shared" si="11"/>
        <v>0</v>
      </c>
    </row>
    <row r="238" spans="1:29" ht="24" customHeight="1">
      <c r="A238" s="431">
        <f>IF(BNS_Printout!A233="","",BNS_Printout!A233)</f>
        <v>227</v>
      </c>
      <c r="B238" s="432" t="str">
        <f>IF(BNS_Printout!B233="","",BNS_Printout!B233)</f>
        <v/>
      </c>
      <c r="C238" s="432" t="str">
        <f>IF(BNS_Printout!C233="","",BNS_Printout!C233)</f>
        <v/>
      </c>
      <c r="D238" s="432" t="str">
        <f>IF(OR(BNS_Printout!D233=0,BNS_Printout!D233=""),"",BNS_Printout!D233)</f>
        <v/>
      </c>
      <c r="E238" s="433" t="str">
        <f>IF(BNS_Printout!E233="","",BNS_Printout!E233)</f>
        <v/>
      </c>
      <c r="F238" s="433" t="str">
        <f>IF(BNS_Printout!F233="","",BNS_Printout!F233)</f>
        <v/>
      </c>
      <c r="G238" s="434" t="str">
        <f>IF(BNS_Printout!G233="","",BNS_Printout!G233)</f>
        <v/>
      </c>
      <c r="H238" s="434" t="str">
        <f>IF(BNS_Printout!H233="","",BNS_Printout!H233)</f>
        <v/>
      </c>
      <c r="I238" s="281"/>
      <c r="J238" s="281"/>
      <c r="K238" s="422" t="str">
        <f>IF(BNS_Printout!K233="","",BNS_Printout!K233)</f>
        <v/>
      </c>
      <c r="AA238" s="329">
        <f t="shared" si="10"/>
        <v>0</v>
      </c>
      <c r="AB238" s="329">
        <f t="shared" si="12"/>
        <v>999</v>
      </c>
      <c r="AC238" s="329">
        <f t="shared" si="11"/>
        <v>0</v>
      </c>
    </row>
    <row r="239" spans="1:29" ht="24" customHeight="1">
      <c r="A239" s="431">
        <f>IF(BNS_Printout!A234="","",BNS_Printout!A234)</f>
        <v>228</v>
      </c>
      <c r="B239" s="432" t="str">
        <f>IF(BNS_Printout!B234="","",BNS_Printout!B234)</f>
        <v/>
      </c>
      <c r="C239" s="432" t="str">
        <f>IF(BNS_Printout!C234="","",BNS_Printout!C234)</f>
        <v/>
      </c>
      <c r="D239" s="432" t="str">
        <f>IF(OR(BNS_Printout!D234=0,BNS_Printout!D234=""),"",BNS_Printout!D234)</f>
        <v/>
      </c>
      <c r="E239" s="433" t="str">
        <f>IF(BNS_Printout!E234="","",BNS_Printout!E234)</f>
        <v/>
      </c>
      <c r="F239" s="433" t="str">
        <f>IF(BNS_Printout!F234="","",BNS_Printout!F234)</f>
        <v/>
      </c>
      <c r="G239" s="434" t="str">
        <f>IF(BNS_Printout!G234="","",BNS_Printout!G234)</f>
        <v/>
      </c>
      <c r="H239" s="434" t="str">
        <f>IF(BNS_Printout!H234="","",BNS_Printout!H234)</f>
        <v/>
      </c>
      <c r="I239" s="281"/>
      <c r="J239" s="281"/>
      <c r="K239" s="422" t="str">
        <f>IF(BNS_Printout!K234="","",BNS_Printout!K234)</f>
        <v/>
      </c>
      <c r="AA239" s="329">
        <f t="shared" si="10"/>
        <v>0</v>
      </c>
      <c r="AB239" s="329">
        <f t="shared" si="12"/>
        <v>999</v>
      </c>
      <c r="AC239" s="329">
        <f t="shared" si="11"/>
        <v>0</v>
      </c>
    </row>
    <row r="240" spans="1:29" ht="24" customHeight="1">
      <c r="A240" s="431">
        <f>IF(BNS_Printout!A235="","",BNS_Printout!A235)</f>
        <v>229</v>
      </c>
      <c r="B240" s="432" t="str">
        <f>IF(BNS_Printout!B235="","",BNS_Printout!B235)</f>
        <v/>
      </c>
      <c r="C240" s="432" t="str">
        <f>IF(BNS_Printout!C235="","",BNS_Printout!C235)</f>
        <v/>
      </c>
      <c r="D240" s="432" t="str">
        <f>IF(OR(BNS_Printout!D235=0,BNS_Printout!D235=""),"",BNS_Printout!D235)</f>
        <v/>
      </c>
      <c r="E240" s="433" t="str">
        <f>IF(BNS_Printout!E235="","",BNS_Printout!E235)</f>
        <v/>
      </c>
      <c r="F240" s="433" t="str">
        <f>IF(BNS_Printout!F235="","",BNS_Printout!F235)</f>
        <v/>
      </c>
      <c r="G240" s="434" t="str">
        <f>IF(BNS_Printout!G235="","",BNS_Printout!G235)</f>
        <v/>
      </c>
      <c r="H240" s="434" t="str">
        <f>IF(BNS_Printout!H235="","",BNS_Printout!H235)</f>
        <v/>
      </c>
      <c r="I240" s="281"/>
      <c r="J240" s="281"/>
      <c r="K240" s="422" t="str">
        <f>IF(BNS_Printout!K235="","",BNS_Printout!K235)</f>
        <v/>
      </c>
      <c r="AA240" s="329">
        <f t="shared" si="10"/>
        <v>0</v>
      </c>
      <c r="AB240" s="329">
        <f t="shared" si="12"/>
        <v>999</v>
      </c>
      <c r="AC240" s="329">
        <f t="shared" si="11"/>
        <v>0</v>
      </c>
    </row>
    <row r="241" spans="1:29" ht="24" customHeight="1">
      <c r="A241" s="431">
        <f>IF(BNS_Printout!A236="","",BNS_Printout!A236)</f>
        <v>230</v>
      </c>
      <c r="B241" s="432" t="str">
        <f>IF(BNS_Printout!B236="","",BNS_Printout!B236)</f>
        <v/>
      </c>
      <c r="C241" s="432" t="str">
        <f>IF(BNS_Printout!C236="","",BNS_Printout!C236)</f>
        <v/>
      </c>
      <c r="D241" s="432" t="str">
        <f>IF(OR(BNS_Printout!D236=0,BNS_Printout!D236=""),"",BNS_Printout!D236)</f>
        <v/>
      </c>
      <c r="E241" s="433" t="str">
        <f>IF(BNS_Printout!E236="","",BNS_Printout!E236)</f>
        <v/>
      </c>
      <c r="F241" s="433" t="str">
        <f>IF(BNS_Printout!F236="","",BNS_Printout!F236)</f>
        <v/>
      </c>
      <c r="G241" s="434" t="str">
        <f>IF(BNS_Printout!G236="","",BNS_Printout!G236)</f>
        <v/>
      </c>
      <c r="H241" s="434" t="str">
        <f>IF(BNS_Printout!H236="","",BNS_Printout!H236)</f>
        <v/>
      </c>
      <c r="I241" s="281"/>
      <c r="J241" s="281"/>
      <c r="K241" s="422" t="str">
        <f>IF(BNS_Printout!K236="","",BNS_Printout!K236)</f>
        <v/>
      </c>
      <c r="AA241" s="329">
        <f t="shared" si="10"/>
        <v>0</v>
      </c>
      <c r="AB241" s="329">
        <f t="shared" si="12"/>
        <v>999</v>
      </c>
      <c r="AC241" s="329">
        <f t="shared" si="11"/>
        <v>0</v>
      </c>
    </row>
    <row r="242" spans="1:29" ht="24" customHeight="1">
      <c r="A242" s="431">
        <f>IF(BNS_Printout!A237="","",BNS_Printout!A237)</f>
        <v>231</v>
      </c>
      <c r="B242" s="432" t="str">
        <f>IF(BNS_Printout!B237="","",BNS_Printout!B237)</f>
        <v/>
      </c>
      <c r="C242" s="432" t="str">
        <f>IF(BNS_Printout!C237="","",BNS_Printout!C237)</f>
        <v/>
      </c>
      <c r="D242" s="432" t="str">
        <f>IF(OR(BNS_Printout!D237=0,BNS_Printout!D237=""),"",BNS_Printout!D237)</f>
        <v/>
      </c>
      <c r="E242" s="433" t="str">
        <f>IF(BNS_Printout!E237="","",BNS_Printout!E237)</f>
        <v/>
      </c>
      <c r="F242" s="433" t="str">
        <f>IF(BNS_Printout!F237="","",BNS_Printout!F237)</f>
        <v/>
      </c>
      <c r="G242" s="434" t="str">
        <f>IF(BNS_Printout!G237="","",BNS_Printout!G237)</f>
        <v/>
      </c>
      <c r="H242" s="434" t="str">
        <f>IF(BNS_Printout!H237="","",BNS_Printout!H237)</f>
        <v/>
      </c>
      <c r="I242" s="281"/>
      <c r="J242" s="281"/>
      <c r="K242" s="422" t="str">
        <f>IF(BNS_Printout!K237="","",BNS_Printout!K237)</f>
        <v/>
      </c>
      <c r="AA242" s="329">
        <f t="shared" si="10"/>
        <v>0</v>
      </c>
      <c r="AB242" s="329">
        <f t="shared" si="12"/>
        <v>999</v>
      </c>
      <c r="AC242" s="329">
        <f t="shared" si="11"/>
        <v>0</v>
      </c>
    </row>
    <row r="243" spans="1:29" ht="24" customHeight="1">
      <c r="A243" s="431">
        <f>IF(BNS_Printout!A238="","",BNS_Printout!A238)</f>
        <v>232</v>
      </c>
      <c r="B243" s="432" t="str">
        <f>IF(BNS_Printout!B238="","",BNS_Printout!B238)</f>
        <v/>
      </c>
      <c r="C243" s="432" t="str">
        <f>IF(BNS_Printout!C238="","",BNS_Printout!C238)</f>
        <v/>
      </c>
      <c r="D243" s="432" t="str">
        <f>IF(OR(BNS_Printout!D238=0,BNS_Printout!D238=""),"",BNS_Printout!D238)</f>
        <v/>
      </c>
      <c r="E243" s="433" t="str">
        <f>IF(BNS_Printout!E238="","",BNS_Printout!E238)</f>
        <v/>
      </c>
      <c r="F243" s="433" t="str">
        <f>IF(BNS_Printout!F238="","",BNS_Printout!F238)</f>
        <v/>
      </c>
      <c r="G243" s="434" t="str">
        <f>IF(BNS_Printout!G238="","",BNS_Printout!G238)</f>
        <v/>
      </c>
      <c r="H243" s="434" t="str">
        <f>IF(BNS_Printout!H238="","",BNS_Printout!H238)</f>
        <v/>
      </c>
      <c r="I243" s="281"/>
      <c r="J243" s="281"/>
      <c r="K243" s="422" t="str">
        <f>IF(BNS_Printout!K238="","",BNS_Printout!K238)</f>
        <v/>
      </c>
      <c r="AA243" s="329">
        <f t="shared" si="10"/>
        <v>0</v>
      </c>
      <c r="AB243" s="329">
        <f t="shared" si="12"/>
        <v>999</v>
      </c>
      <c r="AC243" s="329">
        <f t="shared" si="11"/>
        <v>0</v>
      </c>
    </row>
    <row r="244" spans="1:29" ht="24" customHeight="1">
      <c r="A244" s="431">
        <f>IF(BNS_Printout!A239="","",BNS_Printout!A239)</f>
        <v>233</v>
      </c>
      <c r="B244" s="432" t="str">
        <f>IF(BNS_Printout!B239="","",BNS_Printout!B239)</f>
        <v/>
      </c>
      <c r="C244" s="432" t="str">
        <f>IF(BNS_Printout!C239="","",BNS_Printout!C239)</f>
        <v/>
      </c>
      <c r="D244" s="432" t="str">
        <f>IF(OR(BNS_Printout!D239=0,BNS_Printout!D239=""),"",BNS_Printout!D239)</f>
        <v/>
      </c>
      <c r="E244" s="433" t="str">
        <f>IF(BNS_Printout!E239="","",BNS_Printout!E239)</f>
        <v/>
      </c>
      <c r="F244" s="433" t="str">
        <f>IF(BNS_Printout!F239="","",BNS_Printout!F239)</f>
        <v/>
      </c>
      <c r="G244" s="434" t="str">
        <f>IF(BNS_Printout!G239="","",BNS_Printout!G239)</f>
        <v/>
      </c>
      <c r="H244" s="434" t="str">
        <f>IF(BNS_Printout!H239="","",BNS_Printout!H239)</f>
        <v/>
      </c>
      <c r="I244" s="281"/>
      <c r="J244" s="281"/>
      <c r="K244" s="422" t="str">
        <f>IF(BNS_Printout!K239="","",BNS_Printout!K239)</f>
        <v/>
      </c>
      <c r="AA244" s="329">
        <f t="shared" si="10"/>
        <v>0</v>
      </c>
      <c r="AB244" s="329">
        <f t="shared" si="12"/>
        <v>999</v>
      </c>
      <c r="AC244" s="329">
        <f t="shared" si="11"/>
        <v>0</v>
      </c>
    </row>
    <row r="245" spans="1:29" ht="24" customHeight="1">
      <c r="A245" s="431">
        <f>IF(BNS_Printout!A240="","",BNS_Printout!A240)</f>
        <v>234</v>
      </c>
      <c r="B245" s="432" t="str">
        <f>IF(BNS_Printout!B240="","",BNS_Printout!B240)</f>
        <v/>
      </c>
      <c r="C245" s="432" t="str">
        <f>IF(BNS_Printout!C240="","",BNS_Printout!C240)</f>
        <v/>
      </c>
      <c r="D245" s="432" t="str">
        <f>IF(OR(BNS_Printout!D240=0,BNS_Printout!D240=""),"",BNS_Printout!D240)</f>
        <v/>
      </c>
      <c r="E245" s="433" t="str">
        <f>IF(BNS_Printout!E240="","",BNS_Printout!E240)</f>
        <v/>
      </c>
      <c r="F245" s="433" t="str">
        <f>IF(BNS_Printout!F240="","",BNS_Printout!F240)</f>
        <v/>
      </c>
      <c r="G245" s="434" t="str">
        <f>IF(BNS_Printout!G240="","",BNS_Printout!G240)</f>
        <v/>
      </c>
      <c r="H245" s="434" t="str">
        <f>IF(BNS_Printout!H240="","",BNS_Printout!H240)</f>
        <v/>
      </c>
      <c r="I245" s="281"/>
      <c r="J245" s="281"/>
      <c r="K245" s="422" t="str">
        <f>IF(BNS_Printout!K240="","",BNS_Printout!K240)</f>
        <v/>
      </c>
      <c r="AA245" s="329">
        <f t="shared" si="10"/>
        <v>0</v>
      </c>
      <c r="AB245" s="329">
        <f t="shared" si="12"/>
        <v>999</v>
      </c>
      <c r="AC245" s="329">
        <f t="shared" si="11"/>
        <v>0</v>
      </c>
    </row>
    <row r="246" spans="1:29" ht="24" customHeight="1">
      <c r="A246" s="431">
        <f>IF(BNS_Printout!A241="","",BNS_Printout!A241)</f>
        <v>235</v>
      </c>
      <c r="B246" s="432" t="str">
        <f>IF(BNS_Printout!B241="","",BNS_Printout!B241)</f>
        <v/>
      </c>
      <c r="C246" s="432" t="str">
        <f>IF(BNS_Printout!C241="","",BNS_Printout!C241)</f>
        <v/>
      </c>
      <c r="D246" s="432" t="str">
        <f>IF(OR(BNS_Printout!D241=0,BNS_Printout!D241=""),"",BNS_Printout!D241)</f>
        <v/>
      </c>
      <c r="E246" s="433" t="str">
        <f>IF(BNS_Printout!E241="","",BNS_Printout!E241)</f>
        <v/>
      </c>
      <c r="F246" s="433" t="str">
        <f>IF(BNS_Printout!F241="","",BNS_Printout!F241)</f>
        <v/>
      </c>
      <c r="G246" s="434" t="str">
        <f>IF(BNS_Printout!G241="","",BNS_Printout!G241)</f>
        <v/>
      </c>
      <c r="H246" s="434" t="str">
        <f>IF(BNS_Printout!H241="","",BNS_Printout!H241)</f>
        <v/>
      </c>
      <c r="I246" s="281"/>
      <c r="J246" s="281"/>
      <c r="K246" s="422" t="str">
        <f>IF(BNS_Printout!K241="","",BNS_Printout!K241)</f>
        <v/>
      </c>
      <c r="AA246" s="329">
        <f t="shared" si="10"/>
        <v>0</v>
      </c>
      <c r="AB246" s="329">
        <f t="shared" si="12"/>
        <v>999</v>
      </c>
      <c r="AC246" s="329">
        <f t="shared" si="11"/>
        <v>0</v>
      </c>
    </row>
    <row r="247" spans="1:29" ht="24" customHeight="1">
      <c r="A247" s="431">
        <f>IF(BNS_Printout!A242="","",BNS_Printout!A242)</f>
        <v>236</v>
      </c>
      <c r="B247" s="432" t="str">
        <f>IF(BNS_Printout!B242="","",BNS_Printout!B242)</f>
        <v/>
      </c>
      <c r="C247" s="432" t="str">
        <f>IF(BNS_Printout!C242="","",BNS_Printout!C242)</f>
        <v/>
      </c>
      <c r="D247" s="432" t="str">
        <f>IF(OR(BNS_Printout!D242=0,BNS_Printout!D242=""),"",BNS_Printout!D242)</f>
        <v/>
      </c>
      <c r="E247" s="433" t="str">
        <f>IF(BNS_Printout!E242="","",BNS_Printout!E242)</f>
        <v/>
      </c>
      <c r="F247" s="433" t="str">
        <f>IF(BNS_Printout!F242="","",BNS_Printout!F242)</f>
        <v/>
      </c>
      <c r="G247" s="434" t="str">
        <f>IF(BNS_Printout!G242="","",BNS_Printout!G242)</f>
        <v/>
      </c>
      <c r="H247" s="434" t="str">
        <f>IF(BNS_Printout!H242="","",BNS_Printout!H242)</f>
        <v/>
      </c>
      <c r="I247" s="281"/>
      <c r="J247" s="281"/>
      <c r="K247" s="422" t="str">
        <f>IF(BNS_Printout!K242="","",BNS_Printout!K242)</f>
        <v/>
      </c>
      <c r="AA247" s="329">
        <f t="shared" si="10"/>
        <v>0</v>
      </c>
      <c r="AB247" s="329">
        <f t="shared" si="12"/>
        <v>999</v>
      </c>
      <c r="AC247" s="329">
        <f t="shared" si="11"/>
        <v>0</v>
      </c>
    </row>
    <row r="248" spans="1:29" ht="24" customHeight="1">
      <c r="A248" s="431">
        <f>IF(BNS_Printout!A243="","",BNS_Printout!A243)</f>
        <v>237</v>
      </c>
      <c r="B248" s="432" t="str">
        <f>IF(BNS_Printout!B243="","",BNS_Printout!B243)</f>
        <v/>
      </c>
      <c r="C248" s="432" t="str">
        <f>IF(BNS_Printout!C243="","",BNS_Printout!C243)</f>
        <v/>
      </c>
      <c r="D248" s="432" t="str">
        <f>IF(OR(BNS_Printout!D243=0,BNS_Printout!D243=""),"",BNS_Printout!D243)</f>
        <v/>
      </c>
      <c r="E248" s="433" t="str">
        <f>IF(BNS_Printout!E243="","",BNS_Printout!E243)</f>
        <v/>
      </c>
      <c r="F248" s="433" t="str">
        <f>IF(BNS_Printout!F243="","",BNS_Printout!F243)</f>
        <v/>
      </c>
      <c r="G248" s="434" t="str">
        <f>IF(BNS_Printout!G243="","",BNS_Printout!G243)</f>
        <v/>
      </c>
      <c r="H248" s="434" t="str">
        <f>IF(BNS_Printout!H243="","",BNS_Printout!H243)</f>
        <v/>
      </c>
      <c r="I248" s="281"/>
      <c r="J248" s="281"/>
      <c r="K248" s="422" t="str">
        <f>IF(BNS_Printout!K243="","",BNS_Printout!K243)</f>
        <v/>
      </c>
      <c r="AA248" s="329">
        <f t="shared" si="10"/>
        <v>0</v>
      </c>
      <c r="AB248" s="329">
        <f t="shared" si="12"/>
        <v>999</v>
      </c>
      <c r="AC248" s="329">
        <f t="shared" si="11"/>
        <v>0</v>
      </c>
    </row>
    <row r="249" spans="1:29" ht="24" customHeight="1">
      <c r="A249" s="431">
        <f>IF(BNS_Printout!A244="","",BNS_Printout!A244)</f>
        <v>238</v>
      </c>
      <c r="B249" s="432" t="str">
        <f>IF(BNS_Printout!B244="","",BNS_Printout!B244)</f>
        <v/>
      </c>
      <c r="C249" s="432" t="str">
        <f>IF(BNS_Printout!C244="","",BNS_Printout!C244)</f>
        <v/>
      </c>
      <c r="D249" s="432" t="str">
        <f>IF(OR(BNS_Printout!D244=0,BNS_Printout!D244=""),"",BNS_Printout!D244)</f>
        <v/>
      </c>
      <c r="E249" s="433" t="str">
        <f>IF(BNS_Printout!E244="","",BNS_Printout!E244)</f>
        <v/>
      </c>
      <c r="F249" s="433" t="str">
        <f>IF(BNS_Printout!F244="","",BNS_Printout!F244)</f>
        <v/>
      </c>
      <c r="G249" s="434" t="str">
        <f>IF(BNS_Printout!G244="","",BNS_Printout!G244)</f>
        <v/>
      </c>
      <c r="H249" s="434" t="str">
        <f>IF(BNS_Printout!H244="","",BNS_Printout!H244)</f>
        <v/>
      </c>
      <c r="I249" s="281"/>
      <c r="J249" s="281"/>
      <c r="K249" s="422" t="str">
        <f>IF(BNS_Printout!K244="","",BNS_Printout!K244)</f>
        <v/>
      </c>
      <c r="AA249" s="329">
        <f t="shared" si="10"/>
        <v>0</v>
      </c>
      <c r="AB249" s="329">
        <f t="shared" si="12"/>
        <v>999</v>
      </c>
      <c r="AC249" s="329">
        <f t="shared" si="11"/>
        <v>0</v>
      </c>
    </row>
    <row r="250" spans="1:29" ht="24" customHeight="1">
      <c r="A250" s="431">
        <f>IF(BNS_Printout!A245="","",BNS_Printout!A245)</f>
        <v>239</v>
      </c>
      <c r="B250" s="432" t="str">
        <f>IF(BNS_Printout!B245="","",BNS_Printout!B245)</f>
        <v/>
      </c>
      <c r="C250" s="432" t="str">
        <f>IF(BNS_Printout!C245="","",BNS_Printout!C245)</f>
        <v/>
      </c>
      <c r="D250" s="432" t="str">
        <f>IF(OR(BNS_Printout!D245=0,BNS_Printout!D245=""),"",BNS_Printout!D245)</f>
        <v/>
      </c>
      <c r="E250" s="433" t="str">
        <f>IF(BNS_Printout!E245="","",BNS_Printout!E245)</f>
        <v/>
      </c>
      <c r="F250" s="433" t="str">
        <f>IF(BNS_Printout!F245="","",BNS_Printout!F245)</f>
        <v/>
      </c>
      <c r="G250" s="434" t="str">
        <f>IF(BNS_Printout!G245="","",BNS_Printout!G245)</f>
        <v/>
      </c>
      <c r="H250" s="434" t="str">
        <f>IF(BNS_Printout!H245="","",BNS_Printout!H245)</f>
        <v/>
      </c>
      <c r="I250" s="281"/>
      <c r="J250" s="281"/>
      <c r="K250" s="422" t="str">
        <f>IF(BNS_Printout!K245="","",BNS_Printout!K245)</f>
        <v/>
      </c>
      <c r="AA250" s="329">
        <f t="shared" si="10"/>
        <v>0</v>
      </c>
      <c r="AB250" s="329">
        <f t="shared" si="12"/>
        <v>999</v>
      </c>
      <c r="AC250" s="329">
        <f t="shared" si="11"/>
        <v>0</v>
      </c>
    </row>
    <row r="251" spans="1:29" ht="24" customHeight="1">
      <c r="A251" s="431">
        <f>IF(BNS_Printout!A246="","",BNS_Printout!A246)</f>
        <v>240</v>
      </c>
      <c r="B251" s="432" t="str">
        <f>IF(BNS_Printout!B246="","",BNS_Printout!B246)</f>
        <v/>
      </c>
      <c r="C251" s="432" t="str">
        <f>IF(BNS_Printout!C246="","",BNS_Printout!C246)</f>
        <v/>
      </c>
      <c r="D251" s="432" t="str">
        <f>IF(OR(BNS_Printout!D246=0,BNS_Printout!D246=""),"",BNS_Printout!D246)</f>
        <v/>
      </c>
      <c r="E251" s="433" t="str">
        <f>IF(BNS_Printout!E246="","",BNS_Printout!E246)</f>
        <v/>
      </c>
      <c r="F251" s="433" t="str">
        <f>IF(BNS_Printout!F246="","",BNS_Printout!F246)</f>
        <v/>
      </c>
      <c r="G251" s="434" t="str">
        <f>IF(BNS_Printout!G246="","",BNS_Printout!G246)</f>
        <v/>
      </c>
      <c r="H251" s="434" t="str">
        <f>IF(BNS_Printout!H246="","",BNS_Printout!H246)</f>
        <v/>
      </c>
      <c r="I251" s="281"/>
      <c r="J251" s="281"/>
      <c r="K251" s="422" t="str">
        <f>IF(BNS_Printout!K246="","",BNS_Printout!K246)</f>
        <v/>
      </c>
      <c r="AA251" s="329">
        <f t="shared" si="10"/>
        <v>0</v>
      </c>
      <c r="AB251" s="329">
        <f t="shared" si="12"/>
        <v>999</v>
      </c>
      <c r="AC251" s="329">
        <f t="shared" si="11"/>
        <v>0</v>
      </c>
    </row>
    <row r="252" spans="1:29" ht="24" customHeight="1">
      <c r="A252" s="431">
        <f>IF(BNS_Printout!A247="","",BNS_Printout!A247)</f>
        <v>241</v>
      </c>
      <c r="B252" s="432" t="str">
        <f>IF(BNS_Printout!B247="","",BNS_Printout!B247)</f>
        <v/>
      </c>
      <c r="C252" s="432" t="str">
        <f>IF(BNS_Printout!C247="","",BNS_Printout!C247)</f>
        <v/>
      </c>
      <c r="D252" s="432" t="str">
        <f>IF(OR(BNS_Printout!D247=0,BNS_Printout!D247=""),"",BNS_Printout!D247)</f>
        <v/>
      </c>
      <c r="E252" s="433" t="str">
        <f>IF(BNS_Printout!E247="","",BNS_Printout!E247)</f>
        <v/>
      </c>
      <c r="F252" s="433" t="str">
        <f>IF(BNS_Printout!F247="","",BNS_Printout!F247)</f>
        <v/>
      </c>
      <c r="G252" s="434" t="str">
        <f>IF(BNS_Printout!G247="","",BNS_Printout!G247)</f>
        <v/>
      </c>
      <c r="H252" s="434" t="str">
        <f>IF(BNS_Printout!H247="","",BNS_Printout!H247)</f>
        <v/>
      </c>
      <c r="I252" s="281"/>
      <c r="J252" s="281"/>
      <c r="K252" s="422" t="str">
        <f>IF(BNS_Printout!K247="","",BNS_Printout!K247)</f>
        <v/>
      </c>
      <c r="AA252" s="329">
        <f t="shared" si="10"/>
        <v>0</v>
      </c>
      <c r="AB252" s="329">
        <f t="shared" si="12"/>
        <v>999</v>
      </c>
      <c r="AC252" s="329">
        <f t="shared" si="11"/>
        <v>0</v>
      </c>
    </row>
    <row r="253" spans="1:29" ht="24" customHeight="1">
      <c r="A253" s="431">
        <f>IF(BNS_Printout!A248="","",BNS_Printout!A248)</f>
        <v>242</v>
      </c>
      <c r="B253" s="432" t="str">
        <f>IF(BNS_Printout!B248="","",BNS_Printout!B248)</f>
        <v/>
      </c>
      <c r="C253" s="432" t="str">
        <f>IF(BNS_Printout!C248="","",BNS_Printout!C248)</f>
        <v/>
      </c>
      <c r="D253" s="432" t="str">
        <f>IF(OR(BNS_Printout!D248=0,BNS_Printout!D248=""),"",BNS_Printout!D248)</f>
        <v/>
      </c>
      <c r="E253" s="433" t="str">
        <f>IF(BNS_Printout!E248="","",BNS_Printout!E248)</f>
        <v/>
      </c>
      <c r="F253" s="433" t="str">
        <f>IF(BNS_Printout!F248="","",BNS_Printout!F248)</f>
        <v/>
      </c>
      <c r="G253" s="434" t="str">
        <f>IF(BNS_Printout!G248="","",BNS_Printout!G248)</f>
        <v/>
      </c>
      <c r="H253" s="434" t="str">
        <f>IF(BNS_Printout!H248="","",BNS_Printout!H248)</f>
        <v/>
      </c>
      <c r="I253" s="281"/>
      <c r="J253" s="281"/>
      <c r="K253" s="422" t="str">
        <f>IF(BNS_Printout!K248="","",BNS_Printout!K248)</f>
        <v/>
      </c>
      <c r="AA253" s="329">
        <f t="shared" si="10"/>
        <v>0</v>
      </c>
      <c r="AB253" s="329">
        <f t="shared" si="12"/>
        <v>999</v>
      </c>
      <c r="AC253" s="329">
        <f t="shared" si="11"/>
        <v>0</v>
      </c>
    </row>
    <row r="254" spans="1:29" ht="24" customHeight="1">
      <c r="A254" s="431">
        <f>IF(BNS_Printout!A249="","",BNS_Printout!A249)</f>
        <v>243</v>
      </c>
      <c r="B254" s="432" t="str">
        <f>IF(BNS_Printout!B249="","",BNS_Printout!B249)</f>
        <v/>
      </c>
      <c r="C254" s="432" t="str">
        <f>IF(BNS_Printout!C249="","",BNS_Printout!C249)</f>
        <v/>
      </c>
      <c r="D254" s="432" t="str">
        <f>IF(OR(BNS_Printout!D249=0,BNS_Printout!D249=""),"",BNS_Printout!D249)</f>
        <v/>
      </c>
      <c r="E254" s="433" t="str">
        <f>IF(BNS_Printout!E249="","",BNS_Printout!E249)</f>
        <v/>
      </c>
      <c r="F254" s="433" t="str">
        <f>IF(BNS_Printout!F249="","",BNS_Printout!F249)</f>
        <v/>
      </c>
      <c r="G254" s="434" t="str">
        <f>IF(BNS_Printout!G249="","",BNS_Printout!G249)</f>
        <v/>
      </c>
      <c r="H254" s="434" t="str">
        <f>IF(BNS_Printout!H249="","",BNS_Printout!H249)</f>
        <v/>
      </c>
      <c r="I254" s="281"/>
      <c r="J254" s="281"/>
      <c r="K254" s="422" t="str">
        <f>IF(BNS_Printout!K249="","",BNS_Printout!K249)</f>
        <v/>
      </c>
      <c r="AA254" s="329">
        <f t="shared" si="10"/>
        <v>0</v>
      </c>
      <c r="AB254" s="329">
        <f t="shared" si="12"/>
        <v>999</v>
      </c>
      <c r="AC254" s="329">
        <f t="shared" si="11"/>
        <v>0</v>
      </c>
    </row>
    <row r="255" spans="1:29" ht="24" customHeight="1">
      <c r="A255" s="431">
        <f>IF(BNS_Printout!A250="","",BNS_Printout!A250)</f>
        <v>244</v>
      </c>
      <c r="B255" s="432" t="str">
        <f>IF(BNS_Printout!B250="","",BNS_Printout!B250)</f>
        <v/>
      </c>
      <c r="C255" s="432" t="str">
        <f>IF(BNS_Printout!C250="","",BNS_Printout!C250)</f>
        <v/>
      </c>
      <c r="D255" s="432" t="str">
        <f>IF(OR(BNS_Printout!D250=0,BNS_Printout!D250=""),"",BNS_Printout!D250)</f>
        <v/>
      </c>
      <c r="E255" s="433" t="str">
        <f>IF(BNS_Printout!E250="","",BNS_Printout!E250)</f>
        <v/>
      </c>
      <c r="F255" s="433" t="str">
        <f>IF(BNS_Printout!F250="","",BNS_Printout!F250)</f>
        <v/>
      </c>
      <c r="G255" s="434" t="str">
        <f>IF(BNS_Printout!G250="","",BNS_Printout!G250)</f>
        <v/>
      </c>
      <c r="H255" s="434" t="str">
        <f>IF(BNS_Printout!H250="","",BNS_Printout!H250)</f>
        <v/>
      </c>
      <c r="I255" s="281"/>
      <c r="J255" s="281"/>
      <c r="K255" s="422" t="str">
        <f>IF(BNS_Printout!K250="","",BNS_Printout!K250)</f>
        <v/>
      </c>
      <c r="AA255" s="329">
        <f t="shared" si="10"/>
        <v>0</v>
      </c>
      <c r="AB255" s="329">
        <f t="shared" si="12"/>
        <v>999</v>
      </c>
      <c r="AC255" s="329">
        <f t="shared" si="11"/>
        <v>0</v>
      </c>
    </row>
    <row r="256" spans="1:29" ht="24" customHeight="1">
      <c r="A256" s="431">
        <f>IF(BNS_Printout!A251="","",BNS_Printout!A251)</f>
        <v>245</v>
      </c>
      <c r="B256" s="432" t="str">
        <f>IF(BNS_Printout!B251="","",BNS_Printout!B251)</f>
        <v/>
      </c>
      <c r="C256" s="432" t="str">
        <f>IF(BNS_Printout!C251="","",BNS_Printout!C251)</f>
        <v/>
      </c>
      <c r="D256" s="432" t="str">
        <f>IF(OR(BNS_Printout!D251=0,BNS_Printout!D251=""),"",BNS_Printout!D251)</f>
        <v/>
      </c>
      <c r="E256" s="433" t="str">
        <f>IF(BNS_Printout!E251="","",BNS_Printout!E251)</f>
        <v/>
      </c>
      <c r="F256" s="433" t="str">
        <f>IF(BNS_Printout!F251="","",BNS_Printout!F251)</f>
        <v/>
      </c>
      <c r="G256" s="434" t="str">
        <f>IF(BNS_Printout!G251="","",BNS_Printout!G251)</f>
        <v/>
      </c>
      <c r="H256" s="434" t="str">
        <f>IF(BNS_Printout!H251="","",BNS_Printout!H251)</f>
        <v/>
      </c>
      <c r="I256" s="281"/>
      <c r="J256" s="281"/>
      <c r="K256" s="422" t="str">
        <f>IF(BNS_Printout!K251="","",BNS_Printout!K251)</f>
        <v/>
      </c>
      <c r="AA256" s="329">
        <f t="shared" si="10"/>
        <v>0</v>
      </c>
      <c r="AB256" s="329">
        <f t="shared" si="12"/>
        <v>999</v>
      </c>
      <c r="AC256" s="329">
        <f t="shared" si="11"/>
        <v>0</v>
      </c>
    </row>
    <row r="257" spans="1:29" ht="24" customHeight="1">
      <c r="A257" s="431">
        <f>IF(BNS_Printout!A252="","",BNS_Printout!A252)</f>
        <v>246</v>
      </c>
      <c r="B257" s="432" t="str">
        <f>IF(BNS_Printout!B252="","",BNS_Printout!B252)</f>
        <v/>
      </c>
      <c r="C257" s="432" t="str">
        <f>IF(BNS_Printout!C252="","",BNS_Printout!C252)</f>
        <v/>
      </c>
      <c r="D257" s="432" t="str">
        <f>IF(OR(BNS_Printout!D252=0,BNS_Printout!D252=""),"",BNS_Printout!D252)</f>
        <v/>
      </c>
      <c r="E257" s="433" t="str">
        <f>IF(BNS_Printout!E252="","",BNS_Printout!E252)</f>
        <v/>
      </c>
      <c r="F257" s="433" t="str">
        <f>IF(BNS_Printout!F252="","",BNS_Printout!F252)</f>
        <v/>
      </c>
      <c r="G257" s="434" t="str">
        <f>IF(BNS_Printout!G252="","",BNS_Printout!G252)</f>
        <v/>
      </c>
      <c r="H257" s="434" t="str">
        <f>IF(BNS_Printout!H252="","",BNS_Printout!H252)</f>
        <v/>
      </c>
      <c r="I257" s="281"/>
      <c r="J257" s="281"/>
      <c r="K257" s="422" t="str">
        <f>IF(BNS_Printout!K252="","",BNS_Printout!K252)</f>
        <v/>
      </c>
      <c r="AA257" s="329">
        <f t="shared" si="10"/>
        <v>0</v>
      </c>
      <c r="AB257" s="329">
        <f t="shared" si="12"/>
        <v>999</v>
      </c>
      <c r="AC257" s="329">
        <f t="shared" si="11"/>
        <v>0</v>
      </c>
    </row>
    <row r="258" spans="1:29" ht="24" customHeight="1">
      <c r="A258" s="431">
        <f>IF(BNS_Printout!A253="","",BNS_Printout!A253)</f>
        <v>247</v>
      </c>
      <c r="B258" s="432" t="str">
        <f>IF(BNS_Printout!B253="","",BNS_Printout!B253)</f>
        <v/>
      </c>
      <c r="C258" s="432" t="str">
        <f>IF(BNS_Printout!C253="","",BNS_Printout!C253)</f>
        <v/>
      </c>
      <c r="D258" s="432" t="str">
        <f>IF(OR(BNS_Printout!D253=0,BNS_Printout!D253=""),"",BNS_Printout!D253)</f>
        <v/>
      </c>
      <c r="E258" s="433" t="str">
        <f>IF(BNS_Printout!E253="","",BNS_Printout!E253)</f>
        <v/>
      </c>
      <c r="F258" s="433" t="str">
        <f>IF(BNS_Printout!F253="","",BNS_Printout!F253)</f>
        <v/>
      </c>
      <c r="G258" s="434" t="str">
        <f>IF(BNS_Printout!G253="","",BNS_Printout!G253)</f>
        <v/>
      </c>
      <c r="H258" s="434" t="str">
        <f>IF(BNS_Printout!H253="","",BNS_Printout!H253)</f>
        <v/>
      </c>
      <c r="I258" s="281"/>
      <c r="J258" s="281"/>
      <c r="K258" s="422" t="str">
        <f>IF(BNS_Printout!K253="","",BNS_Printout!K253)</f>
        <v/>
      </c>
      <c r="AA258" s="329">
        <f t="shared" si="10"/>
        <v>0</v>
      </c>
      <c r="AB258" s="329">
        <f t="shared" si="12"/>
        <v>999</v>
      </c>
      <c r="AC258" s="329">
        <f t="shared" si="11"/>
        <v>0</v>
      </c>
    </row>
    <row r="259" spans="1:29" ht="24" customHeight="1">
      <c r="A259" s="431">
        <f>IF(BNS_Printout!A254="","",BNS_Printout!A254)</f>
        <v>248</v>
      </c>
      <c r="B259" s="432" t="str">
        <f>IF(BNS_Printout!B254="","",BNS_Printout!B254)</f>
        <v/>
      </c>
      <c r="C259" s="432" t="str">
        <f>IF(BNS_Printout!C254="","",BNS_Printout!C254)</f>
        <v/>
      </c>
      <c r="D259" s="432" t="str">
        <f>IF(OR(BNS_Printout!D254=0,BNS_Printout!D254=""),"",BNS_Printout!D254)</f>
        <v/>
      </c>
      <c r="E259" s="433" t="str">
        <f>IF(BNS_Printout!E254="","",BNS_Printout!E254)</f>
        <v/>
      </c>
      <c r="F259" s="433" t="str">
        <f>IF(BNS_Printout!F254="","",BNS_Printout!F254)</f>
        <v/>
      </c>
      <c r="G259" s="434" t="str">
        <f>IF(BNS_Printout!G254="","",BNS_Printout!G254)</f>
        <v/>
      </c>
      <c r="H259" s="434" t="str">
        <f>IF(BNS_Printout!H254="","",BNS_Printout!H254)</f>
        <v/>
      </c>
      <c r="I259" s="281"/>
      <c r="J259" s="281"/>
      <c r="K259" s="422" t="str">
        <f>IF(BNS_Printout!K254="","",BNS_Printout!K254)</f>
        <v/>
      </c>
      <c r="AA259" s="329">
        <f t="shared" si="10"/>
        <v>0</v>
      </c>
      <c r="AB259" s="329">
        <f t="shared" si="12"/>
        <v>999</v>
      </c>
      <c r="AC259" s="329">
        <f t="shared" si="11"/>
        <v>0</v>
      </c>
    </row>
    <row r="260" spans="1:29" ht="24" customHeight="1">
      <c r="A260" s="431">
        <f>IF(BNS_Printout!A255="","",BNS_Printout!A255)</f>
        <v>249</v>
      </c>
      <c r="B260" s="432" t="str">
        <f>IF(BNS_Printout!B255="","",BNS_Printout!B255)</f>
        <v/>
      </c>
      <c r="C260" s="432" t="str">
        <f>IF(BNS_Printout!C255="","",BNS_Printout!C255)</f>
        <v/>
      </c>
      <c r="D260" s="432" t="str">
        <f>IF(OR(BNS_Printout!D255=0,BNS_Printout!D255=""),"",BNS_Printout!D255)</f>
        <v/>
      </c>
      <c r="E260" s="433" t="str">
        <f>IF(BNS_Printout!E255="","",BNS_Printout!E255)</f>
        <v/>
      </c>
      <c r="F260" s="433" t="str">
        <f>IF(BNS_Printout!F255="","",BNS_Printout!F255)</f>
        <v/>
      </c>
      <c r="G260" s="434" t="str">
        <f>IF(BNS_Printout!G255="","",BNS_Printout!G255)</f>
        <v/>
      </c>
      <c r="H260" s="434" t="str">
        <f>IF(BNS_Printout!H255="","",BNS_Printout!H255)</f>
        <v/>
      </c>
      <c r="I260" s="281"/>
      <c r="J260" s="281"/>
      <c r="K260" s="422" t="str">
        <f>IF(BNS_Printout!K255="","",BNS_Printout!K255)</f>
        <v/>
      </c>
      <c r="AA260" s="329">
        <f t="shared" si="10"/>
        <v>0</v>
      </c>
      <c r="AB260" s="329">
        <f t="shared" si="12"/>
        <v>999</v>
      </c>
      <c r="AC260" s="329">
        <f t="shared" si="11"/>
        <v>0</v>
      </c>
    </row>
    <row r="261" spans="1:29" ht="24" customHeight="1">
      <c r="A261" s="431">
        <f>IF(BNS_Printout!A256="","",BNS_Printout!A256)</f>
        <v>250</v>
      </c>
      <c r="B261" s="432" t="str">
        <f>IF(BNS_Printout!B256="","",BNS_Printout!B256)</f>
        <v/>
      </c>
      <c r="C261" s="432" t="str">
        <f>IF(BNS_Printout!C256="","",BNS_Printout!C256)</f>
        <v/>
      </c>
      <c r="D261" s="432" t="str">
        <f>IF(OR(BNS_Printout!D256=0,BNS_Printout!D256=""),"",BNS_Printout!D256)</f>
        <v/>
      </c>
      <c r="E261" s="433" t="str">
        <f>IF(BNS_Printout!E256="","",BNS_Printout!E256)</f>
        <v/>
      </c>
      <c r="F261" s="433" t="str">
        <f>IF(BNS_Printout!F256="","",BNS_Printout!F256)</f>
        <v/>
      </c>
      <c r="G261" s="434" t="str">
        <f>IF(BNS_Printout!G256="","",BNS_Printout!G256)</f>
        <v/>
      </c>
      <c r="H261" s="434" t="str">
        <f>IF(BNS_Printout!H256="","",BNS_Printout!H256)</f>
        <v/>
      </c>
      <c r="I261" s="281"/>
      <c r="J261" s="281"/>
      <c r="K261" s="422" t="str">
        <f>IF(BNS_Printout!K256="","",BNS_Printout!K256)</f>
        <v/>
      </c>
      <c r="AA261" s="329">
        <f t="shared" si="10"/>
        <v>0</v>
      </c>
      <c r="AB261" s="329">
        <f t="shared" si="12"/>
        <v>999</v>
      </c>
      <c r="AC261" s="329">
        <f t="shared" si="11"/>
        <v>0</v>
      </c>
    </row>
    <row r="262" spans="1:29" ht="24" customHeight="1">
      <c r="A262" s="431">
        <f>IF(BNS_Printout!A257="","",BNS_Printout!A257)</f>
        <v>251</v>
      </c>
      <c r="B262" s="432" t="str">
        <f>IF(BNS_Printout!B257="","",BNS_Printout!B257)</f>
        <v/>
      </c>
      <c r="C262" s="432" t="str">
        <f>IF(BNS_Printout!C257="","",BNS_Printout!C257)</f>
        <v/>
      </c>
      <c r="D262" s="432" t="str">
        <f>IF(OR(BNS_Printout!D257=0,BNS_Printout!D257=""),"",BNS_Printout!D257)</f>
        <v/>
      </c>
      <c r="E262" s="433" t="str">
        <f>IF(BNS_Printout!E257="","",BNS_Printout!E257)</f>
        <v/>
      </c>
      <c r="F262" s="433" t="str">
        <f>IF(BNS_Printout!F257="","",BNS_Printout!F257)</f>
        <v/>
      </c>
      <c r="G262" s="434" t="str">
        <f>IF(BNS_Printout!G257="","",BNS_Printout!G257)</f>
        <v/>
      </c>
      <c r="H262" s="434" t="str">
        <f>IF(BNS_Printout!H257="","",BNS_Printout!H257)</f>
        <v/>
      </c>
      <c r="I262" s="281"/>
      <c r="J262" s="281"/>
      <c r="K262" s="422" t="str">
        <f>IF(BNS_Printout!K257="","",BNS_Printout!K257)</f>
        <v/>
      </c>
      <c r="AA262" s="329">
        <f t="shared" si="10"/>
        <v>0</v>
      </c>
      <c r="AB262" s="329">
        <f t="shared" si="12"/>
        <v>999</v>
      </c>
      <c r="AC262" s="329">
        <f t="shared" si="11"/>
        <v>0</v>
      </c>
    </row>
    <row r="263" spans="1:29" ht="24" customHeight="1">
      <c r="A263" s="431">
        <f>IF(BNS_Printout!A258="","",BNS_Printout!A258)</f>
        <v>252</v>
      </c>
      <c r="B263" s="432" t="str">
        <f>IF(BNS_Printout!B258="","",BNS_Printout!B258)</f>
        <v/>
      </c>
      <c r="C263" s="432" t="str">
        <f>IF(BNS_Printout!C258="","",BNS_Printout!C258)</f>
        <v/>
      </c>
      <c r="D263" s="432" t="str">
        <f>IF(OR(BNS_Printout!D258=0,BNS_Printout!D258=""),"",BNS_Printout!D258)</f>
        <v/>
      </c>
      <c r="E263" s="433" t="str">
        <f>IF(BNS_Printout!E258="","",BNS_Printout!E258)</f>
        <v/>
      </c>
      <c r="F263" s="433" t="str">
        <f>IF(BNS_Printout!F258="","",BNS_Printout!F258)</f>
        <v/>
      </c>
      <c r="G263" s="434" t="str">
        <f>IF(BNS_Printout!G258="","",BNS_Printout!G258)</f>
        <v/>
      </c>
      <c r="H263" s="434" t="str">
        <f>IF(BNS_Printout!H258="","",BNS_Printout!H258)</f>
        <v/>
      </c>
      <c r="I263" s="281"/>
      <c r="J263" s="281"/>
      <c r="K263" s="422" t="str">
        <f>IF(BNS_Printout!K258="","",BNS_Printout!K258)</f>
        <v/>
      </c>
      <c r="AA263" s="329">
        <f t="shared" si="10"/>
        <v>0</v>
      </c>
      <c r="AB263" s="329">
        <f t="shared" si="12"/>
        <v>999</v>
      </c>
      <c r="AC263" s="329">
        <f t="shared" si="11"/>
        <v>0</v>
      </c>
    </row>
    <row r="264" spans="1:29" ht="24" customHeight="1">
      <c r="A264" s="431">
        <f>IF(BNS_Printout!A259="","",BNS_Printout!A259)</f>
        <v>253</v>
      </c>
      <c r="B264" s="432" t="str">
        <f>IF(BNS_Printout!B259="","",BNS_Printout!B259)</f>
        <v/>
      </c>
      <c r="C264" s="432" t="str">
        <f>IF(BNS_Printout!C259="","",BNS_Printout!C259)</f>
        <v/>
      </c>
      <c r="D264" s="432" t="str">
        <f>IF(OR(BNS_Printout!D259=0,BNS_Printout!D259=""),"",BNS_Printout!D259)</f>
        <v/>
      </c>
      <c r="E264" s="433" t="str">
        <f>IF(BNS_Printout!E259="","",BNS_Printout!E259)</f>
        <v/>
      </c>
      <c r="F264" s="433" t="str">
        <f>IF(BNS_Printout!F259="","",BNS_Printout!F259)</f>
        <v/>
      </c>
      <c r="G264" s="434" t="str">
        <f>IF(BNS_Printout!G259="","",BNS_Printout!G259)</f>
        <v/>
      </c>
      <c r="H264" s="434" t="str">
        <f>IF(BNS_Printout!H259="","",BNS_Printout!H259)</f>
        <v/>
      </c>
      <c r="I264" s="281"/>
      <c r="J264" s="281"/>
      <c r="K264" s="422" t="str">
        <f>IF(BNS_Printout!K259="","",BNS_Printout!K259)</f>
        <v/>
      </c>
      <c r="AA264" s="329">
        <f t="shared" si="10"/>
        <v>0</v>
      </c>
      <c r="AB264" s="329">
        <f t="shared" si="12"/>
        <v>999</v>
      </c>
      <c r="AC264" s="329">
        <f t="shared" si="11"/>
        <v>0</v>
      </c>
    </row>
    <row r="265" spans="1:29" ht="24" customHeight="1">
      <c r="A265" s="431">
        <f>IF(BNS_Printout!A260="","",BNS_Printout!A260)</f>
        <v>254</v>
      </c>
      <c r="B265" s="432" t="str">
        <f>IF(BNS_Printout!B260="","",BNS_Printout!B260)</f>
        <v/>
      </c>
      <c r="C265" s="432" t="str">
        <f>IF(BNS_Printout!C260="","",BNS_Printout!C260)</f>
        <v/>
      </c>
      <c r="D265" s="432" t="str">
        <f>IF(OR(BNS_Printout!D260=0,BNS_Printout!D260=""),"",BNS_Printout!D260)</f>
        <v/>
      </c>
      <c r="E265" s="433" t="str">
        <f>IF(BNS_Printout!E260="","",BNS_Printout!E260)</f>
        <v/>
      </c>
      <c r="F265" s="433" t="str">
        <f>IF(BNS_Printout!F260="","",BNS_Printout!F260)</f>
        <v/>
      </c>
      <c r="G265" s="434" t="str">
        <f>IF(BNS_Printout!G260="","",BNS_Printout!G260)</f>
        <v/>
      </c>
      <c r="H265" s="434" t="str">
        <f>IF(BNS_Printout!H260="","",BNS_Printout!H260)</f>
        <v/>
      </c>
      <c r="I265" s="281"/>
      <c r="J265" s="281"/>
      <c r="K265" s="422" t="str">
        <f>IF(BNS_Printout!K260="","",BNS_Printout!K260)</f>
        <v/>
      </c>
      <c r="AA265" s="329">
        <f t="shared" si="10"/>
        <v>0</v>
      </c>
      <c r="AB265" s="329">
        <f t="shared" si="12"/>
        <v>999</v>
      </c>
      <c r="AC265" s="329">
        <f t="shared" si="11"/>
        <v>0</v>
      </c>
    </row>
    <row r="266" spans="1:29" ht="24" customHeight="1">
      <c r="A266" s="431">
        <f>IF(BNS_Printout!A261="","",BNS_Printout!A261)</f>
        <v>255</v>
      </c>
      <c r="B266" s="432" t="str">
        <f>IF(BNS_Printout!B261="","",BNS_Printout!B261)</f>
        <v/>
      </c>
      <c r="C266" s="432" t="str">
        <f>IF(BNS_Printout!C261="","",BNS_Printout!C261)</f>
        <v/>
      </c>
      <c r="D266" s="432" t="str">
        <f>IF(OR(BNS_Printout!D261=0,BNS_Printout!D261=""),"",BNS_Printout!D261)</f>
        <v/>
      </c>
      <c r="E266" s="433" t="str">
        <f>IF(BNS_Printout!E261="","",BNS_Printout!E261)</f>
        <v/>
      </c>
      <c r="F266" s="433" t="str">
        <f>IF(BNS_Printout!F261="","",BNS_Printout!F261)</f>
        <v/>
      </c>
      <c r="G266" s="434" t="str">
        <f>IF(BNS_Printout!G261="","",BNS_Printout!G261)</f>
        <v/>
      </c>
      <c r="H266" s="434" t="str">
        <f>IF(BNS_Printout!H261="","",BNS_Printout!H261)</f>
        <v/>
      </c>
      <c r="I266" s="281"/>
      <c r="J266" s="281"/>
      <c r="K266" s="422" t="str">
        <f>IF(BNS_Printout!K261="","",BNS_Printout!K261)</f>
        <v/>
      </c>
      <c r="AA266" s="329">
        <f t="shared" si="10"/>
        <v>0</v>
      </c>
      <c r="AB266" s="329">
        <f t="shared" si="12"/>
        <v>999</v>
      </c>
      <c r="AC266" s="329">
        <f t="shared" si="11"/>
        <v>0</v>
      </c>
    </row>
    <row r="267" spans="1:29" ht="24" customHeight="1">
      <c r="A267" s="431">
        <f>IF(BNS_Printout!A262="","",BNS_Printout!A262)</f>
        <v>256</v>
      </c>
      <c r="B267" s="432" t="str">
        <f>IF(BNS_Printout!B262="","",BNS_Printout!B262)</f>
        <v/>
      </c>
      <c r="C267" s="432" t="str">
        <f>IF(BNS_Printout!C262="","",BNS_Printout!C262)</f>
        <v/>
      </c>
      <c r="D267" s="432" t="str">
        <f>IF(OR(BNS_Printout!D262=0,BNS_Printout!D262=""),"",BNS_Printout!D262)</f>
        <v/>
      </c>
      <c r="E267" s="433" t="str">
        <f>IF(BNS_Printout!E262="","",BNS_Printout!E262)</f>
        <v/>
      </c>
      <c r="F267" s="433" t="str">
        <f>IF(BNS_Printout!F262="","",BNS_Printout!F262)</f>
        <v/>
      </c>
      <c r="G267" s="434" t="str">
        <f>IF(BNS_Printout!G262="","",BNS_Printout!G262)</f>
        <v/>
      </c>
      <c r="H267" s="434" t="str">
        <f>IF(BNS_Printout!H262="","",BNS_Printout!H262)</f>
        <v/>
      </c>
      <c r="I267" s="281"/>
      <c r="J267" s="281"/>
      <c r="K267" s="422" t="str">
        <f>IF(BNS_Printout!K262="","",BNS_Printout!K262)</f>
        <v/>
      </c>
      <c r="AA267" s="329">
        <f t="shared" si="10"/>
        <v>0</v>
      </c>
      <c r="AB267" s="329">
        <f t="shared" si="12"/>
        <v>999</v>
      </c>
      <c r="AC267" s="329">
        <f t="shared" si="11"/>
        <v>0</v>
      </c>
    </row>
    <row r="268" spans="1:29" ht="24" customHeight="1">
      <c r="A268" s="431">
        <f>IF(BNS_Printout!A263="","",BNS_Printout!A263)</f>
        <v>257</v>
      </c>
      <c r="B268" s="432" t="str">
        <f>IF(BNS_Printout!B263="","",BNS_Printout!B263)</f>
        <v/>
      </c>
      <c r="C268" s="432" t="str">
        <f>IF(BNS_Printout!C263="","",BNS_Printout!C263)</f>
        <v/>
      </c>
      <c r="D268" s="432" t="str">
        <f>IF(OR(BNS_Printout!D263=0,BNS_Printout!D263=""),"",BNS_Printout!D263)</f>
        <v/>
      </c>
      <c r="E268" s="433" t="str">
        <f>IF(BNS_Printout!E263="","",BNS_Printout!E263)</f>
        <v/>
      </c>
      <c r="F268" s="433" t="str">
        <f>IF(BNS_Printout!F263="","",BNS_Printout!F263)</f>
        <v/>
      </c>
      <c r="G268" s="434" t="str">
        <f>IF(BNS_Printout!G263="","",BNS_Printout!G263)</f>
        <v/>
      </c>
      <c r="H268" s="434" t="str">
        <f>IF(BNS_Printout!H263="","",BNS_Printout!H263)</f>
        <v/>
      </c>
      <c r="I268" s="281"/>
      <c r="J268" s="281"/>
      <c r="K268" s="422" t="str">
        <f>IF(BNS_Printout!K263="","",BNS_Printout!K263)</f>
        <v/>
      </c>
      <c r="AA268" s="329">
        <f t="shared" si="10"/>
        <v>0</v>
      </c>
      <c r="AB268" s="329">
        <f t="shared" si="12"/>
        <v>999</v>
      </c>
      <c r="AC268" s="329">
        <f t="shared" si="11"/>
        <v>0</v>
      </c>
    </row>
    <row r="269" spans="1:29" ht="24" customHeight="1">
      <c r="A269" s="431">
        <f>IF(BNS_Printout!A264="","",BNS_Printout!A264)</f>
        <v>258</v>
      </c>
      <c r="B269" s="432" t="str">
        <f>IF(BNS_Printout!B264="","",BNS_Printout!B264)</f>
        <v/>
      </c>
      <c r="C269" s="432" t="str">
        <f>IF(BNS_Printout!C264="","",BNS_Printout!C264)</f>
        <v/>
      </c>
      <c r="D269" s="432" t="str">
        <f>IF(OR(BNS_Printout!D264=0,BNS_Printout!D264=""),"",BNS_Printout!D264)</f>
        <v/>
      </c>
      <c r="E269" s="433" t="str">
        <f>IF(BNS_Printout!E264="","",BNS_Printout!E264)</f>
        <v/>
      </c>
      <c r="F269" s="433" t="str">
        <f>IF(BNS_Printout!F264="","",BNS_Printout!F264)</f>
        <v/>
      </c>
      <c r="G269" s="434" t="str">
        <f>IF(BNS_Printout!G264="","",BNS_Printout!G264)</f>
        <v/>
      </c>
      <c r="H269" s="434" t="str">
        <f>IF(BNS_Printout!H264="","",BNS_Printout!H264)</f>
        <v/>
      </c>
      <c r="I269" s="281"/>
      <c r="J269" s="281"/>
      <c r="K269" s="422" t="str">
        <f>IF(BNS_Printout!K264="","",BNS_Printout!K264)</f>
        <v/>
      </c>
      <c r="AA269" s="329">
        <f t="shared" ref="AA269:AA332" si="13">IF(D269="",0,1)</f>
        <v>0</v>
      </c>
      <c r="AB269" s="329">
        <f t="shared" si="12"/>
        <v>999</v>
      </c>
      <c r="AC269" s="329">
        <f t="shared" ref="AC269:AC332" si="14">IF(AND(AA269&lt;&gt;0,AB269&gt;1),1,0)</f>
        <v>0</v>
      </c>
    </row>
    <row r="270" spans="1:29" ht="24" customHeight="1">
      <c r="A270" s="431">
        <f>IF(BNS_Printout!A265="","",BNS_Printout!A265)</f>
        <v>259</v>
      </c>
      <c r="B270" s="432" t="str">
        <f>IF(BNS_Printout!B265="","",BNS_Printout!B265)</f>
        <v/>
      </c>
      <c r="C270" s="432" t="str">
        <f>IF(BNS_Printout!C265="","",BNS_Printout!C265)</f>
        <v/>
      </c>
      <c r="D270" s="432" t="str">
        <f>IF(OR(BNS_Printout!D265=0,BNS_Printout!D265=""),"",BNS_Printout!D265)</f>
        <v/>
      </c>
      <c r="E270" s="433" t="str">
        <f>IF(BNS_Printout!E265="","",BNS_Printout!E265)</f>
        <v/>
      </c>
      <c r="F270" s="433" t="str">
        <f>IF(BNS_Printout!F265="","",BNS_Printout!F265)</f>
        <v/>
      </c>
      <c r="G270" s="434" t="str">
        <f>IF(BNS_Printout!G265="","",BNS_Printout!G265)</f>
        <v/>
      </c>
      <c r="H270" s="434" t="str">
        <f>IF(BNS_Printout!H265="","",BNS_Printout!H265)</f>
        <v/>
      </c>
      <c r="I270" s="281"/>
      <c r="J270" s="281"/>
      <c r="K270" s="422" t="str">
        <f>IF(BNS_Printout!K265="","",BNS_Printout!K265)</f>
        <v/>
      </c>
      <c r="AA270" s="329">
        <f t="shared" si="13"/>
        <v>0</v>
      </c>
      <c r="AB270" s="329">
        <f t="shared" ref="AB270:AB333" si="15">COUNTIF($D$12:$D$1010,$D270)</f>
        <v>999</v>
      </c>
      <c r="AC270" s="329">
        <f t="shared" si="14"/>
        <v>0</v>
      </c>
    </row>
    <row r="271" spans="1:29" ht="24" customHeight="1">
      <c r="A271" s="431">
        <f>IF(BNS_Printout!A266="","",BNS_Printout!A266)</f>
        <v>260</v>
      </c>
      <c r="B271" s="432" t="str">
        <f>IF(BNS_Printout!B266="","",BNS_Printout!B266)</f>
        <v/>
      </c>
      <c r="C271" s="432" t="str">
        <f>IF(BNS_Printout!C266="","",BNS_Printout!C266)</f>
        <v/>
      </c>
      <c r="D271" s="432" t="str">
        <f>IF(OR(BNS_Printout!D266=0,BNS_Printout!D266=""),"",BNS_Printout!D266)</f>
        <v/>
      </c>
      <c r="E271" s="433" t="str">
        <f>IF(BNS_Printout!E266="","",BNS_Printout!E266)</f>
        <v/>
      </c>
      <c r="F271" s="433" t="str">
        <f>IF(BNS_Printout!F266="","",BNS_Printout!F266)</f>
        <v/>
      </c>
      <c r="G271" s="434" t="str">
        <f>IF(BNS_Printout!G266="","",BNS_Printout!G266)</f>
        <v/>
      </c>
      <c r="H271" s="434" t="str">
        <f>IF(BNS_Printout!H266="","",BNS_Printout!H266)</f>
        <v/>
      </c>
      <c r="I271" s="281"/>
      <c r="J271" s="281"/>
      <c r="K271" s="422" t="str">
        <f>IF(BNS_Printout!K266="","",BNS_Printout!K266)</f>
        <v/>
      </c>
      <c r="AA271" s="329">
        <f t="shared" si="13"/>
        <v>0</v>
      </c>
      <c r="AB271" s="329">
        <f t="shared" si="15"/>
        <v>999</v>
      </c>
      <c r="AC271" s="329">
        <f t="shared" si="14"/>
        <v>0</v>
      </c>
    </row>
    <row r="272" spans="1:29" ht="24" customHeight="1">
      <c r="A272" s="431">
        <f>IF(BNS_Printout!A267="","",BNS_Printout!A267)</f>
        <v>261</v>
      </c>
      <c r="B272" s="432" t="str">
        <f>IF(BNS_Printout!B267="","",BNS_Printout!B267)</f>
        <v/>
      </c>
      <c r="C272" s="432" t="str">
        <f>IF(BNS_Printout!C267="","",BNS_Printout!C267)</f>
        <v/>
      </c>
      <c r="D272" s="432" t="str">
        <f>IF(OR(BNS_Printout!D267=0,BNS_Printout!D267=""),"",BNS_Printout!D267)</f>
        <v/>
      </c>
      <c r="E272" s="433" t="str">
        <f>IF(BNS_Printout!E267="","",BNS_Printout!E267)</f>
        <v/>
      </c>
      <c r="F272" s="433" t="str">
        <f>IF(BNS_Printout!F267="","",BNS_Printout!F267)</f>
        <v/>
      </c>
      <c r="G272" s="434" t="str">
        <f>IF(BNS_Printout!G267="","",BNS_Printout!G267)</f>
        <v/>
      </c>
      <c r="H272" s="434" t="str">
        <f>IF(BNS_Printout!H267="","",BNS_Printout!H267)</f>
        <v/>
      </c>
      <c r="I272" s="281"/>
      <c r="J272" s="281"/>
      <c r="K272" s="422" t="str">
        <f>IF(BNS_Printout!K267="","",BNS_Printout!K267)</f>
        <v/>
      </c>
      <c r="AA272" s="329">
        <f t="shared" si="13"/>
        <v>0</v>
      </c>
      <c r="AB272" s="329">
        <f t="shared" si="15"/>
        <v>999</v>
      </c>
      <c r="AC272" s="329">
        <f t="shared" si="14"/>
        <v>0</v>
      </c>
    </row>
    <row r="273" spans="1:29" ht="24" customHeight="1">
      <c r="A273" s="431">
        <f>IF(BNS_Printout!A268="","",BNS_Printout!A268)</f>
        <v>262</v>
      </c>
      <c r="B273" s="432" t="str">
        <f>IF(BNS_Printout!B268="","",BNS_Printout!B268)</f>
        <v/>
      </c>
      <c r="C273" s="432" t="str">
        <f>IF(BNS_Printout!C268="","",BNS_Printout!C268)</f>
        <v/>
      </c>
      <c r="D273" s="432" t="str">
        <f>IF(OR(BNS_Printout!D268=0,BNS_Printout!D268=""),"",BNS_Printout!D268)</f>
        <v/>
      </c>
      <c r="E273" s="433" t="str">
        <f>IF(BNS_Printout!E268="","",BNS_Printout!E268)</f>
        <v/>
      </c>
      <c r="F273" s="433" t="str">
        <f>IF(BNS_Printout!F268="","",BNS_Printout!F268)</f>
        <v/>
      </c>
      <c r="G273" s="434" t="str">
        <f>IF(BNS_Printout!G268="","",BNS_Printout!G268)</f>
        <v/>
      </c>
      <c r="H273" s="434" t="str">
        <f>IF(BNS_Printout!H268="","",BNS_Printout!H268)</f>
        <v/>
      </c>
      <c r="I273" s="281"/>
      <c r="J273" s="281"/>
      <c r="K273" s="422" t="str">
        <f>IF(BNS_Printout!K268="","",BNS_Printout!K268)</f>
        <v/>
      </c>
      <c r="AA273" s="329">
        <f t="shared" si="13"/>
        <v>0</v>
      </c>
      <c r="AB273" s="329">
        <f t="shared" si="15"/>
        <v>999</v>
      </c>
      <c r="AC273" s="329">
        <f t="shared" si="14"/>
        <v>0</v>
      </c>
    </row>
    <row r="274" spans="1:29" ht="24" customHeight="1">
      <c r="A274" s="431">
        <f>IF(BNS_Printout!A269="","",BNS_Printout!A269)</f>
        <v>263</v>
      </c>
      <c r="B274" s="432" t="str">
        <f>IF(BNS_Printout!B269="","",BNS_Printout!B269)</f>
        <v/>
      </c>
      <c r="C274" s="432" t="str">
        <f>IF(BNS_Printout!C269="","",BNS_Printout!C269)</f>
        <v/>
      </c>
      <c r="D274" s="432" t="str">
        <f>IF(OR(BNS_Printout!D269=0,BNS_Printout!D269=""),"",BNS_Printout!D269)</f>
        <v/>
      </c>
      <c r="E274" s="433" t="str">
        <f>IF(BNS_Printout!E269="","",BNS_Printout!E269)</f>
        <v/>
      </c>
      <c r="F274" s="433" t="str">
        <f>IF(BNS_Printout!F269="","",BNS_Printout!F269)</f>
        <v/>
      </c>
      <c r="G274" s="434" t="str">
        <f>IF(BNS_Printout!G269="","",BNS_Printout!G269)</f>
        <v/>
      </c>
      <c r="H274" s="434" t="str">
        <f>IF(BNS_Printout!H269="","",BNS_Printout!H269)</f>
        <v/>
      </c>
      <c r="I274" s="281"/>
      <c r="J274" s="281"/>
      <c r="K274" s="422" t="str">
        <f>IF(BNS_Printout!K269="","",BNS_Printout!K269)</f>
        <v/>
      </c>
      <c r="AA274" s="329">
        <f t="shared" si="13"/>
        <v>0</v>
      </c>
      <c r="AB274" s="329">
        <f t="shared" si="15"/>
        <v>999</v>
      </c>
      <c r="AC274" s="329">
        <f t="shared" si="14"/>
        <v>0</v>
      </c>
    </row>
    <row r="275" spans="1:29" ht="24" customHeight="1">
      <c r="A275" s="431">
        <f>IF(BNS_Printout!A270="","",BNS_Printout!A270)</f>
        <v>264</v>
      </c>
      <c r="B275" s="432" t="str">
        <f>IF(BNS_Printout!B270="","",BNS_Printout!B270)</f>
        <v/>
      </c>
      <c r="C275" s="432" t="str">
        <f>IF(BNS_Printout!C270="","",BNS_Printout!C270)</f>
        <v/>
      </c>
      <c r="D275" s="432" t="str">
        <f>IF(OR(BNS_Printout!D270=0,BNS_Printout!D270=""),"",BNS_Printout!D270)</f>
        <v/>
      </c>
      <c r="E275" s="433" t="str">
        <f>IF(BNS_Printout!E270="","",BNS_Printout!E270)</f>
        <v/>
      </c>
      <c r="F275" s="433" t="str">
        <f>IF(BNS_Printout!F270="","",BNS_Printout!F270)</f>
        <v/>
      </c>
      <c r="G275" s="434" t="str">
        <f>IF(BNS_Printout!G270="","",BNS_Printout!G270)</f>
        <v/>
      </c>
      <c r="H275" s="434" t="str">
        <f>IF(BNS_Printout!H270="","",BNS_Printout!H270)</f>
        <v/>
      </c>
      <c r="I275" s="281"/>
      <c r="J275" s="281"/>
      <c r="K275" s="422" t="str">
        <f>IF(BNS_Printout!K270="","",BNS_Printout!K270)</f>
        <v/>
      </c>
      <c r="AA275" s="329">
        <f t="shared" si="13"/>
        <v>0</v>
      </c>
      <c r="AB275" s="329">
        <f t="shared" si="15"/>
        <v>999</v>
      </c>
      <c r="AC275" s="329">
        <f t="shared" si="14"/>
        <v>0</v>
      </c>
    </row>
    <row r="276" spans="1:29" ht="24" customHeight="1">
      <c r="A276" s="431">
        <f>IF(BNS_Printout!A271="","",BNS_Printout!A271)</f>
        <v>265</v>
      </c>
      <c r="B276" s="432" t="str">
        <f>IF(BNS_Printout!B271="","",BNS_Printout!B271)</f>
        <v/>
      </c>
      <c r="C276" s="432" t="str">
        <f>IF(BNS_Printout!C271="","",BNS_Printout!C271)</f>
        <v/>
      </c>
      <c r="D276" s="432" t="str">
        <f>IF(OR(BNS_Printout!D271=0,BNS_Printout!D271=""),"",BNS_Printout!D271)</f>
        <v/>
      </c>
      <c r="E276" s="433" t="str">
        <f>IF(BNS_Printout!E271="","",BNS_Printout!E271)</f>
        <v/>
      </c>
      <c r="F276" s="433" t="str">
        <f>IF(BNS_Printout!F271="","",BNS_Printout!F271)</f>
        <v/>
      </c>
      <c r="G276" s="434" t="str">
        <f>IF(BNS_Printout!G271="","",BNS_Printout!G271)</f>
        <v/>
      </c>
      <c r="H276" s="434" t="str">
        <f>IF(BNS_Printout!H271="","",BNS_Printout!H271)</f>
        <v/>
      </c>
      <c r="I276" s="281"/>
      <c r="J276" s="281"/>
      <c r="K276" s="422" t="str">
        <f>IF(BNS_Printout!K271="","",BNS_Printout!K271)</f>
        <v/>
      </c>
      <c r="AA276" s="329">
        <f t="shared" si="13"/>
        <v>0</v>
      </c>
      <c r="AB276" s="329">
        <f t="shared" si="15"/>
        <v>999</v>
      </c>
      <c r="AC276" s="329">
        <f t="shared" si="14"/>
        <v>0</v>
      </c>
    </row>
    <row r="277" spans="1:29" ht="24" customHeight="1">
      <c r="A277" s="431">
        <f>IF(BNS_Printout!A272="","",BNS_Printout!A272)</f>
        <v>266</v>
      </c>
      <c r="B277" s="432" t="str">
        <f>IF(BNS_Printout!B272="","",BNS_Printout!B272)</f>
        <v/>
      </c>
      <c r="C277" s="432" t="str">
        <f>IF(BNS_Printout!C272="","",BNS_Printout!C272)</f>
        <v/>
      </c>
      <c r="D277" s="432" t="str">
        <f>IF(OR(BNS_Printout!D272=0,BNS_Printout!D272=""),"",BNS_Printout!D272)</f>
        <v/>
      </c>
      <c r="E277" s="433" t="str">
        <f>IF(BNS_Printout!E272="","",BNS_Printout!E272)</f>
        <v/>
      </c>
      <c r="F277" s="433" t="str">
        <f>IF(BNS_Printout!F272="","",BNS_Printout!F272)</f>
        <v/>
      </c>
      <c r="G277" s="434" t="str">
        <f>IF(BNS_Printout!G272="","",BNS_Printout!G272)</f>
        <v/>
      </c>
      <c r="H277" s="434" t="str">
        <f>IF(BNS_Printout!H272="","",BNS_Printout!H272)</f>
        <v/>
      </c>
      <c r="I277" s="281"/>
      <c r="J277" s="281"/>
      <c r="K277" s="422" t="str">
        <f>IF(BNS_Printout!K272="","",BNS_Printout!K272)</f>
        <v/>
      </c>
      <c r="AA277" s="329">
        <f t="shared" si="13"/>
        <v>0</v>
      </c>
      <c r="AB277" s="329">
        <f t="shared" si="15"/>
        <v>999</v>
      </c>
      <c r="AC277" s="329">
        <f t="shared" si="14"/>
        <v>0</v>
      </c>
    </row>
    <row r="278" spans="1:29" ht="24" customHeight="1">
      <c r="A278" s="431">
        <f>IF(BNS_Printout!A273="","",BNS_Printout!A273)</f>
        <v>267</v>
      </c>
      <c r="B278" s="432" t="str">
        <f>IF(BNS_Printout!B273="","",BNS_Printout!B273)</f>
        <v/>
      </c>
      <c r="C278" s="432" t="str">
        <f>IF(BNS_Printout!C273="","",BNS_Printout!C273)</f>
        <v/>
      </c>
      <c r="D278" s="432" t="str">
        <f>IF(OR(BNS_Printout!D273=0,BNS_Printout!D273=""),"",BNS_Printout!D273)</f>
        <v/>
      </c>
      <c r="E278" s="433" t="str">
        <f>IF(BNS_Printout!E273="","",BNS_Printout!E273)</f>
        <v/>
      </c>
      <c r="F278" s="433" t="str">
        <f>IF(BNS_Printout!F273="","",BNS_Printout!F273)</f>
        <v/>
      </c>
      <c r="G278" s="434" t="str">
        <f>IF(BNS_Printout!G273="","",BNS_Printout!G273)</f>
        <v/>
      </c>
      <c r="H278" s="434" t="str">
        <f>IF(BNS_Printout!H273="","",BNS_Printout!H273)</f>
        <v/>
      </c>
      <c r="I278" s="281"/>
      <c r="J278" s="281"/>
      <c r="K278" s="422" t="str">
        <f>IF(BNS_Printout!K273="","",BNS_Printout!K273)</f>
        <v/>
      </c>
      <c r="AA278" s="329">
        <f t="shared" si="13"/>
        <v>0</v>
      </c>
      <c r="AB278" s="329">
        <f t="shared" si="15"/>
        <v>999</v>
      </c>
      <c r="AC278" s="329">
        <f t="shared" si="14"/>
        <v>0</v>
      </c>
    </row>
    <row r="279" spans="1:29" ht="24" customHeight="1">
      <c r="A279" s="431">
        <f>IF(BNS_Printout!A274="","",BNS_Printout!A274)</f>
        <v>268</v>
      </c>
      <c r="B279" s="432" t="str">
        <f>IF(BNS_Printout!B274="","",BNS_Printout!B274)</f>
        <v/>
      </c>
      <c r="C279" s="432" t="str">
        <f>IF(BNS_Printout!C274="","",BNS_Printout!C274)</f>
        <v/>
      </c>
      <c r="D279" s="432" t="str">
        <f>IF(OR(BNS_Printout!D274=0,BNS_Printout!D274=""),"",BNS_Printout!D274)</f>
        <v/>
      </c>
      <c r="E279" s="433" t="str">
        <f>IF(BNS_Printout!E274="","",BNS_Printout!E274)</f>
        <v/>
      </c>
      <c r="F279" s="433" t="str">
        <f>IF(BNS_Printout!F274="","",BNS_Printout!F274)</f>
        <v/>
      </c>
      <c r="G279" s="434" t="str">
        <f>IF(BNS_Printout!G274="","",BNS_Printout!G274)</f>
        <v/>
      </c>
      <c r="H279" s="434" t="str">
        <f>IF(BNS_Printout!H274="","",BNS_Printout!H274)</f>
        <v/>
      </c>
      <c r="I279" s="281"/>
      <c r="J279" s="281"/>
      <c r="K279" s="422" t="str">
        <f>IF(BNS_Printout!K274="","",BNS_Printout!K274)</f>
        <v/>
      </c>
      <c r="AA279" s="329">
        <f t="shared" si="13"/>
        <v>0</v>
      </c>
      <c r="AB279" s="329">
        <f t="shared" si="15"/>
        <v>999</v>
      </c>
      <c r="AC279" s="329">
        <f t="shared" si="14"/>
        <v>0</v>
      </c>
    </row>
    <row r="280" spans="1:29" ht="24" customHeight="1">
      <c r="A280" s="431">
        <f>IF(BNS_Printout!A275="","",BNS_Printout!A275)</f>
        <v>269</v>
      </c>
      <c r="B280" s="432" t="str">
        <f>IF(BNS_Printout!B275="","",BNS_Printout!B275)</f>
        <v/>
      </c>
      <c r="C280" s="432" t="str">
        <f>IF(BNS_Printout!C275="","",BNS_Printout!C275)</f>
        <v/>
      </c>
      <c r="D280" s="432" t="str">
        <f>IF(OR(BNS_Printout!D275=0,BNS_Printout!D275=""),"",BNS_Printout!D275)</f>
        <v/>
      </c>
      <c r="E280" s="433" t="str">
        <f>IF(BNS_Printout!E275="","",BNS_Printout!E275)</f>
        <v/>
      </c>
      <c r="F280" s="433" t="str">
        <f>IF(BNS_Printout!F275="","",BNS_Printout!F275)</f>
        <v/>
      </c>
      <c r="G280" s="434" t="str">
        <f>IF(BNS_Printout!G275="","",BNS_Printout!G275)</f>
        <v/>
      </c>
      <c r="H280" s="434" t="str">
        <f>IF(BNS_Printout!H275="","",BNS_Printout!H275)</f>
        <v/>
      </c>
      <c r="I280" s="281"/>
      <c r="J280" s="281"/>
      <c r="K280" s="422" t="str">
        <f>IF(BNS_Printout!K275="","",BNS_Printout!K275)</f>
        <v/>
      </c>
      <c r="AA280" s="329">
        <f t="shared" si="13"/>
        <v>0</v>
      </c>
      <c r="AB280" s="329">
        <f t="shared" si="15"/>
        <v>999</v>
      </c>
      <c r="AC280" s="329">
        <f t="shared" si="14"/>
        <v>0</v>
      </c>
    </row>
    <row r="281" spans="1:29" ht="24" customHeight="1">
      <c r="A281" s="431">
        <f>IF(BNS_Printout!A276="","",BNS_Printout!A276)</f>
        <v>270</v>
      </c>
      <c r="B281" s="432" t="str">
        <f>IF(BNS_Printout!B276="","",BNS_Printout!B276)</f>
        <v/>
      </c>
      <c r="C281" s="432" t="str">
        <f>IF(BNS_Printout!C276="","",BNS_Printout!C276)</f>
        <v/>
      </c>
      <c r="D281" s="432" t="str">
        <f>IF(OR(BNS_Printout!D276=0,BNS_Printout!D276=""),"",BNS_Printout!D276)</f>
        <v/>
      </c>
      <c r="E281" s="433" t="str">
        <f>IF(BNS_Printout!E276="","",BNS_Printout!E276)</f>
        <v/>
      </c>
      <c r="F281" s="433" t="str">
        <f>IF(BNS_Printout!F276="","",BNS_Printout!F276)</f>
        <v/>
      </c>
      <c r="G281" s="434" t="str">
        <f>IF(BNS_Printout!G276="","",BNS_Printout!G276)</f>
        <v/>
      </c>
      <c r="H281" s="434" t="str">
        <f>IF(BNS_Printout!H276="","",BNS_Printout!H276)</f>
        <v/>
      </c>
      <c r="I281" s="281"/>
      <c r="J281" s="281"/>
      <c r="K281" s="422" t="str">
        <f>IF(BNS_Printout!K276="","",BNS_Printout!K276)</f>
        <v/>
      </c>
      <c r="AA281" s="329">
        <f t="shared" si="13"/>
        <v>0</v>
      </c>
      <c r="AB281" s="329">
        <f t="shared" si="15"/>
        <v>999</v>
      </c>
      <c r="AC281" s="329">
        <f t="shared" si="14"/>
        <v>0</v>
      </c>
    </row>
    <row r="282" spans="1:29" ht="24" customHeight="1">
      <c r="A282" s="431">
        <f>IF(BNS_Printout!A277="","",BNS_Printout!A277)</f>
        <v>271</v>
      </c>
      <c r="B282" s="432" t="str">
        <f>IF(BNS_Printout!B277="","",BNS_Printout!B277)</f>
        <v/>
      </c>
      <c r="C282" s="432" t="str">
        <f>IF(BNS_Printout!C277="","",BNS_Printout!C277)</f>
        <v/>
      </c>
      <c r="D282" s="432" t="str">
        <f>IF(OR(BNS_Printout!D277=0,BNS_Printout!D277=""),"",BNS_Printout!D277)</f>
        <v/>
      </c>
      <c r="E282" s="433" t="str">
        <f>IF(BNS_Printout!E277="","",BNS_Printout!E277)</f>
        <v/>
      </c>
      <c r="F282" s="433" t="str">
        <f>IF(BNS_Printout!F277="","",BNS_Printout!F277)</f>
        <v/>
      </c>
      <c r="G282" s="434" t="str">
        <f>IF(BNS_Printout!G277="","",BNS_Printout!G277)</f>
        <v/>
      </c>
      <c r="H282" s="434" t="str">
        <f>IF(BNS_Printout!H277="","",BNS_Printout!H277)</f>
        <v/>
      </c>
      <c r="I282" s="281"/>
      <c r="J282" s="281"/>
      <c r="K282" s="422" t="str">
        <f>IF(BNS_Printout!K277="","",BNS_Printout!K277)</f>
        <v/>
      </c>
      <c r="AA282" s="329">
        <f t="shared" si="13"/>
        <v>0</v>
      </c>
      <c r="AB282" s="329">
        <f t="shared" si="15"/>
        <v>999</v>
      </c>
      <c r="AC282" s="329">
        <f t="shared" si="14"/>
        <v>0</v>
      </c>
    </row>
    <row r="283" spans="1:29" ht="24" customHeight="1">
      <c r="A283" s="431">
        <f>IF(BNS_Printout!A278="","",BNS_Printout!A278)</f>
        <v>272</v>
      </c>
      <c r="B283" s="432" t="str">
        <f>IF(BNS_Printout!B278="","",BNS_Printout!B278)</f>
        <v/>
      </c>
      <c r="C283" s="432" t="str">
        <f>IF(BNS_Printout!C278="","",BNS_Printout!C278)</f>
        <v/>
      </c>
      <c r="D283" s="432" t="str">
        <f>IF(OR(BNS_Printout!D278=0,BNS_Printout!D278=""),"",BNS_Printout!D278)</f>
        <v/>
      </c>
      <c r="E283" s="433" t="str">
        <f>IF(BNS_Printout!E278="","",BNS_Printout!E278)</f>
        <v/>
      </c>
      <c r="F283" s="433" t="str">
        <f>IF(BNS_Printout!F278="","",BNS_Printout!F278)</f>
        <v/>
      </c>
      <c r="G283" s="434" t="str">
        <f>IF(BNS_Printout!G278="","",BNS_Printout!G278)</f>
        <v/>
      </c>
      <c r="H283" s="434" t="str">
        <f>IF(BNS_Printout!H278="","",BNS_Printout!H278)</f>
        <v/>
      </c>
      <c r="I283" s="281"/>
      <c r="J283" s="281"/>
      <c r="K283" s="422" t="str">
        <f>IF(BNS_Printout!K278="","",BNS_Printout!K278)</f>
        <v/>
      </c>
      <c r="AA283" s="329">
        <f t="shared" si="13"/>
        <v>0</v>
      </c>
      <c r="AB283" s="329">
        <f t="shared" si="15"/>
        <v>999</v>
      </c>
      <c r="AC283" s="329">
        <f t="shared" si="14"/>
        <v>0</v>
      </c>
    </row>
    <row r="284" spans="1:29" ht="24" customHeight="1">
      <c r="A284" s="431">
        <f>IF(BNS_Printout!A279="","",BNS_Printout!A279)</f>
        <v>273</v>
      </c>
      <c r="B284" s="432" t="str">
        <f>IF(BNS_Printout!B279="","",BNS_Printout!B279)</f>
        <v/>
      </c>
      <c r="C284" s="432" t="str">
        <f>IF(BNS_Printout!C279="","",BNS_Printout!C279)</f>
        <v/>
      </c>
      <c r="D284" s="432" t="str">
        <f>IF(OR(BNS_Printout!D279=0,BNS_Printout!D279=""),"",BNS_Printout!D279)</f>
        <v/>
      </c>
      <c r="E284" s="433" t="str">
        <f>IF(BNS_Printout!E279="","",BNS_Printout!E279)</f>
        <v/>
      </c>
      <c r="F284" s="433" t="str">
        <f>IF(BNS_Printout!F279="","",BNS_Printout!F279)</f>
        <v/>
      </c>
      <c r="G284" s="434" t="str">
        <f>IF(BNS_Printout!G279="","",BNS_Printout!G279)</f>
        <v/>
      </c>
      <c r="H284" s="434" t="str">
        <f>IF(BNS_Printout!H279="","",BNS_Printout!H279)</f>
        <v/>
      </c>
      <c r="I284" s="281"/>
      <c r="J284" s="281"/>
      <c r="K284" s="422" t="str">
        <f>IF(BNS_Printout!K279="","",BNS_Printout!K279)</f>
        <v/>
      </c>
      <c r="AA284" s="329">
        <f t="shared" si="13"/>
        <v>0</v>
      </c>
      <c r="AB284" s="329">
        <f t="shared" si="15"/>
        <v>999</v>
      </c>
      <c r="AC284" s="329">
        <f t="shared" si="14"/>
        <v>0</v>
      </c>
    </row>
    <row r="285" spans="1:29" ht="24" customHeight="1">
      <c r="A285" s="431">
        <f>IF(BNS_Printout!A280="","",BNS_Printout!A280)</f>
        <v>274</v>
      </c>
      <c r="B285" s="432" t="str">
        <f>IF(BNS_Printout!B280="","",BNS_Printout!B280)</f>
        <v/>
      </c>
      <c r="C285" s="432" t="str">
        <f>IF(BNS_Printout!C280="","",BNS_Printout!C280)</f>
        <v/>
      </c>
      <c r="D285" s="432" t="str">
        <f>IF(OR(BNS_Printout!D280=0,BNS_Printout!D280=""),"",BNS_Printout!D280)</f>
        <v/>
      </c>
      <c r="E285" s="433" t="str">
        <f>IF(BNS_Printout!E280="","",BNS_Printout!E280)</f>
        <v/>
      </c>
      <c r="F285" s="433" t="str">
        <f>IF(BNS_Printout!F280="","",BNS_Printout!F280)</f>
        <v/>
      </c>
      <c r="G285" s="434" t="str">
        <f>IF(BNS_Printout!G280="","",BNS_Printout!G280)</f>
        <v/>
      </c>
      <c r="H285" s="434" t="str">
        <f>IF(BNS_Printout!H280="","",BNS_Printout!H280)</f>
        <v/>
      </c>
      <c r="I285" s="281"/>
      <c r="J285" s="281"/>
      <c r="K285" s="422" t="str">
        <f>IF(BNS_Printout!K280="","",BNS_Printout!K280)</f>
        <v/>
      </c>
      <c r="AA285" s="329">
        <f t="shared" si="13"/>
        <v>0</v>
      </c>
      <c r="AB285" s="329">
        <f t="shared" si="15"/>
        <v>999</v>
      </c>
      <c r="AC285" s="329">
        <f t="shared" si="14"/>
        <v>0</v>
      </c>
    </row>
    <row r="286" spans="1:29" ht="24" customHeight="1">
      <c r="A286" s="431">
        <f>IF(BNS_Printout!A281="","",BNS_Printout!A281)</f>
        <v>275</v>
      </c>
      <c r="B286" s="432" t="str">
        <f>IF(BNS_Printout!B281="","",BNS_Printout!B281)</f>
        <v/>
      </c>
      <c r="C286" s="432" t="str">
        <f>IF(BNS_Printout!C281="","",BNS_Printout!C281)</f>
        <v/>
      </c>
      <c r="D286" s="432" t="str">
        <f>IF(OR(BNS_Printout!D281=0,BNS_Printout!D281=""),"",BNS_Printout!D281)</f>
        <v/>
      </c>
      <c r="E286" s="433" t="str">
        <f>IF(BNS_Printout!E281="","",BNS_Printout!E281)</f>
        <v/>
      </c>
      <c r="F286" s="433" t="str">
        <f>IF(BNS_Printout!F281="","",BNS_Printout!F281)</f>
        <v/>
      </c>
      <c r="G286" s="434" t="str">
        <f>IF(BNS_Printout!G281="","",BNS_Printout!G281)</f>
        <v/>
      </c>
      <c r="H286" s="434" t="str">
        <f>IF(BNS_Printout!H281="","",BNS_Printout!H281)</f>
        <v/>
      </c>
      <c r="I286" s="281"/>
      <c r="J286" s="281"/>
      <c r="K286" s="422" t="str">
        <f>IF(BNS_Printout!K281="","",BNS_Printout!K281)</f>
        <v/>
      </c>
      <c r="AA286" s="329">
        <f t="shared" si="13"/>
        <v>0</v>
      </c>
      <c r="AB286" s="329">
        <f t="shared" si="15"/>
        <v>999</v>
      </c>
      <c r="AC286" s="329">
        <f t="shared" si="14"/>
        <v>0</v>
      </c>
    </row>
    <row r="287" spans="1:29" ht="24" customHeight="1">
      <c r="A287" s="431">
        <f>IF(BNS_Printout!A282="","",BNS_Printout!A282)</f>
        <v>276</v>
      </c>
      <c r="B287" s="432" t="str">
        <f>IF(BNS_Printout!B282="","",BNS_Printout!B282)</f>
        <v/>
      </c>
      <c r="C287" s="432" t="str">
        <f>IF(BNS_Printout!C282="","",BNS_Printout!C282)</f>
        <v/>
      </c>
      <c r="D287" s="432" t="str">
        <f>IF(OR(BNS_Printout!D282=0,BNS_Printout!D282=""),"",BNS_Printout!D282)</f>
        <v/>
      </c>
      <c r="E287" s="433" t="str">
        <f>IF(BNS_Printout!E282="","",BNS_Printout!E282)</f>
        <v/>
      </c>
      <c r="F287" s="433" t="str">
        <f>IF(BNS_Printout!F282="","",BNS_Printout!F282)</f>
        <v/>
      </c>
      <c r="G287" s="434" t="str">
        <f>IF(BNS_Printout!G282="","",BNS_Printout!G282)</f>
        <v/>
      </c>
      <c r="H287" s="434" t="str">
        <f>IF(BNS_Printout!H282="","",BNS_Printout!H282)</f>
        <v/>
      </c>
      <c r="I287" s="281"/>
      <c r="J287" s="281"/>
      <c r="K287" s="422" t="str">
        <f>IF(BNS_Printout!K282="","",BNS_Printout!K282)</f>
        <v/>
      </c>
      <c r="AA287" s="329">
        <f t="shared" si="13"/>
        <v>0</v>
      </c>
      <c r="AB287" s="329">
        <f t="shared" si="15"/>
        <v>999</v>
      </c>
      <c r="AC287" s="329">
        <f t="shared" si="14"/>
        <v>0</v>
      </c>
    </row>
    <row r="288" spans="1:29" ht="24" customHeight="1">
      <c r="A288" s="431">
        <f>IF(BNS_Printout!A283="","",BNS_Printout!A283)</f>
        <v>277</v>
      </c>
      <c r="B288" s="432" t="str">
        <f>IF(BNS_Printout!B283="","",BNS_Printout!B283)</f>
        <v/>
      </c>
      <c r="C288" s="432" t="str">
        <f>IF(BNS_Printout!C283="","",BNS_Printout!C283)</f>
        <v/>
      </c>
      <c r="D288" s="432" t="str">
        <f>IF(OR(BNS_Printout!D283=0,BNS_Printout!D283=""),"",BNS_Printout!D283)</f>
        <v/>
      </c>
      <c r="E288" s="433" t="str">
        <f>IF(BNS_Printout!E283="","",BNS_Printout!E283)</f>
        <v/>
      </c>
      <c r="F288" s="433" t="str">
        <f>IF(BNS_Printout!F283="","",BNS_Printout!F283)</f>
        <v/>
      </c>
      <c r="G288" s="434" t="str">
        <f>IF(BNS_Printout!G283="","",BNS_Printout!G283)</f>
        <v/>
      </c>
      <c r="H288" s="434" t="str">
        <f>IF(BNS_Printout!H283="","",BNS_Printout!H283)</f>
        <v/>
      </c>
      <c r="I288" s="281"/>
      <c r="J288" s="281"/>
      <c r="K288" s="422" t="str">
        <f>IF(BNS_Printout!K283="","",BNS_Printout!K283)</f>
        <v/>
      </c>
      <c r="AA288" s="329">
        <f t="shared" si="13"/>
        <v>0</v>
      </c>
      <c r="AB288" s="329">
        <f t="shared" si="15"/>
        <v>999</v>
      </c>
      <c r="AC288" s="329">
        <f t="shared" si="14"/>
        <v>0</v>
      </c>
    </row>
    <row r="289" spans="1:29" ht="24" customHeight="1">
      <c r="A289" s="431">
        <f>IF(BNS_Printout!A284="","",BNS_Printout!A284)</f>
        <v>278</v>
      </c>
      <c r="B289" s="432" t="str">
        <f>IF(BNS_Printout!B284="","",BNS_Printout!B284)</f>
        <v/>
      </c>
      <c r="C289" s="432" t="str">
        <f>IF(BNS_Printout!C284="","",BNS_Printout!C284)</f>
        <v/>
      </c>
      <c r="D289" s="432" t="str">
        <f>IF(OR(BNS_Printout!D284=0,BNS_Printout!D284=""),"",BNS_Printout!D284)</f>
        <v/>
      </c>
      <c r="E289" s="433" t="str">
        <f>IF(BNS_Printout!E284="","",BNS_Printout!E284)</f>
        <v/>
      </c>
      <c r="F289" s="433" t="str">
        <f>IF(BNS_Printout!F284="","",BNS_Printout!F284)</f>
        <v/>
      </c>
      <c r="G289" s="434" t="str">
        <f>IF(BNS_Printout!G284="","",BNS_Printout!G284)</f>
        <v/>
      </c>
      <c r="H289" s="434" t="str">
        <f>IF(BNS_Printout!H284="","",BNS_Printout!H284)</f>
        <v/>
      </c>
      <c r="I289" s="281"/>
      <c r="J289" s="281"/>
      <c r="K289" s="422" t="str">
        <f>IF(BNS_Printout!K284="","",BNS_Printout!K284)</f>
        <v/>
      </c>
      <c r="AA289" s="329">
        <f t="shared" si="13"/>
        <v>0</v>
      </c>
      <c r="AB289" s="329">
        <f t="shared" si="15"/>
        <v>999</v>
      </c>
      <c r="AC289" s="329">
        <f t="shared" si="14"/>
        <v>0</v>
      </c>
    </row>
    <row r="290" spans="1:29" ht="24" customHeight="1">
      <c r="A290" s="431">
        <f>IF(BNS_Printout!A285="","",BNS_Printout!A285)</f>
        <v>279</v>
      </c>
      <c r="B290" s="432" t="str">
        <f>IF(BNS_Printout!B285="","",BNS_Printout!B285)</f>
        <v/>
      </c>
      <c r="C290" s="432" t="str">
        <f>IF(BNS_Printout!C285="","",BNS_Printout!C285)</f>
        <v/>
      </c>
      <c r="D290" s="432" t="str">
        <f>IF(OR(BNS_Printout!D285=0,BNS_Printout!D285=""),"",BNS_Printout!D285)</f>
        <v/>
      </c>
      <c r="E290" s="433" t="str">
        <f>IF(BNS_Printout!E285="","",BNS_Printout!E285)</f>
        <v/>
      </c>
      <c r="F290" s="433" t="str">
        <f>IF(BNS_Printout!F285="","",BNS_Printout!F285)</f>
        <v/>
      </c>
      <c r="G290" s="434" t="str">
        <f>IF(BNS_Printout!G285="","",BNS_Printout!G285)</f>
        <v/>
      </c>
      <c r="H290" s="434" t="str">
        <f>IF(BNS_Printout!H285="","",BNS_Printout!H285)</f>
        <v/>
      </c>
      <c r="I290" s="281"/>
      <c r="J290" s="281"/>
      <c r="K290" s="422" t="str">
        <f>IF(BNS_Printout!K285="","",BNS_Printout!K285)</f>
        <v/>
      </c>
      <c r="AA290" s="329">
        <f t="shared" si="13"/>
        <v>0</v>
      </c>
      <c r="AB290" s="329">
        <f t="shared" si="15"/>
        <v>999</v>
      </c>
      <c r="AC290" s="329">
        <f t="shared" si="14"/>
        <v>0</v>
      </c>
    </row>
    <row r="291" spans="1:29" ht="24" customHeight="1">
      <c r="A291" s="431">
        <f>IF(BNS_Printout!A286="","",BNS_Printout!A286)</f>
        <v>280</v>
      </c>
      <c r="B291" s="432" t="str">
        <f>IF(BNS_Printout!B286="","",BNS_Printout!B286)</f>
        <v/>
      </c>
      <c r="C291" s="432" t="str">
        <f>IF(BNS_Printout!C286="","",BNS_Printout!C286)</f>
        <v/>
      </c>
      <c r="D291" s="432" t="str">
        <f>IF(OR(BNS_Printout!D286=0,BNS_Printout!D286=""),"",BNS_Printout!D286)</f>
        <v/>
      </c>
      <c r="E291" s="433" t="str">
        <f>IF(BNS_Printout!E286="","",BNS_Printout!E286)</f>
        <v/>
      </c>
      <c r="F291" s="433" t="str">
        <f>IF(BNS_Printout!F286="","",BNS_Printout!F286)</f>
        <v/>
      </c>
      <c r="G291" s="434" t="str">
        <f>IF(BNS_Printout!G286="","",BNS_Printout!G286)</f>
        <v/>
      </c>
      <c r="H291" s="434" t="str">
        <f>IF(BNS_Printout!H286="","",BNS_Printout!H286)</f>
        <v/>
      </c>
      <c r="I291" s="281"/>
      <c r="J291" s="281"/>
      <c r="K291" s="422" t="str">
        <f>IF(BNS_Printout!K286="","",BNS_Printout!K286)</f>
        <v/>
      </c>
      <c r="AA291" s="329">
        <f t="shared" si="13"/>
        <v>0</v>
      </c>
      <c r="AB291" s="329">
        <f t="shared" si="15"/>
        <v>999</v>
      </c>
      <c r="AC291" s="329">
        <f t="shared" si="14"/>
        <v>0</v>
      </c>
    </row>
    <row r="292" spans="1:29" ht="24" customHeight="1">
      <c r="A292" s="431">
        <f>IF(BNS_Printout!A287="","",BNS_Printout!A287)</f>
        <v>281</v>
      </c>
      <c r="B292" s="432" t="str">
        <f>IF(BNS_Printout!B287="","",BNS_Printout!B287)</f>
        <v/>
      </c>
      <c r="C292" s="432" t="str">
        <f>IF(BNS_Printout!C287="","",BNS_Printout!C287)</f>
        <v/>
      </c>
      <c r="D292" s="432" t="str">
        <f>IF(OR(BNS_Printout!D287=0,BNS_Printout!D287=""),"",BNS_Printout!D287)</f>
        <v/>
      </c>
      <c r="E292" s="433" t="str">
        <f>IF(BNS_Printout!E287="","",BNS_Printout!E287)</f>
        <v/>
      </c>
      <c r="F292" s="433" t="str">
        <f>IF(BNS_Printout!F287="","",BNS_Printout!F287)</f>
        <v/>
      </c>
      <c r="G292" s="434" t="str">
        <f>IF(BNS_Printout!G287="","",BNS_Printout!G287)</f>
        <v/>
      </c>
      <c r="H292" s="434" t="str">
        <f>IF(BNS_Printout!H287="","",BNS_Printout!H287)</f>
        <v/>
      </c>
      <c r="I292" s="281"/>
      <c r="J292" s="281"/>
      <c r="K292" s="422" t="str">
        <f>IF(BNS_Printout!K287="","",BNS_Printout!K287)</f>
        <v/>
      </c>
      <c r="AA292" s="329">
        <f t="shared" si="13"/>
        <v>0</v>
      </c>
      <c r="AB292" s="329">
        <f t="shared" si="15"/>
        <v>999</v>
      </c>
      <c r="AC292" s="329">
        <f t="shared" si="14"/>
        <v>0</v>
      </c>
    </row>
    <row r="293" spans="1:29" ht="24" customHeight="1">
      <c r="A293" s="431">
        <f>IF(BNS_Printout!A288="","",BNS_Printout!A288)</f>
        <v>282</v>
      </c>
      <c r="B293" s="432" t="str">
        <f>IF(BNS_Printout!B288="","",BNS_Printout!B288)</f>
        <v/>
      </c>
      <c r="C293" s="432" t="str">
        <f>IF(BNS_Printout!C288="","",BNS_Printout!C288)</f>
        <v/>
      </c>
      <c r="D293" s="432" t="str">
        <f>IF(OR(BNS_Printout!D288=0,BNS_Printout!D288=""),"",BNS_Printout!D288)</f>
        <v/>
      </c>
      <c r="E293" s="433" t="str">
        <f>IF(BNS_Printout!E288="","",BNS_Printout!E288)</f>
        <v/>
      </c>
      <c r="F293" s="433" t="str">
        <f>IF(BNS_Printout!F288="","",BNS_Printout!F288)</f>
        <v/>
      </c>
      <c r="G293" s="434" t="str">
        <f>IF(BNS_Printout!G288="","",BNS_Printout!G288)</f>
        <v/>
      </c>
      <c r="H293" s="434" t="str">
        <f>IF(BNS_Printout!H288="","",BNS_Printout!H288)</f>
        <v/>
      </c>
      <c r="I293" s="281"/>
      <c r="J293" s="281"/>
      <c r="K293" s="422" t="str">
        <f>IF(BNS_Printout!K288="","",BNS_Printout!K288)</f>
        <v/>
      </c>
      <c r="AA293" s="329">
        <f t="shared" si="13"/>
        <v>0</v>
      </c>
      <c r="AB293" s="329">
        <f t="shared" si="15"/>
        <v>999</v>
      </c>
      <c r="AC293" s="329">
        <f t="shared" si="14"/>
        <v>0</v>
      </c>
    </row>
    <row r="294" spans="1:29" ht="24" customHeight="1">
      <c r="A294" s="431">
        <f>IF(BNS_Printout!A289="","",BNS_Printout!A289)</f>
        <v>283</v>
      </c>
      <c r="B294" s="432" t="str">
        <f>IF(BNS_Printout!B289="","",BNS_Printout!B289)</f>
        <v/>
      </c>
      <c r="C294" s="432" t="str">
        <f>IF(BNS_Printout!C289="","",BNS_Printout!C289)</f>
        <v/>
      </c>
      <c r="D294" s="432" t="str">
        <f>IF(OR(BNS_Printout!D289=0,BNS_Printout!D289=""),"",BNS_Printout!D289)</f>
        <v/>
      </c>
      <c r="E294" s="433" t="str">
        <f>IF(BNS_Printout!E289="","",BNS_Printout!E289)</f>
        <v/>
      </c>
      <c r="F294" s="433" t="str">
        <f>IF(BNS_Printout!F289="","",BNS_Printout!F289)</f>
        <v/>
      </c>
      <c r="G294" s="434" t="str">
        <f>IF(BNS_Printout!G289="","",BNS_Printout!G289)</f>
        <v/>
      </c>
      <c r="H294" s="434" t="str">
        <f>IF(BNS_Printout!H289="","",BNS_Printout!H289)</f>
        <v/>
      </c>
      <c r="I294" s="281"/>
      <c r="J294" s="281"/>
      <c r="K294" s="422" t="str">
        <f>IF(BNS_Printout!K289="","",BNS_Printout!K289)</f>
        <v/>
      </c>
      <c r="AA294" s="329">
        <f t="shared" si="13"/>
        <v>0</v>
      </c>
      <c r="AB294" s="329">
        <f t="shared" si="15"/>
        <v>999</v>
      </c>
      <c r="AC294" s="329">
        <f t="shared" si="14"/>
        <v>0</v>
      </c>
    </row>
    <row r="295" spans="1:29" ht="24" customHeight="1">
      <c r="A295" s="431">
        <f>IF(BNS_Printout!A290="","",BNS_Printout!A290)</f>
        <v>284</v>
      </c>
      <c r="B295" s="432" t="str">
        <f>IF(BNS_Printout!B290="","",BNS_Printout!B290)</f>
        <v/>
      </c>
      <c r="C295" s="432" t="str">
        <f>IF(BNS_Printout!C290="","",BNS_Printout!C290)</f>
        <v/>
      </c>
      <c r="D295" s="432" t="str">
        <f>IF(OR(BNS_Printout!D290=0,BNS_Printout!D290=""),"",BNS_Printout!D290)</f>
        <v/>
      </c>
      <c r="E295" s="433" t="str">
        <f>IF(BNS_Printout!E290="","",BNS_Printout!E290)</f>
        <v/>
      </c>
      <c r="F295" s="433" t="str">
        <f>IF(BNS_Printout!F290="","",BNS_Printout!F290)</f>
        <v/>
      </c>
      <c r="G295" s="434" t="str">
        <f>IF(BNS_Printout!G290="","",BNS_Printout!G290)</f>
        <v/>
      </c>
      <c r="H295" s="434" t="str">
        <f>IF(BNS_Printout!H290="","",BNS_Printout!H290)</f>
        <v/>
      </c>
      <c r="I295" s="281"/>
      <c r="J295" s="281"/>
      <c r="K295" s="422" t="str">
        <f>IF(BNS_Printout!K290="","",BNS_Printout!K290)</f>
        <v/>
      </c>
      <c r="AA295" s="329">
        <f t="shared" si="13"/>
        <v>0</v>
      </c>
      <c r="AB295" s="329">
        <f t="shared" si="15"/>
        <v>999</v>
      </c>
      <c r="AC295" s="329">
        <f t="shared" si="14"/>
        <v>0</v>
      </c>
    </row>
    <row r="296" spans="1:29" ht="24" customHeight="1">
      <c r="A296" s="431">
        <f>IF(BNS_Printout!A291="","",BNS_Printout!A291)</f>
        <v>285</v>
      </c>
      <c r="B296" s="432" t="str">
        <f>IF(BNS_Printout!B291="","",BNS_Printout!B291)</f>
        <v/>
      </c>
      <c r="C296" s="432" t="str">
        <f>IF(BNS_Printout!C291="","",BNS_Printout!C291)</f>
        <v/>
      </c>
      <c r="D296" s="432" t="str">
        <f>IF(OR(BNS_Printout!D291=0,BNS_Printout!D291=""),"",BNS_Printout!D291)</f>
        <v/>
      </c>
      <c r="E296" s="433" t="str">
        <f>IF(BNS_Printout!E291="","",BNS_Printout!E291)</f>
        <v/>
      </c>
      <c r="F296" s="433" t="str">
        <f>IF(BNS_Printout!F291="","",BNS_Printout!F291)</f>
        <v/>
      </c>
      <c r="G296" s="434" t="str">
        <f>IF(BNS_Printout!G291="","",BNS_Printout!G291)</f>
        <v/>
      </c>
      <c r="H296" s="434" t="str">
        <f>IF(BNS_Printout!H291="","",BNS_Printout!H291)</f>
        <v/>
      </c>
      <c r="I296" s="281"/>
      <c r="J296" s="281"/>
      <c r="K296" s="422" t="str">
        <f>IF(BNS_Printout!K291="","",BNS_Printout!K291)</f>
        <v/>
      </c>
      <c r="AA296" s="329">
        <f t="shared" si="13"/>
        <v>0</v>
      </c>
      <c r="AB296" s="329">
        <f t="shared" si="15"/>
        <v>999</v>
      </c>
      <c r="AC296" s="329">
        <f t="shared" si="14"/>
        <v>0</v>
      </c>
    </row>
    <row r="297" spans="1:29" ht="24" customHeight="1">
      <c r="A297" s="431">
        <f>IF(BNS_Printout!A292="","",BNS_Printout!A292)</f>
        <v>286</v>
      </c>
      <c r="B297" s="432" t="str">
        <f>IF(BNS_Printout!B292="","",BNS_Printout!B292)</f>
        <v/>
      </c>
      <c r="C297" s="432" t="str">
        <f>IF(BNS_Printout!C292="","",BNS_Printout!C292)</f>
        <v/>
      </c>
      <c r="D297" s="432" t="str">
        <f>IF(OR(BNS_Printout!D292=0,BNS_Printout!D292=""),"",BNS_Printout!D292)</f>
        <v/>
      </c>
      <c r="E297" s="433" t="str">
        <f>IF(BNS_Printout!E292="","",BNS_Printout!E292)</f>
        <v/>
      </c>
      <c r="F297" s="433" t="str">
        <f>IF(BNS_Printout!F292="","",BNS_Printout!F292)</f>
        <v/>
      </c>
      <c r="G297" s="434" t="str">
        <f>IF(BNS_Printout!G292="","",BNS_Printout!G292)</f>
        <v/>
      </c>
      <c r="H297" s="434" t="str">
        <f>IF(BNS_Printout!H292="","",BNS_Printout!H292)</f>
        <v/>
      </c>
      <c r="I297" s="281"/>
      <c r="J297" s="281"/>
      <c r="K297" s="422" t="str">
        <f>IF(BNS_Printout!K292="","",BNS_Printout!K292)</f>
        <v/>
      </c>
      <c r="AA297" s="329">
        <f t="shared" si="13"/>
        <v>0</v>
      </c>
      <c r="AB297" s="329">
        <f t="shared" si="15"/>
        <v>999</v>
      </c>
      <c r="AC297" s="329">
        <f t="shared" si="14"/>
        <v>0</v>
      </c>
    </row>
    <row r="298" spans="1:29" ht="24" customHeight="1">
      <c r="A298" s="431">
        <f>IF(BNS_Printout!A293="","",BNS_Printout!A293)</f>
        <v>287</v>
      </c>
      <c r="B298" s="432" t="str">
        <f>IF(BNS_Printout!B293="","",BNS_Printout!B293)</f>
        <v/>
      </c>
      <c r="C298" s="432" t="str">
        <f>IF(BNS_Printout!C293="","",BNS_Printout!C293)</f>
        <v/>
      </c>
      <c r="D298" s="432" t="str">
        <f>IF(OR(BNS_Printout!D293=0,BNS_Printout!D293=""),"",BNS_Printout!D293)</f>
        <v/>
      </c>
      <c r="E298" s="433" t="str">
        <f>IF(BNS_Printout!E293="","",BNS_Printout!E293)</f>
        <v/>
      </c>
      <c r="F298" s="433" t="str">
        <f>IF(BNS_Printout!F293="","",BNS_Printout!F293)</f>
        <v/>
      </c>
      <c r="G298" s="434" t="str">
        <f>IF(BNS_Printout!G293="","",BNS_Printout!G293)</f>
        <v/>
      </c>
      <c r="H298" s="434" t="str">
        <f>IF(BNS_Printout!H293="","",BNS_Printout!H293)</f>
        <v/>
      </c>
      <c r="I298" s="281"/>
      <c r="J298" s="281"/>
      <c r="K298" s="422" t="str">
        <f>IF(BNS_Printout!K293="","",BNS_Printout!K293)</f>
        <v/>
      </c>
      <c r="AA298" s="329">
        <f t="shared" si="13"/>
        <v>0</v>
      </c>
      <c r="AB298" s="329">
        <f t="shared" si="15"/>
        <v>999</v>
      </c>
      <c r="AC298" s="329">
        <f t="shared" si="14"/>
        <v>0</v>
      </c>
    </row>
    <row r="299" spans="1:29" ht="24" customHeight="1">
      <c r="A299" s="431">
        <f>IF(BNS_Printout!A294="","",BNS_Printout!A294)</f>
        <v>288</v>
      </c>
      <c r="B299" s="432" t="str">
        <f>IF(BNS_Printout!B294="","",BNS_Printout!B294)</f>
        <v/>
      </c>
      <c r="C299" s="432" t="str">
        <f>IF(BNS_Printout!C294="","",BNS_Printout!C294)</f>
        <v/>
      </c>
      <c r="D299" s="432" t="str">
        <f>IF(OR(BNS_Printout!D294=0,BNS_Printout!D294=""),"",BNS_Printout!D294)</f>
        <v/>
      </c>
      <c r="E299" s="433" t="str">
        <f>IF(BNS_Printout!E294="","",BNS_Printout!E294)</f>
        <v/>
      </c>
      <c r="F299" s="433" t="str">
        <f>IF(BNS_Printout!F294="","",BNS_Printout!F294)</f>
        <v/>
      </c>
      <c r="G299" s="434" t="str">
        <f>IF(BNS_Printout!G294="","",BNS_Printout!G294)</f>
        <v/>
      </c>
      <c r="H299" s="434" t="str">
        <f>IF(BNS_Printout!H294="","",BNS_Printout!H294)</f>
        <v/>
      </c>
      <c r="I299" s="281"/>
      <c r="J299" s="281"/>
      <c r="K299" s="422" t="str">
        <f>IF(BNS_Printout!K294="","",BNS_Printout!K294)</f>
        <v/>
      </c>
      <c r="AA299" s="329">
        <f t="shared" si="13"/>
        <v>0</v>
      </c>
      <c r="AB299" s="329">
        <f t="shared" si="15"/>
        <v>999</v>
      </c>
      <c r="AC299" s="329">
        <f t="shared" si="14"/>
        <v>0</v>
      </c>
    </row>
    <row r="300" spans="1:29" ht="24" customHeight="1">
      <c r="A300" s="431">
        <f>IF(BNS_Printout!A295="","",BNS_Printout!A295)</f>
        <v>289</v>
      </c>
      <c r="B300" s="432" t="str">
        <f>IF(BNS_Printout!B295="","",BNS_Printout!B295)</f>
        <v/>
      </c>
      <c r="C300" s="432" t="str">
        <f>IF(BNS_Printout!C295="","",BNS_Printout!C295)</f>
        <v/>
      </c>
      <c r="D300" s="432" t="str">
        <f>IF(OR(BNS_Printout!D295=0,BNS_Printout!D295=""),"",BNS_Printout!D295)</f>
        <v/>
      </c>
      <c r="E300" s="433" t="str">
        <f>IF(BNS_Printout!E295="","",BNS_Printout!E295)</f>
        <v/>
      </c>
      <c r="F300" s="433" t="str">
        <f>IF(BNS_Printout!F295="","",BNS_Printout!F295)</f>
        <v/>
      </c>
      <c r="G300" s="434" t="str">
        <f>IF(BNS_Printout!G295="","",BNS_Printout!G295)</f>
        <v/>
      </c>
      <c r="H300" s="434" t="str">
        <f>IF(BNS_Printout!H295="","",BNS_Printout!H295)</f>
        <v/>
      </c>
      <c r="I300" s="281"/>
      <c r="J300" s="281"/>
      <c r="K300" s="422" t="str">
        <f>IF(BNS_Printout!K295="","",BNS_Printout!K295)</f>
        <v/>
      </c>
      <c r="AA300" s="329">
        <f t="shared" si="13"/>
        <v>0</v>
      </c>
      <c r="AB300" s="329">
        <f t="shared" si="15"/>
        <v>999</v>
      </c>
      <c r="AC300" s="329">
        <f t="shared" si="14"/>
        <v>0</v>
      </c>
    </row>
    <row r="301" spans="1:29" ht="24" customHeight="1">
      <c r="A301" s="431">
        <f>IF(BNS_Printout!A296="","",BNS_Printout!A296)</f>
        <v>290</v>
      </c>
      <c r="B301" s="432" t="str">
        <f>IF(BNS_Printout!B296="","",BNS_Printout!B296)</f>
        <v/>
      </c>
      <c r="C301" s="432" t="str">
        <f>IF(BNS_Printout!C296="","",BNS_Printout!C296)</f>
        <v/>
      </c>
      <c r="D301" s="432" t="str">
        <f>IF(OR(BNS_Printout!D296=0,BNS_Printout!D296=""),"",BNS_Printout!D296)</f>
        <v/>
      </c>
      <c r="E301" s="433" t="str">
        <f>IF(BNS_Printout!E296="","",BNS_Printout!E296)</f>
        <v/>
      </c>
      <c r="F301" s="433" t="str">
        <f>IF(BNS_Printout!F296="","",BNS_Printout!F296)</f>
        <v/>
      </c>
      <c r="G301" s="434" t="str">
        <f>IF(BNS_Printout!G296="","",BNS_Printout!G296)</f>
        <v/>
      </c>
      <c r="H301" s="434" t="str">
        <f>IF(BNS_Printout!H296="","",BNS_Printout!H296)</f>
        <v/>
      </c>
      <c r="I301" s="281"/>
      <c r="J301" s="281"/>
      <c r="K301" s="422" t="str">
        <f>IF(BNS_Printout!K296="","",BNS_Printout!K296)</f>
        <v/>
      </c>
      <c r="AA301" s="329">
        <f t="shared" si="13"/>
        <v>0</v>
      </c>
      <c r="AB301" s="329">
        <f t="shared" si="15"/>
        <v>999</v>
      </c>
      <c r="AC301" s="329">
        <f t="shared" si="14"/>
        <v>0</v>
      </c>
    </row>
    <row r="302" spans="1:29" ht="24" customHeight="1">
      <c r="A302" s="431">
        <f>IF(BNS_Printout!A297="","",BNS_Printout!A297)</f>
        <v>291</v>
      </c>
      <c r="B302" s="432" t="str">
        <f>IF(BNS_Printout!B297="","",BNS_Printout!B297)</f>
        <v/>
      </c>
      <c r="C302" s="432" t="str">
        <f>IF(BNS_Printout!C297="","",BNS_Printout!C297)</f>
        <v/>
      </c>
      <c r="D302" s="432" t="str">
        <f>IF(OR(BNS_Printout!D297=0,BNS_Printout!D297=""),"",BNS_Printout!D297)</f>
        <v/>
      </c>
      <c r="E302" s="433" t="str">
        <f>IF(BNS_Printout!E297="","",BNS_Printout!E297)</f>
        <v/>
      </c>
      <c r="F302" s="433" t="str">
        <f>IF(BNS_Printout!F297="","",BNS_Printout!F297)</f>
        <v/>
      </c>
      <c r="G302" s="434" t="str">
        <f>IF(BNS_Printout!G297="","",BNS_Printout!G297)</f>
        <v/>
      </c>
      <c r="H302" s="434" t="str">
        <f>IF(BNS_Printout!H297="","",BNS_Printout!H297)</f>
        <v/>
      </c>
      <c r="I302" s="281"/>
      <c r="J302" s="281"/>
      <c r="K302" s="422" t="str">
        <f>IF(BNS_Printout!K297="","",BNS_Printout!K297)</f>
        <v/>
      </c>
      <c r="AA302" s="329">
        <f t="shared" si="13"/>
        <v>0</v>
      </c>
      <c r="AB302" s="329">
        <f t="shared" si="15"/>
        <v>999</v>
      </c>
      <c r="AC302" s="329">
        <f t="shared" si="14"/>
        <v>0</v>
      </c>
    </row>
    <row r="303" spans="1:29" ht="24" customHeight="1">
      <c r="A303" s="431">
        <f>IF(BNS_Printout!A298="","",BNS_Printout!A298)</f>
        <v>292</v>
      </c>
      <c r="B303" s="432" t="str">
        <f>IF(BNS_Printout!B298="","",BNS_Printout!B298)</f>
        <v/>
      </c>
      <c r="C303" s="432" t="str">
        <f>IF(BNS_Printout!C298="","",BNS_Printout!C298)</f>
        <v/>
      </c>
      <c r="D303" s="432" t="str">
        <f>IF(OR(BNS_Printout!D298=0,BNS_Printout!D298=""),"",BNS_Printout!D298)</f>
        <v/>
      </c>
      <c r="E303" s="433" t="str">
        <f>IF(BNS_Printout!E298="","",BNS_Printout!E298)</f>
        <v/>
      </c>
      <c r="F303" s="433" t="str">
        <f>IF(BNS_Printout!F298="","",BNS_Printout!F298)</f>
        <v/>
      </c>
      <c r="G303" s="434" t="str">
        <f>IF(BNS_Printout!G298="","",BNS_Printout!G298)</f>
        <v/>
      </c>
      <c r="H303" s="434" t="str">
        <f>IF(BNS_Printout!H298="","",BNS_Printout!H298)</f>
        <v/>
      </c>
      <c r="I303" s="281"/>
      <c r="J303" s="281"/>
      <c r="K303" s="422" t="str">
        <f>IF(BNS_Printout!K298="","",BNS_Printout!K298)</f>
        <v/>
      </c>
      <c r="AA303" s="329">
        <f t="shared" si="13"/>
        <v>0</v>
      </c>
      <c r="AB303" s="329">
        <f t="shared" si="15"/>
        <v>999</v>
      </c>
      <c r="AC303" s="329">
        <f t="shared" si="14"/>
        <v>0</v>
      </c>
    </row>
    <row r="304" spans="1:29" ht="24" customHeight="1">
      <c r="A304" s="431">
        <f>IF(BNS_Printout!A299="","",BNS_Printout!A299)</f>
        <v>293</v>
      </c>
      <c r="B304" s="432" t="str">
        <f>IF(BNS_Printout!B299="","",BNS_Printout!B299)</f>
        <v/>
      </c>
      <c r="C304" s="432" t="str">
        <f>IF(BNS_Printout!C299="","",BNS_Printout!C299)</f>
        <v/>
      </c>
      <c r="D304" s="432" t="str">
        <f>IF(OR(BNS_Printout!D299=0,BNS_Printout!D299=""),"",BNS_Printout!D299)</f>
        <v/>
      </c>
      <c r="E304" s="433" t="str">
        <f>IF(BNS_Printout!E299="","",BNS_Printout!E299)</f>
        <v/>
      </c>
      <c r="F304" s="433" t="str">
        <f>IF(BNS_Printout!F299="","",BNS_Printout!F299)</f>
        <v/>
      </c>
      <c r="G304" s="434" t="str">
        <f>IF(BNS_Printout!G299="","",BNS_Printout!G299)</f>
        <v/>
      </c>
      <c r="H304" s="434" t="str">
        <f>IF(BNS_Printout!H299="","",BNS_Printout!H299)</f>
        <v/>
      </c>
      <c r="I304" s="281"/>
      <c r="J304" s="281"/>
      <c r="K304" s="422" t="str">
        <f>IF(BNS_Printout!K299="","",BNS_Printout!K299)</f>
        <v/>
      </c>
      <c r="AA304" s="329">
        <f t="shared" si="13"/>
        <v>0</v>
      </c>
      <c r="AB304" s="329">
        <f t="shared" si="15"/>
        <v>999</v>
      </c>
      <c r="AC304" s="329">
        <f t="shared" si="14"/>
        <v>0</v>
      </c>
    </row>
    <row r="305" spans="1:29" ht="24" customHeight="1">
      <c r="A305" s="431">
        <f>IF(BNS_Printout!A300="","",BNS_Printout!A300)</f>
        <v>294</v>
      </c>
      <c r="B305" s="432" t="str">
        <f>IF(BNS_Printout!B300="","",BNS_Printout!B300)</f>
        <v/>
      </c>
      <c r="C305" s="432" t="str">
        <f>IF(BNS_Printout!C300="","",BNS_Printout!C300)</f>
        <v/>
      </c>
      <c r="D305" s="432" t="str">
        <f>IF(OR(BNS_Printout!D300=0,BNS_Printout!D300=""),"",BNS_Printout!D300)</f>
        <v/>
      </c>
      <c r="E305" s="433" t="str">
        <f>IF(BNS_Printout!E300="","",BNS_Printout!E300)</f>
        <v/>
      </c>
      <c r="F305" s="433" t="str">
        <f>IF(BNS_Printout!F300="","",BNS_Printout!F300)</f>
        <v/>
      </c>
      <c r="G305" s="434" t="str">
        <f>IF(BNS_Printout!G300="","",BNS_Printout!G300)</f>
        <v/>
      </c>
      <c r="H305" s="434" t="str">
        <f>IF(BNS_Printout!H300="","",BNS_Printout!H300)</f>
        <v/>
      </c>
      <c r="I305" s="281"/>
      <c r="J305" s="281"/>
      <c r="K305" s="422" t="str">
        <f>IF(BNS_Printout!K300="","",BNS_Printout!K300)</f>
        <v/>
      </c>
      <c r="AA305" s="329">
        <f t="shared" si="13"/>
        <v>0</v>
      </c>
      <c r="AB305" s="329">
        <f t="shared" si="15"/>
        <v>999</v>
      </c>
      <c r="AC305" s="329">
        <f t="shared" si="14"/>
        <v>0</v>
      </c>
    </row>
    <row r="306" spans="1:29" ht="24" customHeight="1">
      <c r="A306" s="431">
        <f>IF(BNS_Printout!A301="","",BNS_Printout!A301)</f>
        <v>295</v>
      </c>
      <c r="B306" s="432" t="str">
        <f>IF(BNS_Printout!B301="","",BNS_Printout!B301)</f>
        <v/>
      </c>
      <c r="C306" s="432" t="str">
        <f>IF(BNS_Printout!C301="","",BNS_Printout!C301)</f>
        <v/>
      </c>
      <c r="D306" s="432" t="str">
        <f>IF(OR(BNS_Printout!D301=0,BNS_Printout!D301=""),"",BNS_Printout!D301)</f>
        <v/>
      </c>
      <c r="E306" s="433" t="str">
        <f>IF(BNS_Printout!E301="","",BNS_Printout!E301)</f>
        <v/>
      </c>
      <c r="F306" s="433" t="str">
        <f>IF(BNS_Printout!F301="","",BNS_Printout!F301)</f>
        <v/>
      </c>
      <c r="G306" s="434" t="str">
        <f>IF(BNS_Printout!G301="","",BNS_Printout!G301)</f>
        <v/>
      </c>
      <c r="H306" s="434" t="str">
        <f>IF(BNS_Printout!H301="","",BNS_Printout!H301)</f>
        <v/>
      </c>
      <c r="I306" s="281"/>
      <c r="J306" s="281"/>
      <c r="K306" s="422" t="str">
        <f>IF(BNS_Printout!K301="","",BNS_Printout!K301)</f>
        <v/>
      </c>
      <c r="AA306" s="329">
        <f t="shared" si="13"/>
        <v>0</v>
      </c>
      <c r="AB306" s="329">
        <f t="shared" si="15"/>
        <v>999</v>
      </c>
      <c r="AC306" s="329">
        <f t="shared" si="14"/>
        <v>0</v>
      </c>
    </row>
    <row r="307" spans="1:29" ht="24" customHeight="1">
      <c r="A307" s="431">
        <f>IF(BNS_Printout!A302="","",BNS_Printout!A302)</f>
        <v>296</v>
      </c>
      <c r="B307" s="432" t="str">
        <f>IF(BNS_Printout!B302="","",BNS_Printout!B302)</f>
        <v/>
      </c>
      <c r="C307" s="432" t="str">
        <f>IF(BNS_Printout!C302="","",BNS_Printout!C302)</f>
        <v/>
      </c>
      <c r="D307" s="432" t="str">
        <f>IF(OR(BNS_Printout!D302=0,BNS_Printout!D302=""),"",BNS_Printout!D302)</f>
        <v/>
      </c>
      <c r="E307" s="433" t="str">
        <f>IF(BNS_Printout!E302="","",BNS_Printout!E302)</f>
        <v/>
      </c>
      <c r="F307" s="433" t="str">
        <f>IF(BNS_Printout!F302="","",BNS_Printout!F302)</f>
        <v/>
      </c>
      <c r="G307" s="434" t="str">
        <f>IF(BNS_Printout!G302="","",BNS_Printout!G302)</f>
        <v/>
      </c>
      <c r="H307" s="434" t="str">
        <f>IF(BNS_Printout!H302="","",BNS_Printout!H302)</f>
        <v/>
      </c>
      <c r="I307" s="281"/>
      <c r="J307" s="281"/>
      <c r="K307" s="422" t="str">
        <f>IF(BNS_Printout!K302="","",BNS_Printout!K302)</f>
        <v/>
      </c>
      <c r="AA307" s="329">
        <f t="shared" si="13"/>
        <v>0</v>
      </c>
      <c r="AB307" s="329">
        <f t="shared" si="15"/>
        <v>999</v>
      </c>
      <c r="AC307" s="329">
        <f t="shared" si="14"/>
        <v>0</v>
      </c>
    </row>
    <row r="308" spans="1:29" ht="24" customHeight="1">
      <c r="A308" s="431">
        <f>IF(BNS_Printout!A303="","",BNS_Printout!A303)</f>
        <v>297</v>
      </c>
      <c r="B308" s="432" t="str">
        <f>IF(BNS_Printout!B303="","",BNS_Printout!B303)</f>
        <v/>
      </c>
      <c r="C308" s="432" t="str">
        <f>IF(BNS_Printout!C303="","",BNS_Printout!C303)</f>
        <v/>
      </c>
      <c r="D308" s="432" t="str">
        <f>IF(OR(BNS_Printout!D303=0,BNS_Printout!D303=""),"",BNS_Printout!D303)</f>
        <v/>
      </c>
      <c r="E308" s="433" t="str">
        <f>IF(BNS_Printout!E303="","",BNS_Printout!E303)</f>
        <v/>
      </c>
      <c r="F308" s="433" t="str">
        <f>IF(BNS_Printout!F303="","",BNS_Printout!F303)</f>
        <v/>
      </c>
      <c r="G308" s="434" t="str">
        <f>IF(BNS_Printout!G303="","",BNS_Printout!G303)</f>
        <v/>
      </c>
      <c r="H308" s="434" t="str">
        <f>IF(BNS_Printout!H303="","",BNS_Printout!H303)</f>
        <v/>
      </c>
      <c r="I308" s="281"/>
      <c r="J308" s="281"/>
      <c r="K308" s="422" t="str">
        <f>IF(BNS_Printout!K303="","",BNS_Printout!K303)</f>
        <v/>
      </c>
      <c r="AA308" s="329">
        <f t="shared" si="13"/>
        <v>0</v>
      </c>
      <c r="AB308" s="329">
        <f t="shared" si="15"/>
        <v>999</v>
      </c>
      <c r="AC308" s="329">
        <f t="shared" si="14"/>
        <v>0</v>
      </c>
    </row>
    <row r="309" spans="1:29" ht="24" customHeight="1">
      <c r="A309" s="431">
        <f>IF(BNS_Printout!A304="","",BNS_Printout!A304)</f>
        <v>298</v>
      </c>
      <c r="B309" s="432" t="str">
        <f>IF(BNS_Printout!B304="","",BNS_Printout!B304)</f>
        <v/>
      </c>
      <c r="C309" s="432" t="str">
        <f>IF(BNS_Printout!C304="","",BNS_Printout!C304)</f>
        <v/>
      </c>
      <c r="D309" s="432" t="str">
        <f>IF(OR(BNS_Printout!D304=0,BNS_Printout!D304=""),"",BNS_Printout!D304)</f>
        <v/>
      </c>
      <c r="E309" s="433" t="str">
        <f>IF(BNS_Printout!E304="","",BNS_Printout!E304)</f>
        <v/>
      </c>
      <c r="F309" s="433" t="str">
        <f>IF(BNS_Printout!F304="","",BNS_Printout!F304)</f>
        <v/>
      </c>
      <c r="G309" s="434" t="str">
        <f>IF(BNS_Printout!G304="","",BNS_Printout!G304)</f>
        <v/>
      </c>
      <c r="H309" s="434" t="str">
        <f>IF(BNS_Printout!H304="","",BNS_Printout!H304)</f>
        <v/>
      </c>
      <c r="I309" s="281"/>
      <c r="J309" s="281"/>
      <c r="K309" s="422" t="str">
        <f>IF(BNS_Printout!K304="","",BNS_Printout!K304)</f>
        <v/>
      </c>
      <c r="AA309" s="329">
        <f t="shared" si="13"/>
        <v>0</v>
      </c>
      <c r="AB309" s="329">
        <f t="shared" si="15"/>
        <v>999</v>
      </c>
      <c r="AC309" s="329">
        <f t="shared" si="14"/>
        <v>0</v>
      </c>
    </row>
    <row r="310" spans="1:29" ht="24" customHeight="1">
      <c r="A310" s="431">
        <f>IF(BNS_Printout!A305="","",BNS_Printout!A305)</f>
        <v>299</v>
      </c>
      <c r="B310" s="432" t="str">
        <f>IF(BNS_Printout!B305="","",BNS_Printout!B305)</f>
        <v/>
      </c>
      <c r="C310" s="432" t="str">
        <f>IF(BNS_Printout!C305="","",BNS_Printout!C305)</f>
        <v/>
      </c>
      <c r="D310" s="432" t="str">
        <f>IF(OR(BNS_Printout!D305=0,BNS_Printout!D305=""),"",BNS_Printout!D305)</f>
        <v/>
      </c>
      <c r="E310" s="433" t="str">
        <f>IF(BNS_Printout!E305="","",BNS_Printout!E305)</f>
        <v/>
      </c>
      <c r="F310" s="433" t="str">
        <f>IF(BNS_Printout!F305="","",BNS_Printout!F305)</f>
        <v/>
      </c>
      <c r="G310" s="434" t="str">
        <f>IF(BNS_Printout!G305="","",BNS_Printout!G305)</f>
        <v/>
      </c>
      <c r="H310" s="434" t="str">
        <f>IF(BNS_Printout!H305="","",BNS_Printout!H305)</f>
        <v/>
      </c>
      <c r="I310" s="281"/>
      <c r="J310" s="281"/>
      <c r="K310" s="422" t="str">
        <f>IF(BNS_Printout!K305="","",BNS_Printout!K305)</f>
        <v/>
      </c>
      <c r="AA310" s="329">
        <f t="shared" si="13"/>
        <v>0</v>
      </c>
      <c r="AB310" s="329">
        <f t="shared" si="15"/>
        <v>999</v>
      </c>
      <c r="AC310" s="329">
        <f t="shared" si="14"/>
        <v>0</v>
      </c>
    </row>
    <row r="311" spans="1:29" ht="24" customHeight="1">
      <c r="A311" s="431">
        <f>IF(BNS_Printout!A306="","",BNS_Printout!A306)</f>
        <v>300</v>
      </c>
      <c r="B311" s="432" t="str">
        <f>IF(BNS_Printout!B306="","",BNS_Printout!B306)</f>
        <v/>
      </c>
      <c r="C311" s="432" t="str">
        <f>IF(BNS_Printout!C306="","",BNS_Printout!C306)</f>
        <v/>
      </c>
      <c r="D311" s="432" t="str">
        <f>IF(OR(BNS_Printout!D306=0,BNS_Printout!D306=""),"",BNS_Printout!D306)</f>
        <v/>
      </c>
      <c r="E311" s="433" t="str">
        <f>IF(BNS_Printout!E306="","",BNS_Printout!E306)</f>
        <v/>
      </c>
      <c r="F311" s="433" t="str">
        <f>IF(BNS_Printout!F306="","",BNS_Printout!F306)</f>
        <v/>
      </c>
      <c r="G311" s="434" t="str">
        <f>IF(BNS_Printout!G306="","",BNS_Printout!G306)</f>
        <v/>
      </c>
      <c r="H311" s="434" t="str">
        <f>IF(BNS_Printout!H306="","",BNS_Printout!H306)</f>
        <v/>
      </c>
      <c r="I311" s="281"/>
      <c r="J311" s="281"/>
      <c r="K311" s="422" t="str">
        <f>IF(BNS_Printout!K306="","",BNS_Printout!K306)</f>
        <v/>
      </c>
      <c r="AA311" s="329">
        <f t="shared" si="13"/>
        <v>0</v>
      </c>
      <c r="AB311" s="329">
        <f t="shared" si="15"/>
        <v>999</v>
      </c>
      <c r="AC311" s="329">
        <f t="shared" si="14"/>
        <v>0</v>
      </c>
    </row>
    <row r="312" spans="1:29" ht="24" customHeight="1">
      <c r="A312" s="431">
        <f>IF(BNS_Printout!A307="","",BNS_Printout!A307)</f>
        <v>301</v>
      </c>
      <c r="B312" s="432" t="str">
        <f>IF(BNS_Printout!B307="","",BNS_Printout!B307)</f>
        <v/>
      </c>
      <c r="C312" s="432" t="str">
        <f>IF(BNS_Printout!C307="","",BNS_Printout!C307)</f>
        <v/>
      </c>
      <c r="D312" s="432" t="str">
        <f>IF(OR(BNS_Printout!D307=0,BNS_Printout!D307=""),"",BNS_Printout!D307)</f>
        <v/>
      </c>
      <c r="E312" s="433" t="str">
        <f>IF(BNS_Printout!E307="","",BNS_Printout!E307)</f>
        <v/>
      </c>
      <c r="F312" s="433" t="str">
        <f>IF(BNS_Printout!F307="","",BNS_Printout!F307)</f>
        <v/>
      </c>
      <c r="G312" s="434" t="str">
        <f>IF(BNS_Printout!G307="","",BNS_Printout!G307)</f>
        <v/>
      </c>
      <c r="H312" s="434" t="str">
        <f>IF(BNS_Printout!H307="","",BNS_Printout!H307)</f>
        <v/>
      </c>
      <c r="I312" s="281"/>
      <c r="J312" s="281"/>
      <c r="K312" s="422" t="str">
        <f>IF(BNS_Printout!K307="","",BNS_Printout!K307)</f>
        <v/>
      </c>
      <c r="AA312" s="329">
        <f t="shared" si="13"/>
        <v>0</v>
      </c>
      <c r="AB312" s="329">
        <f t="shared" si="15"/>
        <v>999</v>
      </c>
      <c r="AC312" s="329">
        <f t="shared" si="14"/>
        <v>0</v>
      </c>
    </row>
    <row r="313" spans="1:29" ht="24" customHeight="1">
      <c r="A313" s="431">
        <f>IF(BNS_Printout!A308="","",BNS_Printout!A308)</f>
        <v>302</v>
      </c>
      <c r="B313" s="432" t="str">
        <f>IF(BNS_Printout!B308="","",BNS_Printout!B308)</f>
        <v/>
      </c>
      <c r="C313" s="432" t="str">
        <f>IF(BNS_Printout!C308="","",BNS_Printout!C308)</f>
        <v/>
      </c>
      <c r="D313" s="432" t="str">
        <f>IF(OR(BNS_Printout!D308=0,BNS_Printout!D308=""),"",BNS_Printout!D308)</f>
        <v/>
      </c>
      <c r="E313" s="433" t="str">
        <f>IF(BNS_Printout!E308="","",BNS_Printout!E308)</f>
        <v/>
      </c>
      <c r="F313" s="433" t="str">
        <f>IF(BNS_Printout!F308="","",BNS_Printout!F308)</f>
        <v/>
      </c>
      <c r="G313" s="434" t="str">
        <f>IF(BNS_Printout!G308="","",BNS_Printout!G308)</f>
        <v/>
      </c>
      <c r="H313" s="434" t="str">
        <f>IF(BNS_Printout!H308="","",BNS_Printout!H308)</f>
        <v/>
      </c>
      <c r="I313" s="281"/>
      <c r="J313" s="281"/>
      <c r="K313" s="422" t="str">
        <f>IF(BNS_Printout!K308="","",BNS_Printout!K308)</f>
        <v/>
      </c>
      <c r="AA313" s="329">
        <f t="shared" si="13"/>
        <v>0</v>
      </c>
      <c r="AB313" s="329">
        <f t="shared" si="15"/>
        <v>999</v>
      </c>
      <c r="AC313" s="329">
        <f t="shared" si="14"/>
        <v>0</v>
      </c>
    </row>
    <row r="314" spans="1:29" ht="24" customHeight="1">
      <c r="A314" s="431">
        <f>IF(BNS_Printout!A309="","",BNS_Printout!A309)</f>
        <v>303</v>
      </c>
      <c r="B314" s="432" t="str">
        <f>IF(BNS_Printout!B309="","",BNS_Printout!B309)</f>
        <v/>
      </c>
      <c r="C314" s="432" t="str">
        <f>IF(BNS_Printout!C309="","",BNS_Printout!C309)</f>
        <v/>
      </c>
      <c r="D314" s="432" t="str">
        <f>IF(OR(BNS_Printout!D309=0,BNS_Printout!D309=""),"",BNS_Printout!D309)</f>
        <v/>
      </c>
      <c r="E314" s="433" t="str">
        <f>IF(BNS_Printout!E309="","",BNS_Printout!E309)</f>
        <v/>
      </c>
      <c r="F314" s="433" t="str">
        <f>IF(BNS_Printout!F309="","",BNS_Printout!F309)</f>
        <v/>
      </c>
      <c r="G314" s="434" t="str">
        <f>IF(BNS_Printout!G309="","",BNS_Printout!G309)</f>
        <v/>
      </c>
      <c r="H314" s="434" t="str">
        <f>IF(BNS_Printout!H309="","",BNS_Printout!H309)</f>
        <v/>
      </c>
      <c r="I314" s="281"/>
      <c r="J314" s="281"/>
      <c r="K314" s="422" t="str">
        <f>IF(BNS_Printout!K309="","",BNS_Printout!K309)</f>
        <v/>
      </c>
      <c r="AA314" s="329">
        <f t="shared" si="13"/>
        <v>0</v>
      </c>
      <c r="AB314" s="329">
        <f t="shared" si="15"/>
        <v>999</v>
      </c>
      <c r="AC314" s="329">
        <f t="shared" si="14"/>
        <v>0</v>
      </c>
    </row>
    <row r="315" spans="1:29" ht="24" customHeight="1">
      <c r="A315" s="431">
        <f>IF(BNS_Printout!A310="","",BNS_Printout!A310)</f>
        <v>304</v>
      </c>
      <c r="B315" s="432" t="str">
        <f>IF(BNS_Printout!B310="","",BNS_Printout!B310)</f>
        <v/>
      </c>
      <c r="C315" s="432" t="str">
        <f>IF(BNS_Printout!C310="","",BNS_Printout!C310)</f>
        <v/>
      </c>
      <c r="D315" s="432" t="str">
        <f>IF(OR(BNS_Printout!D310=0,BNS_Printout!D310=""),"",BNS_Printout!D310)</f>
        <v/>
      </c>
      <c r="E315" s="433" t="str">
        <f>IF(BNS_Printout!E310="","",BNS_Printout!E310)</f>
        <v/>
      </c>
      <c r="F315" s="433" t="str">
        <f>IF(BNS_Printout!F310="","",BNS_Printout!F310)</f>
        <v/>
      </c>
      <c r="G315" s="434" t="str">
        <f>IF(BNS_Printout!G310="","",BNS_Printout!G310)</f>
        <v/>
      </c>
      <c r="H315" s="434" t="str">
        <f>IF(BNS_Printout!H310="","",BNS_Printout!H310)</f>
        <v/>
      </c>
      <c r="I315" s="281"/>
      <c r="J315" s="281"/>
      <c r="K315" s="422" t="str">
        <f>IF(BNS_Printout!K310="","",BNS_Printout!K310)</f>
        <v/>
      </c>
      <c r="AA315" s="329">
        <f t="shared" si="13"/>
        <v>0</v>
      </c>
      <c r="AB315" s="329">
        <f t="shared" si="15"/>
        <v>999</v>
      </c>
      <c r="AC315" s="329">
        <f t="shared" si="14"/>
        <v>0</v>
      </c>
    </row>
    <row r="316" spans="1:29" ht="24" customHeight="1">
      <c r="A316" s="431">
        <f>IF(BNS_Printout!A311="","",BNS_Printout!A311)</f>
        <v>305</v>
      </c>
      <c r="B316" s="432" t="str">
        <f>IF(BNS_Printout!B311="","",BNS_Printout!B311)</f>
        <v/>
      </c>
      <c r="C316" s="432" t="str">
        <f>IF(BNS_Printout!C311="","",BNS_Printout!C311)</f>
        <v/>
      </c>
      <c r="D316" s="432" t="str">
        <f>IF(OR(BNS_Printout!D311=0,BNS_Printout!D311=""),"",BNS_Printout!D311)</f>
        <v/>
      </c>
      <c r="E316" s="433" t="str">
        <f>IF(BNS_Printout!E311="","",BNS_Printout!E311)</f>
        <v/>
      </c>
      <c r="F316" s="433" t="str">
        <f>IF(BNS_Printout!F311="","",BNS_Printout!F311)</f>
        <v/>
      </c>
      <c r="G316" s="434" t="str">
        <f>IF(BNS_Printout!G311="","",BNS_Printout!G311)</f>
        <v/>
      </c>
      <c r="H316" s="434" t="str">
        <f>IF(BNS_Printout!H311="","",BNS_Printout!H311)</f>
        <v/>
      </c>
      <c r="I316" s="281"/>
      <c r="J316" s="281"/>
      <c r="K316" s="422" t="str">
        <f>IF(BNS_Printout!K311="","",BNS_Printout!K311)</f>
        <v/>
      </c>
      <c r="AA316" s="329">
        <f t="shared" si="13"/>
        <v>0</v>
      </c>
      <c r="AB316" s="329">
        <f t="shared" si="15"/>
        <v>999</v>
      </c>
      <c r="AC316" s="329">
        <f t="shared" si="14"/>
        <v>0</v>
      </c>
    </row>
    <row r="317" spans="1:29" ht="24" customHeight="1">
      <c r="A317" s="431">
        <f>IF(BNS_Printout!A312="","",BNS_Printout!A312)</f>
        <v>306</v>
      </c>
      <c r="B317" s="432" t="str">
        <f>IF(BNS_Printout!B312="","",BNS_Printout!B312)</f>
        <v/>
      </c>
      <c r="C317" s="432" t="str">
        <f>IF(BNS_Printout!C312="","",BNS_Printout!C312)</f>
        <v/>
      </c>
      <c r="D317" s="432" t="str">
        <f>IF(OR(BNS_Printout!D312=0,BNS_Printout!D312=""),"",BNS_Printout!D312)</f>
        <v/>
      </c>
      <c r="E317" s="433" t="str">
        <f>IF(BNS_Printout!E312="","",BNS_Printout!E312)</f>
        <v/>
      </c>
      <c r="F317" s="433" t="str">
        <f>IF(BNS_Printout!F312="","",BNS_Printout!F312)</f>
        <v/>
      </c>
      <c r="G317" s="434" t="str">
        <f>IF(BNS_Printout!G312="","",BNS_Printout!G312)</f>
        <v/>
      </c>
      <c r="H317" s="434" t="str">
        <f>IF(BNS_Printout!H312="","",BNS_Printout!H312)</f>
        <v/>
      </c>
      <c r="I317" s="281"/>
      <c r="J317" s="281"/>
      <c r="K317" s="422" t="str">
        <f>IF(BNS_Printout!K312="","",BNS_Printout!K312)</f>
        <v/>
      </c>
      <c r="AA317" s="329">
        <f t="shared" si="13"/>
        <v>0</v>
      </c>
      <c r="AB317" s="329">
        <f t="shared" si="15"/>
        <v>999</v>
      </c>
      <c r="AC317" s="329">
        <f t="shared" si="14"/>
        <v>0</v>
      </c>
    </row>
    <row r="318" spans="1:29" ht="24" customHeight="1">
      <c r="A318" s="431">
        <f>IF(BNS_Printout!A313="","",BNS_Printout!A313)</f>
        <v>307</v>
      </c>
      <c r="B318" s="432" t="str">
        <f>IF(BNS_Printout!B313="","",BNS_Printout!B313)</f>
        <v/>
      </c>
      <c r="C318" s="432" t="str">
        <f>IF(BNS_Printout!C313="","",BNS_Printout!C313)</f>
        <v/>
      </c>
      <c r="D318" s="432" t="str">
        <f>IF(OR(BNS_Printout!D313=0,BNS_Printout!D313=""),"",BNS_Printout!D313)</f>
        <v/>
      </c>
      <c r="E318" s="433" t="str">
        <f>IF(BNS_Printout!E313="","",BNS_Printout!E313)</f>
        <v/>
      </c>
      <c r="F318" s="433" t="str">
        <f>IF(BNS_Printout!F313="","",BNS_Printout!F313)</f>
        <v/>
      </c>
      <c r="G318" s="434" t="str">
        <f>IF(BNS_Printout!G313="","",BNS_Printout!G313)</f>
        <v/>
      </c>
      <c r="H318" s="434" t="str">
        <f>IF(BNS_Printout!H313="","",BNS_Printout!H313)</f>
        <v/>
      </c>
      <c r="I318" s="281"/>
      <c r="J318" s="281"/>
      <c r="K318" s="422" t="str">
        <f>IF(BNS_Printout!K313="","",BNS_Printout!K313)</f>
        <v/>
      </c>
      <c r="AA318" s="329">
        <f t="shared" si="13"/>
        <v>0</v>
      </c>
      <c r="AB318" s="329">
        <f t="shared" si="15"/>
        <v>999</v>
      </c>
      <c r="AC318" s="329">
        <f t="shared" si="14"/>
        <v>0</v>
      </c>
    </row>
    <row r="319" spans="1:29" ht="24" customHeight="1">
      <c r="A319" s="431">
        <f>IF(BNS_Printout!A314="","",BNS_Printout!A314)</f>
        <v>308</v>
      </c>
      <c r="B319" s="432" t="str">
        <f>IF(BNS_Printout!B314="","",BNS_Printout!B314)</f>
        <v/>
      </c>
      <c r="C319" s="432" t="str">
        <f>IF(BNS_Printout!C314="","",BNS_Printout!C314)</f>
        <v/>
      </c>
      <c r="D319" s="432" t="str">
        <f>IF(OR(BNS_Printout!D314=0,BNS_Printout!D314=""),"",BNS_Printout!D314)</f>
        <v/>
      </c>
      <c r="E319" s="433" t="str">
        <f>IF(BNS_Printout!E314="","",BNS_Printout!E314)</f>
        <v/>
      </c>
      <c r="F319" s="433" t="str">
        <f>IF(BNS_Printout!F314="","",BNS_Printout!F314)</f>
        <v/>
      </c>
      <c r="G319" s="434" t="str">
        <f>IF(BNS_Printout!G314="","",BNS_Printout!G314)</f>
        <v/>
      </c>
      <c r="H319" s="434" t="str">
        <f>IF(BNS_Printout!H314="","",BNS_Printout!H314)</f>
        <v/>
      </c>
      <c r="I319" s="281"/>
      <c r="J319" s="281"/>
      <c r="K319" s="422" t="str">
        <f>IF(BNS_Printout!K314="","",BNS_Printout!K314)</f>
        <v/>
      </c>
      <c r="AA319" s="329">
        <f t="shared" si="13"/>
        <v>0</v>
      </c>
      <c r="AB319" s="329">
        <f t="shared" si="15"/>
        <v>999</v>
      </c>
      <c r="AC319" s="329">
        <f t="shared" si="14"/>
        <v>0</v>
      </c>
    </row>
    <row r="320" spans="1:29" ht="24" customHeight="1">
      <c r="A320" s="431">
        <f>IF(BNS_Printout!A315="","",BNS_Printout!A315)</f>
        <v>309</v>
      </c>
      <c r="B320" s="432" t="str">
        <f>IF(BNS_Printout!B315="","",BNS_Printout!B315)</f>
        <v/>
      </c>
      <c r="C320" s="432" t="str">
        <f>IF(BNS_Printout!C315="","",BNS_Printout!C315)</f>
        <v/>
      </c>
      <c r="D320" s="432" t="str">
        <f>IF(OR(BNS_Printout!D315=0,BNS_Printout!D315=""),"",BNS_Printout!D315)</f>
        <v/>
      </c>
      <c r="E320" s="433" t="str">
        <f>IF(BNS_Printout!E315="","",BNS_Printout!E315)</f>
        <v/>
      </c>
      <c r="F320" s="433" t="str">
        <f>IF(BNS_Printout!F315="","",BNS_Printout!F315)</f>
        <v/>
      </c>
      <c r="G320" s="434" t="str">
        <f>IF(BNS_Printout!G315="","",BNS_Printout!G315)</f>
        <v/>
      </c>
      <c r="H320" s="434" t="str">
        <f>IF(BNS_Printout!H315="","",BNS_Printout!H315)</f>
        <v/>
      </c>
      <c r="I320" s="281"/>
      <c r="J320" s="281"/>
      <c r="K320" s="422" t="str">
        <f>IF(BNS_Printout!K315="","",BNS_Printout!K315)</f>
        <v/>
      </c>
      <c r="AA320" s="329">
        <f t="shared" si="13"/>
        <v>0</v>
      </c>
      <c r="AB320" s="329">
        <f t="shared" si="15"/>
        <v>999</v>
      </c>
      <c r="AC320" s="329">
        <f t="shared" si="14"/>
        <v>0</v>
      </c>
    </row>
    <row r="321" spans="1:29" ht="24" customHeight="1">
      <c r="A321" s="431">
        <f>IF(BNS_Printout!A316="","",BNS_Printout!A316)</f>
        <v>310</v>
      </c>
      <c r="B321" s="432" t="str">
        <f>IF(BNS_Printout!B316="","",BNS_Printout!B316)</f>
        <v/>
      </c>
      <c r="C321" s="432" t="str">
        <f>IF(BNS_Printout!C316="","",BNS_Printout!C316)</f>
        <v/>
      </c>
      <c r="D321" s="432" t="str">
        <f>IF(OR(BNS_Printout!D316=0,BNS_Printout!D316=""),"",BNS_Printout!D316)</f>
        <v/>
      </c>
      <c r="E321" s="433" t="str">
        <f>IF(BNS_Printout!E316="","",BNS_Printout!E316)</f>
        <v/>
      </c>
      <c r="F321" s="433" t="str">
        <f>IF(BNS_Printout!F316="","",BNS_Printout!F316)</f>
        <v/>
      </c>
      <c r="G321" s="434" t="str">
        <f>IF(BNS_Printout!G316="","",BNS_Printout!G316)</f>
        <v/>
      </c>
      <c r="H321" s="434" t="str">
        <f>IF(BNS_Printout!H316="","",BNS_Printout!H316)</f>
        <v/>
      </c>
      <c r="I321" s="281"/>
      <c r="J321" s="281"/>
      <c r="K321" s="422" t="str">
        <f>IF(BNS_Printout!K316="","",BNS_Printout!K316)</f>
        <v/>
      </c>
      <c r="AA321" s="329">
        <f t="shared" si="13"/>
        <v>0</v>
      </c>
      <c r="AB321" s="329">
        <f t="shared" si="15"/>
        <v>999</v>
      </c>
      <c r="AC321" s="329">
        <f t="shared" si="14"/>
        <v>0</v>
      </c>
    </row>
    <row r="322" spans="1:29" ht="24" customHeight="1">
      <c r="A322" s="431">
        <f>IF(BNS_Printout!A317="","",BNS_Printout!A317)</f>
        <v>311</v>
      </c>
      <c r="B322" s="432" t="str">
        <f>IF(BNS_Printout!B317="","",BNS_Printout!B317)</f>
        <v/>
      </c>
      <c r="C322" s="432" t="str">
        <f>IF(BNS_Printout!C317="","",BNS_Printout!C317)</f>
        <v/>
      </c>
      <c r="D322" s="432" t="str">
        <f>IF(OR(BNS_Printout!D317=0,BNS_Printout!D317=""),"",BNS_Printout!D317)</f>
        <v/>
      </c>
      <c r="E322" s="433" t="str">
        <f>IF(BNS_Printout!E317="","",BNS_Printout!E317)</f>
        <v/>
      </c>
      <c r="F322" s="433" t="str">
        <f>IF(BNS_Printout!F317="","",BNS_Printout!F317)</f>
        <v/>
      </c>
      <c r="G322" s="434" t="str">
        <f>IF(BNS_Printout!G317="","",BNS_Printout!G317)</f>
        <v/>
      </c>
      <c r="H322" s="434" t="str">
        <f>IF(BNS_Printout!H317="","",BNS_Printout!H317)</f>
        <v/>
      </c>
      <c r="I322" s="281"/>
      <c r="J322" s="281"/>
      <c r="K322" s="422" t="str">
        <f>IF(BNS_Printout!K317="","",BNS_Printout!K317)</f>
        <v/>
      </c>
      <c r="AA322" s="329">
        <f t="shared" si="13"/>
        <v>0</v>
      </c>
      <c r="AB322" s="329">
        <f t="shared" si="15"/>
        <v>999</v>
      </c>
      <c r="AC322" s="329">
        <f t="shared" si="14"/>
        <v>0</v>
      </c>
    </row>
    <row r="323" spans="1:29" ht="24" customHeight="1">
      <c r="A323" s="431">
        <f>IF(BNS_Printout!A318="","",BNS_Printout!A318)</f>
        <v>312</v>
      </c>
      <c r="B323" s="432" t="str">
        <f>IF(BNS_Printout!B318="","",BNS_Printout!B318)</f>
        <v/>
      </c>
      <c r="C323" s="432" t="str">
        <f>IF(BNS_Printout!C318="","",BNS_Printout!C318)</f>
        <v/>
      </c>
      <c r="D323" s="432" t="str">
        <f>IF(OR(BNS_Printout!D318=0,BNS_Printout!D318=""),"",BNS_Printout!D318)</f>
        <v/>
      </c>
      <c r="E323" s="433" t="str">
        <f>IF(BNS_Printout!E318="","",BNS_Printout!E318)</f>
        <v/>
      </c>
      <c r="F323" s="433" t="str">
        <f>IF(BNS_Printout!F318="","",BNS_Printout!F318)</f>
        <v/>
      </c>
      <c r="G323" s="434" t="str">
        <f>IF(BNS_Printout!G318="","",BNS_Printout!G318)</f>
        <v/>
      </c>
      <c r="H323" s="434" t="str">
        <f>IF(BNS_Printout!H318="","",BNS_Printout!H318)</f>
        <v/>
      </c>
      <c r="I323" s="281"/>
      <c r="J323" s="281"/>
      <c r="K323" s="422" t="str">
        <f>IF(BNS_Printout!K318="","",BNS_Printout!K318)</f>
        <v/>
      </c>
      <c r="AA323" s="329">
        <f t="shared" si="13"/>
        <v>0</v>
      </c>
      <c r="AB323" s="329">
        <f t="shared" si="15"/>
        <v>999</v>
      </c>
      <c r="AC323" s="329">
        <f t="shared" si="14"/>
        <v>0</v>
      </c>
    </row>
    <row r="324" spans="1:29" ht="24" customHeight="1">
      <c r="A324" s="431">
        <f>IF(BNS_Printout!A319="","",BNS_Printout!A319)</f>
        <v>313</v>
      </c>
      <c r="B324" s="432" t="str">
        <f>IF(BNS_Printout!B319="","",BNS_Printout!B319)</f>
        <v/>
      </c>
      <c r="C324" s="432" t="str">
        <f>IF(BNS_Printout!C319="","",BNS_Printout!C319)</f>
        <v/>
      </c>
      <c r="D324" s="432" t="str">
        <f>IF(OR(BNS_Printout!D319=0,BNS_Printout!D319=""),"",BNS_Printout!D319)</f>
        <v/>
      </c>
      <c r="E324" s="433" t="str">
        <f>IF(BNS_Printout!E319="","",BNS_Printout!E319)</f>
        <v/>
      </c>
      <c r="F324" s="433" t="str">
        <f>IF(BNS_Printout!F319="","",BNS_Printout!F319)</f>
        <v/>
      </c>
      <c r="G324" s="434" t="str">
        <f>IF(BNS_Printout!G319="","",BNS_Printout!G319)</f>
        <v/>
      </c>
      <c r="H324" s="434" t="str">
        <f>IF(BNS_Printout!H319="","",BNS_Printout!H319)</f>
        <v/>
      </c>
      <c r="I324" s="281"/>
      <c r="J324" s="281"/>
      <c r="K324" s="422" t="str">
        <f>IF(BNS_Printout!K319="","",BNS_Printout!K319)</f>
        <v/>
      </c>
      <c r="AA324" s="329">
        <f t="shared" si="13"/>
        <v>0</v>
      </c>
      <c r="AB324" s="329">
        <f t="shared" si="15"/>
        <v>999</v>
      </c>
      <c r="AC324" s="329">
        <f t="shared" si="14"/>
        <v>0</v>
      </c>
    </row>
    <row r="325" spans="1:29" ht="24" customHeight="1">
      <c r="A325" s="431">
        <f>IF(BNS_Printout!A320="","",BNS_Printout!A320)</f>
        <v>314</v>
      </c>
      <c r="B325" s="432" t="str">
        <f>IF(BNS_Printout!B320="","",BNS_Printout!B320)</f>
        <v/>
      </c>
      <c r="C325" s="432" t="str">
        <f>IF(BNS_Printout!C320="","",BNS_Printout!C320)</f>
        <v/>
      </c>
      <c r="D325" s="432" t="str">
        <f>IF(OR(BNS_Printout!D320=0,BNS_Printout!D320=""),"",BNS_Printout!D320)</f>
        <v/>
      </c>
      <c r="E325" s="433" t="str">
        <f>IF(BNS_Printout!E320="","",BNS_Printout!E320)</f>
        <v/>
      </c>
      <c r="F325" s="433" t="str">
        <f>IF(BNS_Printout!F320="","",BNS_Printout!F320)</f>
        <v/>
      </c>
      <c r="G325" s="434" t="str">
        <f>IF(BNS_Printout!G320="","",BNS_Printout!G320)</f>
        <v/>
      </c>
      <c r="H325" s="434" t="str">
        <f>IF(BNS_Printout!H320="","",BNS_Printout!H320)</f>
        <v/>
      </c>
      <c r="I325" s="281"/>
      <c r="J325" s="281"/>
      <c r="K325" s="422" t="str">
        <f>IF(BNS_Printout!K320="","",BNS_Printout!K320)</f>
        <v/>
      </c>
      <c r="AA325" s="329">
        <f t="shared" si="13"/>
        <v>0</v>
      </c>
      <c r="AB325" s="329">
        <f t="shared" si="15"/>
        <v>999</v>
      </c>
      <c r="AC325" s="329">
        <f t="shared" si="14"/>
        <v>0</v>
      </c>
    </row>
    <row r="326" spans="1:29" ht="24" customHeight="1">
      <c r="A326" s="431">
        <f>IF(BNS_Printout!A321="","",BNS_Printout!A321)</f>
        <v>315</v>
      </c>
      <c r="B326" s="432" t="str">
        <f>IF(BNS_Printout!B321="","",BNS_Printout!B321)</f>
        <v/>
      </c>
      <c r="C326" s="432" t="str">
        <f>IF(BNS_Printout!C321="","",BNS_Printout!C321)</f>
        <v/>
      </c>
      <c r="D326" s="432" t="str">
        <f>IF(OR(BNS_Printout!D321=0,BNS_Printout!D321=""),"",BNS_Printout!D321)</f>
        <v/>
      </c>
      <c r="E326" s="433" t="str">
        <f>IF(BNS_Printout!E321="","",BNS_Printout!E321)</f>
        <v/>
      </c>
      <c r="F326" s="433" t="str">
        <f>IF(BNS_Printout!F321="","",BNS_Printout!F321)</f>
        <v/>
      </c>
      <c r="G326" s="434" t="str">
        <f>IF(BNS_Printout!G321="","",BNS_Printout!G321)</f>
        <v/>
      </c>
      <c r="H326" s="434" t="str">
        <f>IF(BNS_Printout!H321="","",BNS_Printout!H321)</f>
        <v/>
      </c>
      <c r="I326" s="281"/>
      <c r="J326" s="281"/>
      <c r="K326" s="422" t="str">
        <f>IF(BNS_Printout!K321="","",BNS_Printout!K321)</f>
        <v/>
      </c>
      <c r="AA326" s="329">
        <f t="shared" si="13"/>
        <v>0</v>
      </c>
      <c r="AB326" s="329">
        <f t="shared" si="15"/>
        <v>999</v>
      </c>
      <c r="AC326" s="329">
        <f t="shared" si="14"/>
        <v>0</v>
      </c>
    </row>
    <row r="327" spans="1:29" ht="24" customHeight="1">
      <c r="A327" s="431">
        <f>IF(BNS_Printout!A322="","",BNS_Printout!A322)</f>
        <v>316</v>
      </c>
      <c r="B327" s="432" t="str">
        <f>IF(BNS_Printout!B322="","",BNS_Printout!B322)</f>
        <v/>
      </c>
      <c r="C327" s="432" t="str">
        <f>IF(BNS_Printout!C322="","",BNS_Printout!C322)</f>
        <v/>
      </c>
      <c r="D327" s="432" t="str">
        <f>IF(OR(BNS_Printout!D322=0,BNS_Printout!D322=""),"",BNS_Printout!D322)</f>
        <v/>
      </c>
      <c r="E327" s="433" t="str">
        <f>IF(BNS_Printout!E322="","",BNS_Printout!E322)</f>
        <v/>
      </c>
      <c r="F327" s="433" t="str">
        <f>IF(BNS_Printout!F322="","",BNS_Printout!F322)</f>
        <v/>
      </c>
      <c r="G327" s="434" t="str">
        <f>IF(BNS_Printout!G322="","",BNS_Printout!G322)</f>
        <v/>
      </c>
      <c r="H327" s="434" t="str">
        <f>IF(BNS_Printout!H322="","",BNS_Printout!H322)</f>
        <v/>
      </c>
      <c r="I327" s="281"/>
      <c r="J327" s="281"/>
      <c r="K327" s="422" t="str">
        <f>IF(BNS_Printout!K322="","",BNS_Printout!K322)</f>
        <v/>
      </c>
      <c r="AA327" s="329">
        <f t="shared" si="13"/>
        <v>0</v>
      </c>
      <c r="AB327" s="329">
        <f t="shared" si="15"/>
        <v>999</v>
      </c>
      <c r="AC327" s="329">
        <f t="shared" si="14"/>
        <v>0</v>
      </c>
    </row>
    <row r="328" spans="1:29" ht="24" customHeight="1">
      <c r="A328" s="431">
        <f>IF(BNS_Printout!A323="","",BNS_Printout!A323)</f>
        <v>317</v>
      </c>
      <c r="B328" s="432" t="str">
        <f>IF(BNS_Printout!B323="","",BNS_Printout!B323)</f>
        <v/>
      </c>
      <c r="C328" s="432" t="str">
        <f>IF(BNS_Printout!C323="","",BNS_Printout!C323)</f>
        <v/>
      </c>
      <c r="D328" s="432" t="str">
        <f>IF(OR(BNS_Printout!D323=0,BNS_Printout!D323=""),"",BNS_Printout!D323)</f>
        <v/>
      </c>
      <c r="E328" s="433" t="str">
        <f>IF(BNS_Printout!E323="","",BNS_Printout!E323)</f>
        <v/>
      </c>
      <c r="F328" s="433" t="str">
        <f>IF(BNS_Printout!F323="","",BNS_Printout!F323)</f>
        <v/>
      </c>
      <c r="G328" s="434" t="str">
        <f>IF(BNS_Printout!G323="","",BNS_Printout!G323)</f>
        <v/>
      </c>
      <c r="H328" s="434" t="str">
        <f>IF(BNS_Printout!H323="","",BNS_Printout!H323)</f>
        <v/>
      </c>
      <c r="I328" s="281"/>
      <c r="J328" s="281"/>
      <c r="K328" s="422" t="str">
        <f>IF(BNS_Printout!K323="","",BNS_Printout!K323)</f>
        <v/>
      </c>
      <c r="AA328" s="329">
        <f t="shared" si="13"/>
        <v>0</v>
      </c>
      <c r="AB328" s="329">
        <f t="shared" si="15"/>
        <v>999</v>
      </c>
      <c r="AC328" s="329">
        <f t="shared" si="14"/>
        <v>0</v>
      </c>
    </row>
    <row r="329" spans="1:29" ht="24" customHeight="1">
      <c r="A329" s="431">
        <f>IF(BNS_Printout!A324="","",BNS_Printout!A324)</f>
        <v>318</v>
      </c>
      <c r="B329" s="432" t="str">
        <f>IF(BNS_Printout!B324="","",BNS_Printout!B324)</f>
        <v/>
      </c>
      <c r="C329" s="432" t="str">
        <f>IF(BNS_Printout!C324="","",BNS_Printout!C324)</f>
        <v/>
      </c>
      <c r="D329" s="432" t="str">
        <f>IF(OR(BNS_Printout!D324=0,BNS_Printout!D324=""),"",BNS_Printout!D324)</f>
        <v/>
      </c>
      <c r="E329" s="433" t="str">
        <f>IF(BNS_Printout!E324="","",BNS_Printout!E324)</f>
        <v/>
      </c>
      <c r="F329" s="433" t="str">
        <f>IF(BNS_Printout!F324="","",BNS_Printout!F324)</f>
        <v/>
      </c>
      <c r="G329" s="434" t="str">
        <f>IF(BNS_Printout!G324="","",BNS_Printout!G324)</f>
        <v/>
      </c>
      <c r="H329" s="434" t="str">
        <f>IF(BNS_Printout!H324="","",BNS_Printout!H324)</f>
        <v/>
      </c>
      <c r="I329" s="281"/>
      <c r="J329" s="281"/>
      <c r="K329" s="422" t="str">
        <f>IF(BNS_Printout!K324="","",BNS_Printout!K324)</f>
        <v/>
      </c>
      <c r="AA329" s="329">
        <f t="shared" si="13"/>
        <v>0</v>
      </c>
      <c r="AB329" s="329">
        <f t="shared" si="15"/>
        <v>999</v>
      </c>
      <c r="AC329" s="329">
        <f t="shared" si="14"/>
        <v>0</v>
      </c>
    </row>
    <row r="330" spans="1:29" ht="24" customHeight="1">
      <c r="A330" s="431">
        <f>IF(BNS_Printout!A325="","",BNS_Printout!A325)</f>
        <v>319</v>
      </c>
      <c r="B330" s="432" t="str">
        <f>IF(BNS_Printout!B325="","",BNS_Printout!B325)</f>
        <v/>
      </c>
      <c r="C330" s="432" t="str">
        <f>IF(BNS_Printout!C325="","",BNS_Printout!C325)</f>
        <v/>
      </c>
      <c r="D330" s="432" t="str">
        <f>IF(OR(BNS_Printout!D325=0,BNS_Printout!D325=""),"",BNS_Printout!D325)</f>
        <v/>
      </c>
      <c r="E330" s="433" t="str">
        <f>IF(BNS_Printout!E325="","",BNS_Printout!E325)</f>
        <v/>
      </c>
      <c r="F330" s="433" t="str">
        <f>IF(BNS_Printout!F325="","",BNS_Printout!F325)</f>
        <v/>
      </c>
      <c r="G330" s="434" t="str">
        <f>IF(BNS_Printout!G325="","",BNS_Printout!G325)</f>
        <v/>
      </c>
      <c r="H330" s="434" t="str">
        <f>IF(BNS_Printout!H325="","",BNS_Printout!H325)</f>
        <v/>
      </c>
      <c r="I330" s="281"/>
      <c r="J330" s="281"/>
      <c r="K330" s="422" t="str">
        <f>IF(BNS_Printout!K325="","",BNS_Printout!K325)</f>
        <v/>
      </c>
      <c r="AA330" s="329">
        <f t="shared" si="13"/>
        <v>0</v>
      </c>
      <c r="AB330" s="329">
        <f t="shared" si="15"/>
        <v>999</v>
      </c>
      <c r="AC330" s="329">
        <f t="shared" si="14"/>
        <v>0</v>
      </c>
    </row>
    <row r="331" spans="1:29" ht="24" customHeight="1">
      <c r="A331" s="431">
        <f>IF(BNS_Printout!A326="","",BNS_Printout!A326)</f>
        <v>320</v>
      </c>
      <c r="B331" s="432" t="str">
        <f>IF(BNS_Printout!B326="","",BNS_Printout!B326)</f>
        <v/>
      </c>
      <c r="C331" s="432" t="str">
        <f>IF(BNS_Printout!C326="","",BNS_Printout!C326)</f>
        <v/>
      </c>
      <c r="D331" s="432" t="str">
        <f>IF(OR(BNS_Printout!D326=0,BNS_Printout!D326=""),"",BNS_Printout!D326)</f>
        <v/>
      </c>
      <c r="E331" s="433" t="str">
        <f>IF(BNS_Printout!E326="","",BNS_Printout!E326)</f>
        <v/>
      </c>
      <c r="F331" s="433" t="str">
        <f>IF(BNS_Printout!F326="","",BNS_Printout!F326)</f>
        <v/>
      </c>
      <c r="G331" s="434" t="str">
        <f>IF(BNS_Printout!G326="","",BNS_Printout!G326)</f>
        <v/>
      </c>
      <c r="H331" s="434" t="str">
        <f>IF(BNS_Printout!H326="","",BNS_Printout!H326)</f>
        <v/>
      </c>
      <c r="I331" s="281"/>
      <c r="J331" s="281"/>
      <c r="K331" s="422" t="str">
        <f>IF(BNS_Printout!K326="","",BNS_Printout!K326)</f>
        <v/>
      </c>
      <c r="AA331" s="329">
        <f t="shared" si="13"/>
        <v>0</v>
      </c>
      <c r="AB331" s="329">
        <f t="shared" si="15"/>
        <v>999</v>
      </c>
      <c r="AC331" s="329">
        <f t="shared" si="14"/>
        <v>0</v>
      </c>
    </row>
    <row r="332" spans="1:29" ht="24" customHeight="1">
      <c r="A332" s="431">
        <f>IF(BNS_Printout!A327="","",BNS_Printout!A327)</f>
        <v>321</v>
      </c>
      <c r="B332" s="432" t="str">
        <f>IF(BNS_Printout!B327="","",BNS_Printout!B327)</f>
        <v/>
      </c>
      <c r="C332" s="432" t="str">
        <f>IF(BNS_Printout!C327="","",BNS_Printout!C327)</f>
        <v/>
      </c>
      <c r="D332" s="432" t="str">
        <f>IF(OR(BNS_Printout!D327=0,BNS_Printout!D327=""),"",BNS_Printout!D327)</f>
        <v/>
      </c>
      <c r="E332" s="433" t="str">
        <f>IF(BNS_Printout!E327="","",BNS_Printout!E327)</f>
        <v/>
      </c>
      <c r="F332" s="433" t="str">
        <f>IF(BNS_Printout!F327="","",BNS_Printout!F327)</f>
        <v/>
      </c>
      <c r="G332" s="434" t="str">
        <f>IF(BNS_Printout!G327="","",BNS_Printout!G327)</f>
        <v/>
      </c>
      <c r="H332" s="434" t="str">
        <f>IF(BNS_Printout!H327="","",BNS_Printout!H327)</f>
        <v/>
      </c>
      <c r="I332" s="281"/>
      <c r="J332" s="281"/>
      <c r="K332" s="422" t="str">
        <f>IF(BNS_Printout!K327="","",BNS_Printout!K327)</f>
        <v/>
      </c>
      <c r="AA332" s="329">
        <f t="shared" si="13"/>
        <v>0</v>
      </c>
      <c r="AB332" s="329">
        <f t="shared" si="15"/>
        <v>999</v>
      </c>
      <c r="AC332" s="329">
        <f t="shared" si="14"/>
        <v>0</v>
      </c>
    </row>
    <row r="333" spans="1:29" ht="24" customHeight="1">
      <c r="A333" s="431">
        <f>IF(BNS_Printout!A328="","",BNS_Printout!A328)</f>
        <v>322</v>
      </c>
      <c r="B333" s="432" t="str">
        <f>IF(BNS_Printout!B328="","",BNS_Printout!B328)</f>
        <v/>
      </c>
      <c r="C333" s="432" t="str">
        <f>IF(BNS_Printout!C328="","",BNS_Printout!C328)</f>
        <v/>
      </c>
      <c r="D333" s="432" t="str">
        <f>IF(OR(BNS_Printout!D328=0,BNS_Printout!D328=""),"",BNS_Printout!D328)</f>
        <v/>
      </c>
      <c r="E333" s="433" t="str">
        <f>IF(BNS_Printout!E328="","",BNS_Printout!E328)</f>
        <v/>
      </c>
      <c r="F333" s="433" t="str">
        <f>IF(BNS_Printout!F328="","",BNS_Printout!F328)</f>
        <v/>
      </c>
      <c r="G333" s="434" t="str">
        <f>IF(BNS_Printout!G328="","",BNS_Printout!G328)</f>
        <v/>
      </c>
      <c r="H333" s="434" t="str">
        <f>IF(BNS_Printout!H328="","",BNS_Printout!H328)</f>
        <v/>
      </c>
      <c r="I333" s="281"/>
      <c r="J333" s="281"/>
      <c r="K333" s="422" t="str">
        <f>IF(BNS_Printout!K328="","",BNS_Printout!K328)</f>
        <v/>
      </c>
      <c r="AA333" s="329">
        <f t="shared" ref="AA333:AA396" si="16">IF(D333="",0,1)</f>
        <v>0</v>
      </c>
      <c r="AB333" s="329">
        <f t="shared" si="15"/>
        <v>999</v>
      </c>
      <c r="AC333" s="329">
        <f t="shared" ref="AC333:AC396" si="17">IF(AND(AA333&lt;&gt;0,AB333&gt;1),1,0)</f>
        <v>0</v>
      </c>
    </row>
    <row r="334" spans="1:29" ht="24" customHeight="1">
      <c r="A334" s="431">
        <f>IF(BNS_Printout!A329="","",BNS_Printout!A329)</f>
        <v>323</v>
      </c>
      <c r="B334" s="432" t="str">
        <f>IF(BNS_Printout!B329="","",BNS_Printout!B329)</f>
        <v/>
      </c>
      <c r="C334" s="432" t="str">
        <f>IF(BNS_Printout!C329="","",BNS_Printout!C329)</f>
        <v/>
      </c>
      <c r="D334" s="432" t="str">
        <f>IF(OR(BNS_Printout!D329=0,BNS_Printout!D329=""),"",BNS_Printout!D329)</f>
        <v/>
      </c>
      <c r="E334" s="433" t="str">
        <f>IF(BNS_Printout!E329="","",BNS_Printout!E329)</f>
        <v/>
      </c>
      <c r="F334" s="433" t="str">
        <f>IF(BNS_Printout!F329="","",BNS_Printout!F329)</f>
        <v/>
      </c>
      <c r="G334" s="434" t="str">
        <f>IF(BNS_Printout!G329="","",BNS_Printout!G329)</f>
        <v/>
      </c>
      <c r="H334" s="434" t="str">
        <f>IF(BNS_Printout!H329="","",BNS_Printout!H329)</f>
        <v/>
      </c>
      <c r="I334" s="281"/>
      <c r="J334" s="281"/>
      <c r="K334" s="422" t="str">
        <f>IF(BNS_Printout!K329="","",BNS_Printout!K329)</f>
        <v/>
      </c>
      <c r="AA334" s="329">
        <f t="shared" si="16"/>
        <v>0</v>
      </c>
      <c r="AB334" s="329">
        <f t="shared" ref="AB334:AB397" si="18">COUNTIF($D$12:$D$1010,$D334)</f>
        <v>999</v>
      </c>
      <c r="AC334" s="329">
        <f t="shared" si="17"/>
        <v>0</v>
      </c>
    </row>
    <row r="335" spans="1:29" ht="24" customHeight="1">
      <c r="A335" s="431">
        <f>IF(BNS_Printout!A330="","",BNS_Printout!A330)</f>
        <v>324</v>
      </c>
      <c r="B335" s="432" t="str">
        <f>IF(BNS_Printout!B330="","",BNS_Printout!B330)</f>
        <v/>
      </c>
      <c r="C335" s="432" t="str">
        <f>IF(BNS_Printout!C330="","",BNS_Printout!C330)</f>
        <v/>
      </c>
      <c r="D335" s="432" t="str">
        <f>IF(OR(BNS_Printout!D330=0,BNS_Printout!D330=""),"",BNS_Printout!D330)</f>
        <v/>
      </c>
      <c r="E335" s="433" t="str">
        <f>IF(BNS_Printout!E330="","",BNS_Printout!E330)</f>
        <v/>
      </c>
      <c r="F335" s="433" t="str">
        <f>IF(BNS_Printout!F330="","",BNS_Printout!F330)</f>
        <v/>
      </c>
      <c r="G335" s="434" t="str">
        <f>IF(BNS_Printout!G330="","",BNS_Printout!G330)</f>
        <v/>
      </c>
      <c r="H335" s="434" t="str">
        <f>IF(BNS_Printout!H330="","",BNS_Printout!H330)</f>
        <v/>
      </c>
      <c r="I335" s="281"/>
      <c r="J335" s="281"/>
      <c r="K335" s="422" t="str">
        <f>IF(BNS_Printout!K330="","",BNS_Printout!K330)</f>
        <v/>
      </c>
      <c r="AA335" s="329">
        <f t="shared" si="16"/>
        <v>0</v>
      </c>
      <c r="AB335" s="329">
        <f t="shared" si="18"/>
        <v>999</v>
      </c>
      <c r="AC335" s="329">
        <f t="shared" si="17"/>
        <v>0</v>
      </c>
    </row>
    <row r="336" spans="1:29" ht="24" customHeight="1">
      <c r="A336" s="431">
        <f>IF(BNS_Printout!A331="","",BNS_Printout!A331)</f>
        <v>325</v>
      </c>
      <c r="B336" s="432" t="str">
        <f>IF(BNS_Printout!B331="","",BNS_Printout!B331)</f>
        <v/>
      </c>
      <c r="C336" s="432" t="str">
        <f>IF(BNS_Printout!C331="","",BNS_Printout!C331)</f>
        <v/>
      </c>
      <c r="D336" s="432" t="str">
        <f>IF(OR(BNS_Printout!D331=0,BNS_Printout!D331=""),"",BNS_Printout!D331)</f>
        <v/>
      </c>
      <c r="E336" s="433" t="str">
        <f>IF(BNS_Printout!E331="","",BNS_Printout!E331)</f>
        <v/>
      </c>
      <c r="F336" s="433" t="str">
        <f>IF(BNS_Printout!F331="","",BNS_Printout!F331)</f>
        <v/>
      </c>
      <c r="G336" s="434" t="str">
        <f>IF(BNS_Printout!G331="","",BNS_Printout!G331)</f>
        <v/>
      </c>
      <c r="H336" s="434" t="str">
        <f>IF(BNS_Printout!H331="","",BNS_Printout!H331)</f>
        <v/>
      </c>
      <c r="I336" s="281"/>
      <c r="J336" s="281"/>
      <c r="K336" s="422" t="str">
        <f>IF(BNS_Printout!K331="","",BNS_Printout!K331)</f>
        <v/>
      </c>
      <c r="AA336" s="329">
        <f t="shared" si="16"/>
        <v>0</v>
      </c>
      <c r="AB336" s="329">
        <f t="shared" si="18"/>
        <v>999</v>
      </c>
      <c r="AC336" s="329">
        <f t="shared" si="17"/>
        <v>0</v>
      </c>
    </row>
    <row r="337" spans="1:29" ht="24" customHeight="1">
      <c r="A337" s="431">
        <f>IF(BNS_Printout!A332="","",BNS_Printout!A332)</f>
        <v>326</v>
      </c>
      <c r="B337" s="432" t="str">
        <f>IF(BNS_Printout!B332="","",BNS_Printout!B332)</f>
        <v/>
      </c>
      <c r="C337" s="432" t="str">
        <f>IF(BNS_Printout!C332="","",BNS_Printout!C332)</f>
        <v/>
      </c>
      <c r="D337" s="432" t="str">
        <f>IF(OR(BNS_Printout!D332=0,BNS_Printout!D332=""),"",BNS_Printout!D332)</f>
        <v/>
      </c>
      <c r="E337" s="433" t="str">
        <f>IF(BNS_Printout!E332="","",BNS_Printout!E332)</f>
        <v/>
      </c>
      <c r="F337" s="433" t="str">
        <f>IF(BNS_Printout!F332="","",BNS_Printout!F332)</f>
        <v/>
      </c>
      <c r="G337" s="434" t="str">
        <f>IF(BNS_Printout!G332="","",BNS_Printout!G332)</f>
        <v/>
      </c>
      <c r="H337" s="434" t="str">
        <f>IF(BNS_Printout!H332="","",BNS_Printout!H332)</f>
        <v/>
      </c>
      <c r="I337" s="281"/>
      <c r="J337" s="281"/>
      <c r="K337" s="422" t="str">
        <f>IF(BNS_Printout!K332="","",BNS_Printout!K332)</f>
        <v/>
      </c>
      <c r="AA337" s="329">
        <f t="shared" si="16"/>
        <v>0</v>
      </c>
      <c r="AB337" s="329">
        <f t="shared" si="18"/>
        <v>999</v>
      </c>
      <c r="AC337" s="329">
        <f t="shared" si="17"/>
        <v>0</v>
      </c>
    </row>
    <row r="338" spans="1:29" ht="24" customHeight="1">
      <c r="A338" s="431">
        <f>IF(BNS_Printout!A333="","",BNS_Printout!A333)</f>
        <v>327</v>
      </c>
      <c r="B338" s="432" t="str">
        <f>IF(BNS_Printout!B333="","",BNS_Printout!B333)</f>
        <v/>
      </c>
      <c r="C338" s="432" t="str">
        <f>IF(BNS_Printout!C333="","",BNS_Printout!C333)</f>
        <v/>
      </c>
      <c r="D338" s="432" t="str">
        <f>IF(OR(BNS_Printout!D333=0,BNS_Printout!D333=""),"",BNS_Printout!D333)</f>
        <v/>
      </c>
      <c r="E338" s="433" t="str">
        <f>IF(BNS_Printout!E333="","",BNS_Printout!E333)</f>
        <v/>
      </c>
      <c r="F338" s="433" t="str">
        <f>IF(BNS_Printout!F333="","",BNS_Printout!F333)</f>
        <v/>
      </c>
      <c r="G338" s="434" t="str">
        <f>IF(BNS_Printout!G333="","",BNS_Printout!G333)</f>
        <v/>
      </c>
      <c r="H338" s="434" t="str">
        <f>IF(BNS_Printout!H333="","",BNS_Printout!H333)</f>
        <v/>
      </c>
      <c r="I338" s="281"/>
      <c r="J338" s="281"/>
      <c r="K338" s="422" t="str">
        <f>IF(BNS_Printout!K333="","",BNS_Printout!K333)</f>
        <v/>
      </c>
      <c r="AA338" s="329">
        <f t="shared" si="16"/>
        <v>0</v>
      </c>
      <c r="AB338" s="329">
        <f t="shared" si="18"/>
        <v>999</v>
      </c>
      <c r="AC338" s="329">
        <f t="shared" si="17"/>
        <v>0</v>
      </c>
    </row>
    <row r="339" spans="1:29" ht="24" customHeight="1">
      <c r="A339" s="431">
        <f>IF(BNS_Printout!A334="","",BNS_Printout!A334)</f>
        <v>328</v>
      </c>
      <c r="B339" s="432" t="str">
        <f>IF(BNS_Printout!B334="","",BNS_Printout!B334)</f>
        <v/>
      </c>
      <c r="C339" s="432" t="str">
        <f>IF(BNS_Printout!C334="","",BNS_Printout!C334)</f>
        <v/>
      </c>
      <c r="D339" s="432" t="str">
        <f>IF(OR(BNS_Printout!D334=0,BNS_Printout!D334=""),"",BNS_Printout!D334)</f>
        <v/>
      </c>
      <c r="E339" s="433" t="str">
        <f>IF(BNS_Printout!E334="","",BNS_Printout!E334)</f>
        <v/>
      </c>
      <c r="F339" s="433" t="str">
        <f>IF(BNS_Printout!F334="","",BNS_Printout!F334)</f>
        <v/>
      </c>
      <c r="G339" s="434" t="str">
        <f>IF(BNS_Printout!G334="","",BNS_Printout!G334)</f>
        <v/>
      </c>
      <c r="H339" s="434" t="str">
        <f>IF(BNS_Printout!H334="","",BNS_Printout!H334)</f>
        <v/>
      </c>
      <c r="I339" s="281"/>
      <c r="J339" s="281"/>
      <c r="K339" s="422" t="str">
        <f>IF(BNS_Printout!K334="","",BNS_Printout!K334)</f>
        <v/>
      </c>
      <c r="AA339" s="329">
        <f t="shared" si="16"/>
        <v>0</v>
      </c>
      <c r="AB339" s="329">
        <f t="shared" si="18"/>
        <v>999</v>
      </c>
      <c r="AC339" s="329">
        <f t="shared" si="17"/>
        <v>0</v>
      </c>
    </row>
    <row r="340" spans="1:29" ht="24" customHeight="1">
      <c r="A340" s="431">
        <f>IF(BNS_Printout!A335="","",BNS_Printout!A335)</f>
        <v>329</v>
      </c>
      <c r="B340" s="432" t="str">
        <f>IF(BNS_Printout!B335="","",BNS_Printout!B335)</f>
        <v/>
      </c>
      <c r="C340" s="432" t="str">
        <f>IF(BNS_Printout!C335="","",BNS_Printout!C335)</f>
        <v/>
      </c>
      <c r="D340" s="432" t="str">
        <f>IF(OR(BNS_Printout!D335=0,BNS_Printout!D335=""),"",BNS_Printout!D335)</f>
        <v/>
      </c>
      <c r="E340" s="433" t="str">
        <f>IF(BNS_Printout!E335="","",BNS_Printout!E335)</f>
        <v/>
      </c>
      <c r="F340" s="433" t="str">
        <f>IF(BNS_Printout!F335="","",BNS_Printout!F335)</f>
        <v/>
      </c>
      <c r="G340" s="434" t="str">
        <f>IF(BNS_Printout!G335="","",BNS_Printout!G335)</f>
        <v/>
      </c>
      <c r="H340" s="434" t="str">
        <f>IF(BNS_Printout!H335="","",BNS_Printout!H335)</f>
        <v/>
      </c>
      <c r="I340" s="281"/>
      <c r="J340" s="281"/>
      <c r="K340" s="422" t="str">
        <f>IF(BNS_Printout!K335="","",BNS_Printout!K335)</f>
        <v/>
      </c>
      <c r="AA340" s="329">
        <f t="shared" si="16"/>
        <v>0</v>
      </c>
      <c r="AB340" s="329">
        <f t="shared" si="18"/>
        <v>999</v>
      </c>
      <c r="AC340" s="329">
        <f t="shared" si="17"/>
        <v>0</v>
      </c>
    </row>
    <row r="341" spans="1:29" ht="24" customHeight="1">
      <c r="A341" s="431">
        <f>IF(BNS_Printout!A336="","",BNS_Printout!A336)</f>
        <v>330</v>
      </c>
      <c r="B341" s="432" t="str">
        <f>IF(BNS_Printout!B336="","",BNS_Printout!B336)</f>
        <v/>
      </c>
      <c r="C341" s="432" t="str">
        <f>IF(BNS_Printout!C336="","",BNS_Printout!C336)</f>
        <v/>
      </c>
      <c r="D341" s="432" t="str">
        <f>IF(OR(BNS_Printout!D336=0,BNS_Printout!D336=""),"",BNS_Printout!D336)</f>
        <v/>
      </c>
      <c r="E341" s="433" t="str">
        <f>IF(BNS_Printout!E336="","",BNS_Printout!E336)</f>
        <v/>
      </c>
      <c r="F341" s="433" t="str">
        <f>IF(BNS_Printout!F336="","",BNS_Printout!F336)</f>
        <v/>
      </c>
      <c r="G341" s="434" t="str">
        <f>IF(BNS_Printout!G336="","",BNS_Printout!G336)</f>
        <v/>
      </c>
      <c r="H341" s="434" t="str">
        <f>IF(BNS_Printout!H336="","",BNS_Printout!H336)</f>
        <v/>
      </c>
      <c r="I341" s="281"/>
      <c r="J341" s="281"/>
      <c r="K341" s="422" t="str">
        <f>IF(BNS_Printout!K336="","",BNS_Printout!K336)</f>
        <v/>
      </c>
      <c r="AA341" s="329">
        <f t="shared" si="16"/>
        <v>0</v>
      </c>
      <c r="AB341" s="329">
        <f t="shared" si="18"/>
        <v>999</v>
      </c>
      <c r="AC341" s="329">
        <f t="shared" si="17"/>
        <v>0</v>
      </c>
    </row>
    <row r="342" spans="1:29" ht="24" customHeight="1">
      <c r="A342" s="431">
        <f>IF(BNS_Printout!A337="","",BNS_Printout!A337)</f>
        <v>331</v>
      </c>
      <c r="B342" s="432" t="str">
        <f>IF(BNS_Printout!B337="","",BNS_Printout!B337)</f>
        <v/>
      </c>
      <c r="C342" s="432" t="str">
        <f>IF(BNS_Printout!C337="","",BNS_Printout!C337)</f>
        <v/>
      </c>
      <c r="D342" s="432" t="str">
        <f>IF(OR(BNS_Printout!D337=0,BNS_Printout!D337=""),"",BNS_Printout!D337)</f>
        <v/>
      </c>
      <c r="E342" s="433" t="str">
        <f>IF(BNS_Printout!E337="","",BNS_Printout!E337)</f>
        <v/>
      </c>
      <c r="F342" s="433" t="str">
        <f>IF(BNS_Printout!F337="","",BNS_Printout!F337)</f>
        <v/>
      </c>
      <c r="G342" s="434" t="str">
        <f>IF(BNS_Printout!G337="","",BNS_Printout!G337)</f>
        <v/>
      </c>
      <c r="H342" s="434" t="str">
        <f>IF(BNS_Printout!H337="","",BNS_Printout!H337)</f>
        <v/>
      </c>
      <c r="I342" s="281"/>
      <c r="J342" s="281"/>
      <c r="K342" s="422" t="str">
        <f>IF(BNS_Printout!K337="","",BNS_Printout!K337)</f>
        <v/>
      </c>
      <c r="AA342" s="329">
        <f t="shared" si="16"/>
        <v>0</v>
      </c>
      <c r="AB342" s="329">
        <f t="shared" si="18"/>
        <v>999</v>
      </c>
      <c r="AC342" s="329">
        <f t="shared" si="17"/>
        <v>0</v>
      </c>
    </row>
    <row r="343" spans="1:29" ht="24" customHeight="1">
      <c r="A343" s="431">
        <f>IF(BNS_Printout!A338="","",BNS_Printout!A338)</f>
        <v>332</v>
      </c>
      <c r="B343" s="432" t="str">
        <f>IF(BNS_Printout!B338="","",BNS_Printout!B338)</f>
        <v/>
      </c>
      <c r="C343" s="432" t="str">
        <f>IF(BNS_Printout!C338="","",BNS_Printout!C338)</f>
        <v/>
      </c>
      <c r="D343" s="432" t="str">
        <f>IF(OR(BNS_Printout!D338=0,BNS_Printout!D338=""),"",BNS_Printout!D338)</f>
        <v/>
      </c>
      <c r="E343" s="433" t="str">
        <f>IF(BNS_Printout!E338="","",BNS_Printout!E338)</f>
        <v/>
      </c>
      <c r="F343" s="433" t="str">
        <f>IF(BNS_Printout!F338="","",BNS_Printout!F338)</f>
        <v/>
      </c>
      <c r="G343" s="434" t="str">
        <f>IF(BNS_Printout!G338="","",BNS_Printout!G338)</f>
        <v/>
      </c>
      <c r="H343" s="434" t="str">
        <f>IF(BNS_Printout!H338="","",BNS_Printout!H338)</f>
        <v/>
      </c>
      <c r="I343" s="281"/>
      <c r="J343" s="281"/>
      <c r="K343" s="422" t="str">
        <f>IF(BNS_Printout!K338="","",BNS_Printout!K338)</f>
        <v/>
      </c>
      <c r="AA343" s="329">
        <f t="shared" si="16"/>
        <v>0</v>
      </c>
      <c r="AB343" s="329">
        <f t="shared" si="18"/>
        <v>999</v>
      </c>
      <c r="AC343" s="329">
        <f t="shared" si="17"/>
        <v>0</v>
      </c>
    </row>
    <row r="344" spans="1:29" ht="24" customHeight="1">
      <c r="A344" s="431">
        <f>IF(BNS_Printout!A339="","",BNS_Printout!A339)</f>
        <v>333</v>
      </c>
      <c r="B344" s="432" t="str">
        <f>IF(BNS_Printout!B339="","",BNS_Printout!B339)</f>
        <v/>
      </c>
      <c r="C344" s="432" t="str">
        <f>IF(BNS_Printout!C339="","",BNS_Printout!C339)</f>
        <v/>
      </c>
      <c r="D344" s="432" t="str">
        <f>IF(OR(BNS_Printout!D339=0,BNS_Printout!D339=""),"",BNS_Printout!D339)</f>
        <v/>
      </c>
      <c r="E344" s="433" t="str">
        <f>IF(BNS_Printout!E339="","",BNS_Printout!E339)</f>
        <v/>
      </c>
      <c r="F344" s="433" t="str">
        <f>IF(BNS_Printout!F339="","",BNS_Printout!F339)</f>
        <v/>
      </c>
      <c r="G344" s="434" t="str">
        <f>IF(BNS_Printout!G339="","",BNS_Printout!G339)</f>
        <v/>
      </c>
      <c r="H344" s="434" t="str">
        <f>IF(BNS_Printout!H339="","",BNS_Printout!H339)</f>
        <v/>
      </c>
      <c r="I344" s="281"/>
      <c r="J344" s="281"/>
      <c r="K344" s="422" t="str">
        <f>IF(BNS_Printout!K339="","",BNS_Printout!K339)</f>
        <v/>
      </c>
      <c r="AA344" s="329">
        <f t="shared" si="16"/>
        <v>0</v>
      </c>
      <c r="AB344" s="329">
        <f t="shared" si="18"/>
        <v>999</v>
      </c>
      <c r="AC344" s="329">
        <f t="shared" si="17"/>
        <v>0</v>
      </c>
    </row>
    <row r="345" spans="1:29" ht="24" customHeight="1">
      <c r="A345" s="431">
        <f>IF(BNS_Printout!A340="","",BNS_Printout!A340)</f>
        <v>334</v>
      </c>
      <c r="B345" s="432" t="str">
        <f>IF(BNS_Printout!B340="","",BNS_Printout!B340)</f>
        <v/>
      </c>
      <c r="C345" s="432" t="str">
        <f>IF(BNS_Printout!C340="","",BNS_Printout!C340)</f>
        <v/>
      </c>
      <c r="D345" s="432" t="str">
        <f>IF(OR(BNS_Printout!D340=0,BNS_Printout!D340=""),"",BNS_Printout!D340)</f>
        <v/>
      </c>
      <c r="E345" s="433" t="str">
        <f>IF(BNS_Printout!E340="","",BNS_Printout!E340)</f>
        <v/>
      </c>
      <c r="F345" s="433" t="str">
        <f>IF(BNS_Printout!F340="","",BNS_Printout!F340)</f>
        <v/>
      </c>
      <c r="G345" s="434" t="str">
        <f>IF(BNS_Printout!G340="","",BNS_Printout!G340)</f>
        <v/>
      </c>
      <c r="H345" s="434" t="str">
        <f>IF(BNS_Printout!H340="","",BNS_Printout!H340)</f>
        <v/>
      </c>
      <c r="I345" s="281"/>
      <c r="J345" s="281"/>
      <c r="K345" s="422" t="str">
        <f>IF(BNS_Printout!K340="","",BNS_Printout!K340)</f>
        <v/>
      </c>
      <c r="AA345" s="329">
        <f t="shared" si="16"/>
        <v>0</v>
      </c>
      <c r="AB345" s="329">
        <f t="shared" si="18"/>
        <v>999</v>
      </c>
      <c r="AC345" s="329">
        <f t="shared" si="17"/>
        <v>0</v>
      </c>
    </row>
    <row r="346" spans="1:29" ht="24" customHeight="1">
      <c r="A346" s="431">
        <f>IF(BNS_Printout!A341="","",BNS_Printout!A341)</f>
        <v>335</v>
      </c>
      <c r="B346" s="432" t="str">
        <f>IF(BNS_Printout!B341="","",BNS_Printout!B341)</f>
        <v/>
      </c>
      <c r="C346" s="432" t="str">
        <f>IF(BNS_Printout!C341="","",BNS_Printout!C341)</f>
        <v/>
      </c>
      <c r="D346" s="432" t="str">
        <f>IF(OR(BNS_Printout!D341=0,BNS_Printout!D341=""),"",BNS_Printout!D341)</f>
        <v/>
      </c>
      <c r="E346" s="433" t="str">
        <f>IF(BNS_Printout!E341="","",BNS_Printout!E341)</f>
        <v/>
      </c>
      <c r="F346" s="433" t="str">
        <f>IF(BNS_Printout!F341="","",BNS_Printout!F341)</f>
        <v/>
      </c>
      <c r="G346" s="434" t="str">
        <f>IF(BNS_Printout!G341="","",BNS_Printout!G341)</f>
        <v/>
      </c>
      <c r="H346" s="434" t="str">
        <f>IF(BNS_Printout!H341="","",BNS_Printout!H341)</f>
        <v/>
      </c>
      <c r="I346" s="281"/>
      <c r="J346" s="281"/>
      <c r="K346" s="422" t="str">
        <f>IF(BNS_Printout!K341="","",BNS_Printout!K341)</f>
        <v/>
      </c>
      <c r="AA346" s="329">
        <f t="shared" si="16"/>
        <v>0</v>
      </c>
      <c r="AB346" s="329">
        <f t="shared" si="18"/>
        <v>999</v>
      </c>
      <c r="AC346" s="329">
        <f t="shared" si="17"/>
        <v>0</v>
      </c>
    </row>
    <row r="347" spans="1:29" ht="24" customHeight="1">
      <c r="A347" s="431">
        <f>IF(BNS_Printout!A342="","",BNS_Printout!A342)</f>
        <v>336</v>
      </c>
      <c r="B347" s="432" t="str">
        <f>IF(BNS_Printout!B342="","",BNS_Printout!B342)</f>
        <v/>
      </c>
      <c r="C347" s="432" t="str">
        <f>IF(BNS_Printout!C342="","",BNS_Printout!C342)</f>
        <v/>
      </c>
      <c r="D347" s="432" t="str">
        <f>IF(OR(BNS_Printout!D342=0,BNS_Printout!D342=""),"",BNS_Printout!D342)</f>
        <v/>
      </c>
      <c r="E347" s="433" t="str">
        <f>IF(BNS_Printout!E342="","",BNS_Printout!E342)</f>
        <v/>
      </c>
      <c r="F347" s="433" t="str">
        <f>IF(BNS_Printout!F342="","",BNS_Printout!F342)</f>
        <v/>
      </c>
      <c r="G347" s="434" t="str">
        <f>IF(BNS_Printout!G342="","",BNS_Printout!G342)</f>
        <v/>
      </c>
      <c r="H347" s="434" t="str">
        <f>IF(BNS_Printout!H342="","",BNS_Printout!H342)</f>
        <v/>
      </c>
      <c r="I347" s="281"/>
      <c r="J347" s="281"/>
      <c r="K347" s="422" t="str">
        <f>IF(BNS_Printout!K342="","",BNS_Printout!K342)</f>
        <v/>
      </c>
      <c r="AA347" s="329">
        <f t="shared" si="16"/>
        <v>0</v>
      </c>
      <c r="AB347" s="329">
        <f t="shared" si="18"/>
        <v>999</v>
      </c>
      <c r="AC347" s="329">
        <f t="shared" si="17"/>
        <v>0</v>
      </c>
    </row>
    <row r="348" spans="1:29" ht="24" customHeight="1">
      <c r="A348" s="431">
        <f>IF(BNS_Printout!A343="","",BNS_Printout!A343)</f>
        <v>337</v>
      </c>
      <c r="B348" s="432" t="str">
        <f>IF(BNS_Printout!B343="","",BNS_Printout!B343)</f>
        <v/>
      </c>
      <c r="C348" s="432" t="str">
        <f>IF(BNS_Printout!C343="","",BNS_Printout!C343)</f>
        <v/>
      </c>
      <c r="D348" s="432" t="str">
        <f>IF(OR(BNS_Printout!D343=0,BNS_Printout!D343=""),"",BNS_Printout!D343)</f>
        <v/>
      </c>
      <c r="E348" s="433" t="str">
        <f>IF(BNS_Printout!E343="","",BNS_Printout!E343)</f>
        <v/>
      </c>
      <c r="F348" s="433" t="str">
        <f>IF(BNS_Printout!F343="","",BNS_Printout!F343)</f>
        <v/>
      </c>
      <c r="G348" s="434" t="str">
        <f>IF(BNS_Printout!G343="","",BNS_Printout!G343)</f>
        <v/>
      </c>
      <c r="H348" s="434" t="str">
        <f>IF(BNS_Printout!H343="","",BNS_Printout!H343)</f>
        <v/>
      </c>
      <c r="I348" s="281"/>
      <c r="J348" s="281"/>
      <c r="K348" s="422" t="str">
        <f>IF(BNS_Printout!K343="","",BNS_Printout!K343)</f>
        <v/>
      </c>
      <c r="AA348" s="329">
        <f t="shared" si="16"/>
        <v>0</v>
      </c>
      <c r="AB348" s="329">
        <f t="shared" si="18"/>
        <v>999</v>
      </c>
      <c r="AC348" s="329">
        <f t="shared" si="17"/>
        <v>0</v>
      </c>
    </row>
    <row r="349" spans="1:29" ht="24" customHeight="1">
      <c r="A349" s="431">
        <f>IF(BNS_Printout!A344="","",BNS_Printout!A344)</f>
        <v>338</v>
      </c>
      <c r="B349" s="432" t="str">
        <f>IF(BNS_Printout!B344="","",BNS_Printout!B344)</f>
        <v/>
      </c>
      <c r="C349" s="432" t="str">
        <f>IF(BNS_Printout!C344="","",BNS_Printout!C344)</f>
        <v/>
      </c>
      <c r="D349" s="432" t="str">
        <f>IF(OR(BNS_Printout!D344=0,BNS_Printout!D344=""),"",BNS_Printout!D344)</f>
        <v/>
      </c>
      <c r="E349" s="433" t="str">
        <f>IF(BNS_Printout!E344="","",BNS_Printout!E344)</f>
        <v/>
      </c>
      <c r="F349" s="433" t="str">
        <f>IF(BNS_Printout!F344="","",BNS_Printout!F344)</f>
        <v/>
      </c>
      <c r="G349" s="434" t="str">
        <f>IF(BNS_Printout!G344="","",BNS_Printout!G344)</f>
        <v/>
      </c>
      <c r="H349" s="434" t="str">
        <f>IF(BNS_Printout!H344="","",BNS_Printout!H344)</f>
        <v/>
      </c>
      <c r="I349" s="281"/>
      <c r="J349" s="281"/>
      <c r="K349" s="422" t="str">
        <f>IF(BNS_Printout!K344="","",BNS_Printout!K344)</f>
        <v/>
      </c>
      <c r="AA349" s="329">
        <f t="shared" si="16"/>
        <v>0</v>
      </c>
      <c r="AB349" s="329">
        <f t="shared" si="18"/>
        <v>999</v>
      </c>
      <c r="AC349" s="329">
        <f t="shared" si="17"/>
        <v>0</v>
      </c>
    </row>
    <row r="350" spans="1:29" ht="24" customHeight="1">
      <c r="A350" s="431">
        <f>IF(BNS_Printout!A345="","",BNS_Printout!A345)</f>
        <v>339</v>
      </c>
      <c r="B350" s="432" t="str">
        <f>IF(BNS_Printout!B345="","",BNS_Printout!B345)</f>
        <v/>
      </c>
      <c r="C350" s="432" t="str">
        <f>IF(BNS_Printout!C345="","",BNS_Printout!C345)</f>
        <v/>
      </c>
      <c r="D350" s="432" t="str">
        <f>IF(OR(BNS_Printout!D345=0,BNS_Printout!D345=""),"",BNS_Printout!D345)</f>
        <v/>
      </c>
      <c r="E350" s="433" t="str">
        <f>IF(BNS_Printout!E345="","",BNS_Printout!E345)</f>
        <v/>
      </c>
      <c r="F350" s="433" t="str">
        <f>IF(BNS_Printout!F345="","",BNS_Printout!F345)</f>
        <v/>
      </c>
      <c r="G350" s="434" t="str">
        <f>IF(BNS_Printout!G345="","",BNS_Printout!G345)</f>
        <v/>
      </c>
      <c r="H350" s="434" t="str">
        <f>IF(BNS_Printout!H345="","",BNS_Printout!H345)</f>
        <v/>
      </c>
      <c r="I350" s="281"/>
      <c r="J350" s="281"/>
      <c r="K350" s="422" t="str">
        <f>IF(BNS_Printout!K345="","",BNS_Printout!K345)</f>
        <v/>
      </c>
      <c r="AA350" s="329">
        <f t="shared" si="16"/>
        <v>0</v>
      </c>
      <c r="AB350" s="329">
        <f t="shared" si="18"/>
        <v>999</v>
      </c>
      <c r="AC350" s="329">
        <f t="shared" si="17"/>
        <v>0</v>
      </c>
    </row>
    <row r="351" spans="1:29" ht="24" customHeight="1">
      <c r="A351" s="431">
        <f>IF(BNS_Printout!A346="","",BNS_Printout!A346)</f>
        <v>340</v>
      </c>
      <c r="B351" s="432" t="str">
        <f>IF(BNS_Printout!B346="","",BNS_Printout!B346)</f>
        <v/>
      </c>
      <c r="C351" s="432" t="str">
        <f>IF(BNS_Printout!C346="","",BNS_Printout!C346)</f>
        <v/>
      </c>
      <c r="D351" s="432" t="str">
        <f>IF(OR(BNS_Printout!D346=0,BNS_Printout!D346=""),"",BNS_Printout!D346)</f>
        <v/>
      </c>
      <c r="E351" s="433" t="str">
        <f>IF(BNS_Printout!E346="","",BNS_Printout!E346)</f>
        <v/>
      </c>
      <c r="F351" s="433" t="str">
        <f>IF(BNS_Printout!F346="","",BNS_Printout!F346)</f>
        <v/>
      </c>
      <c r="G351" s="434" t="str">
        <f>IF(BNS_Printout!G346="","",BNS_Printout!G346)</f>
        <v/>
      </c>
      <c r="H351" s="434" t="str">
        <f>IF(BNS_Printout!H346="","",BNS_Printout!H346)</f>
        <v/>
      </c>
      <c r="I351" s="281"/>
      <c r="J351" s="281"/>
      <c r="K351" s="422" t="str">
        <f>IF(BNS_Printout!K346="","",BNS_Printout!K346)</f>
        <v/>
      </c>
      <c r="AA351" s="329">
        <f t="shared" si="16"/>
        <v>0</v>
      </c>
      <c r="AB351" s="329">
        <f t="shared" si="18"/>
        <v>999</v>
      </c>
      <c r="AC351" s="329">
        <f t="shared" si="17"/>
        <v>0</v>
      </c>
    </row>
    <row r="352" spans="1:29" ht="24" customHeight="1">
      <c r="A352" s="431">
        <f>IF(BNS_Printout!A347="","",BNS_Printout!A347)</f>
        <v>341</v>
      </c>
      <c r="B352" s="432" t="str">
        <f>IF(BNS_Printout!B347="","",BNS_Printout!B347)</f>
        <v/>
      </c>
      <c r="C352" s="432" t="str">
        <f>IF(BNS_Printout!C347="","",BNS_Printout!C347)</f>
        <v/>
      </c>
      <c r="D352" s="432" t="str">
        <f>IF(OR(BNS_Printout!D347=0,BNS_Printout!D347=""),"",BNS_Printout!D347)</f>
        <v/>
      </c>
      <c r="E352" s="433" t="str">
        <f>IF(BNS_Printout!E347="","",BNS_Printout!E347)</f>
        <v/>
      </c>
      <c r="F352" s="433" t="str">
        <f>IF(BNS_Printout!F347="","",BNS_Printout!F347)</f>
        <v/>
      </c>
      <c r="G352" s="434" t="str">
        <f>IF(BNS_Printout!G347="","",BNS_Printout!G347)</f>
        <v/>
      </c>
      <c r="H352" s="434" t="str">
        <f>IF(BNS_Printout!H347="","",BNS_Printout!H347)</f>
        <v/>
      </c>
      <c r="I352" s="281"/>
      <c r="J352" s="281"/>
      <c r="K352" s="422" t="str">
        <f>IF(BNS_Printout!K347="","",BNS_Printout!K347)</f>
        <v/>
      </c>
      <c r="AA352" s="329">
        <f t="shared" si="16"/>
        <v>0</v>
      </c>
      <c r="AB352" s="329">
        <f t="shared" si="18"/>
        <v>999</v>
      </c>
      <c r="AC352" s="329">
        <f t="shared" si="17"/>
        <v>0</v>
      </c>
    </row>
    <row r="353" spans="1:29" ht="24" customHeight="1">
      <c r="A353" s="431">
        <f>IF(BNS_Printout!A348="","",BNS_Printout!A348)</f>
        <v>342</v>
      </c>
      <c r="B353" s="432" t="str">
        <f>IF(BNS_Printout!B348="","",BNS_Printout!B348)</f>
        <v/>
      </c>
      <c r="C353" s="432" t="str">
        <f>IF(BNS_Printout!C348="","",BNS_Printout!C348)</f>
        <v/>
      </c>
      <c r="D353" s="432" t="str">
        <f>IF(OR(BNS_Printout!D348=0,BNS_Printout!D348=""),"",BNS_Printout!D348)</f>
        <v/>
      </c>
      <c r="E353" s="433" t="str">
        <f>IF(BNS_Printout!E348="","",BNS_Printout!E348)</f>
        <v/>
      </c>
      <c r="F353" s="433" t="str">
        <f>IF(BNS_Printout!F348="","",BNS_Printout!F348)</f>
        <v/>
      </c>
      <c r="G353" s="434" t="str">
        <f>IF(BNS_Printout!G348="","",BNS_Printout!G348)</f>
        <v/>
      </c>
      <c r="H353" s="434" t="str">
        <f>IF(BNS_Printout!H348="","",BNS_Printout!H348)</f>
        <v/>
      </c>
      <c r="I353" s="281"/>
      <c r="J353" s="281"/>
      <c r="K353" s="422" t="str">
        <f>IF(BNS_Printout!K348="","",BNS_Printout!K348)</f>
        <v/>
      </c>
      <c r="AA353" s="329">
        <f t="shared" si="16"/>
        <v>0</v>
      </c>
      <c r="AB353" s="329">
        <f t="shared" si="18"/>
        <v>999</v>
      </c>
      <c r="AC353" s="329">
        <f t="shared" si="17"/>
        <v>0</v>
      </c>
    </row>
    <row r="354" spans="1:29" ht="24" customHeight="1">
      <c r="A354" s="431">
        <f>IF(BNS_Printout!A349="","",BNS_Printout!A349)</f>
        <v>343</v>
      </c>
      <c r="B354" s="432" t="str">
        <f>IF(BNS_Printout!B349="","",BNS_Printout!B349)</f>
        <v/>
      </c>
      <c r="C354" s="432" t="str">
        <f>IF(BNS_Printout!C349="","",BNS_Printout!C349)</f>
        <v/>
      </c>
      <c r="D354" s="432" t="str">
        <f>IF(OR(BNS_Printout!D349=0,BNS_Printout!D349=""),"",BNS_Printout!D349)</f>
        <v/>
      </c>
      <c r="E354" s="433" t="str">
        <f>IF(BNS_Printout!E349="","",BNS_Printout!E349)</f>
        <v/>
      </c>
      <c r="F354" s="433" t="str">
        <f>IF(BNS_Printout!F349="","",BNS_Printout!F349)</f>
        <v/>
      </c>
      <c r="G354" s="434" t="str">
        <f>IF(BNS_Printout!G349="","",BNS_Printout!G349)</f>
        <v/>
      </c>
      <c r="H354" s="434" t="str">
        <f>IF(BNS_Printout!H349="","",BNS_Printout!H349)</f>
        <v/>
      </c>
      <c r="I354" s="281"/>
      <c r="J354" s="281"/>
      <c r="K354" s="422" t="str">
        <f>IF(BNS_Printout!K349="","",BNS_Printout!K349)</f>
        <v/>
      </c>
      <c r="AA354" s="329">
        <f t="shared" si="16"/>
        <v>0</v>
      </c>
      <c r="AB354" s="329">
        <f t="shared" si="18"/>
        <v>999</v>
      </c>
      <c r="AC354" s="329">
        <f t="shared" si="17"/>
        <v>0</v>
      </c>
    </row>
    <row r="355" spans="1:29" ht="24" customHeight="1">
      <c r="A355" s="431">
        <f>IF(BNS_Printout!A350="","",BNS_Printout!A350)</f>
        <v>344</v>
      </c>
      <c r="B355" s="432" t="str">
        <f>IF(BNS_Printout!B350="","",BNS_Printout!B350)</f>
        <v/>
      </c>
      <c r="C355" s="432" t="str">
        <f>IF(BNS_Printout!C350="","",BNS_Printout!C350)</f>
        <v/>
      </c>
      <c r="D355" s="432" t="str">
        <f>IF(OR(BNS_Printout!D350=0,BNS_Printout!D350=""),"",BNS_Printout!D350)</f>
        <v/>
      </c>
      <c r="E355" s="433" t="str">
        <f>IF(BNS_Printout!E350="","",BNS_Printout!E350)</f>
        <v/>
      </c>
      <c r="F355" s="433" t="str">
        <f>IF(BNS_Printout!F350="","",BNS_Printout!F350)</f>
        <v/>
      </c>
      <c r="G355" s="434" t="str">
        <f>IF(BNS_Printout!G350="","",BNS_Printout!G350)</f>
        <v/>
      </c>
      <c r="H355" s="434" t="str">
        <f>IF(BNS_Printout!H350="","",BNS_Printout!H350)</f>
        <v/>
      </c>
      <c r="I355" s="281"/>
      <c r="J355" s="281"/>
      <c r="K355" s="422" t="str">
        <f>IF(BNS_Printout!K350="","",BNS_Printout!K350)</f>
        <v/>
      </c>
      <c r="AA355" s="329">
        <f t="shared" si="16"/>
        <v>0</v>
      </c>
      <c r="AB355" s="329">
        <f t="shared" si="18"/>
        <v>999</v>
      </c>
      <c r="AC355" s="329">
        <f t="shared" si="17"/>
        <v>0</v>
      </c>
    </row>
    <row r="356" spans="1:29" ht="24" customHeight="1">
      <c r="A356" s="431">
        <f>IF(BNS_Printout!A351="","",BNS_Printout!A351)</f>
        <v>345</v>
      </c>
      <c r="B356" s="432" t="str">
        <f>IF(BNS_Printout!B351="","",BNS_Printout!B351)</f>
        <v/>
      </c>
      <c r="C356" s="432" t="str">
        <f>IF(BNS_Printout!C351="","",BNS_Printout!C351)</f>
        <v/>
      </c>
      <c r="D356" s="432" t="str">
        <f>IF(OR(BNS_Printout!D351=0,BNS_Printout!D351=""),"",BNS_Printout!D351)</f>
        <v/>
      </c>
      <c r="E356" s="433" t="str">
        <f>IF(BNS_Printout!E351="","",BNS_Printout!E351)</f>
        <v/>
      </c>
      <c r="F356" s="433" t="str">
        <f>IF(BNS_Printout!F351="","",BNS_Printout!F351)</f>
        <v/>
      </c>
      <c r="G356" s="434" t="str">
        <f>IF(BNS_Printout!G351="","",BNS_Printout!G351)</f>
        <v/>
      </c>
      <c r="H356" s="434" t="str">
        <f>IF(BNS_Printout!H351="","",BNS_Printout!H351)</f>
        <v/>
      </c>
      <c r="I356" s="281"/>
      <c r="J356" s="281"/>
      <c r="K356" s="422" t="str">
        <f>IF(BNS_Printout!K351="","",BNS_Printout!K351)</f>
        <v/>
      </c>
      <c r="AA356" s="329">
        <f t="shared" si="16"/>
        <v>0</v>
      </c>
      <c r="AB356" s="329">
        <f t="shared" si="18"/>
        <v>999</v>
      </c>
      <c r="AC356" s="329">
        <f t="shared" si="17"/>
        <v>0</v>
      </c>
    </row>
    <row r="357" spans="1:29" ht="24" customHeight="1">
      <c r="A357" s="431">
        <f>IF(BNS_Printout!A352="","",BNS_Printout!A352)</f>
        <v>346</v>
      </c>
      <c r="B357" s="432" t="str">
        <f>IF(BNS_Printout!B352="","",BNS_Printout!B352)</f>
        <v/>
      </c>
      <c r="C357" s="432" t="str">
        <f>IF(BNS_Printout!C352="","",BNS_Printout!C352)</f>
        <v/>
      </c>
      <c r="D357" s="432" t="str">
        <f>IF(OR(BNS_Printout!D352=0,BNS_Printout!D352=""),"",BNS_Printout!D352)</f>
        <v/>
      </c>
      <c r="E357" s="433" t="str">
        <f>IF(BNS_Printout!E352="","",BNS_Printout!E352)</f>
        <v/>
      </c>
      <c r="F357" s="433" t="str">
        <f>IF(BNS_Printout!F352="","",BNS_Printout!F352)</f>
        <v/>
      </c>
      <c r="G357" s="434" t="str">
        <f>IF(BNS_Printout!G352="","",BNS_Printout!G352)</f>
        <v/>
      </c>
      <c r="H357" s="434" t="str">
        <f>IF(BNS_Printout!H352="","",BNS_Printout!H352)</f>
        <v/>
      </c>
      <c r="I357" s="281"/>
      <c r="J357" s="281"/>
      <c r="K357" s="422" t="str">
        <f>IF(BNS_Printout!K352="","",BNS_Printout!K352)</f>
        <v/>
      </c>
      <c r="AA357" s="329">
        <f t="shared" si="16"/>
        <v>0</v>
      </c>
      <c r="AB357" s="329">
        <f t="shared" si="18"/>
        <v>999</v>
      </c>
      <c r="AC357" s="329">
        <f t="shared" si="17"/>
        <v>0</v>
      </c>
    </row>
    <row r="358" spans="1:29" ht="24" customHeight="1">
      <c r="A358" s="431">
        <f>IF(BNS_Printout!A353="","",BNS_Printout!A353)</f>
        <v>347</v>
      </c>
      <c r="B358" s="432" t="str">
        <f>IF(BNS_Printout!B353="","",BNS_Printout!B353)</f>
        <v/>
      </c>
      <c r="C358" s="432" t="str">
        <f>IF(BNS_Printout!C353="","",BNS_Printout!C353)</f>
        <v/>
      </c>
      <c r="D358" s="432" t="str">
        <f>IF(OR(BNS_Printout!D353=0,BNS_Printout!D353=""),"",BNS_Printout!D353)</f>
        <v/>
      </c>
      <c r="E358" s="433" t="str">
        <f>IF(BNS_Printout!E353="","",BNS_Printout!E353)</f>
        <v/>
      </c>
      <c r="F358" s="433" t="str">
        <f>IF(BNS_Printout!F353="","",BNS_Printout!F353)</f>
        <v/>
      </c>
      <c r="G358" s="434" t="str">
        <f>IF(BNS_Printout!G353="","",BNS_Printout!G353)</f>
        <v/>
      </c>
      <c r="H358" s="434" t="str">
        <f>IF(BNS_Printout!H353="","",BNS_Printout!H353)</f>
        <v/>
      </c>
      <c r="I358" s="281"/>
      <c r="J358" s="281"/>
      <c r="K358" s="422" t="str">
        <f>IF(BNS_Printout!K353="","",BNS_Printout!K353)</f>
        <v/>
      </c>
      <c r="AA358" s="329">
        <f t="shared" si="16"/>
        <v>0</v>
      </c>
      <c r="AB358" s="329">
        <f t="shared" si="18"/>
        <v>999</v>
      </c>
      <c r="AC358" s="329">
        <f t="shared" si="17"/>
        <v>0</v>
      </c>
    </row>
    <row r="359" spans="1:29" ht="24" customHeight="1">
      <c r="A359" s="431">
        <f>IF(BNS_Printout!A354="","",BNS_Printout!A354)</f>
        <v>348</v>
      </c>
      <c r="B359" s="432" t="str">
        <f>IF(BNS_Printout!B354="","",BNS_Printout!B354)</f>
        <v/>
      </c>
      <c r="C359" s="432" t="str">
        <f>IF(BNS_Printout!C354="","",BNS_Printout!C354)</f>
        <v/>
      </c>
      <c r="D359" s="432" t="str">
        <f>IF(OR(BNS_Printout!D354=0,BNS_Printout!D354=""),"",BNS_Printout!D354)</f>
        <v/>
      </c>
      <c r="E359" s="433" t="str">
        <f>IF(BNS_Printout!E354="","",BNS_Printout!E354)</f>
        <v/>
      </c>
      <c r="F359" s="433" t="str">
        <f>IF(BNS_Printout!F354="","",BNS_Printout!F354)</f>
        <v/>
      </c>
      <c r="G359" s="434" t="str">
        <f>IF(BNS_Printout!G354="","",BNS_Printout!G354)</f>
        <v/>
      </c>
      <c r="H359" s="434" t="str">
        <f>IF(BNS_Printout!H354="","",BNS_Printout!H354)</f>
        <v/>
      </c>
      <c r="I359" s="281"/>
      <c r="J359" s="281"/>
      <c r="K359" s="422" t="str">
        <f>IF(BNS_Printout!K354="","",BNS_Printout!K354)</f>
        <v/>
      </c>
      <c r="AA359" s="329">
        <f t="shared" si="16"/>
        <v>0</v>
      </c>
      <c r="AB359" s="329">
        <f t="shared" si="18"/>
        <v>999</v>
      </c>
      <c r="AC359" s="329">
        <f t="shared" si="17"/>
        <v>0</v>
      </c>
    </row>
    <row r="360" spans="1:29" ht="24" customHeight="1">
      <c r="A360" s="431">
        <f>IF(BNS_Printout!A355="","",BNS_Printout!A355)</f>
        <v>349</v>
      </c>
      <c r="B360" s="432" t="str">
        <f>IF(BNS_Printout!B355="","",BNS_Printout!B355)</f>
        <v/>
      </c>
      <c r="C360" s="432" t="str">
        <f>IF(BNS_Printout!C355="","",BNS_Printout!C355)</f>
        <v/>
      </c>
      <c r="D360" s="432" t="str">
        <f>IF(OR(BNS_Printout!D355=0,BNS_Printout!D355=""),"",BNS_Printout!D355)</f>
        <v/>
      </c>
      <c r="E360" s="433" t="str">
        <f>IF(BNS_Printout!E355="","",BNS_Printout!E355)</f>
        <v/>
      </c>
      <c r="F360" s="433" t="str">
        <f>IF(BNS_Printout!F355="","",BNS_Printout!F355)</f>
        <v/>
      </c>
      <c r="G360" s="434" t="str">
        <f>IF(BNS_Printout!G355="","",BNS_Printout!G355)</f>
        <v/>
      </c>
      <c r="H360" s="434" t="str">
        <f>IF(BNS_Printout!H355="","",BNS_Printout!H355)</f>
        <v/>
      </c>
      <c r="I360" s="281"/>
      <c r="J360" s="281"/>
      <c r="K360" s="422" t="str">
        <f>IF(BNS_Printout!K355="","",BNS_Printout!K355)</f>
        <v/>
      </c>
      <c r="AA360" s="329">
        <f t="shared" si="16"/>
        <v>0</v>
      </c>
      <c r="AB360" s="329">
        <f t="shared" si="18"/>
        <v>999</v>
      </c>
      <c r="AC360" s="329">
        <f t="shared" si="17"/>
        <v>0</v>
      </c>
    </row>
    <row r="361" spans="1:29" ht="24" customHeight="1">
      <c r="A361" s="431">
        <f>IF(BNS_Printout!A356="","",BNS_Printout!A356)</f>
        <v>350</v>
      </c>
      <c r="B361" s="432" t="str">
        <f>IF(BNS_Printout!B356="","",BNS_Printout!B356)</f>
        <v/>
      </c>
      <c r="C361" s="432" t="str">
        <f>IF(BNS_Printout!C356="","",BNS_Printout!C356)</f>
        <v/>
      </c>
      <c r="D361" s="432" t="str">
        <f>IF(OR(BNS_Printout!D356=0,BNS_Printout!D356=""),"",BNS_Printout!D356)</f>
        <v/>
      </c>
      <c r="E361" s="433" t="str">
        <f>IF(BNS_Printout!E356="","",BNS_Printout!E356)</f>
        <v/>
      </c>
      <c r="F361" s="433" t="str">
        <f>IF(BNS_Printout!F356="","",BNS_Printout!F356)</f>
        <v/>
      </c>
      <c r="G361" s="434" t="str">
        <f>IF(BNS_Printout!G356="","",BNS_Printout!G356)</f>
        <v/>
      </c>
      <c r="H361" s="434" t="str">
        <f>IF(BNS_Printout!H356="","",BNS_Printout!H356)</f>
        <v/>
      </c>
      <c r="I361" s="281"/>
      <c r="J361" s="281"/>
      <c r="K361" s="422" t="str">
        <f>IF(BNS_Printout!K356="","",BNS_Printout!K356)</f>
        <v/>
      </c>
      <c r="AA361" s="329">
        <f t="shared" si="16"/>
        <v>0</v>
      </c>
      <c r="AB361" s="329">
        <f t="shared" si="18"/>
        <v>999</v>
      </c>
      <c r="AC361" s="329">
        <f t="shared" si="17"/>
        <v>0</v>
      </c>
    </row>
    <row r="362" spans="1:29" ht="24" customHeight="1">
      <c r="A362" s="431">
        <f>IF(BNS_Printout!A357="","",BNS_Printout!A357)</f>
        <v>351</v>
      </c>
      <c r="B362" s="432" t="str">
        <f>IF(BNS_Printout!B357="","",BNS_Printout!B357)</f>
        <v/>
      </c>
      <c r="C362" s="432" t="str">
        <f>IF(BNS_Printout!C357="","",BNS_Printout!C357)</f>
        <v/>
      </c>
      <c r="D362" s="432" t="str">
        <f>IF(OR(BNS_Printout!D357=0,BNS_Printout!D357=""),"",BNS_Printout!D357)</f>
        <v/>
      </c>
      <c r="E362" s="433" t="str">
        <f>IF(BNS_Printout!E357="","",BNS_Printout!E357)</f>
        <v/>
      </c>
      <c r="F362" s="433" t="str">
        <f>IF(BNS_Printout!F357="","",BNS_Printout!F357)</f>
        <v/>
      </c>
      <c r="G362" s="434" t="str">
        <f>IF(BNS_Printout!G357="","",BNS_Printout!G357)</f>
        <v/>
      </c>
      <c r="H362" s="434" t="str">
        <f>IF(BNS_Printout!H357="","",BNS_Printout!H357)</f>
        <v/>
      </c>
      <c r="I362" s="281"/>
      <c r="J362" s="281"/>
      <c r="K362" s="422" t="str">
        <f>IF(BNS_Printout!K357="","",BNS_Printout!K357)</f>
        <v/>
      </c>
      <c r="AA362" s="329">
        <f t="shared" si="16"/>
        <v>0</v>
      </c>
      <c r="AB362" s="329">
        <f t="shared" si="18"/>
        <v>999</v>
      </c>
      <c r="AC362" s="329">
        <f t="shared" si="17"/>
        <v>0</v>
      </c>
    </row>
    <row r="363" spans="1:29" ht="24" customHeight="1">
      <c r="A363" s="431">
        <f>IF(BNS_Printout!A358="","",BNS_Printout!A358)</f>
        <v>352</v>
      </c>
      <c r="B363" s="432" t="str">
        <f>IF(BNS_Printout!B358="","",BNS_Printout!B358)</f>
        <v/>
      </c>
      <c r="C363" s="432" t="str">
        <f>IF(BNS_Printout!C358="","",BNS_Printout!C358)</f>
        <v/>
      </c>
      <c r="D363" s="432" t="str">
        <f>IF(OR(BNS_Printout!D358=0,BNS_Printout!D358=""),"",BNS_Printout!D358)</f>
        <v/>
      </c>
      <c r="E363" s="433" t="str">
        <f>IF(BNS_Printout!E358="","",BNS_Printout!E358)</f>
        <v/>
      </c>
      <c r="F363" s="433" t="str">
        <f>IF(BNS_Printout!F358="","",BNS_Printout!F358)</f>
        <v/>
      </c>
      <c r="G363" s="434" t="str">
        <f>IF(BNS_Printout!G358="","",BNS_Printout!G358)</f>
        <v/>
      </c>
      <c r="H363" s="434" t="str">
        <f>IF(BNS_Printout!H358="","",BNS_Printout!H358)</f>
        <v/>
      </c>
      <c r="I363" s="281"/>
      <c r="J363" s="281"/>
      <c r="K363" s="422" t="str">
        <f>IF(BNS_Printout!K358="","",BNS_Printout!K358)</f>
        <v/>
      </c>
      <c r="AA363" s="329">
        <f t="shared" si="16"/>
        <v>0</v>
      </c>
      <c r="AB363" s="329">
        <f t="shared" si="18"/>
        <v>999</v>
      </c>
      <c r="AC363" s="329">
        <f t="shared" si="17"/>
        <v>0</v>
      </c>
    </row>
    <row r="364" spans="1:29" ht="24" customHeight="1">
      <c r="A364" s="431">
        <f>IF(BNS_Printout!A359="","",BNS_Printout!A359)</f>
        <v>353</v>
      </c>
      <c r="B364" s="432" t="str">
        <f>IF(BNS_Printout!B359="","",BNS_Printout!B359)</f>
        <v/>
      </c>
      <c r="C364" s="432" t="str">
        <f>IF(BNS_Printout!C359="","",BNS_Printout!C359)</f>
        <v/>
      </c>
      <c r="D364" s="432" t="str">
        <f>IF(OR(BNS_Printout!D359=0,BNS_Printout!D359=""),"",BNS_Printout!D359)</f>
        <v/>
      </c>
      <c r="E364" s="433" t="str">
        <f>IF(BNS_Printout!E359="","",BNS_Printout!E359)</f>
        <v/>
      </c>
      <c r="F364" s="433" t="str">
        <f>IF(BNS_Printout!F359="","",BNS_Printout!F359)</f>
        <v/>
      </c>
      <c r="G364" s="434" t="str">
        <f>IF(BNS_Printout!G359="","",BNS_Printout!G359)</f>
        <v/>
      </c>
      <c r="H364" s="434" t="str">
        <f>IF(BNS_Printout!H359="","",BNS_Printout!H359)</f>
        <v/>
      </c>
      <c r="I364" s="281"/>
      <c r="J364" s="281"/>
      <c r="K364" s="422" t="str">
        <f>IF(BNS_Printout!K359="","",BNS_Printout!K359)</f>
        <v/>
      </c>
      <c r="AA364" s="329">
        <f t="shared" si="16"/>
        <v>0</v>
      </c>
      <c r="AB364" s="329">
        <f t="shared" si="18"/>
        <v>999</v>
      </c>
      <c r="AC364" s="329">
        <f t="shared" si="17"/>
        <v>0</v>
      </c>
    </row>
    <row r="365" spans="1:29" ht="24" customHeight="1">
      <c r="A365" s="431">
        <f>IF(BNS_Printout!A360="","",BNS_Printout!A360)</f>
        <v>354</v>
      </c>
      <c r="B365" s="432" t="str">
        <f>IF(BNS_Printout!B360="","",BNS_Printout!B360)</f>
        <v/>
      </c>
      <c r="C365" s="432" t="str">
        <f>IF(BNS_Printout!C360="","",BNS_Printout!C360)</f>
        <v/>
      </c>
      <c r="D365" s="432" t="str">
        <f>IF(OR(BNS_Printout!D360=0,BNS_Printout!D360=""),"",BNS_Printout!D360)</f>
        <v/>
      </c>
      <c r="E365" s="433" t="str">
        <f>IF(BNS_Printout!E360="","",BNS_Printout!E360)</f>
        <v/>
      </c>
      <c r="F365" s="433" t="str">
        <f>IF(BNS_Printout!F360="","",BNS_Printout!F360)</f>
        <v/>
      </c>
      <c r="G365" s="434" t="str">
        <f>IF(BNS_Printout!G360="","",BNS_Printout!G360)</f>
        <v/>
      </c>
      <c r="H365" s="434" t="str">
        <f>IF(BNS_Printout!H360="","",BNS_Printout!H360)</f>
        <v/>
      </c>
      <c r="I365" s="281"/>
      <c r="J365" s="281"/>
      <c r="K365" s="422" t="str">
        <f>IF(BNS_Printout!K360="","",BNS_Printout!K360)</f>
        <v/>
      </c>
      <c r="AA365" s="329">
        <f t="shared" si="16"/>
        <v>0</v>
      </c>
      <c r="AB365" s="329">
        <f t="shared" si="18"/>
        <v>999</v>
      </c>
      <c r="AC365" s="329">
        <f t="shared" si="17"/>
        <v>0</v>
      </c>
    </row>
    <row r="366" spans="1:29" ht="24" customHeight="1">
      <c r="A366" s="431">
        <f>IF(BNS_Printout!A361="","",BNS_Printout!A361)</f>
        <v>355</v>
      </c>
      <c r="B366" s="432" t="str">
        <f>IF(BNS_Printout!B361="","",BNS_Printout!B361)</f>
        <v/>
      </c>
      <c r="C366" s="432" t="str">
        <f>IF(BNS_Printout!C361="","",BNS_Printout!C361)</f>
        <v/>
      </c>
      <c r="D366" s="432" t="str">
        <f>IF(OR(BNS_Printout!D361=0,BNS_Printout!D361=""),"",BNS_Printout!D361)</f>
        <v/>
      </c>
      <c r="E366" s="433" t="str">
        <f>IF(BNS_Printout!E361="","",BNS_Printout!E361)</f>
        <v/>
      </c>
      <c r="F366" s="433" t="str">
        <f>IF(BNS_Printout!F361="","",BNS_Printout!F361)</f>
        <v/>
      </c>
      <c r="G366" s="434" t="str">
        <f>IF(BNS_Printout!G361="","",BNS_Printout!G361)</f>
        <v/>
      </c>
      <c r="H366" s="434" t="str">
        <f>IF(BNS_Printout!H361="","",BNS_Printout!H361)</f>
        <v/>
      </c>
      <c r="I366" s="281"/>
      <c r="J366" s="281"/>
      <c r="K366" s="422" t="str">
        <f>IF(BNS_Printout!K361="","",BNS_Printout!K361)</f>
        <v/>
      </c>
      <c r="AA366" s="329">
        <f t="shared" si="16"/>
        <v>0</v>
      </c>
      <c r="AB366" s="329">
        <f t="shared" si="18"/>
        <v>999</v>
      </c>
      <c r="AC366" s="329">
        <f t="shared" si="17"/>
        <v>0</v>
      </c>
    </row>
    <row r="367" spans="1:29" ht="24" customHeight="1">
      <c r="A367" s="431">
        <f>IF(BNS_Printout!A362="","",BNS_Printout!A362)</f>
        <v>356</v>
      </c>
      <c r="B367" s="432" t="str">
        <f>IF(BNS_Printout!B362="","",BNS_Printout!B362)</f>
        <v/>
      </c>
      <c r="C367" s="432" t="str">
        <f>IF(BNS_Printout!C362="","",BNS_Printout!C362)</f>
        <v/>
      </c>
      <c r="D367" s="432" t="str">
        <f>IF(OR(BNS_Printout!D362=0,BNS_Printout!D362=""),"",BNS_Printout!D362)</f>
        <v/>
      </c>
      <c r="E367" s="433" t="str">
        <f>IF(BNS_Printout!E362="","",BNS_Printout!E362)</f>
        <v/>
      </c>
      <c r="F367" s="433" t="str">
        <f>IF(BNS_Printout!F362="","",BNS_Printout!F362)</f>
        <v/>
      </c>
      <c r="G367" s="434" t="str">
        <f>IF(BNS_Printout!G362="","",BNS_Printout!G362)</f>
        <v/>
      </c>
      <c r="H367" s="434" t="str">
        <f>IF(BNS_Printout!H362="","",BNS_Printout!H362)</f>
        <v/>
      </c>
      <c r="I367" s="281"/>
      <c r="J367" s="281"/>
      <c r="K367" s="422" t="str">
        <f>IF(BNS_Printout!K362="","",BNS_Printout!K362)</f>
        <v/>
      </c>
      <c r="AA367" s="329">
        <f t="shared" si="16"/>
        <v>0</v>
      </c>
      <c r="AB367" s="329">
        <f t="shared" si="18"/>
        <v>999</v>
      </c>
      <c r="AC367" s="329">
        <f t="shared" si="17"/>
        <v>0</v>
      </c>
    </row>
    <row r="368" spans="1:29" ht="24" customHeight="1">
      <c r="A368" s="431">
        <f>IF(BNS_Printout!A363="","",BNS_Printout!A363)</f>
        <v>357</v>
      </c>
      <c r="B368" s="432" t="str">
        <f>IF(BNS_Printout!B363="","",BNS_Printout!B363)</f>
        <v/>
      </c>
      <c r="C368" s="432" t="str">
        <f>IF(BNS_Printout!C363="","",BNS_Printout!C363)</f>
        <v/>
      </c>
      <c r="D368" s="432" t="str">
        <f>IF(OR(BNS_Printout!D363=0,BNS_Printout!D363=""),"",BNS_Printout!D363)</f>
        <v/>
      </c>
      <c r="E368" s="433" t="str">
        <f>IF(BNS_Printout!E363="","",BNS_Printout!E363)</f>
        <v/>
      </c>
      <c r="F368" s="433" t="str">
        <f>IF(BNS_Printout!F363="","",BNS_Printout!F363)</f>
        <v/>
      </c>
      <c r="G368" s="434" t="str">
        <f>IF(BNS_Printout!G363="","",BNS_Printout!G363)</f>
        <v/>
      </c>
      <c r="H368" s="434" t="str">
        <f>IF(BNS_Printout!H363="","",BNS_Printout!H363)</f>
        <v/>
      </c>
      <c r="I368" s="281"/>
      <c r="J368" s="281"/>
      <c r="K368" s="422" t="str">
        <f>IF(BNS_Printout!K363="","",BNS_Printout!K363)</f>
        <v/>
      </c>
      <c r="AA368" s="329">
        <f t="shared" si="16"/>
        <v>0</v>
      </c>
      <c r="AB368" s="329">
        <f t="shared" si="18"/>
        <v>999</v>
      </c>
      <c r="AC368" s="329">
        <f t="shared" si="17"/>
        <v>0</v>
      </c>
    </row>
    <row r="369" spans="1:29" ht="24" customHeight="1">
      <c r="A369" s="431">
        <f>IF(BNS_Printout!A364="","",BNS_Printout!A364)</f>
        <v>358</v>
      </c>
      <c r="B369" s="432" t="str">
        <f>IF(BNS_Printout!B364="","",BNS_Printout!B364)</f>
        <v/>
      </c>
      <c r="C369" s="432" t="str">
        <f>IF(BNS_Printout!C364="","",BNS_Printout!C364)</f>
        <v/>
      </c>
      <c r="D369" s="432" t="str">
        <f>IF(OR(BNS_Printout!D364=0,BNS_Printout!D364=""),"",BNS_Printout!D364)</f>
        <v/>
      </c>
      <c r="E369" s="433" t="str">
        <f>IF(BNS_Printout!E364="","",BNS_Printout!E364)</f>
        <v/>
      </c>
      <c r="F369" s="433" t="str">
        <f>IF(BNS_Printout!F364="","",BNS_Printout!F364)</f>
        <v/>
      </c>
      <c r="G369" s="434" t="str">
        <f>IF(BNS_Printout!G364="","",BNS_Printout!G364)</f>
        <v/>
      </c>
      <c r="H369" s="434" t="str">
        <f>IF(BNS_Printout!H364="","",BNS_Printout!H364)</f>
        <v/>
      </c>
      <c r="I369" s="281"/>
      <c r="J369" s="281"/>
      <c r="K369" s="422" t="str">
        <f>IF(BNS_Printout!K364="","",BNS_Printout!K364)</f>
        <v/>
      </c>
      <c r="AA369" s="329">
        <f t="shared" si="16"/>
        <v>0</v>
      </c>
      <c r="AB369" s="329">
        <f t="shared" si="18"/>
        <v>999</v>
      </c>
      <c r="AC369" s="329">
        <f t="shared" si="17"/>
        <v>0</v>
      </c>
    </row>
    <row r="370" spans="1:29" ht="24" customHeight="1">
      <c r="A370" s="431">
        <f>IF(BNS_Printout!A365="","",BNS_Printout!A365)</f>
        <v>359</v>
      </c>
      <c r="B370" s="432" t="str">
        <f>IF(BNS_Printout!B365="","",BNS_Printout!B365)</f>
        <v/>
      </c>
      <c r="C370" s="432" t="str">
        <f>IF(BNS_Printout!C365="","",BNS_Printout!C365)</f>
        <v/>
      </c>
      <c r="D370" s="432" t="str">
        <f>IF(OR(BNS_Printout!D365=0,BNS_Printout!D365=""),"",BNS_Printout!D365)</f>
        <v/>
      </c>
      <c r="E370" s="433" t="str">
        <f>IF(BNS_Printout!E365="","",BNS_Printout!E365)</f>
        <v/>
      </c>
      <c r="F370" s="433" t="str">
        <f>IF(BNS_Printout!F365="","",BNS_Printout!F365)</f>
        <v/>
      </c>
      <c r="G370" s="434" t="str">
        <f>IF(BNS_Printout!G365="","",BNS_Printout!G365)</f>
        <v/>
      </c>
      <c r="H370" s="434" t="str">
        <f>IF(BNS_Printout!H365="","",BNS_Printout!H365)</f>
        <v/>
      </c>
      <c r="I370" s="281"/>
      <c r="J370" s="281"/>
      <c r="K370" s="422" t="str">
        <f>IF(BNS_Printout!K365="","",BNS_Printout!K365)</f>
        <v/>
      </c>
      <c r="AA370" s="329">
        <f t="shared" si="16"/>
        <v>0</v>
      </c>
      <c r="AB370" s="329">
        <f t="shared" si="18"/>
        <v>999</v>
      </c>
      <c r="AC370" s="329">
        <f t="shared" si="17"/>
        <v>0</v>
      </c>
    </row>
    <row r="371" spans="1:29" ht="24" customHeight="1">
      <c r="A371" s="431">
        <f>IF(BNS_Printout!A366="","",BNS_Printout!A366)</f>
        <v>360</v>
      </c>
      <c r="B371" s="432" t="str">
        <f>IF(BNS_Printout!B366="","",BNS_Printout!B366)</f>
        <v/>
      </c>
      <c r="C371" s="432" t="str">
        <f>IF(BNS_Printout!C366="","",BNS_Printout!C366)</f>
        <v/>
      </c>
      <c r="D371" s="432" t="str">
        <f>IF(OR(BNS_Printout!D366=0,BNS_Printout!D366=""),"",BNS_Printout!D366)</f>
        <v/>
      </c>
      <c r="E371" s="433" t="str">
        <f>IF(BNS_Printout!E366="","",BNS_Printout!E366)</f>
        <v/>
      </c>
      <c r="F371" s="433" t="str">
        <f>IF(BNS_Printout!F366="","",BNS_Printout!F366)</f>
        <v/>
      </c>
      <c r="G371" s="434" t="str">
        <f>IF(BNS_Printout!G366="","",BNS_Printout!G366)</f>
        <v/>
      </c>
      <c r="H371" s="434" t="str">
        <f>IF(BNS_Printout!H366="","",BNS_Printout!H366)</f>
        <v/>
      </c>
      <c r="I371" s="281"/>
      <c r="J371" s="281"/>
      <c r="K371" s="422" t="str">
        <f>IF(BNS_Printout!K366="","",BNS_Printout!K366)</f>
        <v/>
      </c>
      <c r="AA371" s="329">
        <f t="shared" si="16"/>
        <v>0</v>
      </c>
      <c r="AB371" s="329">
        <f t="shared" si="18"/>
        <v>999</v>
      </c>
      <c r="AC371" s="329">
        <f t="shared" si="17"/>
        <v>0</v>
      </c>
    </row>
    <row r="372" spans="1:29" ht="24" customHeight="1">
      <c r="A372" s="431">
        <f>IF(BNS_Printout!A367="","",BNS_Printout!A367)</f>
        <v>361</v>
      </c>
      <c r="B372" s="432" t="str">
        <f>IF(BNS_Printout!B367="","",BNS_Printout!B367)</f>
        <v/>
      </c>
      <c r="C372" s="432" t="str">
        <f>IF(BNS_Printout!C367="","",BNS_Printout!C367)</f>
        <v/>
      </c>
      <c r="D372" s="432" t="str">
        <f>IF(OR(BNS_Printout!D367=0,BNS_Printout!D367=""),"",BNS_Printout!D367)</f>
        <v/>
      </c>
      <c r="E372" s="433" t="str">
        <f>IF(BNS_Printout!E367="","",BNS_Printout!E367)</f>
        <v/>
      </c>
      <c r="F372" s="433" t="str">
        <f>IF(BNS_Printout!F367="","",BNS_Printout!F367)</f>
        <v/>
      </c>
      <c r="G372" s="434" t="str">
        <f>IF(BNS_Printout!G367="","",BNS_Printout!G367)</f>
        <v/>
      </c>
      <c r="H372" s="434" t="str">
        <f>IF(BNS_Printout!H367="","",BNS_Printout!H367)</f>
        <v/>
      </c>
      <c r="I372" s="281"/>
      <c r="J372" s="281"/>
      <c r="K372" s="422" t="str">
        <f>IF(BNS_Printout!K367="","",BNS_Printout!K367)</f>
        <v/>
      </c>
      <c r="AA372" s="329">
        <f t="shared" si="16"/>
        <v>0</v>
      </c>
      <c r="AB372" s="329">
        <f t="shared" si="18"/>
        <v>999</v>
      </c>
      <c r="AC372" s="329">
        <f t="shared" si="17"/>
        <v>0</v>
      </c>
    </row>
    <row r="373" spans="1:29" ht="24" customHeight="1">
      <c r="A373" s="431">
        <f>IF(BNS_Printout!A368="","",BNS_Printout!A368)</f>
        <v>362</v>
      </c>
      <c r="B373" s="432" t="str">
        <f>IF(BNS_Printout!B368="","",BNS_Printout!B368)</f>
        <v/>
      </c>
      <c r="C373" s="432" t="str">
        <f>IF(BNS_Printout!C368="","",BNS_Printout!C368)</f>
        <v/>
      </c>
      <c r="D373" s="432" t="str">
        <f>IF(OR(BNS_Printout!D368=0,BNS_Printout!D368=""),"",BNS_Printout!D368)</f>
        <v/>
      </c>
      <c r="E373" s="433" t="str">
        <f>IF(BNS_Printout!E368="","",BNS_Printout!E368)</f>
        <v/>
      </c>
      <c r="F373" s="433" t="str">
        <f>IF(BNS_Printout!F368="","",BNS_Printout!F368)</f>
        <v/>
      </c>
      <c r="G373" s="434" t="str">
        <f>IF(BNS_Printout!G368="","",BNS_Printout!G368)</f>
        <v/>
      </c>
      <c r="H373" s="434" t="str">
        <f>IF(BNS_Printout!H368="","",BNS_Printout!H368)</f>
        <v/>
      </c>
      <c r="I373" s="281"/>
      <c r="J373" s="281"/>
      <c r="K373" s="422" t="str">
        <f>IF(BNS_Printout!K368="","",BNS_Printout!K368)</f>
        <v/>
      </c>
      <c r="AA373" s="329">
        <f t="shared" si="16"/>
        <v>0</v>
      </c>
      <c r="AB373" s="329">
        <f t="shared" si="18"/>
        <v>999</v>
      </c>
      <c r="AC373" s="329">
        <f t="shared" si="17"/>
        <v>0</v>
      </c>
    </row>
    <row r="374" spans="1:29" ht="24" customHeight="1">
      <c r="A374" s="431">
        <f>IF(BNS_Printout!A369="","",BNS_Printout!A369)</f>
        <v>363</v>
      </c>
      <c r="B374" s="432" t="str">
        <f>IF(BNS_Printout!B369="","",BNS_Printout!B369)</f>
        <v/>
      </c>
      <c r="C374" s="432" t="str">
        <f>IF(BNS_Printout!C369="","",BNS_Printout!C369)</f>
        <v/>
      </c>
      <c r="D374" s="432" t="str">
        <f>IF(OR(BNS_Printout!D369=0,BNS_Printout!D369=""),"",BNS_Printout!D369)</f>
        <v/>
      </c>
      <c r="E374" s="433" t="str">
        <f>IF(BNS_Printout!E369="","",BNS_Printout!E369)</f>
        <v/>
      </c>
      <c r="F374" s="433" t="str">
        <f>IF(BNS_Printout!F369="","",BNS_Printout!F369)</f>
        <v/>
      </c>
      <c r="G374" s="434" t="str">
        <f>IF(BNS_Printout!G369="","",BNS_Printout!G369)</f>
        <v/>
      </c>
      <c r="H374" s="434" t="str">
        <f>IF(BNS_Printout!H369="","",BNS_Printout!H369)</f>
        <v/>
      </c>
      <c r="I374" s="281"/>
      <c r="J374" s="281"/>
      <c r="K374" s="422" t="str">
        <f>IF(BNS_Printout!K369="","",BNS_Printout!K369)</f>
        <v/>
      </c>
      <c r="AA374" s="329">
        <f t="shared" si="16"/>
        <v>0</v>
      </c>
      <c r="AB374" s="329">
        <f t="shared" si="18"/>
        <v>999</v>
      </c>
      <c r="AC374" s="329">
        <f t="shared" si="17"/>
        <v>0</v>
      </c>
    </row>
    <row r="375" spans="1:29" ht="24" customHeight="1">
      <c r="A375" s="431">
        <f>IF(BNS_Printout!A370="","",BNS_Printout!A370)</f>
        <v>364</v>
      </c>
      <c r="B375" s="432" t="str">
        <f>IF(BNS_Printout!B370="","",BNS_Printout!B370)</f>
        <v/>
      </c>
      <c r="C375" s="432" t="str">
        <f>IF(BNS_Printout!C370="","",BNS_Printout!C370)</f>
        <v/>
      </c>
      <c r="D375" s="432" t="str">
        <f>IF(OR(BNS_Printout!D370=0,BNS_Printout!D370=""),"",BNS_Printout!D370)</f>
        <v/>
      </c>
      <c r="E375" s="433" t="str">
        <f>IF(BNS_Printout!E370="","",BNS_Printout!E370)</f>
        <v/>
      </c>
      <c r="F375" s="433" t="str">
        <f>IF(BNS_Printout!F370="","",BNS_Printout!F370)</f>
        <v/>
      </c>
      <c r="G375" s="434" t="str">
        <f>IF(BNS_Printout!G370="","",BNS_Printout!G370)</f>
        <v/>
      </c>
      <c r="H375" s="434" t="str">
        <f>IF(BNS_Printout!H370="","",BNS_Printout!H370)</f>
        <v/>
      </c>
      <c r="I375" s="281"/>
      <c r="J375" s="281"/>
      <c r="K375" s="422" t="str">
        <f>IF(BNS_Printout!K370="","",BNS_Printout!K370)</f>
        <v/>
      </c>
      <c r="AA375" s="329">
        <f t="shared" si="16"/>
        <v>0</v>
      </c>
      <c r="AB375" s="329">
        <f t="shared" si="18"/>
        <v>999</v>
      </c>
      <c r="AC375" s="329">
        <f t="shared" si="17"/>
        <v>0</v>
      </c>
    </row>
    <row r="376" spans="1:29" ht="24" customHeight="1">
      <c r="A376" s="431">
        <f>IF(BNS_Printout!A371="","",BNS_Printout!A371)</f>
        <v>365</v>
      </c>
      <c r="B376" s="432" t="str">
        <f>IF(BNS_Printout!B371="","",BNS_Printout!B371)</f>
        <v/>
      </c>
      <c r="C376" s="432" t="str">
        <f>IF(BNS_Printout!C371="","",BNS_Printout!C371)</f>
        <v/>
      </c>
      <c r="D376" s="432" t="str">
        <f>IF(OR(BNS_Printout!D371=0,BNS_Printout!D371=""),"",BNS_Printout!D371)</f>
        <v/>
      </c>
      <c r="E376" s="433" t="str">
        <f>IF(BNS_Printout!E371="","",BNS_Printout!E371)</f>
        <v/>
      </c>
      <c r="F376" s="433" t="str">
        <f>IF(BNS_Printout!F371="","",BNS_Printout!F371)</f>
        <v/>
      </c>
      <c r="G376" s="434" t="str">
        <f>IF(BNS_Printout!G371="","",BNS_Printout!G371)</f>
        <v/>
      </c>
      <c r="H376" s="434" t="str">
        <f>IF(BNS_Printout!H371="","",BNS_Printout!H371)</f>
        <v/>
      </c>
      <c r="I376" s="281"/>
      <c r="J376" s="281"/>
      <c r="K376" s="422" t="str">
        <f>IF(BNS_Printout!K371="","",BNS_Printout!K371)</f>
        <v/>
      </c>
      <c r="AA376" s="329">
        <f t="shared" si="16"/>
        <v>0</v>
      </c>
      <c r="AB376" s="329">
        <f t="shared" si="18"/>
        <v>999</v>
      </c>
      <c r="AC376" s="329">
        <f t="shared" si="17"/>
        <v>0</v>
      </c>
    </row>
    <row r="377" spans="1:29" ht="24" customHeight="1">
      <c r="A377" s="431">
        <f>IF(BNS_Printout!A372="","",BNS_Printout!A372)</f>
        <v>366</v>
      </c>
      <c r="B377" s="432" t="str">
        <f>IF(BNS_Printout!B372="","",BNS_Printout!B372)</f>
        <v/>
      </c>
      <c r="C377" s="432" t="str">
        <f>IF(BNS_Printout!C372="","",BNS_Printout!C372)</f>
        <v/>
      </c>
      <c r="D377" s="432" t="str">
        <f>IF(OR(BNS_Printout!D372=0,BNS_Printout!D372=""),"",BNS_Printout!D372)</f>
        <v/>
      </c>
      <c r="E377" s="433" t="str">
        <f>IF(BNS_Printout!E372="","",BNS_Printout!E372)</f>
        <v/>
      </c>
      <c r="F377" s="433" t="str">
        <f>IF(BNS_Printout!F372="","",BNS_Printout!F372)</f>
        <v/>
      </c>
      <c r="G377" s="434" t="str">
        <f>IF(BNS_Printout!G372="","",BNS_Printout!G372)</f>
        <v/>
      </c>
      <c r="H377" s="434" t="str">
        <f>IF(BNS_Printout!H372="","",BNS_Printout!H372)</f>
        <v/>
      </c>
      <c r="I377" s="281"/>
      <c r="J377" s="281"/>
      <c r="K377" s="422" t="str">
        <f>IF(BNS_Printout!K372="","",BNS_Printout!K372)</f>
        <v/>
      </c>
      <c r="AA377" s="329">
        <f t="shared" si="16"/>
        <v>0</v>
      </c>
      <c r="AB377" s="329">
        <f t="shared" si="18"/>
        <v>999</v>
      </c>
      <c r="AC377" s="329">
        <f t="shared" si="17"/>
        <v>0</v>
      </c>
    </row>
    <row r="378" spans="1:29" ht="24" customHeight="1">
      <c r="A378" s="431">
        <f>IF(BNS_Printout!A373="","",BNS_Printout!A373)</f>
        <v>367</v>
      </c>
      <c r="B378" s="432" t="str">
        <f>IF(BNS_Printout!B373="","",BNS_Printout!B373)</f>
        <v/>
      </c>
      <c r="C378" s="432" t="str">
        <f>IF(BNS_Printout!C373="","",BNS_Printout!C373)</f>
        <v/>
      </c>
      <c r="D378" s="432" t="str">
        <f>IF(OR(BNS_Printout!D373=0,BNS_Printout!D373=""),"",BNS_Printout!D373)</f>
        <v/>
      </c>
      <c r="E378" s="433" t="str">
        <f>IF(BNS_Printout!E373="","",BNS_Printout!E373)</f>
        <v/>
      </c>
      <c r="F378" s="433" t="str">
        <f>IF(BNS_Printout!F373="","",BNS_Printout!F373)</f>
        <v/>
      </c>
      <c r="G378" s="434" t="str">
        <f>IF(BNS_Printout!G373="","",BNS_Printout!G373)</f>
        <v/>
      </c>
      <c r="H378" s="434" t="str">
        <f>IF(BNS_Printout!H373="","",BNS_Printout!H373)</f>
        <v/>
      </c>
      <c r="I378" s="281"/>
      <c r="J378" s="281"/>
      <c r="K378" s="422" t="str">
        <f>IF(BNS_Printout!K373="","",BNS_Printout!K373)</f>
        <v/>
      </c>
      <c r="AA378" s="329">
        <f t="shared" si="16"/>
        <v>0</v>
      </c>
      <c r="AB378" s="329">
        <f t="shared" si="18"/>
        <v>999</v>
      </c>
      <c r="AC378" s="329">
        <f t="shared" si="17"/>
        <v>0</v>
      </c>
    </row>
    <row r="379" spans="1:29" ht="24" customHeight="1">
      <c r="A379" s="431">
        <f>IF(BNS_Printout!A374="","",BNS_Printout!A374)</f>
        <v>368</v>
      </c>
      <c r="B379" s="432" t="str">
        <f>IF(BNS_Printout!B374="","",BNS_Printout!B374)</f>
        <v/>
      </c>
      <c r="C379" s="432" t="str">
        <f>IF(BNS_Printout!C374="","",BNS_Printout!C374)</f>
        <v/>
      </c>
      <c r="D379" s="432" t="str">
        <f>IF(OR(BNS_Printout!D374=0,BNS_Printout!D374=""),"",BNS_Printout!D374)</f>
        <v/>
      </c>
      <c r="E379" s="433" t="str">
        <f>IF(BNS_Printout!E374="","",BNS_Printout!E374)</f>
        <v/>
      </c>
      <c r="F379" s="433" t="str">
        <f>IF(BNS_Printout!F374="","",BNS_Printout!F374)</f>
        <v/>
      </c>
      <c r="G379" s="434" t="str">
        <f>IF(BNS_Printout!G374="","",BNS_Printout!G374)</f>
        <v/>
      </c>
      <c r="H379" s="434" t="str">
        <f>IF(BNS_Printout!H374="","",BNS_Printout!H374)</f>
        <v/>
      </c>
      <c r="I379" s="281"/>
      <c r="J379" s="281"/>
      <c r="K379" s="422" t="str">
        <f>IF(BNS_Printout!K374="","",BNS_Printout!K374)</f>
        <v/>
      </c>
      <c r="AA379" s="329">
        <f t="shared" si="16"/>
        <v>0</v>
      </c>
      <c r="AB379" s="329">
        <f t="shared" si="18"/>
        <v>999</v>
      </c>
      <c r="AC379" s="329">
        <f t="shared" si="17"/>
        <v>0</v>
      </c>
    </row>
    <row r="380" spans="1:29" ht="24" customHeight="1">
      <c r="A380" s="431">
        <f>IF(BNS_Printout!A375="","",BNS_Printout!A375)</f>
        <v>369</v>
      </c>
      <c r="B380" s="432" t="str">
        <f>IF(BNS_Printout!B375="","",BNS_Printout!B375)</f>
        <v/>
      </c>
      <c r="C380" s="432" t="str">
        <f>IF(BNS_Printout!C375="","",BNS_Printout!C375)</f>
        <v/>
      </c>
      <c r="D380" s="432" t="str">
        <f>IF(OR(BNS_Printout!D375=0,BNS_Printout!D375=""),"",BNS_Printout!D375)</f>
        <v/>
      </c>
      <c r="E380" s="433" t="str">
        <f>IF(BNS_Printout!E375="","",BNS_Printout!E375)</f>
        <v/>
      </c>
      <c r="F380" s="433" t="str">
        <f>IF(BNS_Printout!F375="","",BNS_Printout!F375)</f>
        <v/>
      </c>
      <c r="G380" s="434" t="str">
        <f>IF(BNS_Printout!G375="","",BNS_Printout!G375)</f>
        <v/>
      </c>
      <c r="H380" s="434" t="str">
        <f>IF(BNS_Printout!H375="","",BNS_Printout!H375)</f>
        <v/>
      </c>
      <c r="I380" s="281"/>
      <c r="J380" s="281"/>
      <c r="K380" s="422" t="str">
        <f>IF(BNS_Printout!K375="","",BNS_Printout!K375)</f>
        <v/>
      </c>
      <c r="AA380" s="329">
        <f t="shared" si="16"/>
        <v>0</v>
      </c>
      <c r="AB380" s="329">
        <f t="shared" si="18"/>
        <v>999</v>
      </c>
      <c r="AC380" s="329">
        <f t="shared" si="17"/>
        <v>0</v>
      </c>
    </row>
    <row r="381" spans="1:29" ht="24" customHeight="1">
      <c r="A381" s="431">
        <f>IF(BNS_Printout!A376="","",BNS_Printout!A376)</f>
        <v>370</v>
      </c>
      <c r="B381" s="432" t="str">
        <f>IF(BNS_Printout!B376="","",BNS_Printout!B376)</f>
        <v/>
      </c>
      <c r="C381" s="432" t="str">
        <f>IF(BNS_Printout!C376="","",BNS_Printout!C376)</f>
        <v/>
      </c>
      <c r="D381" s="432" t="str">
        <f>IF(OR(BNS_Printout!D376=0,BNS_Printout!D376=""),"",BNS_Printout!D376)</f>
        <v/>
      </c>
      <c r="E381" s="433" t="str">
        <f>IF(BNS_Printout!E376="","",BNS_Printout!E376)</f>
        <v/>
      </c>
      <c r="F381" s="433" t="str">
        <f>IF(BNS_Printout!F376="","",BNS_Printout!F376)</f>
        <v/>
      </c>
      <c r="G381" s="434" t="str">
        <f>IF(BNS_Printout!G376="","",BNS_Printout!G376)</f>
        <v/>
      </c>
      <c r="H381" s="434" t="str">
        <f>IF(BNS_Printout!H376="","",BNS_Printout!H376)</f>
        <v/>
      </c>
      <c r="I381" s="281"/>
      <c r="J381" s="281"/>
      <c r="K381" s="422" t="str">
        <f>IF(BNS_Printout!K376="","",BNS_Printout!K376)</f>
        <v/>
      </c>
      <c r="AA381" s="329">
        <f t="shared" si="16"/>
        <v>0</v>
      </c>
      <c r="AB381" s="329">
        <f t="shared" si="18"/>
        <v>999</v>
      </c>
      <c r="AC381" s="329">
        <f t="shared" si="17"/>
        <v>0</v>
      </c>
    </row>
    <row r="382" spans="1:29" ht="24" customHeight="1">
      <c r="A382" s="431">
        <f>IF(BNS_Printout!A377="","",BNS_Printout!A377)</f>
        <v>371</v>
      </c>
      <c r="B382" s="432" t="str">
        <f>IF(BNS_Printout!B377="","",BNS_Printout!B377)</f>
        <v/>
      </c>
      <c r="C382" s="432" t="str">
        <f>IF(BNS_Printout!C377="","",BNS_Printout!C377)</f>
        <v/>
      </c>
      <c r="D382" s="432" t="str">
        <f>IF(OR(BNS_Printout!D377=0,BNS_Printout!D377=""),"",BNS_Printout!D377)</f>
        <v/>
      </c>
      <c r="E382" s="433" t="str">
        <f>IF(BNS_Printout!E377="","",BNS_Printout!E377)</f>
        <v/>
      </c>
      <c r="F382" s="433" t="str">
        <f>IF(BNS_Printout!F377="","",BNS_Printout!F377)</f>
        <v/>
      </c>
      <c r="G382" s="434" t="str">
        <f>IF(BNS_Printout!G377="","",BNS_Printout!G377)</f>
        <v/>
      </c>
      <c r="H382" s="434" t="str">
        <f>IF(BNS_Printout!H377="","",BNS_Printout!H377)</f>
        <v/>
      </c>
      <c r="I382" s="281"/>
      <c r="J382" s="281"/>
      <c r="K382" s="422" t="str">
        <f>IF(BNS_Printout!K377="","",BNS_Printout!K377)</f>
        <v/>
      </c>
      <c r="AA382" s="329">
        <f t="shared" si="16"/>
        <v>0</v>
      </c>
      <c r="AB382" s="329">
        <f t="shared" si="18"/>
        <v>999</v>
      </c>
      <c r="AC382" s="329">
        <f t="shared" si="17"/>
        <v>0</v>
      </c>
    </row>
    <row r="383" spans="1:29" ht="24" customHeight="1">
      <c r="A383" s="431">
        <f>IF(BNS_Printout!A378="","",BNS_Printout!A378)</f>
        <v>372</v>
      </c>
      <c r="B383" s="432" t="str">
        <f>IF(BNS_Printout!B378="","",BNS_Printout!B378)</f>
        <v/>
      </c>
      <c r="C383" s="432" t="str">
        <f>IF(BNS_Printout!C378="","",BNS_Printout!C378)</f>
        <v/>
      </c>
      <c r="D383" s="432" t="str">
        <f>IF(OR(BNS_Printout!D378=0,BNS_Printout!D378=""),"",BNS_Printout!D378)</f>
        <v/>
      </c>
      <c r="E383" s="433" t="str">
        <f>IF(BNS_Printout!E378="","",BNS_Printout!E378)</f>
        <v/>
      </c>
      <c r="F383" s="433" t="str">
        <f>IF(BNS_Printout!F378="","",BNS_Printout!F378)</f>
        <v/>
      </c>
      <c r="G383" s="434" t="str">
        <f>IF(BNS_Printout!G378="","",BNS_Printout!G378)</f>
        <v/>
      </c>
      <c r="H383" s="434" t="str">
        <f>IF(BNS_Printout!H378="","",BNS_Printout!H378)</f>
        <v/>
      </c>
      <c r="I383" s="281"/>
      <c r="J383" s="281"/>
      <c r="K383" s="422" t="str">
        <f>IF(BNS_Printout!K378="","",BNS_Printout!K378)</f>
        <v/>
      </c>
      <c r="AA383" s="329">
        <f t="shared" si="16"/>
        <v>0</v>
      </c>
      <c r="AB383" s="329">
        <f t="shared" si="18"/>
        <v>999</v>
      </c>
      <c r="AC383" s="329">
        <f t="shared" si="17"/>
        <v>0</v>
      </c>
    </row>
    <row r="384" spans="1:29" ht="24" customHeight="1">
      <c r="A384" s="431">
        <f>IF(BNS_Printout!A379="","",BNS_Printout!A379)</f>
        <v>373</v>
      </c>
      <c r="B384" s="432" t="str">
        <f>IF(BNS_Printout!B379="","",BNS_Printout!B379)</f>
        <v/>
      </c>
      <c r="C384" s="432" t="str">
        <f>IF(BNS_Printout!C379="","",BNS_Printout!C379)</f>
        <v/>
      </c>
      <c r="D384" s="432" t="str">
        <f>IF(OR(BNS_Printout!D379=0,BNS_Printout!D379=""),"",BNS_Printout!D379)</f>
        <v/>
      </c>
      <c r="E384" s="433" t="str">
        <f>IF(BNS_Printout!E379="","",BNS_Printout!E379)</f>
        <v/>
      </c>
      <c r="F384" s="433" t="str">
        <f>IF(BNS_Printout!F379="","",BNS_Printout!F379)</f>
        <v/>
      </c>
      <c r="G384" s="434" t="str">
        <f>IF(BNS_Printout!G379="","",BNS_Printout!G379)</f>
        <v/>
      </c>
      <c r="H384" s="434" t="str">
        <f>IF(BNS_Printout!H379="","",BNS_Printout!H379)</f>
        <v/>
      </c>
      <c r="I384" s="281"/>
      <c r="J384" s="281"/>
      <c r="K384" s="422" t="str">
        <f>IF(BNS_Printout!K379="","",BNS_Printout!K379)</f>
        <v/>
      </c>
      <c r="AA384" s="329">
        <f t="shared" si="16"/>
        <v>0</v>
      </c>
      <c r="AB384" s="329">
        <f t="shared" si="18"/>
        <v>999</v>
      </c>
      <c r="AC384" s="329">
        <f t="shared" si="17"/>
        <v>0</v>
      </c>
    </row>
    <row r="385" spans="1:29" ht="24" customHeight="1">
      <c r="A385" s="431">
        <f>IF(BNS_Printout!A380="","",BNS_Printout!A380)</f>
        <v>374</v>
      </c>
      <c r="B385" s="432" t="str">
        <f>IF(BNS_Printout!B380="","",BNS_Printout!B380)</f>
        <v/>
      </c>
      <c r="C385" s="432" t="str">
        <f>IF(BNS_Printout!C380="","",BNS_Printout!C380)</f>
        <v/>
      </c>
      <c r="D385" s="432" t="str">
        <f>IF(OR(BNS_Printout!D380=0,BNS_Printout!D380=""),"",BNS_Printout!D380)</f>
        <v/>
      </c>
      <c r="E385" s="433" t="str">
        <f>IF(BNS_Printout!E380="","",BNS_Printout!E380)</f>
        <v/>
      </c>
      <c r="F385" s="433" t="str">
        <f>IF(BNS_Printout!F380="","",BNS_Printout!F380)</f>
        <v/>
      </c>
      <c r="G385" s="434" t="str">
        <f>IF(BNS_Printout!G380="","",BNS_Printout!G380)</f>
        <v/>
      </c>
      <c r="H385" s="434" t="str">
        <f>IF(BNS_Printout!H380="","",BNS_Printout!H380)</f>
        <v/>
      </c>
      <c r="I385" s="281"/>
      <c r="J385" s="281"/>
      <c r="K385" s="422" t="str">
        <f>IF(BNS_Printout!K380="","",BNS_Printout!K380)</f>
        <v/>
      </c>
      <c r="AA385" s="329">
        <f t="shared" si="16"/>
        <v>0</v>
      </c>
      <c r="AB385" s="329">
        <f t="shared" si="18"/>
        <v>999</v>
      </c>
      <c r="AC385" s="329">
        <f t="shared" si="17"/>
        <v>0</v>
      </c>
    </row>
    <row r="386" spans="1:29" ht="24" customHeight="1">
      <c r="A386" s="431">
        <f>IF(BNS_Printout!A381="","",BNS_Printout!A381)</f>
        <v>375</v>
      </c>
      <c r="B386" s="432" t="str">
        <f>IF(BNS_Printout!B381="","",BNS_Printout!B381)</f>
        <v/>
      </c>
      <c r="C386" s="432" t="str">
        <f>IF(BNS_Printout!C381="","",BNS_Printout!C381)</f>
        <v/>
      </c>
      <c r="D386" s="432" t="str">
        <f>IF(OR(BNS_Printout!D381=0,BNS_Printout!D381=""),"",BNS_Printout!D381)</f>
        <v/>
      </c>
      <c r="E386" s="433" t="str">
        <f>IF(BNS_Printout!E381="","",BNS_Printout!E381)</f>
        <v/>
      </c>
      <c r="F386" s="433" t="str">
        <f>IF(BNS_Printout!F381="","",BNS_Printout!F381)</f>
        <v/>
      </c>
      <c r="G386" s="434" t="str">
        <f>IF(BNS_Printout!G381="","",BNS_Printout!G381)</f>
        <v/>
      </c>
      <c r="H386" s="434" t="str">
        <f>IF(BNS_Printout!H381="","",BNS_Printout!H381)</f>
        <v/>
      </c>
      <c r="I386" s="281"/>
      <c r="J386" s="281"/>
      <c r="K386" s="422" t="str">
        <f>IF(BNS_Printout!K381="","",BNS_Printout!K381)</f>
        <v/>
      </c>
      <c r="AA386" s="329">
        <f t="shared" si="16"/>
        <v>0</v>
      </c>
      <c r="AB386" s="329">
        <f t="shared" si="18"/>
        <v>999</v>
      </c>
      <c r="AC386" s="329">
        <f t="shared" si="17"/>
        <v>0</v>
      </c>
    </row>
    <row r="387" spans="1:29" ht="24" customHeight="1">
      <c r="A387" s="431">
        <f>IF(BNS_Printout!A382="","",BNS_Printout!A382)</f>
        <v>376</v>
      </c>
      <c r="B387" s="432" t="str">
        <f>IF(BNS_Printout!B382="","",BNS_Printout!B382)</f>
        <v/>
      </c>
      <c r="C387" s="432" t="str">
        <f>IF(BNS_Printout!C382="","",BNS_Printout!C382)</f>
        <v/>
      </c>
      <c r="D387" s="432" t="str">
        <f>IF(OR(BNS_Printout!D382=0,BNS_Printout!D382=""),"",BNS_Printout!D382)</f>
        <v/>
      </c>
      <c r="E387" s="433" t="str">
        <f>IF(BNS_Printout!E382="","",BNS_Printout!E382)</f>
        <v/>
      </c>
      <c r="F387" s="433" t="str">
        <f>IF(BNS_Printout!F382="","",BNS_Printout!F382)</f>
        <v/>
      </c>
      <c r="G387" s="434" t="str">
        <f>IF(BNS_Printout!G382="","",BNS_Printout!G382)</f>
        <v/>
      </c>
      <c r="H387" s="434" t="str">
        <f>IF(BNS_Printout!H382="","",BNS_Printout!H382)</f>
        <v/>
      </c>
      <c r="I387" s="281"/>
      <c r="J387" s="281"/>
      <c r="K387" s="422" t="str">
        <f>IF(BNS_Printout!K382="","",BNS_Printout!K382)</f>
        <v/>
      </c>
      <c r="AA387" s="329">
        <f t="shared" si="16"/>
        <v>0</v>
      </c>
      <c r="AB387" s="329">
        <f t="shared" si="18"/>
        <v>999</v>
      </c>
      <c r="AC387" s="329">
        <f t="shared" si="17"/>
        <v>0</v>
      </c>
    </row>
    <row r="388" spans="1:29" ht="24" customHeight="1">
      <c r="A388" s="431">
        <f>IF(BNS_Printout!A383="","",BNS_Printout!A383)</f>
        <v>377</v>
      </c>
      <c r="B388" s="432" t="str">
        <f>IF(BNS_Printout!B383="","",BNS_Printout!B383)</f>
        <v/>
      </c>
      <c r="C388" s="432" t="str">
        <f>IF(BNS_Printout!C383="","",BNS_Printout!C383)</f>
        <v/>
      </c>
      <c r="D388" s="432" t="str">
        <f>IF(OR(BNS_Printout!D383=0,BNS_Printout!D383=""),"",BNS_Printout!D383)</f>
        <v/>
      </c>
      <c r="E388" s="433" t="str">
        <f>IF(BNS_Printout!E383="","",BNS_Printout!E383)</f>
        <v/>
      </c>
      <c r="F388" s="433" t="str">
        <f>IF(BNS_Printout!F383="","",BNS_Printout!F383)</f>
        <v/>
      </c>
      <c r="G388" s="434" t="str">
        <f>IF(BNS_Printout!G383="","",BNS_Printout!G383)</f>
        <v/>
      </c>
      <c r="H388" s="434" t="str">
        <f>IF(BNS_Printout!H383="","",BNS_Printout!H383)</f>
        <v/>
      </c>
      <c r="I388" s="281"/>
      <c r="J388" s="281"/>
      <c r="K388" s="422" t="str">
        <f>IF(BNS_Printout!K383="","",BNS_Printout!K383)</f>
        <v/>
      </c>
      <c r="AA388" s="329">
        <f t="shared" si="16"/>
        <v>0</v>
      </c>
      <c r="AB388" s="329">
        <f t="shared" si="18"/>
        <v>999</v>
      </c>
      <c r="AC388" s="329">
        <f t="shared" si="17"/>
        <v>0</v>
      </c>
    </row>
    <row r="389" spans="1:29" ht="24" customHeight="1">
      <c r="A389" s="431">
        <f>IF(BNS_Printout!A384="","",BNS_Printout!A384)</f>
        <v>378</v>
      </c>
      <c r="B389" s="432" t="str">
        <f>IF(BNS_Printout!B384="","",BNS_Printout!B384)</f>
        <v/>
      </c>
      <c r="C389" s="432" t="str">
        <f>IF(BNS_Printout!C384="","",BNS_Printout!C384)</f>
        <v/>
      </c>
      <c r="D389" s="432" t="str">
        <f>IF(OR(BNS_Printout!D384=0,BNS_Printout!D384=""),"",BNS_Printout!D384)</f>
        <v/>
      </c>
      <c r="E389" s="433" t="str">
        <f>IF(BNS_Printout!E384="","",BNS_Printout!E384)</f>
        <v/>
      </c>
      <c r="F389" s="433" t="str">
        <f>IF(BNS_Printout!F384="","",BNS_Printout!F384)</f>
        <v/>
      </c>
      <c r="G389" s="434" t="str">
        <f>IF(BNS_Printout!G384="","",BNS_Printout!G384)</f>
        <v/>
      </c>
      <c r="H389" s="434" t="str">
        <f>IF(BNS_Printout!H384="","",BNS_Printout!H384)</f>
        <v/>
      </c>
      <c r="I389" s="281"/>
      <c r="J389" s="281"/>
      <c r="K389" s="422" t="str">
        <f>IF(BNS_Printout!K384="","",BNS_Printout!K384)</f>
        <v/>
      </c>
      <c r="AA389" s="329">
        <f t="shared" si="16"/>
        <v>0</v>
      </c>
      <c r="AB389" s="329">
        <f t="shared" si="18"/>
        <v>999</v>
      </c>
      <c r="AC389" s="329">
        <f t="shared" si="17"/>
        <v>0</v>
      </c>
    </row>
    <row r="390" spans="1:29" ht="24" customHeight="1">
      <c r="A390" s="431">
        <f>IF(BNS_Printout!A385="","",BNS_Printout!A385)</f>
        <v>379</v>
      </c>
      <c r="B390" s="432" t="str">
        <f>IF(BNS_Printout!B385="","",BNS_Printout!B385)</f>
        <v/>
      </c>
      <c r="C390" s="432" t="str">
        <f>IF(BNS_Printout!C385="","",BNS_Printout!C385)</f>
        <v/>
      </c>
      <c r="D390" s="432" t="str">
        <f>IF(OR(BNS_Printout!D385=0,BNS_Printout!D385=""),"",BNS_Printout!D385)</f>
        <v/>
      </c>
      <c r="E390" s="433" t="str">
        <f>IF(BNS_Printout!E385="","",BNS_Printout!E385)</f>
        <v/>
      </c>
      <c r="F390" s="433" t="str">
        <f>IF(BNS_Printout!F385="","",BNS_Printout!F385)</f>
        <v/>
      </c>
      <c r="G390" s="434" t="str">
        <f>IF(BNS_Printout!G385="","",BNS_Printout!G385)</f>
        <v/>
      </c>
      <c r="H390" s="434" t="str">
        <f>IF(BNS_Printout!H385="","",BNS_Printout!H385)</f>
        <v/>
      </c>
      <c r="I390" s="281"/>
      <c r="J390" s="281"/>
      <c r="K390" s="422" t="str">
        <f>IF(BNS_Printout!K385="","",BNS_Printout!K385)</f>
        <v/>
      </c>
      <c r="AA390" s="329">
        <f t="shared" si="16"/>
        <v>0</v>
      </c>
      <c r="AB390" s="329">
        <f t="shared" si="18"/>
        <v>999</v>
      </c>
      <c r="AC390" s="329">
        <f t="shared" si="17"/>
        <v>0</v>
      </c>
    </row>
    <row r="391" spans="1:29" ht="24" customHeight="1">
      <c r="A391" s="431">
        <f>IF(BNS_Printout!A386="","",BNS_Printout!A386)</f>
        <v>380</v>
      </c>
      <c r="B391" s="432" t="str">
        <f>IF(BNS_Printout!B386="","",BNS_Printout!B386)</f>
        <v/>
      </c>
      <c r="C391" s="432" t="str">
        <f>IF(BNS_Printout!C386="","",BNS_Printout!C386)</f>
        <v/>
      </c>
      <c r="D391" s="432" t="str">
        <f>IF(OR(BNS_Printout!D386=0,BNS_Printout!D386=""),"",BNS_Printout!D386)</f>
        <v/>
      </c>
      <c r="E391" s="433" t="str">
        <f>IF(BNS_Printout!E386="","",BNS_Printout!E386)</f>
        <v/>
      </c>
      <c r="F391" s="433" t="str">
        <f>IF(BNS_Printout!F386="","",BNS_Printout!F386)</f>
        <v/>
      </c>
      <c r="G391" s="434" t="str">
        <f>IF(BNS_Printout!G386="","",BNS_Printout!G386)</f>
        <v/>
      </c>
      <c r="H391" s="434" t="str">
        <f>IF(BNS_Printout!H386="","",BNS_Printout!H386)</f>
        <v/>
      </c>
      <c r="I391" s="281"/>
      <c r="J391" s="281"/>
      <c r="K391" s="422" t="str">
        <f>IF(BNS_Printout!K386="","",BNS_Printout!K386)</f>
        <v/>
      </c>
      <c r="AA391" s="329">
        <f t="shared" si="16"/>
        <v>0</v>
      </c>
      <c r="AB391" s="329">
        <f t="shared" si="18"/>
        <v>999</v>
      </c>
      <c r="AC391" s="329">
        <f t="shared" si="17"/>
        <v>0</v>
      </c>
    </row>
    <row r="392" spans="1:29" ht="24" customHeight="1">
      <c r="A392" s="431">
        <f>IF(BNS_Printout!A387="","",BNS_Printout!A387)</f>
        <v>381</v>
      </c>
      <c r="B392" s="432" t="str">
        <f>IF(BNS_Printout!B387="","",BNS_Printout!B387)</f>
        <v/>
      </c>
      <c r="C392" s="432" t="str">
        <f>IF(BNS_Printout!C387="","",BNS_Printout!C387)</f>
        <v/>
      </c>
      <c r="D392" s="432" t="str">
        <f>IF(OR(BNS_Printout!D387=0,BNS_Printout!D387=""),"",BNS_Printout!D387)</f>
        <v/>
      </c>
      <c r="E392" s="433" t="str">
        <f>IF(BNS_Printout!E387="","",BNS_Printout!E387)</f>
        <v/>
      </c>
      <c r="F392" s="433" t="str">
        <f>IF(BNS_Printout!F387="","",BNS_Printout!F387)</f>
        <v/>
      </c>
      <c r="G392" s="434" t="str">
        <f>IF(BNS_Printout!G387="","",BNS_Printout!G387)</f>
        <v/>
      </c>
      <c r="H392" s="434" t="str">
        <f>IF(BNS_Printout!H387="","",BNS_Printout!H387)</f>
        <v/>
      </c>
      <c r="I392" s="281"/>
      <c r="J392" s="281"/>
      <c r="K392" s="422" t="str">
        <f>IF(BNS_Printout!K387="","",BNS_Printout!K387)</f>
        <v/>
      </c>
      <c r="AA392" s="329">
        <f t="shared" si="16"/>
        <v>0</v>
      </c>
      <c r="AB392" s="329">
        <f t="shared" si="18"/>
        <v>999</v>
      </c>
      <c r="AC392" s="329">
        <f t="shared" si="17"/>
        <v>0</v>
      </c>
    </row>
    <row r="393" spans="1:29" ht="24" customHeight="1">
      <c r="A393" s="431">
        <f>IF(BNS_Printout!A388="","",BNS_Printout!A388)</f>
        <v>382</v>
      </c>
      <c r="B393" s="432" t="str">
        <f>IF(BNS_Printout!B388="","",BNS_Printout!B388)</f>
        <v/>
      </c>
      <c r="C393" s="432" t="str">
        <f>IF(BNS_Printout!C388="","",BNS_Printout!C388)</f>
        <v/>
      </c>
      <c r="D393" s="432" t="str">
        <f>IF(OR(BNS_Printout!D388=0,BNS_Printout!D388=""),"",BNS_Printout!D388)</f>
        <v/>
      </c>
      <c r="E393" s="433" t="str">
        <f>IF(BNS_Printout!E388="","",BNS_Printout!E388)</f>
        <v/>
      </c>
      <c r="F393" s="433" t="str">
        <f>IF(BNS_Printout!F388="","",BNS_Printout!F388)</f>
        <v/>
      </c>
      <c r="G393" s="434" t="str">
        <f>IF(BNS_Printout!G388="","",BNS_Printout!G388)</f>
        <v/>
      </c>
      <c r="H393" s="434" t="str">
        <f>IF(BNS_Printout!H388="","",BNS_Printout!H388)</f>
        <v/>
      </c>
      <c r="I393" s="281"/>
      <c r="J393" s="281"/>
      <c r="K393" s="422" t="str">
        <f>IF(BNS_Printout!K388="","",BNS_Printout!K388)</f>
        <v/>
      </c>
      <c r="AA393" s="329">
        <f t="shared" si="16"/>
        <v>0</v>
      </c>
      <c r="AB393" s="329">
        <f t="shared" si="18"/>
        <v>999</v>
      </c>
      <c r="AC393" s="329">
        <f t="shared" si="17"/>
        <v>0</v>
      </c>
    </row>
    <row r="394" spans="1:29" ht="24" customHeight="1">
      <c r="A394" s="431">
        <f>IF(BNS_Printout!A389="","",BNS_Printout!A389)</f>
        <v>383</v>
      </c>
      <c r="B394" s="432" t="str">
        <f>IF(BNS_Printout!B389="","",BNS_Printout!B389)</f>
        <v/>
      </c>
      <c r="C394" s="432" t="str">
        <f>IF(BNS_Printout!C389="","",BNS_Printout!C389)</f>
        <v/>
      </c>
      <c r="D394" s="432" t="str">
        <f>IF(OR(BNS_Printout!D389=0,BNS_Printout!D389=""),"",BNS_Printout!D389)</f>
        <v/>
      </c>
      <c r="E394" s="433" t="str">
        <f>IF(BNS_Printout!E389="","",BNS_Printout!E389)</f>
        <v/>
      </c>
      <c r="F394" s="433" t="str">
        <f>IF(BNS_Printout!F389="","",BNS_Printout!F389)</f>
        <v/>
      </c>
      <c r="G394" s="434" t="str">
        <f>IF(BNS_Printout!G389="","",BNS_Printout!G389)</f>
        <v/>
      </c>
      <c r="H394" s="434" t="str">
        <f>IF(BNS_Printout!H389="","",BNS_Printout!H389)</f>
        <v/>
      </c>
      <c r="I394" s="281"/>
      <c r="J394" s="281"/>
      <c r="K394" s="422" t="str">
        <f>IF(BNS_Printout!K389="","",BNS_Printout!K389)</f>
        <v/>
      </c>
      <c r="AA394" s="329">
        <f t="shared" si="16"/>
        <v>0</v>
      </c>
      <c r="AB394" s="329">
        <f t="shared" si="18"/>
        <v>999</v>
      </c>
      <c r="AC394" s="329">
        <f t="shared" si="17"/>
        <v>0</v>
      </c>
    </row>
    <row r="395" spans="1:29" ht="24" customHeight="1">
      <c r="A395" s="431">
        <f>IF(BNS_Printout!A390="","",BNS_Printout!A390)</f>
        <v>384</v>
      </c>
      <c r="B395" s="432" t="str">
        <f>IF(BNS_Printout!B390="","",BNS_Printout!B390)</f>
        <v/>
      </c>
      <c r="C395" s="432" t="str">
        <f>IF(BNS_Printout!C390="","",BNS_Printout!C390)</f>
        <v/>
      </c>
      <c r="D395" s="432" t="str">
        <f>IF(OR(BNS_Printout!D390=0,BNS_Printout!D390=""),"",BNS_Printout!D390)</f>
        <v/>
      </c>
      <c r="E395" s="433" t="str">
        <f>IF(BNS_Printout!E390="","",BNS_Printout!E390)</f>
        <v/>
      </c>
      <c r="F395" s="433" t="str">
        <f>IF(BNS_Printout!F390="","",BNS_Printout!F390)</f>
        <v/>
      </c>
      <c r="G395" s="434" t="str">
        <f>IF(BNS_Printout!G390="","",BNS_Printout!G390)</f>
        <v/>
      </c>
      <c r="H395" s="434" t="str">
        <f>IF(BNS_Printout!H390="","",BNS_Printout!H390)</f>
        <v/>
      </c>
      <c r="I395" s="281"/>
      <c r="J395" s="281"/>
      <c r="K395" s="422" t="str">
        <f>IF(BNS_Printout!K390="","",BNS_Printout!K390)</f>
        <v/>
      </c>
      <c r="AA395" s="329">
        <f t="shared" si="16"/>
        <v>0</v>
      </c>
      <c r="AB395" s="329">
        <f t="shared" si="18"/>
        <v>999</v>
      </c>
      <c r="AC395" s="329">
        <f t="shared" si="17"/>
        <v>0</v>
      </c>
    </row>
    <row r="396" spans="1:29" ht="24" customHeight="1">
      <c r="A396" s="431">
        <f>IF(BNS_Printout!A391="","",BNS_Printout!A391)</f>
        <v>385</v>
      </c>
      <c r="B396" s="432" t="str">
        <f>IF(BNS_Printout!B391="","",BNS_Printout!B391)</f>
        <v/>
      </c>
      <c r="C396" s="432" t="str">
        <f>IF(BNS_Printout!C391="","",BNS_Printout!C391)</f>
        <v/>
      </c>
      <c r="D396" s="432" t="str">
        <f>IF(OR(BNS_Printout!D391=0,BNS_Printout!D391=""),"",BNS_Printout!D391)</f>
        <v/>
      </c>
      <c r="E396" s="433" t="str">
        <f>IF(BNS_Printout!E391="","",BNS_Printout!E391)</f>
        <v/>
      </c>
      <c r="F396" s="433" t="str">
        <f>IF(BNS_Printout!F391="","",BNS_Printout!F391)</f>
        <v/>
      </c>
      <c r="G396" s="434" t="str">
        <f>IF(BNS_Printout!G391="","",BNS_Printout!G391)</f>
        <v/>
      </c>
      <c r="H396" s="434" t="str">
        <f>IF(BNS_Printout!H391="","",BNS_Printout!H391)</f>
        <v/>
      </c>
      <c r="I396" s="281"/>
      <c r="J396" s="281"/>
      <c r="K396" s="422" t="str">
        <f>IF(BNS_Printout!K391="","",BNS_Printout!K391)</f>
        <v/>
      </c>
      <c r="AA396" s="329">
        <f t="shared" si="16"/>
        <v>0</v>
      </c>
      <c r="AB396" s="329">
        <f t="shared" si="18"/>
        <v>999</v>
      </c>
      <c r="AC396" s="329">
        <f t="shared" si="17"/>
        <v>0</v>
      </c>
    </row>
    <row r="397" spans="1:29" ht="24" customHeight="1">
      <c r="A397" s="431">
        <f>IF(BNS_Printout!A392="","",BNS_Printout!A392)</f>
        <v>386</v>
      </c>
      <c r="B397" s="432" t="str">
        <f>IF(BNS_Printout!B392="","",BNS_Printout!B392)</f>
        <v/>
      </c>
      <c r="C397" s="432" t="str">
        <f>IF(BNS_Printout!C392="","",BNS_Printout!C392)</f>
        <v/>
      </c>
      <c r="D397" s="432" t="str">
        <f>IF(OR(BNS_Printout!D392=0,BNS_Printout!D392=""),"",BNS_Printout!D392)</f>
        <v/>
      </c>
      <c r="E397" s="433" t="str">
        <f>IF(BNS_Printout!E392="","",BNS_Printout!E392)</f>
        <v/>
      </c>
      <c r="F397" s="433" t="str">
        <f>IF(BNS_Printout!F392="","",BNS_Printout!F392)</f>
        <v/>
      </c>
      <c r="G397" s="434" t="str">
        <f>IF(BNS_Printout!G392="","",BNS_Printout!G392)</f>
        <v/>
      </c>
      <c r="H397" s="434" t="str">
        <f>IF(BNS_Printout!H392="","",BNS_Printout!H392)</f>
        <v/>
      </c>
      <c r="I397" s="281"/>
      <c r="J397" s="281"/>
      <c r="K397" s="422" t="str">
        <f>IF(BNS_Printout!K392="","",BNS_Printout!K392)</f>
        <v/>
      </c>
      <c r="AA397" s="329">
        <f t="shared" ref="AA397:AA460" si="19">IF(D397="",0,1)</f>
        <v>0</v>
      </c>
      <c r="AB397" s="329">
        <f t="shared" si="18"/>
        <v>999</v>
      </c>
      <c r="AC397" s="329">
        <f t="shared" ref="AC397:AC460" si="20">IF(AND(AA397&lt;&gt;0,AB397&gt;1),1,0)</f>
        <v>0</v>
      </c>
    </row>
    <row r="398" spans="1:29" ht="24" customHeight="1">
      <c r="A398" s="431">
        <f>IF(BNS_Printout!A393="","",BNS_Printout!A393)</f>
        <v>387</v>
      </c>
      <c r="B398" s="432" t="str">
        <f>IF(BNS_Printout!B393="","",BNS_Printout!B393)</f>
        <v/>
      </c>
      <c r="C398" s="432" t="str">
        <f>IF(BNS_Printout!C393="","",BNS_Printout!C393)</f>
        <v/>
      </c>
      <c r="D398" s="432" t="str">
        <f>IF(OR(BNS_Printout!D393=0,BNS_Printout!D393=""),"",BNS_Printout!D393)</f>
        <v/>
      </c>
      <c r="E398" s="433" t="str">
        <f>IF(BNS_Printout!E393="","",BNS_Printout!E393)</f>
        <v/>
      </c>
      <c r="F398" s="433" t="str">
        <f>IF(BNS_Printout!F393="","",BNS_Printout!F393)</f>
        <v/>
      </c>
      <c r="G398" s="434" t="str">
        <f>IF(BNS_Printout!G393="","",BNS_Printout!G393)</f>
        <v/>
      </c>
      <c r="H398" s="434" t="str">
        <f>IF(BNS_Printout!H393="","",BNS_Printout!H393)</f>
        <v/>
      </c>
      <c r="I398" s="281"/>
      <c r="J398" s="281"/>
      <c r="K398" s="422" t="str">
        <f>IF(BNS_Printout!K393="","",BNS_Printout!K393)</f>
        <v/>
      </c>
      <c r="AA398" s="329">
        <f t="shared" si="19"/>
        <v>0</v>
      </c>
      <c r="AB398" s="329">
        <f t="shared" ref="AB398:AB461" si="21">COUNTIF($D$12:$D$1010,$D398)</f>
        <v>999</v>
      </c>
      <c r="AC398" s="329">
        <f t="shared" si="20"/>
        <v>0</v>
      </c>
    </row>
    <row r="399" spans="1:29" ht="24" customHeight="1">
      <c r="A399" s="431">
        <f>IF(BNS_Printout!A394="","",BNS_Printout!A394)</f>
        <v>388</v>
      </c>
      <c r="B399" s="432" t="str">
        <f>IF(BNS_Printout!B394="","",BNS_Printout!B394)</f>
        <v/>
      </c>
      <c r="C399" s="432" t="str">
        <f>IF(BNS_Printout!C394="","",BNS_Printout!C394)</f>
        <v/>
      </c>
      <c r="D399" s="432" t="str">
        <f>IF(OR(BNS_Printout!D394=0,BNS_Printout!D394=""),"",BNS_Printout!D394)</f>
        <v/>
      </c>
      <c r="E399" s="433" t="str">
        <f>IF(BNS_Printout!E394="","",BNS_Printout!E394)</f>
        <v/>
      </c>
      <c r="F399" s="433" t="str">
        <f>IF(BNS_Printout!F394="","",BNS_Printout!F394)</f>
        <v/>
      </c>
      <c r="G399" s="434" t="str">
        <f>IF(BNS_Printout!G394="","",BNS_Printout!G394)</f>
        <v/>
      </c>
      <c r="H399" s="434" t="str">
        <f>IF(BNS_Printout!H394="","",BNS_Printout!H394)</f>
        <v/>
      </c>
      <c r="I399" s="281"/>
      <c r="J399" s="281"/>
      <c r="K399" s="422" t="str">
        <f>IF(BNS_Printout!K394="","",BNS_Printout!K394)</f>
        <v/>
      </c>
      <c r="AA399" s="329">
        <f t="shared" si="19"/>
        <v>0</v>
      </c>
      <c r="AB399" s="329">
        <f t="shared" si="21"/>
        <v>999</v>
      </c>
      <c r="AC399" s="329">
        <f t="shared" si="20"/>
        <v>0</v>
      </c>
    </row>
    <row r="400" spans="1:29" ht="24" customHeight="1">
      <c r="A400" s="431">
        <f>IF(BNS_Printout!A395="","",BNS_Printout!A395)</f>
        <v>389</v>
      </c>
      <c r="B400" s="432" t="str">
        <f>IF(BNS_Printout!B395="","",BNS_Printout!B395)</f>
        <v/>
      </c>
      <c r="C400" s="432" t="str">
        <f>IF(BNS_Printout!C395="","",BNS_Printout!C395)</f>
        <v/>
      </c>
      <c r="D400" s="432" t="str">
        <f>IF(OR(BNS_Printout!D395=0,BNS_Printout!D395=""),"",BNS_Printout!D395)</f>
        <v/>
      </c>
      <c r="E400" s="433" t="str">
        <f>IF(BNS_Printout!E395="","",BNS_Printout!E395)</f>
        <v/>
      </c>
      <c r="F400" s="433" t="str">
        <f>IF(BNS_Printout!F395="","",BNS_Printout!F395)</f>
        <v/>
      </c>
      <c r="G400" s="434" t="str">
        <f>IF(BNS_Printout!G395="","",BNS_Printout!G395)</f>
        <v/>
      </c>
      <c r="H400" s="434" t="str">
        <f>IF(BNS_Printout!H395="","",BNS_Printout!H395)</f>
        <v/>
      </c>
      <c r="I400" s="281"/>
      <c r="J400" s="281"/>
      <c r="K400" s="422" t="str">
        <f>IF(BNS_Printout!K395="","",BNS_Printout!K395)</f>
        <v/>
      </c>
      <c r="AA400" s="329">
        <f t="shared" si="19"/>
        <v>0</v>
      </c>
      <c r="AB400" s="329">
        <f t="shared" si="21"/>
        <v>999</v>
      </c>
      <c r="AC400" s="329">
        <f t="shared" si="20"/>
        <v>0</v>
      </c>
    </row>
    <row r="401" spans="1:29" ht="24" customHeight="1">
      <c r="A401" s="431">
        <f>IF(BNS_Printout!A396="","",BNS_Printout!A396)</f>
        <v>390</v>
      </c>
      <c r="B401" s="432" t="str">
        <f>IF(BNS_Printout!B396="","",BNS_Printout!B396)</f>
        <v/>
      </c>
      <c r="C401" s="432" t="str">
        <f>IF(BNS_Printout!C396="","",BNS_Printout!C396)</f>
        <v/>
      </c>
      <c r="D401" s="432" t="str">
        <f>IF(OR(BNS_Printout!D396=0,BNS_Printout!D396=""),"",BNS_Printout!D396)</f>
        <v/>
      </c>
      <c r="E401" s="433" t="str">
        <f>IF(BNS_Printout!E396="","",BNS_Printout!E396)</f>
        <v/>
      </c>
      <c r="F401" s="433" t="str">
        <f>IF(BNS_Printout!F396="","",BNS_Printout!F396)</f>
        <v/>
      </c>
      <c r="G401" s="434" t="str">
        <f>IF(BNS_Printout!G396="","",BNS_Printout!G396)</f>
        <v/>
      </c>
      <c r="H401" s="434" t="str">
        <f>IF(BNS_Printout!H396="","",BNS_Printout!H396)</f>
        <v/>
      </c>
      <c r="I401" s="281"/>
      <c r="J401" s="281"/>
      <c r="K401" s="422" t="str">
        <f>IF(BNS_Printout!K396="","",BNS_Printout!K396)</f>
        <v/>
      </c>
      <c r="AA401" s="329">
        <f t="shared" si="19"/>
        <v>0</v>
      </c>
      <c r="AB401" s="329">
        <f t="shared" si="21"/>
        <v>999</v>
      </c>
      <c r="AC401" s="329">
        <f t="shared" si="20"/>
        <v>0</v>
      </c>
    </row>
    <row r="402" spans="1:29" ht="24" customHeight="1">
      <c r="A402" s="431">
        <f>IF(BNS_Printout!A397="","",BNS_Printout!A397)</f>
        <v>391</v>
      </c>
      <c r="B402" s="432" t="str">
        <f>IF(BNS_Printout!B397="","",BNS_Printout!B397)</f>
        <v/>
      </c>
      <c r="C402" s="432" t="str">
        <f>IF(BNS_Printout!C397="","",BNS_Printout!C397)</f>
        <v/>
      </c>
      <c r="D402" s="432" t="str">
        <f>IF(OR(BNS_Printout!D397=0,BNS_Printout!D397=""),"",BNS_Printout!D397)</f>
        <v/>
      </c>
      <c r="E402" s="433" t="str">
        <f>IF(BNS_Printout!E397="","",BNS_Printout!E397)</f>
        <v/>
      </c>
      <c r="F402" s="433" t="str">
        <f>IF(BNS_Printout!F397="","",BNS_Printout!F397)</f>
        <v/>
      </c>
      <c r="G402" s="434" t="str">
        <f>IF(BNS_Printout!G397="","",BNS_Printout!G397)</f>
        <v/>
      </c>
      <c r="H402" s="434" t="str">
        <f>IF(BNS_Printout!H397="","",BNS_Printout!H397)</f>
        <v/>
      </c>
      <c r="I402" s="281"/>
      <c r="J402" s="281"/>
      <c r="K402" s="422" t="str">
        <f>IF(BNS_Printout!K397="","",BNS_Printout!K397)</f>
        <v/>
      </c>
      <c r="AA402" s="329">
        <f t="shared" si="19"/>
        <v>0</v>
      </c>
      <c r="AB402" s="329">
        <f t="shared" si="21"/>
        <v>999</v>
      </c>
      <c r="AC402" s="329">
        <f t="shared" si="20"/>
        <v>0</v>
      </c>
    </row>
    <row r="403" spans="1:29" ht="24" customHeight="1">
      <c r="A403" s="431">
        <f>IF(BNS_Printout!A398="","",BNS_Printout!A398)</f>
        <v>392</v>
      </c>
      <c r="B403" s="432" t="str">
        <f>IF(BNS_Printout!B398="","",BNS_Printout!B398)</f>
        <v/>
      </c>
      <c r="C403" s="432" t="str">
        <f>IF(BNS_Printout!C398="","",BNS_Printout!C398)</f>
        <v/>
      </c>
      <c r="D403" s="432" t="str">
        <f>IF(OR(BNS_Printout!D398=0,BNS_Printout!D398=""),"",BNS_Printout!D398)</f>
        <v/>
      </c>
      <c r="E403" s="433" t="str">
        <f>IF(BNS_Printout!E398="","",BNS_Printout!E398)</f>
        <v/>
      </c>
      <c r="F403" s="433" t="str">
        <f>IF(BNS_Printout!F398="","",BNS_Printout!F398)</f>
        <v/>
      </c>
      <c r="G403" s="434" t="str">
        <f>IF(BNS_Printout!G398="","",BNS_Printout!G398)</f>
        <v/>
      </c>
      <c r="H403" s="434" t="str">
        <f>IF(BNS_Printout!H398="","",BNS_Printout!H398)</f>
        <v/>
      </c>
      <c r="I403" s="281"/>
      <c r="J403" s="281"/>
      <c r="K403" s="422" t="str">
        <f>IF(BNS_Printout!K398="","",BNS_Printout!K398)</f>
        <v/>
      </c>
      <c r="AA403" s="329">
        <f t="shared" si="19"/>
        <v>0</v>
      </c>
      <c r="AB403" s="329">
        <f t="shared" si="21"/>
        <v>999</v>
      </c>
      <c r="AC403" s="329">
        <f t="shared" si="20"/>
        <v>0</v>
      </c>
    </row>
    <row r="404" spans="1:29" ht="24" customHeight="1">
      <c r="A404" s="431">
        <f>IF(BNS_Printout!A399="","",BNS_Printout!A399)</f>
        <v>393</v>
      </c>
      <c r="B404" s="432" t="str">
        <f>IF(BNS_Printout!B399="","",BNS_Printout!B399)</f>
        <v/>
      </c>
      <c r="C404" s="432" t="str">
        <f>IF(BNS_Printout!C399="","",BNS_Printout!C399)</f>
        <v/>
      </c>
      <c r="D404" s="432" t="str">
        <f>IF(OR(BNS_Printout!D399=0,BNS_Printout!D399=""),"",BNS_Printout!D399)</f>
        <v/>
      </c>
      <c r="E404" s="433" t="str">
        <f>IF(BNS_Printout!E399="","",BNS_Printout!E399)</f>
        <v/>
      </c>
      <c r="F404" s="433" t="str">
        <f>IF(BNS_Printout!F399="","",BNS_Printout!F399)</f>
        <v/>
      </c>
      <c r="G404" s="434" t="str">
        <f>IF(BNS_Printout!G399="","",BNS_Printout!G399)</f>
        <v/>
      </c>
      <c r="H404" s="434" t="str">
        <f>IF(BNS_Printout!H399="","",BNS_Printout!H399)</f>
        <v/>
      </c>
      <c r="I404" s="281"/>
      <c r="J404" s="281"/>
      <c r="K404" s="422" t="str">
        <f>IF(BNS_Printout!K399="","",BNS_Printout!K399)</f>
        <v/>
      </c>
      <c r="AA404" s="329">
        <f t="shared" si="19"/>
        <v>0</v>
      </c>
      <c r="AB404" s="329">
        <f t="shared" si="21"/>
        <v>999</v>
      </c>
      <c r="AC404" s="329">
        <f t="shared" si="20"/>
        <v>0</v>
      </c>
    </row>
    <row r="405" spans="1:29" ht="24" customHeight="1">
      <c r="A405" s="431">
        <f>IF(BNS_Printout!A400="","",BNS_Printout!A400)</f>
        <v>394</v>
      </c>
      <c r="B405" s="432" t="str">
        <f>IF(BNS_Printout!B400="","",BNS_Printout!B400)</f>
        <v/>
      </c>
      <c r="C405" s="432" t="str">
        <f>IF(BNS_Printout!C400="","",BNS_Printout!C400)</f>
        <v/>
      </c>
      <c r="D405" s="432" t="str">
        <f>IF(OR(BNS_Printout!D400=0,BNS_Printout!D400=""),"",BNS_Printout!D400)</f>
        <v/>
      </c>
      <c r="E405" s="433" t="str">
        <f>IF(BNS_Printout!E400="","",BNS_Printout!E400)</f>
        <v/>
      </c>
      <c r="F405" s="433" t="str">
        <f>IF(BNS_Printout!F400="","",BNS_Printout!F400)</f>
        <v/>
      </c>
      <c r="G405" s="434" t="str">
        <f>IF(BNS_Printout!G400="","",BNS_Printout!G400)</f>
        <v/>
      </c>
      <c r="H405" s="434" t="str">
        <f>IF(BNS_Printout!H400="","",BNS_Printout!H400)</f>
        <v/>
      </c>
      <c r="I405" s="281"/>
      <c r="J405" s="281"/>
      <c r="K405" s="422" t="str">
        <f>IF(BNS_Printout!K400="","",BNS_Printout!K400)</f>
        <v/>
      </c>
      <c r="AA405" s="329">
        <f t="shared" si="19"/>
        <v>0</v>
      </c>
      <c r="AB405" s="329">
        <f t="shared" si="21"/>
        <v>999</v>
      </c>
      <c r="AC405" s="329">
        <f t="shared" si="20"/>
        <v>0</v>
      </c>
    </row>
    <row r="406" spans="1:29" ht="24" customHeight="1">
      <c r="A406" s="431">
        <f>IF(BNS_Printout!A401="","",BNS_Printout!A401)</f>
        <v>395</v>
      </c>
      <c r="B406" s="432" t="str">
        <f>IF(BNS_Printout!B401="","",BNS_Printout!B401)</f>
        <v/>
      </c>
      <c r="C406" s="432" t="str">
        <f>IF(BNS_Printout!C401="","",BNS_Printout!C401)</f>
        <v/>
      </c>
      <c r="D406" s="432" t="str">
        <f>IF(OR(BNS_Printout!D401=0,BNS_Printout!D401=""),"",BNS_Printout!D401)</f>
        <v/>
      </c>
      <c r="E406" s="433" t="str">
        <f>IF(BNS_Printout!E401="","",BNS_Printout!E401)</f>
        <v/>
      </c>
      <c r="F406" s="433" t="str">
        <f>IF(BNS_Printout!F401="","",BNS_Printout!F401)</f>
        <v/>
      </c>
      <c r="G406" s="434" t="str">
        <f>IF(BNS_Printout!G401="","",BNS_Printout!G401)</f>
        <v/>
      </c>
      <c r="H406" s="434" t="str">
        <f>IF(BNS_Printout!H401="","",BNS_Printout!H401)</f>
        <v/>
      </c>
      <c r="I406" s="281"/>
      <c r="J406" s="281"/>
      <c r="K406" s="422" t="str">
        <f>IF(BNS_Printout!K401="","",BNS_Printout!K401)</f>
        <v/>
      </c>
      <c r="AA406" s="329">
        <f t="shared" si="19"/>
        <v>0</v>
      </c>
      <c r="AB406" s="329">
        <f t="shared" si="21"/>
        <v>999</v>
      </c>
      <c r="AC406" s="329">
        <f t="shared" si="20"/>
        <v>0</v>
      </c>
    </row>
    <row r="407" spans="1:29" ht="24" customHeight="1">
      <c r="A407" s="431">
        <f>IF(BNS_Printout!A402="","",BNS_Printout!A402)</f>
        <v>396</v>
      </c>
      <c r="B407" s="432" t="str">
        <f>IF(BNS_Printout!B402="","",BNS_Printout!B402)</f>
        <v/>
      </c>
      <c r="C407" s="432" t="str">
        <f>IF(BNS_Printout!C402="","",BNS_Printout!C402)</f>
        <v/>
      </c>
      <c r="D407" s="432" t="str">
        <f>IF(OR(BNS_Printout!D402=0,BNS_Printout!D402=""),"",BNS_Printout!D402)</f>
        <v/>
      </c>
      <c r="E407" s="433" t="str">
        <f>IF(BNS_Printout!E402="","",BNS_Printout!E402)</f>
        <v/>
      </c>
      <c r="F407" s="433" t="str">
        <f>IF(BNS_Printout!F402="","",BNS_Printout!F402)</f>
        <v/>
      </c>
      <c r="G407" s="434" t="str">
        <f>IF(BNS_Printout!G402="","",BNS_Printout!G402)</f>
        <v/>
      </c>
      <c r="H407" s="434" t="str">
        <f>IF(BNS_Printout!H402="","",BNS_Printout!H402)</f>
        <v/>
      </c>
      <c r="I407" s="281"/>
      <c r="J407" s="281"/>
      <c r="K407" s="422" t="str">
        <f>IF(BNS_Printout!K402="","",BNS_Printout!K402)</f>
        <v/>
      </c>
      <c r="AA407" s="329">
        <f t="shared" si="19"/>
        <v>0</v>
      </c>
      <c r="AB407" s="329">
        <f t="shared" si="21"/>
        <v>999</v>
      </c>
      <c r="AC407" s="329">
        <f t="shared" si="20"/>
        <v>0</v>
      </c>
    </row>
    <row r="408" spans="1:29" ht="24" customHeight="1">
      <c r="A408" s="431">
        <f>IF(BNS_Printout!A403="","",BNS_Printout!A403)</f>
        <v>397</v>
      </c>
      <c r="B408" s="432" t="str">
        <f>IF(BNS_Printout!B403="","",BNS_Printout!B403)</f>
        <v/>
      </c>
      <c r="C408" s="432" t="str">
        <f>IF(BNS_Printout!C403="","",BNS_Printout!C403)</f>
        <v/>
      </c>
      <c r="D408" s="432" t="str">
        <f>IF(OR(BNS_Printout!D403=0,BNS_Printout!D403=""),"",BNS_Printout!D403)</f>
        <v/>
      </c>
      <c r="E408" s="433" t="str">
        <f>IF(BNS_Printout!E403="","",BNS_Printout!E403)</f>
        <v/>
      </c>
      <c r="F408" s="433" t="str">
        <f>IF(BNS_Printout!F403="","",BNS_Printout!F403)</f>
        <v/>
      </c>
      <c r="G408" s="434" t="str">
        <f>IF(BNS_Printout!G403="","",BNS_Printout!G403)</f>
        <v/>
      </c>
      <c r="H408" s="434" t="str">
        <f>IF(BNS_Printout!H403="","",BNS_Printout!H403)</f>
        <v/>
      </c>
      <c r="I408" s="281"/>
      <c r="J408" s="281"/>
      <c r="K408" s="422" t="str">
        <f>IF(BNS_Printout!K403="","",BNS_Printout!K403)</f>
        <v/>
      </c>
      <c r="AA408" s="329">
        <f t="shared" si="19"/>
        <v>0</v>
      </c>
      <c r="AB408" s="329">
        <f t="shared" si="21"/>
        <v>999</v>
      </c>
      <c r="AC408" s="329">
        <f t="shared" si="20"/>
        <v>0</v>
      </c>
    </row>
    <row r="409" spans="1:29" ht="24" customHeight="1">
      <c r="A409" s="431">
        <f>IF(BNS_Printout!A404="","",BNS_Printout!A404)</f>
        <v>398</v>
      </c>
      <c r="B409" s="432" t="str">
        <f>IF(BNS_Printout!B404="","",BNS_Printout!B404)</f>
        <v/>
      </c>
      <c r="C409" s="432" t="str">
        <f>IF(BNS_Printout!C404="","",BNS_Printout!C404)</f>
        <v/>
      </c>
      <c r="D409" s="432" t="str">
        <f>IF(OR(BNS_Printout!D404=0,BNS_Printout!D404=""),"",BNS_Printout!D404)</f>
        <v/>
      </c>
      <c r="E409" s="433" t="str">
        <f>IF(BNS_Printout!E404="","",BNS_Printout!E404)</f>
        <v/>
      </c>
      <c r="F409" s="433" t="str">
        <f>IF(BNS_Printout!F404="","",BNS_Printout!F404)</f>
        <v/>
      </c>
      <c r="G409" s="434" t="str">
        <f>IF(BNS_Printout!G404="","",BNS_Printout!G404)</f>
        <v/>
      </c>
      <c r="H409" s="434" t="str">
        <f>IF(BNS_Printout!H404="","",BNS_Printout!H404)</f>
        <v/>
      </c>
      <c r="I409" s="281"/>
      <c r="J409" s="281"/>
      <c r="K409" s="422" t="str">
        <f>IF(BNS_Printout!K404="","",BNS_Printout!K404)</f>
        <v/>
      </c>
      <c r="AA409" s="329">
        <f t="shared" si="19"/>
        <v>0</v>
      </c>
      <c r="AB409" s="329">
        <f t="shared" si="21"/>
        <v>999</v>
      </c>
      <c r="AC409" s="329">
        <f t="shared" si="20"/>
        <v>0</v>
      </c>
    </row>
    <row r="410" spans="1:29" ht="24" customHeight="1">
      <c r="A410" s="431">
        <f>IF(BNS_Printout!A405="","",BNS_Printout!A405)</f>
        <v>399</v>
      </c>
      <c r="B410" s="432" t="str">
        <f>IF(BNS_Printout!B405="","",BNS_Printout!B405)</f>
        <v/>
      </c>
      <c r="C410" s="432" t="str">
        <f>IF(BNS_Printout!C405="","",BNS_Printout!C405)</f>
        <v/>
      </c>
      <c r="D410" s="432" t="str">
        <f>IF(OR(BNS_Printout!D405=0,BNS_Printout!D405=""),"",BNS_Printout!D405)</f>
        <v/>
      </c>
      <c r="E410" s="433" t="str">
        <f>IF(BNS_Printout!E405="","",BNS_Printout!E405)</f>
        <v/>
      </c>
      <c r="F410" s="433" t="str">
        <f>IF(BNS_Printout!F405="","",BNS_Printout!F405)</f>
        <v/>
      </c>
      <c r="G410" s="434" t="str">
        <f>IF(BNS_Printout!G405="","",BNS_Printout!G405)</f>
        <v/>
      </c>
      <c r="H410" s="434" t="str">
        <f>IF(BNS_Printout!H405="","",BNS_Printout!H405)</f>
        <v/>
      </c>
      <c r="I410" s="281"/>
      <c r="J410" s="281"/>
      <c r="K410" s="422" t="str">
        <f>IF(BNS_Printout!K405="","",BNS_Printout!K405)</f>
        <v/>
      </c>
      <c r="AA410" s="329">
        <f t="shared" si="19"/>
        <v>0</v>
      </c>
      <c r="AB410" s="329">
        <f t="shared" si="21"/>
        <v>999</v>
      </c>
      <c r="AC410" s="329">
        <f t="shared" si="20"/>
        <v>0</v>
      </c>
    </row>
    <row r="411" spans="1:29" ht="24" customHeight="1">
      <c r="A411" s="431">
        <f>IF(BNS_Printout!A406="","",BNS_Printout!A406)</f>
        <v>400</v>
      </c>
      <c r="B411" s="432" t="str">
        <f>IF(BNS_Printout!B406="","",BNS_Printout!B406)</f>
        <v/>
      </c>
      <c r="C411" s="432" t="str">
        <f>IF(BNS_Printout!C406="","",BNS_Printout!C406)</f>
        <v/>
      </c>
      <c r="D411" s="432" t="str">
        <f>IF(OR(BNS_Printout!D406=0,BNS_Printout!D406=""),"",BNS_Printout!D406)</f>
        <v/>
      </c>
      <c r="E411" s="433" t="str">
        <f>IF(BNS_Printout!E406="","",BNS_Printout!E406)</f>
        <v/>
      </c>
      <c r="F411" s="433" t="str">
        <f>IF(BNS_Printout!F406="","",BNS_Printout!F406)</f>
        <v/>
      </c>
      <c r="G411" s="434" t="str">
        <f>IF(BNS_Printout!G406="","",BNS_Printout!G406)</f>
        <v/>
      </c>
      <c r="H411" s="434" t="str">
        <f>IF(BNS_Printout!H406="","",BNS_Printout!H406)</f>
        <v/>
      </c>
      <c r="I411" s="281"/>
      <c r="J411" s="281"/>
      <c r="K411" s="422" t="str">
        <f>IF(BNS_Printout!K406="","",BNS_Printout!K406)</f>
        <v/>
      </c>
      <c r="AA411" s="329">
        <f t="shared" si="19"/>
        <v>0</v>
      </c>
      <c r="AB411" s="329">
        <f t="shared" si="21"/>
        <v>999</v>
      </c>
      <c r="AC411" s="329">
        <f t="shared" si="20"/>
        <v>0</v>
      </c>
    </row>
    <row r="412" spans="1:29" ht="24" customHeight="1">
      <c r="A412" s="431">
        <f>IF(BNS_Printout!A407="","",BNS_Printout!A407)</f>
        <v>401</v>
      </c>
      <c r="B412" s="432" t="str">
        <f>IF(BNS_Printout!B407="","",BNS_Printout!B407)</f>
        <v/>
      </c>
      <c r="C412" s="432" t="str">
        <f>IF(BNS_Printout!C407="","",BNS_Printout!C407)</f>
        <v/>
      </c>
      <c r="D412" s="432" t="str">
        <f>IF(OR(BNS_Printout!D407=0,BNS_Printout!D407=""),"",BNS_Printout!D407)</f>
        <v/>
      </c>
      <c r="E412" s="433" t="str">
        <f>IF(BNS_Printout!E407="","",BNS_Printout!E407)</f>
        <v/>
      </c>
      <c r="F412" s="433" t="str">
        <f>IF(BNS_Printout!F407="","",BNS_Printout!F407)</f>
        <v/>
      </c>
      <c r="G412" s="434" t="str">
        <f>IF(BNS_Printout!G407="","",BNS_Printout!G407)</f>
        <v/>
      </c>
      <c r="H412" s="434" t="str">
        <f>IF(BNS_Printout!H407="","",BNS_Printout!H407)</f>
        <v/>
      </c>
      <c r="I412" s="281"/>
      <c r="J412" s="281"/>
      <c r="K412" s="422" t="str">
        <f>IF(BNS_Printout!K407="","",BNS_Printout!K407)</f>
        <v/>
      </c>
      <c r="AA412" s="329">
        <f t="shared" si="19"/>
        <v>0</v>
      </c>
      <c r="AB412" s="329">
        <f t="shared" si="21"/>
        <v>999</v>
      </c>
      <c r="AC412" s="329">
        <f t="shared" si="20"/>
        <v>0</v>
      </c>
    </row>
    <row r="413" spans="1:29" ht="24" customHeight="1">
      <c r="A413" s="431">
        <f>IF(BNS_Printout!A408="","",BNS_Printout!A408)</f>
        <v>402</v>
      </c>
      <c r="B413" s="432" t="str">
        <f>IF(BNS_Printout!B408="","",BNS_Printout!B408)</f>
        <v/>
      </c>
      <c r="C413" s="432" t="str">
        <f>IF(BNS_Printout!C408="","",BNS_Printout!C408)</f>
        <v/>
      </c>
      <c r="D413" s="432" t="str">
        <f>IF(OR(BNS_Printout!D408=0,BNS_Printout!D408=""),"",BNS_Printout!D408)</f>
        <v/>
      </c>
      <c r="E413" s="433" t="str">
        <f>IF(BNS_Printout!E408="","",BNS_Printout!E408)</f>
        <v/>
      </c>
      <c r="F413" s="433" t="str">
        <f>IF(BNS_Printout!F408="","",BNS_Printout!F408)</f>
        <v/>
      </c>
      <c r="G413" s="434" t="str">
        <f>IF(BNS_Printout!G408="","",BNS_Printout!G408)</f>
        <v/>
      </c>
      <c r="H413" s="434" t="str">
        <f>IF(BNS_Printout!H408="","",BNS_Printout!H408)</f>
        <v/>
      </c>
      <c r="I413" s="281"/>
      <c r="J413" s="281"/>
      <c r="K413" s="422" t="str">
        <f>IF(BNS_Printout!K408="","",BNS_Printout!K408)</f>
        <v/>
      </c>
      <c r="AA413" s="329">
        <f t="shared" si="19"/>
        <v>0</v>
      </c>
      <c r="AB413" s="329">
        <f t="shared" si="21"/>
        <v>999</v>
      </c>
      <c r="AC413" s="329">
        <f t="shared" si="20"/>
        <v>0</v>
      </c>
    </row>
    <row r="414" spans="1:29" ht="24" customHeight="1">
      <c r="A414" s="431">
        <f>IF(BNS_Printout!A409="","",BNS_Printout!A409)</f>
        <v>403</v>
      </c>
      <c r="B414" s="432" t="str">
        <f>IF(BNS_Printout!B409="","",BNS_Printout!B409)</f>
        <v/>
      </c>
      <c r="C414" s="432" t="str">
        <f>IF(BNS_Printout!C409="","",BNS_Printout!C409)</f>
        <v/>
      </c>
      <c r="D414" s="432" t="str">
        <f>IF(OR(BNS_Printout!D409=0,BNS_Printout!D409=""),"",BNS_Printout!D409)</f>
        <v/>
      </c>
      <c r="E414" s="433" t="str">
        <f>IF(BNS_Printout!E409="","",BNS_Printout!E409)</f>
        <v/>
      </c>
      <c r="F414" s="433" t="str">
        <f>IF(BNS_Printout!F409="","",BNS_Printout!F409)</f>
        <v/>
      </c>
      <c r="G414" s="434" t="str">
        <f>IF(BNS_Printout!G409="","",BNS_Printout!G409)</f>
        <v/>
      </c>
      <c r="H414" s="434" t="str">
        <f>IF(BNS_Printout!H409="","",BNS_Printout!H409)</f>
        <v/>
      </c>
      <c r="I414" s="281"/>
      <c r="J414" s="281"/>
      <c r="K414" s="422" t="str">
        <f>IF(BNS_Printout!K409="","",BNS_Printout!K409)</f>
        <v/>
      </c>
      <c r="AA414" s="329">
        <f t="shared" si="19"/>
        <v>0</v>
      </c>
      <c r="AB414" s="329">
        <f t="shared" si="21"/>
        <v>999</v>
      </c>
      <c r="AC414" s="329">
        <f t="shared" si="20"/>
        <v>0</v>
      </c>
    </row>
    <row r="415" spans="1:29" ht="24" customHeight="1">
      <c r="A415" s="431">
        <f>IF(BNS_Printout!A410="","",BNS_Printout!A410)</f>
        <v>404</v>
      </c>
      <c r="B415" s="432" t="str">
        <f>IF(BNS_Printout!B410="","",BNS_Printout!B410)</f>
        <v/>
      </c>
      <c r="C415" s="432" t="str">
        <f>IF(BNS_Printout!C410="","",BNS_Printout!C410)</f>
        <v/>
      </c>
      <c r="D415" s="432" t="str">
        <f>IF(OR(BNS_Printout!D410=0,BNS_Printout!D410=""),"",BNS_Printout!D410)</f>
        <v/>
      </c>
      <c r="E415" s="433" t="str">
        <f>IF(BNS_Printout!E410="","",BNS_Printout!E410)</f>
        <v/>
      </c>
      <c r="F415" s="433" t="str">
        <f>IF(BNS_Printout!F410="","",BNS_Printout!F410)</f>
        <v/>
      </c>
      <c r="G415" s="434" t="str">
        <f>IF(BNS_Printout!G410="","",BNS_Printout!G410)</f>
        <v/>
      </c>
      <c r="H415" s="434" t="str">
        <f>IF(BNS_Printout!H410="","",BNS_Printout!H410)</f>
        <v/>
      </c>
      <c r="I415" s="281"/>
      <c r="J415" s="281"/>
      <c r="K415" s="422" t="str">
        <f>IF(BNS_Printout!K410="","",BNS_Printout!K410)</f>
        <v/>
      </c>
      <c r="AA415" s="329">
        <f t="shared" si="19"/>
        <v>0</v>
      </c>
      <c r="AB415" s="329">
        <f t="shared" si="21"/>
        <v>999</v>
      </c>
      <c r="AC415" s="329">
        <f t="shared" si="20"/>
        <v>0</v>
      </c>
    </row>
    <row r="416" spans="1:29" ht="24" customHeight="1">
      <c r="A416" s="431">
        <f>IF(BNS_Printout!A411="","",BNS_Printout!A411)</f>
        <v>405</v>
      </c>
      <c r="B416" s="432" t="str">
        <f>IF(BNS_Printout!B411="","",BNS_Printout!B411)</f>
        <v/>
      </c>
      <c r="C416" s="432" t="str">
        <f>IF(BNS_Printout!C411="","",BNS_Printout!C411)</f>
        <v/>
      </c>
      <c r="D416" s="432" t="str">
        <f>IF(OR(BNS_Printout!D411=0,BNS_Printout!D411=""),"",BNS_Printout!D411)</f>
        <v/>
      </c>
      <c r="E416" s="433" t="str">
        <f>IF(BNS_Printout!E411="","",BNS_Printout!E411)</f>
        <v/>
      </c>
      <c r="F416" s="433" t="str">
        <f>IF(BNS_Printout!F411="","",BNS_Printout!F411)</f>
        <v/>
      </c>
      <c r="G416" s="434" t="str">
        <f>IF(BNS_Printout!G411="","",BNS_Printout!G411)</f>
        <v/>
      </c>
      <c r="H416" s="434" t="str">
        <f>IF(BNS_Printout!H411="","",BNS_Printout!H411)</f>
        <v/>
      </c>
      <c r="I416" s="281"/>
      <c r="J416" s="281"/>
      <c r="K416" s="422" t="str">
        <f>IF(BNS_Printout!K411="","",BNS_Printout!K411)</f>
        <v/>
      </c>
      <c r="AA416" s="329">
        <f t="shared" si="19"/>
        <v>0</v>
      </c>
      <c r="AB416" s="329">
        <f t="shared" si="21"/>
        <v>999</v>
      </c>
      <c r="AC416" s="329">
        <f t="shared" si="20"/>
        <v>0</v>
      </c>
    </row>
    <row r="417" spans="1:29" ht="24" customHeight="1">
      <c r="A417" s="431">
        <f>IF(BNS_Printout!A412="","",BNS_Printout!A412)</f>
        <v>406</v>
      </c>
      <c r="B417" s="432" t="str">
        <f>IF(BNS_Printout!B412="","",BNS_Printout!B412)</f>
        <v/>
      </c>
      <c r="C417" s="432" t="str">
        <f>IF(BNS_Printout!C412="","",BNS_Printout!C412)</f>
        <v/>
      </c>
      <c r="D417" s="432" t="str">
        <f>IF(OR(BNS_Printout!D412=0,BNS_Printout!D412=""),"",BNS_Printout!D412)</f>
        <v/>
      </c>
      <c r="E417" s="433" t="str">
        <f>IF(BNS_Printout!E412="","",BNS_Printout!E412)</f>
        <v/>
      </c>
      <c r="F417" s="433" t="str">
        <f>IF(BNS_Printout!F412="","",BNS_Printout!F412)</f>
        <v/>
      </c>
      <c r="G417" s="434" t="str">
        <f>IF(BNS_Printout!G412="","",BNS_Printout!G412)</f>
        <v/>
      </c>
      <c r="H417" s="434" t="str">
        <f>IF(BNS_Printout!H412="","",BNS_Printout!H412)</f>
        <v/>
      </c>
      <c r="I417" s="281"/>
      <c r="J417" s="281"/>
      <c r="K417" s="422" t="str">
        <f>IF(BNS_Printout!K412="","",BNS_Printout!K412)</f>
        <v/>
      </c>
      <c r="AA417" s="329">
        <f t="shared" si="19"/>
        <v>0</v>
      </c>
      <c r="AB417" s="329">
        <f t="shared" si="21"/>
        <v>999</v>
      </c>
      <c r="AC417" s="329">
        <f t="shared" si="20"/>
        <v>0</v>
      </c>
    </row>
    <row r="418" spans="1:29" ht="24" customHeight="1">
      <c r="A418" s="431">
        <f>IF(BNS_Printout!A413="","",BNS_Printout!A413)</f>
        <v>407</v>
      </c>
      <c r="B418" s="432" t="str">
        <f>IF(BNS_Printout!B413="","",BNS_Printout!B413)</f>
        <v/>
      </c>
      <c r="C418" s="432" t="str">
        <f>IF(BNS_Printout!C413="","",BNS_Printout!C413)</f>
        <v/>
      </c>
      <c r="D418" s="432" t="str">
        <f>IF(OR(BNS_Printout!D413=0,BNS_Printout!D413=""),"",BNS_Printout!D413)</f>
        <v/>
      </c>
      <c r="E418" s="433" t="str">
        <f>IF(BNS_Printout!E413="","",BNS_Printout!E413)</f>
        <v/>
      </c>
      <c r="F418" s="433" t="str">
        <f>IF(BNS_Printout!F413="","",BNS_Printout!F413)</f>
        <v/>
      </c>
      <c r="G418" s="434" t="str">
        <f>IF(BNS_Printout!G413="","",BNS_Printout!G413)</f>
        <v/>
      </c>
      <c r="H418" s="434" t="str">
        <f>IF(BNS_Printout!H413="","",BNS_Printout!H413)</f>
        <v/>
      </c>
      <c r="I418" s="281"/>
      <c r="J418" s="281"/>
      <c r="K418" s="422" t="str">
        <f>IF(BNS_Printout!K413="","",BNS_Printout!K413)</f>
        <v/>
      </c>
      <c r="AA418" s="329">
        <f t="shared" si="19"/>
        <v>0</v>
      </c>
      <c r="AB418" s="329">
        <f t="shared" si="21"/>
        <v>999</v>
      </c>
      <c r="AC418" s="329">
        <f t="shared" si="20"/>
        <v>0</v>
      </c>
    </row>
    <row r="419" spans="1:29" ht="24" customHeight="1">
      <c r="A419" s="431">
        <f>IF(BNS_Printout!A414="","",BNS_Printout!A414)</f>
        <v>408</v>
      </c>
      <c r="B419" s="432" t="str">
        <f>IF(BNS_Printout!B414="","",BNS_Printout!B414)</f>
        <v/>
      </c>
      <c r="C419" s="432" t="str">
        <f>IF(BNS_Printout!C414="","",BNS_Printout!C414)</f>
        <v/>
      </c>
      <c r="D419" s="432" t="str">
        <f>IF(OR(BNS_Printout!D414=0,BNS_Printout!D414=""),"",BNS_Printout!D414)</f>
        <v/>
      </c>
      <c r="E419" s="433" t="str">
        <f>IF(BNS_Printout!E414="","",BNS_Printout!E414)</f>
        <v/>
      </c>
      <c r="F419" s="433" t="str">
        <f>IF(BNS_Printout!F414="","",BNS_Printout!F414)</f>
        <v/>
      </c>
      <c r="G419" s="434" t="str">
        <f>IF(BNS_Printout!G414="","",BNS_Printout!G414)</f>
        <v/>
      </c>
      <c r="H419" s="434" t="str">
        <f>IF(BNS_Printout!H414="","",BNS_Printout!H414)</f>
        <v/>
      </c>
      <c r="I419" s="281"/>
      <c r="J419" s="281"/>
      <c r="K419" s="422" t="str">
        <f>IF(BNS_Printout!K414="","",BNS_Printout!K414)</f>
        <v/>
      </c>
      <c r="AA419" s="329">
        <f t="shared" si="19"/>
        <v>0</v>
      </c>
      <c r="AB419" s="329">
        <f t="shared" si="21"/>
        <v>999</v>
      </c>
      <c r="AC419" s="329">
        <f t="shared" si="20"/>
        <v>0</v>
      </c>
    </row>
    <row r="420" spans="1:29" ht="24" customHeight="1">
      <c r="A420" s="431">
        <f>IF(BNS_Printout!A415="","",BNS_Printout!A415)</f>
        <v>409</v>
      </c>
      <c r="B420" s="432" t="str">
        <f>IF(BNS_Printout!B415="","",BNS_Printout!B415)</f>
        <v/>
      </c>
      <c r="C420" s="432" t="str">
        <f>IF(BNS_Printout!C415="","",BNS_Printout!C415)</f>
        <v/>
      </c>
      <c r="D420" s="432" t="str">
        <f>IF(OR(BNS_Printout!D415=0,BNS_Printout!D415=""),"",BNS_Printout!D415)</f>
        <v/>
      </c>
      <c r="E420" s="433" t="str">
        <f>IF(BNS_Printout!E415="","",BNS_Printout!E415)</f>
        <v/>
      </c>
      <c r="F420" s="433" t="str">
        <f>IF(BNS_Printout!F415="","",BNS_Printout!F415)</f>
        <v/>
      </c>
      <c r="G420" s="434" t="str">
        <f>IF(BNS_Printout!G415="","",BNS_Printout!G415)</f>
        <v/>
      </c>
      <c r="H420" s="434" t="str">
        <f>IF(BNS_Printout!H415="","",BNS_Printout!H415)</f>
        <v/>
      </c>
      <c r="I420" s="281"/>
      <c r="J420" s="281"/>
      <c r="K420" s="422" t="str">
        <f>IF(BNS_Printout!K415="","",BNS_Printout!K415)</f>
        <v/>
      </c>
      <c r="AA420" s="329">
        <f t="shared" si="19"/>
        <v>0</v>
      </c>
      <c r="AB420" s="329">
        <f t="shared" si="21"/>
        <v>999</v>
      </c>
      <c r="AC420" s="329">
        <f t="shared" si="20"/>
        <v>0</v>
      </c>
    </row>
    <row r="421" spans="1:29" ht="24" customHeight="1">
      <c r="A421" s="431">
        <f>IF(BNS_Printout!A416="","",BNS_Printout!A416)</f>
        <v>410</v>
      </c>
      <c r="B421" s="432" t="str">
        <f>IF(BNS_Printout!B416="","",BNS_Printout!B416)</f>
        <v/>
      </c>
      <c r="C421" s="432" t="str">
        <f>IF(BNS_Printout!C416="","",BNS_Printout!C416)</f>
        <v/>
      </c>
      <c r="D421" s="432" t="str">
        <f>IF(OR(BNS_Printout!D416=0,BNS_Printout!D416=""),"",BNS_Printout!D416)</f>
        <v/>
      </c>
      <c r="E421" s="433" t="str">
        <f>IF(BNS_Printout!E416="","",BNS_Printout!E416)</f>
        <v/>
      </c>
      <c r="F421" s="433" t="str">
        <f>IF(BNS_Printout!F416="","",BNS_Printout!F416)</f>
        <v/>
      </c>
      <c r="G421" s="434" t="str">
        <f>IF(BNS_Printout!G416="","",BNS_Printout!G416)</f>
        <v/>
      </c>
      <c r="H421" s="434" t="str">
        <f>IF(BNS_Printout!H416="","",BNS_Printout!H416)</f>
        <v/>
      </c>
      <c r="I421" s="281"/>
      <c r="J421" s="281"/>
      <c r="K421" s="422" t="str">
        <f>IF(BNS_Printout!K416="","",BNS_Printout!K416)</f>
        <v/>
      </c>
      <c r="AA421" s="329">
        <f t="shared" si="19"/>
        <v>0</v>
      </c>
      <c r="AB421" s="329">
        <f t="shared" si="21"/>
        <v>999</v>
      </c>
      <c r="AC421" s="329">
        <f t="shared" si="20"/>
        <v>0</v>
      </c>
    </row>
    <row r="422" spans="1:29" ht="24" customHeight="1">
      <c r="A422" s="431">
        <f>IF(BNS_Printout!A417="","",BNS_Printout!A417)</f>
        <v>411</v>
      </c>
      <c r="B422" s="432" t="str">
        <f>IF(BNS_Printout!B417="","",BNS_Printout!B417)</f>
        <v/>
      </c>
      <c r="C422" s="432" t="str">
        <f>IF(BNS_Printout!C417="","",BNS_Printout!C417)</f>
        <v/>
      </c>
      <c r="D422" s="432" t="str">
        <f>IF(OR(BNS_Printout!D417=0,BNS_Printout!D417=""),"",BNS_Printout!D417)</f>
        <v/>
      </c>
      <c r="E422" s="433" t="str">
        <f>IF(BNS_Printout!E417="","",BNS_Printout!E417)</f>
        <v/>
      </c>
      <c r="F422" s="433" t="str">
        <f>IF(BNS_Printout!F417="","",BNS_Printout!F417)</f>
        <v/>
      </c>
      <c r="G422" s="434" t="str">
        <f>IF(BNS_Printout!G417="","",BNS_Printout!G417)</f>
        <v/>
      </c>
      <c r="H422" s="434" t="str">
        <f>IF(BNS_Printout!H417="","",BNS_Printout!H417)</f>
        <v/>
      </c>
      <c r="I422" s="281"/>
      <c r="J422" s="281"/>
      <c r="K422" s="422" t="str">
        <f>IF(BNS_Printout!K417="","",BNS_Printout!K417)</f>
        <v/>
      </c>
      <c r="AA422" s="329">
        <f t="shared" si="19"/>
        <v>0</v>
      </c>
      <c r="AB422" s="329">
        <f t="shared" si="21"/>
        <v>999</v>
      </c>
      <c r="AC422" s="329">
        <f t="shared" si="20"/>
        <v>0</v>
      </c>
    </row>
    <row r="423" spans="1:29" ht="24" customHeight="1">
      <c r="A423" s="431">
        <f>IF(BNS_Printout!A418="","",BNS_Printout!A418)</f>
        <v>412</v>
      </c>
      <c r="B423" s="432" t="str">
        <f>IF(BNS_Printout!B418="","",BNS_Printout!B418)</f>
        <v/>
      </c>
      <c r="C423" s="432" t="str">
        <f>IF(BNS_Printout!C418="","",BNS_Printout!C418)</f>
        <v/>
      </c>
      <c r="D423" s="432" t="str">
        <f>IF(OR(BNS_Printout!D418=0,BNS_Printout!D418=""),"",BNS_Printout!D418)</f>
        <v/>
      </c>
      <c r="E423" s="433" t="str">
        <f>IF(BNS_Printout!E418="","",BNS_Printout!E418)</f>
        <v/>
      </c>
      <c r="F423" s="433" t="str">
        <f>IF(BNS_Printout!F418="","",BNS_Printout!F418)</f>
        <v/>
      </c>
      <c r="G423" s="434" t="str">
        <f>IF(BNS_Printout!G418="","",BNS_Printout!G418)</f>
        <v/>
      </c>
      <c r="H423" s="434" t="str">
        <f>IF(BNS_Printout!H418="","",BNS_Printout!H418)</f>
        <v/>
      </c>
      <c r="I423" s="281"/>
      <c r="J423" s="281"/>
      <c r="K423" s="422" t="str">
        <f>IF(BNS_Printout!K418="","",BNS_Printout!K418)</f>
        <v/>
      </c>
      <c r="AA423" s="329">
        <f t="shared" si="19"/>
        <v>0</v>
      </c>
      <c r="AB423" s="329">
        <f t="shared" si="21"/>
        <v>999</v>
      </c>
      <c r="AC423" s="329">
        <f t="shared" si="20"/>
        <v>0</v>
      </c>
    </row>
    <row r="424" spans="1:29" ht="24" customHeight="1">
      <c r="A424" s="431">
        <f>IF(BNS_Printout!A419="","",BNS_Printout!A419)</f>
        <v>413</v>
      </c>
      <c r="B424" s="432" t="str">
        <f>IF(BNS_Printout!B419="","",BNS_Printout!B419)</f>
        <v/>
      </c>
      <c r="C424" s="432" t="str">
        <f>IF(BNS_Printout!C419="","",BNS_Printout!C419)</f>
        <v/>
      </c>
      <c r="D424" s="432" t="str">
        <f>IF(OR(BNS_Printout!D419=0,BNS_Printout!D419=""),"",BNS_Printout!D419)</f>
        <v/>
      </c>
      <c r="E424" s="433" t="str">
        <f>IF(BNS_Printout!E419="","",BNS_Printout!E419)</f>
        <v/>
      </c>
      <c r="F424" s="433" t="str">
        <f>IF(BNS_Printout!F419="","",BNS_Printout!F419)</f>
        <v/>
      </c>
      <c r="G424" s="434" t="str">
        <f>IF(BNS_Printout!G419="","",BNS_Printout!G419)</f>
        <v/>
      </c>
      <c r="H424" s="434" t="str">
        <f>IF(BNS_Printout!H419="","",BNS_Printout!H419)</f>
        <v/>
      </c>
      <c r="I424" s="281"/>
      <c r="J424" s="281"/>
      <c r="K424" s="422" t="str">
        <f>IF(BNS_Printout!K419="","",BNS_Printout!K419)</f>
        <v/>
      </c>
      <c r="AA424" s="329">
        <f t="shared" si="19"/>
        <v>0</v>
      </c>
      <c r="AB424" s="329">
        <f t="shared" si="21"/>
        <v>999</v>
      </c>
      <c r="AC424" s="329">
        <f t="shared" si="20"/>
        <v>0</v>
      </c>
    </row>
    <row r="425" spans="1:29" ht="24" customHeight="1">
      <c r="A425" s="431">
        <f>IF(BNS_Printout!A420="","",BNS_Printout!A420)</f>
        <v>414</v>
      </c>
      <c r="B425" s="432" t="str">
        <f>IF(BNS_Printout!B420="","",BNS_Printout!B420)</f>
        <v/>
      </c>
      <c r="C425" s="432" t="str">
        <f>IF(BNS_Printout!C420="","",BNS_Printout!C420)</f>
        <v/>
      </c>
      <c r="D425" s="432" t="str">
        <f>IF(OR(BNS_Printout!D420=0,BNS_Printout!D420=""),"",BNS_Printout!D420)</f>
        <v/>
      </c>
      <c r="E425" s="433" t="str">
        <f>IF(BNS_Printout!E420="","",BNS_Printout!E420)</f>
        <v/>
      </c>
      <c r="F425" s="433" t="str">
        <f>IF(BNS_Printout!F420="","",BNS_Printout!F420)</f>
        <v/>
      </c>
      <c r="G425" s="434" t="str">
        <f>IF(BNS_Printout!G420="","",BNS_Printout!G420)</f>
        <v/>
      </c>
      <c r="H425" s="434" t="str">
        <f>IF(BNS_Printout!H420="","",BNS_Printout!H420)</f>
        <v/>
      </c>
      <c r="I425" s="281"/>
      <c r="J425" s="281"/>
      <c r="K425" s="422" t="str">
        <f>IF(BNS_Printout!K420="","",BNS_Printout!K420)</f>
        <v/>
      </c>
      <c r="AA425" s="329">
        <f t="shared" si="19"/>
        <v>0</v>
      </c>
      <c r="AB425" s="329">
        <f t="shared" si="21"/>
        <v>999</v>
      </c>
      <c r="AC425" s="329">
        <f t="shared" si="20"/>
        <v>0</v>
      </c>
    </row>
    <row r="426" spans="1:29" ht="24" customHeight="1">
      <c r="A426" s="431">
        <f>IF(BNS_Printout!A421="","",BNS_Printout!A421)</f>
        <v>415</v>
      </c>
      <c r="B426" s="432" t="str">
        <f>IF(BNS_Printout!B421="","",BNS_Printout!B421)</f>
        <v/>
      </c>
      <c r="C426" s="432" t="str">
        <f>IF(BNS_Printout!C421="","",BNS_Printout!C421)</f>
        <v/>
      </c>
      <c r="D426" s="432" t="str">
        <f>IF(OR(BNS_Printout!D421=0,BNS_Printout!D421=""),"",BNS_Printout!D421)</f>
        <v/>
      </c>
      <c r="E426" s="433" t="str">
        <f>IF(BNS_Printout!E421="","",BNS_Printout!E421)</f>
        <v/>
      </c>
      <c r="F426" s="433" t="str">
        <f>IF(BNS_Printout!F421="","",BNS_Printout!F421)</f>
        <v/>
      </c>
      <c r="G426" s="434" t="str">
        <f>IF(BNS_Printout!G421="","",BNS_Printout!G421)</f>
        <v/>
      </c>
      <c r="H426" s="434" t="str">
        <f>IF(BNS_Printout!H421="","",BNS_Printout!H421)</f>
        <v/>
      </c>
      <c r="I426" s="281"/>
      <c r="J426" s="281"/>
      <c r="K426" s="422" t="str">
        <f>IF(BNS_Printout!K421="","",BNS_Printout!K421)</f>
        <v/>
      </c>
      <c r="AA426" s="329">
        <f t="shared" si="19"/>
        <v>0</v>
      </c>
      <c r="AB426" s="329">
        <f t="shared" si="21"/>
        <v>999</v>
      </c>
      <c r="AC426" s="329">
        <f t="shared" si="20"/>
        <v>0</v>
      </c>
    </row>
    <row r="427" spans="1:29" ht="24" customHeight="1">
      <c r="A427" s="431">
        <f>IF(BNS_Printout!A422="","",BNS_Printout!A422)</f>
        <v>416</v>
      </c>
      <c r="B427" s="432" t="str">
        <f>IF(BNS_Printout!B422="","",BNS_Printout!B422)</f>
        <v/>
      </c>
      <c r="C427" s="432" t="str">
        <f>IF(BNS_Printout!C422="","",BNS_Printout!C422)</f>
        <v/>
      </c>
      <c r="D427" s="432" t="str">
        <f>IF(OR(BNS_Printout!D422=0,BNS_Printout!D422=""),"",BNS_Printout!D422)</f>
        <v/>
      </c>
      <c r="E427" s="433" t="str">
        <f>IF(BNS_Printout!E422="","",BNS_Printout!E422)</f>
        <v/>
      </c>
      <c r="F427" s="433" t="str">
        <f>IF(BNS_Printout!F422="","",BNS_Printout!F422)</f>
        <v/>
      </c>
      <c r="G427" s="434" t="str">
        <f>IF(BNS_Printout!G422="","",BNS_Printout!G422)</f>
        <v/>
      </c>
      <c r="H427" s="434" t="str">
        <f>IF(BNS_Printout!H422="","",BNS_Printout!H422)</f>
        <v/>
      </c>
      <c r="I427" s="281"/>
      <c r="J427" s="281"/>
      <c r="K427" s="422" t="str">
        <f>IF(BNS_Printout!K422="","",BNS_Printout!K422)</f>
        <v/>
      </c>
      <c r="AA427" s="329">
        <f t="shared" si="19"/>
        <v>0</v>
      </c>
      <c r="AB427" s="329">
        <f t="shared" si="21"/>
        <v>999</v>
      </c>
      <c r="AC427" s="329">
        <f t="shared" si="20"/>
        <v>0</v>
      </c>
    </row>
    <row r="428" spans="1:29" ht="24" customHeight="1">
      <c r="A428" s="431">
        <f>IF(BNS_Printout!A423="","",BNS_Printout!A423)</f>
        <v>417</v>
      </c>
      <c r="B428" s="432" t="str">
        <f>IF(BNS_Printout!B423="","",BNS_Printout!B423)</f>
        <v/>
      </c>
      <c r="C428" s="432" t="str">
        <f>IF(BNS_Printout!C423="","",BNS_Printout!C423)</f>
        <v/>
      </c>
      <c r="D428" s="432" t="str">
        <f>IF(OR(BNS_Printout!D423=0,BNS_Printout!D423=""),"",BNS_Printout!D423)</f>
        <v/>
      </c>
      <c r="E428" s="433" t="str">
        <f>IF(BNS_Printout!E423="","",BNS_Printout!E423)</f>
        <v/>
      </c>
      <c r="F428" s="433" t="str">
        <f>IF(BNS_Printout!F423="","",BNS_Printout!F423)</f>
        <v/>
      </c>
      <c r="G428" s="434" t="str">
        <f>IF(BNS_Printout!G423="","",BNS_Printout!G423)</f>
        <v/>
      </c>
      <c r="H428" s="434" t="str">
        <f>IF(BNS_Printout!H423="","",BNS_Printout!H423)</f>
        <v/>
      </c>
      <c r="I428" s="281"/>
      <c r="J428" s="281"/>
      <c r="K428" s="422" t="str">
        <f>IF(BNS_Printout!K423="","",BNS_Printout!K423)</f>
        <v/>
      </c>
      <c r="AA428" s="329">
        <f t="shared" si="19"/>
        <v>0</v>
      </c>
      <c r="AB428" s="329">
        <f t="shared" si="21"/>
        <v>999</v>
      </c>
      <c r="AC428" s="329">
        <f t="shared" si="20"/>
        <v>0</v>
      </c>
    </row>
    <row r="429" spans="1:29" ht="24" customHeight="1">
      <c r="A429" s="431">
        <f>IF(BNS_Printout!A424="","",BNS_Printout!A424)</f>
        <v>418</v>
      </c>
      <c r="B429" s="432" t="str">
        <f>IF(BNS_Printout!B424="","",BNS_Printout!B424)</f>
        <v/>
      </c>
      <c r="C429" s="432" t="str">
        <f>IF(BNS_Printout!C424="","",BNS_Printout!C424)</f>
        <v/>
      </c>
      <c r="D429" s="432" t="str">
        <f>IF(OR(BNS_Printout!D424=0,BNS_Printout!D424=""),"",BNS_Printout!D424)</f>
        <v/>
      </c>
      <c r="E429" s="433" t="str">
        <f>IF(BNS_Printout!E424="","",BNS_Printout!E424)</f>
        <v/>
      </c>
      <c r="F429" s="433" t="str">
        <f>IF(BNS_Printout!F424="","",BNS_Printout!F424)</f>
        <v/>
      </c>
      <c r="G429" s="434" t="str">
        <f>IF(BNS_Printout!G424="","",BNS_Printout!G424)</f>
        <v/>
      </c>
      <c r="H429" s="434" t="str">
        <f>IF(BNS_Printout!H424="","",BNS_Printout!H424)</f>
        <v/>
      </c>
      <c r="I429" s="281"/>
      <c r="J429" s="281"/>
      <c r="K429" s="422" t="str">
        <f>IF(BNS_Printout!K424="","",BNS_Printout!K424)</f>
        <v/>
      </c>
      <c r="AA429" s="329">
        <f t="shared" si="19"/>
        <v>0</v>
      </c>
      <c r="AB429" s="329">
        <f t="shared" si="21"/>
        <v>999</v>
      </c>
      <c r="AC429" s="329">
        <f t="shared" si="20"/>
        <v>0</v>
      </c>
    </row>
    <row r="430" spans="1:29" ht="24" customHeight="1">
      <c r="A430" s="431">
        <f>IF(BNS_Printout!A425="","",BNS_Printout!A425)</f>
        <v>419</v>
      </c>
      <c r="B430" s="432" t="str">
        <f>IF(BNS_Printout!B425="","",BNS_Printout!B425)</f>
        <v/>
      </c>
      <c r="C430" s="432" t="str">
        <f>IF(BNS_Printout!C425="","",BNS_Printout!C425)</f>
        <v/>
      </c>
      <c r="D430" s="432" t="str">
        <f>IF(OR(BNS_Printout!D425=0,BNS_Printout!D425=""),"",BNS_Printout!D425)</f>
        <v/>
      </c>
      <c r="E430" s="433" t="str">
        <f>IF(BNS_Printout!E425="","",BNS_Printout!E425)</f>
        <v/>
      </c>
      <c r="F430" s="433" t="str">
        <f>IF(BNS_Printout!F425="","",BNS_Printout!F425)</f>
        <v/>
      </c>
      <c r="G430" s="434" t="str">
        <f>IF(BNS_Printout!G425="","",BNS_Printout!G425)</f>
        <v/>
      </c>
      <c r="H430" s="434" t="str">
        <f>IF(BNS_Printout!H425="","",BNS_Printout!H425)</f>
        <v/>
      </c>
      <c r="I430" s="281"/>
      <c r="J430" s="281"/>
      <c r="K430" s="422" t="str">
        <f>IF(BNS_Printout!K425="","",BNS_Printout!K425)</f>
        <v/>
      </c>
      <c r="AA430" s="329">
        <f t="shared" si="19"/>
        <v>0</v>
      </c>
      <c r="AB430" s="329">
        <f t="shared" si="21"/>
        <v>999</v>
      </c>
      <c r="AC430" s="329">
        <f t="shared" si="20"/>
        <v>0</v>
      </c>
    </row>
    <row r="431" spans="1:29" ht="24" customHeight="1">
      <c r="A431" s="431">
        <f>IF(BNS_Printout!A426="","",BNS_Printout!A426)</f>
        <v>420</v>
      </c>
      <c r="B431" s="432" t="str">
        <f>IF(BNS_Printout!B426="","",BNS_Printout!B426)</f>
        <v/>
      </c>
      <c r="C431" s="432" t="str">
        <f>IF(BNS_Printout!C426="","",BNS_Printout!C426)</f>
        <v/>
      </c>
      <c r="D431" s="432" t="str">
        <f>IF(OR(BNS_Printout!D426=0,BNS_Printout!D426=""),"",BNS_Printout!D426)</f>
        <v/>
      </c>
      <c r="E431" s="433" t="str">
        <f>IF(BNS_Printout!E426="","",BNS_Printout!E426)</f>
        <v/>
      </c>
      <c r="F431" s="433" t="str">
        <f>IF(BNS_Printout!F426="","",BNS_Printout!F426)</f>
        <v/>
      </c>
      <c r="G431" s="434" t="str">
        <f>IF(BNS_Printout!G426="","",BNS_Printout!G426)</f>
        <v/>
      </c>
      <c r="H431" s="434" t="str">
        <f>IF(BNS_Printout!H426="","",BNS_Printout!H426)</f>
        <v/>
      </c>
      <c r="I431" s="281"/>
      <c r="J431" s="281"/>
      <c r="K431" s="422" t="str">
        <f>IF(BNS_Printout!K426="","",BNS_Printout!K426)</f>
        <v/>
      </c>
      <c r="AA431" s="329">
        <f t="shared" si="19"/>
        <v>0</v>
      </c>
      <c r="AB431" s="329">
        <f t="shared" si="21"/>
        <v>999</v>
      </c>
      <c r="AC431" s="329">
        <f t="shared" si="20"/>
        <v>0</v>
      </c>
    </row>
    <row r="432" spans="1:29" ht="24" customHeight="1">
      <c r="A432" s="431">
        <f>IF(BNS_Printout!A427="","",BNS_Printout!A427)</f>
        <v>421</v>
      </c>
      <c r="B432" s="432" t="str">
        <f>IF(BNS_Printout!B427="","",BNS_Printout!B427)</f>
        <v/>
      </c>
      <c r="C432" s="432" t="str">
        <f>IF(BNS_Printout!C427="","",BNS_Printout!C427)</f>
        <v/>
      </c>
      <c r="D432" s="432" t="str">
        <f>IF(OR(BNS_Printout!D427=0,BNS_Printout!D427=""),"",BNS_Printout!D427)</f>
        <v/>
      </c>
      <c r="E432" s="433" t="str">
        <f>IF(BNS_Printout!E427="","",BNS_Printout!E427)</f>
        <v/>
      </c>
      <c r="F432" s="433" t="str">
        <f>IF(BNS_Printout!F427="","",BNS_Printout!F427)</f>
        <v/>
      </c>
      <c r="G432" s="434" t="str">
        <f>IF(BNS_Printout!G427="","",BNS_Printout!G427)</f>
        <v/>
      </c>
      <c r="H432" s="434" t="str">
        <f>IF(BNS_Printout!H427="","",BNS_Printout!H427)</f>
        <v/>
      </c>
      <c r="I432" s="281"/>
      <c r="J432" s="281"/>
      <c r="K432" s="422" t="str">
        <f>IF(BNS_Printout!K427="","",BNS_Printout!K427)</f>
        <v/>
      </c>
      <c r="AA432" s="329">
        <f t="shared" si="19"/>
        <v>0</v>
      </c>
      <c r="AB432" s="329">
        <f t="shared" si="21"/>
        <v>999</v>
      </c>
      <c r="AC432" s="329">
        <f t="shared" si="20"/>
        <v>0</v>
      </c>
    </row>
    <row r="433" spans="1:29" ht="24" customHeight="1">
      <c r="A433" s="431">
        <f>IF(BNS_Printout!A428="","",BNS_Printout!A428)</f>
        <v>422</v>
      </c>
      <c r="B433" s="432" t="str">
        <f>IF(BNS_Printout!B428="","",BNS_Printout!B428)</f>
        <v/>
      </c>
      <c r="C433" s="432" t="str">
        <f>IF(BNS_Printout!C428="","",BNS_Printout!C428)</f>
        <v/>
      </c>
      <c r="D433" s="432" t="str">
        <f>IF(OR(BNS_Printout!D428=0,BNS_Printout!D428=""),"",BNS_Printout!D428)</f>
        <v/>
      </c>
      <c r="E433" s="433" t="str">
        <f>IF(BNS_Printout!E428="","",BNS_Printout!E428)</f>
        <v/>
      </c>
      <c r="F433" s="433" t="str">
        <f>IF(BNS_Printout!F428="","",BNS_Printout!F428)</f>
        <v/>
      </c>
      <c r="G433" s="434" t="str">
        <f>IF(BNS_Printout!G428="","",BNS_Printout!G428)</f>
        <v/>
      </c>
      <c r="H433" s="434" t="str">
        <f>IF(BNS_Printout!H428="","",BNS_Printout!H428)</f>
        <v/>
      </c>
      <c r="I433" s="281"/>
      <c r="J433" s="281"/>
      <c r="K433" s="422" t="str">
        <f>IF(BNS_Printout!K428="","",BNS_Printout!K428)</f>
        <v/>
      </c>
      <c r="AA433" s="329">
        <f t="shared" si="19"/>
        <v>0</v>
      </c>
      <c r="AB433" s="329">
        <f t="shared" si="21"/>
        <v>999</v>
      </c>
      <c r="AC433" s="329">
        <f t="shared" si="20"/>
        <v>0</v>
      </c>
    </row>
    <row r="434" spans="1:29" ht="24" customHeight="1">
      <c r="A434" s="431">
        <f>IF(BNS_Printout!A429="","",BNS_Printout!A429)</f>
        <v>423</v>
      </c>
      <c r="B434" s="432" t="str">
        <f>IF(BNS_Printout!B429="","",BNS_Printout!B429)</f>
        <v/>
      </c>
      <c r="C434" s="432" t="str">
        <f>IF(BNS_Printout!C429="","",BNS_Printout!C429)</f>
        <v/>
      </c>
      <c r="D434" s="432" t="str">
        <f>IF(OR(BNS_Printout!D429=0,BNS_Printout!D429=""),"",BNS_Printout!D429)</f>
        <v/>
      </c>
      <c r="E434" s="433" t="str">
        <f>IF(BNS_Printout!E429="","",BNS_Printout!E429)</f>
        <v/>
      </c>
      <c r="F434" s="433" t="str">
        <f>IF(BNS_Printout!F429="","",BNS_Printout!F429)</f>
        <v/>
      </c>
      <c r="G434" s="434" t="str">
        <f>IF(BNS_Printout!G429="","",BNS_Printout!G429)</f>
        <v/>
      </c>
      <c r="H434" s="434" t="str">
        <f>IF(BNS_Printout!H429="","",BNS_Printout!H429)</f>
        <v/>
      </c>
      <c r="I434" s="281"/>
      <c r="J434" s="281"/>
      <c r="K434" s="422" t="str">
        <f>IF(BNS_Printout!K429="","",BNS_Printout!K429)</f>
        <v/>
      </c>
      <c r="AA434" s="329">
        <f t="shared" si="19"/>
        <v>0</v>
      </c>
      <c r="AB434" s="329">
        <f t="shared" si="21"/>
        <v>999</v>
      </c>
      <c r="AC434" s="329">
        <f t="shared" si="20"/>
        <v>0</v>
      </c>
    </row>
    <row r="435" spans="1:29" ht="24" customHeight="1">
      <c r="A435" s="431">
        <f>IF(BNS_Printout!A430="","",BNS_Printout!A430)</f>
        <v>424</v>
      </c>
      <c r="B435" s="432" t="str">
        <f>IF(BNS_Printout!B430="","",BNS_Printout!B430)</f>
        <v/>
      </c>
      <c r="C435" s="432" t="str">
        <f>IF(BNS_Printout!C430="","",BNS_Printout!C430)</f>
        <v/>
      </c>
      <c r="D435" s="432" t="str">
        <f>IF(OR(BNS_Printout!D430=0,BNS_Printout!D430=""),"",BNS_Printout!D430)</f>
        <v/>
      </c>
      <c r="E435" s="433" t="str">
        <f>IF(BNS_Printout!E430="","",BNS_Printout!E430)</f>
        <v/>
      </c>
      <c r="F435" s="433" t="str">
        <f>IF(BNS_Printout!F430="","",BNS_Printout!F430)</f>
        <v/>
      </c>
      <c r="G435" s="434" t="str">
        <f>IF(BNS_Printout!G430="","",BNS_Printout!G430)</f>
        <v/>
      </c>
      <c r="H435" s="434" t="str">
        <f>IF(BNS_Printout!H430="","",BNS_Printout!H430)</f>
        <v/>
      </c>
      <c r="I435" s="281"/>
      <c r="J435" s="281"/>
      <c r="K435" s="422" t="str">
        <f>IF(BNS_Printout!K430="","",BNS_Printout!K430)</f>
        <v/>
      </c>
      <c r="AA435" s="329">
        <f t="shared" si="19"/>
        <v>0</v>
      </c>
      <c r="AB435" s="329">
        <f t="shared" si="21"/>
        <v>999</v>
      </c>
      <c r="AC435" s="329">
        <f t="shared" si="20"/>
        <v>0</v>
      </c>
    </row>
    <row r="436" spans="1:29" ht="24" customHeight="1">
      <c r="A436" s="431">
        <f>IF(BNS_Printout!A431="","",BNS_Printout!A431)</f>
        <v>425</v>
      </c>
      <c r="B436" s="432" t="str">
        <f>IF(BNS_Printout!B431="","",BNS_Printout!B431)</f>
        <v/>
      </c>
      <c r="C436" s="432" t="str">
        <f>IF(BNS_Printout!C431="","",BNS_Printout!C431)</f>
        <v/>
      </c>
      <c r="D436" s="432" t="str">
        <f>IF(OR(BNS_Printout!D431=0,BNS_Printout!D431=""),"",BNS_Printout!D431)</f>
        <v/>
      </c>
      <c r="E436" s="433" t="str">
        <f>IF(BNS_Printout!E431="","",BNS_Printout!E431)</f>
        <v/>
      </c>
      <c r="F436" s="433" t="str">
        <f>IF(BNS_Printout!F431="","",BNS_Printout!F431)</f>
        <v/>
      </c>
      <c r="G436" s="434" t="str">
        <f>IF(BNS_Printout!G431="","",BNS_Printout!G431)</f>
        <v/>
      </c>
      <c r="H436" s="434" t="str">
        <f>IF(BNS_Printout!H431="","",BNS_Printout!H431)</f>
        <v/>
      </c>
      <c r="I436" s="281"/>
      <c r="J436" s="281"/>
      <c r="K436" s="422" t="str">
        <f>IF(BNS_Printout!K431="","",BNS_Printout!K431)</f>
        <v/>
      </c>
      <c r="AA436" s="329">
        <f t="shared" si="19"/>
        <v>0</v>
      </c>
      <c r="AB436" s="329">
        <f t="shared" si="21"/>
        <v>999</v>
      </c>
      <c r="AC436" s="329">
        <f t="shared" si="20"/>
        <v>0</v>
      </c>
    </row>
    <row r="437" spans="1:29" ht="24" customHeight="1">
      <c r="A437" s="431">
        <f>IF(BNS_Printout!A432="","",BNS_Printout!A432)</f>
        <v>426</v>
      </c>
      <c r="B437" s="432" t="str">
        <f>IF(BNS_Printout!B432="","",BNS_Printout!B432)</f>
        <v/>
      </c>
      <c r="C437" s="432" t="str">
        <f>IF(BNS_Printout!C432="","",BNS_Printout!C432)</f>
        <v/>
      </c>
      <c r="D437" s="432" t="str">
        <f>IF(OR(BNS_Printout!D432=0,BNS_Printout!D432=""),"",BNS_Printout!D432)</f>
        <v/>
      </c>
      <c r="E437" s="433" t="str">
        <f>IF(BNS_Printout!E432="","",BNS_Printout!E432)</f>
        <v/>
      </c>
      <c r="F437" s="433" t="str">
        <f>IF(BNS_Printout!F432="","",BNS_Printout!F432)</f>
        <v/>
      </c>
      <c r="G437" s="434" t="str">
        <f>IF(BNS_Printout!G432="","",BNS_Printout!G432)</f>
        <v/>
      </c>
      <c r="H437" s="434" t="str">
        <f>IF(BNS_Printout!H432="","",BNS_Printout!H432)</f>
        <v/>
      </c>
      <c r="I437" s="281"/>
      <c r="J437" s="281"/>
      <c r="K437" s="422" t="str">
        <f>IF(BNS_Printout!K432="","",BNS_Printout!K432)</f>
        <v/>
      </c>
      <c r="AA437" s="329">
        <f t="shared" si="19"/>
        <v>0</v>
      </c>
      <c r="AB437" s="329">
        <f t="shared" si="21"/>
        <v>999</v>
      </c>
      <c r="AC437" s="329">
        <f t="shared" si="20"/>
        <v>0</v>
      </c>
    </row>
    <row r="438" spans="1:29" ht="24" customHeight="1">
      <c r="A438" s="431">
        <f>IF(BNS_Printout!A433="","",BNS_Printout!A433)</f>
        <v>427</v>
      </c>
      <c r="B438" s="432" t="str">
        <f>IF(BNS_Printout!B433="","",BNS_Printout!B433)</f>
        <v/>
      </c>
      <c r="C438" s="432" t="str">
        <f>IF(BNS_Printout!C433="","",BNS_Printout!C433)</f>
        <v/>
      </c>
      <c r="D438" s="432" t="str">
        <f>IF(OR(BNS_Printout!D433=0,BNS_Printout!D433=""),"",BNS_Printout!D433)</f>
        <v/>
      </c>
      <c r="E438" s="433" t="str">
        <f>IF(BNS_Printout!E433="","",BNS_Printout!E433)</f>
        <v/>
      </c>
      <c r="F438" s="433" t="str">
        <f>IF(BNS_Printout!F433="","",BNS_Printout!F433)</f>
        <v/>
      </c>
      <c r="G438" s="434" t="str">
        <f>IF(BNS_Printout!G433="","",BNS_Printout!G433)</f>
        <v/>
      </c>
      <c r="H438" s="434" t="str">
        <f>IF(BNS_Printout!H433="","",BNS_Printout!H433)</f>
        <v/>
      </c>
      <c r="I438" s="281"/>
      <c r="J438" s="281"/>
      <c r="K438" s="422" t="str">
        <f>IF(BNS_Printout!K433="","",BNS_Printout!K433)</f>
        <v/>
      </c>
      <c r="AA438" s="329">
        <f t="shared" si="19"/>
        <v>0</v>
      </c>
      <c r="AB438" s="329">
        <f t="shared" si="21"/>
        <v>999</v>
      </c>
      <c r="AC438" s="329">
        <f t="shared" si="20"/>
        <v>0</v>
      </c>
    </row>
    <row r="439" spans="1:29" ht="24" customHeight="1">
      <c r="A439" s="431">
        <f>IF(BNS_Printout!A434="","",BNS_Printout!A434)</f>
        <v>428</v>
      </c>
      <c r="B439" s="432" t="str">
        <f>IF(BNS_Printout!B434="","",BNS_Printout!B434)</f>
        <v/>
      </c>
      <c r="C439" s="432" t="str">
        <f>IF(BNS_Printout!C434="","",BNS_Printout!C434)</f>
        <v/>
      </c>
      <c r="D439" s="432" t="str">
        <f>IF(OR(BNS_Printout!D434=0,BNS_Printout!D434=""),"",BNS_Printout!D434)</f>
        <v/>
      </c>
      <c r="E439" s="433" t="str">
        <f>IF(BNS_Printout!E434="","",BNS_Printout!E434)</f>
        <v/>
      </c>
      <c r="F439" s="433" t="str">
        <f>IF(BNS_Printout!F434="","",BNS_Printout!F434)</f>
        <v/>
      </c>
      <c r="G439" s="434" t="str">
        <f>IF(BNS_Printout!G434="","",BNS_Printout!G434)</f>
        <v/>
      </c>
      <c r="H439" s="434" t="str">
        <f>IF(BNS_Printout!H434="","",BNS_Printout!H434)</f>
        <v/>
      </c>
      <c r="I439" s="281"/>
      <c r="J439" s="281"/>
      <c r="K439" s="422" t="str">
        <f>IF(BNS_Printout!K434="","",BNS_Printout!K434)</f>
        <v/>
      </c>
      <c r="AA439" s="329">
        <f t="shared" si="19"/>
        <v>0</v>
      </c>
      <c r="AB439" s="329">
        <f t="shared" si="21"/>
        <v>999</v>
      </c>
      <c r="AC439" s="329">
        <f t="shared" si="20"/>
        <v>0</v>
      </c>
    </row>
    <row r="440" spans="1:29" ht="24" customHeight="1">
      <c r="A440" s="431">
        <f>IF(BNS_Printout!A435="","",BNS_Printout!A435)</f>
        <v>429</v>
      </c>
      <c r="B440" s="432" t="str">
        <f>IF(BNS_Printout!B435="","",BNS_Printout!B435)</f>
        <v/>
      </c>
      <c r="C440" s="432" t="str">
        <f>IF(BNS_Printout!C435="","",BNS_Printout!C435)</f>
        <v/>
      </c>
      <c r="D440" s="432" t="str">
        <f>IF(OR(BNS_Printout!D435=0,BNS_Printout!D435=""),"",BNS_Printout!D435)</f>
        <v/>
      </c>
      <c r="E440" s="433" t="str">
        <f>IF(BNS_Printout!E435="","",BNS_Printout!E435)</f>
        <v/>
      </c>
      <c r="F440" s="433" t="str">
        <f>IF(BNS_Printout!F435="","",BNS_Printout!F435)</f>
        <v/>
      </c>
      <c r="G440" s="434" t="str">
        <f>IF(BNS_Printout!G435="","",BNS_Printout!G435)</f>
        <v/>
      </c>
      <c r="H440" s="434" t="str">
        <f>IF(BNS_Printout!H435="","",BNS_Printout!H435)</f>
        <v/>
      </c>
      <c r="I440" s="281"/>
      <c r="J440" s="281"/>
      <c r="K440" s="422" t="str">
        <f>IF(BNS_Printout!K435="","",BNS_Printout!K435)</f>
        <v/>
      </c>
      <c r="AA440" s="329">
        <f t="shared" si="19"/>
        <v>0</v>
      </c>
      <c r="AB440" s="329">
        <f t="shared" si="21"/>
        <v>999</v>
      </c>
      <c r="AC440" s="329">
        <f t="shared" si="20"/>
        <v>0</v>
      </c>
    </row>
    <row r="441" spans="1:29" ht="24" customHeight="1">
      <c r="A441" s="431">
        <f>IF(BNS_Printout!A436="","",BNS_Printout!A436)</f>
        <v>430</v>
      </c>
      <c r="B441" s="432" t="str">
        <f>IF(BNS_Printout!B436="","",BNS_Printout!B436)</f>
        <v/>
      </c>
      <c r="C441" s="432" t="str">
        <f>IF(BNS_Printout!C436="","",BNS_Printout!C436)</f>
        <v/>
      </c>
      <c r="D441" s="432" t="str">
        <f>IF(OR(BNS_Printout!D436=0,BNS_Printout!D436=""),"",BNS_Printout!D436)</f>
        <v/>
      </c>
      <c r="E441" s="433" t="str">
        <f>IF(BNS_Printout!E436="","",BNS_Printout!E436)</f>
        <v/>
      </c>
      <c r="F441" s="433" t="str">
        <f>IF(BNS_Printout!F436="","",BNS_Printout!F436)</f>
        <v/>
      </c>
      <c r="G441" s="434" t="str">
        <f>IF(BNS_Printout!G436="","",BNS_Printout!G436)</f>
        <v/>
      </c>
      <c r="H441" s="434" t="str">
        <f>IF(BNS_Printout!H436="","",BNS_Printout!H436)</f>
        <v/>
      </c>
      <c r="I441" s="281"/>
      <c r="J441" s="281"/>
      <c r="K441" s="422" t="str">
        <f>IF(BNS_Printout!K436="","",BNS_Printout!K436)</f>
        <v/>
      </c>
      <c r="AA441" s="329">
        <f t="shared" si="19"/>
        <v>0</v>
      </c>
      <c r="AB441" s="329">
        <f t="shared" si="21"/>
        <v>999</v>
      </c>
      <c r="AC441" s="329">
        <f t="shared" si="20"/>
        <v>0</v>
      </c>
    </row>
    <row r="442" spans="1:29" ht="24" customHeight="1">
      <c r="A442" s="431">
        <f>IF(BNS_Printout!A437="","",BNS_Printout!A437)</f>
        <v>431</v>
      </c>
      <c r="B442" s="432" t="str">
        <f>IF(BNS_Printout!B437="","",BNS_Printout!B437)</f>
        <v/>
      </c>
      <c r="C442" s="432" t="str">
        <f>IF(BNS_Printout!C437="","",BNS_Printout!C437)</f>
        <v/>
      </c>
      <c r="D442" s="432" t="str">
        <f>IF(OR(BNS_Printout!D437=0,BNS_Printout!D437=""),"",BNS_Printout!D437)</f>
        <v/>
      </c>
      <c r="E442" s="433" t="str">
        <f>IF(BNS_Printout!E437="","",BNS_Printout!E437)</f>
        <v/>
      </c>
      <c r="F442" s="433" t="str">
        <f>IF(BNS_Printout!F437="","",BNS_Printout!F437)</f>
        <v/>
      </c>
      <c r="G442" s="434" t="str">
        <f>IF(BNS_Printout!G437="","",BNS_Printout!G437)</f>
        <v/>
      </c>
      <c r="H442" s="434" t="str">
        <f>IF(BNS_Printout!H437="","",BNS_Printout!H437)</f>
        <v/>
      </c>
      <c r="I442" s="281"/>
      <c r="J442" s="281"/>
      <c r="K442" s="422" t="str">
        <f>IF(BNS_Printout!K437="","",BNS_Printout!K437)</f>
        <v/>
      </c>
      <c r="AA442" s="329">
        <f t="shared" si="19"/>
        <v>0</v>
      </c>
      <c r="AB442" s="329">
        <f t="shared" si="21"/>
        <v>999</v>
      </c>
      <c r="AC442" s="329">
        <f t="shared" si="20"/>
        <v>0</v>
      </c>
    </row>
    <row r="443" spans="1:29" ht="24" customHeight="1">
      <c r="A443" s="431">
        <f>IF(BNS_Printout!A438="","",BNS_Printout!A438)</f>
        <v>432</v>
      </c>
      <c r="B443" s="432" t="str">
        <f>IF(BNS_Printout!B438="","",BNS_Printout!B438)</f>
        <v/>
      </c>
      <c r="C443" s="432" t="str">
        <f>IF(BNS_Printout!C438="","",BNS_Printout!C438)</f>
        <v/>
      </c>
      <c r="D443" s="432" t="str">
        <f>IF(OR(BNS_Printout!D438=0,BNS_Printout!D438=""),"",BNS_Printout!D438)</f>
        <v/>
      </c>
      <c r="E443" s="433" t="str">
        <f>IF(BNS_Printout!E438="","",BNS_Printout!E438)</f>
        <v/>
      </c>
      <c r="F443" s="433" t="str">
        <f>IF(BNS_Printout!F438="","",BNS_Printout!F438)</f>
        <v/>
      </c>
      <c r="G443" s="434" t="str">
        <f>IF(BNS_Printout!G438="","",BNS_Printout!G438)</f>
        <v/>
      </c>
      <c r="H443" s="434" t="str">
        <f>IF(BNS_Printout!H438="","",BNS_Printout!H438)</f>
        <v/>
      </c>
      <c r="I443" s="281"/>
      <c r="J443" s="281"/>
      <c r="K443" s="422" t="str">
        <f>IF(BNS_Printout!K438="","",BNS_Printout!K438)</f>
        <v/>
      </c>
      <c r="AA443" s="329">
        <f t="shared" si="19"/>
        <v>0</v>
      </c>
      <c r="AB443" s="329">
        <f t="shared" si="21"/>
        <v>999</v>
      </c>
      <c r="AC443" s="329">
        <f t="shared" si="20"/>
        <v>0</v>
      </c>
    </row>
    <row r="444" spans="1:29" ht="24" customHeight="1">
      <c r="A444" s="431">
        <f>IF(BNS_Printout!A439="","",BNS_Printout!A439)</f>
        <v>433</v>
      </c>
      <c r="B444" s="432" t="str">
        <f>IF(BNS_Printout!B439="","",BNS_Printout!B439)</f>
        <v/>
      </c>
      <c r="C444" s="432" t="str">
        <f>IF(BNS_Printout!C439="","",BNS_Printout!C439)</f>
        <v/>
      </c>
      <c r="D444" s="432" t="str">
        <f>IF(OR(BNS_Printout!D439=0,BNS_Printout!D439=""),"",BNS_Printout!D439)</f>
        <v/>
      </c>
      <c r="E444" s="433" t="str">
        <f>IF(BNS_Printout!E439="","",BNS_Printout!E439)</f>
        <v/>
      </c>
      <c r="F444" s="433" t="str">
        <f>IF(BNS_Printout!F439="","",BNS_Printout!F439)</f>
        <v/>
      </c>
      <c r="G444" s="434" t="str">
        <f>IF(BNS_Printout!G439="","",BNS_Printout!G439)</f>
        <v/>
      </c>
      <c r="H444" s="434" t="str">
        <f>IF(BNS_Printout!H439="","",BNS_Printout!H439)</f>
        <v/>
      </c>
      <c r="I444" s="281"/>
      <c r="J444" s="281"/>
      <c r="K444" s="422" t="str">
        <f>IF(BNS_Printout!K439="","",BNS_Printout!K439)</f>
        <v/>
      </c>
      <c r="AA444" s="329">
        <f t="shared" si="19"/>
        <v>0</v>
      </c>
      <c r="AB444" s="329">
        <f t="shared" si="21"/>
        <v>999</v>
      </c>
      <c r="AC444" s="329">
        <f t="shared" si="20"/>
        <v>0</v>
      </c>
    </row>
    <row r="445" spans="1:29" ht="24" customHeight="1">
      <c r="A445" s="431">
        <f>IF(BNS_Printout!A440="","",BNS_Printout!A440)</f>
        <v>434</v>
      </c>
      <c r="B445" s="432" t="str">
        <f>IF(BNS_Printout!B440="","",BNS_Printout!B440)</f>
        <v/>
      </c>
      <c r="C445" s="432" t="str">
        <f>IF(BNS_Printout!C440="","",BNS_Printout!C440)</f>
        <v/>
      </c>
      <c r="D445" s="432" t="str">
        <f>IF(OR(BNS_Printout!D440=0,BNS_Printout!D440=""),"",BNS_Printout!D440)</f>
        <v/>
      </c>
      <c r="E445" s="433" t="str">
        <f>IF(BNS_Printout!E440="","",BNS_Printout!E440)</f>
        <v/>
      </c>
      <c r="F445" s="433" t="str">
        <f>IF(BNS_Printout!F440="","",BNS_Printout!F440)</f>
        <v/>
      </c>
      <c r="G445" s="434" t="str">
        <f>IF(BNS_Printout!G440="","",BNS_Printout!G440)</f>
        <v/>
      </c>
      <c r="H445" s="434" t="str">
        <f>IF(BNS_Printout!H440="","",BNS_Printout!H440)</f>
        <v/>
      </c>
      <c r="I445" s="281"/>
      <c r="J445" s="281"/>
      <c r="K445" s="422" t="str">
        <f>IF(BNS_Printout!K440="","",BNS_Printout!K440)</f>
        <v/>
      </c>
      <c r="AA445" s="329">
        <f t="shared" si="19"/>
        <v>0</v>
      </c>
      <c r="AB445" s="329">
        <f t="shared" si="21"/>
        <v>999</v>
      </c>
      <c r="AC445" s="329">
        <f t="shared" si="20"/>
        <v>0</v>
      </c>
    </row>
    <row r="446" spans="1:29" ht="24" customHeight="1">
      <c r="A446" s="431">
        <f>IF(BNS_Printout!A441="","",BNS_Printout!A441)</f>
        <v>435</v>
      </c>
      <c r="B446" s="432" t="str">
        <f>IF(BNS_Printout!B441="","",BNS_Printout!B441)</f>
        <v/>
      </c>
      <c r="C446" s="432" t="str">
        <f>IF(BNS_Printout!C441="","",BNS_Printout!C441)</f>
        <v/>
      </c>
      <c r="D446" s="432" t="str">
        <f>IF(OR(BNS_Printout!D441=0,BNS_Printout!D441=""),"",BNS_Printout!D441)</f>
        <v/>
      </c>
      <c r="E446" s="433" t="str">
        <f>IF(BNS_Printout!E441="","",BNS_Printout!E441)</f>
        <v/>
      </c>
      <c r="F446" s="433" t="str">
        <f>IF(BNS_Printout!F441="","",BNS_Printout!F441)</f>
        <v/>
      </c>
      <c r="G446" s="434" t="str">
        <f>IF(BNS_Printout!G441="","",BNS_Printout!G441)</f>
        <v/>
      </c>
      <c r="H446" s="434" t="str">
        <f>IF(BNS_Printout!H441="","",BNS_Printout!H441)</f>
        <v/>
      </c>
      <c r="I446" s="281"/>
      <c r="J446" s="281"/>
      <c r="K446" s="422" t="str">
        <f>IF(BNS_Printout!K441="","",BNS_Printout!K441)</f>
        <v/>
      </c>
      <c r="AA446" s="329">
        <f t="shared" si="19"/>
        <v>0</v>
      </c>
      <c r="AB446" s="329">
        <f t="shared" si="21"/>
        <v>999</v>
      </c>
      <c r="AC446" s="329">
        <f t="shared" si="20"/>
        <v>0</v>
      </c>
    </row>
    <row r="447" spans="1:29" ht="24" customHeight="1">
      <c r="A447" s="431">
        <f>IF(BNS_Printout!A442="","",BNS_Printout!A442)</f>
        <v>436</v>
      </c>
      <c r="B447" s="432" t="str">
        <f>IF(BNS_Printout!B442="","",BNS_Printout!B442)</f>
        <v/>
      </c>
      <c r="C447" s="432" t="str">
        <f>IF(BNS_Printout!C442="","",BNS_Printout!C442)</f>
        <v/>
      </c>
      <c r="D447" s="432" t="str">
        <f>IF(OR(BNS_Printout!D442=0,BNS_Printout!D442=""),"",BNS_Printout!D442)</f>
        <v/>
      </c>
      <c r="E447" s="433" t="str">
        <f>IF(BNS_Printout!E442="","",BNS_Printout!E442)</f>
        <v/>
      </c>
      <c r="F447" s="433" t="str">
        <f>IF(BNS_Printout!F442="","",BNS_Printout!F442)</f>
        <v/>
      </c>
      <c r="G447" s="434" t="str">
        <f>IF(BNS_Printout!G442="","",BNS_Printout!G442)</f>
        <v/>
      </c>
      <c r="H447" s="434" t="str">
        <f>IF(BNS_Printout!H442="","",BNS_Printout!H442)</f>
        <v/>
      </c>
      <c r="I447" s="281"/>
      <c r="J447" s="281"/>
      <c r="K447" s="422" t="str">
        <f>IF(BNS_Printout!K442="","",BNS_Printout!K442)</f>
        <v/>
      </c>
      <c r="AA447" s="329">
        <f t="shared" si="19"/>
        <v>0</v>
      </c>
      <c r="AB447" s="329">
        <f t="shared" si="21"/>
        <v>999</v>
      </c>
      <c r="AC447" s="329">
        <f t="shared" si="20"/>
        <v>0</v>
      </c>
    </row>
    <row r="448" spans="1:29" ht="24" customHeight="1">
      <c r="A448" s="431">
        <f>IF(BNS_Printout!A443="","",BNS_Printout!A443)</f>
        <v>437</v>
      </c>
      <c r="B448" s="432" t="str">
        <f>IF(BNS_Printout!B443="","",BNS_Printout!B443)</f>
        <v/>
      </c>
      <c r="C448" s="432" t="str">
        <f>IF(BNS_Printout!C443="","",BNS_Printout!C443)</f>
        <v/>
      </c>
      <c r="D448" s="432" t="str">
        <f>IF(OR(BNS_Printout!D443=0,BNS_Printout!D443=""),"",BNS_Printout!D443)</f>
        <v/>
      </c>
      <c r="E448" s="433" t="str">
        <f>IF(BNS_Printout!E443="","",BNS_Printout!E443)</f>
        <v/>
      </c>
      <c r="F448" s="433" t="str">
        <f>IF(BNS_Printout!F443="","",BNS_Printout!F443)</f>
        <v/>
      </c>
      <c r="G448" s="434" t="str">
        <f>IF(BNS_Printout!G443="","",BNS_Printout!G443)</f>
        <v/>
      </c>
      <c r="H448" s="434" t="str">
        <f>IF(BNS_Printout!H443="","",BNS_Printout!H443)</f>
        <v/>
      </c>
      <c r="I448" s="281"/>
      <c r="J448" s="281"/>
      <c r="K448" s="422" t="str">
        <f>IF(BNS_Printout!K443="","",BNS_Printout!K443)</f>
        <v/>
      </c>
      <c r="AA448" s="329">
        <f t="shared" si="19"/>
        <v>0</v>
      </c>
      <c r="AB448" s="329">
        <f t="shared" si="21"/>
        <v>999</v>
      </c>
      <c r="AC448" s="329">
        <f t="shared" si="20"/>
        <v>0</v>
      </c>
    </row>
    <row r="449" spans="1:29" ht="24" customHeight="1">
      <c r="A449" s="431">
        <f>IF(BNS_Printout!A444="","",BNS_Printout!A444)</f>
        <v>438</v>
      </c>
      <c r="B449" s="432" t="str">
        <f>IF(BNS_Printout!B444="","",BNS_Printout!B444)</f>
        <v/>
      </c>
      <c r="C449" s="432" t="str">
        <f>IF(BNS_Printout!C444="","",BNS_Printout!C444)</f>
        <v/>
      </c>
      <c r="D449" s="432" t="str">
        <f>IF(OR(BNS_Printout!D444=0,BNS_Printout!D444=""),"",BNS_Printout!D444)</f>
        <v/>
      </c>
      <c r="E449" s="433" t="str">
        <f>IF(BNS_Printout!E444="","",BNS_Printout!E444)</f>
        <v/>
      </c>
      <c r="F449" s="433" t="str">
        <f>IF(BNS_Printout!F444="","",BNS_Printout!F444)</f>
        <v/>
      </c>
      <c r="G449" s="434" t="str">
        <f>IF(BNS_Printout!G444="","",BNS_Printout!G444)</f>
        <v/>
      </c>
      <c r="H449" s="434" t="str">
        <f>IF(BNS_Printout!H444="","",BNS_Printout!H444)</f>
        <v/>
      </c>
      <c r="I449" s="281"/>
      <c r="J449" s="281"/>
      <c r="K449" s="422" t="str">
        <f>IF(BNS_Printout!K444="","",BNS_Printout!K444)</f>
        <v/>
      </c>
      <c r="AA449" s="329">
        <f t="shared" si="19"/>
        <v>0</v>
      </c>
      <c r="AB449" s="329">
        <f t="shared" si="21"/>
        <v>999</v>
      </c>
      <c r="AC449" s="329">
        <f t="shared" si="20"/>
        <v>0</v>
      </c>
    </row>
    <row r="450" spans="1:29" ht="24" customHeight="1">
      <c r="A450" s="431">
        <f>IF(BNS_Printout!A445="","",BNS_Printout!A445)</f>
        <v>439</v>
      </c>
      <c r="B450" s="432" t="str">
        <f>IF(BNS_Printout!B445="","",BNS_Printout!B445)</f>
        <v/>
      </c>
      <c r="C450" s="432" t="str">
        <f>IF(BNS_Printout!C445="","",BNS_Printout!C445)</f>
        <v/>
      </c>
      <c r="D450" s="432" t="str">
        <f>IF(OR(BNS_Printout!D445=0,BNS_Printout!D445=""),"",BNS_Printout!D445)</f>
        <v/>
      </c>
      <c r="E450" s="433" t="str">
        <f>IF(BNS_Printout!E445="","",BNS_Printout!E445)</f>
        <v/>
      </c>
      <c r="F450" s="433" t="str">
        <f>IF(BNS_Printout!F445="","",BNS_Printout!F445)</f>
        <v/>
      </c>
      <c r="G450" s="434" t="str">
        <f>IF(BNS_Printout!G445="","",BNS_Printout!G445)</f>
        <v/>
      </c>
      <c r="H450" s="434" t="str">
        <f>IF(BNS_Printout!H445="","",BNS_Printout!H445)</f>
        <v/>
      </c>
      <c r="I450" s="281"/>
      <c r="J450" s="281"/>
      <c r="K450" s="422" t="str">
        <f>IF(BNS_Printout!K445="","",BNS_Printout!K445)</f>
        <v/>
      </c>
      <c r="AA450" s="329">
        <f t="shared" si="19"/>
        <v>0</v>
      </c>
      <c r="AB450" s="329">
        <f t="shared" si="21"/>
        <v>999</v>
      </c>
      <c r="AC450" s="329">
        <f t="shared" si="20"/>
        <v>0</v>
      </c>
    </row>
    <row r="451" spans="1:29" ht="24" customHeight="1">
      <c r="A451" s="431">
        <f>IF(BNS_Printout!A446="","",BNS_Printout!A446)</f>
        <v>440</v>
      </c>
      <c r="B451" s="432" t="str">
        <f>IF(BNS_Printout!B446="","",BNS_Printout!B446)</f>
        <v/>
      </c>
      <c r="C451" s="432" t="str">
        <f>IF(BNS_Printout!C446="","",BNS_Printout!C446)</f>
        <v/>
      </c>
      <c r="D451" s="432" t="str">
        <f>IF(OR(BNS_Printout!D446=0,BNS_Printout!D446=""),"",BNS_Printout!D446)</f>
        <v/>
      </c>
      <c r="E451" s="433" t="str">
        <f>IF(BNS_Printout!E446="","",BNS_Printout!E446)</f>
        <v/>
      </c>
      <c r="F451" s="433" t="str">
        <f>IF(BNS_Printout!F446="","",BNS_Printout!F446)</f>
        <v/>
      </c>
      <c r="G451" s="434" t="str">
        <f>IF(BNS_Printout!G446="","",BNS_Printout!G446)</f>
        <v/>
      </c>
      <c r="H451" s="434" t="str">
        <f>IF(BNS_Printout!H446="","",BNS_Printout!H446)</f>
        <v/>
      </c>
      <c r="I451" s="281"/>
      <c r="J451" s="281"/>
      <c r="K451" s="422" t="str">
        <f>IF(BNS_Printout!K446="","",BNS_Printout!K446)</f>
        <v/>
      </c>
      <c r="AA451" s="329">
        <f t="shared" si="19"/>
        <v>0</v>
      </c>
      <c r="AB451" s="329">
        <f t="shared" si="21"/>
        <v>999</v>
      </c>
      <c r="AC451" s="329">
        <f t="shared" si="20"/>
        <v>0</v>
      </c>
    </row>
    <row r="452" spans="1:29" ht="24" customHeight="1">
      <c r="A452" s="431">
        <f>IF(BNS_Printout!A447="","",BNS_Printout!A447)</f>
        <v>441</v>
      </c>
      <c r="B452" s="432" t="str">
        <f>IF(BNS_Printout!B447="","",BNS_Printout!B447)</f>
        <v/>
      </c>
      <c r="C452" s="432" t="str">
        <f>IF(BNS_Printout!C447="","",BNS_Printout!C447)</f>
        <v/>
      </c>
      <c r="D452" s="432" t="str">
        <f>IF(OR(BNS_Printout!D447=0,BNS_Printout!D447=""),"",BNS_Printout!D447)</f>
        <v/>
      </c>
      <c r="E452" s="433" t="str">
        <f>IF(BNS_Printout!E447="","",BNS_Printout!E447)</f>
        <v/>
      </c>
      <c r="F452" s="433" t="str">
        <f>IF(BNS_Printout!F447="","",BNS_Printout!F447)</f>
        <v/>
      </c>
      <c r="G452" s="434" t="str">
        <f>IF(BNS_Printout!G447="","",BNS_Printout!G447)</f>
        <v/>
      </c>
      <c r="H452" s="434" t="str">
        <f>IF(BNS_Printout!H447="","",BNS_Printout!H447)</f>
        <v/>
      </c>
      <c r="I452" s="281"/>
      <c r="J452" s="281"/>
      <c r="K452" s="422" t="str">
        <f>IF(BNS_Printout!K447="","",BNS_Printout!K447)</f>
        <v/>
      </c>
      <c r="AA452" s="329">
        <f t="shared" si="19"/>
        <v>0</v>
      </c>
      <c r="AB452" s="329">
        <f t="shared" si="21"/>
        <v>999</v>
      </c>
      <c r="AC452" s="329">
        <f t="shared" si="20"/>
        <v>0</v>
      </c>
    </row>
    <row r="453" spans="1:29" ht="24" customHeight="1">
      <c r="A453" s="431">
        <f>IF(BNS_Printout!A448="","",BNS_Printout!A448)</f>
        <v>442</v>
      </c>
      <c r="B453" s="432" t="str">
        <f>IF(BNS_Printout!B448="","",BNS_Printout!B448)</f>
        <v/>
      </c>
      <c r="C453" s="432" t="str">
        <f>IF(BNS_Printout!C448="","",BNS_Printout!C448)</f>
        <v/>
      </c>
      <c r="D453" s="432" t="str">
        <f>IF(OR(BNS_Printout!D448=0,BNS_Printout!D448=""),"",BNS_Printout!D448)</f>
        <v/>
      </c>
      <c r="E453" s="433" t="str">
        <f>IF(BNS_Printout!E448="","",BNS_Printout!E448)</f>
        <v/>
      </c>
      <c r="F453" s="433" t="str">
        <f>IF(BNS_Printout!F448="","",BNS_Printout!F448)</f>
        <v/>
      </c>
      <c r="G453" s="434" t="str">
        <f>IF(BNS_Printout!G448="","",BNS_Printout!G448)</f>
        <v/>
      </c>
      <c r="H453" s="434" t="str">
        <f>IF(BNS_Printout!H448="","",BNS_Printout!H448)</f>
        <v/>
      </c>
      <c r="I453" s="281"/>
      <c r="J453" s="281"/>
      <c r="K453" s="422" t="str">
        <f>IF(BNS_Printout!K448="","",BNS_Printout!K448)</f>
        <v/>
      </c>
      <c r="AA453" s="329">
        <f t="shared" si="19"/>
        <v>0</v>
      </c>
      <c r="AB453" s="329">
        <f t="shared" si="21"/>
        <v>999</v>
      </c>
      <c r="AC453" s="329">
        <f t="shared" si="20"/>
        <v>0</v>
      </c>
    </row>
    <row r="454" spans="1:29" ht="24" customHeight="1">
      <c r="A454" s="431">
        <f>IF(BNS_Printout!A449="","",BNS_Printout!A449)</f>
        <v>443</v>
      </c>
      <c r="B454" s="432" t="str">
        <f>IF(BNS_Printout!B449="","",BNS_Printout!B449)</f>
        <v/>
      </c>
      <c r="C454" s="432" t="str">
        <f>IF(BNS_Printout!C449="","",BNS_Printout!C449)</f>
        <v/>
      </c>
      <c r="D454" s="432" t="str">
        <f>IF(OR(BNS_Printout!D449=0,BNS_Printout!D449=""),"",BNS_Printout!D449)</f>
        <v/>
      </c>
      <c r="E454" s="433" t="str">
        <f>IF(BNS_Printout!E449="","",BNS_Printout!E449)</f>
        <v/>
      </c>
      <c r="F454" s="433" t="str">
        <f>IF(BNS_Printout!F449="","",BNS_Printout!F449)</f>
        <v/>
      </c>
      <c r="G454" s="434" t="str">
        <f>IF(BNS_Printout!G449="","",BNS_Printout!G449)</f>
        <v/>
      </c>
      <c r="H454" s="434" t="str">
        <f>IF(BNS_Printout!H449="","",BNS_Printout!H449)</f>
        <v/>
      </c>
      <c r="I454" s="281"/>
      <c r="J454" s="281"/>
      <c r="K454" s="422" t="str">
        <f>IF(BNS_Printout!K449="","",BNS_Printout!K449)</f>
        <v/>
      </c>
      <c r="AA454" s="329">
        <f t="shared" si="19"/>
        <v>0</v>
      </c>
      <c r="AB454" s="329">
        <f t="shared" si="21"/>
        <v>999</v>
      </c>
      <c r="AC454" s="329">
        <f t="shared" si="20"/>
        <v>0</v>
      </c>
    </row>
    <row r="455" spans="1:29" ht="24" customHeight="1">
      <c r="A455" s="431">
        <f>IF(BNS_Printout!A450="","",BNS_Printout!A450)</f>
        <v>444</v>
      </c>
      <c r="B455" s="432" t="str">
        <f>IF(BNS_Printout!B450="","",BNS_Printout!B450)</f>
        <v/>
      </c>
      <c r="C455" s="432" t="str">
        <f>IF(BNS_Printout!C450="","",BNS_Printout!C450)</f>
        <v/>
      </c>
      <c r="D455" s="432" t="str">
        <f>IF(OR(BNS_Printout!D450=0,BNS_Printout!D450=""),"",BNS_Printout!D450)</f>
        <v/>
      </c>
      <c r="E455" s="433" t="str">
        <f>IF(BNS_Printout!E450="","",BNS_Printout!E450)</f>
        <v/>
      </c>
      <c r="F455" s="433" t="str">
        <f>IF(BNS_Printout!F450="","",BNS_Printout!F450)</f>
        <v/>
      </c>
      <c r="G455" s="434" t="str">
        <f>IF(BNS_Printout!G450="","",BNS_Printout!G450)</f>
        <v/>
      </c>
      <c r="H455" s="434" t="str">
        <f>IF(BNS_Printout!H450="","",BNS_Printout!H450)</f>
        <v/>
      </c>
      <c r="I455" s="281"/>
      <c r="J455" s="281"/>
      <c r="K455" s="422" t="str">
        <f>IF(BNS_Printout!K450="","",BNS_Printout!K450)</f>
        <v/>
      </c>
      <c r="AA455" s="329">
        <f t="shared" si="19"/>
        <v>0</v>
      </c>
      <c r="AB455" s="329">
        <f t="shared" si="21"/>
        <v>999</v>
      </c>
      <c r="AC455" s="329">
        <f t="shared" si="20"/>
        <v>0</v>
      </c>
    </row>
    <row r="456" spans="1:29" ht="24" customHeight="1">
      <c r="A456" s="431">
        <f>IF(BNS_Printout!A451="","",BNS_Printout!A451)</f>
        <v>445</v>
      </c>
      <c r="B456" s="432" t="str">
        <f>IF(BNS_Printout!B451="","",BNS_Printout!B451)</f>
        <v/>
      </c>
      <c r="C456" s="432" t="str">
        <f>IF(BNS_Printout!C451="","",BNS_Printout!C451)</f>
        <v/>
      </c>
      <c r="D456" s="432" t="str">
        <f>IF(OR(BNS_Printout!D451=0,BNS_Printout!D451=""),"",BNS_Printout!D451)</f>
        <v/>
      </c>
      <c r="E456" s="433" t="str">
        <f>IF(BNS_Printout!E451="","",BNS_Printout!E451)</f>
        <v/>
      </c>
      <c r="F456" s="433" t="str">
        <f>IF(BNS_Printout!F451="","",BNS_Printout!F451)</f>
        <v/>
      </c>
      <c r="G456" s="434" t="str">
        <f>IF(BNS_Printout!G451="","",BNS_Printout!G451)</f>
        <v/>
      </c>
      <c r="H456" s="434" t="str">
        <f>IF(BNS_Printout!H451="","",BNS_Printout!H451)</f>
        <v/>
      </c>
      <c r="I456" s="281"/>
      <c r="J456" s="281"/>
      <c r="K456" s="422" t="str">
        <f>IF(BNS_Printout!K451="","",BNS_Printout!K451)</f>
        <v/>
      </c>
      <c r="AA456" s="329">
        <f t="shared" si="19"/>
        <v>0</v>
      </c>
      <c r="AB456" s="329">
        <f t="shared" si="21"/>
        <v>999</v>
      </c>
      <c r="AC456" s="329">
        <f t="shared" si="20"/>
        <v>0</v>
      </c>
    </row>
    <row r="457" spans="1:29" ht="24" customHeight="1">
      <c r="A457" s="431">
        <f>IF(BNS_Printout!A452="","",BNS_Printout!A452)</f>
        <v>446</v>
      </c>
      <c r="B457" s="432" t="str">
        <f>IF(BNS_Printout!B452="","",BNS_Printout!B452)</f>
        <v/>
      </c>
      <c r="C457" s="432" t="str">
        <f>IF(BNS_Printout!C452="","",BNS_Printout!C452)</f>
        <v/>
      </c>
      <c r="D457" s="432" t="str">
        <f>IF(OR(BNS_Printout!D452=0,BNS_Printout!D452=""),"",BNS_Printout!D452)</f>
        <v/>
      </c>
      <c r="E457" s="433" t="str">
        <f>IF(BNS_Printout!E452="","",BNS_Printout!E452)</f>
        <v/>
      </c>
      <c r="F457" s="433" t="str">
        <f>IF(BNS_Printout!F452="","",BNS_Printout!F452)</f>
        <v/>
      </c>
      <c r="G457" s="434" t="str">
        <f>IF(BNS_Printout!G452="","",BNS_Printout!G452)</f>
        <v/>
      </c>
      <c r="H457" s="434" t="str">
        <f>IF(BNS_Printout!H452="","",BNS_Printout!H452)</f>
        <v/>
      </c>
      <c r="I457" s="281"/>
      <c r="J457" s="281"/>
      <c r="K457" s="422" t="str">
        <f>IF(BNS_Printout!K452="","",BNS_Printout!K452)</f>
        <v/>
      </c>
      <c r="AA457" s="329">
        <f t="shared" si="19"/>
        <v>0</v>
      </c>
      <c r="AB457" s="329">
        <f t="shared" si="21"/>
        <v>999</v>
      </c>
      <c r="AC457" s="329">
        <f t="shared" si="20"/>
        <v>0</v>
      </c>
    </row>
    <row r="458" spans="1:29" ht="24" customHeight="1">
      <c r="A458" s="431">
        <f>IF(BNS_Printout!A453="","",BNS_Printout!A453)</f>
        <v>447</v>
      </c>
      <c r="B458" s="432" t="str">
        <f>IF(BNS_Printout!B453="","",BNS_Printout!B453)</f>
        <v/>
      </c>
      <c r="C458" s="432" t="str">
        <f>IF(BNS_Printout!C453="","",BNS_Printout!C453)</f>
        <v/>
      </c>
      <c r="D458" s="432" t="str">
        <f>IF(OR(BNS_Printout!D453=0,BNS_Printout!D453=""),"",BNS_Printout!D453)</f>
        <v/>
      </c>
      <c r="E458" s="433" t="str">
        <f>IF(BNS_Printout!E453="","",BNS_Printout!E453)</f>
        <v/>
      </c>
      <c r="F458" s="433" t="str">
        <f>IF(BNS_Printout!F453="","",BNS_Printout!F453)</f>
        <v/>
      </c>
      <c r="G458" s="434" t="str">
        <f>IF(BNS_Printout!G453="","",BNS_Printout!G453)</f>
        <v/>
      </c>
      <c r="H458" s="434" t="str">
        <f>IF(BNS_Printout!H453="","",BNS_Printout!H453)</f>
        <v/>
      </c>
      <c r="I458" s="281"/>
      <c r="J458" s="281"/>
      <c r="K458" s="422" t="str">
        <f>IF(BNS_Printout!K453="","",BNS_Printout!K453)</f>
        <v/>
      </c>
      <c r="AA458" s="329">
        <f t="shared" si="19"/>
        <v>0</v>
      </c>
      <c r="AB458" s="329">
        <f t="shared" si="21"/>
        <v>999</v>
      </c>
      <c r="AC458" s="329">
        <f t="shared" si="20"/>
        <v>0</v>
      </c>
    </row>
    <row r="459" spans="1:29" ht="24" customHeight="1">
      <c r="A459" s="431">
        <f>IF(BNS_Printout!A454="","",BNS_Printout!A454)</f>
        <v>448</v>
      </c>
      <c r="B459" s="432" t="str">
        <f>IF(BNS_Printout!B454="","",BNS_Printout!B454)</f>
        <v/>
      </c>
      <c r="C459" s="432" t="str">
        <f>IF(BNS_Printout!C454="","",BNS_Printout!C454)</f>
        <v/>
      </c>
      <c r="D459" s="432" t="str">
        <f>IF(OR(BNS_Printout!D454=0,BNS_Printout!D454=""),"",BNS_Printout!D454)</f>
        <v/>
      </c>
      <c r="E459" s="433" t="str">
        <f>IF(BNS_Printout!E454="","",BNS_Printout!E454)</f>
        <v/>
      </c>
      <c r="F459" s="433" t="str">
        <f>IF(BNS_Printout!F454="","",BNS_Printout!F454)</f>
        <v/>
      </c>
      <c r="G459" s="434" t="str">
        <f>IF(BNS_Printout!G454="","",BNS_Printout!G454)</f>
        <v/>
      </c>
      <c r="H459" s="434" t="str">
        <f>IF(BNS_Printout!H454="","",BNS_Printout!H454)</f>
        <v/>
      </c>
      <c r="I459" s="281"/>
      <c r="J459" s="281"/>
      <c r="K459" s="422" t="str">
        <f>IF(BNS_Printout!K454="","",BNS_Printout!K454)</f>
        <v/>
      </c>
      <c r="AA459" s="329">
        <f t="shared" si="19"/>
        <v>0</v>
      </c>
      <c r="AB459" s="329">
        <f t="shared" si="21"/>
        <v>999</v>
      </c>
      <c r="AC459" s="329">
        <f t="shared" si="20"/>
        <v>0</v>
      </c>
    </row>
    <row r="460" spans="1:29" ht="24" customHeight="1">
      <c r="A460" s="431">
        <f>IF(BNS_Printout!A455="","",BNS_Printout!A455)</f>
        <v>449</v>
      </c>
      <c r="B460" s="432" t="str">
        <f>IF(BNS_Printout!B455="","",BNS_Printout!B455)</f>
        <v/>
      </c>
      <c r="C460" s="432" t="str">
        <f>IF(BNS_Printout!C455="","",BNS_Printout!C455)</f>
        <v/>
      </c>
      <c r="D460" s="432" t="str">
        <f>IF(OR(BNS_Printout!D455=0,BNS_Printout!D455=""),"",BNS_Printout!D455)</f>
        <v/>
      </c>
      <c r="E460" s="433" t="str">
        <f>IF(BNS_Printout!E455="","",BNS_Printout!E455)</f>
        <v/>
      </c>
      <c r="F460" s="433" t="str">
        <f>IF(BNS_Printout!F455="","",BNS_Printout!F455)</f>
        <v/>
      </c>
      <c r="G460" s="434" t="str">
        <f>IF(BNS_Printout!G455="","",BNS_Printout!G455)</f>
        <v/>
      </c>
      <c r="H460" s="434" t="str">
        <f>IF(BNS_Printout!H455="","",BNS_Printout!H455)</f>
        <v/>
      </c>
      <c r="I460" s="281"/>
      <c r="J460" s="281"/>
      <c r="K460" s="422" t="str">
        <f>IF(BNS_Printout!K455="","",BNS_Printout!K455)</f>
        <v/>
      </c>
      <c r="AA460" s="329">
        <f t="shared" si="19"/>
        <v>0</v>
      </c>
      <c r="AB460" s="329">
        <f t="shared" si="21"/>
        <v>999</v>
      </c>
      <c r="AC460" s="329">
        <f t="shared" si="20"/>
        <v>0</v>
      </c>
    </row>
    <row r="461" spans="1:29" ht="24" customHeight="1">
      <c r="A461" s="431">
        <f>IF(BNS_Printout!A456="","",BNS_Printout!A456)</f>
        <v>450</v>
      </c>
      <c r="B461" s="432" t="str">
        <f>IF(BNS_Printout!B456="","",BNS_Printout!B456)</f>
        <v/>
      </c>
      <c r="C461" s="432" t="str">
        <f>IF(BNS_Printout!C456="","",BNS_Printout!C456)</f>
        <v/>
      </c>
      <c r="D461" s="432" t="str">
        <f>IF(OR(BNS_Printout!D456=0,BNS_Printout!D456=""),"",BNS_Printout!D456)</f>
        <v/>
      </c>
      <c r="E461" s="433" t="str">
        <f>IF(BNS_Printout!E456="","",BNS_Printout!E456)</f>
        <v/>
      </c>
      <c r="F461" s="433" t="str">
        <f>IF(BNS_Printout!F456="","",BNS_Printout!F456)</f>
        <v/>
      </c>
      <c r="G461" s="434" t="str">
        <f>IF(BNS_Printout!G456="","",BNS_Printout!G456)</f>
        <v/>
      </c>
      <c r="H461" s="434" t="str">
        <f>IF(BNS_Printout!H456="","",BNS_Printout!H456)</f>
        <v/>
      </c>
      <c r="I461" s="281"/>
      <c r="J461" s="281"/>
      <c r="K461" s="422" t="str">
        <f>IF(BNS_Printout!K456="","",BNS_Printout!K456)</f>
        <v/>
      </c>
      <c r="AA461" s="329">
        <f t="shared" ref="AA461:AA511" si="22">IF(D461="",0,1)</f>
        <v>0</v>
      </c>
      <c r="AB461" s="329">
        <f t="shared" si="21"/>
        <v>999</v>
      </c>
      <c r="AC461" s="329">
        <f t="shared" ref="AC461:AC511" si="23">IF(AND(AA461&lt;&gt;0,AB461&gt;1),1,0)</f>
        <v>0</v>
      </c>
    </row>
    <row r="462" spans="1:29" ht="24" customHeight="1">
      <c r="A462" s="431">
        <f>IF(BNS_Printout!A457="","",BNS_Printout!A457)</f>
        <v>451</v>
      </c>
      <c r="B462" s="432" t="str">
        <f>IF(BNS_Printout!B457="","",BNS_Printout!B457)</f>
        <v/>
      </c>
      <c r="C462" s="432" t="str">
        <f>IF(BNS_Printout!C457="","",BNS_Printout!C457)</f>
        <v/>
      </c>
      <c r="D462" s="432" t="str">
        <f>IF(OR(BNS_Printout!D457=0,BNS_Printout!D457=""),"",BNS_Printout!D457)</f>
        <v/>
      </c>
      <c r="E462" s="433" t="str">
        <f>IF(BNS_Printout!E457="","",BNS_Printout!E457)</f>
        <v/>
      </c>
      <c r="F462" s="433" t="str">
        <f>IF(BNS_Printout!F457="","",BNS_Printout!F457)</f>
        <v/>
      </c>
      <c r="G462" s="434" t="str">
        <f>IF(BNS_Printout!G457="","",BNS_Printout!G457)</f>
        <v/>
      </c>
      <c r="H462" s="434" t="str">
        <f>IF(BNS_Printout!H457="","",BNS_Printout!H457)</f>
        <v/>
      </c>
      <c r="I462" s="281"/>
      <c r="J462" s="281"/>
      <c r="K462" s="422" t="str">
        <f>IF(BNS_Printout!K457="","",BNS_Printout!K457)</f>
        <v/>
      </c>
      <c r="AA462" s="329">
        <f t="shared" si="22"/>
        <v>0</v>
      </c>
      <c r="AB462" s="329">
        <f t="shared" ref="AB462:AB511" si="24">COUNTIF($D$12:$D$1010,$D462)</f>
        <v>999</v>
      </c>
      <c r="AC462" s="329">
        <f t="shared" si="23"/>
        <v>0</v>
      </c>
    </row>
    <row r="463" spans="1:29" ht="24" customHeight="1">
      <c r="A463" s="431">
        <f>IF(BNS_Printout!A458="","",BNS_Printout!A458)</f>
        <v>452</v>
      </c>
      <c r="B463" s="432" t="str">
        <f>IF(BNS_Printout!B458="","",BNS_Printout!B458)</f>
        <v/>
      </c>
      <c r="C463" s="432" t="str">
        <f>IF(BNS_Printout!C458="","",BNS_Printout!C458)</f>
        <v/>
      </c>
      <c r="D463" s="432" t="str">
        <f>IF(OR(BNS_Printout!D458=0,BNS_Printout!D458=""),"",BNS_Printout!D458)</f>
        <v/>
      </c>
      <c r="E463" s="433" t="str">
        <f>IF(BNS_Printout!E458="","",BNS_Printout!E458)</f>
        <v/>
      </c>
      <c r="F463" s="433" t="str">
        <f>IF(BNS_Printout!F458="","",BNS_Printout!F458)</f>
        <v/>
      </c>
      <c r="G463" s="434" t="str">
        <f>IF(BNS_Printout!G458="","",BNS_Printout!G458)</f>
        <v/>
      </c>
      <c r="H463" s="434" t="str">
        <f>IF(BNS_Printout!H458="","",BNS_Printout!H458)</f>
        <v/>
      </c>
      <c r="I463" s="281"/>
      <c r="J463" s="281"/>
      <c r="K463" s="422" t="str">
        <f>IF(BNS_Printout!K458="","",BNS_Printout!K458)</f>
        <v/>
      </c>
      <c r="AA463" s="329">
        <f t="shared" si="22"/>
        <v>0</v>
      </c>
      <c r="AB463" s="329">
        <f t="shared" si="24"/>
        <v>999</v>
      </c>
      <c r="AC463" s="329">
        <f t="shared" si="23"/>
        <v>0</v>
      </c>
    </row>
    <row r="464" spans="1:29" ht="24" customHeight="1">
      <c r="A464" s="431">
        <f>IF(BNS_Printout!A459="","",BNS_Printout!A459)</f>
        <v>453</v>
      </c>
      <c r="B464" s="432" t="str">
        <f>IF(BNS_Printout!B459="","",BNS_Printout!B459)</f>
        <v/>
      </c>
      <c r="C464" s="432" t="str">
        <f>IF(BNS_Printout!C459="","",BNS_Printout!C459)</f>
        <v/>
      </c>
      <c r="D464" s="432" t="str">
        <f>IF(OR(BNS_Printout!D459=0,BNS_Printout!D459=""),"",BNS_Printout!D459)</f>
        <v/>
      </c>
      <c r="E464" s="433" t="str">
        <f>IF(BNS_Printout!E459="","",BNS_Printout!E459)</f>
        <v/>
      </c>
      <c r="F464" s="433" t="str">
        <f>IF(BNS_Printout!F459="","",BNS_Printout!F459)</f>
        <v/>
      </c>
      <c r="G464" s="434" t="str">
        <f>IF(BNS_Printout!G459="","",BNS_Printout!G459)</f>
        <v/>
      </c>
      <c r="H464" s="434" t="str">
        <f>IF(BNS_Printout!H459="","",BNS_Printout!H459)</f>
        <v/>
      </c>
      <c r="I464" s="281"/>
      <c r="J464" s="281"/>
      <c r="K464" s="422" t="str">
        <f>IF(BNS_Printout!K459="","",BNS_Printout!K459)</f>
        <v/>
      </c>
      <c r="AA464" s="329">
        <f t="shared" si="22"/>
        <v>0</v>
      </c>
      <c r="AB464" s="329">
        <f t="shared" si="24"/>
        <v>999</v>
      </c>
      <c r="AC464" s="329">
        <f t="shared" si="23"/>
        <v>0</v>
      </c>
    </row>
    <row r="465" spans="1:29" ht="24" customHeight="1">
      <c r="A465" s="431">
        <f>IF(BNS_Printout!A460="","",BNS_Printout!A460)</f>
        <v>454</v>
      </c>
      <c r="B465" s="432" t="str">
        <f>IF(BNS_Printout!B460="","",BNS_Printout!B460)</f>
        <v/>
      </c>
      <c r="C465" s="432" t="str">
        <f>IF(BNS_Printout!C460="","",BNS_Printout!C460)</f>
        <v/>
      </c>
      <c r="D465" s="432" t="str">
        <f>IF(OR(BNS_Printout!D460=0,BNS_Printout!D460=""),"",BNS_Printout!D460)</f>
        <v/>
      </c>
      <c r="E465" s="433" t="str">
        <f>IF(BNS_Printout!E460="","",BNS_Printout!E460)</f>
        <v/>
      </c>
      <c r="F465" s="433" t="str">
        <f>IF(BNS_Printout!F460="","",BNS_Printout!F460)</f>
        <v/>
      </c>
      <c r="G465" s="434" t="str">
        <f>IF(BNS_Printout!G460="","",BNS_Printout!G460)</f>
        <v/>
      </c>
      <c r="H465" s="434" t="str">
        <f>IF(BNS_Printout!H460="","",BNS_Printout!H460)</f>
        <v/>
      </c>
      <c r="I465" s="281"/>
      <c r="J465" s="281"/>
      <c r="K465" s="422" t="str">
        <f>IF(BNS_Printout!K460="","",BNS_Printout!K460)</f>
        <v/>
      </c>
      <c r="AA465" s="329">
        <f t="shared" si="22"/>
        <v>0</v>
      </c>
      <c r="AB465" s="329">
        <f t="shared" si="24"/>
        <v>999</v>
      </c>
      <c r="AC465" s="329">
        <f t="shared" si="23"/>
        <v>0</v>
      </c>
    </row>
    <row r="466" spans="1:29" ht="24" customHeight="1">
      <c r="A466" s="431">
        <f>IF(BNS_Printout!A461="","",BNS_Printout!A461)</f>
        <v>455</v>
      </c>
      <c r="B466" s="432" t="str">
        <f>IF(BNS_Printout!B461="","",BNS_Printout!B461)</f>
        <v/>
      </c>
      <c r="C466" s="432" t="str">
        <f>IF(BNS_Printout!C461="","",BNS_Printout!C461)</f>
        <v/>
      </c>
      <c r="D466" s="432" t="str">
        <f>IF(OR(BNS_Printout!D461=0,BNS_Printout!D461=""),"",BNS_Printout!D461)</f>
        <v/>
      </c>
      <c r="E466" s="433" t="str">
        <f>IF(BNS_Printout!E461="","",BNS_Printout!E461)</f>
        <v/>
      </c>
      <c r="F466" s="433" t="str">
        <f>IF(BNS_Printout!F461="","",BNS_Printout!F461)</f>
        <v/>
      </c>
      <c r="G466" s="434" t="str">
        <f>IF(BNS_Printout!G461="","",BNS_Printout!G461)</f>
        <v/>
      </c>
      <c r="H466" s="434" t="str">
        <f>IF(BNS_Printout!H461="","",BNS_Printout!H461)</f>
        <v/>
      </c>
      <c r="I466" s="281"/>
      <c r="J466" s="281"/>
      <c r="K466" s="422" t="str">
        <f>IF(BNS_Printout!K461="","",BNS_Printout!K461)</f>
        <v/>
      </c>
      <c r="AA466" s="329">
        <f t="shared" si="22"/>
        <v>0</v>
      </c>
      <c r="AB466" s="329">
        <f t="shared" si="24"/>
        <v>999</v>
      </c>
      <c r="AC466" s="329">
        <f t="shared" si="23"/>
        <v>0</v>
      </c>
    </row>
    <row r="467" spans="1:29" ht="24" customHeight="1">
      <c r="A467" s="431">
        <f>IF(BNS_Printout!A462="","",BNS_Printout!A462)</f>
        <v>456</v>
      </c>
      <c r="B467" s="432" t="str">
        <f>IF(BNS_Printout!B462="","",BNS_Printout!B462)</f>
        <v/>
      </c>
      <c r="C467" s="432" t="str">
        <f>IF(BNS_Printout!C462="","",BNS_Printout!C462)</f>
        <v/>
      </c>
      <c r="D467" s="432" t="str">
        <f>IF(OR(BNS_Printout!D462=0,BNS_Printout!D462=""),"",BNS_Printout!D462)</f>
        <v/>
      </c>
      <c r="E467" s="433" t="str">
        <f>IF(BNS_Printout!E462="","",BNS_Printout!E462)</f>
        <v/>
      </c>
      <c r="F467" s="433" t="str">
        <f>IF(BNS_Printout!F462="","",BNS_Printout!F462)</f>
        <v/>
      </c>
      <c r="G467" s="434" t="str">
        <f>IF(BNS_Printout!G462="","",BNS_Printout!G462)</f>
        <v/>
      </c>
      <c r="H467" s="434" t="str">
        <f>IF(BNS_Printout!H462="","",BNS_Printout!H462)</f>
        <v/>
      </c>
      <c r="I467" s="281"/>
      <c r="J467" s="281"/>
      <c r="K467" s="422" t="str">
        <f>IF(BNS_Printout!K462="","",BNS_Printout!K462)</f>
        <v/>
      </c>
      <c r="AA467" s="329">
        <f t="shared" si="22"/>
        <v>0</v>
      </c>
      <c r="AB467" s="329">
        <f t="shared" si="24"/>
        <v>999</v>
      </c>
      <c r="AC467" s="329">
        <f t="shared" si="23"/>
        <v>0</v>
      </c>
    </row>
    <row r="468" spans="1:29" ht="24" customHeight="1">
      <c r="A468" s="431">
        <f>IF(BNS_Printout!A463="","",BNS_Printout!A463)</f>
        <v>457</v>
      </c>
      <c r="B468" s="432" t="str">
        <f>IF(BNS_Printout!B463="","",BNS_Printout!B463)</f>
        <v/>
      </c>
      <c r="C468" s="432" t="str">
        <f>IF(BNS_Printout!C463="","",BNS_Printout!C463)</f>
        <v/>
      </c>
      <c r="D468" s="432" t="str">
        <f>IF(OR(BNS_Printout!D463=0,BNS_Printout!D463=""),"",BNS_Printout!D463)</f>
        <v/>
      </c>
      <c r="E468" s="433" t="str">
        <f>IF(BNS_Printout!E463="","",BNS_Printout!E463)</f>
        <v/>
      </c>
      <c r="F468" s="433" t="str">
        <f>IF(BNS_Printout!F463="","",BNS_Printout!F463)</f>
        <v/>
      </c>
      <c r="G468" s="434" t="str">
        <f>IF(BNS_Printout!G463="","",BNS_Printout!G463)</f>
        <v/>
      </c>
      <c r="H468" s="434" t="str">
        <f>IF(BNS_Printout!H463="","",BNS_Printout!H463)</f>
        <v/>
      </c>
      <c r="I468" s="281"/>
      <c r="J468" s="281"/>
      <c r="K468" s="422" t="str">
        <f>IF(BNS_Printout!K463="","",BNS_Printout!K463)</f>
        <v/>
      </c>
      <c r="AA468" s="329">
        <f t="shared" si="22"/>
        <v>0</v>
      </c>
      <c r="AB468" s="329">
        <f t="shared" si="24"/>
        <v>999</v>
      </c>
      <c r="AC468" s="329">
        <f t="shared" si="23"/>
        <v>0</v>
      </c>
    </row>
    <row r="469" spans="1:29" ht="24" customHeight="1">
      <c r="A469" s="431">
        <f>IF(BNS_Printout!A464="","",BNS_Printout!A464)</f>
        <v>458</v>
      </c>
      <c r="B469" s="432" t="str">
        <f>IF(BNS_Printout!B464="","",BNS_Printout!B464)</f>
        <v/>
      </c>
      <c r="C469" s="432" t="str">
        <f>IF(BNS_Printout!C464="","",BNS_Printout!C464)</f>
        <v/>
      </c>
      <c r="D469" s="432" t="str">
        <f>IF(OR(BNS_Printout!D464=0,BNS_Printout!D464=""),"",BNS_Printout!D464)</f>
        <v/>
      </c>
      <c r="E469" s="433" t="str">
        <f>IF(BNS_Printout!E464="","",BNS_Printout!E464)</f>
        <v/>
      </c>
      <c r="F469" s="433" t="str">
        <f>IF(BNS_Printout!F464="","",BNS_Printout!F464)</f>
        <v/>
      </c>
      <c r="G469" s="434" t="str">
        <f>IF(BNS_Printout!G464="","",BNS_Printout!G464)</f>
        <v/>
      </c>
      <c r="H469" s="434" t="str">
        <f>IF(BNS_Printout!H464="","",BNS_Printout!H464)</f>
        <v/>
      </c>
      <c r="I469" s="281"/>
      <c r="J469" s="281"/>
      <c r="K469" s="422" t="str">
        <f>IF(BNS_Printout!K464="","",BNS_Printout!K464)</f>
        <v/>
      </c>
      <c r="AA469" s="329">
        <f t="shared" si="22"/>
        <v>0</v>
      </c>
      <c r="AB469" s="329">
        <f t="shared" si="24"/>
        <v>999</v>
      </c>
      <c r="AC469" s="329">
        <f t="shared" si="23"/>
        <v>0</v>
      </c>
    </row>
    <row r="470" spans="1:29" ht="24" customHeight="1">
      <c r="A470" s="431">
        <f>IF(BNS_Printout!A465="","",BNS_Printout!A465)</f>
        <v>459</v>
      </c>
      <c r="B470" s="432" t="str">
        <f>IF(BNS_Printout!B465="","",BNS_Printout!B465)</f>
        <v/>
      </c>
      <c r="C470" s="432" t="str">
        <f>IF(BNS_Printout!C465="","",BNS_Printout!C465)</f>
        <v/>
      </c>
      <c r="D470" s="432" t="str">
        <f>IF(OR(BNS_Printout!D465=0,BNS_Printout!D465=""),"",BNS_Printout!D465)</f>
        <v/>
      </c>
      <c r="E470" s="433" t="str">
        <f>IF(BNS_Printout!E465="","",BNS_Printout!E465)</f>
        <v/>
      </c>
      <c r="F470" s="433" t="str">
        <f>IF(BNS_Printout!F465="","",BNS_Printout!F465)</f>
        <v/>
      </c>
      <c r="G470" s="434" t="str">
        <f>IF(BNS_Printout!G465="","",BNS_Printout!G465)</f>
        <v/>
      </c>
      <c r="H470" s="434" t="str">
        <f>IF(BNS_Printout!H465="","",BNS_Printout!H465)</f>
        <v/>
      </c>
      <c r="I470" s="281"/>
      <c r="J470" s="281"/>
      <c r="K470" s="422" t="str">
        <f>IF(BNS_Printout!K465="","",BNS_Printout!K465)</f>
        <v/>
      </c>
      <c r="AA470" s="329">
        <f t="shared" si="22"/>
        <v>0</v>
      </c>
      <c r="AB470" s="329">
        <f t="shared" si="24"/>
        <v>999</v>
      </c>
      <c r="AC470" s="329">
        <f t="shared" si="23"/>
        <v>0</v>
      </c>
    </row>
    <row r="471" spans="1:29" ht="24" customHeight="1">
      <c r="A471" s="431">
        <f>IF(BNS_Printout!A466="","",BNS_Printout!A466)</f>
        <v>460</v>
      </c>
      <c r="B471" s="432" t="str">
        <f>IF(BNS_Printout!B466="","",BNS_Printout!B466)</f>
        <v/>
      </c>
      <c r="C471" s="432" t="str">
        <f>IF(BNS_Printout!C466="","",BNS_Printout!C466)</f>
        <v/>
      </c>
      <c r="D471" s="432" t="str">
        <f>IF(OR(BNS_Printout!D466=0,BNS_Printout!D466=""),"",BNS_Printout!D466)</f>
        <v/>
      </c>
      <c r="E471" s="433" t="str">
        <f>IF(BNS_Printout!E466="","",BNS_Printout!E466)</f>
        <v/>
      </c>
      <c r="F471" s="433" t="str">
        <f>IF(BNS_Printout!F466="","",BNS_Printout!F466)</f>
        <v/>
      </c>
      <c r="G471" s="434" t="str">
        <f>IF(BNS_Printout!G466="","",BNS_Printout!G466)</f>
        <v/>
      </c>
      <c r="H471" s="434" t="str">
        <f>IF(BNS_Printout!H466="","",BNS_Printout!H466)</f>
        <v/>
      </c>
      <c r="I471" s="281"/>
      <c r="J471" s="281"/>
      <c r="K471" s="422" t="str">
        <f>IF(BNS_Printout!K466="","",BNS_Printout!K466)</f>
        <v/>
      </c>
      <c r="AA471" s="329">
        <f t="shared" si="22"/>
        <v>0</v>
      </c>
      <c r="AB471" s="329">
        <f t="shared" si="24"/>
        <v>999</v>
      </c>
      <c r="AC471" s="329">
        <f t="shared" si="23"/>
        <v>0</v>
      </c>
    </row>
    <row r="472" spans="1:29" ht="24" customHeight="1">
      <c r="A472" s="431">
        <f>IF(BNS_Printout!A467="","",BNS_Printout!A467)</f>
        <v>461</v>
      </c>
      <c r="B472" s="432" t="str">
        <f>IF(BNS_Printout!B467="","",BNS_Printout!B467)</f>
        <v/>
      </c>
      <c r="C472" s="432" t="str">
        <f>IF(BNS_Printout!C467="","",BNS_Printout!C467)</f>
        <v/>
      </c>
      <c r="D472" s="432" t="str">
        <f>IF(OR(BNS_Printout!D467=0,BNS_Printout!D467=""),"",BNS_Printout!D467)</f>
        <v/>
      </c>
      <c r="E472" s="433" t="str">
        <f>IF(BNS_Printout!E467="","",BNS_Printout!E467)</f>
        <v/>
      </c>
      <c r="F472" s="433" t="str">
        <f>IF(BNS_Printout!F467="","",BNS_Printout!F467)</f>
        <v/>
      </c>
      <c r="G472" s="434" t="str">
        <f>IF(BNS_Printout!G467="","",BNS_Printout!G467)</f>
        <v/>
      </c>
      <c r="H472" s="434" t="str">
        <f>IF(BNS_Printout!H467="","",BNS_Printout!H467)</f>
        <v/>
      </c>
      <c r="I472" s="281"/>
      <c r="J472" s="281"/>
      <c r="K472" s="422" t="str">
        <f>IF(BNS_Printout!K467="","",BNS_Printout!K467)</f>
        <v/>
      </c>
      <c r="AA472" s="329">
        <f t="shared" si="22"/>
        <v>0</v>
      </c>
      <c r="AB472" s="329">
        <f t="shared" si="24"/>
        <v>999</v>
      </c>
      <c r="AC472" s="329">
        <f t="shared" si="23"/>
        <v>0</v>
      </c>
    </row>
    <row r="473" spans="1:29" ht="24" customHeight="1">
      <c r="A473" s="431">
        <f>IF(BNS_Printout!A468="","",BNS_Printout!A468)</f>
        <v>462</v>
      </c>
      <c r="B473" s="432" t="str">
        <f>IF(BNS_Printout!B468="","",BNS_Printout!B468)</f>
        <v/>
      </c>
      <c r="C473" s="432" t="str">
        <f>IF(BNS_Printout!C468="","",BNS_Printout!C468)</f>
        <v/>
      </c>
      <c r="D473" s="432" t="str">
        <f>IF(OR(BNS_Printout!D468=0,BNS_Printout!D468=""),"",BNS_Printout!D468)</f>
        <v/>
      </c>
      <c r="E473" s="433" t="str">
        <f>IF(BNS_Printout!E468="","",BNS_Printout!E468)</f>
        <v/>
      </c>
      <c r="F473" s="433" t="str">
        <f>IF(BNS_Printout!F468="","",BNS_Printout!F468)</f>
        <v/>
      </c>
      <c r="G473" s="434" t="str">
        <f>IF(BNS_Printout!G468="","",BNS_Printout!G468)</f>
        <v/>
      </c>
      <c r="H473" s="434" t="str">
        <f>IF(BNS_Printout!H468="","",BNS_Printout!H468)</f>
        <v/>
      </c>
      <c r="I473" s="281"/>
      <c r="J473" s="281"/>
      <c r="K473" s="422" t="str">
        <f>IF(BNS_Printout!K468="","",BNS_Printout!K468)</f>
        <v/>
      </c>
      <c r="AA473" s="329">
        <f t="shared" si="22"/>
        <v>0</v>
      </c>
      <c r="AB473" s="329">
        <f t="shared" si="24"/>
        <v>999</v>
      </c>
      <c r="AC473" s="329">
        <f t="shared" si="23"/>
        <v>0</v>
      </c>
    </row>
    <row r="474" spans="1:29" ht="24" customHeight="1">
      <c r="A474" s="431">
        <f>IF(BNS_Printout!A469="","",BNS_Printout!A469)</f>
        <v>463</v>
      </c>
      <c r="B474" s="432" t="str">
        <f>IF(BNS_Printout!B469="","",BNS_Printout!B469)</f>
        <v/>
      </c>
      <c r="C474" s="432" t="str">
        <f>IF(BNS_Printout!C469="","",BNS_Printout!C469)</f>
        <v/>
      </c>
      <c r="D474" s="432" t="str">
        <f>IF(OR(BNS_Printout!D469=0,BNS_Printout!D469=""),"",BNS_Printout!D469)</f>
        <v/>
      </c>
      <c r="E474" s="433" t="str">
        <f>IF(BNS_Printout!E469="","",BNS_Printout!E469)</f>
        <v/>
      </c>
      <c r="F474" s="433" t="str">
        <f>IF(BNS_Printout!F469="","",BNS_Printout!F469)</f>
        <v/>
      </c>
      <c r="G474" s="434" t="str">
        <f>IF(BNS_Printout!G469="","",BNS_Printout!G469)</f>
        <v/>
      </c>
      <c r="H474" s="434" t="str">
        <f>IF(BNS_Printout!H469="","",BNS_Printout!H469)</f>
        <v/>
      </c>
      <c r="I474" s="281"/>
      <c r="J474" s="281"/>
      <c r="K474" s="422" t="str">
        <f>IF(BNS_Printout!K469="","",BNS_Printout!K469)</f>
        <v/>
      </c>
      <c r="AA474" s="329">
        <f t="shared" si="22"/>
        <v>0</v>
      </c>
      <c r="AB474" s="329">
        <f t="shared" si="24"/>
        <v>999</v>
      </c>
      <c r="AC474" s="329">
        <f t="shared" si="23"/>
        <v>0</v>
      </c>
    </row>
    <row r="475" spans="1:29" ht="24" customHeight="1">
      <c r="A475" s="431">
        <f>IF(BNS_Printout!A470="","",BNS_Printout!A470)</f>
        <v>464</v>
      </c>
      <c r="B475" s="432" t="str">
        <f>IF(BNS_Printout!B470="","",BNS_Printout!B470)</f>
        <v/>
      </c>
      <c r="C475" s="432" t="str">
        <f>IF(BNS_Printout!C470="","",BNS_Printout!C470)</f>
        <v/>
      </c>
      <c r="D475" s="432" t="str">
        <f>IF(OR(BNS_Printout!D470=0,BNS_Printout!D470=""),"",BNS_Printout!D470)</f>
        <v/>
      </c>
      <c r="E475" s="433" t="str">
        <f>IF(BNS_Printout!E470="","",BNS_Printout!E470)</f>
        <v/>
      </c>
      <c r="F475" s="433" t="str">
        <f>IF(BNS_Printout!F470="","",BNS_Printout!F470)</f>
        <v/>
      </c>
      <c r="G475" s="434" t="str">
        <f>IF(BNS_Printout!G470="","",BNS_Printout!G470)</f>
        <v/>
      </c>
      <c r="H475" s="434" t="str">
        <f>IF(BNS_Printout!H470="","",BNS_Printout!H470)</f>
        <v/>
      </c>
      <c r="I475" s="281"/>
      <c r="J475" s="281"/>
      <c r="K475" s="422" t="str">
        <f>IF(BNS_Printout!K470="","",BNS_Printout!K470)</f>
        <v/>
      </c>
      <c r="AA475" s="329">
        <f t="shared" si="22"/>
        <v>0</v>
      </c>
      <c r="AB475" s="329">
        <f t="shared" si="24"/>
        <v>999</v>
      </c>
      <c r="AC475" s="329">
        <f t="shared" si="23"/>
        <v>0</v>
      </c>
    </row>
    <row r="476" spans="1:29" ht="24" customHeight="1">
      <c r="A476" s="431">
        <f>IF(BNS_Printout!A471="","",BNS_Printout!A471)</f>
        <v>465</v>
      </c>
      <c r="B476" s="432" t="str">
        <f>IF(BNS_Printout!B471="","",BNS_Printout!B471)</f>
        <v/>
      </c>
      <c r="C476" s="432" t="str">
        <f>IF(BNS_Printout!C471="","",BNS_Printout!C471)</f>
        <v/>
      </c>
      <c r="D476" s="432" t="str">
        <f>IF(OR(BNS_Printout!D471=0,BNS_Printout!D471=""),"",BNS_Printout!D471)</f>
        <v/>
      </c>
      <c r="E476" s="433" t="str">
        <f>IF(BNS_Printout!E471="","",BNS_Printout!E471)</f>
        <v/>
      </c>
      <c r="F476" s="433" t="str">
        <f>IF(BNS_Printout!F471="","",BNS_Printout!F471)</f>
        <v/>
      </c>
      <c r="G476" s="434" t="str">
        <f>IF(BNS_Printout!G471="","",BNS_Printout!G471)</f>
        <v/>
      </c>
      <c r="H476" s="434" t="str">
        <f>IF(BNS_Printout!H471="","",BNS_Printout!H471)</f>
        <v/>
      </c>
      <c r="I476" s="281"/>
      <c r="J476" s="281"/>
      <c r="K476" s="422" t="str">
        <f>IF(BNS_Printout!K471="","",BNS_Printout!K471)</f>
        <v/>
      </c>
      <c r="AA476" s="329">
        <f t="shared" si="22"/>
        <v>0</v>
      </c>
      <c r="AB476" s="329">
        <f t="shared" si="24"/>
        <v>999</v>
      </c>
      <c r="AC476" s="329">
        <f t="shared" si="23"/>
        <v>0</v>
      </c>
    </row>
    <row r="477" spans="1:29" ht="24" customHeight="1">
      <c r="A477" s="431">
        <f>IF(BNS_Printout!A472="","",BNS_Printout!A472)</f>
        <v>466</v>
      </c>
      <c r="B477" s="432" t="str">
        <f>IF(BNS_Printout!B472="","",BNS_Printout!B472)</f>
        <v/>
      </c>
      <c r="C477" s="432" t="str">
        <f>IF(BNS_Printout!C472="","",BNS_Printout!C472)</f>
        <v/>
      </c>
      <c r="D477" s="432" t="str">
        <f>IF(OR(BNS_Printout!D472=0,BNS_Printout!D472=""),"",BNS_Printout!D472)</f>
        <v/>
      </c>
      <c r="E477" s="433" t="str">
        <f>IF(BNS_Printout!E472="","",BNS_Printout!E472)</f>
        <v/>
      </c>
      <c r="F477" s="433" t="str">
        <f>IF(BNS_Printout!F472="","",BNS_Printout!F472)</f>
        <v/>
      </c>
      <c r="G477" s="434" t="str">
        <f>IF(BNS_Printout!G472="","",BNS_Printout!G472)</f>
        <v/>
      </c>
      <c r="H477" s="434" t="str">
        <f>IF(BNS_Printout!H472="","",BNS_Printout!H472)</f>
        <v/>
      </c>
      <c r="I477" s="281"/>
      <c r="J477" s="281"/>
      <c r="K477" s="422" t="str">
        <f>IF(BNS_Printout!K472="","",BNS_Printout!K472)</f>
        <v/>
      </c>
      <c r="AA477" s="329">
        <f t="shared" si="22"/>
        <v>0</v>
      </c>
      <c r="AB477" s="329">
        <f t="shared" si="24"/>
        <v>999</v>
      </c>
      <c r="AC477" s="329">
        <f t="shared" si="23"/>
        <v>0</v>
      </c>
    </row>
    <row r="478" spans="1:29" ht="24" customHeight="1">
      <c r="A478" s="431">
        <f>IF(BNS_Printout!A473="","",BNS_Printout!A473)</f>
        <v>467</v>
      </c>
      <c r="B478" s="432" t="str">
        <f>IF(BNS_Printout!B473="","",BNS_Printout!B473)</f>
        <v/>
      </c>
      <c r="C478" s="432" t="str">
        <f>IF(BNS_Printout!C473="","",BNS_Printout!C473)</f>
        <v/>
      </c>
      <c r="D478" s="432" t="str">
        <f>IF(OR(BNS_Printout!D473=0,BNS_Printout!D473=""),"",BNS_Printout!D473)</f>
        <v/>
      </c>
      <c r="E478" s="433" t="str">
        <f>IF(BNS_Printout!E473="","",BNS_Printout!E473)</f>
        <v/>
      </c>
      <c r="F478" s="433" t="str">
        <f>IF(BNS_Printout!F473="","",BNS_Printout!F473)</f>
        <v/>
      </c>
      <c r="G478" s="434" t="str">
        <f>IF(BNS_Printout!G473="","",BNS_Printout!G473)</f>
        <v/>
      </c>
      <c r="H478" s="434" t="str">
        <f>IF(BNS_Printout!H473="","",BNS_Printout!H473)</f>
        <v/>
      </c>
      <c r="I478" s="281"/>
      <c r="J478" s="281"/>
      <c r="K478" s="422" t="str">
        <f>IF(BNS_Printout!K473="","",BNS_Printout!K473)</f>
        <v/>
      </c>
      <c r="AA478" s="329">
        <f t="shared" si="22"/>
        <v>0</v>
      </c>
      <c r="AB478" s="329">
        <f t="shared" si="24"/>
        <v>999</v>
      </c>
      <c r="AC478" s="329">
        <f t="shared" si="23"/>
        <v>0</v>
      </c>
    </row>
    <row r="479" spans="1:29" ht="24" customHeight="1">
      <c r="A479" s="431">
        <f>IF(BNS_Printout!A474="","",BNS_Printout!A474)</f>
        <v>468</v>
      </c>
      <c r="B479" s="432" t="str">
        <f>IF(BNS_Printout!B474="","",BNS_Printout!B474)</f>
        <v/>
      </c>
      <c r="C479" s="432" t="str">
        <f>IF(BNS_Printout!C474="","",BNS_Printout!C474)</f>
        <v/>
      </c>
      <c r="D479" s="432" t="str">
        <f>IF(OR(BNS_Printout!D474=0,BNS_Printout!D474=""),"",BNS_Printout!D474)</f>
        <v/>
      </c>
      <c r="E479" s="433" t="str">
        <f>IF(BNS_Printout!E474="","",BNS_Printout!E474)</f>
        <v/>
      </c>
      <c r="F479" s="433" t="str">
        <f>IF(BNS_Printout!F474="","",BNS_Printout!F474)</f>
        <v/>
      </c>
      <c r="G479" s="434" t="str">
        <f>IF(BNS_Printout!G474="","",BNS_Printout!G474)</f>
        <v/>
      </c>
      <c r="H479" s="434" t="str">
        <f>IF(BNS_Printout!H474="","",BNS_Printout!H474)</f>
        <v/>
      </c>
      <c r="I479" s="281"/>
      <c r="J479" s="281"/>
      <c r="K479" s="422" t="str">
        <f>IF(BNS_Printout!K474="","",BNS_Printout!K474)</f>
        <v/>
      </c>
      <c r="AA479" s="329">
        <f t="shared" si="22"/>
        <v>0</v>
      </c>
      <c r="AB479" s="329">
        <f t="shared" si="24"/>
        <v>999</v>
      </c>
      <c r="AC479" s="329">
        <f t="shared" si="23"/>
        <v>0</v>
      </c>
    </row>
    <row r="480" spans="1:29" ht="24" customHeight="1">
      <c r="A480" s="431">
        <f>IF(BNS_Printout!A475="","",BNS_Printout!A475)</f>
        <v>469</v>
      </c>
      <c r="B480" s="432" t="str">
        <f>IF(BNS_Printout!B475="","",BNS_Printout!B475)</f>
        <v/>
      </c>
      <c r="C480" s="432" t="str">
        <f>IF(BNS_Printout!C475="","",BNS_Printout!C475)</f>
        <v/>
      </c>
      <c r="D480" s="432" t="str">
        <f>IF(OR(BNS_Printout!D475=0,BNS_Printout!D475=""),"",BNS_Printout!D475)</f>
        <v/>
      </c>
      <c r="E480" s="433" t="str">
        <f>IF(BNS_Printout!E475="","",BNS_Printout!E475)</f>
        <v/>
      </c>
      <c r="F480" s="433" t="str">
        <f>IF(BNS_Printout!F475="","",BNS_Printout!F475)</f>
        <v/>
      </c>
      <c r="G480" s="434" t="str">
        <f>IF(BNS_Printout!G475="","",BNS_Printout!G475)</f>
        <v/>
      </c>
      <c r="H480" s="434" t="str">
        <f>IF(BNS_Printout!H475="","",BNS_Printout!H475)</f>
        <v/>
      </c>
      <c r="I480" s="281"/>
      <c r="J480" s="281"/>
      <c r="K480" s="422" t="str">
        <f>IF(BNS_Printout!K475="","",BNS_Printout!K475)</f>
        <v/>
      </c>
      <c r="AA480" s="329">
        <f t="shared" si="22"/>
        <v>0</v>
      </c>
      <c r="AB480" s="329">
        <f t="shared" si="24"/>
        <v>999</v>
      </c>
      <c r="AC480" s="329">
        <f t="shared" si="23"/>
        <v>0</v>
      </c>
    </row>
    <row r="481" spans="1:29" ht="24" customHeight="1">
      <c r="A481" s="431">
        <f>IF(BNS_Printout!A476="","",BNS_Printout!A476)</f>
        <v>470</v>
      </c>
      <c r="B481" s="432" t="str">
        <f>IF(BNS_Printout!B476="","",BNS_Printout!B476)</f>
        <v/>
      </c>
      <c r="C481" s="432" t="str">
        <f>IF(BNS_Printout!C476="","",BNS_Printout!C476)</f>
        <v/>
      </c>
      <c r="D481" s="432" t="str">
        <f>IF(OR(BNS_Printout!D476=0,BNS_Printout!D476=""),"",BNS_Printout!D476)</f>
        <v/>
      </c>
      <c r="E481" s="433" t="str">
        <f>IF(BNS_Printout!E476="","",BNS_Printout!E476)</f>
        <v/>
      </c>
      <c r="F481" s="433" t="str">
        <f>IF(BNS_Printout!F476="","",BNS_Printout!F476)</f>
        <v/>
      </c>
      <c r="G481" s="434" t="str">
        <f>IF(BNS_Printout!G476="","",BNS_Printout!G476)</f>
        <v/>
      </c>
      <c r="H481" s="434" t="str">
        <f>IF(BNS_Printout!H476="","",BNS_Printout!H476)</f>
        <v/>
      </c>
      <c r="I481" s="281"/>
      <c r="J481" s="281"/>
      <c r="K481" s="422" t="str">
        <f>IF(BNS_Printout!K476="","",BNS_Printout!K476)</f>
        <v/>
      </c>
      <c r="AA481" s="329">
        <f t="shared" si="22"/>
        <v>0</v>
      </c>
      <c r="AB481" s="329">
        <f t="shared" si="24"/>
        <v>999</v>
      </c>
      <c r="AC481" s="329">
        <f t="shared" si="23"/>
        <v>0</v>
      </c>
    </row>
    <row r="482" spans="1:29" ht="24" customHeight="1">
      <c r="A482" s="431">
        <f>IF(BNS_Printout!A477="","",BNS_Printout!A477)</f>
        <v>471</v>
      </c>
      <c r="B482" s="432" t="str">
        <f>IF(BNS_Printout!B477="","",BNS_Printout!B477)</f>
        <v/>
      </c>
      <c r="C482" s="432" t="str">
        <f>IF(BNS_Printout!C477="","",BNS_Printout!C477)</f>
        <v/>
      </c>
      <c r="D482" s="432" t="str">
        <f>IF(OR(BNS_Printout!D477=0,BNS_Printout!D477=""),"",BNS_Printout!D477)</f>
        <v/>
      </c>
      <c r="E482" s="433" t="str">
        <f>IF(BNS_Printout!E477="","",BNS_Printout!E477)</f>
        <v/>
      </c>
      <c r="F482" s="433" t="str">
        <f>IF(BNS_Printout!F477="","",BNS_Printout!F477)</f>
        <v/>
      </c>
      <c r="G482" s="434" t="str">
        <f>IF(BNS_Printout!G477="","",BNS_Printout!G477)</f>
        <v/>
      </c>
      <c r="H482" s="434" t="str">
        <f>IF(BNS_Printout!H477="","",BNS_Printout!H477)</f>
        <v/>
      </c>
      <c r="I482" s="281"/>
      <c r="J482" s="281"/>
      <c r="K482" s="422" t="str">
        <f>IF(BNS_Printout!K477="","",BNS_Printout!K477)</f>
        <v/>
      </c>
      <c r="AA482" s="329">
        <f t="shared" si="22"/>
        <v>0</v>
      </c>
      <c r="AB482" s="329">
        <f t="shared" si="24"/>
        <v>999</v>
      </c>
      <c r="AC482" s="329">
        <f t="shared" si="23"/>
        <v>0</v>
      </c>
    </row>
    <row r="483" spans="1:29" ht="24" customHeight="1">
      <c r="A483" s="431">
        <f>IF(BNS_Printout!A478="","",BNS_Printout!A478)</f>
        <v>472</v>
      </c>
      <c r="B483" s="432" t="str">
        <f>IF(BNS_Printout!B478="","",BNS_Printout!B478)</f>
        <v/>
      </c>
      <c r="C483" s="432" t="str">
        <f>IF(BNS_Printout!C478="","",BNS_Printout!C478)</f>
        <v/>
      </c>
      <c r="D483" s="432" t="str">
        <f>IF(OR(BNS_Printout!D478=0,BNS_Printout!D478=""),"",BNS_Printout!D478)</f>
        <v/>
      </c>
      <c r="E483" s="433" t="str">
        <f>IF(BNS_Printout!E478="","",BNS_Printout!E478)</f>
        <v/>
      </c>
      <c r="F483" s="433" t="str">
        <f>IF(BNS_Printout!F478="","",BNS_Printout!F478)</f>
        <v/>
      </c>
      <c r="G483" s="434" t="str">
        <f>IF(BNS_Printout!G478="","",BNS_Printout!G478)</f>
        <v/>
      </c>
      <c r="H483" s="434" t="str">
        <f>IF(BNS_Printout!H478="","",BNS_Printout!H478)</f>
        <v/>
      </c>
      <c r="I483" s="281"/>
      <c r="J483" s="281"/>
      <c r="K483" s="422" t="str">
        <f>IF(BNS_Printout!K478="","",BNS_Printout!K478)</f>
        <v/>
      </c>
      <c r="AA483" s="329">
        <f t="shared" si="22"/>
        <v>0</v>
      </c>
      <c r="AB483" s="329">
        <f t="shared" si="24"/>
        <v>999</v>
      </c>
      <c r="AC483" s="329">
        <f t="shared" si="23"/>
        <v>0</v>
      </c>
    </row>
    <row r="484" spans="1:29" ht="24" customHeight="1">
      <c r="A484" s="431">
        <f>IF(BNS_Printout!A479="","",BNS_Printout!A479)</f>
        <v>473</v>
      </c>
      <c r="B484" s="432" t="str">
        <f>IF(BNS_Printout!B479="","",BNS_Printout!B479)</f>
        <v/>
      </c>
      <c r="C484" s="432" t="str">
        <f>IF(BNS_Printout!C479="","",BNS_Printout!C479)</f>
        <v/>
      </c>
      <c r="D484" s="432" t="str">
        <f>IF(OR(BNS_Printout!D479=0,BNS_Printout!D479=""),"",BNS_Printout!D479)</f>
        <v/>
      </c>
      <c r="E484" s="433" t="str">
        <f>IF(BNS_Printout!E479="","",BNS_Printout!E479)</f>
        <v/>
      </c>
      <c r="F484" s="433" t="str">
        <f>IF(BNS_Printout!F479="","",BNS_Printout!F479)</f>
        <v/>
      </c>
      <c r="G484" s="434" t="str">
        <f>IF(BNS_Printout!G479="","",BNS_Printout!G479)</f>
        <v/>
      </c>
      <c r="H484" s="434" t="str">
        <f>IF(BNS_Printout!H479="","",BNS_Printout!H479)</f>
        <v/>
      </c>
      <c r="I484" s="281"/>
      <c r="J484" s="281"/>
      <c r="K484" s="422" t="str">
        <f>IF(BNS_Printout!K479="","",BNS_Printout!K479)</f>
        <v/>
      </c>
      <c r="AA484" s="329">
        <f t="shared" si="22"/>
        <v>0</v>
      </c>
      <c r="AB484" s="329">
        <f t="shared" si="24"/>
        <v>999</v>
      </c>
      <c r="AC484" s="329">
        <f t="shared" si="23"/>
        <v>0</v>
      </c>
    </row>
    <row r="485" spans="1:29" ht="24" customHeight="1">
      <c r="A485" s="431">
        <f>IF(BNS_Printout!A480="","",BNS_Printout!A480)</f>
        <v>474</v>
      </c>
      <c r="B485" s="432" t="str">
        <f>IF(BNS_Printout!B480="","",BNS_Printout!B480)</f>
        <v/>
      </c>
      <c r="C485" s="432" t="str">
        <f>IF(BNS_Printout!C480="","",BNS_Printout!C480)</f>
        <v/>
      </c>
      <c r="D485" s="432" t="str">
        <f>IF(OR(BNS_Printout!D480=0,BNS_Printout!D480=""),"",BNS_Printout!D480)</f>
        <v/>
      </c>
      <c r="E485" s="433" t="str">
        <f>IF(BNS_Printout!E480="","",BNS_Printout!E480)</f>
        <v/>
      </c>
      <c r="F485" s="433" t="str">
        <f>IF(BNS_Printout!F480="","",BNS_Printout!F480)</f>
        <v/>
      </c>
      <c r="G485" s="434" t="str">
        <f>IF(BNS_Printout!G480="","",BNS_Printout!G480)</f>
        <v/>
      </c>
      <c r="H485" s="434" t="str">
        <f>IF(BNS_Printout!H480="","",BNS_Printout!H480)</f>
        <v/>
      </c>
      <c r="I485" s="281"/>
      <c r="J485" s="281"/>
      <c r="K485" s="422" t="str">
        <f>IF(BNS_Printout!K480="","",BNS_Printout!K480)</f>
        <v/>
      </c>
      <c r="AA485" s="329">
        <f t="shared" si="22"/>
        <v>0</v>
      </c>
      <c r="AB485" s="329">
        <f t="shared" si="24"/>
        <v>999</v>
      </c>
      <c r="AC485" s="329">
        <f t="shared" si="23"/>
        <v>0</v>
      </c>
    </row>
    <row r="486" spans="1:29" ht="24" customHeight="1">
      <c r="A486" s="431">
        <f>IF(BNS_Printout!A481="","",BNS_Printout!A481)</f>
        <v>475</v>
      </c>
      <c r="B486" s="432" t="str">
        <f>IF(BNS_Printout!B481="","",BNS_Printout!B481)</f>
        <v/>
      </c>
      <c r="C486" s="432" t="str">
        <f>IF(BNS_Printout!C481="","",BNS_Printout!C481)</f>
        <v/>
      </c>
      <c r="D486" s="432" t="str">
        <f>IF(OR(BNS_Printout!D481=0,BNS_Printout!D481=""),"",BNS_Printout!D481)</f>
        <v/>
      </c>
      <c r="E486" s="433" t="str">
        <f>IF(BNS_Printout!E481="","",BNS_Printout!E481)</f>
        <v/>
      </c>
      <c r="F486" s="433" t="str">
        <f>IF(BNS_Printout!F481="","",BNS_Printout!F481)</f>
        <v/>
      </c>
      <c r="G486" s="434" t="str">
        <f>IF(BNS_Printout!G481="","",BNS_Printout!G481)</f>
        <v/>
      </c>
      <c r="H486" s="434" t="str">
        <f>IF(BNS_Printout!H481="","",BNS_Printout!H481)</f>
        <v/>
      </c>
      <c r="I486" s="281"/>
      <c r="J486" s="281"/>
      <c r="K486" s="422" t="str">
        <f>IF(BNS_Printout!K481="","",BNS_Printout!K481)</f>
        <v/>
      </c>
      <c r="AA486" s="329">
        <f t="shared" si="22"/>
        <v>0</v>
      </c>
      <c r="AB486" s="329">
        <f t="shared" si="24"/>
        <v>999</v>
      </c>
      <c r="AC486" s="329">
        <f t="shared" si="23"/>
        <v>0</v>
      </c>
    </row>
    <row r="487" spans="1:29" ht="24" customHeight="1">
      <c r="A487" s="431">
        <f>IF(BNS_Printout!A482="","",BNS_Printout!A482)</f>
        <v>476</v>
      </c>
      <c r="B487" s="432" t="str">
        <f>IF(BNS_Printout!B482="","",BNS_Printout!B482)</f>
        <v/>
      </c>
      <c r="C487" s="432" t="str">
        <f>IF(BNS_Printout!C482="","",BNS_Printout!C482)</f>
        <v/>
      </c>
      <c r="D487" s="432" t="str">
        <f>IF(OR(BNS_Printout!D482=0,BNS_Printout!D482=""),"",BNS_Printout!D482)</f>
        <v/>
      </c>
      <c r="E487" s="433" t="str">
        <f>IF(BNS_Printout!E482="","",BNS_Printout!E482)</f>
        <v/>
      </c>
      <c r="F487" s="433" t="str">
        <f>IF(BNS_Printout!F482="","",BNS_Printout!F482)</f>
        <v/>
      </c>
      <c r="G487" s="434" t="str">
        <f>IF(BNS_Printout!G482="","",BNS_Printout!G482)</f>
        <v/>
      </c>
      <c r="H487" s="434" t="str">
        <f>IF(BNS_Printout!H482="","",BNS_Printout!H482)</f>
        <v/>
      </c>
      <c r="I487" s="281"/>
      <c r="J487" s="281"/>
      <c r="K487" s="422" t="str">
        <f>IF(BNS_Printout!K482="","",BNS_Printout!K482)</f>
        <v/>
      </c>
      <c r="AA487" s="329">
        <f t="shared" si="22"/>
        <v>0</v>
      </c>
      <c r="AB487" s="329">
        <f t="shared" si="24"/>
        <v>999</v>
      </c>
      <c r="AC487" s="329">
        <f t="shared" si="23"/>
        <v>0</v>
      </c>
    </row>
    <row r="488" spans="1:29" ht="24" customHeight="1">
      <c r="A488" s="431">
        <f>IF(BNS_Printout!A483="","",BNS_Printout!A483)</f>
        <v>477</v>
      </c>
      <c r="B488" s="432" t="str">
        <f>IF(BNS_Printout!B483="","",BNS_Printout!B483)</f>
        <v/>
      </c>
      <c r="C488" s="432" t="str">
        <f>IF(BNS_Printout!C483="","",BNS_Printout!C483)</f>
        <v/>
      </c>
      <c r="D488" s="432" t="str">
        <f>IF(OR(BNS_Printout!D483=0,BNS_Printout!D483=""),"",BNS_Printout!D483)</f>
        <v/>
      </c>
      <c r="E488" s="433" t="str">
        <f>IF(BNS_Printout!E483="","",BNS_Printout!E483)</f>
        <v/>
      </c>
      <c r="F488" s="433" t="str">
        <f>IF(BNS_Printout!F483="","",BNS_Printout!F483)</f>
        <v/>
      </c>
      <c r="G488" s="434" t="str">
        <f>IF(BNS_Printout!G483="","",BNS_Printout!G483)</f>
        <v/>
      </c>
      <c r="H488" s="434" t="str">
        <f>IF(BNS_Printout!H483="","",BNS_Printout!H483)</f>
        <v/>
      </c>
      <c r="I488" s="281"/>
      <c r="J488" s="281"/>
      <c r="K488" s="422" t="str">
        <f>IF(BNS_Printout!K483="","",BNS_Printout!K483)</f>
        <v/>
      </c>
      <c r="AA488" s="329">
        <f t="shared" si="22"/>
        <v>0</v>
      </c>
      <c r="AB488" s="329">
        <f t="shared" si="24"/>
        <v>999</v>
      </c>
      <c r="AC488" s="329">
        <f t="shared" si="23"/>
        <v>0</v>
      </c>
    </row>
    <row r="489" spans="1:29" ht="24" customHeight="1">
      <c r="A489" s="431">
        <f>IF(BNS_Printout!A484="","",BNS_Printout!A484)</f>
        <v>478</v>
      </c>
      <c r="B489" s="432" t="str">
        <f>IF(BNS_Printout!B484="","",BNS_Printout!B484)</f>
        <v/>
      </c>
      <c r="C489" s="432" t="str">
        <f>IF(BNS_Printout!C484="","",BNS_Printout!C484)</f>
        <v/>
      </c>
      <c r="D489" s="432" t="str">
        <f>IF(OR(BNS_Printout!D484=0,BNS_Printout!D484=""),"",BNS_Printout!D484)</f>
        <v/>
      </c>
      <c r="E489" s="433" t="str">
        <f>IF(BNS_Printout!E484="","",BNS_Printout!E484)</f>
        <v/>
      </c>
      <c r="F489" s="433" t="str">
        <f>IF(BNS_Printout!F484="","",BNS_Printout!F484)</f>
        <v/>
      </c>
      <c r="G489" s="434" t="str">
        <f>IF(BNS_Printout!G484="","",BNS_Printout!G484)</f>
        <v/>
      </c>
      <c r="H489" s="434" t="str">
        <f>IF(BNS_Printout!H484="","",BNS_Printout!H484)</f>
        <v/>
      </c>
      <c r="I489" s="281"/>
      <c r="J489" s="281"/>
      <c r="K489" s="422" t="str">
        <f>IF(BNS_Printout!K484="","",BNS_Printout!K484)</f>
        <v/>
      </c>
      <c r="AA489" s="329">
        <f t="shared" si="22"/>
        <v>0</v>
      </c>
      <c r="AB489" s="329">
        <f t="shared" si="24"/>
        <v>999</v>
      </c>
      <c r="AC489" s="329">
        <f t="shared" si="23"/>
        <v>0</v>
      </c>
    </row>
    <row r="490" spans="1:29" ht="24" customHeight="1">
      <c r="A490" s="431">
        <f>IF(BNS_Printout!A485="","",BNS_Printout!A485)</f>
        <v>479</v>
      </c>
      <c r="B490" s="432" t="str">
        <f>IF(BNS_Printout!B485="","",BNS_Printout!B485)</f>
        <v/>
      </c>
      <c r="C490" s="432" t="str">
        <f>IF(BNS_Printout!C485="","",BNS_Printout!C485)</f>
        <v/>
      </c>
      <c r="D490" s="432" t="str">
        <f>IF(OR(BNS_Printout!D485=0,BNS_Printout!D485=""),"",BNS_Printout!D485)</f>
        <v/>
      </c>
      <c r="E490" s="433" t="str">
        <f>IF(BNS_Printout!E485="","",BNS_Printout!E485)</f>
        <v/>
      </c>
      <c r="F490" s="433" t="str">
        <f>IF(BNS_Printout!F485="","",BNS_Printout!F485)</f>
        <v/>
      </c>
      <c r="G490" s="434" t="str">
        <f>IF(BNS_Printout!G485="","",BNS_Printout!G485)</f>
        <v/>
      </c>
      <c r="H490" s="434" t="str">
        <f>IF(BNS_Printout!H485="","",BNS_Printout!H485)</f>
        <v/>
      </c>
      <c r="I490" s="281"/>
      <c r="J490" s="281"/>
      <c r="K490" s="422" t="str">
        <f>IF(BNS_Printout!K485="","",BNS_Printout!K485)</f>
        <v/>
      </c>
      <c r="AA490" s="329">
        <f t="shared" si="22"/>
        <v>0</v>
      </c>
      <c r="AB490" s="329">
        <f t="shared" si="24"/>
        <v>999</v>
      </c>
      <c r="AC490" s="329">
        <f t="shared" si="23"/>
        <v>0</v>
      </c>
    </row>
    <row r="491" spans="1:29" ht="24" customHeight="1">
      <c r="A491" s="431">
        <f>IF(BNS_Printout!A486="","",BNS_Printout!A486)</f>
        <v>480</v>
      </c>
      <c r="B491" s="432" t="str">
        <f>IF(BNS_Printout!B486="","",BNS_Printout!B486)</f>
        <v/>
      </c>
      <c r="C491" s="432" t="str">
        <f>IF(BNS_Printout!C486="","",BNS_Printout!C486)</f>
        <v/>
      </c>
      <c r="D491" s="432" t="str">
        <f>IF(OR(BNS_Printout!D486=0,BNS_Printout!D486=""),"",BNS_Printout!D486)</f>
        <v/>
      </c>
      <c r="E491" s="433" t="str">
        <f>IF(BNS_Printout!E486="","",BNS_Printout!E486)</f>
        <v/>
      </c>
      <c r="F491" s="433" t="str">
        <f>IF(BNS_Printout!F486="","",BNS_Printout!F486)</f>
        <v/>
      </c>
      <c r="G491" s="434" t="str">
        <f>IF(BNS_Printout!G486="","",BNS_Printout!G486)</f>
        <v/>
      </c>
      <c r="H491" s="434" t="str">
        <f>IF(BNS_Printout!H486="","",BNS_Printout!H486)</f>
        <v/>
      </c>
      <c r="I491" s="281"/>
      <c r="J491" s="281"/>
      <c r="K491" s="422" t="str">
        <f>IF(BNS_Printout!K486="","",BNS_Printout!K486)</f>
        <v/>
      </c>
      <c r="AA491" s="329">
        <f t="shared" si="22"/>
        <v>0</v>
      </c>
      <c r="AB491" s="329">
        <f t="shared" si="24"/>
        <v>999</v>
      </c>
      <c r="AC491" s="329">
        <f t="shared" si="23"/>
        <v>0</v>
      </c>
    </row>
    <row r="492" spans="1:29" ht="24" customHeight="1">
      <c r="A492" s="431">
        <f>IF(BNS_Printout!A487="","",BNS_Printout!A487)</f>
        <v>481</v>
      </c>
      <c r="B492" s="432" t="str">
        <f>IF(BNS_Printout!B487="","",BNS_Printout!B487)</f>
        <v/>
      </c>
      <c r="C492" s="432" t="str">
        <f>IF(BNS_Printout!C487="","",BNS_Printout!C487)</f>
        <v/>
      </c>
      <c r="D492" s="432" t="str">
        <f>IF(OR(BNS_Printout!D487=0,BNS_Printout!D487=""),"",BNS_Printout!D487)</f>
        <v/>
      </c>
      <c r="E492" s="433" t="str">
        <f>IF(BNS_Printout!E487="","",BNS_Printout!E487)</f>
        <v/>
      </c>
      <c r="F492" s="433" t="str">
        <f>IF(BNS_Printout!F487="","",BNS_Printout!F487)</f>
        <v/>
      </c>
      <c r="G492" s="434" t="str">
        <f>IF(BNS_Printout!G487="","",BNS_Printout!G487)</f>
        <v/>
      </c>
      <c r="H492" s="434" t="str">
        <f>IF(BNS_Printout!H487="","",BNS_Printout!H487)</f>
        <v/>
      </c>
      <c r="I492" s="281"/>
      <c r="J492" s="281"/>
      <c r="K492" s="422" t="str">
        <f>IF(BNS_Printout!K487="","",BNS_Printout!K487)</f>
        <v/>
      </c>
      <c r="AA492" s="329">
        <f t="shared" si="22"/>
        <v>0</v>
      </c>
      <c r="AB492" s="329">
        <f t="shared" si="24"/>
        <v>999</v>
      </c>
      <c r="AC492" s="329">
        <f t="shared" si="23"/>
        <v>0</v>
      </c>
    </row>
    <row r="493" spans="1:29" ht="24" customHeight="1">
      <c r="A493" s="431">
        <f>IF(BNS_Printout!A488="","",BNS_Printout!A488)</f>
        <v>482</v>
      </c>
      <c r="B493" s="432" t="str">
        <f>IF(BNS_Printout!B488="","",BNS_Printout!B488)</f>
        <v/>
      </c>
      <c r="C493" s="432" t="str">
        <f>IF(BNS_Printout!C488="","",BNS_Printout!C488)</f>
        <v/>
      </c>
      <c r="D493" s="432" t="str">
        <f>IF(OR(BNS_Printout!D488=0,BNS_Printout!D488=""),"",BNS_Printout!D488)</f>
        <v/>
      </c>
      <c r="E493" s="433" t="str">
        <f>IF(BNS_Printout!E488="","",BNS_Printout!E488)</f>
        <v/>
      </c>
      <c r="F493" s="433" t="str">
        <f>IF(BNS_Printout!F488="","",BNS_Printout!F488)</f>
        <v/>
      </c>
      <c r="G493" s="434" t="str">
        <f>IF(BNS_Printout!G488="","",BNS_Printout!G488)</f>
        <v/>
      </c>
      <c r="H493" s="434" t="str">
        <f>IF(BNS_Printout!H488="","",BNS_Printout!H488)</f>
        <v/>
      </c>
      <c r="I493" s="281"/>
      <c r="J493" s="281"/>
      <c r="K493" s="422" t="str">
        <f>IF(BNS_Printout!K488="","",BNS_Printout!K488)</f>
        <v/>
      </c>
      <c r="AA493" s="329">
        <f t="shared" si="22"/>
        <v>0</v>
      </c>
      <c r="AB493" s="329">
        <f t="shared" si="24"/>
        <v>999</v>
      </c>
      <c r="AC493" s="329">
        <f t="shared" si="23"/>
        <v>0</v>
      </c>
    </row>
    <row r="494" spans="1:29" ht="24" customHeight="1">
      <c r="A494" s="431">
        <f>IF(BNS_Printout!A489="","",BNS_Printout!A489)</f>
        <v>483</v>
      </c>
      <c r="B494" s="432" t="str">
        <f>IF(BNS_Printout!B489="","",BNS_Printout!B489)</f>
        <v/>
      </c>
      <c r="C494" s="432" t="str">
        <f>IF(BNS_Printout!C489="","",BNS_Printout!C489)</f>
        <v/>
      </c>
      <c r="D494" s="432" t="str">
        <f>IF(OR(BNS_Printout!D489=0,BNS_Printout!D489=""),"",BNS_Printout!D489)</f>
        <v/>
      </c>
      <c r="E494" s="433" t="str">
        <f>IF(BNS_Printout!E489="","",BNS_Printout!E489)</f>
        <v/>
      </c>
      <c r="F494" s="433" t="str">
        <f>IF(BNS_Printout!F489="","",BNS_Printout!F489)</f>
        <v/>
      </c>
      <c r="G494" s="434" t="str">
        <f>IF(BNS_Printout!G489="","",BNS_Printout!G489)</f>
        <v/>
      </c>
      <c r="H494" s="434" t="str">
        <f>IF(BNS_Printout!H489="","",BNS_Printout!H489)</f>
        <v/>
      </c>
      <c r="I494" s="281"/>
      <c r="J494" s="281"/>
      <c r="K494" s="422" t="str">
        <f>IF(BNS_Printout!K489="","",BNS_Printout!K489)</f>
        <v/>
      </c>
      <c r="AA494" s="329">
        <f t="shared" si="22"/>
        <v>0</v>
      </c>
      <c r="AB494" s="329">
        <f t="shared" si="24"/>
        <v>999</v>
      </c>
      <c r="AC494" s="329">
        <f t="shared" si="23"/>
        <v>0</v>
      </c>
    </row>
    <row r="495" spans="1:29" ht="24" customHeight="1">
      <c r="A495" s="431">
        <f>IF(BNS_Printout!A490="","",BNS_Printout!A490)</f>
        <v>484</v>
      </c>
      <c r="B495" s="432" t="str">
        <f>IF(BNS_Printout!B490="","",BNS_Printout!B490)</f>
        <v/>
      </c>
      <c r="C495" s="432" t="str">
        <f>IF(BNS_Printout!C490="","",BNS_Printout!C490)</f>
        <v/>
      </c>
      <c r="D495" s="432" t="str">
        <f>IF(OR(BNS_Printout!D490=0,BNS_Printout!D490=""),"",BNS_Printout!D490)</f>
        <v/>
      </c>
      <c r="E495" s="433" t="str">
        <f>IF(BNS_Printout!E490="","",BNS_Printout!E490)</f>
        <v/>
      </c>
      <c r="F495" s="433" t="str">
        <f>IF(BNS_Printout!F490="","",BNS_Printout!F490)</f>
        <v/>
      </c>
      <c r="G495" s="434" t="str">
        <f>IF(BNS_Printout!G490="","",BNS_Printout!G490)</f>
        <v/>
      </c>
      <c r="H495" s="434" t="str">
        <f>IF(BNS_Printout!H490="","",BNS_Printout!H490)</f>
        <v/>
      </c>
      <c r="I495" s="281"/>
      <c r="J495" s="281"/>
      <c r="K495" s="422" t="str">
        <f>IF(BNS_Printout!K490="","",BNS_Printout!K490)</f>
        <v/>
      </c>
      <c r="AA495" s="329">
        <f t="shared" si="22"/>
        <v>0</v>
      </c>
      <c r="AB495" s="329">
        <f t="shared" si="24"/>
        <v>999</v>
      </c>
      <c r="AC495" s="329">
        <f t="shared" si="23"/>
        <v>0</v>
      </c>
    </row>
    <row r="496" spans="1:29" ht="24" customHeight="1">
      <c r="A496" s="431">
        <f>IF(BNS_Printout!A491="","",BNS_Printout!A491)</f>
        <v>485</v>
      </c>
      <c r="B496" s="432" t="str">
        <f>IF(BNS_Printout!B491="","",BNS_Printout!B491)</f>
        <v/>
      </c>
      <c r="C496" s="432" t="str">
        <f>IF(BNS_Printout!C491="","",BNS_Printout!C491)</f>
        <v/>
      </c>
      <c r="D496" s="432" t="str">
        <f>IF(OR(BNS_Printout!D491=0,BNS_Printout!D491=""),"",BNS_Printout!D491)</f>
        <v/>
      </c>
      <c r="E496" s="433" t="str">
        <f>IF(BNS_Printout!E491="","",BNS_Printout!E491)</f>
        <v/>
      </c>
      <c r="F496" s="433" t="str">
        <f>IF(BNS_Printout!F491="","",BNS_Printout!F491)</f>
        <v/>
      </c>
      <c r="G496" s="434" t="str">
        <f>IF(BNS_Printout!G491="","",BNS_Printout!G491)</f>
        <v/>
      </c>
      <c r="H496" s="434" t="str">
        <f>IF(BNS_Printout!H491="","",BNS_Printout!H491)</f>
        <v/>
      </c>
      <c r="I496" s="281"/>
      <c r="J496" s="281"/>
      <c r="K496" s="422" t="str">
        <f>IF(BNS_Printout!K491="","",BNS_Printout!K491)</f>
        <v/>
      </c>
      <c r="AA496" s="329">
        <f t="shared" si="22"/>
        <v>0</v>
      </c>
      <c r="AB496" s="329">
        <f t="shared" si="24"/>
        <v>999</v>
      </c>
      <c r="AC496" s="329">
        <f t="shared" si="23"/>
        <v>0</v>
      </c>
    </row>
    <row r="497" spans="1:29" ht="24" customHeight="1">
      <c r="A497" s="431">
        <f>IF(BNS_Printout!A492="","",BNS_Printout!A492)</f>
        <v>486</v>
      </c>
      <c r="B497" s="432" t="str">
        <f>IF(BNS_Printout!B492="","",BNS_Printout!B492)</f>
        <v/>
      </c>
      <c r="C497" s="432" t="str">
        <f>IF(BNS_Printout!C492="","",BNS_Printout!C492)</f>
        <v/>
      </c>
      <c r="D497" s="432" t="str">
        <f>IF(OR(BNS_Printout!D492=0,BNS_Printout!D492=""),"",BNS_Printout!D492)</f>
        <v/>
      </c>
      <c r="E497" s="433" t="str">
        <f>IF(BNS_Printout!E492="","",BNS_Printout!E492)</f>
        <v/>
      </c>
      <c r="F497" s="433" t="str">
        <f>IF(BNS_Printout!F492="","",BNS_Printout!F492)</f>
        <v/>
      </c>
      <c r="G497" s="434" t="str">
        <f>IF(BNS_Printout!G492="","",BNS_Printout!G492)</f>
        <v/>
      </c>
      <c r="H497" s="434" t="str">
        <f>IF(BNS_Printout!H492="","",BNS_Printout!H492)</f>
        <v/>
      </c>
      <c r="I497" s="281"/>
      <c r="J497" s="281"/>
      <c r="K497" s="422" t="str">
        <f>IF(BNS_Printout!K492="","",BNS_Printout!K492)</f>
        <v/>
      </c>
      <c r="AA497" s="329">
        <f t="shared" si="22"/>
        <v>0</v>
      </c>
      <c r="AB497" s="329">
        <f t="shared" si="24"/>
        <v>999</v>
      </c>
      <c r="AC497" s="329">
        <f t="shared" si="23"/>
        <v>0</v>
      </c>
    </row>
    <row r="498" spans="1:29" ht="24" customHeight="1">
      <c r="A498" s="431">
        <f>IF(BNS_Printout!A493="","",BNS_Printout!A493)</f>
        <v>487</v>
      </c>
      <c r="B498" s="432" t="str">
        <f>IF(BNS_Printout!B493="","",BNS_Printout!B493)</f>
        <v/>
      </c>
      <c r="C498" s="432" t="str">
        <f>IF(BNS_Printout!C493="","",BNS_Printout!C493)</f>
        <v/>
      </c>
      <c r="D498" s="432" t="str">
        <f>IF(OR(BNS_Printout!D493=0,BNS_Printout!D493=""),"",BNS_Printout!D493)</f>
        <v/>
      </c>
      <c r="E498" s="433" t="str">
        <f>IF(BNS_Printout!E493="","",BNS_Printout!E493)</f>
        <v/>
      </c>
      <c r="F498" s="433" t="str">
        <f>IF(BNS_Printout!F493="","",BNS_Printout!F493)</f>
        <v/>
      </c>
      <c r="G498" s="434" t="str">
        <f>IF(BNS_Printout!G493="","",BNS_Printout!G493)</f>
        <v/>
      </c>
      <c r="H498" s="434" t="str">
        <f>IF(BNS_Printout!H493="","",BNS_Printout!H493)</f>
        <v/>
      </c>
      <c r="I498" s="281"/>
      <c r="J498" s="281"/>
      <c r="K498" s="422" t="str">
        <f>IF(BNS_Printout!K493="","",BNS_Printout!K493)</f>
        <v/>
      </c>
      <c r="AA498" s="329">
        <f t="shared" si="22"/>
        <v>0</v>
      </c>
      <c r="AB498" s="329">
        <f t="shared" si="24"/>
        <v>999</v>
      </c>
      <c r="AC498" s="329">
        <f t="shared" si="23"/>
        <v>0</v>
      </c>
    </row>
    <row r="499" spans="1:29" ht="24" customHeight="1">
      <c r="A499" s="431">
        <f>IF(BNS_Printout!A494="","",BNS_Printout!A494)</f>
        <v>488</v>
      </c>
      <c r="B499" s="432" t="str">
        <f>IF(BNS_Printout!B494="","",BNS_Printout!B494)</f>
        <v/>
      </c>
      <c r="C499" s="432" t="str">
        <f>IF(BNS_Printout!C494="","",BNS_Printout!C494)</f>
        <v/>
      </c>
      <c r="D499" s="432" t="str">
        <f>IF(OR(BNS_Printout!D494=0,BNS_Printout!D494=""),"",BNS_Printout!D494)</f>
        <v/>
      </c>
      <c r="E499" s="433" t="str">
        <f>IF(BNS_Printout!E494="","",BNS_Printout!E494)</f>
        <v/>
      </c>
      <c r="F499" s="433" t="str">
        <f>IF(BNS_Printout!F494="","",BNS_Printout!F494)</f>
        <v/>
      </c>
      <c r="G499" s="434" t="str">
        <f>IF(BNS_Printout!G494="","",BNS_Printout!G494)</f>
        <v/>
      </c>
      <c r="H499" s="434" t="str">
        <f>IF(BNS_Printout!H494="","",BNS_Printout!H494)</f>
        <v/>
      </c>
      <c r="I499" s="281"/>
      <c r="J499" s="281"/>
      <c r="K499" s="422" t="str">
        <f>IF(BNS_Printout!K494="","",BNS_Printout!K494)</f>
        <v/>
      </c>
      <c r="AA499" s="329">
        <f t="shared" si="22"/>
        <v>0</v>
      </c>
      <c r="AB499" s="329">
        <f t="shared" si="24"/>
        <v>999</v>
      </c>
      <c r="AC499" s="329">
        <f t="shared" si="23"/>
        <v>0</v>
      </c>
    </row>
    <row r="500" spans="1:29" ht="24" customHeight="1">
      <c r="A500" s="431">
        <f>IF(BNS_Printout!A495="","",BNS_Printout!A495)</f>
        <v>489</v>
      </c>
      <c r="B500" s="432" t="str">
        <f>IF(BNS_Printout!B495="","",BNS_Printout!B495)</f>
        <v/>
      </c>
      <c r="C500" s="432" t="str">
        <f>IF(BNS_Printout!C495="","",BNS_Printout!C495)</f>
        <v/>
      </c>
      <c r="D500" s="432" t="str">
        <f>IF(OR(BNS_Printout!D495=0,BNS_Printout!D495=""),"",BNS_Printout!D495)</f>
        <v/>
      </c>
      <c r="E500" s="433" t="str">
        <f>IF(BNS_Printout!E495="","",BNS_Printout!E495)</f>
        <v/>
      </c>
      <c r="F500" s="433" t="str">
        <f>IF(BNS_Printout!F495="","",BNS_Printout!F495)</f>
        <v/>
      </c>
      <c r="G500" s="434" t="str">
        <f>IF(BNS_Printout!G495="","",BNS_Printout!G495)</f>
        <v/>
      </c>
      <c r="H500" s="434" t="str">
        <f>IF(BNS_Printout!H495="","",BNS_Printout!H495)</f>
        <v/>
      </c>
      <c r="I500" s="281"/>
      <c r="J500" s="281"/>
      <c r="K500" s="422" t="str">
        <f>IF(BNS_Printout!K495="","",BNS_Printout!K495)</f>
        <v/>
      </c>
      <c r="AA500" s="329">
        <f t="shared" si="22"/>
        <v>0</v>
      </c>
      <c r="AB500" s="329">
        <f t="shared" si="24"/>
        <v>999</v>
      </c>
      <c r="AC500" s="329">
        <f t="shared" si="23"/>
        <v>0</v>
      </c>
    </row>
    <row r="501" spans="1:29" ht="24" customHeight="1">
      <c r="A501" s="431">
        <f>IF(BNS_Printout!A496="","",BNS_Printout!A496)</f>
        <v>490</v>
      </c>
      <c r="B501" s="432" t="str">
        <f>IF(BNS_Printout!B496="","",BNS_Printout!B496)</f>
        <v/>
      </c>
      <c r="C501" s="432" t="str">
        <f>IF(BNS_Printout!C496="","",BNS_Printout!C496)</f>
        <v/>
      </c>
      <c r="D501" s="432" t="str">
        <f>IF(OR(BNS_Printout!D496=0,BNS_Printout!D496=""),"",BNS_Printout!D496)</f>
        <v/>
      </c>
      <c r="E501" s="433" t="str">
        <f>IF(BNS_Printout!E496="","",BNS_Printout!E496)</f>
        <v/>
      </c>
      <c r="F501" s="433" t="str">
        <f>IF(BNS_Printout!F496="","",BNS_Printout!F496)</f>
        <v/>
      </c>
      <c r="G501" s="434" t="str">
        <f>IF(BNS_Printout!G496="","",BNS_Printout!G496)</f>
        <v/>
      </c>
      <c r="H501" s="434" t="str">
        <f>IF(BNS_Printout!H496="","",BNS_Printout!H496)</f>
        <v/>
      </c>
      <c r="I501" s="281"/>
      <c r="J501" s="281"/>
      <c r="K501" s="422" t="str">
        <f>IF(BNS_Printout!K496="","",BNS_Printout!K496)</f>
        <v/>
      </c>
      <c r="AA501" s="329">
        <f t="shared" si="22"/>
        <v>0</v>
      </c>
      <c r="AB501" s="329">
        <f t="shared" si="24"/>
        <v>999</v>
      </c>
      <c r="AC501" s="329">
        <f t="shared" si="23"/>
        <v>0</v>
      </c>
    </row>
    <row r="502" spans="1:29" ht="24" customHeight="1">
      <c r="A502" s="431">
        <f>IF(BNS_Printout!A497="","",BNS_Printout!A497)</f>
        <v>491</v>
      </c>
      <c r="B502" s="432" t="str">
        <f>IF(BNS_Printout!B497="","",BNS_Printout!B497)</f>
        <v/>
      </c>
      <c r="C502" s="432" t="str">
        <f>IF(BNS_Printout!C497="","",BNS_Printout!C497)</f>
        <v/>
      </c>
      <c r="D502" s="432" t="str">
        <f>IF(OR(BNS_Printout!D497=0,BNS_Printout!D497=""),"",BNS_Printout!D497)</f>
        <v/>
      </c>
      <c r="E502" s="433" t="str">
        <f>IF(BNS_Printout!E497="","",BNS_Printout!E497)</f>
        <v/>
      </c>
      <c r="F502" s="433" t="str">
        <f>IF(BNS_Printout!F497="","",BNS_Printout!F497)</f>
        <v/>
      </c>
      <c r="G502" s="434" t="str">
        <f>IF(BNS_Printout!G497="","",BNS_Printout!G497)</f>
        <v/>
      </c>
      <c r="H502" s="434" t="str">
        <f>IF(BNS_Printout!H497="","",BNS_Printout!H497)</f>
        <v/>
      </c>
      <c r="I502" s="281"/>
      <c r="J502" s="281"/>
      <c r="K502" s="422" t="str">
        <f>IF(BNS_Printout!K497="","",BNS_Printout!K497)</f>
        <v/>
      </c>
      <c r="AA502" s="329">
        <f t="shared" si="22"/>
        <v>0</v>
      </c>
      <c r="AB502" s="329">
        <f t="shared" si="24"/>
        <v>999</v>
      </c>
      <c r="AC502" s="329">
        <f t="shared" si="23"/>
        <v>0</v>
      </c>
    </row>
    <row r="503" spans="1:29" ht="24" customHeight="1">
      <c r="A503" s="431">
        <f>IF(BNS_Printout!A498="","",BNS_Printout!A498)</f>
        <v>492</v>
      </c>
      <c r="B503" s="432" t="str">
        <f>IF(BNS_Printout!B498="","",BNS_Printout!B498)</f>
        <v/>
      </c>
      <c r="C503" s="432" t="str">
        <f>IF(BNS_Printout!C498="","",BNS_Printout!C498)</f>
        <v/>
      </c>
      <c r="D503" s="432" t="str">
        <f>IF(OR(BNS_Printout!D498=0,BNS_Printout!D498=""),"",BNS_Printout!D498)</f>
        <v/>
      </c>
      <c r="E503" s="433" t="str">
        <f>IF(BNS_Printout!E498="","",BNS_Printout!E498)</f>
        <v/>
      </c>
      <c r="F503" s="433" t="str">
        <f>IF(BNS_Printout!F498="","",BNS_Printout!F498)</f>
        <v/>
      </c>
      <c r="G503" s="434" t="str">
        <f>IF(BNS_Printout!G498="","",BNS_Printout!G498)</f>
        <v/>
      </c>
      <c r="H503" s="434" t="str">
        <f>IF(BNS_Printout!H498="","",BNS_Printout!H498)</f>
        <v/>
      </c>
      <c r="I503" s="281"/>
      <c r="J503" s="281"/>
      <c r="K503" s="422" t="str">
        <f>IF(BNS_Printout!K498="","",BNS_Printout!K498)</f>
        <v/>
      </c>
      <c r="AA503" s="329">
        <f t="shared" si="22"/>
        <v>0</v>
      </c>
      <c r="AB503" s="329">
        <f t="shared" si="24"/>
        <v>999</v>
      </c>
      <c r="AC503" s="329">
        <f t="shared" si="23"/>
        <v>0</v>
      </c>
    </row>
    <row r="504" spans="1:29" ht="24" customHeight="1">
      <c r="A504" s="431">
        <f>IF(BNS_Printout!A499="","",BNS_Printout!A499)</f>
        <v>493</v>
      </c>
      <c r="B504" s="432" t="str">
        <f>IF(BNS_Printout!B499="","",BNS_Printout!B499)</f>
        <v/>
      </c>
      <c r="C504" s="432" t="str">
        <f>IF(BNS_Printout!C499="","",BNS_Printout!C499)</f>
        <v/>
      </c>
      <c r="D504" s="432" t="str">
        <f>IF(OR(BNS_Printout!D499=0,BNS_Printout!D499=""),"",BNS_Printout!D499)</f>
        <v/>
      </c>
      <c r="E504" s="433" t="str">
        <f>IF(BNS_Printout!E499="","",BNS_Printout!E499)</f>
        <v/>
      </c>
      <c r="F504" s="433" t="str">
        <f>IF(BNS_Printout!F499="","",BNS_Printout!F499)</f>
        <v/>
      </c>
      <c r="G504" s="434" t="str">
        <f>IF(BNS_Printout!G499="","",BNS_Printout!G499)</f>
        <v/>
      </c>
      <c r="H504" s="434" t="str">
        <f>IF(BNS_Printout!H499="","",BNS_Printout!H499)</f>
        <v/>
      </c>
      <c r="I504" s="281"/>
      <c r="J504" s="281"/>
      <c r="K504" s="422" t="str">
        <f>IF(BNS_Printout!K499="","",BNS_Printout!K499)</f>
        <v/>
      </c>
      <c r="AA504" s="329">
        <f t="shared" si="22"/>
        <v>0</v>
      </c>
      <c r="AB504" s="329">
        <f t="shared" si="24"/>
        <v>999</v>
      </c>
      <c r="AC504" s="329">
        <f t="shared" si="23"/>
        <v>0</v>
      </c>
    </row>
    <row r="505" spans="1:29" ht="24" customHeight="1">
      <c r="A505" s="431">
        <f>IF(BNS_Printout!A500="","",BNS_Printout!A500)</f>
        <v>494</v>
      </c>
      <c r="B505" s="432" t="str">
        <f>IF(BNS_Printout!B500="","",BNS_Printout!B500)</f>
        <v/>
      </c>
      <c r="C505" s="432" t="str">
        <f>IF(BNS_Printout!C500="","",BNS_Printout!C500)</f>
        <v/>
      </c>
      <c r="D505" s="432" t="str">
        <f>IF(OR(BNS_Printout!D500=0,BNS_Printout!D500=""),"",BNS_Printout!D500)</f>
        <v/>
      </c>
      <c r="E505" s="433" t="str">
        <f>IF(BNS_Printout!E500="","",BNS_Printout!E500)</f>
        <v/>
      </c>
      <c r="F505" s="433" t="str">
        <f>IF(BNS_Printout!F500="","",BNS_Printout!F500)</f>
        <v/>
      </c>
      <c r="G505" s="434" t="str">
        <f>IF(BNS_Printout!G500="","",BNS_Printout!G500)</f>
        <v/>
      </c>
      <c r="H505" s="434" t="str">
        <f>IF(BNS_Printout!H500="","",BNS_Printout!H500)</f>
        <v/>
      </c>
      <c r="I505" s="281"/>
      <c r="J505" s="281"/>
      <c r="K505" s="422" t="str">
        <f>IF(BNS_Printout!K500="","",BNS_Printout!K500)</f>
        <v/>
      </c>
      <c r="AA505" s="329">
        <f t="shared" si="22"/>
        <v>0</v>
      </c>
      <c r="AB505" s="329">
        <f t="shared" si="24"/>
        <v>999</v>
      </c>
      <c r="AC505" s="329">
        <f t="shared" si="23"/>
        <v>0</v>
      </c>
    </row>
    <row r="506" spans="1:29" ht="24" customHeight="1">
      <c r="A506" s="431">
        <f>IF(BNS_Printout!A501="","",BNS_Printout!A501)</f>
        <v>495</v>
      </c>
      <c r="B506" s="432" t="str">
        <f>IF(BNS_Printout!B501="","",BNS_Printout!B501)</f>
        <v/>
      </c>
      <c r="C506" s="432" t="str">
        <f>IF(BNS_Printout!C501="","",BNS_Printout!C501)</f>
        <v/>
      </c>
      <c r="D506" s="432" t="str">
        <f>IF(OR(BNS_Printout!D501=0,BNS_Printout!D501=""),"",BNS_Printout!D501)</f>
        <v/>
      </c>
      <c r="E506" s="433" t="str">
        <f>IF(BNS_Printout!E501="","",BNS_Printout!E501)</f>
        <v/>
      </c>
      <c r="F506" s="433" t="str">
        <f>IF(BNS_Printout!F501="","",BNS_Printout!F501)</f>
        <v/>
      </c>
      <c r="G506" s="434" t="str">
        <f>IF(BNS_Printout!G501="","",BNS_Printout!G501)</f>
        <v/>
      </c>
      <c r="H506" s="434" t="str">
        <f>IF(BNS_Printout!H501="","",BNS_Printout!H501)</f>
        <v/>
      </c>
      <c r="I506" s="281"/>
      <c r="J506" s="281"/>
      <c r="K506" s="422" t="str">
        <f>IF(BNS_Printout!K501="","",BNS_Printout!K501)</f>
        <v/>
      </c>
      <c r="AA506" s="329">
        <f t="shared" si="22"/>
        <v>0</v>
      </c>
      <c r="AB506" s="329">
        <f t="shared" si="24"/>
        <v>999</v>
      </c>
      <c r="AC506" s="329">
        <f t="shared" si="23"/>
        <v>0</v>
      </c>
    </row>
    <row r="507" spans="1:29" ht="24" customHeight="1">
      <c r="A507" s="431">
        <f>IF(BNS_Printout!A502="","",BNS_Printout!A502)</f>
        <v>496</v>
      </c>
      <c r="B507" s="432" t="str">
        <f>IF(BNS_Printout!B502="","",BNS_Printout!B502)</f>
        <v/>
      </c>
      <c r="C507" s="432" t="str">
        <f>IF(BNS_Printout!C502="","",BNS_Printout!C502)</f>
        <v/>
      </c>
      <c r="D507" s="432" t="str">
        <f>IF(OR(BNS_Printout!D502=0,BNS_Printout!D502=""),"",BNS_Printout!D502)</f>
        <v/>
      </c>
      <c r="E507" s="433" t="str">
        <f>IF(BNS_Printout!E502="","",BNS_Printout!E502)</f>
        <v/>
      </c>
      <c r="F507" s="433" t="str">
        <f>IF(BNS_Printout!F502="","",BNS_Printout!F502)</f>
        <v/>
      </c>
      <c r="G507" s="434" t="str">
        <f>IF(BNS_Printout!G502="","",BNS_Printout!G502)</f>
        <v/>
      </c>
      <c r="H507" s="434" t="str">
        <f>IF(BNS_Printout!H502="","",BNS_Printout!H502)</f>
        <v/>
      </c>
      <c r="I507" s="281"/>
      <c r="J507" s="281"/>
      <c r="K507" s="422" t="str">
        <f>IF(BNS_Printout!K502="","",BNS_Printout!K502)</f>
        <v/>
      </c>
      <c r="AA507" s="329">
        <f t="shared" si="22"/>
        <v>0</v>
      </c>
      <c r="AB507" s="329">
        <f t="shared" si="24"/>
        <v>999</v>
      </c>
      <c r="AC507" s="329">
        <f t="shared" si="23"/>
        <v>0</v>
      </c>
    </row>
    <row r="508" spans="1:29" ht="24" customHeight="1">
      <c r="A508" s="431">
        <f>IF(BNS_Printout!A503="","",BNS_Printout!A503)</f>
        <v>497</v>
      </c>
      <c r="B508" s="432" t="str">
        <f>IF(BNS_Printout!B503="","",BNS_Printout!B503)</f>
        <v/>
      </c>
      <c r="C508" s="432" t="str">
        <f>IF(BNS_Printout!C503="","",BNS_Printout!C503)</f>
        <v/>
      </c>
      <c r="D508" s="432" t="str">
        <f>IF(OR(BNS_Printout!D503=0,BNS_Printout!D503=""),"",BNS_Printout!D503)</f>
        <v/>
      </c>
      <c r="E508" s="433" t="str">
        <f>IF(BNS_Printout!E503="","",BNS_Printout!E503)</f>
        <v/>
      </c>
      <c r="F508" s="433" t="str">
        <f>IF(BNS_Printout!F503="","",BNS_Printout!F503)</f>
        <v/>
      </c>
      <c r="G508" s="434" t="str">
        <f>IF(BNS_Printout!G503="","",BNS_Printout!G503)</f>
        <v/>
      </c>
      <c r="H508" s="434" t="str">
        <f>IF(BNS_Printout!H503="","",BNS_Printout!H503)</f>
        <v/>
      </c>
      <c r="I508" s="281"/>
      <c r="J508" s="281"/>
      <c r="K508" s="422" t="str">
        <f>IF(BNS_Printout!K503="","",BNS_Printout!K503)</f>
        <v/>
      </c>
      <c r="AA508" s="329">
        <f t="shared" si="22"/>
        <v>0</v>
      </c>
      <c r="AB508" s="329">
        <f t="shared" si="24"/>
        <v>999</v>
      </c>
      <c r="AC508" s="329">
        <f t="shared" si="23"/>
        <v>0</v>
      </c>
    </row>
    <row r="509" spans="1:29" ht="24" customHeight="1">
      <c r="A509" s="431">
        <f>IF(BNS_Printout!A504="","",BNS_Printout!A504)</f>
        <v>498</v>
      </c>
      <c r="B509" s="432" t="str">
        <f>IF(BNS_Printout!B504="","",BNS_Printout!B504)</f>
        <v/>
      </c>
      <c r="C509" s="432" t="str">
        <f>IF(BNS_Printout!C504="","",BNS_Printout!C504)</f>
        <v/>
      </c>
      <c r="D509" s="432" t="str">
        <f>IF(OR(BNS_Printout!D504=0,BNS_Printout!D504=""),"",BNS_Printout!D504)</f>
        <v/>
      </c>
      <c r="E509" s="433" t="str">
        <f>IF(BNS_Printout!E504="","",BNS_Printout!E504)</f>
        <v/>
      </c>
      <c r="F509" s="433" t="str">
        <f>IF(BNS_Printout!F504="","",BNS_Printout!F504)</f>
        <v/>
      </c>
      <c r="G509" s="434" t="str">
        <f>IF(BNS_Printout!G504="","",BNS_Printout!G504)</f>
        <v/>
      </c>
      <c r="H509" s="434" t="str">
        <f>IF(BNS_Printout!H504="","",BNS_Printout!H504)</f>
        <v/>
      </c>
      <c r="I509" s="281"/>
      <c r="J509" s="281"/>
      <c r="K509" s="422" t="str">
        <f>IF(BNS_Printout!K504="","",BNS_Printout!K504)</f>
        <v/>
      </c>
      <c r="AA509" s="329">
        <f t="shared" si="22"/>
        <v>0</v>
      </c>
      <c r="AB509" s="329">
        <f t="shared" si="24"/>
        <v>999</v>
      </c>
      <c r="AC509" s="329">
        <f t="shared" si="23"/>
        <v>0</v>
      </c>
    </row>
    <row r="510" spans="1:29" ht="24" customHeight="1">
      <c r="A510" s="431">
        <f>IF(BNS_Printout!A505="","",BNS_Printout!A505)</f>
        <v>499</v>
      </c>
      <c r="B510" s="432" t="str">
        <f>IF(BNS_Printout!B505="","",BNS_Printout!B505)</f>
        <v/>
      </c>
      <c r="C510" s="432" t="str">
        <f>IF(BNS_Printout!C505="","",BNS_Printout!C505)</f>
        <v/>
      </c>
      <c r="D510" s="432" t="str">
        <f>IF(OR(BNS_Printout!D505=0,BNS_Printout!D505=""),"",BNS_Printout!D505)</f>
        <v/>
      </c>
      <c r="E510" s="433" t="str">
        <f>IF(BNS_Printout!E505="","",BNS_Printout!E505)</f>
        <v/>
      </c>
      <c r="F510" s="433" t="str">
        <f>IF(BNS_Printout!F505="","",BNS_Printout!F505)</f>
        <v/>
      </c>
      <c r="G510" s="434" t="str">
        <f>IF(BNS_Printout!G505="","",BNS_Printout!G505)</f>
        <v/>
      </c>
      <c r="H510" s="434" t="str">
        <f>IF(BNS_Printout!H505="","",BNS_Printout!H505)</f>
        <v/>
      </c>
      <c r="I510" s="281"/>
      <c r="J510" s="281"/>
      <c r="K510" s="422" t="str">
        <f>IF(BNS_Printout!K505="","",BNS_Printout!K505)</f>
        <v/>
      </c>
      <c r="AA510" s="329">
        <f t="shared" si="22"/>
        <v>0</v>
      </c>
      <c r="AB510" s="329">
        <f t="shared" si="24"/>
        <v>999</v>
      </c>
      <c r="AC510" s="329">
        <f t="shared" si="23"/>
        <v>0</v>
      </c>
    </row>
    <row r="511" spans="1:29" ht="24" customHeight="1">
      <c r="A511" s="431">
        <f>IF(BNS_Printout!A506="","",BNS_Printout!A506)</f>
        <v>500</v>
      </c>
      <c r="B511" s="432" t="str">
        <f>IF(BNS_Printout!B506="","",BNS_Printout!B506)</f>
        <v/>
      </c>
      <c r="C511" s="432" t="str">
        <f>IF(BNS_Printout!C506="","",BNS_Printout!C506)</f>
        <v/>
      </c>
      <c r="D511" s="432" t="str">
        <f>IF(OR(BNS_Printout!D506=0,BNS_Printout!D506=""),"",BNS_Printout!D506)</f>
        <v/>
      </c>
      <c r="E511" s="433" t="str">
        <f>IF(BNS_Printout!E506="","",BNS_Printout!E506)</f>
        <v/>
      </c>
      <c r="F511" s="433" t="str">
        <f>IF(BNS_Printout!F506="","",BNS_Printout!F506)</f>
        <v/>
      </c>
      <c r="G511" s="434" t="str">
        <f>IF(BNS_Printout!G506="","",BNS_Printout!G506)</f>
        <v/>
      </c>
      <c r="H511" s="434" t="str">
        <f>IF(BNS_Printout!H506="","",BNS_Printout!H506)</f>
        <v/>
      </c>
      <c r="I511" s="281"/>
      <c r="J511" s="281"/>
      <c r="K511" s="422" t="str">
        <f>IF(BNS_Printout!K506="","",BNS_Printout!K506)</f>
        <v/>
      </c>
      <c r="AA511" s="329">
        <f t="shared" si="22"/>
        <v>0</v>
      </c>
      <c r="AB511" s="329">
        <f t="shared" si="24"/>
        <v>999</v>
      </c>
      <c r="AC511" s="329">
        <f t="shared" si="23"/>
        <v>0</v>
      </c>
    </row>
    <row r="512" spans="1:29" ht="15.75" hidden="1">
      <c r="B512" s="400"/>
    </row>
    <row r="513" spans="2:2" ht="15.75" hidden="1">
      <c r="B513" s="400"/>
    </row>
    <row r="514" spans="2:2" ht="15.75" hidden="1">
      <c r="B514" s="400"/>
    </row>
    <row r="515" spans="2:2" ht="15.75" hidden="1">
      <c r="B515" s="400"/>
    </row>
    <row r="516" spans="2:2" ht="15.75" hidden="1">
      <c r="B516" s="400"/>
    </row>
    <row r="517" spans="2:2" ht="15.75" hidden="1">
      <c r="B517" s="400"/>
    </row>
    <row r="518" spans="2:2" ht="15.75" hidden="1">
      <c r="B518" s="400"/>
    </row>
    <row r="519" spans="2:2" ht="15.75" hidden="1">
      <c r="B519" s="400"/>
    </row>
    <row r="520" spans="2:2" ht="15.75" hidden="1">
      <c r="B520" s="400"/>
    </row>
    <row r="521" spans="2:2" ht="15.75" hidden="1">
      <c r="B521" s="400"/>
    </row>
    <row r="522" spans="2:2" ht="15.75" hidden="1">
      <c r="B522" s="400"/>
    </row>
    <row r="523" spans="2:2" ht="15.75" hidden="1">
      <c r="B523" s="400"/>
    </row>
    <row r="524" spans="2:2" ht="15.75" hidden="1">
      <c r="B524" s="400"/>
    </row>
    <row r="525" spans="2:2" ht="15.75" hidden="1">
      <c r="B525" s="400"/>
    </row>
    <row r="526" spans="2:2" ht="15.75" hidden="1">
      <c r="B526" s="400"/>
    </row>
    <row r="527" spans="2:2" ht="15.75" hidden="1">
      <c r="B527" s="400"/>
    </row>
    <row r="528" spans="2:2" ht="15.75" hidden="1">
      <c r="B528" s="400"/>
    </row>
    <row r="529" spans="2:2" ht="15.75" hidden="1">
      <c r="B529" s="400"/>
    </row>
    <row r="530" spans="2:2" ht="15.75" hidden="1">
      <c r="B530" s="400"/>
    </row>
    <row r="531" spans="2:2" ht="15.75" hidden="1">
      <c r="B531" s="400"/>
    </row>
    <row r="532" spans="2:2" ht="15.75" hidden="1">
      <c r="B532" s="400"/>
    </row>
    <row r="533" spans="2:2" ht="15.75" hidden="1">
      <c r="B533" s="400"/>
    </row>
    <row r="534" spans="2:2" ht="15.75" hidden="1">
      <c r="B534" s="400"/>
    </row>
    <row r="535" spans="2:2" ht="15.75" hidden="1">
      <c r="B535" s="400"/>
    </row>
    <row r="536" spans="2:2" ht="15.75" hidden="1">
      <c r="B536" s="400"/>
    </row>
    <row r="537" spans="2:2" ht="15.75" hidden="1">
      <c r="B537" s="400"/>
    </row>
    <row r="538" spans="2:2" ht="15.75" hidden="1">
      <c r="B538" s="400"/>
    </row>
    <row r="539" spans="2:2" ht="15.75" hidden="1">
      <c r="B539" s="400"/>
    </row>
    <row r="540" spans="2:2" ht="15.75" hidden="1">
      <c r="B540" s="400"/>
    </row>
    <row r="541" spans="2:2" ht="15.75" hidden="1">
      <c r="B541" s="400"/>
    </row>
    <row r="542" spans="2:2" ht="15.75" hidden="1">
      <c r="B542" s="400"/>
    </row>
    <row r="543" spans="2:2" ht="15.75" hidden="1">
      <c r="B543" s="400"/>
    </row>
    <row r="544" spans="2:2" ht="15.75" hidden="1">
      <c r="B544" s="400"/>
    </row>
    <row r="545" spans="2:2" ht="15.75" hidden="1">
      <c r="B545" s="400"/>
    </row>
    <row r="546" spans="2:2" ht="15.75" hidden="1">
      <c r="B546" s="400"/>
    </row>
    <row r="547" spans="2:2" ht="15.75" hidden="1">
      <c r="B547" s="400"/>
    </row>
    <row r="548" spans="2:2" ht="15.75" hidden="1">
      <c r="B548" s="400"/>
    </row>
    <row r="549" spans="2:2" ht="15.75" hidden="1">
      <c r="B549" s="400"/>
    </row>
    <row r="550" spans="2:2" ht="15.75" hidden="1">
      <c r="B550" s="400"/>
    </row>
    <row r="551" spans="2:2" ht="15.75" hidden="1">
      <c r="B551" s="400"/>
    </row>
    <row r="552" spans="2:2" ht="15.75" hidden="1">
      <c r="B552" s="400"/>
    </row>
    <row r="553" spans="2:2" ht="15.75" hidden="1">
      <c r="B553" s="400"/>
    </row>
    <row r="554" spans="2:2" ht="15.75" hidden="1">
      <c r="B554" s="400"/>
    </row>
    <row r="555" spans="2:2" ht="15.75" hidden="1">
      <c r="B555" s="400"/>
    </row>
    <row r="556" spans="2:2" ht="15.75" hidden="1">
      <c r="B556" s="400"/>
    </row>
    <row r="557" spans="2:2" ht="15.75" hidden="1">
      <c r="B557" s="400"/>
    </row>
    <row r="558" spans="2:2" ht="15.75" hidden="1">
      <c r="B558" s="400"/>
    </row>
    <row r="559" spans="2:2" ht="15.75" hidden="1">
      <c r="B559" s="400"/>
    </row>
    <row r="560" spans="2:2" ht="15.75" hidden="1">
      <c r="B560" s="400"/>
    </row>
    <row r="561" spans="2:2" ht="15.75" hidden="1">
      <c r="B561" s="400"/>
    </row>
    <row r="562" spans="2:2" ht="15.75" hidden="1">
      <c r="B562" s="400"/>
    </row>
    <row r="563" spans="2:2" ht="15.75" hidden="1">
      <c r="B563" s="400"/>
    </row>
    <row r="564" spans="2:2" ht="15.75" hidden="1">
      <c r="B564" s="400"/>
    </row>
    <row r="565" spans="2:2" ht="15.75" hidden="1">
      <c r="B565" s="400"/>
    </row>
    <row r="566" spans="2:2" ht="15.75" hidden="1">
      <c r="B566" s="400"/>
    </row>
    <row r="567" spans="2:2" ht="15.75" hidden="1">
      <c r="B567" s="400"/>
    </row>
    <row r="568" spans="2:2" ht="15.75" hidden="1">
      <c r="B568" s="400"/>
    </row>
    <row r="569" spans="2:2" ht="15.75" hidden="1">
      <c r="B569" s="400"/>
    </row>
    <row r="570" spans="2:2" ht="15.75" hidden="1">
      <c r="B570" s="400"/>
    </row>
    <row r="571" spans="2:2" ht="15.75" hidden="1">
      <c r="B571" s="400"/>
    </row>
    <row r="572" spans="2:2" ht="15.75" hidden="1">
      <c r="B572" s="400"/>
    </row>
    <row r="573" spans="2:2" ht="15.75" hidden="1">
      <c r="B573" s="400"/>
    </row>
    <row r="574" spans="2:2" ht="15.75" hidden="1">
      <c r="B574" s="400"/>
    </row>
    <row r="575" spans="2:2" ht="15.75" hidden="1">
      <c r="B575" s="400"/>
    </row>
    <row r="576" spans="2:2" ht="15.75" hidden="1">
      <c r="B576" s="400"/>
    </row>
    <row r="577" spans="2:2" ht="15.75" hidden="1">
      <c r="B577" s="400"/>
    </row>
    <row r="578" spans="2:2" ht="15.75" hidden="1">
      <c r="B578" s="400"/>
    </row>
    <row r="579" spans="2:2" ht="15.75" hidden="1">
      <c r="B579" s="400"/>
    </row>
    <row r="580" spans="2:2" ht="15.75" hidden="1">
      <c r="B580" s="400"/>
    </row>
    <row r="581" spans="2:2" ht="15.75" hidden="1">
      <c r="B581" s="400"/>
    </row>
    <row r="582" spans="2:2" ht="15.75" hidden="1">
      <c r="B582" s="400"/>
    </row>
    <row r="583" spans="2:2" ht="15.75" hidden="1">
      <c r="B583" s="400"/>
    </row>
    <row r="584" spans="2:2" ht="15.75" hidden="1">
      <c r="B584" s="400"/>
    </row>
    <row r="585" spans="2:2" ht="15.75" hidden="1">
      <c r="B585" s="400"/>
    </row>
    <row r="586" spans="2:2" ht="15.75" hidden="1">
      <c r="B586" s="400"/>
    </row>
    <row r="587" spans="2:2" ht="15.75" hidden="1">
      <c r="B587" s="400"/>
    </row>
    <row r="588" spans="2:2" ht="15.75" hidden="1">
      <c r="B588" s="400"/>
    </row>
    <row r="589" spans="2:2" ht="15.75" hidden="1">
      <c r="B589" s="400"/>
    </row>
    <row r="590" spans="2:2" ht="15.75" hidden="1">
      <c r="B590" s="400"/>
    </row>
    <row r="591" spans="2:2" ht="15.75" hidden="1">
      <c r="B591" s="400"/>
    </row>
    <row r="592" spans="2:2" ht="15.75" hidden="1">
      <c r="B592" s="400"/>
    </row>
    <row r="593" spans="2:2" ht="15.75" hidden="1">
      <c r="B593" s="400"/>
    </row>
    <row r="594" spans="2:2" ht="15.75" hidden="1">
      <c r="B594" s="400"/>
    </row>
    <row r="595" spans="2:2" ht="15.75" hidden="1">
      <c r="B595" s="400"/>
    </row>
    <row r="596" spans="2:2" ht="15.75" hidden="1">
      <c r="B596" s="400"/>
    </row>
    <row r="597" spans="2:2" ht="15.75" hidden="1">
      <c r="B597" s="400"/>
    </row>
    <row r="598" spans="2:2" ht="15.75" hidden="1">
      <c r="B598" s="400"/>
    </row>
    <row r="599" spans="2:2" ht="15.75" hidden="1">
      <c r="B599" s="400"/>
    </row>
    <row r="600" spans="2:2" ht="15.75" hidden="1">
      <c r="B600" s="400"/>
    </row>
    <row r="601" spans="2:2" ht="15.75" hidden="1">
      <c r="B601" s="400"/>
    </row>
    <row r="602" spans="2:2" ht="15.75" hidden="1">
      <c r="B602" s="400"/>
    </row>
    <row r="603" spans="2:2" ht="15.75" hidden="1">
      <c r="B603" s="400"/>
    </row>
    <row r="604" spans="2:2" ht="15.75" hidden="1">
      <c r="B604" s="400"/>
    </row>
    <row r="605" spans="2:2" ht="15.75" hidden="1">
      <c r="B605" s="400"/>
    </row>
    <row r="606" spans="2:2" ht="15.75" hidden="1">
      <c r="B606" s="400"/>
    </row>
    <row r="607" spans="2:2" ht="15.75" hidden="1">
      <c r="B607" s="400"/>
    </row>
    <row r="608" spans="2:2" ht="15.75" hidden="1">
      <c r="B608" s="400"/>
    </row>
    <row r="609" spans="2:2" ht="15.75" hidden="1">
      <c r="B609" s="400"/>
    </row>
    <row r="610" spans="2:2" ht="15.75" hidden="1">
      <c r="B610" s="400"/>
    </row>
    <row r="611" spans="2:2" ht="15.75" hidden="1">
      <c r="B611" s="400"/>
    </row>
    <row r="612" spans="2:2" ht="15.75" hidden="1">
      <c r="B612" s="400"/>
    </row>
    <row r="613" spans="2:2" ht="15.75" hidden="1">
      <c r="B613" s="400"/>
    </row>
    <row r="614" spans="2:2" ht="15.75" hidden="1">
      <c r="B614" s="400"/>
    </row>
    <row r="615" spans="2:2" ht="15.75" hidden="1">
      <c r="B615" s="400"/>
    </row>
    <row r="616" spans="2:2" ht="15.75" hidden="1">
      <c r="B616" s="400"/>
    </row>
    <row r="617" spans="2:2" ht="15.75" hidden="1">
      <c r="B617" s="400"/>
    </row>
    <row r="618" spans="2:2" ht="15.75" hidden="1">
      <c r="B618" s="400"/>
    </row>
    <row r="619" spans="2:2" ht="15.75" hidden="1">
      <c r="B619" s="400"/>
    </row>
    <row r="620" spans="2:2" ht="15.75" hidden="1">
      <c r="B620" s="400"/>
    </row>
    <row r="621" spans="2:2" ht="15.75" hidden="1">
      <c r="B621" s="400"/>
    </row>
    <row r="622" spans="2:2" ht="15.75" hidden="1">
      <c r="B622" s="400"/>
    </row>
    <row r="623" spans="2:2" ht="15.75" hidden="1">
      <c r="B623" s="400"/>
    </row>
    <row r="624" spans="2:2" ht="15.75" hidden="1">
      <c r="B624" s="400"/>
    </row>
    <row r="625" spans="2:2" ht="15.75" hidden="1">
      <c r="B625" s="400"/>
    </row>
    <row r="626" spans="2:2" ht="15.75" hidden="1">
      <c r="B626" s="400"/>
    </row>
    <row r="627" spans="2:2" ht="15.75" hidden="1">
      <c r="B627" s="400"/>
    </row>
    <row r="628" spans="2:2" ht="15.75" hidden="1">
      <c r="B628" s="400"/>
    </row>
    <row r="629" spans="2:2" ht="15.75" hidden="1">
      <c r="B629" s="400"/>
    </row>
    <row r="630" spans="2:2" ht="15.75" hidden="1">
      <c r="B630" s="400"/>
    </row>
    <row r="631" spans="2:2" ht="15.75" hidden="1">
      <c r="B631" s="400"/>
    </row>
    <row r="632" spans="2:2" ht="15.75" hidden="1">
      <c r="B632" s="400"/>
    </row>
    <row r="633" spans="2:2" ht="15.75" hidden="1">
      <c r="B633" s="400"/>
    </row>
    <row r="634" spans="2:2" ht="15.75" hidden="1">
      <c r="B634" s="400"/>
    </row>
    <row r="635" spans="2:2" ht="15.75" hidden="1">
      <c r="B635" s="400"/>
    </row>
    <row r="636" spans="2:2" ht="15.75" hidden="1">
      <c r="B636" s="400"/>
    </row>
    <row r="637" spans="2:2" ht="15.75" hidden="1">
      <c r="B637" s="400"/>
    </row>
    <row r="638" spans="2:2" ht="15.75" hidden="1">
      <c r="B638" s="400"/>
    </row>
    <row r="639" spans="2:2" ht="15.75" hidden="1">
      <c r="B639" s="400"/>
    </row>
    <row r="640" spans="2:2" ht="15.75" hidden="1">
      <c r="B640" s="400"/>
    </row>
    <row r="641" spans="2:2" ht="15.75" hidden="1">
      <c r="B641" s="400"/>
    </row>
    <row r="642" spans="2:2" ht="15.75" hidden="1">
      <c r="B642" s="400"/>
    </row>
    <row r="643" spans="2:2" ht="15.75" hidden="1">
      <c r="B643" s="400"/>
    </row>
    <row r="644" spans="2:2" ht="15.75" hidden="1">
      <c r="B644" s="400"/>
    </row>
    <row r="645" spans="2:2" ht="15.75" hidden="1">
      <c r="B645" s="400"/>
    </row>
    <row r="646" spans="2:2" ht="15.75" hidden="1">
      <c r="B646" s="400"/>
    </row>
    <row r="647" spans="2:2" ht="15.75" hidden="1">
      <c r="B647" s="400"/>
    </row>
    <row r="648" spans="2:2" ht="15.75" hidden="1">
      <c r="B648" s="400"/>
    </row>
    <row r="649" spans="2:2" ht="15.75" hidden="1">
      <c r="B649" s="400"/>
    </row>
    <row r="650" spans="2:2" ht="15.75" hidden="1">
      <c r="B650" s="400"/>
    </row>
    <row r="651" spans="2:2" ht="15.75" hidden="1">
      <c r="B651" s="400"/>
    </row>
    <row r="652" spans="2:2" ht="15.75" hidden="1">
      <c r="B652" s="400"/>
    </row>
    <row r="653" spans="2:2" ht="15.75" hidden="1">
      <c r="B653" s="400"/>
    </row>
    <row r="654" spans="2:2" ht="15.75" hidden="1">
      <c r="B654" s="400"/>
    </row>
    <row r="655" spans="2:2" ht="15.75" hidden="1">
      <c r="B655" s="400"/>
    </row>
    <row r="656" spans="2:2" ht="15.75" hidden="1">
      <c r="B656" s="400"/>
    </row>
    <row r="657" spans="2:2" ht="15.75" hidden="1">
      <c r="B657" s="400"/>
    </row>
    <row r="658" spans="2:2" ht="15.75" hidden="1">
      <c r="B658" s="400"/>
    </row>
    <row r="659" spans="2:2" ht="15.75" hidden="1">
      <c r="B659" s="400"/>
    </row>
    <row r="660" spans="2:2" ht="15.75" hidden="1">
      <c r="B660" s="400"/>
    </row>
    <row r="661" spans="2:2" ht="15.75" hidden="1">
      <c r="B661" s="400"/>
    </row>
    <row r="662" spans="2:2" ht="15.75" hidden="1">
      <c r="B662" s="400"/>
    </row>
    <row r="663" spans="2:2" ht="15.75" hidden="1">
      <c r="B663" s="400"/>
    </row>
    <row r="664" spans="2:2" ht="15.75" hidden="1">
      <c r="B664" s="400"/>
    </row>
    <row r="665" spans="2:2" ht="15.75" hidden="1">
      <c r="B665" s="400"/>
    </row>
    <row r="666" spans="2:2" ht="15.75" hidden="1">
      <c r="B666" s="400"/>
    </row>
    <row r="667" spans="2:2" ht="15.75" hidden="1">
      <c r="B667" s="400"/>
    </row>
    <row r="668" spans="2:2" ht="15.75" hidden="1">
      <c r="B668" s="400"/>
    </row>
    <row r="669" spans="2:2" ht="15.75" hidden="1">
      <c r="B669" s="400"/>
    </row>
    <row r="670" spans="2:2" ht="15.75" hidden="1">
      <c r="B670" s="400"/>
    </row>
    <row r="671" spans="2:2" ht="15.75" hidden="1">
      <c r="B671" s="400"/>
    </row>
    <row r="672" spans="2:2" ht="15.75" hidden="1">
      <c r="B672" s="400"/>
    </row>
    <row r="673" spans="2:2" ht="15.75" hidden="1">
      <c r="B673" s="400"/>
    </row>
    <row r="674" spans="2:2" ht="15.75" hidden="1">
      <c r="B674" s="400"/>
    </row>
    <row r="675" spans="2:2" ht="15.75" hidden="1">
      <c r="B675" s="400"/>
    </row>
    <row r="676" spans="2:2" ht="15.75" hidden="1">
      <c r="B676" s="400"/>
    </row>
    <row r="677" spans="2:2" ht="15.75" hidden="1">
      <c r="B677" s="400"/>
    </row>
    <row r="678" spans="2:2" ht="15.75" hidden="1">
      <c r="B678" s="400"/>
    </row>
    <row r="679" spans="2:2" ht="15.75" hidden="1">
      <c r="B679" s="400"/>
    </row>
    <row r="680" spans="2:2" ht="15.75" hidden="1">
      <c r="B680" s="400"/>
    </row>
    <row r="681" spans="2:2" ht="15.75" hidden="1">
      <c r="B681" s="400"/>
    </row>
    <row r="682" spans="2:2" ht="15.75" hidden="1">
      <c r="B682" s="400"/>
    </row>
    <row r="683" spans="2:2" ht="15.75" hidden="1">
      <c r="B683" s="400"/>
    </row>
    <row r="684" spans="2:2" ht="15.75" hidden="1">
      <c r="B684" s="400"/>
    </row>
    <row r="685" spans="2:2" ht="15.75" hidden="1">
      <c r="B685" s="400"/>
    </row>
    <row r="686" spans="2:2" ht="15.75" hidden="1">
      <c r="B686" s="400"/>
    </row>
    <row r="687" spans="2:2" ht="15.75" hidden="1">
      <c r="B687" s="400"/>
    </row>
    <row r="688" spans="2:2" ht="15.75" hidden="1">
      <c r="B688" s="400"/>
    </row>
    <row r="689" spans="2:2" ht="15.75" hidden="1">
      <c r="B689" s="400"/>
    </row>
    <row r="690" spans="2:2" ht="15.75" hidden="1">
      <c r="B690" s="400"/>
    </row>
    <row r="691" spans="2:2" ht="15.75" hidden="1">
      <c r="B691" s="400"/>
    </row>
    <row r="692" spans="2:2" ht="15.75" hidden="1">
      <c r="B692" s="400"/>
    </row>
    <row r="693" spans="2:2" ht="15.75" hidden="1">
      <c r="B693" s="400"/>
    </row>
    <row r="694" spans="2:2" ht="15.75" hidden="1">
      <c r="B694" s="400"/>
    </row>
    <row r="695" spans="2:2" ht="15.75" hidden="1">
      <c r="B695" s="400"/>
    </row>
    <row r="696" spans="2:2" ht="15.75" hidden="1">
      <c r="B696" s="400"/>
    </row>
    <row r="697" spans="2:2" ht="15.75" hidden="1">
      <c r="B697" s="400"/>
    </row>
    <row r="698" spans="2:2" ht="15.75" hidden="1">
      <c r="B698" s="400"/>
    </row>
    <row r="699" spans="2:2" ht="15.75" hidden="1">
      <c r="B699" s="400"/>
    </row>
    <row r="700" spans="2:2" ht="15.75" hidden="1">
      <c r="B700" s="400"/>
    </row>
    <row r="701" spans="2:2" ht="15.75" hidden="1">
      <c r="B701" s="400"/>
    </row>
    <row r="702" spans="2:2" ht="15.75" hidden="1">
      <c r="B702" s="400"/>
    </row>
    <row r="703" spans="2:2" ht="15.75" hidden="1">
      <c r="B703" s="400"/>
    </row>
    <row r="704" spans="2:2" ht="15.75" hidden="1">
      <c r="B704" s="400"/>
    </row>
    <row r="705" spans="2:2" ht="15.75" hidden="1">
      <c r="B705" s="400"/>
    </row>
    <row r="706" spans="2:2" ht="15.75" hidden="1">
      <c r="B706" s="400"/>
    </row>
    <row r="707" spans="2:2" ht="15.75" hidden="1">
      <c r="B707" s="400"/>
    </row>
    <row r="708" spans="2:2" ht="15.75" hidden="1">
      <c r="B708" s="400"/>
    </row>
    <row r="709" spans="2:2" ht="15.75" hidden="1">
      <c r="B709" s="400"/>
    </row>
    <row r="710" spans="2:2" ht="15.75" hidden="1">
      <c r="B710" s="400"/>
    </row>
    <row r="711" spans="2:2" ht="15.75" hidden="1">
      <c r="B711" s="400"/>
    </row>
    <row r="712" spans="2:2" ht="15.75" hidden="1">
      <c r="B712" s="400"/>
    </row>
    <row r="713" spans="2:2" ht="15.75" hidden="1">
      <c r="B713" s="400"/>
    </row>
    <row r="714" spans="2:2" ht="15.75" hidden="1">
      <c r="B714" s="400"/>
    </row>
    <row r="715" spans="2:2" ht="15.75" hidden="1">
      <c r="B715" s="400"/>
    </row>
    <row r="716" spans="2:2" ht="15.75" hidden="1">
      <c r="B716" s="400"/>
    </row>
    <row r="717" spans="2:2" ht="15.75" hidden="1">
      <c r="B717" s="400"/>
    </row>
    <row r="718" spans="2:2" ht="15.75" hidden="1">
      <c r="B718" s="400"/>
    </row>
    <row r="719" spans="2:2" ht="15.75" hidden="1">
      <c r="B719" s="400"/>
    </row>
    <row r="720" spans="2:2" ht="15.75" hidden="1">
      <c r="B720" s="400"/>
    </row>
    <row r="721" spans="2:2" ht="15.75" hidden="1">
      <c r="B721" s="400"/>
    </row>
    <row r="722" spans="2:2" ht="15.75" hidden="1">
      <c r="B722" s="400"/>
    </row>
    <row r="723" spans="2:2" ht="15.75" hidden="1">
      <c r="B723" s="400"/>
    </row>
    <row r="724" spans="2:2" ht="15.75" hidden="1">
      <c r="B724" s="400"/>
    </row>
    <row r="725" spans="2:2" ht="15.75" hidden="1">
      <c r="B725" s="400"/>
    </row>
    <row r="726" spans="2:2" ht="15.75" hidden="1">
      <c r="B726" s="400"/>
    </row>
    <row r="727" spans="2:2" ht="15.75" hidden="1">
      <c r="B727" s="400"/>
    </row>
    <row r="728" spans="2:2" ht="15.75" hidden="1">
      <c r="B728" s="400"/>
    </row>
    <row r="729" spans="2:2" ht="15.75" hidden="1">
      <c r="B729" s="400"/>
    </row>
    <row r="730" spans="2:2" ht="15.75" hidden="1">
      <c r="B730" s="400"/>
    </row>
    <row r="731" spans="2:2" ht="15.75" hidden="1">
      <c r="B731" s="400"/>
    </row>
    <row r="732" spans="2:2" ht="15.75" hidden="1">
      <c r="B732" s="400"/>
    </row>
    <row r="733" spans="2:2" ht="15.75" hidden="1">
      <c r="B733" s="400"/>
    </row>
    <row r="734" spans="2:2" ht="15.75" hidden="1">
      <c r="B734" s="400"/>
    </row>
    <row r="735" spans="2:2" ht="15.75" hidden="1">
      <c r="B735" s="400"/>
    </row>
    <row r="736" spans="2:2" ht="15.75" hidden="1">
      <c r="B736" s="400"/>
    </row>
    <row r="737" spans="2:2" ht="15.75" hidden="1">
      <c r="B737" s="400"/>
    </row>
    <row r="738" spans="2:2" ht="15.75" hidden="1">
      <c r="B738" s="400"/>
    </row>
    <row r="739" spans="2:2" ht="15.75" hidden="1">
      <c r="B739" s="400"/>
    </row>
    <row r="740" spans="2:2" ht="15.75" hidden="1">
      <c r="B740" s="400"/>
    </row>
    <row r="741" spans="2:2" ht="15.75" hidden="1">
      <c r="B741" s="400"/>
    </row>
    <row r="742" spans="2:2" ht="15.75" hidden="1">
      <c r="B742" s="400"/>
    </row>
    <row r="743" spans="2:2" ht="15.75" hidden="1">
      <c r="B743" s="400"/>
    </row>
    <row r="744" spans="2:2" ht="15.75" hidden="1">
      <c r="B744" s="400"/>
    </row>
    <row r="745" spans="2:2" ht="15.75" hidden="1">
      <c r="B745" s="400"/>
    </row>
    <row r="746" spans="2:2" ht="15.75" hidden="1">
      <c r="B746" s="400"/>
    </row>
    <row r="747" spans="2:2" ht="15.75" hidden="1">
      <c r="B747" s="400"/>
    </row>
    <row r="748" spans="2:2" ht="15.75" hidden="1">
      <c r="B748" s="400"/>
    </row>
    <row r="749" spans="2:2" ht="15.75" hidden="1">
      <c r="B749" s="400"/>
    </row>
    <row r="750" spans="2:2" ht="15.75" hidden="1">
      <c r="B750" s="400"/>
    </row>
    <row r="751" spans="2:2" ht="15.75" hidden="1">
      <c r="B751" s="400"/>
    </row>
    <row r="752" spans="2:2" ht="15.75" hidden="1">
      <c r="B752" s="400"/>
    </row>
    <row r="753" spans="2:2" ht="15.75" hidden="1">
      <c r="B753" s="400"/>
    </row>
    <row r="754" spans="2:2" ht="15.75" hidden="1">
      <c r="B754" s="400"/>
    </row>
    <row r="755" spans="2:2" ht="15.75" hidden="1">
      <c r="B755" s="400"/>
    </row>
    <row r="756" spans="2:2" ht="15.75" hidden="1">
      <c r="B756" s="400"/>
    </row>
    <row r="757" spans="2:2" ht="15.75" hidden="1">
      <c r="B757" s="400"/>
    </row>
    <row r="758" spans="2:2" ht="15.75" hidden="1">
      <c r="B758" s="400"/>
    </row>
    <row r="759" spans="2:2" ht="15.75" hidden="1">
      <c r="B759" s="400"/>
    </row>
    <row r="760" spans="2:2" ht="15.75" hidden="1">
      <c r="B760" s="400"/>
    </row>
    <row r="761" spans="2:2" ht="15.75" hidden="1">
      <c r="B761" s="400"/>
    </row>
    <row r="762" spans="2:2" ht="15.75" hidden="1">
      <c r="B762" s="400"/>
    </row>
    <row r="763" spans="2:2" ht="15.75" hidden="1">
      <c r="B763" s="400"/>
    </row>
    <row r="764" spans="2:2" ht="15.75" hidden="1">
      <c r="B764" s="400"/>
    </row>
    <row r="765" spans="2:2" ht="15.75" hidden="1">
      <c r="B765" s="400"/>
    </row>
    <row r="766" spans="2:2" ht="15.75" hidden="1">
      <c r="B766" s="400"/>
    </row>
    <row r="767" spans="2:2" ht="15.75" hidden="1">
      <c r="B767" s="400"/>
    </row>
    <row r="768" spans="2:2" ht="15.75" hidden="1">
      <c r="B768" s="400"/>
    </row>
    <row r="769" spans="2:2" ht="15.75" hidden="1">
      <c r="B769" s="400"/>
    </row>
    <row r="770" spans="2:2" ht="15.75" hidden="1">
      <c r="B770" s="400"/>
    </row>
    <row r="771" spans="2:2" ht="15.75" hidden="1">
      <c r="B771" s="400"/>
    </row>
    <row r="772" spans="2:2" ht="15.75" hidden="1">
      <c r="B772" s="400"/>
    </row>
    <row r="773" spans="2:2" ht="15.75" hidden="1">
      <c r="B773" s="400"/>
    </row>
    <row r="774" spans="2:2" ht="15.75" hidden="1">
      <c r="B774" s="400"/>
    </row>
    <row r="775" spans="2:2" ht="15.75" hidden="1">
      <c r="B775" s="400"/>
    </row>
    <row r="776" spans="2:2" ht="15.75" hidden="1">
      <c r="B776" s="400"/>
    </row>
    <row r="777" spans="2:2" ht="15.75" hidden="1">
      <c r="B777" s="400"/>
    </row>
    <row r="778" spans="2:2" ht="15.75" hidden="1">
      <c r="B778" s="400"/>
    </row>
    <row r="779" spans="2:2" ht="15.75" hidden="1">
      <c r="B779" s="400"/>
    </row>
    <row r="780" spans="2:2" ht="15.75" hidden="1">
      <c r="B780" s="400"/>
    </row>
    <row r="781" spans="2:2" ht="15.75" hidden="1">
      <c r="B781" s="400"/>
    </row>
    <row r="782" spans="2:2" ht="15.75" hidden="1">
      <c r="B782" s="400"/>
    </row>
    <row r="783" spans="2:2" ht="15.75" hidden="1">
      <c r="B783" s="400"/>
    </row>
    <row r="784" spans="2:2" ht="15.75" hidden="1">
      <c r="B784" s="400"/>
    </row>
    <row r="785" spans="2:2" ht="15.75" hidden="1">
      <c r="B785" s="400"/>
    </row>
    <row r="786" spans="2:2" ht="15.75" hidden="1">
      <c r="B786" s="400"/>
    </row>
    <row r="787" spans="2:2" ht="15.75" hidden="1">
      <c r="B787" s="400"/>
    </row>
    <row r="788" spans="2:2" ht="15.75" hidden="1">
      <c r="B788" s="400"/>
    </row>
    <row r="789" spans="2:2" ht="15.75" hidden="1">
      <c r="B789" s="400"/>
    </row>
    <row r="790" spans="2:2" ht="15.75" hidden="1">
      <c r="B790" s="400"/>
    </row>
    <row r="791" spans="2:2" ht="15.75" hidden="1">
      <c r="B791" s="400"/>
    </row>
    <row r="792" spans="2:2" ht="15.75" hidden="1">
      <c r="B792" s="400"/>
    </row>
    <row r="793" spans="2:2" ht="15.75" hidden="1">
      <c r="B793" s="400"/>
    </row>
    <row r="794" spans="2:2" ht="15.75" hidden="1">
      <c r="B794" s="400"/>
    </row>
    <row r="795" spans="2:2" ht="15.75" hidden="1">
      <c r="B795" s="400"/>
    </row>
    <row r="796" spans="2:2" ht="15.75" hidden="1">
      <c r="B796" s="400"/>
    </row>
    <row r="797" spans="2:2" ht="15.75" hidden="1">
      <c r="B797" s="400"/>
    </row>
    <row r="798" spans="2:2" ht="15.75" hidden="1">
      <c r="B798" s="400"/>
    </row>
    <row r="799" spans="2:2" ht="15.75" hidden="1">
      <c r="B799" s="400"/>
    </row>
    <row r="800" spans="2:2" ht="15.75" hidden="1">
      <c r="B800" s="400"/>
    </row>
    <row r="801" spans="2:2" ht="15.75" hidden="1">
      <c r="B801" s="400"/>
    </row>
    <row r="802" spans="2:2" ht="15.75" hidden="1">
      <c r="B802" s="400"/>
    </row>
    <row r="803" spans="2:2" ht="15.75" hidden="1">
      <c r="B803" s="400"/>
    </row>
    <row r="804" spans="2:2" ht="15.75" hidden="1">
      <c r="B804" s="400"/>
    </row>
    <row r="805" spans="2:2" ht="15.75" hidden="1">
      <c r="B805" s="400"/>
    </row>
    <row r="806" spans="2:2" ht="15.75" hidden="1">
      <c r="B806" s="400"/>
    </row>
    <row r="807" spans="2:2" ht="15.75" hidden="1">
      <c r="B807" s="400"/>
    </row>
    <row r="808" spans="2:2" ht="15.75" hidden="1">
      <c r="B808" s="400"/>
    </row>
    <row r="809" spans="2:2" ht="15.75" hidden="1">
      <c r="B809" s="400"/>
    </row>
    <row r="810" spans="2:2" ht="15.75" hidden="1">
      <c r="B810" s="400"/>
    </row>
    <row r="811" spans="2:2" ht="15.75" hidden="1">
      <c r="B811" s="400"/>
    </row>
    <row r="812" spans="2:2" ht="15.75" hidden="1">
      <c r="B812" s="400"/>
    </row>
    <row r="813" spans="2:2" ht="15.75" hidden="1">
      <c r="B813" s="400"/>
    </row>
    <row r="814" spans="2:2" ht="15.75" hidden="1">
      <c r="B814" s="400"/>
    </row>
    <row r="815" spans="2:2" ht="15.75" hidden="1">
      <c r="B815" s="400"/>
    </row>
    <row r="816" spans="2:2" ht="15.75" hidden="1">
      <c r="B816" s="400"/>
    </row>
    <row r="817" spans="2:2" ht="15.75" hidden="1">
      <c r="B817" s="400"/>
    </row>
    <row r="818" spans="2:2" ht="15.75" hidden="1">
      <c r="B818" s="400"/>
    </row>
    <row r="819" spans="2:2" ht="15.75" hidden="1">
      <c r="B819" s="400"/>
    </row>
    <row r="820" spans="2:2" ht="15.75" hidden="1">
      <c r="B820" s="400"/>
    </row>
    <row r="821" spans="2:2" ht="15.75" hidden="1">
      <c r="B821" s="400"/>
    </row>
    <row r="822" spans="2:2" ht="15.75" hidden="1">
      <c r="B822" s="400"/>
    </row>
    <row r="823" spans="2:2" ht="15.75" hidden="1">
      <c r="B823" s="400"/>
    </row>
    <row r="824" spans="2:2" ht="15.75" hidden="1">
      <c r="B824" s="400"/>
    </row>
    <row r="825" spans="2:2" ht="15.75" hidden="1">
      <c r="B825" s="400"/>
    </row>
    <row r="826" spans="2:2" ht="15.75" hidden="1">
      <c r="B826" s="400"/>
    </row>
    <row r="827" spans="2:2" ht="15.75" hidden="1">
      <c r="B827" s="400"/>
    </row>
    <row r="828" spans="2:2" ht="15.75" hidden="1">
      <c r="B828" s="400"/>
    </row>
    <row r="829" spans="2:2" ht="15.75" hidden="1">
      <c r="B829" s="400"/>
    </row>
    <row r="830" spans="2:2" ht="15.75" hidden="1">
      <c r="B830" s="400"/>
    </row>
    <row r="831" spans="2:2" ht="15.75" hidden="1">
      <c r="B831" s="400"/>
    </row>
    <row r="832" spans="2:2" ht="15.75" hidden="1">
      <c r="B832" s="400"/>
    </row>
    <row r="833" spans="2:2" ht="15.75" hidden="1">
      <c r="B833" s="400"/>
    </row>
    <row r="834" spans="2:2" ht="15.75" hidden="1">
      <c r="B834" s="400"/>
    </row>
    <row r="835" spans="2:2" ht="15.75" hidden="1">
      <c r="B835" s="400"/>
    </row>
    <row r="836" spans="2:2" ht="15.75" hidden="1">
      <c r="B836" s="400"/>
    </row>
    <row r="837" spans="2:2" ht="15.75" hidden="1">
      <c r="B837" s="400"/>
    </row>
    <row r="838" spans="2:2" ht="15.75" hidden="1">
      <c r="B838" s="400"/>
    </row>
    <row r="839" spans="2:2" ht="15.75" hidden="1">
      <c r="B839" s="400"/>
    </row>
    <row r="840" spans="2:2" ht="15.75" hidden="1">
      <c r="B840" s="400"/>
    </row>
    <row r="841" spans="2:2" ht="15.75" hidden="1">
      <c r="B841" s="400"/>
    </row>
    <row r="842" spans="2:2" ht="15.75" hidden="1">
      <c r="B842" s="400"/>
    </row>
    <row r="843" spans="2:2" ht="15.75" hidden="1">
      <c r="B843" s="400"/>
    </row>
    <row r="844" spans="2:2" ht="15.75" hidden="1">
      <c r="B844" s="400"/>
    </row>
    <row r="845" spans="2:2" ht="15.75" hidden="1">
      <c r="B845" s="400"/>
    </row>
    <row r="846" spans="2:2" ht="15.75" hidden="1">
      <c r="B846" s="400"/>
    </row>
    <row r="847" spans="2:2" ht="15.75" hidden="1">
      <c r="B847" s="400"/>
    </row>
    <row r="848" spans="2:2" ht="15.75" hidden="1">
      <c r="B848" s="400"/>
    </row>
    <row r="849" spans="2:2" ht="15.75" hidden="1">
      <c r="B849" s="400"/>
    </row>
    <row r="850" spans="2:2" ht="15.75" hidden="1">
      <c r="B850" s="400"/>
    </row>
    <row r="851" spans="2:2" ht="15.75" hidden="1">
      <c r="B851" s="400"/>
    </row>
    <row r="852" spans="2:2" ht="15.75" hidden="1">
      <c r="B852" s="400"/>
    </row>
    <row r="853" spans="2:2" ht="15.75" hidden="1">
      <c r="B853" s="400"/>
    </row>
    <row r="854" spans="2:2" ht="15.75" hidden="1">
      <c r="B854" s="400"/>
    </row>
    <row r="855" spans="2:2" ht="15.75" hidden="1">
      <c r="B855" s="400"/>
    </row>
    <row r="856" spans="2:2" ht="15.75" hidden="1">
      <c r="B856" s="400"/>
    </row>
    <row r="857" spans="2:2" ht="15.75" hidden="1">
      <c r="B857" s="400"/>
    </row>
    <row r="858" spans="2:2" ht="15.75" hidden="1">
      <c r="B858" s="400"/>
    </row>
    <row r="859" spans="2:2" ht="15.75" hidden="1">
      <c r="B859" s="400"/>
    </row>
    <row r="860" spans="2:2" ht="15.75" hidden="1">
      <c r="B860" s="400"/>
    </row>
    <row r="861" spans="2:2" ht="15.75" hidden="1">
      <c r="B861" s="400"/>
    </row>
    <row r="862" spans="2:2" ht="15.75" hidden="1">
      <c r="B862" s="400"/>
    </row>
    <row r="863" spans="2:2" ht="15.75" hidden="1">
      <c r="B863" s="400"/>
    </row>
    <row r="864" spans="2:2" ht="15.75" hidden="1">
      <c r="B864" s="400"/>
    </row>
    <row r="865" spans="2:2" ht="15.75" hidden="1">
      <c r="B865" s="400"/>
    </row>
    <row r="866" spans="2:2" ht="15.75" hidden="1">
      <c r="B866" s="400"/>
    </row>
    <row r="867" spans="2:2" ht="15.75" hidden="1">
      <c r="B867" s="400"/>
    </row>
    <row r="868" spans="2:2" ht="15.75" hidden="1">
      <c r="B868" s="400"/>
    </row>
    <row r="869" spans="2:2" ht="15.75" hidden="1">
      <c r="B869" s="400"/>
    </row>
    <row r="870" spans="2:2" ht="15.75" hidden="1">
      <c r="B870" s="400"/>
    </row>
    <row r="871" spans="2:2" ht="15.75" hidden="1">
      <c r="B871" s="400"/>
    </row>
    <row r="872" spans="2:2" ht="15.75" hidden="1">
      <c r="B872" s="400"/>
    </row>
    <row r="873" spans="2:2" ht="15.75" hidden="1">
      <c r="B873" s="400"/>
    </row>
    <row r="874" spans="2:2" ht="15.75" hidden="1">
      <c r="B874" s="400"/>
    </row>
    <row r="875" spans="2:2" ht="15.75" hidden="1">
      <c r="B875" s="400"/>
    </row>
    <row r="876" spans="2:2" ht="15.75" hidden="1">
      <c r="B876" s="400"/>
    </row>
    <row r="877" spans="2:2" ht="15.75" hidden="1">
      <c r="B877" s="400"/>
    </row>
    <row r="878" spans="2:2" ht="15.75" hidden="1">
      <c r="B878" s="400"/>
    </row>
    <row r="879" spans="2:2" ht="15.75" hidden="1">
      <c r="B879" s="400"/>
    </row>
    <row r="880" spans="2:2" ht="15.75" hidden="1">
      <c r="B880" s="400"/>
    </row>
    <row r="881" spans="2:2" ht="15.75" hidden="1">
      <c r="B881" s="400"/>
    </row>
    <row r="882" spans="2:2" ht="15.75" hidden="1">
      <c r="B882" s="400"/>
    </row>
    <row r="883" spans="2:2" ht="15.75" hidden="1">
      <c r="B883" s="400"/>
    </row>
    <row r="884" spans="2:2" ht="15.75" hidden="1">
      <c r="B884" s="400"/>
    </row>
    <row r="885" spans="2:2" ht="15.75" hidden="1">
      <c r="B885" s="400"/>
    </row>
    <row r="886" spans="2:2" ht="15.75" hidden="1">
      <c r="B886" s="400"/>
    </row>
    <row r="887" spans="2:2" ht="15.75" hidden="1">
      <c r="B887" s="400"/>
    </row>
    <row r="888" spans="2:2" ht="15.75" hidden="1">
      <c r="B888" s="400"/>
    </row>
    <row r="889" spans="2:2" ht="15.75" hidden="1">
      <c r="B889" s="400"/>
    </row>
    <row r="890" spans="2:2" ht="15.75" hidden="1">
      <c r="B890" s="400"/>
    </row>
    <row r="891" spans="2:2" ht="15.75" hidden="1">
      <c r="B891" s="400"/>
    </row>
    <row r="892" spans="2:2" ht="15.75" hidden="1">
      <c r="B892" s="400"/>
    </row>
    <row r="893" spans="2:2" ht="15.75" hidden="1">
      <c r="B893" s="400"/>
    </row>
    <row r="894" spans="2:2" ht="15.75" hidden="1">
      <c r="B894" s="400"/>
    </row>
    <row r="895" spans="2:2" ht="15.75" hidden="1">
      <c r="B895" s="400"/>
    </row>
    <row r="896" spans="2:2" ht="15.75" hidden="1">
      <c r="B896" s="400"/>
    </row>
    <row r="897" spans="2:2" ht="15.75" hidden="1">
      <c r="B897" s="400"/>
    </row>
    <row r="898" spans="2:2" ht="15.75" hidden="1">
      <c r="B898" s="400"/>
    </row>
    <row r="899" spans="2:2" ht="15.75" hidden="1">
      <c r="B899" s="400"/>
    </row>
    <row r="900" spans="2:2" ht="15.75" hidden="1">
      <c r="B900" s="400"/>
    </row>
    <row r="901" spans="2:2" ht="15.75" hidden="1">
      <c r="B901" s="400"/>
    </row>
    <row r="902" spans="2:2" ht="15.75" hidden="1">
      <c r="B902" s="400"/>
    </row>
    <row r="903" spans="2:2" ht="15.75" hidden="1">
      <c r="B903" s="400"/>
    </row>
    <row r="904" spans="2:2" ht="15.75" hidden="1">
      <c r="B904" s="400"/>
    </row>
    <row r="905" spans="2:2" ht="15.75" hidden="1">
      <c r="B905" s="400"/>
    </row>
    <row r="906" spans="2:2" ht="15.75" hidden="1">
      <c r="B906" s="400"/>
    </row>
    <row r="907" spans="2:2" ht="15.75" hidden="1">
      <c r="B907" s="400"/>
    </row>
    <row r="908" spans="2:2" ht="15.75" hidden="1">
      <c r="B908" s="400"/>
    </row>
    <row r="909" spans="2:2" ht="15.75" hidden="1">
      <c r="B909" s="400"/>
    </row>
    <row r="910" spans="2:2" ht="15.75" hidden="1">
      <c r="B910" s="400"/>
    </row>
    <row r="911" spans="2:2" ht="15.75" hidden="1">
      <c r="B911" s="400"/>
    </row>
    <row r="912" spans="2:2" ht="15.75" hidden="1">
      <c r="B912" s="400"/>
    </row>
    <row r="913" spans="2:2" ht="15.75" hidden="1">
      <c r="B913" s="400"/>
    </row>
    <row r="914" spans="2:2" ht="15.75" hidden="1">
      <c r="B914" s="400"/>
    </row>
    <row r="915" spans="2:2" ht="15.75" hidden="1">
      <c r="B915" s="400"/>
    </row>
    <row r="916" spans="2:2" ht="15.75" hidden="1">
      <c r="B916" s="400"/>
    </row>
    <row r="917" spans="2:2" ht="15.75" hidden="1">
      <c r="B917" s="400"/>
    </row>
    <row r="918" spans="2:2" ht="15.75" hidden="1">
      <c r="B918" s="400"/>
    </row>
    <row r="919" spans="2:2" ht="15.75" hidden="1">
      <c r="B919" s="400"/>
    </row>
    <row r="920" spans="2:2" ht="15.75" hidden="1">
      <c r="B920" s="400"/>
    </row>
    <row r="921" spans="2:2" ht="15.75" hidden="1">
      <c r="B921" s="400"/>
    </row>
    <row r="922" spans="2:2" ht="15.75" hidden="1">
      <c r="B922" s="400"/>
    </row>
    <row r="923" spans="2:2" ht="15.75" hidden="1">
      <c r="B923" s="400"/>
    </row>
    <row r="924" spans="2:2" ht="15.75" hidden="1">
      <c r="B924" s="400"/>
    </row>
    <row r="925" spans="2:2" ht="15.75" hidden="1">
      <c r="B925" s="400"/>
    </row>
    <row r="926" spans="2:2" ht="15.75" hidden="1">
      <c r="B926" s="400"/>
    </row>
    <row r="927" spans="2:2" ht="15.75" hidden="1">
      <c r="B927" s="400"/>
    </row>
    <row r="928" spans="2:2" ht="15.75" hidden="1">
      <c r="B928" s="400"/>
    </row>
    <row r="929" spans="2:2" ht="15.75" hidden="1">
      <c r="B929" s="400"/>
    </row>
    <row r="930" spans="2:2" ht="15.75" hidden="1">
      <c r="B930" s="400"/>
    </row>
    <row r="931" spans="2:2" ht="15.75" hidden="1">
      <c r="B931" s="400"/>
    </row>
    <row r="932" spans="2:2" ht="15.75" hidden="1">
      <c r="B932" s="400"/>
    </row>
    <row r="933" spans="2:2" ht="15.75" hidden="1">
      <c r="B933" s="400"/>
    </row>
    <row r="934" spans="2:2" ht="15.75" hidden="1">
      <c r="B934" s="400"/>
    </row>
    <row r="935" spans="2:2" ht="15.75" hidden="1">
      <c r="B935" s="400"/>
    </row>
    <row r="936" spans="2:2" ht="15.75" hidden="1">
      <c r="B936" s="400"/>
    </row>
    <row r="937" spans="2:2" ht="15.75" hidden="1">
      <c r="B937" s="400"/>
    </row>
    <row r="938" spans="2:2" ht="15.75" hidden="1">
      <c r="B938" s="400"/>
    </row>
    <row r="939" spans="2:2" ht="15.75" hidden="1">
      <c r="B939" s="400"/>
    </row>
    <row r="940" spans="2:2" ht="15.75" hidden="1">
      <c r="B940" s="400"/>
    </row>
    <row r="941" spans="2:2" ht="15.75" hidden="1">
      <c r="B941" s="400"/>
    </row>
    <row r="942" spans="2:2" ht="15.75" hidden="1">
      <c r="B942" s="400"/>
    </row>
    <row r="943" spans="2:2" ht="15.75" hidden="1">
      <c r="B943" s="400"/>
    </row>
    <row r="944" spans="2:2" ht="15.75" hidden="1">
      <c r="B944" s="400"/>
    </row>
    <row r="945" spans="2:2" ht="15.75" hidden="1">
      <c r="B945" s="400"/>
    </row>
    <row r="946" spans="2:2" ht="15.75" hidden="1">
      <c r="B946" s="400"/>
    </row>
    <row r="947" spans="2:2" ht="15.75" hidden="1">
      <c r="B947" s="400"/>
    </row>
    <row r="948" spans="2:2" ht="15.75" hidden="1">
      <c r="B948" s="400"/>
    </row>
    <row r="949" spans="2:2" ht="15.75" hidden="1">
      <c r="B949" s="400"/>
    </row>
    <row r="950" spans="2:2" ht="15.75" hidden="1">
      <c r="B950" s="400"/>
    </row>
    <row r="951" spans="2:2" ht="15.75" hidden="1">
      <c r="B951" s="400"/>
    </row>
    <row r="952" spans="2:2" ht="15.75" hidden="1">
      <c r="B952" s="400"/>
    </row>
    <row r="953" spans="2:2" ht="15.75" hidden="1">
      <c r="B953" s="400"/>
    </row>
    <row r="954" spans="2:2" ht="15.75" hidden="1">
      <c r="B954" s="400"/>
    </row>
    <row r="955" spans="2:2" ht="15.75" hidden="1">
      <c r="B955" s="400"/>
    </row>
    <row r="956" spans="2:2" ht="15.75" hidden="1">
      <c r="B956" s="400"/>
    </row>
    <row r="957" spans="2:2" ht="15.75" hidden="1">
      <c r="B957" s="400"/>
    </row>
    <row r="958" spans="2:2" ht="15.75" hidden="1">
      <c r="B958" s="400"/>
    </row>
    <row r="959" spans="2:2" ht="15.75" hidden="1">
      <c r="B959" s="400"/>
    </row>
    <row r="960" spans="2:2" ht="15.75" hidden="1">
      <c r="B960" s="400"/>
    </row>
    <row r="961" spans="2:2" ht="15.75" hidden="1">
      <c r="B961" s="400"/>
    </row>
    <row r="962" spans="2:2" ht="15.75" hidden="1">
      <c r="B962" s="400"/>
    </row>
    <row r="963" spans="2:2" ht="15.75" hidden="1">
      <c r="B963" s="400"/>
    </row>
    <row r="964" spans="2:2" ht="15.75" hidden="1">
      <c r="B964" s="400"/>
    </row>
    <row r="965" spans="2:2" ht="15.75" hidden="1">
      <c r="B965" s="400"/>
    </row>
    <row r="966" spans="2:2" ht="15.75" hidden="1">
      <c r="B966" s="400"/>
    </row>
    <row r="967" spans="2:2" ht="15.75" hidden="1">
      <c r="B967" s="400"/>
    </row>
    <row r="968" spans="2:2" ht="15.75" hidden="1">
      <c r="B968" s="400"/>
    </row>
    <row r="969" spans="2:2" ht="15.75" hidden="1">
      <c r="B969" s="400"/>
    </row>
    <row r="970" spans="2:2" ht="15.75" hidden="1">
      <c r="B970" s="400"/>
    </row>
    <row r="971" spans="2:2" ht="15.75" hidden="1">
      <c r="B971" s="400"/>
    </row>
    <row r="972" spans="2:2" ht="15.75" hidden="1">
      <c r="B972" s="400"/>
    </row>
    <row r="973" spans="2:2" ht="15.75" hidden="1">
      <c r="B973" s="400"/>
    </row>
    <row r="974" spans="2:2" ht="15.75" hidden="1">
      <c r="B974" s="400"/>
    </row>
    <row r="975" spans="2:2" ht="15.75" hidden="1">
      <c r="B975" s="400"/>
    </row>
    <row r="976" spans="2:2" ht="15.75" hidden="1">
      <c r="B976" s="400"/>
    </row>
    <row r="977" spans="2:2" ht="15.75" hidden="1">
      <c r="B977" s="400"/>
    </row>
    <row r="978" spans="2:2" ht="15.75" hidden="1">
      <c r="B978" s="400"/>
    </row>
    <row r="979" spans="2:2" ht="15.75" hidden="1">
      <c r="B979" s="400"/>
    </row>
    <row r="980" spans="2:2" ht="15.75" hidden="1">
      <c r="B980" s="400"/>
    </row>
    <row r="981" spans="2:2" ht="15.75" hidden="1">
      <c r="B981" s="400"/>
    </row>
    <row r="982" spans="2:2" ht="15.75" hidden="1">
      <c r="B982" s="400"/>
    </row>
    <row r="983" spans="2:2" ht="15.75" hidden="1">
      <c r="B983" s="400"/>
    </row>
    <row r="984" spans="2:2" ht="15.75" hidden="1">
      <c r="B984" s="400"/>
    </row>
    <row r="985" spans="2:2" ht="15.75" hidden="1">
      <c r="B985" s="400"/>
    </row>
    <row r="986" spans="2:2" ht="15.75" hidden="1">
      <c r="B986" s="400"/>
    </row>
    <row r="987" spans="2:2" ht="15.75" hidden="1">
      <c r="B987" s="400"/>
    </row>
    <row r="988" spans="2:2" ht="15.75" hidden="1">
      <c r="B988" s="400"/>
    </row>
    <row r="989" spans="2:2" ht="15.75" hidden="1">
      <c r="B989" s="400"/>
    </row>
    <row r="990" spans="2:2" ht="15.75" hidden="1">
      <c r="B990" s="400"/>
    </row>
    <row r="991" spans="2:2" ht="15.75" hidden="1">
      <c r="B991" s="400"/>
    </row>
    <row r="992" spans="2:2" ht="15.75" hidden="1">
      <c r="B992" s="400"/>
    </row>
    <row r="993" spans="2:2" ht="15.75" hidden="1">
      <c r="B993" s="400"/>
    </row>
    <row r="994" spans="2:2" ht="15.75" hidden="1">
      <c r="B994" s="400"/>
    </row>
    <row r="995" spans="2:2" ht="15.75" hidden="1">
      <c r="B995" s="400"/>
    </row>
    <row r="996" spans="2:2" ht="15.75" hidden="1">
      <c r="B996" s="400"/>
    </row>
    <row r="997" spans="2:2" ht="15.75" hidden="1">
      <c r="B997" s="400"/>
    </row>
    <row r="998" spans="2:2" ht="15.75" hidden="1">
      <c r="B998" s="400"/>
    </row>
    <row r="999" spans="2:2" ht="15.75" hidden="1">
      <c r="B999" s="400"/>
    </row>
    <row r="1000" spans="2:2" ht="15.75" hidden="1">
      <c r="B1000" s="400"/>
    </row>
    <row r="1001" spans="2:2" ht="15.75" hidden="1">
      <c r="B1001" s="400"/>
    </row>
    <row r="1002" spans="2:2" ht="15.75" hidden="1">
      <c r="B1002" s="400"/>
    </row>
    <row r="1003" spans="2:2" ht="15.75" hidden="1">
      <c r="B1003" s="400"/>
    </row>
    <row r="1004" spans="2:2" ht="15.75" hidden="1">
      <c r="B1004" s="400"/>
    </row>
    <row r="1005" spans="2:2" ht="15.75" hidden="1">
      <c r="B1005" s="400"/>
    </row>
    <row r="1006" spans="2:2" ht="15.75" hidden="1">
      <c r="B1006" s="400"/>
    </row>
    <row r="1007" spans="2:2" ht="15.75" hidden="1">
      <c r="B1007" s="400"/>
    </row>
    <row r="1008" spans="2:2" ht="15.75" hidden="1">
      <c r="B1008" s="400"/>
    </row>
    <row r="1009" spans="2:2" ht="15.75" hidden="1">
      <c r="B1009" s="400"/>
    </row>
    <row r="1010" spans="2:2" ht="15.75" hidden="1">
      <c r="B1010" s="400"/>
    </row>
    <row r="1011" spans="2:2" ht="15.75" hidden="1">
      <c r="B1011" s="400"/>
    </row>
    <row r="1012" spans="2:2" hidden="1"/>
    <row r="1013" spans="2:2" hidden="1"/>
  </sheetData>
  <sheetProtection password="B081" sheet="1" objects="1" scenarios="1" deleteRows="0"/>
  <mergeCells count="18">
    <mergeCell ref="A9:A11"/>
    <mergeCell ref="B9:B10"/>
    <mergeCell ref="C9:C10"/>
    <mergeCell ref="D9:D10"/>
    <mergeCell ref="F9:F10"/>
    <mergeCell ref="E9:E10"/>
    <mergeCell ref="B8:D8"/>
    <mergeCell ref="B6:K6"/>
    <mergeCell ref="B3:K3"/>
    <mergeCell ref="H9:H10"/>
    <mergeCell ref="I9:J9"/>
    <mergeCell ref="G9:G10"/>
    <mergeCell ref="F8:K8"/>
    <mergeCell ref="A1:K1"/>
    <mergeCell ref="B2:K2"/>
    <mergeCell ref="B4:K4"/>
    <mergeCell ref="B5:K5"/>
    <mergeCell ref="A7:K7"/>
  </mergeCells>
  <conditionalFormatting sqref="G9">
    <cfRule type="duplicateValues" dxfId="108" priority="147"/>
  </conditionalFormatting>
  <conditionalFormatting sqref="A12:A511">
    <cfRule type="expression" dxfId="107" priority="51">
      <formula>IF(K12&gt;71,K12&lt;5000)</formula>
    </cfRule>
    <cfRule type="expression" dxfId="106" priority="52">
      <formula>IF(AC12&gt;0.9,AC12&lt;2000)</formula>
    </cfRule>
    <cfRule type="cellIs" dxfId="105" priority="53" operator="equal">
      <formula>0</formula>
    </cfRule>
  </conditionalFormatting>
  <conditionalFormatting sqref="B12:B511">
    <cfRule type="expression" dxfId="104" priority="47">
      <formula>IF(K12&gt;71,K12&lt;5000)</formula>
    </cfRule>
    <cfRule type="expression" dxfId="103" priority="48">
      <formula>IF(AC12&gt;0.9,AC12&lt;2000)</formula>
    </cfRule>
    <cfRule type="containsBlanks" dxfId="102" priority="49">
      <formula>LEN(TRIM(B12))=0</formula>
    </cfRule>
    <cfRule type="cellIs" dxfId="101" priority="50" operator="notEqual">
      <formula>0</formula>
    </cfRule>
  </conditionalFormatting>
  <conditionalFormatting sqref="C12:C511">
    <cfRule type="expression" dxfId="100" priority="42">
      <formula>IF(K12&gt;71,K12&lt;5000)</formula>
    </cfRule>
    <cfRule type="expression" dxfId="99" priority="43">
      <formula>IF(AC12&gt;0.9,AC12&lt;2000)</formula>
    </cfRule>
    <cfRule type="containsBlanks" dxfId="98" priority="44">
      <formula>LEN(TRIM(C12))=0</formula>
    </cfRule>
    <cfRule type="containsBlanks" dxfId="97" priority="45">
      <formula>LEN(TRIM(C12))=0</formula>
    </cfRule>
    <cfRule type="cellIs" dxfId="96" priority="46" operator="notEqual">
      <formula>0</formula>
    </cfRule>
  </conditionalFormatting>
  <conditionalFormatting sqref="D12:D511">
    <cfRule type="expression" dxfId="95" priority="37">
      <formula>IF(K12&gt;71,K12&lt;1500)</formula>
    </cfRule>
    <cfRule type="containsBlanks" dxfId="94" priority="38">
      <formula>LEN(TRIM(D12))=0</formula>
    </cfRule>
    <cfRule type="cellIs" dxfId="93" priority="39" operator="equal">
      <formula>0</formula>
    </cfRule>
    <cfRule type="duplicateValues" dxfId="92" priority="40"/>
    <cfRule type="cellIs" dxfId="91" priority="41" operator="notEqual">
      <formula>0</formula>
    </cfRule>
  </conditionalFormatting>
  <conditionalFormatting sqref="E12:E511">
    <cfRule type="expression" dxfId="90" priority="33">
      <formula>IF(K12&gt;71,K12&lt;5000)</formula>
    </cfRule>
    <cfRule type="expression" dxfId="89" priority="34">
      <formula>IF(AC12&gt;0.9,AC12&lt;2000)</formula>
    </cfRule>
    <cfRule type="containsBlanks" dxfId="88" priority="35">
      <formula>LEN(TRIM(E12))=0</formula>
    </cfRule>
    <cfRule type="cellIs" dxfId="87" priority="36" operator="notEqual">
      <formula>0</formula>
    </cfRule>
  </conditionalFormatting>
  <conditionalFormatting sqref="F12:F511">
    <cfRule type="expression" dxfId="86" priority="29">
      <formula>IF(K12&gt;71,K12&lt;5000)</formula>
    </cfRule>
    <cfRule type="expression" dxfId="85" priority="30">
      <formula>IF(AC12&gt;0.9,AC12&lt;2000)</formula>
    </cfRule>
    <cfRule type="containsBlanks" dxfId="84" priority="31">
      <formula>LEN(TRIM(F12))=0</formula>
    </cfRule>
    <cfRule type="cellIs" dxfId="83" priority="32" operator="notEqual">
      <formula>0</formula>
    </cfRule>
  </conditionalFormatting>
  <conditionalFormatting sqref="G12:G511">
    <cfRule type="expression" dxfId="82" priority="21">
      <formula>IF(K12&gt;71,K12&lt;5000)</formula>
    </cfRule>
    <cfRule type="expression" dxfId="81" priority="22">
      <formula>IF(AC12&gt;0.9,AC11&lt;2000)</formula>
    </cfRule>
    <cfRule type="containsBlanks" dxfId="80" priority="23">
      <formula>LEN(TRIM(G12))=0</formula>
    </cfRule>
    <cfRule type="cellIs" dxfId="79" priority="24" operator="notEqual">
      <formula>0</formula>
    </cfRule>
    <cfRule type="expression" dxfId="78" priority="25">
      <formula>H7&lt;G7</formula>
    </cfRule>
  </conditionalFormatting>
  <conditionalFormatting sqref="H12:H511">
    <cfRule type="expression" dxfId="77" priority="1">
      <formula>IF(K12&gt;71,K12&lt;5000)</formula>
    </cfRule>
    <cfRule type="expression" dxfId="76" priority="18">
      <formula>IF(AC12&gt;0.9,AC12&lt;2000)</formula>
    </cfRule>
    <cfRule type="containsBlanks" dxfId="75" priority="19">
      <formula>LEN(TRIM(H12))=0</formula>
    </cfRule>
    <cfRule type="cellIs" dxfId="74" priority="20" operator="notEqual">
      <formula>0</formula>
    </cfRule>
  </conditionalFormatting>
  <conditionalFormatting sqref="I12:I511">
    <cfRule type="expression" dxfId="73" priority="11">
      <formula>IF(K12&gt;71,K12&lt;5000)</formula>
    </cfRule>
    <cfRule type="expression" dxfId="72" priority="12">
      <formula>IF(AC12&gt;0.9,AC12&lt;2000)</formula>
    </cfRule>
    <cfRule type="cellIs" dxfId="71" priority="13" operator="between">
      <formula>28.001</formula>
      <formula>32</formula>
    </cfRule>
    <cfRule type="cellIs" dxfId="70" priority="14" operator="between">
      <formula>32.001</formula>
      <formula>5000</formula>
    </cfRule>
    <cfRule type="cellIs" dxfId="69" priority="15" operator="between">
      <formula>0.001</formula>
      <formula>2</formula>
    </cfRule>
    <cfRule type="containsBlanks" dxfId="68" priority="16">
      <formula>LEN(TRIM(I12))=0</formula>
    </cfRule>
    <cfRule type="cellIs" dxfId="67" priority="17" operator="notEqual">
      <formula>0</formula>
    </cfRule>
  </conditionalFormatting>
  <conditionalFormatting sqref="J12:J511">
    <cfRule type="expression" dxfId="66" priority="4">
      <formula>IF(K12&gt;71,K12&lt;5000)</formula>
    </cfRule>
    <cfRule type="expression" dxfId="65" priority="5">
      <formula>IF(AC12&gt;0.9,AC12&lt;2000)</formula>
    </cfRule>
    <cfRule type="containsBlanks" dxfId="64" priority="6">
      <formula>LEN(TRIM(J12))=0</formula>
    </cfRule>
    <cfRule type="cellIs" dxfId="63" priority="7" operator="between">
      <formula>0.001</formula>
      <formula>43.5</formula>
    </cfRule>
    <cfRule type="cellIs" dxfId="62" priority="9" operator="between">
      <formula>126.001</formula>
      <formula>5000</formula>
    </cfRule>
    <cfRule type="cellIs" dxfId="61" priority="10" operator="notEqual">
      <formula>0</formula>
    </cfRule>
  </conditionalFormatting>
  <conditionalFormatting sqref="K12:K511">
    <cfRule type="cellIs" dxfId="60" priority="2" operator="between">
      <formula>71.001</formula>
      <formula>1500</formula>
    </cfRule>
    <cfRule type="expression" dxfId="59" priority="3">
      <formula>IF(AC12&gt;0.9,AC12&lt;2000)</formula>
    </cfRule>
  </conditionalFormatting>
  <dataValidations count="4">
    <dataValidation type="decimal" errorStyle="warning" allowBlank="1" showInputMessage="1" showErrorMessage="1" errorTitle="OUT OF RANGE" error="The number you entered is outside the expected height range." prompt="Pls write the height in centimeters" sqref="J12:J511">
      <formula1>43.5</formula1>
      <formula2>125.3</formula2>
    </dataValidation>
    <dataValidation type="decimal" errorStyle="warning" allowBlank="1" showInputMessage="1" showErrorMessage="1" errorTitle="OUT OF RANGE" error="The number you entered is outside the expected weight range." prompt="Pls enter the weight in kilograms" sqref="I12:I511">
      <formula1>2</formula1>
      <formula2>27.7</formula2>
    </dataValidation>
    <dataValidation type="list" allowBlank="1" showInputMessage="1" showErrorMessage="1" sqref="E12:E511">
      <formula1>"NO,YES"</formula1>
    </dataValidation>
    <dataValidation type="list" allowBlank="1" showInputMessage="1" showErrorMessage="1" sqref="F12:F511">
      <formula1>"M,F"</formula1>
    </dataValidation>
  </dataValidations>
  <pageMargins left="0.7" right="0.7" top="0.75" bottom="0.75" header="0.3" footer="0.3"/>
  <pageSetup paperSize="9" orientation="portrait" horizontalDpi="4294967293" vertic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tabColor rgb="FFFFC000"/>
  </sheetPr>
  <dimension ref="A1:CN54"/>
  <sheetViews>
    <sheetView showGridLines="0" view="pageBreakPreview" zoomScale="89" zoomScaleSheetLayoutView="89" workbookViewId="0">
      <selection activeCell="BA8" activeCellId="2" sqref="BA8 CG8:CH8 BA8"/>
    </sheetView>
  </sheetViews>
  <sheetFormatPr defaultColWidth="6.7109375" defaultRowHeight="12.75" zeroHeight="1"/>
  <cols>
    <col min="1" max="1" width="10.7109375" style="47" customWidth="1"/>
    <col min="2" max="14" width="5.5703125" style="47" customWidth="1"/>
    <col min="15" max="15" width="5.28515625" style="47" customWidth="1"/>
    <col min="16" max="16" width="6.42578125" style="47" customWidth="1"/>
    <col min="17" max="17" width="4.5703125" style="47" customWidth="1"/>
    <col min="18" max="19" width="7.7109375" style="47" customWidth="1"/>
    <col min="20" max="21" width="8" style="47" customWidth="1"/>
    <col min="22" max="22" width="8.7109375" style="47" customWidth="1"/>
    <col min="23" max="28" width="8" style="47" customWidth="1"/>
    <col min="29" max="29" width="10.7109375" style="47" customWidth="1"/>
    <col min="30" max="30" width="6.28515625" style="67" customWidth="1"/>
    <col min="31" max="31" width="4.7109375" style="67" customWidth="1"/>
    <col min="32" max="32" width="6.28515625" style="67" customWidth="1"/>
    <col min="33" max="33" width="4.7109375" style="67" customWidth="1"/>
    <col min="34" max="34" width="6.28515625" style="67" customWidth="1"/>
    <col min="35" max="35" width="4.7109375" style="67" customWidth="1"/>
    <col min="36" max="36" width="6.28515625" style="67" customWidth="1"/>
    <col min="37" max="37" width="4.7109375" style="67" customWidth="1"/>
    <col min="38" max="38" width="6.28515625" style="67" customWidth="1"/>
    <col min="39" max="39" width="4.7109375" style="67" customWidth="1"/>
    <col min="40" max="40" width="6.28515625" style="67" customWidth="1"/>
    <col min="41" max="41" width="4.7109375" style="67" customWidth="1"/>
    <col min="42" max="42" width="6.28515625" style="67" customWidth="1"/>
    <col min="43" max="43" width="4.7109375" style="67" customWidth="1"/>
    <col min="44" max="44" width="6.42578125" style="67" customWidth="1"/>
    <col min="45" max="45" width="4.28515625" style="67" customWidth="1"/>
    <col min="46" max="49" width="8" style="67" customWidth="1"/>
    <col min="50" max="50" width="8.85546875" style="67" customWidth="1"/>
    <col min="51" max="56" width="8" style="67" customWidth="1"/>
    <col min="57" max="57" width="10.42578125" style="47" customWidth="1"/>
    <col min="58" max="73" width="4.42578125" style="47" customWidth="1"/>
    <col min="74" max="74" width="6.42578125" style="47" customWidth="1"/>
    <col min="75" max="75" width="3.42578125" style="47" customWidth="1"/>
    <col min="76" max="76" width="5" style="47" customWidth="1"/>
    <col min="77" max="77" width="5.42578125" style="47" customWidth="1"/>
    <col min="78" max="80" width="7.7109375" style="47" customWidth="1"/>
    <col min="81" max="81" width="6.28515625" style="47" customWidth="1"/>
    <col min="82" max="82" width="6.7109375" style="47" customWidth="1"/>
    <col min="83" max="90" width="6.28515625" style="47" customWidth="1"/>
    <col min="91" max="16384" width="6.7109375" style="47"/>
  </cols>
  <sheetData>
    <row r="1" spans="1:92">
      <c r="A1" s="721" t="s">
        <v>72</v>
      </c>
      <c r="B1" s="721"/>
      <c r="C1" s="721"/>
      <c r="D1" s="721"/>
      <c r="E1" s="721"/>
      <c r="F1" s="721"/>
      <c r="G1" s="721"/>
      <c r="H1" s="721"/>
      <c r="I1" s="721"/>
      <c r="J1" s="721"/>
      <c r="K1" s="721"/>
      <c r="L1" s="721"/>
      <c r="M1" s="721"/>
      <c r="N1" s="721"/>
      <c r="O1" s="721"/>
      <c r="P1" s="721"/>
      <c r="Q1" s="721"/>
      <c r="R1" s="721"/>
      <c r="S1" s="721"/>
      <c r="T1" s="721"/>
      <c r="U1" s="721"/>
      <c r="V1" s="721"/>
      <c r="W1" s="721"/>
      <c r="X1" s="721"/>
      <c r="Y1" s="721"/>
      <c r="Z1" s="721"/>
      <c r="AA1" s="721"/>
      <c r="AB1" s="721"/>
      <c r="AC1" s="721" t="s">
        <v>72</v>
      </c>
      <c r="AD1" s="721"/>
      <c r="AE1" s="721"/>
      <c r="AF1" s="721"/>
      <c r="AG1" s="721"/>
      <c r="AH1" s="721"/>
      <c r="AI1" s="721"/>
      <c r="AJ1" s="721"/>
      <c r="AK1" s="721"/>
      <c r="AL1" s="721"/>
      <c r="AM1" s="721"/>
      <c r="AN1" s="721"/>
      <c r="AO1" s="721"/>
      <c r="AP1" s="721"/>
      <c r="AQ1" s="721"/>
      <c r="AR1" s="721"/>
      <c r="AS1" s="721"/>
      <c r="AT1" s="721"/>
      <c r="AU1" s="721"/>
      <c r="AV1" s="721"/>
      <c r="AW1" s="721"/>
      <c r="AX1" s="721"/>
      <c r="AY1" s="721"/>
      <c r="AZ1" s="721"/>
      <c r="BA1" s="721"/>
      <c r="BB1" s="721"/>
      <c r="BC1" s="721"/>
      <c r="BD1" s="721"/>
      <c r="BE1" s="721" t="s">
        <v>72</v>
      </c>
      <c r="BF1" s="721"/>
      <c r="BG1" s="721"/>
      <c r="BH1" s="721"/>
      <c r="BI1" s="721"/>
      <c r="BJ1" s="721"/>
      <c r="BK1" s="721"/>
      <c r="BL1" s="721"/>
      <c r="BM1" s="721"/>
      <c r="BN1" s="721"/>
      <c r="BO1" s="721"/>
      <c r="BP1" s="721"/>
      <c r="BQ1" s="721"/>
      <c r="BR1" s="721"/>
      <c r="BS1" s="721"/>
      <c r="BT1" s="721"/>
      <c r="BU1" s="721"/>
      <c r="BV1" s="721"/>
      <c r="BW1" s="721"/>
      <c r="BX1" s="721"/>
      <c r="BY1" s="721"/>
      <c r="BZ1" s="721"/>
      <c r="CA1" s="721"/>
      <c r="CB1" s="721"/>
      <c r="CC1" s="721"/>
      <c r="CD1" s="721"/>
      <c r="CE1" s="721"/>
      <c r="CF1" s="721"/>
      <c r="CG1" s="721"/>
      <c r="CH1" s="721"/>
      <c r="CI1" s="721"/>
      <c r="CJ1" s="721"/>
    </row>
    <row r="2" spans="1:92">
      <c r="A2" s="721" t="s">
        <v>73</v>
      </c>
      <c r="B2" s="721"/>
      <c r="C2" s="721"/>
      <c r="D2" s="721"/>
      <c r="E2" s="721"/>
      <c r="F2" s="721"/>
      <c r="G2" s="721"/>
      <c r="H2" s="721"/>
      <c r="I2" s="721"/>
      <c r="J2" s="721"/>
      <c r="K2" s="721"/>
      <c r="L2" s="721"/>
      <c r="M2" s="721"/>
      <c r="N2" s="721"/>
      <c r="O2" s="721"/>
      <c r="P2" s="721"/>
      <c r="Q2" s="721"/>
      <c r="R2" s="721"/>
      <c r="S2" s="721"/>
      <c r="T2" s="721"/>
      <c r="U2" s="721"/>
      <c r="V2" s="721"/>
      <c r="W2" s="721"/>
      <c r="X2" s="721"/>
      <c r="Y2" s="721"/>
      <c r="Z2" s="721"/>
      <c r="AA2" s="721"/>
      <c r="AB2" s="721"/>
      <c r="AC2" s="721" t="s">
        <v>73</v>
      </c>
      <c r="AD2" s="721"/>
      <c r="AE2" s="721"/>
      <c r="AF2" s="721"/>
      <c r="AG2" s="721"/>
      <c r="AH2" s="721"/>
      <c r="AI2" s="721"/>
      <c r="AJ2" s="721"/>
      <c r="AK2" s="721"/>
      <c r="AL2" s="721"/>
      <c r="AM2" s="721"/>
      <c r="AN2" s="721"/>
      <c r="AO2" s="721"/>
      <c r="AP2" s="721"/>
      <c r="AQ2" s="721"/>
      <c r="AR2" s="721"/>
      <c r="AS2" s="721"/>
      <c r="AT2" s="721"/>
      <c r="AU2" s="721"/>
      <c r="AV2" s="721"/>
      <c r="AW2" s="721"/>
      <c r="AX2" s="721"/>
      <c r="AY2" s="721"/>
      <c r="AZ2" s="721"/>
      <c r="BA2" s="721"/>
      <c r="BB2" s="721"/>
      <c r="BC2" s="721"/>
      <c r="BD2" s="721"/>
      <c r="BE2" s="721" t="s">
        <v>73</v>
      </c>
      <c r="BF2" s="721"/>
      <c r="BG2" s="721"/>
      <c r="BH2" s="721"/>
      <c r="BI2" s="721"/>
      <c r="BJ2" s="721"/>
      <c r="BK2" s="721"/>
      <c r="BL2" s="721"/>
      <c r="BM2" s="721"/>
      <c r="BN2" s="721"/>
      <c r="BO2" s="721"/>
      <c r="BP2" s="721"/>
      <c r="BQ2" s="721"/>
      <c r="BR2" s="721"/>
      <c r="BS2" s="721"/>
      <c r="BT2" s="721"/>
      <c r="BU2" s="721"/>
      <c r="BV2" s="721"/>
      <c r="BW2" s="721"/>
      <c r="BX2" s="721"/>
      <c r="BY2" s="721"/>
      <c r="BZ2" s="721"/>
      <c r="CA2" s="721"/>
      <c r="CB2" s="721"/>
      <c r="CC2" s="721"/>
      <c r="CD2" s="721"/>
      <c r="CE2" s="721"/>
      <c r="CF2" s="721"/>
      <c r="CG2" s="721"/>
      <c r="CH2" s="721"/>
      <c r="CI2" s="721"/>
      <c r="CJ2" s="721"/>
    </row>
    <row r="3" spans="1:92">
      <c r="A3" s="722" t="s">
        <v>74</v>
      </c>
      <c r="B3" s="722"/>
      <c r="C3" s="722"/>
      <c r="D3" s="722"/>
      <c r="E3" s="722"/>
      <c r="F3" s="722"/>
      <c r="G3" s="722"/>
      <c r="H3" s="722"/>
      <c r="I3" s="722"/>
      <c r="J3" s="722"/>
      <c r="K3" s="722"/>
      <c r="L3" s="722"/>
      <c r="M3" s="722"/>
      <c r="N3" s="722"/>
      <c r="O3" s="722"/>
      <c r="P3" s="722"/>
      <c r="Q3" s="722"/>
      <c r="R3" s="722"/>
      <c r="S3" s="722"/>
      <c r="T3" s="722"/>
      <c r="U3" s="722"/>
      <c r="V3" s="722"/>
      <c r="W3" s="722"/>
      <c r="X3" s="722"/>
      <c r="Y3" s="722"/>
      <c r="Z3" s="722"/>
      <c r="AA3" s="722"/>
      <c r="AB3" s="722"/>
      <c r="AC3" s="722" t="s">
        <v>74</v>
      </c>
      <c r="AD3" s="722"/>
      <c r="AE3" s="722"/>
      <c r="AF3" s="722"/>
      <c r="AG3" s="722"/>
      <c r="AH3" s="722"/>
      <c r="AI3" s="722"/>
      <c r="AJ3" s="722"/>
      <c r="AK3" s="722"/>
      <c r="AL3" s="722"/>
      <c r="AM3" s="722"/>
      <c r="AN3" s="722"/>
      <c r="AO3" s="722"/>
      <c r="AP3" s="722"/>
      <c r="AQ3" s="722"/>
      <c r="AR3" s="722"/>
      <c r="AS3" s="722"/>
      <c r="AT3" s="722"/>
      <c r="AU3" s="722"/>
      <c r="AV3" s="722"/>
      <c r="AW3" s="722"/>
      <c r="AX3" s="722"/>
      <c r="AY3" s="722"/>
      <c r="AZ3" s="722"/>
      <c r="BA3" s="722"/>
      <c r="BB3" s="722"/>
      <c r="BC3" s="722"/>
      <c r="BD3" s="722"/>
      <c r="BE3" s="722" t="s">
        <v>74</v>
      </c>
      <c r="BF3" s="722"/>
      <c r="BG3" s="722"/>
      <c r="BH3" s="722"/>
      <c r="BI3" s="722"/>
      <c r="BJ3" s="722"/>
      <c r="BK3" s="722"/>
      <c r="BL3" s="722"/>
      <c r="BM3" s="722"/>
      <c r="BN3" s="722"/>
      <c r="BO3" s="722"/>
      <c r="BP3" s="722"/>
      <c r="BQ3" s="722"/>
      <c r="BR3" s="722"/>
      <c r="BS3" s="722"/>
      <c r="BT3" s="722"/>
      <c r="BU3" s="722"/>
      <c r="BV3" s="722"/>
      <c r="BW3" s="722"/>
      <c r="BX3" s="722"/>
      <c r="BY3" s="722"/>
      <c r="BZ3" s="722"/>
      <c r="CA3" s="722"/>
      <c r="CB3" s="722"/>
      <c r="CC3" s="722"/>
      <c r="CD3" s="722"/>
      <c r="CE3" s="722"/>
      <c r="CF3" s="722"/>
      <c r="CG3" s="722"/>
      <c r="CH3" s="722"/>
      <c r="CI3" s="722"/>
      <c r="CJ3" s="722"/>
    </row>
    <row r="4" spans="1:92">
      <c r="AD4" s="47"/>
      <c r="AE4" s="47"/>
      <c r="AF4" s="47"/>
      <c r="AG4" s="47"/>
      <c r="AH4" s="47"/>
      <c r="AI4" s="47"/>
      <c r="AJ4" s="47"/>
      <c r="AK4" s="47"/>
      <c r="AL4" s="47"/>
      <c r="AM4" s="47"/>
      <c r="AN4" s="47"/>
      <c r="AO4" s="47"/>
      <c r="AP4" s="47"/>
      <c r="AQ4" s="47"/>
      <c r="AR4" s="47"/>
      <c r="AS4" s="47"/>
      <c r="AT4" s="47"/>
      <c r="AU4" s="47"/>
      <c r="AV4" s="47"/>
      <c r="AW4" s="47"/>
      <c r="AX4" s="47"/>
      <c r="AY4" s="47"/>
      <c r="AZ4" s="47"/>
      <c r="BA4" s="47"/>
      <c r="BB4" s="47"/>
      <c r="BC4" s="47"/>
      <c r="BD4" s="47"/>
    </row>
    <row r="5" spans="1:92" ht="15.75">
      <c r="A5" s="670" t="s">
        <v>227</v>
      </c>
      <c r="B5" s="670"/>
      <c r="C5" s="670"/>
      <c r="D5" s="670"/>
      <c r="E5" s="670"/>
      <c r="F5" s="670"/>
      <c r="G5" s="670"/>
      <c r="H5" s="670"/>
      <c r="I5" s="670"/>
      <c r="J5" s="670"/>
      <c r="K5" s="670"/>
      <c r="L5" s="670"/>
      <c r="M5" s="670"/>
      <c r="N5" s="670"/>
      <c r="O5" s="670"/>
      <c r="P5" s="670"/>
      <c r="Q5" s="670"/>
      <c r="R5" s="670"/>
      <c r="S5" s="670"/>
      <c r="T5" s="670"/>
      <c r="U5" s="670"/>
      <c r="V5" s="670"/>
      <c r="W5" s="670"/>
      <c r="X5" s="670"/>
      <c r="Y5" s="670"/>
      <c r="Z5" s="670"/>
      <c r="AA5" s="670"/>
      <c r="AB5" s="670"/>
      <c r="AC5" s="670" t="s">
        <v>227</v>
      </c>
      <c r="AD5" s="670"/>
      <c r="AE5" s="670"/>
      <c r="AF5" s="670"/>
      <c r="AG5" s="670"/>
      <c r="AH5" s="670"/>
      <c r="AI5" s="670"/>
      <c r="AJ5" s="670"/>
      <c r="AK5" s="670"/>
      <c r="AL5" s="670"/>
      <c r="AM5" s="670"/>
      <c r="AN5" s="670"/>
      <c r="AO5" s="670"/>
      <c r="AP5" s="670"/>
      <c r="AQ5" s="670"/>
      <c r="AR5" s="670"/>
      <c r="AS5" s="670"/>
      <c r="AT5" s="670"/>
      <c r="AU5" s="670"/>
      <c r="AV5" s="670"/>
      <c r="AW5" s="670"/>
      <c r="AX5" s="670"/>
      <c r="AY5" s="670"/>
      <c r="AZ5" s="670"/>
      <c r="BA5" s="670"/>
      <c r="BB5" s="670"/>
      <c r="BC5" s="670"/>
      <c r="BD5" s="670"/>
      <c r="BE5" s="670" t="s">
        <v>227</v>
      </c>
      <c r="BF5" s="670"/>
      <c r="BG5" s="670"/>
      <c r="BH5" s="670"/>
      <c r="BI5" s="670"/>
      <c r="BJ5" s="670"/>
      <c r="BK5" s="670"/>
      <c r="BL5" s="670"/>
      <c r="BM5" s="670"/>
      <c r="BN5" s="670"/>
      <c r="BO5" s="670"/>
      <c r="BP5" s="670"/>
      <c r="BQ5" s="670"/>
      <c r="BR5" s="670"/>
      <c r="BS5" s="670"/>
      <c r="BT5" s="670"/>
      <c r="BU5" s="670"/>
      <c r="BV5" s="670"/>
      <c r="BW5" s="670"/>
      <c r="BX5" s="670"/>
      <c r="BY5" s="670"/>
      <c r="BZ5" s="670"/>
      <c r="CA5" s="670"/>
      <c r="CB5" s="670"/>
      <c r="CC5" s="670"/>
      <c r="CD5" s="670"/>
      <c r="CE5" s="670"/>
      <c r="CF5" s="670"/>
      <c r="CG5" s="670"/>
      <c r="CH5" s="670"/>
      <c r="CI5" s="670"/>
      <c r="CJ5" s="670"/>
    </row>
    <row r="6" spans="1:92">
      <c r="A6" s="47" t="s">
        <v>152</v>
      </c>
      <c r="AC6" s="47" t="s">
        <v>153</v>
      </c>
      <c r="AD6" s="47"/>
      <c r="AE6" s="47"/>
      <c r="AF6" s="47"/>
      <c r="AG6" s="47"/>
      <c r="AH6" s="47"/>
      <c r="AI6" s="47"/>
      <c r="AJ6" s="47"/>
      <c r="AK6" s="47"/>
      <c r="AL6" s="47"/>
      <c r="AM6" s="47"/>
      <c r="AN6" s="47"/>
      <c r="AO6" s="47"/>
      <c r="AP6" s="47"/>
      <c r="AQ6" s="47"/>
      <c r="AR6" s="47"/>
      <c r="AS6" s="47"/>
      <c r="AT6" s="47"/>
      <c r="AU6" s="47"/>
      <c r="AV6" s="47"/>
      <c r="AW6" s="47"/>
      <c r="AX6" s="47"/>
      <c r="AY6" s="47"/>
      <c r="AZ6" s="47"/>
      <c r="BA6" s="47"/>
      <c r="BB6" s="47"/>
      <c r="BC6" s="47"/>
      <c r="BD6" s="47"/>
      <c r="BE6" s="47" t="s">
        <v>154</v>
      </c>
    </row>
    <row r="7" spans="1:92" ht="15" customHeight="1">
      <c r="AD7" s="47"/>
      <c r="AE7" s="47"/>
      <c r="AF7" s="47"/>
      <c r="AG7" s="47"/>
      <c r="AH7" s="47"/>
      <c r="AI7" s="47"/>
      <c r="AJ7" s="47"/>
      <c r="AK7" s="47"/>
      <c r="AL7" s="47"/>
      <c r="AM7" s="47"/>
      <c r="AN7" s="47"/>
      <c r="AO7" s="47"/>
      <c r="AP7" s="47"/>
      <c r="AQ7" s="47"/>
      <c r="AR7" s="47"/>
      <c r="AS7" s="47"/>
      <c r="AT7" s="47"/>
      <c r="AU7" s="47"/>
      <c r="AV7" s="47"/>
      <c r="AW7" s="47"/>
      <c r="AX7" s="47"/>
      <c r="AY7" s="47"/>
      <c r="AZ7" s="47"/>
      <c r="BA7" s="47"/>
      <c r="BB7" s="47"/>
      <c r="BC7" s="47"/>
      <c r="BD7" s="47"/>
      <c r="BE7" s="47" t="s">
        <v>75</v>
      </c>
    </row>
    <row r="8" spans="1:92" ht="17.100000000000001" customHeight="1">
      <c r="A8" s="671" t="str">
        <f>IF(Summary!$A$1="Barangay:","Barangay:","Purok/Barangay:")</f>
        <v>Purok/Barangay:</v>
      </c>
      <c r="B8" s="671"/>
      <c r="C8" s="683" t="str">
        <f>IF(Summary!$A$1="Barangay:",Summary!$B$1,CONCATENATE(Nut_StatusTool!$C$3," / ",Nut_StatusTool!$E$3))</f>
        <v xml:space="preserve"> / </v>
      </c>
      <c r="D8" s="683"/>
      <c r="E8" s="683"/>
      <c r="F8" s="683"/>
      <c r="H8" s="723" t="s">
        <v>155</v>
      </c>
      <c r="I8" s="723"/>
      <c r="J8" s="723"/>
      <c r="K8" s="723"/>
      <c r="L8" s="723"/>
      <c r="M8" s="662" t="s">
        <v>341</v>
      </c>
      <c r="N8" s="662"/>
      <c r="O8" s="662"/>
      <c r="P8" s="354" t="str">
        <f>IF(Summary!$L$3=0,"",Summary!$L$3)</f>
        <v/>
      </c>
      <c r="Q8" s="658" t="s">
        <v>342</v>
      </c>
      <c r="R8" s="658"/>
      <c r="S8" s="119" t="str">
        <f>IF(Summary!$U$3=0,"",Summary!$U$3)</f>
        <v/>
      </c>
      <c r="U8" s="158" t="s">
        <v>418</v>
      </c>
      <c r="V8" s="670" t="s">
        <v>170</v>
      </c>
      <c r="W8" s="670"/>
      <c r="X8" s="670"/>
      <c r="Y8" s="425" t="str">
        <f>IF(Summary!$J$2="","",Summary!$J$2)</f>
        <v/>
      </c>
      <c r="Z8" s="153" t="s">
        <v>171</v>
      </c>
      <c r="AA8" s="663"/>
      <c r="AB8" s="663"/>
      <c r="AC8" s="671" t="str">
        <f>IF(Summary!$A$1="Barangay:","Barangay:","Purok/Barangay:")</f>
        <v>Purok/Barangay:</v>
      </c>
      <c r="AD8" s="671"/>
      <c r="AE8" s="683" t="str">
        <f>IF(Summary!$A$1="Barangay:",Summary!$B$1,CONCATENATE(Nut_StatusTool!$C$3," / ",Nut_StatusTool!$E$3))</f>
        <v xml:space="preserve"> / </v>
      </c>
      <c r="AF8" s="683"/>
      <c r="AG8" s="683"/>
      <c r="AH8" s="683"/>
      <c r="AI8" s="47"/>
      <c r="AJ8" s="161" t="s">
        <v>155</v>
      </c>
      <c r="AK8" s="47"/>
      <c r="AL8" s="47"/>
      <c r="AM8" s="47"/>
      <c r="AN8" s="47"/>
      <c r="AO8" s="662" t="s">
        <v>341</v>
      </c>
      <c r="AP8" s="662"/>
      <c r="AQ8" s="662"/>
      <c r="AR8" s="354" t="str">
        <f>IF(Summary!$L$3=0,"",Summary!$L$3)</f>
        <v/>
      </c>
      <c r="AS8" s="658" t="s">
        <v>342</v>
      </c>
      <c r="AT8" s="658"/>
      <c r="AU8" s="119" t="str">
        <f>IF(Summary!$U$3=0,"",Summary!$U$3)</f>
        <v/>
      </c>
      <c r="AV8" s="47"/>
      <c r="AW8" s="264" t="str">
        <f>$U$8</f>
        <v>CY 2015</v>
      </c>
      <c r="AX8" s="670" t="s">
        <v>170</v>
      </c>
      <c r="AY8" s="670"/>
      <c r="AZ8" s="670"/>
      <c r="BA8" s="500" t="str">
        <f>IF(Summary!$J$2="","",Summary!$J$2)</f>
        <v/>
      </c>
      <c r="BB8" s="153" t="s">
        <v>171</v>
      </c>
      <c r="BC8" s="657" t="str">
        <f>IF(AA8="","",AA8)</f>
        <v/>
      </c>
      <c r="BD8" s="657"/>
      <c r="BE8" s="671" t="str">
        <f>IF(Summary!$A$1="Barangay:","Barangay:","Purok/Barangay:")</f>
        <v>Purok/Barangay:</v>
      </c>
      <c r="BF8" s="671"/>
      <c r="BG8" s="683" t="str">
        <f>IF(Summary!$A$1="Barangay:",Summary!$B$1,CONCATENATE(Nut_StatusTool!$C$3," / ",Nut_StatusTool!$E$3))</f>
        <v xml:space="preserve"> / </v>
      </c>
      <c r="BH8" s="683"/>
      <c r="BI8" s="683"/>
      <c r="BJ8" s="683"/>
      <c r="BK8" s="683"/>
      <c r="BL8" s="67"/>
      <c r="BM8" s="265" t="s">
        <v>155</v>
      </c>
      <c r="BN8" s="67"/>
      <c r="BO8" s="67"/>
      <c r="BP8" s="67"/>
      <c r="BQ8" s="67"/>
      <c r="BR8" s="67"/>
      <c r="BS8" s="662" t="s">
        <v>341</v>
      </c>
      <c r="BT8" s="662"/>
      <c r="BU8" s="662"/>
      <c r="BV8" s="354" t="str">
        <f>IF(Summary!$L$3=0,"",Summary!$L$3)</f>
        <v/>
      </c>
      <c r="BW8" s="672" t="s">
        <v>343</v>
      </c>
      <c r="BX8" s="672"/>
      <c r="BY8" s="672"/>
      <c r="BZ8" s="354" t="str">
        <f>IF(Summary!$L$3=0,"",Summary!$L$3)</f>
        <v/>
      </c>
      <c r="CB8" s="162" t="str">
        <f>$U$8</f>
        <v>CY 2015</v>
      </c>
      <c r="CC8" s="156" t="s">
        <v>170</v>
      </c>
      <c r="CD8" s="156"/>
      <c r="CE8" s="156"/>
      <c r="CF8" s="156"/>
      <c r="CG8" s="659" t="str">
        <f>IF(Summary!$J$2="","",Summary!$J$2)</f>
        <v/>
      </c>
      <c r="CH8" s="659"/>
      <c r="CI8" s="265" t="s">
        <v>171</v>
      </c>
      <c r="CJ8" s="657" t="str">
        <f>IF($AA$8="","",$AA$8)</f>
        <v/>
      </c>
      <c r="CK8" s="657"/>
      <c r="CL8" s="457"/>
    </row>
    <row r="9" spans="1:92" ht="17.100000000000001" customHeight="1">
      <c r="A9" s="670" t="str">
        <f>Summary!$A$3</f>
        <v>City or Municipality?</v>
      </c>
      <c r="B9" s="670"/>
      <c r="C9" s="715" t="str">
        <f>IF(Nut_StatusTool!$I$3="","",Nut_StatusTool!$I$3)</f>
        <v/>
      </c>
      <c r="D9" s="715"/>
      <c r="E9" s="715"/>
      <c r="F9" s="715"/>
      <c r="H9" s="719" t="s">
        <v>156</v>
      </c>
      <c r="I9" s="719"/>
      <c r="J9" s="719"/>
      <c r="K9" s="719"/>
      <c r="L9" s="719"/>
      <c r="M9" s="662" t="s">
        <v>167</v>
      </c>
      <c r="N9" s="662"/>
      <c r="O9" s="662"/>
      <c r="P9" s="119" t="str">
        <f>IF(Summary!$W$20=0,"",Summary!$W$20)</f>
        <v/>
      </c>
      <c r="Q9" s="658" t="s">
        <v>168</v>
      </c>
      <c r="R9" s="658"/>
      <c r="S9" s="355" t="str">
        <f>IF(Summary!$Y$20=0,"",Summary!$Y$20)</f>
        <v/>
      </c>
      <c r="U9" s="661" t="s">
        <v>226</v>
      </c>
      <c r="V9" s="661"/>
      <c r="W9" s="661"/>
      <c r="X9" s="661"/>
      <c r="Y9" s="661"/>
      <c r="Z9" s="263" t="s">
        <v>266</v>
      </c>
      <c r="AA9" s="221" t="str">
        <f>IF(Nut_StatusTool!$M$1="","",Nut_StatusTool!$M$1)</f>
        <v/>
      </c>
      <c r="AC9" s="670" t="str">
        <f>Summary!$A$3</f>
        <v>City or Municipality?</v>
      </c>
      <c r="AD9" s="670"/>
      <c r="AE9" s="715" t="str">
        <f>IF(Nut_StatusTool!$I$3="","",Nut_StatusTool!$I$3)</f>
        <v/>
      </c>
      <c r="AF9" s="715"/>
      <c r="AG9" s="715"/>
      <c r="AH9" s="715"/>
      <c r="AI9" s="47"/>
      <c r="AJ9" s="219" t="s">
        <v>156</v>
      </c>
      <c r="AK9" s="47"/>
      <c r="AL9" s="47"/>
      <c r="AM9" s="47"/>
      <c r="AN9" s="47"/>
      <c r="AO9" s="662" t="s">
        <v>167</v>
      </c>
      <c r="AP9" s="662"/>
      <c r="AQ9" s="662"/>
      <c r="AR9" s="119" t="str">
        <f>IF(Summary!$W$20=0,"",Summary!$W$20)</f>
        <v/>
      </c>
      <c r="AS9" s="658" t="s">
        <v>168</v>
      </c>
      <c r="AT9" s="658"/>
      <c r="AU9" s="355" t="str">
        <f>IF(Summary!$Y$20=0,"",Summary!$Y$20)</f>
        <v/>
      </c>
      <c r="AV9" s="47"/>
      <c r="AW9" s="661" t="s">
        <v>226</v>
      </c>
      <c r="AX9" s="661"/>
      <c r="AY9" s="661"/>
      <c r="AZ9" s="661"/>
      <c r="BA9" s="661"/>
      <c r="BB9" s="215" t="str">
        <f>$Z$9</f>
        <v>CY</v>
      </c>
      <c r="BC9" s="221" t="str">
        <f>IF(Nut_StatusTool!$M$1="","",Nut_StatusTool!$M$1)</f>
        <v/>
      </c>
      <c r="BD9" s="47"/>
      <c r="BE9" s="670" t="str">
        <f>Summary!$A$3</f>
        <v>City or Municipality?</v>
      </c>
      <c r="BF9" s="670"/>
      <c r="BG9" s="715" t="str">
        <f>IF(Nut_StatusTool!$I$3="","",Nut_StatusTool!$I$3)</f>
        <v/>
      </c>
      <c r="BH9" s="715"/>
      <c r="BI9" s="715"/>
      <c r="BJ9" s="715"/>
      <c r="BK9" s="715"/>
      <c r="BL9" s="67"/>
      <c r="BM9" s="368" t="s">
        <v>156</v>
      </c>
      <c r="BN9" s="67"/>
      <c r="BO9" s="67"/>
      <c r="BP9" s="67"/>
      <c r="BQ9" s="67"/>
      <c r="BR9" s="67"/>
      <c r="BS9" s="662" t="s">
        <v>167</v>
      </c>
      <c r="BT9" s="662"/>
      <c r="BU9" s="662"/>
      <c r="BV9" s="119" t="str">
        <f>IF(Summary!$W$20=0,"",Summary!$W$20)</f>
        <v/>
      </c>
      <c r="BW9" s="672" t="s">
        <v>233</v>
      </c>
      <c r="BX9" s="672"/>
      <c r="BY9" s="672"/>
      <c r="BZ9" s="355" t="str">
        <f>IF(Summary!AD20=0,"",Summary!AD20)</f>
        <v/>
      </c>
      <c r="CA9" s="57"/>
      <c r="CB9" s="661" t="s">
        <v>226</v>
      </c>
      <c r="CC9" s="661"/>
      <c r="CD9" s="661"/>
      <c r="CE9" s="661"/>
      <c r="CF9" s="661"/>
      <c r="CG9" s="661"/>
      <c r="CH9" s="216" t="s">
        <v>266</v>
      </c>
      <c r="CI9" s="660" t="str">
        <f>IF(Nut_StatusTool!$M$1="","",Nut_StatusTool!$M$1)</f>
        <v/>
      </c>
      <c r="CJ9" s="660"/>
    </row>
    <row r="10" spans="1:92" ht="17.100000000000001" customHeight="1">
      <c r="A10" s="670" t="s">
        <v>165</v>
      </c>
      <c r="B10" s="670"/>
      <c r="C10" s="715" t="str">
        <f>IF(Nut_StatusTool!$L$3="","",Nut_StatusTool!$L$3)</f>
        <v/>
      </c>
      <c r="D10" s="715"/>
      <c r="E10" s="715"/>
      <c r="F10" s="715"/>
      <c r="H10" s="161" t="s">
        <v>157</v>
      </c>
      <c r="M10" s="662" t="s">
        <v>167</v>
      </c>
      <c r="N10" s="662"/>
      <c r="O10" s="662"/>
      <c r="P10" s="376" t="str">
        <f>IF(Summary!$Q$1=0,"",Summary!$Q$1)</f>
        <v/>
      </c>
      <c r="Q10" s="658" t="s">
        <v>168</v>
      </c>
      <c r="R10" s="658"/>
      <c r="S10" s="155" t="str">
        <f>IF(Summary!$Q$2=0,"",Summary!$Q$2)</f>
        <v/>
      </c>
      <c r="U10" s="156" t="s">
        <v>225</v>
      </c>
      <c r="V10" s="117"/>
      <c r="W10" s="117"/>
      <c r="X10" s="117"/>
      <c r="Y10" s="159" t="s">
        <v>212</v>
      </c>
      <c r="Z10" s="444"/>
      <c r="AA10" s="157" t="s">
        <v>204</v>
      </c>
      <c r="AB10" s="445"/>
      <c r="AC10" s="670" t="s">
        <v>165</v>
      </c>
      <c r="AD10" s="670"/>
      <c r="AE10" s="715" t="str">
        <f>IF(Nut_StatusTool!$L$3="","",Nut_StatusTool!$L$3)</f>
        <v/>
      </c>
      <c r="AF10" s="715"/>
      <c r="AG10" s="715"/>
      <c r="AH10" s="715"/>
      <c r="AI10" s="50"/>
      <c r="AJ10" s="161" t="s">
        <v>157</v>
      </c>
      <c r="AK10" s="47"/>
      <c r="AL10" s="47"/>
      <c r="AM10" s="47"/>
      <c r="AN10" s="47"/>
      <c r="AO10" s="662" t="s">
        <v>167</v>
      </c>
      <c r="AP10" s="662"/>
      <c r="AQ10" s="662"/>
      <c r="AR10" s="376" t="str">
        <f>IF(Summary!$Q$1=0,"",Summary!$Q$1)</f>
        <v/>
      </c>
      <c r="AS10" s="658" t="s">
        <v>168</v>
      </c>
      <c r="AT10" s="658"/>
      <c r="AU10" s="155" t="str">
        <f>IF(Summary!$Q$2=0,"",Summary!$Q$2)</f>
        <v/>
      </c>
      <c r="AV10" s="47"/>
      <c r="AW10" s="117" t="s">
        <v>232</v>
      </c>
      <c r="AX10" s="117"/>
      <c r="AY10" s="117"/>
      <c r="AZ10" s="117"/>
      <c r="BA10" s="159" t="s">
        <v>212</v>
      </c>
      <c r="BB10" s="445"/>
      <c r="BC10" s="157" t="s">
        <v>204</v>
      </c>
      <c r="BD10" s="445"/>
      <c r="BE10" s="670" t="s">
        <v>165</v>
      </c>
      <c r="BF10" s="670"/>
      <c r="BG10" s="715" t="str">
        <f>IF(Nut_StatusTool!$L$3="","",Nut_StatusTool!$L$3)</f>
        <v/>
      </c>
      <c r="BH10" s="715"/>
      <c r="BI10" s="715"/>
      <c r="BJ10" s="715"/>
      <c r="BK10" s="715"/>
      <c r="BL10" s="67"/>
      <c r="BM10" s="265" t="s">
        <v>157</v>
      </c>
      <c r="BN10" s="67"/>
      <c r="BO10" s="67"/>
      <c r="BP10" s="67"/>
      <c r="BQ10" s="67"/>
      <c r="BR10" s="67"/>
      <c r="BS10" s="662" t="s">
        <v>167</v>
      </c>
      <c r="BT10" s="662"/>
      <c r="BU10" s="662"/>
      <c r="BV10" s="376" t="str">
        <f>IF(Summary!$Q$1=0,"",Summary!$Q$1)</f>
        <v/>
      </c>
      <c r="BW10" s="672" t="s">
        <v>234</v>
      </c>
      <c r="BX10" s="672"/>
      <c r="BY10" s="672"/>
      <c r="BZ10" s="376" t="str">
        <f>IFERROR(BZ9/BZ8,"")</f>
        <v/>
      </c>
      <c r="CB10" s="117" t="s">
        <v>235</v>
      </c>
      <c r="CC10" s="117"/>
      <c r="CD10" s="117"/>
      <c r="CG10" s="217" t="s">
        <v>212</v>
      </c>
      <c r="CH10" s="446"/>
      <c r="CI10" s="218" t="s">
        <v>230</v>
      </c>
      <c r="CJ10" s="447"/>
    </row>
    <row r="11" spans="1:92" ht="17.100000000000001" customHeight="1">
      <c r="A11" s="670" t="s">
        <v>166</v>
      </c>
      <c r="B11" s="670"/>
      <c r="C11" s="683" t="str">
        <f>IF(Nut_StatusTool!$N$3="","",Nut_StatusTool!$N$3)</f>
        <v/>
      </c>
      <c r="D11" s="683"/>
      <c r="E11" s="427"/>
      <c r="F11" s="427"/>
      <c r="H11" s="161" t="s">
        <v>158</v>
      </c>
      <c r="M11" s="662" t="s">
        <v>167</v>
      </c>
      <c r="N11" s="662"/>
      <c r="O11" s="662"/>
      <c r="P11" s="424">
        <f>Nut_StatusTool!HV6</f>
        <v>0</v>
      </c>
      <c r="Q11" s="724" t="s">
        <v>168</v>
      </c>
      <c r="R11" s="724"/>
      <c r="S11" s="424">
        <f>Nut_StatusTool!HX6</f>
        <v>0</v>
      </c>
      <c r="U11" s="361" t="s">
        <v>336</v>
      </c>
      <c r="AC11" s="670" t="s">
        <v>166</v>
      </c>
      <c r="AD11" s="670"/>
      <c r="AE11" s="683" t="str">
        <f>IF(Nut_StatusTool!$N$3="","",Nut_StatusTool!$N$3)</f>
        <v/>
      </c>
      <c r="AF11" s="683"/>
      <c r="AG11" s="427"/>
      <c r="AH11" s="427"/>
      <c r="AI11" s="47"/>
      <c r="AJ11" s="161" t="s">
        <v>158</v>
      </c>
      <c r="AK11" s="47"/>
      <c r="AL11" s="47"/>
      <c r="AM11" s="47"/>
      <c r="AN11" s="47"/>
      <c r="AO11" s="662" t="s">
        <v>167</v>
      </c>
      <c r="AP11" s="662"/>
      <c r="AQ11" s="662"/>
      <c r="AR11" s="355">
        <f>Nut_StatusTool!HV6</f>
        <v>0</v>
      </c>
      <c r="AS11" s="724" t="s">
        <v>168</v>
      </c>
      <c r="AT11" s="724"/>
      <c r="AU11" s="355">
        <f>Nut_StatusTool!HX6</f>
        <v>0</v>
      </c>
      <c r="AV11" s="47"/>
      <c r="AW11" s="361" t="s">
        <v>337</v>
      </c>
      <c r="AX11" s="47"/>
      <c r="AY11" s="47"/>
      <c r="AZ11" s="47"/>
      <c r="BA11" s="47"/>
      <c r="BB11" s="47"/>
      <c r="BC11" s="47"/>
      <c r="BD11" s="47"/>
      <c r="BE11" s="670" t="s">
        <v>166</v>
      </c>
      <c r="BF11" s="670"/>
      <c r="BG11" s="683" t="str">
        <f>IF(Nut_StatusTool!$N$3="","",Nut_StatusTool!$N$3)</f>
        <v/>
      </c>
      <c r="BH11" s="683"/>
      <c r="BI11" s="428"/>
      <c r="BJ11" s="428"/>
      <c r="BK11" s="428"/>
      <c r="BL11" s="67"/>
      <c r="BM11" s="265" t="s">
        <v>158</v>
      </c>
      <c r="BN11" s="67"/>
      <c r="BO11" s="67"/>
      <c r="BP11" s="67"/>
      <c r="BQ11" s="67"/>
      <c r="BR11" s="67"/>
      <c r="BS11" s="662" t="s">
        <v>167</v>
      </c>
      <c r="BT11" s="662"/>
      <c r="BU11" s="662"/>
      <c r="BV11" s="355">
        <f>Summary!$AA$1</f>
        <v>0</v>
      </c>
      <c r="BW11" s="672" t="s">
        <v>233</v>
      </c>
      <c r="BX11" s="672"/>
      <c r="BY11" s="672"/>
      <c r="BZ11" s="355">
        <f>Nut_StatusTool!HW6</f>
        <v>0</v>
      </c>
      <c r="CB11" s="361" t="s">
        <v>338</v>
      </c>
    </row>
    <row r="12" spans="1:92" ht="17.100000000000001" customHeight="1">
      <c r="H12" s="668" t="s">
        <v>231</v>
      </c>
      <c r="I12" s="668"/>
      <c r="J12" s="668"/>
      <c r="K12" s="668"/>
      <c r="L12" s="668"/>
      <c r="M12" s="668"/>
      <c r="N12" s="720"/>
      <c r="O12" s="720"/>
      <c r="P12" s="720"/>
      <c r="Q12" s="720"/>
      <c r="R12" s="720"/>
      <c r="S12" s="720"/>
      <c r="V12" s="664" t="s">
        <v>206</v>
      </c>
      <c r="W12" s="664"/>
      <c r="X12" s="178">
        <f>IFERROR((F40+H40+J40+L40)/T40,0)</f>
        <v>0</v>
      </c>
      <c r="Y12" s="665" t="s">
        <v>169</v>
      </c>
      <c r="Z12" s="665"/>
      <c r="AA12" s="177">
        <f>IFERROR((F41+H41+J41+L41)/T41,0)</f>
        <v>0</v>
      </c>
      <c r="AD12" s="47"/>
      <c r="AE12" s="47"/>
      <c r="AF12" s="47"/>
      <c r="AG12" s="47"/>
      <c r="AH12" s="47"/>
      <c r="AI12" s="47"/>
      <c r="AJ12" s="668" t="s">
        <v>231</v>
      </c>
      <c r="AK12" s="668"/>
      <c r="AL12" s="668"/>
      <c r="AM12" s="668"/>
      <c r="AN12" s="668"/>
      <c r="AO12" s="668"/>
      <c r="AP12" s="669" t="str">
        <f>IF($N$12=0,"",$N$12)</f>
        <v/>
      </c>
      <c r="AQ12" s="669"/>
      <c r="AR12" s="669"/>
      <c r="AS12" s="669"/>
      <c r="AT12" s="669"/>
      <c r="AU12" s="669"/>
      <c r="AV12" s="47"/>
      <c r="AW12" s="47"/>
      <c r="AX12" s="664" t="s">
        <v>206</v>
      </c>
      <c r="AY12" s="664"/>
      <c r="AZ12" s="178">
        <f>IFERROR((AH40+AJ40+AL40+AN40)/AV40,0)</f>
        <v>0</v>
      </c>
      <c r="BA12" s="665" t="s">
        <v>169</v>
      </c>
      <c r="BB12" s="665"/>
      <c r="BC12" s="177">
        <f>IFERROR((AH41+AJ41+AL41+AN41)/AV41,0)</f>
        <v>0</v>
      </c>
      <c r="BD12" s="47"/>
      <c r="BG12" s="67"/>
      <c r="BH12" s="67"/>
      <c r="BI12" s="67"/>
      <c r="BJ12" s="67"/>
      <c r="BK12" s="67"/>
      <c r="BL12" s="67"/>
      <c r="BM12" s="666" t="s">
        <v>231</v>
      </c>
      <c r="BN12" s="666"/>
      <c r="BO12" s="666"/>
      <c r="BP12" s="666"/>
      <c r="BQ12" s="666"/>
      <c r="BR12" s="666"/>
      <c r="BS12" s="666"/>
      <c r="BT12" s="667" t="str">
        <f>IF($N$12=0,"",$N$12)</f>
        <v/>
      </c>
      <c r="BU12" s="667"/>
      <c r="BV12" s="667"/>
      <c r="BW12" s="667"/>
      <c r="BX12" s="667"/>
      <c r="BY12" s="667"/>
      <c r="BZ12" s="667"/>
      <c r="CB12" s="664" t="s">
        <v>206</v>
      </c>
      <c r="CC12" s="664"/>
      <c r="CD12" s="178">
        <f>IFERROR((BJ40+BL40+BN40+BP40)/CB40,0)</f>
        <v>0</v>
      </c>
      <c r="CE12" s="665" t="s">
        <v>229</v>
      </c>
      <c r="CF12" s="665"/>
      <c r="CG12" s="177">
        <f>IFERROR((BJ41+BL41+BN41+BP41)/CB41,0)</f>
        <v>0</v>
      </c>
    </row>
    <row r="13" spans="1:92" ht="9.75" customHeight="1">
      <c r="H13" s="151"/>
      <c r="I13" s="151"/>
      <c r="J13" s="151"/>
      <c r="K13" s="151"/>
      <c r="L13" s="151"/>
      <c r="M13" s="152"/>
      <c r="N13" s="152"/>
      <c r="O13" s="152"/>
      <c r="P13" s="152"/>
      <c r="Q13" s="152"/>
      <c r="R13" s="152"/>
      <c r="S13" s="49"/>
      <c r="V13" s="153"/>
      <c r="W13" s="153"/>
      <c r="X13" s="147"/>
      <c r="Y13" s="154"/>
      <c r="Z13" s="154"/>
      <c r="AA13" s="148"/>
      <c r="AD13" s="47"/>
      <c r="AE13" s="47"/>
      <c r="AF13" s="47"/>
      <c r="AG13" s="47"/>
      <c r="AH13" s="47"/>
      <c r="AI13" s="47"/>
      <c r="AJ13" s="47"/>
      <c r="AK13" s="47"/>
      <c r="AL13" s="47"/>
      <c r="AM13" s="47"/>
      <c r="AN13" s="47"/>
      <c r="AO13" s="150"/>
      <c r="AP13" s="150"/>
      <c r="AQ13" s="150"/>
      <c r="AR13" s="150"/>
      <c r="AS13" s="47"/>
      <c r="AT13" s="47"/>
      <c r="AU13" s="47"/>
      <c r="AV13" s="47"/>
      <c r="AW13" s="47"/>
      <c r="AX13" s="49"/>
      <c r="AY13" s="47"/>
      <c r="AZ13" s="47"/>
      <c r="BB13" s="47"/>
      <c r="BC13" s="47"/>
      <c r="BS13" s="150"/>
      <c r="BT13" s="150"/>
      <c r="BU13" s="150"/>
      <c r="BV13" s="150"/>
      <c r="BZ13" s="49"/>
    </row>
    <row r="14" spans="1:92" s="67" customFormat="1" ht="15.75">
      <c r="A14" s="236" t="s">
        <v>76</v>
      </c>
      <c r="B14" s="684" t="s">
        <v>19</v>
      </c>
      <c r="C14" s="684"/>
      <c r="D14" s="684"/>
      <c r="E14" s="684"/>
      <c r="F14" s="684"/>
      <c r="G14" s="684"/>
      <c r="H14" s="684"/>
      <c r="I14" s="684"/>
      <c r="J14" s="684"/>
      <c r="K14" s="684"/>
      <c r="L14" s="684"/>
      <c r="M14" s="684"/>
      <c r="N14" s="684"/>
      <c r="O14" s="684"/>
      <c r="P14" s="684"/>
      <c r="Q14" s="684"/>
      <c r="R14" s="237"/>
      <c r="S14" s="237"/>
      <c r="T14" s="238"/>
      <c r="U14" s="702" t="s">
        <v>77</v>
      </c>
      <c r="V14" s="702"/>
      <c r="W14" s="702"/>
      <c r="X14" s="702"/>
      <c r="Y14" s="702"/>
      <c r="Z14" s="702"/>
      <c r="AA14" s="702"/>
      <c r="AB14" s="682"/>
      <c r="AC14" s="236" t="s">
        <v>76</v>
      </c>
      <c r="AD14" s="674" t="s">
        <v>78</v>
      </c>
      <c r="AE14" s="675"/>
      <c r="AF14" s="675"/>
      <c r="AG14" s="675"/>
      <c r="AH14" s="675"/>
      <c r="AI14" s="675"/>
      <c r="AJ14" s="675"/>
      <c r="AK14" s="675"/>
      <c r="AL14" s="675"/>
      <c r="AM14" s="675"/>
      <c r="AN14" s="675"/>
      <c r="AO14" s="675"/>
      <c r="AP14" s="675"/>
      <c r="AQ14" s="675"/>
      <c r="AR14" s="675"/>
      <c r="AS14" s="676"/>
      <c r="AT14" s="237"/>
      <c r="AU14" s="237"/>
      <c r="AV14" s="237"/>
      <c r="AW14" s="702" t="s">
        <v>77</v>
      </c>
      <c r="AX14" s="702"/>
      <c r="AY14" s="702"/>
      <c r="AZ14" s="702"/>
      <c r="BA14" s="702"/>
      <c r="BB14" s="702"/>
      <c r="BC14" s="702"/>
      <c r="BD14" s="682"/>
      <c r="BE14" s="236" t="s">
        <v>76</v>
      </c>
      <c r="BF14" s="674" t="s">
        <v>79</v>
      </c>
      <c r="BG14" s="675"/>
      <c r="BH14" s="675"/>
      <c r="BI14" s="675"/>
      <c r="BJ14" s="675"/>
      <c r="BK14" s="675"/>
      <c r="BL14" s="675"/>
      <c r="BM14" s="675"/>
      <c r="BN14" s="675"/>
      <c r="BO14" s="675"/>
      <c r="BP14" s="675"/>
      <c r="BQ14" s="675"/>
      <c r="BR14" s="675"/>
      <c r="BS14" s="675"/>
      <c r="BT14" s="675"/>
      <c r="BU14" s="675"/>
      <c r="BV14" s="675"/>
      <c r="BW14" s="675"/>
      <c r="BX14" s="675"/>
      <c r="BY14" s="676"/>
      <c r="BZ14" s="237"/>
      <c r="CA14" s="237"/>
      <c r="CB14" s="237"/>
      <c r="CC14" s="702" t="s">
        <v>77</v>
      </c>
      <c r="CD14" s="702"/>
      <c r="CE14" s="702"/>
      <c r="CF14" s="702"/>
      <c r="CG14" s="702"/>
      <c r="CH14" s="702"/>
      <c r="CI14" s="702"/>
      <c r="CJ14" s="702"/>
      <c r="CK14" s="702"/>
      <c r="CL14" s="702"/>
      <c r="CM14" s="116"/>
      <c r="CN14" s="116"/>
    </row>
    <row r="15" spans="1:92" s="67" customFormat="1">
      <c r="A15" s="239" t="s">
        <v>80</v>
      </c>
      <c r="B15" s="679" t="s">
        <v>81</v>
      </c>
      <c r="C15" s="710"/>
      <c r="D15" s="710"/>
      <c r="E15" s="680"/>
      <c r="F15" s="679" t="s">
        <v>82</v>
      </c>
      <c r="G15" s="710"/>
      <c r="H15" s="710"/>
      <c r="I15" s="680"/>
      <c r="J15" s="716" t="s">
        <v>83</v>
      </c>
      <c r="K15" s="717"/>
      <c r="L15" s="717"/>
      <c r="M15" s="718"/>
      <c r="N15" s="679" t="s">
        <v>84</v>
      </c>
      <c r="O15" s="710"/>
      <c r="P15" s="710"/>
      <c r="Q15" s="680"/>
      <c r="R15" s="705" t="s">
        <v>85</v>
      </c>
      <c r="S15" s="703"/>
      <c r="T15" s="704"/>
      <c r="U15" s="705" t="s">
        <v>38</v>
      </c>
      <c r="V15" s="704"/>
      <c r="W15" s="705" t="s">
        <v>41</v>
      </c>
      <c r="X15" s="704"/>
      <c r="Y15" s="705" t="s">
        <v>40</v>
      </c>
      <c r="Z15" s="704"/>
      <c r="AA15" s="714" t="s">
        <v>39</v>
      </c>
      <c r="AB15" s="714"/>
      <c r="AC15" s="239" t="s">
        <v>80</v>
      </c>
      <c r="AD15" s="681" t="s">
        <v>81</v>
      </c>
      <c r="AE15" s="702"/>
      <c r="AF15" s="702"/>
      <c r="AG15" s="682"/>
      <c r="AH15" s="681" t="s">
        <v>86</v>
      </c>
      <c r="AI15" s="702"/>
      <c r="AJ15" s="702"/>
      <c r="AK15" s="682"/>
      <c r="AL15" s="681" t="s">
        <v>87</v>
      </c>
      <c r="AM15" s="702"/>
      <c r="AN15" s="702"/>
      <c r="AO15" s="682"/>
      <c r="AP15" s="681" t="s">
        <v>88</v>
      </c>
      <c r="AQ15" s="702"/>
      <c r="AR15" s="702"/>
      <c r="AS15" s="682"/>
      <c r="AT15" s="705" t="s">
        <v>85</v>
      </c>
      <c r="AU15" s="703"/>
      <c r="AV15" s="704"/>
      <c r="AW15" s="705" t="s">
        <v>38</v>
      </c>
      <c r="AX15" s="704"/>
      <c r="AY15" s="705" t="s">
        <v>89</v>
      </c>
      <c r="AZ15" s="704"/>
      <c r="BA15" s="705" t="s">
        <v>90</v>
      </c>
      <c r="BB15" s="704"/>
      <c r="BC15" s="705" t="s">
        <v>44</v>
      </c>
      <c r="BD15" s="704"/>
      <c r="BE15" s="239" t="s">
        <v>80</v>
      </c>
      <c r="BF15" s="679" t="s">
        <v>81</v>
      </c>
      <c r="BG15" s="710"/>
      <c r="BH15" s="710"/>
      <c r="BI15" s="680"/>
      <c r="BJ15" s="679" t="s">
        <v>91</v>
      </c>
      <c r="BK15" s="710"/>
      <c r="BL15" s="710"/>
      <c r="BM15" s="680"/>
      <c r="BN15" s="711" t="s">
        <v>228</v>
      </c>
      <c r="BO15" s="712"/>
      <c r="BP15" s="712"/>
      <c r="BQ15" s="713"/>
      <c r="BR15" s="679" t="s">
        <v>84</v>
      </c>
      <c r="BS15" s="710"/>
      <c r="BT15" s="710"/>
      <c r="BU15" s="680"/>
      <c r="BV15" s="679" t="s">
        <v>92</v>
      </c>
      <c r="BW15" s="710"/>
      <c r="BX15" s="710"/>
      <c r="BY15" s="680"/>
      <c r="BZ15" s="705" t="s">
        <v>85</v>
      </c>
      <c r="CA15" s="703"/>
      <c r="CB15" s="704"/>
      <c r="CC15" s="703" t="s">
        <v>38</v>
      </c>
      <c r="CD15" s="704"/>
      <c r="CE15" s="705" t="s">
        <v>47</v>
      </c>
      <c r="CF15" s="704"/>
      <c r="CG15" s="705" t="s">
        <v>46</v>
      </c>
      <c r="CH15" s="704"/>
      <c r="CI15" s="705" t="s">
        <v>39</v>
      </c>
      <c r="CJ15" s="704"/>
      <c r="CK15" s="705" t="s">
        <v>45</v>
      </c>
      <c r="CL15" s="704"/>
    </row>
    <row r="16" spans="1:92" s="67" customFormat="1">
      <c r="A16" s="239"/>
      <c r="B16" s="681" t="s">
        <v>57</v>
      </c>
      <c r="C16" s="682"/>
      <c r="D16" s="681" t="s">
        <v>58</v>
      </c>
      <c r="E16" s="682"/>
      <c r="F16" s="681" t="s">
        <v>57</v>
      </c>
      <c r="G16" s="682"/>
      <c r="H16" s="681" t="s">
        <v>58</v>
      </c>
      <c r="I16" s="682"/>
      <c r="J16" s="681" t="s">
        <v>57</v>
      </c>
      <c r="K16" s="682"/>
      <c r="L16" s="681" t="s">
        <v>58</v>
      </c>
      <c r="M16" s="682"/>
      <c r="N16" s="679" t="s">
        <v>57</v>
      </c>
      <c r="O16" s="680"/>
      <c r="P16" s="679" t="s">
        <v>58</v>
      </c>
      <c r="Q16" s="680"/>
      <c r="R16" s="128" t="s">
        <v>57</v>
      </c>
      <c r="S16" s="128" t="s">
        <v>58</v>
      </c>
      <c r="T16" s="129" t="s">
        <v>59</v>
      </c>
      <c r="U16" s="240" t="s">
        <v>188</v>
      </c>
      <c r="V16" s="128" t="s">
        <v>189</v>
      </c>
      <c r="W16" s="240" t="s">
        <v>188</v>
      </c>
      <c r="X16" s="128" t="s">
        <v>189</v>
      </c>
      <c r="Y16" s="240" t="s">
        <v>188</v>
      </c>
      <c r="Z16" s="128" t="s">
        <v>61</v>
      </c>
      <c r="AA16" s="240" t="s">
        <v>188</v>
      </c>
      <c r="AB16" s="128" t="s">
        <v>61</v>
      </c>
      <c r="AC16" s="239"/>
      <c r="AD16" s="681" t="s">
        <v>57</v>
      </c>
      <c r="AE16" s="682"/>
      <c r="AF16" s="681" t="s">
        <v>58</v>
      </c>
      <c r="AG16" s="682"/>
      <c r="AH16" s="681" t="s">
        <v>57</v>
      </c>
      <c r="AI16" s="682"/>
      <c r="AJ16" s="681" t="s">
        <v>58</v>
      </c>
      <c r="AK16" s="682"/>
      <c r="AL16" s="681" t="s">
        <v>57</v>
      </c>
      <c r="AM16" s="682"/>
      <c r="AN16" s="681" t="s">
        <v>58</v>
      </c>
      <c r="AO16" s="682"/>
      <c r="AP16" s="681" t="s">
        <v>57</v>
      </c>
      <c r="AQ16" s="682"/>
      <c r="AR16" s="681" t="s">
        <v>58</v>
      </c>
      <c r="AS16" s="682"/>
      <c r="AT16" s="128" t="s">
        <v>57</v>
      </c>
      <c r="AU16" s="128" t="s">
        <v>58</v>
      </c>
      <c r="AV16" s="128" t="s">
        <v>59</v>
      </c>
      <c r="AW16" s="128" t="s">
        <v>188</v>
      </c>
      <c r="AX16" s="128" t="s">
        <v>189</v>
      </c>
      <c r="AY16" s="128" t="s">
        <v>188</v>
      </c>
      <c r="AZ16" s="128" t="s">
        <v>189</v>
      </c>
      <c r="BA16" s="128" t="s">
        <v>188</v>
      </c>
      <c r="BB16" s="128" t="s">
        <v>189</v>
      </c>
      <c r="BC16" s="128" t="s">
        <v>188</v>
      </c>
      <c r="BD16" s="128" t="s">
        <v>189</v>
      </c>
      <c r="BE16" s="239"/>
      <c r="BF16" s="681" t="s">
        <v>57</v>
      </c>
      <c r="BG16" s="682"/>
      <c r="BH16" s="681" t="s">
        <v>58</v>
      </c>
      <c r="BI16" s="682"/>
      <c r="BJ16" s="681" t="s">
        <v>57</v>
      </c>
      <c r="BK16" s="682"/>
      <c r="BL16" s="681" t="s">
        <v>58</v>
      </c>
      <c r="BM16" s="682"/>
      <c r="BN16" s="681" t="s">
        <v>57</v>
      </c>
      <c r="BO16" s="682"/>
      <c r="BP16" s="681" t="s">
        <v>58</v>
      </c>
      <c r="BQ16" s="682"/>
      <c r="BR16" s="679" t="s">
        <v>57</v>
      </c>
      <c r="BS16" s="680"/>
      <c r="BT16" s="679" t="s">
        <v>58</v>
      </c>
      <c r="BU16" s="680"/>
      <c r="BV16" s="681" t="s">
        <v>57</v>
      </c>
      <c r="BW16" s="682"/>
      <c r="BX16" s="681" t="s">
        <v>58</v>
      </c>
      <c r="BY16" s="702"/>
      <c r="BZ16" s="128" t="s">
        <v>57</v>
      </c>
      <c r="CA16" s="128" t="s">
        <v>58</v>
      </c>
      <c r="CB16" s="128" t="s">
        <v>59</v>
      </c>
      <c r="CC16" s="128" t="s">
        <v>188</v>
      </c>
      <c r="CD16" s="241" t="s">
        <v>189</v>
      </c>
      <c r="CE16" s="128" t="s">
        <v>188</v>
      </c>
      <c r="CF16" s="241" t="s">
        <v>189</v>
      </c>
      <c r="CG16" s="128" t="s">
        <v>188</v>
      </c>
      <c r="CH16" s="241" t="s">
        <v>189</v>
      </c>
      <c r="CI16" s="128" t="s">
        <v>188</v>
      </c>
      <c r="CJ16" s="241" t="s">
        <v>189</v>
      </c>
      <c r="CK16" s="128" t="s">
        <v>188</v>
      </c>
      <c r="CL16" s="241" t="s">
        <v>189</v>
      </c>
    </row>
    <row r="17" spans="1:90" s="67" customFormat="1">
      <c r="A17" s="242" t="s">
        <v>93</v>
      </c>
      <c r="B17" s="242" t="s">
        <v>94</v>
      </c>
      <c r="C17" s="242" t="s">
        <v>95</v>
      </c>
      <c r="D17" s="242" t="s">
        <v>96</v>
      </c>
      <c r="E17" s="242" t="s">
        <v>97</v>
      </c>
      <c r="F17" s="242" t="s">
        <v>98</v>
      </c>
      <c r="G17" s="242" t="s">
        <v>99</v>
      </c>
      <c r="H17" s="242" t="s">
        <v>100</v>
      </c>
      <c r="I17" s="242" t="s">
        <v>101</v>
      </c>
      <c r="J17" s="242" t="s">
        <v>102</v>
      </c>
      <c r="K17" s="242" t="s">
        <v>103</v>
      </c>
      <c r="L17" s="242" t="s">
        <v>104</v>
      </c>
      <c r="M17" s="242" t="s">
        <v>105</v>
      </c>
      <c r="N17" s="242" t="s">
        <v>106</v>
      </c>
      <c r="O17" s="242" t="s">
        <v>107</v>
      </c>
      <c r="P17" s="242" t="s">
        <v>108</v>
      </c>
      <c r="Q17" s="242" t="s">
        <v>109</v>
      </c>
      <c r="R17" s="243" t="s">
        <v>110</v>
      </c>
      <c r="S17" s="243" t="s">
        <v>111</v>
      </c>
      <c r="T17" s="244" t="s">
        <v>112</v>
      </c>
      <c r="U17" s="245" t="s">
        <v>113</v>
      </c>
      <c r="V17" s="245" t="s">
        <v>114</v>
      </c>
      <c r="W17" s="245" t="s">
        <v>115</v>
      </c>
      <c r="X17" s="243" t="s">
        <v>116</v>
      </c>
      <c r="Y17" s="243" t="s">
        <v>117</v>
      </c>
      <c r="Z17" s="243" t="s">
        <v>118</v>
      </c>
      <c r="AA17" s="243" t="s">
        <v>119</v>
      </c>
      <c r="AB17" s="243" t="s">
        <v>121</v>
      </c>
      <c r="AC17" s="242" t="s">
        <v>93</v>
      </c>
      <c r="AD17" s="242" t="s">
        <v>94</v>
      </c>
      <c r="AE17" s="242" t="s">
        <v>95</v>
      </c>
      <c r="AF17" s="242" t="s">
        <v>96</v>
      </c>
      <c r="AG17" s="242" t="s">
        <v>97</v>
      </c>
      <c r="AH17" s="242" t="s">
        <v>98</v>
      </c>
      <c r="AI17" s="242" t="s">
        <v>99</v>
      </c>
      <c r="AJ17" s="242" t="s">
        <v>100</v>
      </c>
      <c r="AK17" s="242" t="s">
        <v>101</v>
      </c>
      <c r="AL17" s="242" t="s">
        <v>102</v>
      </c>
      <c r="AM17" s="242" t="s">
        <v>103</v>
      </c>
      <c r="AN17" s="242" t="s">
        <v>104</v>
      </c>
      <c r="AO17" s="242" t="s">
        <v>105</v>
      </c>
      <c r="AP17" s="242" t="s">
        <v>106</v>
      </c>
      <c r="AQ17" s="242" t="s">
        <v>107</v>
      </c>
      <c r="AR17" s="242" t="s">
        <v>108</v>
      </c>
      <c r="AS17" s="242" t="s">
        <v>109</v>
      </c>
      <c r="AT17" s="245" t="s">
        <v>110</v>
      </c>
      <c r="AU17" s="245" t="s">
        <v>111</v>
      </c>
      <c r="AV17" s="245" t="s">
        <v>112</v>
      </c>
      <c r="AW17" s="245" t="s">
        <v>120</v>
      </c>
      <c r="AX17" s="245" t="s">
        <v>114</v>
      </c>
      <c r="AY17" s="245" t="s">
        <v>115</v>
      </c>
      <c r="AZ17" s="245" t="s">
        <v>116</v>
      </c>
      <c r="BA17" s="245" t="s">
        <v>117</v>
      </c>
      <c r="BB17" s="245" t="s">
        <v>118</v>
      </c>
      <c r="BC17" s="245" t="s">
        <v>119</v>
      </c>
      <c r="BD17" s="245" t="s">
        <v>121</v>
      </c>
      <c r="BE17" s="242" t="s">
        <v>93</v>
      </c>
      <c r="BF17" s="242" t="s">
        <v>94</v>
      </c>
      <c r="BG17" s="242" t="s">
        <v>95</v>
      </c>
      <c r="BH17" s="242" t="s">
        <v>96</v>
      </c>
      <c r="BI17" s="242" t="s">
        <v>97</v>
      </c>
      <c r="BJ17" s="242" t="s">
        <v>98</v>
      </c>
      <c r="BK17" s="242" t="s">
        <v>99</v>
      </c>
      <c r="BL17" s="242" t="s">
        <v>100</v>
      </c>
      <c r="BM17" s="242" t="s">
        <v>101</v>
      </c>
      <c r="BN17" s="242" t="s">
        <v>102</v>
      </c>
      <c r="BO17" s="242" t="s">
        <v>103</v>
      </c>
      <c r="BP17" s="242" t="s">
        <v>104</v>
      </c>
      <c r="BQ17" s="242" t="s">
        <v>105</v>
      </c>
      <c r="BR17" s="242" t="s">
        <v>106</v>
      </c>
      <c r="BS17" s="242" t="s">
        <v>107</v>
      </c>
      <c r="BT17" s="242" t="s">
        <v>108</v>
      </c>
      <c r="BU17" s="242" t="s">
        <v>109</v>
      </c>
      <c r="BV17" s="246" t="s">
        <v>110</v>
      </c>
      <c r="BW17" s="247" t="s">
        <v>111</v>
      </c>
      <c r="BX17" s="247" t="s">
        <v>112</v>
      </c>
      <c r="BY17" s="247" t="s">
        <v>113</v>
      </c>
      <c r="BZ17" s="248" t="s">
        <v>114</v>
      </c>
      <c r="CA17" s="245" t="s">
        <v>115</v>
      </c>
      <c r="CB17" s="245" t="s">
        <v>116</v>
      </c>
      <c r="CC17" s="245" t="s">
        <v>117</v>
      </c>
      <c r="CD17" s="245" t="s">
        <v>118</v>
      </c>
      <c r="CE17" s="245" t="s">
        <v>119</v>
      </c>
      <c r="CF17" s="245" t="s">
        <v>121</v>
      </c>
      <c r="CG17" s="245" t="s">
        <v>122</v>
      </c>
      <c r="CH17" s="245" t="s">
        <v>123</v>
      </c>
      <c r="CI17" s="245" t="s">
        <v>124</v>
      </c>
      <c r="CJ17" s="245" t="s">
        <v>125</v>
      </c>
      <c r="CK17" s="245" t="s">
        <v>159</v>
      </c>
      <c r="CL17" s="245" t="s">
        <v>160</v>
      </c>
    </row>
    <row r="18" spans="1:90" s="67" customFormat="1">
      <c r="A18" s="60" t="s">
        <v>126</v>
      </c>
      <c r="B18" s="231"/>
      <c r="C18" s="232"/>
      <c r="D18" s="231"/>
      <c r="E18" s="232"/>
      <c r="F18" s="61"/>
      <c r="G18" s="62"/>
      <c r="H18" s="61"/>
      <c r="I18" s="62"/>
      <c r="J18" s="61"/>
      <c r="K18" s="62"/>
      <c r="L18" s="61"/>
      <c r="M18" s="62"/>
      <c r="N18" s="63"/>
      <c r="O18" s="64"/>
      <c r="P18" s="61"/>
      <c r="Q18" s="64"/>
      <c r="R18" s="234"/>
      <c r="S18" s="234"/>
      <c r="T18" s="120"/>
      <c r="U18" s="234"/>
      <c r="V18" s="234"/>
      <c r="W18" s="234"/>
      <c r="X18" s="121"/>
      <c r="Y18" s="234"/>
      <c r="Z18" s="121"/>
      <c r="AA18" s="234"/>
      <c r="AB18" s="122"/>
      <c r="AC18" s="60" t="s">
        <v>126</v>
      </c>
      <c r="AD18" s="231"/>
      <c r="AE18" s="232"/>
      <c r="AF18" s="231"/>
      <c r="AG18" s="232"/>
      <c r="AH18" s="61"/>
      <c r="AI18" s="62"/>
      <c r="AJ18" s="61"/>
      <c r="AK18" s="62"/>
      <c r="AL18" s="61"/>
      <c r="AM18" s="62"/>
      <c r="AN18" s="61"/>
      <c r="AO18" s="62"/>
      <c r="AP18" s="63"/>
      <c r="AQ18" s="64"/>
      <c r="AR18" s="61"/>
      <c r="AS18" s="64"/>
      <c r="AT18" s="234"/>
      <c r="AU18" s="234"/>
      <c r="AV18" s="233"/>
      <c r="AW18" s="234"/>
      <c r="AX18" s="122"/>
      <c r="AY18" s="234"/>
      <c r="AZ18" s="121"/>
      <c r="BA18" s="234"/>
      <c r="BB18" s="121"/>
      <c r="BC18" s="234"/>
      <c r="BD18" s="122"/>
      <c r="BE18" s="60" t="s">
        <v>126</v>
      </c>
      <c r="BF18" s="231"/>
      <c r="BG18" s="232"/>
      <c r="BH18" s="231"/>
      <c r="BI18" s="232"/>
      <c r="BJ18" s="61"/>
      <c r="BK18" s="62"/>
      <c r="BL18" s="61"/>
      <c r="BM18" s="62"/>
      <c r="BN18" s="61"/>
      <c r="BO18" s="62"/>
      <c r="BP18" s="61"/>
      <c r="BQ18" s="62"/>
      <c r="BR18" s="63"/>
      <c r="BS18" s="64"/>
      <c r="BT18" s="61"/>
      <c r="BU18" s="64"/>
      <c r="BV18" s="65"/>
      <c r="BW18" s="62"/>
      <c r="BX18" s="65"/>
      <c r="BY18" s="66"/>
      <c r="BZ18" s="233"/>
      <c r="CA18" s="233"/>
      <c r="CB18" s="233"/>
      <c r="CC18" s="233"/>
      <c r="CD18" s="121"/>
      <c r="CE18" s="233"/>
      <c r="CF18" s="121"/>
      <c r="CG18" s="233"/>
      <c r="CH18" s="121"/>
      <c r="CI18" s="233"/>
      <c r="CJ18" s="121"/>
      <c r="CK18" s="233"/>
      <c r="CL18" s="121"/>
    </row>
    <row r="19" spans="1:90" s="67" customFormat="1">
      <c r="A19" s="60" t="s">
        <v>127</v>
      </c>
      <c r="B19" s="677">
        <f>Summary!B6</f>
        <v>0</v>
      </c>
      <c r="C19" s="678"/>
      <c r="D19" s="677">
        <f>Summary!C6</f>
        <v>0</v>
      </c>
      <c r="E19" s="678"/>
      <c r="F19" s="677">
        <f>Summary!B8</f>
        <v>0</v>
      </c>
      <c r="G19" s="678"/>
      <c r="H19" s="677">
        <f>Summary!C8</f>
        <v>0</v>
      </c>
      <c r="I19" s="678"/>
      <c r="J19" s="677">
        <f>Summary!B9</f>
        <v>0</v>
      </c>
      <c r="K19" s="678"/>
      <c r="L19" s="677">
        <f>Summary!C9</f>
        <v>0</v>
      </c>
      <c r="M19" s="678"/>
      <c r="N19" s="677">
        <f>Summary!B7</f>
        <v>0</v>
      </c>
      <c r="O19" s="678"/>
      <c r="P19" s="677">
        <f>Summary!C7</f>
        <v>0</v>
      </c>
      <c r="Q19" s="678"/>
      <c r="R19" s="234">
        <f>SUM(B19,F19,J19,N19)</f>
        <v>0</v>
      </c>
      <c r="S19" s="234">
        <f>SUM(D19,H19,L19,P19)</f>
        <v>0</v>
      </c>
      <c r="T19" s="120">
        <f>SUM(R19,S19)</f>
        <v>0</v>
      </c>
      <c r="U19" s="234">
        <f>SUM(B19,D19)</f>
        <v>0</v>
      </c>
      <c r="V19" s="123">
        <f>IFERROR(U19/T19*100,0)</f>
        <v>0</v>
      </c>
      <c r="W19" s="234">
        <f>SUM(F19,H19)</f>
        <v>0</v>
      </c>
      <c r="X19" s="123">
        <f>IFERROR(W19/T19*100,0)</f>
        <v>0</v>
      </c>
      <c r="Y19" s="234">
        <f>SUM(J19,L19)</f>
        <v>0</v>
      </c>
      <c r="Z19" s="123">
        <f>IFERROR(Y19/T19*100,0)</f>
        <v>0</v>
      </c>
      <c r="AA19" s="234">
        <f>SUM(N19,P19)</f>
        <v>0</v>
      </c>
      <c r="AB19" s="123">
        <f>IFERROR(AA19/T19*100,0)</f>
        <v>0</v>
      </c>
      <c r="AC19" s="60" t="s">
        <v>127</v>
      </c>
      <c r="AD19" s="677">
        <f>Summary!B10</f>
        <v>0</v>
      </c>
      <c r="AE19" s="678"/>
      <c r="AF19" s="677">
        <f>Summary!C10</f>
        <v>0</v>
      </c>
      <c r="AG19" s="678"/>
      <c r="AH19" s="677">
        <f>Summary!B12</f>
        <v>0</v>
      </c>
      <c r="AI19" s="678"/>
      <c r="AJ19" s="677">
        <f>Summary!C12</f>
        <v>0</v>
      </c>
      <c r="AK19" s="678"/>
      <c r="AL19" s="677">
        <f>Summary!B13</f>
        <v>0</v>
      </c>
      <c r="AM19" s="678"/>
      <c r="AN19" s="677">
        <f>Summary!C13</f>
        <v>0</v>
      </c>
      <c r="AO19" s="678"/>
      <c r="AP19" s="677">
        <f>Summary!B11</f>
        <v>0</v>
      </c>
      <c r="AQ19" s="678"/>
      <c r="AR19" s="677">
        <f>Summary!C11</f>
        <v>0</v>
      </c>
      <c r="AS19" s="678"/>
      <c r="AT19" s="234">
        <f>SUM(AD19,AH19,AL19,AP19)</f>
        <v>0</v>
      </c>
      <c r="AU19" s="234">
        <f>SUM(AF19,AJ19,AN19,AR19)</f>
        <v>0</v>
      </c>
      <c r="AV19" s="234">
        <f>SUM(AT19:AU19)</f>
        <v>0</v>
      </c>
      <c r="AW19" s="234">
        <f>SUM(AD19,AF19)</f>
        <v>0</v>
      </c>
      <c r="AX19" s="123">
        <f>IFERROR(AW19/AV19*100,0)</f>
        <v>0</v>
      </c>
      <c r="AY19" s="234">
        <f>SUM(AH19,AJ19)</f>
        <v>0</v>
      </c>
      <c r="AZ19" s="123">
        <f>IFERROR(AY19/AV19*100,0)</f>
        <v>0</v>
      </c>
      <c r="BA19" s="234">
        <f>SUM(AL19,AN19)</f>
        <v>0</v>
      </c>
      <c r="BB19" s="123">
        <f>IFERROR(BA19/AV19*100,0)</f>
        <v>0</v>
      </c>
      <c r="BC19" s="234">
        <f>SUM(AP19,AR19)</f>
        <v>0</v>
      </c>
      <c r="BD19" s="123">
        <f>IFERROR(BC19/AV19*100,0)</f>
        <v>0</v>
      </c>
      <c r="BE19" s="60" t="s">
        <v>127</v>
      </c>
      <c r="BF19" s="677">
        <f>Summary!B14</f>
        <v>0</v>
      </c>
      <c r="BG19" s="678"/>
      <c r="BH19" s="677">
        <f>Summary!C14</f>
        <v>0</v>
      </c>
      <c r="BI19" s="678"/>
      <c r="BJ19" s="677">
        <f>Summary!B17</f>
        <v>0</v>
      </c>
      <c r="BK19" s="678"/>
      <c r="BL19" s="677">
        <f>Summary!C17</f>
        <v>0</v>
      </c>
      <c r="BM19" s="678"/>
      <c r="BN19" s="677">
        <f>Summary!B18</f>
        <v>0</v>
      </c>
      <c r="BO19" s="678"/>
      <c r="BP19" s="677">
        <f>Summary!C18</f>
        <v>0</v>
      </c>
      <c r="BQ19" s="678"/>
      <c r="BR19" s="677">
        <f>Summary!B15</f>
        <v>0</v>
      </c>
      <c r="BS19" s="678"/>
      <c r="BT19" s="677">
        <f>Summary!C15</f>
        <v>0</v>
      </c>
      <c r="BU19" s="678"/>
      <c r="BV19" s="677">
        <f>Summary!B16</f>
        <v>0</v>
      </c>
      <c r="BW19" s="678"/>
      <c r="BX19" s="677">
        <f>Summary!C16</f>
        <v>0</v>
      </c>
      <c r="BY19" s="678"/>
      <c r="BZ19" s="234">
        <f>SUM(BF19,BJ19,BN19,BR19,BV19)</f>
        <v>0</v>
      </c>
      <c r="CA19" s="234">
        <f>SUM(BH19,BL19,BP19,BT19,BX19)</f>
        <v>0</v>
      </c>
      <c r="CB19" s="234">
        <f>SUM(BZ19:CA19)</f>
        <v>0</v>
      </c>
      <c r="CC19" s="234">
        <f>SUM(BF19,BH19)</f>
        <v>0</v>
      </c>
      <c r="CD19" s="123">
        <f>IFERROR(CC19/CB19*100,0)</f>
        <v>0</v>
      </c>
      <c r="CE19" s="234">
        <f>SUM(BJ19,BL19)</f>
        <v>0</v>
      </c>
      <c r="CF19" s="123">
        <f>IFERROR(CE19/CB19*100,0)</f>
        <v>0</v>
      </c>
      <c r="CG19" s="234">
        <f>SUM(BN19,BP19)</f>
        <v>0</v>
      </c>
      <c r="CH19" s="123">
        <f>IFERROR(CG19/CB19*100,0)</f>
        <v>0</v>
      </c>
      <c r="CI19" s="234">
        <f>SUM(BR19,BT19)</f>
        <v>0</v>
      </c>
      <c r="CJ19" s="123">
        <f>IFERROR(CI19/CB19*100,0)</f>
        <v>0</v>
      </c>
      <c r="CK19" s="234">
        <f>SUM(BV19,BX19)</f>
        <v>0</v>
      </c>
      <c r="CL19" s="123">
        <f>IFERROR(CK19/CB19*100,0)</f>
        <v>0</v>
      </c>
    </row>
    <row r="20" spans="1:90" s="67" customFormat="1">
      <c r="A20" s="69" t="s">
        <v>128</v>
      </c>
      <c r="B20" s="229"/>
      <c r="C20" s="68"/>
      <c r="D20" s="229"/>
      <c r="E20" s="68"/>
      <c r="F20" s="229"/>
      <c r="G20" s="230"/>
      <c r="H20" s="229"/>
      <c r="I20" s="230"/>
      <c r="J20" s="229"/>
      <c r="K20" s="230"/>
      <c r="L20" s="229"/>
      <c r="M20" s="230"/>
      <c r="N20" s="229"/>
      <c r="O20" s="114"/>
      <c r="P20" s="229"/>
      <c r="Q20" s="68"/>
      <c r="R20" s="235"/>
      <c r="S20" s="235"/>
      <c r="T20" s="124"/>
      <c r="U20" s="235"/>
      <c r="V20" s="235"/>
      <c r="W20" s="235"/>
      <c r="X20" s="125"/>
      <c r="Y20" s="235"/>
      <c r="Z20" s="125"/>
      <c r="AA20" s="235"/>
      <c r="AB20" s="125"/>
      <c r="AC20" s="69" t="s">
        <v>128</v>
      </c>
      <c r="AD20" s="229"/>
      <c r="AE20" s="68"/>
      <c r="AF20" s="229"/>
      <c r="AG20" s="68"/>
      <c r="AH20" s="229"/>
      <c r="AI20" s="230"/>
      <c r="AJ20" s="229"/>
      <c r="AK20" s="230"/>
      <c r="AL20" s="229"/>
      <c r="AM20" s="230"/>
      <c r="AN20" s="229"/>
      <c r="AO20" s="230"/>
      <c r="AP20" s="229"/>
      <c r="AQ20" s="230"/>
      <c r="AR20" s="229"/>
      <c r="AS20" s="68"/>
      <c r="AT20" s="235"/>
      <c r="AU20" s="235"/>
      <c r="AV20" s="235"/>
      <c r="AW20" s="235"/>
      <c r="AX20" s="125"/>
      <c r="AY20" s="235"/>
      <c r="AZ20" s="125"/>
      <c r="BA20" s="235"/>
      <c r="BB20" s="125"/>
      <c r="BC20" s="235"/>
      <c r="BD20" s="125"/>
      <c r="BE20" s="69" t="s">
        <v>128</v>
      </c>
      <c r="BF20" s="229"/>
      <c r="BG20" s="68"/>
      <c r="BH20" s="70"/>
      <c r="BI20" s="68"/>
      <c r="BJ20" s="160"/>
      <c r="BK20" s="68"/>
      <c r="BL20" s="71"/>
      <c r="BM20" s="68"/>
      <c r="BN20" s="71"/>
      <c r="BO20" s="68"/>
      <c r="BP20" s="71"/>
      <c r="BQ20" s="68"/>
      <c r="BR20" s="71"/>
      <c r="BS20" s="68"/>
      <c r="BT20" s="71"/>
      <c r="BU20" s="68"/>
      <c r="BV20" s="71"/>
      <c r="BW20" s="68"/>
      <c r="BX20" s="71"/>
      <c r="BY20" s="68"/>
      <c r="BZ20" s="124"/>
      <c r="CA20" s="235"/>
      <c r="CB20" s="235"/>
      <c r="CC20" s="234"/>
      <c r="CD20" s="122"/>
      <c r="CE20" s="234"/>
      <c r="CF20" s="122"/>
      <c r="CG20" s="234"/>
      <c r="CH20" s="122"/>
      <c r="CI20" s="234"/>
      <c r="CJ20" s="122"/>
      <c r="CK20" s="234"/>
      <c r="CL20" s="122"/>
    </row>
    <row r="21" spans="1:90" s="67" customFormat="1">
      <c r="A21" s="72" t="s">
        <v>129</v>
      </c>
      <c r="B21" s="73"/>
      <c r="C21" s="74"/>
      <c r="D21" s="73"/>
      <c r="E21" s="74"/>
      <c r="F21" s="231"/>
      <c r="G21" s="232"/>
      <c r="H21" s="231"/>
      <c r="I21" s="232"/>
      <c r="J21" s="231"/>
      <c r="K21" s="232"/>
      <c r="L21" s="231"/>
      <c r="M21" s="232"/>
      <c r="N21" s="81"/>
      <c r="O21" s="115"/>
      <c r="P21" s="231"/>
      <c r="Q21" s="64"/>
      <c r="R21" s="234"/>
      <c r="S21" s="234"/>
      <c r="T21" s="120"/>
      <c r="U21" s="234"/>
      <c r="V21" s="234"/>
      <c r="W21" s="234"/>
      <c r="X21" s="122"/>
      <c r="Y21" s="234"/>
      <c r="Z21" s="122"/>
      <c r="AA21" s="234"/>
      <c r="AB21" s="122"/>
      <c r="AC21" s="72" t="s">
        <v>129</v>
      </c>
      <c r="AD21" s="73"/>
      <c r="AE21" s="74"/>
      <c r="AF21" s="73"/>
      <c r="AG21" s="74"/>
      <c r="AH21" s="231"/>
      <c r="AI21" s="232"/>
      <c r="AJ21" s="231"/>
      <c r="AK21" s="232"/>
      <c r="AL21" s="231"/>
      <c r="AM21" s="232"/>
      <c r="AN21" s="231"/>
      <c r="AO21" s="232"/>
      <c r="AP21" s="81"/>
      <c r="AQ21" s="232"/>
      <c r="AR21" s="231"/>
      <c r="AS21" s="62"/>
      <c r="AT21" s="234"/>
      <c r="AU21" s="234"/>
      <c r="AV21" s="234"/>
      <c r="AW21" s="234"/>
      <c r="AX21" s="122"/>
      <c r="AY21" s="234"/>
      <c r="AZ21" s="122"/>
      <c r="BA21" s="234"/>
      <c r="BB21" s="122"/>
      <c r="BC21" s="234"/>
      <c r="BD21" s="122"/>
      <c r="BE21" s="72" t="s">
        <v>129</v>
      </c>
      <c r="BF21" s="73"/>
      <c r="BG21" s="74"/>
      <c r="BH21" s="73"/>
      <c r="BI21" s="74"/>
      <c r="BJ21" s="61"/>
      <c r="BK21" s="62"/>
      <c r="BL21" s="61"/>
      <c r="BM21" s="62"/>
      <c r="BN21" s="61"/>
      <c r="BO21" s="62"/>
      <c r="BP21" s="61"/>
      <c r="BQ21" s="62"/>
      <c r="BR21" s="65"/>
      <c r="BS21" s="62"/>
      <c r="BT21" s="61"/>
      <c r="BU21" s="62"/>
      <c r="BV21" s="65"/>
      <c r="BW21" s="62"/>
      <c r="BX21" s="65"/>
      <c r="BY21" s="65"/>
      <c r="BZ21" s="234"/>
      <c r="CA21" s="234"/>
      <c r="CB21" s="234"/>
      <c r="CC21" s="233"/>
      <c r="CD21" s="121"/>
      <c r="CE21" s="233"/>
      <c r="CF21" s="121"/>
      <c r="CG21" s="233"/>
      <c r="CH21" s="121"/>
      <c r="CI21" s="233"/>
      <c r="CJ21" s="121"/>
      <c r="CK21" s="233"/>
      <c r="CL21" s="121"/>
    </row>
    <row r="22" spans="1:90" s="67" customFormat="1">
      <c r="A22" s="60" t="s">
        <v>127</v>
      </c>
      <c r="B22" s="677">
        <f>Summary!E6</f>
        <v>0</v>
      </c>
      <c r="C22" s="678"/>
      <c r="D22" s="677">
        <f>Summary!F6</f>
        <v>0</v>
      </c>
      <c r="E22" s="678"/>
      <c r="F22" s="677">
        <f>Summary!E8</f>
        <v>0</v>
      </c>
      <c r="G22" s="678"/>
      <c r="H22" s="677">
        <f>Summary!F8</f>
        <v>0</v>
      </c>
      <c r="I22" s="678"/>
      <c r="J22" s="677">
        <f>Summary!E9</f>
        <v>0</v>
      </c>
      <c r="K22" s="678"/>
      <c r="L22" s="677">
        <f>Summary!F9</f>
        <v>0</v>
      </c>
      <c r="M22" s="678"/>
      <c r="N22" s="677">
        <f>Summary!E7</f>
        <v>0</v>
      </c>
      <c r="O22" s="678"/>
      <c r="P22" s="677">
        <f>Summary!F7</f>
        <v>0</v>
      </c>
      <c r="Q22" s="678"/>
      <c r="R22" s="234">
        <f>SUM(B22,F22,J22,N22)</f>
        <v>0</v>
      </c>
      <c r="S22" s="234">
        <f>SUM(D22,H22,L22,P22)</f>
        <v>0</v>
      </c>
      <c r="T22" s="120">
        <f>SUM(R22:S22)</f>
        <v>0</v>
      </c>
      <c r="U22" s="234">
        <f>B22+D22</f>
        <v>0</v>
      </c>
      <c r="V22" s="123">
        <f>IFERROR(U22/T22*100,0)</f>
        <v>0</v>
      </c>
      <c r="W22" s="234">
        <f>SUM(F22,H22)</f>
        <v>0</v>
      </c>
      <c r="X22" s="123">
        <f>IFERROR(W22/T22*100,0)</f>
        <v>0</v>
      </c>
      <c r="Y22" s="234">
        <f>SUM(J22,L22)</f>
        <v>0</v>
      </c>
      <c r="Z22" s="123">
        <f>IFERROR(Y22/T22*100,0)</f>
        <v>0</v>
      </c>
      <c r="AA22" s="234">
        <f>SUM(N22,P22)</f>
        <v>0</v>
      </c>
      <c r="AB22" s="123">
        <f>IFERROR(AA22/T22*100,0)</f>
        <v>0</v>
      </c>
      <c r="AC22" s="60" t="s">
        <v>127</v>
      </c>
      <c r="AD22" s="677">
        <f>Summary!E10</f>
        <v>0</v>
      </c>
      <c r="AE22" s="678"/>
      <c r="AF22" s="677">
        <f>Summary!F10</f>
        <v>0</v>
      </c>
      <c r="AG22" s="678"/>
      <c r="AH22" s="677">
        <f>Summary!E12</f>
        <v>0</v>
      </c>
      <c r="AI22" s="678"/>
      <c r="AJ22" s="677">
        <f>Summary!F12</f>
        <v>0</v>
      </c>
      <c r="AK22" s="678"/>
      <c r="AL22" s="677">
        <f>Summary!E13</f>
        <v>0</v>
      </c>
      <c r="AM22" s="678"/>
      <c r="AN22" s="677">
        <f>Summary!F13</f>
        <v>0</v>
      </c>
      <c r="AO22" s="678"/>
      <c r="AP22" s="677">
        <f>Summary!E11</f>
        <v>0</v>
      </c>
      <c r="AQ22" s="678"/>
      <c r="AR22" s="677">
        <f>Summary!F11</f>
        <v>0</v>
      </c>
      <c r="AS22" s="678"/>
      <c r="AT22" s="234">
        <f>SUM(AD22,AH22,AL22,AP22)</f>
        <v>0</v>
      </c>
      <c r="AU22" s="234">
        <f>SUM(AF22,AJ22,AN22,AR22)</f>
        <v>0</v>
      </c>
      <c r="AV22" s="234">
        <f>SUM(AT22:AU22)</f>
        <v>0</v>
      </c>
      <c r="AW22" s="234">
        <f>SUM(AD22,AF22)</f>
        <v>0</v>
      </c>
      <c r="AX22" s="123">
        <f>IFERROR(AW22/AV22*100,0)</f>
        <v>0</v>
      </c>
      <c r="AY22" s="234">
        <f>SUM(AH22,AJ22)</f>
        <v>0</v>
      </c>
      <c r="AZ22" s="123">
        <f>IFERROR(AY22/AV22*100,0)</f>
        <v>0</v>
      </c>
      <c r="BA22" s="234">
        <f>SUM(AL22,AN22)</f>
        <v>0</v>
      </c>
      <c r="BB22" s="123">
        <f>IFERROR(BA22/AV22*100,0)</f>
        <v>0</v>
      </c>
      <c r="BC22" s="234">
        <f>SUM(AP22,AR22)</f>
        <v>0</v>
      </c>
      <c r="BD22" s="123">
        <f>IFERROR(BC22/AV22*100,0)</f>
        <v>0</v>
      </c>
      <c r="BE22" s="60" t="s">
        <v>127</v>
      </c>
      <c r="BF22" s="677">
        <f>Summary!E14</f>
        <v>0</v>
      </c>
      <c r="BG22" s="678"/>
      <c r="BH22" s="677">
        <f>Summary!F14</f>
        <v>0</v>
      </c>
      <c r="BI22" s="678"/>
      <c r="BJ22" s="677">
        <f>Summary!E17</f>
        <v>0</v>
      </c>
      <c r="BK22" s="678"/>
      <c r="BL22" s="677">
        <f>Summary!F17</f>
        <v>0</v>
      </c>
      <c r="BM22" s="678"/>
      <c r="BN22" s="677">
        <f>Summary!E18</f>
        <v>0</v>
      </c>
      <c r="BO22" s="678"/>
      <c r="BP22" s="677">
        <f>Summary!F18</f>
        <v>0</v>
      </c>
      <c r="BQ22" s="678"/>
      <c r="BR22" s="677">
        <f>Summary!E15</f>
        <v>0</v>
      </c>
      <c r="BS22" s="678"/>
      <c r="BT22" s="677">
        <f>Summary!F15</f>
        <v>0</v>
      </c>
      <c r="BU22" s="678"/>
      <c r="BV22" s="677">
        <f>Summary!E16</f>
        <v>0</v>
      </c>
      <c r="BW22" s="678"/>
      <c r="BX22" s="677">
        <f>Summary!F16</f>
        <v>0</v>
      </c>
      <c r="BY22" s="678"/>
      <c r="BZ22" s="234">
        <f>SUM(BF22,BJ22,BN22,BR22,BV22)</f>
        <v>0</v>
      </c>
      <c r="CA22" s="234">
        <f>SUM(BH22,BL22,BP22,BT22,BX22)</f>
        <v>0</v>
      </c>
      <c r="CB22" s="234">
        <f>SUM(BZ22:CA22)</f>
        <v>0</v>
      </c>
      <c r="CC22" s="234">
        <f>SUM(BF22,BH22)</f>
        <v>0</v>
      </c>
      <c r="CD22" s="123">
        <f>IFERROR(CC22/CB22*100,0)</f>
        <v>0</v>
      </c>
      <c r="CE22" s="234">
        <f>SUM(BJ22,BL22)</f>
        <v>0</v>
      </c>
      <c r="CF22" s="123">
        <f>IFERROR(CE22/CB22*100,0)</f>
        <v>0</v>
      </c>
      <c r="CG22" s="234">
        <f>SUM(BN22,BP22)</f>
        <v>0</v>
      </c>
      <c r="CH22" s="123">
        <f>IFERROR(CG22/CB22*100,0)</f>
        <v>0</v>
      </c>
      <c r="CI22" s="234">
        <f>SUM(BR22,BT22)</f>
        <v>0</v>
      </c>
      <c r="CJ22" s="123">
        <f>IFERROR(CI22/CB22*100,0)</f>
        <v>0</v>
      </c>
      <c r="CK22" s="234">
        <f>SUM(BV22,BX22)</f>
        <v>0</v>
      </c>
      <c r="CL22" s="123">
        <f>IFERROR(CK22/CB22*100,0)</f>
        <v>0</v>
      </c>
    </row>
    <row r="23" spans="1:90" s="67" customFormat="1">
      <c r="A23" s="69" t="s">
        <v>130</v>
      </c>
      <c r="B23" s="229"/>
      <c r="C23" s="68"/>
      <c r="D23" s="229"/>
      <c r="E23" s="68"/>
      <c r="F23" s="229"/>
      <c r="G23" s="230"/>
      <c r="H23" s="229"/>
      <c r="I23" s="230"/>
      <c r="J23" s="229"/>
      <c r="K23" s="230"/>
      <c r="L23" s="229"/>
      <c r="M23" s="230"/>
      <c r="N23" s="229"/>
      <c r="O23" s="230"/>
      <c r="P23" s="229"/>
      <c r="Q23" s="68"/>
      <c r="R23" s="235"/>
      <c r="S23" s="235"/>
      <c r="T23" s="124"/>
      <c r="U23" s="235"/>
      <c r="V23" s="235"/>
      <c r="W23" s="235"/>
      <c r="X23" s="125"/>
      <c r="Y23" s="235"/>
      <c r="Z23" s="125"/>
      <c r="AA23" s="235"/>
      <c r="AB23" s="125"/>
      <c r="AC23" s="69" t="s">
        <v>130</v>
      </c>
      <c r="AD23" s="229"/>
      <c r="AE23" s="68"/>
      <c r="AF23" s="229"/>
      <c r="AG23" s="68"/>
      <c r="AH23" s="229"/>
      <c r="AI23" s="230"/>
      <c r="AJ23" s="229"/>
      <c r="AK23" s="230"/>
      <c r="AL23" s="229"/>
      <c r="AM23" s="230"/>
      <c r="AN23" s="229"/>
      <c r="AO23" s="230"/>
      <c r="AP23" s="229"/>
      <c r="AQ23" s="230"/>
      <c r="AR23" s="229"/>
      <c r="AS23" s="68"/>
      <c r="AT23" s="235"/>
      <c r="AU23" s="235"/>
      <c r="AV23" s="235"/>
      <c r="AW23" s="235"/>
      <c r="AX23" s="125"/>
      <c r="AY23" s="235"/>
      <c r="AZ23" s="125"/>
      <c r="BA23" s="235"/>
      <c r="BB23" s="125"/>
      <c r="BC23" s="235"/>
      <c r="BD23" s="125"/>
      <c r="BE23" s="69" t="s">
        <v>130</v>
      </c>
      <c r="BF23" s="229"/>
      <c r="BG23" s="68"/>
      <c r="BH23" s="70"/>
      <c r="BI23" s="68"/>
      <c r="BJ23" s="160"/>
      <c r="BK23" s="68"/>
      <c r="BL23" s="71"/>
      <c r="BM23" s="68"/>
      <c r="BN23" s="71"/>
      <c r="BO23" s="68"/>
      <c r="BP23" s="71"/>
      <c r="BQ23" s="68"/>
      <c r="BR23" s="71"/>
      <c r="BS23" s="68"/>
      <c r="BT23" s="71"/>
      <c r="BU23" s="68"/>
      <c r="BV23" s="71"/>
      <c r="BW23" s="68"/>
      <c r="BX23" s="71"/>
      <c r="BY23" s="68"/>
      <c r="BZ23" s="124"/>
      <c r="CA23" s="235"/>
      <c r="CB23" s="235"/>
      <c r="CC23" s="235"/>
      <c r="CD23" s="125"/>
      <c r="CE23" s="235"/>
      <c r="CF23" s="125"/>
      <c r="CG23" s="235"/>
      <c r="CH23" s="125"/>
      <c r="CI23" s="235"/>
      <c r="CJ23" s="125"/>
      <c r="CK23" s="235"/>
      <c r="CL23" s="125"/>
    </row>
    <row r="24" spans="1:90" s="67" customFormat="1">
      <c r="A24" s="72" t="s">
        <v>131</v>
      </c>
      <c r="B24" s="73"/>
      <c r="C24" s="74"/>
      <c r="D24" s="73"/>
      <c r="E24" s="74"/>
      <c r="F24" s="231"/>
      <c r="G24" s="232"/>
      <c r="H24" s="231"/>
      <c r="I24" s="232"/>
      <c r="J24" s="231"/>
      <c r="K24" s="232"/>
      <c r="L24" s="231"/>
      <c r="M24" s="232"/>
      <c r="N24" s="81"/>
      <c r="O24" s="232"/>
      <c r="P24" s="231"/>
      <c r="Q24" s="62"/>
      <c r="R24" s="234"/>
      <c r="S24" s="234"/>
      <c r="T24" s="120"/>
      <c r="U24" s="234"/>
      <c r="V24" s="234"/>
      <c r="W24" s="234"/>
      <c r="X24" s="122"/>
      <c r="Y24" s="234"/>
      <c r="Z24" s="122"/>
      <c r="AA24" s="234"/>
      <c r="AB24" s="122"/>
      <c r="AC24" s="72" t="s">
        <v>131</v>
      </c>
      <c r="AD24" s="73"/>
      <c r="AE24" s="74"/>
      <c r="AF24" s="73"/>
      <c r="AG24" s="74"/>
      <c r="AH24" s="231"/>
      <c r="AI24" s="232"/>
      <c r="AJ24" s="231"/>
      <c r="AK24" s="232"/>
      <c r="AL24" s="231"/>
      <c r="AM24" s="232"/>
      <c r="AN24" s="231"/>
      <c r="AO24" s="232"/>
      <c r="AP24" s="81"/>
      <c r="AQ24" s="232"/>
      <c r="AR24" s="231"/>
      <c r="AS24" s="62"/>
      <c r="AT24" s="234"/>
      <c r="AU24" s="234"/>
      <c r="AV24" s="234"/>
      <c r="AW24" s="234"/>
      <c r="AX24" s="122"/>
      <c r="AY24" s="234"/>
      <c r="AZ24" s="122"/>
      <c r="BA24" s="234"/>
      <c r="BB24" s="122"/>
      <c r="BC24" s="234"/>
      <c r="BD24" s="122"/>
      <c r="BE24" s="72" t="s">
        <v>131</v>
      </c>
      <c r="BF24" s="73"/>
      <c r="BG24" s="74"/>
      <c r="BH24" s="73"/>
      <c r="BI24" s="74"/>
      <c r="BJ24" s="61"/>
      <c r="BK24" s="62"/>
      <c r="BL24" s="61"/>
      <c r="BM24" s="62"/>
      <c r="BN24" s="61"/>
      <c r="BO24" s="62"/>
      <c r="BP24" s="61"/>
      <c r="BQ24" s="62"/>
      <c r="BR24" s="65"/>
      <c r="BS24" s="62"/>
      <c r="BT24" s="61"/>
      <c r="BU24" s="62"/>
      <c r="BV24" s="65"/>
      <c r="BW24" s="62"/>
      <c r="BX24" s="61"/>
      <c r="BY24" s="62"/>
      <c r="BZ24" s="234"/>
      <c r="CA24" s="234"/>
      <c r="CB24" s="234"/>
      <c r="CC24" s="234"/>
      <c r="CD24" s="122"/>
      <c r="CE24" s="234"/>
      <c r="CF24" s="122"/>
      <c r="CG24" s="234"/>
      <c r="CH24" s="122"/>
      <c r="CI24" s="234"/>
      <c r="CJ24" s="122"/>
      <c r="CK24" s="234"/>
      <c r="CL24" s="122"/>
    </row>
    <row r="25" spans="1:90" s="67" customFormat="1">
      <c r="A25" s="60" t="s">
        <v>127</v>
      </c>
      <c r="B25" s="677">
        <f>Summary!H6</f>
        <v>0</v>
      </c>
      <c r="C25" s="678"/>
      <c r="D25" s="677">
        <f>Summary!I6</f>
        <v>0</v>
      </c>
      <c r="E25" s="678"/>
      <c r="F25" s="677">
        <f>Summary!H8</f>
        <v>0</v>
      </c>
      <c r="G25" s="678"/>
      <c r="H25" s="677">
        <f>Summary!I8</f>
        <v>0</v>
      </c>
      <c r="I25" s="678"/>
      <c r="J25" s="677">
        <f>Summary!H9</f>
        <v>0</v>
      </c>
      <c r="K25" s="678"/>
      <c r="L25" s="677">
        <f>Summary!I9</f>
        <v>0</v>
      </c>
      <c r="M25" s="678"/>
      <c r="N25" s="677">
        <f>Summary!H7</f>
        <v>0</v>
      </c>
      <c r="O25" s="678"/>
      <c r="P25" s="677">
        <f>Summary!I7</f>
        <v>0</v>
      </c>
      <c r="Q25" s="678"/>
      <c r="R25" s="234">
        <f>SUM(B25,F25,J25,N25)</f>
        <v>0</v>
      </c>
      <c r="S25" s="234">
        <f>SUM(D25,H25,L25,P25)</f>
        <v>0</v>
      </c>
      <c r="T25" s="120">
        <f>SUM(R25:S25)</f>
        <v>0</v>
      </c>
      <c r="U25" s="234">
        <f>B25+D25</f>
        <v>0</v>
      </c>
      <c r="V25" s="123">
        <f>IFERROR(U25/T25*100,0)</f>
        <v>0</v>
      </c>
      <c r="W25" s="234">
        <f>SUM(F25,H25)</f>
        <v>0</v>
      </c>
      <c r="X25" s="123">
        <f>IFERROR(W25/T25*100,0)</f>
        <v>0</v>
      </c>
      <c r="Y25" s="234">
        <f>SUM(J25,L25)</f>
        <v>0</v>
      </c>
      <c r="Z25" s="123">
        <f>IFERROR(Y25/T25*100,0)</f>
        <v>0</v>
      </c>
      <c r="AA25" s="234">
        <f>SUM(N25,P25)</f>
        <v>0</v>
      </c>
      <c r="AB25" s="123">
        <f>IFERROR(AA25/T25*100,0)</f>
        <v>0</v>
      </c>
      <c r="AC25" s="60" t="s">
        <v>127</v>
      </c>
      <c r="AD25" s="677">
        <f>Summary!H10</f>
        <v>0</v>
      </c>
      <c r="AE25" s="678"/>
      <c r="AF25" s="677">
        <f>Summary!I10</f>
        <v>0</v>
      </c>
      <c r="AG25" s="678"/>
      <c r="AH25" s="677">
        <f>Summary!H12</f>
        <v>0</v>
      </c>
      <c r="AI25" s="678"/>
      <c r="AJ25" s="677">
        <f>Summary!I12</f>
        <v>0</v>
      </c>
      <c r="AK25" s="678"/>
      <c r="AL25" s="677">
        <f>Summary!H13</f>
        <v>0</v>
      </c>
      <c r="AM25" s="678"/>
      <c r="AN25" s="677">
        <f>Summary!I13</f>
        <v>0</v>
      </c>
      <c r="AO25" s="678"/>
      <c r="AP25" s="677">
        <f>Summary!H11</f>
        <v>0</v>
      </c>
      <c r="AQ25" s="678"/>
      <c r="AR25" s="677">
        <f>Summary!I11</f>
        <v>0</v>
      </c>
      <c r="AS25" s="678"/>
      <c r="AT25" s="234">
        <f>SUM(AD25,AH25,AL25,AP25)</f>
        <v>0</v>
      </c>
      <c r="AU25" s="234">
        <f>SUM(AF25,AJ25,AN25,AR25)</f>
        <v>0</v>
      </c>
      <c r="AV25" s="234">
        <f>SUM(AT25:AU25)</f>
        <v>0</v>
      </c>
      <c r="AW25" s="234">
        <f>SUM(AD25,AF25)</f>
        <v>0</v>
      </c>
      <c r="AX25" s="123">
        <f>IFERROR(AW25/AV25*100,0)</f>
        <v>0</v>
      </c>
      <c r="AY25" s="234">
        <f>SUM(AH25,AJ25)</f>
        <v>0</v>
      </c>
      <c r="AZ25" s="123">
        <f>IFERROR(AY25/AV25*100,0)</f>
        <v>0</v>
      </c>
      <c r="BA25" s="234">
        <f>SUM(AL25,AN25)</f>
        <v>0</v>
      </c>
      <c r="BB25" s="123">
        <f>IFERROR(BA25/AV25*100,0)</f>
        <v>0</v>
      </c>
      <c r="BC25" s="234">
        <f>SUM(AP25,AR25)</f>
        <v>0</v>
      </c>
      <c r="BD25" s="123">
        <f>IFERROR(BC25/AV25*100,0)</f>
        <v>0</v>
      </c>
      <c r="BE25" s="60" t="s">
        <v>127</v>
      </c>
      <c r="BF25" s="677">
        <f>Summary!H14</f>
        <v>0</v>
      </c>
      <c r="BG25" s="678"/>
      <c r="BH25" s="677">
        <f>Summary!I14</f>
        <v>0</v>
      </c>
      <c r="BI25" s="678"/>
      <c r="BJ25" s="677">
        <f>Summary!H17</f>
        <v>0</v>
      </c>
      <c r="BK25" s="678"/>
      <c r="BL25" s="677">
        <f>Summary!I17</f>
        <v>0</v>
      </c>
      <c r="BM25" s="678"/>
      <c r="BN25" s="677">
        <f>Summary!H18</f>
        <v>0</v>
      </c>
      <c r="BO25" s="678"/>
      <c r="BP25" s="677">
        <f>Summary!I18</f>
        <v>0</v>
      </c>
      <c r="BQ25" s="678"/>
      <c r="BR25" s="677">
        <f>Summary!H15</f>
        <v>0</v>
      </c>
      <c r="BS25" s="678"/>
      <c r="BT25" s="677">
        <f>Summary!I15</f>
        <v>0</v>
      </c>
      <c r="BU25" s="678"/>
      <c r="BV25" s="677">
        <f>Summary!H16</f>
        <v>0</v>
      </c>
      <c r="BW25" s="678"/>
      <c r="BX25" s="677">
        <f>Summary!I16</f>
        <v>0</v>
      </c>
      <c r="BY25" s="678"/>
      <c r="BZ25" s="234">
        <f>SUM(BF25,BJ25,BN25,BR25,BV25)</f>
        <v>0</v>
      </c>
      <c r="CA25" s="234">
        <f>SUM(BH25,BL25,BP25,BT25,BX25)</f>
        <v>0</v>
      </c>
      <c r="CB25" s="234">
        <f>SUM(BZ25:CA25)</f>
        <v>0</v>
      </c>
      <c r="CC25" s="234">
        <f>SUM(BF25,BH25)</f>
        <v>0</v>
      </c>
      <c r="CD25" s="123">
        <f>IFERROR(CC25/CB25*100,0)</f>
        <v>0</v>
      </c>
      <c r="CE25" s="234">
        <f>SUM(BJ25,BL25)</f>
        <v>0</v>
      </c>
      <c r="CF25" s="123">
        <f>IFERROR(CE25/CB25*100,0)</f>
        <v>0</v>
      </c>
      <c r="CG25" s="234">
        <f>SUM(BN25,BP25)</f>
        <v>0</v>
      </c>
      <c r="CH25" s="123">
        <f>IFERROR(CG25/CB25*100,0)</f>
        <v>0</v>
      </c>
      <c r="CI25" s="234">
        <f>SUM(BR25,BT25)</f>
        <v>0</v>
      </c>
      <c r="CJ25" s="123">
        <f>IFERROR(CI25/CB25*100,0)</f>
        <v>0</v>
      </c>
      <c r="CK25" s="234">
        <f>SUM(BV25,BX25)</f>
        <v>0</v>
      </c>
      <c r="CL25" s="123">
        <f>IFERROR(CK25/CB25*100,0)</f>
        <v>0</v>
      </c>
    </row>
    <row r="26" spans="1:90" s="67" customFormat="1">
      <c r="A26" s="60" t="s">
        <v>132</v>
      </c>
      <c r="B26" s="231"/>
      <c r="C26" s="68"/>
      <c r="D26" s="231"/>
      <c r="E26" s="68"/>
      <c r="F26" s="231"/>
      <c r="G26" s="230"/>
      <c r="H26" s="231"/>
      <c r="I26" s="230"/>
      <c r="J26" s="231"/>
      <c r="K26" s="230"/>
      <c r="L26" s="231"/>
      <c r="M26" s="230"/>
      <c r="N26" s="231"/>
      <c r="O26" s="230"/>
      <c r="P26" s="231"/>
      <c r="Q26" s="68"/>
      <c r="R26" s="235"/>
      <c r="S26" s="235"/>
      <c r="T26" s="124"/>
      <c r="U26" s="234"/>
      <c r="V26" s="234"/>
      <c r="W26" s="234"/>
      <c r="X26" s="122"/>
      <c r="Y26" s="234"/>
      <c r="Z26" s="122"/>
      <c r="AA26" s="234"/>
      <c r="AB26" s="122"/>
      <c r="AC26" s="60" t="s">
        <v>132</v>
      </c>
      <c r="AD26" s="231"/>
      <c r="AE26" s="68"/>
      <c r="AF26" s="231"/>
      <c r="AG26" s="68"/>
      <c r="AH26" s="231"/>
      <c r="AI26" s="230"/>
      <c r="AJ26" s="231"/>
      <c r="AK26" s="230"/>
      <c r="AL26" s="231"/>
      <c r="AM26" s="230"/>
      <c r="AN26" s="231"/>
      <c r="AO26" s="230"/>
      <c r="AP26" s="231"/>
      <c r="AQ26" s="230"/>
      <c r="AR26" s="231"/>
      <c r="AS26" s="68"/>
      <c r="AT26" s="234"/>
      <c r="AU26" s="234"/>
      <c r="AV26" s="234"/>
      <c r="AW26" s="234"/>
      <c r="AX26" s="122"/>
      <c r="AY26" s="234"/>
      <c r="AZ26" s="122"/>
      <c r="BA26" s="234"/>
      <c r="BB26" s="122"/>
      <c r="BC26" s="234"/>
      <c r="BD26" s="122"/>
      <c r="BE26" s="60" t="s">
        <v>132</v>
      </c>
      <c r="BF26" s="231"/>
      <c r="BG26" s="68"/>
      <c r="BH26" s="81"/>
      <c r="BI26" s="68"/>
      <c r="BJ26" s="61"/>
      <c r="BK26" s="68"/>
      <c r="BL26" s="65"/>
      <c r="BM26" s="68"/>
      <c r="BN26" s="65"/>
      <c r="BO26" s="68"/>
      <c r="BP26" s="65"/>
      <c r="BQ26" s="68"/>
      <c r="BR26" s="65"/>
      <c r="BS26" s="68"/>
      <c r="BT26" s="65"/>
      <c r="BU26" s="68"/>
      <c r="BV26" s="65"/>
      <c r="BW26" s="68"/>
      <c r="BX26" s="65"/>
      <c r="BY26" s="68"/>
      <c r="BZ26" s="124"/>
      <c r="CA26" s="235"/>
      <c r="CB26" s="235"/>
      <c r="CC26" s="234"/>
      <c r="CD26" s="122"/>
      <c r="CE26" s="234"/>
      <c r="CF26" s="122"/>
      <c r="CG26" s="234"/>
      <c r="CH26" s="122"/>
      <c r="CI26" s="234"/>
      <c r="CJ26" s="122"/>
      <c r="CK26" s="234"/>
      <c r="CL26" s="122"/>
    </row>
    <row r="27" spans="1:90" s="67" customFormat="1">
      <c r="A27" s="75" t="s">
        <v>133</v>
      </c>
      <c r="B27" s="76"/>
      <c r="C27" s="78"/>
      <c r="D27" s="76"/>
      <c r="E27" s="78"/>
      <c r="F27" s="79"/>
      <c r="G27" s="232"/>
      <c r="H27" s="79"/>
      <c r="I27" s="232"/>
      <c r="J27" s="79"/>
      <c r="K27" s="232"/>
      <c r="L27" s="79"/>
      <c r="M27" s="232"/>
      <c r="N27" s="80"/>
      <c r="O27" s="232"/>
      <c r="P27" s="79"/>
      <c r="Q27" s="62"/>
      <c r="R27" s="234"/>
      <c r="S27" s="234"/>
      <c r="T27" s="120"/>
      <c r="U27" s="233"/>
      <c r="V27" s="233"/>
      <c r="W27" s="233"/>
      <c r="X27" s="121"/>
      <c r="Y27" s="233"/>
      <c r="Z27" s="121"/>
      <c r="AA27" s="233"/>
      <c r="AB27" s="121"/>
      <c r="AC27" s="75" t="s">
        <v>133</v>
      </c>
      <c r="AD27" s="76"/>
      <c r="AE27" s="78"/>
      <c r="AF27" s="76"/>
      <c r="AG27" s="78"/>
      <c r="AH27" s="79"/>
      <c r="AI27" s="232"/>
      <c r="AJ27" s="79"/>
      <c r="AK27" s="232"/>
      <c r="AL27" s="79"/>
      <c r="AM27" s="232"/>
      <c r="AN27" s="79"/>
      <c r="AO27" s="232"/>
      <c r="AP27" s="80"/>
      <c r="AQ27" s="232"/>
      <c r="AR27" s="79"/>
      <c r="AS27" s="62"/>
      <c r="AT27" s="233"/>
      <c r="AU27" s="233"/>
      <c r="AV27" s="233"/>
      <c r="AW27" s="233"/>
      <c r="AX27" s="121"/>
      <c r="AY27" s="233"/>
      <c r="AZ27" s="121"/>
      <c r="BA27" s="233"/>
      <c r="BB27" s="121"/>
      <c r="BC27" s="233"/>
      <c r="BD27" s="121"/>
      <c r="BE27" s="75" t="s">
        <v>133</v>
      </c>
      <c r="BF27" s="76"/>
      <c r="BG27" s="78"/>
      <c r="BH27" s="76"/>
      <c r="BI27" s="78"/>
      <c r="BJ27" s="63"/>
      <c r="BK27" s="62"/>
      <c r="BL27" s="63"/>
      <c r="BM27" s="62"/>
      <c r="BN27" s="63"/>
      <c r="BO27" s="62"/>
      <c r="BP27" s="63"/>
      <c r="BQ27" s="62"/>
      <c r="BR27" s="66"/>
      <c r="BS27" s="62"/>
      <c r="BT27" s="63"/>
      <c r="BU27" s="62"/>
      <c r="BV27" s="66"/>
      <c r="BW27" s="62"/>
      <c r="BX27" s="63"/>
      <c r="BY27" s="62"/>
      <c r="BZ27" s="234"/>
      <c r="CA27" s="234"/>
      <c r="CB27" s="234"/>
      <c r="CC27" s="233"/>
      <c r="CD27" s="121"/>
      <c r="CE27" s="233"/>
      <c r="CF27" s="121"/>
      <c r="CG27" s="233"/>
      <c r="CH27" s="121"/>
      <c r="CI27" s="233"/>
      <c r="CJ27" s="121"/>
      <c r="CK27" s="233"/>
      <c r="CL27" s="121"/>
    </row>
    <row r="28" spans="1:90" s="67" customFormat="1">
      <c r="A28" s="60" t="s">
        <v>127</v>
      </c>
      <c r="B28" s="677">
        <f>Summary!K6</f>
        <v>0</v>
      </c>
      <c r="C28" s="678"/>
      <c r="D28" s="677">
        <f>Summary!L6</f>
        <v>0</v>
      </c>
      <c r="E28" s="678"/>
      <c r="F28" s="677">
        <f>Summary!K8</f>
        <v>0</v>
      </c>
      <c r="G28" s="678"/>
      <c r="H28" s="677">
        <f>Summary!L8</f>
        <v>0</v>
      </c>
      <c r="I28" s="678"/>
      <c r="J28" s="677">
        <f>Summary!K9</f>
        <v>0</v>
      </c>
      <c r="K28" s="678"/>
      <c r="L28" s="677">
        <f>Summary!L9</f>
        <v>0</v>
      </c>
      <c r="M28" s="678"/>
      <c r="N28" s="677">
        <f>Summary!K7</f>
        <v>0</v>
      </c>
      <c r="O28" s="678"/>
      <c r="P28" s="677">
        <f>Summary!L7</f>
        <v>0</v>
      </c>
      <c r="Q28" s="678"/>
      <c r="R28" s="234">
        <f>SUM(B28,F28,J28,N28)</f>
        <v>0</v>
      </c>
      <c r="S28" s="234">
        <f>SUM(D28,H28,L28,P28)</f>
        <v>0</v>
      </c>
      <c r="T28" s="120">
        <f>SUM(R28:S28)</f>
        <v>0</v>
      </c>
      <c r="U28" s="234">
        <f>B28+D28</f>
        <v>0</v>
      </c>
      <c r="V28" s="123">
        <f>IFERROR(U28/T28*100,0)</f>
        <v>0</v>
      </c>
      <c r="W28" s="234">
        <f>SUM(F28,H28)</f>
        <v>0</v>
      </c>
      <c r="X28" s="123">
        <f>IFERROR(W28/T28*100,0)</f>
        <v>0</v>
      </c>
      <c r="Y28" s="234">
        <f>SUM(J28,L28)</f>
        <v>0</v>
      </c>
      <c r="Z28" s="123">
        <f>IFERROR(Y28/T28*100,0)</f>
        <v>0</v>
      </c>
      <c r="AA28" s="234">
        <f>SUM(N28,P28)</f>
        <v>0</v>
      </c>
      <c r="AB28" s="123">
        <f>IFERROR(AA28/T28*100,0)</f>
        <v>0</v>
      </c>
      <c r="AC28" s="60" t="s">
        <v>127</v>
      </c>
      <c r="AD28" s="677">
        <f>Summary!K10</f>
        <v>0</v>
      </c>
      <c r="AE28" s="678"/>
      <c r="AF28" s="677">
        <f>Summary!L10</f>
        <v>0</v>
      </c>
      <c r="AG28" s="678"/>
      <c r="AH28" s="677">
        <f>Summary!K12</f>
        <v>0</v>
      </c>
      <c r="AI28" s="678"/>
      <c r="AJ28" s="677">
        <f>Summary!L12</f>
        <v>0</v>
      </c>
      <c r="AK28" s="678"/>
      <c r="AL28" s="677">
        <f>Summary!K13</f>
        <v>0</v>
      </c>
      <c r="AM28" s="678"/>
      <c r="AN28" s="677">
        <f>Summary!L13</f>
        <v>0</v>
      </c>
      <c r="AO28" s="678"/>
      <c r="AP28" s="677">
        <f>Summary!K11</f>
        <v>0</v>
      </c>
      <c r="AQ28" s="678"/>
      <c r="AR28" s="677">
        <f>Summary!L11</f>
        <v>0</v>
      </c>
      <c r="AS28" s="678"/>
      <c r="AT28" s="234">
        <f>SUM(AD28,AH28,AL28,AP28)</f>
        <v>0</v>
      </c>
      <c r="AU28" s="234">
        <f>SUM(AF28,AJ28,AN28,AR28)</f>
        <v>0</v>
      </c>
      <c r="AV28" s="234">
        <f>SUM(AT28:AU28)</f>
        <v>0</v>
      </c>
      <c r="AW28" s="234">
        <f>SUM(AD28,AF28)</f>
        <v>0</v>
      </c>
      <c r="AX28" s="123">
        <f>IFERROR(AW28/AV28*100,0)</f>
        <v>0</v>
      </c>
      <c r="AY28" s="234">
        <f>SUM(AH28,AJ28)</f>
        <v>0</v>
      </c>
      <c r="AZ28" s="123">
        <f>IFERROR(AY28/AV28*100,0)</f>
        <v>0</v>
      </c>
      <c r="BA28" s="234">
        <f>SUM(AL28,AN28)</f>
        <v>0</v>
      </c>
      <c r="BB28" s="123">
        <f>IFERROR(BA28/AV28*100,0)</f>
        <v>0</v>
      </c>
      <c r="BC28" s="234">
        <f>SUM(AP28,AR28)</f>
        <v>0</v>
      </c>
      <c r="BD28" s="123">
        <f>IFERROR(BC28/AV28*100,0)</f>
        <v>0</v>
      </c>
      <c r="BE28" s="60" t="s">
        <v>127</v>
      </c>
      <c r="BF28" s="677">
        <f>Summary!K14</f>
        <v>0</v>
      </c>
      <c r="BG28" s="678"/>
      <c r="BH28" s="677">
        <f>Summary!L14</f>
        <v>0</v>
      </c>
      <c r="BI28" s="678"/>
      <c r="BJ28" s="677">
        <f>Summary!K17</f>
        <v>0</v>
      </c>
      <c r="BK28" s="678"/>
      <c r="BL28" s="677">
        <f>Summary!L17</f>
        <v>0</v>
      </c>
      <c r="BM28" s="678"/>
      <c r="BN28" s="677">
        <f>Summary!K18</f>
        <v>0</v>
      </c>
      <c r="BO28" s="678"/>
      <c r="BP28" s="677">
        <f>Summary!L18</f>
        <v>0</v>
      </c>
      <c r="BQ28" s="678"/>
      <c r="BR28" s="677">
        <f>Summary!K15</f>
        <v>0</v>
      </c>
      <c r="BS28" s="678"/>
      <c r="BT28" s="677">
        <f>Summary!L15</f>
        <v>0</v>
      </c>
      <c r="BU28" s="678"/>
      <c r="BV28" s="677">
        <f>Summary!K16</f>
        <v>0</v>
      </c>
      <c r="BW28" s="678"/>
      <c r="BX28" s="677">
        <f>Summary!L16</f>
        <v>0</v>
      </c>
      <c r="BY28" s="678"/>
      <c r="BZ28" s="120">
        <f>SUM(BF28,BJ28,BN28,BR28,BV28)</f>
        <v>0</v>
      </c>
      <c r="CA28" s="234">
        <f>SUM(BH28,BL28,BP28,BT28,BX28)</f>
        <v>0</v>
      </c>
      <c r="CB28" s="234">
        <f>SUM(BZ28:CA28)</f>
        <v>0</v>
      </c>
      <c r="CC28" s="234">
        <f>SUM(BF28,BH28)</f>
        <v>0</v>
      </c>
      <c r="CD28" s="123">
        <f>IFERROR(CC28/CB28*100,0)</f>
        <v>0</v>
      </c>
      <c r="CE28" s="234">
        <f>SUM(BJ28,BL28)</f>
        <v>0</v>
      </c>
      <c r="CF28" s="123">
        <f>IFERROR(CE28/CB28*100,0)</f>
        <v>0</v>
      </c>
      <c r="CG28" s="234">
        <f>SUM(BN28,BP28)</f>
        <v>0</v>
      </c>
      <c r="CH28" s="123">
        <f>IFERROR(CG28/CB28*100,0)</f>
        <v>0</v>
      </c>
      <c r="CI28" s="234">
        <f>SUM(BR28,BT28)</f>
        <v>0</v>
      </c>
      <c r="CJ28" s="123">
        <f>IFERROR(CI28/CB28*100,0)</f>
        <v>0</v>
      </c>
      <c r="CK28" s="234">
        <f>SUM(BV28,BX28)</f>
        <v>0</v>
      </c>
      <c r="CL28" s="123">
        <f>IFERROR(CK28/CB28*100,0)</f>
        <v>0</v>
      </c>
    </row>
    <row r="29" spans="1:90" s="67" customFormat="1">
      <c r="A29" s="69" t="s">
        <v>134</v>
      </c>
      <c r="B29" s="229"/>
      <c r="C29" s="68"/>
      <c r="D29" s="229"/>
      <c r="E29" s="68"/>
      <c r="F29" s="229"/>
      <c r="G29" s="230"/>
      <c r="H29" s="229"/>
      <c r="I29" s="230"/>
      <c r="J29" s="229"/>
      <c r="K29" s="230"/>
      <c r="L29" s="229"/>
      <c r="M29" s="230"/>
      <c r="N29" s="229"/>
      <c r="O29" s="230"/>
      <c r="P29" s="229"/>
      <c r="Q29" s="68"/>
      <c r="R29" s="234"/>
      <c r="S29" s="234"/>
      <c r="T29" s="120"/>
      <c r="U29" s="235"/>
      <c r="V29" s="235"/>
      <c r="W29" s="235"/>
      <c r="X29" s="125"/>
      <c r="Y29" s="235"/>
      <c r="Z29" s="125"/>
      <c r="AA29" s="235"/>
      <c r="AB29" s="125"/>
      <c r="AC29" s="69" t="s">
        <v>134</v>
      </c>
      <c r="AD29" s="229"/>
      <c r="AE29" s="68"/>
      <c r="AF29" s="229"/>
      <c r="AG29" s="68"/>
      <c r="AH29" s="229"/>
      <c r="AI29" s="230"/>
      <c r="AJ29" s="229"/>
      <c r="AK29" s="230"/>
      <c r="AL29" s="229"/>
      <c r="AM29" s="230"/>
      <c r="AN29" s="229"/>
      <c r="AO29" s="230"/>
      <c r="AP29" s="229"/>
      <c r="AQ29" s="230"/>
      <c r="AR29" s="229"/>
      <c r="AS29" s="68"/>
      <c r="AT29" s="235"/>
      <c r="AU29" s="235"/>
      <c r="AV29" s="235"/>
      <c r="AW29" s="235"/>
      <c r="AX29" s="125"/>
      <c r="AY29" s="235"/>
      <c r="AZ29" s="125"/>
      <c r="BA29" s="235"/>
      <c r="BB29" s="125"/>
      <c r="BC29" s="235"/>
      <c r="BD29" s="125"/>
      <c r="BE29" s="69" t="s">
        <v>134</v>
      </c>
      <c r="BF29" s="229"/>
      <c r="BG29" s="68"/>
      <c r="BH29" s="70"/>
      <c r="BI29" s="68"/>
      <c r="BJ29" s="160"/>
      <c r="BK29" s="68"/>
      <c r="BL29" s="71"/>
      <c r="BM29" s="68"/>
      <c r="BN29" s="71"/>
      <c r="BO29" s="68"/>
      <c r="BP29" s="71"/>
      <c r="BQ29" s="68"/>
      <c r="BR29" s="71"/>
      <c r="BS29" s="68"/>
      <c r="BT29" s="71"/>
      <c r="BU29" s="68"/>
      <c r="BV29" s="71"/>
      <c r="BW29" s="68"/>
      <c r="BX29" s="71"/>
      <c r="BY29" s="68"/>
      <c r="BZ29" s="124"/>
      <c r="CA29" s="235"/>
      <c r="CB29" s="235"/>
      <c r="CC29" s="235"/>
      <c r="CD29" s="125"/>
      <c r="CE29" s="235"/>
      <c r="CF29" s="125"/>
      <c r="CG29" s="235"/>
      <c r="CH29" s="125"/>
      <c r="CI29" s="235"/>
      <c r="CJ29" s="125"/>
      <c r="CK29" s="235"/>
      <c r="CL29" s="125"/>
    </row>
    <row r="30" spans="1:90" s="67" customFormat="1">
      <c r="A30" s="77" t="s">
        <v>135</v>
      </c>
      <c r="B30" s="77"/>
      <c r="C30" s="78"/>
      <c r="D30" s="77"/>
      <c r="E30" s="78"/>
      <c r="F30" s="231"/>
      <c r="G30" s="232"/>
      <c r="H30" s="231"/>
      <c r="I30" s="232"/>
      <c r="J30" s="231"/>
      <c r="K30" s="232"/>
      <c r="L30" s="231"/>
      <c r="M30" s="232"/>
      <c r="N30" s="81"/>
      <c r="O30" s="232"/>
      <c r="P30" s="231"/>
      <c r="Q30" s="62"/>
      <c r="R30" s="233"/>
      <c r="S30" s="233"/>
      <c r="T30" s="126"/>
      <c r="U30" s="234"/>
      <c r="V30" s="234"/>
      <c r="W30" s="234"/>
      <c r="X30" s="122"/>
      <c r="Y30" s="234"/>
      <c r="Z30" s="122"/>
      <c r="AA30" s="234"/>
      <c r="AB30" s="122"/>
      <c r="AC30" s="77" t="s">
        <v>135</v>
      </c>
      <c r="AD30" s="77"/>
      <c r="AE30" s="78"/>
      <c r="AF30" s="77"/>
      <c r="AG30" s="78"/>
      <c r="AH30" s="231"/>
      <c r="AI30" s="232"/>
      <c r="AJ30" s="231"/>
      <c r="AK30" s="232"/>
      <c r="AL30" s="231"/>
      <c r="AM30" s="232"/>
      <c r="AN30" s="231"/>
      <c r="AO30" s="232"/>
      <c r="AP30" s="81"/>
      <c r="AQ30" s="232"/>
      <c r="AR30" s="231"/>
      <c r="AS30" s="62"/>
      <c r="AT30" s="234"/>
      <c r="AU30" s="234"/>
      <c r="AV30" s="234"/>
      <c r="AW30" s="234"/>
      <c r="AX30" s="122"/>
      <c r="AY30" s="234"/>
      <c r="AZ30" s="122"/>
      <c r="BA30" s="234"/>
      <c r="BB30" s="122"/>
      <c r="BC30" s="234"/>
      <c r="BD30" s="122"/>
      <c r="BE30" s="77" t="s">
        <v>135</v>
      </c>
      <c r="BF30" s="77"/>
      <c r="BG30" s="78"/>
      <c r="BH30" s="77"/>
      <c r="BI30" s="78"/>
      <c r="BJ30" s="61"/>
      <c r="BK30" s="62"/>
      <c r="BL30" s="61"/>
      <c r="BM30" s="62"/>
      <c r="BN30" s="61"/>
      <c r="BO30" s="62"/>
      <c r="BP30" s="61"/>
      <c r="BQ30" s="62"/>
      <c r="BR30" s="65"/>
      <c r="BS30" s="62"/>
      <c r="BT30" s="61"/>
      <c r="BU30" s="62"/>
      <c r="BV30" s="65"/>
      <c r="BW30" s="62"/>
      <c r="BX30" s="61"/>
      <c r="BY30" s="62"/>
      <c r="BZ30" s="234"/>
      <c r="CA30" s="234"/>
      <c r="CB30" s="234"/>
      <c r="CC30" s="234"/>
      <c r="CD30" s="122"/>
      <c r="CE30" s="234"/>
      <c r="CF30" s="122"/>
      <c r="CG30" s="234"/>
      <c r="CH30" s="122"/>
      <c r="CI30" s="234"/>
      <c r="CJ30" s="122"/>
      <c r="CK30" s="234"/>
      <c r="CL30" s="122"/>
    </row>
    <row r="31" spans="1:90" s="67" customFormat="1">
      <c r="A31" s="60" t="s">
        <v>127</v>
      </c>
      <c r="B31" s="677">
        <f>Summary!N6</f>
        <v>0</v>
      </c>
      <c r="C31" s="678"/>
      <c r="D31" s="677">
        <f>Summary!O6</f>
        <v>0</v>
      </c>
      <c r="E31" s="678"/>
      <c r="F31" s="677">
        <f>Summary!N8</f>
        <v>0</v>
      </c>
      <c r="G31" s="678"/>
      <c r="H31" s="677">
        <f>Summary!O8</f>
        <v>0</v>
      </c>
      <c r="I31" s="678"/>
      <c r="J31" s="677">
        <f>Summary!N9</f>
        <v>0</v>
      </c>
      <c r="K31" s="678"/>
      <c r="L31" s="677">
        <f>Summary!O9</f>
        <v>0</v>
      </c>
      <c r="M31" s="678"/>
      <c r="N31" s="677">
        <f>Summary!N7</f>
        <v>0</v>
      </c>
      <c r="O31" s="678"/>
      <c r="P31" s="677">
        <f>Summary!O7</f>
        <v>0</v>
      </c>
      <c r="Q31" s="678"/>
      <c r="R31" s="234">
        <f>SUM(B31,F31,J31,N31)</f>
        <v>0</v>
      </c>
      <c r="S31" s="234">
        <f>SUM(D31,H31,L31,P31)</f>
        <v>0</v>
      </c>
      <c r="T31" s="120">
        <f>SUM(R31:S31)</f>
        <v>0</v>
      </c>
      <c r="U31" s="234">
        <f>B31+D31</f>
        <v>0</v>
      </c>
      <c r="V31" s="123">
        <f>IFERROR(U31/T31*100,0)</f>
        <v>0</v>
      </c>
      <c r="W31" s="234">
        <f>SUM(F31,H31)</f>
        <v>0</v>
      </c>
      <c r="X31" s="123">
        <f>IFERROR(W31/T31*100,0)</f>
        <v>0</v>
      </c>
      <c r="Y31" s="234">
        <f>SUM(J31,L31)</f>
        <v>0</v>
      </c>
      <c r="Z31" s="123">
        <f>IFERROR(Y31/T31*100,0)</f>
        <v>0</v>
      </c>
      <c r="AA31" s="234">
        <f>SUM(N31,P31)</f>
        <v>0</v>
      </c>
      <c r="AB31" s="123">
        <f>IFERROR(AA31/T31*100,0)</f>
        <v>0</v>
      </c>
      <c r="AC31" s="60" t="s">
        <v>127</v>
      </c>
      <c r="AD31" s="677">
        <f>Summary!N10</f>
        <v>0</v>
      </c>
      <c r="AE31" s="678"/>
      <c r="AF31" s="677">
        <f>Summary!O10</f>
        <v>0</v>
      </c>
      <c r="AG31" s="678"/>
      <c r="AH31" s="677">
        <f>Summary!N12</f>
        <v>0</v>
      </c>
      <c r="AI31" s="678"/>
      <c r="AJ31" s="677">
        <f>Summary!O12</f>
        <v>0</v>
      </c>
      <c r="AK31" s="678"/>
      <c r="AL31" s="677">
        <f>Summary!N13</f>
        <v>0</v>
      </c>
      <c r="AM31" s="678"/>
      <c r="AN31" s="677">
        <f>Summary!O13</f>
        <v>0</v>
      </c>
      <c r="AO31" s="678"/>
      <c r="AP31" s="677">
        <f>Summary!N11</f>
        <v>0</v>
      </c>
      <c r="AQ31" s="678"/>
      <c r="AR31" s="677">
        <f>Summary!O11</f>
        <v>0</v>
      </c>
      <c r="AS31" s="678"/>
      <c r="AT31" s="234">
        <f>SUM(AD31,AH31,AL31,AP31)</f>
        <v>0</v>
      </c>
      <c r="AU31" s="234">
        <f>SUM(AF31,AJ31,AN31,AR31)</f>
        <v>0</v>
      </c>
      <c r="AV31" s="234">
        <f>SUM(AT31:AU31)</f>
        <v>0</v>
      </c>
      <c r="AW31" s="234">
        <f>SUM(AD31,AF31)</f>
        <v>0</v>
      </c>
      <c r="AX31" s="123">
        <f>IFERROR(AW31/AV31*100,0)</f>
        <v>0</v>
      </c>
      <c r="AY31" s="234">
        <f>SUM(AH31,AJ31)</f>
        <v>0</v>
      </c>
      <c r="AZ31" s="123">
        <f>IFERROR(AY31/AV31*100,0)</f>
        <v>0</v>
      </c>
      <c r="BA31" s="234">
        <f>SUM(AL31,AN31)</f>
        <v>0</v>
      </c>
      <c r="BB31" s="123">
        <f>IFERROR(BA31/AV31*100,0)</f>
        <v>0</v>
      </c>
      <c r="BC31" s="234">
        <f>SUM(AP31,AR31)</f>
        <v>0</v>
      </c>
      <c r="BD31" s="123">
        <f>IFERROR(BC31/AV31*100,0)</f>
        <v>0</v>
      </c>
      <c r="BE31" s="60" t="s">
        <v>127</v>
      </c>
      <c r="BF31" s="677">
        <f>Summary!N14</f>
        <v>0</v>
      </c>
      <c r="BG31" s="678"/>
      <c r="BH31" s="677">
        <f>Summary!O14</f>
        <v>0</v>
      </c>
      <c r="BI31" s="678"/>
      <c r="BJ31" s="677">
        <f>Summary!N17</f>
        <v>0</v>
      </c>
      <c r="BK31" s="678"/>
      <c r="BL31" s="677">
        <f>Summary!O17</f>
        <v>0</v>
      </c>
      <c r="BM31" s="678"/>
      <c r="BN31" s="677">
        <f>Summary!N18</f>
        <v>0</v>
      </c>
      <c r="BO31" s="678"/>
      <c r="BP31" s="677">
        <f>Summary!O18</f>
        <v>0</v>
      </c>
      <c r="BQ31" s="678"/>
      <c r="BR31" s="677">
        <f>Summary!N15</f>
        <v>0</v>
      </c>
      <c r="BS31" s="678"/>
      <c r="BT31" s="677">
        <f>Summary!O15</f>
        <v>0</v>
      </c>
      <c r="BU31" s="678"/>
      <c r="BV31" s="677">
        <f>Summary!N16</f>
        <v>0</v>
      </c>
      <c r="BW31" s="678"/>
      <c r="BX31" s="677">
        <f>Summary!O16</f>
        <v>0</v>
      </c>
      <c r="BY31" s="678"/>
      <c r="BZ31" s="234">
        <f>SUM(BF31,BJ31,BN31,BR31,BV31)</f>
        <v>0</v>
      </c>
      <c r="CA31" s="234">
        <f>SUM(BH31,BL31,BP31,BT31,BX31)</f>
        <v>0</v>
      </c>
      <c r="CB31" s="234">
        <f>SUM(BZ31:CA31)</f>
        <v>0</v>
      </c>
      <c r="CC31" s="234">
        <f>SUM(BF31,BH31)</f>
        <v>0</v>
      </c>
      <c r="CD31" s="123">
        <f>IFERROR(CC31/CB31*100,0)</f>
        <v>0</v>
      </c>
      <c r="CE31" s="234">
        <f>SUM(BJ31,BL31)</f>
        <v>0</v>
      </c>
      <c r="CF31" s="123">
        <f>IFERROR(CE31/CB31*100,0)</f>
        <v>0</v>
      </c>
      <c r="CG31" s="234">
        <f>SUM(BN31,BP31)</f>
        <v>0</v>
      </c>
      <c r="CH31" s="123">
        <f>IFERROR(CG31/CB31*100,0)</f>
        <v>0</v>
      </c>
      <c r="CI31" s="234">
        <f>SUM(BR31,BT31)</f>
        <v>0</v>
      </c>
      <c r="CJ31" s="123">
        <f>IFERROR(CI31/CB31*100,0)</f>
        <v>0</v>
      </c>
      <c r="CK31" s="234">
        <f>SUM(BV31,BX31)</f>
        <v>0</v>
      </c>
      <c r="CL31" s="123">
        <f>IFERROR(CK31/CB31*100,0)</f>
        <v>0</v>
      </c>
    </row>
    <row r="32" spans="1:90" s="67" customFormat="1">
      <c r="A32" s="229" t="s">
        <v>136</v>
      </c>
      <c r="B32" s="229"/>
      <c r="C32" s="68"/>
      <c r="D32" s="229"/>
      <c r="E32" s="68"/>
      <c r="F32" s="229"/>
      <c r="G32" s="230"/>
      <c r="H32" s="229"/>
      <c r="I32" s="230"/>
      <c r="J32" s="229"/>
      <c r="K32" s="230"/>
      <c r="L32" s="229"/>
      <c r="M32" s="230"/>
      <c r="N32" s="229"/>
      <c r="O32" s="230"/>
      <c r="P32" s="229"/>
      <c r="Q32" s="68"/>
      <c r="R32" s="235"/>
      <c r="S32" s="235"/>
      <c r="T32" s="124"/>
      <c r="U32" s="235"/>
      <c r="V32" s="235"/>
      <c r="W32" s="235"/>
      <c r="X32" s="125"/>
      <c r="Y32" s="235"/>
      <c r="Z32" s="125"/>
      <c r="AA32" s="235"/>
      <c r="AB32" s="125"/>
      <c r="AC32" s="229" t="s">
        <v>136</v>
      </c>
      <c r="AD32" s="229"/>
      <c r="AE32" s="68"/>
      <c r="AF32" s="229"/>
      <c r="AG32" s="68"/>
      <c r="AH32" s="229"/>
      <c r="AI32" s="230"/>
      <c r="AJ32" s="229"/>
      <c r="AK32" s="230"/>
      <c r="AL32" s="229"/>
      <c r="AM32" s="230"/>
      <c r="AN32" s="229"/>
      <c r="AO32" s="230"/>
      <c r="AP32" s="229"/>
      <c r="AQ32" s="230"/>
      <c r="AR32" s="229"/>
      <c r="AS32" s="68"/>
      <c r="AT32" s="235"/>
      <c r="AU32" s="235"/>
      <c r="AV32" s="235"/>
      <c r="AW32" s="235"/>
      <c r="AX32" s="125"/>
      <c r="AY32" s="235"/>
      <c r="AZ32" s="125"/>
      <c r="BA32" s="235"/>
      <c r="BB32" s="125"/>
      <c r="BC32" s="235"/>
      <c r="BD32" s="125"/>
      <c r="BE32" s="229" t="s">
        <v>136</v>
      </c>
      <c r="BF32" s="229"/>
      <c r="BG32" s="68"/>
      <c r="BH32" s="70"/>
      <c r="BI32" s="68"/>
      <c r="BJ32" s="160"/>
      <c r="BK32" s="68"/>
      <c r="BL32" s="71"/>
      <c r="BM32" s="68"/>
      <c r="BN32" s="71"/>
      <c r="BO32" s="68"/>
      <c r="BP32" s="71"/>
      <c r="BQ32" s="68"/>
      <c r="BR32" s="71"/>
      <c r="BS32" s="68"/>
      <c r="BT32" s="71"/>
      <c r="BU32" s="68"/>
      <c r="BV32" s="71"/>
      <c r="BW32" s="68"/>
      <c r="BX32" s="71"/>
      <c r="BY32" s="68"/>
      <c r="BZ32" s="124"/>
      <c r="CA32" s="235"/>
      <c r="CB32" s="235"/>
      <c r="CC32" s="234"/>
      <c r="CD32" s="122"/>
      <c r="CE32" s="234"/>
      <c r="CF32" s="122"/>
      <c r="CG32" s="234"/>
      <c r="CH32" s="122"/>
      <c r="CI32" s="234"/>
      <c r="CJ32" s="122"/>
      <c r="CK32" s="234"/>
      <c r="CL32" s="122"/>
    </row>
    <row r="33" spans="1:90" s="67" customFormat="1">
      <c r="A33" s="231" t="s">
        <v>137</v>
      </c>
      <c r="B33" s="231"/>
      <c r="C33" s="232"/>
      <c r="D33" s="231"/>
      <c r="E33" s="232"/>
      <c r="F33" s="231"/>
      <c r="G33" s="232"/>
      <c r="H33" s="231"/>
      <c r="I33" s="232"/>
      <c r="J33" s="231"/>
      <c r="K33" s="232"/>
      <c r="L33" s="231"/>
      <c r="M33" s="232"/>
      <c r="N33" s="81"/>
      <c r="O33" s="232"/>
      <c r="P33" s="231"/>
      <c r="Q33" s="62"/>
      <c r="R33" s="234"/>
      <c r="S33" s="234"/>
      <c r="T33" s="120"/>
      <c r="U33" s="234"/>
      <c r="V33" s="234"/>
      <c r="W33" s="234"/>
      <c r="X33" s="122"/>
      <c r="Y33" s="234"/>
      <c r="Z33" s="122"/>
      <c r="AA33" s="234"/>
      <c r="AB33" s="122"/>
      <c r="AC33" s="231" t="s">
        <v>137</v>
      </c>
      <c r="AD33" s="231"/>
      <c r="AE33" s="232"/>
      <c r="AF33" s="231"/>
      <c r="AG33" s="232"/>
      <c r="AH33" s="231"/>
      <c r="AI33" s="232"/>
      <c r="AJ33" s="231"/>
      <c r="AK33" s="232"/>
      <c r="AL33" s="231"/>
      <c r="AM33" s="232"/>
      <c r="AN33" s="231"/>
      <c r="AO33" s="232"/>
      <c r="AP33" s="81"/>
      <c r="AQ33" s="232"/>
      <c r="AR33" s="231"/>
      <c r="AS33" s="62"/>
      <c r="AT33" s="234"/>
      <c r="AU33" s="234"/>
      <c r="AV33" s="234"/>
      <c r="AW33" s="234"/>
      <c r="AX33" s="122"/>
      <c r="AY33" s="234"/>
      <c r="AZ33" s="122"/>
      <c r="BA33" s="234"/>
      <c r="BB33" s="122"/>
      <c r="BC33" s="234"/>
      <c r="BD33" s="122"/>
      <c r="BE33" s="231" t="s">
        <v>137</v>
      </c>
      <c r="BF33" s="231"/>
      <c r="BG33" s="232"/>
      <c r="BH33" s="231"/>
      <c r="BI33" s="232"/>
      <c r="BJ33" s="61"/>
      <c r="BK33" s="62"/>
      <c r="BL33" s="61"/>
      <c r="BM33" s="62"/>
      <c r="BN33" s="61"/>
      <c r="BO33" s="62"/>
      <c r="BP33" s="61"/>
      <c r="BQ33" s="62"/>
      <c r="BR33" s="65"/>
      <c r="BS33" s="62"/>
      <c r="BT33" s="61"/>
      <c r="BU33" s="62"/>
      <c r="BV33" s="65"/>
      <c r="BW33" s="62"/>
      <c r="BX33" s="61"/>
      <c r="BY33" s="62"/>
      <c r="BZ33" s="234"/>
      <c r="CA33" s="234"/>
      <c r="CB33" s="234"/>
      <c r="CC33" s="233"/>
      <c r="CD33" s="121"/>
      <c r="CE33" s="233"/>
      <c r="CF33" s="121"/>
      <c r="CG33" s="233"/>
      <c r="CH33" s="121"/>
      <c r="CI33" s="233"/>
      <c r="CJ33" s="121"/>
      <c r="CK33" s="233"/>
      <c r="CL33" s="121"/>
    </row>
    <row r="34" spans="1:90" s="67" customFormat="1">
      <c r="A34" s="60" t="s">
        <v>127</v>
      </c>
      <c r="B34" s="677">
        <f>Summary!Q6</f>
        <v>0</v>
      </c>
      <c r="C34" s="678"/>
      <c r="D34" s="677">
        <f>Summary!R6</f>
        <v>0</v>
      </c>
      <c r="E34" s="678"/>
      <c r="F34" s="677">
        <f>Summary!Q8</f>
        <v>0</v>
      </c>
      <c r="G34" s="678"/>
      <c r="H34" s="677">
        <f>Summary!R8</f>
        <v>0</v>
      </c>
      <c r="I34" s="678"/>
      <c r="J34" s="677">
        <f>Summary!Q9</f>
        <v>0</v>
      </c>
      <c r="K34" s="678"/>
      <c r="L34" s="677">
        <f>Summary!R9</f>
        <v>0</v>
      </c>
      <c r="M34" s="678"/>
      <c r="N34" s="677">
        <f>Summary!Q7</f>
        <v>0</v>
      </c>
      <c r="O34" s="678"/>
      <c r="P34" s="677">
        <f>Summary!R7</f>
        <v>0</v>
      </c>
      <c r="Q34" s="678"/>
      <c r="R34" s="234">
        <f>SUM(B34,F34,J34,N34)</f>
        <v>0</v>
      </c>
      <c r="S34" s="234">
        <f>SUM(D34,H34,L34,P34)</f>
        <v>0</v>
      </c>
      <c r="T34" s="120">
        <f>SUM(R34:S34)</f>
        <v>0</v>
      </c>
      <c r="U34" s="234">
        <f>B34+D34</f>
        <v>0</v>
      </c>
      <c r="V34" s="123">
        <f>IFERROR(U34/T34*100,0)</f>
        <v>0</v>
      </c>
      <c r="W34" s="234">
        <f>SUM(F34,H34)</f>
        <v>0</v>
      </c>
      <c r="X34" s="123">
        <f>IFERROR(W34/T34*100,0)</f>
        <v>0</v>
      </c>
      <c r="Y34" s="234">
        <f>SUM(J34,L34)</f>
        <v>0</v>
      </c>
      <c r="Z34" s="123">
        <f>IFERROR(Y34/T34*100,0)</f>
        <v>0</v>
      </c>
      <c r="AA34" s="234">
        <f>SUM(N34,P34)</f>
        <v>0</v>
      </c>
      <c r="AB34" s="123">
        <f>IFERROR(AA34/T34*100,0)</f>
        <v>0</v>
      </c>
      <c r="AC34" s="60" t="s">
        <v>127</v>
      </c>
      <c r="AD34" s="677">
        <f>Summary!Q10</f>
        <v>0</v>
      </c>
      <c r="AE34" s="678"/>
      <c r="AF34" s="677">
        <f>Summary!R10</f>
        <v>0</v>
      </c>
      <c r="AG34" s="678"/>
      <c r="AH34" s="677">
        <f>Summary!Q12</f>
        <v>0</v>
      </c>
      <c r="AI34" s="678"/>
      <c r="AJ34" s="677">
        <f>Summary!R12</f>
        <v>0</v>
      </c>
      <c r="AK34" s="678"/>
      <c r="AL34" s="677">
        <f>Summary!Q13</f>
        <v>0</v>
      </c>
      <c r="AM34" s="678"/>
      <c r="AN34" s="677">
        <f>Summary!R13</f>
        <v>0</v>
      </c>
      <c r="AO34" s="678"/>
      <c r="AP34" s="677">
        <f>Summary!Q11</f>
        <v>0</v>
      </c>
      <c r="AQ34" s="678"/>
      <c r="AR34" s="677">
        <f>Summary!R11</f>
        <v>0</v>
      </c>
      <c r="AS34" s="678"/>
      <c r="AT34" s="234">
        <f>SUM(AD34,AH34,AL34,AP34)</f>
        <v>0</v>
      </c>
      <c r="AU34" s="234">
        <f>SUM(AF34,AJ34,AN34,AR34)</f>
        <v>0</v>
      </c>
      <c r="AV34" s="234">
        <f>SUM(AT34:AU34)</f>
        <v>0</v>
      </c>
      <c r="AW34" s="234">
        <f>SUM(AD34,AF34)</f>
        <v>0</v>
      </c>
      <c r="AX34" s="123">
        <f>IFERROR(AW34/AV34*100,0)</f>
        <v>0</v>
      </c>
      <c r="AY34" s="234">
        <f>SUM(AH34,AJ34)</f>
        <v>0</v>
      </c>
      <c r="AZ34" s="123">
        <f>IFERROR(AY34/AV34*100,0)</f>
        <v>0</v>
      </c>
      <c r="BA34" s="234">
        <f>SUM(AL34,AN34)</f>
        <v>0</v>
      </c>
      <c r="BB34" s="123">
        <f>IFERROR(BA34/AV34*100,0)</f>
        <v>0</v>
      </c>
      <c r="BC34" s="234">
        <f>SUM(AP34,AR34)</f>
        <v>0</v>
      </c>
      <c r="BD34" s="123">
        <f>IFERROR(BC34/AV34*100,0)</f>
        <v>0</v>
      </c>
      <c r="BE34" s="60" t="s">
        <v>127</v>
      </c>
      <c r="BF34" s="677">
        <f>Summary!Q14</f>
        <v>0</v>
      </c>
      <c r="BG34" s="678"/>
      <c r="BH34" s="677">
        <f>Summary!R14</f>
        <v>0</v>
      </c>
      <c r="BI34" s="678"/>
      <c r="BJ34" s="677">
        <f>Summary!Q17</f>
        <v>0</v>
      </c>
      <c r="BK34" s="678"/>
      <c r="BL34" s="677">
        <f>Summary!R17</f>
        <v>0</v>
      </c>
      <c r="BM34" s="678"/>
      <c r="BN34" s="677">
        <f>Summary!Q18</f>
        <v>0</v>
      </c>
      <c r="BO34" s="678"/>
      <c r="BP34" s="677">
        <f>Summary!R18</f>
        <v>0</v>
      </c>
      <c r="BQ34" s="678"/>
      <c r="BR34" s="677">
        <f>Summary!Q15</f>
        <v>0</v>
      </c>
      <c r="BS34" s="678"/>
      <c r="BT34" s="677">
        <f>Summary!R15</f>
        <v>0</v>
      </c>
      <c r="BU34" s="678"/>
      <c r="BV34" s="677">
        <f>Summary!Q16</f>
        <v>0</v>
      </c>
      <c r="BW34" s="678"/>
      <c r="BX34" s="677">
        <f>Summary!R16</f>
        <v>0</v>
      </c>
      <c r="BY34" s="678"/>
      <c r="BZ34" s="234">
        <f>SUM(BF34,BJ34,BN34,BR34,BV34)</f>
        <v>0</v>
      </c>
      <c r="CA34" s="234">
        <f>SUM(BH34,BL34,BP34,BT34,BX34)</f>
        <v>0</v>
      </c>
      <c r="CB34" s="234">
        <f>SUM(BZ34:CA34)</f>
        <v>0</v>
      </c>
      <c r="CC34" s="234">
        <f>SUM(BF34,BH34)</f>
        <v>0</v>
      </c>
      <c r="CD34" s="123">
        <f>IFERROR(CC34/CB34*100,0)</f>
        <v>0</v>
      </c>
      <c r="CE34" s="234">
        <f>SUM(BJ34,BL34)</f>
        <v>0</v>
      </c>
      <c r="CF34" s="123">
        <f>IFERROR(CE34/CB34*100,0)</f>
        <v>0</v>
      </c>
      <c r="CG34" s="234">
        <f>SUM(BN34,BP34)</f>
        <v>0</v>
      </c>
      <c r="CH34" s="123">
        <f>IFERROR(CG34/CB34*100,0)</f>
        <v>0</v>
      </c>
      <c r="CI34" s="234">
        <f>SUM(BR34,BT34)</f>
        <v>0</v>
      </c>
      <c r="CJ34" s="123">
        <f>IFERROR(CI34/CB34*100,0)</f>
        <v>0</v>
      </c>
      <c r="CK34" s="234">
        <f>SUM(BV34,BX34)</f>
        <v>0</v>
      </c>
      <c r="CL34" s="123">
        <f>IFERROR(CK34/CB34*100,0)</f>
        <v>0</v>
      </c>
    </row>
    <row r="35" spans="1:90" s="67" customFormat="1">
      <c r="A35" s="229" t="s">
        <v>138</v>
      </c>
      <c r="B35" s="229"/>
      <c r="C35" s="68"/>
      <c r="D35" s="229"/>
      <c r="E35" s="68"/>
      <c r="F35" s="229"/>
      <c r="G35" s="230"/>
      <c r="H35" s="229"/>
      <c r="I35" s="230"/>
      <c r="J35" s="229"/>
      <c r="K35" s="230"/>
      <c r="L35" s="229"/>
      <c r="M35" s="230"/>
      <c r="N35" s="229"/>
      <c r="O35" s="230"/>
      <c r="P35" s="229"/>
      <c r="Q35" s="68"/>
      <c r="R35" s="235"/>
      <c r="S35" s="235"/>
      <c r="T35" s="124"/>
      <c r="U35" s="235"/>
      <c r="V35" s="235"/>
      <c r="W35" s="235"/>
      <c r="X35" s="125"/>
      <c r="Y35" s="235"/>
      <c r="Z35" s="125"/>
      <c r="AA35" s="235"/>
      <c r="AB35" s="125"/>
      <c r="AC35" s="229" t="s">
        <v>138</v>
      </c>
      <c r="AD35" s="229"/>
      <c r="AE35" s="68"/>
      <c r="AF35" s="229"/>
      <c r="AG35" s="68"/>
      <c r="AH35" s="229"/>
      <c r="AI35" s="230"/>
      <c r="AJ35" s="229"/>
      <c r="AK35" s="230"/>
      <c r="AL35" s="229"/>
      <c r="AM35" s="230"/>
      <c r="AN35" s="229"/>
      <c r="AO35" s="230"/>
      <c r="AP35" s="229"/>
      <c r="AQ35" s="230"/>
      <c r="AR35" s="229"/>
      <c r="AS35" s="68"/>
      <c r="AT35" s="235"/>
      <c r="AU35" s="235"/>
      <c r="AV35" s="235"/>
      <c r="AW35" s="235"/>
      <c r="AX35" s="125"/>
      <c r="AY35" s="235"/>
      <c r="AZ35" s="125"/>
      <c r="BA35" s="235"/>
      <c r="BB35" s="125"/>
      <c r="BC35" s="235"/>
      <c r="BD35" s="125"/>
      <c r="BE35" s="229" t="s">
        <v>138</v>
      </c>
      <c r="BF35" s="229"/>
      <c r="BG35" s="68"/>
      <c r="BH35" s="70"/>
      <c r="BI35" s="68"/>
      <c r="BJ35" s="160"/>
      <c r="BK35" s="68"/>
      <c r="BL35" s="71"/>
      <c r="BM35" s="68"/>
      <c r="BN35" s="71"/>
      <c r="BO35" s="68"/>
      <c r="BP35" s="71"/>
      <c r="BQ35" s="68"/>
      <c r="BR35" s="71"/>
      <c r="BS35" s="68"/>
      <c r="BT35" s="71"/>
      <c r="BU35" s="68"/>
      <c r="BV35" s="71"/>
      <c r="BW35" s="68"/>
      <c r="BX35" s="71"/>
      <c r="BY35" s="68"/>
      <c r="BZ35" s="124"/>
      <c r="CA35" s="235"/>
      <c r="CB35" s="235"/>
      <c r="CC35" s="235"/>
      <c r="CD35" s="125"/>
      <c r="CE35" s="235"/>
      <c r="CF35" s="125"/>
      <c r="CG35" s="235"/>
      <c r="CH35" s="125"/>
      <c r="CI35" s="235"/>
      <c r="CJ35" s="125"/>
      <c r="CK35" s="235"/>
      <c r="CL35" s="125"/>
    </row>
    <row r="36" spans="1:90" s="67" customFormat="1">
      <c r="A36" s="231" t="s">
        <v>139</v>
      </c>
      <c r="B36" s="231"/>
      <c r="C36" s="232"/>
      <c r="D36" s="231"/>
      <c r="E36" s="232"/>
      <c r="F36" s="231"/>
      <c r="G36" s="232"/>
      <c r="H36" s="231"/>
      <c r="I36" s="232"/>
      <c r="J36" s="231"/>
      <c r="K36" s="232"/>
      <c r="L36" s="231"/>
      <c r="M36" s="232"/>
      <c r="N36" s="81"/>
      <c r="O36" s="232"/>
      <c r="P36" s="231"/>
      <c r="Q36" s="62"/>
      <c r="R36" s="234"/>
      <c r="S36" s="234"/>
      <c r="T36" s="120"/>
      <c r="U36" s="234"/>
      <c r="V36" s="234"/>
      <c r="W36" s="234"/>
      <c r="X36" s="122"/>
      <c r="Y36" s="234"/>
      <c r="Z36" s="122"/>
      <c r="AA36" s="234"/>
      <c r="AB36" s="122"/>
      <c r="AC36" s="231" t="s">
        <v>139</v>
      </c>
      <c r="AD36" s="231"/>
      <c r="AE36" s="232"/>
      <c r="AF36" s="231"/>
      <c r="AG36" s="232"/>
      <c r="AH36" s="231"/>
      <c r="AI36" s="232"/>
      <c r="AJ36" s="231"/>
      <c r="AK36" s="232"/>
      <c r="AL36" s="231"/>
      <c r="AM36" s="232"/>
      <c r="AN36" s="231"/>
      <c r="AO36" s="232"/>
      <c r="AP36" s="81"/>
      <c r="AQ36" s="232"/>
      <c r="AR36" s="231"/>
      <c r="AS36" s="62"/>
      <c r="AT36" s="234"/>
      <c r="AU36" s="234"/>
      <c r="AV36" s="234"/>
      <c r="AW36" s="234"/>
      <c r="AX36" s="122"/>
      <c r="AY36" s="234"/>
      <c r="AZ36" s="122"/>
      <c r="BA36" s="234"/>
      <c r="BB36" s="122"/>
      <c r="BC36" s="234"/>
      <c r="BD36" s="122"/>
      <c r="BE36" s="231">
        <v>60</v>
      </c>
      <c r="BF36" s="231"/>
      <c r="BG36" s="232"/>
      <c r="BH36" s="231"/>
      <c r="BI36" s="232"/>
      <c r="BJ36" s="61"/>
      <c r="BK36" s="62"/>
      <c r="BL36" s="61"/>
      <c r="BM36" s="62"/>
      <c r="BN36" s="61"/>
      <c r="BO36" s="62"/>
      <c r="BP36" s="61"/>
      <c r="BQ36" s="62"/>
      <c r="BR36" s="65"/>
      <c r="BS36" s="62"/>
      <c r="BT36" s="61"/>
      <c r="BU36" s="62"/>
      <c r="BV36" s="65"/>
      <c r="BW36" s="62"/>
      <c r="BX36" s="61"/>
      <c r="BY36" s="62"/>
      <c r="BZ36" s="234"/>
      <c r="CA36" s="234"/>
      <c r="CB36" s="234"/>
      <c r="CC36" s="234"/>
      <c r="CD36" s="122"/>
      <c r="CE36" s="234"/>
      <c r="CF36" s="122"/>
      <c r="CG36" s="234"/>
      <c r="CH36" s="122"/>
      <c r="CI36" s="234"/>
      <c r="CJ36" s="122"/>
      <c r="CK36" s="234"/>
      <c r="CL36" s="122"/>
    </row>
    <row r="37" spans="1:90" s="67" customFormat="1">
      <c r="A37" s="60" t="s">
        <v>127</v>
      </c>
      <c r="B37" s="677">
        <f>Summary!T6</f>
        <v>0</v>
      </c>
      <c r="C37" s="678"/>
      <c r="D37" s="677">
        <f>Summary!U6</f>
        <v>0</v>
      </c>
      <c r="E37" s="678"/>
      <c r="F37" s="677">
        <f>Summary!T8</f>
        <v>0</v>
      </c>
      <c r="G37" s="678"/>
      <c r="H37" s="677">
        <f>Summary!U8</f>
        <v>0</v>
      </c>
      <c r="I37" s="678"/>
      <c r="J37" s="677">
        <f>Summary!T9</f>
        <v>0</v>
      </c>
      <c r="K37" s="678"/>
      <c r="L37" s="677">
        <f>Summary!U9</f>
        <v>0</v>
      </c>
      <c r="M37" s="678"/>
      <c r="N37" s="677">
        <f>Summary!T7</f>
        <v>0</v>
      </c>
      <c r="O37" s="678"/>
      <c r="P37" s="677">
        <f>Summary!U7</f>
        <v>0</v>
      </c>
      <c r="Q37" s="678"/>
      <c r="R37" s="234">
        <f>SUM(B37,F37,J37,N37)</f>
        <v>0</v>
      </c>
      <c r="S37" s="234">
        <f>SUM(D37,H37,L37,P37)</f>
        <v>0</v>
      </c>
      <c r="T37" s="120">
        <f>SUM(R37:S37)</f>
        <v>0</v>
      </c>
      <c r="U37" s="234">
        <f>B37+D37</f>
        <v>0</v>
      </c>
      <c r="V37" s="123">
        <f>IFERROR(U37/T37*100,0)</f>
        <v>0</v>
      </c>
      <c r="W37" s="234">
        <f>SUM(F37,H37)</f>
        <v>0</v>
      </c>
      <c r="X37" s="123">
        <f>IFERROR(W37/T37*100,0)</f>
        <v>0</v>
      </c>
      <c r="Y37" s="234">
        <f>SUM(J37,L37)</f>
        <v>0</v>
      </c>
      <c r="Z37" s="123">
        <f>IFERROR(Y37/T37*100,0)</f>
        <v>0</v>
      </c>
      <c r="AA37" s="234">
        <f>SUM(N37,P37)</f>
        <v>0</v>
      </c>
      <c r="AB37" s="123">
        <f>IFERROR(AA37/T37*100,0)</f>
        <v>0</v>
      </c>
      <c r="AC37" s="60" t="s">
        <v>127</v>
      </c>
      <c r="AD37" s="677">
        <f>Summary!T10</f>
        <v>0</v>
      </c>
      <c r="AE37" s="678"/>
      <c r="AF37" s="677">
        <f>Summary!U10</f>
        <v>0</v>
      </c>
      <c r="AG37" s="678"/>
      <c r="AH37" s="677">
        <f>Summary!T12</f>
        <v>0</v>
      </c>
      <c r="AI37" s="678"/>
      <c r="AJ37" s="677">
        <f>Summary!U12</f>
        <v>0</v>
      </c>
      <c r="AK37" s="678"/>
      <c r="AL37" s="677">
        <f>Summary!T13</f>
        <v>0</v>
      </c>
      <c r="AM37" s="678"/>
      <c r="AN37" s="677">
        <f>Summary!U13</f>
        <v>0</v>
      </c>
      <c r="AO37" s="678"/>
      <c r="AP37" s="677">
        <f>Summary!T11</f>
        <v>0</v>
      </c>
      <c r="AQ37" s="678"/>
      <c r="AR37" s="677">
        <f>Summary!U11</f>
        <v>0</v>
      </c>
      <c r="AS37" s="678"/>
      <c r="AT37" s="234">
        <f>SUM(AD37,AH37,AL37,AP37)</f>
        <v>0</v>
      </c>
      <c r="AU37" s="234">
        <f>SUM(AF37,AJ37,AN37,AR37)</f>
        <v>0</v>
      </c>
      <c r="AV37" s="234">
        <f>SUM(AT37:AU37)</f>
        <v>0</v>
      </c>
      <c r="AW37" s="234">
        <f>SUM(AD37,AF37)</f>
        <v>0</v>
      </c>
      <c r="AX37" s="123">
        <f>IFERROR(AW37/AV37*100,0)</f>
        <v>0</v>
      </c>
      <c r="AY37" s="234">
        <f>SUM(AH37,AJ37)</f>
        <v>0</v>
      </c>
      <c r="AZ37" s="123">
        <f>IFERROR(AY37/AV37*100,0)</f>
        <v>0</v>
      </c>
      <c r="BA37" s="234">
        <f>SUM(AL37,AN37)</f>
        <v>0</v>
      </c>
      <c r="BB37" s="123">
        <f>IFERROR(BA37/AV37*100,0)</f>
        <v>0</v>
      </c>
      <c r="BC37" s="234">
        <f>SUM(AP37,AR37)</f>
        <v>0</v>
      </c>
      <c r="BD37" s="123">
        <f>IFERROR(BC37/AV37*100,0)</f>
        <v>0</v>
      </c>
      <c r="BE37" s="60" t="s">
        <v>127</v>
      </c>
      <c r="BF37" s="677">
        <f>Summary!AA14</f>
        <v>0</v>
      </c>
      <c r="BG37" s="678"/>
      <c r="BH37" s="677">
        <f>Summary!AB14</f>
        <v>0</v>
      </c>
      <c r="BI37" s="678"/>
      <c r="BJ37" s="677">
        <f>Summary!AA17</f>
        <v>0</v>
      </c>
      <c r="BK37" s="678"/>
      <c r="BL37" s="677">
        <f>Summary!AB17</f>
        <v>0</v>
      </c>
      <c r="BM37" s="678"/>
      <c r="BN37" s="677">
        <f>Summary!AA18</f>
        <v>0</v>
      </c>
      <c r="BO37" s="678"/>
      <c r="BP37" s="677">
        <f>Summary!AB18</f>
        <v>0</v>
      </c>
      <c r="BQ37" s="678"/>
      <c r="BR37" s="677">
        <f>Summary!AA15</f>
        <v>0</v>
      </c>
      <c r="BS37" s="678"/>
      <c r="BT37" s="677">
        <f>Summary!AB15</f>
        <v>0</v>
      </c>
      <c r="BU37" s="678"/>
      <c r="BV37" s="677">
        <f>Summary!AA16</f>
        <v>0</v>
      </c>
      <c r="BW37" s="678"/>
      <c r="BX37" s="677">
        <f>Summary!AB16</f>
        <v>0</v>
      </c>
      <c r="BY37" s="678"/>
      <c r="BZ37" s="234">
        <f>SUM(BF37,BJ37,BN37,BR37,BV37)</f>
        <v>0</v>
      </c>
      <c r="CA37" s="234">
        <f>SUM(BH37,BL37,BP37,BT37,BX37)</f>
        <v>0</v>
      </c>
      <c r="CB37" s="234">
        <f>SUM(BZ37:CA37)</f>
        <v>0</v>
      </c>
      <c r="CC37" s="234">
        <f>SUM(BF37,BH37)</f>
        <v>0</v>
      </c>
      <c r="CD37" s="123">
        <f>IFERROR(CC37/CB37*100,0)</f>
        <v>0</v>
      </c>
      <c r="CE37" s="234">
        <f>SUM(BJ37,BL37)</f>
        <v>0</v>
      </c>
      <c r="CF37" s="123">
        <f>IFERROR(CE37/CB37*100,0)</f>
        <v>0</v>
      </c>
      <c r="CG37" s="234">
        <f>SUM(BN37,BP37)</f>
        <v>0</v>
      </c>
      <c r="CH37" s="123">
        <f>IFERROR(CG37/CB37*100,0)</f>
        <v>0</v>
      </c>
      <c r="CI37" s="234">
        <f>SUM(BR37,BT37)</f>
        <v>0</v>
      </c>
      <c r="CJ37" s="123">
        <f>IFERROR(CI37/CB37*100,0)</f>
        <v>0</v>
      </c>
      <c r="CK37" s="234">
        <f>SUM(BV37,BX37)</f>
        <v>0</v>
      </c>
      <c r="CL37" s="123">
        <f>IFERROR(CK37/CB37*100,0)</f>
        <v>0</v>
      </c>
    </row>
    <row r="38" spans="1:90" s="67" customFormat="1">
      <c r="A38" s="69" t="s">
        <v>140</v>
      </c>
      <c r="B38" s="231"/>
      <c r="C38" s="68"/>
      <c r="D38" s="231"/>
      <c r="E38" s="68"/>
      <c r="F38" s="61"/>
      <c r="G38" s="68"/>
      <c r="H38" s="61"/>
      <c r="I38" s="68"/>
      <c r="J38" s="61"/>
      <c r="K38" s="68"/>
      <c r="L38" s="61"/>
      <c r="M38" s="68"/>
      <c r="N38" s="61"/>
      <c r="O38" s="68"/>
      <c r="P38" s="61"/>
      <c r="Q38" s="68"/>
      <c r="R38" s="235"/>
      <c r="S38" s="235"/>
      <c r="T38" s="124"/>
      <c r="U38" s="234"/>
      <c r="V38" s="234"/>
      <c r="W38" s="234"/>
      <c r="X38" s="122"/>
      <c r="Y38" s="234"/>
      <c r="Z38" s="122"/>
      <c r="AA38" s="234"/>
      <c r="AB38" s="122"/>
      <c r="AC38" s="69" t="s">
        <v>140</v>
      </c>
      <c r="AD38" s="231"/>
      <c r="AE38" s="68"/>
      <c r="AF38" s="231"/>
      <c r="AG38" s="68"/>
      <c r="AH38" s="61"/>
      <c r="AI38" s="68"/>
      <c r="AJ38" s="61"/>
      <c r="AK38" s="68"/>
      <c r="AL38" s="61"/>
      <c r="AM38" s="68"/>
      <c r="AN38" s="61"/>
      <c r="AO38" s="68"/>
      <c r="AP38" s="61"/>
      <c r="AQ38" s="68"/>
      <c r="AR38" s="61"/>
      <c r="AS38" s="68"/>
      <c r="AT38" s="234"/>
      <c r="AU38" s="234"/>
      <c r="AV38" s="234"/>
      <c r="AW38" s="234"/>
      <c r="AX38" s="122"/>
      <c r="AY38" s="234"/>
      <c r="AZ38" s="122"/>
      <c r="BA38" s="234"/>
      <c r="BB38" s="122"/>
      <c r="BC38" s="234"/>
      <c r="BD38" s="122"/>
      <c r="BE38" s="69" t="s">
        <v>140</v>
      </c>
      <c r="BF38" s="231"/>
      <c r="BG38" s="68"/>
      <c r="BH38" s="81"/>
      <c r="BI38" s="68"/>
      <c r="BJ38" s="61"/>
      <c r="BK38" s="68"/>
      <c r="BL38" s="65"/>
      <c r="BM38" s="68"/>
      <c r="BN38" s="65"/>
      <c r="BO38" s="68"/>
      <c r="BP38" s="65"/>
      <c r="BQ38" s="68"/>
      <c r="BR38" s="65"/>
      <c r="BS38" s="68"/>
      <c r="BT38" s="65"/>
      <c r="BU38" s="68"/>
      <c r="BV38" s="65"/>
      <c r="BW38" s="68"/>
      <c r="BX38" s="65"/>
      <c r="BY38" s="68"/>
      <c r="BZ38" s="124"/>
      <c r="CA38" s="234"/>
      <c r="CB38" s="235"/>
      <c r="CC38" s="234"/>
      <c r="CD38" s="122"/>
      <c r="CE38" s="234"/>
      <c r="CF38" s="122"/>
      <c r="CG38" s="234"/>
      <c r="CH38" s="122"/>
      <c r="CI38" s="234"/>
      <c r="CJ38" s="122"/>
      <c r="CK38" s="234"/>
      <c r="CL38" s="122"/>
    </row>
    <row r="39" spans="1:90" s="67" customFormat="1">
      <c r="A39" s="231" t="s">
        <v>141</v>
      </c>
      <c r="B39" s="79"/>
      <c r="C39" s="81"/>
      <c r="D39" s="79"/>
      <c r="E39" s="81"/>
      <c r="F39" s="63"/>
      <c r="G39" s="62"/>
      <c r="H39" s="63"/>
      <c r="I39" s="62"/>
      <c r="J39" s="63"/>
      <c r="K39" s="62"/>
      <c r="L39" s="63"/>
      <c r="M39" s="62"/>
      <c r="N39" s="66"/>
      <c r="O39" s="62"/>
      <c r="P39" s="63"/>
      <c r="Q39" s="62"/>
      <c r="R39" s="234"/>
      <c r="S39" s="234"/>
      <c r="T39" s="120"/>
      <c r="U39" s="127"/>
      <c r="V39" s="685"/>
      <c r="W39" s="233"/>
      <c r="X39" s="688"/>
      <c r="Y39" s="233"/>
      <c r="Z39" s="688"/>
      <c r="AA39" s="233"/>
      <c r="AB39" s="688"/>
      <c r="AC39" s="231" t="s">
        <v>141</v>
      </c>
      <c r="AD39" s="79"/>
      <c r="AE39" s="81"/>
      <c r="AF39" s="79"/>
      <c r="AG39" s="81"/>
      <c r="AH39" s="63"/>
      <c r="AI39" s="62"/>
      <c r="AJ39" s="63"/>
      <c r="AK39" s="62"/>
      <c r="AL39" s="63"/>
      <c r="AM39" s="62"/>
      <c r="AN39" s="63"/>
      <c r="AO39" s="62"/>
      <c r="AP39" s="66"/>
      <c r="AQ39" s="62"/>
      <c r="AR39" s="63"/>
      <c r="AS39" s="62"/>
      <c r="AT39" s="233"/>
      <c r="AU39" s="233"/>
      <c r="AV39" s="233"/>
      <c r="AW39" s="233"/>
      <c r="AX39" s="233"/>
      <c r="AY39" s="233"/>
      <c r="AZ39" s="688"/>
      <c r="BA39" s="233"/>
      <c r="BB39" s="688"/>
      <c r="BC39" s="233"/>
      <c r="BD39" s="688"/>
      <c r="BE39" s="231" t="s">
        <v>141</v>
      </c>
      <c r="BF39" s="79"/>
      <c r="BG39" s="81"/>
      <c r="BH39" s="79"/>
      <c r="BI39" s="81"/>
      <c r="BJ39" s="79"/>
      <c r="BK39" s="232"/>
      <c r="BL39" s="79"/>
      <c r="BM39" s="232"/>
      <c r="BN39" s="79"/>
      <c r="BO39" s="232"/>
      <c r="BP39" s="79"/>
      <c r="BQ39" s="232"/>
      <c r="BR39" s="80"/>
      <c r="BS39" s="232"/>
      <c r="BT39" s="79"/>
      <c r="BU39" s="232"/>
      <c r="BV39" s="80"/>
      <c r="BW39" s="81"/>
      <c r="BX39" s="79"/>
      <c r="BY39" s="81"/>
      <c r="BZ39" s="234"/>
      <c r="CA39" s="233"/>
      <c r="CB39" s="234"/>
      <c r="CC39" s="233"/>
      <c r="CD39" s="688"/>
      <c r="CE39" s="233"/>
      <c r="CF39" s="688"/>
      <c r="CG39" s="233"/>
      <c r="CH39" s="688"/>
      <c r="CI39" s="233"/>
      <c r="CJ39" s="688"/>
      <c r="CK39" s="233"/>
      <c r="CL39" s="688"/>
    </row>
    <row r="40" spans="1:90" s="67" customFormat="1">
      <c r="A40" s="229" t="s">
        <v>142</v>
      </c>
      <c r="B40" s="697">
        <f>SUM(B19,B22,B25,B28,B31,B34)</f>
        <v>0</v>
      </c>
      <c r="C40" s="698"/>
      <c r="D40" s="697">
        <f>SUM(D19,D22,D25,D28,D31,D34)</f>
        <v>0</v>
      </c>
      <c r="E40" s="698"/>
      <c r="F40" s="697">
        <f>SUM(F19,F22,F25,F28,F31,F34)</f>
        <v>0</v>
      </c>
      <c r="G40" s="698"/>
      <c r="H40" s="697">
        <f>SUM(H19,H22,H25,H28,H31,H34)</f>
        <v>0</v>
      </c>
      <c r="I40" s="698"/>
      <c r="J40" s="697">
        <f>SUM(J19,J22,J25,J28,J31,J34)</f>
        <v>0</v>
      </c>
      <c r="K40" s="698"/>
      <c r="L40" s="697">
        <f>SUM(L19,L22,L25,L28,L31,L34)</f>
        <v>0</v>
      </c>
      <c r="M40" s="698"/>
      <c r="N40" s="697">
        <f>SUM(N19,N22,N25,N28,N31,N34)</f>
        <v>0</v>
      </c>
      <c r="O40" s="698"/>
      <c r="P40" s="697">
        <f>SUM(P19,P22,P25,P28,P31,P34)</f>
        <v>0</v>
      </c>
      <c r="Q40" s="698"/>
      <c r="R40" s="235">
        <f>SUM(R19,R22,R25,R28,R31,R34)</f>
        <v>0</v>
      </c>
      <c r="S40" s="235">
        <f>SUM(S19,S22,S25,S28,S31,S34)</f>
        <v>0</v>
      </c>
      <c r="T40" s="124">
        <f>SUM(T19,T22,T25,T28,T31,T34)</f>
        <v>0</v>
      </c>
      <c r="U40" s="235">
        <f>SUM(U19,U22,U25,U28,U31,U34)</f>
        <v>0</v>
      </c>
      <c r="V40" s="686"/>
      <c r="W40" s="235">
        <f>SUM(W19,W22,W25,W28,W31,W34)</f>
        <v>0</v>
      </c>
      <c r="X40" s="689"/>
      <c r="Y40" s="235">
        <f>SUM(Y19,Y22,Y25,Y28,Y31,Y34)</f>
        <v>0</v>
      </c>
      <c r="Z40" s="689"/>
      <c r="AA40" s="235">
        <f>SUM(AA19,AA22,AA25,AA28,AA31,AA34)</f>
        <v>0</v>
      </c>
      <c r="AB40" s="689"/>
      <c r="AC40" s="231" t="s">
        <v>142</v>
      </c>
      <c r="AD40" s="697">
        <f>SUM(AD19,AD22,AD25,AD28,AD31,AD34)</f>
        <v>0</v>
      </c>
      <c r="AE40" s="698"/>
      <c r="AF40" s="697">
        <f>SUM(AF19,AF22,AF25,AF28,AF31,AF34)</f>
        <v>0</v>
      </c>
      <c r="AG40" s="698"/>
      <c r="AH40" s="697">
        <f>SUM(AH19,AH22,AH25,AH28,AH31,AH34)</f>
        <v>0</v>
      </c>
      <c r="AI40" s="698"/>
      <c r="AJ40" s="697">
        <f>SUM(AJ19,AJ22,AJ25,AJ28,AJ31,AJ34)</f>
        <v>0</v>
      </c>
      <c r="AK40" s="698"/>
      <c r="AL40" s="697">
        <f>SUM(AL19,AL22,AL25,AL28,AL31,AL34)</f>
        <v>0</v>
      </c>
      <c r="AM40" s="698"/>
      <c r="AN40" s="697">
        <f>SUM(AN19,AN22,AN25,AN28,AN31,AN34)</f>
        <v>0</v>
      </c>
      <c r="AO40" s="698"/>
      <c r="AP40" s="697">
        <f>SUM(AP19,AP22,AP25,AP28,AP31,AP34)</f>
        <v>0</v>
      </c>
      <c r="AQ40" s="698"/>
      <c r="AR40" s="697">
        <f>SUM(AR19,AR22,AR25,AR28,AR31,AR34)</f>
        <v>0</v>
      </c>
      <c r="AS40" s="698"/>
      <c r="AT40" s="235">
        <f>SUM(AT19,AT22,AT25,AT28,AT31,AT34)</f>
        <v>0</v>
      </c>
      <c r="AU40" s="235">
        <f>SUM(AU19,AU22,AU25,AU28,AU31,AU34)</f>
        <v>0</v>
      </c>
      <c r="AV40" s="235">
        <f>SUM(AV19,AV22,AV25,AV28,AV31,AV34)</f>
        <v>0</v>
      </c>
      <c r="AW40" s="235">
        <f>SUM(AW19,AW22,AW25,AW28,AW31,AW34)</f>
        <v>0</v>
      </c>
      <c r="AX40" s="132"/>
      <c r="AY40" s="235">
        <f>SUM(AY19,AY22,AY25,AY28,AY31,AY34)</f>
        <v>0</v>
      </c>
      <c r="AZ40" s="689"/>
      <c r="BA40" s="235">
        <f>SUM(BA19,BA22,BA25,BA28,BA31,BA34)</f>
        <v>0</v>
      </c>
      <c r="BB40" s="689"/>
      <c r="BC40" s="235">
        <f>SUM(BC19,BC22,BC25,BC28,BC31,BC34)</f>
        <v>0</v>
      </c>
      <c r="BD40" s="689"/>
      <c r="BE40" s="231" t="s">
        <v>142</v>
      </c>
      <c r="BF40" s="697">
        <f>SUM(BF19,BF22,BF25,BF28,BF31,BF34)</f>
        <v>0</v>
      </c>
      <c r="BG40" s="698"/>
      <c r="BH40" s="697">
        <f>SUM(BH19,BH22,BH25,BH28,BH31,BH34)</f>
        <v>0</v>
      </c>
      <c r="BI40" s="698"/>
      <c r="BJ40" s="697">
        <f>SUM(BJ19,BJ22,BJ25,BJ28,BJ31,BJ34)</f>
        <v>0</v>
      </c>
      <c r="BK40" s="698"/>
      <c r="BL40" s="697">
        <f>SUM(BL19,BL22,BL25,BL28,BL31,BL34)</f>
        <v>0</v>
      </c>
      <c r="BM40" s="698"/>
      <c r="BN40" s="697">
        <f>SUM(BN19,BN22,BN25,BN28,BN31,BN34)</f>
        <v>0</v>
      </c>
      <c r="BO40" s="698"/>
      <c r="BP40" s="697">
        <f>SUM(BP19,BP22,BP25,BP28,BP31,BP34)</f>
        <v>0</v>
      </c>
      <c r="BQ40" s="698"/>
      <c r="BR40" s="697">
        <f>SUM(BR19,BR22,BR25,BR28,BR31,BR34)</f>
        <v>0</v>
      </c>
      <c r="BS40" s="698"/>
      <c r="BT40" s="697">
        <f>SUM(BT19,BT22,BT25,BT28,BT31,BT34)</f>
        <v>0</v>
      </c>
      <c r="BU40" s="698"/>
      <c r="BV40" s="697">
        <f>SUM(BV19,BV22,BV25,BV28,BV31,BV34)</f>
        <v>0</v>
      </c>
      <c r="BW40" s="698"/>
      <c r="BX40" s="697">
        <f>SUM(BX19,BX22,BX25,BX28,BX31,BX34)</f>
        <v>0</v>
      </c>
      <c r="BY40" s="698"/>
      <c r="BZ40" s="235">
        <f>SUM(BZ19,BZ22,BZ25,BZ28,BZ31,BZ34)</f>
        <v>0</v>
      </c>
      <c r="CA40" s="235">
        <f>SUM(CA19,CA22,CA25,CA28,CA31,CA34)</f>
        <v>0</v>
      </c>
      <c r="CB40" s="235">
        <f>SUM(BZ40,CA40)</f>
        <v>0</v>
      </c>
      <c r="CC40" s="235">
        <f>SUM(CC19,CC22,CC25,CC28,CC31,CC34)</f>
        <v>0</v>
      </c>
      <c r="CD40" s="689"/>
      <c r="CE40" s="235">
        <f>SUM(CE19,CE22,CE25,CE28,CE31,CE34)</f>
        <v>0</v>
      </c>
      <c r="CF40" s="689"/>
      <c r="CG40" s="235">
        <f>SUM(CG19,CG22,CG25,CG28,CG31,CG34)</f>
        <v>0</v>
      </c>
      <c r="CH40" s="689"/>
      <c r="CI40" s="235">
        <f>SUM(CI19,CI22,CI25,CI28,CI31,CI34)</f>
        <v>0</v>
      </c>
      <c r="CJ40" s="689"/>
      <c r="CK40" s="235">
        <f>SUM(CK19,CK22,CK25,CK28,CK31,CK34)</f>
        <v>0</v>
      </c>
      <c r="CL40" s="689"/>
    </row>
    <row r="41" spans="1:90" s="67" customFormat="1">
      <c r="A41" s="229" t="s">
        <v>143</v>
      </c>
      <c r="B41" s="695">
        <f>SUM(B19,B22,B25,B28,B31,B34,B37)</f>
        <v>0</v>
      </c>
      <c r="C41" s="696"/>
      <c r="D41" s="695">
        <f>SUM(D19,D22,D25,D28,D31,D34,D37)</f>
        <v>0</v>
      </c>
      <c r="E41" s="696"/>
      <c r="F41" s="695">
        <f>SUM(F19,F22,F25,F28,F31,F34,F37)</f>
        <v>0</v>
      </c>
      <c r="G41" s="696"/>
      <c r="H41" s="695">
        <f>SUM(H19,H22,H25,H28,H31,H34,H37)</f>
        <v>0</v>
      </c>
      <c r="I41" s="696"/>
      <c r="J41" s="695">
        <f>SUM(J19,J22,J25,J28,J31,J34,J37)</f>
        <v>0</v>
      </c>
      <c r="K41" s="696"/>
      <c r="L41" s="695">
        <f>SUM(L19,L22,L25,L28,L31,L34,L37)</f>
        <v>0</v>
      </c>
      <c r="M41" s="696"/>
      <c r="N41" s="695">
        <f>SUM(N19,N22,N25,N28,N31,N34,N37)</f>
        <v>0</v>
      </c>
      <c r="O41" s="696"/>
      <c r="P41" s="695">
        <f>SUM(P19,P22,P25,P28,P31,P34,P37)</f>
        <v>0</v>
      </c>
      <c r="Q41" s="696"/>
      <c r="R41" s="128">
        <f>SUM(R19,R22,R25,R28,R31,R34,R37)</f>
        <v>0</v>
      </c>
      <c r="S41" s="128">
        <f>SUM(S19,S22,S25,S28,S31,S34,S37)</f>
        <v>0</v>
      </c>
      <c r="T41" s="129">
        <f>SUM(T19,T22,T25,T28,T31,T34,T37)</f>
        <v>0</v>
      </c>
      <c r="U41" s="235">
        <f>SUM(U19,U22,U25,U28,U31,U34,U37)</f>
        <v>0</v>
      </c>
      <c r="V41" s="687"/>
      <c r="W41" s="235">
        <f>SUM(W19,W22,W25,W28,W31,W34,W37)</f>
        <v>0</v>
      </c>
      <c r="X41" s="690"/>
      <c r="Y41" s="235">
        <f>SUM(Y19,Y22,Y25,Y28,Y31,Y34,Y37)</f>
        <v>0</v>
      </c>
      <c r="Z41" s="690"/>
      <c r="AA41" s="235">
        <f>SUM(AA19,AA22,AA25,AA28,AA31,AA34,AA37)</f>
        <v>0</v>
      </c>
      <c r="AB41" s="690"/>
      <c r="AC41" s="82" t="s">
        <v>143</v>
      </c>
      <c r="AD41" s="695">
        <f>SUM(AD19,AD22,AD25,AD28,AD31,AD34,AD37)</f>
        <v>0</v>
      </c>
      <c r="AE41" s="696"/>
      <c r="AF41" s="695">
        <f>SUM(AF19,AF22,AF25,AF28,AF31,AF34,AF37)</f>
        <v>0</v>
      </c>
      <c r="AG41" s="696"/>
      <c r="AH41" s="695">
        <f>SUM(AH19,AH22,AH25,AH28,AH31,AH34,AH37)</f>
        <v>0</v>
      </c>
      <c r="AI41" s="696"/>
      <c r="AJ41" s="695">
        <f>SUM(AJ19,AJ22,AJ25,AJ28,AJ31,AJ34,AJ37)</f>
        <v>0</v>
      </c>
      <c r="AK41" s="696"/>
      <c r="AL41" s="695">
        <f>SUM(AL19,AL22,AL25,AL28,AL31,AL34,AL37)</f>
        <v>0</v>
      </c>
      <c r="AM41" s="696"/>
      <c r="AN41" s="695">
        <f>SUM(AN19,AN22,AN25,AN28,AN31,AN34,AN37)</f>
        <v>0</v>
      </c>
      <c r="AO41" s="696"/>
      <c r="AP41" s="695">
        <f>SUM(AP19,AP22,AP25,AP28,AP31,AP34,AP37)</f>
        <v>0</v>
      </c>
      <c r="AQ41" s="696"/>
      <c r="AR41" s="695">
        <f>SUM(AR19,AR22,AR25,AR28,AR31,AR34,AR37)</f>
        <v>0</v>
      </c>
      <c r="AS41" s="696"/>
      <c r="AT41" s="235">
        <f>SUM(AT19,AT22,AT25,AT28,AT31,AT34,AT37)</f>
        <v>0</v>
      </c>
      <c r="AU41" s="235">
        <f>SUM(AU19,AU22,AU25,AU28,AU31,AU34,AU37)</f>
        <v>0</v>
      </c>
      <c r="AV41" s="235">
        <f>SUM(AV19,AV22,AV25,AV28,AV31,AV34,AV37)</f>
        <v>0</v>
      </c>
      <c r="AW41" s="235">
        <f>SUM(AW19,AW22,AW25,AW28,AW31,AW34,AW37)</f>
        <v>0</v>
      </c>
      <c r="AX41" s="133"/>
      <c r="AY41" s="235">
        <f>SUM(AY19,AY22,AY25,AY28,AY31,AY34,AY37)</f>
        <v>0</v>
      </c>
      <c r="AZ41" s="690"/>
      <c r="BA41" s="235">
        <f>SUM(BA19,BA22,BA25,BA28,BA31,BA34,BA37)</f>
        <v>0</v>
      </c>
      <c r="BB41" s="690"/>
      <c r="BC41" s="235">
        <f>SUM(BC19,BC22,BC25,BC28,BC31,BC34,BC37)</f>
        <v>0</v>
      </c>
      <c r="BD41" s="690"/>
      <c r="BE41" s="82" t="s">
        <v>183</v>
      </c>
      <c r="BF41" s="695">
        <f>SUM(BF19,BF22,BF25,BF28,BF31,BF34,BF37)</f>
        <v>0</v>
      </c>
      <c r="BG41" s="696"/>
      <c r="BH41" s="695">
        <f>SUM(BH19,BH22,BH25,BH28,BH31,BH34,BH37)</f>
        <v>0</v>
      </c>
      <c r="BI41" s="696"/>
      <c r="BJ41" s="695">
        <f>SUM(BJ19,BJ22,BJ25,BJ28,BJ31,BJ34,BJ37)</f>
        <v>0</v>
      </c>
      <c r="BK41" s="696"/>
      <c r="BL41" s="695">
        <f>SUM(BL19,BL22,BL25,BL28,BL31,BL34,BL37)</f>
        <v>0</v>
      </c>
      <c r="BM41" s="696"/>
      <c r="BN41" s="695">
        <f>SUM(BN19,BN22,BN25,BN28,BN31,BN34,BN37)</f>
        <v>0</v>
      </c>
      <c r="BO41" s="696"/>
      <c r="BP41" s="695">
        <f>SUM(BP19,BP22,BP25,BP28,BP31,BP34,BP37)</f>
        <v>0</v>
      </c>
      <c r="BQ41" s="696"/>
      <c r="BR41" s="695">
        <f>SUM(BR19,BR22,BR25,BR28,BR31,BR34,BR37)</f>
        <v>0</v>
      </c>
      <c r="BS41" s="696"/>
      <c r="BT41" s="695">
        <f>SUM(BT19,BT22,BT25,BT28,BT31,BT34,BT37)</f>
        <v>0</v>
      </c>
      <c r="BU41" s="696"/>
      <c r="BV41" s="695">
        <f>SUM(BV19,BV22,BV25,BV28,BV31,BV34,BV37)</f>
        <v>0</v>
      </c>
      <c r="BW41" s="696"/>
      <c r="BX41" s="695">
        <f>SUM(BX19,BX22,BX25,BX28,BX31,BX34,BX37)</f>
        <v>0</v>
      </c>
      <c r="BY41" s="696"/>
      <c r="BZ41" s="235">
        <f>SUM(BZ19,BZ22,BZ25,BZ28,BZ31,BZ34,BZ37)</f>
        <v>0</v>
      </c>
      <c r="CA41" s="235">
        <f>SUM(CA19,CA22,CA25,CA28,CA31,CA34,CA37)</f>
        <v>0</v>
      </c>
      <c r="CB41" s="235">
        <f>SUM(BZ41,CA41)</f>
        <v>0</v>
      </c>
      <c r="CC41" s="235">
        <f>SUM(CC19,CC22,CC25,CC28,CC31,CC34,CC37)</f>
        <v>0</v>
      </c>
      <c r="CD41" s="690"/>
      <c r="CE41" s="235">
        <f>SUM(CE19,CE22,CE25,CE28,CE31,CE34,CE37)</f>
        <v>0</v>
      </c>
      <c r="CF41" s="690"/>
      <c r="CG41" s="235">
        <f>SUM(CG19,CG22,CG25,CG28,CG31,CG34,CG37)</f>
        <v>0</v>
      </c>
      <c r="CH41" s="690"/>
      <c r="CI41" s="235">
        <f>SUM(CI19,CI22,CI25,CI28,CI31,CI34,CI37)</f>
        <v>0</v>
      </c>
      <c r="CJ41" s="690"/>
      <c r="CK41" s="235">
        <f>SUM(CK19,CK22,CK25,CK28,CK31,CK34,CK37)</f>
        <v>0</v>
      </c>
      <c r="CL41" s="690"/>
    </row>
    <row r="42" spans="1:90" s="67" customFormat="1">
      <c r="A42" s="79" t="s">
        <v>190</v>
      </c>
      <c r="B42" s="79"/>
      <c r="C42" s="80"/>
      <c r="D42" s="79"/>
      <c r="E42" s="80"/>
      <c r="F42" s="79"/>
      <c r="G42" s="115"/>
      <c r="H42" s="79"/>
      <c r="I42" s="115"/>
      <c r="J42" s="79"/>
      <c r="K42" s="115"/>
      <c r="L42" s="79"/>
      <c r="M42" s="115"/>
      <c r="N42" s="80"/>
      <c r="O42" s="115"/>
      <c r="P42" s="79"/>
      <c r="Q42" s="64"/>
      <c r="R42" s="234"/>
      <c r="S42" s="234"/>
      <c r="T42" s="688"/>
      <c r="U42" s="685"/>
      <c r="V42" s="127"/>
      <c r="W42" s="688"/>
      <c r="X42" s="233"/>
      <c r="Y42" s="688"/>
      <c r="Z42" s="233"/>
      <c r="AA42" s="688"/>
      <c r="AB42" s="233"/>
      <c r="AC42" s="79" t="s">
        <v>190</v>
      </c>
      <c r="AD42" s="79"/>
      <c r="AE42" s="80"/>
      <c r="AF42" s="79"/>
      <c r="AG42" s="80"/>
      <c r="AH42" s="79"/>
      <c r="AI42" s="115"/>
      <c r="AJ42" s="79"/>
      <c r="AK42" s="115"/>
      <c r="AL42" s="79"/>
      <c r="AM42" s="115"/>
      <c r="AN42" s="79"/>
      <c r="AO42" s="115"/>
      <c r="AP42" s="80"/>
      <c r="AQ42" s="115"/>
      <c r="AR42" s="79"/>
      <c r="AS42" s="118"/>
      <c r="AT42" s="233"/>
      <c r="AU42" s="233"/>
      <c r="AV42" s="688"/>
      <c r="AW42" s="688"/>
      <c r="AX42" s="233"/>
      <c r="AY42" s="688"/>
      <c r="AZ42" s="233"/>
      <c r="BA42" s="688"/>
      <c r="BB42" s="233"/>
      <c r="BC42" s="688"/>
      <c r="BD42" s="233"/>
      <c r="BE42" s="79" t="s">
        <v>190</v>
      </c>
      <c r="BF42" s="79"/>
      <c r="BG42" s="80"/>
      <c r="BH42" s="79"/>
      <c r="BI42" s="80"/>
      <c r="BJ42" s="79"/>
      <c r="BK42" s="115"/>
      <c r="BL42" s="79"/>
      <c r="BM42" s="115"/>
      <c r="BN42" s="79"/>
      <c r="BO42" s="115"/>
      <c r="BP42" s="79"/>
      <c r="BQ42" s="115"/>
      <c r="BR42" s="80"/>
      <c r="BS42" s="115"/>
      <c r="BT42" s="79"/>
      <c r="BU42" s="115"/>
      <c r="BV42" s="80"/>
      <c r="BW42" s="80"/>
      <c r="BX42" s="231"/>
      <c r="BY42" s="81"/>
      <c r="BZ42" s="234"/>
      <c r="CA42" s="234"/>
      <c r="CB42" s="688"/>
      <c r="CC42" s="688"/>
      <c r="CD42" s="234"/>
      <c r="CE42" s="688"/>
      <c r="CF42" s="234"/>
      <c r="CG42" s="688"/>
      <c r="CH42" s="234"/>
      <c r="CI42" s="688"/>
      <c r="CJ42" s="234"/>
      <c r="CK42" s="688"/>
      <c r="CL42" s="234"/>
    </row>
    <row r="43" spans="1:90" s="67" customFormat="1">
      <c r="A43" s="229" t="s">
        <v>142</v>
      </c>
      <c r="B43" s="693">
        <f>IFERROR(B40/R40*100,0)</f>
        <v>0</v>
      </c>
      <c r="C43" s="694"/>
      <c r="D43" s="693">
        <f>IFERROR(D40/S40*100,0)</f>
        <v>0</v>
      </c>
      <c r="E43" s="694"/>
      <c r="F43" s="693">
        <f>IFERROR(F40/R40*100,0)</f>
        <v>0</v>
      </c>
      <c r="G43" s="694"/>
      <c r="H43" s="693">
        <f>IFERROR(H40/S40*100,0)</f>
        <v>0</v>
      </c>
      <c r="I43" s="694"/>
      <c r="J43" s="693">
        <f>IFERROR(J40/R40*100,0)</f>
        <v>0</v>
      </c>
      <c r="K43" s="694"/>
      <c r="L43" s="693">
        <f>IFERROR(L40/S40*100,0)</f>
        <v>0</v>
      </c>
      <c r="M43" s="694"/>
      <c r="N43" s="693">
        <f>IFERROR(N40/R40*100,0)</f>
        <v>0</v>
      </c>
      <c r="O43" s="694"/>
      <c r="P43" s="693">
        <f>IFERROR(P40/S40*100,0)</f>
        <v>0</v>
      </c>
      <c r="Q43" s="694"/>
      <c r="R43" s="123"/>
      <c r="S43" s="123"/>
      <c r="T43" s="689"/>
      <c r="U43" s="686"/>
      <c r="V43" s="131">
        <f>IFERROR(U40/T40*100,0)</f>
        <v>0</v>
      </c>
      <c r="W43" s="689"/>
      <c r="X43" s="131">
        <f>IFERROR(W40/T40*100,0)</f>
        <v>0</v>
      </c>
      <c r="Y43" s="689"/>
      <c r="Z43" s="131">
        <f>IFERROR(Y40/T40*100,0)</f>
        <v>0</v>
      </c>
      <c r="AA43" s="689"/>
      <c r="AB43" s="131">
        <f>IFERROR(AA40/T40*100,0)</f>
        <v>0</v>
      </c>
      <c r="AC43" s="83" t="s">
        <v>142</v>
      </c>
      <c r="AD43" s="693">
        <f>IFERROR(AD40/AT40*100,0)</f>
        <v>0</v>
      </c>
      <c r="AE43" s="694"/>
      <c r="AF43" s="693">
        <f>IFERROR(AF40/AU40*100,0)</f>
        <v>0</v>
      </c>
      <c r="AG43" s="694"/>
      <c r="AH43" s="693">
        <f>IFERROR(AH40/AT40*100,0)</f>
        <v>0</v>
      </c>
      <c r="AI43" s="694"/>
      <c r="AJ43" s="693">
        <f>IFERROR(AJ40/AU40*100,0)</f>
        <v>0</v>
      </c>
      <c r="AK43" s="694"/>
      <c r="AL43" s="693">
        <f>IFERROR(AL40/AT40*100,0)</f>
        <v>0</v>
      </c>
      <c r="AM43" s="694"/>
      <c r="AN43" s="693">
        <f>IFERROR(AN40/AU40*100,0)</f>
        <v>0</v>
      </c>
      <c r="AO43" s="694"/>
      <c r="AP43" s="693">
        <f>IFERROR(AP40/AT40*100,0)</f>
        <v>0</v>
      </c>
      <c r="AQ43" s="694"/>
      <c r="AR43" s="693">
        <f>IFERROR(AR40/AU40*100,0)</f>
        <v>0</v>
      </c>
      <c r="AS43" s="694"/>
      <c r="AT43" s="123"/>
      <c r="AU43" s="123"/>
      <c r="AV43" s="689"/>
      <c r="AW43" s="689"/>
      <c r="AX43" s="131">
        <f>IFERROR(AW40/AV40*100,0)</f>
        <v>0</v>
      </c>
      <c r="AY43" s="689"/>
      <c r="AZ43" s="131">
        <f>IFERROR(AY40/AV40*100,0)</f>
        <v>0</v>
      </c>
      <c r="BA43" s="689"/>
      <c r="BB43" s="131">
        <f>IFERROR(BA40/AV40*100,0)</f>
        <v>0</v>
      </c>
      <c r="BC43" s="689"/>
      <c r="BD43" s="131">
        <f>IFERROR(BC40/AV40*100,0)</f>
        <v>0</v>
      </c>
      <c r="BE43" s="83" t="s">
        <v>142</v>
      </c>
      <c r="BF43" s="693">
        <f>IFERROR(BF40/BZ40*100,0)</f>
        <v>0</v>
      </c>
      <c r="BG43" s="694"/>
      <c r="BH43" s="693">
        <f>IFERROR(BH40/CA40*100,0)</f>
        <v>0</v>
      </c>
      <c r="BI43" s="694"/>
      <c r="BJ43" s="693">
        <f>IFERROR(BJ40/BZ40*100,0)</f>
        <v>0</v>
      </c>
      <c r="BK43" s="694"/>
      <c r="BL43" s="693">
        <f>IFERROR(BL40/CA40*100,0)</f>
        <v>0</v>
      </c>
      <c r="BM43" s="694"/>
      <c r="BN43" s="693">
        <f>IFERROR(BN40/BZ40*100,0)</f>
        <v>0</v>
      </c>
      <c r="BO43" s="694"/>
      <c r="BP43" s="693">
        <f>IFERROR(BP40/CA40*100,0)</f>
        <v>0</v>
      </c>
      <c r="BQ43" s="694"/>
      <c r="BR43" s="693">
        <f>IFERROR(BR40/BZ40*100,0)</f>
        <v>0</v>
      </c>
      <c r="BS43" s="694"/>
      <c r="BT43" s="693">
        <f>IFERROR(BT40/CA40*100,0)</f>
        <v>0</v>
      </c>
      <c r="BU43" s="694"/>
      <c r="BV43" s="693">
        <f>IFERROR(BV40/BZ40*100,0)</f>
        <v>0</v>
      </c>
      <c r="BW43" s="694"/>
      <c r="BX43" s="693">
        <f>IFERROR(BX40/CA40*100,0)</f>
        <v>0</v>
      </c>
      <c r="BY43" s="694"/>
      <c r="BZ43" s="123"/>
      <c r="CA43" s="123"/>
      <c r="CB43" s="689"/>
      <c r="CC43" s="689"/>
      <c r="CD43" s="131">
        <f>IFERROR(CC40/CB40*100,0)</f>
        <v>0</v>
      </c>
      <c r="CE43" s="689"/>
      <c r="CF43" s="131">
        <f>IFERROR(CE40/CB40*100,0)</f>
        <v>0</v>
      </c>
      <c r="CG43" s="689"/>
      <c r="CH43" s="131">
        <f>IFERROR(CG40/CB40*100,0)</f>
        <v>0</v>
      </c>
      <c r="CI43" s="689"/>
      <c r="CJ43" s="131">
        <f>IFERROR(CI40/CB40*100,0)</f>
        <v>0</v>
      </c>
      <c r="CK43" s="689"/>
      <c r="CL43" s="131">
        <f>IFERROR(CK40/CB40*100,0)</f>
        <v>0</v>
      </c>
    </row>
    <row r="44" spans="1:90" s="67" customFormat="1">
      <c r="A44" s="69" t="s">
        <v>143</v>
      </c>
      <c r="B44" s="691">
        <f>IFERROR(B41/R41*100,0)</f>
        <v>0</v>
      </c>
      <c r="C44" s="692"/>
      <c r="D44" s="691">
        <f>IFERROR(D41/S41*100,0)</f>
        <v>0</v>
      </c>
      <c r="E44" s="692"/>
      <c r="F44" s="691">
        <f>IFERROR(F41/R41*100,0)</f>
        <v>0</v>
      </c>
      <c r="G44" s="692"/>
      <c r="H44" s="691">
        <f>IFERROR(H41/S41*100,0)</f>
        <v>0</v>
      </c>
      <c r="I44" s="692"/>
      <c r="J44" s="691">
        <f>IFERROR(J41/R41*100,0)</f>
        <v>0</v>
      </c>
      <c r="K44" s="692"/>
      <c r="L44" s="691">
        <f>IFERROR(L41/S41*100,0)</f>
        <v>0</v>
      </c>
      <c r="M44" s="692"/>
      <c r="N44" s="691">
        <f>IFERROR(N41/R41*100,0)</f>
        <v>0</v>
      </c>
      <c r="O44" s="692"/>
      <c r="P44" s="691">
        <f>IFERROR(P41/S41*100,0)</f>
        <v>0</v>
      </c>
      <c r="Q44" s="692"/>
      <c r="R44" s="130"/>
      <c r="S44" s="130"/>
      <c r="T44" s="690"/>
      <c r="U44" s="687"/>
      <c r="V44" s="131">
        <f>IFERROR(U41/T41*100,0)</f>
        <v>0</v>
      </c>
      <c r="W44" s="690"/>
      <c r="X44" s="131">
        <f>IFERROR(W41/T41*100,0)</f>
        <v>0</v>
      </c>
      <c r="Y44" s="690"/>
      <c r="Z44" s="131">
        <f>IFERROR(Y41/T41*100,0)</f>
        <v>0</v>
      </c>
      <c r="AA44" s="690"/>
      <c r="AB44" s="131">
        <f>IFERROR(AA41/T41*100,0)</f>
        <v>0</v>
      </c>
      <c r="AC44" s="69" t="s">
        <v>143</v>
      </c>
      <c r="AD44" s="691">
        <f>IFERROR(AD41/AT41*100,0)</f>
        <v>0</v>
      </c>
      <c r="AE44" s="692"/>
      <c r="AF44" s="691">
        <f>IFERROR(AF41/AU41*100,0)</f>
        <v>0</v>
      </c>
      <c r="AG44" s="692"/>
      <c r="AH44" s="691">
        <f>IFERROR(AH41/AT41*100,0)</f>
        <v>0</v>
      </c>
      <c r="AI44" s="692"/>
      <c r="AJ44" s="691">
        <f>IFERROR(AJ41/AU41*100,0)</f>
        <v>0</v>
      </c>
      <c r="AK44" s="692"/>
      <c r="AL44" s="691">
        <f>IFERROR(AL41/AT41*100,0)</f>
        <v>0</v>
      </c>
      <c r="AM44" s="692"/>
      <c r="AN44" s="691">
        <f>IFERROR(AN41/AU41*100,0)</f>
        <v>0</v>
      </c>
      <c r="AO44" s="692"/>
      <c r="AP44" s="691">
        <f>IFERROR(AP41/AT41*100,0)</f>
        <v>0</v>
      </c>
      <c r="AQ44" s="692"/>
      <c r="AR44" s="691">
        <f>IFERROR(AR41/AU41*100,0)</f>
        <v>0</v>
      </c>
      <c r="AS44" s="692"/>
      <c r="AT44" s="134"/>
      <c r="AU44" s="134"/>
      <c r="AV44" s="690"/>
      <c r="AW44" s="690"/>
      <c r="AX44" s="131">
        <f>IFERROR(AW41/AV41*100,0)</f>
        <v>0</v>
      </c>
      <c r="AY44" s="690"/>
      <c r="AZ44" s="131">
        <f>IFERROR(AY41/AV41*100,0)</f>
        <v>0</v>
      </c>
      <c r="BA44" s="690"/>
      <c r="BB44" s="131">
        <f>IFERROR(BA41/AV41*100,0)</f>
        <v>0</v>
      </c>
      <c r="BC44" s="690"/>
      <c r="BD44" s="131">
        <f>IFERROR(BC41/AV41*100,0)</f>
        <v>0</v>
      </c>
      <c r="BE44" s="69" t="s">
        <v>183</v>
      </c>
      <c r="BF44" s="691">
        <f>IFERROR(BF41/BZ41*100,0)</f>
        <v>0</v>
      </c>
      <c r="BG44" s="692"/>
      <c r="BH44" s="691">
        <f>IFERROR(BH41/CA41*100,0)</f>
        <v>0</v>
      </c>
      <c r="BI44" s="692"/>
      <c r="BJ44" s="691">
        <f>IFERROR(BJ41/BZ41*100,0)</f>
        <v>0</v>
      </c>
      <c r="BK44" s="692"/>
      <c r="BL44" s="691">
        <f>IFERROR(BL41/CA41*100,0)</f>
        <v>0</v>
      </c>
      <c r="BM44" s="692"/>
      <c r="BN44" s="691">
        <f>IFERROR(BN41/BZ41*100,0)</f>
        <v>0</v>
      </c>
      <c r="BO44" s="692"/>
      <c r="BP44" s="691">
        <f>IFERROR(BP41/CA41*100,0)</f>
        <v>0</v>
      </c>
      <c r="BQ44" s="692"/>
      <c r="BR44" s="691">
        <f>IFERROR(BR41/BZ41*100,0)</f>
        <v>0</v>
      </c>
      <c r="BS44" s="692"/>
      <c r="BT44" s="691">
        <f>IFERROR(BT41/CA41*100,0)</f>
        <v>0</v>
      </c>
      <c r="BU44" s="692"/>
      <c r="BV44" s="691">
        <f>IFERROR(BV41/BZ41*100,0)</f>
        <v>0</v>
      </c>
      <c r="BW44" s="692"/>
      <c r="BX44" s="691">
        <f>IFERROR(BX41/CA41*100,0)</f>
        <v>0</v>
      </c>
      <c r="BY44" s="692"/>
      <c r="BZ44" s="134"/>
      <c r="CA44" s="134"/>
      <c r="CB44" s="690"/>
      <c r="CC44" s="690"/>
      <c r="CD44" s="131">
        <f>IFERROR(CC41/CB41*100,0)</f>
        <v>0</v>
      </c>
      <c r="CE44" s="690"/>
      <c r="CF44" s="131">
        <f>IFERROR(CE41/CB41*100,0)</f>
        <v>0</v>
      </c>
      <c r="CG44" s="690"/>
      <c r="CH44" s="131">
        <f>IFERROR(CG41/CB41*100,0)</f>
        <v>0</v>
      </c>
      <c r="CI44" s="690"/>
      <c r="CJ44" s="131">
        <f>IFERROR(CI41/CB41*100,0)</f>
        <v>0</v>
      </c>
      <c r="CK44" s="690"/>
      <c r="CL44" s="131">
        <f>IFERROR(CK41/CB41*100,0)</f>
        <v>0</v>
      </c>
    </row>
    <row r="45" spans="1:90" s="67" customFormat="1">
      <c r="A45" s="249" t="s">
        <v>144</v>
      </c>
      <c r="AC45" s="249" t="s">
        <v>144</v>
      </c>
      <c r="BE45" s="249" t="s">
        <v>144</v>
      </c>
    </row>
    <row r="46" spans="1:90" s="67" customFormat="1">
      <c r="A46" s="249" t="s">
        <v>161</v>
      </c>
      <c r="AC46" s="249" t="s">
        <v>161</v>
      </c>
      <c r="BE46" s="249" t="s">
        <v>161</v>
      </c>
    </row>
    <row r="47" spans="1:90" s="67" customFormat="1">
      <c r="A47" s="250" t="s">
        <v>162</v>
      </c>
      <c r="B47" s="65"/>
      <c r="C47" s="65"/>
      <c r="D47" s="65"/>
      <c r="E47" s="65"/>
      <c r="F47" s="65"/>
      <c r="G47" s="65"/>
      <c r="H47" s="65"/>
      <c r="I47" s="65"/>
      <c r="J47" s="65"/>
      <c r="K47" s="65"/>
      <c r="L47" s="65"/>
      <c r="M47" s="65"/>
      <c r="N47" s="65"/>
      <c r="O47" s="65"/>
      <c r="P47" s="65"/>
      <c r="Q47" s="65"/>
      <c r="R47" s="65"/>
      <c r="S47" s="65"/>
      <c r="T47" s="65"/>
      <c r="U47" s="65"/>
      <c r="V47" s="65"/>
      <c r="W47" s="65"/>
      <c r="X47" s="65"/>
      <c r="Y47" s="65"/>
      <c r="Z47" s="65"/>
      <c r="AA47" s="65"/>
      <c r="AB47" s="65"/>
      <c r="AC47" s="250"/>
      <c r="AD47" s="65"/>
      <c r="AE47" s="65"/>
      <c r="AF47" s="65"/>
      <c r="AG47" s="65"/>
      <c r="AH47" s="65"/>
      <c r="AI47" s="65"/>
      <c r="AJ47" s="65"/>
      <c r="AK47" s="65"/>
      <c r="AL47" s="65"/>
      <c r="AM47" s="65"/>
      <c r="AN47" s="65"/>
      <c r="AO47" s="65"/>
      <c r="AP47" s="65"/>
      <c r="AQ47" s="65"/>
      <c r="AR47" s="65"/>
      <c r="AS47" s="65"/>
      <c r="AT47" s="65"/>
      <c r="AU47" s="65"/>
      <c r="AV47" s="65"/>
      <c r="AW47" s="65"/>
      <c r="AX47" s="65"/>
      <c r="AY47" s="65"/>
      <c r="AZ47" s="65"/>
      <c r="BA47" s="65"/>
      <c r="BB47" s="65"/>
      <c r="BC47" s="65"/>
      <c r="BE47" s="250" t="s">
        <v>163</v>
      </c>
      <c r="BF47" s="65"/>
      <c r="BG47" s="65"/>
      <c r="BH47" s="65"/>
      <c r="BI47" s="65"/>
      <c r="BJ47" s="65"/>
      <c r="BK47" s="65"/>
      <c r="BL47" s="65"/>
      <c r="BM47" s="65"/>
      <c r="BN47" s="65"/>
      <c r="BO47" s="65"/>
      <c r="BP47" s="65"/>
      <c r="BQ47" s="65"/>
      <c r="BR47" s="65"/>
      <c r="BS47" s="65"/>
      <c r="BT47" s="65"/>
      <c r="BU47" s="65"/>
      <c r="BV47" s="65"/>
      <c r="BW47" s="65"/>
      <c r="BX47" s="65"/>
      <c r="BY47" s="65"/>
      <c r="BZ47" s="65"/>
      <c r="CA47" s="65"/>
      <c r="CB47" s="65"/>
      <c r="CC47" s="65"/>
      <c r="CD47" s="65"/>
      <c r="CE47" s="65"/>
    </row>
    <row r="48" spans="1:90" ht="14.25" customHeight="1">
      <c r="A48" s="48"/>
      <c r="B48" s="48"/>
      <c r="C48" s="48"/>
      <c r="D48" s="48"/>
      <c r="E48" s="48"/>
      <c r="F48" s="48"/>
      <c r="G48" s="48"/>
      <c r="H48" s="48"/>
      <c r="I48" s="48"/>
      <c r="J48" s="48"/>
      <c r="K48" s="48"/>
      <c r="L48" s="48"/>
      <c r="M48" s="48"/>
      <c r="N48" s="48"/>
      <c r="O48" s="48"/>
      <c r="P48" s="48"/>
      <c r="Q48" s="48"/>
      <c r="R48" s="48"/>
      <c r="S48" s="48"/>
      <c r="T48" s="48"/>
      <c r="U48" s="48"/>
      <c r="V48" s="48"/>
      <c r="W48" s="48"/>
      <c r="X48" s="48"/>
      <c r="Y48" s="48"/>
      <c r="Z48" s="48"/>
      <c r="AA48" s="48"/>
      <c r="AB48" s="48"/>
      <c r="AC48" s="48"/>
      <c r="AD48" s="65"/>
      <c r="AE48" s="65"/>
      <c r="AF48" s="65"/>
      <c r="AG48" s="65"/>
      <c r="AH48" s="65"/>
      <c r="AI48" s="65"/>
      <c r="AJ48" s="65"/>
      <c r="AK48" s="65"/>
      <c r="AL48" s="65"/>
      <c r="AM48" s="65"/>
      <c r="AN48" s="65"/>
      <c r="AO48" s="65"/>
      <c r="AP48" s="65"/>
      <c r="AQ48" s="65"/>
      <c r="AR48" s="65"/>
      <c r="AS48" s="65"/>
      <c r="AT48" s="65"/>
      <c r="AU48" s="65"/>
      <c r="AV48" s="65"/>
      <c r="AW48" s="65"/>
      <c r="AX48" s="65"/>
      <c r="AY48" s="65"/>
      <c r="AZ48" s="65"/>
      <c r="BA48" s="65"/>
      <c r="BB48" s="65"/>
      <c r="BC48" s="65"/>
      <c r="BE48" s="250" t="s">
        <v>162</v>
      </c>
      <c r="BF48" s="65"/>
      <c r="BG48" s="65"/>
      <c r="BH48" s="65"/>
      <c r="BI48" s="65"/>
      <c r="BJ48" s="65"/>
      <c r="BK48" s="65"/>
      <c r="BL48" s="65"/>
      <c r="BM48" s="65"/>
      <c r="BN48" s="65"/>
      <c r="BO48" s="65"/>
      <c r="BP48" s="65"/>
      <c r="BQ48" s="65"/>
      <c r="BR48" s="65"/>
      <c r="BS48" s="65"/>
      <c r="BT48" s="65"/>
      <c r="BU48" s="65"/>
      <c r="BV48" s="65"/>
      <c r="BW48" s="65"/>
      <c r="BX48" s="65"/>
      <c r="BY48" s="65"/>
      <c r="BZ48" s="65"/>
      <c r="CA48" s="65"/>
      <c r="CB48" s="65"/>
      <c r="CC48" s="65"/>
      <c r="CD48" s="65"/>
      <c r="CE48" s="65"/>
      <c r="CF48" s="67"/>
      <c r="CG48" s="67"/>
      <c r="CH48" s="67"/>
      <c r="CI48" s="67"/>
      <c r="CJ48" s="67"/>
      <c r="CK48" s="67"/>
      <c r="CL48" s="67"/>
    </row>
    <row r="49" spans="1:89">
      <c r="A49" s="48"/>
      <c r="B49" s="48"/>
      <c r="C49" s="48"/>
      <c r="D49" s="48"/>
      <c r="E49" s="48"/>
      <c r="F49" s="48"/>
      <c r="G49" s="48"/>
      <c r="H49" s="48"/>
      <c r="I49" s="48"/>
      <c r="J49" s="48"/>
      <c r="K49" s="48"/>
      <c r="L49" s="48"/>
      <c r="M49" s="48"/>
      <c r="N49" s="48"/>
      <c r="O49" s="48"/>
      <c r="P49" s="48"/>
      <c r="Q49" s="48"/>
      <c r="R49" s="48"/>
      <c r="S49" s="48"/>
      <c r="T49" s="48"/>
      <c r="U49" s="48"/>
      <c r="V49" s="48"/>
      <c r="W49" s="48"/>
      <c r="X49" s="48"/>
      <c r="Y49" s="48"/>
      <c r="Z49" s="48"/>
      <c r="AA49" s="48"/>
      <c r="AB49" s="48"/>
      <c r="AC49" s="48"/>
      <c r="AD49" s="65"/>
      <c r="AE49" s="65"/>
      <c r="AF49" s="65"/>
      <c r="AG49" s="65"/>
      <c r="AH49" s="65"/>
      <c r="AI49" s="65"/>
      <c r="AJ49" s="65"/>
      <c r="AK49" s="65"/>
      <c r="AL49" s="65"/>
      <c r="AM49" s="65"/>
      <c r="AN49" s="65"/>
      <c r="AO49" s="65"/>
      <c r="AP49" s="65"/>
      <c r="AQ49" s="65"/>
      <c r="AR49" s="65"/>
      <c r="AS49" s="65"/>
      <c r="AT49" s="65"/>
      <c r="AU49" s="65"/>
      <c r="AV49" s="65"/>
      <c r="AW49" s="65"/>
      <c r="AX49" s="65"/>
      <c r="AY49" s="65"/>
      <c r="AZ49" s="65"/>
      <c r="BA49" s="65"/>
      <c r="BB49" s="65"/>
      <c r="BC49" s="65"/>
      <c r="BE49" s="52"/>
      <c r="BF49" s="48"/>
      <c r="BG49" s="48"/>
      <c r="BH49" s="48"/>
      <c r="BI49" s="48"/>
      <c r="BJ49" s="48"/>
      <c r="BK49" s="48"/>
      <c r="BL49" s="48"/>
      <c r="BM49" s="48"/>
      <c r="BN49" s="48"/>
      <c r="BO49" s="48"/>
      <c r="BP49" s="48"/>
      <c r="BQ49" s="48"/>
      <c r="BR49" s="48"/>
      <c r="BS49" s="48"/>
      <c r="BT49" s="48"/>
      <c r="BU49" s="48"/>
      <c r="BV49" s="48"/>
      <c r="BW49" s="48"/>
      <c r="BX49" s="48"/>
      <c r="BY49" s="48"/>
      <c r="BZ49" s="48"/>
      <c r="CA49" s="48"/>
      <c r="CB49" s="48"/>
      <c r="CC49" s="48"/>
      <c r="CD49" s="48"/>
      <c r="CE49" s="48"/>
    </row>
    <row r="50" spans="1:89" ht="15" customHeight="1">
      <c r="A50" s="333" t="s">
        <v>172</v>
      </c>
      <c r="B50" s="706"/>
      <c r="C50" s="706"/>
      <c r="D50" s="706"/>
      <c r="E50" s="706"/>
      <c r="F50" s="706"/>
      <c r="G50" s="706"/>
      <c r="H50" s="706"/>
      <c r="L50" s="334" t="s">
        <v>173</v>
      </c>
      <c r="M50" s="706"/>
      <c r="N50" s="706"/>
      <c r="O50" s="706"/>
      <c r="P50" s="706"/>
      <c r="Q50" s="706"/>
      <c r="R50" s="706"/>
      <c r="V50" s="334" t="s">
        <v>174</v>
      </c>
      <c r="W50" s="706"/>
      <c r="X50" s="706"/>
      <c r="Y50" s="706"/>
      <c r="Z50" s="706"/>
      <c r="AA50" s="706"/>
      <c r="AC50" s="333" t="s">
        <v>172</v>
      </c>
      <c r="AD50" s="700" t="str">
        <f>IF(B50="","",B50)</f>
        <v/>
      </c>
      <c r="AE50" s="700"/>
      <c r="AF50" s="700"/>
      <c r="AG50" s="700"/>
      <c r="AH50" s="700"/>
      <c r="AI50" s="700"/>
      <c r="AJ50" s="700"/>
      <c r="AN50" s="337" t="s">
        <v>173</v>
      </c>
      <c r="AO50" s="700" t="str">
        <f>IF(M50="","",M50)</f>
        <v/>
      </c>
      <c r="AP50" s="700"/>
      <c r="AQ50" s="700"/>
      <c r="AR50" s="700"/>
      <c r="AS50" s="700"/>
      <c r="AT50" s="700"/>
      <c r="AX50" s="337" t="s">
        <v>174</v>
      </c>
      <c r="AY50" s="700" t="str">
        <f>IF(W50="","",W50)</f>
        <v/>
      </c>
      <c r="AZ50" s="700"/>
      <c r="BA50" s="700"/>
      <c r="BB50" s="700"/>
      <c r="BC50" s="700"/>
      <c r="BE50" s="333" t="s">
        <v>176</v>
      </c>
      <c r="BF50" s="700" t="str">
        <f>IF(B50="","",B50)</f>
        <v/>
      </c>
      <c r="BG50" s="700"/>
      <c r="BH50" s="700"/>
      <c r="BI50" s="700"/>
      <c r="BJ50" s="700"/>
      <c r="BK50" s="700"/>
      <c r="BL50" s="700"/>
      <c r="BM50" s="700"/>
      <c r="BN50" s="48"/>
      <c r="BO50" s="48"/>
      <c r="BP50" s="334" t="s">
        <v>173</v>
      </c>
      <c r="BQ50" s="700" t="str">
        <f>IF(M50="","",M50)</f>
        <v/>
      </c>
      <c r="BR50" s="700"/>
      <c r="BS50" s="700"/>
      <c r="BT50" s="700"/>
      <c r="BU50" s="700"/>
      <c r="BV50" s="700"/>
      <c r="BW50" s="700"/>
      <c r="BX50" s="116"/>
      <c r="BY50" s="116"/>
      <c r="CC50" s="334" t="s">
        <v>174</v>
      </c>
      <c r="CD50" s="700" t="str">
        <f>IF(W50="","",W50)</f>
        <v/>
      </c>
      <c r="CE50" s="700"/>
      <c r="CF50" s="700"/>
      <c r="CG50" s="700"/>
      <c r="CH50" s="700"/>
      <c r="CI50" s="700"/>
    </row>
    <row r="51" spans="1:89" ht="12.75" customHeight="1">
      <c r="B51" s="658" t="s">
        <v>328</v>
      </c>
      <c r="C51" s="658"/>
      <c r="D51" s="658"/>
      <c r="E51" s="658"/>
      <c r="F51" s="658"/>
      <c r="G51" s="658"/>
      <c r="H51" s="658"/>
      <c r="I51" s="658"/>
      <c r="M51" s="709" t="s">
        <v>326</v>
      </c>
      <c r="N51" s="709"/>
      <c r="O51" s="709"/>
      <c r="P51" s="709"/>
      <c r="Q51" s="709"/>
      <c r="R51" s="709"/>
      <c r="W51" s="701" t="s">
        <v>164</v>
      </c>
      <c r="X51" s="701"/>
      <c r="Y51" s="701"/>
      <c r="Z51" s="701"/>
      <c r="AA51" s="701"/>
      <c r="AD51" s="658" t="s">
        <v>328</v>
      </c>
      <c r="AE51" s="658"/>
      <c r="AF51" s="658"/>
      <c r="AG51" s="658"/>
      <c r="AH51" s="658"/>
      <c r="AI51" s="658"/>
      <c r="AJ51" s="658"/>
      <c r="AK51" s="658"/>
      <c r="AO51" s="709" t="s">
        <v>326</v>
      </c>
      <c r="AP51" s="709"/>
      <c r="AQ51" s="709"/>
      <c r="AR51" s="709"/>
      <c r="AS51" s="709"/>
      <c r="AT51" s="709"/>
      <c r="AU51" s="335"/>
      <c r="AY51" s="708" t="s">
        <v>164</v>
      </c>
      <c r="AZ51" s="708"/>
      <c r="BA51" s="708"/>
      <c r="BB51" s="708"/>
      <c r="BC51" s="708"/>
      <c r="BF51" s="673" t="s">
        <v>328</v>
      </c>
      <c r="BG51" s="673"/>
      <c r="BH51" s="673"/>
      <c r="BI51" s="673"/>
      <c r="BJ51" s="673"/>
      <c r="BK51" s="673"/>
      <c r="BL51" s="673"/>
      <c r="BM51" s="673"/>
      <c r="BN51" s="673"/>
      <c r="BQ51" s="364" t="s">
        <v>326</v>
      </c>
      <c r="BR51" s="364"/>
      <c r="BS51" s="336"/>
      <c r="BT51" s="336"/>
      <c r="BU51" s="336"/>
      <c r="BV51" s="336"/>
      <c r="BW51" s="332"/>
      <c r="BX51" s="117"/>
      <c r="BY51" s="117"/>
      <c r="CD51" s="701" t="s">
        <v>145</v>
      </c>
      <c r="CE51" s="701"/>
      <c r="CF51" s="701"/>
      <c r="CG51" s="701"/>
      <c r="CH51" s="701"/>
      <c r="CI51" s="701"/>
      <c r="CK51" s="53"/>
    </row>
    <row r="52" spans="1:89">
      <c r="A52" s="53"/>
      <c r="B52" s="48"/>
      <c r="C52" s="48"/>
      <c r="D52" s="48"/>
      <c r="E52" s="48"/>
      <c r="F52" s="54"/>
      <c r="G52" s="53"/>
      <c r="H52" s="48"/>
      <c r="J52" s="48"/>
      <c r="M52" s="658" t="s">
        <v>327</v>
      </c>
      <c r="N52" s="658"/>
      <c r="O52" s="658"/>
      <c r="P52" s="658"/>
      <c r="Q52" s="658"/>
      <c r="R52" s="658"/>
      <c r="S52" s="48"/>
      <c r="W52" s="701" t="s">
        <v>147</v>
      </c>
      <c r="X52" s="701"/>
      <c r="Y52" s="701"/>
      <c r="Z52" s="701"/>
      <c r="AA52" s="701"/>
      <c r="AB52" s="51"/>
      <c r="AC52" s="53"/>
      <c r="AD52" s="65"/>
      <c r="AE52" s="65"/>
      <c r="AF52" s="65"/>
      <c r="AG52" s="65"/>
      <c r="AH52" s="266"/>
      <c r="AI52" s="264"/>
      <c r="AJ52" s="65"/>
      <c r="AL52" s="65"/>
      <c r="AO52" s="658" t="s">
        <v>327</v>
      </c>
      <c r="AP52" s="658"/>
      <c r="AQ52" s="658"/>
      <c r="AR52" s="658"/>
      <c r="AS52" s="658"/>
      <c r="AT52" s="658"/>
      <c r="AU52" s="335"/>
      <c r="AY52" s="708" t="s">
        <v>147</v>
      </c>
      <c r="AZ52" s="708"/>
      <c r="BA52" s="708"/>
      <c r="BB52" s="708"/>
      <c r="BC52" s="708"/>
      <c r="BD52" s="81"/>
      <c r="BE52" s="55"/>
      <c r="BF52" s="48"/>
      <c r="BG52" s="48"/>
      <c r="BH52" s="48"/>
      <c r="BI52" s="48"/>
      <c r="BJ52" s="54"/>
      <c r="BK52" s="53"/>
      <c r="BL52" s="48"/>
      <c r="BN52" s="48"/>
      <c r="BO52" s="56"/>
      <c r="BQ52" s="658" t="s">
        <v>327</v>
      </c>
      <c r="BR52" s="658"/>
      <c r="BS52" s="658"/>
      <c r="BT52" s="658"/>
      <c r="BU52" s="658"/>
      <c r="BV52" s="658"/>
      <c r="BW52" s="658"/>
      <c r="BX52" s="658"/>
      <c r="BY52" s="117"/>
      <c r="CD52" s="701" t="s">
        <v>147</v>
      </c>
      <c r="CE52" s="701"/>
      <c r="CF52" s="701"/>
      <c r="CG52" s="701"/>
      <c r="CH52" s="701"/>
      <c r="CI52" s="701"/>
      <c r="CJ52" s="57"/>
      <c r="CK52" s="57"/>
    </row>
    <row r="53" spans="1:89" ht="20.25" customHeight="1">
      <c r="A53" s="333" t="s">
        <v>175</v>
      </c>
      <c r="B53" s="707"/>
      <c r="C53" s="707"/>
      <c r="D53" s="707"/>
      <c r="E53" s="707"/>
      <c r="F53" s="54"/>
      <c r="G53" s="55"/>
      <c r="H53" s="48"/>
      <c r="J53" s="48"/>
      <c r="L53" s="333" t="s">
        <v>175</v>
      </c>
      <c r="M53" s="707"/>
      <c r="N53" s="707"/>
      <c r="O53" s="707"/>
      <c r="P53" s="707"/>
      <c r="Q53" s="707"/>
      <c r="R53" s="48"/>
      <c r="S53" s="48"/>
      <c r="V53" s="333" t="s">
        <v>175</v>
      </c>
      <c r="W53" s="707"/>
      <c r="X53" s="707"/>
      <c r="Y53" s="707"/>
      <c r="Z53" s="707"/>
      <c r="AA53" s="58"/>
      <c r="AB53" s="51"/>
      <c r="AC53" s="333" t="s">
        <v>175</v>
      </c>
      <c r="AD53" s="699" t="str">
        <f>IF(B53="","",B53)</f>
        <v/>
      </c>
      <c r="AE53" s="699"/>
      <c r="AF53" s="699"/>
      <c r="AG53" s="699"/>
      <c r="AH53" s="266"/>
      <c r="AI53" s="267"/>
      <c r="AJ53" s="65"/>
      <c r="AL53" s="65"/>
      <c r="AN53" s="338" t="s">
        <v>175</v>
      </c>
      <c r="AO53" s="699" t="str">
        <f>IF(M53="","",M53)</f>
        <v/>
      </c>
      <c r="AP53" s="699"/>
      <c r="AQ53" s="699"/>
      <c r="AR53" s="699"/>
      <c r="AS53" s="699"/>
      <c r="AT53" s="65"/>
      <c r="AU53" s="65"/>
      <c r="AX53" s="338" t="s">
        <v>175</v>
      </c>
      <c r="AY53" s="699" t="str">
        <f>IF(W53="","",W53)</f>
        <v/>
      </c>
      <c r="AZ53" s="699"/>
      <c r="BA53" s="699"/>
      <c r="BB53" s="699"/>
      <c r="BC53" s="268"/>
      <c r="BD53" s="81"/>
      <c r="BE53" s="333" t="s">
        <v>175</v>
      </c>
      <c r="BF53" s="699" t="str">
        <f>IF(B53="","",B53)</f>
        <v/>
      </c>
      <c r="BG53" s="699"/>
      <c r="BH53" s="699"/>
      <c r="BI53" s="699"/>
      <c r="BJ53" s="699"/>
      <c r="BK53" s="699"/>
      <c r="BL53" s="48"/>
      <c r="BN53" s="48"/>
      <c r="BO53" s="55"/>
      <c r="BP53" s="333" t="s">
        <v>146</v>
      </c>
      <c r="BQ53" s="699" t="str">
        <f>IF(M53="","",M53)</f>
        <v/>
      </c>
      <c r="BR53" s="699"/>
      <c r="BS53" s="699"/>
      <c r="BT53" s="699"/>
      <c r="BU53" s="699"/>
      <c r="BV53" s="48"/>
      <c r="BW53" s="48"/>
      <c r="CC53" s="333" t="s">
        <v>175</v>
      </c>
      <c r="CD53" s="699" t="str">
        <f>IF(W53="","",W53)</f>
        <v/>
      </c>
      <c r="CE53" s="699"/>
      <c r="CF53" s="699"/>
      <c r="CG53" s="699"/>
      <c r="CH53" s="48"/>
      <c r="CI53" s="58"/>
      <c r="CJ53" s="51"/>
    </row>
    <row r="54" spans="1:89" ht="8.1" customHeight="1">
      <c r="A54" s="363"/>
      <c r="N54" s="48"/>
      <c r="O54" s="48"/>
      <c r="P54" s="48"/>
      <c r="Q54" s="48"/>
      <c r="X54" s="53"/>
      <c r="Y54" s="48"/>
      <c r="Z54" s="48"/>
      <c r="AP54" s="65"/>
      <c r="AQ54" s="65"/>
      <c r="AR54" s="65"/>
      <c r="AS54" s="65"/>
      <c r="AZ54" s="264"/>
      <c r="BA54" s="65"/>
      <c r="BB54" s="65"/>
      <c r="BS54" s="48"/>
      <c r="BT54" s="48"/>
      <c r="BU54" s="48"/>
      <c r="BV54" s="48"/>
      <c r="CB54" s="53"/>
      <c r="CC54" s="48"/>
      <c r="CD54" s="48"/>
    </row>
  </sheetData>
  <sheetProtection password="B081" sheet="1" objects="1" scenarios="1" formatColumns="0" formatRows="0"/>
  <mergeCells count="491">
    <mergeCell ref="BW11:BY11"/>
    <mergeCell ref="BS8:BU8"/>
    <mergeCell ref="BS9:BU9"/>
    <mergeCell ref="BS10:BU10"/>
    <mergeCell ref="BS11:BU11"/>
    <mergeCell ref="AO8:AQ8"/>
    <mergeCell ref="AO9:AQ9"/>
    <mergeCell ref="AO10:AQ10"/>
    <mergeCell ref="AO11:AQ11"/>
    <mergeCell ref="BG8:BK8"/>
    <mergeCell ref="BG9:BK9"/>
    <mergeCell ref="BG10:BK10"/>
    <mergeCell ref="BL44:BM44"/>
    <mergeCell ref="BL43:BM43"/>
    <mergeCell ref="BL41:BM41"/>
    <mergeCell ref="BL40:BM40"/>
    <mergeCell ref="H8:L8"/>
    <mergeCell ref="Q8:R8"/>
    <mergeCell ref="Q9:R9"/>
    <mergeCell ref="Q10:R10"/>
    <mergeCell ref="Q11:R11"/>
    <mergeCell ref="AS8:AT8"/>
    <mergeCell ref="AS9:AT9"/>
    <mergeCell ref="AS10:AT10"/>
    <mergeCell ref="AS11:AT11"/>
    <mergeCell ref="AH43:AI43"/>
    <mergeCell ref="AH41:AI41"/>
    <mergeCell ref="AH40:AI40"/>
    <mergeCell ref="AF44:AG44"/>
    <mergeCell ref="AF43:AG43"/>
    <mergeCell ref="AF41:AG41"/>
    <mergeCell ref="AF40:AG40"/>
    <mergeCell ref="AZ39:AZ41"/>
    <mergeCell ref="BJ44:BK44"/>
    <mergeCell ref="BJ43:BK43"/>
    <mergeCell ref="BJ41:BK41"/>
    <mergeCell ref="BN44:BO44"/>
    <mergeCell ref="BN43:BO43"/>
    <mergeCell ref="BN41:BO41"/>
    <mergeCell ref="BN40:BO40"/>
    <mergeCell ref="BX44:BY44"/>
    <mergeCell ref="BX43:BY43"/>
    <mergeCell ref="BX41:BY41"/>
    <mergeCell ref="BX40:BY40"/>
    <mergeCell ref="BV44:BW44"/>
    <mergeCell ref="BV43:BW43"/>
    <mergeCell ref="BV41:BW41"/>
    <mergeCell ref="BV40:BW40"/>
    <mergeCell ref="BT44:BU44"/>
    <mergeCell ref="BT43:BU43"/>
    <mergeCell ref="BT41:BU41"/>
    <mergeCell ref="BT40:BU40"/>
    <mergeCell ref="BR44:BS44"/>
    <mergeCell ref="BR43:BS43"/>
    <mergeCell ref="BR41:BS41"/>
    <mergeCell ref="BR40:BS40"/>
    <mergeCell ref="BP44:BQ44"/>
    <mergeCell ref="BP43:BQ43"/>
    <mergeCell ref="BP41:BQ41"/>
    <mergeCell ref="BP40:BQ40"/>
    <mergeCell ref="BJ40:BK40"/>
    <mergeCell ref="BF44:BG44"/>
    <mergeCell ref="BF43:BG43"/>
    <mergeCell ref="BF41:BG41"/>
    <mergeCell ref="BF40:BG40"/>
    <mergeCell ref="BH44:BI44"/>
    <mergeCell ref="BH43:BI43"/>
    <mergeCell ref="BH41:BI41"/>
    <mergeCell ref="BH40:BI40"/>
    <mergeCell ref="D44:E44"/>
    <mergeCell ref="D43:E43"/>
    <mergeCell ref="D41:E41"/>
    <mergeCell ref="D40:E40"/>
    <mergeCell ref="P44:Q44"/>
    <mergeCell ref="P43:Q43"/>
    <mergeCell ref="P41:Q41"/>
    <mergeCell ref="P40:Q40"/>
    <mergeCell ref="N44:O44"/>
    <mergeCell ref="N43:O43"/>
    <mergeCell ref="N41:O41"/>
    <mergeCell ref="N40:O40"/>
    <mergeCell ref="AD37:AE37"/>
    <mergeCell ref="AF37:AG37"/>
    <mergeCell ref="AH37:AI37"/>
    <mergeCell ref="AJ37:AK37"/>
    <mergeCell ref="B44:C44"/>
    <mergeCell ref="B43:C43"/>
    <mergeCell ref="B41:C41"/>
    <mergeCell ref="B40:C40"/>
    <mergeCell ref="L44:M44"/>
    <mergeCell ref="L43:M43"/>
    <mergeCell ref="L41:M41"/>
    <mergeCell ref="L40:M40"/>
    <mergeCell ref="J44:K44"/>
    <mergeCell ref="J43:K43"/>
    <mergeCell ref="J41:K41"/>
    <mergeCell ref="J40:K40"/>
    <mergeCell ref="H44:I44"/>
    <mergeCell ref="H43:I43"/>
    <mergeCell ref="H41:I41"/>
    <mergeCell ref="H40:I40"/>
    <mergeCell ref="F44:G44"/>
    <mergeCell ref="F43:G43"/>
    <mergeCell ref="F41:G41"/>
    <mergeCell ref="F40:G40"/>
    <mergeCell ref="BL37:BM37"/>
    <mergeCell ref="BN37:BO37"/>
    <mergeCell ref="BP37:BQ37"/>
    <mergeCell ref="BR37:BS37"/>
    <mergeCell ref="BT37:BU37"/>
    <mergeCell ref="BV37:BW37"/>
    <mergeCell ref="BX31:BY31"/>
    <mergeCell ref="BF34:BG34"/>
    <mergeCell ref="BH34:BI34"/>
    <mergeCell ref="BJ34:BK34"/>
    <mergeCell ref="BL34:BM34"/>
    <mergeCell ref="BN34:BO34"/>
    <mergeCell ref="BP34:BQ34"/>
    <mergeCell ref="BR34:BS34"/>
    <mergeCell ref="AL44:AM44"/>
    <mergeCell ref="AL43:AM43"/>
    <mergeCell ref="AD40:AE40"/>
    <mergeCell ref="AH44:AI44"/>
    <mergeCell ref="AR44:AS44"/>
    <mergeCell ref="AR43:AS43"/>
    <mergeCell ref="AR41:AS41"/>
    <mergeCell ref="AR40:AS40"/>
    <mergeCell ref="AP44:AQ44"/>
    <mergeCell ref="AP43:AQ43"/>
    <mergeCell ref="AP41:AQ41"/>
    <mergeCell ref="AP40:AQ40"/>
    <mergeCell ref="AN44:AO44"/>
    <mergeCell ref="AN43:AO43"/>
    <mergeCell ref="AN41:AO41"/>
    <mergeCell ref="AN40:AO40"/>
    <mergeCell ref="AJ41:AK41"/>
    <mergeCell ref="AJ40:AK40"/>
    <mergeCell ref="BL19:BM19"/>
    <mergeCell ref="BN19:BO19"/>
    <mergeCell ref="BT34:BU34"/>
    <mergeCell ref="BV34:BW34"/>
    <mergeCell ref="BX34:BY34"/>
    <mergeCell ref="BF31:BG31"/>
    <mergeCell ref="BH22:BI22"/>
    <mergeCell ref="BJ22:BK22"/>
    <mergeCell ref="BL22:BM22"/>
    <mergeCell ref="BN22:BO22"/>
    <mergeCell ref="BP22:BQ22"/>
    <mergeCell ref="BR22:BS22"/>
    <mergeCell ref="BT22:BU22"/>
    <mergeCell ref="BV22:BW22"/>
    <mergeCell ref="BX22:BY22"/>
    <mergeCell ref="BJ19:BK19"/>
    <mergeCell ref="B37:C37"/>
    <mergeCell ref="D37:E37"/>
    <mergeCell ref="F37:G37"/>
    <mergeCell ref="H37:I37"/>
    <mergeCell ref="J37:K37"/>
    <mergeCell ref="L37:M37"/>
    <mergeCell ref="N37:O37"/>
    <mergeCell ref="P37:Q37"/>
    <mergeCell ref="AD19:AE19"/>
    <mergeCell ref="AD22:AE22"/>
    <mergeCell ref="AD28:AE28"/>
    <mergeCell ref="AD34:AE34"/>
    <mergeCell ref="B31:C31"/>
    <mergeCell ref="D31:E31"/>
    <mergeCell ref="F31:G31"/>
    <mergeCell ref="H31:I31"/>
    <mergeCell ref="J31:K31"/>
    <mergeCell ref="L31:M31"/>
    <mergeCell ref="N31:O31"/>
    <mergeCell ref="P31:Q31"/>
    <mergeCell ref="B34:C34"/>
    <mergeCell ref="D34:E34"/>
    <mergeCell ref="F34:G34"/>
    <mergeCell ref="H34:I34"/>
    <mergeCell ref="P22:Q22"/>
    <mergeCell ref="J34:K34"/>
    <mergeCell ref="L34:M34"/>
    <mergeCell ref="N34:O34"/>
    <mergeCell ref="P34:Q34"/>
    <mergeCell ref="B25:C25"/>
    <mergeCell ref="D25:E25"/>
    <mergeCell ref="F25:G25"/>
    <mergeCell ref="H25:I25"/>
    <mergeCell ref="J25:K25"/>
    <mergeCell ref="L25:M25"/>
    <mergeCell ref="N25:O25"/>
    <mergeCell ref="P25:Q25"/>
    <mergeCell ref="B28:C28"/>
    <mergeCell ref="D28:E28"/>
    <mergeCell ref="F28:G28"/>
    <mergeCell ref="H28:I28"/>
    <mergeCell ref="J28:K28"/>
    <mergeCell ref="L28:M28"/>
    <mergeCell ref="N28:O28"/>
    <mergeCell ref="P28:Q28"/>
    <mergeCell ref="CG15:CH15"/>
    <mergeCell ref="BQ50:BW50"/>
    <mergeCell ref="A1:AB1"/>
    <mergeCell ref="AC1:BD1"/>
    <mergeCell ref="BE1:CJ1"/>
    <mergeCell ref="A2:AB2"/>
    <mergeCell ref="AC2:BD2"/>
    <mergeCell ref="BE2:CJ2"/>
    <mergeCell ref="AW14:BD14"/>
    <mergeCell ref="CC14:CL14"/>
    <mergeCell ref="A3:AB3"/>
    <mergeCell ref="AC3:BD3"/>
    <mergeCell ref="BE3:CJ3"/>
    <mergeCell ref="A5:AB5"/>
    <mergeCell ref="AC5:BD5"/>
    <mergeCell ref="C8:F8"/>
    <mergeCell ref="A8:B8"/>
    <mergeCell ref="C10:F10"/>
    <mergeCell ref="C11:D11"/>
    <mergeCell ref="AE8:AH8"/>
    <mergeCell ref="AC8:AD8"/>
    <mergeCell ref="BE5:CJ5"/>
    <mergeCell ref="L22:M22"/>
    <mergeCell ref="N22:O22"/>
    <mergeCell ref="C9:F9"/>
    <mergeCell ref="AH15:AK15"/>
    <mergeCell ref="AL15:AO15"/>
    <mergeCell ref="B15:E15"/>
    <mergeCell ref="F15:I15"/>
    <mergeCell ref="J15:M15"/>
    <mergeCell ref="N15:Q15"/>
    <mergeCell ref="R15:T15"/>
    <mergeCell ref="U15:V15"/>
    <mergeCell ref="U14:AB14"/>
    <mergeCell ref="AE9:AH9"/>
    <mergeCell ref="A10:B10"/>
    <mergeCell ref="A11:B11"/>
    <mergeCell ref="AE10:AH10"/>
    <mergeCell ref="V12:W12"/>
    <mergeCell ref="Y12:Z12"/>
    <mergeCell ref="AC10:AD10"/>
    <mergeCell ref="AC11:AD11"/>
    <mergeCell ref="AE11:AF11"/>
    <mergeCell ref="H9:L9"/>
    <mergeCell ref="H12:M12"/>
    <mergeCell ref="N12:S12"/>
    <mergeCell ref="A9:B9"/>
    <mergeCell ref="AC9:AD9"/>
    <mergeCell ref="CI15:CJ15"/>
    <mergeCell ref="CK15:CL15"/>
    <mergeCell ref="B16:C16"/>
    <mergeCell ref="D16:E16"/>
    <mergeCell ref="F16:G16"/>
    <mergeCell ref="H16:I16"/>
    <mergeCell ref="J16:K16"/>
    <mergeCell ref="BF15:BI15"/>
    <mergeCell ref="BJ15:BM15"/>
    <mergeCell ref="BN15:BQ15"/>
    <mergeCell ref="BR15:BU15"/>
    <mergeCell ref="BV15:BY15"/>
    <mergeCell ref="BZ15:CB15"/>
    <mergeCell ref="AP15:AS15"/>
    <mergeCell ref="AT15:AV15"/>
    <mergeCell ref="AW15:AX15"/>
    <mergeCell ref="AY15:AZ15"/>
    <mergeCell ref="BA15:BB15"/>
    <mergeCell ref="BC15:BD15"/>
    <mergeCell ref="W15:X15"/>
    <mergeCell ref="Y15:Z15"/>
    <mergeCell ref="AA15:AB15"/>
    <mergeCell ref="AD15:AG15"/>
    <mergeCell ref="L16:M16"/>
    <mergeCell ref="B53:E53"/>
    <mergeCell ref="M53:Q53"/>
    <mergeCell ref="W53:Z53"/>
    <mergeCell ref="AD50:AJ50"/>
    <mergeCell ref="AO50:AT50"/>
    <mergeCell ref="AY50:BC50"/>
    <mergeCell ref="AD53:AG53"/>
    <mergeCell ref="AO53:AS53"/>
    <mergeCell ref="AY53:BB53"/>
    <mergeCell ref="W52:AA52"/>
    <mergeCell ref="AY52:BC52"/>
    <mergeCell ref="W51:AA51"/>
    <mergeCell ref="AY51:BC51"/>
    <mergeCell ref="M51:R51"/>
    <mergeCell ref="M52:R52"/>
    <mergeCell ref="B51:I51"/>
    <mergeCell ref="AD51:AK51"/>
    <mergeCell ref="AO52:AT52"/>
    <mergeCell ref="AO51:AT51"/>
    <mergeCell ref="CC15:CD15"/>
    <mergeCell ref="CE15:CF15"/>
    <mergeCell ref="BB39:BB41"/>
    <mergeCell ref="BD39:BD41"/>
    <mergeCell ref="BC42:BC44"/>
    <mergeCell ref="BH16:BI16"/>
    <mergeCell ref="BJ16:BK16"/>
    <mergeCell ref="BF16:BG16"/>
    <mergeCell ref="B50:H50"/>
    <mergeCell ref="M50:R50"/>
    <mergeCell ref="W50:AA50"/>
    <mergeCell ref="B19:C19"/>
    <mergeCell ref="D19:E19"/>
    <mergeCell ref="F19:G19"/>
    <mergeCell ref="H19:I19"/>
    <mergeCell ref="J19:K19"/>
    <mergeCell ref="L19:M19"/>
    <mergeCell ref="N19:O19"/>
    <mergeCell ref="P19:Q19"/>
    <mergeCell ref="B22:C22"/>
    <mergeCell ref="D22:E22"/>
    <mergeCell ref="F22:G22"/>
    <mergeCell ref="H22:I22"/>
    <mergeCell ref="J22:K22"/>
    <mergeCell ref="BQ53:BU53"/>
    <mergeCell ref="CD50:CI50"/>
    <mergeCell ref="CD53:CG53"/>
    <mergeCell ref="BF50:BM50"/>
    <mergeCell ref="BF53:BK53"/>
    <mergeCell ref="CD51:CI51"/>
    <mergeCell ref="CD52:CI52"/>
    <mergeCell ref="BT16:BU16"/>
    <mergeCell ref="BV16:BW16"/>
    <mergeCell ref="BX16:BY16"/>
    <mergeCell ref="BL16:BM16"/>
    <mergeCell ref="BN16:BO16"/>
    <mergeCell ref="BP16:BQ16"/>
    <mergeCell ref="BR16:BS16"/>
    <mergeCell ref="BP19:BQ19"/>
    <mergeCell ref="BR19:BS19"/>
    <mergeCell ref="BT19:BU19"/>
    <mergeCell ref="BV19:BW19"/>
    <mergeCell ref="BF25:BG25"/>
    <mergeCell ref="BH25:BI25"/>
    <mergeCell ref="BJ25:BK25"/>
    <mergeCell ref="BL25:BM25"/>
    <mergeCell ref="BN25:BO25"/>
    <mergeCell ref="BP25:BQ25"/>
    <mergeCell ref="CB42:CB44"/>
    <mergeCell ref="CC42:CC44"/>
    <mergeCell ref="CE42:CE44"/>
    <mergeCell ref="CG42:CG44"/>
    <mergeCell ref="CI42:CI44"/>
    <mergeCell ref="CK42:CK44"/>
    <mergeCell ref="CD39:CD41"/>
    <mergeCell ref="CF39:CF41"/>
    <mergeCell ref="T42:T44"/>
    <mergeCell ref="U42:U44"/>
    <mergeCell ref="W42:W44"/>
    <mergeCell ref="Y42:Y44"/>
    <mergeCell ref="AA42:AA44"/>
    <mergeCell ref="AV42:AV44"/>
    <mergeCell ref="AW42:AW44"/>
    <mergeCell ref="AY42:AY44"/>
    <mergeCell ref="BA42:BA44"/>
    <mergeCell ref="AJ44:AK44"/>
    <mergeCell ref="AJ43:AK43"/>
    <mergeCell ref="AD44:AE44"/>
    <mergeCell ref="AD43:AE43"/>
    <mergeCell ref="AL41:AM41"/>
    <mergeCell ref="AL40:AM40"/>
    <mergeCell ref="AD41:AE41"/>
    <mergeCell ref="CJ39:CJ41"/>
    <mergeCell ref="CL39:CL41"/>
    <mergeCell ref="AJ22:AK22"/>
    <mergeCell ref="AL22:AM22"/>
    <mergeCell ref="AN22:AO22"/>
    <mergeCell ref="AP22:AQ22"/>
    <mergeCell ref="AR22:AS22"/>
    <mergeCell ref="BR25:BS25"/>
    <mergeCell ref="BT25:BU25"/>
    <mergeCell ref="BV25:BW25"/>
    <mergeCell ref="BF28:BG28"/>
    <mergeCell ref="BH28:BI28"/>
    <mergeCell ref="BJ28:BK28"/>
    <mergeCell ref="BL28:BM28"/>
    <mergeCell ref="BN28:BO28"/>
    <mergeCell ref="BP28:BQ28"/>
    <mergeCell ref="BR28:BS28"/>
    <mergeCell ref="BT28:BU28"/>
    <mergeCell ref="AJ25:AK25"/>
    <mergeCell ref="AL25:AM25"/>
    <mergeCell ref="AN25:AO25"/>
    <mergeCell ref="AP25:AQ25"/>
    <mergeCell ref="AR25:AS25"/>
    <mergeCell ref="AL28:AM28"/>
    <mergeCell ref="CH39:CH41"/>
    <mergeCell ref="AN28:AO28"/>
    <mergeCell ref="AP28:AQ28"/>
    <mergeCell ref="AR28:AS28"/>
    <mergeCell ref="AD31:AE31"/>
    <mergeCell ref="AF31:AG31"/>
    <mergeCell ref="AH31:AI31"/>
    <mergeCell ref="AJ31:AK31"/>
    <mergeCell ref="AL31:AM31"/>
    <mergeCell ref="AN31:AO31"/>
    <mergeCell ref="AP31:AQ31"/>
    <mergeCell ref="AR31:AS31"/>
    <mergeCell ref="AF34:AG34"/>
    <mergeCell ref="AH34:AI34"/>
    <mergeCell ref="AJ34:AK34"/>
    <mergeCell ref="AL34:AM34"/>
    <mergeCell ref="AL37:AM37"/>
    <mergeCell ref="AN37:AO37"/>
    <mergeCell ref="AP37:AQ37"/>
    <mergeCell ref="AR37:AS37"/>
    <mergeCell ref="BX37:BY37"/>
    <mergeCell ref="BF37:BG37"/>
    <mergeCell ref="BH37:BI37"/>
    <mergeCell ref="BJ37:BK37"/>
    <mergeCell ref="V39:V41"/>
    <mergeCell ref="X39:X41"/>
    <mergeCell ref="Z39:Z41"/>
    <mergeCell ref="AB39:AB41"/>
    <mergeCell ref="AN16:AO16"/>
    <mergeCell ref="AP16:AQ16"/>
    <mergeCell ref="AR16:AS16"/>
    <mergeCell ref="AF16:AG16"/>
    <mergeCell ref="AH16:AI16"/>
    <mergeCell ref="AF19:AG19"/>
    <mergeCell ref="AH19:AI19"/>
    <mergeCell ref="AJ19:AK19"/>
    <mergeCell ref="AL19:AM19"/>
    <mergeCell ref="AN19:AO19"/>
    <mergeCell ref="AP19:AQ19"/>
    <mergeCell ref="AR19:AS19"/>
    <mergeCell ref="AF22:AG22"/>
    <mergeCell ref="AH22:AI22"/>
    <mergeCell ref="AD25:AE25"/>
    <mergeCell ref="AF25:AG25"/>
    <mergeCell ref="AH25:AI25"/>
    <mergeCell ref="AF28:AG28"/>
    <mergeCell ref="AH28:AI28"/>
    <mergeCell ref="AJ28:AK28"/>
    <mergeCell ref="N16:O16"/>
    <mergeCell ref="P16:Q16"/>
    <mergeCell ref="AD16:AE16"/>
    <mergeCell ref="AJ16:AK16"/>
    <mergeCell ref="AL16:AM16"/>
    <mergeCell ref="BE10:BF10"/>
    <mergeCell ref="BG11:BH11"/>
    <mergeCell ref="BE11:BF11"/>
    <mergeCell ref="B14:Q14"/>
    <mergeCell ref="AD14:AS14"/>
    <mergeCell ref="BF51:BN51"/>
    <mergeCell ref="BF14:BY14"/>
    <mergeCell ref="AW9:BA9"/>
    <mergeCell ref="AX12:AY12"/>
    <mergeCell ref="BA12:BB12"/>
    <mergeCell ref="AN34:AO34"/>
    <mergeCell ref="AP34:AQ34"/>
    <mergeCell ref="AR34:AS34"/>
    <mergeCell ref="BV28:BW28"/>
    <mergeCell ref="BH31:BI31"/>
    <mergeCell ref="BJ31:BK31"/>
    <mergeCell ref="BL31:BM31"/>
    <mergeCell ref="BN31:BO31"/>
    <mergeCell ref="BP31:BQ31"/>
    <mergeCell ref="BR31:BS31"/>
    <mergeCell ref="BT31:BU31"/>
    <mergeCell ref="BV31:BW31"/>
    <mergeCell ref="BX25:BY25"/>
    <mergeCell ref="BX28:BY28"/>
    <mergeCell ref="BE9:BF9"/>
    <mergeCell ref="BX19:BY19"/>
    <mergeCell ref="BF22:BG22"/>
    <mergeCell ref="BF19:BG19"/>
    <mergeCell ref="BH19:BI19"/>
    <mergeCell ref="CJ8:CK8"/>
    <mergeCell ref="BQ52:BX52"/>
    <mergeCell ref="CG8:CH8"/>
    <mergeCell ref="CI9:CJ9"/>
    <mergeCell ref="CB9:CG9"/>
    <mergeCell ref="M8:O8"/>
    <mergeCell ref="M9:O9"/>
    <mergeCell ref="M10:O10"/>
    <mergeCell ref="M11:O11"/>
    <mergeCell ref="AA8:AB8"/>
    <mergeCell ref="CB12:CC12"/>
    <mergeCell ref="CE12:CF12"/>
    <mergeCell ref="BM12:BS12"/>
    <mergeCell ref="BT12:BZ12"/>
    <mergeCell ref="AJ12:AO12"/>
    <mergeCell ref="AP12:AU12"/>
    <mergeCell ref="BC8:BD8"/>
    <mergeCell ref="U9:Y9"/>
    <mergeCell ref="V8:X8"/>
    <mergeCell ref="AX8:AZ8"/>
    <mergeCell ref="BE8:BF8"/>
    <mergeCell ref="BW8:BY8"/>
    <mergeCell ref="BW9:BY9"/>
    <mergeCell ref="BW10:BY10"/>
  </mergeCells>
  <conditionalFormatting sqref="B50:H50 B53:E53 M50:R50 M53:Q53 W50:AA50 W53:Z53">
    <cfRule type="containsBlanks" dxfId="58" priority="47">
      <formula>LEN(TRIM(B50))=0</formula>
    </cfRule>
  </conditionalFormatting>
  <conditionalFormatting sqref="Z9">
    <cfRule type="cellIs" dxfId="57" priority="36" operator="equal">
      <formula>"CY 20xx"</formula>
    </cfRule>
  </conditionalFormatting>
  <conditionalFormatting sqref="U8">
    <cfRule type="cellIs" dxfId="56" priority="34" operator="equal">
      <formula>"CY 20xx"</formula>
    </cfRule>
  </conditionalFormatting>
  <conditionalFormatting sqref="Z10">
    <cfRule type="containsBlanks" dxfId="55" priority="41">
      <formula>LEN(TRIM(Z10))=0</formula>
    </cfRule>
  </conditionalFormatting>
  <conditionalFormatting sqref="AB10">
    <cfRule type="containsBlanks" dxfId="54" priority="42">
      <formula>LEN(TRIM(AB10))=0</formula>
    </cfRule>
  </conditionalFormatting>
  <conditionalFormatting sqref="BB10">
    <cfRule type="containsBlanks" dxfId="53" priority="43">
      <formula>LEN(TRIM(BB10))=0</formula>
    </cfRule>
  </conditionalFormatting>
  <conditionalFormatting sqref="BD10">
    <cfRule type="containsBlanks" dxfId="52" priority="44">
      <formula>LEN(TRIM(BD10))=0</formula>
    </cfRule>
  </conditionalFormatting>
  <conditionalFormatting sqref="CJ10">
    <cfRule type="containsBlanks" dxfId="51" priority="46">
      <formula>LEN(TRIM(CJ10))=0</formula>
    </cfRule>
  </conditionalFormatting>
  <conditionalFormatting sqref="N12:S12">
    <cfRule type="containsBlanks" dxfId="50" priority="39">
      <formula>LEN(TRIM(N12))=0</formula>
    </cfRule>
  </conditionalFormatting>
  <conditionalFormatting sqref="AA8:AB8">
    <cfRule type="containsBlanks" dxfId="49" priority="40">
      <formula>LEN(TRIM(AA8))=0</formula>
    </cfRule>
  </conditionalFormatting>
  <conditionalFormatting sqref="CH10">
    <cfRule type="containsBlanks" dxfId="48" priority="45">
      <formula>LEN(TRIM(CH10))=0</formula>
    </cfRule>
  </conditionalFormatting>
  <conditionalFormatting sqref="AA9">
    <cfRule type="containsBlanks" dxfId="47" priority="11">
      <formula>LEN(TRIM(AA9))=0</formula>
    </cfRule>
  </conditionalFormatting>
  <conditionalFormatting sqref="AR8:AR11 AU8:AU11 AP12:AU12 BA8 BC8:BD8 BC9">
    <cfRule type="containsBlanks" dxfId="46" priority="10">
      <formula>LEN(TRIM(AP8))=0</formula>
    </cfRule>
  </conditionalFormatting>
  <conditionalFormatting sqref="BZ8:BZ11 BV8:BV11 BT12:BZ12 CG8:CH8 CJ8 CI9:CJ9">
    <cfRule type="containsBlanks" dxfId="45" priority="9">
      <formula>LEN(TRIM(BT8))=0</formula>
    </cfRule>
  </conditionalFormatting>
  <conditionalFormatting sqref="AD50:AJ50 AD53:AG53 AO50:AT50 AY50:BC50 AY53:BB53 BF50:BM50 BF53:BK53 BQ50:BW50 BQ53:BU53 CD50:CI50 CD53:CG53">
    <cfRule type="containsBlanks" dxfId="44" priority="8">
      <formula>LEN(TRIM(AD50))=0</formula>
    </cfRule>
  </conditionalFormatting>
  <conditionalFormatting sqref="AE8:AH10 AE11:AF11">
    <cfRule type="containsBlanks" dxfId="43" priority="5">
      <formula>LEN(TRIM(AE8))=0</formula>
    </cfRule>
  </conditionalFormatting>
  <conditionalFormatting sqref="BG11:BH11 BG8:BG10">
    <cfRule type="containsBlanks" dxfId="42" priority="4">
      <formula>LEN(TRIM(BG8))=0</formula>
    </cfRule>
  </conditionalFormatting>
  <conditionalFormatting sqref="C8:F10 C11:D11">
    <cfRule type="containsBlanks" dxfId="41" priority="3">
      <formula>LEN(TRIM(C8))=0</formula>
    </cfRule>
  </conditionalFormatting>
  <conditionalFormatting sqref="Y8">
    <cfRule type="containsBlanks" dxfId="40" priority="2">
      <formula>LEN(TRIM(Y8))=0</formula>
    </cfRule>
  </conditionalFormatting>
  <conditionalFormatting sqref="AO53:AS53">
    <cfRule type="containsBlanks" dxfId="39" priority="49">
      <formula>LEN(TRIM(AO53))=0</formula>
    </cfRule>
  </conditionalFormatting>
  <dataValidations count="6">
    <dataValidation allowBlank="1" showInputMessage="1" showErrorMessage="1" prompt="Please write the names of the indigenous groups or tribes present in this barangay." sqref="N12:S12"/>
    <dataValidation allowBlank="1" showInputMessage="1" showErrorMessage="1" prompt="Please indicate the year when the total population data of the barangay was obtained." sqref="U8"/>
    <dataValidation allowBlank="1" showInputMessage="1" showErrorMessage="1" prompt="Please indicate the source of the barangay population data (e.g. NSO 20xx)._x000a__x000a_" sqref="AA8:AB8"/>
    <dataValidation allowBlank="1" showInputMessage="1" showErrorMessage="1" prompt="Please indicate the UW + SUW combined prevalence rates from last year." sqref="Z10 AB10"/>
    <dataValidation allowBlank="1" showInputMessage="1" showErrorMessage="1" prompt="Please indicate the stunting + severe stunting combined prevalence rates from last year." sqref="BB10 BD10"/>
    <dataValidation allowBlank="1" showInputMessage="1" showErrorMessage="1" prompt="Please indicate the wasting + severe wasting combined prevalence rates from last year." sqref="CH10 CJ10"/>
  </dataValidations>
  <printOptions horizontalCentered="1" verticalCentered="1"/>
  <pageMargins left="0.25" right="1.25" top="0.15" bottom="0.15" header="0.3" footer="0.3"/>
  <pageSetup paperSize="5" scale="85" orientation="landscape" horizontalDpi="300" verticalDpi="300" r:id="rId1"/>
  <headerFooter scaleWithDoc="0" alignWithMargins="0"/>
  <colBreaks count="2" manualBreakCount="2">
    <brk id="28" max="52" man="1"/>
    <brk id="56" max="52" man="1"/>
  </colBreaks>
  <ignoredErrors>
    <ignoredError sqref="W19" unlockedFormula="1"/>
    <ignoredError sqref="CB40:CB41" formula="1"/>
  </ignoredErrors>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tabColor rgb="FFFFC000"/>
  </sheetPr>
  <dimension ref="A1:Z512"/>
  <sheetViews>
    <sheetView topLeftCell="B1" zoomScaleNormal="100" zoomScaleSheetLayoutView="100" zoomScalePageLayoutView="96" workbookViewId="0">
      <selection activeCell="C7" sqref="C7"/>
    </sheetView>
  </sheetViews>
  <sheetFormatPr defaultColWidth="0" defaultRowHeight="15" zeroHeight="1"/>
  <cols>
    <col min="1" max="1" width="8.7109375" style="30" customWidth="1"/>
    <col min="2" max="2" width="22.7109375" style="30" customWidth="1"/>
    <col min="3" max="3" width="26.7109375" style="324" customWidth="1"/>
    <col min="4" max="4" width="30.7109375" style="30" customWidth="1"/>
    <col min="5" max="5" width="8.7109375" style="30" customWidth="1"/>
    <col min="6" max="6" width="10.28515625" style="30" customWidth="1"/>
    <col min="7" max="8" width="9.7109375" style="324" customWidth="1"/>
    <col min="9" max="9" width="10.7109375" style="324" customWidth="1"/>
    <col min="10" max="10" width="4.42578125" customWidth="1"/>
    <col min="11" max="11" width="6.7109375" style="136" hidden="1" customWidth="1"/>
    <col min="12" max="17" width="9.140625" hidden="1" customWidth="1"/>
    <col min="18" max="18" width="16.85546875" hidden="1" customWidth="1"/>
    <col min="19" max="19" width="20.7109375" hidden="1" customWidth="1"/>
    <col min="20" max="20" width="22.140625" hidden="1" customWidth="1"/>
    <col min="21" max="21" width="12.7109375" hidden="1" customWidth="1"/>
    <col min="22" max="22" width="13.85546875" hidden="1" customWidth="1"/>
    <col min="23" max="23" width="10.28515625" hidden="1" customWidth="1"/>
    <col min="24" max="24" width="12.140625" hidden="1" customWidth="1"/>
    <col min="25" max="25" width="11.85546875" hidden="1" customWidth="1"/>
    <col min="26" max="26" width="0" hidden="1" customWidth="1"/>
    <col min="27" max="16384" width="9.140625" hidden="1"/>
  </cols>
  <sheetData>
    <row r="1" spans="1:26" s="44" customFormat="1">
      <c r="A1" s="725" t="s">
        <v>72</v>
      </c>
      <c r="B1" s="725"/>
      <c r="C1" s="725"/>
      <c r="D1" s="725"/>
      <c r="E1" s="725"/>
      <c r="F1" s="725"/>
      <c r="G1" s="725"/>
      <c r="H1" s="725"/>
      <c r="I1" s="725"/>
      <c r="J1" s="466" t="s">
        <v>432</v>
      </c>
      <c r="K1" s="136"/>
    </row>
    <row r="2" spans="1:26" s="44" customFormat="1">
      <c r="A2" s="725" t="s">
        <v>73</v>
      </c>
      <c r="B2" s="725"/>
      <c r="C2" s="725"/>
      <c r="D2" s="725"/>
      <c r="E2" s="725"/>
      <c r="F2" s="725"/>
      <c r="G2" s="725"/>
      <c r="H2" s="725"/>
      <c r="I2" s="725"/>
      <c r="J2" s="136"/>
      <c r="K2" s="136"/>
    </row>
    <row r="3" spans="1:26" s="44" customFormat="1">
      <c r="A3" s="725" t="s">
        <v>74</v>
      </c>
      <c r="B3" s="725"/>
      <c r="C3" s="725"/>
      <c r="D3" s="725"/>
      <c r="E3" s="725"/>
      <c r="F3" s="725"/>
      <c r="G3" s="725"/>
      <c r="H3" s="725"/>
      <c r="I3" s="725"/>
      <c r="J3" s="136"/>
      <c r="K3" s="136"/>
    </row>
    <row r="4" spans="1:26" s="44" customFormat="1">
      <c r="A4" s="726" t="s">
        <v>321</v>
      </c>
      <c r="B4" s="726"/>
      <c r="C4" s="726"/>
      <c r="D4" s="726"/>
      <c r="E4" s="726"/>
      <c r="F4" s="726"/>
      <c r="G4" s="726"/>
      <c r="H4" s="726"/>
      <c r="I4" s="726"/>
      <c r="J4" s="136"/>
      <c r="K4" s="136"/>
    </row>
    <row r="5" spans="1:26" ht="15" customHeight="1">
      <c r="A5" s="729" t="s">
        <v>291</v>
      </c>
      <c r="B5" s="729"/>
      <c r="C5" s="377">
        <f>Nut_StatusTool!IC6</f>
        <v>0</v>
      </c>
      <c r="D5" s="310" t="s">
        <v>310</v>
      </c>
      <c r="E5" s="440">
        <f>COUNTIF(G13:G512,"UW")</f>
        <v>0</v>
      </c>
      <c r="F5" s="310" t="s">
        <v>314</v>
      </c>
      <c r="G5" s="441">
        <f>COUNTIF(H13:H512,"St")</f>
        <v>0</v>
      </c>
      <c r="H5" s="348" t="s">
        <v>315</v>
      </c>
      <c r="I5" s="440">
        <f>COUNTIF(I13:I512,"W")</f>
        <v>0</v>
      </c>
      <c r="J5" s="136"/>
      <c r="R5" s="288" t="s">
        <v>283</v>
      </c>
      <c r="S5" s="287">
        <f>Nut_StatusTool!IC6</f>
        <v>0</v>
      </c>
      <c r="W5" s="286" t="s">
        <v>281</v>
      </c>
      <c r="X5" s="286" t="s">
        <v>282</v>
      </c>
      <c r="Y5" s="303" t="s">
        <v>75</v>
      </c>
      <c r="Z5" s="304"/>
    </row>
    <row r="6" spans="1:26" s="44" customFormat="1" ht="15" customHeight="1">
      <c r="A6" s="311"/>
      <c r="B6" s="311"/>
      <c r="C6" s="365"/>
      <c r="D6" s="312" t="s">
        <v>311</v>
      </c>
      <c r="E6" s="439">
        <f>COUNTIF(G13:G512,"SUW")</f>
        <v>0</v>
      </c>
      <c r="F6" s="312" t="s">
        <v>313</v>
      </c>
      <c r="G6" s="439">
        <f>COUNTIF(H13:H512,"SSt")</f>
        <v>0</v>
      </c>
      <c r="H6" s="349" t="s">
        <v>316</v>
      </c>
      <c r="I6" s="439">
        <f>COUNTIF(I13:I512,"SW")</f>
        <v>0</v>
      </c>
      <c r="J6" s="136"/>
      <c r="K6" s="136"/>
      <c r="W6" s="286" t="s">
        <v>41</v>
      </c>
      <c r="X6" s="286" t="s">
        <v>89</v>
      </c>
      <c r="Y6" s="286" t="s">
        <v>47</v>
      </c>
      <c r="Z6" s="286" t="s">
        <v>39</v>
      </c>
    </row>
    <row r="7" spans="1:26" ht="15" customHeight="1">
      <c r="A7" s="730" t="str">
        <f>IF(Summary!$A$1="Barangay:","Barangay:","Purok/Barangay:")</f>
        <v>Purok/Barangay:</v>
      </c>
      <c r="B7" s="730"/>
      <c r="C7" s="378" t="str">
        <f>IF(Summary!$A$1="Barangay:",Summary!$B$1,CONCATENATE(Nut_StatusTool!$C$3," / ",Nut_StatusTool!$E$3))</f>
        <v xml:space="preserve"> / </v>
      </c>
      <c r="D7" s="310" t="s">
        <v>312</v>
      </c>
      <c r="E7" s="440">
        <f>COUNTIF(G13:G512,"OW")</f>
        <v>0</v>
      </c>
      <c r="G7" s="350"/>
      <c r="H7" s="348" t="s">
        <v>312</v>
      </c>
      <c r="I7" s="442">
        <f>COUNTIF(I13:I512,"OW")</f>
        <v>0</v>
      </c>
      <c r="J7" s="136"/>
      <c r="W7" s="286" t="s">
        <v>40</v>
      </c>
      <c r="X7" s="286" t="s">
        <v>90</v>
      </c>
      <c r="Y7" s="286" t="s">
        <v>46</v>
      </c>
      <c r="Z7" s="286" t="s">
        <v>45</v>
      </c>
    </row>
    <row r="8" spans="1:26" ht="15" customHeight="1">
      <c r="A8" s="730" t="str">
        <f>Summary!A3</f>
        <v>City or Municipality?</v>
      </c>
      <c r="B8" s="730"/>
      <c r="C8" s="379" t="str">
        <f>IF(Nut_StatusTool!I3="","",Nut_StatusTool!I3)</f>
        <v/>
      </c>
      <c r="D8" s="105"/>
      <c r="E8" s="105"/>
      <c r="F8" s="105"/>
      <c r="G8" s="350"/>
      <c r="H8" s="348" t="s">
        <v>317</v>
      </c>
      <c r="I8" s="442">
        <f>COUNTIF(I13:I512,"Ob")</f>
        <v>0</v>
      </c>
      <c r="J8" s="136"/>
      <c r="W8" s="286" t="s">
        <v>39</v>
      </c>
      <c r="X8" s="286"/>
      <c r="Y8" s="286"/>
      <c r="Z8" s="286"/>
    </row>
    <row r="9" spans="1:26" ht="15.75" customHeight="1">
      <c r="A9" s="426"/>
      <c r="B9" s="426" t="s">
        <v>288</v>
      </c>
      <c r="C9" s="378" t="str">
        <f>IF(Nut_StatusTool!L3="","",Nut_StatusTool!L3)</f>
        <v/>
      </c>
      <c r="D9" s="313" t="s">
        <v>289</v>
      </c>
      <c r="E9" s="443" t="str">
        <f>IF(Nut_StatusTool!M1="","",Nut_StatusTool!M1)</f>
        <v/>
      </c>
      <c r="F9" s="105"/>
      <c r="G9" s="350"/>
      <c r="H9" s="350"/>
      <c r="I9" s="350"/>
      <c r="J9" s="136"/>
    </row>
    <row r="10" spans="1:26" s="44" customFormat="1" ht="11.1" customHeight="1">
      <c r="A10" s="313"/>
      <c r="B10" s="313"/>
      <c r="C10" s="314"/>
      <c r="D10" s="105"/>
      <c r="E10" s="105"/>
      <c r="F10" s="105"/>
      <c r="G10" s="350"/>
      <c r="H10" s="350"/>
      <c r="I10" s="350"/>
      <c r="J10" s="136"/>
      <c r="K10" s="136"/>
    </row>
    <row r="11" spans="1:26" ht="20.100000000000001" customHeight="1">
      <c r="A11" s="728" t="s">
        <v>303</v>
      </c>
      <c r="B11" s="315" t="s">
        <v>277</v>
      </c>
      <c r="C11" s="728" t="s">
        <v>292</v>
      </c>
      <c r="D11" s="728" t="s">
        <v>285</v>
      </c>
      <c r="E11" s="728" t="s">
        <v>0</v>
      </c>
      <c r="F11" s="728" t="s">
        <v>30</v>
      </c>
      <c r="G11" s="727" t="s">
        <v>287</v>
      </c>
      <c r="H11" s="727"/>
      <c r="I11" s="727"/>
      <c r="J11" s="136"/>
    </row>
    <row r="12" spans="1:26" ht="39.950000000000003" customHeight="1">
      <c r="A12" s="728"/>
      <c r="B12" s="346" t="s">
        <v>450</v>
      </c>
      <c r="C12" s="728"/>
      <c r="D12" s="728"/>
      <c r="E12" s="728"/>
      <c r="F12" s="728"/>
      <c r="G12" s="339" t="s">
        <v>286</v>
      </c>
      <c r="H12" s="339" t="s">
        <v>69</v>
      </c>
      <c r="I12" s="339" t="s">
        <v>318</v>
      </c>
      <c r="J12" s="136"/>
      <c r="Q12" s="305" t="s">
        <v>244</v>
      </c>
      <c r="R12" s="305" t="s">
        <v>277</v>
      </c>
      <c r="S12" s="305" t="s">
        <v>198</v>
      </c>
      <c r="T12" s="305" t="s">
        <v>245</v>
      </c>
      <c r="U12" s="305" t="s">
        <v>0</v>
      </c>
      <c r="V12" s="305" t="s">
        <v>30</v>
      </c>
      <c r="W12" s="305" t="s">
        <v>278</v>
      </c>
      <c r="X12" s="305" t="s">
        <v>279</v>
      </c>
      <c r="Y12" s="305" t="s">
        <v>280</v>
      </c>
    </row>
    <row r="13" spans="1:26">
      <c r="A13" s="182" t="str">
        <f t="array" ref="A13">IF(ROWS(A$13:A13)&gt;$S$5,"",INDEX(Q$13:Q$512,SMALL(IF(($W$13:$W$512=$W$6)+(($W$13:$W$512=$W$7)+(($W$13:$W$512=$W$8)+(($X$13:$X$512=$X$6)+(($X$13:$X$512=$X$7)+(($Y$13:$Y$512=$Y$6)+(($Y$13:$Y$512=$Y$7)+(($Y$13:$Y$512=$Z$6)+(($Y$13:$Y$512=$Z$7))))))))),ROW($A$13:$A$512)-ROW($A$13)+1),ROWS(A$13:A13))))</f>
        <v/>
      </c>
      <c r="B13" s="290" t="str">
        <f t="array" ref="B13">IF(ROWS(B$13:B13)&gt;$S$5,"",INDEX(R$13:R$512,SMALL(IF(($W$13:$W$512=$W$6)+(($W$13:$W$512=$W$7)+(($W$13:$W$512=$W$8)+(($X$13:$X$512=$X$6)+(($X$13:$X$512=$X$7)+(($Y$13:$Y$512=$Y$6)+(($Y$13:$Y$512=$Y$7)+(($Y$13:$Y$512=$Z$6)+(($Y$13:$Y$512=$Z$7))))))))),ROW($A$13:$A$512)-ROW($A$13)+1),ROWS(B$13:B13))))</f>
        <v/>
      </c>
      <c r="C13" s="290" t="str">
        <f t="array" ref="C13">IF(ROWS(C$13:C13)&gt;$S$5,"",INDEX(S$13:S$512,SMALL(IF(($W$13:$W$512=$W$6)+(($W$13:$W$512=$W$7)+(($W$13:$W$512=$W$8)+(($X$13:$X$512=$X$6)+(($X$13:$X$512=$X$7)+(($Y$13:$Y$512=$Y$6)+(($Y$13:$Y$512=$Y$7)+(($Y$13:$Y$512=$Z$6)+(($Y$13:$Y$512=$Z$7))))))))),ROW($A$13:$A$512)-ROW($A$13)+1),ROWS(C$13:C13))))</f>
        <v/>
      </c>
      <c r="D13" s="316" t="str">
        <f t="array" ref="D13">IF(ROWS(D$13:D13)&gt;$S$5,"",INDEX(T$13:T$512,SMALL(IF(($W$13:$W$512=$W$6)+(($W$13:$W$512=$W$7)+(($W$13:$W$512=$W$8)+(($X$13:$X$512=$X$6)+(($X$13:$X$512=$X$7)+(($Y$13:$Y$512=$Y$6)+(($Y$13:$Y$512=$Y$7)+(($Y$13:$Y$512=$Z$6)+(($Y$13:$Y$512=$Z$7))))))))),ROW($A$13:$A$512)-ROW($A$13)+1),ROWS(D$13:D13))))</f>
        <v/>
      </c>
      <c r="E13" s="182" t="str">
        <f t="array" ref="E13">IF(ROWS(E$13:E13)&gt;$S$5,"",INDEX(U$13:U$512,SMALL(IF(($W$13:$W$512=$W$6)+(($W$13:$W$512=$W$7)+(($W$13:$W$512=$W$8)+(($X$13:$X$512=$X$6)+(($X$13:$X$512=$X$7)+(($Y$13:$Y$512=$Y$6)+(($Y$13:$Y$512=$Y$7)+(($Y$13:$Y$512=$Z$6)+(($Y$13:$Y$512=$Z$7))))))))),ROW($A$13:$A$512)-ROW($A$13)+1),ROWS(E$13:E13))))</f>
        <v/>
      </c>
      <c r="F13" s="182" t="str">
        <f t="array" ref="F13">IF(ROWS(F$13:F13)&gt;$S$5,"",INDEX(V$13:V$512,SMALL(IF(($W$13:$W$512=$W$6)+(($W$13:$W$512=$W$7)+(($W$13:$W$512=$W$8)+(($X$13:$X$512=$X$6)+(($X$13:$X$512=$X$7)+(($Y$13:$Y$512=$Y$6)+(($Y$13:$Y$512=$Y$7)+(($Y$13:$Y$512=$Z$6)+(($Y$13:$Y$512=$Z$7))))))))),ROW($A$13:$A$512)-ROW($A$13)+1),ROWS(F$13:F13))))</f>
        <v/>
      </c>
      <c r="G13" s="351" t="str">
        <f t="array" ref="G13">IF(ROWS(G$13:G13)&gt;$S$5,"",INDEX(W$13:W$512,SMALL(IF(($W$13:$W$512=$W$6)+(($W$13:$W$512=$W$7)+(($W$13:$W$512=$W$8)+(($X$13:$X$512=$X$6)+(($X$13:$X$512=$X$7)+(($Y$13:$Y$512=$Y$6)+(($Y$13:$Y$512=$Y$7)+(($Y$13:$Y$512=$Z$6)+(($Y$13:$Y$512=$Z$7))))))))),ROW($A$13:$A$512)-ROW($A$13)+1),ROWS(G$13:G13))))</f>
        <v/>
      </c>
      <c r="H13" s="351" t="str">
        <f t="array" ref="H13">IF(ROWS(H$13:H13)&gt;$S$5,"",INDEX(X$13:X$512,SMALL(IF(($W$13:$W$512=$W$6)+(($W$13:$W$512=$W$7)+(($W$13:$W$512=$W$8)+(($X$13:$X$512=$X$6)+(($X$13:$X$512=$X$7)+(($Y$13:$Y$512=$Y$6)+(($Y$13:$Y$512=$Y$7)+(($Y$13:$Y$512=$Z$6)+(($Y$13:$Y$512=$Z$7))))))))),ROW($A$13:$A$512)-ROW($A$13)+1),ROWS(H$13:H13))))</f>
        <v/>
      </c>
      <c r="I13" s="351" t="str">
        <f t="array" ref="I13">IF(ROWS(I$13:I13)&gt;$S$5,"",INDEX(Y$13:Y$512,SMALL(IF(($W$13:$W$512=$W$6)+(($W$13:$W$512=$W$7)+(($W$13:$W$512=$W$8)+(($X$13:$X$512=$X$6)+(($X$13:$X$512=$X$7)+(($Y$13:$Y$512=$Y$6)+(($Y$13:$Y$512=$Y$7)+(($Y$13:$Y$512=$Z$6)+(($Y$13:$Y$512=$Z$7))))))))),ROW($A$13:$A$512)-ROW($A$13)+1),ROWS(I$13:I13))))</f>
        <v/>
      </c>
      <c r="J13" s="136"/>
      <c r="Q13" s="44">
        <f>Nut_StatusTool!A7</f>
        <v>1</v>
      </c>
      <c r="R13" s="44">
        <f>Nut_StatusTool!B7</f>
        <v>0</v>
      </c>
      <c r="S13" s="44">
        <f>Nut_StatusTool!C7</f>
        <v>0</v>
      </c>
      <c r="T13" s="44">
        <f>Nut_StatusTool!D7</f>
        <v>0</v>
      </c>
      <c r="U13" s="44">
        <f>Nut_StatusTool!F7</f>
        <v>0</v>
      </c>
      <c r="V13" s="285" t="str">
        <f>Nut_StatusTool!K7</f>
        <v/>
      </c>
      <c r="W13" s="44" t="str">
        <f>Nut_StatusTool!L7</f>
        <v/>
      </c>
      <c r="X13" s="44" t="str">
        <f>Nut_StatusTool!M7</f>
        <v/>
      </c>
      <c r="Y13" s="44" t="str">
        <f>Nut_StatusTool!N7</f>
        <v/>
      </c>
    </row>
    <row r="14" spans="1:26">
      <c r="A14" s="182" t="str">
        <f t="array" ref="A14">IF(ROWS(A$13:A14)&gt;$S$5,"",INDEX(Q$13:Q$512,SMALL(IF(($W$13:$W$512=$W$6)+(($W$13:$W$512=$W$7)+(($W$13:$W$512=$W$8)+(($X$13:$X$512=$X$6)+(($X$13:$X$512=$X$7)+(($Y$13:$Y$512=$Y$6)+(($Y$13:$Y$512=$Y$7)+(($Y$13:$Y$512=$Z$6)+(($Y$13:$Y$512=$Z$7))))))))),ROW($A$13:$A$512)-ROW($A$13)+1),ROWS(A$13:A14))))</f>
        <v/>
      </c>
      <c r="B14" s="290" t="str">
        <f t="array" ref="B14">IF(ROWS(B$13:B14)&gt;$S$5,"",INDEX(R$13:R$512,SMALL(IF(($W$13:$W$512=$W$6)+(($W$13:$W$512=$W$7)+(($W$13:$W$512=$W$8)+(($X$13:$X$512=$X$6)+(($X$13:$X$512=$X$7)+(($Y$13:$Y$512=$Y$6)+(($Y$13:$Y$512=$Y$7)+(($Y$13:$Y$512=$Z$6)+(($Y$13:$Y$512=$Z$7))))))))),ROW($A$13:$A$512)-ROW($A$13)+1),ROWS(B$13:B14))))</f>
        <v/>
      </c>
      <c r="C14" s="290" t="str">
        <f t="array" ref="C14">IF(ROWS(C$13:C14)&gt;$S$5,"",INDEX(S$13:S$512,SMALL(IF(($W$13:$W$512=$W$6)+(($W$13:$W$512=$W$7)+(($W$13:$W$512=$W$8)+(($X$13:$X$512=$X$6)+(($X$13:$X$512=$X$7)+(($Y$13:$Y$512=$Y$6)+(($Y$13:$Y$512=$Y$7)+(($Y$13:$Y$512=$Z$6)+(($Y$13:$Y$512=$Z$7))))))))),ROW($A$13:$A$512)-ROW($A$13)+1),ROWS(C$13:C14))))</f>
        <v/>
      </c>
      <c r="D14" s="316" t="str">
        <f t="array" ref="D14">IF(ROWS(D$13:D14)&gt;$S$5,"",INDEX(T$13:T$512,SMALL(IF(($W$13:$W$512=$W$6)+(($W$13:$W$512=$W$7)+(($W$13:$W$512=$W$8)+(($X$13:$X$512=$X$6)+(($X$13:$X$512=$X$7)+(($Y$13:$Y$512=$Y$6)+(($Y$13:$Y$512=$Y$7)+(($Y$13:$Y$512=$Z$6)+(($Y$13:$Y$512=$Z$7))))))))),ROW($A$13:$A$512)-ROW($A$13)+1),ROWS(D$13:D14))))</f>
        <v/>
      </c>
      <c r="E14" s="182" t="str">
        <f t="array" ref="E14">IF(ROWS(E$13:E14)&gt;$S$5,"",INDEX(U$13:U$512,SMALL(IF(($W$13:$W$512=$W$6)+(($W$13:$W$512=$W$7)+(($W$13:$W$512=$W$8)+(($X$13:$X$512=$X$6)+(($X$13:$X$512=$X$7)+(($Y$13:$Y$512=$Y$6)+(($Y$13:$Y$512=$Y$7)+(($Y$13:$Y$512=$Z$6)+(($Y$13:$Y$512=$Z$7))))))))),ROW($A$13:$A$512)-ROW($A$13)+1),ROWS(E$13:E14))))</f>
        <v/>
      </c>
      <c r="F14" s="182" t="str">
        <f t="array" ref="F14">IF(ROWS(F$13:F14)&gt;$S$5,"",INDEX(V$13:V$512,SMALL(IF(($W$13:$W$512=$W$6)+(($W$13:$W$512=$W$7)+(($W$13:$W$512=$W$8)+(($X$13:$X$512=$X$6)+(($X$13:$X$512=$X$7)+(($Y$13:$Y$512=$Y$6)+(($Y$13:$Y$512=$Y$7)+(($Y$13:$Y$512=$Z$6)+(($Y$13:$Y$512=$Z$7))))))))),ROW($A$13:$A$512)-ROW($A$13)+1),ROWS(F$13:F14))))</f>
        <v/>
      </c>
      <c r="G14" s="351" t="str">
        <f t="array" ref="G14">IF(ROWS(G$13:G14)&gt;$S$5,"",INDEX(W$13:W$512,SMALL(IF(($W$13:$W$512=$W$6)+(($W$13:$W$512=$W$7)+(($W$13:$W$512=$W$8)+(($X$13:$X$512=$X$6)+(($X$13:$X$512=$X$7)+(($Y$13:$Y$512=$Y$6)+(($Y$13:$Y$512=$Y$7)+(($Y$13:$Y$512=$Z$6)+(($Y$13:$Y$512=$Z$7))))))))),ROW($A$13:$A$512)-ROW($A$13)+1),ROWS(G$13:G14))))</f>
        <v/>
      </c>
      <c r="H14" s="351" t="str">
        <f t="array" ref="H14">IF(ROWS(H$13:H14)&gt;$S$5,"",INDEX(X$13:X$512,SMALL(IF(($W$13:$W$512=$W$6)+(($W$13:$W$512=$W$7)+(($W$13:$W$512=$W$8)+(($X$13:$X$512=$X$6)+(($X$13:$X$512=$X$7)+(($Y$13:$Y$512=$Y$6)+(($Y$13:$Y$512=$Y$7)+(($Y$13:$Y$512=$Z$6)+(($Y$13:$Y$512=$Z$7))))))))),ROW($A$13:$A$512)-ROW($A$13)+1),ROWS(H$13:H14))))</f>
        <v/>
      </c>
      <c r="I14" s="351" t="str">
        <f t="array" ref="I14">IF(ROWS(I$13:I14)&gt;$S$5,"",INDEX(Y$13:Y$512,SMALL(IF(($W$13:$W$512=$W$6)+(($W$13:$W$512=$W$7)+(($W$13:$W$512=$W$8)+(($X$13:$X$512=$X$6)+(($X$13:$X$512=$X$7)+(($Y$13:$Y$512=$Y$6)+(($Y$13:$Y$512=$Y$7)+(($Y$13:$Y$512=$Z$6)+(($Y$13:$Y$512=$Z$7))))))))),ROW($A$13:$A$512)-ROW($A$13)+1),ROWS(I$13:I14))))</f>
        <v/>
      </c>
      <c r="J14" s="136"/>
      <c r="Q14" s="44">
        <f>Nut_StatusTool!A8</f>
        <v>2</v>
      </c>
      <c r="R14" s="44">
        <f>Nut_StatusTool!B8</f>
        <v>0</v>
      </c>
      <c r="S14" s="44">
        <f>Nut_StatusTool!C8</f>
        <v>0</v>
      </c>
      <c r="T14" s="44">
        <f>Nut_StatusTool!D8</f>
        <v>0</v>
      </c>
      <c r="U14" s="44">
        <f>Nut_StatusTool!F8</f>
        <v>0</v>
      </c>
      <c r="V14" s="285" t="str">
        <f>Nut_StatusTool!K8</f>
        <v/>
      </c>
      <c r="W14" s="44" t="str">
        <f>Nut_StatusTool!L8</f>
        <v/>
      </c>
      <c r="X14" s="44" t="str">
        <f>Nut_StatusTool!M8</f>
        <v/>
      </c>
      <c r="Y14" s="44" t="str">
        <f>Nut_StatusTool!N8</f>
        <v/>
      </c>
    </row>
    <row r="15" spans="1:26">
      <c r="A15" s="182" t="str">
        <f t="array" ref="A15">IF(ROWS(A$13:A15)&gt;$S$5,"",INDEX(Q$13:Q$512,SMALL(IF(($W$13:$W$512=$W$6)+(($W$13:$W$512=$W$7)+(($W$13:$W$512=$W$8)+(($X$13:$X$512=$X$6)+(($X$13:$X$512=$X$7)+(($Y$13:$Y$512=$Y$6)+(($Y$13:$Y$512=$Y$7)+(($Y$13:$Y$512=$Z$6)+(($Y$13:$Y$512=$Z$7))))))))),ROW($A$13:$A$512)-ROW($A$13)+1),ROWS(A$13:A15))))</f>
        <v/>
      </c>
      <c r="B15" s="290" t="str">
        <f t="array" ref="B15">IF(ROWS(B$13:B15)&gt;$S$5,"",INDEX(R$13:R$512,SMALL(IF(($W$13:$W$512=$W$6)+(($W$13:$W$512=$W$7)+(($W$13:$W$512=$W$8)+(($X$13:$X$512=$X$6)+(($X$13:$X$512=$X$7)+(($Y$13:$Y$512=$Y$6)+(($Y$13:$Y$512=$Y$7)+(($Y$13:$Y$512=$Z$6)+(($Y$13:$Y$512=$Z$7))))))))),ROW($A$13:$A$512)-ROW($A$13)+1),ROWS(B$13:B15))))</f>
        <v/>
      </c>
      <c r="C15" s="290" t="str">
        <f t="array" ref="C15">IF(ROWS(C$13:C15)&gt;$S$5,"",INDEX(S$13:S$512,SMALL(IF(($W$13:$W$512=$W$6)+(($W$13:$W$512=$W$7)+(($W$13:$W$512=$W$8)+(($X$13:$X$512=$X$6)+(($X$13:$X$512=$X$7)+(($Y$13:$Y$512=$Y$6)+(($Y$13:$Y$512=$Y$7)+(($Y$13:$Y$512=$Z$6)+(($Y$13:$Y$512=$Z$7))))))))),ROW($A$13:$A$512)-ROW($A$13)+1),ROWS(C$13:C15))))</f>
        <v/>
      </c>
      <c r="D15" s="316" t="str">
        <f t="array" ref="D15">IF(ROWS(D$13:D15)&gt;$S$5,"",INDEX(T$13:T$512,SMALL(IF(($W$13:$W$512=$W$6)+(($W$13:$W$512=$W$7)+(($W$13:$W$512=$W$8)+(($X$13:$X$512=$X$6)+(($X$13:$X$512=$X$7)+(($Y$13:$Y$512=$Y$6)+(($Y$13:$Y$512=$Y$7)+(($Y$13:$Y$512=$Z$6)+(($Y$13:$Y$512=$Z$7))))))))),ROW($A$13:$A$512)-ROW($A$13)+1),ROWS(D$13:D15))))</f>
        <v/>
      </c>
      <c r="E15" s="182" t="str">
        <f t="array" ref="E15">IF(ROWS(E$13:E15)&gt;$S$5,"",INDEX(U$13:U$512,SMALL(IF(($W$13:$W$512=$W$6)+(($W$13:$W$512=$W$7)+(($W$13:$W$512=$W$8)+(($X$13:$X$512=$X$6)+(($X$13:$X$512=$X$7)+(($Y$13:$Y$512=$Y$6)+(($Y$13:$Y$512=$Y$7)+(($Y$13:$Y$512=$Z$6)+(($Y$13:$Y$512=$Z$7))))))))),ROW($A$13:$A$512)-ROW($A$13)+1),ROWS(E$13:E15))))</f>
        <v/>
      </c>
      <c r="F15" s="182" t="str">
        <f t="array" ref="F15">IF(ROWS(F$13:F15)&gt;$S$5,"",INDEX(V$13:V$512,SMALL(IF(($W$13:$W$512=$W$6)+(($W$13:$W$512=$W$7)+(($W$13:$W$512=$W$8)+(($X$13:$X$512=$X$6)+(($X$13:$X$512=$X$7)+(($Y$13:$Y$512=$Y$6)+(($Y$13:$Y$512=$Y$7)+(($Y$13:$Y$512=$Z$6)+(($Y$13:$Y$512=$Z$7))))))))),ROW($A$13:$A$512)-ROW($A$13)+1),ROWS(F$13:F15))))</f>
        <v/>
      </c>
      <c r="G15" s="351" t="str">
        <f t="array" ref="G15">IF(ROWS(G$13:G15)&gt;$S$5,"",INDEX(W$13:W$512,SMALL(IF(($W$13:$W$512=$W$6)+(($W$13:$W$512=$W$7)+(($W$13:$W$512=$W$8)+(($X$13:$X$512=$X$6)+(($X$13:$X$512=$X$7)+(($Y$13:$Y$512=$Y$6)+(($Y$13:$Y$512=$Y$7)+(($Y$13:$Y$512=$Z$6)+(($Y$13:$Y$512=$Z$7))))))))),ROW($A$13:$A$512)-ROW($A$13)+1),ROWS(G$13:G15))))</f>
        <v/>
      </c>
      <c r="H15" s="351" t="str">
        <f t="array" ref="H15">IF(ROWS(H$13:H15)&gt;$S$5,"",INDEX(X$13:X$512,SMALL(IF(($W$13:$W$512=$W$6)+(($W$13:$W$512=$W$7)+(($W$13:$W$512=$W$8)+(($X$13:$X$512=$X$6)+(($X$13:$X$512=$X$7)+(($Y$13:$Y$512=$Y$6)+(($Y$13:$Y$512=$Y$7)+(($Y$13:$Y$512=$Z$6)+(($Y$13:$Y$512=$Z$7))))))))),ROW($A$13:$A$512)-ROW($A$13)+1),ROWS(H$13:H15))))</f>
        <v/>
      </c>
      <c r="I15" s="351" t="str">
        <f t="array" ref="I15">IF(ROWS(I$13:I15)&gt;$S$5,"",INDEX(Y$13:Y$512,SMALL(IF(($W$13:$W$512=$W$6)+(($W$13:$W$512=$W$7)+(($W$13:$W$512=$W$8)+(($X$13:$X$512=$X$6)+(($X$13:$X$512=$X$7)+(($Y$13:$Y$512=$Y$6)+(($Y$13:$Y$512=$Y$7)+(($Y$13:$Y$512=$Z$6)+(($Y$13:$Y$512=$Z$7))))))))),ROW($A$13:$A$512)-ROW($A$13)+1),ROWS(I$13:I15))))</f>
        <v/>
      </c>
      <c r="J15" s="136"/>
      <c r="Q15" s="44">
        <f>Nut_StatusTool!A9</f>
        <v>3</v>
      </c>
      <c r="R15" s="44">
        <f>Nut_StatusTool!B9</f>
        <v>0</v>
      </c>
      <c r="S15" s="44">
        <f>Nut_StatusTool!C9</f>
        <v>0</v>
      </c>
      <c r="T15" s="44">
        <f>Nut_StatusTool!D9</f>
        <v>0</v>
      </c>
      <c r="U15" s="44">
        <f>Nut_StatusTool!F9</f>
        <v>0</v>
      </c>
      <c r="V15" s="285" t="str">
        <f>Nut_StatusTool!K9</f>
        <v/>
      </c>
      <c r="W15" s="44" t="str">
        <f>Nut_StatusTool!L9</f>
        <v/>
      </c>
      <c r="X15" s="44" t="str">
        <f>Nut_StatusTool!M9</f>
        <v/>
      </c>
      <c r="Y15" s="44" t="str">
        <f>Nut_StatusTool!N9</f>
        <v/>
      </c>
    </row>
    <row r="16" spans="1:26">
      <c r="A16" s="182" t="str">
        <f t="array" ref="A16">IF(ROWS(A$13:A16)&gt;$S$5,"",INDEX(Q$13:Q$512,SMALL(IF(($W$13:$W$512=$W$6)+(($W$13:$W$512=$W$7)+(($W$13:$W$512=$W$8)+(($X$13:$X$512=$X$6)+(($X$13:$X$512=$X$7)+(($Y$13:$Y$512=$Y$6)+(($Y$13:$Y$512=$Y$7)+(($Y$13:$Y$512=$Z$6)+(($Y$13:$Y$512=$Z$7))))))))),ROW($A$13:$A$512)-ROW($A$13)+1),ROWS(A$13:A16))))</f>
        <v/>
      </c>
      <c r="B16" s="290" t="str">
        <f t="array" ref="B16">IF(ROWS(B$13:B16)&gt;$S$5,"",INDEX(R$13:R$512,SMALL(IF(($W$13:$W$512=$W$6)+(($W$13:$W$512=$W$7)+(($W$13:$W$512=$W$8)+(($X$13:$X$512=$X$6)+(($X$13:$X$512=$X$7)+(($Y$13:$Y$512=$Y$6)+(($Y$13:$Y$512=$Y$7)+(($Y$13:$Y$512=$Z$6)+(($Y$13:$Y$512=$Z$7))))))))),ROW($A$13:$A$512)-ROW($A$13)+1),ROWS(B$13:B16))))</f>
        <v/>
      </c>
      <c r="C16" s="290" t="str">
        <f t="array" ref="C16">IF(ROWS(C$13:C16)&gt;$S$5,"",INDEX(S$13:S$512,SMALL(IF(($W$13:$W$512=$W$6)+(($W$13:$W$512=$W$7)+(($W$13:$W$512=$W$8)+(($X$13:$X$512=$X$6)+(($X$13:$X$512=$X$7)+(($Y$13:$Y$512=$Y$6)+(($Y$13:$Y$512=$Y$7)+(($Y$13:$Y$512=$Z$6)+(($Y$13:$Y$512=$Z$7))))))))),ROW($A$13:$A$512)-ROW($A$13)+1),ROWS(C$13:C16))))</f>
        <v/>
      </c>
      <c r="D16" s="316" t="str">
        <f t="array" ref="D16">IF(ROWS(D$13:D16)&gt;$S$5,"",INDEX(T$13:T$512,SMALL(IF(($W$13:$W$512=$W$6)+(($W$13:$W$512=$W$7)+(($W$13:$W$512=$W$8)+(($X$13:$X$512=$X$6)+(($X$13:$X$512=$X$7)+(($Y$13:$Y$512=$Y$6)+(($Y$13:$Y$512=$Y$7)+(($Y$13:$Y$512=$Z$6)+(($Y$13:$Y$512=$Z$7))))))))),ROW($A$13:$A$512)-ROW($A$13)+1),ROWS(D$13:D16))))</f>
        <v/>
      </c>
      <c r="E16" s="182" t="str">
        <f t="array" ref="E16">IF(ROWS(E$13:E16)&gt;$S$5,"",INDEX(U$13:U$512,SMALL(IF(($W$13:$W$512=$W$6)+(($W$13:$W$512=$W$7)+(($W$13:$W$512=$W$8)+(($X$13:$X$512=$X$6)+(($X$13:$X$512=$X$7)+(($Y$13:$Y$512=$Y$6)+(($Y$13:$Y$512=$Y$7)+(($Y$13:$Y$512=$Z$6)+(($Y$13:$Y$512=$Z$7))))))))),ROW($A$13:$A$512)-ROW($A$13)+1),ROWS(E$13:E16))))</f>
        <v/>
      </c>
      <c r="F16" s="182" t="str">
        <f t="array" ref="F16">IF(ROWS(F$13:F16)&gt;$S$5,"",INDEX(V$13:V$512,SMALL(IF(($W$13:$W$512=$W$6)+(($W$13:$W$512=$W$7)+(($W$13:$W$512=$W$8)+(($X$13:$X$512=$X$6)+(($X$13:$X$512=$X$7)+(($Y$13:$Y$512=$Y$6)+(($Y$13:$Y$512=$Y$7)+(($Y$13:$Y$512=$Z$6)+(($Y$13:$Y$512=$Z$7))))))))),ROW($A$13:$A$512)-ROW($A$13)+1),ROWS(F$13:F16))))</f>
        <v/>
      </c>
      <c r="G16" s="351" t="str">
        <f t="array" ref="G16">IF(ROWS(G$13:G16)&gt;$S$5,"",INDEX(W$13:W$512,SMALL(IF(($W$13:$W$512=$W$6)+(($W$13:$W$512=$W$7)+(($W$13:$W$512=$W$8)+(($X$13:$X$512=$X$6)+(($X$13:$X$512=$X$7)+(($Y$13:$Y$512=$Y$6)+(($Y$13:$Y$512=$Y$7)+(($Y$13:$Y$512=$Z$6)+(($Y$13:$Y$512=$Z$7))))))))),ROW($A$13:$A$512)-ROW($A$13)+1),ROWS(G$13:G16))))</f>
        <v/>
      </c>
      <c r="H16" s="351" t="str">
        <f t="array" ref="H16">IF(ROWS(H$13:H16)&gt;$S$5,"",INDEX(X$13:X$512,SMALL(IF(($W$13:$W$512=$W$6)+(($W$13:$W$512=$W$7)+(($W$13:$W$512=$W$8)+(($X$13:$X$512=$X$6)+(($X$13:$X$512=$X$7)+(($Y$13:$Y$512=$Y$6)+(($Y$13:$Y$512=$Y$7)+(($Y$13:$Y$512=$Z$6)+(($Y$13:$Y$512=$Z$7))))))))),ROW($A$13:$A$512)-ROW($A$13)+1),ROWS(H$13:H16))))</f>
        <v/>
      </c>
      <c r="I16" s="351" t="str">
        <f t="array" ref="I16">IF(ROWS(I$13:I16)&gt;$S$5,"",INDEX(Y$13:Y$512,SMALL(IF(($W$13:$W$512=$W$6)+(($W$13:$W$512=$W$7)+(($W$13:$W$512=$W$8)+(($X$13:$X$512=$X$6)+(($X$13:$X$512=$X$7)+(($Y$13:$Y$512=$Y$6)+(($Y$13:$Y$512=$Y$7)+(($Y$13:$Y$512=$Z$6)+(($Y$13:$Y$512=$Z$7))))))))),ROW($A$13:$A$512)-ROW($A$13)+1),ROWS(I$13:I16))))</f>
        <v/>
      </c>
      <c r="J16" s="136"/>
      <c r="Q16" s="44">
        <f>Nut_StatusTool!A10</f>
        <v>4</v>
      </c>
      <c r="R16" s="44">
        <f>Nut_StatusTool!B10</f>
        <v>0</v>
      </c>
      <c r="S16" s="44">
        <f>Nut_StatusTool!C10</f>
        <v>0</v>
      </c>
      <c r="T16" s="44">
        <f>Nut_StatusTool!D10</f>
        <v>0</v>
      </c>
      <c r="U16" s="44">
        <f>Nut_StatusTool!F10</f>
        <v>0</v>
      </c>
      <c r="V16" s="285" t="str">
        <f>Nut_StatusTool!K10</f>
        <v/>
      </c>
      <c r="W16" s="44" t="str">
        <f>Nut_StatusTool!L10</f>
        <v/>
      </c>
      <c r="X16" s="44" t="str">
        <f>Nut_StatusTool!M10</f>
        <v/>
      </c>
      <c r="Y16" s="44" t="str">
        <f>Nut_StatusTool!N10</f>
        <v/>
      </c>
    </row>
    <row r="17" spans="1:25">
      <c r="A17" s="182" t="str">
        <f t="array" ref="A17">IF(ROWS(A$13:A17)&gt;$S$5,"",INDEX(Q$13:Q$512,SMALL(IF(($W$13:$W$512=$W$6)+(($W$13:$W$512=$W$7)+(($W$13:$W$512=$W$8)+(($X$13:$X$512=$X$6)+(($X$13:$X$512=$X$7)+(($Y$13:$Y$512=$Y$6)+(($Y$13:$Y$512=$Y$7)+(($Y$13:$Y$512=$Z$6)+(($Y$13:$Y$512=$Z$7))))))))),ROW($A$13:$A$512)-ROW($A$13)+1),ROWS(A$13:A17))))</f>
        <v/>
      </c>
      <c r="B17" s="290" t="str">
        <f t="array" ref="B17">IF(ROWS(B$13:B17)&gt;$S$5,"",INDEX(R$13:R$512,SMALL(IF(($W$13:$W$512=$W$6)+(($W$13:$W$512=$W$7)+(($W$13:$W$512=$W$8)+(($X$13:$X$512=$X$6)+(($X$13:$X$512=$X$7)+(($Y$13:$Y$512=$Y$6)+(($Y$13:$Y$512=$Y$7)+(($Y$13:$Y$512=$Z$6)+(($Y$13:$Y$512=$Z$7))))))))),ROW($A$13:$A$512)-ROW($A$13)+1),ROWS(B$13:B17))))</f>
        <v/>
      </c>
      <c r="C17" s="290" t="str">
        <f t="array" ref="C17">IF(ROWS(C$13:C17)&gt;$S$5,"",INDEX(S$13:S$512,SMALL(IF(($W$13:$W$512=$W$6)+(($W$13:$W$512=$W$7)+(($W$13:$W$512=$W$8)+(($X$13:$X$512=$X$6)+(($X$13:$X$512=$X$7)+(($Y$13:$Y$512=$Y$6)+(($Y$13:$Y$512=$Y$7)+(($Y$13:$Y$512=$Z$6)+(($Y$13:$Y$512=$Z$7))))))))),ROW($A$13:$A$512)-ROW($A$13)+1),ROWS(C$13:C17))))</f>
        <v/>
      </c>
      <c r="D17" s="316" t="str">
        <f t="array" ref="D17">IF(ROWS(D$13:D17)&gt;$S$5,"",INDEX(T$13:T$512,SMALL(IF(($W$13:$W$512=$W$6)+(($W$13:$W$512=$W$7)+(($W$13:$W$512=$W$8)+(($X$13:$X$512=$X$6)+(($X$13:$X$512=$X$7)+(($Y$13:$Y$512=$Y$6)+(($Y$13:$Y$512=$Y$7)+(($Y$13:$Y$512=$Z$6)+(($Y$13:$Y$512=$Z$7))))))))),ROW($A$13:$A$512)-ROW($A$13)+1),ROWS(D$13:D17))))</f>
        <v/>
      </c>
      <c r="E17" s="182" t="str">
        <f t="array" ref="E17">IF(ROWS(E$13:E17)&gt;$S$5,"",INDEX(U$13:U$512,SMALL(IF(($W$13:$W$512=$W$6)+(($W$13:$W$512=$W$7)+(($W$13:$W$512=$W$8)+(($X$13:$X$512=$X$6)+(($X$13:$X$512=$X$7)+(($Y$13:$Y$512=$Y$6)+(($Y$13:$Y$512=$Y$7)+(($Y$13:$Y$512=$Z$6)+(($Y$13:$Y$512=$Z$7))))))))),ROW($A$13:$A$512)-ROW($A$13)+1),ROWS(E$13:E17))))</f>
        <v/>
      </c>
      <c r="F17" s="182" t="str">
        <f t="array" ref="F17">IF(ROWS(F$13:F17)&gt;$S$5,"",INDEX(V$13:V$512,SMALL(IF(($W$13:$W$512=$W$6)+(($W$13:$W$512=$W$7)+(($W$13:$W$512=$W$8)+(($X$13:$X$512=$X$6)+(($X$13:$X$512=$X$7)+(($Y$13:$Y$512=$Y$6)+(($Y$13:$Y$512=$Y$7)+(($Y$13:$Y$512=$Z$6)+(($Y$13:$Y$512=$Z$7))))))))),ROW($A$13:$A$512)-ROW($A$13)+1),ROWS(F$13:F17))))</f>
        <v/>
      </c>
      <c r="G17" s="351" t="str">
        <f t="array" ref="G17">IF(ROWS(G$13:G17)&gt;$S$5,"",INDEX(W$13:W$512,SMALL(IF(($W$13:$W$512=$W$6)+(($W$13:$W$512=$W$7)+(($W$13:$W$512=$W$8)+(($X$13:$X$512=$X$6)+(($X$13:$X$512=$X$7)+(($Y$13:$Y$512=$Y$6)+(($Y$13:$Y$512=$Y$7)+(($Y$13:$Y$512=$Z$6)+(($Y$13:$Y$512=$Z$7))))))))),ROW($A$13:$A$512)-ROW($A$13)+1),ROWS(G$13:G17))))</f>
        <v/>
      </c>
      <c r="H17" s="351" t="str">
        <f t="array" ref="H17">IF(ROWS(H$13:H17)&gt;$S$5,"",INDEX(X$13:X$512,SMALL(IF(($W$13:$W$512=$W$6)+(($W$13:$W$512=$W$7)+(($W$13:$W$512=$W$8)+(($X$13:$X$512=$X$6)+(($X$13:$X$512=$X$7)+(($Y$13:$Y$512=$Y$6)+(($Y$13:$Y$512=$Y$7)+(($Y$13:$Y$512=$Z$6)+(($Y$13:$Y$512=$Z$7))))))))),ROW($A$13:$A$512)-ROW($A$13)+1),ROWS(H$13:H17))))</f>
        <v/>
      </c>
      <c r="I17" s="351" t="str">
        <f t="array" ref="I17">IF(ROWS(I$13:I17)&gt;$S$5,"",INDEX(Y$13:Y$512,SMALL(IF(($W$13:$W$512=$W$6)+(($W$13:$W$512=$W$7)+(($W$13:$W$512=$W$8)+(($X$13:$X$512=$X$6)+(($X$13:$X$512=$X$7)+(($Y$13:$Y$512=$Y$6)+(($Y$13:$Y$512=$Y$7)+(($Y$13:$Y$512=$Z$6)+(($Y$13:$Y$512=$Z$7))))))))),ROW($A$13:$A$512)-ROW($A$13)+1),ROWS(I$13:I17))))</f>
        <v/>
      </c>
      <c r="J17" s="136"/>
      <c r="Q17" s="44">
        <f>Nut_StatusTool!A11</f>
        <v>5</v>
      </c>
      <c r="R17" s="44">
        <f>Nut_StatusTool!B11</f>
        <v>0</v>
      </c>
      <c r="S17" s="44">
        <f>Nut_StatusTool!C11</f>
        <v>0</v>
      </c>
      <c r="T17" s="44">
        <f>Nut_StatusTool!D11</f>
        <v>0</v>
      </c>
      <c r="U17" s="44">
        <f>Nut_StatusTool!F11</f>
        <v>0</v>
      </c>
      <c r="V17" s="285" t="str">
        <f>Nut_StatusTool!K11</f>
        <v/>
      </c>
      <c r="W17" s="44" t="str">
        <f>Nut_StatusTool!L11</f>
        <v/>
      </c>
      <c r="X17" s="44" t="str">
        <f>Nut_StatusTool!M11</f>
        <v/>
      </c>
      <c r="Y17" s="44" t="str">
        <f>Nut_StatusTool!N11</f>
        <v/>
      </c>
    </row>
    <row r="18" spans="1:25">
      <c r="A18" s="182" t="str">
        <f t="array" ref="A18">IF(ROWS(A$13:A18)&gt;$S$5,"",INDEX(Q$13:Q$512,SMALL(IF(($W$13:$W$512=$W$6)+(($W$13:$W$512=$W$7)+(($W$13:$W$512=$W$8)+(($X$13:$X$512=$X$6)+(($X$13:$X$512=$X$7)+(($Y$13:$Y$512=$Y$6)+(($Y$13:$Y$512=$Y$7)+(($Y$13:$Y$512=$Z$6)+(($Y$13:$Y$512=$Z$7))))))))),ROW($A$13:$A$512)-ROW($A$13)+1),ROWS(A$13:A18))))</f>
        <v/>
      </c>
      <c r="B18" s="290" t="str">
        <f t="array" ref="B18">IF(ROWS(B$13:B18)&gt;$S$5,"",INDEX(R$13:R$512,SMALL(IF(($W$13:$W$512=$W$6)+(($W$13:$W$512=$W$7)+(($W$13:$W$512=$W$8)+(($X$13:$X$512=$X$6)+(($X$13:$X$512=$X$7)+(($Y$13:$Y$512=$Y$6)+(($Y$13:$Y$512=$Y$7)+(($Y$13:$Y$512=$Z$6)+(($Y$13:$Y$512=$Z$7))))))))),ROW($A$13:$A$512)-ROW($A$13)+1),ROWS(B$13:B18))))</f>
        <v/>
      </c>
      <c r="C18" s="290" t="str">
        <f t="array" ref="C18">IF(ROWS(C$13:C18)&gt;$S$5,"",INDEX(S$13:S$512,SMALL(IF(($W$13:$W$512=$W$6)+(($W$13:$W$512=$W$7)+(($W$13:$W$512=$W$8)+(($X$13:$X$512=$X$6)+(($X$13:$X$512=$X$7)+(($Y$13:$Y$512=$Y$6)+(($Y$13:$Y$512=$Y$7)+(($Y$13:$Y$512=$Z$6)+(($Y$13:$Y$512=$Z$7))))))))),ROW($A$13:$A$512)-ROW($A$13)+1),ROWS(C$13:C18))))</f>
        <v/>
      </c>
      <c r="D18" s="316" t="str">
        <f t="array" ref="D18">IF(ROWS(D$13:D18)&gt;$S$5,"",INDEX(T$13:T$512,SMALL(IF(($W$13:$W$512=$W$6)+(($W$13:$W$512=$W$7)+(($W$13:$W$512=$W$8)+(($X$13:$X$512=$X$6)+(($X$13:$X$512=$X$7)+(($Y$13:$Y$512=$Y$6)+(($Y$13:$Y$512=$Y$7)+(($Y$13:$Y$512=$Z$6)+(($Y$13:$Y$512=$Z$7))))))))),ROW($A$13:$A$512)-ROW($A$13)+1),ROWS(D$13:D18))))</f>
        <v/>
      </c>
      <c r="E18" s="182" t="str">
        <f t="array" ref="E18">IF(ROWS(E$13:E18)&gt;$S$5,"",INDEX(U$13:U$512,SMALL(IF(($W$13:$W$512=$W$6)+(($W$13:$W$512=$W$7)+(($W$13:$W$512=$W$8)+(($X$13:$X$512=$X$6)+(($X$13:$X$512=$X$7)+(($Y$13:$Y$512=$Y$6)+(($Y$13:$Y$512=$Y$7)+(($Y$13:$Y$512=$Z$6)+(($Y$13:$Y$512=$Z$7))))))))),ROW($A$13:$A$512)-ROW($A$13)+1),ROWS(E$13:E18))))</f>
        <v/>
      </c>
      <c r="F18" s="182" t="str">
        <f t="array" ref="F18">IF(ROWS(F$13:F18)&gt;$S$5,"",INDEX(V$13:V$512,SMALL(IF(($W$13:$W$512=$W$6)+(($W$13:$W$512=$W$7)+(($W$13:$W$512=$W$8)+(($X$13:$X$512=$X$6)+(($X$13:$X$512=$X$7)+(($Y$13:$Y$512=$Y$6)+(($Y$13:$Y$512=$Y$7)+(($Y$13:$Y$512=$Z$6)+(($Y$13:$Y$512=$Z$7))))))))),ROW($A$13:$A$512)-ROW($A$13)+1),ROWS(F$13:F18))))</f>
        <v/>
      </c>
      <c r="G18" s="351" t="str">
        <f t="array" ref="G18">IF(ROWS(G$13:G18)&gt;$S$5,"",INDEX(W$13:W$512,SMALL(IF(($W$13:$W$512=$W$6)+(($W$13:$W$512=$W$7)+(($W$13:$W$512=$W$8)+(($X$13:$X$512=$X$6)+(($X$13:$X$512=$X$7)+(($Y$13:$Y$512=$Y$6)+(($Y$13:$Y$512=$Y$7)+(($Y$13:$Y$512=$Z$6)+(($Y$13:$Y$512=$Z$7))))))))),ROW($A$13:$A$512)-ROW($A$13)+1),ROWS(G$13:G18))))</f>
        <v/>
      </c>
      <c r="H18" s="351" t="str">
        <f t="array" ref="H18">IF(ROWS(H$13:H18)&gt;$S$5,"",INDEX(X$13:X$512,SMALL(IF(($W$13:$W$512=$W$6)+(($W$13:$W$512=$W$7)+(($W$13:$W$512=$W$8)+(($X$13:$X$512=$X$6)+(($X$13:$X$512=$X$7)+(($Y$13:$Y$512=$Y$6)+(($Y$13:$Y$512=$Y$7)+(($Y$13:$Y$512=$Z$6)+(($Y$13:$Y$512=$Z$7))))))))),ROW($A$13:$A$512)-ROW($A$13)+1),ROWS(H$13:H18))))</f>
        <v/>
      </c>
      <c r="I18" s="351" t="str">
        <f t="array" ref="I18">IF(ROWS(I$13:I18)&gt;$S$5,"",INDEX(Y$13:Y$512,SMALL(IF(($W$13:$W$512=$W$6)+(($W$13:$W$512=$W$7)+(($W$13:$W$512=$W$8)+(($X$13:$X$512=$X$6)+(($X$13:$X$512=$X$7)+(($Y$13:$Y$512=$Y$6)+(($Y$13:$Y$512=$Y$7)+(($Y$13:$Y$512=$Z$6)+(($Y$13:$Y$512=$Z$7))))))))),ROW($A$13:$A$512)-ROW($A$13)+1),ROWS(I$13:I18))))</f>
        <v/>
      </c>
      <c r="J18" s="136"/>
      <c r="Q18" s="44">
        <f>Nut_StatusTool!A12</f>
        <v>6</v>
      </c>
      <c r="R18" s="44">
        <f>Nut_StatusTool!B12</f>
        <v>0</v>
      </c>
      <c r="S18" s="44">
        <f>Nut_StatusTool!C12</f>
        <v>0</v>
      </c>
      <c r="T18" s="44">
        <f>Nut_StatusTool!D12</f>
        <v>0</v>
      </c>
      <c r="U18" s="44">
        <f>Nut_StatusTool!F12</f>
        <v>0</v>
      </c>
      <c r="V18" s="285" t="str">
        <f>Nut_StatusTool!K12</f>
        <v/>
      </c>
      <c r="W18" s="44" t="str">
        <f>Nut_StatusTool!L12</f>
        <v/>
      </c>
      <c r="X18" s="44" t="str">
        <f>Nut_StatusTool!M12</f>
        <v/>
      </c>
      <c r="Y18" s="44" t="str">
        <f>Nut_StatusTool!N12</f>
        <v/>
      </c>
    </row>
    <row r="19" spans="1:25">
      <c r="A19" s="182" t="str">
        <f t="array" ref="A19">IF(ROWS(A$13:A19)&gt;$S$5,"",INDEX(Q$13:Q$512,SMALL(IF(($W$13:$W$512=$W$6)+(($W$13:$W$512=$W$7)+(($W$13:$W$512=$W$8)+(($X$13:$X$512=$X$6)+(($X$13:$X$512=$X$7)+(($Y$13:$Y$512=$Y$6)+(($Y$13:$Y$512=$Y$7)+(($Y$13:$Y$512=$Z$6)+(($Y$13:$Y$512=$Z$7))))))))),ROW($A$13:$A$512)-ROW($A$13)+1),ROWS(A$13:A19))))</f>
        <v/>
      </c>
      <c r="B19" s="290" t="str">
        <f t="array" ref="B19">IF(ROWS(B$13:B19)&gt;$S$5,"",INDEX(R$13:R$512,SMALL(IF(($W$13:$W$512=$W$6)+(($W$13:$W$512=$W$7)+(($W$13:$W$512=$W$8)+(($X$13:$X$512=$X$6)+(($X$13:$X$512=$X$7)+(($Y$13:$Y$512=$Y$6)+(($Y$13:$Y$512=$Y$7)+(($Y$13:$Y$512=$Z$6)+(($Y$13:$Y$512=$Z$7))))))))),ROW($A$13:$A$512)-ROW($A$13)+1),ROWS(B$13:B19))))</f>
        <v/>
      </c>
      <c r="C19" s="290" t="str">
        <f t="array" ref="C19">IF(ROWS(C$13:C19)&gt;$S$5,"",INDEX(S$13:S$512,SMALL(IF(($W$13:$W$512=$W$6)+(($W$13:$W$512=$W$7)+(($W$13:$W$512=$W$8)+(($X$13:$X$512=$X$6)+(($X$13:$X$512=$X$7)+(($Y$13:$Y$512=$Y$6)+(($Y$13:$Y$512=$Y$7)+(($Y$13:$Y$512=$Z$6)+(($Y$13:$Y$512=$Z$7))))))))),ROW($A$13:$A$512)-ROW($A$13)+1),ROWS(C$13:C19))))</f>
        <v/>
      </c>
      <c r="D19" s="316" t="str">
        <f t="array" ref="D19">IF(ROWS(D$13:D19)&gt;$S$5,"",INDEX(T$13:T$512,SMALL(IF(($W$13:$W$512=$W$6)+(($W$13:$W$512=$W$7)+(($W$13:$W$512=$W$8)+(($X$13:$X$512=$X$6)+(($X$13:$X$512=$X$7)+(($Y$13:$Y$512=$Y$6)+(($Y$13:$Y$512=$Y$7)+(($Y$13:$Y$512=$Z$6)+(($Y$13:$Y$512=$Z$7))))))))),ROW($A$13:$A$512)-ROW($A$13)+1),ROWS(D$13:D19))))</f>
        <v/>
      </c>
      <c r="E19" s="182" t="str">
        <f t="array" ref="E19">IF(ROWS(E$13:E19)&gt;$S$5,"",INDEX(U$13:U$512,SMALL(IF(($W$13:$W$512=$W$6)+(($W$13:$W$512=$W$7)+(($W$13:$W$512=$W$8)+(($X$13:$X$512=$X$6)+(($X$13:$X$512=$X$7)+(($Y$13:$Y$512=$Y$6)+(($Y$13:$Y$512=$Y$7)+(($Y$13:$Y$512=$Z$6)+(($Y$13:$Y$512=$Z$7))))))))),ROW($A$13:$A$512)-ROW($A$13)+1),ROWS(E$13:E19))))</f>
        <v/>
      </c>
      <c r="F19" s="182" t="str">
        <f t="array" ref="F19">IF(ROWS(F$13:F19)&gt;$S$5,"",INDEX(V$13:V$512,SMALL(IF(($W$13:$W$512=$W$6)+(($W$13:$W$512=$W$7)+(($W$13:$W$512=$W$8)+(($X$13:$X$512=$X$6)+(($X$13:$X$512=$X$7)+(($Y$13:$Y$512=$Y$6)+(($Y$13:$Y$512=$Y$7)+(($Y$13:$Y$512=$Z$6)+(($Y$13:$Y$512=$Z$7))))))))),ROW($A$13:$A$512)-ROW($A$13)+1),ROWS(F$13:F19))))</f>
        <v/>
      </c>
      <c r="G19" s="351" t="str">
        <f t="array" ref="G19">IF(ROWS(G$13:G19)&gt;$S$5,"",INDEX(W$13:W$512,SMALL(IF(($W$13:$W$512=$W$6)+(($W$13:$W$512=$W$7)+(($W$13:$W$512=$W$8)+(($X$13:$X$512=$X$6)+(($X$13:$X$512=$X$7)+(($Y$13:$Y$512=$Y$6)+(($Y$13:$Y$512=$Y$7)+(($Y$13:$Y$512=$Z$6)+(($Y$13:$Y$512=$Z$7))))))))),ROW($A$13:$A$512)-ROW($A$13)+1),ROWS(G$13:G19))))</f>
        <v/>
      </c>
      <c r="H19" s="351" t="str">
        <f t="array" ref="H19">IF(ROWS(H$13:H19)&gt;$S$5,"",INDEX(X$13:X$512,SMALL(IF(($W$13:$W$512=$W$6)+(($W$13:$W$512=$W$7)+(($W$13:$W$512=$W$8)+(($X$13:$X$512=$X$6)+(($X$13:$X$512=$X$7)+(($Y$13:$Y$512=$Y$6)+(($Y$13:$Y$512=$Y$7)+(($Y$13:$Y$512=$Z$6)+(($Y$13:$Y$512=$Z$7))))))))),ROW($A$13:$A$512)-ROW($A$13)+1),ROWS(H$13:H19))))</f>
        <v/>
      </c>
      <c r="I19" s="351" t="str">
        <f t="array" ref="I19">IF(ROWS(I$13:I19)&gt;$S$5,"",INDEX(Y$13:Y$512,SMALL(IF(($W$13:$W$512=$W$6)+(($W$13:$W$512=$W$7)+(($W$13:$W$512=$W$8)+(($X$13:$X$512=$X$6)+(($X$13:$X$512=$X$7)+(($Y$13:$Y$512=$Y$6)+(($Y$13:$Y$512=$Y$7)+(($Y$13:$Y$512=$Z$6)+(($Y$13:$Y$512=$Z$7))))))))),ROW($A$13:$A$512)-ROW($A$13)+1),ROWS(I$13:I19))))</f>
        <v/>
      </c>
      <c r="J19" s="136"/>
      <c r="Q19" s="44">
        <f>Nut_StatusTool!A13</f>
        <v>7</v>
      </c>
      <c r="R19" s="44">
        <f>Nut_StatusTool!B13</f>
        <v>0</v>
      </c>
      <c r="S19" s="44">
        <f>Nut_StatusTool!C13</f>
        <v>0</v>
      </c>
      <c r="T19" s="44">
        <f>Nut_StatusTool!D13</f>
        <v>0</v>
      </c>
      <c r="U19" s="44">
        <f>Nut_StatusTool!F13</f>
        <v>0</v>
      </c>
      <c r="V19" s="285" t="str">
        <f>Nut_StatusTool!K13</f>
        <v/>
      </c>
      <c r="W19" s="44" t="str">
        <f>Nut_StatusTool!L13</f>
        <v/>
      </c>
      <c r="X19" s="44" t="str">
        <f>Nut_StatusTool!M13</f>
        <v/>
      </c>
      <c r="Y19" s="44" t="str">
        <f>Nut_StatusTool!N13</f>
        <v/>
      </c>
    </row>
    <row r="20" spans="1:25">
      <c r="A20" s="182" t="str">
        <f t="array" ref="A20">IF(ROWS(A$13:A20)&gt;$S$5,"",INDEX(Q$13:Q$512,SMALL(IF(($W$13:$W$512=$W$6)+(($W$13:$W$512=$W$7)+(($W$13:$W$512=$W$8)+(($X$13:$X$512=$X$6)+(($X$13:$X$512=$X$7)+(($Y$13:$Y$512=$Y$6)+(($Y$13:$Y$512=$Y$7)+(($Y$13:$Y$512=$Z$6)+(($Y$13:$Y$512=$Z$7))))))))),ROW($A$13:$A$512)-ROW($A$13)+1),ROWS(A$13:A20))))</f>
        <v/>
      </c>
      <c r="B20" s="290" t="str">
        <f t="array" ref="B20">IF(ROWS(B$13:B20)&gt;$S$5,"",INDEX(R$13:R$512,SMALL(IF(($W$13:$W$512=$W$6)+(($W$13:$W$512=$W$7)+(($W$13:$W$512=$W$8)+(($X$13:$X$512=$X$6)+(($X$13:$X$512=$X$7)+(($Y$13:$Y$512=$Y$6)+(($Y$13:$Y$512=$Y$7)+(($Y$13:$Y$512=$Z$6)+(($Y$13:$Y$512=$Z$7))))))))),ROW($A$13:$A$512)-ROW($A$13)+1),ROWS(B$13:B20))))</f>
        <v/>
      </c>
      <c r="C20" s="290" t="str">
        <f t="array" ref="C20">IF(ROWS(C$13:C20)&gt;$S$5,"",INDEX(S$13:S$512,SMALL(IF(($W$13:$W$512=$W$6)+(($W$13:$W$512=$W$7)+(($W$13:$W$512=$W$8)+(($X$13:$X$512=$X$6)+(($X$13:$X$512=$X$7)+(($Y$13:$Y$512=$Y$6)+(($Y$13:$Y$512=$Y$7)+(($Y$13:$Y$512=$Z$6)+(($Y$13:$Y$512=$Z$7))))))))),ROW($A$13:$A$512)-ROW($A$13)+1),ROWS(C$13:C20))))</f>
        <v/>
      </c>
      <c r="D20" s="316" t="str">
        <f t="array" ref="D20">IF(ROWS(D$13:D20)&gt;$S$5,"",INDEX(T$13:T$512,SMALL(IF(($W$13:$W$512=$W$6)+(($W$13:$W$512=$W$7)+(($W$13:$W$512=$W$8)+(($X$13:$X$512=$X$6)+(($X$13:$X$512=$X$7)+(($Y$13:$Y$512=$Y$6)+(($Y$13:$Y$512=$Y$7)+(($Y$13:$Y$512=$Z$6)+(($Y$13:$Y$512=$Z$7))))))))),ROW($A$13:$A$512)-ROW($A$13)+1),ROWS(D$13:D20))))</f>
        <v/>
      </c>
      <c r="E20" s="182" t="str">
        <f t="array" ref="E20">IF(ROWS(E$13:E20)&gt;$S$5,"",INDEX(U$13:U$512,SMALL(IF(($W$13:$W$512=$W$6)+(($W$13:$W$512=$W$7)+(($W$13:$W$512=$W$8)+(($X$13:$X$512=$X$6)+(($X$13:$X$512=$X$7)+(($Y$13:$Y$512=$Y$6)+(($Y$13:$Y$512=$Y$7)+(($Y$13:$Y$512=$Z$6)+(($Y$13:$Y$512=$Z$7))))))))),ROW($A$13:$A$512)-ROW($A$13)+1),ROWS(E$13:E20))))</f>
        <v/>
      </c>
      <c r="F20" s="182" t="str">
        <f t="array" ref="F20">IF(ROWS(F$13:F20)&gt;$S$5,"",INDEX(V$13:V$512,SMALL(IF(($W$13:$W$512=$W$6)+(($W$13:$W$512=$W$7)+(($W$13:$W$512=$W$8)+(($X$13:$X$512=$X$6)+(($X$13:$X$512=$X$7)+(($Y$13:$Y$512=$Y$6)+(($Y$13:$Y$512=$Y$7)+(($Y$13:$Y$512=$Z$6)+(($Y$13:$Y$512=$Z$7))))))))),ROW($A$13:$A$512)-ROW($A$13)+1),ROWS(F$13:F20))))</f>
        <v/>
      </c>
      <c r="G20" s="351" t="str">
        <f t="array" ref="G20">IF(ROWS(G$13:G20)&gt;$S$5,"",INDEX(W$13:W$512,SMALL(IF(($W$13:$W$512=$W$6)+(($W$13:$W$512=$W$7)+(($W$13:$W$512=$W$8)+(($X$13:$X$512=$X$6)+(($X$13:$X$512=$X$7)+(($Y$13:$Y$512=$Y$6)+(($Y$13:$Y$512=$Y$7)+(($Y$13:$Y$512=$Z$6)+(($Y$13:$Y$512=$Z$7))))))))),ROW($A$13:$A$512)-ROW($A$13)+1),ROWS(G$13:G20))))</f>
        <v/>
      </c>
      <c r="H20" s="351" t="str">
        <f t="array" ref="H20">IF(ROWS(H$13:H20)&gt;$S$5,"",INDEX(X$13:X$512,SMALL(IF(($W$13:$W$512=$W$6)+(($W$13:$W$512=$W$7)+(($W$13:$W$512=$W$8)+(($X$13:$X$512=$X$6)+(($X$13:$X$512=$X$7)+(($Y$13:$Y$512=$Y$6)+(($Y$13:$Y$512=$Y$7)+(($Y$13:$Y$512=$Z$6)+(($Y$13:$Y$512=$Z$7))))))))),ROW($A$13:$A$512)-ROW($A$13)+1),ROWS(H$13:H20))))</f>
        <v/>
      </c>
      <c r="I20" s="351" t="str">
        <f t="array" ref="I20">IF(ROWS(I$13:I20)&gt;$S$5,"",INDEX(Y$13:Y$512,SMALL(IF(($W$13:$W$512=$W$6)+(($W$13:$W$512=$W$7)+(($W$13:$W$512=$W$8)+(($X$13:$X$512=$X$6)+(($X$13:$X$512=$X$7)+(($Y$13:$Y$512=$Y$6)+(($Y$13:$Y$512=$Y$7)+(($Y$13:$Y$512=$Z$6)+(($Y$13:$Y$512=$Z$7))))))))),ROW($A$13:$A$512)-ROW($A$13)+1),ROWS(I$13:I20))))</f>
        <v/>
      </c>
      <c r="J20" s="136"/>
      <c r="Q20" s="44">
        <f>Nut_StatusTool!A14</f>
        <v>8</v>
      </c>
      <c r="R20" s="44">
        <f>Nut_StatusTool!B14</f>
        <v>0</v>
      </c>
      <c r="S20" s="44">
        <f>Nut_StatusTool!C14</f>
        <v>0</v>
      </c>
      <c r="T20" s="44">
        <f>Nut_StatusTool!D14</f>
        <v>0</v>
      </c>
      <c r="U20" s="44">
        <f>Nut_StatusTool!F14</f>
        <v>0</v>
      </c>
      <c r="V20" s="285" t="str">
        <f>Nut_StatusTool!K14</f>
        <v/>
      </c>
      <c r="W20" s="44" t="str">
        <f>Nut_StatusTool!L14</f>
        <v/>
      </c>
      <c r="X20" s="44" t="str">
        <f>Nut_StatusTool!M14</f>
        <v/>
      </c>
      <c r="Y20" s="44" t="str">
        <f>Nut_StatusTool!N14</f>
        <v/>
      </c>
    </row>
    <row r="21" spans="1:25">
      <c r="A21" s="182" t="str">
        <f t="array" ref="A21">IF(ROWS(A$13:A21)&gt;$S$5,"",INDEX(Q$13:Q$512,SMALL(IF(($W$13:$W$512=$W$6)+(($W$13:$W$512=$W$7)+(($W$13:$W$512=$W$8)+(($X$13:$X$512=$X$6)+(($X$13:$X$512=$X$7)+(($Y$13:$Y$512=$Y$6)+(($Y$13:$Y$512=$Y$7)+(($Y$13:$Y$512=$Z$6)+(($Y$13:$Y$512=$Z$7))))))))),ROW($A$13:$A$512)-ROW($A$13)+1),ROWS(A$13:A21))))</f>
        <v/>
      </c>
      <c r="B21" s="290" t="str">
        <f t="array" ref="B21">IF(ROWS(B$13:B21)&gt;$S$5,"",INDEX(R$13:R$512,SMALL(IF(($W$13:$W$512=$W$6)+(($W$13:$W$512=$W$7)+(($W$13:$W$512=$W$8)+(($X$13:$X$512=$X$6)+(($X$13:$X$512=$X$7)+(($Y$13:$Y$512=$Y$6)+(($Y$13:$Y$512=$Y$7)+(($Y$13:$Y$512=$Z$6)+(($Y$13:$Y$512=$Z$7))))))))),ROW($A$13:$A$512)-ROW($A$13)+1),ROWS(B$13:B21))))</f>
        <v/>
      </c>
      <c r="C21" s="290" t="str">
        <f t="array" ref="C21">IF(ROWS(C$13:C21)&gt;$S$5,"",INDEX(S$13:S$512,SMALL(IF(($W$13:$W$512=$W$6)+(($W$13:$W$512=$W$7)+(($W$13:$W$512=$W$8)+(($X$13:$X$512=$X$6)+(($X$13:$X$512=$X$7)+(($Y$13:$Y$512=$Y$6)+(($Y$13:$Y$512=$Y$7)+(($Y$13:$Y$512=$Z$6)+(($Y$13:$Y$512=$Z$7))))))))),ROW($A$13:$A$512)-ROW($A$13)+1),ROWS(C$13:C21))))</f>
        <v/>
      </c>
      <c r="D21" s="316" t="str">
        <f t="array" ref="D21">IF(ROWS(D$13:D21)&gt;$S$5,"",INDEX(T$13:T$512,SMALL(IF(($W$13:$W$512=$W$6)+(($W$13:$W$512=$W$7)+(($W$13:$W$512=$W$8)+(($X$13:$X$512=$X$6)+(($X$13:$X$512=$X$7)+(($Y$13:$Y$512=$Y$6)+(($Y$13:$Y$512=$Y$7)+(($Y$13:$Y$512=$Z$6)+(($Y$13:$Y$512=$Z$7))))))))),ROW($A$13:$A$512)-ROW($A$13)+1),ROWS(D$13:D21))))</f>
        <v/>
      </c>
      <c r="E21" s="182" t="str">
        <f t="array" ref="E21">IF(ROWS(E$13:E21)&gt;$S$5,"",INDEX(U$13:U$512,SMALL(IF(($W$13:$W$512=$W$6)+(($W$13:$W$512=$W$7)+(($W$13:$W$512=$W$8)+(($X$13:$X$512=$X$6)+(($X$13:$X$512=$X$7)+(($Y$13:$Y$512=$Y$6)+(($Y$13:$Y$512=$Y$7)+(($Y$13:$Y$512=$Z$6)+(($Y$13:$Y$512=$Z$7))))))))),ROW($A$13:$A$512)-ROW($A$13)+1),ROWS(E$13:E21))))</f>
        <v/>
      </c>
      <c r="F21" s="182" t="str">
        <f t="array" ref="F21">IF(ROWS(F$13:F21)&gt;$S$5,"",INDEX(V$13:V$512,SMALL(IF(($W$13:$W$512=$W$6)+(($W$13:$W$512=$W$7)+(($W$13:$W$512=$W$8)+(($X$13:$X$512=$X$6)+(($X$13:$X$512=$X$7)+(($Y$13:$Y$512=$Y$6)+(($Y$13:$Y$512=$Y$7)+(($Y$13:$Y$512=$Z$6)+(($Y$13:$Y$512=$Z$7))))))))),ROW($A$13:$A$512)-ROW($A$13)+1),ROWS(F$13:F21))))</f>
        <v/>
      </c>
      <c r="G21" s="351" t="str">
        <f t="array" ref="G21">IF(ROWS(G$13:G21)&gt;$S$5,"",INDEX(W$13:W$512,SMALL(IF(($W$13:$W$512=$W$6)+(($W$13:$W$512=$W$7)+(($W$13:$W$512=$W$8)+(($X$13:$X$512=$X$6)+(($X$13:$X$512=$X$7)+(($Y$13:$Y$512=$Y$6)+(($Y$13:$Y$512=$Y$7)+(($Y$13:$Y$512=$Z$6)+(($Y$13:$Y$512=$Z$7))))))))),ROW($A$13:$A$512)-ROW($A$13)+1),ROWS(G$13:G21))))</f>
        <v/>
      </c>
      <c r="H21" s="351" t="str">
        <f t="array" ref="H21">IF(ROWS(H$13:H21)&gt;$S$5,"",INDEX(X$13:X$512,SMALL(IF(($W$13:$W$512=$W$6)+(($W$13:$W$512=$W$7)+(($W$13:$W$512=$W$8)+(($X$13:$X$512=$X$6)+(($X$13:$X$512=$X$7)+(($Y$13:$Y$512=$Y$6)+(($Y$13:$Y$512=$Y$7)+(($Y$13:$Y$512=$Z$6)+(($Y$13:$Y$512=$Z$7))))))))),ROW($A$13:$A$512)-ROW($A$13)+1),ROWS(H$13:H21))))</f>
        <v/>
      </c>
      <c r="I21" s="351" t="str">
        <f t="array" ref="I21">IF(ROWS(I$13:I21)&gt;$S$5,"",INDEX(Y$13:Y$512,SMALL(IF(($W$13:$W$512=$W$6)+(($W$13:$W$512=$W$7)+(($W$13:$W$512=$W$8)+(($X$13:$X$512=$X$6)+(($X$13:$X$512=$X$7)+(($Y$13:$Y$512=$Y$6)+(($Y$13:$Y$512=$Y$7)+(($Y$13:$Y$512=$Z$6)+(($Y$13:$Y$512=$Z$7))))))))),ROW($A$13:$A$512)-ROW($A$13)+1),ROWS(I$13:I21))))</f>
        <v/>
      </c>
      <c r="J21" s="136"/>
      <c r="Q21" s="44">
        <f>Nut_StatusTool!A15</f>
        <v>9</v>
      </c>
      <c r="R21" s="44">
        <f>Nut_StatusTool!B15</f>
        <v>0</v>
      </c>
      <c r="S21" s="44">
        <f>Nut_StatusTool!C15</f>
        <v>0</v>
      </c>
      <c r="T21" s="44">
        <f>Nut_StatusTool!D15</f>
        <v>0</v>
      </c>
      <c r="U21" s="44">
        <f>Nut_StatusTool!F15</f>
        <v>0</v>
      </c>
      <c r="V21" s="285" t="str">
        <f>Nut_StatusTool!K15</f>
        <v/>
      </c>
      <c r="W21" s="44" t="str">
        <f>Nut_StatusTool!L15</f>
        <v/>
      </c>
      <c r="X21" s="44" t="str">
        <f>Nut_StatusTool!M15</f>
        <v/>
      </c>
      <c r="Y21" s="44" t="str">
        <f>Nut_StatusTool!N15</f>
        <v/>
      </c>
    </row>
    <row r="22" spans="1:25">
      <c r="A22" s="182" t="str">
        <f t="array" ref="A22">IF(ROWS(A$13:A22)&gt;$S$5,"",INDEX(Q$13:Q$512,SMALL(IF(($W$13:$W$512=$W$6)+(($W$13:$W$512=$W$7)+(($W$13:$W$512=$W$8)+(($X$13:$X$512=$X$6)+(($X$13:$X$512=$X$7)+(($Y$13:$Y$512=$Y$6)+(($Y$13:$Y$512=$Y$7)+(($Y$13:$Y$512=$Z$6)+(($Y$13:$Y$512=$Z$7))))))))),ROW($A$13:$A$512)-ROW($A$13)+1),ROWS(A$13:A22))))</f>
        <v/>
      </c>
      <c r="B22" s="290" t="str">
        <f t="array" ref="B22">IF(ROWS(B$13:B22)&gt;$S$5,"",INDEX(R$13:R$512,SMALL(IF(($W$13:$W$512=$W$6)+(($W$13:$W$512=$W$7)+(($W$13:$W$512=$W$8)+(($X$13:$X$512=$X$6)+(($X$13:$X$512=$X$7)+(($Y$13:$Y$512=$Y$6)+(($Y$13:$Y$512=$Y$7)+(($Y$13:$Y$512=$Z$6)+(($Y$13:$Y$512=$Z$7))))))))),ROW($A$13:$A$512)-ROW($A$13)+1),ROWS(B$13:B22))))</f>
        <v/>
      </c>
      <c r="C22" s="290" t="str">
        <f t="array" ref="C22">IF(ROWS(C$13:C22)&gt;$S$5,"",INDEX(S$13:S$512,SMALL(IF(($W$13:$W$512=$W$6)+(($W$13:$W$512=$W$7)+(($W$13:$W$512=$W$8)+(($X$13:$X$512=$X$6)+(($X$13:$X$512=$X$7)+(($Y$13:$Y$512=$Y$6)+(($Y$13:$Y$512=$Y$7)+(($Y$13:$Y$512=$Z$6)+(($Y$13:$Y$512=$Z$7))))))))),ROW($A$13:$A$512)-ROW($A$13)+1),ROWS(C$13:C22))))</f>
        <v/>
      </c>
      <c r="D22" s="316" t="str">
        <f t="array" ref="D22">IF(ROWS(D$13:D22)&gt;$S$5,"",INDEX(T$13:T$512,SMALL(IF(($W$13:$W$512=$W$6)+(($W$13:$W$512=$W$7)+(($W$13:$W$512=$W$8)+(($X$13:$X$512=$X$6)+(($X$13:$X$512=$X$7)+(($Y$13:$Y$512=$Y$6)+(($Y$13:$Y$512=$Y$7)+(($Y$13:$Y$512=$Z$6)+(($Y$13:$Y$512=$Z$7))))))))),ROW($A$13:$A$512)-ROW($A$13)+1),ROWS(D$13:D22))))</f>
        <v/>
      </c>
      <c r="E22" s="182" t="str">
        <f t="array" ref="E22">IF(ROWS(E$13:E22)&gt;$S$5,"",INDEX(U$13:U$512,SMALL(IF(($W$13:$W$512=$W$6)+(($W$13:$W$512=$W$7)+(($W$13:$W$512=$W$8)+(($X$13:$X$512=$X$6)+(($X$13:$X$512=$X$7)+(($Y$13:$Y$512=$Y$6)+(($Y$13:$Y$512=$Y$7)+(($Y$13:$Y$512=$Z$6)+(($Y$13:$Y$512=$Z$7))))))))),ROW($A$13:$A$512)-ROW($A$13)+1),ROWS(E$13:E22))))</f>
        <v/>
      </c>
      <c r="F22" s="182" t="str">
        <f t="array" ref="F22">IF(ROWS(F$13:F22)&gt;$S$5,"",INDEX(V$13:V$512,SMALL(IF(($W$13:$W$512=$W$6)+(($W$13:$W$512=$W$7)+(($W$13:$W$512=$W$8)+(($X$13:$X$512=$X$6)+(($X$13:$X$512=$X$7)+(($Y$13:$Y$512=$Y$6)+(($Y$13:$Y$512=$Y$7)+(($Y$13:$Y$512=$Z$6)+(($Y$13:$Y$512=$Z$7))))))))),ROW($A$13:$A$512)-ROW($A$13)+1),ROWS(F$13:F22))))</f>
        <v/>
      </c>
      <c r="G22" s="351" t="str">
        <f t="array" ref="G22">IF(ROWS(G$13:G22)&gt;$S$5,"",INDEX(W$13:W$512,SMALL(IF(($W$13:$W$512=$W$6)+(($W$13:$W$512=$W$7)+(($W$13:$W$512=$W$8)+(($X$13:$X$512=$X$6)+(($X$13:$X$512=$X$7)+(($Y$13:$Y$512=$Y$6)+(($Y$13:$Y$512=$Y$7)+(($Y$13:$Y$512=$Z$6)+(($Y$13:$Y$512=$Z$7))))))))),ROW($A$13:$A$512)-ROW($A$13)+1),ROWS(G$13:G22))))</f>
        <v/>
      </c>
      <c r="H22" s="351" t="str">
        <f t="array" ref="H22">IF(ROWS(H$13:H22)&gt;$S$5,"",INDEX(X$13:X$512,SMALL(IF(($W$13:$W$512=$W$6)+(($W$13:$W$512=$W$7)+(($W$13:$W$512=$W$8)+(($X$13:$X$512=$X$6)+(($X$13:$X$512=$X$7)+(($Y$13:$Y$512=$Y$6)+(($Y$13:$Y$512=$Y$7)+(($Y$13:$Y$512=$Z$6)+(($Y$13:$Y$512=$Z$7))))))))),ROW($A$13:$A$512)-ROW($A$13)+1),ROWS(H$13:H22))))</f>
        <v/>
      </c>
      <c r="I22" s="351" t="str">
        <f t="array" ref="I22">IF(ROWS(I$13:I22)&gt;$S$5,"",INDEX(Y$13:Y$512,SMALL(IF(($W$13:$W$512=$W$6)+(($W$13:$W$512=$W$7)+(($W$13:$W$512=$W$8)+(($X$13:$X$512=$X$6)+(($X$13:$X$512=$X$7)+(($Y$13:$Y$512=$Y$6)+(($Y$13:$Y$512=$Y$7)+(($Y$13:$Y$512=$Z$6)+(($Y$13:$Y$512=$Z$7))))))))),ROW($A$13:$A$512)-ROW($A$13)+1),ROWS(I$13:I22))))</f>
        <v/>
      </c>
      <c r="J22" s="136"/>
      <c r="Q22" s="44">
        <f>Nut_StatusTool!A16</f>
        <v>10</v>
      </c>
      <c r="R22" s="44">
        <f>Nut_StatusTool!B16</f>
        <v>0</v>
      </c>
      <c r="S22" s="44">
        <f>Nut_StatusTool!C16</f>
        <v>0</v>
      </c>
      <c r="T22" s="44">
        <f>Nut_StatusTool!D16</f>
        <v>0</v>
      </c>
      <c r="U22" s="44">
        <f>Nut_StatusTool!F16</f>
        <v>0</v>
      </c>
      <c r="V22" s="285" t="str">
        <f>Nut_StatusTool!K16</f>
        <v/>
      </c>
      <c r="W22" s="44" t="str">
        <f>Nut_StatusTool!L16</f>
        <v/>
      </c>
      <c r="X22" s="44" t="str">
        <f>Nut_StatusTool!M16</f>
        <v/>
      </c>
      <c r="Y22" s="44" t="str">
        <f>Nut_StatusTool!N16</f>
        <v/>
      </c>
    </row>
    <row r="23" spans="1:25">
      <c r="A23" s="182" t="str">
        <f t="array" ref="A23">IF(ROWS(A$13:A23)&gt;$S$5,"",INDEX(Q$13:Q$512,SMALL(IF(($W$13:$W$512=$W$6)+(($W$13:$W$512=$W$7)+(($W$13:$W$512=$W$8)+(($X$13:$X$512=$X$6)+(($X$13:$X$512=$X$7)+(($Y$13:$Y$512=$Y$6)+(($Y$13:$Y$512=$Y$7)+(($Y$13:$Y$512=$Z$6)+(($Y$13:$Y$512=$Z$7))))))))),ROW($A$13:$A$512)-ROW($A$13)+1),ROWS(A$13:A23))))</f>
        <v/>
      </c>
      <c r="B23" s="290" t="str">
        <f t="array" ref="B23">IF(ROWS(B$13:B23)&gt;$S$5,"",INDEX(R$13:R$512,SMALL(IF(($W$13:$W$512=$W$6)+(($W$13:$W$512=$W$7)+(($W$13:$W$512=$W$8)+(($X$13:$X$512=$X$6)+(($X$13:$X$512=$X$7)+(($Y$13:$Y$512=$Y$6)+(($Y$13:$Y$512=$Y$7)+(($Y$13:$Y$512=$Z$6)+(($Y$13:$Y$512=$Z$7))))))))),ROW($A$13:$A$512)-ROW($A$13)+1),ROWS(B$13:B23))))</f>
        <v/>
      </c>
      <c r="C23" s="290" t="str">
        <f t="array" ref="C23">IF(ROWS(C$13:C23)&gt;$S$5,"",INDEX(S$13:S$512,SMALL(IF(($W$13:$W$512=$W$6)+(($W$13:$W$512=$W$7)+(($W$13:$W$512=$W$8)+(($X$13:$X$512=$X$6)+(($X$13:$X$512=$X$7)+(($Y$13:$Y$512=$Y$6)+(($Y$13:$Y$512=$Y$7)+(($Y$13:$Y$512=$Z$6)+(($Y$13:$Y$512=$Z$7))))))))),ROW($A$13:$A$512)-ROW($A$13)+1),ROWS(C$13:C23))))</f>
        <v/>
      </c>
      <c r="D23" s="316" t="str">
        <f t="array" ref="D23">IF(ROWS(D$13:D23)&gt;$S$5,"",INDEX(T$13:T$512,SMALL(IF(($W$13:$W$512=$W$6)+(($W$13:$W$512=$W$7)+(($W$13:$W$512=$W$8)+(($X$13:$X$512=$X$6)+(($X$13:$X$512=$X$7)+(($Y$13:$Y$512=$Y$6)+(($Y$13:$Y$512=$Y$7)+(($Y$13:$Y$512=$Z$6)+(($Y$13:$Y$512=$Z$7))))))))),ROW($A$13:$A$512)-ROW($A$13)+1),ROWS(D$13:D23))))</f>
        <v/>
      </c>
      <c r="E23" s="182" t="str">
        <f t="array" ref="E23">IF(ROWS(E$13:E23)&gt;$S$5,"",INDEX(U$13:U$512,SMALL(IF(($W$13:$W$512=$W$6)+(($W$13:$W$512=$W$7)+(($W$13:$W$512=$W$8)+(($X$13:$X$512=$X$6)+(($X$13:$X$512=$X$7)+(($Y$13:$Y$512=$Y$6)+(($Y$13:$Y$512=$Y$7)+(($Y$13:$Y$512=$Z$6)+(($Y$13:$Y$512=$Z$7))))))))),ROW($A$13:$A$512)-ROW($A$13)+1),ROWS(E$13:E23))))</f>
        <v/>
      </c>
      <c r="F23" s="182" t="str">
        <f t="array" ref="F23">IF(ROWS(F$13:F23)&gt;$S$5,"",INDEX(V$13:V$512,SMALL(IF(($W$13:$W$512=$W$6)+(($W$13:$W$512=$W$7)+(($W$13:$W$512=$W$8)+(($X$13:$X$512=$X$6)+(($X$13:$X$512=$X$7)+(($Y$13:$Y$512=$Y$6)+(($Y$13:$Y$512=$Y$7)+(($Y$13:$Y$512=$Z$6)+(($Y$13:$Y$512=$Z$7))))))))),ROW($A$13:$A$512)-ROW($A$13)+1),ROWS(F$13:F23))))</f>
        <v/>
      </c>
      <c r="G23" s="351" t="str">
        <f t="array" ref="G23">IF(ROWS(G$13:G23)&gt;$S$5,"",INDEX(W$13:W$512,SMALL(IF(($W$13:$W$512=$W$6)+(($W$13:$W$512=$W$7)+(($W$13:$W$512=$W$8)+(($X$13:$X$512=$X$6)+(($X$13:$X$512=$X$7)+(($Y$13:$Y$512=$Y$6)+(($Y$13:$Y$512=$Y$7)+(($Y$13:$Y$512=$Z$6)+(($Y$13:$Y$512=$Z$7))))))))),ROW($A$13:$A$512)-ROW($A$13)+1),ROWS(G$13:G23))))</f>
        <v/>
      </c>
      <c r="H23" s="351" t="str">
        <f t="array" ref="H23">IF(ROWS(H$13:H23)&gt;$S$5,"",INDEX(X$13:X$512,SMALL(IF(($W$13:$W$512=$W$6)+(($W$13:$W$512=$W$7)+(($W$13:$W$512=$W$8)+(($X$13:$X$512=$X$6)+(($X$13:$X$512=$X$7)+(($Y$13:$Y$512=$Y$6)+(($Y$13:$Y$512=$Y$7)+(($Y$13:$Y$512=$Z$6)+(($Y$13:$Y$512=$Z$7))))))))),ROW($A$13:$A$512)-ROW($A$13)+1),ROWS(H$13:H23))))</f>
        <v/>
      </c>
      <c r="I23" s="351" t="str">
        <f t="array" ref="I23">IF(ROWS(I$13:I23)&gt;$S$5,"",INDEX(Y$13:Y$512,SMALL(IF(($W$13:$W$512=$W$6)+(($W$13:$W$512=$W$7)+(($W$13:$W$512=$W$8)+(($X$13:$X$512=$X$6)+(($X$13:$X$512=$X$7)+(($Y$13:$Y$512=$Y$6)+(($Y$13:$Y$512=$Y$7)+(($Y$13:$Y$512=$Z$6)+(($Y$13:$Y$512=$Z$7))))))))),ROW($A$13:$A$512)-ROW($A$13)+1),ROWS(I$13:I23))))</f>
        <v/>
      </c>
      <c r="J23" s="136"/>
      <c r="Q23" s="44">
        <f>Nut_StatusTool!A17</f>
        <v>11</v>
      </c>
      <c r="R23" s="44">
        <f>Nut_StatusTool!B17</f>
        <v>0</v>
      </c>
      <c r="S23" s="44">
        <f>Nut_StatusTool!C17</f>
        <v>0</v>
      </c>
      <c r="T23" s="44">
        <f>Nut_StatusTool!D17</f>
        <v>0</v>
      </c>
      <c r="U23" s="44">
        <f>Nut_StatusTool!F17</f>
        <v>0</v>
      </c>
      <c r="V23" s="285" t="str">
        <f>Nut_StatusTool!K17</f>
        <v/>
      </c>
      <c r="W23" s="44" t="str">
        <f>Nut_StatusTool!L17</f>
        <v/>
      </c>
      <c r="X23" s="44" t="str">
        <f>Nut_StatusTool!M17</f>
        <v/>
      </c>
      <c r="Y23" s="44" t="str">
        <f>Nut_StatusTool!N17</f>
        <v/>
      </c>
    </row>
    <row r="24" spans="1:25">
      <c r="A24" s="182" t="str">
        <f t="array" ref="A24">IF(ROWS(A$13:A24)&gt;$S$5,"",INDEX(Q$13:Q$512,SMALL(IF(($W$13:$W$512=$W$6)+(($W$13:$W$512=$W$7)+(($W$13:$W$512=$W$8)+(($X$13:$X$512=$X$6)+(($X$13:$X$512=$X$7)+(($Y$13:$Y$512=$Y$6)+(($Y$13:$Y$512=$Y$7)+(($Y$13:$Y$512=$Z$6)+(($Y$13:$Y$512=$Z$7))))))))),ROW($A$13:$A$512)-ROW($A$13)+1),ROWS(A$13:A24))))</f>
        <v/>
      </c>
      <c r="B24" s="290" t="str">
        <f t="array" ref="B24">IF(ROWS(B$13:B24)&gt;$S$5,"",INDEX(R$13:R$512,SMALL(IF(($W$13:$W$512=$W$6)+(($W$13:$W$512=$W$7)+(($W$13:$W$512=$W$8)+(($X$13:$X$512=$X$6)+(($X$13:$X$512=$X$7)+(($Y$13:$Y$512=$Y$6)+(($Y$13:$Y$512=$Y$7)+(($Y$13:$Y$512=$Z$6)+(($Y$13:$Y$512=$Z$7))))))))),ROW($A$13:$A$512)-ROW($A$13)+1),ROWS(B$13:B24))))</f>
        <v/>
      </c>
      <c r="C24" s="290" t="str">
        <f t="array" ref="C24">IF(ROWS(C$13:C24)&gt;$S$5,"",INDEX(S$13:S$512,SMALL(IF(($W$13:$W$512=$W$6)+(($W$13:$W$512=$W$7)+(($W$13:$W$512=$W$8)+(($X$13:$X$512=$X$6)+(($X$13:$X$512=$X$7)+(($Y$13:$Y$512=$Y$6)+(($Y$13:$Y$512=$Y$7)+(($Y$13:$Y$512=$Z$6)+(($Y$13:$Y$512=$Z$7))))))))),ROW($A$13:$A$512)-ROW($A$13)+1),ROWS(C$13:C24))))</f>
        <v/>
      </c>
      <c r="D24" s="316" t="str">
        <f t="array" ref="D24">IF(ROWS(D$13:D24)&gt;$S$5,"",INDEX(T$13:T$512,SMALL(IF(($W$13:$W$512=$W$6)+(($W$13:$W$512=$W$7)+(($W$13:$W$512=$W$8)+(($X$13:$X$512=$X$6)+(($X$13:$X$512=$X$7)+(($Y$13:$Y$512=$Y$6)+(($Y$13:$Y$512=$Y$7)+(($Y$13:$Y$512=$Z$6)+(($Y$13:$Y$512=$Z$7))))))))),ROW($A$13:$A$512)-ROW($A$13)+1),ROWS(D$13:D24))))</f>
        <v/>
      </c>
      <c r="E24" s="182" t="str">
        <f t="array" ref="E24">IF(ROWS(E$13:E24)&gt;$S$5,"",INDEX(U$13:U$512,SMALL(IF(($W$13:$W$512=$W$6)+(($W$13:$W$512=$W$7)+(($W$13:$W$512=$W$8)+(($X$13:$X$512=$X$6)+(($X$13:$X$512=$X$7)+(($Y$13:$Y$512=$Y$6)+(($Y$13:$Y$512=$Y$7)+(($Y$13:$Y$512=$Z$6)+(($Y$13:$Y$512=$Z$7))))))))),ROW($A$13:$A$512)-ROW($A$13)+1),ROWS(E$13:E24))))</f>
        <v/>
      </c>
      <c r="F24" s="182" t="str">
        <f t="array" ref="F24">IF(ROWS(F$13:F24)&gt;$S$5,"",INDEX(V$13:V$512,SMALL(IF(($W$13:$W$512=$W$6)+(($W$13:$W$512=$W$7)+(($W$13:$W$512=$W$8)+(($X$13:$X$512=$X$6)+(($X$13:$X$512=$X$7)+(($Y$13:$Y$512=$Y$6)+(($Y$13:$Y$512=$Y$7)+(($Y$13:$Y$512=$Z$6)+(($Y$13:$Y$512=$Z$7))))))))),ROW($A$13:$A$512)-ROW($A$13)+1),ROWS(F$13:F24))))</f>
        <v/>
      </c>
      <c r="G24" s="351" t="str">
        <f t="array" ref="G24">IF(ROWS(G$13:G24)&gt;$S$5,"",INDEX(W$13:W$512,SMALL(IF(($W$13:$W$512=$W$6)+(($W$13:$W$512=$W$7)+(($W$13:$W$512=$W$8)+(($X$13:$X$512=$X$6)+(($X$13:$X$512=$X$7)+(($Y$13:$Y$512=$Y$6)+(($Y$13:$Y$512=$Y$7)+(($Y$13:$Y$512=$Z$6)+(($Y$13:$Y$512=$Z$7))))))))),ROW($A$13:$A$512)-ROW($A$13)+1),ROWS(G$13:G24))))</f>
        <v/>
      </c>
      <c r="H24" s="351" t="str">
        <f t="array" ref="H24">IF(ROWS(H$13:H24)&gt;$S$5,"",INDEX(X$13:X$512,SMALL(IF(($W$13:$W$512=$W$6)+(($W$13:$W$512=$W$7)+(($W$13:$W$512=$W$8)+(($X$13:$X$512=$X$6)+(($X$13:$X$512=$X$7)+(($Y$13:$Y$512=$Y$6)+(($Y$13:$Y$512=$Y$7)+(($Y$13:$Y$512=$Z$6)+(($Y$13:$Y$512=$Z$7))))))))),ROW($A$13:$A$512)-ROW($A$13)+1),ROWS(H$13:H24))))</f>
        <v/>
      </c>
      <c r="I24" s="351" t="str">
        <f t="array" ref="I24">IF(ROWS(I$13:I24)&gt;$S$5,"",INDEX(Y$13:Y$512,SMALL(IF(($W$13:$W$512=$W$6)+(($W$13:$W$512=$W$7)+(($W$13:$W$512=$W$8)+(($X$13:$X$512=$X$6)+(($X$13:$X$512=$X$7)+(($Y$13:$Y$512=$Y$6)+(($Y$13:$Y$512=$Y$7)+(($Y$13:$Y$512=$Z$6)+(($Y$13:$Y$512=$Z$7))))))))),ROW($A$13:$A$512)-ROW($A$13)+1),ROWS(I$13:I24))))</f>
        <v/>
      </c>
      <c r="J24" s="136"/>
      <c r="Q24" s="44">
        <f>Nut_StatusTool!A18</f>
        <v>12</v>
      </c>
      <c r="R24" s="44">
        <f>Nut_StatusTool!B18</f>
        <v>0</v>
      </c>
      <c r="S24" s="44">
        <f>Nut_StatusTool!C18</f>
        <v>0</v>
      </c>
      <c r="T24" s="44">
        <f>Nut_StatusTool!D18</f>
        <v>0</v>
      </c>
      <c r="U24" s="44">
        <f>Nut_StatusTool!F18</f>
        <v>0</v>
      </c>
      <c r="V24" s="285" t="str">
        <f>Nut_StatusTool!K18</f>
        <v/>
      </c>
      <c r="W24" s="44" t="str">
        <f>Nut_StatusTool!L18</f>
        <v/>
      </c>
      <c r="X24" s="44" t="str">
        <f>Nut_StatusTool!M18</f>
        <v/>
      </c>
      <c r="Y24" s="44" t="str">
        <f>Nut_StatusTool!N18</f>
        <v/>
      </c>
    </row>
    <row r="25" spans="1:25">
      <c r="A25" s="182" t="str">
        <f t="array" ref="A25">IF(ROWS(A$13:A25)&gt;$S$5,"",INDEX(Q$13:Q$512,SMALL(IF(($W$13:$W$512=$W$6)+(($W$13:$W$512=$W$7)+(($W$13:$W$512=$W$8)+(($X$13:$X$512=$X$6)+(($X$13:$X$512=$X$7)+(($Y$13:$Y$512=$Y$6)+(($Y$13:$Y$512=$Y$7)+(($Y$13:$Y$512=$Z$6)+(($Y$13:$Y$512=$Z$7))))))))),ROW($A$13:$A$512)-ROW($A$13)+1),ROWS(A$13:A25))))</f>
        <v/>
      </c>
      <c r="B25" s="290" t="str">
        <f t="array" ref="B25">IF(ROWS(B$13:B25)&gt;$S$5,"",INDEX(R$13:R$512,SMALL(IF(($W$13:$W$512=$W$6)+(($W$13:$W$512=$W$7)+(($W$13:$W$512=$W$8)+(($X$13:$X$512=$X$6)+(($X$13:$X$512=$X$7)+(($Y$13:$Y$512=$Y$6)+(($Y$13:$Y$512=$Y$7)+(($Y$13:$Y$512=$Z$6)+(($Y$13:$Y$512=$Z$7))))))))),ROW($A$13:$A$512)-ROW($A$13)+1),ROWS(B$13:B25))))</f>
        <v/>
      </c>
      <c r="C25" s="290" t="str">
        <f t="array" ref="C25">IF(ROWS(C$13:C25)&gt;$S$5,"",INDEX(S$13:S$512,SMALL(IF(($W$13:$W$512=$W$6)+(($W$13:$W$512=$W$7)+(($W$13:$W$512=$W$8)+(($X$13:$X$512=$X$6)+(($X$13:$X$512=$X$7)+(($Y$13:$Y$512=$Y$6)+(($Y$13:$Y$512=$Y$7)+(($Y$13:$Y$512=$Z$6)+(($Y$13:$Y$512=$Z$7))))))))),ROW($A$13:$A$512)-ROW($A$13)+1),ROWS(C$13:C25))))</f>
        <v/>
      </c>
      <c r="D25" s="316" t="str">
        <f t="array" ref="D25">IF(ROWS(D$13:D25)&gt;$S$5,"",INDEX(T$13:T$512,SMALL(IF(($W$13:$W$512=$W$6)+(($W$13:$W$512=$W$7)+(($W$13:$W$512=$W$8)+(($X$13:$X$512=$X$6)+(($X$13:$X$512=$X$7)+(($Y$13:$Y$512=$Y$6)+(($Y$13:$Y$512=$Y$7)+(($Y$13:$Y$512=$Z$6)+(($Y$13:$Y$512=$Z$7))))))))),ROW($A$13:$A$512)-ROW($A$13)+1),ROWS(D$13:D25))))</f>
        <v/>
      </c>
      <c r="E25" s="182" t="str">
        <f t="array" ref="E25">IF(ROWS(E$13:E25)&gt;$S$5,"",INDEX(U$13:U$512,SMALL(IF(($W$13:$W$512=$W$6)+(($W$13:$W$512=$W$7)+(($W$13:$W$512=$W$8)+(($X$13:$X$512=$X$6)+(($X$13:$X$512=$X$7)+(($Y$13:$Y$512=$Y$6)+(($Y$13:$Y$512=$Y$7)+(($Y$13:$Y$512=$Z$6)+(($Y$13:$Y$512=$Z$7))))))))),ROW($A$13:$A$512)-ROW($A$13)+1),ROWS(E$13:E25))))</f>
        <v/>
      </c>
      <c r="F25" s="182" t="str">
        <f t="array" ref="F25">IF(ROWS(F$13:F25)&gt;$S$5,"",INDEX(V$13:V$512,SMALL(IF(($W$13:$W$512=$W$6)+(($W$13:$W$512=$W$7)+(($W$13:$W$512=$W$8)+(($X$13:$X$512=$X$6)+(($X$13:$X$512=$X$7)+(($Y$13:$Y$512=$Y$6)+(($Y$13:$Y$512=$Y$7)+(($Y$13:$Y$512=$Z$6)+(($Y$13:$Y$512=$Z$7))))))))),ROW($A$13:$A$512)-ROW($A$13)+1),ROWS(F$13:F25))))</f>
        <v/>
      </c>
      <c r="G25" s="351" t="str">
        <f t="array" ref="G25">IF(ROWS(G$13:G25)&gt;$S$5,"",INDEX(W$13:W$512,SMALL(IF(($W$13:$W$512=$W$6)+(($W$13:$W$512=$W$7)+(($W$13:$W$512=$W$8)+(($X$13:$X$512=$X$6)+(($X$13:$X$512=$X$7)+(($Y$13:$Y$512=$Y$6)+(($Y$13:$Y$512=$Y$7)+(($Y$13:$Y$512=$Z$6)+(($Y$13:$Y$512=$Z$7))))))))),ROW($A$13:$A$512)-ROW($A$13)+1),ROWS(G$13:G25))))</f>
        <v/>
      </c>
      <c r="H25" s="351" t="str">
        <f t="array" ref="H25">IF(ROWS(H$13:H25)&gt;$S$5,"",INDEX(X$13:X$512,SMALL(IF(($W$13:$W$512=$W$6)+(($W$13:$W$512=$W$7)+(($W$13:$W$512=$W$8)+(($X$13:$X$512=$X$6)+(($X$13:$X$512=$X$7)+(($Y$13:$Y$512=$Y$6)+(($Y$13:$Y$512=$Y$7)+(($Y$13:$Y$512=$Z$6)+(($Y$13:$Y$512=$Z$7))))))))),ROW($A$13:$A$512)-ROW($A$13)+1),ROWS(H$13:H25))))</f>
        <v/>
      </c>
      <c r="I25" s="351" t="str">
        <f t="array" ref="I25">IF(ROWS(I$13:I25)&gt;$S$5,"",INDEX(Y$13:Y$512,SMALL(IF(($W$13:$W$512=$W$6)+(($W$13:$W$512=$W$7)+(($W$13:$W$512=$W$8)+(($X$13:$X$512=$X$6)+(($X$13:$X$512=$X$7)+(($Y$13:$Y$512=$Y$6)+(($Y$13:$Y$512=$Y$7)+(($Y$13:$Y$512=$Z$6)+(($Y$13:$Y$512=$Z$7))))))))),ROW($A$13:$A$512)-ROW($A$13)+1),ROWS(I$13:I25))))</f>
        <v/>
      </c>
      <c r="J25" s="136"/>
      <c r="Q25" s="44">
        <f>Nut_StatusTool!A19</f>
        <v>13</v>
      </c>
      <c r="R25" s="44">
        <f>Nut_StatusTool!B19</f>
        <v>0</v>
      </c>
      <c r="S25" s="44">
        <f>Nut_StatusTool!C19</f>
        <v>0</v>
      </c>
      <c r="T25" s="44">
        <f>Nut_StatusTool!D19</f>
        <v>0</v>
      </c>
      <c r="U25" s="44">
        <f>Nut_StatusTool!F19</f>
        <v>0</v>
      </c>
      <c r="V25" s="285" t="str">
        <f>Nut_StatusTool!K19</f>
        <v/>
      </c>
      <c r="W25" s="44" t="str">
        <f>Nut_StatusTool!L19</f>
        <v/>
      </c>
      <c r="X25" s="44" t="str">
        <f>Nut_StatusTool!M19</f>
        <v/>
      </c>
      <c r="Y25" s="44" t="str">
        <f>Nut_StatusTool!N19</f>
        <v/>
      </c>
    </row>
    <row r="26" spans="1:25">
      <c r="A26" s="182" t="str">
        <f t="array" ref="A26">IF(ROWS(A$13:A26)&gt;$S$5,"",INDEX(Q$13:Q$512,SMALL(IF(($W$13:$W$512=$W$6)+(($W$13:$W$512=$W$7)+(($W$13:$W$512=$W$8)+(($X$13:$X$512=$X$6)+(($X$13:$X$512=$X$7)+(($Y$13:$Y$512=$Y$6)+(($Y$13:$Y$512=$Y$7)+(($Y$13:$Y$512=$Z$6)+(($Y$13:$Y$512=$Z$7))))))))),ROW($A$13:$A$512)-ROW($A$13)+1),ROWS(A$13:A26))))</f>
        <v/>
      </c>
      <c r="B26" s="290" t="str">
        <f t="array" ref="B26">IF(ROWS(B$13:B26)&gt;$S$5,"",INDEX(R$13:R$512,SMALL(IF(($W$13:$W$512=$W$6)+(($W$13:$W$512=$W$7)+(($W$13:$W$512=$W$8)+(($X$13:$X$512=$X$6)+(($X$13:$X$512=$X$7)+(($Y$13:$Y$512=$Y$6)+(($Y$13:$Y$512=$Y$7)+(($Y$13:$Y$512=$Z$6)+(($Y$13:$Y$512=$Z$7))))))))),ROW($A$13:$A$512)-ROW($A$13)+1),ROWS(B$13:B26))))</f>
        <v/>
      </c>
      <c r="C26" s="290" t="str">
        <f t="array" ref="C26">IF(ROWS(C$13:C26)&gt;$S$5,"",INDEX(S$13:S$512,SMALL(IF(($W$13:$W$512=$W$6)+(($W$13:$W$512=$W$7)+(($W$13:$W$512=$W$8)+(($X$13:$X$512=$X$6)+(($X$13:$X$512=$X$7)+(($Y$13:$Y$512=$Y$6)+(($Y$13:$Y$512=$Y$7)+(($Y$13:$Y$512=$Z$6)+(($Y$13:$Y$512=$Z$7))))))))),ROW($A$13:$A$512)-ROW($A$13)+1),ROWS(C$13:C26))))</f>
        <v/>
      </c>
      <c r="D26" s="316" t="str">
        <f t="array" ref="D26">IF(ROWS(D$13:D26)&gt;$S$5,"",INDEX(T$13:T$512,SMALL(IF(($W$13:$W$512=$W$6)+(($W$13:$W$512=$W$7)+(($W$13:$W$512=$W$8)+(($X$13:$X$512=$X$6)+(($X$13:$X$512=$X$7)+(($Y$13:$Y$512=$Y$6)+(($Y$13:$Y$512=$Y$7)+(($Y$13:$Y$512=$Z$6)+(($Y$13:$Y$512=$Z$7))))))))),ROW($A$13:$A$512)-ROW($A$13)+1),ROWS(D$13:D26))))</f>
        <v/>
      </c>
      <c r="E26" s="182" t="str">
        <f t="array" ref="E26">IF(ROWS(E$13:E26)&gt;$S$5,"",INDEX(U$13:U$512,SMALL(IF(($W$13:$W$512=$W$6)+(($W$13:$W$512=$W$7)+(($W$13:$W$512=$W$8)+(($X$13:$X$512=$X$6)+(($X$13:$X$512=$X$7)+(($Y$13:$Y$512=$Y$6)+(($Y$13:$Y$512=$Y$7)+(($Y$13:$Y$512=$Z$6)+(($Y$13:$Y$512=$Z$7))))))))),ROW($A$13:$A$512)-ROW($A$13)+1),ROWS(E$13:E26))))</f>
        <v/>
      </c>
      <c r="F26" s="182" t="str">
        <f t="array" ref="F26">IF(ROWS(F$13:F26)&gt;$S$5,"",INDEX(V$13:V$512,SMALL(IF(($W$13:$W$512=$W$6)+(($W$13:$W$512=$W$7)+(($W$13:$W$512=$W$8)+(($X$13:$X$512=$X$6)+(($X$13:$X$512=$X$7)+(($Y$13:$Y$512=$Y$6)+(($Y$13:$Y$512=$Y$7)+(($Y$13:$Y$512=$Z$6)+(($Y$13:$Y$512=$Z$7))))))))),ROW($A$13:$A$512)-ROW($A$13)+1),ROWS(F$13:F26))))</f>
        <v/>
      </c>
      <c r="G26" s="351" t="str">
        <f t="array" ref="G26">IF(ROWS(G$13:G26)&gt;$S$5,"",INDEX(W$13:W$512,SMALL(IF(($W$13:$W$512=$W$6)+(($W$13:$W$512=$W$7)+(($W$13:$W$512=$W$8)+(($X$13:$X$512=$X$6)+(($X$13:$X$512=$X$7)+(($Y$13:$Y$512=$Y$6)+(($Y$13:$Y$512=$Y$7)+(($Y$13:$Y$512=$Z$6)+(($Y$13:$Y$512=$Z$7))))))))),ROW($A$13:$A$512)-ROW($A$13)+1),ROWS(G$13:G26))))</f>
        <v/>
      </c>
      <c r="H26" s="351" t="str">
        <f t="array" ref="H26">IF(ROWS(H$13:H26)&gt;$S$5,"",INDEX(X$13:X$512,SMALL(IF(($W$13:$W$512=$W$6)+(($W$13:$W$512=$W$7)+(($W$13:$W$512=$W$8)+(($X$13:$X$512=$X$6)+(($X$13:$X$512=$X$7)+(($Y$13:$Y$512=$Y$6)+(($Y$13:$Y$512=$Y$7)+(($Y$13:$Y$512=$Z$6)+(($Y$13:$Y$512=$Z$7))))))))),ROW($A$13:$A$512)-ROW($A$13)+1),ROWS(H$13:H26))))</f>
        <v/>
      </c>
      <c r="I26" s="351" t="str">
        <f t="array" ref="I26">IF(ROWS(I$13:I26)&gt;$S$5,"",INDEX(Y$13:Y$512,SMALL(IF(($W$13:$W$512=$W$6)+(($W$13:$W$512=$W$7)+(($W$13:$W$512=$W$8)+(($X$13:$X$512=$X$6)+(($X$13:$X$512=$X$7)+(($Y$13:$Y$512=$Y$6)+(($Y$13:$Y$512=$Y$7)+(($Y$13:$Y$512=$Z$6)+(($Y$13:$Y$512=$Z$7))))))))),ROW($A$13:$A$512)-ROW($A$13)+1),ROWS(I$13:I26))))</f>
        <v/>
      </c>
      <c r="J26" s="136"/>
      <c r="Q26" s="44">
        <f>Nut_StatusTool!A20</f>
        <v>14</v>
      </c>
      <c r="R26" s="44">
        <f>Nut_StatusTool!B20</f>
        <v>0</v>
      </c>
      <c r="S26" s="44">
        <f>Nut_StatusTool!C20</f>
        <v>0</v>
      </c>
      <c r="T26" s="44">
        <f>Nut_StatusTool!D20</f>
        <v>0</v>
      </c>
      <c r="U26" s="44">
        <f>Nut_StatusTool!F20</f>
        <v>0</v>
      </c>
      <c r="V26" s="285" t="str">
        <f>Nut_StatusTool!K20</f>
        <v/>
      </c>
      <c r="W26" s="44" t="str">
        <f>Nut_StatusTool!L20</f>
        <v/>
      </c>
      <c r="X26" s="44" t="str">
        <f>Nut_StatusTool!M20</f>
        <v/>
      </c>
      <c r="Y26" s="44" t="str">
        <f>Nut_StatusTool!N20</f>
        <v/>
      </c>
    </row>
    <row r="27" spans="1:25">
      <c r="A27" s="182" t="str">
        <f t="array" ref="A27">IF(ROWS(A$13:A27)&gt;$S$5,"",INDEX(Q$13:Q$512,SMALL(IF(($W$13:$W$512=$W$6)+(($W$13:$W$512=$W$7)+(($W$13:$W$512=$W$8)+(($X$13:$X$512=$X$6)+(($X$13:$X$512=$X$7)+(($Y$13:$Y$512=$Y$6)+(($Y$13:$Y$512=$Y$7)+(($Y$13:$Y$512=$Z$6)+(($Y$13:$Y$512=$Z$7))))))))),ROW($A$13:$A$512)-ROW($A$13)+1),ROWS(A$13:A27))))</f>
        <v/>
      </c>
      <c r="B27" s="290" t="str">
        <f t="array" ref="B27">IF(ROWS(B$13:B27)&gt;$S$5,"",INDEX(R$13:R$512,SMALL(IF(($W$13:$W$512=$W$6)+(($W$13:$W$512=$W$7)+(($W$13:$W$512=$W$8)+(($X$13:$X$512=$X$6)+(($X$13:$X$512=$X$7)+(($Y$13:$Y$512=$Y$6)+(($Y$13:$Y$512=$Y$7)+(($Y$13:$Y$512=$Z$6)+(($Y$13:$Y$512=$Z$7))))))))),ROW($A$13:$A$512)-ROW($A$13)+1),ROWS(B$13:B27))))</f>
        <v/>
      </c>
      <c r="C27" s="290" t="str">
        <f t="array" ref="C27">IF(ROWS(C$13:C27)&gt;$S$5,"",INDEX(S$13:S$512,SMALL(IF(($W$13:$W$512=$W$6)+(($W$13:$W$512=$W$7)+(($W$13:$W$512=$W$8)+(($X$13:$X$512=$X$6)+(($X$13:$X$512=$X$7)+(($Y$13:$Y$512=$Y$6)+(($Y$13:$Y$512=$Y$7)+(($Y$13:$Y$512=$Z$6)+(($Y$13:$Y$512=$Z$7))))))))),ROW($A$13:$A$512)-ROW($A$13)+1),ROWS(C$13:C27))))</f>
        <v/>
      </c>
      <c r="D27" s="316" t="str">
        <f t="array" ref="D27">IF(ROWS(D$13:D27)&gt;$S$5,"",INDEX(T$13:T$512,SMALL(IF(($W$13:$W$512=$W$6)+(($W$13:$W$512=$W$7)+(($W$13:$W$512=$W$8)+(($X$13:$X$512=$X$6)+(($X$13:$X$512=$X$7)+(($Y$13:$Y$512=$Y$6)+(($Y$13:$Y$512=$Y$7)+(($Y$13:$Y$512=$Z$6)+(($Y$13:$Y$512=$Z$7))))))))),ROW($A$13:$A$512)-ROW($A$13)+1),ROWS(D$13:D27))))</f>
        <v/>
      </c>
      <c r="E27" s="182" t="str">
        <f t="array" ref="E27">IF(ROWS(E$13:E27)&gt;$S$5,"",INDEX(U$13:U$512,SMALL(IF(($W$13:$W$512=$W$6)+(($W$13:$W$512=$W$7)+(($W$13:$W$512=$W$8)+(($X$13:$X$512=$X$6)+(($X$13:$X$512=$X$7)+(($Y$13:$Y$512=$Y$6)+(($Y$13:$Y$512=$Y$7)+(($Y$13:$Y$512=$Z$6)+(($Y$13:$Y$512=$Z$7))))))))),ROW($A$13:$A$512)-ROW($A$13)+1),ROWS(E$13:E27))))</f>
        <v/>
      </c>
      <c r="F27" s="182" t="str">
        <f t="array" ref="F27">IF(ROWS(F$13:F27)&gt;$S$5,"",INDEX(V$13:V$512,SMALL(IF(($W$13:$W$512=$W$6)+(($W$13:$W$512=$W$7)+(($W$13:$W$512=$W$8)+(($X$13:$X$512=$X$6)+(($X$13:$X$512=$X$7)+(($Y$13:$Y$512=$Y$6)+(($Y$13:$Y$512=$Y$7)+(($Y$13:$Y$512=$Z$6)+(($Y$13:$Y$512=$Z$7))))))))),ROW($A$13:$A$512)-ROW($A$13)+1),ROWS(F$13:F27))))</f>
        <v/>
      </c>
      <c r="G27" s="351" t="str">
        <f t="array" ref="G27">IF(ROWS(G$13:G27)&gt;$S$5,"",INDEX(W$13:W$512,SMALL(IF(($W$13:$W$512=$W$6)+(($W$13:$W$512=$W$7)+(($W$13:$W$512=$W$8)+(($X$13:$X$512=$X$6)+(($X$13:$X$512=$X$7)+(($Y$13:$Y$512=$Y$6)+(($Y$13:$Y$512=$Y$7)+(($Y$13:$Y$512=$Z$6)+(($Y$13:$Y$512=$Z$7))))))))),ROW($A$13:$A$512)-ROW($A$13)+1),ROWS(G$13:G27))))</f>
        <v/>
      </c>
      <c r="H27" s="351" t="str">
        <f t="array" ref="H27">IF(ROWS(H$13:H27)&gt;$S$5,"",INDEX(X$13:X$512,SMALL(IF(($W$13:$W$512=$W$6)+(($W$13:$W$512=$W$7)+(($W$13:$W$512=$W$8)+(($X$13:$X$512=$X$6)+(($X$13:$X$512=$X$7)+(($Y$13:$Y$512=$Y$6)+(($Y$13:$Y$512=$Y$7)+(($Y$13:$Y$512=$Z$6)+(($Y$13:$Y$512=$Z$7))))))))),ROW($A$13:$A$512)-ROW($A$13)+1),ROWS(H$13:H27))))</f>
        <v/>
      </c>
      <c r="I27" s="351" t="str">
        <f t="array" ref="I27">IF(ROWS(I$13:I27)&gt;$S$5,"",INDEX(Y$13:Y$512,SMALL(IF(($W$13:$W$512=$W$6)+(($W$13:$W$512=$W$7)+(($W$13:$W$512=$W$8)+(($X$13:$X$512=$X$6)+(($X$13:$X$512=$X$7)+(($Y$13:$Y$512=$Y$6)+(($Y$13:$Y$512=$Y$7)+(($Y$13:$Y$512=$Z$6)+(($Y$13:$Y$512=$Z$7))))))))),ROW($A$13:$A$512)-ROW($A$13)+1),ROWS(I$13:I27))))</f>
        <v/>
      </c>
      <c r="J27" s="136"/>
      <c r="Q27" s="44">
        <f>Nut_StatusTool!A21</f>
        <v>15</v>
      </c>
      <c r="R27" s="44">
        <f>Nut_StatusTool!B21</f>
        <v>0</v>
      </c>
      <c r="S27" s="44">
        <f>Nut_StatusTool!C21</f>
        <v>0</v>
      </c>
      <c r="T27" s="44">
        <f>Nut_StatusTool!D21</f>
        <v>0</v>
      </c>
      <c r="U27" s="44">
        <f>Nut_StatusTool!F21</f>
        <v>0</v>
      </c>
      <c r="V27" s="285" t="str">
        <f>Nut_StatusTool!K21</f>
        <v/>
      </c>
      <c r="W27" s="44" t="str">
        <f>Nut_StatusTool!L21</f>
        <v/>
      </c>
      <c r="X27" s="44" t="str">
        <f>Nut_StatusTool!M21</f>
        <v/>
      </c>
      <c r="Y27" s="44" t="str">
        <f>Nut_StatusTool!N21</f>
        <v/>
      </c>
    </row>
    <row r="28" spans="1:25">
      <c r="A28" s="182" t="str">
        <f t="array" ref="A28">IF(ROWS(A$13:A28)&gt;$S$5,"",INDEX(Q$13:Q$512,SMALL(IF(($W$13:$W$512=$W$6)+(($W$13:$W$512=$W$7)+(($W$13:$W$512=$W$8)+(($X$13:$X$512=$X$6)+(($X$13:$X$512=$X$7)+(($Y$13:$Y$512=$Y$6)+(($Y$13:$Y$512=$Y$7)+(($Y$13:$Y$512=$Z$6)+(($Y$13:$Y$512=$Z$7))))))))),ROW($A$13:$A$512)-ROW($A$13)+1),ROWS(A$13:A28))))</f>
        <v/>
      </c>
      <c r="B28" s="290" t="str">
        <f t="array" ref="B28">IF(ROWS(B$13:B28)&gt;$S$5,"",INDEX(R$13:R$512,SMALL(IF(($W$13:$W$512=$W$6)+(($W$13:$W$512=$W$7)+(($W$13:$W$512=$W$8)+(($X$13:$X$512=$X$6)+(($X$13:$X$512=$X$7)+(($Y$13:$Y$512=$Y$6)+(($Y$13:$Y$512=$Y$7)+(($Y$13:$Y$512=$Z$6)+(($Y$13:$Y$512=$Z$7))))))))),ROW($A$13:$A$512)-ROW($A$13)+1),ROWS(B$13:B28))))</f>
        <v/>
      </c>
      <c r="C28" s="290" t="str">
        <f t="array" ref="C28">IF(ROWS(C$13:C28)&gt;$S$5,"",INDEX(S$13:S$512,SMALL(IF(($W$13:$W$512=$W$6)+(($W$13:$W$512=$W$7)+(($W$13:$W$512=$W$8)+(($X$13:$X$512=$X$6)+(($X$13:$X$512=$X$7)+(($Y$13:$Y$512=$Y$6)+(($Y$13:$Y$512=$Y$7)+(($Y$13:$Y$512=$Z$6)+(($Y$13:$Y$512=$Z$7))))))))),ROW($A$13:$A$512)-ROW($A$13)+1),ROWS(C$13:C28))))</f>
        <v/>
      </c>
      <c r="D28" s="316" t="str">
        <f t="array" ref="D28">IF(ROWS(D$13:D28)&gt;$S$5,"",INDEX(T$13:T$512,SMALL(IF(($W$13:$W$512=$W$6)+(($W$13:$W$512=$W$7)+(($W$13:$W$512=$W$8)+(($X$13:$X$512=$X$6)+(($X$13:$X$512=$X$7)+(($Y$13:$Y$512=$Y$6)+(($Y$13:$Y$512=$Y$7)+(($Y$13:$Y$512=$Z$6)+(($Y$13:$Y$512=$Z$7))))))))),ROW($A$13:$A$512)-ROW($A$13)+1),ROWS(D$13:D28))))</f>
        <v/>
      </c>
      <c r="E28" s="182" t="str">
        <f t="array" ref="E28">IF(ROWS(E$13:E28)&gt;$S$5,"",INDEX(U$13:U$512,SMALL(IF(($W$13:$W$512=$W$6)+(($W$13:$W$512=$W$7)+(($W$13:$W$512=$W$8)+(($X$13:$X$512=$X$6)+(($X$13:$X$512=$X$7)+(($Y$13:$Y$512=$Y$6)+(($Y$13:$Y$512=$Y$7)+(($Y$13:$Y$512=$Z$6)+(($Y$13:$Y$512=$Z$7))))))))),ROW($A$13:$A$512)-ROW($A$13)+1),ROWS(E$13:E28))))</f>
        <v/>
      </c>
      <c r="F28" s="182" t="str">
        <f t="array" ref="F28">IF(ROWS(F$13:F28)&gt;$S$5,"",INDEX(V$13:V$512,SMALL(IF(($W$13:$W$512=$W$6)+(($W$13:$W$512=$W$7)+(($W$13:$W$512=$W$8)+(($X$13:$X$512=$X$6)+(($X$13:$X$512=$X$7)+(($Y$13:$Y$512=$Y$6)+(($Y$13:$Y$512=$Y$7)+(($Y$13:$Y$512=$Z$6)+(($Y$13:$Y$512=$Z$7))))))))),ROW($A$13:$A$512)-ROW($A$13)+1),ROWS(F$13:F28))))</f>
        <v/>
      </c>
      <c r="G28" s="351" t="str">
        <f t="array" ref="G28">IF(ROWS(G$13:G28)&gt;$S$5,"",INDEX(W$13:W$512,SMALL(IF(($W$13:$W$512=$W$6)+(($W$13:$W$512=$W$7)+(($W$13:$W$512=$W$8)+(($X$13:$X$512=$X$6)+(($X$13:$X$512=$X$7)+(($Y$13:$Y$512=$Y$6)+(($Y$13:$Y$512=$Y$7)+(($Y$13:$Y$512=$Z$6)+(($Y$13:$Y$512=$Z$7))))))))),ROW($A$13:$A$512)-ROW($A$13)+1),ROWS(G$13:G28))))</f>
        <v/>
      </c>
      <c r="H28" s="351" t="str">
        <f t="array" ref="H28">IF(ROWS(H$13:H28)&gt;$S$5,"",INDEX(X$13:X$512,SMALL(IF(($W$13:$W$512=$W$6)+(($W$13:$W$512=$W$7)+(($W$13:$W$512=$W$8)+(($X$13:$X$512=$X$6)+(($X$13:$X$512=$X$7)+(($Y$13:$Y$512=$Y$6)+(($Y$13:$Y$512=$Y$7)+(($Y$13:$Y$512=$Z$6)+(($Y$13:$Y$512=$Z$7))))))))),ROW($A$13:$A$512)-ROW($A$13)+1),ROWS(H$13:H28))))</f>
        <v/>
      </c>
      <c r="I28" s="351" t="str">
        <f t="array" ref="I28">IF(ROWS(I$13:I28)&gt;$S$5,"",INDEX(Y$13:Y$512,SMALL(IF(($W$13:$W$512=$W$6)+(($W$13:$W$512=$W$7)+(($W$13:$W$512=$W$8)+(($X$13:$X$512=$X$6)+(($X$13:$X$512=$X$7)+(($Y$13:$Y$512=$Y$6)+(($Y$13:$Y$512=$Y$7)+(($Y$13:$Y$512=$Z$6)+(($Y$13:$Y$512=$Z$7))))))))),ROW($A$13:$A$512)-ROW($A$13)+1),ROWS(I$13:I28))))</f>
        <v/>
      </c>
      <c r="J28" s="136"/>
      <c r="Q28" s="44">
        <f>Nut_StatusTool!A22</f>
        <v>16</v>
      </c>
      <c r="R28" s="44">
        <f>Nut_StatusTool!B22</f>
        <v>0</v>
      </c>
      <c r="S28" s="44">
        <f>Nut_StatusTool!C22</f>
        <v>0</v>
      </c>
      <c r="T28" s="44">
        <f>Nut_StatusTool!D22</f>
        <v>0</v>
      </c>
      <c r="U28" s="44">
        <f>Nut_StatusTool!F22</f>
        <v>0</v>
      </c>
      <c r="V28" s="285" t="str">
        <f>Nut_StatusTool!K22</f>
        <v/>
      </c>
      <c r="W28" s="44" t="str">
        <f>Nut_StatusTool!L22</f>
        <v/>
      </c>
      <c r="X28" s="44" t="str">
        <f>Nut_StatusTool!M22</f>
        <v/>
      </c>
      <c r="Y28" s="44" t="str">
        <f>Nut_StatusTool!N22</f>
        <v/>
      </c>
    </row>
    <row r="29" spans="1:25">
      <c r="A29" s="182" t="str">
        <f t="array" ref="A29">IF(ROWS(A$13:A29)&gt;$S$5,"",INDEX(Q$13:Q$512,SMALL(IF(($W$13:$W$512=$W$6)+(($W$13:$W$512=$W$7)+(($W$13:$W$512=$W$8)+(($X$13:$X$512=$X$6)+(($X$13:$X$512=$X$7)+(($Y$13:$Y$512=$Y$6)+(($Y$13:$Y$512=$Y$7)+(($Y$13:$Y$512=$Z$6)+(($Y$13:$Y$512=$Z$7))))))))),ROW($A$13:$A$512)-ROW($A$13)+1),ROWS(A$13:A29))))</f>
        <v/>
      </c>
      <c r="B29" s="290" t="str">
        <f t="array" ref="B29">IF(ROWS(B$13:B29)&gt;$S$5,"",INDEX(R$13:R$512,SMALL(IF(($W$13:$W$512=$W$6)+(($W$13:$W$512=$W$7)+(($W$13:$W$512=$W$8)+(($X$13:$X$512=$X$6)+(($X$13:$X$512=$X$7)+(($Y$13:$Y$512=$Y$6)+(($Y$13:$Y$512=$Y$7)+(($Y$13:$Y$512=$Z$6)+(($Y$13:$Y$512=$Z$7))))))))),ROW($A$13:$A$512)-ROW($A$13)+1),ROWS(B$13:B29))))</f>
        <v/>
      </c>
      <c r="C29" s="290" t="str">
        <f t="array" ref="C29">IF(ROWS(C$13:C29)&gt;$S$5,"",INDEX(S$13:S$512,SMALL(IF(($W$13:$W$512=$W$6)+(($W$13:$W$512=$W$7)+(($W$13:$W$512=$W$8)+(($X$13:$X$512=$X$6)+(($X$13:$X$512=$X$7)+(($Y$13:$Y$512=$Y$6)+(($Y$13:$Y$512=$Y$7)+(($Y$13:$Y$512=$Z$6)+(($Y$13:$Y$512=$Z$7))))))))),ROW($A$13:$A$512)-ROW($A$13)+1),ROWS(C$13:C29))))</f>
        <v/>
      </c>
      <c r="D29" s="316" t="str">
        <f t="array" ref="D29">IF(ROWS(D$13:D29)&gt;$S$5,"",INDEX(T$13:T$512,SMALL(IF(($W$13:$W$512=$W$6)+(($W$13:$W$512=$W$7)+(($W$13:$W$512=$W$8)+(($X$13:$X$512=$X$6)+(($X$13:$X$512=$X$7)+(($Y$13:$Y$512=$Y$6)+(($Y$13:$Y$512=$Y$7)+(($Y$13:$Y$512=$Z$6)+(($Y$13:$Y$512=$Z$7))))))))),ROW($A$13:$A$512)-ROW($A$13)+1),ROWS(D$13:D29))))</f>
        <v/>
      </c>
      <c r="E29" s="182" t="str">
        <f t="array" ref="E29">IF(ROWS(E$13:E29)&gt;$S$5,"",INDEX(U$13:U$512,SMALL(IF(($W$13:$W$512=$W$6)+(($W$13:$W$512=$W$7)+(($W$13:$W$512=$W$8)+(($X$13:$X$512=$X$6)+(($X$13:$X$512=$X$7)+(($Y$13:$Y$512=$Y$6)+(($Y$13:$Y$512=$Y$7)+(($Y$13:$Y$512=$Z$6)+(($Y$13:$Y$512=$Z$7))))))))),ROW($A$13:$A$512)-ROW($A$13)+1),ROWS(E$13:E29))))</f>
        <v/>
      </c>
      <c r="F29" s="182" t="str">
        <f t="array" ref="F29">IF(ROWS(F$13:F29)&gt;$S$5,"",INDEX(V$13:V$512,SMALL(IF(($W$13:$W$512=$W$6)+(($W$13:$W$512=$W$7)+(($W$13:$W$512=$W$8)+(($X$13:$X$512=$X$6)+(($X$13:$X$512=$X$7)+(($Y$13:$Y$512=$Y$6)+(($Y$13:$Y$512=$Y$7)+(($Y$13:$Y$512=$Z$6)+(($Y$13:$Y$512=$Z$7))))))))),ROW($A$13:$A$512)-ROW($A$13)+1),ROWS(F$13:F29))))</f>
        <v/>
      </c>
      <c r="G29" s="351" t="str">
        <f t="array" ref="G29">IF(ROWS(G$13:G29)&gt;$S$5,"",INDEX(W$13:W$512,SMALL(IF(($W$13:$W$512=$W$6)+(($W$13:$W$512=$W$7)+(($W$13:$W$512=$W$8)+(($X$13:$X$512=$X$6)+(($X$13:$X$512=$X$7)+(($Y$13:$Y$512=$Y$6)+(($Y$13:$Y$512=$Y$7)+(($Y$13:$Y$512=$Z$6)+(($Y$13:$Y$512=$Z$7))))))))),ROW($A$13:$A$512)-ROW($A$13)+1),ROWS(G$13:G29))))</f>
        <v/>
      </c>
      <c r="H29" s="351" t="str">
        <f t="array" ref="H29">IF(ROWS(H$13:H29)&gt;$S$5,"",INDEX(X$13:X$512,SMALL(IF(($W$13:$W$512=$W$6)+(($W$13:$W$512=$W$7)+(($W$13:$W$512=$W$8)+(($X$13:$X$512=$X$6)+(($X$13:$X$512=$X$7)+(($Y$13:$Y$512=$Y$6)+(($Y$13:$Y$512=$Y$7)+(($Y$13:$Y$512=$Z$6)+(($Y$13:$Y$512=$Z$7))))))))),ROW($A$13:$A$512)-ROW($A$13)+1),ROWS(H$13:H29))))</f>
        <v/>
      </c>
      <c r="I29" s="351" t="str">
        <f t="array" ref="I29">IF(ROWS(I$13:I29)&gt;$S$5,"",INDEX(Y$13:Y$512,SMALL(IF(($W$13:$W$512=$W$6)+(($W$13:$W$512=$W$7)+(($W$13:$W$512=$W$8)+(($X$13:$X$512=$X$6)+(($X$13:$X$512=$X$7)+(($Y$13:$Y$512=$Y$6)+(($Y$13:$Y$512=$Y$7)+(($Y$13:$Y$512=$Z$6)+(($Y$13:$Y$512=$Z$7))))))))),ROW($A$13:$A$512)-ROW($A$13)+1),ROWS(I$13:I29))))</f>
        <v/>
      </c>
      <c r="J29" s="136"/>
      <c r="Q29" s="44">
        <f>Nut_StatusTool!A23</f>
        <v>17</v>
      </c>
      <c r="R29" s="44">
        <f>Nut_StatusTool!B23</f>
        <v>0</v>
      </c>
      <c r="S29" s="44">
        <f>Nut_StatusTool!C23</f>
        <v>0</v>
      </c>
      <c r="T29" s="44">
        <f>Nut_StatusTool!D23</f>
        <v>0</v>
      </c>
      <c r="U29" s="44">
        <f>Nut_StatusTool!F23</f>
        <v>0</v>
      </c>
      <c r="V29" s="285" t="str">
        <f>Nut_StatusTool!K23</f>
        <v/>
      </c>
      <c r="W29" s="44" t="str">
        <f>Nut_StatusTool!L23</f>
        <v/>
      </c>
      <c r="X29" s="44" t="str">
        <f>Nut_StatusTool!M23</f>
        <v/>
      </c>
      <c r="Y29" s="44" t="str">
        <f>Nut_StatusTool!N23</f>
        <v/>
      </c>
    </row>
    <row r="30" spans="1:25">
      <c r="A30" s="182" t="str">
        <f t="array" ref="A30">IF(ROWS(A$13:A30)&gt;$S$5,"",INDEX(Q$13:Q$512,SMALL(IF(($W$13:$W$512=$W$6)+(($W$13:$W$512=$W$7)+(($W$13:$W$512=$W$8)+(($X$13:$X$512=$X$6)+(($X$13:$X$512=$X$7)+(($Y$13:$Y$512=$Y$6)+(($Y$13:$Y$512=$Y$7)+(($Y$13:$Y$512=$Z$6)+(($Y$13:$Y$512=$Z$7))))))))),ROW($A$13:$A$512)-ROW($A$13)+1),ROWS(A$13:A30))))</f>
        <v/>
      </c>
      <c r="B30" s="290" t="str">
        <f t="array" ref="B30">IF(ROWS(B$13:B30)&gt;$S$5,"",INDEX(R$13:R$512,SMALL(IF(($W$13:$W$512=$W$6)+(($W$13:$W$512=$W$7)+(($W$13:$W$512=$W$8)+(($X$13:$X$512=$X$6)+(($X$13:$X$512=$X$7)+(($Y$13:$Y$512=$Y$6)+(($Y$13:$Y$512=$Y$7)+(($Y$13:$Y$512=$Z$6)+(($Y$13:$Y$512=$Z$7))))))))),ROW($A$13:$A$512)-ROW($A$13)+1),ROWS(B$13:B30))))</f>
        <v/>
      </c>
      <c r="C30" s="290" t="str">
        <f t="array" ref="C30">IF(ROWS(C$13:C30)&gt;$S$5,"",INDEX(S$13:S$512,SMALL(IF(($W$13:$W$512=$W$6)+(($W$13:$W$512=$W$7)+(($W$13:$W$512=$W$8)+(($X$13:$X$512=$X$6)+(($X$13:$X$512=$X$7)+(($Y$13:$Y$512=$Y$6)+(($Y$13:$Y$512=$Y$7)+(($Y$13:$Y$512=$Z$6)+(($Y$13:$Y$512=$Z$7))))))))),ROW($A$13:$A$512)-ROW($A$13)+1),ROWS(C$13:C30))))</f>
        <v/>
      </c>
      <c r="D30" s="316" t="str">
        <f t="array" ref="D30">IF(ROWS(D$13:D30)&gt;$S$5,"",INDEX(T$13:T$512,SMALL(IF(($W$13:$W$512=$W$6)+(($W$13:$W$512=$W$7)+(($W$13:$W$512=$W$8)+(($X$13:$X$512=$X$6)+(($X$13:$X$512=$X$7)+(($Y$13:$Y$512=$Y$6)+(($Y$13:$Y$512=$Y$7)+(($Y$13:$Y$512=$Z$6)+(($Y$13:$Y$512=$Z$7))))))))),ROW($A$13:$A$512)-ROW($A$13)+1),ROWS(D$13:D30))))</f>
        <v/>
      </c>
      <c r="E30" s="182" t="str">
        <f t="array" ref="E30">IF(ROWS(E$13:E30)&gt;$S$5,"",INDEX(U$13:U$512,SMALL(IF(($W$13:$W$512=$W$6)+(($W$13:$W$512=$W$7)+(($W$13:$W$512=$W$8)+(($X$13:$X$512=$X$6)+(($X$13:$X$512=$X$7)+(($Y$13:$Y$512=$Y$6)+(($Y$13:$Y$512=$Y$7)+(($Y$13:$Y$512=$Z$6)+(($Y$13:$Y$512=$Z$7))))))))),ROW($A$13:$A$512)-ROW($A$13)+1),ROWS(E$13:E30))))</f>
        <v/>
      </c>
      <c r="F30" s="182" t="str">
        <f t="array" ref="F30">IF(ROWS(F$13:F30)&gt;$S$5,"",INDEX(V$13:V$512,SMALL(IF(($W$13:$W$512=$W$6)+(($W$13:$W$512=$W$7)+(($W$13:$W$512=$W$8)+(($X$13:$X$512=$X$6)+(($X$13:$X$512=$X$7)+(($Y$13:$Y$512=$Y$6)+(($Y$13:$Y$512=$Y$7)+(($Y$13:$Y$512=$Z$6)+(($Y$13:$Y$512=$Z$7))))))))),ROW($A$13:$A$512)-ROW($A$13)+1),ROWS(F$13:F30))))</f>
        <v/>
      </c>
      <c r="G30" s="351" t="str">
        <f t="array" ref="G30">IF(ROWS(G$13:G30)&gt;$S$5,"",INDEX(W$13:W$512,SMALL(IF(($W$13:$W$512=$W$6)+(($W$13:$W$512=$W$7)+(($W$13:$W$512=$W$8)+(($X$13:$X$512=$X$6)+(($X$13:$X$512=$X$7)+(($Y$13:$Y$512=$Y$6)+(($Y$13:$Y$512=$Y$7)+(($Y$13:$Y$512=$Z$6)+(($Y$13:$Y$512=$Z$7))))))))),ROW($A$13:$A$512)-ROW($A$13)+1),ROWS(G$13:G30))))</f>
        <v/>
      </c>
      <c r="H30" s="351" t="str">
        <f t="array" ref="H30">IF(ROWS(H$13:H30)&gt;$S$5,"",INDEX(X$13:X$512,SMALL(IF(($W$13:$W$512=$W$6)+(($W$13:$W$512=$W$7)+(($W$13:$W$512=$W$8)+(($X$13:$X$512=$X$6)+(($X$13:$X$512=$X$7)+(($Y$13:$Y$512=$Y$6)+(($Y$13:$Y$512=$Y$7)+(($Y$13:$Y$512=$Z$6)+(($Y$13:$Y$512=$Z$7))))))))),ROW($A$13:$A$512)-ROW($A$13)+1),ROWS(H$13:H30))))</f>
        <v/>
      </c>
      <c r="I30" s="351" t="str">
        <f t="array" ref="I30">IF(ROWS(I$13:I30)&gt;$S$5,"",INDEX(Y$13:Y$512,SMALL(IF(($W$13:$W$512=$W$6)+(($W$13:$W$512=$W$7)+(($W$13:$W$512=$W$8)+(($X$13:$X$512=$X$6)+(($X$13:$X$512=$X$7)+(($Y$13:$Y$512=$Y$6)+(($Y$13:$Y$512=$Y$7)+(($Y$13:$Y$512=$Z$6)+(($Y$13:$Y$512=$Z$7))))))))),ROW($A$13:$A$512)-ROW($A$13)+1),ROWS(I$13:I30))))</f>
        <v/>
      </c>
      <c r="J30" s="136"/>
      <c r="Q30" s="44">
        <f>Nut_StatusTool!A24</f>
        <v>18</v>
      </c>
      <c r="R30" s="44">
        <f>Nut_StatusTool!B24</f>
        <v>0</v>
      </c>
      <c r="S30" s="44">
        <f>Nut_StatusTool!C24</f>
        <v>0</v>
      </c>
      <c r="T30" s="44">
        <f>Nut_StatusTool!D24</f>
        <v>0</v>
      </c>
      <c r="U30" s="44">
        <f>Nut_StatusTool!F24</f>
        <v>0</v>
      </c>
      <c r="V30" s="285" t="str">
        <f>Nut_StatusTool!K24</f>
        <v/>
      </c>
      <c r="W30" s="44" t="str">
        <f>Nut_StatusTool!L24</f>
        <v/>
      </c>
      <c r="X30" s="44" t="str">
        <f>Nut_StatusTool!M24</f>
        <v/>
      </c>
      <c r="Y30" s="44" t="str">
        <f>Nut_StatusTool!N24</f>
        <v/>
      </c>
    </row>
    <row r="31" spans="1:25">
      <c r="A31" s="182" t="str">
        <f t="array" ref="A31">IF(ROWS(A$13:A31)&gt;$S$5,"",INDEX(Q$13:Q$512,SMALL(IF(($W$13:$W$512=$W$6)+(($W$13:$W$512=$W$7)+(($W$13:$W$512=$W$8)+(($X$13:$X$512=$X$6)+(($X$13:$X$512=$X$7)+(($Y$13:$Y$512=$Y$6)+(($Y$13:$Y$512=$Y$7)+(($Y$13:$Y$512=$Z$6)+(($Y$13:$Y$512=$Z$7))))))))),ROW($A$13:$A$512)-ROW($A$13)+1),ROWS(A$13:A31))))</f>
        <v/>
      </c>
      <c r="B31" s="290" t="str">
        <f t="array" ref="B31">IF(ROWS(B$13:B31)&gt;$S$5,"",INDEX(R$13:R$512,SMALL(IF(($W$13:$W$512=$W$6)+(($W$13:$W$512=$W$7)+(($W$13:$W$512=$W$8)+(($X$13:$X$512=$X$6)+(($X$13:$X$512=$X$7)+(($Y$13:$Y$512=$Y$6)+(($Y$13:$Y$512=$Y$7)+(($Y$13:$Y$512=$Z$6)+(($Y$13:$Y$512=$Z$7))))))))),ROW($A$13:$A$512)-ROW($A$13)+1),ROWS(B$13:B31))))</f>
        <v/>
      </c>
      <c r="C31" s="290" t="str">
        <f t="array" ref="C31">IF(ROWS(C$13:C31)&gt;$S$5,"",INDEX(S$13:S$512,SMALL(IF(($W$13:$W$512=$W$6)+(($W$13:$W$512=$W$7)+(($W$13:$W$512=$W$8)+(($X$13:$X$512=$X$6)+(($X$13:$X$512=$X$7)+(($Y$13:$Y$512=$Y$6)+(($Y$13:$Y$512=$Y$7)+(($Y$13:$Y$512=$Z$6)+(($Y$13:$Y$512=$Z$7))))))))),ROW($A$13:$A$512)-ROW($A$13)+1),ROWS(C$13:C31))))</f>
        <v/>
      </c>
      <c r="D31" s="316" t="str">
        <f t="array" ref="D31">IF(ROWS(D$13:D31)&gt;$S$5,"",INDEX(T$13:T$512,SMALL(IF(($W$13:$W$512=$W$6)+(($W$13:$W$512=$W$7)+(($W$13:$W$512=$W$8)+(($X$13:$X$512=$X$6)+(($X$13:$X$512=$X$7)+(($Y$13:$Y$512=$Y$6)+(($Y$13:$Y$512=$Y$7)+(($Y$13:$Y$512=$Z$6)+(($Y$13:$Y$512=$Z$7))))))))),ROW($A$13:$A$512)-ROW($A$13)+1),ROWS(D$13:D31))))</f>
        <v/>
      </c>
      <c r="E31" s="182" t="str">
        <f t="array" ref="E31">IF(ROWS(E$13:E31)&gt;$S$5,"",INDEX(U$13:U$512,SMALL(IF(($W$13:$W$512=$W$6)+(($W$13:$W$512=$W$7)+(($W$13:$W$512=$W$8)+(($X$13:$X$512=$X$6)+(($X$13:$X$512=$X$7)+(($Y$13:$Y$512=$Y$6)+(($Y$13:$Y$512=$Y$7)+(($Y$13:$Y$512=$Z$6)+(($Y$13:$Y$512=$Z$7))))))))),ROW($A$13:$A$512)-ROW($A$13)+1),ROWS(E$13:E31))))</f>
        <v/>
      </c>
      <c r="F31" s="182" t="str">
        <f t="array" ref="F31">IF(ROWS(F$13:F31)&gt;$S$5,"",INDEX(V$13:V$512,SMALL(IF(($W$13:$W$512=$W$6)+(($W$13:$W$512=$W$7)+(($W$13:$W$512=$W$8)+(($X$13:$X$512=$X$6)+(($X$13:$X$512=$X$7)+(($Y$13:$Y$512=$Y$6)+(($Y$13:$Y$512=$Y$7)+(($Y$13:$Y$512=$Z$6)+(($Y$13:$Y$512=$Z$7))))))))),ROW($A$13:$A$512)-ROW($A$13)+1),ROWS(F$13:F31))))</f>
        <v/>
      </c>
      <c r="G31" s="351" t="str">
        <f t="array" ref="G31">IF(ROWS(G$13:G31)&gt;$S$5,"",INDEX(W$13:W$512,SMALL(IF(($W$13:$W$512=$W$6)+(($W$13:$W$512=$W$7)+(($W$13:$W$512=$W$8)+(($X$13:$X$512=$X$6)+(($X$13:$X$512=$X$7)+(($Y$13:$Y$512=$Y$6)+(($Y$13:$Y$512=$Y$7)+(($Y$13:$Y$512=$Z$6)+(($Y$13:$Y$512=$Z$7))))))))),ROW($A$13:$A$512)-ROW($A$13)+1),ROWS(G$13:G31))))</f>
        <v/>
      </c>
      <c r="H31" s="351" t="str">
        <f t="array" ref="H31">IF(ROWS(H$13:H31)&gt;$S$5,"",INDEX(X$13:X$512,SMALL(IF(($W$13:$W$512=$W$6)+(($W$13:$W$512=$W$7)+(($W$13:$W$512=$W$8)+(($X$13:$X$512=$X$6)+(($X$13:$X$512=$X$7)+(($Y$13:$Y$512=$Y$6)+(($Y$13:$Y$512=$Y$7)+(($Y$13:$Y$512=$Z$6)+(($Y$13:$Y$512=$Z$7))))))))),ROW($A$13:$A$512)-ROW($A$13)+1),ROWS(H$13:H31))))</f>
        <v/>
      </c>
      <c r="I31" s="351" t="str">
        <f t="array" ref="I31">IF(ROWS(I$13:I31)&gt;$S$5,"",INDEX(Y$13:Y$512,SMALL(IF(($W$13:$W$512=$W$6)+(($W$13:$W$512=$W$7)+(($W$13:$W$512=$W$8)+(($X$13:$X$512=$X$6)+(($X$13:$X$512=$X$7)+(($Y$13:$Y$512=$Y$6)+(($Y$13:$Y$512=$Y$7)+(($Y$13:$Y$512=$Z$6)+(($Y$13:$Y$512=$Z$7))))))))),ROW($A$13:$A$512)-ROW($A$13)+1),ROWS(I$13:I31))))</f>
        <v/>
      </c>
      <c r="J31" s="136"/>
      <c r="Q31" s="44">
        <f>Nut_StatusTool!A25</f>
        <v>19</v>
      </c>
      <c r="R31" s="44">
        <f>Nut_StatusTool!B25</f>
        <v>0</v>
      </c>
      <c r="S31" s="44">
        <f>Nut_StatusTool!C25</f>
        <v>0</v>
      </c>
      <c r="T31" s="44">
        <f>Nut_StatusTool!D25</f>
        <v>0</v>
      </c>
      <c r="U31" s="44">
        <f>Nut_StatusTool!F25</f>
        <v>0</v>
      </c>
      <c r="V31" s="285" t="str">
        <f>Nut_StatusTool!K25</f>
        <v/>
      </c>
      <c r="W31" s="44" t="str">
        <f>Nut_StatusTool!L25</f>
        <v/>
      </c>
      <c r="X31" s="44" t="str">
        <f>Nut_StatusTool!M25</f>
        <v/>
      </c>
      <c r="Y31" s="44" t="str">
        <f>Nut_StatusTool!N25</f>
        <v/>
      </c>
    </row>
    <row r="32" spans="1:25">
      <c r="A32" s="182" t="str">
        <f t="array" ref="A32">IF(ROWS(A$13:A32)&gt;$S$5,"",INDEX(Q$13:Q$512,SMALL(IF(($W$13:$W$512=$W$6)+(($W$13:$W$512=$W$7)+(($W$13:$W$512=$W$8)+(($X$13:$X$512=$X$6)+(($X$13:$X$512=$X$7)+(($Y$13:$Y$512=$Y$6)+(($Y$13:$Y$512=$Y$7)+(($Y$13:$Y$512=$Z$6)+(($Y$13:$Y$512=$Z$7))))))))),ROW($A$13:$A$512)-ROW($A$13)+1),ROWS(A$13:A32))))</f>
        <v/>
      </c>
      <c r="B32" s="290" t="str">
        <f t="array" ref="B32">IF(ROWS(B$13:B32)&gt;$S$5,"",INDEX(R$13:R$512,SMALL(IF(($W$13:$W$512=$W$6)+(($W$13:$W$512=$W$7)+(($W$13:$W$512=$W$8)+(($X$13:$X$512=$X$6)+(($X$13:$X$512=$X$7)+(($Y$13:$Y$512=$Y$6)+(($Y$13:$Y$512=$Y$7)+(($Y$13:$Y$512=$Z$6)+(($Y$13:$Y$512=$Z$7))))))))),ROW($A$13:$A$512)-ROW($A$13)+1),ROWS(B$13:B32))))</f>
        <v/>
      </c>
      <c r="C32" s="290" t="str">
        <f t="array" ref="C32">IF(ROWS(C$13:C32)&gt;$S$5,"",INDEX(S$13:S$512,SMALL(IF(($W$13:$W$512=$W$6)+(($W$13:$W$512=$W$7)+(($W$13:$W$512=$W$8)+(($X$13:$X$512=$X$6)+(($X$13:$X$512=$X$7)+(($Y$13:$Y$512=$Y$6)+(($Y$13:$Y$512=$Y$7)+(($Y$13:$Y$512=$Z$6)+(($Y$13:$Y$512=$Z$7))))))))),ROW($A$13:$A$512)-ROW($A$13)+1),ROWS(C$13:C32))))</f>
        <v/>
      </c>
      <c r="D32" s="316" t="str">
        <f t="array" ref="D32">IF(ROWS(D$13:D32)&gt;$S$5,"",INDEX(T$13:T$512,SMALL(IF(($W$13:$W$512=$W$6)+(($W$13:$W$512=$W$7)+(($W$13:$W$512=$W$8)+(($X$13:$X$512=$X$6)+(($X$13:$X$512=$X$7)+(($Y$13:$Y$512=$Y$6)+(($Y$13:$Y$512=$Y$7)+(($Y$13:$Y$512=$Z$6)+(($Y$13:$Y$512=$Z$7))))))))),ROW($A$13:$A$512)-ROW($A$13)+1),ROWS(D$13:D32))))</f>
        <v/>
      </c>
      <c r="E32" s="182" t="str">
        <f t="array" ref="E32">IF(ROWS(E$13:E32)&gt;$S$5,"",INDEX(U$13:U$512,SMALL(IF(($W$13:$W$512=$W$6)+(($W$13:$W$512=$W$7)+(($W$13:$W$512=$W$8)+(($X$13:$X$512=$X$6)+(($X$13:$X$512=$X$7)+(($Y$13:$Y$512=$Y$6)+(($Y$13:$Y$512=$Y$7)+(($Y$13:$Y$512=$Z$6)+(($Y$13:$Y$512=$Z$7))))))))),ROW($A$13:$A$512)-ROW($A$13)+1),ROWS(E$13:E32))))</f>
        <v/>
      </c>
      <c r="F32" s="182" t="str">
        <f t="array" ref="F32">IF(ROWS(F$13:F32)&gt;$S$5,"",INDEX(V$13:V$512,SMALL(IF(($W$13:$W$512=$W$6)+(($W$13:$W$512=$W$7)+(($W$13:$W$512=$W$8)+(($X$13:$X$512=$X$6)+(($X$13:$X$512=$X$7)+(($Y$13:$Y$512=$Y$6)+(($Y$13:$Y$512=$Y$7)+(($Y$13:$Y$512=$Z$6)+(($Y$13:$Y$512=$Z$7))))))))),ROW($A$13:$A$512)-ROW($A$13)+1),ROWS(F$13:F32))))</f>
        <v/>
      </c>
      <c r="G32" s="351" t="str">
        <f t="array" ref="G32">IF(ROWS(G$13:G32)&gt;$S$5,"",INDEX(W$13:W$512,SMALL(IF(($W$13:$W$512=$W$6)+(($W$13:$W$512=$W$7)+(($W$13:$W$512=$W$8)+(($X$13:$X$512=$X$6)+(($X$13:$X$512=$X$7)+(($Y$13:$Y$512=$Y$6)+(($Y$13:$Y$512=$Y$7)+(($Y$13:$Y$512=$Z$6)+(($Y$13:$Y$512=$Z$7))))))))),ROW($A$13:$A$512)-ROW($A$13)+1),ROWS(G$13:G32))))</f>
        <v/>
      </c>
      <c r="H32" s="351" t="str">
        <f t="array" ref="H32">IF(ROWS(H$13:H32)&gt;$S$5,"",INDEX(X$13:X$512,SMALL(IF(($W$13:$W$512=$W$6)+(($W$13:$W$512=$W$7)+(($W$13:$W$512=$W$8)+(($X$13:$X$512=$X$6)+(($X$13:$X$512=$X$7)+(($Y$13:$Y$512=$Y$6)+(($Y$13:$Y$512=$Y$7)+(($Y$13:$Y$512=$Z$6)+(($Y$13:$Y$512=$Z$7))))))))),ROW($A$13:$A$512)-ROW($A$13)+1),ROWS(H$13:H32))))</f>
        <v/>
      </c>
      <c r="I32" s="351" t="str">
        <f t="array" ref="I32">IF(ROWS(I$13:I32)&gt;$S$5,"",INDEX(Y$13:Y$512,SMALL(IF(($W$13:$W$512=$W$6)+(($W$13:$W$512=$W$7)+(($W$13:$W$512=$W$8)+(($X$13:$X$512=$X$6)+(($X$13:$X$512=$X$7)+(($Y$13:$Y$512=$Y$6)+(($Y$13:$Y$512=$Y$7)+(($Y$13:$Y$512=$Z$6)+(($Y$13:$Y$512=$Z$7))))))))),ROW($A$13:$A$512)-ROW($A$13)+1),ROWS(I$13:I32))))</f>
        <v/>
      </c>
      <c r="J32" s="136"/>
      <c r="Q32" s="44">
        <f>Nut_StatusTool!A26</f>
        <v>20</v>
      </c>
      <c r="R32" s="44">
        <f>Nut_StatusTool!B26</f>
        <v>0</v>
      </c>
      <c r="S32" s="44">
        <f>Nut_StatusTool!C26</f>
        <v>0</v>
      </c>
      <c r="T32" s="44">
        <f>Nut_StatusTool!D26</f>
        <v>0</v>
      </c>
      <c r="U32" s="44">
        <f>Nut_StatusTool!F26</f>
        <v>0</v>
      </c>
      <c r="V32" s="285" t="str">
        <f>Nut_StatusTool!K26</f>
        <v/>
      </c>
      <c r="W32" s="44" t="str">
        <f>Nut_StatusTool!L26</f>
        <v/>
      </c>
      <c r="X32" s="44" t="str">
        <f>Nut_StatusTool!M26</f>
        <v/>
      </c>
      <c r="Y32" s="44" t="str">
        <f>Nut_StatusTool!N26</f>
        <v/>
      </c>
    </row>
    <row r="33" spans="1:25">
      <c r="A33" s="182" t="str">
        <f t="array" ref="A33">IF(ROWS(A$13:A33)&gt;$S$5,"",INDEX(Q$13:Q$512,SMALL(IF(($W$13:$W$512=$W$6)+(($W$13:$W$512=$W$7)+(($W$13:$W$512=$W$8)+(($X$13:$X$512=$X$6)+(($X$13:$X$512=$X$7)+(($Y$13:$Y$512=$Y$6)+(($Y$13:$Y$512=$Y$7)+(($Y$13:$Y$512=$Z$6)+(($Y$13:$Y$512=$Z$7))))))))),ROW($A$13:$A$512)-ROW($A$13)+1),ROWS(A$13:A33))))</f>
        <v/>
      </c>
      <c r="B33" s="290" t="str">
        <f t="array" ref="B33">IF(ROWS(B$13:B33)&gt;$S$5,"",INDEX(R$13:R$512,SMALL(IF(($W$13:$W$512=$W$6)+(($W$13:$W$512=$W$7)+(($W$13:$W$512=$W$8)+(($X$13:$X$512=$X$6)+(($X$13:$X$512=$X$7)+(($Y$13:$Y$512=$Y$6)+(($Y$13:$Y$512=$Y$7)+(($Y$13:$Y$512=$Z$6)+(($Y$13:$Y$512=$Z$7))))))))),ROW($A$13:$A$512)-ROW($A$13)+1),ROWS(B$13:B33))))</f>
        <v/>
      </c>
      <c r="C33" s="290" t="str">
        <f t="array" ref="C33">IF(ROWS(C$13:C33)&gt;$S$5,"",INDEX(S$13:S$512,SMALL(IF(($W$13:$W$512=$W$6)+(($W$13:$W$512=$W$7)+(($W$13:$W$512=$W$8)+(($X$13:$X$512=$X$6)+(($X$13:$X$512=$X$7)+(($Y$13:$Y$512=$Y$6)+(($Y$13:$Y$512=$Y$7)+(($Y$13:$Y$512=$Z$6)+(($Y$13:$Y$512=$Z$7))))))))),ROW($A$13:$A$512)-ROW($A$13)+1),ROWS(C$13:C33))))</f>
        <v/>
      </c>
      <c r="D33" s="316" t="str">
        <f t="array" ref="D33">IF(ROWS(D$13:D33)&gt;$S$5,"",INDEX(T$13:T$512,SMALL(IF(($W$13:$W$512=$W$6)+(($W$13:$W$512=$W$7)+(($W$13:$W$512=$W$8)+(($X$13:$X$512=$X$6)+(($X$13:$X$512=$X$7)+(($Y$13:$Y$512=$Y$6)+(($Y$13:$Y$512=$Y$7)+(($Y$13:$Y$512=$Z$6)+(($Y$13:$Y$512=$Z$7))))))))),ROW($A$13:$A$512)-ROW($A$13)+1),ROWS(D$13:D33))))</f>
        <v/>
      </c>
      <c r="E33" s="182" t="str">
        <f t="array" ref="E33">IF(ROWS(E$13:E33)&gt;$S$5,"",INDEX(U$13:U$512,SMALL(IF(($W$13:$W$512=$W$6)+(($W$13:$W$512=$W$7)+(($W$13:$W$512=$W$8)+(($X$13:$X$512=$X$6)+(($X$13:$X$512=$X$7)+(($Y$13:$Y$512=$Y$6)+(($Y$13:$Y$512=$Y$7)+(($Y$13:$Y$512=$Z$6)+(($Y$13:$Y$512=$Z$7))))))))),ROW($A$13:$A$512)-ROW($A$13)+1),ROWS(E$13:E33))))</f>
        <v/>
      </c>
      <c r="F33" s="182" t="str">
        <f t="array" ref="F33">IF(ROWS(F$13:F33)&gt;$S$5,"",INDEX(V$13:V$512,SMALL(IF(($W$13:$W$512=$W$6)+(($W$13:$W$512=$W$7)+(($W$13:$W$512=$W$8)+(($X$13:$X$512=$X$6)+(($X$13:$X$512=$X$7)+(($Y$13:$Y$512=$Y$6)+(($Y$13:$Y$512=$Y$7)+(($Y$13:$Y$512=$Z$6)+(($Y$13:$Y$512=$Z$7))))))))),ROW($A$13:$A$512)-ROW($A$13)+1),ROWS(F$13:F33))))</f>
        <v/>
      </c>
      <c r="G33" s="351" t="str">
        <f t="array" ref="G33">IF(ROWS(G$13:G33)&gt;$S$5,"",INDEX(W$13:W$512,SMALL(IF(($W$13:$W$512=$W$6)+(($W$13:$W$512=$W$7)+(($W$13:$W$512=$W$8)+(($X$13:$X$512=$X$6)+(($X$13:$X$512=$X$7)+(($Y$13:$Y$512=$Y$6)+(($Y$13:$Y$512=$Y$7)+(($Y$13:$Y$512=$Z$6)+(($Y$13:$Y$512=$Z$7))))))))),ROW($A$13:$A$512)-ROW($A$13)+1),ROWS(G$13:G33))))</f>
        <v/>
      </c>
      <c r="H33" s="351" t="str">
        <f t="array" ref="H33">IF(ROWS(H$13:H33)&gt;$S$5,"",INDEX(X$13:X$512,SMALL(IF(($W$13:$W$512=$W$6)+(($W$13:$W$512=$W$7)+(($W$13:$W$512=$W$8)+(($X$13:$X$512=$X$6)+(($X$13:$X$512=$X$7)+(($Y$13:$Y$512=$Y$6)+(($Y$13:$Y$512=$Y$7)+(($Y$13:$Y$512=$Z$6)+(($Y$13:$Y$512=$Z$7))))))))),ROW($A$13:$A$512)-ROW($A$13)+1),ROWS(H$13:H33))))</f>
        <v/>
      </c>
      <c r="I33" s="351" t="str">
        <f t="array" ref="I33">IF(ROWS(I$13:I33)&gt;$S$5,"",INDEX(Y$13:Y$512,SMALL(IF(($W$13:$W$512=$W$6)+(($W$13:$W$512=$W$7)+(($W$13:$W$512=$W$8)+(($X$13:$X$512=$X$6)+(($X$13:$X$512=$X$7)+(($Y$13:$Y$512=$Y$6)+(($Y$13:$Y$512=$Y$7)+(($Y$13:$Y$512=$Z$6)+(($Y$13:$Y$512=$Z$7))))))))),ROW($A$13:$A$512)-ROW($A$13)+1),ROWS(I$13:I33))))</f>
        <v/>
      </c>
      <c r="J33" s="136"/>
      <c r="Q33" s="44">
        <f>Nut_StatusTool!A27</f>
        <v>21</v>
      </c>
      <c r="R33" s="44">
        <f>Nut_StatusTool!B27</f>
        <v>0</v>
      </c>
      <c r="S33" s="44">
        <f>Nut_StatusTool!C27</f>
        <v>0</v>
      </c>
      <c r="T33" s="44">
        <f>Nut_StatusTool!D27</f>
        <v>0</v>
      </c>
      <c r="U33" s="44">
        <f>Nut_StatusTool!F27</f>
        <v>0</v>
      </c>
      <c r="V33" s="285" t="str">
        <f>Nut_StatusTool!K27</f>
        <v/>
      </c>
      <c r="W33" s="44" t="str">
        <f>Nut_StatusTool!L27</f>
        <v/>
      </c>
      <c r="X33" s="44" t="str">
        <f>Nut_StatusTool!M27</f>
        <v/>
      </c>
      <c r="Y33" s="44" t="str">
        <f>Nut_StatusTool!N27</f>
        <v/>
      </c>
    </row>
    <row r="34" spans="1:25">
      <c r="A34" s="182" t="str">
        <f t="array" ref="A34">IF(ROWS(A$13:A34)&gt;$S$5,"",INDEX(Q$13:Q$512,SMALL(IF(($W$13:$W$512=$W$6)+(($W$13:$W$512=$W$7)+(($W$13:$W$512=$W$8)+(($X$13:$X$512=$X$6)+(($X$13:$X$512=$X$7)+(($Y$13:$Y$512=$Y$6)+(($Y$13:$Y$512=$Y$7)+(($Y$13:$Y$512=$Z$6)+(($Y$13:$Y$512=$Z$7))))))))),ROW($A$13:$A$512)-ROW($A$13)+1),ROWS(A$13:A34))))</f>
        <v/>
      </c>
      <c r="B34" s="290" t="str">
        <f t="array" ref="B34">IF(ROWS(B$13:B34)&gt;$S$5,"",INDEX(R$13:R$512,SMALL(IF(($W$13:$W$512=$W$6)+(($W$13:$W$512=$W$7)+(($W$13:$W$512=$W$8)+(($X$13:$X$512=$X$6)+(($X$13:$X$512=$X$7)+(($Y$13:$Y$512=$Y$6)+(($Y$13:$Y$512=$Y$7)+(($Y$13:$Y$512=$Z$6)+(($Y$13:$Y$512=$Z$7))))))))),ROW($A$13:$A$512)-ROW($A$13)+1),ROWS(B$13:B34))))</f>
        <v/>
      </c>
      <c r="C34" s="290" t="str">
        <f t="array" ref="C34">IF(ROWS(C$13:C34)&gt;$S$5,"",INDEX(S$13:S$512,SMALL(IF(($W$13:$W$512=$W$6)+(($W$13:$W$512=$W$7)+(($W$13:$W$512=$W$8)+(($X$13:$X$512=$X$6)+(($X$13:$X$512=$X$7)+(($Y$13:$Y$512=$Y$6)+(($Y$13:$Y$512=$Y$7)+(($Y$13:$Y$512=$Z$6)+(($Y$13:$Y$512=$Z$7))))))))),ROW($A$13:$A$512)-ROW($A$13)+1),ROWS(C$13:C34))))</f>
        <v/>
      </c>
      <c r="D34" s="316" t="str">
        <f t="array" ref="D34">IF(ROWS(D$13:D34)&gt;$S$5,"",INDEX(T$13:T$512,SMALL(IF(($W$13:$W$512=$W$6)+(($W$13:$W$512=$W$7)+(($W$13:$W$512=$W$8)+(($X$13:$X$512=$X$6)+(($X$13:$X$512=$X$7)+(($Y$13:$Y$512=$Y$6)+(($Y$13:$Y$512=$Y$7)+(($Y$13:$Y$512=$Z$6)+(($Y$13:$Y$512=$Z$7))))))))),ROW($A$13:$A$512)-ROW($A$13)+1),ROWS(D$13:D34))))</f>
        <v/>
      </c>
      <c r="E34" s="182" t="str">
        <f t="array" ref="E34">IF(ROWS(E$13:E34)&gt;$S$5,"",INDEX(U$13:U$512,SMALL(IF(($W$13:$W$512=$W$6)+(($W$13:$W$512=$W$7)+(($W$13:$W$512=$W$8)+(($X$13:$X$512=$X$6)+(($X$13:$X$512=$X$7)+(($Y$13:$Y$512=$Y$6)+(($Y$13:$Y$512=$Y$7)+(($Y$13:$Y$512=$Z$6)+(($Y$13:$Y$512=$Z$7))))))))),ROW($A$13:$A$512)-ROW($A$13)+1),ROWS(E$13:E34))))</f>
        <v/>
      </c>
      <c r="F34" s="182" t="str">
        <f t="array" ref="F34">IF(ROWS(F$13:F34)&gt;$S$5,"",INDEX(V$13:V$512,SMALL(IF(($W$13:$W$512=$W$6)+(($W$13:$W$512=$W$7)+(($W$13:$W$512=$W$8)+(($X$13:$X$512=$X$6)+(($X$13:$X$512=$X$7)+(($Y$13:$Y$512=$Y$6)+(($Y$13:$Y$512=$Y$7)+(($Y$13:$Y$512=$Z$6)+(($Y$13:$Y$512=$Z$7))))))))),ROW($A$13:$A$512)-ROW($A$13)+1),ROWS(F$13:F34))))</f>
        <v/>
      </c>
      <c r="G34" s="351" t="str">
        <f t="array" ref="G34">IF(ROWS(G$13:G34)&gt;$S$5,"",INDEX(W$13:W$512,SMALL(IF(($W$13:$W$512=$W$6)+(($W$13:$W$512=$W$7)+(($W$13:$W$512=$W$8)+(($X$13:$X$512=$X$6)+(($X$13:$X$512=$X$7)+(($Y$13:$Y$512=$Y$6)+(($Y$13:$Y$512=$Y$7)+(($Y$13:$Y$512=$Z$6)+(($Y$13:$Y$512=$Z$7))))))))),ROW($A$13:$A$512)-ROW($A$13)+1),ROWS(G$13:G34))))</f>
        <v/>
      </c>
      <c r="H34" s="351" t="str">
        <f t="array" ref="H34">IF(ROWS(H$13:H34)&gt;$S$5,"",INDEX(X$13:X$512,SMALL(IF(($W$13:$W$512=$W$6)+(($W$13:$W$512=$W$7)+(($W$13:$W$512=$W$8)+(($X$13:$X$512=$X$6)+(($X$13:$X$512=$X$7)+(($Y$13:$Y$512=$Y$6)+(($Y$13:$Y$512=$Y$7)+(($Y$13:$Y$512=$Z$6)+(($Y$13:$Y$512=$Z$7))))))))),ROW($A$13:$A$512)-ROW($A$13)+1),ROWS(H$13:H34))))</f>
        <v/>
      </c>
      <c r="I34" s="351" t="str">
        <f t="array" ref="I34">IF(ROWS(I$13:I34)&gt;$S$5,"",INDEX(Y$13:Y$512,SMALL(IF(($W$13:$W$512=$W$6)+(($W$13:$W$512=$W$7)+(($W$13:$W$512=$W$8)+(($X$13:$X$512=$X$6)+(($X$13:$X$512=$X$7)+(($Y$13:$Y$512=$Y$6)+(($Y$13:$Y$512=$Y$7)+(($Y$13:$Y$512=$Z$6)+(($Y$13:$Y$512=$Z$7))))))))),ROW($A$13:$A$512)-ROW($A$13)+1),ROWS(I$13:I34))))</f>
        <v/>
      </c>
      <c r="J34" s="136"/>
      <c r="Q34" s="44">
        <f>Nut_StatusTool!A28</f>
        <v>22</v>
      </c>
      <c r="R34" s="44">
        <f>Nut_StatusTool!B28</f>
        <v>0</v>
      </c>
      <c r="S34" s="44">
        <f>Nut_StatusTool!C28</f>
        <v>0</v>
      </c>
      <c r="T34" s="44">
        <f>Nut_StatusTool!D28</f>
        <v>0</v>
      </c>
      <c r="U34" s="44">
        <f>Nut_StatusTool!F28</f>
        <v>0</v>
      </c>
      <c r="V34" s="285" t="str">
        <f>Nut_StatusTool!K28</f>
        <v/>
      </c>
      <c r="W34" s="44" t="str">
        <f>Nut_StatusTool!L28</f>
        <v/>
      </c>
      <c r="X34" s="44" t="str">
        <f>Nut_StatusTool!M28</f>
        <v/>
      </c>
      <c r="Y34" s="44" t="str">
        <f>Nut_StatusTool!N28</f>
        <v/>
      </c>
    </row>
    <row r="35" spans="1:25">
      <c r="A35" s="182" t="str">
        <f t="array" ref="A35">IF(ROWS(A$13:A35)&gt;$S$5,"",INDEX(Q$13:Q$512,SMALL(IF(($W$13:$W$512=$W$6)+(($W$13:$W$512=$W$7)+(($W$13:$W$512=$W$8)+(($X$13:$X$512=$X$6)+(($X$13:$X$512=$X$7)+(($Y$13:$Y$512=$Y$6)+(($Y$13:$Y$512=$Y$7)+(($Y$13:$Y$512=$Z$6)+(($Y$13:$Y$512=$Z$7))))))))),ROW($A$13:$A$512)-ROW($A$13)+1),ROWS(A$13:A35))))</f>
        <v/>
      </c>
      <c r="B35" s="290" t="str">
        <f t="array" ref="B35">IF(ROWS(B$13:B35)&gt;$S$5,"",INDEX(R$13:R$512,SMALL(IF(($W$13:$W$512=$W$6)+(($W$13:$W$512=$W$7)+(($W$13:$W$512=$W$8)+(($X$13:$X$512=$X$6)+(($X$13:$X$512=$X$7)+(($Y$13:$Y$512=$Y$6)+(($Y$13:$Y$512=$Y$7)+(($Y$13:$Y$512=$Z$6)+(($Y$13:$Y$512=$Z$7))))))))),ROW($A$13:$A$512)-ROW($A$13)+1),ROWS(B$13:B35))))</f>
        <v/>
      </c>
      <c r="C35" s="290" t="str">
        <f t="array" ref="C35">IF(ROWS(C$13:C35)&gt;$S$5,"",INDEX(S$13:S$512,SMALL(IF(($W$13:$W$512=$W$6)+(($W$13:$W$512=$W$7)+(($W$13:$W$512=$W$8)+(($X$13:$X$512=$X$6)+(($X$13:$X$512=$X$7)+(($Y$13:$Y$512=$Y$6)+(($Y$13:$Y$512=$Y$7)+(($Y$13:$Y$512=$Z$6)+(($Y$13:$Y$512=$Z$7))))))))),ROW($A$13:$A$512)-ROW($A$13)+1),ROWS(C$13:C35))))</f>
        <v/>
      </c>
      <c r="D35" s="316" t="str">
        <f t="array" ref="D35">IF(ROWS(D$13:D35)&gt;$S$5,"",INDEX(T$13:T$512,SMALL(IF(($W$13:$W$512=$W$6)+(($W$13:$W$512=$W$7)+(($W$13:$W$512=$W$8)+(($X$13:$X$512=$X$6)+(($X$13:$X$512=$X$7)+(($Y$13:$Y$512=$Y$6)+(($Y$13:$Y$512=$Y$7)+(($Y$13:$Y$512=$Z$6)+(($Y$13:$Y$512=$Z$7))))))))),ROW($A$13:$A$512)-ROW($A$13)+1),ROWS(D$13:D35))))</f>
        <v/>
      </c>
      <c r="E35" s="182" t="str">
        <f t="array" ref="E35">IF(ROWS(E$13:E35)&gt;$S$5,"",INDEX(U$13:U$512,SMALL(IF(($W$13:$W$512=$W$6)+(($W$13:$W$512=$W$7)+(($W$13:$W$512=$W$8)+(($X$13:$X$512=$X$6)+(($X$13:$X$512=$X$7)+(($Y$13:$Y$512=$Y$6)+(($Y$13:$Y$512=$Y$7)+(($Y$13:$Y$512=$Z$6)+(($Y$13:$Y$512=$Z$7))))))))),ROW($A$13:$A$512)-ROW($A$13)+1),ROWS(E$13:E35))))</f>
        <v/>
      </c>
      <c r="F35" s="182" t="str">
        <f t="array" ref="F35">IF(ROWS(F$13:F35)&gt;$S$5,"",INDEX(V$13:V$512,SMALL(IF(($W$13:$W$512=$W$6)+(($W$13:$W$512=$W$7)+(($W$13:$W$512=$W$8)+(($X$13:$X$512=$X$6)+(($X$13:$X$512=$X$7)+(($Y$13:$Y$512=$Y$6)+(($Y$13:$Y$512=$Y$7)+(($Y$13:$Y$512=$Z$6)+(($Y$13:$Y$512=$Z$7))))))))),ROW($A$13:$A$512)-ROW($A$13)+1),ROWS(F$13:F35))))</f>
        <v/>
      </c>
      <c r="G35" s="351" t="str">
        <f t="array" ref="G35">IF(ROWS(G$13:G35)&gt;$S$5,"",INDEX(W$13:W$512,SMALL(IF(($W$13:$W$512=$W$6)+(($W$13:$W$512=$W$7)+(($W$13:$W$512=$W$8)+(($X$13:$X$512=$X$6)+(($X$13:$X$512=$X$7)+(($Y$13:$Y$512=$Y$6)+(($Y$13:$Y$512=$Y$7)+(($Y$13:$Y$512=$Z$6)+(($Y$13:$Y$512=$Z$7))))))))),ROW($A$13:$A$512)-ROW($A$13)+1),ROWS(G$13:G35))))</f>
        <v/>
      </c>
      <c r="H35" s="351" t="str">
        <f t="array" ref="H35">IF(ROWS(H$13:H35)&gt;$S$5,"",INDEX(X$13:X$512,SMALL(IF(($W$13:$W$512=$W$6)+(($W$13:$W$512=$W$7)+(($W$13:$W$512=$W$8)+(($X$13:$X$512=$X$6)+(($X$13:$X$512=$X$7)+(($Y$13:$Y$512=$Y$6)+(($Y$13:$Y$512=$Y$7)+(($Y$13:$Y$512=$Z$6)+(($Y$13:$Y$512=$Z$7))))))))),ROW($A$13:$A$512)-ROW($A$13)+1),ROWS(H$13:H35))))</f>
        <v/>
      </c>
      <c r="I35" s="351" t="str">
        <f t="array" ref="I35">IF(ROWS(I$13:I35)&gt;$S$5,"",INDEX(Y$13:Y$512,SMALL(IF(($W$13:$W$512=$W$6)+(($W$13:$W$512=$W$7)+(($W$13:$W$512=$W$8)+(($X$13:$X$512=$X$6)+(($X$13:$X$512=$X$7)+(($Y$13:$Y$512=$Y$6)+(($Y$13:$Y$512=$Y$7)+(($Y$13:$Y$512=$Z$6)+(($Y$13:$Y$512=$Z$7))))))))),ROW($A$13:$A$512)-ROW($A$13)+1),ROWS(I$13:I35))))</f>
        <v/>
      </c>
      <c r="J35" s="136"/>
      <c r="Q35" s="44">
        <f>Nut_StatusTool!A29</f>
        <v>23</v>
      </c>
      <c r="R35" s="44">
        <f>Nut_StatusTool!B29</f>
        <v>0</v>
      </c>
      <c r="S35" s="44">
        <f>Nut_StatusTool!C29</f>
        <v>0</v>
      </c>
      <c r="T35" s="44">
        <f>Nut_StatusTool!D29</f>
        <v>0</v>
      </c>
      <c r="U35" s="44">
        <f>Nut_StatusTool!F29</f>
        <v>0</v>
      </c>
      <c r="V35" s="285" t="str">
        <f>Nut_StatusTool!K29</f>
        <v/>
      </c>
      <c r="W35" s="44" t="str">
        <f>Nut_StatusTool!L29</f>
        <v/>
      </c>
      <c r="X35" s="44" t="str">
        <f>Nut_StatusTool!M29</f>
        <v/>
      </c>
      <c r="Y35" s="44" t="str">
        <f>Nut_StatusTool!N29</f>
        <v/>
      </c>
    </row>
    <row r="36" spans="1:25">
      <c r="A36" s="182" t="str">
        <f t="array" ref="A36">IF(ROWS(A$13:A36)&gt;$S$5,"",INDEX(Q$13:Q$512,SMALL(IF(($W$13:$W$512=$W$6)+(($W$13:$W$512=$W$7)+(($W$13:$W$512=$W$8)+(($X$13:$X$512=$X$6)+(($X$13:$X$512=$X$7)+(($Y$13:$Y$512=$Y$6)+(($Y$13:$Y$512=$Y$7)+(($Y$13:$Y$512=$Z$6)+(($Y$13:$Y$512=$Z$7))))))))),ROW($A$13:$A$512)-ROW($A$13)+1),ROWS(A$13:A36))))</f>
        <v/>
      </c>
      <c r="B36" s="290" t="str">
        <f t="array" ref="B36">IF(ROWS(B$13:B36)&gt;$S$5,"",INDEX(R$13:R$512,SMALL(IF(($W$13:$W$512=$W$6)+(($W$13:$W$512=$W$7)+(($W$13:$W$512=$W$8)+(($X$13:$X$512=$X$6)+(($X$13:$X$512=$X$7)+(($Y$13:$Y$512=$Y$6)+(($Y$13:$Y$512=$Y$7)+(($Y$13:$Y$512=$Z$6)+(($Y$13:$Y$512=$Z$7))))))))),ROW($A$13:$A$512)-ROW($A$13)+1),ROWS(B$13:B36))))</f>
        <v/>
      </c>
      <c r="C36" s="290" t="str">
        <f t="array" ref="C36">IF(ROWS(C$13:C36)&gt;$S$5,"",INDEX(S$13:S$512,SMALL(IF(($W$13:$W$512=$W$6)+(($W$13:$W$512=$W$7)+(($W$13:$W$512=$W$8)+(($X$13:$X$512=$X$6)+(($X$13:$X$512=$X$7)+(($Y$13:$Y$512=$Y$6)+(($Y$13:$Y$512=$Y$7)+(($Y$13:$Y$512=$Z$6)+(($Y$13:$Y$512=$Z$7))))))))),ROW($A$13:$A$512)-ROW($A$13)+1),ROWS(C$13:C36))))</f>
        <v/>
      </c>
      <c r="D36" s="316" t="str">
        <f t="array" ref="D36">IF(ROWS(D$13:D36)&gt;$S$5,"",INDEX(T$13:T$512,SMALL(IF(($W$13:$W$512=$W$6)+(($W$13:$W$512=$W$7)+(($W$13:$W$512=$W$8)+(($X$13:$X$512=$X$6)+(($X$13:$X$512=$X$7)+(($Y$13:$Y$512=$Y$6)+(($Y$13:$Y$512=$Y$7)+(($Y$13:$Y$512=$Z$6)+(($Y$13:$Y$512=$Z$7))))))))),ROW($A$13:$A$512)-ROW($A$13)+1),ROWS(D$13:D36))))</f>
        <v/>
      </c>
      <c r="E36" s="182" t="str">
        <f t="array" ref="E36">IF(ROWS(E$13:E36)&gt;$S$5,"",INDEX(U$13:U$512,SMALL(IF(($W$13:$W$512=$W$6)+(($W$13:$W$512=$W$7)+(($W$13:$W$512=$W$8)+(($X$13:$X$512=$X$6)+(($X$13:$X$512=$X$7)+(($Y$13:$Y$512=$Y$6)+(($Y$13:$Y$512=$Y$7)+(($Y$13:$Y$512=$Z$6)+(($Y$13:$Y$512=$Z$7))))))))),ROW($A$13:$A$512)-ROW($A$13)+1),ROWS(E$13:E36))))</f>
        <v/>
      </c>
      <c r="F36" s="182" t="str">
        <f t="array" ref="F36">IF(ROWS(F$13:F36)&gt;$S$5,"",INDEX(V$13:V$512,SMALL(IF(($W$13:$W$512=$W$6)+(($W$13:$W$512=$W$7)+(($W$13:$W$512=$W$8)+(($X$13:$X$512=$X$6)+(($X$13:$X$512=$X$7)+(($Y$13:$Y$512=$Y$6)+(($Y$13:$Y$512=$Y$7)+(($Y$13:$Y$512=$Z$6)+(($Y$13:$Y$512=$Z$7))))))))),ROW($A$13:$A$512)-ROW($A$13)+1),ROWS(F$13:F36))))</f>
        <v/>
      </c>
      <c r="G36" s="351" t="str">
        <f t="array" ref="G36">IF(ROWS(G$13:G36)&gt;$S$5,"",INDEX(W$13:W$512,SMALL(IF(($W$13:$W$512=$W$6)+(($W$13:$W$512=$W$7)+(($W$13:$W$512=$W$8)+(($X$13:$X$512=$X$6)+(($X$13:$X$512=$X$7)+(($Y$13:$Y$512=$Y$6)+(($Y$13:$Y$512=$Y$7)+(($Y$13:$Y$512=$Z$6)+(($Y$13:$Y$512=$Z$7))))))))),ROW($A$13:$A$512)-ROW($A$13)+1),ROWS(G$13:G36))))</f>
        <v/>
      </c>
      <c r="H36" s="351" t="str">
        <f t="array" ref="H36">IF(ROWS(H$13:H36)&gt;$S$5,"",INDEX(X$13:X$512,SMALL(IF(($W$13:$W$512=$W$6)+(($W$13:$W$512=$W$7)+(($W$13:$W$512=$W$8)+(($X$13:$X$512=$X$6)+(($X$13:$X$512=$X$7)+(($Y$13:$Y$512=$Y$6)+(($Y$13:$Y$512=$Y$7)+(($Y$13:$Y$512=$Z$6)+(($Y$13:$Y$512=$Z$7))))))))),ROW($A$13:$A$512)-ROW($A$13)+1),ROWS(H$13:H36))))</f>
        <v/>
      </c>
      <c r="I36" s="351" t="str">
        <f t="array" ref="I36">IF(ROWS(I$13:I36)&gt;$S$5,"",INDEX(Y$13:Y$512,SMALL(IF(($W$13:$W$512=$W$6)+(($W$13:$W$512=$W$7)+(($W$13:$W$512=$W$8)+(($X$13:$X$512=$X$6)+(($X$13:$X$512=$X$7)+(($Y$13:$Y$512=$Y$6)+(($Y$13:$Y$512=$Y$7)+(($Y$13:$Y$512=$Z$6)+(($Y$13:$Y$512=$Z$7))))))))),ROW($A$13:$A$512)-ROW($A$13)+1),ROWS(I$13:I36))))</f>
        <v/>
      </c>
      <c r="J36" s="136"/>
      <c r="Q36" s="44">
        <f>Nut_StatusTool!A30</f>
        <v>24</v>
      </c>
      <c r="R36" s="44">
        <f>Nut_StatusTool!B30</f>
        <v>0</v>
      </c>
      <c r="S36" s="44">
        <f>Nut_StatusTool!C30</f>
        <v>0</v>
      </c>
      <c r="T36" s="44">
        <f>Nut_StatusTool!D30</f>
        <v>0</v>
      </c>
      <c r="U36" s="44">
        <f>Nut_StatusTool!F30</f>
        <v>0</v>
      </c>
      <c r="V36" s="285" t="str">
        <f>Nut_StatusTool!K30</f>
        <v/>
      </c>
      <c r="W36" s="44" t="str">
        <f>Nut_StatusTool!L30</f>
        <v/>
      </c>
      <c r="X36" s="44" t="str">
        <f>Nut_StatusTool!M30</f>
        <v/>
      </c>
      <c r="Y36" s="44" t="str">
        <f>Nut_StatusTool!N30</f>
        <v/>
      </c>
    </row>
    <row r="37" spans="1:25">
      <c r="A37" s="182" t="str">
        <f t="array" ref="A37">IF(ROWS(A$13:A37)&gt;$S$5,"",INDEX(Q$13:Q$512,SMALL(IF(($W$13:$W$512=$W$6)+(($W$13:$W$512=$W$7)+(($W$13:$W$512=$W$8)+(($X$13:$X$512=$X$6)+(($X$13:$X$512=$X$7)+(($Y$13:$Y$512=$Y$6)+(($Y$13:$Y$512=$Y$7)+(($Y$13:$Y$512=$Z$6)+(($Y$13:$Y$512=$Z$7))))))))),ROW($A$13:$A$512)-ROW($A$13)+1),ROWS(A$13:A37))))</f>
        <v/>
      </c>
      <c r="B37" s="290" t="str">
        <f t="array" ref="B37">IF(ROWS(B$13:B37)&gt;$S$5,"",INDEX(R$13:R$512,SMALL(IF(($W$13:$W$512=$W$6)+(($W$13:$W$512=$W$7)+(($W$13:$W$512=$W$8)+(($X$13:$X$512=$X$6)+(($X$13:$X$512=$X$7)+(($Y$13:$Y$512=$Y$6)+(($Y$13:$Y$512=$Y$7)+(($Y$13:$Y$512=$Z$6)+(($Y$13:$Y$512=$Z$7))))))))),ROW($A$13:$A$512)-ROW($A$13)+1),ROWS(B$13:B37))))</f>
        <v/>
      </c>
      <c r="C37" s="290" t="str">
        <f t="array" ref="C37">IF(ROWS(C$13:C37)&gt;$S$5,"",INDEX(S$13:S$512,SMALL(IF(($W$13:$W$512=$W$6)+(($W$13:$W$512=$W$7)+(($W$13:$W$512=$W$8)+(($X$13:$X$512=$X$6)+(($X$13:$X$512=$X$7)+(($Y$13:$Y$512=$Y$6)+(($Y$13:$Y$512=$Y$7)+(($Y$13:$Y$512=$Z$6)+(($Y$13:$Y$512=$Z$7))))))))),ROW($A$13:$A$512)-ROW($A$13)+1),ROWS(C$13:C37))))</f>
        <v/>
      </c>
      <c r="D37" s="316" t="str">
        <f t="array" ref="D37">IF(ROWS(D$13:D37)&gt;$S$5,"",INDEX(T$13:T$512,SMALL(IF(($W$13:$W$512=$W$6)+(($W$13:$W$512=$W$7)+(($W$13:$W$512=$W$8)+(($X$13:$X$512=$X$6)+(($X$13:$X$512=$X$7)+(($Y$13:$Y$512=$Y$6)+(($Y$13:$Y$512=$Y$7)+(($Y$13:$Y$512=$Z$6)+(($Y$13:$Y$512=$Z$7))))))))),ROW($A$13:$A$512)-ROW($A$13)+1),ROWS(D$13:D37))))</f>
        <v/>
      </c>
      <c r="E37" s="182" t="str">
        <f t="array" ref="E37">IF(ROWS(E$13:E37)&gt;$S$5,"",INDEX(U$13:U$512,SMALL(IF(($W$13:$W$512=$W$6)+(($W$13:$W$512=$W$7)+(($W$13:$W$512=$W$8)+(($X$13:$X$512=$X$6)+(($X$13:$X$512=$X$7)+(($Y$13:$Y$512=$Y$6)+(($Y$13:$Y$512=$Y$7)+(($Y$13:$Y$512=$Z$6)+(($Y$13:$Y$512=$Z$7))))))))),ROW($A$13:$A$512)-ROW($A$13)+1),ROWS(E$13:E37))))</f>
        <v/>
      </c>
      <c r="F37" s="182" t="str">
        <f t="array" ref="F37">IF(ROWS(F$13:F37)&gt;$S$5,"",INDEX(V$13:V$512,SMALL(IF(($W$13:$W$512=$W$6)+(($W$13:$W$512=$W$7)+(($W$13:$W$512=$W$8)+(($X$13:$X$512=$X$6)+(($X$13:$X$512=$X$7)+(($Y$13:$Y$512=$Y$6)+(($Y$13:$Y$512=$Y$7)+(($Y$13:$Y$512=$Z$6)+(($Y$13:$Y$512=$Z$7))))))))),ROW($A$13:$A$512)-ROW($A$13)+1),ROWS(F$13:F37))))</f>
        <v/>
      </c>
      <c r="G37" s="351" t="str">
        <f t="array" ref="G37">IF(ROWS(G$13:G37)&gt;$S$5,"",INDEX(W$13:W$512,SMALL(IF(($W$13:$W$512=$W$6)+(($W$13:$W$512=$W$7)+(($W$13:$W$512=$W$8)+(($X$13:$X$512=$X$6)+(($X$13:$X$512=$X$7)+(($Y$13:$Y$512=$Y$6)+(($Y$13:$Y$512=$Y$7)+(($Y$13:$Y$512=$Z$6)+(($Y$13:$Y$512=$Z$7))))))))),ROW($A$13:$A$512)-ROW($A$13)+1),ROWS(G$13:G37))))</f>
        <v/>
      </c>
      <c r="H37" s="351" t="str">
        <f t="array" ref="H37">IF(ROWS(H$13:H37)&gt;$S$5,"",INDEX(X$13:X$512,SMALL(IF(($W$13:$W$512=$W$6)+(($W$13:$W$512=$W$7)+(($W$13:$W$512=$W$8)+(($X$13:$X$512=$X$6)+(($X$13:$X$512=$X$7)+(($Y$13:$Y$512=$Y$6)+(($Y$13:$Y$512=$Y$7)+(($Y$13:$Y$512=$Z$6)+(($Y$13:$Y$512=$Z$7))))))))),ROW($A$13:$A$512)-ROW($A$13)+1),ROWS(H$13:H37))))</f>
        <v/>
      </c>
      <c r="I37" s="351" t="str">
        <f t="array" ref="I37">IF(ROWS(I$13:I37)&gt;$S$5,"",INDEX(Y$13:Y$512,SMALL(IF(($W$13:$W$512=$W$6)+(($W$13:$W$512=$W$7)+(($W$13:$W$512=$W$8)+(($X$13:$X$512=$X$6)+(($X$13:$X$512=$X$7)+(($Y$13:$Y$512=$Y$6)+(($Y$13:$Y$512=$Y$7)+(($Y$13:$Y$512=$Z$6)+(($Y$13:$Y$512=$Z$7))))))))),ROW($A$13:$A$512)-ROW($A$13)+1),ROWS(I$13:I37))))</f>
        <v/>
      </c>
      <c r="J37" s="136"/>
      <c r="Q37" s="44">
        <f>Nut_StatusTool!A31</f>
        <v>25</v>
      </c>
      <c r="R37" s="44">
        <f>Nut_StatusTool!B31</f>
        <v>0</v>
      </c>
      <c r="S37" s="44">
        <f>Nut_StatusTool!C31</f>
        <v>0</v>
      </c>
      <c r="T37" s="44">
        <f>Nut_StatusTool!D31</f>
        <v>0</v>
      </c>
      <c r="U37" s="44">
        <f>Nut_StatusTool!F31</f>
        <v>0</v>
      </c>
      <c r="V37" s="285" t="str">
        <f>Nut_StatusTool!K31</f>
        <v/>
      </c>
      <c r="W37" s="44" t="str">
        <f>Nut_StatusTool!L31</f>
        <v/>
      </c>
      <c r="X37" s="44" t="str">
        <f>Nut_StatusTool!M31</f>
        <v/>
      </c>
      <c r="Y37" s="44" t="str">
        <f>Nut_StatusTool!N31</f>
        <v/>
      </c>
    </row>
    <row r="38" spans="1:25">
      <c r="A38" s="182" t="str">
        <f t="array" ref="A38">IF(ROWS(A$13:A38)&gt;$S$5,"",INDEX(Q$13:Q$512,SMALL(IF(($W$13:$W$512=$W$6)+(($W$13:$W$512=$W$7)+(($W$13:$W$512=$W$8)+(($X$13:$X$512=$X$6)+(($X$13:$X$512=$X$7)+(($Y$13:$Y$512=$Y$6)+(($Y$13:$Y$512=$Y$7)+(($Y$13:$Y$512=$Z$6)+(($Y$13:$Y$512=$Z$7))))))))),ROW($A$13:$A$512)-ROW($A$13)+1),ROWS(A$13:A38))))</f>
        <v/>
      </c>
      <c r="B38" s="290" t="str">
        <f t="array" ref="B38">IF(ROWS(B$13:B38)&gt;$S$5,"",INDEX(R$13:R$512,SMALL(IF(($W$13:$W$512=$W$6)+(($W$13:$W$512=$W$7)+(($W$13:$W$512=$W$8)+(($X$13:$X$512=$X$6)+(($X$13:$X$512=$X$7)+(($Y$13:$Y$512=$Y$6)+(($Y$13:$Y$512=$Y$7)+(($Y$13:$Y$512=$Z$6)+(($Y$13:$Y$512=$Z$7))))))))),ROW($A$13:$A$512)-ROW($A$13)+1),ROWS(B$13:B38))))</f>
        <v/>
      </c>
      <c r="C38" s="290" t="str">
        <f t="array" ref="C38">IF(ROWS(C$13:C38)&gt;$S$5,"",INDEX(S$13:S$512,SMALL(IF(($W$13:$W$512=$W$6)+(($W$13:$W$512=$W$7)+(($W$13:$W$512=$W$8)+(($X$13:$X$512=$X$6)+(($X$13:$X$512=$X$7)+(($Y$13:$Y$512=$Y$6)+(($Y$13:$Y$512=$Y$7)+(($Y$13:$Y$512=$Z$6)+(($Y$13:$Y$512=$Z$7))))))))),ROW($A$13:$A$512)-ROW($A$13)+1),ROWS(C$13:C38))))</f>
        <v/>
      </c>
      <c r="D38" s="316" t="str">
        <f t="array" ref="D38">IF(ROWS(D$13:D38)&gt;$S$5,"",INDEX(T$13:T$512,SMALL(IF(($W$13:$W$512=$W$6)+(($W$13:$W$512=$W$7)+(($W$13:$W$512=$W$8)+(($X$13:$X$512=$X$6)+(($X$13:$X$512=$X$7)+(($Y$13:$Y$512=$Y$6)+(($Y$13:$Y$512=$Y$7)+(($Y$13:$Y$512=$Z$6)+(($Y$13:$Y$512=$Z$7))))))))),ROW($A$13:$A$512)-ROW($A$13)+1),ROWS(D$13:D38))))</f>
        <v/>
      </c>
      <c r="E38" s="182" t="str">
        <f t="array" ref="E38">IF(ROWS(E$13:E38)&gt;$S$5,"",INDEX(U$13:U$512,SMALL(IF(($W$13:$W$512=$W$6)+(($W$13:$W$512=$W$7)+(($W$13:$W$512=$W$8)+(($X$13:$X$512=$X$6)+(($X$13:$X$512=$X$7)+(($Y$13:$Y$512=$Y$6)+(($Y$13:$Y$512=$Y$7)+(($Y$13:$Y$512=$Z$6)+(($Y$13:$Y$512=$Z$7))))))))),ROW($A$13:$A$512)-ROW($A$13)+1),ROWS(E$13:E38))))</f>
        <v/>
      </c>
      <c r="F38" s="182" t="str">
        <f t="array" ref="F38">IF(ROWS(F$13:F38)&gt;$S$5,"",INDEX(V$13:V$512,SMALL(IF(($W$13:$W$512=$W$6)+(($W$13:$W$512=$W$7)+(($W$13:$W$512=$W$8)+(($X$13:$X$512=$X$6)+(($X$13:$X$512=$X$7)+(($Y$13:$Y$512=$Y$6)+(($Y$13:$Y$512=$Y$7)+(($Y$13:$Y$512=$Z$6)+(($Y$13:$Y$512=$Z$7))))))))),ROW($A$13:$A$512)-ROW($A$13)+1),ROWS(F$13:F38))))</f>
        <v/>
      </c>
      <c r="G38" s="351" t="str">
        <f t="array" ref="G38">IF(ROWS(G$13:G38)&gt;$S$5,"",INDEX(W$13:W$512,SMALL(IF(($W$13:$W$512=$W$6)+(($W$13:$W$512=$W$7)+(($W$13:$W$512=$W$8)+(($X$13:$X$512=$X$6)+(($X$13:$X$512=$X$7)+(($Y$13:$Y$512=$Y$6)+(($Y$13:$Y$512=$Y$7)+(($Y$13:$Y$512=$Z$6)+(($Y$13:$Y$512=$Z$7))))))))),ROW($A$13:$A$512)-ROW($A$13)+1),ROWS(G$13:G38))))</f>
        <v/>
      </c>
      <c r="H38" s="351" t="str">
        <f t="array" ref="H38">IF(ROWS(H$13:H38)&gt;$S$5,"",INDEX(X$13:X$512,SMALL(IF(($W$13:$W$512=$W$6)+(($W$13:$W$512=$W$7)+(($W$13:$W$512=$W$8)+(($X$13:$X$512=$X$6)+(($X$13:$X$512=$X$7)+(($Y$13:$Y$512=$Y$6)+(($Y$13:$Y$512=$Y$7)+(($Y$13:$Y$512=$Z$6)+(($Y$13:$Y$512=$Z$7))))))))),ROW($A$13:$A$512)-ROW($A$13)+1),ROWS(H$13:H38))))</f>
        <v/>
      </c>
      <c r="I38" s="351" t="str">
        <f t="array" ref="I38">IF(ROWS(I$13:I38)&gt;$S$5,"",INDEX(Y$13:Y$512,SMALL(IF(($W$13:$W$512=$W$6)+(($W$13:$W$512=$W$7)+(($W$13:$W$512=$W$8)+(($X$13:$X$512=$X$6)+(($X$13:$X$512=$X$7)+(($Y$13:$Y$512=$Y$6)+(($Y$13:$Y$512=$Y$7)+(($Y$13:$Y$512=$Z$6)+(($Y$13:$Y$512=$Z$7))))))))),ROW($A$13:$A$512)-ROW($A$13)+1),ROWS(I$13:I38))))</f>
        <v/>
      </c>
      <c r="J38" s="136"/>
      <c r="Q38" s="44">
        <f>Nut_StatusTool!A32</f>
        <v>26</v>
      </c>
      <c r="R38" s="44">
        <f>Nut_StatusTool!B32</f>
        <v>0</v>
      </c>
      <c r="S38" s="44">
        <f>Nut_StatusTool!C32</f>
        <v>0</v>
      </c>
      <c r="T38" s="44">
        <f>Nut_StatusTool!D32</f>
        <v>0</v>
      </c>
      <c r="U38" s="44">
        <f>Nut_StatusTool!F32</f>
        <v>0</v>
      </c>
      <c r="V38" s="285" t="str">
        <f>Nut_StatusTool!K32</f>
        <v/>
      </c>
      <c r="W38" s="44" t="str">
        <f>Nut_StatusTool!L32</f>
        <v/>
      </c>
      <c r="X38" s="44" t="str">
        <f>Nut_StatusTool!M32</f>
        <v/>
      </c>
      <c r="Y38" s="44" t="str">
        <f>Nut_StatusTool!N32</f>
        <v/>
      </c>
    </row>
    <row r="39" spans="1:25">
      <c r="A39" s="182" t="str">
        <f t="array" ref="A39">IF(ROWS(A$13:A39)&gt;$S$5,"",INDEX(Q$13:Q$512,SMALL(IF(($W$13:$W$512=$W$6)+(($W$13:$W$512=$W$7)+(($W$13:$W$512=$W$8)+(($X$13:$X$512=$X$6)+(($X$13:$X$512=$X$7)+(($Y$13:$Y$512=$Y$6)+(($Y$13:$Y$512=$Y$7)+(($Y$13:$Y$512=$Z$6)+(($Y$13:$Y$512=$Z$7))))))))),ROW($A$13:$A$512)-ROW($A$13)+1),ROWS(A$13:A39))))</f>
        <v/>
      </c>
      <c r="B39" s="290" t="str">
        <f t="array" ref="B39">IF(ROWS(B$13:B39)&gt;$S$5,"",INDEX(R$13:R$512,SMALL(IF(($W$13:$W$512=$W$6)+(($W$13:$W$512=$W$7)+(($W$13:$W$512=$W$8)+(($X$13:$X$512=$X$6)+(($X$13:$X$512=$X$7)+(($Y$13:$Y$512=$Y$6)+(($Y$13:$Y$512=$Y$7)+(($Y$13:$Y$512=$Z$6)+(($Y$13:$Y$512=$Z$7))))))))),ROW($A$13:$A$512)-ROW($A$13)+1),ROWS(B$13:B39))))</f>
        <v/>
      </c>
      <c r="C39" s="290" t="str">
        <f t="array" ref="C39">IF(ROWS(C$13:C39)&gt;$S$5,"",INDEX(S$13:S$512,SMALL(IF(($W$13:$W$512=$W$6)+(($W$13:$W$512=$W$7)+(($W$13:$W$512=$W$8)+(($X$13:$X$512=$X$6)+(($X$13:$X$512=$X$7)+(($Y$13:$Y$512=$Y$6)+(($Y$13:$Y$512=$Y$7)+(($Y$13:$Y$512=$Z$6)+(($Y$13:$Y$512=$Z$7))))))))),ROW($A$13:$A$512)-ROW($A$13)+1),ROWS(C$13:C39))))</f>
        <v/>
      </c>
      <c r="D39" s="316" t="str">
        <f t="array" ref="D39">IF(ROWS(D$13:D39)&gt;$S$5,"",INDEX(T$13:T$512,SMALL(IF(($W$13:$W$512=$W$6)+(($W$13:$W$512=$W$7)+(($W$13:$W$512=$W$8)+(($X$13:$X$512=$X$6)+(($X$13:$X$512=$X$7)+(($Y$13:$Y$512=$Y$6)+(($Y$13:$Y$512=$Y$7)+(($Y$13:$Y$512=$Z$6)+(($Y$13:$Y$512=$Z$7))))))))),ROW($A$13:$A$512)-ROW($A$13)+1),ROWS(D$13:D39))))</f>
        <v/>
      </c>
      <c r="E39" s="182" t="str">
        <f t="array" ref="E39">IF(ROWS(E$13:E39)&gt;$S$5,"",INDEX(U$13:U$512,SMALL(IF(($W$13:$W$512=$W$6)+(($W$13:$W$512=$W$7)+(($W$13:$W$512=$W$8)+(($X$13:$X$512=$X$6)+(($X$13:$X$512=$X$7)+(($Y$13:$Y$512=$Y$6)+(($Y$13:$Y$512=$Y$7)+(($Y$13:$Y$512=$Z$6)+(($Y$13:$Y$512=$Z$7))))))))),ROW($A$13:$A$512)-ROW($A$13)+1),ROWS(E$13:E39))))</f>
        <v/>
      </c>
      <c r="F39" s="182" t="str">
        <f t="array" ref="F39">IF(ROWS(F$13:F39)&gt;$S$5,"",INDEX(V$13:V$512,SMALL(IF(($W$13:$W$512=$W$6)+(($W$13:$W$512=$W$7)+(($W$13:$W$512=$W$8)+(($X$13:$X$512=$X$6)+(($X$13:$X$512=$X$7)+(($Y$13:$Y$512=$Y$6)+(($Y$13:$Y$512=$Y$7)+(($Y$13:$Y$512=$Z$6)+(($Y$13:$Y$512=$Z$7))))))))),ROW($A$13:$A$512)-ROW($A$13)+1),ROWS(F$13:F39))))</f>
        <v/>
      </c>
      <c r="G39" s="351" t="str">
        <f t="array" ref="G39">IF(ROWS(G$13:G39)&gt;$S$5,"",INDEX(W$13:W$512,SMALL(IF(($W$13:$W$512=$W$6)+(($W$13:$W$512=$W$7)+(($W$13:$W$512=$W$8)+(($X$13:$X$512=$X$6)+(($X$13:$X$512=$X$7)+(($Y$13:$Y$512=$Y$6)+(($Y$13:$Y$512=$Y$7)+(($Y$13:$Y$512=$Z$6)+(($Y$13:$Y$512=$Z$7))))))))),ROW($A$13:$A$512)-ROW($A$13)+1),ROWS(G$13:G39))))</f>
        <v/>
      </c>
      <c r="H39" s="351" t="str">
        <f t="array" ref="H39">IF(ROWS(H$13:H39)&gt;$S$5,"",INDEX(X$13:X$512,SMALL(IF(($W$13:$W$512=$W$6)+(($W$13:$W$512=$W$7)+(($W$13:$W$512=$W$8)+(($X$13:$X$512=$X$6)+(($X$13:$X$512=$X$7)+(($Y$13:$Y$512=$Y$6)+(($Y$13:$Y$512=$Y$7)+(($Y$13:$Y$512=$Z$6)+(($Y$13:$Y$512=$Z$7))))))))),ROW($A$13:$A$512)-ROW($A$13)+1),ROWS(H$13:H39))))</f>
        <v/>
      </c>
      <c r="I39" s="351" t="str">
        <f t="array" ref="I39">IF(ROWS(I$13:I39)&gt;$S$5,"",INDEX(Y$13:Y$512,SMALL(IF(($W$13:$W$512=$W$6)+(($W$13:$W$512=$W$7)+(($W$13:$W$512=$W$8)+(($X$13:$X$512=$X$6)+(($X$13:$X$512=$X$7)+(($Y$13:$Y$512=$Y$6)+(($Y$13:$Y$512=$Y$7)+(($Y$13:$Y$512=$Z$6)+(($Y$13:$Y$512=$Z$7))))))))),ROW($A$13:$A$512)-ROW($A$13)+1),ROWS(I$13:I39))))</f>
        <v/>
      </c>
      <c r="J39" s="136"/>
      <c r="Q39" s="44">
        <f>Nut_StatusTool!A33</f>
        <v>27</v>
      </c>
      <c r="R39" s="44">
        <f>Nut_StatusTool!B33</f>
        <v>0</v>
      </c>
      <c r="S39" s="44">
        <f>Nut_StatusTool!C33</f>
        <v>0</v>
      </c>
      <c r="T39" s="44">
        <f>Nut_StatusTool!D33</f>
        <v>0</v>
      </c>
      <c r="U39" s="44">
        <f>Nut_StatusTool!F33</f>
        <v>0</v>
      </c>
      <c r="V39" s="285" t="str">
        <f>Nut_StatusTool!K33</f>
        <v/>
      </c>
      <c r="W39" s="44" t="str">
        <f>Nut_StatusTool!L33</f>
        <v/>
      </c>
      <c r="X39" s="44" t="str">
        <f>Nut_StatusTool!M33</f>
        <v/>
      </c>
      <c r="Y39" s="44" t="str">
        <f>Nut_StatusTool!N33</f>
        <v/>
      </c>
    </row>
    <row r="40" spans="1:25">
      <c r="A40" s="182" t="str">
        <f t="array" ref="A40">IF(ROWS(A$13:A40)&gt;$S$5,"",INDEX(Q$13:Q$512,SMALL(IF(($W$13:$W$512=$W$6)+(($W$13:$W$512=$W$7)+(($W$13:$W$512=$W$8)+(($X$13:$X$512=$X$6)+(($X$13:$X$512=$X$7)+(($Y$13:$Y$512=$Y$6)+(($Y$13:$Y$512=$Y$7)+(($Y$13:$Y$512=$Z$6)+(($Y$13:$Y$512=$Z$7))))))))),ROW($A$13:$A$512)-ROW($A$13)+1),ROWS(A$13:A40))))</f>
        <v/>
      </c>
      <c r="B40" s="290" t="str">
        <f t="array" ref="B40">IF(ROWS(B$13:B40)&gt;$S$5,"",INDEX(R$13:R$512,SMALL(IF(($W$13:$W$512=$W$6)+(($W$13:$W$512=$W$7)+(($W$13:$W$512=$W$8)+(($X$13:$X$512=$X$6)+(($X$13:$X$512=$X$7)+(($Y$13:$Y$512=$Y$6)+(($Y$13:$Y$512=$Y$7)+(($Y$13:$Y$512=$Z$6)+(($Y$13:$Y$512=$Z$7))))))))),ROW($A$13:$A$512)-ROW($A$13)+1),ROWS(B$13:B40))))</f>
        <v/>
      </c>
      <c r="C40" s="290" t="str">
        <f t="array" ref="C40">IF(ROWS(C$13:C40)&gt;$S$5,"",INDEX(S$13:S$512,SMALL(IF(($W$13:$W$512=$W$6)+(($W$13:$W$512=$W$7)+(($W$13:$W$512=$W$8)+(($X$13:$X$512=$X$6)+(($X$13:$X$512=$X$7)+(($Y$13:$Y$512=$Y$6)+(($Y$13:$Y$512=$Y$7)+(($Y$13:$Y$512=$Z$6)+(($Y$13:$Y$512=$Z$7))))))))),ROW($A$13:$A$512)-ROW($A$13)+1),ROWS(C$13:C40))))</f>
        <v/>
      </c>
      <c r="D40" s="316" t="str">
        <f t="array" ref="D40">IF(ROWS(D$13:D40)&gt;$S$5,"",INDEX(T$13:T$512,SMALL(IF(($W$13:$W$512=$W$6)+(($W$13:$W$512=$W$7)+(($W$13:$W$512=$W$8)+(($X$13:$X$512=$X$6)+(($X$13:$X$512=$X$7)+(($Y$13:$Y$512=$Y$6)+(($Y$13:$Y$512=$Y$7)+(($Y$13:$Y$512=$Z$6)+(($Y$13:$Y$512=$Z$7))))))))),ROW($A$13:$A$512)-ROW($A$13)+1),ROWS(D$13:D40))))</f>
        <v/>
      </c>
      <c r="E40" s="182" t="str">
        <f t="array" ref="E40">IF(ROWS(E$13:E40)&gt;$S$5,"",INDEX(U$13:U$512,SMALL(IF(($W$13:$W$512=$W$6)+(($W$13:$W$512=$W$7)+(($W$13:$W$512=$W$8)+(($X$13:$X$512=$X$6)+(($X$13:$X$512=$X$7)+(($Y$13:$Y$512=$Y$6)+(($Y$13:$Y$512=$Y$7)+(($Y$13:$Y$512=$Z$6)+(($Y$13:$Y$512=$Z$7))))))))),ROW($A$13:$A$512)-ROW($A$13)+1),ROWS(E$13:E40))))</f>
        <v/>
      </c>
      <c r="F40" s="182" t="str">
        <f t="array" ref="F40">IF(ROWS(F$13:F40)&gt;$S$5,"",INDEX(V$13:V$512,SMALL(IF(($W$13:$W$512=$W$6)+(($W$13:$W$512=$W$7)+(($W$13:$W$512=$W$8)+(($X$13:$X$512=$X$6)+(($X$13:$X$512=$X$7)+(($Y$13:$Y$512=$Y$6)+(($Y$13:$Y$512=$Y$7)+(($Y$13:$Y$512=$Z$6)+(($Y$13:$Y$512=$Z$7))))))))),ROW($A$13:$A$512)-ROW($A$13)+1),ROWS(F$13:F40))))</f>
        <v/>
      </c>
      <c r="G40" s="351" t="str">
        <f t="array" ref="G40">IF(ROWS(G$13:G40)&gt;$S$5,"",INDEX(W$13:W$512,SMALL(IF(($W$13:$W$512=$W$6)+(($W$13:$W$512=$W$7)+(($W$13:$W$512=$W$8)+(($X$13:$X$512=$X$6)+(($X$13:$X$512=$X$7)+(($Y$13:$Y$512=$Y$6)+(($Y$13:$Y$512=$Y$7)+(($Y$13:$Y$512=$Z$6)+(($Y$13:$Y$512=$Z$7))))))))),ROW($A$13:$A$512)-ROW($A$13)+1),ROWS(G$13:G40))))</f>
        <v/>
      </c>
      <c r="H40" s="351" t="str">
        <f t="array" ref="H40">IF(ROWS(H$13:H40)&gt;$S$5,"",INDEX(X$13:X$512,SMALL(IF(($W$13:$W$512=$W$6)+(($W$13:$W$512=$W$7)+(($W$13:$W$512=$W$8)+(($X$13:$X$512=$X$6)+(($X$13:$X$512=$X$7)+(($Y$13:$Y$512=$Y$6)+(($Y$13:$Y$512=$Y$7)+(($Y$13:$Y$512=$Z$6)+(($Y$13:$Y$512=$Z$7))))))))),ROW($A$13:$A$512)-ROW($A$13)+1),ROWS(H$13:H40))))</f>
        <v/>
      </c>
      <c r="I40" s="351" t="str">
        <f t="array" ref="I40">IF(ROWS(I$13:I40)&gt;$S$5,"",INDEX(Y$13:Y$512,SMALL(IF(($W$13:$W$512=$W$6)+(($W$13:$W$512=$W$7)+(($W$13:$W$512=$W$8)+(($X$13:$X$512=$X$6)+(($X$13:$X$512=$X$7)+(($Y$13:$Y$512=$Y$6)+(($Y$13:$Y$512=$Y$7)+(($Y$13:$Y$512=$Z$6)+(($Y$13:$Y$512=$Z$7))))))))),ROW($A$13:$A$512)-ROW($A$13)+1),ROWS(I$13:I40))))</f>
        <v/>
      </c>
      <c r="J40" s="136"/>
      <c r="Q40" s="44">
        <f>Nut_StatusTool!A34</f>
        <v>28</v>
      </c>
      <c r="R40" s="44">
        <f>Nut_StatusTool!B34</f>
        <v>0</v>
      </c>
      <c r="S40" s="44">
        <f>Nut_StatusTool!C34</f>
        <v>0</v>
      </c>
      <c r="T40" s="44">
        <f>Nut_StatusTool!D34</f>
        <v>0</v>
      </c>
      <c r="U40" s="44">
        <f>Nut_StatusTool!F34</f>
        <v>0</v>
      </c>
      <c r="V40" s="285" t="str">
        <f>Nut_StatusTool!K34</f>
        <v/>
      </c>
      <c r="W40" s="44" t="str">
        <f>Nut_StatusTool!L34</f>
        <v/>
      </c>
      <c r="X40" s="44" t="str">
        <f>Nut_StatusTool!M34</f>
        <v/>
      </c>
      <c r="Y40" s="44" t="str">
        <f>Nut_StatusTool!N34</f>
        <v/>
      </c>
    </row>
    <row r="41" spans="1:25">
      <c r="A41" s="182" t="str">
        <f t="array" ref="A41">IF(ROWS(A$13:A41)&gt;$S$5,"",INDEX(Q$13:Q$512,SMALL(IF(($W$13:$W$512=$W$6)+(($W$13:$W$512=$W$7)+(($W$13:$W$512=$W$8)+(($X$13:$X$512=$X$6)+(($X$13:$X$512=$X$7)+(($Y$13:$Y$512=$Y$6)+(($Y$13:$Y$512=$Y$7)+(($Y$13:$Y$512=$Z$6)+(($Y$13:$Y$512=$Z$7))))))))),ROW($A$13:$A$512)-ROW($A$13)+1),ROWS(A$13:A41))))</f>
        <v/>
      </c>
      <c r="B41" s="290" t="str">
        <f t="array" ref="B41">IF(ROWS(B$13:B41)&gt;$S$5,"",INDEX(R$13:R$512,SMALL(IF(($W$13:$W$512=$W$6)+(($W$13:$W$512=$W$7)+(($W$13:$W$512=$W$8)+(($X$13:$X$512=$X$6)+(($X$13:$X$512=$X$7)+(($Y$13:$Y$512=$Y$6)+(($Y$13:$Y$512=$Y$7)+(($Y$13:$Y$512=$Z$6)+(($Y$13:$Y$512=$Z$7))))))))),ROW($A$13:$A$512)-ROW($A$13)+1),ROWS(B$13:B41))))</f>
        <v/>
      </c>
      <c r="C41" s="290" t="str">
        <f t="array" ref="C41">IF(ROWS(C$13:C41)&gt;$S$5,"",INDEX(S$13:S$512,SMALL(IF(($W$13:$W$512=$W$6)+(($W$13:$W$512=$W$7)+(($W$13:$W$512=$W$8)+(($X$13:$X$512=$X$6)+(($X$13:$X$512=$X$7)+(($Y$13:$Y$512=$Y$6)+(($Y$13:$Y$512=$Y$7)+(($Y$13:$Y$512=$Z$6)+(($Y$13:$Y$512=$Z$7))))))))),ROW($A$13:$A$512)-ROW($A$13)+1),ROWS(C$13:C41))))</f>
        <v/>
      </c>
      <c r="D41" s="316" t="str">
        <f t="array" ref="D41">IF(ROWS(D$13:D41)&gt;$S$5,"",INDEX(T$13:T$512,SMALL(IF(($W$13:$W$512=$W$6)+(($W$13:$W$512=$W$7)+(($W$13:$W$512=$W$8)+(($X$13:$X$512=$X$6)+(($X$13:$X$512=$X$7)+(($Y$13:$Y$512=$Y$6)+(($Y$13:$Y$512=$Y$7)+(($Y$13:$Y$512=$Z$6)+(($Y$13:$Y$512=$Z$7))))))))),ROW($A$13:$A$512)-ROW($A$13)+1),ROWS(D$13:D41))))</f>
        <v/>
      </c>
      <c r="E41" s="182" t="str">
        <f t="array" ref="E41">IF(ROWS(E$13:E41)&gt;$S$5,"",INDEX(U$13:U$512,SMALL(IF(($W$13:$W$512=$W$6)+(($W$13:$W$512=$W$7)+(($W$13:$W$512=$W$8)+(($X$13:$X$512=$X$6)+(($X$13:$X$512=$X$7)+(($Y$13:$Y$512=$Y$6)+(($Y$13:$Y$512=$Y$7)+(($Y$13:$Y$512=$Z$6)+(($Y$13:$Y$512=$Z$7))))))))),ROW($A$13:$A$512)-ROW($A$13)+1),ROWS(E$13:E41))))</f>
        <v/>
      </c>
      <c r="F41" s="182" t="str">
        <f t="array" ref="F41">IF(ROWS(F$13:F41)&gt;$S$5,"",INDEX(V$13:V$512,SMALL(IF(($W$13:$W$512=$W$6)+(($W$13:$W$512=$W$7)+(($W$13:$W$512=$W$8)+(($X$13:$X$512=$X$6)+(($X$13:$X$512=$X$7)+(($Y$13:$Y$512=$Y$6)+(($Y$13:$Y$512=$Y$7)+(($Y$13:$Y$512=$Z$6)+(($Y$13:$Y$512=$Z$7))))))))),ROW($A$13:$A$512)-ROW($A$13)+1),ROWS(F$13:F41))))</f>
        <v/>
      </c>
      <c r="G41" s="351" t="str">
        <f t="array" ref="G41">IF(ROWS(G$13:G41)&gt;$S$5,"",INDEX(W$13:W$512,SMALL(IF(($W$13:$W$512=$W$6)+(($W$13:$W$512=$W$7)+(($W$13:$W$512=$W$8)+(($X$13:$X$512=$X$6)+(($X$13:$X$512=$X$7)+(($Y$13:$Y$512=$Y$6)+(($Y$13:$Y$512=$Y$7)+(($Y$13:$Y$512=$Z$6)+(($Y$13:$Y$512=$Z$7))))))))),ROW($A$13:$A$512)-ROW($A$13)+1),ROWS(G$13:G41))))</f>
        <v/>
      </c>
      <c r="H41" s="351" t="str">
        <f t="array" ref="H41">IF(ROWS(H$13:H41)&gt;$S$5,"",INDEX(X$13:X$512,SMALL(IF(($W$13:$W$512=$W$6)+(($W$13:$W$512=$W$7)+(($W$13:$W$512=$W$8)+(($X$13:$X$512=$X$6)+(($X$13:$X$512=$X$7)+(($Y$13:$Y$512=$Y$6)+(($Y$13:$Y$512=$Y$7)+(($Y$13:$Y$512=$Z$6)+(($Y$13:$Y$512=$Z$7))))))))),ROW($A$13:$A$512)-ROW($A$13)+1),ROWS(H$13:H41))))</f>
        <v/>
      </c>
      <c r="I41" s="351" t="str">
        <f t="array" ref="I41">IF(ROWS(I$13:I41)&gt;$S$5,"",INDEX(Y$13:Y$512,SMALL(IF(($W$13:$W$512=$W$6)+(($W$13:$W$512=$W$7)+(($W$13:$W$512=$W$8)+(($X$13:$X$512=$X$6)+(($X$13:$X$512=$X$7)+(($Y$13:$Y$512=$Y$6)+(($Y$13:$Y$512=$Y$7)+(($Y$13:$Y$512=$Z$6)+(($Y$13:$Y$512=$Z$7))))))))),ROW($A$13:$A$512)-ROW($A$13)+1),ROWS(I$13:I41))))</f>
        <v/>
      </c>
      <c r="J41" s="136"/>
      <c r="Q41" s="44">
        <f>Nut_StatusTool!A35</f>
        <v>29</v>
      </c>
      <c r="R41" s="44">
        <f>Nut_StatusTool!B35</f>
        <v>0</v>
      </c>
      <c r="S41" s="44">
        <f>Nut_StatusTool!C35</f>
        <v>0</v>
      </c>
      <c r="T41" s="44">
        <f>Nut_StatusTool!D35</f>
        <v>0</v>
      </c>
      <c r="U41" s="44">
        <f>Nut_StatusTool!F35</f>
        <v>0</v>
      </c>
      <c r="V41" s="285" t="str">
        <f>Nut_StatusTool!K35</f>
        <v/>
      </c>
      <c r="W41" s="44" t="str">
        <f>Nut_StatusTool!L35</f>
        <v/>
      </c>
      <c r="X41" s="44" t="str">
        <f>Nut_StatusTool!M35</f>
        <v/>
      </c>
      <c r="Y41" s="44" t="str">
        <f>Nut_StatusTool!N35</f>
        <v/>
      </c>
    </row>
    <row r="42" spans="1:25">
      <c r="A42" s="182" t="str">
        <f t="array" ref="A42">IF(ROWS(A$13:A42)&gt;$S$5,"",INDEX(Q$13:Q$512,SMALL(IF(($W$13:$W$512=$W$6)+(($W$13:$W$512=$W$7)+(($W$13:$W$512=$W$8)+(($X$13:$X$512=$X$6)+(($X$13:$X$512=$X$7)+(($Y$13:$Y$512=$Y$6)+(($Y$13:$Y$512=$Y$7)+(($Y$13:$Y$512=$Z$6)+(($Y$13:$Y$512=$Z$7))))))))),ROW($A$13:$A$512)-ROW($A$13)+1),ROWS(A$13:A42))))</f>
        <v/>
      </c>
      <c r="B42" s="290" t="str">
        <f t="array" ref="B42">IF(ROWS(B$13:B42)&gt;$S$5,"",INDEX(R$13:R$512,SMALL(IF(($W$13:$W$512=$W$6)+(($W$13:$W$512=$W$7)+(($W$13:$W$512=$W$8)+(($X$13:$X$512=$X$6)+(($X$13:$X$512=$X$7)+(($Y$13:$Y$512=$Y$6)+(($Y$13:$Y$512=$Y$7)+(($Y$13:$Y$512=$Z$6)+(($Y$13:$Y$512=$Z$7))))))))),ROW($A$13:$A$512)-ROW($A$13)+1),ROWS(B$13:B42))))</f>
        <v/>
      </c>
      <c r="C42" s="290" t="str">
        <f t="array" ref="C42">IF(ROWS(C$13:C42)&gt;$S$5,"",INDEX(S$13:S$512,SMALL(IF(($W$13:$W$512=$W$6)+(($W$13:$W$512=$W$7)+(($W$13:$W$512=$W$8)+(($X$13:$X$512=$X$6)+(($X$13:$X$512=$X$7)+(($Y$13:$Y$512=$Y$6)+(($Y$13:$Y$512=$Y$7)+(($Y$13:$Y$512=$Z$6)+(($Y$13:$Y$512=$Z$7))))))))),ROW($A$13:$A$512)-ROW($A$13)+1),ROWS(C$13:C42))))</f>
        <v/>
      </c>
      <c r="D42" s="316" t="str">
        <f t="array" ref="D42">IF(ROWS(D$13:D42)&gt;$S$5,"",INDEX(T$13:T$512,SMALL(IF(($W$13:$W$512=$W$6)+(($W$13:$W$512=$W$7)+(($W$13:$W$512=$W$8)+(($X$13:$X$512=$X$6)+(($X$13:$X$512=$X$7)+(($Y$13:$Y$512=$Y$6)+(($Y$13:$Y$512=$Y$7)+(($Y$13:$Y$512=$Z$6)+(($Y$13:$Y$512=$Z$7))))))))),ROW($A$13:$A$512)-ROW($A$13)+1),ROWS(D$13:D42))))</f>
        <v/>
      </c>
      <c r="E42" s="182" t="str">
        <f t="array" ref="E42">IF(ROWS(E$13:E42)&gt;$S$5,"",INDEX(U$13:U$512,SMALL(IF(($W$13:$W$512=$W$6)+(($W$13:$W$512=$W$7)+(($W$13:$W$512=$W$8)+(($X$13:$X$512=$X$6)+(($X$13:$X$512=$X$7)+(($Y$13:$Y$512=$Y$6)+(($Y$13:$Y$512=$Y$7)+(($Y$13:$Y$512=$Z$6)+(($Y$13:$Y$512=$Z$7))))))))),ROW($A$13:$A$512)-ROW($A$13)+1),ROWS(E$13:E42))))</f>
        <v/>
      </c>
      <c r="F42" s="182" t="str">
        <f t="array" ref="F42">IF(ROWS(F$13:F42)&gt;$S$5,"",INDEX(V$13:V$512,SMALL(IF(($W$13:$W$512=$W$6)+(($W$13:$W$512=$W$7)+(($W$13:$W$512=$W$8)+(($X$13:$X$512=$X$6)+(($X$13:$X$512=$X$7)+(($Y$13:$Y$512=$Y$6)+(($Y$13:$Y$512=$Y$7)+(($Y$13:$Y$512=$Z$6)+(($Y$13:$Y$512=$Z$7))))))))),ROW($A$13:$A$512)-ROW($A$13)+1),ROWS(F$13:F42))))</f>
        <v/>
      </c>
      <c r="G42" s="351" t="str">
        <f t="array" ref="G42">IF(ROWS(G$13:G42)&gt;$S$5,"",INDEX(W$13:W$512,SMALL(IF(($W$13:$W$512=$W$6)+(($W$13:$W$512=$W$7)+(($W$13:$W$512=$W$8)+(($X$13:$X$512=$X$6)+(($X$13:$X$512=$X$7)+(($Y$13:$Y$512=$Y$6)+(($Y$13:$Y$512=$Y$7)+(($Y$13:$Y$512=$Z$6)+(($Y$13:$Y$512=$Z$7))))))))),ROW($A$13:$A$512)-ROW($A$13)+1),ROWS(G$13:G42))))</f>
        <v/>
      </c>
      <c r="H42" s="351" t="str">
        <f t="array" ref="H42">IF(ROWS(H$13:H42)&gt;$S$5,"",INDEX(X$13:X$512,SMALL(IF(($W$13:$W$512=$W$6)+(($W$13:$W$512=$W$7)+(($W$13:$W$512=$W$8)+(($X$13:$X$512=$X$6)+(($X$13:$X$512=$X$7)+(($Y$13:$Y$512=$Y$6)+(($Y$13:$Y$512=$Y$7)+(($Y$13:$Y$512=$Z$6)+(($Y$13:$Y$512=$Z$7))))))))),ROW($A$13:$A$512)-ROW($A$13)+1),ROWS(H$13:H42))))</f>
        <v/>
      </c>
      <c r="I42" s="351" t="str">
        <f t="array" ref="I42">IF(ROWS(I$13:I42)&gt;$S$5,"",INDEX(Y$13:Y$512,SMALL(IF(($W$13:$W$512=$W$6)+(($W$13:$W$512=$W$7)+(($W$13:$W$512=$W$8)+(($X$13:$X$512=$X$6)+(($X$13:$X$512=$X$7)+(($Y$13:$Y$512=$Y$6)+(($Y$13:$Y$512=$Y$7)+(($Y$13:$Y$512=$Z$6)+(($Y$13:$Y$512=$Z$7))))))))),ROW($A$13:$A$512)-ROW($A$13)+1),ROWS(I$13:I42))))</f>
        <v/>
      </c>
      <c r="J42" s="136"/>
      <c r="Q42" s="44">
        <f>Nut_StatusTool!A36</f>
        <v>30</v>
      </c>
      <c r="R42" s="44">
        <f>Nut_StatusTool!B36</f>
        <v>0</v>
      </c>
      <c r="S42" s="44">
        <f>Nut_StatusTool!C36</f>
        <v>0</v>
      </c>
      <c r="T42" s="44">
        <f>Nut_StatusTool!D36</f>
        <v>0</v>
      </c>
      <c r="U42" s="44">
        <f>Nut_StatusTool!F36</f>
        <v>0</v>
      </c>
      <c r="V42" s="285" t="str">
        <f>Nut_StatusTool!K36</f>
        <v/>
      </c>
      <c r="W42" s="44" t="str">
        <f>Nut_StatusTool!L36</f>
        <v/>
      </c>
      <c r="X42" s="44" t="str">
        <f>Nut_StatusTool!M36</f>
        <v/>
      </c>
      <c r="Y42" s="44" t="str">
        <f>Nut_StatusTool!N36</f>
        <v/>
      </c>
    </row>
    <row r="43" spans="1:25">
      <c r="A43" s="182" t="str">
        <f t="array" ref="A43">IF(ROWS(A$13:A43)&gt;$S$5,"",INDEX(Q$13:Q$512,SMALL(IF(($W$13:$W$512=$W$6)+(($W$13:$W$512=$W$7)+(($W$13:$W$512=$W$8)+(($X$13:$X$512=$X$6)+(($X$13:$X$512=$X$7)+(($Y$13:$Y$512=$Y$6)+(($Y$13:$Y$512=$Y$7)+(($Y$13:$Y$512=$Z$6)+(($Y$13:$Y$512=$Z$7))))))))),ROW($A$13:$A$512)-ROW($A$13)+1),ROWS(A$13:A43))))</f>
        <v/>
      </c>
      <c r="B43" s="290" t="str">
        <f t="array" ref="B43">IF(ROWS(B$13:B43)&gt;$S$5,"",INDEX(R$13:R$512,SMALL(IF(($W$13:$W$512=$W$6)+(($W$13:$W$512=$W$7)+(($W$13:$W$512=$W$8)+(($X$13:$X$512=$X$6)+(($X$13:$X$512=$X$7)+(($Y$13:$Y$512=$Y$6)+(($Y$13:$Y$512=$Y$7)+(($Y$13:$Y$512=$Z$6)+(($Y$13:$Y$512=$Z$7))))))))),ROW($A$13:$A$512)-ROW($A$13)+1),ROWS(B$13:B43))))</f>
        <v/>
      </c>
      <c r="C43" s="290" t="str">
        <f t="array" ref="C43">IF(ROWS(C$13:C43)&gt;$S$5,"",INDEX(S$13:S$512,SMALL(IF(($W$13:$W$512=$W$6)+(($W$13:$W$512=$W$7)+(($W$13:$W$512=$W$8)+(($X$13:$X$512=$X$6)+(($X$13:$X$512=$X$7)+(($Y$13:$Y$512=$Y$6)+(($Y$13:$Y$512=$Y$7)+(($Y$13:$Y$512=$Z$6)+(($Y$13:$Y$512=$Z$7))))))))),ROW($A$13:$A$512)-ROW($A$13)+1),ROWS(C$13:C43))))</f>
        <v/>
      </c>
      <c r="D43" s="316" t="str">
        <f t="array" ref="D43">IF(ROWS(D$13:D43)&gt;$S$5,"",INDEX(T$13:T$512,SMALL(IF(($W$13:$W$512=$W$6)+(($W$13:$W$512=$W$7)+(($W$13:$W$512=$W$8)+(($X$13:$X$512=$X$6)+(($X$13:$X$512=$X$7)+(($Y$13:$Y$512=$Y$6)+(($Y$13:$Y$512=$Y$7)+(($Y$13:$Y$512=$Z$6)+(($Y$13:$Y$512=$Z$7))))))))),ROW($A$13:$A$512)-ROW($A$13)+1),ROWS(D$13:D43))))</f>
        <v/>
      </c>
      <c r="E43" s="182" t="str">
        <f t="array" ref="E43">IF(ROWS(E$13:E43)&gt;$S$5,"",INDEX(U$13:U$512,SMALL(IF(($W$13:$W$512=$W$6)+(($W$13:$W$512=$W$7)+(($W$13:$W$512=$W$8)+(($X$13:$X$512=$X$6)+(($X$13:$X$512=$X$7)+(($Y$13:$Y$512=$Y$6)+(($Y$13:$Y$512=$Y$7)+(($Y$13:$Y$512=$Z$6)+(($Y$13:$Y$512=$Z$7))))))))),ROW($A$13:$A$512)-ROW($A$13)+1),ROWS(E$13:E43))))</f>
        <v/>
      </c>
      <c r="F43" s="182" t="str">
        <f t="array" ref="F43">IF(ROWS(F$13:F43)&gt;$S$5,"",INDEX(V$13:V$512,SMALL(IF(($W$13:$W$512=$W$6)+(($W$13:$W$512=$W$7)+(($W$13:$W$512=$W$8)+(($X$13:$X$512=$X$6)+(($X$13:$X$512=$X$7)+(($Y$13:$Y$512=$Y$6)+(($Y$13:$Y$512=$Y$7)+(($Y$13:$Y$512=$Z$6)+(($Y$13:$Y$512=$Z$7))))))))),ROW($A$13:$A$512)-ROW($A$13)+1),ROWS(F$13:F43))))</f>
        <v/>
      </c>
      <c r="G43" s="351" t="str">
        <f t="array" ref="G43">IF(ROWS(G$13:G43)&gt;$S$5,"",INDEX(W$13:W$512,SMALL(IF(($W$13:$W$512=$W$6)+(($W$13:$W$512=$W$7)+(($W$13:$W$512=$W$8)+(($X$13:$X$512=$X$6)+(($X$13:$X$512=$X$7)+(($Y$13:$Y$512=$Y$6)+(($Y$13:$Y$512=$Y$7)+(($Y$13:$Y$512=$Z$6)+(($Y$13:$Y$512=$Z$7))))))))),ROW($A$13:$A$512)-ROW($A$13)+1),ROWS(G$13:G43))))</f>
        <v/>
      </c>
      <c r="H43" s="351" t="str">
        <f t="array" ref="H43">IF(ROWS(H$13:H43)&gt;$S$5,"",INDEX(X$13:X$512,SMALL(IF(($W$13:$W$512=$W$6)+(($W$13:$W$512=$W$7)+(($W$13:$W$512=$W$8)+(($X$13:$X$512=$X$6)+(($X$13:$X$512=$X$7)+(($Y$13:$Y$512=$Y$6)+(($Y$13:$Y$512=$Y$7)+(($Y$13:$Y$512=$Z$6)+(($Y$13:$Y$512=$Z$7))))))))),ROW($A$13:$A$512)-ROW($A$13)+1),ROWS(H$13:H43))))</f>
        <v/>
      </c>
      <c r="I43" s="351" t="str">
        <f t="array" ref="I43">IF(ROWS(I$13:I43)&gt;$S$5,"",INDEX(Y$13:Y$512,SMALL(IF(($W$13:$W$512=$W$6)+(($W$13:$W$512=$W$7)+(($W$13:$W$512=$W$8)+(($X$13:$X$512=$X$6)+(($X$13:$X$512=$X$7)+(($Y$13:$Y$512=$Y$6)+(($Y$13:$Y$512=$Y$7)+(($Y$13:$Y$512=$Z$6)+(($Y$13:$Y$512=$Z$7))))))))),ROW($A$13:$A$512)-ROW($A$13)+1),ROWS(I$13:I43))))</f>
        <v/>
      </c>
      <c r="J43" s="136"/>
      <c r="Q43" s="44">
        <f>Nut_StatusTool!A37</f>
        <v>31</v>
      </c>
      <c r="R43" s="44">
        <f>Nut_StatusTool!B37</f>
        <v>0</v>
      </c>
      <c r="S43" s="44">
        <f>Nut_StatusTool!C37</f>
        <v>0</v>
      </c>
      <c r="T43" s="44">
        <f>Nut_StatusTool!D37</f>
        <v>0</v>
      </c>
      <c r="U43" s="44">
        <f>Nut_StatusTool!F37</f>
        <v>0</v>
      </c>
      <c r="V43" s="285" t="str">
        <f>Nut_StatusTool!K37</f>
        <v/>
      </c>
      <c r="W43" s="44" t="str">
        <f>Nut_StatusTool!L37</f>
        <v/>
      </c>
      <c r="X43" s="44" t="str">
        <f>Nut_StatusTool!M37</f>
        <v/>
      </c>
      <c r="Y43" s="44" t="str">
        <f>Nut_StatusTool!N37</f>
        <v/>
      </c>
    </row>
    <row r="44" spans="1:25">
      <c r="A44" s="182" t="str">
        <f t="array" ref="A44">IF(ROWS(A$13:A44)&gt;$S$5,"",INDEX(Q$13:Q$512,SMALL(IF(($W$13:$W$512=$W$6)+(($W$13:$W$512=$W$7)+(($W$13:$W$512=$W$8)+(($X$13:$X$512=$X$6)+(($X$13:$X$512=$X$7)+(($Y$13:$Y$512=$Y$6)+(($Y$13:$Y$512=$Y$7)+(($Y$13:$Y$512=$Z$6)+(($Y$13:$Y$512=$Z$7))))))))),ROW($A$13:$A$512)-ROW($A$13)+1),ROWS(A$13:A44))))</f>
        <v/>
      </c>
      <c r="B44" s="290" t="str">
        <f t="array" ref="B44">IF(ROWS(B$13:B44)&gt;$S$5,"",INDEX(R$13:R$512,SMALL(IF(($W$13:$W$512=$W$6)+(($W$13:$W$512=$W$7)+(($W$13:$W$512=$W$8)+(($X$13:$X$512=$X$6)+(($X$13:$X$512=$X$7)+(($Y$13:$Y$512=$Y$6)+(($Y$13:$Y$512=$Y$7)+(($Y$13:$Y$512=$Z$6)+(($Y$13:$Y$512=$Z$7))))))))),ROW($A$13:$A$512)-ROW($A$13)+1),ROWS(B$13:B44))))</f>
        <v/>
      </c>
      <c r="C44" s="290" t="str">
        <f t="array" ref="C44">IF(ROWS(C$13:C44)&gt;$S$5,"",INDEX(S$13:S$512,SMALL(IF(($W$13:$W$512=$W$6)+(($W$13:$W$512=$W$7)+(($W$13:$W$512=$W$8)+(($X$13:$X$512=$X$6)+(($X$13:$X$512=$X$7)+(($Y$13:$Y$512=$Y$6)+(($Y$13:$Y$512=$Y$7)+(($Y$13:$Y$512=$Z$6)+(($Y$13:$Y$512=$Z$7))))))))),ROW($A$13:$A$512)-ROW($A$13)+1),ROWS(C$13:C44))))</f>
        <v/>
      </c>
      <c r="D44" s="316" t="str">
        <f t="array" ref="D44">IF(ROWS(D$13:D44)&gt;$S$5,"",INDEX(T$13:T$512,SMALL(IF(($W$13:$W$512=$W$6)+(($W$13:$W$512=$W$7)+(($W$13:$W$512=$W$8)+(($X$13:$X$512=$X$6)+(($X$13:$X$512=$X$7)+(($Y$13:$Y$512=$Y$6)+(($Y$13:$Y$512=$Y$7)+(($Y$13:$Y$512=$Z$6)+(($Y$13:$Y$512=$Z$7))))))))),ROW($A$13:$A$512)-ROW($A$13)+1),ROWS(D$13:D44))))</f>
        <v/>
      </c>
      <c r="E44" s="182" t="str">
        <f t="array" ref="E44">IF(ROWS(E$13:E44)&gt;$S$5,"",INDEX(U$13:U$512,SMALL(IF(($W$13:$W$512=$W$6)+(($W$13:$W$512=$W$7)+(($W$13:$W$512=$W$8)+(($X$13:$X$512=$X$6)+(($X$13:$X$512=$X$7)+(($Y$13:$Y$512=$Y$6)+(($Y$13:$Y$512=$Y$7)+(($Y$13:$Y$512=$Z$6)+(($Y$13:$Y$512=$Z$7))))))))),ROW($A$13:$A$512)-ROW($A$13)+1),ROWS(E$13:E44))))</f>
        <v/>
      </c>
      <c r="F44" s="182" t="str">
        <f t="array" ref="F44">IF(ROWS(F$13:F44)&gt;$S$5,"",INDEX(V$13:V$512,SMALL(IF(($W$13:$W$512=$W$6)+(($W$13:$W$512=$W$7)+(($W$13:$W$512=$W$8)+(($X$13:$X$512=$X$6)+(($X$13:$X$512=$X$7)+(($Y$13:$Y$512=$Y$6)+(($Y$13:$Y$512=$Y$7)+(($Y$13:$Y$512=$Z$6)+(($Y$13:$Y$512=$Z$7))))))))),ROW($A$13:$A$512)-ROW($A$13)+1),ROWS(F$13:F44))))</f>
        <v/>
      </c>
      <c r="G44" s="351" t="str">
        <f t="array" ref="G44">IF(ROWS(G$13:G44)&gt;$S$5,"",INDEX(W$13:W$512,SMALL(IF(($W$13:$W$512=$W$6)+(($W$13:$W$512=$W$7)+(($W$13:$W$512=$W$8)+(($X$13:$X$512=$X$6)+(($X$13:$X$512=$X$7)+(($Y$13:$Y$512=$Y$6)+(($Y$13:$Y$512=$Y$7)+(($Y$13:$Y$512=$Z$6)+(($Y$13:$Y$512=$Z$7))))))))),ROW($A$13:$A$512)-ROW($A$13)+1),ROWS(G$13:G44))))</f>
        <v/>
      </c>
      <c r="H44" s="351" t="str">
        <f t="array" ref="H44">IF(ROWS(H$13:H44)&gt;$S$5,"",INDEX(X$13:X$512,SMALL(IF(($W$13:$W$512=$W$6)+(($W$13:$W$512=$W$7)+(($W$13:$W$512=$W$8)+(($X$13:$X$512=$X$6)+(($X$13:$X$512=$X$7)+(($Y$13:$Y$512=$Y$6)+(($Y$13:$Y$512=$Y$7)+(($Y$13:$Y$512=$Z$6)+(($Y$13:$Y$512=$Z$7))))))))),ROW($A$13:$A$512)-ROW($A$13)+1),ROWS(H$13:H44))))</f>
        <v/>
      </c>
      <c r="I44" s="351" t="str">
        <f t="array" ref="I44">IF(ROWS(I$13:I44)&gt;$S$5,"",INDEX(Y$13:Y$512,SMALL(IF(($W$13:$W$512=$W$6)+(($W$13:$W$512=$W$7)+(($W$13:$W$512=$W$8)+(($X$13:$X$512=$X$6)+(($X$13:$X$512=$X$7)+(($Y$13:$Y$512=$Y$6)+(($Y$13:$Y$512=$Y$7)+(($Y$13:$Y$512=$Z$6)+(($Y$13:$Y$512=$Z$7))))))))),ROW($A$13:$A$512)-ROW($A$13)+1),ROWS(I$13:I44))))</f>
        <v/>
      </c>
      <c r="J44" s="136"/>
      <c r="Q44" s="44">
        <f>Nut_StatusTool!A38</f>
        <v>32</v>
      </c>
      <c r="R44" s="44">
        <f>Nut_StatusTool!B38</f>
        <v>0</v>
      </c>
      <c r="S44" s="44">
        <f>Nut_StatusTool!C38</f>
        <v>0</v>
      </c>
      <c r="T44" s="44">
        <f>Nut_StatusTool!D38</f>
        <v>0</v>
      </c>
      <c r="U44" s="44">
        <f>Nut_StatusTool!F38</f>
        <v>0</v>
      </c>
      <c r="V44" s="285" t="str">
        <f>Nut_StatusTool!K38</f>
        <v/>
      </c>
      <c r="W44" s="44" t="str">
        <f>Nut_StatusTool!L38</f>
        <v/>
      </c>
      <c r="X44" s="44" t="str">
        <f>Nut_StatusTool!M38</f>
        <v/>
      </c>
      <c r="Y44" s="44" t="str">
        <f>Nut_StatusTool!N38</f>
        <v/>
      </c>
    </row>
    <row r="45" spans="1:25">
      <c r="A45" s="182" t="str">
        <f t="array" ref="A45">IF(ROWS(A$13:A45)&gt;$S$5,"",INDEX(Q$13:Q$512,SMALL(IF(($W$13:$W$512=$W$6)+(($W$13:$W$512=$W$7)+(($W$13:$W$512=$W$8)+(($X$13:$X$512=$X$6)+(($X$13:$X$512=$X$7)+(($Y$13:$Y$512=$Y$6)+(($Y$13:$Y$512=$Y$7)+(($Y$13:$Y$512=$Z$6)+(($Y$13:$Y$512=$Z$7))))))))),ROW($A$13:$A$512)-ROW($A$13)+1),ROWS(A$13:A45))))</f>
        <v/>
      </c>
      <c r="B45" s="290" t="str">
        <f t="array" ref="B45">IF(ROWS(B$13:B45)&gt;$S$5,"",INDEX(R$13:R$512,SMALL(IF(($W$13:$W$512=$W$6)+(($W$13:$W$512=$W$7)+(($W$13:$W$512=$W$8)+(($X$13:$X$512=$X$6)+(($X$13:$X$512=$X$7)+(($Y$13:$Y$512=$Y$6)+(($Y$13:$Y$512=$Y$7)+(($Y$13:$Y$512=$Z$6)+(($Y$13:$Y$512=$Z$7))))))))),ROW($A$13:$A$512)-ROW($A$13)+1),ROWS(B$13:B45))))</f>
        <v/>
      </c>
      <c r="C45" s="290" t="str">
        <f t="array" ref="C45">IF(ROWS(C$13:C45)&gt;$S$5,"",INDEX(S$13:S$512,SMALL(IF(($W$13:$W$512=$W$6)+(($W$13:$W$512=$W$7)+(($W$13:$W$512=$W$8)+(($X$13:$X$512=$X$6)+(($X$13:$X$512=$X$7)+(($Y$13:$Y$512=$Y$6)+(($Y$13:$Y$512=$Y$7)+(($Y$13:$Y$512=$Z$6)+(($Y$13:$Y$512=$Z$7))))))))),ROW($A$13:$A$512)-ROW($A$13)+1),ROWS(C$13:C45))))</f>
        <v/>
      </c>
      <c r="D45" s="316" t="str">
        <f t="array" ref="D45">IF(ROWS(D$13:D45)&gt;$S$5,"",INDEX(T$13:T$512,SMALL(IF(($W$13:$W$512=$W$6)+(($W$13:$W$512=$W$7)+(($W$13:$W$512=$W$8)+(($X$13:$X$512=$X$6)+(($X$13:$X$512=$X$7)+(($Y$13:$Y$512=$Y$6)+(($Y$13:$Y$512=$Y$7)+(($Y$13:$Y$512=$Z$6)+(($Y$13:$Y$512=$Z$7))))))))),ROW($A$13:$A$512)-ROW($A$13)+1),ROWS(D$13:D45))))</f>
        <v/>
      </c>
      <c r="E45" s="182" t="str">
        <f t="array" ref="E45">IF(ROWS(E$13:E45)&gt;$S$5,"",INDEX(U$13:U$512,SMALL(IF(($W$13:$W$512=$W$6)+(($W$13:$W$512=$W$7)+(($W$13:$W$512=$W$8)+(($X$13:$X$512=$X$6)+(($X$13:$X$512=$X$7)+(($Y$13:$Y$512=$Y$6)+(($Y$13:$Y$512=$Y$7)+(($Y$13:$Y$512=$Z$6)+(($Y$13:$Y$512=$Z$7))))))))),ROW($A$13:$A$512)-ROW($A$13)+1),ROWS(E$13:E45))))</f>
        <v/>
      </c>
      <c r="F45" s="182" t="str">
        <f t="array" ref="F45">IF(ROWS(F$13:F45)&gt;$S$5,"",INDEX(V$13:V$512,SMALL(IF(($W$13:$W$512=$W$6)+(($W$13:$W$512=$W$7)+(($W$13:$W$512=$W$8)+(($X$13:$X$512=$X$6)+(($X$13:$X$512=$X$7)+(($Y$13:$Y$512=$Y$6)+(($Y$13:$Y$512=$Y$7)+(($Y$13:$Y$512=$Z$6)+(($Y$13:$Y$512=$Z$7))))))))),ROW($A$13:$A$512)-ROW($A$13)+1),ROWS(F$13:F45))))</f>
        <v/>
      </c>
      <c r="G45" s="351" t="str">
        <f t="array" ref="G45">IF(ROWS(G$13:G45)&gt;$S$5,"",INDEX(W$13:W$512,SMALL(IF(($W$13:$W$512=$W$6)+(($W$13:$W$512=$W$7)+(($W$13:$W$512=$W$8)+(($X$13:$X$512=$X$6)+(($X$13:$X$512=$X$7)+(($Y$13:$Y$512=$Y$6)+(($Y$13:$Y$512=$Y$7)+(($Y$13:$Y$512=$Z$6)+(($Y$13:$Y$512=$Z$7))))))))),ROW($A$13:$A$512)-ROW($A$13)+1),ROWS(G$13:G45))))</f>
        <v/>
      </c>
      <c r="H45" s="351" t="str">
        <f t="array" ref="H45">IF(ROWS(H$13:H45)&gt;$S$5,"",INDEX(X$13:X$512,SMALL(IF(($W$13:$W$512=$W$6)+(($W$13:$W$512=$W$7)+(($W$13:$W$512=$W$8)+(($X$13:$X$512=$X$6)+(($X$13:$X$512=$X$7)+(($Y$13:$Y$512=$Y$6)+(($Y$13:$Y$512=$Y$7)+(($Y$13:$Y$512=$Z$6)+(($Y$13:$Y$512=$Z$7))))))))),ROW($A$13:$A$512)-ROW($A$13)+1),ROWS(H$13:H45))))</f>
        <v/>
      </c>
      <c r="I45" s="351" t="str">
        <f t="array" ref="I45">IF(ROWS(I$13:I45)&gt;$S$5,"",INDEX(Y$13:Y$512,SMALL(IF(($W$13:$W$512=$W$6)+(($W$13:$W$512=$W$7)+(($W$13:$W$512=$W$8)+(($X$13:$X$512=$X$6)+(($X$13:$X$512=$X$7)+(($Y$13:$Y$512=$Y$6)+(($Y$13:$Y$512=$Y$7)+(($Y$13:$Y$512=$Z$6)+(($Y$13:$Y$512=$Z$7))))))))),ROW($A$13:$A$512)-ROW($A$13)+1),ROWS(I$13:I45))))</f>
        <v/>
      </c>
      <c r="J45" s="136"/>
      <c r="Q45" s="44">
        <f>Nut_StatusTool!A39</f>
        <v>33</v>
      </c>
      <c r="R45" s="44">
        <f>Nut_StatusTool!B39</f>
        <v>0</v>
      </c>
      <c r="S45" s="44">
        <f>Nut_StatusTool!C39</f>
        <v>0</v>
      </c>
      <c r="T45" s="44">
        <f>Nut_StatusTool!D39</f>
        <v>0</v>
      </c>
      <c r="U45" s="44">
        <f>Nut_StatusTool!F39</f>
        <v>0</v>
      </c>
      <c r="V45" s="285" t="str">
        <f>Nut_StatusTool!K39</f>
        <v/>
      </c>
      <c r="W45" s="44" t="str">
        <f>Nut_StatusTool!L39</f>
        <v/>
      </c>
      <c r="X45" s="44" t="str">
        <f>Nut_StatusTool!M39</f>
        <v/>
      </c>
      <c r="Y45" s="44" t="str">
        <f>Nut_StatusTool!N39</f>
        <v/>
      </c>
    </row>
    <row r="46" spans="1:25">
      <c r="A46" s="182" t="str">
        <f t="array" ref="A46">IF(ROWS(A$13:A46)&gt;$S$5,"",INDEX(Q$13:Q$512,SMALL(IF(($W$13:$W$512=$W$6)+(($W$13:$W$512=$W$7)+(($W$13:$W$512=$W$8)+(($X$13:$X$512=$X$6)+(($X$13:$X$512=$X$7)+(($Y$13:$Y$512=$Y$6)+(($Y$13:$Y$512=$Y$7)+(($Y$13:$Y$512=$Z$6)+(($Y$13:$Y$512=$Z$7))))))))),ROW($A$13:$A$512)-ROW($A$13)+1),ROWS(A$13:A46))))</f>
        <v/>
      </c>
      <c r="B46" s="290" t="str">
        <f t="array" ref="B46">IF(ROWS(B$13:B46)&gt;$S$5,"",INDEX(R$13:R$512,SMALL(IF(($W$13:$W$512=$W$6)+(($W$13:$W$512=$W$7)+(($W$13:$W$512=$W$8)+(($X$13:$X$512=$X$6)+(($X$13:$X$512=$X$7)+(($Y$13:$Y$512=$Y$6)+(($Y$13:$Y$512=$Y$7)+(($Y$13:$Y$512=$Z$6)+(($Y$13:$Y$512=$Z$7))))))))),ROW($A$13:$A$512)-ROW($A$13)+1),ROWS(B$13:B46))))</f>
        <v/>
      </c>
      <c r="C46" s="290" t="str">
        <f t="array" ref="C46">IF(ROWS(C$13:C46)&gt;$S$5,"",INDEX(S$13:S$512,SMALL(IF(($W$13:$W$512=$W$6)+(($W$13:$W$512=$W$7)+(($W$13:$W$512=$W$8)+(($X$13:$X$512=$X$6)+(($X$13:$X$512=$X$7)+(($Y$13:$Y$512=$Y$6)+(($Y$13:$Y$512=$Y$7)+(($Y$13:$Y$512=$Z$6)+(($Y$13:$Y$512=$Z$7))))))))),ROW($A$13:$A$512)-ROW($A$13)+1),ROWS(C$13:C46))))</f>
        <v/>
      </c>
      <c r="D46" s="316" t="str">
        <f t="array" ref="D46">IF(ROWS(D$13:D46)&gt;$S$5,"",INDEX(T$13:T$512,SMALL(IF(($W$13:$W$512=$W$6)+(($W$13:$W$512=$W$7)+(($W$13:$W$512=$W$8)+(($X$13:$X$512=$X$6)+(($X$13:$X$512=$X$7)+(($Y$13:$Y$512=$Y$6)+(($Y$13:$Y$512=$Y$7)+(($Y$13:$Y$512=$Z$6)+(($Y$13:$Y$512=$Z$7))))))))),ROW($A$13:$A$512)-ROW($A$13)+1),ROWS(D$13:D46))))</f>
        <v/>
      </c>
      <c r="E46" s="182" t="str">
        <f t="array" ref="E46">IF(ROWS(E$13:E46)&gt;$S$5,"",INDEX(U$13:U$512,SMALL(IF(($W$13:$W$512=$W$6)+(($W$13:$W$512=$W$7)+(($W$13:$W$512=$W$8)+(($X$13:$X$512=$X$6)+(($X$13:$X$512=$X$7)+(($Y$13:$Y$512=$Y$6)+(($Y$13:$Y$512=$Y$7)+(($Y$13:$Y$512=$Z$6)+(($Y$13:$Y$512=$Z$7))))))))),ROW($A$13:$A$512)-ROW($A$13)+1),ROWS(E$13:E46))))</f>
        <v/>
      </c>
      <c r="F46" s="182" t="str">
        <f t="array" ref="F46">IF(ROWS(F$13:F46)&gt;$S$5,"",INDEX(V$13:V$512,SMALL(IF(($W$13:$W$512=$W$6)+(($W$13:$W$512=$W$7)+(($W$13:$W$512=$W$8)+(($X$13:$X$512=$X$6)+(($X$13:$X$512=$X$7)+(($Y$13:$Y$512=$Y$6)+(($Y$13:$Y$512=$Y$7)+(($Y$13:$Y$512=$Z$6)+(($Y$13:$Y$512=$Z$7))))))))),ROW($A$13:$A$512)-ROW($A$13)+1),ROWS(F$13:F46))))</f>
        <v/>
      </c>
      <c r="G46" s="351" t="str">
        <f t="array" ref="G46">IF(ROWS(G$13:G46)&gt;$S$5,"",INDEX(W$13:W$512,SMALL(IF(($W$13:$W$512=$W$6)+(($W$13:$W$512=$W$7)+(($W$13:$W$512=$W$8)+(($X$13:$X$512=$X$6)+(($X$13:$X$512=$X$7)+(($Y$13:$Y$512=$Y$6)+(($Y$13:$Y$512=$Y$7)+(($Y$13:$Y$512=$Z$6)+(($Y$13:$Y$512=$Z$7))))))))),ROW($A$13:$A$512)-ROW($A$13)+1),ROWS(G$13:G46))))</f>
        <v/>
      </c>
      <c r="H46" s="351" t="str">
        <f t="array" ref="H46">IF(ROWS(H$13:H46)&gt;$S$5,"",INDEX(X$13:X$512,SMALL(IF(($W$13:$W$512=$W$6)+(($W$13:$W$512=$W$7)+(($W$13:$W$512=$W$8)+(($X$13:$X$512=$X$6)+(($X$13:$X$512=$X$7)+(($Y$13:$Y$512=$Y$6)+(($Y$13:$Y$512=$Y$7)+(($Y$13:$Y$512=$Z$6)+(($Y$13:$Y$512=$Z$7))))))))),ROW($A$13:$A$512)-ROW($A$13)+1),ROWS(H$13:H46))))</f>
        <v/>
      </c>
      <c r="I46" s="351" t="str">
        <f t="array" ref="I46">IF(ROWS(I$13:I46)&gt;$S$5,"",INDEX(Y$13:Y$512,SMALL(IF(($W$13:$W$512=$W$6)+(($W$13:$W$512=$W$7)+(($W$13:$W$512=$W$8)+(($X$13:$X$512=$X$6)+(($X$13:$X$512=$X$7)+(($Y$13:$Y$512=$Y$6)+(($Y$13:$Y$512=$Y$7)+(($Y$13:$Y$512=$Z$6)+(($Y$13:$Y$512=$Z$7))))))))),ROW($A$13:$A$512)-ROW($A$13)+1),ROWS(I$13:I46))))</f>
        <v/>
      </c>
      <c r="J46" s="136"/>
      <c r="Q46" s="44">
        <f>Nut_StatusTool!A40</f>
        <v>34</v>
      </c>
      <c r="R46" s="44">
        <f>Nut_StatusTool!B40</f>
        <v>0</v>
      </c>
      <c r="S46" s="44">
        <f>Nut_StatusTool!C40</f>
        <v>0</v>
      </c>
      <c r="T46" s="44">
        <f>Nut_StatusTool!D40</f>
        <v>0</v>
      </c>
      <c r="U46" s="44">
        <f>Nut_StatusTool!F40</f>
        <v>0</v>
      </c>
      <c r="V46" s="285" t="str">
        <f>Nut_StatusTool!K40</f>
        <v/>
      </c>
      <c r="W46" s="44" t="str">
        <f>Nut_StatusTool!L40</f>
        <v/>
      </c>
      <c r="X46" s="44" t="str">
        <f>Nut_StatusTool!M40</f>
        <v/>
      </c>
      <c r="Y46" s="44" t="str">
        <f>Nut_StatusTool!N40</f>
        <v/>
      </c>
    </row>
    <row r="47" spans="1:25">
      <c r="A47" s="182" t="str">
        <f t="array" ref="A47">IF(ROWS(A$13:A47)&gt;$S$5,"",INDEX(Q$13:Q$512,SMALL(IF(($W$13:$W$512=$W$6)+(($W$13:$W$512=$W$7)+(($W$13:$W$512=$W$8)+(($X$13:$X$512=$X$6)+(($X$13:$X$512=$X$7)+(($Y$13:$Y$512=$Y$6)+(($Y$13:$Y$512=$Y$7)+(($Y$13:$Y$512=$Z$6)+(($Y$13:$Y$512=$Z$7))))))))),ROW($A$13:$A$512)-ROW($A$13)+1),ROWS(A$13:A47))))</f>
        <v/>
      </c>
      <c r="B47" s="290" t="str">
        <f t="array" ref="B47">IF(ROWS(B$13:B47)&gt;$S$5,"",INDEX(R$13:R$512,SMALL(IF(($W$13:$W$512=$W$6)+(($W$13:$W$512=$W$7)+(($W$13:$W$512=$W$8)+(($X$13:$X$512=$X$6)+(($X$13:$X$512=$X$7)+(($Y$13:$Y$512=$Y$6)+(($Y$13:$Y$512=$Y$7)+(($Y$13:$Y$512=$Z$6)+(($Y$13:$Y$512=$Z$7))))))))),ROW($A$13:$A$512)-ROW($A$13)+1),ROWS(B$13:B47))))</f>
        <v/>
      </c>
      <c r="C47" s="290" t="str">
        <f t="array" ref="C47">IF(ROWS(C$13:C47)&gt;$S$5,"",INDEX(S$13:S$512,SMALL(IF(($W$13:$W$512=$W$6)+(($W$13:$W$512=$W$7)+(($W$13:$W$512=$W$8)+(($X$13:$X$512=$X$6)+(($X$13:$X$512=$X$7)+(($Y$13:$Y$512=$Y$6)+(($Y$13:$Y$512=$Y$7)+(($Y$13:$Y$512=$Z$6)+(($Y$13:$Y$512=$Z$7))))))))),ROW($A$13:$A$512)-ROW($A$13)+1),ROWS(C$13:C47))))</f>
        <v/>
      </c>
      <c r="D47" s="316" t="str">
        <f t="array" ref="D47">IF(ROWS(D$13:D47)&gt;$S$5,"",INDEX(T$13:T$512,SMALL(IF(($W$13:$W$512=$W$6)+(($W$13:$W$512=$W$7)+(($W$13:$W$512=$W$8)+(($X$13:$X$512=$X$6)+(($X$13:$X$512=$X$7)+(($Y$13:$Y$512=$Y$6)+(($Y$13:$Y$512=$Y$7)+(($Y$13:$Y$512=$Z$6)+(($Y$13:$Y$512=$Z$7))))))))),ROW($A$13:$A$512)-ROW($A$13)+1),ROWS(D$13:D47))))</f>
        <v/>
      </c>
      <c r="E47" s="182" t="str">
        <f t="array" ref="E47">IF(ROWS(E$13:E47)&gt;$S$5,"",INDEX(U$13:U$512,SMALL(IF(($W$13:$W$512=$W$6)+(($W$13:$W$512=$W$7)+(($W$13:$W$512=$W$8)+(($X$13:$X$512=$X$6)+(($X$13:$X$512=$X$7)+(($Y$13:$Y$512=$Y$6)+(($Y$13:$Y$512=$Y$7)+(($Y$13:$Y$512=$Z$6)+(($Y$13:$Y$512=$Z$7))))))))),ROW($A$13:$A$512)-ROW($A$13)+1),ROWS(E$13:E47))))</f>
        <v/>
      </c>
      <c r="F47" s="182" t="str">
        <f t="array" ref="F47">IF(ROWS(F$13:F47)&gt;$S$5,"",INDEX(V$13:V$512,SMALL(IF(($W$13:$W$512=$W$6)+(($W$13:$W$512=$W$7)+(($W$13:$W$512=$W$8)+(($X$13:$X$512=$X$6)+(($X$13:$X$512=$X$7)+(($Y$13:$Y$512=$Y$6)+(($Y$13:$Y$512=$Y$7)+(($Y$13:$Y$512=$Z$6)+(($Y$13:$Y$512=$Z$7))))))))),ROW($A$13:$A$512)-ROW($A$13)+1),ROWS(F$13:F47))))</f>
        <v/>
      </c>
      <c r="G47" s="351" t="str">
        <f t="array" ref="G47">IF(ROWS(G$13:G47)&gt;$S$5,"",INDEX(W$13:W$512,SMALL(IF(($W$13:$W$512=$W$6)+(($W$13:$W$512=$W$7)+(($W$13:$W$512=$W$8)+(($X$13:$X$512=$X$6)+(($X$13:$X$512=$X$7)+(($Y$13:$Y$512=$Y$6)+(($Y$13:$Y$512=$Y$7)+(($Y$13:$Y$512=$Z$6)+(($Y$13:$Y$512=$Z$7))))))))),ROW($A$13:$A$512)-ROW($A$13)+1),ROWS(G$13:G47))))</f>
        <v/>
      </c>
      <c r="H47" s="351" t="str">
        <f t="array" ref="H47">IF(ROWS(H$13:H47)&gt;$S$5,"",INDEX(X$13:X$512,SMALL(IF(($W$13:$W$512=$W$6)+(($W$13:$W$512=$W$7)+(($W$13:$W$512=$W$8)+(($X$13:$X$512=$X$6)+(($X$13:$X$512=$X$7)+(($Y$13:$Y$512=$Y$6)+(($Y$13:$Y$512=$Y$7)+(($Y$13:$Y$512=$Z$6)+(($Y$13:$Y$512=$Z$7))))))))),ROW($A$13:$A$512)-ROW($A$13)+1),ROWS(H$13:H47))))</f>
        <v/>
      </c>
      <c r="I47" s="351" t="str">
        <f t="array" ref="I47">IF(ROWS(I$13:I47)&gt;$S$5,"",INDEX(Y$13:Y$512,SMALL(IF(($W$13:$W$512=$W$6)+(($W$13:$W$512=$W$7)+(($W$13:$W$512=$W$8)+(($X$13:$X$512=$X$6)+(($X$13:$X$512=$X$7)+(($Y$13:$Y$512=$Y$6)+(($Y$13:$Y$512=$Y$7)+(($Y$13:$Y$512=$Z$6)+(($Y$13:$Y$512=$Z$7))))))))),ROW($A$13:$A$512)-ROW($A$13)+1),ROWS(I$13:I47))))</f>
        <v/>
      </c>
      <c r="J47" s="136"/>
      <c r="Q47" s="44">
        <f>Nut_StatusTool!A41</f>
        <v>35</v>
      </c>
      <c r="R47" s="44">
        <f>Nut_StatusTool!B41</f>
        <v>0</v>
      </c>
      <c r="S47" s="44">
        <f>Nut_StatusTool!C41</f>
        <v>0</v>
      </c>
      <c r="T47" s="44">
        <f>Nut_StatusTool!D41</f>
        <v>0</v>
      </c>
      <c r="U47" s="44">
        <f>Nut_StatusTool!F41</f>
        <v>0</v>
      </c>
      <c r="V47" s="285" t="str">
        <f>Nut_StatusTool!K41</f>
        <v/>
      </c>
      <c r="W47" s="44" t="str">
        <f>Nut_StatusTool!L41</f>
        <v/>
      </c>
      <c r="X47" s="44" t="str">
        <f>Nut_StatusTool!M41</f>
        <v/>
      </c>
      <c r="Y47" s="44" t="str">
        <f>Nut_StatusTool!N41</f>
        <v/>
      </c>
    </row>
    <row r="48" spans="1:25">
      <c r="A48" s="182" t="str">
        <f t="array" ref="A48">IF(ROWS(A$13:A48)&gt;$S$5,"",INDEX(Q$13:Q$512,SMALL(IF(($W$13:$W$512=$W$6)+(($W$13:$W$512=$W$7)+(($W$13:$W$512=$W$8)+(($X$13:$X$512=$X$6)+(($X$13:$X$512=$X$7)+(($Y$13:$Y$512=$Y$6)+(($Y$13:$Y$512=$Y$7)+(($Y$13:$Y$512=$Z$6)+(($Y$13:$Y$512=$Z$7))))))))),ROW($A$13:$A$512)-ROW($A$13)+1),ROWS(A$13:A48))))</f>
        <v/>
      </c>
      <c r="B48" s="290" t="str">
        <f t="array" ref="B48">IF(ROWS(B$13:B48)&gt;$S$5,"",INDEX(R$13:R$512,SMALL(IF(($W$13:$W$512=$W$6)+(($W$13:$W$512=$W$7)+(($W$13:$W$512=$W$8)+(($X$13:$X$512=$X$6)+(($X$13:$X$512=$X$7)+(($Y$13:$Y$512=$Y$6)+(($Y$13:$Y$512=$Y$7)+(($Y$13:$Y$512=$Z$6)+(($Y$13:$Y$512=$Z$7))))))))),ROW($A$13:$A$512)-ROW($A$13)+1),ROWS(B$13:B48))))</f>
        <v/>
      </c>
      <c r="C48" s="290" t="str">
        <f t="array" ref="C48">IF(ROWS(C$13:C48)&gt;$S$5,"",INDEX(S$13:S$512,SMALL(IF(($W$13:$W$512=$W$6)+(($W$13:$W$512=$W$7)+(($W$13:$W$512=$W$8)+(($X$13:$X$512=$X$6)+(($X$13:$X$512=$X$7)+(($Y$13:$Y$512=$Y$6)+(($Y$13:$Y$512=$Y$7)+(($Y$13:$Y$512=$Z$6)+(($Y$13:$Y$512=$Z$7))))))))),ROW($A$13:$A$512)-ROW($A$13)+1),ROWS(C$13:C48))))</f>
        <v/>
      </c>
      <c r="D48" s="316" t="str">
        <f t="array" ref="D48">IF(ROWS(D$13:D48)&gt;$S$5,"",INDEX(T$13:T$512,SMALL(IF(($W$13:$W$512=$W$6)+(($W$13:$W$512=$W$7)+(($W$13:$W$512=$W$8)+(($X$13:$X$512=$X$6)+(($X$13:$X$512=$X$7)+(($Y$13:$Y$512=$Y$6)+(($Y$13:$Y$512=$Y$7)+(($Y$13:$Y$512=$Z$6)+(($Y$13:$Y$512=$Z$7))))))))),ROW($A$13:$A$512)-ROW($A$13)+1),ROWS(D$13:D48))))</f>
        <v/>
      </c>
      <c r="E48" s="182" t="str">
        <f t="array" ref="E48">IF(ROWS(E$13:E48)&gt;$S$5,"",INDEX(U$13:U$512,SMALL(IF(($W$13:$W$512=$W$6)+(($W$13:$W$512=$W$7)+(($W$13:$W$512=$W$8)+(($X$13:$X$512=$X$6)+(($X$13:$X$512=$X$7)+(($Y$13:$Y$512=$Y$6)+(($Y$13:$Y$512=$Y$7)+(($Y$13:$Y$512=$Z$6)+(($Y$13:$Y$512=$Z$7))))))))),ROW($A$13:$A$512)-ROW($A$13)+1),ROWS(E$13:E48))))</f>
        <v/>
      </c>
      <c r="F48" s="182" t="str">
        <f t="array" ref="F48">IF(ROWS(F$13:F48)&gt;$S$5,"",INDEX(V$13:V$512,SMALL(IF(($W$13:$W$512=$W$6)+(($W$13:$W$512=$W$7)+(($W$13:$W$512=$W$8)+(($X$13:$X$512=$X$6)+(($X$13:$X$512=$X$7)+(($Y$13:$Y$512=$Y$6)+(($Y$13:$Y$512=$Y$7)+(($Y$13:$Y$512=$Z$6)+(($Y$13:$Y$512=$Z$7))))))))),ROW($A$13:$A$512)-ROW($A$13)+1),ROWS(F$13:F48))))</f>
        <v/>
      </c>
      <c r="G48" s="351" t="str">
        <f t="array" ref="G48">IF(ROWS(G$13:G48)&gt;$S$5,"",INDEX(W$13:W$512,SMALL(IF(($W$13:$W$512=$W$6)+(($W$13:$W$512=$W$7)+(($W$13:$W$512=$W$8)+(($X$13:$X$512=$X$6)+(($X$13:$X$512=$X$7)+(($Y$13:$Y$512=$Y$6)+(($Y$13:$Y$512=$Y$7)+(($Y$13:$Y$512=$Z$6)+(($Y$13:$Y$512=$Z$7))))))))),ROW($A$13:$A$512)-ROW($A$13)+1),ROWS(G$13:G48))))</f>
        <v/>
      </c>
      <c r="H48" s="351" t="str">
        <f t="array" ref="H48">IF(ROWS(H$13:H48)&gt;$S$5,"",INDEX(X$13:X$512,SMALL(IF(($W$13:$W$512=$W$6)+(($W$13:$W$512=$W$7)+(($W$13:$W$512=$W$8)+(($X$13:$X$512=$X$6)+(($X$13:$X$512=$X$7)+(($Y$13:$Y$512=$Y$6)+(($Y$13:$Y$512=$Y$7)+(($Y$13:$Y$512=$Z$6)+(($Y$13:$Y$512=$Z$7))))))))),ROW($A$13:$A$512)-ROW($A$13)+1),ROWS(H$13:H48))))</f>
        <v/>
      </c>
      <c r="I48" s="351" t="str">
        <f t="array" ref="I48">IF(ROWS(I$13:I48)&gt;$S$5,"",INDEX(Y$13:Y$512,SMALL(IF(($W$13:$W$512=$W$6)+(($W$13:$W$512=$W$7)+(($W$13:$W$512=$W$8)+(($X$13:$X$512=$X$6)+(($X$13:$X$512=$X$7)+(($Y$13:$Y$512=$Y$6)+(($Y$13:$Y$512=$Y$7)+(($Y$13:$Y$512=$Z$6)+(($Y$13:$Y$512=$Z$7))))))))),ROW($A$13:$A$512)-ROW($A$13)+1),ROWS(I$13:I48))))</f>
        <v/>
      </c>
      <c r="J48" s="136"/>
      <c r="Q48" s="44">
        <f>Nut_StatusTool!A42</f>
        <v>36</v>
      </c>
      <c r="R48" s="44">
        <f>Nut_StatusTool!B42</f>
        <v>0</v>
      </c>
      <c r="S48" s="44">
        <f>Nut_StatusTool!C42</f>
        <v>0</v>
      </c>
      <c r="T48" s="44">
        <f>Nut_StatusTool!D42</f>
        <v>0</v>
      </c>
      <c r="U48" s="44">
        <f>Nut_StatusTool!F42</f>
        <v>0</v>
      </c>
      <c r="V48" s="285" t="str">
        <f>Nut_StatusTool!K42</f>
        <v/>
      </c>
      <c r="W48" s="44" t="str">
        <f>Nut_StatusTool!L42</f>
        <v/>
      </c>
      <c r="X48" s="44" t="str">
        <f>Nut_StatusTool!M42</f>
        <v/>
      </c>
      <c r="Y48" s="44" t="str">
        <f>Nut_StatusTool!N42</f>
        <v/>
      </c>
    </row>
    <row r="49" spans="1:25">
      <c r="A49" s="182" t="str">
        <f t="array" ref="A49">IF(ROWS(A$13:A49)&gt;$S$5,"",INDEX(Q$13:Q$512,SMALL(IF(($W$13:$W$512=$W$6)+(($W$13:$W$512=$W$7)+(($W$13:$W$512=$W$8)+(($X$13:$X$512=$X$6)+(($X$13:$X$512=$X$7)+(($Y$13:$Y$512=$Y$6)+(($Y$13:$Y$512=$Y$7)+(($Y$13:$Y$512=$Z$6)+(($Y$13:$Y$512=$Z$7))))))))),ROW($A$13:$A$512)-ROW($A$13)+1),ROWS(A$13:A49))))</f>
        <v/>
      </c>
      <c r="B49" s="290" t="str">
        <f t="array" ref="B49">IF(ROWS(B$13:B49)&gt;$S$5,"",INDEX(R$13:R$512,SMALL(IF(($W$13:$W$512=$W$6)+(($W$13:$W$512=$W$7)+(($W$13:$W$512=$W$8)+(($X$13:$X$512=$X$6)+(($X$13:$X$512=$X$7)+(($Y$13:$Y$512=$Y$6)+(($Y$13:$Y$512=$Y$7)+(($Y$13:$Y$512=$Z$6)+(($Y$13:$Y$512=$Z$7))))))))),ROW($A$13:$A$512)-ROW($A$13)+1),ROWS(B$13:B49))))</f>
        <v/>
      </c>
      <c r="C49" s="290" t="str">
        <f t="array" ref="C49">IF(ROWS(C$13:C49)&gt;$S$5,"",INDEX(S$13:S$512,SMALL(IF(($W$13:$W$512=$W$6)+(($W$13:$W$512=$W$7)+(($W$13:$W$512=$W$8)+(($X$13:$X$512=$X$6)+(($X$13:$X$512=$X$7)+(($Y$13:$Y$512=$Y$6)+(($Y$13:$Y$512=$Y$7)+(($Y$13:$Y$512=$Z$6)+(($Y$13:$Y$512=$Z$7))))))))),ROW($A$13:$A$512)-ROW($A$13)+1),ROWS(C$13:C49))))</f>
        <v/>
      </c>
      <c r="D49" s="316" t="str">
        <f t="array" ref="D49">IF(ROWS(D$13:D49)&gt;$S$5,"",INDEX(T$13:T$512,SMALL(IF(($W$13:$W$512=$W$6)+(($W$13:$W$512=$W$7)+(($W$13:$W$512=$W$8)+(($X$13:$X$512=$X$6)+(($X$13:$X$512=$X$7)+(($Y$13:$Y$512=$Y$6)+(($Y$13:$Y$512=$Y$7)+(($Y$13:$Y$512=$Z$6)+(($Y$13:$Y$512=$Z$7))))))))),ROW($A$13:$A$512)-ROW($A$13)+1),ROWS(D$13:D49))))</f>
        <v/>
      </c>
      <c r="E49" s="182" t="str">
        <f t="array" ref="E49">IF(ROWS(E$13:E49)&gt;$S$5,"",INDEX(U$13:U$512,SMALL(IF(($W$13:$W$512=$W$6)+(($W$13:$W$512=$W$7)+(($W$13:$W$512=$W$8)+(($X$13:$X$512=$X$6)+(($X$13:$X$512=$X$7)+(($Y$13:$Y$512=$Y$6)+(($Y$13:$Y$512=$Y$7)+(($Y$13:$Y$512=$Z$6)+(($Y$13:$Y$512=$Z$7))))))))),ROW($A$13:$A$512)-ROW($A$13)+1),ROWS(E$13:E49))))</f>
        <v/>
      </c>
      <c r="F49" s="182" t="str">
        <f t="array" ref="F49">IF(ROWS(F$13:F49)&gt;$S$5,"",INDEX(V$13:V$512,SMALL(IF(($W$13:$W$512=$W$6)+(($W$13:$W$512=$W$7)+(($W$13:$W$512=$W$8)+(($X$13:$X$512=$X$6)+(($X$13:$X$512=$X$7)+(($Y$13:$Y$512=$Y$6)+(($Y$13:$Y$512=$Y$7)+(($Y$13:$Y$512=$Z$6)+(($Y$13:$Y$512=$Z$7))))))))),ROW($A$13:$A$512)-ROW($A$13)+1),ROWS(F$13:F49))))</f>
        <v/>
      </c>
      <c r="G49" s="351" t="str">
        <f t="array" ref="G49">IF(ROWS(G$13:G49)&gt;$S$5,"",INDEX(W$13:W$512,SMALL(IF(($W$13:$W$512=$W$6)+(($W$13:$W$512=$W$7)+(($W$13:$W$512=$W$8)+(($X$13:$X$512=$X$6)+(($X$13:$X$512=$X$7)+(($Y$13:$Y$512=$Y$6)+(($Y$13:$Y$512=$Y$7)+(($Y$13:$Y$512=$Z$6)+(($Y$13:$Y$512=$Z$7))))))))),ROW($A$13:$A$512)-ROW($A$13)+1),ROWS(G$13:G49))))</f>
        <v/>
      </c>
      <c r="H49" s="351" t="str">
        <f t="array" ref="H49">IF(ROWS(H$13:H49)&gt;$S$5,"",INDEX(X$13:X$512,SMALL(IF(($W$13:$W$512=$W$6)+(($W$13:$W$512=$W$7)+(($W$13:$W$512=$W$8)+(($X$13:$X$512=$X$6)+(($X$13:$X$512=$X$7)+(($Y$13:$Y$512=$Y$6)+(($Y$13:$Y$512=$Y$7)+(($Y$13:$Y$512=$Z$6)+(($Y$13:$Y$512=$Z$7))))))))),ROW($A$13:$A$512)-ROW($A$13)+1),ROWS(H$13:H49))))</f>
        <v/>
      </c>
      <c r="I49" s="351" t="str">
        <f t="array" ref="I49">IF(ROWS(I$13:I49)&gt;$S$5,"",INDEX(Y$13:Y$512,SMALL(IF(($W$13:$W$512=$W$6)+(($W$13:$W$512=$W$7)+(($W$13:$W$512=$W$8)+(($X$13:$X$512=$X$6)+(($X$13:$X$512=$X$7)+(($Y$13:$Y$512=$Y$6)+(($Y$13:$Y$512=$Y$7)+(($Y$13:$Y$512=$Z$6)+(($Y$13:$Y$512=$Z$7))))))))),ROW($A$13:$A$512)-ROW($A$13)+1),ROWS(I$13:I49))))</f>
        <v/>
      </c>
      <c r="J49" s="136"/>
      <c r="Q49" s="44">
        <f>Nut_StatusTool!A43</f>
        <v>37</v>
      </c>
      <c r="R49" s="44">
        <f>Nut_StatusTool!B43</f>
        <v>0</v>
      </c>
      <c r="S49" s="44">
        <f>Nut_StatusTool!C43</f>
        <v>0</v>
      </c>
      <c r="T49" s="44">
        <f>Nut_StatusTool!D43</f>
        <v>0</v>
      </c>
      <c r="U49" s="44">
        <f>Nut_StatusTool!F43</f>
        <v>0</v>
      </c>
      <c r="V49" s="285" t="str">
        <f>Nut_StatusTool!K43</f>
        <v/>
      </c>
      <c r="W49" s="44" t="str">
        <f>Nut_StatusTool!L43</f>
        <v/>
      </c>
      <c r="X49" s="44" t="str">
        <f>Nut_StatusTool!M43</f>
        <v/>
      </c>
      <c r="Y49" s="44" t="str">
        <f>Nut_StatusTool!N43</f>
        <v/>
      </c>
    </row>
    <row r="50" spans="1:25">
      <c r="A50" s="182" t="str">
        <f t="array" ref="A50">IF(ROWS(A$13:A50)&gt;$S$5,"",INDEX(Q$13:Q$512,SMALL(IF(($W$13:$W$512=$W$6)+(($W$13:$W$512=$W$7)+(($W$13:$W$512=$W$8)+(($X$13:$X$512=$X$6)+(($X$13:$X$512=$X$7)+(($Y$13:$Y$512=$Y$6)+(($Y$13:$Y$512=$Y$7)+(($Y$13:$Y$512=$Z$6)+(($Y$13:$Y$512=$Z$7))))))))),ROW($A$13:$A$512)-ROW($A$13)+1),ROWS(A$13:A50))))</f>
        <v/>
      </c>
      <c r="B50" s="290" t="str">
        <f t="array" ref="B50">IF(ROWS(B$13:B50)&gt;$S$5,"",INDEX(R$13:R$512,SMALL(IF(($W$13:$W$512=$W$6)+(($W$13:$W$512=$W$7)+(($W$13:$W$512=$W$8)+(($X$13:$X$512=$X$6)+(($X$13:$X$512=$X$7)+(($Y$13:$Y$512=$Y$6)+(($Y$13:$Y$512=$Y$7)+(($Y$13:$Y$512=$Z$6)+(($Y$13:$Y$512=$Z$7))))))))),ROW($A$13:$A$512)-ROW($A$13)+1),ROWS(B$13:B50))))</f>
        <v/>
      </c>
      <c r="C50" s="290" t="str">
        <f t="array" ref="C50">IF(ROWS(C$13:C50)&gt;$S$5,"",INDEX(S$13:S$512,SMALL(IF(($W$13:$W$512=$W$6)+(($W$13:$W$512=$W$7)+(($W$13:$W$512=$W$8)+(($X$13:$X$512=$X$6)+(($X$13:$X$512=$X$7)+(($Y$13:$Y$512=$Y$6)+(($Y$13:$Y$512=$Y$7)+(($Y$13:$Y$512=$Z$6)+(($Y$13:$Y$512=$Z$7))))))))),ROW($A$13:$A$512)-ROW($A$13)+1),ROWS(C$13:C50))))</f>
        <v/>
      </c>
      <c r="D50" s="316" t="str">
        <f t="array" ref="D50">IF(ROWS(D$13:D50)&gt;$S$5,"",INDEX(T$13:T$512,SMALL(IF(($W$13:$W$512=$W$6)+(($W$13:$W$512=$W$7)+(($W$13:$W$512=$W$8)+(($X$13:$X$512=$X$6)+(($X$13:$X$512=$X$7)+(($Y$13:$Y$512=$Y$6)+(($Y$13:$Y$512=$Y$7)+(($Y$13:$Y$512=$Z$6)+(($Y$13:$Y$512=$Z$7))))))))),ROW($A$13:$A$512)-ROW($A$13)+1),ROWS(D$13:D50))))</f>
        <v/>
      </c>
      <c r="E50" s="182" t="str">
        <f t="array" ref="E50">IF(ROWS(E$13:E50)&gt;$S$5,"",INDEX(U$13:U$512,SMALL(IF(($W$13:$W$512=$W$6)+(($W$13:$W$512=$W$7)+(($W$13:$W$512=$W$8)+(($X$13:$X$512=$X$6)+(($X$13:$X$512=$X$7)+(($Y$13:$Y$512=$Y$6)+(($Y$13:$Y$512=$Y$7)+(($Y$13:$Y$512=$Z$6)+(($Y$13:$Y$512=$Z$7))))))))),ROW($A$13:$A$512)-ROW($A$13)+1),ROWS(E$13:E50))))</f>
        <v/>
      </c>
      <c r="F50" s="182" t="str">
        <f t="array" ref="F50">IF(ROWS(F$13:F50)&gt;$S$5,"",INDEX(V$13:V$512,SMALL(IF(($W$13:$W$512=$W$6)+(($W$13:$W$512=$W$7)+(($W$13:$W$512=$W$8)+(($X$13:$X$512=$X$6)+(($X$13:$X$512=$X$7)+(($Y$13:$Y$512=$Y$6)+(($Y$13:$Y$512=$Y$7)+(($Y$13:$Y$512=$Z$6)+(($Y$13:$Y$512=$Z$7))))))))),ROW($A$13:$A$512)-ROW($A$13)+1),ROWS(F$13:F50))))</f>
        <v/>
      </c>
      <c r="G50" s="351" t="str">
        <f t="array" ref="G50">IF(ROWS(G$13:G50)&gt;$S$5,"",INDEX(W$13:W$512,SMALL(IF(($W$13:$W$512=$W$6)+(($W$13:$W$512=$W$7)+(($W$13:$W$512=$W$8)+(($X$13:$X$512=$X$6)+(($X$13:$X$512=$X$7)+(($Y$13:$Y$512=$Y$6)+(($Y$13:$Y$512=$Y$7)+(($Y$13:$Y$512=$Z$6)+(($Y$13:$Y$512=$Z$7))))))))),ROW($A$13:$A$512)-ROW($A$13)+1),ROWS(G$13:G50))))</f>
        <v/>
      </c>
      <c r="H50" s="351" t="str">
        <f t="array" ref="H50">IF(ROWS(H$13:H50)&gt;$S$5,"",INDEX(X$13:X$512,SMALL(IF(($W$13:$W$512=$W$6)+(($W$13:$W$512=$W$7)+(($W$13:$W$512=$W$8)+(($X$13:$X$512=$X$6)+(($X$13:$X$512=$X$7)+(($Y$13:$Y$512=$Y$6)+(($Y$13:$Y$512=$Y$7)+(($Y$13:$Y$512=$Z$6)+(($Y$13:$Y$512=$Z$7))))))))),ROW($A$13:$A$512)-ROW($A$13)+1),ROWS(H$13:H50))))</f>
        <v/>
      </c>
      <c r="I50" s="351" t="str">
        <f t="array" ref="I50">IF(ROWS(I$13:I50)&gt;$S$5,"",INDEX(Y$13:Y$512,SMALL(IF(($W$13:$W$512=$W$6)+(($W$13:$W$512=$W$7)+(($W$13:$W$512=$W$8)+(($X$13:$X$512=$X$6)+(($X$13:$X$512=$X$7)+(($Y$13:$Y$512=$Y$6)+(($Y$13:$Y$512=$Y$7)+(($Y$13:$Y$512=$Z$6)+(($Y$13:$Y$512=$Z$7))))))))),ROW($A$13:$A$512)-ROW($A$13)+1),ROWS(I$13:I50))))</f>
        <v/>
      </c>
      <c r="J50" s="136"/>
      <c r="Q50" s="44">
        <f>Nut_StatusTool!A44</f>
        <v>38</v>
      </c>
      <c r="R50" s="44">
        <f>Nut_StatusTool!B44</f>
        <v>0</v>
      </c>
      <c r="S50" s="44">
        <f>Nut_StatusTool!C44</f>
        <v>0</v>
      </c>
      <c r="T50" s="44">
        <f>Nut_StatusTool!D44</f>
        <v>0</v>
      </c>
      <c r="U50" s="44">
        <f>Nut_StatusTool!F44</f>
        <v>0</v>
      </c>
      <c r="V50" s="285" t="str">
        <f>Nut_StatusTool!K44</f>
        <v/>
      </c>
      <c r="W50" s="44" t="str">
        <f>Nut_StatusTool!L44</f>
        <v/>
      </c>
      <c r="X50" s="44" t="str">
        <f>Nut_StatusTool!M44</f>
        <v/>
      </c>
      <c r="Y50" s="44" t="str">
        <f>Nut_StatusTool!N44</f>
        <v/>
      </c>
    </row>
    <row r="51" spans="1:25">
      <c r="A51" s="182" t="str">
        <f t="array" ref="A51">IF(ROWS(A$13:A51)&gt;$S$5,"",INDEX(Q$13:Q$512,SMALL(IF(($W$13:$W$512=$W$6)+(($W$13:$W$512=$W$7)+(($W$13:$W$512=$W$8)+(($X$13:$X$512=$X$6)+(($X$13:$X$512=$X$7)+(($Y$13:$Y$512=$Y$6)+(($Y$13:$Y$512=$Y$7)+(($Y$13:$Y$512=$Z$6)+(($Y$13:$Y$512=$Z$7))))))))),ROW($A$13:$A$512)-ROW($A$13)+1),ROWS(A$13:A51))))</f>
        <v/>
      </c>
      <c r="B51" s="290" t="str">
        <f t="array" ref="B51">IF(ROWS(B$13:B51)&gt;$S$5,"",INDEX(R$13:R$512,SMALL(IF(($W$13:$W$512=$W$6)+(($W$13:$W$512=$W$7)+(($W$13:$W$512=$W$8)+(($X$13:$X$512=$X$6)+(($X$13:$X$512=$X$7)+(($Y$13:$Y$512=$Y$6)+(($Y$13:$Y$512=$Y$7)+(($Y$13:$Y$512=$Z$6)+(($Y$13:$Y$512=$Z$7))))))))),ROW($A$13:$A$512)-ROW($A$13)+1),ROWS(B$13:B51))))</f>
        <v/>
      </c>
      <c r="C51" s="290" t="str">
        <f t="array" ref="C51">IF(ROWS(C$13:C51)&gt;$S$5,"",INDEX(S$13:S$512,SMALL(IF(($W$13:$W$512=$W$6)+(($W$13:$W$512=$W$7)+(($W$13:$W$512=$W$8)+(($X$13:$X$512=$X$6)+(($X$13:$X$512=$X$7)+(($Y$13:$Y$512=$Y$6)+(($Y$13:$Y$512=$Y$7)+(($Y$13:$Y$512=$Z$6)+(($Y$13:$Y$512=$Z$7))))))))),ROW($A$13:$A$512)-ROW($A$13)+1),ROWS(C$13:C51))))</f>
        <v/>
      </c>
      <c r="D51" s="316" t="str">
        <f t="array" ref="D51">IF(ROWS(D$13:D51)&gt;$S$5,"",INDEX(T$13:T$512,SMALL(IF(($W$13:$W$512=$W$6)+(($W$13:$W$512=$W$7)+(($W$13:$W$512=$W$8)+(($X$13:$X$512=$X$6)+(($X$13:$X$512=$X$7)+(($Y$13:$Y$512=$Y$6)+(($Y$13:$Y$512=$Y$7)+(($Y$13:$Y$512=$Z$6)+(($Y$13:$Y$512=$Z$7))))))))),ROW($A$13:$A$512)-ROW($A$13)+1),ROWS(D$13:D51))))</f>
        <v/>
      </c>
      <c r="E51" s="182" t="str">
        <f t="array" ref="E51">IF(ROWS(E$13:E51)&gt;$S$5,"",INDEX(U$13:U$512,SMALL(IF(($W$13:$W$512=$W$6)+(($W$13:$W$512=$W$7)+(($W$13:$W$512=$W$8)+(($X$13:$X$512=$X$6)+(($X$13:$X$512=$X$7)+(($Y$13:$Y$512=$Y$6)+(($Y$13:$Y$512=$Y$7)+(($Y$13:$Y$512=$Z$6)+(($Y$13:$Y$512=$Z$7))))))))),ROW($A$13:$A$512)-ROW($A$13)+1),ROWS(E$13:E51))))</f>
        <v/>
      </c>
      <c r="F51" s="182" t="str">
        <f t="array" ref="F51">IF(ROWS(F$13:F51)&gt;$S$5,"",INDEX(V$13:V$512,SMALL(IF(($W$13:$W$512=$W$6)+(($W$13:$W$512=$W$7)+(($W$13:$W$512=$W$8)+(($X$13:$X$512=$X$6)+(($X$13:$X$512=$X$7)+(($Y$13:$Y$512=$Y$6)+(($Y$13:$Y$512=$Y$7)+(($Y$13:$Y$512=$Z$6)+(($Y$13:$Y$512=$Z$7))))))))),ROW($A$13:$A$512)-ROW($A$13)+1),ROWS(F$13:F51))))</f>
        <v/>
      </c>
      <c r="G51" s="351" t="str">
        <f t="array" ref="G51">IF(ROWS(G$13:G51)&gt;$S$5,"",INDEX(W$13:W$512,SMALL(IF(($W$13:$W$512=$W$6)+(($W$13:$W$512=$W$7)+(($W$13:$W$512=$W$8)+(($X$13:$X$512=$X$6)+(($X$13:$X$512=$X$7)+(($Y$13:$Y$512=$Y$6)+(($Y$13:$Y$512=$Y$7)+(($Y$13:$Y$512=$Z$6)+(($Y$13:$Y$512=$Z$7))))))))),ROW($A$13:$A$512)-ROW($A$13)+1),ROWS(G$13:G51))))</f>
        <v/>
      </c>
      <c r="H51" s="351" t="str">
        <f t="array" ref="H51">IF(ROWS(H$13:H51)&gt;$S$5,"",INDEX(X$13:X$512,SMALL(IF(($W$13:$W$512=$W$6)+(($W$13:$W$512=$W$7)+(($W$13:$W$512=$W$8)+(($X$13:$X$512=$X$6)+(($X$13:$X$512=$X$7)+(($Y$13:$Y$512=$Y$6)+(($Y$13:$Y$512=$Y$7)+(($Y$13:$Y$512=$Z$6)+(($Y$13:$Y$512=$Z$7))))))))),ROW($A$13:$A$512)-ROW($A$13)+1),ROWS(H$13:H51))))</f>
        <v/>
      </c>
      <c r="I51" s="351" t="str">
        <f t="array" ref="I51">IF(ROWS(I$13:I51)&gt;$S$5,"",INDEX(Y$13:Y$512,SMALL(IF(($W$13:$W$512=$W$6)+(($W$13:$W$512=$W$7)+(($W$13:$W$512=$W$8)+(($X$13:$X$512=$X$6)+(($X$13:$X$512=$X$7)+(($Y$13:$Y$512=$Y$6)+(($Y$13:$Y$512=$Y$7)+(($Y$13:$Y$512=$Z$6)+(($Y$13:$Y$512=$Z$7))))))))),ROW($A$13:$A$512)-ROW($A$13)+1),ROWS(I$13:I51))))</f>
        <v/>
      </c>
      <c r="J51" s="136"/>
      <c r="Q51" s="44">
        <f>Nut_StatusTool!A45</f>
        <v>39</v>
      </c>
      <c r="R51" s="44">
        <f>Nut_StatusTool!B45</f>
        <v>0</v>
      </c>
      <c r="S51" s="44">
        <f>Nut_StatusTool!C45</f>
        <v>0</v>
      </c>
      <c r="T51" s="44">
        <f>Nut_StatusTool!D45</f>
        <v>0</v>
      </c>
      <c r="U51" s="44">
        <f>Nut_StatusTool!F45</f>
        <v>0</v>
      </c>
      <c r="V51" s="285" t="str">
        <f>Nut_StatusTool!K45</f>
        <v/>
      </c>
      <c r="W51" s="44" t="str">
        <f>Nut_StatusTool!L45</f>
        <v/>
      </c>
      <c r="X51" s="44" t="str">
        <f>Nut_StatusTool!M45</f>
        <v/>
      </c>
      <c r="Y51" s="44" t="str">
        <f>Nut_StatusTool!N45</f>
        <v/>
      </c>
    </row>
    <row r="52" spans="1:25">
      <c r="A52" s="182" t="str">
        <f t="array" ref="A52">IF(ROWS(A$13:A52)&gt;$S$5,"",INDEX(Q$13:Q$512,SMALL(IF(($W$13:$W$512=$W$6)+(($W$13:$W$512=$W$7)+(($W$13:$W$512=$W$8)+(($X$13:$X$512=$X$6)+(($X$13:$X$512=$X$7)+(($Y$13:$Y$512=$Y$6)+(($Y$13:$Y$512=$Y$7)+(($Y$13:$Y$512=$Z$6)+(($Y$13:$Y$512=$Z$7))))))))),ROW($A$13:$A$512)-ROW($A$13)+1),ROWS(A$13:A52))))</f>
        <v/>
      </c>
      <c r="B52" s="290" t="str">
        <f t="array" ref="B52">IF(ROWS(B$13:B52)&gt;$S$5,"",INDEX(R$13:R$512,SMALL(IF(($W$13:$W$512=$W$6)+(($W$13:$W$512=$W$7)+(($W$13:$W$512=$W$8)+(($X$13:$X$512=$X$6)+(($X$13:$X$512=$X$7)+(($Y$13:$Y$512=$Y$6)+(($Y$13:$Y$512=$Y$7)+(($Y$13:$Y$512=$Z$6)+(($Y$13:$Y$512=$Z$7))))))))),ROW($A$13:$A$512)-ROW($A$13)+1),ROWS(B$13:B52))))</f>
        <v/>
      </c>
      <c r="C52" s="290" t="str">
        <f t="array" ref="C52">IF(ROWS(C$13:C52)&gt;$S$5,"",INDEX(S$13:S$512,SMALL(IF(($W$13:$W$512=$W$6)+(($W$13:$W$512=$W$7)+(($W$13:$W$512=$W$8)+(($X$13:$X$512=$X$6)+(($X$13:$X$512=$X$7)+(($Y$13:$Y$512=$Y$6)+(($Y$13:$Y$512=$Y$7)+(($Y$13:$Y$512=$Z$6)+(($Y$13:$Y$512=$Z$7))))))))),ROW($A$13:$A$512)-ROW($A$13)+1),ROWS(C$13:C52))))</f>
        <v/>
      </c>
      <c r="D52" s="316" t="str">
        <f t="array" ref="D52">IF(ROWS(D$13:D52)&gt;$S$5,"",INDEX(T$13:T$512,SMALL(IF(($W$13:$W$512=$W$6)+(($W$13:$W$512=$W$7)+(($W$13:$W$512=$W$8)+(($X$13:$X$512=$X$6)+(($X$13:$X$512=$X$7)+(($Y$13:$Y$512=$Y$6)+(($Y$13:$Y$512=$Y$7)+(($Y$13:$Y$512=$Z$6)+(($Y$13:$Y$512=$Z$7))))))))),ROW($A$13:$A$512)-ROW($A$13)+1),ROWS(D$13:D52))))</f>
        <v/>
      </c>
      <c r="E52" s="182" t="str">
        <f t="array" ref="E52">IF(ROWS(E$13:E52)&gt;$S$5,"",INDEX(U$13:U$512,SMALL(IF(($W$13:$W$512=$W$6)+(($W$13:$W$512=$W$7)+(($W$13:$W$512=$W$8)+(($X$13:$X$512=$X$6)+(($X$13:$X$512=$X$7)+(($Y$13:$Y$512=$Y$6)+(($Y$13:$Y$512=$Y$7)+(($Y$13:$Y$512=$Z$6)+(($Y$13:$Y$512=$Z$7))))))))),ROW($A$13:$A$512)-ROW($A$13)+1),ROWS(E$13:E52))))</f>
        <v/>
      </c>
      <c r="F52" s="182" t="str">
        <f t="array" ref="F52">IF(ROWS(F$13:F52)&gt;$S$5,"",INDEX(V$13:V$512,SMALL(IF(($W$13:$W$512=$W$6)+(($W$13:$W$512=$W$7)+(($W$13:$W$512=$W$8)+(($X$13:$X$512=$X$6)+(($X$13:$X$512=$X$7)+(($Y$13:$Y$512=$Y$6)+(($Y$13:$Y$512=$Y$7)+(($Y$13:$Y$512=$Z$6)+(($Y$13:$Y$512=$Z$7))))))))),ROW($A$13:$A$512)-ROW($A$13)+1),ROWS(F$13:F52))))</f>
        <v/>
      </c>
      <c r="G52" s="351" t="str">
        <f t="array" ref="G52">IF(ROWS(G$13:G52)&gt;$S$5,"",INDEX(W$13:W$512,SMALL(IF(($W$13:$W$512=$W$6)+(($W$13:$W$512=$W$7)+(($W$13:$W$512=$W$8)+(($X$13:$X$512=$X$6)+(($X$13:$X$512=$X$7)+(($Y$13:$Y$512=$Y$6)+(($Y$13:$Y$512=$Y$7)+(($Y$13:$Y$512=$Z$6)+(($Y$13:$Y$512=$Z$7))))))))),ROW($A$13:$A$512)-ROW($A$13)+1),ROWS(G$13:G52))))</f>
        <v/>
      </c>
      <c r="H52" s="351" t="str">
        <f t="array" ref="H52">IF(ROWS(H$13:H52)&gt;$S$5,"",INDEX(X$13:X$512,SMALL(IF(($W$13:$W$512=$W$6)+(($W$13:$W$512=$W$7)+(($W$13:$W$512=$W$8)+(($X$13:$X$512=$X$6)+(($X$13:$X$512=$X$7)+(($Y$13:$Y$512=$Y$6)+(($Y$13:$Y$512=$Y$7)+(($Y$13:$Y$512=$Z$6)+(($Y$13:$Y$512=$Z$7))))))))),ROW($A$13:$A$512)-ROW($A$13)+1),ROWS(H$13:H52))))</f>
        <v/>
      </c>
      <c r="I52" s="351" t="str">
        <f t="array" ref="I52">IF(ROWS(I$13:I52)&gt;$S$5,"",INDEX(Y$13:Y$512,SMALL(IF(($W$13:$W$512=$W$6)+(($W$13:$W$512=$W$7)+(($W$13:$W$512=$W$8)+(($X$13:$X$512=$X$6)+(($X$13:$X$512=$X$7)+(($Y$13:$Y$512=$Y$6)+(($Y$13:$Y$512=$Y$7)+(($Y$13:$Y$512=$Z$6)+(($Y$13:$Y$512=$Z$7))))))))),ROW($A$13:$A$512)-ROW($A$13)+1),ROWS(I$13:I52))))</f>
        <v/>
      </c>
      <c r="J52" s="136"/>
      <c r="Q52" s="44">
        <f>Nut_StatusTool!A46</f>
        <v>40</v>
      </c>
      <c r="R52" s="44">
        <f>Nut_StatusTool!B46</f>
        <v>0</v>
      </c>
      <c r="S52" s="44">
        <f>Nut_StatusTool!C46</f>
        <v>0</v>
      </c>
      <c r="T52" s="44">
        <f>Nut_StatusTool!D46</f>
        <v>0</v>
      </c>
      <c r="U52" s="44">
        <f>Nut_StatusTool!F46</f>
        <v>0</v>
      </c>
      <c r="V52" s="285" t="str">
        <f>Nut_StatusTool!K46</f>
        <v/>
      </c>
      <c r="W52" s="44" t="str">
        <f>Nut_StatusTool!L46</f>
        <v/>
      </c>
      <c r="X52" s="44" t="str">
        <f>Nut_StatusTool!M46</f>
        <v/>
      </c>
      <c r="Y52" s="44" t="str">
        <f>Nut_StatusTool!N46</f>
        <v/>
      </c>
    </row>
    <row r="53" spans="1:25">
      <c r="A53" s="182" t="str">
        <f t="array" ref="A53">IF(ROWS(A$13:A53)&gt;$S$5,"",INDEX(Q$13:Q$512,SMALL(IF(($W$13:$W$512=$W$6)+(($W$13:$W$512=$W$7)+(($W$13:$W$512=$W$8)+(($X$13:$X$512=$X$6)+(($X$13:$X$512=$X$7)+(($Y$13:$Y$512=$Y$6)+(($Y$13:$Y$512=$Y$7)+(($Y$13:$Y$512=$Z$6)+(($Y$13:$Y$512=$Z$7))))))))),ROW($A$13:$A$512)-ROW($A$13)+1),ROWS(A$13:A53))))</f>
        <v/>
      </c>
      <c r="B53" s="290" t="str">
        <f t="array" ref="B53">IF(ROWS(B$13:B53)&gt;$S$5,"",INDEX(R$13:R$512,SMALL(IF(($W$13:$W$512=$W$6)+(($W$13:$W$512=$W$7)+(($W$13:$W$512=$W$8)+(($X$13:$X$512=$X$6)+(($X$13:$X$512=$X$7)+(($Y$13:$Y$512=$Y$6)+(($Y$13:$Y$512=$Y$7)+(($Y$13:$Y$512=$Z$6)+(($Y$13:$Y$512=$Z$7))))))))),ROW($A$13:$A$512)-ROW($A$13)+1),ROWS(B$13:B53))))</f>
        <v/>
      </c>
      <c r="C53" s="290" t="str">
        <f t="array" ref="C53">IF(ROWS(C$13:C53)&gt;$S$5,"",INDEX(S$13:S$512,SMALL(IF(($W$13:$W$512=$W$6)+(($W$13:$W$512=$W$7)+(($W$13:$W$512=$W$8)+(($X$13:$X$512=$X$6)+(($X$13:$X$512=$X$7)+(($Y$13:$Y$512=$Y$6)+(($Y$13:$Y$512=$Y$7)+(($Y$13:$Y$512=$Z$6)+(($Y$13:$Y$512=$Z$7))))))))),ROW($A$13:$A$512)-ROW($A$13)+1),ROWS(C$13:C53))))</f>
        <v/>
      </c>
      <c r="D53" s="316" t="str">
        <f t="array" ref="D53">IF(ROWS(D$13:D53)&gt;$S$5,"",INDEX(T$13:T$512,SMALL(IF(($W$13:$W$512=$W$6)+(($W$13:$W$512=$W$7)+(($W$13:$W$512=$W$8)+(($X$13:$X$512=$X$6)+(($X$13:$X$512=$X$7)+(($Y$13:$Y$512=$Y$6)+(($Y$13:$Y$512=$Y$7)+(($Y$13:$Y$512=$Z$6)+(($Y$13:$Y$512=$Z$7))))))))),ROW($A$13:$A$512)-ROW($A$13)+1),ROWS(D$13:D53))))</f>
        <v/>
      </c>
      <c r="E53" s="182" t="str">
        <f t="array" ref="E53">IF(ROWS(E$13:E53)&gt;$S$5,"",INDEX(U$13:U$512,SMALL(IF(($W$13:$W$512=$W$6)+(($W$13:$W$512=$W$7)+(($W$13:$W$512=$W$8)+(($X$13:$X$512=$X$6)+(($X$13:$X$512=$X$7)+(($Y$13:$Y$512=$Y$6)+(($Y$13:$Y$512=$Y$7)+(($Y$13:$Y$512=$Z$6)+(($Y$13:$Y$512=$Z$7))))))))),ROW($A$13:$A$512)-ROW($A$13)+1),ROWS(E$13:E53))))</f>
        <v/>
      </c>
      <c r="F53" s="182" t="str">
        <f t="array" ref="F53">IF(ROWS(F$13:F53)&gt;$S$5,"",INDEX(V$13:V$512,SMALL(IF(($W$13:$W$512=$W$6)+(($W$13:$W$512=$W$7)+(($W$13:$W$512=$W$8)+(($X$13:$X$512=$X$6)+(($X$13:$X$512=$X$7)+(($Y$13:$Y$512=$Y$6)+(($Y$13:$Y$512=$Y$7)+(($Y$13:$Y$512=$Z$6)+(($Y$13:$Y$512=$Z$7))))))))),ROW($A$13:$A$512)-ROW($A$13)+1),ROWS(F$13:F53))))</f>
        <v/>
      </c>
      <c r="G53" s="351" t="str">
        <f t="array" ref="G53">IF(ROWS(G$13:G53)&gt;$S$5,"",INDEX(W$13:W$512,SMALL(IF(($W$13:$W$512=$W$6)+(($W$13:$W$512=$W$7)+(($W$13:$W$512=$W$8)+(($X$13:$X$512=$X$6)+(($X$13:$X$512=$X$7)+(($Y$13:$Y$512=$Y$6)+(($Y$13:$Y$512=$Y$7)+(($Y$13:$Y$512=$Z$6)+(($Y$13:$Y$512=$Z$7))))))))),ROW($A$13:$A$512)-ROW($A$13)+1),ROWS(G$13:G53))))</f>
        <v/>
      </c>
      <c r="H53" s="351" t="str">
        <f t="array" ref="H53">IF(ROWS(H$13:H53)&gt;$S$5,"",INDEX(X$13:X$512,SMALL(IF(($W$13:$W$512=$W$6)+(($W$13:$W$512=$W$7)+(($W$13:$W$512=$W$8)+(($X$13:$X$512=$X$6)+(($X$13:$X$512=$X$7)+(($Y$13:$Y$512=$Y$6)+(($Y$13:$Y$512=$Y$7)+(($Y$13:$Y$512=$Z$6)+(($Y$13:$Y$512=$Z$7))))))))),ROW($A$13:$A$512)-ROW($A$13)+1),ROWS(H$13:H53))))</f>
        <v/>
      </c>
      <c r="I53" s="351" t="str">
        <f t="array" ref="I53">IF(ROWS(I$13:I53)&gt;$S$5,"",INDEX(Y$13:Y$512,SMALL(IF(($W$13:$W$512=$W$6)+(($W$13:$W$512=$W$7)+(($W$13:$W$512=$W$8)+(($X$13:$X$512=$X$6)+(($X$13:$X$512=$X$7)+(($Y$13:$Y$512=$Y$6)+(($Y$13:$Y$512=$Y$7)+(($Y$13:$Y$512=$Z$6)+(($Y$13:$Y$512=$Z$7))))))))),ROW($A$13:$A$512)-ROW($A$13)+1),ROWS(I$13:I53))))</f>
        <v/>
      </c>
      <c r="J53" s="136"/>
      <c r="Q53" s="44">
        <f>Nut_StatusTool!A47</f>
        <v>41</v>
      </c>
      <c r="R53" s="44">
        <f>Nut_StatusTool!B47</f>
        <v>0</v>
      </c>
      <c r="S53" s="44">
        <f>Nut_StatusTool!C47</f>
        <v>0</v>
      </c>
      <c r="T53" s="44">
        <f>Nut_StatusTool!D47</f>
        <v>0</v>
      </c>
      <c r="U53" s="44">
        <f>Nut_StatusTool!F47</f>
        <v>0</v>
      </c>
      <c r="V53" s="285" t="str">
        <f>Nut_StatusTool!K47</f>
        <v/>
      </c>
      <c r="W53" s="44" t="str">
        <f>Nut_StatusTool!L47</f>
        <v/>
      </c>
      <c r="X53" s="44" t="str">
        <f>Nut_StatusTool!M47</f>
        <v/>
      </c>
      <c r="Y53" s="44" t="str">
        <f>Nut_StatusTool!N47</f>
        <v/>
      </c>
    </row>
    <row r="54" spans="1:25">
      <c r="A54" s="182" t="str">
        <f t="array" ref="A54">IF(ROWS(A$13:A54)&gt;$S$5,"",INDEX(Q$13:Q$512,SMALL(IF(($W$13:$W$512=$W$6)+(($W$13:$W$512=$W$7)+(($W$13:$W$512=$W$8)+(($X$13:$X$512=$X$6)+(($X$13:$X$512=$X$7)+(($Y$13:$Y$512=$Y$6)+(($Y$13:$Y$512=$Y$7)+(($Y$13:$Y$512=$Z$6)+(($Y$13:$Y$512=$Z$7))))))))),ROW($A$13:$A$512)-ROW($A$13)+1),ROWS(A$13:A54))))</f>
        <v/>
      </c>
      <c r="B54" s="290" t="str">
        <f t="array" ref="B54">IF(ROWS(B$13:B54)&gt;$S$5,"",INDEX(R$13:R$512,SMALL(IF(($W$13:$W$512=$W$6)+(($W$13:$W$512=$W$7)+(($W$13:$W$512=$W$8)+(($X$13:$X$512=$X$6)+(($X$13:$X$512=$X$7)+(($Y$13:$Y$512=$Y$6)+(($Y$13:$Y$512=$Y$7)+(($Y$13:$Y$512=$Z$6)+(($Y$13:$Y$512=$Z$7))))))))),ROW($A$13:$A$512)-ROW($A$13)+1),ROWS(B$13:B54))))</f>
        <v/>
      </c>
      <c r="C54" s="290" t="str">
        <f t="array" ref="C54">IF(ROWS(C$13:C54)&gt;$S$5,"",INDEX(S$13:S$512,SMALL(IF(($W$13:$W$512=$W$6)+(($W$13:$W$512=$W$7)+(($W$13:$W$512=$W$8)+(($X$13:$X$512=$X$6)+(($X$13:$X$512=$X$7)+(($Y$13:$Y$512=$Y$6)+(($Y$13:$Y$512=$Y$7)+(($Y$13:$Y$512=$Z$6)+(($Y$13:$Y$512=$Z$7))))))))),ROW($A$13:$A$512)-ROW($A$13)+1),ROWS(C$13:C54))))</f>
        <v/>
      </c>
      <c r="D54" s="316" t="str">
        <f t="array" ref="D54">IF(ROWS(D$13:D54)&gt;$S$5,"",INDEX(T$13:T$512,SMALL(IF(($W$13:$W$512=$W$6)+(($W$13:$W$512=$W$7)+(($W$13:$W$512=$W$8)+(($X$13:$X$512=$X$6)+(($X$13:$X$512=$X$7)+(($Y$13:$Y$512=$Y$6)+(($Y$13:$Y$512=$Y$7)+(($Y$13:$Y$512=$Z$6)+(($Y$13:$Y$512=$Z$7))))))))),ROW($A$13:$A$512)-ROW($A$13)+1),ROWS(D$13:D54))))</f>
        <v/>
      </c>
      <c r="E54" s="182" t="str">
        <f t="array" ref="E54">IF(ROWS(E$13:E54)&gt;$S$5,"",INDEX(U$13:U$512,SMALL(IF(($W$13:$W$512=$W$6)+(($W$13:$W$512=$W$7)+(($W$13:$W$512=$W$8)+(($X$13:$X$512=$X$6)+(($X$13:$X$512=$X$7)+(($Y$13:$Y$512=$Y$6)+(($Y$13:$Y$512=$Y$7)+(($Y$13:$Y$512=$Z$6)+(($Y$13:$Y$512=$Z$7))))))))),ROW($A$13:$A$512)-ROW($A$13)+1),ROWS(E$13:E54))))</f>
        <v/>
      </c>
      <c r="F54" s="182" t="str">
        <f t="array" ref="F54">IF(ROWS(F$13:F54)&gt;$S$5,"",INDEX(V$13:V$512,SMALL(IF(($W$13:$W$512=$W$6)+(($W$13:$W$512=$W$7)+(($W$13:$W$512=$W$8)+(($X$13:$X$512=$X$6)+(($X$13:$X$512=$X$7)+(($Y$13:$Y$512=$Y$6)+(($Y$13:$Y$512=$Y$7)+(($Y$13:$Y$512=$Z$6)+(($Y$13:$Y$512=$Z$7))))))))),ROW($A$13:$A$512)-ROW($A$13)+1),ROWS(F$13:F54))))</f>
        <v/>
      </c>
      <c r="G54" s="351" t="str">
        <f t="array" ref="G54">IF(ROWS(G$13:G54)&gt;$S$5,"",INDEX(W$13:W$512,SMALL(IF(($W$13:$W$512=$W$6)+(($W$13:$W$512=$W$7)+(($W$13:$W$512=$W$8)+(($X$13:$X$512=$X$6)+(($X$13:$X$512=$X$7)+(($Y$13:$Y$512=$Y$6)+(($Y$13:$Y$512=$Y$7)+(($Y$13:$Y$512=$Z$6)+(($Y$13:$Y$512=$Z$7))))))))),ROW($A$13:$A$512)-ROW($A$13)+1),ROWS(G$13:G54))))</f>
        <v/>
      </c>
      <c r="H54" s="351" t="str">
        <f t="array" ref="H54">IF(ROWS(H$13:H54)&gt;$S$5,"",INDEX(X$13:X$512,SMALL(IF(($W$13:$W$512=$W$6)+(($W$13:$W$512=$W$7)+(($W$13:$W$512=$W$8)+(($X$13:$X$512=$X$6)+(($X$13:$X$512=$X$7)+(($Y$13:$Y$512=$Y$6)+(($Y$13:$Y$512=$Y$7)+(($Y$13:$Y$512=$Z$6)+(($Y$13:$Y$512=$Z$7))))))))),ROW($A$13:$A$512)-ROW($A$13)+1),ROWS(H$13:H54))))</f>
        <v/>
      </c>
      <c r="I54" s="351" t="str">
        <f t="array" ref="I54">IF(ROWS(I$13:I54)&gt;$S$5,"",INDEX(Y$13:Y$512,SMALL(IF(($W$13:$W$512=$W$6)+(($W$13:$W$512=$W$7)+(($W$13:$W$512=$W$8)+(($X$13:$X$512=$X$6)+(($X$13:$X$512=$X$7)+(($Y$13:$Y$512=$Y$6)+(($Y$13:$Y$512=$Y$7)+(($Y$13:$Y$512=$Z$6)+(($Y$13:$Y$512=$Z$7))))))))),ROW($A$13:$A$512)-ROW($A$13)+1),ROWS(I$13:I54))))</f>
        <v/>
      </c>
      <c r="J54" s="136"/>
      <c r="Q54" s="44">
        <f>Nut_StatusTool!A48</f>
        <v>42</v>
      </c>
      <c r="R54" s="44">
        <f>Nut_StatusTool!B48</f>
        <v>0</v>
      </c>
      <c r="S54" s="44">
        <f>Nut_StatusTool!C48</f>
        <v>0</v>
      </c>
      <c r="T54" s="44">
        <f>Nut_StatusTool!D48</f>
        <v>0</v>
      </c>
      <c r="U54" s="44">
        <f>Nut_StatusTool!F48</f>
        <v>0</v>
      </c>
      <c r="V54" s="285" t="str">
        <f>Nut_StatusTool!K48</f>
        <v/>
      </c>
      <c r="W54" s="44" t="str">
        <f>Nut_StatusTool!L48</f>
        <v/>
      </c>
      <c r="X54" s="44" t="str">
        <f>Nut_StatusTool!M48</f>
        <v/>
      </c>
      <c r="Y54" s="44" t="str">
        <f>Nut_StatusTool!N48</f>
        <v/>
      </c>
    </row>
    <row r="55" spans="1:25">
      <c r="A55" s="182" t="str">
        <f t="array" ref="A55">IF(ROWS(A$13:A55)&gt;$S$5,"",INDEX(Q$13:Q$512,SMALL(IF(($W$13:$W$512=$W$6)+(($W$13:$W$512=$W$7)+(($W$13:$W$512=$W$8)+(($X$13:$X$512=$X$6)+(($X$13:$X$512=$X$7)+(($Y$13:$Y$512=$Y$6)+(($Y$13:$Y$512=$Y$7)+(($Y$13:$Y$512=$Z$6)+(($Y$13:$Y$512=$Z$7))))))))),ROW($A$13:$A$512)-ROW($A$13)+1),ROWS(A$13:A55))))</f>
        <v/>
      </c>
      <c r="B55" s="290" t="str">
        <f t="array" ref="B55">IF(ROWS(B$13:B55)&gt;$S$5,"",INDEX(R$13:R$512,SMALL(IF(($W$13:$W$512=$W$6)+(($W$13:$W$512=$W$7)+(($W$13:$W$512=$W$8)+(($X$13:$X$512=$X$6)+(($X$13:$X$512=$X$7)+(($Y$13:$Y$512=$Y$6)+(($Y$13:$Y$512=$Y$7)+(($Y$13:$Y$512=$Z$6)+(($Y$13:$Y$512=$Z$7))))))))),ROW($A$13:$A$512)-ROW($A$13)+1),ROWS(B$13:B55))))</f>
        <v/>
      </c>
      <c r="C55" s="290" t="str">
        <f t="array" ref="C55">IF(ROWS(C$13:C55)&gt;$S$5,"",INDEX(S$13:S$512,SMALL(IF(($W$13:$W$512=$W$6)+(($W$13:$W$512=$W$7)+(($W$13:$W$512=$W$8)+(($X$13:$X$512=$X$6)+(($X$13:$X$512=$X$7)+(($Y$13:$Y$512=$Y$6)+(($Y$13:$Y$512=$Y$7)+(($Y$13:$Y$512=$Z$6)+(($Y$13:$Y$512=$Z$7))))))))),ROW($A$13:$A$512)-ROW($A$13)+1),ROWS(C$13:C55))))</f>
        <v/>
      </c>
      <c r="D55" s="316" t="str">
        <f t="array" ref="D55">IF(ROWS(D$13:D55)&gt;$S$5,"",INDEX(T$13:T$512,SMALL(IF(($W$13:$W$512=$W$6)+(($W$13:$W$512=$W$7)+(($W$13:$W$512=$W$8)+(($X$13:$X$512=$X$6)+(($X$13:$X$512=$X$7)+(($Y$13:$Y$512=$Y$6)+(($Y$13:$Y$512=$Y$7)+(($Y$13:$Y$512=$Z$6)+(($Y$13:$Y$512=$Z$7))))))))),ROW($A$13:$A$512)-ROW($A$13)+1),ROWS(D$13:D55))))</f>
        <v/>
      </c>
      <c r="E55" s="182" t="str">
        <f t="array" ref="E55">IF(ROWS(E$13:E55)&gt;$S$5,"",INDEX(U$13:U$512,SMALL(IF(($W$13:$W$512=$W$6)+(($W$13:$W$512=$W$7)+(($W$13:$W$512=$W$8)+(($X$13:$X$512=$X$6)+(($X$13:$X$512=$X$7)+(($Y$13:$Y$512=$Y$6)+(($Y$13:$Y$512=$Y$7)+(($Y$13:$Y$512=$Z$6)+(($Y$13:$Y$512=$Z$7))))))))),ROW($A$13:$A$512)-ROW($A$13)+1),ROWS(E$13:E55))))</f>
        <v/>
      </c>
      <c r="F55" s="182" t="str">
        <f t="array" ref="F55">IF(ROWS(F$13:F55)&gt;$S$5,"",INDEX(V$13:V$512,SMALL(IF(($W$13:$W$512=$W$6)+(($W$13:$W$512=$W$7)+(($W$13:$W$512=$W$8)+(($X$13:$X$512=$X$6)+(($X$13:$X$512=$X$7)+(($Y$13:$Y$512=$Y$6)+(($Y$13:$Y$512=$Y$7)+(($Y$13:$Y$512=$Z$6)+(($Y$13:$Y$512=$Z$7))))))))),ROW($A$13:$A$512)-ROW($A$13)+1),ROWS(F$13:F55))))</f>
        <v/>
      </c>
      <c r="G55" s="351" t="str">
        <f t="array" ref="G55">IF(ROWS(G$13:G55)&gt;$S$5,"",INDEX(W$13:W$512,SMALL(IF(($W$13:$W$512=$W$6)+(($W$13:$W$512=$W$7)+(($W$13:$W$512=$W$8)+(($X$13:$X$512=$X$6)+(($X$13:$X$512=$X$7)+(($Y$13:$Y$512=$Y$6)+(($Y$13:$Y$512=$Y$7)+(($Y$13:$Y$512=$Z$6)+(($Y$13:$Y$512=$Z$7))))))))),ROW($A$13:$A$512)-ROW($A$13)+1),ROWS(G$13:G55))))</f>
        <v/>
      </c>
      <c r="H55" s="351" t="str">
        <f t="array" ref="H55">IF(ROWS(H$13:H55)&gt;$S$5,"",INDEX(X$13:X$512,SMALL(IF(($W$13:$W$512=$W$6)+(($W$13:$W$512=$W$7)+(($W$13:$W$512=$W$8)+(($X$13:$X$512=$X$6)+(($X$13:$X$512=$X$7)+(($Y$13:$Y$512=$Y$6)+(($Y$13:$Y$512=$Y$7)+(($Y$13:$Y$512=$Z$6)+(($Y$13:$Y$512=$Z$7))))))))),ROW($A$13:$A$512)-ROW($A$13)+1),ROWS(H$13:H55))))</f>
        <v/>
      </c>
      <c r="I55" s="351" t="str">
        <f t="array" ref="I55">IF(ROWS(I$13:I55)&gt;$S$5,"",INDEX(Y$13:Y$512,SMALL(IF(($W$13:$W$512=$W$6)+(($W$13:$W$512=$W$7)+(($W$13:$W$512=$W$8)+(($X$13:$X$512=$X$6)+(($X$13:$X$512=$X$7)+(($Y$13:$Y$512=$Y$6)+(($Y$13:$Y$512=$Y$7)+(($Y$13:$Y$512=$Z$6)+(($Y$13:$Y$512=$Z$7))))))))),ROW($A$13:$A$512)-ROW($A$13)+1),ROWS(I$13:I55))))</f>
        <v/>
      </c>
      <c r="J55" s="136"/>
      <c r="Q55" s="44">
        <f>Nut_StatusTool!A49</f>
        <v>43</v>
      </c>
      <c r="R55" s="44">
        <f>Nut_StatusTool!B49</f>
        <v>0</v>
      </c>
      <c r="S55" s="44">
        <f>Nut_StatusTool!C49</f>
        <v>0</v>
      </c>
      <c r="T55" s="44">
        <f>Nut_StatusTool!D49</f>
        <v>0</v>
      </c>
      <c r="U55" s="44">
        <f>Nut_StatusTool!F49</f>
        <v>0</v>
      </c>
      <c r="V55" s="285" t="str">
        <f>Nut_StatusTool!K49</f>
        <v/>
      </c>
      <c r="W55" s="44" t="str">
        <f>Nut_StatusTool!L49</f>
        <v/>
      </c>
      <c r="X55" s="44" t="str">
        <f>Nut_StatusTool!M49</f>
        <v/>
      </c>
      <c r="Y55" s="44" t="str">
        <f>Nut_StatusTool!N49</f>
        <v/>
      </c>
    </row>
    <row r="56" spans="1:25">
      <c r="A56" s="182" t="str">
        <f t="array" ref="A56">IF(ROWS(A$13:A56)&gt;$S$5,"",INDEX(Q$13:Q$512,SMALL(IF(($W$13:$W$512=$W$6)+(($W$13:$W$512=$W$7)+(($W$13:$W$512=$W$8)+(($X$13:$X$512=$X$6)+(($X$13:$X$512=$X$7)+(($Y$13:$Y$512=$Y$6)+(($Y$13:$Y$512=$Y$7)+(($Y$13:$Y$512=$Z$6)+(($Y$13:$Y$512=$Z$7))))))))),ROW($A$13:$A$512)-ROW($A$13)+1),ROWS(A$13:A56))))</f>
        <v/>
      </c>
      <c r="B56" s="290" t="str">
        <f t="array" ref="B56">IF(ROWS(B$13:B56)&gt;$S$5,"",INDEX(R$13:R$512,SMALL(IF(($W$13:$W$512=$W$6)+(($W$13:$W$512=$W$7)+(($W$13:$W$512=$W$8)+(($X$13:$X$512=$X$6)+(($X$13:$X$512=$X$7)+(($Y$13:$Y$512=$Y$6)+(($Y$13:$Y$512=$Y$7)+(($Y$13:$Y$512=$Z$6)+(($Y$13:$Y$512=$Z$7))))))))),ROW($A$13:$A$512)-ROW($A$13)+1),ROWS(B$13:B56))))</f>
        <v/>
      </c>
      <c r="C56" s="290" t="str">
        <f t="array" ref="C56">IF(ROWS(C$13:C56)&gt;$S$5,"",INDEX(S$13:S$512,SMALL(IF(($W$13:$W$512=$W$6)+(($W$13:$W$512=$W$7)+(($W$13:$W$512=$W$8)+(($X$13:$X$512=$X$6)+(($X$13:$X$512=$X$7)+(($Y$13:$Y$512=$Y$6)+(($Y$13:$Y$512=$Y$7)+(($Y$13:$Y$512=$Z$6)+(($Y$13:$Y$512=$Z$7))))))))),ROW($A$13:$A$512)-ROW($A$13)+1),ROWS(C$13:C56))))</f>
        <v/>
      </c>
      <c r="D56" s="316" t="str">
        <f t="array" ref="D56">IF(ROWS(D$13:D56)&gt;$S$5,"",INDEX(T$13:T$512,SMALL(IF(($W$13:$W$512=$W$6)+(($W$13:$W$512=$W$7)+(($W$13:$W$512=$W$8)+(($X$13:$X$512=$X$6)+(($X$13:$X$512=$X$7)+(($Y$13:$Y$512=$Y$6)+(($Y$13:$Y$512=$Y$7)+(($Y$13:$Y$512=$Z$6)+(($Y$13:$Y$512=$Z$7))))))))),ROW($A$13:$A$512)-ROW($A$13)+1),ROWS(D$13:D56))))</f>
        <v/>
      </c>
      <c r="E56" s="182" t="str">
        <f t="array" ref="E56">IF(ROWS(E$13:E56)&gt;$S$5,"",INDEX(U$13:U$512,SMALL(IF(($W$13:$W$512=$W$6)+(($W$13:$W$512=$W$7)+(($W$13:$W$512=$W$8)+(($X$13:$X$512=$X$6)+(($X$13:$X$512=$X$7)+(($Y$13:$Y$512=$Y$6)+(($Y$13:$Y$512=$Y$7)+(($Y$13:$Y$512=$Z$6)+(($Y$13:$Y$512=$Z$7))))))))),ROW($A$13:$A$512)-ROW($A$13)+1),ROWS(E$13:E56))))</f>
        <v/>
      </c>
      <c r="F56" s="182" t="str">
        <f t="array" ref="F56">IF(ROWS(F$13:F56)&gt;$S$5,"",INDEX(V$13:V$512,SMALL(IF(($W$13:$W$512=$W$6)+(($W$13:$W$512=$W$7)+(($W$13:$W$512=$W$8)+(($X$13:$X$512=$X$6)+(($X$13:$X$512=$X$7)+(($Y$13:$Y$512=$Y$6)+(($Y$13:$Y$512=$Y$7)+(($Y$13:$Y$512=$Z$6)+(($Y$13:$Y$512=$Z$7))))))))),ROW($A$13:$A$512)-ROW($A$13)+1),ROWS(F$13:F56))))</f>
        <v/>
      </c>
      <c r="G56" s="351" t="str">
        <f t="array" ref="G56">IF(ROWS(G$13:G56)&gt;$S$5,"",INDEX(W$13:W$512,SMALL(IF(($W$13:$W$512=$W$6)+(($W$13:$W$512=$W$7)+(($W$13:$W$512=$W$8)+(($X$13:$X$512=$X$6)+(($X$13:$X$512=$X$7)+(($Y$13:$Y$512=$Y$6)+(($Y$13:$Y$512=$Y$7)+(($Y$13:$Y$512=$Z$6)+(($Y$13:$Y$512=$Z$7))))))))),ROW($A$13:$A$512)-ROW($A$13)+1),ROWS(G$13:G56))))</f>
        <v/>
      </c>
      <c r="H56" s="351" t="str">
        <f t="array" ref="H56">IF(ROWS(H$13:H56)&gt;$S$5,"",INDEX(X$13:X$512,SMALL(IF(($W$13:$W$512=$W$6)+(($W$13:$W$512=$W$7)+(($W$13:$W$512=$W$8)+(($X$13:$X$512=$X$6)+(($X$13:$X$512=$X$7)+(($Y$13:$Y$512=$Y$6)+(($Y$13:$Y$512=$Y$7)+(($Y$13:$Y$512=$Z$6)+(($Y$13:$Y$512=$Z$7))))))))),ROW($A$13:$A$512)-ROW($A$13)+1),ROWS(H$13:H56))))</f>
        <v/>
      </c>
      <c r="I56" s="351" t="str">
        <f t="array" ref="I56">IF(ROWS(I$13:I56)&gt;$S$5,"",INDEX(Y$13:Y$512,SMALL(IF(($W$13:$W$512=$W$6)+(($W$13:$W$512=$W$7)+(($W$13:$W$512=$W$8)+(($X$13:$X$512=$X$6)+(($X$13:$X$512=$X$7)+(($Y$13:$Y$512=$Y$6)+(($Y$13:$Y$512=$Y$7)+(($Y$13:$Y$512=$Z$6)+(($Y$13:$Y$512=$Z$7))))))))),ROW($A$13:$A$512)-ROW($A$13)+1),ROWS(I$13:I56))))</f>
        <v/>
      </c>
      <c r="J56" s="136"/>
      <c r="Q56" s="44">
        <f>Nut_StatusTool!A50</f>
        <v>44</v>
      </c>
      <c r="R56" s="44">
        <f>Nut_StatusTool!B50</f>
        <v>0</v>
      </c>
      <c r="S56" s="44">
        <f>Nut_StatusTool!C50</f>
        <v>0</v>
      </c>
      <c r="T56" s="44">
        <f>Nut_StatusTool!D50</f>
        <v>0</v>
      </c>
      <c r="U56" s="44">
        <f>Nut_StatusTool!F50</f>
        <v>0</v>
      </c>
      <c r="V56" s="285" t="str">
        <f>Nut_StatusTool!K50</f>
        <v/>
      </c>
      <c r="W56" s="44" t="str">
        <f>Nut_StatusTool!L50</f>
        <v/>
      </c>
      <c r="X56" s="44" t="str">
        <f>Nut_StatusTool!M50</f>
        <v/>
      </c>
      <c r="Y56" s="44" t="str">
        <f>Nut_StatusTool!N50</f>
        <v/>
      </c>
    </row>
    <row r="57" spans="1:25">
      <c r="A57" s="182" t="str">
        <f t="array" ref="A57">IF(ROWS(A$13:A57)&gt;$S$5,"",INDEX(Q$13:Q$512,SMALL(IF(($W$13:$W$512=$W$6)+(($W$13:$W$512=$W$7)+(($W$13:$W$512=$W$8)+(($X$13:$X$512=$X$6)+(($X$13:$X$512=$X$7)+(($Y$13:$Y$512=$Y$6)+(($Y$13:$Y$512=$Y$7)+(($Y$13:$Y$512=$Z$6)+(($Y$13:$Y$512=$Z$7))))))))),ROW($A$13:$A$512)-ROW($A$13)+1),ROWS(A$13:A57))))</f>
        <v/>
      </c>
      <c r="B57" s="290" t="str">
        <f t="array" ref="B57">IF(ROWS(B$13:B57)&gt;$S$5,"",INDEX(R$13:R$512,SMALL(IF(($W$13:$W$512=$W$6)+(($W$13:$W$512=$W$7)+(($W$13:$W$512=$W$8)+(($X$13:$X$512=$X$6)+(($X$13:$X$512=$X$7)+(($Y$13:$Y$512=$Y$6)+(($Y$13:$Y$512=$Y$7)+(($Y$13:$Y$512=$Z$6)+(($Y$13:$Y$512=$Z$7))))))))),ROW($A$13:$A$512)-ROW($A$13)+1),ROWS(B$13:B57))))</f>
        <v/>
      </c>
      <c r="C57" s="290" t="str">
        <f t="array" ref="C57">IF(ROWS(C$13:C57)&gt;$S$5,"",INDEX(S$13:S$512,SMALL(IF(($W$13:$W$512=$W$6)+(($W$13:$W$512=$W$7)+(($W$13:$W$512=$W$8)+(($X$13:$X$512=$X$6)+(($X$13:$X$512=$X$7)+(($Y$13:$Y$512=$Y$6)+(($Y$13:$Y$512=$Y$7)+(($Y$13:$Y$512=$Z$6)+(($Y$13:$Y$512=$Z$7))))))))),ROW($A$13:$A$512)-ROW($A$13)+1),ROWS(C$13:C57))))</f>
        <v/>
      </c>
      <c r="D57" s="316" t="str">
        <f t="array" ref="D57">IF(ROWS(D$13:D57)&gt;$S$5,"",INDEX(T$13:T$512,SMALL(IF(($W$13:$W$512=$W$6)+(($W$13:$W$512=$W$7)+(($W$13:$W$512=$W$8)+(($X$13:$X$512=$X$6)+(($X$13:$X$512=$X$7)+(($Y$13:$Y$512=$Y$6)+(($Y$13:$Y$512=$Y$7)+(($Y$13:$Y$512=$Z$6)+(($Y$13:$Y$512=$Z$7))))))))),ROW($A$13:$A$512)-ROW($A$13)+1),ROWS(D$13:D57))))</f>
        <v/>
      </c>
      <c r="E57" s="182" t="str">
        <f t="array" ref="E57">IF(ROWS(E$13:E57)&gt;$S$5,"",INDEX(U$13:U$512,SMALL(IF(($W$13:$W$512=$W$6)+(($W$13:$W$512=$W$7)+(($W$13:$W$512=$W$8)+(($X$13:$X$512=$X$6)+(($X$13:$X$512=$X$7)+(($Y$13:$Y$512=$Y$6)+(($Y$13:$Y$512=$Y$7)+(($Y$13:$Y$512=$Z$6)+(($Y$13:$Y$512=$Z$7))))))))),ROW($A$13:$A$512)-ROW($A$13)+1),ROWS(E$13:E57))))</f>
        <v/>
      </c>
      <c r="F57" s="182" t="str">
        <f t="array" ref="F57">IF(ROWS(F$13:F57)&gt;$S$5,"",INDEX(V$13:V$512,SMALL(IF(($W$13:$W$512=$W$6)+(($W$13:$W$512=$W$7)+(($W$13:$W$512=$W$8)+(($X$13:$X$512=$X$6)+(($X$13:$X$512=$X$7)+(($Y$13:$Y$512=$Y$6)+(($Y$13:$Y$512=$Y$7)+(($Y$13:$Y$512=$Z$6)+(($Y$13:$Y$512=$Z$7))))))))),ROW($A$13:$A$512)-ROW($A$13)+1),ROWS(F$13:F57))))</f>
        <v/>
      </c>
      <c r="G57" s="351" t="str">
        <f t="array" ref="G57">IF(ROWS(G$13:G57)&gt;$S$5,"",INDEX(W$13:W$512,SMALL(IF(($W$13:$W$512=$W$6)+(($W$13:$W$512=$W$7)+(($W$13:$W$512=$W$8)+(($X$13:$X$512=$X$6)+(($X$13:$X$512=$X$7)+(($Y$13:$Y$512=$Y$6)+(($Y$13:$Y$512=$Y$7)+(($Y$13:$Y$512=$Z$6)+(($Y$13:$Y$512=$Z$7))))))))),ROW($A$13:$A$512)-ROW($A$13)+1),ROWS(G$13:G57))))</f>
        <v/>
      </c>
      <c r="H57" s="351" t="str">
        <f t="array" ref="H57">IF(ROWS(H$13:H57)&gt;$S$5,"",INDEX(X$13:X$512,SMALL(IF(($W$13:$W$512=$W$6)+(($W$13:$W$512=$W$7)+(($W$13:$W$512=$W$8)+(($X$13:$X$512=$X$6)+(($X$13:$X$512=$X$7)+(($Y$13:$Y$512=$Y$6)+(($Y$13:$Y$512=$Y$7)+(($Y$13:$Y$512=$Z$6)+(($Y$13:$Y$512=$Z$7))))))))),ROW($A$13:$A$512)-ROW($A$13)+1),ROWS(H$13:H57))))</f>
        <v/>
      </c>
      <c r="I57" s="351" t="str">
        <f t="array" ref="I57">IF(ROWS(I$13:I57)&gt;$S$5,"",INDEX(Y$13:Y$512,SMALL(IF(($W$13:$W$512=$W$6)+(($W$13:$W$512=$W$7)+(($W$13:$W$512=$W$8)+(($X$13:$X$512=$X$6)+(($X$13:$X$512=$X$7)+(($Y$13:$Y$512=$Y$6)+(($Y$13:$Y$512=$Y$7)+(($Y$13:$Y$512=$Z$6)+(($Y$13:$Y$512=$Z$7))))))))),ROW($A$13:$A$512)-ROW($A$13)+1),ROWS(I$13:I57))))</f>
        <v/>
      </c>
      <c r="J57" s="136"/>
      <c r="Q57" s="44">
        <f>Nut_StatusTool!A51</f>
        <v>45</v>
      </c>
      <c r="R57" s="44">
        <f>Nut_StatusTool!B51</f>
        <v>0</v>
      </c>
      <c r="S57" s="44">
        <f>Nut_StatusTool!C51</f>
        <v>0</v>
      </c>
      <c r="T57" s="44">
        <f>Nut_StatusTool!D51</f>
        <v>0</v>
      </c>
      <c r="U57" s="44">
        <f>Nut_StatusTool!F51</f>
        <v>0</v>
      </c>
      <c r="V57" s="285" t="str">
        <f>Nut_StatusTool!K51</f>
        <v/>
      </c>
      <c r="W57" s="44" t="str">
        <f>Nut_StatusTool!L51</f>
        <v/>
      </c>
      <c r="X57" s="44" t="str">
        <f>Nut_StatusTool!M51</f>
        <v/>
      </c>
      <c r="Y57" s="44" t="str">
        <f>Nut_StatusTool!N51</f>
        <v/>
      </c>
    </row>
    <row r="58" spans="1:25">
      <c r="A58" s="182" t="str">
        <f t="array" ref="A58">IF(ROWS(A$13:A58)&gt;$S$5,"",INDEX(Q$13:Q$512,SMALL(IF(($W$13:$W$512=$W$6)+(($W$13:$W$512=$W$7)+(($W$13:$W$512=$W$8)+(($X$13:$X$512=$X$6)+(($X$13:$X$512=$X$7)+(($Y$13:$Y$512=$Y$6)+(($Y$13:$Y$512=$Y$7)+(($Y$13:$Y$512=$Z$6)+(($Y$13:$Y$512=$Z$7))))))))),ROW($A$13:$A$512)-ROW($A$13)+1),ROWS(A$13:A58))))</f>
        <v/>
      </c>
      <c r="B58" s="290" t="str">
        <f t="array" ref="B58">IF(ROWS(B$13:B58)&gt;$S$5,"",INDEX(R$13:R$512,SMALL(IF(($W$13:$W$512=$W$6)+(($W$13:$W$512=$W$7)+(($W$13:$W$512=$W$8)+(($X$13:$X$512=$X$6)+(($X$13:$X$512=$X$7)+(($Y$13:$Y$512=$Y$6)+(($Y$13:$Y$512=$Y$7)+(($Y$13:$Y$512=$Z$6)+(($Y$13:$Y$512=$Z$7))))))))),ROW($A$13:$A$512)-ROW($A$13)+1),ROWS(B$13:B58))))</f>
        <v/>
      </c>
      <c r="C58" s="290" t="str">
        <f t="array" ref="C58">IF(ROWS(C$13:C58)&gt;$S$5,"",INDEX(S$13:S$512,SMALL(IF(($W$13:$W$512=$W$6)+(($W$13:$W$512=$W$7)+(($W$13:$W$512=$W$8)+(($X$13:$X$512=$X$6)+(($X$13:$X$512=$X$7)+(($Y$13:$Y$512=$Y$6)+(($Y$13:$Y$512=$Y$7)+(($Y$13:$Y$512=$Z$6)+(($Y$13:$Y$512=$Z$7))))))))),ROW($A$13:$A$512)-ROW($A$13)+1),ROWS(C$13:C58))))</f>
        <v/>
      </c>
      <c r="D58" s="316" t="str">
        <f t="array" ref="D58">IF(ROWS(D$13:D58)&gt;$S$5,"",INDEX(T$13:T$512,SMALL(IF(($W$13:$W$512=$W$6)+(($W$13:$W$512=$W$7)+(($W$13:$W$512=$W$8)+(($X$13:$X$512=$X$6)+(($X$13:$X$512=$X$7)+(($Y$13:$Y$512=$Y$6)+(($Y$13:$Y$512=$Y$7)+(($Y$13:$Y$512=$Z$6)+(($Y$13:$Y$512=$Z$7))))))))),ROW($A$13:$A$512)-ROW($A$13)+1),ROWS(D$13:D58))))</f>
        <v/>
      </c>
      <c r="E58" s="182" t="str">
        <f t="array" ref="E58">IF(ROWS(E$13:E58)&gt;$S$5,"",INDEX(U$13:U$512,SMALL(IF(($W$13:$W$512=$W$6)+(($W$13:$W$512=$W$7)+(($W$13:$W$512=$W$8)+(($X$13:$X$512=$X$6)+(($X$13:$X$512=$X$7)+(($Y$13:$Y$512=$Y$6)+(($Y$13:$Y$512=$Y$7)+(($Y$13:$Y$512=$Z$6)+(($Y$13:$Y$512=$Z$7))))))))),ROW($A$13:$A$512)-ROW($A$13)+1),ROWS(E$13:E58))))</f>
        <v/>
      </c>
      <c r="F58" s="182" t="str">
        <f t="array" ref="F58">IF(ROWS(F$13:F58)&gt;$S$5,"",INDEX(V$13:V$512,SMALL(IF(($W$13:$W$512=$W$6)+(($W$13:$W$512=$W$7)+(($W$13:$W$512=$W$8)+(($X$13:$X$512=$X$6)+(($X$13:$X$512=$X$7)+(($Y$13:$Y$512=$Y$6)+(($Y$13:$Y$512=$Y$7)+(($Y$13:$Y$512=$Z$6)+(($Y$13:$Y$512=$Z$7))))))))),ROW($A$13:$A$512)-ROW($A$13)+1),ROWS(F$13:F58))))</f>
        <v/>
      </c>
      <c r="G58" s="351" t="str">
        <f t="array" ref="G58">IF(ROWS(G$13:G58)&gt;$S$5,"",INDEX(W$13:W$512,SMALL(IF(($W$13:$W$512=$W$6)+(($W$13:$W$512=$W$7)+(($W$13:$W$512=$W$8)+(($X$13:$X$512=$X$6)+(($X$13:$X$512=$X$7)+(($Y$13:$Y$512=$Y$6)+(($Y$13:$Y$512=$Y$7)+(($Y$13:$Y$512=$Z$6)+(($Y$13:$Y$512=$Z$7))))))))),ROW($A$13:$A$512)-ROW($A$13)+1),ROWS(G$13:G58))))</f>
        <v/>
      </c>
      <c r="H58" s="351" t="str">
        <f t="array" ref="H58">IF(ROWS(H$13:H58)&gt;$S$5,"",INDEX(X$13:X$512,SMALL(IF(($W$13:$W$512=$W$6)+(($W$13:$W$512=$W$7)+(($W$13:$W$512=$W$8)+(($X$13:$X$512=$X$6)+(($X$13:$X$512=$X$7)+(($Y$13:$Y$512=$Y$6)+(($Y$13:$Y$512=$Y$7)+(($Y$13:$Y$512=$Z$6)+(($Y$13:$Y$512=$Z$7))))))))),ROW($A$13:$A$512)-ROW($A$13)+1),ROWS(H$13:H58))))</f>
        <v/>
      </c>
      <c r="I58" s="351" t="str">
        <f t="array" ref="I58">IF(ROWS(I$13:I58)&gt;$S$5,"",INDEX(Y$13:Y$512,SMALL(IF(($W$13:$W$512=$W$6)+(($W$13:$W$512=$W$7)+(($W$13:$W$512=$W$8)+(($X$13:$X$512=$X$6)+(($X$13:$X$512=$X$7)+(($Y$13:$Y$512=$Y$6)+(($Y$13:$Y$512=$Y$7)+(($Y$13:$Y$512=$Z$6)+(($Y$13:$Y$512=$Z$7))))))))),ROW($A$13:$A$512)-ROW($A$13)+1),ROWS(I$13:I58))))</f>
        <v/>
      </c>
      <c r="J58" s="136"/>
      <c r="Q58" s="44">
        <f>Nut_StatusTool!A52</f>
        <v>46</v>
      </c>
      <c r="R58" s="44">
        <f>Nut_StatusTool!B52</f>
        <v>0</v>
      </c>
      <c r="S58" s="44">
        <f>Nut_StatusTool!C52</f>
        <v>0</v>
      </c>
      <c r="T58" s="44">
        <f>Nut_StatusTool!D52</f>
        <v>0</v>
      </c>
      <c r="U58" s="44">
        <f>Nut_StatusTool!F52</f>
        <v>0</v>
      </c>
      <c r="V58" s="285" t="str">
        <f>Nut_StatusTool!K52</f>
        <v/>
      </c>
      <c r="W58" s="44" t="str">
        <f>Nut_StatusTool!L52</f>
        <v/>
      </c>
      <c r="X58" s="44" t="str">
        <f>Nut_StatusTool!M52</f>
        <v/>
      </c>
      <c r="Y58" s="44" t="str">
        <f>Nut_StatusTool!N52</f>
        <v/>
      </c>
    </row>
    <row r="59" spans="1:25">
      <c r="A59" s="182" t="str">
        <f t="array" ref="A59">IF(ROWS(A$13:A59)&gt;$S$5,"",INDEX(Q$13:Q$512,SMALL(IF(($W$13:$W$512=$W$6)+(($W$13:$W$512=$W$7)+(($W$13:$W$512=$W$8)+(($X$13:$X$512=$X$6)+(($X$13:$X$512=$X$7)+(($Y$13:$Y$512=$Y$6)+(($Y$13:$Y$512=$Y$7)+(($Y$13:$Y$512=$Z$6)+(($Y$13:$Y$512=$Z$7))))))))),ROW($A$13:$A$512)-ROW($A$13)+1),ROWS(A$13:A59))))</f>
        <v/>
      </c>
      <c r="B59" s="290" t="str">
        <f t="array" ref="B59">IF(ROWS(B$13:B59)&gt;$S$5,"",INDEX(R$13:R$512,SMALL(IF(($W$13:$W$512=$W$6)+(($W$13:$W$512=$W$7)+(($W$13:$W$512=$W$8)+(($X$13:$X$512=$X$6)+(($X$13:$X$512=$X$7)+(($Y$13:$Y$512=$Y$6)+(($Y$13:$Y$512=$Y$7)+(($Y$13:$Y$512=$Z$6)+(($Y$13:$Y$512=$Z$7))))))))),ROW($A$13:$A$512)-ROW($A$13)+1),ROWS(B$13:B59))))</f>
        <v/>
      </c>
      <c r="C59" s="290" t="str">
        <f t="array" ref="C59">IF(ROWS(C$13:C59)&gt;$S$5,"",INDEX(S$13:S$512,SMALL(IF(($W$13:$W$512=$W$6)+(($W$13:$W$512=$W$7)+(($W$13:$W$512=$W$8)+(($X$13:$X$512=$X$6)+(($X$13:$X$512=$X$7)+(($Y$13:$Y$512=$Y$6)+(($Y$13:$Y$512=$Y$7)+(($Y$13:$Y$512=$Z$6)+(($Y$13:$Y$512=$Z$7))))))))),ROW($A$13:$A$512)-ROW($A$13)+1),ROWS(C$13:C59))))</f>
        <v/>
      </c>
      <c r="D59" s="316" t="str">
        <f t="array" ref="D59">IF(ROWS(D$13:D59)&gt;$S$5,"",INDEX(T$13:T$512,SMALL(IF(($W$13:$W$512=$W$6)+(($W$13:$W$512=$W$7)+(($W$13:$W$512=$W$8)+(($X$13:$X$512=$X$6)+(($X$13:$X$512=$X$7)+(($Y$13:$Y$512=$Y$6)+(($Y$13:$Y$512=$Y$7)+(($Y$13:$Y$512=$Z$6)+(($Y$13:$Y$512=$Z$7))))))))),ROW($A$13:$A$512)-ROW($A$13)+1),ROWS(D$13:D59))))</f>
        <v/>
      </c>
      <c r="E59" s="182" t="str">
        <f t="array" ref="E59">IF(ROWS(E$13:E59)&gt;$S$5,"",INDEX(U$13:U$512,SMALL(IF(($W$13:$W$512=$W$6)+(($W$13:$W$512=$W$7)+(($W$13:$W$512=$W$8)+(($X$13:$X$512=$X$6)+(($X$13:$X$512=$X$7)+(($Y$13:$Y$512=$Y$6)+(($Y$13:$Y$512=$Y$7)+(($Y$13:$Y$512=$Z$6)+(($Y$13:$Y$512=$Z$7))))))))),ROW($A$13:$A$512)-ROW($A$13)+1),ROWS(E$13:E59))))</f>
        <v/>
      </c>
      <c r="F59" s="182" t="str">
        <f t="array" ref="F59">IF(ROWS(F$13:F59)&gt;$S$5,"",INDEX(V$13:V$512,SMALL(IF(($W$13:$W$512=$W$6)+(($W$13:$W$512=$W$7)+(($W$13:$W$512=$W$8)+(($X$13:$X$512=$X$6)+(($X$13:$X$512=$X$7)+(($Y$13:$Y$512=$Y$6)+(($Y$13:$Y$512=$Y$7)+(($Y$13:$Y$512=$Z$6)+(($Y$13:$Y$512=$Z$7))))))))),ROW($A$13:$A$512)-ROW($A$13)+1),ROWS(F$13:F59))))</f>
        <v/>
      </c>
      <c r="G59" s="351" t="str">
        <f t="array" ref="G59">IF(ROWS(G$13:G59)&gt;$S$5,"",INDEX(W$13:W$512,SMALL(IF(($W$13:$W$512=$W$6)+(($W$13:$W$512=$W$7)+(($W$13:$W$512=$W$8)+(($X$13:$X$512=$X$6)+(($X$13:$X$512=$X$7)+(($Y$13:$Y$512=$Y$6)+(($Y$13:$Y$512=$Y$7)+(($Y$13:$Y$512=$Z$6)+(($Y$13:$Y$512=$Z$7))))))))),ROW($A$13:$A$512)-ROW($A$13)+1),ROWS(G$13:G59))))</f>
        <v/>
      </c>
      <c r="H59" s="351" t="str">
        <f t="array" ref="H59">IF(ROWS(H$13:H59)&gt;$S$5,"",INDEX(X$13:X$512,SMALL(IF(($W$13:$W$512=$W$6)+(($W$13:$W$512=$W$7)+(($W$13:$W$512=$W$8)+(($X$13:$X$512=$X$6)+(($X$13:$X$512=$X$7)+(($Y$13:$Y$512=$Y$6)+(($Y$13:$Y$512=$Y$7)+(($Y$13:$Y$512=$Z$6)+(($Y$13:$Y$512=$Z$7))))))))),ROW($A$13:$A$512)-ROW($A$13)+1),ROWS(H$13:H59))))</f>
        <v/>
      </c>
      <c r="I59" s="351" t="str">
        <f t="array" ref="I59">IF(ROWS(I$13:I59)&gt;$S$5,"",INDEX(Y$13:Y$512,SMALL(IF(($W$13:$W$512=$W$6)+(($W$13:$W$512=$W$7)+(($W$13:$W$512=$W$8)+(($X$13:$X$512=$X$6)+(($X$13:$X$512=$X$7)+(($Y$13:$Y$512=$Y$6)+(($Y$13:$Y$512=$Y$7)+(($Y$13:$Y$512=$Z$6)+(($Y$13:$Y$512=$Z$7))))))))),ROW($A$13:$A$512)-ROW($A$13)+1),ROWS(I$13:I59))))</f>
        <v/>
      </c>
      <c r="J59" s="136"/>
      <c r="Q59" s="44">
        <f>Nut_StatusTool!A53</f>
        <v>47</v>
      </c>
      <c r="R59" s="44">
        <f>Nut_StatusTool!B53</f>
        <v>0</v>
      </c>
      <c r="S59" s="44">
        <f>Nut_StatusTool!C53</f>
        <v>0</v>
      </c>
      <c r="T59" s="44">
        <f>Nut_StatusTool!D53</f>
        <v>0</v>
      </c>
      <c r="U59" s="44">
        <f>Nut_StatusTool!F53</f>
        <v>0</v>
      </c>
      <c r="V59" s="285" t="str">
        <f>Nut_StatusTool!K53</f>
        <v/>
      </c>
      <c r="W59" s="44" t="str">
        <f>Nut_StatusTool!L53</f>
        <v/>
      </c>
      <c r="X59" s="44" t="str">
        <f>Nut_StatusTool!M53</f>
        <v/>
      </c>
      <c r="Y59" s="44" t="str">
        <f>Nut_StatusTool!N53</f>
        <v/>
      </c>
    </row>
    <row r="60" spans="1:25">
      <c r="A60" s="182" t="str">
        <f t="array" ref="A60">IF(ROWS(A$13:A60)&gt;$S$5,"",INDEX(Q$13:Q$512,SMALL(IF(($W$13:$W$512=$W$6)+(($W$13:$W$512=$W$7)+(($W$13:$W$512=$W$8)+(($X$13:$X$512=$X$6)+(($X$13:$X$512=$X$7)+(($Y$13:$Y$512=$Y$6)+(($Y$13:$Y$512=$Y$7)+(($Y$13:$Y$512=$Z$6)+(($Y$13:$Y$512=$Z$7))))))))),ROW($A$13:$A$512)-ROW($A$13)+1),ROWS(A$13:A60))))</f>
        <v/>
      </c>
      <c r="B60" s="290" t="str">
        <f t="array" ref="B60">IF(ROWS(B$13:B60)&gt;$S$5,"",INDEX(R$13:R$512,SMALL(IF(($W$13:$W$512=$W$6)+(($W$13:$W$512=$W$7)+(($W$13:$W$512=$W$8)+(($X$13:$X$512=$X$6)+(($X$13:$X$512=$X$7)+(($Y$13:$Y$512=$Y$6)+(($Y$13:$Y$512=$Y$7)+(($Y$13:$Y$512=$Z$6)+(($Y$13:$Y$512=$Z$7))))))))),ROW($A$13:$A$512)-ROW($A$13)+1),ROWS(B$13:B60))))</f>
        <v/>
      </c>
      <c r="C60" s="290" t="str">
        <f t="array" ref="C60">IF(ROWS(C$13:C60)&gt;$S$5,"",INDEX(S$13:S$512,SMALL(IF(($W$13:$W$512=$W$6)+(($W$13:$W$512=$W$7)+(($W$13:$W$512=$W$8)+(($X$13:$X$512=$X$6)+(($X$13:$X$512=$X$7)+(($Y$13:$Y$512=$Y$6)+(($Y$13:$Y$512=$Y$7)+(($Y$13:$Y$512=$Z$6)+(($Y$13:$Y$512=$Z$7))))))))),ROW($A$13:$A$512)-ROW($A$13)+1),ROWS(C$13:C60))))</f>
        <v/>
      </c>
      <c r="D60" s="316" t="str">
        <f t="array" ref="D60">IF(ROWS(D$13:D60)&gt;$S$5,"",INDEX(T$13:T$512,SMALL(IF(($W$13:$W$512=$W$6)+(($W$13:$W$512=$W$7)+(($W$13:$W$512=$W$8)+(($X$13:$X$512=$X$6)+(($X$13:$X$512=$X$7)+(($Y$13:$Y$512=$Y$6)+(($Y$13:$Y$512=$Y$7)+(($Y$13:$Y$512=$Z$6)+(($Y$13:$Y$512=$Z$7))))))))),ROW($A$13:$A$512)-ROW($A$13)+1),ROWS(D$13:D60))))</f>
        <v/>
      </c>
      <c r="E60" s="182" t="str">
        <f t="array" ref="E60">IF(ROWS(E$13:E60)&gt;$S$5,"",INDEX(U$13:U$512,SMALL(IF(($W$13:$W$512=$W$6)+(($W$13:$W$512=$W$7)+(($W$13:$W$512=$W$8)+(($X$13:$X$512=$X$6)+(($X$13:$X$512=$X$7)+(($Y$13:$Y$512=$Y$6)+(($Y$13:$Y$512=$Y$7)+(($Y$13:$Y$512=$Z$6)+(($Y$13:$Y$512=$Z$7))))))))),ROW($A$13:$A$512)-ROW($A$13)+1),ROWS(E$13:E60))))</f>
        <v/>
      </c>
      <c r="F60" s="182" t="str">
        <f t="array" ref="F60">IF(ROWS(F$13:F60)&gt;$S$5,"",INDEX(V$13:V$512,SMALL(IF(($W$13:$W$512=$W$6)+(($W$13:$W$512=$W$7)+(($W$13:$W$512=$W$8)+(($X$13:$X$512=$X$6)+(($X$13:$X$512=$X$7)+(($Y$13:$Y$512=$Y$6)+(($Y$13:$Y$512=$Y$7)+(($Y$13:$Y$512=$Z$6)+(($Y$13:$Y$512=$Z$7))))))))),ROW($A$13:$A$512)-ROW($A$13)+1),ROWS(F$13:F60))))</f>
        <v/>
      </c>
      <c r="G60" s="351" t="str">
        <f t="array" ref="G60">IF(ROWS(G$13:G60)&gt;$S$5,"",INDEX(W$13:W$512,SMALL(IF(($W$13:$W$512=$W$6)+(($W$13:$W$512=$W$7)+(($W$13:$W$512=$W$8)+(($X$13:$X$512=$X$6)+(($X$13:$X$512=$X$7)+(($Y$13:$Y$512=$Y$6)+(($Y$13:$Y$512=$Y$7)+(($Y$13:$Y$512=$Z$6)+(($Y$13:$Y$512=$Z$7))))))))),ROW($A$13:$A$512)-ROW($A$13)+1),ROWS(G$13:G60))))</f>
        <v/>
      </c>
      <c r="H60" s="351" t="str">
        <f t="array" ref="H60">IF(ROWS(H$13:H60)&gt;$S$5,"",INDEX(X$13:X$512,SMALL(IF(($W$13:$W$512=$W$6)+(($W$13:$W$512=$W$7)+(($W$13:$W$512=$W$8)+(($X$13:$X$512=$X$6)+(($X$13:$X$512=$X$7)+(($Y$13:$Y$512=$Y$6)+(($Y$13:$Y$512=$Y$7)+(($Y$13:$Y$512=$Z$6)+(($Y$13:$Y$512=$Z$7))))))))),ROW($A$13:$A$512)-ROW($A$13)+1),ROWS(H$13:H60))))</f>
        <v/>
      </c>
      <c r="I60" s="351" t="str">
        <f t="array" ref="I60">IF(ROWS(I$13:I60)&gt;$S$5,"",INDEX(Y$13:Y$512,SMALL(IF(($W$13:$W$512=$W$6)+(($W$13:$W$512=$W$7)+(($W$13:$W$512=$W$8)+(($X$13:$X$512=$X$6)+(($X$13:$X$512=$X$7)+(($Y$13:$Y$512=$Y$6)+(($Y$13:$Y$512=$Y$7)+(($Y$13:$Y$512=$Z$6)+(($Y$13:$Y$512=$Z$7))))))))),ROW($A$13:$A$512)-ROW($A$13)+1),ROWS(I$13:I60))))</f>
        <v/>
      </c>
      <c r="J60" s="136"/>
      <c r="Q60" s="44">
        <f>Nut_StatusTool!A54</f>
        <v>48</v>
      </c>
      <c r="R60" s="44">
        <f>Nut_StatusTool!B54</f>
        <v>0</v>
      </c>
      <c r="S60" s="44">
        <f>Nut_StatusTool!C54</f>
        <v>0</v>
      </c>
      <c r="T60" s="44">
        <f>Nut_StatusTool!D54</f>
        <v>0</v>
      </c>
      <c r="U60" s="44">
        <f>Nut_StatusTool!F54</f>
        <v>0</v>
      </c>
      <c r="V60" s="285" t="str">
        <f>Nut_StatusTool!K54</f>
        <v/>
      </c>
      <c r="W60" s="44" t="str">
        <f>Nut_StatusTool!L54</f>
        <v/>
      </c>
      <c r="X60" s="44" t="str">
        <f>Nut_StatusTool!M54</f>
        <v/>
      </c>
      <c r="Y60" s="44" t="str">
        <f>Nut_StatusTool!N54</f>
        <v/>
      </c>
    </row>
    <row r="61" spans="1:25">
      <c r="A61" s="182" t="str">
        <f t="array" ref="A61">IF(ROWS(A$13:A61)&gt;$S$5,"",INDEX(Q$13:Q$512,SMALL(IF(($W$13:$W$512=$W$6)+(($W$13:$W$512=$W$7)+(($W$13:$W$512=$W$8)+(($X$13:$X$512=$X$6)+(($X$13:$X$512=$X$7)+(($Y$13:$Y$512=$Y$6)+(($Y$13:$Y$512=$Y$7)+(($Y$13:$Y$512=$Z$6)+(($Y$13:$Y$512=$Z$7))))))))),ROW($A$13:$A$512)-ROW($A$13)+1),ROWS(A$13:A61))))</f>
        <v/>
      </c>
      <c r="B61" s="290" t="str">
        <f t="array" ref="B61">IF(ROWS(B$13:B61)&gt;$S$5,"",INDEX(R$13:R$512,SMALL(IF(($W$13:$W$512=$W$6)+(($W$13:$W$512=$W$7)+(($W$13:$W$512=$W$8)+(($X$13:$X$512=$X$6)+(($X$13:$X$512=$X$7)+(($Y$13:$Y$512=$Y$6)+(($Y$13:$Y$512=$Y$7)+(($Y$13:$Y$512=$Z$6)+(($Y$13:$Y$512=$Z$7))))))))),ROW($A$13:$A$512)-ROW($A$13)+1),ROWS(B$13:B61))))</f>
        <v/>
      </c>
      <c r="C61" s="290" t="str">
        <f t="array" ref="C61">IF(ROWS(C$13:C61)&gt;$S$5,"",INDEX(S$13:S$512,SMALL(IF(($W$13:$W$512=$W$6)+(($W$13:$W$512=$W$7)+(($W$13:$W$512=$W$8)+(($X$13:$X$512=$X$6)+(($X$13:$X$512=$X$7)+(($Y$13:$Y$512=$Y$6)+(($Y$13:$Y$512=$Y$7)+(($Y$13:$Y$512=$Z$6)+(($Y$13:$Y$512=$Z$7))))))))),ROW($A$13:$A$512)-ROW($A$13)+1),ROWS(C$13:C61))))</f>
        <v/>
      </c>
      <c r="D61" s="316" t="str">
        <f t="array" ref="D61">IF(ROWS(D$13:D61)&gt;$S$5,"",INDEX(T$13:T$512,SMALL(IF(($W$13:$W$512=$W$6)+(($W$13:$W$512=$W$7)+(($W$13:$W$512=$W$8)+(($X$13:$X$512=$X$6)+(($X$13:$X$512=$X$7)+(($Y$13:$Y$512=$Y$6)+(($Y$13:$Y$512=$Y$7)+(($Y$13:$Y$512=$Z$6)+(($Y$13:$Y$512=$Z$7))))))))),ROW($A$13:$A$512)-ROW($A$13)+1),ROWS(D$13:D61))))</f>
        <v/>
      </c>
      <c r="E61" s="182" t="str">
        <f t="array" ref="E61">IF(ROWS(E$13:E61)&gt;$S$5,"",INDEX(U$13:U$512,SMALL(IF(($W$13:$W$512=$W$6)+(($W$13:$W$512=$W$7)+(($W$13:$W$512=$W$8)+(($X$13:$X$512=$X$6)+(($X$13:$X$512=$X$7)+(($Y$13:$Y$512=$Y$6)+(($Y$13:$Y$512=$Y$7)+(($Y$13:$Y$512=$Z$6)+(($Y$13:$Y$512=$Z$7))))))))),ROW($A$13:$A$512)-ROW($A$13)+1),ROWS(E$13:E61))))</f>
        <v/>
      </c>
      <c r="F61" s="182" t="str">
        <f t="array" ref="F61">IF(ROWS(F$13:F61)&gt;$S$5,"",INDEX(V$13:V$512,SMALL(IF(($W$13:$W$512=$W$6)+(($W$13:$W$512=$W$7)+(($W$13:$W$512=$W$8)+(($X$13:$X$512=$X$6)+(($X$13:$X$512=$X$7)+(($Y$13:$Y$512=$Y$6)+(($Y$13:$Y$512=$Y$7)+(($Y$13:$Y$512=$Z$6)+(($Y$13:$Y$512=$Z$7))))))))),ROW($A$13:$A$512)-ROW($A$13)+1),ROWS(F$13:F61))))</f>
        <v/>
      </c>
      <c r="G61" s="351" t="str">
        <f t="array" ref="G61">IF(ROWS(G$13:G61)&gt;$S$5,"",INDEX(W$13:W$512,SMALL(IF(($W$13:$W$512=$W$6)+(($W$13:$W$512=$W$7)+(($W$13:$W$512=$W$8)+(($X$13:$X$512=$X$6)+(($X$13:$X$512=$X$7)+(($Y$13:$Y$512=$Y$6)+(($Y$13:$Y$512=$Y$7)+(($Y$13:$Y$512=$Z$6)+(($Y$13:$Y$512=$Z$7))))))))),ROW($A$13:$A$512)-ROW($A$13)+1),ROWS(G$13:G61))))</f>
        <v/>
      </c>
      <c r="H61" s="351" t="str">
        <f t="array" ref="H61">IF(ROWS(H$13:H61)&gt;$S$5,"",INDEX(X$13:X$512,SMALL(IF(($W$13:$W$512=$W$6)+(($W$13:$W$512=$W$7)+(($W$13:$W$512=$W$8)+(($X$13:$X$512=$X$6)+(($X$13:$X$512=$X$7)+(($Y$13:$Y$512=$Y$6)+(($Y$13:$Y$512=$Y$7)+(($Y$13:$Y$512=$Z$6)+(($Y$13:$Y$512=$Z$7))))))))),ROW($A$13:$A$512)-ROW($A$13)+1),ROWS(H$13:H61))))</f>
        <v/>
      </c>
      <c r="I61" s="351" t="str">
        <f t="array" ref="I61">IF(ROWS(I$13:I61)&gt;$S$5,"",INDEX(Y$13:Y$512,SMALL(IF(($W$13:$W$512=$W$6)+(($W$13:$W$512=$W$7)+(($W$13:$W$512=$W$8)+(($X$13:$X$512=$X$6)+(($X$13:$X$512=$X$7)+(($Y$13:$Y$512=$Y$6)+(($Y$13:$Y$512=$Y$7)+(($Y$13:$Y$512=$Z$6)+(($Y$13:$Y$512=$Z$7))))))))),ROW($A$13:$A$512)-ROW($A$13)+1),ROWS(I$13:I61))))</f>
        <v/>
      </c>
      <c r="J61" s="136"/>
      <c r="Q61" s="44">
        <f>Nut_StatusTool!A55</f>
        <v>49</v>
      </c>
      <c r="R61" s="44">
        <f>Nut_StatusTool!B55</f>
        <v>0</v>
      </c>
      <c r="S61" s="44">
        <f>Nut_StatusTool!C55</f>
        <v>0</v>
      </c>
      <c r="T61" s="44">
        <f>Nut_StatusTool!D55</f>
        <v>0</v>
      </c>
      <c r="U61" s="44">
        <f>Nut_StatusTool!F55</f>
        <v>0</v>
      </c>
      <c r="V61" s="285" t="str">
        <f>Nut_StatusTool!K55</f>
        <v/>
      </c>
      <c r="W61" s="44" t="str">
        <f>Nut_StatusTool!L55</f>
        <v/>
      </c>
      <c r="X61" s="44" t="str">
        <f>Nut_StatusTool!M55</f>
        <v/>
      </c>
      <c r="Y61" s="44" t="str">
        <f>Nut_StatusTool!N55</f>
        <v/>
      </c>
    </row>
    <row r="62" spans="1:25">
      <c r="A62" s="182" t="str">
        <f t="array" ref="A62">IF(ROWS(A$13:A62)&gt;$S$5,"",INDEX(Q$13:Q$512,SMALL(IF(($W$13:$W$512=$W$6)+(($W$13:$W$512=$W$7)+(($W$13:$W$512=$W$8)+(($X$13:$X$512=$X$6)+(($X$13:$X$512=$X$7)+(($Y$13:$Y$512=$Y$6)+(($Y$13:$Y$512=$Y$7)+(($Y$13:$Y$512=$Z$6)+(($Y$13:$Y$512=$Z$7))))))))),ROW($A$13:$A$512)-ROW($A$13)+1),ROWS(A$13:A62))))</f>
        <v/>
      </c>
      <c r="B62" s="290" t="str">
        <f t="array" ref="B62">IF(ROWS(B$13:B62)&gt;$S$5,"",INDEX(R$13:R$512,SMALL(IF(($W$13:$W$512=$W$6)+(($W$13:$W$512=$W$7)+(($W$13:$W$512=$W$8)+(($X$13:$X$512=$X$6)+(($X$13:$X$512=$X$7)+(($Y$13:$Y$512=$Y$6)+(($Y$13:$Y$512=$Y$7)+(($Y$13:$Y$512=$Z$6)+(($Y$13:$Y$512=$Z$7))))))))),ROW($A$13:$A$512)-ROW($A$13)+1),ROWS(B$13:B62))))</f>
        <v/>
      </c>
      <c r="C62" s="290" t="str">
        <f t="array" ref="C62">IF(ROWS(C$13:C62)&gt;$S$5,"",INDEX(S$13:S$512,SMALL(IF(($W$13:$W$512=$W$6)+(($W$13:$W$512=$W$7)+(($W$13:$W$512=$W$8)+(($X$13:$X$512=$X$6)+(($X$13:$X$512=$X$7)+(($Y$13:$Y$512=$Y$6)+(($Y$13:$Y$512=$Y$7)+(($Y$13:$Y$512=$Z$6)+(($Y$13:$Y$512=$Z$7))))))))),ROW($A$13:$A$512)-ROW($A$13)+1),ROWS(C$13:C62))))</f>
        <v/>
      </c>
      <c r="D62" s="316" t="str">
        <f t="array" ref="D62">IF(ROWS(D$13:D62)&gt;$S$5,"",INDEX(T$13:T$512,SMALL(IF(($W$13:$W$512=$W$6)+(($W$13:$W$512=$W$7)+(($W$13:$W$512=$W$8)+(($X$13:$X$512=$X$6)+(($X$13:$X$512=$X$7)+(($Y$13:$Y$512=$Y$6)+(($Y$13:$Y$512=$Y$7)+(($Y$13:$Y$512=$Z$6)+(($Y$13:$Y$512=$Z$7))))))))),ROW($A$13:$A$512)-ROW($A$13)+1),ROWS(D$13:D62))))</f>
        <v/>
      </c>
      <c r="E62" s="182" t="str">
        <f t="array" ref="E62">IF(ROWS(E$13:E62)&gt;$S$5,"",INDEX(U$13:U$512,SMALL(IF(($W$13:$W$512=$W$6)+(($W$13:$W$512=$W$7)+(($W$13:$W$512=$W$8)+(($X$13:$X$512=$X$6)+(($X$13:$X$512=$X$7)+(($Y$13:$Y$512=$Y$6)+(($Y$13:$Y$512=$Y$7)+(($Y$13:$Y$512=$Z$6)+(($Y$13:$Y$512=$Z$7))))))))),ROW($A$13:$A$512)-ROW($A$13)+1),ROWS(E$13:E62))))</f>
        <v/>
      </c>
      <c r="F62" s="182" t="str">
        <f t="array" ref="F62">IF(ROWS(F$13:F62)&gt;$S$5,"",INDEX(V$13:V$512,SMALL(IF(($W$13:$W$512=$W$6)+(($W$13:$W$512=$W$7)+(($W$13:$W$512=$W$8)+(($X$13:$X$512=$X$6)+(($X$13:$X$512=$X$7)+(($Y$13:$Y$512=$Y$6)+(($Y$13:$Y$512=$Y$7)+(($Y$13:$Y$512=$Z$6)+(($Y$13:$Y$512=$Z$7))))))))),ROW($A$13:$A$512)-ROW($A$13)+1),ROWS(F$13:F62))))</f>
        <v/>
      </c>
      <c r="G62" s="351" t="str">
        <f t="array" ref="G62">IF(ROWS(G$13:G62)&gt;$S$5,"",INDEX(W$13:W$512,SMALL(IF(($W$13:$W$512=$W$6)+(($W$13:$W$512=$W$7)+(($W$13:$W$512=$W$8)+(($X$13:$X$512=$X$6)+(($X$13:$X$512=$X$7)+(($Y$13:$Y$512=$Y$6)+(($Y$13:$Y$512=$Y$7)+(($Y$13:$Y$512=$Z$6)+(($Y$13:$Y$512=$Z$7))))))))),ROW($A$13:$A$512)-ROW($A$13)+1),ROWS(G$13:G62))))</f>
        <v/>
      </c>
      <c r="H62" s="351" t="str">
        <f t="array" ref="H62">IF(ROWS(H$13:H62)&gt;$S$5,"",INDEX(X$13:X$512,SMALL(IF(($W$13:$W$512=$W$6)+(($W$13:$W$512=$W$7)+(($W$13:$W$512=$W$8)+(($X$13:$X$512=$X$6)+(($X$13:$X$512=$X$7)+(($Y$13:$Y$512=$Y$6)+(($Y$13:$Y$512=$Y$7)+(($Y$13:$Y$512=$Z$6)+(($Y$13:$Y$512=$Z$7))))))))),ROW($A$13:$A$512)-ROW($A$13)+1),ROWS(H$13:H62))))</f>
        <v/>
      </c>
      <c r="I62" s="351" t="str">
        <f t="array" ref="I62">IF(ROWS(I$13:I62)&gt;$S$5,"",INDEX(Y$13:Y$512,SMALL(IF(($W$13:$W$512=$W$6)+(($W$13:$W$512=$W$7)+(($W$13:$W$512=$W$8)+(($X$13:$X$512=$X$6)+(($X$13:$X$512=$X$7)+(($Y$13:$Y$512=$Y$6)+(($Y$13:$Y$512=$Y$7)+(($Y$13:$Y$512=$Z$6)+(($Y$13:$Y$512=$Z$7))))))))),ROW($A$13:$A$512)-ROW($A$13)+1),ROWS(I$13:I62))))</f>
        <v/>
      </c>
      <c r="J62" s="136"/>
      <c r="Q62" s="44">
        <f>Nut_StatusTool!A56</f>
        <v>50</v>
      </c>
      <c r="R62" s="44">
        <f>Nut_StatusTool!B56</f>
        <v>0</v>
      </c>
      <c r="S62" s="44">
        <f>Nut_StatusTool!C56</f>
        <v>0</v>
      </c>
      <c r="T62" s="44">
        <f>Nut_StatusTool!D56</f>
        <v>0</v>
      </c>
      <c r="U62" s="44">
        <f>Nut_StatusTool!F56</f>
        <v>0</v>
      </c>
      <c r="V62" s="285" t="str">
        <f>Nut_StatusTool!K56</f>
        <v/>
      </c>
      <c r="W62" s="44" t="str">
        <f>Nut_StatusTool!L56</f>
        <v/>
      </c>
      <c r="X62" s="44" t="str">
        <f>Nut_StatusTool!M56</f>
        <v/>
      </c>
      <c r="Y62" s="44" t="str">
        <f>Nut_StatusTool!N56</f>
        <v/>
      </c>
    </row>
    <row r="63" spans="1:25">
      <c r="A63" s="182" t="str">
        <f t="array" ref="A63">IF(ROWS(A$13:A63)&gt;$S$5,"",INDEX(Q$13:Q$512,SMALL(IF(($W$13:$W$512=$W$6)+(($W$13:$W$512=$W$7)+(($W$13:$W$512=$W$8)+(($X$13:$X$512=$X$6)+(($X$13:$X$512=$X$7)+(($Y$13:$Y$512=$Y$6)+(($Y$13:$Y$512=$Y$7)+(($Y$13:$Y$512=$Z$6)+(($Y$13:$Y$512=$Z$7))))))))),ROW($A$13:$A$512)-ROW($A$13)+1),ROWS(A$13:A63))))</f>
        <v/>
      </c>
      <c r="B63" s="290" t="str">
        <f t="array" ref="B63">IF(ROWS(B$13:B63)&gt;$S$5,"",INDEX(R$13:R$512,SMALL(IF(($W$13:$W$512=$W$6)+(($W$13:$W$512=$W$7)+(($W$13:$W$512=$W$8)+(($X$13:$X$512=$X$6)+(($X$13:$X$512=$X$7)+(($Y$13:$Y$512=$Y$6)+(($Y$13:$Y$512=$Y$7)+(($Y$13:$Y$512=$Z$6)+(($Y$13:$Y$512=$Z$7))))))))),ROW($A$13:$A$512)-ROW($A$13)+1),ROWS(B$13:B63))))</f>
        <v/>
      </c>
      <c r="C63" s="290" t="str">
        <f t="array" ref="C63">IF(ROWS(C$13:C63)&gt;$S$5,"",INDEX(S$13:S$512,SMALL(IF(($W$13:$W$512=$W$6)+(($W$13:$W$512=$W$7)+(($W$13:$W$512=$W$8)+(($X$13:$X$512=$X$6)+(($X$13:$X$512=$X$7)+(($Y$13:$Y$512=$Y$6)+(($Y$13:$Y$512=$Y$7)+(($Y$13:$Y$512=$Z$6)+(($Y$13:$Y$512=$Z$7))))))))),ROW($A$13:$A$512)-ROW($A$13)+1),ROWS(C$13:C63))))</f>
        <v/>
      </c>
      <c r="D63" s="316" t="str">
        <f t="array" ref="D63">IF(ROWS(D$13:D63)&gt;$S$5,"",INDEX(T$13:T$512,SMALL(IF(($W$13:$W$512=$W$6)+(($W$13:$W$512=$W$7)+(($W$13:$W$512=$W$8)+(($X$13:$X$512=$X$6)+(($X$13:$X$512=$X$7)+(($Y$13:$Y$512=$Y$6)+(($Y$13:$Y$512=$Y$7)+(($Y$13:$Y$512=$Z$6)+(($Y$13:$Y$512=$Z$7))))))))),ROW($A$13:$A$512)-ROW($A$13)+1),ROWS(D$13:D63))))</f>
        <v/>
      </c>
      <c r="E63" s="182" t="str">
        <f t="array" ref="E63">IF(ROWS(E$13:E63)&gt;$S$5,"",INDEX(U$13:U$512,SMALL(IF(($W$13:$W$512=$W$6)+(($W$13:$W$512=$W$7)+(($W$13:$W$512=$W$8)+(($X$13:$X$512=$X$6)+(($X$13:$X$512=$X$7)+(($Y$13:$Y$512=$Y$6)+(($Y$13:$Y$512=$Y$7)+(($Y$13:$Y$512=$Z$6)+(($Y$13:$Y$512=$Z$7))))))))),ROW($A$13:$A$512)-ROW($A$13)+1),ROWS(E$13:E63))))</f>
        <v/>
      </c>
      <c r="F63" s="182" t="str">
        <f t="array" ref="F63">IF(ROWS(F$13:F63)&gt;$S$5,"",INDEX(V$13:V$512,SMALL(IF(($W$13:$W$512=$W$6)+(($W$13:$W$512=$W$7)+(($W$13:$W$512=$W$8)+(($X$13:$X$512=$X$6)+(($X$13:$X$512=$X$7)+(($Y$13:$Y$512=$Y$6)+(($Y$13:$Y$512=$Y$7)+(($Y$13:$Y$512=$Z$6)+(($Y$13:$Y$512=$Z$7))))))))),ROW($A$13:$A$512)-ROW($A$13)+1),ROWS(F$13:F63))))</f>
        <v/>
      </c>
      <c r="G63" s="351" t="str">
        <f t="array" ref="G63">IF(ROWS(G$13:G63)&gt;$S$5,"",INDEX(W$13:W$512,SMALL(IF(($W$13:$W$512=$W$6)+(($W$13:$W$512=$W$7)+(($W$13:$W$512=$W$8)+(($X$13:$X$512=$X$6)+(($X$13:$X$512=$X$7)+(($Y$13:$Y$512=$Y$6)+(($Y$13:$Y$512=$Y$7)+(($Y$13:$Y$512=$Z$6)+(($Y$13:$Y$512=$Z$7))))))))),ROW($A$13:$A$512)-ROW($A$13)+1),ROWS(G$13:G63))))</f>
        <v/>
      </c>
      <c r="H63" s="351" t="str">
        <f t="array" ref="H63">IF(ROWS(H$13:H63)&gt;$S$5,"",INDEX(X$13:X$512,SMALL(IF(($W$13:$W$512=$W$6)+(($W$13:$W$512=$W$7)+(($W$13:$W$512=$W$8)+(($X$13:$X$512=$X$6)+(($X$13:$X$512=$X$7)+(($Y$13:$Y$512=$Y$6)+(($Y$13:$Y$512=$Y$7)+(($Y$13:$Y$512=$Z$6)+(($Y$13:$Y$512=$Z$7))))))))),ROW($A$13:$A$512)-ROW($A$13)+1),ROWS(H$13:H63))))</f>
        <v/>
      </c>
      <c r="I63" s="351" t="str">
        <f t="array" ref="I63">IF(ROWS(I$13:I63)&gt;$S$5,"",INDEX(Y$13:Y$512,SMALL(IF(($W$13:$W$512=$W$6)+(($W$13:$W$512=$W$7)+(($W$13:$W$512=$W$8)+(($X$13:$X$512=$X$6)+(($X$13:$X$512=$X$7)+(($Y$13:$Y$512=$Y$6)+(($Y$13:$Y$512=$Y$7)+(($Y$13:$Y$512=$Z$6)+(($Y$13:$Y$512=$Z$7))))))))),ROW($A$13:$A$512)-ROW($A$13)+1),ROWS(I$13:I63))))</f>
        <v/>
      </c>
      <c r="J63" s="136"/>
      <c r="Q63" s="44">
        <f>Nut_StatusTool!A57</f>
        <v>51</v>
      </c>
      <c r="R63" s="44">
        <f>Nut_StatusTool!B57</f>
        <v>0</v>
      </c>
      <c r="S63" s="44">
        <f>Nut_StatusTool!C57</f>
        <v>0</v>
      </c>
      <c r="T63" s="44">
        <f>Nut_StatusTool!D57</f>
        <v>0</v>
      </c>
      <c r="U63" s="44">
        <f>Nut_StatusTool!F57</f>
        <v>0</v>
      </c>
      <c r="V63" s="285" t="str">
        <f>Nut_StatusTool!K57</f>
        <v/>
      </c>
      <c r="W63" s="44" t="str">
        <f>Nut_StatusTool!L57</f>
        <v/>
      </c>
      <c r="X63" s="44" t="str">
        <f>Nut_StatusTool!M57</f>
        <v/>
      </c>
      <c r="Y63" s="44" t="str">
        <f>Nut_StatusTool!N57</f>
        <v/>
      </c>
    </row>
    <row r="64" spans="1:25">
      <c r="A64" s="182" t="str">
        <f t="array" ref="A64">IF(ROWS(A$13:A64)&gt;$S$5,"",INDEX(Q$13:Q$512,SMALL(IF(($W$13:$W$512=$W$6)+(($W$13:$W$512=$W$7)+(($W$13:$W$512=$W$8)+(($X$13:$X$512=$X$6)+(($X$13:$X$512=$X$7)+(($Y$13:$Y$512=$Y$6)+(($Y$13:$Y$512=$Y$7)+(($Y$13:$Y$512=$Z$6)+(($Y$13:$Y$512=$Z$7))))))))),ROW($A$13:$A$512)-ROW($A$13)+1),ROWS(A$13:A64))))</f>
        <v/>
      </c>
      <c r="B64" s="290" t="str">
        <f t="array" ref="B64">IF(ROWS(B$13:B64)&gt;$S$5,"",INDEX(R$13:R$512,SMALL(IF(($W$13:$W$512=$W$6)+(($W$13:$W$512=$W$7)+(($W$13:$W$512=$W$8)+(($X$13:$X$512=$X$6)+(($X$13:$X$512=$X$7)+(($Y$13:$Y$512=$Y$6)+(($Y$13:$Y$512=$Y$7)+(($Y$13:$Y$512=$Z$6)+(($Y$13:$Y$512=$Z$7))))))))),ROW($A$13:$A$512)-ROW($A$13)+1),ROWS(B$13:B64))))</f>
        <v/>
      </c>
      <c r="C64" s="290" t="str">
        <f t="array" ref="C64">IF(ROWS(C$13:C64)&gt;$S$5,"",INDEX(S$13:S$512,SMALL(IF(($W$13:$W$512=$W$6)+(($W$13:$W$512=$W$7)+(($W$13:$W$512=$W$8)+(($X$13:$X$512=$X$6)+(($X$13:$X$512=$X$7)+(($Y$13:$Y$512=$Y$6)+(($Y$13:$Y$512=$Y$7)+(($Y$13:$Y$512=$Z$6)+(($Y$13:$Y$512=$Z$7))))))))),ROW($A$13:$A$512)-ROW($A$13)+1),ROWS(C$13:C64))))</f>
        <v/>
      </c>
      <c r="D64" s="316" t="str">
        <f t="array" ref="D64">IF(ROWS(D$13:D64)&gt;$S$5,"",INDEX(T$13:T$512,SMALL(IF(($W$13:$W$512=$W$6)+(($W$13:$W$512=$W$7)+(($W$13:$W$512=$W$8)+(($X$13:$X$512=$X$6)+(($X$13:$X$512=$X$7)+(($Y$13:$Y$512=$Y$6)+(($Y$13:$Y$512=$Y$7)+(($Y$13:$Y$512=$Z$6)+(($Y$13:$Y$512=$Z$7))))))))),ROW($A$13:$A$512)-ROW($A$13)+1),ROWS(D$13:D64))))</f>
        <v/>
      </c>
      <c r="E64" s="182" t="str">
        <f t="array" ref="E64">IF(ROWS(E$13:E64)&gt;$S$5,"",INDEX(U$13:U$512,SMALL(IF(($W$13:$W$512=$W$6)+(($W$13:$W$512=$W$7)+(($W$13:$W$512=$W$8)+(($X$13:$X$512=$X$6)+(($X$13:$X$512=$X$7)+(($Y$13:$Y$512=$Y$6)+(($Y$13:$Y$512=$Y$7)+(($Y$13:$Y$512=$Z$6)+(($Y$13:$Y$512=$Z$7))))))))),ROW($A$13:$A$512)-ROW($A$13)+1),ROWS(E$13:E64))))</f>
        <v/>
      </c>
      <c r="F64" s="182" t="str">
        <f t="array" ref="F64">IF(ROWS(F$13:F64)&gt;$S$5,"",INDEX(V$13:V$512,SMALL(IF(($W$13:$W$512=$W$6)+(($W$13:$W$512=$W$7)+(($W$13:$W$512=$W$8)+(($X$13:$X$512=$X$6)+(($X$13:$X$512=$X$7)+(($Y$13:$Y$512=$Y$6)+(($Y$13:$Y$512=$Y$7)+(($Y$13:$Y$512=$Z$6)+(($Y$13:$Y$512=$Z$7))))))))),ROW($A$13:$A$512)-ROW($A$13)+1),ROWS(F$13:F64))))</f>
        <v/>
      </c>
      <c r="G64" s="351" t="str">
        <f t="array" ref="G64">IF(ROWS(G$13:G64)&gt;$S$5,"",INDEX(W$13:W$512,SMALL(IF(($W$13:$W$512=$W$6)+(($W$13:$W$512=$W$7)+(($W$13:$W$512=$W$8)+(($X$13:$X$512=$X$6)+(($X$13:$X$512=$X$7)+(($Y$13:$Y$512=$Y$6)+(($Y$13:$Y$512=$Y$7)+(($Y$13:$Y$512=$Z$6)+(($Y$13:$Y$512=$Z$7))))))))),ROW($A$13:$A$512)-ROW($A$13)+1),ROWS(G$13:G64))))</f>
        <v/>
      </c>
      <c r="H64" s="351" t="str">
        <f t="array" ref="H64">IF(ROWS(H$13:H64)&gt;$S$5,"",INDEX(X$13:X$512,SMALL(IF(($W$13:$W$512=$W$6)+(($W$13:$W$512=$W$7)+(($W$13:$W$512=$W$8)+(($X$13:$X$512=$X$6)+(($X$13:$X$512=$X$7)+(($Y$13:$Y$512=$Y$6)+(($Y$13:$Y$512=$Y$7)+(($Y$13:$Y$512=$Z$6)+(($Y$13:$Y$512=$Z$7))))))))),ROW($A$13:$A$512)-ROW($A$13)+1),ROWS(H$13:H64))))</f>
        <v/>
      </c>
      <c r="I64" s="351" t="str">
        <f t="array" ref="I64">IF(ROWS(I$13:I64)&gt;$S$5,"",INDEX(Y$13:Y$512,SMALL(IF(($W$13:$W$512=$W$6)+(($W$13:$W$512=$W$7)+(($W$13:$W$512=$W$8)+(($X$13:$X$512=$X$6)+(($X$13:$X$512=$X$7)+(($Y$13:$Y$512=$Y$6)+(($Y$13:$Y$512=$Y$7)+(($Y$13:$Y$512=$Z$6)+(($Y$13:$Y$512=$Z$7))))))))),ROW($A$13:$A$512)-ROW($A$13)+1),ROWS(I$13:I64))))</f>
        <v/>
      </c>
      <c r="J64" s="136"/>
      <c r="Q64" s="44">
        <f>Nut_StatusTool!A58</f>
        <v>52</v>
      </c>
      <c r="R64" s="44">
        <f>Nut_StatusTool!B58</f>
        <v>0</v>
      </c>
      <c r="S64" s="44">
        <f>Nut_StatusTool!C58</f>
        <v>0</v>
      </c>
      <c r="T64" s="44">
        <f>Nut_StatusTool!D58</f>
        <v>0</v>
      </c>
      <c r="U64" s="44">
        <f>Nut_StatusTool!F58</f>
        <v>0</v>
      </c>
      <c r="V64" s="285" t="str">
        <f>Nut_StatusTool!K58</f>
        <v/>
      </c>
      <c r="W64" s="44" t="str">
        <f>Nut_StatusTool!L58</f>
        <v/>
      </c>
      <c r="X64" s="44" t="str">
        <f>Nut_StatusTool!M58</f>
        <v/>
      </c>
      <c r="Y64" s="44" t="str">
        <f>Nut_StatusTool!N58</f>
        <v/>
      </c>
    </row>
    <row r="65" spans="1:25">
      <c r="A65" s="182" t="str">
        <f t="array" ref="A65">IF(ROWS(A$13:A65)&gt;$S$5,"",INDEX(Q$13:Q$512,SMALL(IF(($W$13:$W$512=$W$6)+(($W$13:$W$512=$W$7)+(($W$13:$W$512=$W$8)+(($X$13:$X$512=$X$6)+(($X$13:$X$512=$X$7)+(($Y$13:$Y$512=$Y$6)+(($Y$13:$Y$512=$Y$7)+(($Y$13:$Y$512=$Z$6)+(($Y$13:$Y$512=$Z$7))))))))),ROW($A$13:$A$512)-ROW($A$13)+1),ROWS(A$13:A65))))</f>
        <v/>
      </c>
      <c r="B65" s="290" t="str">
        <f t="array" ref="B65">IF(ROWS(B$13:B65)&gt;$S$5,"",INDEX(R$13:R$512,SMALL(IF(($W$13:$W$512=$W$6)+(($W$13:$W$512=$W$7)+(($W$13:$W$512=$W$8)+(($X$13:$X$512=$X$6)+(($X$13:$X$512=$X$7)+(($Y$13:$Y$512=$Y$6)+(($Y$13:$Y$512=$Y$7)+(($Y$13:$Y$512=$Z$6)+(($Y$13:$Y$512=$Z$7))))))))),ROW($A$13:$A$512)-ROW($A$13)+1),ROWS(B$13:B65))))</f>
        <v/>
      </c>
      <c r="C65" s="290" t="str">
        <f t="array" ref="C65">IF(ROWS(C$13:C65)&gt;$S$5,"",INDEX(S$13:S$512,SMALL(IF(($W$13:$W$512=$W$6)+(($W$13:$W$512=$W$7)+(($W$13:$W$512=$W$8)+(($X$13:$X$512=$X$6)+(($X$13:$X$512=$X$7)+(($Y$13:$Y$512=$Y$6)+(($Y$13:$Y$512=$Y$7)+(($Y$13:$Y$512=$Z$6)+(($Y$13:$Y$512=$Z$7))))))))),ROW($A$13:$A$512)-ROW($A$13)+1),ROWS(C$13:C65))))</f>
        <v/>
      </c>
      <c r="D65" s="316" t="str">
        <f t="array" ref="D65">IF(ROWS(D$13:D65)&gt;$S$5,"",INDEX(T$13:T$512,SMALL(IF(($W$13:$W$512=$W$6)+(($W$13:$W$512=$W$7)+(($W$13:$W$512=$W$8)+(($X$13:$X$512=$X$6)+(($X$13:$X$512=$X$7)+(($Y$13:$Y$512=$Y$6)+(($Y$13:$Y$512=$Y$7)+(($Y$13:$Y$512=$Z$6)+(($Y$13:$Y$512=$Z$7))))))))),ROW($A$13:$A$512)-ROW($A$13)+1),ROWS(D$13:D65))))</f>
        <v/>
      </c>
      <c r="E65" s="182" t="str">
        <f t="array" ref="E65">IF(ROWS(E$13:E65)&gt;$S$5,"",INDEX(U$13:U$512,SMALL(IF(($W$13:$W$512=$W$6)+(($W$13:$W$512=$W$7)+(($W$13:$W$512=$W$8)+(($X$13:$X$512=$X$6)+(($X$13:$X$512=$X$7)+(($Y$13:$Y$512=$Y$6)+(($Y$13:$Y$512=$Y$7)+(($Y$13:$Y$512=$Z$6)+(($Y$13:$Y$512=$Z$7))))))))),ROW($A$13:$A$512)-ROW($A$13)+1),ROWS(E$13:E65))))</f>
        <v/>
      </c>
      <c r="F65" s="182" t="str">
        <f t="array" ref="F65">IF(ROWS(F$13:F65)&gt;$S$5,"",INDEX(V$13:V$512,SMALL(IF(($W$13:$W$512=$W$6)+(($W$13:$W$512=$W$7)+(($W$13:$W$512=$W$8)+(($X$13:$X$512=$X$6)+(($X$13:$X$512=$X$7)+(($Y$13:$Y$512=$Y$6)+(($Y$13:$Y$512=$Y$7)+(($Y$13:$Y$512=$Z$6)+(($Y$13:$Y$512=$Z$7))))))))),ROW($A$13:$A$512)-ROW($A$13)+1),ROWS(F$13:F65))))</f>
        <v/>
      </c>
      <c r="G65" s="351" t="str">
        <f t="array" ref="G65">IF(ROWS(G$13:G65)&gt;$S$5,"",INDEX(W$13:W$512,SMALL(IF(($W$13:$W$512=$W$6)+(($W$13:$W$512=$W$7)+(($W$13:$W$512=$W$8)+(($X$13:$X$512=$X$6)+(($X$13:$X$512=$X$7)+(($Y$13:$Y$512=$Y$6)+(($Y$13:$Y$512=$Y$7)+(($Y$13:$Y$512=$Z$6)+(($Y$13:$Y$512=$Z$7))))))))),ROW($A$13:$A$512)-ROW($A$13)+1),ROWS(G$13:G65))))</f>
        <v/>
      </c>
      <c r="H65" s="351" t="str">
        <f t="array" ref="H65">IF(ROWS(H$13:H65)&gt;$S$5,"",INDEX(X$13:X$512,SMALL(IF(($W$13:$W$512=$W$6)+(($W$13:$W$512=$W$7)+(($W$13:$W$512=$W$8)+(($X$13:$X$512=$X$6)+(($X$13:$X$512=$X$7)+(($Y$13:$Y$512=$Y$6)+(($Y$13:$Y$512=$Y$7)+(($Y$13:$Y$512=$Z$6)+(($Y$13:$Y$512=$Z$7))))))))),ROW($A$13:$A$512)-ROW($A$13)+1),ROWS(H$13:H65))))</f>
        <v/>
      </c>
      <c r="I65" s="351" t="str">
        <f t="array" ref="I65">IF(ROWS(I$13:I65)&gt;$S$5,"",INDEX(Y$13:Y$512,SMALL(IF(($W$13:$W$512=$W$6)+(($W$13:$W$512=$W$7)+(($W$13:$W$512=$W$8)+(($X$13:$X$512=$X$6)+(($X$13:$X$512=$X$7)+(($Y$13:$Y$512=$Y$6)+(($Y$13:$Y$512=$Y$7)+(($Y$13:$Y$512=$Z$6)+(($Y$13:$Y$512=$Z$7))))))))),ROW($A$13:$A$512)-ROW($A$13)+1),ROWS(I$13:I65))))</f>
        <v/>
      </c>
      <c r="J65" s="136"/>
      <c r="Q65" s="44">
        <f>Nut_StatusTool!A59</f>
        <v>53</v>
      </c>
      <c r="R65" s="44">
        <f>Nut_StatusTool!B59</f>
        <v>0</v>
      </c>
      <c r="S65" s="44">
        <f>Nut_StatusTool!C59</f>
        <v>0</v>
      </c>
      <c r="T65" s="44">
        <f>Nut_StatusTool!D59</f>
        <v>0</v>
      </c>
      <c r="U65" s="44">
        <f>Nut_StatusTool!F59</f>
        <v>0</v>
      </c>
      <c r="V65" s="285" t="str">
        <f>Nut_StatusTool!K59</f>
        <v/>
      </c>
      <c r="W65" s="44" t="str">
        <f>Nut_StatusTool!L59</f>
        <v/>
      </c>
      <c r="X65" s="44" t="str">
        <f>Nut_StatusTool!M59</f>
        <v/>
      </c>
      <c r="Y65" s="44" t="str">
        <f>Nut_StatusTool!N59</f>
        <v/>
      </c>
    </row>
    <row r="66" spans="1:25">
      <c r="A66" s="182" t="str">
        <f t="array" ref="A66">IF(ROWS(A$13:A66)&gt;$S$5,"",INDEX(Q$13:Q$512,SMALL(IF(($W$13:$W$512=$W$6)+(($W$13:$W$512=$W$7)+(($W$13:$W$512=$W$8)+(($X$13:$X$512=$X$6)+(($X$13:$X$512=$X$7)+(($Y$13:$Y$512=$Y$6)+(($Y$13:$Y$512=$Y$7)+(($Y$13:$Y$512=$Z$6)+(($Y$13:$Y$512=$Z$7))))))))),ROW($A$13:$A$512)-ROW($A$13)+1),ROWS(A$13:A66))))</f>
        <v/>
      </c>
      <c r="B66" s="290" t="str">
        <f t="array" ref="B66">IF(ROWS(B$13:B66)&gt;$S$5,"",INDEX(R$13:R$512,SMALL(IF(($W$13:$W$512=$W$6)+(($W$13:$W$512=$W$7)+(($W$13:$W$512=$W$8)+(($X$13:$X$512=$X$6)+(($X$13:$X$512=$X$7)+(($Y$13:$Y$512=$Y$6)+(($Y$13:$Y$512=$Y$7)+(($Y$13:$Y$512=$Z$6)+(($Y$13:$Y$512=$Z$7))))))))),ROW($A$13:$A$512)-ROW($A$13)+1),ROWS(B$13:B66))))</f>
        <v/>
      </c>
      <c r="C66" s="290" t="str">
        <f t="array" ref="C66">IF(ROWS(C$13:C66)&gt;$S$5,"",INDEX(S$13:S$512,SMALL(IF(($W$13:$W$512=$W$6)+(($W$13:$W$512=$W$7)+(($W$13:$W$512=$W$8)+(($X$13:$X$512=$X$6)+(($X$13:$X$512=$X$7)+(($Y$13:$Y$512=$Y$6)+(($Y$13:$Y$512=$Y$7)+(($Y$13:$Y$512=$Z$6)+(($Y$13:$Y$512=$Z$7))))))))),ROW($A$13:$A$512)-ROW($A$13)+1),ROWS(C$13:C66))))</f>
        <v/>
      </c>
      <c r="D66" s="316" t="str">
        <f t="array" ref="D66">IF(ROWS(D$13:D66)&gt;$S$5,"",INDEX(T$13:T$512,SMALL(IF(($W$13:$W$512=$W$6)+(($W$13:$W$512=$W$7)+(($W$13:$W$512=$W$8)+(($X$13:$X$512=$X$6)+(($X$13:$X$512=$X$7)+(($Y$13:$Y$512=$Y$6)+(($Y$13:$Y$512=$Y$7)+(($Y$13:$Y$512=$Z$6)+(($Y$13:$Y$512=$Z$7))))))))),ROW($A$13:$A$512)-ROW($A$13)+1),ROWS(D$13:D66))))</f>
        <v/>
      </c>
      <c r="E66" s="182" t="str">
        <f t="array" ref="E66">IF(ROWS(E$13:E66)&gt;$S$5,"",INDEX(U$13:U$512,SMALL(IF(($W$13:$W$512=$W$6)+(($W$13:$W$512=$W$7)+(($W$13:$W$512=$W$8)+(($X$13:$X$512=$X$6)+(($X$13:$X$512=$X$7)+(($Y$13:$Y$512=$Y$6)+(($Y$13:$Y$512=$Y$7)+(($Y$13:$Y$512=$Z$6)+(($Y$13:$Y$512=$Z$7))))))))),ROW($A$13:$A$512)-ROW($A$13)+1),ROWS(E$13:E66))))</f>
        <v/>
      </c>
      <c r="F66" s="182" t="str">
        <f t="array" ref="F66">IF(ROWS(F$13:F66)&gt;$S$5,"",INDEX(V$13:V$512,SMALL(IF(($W$13:$W$512=$W$6)+(($W$13:$W$512=$W$7)+(($W$13:$W$512=$W$8)+(($X$13:$X$512=$X$6)+(($X$13:$X$512=$X$7)+(($Y$13:$Y$512=$Y$6)+(($Y$13:$Y$512=$Y$7)+(($Y$13:$Y$512=$Z$6)+(($Y$13:$Y$512=$Z$7))))))))),ROW($A$13:$A$512)-ROW($A$13)+1),ROWS(F$13:F66))))</f>
        <v/>
      </c>
      <c r="G66" s="351" t="str">
        <f t="array" ref="G66">IF(ROWS(G$13:G66)&gt;$S$5,"",INDEX(W$13:W$512,SMALL(IF(($W$13:$W$512=$W$6)+(($W$13:$W$512=$W$7)+(($W$13:$W$512=$W$8)+(($X$13:$X$512=$X$6)+(($X$13:$X$512=$X$7)+(($Y$13:$Y$512=$Y$6)+(($Y$13:$Y$512=$Y$7)+(($Y$13:$Y$512=$Z$6)+(($Y$13:$Y$512=$Z$7))))))))),ROW($A$13:$A$512)-ROW($A$13)+1),ROWS(G$13:G66))))</f>
        <v/>
      </c>
      <c r="H66" s="351" t="str">
        <f t="array" ref="H66">IF(ROWS(H$13:H66)&gt;$S$5,"",INDEX(X$13:X$512,SMALL(IF(($W$13:$W$512=$W$6)+(($W$13:$W$512=$W$7)+(($W$13:$W$512=$W$8)+(($X$13:$X$512=$X$6)+(($X$13:$X$512=$X$7)+(($Y$13:$Y$512=$Y$6)+(($Y$13:$Y$512=$Y$7)+(($Y$13:$Y$512=$Z$6)+(($Y$13:$Y$512=$Z$7))))))))),ROW($A$13:$A$512)-ROW($A$13)+1),ROWS(H$13:H66))))</f>
        <v/>
      </c>
      <c r="I66" s="351" t="str">
        <f t="array" ref="I66">IF(ROWS(I$13:I66)&gt;$S$5,"",INDEX(Y$13:Y$512,SMALL(IF(($W$13:$W$512=$W$6)+(($W$13:$W$512=$W$7)+(($W$13:$W$512=$W$8)+(($X$13:$X$512=$X$6)+(($X$13:$X$512=$X$7)+(($Y$13:$Y$512=$Y$6)+(($Y$13:$Y$512=$Y$7)+(($Y$13:$Y$512=$Z$6)+(($Y$13:$Y$512=$Z$7))))))))),ROW($A$13:$A$512)-ROW($A$13)+1),ROWS(I$13:I66))))</f>
        <v/>
      </c>
      <c r="J66" s="136"/>
      <c r="Q66" s="44">
        <f>Nut_StatusTool!A60</f>
        <v>54</v>
      </c>
      <c r="R66" s="44">
        <f>Nut_StatusTool!B60</f>
        <v>0</v>
      </c>
      <c r="S66" s="44">
        <f>Nut_StatusTool!C60</f>
        <v>0</v>
      </c>
      <c r="T66" s="44">
        <f>Nut_StatusTool!D60</f>
        <v>0</v>
      </c>
      <c r="U66" s="44">
        <f>Nut_StatusTool!F60</f>
        <v>0</v>
      </c>
      <c r="V66" s="285" t="str">
        <f>Nut_StatusTool!K60</f>
        <v/>
      </c>
      <c r="W66" s="44" t="str">
        <f>Nut_StatusTool!L60</f>
        <v/>
      </c>
      <c r="X66" s="44" t="str">
        <f>Nut_StatusTool!M60</f>
        <v/>
      </c>
      <c r="Y66" s="44" t="str">
        <f>Nut_StatusTool!N60</f>
        <v/>
      </c>
    </row>
    <row r="67" spans="1:25">
      <c r="A67" s="182" t="str">
        <f t="array" ref="A67">IF(ROWS(A$13:A67)&gt;$S$5,"",INDEX(Q$13:Q$512,SMALL(IF(($W$13:$W$512=$W$6)+(($W$13:$W$512=$W$7)+(($W$13:$W$512=$W$8)+(($X$13:$X$512=$X$6)+(($X$13:$X$512=$X$7)+(($Y$13:$Y$512=$Y$6)+(($Y$13:$Y$512=$Y$7)+(($Y$13:$Y$512=$Z$6)+(($Y$13:$Y$512=$Z$7))))))))),ROW($A$13:$A$512)-ROW($A$13)+1),ROWS(A$13:A67))))</f>
        <v/>
      </c>
      <c r="B67" s="290" t="str">
        <f t="array" ref="B67">IF(ROWS(B$13:B67)&gt;$S$5,"",INDEX(R$13:R$512,SMALL(IF(($W$13:$W$512=$W$6)+(($W$13:$W$512=$W$7)+(($W$13:$W$512=$W$8)+(($X$13:$X$512=$X$6)+(($X$13:$X$512=$X$7)+(($Y$13:$Y$512=$Y$6)+(($Y$13:$Y$512=$Y$7)+(($Y$13:$Y$512=$Z$6)+(($Y$13:$Y$512=$Z$7))))))))),ROW($A$13:$A$512)-ROW($A$13)+1),ROWS(B$13:B67))))</f>
        <v/>
      </c>
      <c r="C67" s="290" t="str">
        <f t="array" ref="C67">IF(ROWS(C$13:C67)&gt;$S$5,"",INDEX(S$13:S$512,SMALL(IF(($W$13:$W$512=$W$6)+(($W$13:$W$512=$W$7)+(($W$13:$W$512=$W$8)+(($X$13:$X$512=$X$6)+(($X$13:$X$512=$X$7)+(($Y$13:$Y$512=$Y$6)+(($Y$13:$Y$512=$Y$7)+(($Y$13:$Y$512=$Z$6)+(($Y$13:$Y$512=$Z$7))))))))),ROW($A$13:$A$512)-ROW($A$13)+1),ROWS(C$13:C67))))</f>
        <v/>
      </c>
      <c r="D67" s="316" t="str">
        <f t="array" ref="D67">IF(ROWS(D$13:D67)&gt;$S$5,"",INDEX(T$13:T$512,SMALL(IF(($W$13:$W$512=$W$6)+(($W$13:$W$512=$W$7)+(($W$13:$W$512=$W$8)+(($X$13:$X$512=$X$6)+(($X$13:$X$512=$X$7)+(($Y$13:$Y$512=$Y$6)+(($Y$13:$Y$512=$Y$7)+(($Y$13:$Y$512=$Z$6)+(($Y$13:$Y$512=$Z$7))))))))),ROW($A$13:$A$512)-ROW($A$13)+1),ROWS(D$13:D67))))</f>
        <v/>
      </c>
      <c r="E67" s="182" t="str">
        <f t="array" ref="E67">IF(ROWS(E$13:E67)&gt;$S$5,"",INDEX(U$13:U$512,SMALL(IF(($W$13:$W$512=$W$6)+(($W$13:$W$512=$W$7)+(($W$13:$W$512=$W$8)+(($X$13:$X$512=$X$6)+(($X$13:$X$512=$X$7)+(($Y$13:$Y$512=$Y$6)+(($Y$13:$Y$512=$Y$7)+(($Y$13:$Y$512=$Z$6)+(($Y$13:$Y$512=$Z$7))))))))),ROW($A$13:$A$512)-ROW($A$13)+1),ROWS(E$13:E67))))</f>
        <v/>
      </c>
      <c r="F67" s="182" t="str">
        <f t="array" ref="F67">IF(ROWS(F$13:F67)&gt;$S$5,"",INDEX(V$13:V$512,SMALL(IF(($W$13:$W$512=$W$6)+(($W$13:$W$512=$W$7)+(($W$13:$W$512=$W$8)+(($X$13:$X$512=$X$6)+(($X$13:$X$512=$X$7)+(($Y$13:$Y$512=$Y$6)+(($Y$13:$Y$512=$Y$7)+(($Y$13:$Y$512=$Z$6)+(($Y$13:$Y$512=$Z$7))))))))),ROW($A$13:$A$512)-ROW($A$13)+1),ROWS(F$13:F67))))</f>
        <v/>
      </c>
      <c r="G67" s="351" t="str">
        <f t="array" ref="G67">IF(ROWS(G$13:G67)&gt;$S$5,"",INDEX(W$13:W$512,SMALL(IF(($W$13:$W$512=$W$6)+(($W$13:$W$512=$W$7)+(($W$13:$W$512=$W$8)+(($X$13:$X$512=$X$6)+(($X$13:$X$512=$X$7)+(($Y$13:$Y$512=$Y$6)+(($Y$13:$Y$512=$Y$7)+(($Y$13:$Y$512=$Z$6)+(($Y$13:$Y$512=$Z$7))))))))),ROW($A$13:$A$512)-ROW($A$13)+1),ROWS(G$13:G67))))</f>
        <v/>
      </c>
      <c r="H67" s="351" t="str">
        <f t="array" ref="H67">IF(ROWS(H$13:H67)&gt;$S$5,"",INDEX(X$13:X$512,SMALL(IF(($W$13:$W$512=$W$6)+(($W$13:$W$512=$W$7)+(($W$13:$W$512=$W$8)+(($X$13:$X$512=$X$6)+(($X$13:$X$512=$X$7)+(($Y$13:$Y$512=$Y$6)+(($Y$13:$Y$512=$Y$7)+(($Y$13:$Y$512=$Z$6)+(($Y$13:$Y$512=$Z$7))))))))),ROW($A$13:$A$512)-ROW($A$13)+1),ROWS(H$13:H67))))</f>
        <v/>
      </c>
      <c r="I67" s="351" t="str">
        <f t="array" ref="I67">IF(ROWS(I$13:I67)&gt;$S$5,"",INDEX(Y$13:Y$512,SMALL(IF(($W$13:$W$512=$W$6)+(($W$13:$W$512=$W$7)+(($W$13:$W$512=$W$8)+(($X$13:$X$512=$X$6)+(($X$13:$X$512=$X$7)+(($Y$13:$Y$512=$Y$6)+(($Y$13:$Y$512=$Y$7)+(($Y$13:$Y$512=$Z$6)+(($Y$13:$Y$512=$Z$7))))))))),ROW($A$13:$A$512)-ROW($A$13)+1),ROWS(I$13:I67))))</f>
        <v/>
      </c>
      <c r="J67" s="136"/>
      <c r="Q67" s="44">
        <f>Nut_StatusTool!A61</f>
        <v>55</v>
      </c>
      <c r="R67" s="44">
        <f>Nut_StatusTool!B61</f>
        <v>0</v>
      </c>
      <c r="S67" s="44">
        <f>Nut_StatusTool!C61</f>
        <v>0</v>
      </c>
      <c r="T67" s="44">
        <f>Nut_StatusTool!D61</f>
        <v>0</v>
      </c>
      <c r="U67" s="44">
        <f>Nut_StatusTool!F61</f>
        <v>0</v>
      </c>
      <c r="V67" s="285" t="str">
        <f>Nut_StatusTool!K61</f>
        <v/>
      </c>
      <c r="W67" s="44" t="str">
        <f>Nut_StatusTool!L61</f>
        <v/>
      </c>
      <c r="X67" s="44" t="str">
        <f>Nut_StatusTool!M61</f>
        <v/>
      </c>
      <c r="Y67" s="44" t="str">
        <f>Nut_StatusTool!N61</f>
        <v/>
      </c>
    </row>
    <row r="68" spans="1:25">
      <c r="A68" s="182" t="str">
        <f t="array" ref="A68">IF(ROWS(A$13:A68)&gt;$S$5,"",INDEX(Q$13:Q$512,SMALL(IF(($W$13:$W$512=$W$6)+(($W$13:$W$512=$W$7)+(($W$13:$W$512=$W$8)+(($X$13:$X$512=$X$6)+(($X$13:$X$512=$X$7)+(($Y$13:$Y$512=$Y$6)+(($Y$13:$Y$512=$Y$7)+(($Y$13:$Y$512=$Z$6)+(($Y$13:$Y$512=$Z$7))))))))),ROW($A$13:$A$512)-ROW($A$13)+1),ROWS(A$13:A68))))</f>
        <v/>
      </c>
      <c r="B68" s="290" t="str">
        <f t="array" ref="B68">IF(ROWS(B$13:B68)&gt;$S$5,"",INDEX(R$13:R$512,SMALL(IF(($W$13:$W$512=$W$6)+(($W$13:$W$512=$W$7)+(($W$13:$W$512=$W$8)+(($X$13:$X$512=$X$6)+(($X$13:$X$512=$X$7)+(($Y$13:$Y$512=$Y$6)+(($Y$13:$Y$512=$Y$7)+(($Y$13:$Y$512=$Z$6)+(($Y$13:$Y$512=$Z$7))))))))),ROW($A$13:$A$512)-ROW($A$13)+1),ROWS(B$13:B68))))</f>
        <v/>
      </c>
      <c r="C68" s="290" t="str">
        <f t="array" ref="C68">IF(ROWS(C$13:C68)&gt;$S$5,"",INDEX(S$13:S$512,SMALL(IF(($W$13:$W$512=$W$6)+(($W$13:$W$512=$W$7)+(($W$13:$W$512=$W$8)+(($X$13:$X$512=$X$6)+(($X$13:$X$512=$X$7)+(($Y$13:$Y$512=$Y$6)+(($Y$13:$Y$512=$Y$7)+(($Y$13:$Y$512=$Z$6)+(($Y$13:$Y$512=$Z$7))))))))),ROW($A$13:$A$512)-ROW($A$13)+1),ROWS(C$13:C68))))</f>
        <v/>
      </c>
      <c r="D68" s="316" t="str">
        <f t="array" ref="D68">IF(ROWS(D$13:D68)&gt;$S$5,"",INDEX(T$13:T$512,SMALL(IF(($W$13:$W$512=$W$6)+(($W$13:$W$512=$W$7)+(($W$13:$W$512=$W$8)+(($X$13:$X$512=$X$6)+(($X$13:$X$512=$X$7)+(($Y$13:$Y$512=$Y$6)+(($Y$13:$Y$512=$Y$7)+(($Y$13:$Y$512=$Z$6)+(($Y$13:$Y$512=$Z$7))))))))),ROW($A$13:$A$512)-ROW($A$13)+1),ROWS(D$13:D68))))</f>
        <v/>
      </c>
      <c r="E68" s="182" t="str">
        <f t="array" ref="E68">IF(ROWS(E$13:E68)&gt;$S$5,"",INDEX(U$13:U$512,SMALL(IF(($W$13:$W$512=$W$6)+(($W$13:$W$512=$W$7)+(($W$13:$W$512=$W$8)+(($X$13:$X$512=$X$6)+(($X$13:$X$512=$X$7)+(($Y$13:$Y$512=$Y$6)+(($Y$13:$Y$512=$Y$7)+(($Y$13:$Y$512=$Z$6)+(($Y$13:$Y$512=$Z$7))))))))),ROW($A$13:$A$512)-ROW($A$13)+1),ROWS(E$13:E68))))</f>
        <v/>
      </c>
      <c r="F68" s="182" t="str">
        <f t="array" ref="F68">IF(ROWS(F$13:F68)&gt;$S$5,"",INDEX(V$13:V$512,SMALL(IF(($W$13:$W$512=$W$6)+(($W$13:$W$512=$W$7)+(($W$13:$W$512=$W$8)+(($X$13:$X$512=$X$6)+(($X$13:$X$512=$X$7)+(($Y$13:$Y$512=$Y$6)+(($Y$13:$Y$512=$Y$7)+(($Y$13:$Y$512=$Z$6)+(($Y$13:$Y$512=$Z$7))))))))),ROW($A$13:$A$512)-ROW($A$13)+1),ROWS(F$13:F68))))</f>
        <v/>
      </c>
      <c r="G68" s="351" t="str">
        <f t="array" ref="G68">IF(ROWS(G$13:G68)&gt;$S$5,"",INDEX(W$13:W$512,SMALL(IF(($W$13:$W$512=$W$6)+(($W$13:$W$512=$W$7)+(($W$13:$W$512=$W$8)+(($X$13:$X$512=$X$6)+(($X$13:$X$512=$X$7)+(($Y$13:$Y$512=$Y$6)+(($Y$13:$Y$512=$Y$7)+(($Y$13:$Y$512=$Z$6)+(($Y$13:$Y$512=$Z$7))))))))),ROW($A$13:$A$512)-ROW($A$13)+1),ROWS(G$13:G68))))</f>
        <v/>
      </c>
      <c r="H68" s="351" t="str">
        <f t="array" ref="H68">IF(ROWS(H$13:H68)&gt;$S$5,"",INDEX(X$13:X$512,SMALL(IF(($W$13:$W$512=$W$6)+(($W$13:$W$512=$W$7)+(($W$13:$W$512=$W$8)+(($X$13:$X$512=$X$6)+(($X$13:$X$512=$X$7)+(($Y$13:$Y$512=$Y$6)+(($Y$13:$Y$512=$Y$7)+(($Y$13:$Y$512=$Z$6)+(($Y$13:$Y$512=$Z$7))))))))),ROW($A$13:$A$512)-ROW($A$13)+1),ROWS(H$13:H68))))</f>
        <v/>
      </c>
      <c r="I68" s="351" t="str">
        <f t="array" ref="I68">IF(ROWS(I$13:I68)&gt;$S$5,"",INDEX(Y$13:Y$512,SMALL(IF(($W$13:$W$512=$W$6)+(($W$13:$W$512=$W$7)+(($W$13:$W$512=$W$8)+(($X$13:$X$512=$X$6)+(($X$13:$X$512=$X$7)+(($Y$13:$Y$512=$Y$6)+(($Y$13:$Y$512=$Y$7)+(($Y$13:$Y$512=$Z$6)+(($Y$13:$Y$512=$Z$7))))))))),ROW($A$13:$A$512)-ROW($A$13)+1),ROWS(I$13:I68))))</f>
        <v/>
      </c>
      <c r="J68" s="136"/>
      <c r="Q68" s="44">
        <f>Nut_StatusTool!A62</f>
        <v>56</v>
      </c>
      <c r="R68" s="44">
        <f>Nut_StatusTool!B62</f>
        <v>0</v>
      </c>
      <c r="S68" s="44">
        <f>Nut_StatusTool!C62</f>
        <v>0</v>
      </c>
      <c r="T68" s="44">
        <f>Nut_StatusTool!D62</f>
        <v>0</v>
      </c>
      <c r="U68" s="44">
        <f>Nut_StatusTool!F62</f>
        <v>0</v>
      </c>
      <c r="V68" s="285" t="str">
        <f>Nut_StatusTool!K62</f>
        <v/>
      </c>
      <c r="W68" s="44" t="str">
        <f>Nut_StatusTool!L62</f>
        <v/>
      </c>
      <c r="X68" s="44" t="str">
        <f>Nut_StatusTool!M62</f>
        <v/>
      </c>
      <c r="Y68" s="44" t="str">
        <f>Nut_StatusTool!N62</f>
        <v/>
      </c>
    </row>
    <row r="69" spans="1:25">
      <c r="A69" s="182" t="str">
        <f t="array" ref="A69">IF(ROWS(A$13:A69)&gt;$S$5,"",INDEX(Q$13:Q$512,SMALL(IF(($W$13:$W$512=$W$6)+(($W$13:$W$512=$W$7)+(($W$13:$W$512=$W$8)+(($X$13:$X$512=$X$6)+(($X$13:$X$512=$X$7)+(($Y$13:$Y$512=$Y$6)+(($Y$13:$Y$512=$Y$7)+(($Y$13:$Y$512=$Z$6)+(($Y$13:$Y$512=$Z$7))))))))),ROW($A$13:$A$512)-ROW($A$13)+1),ROWS(A$13:A69))))</f>
        <v/>
      </c>
      <c r="B69" s="290" t="str">
        <f t="array" ref="B69">IF(ROWS(B$13:B69)&gt;$S$5,"",INDEX(R$13:R$512,SMALL(IF(($W$13:$W$512=$W$6)+(($W$13:$W$512=$W$7)+(($W$13:$W$512=$W$8)+(($X$13:$X$512=$X$6)+(($X$13:$X$512=$X$7)+(($Y$13:$Y$512=$Y$6)+(($Y$13:$Y$512=$Y$7)+(($Y$13:$Y$512=$Z$6)+(($Y$13:$Y$512=$Z$7))))))))),ROW($A$13:$A$512)-ROW($A$13)+1),ROWS(B$13:B69))))</f>
        <v/>
      </c>
      <c r="C69" s="290" t="str">
        <f t="array" ref="C69">IF(ROWS(C$13:C69)&gt;$S$5,"",INDEX(S$13:S$512,SMALL(IF(($W$13:$W$512=$W$6)+(($W$13:$W$512=$W$7)+(($W$13:$W$512=$W$8)+(($X$13:$X$512=$X$6)+(($X$13:$X$512=$X$7)+(($Y$13:$Y$512=$Y$6)+(($Y$13:$Y$512=$Y$7)+(($Y$13:$Y$512=$Z$6)+(($Y$13:$Y$512=$Z$7))))))))),ROW($A$13:$A$512)-ROW($A$13)+1),ROWS(C$13:C69))))</f>
        <v/>
      </c>
      <c r="D69" s="316" t="str">
        <f t="array" ref="D69">IF(ROWS(D$13:D69)&gt;$S$5,"",INDEX(T$13:T$512,SMALL(IF(($W$13:$W$512=$W$6)+(($W$13:$W$512=$W$7)+(($W$13:$W$512=$W$8)+(($X$13:$X$512=$X$6)+(($X$13:$X$512=$X$7)+(($Y$13:$Y$512=$Y$6)+(($Y$13:$Y$512=$Y$7)+(($Y$13:$Y$512=$Z$6)+(($Y$13:$Y$512=$Z$7))))))))),ROW($A$13:$A$512)-ROW($A$13)+1),ROWS(D$13:D69))))</f>
        <v/>
      </c>
      <c r="E69" s="182" t="str">
        <f t="array" ref="E69">IF(ROWS(E$13:E69)&gt;$S$5,"",INDEX(U$13:U$512,SMALL(IF(($W$13:$W$512=$W$6)+(($W$13:$W$512=$W$7)+(($W$13:$W$512=$W$8)+(($X$13:$X$512=$X$6)+(($X$13:$X$512=$X$7)+(($Y$13:$Y$512=$Y$6)+(($Y$13:$Y$512=$Y$7)+(($Y$13:$Y$512=$Z$6)+(($Y$13:$Y$512=$Z$7))))))))),ROW($A$13:$A$512)-ROW($A$13)+1),ROWS(E$13:E69))))</f>
        <v/>
      </c>
      <c r="F69" s="182" t="str">
        <f t="array" ref="F69">IF(ROWS(F$13:F69)&gt;$S$5,"",INDEX(V$13:V$512,SMALL(IF(($W$13:$W$512=$W$6)+(($W$13:$W$512=$W$7)+(($W$13:$W$512=$W$8)+(($X$13:$X$512=$X$6)+(($X$13:$X$512=$X$7)+(($Y$13:$Y$512=$Y$6)+(($Y$13:$Y$512=$Y$7)+(($Y$13:$Y$512=$Z$6)+(($Y$13:$Y$512=$Z$7))))))))),ROW($A$13:$A$512)-ROW($A$13)+1),ROWS(F$13:F69))))</f>
        <v/>
      </c>
      <c r="G69" s="351" t="str">
        <f t="array" ref="G69">IF(ROWS(G$13:G69)&gt;$S$5,"",INDEX(W$13:W$512,SMALL(IF(($W$13:$W$512=$W$6)+(($W$13:$W$512=$W$7)+(($W$13:$W$512=$W$8)+(($X$13:$X$512=$X$6)+(($X$13:$X$512=$X$7)+(($Y$13:$Y$512=$Y$6)+(($Y$13:$Y$512=$Y$7)+(($Y$13:$Y$512=$Z$6)+(($Y$13:$Y$512=$Z$7))))))))),ROW($A$13:$A$512)-ROW($A$13)+1),ROWS(G$13:G69))))</f>
        <v/>
      </c>
      <c r="H69" s="351" t="str">
        <f t="array" ref="H69">IF(ROWS(H$13:H69)&gt;$S$5,"",INDEX(X$13:X$512,SMALL(IF(($W$13:$W$512=$W$6)+(($W$13:$W$512=$W$7)+(($W$13:$W$512=$W$8)+(($X$13:$X$512=$X$6)+(($X$13:$X$512=$X$7)+(($Y$13:$Y$512=$Y$6)+(($Y$13:$Y$512=$Y$7)+(($Y$13:$Y$512=$Z$6)+(($Y$13:$Y$512=$Z$7))))))))),ROW($A$13:$A$512)-ROW($A$13)+1),ROWS(H$13:H69))))</f>
        <v/>
      </c>
      <c r="I69" s="351" t="str">
        <f t="array" ref="I69">IF(ROWS(I$13:I69)&gt;$S$5,"",INDEX(Y$13:Y$512,SMALL(IF(($W$13:$W$512=$W$6)+(($W$13:$W$512=$W$7)+(($W$13:$W$512=$W$8)+(($X$13:$X$512=$X$6)+(($X$13:$X$512=$X$7)+(($Y$13:$Y$512=$Y$6)+(($Y$13:$Y$512=$Y$7)+(($Y$13:$Y$512=$Z$6)+(($Y$13:$Y$512=$Z$7))))))))),ROW($A$13:$A$512)-ROW($A$13)+1),ROWS(I$13:I69))))</f>
        <v/>
      </c>
      <c r="J69" s="136"/>
      <c r="Q69" s="44">
        <f>Nut_StatusTool!A63</f>
        <v>57</v>
      </c>
      <c r="R69" s="44">
        <f>Nut_StatusTool!B63</f>
        <v>0</v>
      </c>
      <c r="S69" s="44">
        <f>Nut_StatusTool!C63</f>
        <v>0</v>
      </c>
      <c r="T69" s="44">
        <f>Nut_StatusTool!D63</f>
        <v>0</v>
      </c>
      <c r="U69" s="44">
        <f>Nut_StatusTool!F63</f>
        <v>0</v>
      </c>
      <c r="V69" s="285" t="str">
        <f>Nut_StatusTool!K63</f>
        <v/>
      </c>
      <c r="W69" s="44" t="str">
        <f>Nut_StatusTool!L63</f>
        <v/>
      </c>
      <c r="X69" s="44" t="str">
        <f>Nut_StatusTool!M63</f>
        <v/>
      </c>
      <c r="Y69" s="44" t="str">
        <f>Nut_StatusTool!N63</f>
        <v/>
      </c>
    </row>
    <row r="70" spans="1:25">
      <c r="A70" s="182" t="str">
        <f t="array" ref="A70">IF(ROWS(A$13:A70)&gt;$S$5,"",INDEX(Q$13:Q$512,SMALL(IF(($W$13:$W$512=$W$6)+(($W$13:$W$512=$W$7)+(($W$13:$W$512=$W$8)+(($X$13:$X$512=$X$6)+(($X$13:$X$512=$X$7)+(($Y$13:$Y$512=$Y$6)+(($Y$13:$Y$512=$Y$7)+(($Y$13:$Y$512=$Z$6)+(($Y$13:$Y$512=$Z$7))))))))),ROW($A$13:$A$512)-ROW($A$13)+1),ROWS(A$13:A70))))</f>
        <v/>
      </c>
      <c r="B70" s="290" t="str">
        <f t="array" ref="B70">IF(ROWS(B$13:B70)&gt;$S$5,"",INDEX(R$13:R$512,SMALL(IF(($W$13:$W$512=$W$6)+(($W$13:$W$512=$W$7)+(($W$13:$W$512=$W$8)+(($X$13:$X$512=$X$6)+(($X$13:$X$512=$X$7)+(($Y$13:$Y$512=$Y$6)+(($Y$13:$Y$512=$Y$7)+(($Y$13:$Y$512=$Z$6)+(($Y$13:$Y$512=$Z$7))))))))),ROW($A$13:$A$512)-ROW($A$13)+1),ROWS(B$13:B70))))</f>
        <v/>
      </c>
      <c r="C70" s="290" t="str">
        <f t="array" ref="C70">IF(ROWS(C$13:C70)&gt;$S$5,"",INDEX(S$13:S$512,SMALL(IF(($W$13:$W$512=$W$6)+(($W$13:$W$512=$W$7)+(($W$13:$W$512=$W$8)+(($X$13:$X$512=$X$6)+(($X$13:$X$512=$X$7)+(($Y$13:$Y$512=$Y$6)+(($Y$13:$Y$512=$Y$7)+(($Y$13:$Y$512=$Z$6)+(($Y$13:$Y$512=$Z$7))))))))),ROW($A$13:$A$512)-ROW($A$13)+1),ROWS(C$13:C70))))</f>
        <v/>
      </c>
      <c r="D70" s="316" t="str">
        <f t="array" ref="D70">IF(ROWS(D$13:D70)&gt;$S$5,"",INDEX(T$13:T$512,SMALL(IF(($W$13:$W$512=$W$6)+(($W$13:$W$512=$W$7)+(($W$13:$W$512=$W$8)+(($X$13:$X$512=$X$6)+(($X$13:$X$512=$X$7)+(($Y$13:$Y$512=$Y$6)+(($Y$13:$Y$512=$Y$7)+(($Y$13:$Y$512=$Z$6)+(($Y$13:$Y$512=$Z$7))))))))),ROW($A$13:$A$512)-ROW($A$13)+1),ROWS(D$13:D70))))</f>
        <v/>
      </c>
      <c r="E70" s="182" t="str">
        <f t="array" ref="E70">IF(ROWS(E$13:E70)&gt;$S$5,"",INDEX(U$13:U$512,SMALL(IF(($W$13:$W$512=$W$6)+(($W$13:$W$512=$W$7)+(($W$13:$W$512=$W$8)+(($X$13:$X$512=$X$6)+(($X$13:$X$512=$X$7)+(($Y$13:$Y$512=$Y$6)+(($Y$13:$Y$512=$Y$7)+(($Y$13:$Y$512=$Z$6)+(($Y$13:$Y$512=$Z$7))))))))),ROW($A$13:$A$512)-ROW($A$13)+1),ROWS(E$13:E70))))</f>
        <v/>
      </c>
      <c r="F70" s="182" t="str">
        <f t="array" ref="F70">IF(ROWS(F$13:F70)&gt;$S$5,"",INDEX(V$13:V$512,SMALL(IF(($W$13:$W$512=$W$6)+(($W$13:$W$512=$W$7)+(($W$13:$W$512=$W$8)+(($X$13:$X$512=$X$6)+(($X$13:$X$512=$X$7)+(($Y$13:$Y$512=$Y$6)+(($Y$13:$Y$512=$Y$7)+(($Y$13:$Y$512=$Z$6)+(($Y$13:$Y$512=$Z$7))))))))),ROW($A$13:$A$512)-ROW($A$13)+1),ROWS(F$13:F70))))</f>
        <v/>
      </c>
      <c r="G70" s="351" t="str">
        <f t="array" ref="G70">IF(ROWS(G$13:G70)&gt;$S$5,"",INDEX(W$13:W$512,SMALL(IF(($W$13:$W$512=$W$6)+(($W$13:$W$512=$W$7)+(($W$13:$W$512=$W$8)+(($X$13:$X$512=$X$6)+(($X$13:$X$512=$X$7)+(($Y$13:$Y$512=$Y$6)+(($Y$13:$Y$512=$Y$7)+(($Y$13:$Y$512=$Z$6)+(($Y$13:$Y$512=$Z$7))))))))),ROW($A$13:$A$512)-ROW($A$13)+1),ROWS(G$13:G70))))</f>
        <v/>
      </c>
      <c r="H70" s="351" t="str">
        <f t="array" ref="H70">IF(ROWS(H$13:H70)&gt;$S$5,"",INDEX(X$13:X$512,SMALL(IF(($W$13:$W$512=$W$6)+(($W$13:$W$512=$W$7)+(($W$13:$W$512=$W$8)+(($X$13:$X$512=$X$6)+(($X$13:$X$512=$X$7)+(($Y$13:$Y$512=$Y$6)+(($Y$13:$Y$512=$Y$7)+(($Y$13:$Y$512=$Z$6)+(($Y$13:$Y$512=$Z$7))))))))),ROW($A$13:$A$512)-ROW($A$13)+1),ROWS(H$13:H70))))</f>
        <v/>
      </c>
      <c r="I70" s="351" t="str">
        <f t="array" ref="I70">IF(ROWS(I$13:I70)&gt;$S$5,"",INDEX(Y$13:Y$512,SMALL(IF(($W$13:$W$512=$W$6)+(($W$13:$W$512=$W$7)+(($W$13:$W$512=$W$8)+(($X$13:$X$512=$X$6)+(($X$13:$X$512=$X$7)+(($Y$13:$Y$512=$Y$6)+(($Y$13:$Y$512=$Y$7)+(($Y$13:$Y$512=$Z$6)+(($Y$13:$Y$512=$Z$7))))))))),ROW($A$13:$A$512)-ROW($A$13)+1),ROWS(I$13:I70))))</f>
        <v/>
      </c>
      <c r="J70" s="136"/>
      <c r="Q70" s="44">
        <f>Nut_StatusTool!A64</f>
        <v>58</v>
      </c>
      <c r="R70" s="44">
        <f>Nut_StatusTool!B64</f>
        <v>0</v>
      </c>
      <c r="S70" s="44">
        <f>Nut_StatusTool!C64</f>
        <v>0</v>
      </c>
      <c r="T70" s="44">
        <f>Nut_StatusTool!D64</f>
        <v>0</v>
      </c>
      <c r="U70" s="44">
        <f>Nut_StatusTool!F64</f>
        <v>0</v>
      </c>
      <c r="V70" s="285" t="str">
        <f>Nut_StatusTool!K64</f>
        <v/>
      </c>
      <c r="W70" s="44" t="str">
        <f>Nut_StatusTool!L64</f>
        <v/>
      </c>
      <c r="X70" s="44" t="str">
        <f>Nut_StatusTool!M64</f>
        <v/>
      </c>
      <c r="Y70" s="44" t="str">
        <f>Nut_StatusTool!N64</f>
        <v/>
      </c>
    </row>
    <row r="71" spans="1:25">
      <c r="A71" s="182" t="str">
        <f t="array" ref="A71">IF(ROWS(A$13:A71)&gt;$S$5,"",INDEX(Q$13:Q$512,SMALL(IF(($W$13:$W$512=$W$6)+(($W$13:$W$512=$W$7)+(($W$13:$W$512=$W$8)+(($X$13:$X$512=$X$6)+(($X$13:$X$512=$X$7)+(($Y$13:$Y$512=$Y$6)+(($Y$13:$Y$512=$Y$7)+(($Y$13:$Y$512=$Z$6)+(($Y$13:$Y$512=$Z$7))))))))),ROW($A$13:$A$512)-ROW($A$13)+1),ROWS(A$13:A71))))</f>
        <v/>
      </c>
      <c r="B71" s="290" t="str">
        <f t="array" ref="B71">IF(ROWS(B$13:B71)&gt;$S$5,"",INDEX(R$13:R$512,SMALL(IF(($W$13:$W$512=$W$6)+(($W$13:$W$512=$W$7)+(($W$13:$W$512=$W$8)+(($X$13:$X$512=$X$6)+(($X$13:$X$512=$X$7)+(($Y$13:$Y$512=$Y$6)+(($Y$13:$Y$512=$Y$7)+(($Y$13:$Y$512=$Z$6)+(($Y$13:$Y$512=$Z$7))))))))),ROW($A$13:$A$512)-ROW($A$13)+1),ROWS(B$13:B71))))</f>
        <v/>
      </c>
      <c r="C71" s="290" t="str">
        <f t="array" ref="C71">IF(ROWS(C$13:C71)&gt;$S$5,"",INDEX(S$13:S$512,SMALL(IF(($W$13:$W$512=$W$6)+(($W$13:$W$512=$W$7)+(($W$13:$W$512=$W$8)+(($X$13:$X$512=$X$6)+(($X$13:$X$512=$X$7)+(($Y$13:$Y$512=$Y$6)+(($Y$13:$Y$512=$Y$7)+(($Y$13:$Y$512=$Z$6)+(($Y$13:$Y$512=$Z$7))))))))),ROW($A$13:$A$512)-ROW($A$13)+1),ROWS(C$13:C71))))</f>
        <v/>
      </c>
      <c r="D71" s="316" t="str">
        <f t="array" ref="D71">IF(ROWS(D$13:D71)&gt;$S$5,"",INDEX(T$13:T$512,SMALL(IF(($W$13:$W$512=$W$6)+(($W$13:$W$512=$W$7)+(($W$13:$W$512=$W$8)+(($X$13:$X$512=$X$6)+(($X$13:$X$512=$X$7)+(($Y$13:$Y$512=$Y$6)+(($Y$13:$Y$512=$Y$7)+(($Y$13:$Y$512=$Z$6)+(($Y$13:$Y$512=$Z$7))))))))),ROW($A$13:$A$512)-ROW($A$13)+1),ROWS(D$13:D71))))</f>
        <v/>
      </c>
      <c r="E71" s="182" t="str">
        <f t="array" ref="E71">IF(ROWS(E$13:E71)&gt;$S$5,"",INDEX(U$13:U$512,SMALL(IF(($W$13:$W$512=$W$6)+(($W$13:$W$512=$W$7)+(($W$13:$W$512=$W$8)+(($X$13:$X$512=$X$6)+(($X$13:$X$512=$X$7)+(($Y$13:$Y$512=$Y$6)+(($Y$13:$Y$512=$Y$7)+(($Y$13:$Y$512=$Z$6)+(($Y$13:$Y$512=$Z$7))))))))),ROW($A$13:$A$512)-ROW($A$13)+1),ROWS(E$13:E71))))</f>
        <v/>
      </c>
      <c r="F71" s="182" t="str">
        <f t="array" ref="F71">IF(ROWS(F$13:F71)&gt;$S$5,"",INDEX(V$13:V$512,SMALL(IF(($W$13:$W$512=$W$6)+(($W$13:$W$512=$W$7)+(($W$13:$W$512=$W$8)+(($X$13:$X$512=$X$6)+(($X$13:$X$512=$X$7)+(($Y$13:$Y$512=$Y$6)+(($Y$13:$Y$512=$Y$7)+(($Y$13:$Y$512=$Z$6)+(($Y$13:$Y$512=$Z$7))))))))),ROW($A$13:$A$512)-ROW($A$13)+1),ROWS(F$13:F71))))</f>
        <v/>
      </c>
      <c r="G71" s="351" t="str">
        <f t="array" ref="G71">IF(ROWS(G$13:G71)&gt;$S$5,"",INDEX(W$13:W$512,SMALL(IF(($W$13:$W$512=$W$6)+(($W$13:$W$512=$W$7)+(($W$13:$W$512=$W$8)+(($X$13:$X$512=$X$6)+(($X$13:$X$512=$X$7)+(($Y$13:$Y$512=$Y$6)+(($Y$13:$Y$512=$Y$7)+(($Y$13:$Y$512=$Z$6)+(($Y$13:$Y$512=$Z$7))))))))),ROW($A$13:$A$512)-ROW($A$13)+1),ROWS(G$13:G71))))</f>
        <v/>
      </c>
      <c r="H71" s="351" t="str">
        <f t="array" ref="H71">IF(ROWS(H$13:H71)&gt;$S$5,"",INDEX(X$13:X$512,SMALL(IF(($W$13:$W$512=$W$6)+(($W$13:$W$512=$W$7)+(($W$13:$W$512=$W$8)+(($X$13:$X$512=$X$6)+(($X$13:$X$512=$X$7)+(($Y$13:$Y$512=$Y$6)+(($Y$13:$Y$512=$Y$7)+(($Y$13:$Y$512=$Z$6)+(($Y$13:$Y$512=$Z$7))))))))),ROW($A$13:$A$512)-ROW($A$13)+1),ROWS(H$13:H71))))</f>
        <v/>
      </c>
      <c r="I71" s="351" t="str">
        <f t="array" ref="I71">IF(ROWS(I$13:I71)&gt;$S$5,"",INDEX(Y$13:Y$512,SMALL(IF(($W$13:$W$512=$W$6)+(($W$13:$W$512=$W$7)+(($W$13:$W$512=$W$8)+(($X$13:$X$512=$X$6)+(($X$13:$X$512=$X$7)+(($Y$13:$Y$512=$Y$6)+(($Y$13:$Y$512=$Y$7)+(($Y$13:$Y$512=$Z$6)+(($Y$13:$Y$512=$Z$7))))))))),ROW($A$13:$A$512)-ROW($A$13)+1),ROWS(I$13:I71))))</f>
        <v/>
      </c>
      <c r="J71" s="136"/>
      <c r="Q71" s="44">
        <f>Nut_StatusTool!A65</f>
        <v>59</v>
      </c>
      <c r="R71" s="44">
        <f>Nut_StatusTool!B65</f>
        <v>0</v>
      </c>
      <c r="S71" s="44">
        <f>Nut_StatusTool!C65</f>
        <v>0</v>
      </c>
      <c r="T71" s="44">
        <f>Nut_StatusTool!D65</f>
        <v>0</v>
      </c>
      <c r="U71" s="44">
        <f>Nut_StatusTool!F65</f>
        <v>0</v>
      </c>
      <c r="V71" s="285" t="str">
        <f>Nut_StatusTool!K65</f>
        <v/>
      </c>
      <c r="W71" s="44" t="str">
        <f>Nut_StatusTool!L65</f>
        <v/>
      </c>
      <c r="X71" s="44" t="str">
        <f>Nut_StatusTool!M65</f>
        <v/>
      </c>
      <c r="Y71" s="44" t="str">
        <f>Nut_StatusTool!N65</f>
        <v/>
      </c>
    </row>
    <row r="72" spans="1:25">
      <c r="A72" s="182" t="str">
        <f t="array" ref="A72">IF(ROWS(A$13:A72)&gt;$S$5,"",INDEX(Q$13:Q$512,SMALL(IF(($W$13:$W$512=$W$6)+(($W$13:$W$512=$W$7)+(($W$13:$W$512=$W$8)+(($X$13:$X$512=$X$6)+(($X$13:$X$512=$X$7)+(($Y$13:$Y$512=$Y$6)+(($Y$13:$Y$512=$Y$7)+(($Y$13:$Y$512=$Z$6)+(($Y$13:$Y$512=$Z$7))))))))),ROW($A$13:$A$512)-ROW($A$13)+1),ROWS(A$13:A72))))</f>
        <v/>
      </c>
      <c r="B72" s="290" t="str">
        <f t="array" ref="B72">IF(ROWS(B$13:B72)&gt;$S$5,"",INDEX(R$13:R$512,SMALL(IF(($W$13:$W$512=$W$6)+(($W$13:$W$512=$W$7)+(($W$13:$W$512=$W$8)+(($X$13:$X$512=$X$6)+(($X$13:$X$512=$X$7)+(($Y$13:$Y$512=$Y$6)+(($Y$13:$Y$512=$Y$7)+(($Y$13:$Y$512=$Z$6)+(($Y$13:$Y$512=$Z$7))))))))),ROW($A$13:$A$512)-ROW($A$13)+1),ROWS(B$13:B72))))</f>
        <v/>
      </c>
      <c r="C72" s="290" t="str">
        <f t="array" ref="C72">IF(ROWS(C$13:C72)&gt;$S$5,"",INDEX(S$13:S$512,SMALL(IF(($W$13:$W$512=$W$6)+(($W$13:$W$512=$W$7)+(($W$13:$W$512=$W$8)+(($X$13:$X$512=$X$6)+(($X$13:$X$512=$X$7)+(($Y$13:$Y$512=$Y$6)+(($Y$13:$Y$512=$Y$7)+(($Y$13:$Y$512=$Z$6)+(($Y$13:$Y$512=$Z$7))))))))),ROW($A$13:$A$512)-ROW($A$13)+1),ROWS(C$13:C72))))</f>
        <v/>
      </c>
      <c r="D72" s="316" t="str">
        <f t="array" ref="D72">IF(ROWS(D$13:D72)&gt;$S$5,"",INDEX(T$13:T$512,SMALL(IF(($W$13:$W$512=$W$6)+(($W$13:$W$512=$W$7)+(($W$13:$W$512=$W$8)+(($X$13:$X$512=$X$6)+(($X$13:$X$512=$X$7)+(($Y$13:$Y$512=$Y$6)+(($Y$13:$Y$512=$Y$7)+(($Y$13:$Y$512=$Z$6)+(($Y$13:$Y$512=$Z$7))))))))),ROW($A$13:$A$512)-ROW($A$13)+1),ROWS(D$13:D72))))</f>
        <v/>
      </c>
      <c r="E72" s="182" t="str">
        <f t="array" ref="E72">IF(ROWS(E$13:E72)&gt;$S$5,"",INDEX(U$13:U$512,SMALL(IF(($W$13:$W$512=$W$6)+(($W$13:$W$512=$W$7)+(($W$13:$W$512=$W$8)+(($X$13:$X$512=$X$6)+(($X$13:$X$512=$X$7)+(($Y$13:$Y$512=$Y$6)+(($Y$13:$Y$512=$Y$7)+(($Y$13:$Y$512=$Z$6)+(($Y$13:$Y$512=$Z$7))))))))),ROW($A$13:$A$512)-ROW($A$13)+1),ROWS(E$13:E72))))</f>
        <v/>
      </c>
      <c r="F72" s="182" t="str">
        <f t="array" ref="F72">IF(ROWS(F$13:F72)&gt;$S$5,"",INDEX(V$13:V$512,SMALL(IF(($W$13:$W$512=$W$6)+(($W$13:$W$512=$W$7)+(($W$13:$W$512=$W$8)+(($X$13:$X$512=$X$6)+(($X$13:$X$512=$X$7)+(($Y$13:$Y$512=$Y$6)+(($Y$13:$Y$512=$Y$7)+(($Y$13:$Y$512=$Z$6)+(($Y$13:$Y$512=$Z$7))))))))),ROW($A$13:$A$512)-ROW($A$13)+1),ROWS(F$13:F72))))</f>
        <v/>
      </c>
      <c r="G72" s="351" t="str">
        <f t="array" ref="G72">IF(ROWS(G$13:G72)&gt;$S$5,"",INDEX(W$13:W$512,SMALL(IF(($W$13:$W$512=$W$6)+(($W$13:$W$512=$W$7)+(($W$13:$W$512=$W$8)+(($X$13:$X$512=$X$6)+(($X$13:$X$512=$X$7)+(($Y$13:$Y$512=$Y$6)+(($Y$13:$Y$512=$Y$7)+(($Y$13:$Y$512=$Z$6)+(($Y$13:$Y$512=$Z$7))))))))),ROW($A$13:$A$512)-ROW($A$13)+1),ROWS(G$13:G72))))</f>
        <v/>
      </c>
      <c r="H72" s="351" t="str">
        <f t="array" ref="H72">IF(ROWS(H$13:H72)&gt;$S$5,"",INDEX(X$13:X$512,SMALL(IF(($W$13:$W$512=$W$6)+(($W$13:$W$512=$W$7)+(($W$13:$W$512=$W$8)+(($X$13:$X$512=$X$6)+(($X$13:$X$512=$X$7)+(($Y$13:$Y$512=$Y$6)+(($Y$13:$Y$512=$Y$7)+(($Y$13:$Y$512=$Z$6)+(($Y$13:$Y$512=$Z$7))))))))),ROW($A$13:$A$512)-ROW($A$13)+1),ROWS(H$13:H72))))</f>
        <v/>
      </c>
      <c r="I72" s="351" t="str">
        <f t="array" ref="I72">IF(ROWS(I$13:I72)&gt;$S$5,"",INDEX(Y$13:Y$512,SMALL(IF(($W$13:$W$512=$W$6)+(($W$13:$W$512=$W$7)+(($W$13:$W$512=$W$8)+(($X$13:$X$512=$X$6)+(($X$13:$X$512=$X$7)+(($Y$13:$Y$512=$Y$6)+(($Y$13:$Y$512=$Y$7)+(($Y$13:$Y$512=$Z$6)+(($Y$13:$Y$512=$Z$7))))))))),ROW($A$13:$A$512)-ROW($A$13)+1),ROWS(I$13:I72))))</f>
        <v/>
      </c>
      <c r="J72" s="136"/>
      <c r="Q72" s="44">
        <f>Nut_StatusTool!A66</f>
        <v>60</v>
      </c>
      <c r="R72" s="44">
        <f>Nut_StatusTool!B66</f>
        <v>0</v>
      </c>
      <c r="S72" s="44">
        <f>Nut_StatusTool!C66</f>
        <v>0</v>
      </c>
      <c r="T72" s="44">
        <f>Nut_StatusTool!D66</f>
        <v>0</v>
      </c>
      <c r="U72" s="44">
        <f>Nut_StatusTool!F66</f>
        <v>0</v>
      </c>
      <c r="V72" s="285" t="str">
        <f>Nut_StatusTool!K66</f>
        <v/>
      </c>
      <c r="W72" s="44" t="str">
        <f>Nut_StatusTool!L66</f>
        <v/>
      </c>
      <c r="X72" s="44" t="str">
        <f>Nut_StatusTool!M66</f>
        <v/>
      </c>
      <c r="Y72" s="44" t="str">
        <f>Nut_StatusTool!N66</f>
        <v/>
      </c>
    </row>
    <row r="73" spans="1:25">
      <c r="A73" s="182" t="str">
        <f t="array" ref="A73">IF(ROWS(A$13:A73)&gt;$S$5,"",INDEX(Q$13:Q$512,SMALL(IF(($W$13:$W$512=$W$6)+(($W$13:$W$512=$W$7)+(($W$13:$W$512=$W$8)+(($X$13:$X$512=$X$6)+(($X$13:$X$512=$X$7)+(($Y$13:$Y$512=$Y$6)+(($Y$13:$Y$512=$Y$7)+(($Y$13:$Y$512=$Z$6)+(($Y$13:$Y$512=$Z$7))))))))),ROW($A$13:$A$512)-ROW($A$13)+1),ROWS(A$13:A73))))</f>
        <v/>
      </c>
      <c r="B73" s="290" t="str">
        <f t="array" ref="B73">IF(ROWS(B$13:B73)&gt;$S$5,"",INDEX(R$13:R$512,SMALL(IF(($W$13:$W$512=$W$6)+(($W$13:$W$512=$W$7)+(($W$13:$W$512=$W$8)+(($X$13:$X$512=$X$6)+(($X$13:$X$512=$X$7)+(($Y$13:$Y$512=$Y$6)+(($Y$13:$Y$512=$Y$7)+(($Y$13:$Y$512=$Z$6)+(($Y$13:$Y$512=$Z$7))))))))),ROW($A$13:$A$512)-ROW($A$13)+1),ROWS(B$13:B73))))</f>
        <v/>
      </c>
      <c r="C73" s="290" t="str">
        <f t="array" ref="C73">IF(ROWS(C$13:C73)&gt;$S$5,"",INDEX(S$13:S$512,SMALL(IF(($W$13:$W$512=$W$6)+(($W$13:$W$512=$W$7)+(($W$13:$W$512=$W$8)+(($X$13:$X$512=$X$6)+(($X$13:$X$512=$X$7)+(($Y$13:$Y$512=$Y$6)+(($Y$13:$Y$512=$Y$7)+(($Y$13:$Y$512=$Z$6)+(($Y$13:$Y$512=$Z$7))))))))),ROW($A$13:$A$512)-ROW($A$13)+1),ROWS(C$13:C73))))</f>
        <v/>
      </c>
      <c r="D73" s="316" t="str">
        <f t="array" ref="D73">IF(ROWS(D$13:D73)&gt;$S$5,"",INDEX(T$13:T$512,SMALL(IF(($W$13:$W$512=$W$6)+(($W$13:$W$512=$W$7)+(($W$13:$W$512=$W$8)+(($X$13:$X$512=$X$6)+(($X$13:$X$512=$X$7)+(($Y$13:$Y$512=$Y$6)+(($Y$13:$Y$512=$Y$7)+(($Y$13:$Y$512=$Z$6)+(($Y$13:$Y$512=$Z$7))))))))),ROW($A$13:$A$512)-ROW($A$13)+1),ROWS(D$13:D73))))</f>
        <v/>
      </c>
      <c r="E73" s="182" t="str">
        <f t="array" ref="E73">IF(ROWS(E$13:E73)&gt;$S$5,"",INDEX(U$13:U$512,SMALL(IF(($W$13:$W$512=$W$6)+(($W$13:$W$512=$W$7)+(($W$13:$W$512=$W$8)+(($X$13:$X$512=$X$6)+(($X$13:$X$512=$X$7)+(($Y$13:$Y$512=$Y$6)+(($Y$13:$Y$512=$Y$7)+(($Y$13:$Y$512=$Z$6)+(($Y$13:$Y$512=$Z$7))))))))),ROW($A$13:$A$512)-ROW($A$13)+1),ROWS(E$13:E73))))</f>
        <v/>
      </c>
      <c r="F73" s="182" t="str">
        <f t="array" ref="F73">IF(ROWS(F$13:F73)&gt;$S$5,"",INDEX(V$13:V$512,SMALL(IF(($W$13:$W$512=$W$6)+(($W$13:$W$512=$W$7)+(($W$13:$W$512=$W$8)+(($X$13:$X$512=$X$6)+(($X$13:$X$512=$X$7)+(($Y$13:$Y$512=$Y$6)+(($Y$13:$Y$512=$Y$7)+(($Y$13:$Y$512=$Z$6)+(($Y$13:$Y$512=$Z$7))))))))),ROW($A$13:$A$512)-ROW($A$13)+1),ROWS(F$13:F73))))</f>
        <v/>
      </c>
      <c r="G73" s="351" t="str">
        <f t="array" ref="G73">IF(ROWS(G$13:G73)&gt;$S$5,"",INDEX(W$13:W$512,SMALL(IF(($W$13:$W$512=$W$6)+(($W$13:$W$512=$W$7)+(($W$13:$W$512=$W$8)+(($X$13:$X$512=$X$6)+(($X$13:$X$512=$X$7)+(($Y$13:$Y$512=$Y$6)+(($Y$13:$Y$512=$Y$7)+(($Y$13:$Y$512=$Z$6)+(($Y$13:$Y$512=$Z$7))))))))),ROW($A$13:$A$512)-ROW($A$13)+1),ROWS(G$13:G73))))</f>
        <v/>
      </c>
      <c r="H73" s="351" t="str">
        <f t="array" ref="H73">IF(ROWS(H$13:H73)&gt;$S$5,"",INDEX(X$13:X$512,SMALL(IF(($W$13:$W$512=$W$6)+(($W$13:$W$512=$W$7)+(($W$13:$W$512=$W$8)+(($X$13:$X$512=$X$6)+(($X$13:$X$512=$X$7)+(($Y$13:$Y$512=$Y$6)+(($Y$13:$Y$512=$Y$7)+(($Y$13:$Y$512=$Z$6)+(($Y$13:$Y$512=$Z$7))))))))),ROW($A$13:$A$512)-ROW($A$13)+1),ROWS(H$13:H73))))</f>
        <v/>
      </c>
      <c r="I73" s="351" t="str">
        <f t="array" ref="I73">IF(ROWS(I$13:I73)&gt;$S$5,"",INDEX(Y$13:Y$512,SMALL(IF(($W$13:$W$512=$W$6)+(($W$13:$W$512=$W$7)+(($W$13:$W$512=$W$8)+(($X$13:$X$512=$X$6)+(($X$13:$X$512=$X$7)+(($Y$13:$Y$512=$Y$6)+(($Y$13:$Y$512=$Y$7)+(($Y$13:$Y$512=$Z$6)+(($Y$13:$Y$512=$Z$7))))))))),ROW($A$13:$A$512)-ROW($A$13)+1),ROWS(I$13:I73))))</f>
        <v/>
      </c>
      <c r="J73" s="136"/>
      <c r="Q73" s="44">
        <f>Nut_StatusTool!A67</f>
        <v>61</v>
      </c>
      <c r="R73" s="44">
        <f>Nut_StatusTool!B67</f>
        <v>0</v>
      </c>
      <c r="S73" s="44">
        <f>Nut_StatusTool!C67</f>
        <v>0</v>
      </c>
      <c r="T73" s="44">
        <f>Nut_StatusTool!D67</f>
        <v>0</v>
      </c>
      <c r="U73" s="44">
        <f>Nut_StatusTool!F67</f>
        <v>0</v>
      </c>
      <c r="V73" s="285" t="str">
        <f>Nut_StatusTool!K67</f>
        <v/>
      </c>
      <c r="W73" s="44" t="str">
        <f>Nut_StatusTool!L67</f>
        <v/>
      </c>
      <c r="X73" s="44" t="str">
        <f>Nut_StatusTool!M67</f>
        <v/>
      </c>
      <c r="Y73" s="44" t="str">
        <f>Nut_StatusTool!N67</f>
        <v/>
      </c>
    </row>
    <row r="74" spans="1:25">
      <c r="A74" s="182" t="str">
        <f t="array" ref="A74">IF(ROWS(A$13:A74)&gt;$S$5,"",INDEX(Q$13:Q$512,SMALL(IF(($W$13:$W$512=$W$6)+(($W$13:$W$512=$W$7)+(($W$13:$W$512=$W$8)+(($X$13:$X$512=$X$6)+(($X$13:$X$512=$X$7)+(($Y$13:$Y$512=$Y$6)+(($Y$13:$Y$512=$Y$7)+(($Y$13:$Y$512=$Z$6)+(($Y$13:$Y$512=$Z$7))))))))),ROW($A$13:$A$512)-ROW($A$13)+1),ROWS(A$13:A74))))</f>
        <v/>
      </c>
      <c r="B74" s="290" t="str">
        <f t="array" ref="B74">IF(ROWS(B$13:B74)&gt;$S$5,"",INDEX(R$13:R$512,SMALL(IF(($W$13:$W$512=$W$6)+(($W$13:$W$512=$W$7)+(($W$13:$W$512=$W$8)+(($X$13:$X$512=$X$6)+(($X$13:$X$512=$X$7)+(($Y$13:$Y$512=$Y$6)+(($Y$13:$Y$512=$Y$7)+(($Y$13:$Y$512=$Z$6)+(($Y$13:$Y$512=$Z$7))))))))),ROW($A$13:$A$512)-ROW($A$13)+1),ROWS(B$13:B74))))</f>
        <v/>
      </c>
      <c r="C74" s="290" t="str">
        <f t="array" ref="C74">IF(ROWS(C$13:C74)&gt;$S$5,"",INDEX(S$13:S$512,SMALL(IF(($W$13:$W$512=$W$6)+(($W$13:$W$512=$W$7)+(($W$13:$W$512=$W$8)+(($X$13:$X$512=$X$6)+(($X$13:$X$512=$X$7)+(($Y$13:$Y$512=$Y$6)+(($Y$13:$Y$512=$Y$7)+(($Y$13:$Y$512=$Z$6)+(($Y$13:$Y$512=$Z$7))))))))),ROW($A$13:$A$512)-ROW($A$13)+1),ROWS(C$13:C74))))</f>
        <v/>
      </c>
      <c r="D74" s="316" t="str">
        <f t="array" ref="D74">IF(ROWS(D$13:D74)&gt;$S$5,"",INDEX(T$13:T$512,SMALL(IF(($W$13:$W$512=$W$6)+(($W$13:$W$512=$W$7)+(($W$13:$W$512=$W$8)+(($X$13:$X$512=$X$6)+(($X$13:$X$512=$X$7)+(($Y$13:$Y$512=$Y$6)+(($Y$13:$Y$512=$Y$7)+(($Y$13:$Y$512=$Z$6)+(($Y$13:$Y$512=$Z$7))))))))),ROW($A$13:$A$512)-ROW($A$13)+1),ROWS(D$13:D74))))</f>
        <v/>
      </c>
      <c r="E74" s="182" t="str">
        <f t="array" ref="E74">IF(ROWS(E$13:E74)&gt;$S$5,"",INDEX(U$13:U$512,SMALL(IF(($W$13:$W$512=$W$6)+(($W$13:$W$512=$W$7)+(($W$13:$W$512=$W$8)+(($X$13:$X$512=$X$6)+(($X$13:$X$512=$X$7)+(($Y$13:$Y$512=$Y$6)+(($Y$13:$Y$512=$Y$7)+(($Y$13:$Y$512=$Z$6)+(($Y$13:$Y$512=$Z$7))))))))),ROW($A$13:$A$512)-ROW($A$13)+1),ROWS(E$13:E74))))</f>
        <v/>
      </c>
      <c r="F74" s="182" t="str">
        <f t="array" ref="F74">IF(ROWS(F$13:F74)&gt;$S$5,"",INDEX(V$13:V$512,SMALL(IF(($W$13:$W$512=$W$6)+(($W$13:$W$512=$W$7)+(($W$13:$W$512=$W$8)+(($X$13:$X$512=$X$6)+(($X$13:$X$512=$X$7)+(($Y$13:$Y$512=$Y$6)+(($Y$13:$Y$512=$Y$7)+(($Y$13:$Y$512=$Z$6)+(($Y$13:$Y$512=$Z$7))))))))),ROW($A$13:$A$512)-ROW($A$13)+1),ROWS(F$13:F74))))</f>
        <v/>
      </c>
      <c r="G74" s="351" t="str">
        <f t="array" ref="G74">IF(ROWS(G$13:G74)&gt;$S$5,"",INDEX(W$13:W$512,SMALL(IF(($W$13:$W$512=$W$6)+(($W$13:$W$512=$W$7)+(($W$13:$W$512=$W$8)+(($X$13:$X$512=$X$6)+(($X$13:$X$512=$X$7)+(($Y$13:$Y$512=$Y$6)+(($Y$13:$Y$512=$Y$7)+(($Y$13:$Y$512=$Z$6)+(($Y$13:$Y$512=$Z$7))))))))),ROW($A$13:$A$512)-ROW($A$13)+1),ROWS(G$13:G74))))</f>
        <v/>
      </c>
      <c r="H74" s="351" t="str">
        <f t="array" ref="H74">IF(ROWS(H$13:H74)&gt;$S$5,"",INDEX(X$13:X$512,SMALL(IF(($W$13:$W$512=$W$6)+(($W$13:$W$512=$W$7)+(($W$13:$W$512=$W$8)+(($X$13:$X$512=$X$6)+(($X$13:$X$512=$X$7)+(($Y$13:$Y$512=$Y$6)+(($Y$13:$Y$512=$Y$7)+(($Y$13:$Y$512=$Z$6)+(($Y$13:$Y$512=$Z$7))))))))),ROW($A$13:$A$512)-ROW($A$13)+1),ROWS(H$13:H74))))</f>
        <v/>
      </c>
      <c r="I74" s="351" t="str">
        <f t="array" ref="I74">IF(ROWS(I$13:I74)&gt;$S$5,"",INDEX(Y$13:Y$512,SMALL(IF(($W$13:$W$512=$W$6)+(($W$13:$W$512=$W$7)+(($W$13:$W$512=$W$8)+(($X$13:$X$512=$X$6)+(($X$13:$X$512=$X$7)+(($Y$13:$Y$512=$Y$6)+(($Y$13:$Y$512=$Y$7)+(($Y$13:$Y$512=$Z$6)+(($Y$13:$Y$512=$Z$7))))))))),ROW($A$13:$A$512)-ROW($A$13)+1),ROWS(I$13:I74))))</f>
        <v/>
      </c>
      <c r="J74" s="136"/>
      <c r="Q74" s="44">
        <f>Nut_StatusTool!A68</f>
        <v>62</v>
      </c>
      <c r="R74" s="44">
        <f>Nut_StatusTool!B68</f>
        <v>0</v>
      </c>
      <c r="S74" s="44">
        <f>Nut_StatusTool!C68</f>
        <v>0</v>
      </c>
      <c r="T74" s="44">
        <f>Nut_StatusTool!D68</f>
        <v>0</v>
      </c>
      <c r="U74" s="44">
        <f>Nut_StatusTool!F68</f>
        <v>0</v>
      </c>
      <c r="V74" s="285" t="str">
        <f>Nut_StatusTool!K68</f>
        <v/>
      </c>
      <c r="W74" s="44" t="str">
        <f>Nut_StatusTool!L68</f>
        <v/>
      </c>
      <c r="X74" s="44" t="str">
        <f>Nut_StatusTool!M68</f>
        <v/>
      </c>
      <c r="Y74" s="44" t="str">
        <f>Nut_StatusTool!N68</f>
        <v/>
      </c>
    </row>
    <row r="75" spans="1:25">
      <c r="A75" s="182" t="str">
        <f t="array" ref="A75">IF(ROWS(A$13:A75)&gt;$S$5,"",INDEX(Q$13:Q$512,SMALL(IF(($W$13:$W$512=$W$6)+(($W$13:$W$512=$W$7)+(($W$13:$W$512=$W$8)+(($X$13:$X$512=$X$6)+(($X$13:$X$512=$X$7)+(($Y$13:$Y$512=$Y$6)+(($Y$13:$Y$512=$Y$7)+(($Y$13:$Y$512=$Z$6)+(($Y$13:$Y$512=$Z$7))))))))),ROW($A$13:$A$512)-ROW($A$13)+1),ROWS(A$13:A75))))</f>
        <v/>
      </c>
      <c r="B75" s="290" t="str">
        <f t="array" ref="B75">IF(ROWS(B$13:B75)&gt;$S$5,"",INDEX(R$13:R$512,SMALL(IF(($W$13:$W$512=$W$6)+(($W$13:$W$512=$W$7)+(($W$13:$W$512=$W$8)+(($X$13:$X$512=$X$6)+(($X$13:$X$512=$X$7)+(($Y$13:$Y$512=$Y$6)+(($Y$13:$Y$512=$Y$7)+(($Y$13:$Y$512=$Z$6)+(($Y$13:$Y$512=$Z$7))))))))),ROW($A$13:$A$512)-ROW($A$13)+1),ROWS(B$13:B75))))</f>
        <v/>
      </c>
      <c r="C75" s="290" t="str">
        <f t="array" ref="C75">IF(ROWS(C$13:C75)&gt;$S$5,"",INDEX(S$13:S$512,SMALL(IF(($W$13:$W$512=$W$6)+(($W$13:$W$512=$W$7)+(($W$13:$W$512=$W$8)+(($X$13:$X$512=$X$6)+(($X$13:$X$512=$X$7)+(($Y$13:$Y$512=$Y$6)+(($Y$13:$Y$512=$Y$7)+(($Y$13:$Y$512=$Z$6)+(($Y$13:$Y$512=$Z$7))))))))),ROW($A$13:$A$512)-ROW($A$13)+1),ROWS(C$13:C75))))</f>
        <v/>
      </c>
      <c r="D75" s="316" t="str">
        <f t="array" ref="D75">IF(ROWS(D$13:D75)&gt;$S$5,"",INDEX(T$13:T$512,SMALL(IF(($W$13:$W$512=$W$6)+(($W$13:$W$512=$W$7)+(($W$13:$W$512=$W$8)+(($X$13:$X$512=$X$6)+(($X$13:$X$512=$X$7)+(($Y$13:$Y$512=$Y$6)+(($Y$13:$Y$512=$Y$7)+(($Y$13:$Y$512=$Z$6)+(($Y$13:$Y$512=$Z$7))))))))),ROW($A$13:$A$512)-ROW($A$13)+1),ROWS(D$13:D75))))</f>
        <v/>
      </c>
      <c r="E75" s="182" t="str">
        <f t="array" ref="E75">IF(ROWS(E$13:E75)&gt;$S$5,"",INDEX(U$13:U$512,SMALL(IF(($W$13:$W$512=$W$6)+(($W$13:$W$512=$W$7)+(($W$13:$W$512=$W$8)+(($X$13:$X$512=$X$6)+(($X$13:$X$512=$X$7)+(($Y$13:$Y$512=$Y$6)+(($Y$13:$Y$512=$Y$7)+(($Y$13:$Y$512=$Z$6)+(($Y$13:$Y$512=$Z$7))))))))),ROW($A$13:$A$512)-ROW($A$13)+1),ROWS(E$13:E75))))</f>
        <v/>
      </c>
      <c r="F75" s="182" t="str">
        <f t="array" ref="F75">IF(ROWS(F$13:F75)&gt;$S$5,"",INDEX(V$13:V$512,SMALL(IF(($W$13:$W$512=$W$6)+(($W$13:$W$512=$W$7)+(($W$13:$W$512=$W$8)+(($X$13:$X$512=$X$6)+(($X$13:$X$512=$X$7)+(($Y$13:$Y$512=$Y$6)+(($Y$13:$Y$512=$Y$7)+(($Y$13:$Y$512=$Z$6)+(($Y$13:$Y$512=$Z$7))))))))),ROW($A$13:$A$512)-ROW($A$13)+1),ROWS(F$13:F75))))</f>
        <v/>
      </c>
      <c r="G75" s="351" t="str">
        <f t="array" ref="G75">IF(ROWS(G$13:G75)&gt;$S$5,"",INDEX(W$13:W$512,SMALL(IF(($W$13:$W$512=$W$6)+(($W$13:$W$512=$W$7)+(($W$13:$W$512=$W$8)+(($X$13:$X$512=$X$6)+(($X$13:$X$512=$X$7)+(($Y$13:$Y$512=$Y$6)+(($Y$13:$Y$512=$Y$7)+(($Y$13:$Y$512=$Z$6)+(($Y$13:$Y$512=$Z$7))))))))),ROW($A$13:$A$512)-ROW($A$13)+1),ROWS(G$13:G75))))</f>
        <v/>
      </c>
      <c r="H75" s="351" t="str">
        <f t="array" ref="H75">IF(ROWS(H$13:H75)&gt;$S$5,"",INDEX(X$13:X$512,SMALL(IF(($W$13:$W$512=$W$6)+(($W$13:$W$512=$W$7)+(($W$13:$W$512=$W$8)+(($X$13:$X$512=$X$6)+(($X$13:$X$512=$X$7)+(($Y$13:$Y$512=$Y$6)+(($Y$13:$Y$512=$Y$7)+(($Y$13:$Y$512=$Z$6)+(($Y$13:$Y$512=$Z$7))))))))),ROW($A$13:$A$512)-ROW($A$13)+1),ROWS(H$13:H75))))</f>
        <v/>
      </c>
      <c r="I75" s="351" t="str">
        <f t="array" ref="I75">IF(ROWS(I$13:I75)&gt;$S$5,"",INDEX(Y$13:Y$512,SMALL(IF(($W$13:$W$512=$W$6)+(($W$13:$W$512=$W$7)+(($W$13:$W$512=$W$8)+(($X$13:$X$512=$X$6)+(($X$13:$X$512=$X$7)+(($Y$13:$Y$512=$Y$6)+(($Y$13:$Y$512=$Y$7)+(($Y$13:$Y$512=$Z$6)+(($Y$13:$Y$512=$Z$7))))))))),ROW($A$13:$A$512)-ROW($A$13)+1),ROWS(I$13:I75))))</f>
        <v/>
      </c>
      <c r="J75" s="136"/>
      <c r="Q75" s="44">
        <f>Nut_StatusTool!A69</f>
        <v>63</v>
      </c>
      <c r="R75" s="44">
        <f>Nut_StatusTool!B69</f>
        <v>0</v>
      </c>
      <c r="S75" s="44">
        <f>Nut_StatusTool!C69</f>
        <v>0</v>
      </c>
      <c r="T75" s="44">
        <f>Nut_StatusTool!D69</f>
        <v>0</v>
      </c>
      <c r="U75" s="44">
        <f>Nut_StatusTool!F69</f>
        <v>0</v>
      </c>
      <c r="V75" s="285" t="str">
        <f>Nut_StatusTool!K69</f>
        <v/>
      </c>
      <c r="W75" s="44" t="str">
        <f>Nut_StatusTool!L69</f>
        <v/>
      </c>
      <c r="X75" s="44" t="str">
        <f>Nut_StatusTool!M69</f>
        <v/>
      </c>
      <c r="Y75" s="44" t="str">
        <f>Nut_StatusTool!N69</f>
        <v/>
      </c>
    </row>
    <row r="76" spans="1:25">
      <c r="A76" s="182" t="str">
        <f t="array" ref="A76">IF(ROWS(A$13:A76)&gt;$S$5,"",INDEX(Q$13:Q$512,SMALL(IF(($W$13:$W$512=$W$6)+(($W$13:$W$512=$W$7)+(($W$13:$W$512=$W$8)+(($X$13:$X$512=$X$6)+(($X$13:$X$512=$X$7)+(($Y$13:$Y$512=$Y$6)+(($Y$13:$Y$512=$Y$7)+(($Y$13:$Y$512=$Z$6)+(($Y$13:$Y$512=$Z$7))))))))),ROW($A$13:$A$512)-ROW($A$13)+1),ROWS(A$13:A76))))</f>
        <v/>
      </c>
      <c r="B76" s="290" t="str">
        <f t="array" ref="B76">IF(ROWS(B$13:B76)&gt;$S$5,"",INDEX(R$13:R$512,SMALL(IF(($W$13:$W$512=$W$6)+(($W$13:$W$512=$W$7)+(($W$13:$W$512=$W$8)+(($X$13:$X$512=$X$6)+(($X$13:$X$512=$X$7)+(($Y$13:$Y$512=$Y$6)+(($Y$13:$Y$512=$Y$7)+(($Y$13:$Y$512=$Z$6)+(($Y$13:$Y$512=$Z$7))))))))),ROW($A$13:$A$512)-ROW($A$13)+1),ROWS(B$13:B76))))</f>
        <v/>
      </c>
      <c r="C76" s="290" t="str">
        <f t="array" ref="C76">IF(ROWS(C$13:C76)&gt;$S$5,"",INDEX(S$13:S$512,SMALL(IF(($W$13:$W$512=$W$6)+(($W$13:$W$512=$W$7)+(($W$13:$W$512=$W$8)+(($X$13:$X$512=$X$6)+(($X$13:$X$512=$X$7)+(($Y$13:$Y$512=$Y$6)+(($Y$13:$Y$512=$Y$7)+(($Y$13:$Y$512=$Z$6)+(($Y$13:$Y$512=$Z$7))))))))),ROW($A$13:$A$512)-ROW($A$13)+1),ROWS(C$13:C76))))</f>
        <v/>
      </c>
      <c r="D76" s="316" t="str">
        <f t="array" ref="D76">IF(ROWS(D$13:D76)&gt;$S$5,"",INDEX(T$13:T$512,SMALL(IF(($W$13:$W$512=$W$6)+(($W$13:$W$512=$W$7)+(($W$13:$W$512=$W$8)+(($X$13:$X$512=$X$6)+(($X$13:$X$512=$X$7)+(($Y$13:$Y$512=$Y$6)+(($Y$13:$Y$512=$Y$7)+(($Y$13:$Y$512=$Z$6)+(($Y$13:$Y$512=$Z$7))))))))),ROW($A$13:$A$512)-ROW($A$13)+1),ROWS(D$13:D76))))</f>
        <v/>
      </c>
      <c r="E76" s="182" t="str">
        <f t="array" ref="E76">IF(ROWS(E$13:E76)&gt;$S$5,"",INDEX(U$13:U$512,SMALL(IF(($W$13:$W$512=$W$6)+(($W$13:$W$512=$W$7)+(($W$13:$W$512=$W$8)+(($X$13:$X$512=$X$6)+(($X$13:$X$512=$X$7)+(($Y$13:$Y$512=$Y$6)+(($Y$13:$Y$512=$Y$7)+(($Y$13:$Y$512=$Z$6)+(($Y$13:$Y$512=$Z$7))))))))),ROW($A$13:$A$512)-ROW($A$13)+1),ROWS(E$13:E76))))</f>
        <v/>
      </c>
      <c r="F76" s="182" t="str">
        <f t="array" ref="F76">IF(ROWS(F$13:F76)&gt;$S$5,"",INDEX(V$13:V$512,SMALL(IF(($W$13:$W$512=$W$6)+(($W$13:$W$512=$W$7)+(($W$13:$W$512=$W$8)+(($X$13:$X$512=$X$6)+(($X$13:$X$512=$X$7)+(($Y$13:$Y$512=$Y$6)+(($Y$13:$Y$512=$Y$7)+(($Y$13:$Y$512=$Z$6)+(($Y$13:$Y$512=$Z$7))))))))),ROW($A$13:$A$512)-ROW($A$13)+1),ROWS(F$13:F76))))</f>
        <v/>
      </c>
      <c r="G76" s="351" t="str">
        <f t="array" ref="G76">IF(ROWS(G$13:G76)&gt;$S$5,"",INDEX(W$13:W$512,SMALL(IF(($W$13:$W$512=$W$6)+(($W$13:$W$512=$W$7)+(($W$13:$W$512=$W$8)+(($X$13:$X$512=$X$6)+(($X$13:$X$512=$X$7)+(($Y$13:$Y$512=$Y$6)+(($Y$13:$Y$512=$Y$7)+(($Y$13:$Y$512=$Z$6)+(($Y$13:$Y$512=$Z$7))))))))),ROW($A$13:$A$512)-ROW($A$13)+1),ROWS(G$13:G76))))</f>
        <v/>
      </c>
      <c r="H76" s="351" t="str">
        <f t="array" ref="H76">IF(ROWS(H$13:H76)&gt;$S$5,"",INDEX(X$13:X$512,SMALL(IF(($W$13:$W$512=$W$6)+(($W$13:$W$512=$W$7)+(($W$13:$W$512=$W$8)+(($X$13:$X$512=$X$6)+(($X$13:$X$512=$X$7)+(($Y$13:$Y$512=$Y$6)+(($Y$13:$Y$512=$Y$7)+(($Y$13:$Y$512=$Z$6)+(($Y$13:$Y$512=$Z$7))))))))),ROW($A$13:$A$512)-ROW($A$13)+1),ROWS(H$13:H76))))</f>
        <v/>
      </c>
      <c r="I76" s="351" t="str">
        <f t="array" ref="I76">IF(ROWS(I$13:I76)&gt;$S$5,"",INDEX(Y$13:Y$512,SMALL(IF(($W$13:$W$512=$W$6)+(($W$13:$W$512=$W$7)+(($W$13:$W$512=$W$8)+(($X$13:$X$512=$X$6)+(($X$13:$X$512=$X$7)+(($Y$13:$Y$512=$Y$6)+(($Y$13:$Y$512=$Y$7)+(($Y$13:$Y$512=$Z$6)+(($Y$13:$Y$512=$Z$7))))))))),ROW($A$13:$A$512)-ROW($A$13)+1),ROWS(I$13:I76))))</f>
        <v/>
      </c>
      <c r="J76" s="136"/>
      <c r="Q76" s="44">
        <f>Nut_StatusTool!A70</f>
        <v>64</v>
      </c>
      <c r="R76" s="44">
        <f>Nut_StatusTool!B70</f>
        <v>0</v>
      </c>
      <c r="S76" s="44">
        <f>Nut_StatusTool!C70</f>
        <v>0</v>
      </c>
      <c r="T76" s="44">
        <f>Nut_StatusTool!D70</f>
        <v>0</v>
      </c>
      <c r="U76" s="44">
        <f>Nut_StatusTool!F70</f>
        <v>0</v>
      </c>
      <c r="V76" s="285" t="str">
        <f>Nut_StatusTool!K70</f>
        <v/>
      </c>
      <c r="W76" s="44" t="str">
        <f>Nut_StatusTool!L70</f>
        <v/>
      </c>
      <c r="X76" s="44" t="str">
        <f>Nut_StatusTool!M70</f>
        <v/>
      </c>
      <c r="Y76" s="44" t="str">
        <f>Nut_StatusTool!N70</f>
        <v/>
      </c>
    </row>
    <row r="77" spans="1:25">
      <c r="A77" s="182" t="str">
        <f t="array" ref="A77">IF(ROWS(A$13:A77)&gt;$S$5,"",INDEX(Q$13:Q$512,SMALL(IF(($W$13:$W$512=$W$6)+(($W$13:$W$512=$W$7)+(($W$13:$W$512=$W$8)+(($X$13:$X$512=$X$6)+(($X$13:$X$512=$X$7)+(($Y$13:$Y$512=$Y$6)+(($Y$13:$Y$512=$Y$7)+(($Y$13:$Y$512=$Z$6)+(($Y$13:$Y$512=$Z$7))))))))),ROW($A$13:$A$512)-ROW($A$13)+1),ROWS(A$13:A77))))</f>
        <v/>
      </c>
      <c r="B77" s="290" t="str">
        <f t="array" ref="B77">IF(ROWS(B$13:B77)&gt;$S$5,"",INDEX(R$13:R$512,SMALL(IF(($W$13:$W$512=$W$6)+(($W$13:$W$512=$W$7)+(($W$13:$W$512=$W$8)+(($X$13:$X$512=$X$6)+(($X$13:$X$512=$X$7)+(($Y$13:$Y$512=$Y$6)+(($Y$13:$Y$512=$Y$7)+(($Y$13:$Y$512=$Z$6)+(($Y$13:$Y$512=$Z$7))))))))),ROW($A$13:$A$512)-ROW($A$13)+1),ROWS(B$13:B77))))</f>
        <v/>
      </c>
      <c r="C77" s="290" t="str">
        <f t="array" ref="C77">IF(ROWS(C$13:C77)&gt;$S$5,"",INDEX(S$13:S$512,SMALL(IF(($W$13:$W$512=$W$6)+(($W$13:$W$512=$W$7)+(($W$13:$W$512=$W$8)+(($X$13:$X$512=$X$6)+(($X$13:$X$512=$X$7)+(($Y$13:$Y$512=$Y$6)+(($Y$13:$Y$512=$Y$7)+(($Y$13:$Y$512=$Z$6)+(($Y$13:$Y$512=$Z$7))))))))),ROW($A$13:$A$512)-ROW($A$13)+1),ROWS(C$13:C77))))</f>
        <v/>
      </c>
      <c r="D77" s="316" t="str">
        <f t="array" ref="D77">IF(ROWS(D$13:D77)&gt;$S$5,"",INDEX(T$13:T$512,SMALL(IF(($W$13:$W$512=$W$6)+(($W$13:$W$512=$W$7)+(($W$13:$W$512=$W$8)+(($X$13:$X$512=$X$6)+(($X$13:$X$512=$X$7)+(($Y$13:$Y$512=$Y$6)+(($Y$13:$Y$512=$Y$7)+(($Y$13:$Y$512=$Z$6)+(($Y$13:$Y$512=$Z$7))))))))),ROW($A$13:$A$512)-ROW($A$13)+1),ROWS(D$13:D77))))</f>
        <v/>
      </c>
      <c r="E77" s="182" t="str">
        <f t="array" ref="E77">IF(ROWS(E$13:E77)&gt;$S$5,"",INDEX(U$13:U$512,SMALL(IF(($W$13:$W$512=$W$6)+(($W$13:$W$512=$W$7)+(($W$13:$W$512=$W$8)+(($X$13:$X$512=$X$6)+(($X$13:$X$512=$X$7)+(($Y$13:$Y$512=$Y$6)+(($Y$13:$Y$512=$Y$7)+(($Y$13:$Y$512=$Z$6)+(($Y$13:$Y$512=$Z$7))))))))),ROW($A$13:$A$512)-ROW($A$13)+1),ROWS(E$13:E77))))</f>
        <v/>
      </c>
      <c r="F77" s="182" t="str">
        <f t="array" ref="F77">IF(ROWS(F$13:F77)&gt;$S$5,"",INDEX(V$13:V$512,SMALL(IF(($W$13:$W$512=$W$6)+(($W$13:$W$512=$W$7)+(($W$13:$W$512=$W$8)+(($X$13:$X$512=$X$6)+(($X$13:$X$512=$X$7)+(($Y$13:$Y$512=$Y$6)+(($Y$13:$Y$512=$Y$7)+(($Y$13:$Y$512=$Z$6)+(($Y$13:$Y$512=$Z$7))))))))),ROW($A$13:$A$512)-ROW($A$13)+1),ROWS(F$13:F77))))</f>
        <v/>
      </c>
      <c r="G77" s="351" t="str">
        <f t="array" ref="G77">IF(ROWS(G$13:G77)&gt;$S$5,"",INDEX(W$13:W$512,SMALL(IF(($W$13:$W$512=$W$6)+(($W$13:$W$512=$W$7)+(($W$13:$W$512=$W$8)+(($X$13:$X$512=$X$6)+(($X$13:$X$512=$X$7)+(($Y$13:$Y$512=$Y$6)+(($Y$13:$Y$512=$Y$7)+(($Y$13:$Y$512=$Z$6)+(($Y$13:$Y$512=$Z$7))))))))),ROW($A$13:$A$512)-ROW($A$13)+1),ROWS(G$13:G77))))</f>
        <v/>
      </c>
      <c r="H77" s="351" t="str">
        <f t="array" ref="H77">IF(ROWS(H$13:H77)&gt;$S$5,"",INDEX(X$13:X$512,SMALL(IF(($W$13:$W$512=$W$6)+(($W$13:$W$512=$W$7)+(($W$13:$W$512=$W$8)+(($X$13:$X$512=$X$6)+(($X$13:$X$512=$X$7)+(($Y$13:$Y$512=$Y$6)+(($Y$13:$Y$512=$Y$7)+(($Y$13:$Y$512=$Z$6)+(($Y$13:$Y$512=$Z$7))))))))),ROW($A$13:$A$512)-ROW($A$13)+1),ROWS(H$13:H77))))</f>
        <v/>
      </c>
      <c r="I77" s="351" t="str">
        <f t="array" ref="I77">IF(ROWS(I$13:I77)&gt;$S$5,"",INDEX(Y$13:Y$512,SMALL(IF(($W$13:$W$512=$W$6)+(($W$13:$W$512=$W$7)+(($W$13:$W$512=$W$8)+(($X$13:$X$512=$X$6)+(($X$13:$X$512=$X$7)+(($Y$13:$Y$512=$Y$6)+(($Y$13:$Y$512=$Y$7)+(($Y$13:$Y$512=$Z$6)+(($Y$13:$Y$512=$Z$7))))))))),ROW($A$13:$A$512)-ROW($A$13)+1),ROWS(I$13:I77))))</f>
        <v/>
      </c>
      <c r="J77" s="136"/>
      <c r="Q77" s="44">
        <f>Nut_StatusTool!A71</f>
        <v>65</v>
      </c>
      <c r="R77" s="44">
        <f>Nut_StatusTool!B71</f>
        <v>0</v>
      </c>
      <c r="S77" s="44">
        <f>Nut_StatusTool!C71</f>
        <v>0</v>
      </c>
      <c r="T77" s="44">
        <f>Nut_StatusTool!D71</f>
        <v>0</v>
      </c>
      <c r="U77" s="44">
        <f>Nut_StatusTool!F71</f>
        <v>0</v>
      </c>
      <c r="V77" s="285" t="str">
        <f>Nut_StatusTool!K71</f>
        <v/>
      </c>
      <c r="W77" s="44" t="str">
        <f>Nut_StatusTool!L71</f>
        <v/>
      </c>
      <c r="X77" s="44" t="str">
        <f>Nut_StatusTool!M71</f>
        <v/>
      </c>
      <c r="Y77" s="44" t="str">
        <f>Nut_StatusTool!N71</f>
        <v/>
      </c>
    </row>
    <row r="78" spans="1:25">
      <c r="A78" s="182" t="str">
        <f t="array" ref="A78">IF(ROWS(A$13:A78)&gt;$S$5,"",INDEX(Q$13:Q$512,SMALL(IF(($W$13:$W$512=$W$6)+(($W$13:$W$512=$W$7)+(($W$13:$W$512=$W$8)+(($X$13:$X$512=$X$6)+(($X$13:$X$512=$X$7)+(($Y$13:$Y$512=$Y$6)+(($Y$13:$Y$512=$Y$7)+(($Y$13:$Y$512=$Z$6)+(($Y$13:$Y$512=$Z$7))))))))),ROW($A$13:$A$512)-ROW($A$13)+1),ROWS(A$13:A78))))</f>
        <v/>
      </c>
      <c r="B78" s="290" t="str">
        <f t="array" ref="B78">IF(ROWS(B$13:B78)&gt;$S$5,"",INDEX(R$13:R$512,SMALL(IF(($W$13:$W$512=$W$6)+(($W$13:$W$512=$W$7)+(($W$13:$W$512=$W$8)+(($X$13:$X$512=$X$6)+(($X$13:$X$512=$X$7)+(($Y$13:$Y$512=$Y$6)+(($Y$13:$Y$512=$Y$7)+(($Y$13:$Y$512=$Z$6)+(($Y$13:$Y$512=$Z$7))))))))),ROW($A$13:$A$512)-ROW($A$13)+1),ROWS(B$13:B78))))</f>
        <v/>
      </c>
      <c r="C78" s="290" t="str">
        <f t="array" ref="C78">IF(ROWS(C$13:C78)&gt;$S$5,"",INDEX(S$13:S$512,SMALL(IF(($W$13:$W$512=$W$6)+(($W$13:$W$512=$W$7)+(($W$13:$W$512=$W$8)+(($X$13:$X$512=$X$6)+(($X$13:$X$512=$X$7)+(($Y$13:$Y$512=$Y$6)+(($Y$13:$Y$512=$Y$7)+(($Y$13:$Y$512=$Z$6)+(($Y$13:$Y$512=$Z$7))))))))),ROW($A$13:$A$512)-ROW($A$13)+1),ROWS(C$13:C78))))</f>
        <v/>
      </c>
      <c r="D78" s="316" t="str">
        <f t="array" ref="D78">IF(ROWS(D$13:D78)&gt;$S$5,"",INDEX(T$13:T$512,SMALL(IF(($W$13:$W$512=$W$6)+(($W$13:$W$512=$W$7)+(($W$13:$W$512=$W$8)+(($X$13:$X$512=$X$6)+(($X$13:$X$512=$X$7)+(($Y$13:$Y$512=$Y$6)+(($Y$13:$Y$512=$Y$7)+(($Y$13:$Y$512=$Z$6)+(($Y$13:$Y$512=$Z$7))))))))),ROW($A$13:$A$512)-ROW($A$13)+1),ROWS(D$13:D78))))</f>
        <v/>
      </c>
      <c r="E78" s="182" t="str">
        <f t="array" ref="E78">IF(ROWS(E$13:E78)&gt;$S$5,"",INDEX(U$13:U$512,SMALL(IF(($W$13:$W$512=$W$6)+(($W$13:$W$512=$W$7)+(($W$13:$W$512=$W$8)+(($X$13:$X$512=$X$6)+(($X$13:$X$512=$X$7)+(($Y$13:$Y$512=$Y$6)+(($Y$13:$Y$512=$Y$7)+(($Y$13:$Y$512=$Z$6)+(($Y$13:$Y$512=$Z$7))))))))),ROW($A$13:$A$512)-ROW($A$13)+1),ROWS(E$13:E78))))</f>
        <v/>
      </c>
      <c r="F78" s="182" t="str">
        <f t="array" ref="F78">IF(ROWS(F$13:F78)&gt;$S$5,"",INDEX(V$13:V$512,SMALL(IF(($W$13:$W$512=$W$6)+(($W$13:$W$512=$W$7)+(($W$13:$W$512=$W$8)+(($X$13:$X$512=$X$6)+(($X$13:$X$512=$X$7)+(($Y$13:$Y$512=$Y$6)+(($Y$13:$Y$512=$Y$7)+(($Y$13:$Y$512=$Z$6)+(($Y$13:$Y$512=$Z$7))))))))),ROW($A$13:$A$512)-ROW($A$13)+1),ROWS(F$13:F78))))</f>
        <v/>
      </c>
      <c r="G78" s="351" t="str">
        <f t="array" ref="G78">IF(ROWS(G$13:G78)&gt;$S$5,"",INDEX(W$13:W$512,SMALL(IF(($W$13:$W$512=$W$6)+(($W$13:$W$512=$W$7)+(($W$13:$W$512=$W$8)+(($X$13:$X$512=$X$6)+(($X$13:$X$512=$X$7)+(($Y$13:$Y$512=$Y$6)+(($Y$13:$Y$512=$Y$7)+(($Y$13:$Y$512=$Z$6)+(($Y$13:$Y$512=$Z$7))))))))),ROW($A$13:$A$512)-ROW($A$13)+1),ROWS(G$13:G78))))</f>
        <v/>
      </c>
      <c r="H78" s="351" t="str">
        <f t="array" ref="H78">IF(ROWS(H$13:H78)&gt;$S$5,"",INDEX(X$13:X$512,SMALL(IF(($W$13:$W$512=$W$6)+(($W$13:$W$512=$W$7)+(($W$13:$W$512=$W$8)+(($X$13:$X$512=$X$6)+(($X$13:$X$512=$X$7)+(($Y$13:$Y$512=$Y$6)+(($Y$13:$Y$512=$Y$7)+(($Y$13:$Y$512=$Z$6)+(($Y$13:$Y$512=$Z$7))))))))),ROW($A$13:$A$512)-ROW($A$13)+1),ROWS(H$13:H78))))</f>
        <v/>
      </c>
      <c r="I78" s="351" t="str">
        <f t="array" ref="I78">IF(ROWS(I$13:I78)&gt;$S$5,"",INDEX(Y$13:Y$512,SMALL(IF(($W$13:$W$512=$W$6)+(($W$13:$W$512=$W$7)+(($W$13:$W$512=$W$8)+(($X$13:$X$512=$X$6)+(($X$13:$X$512=$X$7)+(($Y$13:$Y$512=$Y$6)+(($Y$13:$Y$512=$Y$7)+(($Y$13:$Y$512=$Z$6)+(($Y$13:$Y$512=$Z$7))))))))),ROW($A$13:$A$512)-ROW($A$13)+1),ROWS(I$13:I78))))</f>
        <v/>
      </c>
      <c r="J78" s="136"/>
      <c r="Q78" s="44">
        <f>Nut_StatusTool!A72</f>
        <v>66</v>
      </c>
      <c r="R78" s="44">
        <f>Nut_StatusTool!B72</f>
        <v>0</v>
      </c>
      <c r="S78" s="44">
        <f>Nut_StatusTool!C72</f>
        <v>0</v>
      </c>
      <c r="T78" s="44">
        <f>Nut_StatusTool!D72</f>
        <v>0</v>
      </c>
      <c r="U78" s="44">
        <f>Nut_StatusTool!F72</f>
        <v>0</v>
      </c>
      <c r="V78" s="285" t="str">
        <f>Nut_StatusTool!K72</f>
        <v/>
      </c>
      <c r="W78" s="44" t="str">
        <f>Nut_StatusTool!L72</f>
        <v/>
      </c>
      <c r="X78" s="44" t="str">
        <f>Nut_StatusTool!M72</f>
        <v/>
      </c>
      <c r="Y78" s="44" t="str">
        <f>Nut_StatusTool!N72</f>
        <v/>
      </c>
    </row>
    <row r="79" spans="1:25">
      <c r="A79" s="182" t="str">
        <f t="array" ref="A79">IF(ROWS(A$13:A79)&gt;$S$5,"",INDEX(Q$13:Q$512,SMALL(IF(($W$13:$W$512=$W$6)+(($W$13:$W$512=$W$7)+(($W$13:$W$512=$W$8)+(($X$13:$X$512=$X$6)+(($X$13:$X$512=$X$7)+(($Y$13:$Y$512=$Y$6)+(($Y$13:$Y$512=$Y$7)+(($Y$13:$Y$512=$Z$6)+(($Y$13:$Y$512=$Z$7))))))))),ROW($A$13:$A$512)-ROW($A$13)+1),ROWS(A$13:A79))))</f>
        <v/>
      </c>
      <c r="B79" s="290" t="str">
        <f t="array" ref="B79">IF(ROWS(B$13:B79)&gt;$S$5,"",INDEX(R$13:R$512,SMALL(IF(($W$13:$W$512=$W$6)+(($W$13:$W$512=$W$7)+(($W$13:$W$512=$W$8)+(($X$13:$X$512=$X$6)+(($X$13:$X$512=$X$7)+(($Y$13:$Y$512=$Y$6)+(($Y$13:$Y$512=$Y$7)+(($Y$13:$Y$512=$Z$6)+(($Y$13:$Y$512=$Z$7))))))))),ROW($A$13:$A$512)-ROW($A$13)+1),ROWS(B$13:B79))))</f>
        <v/>
      </c>
      <c r="C79" s="290" t="str">
        <f t="array" ref="C79">IF(ROWS(C$13:C79)&gt;$S$5,"",INDEX(S$13:S$512,SMALL(IF(($W$13:$W$512=$W$6)+(($W$13:$W$512=$W$7)+(($W$13:$W$512=$W$8)+(($X$13:$X$512=$X$6)+(($X$13:$X$512=$X$7)+(($Y$13:$Y$512=$Y$6)+(($Y$13:$Y$512=$Y$7)+(($Y$13:$Y$512=$Z$6)+(($Y$13:$Y$512=$Z$7))))))))),ROW($A$13:$A$512)-ROW($A$13)+1),ROWS(C$13:C79))))</f>
        <v/>
      </c>
      <c r="D79" s="316" t="str">
        <f t="array" ref="D79">IF(ROWS(D$13:D79)&gt;$S$5,"",INDEX(T$13:T$512,SMALL(IF(($W$13:$W$512=$W$6)+(($W$13:$W$512=$W$7)+(($W$13:$W$512=$W$8)+(($X$13:$X$512=$X$6)+(($X$13:$X$512=$X$7)+(($Y$13:$Y$512=$Y$6)+(($Y$13:$Y$512=$Y$7)+(($Y$13:$Y$512=$Z$6)+(($Y$13:$Y$512=$Z$7))))))))),ROW($A$13:$A$512)-ROW($A$13)+1),ROWS(D$13:D79))))</f>
        <v/>
      </c>
      <c r="E79" s="182" t="str">
        <f t="array" ref="E79">IF(ROWS(E$13:E79)&gt;$S$5,"",INDEX(U$13:U$512,SMALL(IF(($W$13:$W$512=$W$6)+(($W$13:$W$512=$W$7)+(($W$13:$W$512=$W$8)+(($X$13:$X$512=$X$6)+(($X$13:$X$512=$X$7)+(($Y$13:$Y$512=$Y$6)+(($Y$13:$Y$512=$Y$7)+(($Y$13:$Y$512=$Z$6)+(($Y$13:$Y$512=$Z$7))))))))),ROW($A$13:$A$512)-ROW($A$13)+1),ROWS(E$13:E79))))</f>
        <v/>
      </c>
      <c r="F79" s="182" t="str">
        <f t="array" ref="F79">IF(ROWS(F$13:F79)&gt;$S$5,"",INDEX(V$13:V$512,SMALL(IF(($W$13:$W$512=$W$6)+(($W$13:$W$512=$W$7)+(($W$13:$W$512=$W$8)+(($X$13:$X$512=$X$6)+(($X$13:$X$512=$X$7)+(($Y$13:$Y$512=$Y$6)+(($Y$13:$Y$512=$Y$7)+(($Y$13:$Y$512=$Z$6)+(($Y$13:$Y$512=$Z$7))))))))),ROW($A$13:$A$512)-ROW($A$13)+1),ROWS(F$13:F79))))</f>
        <v/>
      </c>
      <c r="G79" s="351" t="str">
        <f t="array" ref="G79">IF(ROWS(G$13:G79)&gt;$S$5,"",INDEX(W$13:W$512,SMALL(IF(($W$13:$W$512=$W$6)+(($W$13:$W$512=$W$7)+(($W$13:$W$512=$W$8)+(($X$13:$X$512=$X$6)+(($X$13:$X$512=$X$7)+(($Y$13:$Y$512=$Y$6)+(($Y$13:$Y$512=$Y$7)+(($Y$13:$Y$512=$Z$6)+(($Y$13:$Y$512=$Z$7))))))))),ROW($A$13:$A$512)-ROW($A$13)+1),ROWS(G$13:G79))))</f>
        <v/>
      </c>
      <c r="H79" s="351" t="str">
        <f t="array" ref="H79">IF(ROWS(H$13:H79)&gt;$S$5,"",INDEX(X$13:X$512,SMALL(IF(($W$13:$W$512=$W$6)+(($W$13:$W$512=$W$7)+(($W$13:$W$512=$W$8)+(($X$13:$X$512=$X$6)+(($X$13:$X$512=$X$7)+(($Y$13:$Y$512=$Y$6)+(($Y$13:$Y$512=$Y$7)+(($Y$13:$Y$512=$Z$6)+(($Y$13:$Y$512=$Z$7))))))))),ROW($A$13:$A$512)-ROW($A$13)+1),ROWS(H$13:H79))))</f>
        <v/>
      </c>
      <c r="I79" s="351" t="str">
        <f t="array" ref="I79">IF(ROWS(I$13:I79)&gt;$S$5,"",INDEX(Y$13:Y$512,SMALL(IF(($W$13:$W$512=$W$6)+(($W$13:$W$512=$W$7)+(($W$13:$W$512=$W$8)+(($X$13:$X$512=$X$6)+(($X$13:$X$512=$X$7)+(($Y$13:$Y$512=$Y$6)+(($Y$13:$Y$512=$Y$7)+(($Y$13:$Y$512=$Z$6)+(($Y$13:$Y$512=$Z$7))))))))),ROW($A$13:$A$512)-ROW($A$13)+1),ROWS(I$13:I79))))</f>
        <v/>
      </c>
      <c r="J79" s="136"/>
      <c r="Q79" s="44">
        <f>Nut_StatusTool!A73</f>
        <v>67</v>
      </c>
      <c r="R79" s="44">
        <f>Nut_StatusTool!B73</f>
        <v>0</v>
      </c>
      <c r="S79" s="44">
        <f>Nut_StatusTool!C73</f>
        <v>0</v>
      </c>
      <c r="T79" s="44">
        <f>Nut_StatusTool!D73</f>
        <v>0</v>
      </c>
      <c r="U79" s="44">
        <f>Nut_StatusTool!F73</f>
        <v>0</v>
      </c>
      <c r="V79" s="285" t="str">
        <f>Nut_StatusTool!K73</f>
        <v/>
      </c>
      <c r="W79" s="44" t="str">
        <f>Nut_StatusTool!L73</f>
        <v/>
      </c>
      <c r="X79" s="44" t="str">
        <f>Nut_StatusTool!M73</f>
        <v/>
      </c>
      <c r="Y79" s="44" t="str">
        <f>Nut_StatusTool!N73</f>
        <v/>
      </c>
    </row>
    <row r="80" spans="1:25">
      <c r="A80" s="182" t="str">
        <f t="array" ref="A80">IF(ROWS(A$13:A80)&gt;$S$5,"",INDEX(Q$13:Q$512,SMALL(IF(($W$13:$W$512=$W$6)+(($W$13:$W$512=$W$7)+(($W$13:$W$512=$W$8)+(($X$13:$X$512=$X$6)+(($X$13:$X$512=$X$7)+(($Y$13:$Y$512=$Y$6)+(($Y$13:$Y$512=$Y$7)+(($Y$13:$Y$512=$Z$6)+(($Y$13:$Y$512=$Z$7))))))))),ROW($A$13:$A$512)-ROW($A$13)+1),ROWS(A$13:A80))))</f>
        <v/>
      </c>
      <c r="B80" s="290" t="str">
        <f t="array" ref="B80">IF(ROWS(B$13:B80)&gt;$S$5,"",INDEX(R$13:R$512,SMALL(IF(($W$13:$W$512=$W$6)+(($W$13:$W$512=$W$7)+(($W$13:$W$512=$W$8)+(($X$13:$X$512=$X$6)+(($X$13:$X$512=$X$7)+(($Y$13:$Y$512=$Y$6)+(($Y$13:$Y$512=$Y$7)+(($Y$13:$Y$512=$Z$6)+(($Y$13:$Y$512=$Z$7))))))))),ROW($A$13:$A$512)-ROW($A$13)+1),ROWS(B$13:B80))))</f>
        <v/>
      </c>
      <c r="C80" s="290" t="str">
        <f t="array" ref="C80">IF(ROWS(C$13:C80)&gt;$S$5,"",INDEX(S$13:S$512,SMALL(IF(($W$13:$W$512=$W$6)+(($W$13:$W$512=$W$7)+(($W$13:$W$512=$W$8)+(($X$13:$X$512=$X$6)+(($X$13:$X$512=$X$7)+(($Y$13:$Y$512=$Y$6)+(($Y$13:$Y$512=$Y$7)+(($Y$13:$Y$512=$Z$6)+(($Y$13:$Y$512=$Z$7))))))))),ROW($A$13:$A$512)-ROW($A$13)+1),ROWS(C$13:C80))))</f>
        <v/>
      </c>
      <c r="D80" s="316" t="str">
        <f t="array" ref="D80">IF(ROWS(D$13:D80)&gt;$S$5,"",INDEX(T$13:T$512,SMALL(IF(($W$13:$W$512=$W$6)+(($W$13:$W$512=$W$7)+(($W$13:$W$512=$W$8)+(($X$13:$X$512=$X$6)+(($X$13:$X$512=$X$7)+(($Y$13:$Y$512=$Y$6)+(($Y$13:$Y$512=$Y$7)+(($Y$13:$Y$512=$Z$6)+(($Y$13:$Y$512=$Z$7))))))))),ROW($A$13:$A$512)-ROW($A$13)+1),ROWS(D$13:D80))))</f>
        <v/>
      </c>
      <c r="E80" s="182" t="str">
        <f t="array" ref="E80">IF(ROWS(E$13:E80)&gt;$S$5,"",INDEX(U$13:U$512,SMALL(IF(($W$13:$W$512=$W$6)+(($W$13:$W$512=$W$7)+(($W$13:$W$512=$W$8)+(($X$13:$X$512=$X$6)+(($X$13:$X$512=$X$7)+(($Y$13:$Y$512=$Y$6)+(($Y$13:$Y$512=$Y$7)+(($Y$13:$Y$512=$Z$6)+(($Y$13:$Y$512=$Z$7))))))))),ROW($A$13:$A$512)-ROW($A$13)+1),ROWS(E$13:E80))))</f>
        <v/>
      </c>
      <c r="F80" s="182" t="str">
        <f t="array" ref="F80">IF(ROWS(F$13:F80)&gt;$S$5,"",INDEX(V$13:V$512,SMALL(IF(($W$13:$W$512=$W$6)+(($W$13:$W$512=$W$7)+(($W$13:$W$512=$W$8)+(($X$13:$X$512=$X$6)+(($X$13:$X$512=$X$7)+(($Y$13:$Y$512=$Y$6)+(($Y$13:$Y$512=$Y$7)+(($Y$13:$Y$512=$Z$6)+(($Y$13:$Y$512=$Z$7))))))))),ROW($A$13:$A$512)-ROW($A$13)+1),ROWS(F$13:F80))))</f>
        <v/>
      </c>
      <c r="G80" s="351" t="str">
        <f t="array" ref="G80">IF(ROWS(G$13:G80)&gt;$S$5,"",INDEX(W$13:W$512,SMALL(IF(($W$13:$W$512=$W$6)+(($W$13:$W$512=$W$7)+(($W$13:$W$512=$W$8)+(($X$13:$X$512=$X$6)+(($X$13:$X$512=$X$7)+(($Y$13:$Y$512=$Y$6)+(($Y$13:$Y$512=$Y$7)+(($Y$13:$Y$512=$Z$6)+(($Y$13:$Y$512=$Z$7))))))))),ROW($A$13:$A$512)-ROW($A$13)+1),ROWS(G$13:G80))))</f>
        <v/>
      </c>
      <c r="H80" s="351" t="str">
        <f t="array" ref="H80">IF(ROWS(H$13:H80)&gt;$S$5,"",INDEX(X$13:X$512,SMALL(IF(($W$13:$W$512=$W$6)+(($W$13:$W$512=$W$7)+(($W$13:$W$512=$W$8)+(($X$13:$X$512=$X$6)+(($X$13:$X$512=$X$7)+(($Y$13:$Y$512=$Y$6)+(($Y$13:$Y$512=$Y$7)+(($Y$13:$Y$512=$Z$6)+(($Y$13:$Y$512=$Z$7))))))))),ROW($A$13:$A$512)-ROW($A$13)+1),ROWS(H$13:H80))))</f>
        <v/>
      </c>
      <c r="I80" s="351" t="str">
        <f t="array" ref="I80">IF(ROWS(I$13:I80)&gt;$S$5,"",INDEX(Y$13:Y$512,SMALL(IF(($W$13:$W$512=$W$6)+(($W$13:$W$512=$W$7)+(($W$13:$W$512=$W$8)+(($X$13:$X$512=$X$6)+(($X$13:$X$512=$X$7)+(($Y$13:$Y$512=$Y$6)+(($Y$13:$Y$512=$Y$7)+(($Y$13:$Y$512=$Z$6)+(($Y$13:$Y$512=$Z$7))))))))),ROW($A$13:$A$512)-ROW($A$13)+1),ROWS(I$13:I80))))</f>
        <v/>
      </c>
      <c r="J80" s="136"/>
      <c r="Q80" s="44">
        <f>Nut_StatusTool!A74</f>
        <v>68</v>
      </c>
      <c r="R80" s="44">
        <f>Nut_StatusTool!B74</f>
        <v>0</v>
      </c>
      <c r="S80" s="44">
        <f>Nut_StatusTool!C74</f>
        <v>0</v>
      </c>
      <c r="T80" s="44">
        <f>Nut_StatusTool!D74</f>
        <v>0</v>
      </c>
      <c r="U80" s="44">
        <f>Nut_StatusTool!F74</f>
        <v>0</v>
      </c>
      <c r="V80" s="285" t="str">
        <f>Nut_StatusTool!K74</f>
        <v/>
      </c>
      <c r="W80" s="44" t="str">
        <f>Nut_StatusTool!L74</f>
        <v/>
      </c>
      <c r="X80" s="44" t="str">
        <f>Nut_StatusTool!M74</f>
        <v/>
      </c>
      <c r="Y80" s="44" t="str">
        <f>Nut_StatusTool!N74</f>
        <v/>
      </c>
    </row>
    <row r="81" spans="1:25">
      <c r="A81" s="182" t="str">
        <f t="array" ref="A81">IF(ROWS(A$13:A81)&gt;$S$5,"",INDEX(Q$13:Q$512,SMALL(IF(($W$13:$W$512=$W$6)+(($W$13:$W$512=$W$7)+(($W$13:$W$512=$W$8)+(($X$13:$X$512=$X$6)+(($X$13:$X$512=$X$7)+(($Y$13:$Y$512=$Y$6)+(($Y$13:$Y$512=$Y$7)+(($Y$13:$Y$512=$Z$6)+(($Y$13:$Y$512=$Z$7))))))))),ROW($A$13:$A$512)-ROW($A$13)+1),ROWS(A$13:A81))))</f>
        <v/>
      </c>
      <c r="B81" s="290" t="str">
        <f t="array" ref="B81">IF(ROWS(B$13:B81)&gt;$S$5,"",INDEX(R$13:R$512,SMALL(IF(($W$13:$W$512=$W$6)+(($W$13:$W$512=$W$7)+(($W$13:$W$512=$W$8)+(($X$13:$X$512=$X$6)+(($X$13:$X$512=$X$7)+(($Y$13:$Y$512=$Y$6)+(($Y$13:$Y$512=$Y$7)+(($Y$13:$Y$512=$Z$6)+(($Y$13:$Y$512=$Z$7))))))))),ROW($A$13:$A$512)-ROW($A$13)+1),ROWS(B$13:B81))))</f>
        <v/>
      </c>
      <c r="C81" s="290" t="str">
        <f t="array" ref="C81">IF(ROWS(C$13:C81)&gt;$S$5,"",INDEX(S$13:S$512,SMALL(IF(($W$13:$W$512=$W$6)+(($W$13:$W$512=$W$7)+(($W$13:$W$512=$W$8)+(($X$13:$X$512=$X$6)+(($X$13:$X$512=$X$7)+(($Y$13:$Y$512=$Y$6)+(($Y$13:$Y$512=$Y$7)+(($Y$13:$Y$512=$Z$6)+(($Y$13:$Y$512=$Z$7))))))))),ROW($A$13:$A$512)-ROW($A$13)+1),ROWS(C$13:C81))))</f>
        <v/>
      </c>
      <c r="D81" s="316" t="str">
        <f t="array" ref="D81">IF(ROWS(D$13:D81)&gt;$S$5,"",INDEX(T$13:T$512,SMALL(IF(($W$13:$W$512=$W$6)+(($W$13:$W$512=$W$7)+(($W$13:$W$512=$W$8)+(($X$13:$X$512=$X$6)+(($X$13:$X$512=$X$7)+(($Y$13:$Y$512=$Y$6)+(($Y$13:$Y$512=$Y$7)+(($Y$13:$Y$512=$Z$6)+(($Y$13:$Y$512=$Z$7))))))))),ROW($A$13:$A$512)-ROW($A$13)+1),ROWS(D$13:D81))))</f>
        <v/>
      </c>
      <c r="E81" s="182" t="str">
        <f t="array" ref="E81">IF(ROWS(E$13:E81)&gt;$S$5,"",INDEX(U$13:U$512,SMALL(IF(($W$13:$W$512=$W$6)+(($W$13:$W$512=$W$7)+(($W$13:$W$512=$W$8)+(($X$13:$X$512=$X$6)+(($X$13:$X$512=$X$7)+(($Y$13:$Y$512=$Y$6)+(($Y$13:$Y$512=$Y$7)+(($Y$13:$Y$512=$Z$6)+(($Y$13:$Y$512=$Z$7))))))))),ROW($A$13:$A$512)-ROW($A$13)+1),ROWS(E$13:E81))))</f>
        <v/>
      </c>
      <c r="F81" s="182" t="str">
        <f t="array" ref="F81">IF(ROWS(F$13:F81)&gt;$S$5,"",INDEX(V$13:V$512,SMALL(IF(($W$13:$W$512=$W$6)+(($W$13:$W$512=$W$7)+(($W$13:$W$512=$W$8)+(($X$13:$X$512=$X$6)+(($X$13:$X$512=$X$7)+(($Y$13:$Y$512=$Y$6)+(($Y$13:$Y$512=$Y$7)+(($Y$13:$Y$512=$Z$6)+(($Y$13:$Y$512=$Z$7))))))))),ROW($A$13:$A$512)-ROW($A$13)+1),ROWS(F$13:F81))))</f>
        <v/>
      </c>
      <c r="G81" s="351" t="str">
        <f t="array" ref="G81">IF(ROWS(G$13:G81)&gt;$S$5,"",INDEX(W$13:W$512,SMALL(IF(($W$13:$W$512=$W$6)+(($W$13:$W$512=$W$7)+(($W$13:$W$512=$W$8)+(($X$13:$X$512=$X$6)+(($X$13:$X$512=$X$7)+(($Y$13:$Y$512=$Y$6)+(($Y$13:$Y$512=$Y$7)+(($Y$13:$Y$512=$Z$6)+(($Y$13:$Y$512=$Z$7))))))))),ROW($A$13:$A$512)-ROW($A$13)+1),ROWS(G$13:G81))))</f>
        <v/>
      </c>
      <c r="H81" s="351" t="str">
        <f t="array" ref="H81">IF(ROWS(H$13:H81)&gt;$S$5,"",INDEX(X$13:X$512,SMALL(IF(($W$13:$W$512=$W$6)+(($W$13:$W$512=$W$7)+(($W$13:$W$512=$W$8)+(($X$13:$X$512=$X$6)+(($X$13:$X$512=$X$7)+(($Y$13:$Y$512=$Y$6)+(($Y$13:$Y$512=$Y$7)+(($Y$13:$Y$512=$Z$6)+(($Y$13:$Y$512=$Z$7))))))))),ROW($A$13:$A$512)-ROW($A$13)+1),ROWS(H$13:H81))))</f>
        <v/>
      </c>
      <c r="I81" s="351" t="str">
        <f t="array" ref="I81">IF(ROWS(I$13:I81)&gt;$S$5,"",INDEX(Y$13:Y$512,SMALL(IF(($W$13:$W$512=$W$6)+(($W$13:$W$512=$W$7)+(($W$13:$W$512=$W$8)+(($X$13:$X$512=$X$6)+(($X$13:$X$512=$X$7)+(($Y$13:$Y$512=$Y$6)+(($Y$13:$Y$512=$Y$7)+(($Y$13:$Y$512=$Z$6)+(($Y$13:$Y$512=$Z$7))))))))),ROW($A$13:$A$512)-ROW($A$13)+1),ROWS(I$13:I81))))</f>
        <v/>
      </c>
      <c r="J81" s="136"/>
      <c r="Q81" s="44">
        <f>Nut_StatusTool!A75</f>
        <v>69</v>
      </c>
      <c r="R81" s="44">
        <f>Nut_StatusTool!B75</f>
        <v>0</v>
      </c>
      <c r="S81" s="44">
        <f>Nut_StatusTool!C75</f>
        <v>0</v>
      </c>
      <c r="T81" s="44">
        <f>Nut_StatusTool!D75</f>
        <v>0</v>
      </c>
      <c r="U81" s="44">
        <f>Nut_StatusTool!F75</f>
        <v>0</v>
      </c>
      <c r="V81" s="285" t="str">
        <f>Nut_StatusTool!K75</f>
        <v/>
      </c>
      <c r="W81" s="44" t="str">
        <f>Nut_StatusTool!L75</f>
        <v/>
      </c>
      <c r="X81" s="44" t="str">
        <f>Nut_StatusTool!M75</f>
        <v/>
      </c>
      <c r="Y81" s="44" t="str">
        <f>Nut_StatusTool!N75</f>
        <v/>
      </c>
    </row>
    <row r="82" spans="1:25">
      <c r="A82" s="182" t="str">
        <f t="array" ref="A82">IF(ROWS(A$13:A82)&gt;$S$5,"",INDEX(Q$13:Q$512,SMALL(IF(($W$13:$W$512=$W$6)+(($W$13:$W$512=$W$7)+(($W$13:$W$512=$W$8)+(($X$13:$X$512=$X$6)+(($X$13:$X$512=$X$7)+(($Y$13:$Y$512=$Y$6)+(($Y$13:$Y$512=$Y$7)+(($Y$13:$Y$512=$Z$6)+(($Y$13:$Y$512=$Z$7))))))))),ROW($A$13:$A$512)-ROW($A$13)+1),ROWS(A$13:A82))))</f>
        <v/>
      </c>
      <c r="B82" s="290" t="str">
        <f t="array" ref="B82">IF(ROWS(B$13:B82)&gt;$S$5,"",INDEX(R$13:R$512,SMALL(IF(($W$13:$W$512=$W$6)+(($W$13:$W$512=$W$7)+(($W$13:$W$512=$W$8)+(($X$13:$X$512=$X$6)+(($X$13:$X$512=$X$7)+(($Y$13:$Y$512=$Y$6)+(($Y$13:$Y$512=$Y$7)+(($Y$13:$Y$512=$Z$6)+(($Y$13:$Y$512=$Z$7))))))))),ROW($A$13:$A$512)-ROW($A$13)+1),ROWS(B$13:B82))))</f>
        <v/>
      </c>
      <c r="C82" s="290" t="str">
        <f t="array" ref="C82">IF(ROWS(C$13:C82)&gt;$S$5,"",INDEX(S$13:S$512,SMALL(IF(($W$13:$W$512=$W$6)+(($W$13:$W$512=$W$7)+(($W$13:$W$512=$W$8)+(($X$13:$X$512=$X$6)+(($X$13:$X$512=$X$7)+(($Y$13:$Y$512=$Y$6)+(($Y$13:$Y$512=$Y$7)+(($Y$13:$Y$512=$Z$6)+(($Y$13:$Y$512=$Z$7))))))))),ROW($A$13:$A$512)-ROW($A$13)+1),ROWS(C$13:C82))))</f>
        <v/>
      </c>
      <c r="D82" s="316" t="str">
        <f t="array" ref="D82">IF(ROWS(D$13:D82)&gt;$S$5,"",INDEX(T$13:T$512,SMALL(IF(($W$13:$W$512=$W$6)+(($W$13:$W$512=$W$7)+(($W$13:$W$512=$W$8)+(($X$13:$X$512=$X$6)+(($X$13:$X$512=$X$7)+(($Y$13:$Y$512=$Y$6)+(($Y$13:$Y$512=$Y$7)+(($Y$13:$Y$512=$Z$6)+(($Y$13:$Y$512=$Z$7))))))))),ROW($A$13:$A$512)-ROW($A$13)+1),ROWS(D$13:D82))))</f>
        <v/>
      </c>
      <c r="E82" s="182" t="str">
        <f t="array" ref="E82">IF(ROWS(E$13:E82)&gt;$S$5,"",INDEX(U$13:U$512,SMALL(IF(($W$13:$W$512=$W$6)+(($W$13:$W$512=$W$7)+(($W$13:$W$512=$W$8)+(($X$13:$X$512=$X$6)+(($X$13:$X$512=$X$7)+(($Y$13:$Y$512=$Y$6)+(($Y$13:$Y$512=$Y$7)+(($Y$13:$Y$512=$Z$6)+(($Y$13:$Y$512=$Z$7))))))))),ROW($A$13:$A$512)-ROW($A$13)+1),ROWS(E$13:E82))))</f>
        <v/>
      </c>
      <c r="F82" s="182" t="str">
        <f t="array" ref="F82">IF(ROWS(F$13:F82)&gt;$S$5,"",INDEX(V$13:V$512,SMALL(IF(($W$13:$W$512=$W$6)+(($W$13:$W$512=$W$7)+(($W$13:$W$512=$W$8)+(($X$13:$X$512=$X$6)+(($X$13:$X$512=$X$7)+(($Y$13:$Y$512=$Y$6)+(($Y$13:$Y$512=$Y$7)+(($Y$13:$Y$512=$Z$6)+(($Y$13:$Y$512=$Z$7))))))))),ROW($A$13:$A$512)-ROW($A$13)+1),ROWS(F$13:F82))))</f>
        <v/>
      </c>
      <c r="G82" s="351" t="str">
        <f t="array" ref="G82">IF(ROWS(G$13:G82)&gt;$S$5,"",INDEX(W$13:W$512,SMALL(IF(($W$13:$W$512=$W$6)+(($W$13:$W$512=$W$7)+(($W$13:$W$512=$W$8)+(($X$13:$X$512=$X$6)+(($X$13:$X$512=$X$7)+(($Y$13:$Y$512=$Y$6)+(($Y$13:$Y$512=$Y$7)+(($Y$13:$Y$512=$Z$6)+(($Y$13:$Y$512=$Z$7))))))))),ROW($A$13:$A$512)-ROW($A$13)+1),ROWS(G$13:G82))))</f>
        <v/>
      </c>
      <c r="H82" s="351" t="str">
        <f t="array" ref="H82">IF(ROWS(H$13:H82)&gt;$S$5,"",INDEX(X$13:X$512,SMALL(IF(($W$13:$W$512=$W$6)+(($W$13:$W$512=$W$7)+(($W$13:$W$512=$W$8)+(($X$13:$X$512=$X$6)+(($X$13:$X$512=$X$7)+(($Y$13:$Y$512=$Y$6)+(($Y$13:$Y$512=$Y$7)+(($Y$13:$Y$512=$Z$6)+(($Y$13:$Y$512=$Z$7))))))))),ROW($A$13:$A$512)-ROW($A$13)+1),ROWS(H$13:H82))))</f>
        <v/>
      </c>
      <c r="I82" s="351" t="str">
        <f t="array" ref="I82">IF(ROWS(I$13:I82)&gt;$S$5,"",INDEX(Y$13:Y$512,SMALL(IF(($W$13:$W$512=$W$6)+(($W$13:$W$512=$W$7)+(($W$13:$W$512=$W$8)+(($X$13:$X$512=$X$6)+(($X$13:$X$512=$X$7)+(($Y$13:$Y$512=$Y$6)+(($Y$13:$Y$512=$Y$7)+(($Y$13:$Y$512=$Z$6)+(($Y$13:$Y$512=$Z$7))))))))),ROW($A$13:$A$512)-ROW($A$13)+1),ROWS(I$13:I82))))</f>
        <v/>
      </c>
      <c r="J82" s="136"/>
      <c r="Q82" s="44">
        <f>Nut_StatusTool!A76</f>
        <v>70</v>
      </c>
      <c r="R82" s="44">
        <f>Nut_StatusTool!B76</f>
        <v>0</v>
      </c>
      <c r="S82" s="44">
        <f>Nut_StatusTool!C76</f>
        <v>0</v>
      </c>
      <c r="T82" s="44">
        <f>Nut_StatusTool!D76</f>
        <v>0</v>
      </c>
      <c r="U82" s="44">
        <f>Nut_StatusTool!F76</f>
        <v>0</v>
      </c>
      <c r="V82" s="285" t="str">
        <f>Nut_StatusTool!K76</f>
        <v/>
      </c>
      <c r="W82" s="44" t="str">
        <f>Nut_StatusTool!L76</f>
        <v/>
      </c>
      <c r="X82" s="44" t="str">
        <f>Nut_StatusTool!M76</f>
        <v/>
      </c>
      <c r="Y82" s="44" t="str">
        <f>Nut_StatusTool!N76</f>
        <v/>
      </c>
    </row>
    <row r="83" spans="1:25">
      <c r="A83" s="182" t="str">
        <f t="array" ref="A83">IF(ROWS(A$13:A83)&gt;$S$5,"",INDEX(Q$13:Q$512,SMALL(IF(($W$13:$W$512=$W$6)+(($W$13:$W$512=$W$7)+(($W$13:$W$512=$W$8)+(($X$13:$X$512=$X$6)+(($X$13:$X$512=$X$7)+(($Y$13:$Y$512=$Y$6)+(($Y$13:$Y$512=$Y$7)+(($Y$13:$Y$512=$Z$6)+(($Y$13:$Y$512=$Z$7))))))))),ROW($A$13:$A$512)-ROW($A$13)+1),ROWS(A$13:A83))))</f>
        <v/>
      </c>
      <c r="B83" s="290" t="str">
        <f t="array" ref="B83">IF(ROWS(B$13:B83)&gt;$S$5,"",INDEX(R$13:R$512,SMALL(IF(($W$13:$W$512=$W$6)+(($W$13:$W$512=$W$7)+(($W$13:$W$512=$W$8)+(($X$13:$X$512=$X$6)+(($X$13:$X$512=$X$7)+(($Y$13:$Y$512=$Y$6)+(($Y$13:$Y$512=$Y$7)+(($Y$13:$Y$512=$Z$6)+(($Y$13:$Y$512=$Z$7))))))))),ROW($A$13:$A$512)-ROW($A$13)+1),ROWS(B$13:B83))))</f>
        <v/>
      </c>
      <c r="C83" s="290" t="str">
        <f t="array" ref="C83">IF(ROWS(C$13:C83)&gt;$S$5,"",INDEX(S$13:S$512,SMALL(IF(($W$13:$W$512=$W$6)+(($W$13:$W$512=$W$7)+(($W$13:$W$512=$W$8)+(($X$13:$X$512=$X$6)+(($X$13:$X$512=$X$7)+(($Y$13:$Y$512=$Y$6)+(($Y$13:$Y$512=$Y$7)+(($Y$13:$Y$512=$Z$6)+(($Y$13:$Y$512=$Z$7))))))))),ROW($A$13:$A$512)-ROW($A$13)+1),ROWS(C$13:C83))))</f>
        <v/>
      </c>
      <c r="D83" s="316" t="str">
        <f t="array" ref="D83">IF(ROWS(D$13:D83)&gt;$S$5,"",INDEX(T$13:T$512,SMALL(IF(($W$13:$W$512=$W$6)+(($W$13:$W$512=$W$7)+(($W$13:$W$512=$W$8)+(($X$13:$X$512=$X$6)+(($X$13:$X$512=$X$7)+(($Y$13:$Y$512=$Y$6)+(($Y$13:$Y$512=$Y$7)+(($Y$13:$Y$512=$Z$6)+(($Y$13:$Y$512=$Z$7))))))))),ROW($A$13:$A$512)-ROW($A$13)+1),ROWS(D$13:D83))))</f>
        <v/>
      </c>
      <c r="E83" s="182" t="str">
        <f t="array" ref="E83">IF(ROWS(E$13:E83)&gt;$S$5,"",INDEX(U$13:U$512,SMALL(IF(($W$13:$W$512=$W$6)+(($W$13:$W$512=$W$7)+(($W$13:$W$512=$W$8)+(($X$13:$X$512=$X$6)+(($X$13:$X$512=$X$7)+(($Y$13:$Y$512=$Y$6)+(($Y$13:$Y$512=$Y$7)+(($Y$13:$Y$512=$Z$6)+(($Y$13:$Y$512=$Z$7))))))))),ROW($A$13:$A$512)-ROW($A$13)+1),ROWS(E$13:E83))))</f>
        <v/>
      </c>
      <c r="F83" s="182" t="str">
        <f t="array" ref="F83">IF(ROWS(F$13:F83)&gt;$S$5,"",INDEX(V$13:V$512,SMALL(IF(($W$13:$W$512=$W$6)+(($W$13:$W$512=$W$7)+(($W$13:$W$512=$W$8)+(($X$13:$X$512=$X$6)+(($X$13:$X$512=$X$7)+(($Y$13:$Y$512=$Y$6)+(($Y$13:$Y$512=$Y$7)+(($Y$13:$Y$512=$Z$6)+(($Y$13:$Y$512=$Z$7))))))))),ROW($A$13:$A$512)-ROW($A$13)+1),ROWS(F$13:F83))))</f>
        <v/>
      </c>
      <c r="G83" s="351" t="str">
        <f t="array" ref="G83">IF(ROWS(G$13:G83)&gt;$S$5,"",INDEX(W$13:W$512,SMALL(IF(($W$13:$W$512=$W$6)+(($W$13:$W$512=$W$7)+(($W$13:$W$512=$W$8)+(($X$13:$X$512=$X$6)+(($X$13:$X$512=$X$7)+(($Y$13:$Y$512=$Y$6)+(($Y$13:$Y$512=$Y$7)+(($Y$13:$Y$512=$Z$6)+(($Y$13:$Y$512=$Z$7))))))))),ROW($A$13:$A$512)-ROW($A$13)+1),ROWS(G$13:G83))))</f>
        <v/>
      </c>
      <c r="H83" s="351" t="str">
        <f t="array" ref="H83">IF(ROWS(H$13:H83)&gt;$S$5,"",INDEX(X$13:X$512,SMALL(IF(($W$13:$W$512=$W$6)+(($W$13:$W$512=$W$7)+(($W$13:$W$512=$W$8)+(($X$13:$X$512=$X$6)+(($X$13:$X$512=$X$7)+(($Y$13:$Y$512=$Y$6)+(($Y$13:$Y$512=$Y$7)+(($Y$13:$Y$512=$Z$6)+(($Y$13:$Y$512=$Z$7))))))))),ROW($A$13:$A$512)-ROW($A$13)+1),ROWS(H$13:H83))))</f>
        <v/>
      </c>
      <c r="I83" s="351" t="str">
        <f t="array" ref="I83">IF(ROWS(I$13:I83)&gt;$S$5,"",INDEX(Y$13:Y$512,SMALL(IF(($W$13:$W$512=$W$6)+(($W$13:$W$512=$W$7)+(($W$13:$W$512=$W$8)+(($X$13:$X$512=$X$6)+(($X$13:$X$512=$X$7)+(($Y$13:$Y$512=$Y$6)+(($Y$13:$Y$512=$Y$7)+(($Y$13:$Y$512=$Z$6)+(($Y$13:$Y$512=$Z$7))))))))),ROW($A$13:$A$512)-ROW($A$13)+1),ROWS(I$13:I83))))</f>
        <v/>
      </c>
      <c r="J83" s="136"/>
      <c r="Q83" s="44">
        <f>Nut_StatusTool!A77</f>
        <v>71</v>
      </c>
      <c r="R83" s="44">
        <f>Nut_StatusTool!B77</f>
        <v>0</v>
      </c>
      <c r="S83" s="44">
        <f>Nut_StatusTool!C77</f>
        <v>0</v>
      </c>
      <c r="T83" s="44">
        <f>Nut_StatusTool!D77</f>
        <v>0</v>
      </c>
      <c r="U83" s="44">
        <f>Nut_StatusTool!F77</f>
        <v>0</v>
      </c>
      <c r="V83" s="285" t="str">
        <f>Nut_StatusTool!K77</f>
        <v/>
      </c>
      <c r="W83" s="44" t="str">
        <f>Nut_StatusTool!L77</f>
        <v/>
      </c>
      <c r="X83" s="44" t="str">
        <f>Nut_StatusTool!M77</f>
        <v/>
      </c>
      <c r="Y83" s="44" t="str">
        <f>Nut_StatusTool!N77</f>
        <v/>
      </c>
    </row>
    <row r="84" spans="1:25">
      <c r="A84" s="182" t="str">
        <f t="array" ref="A84">IF(ROWS(A$13:A84)&gt;$S$5,"",INDEX(Q$13:Q$512,SMALL(IF(($W$13:$W$512=$W$6)+(($W$13:$W$512=$W$7)+(($W$13:$W$512=$W$8)+(($X$13:$X$512=$X$6)+(($X$13:$X$512=$X$7)+(($Y$13:$Y$512=$Y$6)+(($Y$13:$Y$512=$Y$7)+(($Y$13:$Y$512=$Z$6)+(($Y$13:$Y$512=$Z$7))))))))),ROW($A$13:$A$512)-ROW($A$13)+1),ROWS(A$13:A84))))</f>
        <v/>
      </c>
      <c r="B84" s="290" t="str">
        <f t="array" ref="B84">IF(ROWS(B$13:B84)&gt;$S$5,"",INDEX(R$13:R$512,SMALL(IF(($W$13:$W$512=$W$6)+(($W$13:$W$512=$W$7)+(($W$13:$W$512=$W$8)+(($X$13:$X$512=$X$6)+(($X$13:$X$512=$X$7)+(($Y$13:$Y$512=$Y$6)+(($Y$13:$Y$512=$Y$7)+(($Y$13:$Y$512=$Z$6)+(($Y$13:$Y$512=$Z$7))))))))),ROW($A$13:$A$512)-ROW($A$13)+1),ROWS(B$13:B84))))</f>
        <v/>
      </c>
      <c r="C84" s="290" t="str">
        <f t="array" ref="C84">IF(ROWS(C$13:C84)&gt;$S$5,"",INDEX(S$13:S$512,SMALL(IF(($W$13:$W$512=$W$6)+(($W$13:$W$512=$W$7)+(($W$13:$W$512=$W$8)+(($X$13:$X$512=$X$6)+(($X$13:$X$512=$X$7)+(($Y$13:$Y$512=$Y$6)+(($Y$13:$Y$512=$Y$7)+(($Y$13:$Y$512=$Z$6)+(($Y$13:$Y$512=$Z$7))))))))),ROW($A$13:$A$512)-ROW($A$13)+1),ROWS(C$13:C84))))</f>
        <v/>
      </c>
      <c r="D84" s="316" t="str">
        <f t="array" ref="D84">IF(ROWS(D$13:D84)&gt;$S$5,"",INDEX(T$13:T$512,SMALL(IF(($W$13:$W$512=$W$6)+(($W$13:$W$512=$W$7)+(($W$13:$W$512=$W$8)+(($X$13:$X$512=$X$6)+(($X$13:$X$512=$X$7)+(($Y$13:$Y$512=$Y$6)+(($Y$13:$Y$512=$Y$7)+(($Y$13:$Y$512=$Z$6)+(($Y$13:$Y$512=$Z$7))))))))),ROW($A$13:$A$512)-ROW($A$13)+1),ROWS(D$13:D84))))</f>
        <v/>
      </c>
      <c r="E84" s="182" t="str">
        <f t="array" ref="E84">IF(ROWS(E$13:E84)&gt;$S$5,"",INDEX(U$13:U$512,SMALL(IF(($W$13:$W$512=$W$6)+(($W$13:$W$512=$W$7)+(($W$13:$W$512=$W$8)+(($X$13:$X$512=$X$6)+(($X$13:$X$512=$X$7)+(($Y$13:$Y$512=$Y$6)+(($Y$13:$Y$512=$Y$7)+(($Y$13:$Y$512=$Z$6)+(($Y$13:$Y$512=$Z$7))))))))),ROW($A$13:$A$512)-ROW($A$13)+1),ROWS(E$13:E84))))</f>
        <v/>
      </c>
      <c r="F84" s="182" t="str">
        <f t="array" ref="F84">IF(ROWS(F$13:F84)&gt;$S$5,"",INDEX(V$13:V$512,SMALL(IF(($W$13:$W$512=$W$6)+(($W$13:$W$512=$W$7)+(($W$13:$W$512=$W$8)+(($X$13:$X$512=$X$6)+(($X$13:$X$512=$X$7)+(($Y$13:$Y$512=$Y$6)+(($Y$13:$Y$512=$Y$7)+(($Y$13:$Y$512=$Z$6)+(($Y$13:$Y$512=$Z$7))))))))),ROW($A$13:$A$512)-ROW($A$13)+1),ROWS(F$13:F84))))</f>
        <v/>
      </c>
      <c r="G84" s="351" t="str">
        <f t="array" ref="G84">IF(ROWS(G$13:G84)&gt;$S$5,"",INDEX(W$13:W$512,SMALL(IF(($W$13:$W$512=$W$6)+(($W$13:$W$512=$W$7)+(($W$13:$W$512=$W$8)+(($X$13:$X$512=$X$6)+(($X$13:$X$512=$X$7)+(($Y$13:$Y$512=$Y$6)+(($Y$13:$Y$512=$Y$7)+(($Y$13:$Y$512=$Z$6)+(($Y$13:$Y$512=$Z$7))))))))),ROW($A$13:$A$512)-ROW($A$13)+1),ROWS(G$13:G84))))</f>
        <v/>
      </c>
      <c r="H84" s="351" t="str">
        <f t="array" ref="H84">IF(ROWS(H$13:H84)&gt;$S$5,"",INDEX(X$13:X$512,SMALL(IF(($W$13:$W$512=$W$6)+(($W$13:$W$512=$W$7)+(($W$13:$W$512=$W$8)+(($X$13:$X$512=$X$6)+(($X$13:$X$512=$X$7)+(($Y$13:$Y$512=$Y$6)+(($Y$13:$Y$512=$Y$7)+(($Y$13:$Y$512=$Z$6)+(($Y$13:$Y$512=$Z$7))))))))),ROW($A$13:$A$512)-ROW($A$13)+1),ROWS(H$13:H84))))</f>
        <v/>
      </c>
      <c r="I84" s="351" t="str">
        <f t="array" ref="I84">IF(ROWS(I$13:I84)&gt;$S$5,"",INDEX(Y$13:Y$512,SMALL(IF(($W$13:$W$512=$W$6)+(($W$13:$W$512=$W$7)+(($W$13:$W$512=$W$8)+(($X$13:$X$512=$X$6)+(($X$13:$X$512=$X$7)+(($Y$13:$Y$512=$Y$6)+(($Y$13:$Y$512=$Y$7)+(($Y$13:$Y$512=$Z$6)+(($Y$13:$Y$512=$Z$7))))))))),ROW($A$13:$A$512)-ROW($A$13)+1),ROWS(I$13:I84))))</f>
        <v/>
      </c>
      <c r="J84" s="136"/>
      <c r="Q84" s="44">
        <f>Nut_StatusTool!A78</f>
        <v>72</v>
      </c>
      <c r="R84" s="44">
        <f>Nut_StatusTool!B78</f>
        <v>0</v>
      </c>
      <c r="S84" s="44">
        <f>Nut_StatusTool!C78</f>
        <v>0</v>
      </c>
      <c r="T84" s="44">
        <f>Nut_StatusTool!D78</f>
        <v>0</v>
      </c>
      <c r="U84" s="44">
        <f>Nut_StatusTool!F78</f>
        <v>0</v>
      </c>
      <c r="V84" s="285" t="str">
        <f>Nut_StatusTool!K78</f>
        <v/>
      </c>
      <c r="W84" s="44" t="str">
        <f>Nut_StatusTool!L78</f>
        <v/>
      </c>
      <c r="X84" s="44" t="str">
        <f>Nut_StatusTool!M78</f>
        <v/>
      </c>
      <c r="Y84" s="44" t="str">
        <f>Nut_StatusTool!N78</f>
        <v/>
      </c>
    </row>
    <row r="85" spans="1:25">
      <c r="A85" s="182" t="str">
        <f t="array" ref="A85">IF(ROWS(A$13:A85)&gt;$S$5,"",INDEX(Q$13:Q$512,SMALL(IF(($W$13:$W$512=$W$6)+(($W$13:$W$512=$W$7)+(($W$13:$W$512=$W$8)+(($X$13:$X$512=$X$6)+(($X$13:$X$512=$X$7)+(($Y$13:$Y$512=$Y$6)+(($Y$13:$Y$512=$Y$7)+(($Y$13:$Y$512=$Z$6)+(($Y$13:$Y$512=$Z$7))))))))),ROW($A$13:$A$512)-ROW($A$13)+1),ROWS(A$13:A85))))</f>
        <v/>
      </c>
      <c r="B85" s="290" t="str">
        <f t="array" ref="B85">IF(ROWS(B$13:B85)&gt;$S$5,"",INDEX(R$13:R$512,SMALL(IF(($W$13:$W$512=$W$6)+(($W$13:$W$512=$W$7)+(($W$13:$W$512=$W$8)+(($X$13:$X$512=$X$6)+(($X$13:$X$512=$X$7)+(($Y$13:$Y$512=$Y$6)+(($Y$13:$Y$512=$Y$7)+(($Y$13:$Y$512=$Z$6)+(($Y$13:$Y$512=$Z$7))))))))),ROW($A$13:$A$512)-ROW($A$13)+1),ROWS(B$13:B85))))</f>
        <v/>
      </c>
      <c r="C85" s="290" t="str">
        <f t="array" ref="C85">IF(ROWS(C$13:C85)&gt;$S$5,"",INDEX(S$13:S$512,SMALL(IF(($W$13:$W$512=$W$6)+(($W$13:$W$512=$W$7)+(($W$13:$W$512=$W$8)+(($X$13:$X$512=$X$6)+(($X$13:$X$512=$X$7)+(($Y$13:$Y$512=$Y$6)+(($Y$13:$Y$512=$Y$7)+(($Y$13:$Y$512=$Z$6)+(($Y$13:$Y$512=$Z$7))))))))),ROW($A$13:$A$512)-ROW($A$13)+1),ROWS(C$13:C85))))</f>
        <v/>
      </c>
      <c r="D85" s="316" t="str">
        <f t="array" ref="D85">IF(ROWS(D$13:D85)&gt;$S$5,"",INDEX(T$13:T$512,SMALL(IF(($W$13:$W$512=$W$6)+(($W$13:$W$512=$W$7)+(($W$13:$W$512=$W$8)+(($X$13:$X$512=$X$6)+(($X$13:$X$512=$X$7)+(($Y$13:$Y$512=$Y$6)+(($Y$13:$Y$512=$Y$7)+(($Y$13:$Y$512=$Z$6)+(($Y$13:$Y$512=$Z$7))))))))),ROW($A$13:$A$512)-ROW($A$13)+1),ROWS(D$13:D85))))</f>
        <v/>
      </c>
      <c r="E85" s="182" t="str">
        <f t="array" ref="E85">IF(ROWS(E$13:E85)&gt;$S$5,"",INDEX(U$13:U$512,SMALL(IF(($W$13:$W$512=$W$6)+(($W$13:$W$512=$W$7)+(($W$13:$W$512=$W$8)+(($X$13:$X$512=$X$6)+(($X$13:$X$512=$X$7)+(($Y$13:$Y$512=$Y$6)+(($Y$13:$Y$512=$Y$7)+(($Y$13:$Y$512=$Z$6)+(($Y$13:$Y$512=$Z$7))))))))),ROW($A$13:$A$512)-ROW($A$13)+1),ROWS(E$13:E85))))</f>
        <v/>
      </c>
      <c r="F85" s="182" t="str">
        <f t="array" ref="F85">IF(ROWS(F$13:F85)&gt;$S$5,"",INDEX(V$13:V$512,SMALL(IF(($W$13:$W$512=$W$6)+(($W$13:$W$512=$W$7)+(($W$13:$W$512=$W$8)+(($X$13:$X$512=$X$6)+(($X$13:$X$512=$X$7)+(($Y$13:$Y$512=$Y$6)+(($Y$13:$Y$512=$Y$7)+(($Y$13:$Y$512=$Z$6)+(($Y$13:$Y$512=$Z$7))))))))),ROW($A$13:$A$512)-ROW($A$13)+1),ROWS(F$13:F85))))</f>
        <v/>
      </c>
      <c r="G85" s="351" t="str">
        <f t="array" ref="G85">IF(ROWS(G$13:G85)&gt;$S$5,"",INDEX(W$13:W$512,SMALL(IF(($W$13:$W$512=$W$6)+(($W$13:$W$512=$W$7)+(($W$13:$W$512=$W$8)+(($X$13:$X$512=$X$6)+(($X$13:$X$512=$X$7)+(($Y$13:$Y$512=$Y$6)+(($Y$13:$Y$512=$Y$7)+(($Y$13:$Y$512=$Z$6)+(($Y$13:$Y$512=$Z$7))))))))),ROW($A$13:$A$512)-ROW($A$13)+1),ROWS(G$13:G85))))</f>
        <v/>
      </c>
      <c r="H85" s="351" t="str">
        <f t="array" ref="H85">IF(ROWS(H$13:H85)&gt;$S$5,"",INDEX(X$13:X$512,SMALL(IF(($W$13:$W$512=$W$6)+(($W$13:$W$512=$W$7)+(($W$13:$W$512=$W$8)+(($X$13:$X$512=$X$6)+(($X$13:$X$512=$X$7)+(($Y$13:$Y$512=$Y$6)+(($Y$13:$Y$512=$Y$7)+(($Y$13:$Y$512=$Z$6)+(($Y$13:$Y$512=$Z$7))))))))),ROW($A$13:$A$512)-ROW($A$13)+1),ROWS(H$13:H85))))</f>
        <v/>
      </c>
      <c r="I85" s="351" t="str">
        <f t="array" ref="I85">IF(ROWS(I$13:I85)&gt;$S$5,"",INDEX(Y$13:Y$512,SMALL(IF(($W$13:$W$512=$W$6)+(($W$13:$W$512=$W$7)+(($W$13:$W$512=$W$8)+(($X$13:$X$512=$X$6)+(($X$13:$X$512=$X$7)+(($Y$13:$Y$512=$Y$6)+(($Y$13:$Y$512=$Y$7)+(($Y$13:$Y$512=$Z$6)+(($Y$13:$Y$512=$Z$7))))))))),ROW($A$13:$A$512)-ROW($A$13)+1),ROWS(I$13:I85))))</f>
        <v/>
      </c>
      <c r="J85" s="136"/>
      <c r="Q85" s="44">
        <f>Nut_StatusTool!A79</f>
        <v>73</v>
      </c>
      <c r="R85" s="44">
        <f>Nut_StatusTool!B79</f>
        <v>0</v>
      </c>
      <c r="S85" s="44">
        <f>Nut_StatusTool!C79</f>
        <v>0</v>
      </c>
      <c r="T85" s="44">
        <f>Nut_StatusTool!D79</f>
        <v>0</v>
      </c>
      <c r="U85" s="44">
        <f>Nut_StatusTool!F79</f>
        <v>0</v>
      </c>
      <c r="V85" s="285" t="str">
        <f>Nut_StatusTool!K79</f>
        <v/>
      </c>
      <c r="W85" s="44" t="str">
        <f>Nut_StatusTool!L79</f>
        <v/>
      </c>
      <c r="X85" s="44" t="str">
        <f>Nut_StatusTool!M79</f>
        <v/>
      </c>
      <c r="Y85" s="44" t="str">
        <f>Nut_StatusTool!N79</f>
        <v/>
      </c>
    </row>
    <row r="86" spans="1:25">
      <c r="A86" s="182" t="str">
        <f t="array" ref="A86">IF(ROWS(A$13:A86)&gt;$S$5,"",INDEX(Q$13:Q$512,SMALL(IF(($W$13:$W$512=$W$6)+(($W$13:$W$512=$W$7)+(($W$13:$W$512=$W$8)+(($X$13:$X$512=$X$6)+(($X$13:$X$512=$X$7)+(($Y$13:$Y$512=$Y$6)+(($Y$13:$Y$512=$Y$7)+(($Y$13:$Y$512=$Z$6)+(($Y$13:$Y$512=$Z$7))))))))),ROW($A$13:$A$512)-ROW($A$13)+1),ROWS(A$13:A86))))</f>
        <v/>
      </c>
      <c r="B86" s="290" t="str">
        <f t="array" ref="B86">IF(ROWS(B$13:B86)&gt;$S$5,"",INDEX(R$13:R$512,SMALL(IF(($W$13:$W$512=$W$6)+(($W$13:$W$512=$W$7)+(($W$13:$W$512=$W$8)+(($X$13:$X$512=$X$6)+(($X$13:$X$512=$X$7)+(($Y$13:$Y$512=$Y$6)+(($Y$13:$Y$512=$Y$7)+(($Y$13:$Y$512=$Z$6)+(($Y$13:$Y$512=$Z$7))))))))),ROW($A$13:$A$512)-ROW($A$13)+1),ROWS(B$13:B86))))</f>
        <v/>
      </c>
      <c r="C86" s="290" t="str">
        <f t="array" ref="C86">IF(ROWS(C$13:C86)&gt;$S$5,"",INDEX(S$13:S$512,SMALL(IF(($W$13:$W$512=$W$6)+(($W$13:$W$512=$W$7)+(($W$13:$W$512=$W$8)+(($X$13:$X$512=$X$6)+(($X$13:$X$512=$X$7)+(($Y$13:$Y$512=$Y$6)+(($Y$13:$Y$512=$Y$7)+(($Y$13:$Y$512=$Z$6)+(($Y$13:$Y$512=$Z$7))))))))),ROW($A$13:$A$512)-ROW($A$13)+1),ROWS(C$13:C86))))</f>
        <v/>
      </c>
      <c r="D86" s="316" t="str">
        <f t="array" ref="D86">IF(ROWS(D$13:D86)&gt;$S$5,"",INDEX(T$13:T$512,SMALL(IF(($W$13:$W$512=$W$6)+(($W$13:$W$512=$W$7)+(($W$13:$W$512=$W$8)+(($X$13:$X$512=$X$6)+(($X$13:$X$512=$X$7)+(($Y$13:$Y$512=$Y$6)+(($Y$13:$Y$512=$Y$7)+(($Y$13:$Y$512=$Z$6)+(($Y$13:$Y$512=$Z$7))))))))),ROW($A$13:$A$512)-ROW($A$13)+1),ROWS(D$13:D86))))</f>
        <v/>
      </c>
      <c r="E86" s="182" t="str">
        <f t="array" ref="E86">IF(ROWS(E$13:E86)&gt;$S$5,"",INDEX(U$13:U$512,SMALL(IF(($W$13:$W$512=$W$6)+(($W$13:$W$512=$W$7)+(($W$13:$W$512=$W$8)+(($X$13:$X$512=$X$6)+(($X$13:$X$512=$X$7)+(($Y$13:$Y$512=$Y$6)+(($Y$13:$Y$512=$Y$7)+(($Y$13:$Y$512=$Z$6)+(($Y$13:$Y$512=$Z$7))))))))),ROW($A$13:$A$512)-ROW($A$13)+1),ROWS(E$13:E86))))</f>
        <v/>
      </c>
      <c r="F86" s="182" t="str">
        <f t="array" ref="F86">IF(ROWS(F$13:F86)&gt;$S$5,"",INDEX(V$13:V$512,SMALL(IF(($W$13:$W$512=$W$6)+(($W$13:$W$512=$W$7)+(($W$13:$W$512=$W$8)+(($X$13:$X$512=$X$6)+(($X$13:$X$512=$X$7)+(($Y$13:$Y$512=$Y$6)+(($Y$13:$Y$512=$Y$7)+(($Y$13:$Y$512=$Z$6)+(($Y$13:$Y$512=$Z$7))))))))),ROW($A$13:$A$512)-ROW($A$13)+1),ROWS(F$13:F86))))</f>
        <v/>
      </c>
      <c r="G86" s="351" t="str">
        <f t="array" ref="G86">IF(ROWS(G$13:G86)&gt;$S$5,"",INDEX(W$13:W$512,SMALL(IF(($W$13:$W$512=$W$6)+(($W$13:$W$512=$W$7)+(($W$13:$W$512=$W$8)+(($X$13:$X$512=$X$6)+(($X$13:$X$512=$X$7)+(($Y$13:$Y$512=$Y$6)+(($Y$13:$Y$512=$Y$7)+(($Y$13:$Y$512=$Z$6)+(($Y$13:$Y$512=$Z$7))))))))),ROW($A$13:$A$512)-ROW($A$13)+1),ROWS(G$13:G86))))</f>
        <v/>
      </c>
      <c r="H86" s="351" t="str">
        <f t="array" ref="H86">IF(ROWS(H$13:H86)&gt;$S$5,"",INDEX(X$13:X$512,SMALL(IF(($W$13:$W$512=$W$6)+(($W$13:$W$512=$W$7)+(($W$13:$W$512=$W$8)+(($X$13:$X$512=$X$6)+(($X$13:$X$512=$X$7)+(($Y$13:$Y$512=$Y$6)+(($Y$13:$Y$512=$Y$7)+(($Y$13:$Y$512=$Z$6)+(($Y$13:$Y$512=$Z$7))))))))),ROW($A$13:$A$512)-ROW($A$13)+1),ROWS(H$13:H86))))</f>
        <v/>
      </c>
      <c r="I86" s="351" t="str">
        <f t="array" ref="I86">IF(ROWS(I$13:I86)&gt;$S$5,"",INDEX(Y$13:Y$512,SMALL(IF(($W$13:$W$512=$W$6)+(($W$13:$W$512=$W$7)+(($W$13:$W$512=$W$8)+(($X$13:$X$512=$X$6)+(($X$13:$X$512=$X$7)+(($Y$13:$Y$512=$Y$6)+(($Y$13:$Y$512=$Y$7)+(($Y$13:$Y$512=$Z$6)+(($Y$13:$Y$512=$Z$7))))))))),ROW($A$13:$A$512)-ROW($A$13)+1),ROWS(I$13:I86))))</f>
        <v/>
      </c>
      <c r="J86" s="136"/>
      <c r="Q86" s="44">
        <f>Nut_StatusTool!A80</f>
        <v>74</v>
      </c>
      <c r="R86" s="44">
        <f>Nut_StatusTool!B80</f>
        <v>0</v>
      </c>
      <c r="S86" s="44">
        <f>Nut_StatusTool!C80</f>
        <v>0</v>
      </c>
      <c r="T86" s="44">
        <f>Nut_StatusTool!D80</f>
        <v>0</v>
      </c>
      <c r="U86" s="44">
        <f>Nut_StatusTool!F80</f>
        <v>0</v>
      </c>
      <c r="V86" s="285" t="str">
        <f>Nut_StatusTool!K80</f>
        <v/>
      </c>
      <c r="W86" s="44" t="str">
        <f>Nut_StatusTool!L80</f>
        <v/>
      </c>
      <c r="X86" s="44" t="str">
        <f>Nut_StatusTool!M80</f>
        <v/>
      </c>
      <c r="Y86" s="44" t="str">
        <f>Nut_StatusTool!N80</f>
        <v/>
      </c>
    </row>
    <row r="87" spans="1:25">
      <c r="A87" s="182" t="str">
        <f t="array" ref="A87">IF(ROWS(A$13:A87)&gt;$S$5,"",INDEX(Q$13:Q$512,SMALL(IF(($W$13:$W$512=$W$6)+(($W$13:$W$512=$W$7)+(($W$13:$W$512=$W$8)+(($X$13:$X$512=$X$6)+(($X$13:$X$512=$X$7)+(($Y$13:$Y$512=$Y$6)+(($Y$13:$Y$512=$Y$7)+(($Y$13:$Y$512=$Z$6)+(($Y$13:$Y$512=$Z$7))))))))),ROW($A$13:$A$512)-ROW($A$13)+1),ROWS(A$13:A87))))</f>
        <v/>
      </c>
      <c r="B87" s="290" t="str">
        <f t="array" ref="B87">IF(ROWS(B$13:B87)&gt;$S$5,"",INDEX(R$13:R$512,SMALL(IF(($W$13:$W$512=$W$6)+(($W$13:$W$512=$W$7)+(($W$13:$W$512=$W$8)+(($X$13:$X$512=$X$6)+(($X$13:$X$512=$X$7)+(($Y$13:$Y$512=$Y$6)+(($Y$13:$Y$512=$Y$7)+(($Y$13:$Y$512=$Z$6)+(($Y$13:$Y$512=$Z$7))))))))),ROW($A$13:$A$512)-ROW($A$13)+1),ROWS(B$13:B87))))</f>
        <v/>
      </c>
      <c r="C87" s="290" t="str">
        <f t="array" ref="C87">IF(ROWS(C$13:C87)&gt;$S$5,"",INDEX(S$13:S$512,SMALL(IF(($W$13:$W$512=$W$6)+(($W$13:$W$512=$W$7)+(($W$13:$W$512=$W$8)+(($X$13:$X$512=$X$6)+(($X$13:$X$512=$X$7)+(($Y$13:$Y$512=$Y$6)+(($Y$13:$Y$512=$Y$7)+(($Y$13:$Y$512=$Z$6)+(($Y$13:$Y$512=$Z$7))))))))),ROW($A$13:$A$512)-ROW($A$13)+1),ROWS(C$13:C87))))</f>
        <v/>
      </c>
      <c r="D87" s="316" t="str">
        <f t="array" ref="D87">IF(ROWS(D$13:D87)&gt;$S$5,"",INDEX(T$13:T$512,SMALL(IF(($W$13:$W$512=$W$6)+(($W$13:$W$512=$W$7)+(($W$13:$W$512=$W$8)+(($X$13:$X$512=$X$6)+(($X$13:$X$512=$X$7)+(($Y$13:$Y$512=$Y$6)+(($Y$13:$Y$512=$Y$7)+(($Y$13:$Y$512=$Z$6)+(($Y$13:$Y$512=$Z$7))))))))),ROW($A$13:$A$512)-ROW($A$13)+1),ROWS(D$13:D87))))</f>
        <v/>
      </c>
      <c r="E87" s="182" t="str">
        <f t="array" ref="E87">IF(ROWS(E$13:E87)&gt;$S$5,"",INDEX(U$13:U$512,SMALL(IF(($W$13:$W$512=$W$6)+(($W$13:$W$512=$W$7)+(($W$13:$W$512=$W$8)+(($X$13:$X$512=$X$6)+(($X$13:$X$512=$X$7)+(($Y$13:$Y$512=$Y$6)+(($Y$13:$Y$512=$Y$7)+(($Y$13:$Y$512=$Z$6)+(($Y$13:$Y$512=$Z$7))))))))),ROW($A$13:$A$512)-ROW($A$13)+1),ROWS(E$13:E87))))</f>
        <v/>
      </c>
      <c r="F87" s="182" t="str">
        <f t="array" ref="F87">IF(ROWS(F$13:F87)&gt;$S$5,"",INDEX(V$13:V$512,SMALL(IF(($W$13:$W$512=$W$6)+(($W$13:$W$512=$W$7)+(($W$13:$W$512=$W$8)+(($X$13:$X$512=$X$6)+(($X$13:$X$512=$X$7)+(($Y$13:$Y$512=$Y$6)+(($Y$13:$Y$512=$Y$7)+(($Y$13:$Y$512=$Z$6)+(($Y$13:$Y$512=$Z$7))))))))),ROW($A$13:$A$512)-ROW($A$13)+1),ROWS(F$13:F87))))</f>
        <v/>
      </c>
      <c r="G87" s="351" t="str">
        <f t="array" ref="G87">IF(ROWS(G$13:G87)&gt;$S$5,"",INDEX(W$13:W$512,SMALL(IF(($W$13:$W$512=$W$6)+(($W$13:$W$512=$W$7)+(($W$13:$W$512=$W$8)+(($X$13:$X$512=$X$6)+(($X$13:$X$512=$X$7)+(($Y$13:$Y$512=$Y$6)+(($Y$13:$Y$512=$Y$7)+(($Y$13:$Y$512=$Z$6)+(($Y$13:$Y$512=$Z$7))))))))),ROW($A$13:$A$512)-ROW($A$13)+1),ROWS(G$13:G87))))</f>
        <v/>
      </c>
      <c r="H87" s="351" t="str">
        <f t="array" ref="H87">IF(ROWS(H$13:H87)&gt;$S$5,"",INDEX(X$13:X$512,SMALL(IF(($W$13:$W$512=$W$6)+(($W$13:$W$512=$W$7)+(($W$13:$W$512=$W$8)+(($X$13:$X$512=$X$6)+(($X$13:$X$512=$X$7)+(($Y$13:$Y$512=$Y$6)+(($Y$13:$Y$512=$Y$7)+(($Y$13:$Y$512=$Z$6)+(($Y$13:$Y$512=$Z$7))))))))),ROW($A$13:$A$512)-ROW($A$13)+1),ROWS(H$13:H87))))</f>
        <v/>
      </c>
      <c r="I87" s="351" t="str">
        <f t="array" ref="I87">IF(ROWS(I$13:I87)&gt;$S$5,"",INDEX(Y$13:Y$512,SMALL(IF(($W$13:$W$512=$W$6)+(($W$13:$W$512=$W$7)+(($W$13:$W$512=$W$8)+(($X$13:$X$512=$X$6)+(($X$13:$X$512=$X$7)+(($Y$13:$Y$512=$Y$6)+(($Y$13:$Y$512=$Y$7)+(($Y$13:$Y$512=$Z$6)+(($Y$13:$Y$512=$Z$7))))))))),ROW($A$13:$A$512)-ROW($A$13)+1),ROWS(I$13:I87))))</f>
        <v/>
      </c>
      <c r="J87" s="136"/>
      <c r="Q87" s="44">
        <f>Nut_StatusTool!A81</f>
        <v>75</v>
      </c>
      <c r="R87" s="44">
        <f>Nut_StatusTool!B81</f>
        <v>0</v>
      </c>
      <c r="S87" s="44">
        <f>Nut_StatusTool!C81</f>
        <v>0</v>
      </c>
      <c r="T87" s="44">
        <f>Nut_StatusTool!D81</f>
        <v>0</v>
      </c>
      <c r="U87" s="44">
        <f>Nut_StatusTool!F81</f>
        <v>0</v>
      </c>
      <c r="V87" s="285" t="str">
        <f>Nut_StatusTool!K81</f>
        <v/>
      </c>
      <c r="W87" s="44" t="str">
        <f>Nut_StatusTool!L81</f>
        <v/>
      </c>
      <c r="X87" s="44" t="str">
        <f>Nut_StatusTool!M81</f>
        <v/>
      </c>
      <c r="Y87" s="44" t="str">
        <f>Nut_StatusTool!N81</f>
        <v/>
      </c>
    </row>
    <row r="88" spans="1:25">
      <c r="A88" s="182" t="str">
        <f t="array" ref="A88">IF(ROWS(A$13:A88)&gt;$S$5,"",INDEX(Q$13:Q$512,SMALL(IF(($W$13:$W$512=$W$6)+(($W$13:$W$512=$W$7)+(($W$13:$W$512=$W$8)+(($X$13:$X$512=$X$6)+(($X$13:$X$512=$X$7)+(($Y$13:$Y$512=$Y$6)+(($Y$13:$Y$512=$Y$7)+(($Y$13:$Y$512=$Z$6)+(($Y$13:$Y$512=$Z$7))))))))),ROW($A$13:$A$512)-ROW($A$13)+1),ROWS(A$13:A88))))</f>
        <v/>
      </c>
      <c r="B88" s="290" t="str">
        <f t="array" ref="B88">IF(ROWS(B$13:B88)&gt;$S$5,"",INDEX(R$13:R$512,SMALL(IF(($W$13:$W$512=$W$6)+(($W$13:$W$512=$W$7)+(($W$13:$W$512=$W$8)+(($X$13:$X$512=$X$6)+(($X$13:$X$512=$X$7)+(($Y$13:$Y$512=$Y$6)+(($Y$13:$Y$512=$Y$7)+(($Y$13:$Y$512=$Z$6)+(($Y$13:$Y$512=$Z$7))))))))),ROW($A$13:$A$512)-ROW($A$13)+1),ROWS(B$13:B88))))</f>
        <v/>
      </c>
      <c r="C88" s="290" t="str">
        <f t="array" ref="C88">IF(ROWS(C$13:C88)&gt;$S$5,"",INDEX(S$13:S$512,SMALL(IF(($W$13:$W$512=$W$6)+(($W$13:$W$512=$W$7)+(($W$13:$W$512=$W$8)+(($X$13:$X$512=$X$6)+(($X$13:$X$512=$X$7)+(($Y$13:$Y$512=$Y$6)+(($Y$13:$Y$512=$Y$7)+(($Y$13:$Y$512=$Z$6)+(($Y$13:$Y$512=$Z$7))))))))),ROW($A$13:$A$512)-ROW($A$13)+1),ROWS(C$13:C88))))</f>
        <v/>
      </c>
      <c r="D88" s="316" t="str">
        <f t="array" ref="D88">IF(ROWS(D$13:D88)&gt;$S$5,"",INDEX(T$13:T$512,SMALL(IF(($W$13:$W$512=$W$6)+(($W$13:$W$512=$W$7)+(($W$13:$W$512=$W$8)+(($X$13:$X$512=$X$6)+(($X$13:$X$512=$X$7)+(($Y$13:$Y$512=$Y$6)+(($Y$13:$Y$512=$Y$7)+(($Y$13:$Y$512=$Z$6)+(($Y$13:$Y$512=$Z$7))))))))),ROW($A$13:$A$512)-ROW($A$13)+1),ROWS(D$13:D88))))</f>
        <v/>
      </c>
      <c r="E88" s="182" t="str">
        <f t="array" ref="E88">IF(ROWS(E$13:E88)&gt;$S$5,"",INDEX(U$13:U$512,SMALL(IF(($W$13:$W$512=$W$6)+(($W$13:$W$512=$W$7)+(($W$13:$W$512=$W$8)+(($X$13:$X$512=$X$6)+(($X$13:$X$512=$X$7)+(($Y$13:$Y$512=$Y$6)+(($Y$13:$Y$512=$Y$7)+(($Y$13:$Y$512=$Z$6)+(($Y$13:$Y$512=$Z$7))))))))),ROW($A$13:$A$512)-ROW($A$13)+1),ROWS(E$13:E88))))</f>
        <v/>
      </c>
      <c r="F88" s="182" t="str">
        <f t="array" ref="F88">IF(ROWS(F$13:F88)&gt;$S$5,"",INDEX(V$13:V$512,SMALL(IF(($W$13:$W$512=$W$6)+(($W$13:$W$512=$W$7)+(($W$13:$W$512=$W$8)+(($X$13:$X$512=$X$6)+(($X$13:$X$512=$X$7)+(($Y$13:$Y$512=$Y$6)+(($Y$13:$Y$512=$Y$7)+(($Y$13:$Y$512=$Z$6)+(($Y$13:$Y$512=$Z$7))))))))),ROW($A$13:$A$512)-ROW($A$13)+1),ROWS(F$13:F88))))</f>
        <v/>
      </c>
      <c r="G88" s="351" t="str">
        <f t="array" ref="G88">IF(ROWS(G$13:G88)&gt;$S$5,"",INDEX(W$13:W$512,SMALL(IF(($W$13:$W$512=$W$6)+(($W$13:$W$512=$W$7)+(($W$13:$W$512=$W$8)+(($X$13:$X$512=$X$6)+(($X$13:$X$512=$X$7)+(($Y$13:$Y$512=$Y$6)+(($Y$13:$Y$512=$Y$7)+(($Y$13:$Y$512=$Z$6)+(($Y$13:$Y$512=$Z$7))))))))),ROW($A$13:$A$512)-ROW($A$13)+1),ROWS(G$13:G88))))</f>
        <v/>
      </c>
      <c r="H88" s="351" t="str">
        <f t="array" ref="H88">IF(ROWS(H$13:H88)&gt;$S$5,"",INDEX(X$13:X$512,SMALL(IF(($W$13:$W$512=$W$6)+(($W$13:$W$512=$W$7)+(($W$13:$W$512=$W$8)+(($X$13:$X$512=$X$6)+(($X$13:$X$512=$X$7)+(($Y$13:$Y$512=$Y$6)+(($Y$13:$Y$512=$Y$7)+(($Y$13:$Y$512=$Z$6)+(($Y$13:$Y$512=$Z$7))))))))),ROW($A$13:$A$512)-ROW($A$13)+1),ROWS(H$13:H88))))</f>
        <v/>
      </c>
      <c r="I88" s="351" t="str">
        <f t="array" ref="I88">IF(ROWS(I$13:I88)&gt;$S$5,"",INDEX(Y$13:Y$512,SMALL(IF(($W$13:$W$512=$W$6)+(($W$13:$W$512=$W$7)+(($W$13:$W$512=$W$8)+(($X$13:$X$512=$X$6)+(($X$13:$X$512=$X$7)+(($Y$13:$Y$512=$Y$6)+(($Y$13:$Y$512=$Y$7)+(($Y$13:$Y$512=$Z$6)+(($Y$13:$Y$512=$Z$7))))))))),ROW($A$13:$A$512)-ROW($A$13)+1),ROWS(I$13:I88))))</f>
        <v/>
      </c>
      <c r="J88" s="136"/>
      <c r="Q88" s="44">
        <f>Nut_StatusTool!A82</f>
        <v>76</v>
      </c>
      <c r="R88" s="44">
        <f>Nut_StatusTool!B82</f>
        <v>0</v>
      </c>
      <c r="S88" s="44">
        <f>Nut_StatusTool!C82</f>
        <v>0</v>
      </c>
      <c r="T88" s="44">
        <f>Nut_StatusTool!D82</f>
        <v>0</v>
      </c>
      <c r="U88" s="44">
        <f>Nut_StatusTool!F82</f>
        <v>0</v>
      </c>
      <c r="V88" s="285" t="str">
        <f>Nut_StatusTool!K82</f>
        <v/>
      </c>
      <c r="W88" s="44" t="str">
        <f>Nut_StatusTool!L82</f>
        <v/>
      </c>
      <c r="X88" s="44" t="str">
        <f>Nut_StatusTool!M82</f>
        <v/>
      </c>
      <c r="Y88" s="44" t="str">
        <f>Nut_StatusTool!N82</f>
        <v/>
      </c>
    </row>
    <row r="89" spans="1:25">
      <c r="A89" s="182" t="str">
        <f t="array" ref="A89">IF(ROWS(A$13:A89)&gt;$S$5,"",INDEX(Q$13:Q$512,SMALL(IF(($W$13:$W$512=$W$6)+(($W$13:$W$512=$W$7)+(($W$13:$W$512=$W$8)+(($X$13:$X$512=$X$6)+(($X$13:$X$512=$X$7)+(($Y$13:$Y$512=$Y$6)+(($Y$13:$Y$512=$Y$7)+(($Y$13:$Y$512=$Z$6)+(($Y$13:$Y$512=$Z$7))))))))),ROW($A$13:$A$512)-ROW($A$13)+1),ROWS(A$13:A89))))</f>
        <v/>
      </c>
      <c r="B89" s="290" t="str">
        <f t="array" ref="B89">IF(ROWS(B$13:B89)&gt;$S$5,"",INDEX(R$13:R$512,SMALL(IF(($W$13:$W$512=$W$6)+(($W$13:$W$512=$W$7)+(($W$13:$W$512=$W$8)+(($X$13:$X$512=$X$6)+(($X$13:$X$512=$X$7)+(($Y$13:$Y$512=$Y$6)+(($Y$13:$Y$512=$Y$7)+(($Y$13:$Y$512=$Z$6)+(($Y$13:$Y$512=$Z$7))))))))),ROW($A$13:$A$512)-ROW($A$13)+1),ROWS(B$13:B89))))</f>
        <v/>
      </c>
      <c r="C89" s="290" t="str">
        <f t="array" ref="C89">IF(ROWS(C$13:C89)&gt;$S$5,"",INDEX(S$13:S$512,SMALL(IF(($W$13:$W$512=$W$6)+(($W$13:$W$512=$W$7)+(($W$13:$W$512=$W$8)+(($X$13:$X$512=$X$6)+(($X$13:$X$512=$X$7)+(($Y$13:$Y$512=$Y$6)+(($Y$13:$Y$512=$Y$7)+(($Y$13:$Y$512=$Z$6)+(($Y$13:$Y$512=$Z$7))))))))),ROW($A$13:$A$512)-ROW($A$13)+1),ROWS(C$13:C89))))</f>
        <v/>
      </c>
      <c r="D89" s="316" t="str">
        <f t="array" ref="D89">IF(ROWS(D$13:D89)&gt;$S$5,"",INDEX(T$13:T$512,SMALL(IF(($W$13:$W$512=$W$6)+(($W$13:$W$512=$W$7)+(($W$13:$W$512=$W$8)+(($X$13:$X$512=$X$6)+(($X$13:$X$512=$X$7)+(($Y$13:$Y$512=$Y$6)+(($Y$13:$Y$512=$Y$7)+(($Y$13:$Y$512=$Z$6)+(($Y$13:$Y$512=$Z$7))))))))),ROW($A$13:$A$512)-ROW($A$13)+1),ROWS(D$13:D89))))</f>
        <v/>
      </c>
      <c r="E89" s="182" t="str">
        <f t="array" ref="E89">IF(ROWS(E$13:E89)&gt;$S$5,"",INDEX(U$13:U$512,SMALL(IF(($W$13:$W$512=$W$6)+(($W$13:$W$512=$W$7)+(($W$13:$W$512=$W$8)+(($X$13:$X$512=$X$6)+(($X$13:$X$512=$X$7)+(($Y$13:$Y$512=$Y$6)+(($Y$13:$Y$512=$Y$7)+(($Y$13:$Y$512=$Z$6)+(($Y$13:$Y$512=$Z$7))))))))),ROW($A$13:$A$512)-ROW($A$13)+1),ROWS(E$13:E89))))</f>
        <v/>
      </c>
      <c r="F89" s="182" t="str">
        <f t="array" ref="F89">IF(ROWS(F$13:F89)&gt;$S$5,"",INDEX(V$13:V$512,SMALL(IF(($W$13:$W$512=$W$6)+(($W$13:$W$512=$W$7)+(($W$13:$W$512=$W$8)+(($X$13:$X$512=$X$6)+(($X$13:$X$512=$X$7)+(($Y$13:$Y$512=$Y$6)+(($Y$13:$Y$512=$Y$7)+(($Y$13:$Y$512=$Z$6)+(($Y$13:$Y$512=$Z$7))))))))),ROW($A$13:$A$512)-ROW($A$13)+1),ROWS(F$13:F89))))</f>
        <v/>
      </c>
      <c r="G89" s="351" t="str">
        <f t="array" ref="G89">IF(ROWS(G$13:G89)&gt;$S$5,"",INDEX(W$13:W$512,SMALL(IF(($W$13:$W$512=$W$6)+(($W$13:$W$512=$W$7)+(($W$13:$W$512=$W$8)+(($X$13:$X$512=$X$6)+(($X$13:$X$512=$X$7)+(($Y$13:$Y$512=$Y$6)+(($Y$13:$Y$512=$Y$7)+(($Y$13:$Y$512=$Z$6)+(($Y$13:$Y$512=$Z$7))))))))),ROW($A$13:$A$512)-ROW($A$13)+1),ROWS(G$13:G89))))</f>
        <v/>
      </c>
      <c r="H89" s="351" t="str">
        <f t="array" ref="H89">IF(ROWS(H$13:H89)&gt;$S$5,"",INDEX(X$13:X$512,SMALL(IF(($W$13:$W$512=$W$6)+(($W$13:$W$512=$W$7)+(($W$13:$W$512=$W$8)+(($X$13:$X$512=$X$6)+(($X$13:$X$512=$X$7)+(($Y$13:$Y$512=$Y$6)+(($Y$13:$Y$512=$Y$7)+(($Y$13:$Y$512=$Z$6)+(($Y$13:$Y$512=$Z$7))))))))),ROW($A$13:$A$512)-ROW($A$13)+1),ROWS(H$13:H89))))</f>
        <v/>
      </c>
      <c r="I89" s="351" t="str">
        <f t="array" ref="I89">IF(ROWS(I$13:I89)&gt;$S$5,"",INDEX(Y$13:Y$512,SMALL(IF(($W$13:$W$512=$W$6)+(($W$13:$W$512=$W$7)+(($W$13:$W$512=$W$8)+(($X$13:$X$512=$X$6)+(($X$13:$X$512=$X$7)+(($Y$13:$Y$512=$Y$6)+(($Y$13:$Y$512=$Y$7)+(($Y$13:$Y$512=$Z$6)+(($Y$13:$Y$512=$Z$7))))))))),ROW($A$13:$A$512)-ROW($A$13)+1),ROWS(I$13:I89))))</f>
        <v/>
      </c>
      <c r="J89" s="136"/>
      <c r="Q89" s="44">
        <f>Nut_StatusTool!A83</f>
        <v>77</v>
      </c>
      <c r="R89" s="44">
        <f>Nut_StatusTool!B83</f>
        <v>0</v>
      </c>
      <c r="S89" s="44">
        <f>Nut_StatusTool!C83</f>
        <v>0</v>
      </c>
      <c r="T89" s="44">
        <f>Nut_StatusTool!D83</f>
        <v>0</v>
      </c>
      <c r="U89" s="44">
        <f>Nut_StatusTool!F83</f>
        <v>0</v>
      </c>
      <c r="V89" s="285" t="str">
        <f>Nut_StatusTool!K83</f>
        <v/>
      </c>
      <c r="W89" s="44" t="str">
        <f>Nut_StatusTool!L83</f>
        <v/>
      </c>
      <c r="X89" s="44" t="str">
        <f>Nut_StatusTool!M83</f>
        <v/>
      </c>
      <c r="Y89" s="44" t="str">
        <f>Nut_StatusTool!N83</f>
        <v/>
      </c>
    </row>
    <row r="90" spans="1:25">
      <c r="A90" s="182" t="str">
        <f t="array" ref="A90">IF(ROWS(A$13:A90)&gt;$S$5,"",INDEX(Q$13:Q$512,SMALL(IF(($W$13:$W$512=$W$6)+(($W$13:$W$512=$W$7)+(($W$13:$W$512=$W$8)+(($X$13:$X$512=$X$6)+(($X$13:$X$512=$X$7)+(($Y$13:$Y$512=$Y$6)+(($Y$13:$Y$512=$Y$7)+(($Y$13:$Y$512=$Z$6)+(($Y$13:$Y$512=$Z$7))))))))),ROW($A$13:$A$512)-ROW($A$13)+1),ROWS(A$13:A90))))</f>
        <v/>
      </c>
      <c r="B90" s="290" t="str">
        <f t="array" ref="B90">IF(ROWS(B$13:B90)&gt;$S$5,"",INDEX(R$13:R$512,SMALL(IF(($W$13:$W$512=$W$6)+(($W$13:$W$512=$W$7)+(($W$13:$W$512=$W$8)+(($X$13:$X$512=$X$6)+(($X$13:$X$512=$X$7)+(($Y$13:$Y$512=$Y$6)+(($Y$13:$Y$512=$Y$7)+(($Y$13:$Y$512=$Z$6)+(($Y$13:$Y$512=$Z$7))))))))),ROW($A$13:$A$512)-ROW($A$13)+1),ROWS(B$13:B90))))</f>
        <v/>
      </c>
      <c r="C90" s="290" t="str">
        <f t="array" ref="C90">IF(ROWS(C$13:C90)&gt;$S$5,"",INDEX(S$13:S$512,SMALL(IF(($W$13:$W$512=$W$6)+(($W$13:$W$512=$W$7)+(($W$13:$W$512=$W$8)+(($X$13:$X$512=$X$6)+(($X$13:$X$512=$X$7)+(($Y$13:$Y$512=$Y$6)+(($Y$13:$Y$512=$Y$7)+(($Y$13:$Y$512=$Z$6)+(($Y$13:$Y$512=$Z$7))))))))),ROW($A$13:$A$512)-ROW($A$13)+1),ROWS(C$13:C90))))</f>
        <v/>
      </c>
      <c r="D90" s="316" t="str">
        <f t="array" ref="D90">IF(ROWS(D$13:D90)&gt;$S$5,"",INDEX(T$13:T$512,SMALL(IF(($W$13:$W$512=$W$6)+(($W$13:$W$512=$W$7)+(($W$13:$W$512=$W$8)+(($X$13:$X$512=$X$6)+(($X$13:$X$512=$X$7)+(($Y$13:$Y$512=$Y$6)+(($Y$13:$Y$512=$Y$7)+(($Y$13:$Y$512=$Z$6)+(($Y$13:$Y$512=$Z$7))))))))),ROW($A$13:$A$512)-ROW($A$13)+1),ROWS(D$13:D90))))</f>
        <v/>
      </c>
      <c r="E90" s="182" t="str">
        <f t="array" ref="E90">IF(ROWS(E$13:E90)&gt;$S$5,"",INDEX(U$13:U$512,SMALL(IF(($W$13:$W$512=$W$6)+(($W$13:$W$512=$W$7)+(($W$13:$W$512=$W$8)+(($X$13:$X$512=$X$6)+(($X$13:$X$512=$X$7)+(($Y$13:$Y$512=$Y$6)+(($Y$13:$Y$512=$Y$7)+(($Y$13:$Y$512=$Z$6)+(($Y$13:$Y$512=$Z$7))))))))),ROW($A$13:$A$512)-ROW($A$13)+1),ROWS(E$13:E90))))</f>
        <v/>
      </c>
      <c r="F90" s="182" t="str">
        <f t="array" ref="F90">IF(ROWS(F$13:F90)&gt;$S$5,"",INDEX(V$13:V$512,SMALL(IF(($W$13:$W$512=$W$6)+(($W$13:$W$512=$W$7)+(($W$13:$W$512=$W$8)+(($X$13:$X$512=$X$6)+(($X$13:$X$512=$X$7)+(($Y$13:$Y$512=$Y$6)+(($Y$13:$Y$512=$Y$7)+(($Y$13:$Y$512=$Z$6)+(($Y$13:$Y$512=$Z$7))))))))),ROW($A$13:$A$512)-ROW($A$13)+1),ROWS(F$13:F90))))</f>
        <v/>
      </c>
      <c r="G90" s="351" t="str">
        <f t="array" ref="G90">IF(ROWS(G$13:G90)&gt;$S$5,"",INDEX(W$13:W$512,SMALL(IF(($W$13:$W$512=$W$6)+(($W$13:$W$512=$W$7)+(($W$13:$W$512=$W$8)+(($X$13:$X$512=$X$6)+(($X$13:$X$512=$X$7)+(($Y$13:$Y$512=$Y$6)+(($Y$13:$Y$512=$Y$7)+(($Y$13:$Y$512=$Z$6)+(($Y$13:$Y$512=$Z$7))))))))),ROW($A$13:$A$512)-ROW($A$13)+1),ROWS(G$13:G90))))</f>
        <v/>
      </c>
      <c r="H90" s="351" t="str">
        <f t="array" ref="H90">IF(ROWS(H$13:H90)&gt;$S$5,"",INDEX(X$13:X$512,SMALL(IF(($W$13:$W$512=$W$6)+(($W$13:$W$512=$W$7)+(($W$13:$W$512=$W$8)+(($X$13:$X$512=$X$6)+(($X$13:$X$512=$X$7)+(($Y$13:$Y$512=$Y$6)+(($Y$13:$Y$512=$Y$7)+(($Y$13:$Y$512=$Z$6)+(($Y$13:$Y$512=$Z$7))))))))),ROW($A$13:$A$512)-ROW($A$13)+1),ROWS(H$13:H90))))</f>
        <v/>
      </c>
      <c r="I90" s="351" t="str">
        <f t="array" ref="I90">IF(ROWS(I$13:I90)&gt;$S$5,"",INDEX(Y$13:Y$512,SMALL(IF(($W$13:$W$512=$W$6)+(($W$13:$W$512=$W$7)+(($W$13:$W$512=$W$8)+(($X$13:$X$512=$X$6)+(($X$13:$X$512=$X$7)+(($Y$13:$Y$512=$Y$6)+(($Y$13:$Y$512=$Y$7)+(($Y$13:$Y$512=$Z$6)+(($Y$13:$Y$512=$Z$7))))))))),ROW($A$13:$A$512)-ROW($A$13)+1),ROWS(I$13:I90))))</f>
        <v/>
      </c>
      <c r="J90" s="136"/>
      <c r="Q90" s="44">
        <f>Nut_StatusTool!A84</f>
        <v>78</v>
      </c>
      <c r="R90" s="44">
        <f>Nut_StatusTool!B84</f>
        <v>0</v>
      </c>
      <c r="S90" s="44">
        <f>Nut_StatusTool!C84</f>
        <v>0</v>
      </c>
      <c r="T90" s="44">
        <f>Nut_StatusTool!D84</f>
        <v>0</v>
      </c>
      <c r="U90" s="44">
        <f>Nut_StatusTool!F84</f>
        <v>0</v>
      </c>
      <c r="V90" s="285" t="str">
        <f>Nut_StatusTool!K84</f>
        <v/>
      </c>
      <c r="W90" s="44" t="str">
        <f>Nut_StatusTool!L84</f>
        <v/>
      </c>
      <c r="X90" s="44" t="str">
        <f>Nut_StatusTool!M84</f>
        <v/>
      </c>
      <c r="Y90" s="44" t="str">
        <f>Nut_StatusTool!N84</f>
        <v/>
      </c>
    </row>
    <row r="91" spans="1:25">
      <c r="A91" s="182" t="str">
        <f t="array" ref="A91">IF(ROWS(A$13:A91)&gt;$S$5,"",INDEX(Q$13:Q$512,SMALL(IF(($W$13:$W$512=$W$6)+(($W$13:$W$512=$W$7)+(($W$13:$W$512=$W$8)+(($X$13:$X$512=$X$6)+(($X$13:$X$512=$X$7)+(($Y$13:$Y$512=$Y$6)+(($Y$13:$Y$512=$Y$7)+(($Y$13:$Y$512=$Z$6)+(($Y$13:$Y$512=$Z$7))))))))),ROW($A$13:$A$512)-ROW($A$13)+1),ROWS(A$13:A91))))</f>
        <v/>
      </c>
      <c r="B91" s="290" t="str">
        <f t="array" ref="B91">IF(ROWS(B$13:B91)&gt;$S$5,"",INDEX(R$13:R$512,SMALL(IF(($W$13:$W$512=$W$6)+(($W$13:$W$512=$W$7)+(($W$13:$W$512=$W$8)+(($X$13:$X$512=$X$6)+(($X$13:$X$512=$X$7)+(($Y$13:$Y$512=$Y$6)+(($Y$13:$Y$512=$Y$7)+(($Y$13:$Y$512=$Z$6)+(($Y$13:$Y$512=$Z$7))))))))),ROW($A$13:$A$512)-ROW($A$13)+1),ROWS(B$13:B91))))</f>
        <v/>
      </c>
      <c r="C91" s="290" t="str">
        <f t="array" ref="C91">IF(ROWS(C$13:C91)&gt;$S$5,"",INDEX(S$13:S$512,SMALL(IF(($W$13:$W$512=$W$6)+(($W$13:$W$512=$W$7)+(($W$13:$W$512=$W$8)+(($X$13:$X$512=$X$6)+(($X$13:$X$512=$X$7)+(($Y$13:$Y$512=$Y$6)+(($Y$13:$Y$512=$Y$7)+(($Y$13:$Y$512=$Z$6)+(($Y$13:$Y$512=$Z$7))))))))),ROW($A$13:$A$512)-ROW($A$13)+1),ROWS(C$13:C91))))</f>
        <v/>
      </c>
      <c r="D91" s="316" t="str">
        <f t="array" ref="D91">IF(ROWS(D$13:D91)&gt;$S$5,"",INDEX(T$13:T$512,SMALL(IF(($W$13:$W$512=$W$6)+(($W$13:$W$512=$W$7)+(($W$13:$W$512=$W$8)+(($X$13:$X$512=$X$6)+(($X$13:$X$512=$X$7)+(($Y$13:$Y$512=$Y$6)+(($Y$13:$Y$512=$Y$7)+(($Y$13:$Y$512=$Z$6)+(($Y$13:$Y$512=$Z$7))))))))),ROW($A$13:$A$512)-ROW($A$13)+1),ROWS(D$13:D91))))</f>
        <v/>
      </c>
      <c r="E91" s="182" t="str">
        <f t="array" ref="E91">IF(ROWS(E$13:E91)&gt;$S$5,"",INDEX(U$13:U$512,SMALL(IF(($W$13:$W$512=$W$6)+(($W$13:$W$512=$W$7)+(($W$13:$W$512=$W$8)+(($X$13:$X$512=$X$6)+(($X$13:$X$512=$X$7)+(($Y$13:$Y$512=$Y$6)+(($Y$13:$Y$512=$Y$7)+(($Y$13:$Y$512=$Z$6)+(($Y$13:$Y$512=$Z$7))))))))),ROW($A$13:$A$512)-ROW($A$13)+1),ROWS(E$13:E91))))</f>
        <v/>
      </c>
      <c r="F91" s="182" t="str">
        <f t="array" ref="F91">IF(ROWS(F$13:F91)&gt;$S$5,"",INDEX(V$13:V$512,SMALL(IF(($W$13:$W$512=$W$6)+(($W$13:$W$512=$W$7)+(($W$13:$W$512=$W$8)+(($X$13:$X$512=$X$6)+(($X$13:$X$512=$X$7)+(($Y$13:$Y$512=$Y$6)+(($Y$13:$Y$512=$Y$7)+(($Y$13:$Y$512=$Z$6)+(($Y$13:$Y$512=$Z$7))))))))),ROW($A$13:$A$512)-ROW($A$13)+1),ROWS(F$13:F91))))</f>
        <v/>
      </c>
      <c r="G91" s="351" t="str">
        <f t="array" ref="G91">IF(ROWS(G$13:G91)&gt;$S$5,"",INDEX(W$13:W$512,SMALL(IF(($W$13:$W$512=$W$6)+(($W$13:$W$512=$W$7)+(($W$13:$W$512=$W$8)+(($X$13:$X$512=$X$6)+(($X$13:$X$512=$X$7)+(($Y$13:$Y$512=$Y$6)+(($Y$13:$Y$512=$Y$7)+(($Y$13:$Y$512=$Z$6)+(($Y$13:$Y$512=$Z$7))))))))),ROW($A$13:$A$512)-ROW($A$13)+1),ROWS(G$13:G91))))</f>
        <v/>
      </c>
      <c r="H91" s="351" t="str">
        <f t="array" ref="H91">IF(ROWS(H$13:H91)&gt;$S$5,"",INDEX(X$13:X$512,SMALL(IF(($W$13:$W$512=$W$6)+(($W$13:$W$512=$W$7)+(($W$13:$W$512=$W$8)+(($X$13:$X$512=$X$6)+(($X$13:$X$512=$X$7)+(($Y$13:$Y$512=$Y$6)+(($Y$13:$Y$512=$Y$7)+(($Y$13:$Y$512=$Z$6)+(($Y$13:$Y$512=$Z$7))))))))),ROW($A$13:$A$512)-ROW($A$13)+1),ROWS(H$13:H91))))</f>
        <v/>
      </c>
      <c r="I91" s="351" t="str">
        <f t="array" ref="I91">IF(ROWS(I$13:I91)&gt;$S$5,"",INDEX(Y$13:Y$512,SMALL(IF(($W$13:$W$512=$W$6)+(($W$13:$W$512=$W$7)+(($W$13:$W$512=$W$8)+(($X$13:$X$512=$X$6)+(($X$13:$X$512=$X$7)+(($Y$13:$Y$512=$Y$6)+(($Y$13:$Y$512=$Y$7)+(($Y$13:$Y$512=$Z$6)+(($Y$13:$Y$512=$Z$7))))))))),ROW($A$13:$A$512)-ROW($A$13)+1),ROWS(I$13:I91))))</f>
        <v/>
      </c>
      <c r="J91" s="136"/>
      <c r="Q91" s="44">
        <f>Nut_StatusTool!A85</f>
        <v>79</v>
      </c>
      <c r="R91" s="44">
        <f>Nut_StatusTool!B85</f>
        <v>0</v>
      </c>
      <c r="S91" s="44">
        <f>Nut_StatusTool!C85</f>
        <v>0</v>
      </c>
      <c r="T91" s="44">
        <f>Nut_StatusTool!D85</f>
        <v>0</v>
      </c>
      <c r="U91" s="44">
        <f>Nut_StatusTool!F85</f>
        <v>0</v>
      </c>
      <c r="V91" s="285" t="str">
        <f>Nut_StatusTool!K85</f>
        <v/>
      </c>
      <c r="W91" s="44" t="str">
        <f>Nut_StatusTool!L85</f>
        <v/>
      </c>
      <c r="X91" s="44" t="str">
        <f>Nut_StatusTool!M85</f>
        <v/>
      </c>
      <c r="Y91" s="44" t="str">
        <f>Nut_StatusTool!N85</f>
        <v/>
      </c>
    </row>
    <row r="92" spans="1:25">
      <c r="A92" s="182" t="str">
        <f t="array" ref="A92">IF(ROWS(A$13:A92)&gt;$S$5,"",INDEX(Q$13:Q$512,SMALL(IF(($W$13:$W$512=$W$6)+(($W$13:$W$512=$W$7)+(($W$13:$W$512=$W$8)+(($X$13:$X$512=$X$6)+(($X$13:$X$512=$X$7)+(($Y$13:$Y$512=$Y$6)+(($Y$13:$Y$512=$Y$7)+(($Y$13:$Y$512=$Z$6)+(($Y$13:$Y$512=$Z$7))))))))),ROW($A$13:$A$512)-ROW($A$13)+1),ROWS(A$13:A92))))</f>
        <v/>
      </c>
      <c r="B92" s="290" t="str">
        <f t="array" ref="B92">IF(ROWS(B$13:B92)&gt;$S$5,"",INDEX(R$13:R$512,SMALL(IF(($W$13:$W$512=$W$6)+(($W$13:$W$512=$W$7)+(($W$13:$W$512=$W$8)+(($X$13:$X$512=$X$6)+(($X$13:$X$512=$X$7)+(($Y$13:$Y$512=$Y$6)+(($Y$13:$Y$512=$Y$7)+(($Y$13:$Y$512=$Z$6)+(($Y$13:$Y$512=$Z$7))))))))),ROW($A$13:$A$512)-ROW($A$13)+1),ROWS(B$13:B92))))</f>
        <v/>
      </c>
      <c r="C92" s="290" t="str">
        <f t="array" ref="C92">IF(ROWS(C$13:C92)&gt;$S$5,"",INDEX(S$13:S$512,SMALL(IF(($W$13:$W$512=$W$6)+(($W$13:$W$512=$W$7)+(($W$13:$W$512=$W$8)+(($X$13:$X$512=$X$6)+(($X$13:$X$512=$X$7)+(($Y$13:$Y$512=$Y$6)+(($Y$13:$Y$512=$Y$7)+(($Y$13:$Y$512=$Z$6)+(($Y$13:$Y$512=$Z$7))))))))),ROW($A$13:$A$512)-ROW($A$13)+1),ROWS(C$13:C92))))</f>
        <v/>
      </c>
      <c r="D92" s="316" t="str">
        <f t="array" ref="D92">IF(ROWS(D$13:D92)&gt;$S$5,"",INDEX(T$13:T$512,SMALL(IF(($W$13:$W$512=$W$6)+(($W$13:$W$512=$W$7)+(($W$13:$W$512=$W$8)+(($X$13:$X$512=$X$6)+(($X$13:$X$512=$X$7)+(($Y$13:$Y$512=$Y$6)+(($Y$13:$Y$512=$Y$7)+(($Y$13:$Y$512=$Z$6)+(($Y$13:$Y$512=$Z$7))))))))),ROW($A$13:$A$512)-ROW($A$13)+1),ROWS(D$13:D92))))</f>
        <v/>
      </c>
      <c r="E92" s="182" t="str">
        <f t="array" ref="E92">IF(ROWS(E$13:E92)&gt;$S$5,"",INDEX(U$13:U$512,SMALL(IF(($W$13:$W$512=$W$6)+(($W$13:$W$512=$W$7)+(($W$13:$W$512=$W$8)+(($X$13:$X$512=$X$6)+(($X$13:$X$512=$X$7)+(($Y$13:$Y$512=$Y$6)+(($Y$13:$Y$512=$Y$7)+(($Y$13:$Y$512=$Z$6)+(($Y$13:$Y$512=$Z$7))))))))),ROW($A$13:$A$512)-ROW($A$13)+1),ROWS(E$13:E92))))</f>
        <v/>
      </c>
      <c r="F92" s="182" t="str">
        <f t="array" ref="F92">IF(ROWS(F$13:F92)&gt;$S$5,"",INDEX(V$13:V$512,SMALL(IF(($W$13:$W$512=$W$6)+(($W$13:$W$512=$W$7)+(($W$13:$W$512=$W$8)+(($X$13:$X$512=$X$6)+(($X$13:$X$512=$X$7)+(($Y$13:$Y$512=$Y$6)+(($Y$13:$Y$512=$Y$7)+(($Y$13:$Y$512=$Z$6)+(($Y$13:$Y$512=$Z$7))))))))),ROW($A$13:$A$512)-ROW($A$13)+1),ROWS(F$13:F92))))</f>
        <v/>
      </c>
      <c r="G92" s="351" t="str">
        <f t="array" ref="G92">IF(ROWS(G$13:G92)&gt;$S$5,"",INDEX(W$13:W$512,SMALL(IF(($W$13:$W$512=$W$6)+(($W$13:$W$512=$W$7)+(($W$13:$W$512=$W$8)+(($X$13:$X$512=$X$6)+(($X$13:$X$512=$X$7)+(($Y$13:$Y$512=$Y$6)+(($Y$13:$Y$512=$Y$7)+(($Y$13:$Y$512=$Z$6)+(($Y$13:$Y$512=$Z$7))))))))),ROW($A$13:$A$512)-ROW($A$13)+1),ROWS(G$13:G92))))</f>
        <v/>
      </c>
      <c r="H92" s="351" t="str">
        <f t="array" ref="H92">IF(ROWS(H$13:H92)&gt;$S$5,"",INDEX(X$13:X$512,SMALL(IF(($W$13:$W$512=$W$6)+(($W$13:$W$512=$W$7)+(($W$13:$W$512=$W$8)+(($X$13:$X$512=$X$6)+(($X$13:$X$512=$X$7)+(($Y$13:$Y$512=$Y$6)+(($Y$13:$Y$512=$Y$7)+(($Y$13:$Y$512=$Z$6)+(($Y$13:$Y$512=$Z$7))))))))),ROW($A$13:$A$512)-ROW($A$13)+1),ROWS(H$13:H92))))</f>
        <v/>
      </c>
      <c r="I92" s="351" t="str">
        <f t="array" ref="I92">IF(ROWS(I$13:I92)&gt;$S$5,"",INDEX(Y$13:Y$512,SMALL(IF(($W$13:$W$512=$W$6)+(($W$13:$W$512=$W$7)+(($W$13:$W$512=$W$8)+(($X$13:$X$512=$X$6)+(($X$13:$X$512=$X$7)+(($Y$13:$Y$512=$Y$6)+(($Y$13:$Y$512=$Y$7)+(($Y$13:$Y$512=$Z$6)+(($Y$13:$Y$512=$Z$7))))))))),ROW($A$13:$A$512)-ROW($A$13)+1),ROWS(I$13:I92))))</f>
        <v/>
      </c>
      <c r="J92" s="136"/>
      <c r="Q92" s="44">
        <f>Nut_StatusTool!A86</f>
        <v>80</v>
      </c>
      <c r="R92" s="44">
        <f>Nut_StatusTool!B86</f>
        <v>0</v>
      </c>
      <c r="S92" s="44">
        <f>Nut_StatusTool!C86</f>
        <v>0</v>
      </c>
      <c r="T92" s="44">
        <f>Nut_StatusTool!D86</f>
        <v>0</v>
      </c>
      <c r="U92" s="44">
        <f>Nut_StatusTool!F86</f>
        <v>0</v>
      </c>
      <c r="V92" s="285" t="str">
        <f>Nut_StatusTool!K86</f>
        <v/>
      </c>
      <c r="W92" s="44" t="str">
        <f>Nut_StatusTool!L86</f>
        <v/>
      </c>
      <c r="X92" s="44" t="str">
        <f>Nut_StatusTool!M86</f>
        <v/>
      </c>
      <c r="Y92" s="44" t="str">
        <f>Nut_StatusTool!N86</f>
        <v/>
      </c>
    </row>
    <row r="93" spans="1:25">
      <c r="A93" s="182" t="str">
        <f t="array" ref="A93">IF(ROWS(A$13:A93)&gt;$S$5,"",INDEX(Q$13:Q$512,SMALL(IF(($W$13:$W$512=$W$6)+(($W$13:$W$512=$W$7)+(($W$13:$W$512=$W$8)+(($X$13:$X$512=$X$6)+(($X$13:$X$512=$X$7)+(($Y$13:$Y$512=$Y$6)+(($Y$13:$Y$512=$Y$7)+(($Y$13:$Y$512=$Z$6)+(($Y$13:$Y$512=$Z$7))))))))),ROW($A$13:$A$512)-ROW($A$13)+1),ROWS(A$13:A93))))</f>
        <v/>
      </c>
      <c r="B93" s="290" t="str">
        <f t="array" ref="B93">IF(ROWS(B$13:B93)&gt;$S$5,"",INDEX(R$13:R$512,SMALL(IF(($W$13:$W$512=$W$6)+(($W$13:$W$512=$W$7)+(($W$13:$W$512=$W$8)+(($X$13:$X$512=$X$6)+(($X$13:$X$512=$X$7)+(($Y$13:$Y$512=$Y$6)+(($Y$13:$Y$512=$Y$7)+(($Y$13:$Y$512=$Z$6)+(($Y$13:$Y$512=$Z$7))))))))),ROW($A$13:$A$512)-ROW($A$13)+1),ROWS(B$13:B93))))</f>
        <v/>
      </c>
      <c r="C93" s="290" t="str">
        <f t="array" ref="C93">IF(ROWS(C$13:C93)&gt;$S$5,"",INDEX(S$13:S$512,SMALL(IF(($W$13:$W$512=$W$6)+(($W$13:$W$512=$W$7)+(($W$13:$W$512=$W$8)+(($X$13:$X$512=$X$6)+(($X$13:$X$512=$X$7)+(($Y$13:$Y$512=$Y$6)+(($Y$13:$Y$512=$Y$7)+(($Y$13:$Y$512=$Z$6)+(($Y$13:$Y$512=$Z$7))))))))),ROW($A$13:$A$512)-ROW($A$13)+1),ROWS(C$13:C93))))</f>
        <v/>
      </c>
      <c r="D93" s="316" t="str">
        <f t="array" ref="D93">IF(ROWS(D$13:D93)&gt;$S$5,"",INDEX(T$13:T$512,SMALL(IF(($W$13:$W$512=$W$6)+(($W$13:$W$512=$W$7)+(($W$13:$W$512=$W$8)+(($X$13:$X$512=$X$6)+(($X$13:$X$512=$X$7)+(($Y$13:$Y$512=$Y$6)+(($Y$13:$Y$512=$Y$7)+(($Y$13:$Y$512=$Z$6)+(($Y$13:$Y$512=$Z$7))))))))),ROW($A$13:$A$512)-ROW($A$13)+1),ROWS(D$13:D93))))</f>
        <v/>
      </c>
      <c r="E93" s="182" t="str">
        <f t="array" ref="E93">IF(ROWS(E$13:E93)&gt;$S$5,"",INDEX(U$13:U$512,SMALL(IF(($W$13:$W$512=$W$6)+(($W$13:$W$512=$W$7)+(($W$13:$W$512=$W$8)+(($X$13:$X$512=$X$6)+(($X$13:$X$512=$X$7)+(($Y$13:$Y$512=$Y$6)+(($Y$13:$Y$512=$Y$7)+(($Y$13:$Y$512=$Z$6)+(($Y$13:$Y$512=$Z$7))))))))),ROW($A$13:$A$512)-ROW($A$13)+1),ROWS(E$13:E93))))</f>
        <v/>
      </c>
      <c r="F93" s="182" t="str">
        <f t="array" ref="F93">IF(ROWS(F$13:F93)&gt;$S$5,"",INDEX(V$13:V$512,SMALL(IF(($W$13:$W$512=$W$6)+(($W$13:$W$512=$W$7)+(($W$13:$W$512=$W$8)+(($X$13:$X$512=$X$6)+(($X$13:$X$512=$X$7)+(($Y$13:$Y$512=$Y$6)+(($Y$13:$Y$512=$Y$7)+(($Y$13:$Y$512=$Z$6)+(($Y$13:$Y$512=$Z$7))))))))),ROW($A$13:$A$512)-ROW($A$13)+1),ROWS(F$13:F93))))</f>
        <v/>
      </c>
      <c r="G93" s="351" t="str">
        <f t="array" ref="G93">IF(ROWS(G$13:G93)&gt;$S$5,"",INDEX(W$13:W$512,SMALL(IF(($W$13:$W$512=$W$6)+(($W$13:$W$512=$W$7)+(($W$13:$W$512=$W$8)+(($X$13:$X$512=$X$6)+(($X$13:$X$512=$X$7)+(($Y$13:$Y$512=$Y$6)+(($Y$13:$Y$512=$Y$7)+(($Y$13:$Y$512=$Z$6)+(($Y$13:$Y$512=$Z$7))))))))),ROW($A$13:$A$512)-ROW($A$13)+1),ROWS(G$13:G93))))</f>
        <v/>
      </c>
      <c r="H93" s="351" t="str">
        <f t="array" ref="H93">IF(ROWS(H$13:H93)&gt;$S$5,"",INDEX(X$13:X$512,SMALL(IF(($W$13:$W$512=$W$6)+(($W$13:$W$512=$W$7)+(($W$13:$W$512=$W$8)+(($X$13:$X$512=$X$6)+(($X$13:$X$512=$X$7)+(($Y$13:$Y$512=$Y$6)+(($Y$13:$Y$512=$Y$7)+(($Y$13:$Y$512=$Z$6)+(($Y$13:$Y$512=$Z$7))))))))),ROW($A$13:$A$512)-ROW($A$13)+1),ROWS(H$13:H93))))</f>
        <v/>
      </c>
      <c r="I93" s="351" t="str">
        <f t="array" ref="I93">IF(ROWS(I$13:I93)&gt;$S$5,"",INDEX(Y$13:Y$512,SMALL(IF(($W$13:$W$512=$W$6)+(($W$13:$W$512=$W$7)+(($W$13:$W$512=$W$8)+(($X$13:$X$512=$X$6)+(($X$13:$X$512=$X$7)+(($Y$13:$Y$512=$Y$6)+(($Y$13:$Y$512=$Y$7)+(($Y$13:$Y$512=$Z$6)+(($Y$13:$Y$512=$Z$7))))))))),ROW($A$13:$A$512)-ROW($A$13)+1),ROWS(I$13:I93))))</f>
        <v/>
      </c>
      <c r="J93" s="136"/>
      <c r="Q93" s="44">
        <f>Nut_StatusTool!A87</f>
        <v>81</v>
      </c>
      <c r="R93" s="44">
        <f>Nut_StatusTool!B87</f>
        <v>0</v>
      </c>
      <c r="S93" s="44">
        <f>Nut_StatusTool!C87</f>
        <v>0</v>
      </c>
      <c r="T93" s="44">
        <f>Nut_StatusTool!D87</f>
        <v>0</v>
      </c>
      <c r="U93" s="44">
        <f>Nut_StatusTool!F87</f>
        <v>0</v>
      </c>
      <c r="V93" s="285" t="str">
        <f>Nut_StatusTool!K87</f>
        <v/>
      </c>
      <c r="W93" s="44" t="str">
        <f>Nut_StatusTool!L87</f>
        <v/>
      </c>
      <c r="X93" s="44" t="str">
        <f>Nut_StatusTool!M87</f>
        <v/>
      </c>
      <c r="Y93" s="44" t="str">
        <f>Nut_StatusTool!N87</f>
        <v/>
      </c>
    </row>
    <row r="94" spans="1:25">
      <c r="A94" s="182" t="str">
        <f t="array" ref="A94">IF(ROWS(A$13:A94)&gt;$S$5,"",INDEX(Q$13:Q$512,SMALL(IF(($W$13:$W$512=$W$6)+(($W$13:$W$512=$W$7)+(($W$13:$W$512=$W$8)+(($X$13:$X$512=$X$6)+(($X$13:$X$512=$X$7)+(($Y$13:$Y$512=$Y$6)+(($Y$13:$Y$512=$Y$7)+(($Y$13:$Y$512=$Z$6)+(($Y$13:$Y$512=$Z$7))))))))),ROW($A$13:$A$512)-ROW($A$13)+1),ROWS(A$13:A94))))</f>
        <v/>
      </c>
      <c r="B94" s="290" t="str">
        <f t="array" ref="B94">IF(ROWS(B$13:B94)&gt;$S$5,"",INDEX(R$13:R$512,SMALL(IF(($W$13:$W$512=$W$6)+(($W$13:$W$512=$W$7)+(($W$13:$W$512=$W$8)+(($X$13:$X$512=$X$6)+(($X$13:$X$512=$X$7)+(($Y$13:$Y$512=$Y$6)+(($Y$13:$Y$512=$Y$7)+(($Y$13:$Y$512=$Z$6)+(($Y$13:$Y$512=$Z$7))))))))),ROW($A$13:$A$512)-ROW($A$13)+1),ROWS(B$13:B94))))</f>
        <v/>
      </c>
      <c r="C94" s="290" t="str">
        <f t="array" ref="C94">IF(ROWS(C$13:C94)&gt;$S$5,"",INDEX(S$13:S$512,SMALL(IF(($W$13:$W$512=$W$6)+(($W$13:$W$512=$W$7)+(($W$13:$W$512=$W$8)+(($X$13:$X$512=$X$6)+(($X$13:$X$512=$X$7)+(($Y$13:$Y$512=$Y$6)+(($Y$13:$Y$512=$Y$7)+(($Y$13:$Y$512=$Z$6)+(($Y$13:$Y$512=$Z$7))))))))),ROW($A$13:$A$512)-ROW($A$13)+1),ROWS(C$13:C94))))</f>
        <v/>
      </c>
      <c r="D94" s="316" t="str">
        <f t="array" ref="D94">IF(ROWS(D$13:D94)&gt;$S$5,"",INDEX(T$13:T$512,SMALL(IF(($W$13:$W$512=$W$6)+(($W$13:$W$512=$W$7)+(($W$13:$W$512=$W$8)+(($X$13:$X$512=$X$6)+(($X$13:$X$512=$X$7)+(($Y$13:$Y$512=$Y$6)+(($Y$13:$Y$512=$Y$7)+(($Y$13:$Y$512=$Z$6)+(($Y$13:$Y$512=$Z$7))))))))),ROW($A$13:$A$512)-ROW($A$13)+1),ROWS(D$13:D94))))</f>
        <v/>
      </c>
      <c r="E94" s="182" t="str">
        <f t="array" ref="E94">IF(ROWS(E$13:E94)&gt;$S$5,"",INDEX(U$13:U$512,SMALL(IF(($W$13:$W$512=$W$6)+(($W$13:$W$512=$W$7)+(($W$13:$W$512=$W$8)+(($X$13:$X$512=$X$6)+(($X$13:$X$512=$X$7)+(($Y$13:$Y$512=$Y$6)+(($Y$13:$Y$512=$Y$7)+(($Y$13:$Y$512=$Z$6)+(($Y$13:$Y$512=$Z$7))))))))),ROW($A$13:$A$512)-ROW($A$13)+1),ROWS(E$13:E94))))</f>
        <v/>
      </c>
      <c r="F94" s="182" t="str">
        <f t="array" ref="F94">IF(ROWS(F$13:F94)&gt;$S$5,"",INDEX(V$13:V$512,SMALL(IF(($W$13:$W$512=$W$6)+(($W$13:$W$512=$W$7)+(($W$13:$W$512=$W$8)+(($X$13:$X$512=$X$6)+(($X$13:$X$512=$X$7)+(($Y$13:$Y$512=$Y$6)+(($Y$13:$Y$512=$Y$7)+(($Y$13:$Y$512=$Z$6)+(($Y$13:$Y$512=$Z$7))))))))),ROW($A$13:$A$512)-ROW($A$13)+1),ROWS(F$13:F94))))</f>
        <v/>
      </c>
      <c r="G94" s="351" t="str">
        <f t="array" ref="G94">IF(ROWS(G$13:G94)&gt;$S$5,"",INDEX(W$13:W$512,SMALL(IF(($W$13:$W$512=$W$6)+(($W$13:$W$512=$W$7)+(($W$13:$W$512=$W$8)+(($X$13:$X$512=$X$6)+(($X$13:$X$512=$X$7)+(($Y$13:$Y$512=$Y$6)+(($Y$13:$Y$512=$Y$7)+(($Y$13:$Y$512=$Z$6)+(($Y$13:$Y$512=$Z$7))))))))),ROW($A$13:$A$512)-ROW($A$13)+1),ROWS(G$13:G94))))</f>
        <v/>
      </c>
      <c r="H94" s="351" t="str">
        <f t="array" ref="H94">IF(ROWS(H$13:H94)&gt;$S$5,"",INDEX(X$13:X$512,SMALL(IF(($W$13:$W$512=$W$6)+(($W$13:$W$512=$W$7)+(($W$13:$W$512=$W$8)+(($X$13:$X$512=$X$6)+(($X$13:$X$512=$X$7)+(($Y$13:$Y$512=$Y$6)+(($Y$13:$Y$512=$Y$7)+(($Y$13:$Y$512=$Z$6)+(($Y$13:$Y$512=$Z$7))))))))),ROW($A$13:$A$512)-ROW($A$13)+1),ROWS(H$13:H94))))</f>
        <v/>
      </c>
      <c r="I94" s="351" t="str">
        <f t="array" ref="I94">IF(ROWS(I$13:I94)&gt;$S$5,"",INDEX(Y$13:Y$512,SMALL(IF(($W$13:$W$512=$W$6)+(($W$13:$W$512=$W$7)+(($W$13:$W$512=$W$8)+(($X$13:$X$512=$X$6)+(($X$13:$X$512=$X$7)+(($Y$13:$Y$512=$Y$6)+(($Y$13:$Y$512=$Y$7)+(($Y$13:$Y$512=$Z$6)+(($Y$13:$Y$512=$Z$7))))))))),ROW($A$13:$A$512)-ROW($A$13)+1),ROWS(I$13:I94))))</f>
        <v/>
      </c>
      <c r="J94" s="136"/>
      <c r="Q94" s="44">
        <f>Nut_StatusTool!A88</f>
        <v>82</v>
      </c>
      <c r="R94" s="44">
        <f>Nut_StatusTool!B88</f>
        <v>0</v>
      </c>
      <c r="S94" s="44">
        <f>Nut_StatusTool!C88</f>
        <v>0</v>
      </c>
      <c r="T94" s="44">
        <f>Nut_StatusTool!D88</f>
        <v>0</v>
      </c>
      <c r="U94" s="44">
        <f>Nut_StatusTool!F88</f>
        <v>0</v>
      </c>
      <c r="V94" s="285" t="str">
        <f>Nut_StatusTool!K88</f>
        <v/>
      </c>
      <c r="W94" s="44" t="str">
        <f>Nut_StatusTool!L88</f>
        <v/>
      </c>
      <c r="X94" s="44" t="str">
        <f>Nut_StatusTool!M88</f>
        <v/>
      </c>
      <c r="Y94" s="44" t="str">
        <f>Nut_StatusTool!N88</f>
        <v/>
      </c>
    </row>
    <row r="95" spans="1:25">
      <c r="A95" s="182" t="str">
        <f t="array" ref="A95">IF(ROWS(A$13:A95)&gt;$S$5,"",INDEX(Q$13:Q$512,SMALL(IF(($W$13:$W$512=$W$6)+(($W$13:$W$512=$W$7)+(($W$13:$W$512=$W$8)+(($X$13:$X$512=$X$6)+(($X$13:$X$512=$X$7)+(($Y$13:$Y$512=$Y$6)+(($Y$13:$Y$512=$Y$7)+(($Y$13:$Y$512=$Z$6)+(($Y$13:$Y$512=$Z$7))))))))),ROW($A$13:$A$512)-ROW($A$13)+1),ROWS(A$13:A95))))</f>
        <v/>
      </c>
      <c r="B95" s="290" t="str">
        <f t="array" ref="B95">IF(ROWS(B$13:B95)&gt;$S$5,"",INDEX(R$13:R$512,SMALL(IF(($W$13:$W$512=$W$6)+(($W$13:$W$512=$W$7)+(($W$13:$W$512=$W$8)+(($X$13:$X$512=$X$6)+(($X$13:$X$512=$X$7)+(($Y$13:$Y$512=$Y$6)+(($Y$13:$Y$512=$Y$7)+(($Y$13:$Y$512=$Z$6)+(($Y$13:$Y$512=$Z$7))))))))),ROW($A$13:$A$512)-ROW($A$13)+1),ROWS(B$13:B95))))</f>
        <v/>
      </c>
      <c r="C95" s="290" t="str">
        <f t="array" ref="C95">IF(ROWS(C$13:C95)&gt;$S$5,"",INDEX(S$13:S$512,SMALL(IF(($W$13:$W$512=$W$6)+(($W$13:$W$512=$W$7)+(($W$13:$W$512=$W$8)+(($X$13:$X$512=$X$6)+(($X$13:$X$512=$X$7)+(($Y$13:$Y$512=$Y$6)+(($Y$13:$Y$512=$Y$7)+(($Y$13:$Y$512=$Z$6)+(($Y$13:$Y$512=$Z$7))))))))),ROW($A$13:$A$512)-ROW($A$13)+1),ROWS(C$13:C95))))</f>
        <v/>
      </c>
      <c r="D95" s="316" t="str">
        <f t="array" ref="D95">IF(ROWS(D$13:D95)&gt;$S$5,"",INDEX(T$13:T$512,SMALL(IF(($W$13:$W$512=$W$6)+(($W$13:$W$512=$W$7)+(($W$13:$W$512=$W$8)+(($X$13:$X$512=$X$6)+(($X$13:$X$512=$X$7)+(($Y$13:$Y$512=$Y$6)+(($Y$13:$Y$512=$Y$7)+(($Y$13:$Y$512=$Z$6)+(($Y$13:$Y$512=$Z$7))))))))),ROW($A$13:$A$512)-ROW($A$13)+1),ROWS(D$13:D95))))</f>
        <v/>
      </c>
      <c r="E95" s="182" t="str">
        <f t="array" ref="E95">IF(ROWS(E$13:E95)&gt;$S$5,"",INDEX(U$13:U$512,SMALL(IF(($W$13:$W$512=$W$6)+(($W$13:$W$512=$W$7)+(($W$13:$W$512=$W$8)+(($X$13:$X$512=$X$6)+(($X$13:$X$512=$X$7)+(($Y$13:$Y$512=$Y$6)+(($Y$13:$Y$512=$Y$7)+(($Y$13:$Y$512=$Z$6)+(($Y$13:$Y$512=$Z$7))))))))),ROW($A$13:$A$512)-ROW($A$13)+1),ROWS(E$13:E95))))</f>
        <v/>
      </c>
      <c r="F95" s="182" t="str">
        <f t="array" ref="F95">IF(ROWS(F$13:F95)&gt;$S$5,"",INDEX(V$13:V$512,SMALL(IF(($W$13:$W$512=$W$6)+(($W$13:$W$512=$W$7)+(($W$13:$W$512=$W$8)+(($X$13:$X$512=$X$6)+(($X$13:$X$512=$X$7)+(($Y$13:$Y$512=$Y$6)+(($Y$13:$Y$512=$Y$7)+(($Y$13:$Y$512=$Z$6)+(($Y$13:$Y$512=$Z$7))))))))),ROW($A$13:$A$512)-ROW($A$13)+1),ROWS(F$13:F95))))</f>
        <v/>
      </c>
      <c r="G95" s="351" t="str">
        <f t="array" ref="G95">IF(ROWS(G$13:G95)&gt;$S$5,"",INDEX(W$13:W$512,SMALL(IF(($W$13:$W$512=$W$6)+(($W$13:$W$512=$W$7)+(($W$13:$W$512=$W$8)+(($X$13:$X$512=$X$6)+(($X$13:$X$512=$X$7)+(($Y$13:$Y$512=$Y$6)+(($Y$13:$Y$512=$Y$7)+(($Y$13:$Y$512=$Z$6)+(($Y$13:$Y$512=$Z$7))))))))),ROW($A$13:$A$512)-ROW($A$13)+1),ROWS(G$13:G95))))</f>
        <v/>
      </c>
      <c r="H95" s="351" t="str">
        <f t="array" ref="H95">IF(ROWS(H$13:H95)&gt;$S$5,"",INDEX(X$13:X$512,SMALL(IF(($W$13:$W$512=$W$6)+(($W$13:$W$512=$W$7)+(($W$13:$W$512=$W$8)+(($X$13:$X$512=$X$6)+(($X$13:$X$512=$X$7)+(($Y$13:$Y$512=$Y$6)+(($Y$13:$Y$512=$Y$7)+(($Y$13:$Y$512=$Z$6)+(($Y$13:$Y$512=$Z$7))))))))),ROW($A$13:$A$512)-ROW($A$13)+1),ROWS(H$13:H95))))</f>
        <v/>
      </c>
      <c r="I95" s="351" t="str">
        <f t="array" ref="I95">IF(ROWS(I$13:I95)&gt;$S$5,"",INDEX(Y$13:Y$512,SMALL(IF(($W$13:$W$512=$W$6)+(($W$13:$W$512=$W$7)+(($W$13:$W$512=$W$8)+(($X$13:$X$512=$X$6)+(($X$13:$X$512=$X$7)+(($Y$13:$Y$512=$Y$6)+(($Y$13:$Y$512=$Y$7)+(($Y$13:$Y$512=$Z$6)+(($Y$13:$Y$512=$Z$7))))))))),ROW($A$13:$A$512)-ROW($A$13)+1),ROWS(I$13:I95))))</f>
        <v/>
      </c>
      <c r="J95" s="136"/>
      <c r="Q95" s="44">
        <f>Nut_StatusTool!A89</f>
        <v>83</v>
      </c>
      <c r="R95" s="44">
        <f>Nut_StatusTool!B89</f>
        <v>0</v>
      </c>
      <c r="S95" s="44">
        <f>Nut_StatusTool!C89</f>
        <v>0</v>
      </c>
      <c r="T95" s="44">
        <f>Nut_StatusTool!D89</f>
        <v>0</v>
      </c>
      <c r="U95" s="44">
        <f>Nut_StatusTool!F89</f>
        <v>0</v>
      </c>
      <c r="V95" s="285" t="str">
        <f>Nut_StatusTool!K89</f>
        <v/>
      </c>
      <c r="W95" s="44" t="str">
        <f>Nut_StatusTool!L89</f>
        <v/>
      </c>
      <c r="X95" s="44" t="str">
        <f>Nut_StatusTool!M89</f>
        <v/>
      </c>
      <c r="Y95" s="44" t="str">
        <f>Nut_StatusTool!N89</f>
        <v/>
      </c>
    </row>
    <row r="96" spans="1:25">
      <c r="A96" s="182" t="str">
        <f t="array" ref="A96">IF(ROWS(A$13:A96)&gt;$S$5,"",INDEX(Q$13:Q$512,SMALL(IF(($W$13:$W$512=$W$6)+(($W$13:$W$512=$W$7)+(($W$13:$W$512=$W$8)+(($X$13:$X$512=$X$6)+(($X$13:$X$512=$X$7)+(($Y$13:$Y$512=$Y$6)+(($Y$13:$Y$512=$Y$7)+(($Y$13:$Y$512=$Z$6)+(($Y$13:$Y$512=$Z$7))))))))),ROW($A$13:$A$512)-ROW($A$13)+1),ROWS(A$13:A96))))</f>
        <v/>
      </c>
      <c r="B96" s="290" t="str">
        <f t="array" ref="B96">IF(ROWS(B$13:B96)&gt;$S$5,"",INDEX(R$13:R$512,SMALL(IF(($W$13:$W$512=$W$6)+(($W$13:$W$512=$W$7)+(($W$13:$W$512=$W$8)+(($X$13:$X$512=$X$6)+(($X$13:$X$512=$X$7)+(($Y$13:$Y$512=$Y$6)+(($Y$13:$Y$512=$Y$7)+(($Y$13:$Y$512=$Z$6)+(($Y$13:$Y$512=$Z$7))))))))),ROW($A$13:$A$512)-ROW($A$13)+1),ROWS(B$13:B96))))</f>
        <v/>
      </c>
      <c r="C96" s="290" t="str">
        <f t="array" ref="C96">IF(ROWS(C$13:C96)&gt;$S$5,"",INDEX(S$13:S$512,SMALL(IF(($W$13:$W$512=$W$6)+(($W$13:$W$512=$W$7)+(($W$13:$W$512=$W$8)+(($X$13:$X$512=$X$6)+(($X$13:$X$512=$X$7)+(($Y$13:$Y$512=$Y$6)+(($Y$13:$Y$512=$Y$7)+(($Y$13:$Y$512=$Z$6)+(($Y$13:$Y$512=$Z$7))))))))),ROW($A$13:$A$512)-ROW($A$13)+1),ROWS(C$13:C96))))</f>
        <v/>
      </c>
      <c r="D96" s="316" t="str">
        <f t="array" ref="D96">IF(ROWS(D$13:D96)&gt;$S$5,"",INDEX(T$13:T$512,SMALL(IF(($W$13:$W$512=$W$6)+(($W$13:$W$512=$W$7)+(($W$13:$W$512=$W$8)+(($X$13:$X$512=$X$6)+(($X$13:$X$512=$X$7)+(($Y$13:$Y$512=$Y$6)+(($Y$13:$Y$512=$Y$7)+(($Y$13:$Y$512=$Z$6)+(($Y$13:$Y$512=$Z$7))))))))),ROW($A$13:$A$512)-ROW($A$13)+1),ROWS(D$13:D96))))</f>
        <v/>
      </c>
      <c r="E96" s="182" t="str">
        <f t="array" ref="E96">IF(ROWS(E$13:E96)&gt;$S$5,"",INDEX(U$13:U$512,SMALL(IF(($W$13:$W$512=$W$6)+(($W$13:$W$512=$W$7)+(($W$13:$W$512=$W$8)+(($X$13:$X$512=$X$6)+(($X$13:$X$512=$X$7)+(($Y$13:$Y$512=$Y$6)+(($Y$13:$Y$512=$Y$7)+(($Y$13:$Y$512=$Z$6)+(($Y$13:$Y$512=$Z$7))))))))),ROW($A$13:$A$512)-ROW($A$13)+1),ROWS(E$13:E96))))</f>
        <v/>
      </c>
      <c r="F96" s="182" t="str">
        <f t="array" ref="F96">IF(ROWS(F$13:F96)&gt;$S$5,"",INDEX(V$13:V$512,SMALL(IF(($W$13:$W$512=$W$6)+(($W$13:$W$512=$W$7)+(($W$13:$W$512=$W$8)+(($X$13:$X$512=$X$6)+(($X$13:$X$512=$X$7)+(($Y$13:$Y$512=$Y$6)+(($Y$13:$Y$512=$Y$7)+(($Y$13:$Y$512=$Z$6)+(($Y$13:$Y$512=$Z$7))))))))),ROW($A$13:$A$512)-ROW($A$13)+1),ROWS(F$13:F96))))</f>
        <v/>
      </c>
      <c r="G96" s="351" t="str">
        <f t="array" ref="G96">IF(ROWS(G$13:G96)&gt;$S$5,"",INDEX(W$13:W$512,SMALL(IF(($W$13:$W$512=$W$6)+(($W$13:$W$512=$W$7)+(($W$13:$W$512=$W$8)+(($X$13:$X$512=$X$6)+(($X$13:$X$512=$X$7)+(($Y$13:$Y$512=$Y$6)+(($Y$13:$Y$512=$Y$7)+(($Y$13:$Y$512=$Z$6)+(($Y$13:$Y$512=$Z$7))))))))),ROW($A$13:$A$512)-ROW($A$13)+1),ROWS(G$13:G96))))</f>
        <v/>
      </c>
      <c r="H96" s="351" t="str">
        <f t="array" ref="H96">IF(ROWS(H$13:H96)&gt;$S$5,"",INDEX(X$13:X$512,SMALL(IF(($W$13:$W$512=$W$6)+(($W$13:$W$512=$W$7)+(($W$13:$W$512=$W$8)+(($X$13:$X$512=$X$6)+(($X$13:$X$512=$X$7)+(($Y$13:$Y$512=$Y$6)+(($Y$13:$Y$512=$Y$7)+(($Y$13:$Y$512=$Z$6)+(($Y$13:$Y$512=$Z$7))))))))),ROW($A$13:$A$512)-ROW($A$13)+1),ROWS(H$13:H96))))</f>
        <v/>
      </c>
      <c r="I96" s="351" t="str">
        <f t="array" ref="I96">IF(ROWS(I$13:I96)&gt;$S$5,"",INDEX(Y$13:Y$512,SMALL(IF(($W$13:$W$512=$W$6)+(($W$13:$W$512=$W$7)+(($W$13:$W$512=$W$8)+(($X$13:$X$512=$X$6)+(($X$13:$X$512=$X$7)+(($Y$13:$Y$512=$Y$6)+(($Y$13:$Y$512=$Y$7)+(($Y$13:$Y$512=$Z$6)+(($Y$13:$Y$512=$Z$7))))))))),ROW($A$13:$A$512)-ROW($A$13)+1),ROWS(I$13:I96))))</f>
        <v/>
      </c>
      <c r="J96" s="136"/>
      <c r="Q96" s="44">
        <f>Nut_StatusTool!A90</f>
        <v>84</v>
      </c>
      <c r="R96" s="44">
        <f>Nut_StatusTool!B90</f>
        <v>0</v>
      </c>
      <c r="S96" s="44">
        <f>Nut_StatusTool!C90</f>
        <v>0</v>
      </c>
      <c r="T96" s="44">
        <f>Nut_StatusTool!D90</f>
        <v>0</v>
      </c>
      <c r="U96" s="44">
        <f>Nut_StatusTool!F90</f>
        <v>0</v>
      </c>
      <c r="V96" s="285" t="str">
        <f>Nut_StatusTool!K90</f>
        <v/>
      </c>
      <c r="W96" s="44" t="str">
        <f>Nut_StatusTool!L90</f>
        <v/>
      </c>
      <c r="X96" s="44" t="str">
        <f>Nut_StatusTool!M90</f>
        <v/>
      </c>
      <c r="Y96" s="44" t="str">
        <f>Nut_StatusTool!N90</f>
        <v/>
      </c>
    </row>
    <row r="97" spans="1:25">
      <c r="A97" s="182" t="str">
        <f t="array" ref="A97">IF(ROWS(A$13:A97)&gt;$S$5,"",INDEX(Q$13:Q$512,SMALL(IF(($W$13:$W$512=$W$6)+(($W$13:$W$512=$W$7)+(($W$13:$W$512=$W$8)+(($X$13:$X$512=$X$6)+(($X$13:$X$512=$X$7)+(($Y$13:$Y$512=$Y$6)+(($Y$13:$Y$512=$Y$7)+(($Y$13:$Y$512=$Z$6)+(($Y$13:$Y$512=$Z$7))))))))),ROW($A$13:$A$512)-ROW($A$13)+1),ROWS(A$13:A97))))</f>
        <v/>
      </c>
      <c r="B97" s="290" t="str">
        <f t="array" ref="B97">IF(ROWS(B$13:B97)&gt;$S$5,"",INDEX(R$13:R$512,SMALL(IF(($W$13:$W$512=$W$6)+(($W$13:$W$512=$W$7)+(($W$13:$W$512=$W$8)+(($X$13:$X$512=$X$6)+(($X$13:$X$512=$X$7)+(($Y$13:$Y$512=$Y$6)+(($Y$13:$Y$512=$Y$7)+(($Y$13:$Y$512=$Z$6)+(($Y$13:$Y$512=$Z$7))))))))),ROW($A$13:$A$512)-ROW($A$13)+1),ROWS(B$13:B97))))</f>
        <v/>
      </c>
      <c r="C97" s="290" t="str">
        <f t="array" ref="C97">IF(ROWS(C$13:C97)&gt;$S$5,"",INDEX(S$13:S$512,SMALL(IF(($W$13:$W$512=$W$6)+(($W$13:$W$512=$W$7)+(($W$13:$W$512=$W$8)+(($X$13:$X$512=$X$6)+(($X$13:$X$512=$X$7)+(($Y$13:$Y$512=$Y$6)+(($Y$13:$Y$512=$Y$7)+(($Y$13:$Y$512=$Z$6)+(($Y$13:$Y$512=$Z$7))))))))),ROW($A$13:$A$512)-ROW($A$13)+1),ROWS(C$13:C97))))</f>
        <v/>
      </c>
      <c r="D97" s="316" t="str">
        <f t="array" ref="D97">IF(ROWS(D$13:D97)&gt;$S$5,"",INDEX(T$13:T$512,SMALL(IF(($W$13:$W$512=$W$6)+(($W$13:$W$512=$W$7)+(($W$13:$W$512=$W$8)+(($X$13:$X$512=$X$6)+(($X$13:$X$512=$X$7)+(($Y$13:$Y$512=$Y$6)+(($Y$13:$Y$512=$Y$7)+(($Y$13:$Y$512=$Z$6)+(($Y$13:$Y$512=$Z$7))))))))),ROW($A$13:$A$512)-ROW($A$13)+1),ROWS(D$13:D97))))</f>
        <v/>
      </c>
      <c r="E97" s="182" t="str">
        <f t="array" ref="E97">IF(ROWS(E$13:E97)&gt;$S$5,"",INDEX(U$13:U$512,SMALL(IF(($W$13:$W$512=$W$6)+(($W$13:$W$512=$W$7)+(($W$13:$W$512=$W$8)+(($X$13:$X$512=$X$6)+(($X$13:$X$512=$X$7)+(($Y$13:$Y$512=$Y$6)+(($Y$13:$Y$512=$Y$7)+(($Y$13:$Y$512=$Z$6)+(($Y$13:$Y$512=$Z$7))))))))),ROW($A$13:$A$512)-ROW($A$13)+1),ROWS(E$13:E97))))</f>
        <v/>
      </c>
      <c r="F97" s="182" t="str">
        <f t="array" ref="F97">IF(ROWS(F$13:F97)&gt;$S$5,"",INDEX(V$13:V$512,SMALL(IF(($W$13:$W$512=$W$6)+(($W$13:$W$512=$W$7)+(($W$13:$W$512=$W$8)+(($X$13:$X$512=$X$6)+(($X$13:$X$512=$X$7)+(($Y$13:$Y$512=$Y$6)+(($Y$13:$Y$512=$Y$7)+(($Y$13:$Y$512=$Z$6)+(($Y$13:$Y$512=$Z$7))))))))),ROW($A$13:$A$512)-ROW($A$13)+1),ROWS(F$13:F97))))</f>
        <v/>
      </c>
      <c r="G97" s="351" t="str">
        <f t="array" ref="G97">IF(ROWS(G$13:G97)&gt;$S$5,"",INDEX(W$13:W$512,SMALL(IF(($W$13:$W$512=$W$6)+(($W$13:$W$512=$W$7)+(($W$13:$W$512=$W$8)+(($X$13:$X$512=$X$6)+(($X$13:$X$512=$X$7)+(($Y$13:$Y$512=$Y$6)+(($Y$13:$Y$512=$Y$7)+(($Y$13:$Y$512=$Z$6)+(($Y$13:$Y$512=$Z$7))))))))),ROW($A$13:$A$512)-ROW($A$13)+1),ROWS(G$13:G97))))</f>
        <v/>
      </c>
      <c r="H97" s="351" t="str">
        <f t="array" ref="H97">IF(ROWS(H$13:H97)&gt;$S$5,"",INDEX(X$13:X$512,SMALL(IF(($W$13:$W$512=$W$6)+(($W$13:$W$512=$W$7)+(($W$13:$W$512=$W$8)+(($X$13:$X$512=$X$6)+(($X$13:$X$512=$X$7)+(($Y$13:$Y$512=$Y$6)+(($Y$13:$Y$512=$Y$7)+(($Y$13:$Y$512=$Z$6)+(($Y$13:$Y$512=$Z$7))))))))),ROW($A$13:$A$512)-ROW($A$13)+1),ROWS(H$13:H97))))</f>
        <v/>
      </c>
      <c r="I97" s="351" t="str">
        <f t="array" ref="I97">IF(ROWS(I$13:I97)&gt;$S$5,"",INDEX(Y$13:Y$512,SMALL(IF(($W$13:$W$512=$W$6)+(($W$13:$W$512=$W$7)+(($W$13:$W$512=$W$8)+(($X$13:$X$512=$X$6)+(($X$13:$X$512=$X$7)+(($Y$13:$Y$512=$Y$6)+(($Y$13:$Y$512=$Y$7)+(($Y$13:$Y$512=$Z$6)+(($Y$13:$Y$512=$Z$7))))))))),ROW($A$13:$A$512)-ROW($A$13)+1),ROWS(I$13:I97))))</f>
        <v/>
      </c>
      <c r="J97" s="136"/>
      <c r="Q97" s="44">
        <f>Nut_StatusTool!A91</f>
        <v>85</v>
      </c>
      <c r="R97" s="44">
        <f>Nut_StatusTool!B91</f>
        <v>0</v>
      </c>
      <c r="S97" s="44">
        <f>Nut_StatusTool!C91</f>
        <v>0</v>
      </c>
      <c r="T97" s="44">
        <f>Nut_StatusTool!D91</f>
        <v>0</v>
      </c>
      <c r="U97" s="44">
        <f>Nut_StatusTool!F91</f>
        <v>0</v>
      </c>
      <c r="V97" s="285" t="str">
        <f>Nut_StatusTool!K91</f>
        <v/>
      </c>
      <c r="W97" s="44" t="str">
        <f>Nut_StatusTool!L91</f>
        <v/>
      </c>
      <c r="X97" s="44" t="str">
        <f>Nut_StatusTool!M91</f>
        <v/>
      </c>
      <c r="Y97" s="44" t="str">
        <f>Nut_StatusTool!N91</f>
        <v/>
      </c>
    </row>
    <row r="98" spans="1:25">
      <c r="A98" s="182" t="str">
        <f t="array" ref="A98">IF(ROWS(A$13:A98)&gt;$S$5,"",INDEX(Q$13:Q$512,SMALL(IF(($W$13:$W$512=$W$6)+(($W$13:$W$512=$W$7)+(($W$13:$W$512=$W$8)+(($X$13:$X$512=$X$6)+(($X$13:$X$512=$X$7)+(($Y$13:$Y$512=$Y$6)+(($Y$13:$Y$512=$Y$7)+(($Y$13:$Y$512=$Z$6)+(($Y$13:$Y$512=$Z$7))))))))),ROW($A$13:$A$512)-ROW($A$13)+1),ROWS(A$13:A98))))</f>
        <v/>
      </c>
      <c r="B98" s="290" t="str">
        <f t="array" ref="B98">IF(ROWS(B$13:B98)&gt;$S$5,"",INDEX(R$13:R$512,SMALL(IF(($W$13:$W$512=$W$6)+(($W$13:$W$512=$W$7)+(($W$13:$W$512=$W$8)+(($X$13:$X$512=$X$6)+(($X$13:$X$512=$X$7)+(($Y$13:$Y$512=$Y$6)+(($Y$13:$Y$512=$Y$7)+(($Y$13:$Y$512=$Z$6)+(($Y$13:$Y$512=$Z$7))))))))),ROW($A$13:$A$512)-ROW($A$13)+1),ROWS(B$13:B98))))</f>
        <v/>
      </c>
      <c r="C98" s="290" t="str">
        <f t="array" ref="C98">IF(ROWS(C$13:C98)&gt;$S$5,"",INDEX(S$13:S$512,SMALL(IF(($W$13:$W$512=$W$6)+(($W$13:$W$512=$W$7)+(($W$13:$W$512=$W$8)+(($X$13:$X$512=$X$6)+(($X$13:$X$512=$X$7)+(($Y$13:$Y$512=$Y$6)+(($Y$13:$Y$512=$Y$7)+(($Y$13:$Y$512=$Z$6)+(($Y$13:$Y$512=$Z$7))))))))),ROW($A$13:$A$512)-ROW($A$13)+1),ROWS(C$13:C98))))</f>
        <v/>
      </c>
      <c r="D98" s="316" t="str">
        <f t="array" ref="D98">IF(ROWS(D$13:D98)&gt;$S$5,"",INDEX(T$13:T$512,SMALL(IF(($W$13:$W$512=$W$6)+(($W$13:$W$512=$W$7)+(($W$13:$W$512=$W$8)+(($X$13:$X$512=$X$6)+(($X$13:$X$512=$X$7)+(($Y$13:$Y$512=$Y$6)+(($Y$13:$Y$512=$Y$7)+(($Y$13:$Y$512=$Z$6)+(($Y$13:$Y$512=$Z$7))))))))),ROW($A$13:$A$512)-ROW($A$13)+1),ROWS(D$13:D98))))</f>
        <v/>
      </c>
      <c r="E98" s="182" t="str">
        <f t="array" ref="E98">IF(ROWS(E$13:E98)&gt;$S$5,"",INDEX(U$13:U$512,SMALL(IF(($W$13:$W$512=$W$6)+(($W$13:$W$512=$W$7)+(($W$13:$W$512=$W$8)+(($X$13:$X$512=$X$6)+(($X$13:$X$512=$X$7)+(($Y$13:$Y$512=$Y$6)+(($Y$13:$Y$512=$Y$7)+(($Y$13:$Y$512=$Z$6)+(($Y$13:$Y$512=$Z$7))))))))),ROW($A$13:$A$512)-ROW($A$13)+1),ROWS(E$13:E98))))</f>
        <v/>
      </c>
      <c r="F98" s="182" t="str">
        <f t="array" ref="F98">IF(ROWS(F$13:F98)&gt;$S$5,"",INDEX(V$13:V$512,SMALL(IF(($W$13:$W$512=$W$6)+(($W$13:$W$512=$W$7)+(($W$13:$W$512=$W$8)+(($X$13:$X$512=$X$6)+(($X$13:$X$512=$X$7)+(($Y$13:$Y$512=$Y$6)+(($Y$13:$Y$512=$Y$7)+(($Y$13:$Y$512=$Z$6)+(($Y$13:$Y$512=$Z$7))))))))),ROW($A$13:$A$512)-ROW($A$13)+1),ROWS(F$13:F98))))</f>
        <v/>
      </c>
      <c r="G98" s="351" t="str">
        <f t="array" ref="G98">IF(ROWS(G$13:G98)&gt;$S$5,"",INDEX(W$13:W$512,SMALL(IF(($W$13:$W$512=$W$6)+(($W$13:$W$512=$W$7)+(($W$13:$W$512=$W$8)+(($X$13:$X$512=$X$6)+(($X$13:$X$512=$X$7)+(($Y$13:$Y$512=$Y$6)+(($Y$13:$Y$512=$Y$7)+(($Y$13:$Y$512=$Z$6)+(($Y$13:$Y$512=$Z$7))))))))),ROW($A$13:$A$512)-ROW($A$13)+1),ROWS(G$13:G98))))</f>
        <v/>
      </c>
      <c r="H98" s="351" t="str">
        <f t="array" ref="H98">IF(ROWS(H$13:H98)&gt;$S$5,"",INDEX(X$13:X$512,SMALL(IF(($W$13:$W$512=$W$6)+(($W$13:$W$512=$W$7)+(($W$13:$W$512=$W$8)+(($X$13:$X$512=$X$6)+(($X$13:$X$512=$X$7)+(($Y$13:$Y$512=$Y$6)+(($Y$13:$Y$512=$Y$7)+(($Y$13:$Y$512=$Z$6)+(($Y$13:$Y$512=$Z$7))))))))),ROW($A$13:$A$512)-ROW($A$13)+1),ROWS(H$13:H98))))</f>
        <v/>
      </c>
      <c r="I98" s="351" t="str">
        <f t="array" ref="I98">IF(ROWS(I$13:I98)&gt;$S$5,"",INDEX(Y$13:Y$512,SMALL(IF(($W$13:$W$512=$W$6)+(($W$13:$W$512=$W$7)+(($W$13:$W$512=$W$8)+(($X$13:$X$512=$X$6)+(($X$13:$X$512=$X$7)+(($Y$13:$Y$512=$Y$6)+(($Y$13:$Y$512=$Y$7)+(($Y$13:$Y$512=$Z$6)+(($Y$13:$Y$512=$Z$7))))))))),ROW($A$13:$A$512)-ROW($A$13)+1),ROWS(I$13:I98))))</f>
        <v/>
      </c>
      <c r="J98" s="136"/>
      <c r="Q98" s="44">
        <f>Nut_StatusTool!A92</f>
        <v>86</v>
      </c>
      <c r="R98" s="44">
        <f>Nut_StatusTool!B92</f>
        <v>0</v>
      </c>
      <c r="S98" s="44">
        <f>Nut_StatusTool!C92</f>
        <v>0</v>
      </c>
      <c r="T98" s="44">
        <f>Nut_StatusTool!D92</f>
        <v>0</v>
      </c>
      <c r="U98" s="44">
        <f>Nut_StatusTool!F92</f>
        <v>0</v>
      </c>
      <c r="V98" s="285" t="str">
        <f>Nut_StatusTool!K92</f>
        <v/>
      </c>
      <c r="W98" s="44" t="str">
        <f>Nut_StatusTool!L92</f>
        <v/>
      </c>
      <c r="X98" s="44" t="str">
        <f>Nut_StatusTool!M92</f>
        <v/>
      </c>
      <c r="Y98" s="44" t="str">
        <f>Nut_StatusTool!N92</f>
        <v/>
      </c>
    </row>
    <row r="99" spans="1:25">
      <c r="A99" s="182" t="str">
        <f t="array" ref="A99">IF(ROWS(A$13:A99)&gt;$S$5,"",INDEX(Q$13:Q$512,SMALL(IF(($W$13:$W$512=$W$6)+(($W$13:$W$512=$W$7)+(($W$13:$W$512=$W$8)+(($X$13:$X$512=$X$6)+(($X$13:$X$512=$X$7)+(($Y$13:$Y$512=$Y$6)+(($Y$13:$Y$512=$Y$7)+(($Y$13:$Y$512=$Z$6)+(($Y$13:$Y$512=$Z$7))))))))),ROW($A$13:$A$512)-ROW($A$13)+1),ROWS(A$13:A99))))</f>
        <v/>
      </c>
      <c r="B99" s="290" t="str">
        <f t="array" ref="B99">IF(ROWS(B$13:B99)&gt;$S$5,"",INDEX(R$13:R$512,SMALL(IF(($W$13:$W$512=$W$6)+(($W$13:$W$512=$W$7)+(($W$13:$W$512=$W$8)+(($X$13:$X$512=$X$6)+(($X$13:$X$512=$X$7)+(($Y$13:$Y$512=$Y$6)+(($Y$13:$Y$512=$Y$7)+(($Y$13:$Y$512=$Z$6)+(($Y$13:$Y$512=$Z$7))))))))),ROW($A$13:$A$512)-ROW($A$13)+1),ROWS(B$13:B99))))</f>
        <v/>
      </c>
      <c r="C99" s="290" t="str">
        <f t="array" ref="C99">IF(ROWS(C$13:C99)&gt;$S$5,"",INDEX(S$13:S$512,SMALL(IF(($W$13:$W$512=$W$6)+(($W$13:$W$512=$W$7)+(($W$13:$W$512=$W$8)+(($X$13:$X$512=$X$6)+(($X$13:$X$512=$X$7)+(($Y$13:$Y$512=$Y$6)+(($Y$13:$Y$512=$Y$7)+(($Y$13:$Y$512=$Z$6)+(($Y$13:$Y$512=$Z$7))))))))),ROW($A$13:$A$512)-ROW($A$13)+1),ROWS(C$13:C99))))</f>
        <v/>
      </c>
      <c r="D99" s="316" t="str">
        <f t="array" ref="D99">IF(ROWS(D$13:D99)&gt;$S$5,"",INDEX(T$13:T$512,SMALL(IF(($W$13:$W$512=$W$6)+(($W$13:$W$512=$W$7)+(($W$13:$W$512=$W$8)+(($X$13:$X$512=$X$6)+(($X$13:$X$512=$X$7)+(($Y$13:$Y$512=$Y$6)+(($Y$13:$Y$512=$Y$7)+(($Y$13:$Y$512=$Z$6)+(($Y$13:$Y$512=$Z$7))))))))),ROW($A$13:$A$512)-ROW($A$13)+1),ROWS(D$13:D99))))</f>
        <v/>
      </c>
      <c r="E99" s="182" t="str">
        <f t="array" ref="E99">IF(ROWS(E$13:E99)&gt;$S$5,"",INDEX(U$13:U$512,SMALL(IF(($W$13:$W$512=$W$6)+(($W$13:$W$512=$W$7)+(($W$13:$W$512=$W$8)+(($X$13:$X$512=$X$6)+(($X$13:$X$512=$X$7)+(($Y$13:$Y$512=$Y$6)+(($Y$13:$Y$512=$Y$7)+(($Y$13:$Y$512=$Z$6)+(($Y$13:$Y$512=$Z$7))))))))),ROW($A$13:$A$512)-ROW($A$13)+1),ROWS(E$13:E99))))</f>
        <v/>
      </c>
      <c r="F99" s="182" t="str">
        <f t="array" ref="F99">IF(ROWS(F$13:F99)&gt;$S$5,"",INDEX(V$13:V$512,SMALL(IF(($W$13:$W$512=$W$6)+(($W$13:$W$512=$W$7)+(($W$13:$W$512=$W$8)+(($X$13:$X$512=$X$6)+(($X$13:$X$512=$X$7)+(($Y$13:$Y$512=$Y$6)+(($Y$13:$Y$512=$Y$7)+(($Y$13:$Y$512=$Z$6)+(($Y$13:$Y$512=$Z$7))))))))),ROW($A$13:$A$512)-ROW($A$13)+1),ROWS(F$13:F99))))</f>
        <v/>
      </c>
      <c r="G99" s="351" t="str">
        <f t="array" ref="G99">IF(ROWS(G$13:G99)&gt;$S$5,"",INDEX(W$13:W$512,SMALL(IF(($W$13:$W$512=$W$6)+(($W$13:$W$512=$W$7)+(($W$13:$W$512=$W$8)+(($X$13:$X$512=$X$6)+(($X$13:$X$512=$X$7)+(($Y$13:$Y$512=$Y$6)+(($Y$13:$Y$512=$Y$7)+(($Y$13:$Y$512=$Z$6)+(($Y$13:$Y$512=$Z$7))))))))),ROW($A$13:$A$512)-ROW($A$13)+1),ROWS(G$13:G99))))</f>
        <v/>
      </c>
      <c r="H99" s="351" t="str">
        <f t="array" ref="H99">IF(ROWS(H$13:H99)&gt;$S$5,"",INDEX(X$13:X$512,SMALL(IF(($W$13:$W$512=$W$6)+(($W$13:$W$512=$W$7)+(($W$13:$W$512=$W$8)+(($X$13:$X$512=$X$6)+(($X$13:$X$512=$X$7)+(($Y$13:$Y$512=$Y$6)+(($Y$13:$Y$512=$Y$7)+(($Y$13:$Y$512=$Z$6)+(($Y$13:$Y$512=$Z$7))))))))),ROW($A$13:$A$512)-ROW($A$13)+1),ROWS(H$13:H99))))</f>
        <v/>
      </c>
      <c r="I99" s="351" t="str">
        <f t="array" ref="I99">IF(ROWS(I$13:I99)&gt;$S$5,"",INDEX(Y$13:Y$512,SMALL(IF(($W$13:$W$512=$W$6)+(($W$13:$W$512=$W$7)+(($W$13:$W$512=$W$8)+(($X$13:$X$512=$X$6)+(($X$13:$X$512=$X$7)+(($Y$13:$Y$512=$Y$6)+(($Y$13:$Y$512=$Y$7)+(($Y$13:$Y$512=$Z$6)+(($Y$13:$Y$512=$Z$7))))))))),ROW($A$13:$A$512)-ROW($A$13)+1),ROWS(I$13:I99))))</f>
        <v/>
      </c>
      <c r="J99" s="136"/>
      <c r="Q99" s="44">
        <f>Nut_StatusTool!A93</f>
        <v>87</v>
      </c>
      <c r="R99" s="44">
        <f>Nut_StatusTool!B93</f>
        <v>0</v>
      </c>
      <c r="S99" s="44">
        <f>Nut_StatusTool!C93</f>
        <v>0</v>
      </c>
      <c r="T99" s="44">
        <f>Nut_StatusTool!D93</f>
        <v>0</v>
      </c>
      <c r="U99" s="44">
        <f>Nut_StatusTool!F93</f>
        <v>0</v>
      </c>
      <c r="V99" s="285" t="str">
        <f>Nut_StatusTool!K93</f>
        <v/>
      </c>
      <c r="W99" s="44" t="str">
        <f>Nut_StatusTool!L93</f>
        <v/>
      </c>
      <c r="X99" s="44" t="str">
        <f>Nut_StatusTool!M93</f>
        <v/>
      </c>
      <c r="Y99" s="44" t="str">
        <f>Nut_StatusTool!N93</f>
        <v/>
      </c>
    </row>
    <row r="100" spans="1:25">
      <c r="A100" s="182" t="str">
        <f t="array" ref="A100">IF(ROWS(A$13:A100)&gt;$S$5,"",INDEX(Q$13:Q$512,SMALL(IF(($W$13:$W$512=$W$6)+(($W$13:$W$512=$W$7)+(($W$13:$W$512=$W$8)+(($X$13:$X$512=$X$6)+(($X$13:$X$512=$X$7)+(($Y$13:$Y$512=$Y$6)+(($Y$13:$Y$512=$Y$7)+(($Y$13:$Y$512=$Z$6)+(($Y$13:$Y$512=$Z$7))))))))),ROW($A$13:$A$512)-ROW($A$13)+1),ROWS(A$13:A100))))</f>
        <v/>
      </c>
      <c r="B100" s="290" t="str">
        <f t="array" ref="B100">IF(ROWS(B$13:B100)&gt;$S$5,"",INDEX(R$13:R$512,SMALL(IF(($W$13:$W$512=$W$6)+(($W$13:$W$512=$W$7)+(($W$13:$W$512=$W$8)+(($X$13:$X$512=$X$6)+(($X$13:$X$512=$X$7)+(($Y$13:$Y$512=$Y$6)+(($Y$13:$Y$512=$Y$7)+(($Y$13:$Y$512=$Z$6)+(($Y$13:$Y$512=$Z$7))))))))),ROW($A$13:$A$512)-ROW($A$13)+1),ROWS(B$13:B100))))</f>
        <v/>
      </c>
      <c r="C100" s="290" t="str">
        <f t="array" ref="C100">IF(ROWS(C$13:C100)&gt;$S$5,"",INDEX(S$13:S$512,SMALL(IF(($W$13:$W$512=$W$6)+(($W$13:$W$512=$W$7)+(($W$13:$W$512=$W$8)+(($X$13:$X$512=$X$6)+(($X$13:$X$512=$X$7)+(($Y$13:$Y$512=$Y$6)+(($Y$13:$Y$512=$Y$7)+(($Y$13:$Y$512=$Z$6)+(($Y$13:$Y$512=$Z$7))))))))),ROW($A$13:$A$512)-ROW($A$13)+1),ROWS(C$13:C100))))</f>
        <v/>
      </c>
      <c r="D100" s="316" t="str">
        <f t="array" ref="D100">IF(ROWS(D$13:D100)&gt;$S$5,"",INDEX(T$13:T$512,SMALL(IF(($W$13:$W$512=$W$6)+(($W$13:$W$512=$W$7)+(($W$13:$W$512=$W$8)+(($X$13:$X$512=$X$6)+(($X$13:$X$512=$X$7)+(($Y$13:$Y$512=$Y$6)+(($Y$13:$Y$512=$Y$7)+(($Y$13:$Y$512=$Z$6)+(($Y$13:$Y$512=$Z$7))))))))),ROW($A$13:$A$512)-ROW($A$13)+1),ROWS(D$13:D100))))</f>
        <v/>
      </c>
      <c r="E100" s="182" t="str">
        <f t="array" ref="E100">IF(ROWS(E$13:E100)&gt;$S$5,"",INDEX(U$13:U$512,SMALL(IF(($W$13:$W$512=$W$6)+(($W$13:$W$512=$W$7)+(($W$13:$W$512=$W$8)+(($X$13:$X$512=$X$6)+(($X$13:$X$512=$X$7)+(($Y$13:$Y$512=$Y$6)+(($Y$13:$Y$512=$Y$7)+(($Y$13:$Y$512=$Z$6)+(($Y$13:$Y$512=$Z$7))))))))),ROW($A$13:$A$512)-ROW($A$13)+1),ROWS(E$13:E100))))</f>
        <v/>
      </c>
      <c r="F100" s="182" t="str">
        <f t="array" ref="F100">IF(ROWS(F$13:F100)&gt;$S$5,"",INDEX(V$13:V$512,SMALL(IF(($W$13:$W$512=$W$6)+(($W$13:$W$512=$W$7)+(($W$13:$W$512=$W$8)+(($X$13:$X$512=$X$6)+(($X$13:$X$512=$X$7)+(($Y$13:$Y$512=$Y$6)+(($Y$13:$Y$512=$Y$7)+(($Y$13:$Y$512=$Z$6)+(($Y$13:$Y$512=$Z$7))))))))),ROW($A$13:$A$512)-ROW($A$13)+1),ROWS(F$13:F100))))</f>
        <v/>
      </c>
      <c r="G100" s="351" t="str">
        <f t="array" ref="G100">IF(ROWS(G$13:G100)&gt;$S$5,"",INDEX(W$13:W$512,SMALL(IF(($W$13:$W$512=$W$6)+(($W$13:$W$512=$W$7)+(($W$13:$W$512=$W$8)+(($X$13:$X$512=$X$6)+(($X$13:$X$512=$X$7)+(($Y$13:$Y$512=$Y$6)+(($Y$13:$Y$512=$Y$7)+(($Y$13:$Y$512=$Z$6)+(($Y$13:$Y$512=$Z$7))))))))),ROW($A$13:$A$512)-ROW($A$13)+1),ROWS(G$13:G100))))</f>
        <v/>
      </c>
      <c r="H100" s="351" t="str">
        <f t="array" ref="H100">IF(ROWS(H$13:H100)&gt;$S$5,"",INDEX(X$13:X$512,SMALL(IF(($W$13:$W$512=$W$6)+(($W$13:$W$512=$W$7)+(($W$13:$W$512=$W$8)+(($X$13:$X$512=$X$6)+(($X$13:$X$512=$X$7)+(($Y$13:$Y$512=$Y$6)+(($Y$13:$Y$512=$Y$7)+(($Y$13:$Y$512=$Z$6)+(($Y$13:$Y$512=$Z$7))))))))),ROW($A$13:$A$512)-ROW($A$13)+1),ROWS(H$13:H100))))</f>
        <v/>
      </c>
      <c r="I100" s="351" t="str">
        <f t="array" ref="I100">IF(ROWS(I$13:I100)&gt;$S$5,"",INDEX(Y$13:Y$512,SMALL(IF(($W$13:$W$512=$W$6)+(($W$13:$W$512=$W$7)+(($W$13:$W$512=$W$8)+(($X$13:$X$512=$X$6)+(($X$13:$X$512=$X$7)+(($Y$13:$Y$512=$Y$6)+(($Y$13:$Y$512=$Y$7)+(($Y$13:$Y$512=$Z$6)+(($Y$13:$Y$512=$Z$7))))))))),ROW($A$13:$A$512)-ROW($A$13)+1),ROWS(I$13:I100))))</f>
        <v/>
      </c>
      <c r="J100" s="136"/>
      <c r="Q100" s="44">
        <f>Nut_StatusTool!A94</f>
        <v>88</v>
      </c>
      <c r="R100" s="44">
        <f>Nut_StatusTool!B94</f>
        <v>0</v>
      </c>
      <c r="S100" s="44">
        <f>Nut_StatusTool!C94</f>
        <v>0</v>
      </c>
      <c r="T100" s="44">
        <f>Nut_StatusTool!D94</f>
        <v>0</v>
      </c>
      <c r="U100" s="44">
        <f>Nut_StatusTool!F94</f>
        <v>0</v>
      </c>
      <c r="V100" s="285" t="str">
        <f>Nut_StatusTool!K94</f>
        <v/>
      </c>
      <c r="W100" s="44" t="str">
        <f>Nut_StatusTool!L94</f>
        <v/>
      </c>
      <c r="X100" s="44" t="str">
        <f>Nut_StatusTool!M94</f>
        <v/>
      </c>
      <c r="Y100" s="44" t="str">
        <f>Nut_StatusTool!N94</f>
        <v/>
      </c>
    </row>
    <row r="101" spans="1:25">
      <c r="A101" s="182" t="str">
        <f t="array" ref="A101">IF(ROWS(A$13:A101)&gt;$S$5,"",INDEX(Q$13:Q$512,SMALL(IF(($W$13:$W$512=$W$6)+(($W$13:$W$512=$W$7)+(($W$13:$W$512=$W$8)+(($X$13:$X$512=$X$6)+(($X$13:$X$512=$X$7)+(($Y$13:$Y$512=$Y$6)+(($Y$13:$Y$512=$Y$7)+(($Y$13:$Y$512=$Z$6)+(($Y$13:$Y$512=$Z$7))))))))),ROW($A$13:$A$512)-ROW($A$13)+1),ROWS(A$13:A101))))</f>
        <v/>
      </c>
      <c r="B101" s="290" t="str">
        <f t="array" ref="B101">IF(ROWS(B$13:B101)&gt;$S$5,"",INDEX(R$13:R$512,SMALL(IF(($W$13:$W$512=$W$6)+(($W$13:$W$512=$W$7)+(($W$13:$W$512=$W$8)+(($X$13:$X$512=$X$6)+(($X$13:$X$512=$X$7)+(($Y$13:$Y$512=$Y$6)+(($Y$13:$Y$512=$Y$7)+(($Y$13:$Y$512=$Z$6)+(($Y$13:$Y$512=$Z$7))))))))),ROW($A$13:$A$512)-ROW($A$13)+1),ROWS(B$13:B101))))</f>
        <v/>
      </c>
      <c r="C101" s="290" t="str">
        <f t="array" ref="C101">IF(ROWS(C$13:C101)&gt;$S$5,"",INDEX(S$13:S$512,SMALL(IF(($W$13:$W$512=$W$6)+(($W$13:$W$512=$W$7)+(($W$13:$W$512=$W$8)+(($X$13:$X$512=$X$6)+(($X$13:$X$512=$X$7)+(($Y$13:$Y$512=$Y$6)+(($Y$13:$Y$512=$Y$7)+(($Y$13:$Y$512=$Z$6)+(($Y$13:$Y$512=$Z$7))))))))),ROW($A$13:$A$512)-ROW($A$13)+1),ROWS(C$13:C101))))</f>
        <v/>
      </c>
      <c r="D101" s="316" t="str">
        <f t="array" ref="D101">IF(ROWS(D$13:D101)&gt;$S$5,"",INDEX(T$13:T$512,SMALL(IF(($W$13:$W$512=$W$6)+(($W$13:$W$512=$W$7)+(($W$13:$W$512=$W$8)+(($X$13:$X$512=$X$6)+(($X$13:$X$512=$X$7)+(($Y$13:$Y$512=$Y$6)+(($Y$13:$Y$512=$Y$7)+(($Y$13:$Y$512=$Z$6)+(($Y$13:$Y$512=$Z$7))))))))),ROW($A$13:$A$512)-ROW($A$13)+1),ROWS(D$13:D101))))</f>
        <v/>
      </c>
      <c r="E101" s="182" t="str">
        <f t="array" ref="E101">IF(ROWS(E$13:E101)&gt;$S$5,"",INDEX(U$13:U$512,SMALL(IF(($W$13:$W$512=$W$6)+(($W$13:$W$512=$W$7)+(($W$13:$W$512=$W$8)+(($X$13:$X$512=$X$6)+(($X$13:$X$512=$X$7)+(($Y$13:$Y$512=$Y$6)+(($Y$13:$Y$512=$Y$7)+(($Y$13:$Y$512=$Z$6)+(($Y$13:$Y$512=$Z$7))))))))),ROW($A$13:$A$512)-ROW($A$13)+1),ROWS(E$13:E101))))</f>
        <v/>
      </c>
      <c r="F101" s="182" t="str">
        <f t="array" ref="F101">IF(ROWS(F$13:F101)&gt;$S$5,"",INDEX(V$13:V$512,SMALL(IF(($W$13:$W$512=$W$6)+(($W$13:$W$512=$W$7)+(($W$13:$W$512=$W$8)+(($X$13:$X$512=$X$6)+(($X$13:$X$512=$X$7)+(($Y$13:$Y$512=$Y$6)+(($Y$13:$Y$512=$Y$7)+(($Y$13:$Y$512=$Z$6)+(($Y$13:$Y$512=$Z$7))))))))),ROW($A$13:$A$512)-ROW($A$13)+1),ROWS(F$13:F101))))</f>
        <v/>
      </c>
      <c r="G101" s="351" t="str">
        <f t="array" ref="G101">IF(ROWS(G$13:G101)&gt;$S$5,"",INDEX(W$13:W$512,SMALL(IF(($W$13:$W$512=$W$6)+(($W$13:$W$512=$W$7)+(($W$13:$W$512=$W$8)+(($X$13:$X$512=$X$6)+(($X$13:$X$512=$X$7)+(($Y$13:$Y$512=$Y$6)+(($Y$13:$Y$512=$Y$7)+(($Y$13:$Y$512=$Z$6)+(($Y$13:$Y$512=$Z$7))))))))),ROW($A$13:$A$512)-ROW($A$13)+1),ROWS(G$13:G101))))</f>
        <v/>
      </c>
      <c r="H101" s="351" t="str">
        <f t="array" ref="H101">IF(ROWS(H$13:H101)&gt;$S$5,"",INDEX(X$13:X$512,SMALL(IF(($W$13:$W$512=$W$6)+(($W$13:$W$512=$W$7)+(($W$13:$W$512=$W$8)+(($X$13:$X$512=$X$6)+(($X$13:$X$512=$X$7)+(($Y$13:$Y$512=$Y$6)+(($Y$13:$Y$512=$Y$7)+(($Y$13:$Y$512=$Z$6)+(($Y$13:$Y$512=$Z$7))))))))),ROW($A$13:$A$512)-ROW($A$13)+1),ROWS(H$13:H101))))</f>
        <v/>
      </c>
      <c r="I101" s="351" t="str">
        <f t="array" ref="I101">IF(ROWS(I$13:I101)&gt;$S$5,"",INDEX(Y$13:Y$512,SMALL(IF(($W$13:$W$512=$W$6)+(($W$13:$W$512=$W$7)+(($W$13:$W$512=$W$8)+(($X$13:$X$512=$X$6)+(($X$13:$X$512=$X$7)+(($Y$13:$Y$512=$Y$6)+(($Y$13:$Y$512=$Y$7)+(($Y$13:$Y$512=$Z$6)+(($Y$13:$Y$512=$Z$7))))))))),ROW($A$13:$A$512)-ROW($A$13)+1),ROWS(I$13:I101))))</f>
        <v/>
      </c>
      <c r="J101" s="136"/>
      <c r="Q101" s="44">
        <f>Nut_StatusTool!A95</f>
        <v>89</v>
      </c>
      <c r="R101" s="44">
        <f>Nut_StatusTool!B95</f>
        <v>0</v>
      </c>
      <c r="S101" s="44">
        <f>Nut_StatusTool!C95</f>
        <v>0</v>
      </c>
      <c r="T101" s="44">
        <f>Nut_StatusTool!D95</f>
        <v>0</v>
      </c>
      <c r="U101" s="44">
        <f>Nut_StatusTool!F95</f>
        <v>0</v>
      </c>
      <c r="V101" s="285" t="str">
        <f>Nut_StatusTool!K95</f>
        <v/>
      </c>
      <c r="W101" s="44" t="str">
        <f>Nut_StatusTool!L95</f>
        <v/>
      </c>
      <c r="X101" s="44" t="str">
        <f>Nut_StatusTool!M95</f>
        <v/>
      </c>
      <c r="Y101" s="44" t="str">
        <f>Nut_StatusTool!N95</f>
        <v/>
      </c>
    </row>
    <row r="102" spans="1:25">
      <c r="A102" s="182" t="str">
        <f t="array" ref="A102">IF(ROWS(A$13:A102)&gt;$S$5,"",INDEX(Q$13:Q$512,SMALL(IF(($W$13:$W$512=$W$6)+(($W$13:$W$512=$W$7)+(($W$13:$W$512=$W$8)+(($X$13:$X$512=$X$6)+(($X$13:$X$512=$X$7)+(($Y$13:$Y$512=$Y$6)+(($Y$13:$Y$512=$Y$7)+(($Y$13:$Y$512=$Z$6)+(($Y$13:$Y$512=$Z$7))))))))),ROW($A$13:$A$512)-ROW($A$13)+1),ROWS(A$13:A102))))</f>
        <v/>
      </c>
      <c r="B102" s="290" t="str">
        <f t="array" ref="B102">IF(ROWS(B$13:B102)&gt;$S$5,"",INDEX(R$13:R$512,SMALL(IF(($W$13:$W$512=$W$6)+(($W$13:$W$512=$W$7)+(($W$13:$W$512=$W$8)+(($X$13:$X$512=$X$6)+(($X$13:$X$512=$X$7)+(($Y$13:$Y$512=$Y$6)+(($Y$13:$Y$512=$Y$7)+(($Y$13:$Y$512=$Z$6)+(($Y$13:$Y$512=$Z$7))))))))),ROW($A$13:$A$512)-ROW($A$13)+1),ROWS(B$13:B102))))</f>
        <v/>
      </c>
      <c r="C102" s="290" t="str">
        <f t="array" ref="C102">IF(ROWS(C$13:C102)&gt;$S$5,"",INDEX(S$13:S$512,SMALL(IF(($W$13:$W$512=$W$6)+(($W$13:$W$512=$W$7)+(($W$13:$W$512=$W$8)+(($X$13:$X$512=$X$6)+(($X$13:$X$512=$X$7)+(($Y$13:$Y$512=$Y$6)+(($Y$13:$Y$512=$Y$7)+(($Y$13:$Y$512=$Z$6)+(($Y$13:$Y$512=$Z$7))))))))),ROW($A$13:$A$512)-ROW($A$13)+1),ROWS(C$13:C102))))</f>
        <v/>
      </c>
      <c r="D102" s="316" t="str">
        <f t="array" ref="D102">IF(ROWS(D$13:D102)&gt;$S$5,"",INDEX(T$13:T$512,SMALL(IF(($W$13:$W$512=$W$6)+(($W$13:$W$512=$W$7)+(($W$13:$W$512=$W$8)+(($X$13:$X$512=$X$6)+(($X$13:$X$512=$X$7)+(($Y$13:$Y$512=$Y$6)+(($Y$13:$Y$512=$Y$7)+(($Y$13:$Y$512=$Z$6)+(($Y$13:$Y$512=$Z$7))))))))),ROW($A$13:$A$512)-ROW($A$13)+1),ROWS(D$13:D102))))</f>
        <v/>
      </c>
      <c r="E102" s="182" t="str">
        <f t="array" ref="E102">IF(ROWS(E$13:E102)&gt;$S$5,"",INDEX(U$13:U$512,SMALL(IF(($W$13:$W$512=$W$6)+(($W$13:$W$512=$W$7)+(($W$13:$W$512=$W$8)+(($X$13:$X$512=$X$6)+(($X$13:$X$512=$X$7)+(($Y$13:$Y$512=$Y$6)+(($Y$13:$Y$512=$Y$7)+(($Y$13:$Y$512=$Z$6)+(($Y$13:$Y$512=$Z$7))))))))),ROW($A$13:$A$512)-ROW($A$13)+1),ROWS(E$13:E102))))</f>
        <v/>
      </c>
      <c r="F102" s="182" t="str">
        <f t="array" ref="F102">IF(ROWS(F$13:F102)&gt;$S$5,"",INDEX(V$13:V$512,SMALL(IF(($W$13:$W$512=$W$6)+(($W$13:$W$512=$W$7)+(($W$13:$W$512=$W$8)+(($X$13:$X$512=$X$6)+(($X$13:$X$512=$X$7)+(($Y$13:$Y$512=$Y$6)+(($Y$13:$Y$512=$Y$7)+(($Y$13:$Y$512=$Z$6)+(($Y$13:$Y$512=$Z$7))))))))),ROW($A$13:$A$512)-ROW($A$13)+1),ROWS(F$13:F102))))</f>
        <v/>
      </c>
      <c r="G102" s="351" t="str">
        <f t="array" ref="G102">IF(ROWS(G$13:G102)&gt;$S$5,"",INDEX(W$13:W$512,SMALL(IF(($W$13:$W$512=$W$6)+(($W$13:$W$512=$W$7)+(($W$13:$W$512=$W$8)+(($X$13:$X$512=$X$6)+(($X$13:$X$512=$X$7)+(($Y$13:$Y$512=$Y$6)+(($Y$13:$Y$512=$Y$7)+(($Y$13:$Y$512=$Z$6)+(($Y$13:$Y$512=$Z$7))))))))),ROW($A$13:$A$512)-ROW($A$13)+1),ROWS(G$13:G102))))</f>
        <v/>
      </c>
      <c r="H102" s="351" t="str">
        <f t="array" ref="H102">IF(ROWS(H$13:H102)&gt;$S$5,"",INDEX(X$13:X$512,SMALL(IF(($W$13:$W$512=$W$6)+(($W$13:$W$512=$W$7)+(($W$13:$W$512=$W$8)+(($X$13:$X$512=$X$6)+(($X$13:$X$512=$X$7)+(($Y$13:$Y$512=$Y$6)+(($Y$13:$Y$512=$Y$7)+(($Y$13:$Y$512=$Z$6)+(($Y$13:$Y$512=$Z$7))))))))),ROW($A$13:$A$512)-ROW($A$13)+1),ROWS(H$13:H102))))</f>
        <v/>
      </c>
      <c r="I102" s="351" t="str">
        <f t="array" ref="I102">IF(ROWS(I$13:I102)&gt;$S$5,"",INDEX(Y$13:Y$512,SMALL(IF(($W$13:$W$512=$W$6)+(($W$13:$W$512=$W$7)+(($W$13:$W$512=$W$8)+(($X$13:$X$512=$X$6)+(($X$13:$X$512=$X$7)+(($Y$13:$Y$512=$Y$6)+(($Y$13:$Y$512=$Y$7)+(($Y$13:$Y$512=$Z$6)+(($Y$13:$Y$512=$Z$7))))))))),ROW($A$13:$A$512)-ROW($A$13)+1),ROWS(I$13:I102))))</f>
        <v/>
      </c>
      <c r="J102" s="136"/>
      <c r="Q102" s="44">
        <f>Nut_StatusTool!A96</f>
        <v>90</v>
      </c>
      <c r="R102" s="44">
        <f>Nut_StatusTool!B96</f>
        <v>0</v>
      </c>
      <c r="S102" s="44">
        <f>Nut_StatusTool!C96</f>
        <v>0</v>
      </c>
      <c r="T102" s="44">
        <f>Nut_StatusTool!D96</f>
        <v>0</v>
      </c>
      <c r="U102" s="44">
        <f>Nut_StatusTool!F96</f>
        <v>0</v>
      </c>
      <c r="V102" s="285" t="str">
        <f>Nut_StatusTool!K96</f>
        <v/>
      </c>
      <c r="W102" s="44" t="str">
        <f>Nut_StatusTool!L96</f>
        <v/>
      </c>
      <c r="X102" s="44" t="str">
        <f>Nut_StatusTool!M96</f>
        <v/>
      </c>
      <c r="Y102" s="44" t="str">
        <f>Nut_StatusTool!N96</f>
        <v/>
      </c>
    </row>
    <row r="103" spans="1:25">
      <c r="A103" s="182" t="str">
        <f t="array" ref="A103">IF(ROWS(A$13:A103)&gt;$S$5,"",INDEX(Q$13:Q$512,SMALL(IF(($W$13:$W$512=$W$6)+(($W$13:$W$512=$W$7)+(($W$13:$W$512=$W$8)+(($X$13:$X$512=$X$6)+(($X$13:$X$512=$X$7)+(($Y$13:$Y$512=$Y$6)+(($Y$13:$Y$512=$Y$7)+(($Y$13:$Y$512=$Z$6)+(($Y$13:$Y$512=$Z$7))))))))),ROW($A$13:$A$512)-ROW($A$13)+1),ROWS(A$13:A103))))</f>
        <v/>
      </c>
      <c r="B103" s="290" t="str">
        <f t="array" ref="B103">IF(ROWS(B$13:B103)&gt;$S$5,"",INDEX(R$13:R$512,SMALL(IF(($W$13:$W$512=$W$6)+(($W$13:$W$512=$W$7)+(($W$13:$W$512=$W$8)+(($X$13:$X$512=$X$6)+(($X$13:$X$512=$X$7)+(($Y$13:$Y$512=$Y$6)+(($Y$13:$Y$512=$Y$7)+(($Y$13:$Y$512=$Z$6)+(($Y$13:$Y$512=$Z$7))))))))),ROW($A$13:$A$512)-ROW($A$13)+1),ROWS(B$13:B103))))</f>
        <v/>
      </c>
      <c r="C103" s="290" t="str">
        <f t="array" ref="C103">IF(ROWS(C$13:C103)&gt;$S$5,"",INDEX(S$13:S$512,SMALL(IF(($W$13:$W$512=$W$6)+(($W$13:$W$512=$W$7)+(($W$13:$W$512=$W$8)+(($X$13:$X$512=$X$6)+(($X$13:$X$512=$X$7)+(($Y$13:$Y$512=$Y$6)+(($Y$13:$Y$512=$Y$7)+(($Y$13:$Y$512=$Z$6)+(($Y$13:$Y$512=$Z$7))))))))),ROW($A$13:$A$512)-ROW($A$13)+1),ROWS(C$13:C103))))</f>
        <v/>
      </c>
      <c r="D103" s="316" t="str">
        <f t="array" ref="D103">IF(ROWS(D$13:D103)&gt;$S$5,"",INDEX(T$13:T$512,SMALL(IF(($W$13:$W$512=$W$6)+(($W$13:$W$512=$W$7)+(($W$13:$W$512=$W$8)+(($X$13:$X$512=$X$6)+(($X$13:$X$512=$X$7)+(($Y$13:$Y$512=$Y$6)+(($Y$13:$Y$512=$Y$7)+(($Y$13:$Y$512=$Z$6)+(($Y$13:$Y$512=$Z$7))))))))),ROW($A$13:$A$512)-ROW($A$13)+1),ROWS(D$13:D103))))</f>
        <v/>
      </c>
      <c r="E103" s="182" t="str">
        <f t="array" ref="E103">IF(ROWS(E$13:E103)&gt;$S$5,"",INDEX(U$13:U$512,SMALL(IF(($W$13:$W$512=$W$6)+(($W$13:$W$512=$W$7)+(($W$13:$W$512=$W$8)+(($X$13:$X$512=$X$6)+(($X$13:$X$512=$X$7)+(($Y$13:$Y$512=$Y$6)+(($Y$13:$Y$512=$Y$7)+(($Y$13:$Y$512=$Z$6)+(($Y$13:$Y$512=$Z$7))))))))),ROW($A$13:$A$512)-ROW($A$13)+1),ROWS(E$13:E103))))</f>
        <v/>
      </c>
      <c r="F103" s="182" t="str">
        <f t="array" ref="F103">IF(ROWS(F$13:F103)&gt;$S$5,"",INDEX(V$13:V$512,SMALL(IF(($W$13:$W$512=$W$6)+(($W$13:$W$512=$W$7)+(($W$13:$W$512=$W$8)+(($X$13:$X$512=$X$6)+(($X$13:$X$512=$X$7)+(($Y$13:$Y$512=$Y$6)+(($Y$13:$Y$512=$Y$7)+(($Y$13:$Y$512=$Z$6)+(($Y$13:$Y$512=$Z$7))))))))),ROW($A$13:$A$512)-ROW($A$13)+1),ROWS(F$13:F103))))</f>
        <v/>
      </c>
      <c r="G103" s="351" t="str">
        <f t="array" ref="G103">IF(ROWS(G$13:G103)&gt;$S$5,"",INDEX(W$13:W$512,SMALL(IF(($W$13:$W$512=$W$6)+(($W$13:$W$512=$W$7)+(($W$13:$W$512=$W$8)+(($X$13:$X$512=$X$6)+(($X$13:$X$512=$X$7)+(($Y$13:$Y$512=$Y$6)+(($Y$13:$Y$512=$Y$7)+(($Y$13:$Y$512=$Z$6)+(($Y$13:$Y$512=$Z$7))))))))),ROW($A$13:$A$512)-ROW($A$13)+1),ROWS(G$13:G103))))</f>
        <v/>
      </c>
      <c r="H103" s="351" t="str">
        <f t="array" ref="H103">IF(ROWS(H$13:H103)&gt;$S$5,"",INDEX(X$13:X$512,SMALL(IF(($W$13:$W$512=$W$6)+(($W$13:$W$512=$W$7)+(($W$13:$W$512=$W$8)+(($X$13:$X$512=$X$6)+(($X$13:$X$512=$X$7)+(($Y$13:$Y$512=$Y$6)+(($Y$13:$Y$512=$Y$7)+(($Y$13:$Y$512=$Z$6)+(($Y$13:$Y$512=$Z$7))))))))),ROW($A$13:$A$512)-ROW($A$13)+1),ROWS(H$13:H103))))</f>
        <v/>
      </c>
      <c r="I103" s="351" t="str">
        <f t="array" ref="I103">IF(ROWS(I$13:I103)&gt;$S$5,"",INDEX(Y$13:Y$512,SMALL(IF(($W$13:$W$512=$W$6)+(($W$13:$W$512=$W$7)+(($W$13:$W$512=$W$8)+(($X$13:$X$512=$X$6)+(($X$13:$X$512=$X$7)+(($Y$13:$Y$512=$Y$6)+(($Y$13:$Y$512=$Y$7)+(($Y$13:$Y$512=$Z$6)+(($Y$13:$Y$512=$Z$7))))))))),ROW($A$13:$A$512)-ROW($A$13)+1),ROWS(I$13:I103))))</f>
        <v/>
      </c>
      <c r="J103" s="136"/>
      <c r="Q103" s="44">
        <f>Nut_StatusTool!A97</f>
        <v>91</v>
      </c>
      <c r="R103" s="44">
        <f>Nut_StatusTool!B97</f>
        <v>0</v>
      </c>
      <c r="S103" s="44">
        <f>Nut_StatusTool!C97</f>
        <v>0</v>
      </c>
      <c r="T103" s="44">
        <f>Nut_StatusTool!D97</f>
        <v>0</v>
      </c>
      <c r="U103" s="44">
        <f>Nut_StatusTool!F97</f>
        <v>0</v>
      </c>
      <c r="V103" s="285" t="str">
        <f>Nut_StatusTool!K97</f>
        <v/>
      </c>
      <c r="W103" s="44" t="str">
        <f>Nut_StatusTool!L97</f>
        <v/>
      </c>
      <c r="X103" s="44" t="str">
        <f>Nut_StatusTool!M97</f>
        <v/>
      </c>
      <c r="Y103" s="44" t="str">
        <f>Nut_StatusTool!N97</f>
        <v/>
      </c>
    </row>
    <row r="104" spans="1:25">
      <c r="A104" s="182" t="str">
        <f t="array" ref="A104">IF(ROWS(A$13:A104)&gt;$S$5,"",INDEX(Q$13:Q$512,SMALL(IF(($W$13:$W$512=$W$6)+(($W$13:$W$512=$W$7)+(($W$13:$W$512=$W$8)+(($X$13:$X$512=$X$6)+(($X$13:$X$512=$X$7)+(($Y$13:$Y$512=$Y$6)+(($Y$13:$Y$512=$Y$7)+(($Y$13:$Y$512=$Z$6)+(($Y$13:$Y$512=$Z$7))))))))),ROW($A$13:$A$512)-ROW($A$13)+1),ROWS(A$13:A104))))</f>
        <v/>
      </c>
      <c r="B104" s="290" t="str">
        <f t="array" ref="B104">IF(ROWS(B$13:B104)&gt;$S$5,"",INDEX(R$13:R$512,SMALL(IF(($W$13:$W$512=$W$6)+(($W$13:$W$512=$W$7)+(($W$13:$W$512=$W$8)+(($X$13:$X$512=$X$6)+(($X$13:$X$512=$X$7)+(($Y$13:$Y$512=$Y$6)+(($Y$13:$Y$512=$Y$7)+(($Y$13:$Y$512=$Z$6)+(($Y$13:$Y$512=$Z$7))))))))),ROW($A$13:$A$512)-ROW($A$13)+1),ROWS(B$13:B104))))</f>
        <v/>
      </c>
      <c r="C104" s="290" t="str">
        <f t="array" ref="C104">IF(ROWS(C$13:C104)&gt;$S$5,"",INDEX(S$13:S$512,SMALL(IF(($W$13:$W$512=$W$6)+(($W$13:$W$512=$W$7)+(($W$13:$W$512=$W$8)+(($X$13:$X$512=$X$6)+(($X$13:$X$512=$X$7)+(($Y$13:$Y$512=$Y$6)+(($Y$13:$Y$512=$Y$7)+(($Y$13:$Y$512=$Z$6)+(($Y$13:$Y$512=$Z$7))))))))),ROW($A$13:$A$512)-ROW($A$13)+1),ROWS(C$13:C104))))</f>
        <v/>
      </c>
      <c r="D104" s="316" t="str">
        <f t="array" ref="D104">IF(ROWS(D$13:D104)&gt;$S$5,"",INDEX(T$13:T$512,SMALL(IF(($W$13:$W$512=$W$6)+(($W$13:$W$512=$W$7)+(($W$13:$W$512=$W$8)+(($X$13:$X$512=$X$6)+(($X$13:$X$512=$X$7)+(($Y$13:$Y$512=$Y$6)+(($Y$13:$Y$512=$Y$7)+(($Y$13:$Y$512=$Z$6)+(($Y$13:$Y$512=$Z$7))))))))),ROW($A$13:$A$512)-ROW($A$13)+1),ROWS(D$13:D104))))</f>
        <v/>
      </c>
      <c r="E104" s="182" t="str">
        <f t="array" ref="E104">IF(ROWS(E$13:E104)&gt;$S$5,"",INDEX(U$13:U$512,SMALL(IF(($W$13:$W$512=$W$6)+(($W$13:$W$512=$W$7)+(($W$13:$W$512=$W$8)+(($X$13:$X$512=$X$6)+(($X$13:$X$512=$X$7)+(($Y$13:$Y$512=$Y$6)+(($Y$13:$Y$512=$Y$7)+(($Y$13:$Y$512=$Z$6)+(($Y$13:$Y$512=$Z$7))))))))),ROW($A$13:$A$512)-ROW($A$13)+1),ROWS(E$13:E104))))</f>
        <v/>
      </c>
      <c r="F104" s="182" t="str">
        <f t="array" ref="F104">IF(ROWS(F$13:F104)&gt;$S$5,"",INDEX(V$13:V$512,SMALL(IF(($W$13:$W$512=$W$6)+(($W$13:$W$512=$W$7)+(($W$13:$W$512=$W$8)+(($X$13:$X$512=$X$6)+(($X$13:$X$512=$X$7)+(($Y$13:$Y$512=$Y$6)+(($Y$13:$Y$512=$Y$7)+(($Y$13:$Y$512=$Z$6)+(($Y$13:$Y$512=$Z$7))))))))),ROW($A$13:$A$512)-ROW($A$13)+1),ROWS(F$13:F104))))</f>
        <v/>
      </c>
      <c r="G104" s="351" t="str">
        <f t="array" ref="G104">IF(ROWS(G$13:G104)&gt;$S$5,"",INDEX(W$13:W$512,SMALL(IF(($W$13:$W$512=$W$6)+(($W$13:$W$512=$W$7)+(($W$13:$W$512=$W$8)+(($X$13:$X$512=$X$6)+(($X$13:$X$512=$X$7)+(($Y$13:$Y$512=$Y$6)+(($Y$13:$Y$512=$Y$7)+(($Y$13:$Y$512=$Z$6)+(($Y$13:$Y$512=$Z$7))))))))),ROW($A$13:$A$512)-ROW($A$13)+1),ROWS(G$13:G104))))</f>
        <v/>
      </c>
      <c r="H104" s="351" t="str">
        <f t="array" ref="H104">IF(ROWS(H$13:H104)&gt;$S$5,"",INDEX(X$13:X$512,SMALL(IF(($W$13:$W$512=$W$6)+(($W$13:$W$512=$W$7)+(($W$13:$W$512=$W$8)+(($X$13:$X$512=$X$6)+(($X$13:$X$512=$X$7)+(($Y$13:$Y$512=$Y$6)+(($Y$13:$Y$512=$Y$7)+(($Y$13:$Y$512=$Z$6)+(($Y$13:$Y$512=$Z$7))))))))),ROW($A$13:$A$512)-ROW($A$13)+1),ROWS(H$13:H104))))</f>
        <v/>
      </c>
      <c r="I104" s="351" t="str">
        <f t="array" ref="I104">IF(ROWS(I$13:I104)&gt;$S$5,"",INDEX(Y$13:Y$512,SMALL(IF(($W$13:$W$512=$W$6)+(($W$13:$W$512=$W$7)+(($W$13:$W$512=$W$8)+(($X$13:$X$512=$X$6)+(($X$13:$X$512=$X$7)+(($Y$13:$Y$512=$Y$6)+(($Y$13:$Y$512=$Y$7)+(($Y$13:$Y$512=$Z$6)+(($Y$13:$Y$512=$Z$7))))))))),ROW($A$13:$A$512)-ROW($A$13)+1),ROWS(I$13:I104))))</f>
        <v/>
      </c>
      <c r="J104" s="136"/>
      <c r="Q104" s="44">
        <f>Nut_StatusTool!A98</f>
        <v>92</v>
      </c>
      <c r="R104" s="44">
        <f>Nut_StatusTool!B98</f>
        <v>0</v>
      </c>
      <c r="S104" s="44">
        <f>Nut_StatusTool!C98</f>
        <v>0</v>
      </c>
      <c r="T104" s="44">
        <f>Nut_StatusTool!D98</f>
        <v>0</v>
      </c>
      <c r="U104" s="44">
        <f>Nut_StatusTool!F98</f>
        <v>0</v>
      </c>
      <c r="V104" s="285" t="str">
        <f>Nut_StatusTool!K98</f>
        <v/>
      </c>
      <c r="W104" s="44" t="str">
        <f>Nut_StatusTool!L98</f>
        <v/>
      </c>
      <c r="X104" s="44" t="str">
        <f>Nut_StatusTool!M98</f>
        <v/>
      </c>
      <c r="Y104" s="44" t="str">
        <f>Nut_StatusTool!N98</f>
        <v/>
      </c>
    </row>
    <row r="105" spans="1:25">
      <c r="A105" s="182" t="str">
        <f t="array" ref="A105">IF(ROWS(A$13:A105)&gt;$S$5,"",INDEX(Q$13:Q$512,SMALL(IF(($W$13:$W$512=$W$6)+(($W$13:$W$512=$W$7)+(($W$13:$W$512=$W$8)+(($X$13:$X$512=$X$6)+(($X$13:$X$512=$X$7)+(($Y$13:$Y$512=$Y$6)+(($Y$13:$Y$512=$Y$7)+(($Y$13:$Y$512=$Z$6)+(($Y$13:$Y$512=$Z$7))))))))),ROW($A$13:$A$512)-ROW($A$13)+1),ROWS(A$13:A105))))</f>
        <v/>
      </c>
      <c r="B105" s="290" t="str">
        <f t="array" ref="B105">IF(ROWS(B$13:B105)&gt;$S$5,"",INDEX(R$13:R$512,SMALL(IF(($W$13:$W$512=$W$6)+(($W$13:$W$512=$W$7)+(($W$13:$W$512=$W$8)+(($X$13:$X$512=$X$6)+(($X$13:$X$512=$X$7)+(($Y$13:$Y$512=$Y$6)+(($Y$13:$Y$512=$Y$7)+(($Y$13:$Y$512=$Z$6)+(($Y$13:$Y$512=$Z$7))))))))),ROW($A$13:$A$512)-ROW($A$13)+1),ROWS(B$13:B105))))</f>
        <v/>
      </c>
      <c r="C105" s="290" t="str">
        <f t="array" ref="C105">IF(ROWS(C$13:C105)&gt;$S$5,"",INDEX(S$13:S$512,SMALL(IF(($W$13:$W$512=$W$6)+(($W$13:$W$512=$W$7)+(($W$13:$W$512=$W$8)+(($X$13:$X$512=$X$6)+(($X$13:$X$512=$X$7)+(($Y$13:$Y$512=$Y$6)+(($Y$13:$Y$512=$Y$7)+(($Y$13:$Y$512=$Z$6)+(($Y$13:$Y$512=$Z$7))))))))),ROW($A$13:$A$512)-ROW($A$13)+1),ROWS(C$13:C105))))</f>
        <v/>
      </c>
      <c r="D105" s="316" t="str">
        <f t="array" ref="D105">IF(ROWS(D$13:D105)&gt;$S$5,"",INDEX(T$13:T$512,SMALL(IF(($W$13:$W$512=$W$6)+(($W$13:$W$512=$W$7)+(($W$13:$W$512=$W$8)+(($X$13:$X$512=$X$6)+(($X$13:$X$512=$X$7)+(($Y$13:$Y$512=$Y$6)+(($Y$13:$Y$512=$Y$7)+(($Y$13:$Y$512=$Z$6)+(($Y$13:$Y$512=$Z$7))))))))),ROW($A$13:$A$512)-ROW($A$13)+1),ROWS(D$13:D105))))</f>
        <v/>
      </c>
      <c r="E105" s="182" t="str">
        <f t="array" ref="E105">IF(ROWS(E$13:E105)&gt;$S$5,"",INDEX(U$13:U$512,SMALL(IF(($W$13:$W$512=$W$6)+(($W$13:$W$512=$W$7)+(($W$13:$W$512=$W$8)+(($X$13:$X$512=$X$6)+(($X$13:$X$512=$X$7)+(($Y$13:$Y$512=$Y$6)+(($Y$13:$Y$512=$Y$7)+(($Y$13:$Y$512=$Z$6)+(($Y$13:$Y$512=$Z$7))))))))),ROW($A$13:$A$512)-ROW($A$13)+1),ROWS(E$13:E105))))</f>
        <v/>
      </c>
      <c r="F105" s="182" t="str">
        <f t="array" ref="F105">IF(ROWS(F$13:F105)&gt;$S$5,"",INDEX(V$13:V$512,SMALL(IF(($W$13:$W$512=$W$6)+(($W$13:$W$512=$W$7)+(($W$13:$W$512=$W$8)+(($X$13:$X$512=$X$6)+(($X$13:$X$512=$X$7)+(($Y$13:$Y$512=$Y$6)+(($Y$13:$Y$512=$Y$7)+(($Y$13:$Y$512=$Z$6)+(($Y$13:$Y$512=$Z$7))))))))),ROW($A$13:$A$512)-ROW($A$13)+1),ROWS(F$13:F105))))</f>
        <v/>
      </c>
      <c r="G105" s="351" t="str">
        <f t="array" ref="G105">IF(ROWS(G$13:G105)&gt;$S$5,"",INDEX(W$13:W$512,SMALL(IF(($W$13:$W$512=$W$6)+(($W$13:$W$512=$W$7)+(($W$13:$W$512=$W$8)+(($X$13:$X$512=$X$6)+(($X$13:$X$512=$X$7)+(($Y$13:$Y$512=$Y$6)+(($Y$13:$Y$512=$Y$7)+(($Y$13:$Y$512=$Z$6)+(($Y$13:$Y$512=$Z$7))))))))),ROW($A$13:$A$512)-ROW($A$13)+1),ROWS(G$13:G105))))</f>
        <v/>
      </c>
      <c r="H105" s="351" t="str">
        <f t="array" ref="H105">IF(ROWS(H$13:H105)&gt;$S$5,"",INDEX(X$13:X$512,SMALL(IF(($W$13:$W$512=$W$6)+(($W$13:$W$512=$W$7)+(($W$13:$W$512=$W$8)+(($X$13:$X$512=$X$6)+(($X$13:$X$512=$X$7)+(($Y$13:$Y$512=$Y$6)+(($Y$13:$Y$512=$Y$7)+(($Y$13:$Y$512=$Z$6)+(($Y$13:$Y$512=$Z$7))))))))),ROW($A$13:$A$512)-ROW($A$13)+1),ROWS(H$13:H105))))</f>
        <v/>
      </c>
      <c r="I105" s="351" t="str">
        <f t="array" ref="I105">IF(ROWS(I$13:I105)&gt;$S$5,"",INDEX(Y$13:Y$512,SMALL(IF(($W$13:$W$512=$W$6)+(($W$13:$W$512=$W$7)+(($W$13:$W$512=$W$8)+(($X$13:$X$512=$X$6)+(($X$13:$X$512=$X$7)+(($Y$13:$Y$512=$Y$6)+(($Y$13:$Y$512=$Y$7)+(($Y$13:$Y$512=$Z$6)+(($Y$13:$Y$512=$Z$7))))))))),ROW($A$13:$A$512)-ROW($A$13)+1),ROWS(I$13:I105))))</f>
        <v/>
      </c>
      <c r="J105" s="136"/>
      <c r="Q105" s="44">
        <f>Nut_StatusTool!A99</f>
        <v>93</v>
      </c>
      <c r="R105" s="44">
        <f>Nut_StatusTool!B99</f>
        <v>0</v>
      </c>
      <c r="S105" s="44">
        <f>Nut_StatusTool!C99</f>
        <v>0</v>
      </c>
      <c r="T105" s="44">
        <f>Nut_StatusTool!D99</f>
        <v>0</v>
      </c>
      <c r="U105" s="44">
        <f>Nut_StatusTool!F99</f>
        <v>0</v>
      </c>
      <c r="V105" s="285" t="str">
        <f>Nut_StatusTool!K99</f>
        <v/>
      </c>
      <c r="W105" s="44" t="str">
        <f>Nut_StatusTool!L99</f>
        <v/>
      </c>
      <c r="X105" s="44" t="str">
        <f>Nut_StatusTool!M99</f>
        <v/>
      </c>
      <c r="Y105" s="44" t="str">
        <f>Nut_StatusTool!N99</f>
        <v/>
      </c>
    </row>
    <row r="106" spans="1:25">
      <c r="A106" s="182" t="str">
        <f t="array" ref="A106">IF(ROWS(A$13:A106)&gt;$S$5,"",INDEX(Q$13:Q$512,SMALL(IF(($W$13:$W$512=$W$6)+(($W$13:$W$512=$W$7)+(($W$13:$W$512=$W$8)+(($X$13:$X$512=$X$6)+(($X$13:$X$512=$X$7)+(($Y$13:$Y$512=$Y$6)+(($Y$13:$Y$512=$Y$7)+(($Y$13:$Y$512=$Z$6)+(($Y$13:$Y$512=$Z$7))))))))),ROW($A$13:$A$512)-ROW($A$13)+1),ROWS(A$13:A106))))</f>
        <v/>
      </c>
      <c r="B106" s="290" t="str">
        <f t="array" ref="B106">IF(ROWS(B$13:B106)&gt;$S$5,"",INDEX(R$13:R$512,SMALL(IF(($W$13:$W$512=$W$6)+(($W$13:$W$512=$W$7)+(($W$13:$W$512=$W$8)+(($X$13:$X$512=$X$6)+(($X$13:$X$512=$X$7)+(($Y$13:$Y$512=$Y$6)+(($Y$13:$Y$512=$Y$7)+(($Y$13:$Y$512=$Z$6)+(($Y$13:$Y$512=$Z$7))))))))),ROW($A$13:$A$512)-ROW($A$13)+1),ROWS(B$13:B106))))</f>
        <v/>
      </c>
      <c r="C106" s="290" t="str">
        <f t="array" ref="C106">IF(ROWS(C$13:C106)&gt;$S$5,"",INDEX(S$13:S$512,SMALL(IF(($W$13:$W$512=$W$6)+(($W$13:$W$512=$W$7)+(($W$13:$W$512=$W$8)+(($X$13:$X$512=$X$6)+(($X$13:$X$512=$X$7)+(($Y$13:$Y$512=$Y$6)+(($Y$13:$Y$512=$Y$7)+(($Y$13:$Y$512=$Z$6)+(($Y$13:$Y$512=$Z$7))))))))),ROW($A$13:$A$512)-ROW($A$13)+1),ROWS(C$13:C106))))</f>
        <v/>
      </c>
      <c r="D106" s="316" t="str">
        <f t="array" ref="D106">IF(ROWS(D$13:D106)&gt;$S$5,"",INDEX(T$13:T$512,SMALL(IF(($W$13:$W$512=$W$6)+(($W$13:$W$512=$W$7)+(($W$13:$W$512=$W$8)+(($X$13:$X$512=$X$6)+(($X$13:$X$512=$X$7)+(($Y$13:$Y$512=$Y$6)+(($Y$13:$Y$512=$Y$7)+(($Y$13:$Y$512=$Z$6)+(($Y$13:$Y$512=$Z$7))))))))),ROW($A$13:$A$512)-ROW($A$13)+1),ROWS(D$13:D106))))</f>
        <v/>
      </c>
      <c r="E106" s="182" t="str">
        <f t="array" ref="E106">IF(ROWS(E$13:E106)&gt;$S$5,"",INDEX(U$13:U$512,SMALL(IF(($W$13:$W$512=$W$6)+(($W$13:$W$512=$W$7)+(($W$13:$W$512=$W$8)+(($X$13:$X$512=$X$6)+(($X$13:$X$512=$X$7)+(($Y$13:$Y$512=$Y$6)+(($Y$13:$Y$512=$Y$7)+(($Y$13:$Y$512=$Z$6)+(($Y$13:$Y$512=$Z$7))))))))),ROW($A$13:$A$512)-ROW($A$13)+1),ROWS(E$13:E106))))</f>
        <v/>
      </c>
      <c r="F106" s="182" t="str">
        <f t="array" ref="F106">IF(ROWS(F$13:F106)&gt;$S$5,"",INDEX(V$13:V$512,SMALL(IF(($W$13:$W$512=$W$6)+(($W$13:$W$512=$W$7)+(($W$13:$W$512=$W$8)+(($X$13:$X$512=$X$6)+(($X$13:$X$512=$X$7)+(($Y$13:$Y$512=$Y$6)+(($Y$13:$Y$512=$Y$7)+(($Y$13:$Y$512=$Z$6)+(($Y$13:$Y$512=$Z$7))))))))),ROW($A$13:$A$512)-ROW($A$13)+1),ROWS(F$13:F106))))</f>
        <v/>
      </c>
      <c r="G106" s="351" t="str">
        <f t="array" ref="G106">IF(ROWS(G$13:G106)&gt;$S$5,"",INDEX(W$13:W$512,SMALL(IF(($W$13:$W$512=$W$6)+(($W$13:$W$512=$W$7)+(($W$13:$W$512=$W$8)+(($X$13:$X$512=$X$6)+(($X$13:$X$512=$X$7)+(($Y$13:$Y$512=$Y$6)+(($Y$13:$Y$512=$Y$7)+(($Y$13:$Y$512=$Z$6)+(($Y$13:$Y$512=$Z$7))))))))),ROW($A$13:$A$512)-ROW($A$13)+1),ROWS(G$13:G106))))</f>
        <v/>
      </c>
      <c r="H106" s="351" t="str">
        <f t="array" ref="H106">IF(ROWS(H$13:H106)&gt;$S$5,"",INDEX(X$13:X$512,SMALL(IF(($W$13:$W$512=$W$6)+(($W$13:$W$512=$W$7)+(($W$13:$W$512=$W$8)+(($X$13:$X$512=$X$6)+(($X$13:$X$512=$X$7)+(($Y$13:$Y$512=$Y$6)+(($Y$13:$Y$512=$Y$7)+(($Y$13:$Y$512=$Z$6)+(($Y$13:$Y$512=$Z$7))))))))),ROW($A$13:$A$512)-ROW($A$13)+1),ROWS(H$13:H106))))</f>
        <v/>
      </c>
      <c r="I106" s="351" t="str">
        <f t="array" ref="I106">IF(ROWS(I$13:I106)&gt;$S$5,"",INDEX(Y$13:Y$512,SMALL(IF(($W$13:$W$512=$W$6)+(($W$13:$W$512=$W$7)+(($W$13:$W$512=$W$8)+(($X$13:$X$512=$X$6)+(($X$13:$X$512=$X$7)+(($Y$13:$Y$512=$Y$6)+(($Y$13:$Y$512=$Y$7)+(($Y$13:$Y$512=$Z$6)+(($Y$13:$Y$512=$Z$7))))))))),ROW($A$13:$A$512)-ROW($A$13)+1),ROWS(I$13:I106))))</f>
        <v/>
      </c>
      <c r="J106" s="136"/>
      <c r="Q106" s="44">
        <f>Nut_StatusTool!A100</f>
        <v>94</v>
      </c>
      <c r="R106" s="44">
        <f>Nut_StatusTool!B100</f>
        <v>0</v>
      </c>
      <c r="S106" s="44">
        <f>Nut_StatusTool!C100</f>
        <v>0</v>
      </c>
      <c r="T106" s="44">
        <f>Nut_StatusTool!D100</f>
        <v>0</v>
      </c>
      <c r="U106" s="44">
        <f>Nut_StatusTool!F100</f>
        <v>0</v>
      </c>
      <c r="V106" s="285" t="str">
        <f>Nut_StatusTool!K100</f>
        <v/>
      </c>
      <c r="W106" s="44" t="str">
        <f>Nut_StatusTool!L100</f>
        <v/>
      </c>
      <c r="X106" s="44" t="str">
        <f>Nut_StatusTool!M100</f>
        <v/>
      </c>
      <c r="Y106" s="44" t="str">
        <f>Nut_StatusTool!N100</f>
        <v/>
      </c>
    </row>
    <row r="107" spans="1:25">
      <c r="A107" s="182" t="str">
        <f t="array" ref="A107">IF(ROWS(A$13:A107)&gt;$S$5,"",INDEX(Q$13:Q$512,SMALL(IF(($W$13:$W$512=$W$6)+(($W$13:$W$512=$W$7)+(($W$13:$W$512=$W$8)+(($X$13:$X$512=$X$6)+(($X$13:$X$512=$X$7)+(($Y$13:$Y$512=$Y$6)+(($Y$13:$Y$512=$Y$7)+(($Y$13:$Y$512=$Z$6)+(($Y$13:$Y$512=$Z$7))))))))),ROW($A$13:$A$512)-ROW($A$13)+1),ROWS(A$13:A107))))</f>
        <v/>
      </c>
      <c r="B107" s="290" t="str">
        <f t="array" ref="B107">IF(ROWS(B$13:B107)&gt;$S$5,"",INDEX(R$13:R$512,SMALL(IF(($W$13:$W$512=$W$6)+(($W$13:$W$512=$W$7)+(($W$13:$W$512=$W$8)+(($X$13:$X$512=$X$6)+(($X$13:$X$512=$X$7)+(($Y$13:$Y$512=$Y$6)+(($Y$13:$Y$512=$Y$7)+(($Y$13:$Y$512=$Z$6)+(($Y$13:$Y$512=$Z$7))))))))),ROW($A$13:$A$512)-ROW($A$13)+1),ROWS(B$13:B107))))</f>
        <v/>
      </c>
      <c r="C107" s="290" t="str">
        <f t="array" ref="C107">IF(ROWS(C$13:C107)&gt;$S$5,"",INDEX(S$13:S$512,SMALL(IF(($W$13:$W$512=$W$6)+(($W$13:$W$512=$W$7)+(($W$13:$W$512=$W$8)+(($X$13:$X$512=$X$6)+(($X$13:$X$512=$X$7)+(($Y$13:$Y$512=$Y$6)+(($Y$13:$Y$512=$Y$7)+(($Y$13:$Y$512=$Z$6)+(($Y$13:$Y$512=$Z$7))))))))),ROW($A$13:$A$512)-ROW($A$13)+1),ROWS(C$13:C107))))</f>
        <v/>
      </c>
      <c r="D107" s="316" t="str">
        <f t="array" ref="D107">IF(ROWS(D$13:D107)&gt;$S$5,"",INDEX(T$13:T$512,SMALL(IF(($W$13:$W$512=$W$6)+(($W$13:$W$512=$W$7)+(($W$13:$W$512=$W$8)+(($X$13:$X$512=$X$6)+(($X$13:$X$512=$X$7)+(($Y$13:$Y$512=$Y$6)+(($Y$13:$Y$512=$Y$7)+(($Y$13:$Y$512=$Z$6)+(($Y$13:$Y$512=$Z$7))))))))),ROW($A$13:$A$512)-ROW($A$13)+1),ROWS(D$13:D107))))</f>
        <v/>
      </c>
      <c r="E107" s="182" t="str">
        <f t="array" ref="E107">IF(ROWS(E$13:E107)&gt;$S$5,"",INDEX(U$13:U$512,SMALL(IF(($W$13:$W$512=$W$6)+(($W$13:$W$512=$W$7)+(($W$13:$W$512=$W$8)+(($X$13:$X$512=$X$6)+(($X$13:$X$512=$X$7)+(($Y$13:$Y$512=$Y$6)+(($Y$13:$Y$512=$Y$7)+(($Y$13:$Y$512=$Z$6)+(($Y$13:$Y$512=$Z$7))))))))),ROW($A$13:$A$512)-ROW($A$13)+1),ROWS(E$13:E107))))</f>
        <v/>
      </c>
      <c r="F107" s="182" t="str">
        <f t="array" ref="F107">IF(ROWS(F$13:F107)&gt;$S$5,"",INDEX(V$13:V$512,SMALL(IF(($W$13:$W$512=$W$6)+(($W$13:$W$512=$W$7)+(($W$13:$W$512=$W$8)+(($X$13:$X$512=$X$6)+(($X$13:$X$512=$X$7)+(($Y$13:$Y$512=$Y$6)+(($Y$13:$Y$512=$Y$7)+(($Y$13:$Y$512=$Z$6)+(($Y$13:$Y$512=$Z$7))))))))),ROW($A$13:$A$512)-ROW($A$13)+1),ROWS(F$13:F107))))</f>
        <v/>
      </c>
      <c r="G107" s="351" t="str">
        <f t="array" ref="G107">IF(ROWS(G$13:G107)&gt;$S$5,"",INDEX(W$13:W$512,SMALL(IF(($W$13:$W$512=$W$6)+(($W$13:$W$512=$W$7)+(($W$13:$W$512=$W$8)+(($X$13:$X$512=$X$6)+(($X$13:$X$512=$X$7)+(($Y$13:$Y$512=$Y$6)+(($Y$13:$Y$512=$Y$7)+(($Y$13:$Y$512=$Z$6)+(($Y$13:$Y$512=$Z$7))))))))),ROW($A$13:$A$512)-ROW($A$13)+1),ROWS(G$13:G107))))</f>
        <v/>
      </c>
      <c r="H107" s="351" t="str">
        <f t="array" ref="H107">IF(ROWS(H$13:H107)&gt;$S$5,"",INDEX(X$13:X$512,SMALL(IF(($W$13:$W$512=$W$6)+(($W$13:$W$512=$W$7)+(($W$13:$W$512=$W$8)+(($X$13:$X$512=$X$6)+(($X$13:$X$512=$X$7)+(($Y$13:$Y$512=$Y$6)+(($Y$13:$Y$512=$Y$7)+(($Y$13:$Y$512=$Z$6)+(($Y$13:$Y$512=$Z$7))))))))),ROW($A$13:$A$512)-ROW($A$13)+1),ROWS(H$13:H107))))</f>
        <v/>
      </c>
      <c r="I107" s="351" t="str">
        <f t="array" ref="I107">IF(ROWS(I$13:I107)&gt;$S$5,"",INDEX(Y$13:Y$512,SMALL(IF(($W$13:$W$512=$W$6)+(($W$13:$W$512=$W$7)+(($W$13:$W$512=$W$8)+(($X$13:$X$512=$X$6)+(($X$13:$X$512=$X$7)+(($Y$13:$Y$512=$Y$6)+(($Y$13:$Y$512=$Y$7)+(($Y$13:$Y$512=$Z$6)+(($Y$13:$Y$512=$Z$7))))))))),ROW($A$13:$A$512)-ROW($A$13)+1),ROWS(I$13:I107))))</f>
        <v/>
      </c>
      <c r="J107" s="136"/>
      <c r="Q107" s="44">
        <f>Nut_StatusTool!A101</f>
        <v>95</v>
      </c>
      <c r="R107" s="44">
        <f>Nut_StatusTool!B101</f>
        <v>0</v>
      </c>
      <c r="S107" s="44">
        <f>Nut_StatusTool!C101</f>
        <v>0</v>
      </c>
      <c r="T107" s="44">
        <f>Nut_StatusTool!D101</f>
        <v>0</v>
      </c>
      <c r="U107" s="44">
        <f>Nut_StatusTool!F101</f>
        <v>0</v>
      </c>
      <c r="V107" s="285" t="str">
        <f>Nut_StatusTool!K101</f>
        <v/>
      </c>
      <c r="W107" s="44" t="str">
        <f>Nut_StatusTool!L101</f>
        <v/>
      </c>
      <c r="X107" s="44" t="str">
        <f>Nut_StatusTool!M101</f>
        <v/>
      </c>
      <c r="Y107" s="44" t="str">
        <f>Nut_StatusTool!N101</f>
        <v/>
      </c>
    </row>
    <row r="108" spans="1:25">
      <c r="A108" s="182" t="str">
        <f t="array" ref="A108">IF(ROWS(A$13:A108)&gt;$S$5,"",INDEX(Q$13:Q$512,SMALL(IF(($W$13:$W$512=$W$6)+(($W$13:$W$512=$W$7)+(($W$13:$W$512=$W$8)+(($X$13:$X$512=$X$6)+(($X$13:$X$512=$X$7)+(($Y$13:$Y$512=$Y$6)+(($Y$13:$Y$512=$Y$7)+(($Y$13:$Y$512=$Z$6)+(($Y$13:$Y$512=$Z$7))))))))),ROW($A$13:$A$512)-ROW($A$13)+1),ROWS(A$13:A108))))</f>
        <v/>
      </c>
      <c r="B108" s="290" t="str">
        <f t="array" ref="B108">IF(ROWS(B$13:B108)&gt;$S$5,"",INDEX(R$13:R$512,SMALL(IF(($W$13:$W$512=$W$6)+(($W$13:$W$512=$W$7)+(($W$13:$W$512=$W$8)+(($X$13:$X$512=$X$6)+(($X$13:$X$512=$X$7)+(($Y$13:$Y$512=$Y$6)+(($Y$13:$Y$512=$Y$7)+(($Y$13:$Y$512=$Z$6)+(($Y$13:$Y$512=$Z$7))))))))),ROW($A$13:$A$512)-ROW($A$13)+1),ROWS(B$13:B108))))</f>
        <v/>
      </c>
      <c r="C108" s="290" t="str">
        <f t="array" ref="C108">IF(ROWS(C$13:C108)&gt;$S$5,"",INDEX(S$13:S$512,SMALL(IF(($W$13:$W$512=$W$6)+(($W$13:$W$512=$W$7)+(($W$13:$W$512=$W$8)+(($X$13:$X$512=$X$6)+(($X$13:$X$512=$X$7)+(($Y$13:$Y$512=$Y$6)+(($Y$13:$Y$512=$Y$7)+(($Y$13:$Y$512=$Z$6)+(($Y$13:$Y$512=$Z$7))))))))),ROW($A$13:$A$512)-ROW($A$13)+1),ROWS(C$13:C108))))</f>
        <v/>
      </c>
      <c r="D108" s="316" t="str">
        <f t="array" ref="D108">IF(ROWS(D$13:D108)&gt;$S$5,"",INDEX(T$13:T$512,SMALL(IF(($W$13:$W$512=$W$6)+(($W$13:$W$512=$W$7)+(($W$13:$W$512=$W$8)+(($X$13:$X$512=$X$6)+(($X$13:$X$512=$X$7)+(($Y$13:$Y$512=$Y$6)+(($Y$13:$Y$512=$Y$7)+(($Y$13:$Y$512=$Z$6)+(($Y$13:$Y$512=$Z$7))))))))),ROW($A$13:$A$512)-ROW($A$13)+1),ROWS(D$13:D108))))</f>
        <v/>
      </c>
      <c r="E108" s="182" t="str">
        <f t="array" ref="E108">IF(ROWS(E$13:E108)&gt;$S$5,"",INDEX(U$13:U$512,SMALL(IF(($W$13:$W$512=$W$6)+(($W$13:$W$512=$W$7)+(($W$13:$W$512=$W$8)+(($X$13:$X$512=$X$6)+(($X$13:$X$512=$X$7)+(($Y$13:$Y$512=$Y$6)+(($Y$13:$Y$512=$Y$7)+(($Y$13:$Y$512=$Z$6)+(($Y$13:$Y$512=$Z$7))))))))),ROW($A$13:$A$512)-ROW($A$13)+1),ROWS(E$13:E108))))</f>
        <v/>
      </c>
      <c r="F108" s="182" t="str">
        <f t="array" ref="F108">IF(ROWS(F$13:F108)&gt;$S$5,"",INDEX(V$13:V$512,SMALL(IF(($W$13:$W$512=$W$6)+(($W$13:$W$512=$W$7)+(($W$13:$W$512=$W$8)+(($X$13:$X$512=$X$6)+(($X$13:$X$512=$X$7)+(($Y$13:$Y$512=$Y$6)+(($Y$13:$Y$512=$Y$7)+(($Y$13:$Y$512=$Z$6)+(($Y$13:$Y$512=$Z$7))))))))),ROW($A$13:$A$512)-ROW($A$13)+1),ROWS(F$13:F108))))</f>
        <v/>
      </c>
      <c r="G108" s="351" t="str">
        <f t="array" ref="G108">IF(ROWS(G$13:G108)&gt;$S$5,"",INDEX(W$13:W$512,SMALL(IF(($W$13:$W$512=$W$6)+(($W$13:$W$512=$W$7)+(($W$13:$W$512=$W$8)+(($X$13:$X$512=$X$6)+(($X$13:$X$512=$X$7)+(($Y$13:$Y$512=$Y$6)+(($Y$13:$Y$512=$Y$7)+(($Y$13:$Y$512=$Z$6)+(($Y$13:$Y$512=$Z$7))))))))),ROW($A$13:$A$512)-ROW($A$13)+1),ROWS(G$13:G108))))</f>
        <v/>
      </c>
      <c r="H108" s="351" t="str">
        <f t="array" ref="H108">IF(ROWS(H$13:H108)&gt;$S$5,"",INDEX(X$13:X$512,SMALL(IF(($W$13:$W$512=$W$6)+(($W$13:$W$512=$W$7)+(($W$13:$W$512=$W$8)+(($X$13:$X$512=$X$6)+(($X$13:$X$512=$X$7)+(($Y$13:$Y$512=$Y$6)+(($Y$13:$Y$512=$Y$7)+(($Y$13:$Y$512=$Z$6)+(($Y$13:$Y$512=$Z$7))))))))),ROW($A$13:$A$512)-ROW($A$13)+1),ROWS(H$13:H108))))</f>
        <v/>
      </c>
      <c r="I108" s="351" t="str">
        <f t="array" ref="I108">IF(ROWS(I$13:I108)&gt;$S$5,"",INDEX(Y$13:Y$512,SMALL(IF(($W$13:$W$512=$W$6)+(($W$13:$W$512=$W$7)+(($W$13:$W$512=$W$8)+(($X$13:$X$512=$X$6)+(($X$13:$X$512=$X$7)+(($Y$13:$Y$512=$Y$6)+(($Y$13:$Y$512=$Y$7)+(($Y$13:$Y$512=$Z$6)+(($Y$13:$Y$512=$Z$7))))))))),ROW($A$13:$A$512)-ROW($A$13)+1),ROWS(I$13:I108))))</f>
        <v/>
      </c>
      <c r="J108" s="136"/>
      <c r="Q108" s="44">
        <f>Nut_StatusTool!A102</f>
        <v>96</v>
      </c>
      <c r="R108" s="44">
        <f>Nut_StatusTool!B102</f>
        <v>0</v>
      </c>
      <c r="S108" s="44">
        <f>Nut_StatusTool!C102</f>
        <v>0</v>
      </c>
      <c r="T108" s="44">
        <f>Nut_StatusTool!D102</f>
        <v>0</v>
      </c>
      <c r="U108" s="44">
        <f>Nut_StatusTool!F102</f>
        <v>0</v>
      </c>
      <c r="V108" s="285" t="str">
        <f>Nut_StatusTool!K102</f>
        <v/>
      </c>
      <c r="W108" s="44" t="str">
        <f>Nut_StatusTool!L102</f>
        <v/>
      </c>
      <c r="X108" s="44" t="str">
        <f>Nut_StatusTool!M102</f>
        <v/>
      </c>
      <c r="Y108" s="44" t="str">
        <f>Nut_StatusTool!N102</f>
        <v/>
      </c>
    </row>
    <row r="109" spans="1:25">
      <c r="A109" s="182" t="str">
        <f t="array" ref="A109">IF(ROWS(A$13:A109)&gt;$S$5,"",INDEX(Q$13:Q$512,SMALL(IF(($W$13:$W$512=$W$6)+(($W$13:$W$512=$W$7)+(($W$13:$W$512=$W$8)+(($X$13:$X$512=$X$6)+(($X$13:$X$512=$X$7)+(($Y$13:$Y$512=$Y$6)+(($Y$13:$Y$512=$Y$7)+(($Y$13:$Y$512=$Z$6)+(($Y$13:$Y$512=$Z$7))))))))),ROW($A$13:$A$512)-ROW($A$13)+1),ROWS(A$13:A109))))</f>
        <v/>
      </c>
      <c r="B109" s="290" t="str">
        <f t="array" ref="B109">IF(ROWS(B$13:B109)&gt;$S$5,"",INDEX(R$13:R$512,SMALL(IF(($W$13:$W$512=$W$6)+(($W$13:$W$512=$W$7)+(($W$13:$W$512=$W$8)+(($X$13:$X$512=$X$6)+(($X$13:$X$512=$X$7)+(($Y$13:$Y$512=$Y$6)+(($Y$13:$Y$512=$Y$7)+(($Y$13:$Y$512=$Z$6)+(($Y$13:$Y$512=$Z$7))))))))),ROW($A$13:$A$512)-ROW($A$13)+1),ROWS(B$13:B109))))</f>
        <v/>
      </c>
      <c r="C109" s="290" t="str">
        <f t="array" ref="C109">IF(ROWS(C$13:C109)&gt;$S$5,"",INDEX(S$13:S$512,SMALL(IF(($W$13:$W$512=$W$6)+(($W$13:$W$512=$W$7)+(($W$13:$W$512=$W$8)+(($X$13:$X$512=$X$6)+(($X$13:$X$512=$X$7)+(($Y$13:$Y$512=$Y$6)+(($Y$13:$Y$512=$Y$7)+(($Y$13:$Y$512=$Z$6)+(($Y$13:$Y$512=$Z$7))))))))),ROW($A$13:$A$512)-ROW($A$13)+1),ROWS(C$13:C109))))</f>
        <v/>
      </c>
      <c r="D109" s="316" t="str">
        <f t="array" ref="D109">IF(ROWS(D$13:D109)&gt;$S$5,"",INDEX(T$13:T$512,SMALL(IF(($W$13:$W$512=$W$6)+(($W$13:$W$512=$W$7)+(($W$13:$W$512=$W$8)+(($X$13:$X$512=$X$6)+(($X$13:$X$512=$X$7)+(($Y$13:$Y$512=$Y$6)+(($Y$13:$Y$512=$Y$7)+(($Y$13:$Y$512=$Z$6)+(($Y$13:$Y$512=$Z$7))))))))),ROW($A$13:$A$512)-ROW($A$13)+1),ROWS(D$13:D109))))</f>
        <v/>
      </c>
      <c r="E109" s="182" t="str">
        <f t="array" ref="E109">IF(ROWS(E$13:E109)&gt;$S$5,"",INDEX(U$13:U$512,SMALL(IF(($W$13:$W$512=$W$6)+(($W$13:$W$512=$W$7)+(($W$13:$W$512=$W$8)+(($X$13:$X$512=$X$6)+(($X$13:$X$512=$X$7)+(($Y$13:$Y$512=$Y$6)+(($Y$13:$Y$512=$Y$7)+(($Y$13:$Y$512=$Z$6)+(($Y$13:$Y$512=$Z$7))))))))),ROW($A$13:$A$512)-ROW($A$13)+1),ROWS(E$13:E109))))</f>
        <v/>
      </c>
      <c r="F109" s="182" t="str">
        <f t="array" ref="F109">IF(ROWS(F$13:F109)&gt;$S$5,"",INDEX(V$13:V$512,SMALL(IF(($W$13:$W$512=$W$6)+(($W$13:$W$512=$W$7)+(($W$13:$W$512=$W$8)+(($X$13:$X$512=$X$6)+(($X$13:$X$512=$X$7)+(($Y$13:$Y$512=$Y$6)+(($Y$13:$Y$512=$Y$7)+(($Y$13:$Y$512=$Z$6)+(($Y$13:$Y$512=$Z$7))))))))),ROW($A$13:$A$512)-ROW($A$13)+1),ROWS(F$13:F109))))</f>
        <v/>
      </c>
      <c r="G109" s="351" t="str">
        <f t="array" ref="G109">IF(ROWS(G$13:G109)&gt;$S$5,"",INDEX(W$13:W$512,SMALL(IF(($W$13:$W$512=$W$6)+(($W$13:$W$512=$W$7)+(($W$13:$W$512=$W$8)+(($X$13:$X$512=$X$6)+(($X$13:$X$512=$X$7)+(($Y$13:$Y$512=$Y$6)+(($Y$13:$Y$512=$Y$7)+(($Y$13:$Y$512=$Z$6)+(($Y$13:$Y$512=$Z$7))))))))),ROW($A$13:$A$512)-ROW($A$13)+1),ROWS(G$13:G109))))</f>
        <v/>
      </c>
      <c r="H109" s="351" t="str">
        <f t="array" ref="H109">IF(ROWS(H$13:H109)&gt;$S$5,"",INDEX(X$13:X$512,SMALL(IF(($W$13:$W$512=$W$6)+(($W$13:$W$512=$W$7)+(($W$13:$W$512=$W$8)+(($X$13:$X$512=$X$6)+(($X$13:$X$512=$X$7)+(($Y$13:$Y$512=$Y$6)+(($Y$13:$Y$512=$Y$7)+(($Y$13:$Y$512=$Z$6)+(($Y$13:$Y$512=$Z$7))))))))),ROW($A$13:$A$512)-ROW($A$13)+1),ROWS(H$13:H109))))</f>
        <v/>
      </c>
      <c r="I109" s="351" t="str">
        <f t="array" ref="I109">IF(ROWS(I$13:I109)&gt;$S$5,"",INDEX(Y$13:Y$512,SMALL(IF(($W$13:$W$512=$W$6)+(($W$13:$W$512=$W$7)+(($W$13:$W$512=$W$8)+(($X$13:$X$512=$X$6)+(($X$13:$X$512=$X$7)+(($Y$13:$Y$512=$Y$6)+(($Y$13:$Y$512=$Y$7)+(($Y$13:$Y$512=$Z$6)+(($Y$13:$Y$512=$Z$7))))))))),ROW($A$13:$A$512)-ROW($A$13)+1),ROWS(I$13:I109))))</f>
        <v/>
      </c>
      <c r="J109" s="136"/>
      <c r="Q109" s="44">
        <f>Nut_StatusTool!A103</f>
        <v>97</v>
      </c>
      <c r="R109" s="44">
        <f>Nut_StatusTool!B103</f>
        <v>0</v>
      </c>
      <c r="S109" s="44">
        <f>Nut_StatusTool!C103</f>
        <v>0</v>
      </c>
      <c r="T109" s="44">
        <f>Nut_StatusTool!D103</f>
        <v>0</v>
      </c>
      <c r="U109" s="44">
        <f>Nut_StatusTool!F103</f>
        <v>0</v>
      </c>
      <c r="V109" s="285" t="str">
        <f>Nut_StatusTool!K103</f>
        <v/>
      </c>
      <c r="W109" s="44" t="str">
        <f>Nut_StatusTool!L103</f>
        <v/>
      </c>
      <c r="X109" s="44" t="str">
        <f>Nut_StatusTool!M103</f>
        <v/>
      </c>
      <c r="Y109" s="44" t="str">
        <f>Nut_StatusTool!N103</f>
        <v/>
      </c>
    </row>
    <row r="110" spans="1:25">
      <c r="A110" s="182" t="str">
        <f t="array" ref="A110">IF(ROWS(A$13:A110)&gt;$S$5,"",INDEX(Q$13:Q$512,SMALL(IF(($W$13:$W$512=$W$6)+(($W$13:$W$512=$W$7)+(($W$13:$W$512=$W$8)+(($X$13:$X$512=$X$6)+(($X$13:$X$512=$X$7)+(($Y$13:$Y$512=$Y$6)+(($Y$13:$Y$512=$Y$7)+(($Y$13:$Y$512=$Z$6)+(($Y$13:$Y$512=$Z$7))))))))),ROW($A$13:$A$512)-ROW($A$13)+1),ROWS(A$13:A110))))</f>
        <v/>
      </c>
      <c r="B110" s="290" t="str">
        <f t="array" ref="B110">IF(ROWS(B$13:B110)&gt;$S$5,"",INDEX(R$13:R$512,SMALL(IF(($W$13:$W$512=$W$6)+(($W$13:$W$512=$W$7)+(($W$13:$W$512=$W$8)+(($X$13:$X$512=$X$6)+(($X$13:$X$512=$X$7)+(($Y$13:$Y$512=$Y$6)+(($Y$13:$Y$512=$Y$7)+(($Y$13:$Y$512=$Z$6)+(($Y$13:$Y$512=$Z$7))))))))),ROW($A$13:$A$512)-ROW($A$13)+1),ROWS(B$13:B110))))</f>
        <v/>
      </c>
      <c r="C110" s="290" t="str">
        <f t="array" ref="C110">IF(ROWS(C$13:C110)&gt;$S$5,"",INDEX(S$13:S$512,SMALL(IF(($W$13:$W$512=$W$6)+(($W$13:$W$512=$W$7)+(($W$13:$W$512=$W$8)+(($X$13:$X$512=$X$6)+(($X$13:$X$512=$X$7)+(($Y$13:$Y$512=$Y$6)+(($Y$13:$Y$512=$Y$7)+(($Y$13:$Y$512=$Z$6)+(($Y$13:$Y$512=$Z$7))))))))),ROW($A$13:$A$512)-ROW($A$13)+1),ROWS(C$13:C110))))</f>
        <v/>
      </c>
      <c r="D110" s="316" t="str">
        <f t="array" ref="D110">IF(ROWS(D$13:D110)&gt;$S$5,"",INDEX(T$13:T$512,SMALL(IF(($W$13:$W$512=$W$6)+(($W$13:$W$512=$W$7)+(($W$13:$W$512=$W$8)+(($X$13:$X$512=$X$6)+(($X$13:$X$512=$X$7)+(($Y$13:$Y$512=$Y$6)+(($Y$13:$Y$512=$Y$7)+(($Y$13:$Y$512=$Z$6)+(($Y$13:$Y$512=$Z$7))))))))),ROW($A$13:$A$512)-ROW($A$13)+1),ROWS(D$13:D110))))</f>
        <v/>
      </c>
      <c r="E110" s="182" t="str">
        <f t="array" ref="E110">IF(ROWS(E$13:E110)&gt;$S$5,"",INDEX(U$13:U$512,SMALL(IF(($W$13:$W$512=$W$6)+(($W$13:$W$512=$W$7)+(($W$13:$W$512=$W$8)+(($X$13:$X$512=$X$6)+(($X$13:$X$512=$X$7)+(($Y$13:$Y$512=$Y$6)+(($Y$13:$Y$512=$Y$7)+(($Y$13:$Y$512=$Z$6)+(($Y$13:$Y$512=$Z$7))))))))),ROW($A$13:$A$512)-ROW($A$13)+1),ROWS(E$13:E110))))</f>
        <v/>
      </c>
      <c r="F110" s="182" t="str">
        <f t="array" ref="F110">IF(ROWS(F$13:F110)&gt;$S$5,"",INDEX(V$13:V$512,SMALL(IF(($W$13:$W$512=$W$6)+(($W$13:$W$512=$W$7)+(($W$13:$W$512=$W$8)+(($X$13:$X$512=$X$6)+(($X$13:$X$512=$X$7)+(($Y$13:$Y$512=$Y$6)+(($Y$13:$Y$512=$Y$7)+(($Y$13:$Y$512=$Z$6)+(($Y$13:$Y$512=$Z$7))))))))),ROW($A$13:$A$512)-ROW($A$13)+1),ROWS(F$13:F110))))</f>
        <v/>
      </c>
      <c r="G110" s="351" t="str">
        <f t="array" ref="G110">IF(ROWS(G$13:G110)&gt;$S$5,"",INDEX(W$13:W$512,SMALL(IF(($W$13:$W$512=$W$6)+(($W$13:$W$512=$W$7)+(($W$13:$W$512=$W$8)+(($X$13:$X$512=$X$6)+(($X$13:$X$512=$X$7)+(($Y$13:$Y$512=$Y$6)+(($Y$13:$Y$512=$Y$7)+(($Y$13:$Y$512=$Z$6)+(($Y$13:$Y$512=$Z$7))))))))),ROW($A$13:$A$512)-ROW($A$13)+1),ROWS(G$13:G110))))</f>
        <v/>
      </c>
      <c r="H110" s="351" t="str">
        <f t="array" ref="H110">IF(ROWS(H$13:H110)&gt;$S$5,"",INDEX(X$13:X$512,SMALL(IF(($W$13:$W$512=$W$6)+(($W$13:$W$512=$W$7)+(($W$13:$W$512=$W$8)+(($X$13:$X$512=$X$6)+(($X$13:$X$512=$X$7)+(($Y$13:$Y$512=$Y$6)+(($Y$13:$Y$512=$Y$7)+(($Y$13:$Y$512=$Z$6)+(($Y$13:$Y$512=$Z$7))))))))),ROW($A$13:$A$512)-ROW($A$13)+1),ROWS(H$13:H110))))</f>
        <v/>
      </c>
      <c r="I110" s="351" t="str">
        <f t="array" ref="I110">IF(ROWS(I$13:I110)&gt;$S$5,"",INDEX(Y$13:Y$512,SMALL(IF(($W$13:$W$512=$W$6)+(($W$13:$W$512=$W$7)+(($W$13:$W$512=$W$8)+(($X$13:$X$512=$X$6)+(($X$13:$X$512=$X$7)+(($Y$13:$Y$512=$Y$6)+(($Y$13:$Y$512=$Y$7)+(($Y$13:$Y$512=$Z$6)+(($Y$13:$Y$512=$Z$7))))))))),ROW($A$13:$A$512)-ROW($A$13)+1),ROWS(I$13:I110))))</f>
        <v/>
      </c>
      <c r="J110" s="136"/>
      <c r="Q110" s="44">
        <f>Nut_StatusTool!A104</f>
        <v>98</v>
      </c>
      <c r="R110" s="44">
        <f>Nut_StatusTool!B104</f>
        <v>0</v>
      </c>
      <c r="S110" s="44">
        <f>Nut_StatusTool!C104</f>
        <v>0</v>
      </c>
      <c r="T110" s="44">
        <f>Nut_StatusTool!D104</f>
        <v>0</v>
      </c>
      <c r="U110" s="44">
        <f>Nut_StatusTool!F104</f>
        <v>0</v>
      </c>
      <c r="V110" s="285" t="str">
        <f>Nut_StatusTool!K104</f>
        <v/>
      </c>
      <c r="W110" s="44" t="str">
        <f>Nut_StatusTool!L104</f>
        <v/>
      </c>
      <c r="X110" s="44" t="str">
        <f>Nut_StatusTool!M104</f>
        <v/>
      </c>
      <c r="Y110" s="44" t="str">
        <f>Nut_StatusTool!N104</f>
        <v/>
      </c>
    </row>
    <row r="111" spans="1:25">
      <c r="A111" s="182" t="str">
        <f t="array" ref="A111">IF(ROWS(A$13:A111)&gt;$S$5,"",INDEX(Q$13:Q$512,SMALL(IF(($W$13:$W$512=$W$6)+(($W$13:$W$512=$W$7)+(($W$13:$W$512=$W$8)+(($X$13:$X$512=$X$6)+(($X$13:$X$512=$X$7)+(($Y$13:$Y$512=$Y$6)+(($Y$13:$Y$512=$Y$7)+(($Y$13:$Y$512=$Z$6)+(($Y$13:$Y$512=$Z$7))))))))),ROW($A$13:$A$512)-ROW($A$13)+1),ROWS(A$13:A111))))</f>
        <v/>
      </c>
      <c r="B111" s="290" t="str">
        <f t="array" ref="B111">IF(ROWS(B$13:B111)&gt;$S$5,"",INDEX(R$13:R$512,SMALL(IF(($W$13:$W$512=$W$6)+(($W$13:$W$512=$W$7)+(($W$13:$W$512=$W$8)+(($X$13:$X$512=$X$6)+(($X$13:$X$512=$X$7)+(($Y$13:$Y$512=$Y$6)+(($Y$13:$Y$512=$Y$7)+(($Y$13:$Y$512=$Z$6)+(($Y$13:$Y$512=$Z$7))))))))),ROW($A$13:$A$512)-ROW($A$13)+1),ROWS(B$13:B111))))</f>
        <v/>
      </c>
      <c r="C111" s="290" t="str">
        <f t="array" ref="C111">IF(ROWS(C$13:C111)&gt;$S$5,"",INDEX(S$13:S$512,SMALL(IF(($W$13:$W$512=$W$6)+(($W$13:$W$512=$W$7)+(($W$13:$W$512=$W$8)+(($X$13:$X$512=$X$6)+(($X$13:$X$512=$X$7)+(($Y$13:$Y$512=$Y$6)+(($Y$13:$Y$512=$Y$7)+(($Y$13:$Y$512=$Z$6)+(($Y$13:$Y$512=$Z$7))))))))),ROW($A$13:$A$512)-ROW($A$13)+1),ROWS(C$13:C111))))</f>
        <v/>
      </c>
      <c r="D111" s="316" t="str">
        <f t="array" ref="D111">IF(ROWS(D$13:D111)&gt;$S$5,"",INDEX(T$13:T$512,SMALL(IF(($W$13:$W$512=$W$6)+(($W$13:$W$512=$W$7)+(($W$13:$W$512=$W$8)+(($X$13:$X$512=$X$6)+(($X$13:$X$512=$X$7)+(($Y$13:$Y$512=$Y$6)+(($Y$13:$Y$512=$Y$7)+(($Y$13:$Y$512=$Z$6)+(($Y$13:$Y$512=$Z$7))))))))),ROW($A$13:$A$512)-ROW($A$13)+1),ROWS(D$13:D111))))</f>
        <v/>
      </c>
      <c r="E111" s="182" t="str">
        <f t="array" ref="E111">IF(ROWS(E$13:E111)&gt;$S$5,"",INDEX(U$13:U$512,SMALL(IF(($W$13:$W$512=$W$6)+(($W$13:$W$512=$W$7)+(($W$13:$W$512=$W$8)+(($X$13:$X$512=$X$6)+(($X$13:$X$512=$X$7)+(($Y$13:$Y$512=$Y$6)+(($Y$13:$Y$512=$Y$7)+(($Y$13:$Y$512=$Z$6)+(($Y$13:$Y$512=$Z$7))))))))),ROW($A$13:$A$512)-ROW($A$13)+1),ROWS(E$13:E111))))</f>
        <v/>
      </c>
      <c r="F111" s="182" t="str">
        <f t="array" ref="F111">IF(ROWS(F$13:F111)&gt;$S$5,"",INDEX(V$13:V$512,SMALL(IF(($W$13:$W$512=$W$6)+(($W$13:$W$512=$W$7)+(($W$13:$W$512=$W$8)+(($X$13:$X$512=$X$6)+(($X$13:$X$512=$X$7)+(($Y$13:$Y$512=$Y$6)+(($Y$13:$Y$512=$Y$7)+(($Y$13:$Y$512=$Z$6)+(($Y$13:$Y$512=$Z$7))))))))),ROW($A$13:$A$512)-ROW($A$13)+1),ROWS(F$13:F111))))</f>
        <v/>
      </c>
      <c r="G111" s="351" t="str">
        <f t="array" ref="G111">IF(ROWS(G$13:G111)&gt;$S$5,"",INDEX(W$13:W$512,SMALL(IF(($W$13:$W$512=$W$6)+(($W$13:$W$512=$W$7)+(($W$13:$W$512=$W$8)+(($X$13:$X$512=$X$6)+(($X$13:$X$512=$X$7)+(($Y$13:$Y$512=$Y$6)+(($Y$13:$Y$512=$Y$7)+(($Y$13:$Y$512=$Z$6)+(($Y$13:$Y$512=$Z$7))))))))),ROW($A$13:$A$512)-ROW($A$13)+1),ROWS(G$13:G111))))</f>
        <v/>
      </c>
      <c r="H111" s="351" t="str">
        <f t="array" ref="H111">IF(ROWS(H$13:H111)&gt;$S$5,"",INDEX(X$13:X$512,SMALL(IF(($W$13:$W$512=$W$6)+(($W$13:$W$512=$W$7)+(($W$13:$W$512=$W$8)+(($X$13:$X$512=$X$6)+(($X$13:$X$512=$X$7)+(($Y$13:$Y$512=$Y$6)+(($Y$13:$Y$512=$Y$7)+(($Y$13:$Y$512=$Z$6)+(($Y$13:$Y$512=$Z$7))))))))),ROW($A$13:$A$512)-ROW($A$13)+1),ROWS(H$13:H111))))</f>
        <v/>
      </c>
      <c r="I111" s="351" t="str">
        <f t="array" ref="I111">IF(ROWS(I$13:I111)&gt;$S$5,"",INDEX(Y$13:Y$512,SMALL(IF(($W$13:$W$512=$W$6)+(($W$13:$W$512=$W$7)+(($W$13:$W$512=$W$8)+(($X$13:$X$512=$X$6)+(($X$13:$X$512=$X$7)+(($Y$13:$Y$512=$Y$6)+(($Y$13:$Y$512=$Y$7)+(($Y$13:$Y$512=$Z$6)+(($Y$13:$Y$512=$Z$7))))))))),ROW($A$13:$A$512)-ROW($A$13)+1),ROWS(I$13:I111))))</f>
        <v/>
      </c>
      <c r="J111" s="136"/>
      <c r="Q111" s="44">
        <f>Nut_StatusTool!A105</f>
        <v>99</v>
      </c>
      <c r="R111" s="44">
        <f>Nut_StatusTool!B105</f>
        <v>0</v>
      </c>
      <c r="S111" s="44">
        <f>Nut_StatusTool!C105</f>
        <v>0</v>
      </c>
      <c r="T111" s="44">
        <f>Nut_StatusTool!D105</f>
        <v>0</v>
      </c>
      <c r="U111" s="44">
        <f>Nut_StatusTool!F105</f>
        <v>0</v>
      </c>
      <c r="V111" s="285" t="str">
        <f>Nut_StatusTool!K105</f>
        <v/>
      </c>
      <c r="W111" s="44" t="str">
        <f>Nut_StatusTool!L105</f>
        <v/>
      </c>
      <c r="X111" s="44" t="str">
        <f>Nut_StatusTool!M105</f>
        <v/>
      </c>
      <c r="Y111" s="44" t="str">
        <f>Nut_StatusTool!N105</f>
        <v/>
      </c>
    </row>
    <row r="112" spans="1:25">
      <c r="A112" s="182" t="str">
        <f t="array" ref="A112">IF(ROWS(A$13:A112)&gt;$S$5,"",INDEX(Q$13:Q$512,SMALL(IF(($W$13:$W$512=$W$6)+(($W$13:$W$512=$W$7)+(($W$13:$W$512=$W$8)+(($X$13:$X$512=$X$6)+(($X$13:$X$512=$X$7)+(($Y$13:$Y$512=$Y$6)+(($Y$13:$Y$512=$Y$7)+(($Y$13:$Y$512=$Z$6)+(($Y$13:$Y$512=$Z$7))))))))),ROW($A$13:$A$512)-ROW($A$13)+1),ROWS(A$13:A112))))</f>
        <v/>
      </c>
      <c r="B112" s="290" t="str">
        <f t="array" ref="B112">IF(ROWS(B$13:B112)&gt;$S$5,"",INDEX(R$13:R$512,SMALL(IF(($W$13:$W$512=$W$6)+(($W$13:$W$512=$W$7)+(($W$13:$W$512=$W$8)+(($X$13:$X$512=$X$6)+(($X$13:$X$512=$X$7)+(($Y$13:$Y$512=$Y$6)+(($Y$13:$Y$512=$Y$7)+(($Y$13:$Y$512=$Z$6)+(($Y$13:$Y$512=$Z$7))))))))),ROW($A$13:$A$512)-ROW($A$13)+1),ROWS(B$13:B112))))</f>
        <v/>
      </c>
      <c r="C112" s="290" t="str">
        <f t="array" ref="C112">IF(ROWS(C$13:C112)&gt;$S$5,"",INDEX(S$13:S$512,SMALL(IF(($W$13:$W$512=$W$6)+(($W$13:$W$512=$W$7)+(($W$13:$W$512=$W$8)+(($X$13:$X$512=$X$6)+(($X$13:$X$512=$X$7)+(($Y$13:$Y$512=$Y$6)+(($Y$13:$Y$512=$Y$7)+(($Y$13:$Y$512=$Z$6)+(($Y$13:$Y$512=$Z$7))))))))),ROW($A$13:$A$512)-ROW($A$13)+1),ROWS(C$13:C112))))</f>
        <v/>
      </c>
      <c r="D112" s="316" t="str">
        <f t="array" ref="D112">IF(ROWS(D$13:D112)&gt;$S$5,"",INDEX(T$13:T$512,SMALL(IF(($W$13:$W$512=$W$6)+(($W$13:$W$512=$W$7)+(($W$13:$W$512=$W$8)+(($X$13:$X$512=$X$6)+(($X$13:$X$512=$X$7)+(($Y$13:$Y$512=$Y$6)+(($Y$13:$Y$512=$Y$7)+(($Y$13:$Y$512=$Z$6)+(($Y$13:$Y$512=$Z$7))))))))),ROW($A$13:$A$512)-ROW($A$13)+1),ROWS(D$13:D112))))</f>
        <v/>
      </c>
      <c r="E112" s="182" t="str">
        <f t="array" ref="E112">IF(ROWS(E$13:E112)&gt;$S$5,"",INDEX(U$13:U$512,SMALL(IF(($W$13:$W$512=$W$6)+(($W$13:$W$512=$W$7)+(($W$13:$W$512=$W$8)+(($X$13:$X$512=$X$6)+(($X$13:$X$512=$X$7)+(($Y$13:$Y$512=$Y$6)+(($Y$13:$Y$512=$Y$7)+(($Y$13:$Y$512=$Z$6)+(($Y$13:$Y$512=$Z$7))))))))),ROW($A$13:$A$512)-ROW($A$13)+1),ROWS(E$13:E112))))</f>
        <v/>
      </c>
      <c r="F112" s="182" t="str">
        <f t="array" ref="F112">IF(ROWS(F$13:F112)&gt;$S$5,"",INDEX(V$13:V$512,SMALL(IF(($W$13:$W$512=$W$6)+(($W$13:$W$512=$W$7)+(($W$13:$W$512=$W$8)+(($X$13:$X$512=$X$6)+(($X$13:$X$512=$X$7)+(($Y$13:$Y$512=$Y$6)+(($Y$13:$Y$512=$Y$7)+(($Y$13:$Y$512=$Z$6)+(($Y$13:$Y$512=$Z$7))))))))),ROW($A$13:$A$512)-ROW($A$13)+1),ROWS(F$13:F112))))</f>
        <v/>
      </c>
      <c r="G112" s="351" t="str">
        <f t="array" ref="G112">IF(ROWS(G$13:G112)&gt;$S$5,"",INDEX(W$13:W$512,SMALL(IF(($W$13:$W$512=$W$6)+(($W$13:$W$512=$W$7)+(($W$13:$W$512=$W$8)+(($X$13:$X$512=$X$6)+(($X$13:$X$512=$X$7)+(($Y$13:$Y$512=$Y$6)+(($Y$13:$Y$512=$Y$7)+(($Y$13:$Y$512=$Z$6)+(($Y$13:$Y$512=$Z$7))))))))),ROW($A$13:$A$512)-ROW($A$13)+1),ROWS(G$13:G112))))</f>
        <v/>
      </c>
      <c r="H112" s="351" t="str">
        <f t="array" ref="H112">IF(ROWS(H$13:H112)&gt;$S$5,"",INDEX(X$13:X$512,SMALL(IF(($W$13:$W$512=$W$6)+(($W$13:$W$512=$W$7)+(($W$13:$W$512=$W$8)+(($X$13:$X$512=$X$6)+(($X$13:$X$512=$X$7)+(($Y$13:$Y$512=$Y$6)+(($Y$13:$Y$512=$Y$7)+(($Y$13:$Y$512=$Z$6)+(($Y$13:$Y$512=$Z$7))))))))),ROW($A$13:$A$512)-ROW($A$13)+1),ROWS(H$13:H112))))</f>
        <v/>
      </c>
      <c r="I112" s="351" t="str">
        <f t="array" ref="I112">IF(ROWS(I$13:I112)&gt;$S$5,"",INDEX(Y$13:Y$512,SMALL(IF(($W$13:$W$512=$W$6)+(($W$13:$W$512=$W$7)+(($W$13:$W$512=$W$8)+(($X$13:$X$512=$X$6)+(($X$13:$X$512=$X$7)+(($Y$13:$Y$512=$Y$6)+(($Y$13:$Y$512=$Y$7)+(($Y$13:$Y$512=$Z$6)+(($Y$13:$Y$512=$Z$7))))))))),ROW($A$13:$A$512)-ROW($A$13)+1),ROWS(I$13:I112))))</f>
        <v/>
      </c>
      <c r="J112" s="136"/>
      <c r="Q112" s="44">
        <f>Nut_StatusTool!A106</f>
        <v>100</v>
      </c>
      <c r="R112" s="44">
        <f>Nut_StatusTool!B106</f>
        <v>0</v>
      </c>
      <c r="S112" s="44">
        <f>Nut_StatusTool!C106</f>
        <v>0</v>
      </c>
      <c r="T112" s="44">
        <f>Nut_StatusTool!D106</f>
        <v>0</v>
      </c>
      <c r="U112" s="44">
        <f>Nut_StatusTool!F106</f>
        <v>0</v>
      </c>
      <c r="V112" s="285" t="str">
        <f>Nut_StatusTool!K106</f>
        <v/>
      </c>
      <c r="W112" s="44" t="str">
        <f>Nut_StatusTool!L106</f>
        <v/>
      </c>
      <c r="X112" s="44" t="str">
        <f>Nut_StatusTool!M106</f>
        <v/>
      </c>
      <c r="Y112" s="44" t="str">
        <f>Nut_StatusTool!N106</f>
        <v/>
      </c>
    </row>
    <row r="113" spans="1:25">
      <c r="A113" s="182" t="str">
        <f t="array" ref="A113">IF(ROWS(A$13:A113)&gt;$S$5,"",INDEX(Q$13:Q$512,SMALL(IF(($W$13:$W$512=$W$6)+(($W$13:$W$512=$W$7)+(($W$13:$W$512=$W$8)+(($X$13:$X$512=$X$6)+(($X$13:$X$512=$X$7)+(($Y$13:$Y$512=$Y$6)+(($Y$13:$Y$512=$Y$7)+(($Y$13:$Y$512=$Z$6)+(($Y$13:$Y$512=$Z$7))))))))),ROW($A$13:$A$512)-ROW($A$13)+1),ROWS(A$13:A113))))</f>
        <v/>
      </c>
      <c r="B113" s="290" t="str">
        <f t="array" ref="B113">IF(ROWS(B$13:B113)&gt;$S$5,"",INDEX(R$13:R$512,SMALL(IF(($W$13:$W$512=$W$6)+(($W$13:$W$512=$W$7)+(($W$13:$W$512=$W$8)+(($X$13:$X$512=$X$6)+(($X$13:$X$512=$X$7)+(($Y$13:$Y$512=$Y$6)+(($Y$13:$Y$512=$Y$7)+(($Y$13:$Y$512=$Z$6)+(($Y$13:$Y$512=$Z$7))))))))),ROW($A$13:$A$512)-ROW($A$13)+1),ROWS(B$13:B113))))</f>
        <v/>
      </c>
      <c r="C113" s="290" t="str">
        <f t="array" ref="C113">IF(ROWS(C$13:C113)&gt;$S$5,"",INDEX(S$13:S$512,SMALL(IF(($W$13:$W$512=$W$6)+(($W$13:$W$512=$W$7)+(($W$13:$W$512=$W$8)+(($X$13:$X$512=$X$6)+(($X$13:$X$512=$X$7)+(($Y$13:$Y$512=$Y$6)+(($Y$13:$Y$512=$Y$7)+(($Y$13:$Y$512=$Z$6)+(($Y$13:$Y$512=$Z$7))))))))),ROW($A$13:$A$512)-ROW($A$13)+1),ROWS(C$13:C113))))</f>
        <v/>
      </c>
      <c r="D113" s="316" t="str">
        <f t="array" ref="D113">IF(ROWS(D$13:D113)&gt;$S$5,"",INDEX(T$13:T$512,SMALL(IF(($W$13:$W$512=$W$6)+(($W$13:$W$512=$W$7)+(($W$13:$W$512=$W$8)+(($X$13:$X$512=$X$6)+(($X$13:$X$512=$X$7)+(($Y$13:$Y$512=$Y$6)+(($Y$13:$Y$512=$Y$7)+(($Y$13:$Y$512=$Z$6)+(($Y$13:$Y$512=$Z$7))))))))),ROW($A$13:$A$512)-ROW($A$13)+1),ROWS(D$13:D113))))</f>
        <v/>
      </c>
      <c r="E113" s="182" t="str">
        <f t="array" ref="E113">IF(ROWS(E$13:E113)&gt;$S$5,"",INDEX(U$13:U$512,SMALL(IF(($W$13:$W$512=$W$6)+(($W$13:$W$512=$W$7)+(($W$13:$W$512=$W$8)+(($X$13:$X$512=$X$6)+(($X$13:$X$512=$X$7)+(($Y$13:$Y$512=$Y$6)+(($Y$13:$Y$512=$Y$7)+(($Y$13:$Y$512=$Z$6)+(($Y$13:$Y$512=$Z$7))))))))),ROW($A$13:$A$512)-ROW($A$13)+1),ROWS(E$13:E113))))</f>
        <v/>
      </c>
      <c r="F113" s="182" t="str">
        <f t="array" ref="F113">IF(ROWS(F$13:F113)&gt;$S$5,"",INDEX(V$13:V$512,SMALL(IF(($W$13:$W$512=$W$6)+(($W$13:$W$512=$W$7)+(($W$13:$W$512=$W$8)+(($X$13:$X$512=$X$6)+(($X$13:$X$512=$X$7)+(($Y$13:$Y$512=$Y$6)+(($Y$13:$Y$512=$Y$7)+(($Y$13:$Y$512=$Z$6)+(($Y$13:$Y$512=$Z$7))))))))),ROW($A$13:$A$512)-ROW($A$13)+1),ROWS(F$13:F113))))</f>
        <v/>
      </c>
      <c r="G113" s="351" t="str">
        <f t="array" ref="G113">IF(ROWS(G$13:G113)&gt;$S$5,"",INDEX(W$13:W$512,SMALL(IF(($W$13:$W$512=$W$6)+(($W$13:$W$512=$W$7)+(($W$13:$W$512=$W$8)+(($X$13:$X$512=$X$6)+(($X$13:$X$512=$X$7)+(($Y$13:$Y$512=$Y$6)+(($Y$13:$Y$512=$Y$7)+(($Y$13:$Y$512=$Z$6)+(($Y$13:$Y$512=$Z$7))))))))),ROW($A$13:$A$512)-ROW($A$13)+1),ROWS(G$13:G113))))</f>
        <v/>
      </c>
      <c r="H113" s="351" t="str">
        <f t="array" ref="H113">IF(ROWS(H$13:H113)&gt;$S$5,"",INDEX(X$13:X$512,SMALL(IF(($W$13:$W$512=$W$6)+(($W$13:$W$512=$W$7)+(($W$13:$W$512=$W$8)+(($X$13:$X$512=$X$6)+(($X$13:$X$512=$X$7)+(($Y$13:$Y$512=$Y$6)+(($Y$13:$Y$512=$Y$7)+(($Y$13:$Y$512=$Z$6)+(($Y$13:$Y$512=$Z$7))))))))),ROW($A$13:$A$512)-ROW($A$13)+1),ROWS(H$13:H113))))</f>
        <v/>
      </c>
      <c r="I113" s="351" t="str">
        <f t="array" ref="I113">IF(ROWS(I$13:I113)&gt;$S$5,"",INDEX(Y$13:Y$512,SMALL(IF(($W$13:$W$512=$W$6)+(($W$13:$W$512=$W$7)+(($W$13:$W$512=$W$8)+(($X$13:$X$512=$X$6)+(($X$13:$X$512=$X$7)+(($Y$13:$Y$512=$Y$6)+(($Y$13:$Y$512=$Y$7)+(($Y$13:$Y$512=$Z$6)+(($Y$13:$Y$512=$Z$7))))))))),ROW($A$13:$A$512)-ROW($A$13)+1),ROWS(I$13:I113))))</f>
        <v/>
      </c>
      <c r="J113" s="136"/>
      <c r="Q113" s="44">
        <f>Nut_StatusTool!A107</f>
        <v>101</v>
      </c>
      <c r="R113" s="44">
        <f>Nut_StatusTool!B107</f>
        <v>0</v>
      </c>
      <c r="S113" s="44">
        <f>Nut_StatusTool!C107</f>
        <v>0</v>
      </c>
      <c r="T113" s="44">
        <f>Nut_StatusTool!D107</f>
        <v>0</v>
      </c>
      <c r="U113" s="44">
        <f>Nut_StatusTool!F107</f>
        <v>0</v>
      </c>
      <c r="V113" s="285" t="str">
        <f>Nut_StatusTool!K107</f>
        <v/>
      </c>
      <c r="W113" s="44" t="str">
        <f>Nut_StatusTool!L107</f>
        <v/>
      </c>
      <c r="X113" s="44" t="str">
        <f>Nut_StatusTool!M107</f>
        <v/>
      </c>
      <c r="Y113" s="44" t="str">
        <f>Nut_StatusTool!N107</f>
        <v/>
      </c>
    </row>
    <row r="114" spans="1:25">
      <c r="A114" s="182" t="str">
        <f t="array" ref="A114">IF(ROWS(A$13:A114)&gt;$S$5,"",INDEX(Q$13:Q$512,SMALL(IF(($W$13:$W$512=$W$6)+(($W$13:$W$512=$W$7)+(($W$13:$W$512=$W$8)+(($X$13:$X$512=$X$6)+(($X$13:$X$512=$X$7)+(($Y$13:$Y$512=$Y$6)+(($Y$13:$Y$512=$Y$7)+(($Y$13:$Y$512=$Z$6)+(($Y$13:$Y$512=$Z$7))))))))),ROW($A$13:$A$512)-ROW($A$13)+1),ROWS(A$13:A114))))</f>
        <v/>
      </c>
      <c r="B114" s="290" t="str">
        <f t="array" ref="B114">IF(ROWS(B$13:B114)&gt;$S$5,"",INDEX(R$13:R$512,SMALL(IF(($W$13:$W$512=$W$6)+(($W$13:$W$512=$W$7)+(($W$13:$W$512=$W$8)+(($X$13:$X$512=$X$6)+(($X$13:$X$512=$X$7)+(($Y$13:$Y$512=$Y$6)+(($Y$13:$Y$512=$Y$7)+(($Y$13:$Y$512=$Z$6)+(($Y$13:$Y$512=$Z$7))))))))),ROW($A$13:$A$512)-ROW($A$13)+1),ROWS(B$13:B114))))</f>
        <v/>
      </c>
      <c r="C114" s="290" t="str">
        <f t="array" ref="C114">IF(ROWS(C$13:C114)&gt;$S$5,"",INDEX(S$13:S$512,SMALL(IF(($W$13:$W$512=$W$6)+(($W$13:$W$512=$W$7)+(($W$13:$W$512=$W$8)+(($X$13:$X$512=$X$6)+(($X$13:$X$512=$X$7)+(($Y$13:$Y$512=$Y$6)+(($Y$13:$Y$512=$Y$7)+(($Y$13:$Y$512=$Z$6)+(($Y$13:$Y$512=$Z$7))))))))),ROW($A$13:$A$512)-ROW($A$13)+1),ROWS(C$13:C114))))</f>
        <v/>
      </c>
      <c r="D114" s="316" t="str">
        <f t="array" ref="D114">IF(ROWS(D$13:D114)&gt;$S$5,"",INDEX(T$13:T$512,SMALL(IF(($W$13:$W$512=$W$6)+(($W$13:$W$512=$W$7)+(($W$13:$W$512=$W$8)+(($X$13:$X$512=$X$6)+(($X$13:$X$512=$X$7)+(($Y$13:$Y$512=$Y$6)+(($Y$13:$Y$512=$Y$7)+(($Y$13:$Y$512=$Z$6)+(($Y$13:$Y$512=$Z$7))))))))),ROW($A$13:$A$512)-ROW($A$13)+1),ROWS(D$13:D114))))</f>
        <v/>
      </c>
      <c r="E114" s="182" t="str">
        <f t="array" ref="E114">IF(ROWS(E$13:E114)&gt;$S$5,"",INDEX(U$13:U$512,SMALL(IF(($W$13:$W$512=$W$6)+(($W$13:$W$512=$W$7)+(($W$13:$W$512=$W$8)+(($X$13:$X$512=$X$6)+(($X$13:$X$512=$X$7)+(($Y$13:$Y$512=$Y$6)+(($Y$13:$Y$512=$Y$7)+(($Y$13:$Y$512=$Z$6)+(($Y$13:$Y$512=$Z$7))))))))),ROW($A$13:$A$512)-ROW($A$13)+1),ROWS(E$13:E114))))</f>
        <v/>
      </c>
      <c r="F114" s="182" t="str">
        <f t="array" ref="F114">IF(ROWS(F$13:F114)&gt;$S$5,"",INDEX(V$13:V$512,SMALL(IF(($W$13:$W$512=$W$6)+(($W$13:$W$512=$W$7)+(($W$13:$W$512=$W$8)+(($X$13:$X$512=$X$6)+(($X$13:$X$512=$X$7)+(($Y$13:$Y$512=$Y$6)+(($Y$13:$Y$512=$Y$7)+(($Y$13:$Y$512=$Z$6)+(($Y$13:$Y$512=$Z$7))))))))),ROW($A$13:$A$512)-ROW($A$13)+1),ROWS(F$13:F114))))</f>
        <v/>
      </c>
      <c r="G114" s="351" t="str">
        <f t="array" ref="G114">IF(ROWS(G$13:G114)&gt;$S$5,"",INDEX(W$13:W$512,SMALL(IF(($W$13:$W$512=$W$6)+(($W$13:$W$512=$W$7)+(($W$13:$W$512=$W$8)+(($X$13:$X$512=$X$6)+(($X$13:$X$512=$X$7)+(($Y$13:$Y$512=$Y$6)+(($Y$13:$Y$512=$Y$7)+(($Y$13:$Y$512=$Z$6)+(($Y$13:$Y$512=$Z$7))))))))),ROW($A$13:$A$512)-ROW($A$13)+1),ROWS(G$13:G114))))</f>
        <v/>
      </c>
      <c r="H114" s="351" t="str">
        <f t="array" ref="H114">IF(ROWS(H$13:H114)&gt;$S$5,"",INDEX(X$13:X$512,SMALL(IF(($W$13:$W$512=$W$6)+(($W$13:$W$512=$W$7)+(($W$13:$W$512=$W$8)+(($X$13:$X$512=$X$6)+(($X$13:$X$512=$X$7)+(($Y$13:$Y$512=$Y$6)+(($Y$13:$Y$512=$Y$7)+(($Y$13:$Y$512=$Z$6)+(($Y$13:$Y$512=$Z$7))))))))),ROW($A$13:$A$512)-ROW($A$13)+1),ROWS(H$13:H114))))</f>
        <v/>
      </c>
      <c r="I114" s="351" t="str">
        <f t="array" ref="I114">IF(ROWS(I$13:I114)&gt;$S$5,"",INDEX(Y$13:Y$512,SMALL(IF(($W$13:$W$512=$W$6)+(($W$13:$W$512=$W$7)+(($W$13:$W$512=$W$8)+(($X$13:$X$512=$X$6)+(($X$13:$X$512=$X$7)+(($Y$13:$Y$512=$Y$6)+(($Y$13:$Y$512=$Y$7)+(($Y$13:$Y$512=$Z$6)+(($Y$13:$Y$512=$Z$7))))))))),ROW($A$13:$A$512)-ROW($A$13)+1),ROWS(I$13:I114))))</f>
        <v/>
      </c>
      <c r="J114" s="136"/>
      <c r="Q114" s="44">
        <f>Nut_StatusTool!A108</f>
        <v>102</v>
      </c>
      <c r="R114" s="44">
        <f>Nut_StatusTool!B108</f>
        <v>0</v>
      </c>
      <c r="S114" s="44">
        <f>Nut_StatusTool!C108</f>
        <v>0</v>
      </c>
      <c r="T114" s="44">
        <f>Nut_StatusTool!D108</f>
        <v>0</v>
      </c>
      <c r="U114" s="44">
        <f>Nut_StatusTool!F108</f>
        <v>0</v>
      </c>
      <c r="V114" s="285" t="str">
        <f>Nut_StatusTool!K108</f>
        <v/>
      </c>
      <c r="W114" s="44" t="str">
        <f>Nut_StatusTool!L108</f>
        <v/>
      </c>
      <c r="X114" s="44" t="str">
        <f>Nut_StatusTool!M108</f>
        <v/>
      </c>
      <c r="Y114" s="44" t="str">
        <f>Nut_StatusTool!N108</f>
        <v/>
      </c>
    </row>
    <row r="115" spans="1:25">
      <c r="A115" s="182" t="str">
        <f t="array" ref="A115">IF(ROWS(A$13:A115)&gt;$S$5,"",INDEX(Q$13:Q$512,SMALL(IF(($W$13:$W$512=$W$6)+(($W$13:$W$512=$W$7)+(($W$13:$W$512=$W$8)+(($X$13:$X$512=$X$6)+(($X$13:$X$512=$X$7)+(($Y$13:$Y$512=$Y$6)+(($Y$13:$Y$512=$Y$7)+(($Y$13:$Y$512=$Z$6)+(($Y$13:$Y$512=$Z$7))))))))),ROW($A$13:$A$512)-ROW($A$13)+1),ROWS(A$13:A115))))</f>
        <v/>
      </c>
      <c r="B115" s="290" t="str">
        <f t="array" ref="B115">IF(ROWS(B$13:B115)&gt;$S$5,"",INDEX(R$13:R$512,SMALL(IF(($W$13:$W$512=$W$6)+(($W$13:$W$512=$W$7)+(($W$13:$W$512=$W$8)+(($X$13:$X$512=$X$6)+(($X$13:$X$512=$X$7)+(($Y$13:$Y$512=$Y$6)+(($Y$13:$Y$512=$Y$7)+(($Y$13:$Y$512=$Z$6)+(($Y$13:$Y$512=$Z$7))))))))),ROW($A$13:$A$512)-ROW($A$13)+1),ROWS(B$13:B115))))</f>
        <v/>
      </c>
      <c r="C115" s="290" t="str">
        <f t="array" ref="C115">IF(ROWS(C$13:C115)&gt;$S$5,"",INDEX(S$13:S$512,SMALL(IF(($W$13:$W$512=$W$6)+(($W$13:$W$512=$W$7)+(($W$13:$W$512=$W$8)+(($X$13:$X$512=$X$6)+(($X$13:$X$512=$X$7)+(($Y$13:$Y$512=$Y$6)+(($Y$13:$Y$512=$Y$7)+(($Y$13:$Y$512=$Z$6)+(($Y$13:$Y$512=$Z$7))))))))),ROW($A$13:$A$512)-ROW($A$13)+1),ROWS(C$13:C115))))</f>
        <v/>
      </c>
      <c r="D115" s="316" t="str">
        <f t="array" ref="D115">IF(ROWS(D$13:D115)&gt;$S$5,"",INDEX(T$13:T$512,SMALL(IF(($W$13:$W$512=$W$6)+(($W$13:$W$512=$W$7)+(($W$13:$W$512=$W$8)+(($X$13:$X$512=$X$6)+(($X$13:$X$512=$X$7)+(($Y$13:$Y$512=$Y$6)+(($Y$13:$Y$512=$Y$7)+(($Y$13:$Y$512=$Z$6)+(($Y$13:$Y$512=$Z$7))))))))),ROW($A$13:$A$512)-ROW($A$13)+1),ROWS(D$13:D115))))</f>
        <v/>
      </c>
      <c r="E115" s="182" t="str">
        <f t="array" ref="E115">IF(ROWS(E$13:E115)&gt;$S$5,"",INDEX(U$13:U$512,SMALL(IF(($W$13:$W$512=$W$6)+(($W$13:$W$512=$W$7)+(($W$13:$W$512=$W$8)+(($X$13:$X$512=$X$6)+(($X$13:$X$512=$X$7)+(($Y$13:$Y$512=$Y$6)+(($Y$13:$Y$512=$Y$7)+(($Y$13:$Y$512=$Z$6)+(($Y$13:$Y$512=$Z$7))))))))),ROW($A$13:$A$512)-ROW($A$13)+1),ROWS(E$13:E115))))</f>
        <v/>
      </c>
      <c r="F115" s="182" t="str">
        <f t="array" ref="F115">IF(ROWS(F$13:F115)&gt;$S$5,"",INDEX(V$13:V$512,SMALL(IF(($W$13:$W$512=$W$6)+(($W$13:$W$512=$W$7)+(($W$13:$W$512=$W$8)+(($X$13:$X$512=$X$6)+(($X$13:$X$512=$X$7)+(($Y$13:$Y$512=$Y$6)+(($Y$13:$Y$512=$Y$7)+(($Y$13:$Y$512=$Z$6)+(($Y$13:$Y$512=$Z$7))))))))),ROW($A$13:$A$512)-ROW($A$13)+1),ROWS(F$13:F115))))</f>
        <v/>
      </c>
      <c r="G115" s="351" t="str">
        <f t="array" ref="G115">IF(ROWS(G$13:G115)&gt;$S$5,"",INDEX(W$13:W$512,SMALL(IF(($W$13:$W$512=$W$6)+(($W$13:$W$512=$W$7)+(($W$13:$W$512=$W$8)+(($X$13:$X$512=$X$6)+(($X$13:$X$512=$X$7)+(($Y$13:$Y$512=$Y$6)+(($Y$13:$Y$512=$Y$7)+(($Y$13:$Y$512=$Z$6)+(($Y$13:$Y$512=$Z$7))))))))),ROW($A$13:$A$512)-ROW($A$13)+1),ROWS(G$13:G115))))</f>
        <v/>
      </c>
      <c r="H115" s="351" t="str">
        <f t="array" ref="H115">IF(ROWS(H$13:H115)&gt;$S$5,"",INDEX(X$13:X$512,SMALL(IF(($W$13:$W$512=$W$6)+(($W$13:$W$512=$W$7)+(($W$13:$W$512=$W$8)+(($X$13:$X$512=$X$6)+(($X$13:$X$512=$X$7)+(($Y$13:$Y$512=$Y$6)+(($Y$13:$Y$512=$Y$7)+(($Y$13:$Y$512=$Z$6)+(($Y$13:$Y$512=$Z$7))))))))),ROW($A$13:$A$512)-ROW($A$13)+1),ROWS(H$13:H115))))</f>
        <v/>
      </c>
      <c r="I115" s="351" t="str">
        <f t="array" ref="I115">IF(ROWS(I$13:I115)&gt;$S$5,"",INDEX(Y$13:Y$512,SMALL(IF(($W$13:$W$512=$W$6)+(($W$13:$W$512=$W$7)+(($W$13:$W$512=$W$8)+(($X$13:$X$512=$X$6)+(($X$13:$X$512=$X$7)+(($Y$13:$Y$512=$Y$6)+(($Y$13:$Y$512=$Y$7)+(($Y$13:$Y$512=$Z$6)+(($Y$13:$Y$512=$Z$7))))))))),ROW($A$13:$A$512)-ROW($A$13)+1),ROWS(I$13:I115))))</f>
        <v/>
      </c>
      <c r="J115" s="136"/>
      <c r="Q115" s="44">
        <f>Nut_StatusTool!A109</f>
        <v>103</v>
      </c>
      <c r="R115" s="44">
        <f>Nut_StatusTool!B109</f>
        <v>0</v>
      </c>
      <c r="S115" s="44">
        <f>Nut_StatusTool!C109</f>
        <v>0</v>
      </c>
      <c r="T115" s="44">
        <f>Nut_StatusTool!D109</f>
        <v>0</v>
      </c>
      <c r="U115" s="44">
        <f>Nut_StatusTool!F109</f>
        <v>0</v>
      </c>
      <c r="V115" s="285" t="str">
        <f>Nut_StatusTool!K109</f>
        <v/>
      </c>
      <c r="W115" s="44" t="str">
        <f>Nut_StatusTool!L109</f>
        <v/>
      </c>
      <c r="X115" s="44" t="str">
        <f>Nut_StatusTool!M109</f>
        <v/>
      </c>
      <c r="Y115" s="44" t="str">
        <f>Nut_StatusTool!N109</f>
        <v/>
      </c>
    </row>
    <row r="116" spans="1:25">
      <c r="A116" s="182" t="str">
        <f t="array" ref="A116">IF(ROWS(A$13:A116)&gt;$S$5,"",INDEX(Q$13:Q$512,SMALL(IF(($W$13:$W$512=$W$6)+(($W$13:$W$512=$W$7)+(($W$13:$W$512=$W$8)+(($X$13:$X$512=$X$6)+(($X$13:$X$512=$X$7)+(($Y$13:$Y$512=$Y$6)+(($Y$13:$Y$512=$Y$7)+(($Y$13:$Y$512=$Z$6)+(($Y$13:$Y$512=$Z$7))))))))),ROW($A$13:$A$512)-ROW($A$13)+1),ROWS(A$13:A116))))</f>
        <v/>
      </c>
      <c r="B116" s="290" t="str">
        <f t="array" ref="B116">IF(ROWS(B$13:B116)&gt;$S$5,"",INDEX(R$13:R$512,SMALL(IF(($W$13:$W$512=$W$6)+(($W$13:$W$512=$W$7)+(($W$13:$W$512=$W$8)+(($X$13:$X$512=$X$6)+(($X$13:$X$512=$X$7)+(($Y$13:$Y$512=$Y$6)+(($Y$13:$Y$512=$Y$7)+(($Y$13:$Y$512=$Z$6)+(($Y$13:$Y$512=$Z$7))))))))),ROW($A$13:$A$512)-ROW($A$13)+1),ROWS(B$13:B116))))</f>
        <v/>
      </c>
      <c r="C116" s="290" t="str">
        <f t="array" ref="C116">IF(ROWS(C$13:C116)&gt;$S$5,"",INDEX(S$13:S$512,SMALL(IF(($W$13:$W$512=$W$6)+(($W$13:$W$512=$W$7)+(($W$13:$W$512=$W$8)+(($X$13:$X$512=$X$6)+(($X$13:$X$512=$X$7)+(($Y$13:$Y$512=$Y$6)+(($Y$13:$Y$512=$Y$7)+(($Y$13:$Y$512=$Z$6)+(($Y$13:$Y$512=$Z$7))))))))),ROW($A$13:$A$512)-ROW($A$13)+1),ROWS(C$13:C116))))</f>
        <v/>
      </c>
      <c r="D116" s="316" t="str">
        <f t="array" ref="D116">IF(ROWS(D$13:D116)&gt;$S$5,"",INDEX(T$13:T$512,SMALL(IF(($W$13:$W$512=$W$6)+(($W$13:$W$512=$W$7)+(($W$13:$W$512=$W$8)+(($X$13:$X$512=$X$6)+(($X$13:$X$512=$X$7)+(($Y$13:$Y$512=$Y$6)+(($Y$13:$Y$512=$Y$7)+(($Y$13:$Y$512=$Z$6)+(($Y$13:$Y$512=$Z$7))))))))),ROW($A$13:$A$512)-ROW($A$13)+1),ROWS(D$13:D116))))</f>
        <v/>
      </c>
      <c r="E116" s="182" t="str">
        <f t="array" ref="E116">IF(ROWS(E$13:E116)&gt;$S$5,"",INDEX(U$13:U$512,SMALL(IF(($W$13:$W$512=$W$6)+(($W$13:$W$512=$W$7)+(($W$13:$W$512=$W$8)+(($X$13:$X$512=$X$6)+(($X$13:$X$512=$X$7)+(($Y$13:$Y$512=$Y$6)+(($Y$13:$Y$512=$Y$7)+(($Y$13:$Y$512=$Z$6)+(($Y$13:$Y$512=$Z$7))))))))),ROW($A$13:$A$512)-ROW($A$13)+1),ROWS(E$13:E116))))</f>
        <v/>
      </c>
      <c r="F116" s="182" t="str">
        <f t="array" ref="F116">IF(ROWS(F$13:F116)&gt;$S$5,"",INDEX(V$13:V$512,SMALL(IF(($W$13:$W$512=$W$6)+(($W$13:$W$512=$W$7)+(($W$13:$W$512=$W$8)+(($X$13:$X$512=$X$6)+(($X$13:$X$512=$X$7)+(($Y$13:$Y$512=$Y$6)+(($Y$13:$Y$512=$Y$7)+(($Y$13:$Y$512=$Z$6)+(($Y$13:$Y$512=$Z$7))))))))),ROW($A$13:$A$512)-ROW($A$13)+1),ROWS(F$13:F116))))</f>
        <v/>
      </c>
      <c r="G116" s="351" t="str">
        <f t="array" ref="G116">IF(ROWS(G$13:G116)&gt;$S$5,"",INDEX(W$13:W$512,SMALL(IF(($W$13:$W$512=$W$6)+(($W$13:$W$512=$W$7)+(($W$13:$W$512=$W$8)+(($X$13:$X$512=$X$6)+(($X$13:$X$512=$X$7)+(($Y$13:$Y$512=$Y$6)+(($Y$13:$Y$512=$Y$7)+(($Y$13:$Y$512=$Z$6)+(($Y$13:$Y$512=$Z$7))))))))),ROW($A$13:$A$512)-ROW($A$13)+1),ROWS(G$13:G116))))</f>
        <v/>
      </c>
      <c r="H116" s="351" t="str">
        <f t="array" ref="H116">IF(ROWS(H$13:H116)&gt;$S$5,"",INDEX(X$13:X$512,SMALL(IF(($W$13:$W$512=$W$6)+(($W$13:$W$512=$W$7)+(($W$13:$W$512=$W$8)+(($X$13:$X$512=$X$6)+(($X$13:$X$512=$X$7)+(($Y$13:$Y$512=$Y$6)+(($Y$13:$Y$512=$Y$7)+(($Y$13:$Y$512=$Z$6)+(($Y$13:$Y$512=$Z$7))))))))),ROW($A$13:$A$512)-ROW($A$13)+1),ROWS(H$13:H116))))</f>
        <v/>
      </c>
      <c r="I116" s="351" t="str">
        <f t="array" ref="I116">IF(ROWS(I$13:I116)&gt;$S$5,"",INDEX(Y$13:Y$512,SMALL(IF(($W$13:$W$512=$W$6)+(($W$13:$W$512=$W$7)+(($W$13:$W$512=$W$8)+(($X$13:$X$512=$X$6)+(($X$13:$X$512=$X$7)+(($Y$13:$Y$512=$Y$6)+(($Y$13:$Y$512=$Y$7)+(($Y$13:$Y$512=$Z$6)+(($Y$13:$Y$512=$Z$7))))))))),ROW($A$13:$A$512)-ROW($A$13)+1),ROWS(I$13:I116))))</f>
        <v/>
      </c>
      <c r="J116" s="136"/>
      <c r="Q116" s="44">
        <f>Nut_StatusTool!A110</f>
        <v>104</v>
      </c>
      <c r="R116" s="44">
        <f>Nut_StatusTool!B110</f>
        <v>0</v>
      </c>
      <c r="S116" s="44">
        <f>Nut_StatusTool!C110</f>
        <v>0</v>
      </c>
      <c r="T116" s="44">
        <f>Nut_StatusTool!D110</f>
        <v>0</v>
      </c>
      <c r="U116" s="44">
        <f>Nut_StatusTool!F110</f>
        <v>0</v>
      </c>
      <c r="V116" s="285" t="str">
        <f>Nut_StatusTool!K110</f>
        <v/>
      </c>
      <c r="W116" s="44" t="str">
        <f>Nut_StatusTool!L110</f>
        <v/>
      </c>
      <c r="X116" s="44" t="str">
        <f>Nut_StatusTool!M110</f>
        <v/>
      </c>
      <c r="Y116" s="44" t="str">
        <f>Nut_StatusTool!N110</f>
        <v/>
      </c>
    </row>
    <row r="117" spans="1:25">
      <c r="A117" s="182" t="str">
        <f t="array" ref="A117">IF(ROWS(A$13:A117)&gt;$S$5,"",INDEX(Q$13:Q$512,SMALL(IF(($W$13:$W$512=$W$6)+(($W$13:$W$512=$W$7)+(($W$13:$W$512=$W$8)+(($X$13:$X$512=$X$6)+(($X$13:$X$512=$X$7)+(($Y$13:$Y$512=$Y$6)+(($Y$13:$Y$512=$Y$7)+(($Y$13:$Y$512=$Z$6)+(($Y$13:$Y$512=$Z$7))))))))),ROW($A$13:$A$512)-ROW($A$13)+1),ROWS(A$13:A117))))</f>
        <v/>
      </c>
      <c r="B117" s="290" t="str">
        <f t="array" ref="B117">IF(ROWS(B$13:B117)&gt;$S$5,"",INDEX(R$13:R$512,SMALL(IF(($W$13:$W$512=$W$6)+(($W$13:$W$512=$W$7)+(($W$13:$W$512=$W$8)+(($X$13:$X$512=$X$6)+(($X$13:$X$512=$X$7)+(($Y$13:$Y$512=$Y$6)+(($Y$13:$Y$512=$Y$7)+(($Y$13:$Y$512=$Z$6)+(($Y$13:$Y$512=$Z$7))))))))),ROW($A$13:$A$512)-ROW($A$13)+1),ROWS(B$13:B117))))</f>
        <v/>
      </c>
      <c r="C117" s="290" t="str">
        <f t="array" ref="C117">IF(ROWS(C$13:C117)&gt;$S$5,"",INDEX(S$13:S$512,SMALL(IF(($W$13:$W$512=$W$6)+(($W$13:$W$512=$W$7)+(($W$13:$W$512=$W$8)+(($X$13:$X$512=$X$6)+(($X$13:$X$512=$X$7)+(($Y$13:$Y$512=$Y$6)+(($Y$13:$Y$512=$Y$7)+(($Y$13:$Y$512=$Z$6)+(($Y$13:$Y$512=$Z$7))))))))),ROW($A$13:$A$512)-ROW($A$13)+1),ROWS(C$13:C117))))</f>
        <v/>
      </c>
      <c r="D117" s="316" t="str">
        <f t="array" ref="D117">IF(ROWS(D$13:D117)&gt;$S$5,"",INDEX(T$13:T$512,SMALL(IF(($W$13:$W$512=$W$6)+(($W$13:$W$512=$W$7)+(($W$13:$W$512=$W$8)+(($X$13:$X$512=$X$6)+(($X$13:$X$512=$X$7)+(($Y$13:$Y$512=$Y$6)+(($Y$13:$Y$512=$Y$7)+(($Y$13:$Y$512=$Z$6)+(($Y$13:$Y$512=$Z$7))))))))),ROW($A$13:$A$512)-ROW($A$13)+1),ROWS(D$13:D117))))</f>
        <v/>
      </c>
      <c r="E117" s="182" t="str">
        <f t="array" ref="E117">IF(ROWS(E$13:E117)&gt;$S$5,"",INDEX(U$13:U$512,SMALL(IF(($W$13:$W$512=$W$6)+(($W$13:$W$512=$W$7)+(($W$13:$W$512=$W$8)+(($X$13:$X$512=$X$6)+(($X$13:$X$512=$X$7)+(($Y$13:$Y$512=$Y$6)+(($Y$13:$Y$512=$Y$7)+(($Y$13:$Y$512=$Z$6)+(($Y$13:$Y$512=$Z$7))))))))),ROW($A$13:$A$512)-ROW($A$13)+1),ROWS(E$13:E117))))</f>
        <v/>
      </c>
      <c r="F117" s="182" t="str">
        <f t="array" ref="F117">IF(ROWS(F$13:F117)&gt;$S$5,"",INDEX(V$13:V$512,SMALL(IF(($W$13:$W$512=$W$6)+(($W$13:$W$512=$W$7)+(($W$13:$W$512=$W$8)+(($X$13:$X$512=$X$6)+(($X$13:$X$512=$X$7)+(($Y$13:$Y$512=$Y$6)+(($Y$13:$Y$512=$Y$7)+(($Y$13:$Y$512=$Z$6)+(($Y$13:$Y$512=$Z$7))))))))),ROW($A$13:$A$512)-ROW($A$13)+1),ROWS(F$13:F117))))</f>
        <v/>
      </c>
      <c r="G117" s="351" t="str">
        <f t="array" ref="G117">IF(ROWS(G$13:G117)&gt;$S$5,"",INDEX(W$13:W$512,SMALL(IF(($W$13:$W$512=$W$6)+(($W$13:$W$512=$W$7)+(($W$13:$W$512=$W$8)+(($X$13:$X$512=$X$6)+(($X$13:$X$512=$X$7)+(($Y$13:$Y$512=$Y$6)+(($Y$13:$Y$512=$Y$7)+(($Y$13:$Y$512=$Z$6)+(($Y$13:$Y$512=$Z$7))))))))),ROW($A$13:$A$512)-ROW($A$13)+1),ROWS(G$13:G117))))</f>
        <v/>
      </c>
      <c r="H117" s="351" t="str">
        <f t="array" ref="H117">IF(ROWS(H$13:H117)&gt;$S$5,"",INDEX(X$13:X$512,SMALL(IF(($W$13:$W$512=$W$6)+(($W$13:$W$512=$W$7)+(($W$13:$W$512=$W$8)+(($X$13:$X$512=$X$6)+(($X$13:$X$512=$X$7)+(($Y$13:$Y$512=$Y$6)+(($Y$13:$Y$512=$Y$7)+(($Y$13:$Y$512=$Z$6)+(($Y$13:$Y$512=$Z$7))))))))),ROW($A$13:$A$512)-ROW($A$13)+1),ROWS(H$13:H117))))</f>
        <v/>
      </c>
      <c r="I117" s="351" t="str">
        <f t="array" ref="I117">IF(ROWS(I$13:I117)&gt;$S$5,"",INDEX(Y$13:Y$512,SMALL(IF(($W$13:$W$512=$W$6)+(($W$13:$W$512=$W$7)+(($W$13:$W$512=$W$8)+(($X$13:$X$512=$X$6)+(($X$13:$X$512=$X$7)+(($Y$13:$Y$512=$Y$6)+(($Y$13:$Y$512=$Y$7)+(($Y$13:$Y$512=$Z$6)+(($Y$13:$Y$512=$Z$7))))))))),ROW($A$13:$A$512)-ROW($A$13)+1),ROWS(I$13:I117))))</f>
        <v/>
      </c>
      <c r="J117" s="136"/>
      <c r="Q117" s="44">
        <f>Nut_StatusTool!A111</f>
        <v>105</v>
      </c>
      <c r="R117" s="44">
        <f>Nut_StatusTool!B111</f>
        <v>0</v>
      </c>
      <c r="S117" s="44">
        <f>Nut_StatusTool!C111</f>
        <v>0</v>
      </c>
      <c r="T117" s="44">
        <f>Nut_StatusTool!D111</f>
        <v>0</v>
      </c>
      <c r="U117" s="44">
        <f>Nut_StatusTool!F111</f>
        <v>0</v>
      </c>
      <c r="V117" s="285" t="str">
        <f>Nut_StatusTool!K111</f>
        <v/>
      </c>
      <c r="W117" s="44" t="str">
        <f>Nut_StatusTool!L111</f>
        <v/>
      </c>
      <c r="X117" s="44" t="str">
        <f>Nut_StatusTool!M111</f>
        <v/>
      </c>
      <c r="Y117" s="44" t="str">
        <f>Nut_StatusTool!N111</f>
        <v/>
      </c>
    </row>
    <row r="118" spans="1:25">
      <c r="A118" s="182" t="str">
        <f t="array" ref="A118">IF(ROWS(A$13:A118)&gt;$S$5,"",INDEX(Q$13:Q$512,SMALL(IF(($W$13:$W$512=$W$6)+(($W$13:$W$512=$W$7)+(($W$13:$W$512=$W$8)+(($X$13:$X$512=$X$6)+(($X$13:$X$512=$X$7)+(($Y$13:$Y$512=$Y$6)+(($Y$13:$Y$512=$Y$7)+(($Y$13:$Y$512=$Z$6)+(($Y$13:$Y$512=$Z$7))))))))),ROW($A$13:$A$512)-ROW($A$13)+1),ROWS(A$13:A118))))</f>
        <v/>
      </c>
      <c r="B118" s="290" t="str">
        <f t="array" ref="B118">IF(ROWS(B$13:B118)&gt;$S$5,"",INDEX(R$13:R$512,SMALL(IF(($W$13:$W$512=$W$6)+(($W$13:$W$512=$W$7)+(($W$13:$W$512=$W$8)+(($X$13:$X$512=$X$6)+(($X$13:$X$512=$X$7)+(($Y$13:$Y$512=$Y$6)+(($Y$13:$Y$512=$Y$7)+(($Y$13:$Y$512=$Z$6)+(($Y$13:$Y$512=$Z$7))))))))),ROW($A$13:$A$512)-ROW($A$13)+1),ROWS(B$13:B118))))</f>
        <v/>
      </c>
      <c r="C118" s="290" t="str">
        <f t="array" ref="C118">IF(ROWS(C$13:C118)&gt;$S$5,"",INDEX(S$13:S$512,SMALL(IF(($W$13:$W$512=$W$6)+(($W$13:$W$512=$W$7)+(($W$13:$W$512=$W$8)+(($X$13:$X$512=$X$6)+(($X$13:$X$512=$X$7)+(($Y$13:$Y$512=$Y$6)+(($Y$13:$Y$512=$Y$7)+(($Y$13:$Y$512=$Z$6)+(($Y$13:$Y$512=$Z$7))))))))),ROW($A$13:$A$512)-ROW($A$13)+1),ROWS(C$13:C118))))</f>
        <v/>
      </c>
      <c r="D118" s="316" t="str">
        <f t="array" ref="D118">IF(ROWS(D$13:D118)&gt;$S$5,"",INDEX(T$13:T$512,SMALL(IF(($W$13:$W$512=$W$6)+(($W$13:$W$512=$W$7)+(($W$13:$W$512=$W$8)+(($X$13:$X$512=$X$6)+(($X$13:$X$512=$X$7)+(($Y$13:$Y$512=$Y$6)+(($Y$13:$Y$512=$Y$7)+(($Y$13:$Y$512=$Z$6)+(($Y$13:$Y$512=$Z$7))))))))),ROW($A$13:$A$512)-ROW($A$13)+1),ROWS(D$13:D118))))</f>
        <v/>
      </c>
      <c r="E118" s="182" t="str">
        <f t="array" ref="E118">IF(ROWS(E$13:E118)&gt;$S$5,"",INDEX(U$13:U$512,SMALL(IF(($W$13:$W$512=$W$6)+(($W$13:$W$512=$W$7)+(($W$13:$W$512=$W$8)+(($X$13:$X$512=$X$6)+(($X$13:$X$512=$X$7)+(($Y$13:$Y$512=$Y$6)+(($Y$13:$Y$512=$Y$7)+(($Y$13:$Y$512=$Z$6)+(($Y$13:$Y$512=$Z$7))))))))),ROW($A$13:$A$512)-ROW($A$13)+1),ROWS(E$13:E118))))</f>
        <v/>
      </c>
      <c r="F118" s="182" t="str">
        <f t="array" ref="F118">IF(ROWS(F$13:F118)&gt;$S$5,"",INDEX(V$13:V$512,SMALL(IF(($W$13:$W$512=$W$6)+(($W$13:$W$512=$W$7)+(($W$13:$W$512=$W$8)+(($X$13:$X$512=$X$6)+(($X$13:$X$512=$X$7)+(($Y$13:$Y$512=$Y$6)+(($Y$13:$Y$512=$Y$7)+(($Y$13:$Y$512=$Z$6)+(($Y$13:$Y$512=$Z$7))))))))),ROW($A$13:$A$512)-ROW($A$13)+1),ROWS(F$13:F118))))</f>
        <v/>
      </c>
      <c r="G118" s="351" t="str">
        <f t="array" ref="G118">IF(ROWS(G$13:G118)&gt;$S$5,"",INDEX(W$13:W$512,SMALL(IF(($W$13:$W$512=$W$6)+(($W$13:$W$512=$W$7)+(($W$13:$W$512=$W$8)+(($X$13:$X$512=$X$6)+(($X$13:$X$512=$X$7)+(($Y$13:$Y$512=$Y$6)+(($Y$13:$Y$512=$Y$7)+(($Y$13:$Y$512=$Z$6)+(($Y$13:$Y$512=$Z$7))))))))),ROW($A$13:$A$512)-ROW($A$13)+1),ROWS(G$13:G118))))</f>
        <v/>
      </c>
      <c r="H118" s="351" t="str">
        <f t="array" ref="H118">IF(ROWS(H$13:H118)&gt;$S$5,"",INDEX(X$13:X$512,SMALL(IF(($W$13:$W$512=$W$6)+(($W$13:$W$512=$W$7)+(($W$13:$W$512=$W$8)+(($X$13:$X$512=$X$6)+(($X$13:$X$512=$X$7)+(($Y$13:$Y$512=$Y$6)+(($Y$13:$Y$512=$Y$7)+(($Y$13:$Y$512=$Z$6)+(($Y$13:$Y$512=$Z$7))))))))),ROW($A$13:$A$512)-ROW($A$13)+1),ROWS(H$13:H118))))</f>
        <v/>
      </c>
      <c r="I118" s="351" t="str">
        <f t="array" ref="I118">IF(ROWS(I$13:I118)&gt;$S$5,"",INDEX(Y$13:Y$512,SMALL(IF(($W$13:$W$512=$W$6)+(($W$13:$W$512=$W$7)+(($W$13:$W$512=$W$8)+(($X$13:$X$512=$X$6)+(($X$13:$X$512=$X$7)+(($Y$13:$Y$512=$Y$6)+(($Y$13:$Y$512=$Y$7)+(($Y$13:$Y$512=$Z$6)+(($Y$13:$Y$512=$Z$7))))))))),ROW($A$13:$A$512)-ROW($A$13)+1),ROWS(I$13:I118))))</f>
        <v/>
      </c>
      <c r="J118" s="136"/>
      <c r="Q118" s="44">
        <f>Nut_StatusTool!A112</f>
        <v>106</v>
      </c>
      <c r="R118" s="44">
        <f>Nut_StatusTool!B112</f>
        <v>0</v>
      </c>
      <c r="S118" s="44">
        <f>Nut_StatusTool!C112</f>
        <v>0</v>
      </c>
      <c r="T118" s="44">
        <f>Nut_StatusTool!D112</f>
        <v>0</v>
      </c>
      <c r="U118" s="44">
        <f>Nut_StatusTool!F112</f>
        <v>0</v>
      </c>
      <c r="V118" s="285" t="str">
        <f>Nut_StatusTool!K112</f>
        <v/>
      </c>
      <c r="W118" s="44" t="str">
        <f>Nut_StatusTool!L112</f>
        <v/>
      </c>
      <c r="X118" s="44" t="str">
        <f>Nut_StatusTool!M112</f>
        <v/>
      </c>
      <c r="Y118" s="44" t="str">
        <f>Nut_StatusTool!N112</f>
        <v/>
      </c>
    </row>
    <row r="119" spans="1:25">
      <c r="A119" s="182" t="str">
        <f t="array" ref="A119">IF(ROWS(A$13:A119)&gt;$S$5,"",INDEX(Q$13:Q$512,SMALL(IF(($W$13:$W$512=$W$6)+(($W$13:$W$512=$W$7)+(($W$13:$W$512=$W$8)+(($X$13:$X$512=$X$6)+(($X$13:$X$512=$X$7)+(($Y$13:$Y$512=$Y$6)+(($Y$13:$Y$512=$Y$7)+(($Y$13:$Y$512=$Z$6)+(($Y$13:$Y$512=$Z$7))))))))),ROW($A$13:$A$512)-ROW($A$13)+1),ROWS(A$13:A119))))</f>
        <v/>
      </c>
      <c r="B119" s="290" t="str">
        <f t="array" ref="B119">IF(ROWS(B$13:B119)&gt;$S$5,"",INDEX(R$13:R$512,SMALL(IF(($W$13:$W$512=$W$6)+(($W$13:$W$512=$W$7)+(($W$13:$W$512=$W$8)+(($X$13:$X$512=$X$6)+(($X$13:$X$512=$X$7)+(($Y$13:$Y$512=$Y$6)+(($Y$13:$Y$512=$Y$7)+(($Y$13:$Y$512=$Z$6)+(($Y$13:$Y$512=$Z$7))))))))),ROW($A$13:$A$512)-ROW($A$13)+1),ROWS(B$13:B119))))</f>
        <v/>
      </c>
      <c r="C119" s="290" t="str">
        <f t="array" ref="C119">IF(ROWS(C$13:C119)&gt;$S$5,"",INDEX(S$13:S$512,SMALL(IF(($W$13:$W$512=$W$6)+(($W$13:$W$512=$W$7)+(($W$13:$W$512=$W$8)+(($X$13:$X$512=$X$6)+(($X$13:$X$512=$X$7)+(($Y$13:$Y$512=$Y$6)+(($Y$13:$Y$512=$Y$7)+(($Y$13:$Y$512=$Z$6)+(($Y$13:$Y$512=$Z$7))))))))),ROW($A$13:$A$512)-ROW($A$13)+1),ROWS(C$13:C119))))</f>
        <v/>
      </c>
      <c r="D119" s="316" t="str">
        <f t="array" ref="D119">IF(ROWS(D$13:D119)&gt;$S$5,"",INDEX(T$13:T$512,SMALL(IF(($W$13:$W$512=$W$6)+(($W$13:$W$512=$W$7)+(($W$13:$W$512=$W$8)+(($X$13:$X$512=$X$6)+(($X$13:$X$512=$X$7)+(($Y$13:$Y$512=$Y$6)+(($Y$13:$Y$512=$Y$7)+(($Y$13:$Y$512=$Z$6)+(($Y$13:$Y$512=$Z$7))))))))),ROW($A$13:$A$512)-ROW($A$13)+1),ROWS(D$13:D119))))</f>
        <v/>
      </c>
      <c r="E119" s="182" t="str">
        <f t="array" ref="E119">IF(ROWS(E$13:E119)&gt;$S$5,"",INDEX(U$13:U$512,SMALL(IF(($W$13:$W$512=$W$6)+(($W$13:$W$512=$W$7)+(($W$13:$W$512=$W$8)+(($X$13:$X$512=$X$6)+(($X$13:$X$512=$X$7)+(($Y$13:$Y$512=$Y$6)+(($Y$13:$Y$512=$Y$7)+(($Y$13:$Y$512=$Z$6)+(($Y$13:$Y$512=$Z$7))))))))),ROW($A$13:$A$512)-ROW($A$13)+1),ROWS(E$13:E119))))</f>
        <v/>
      </c>
      <c r="F119" s="182" t="str">
        <f t="array" ref="F119">IF(ROWS(F$13:F119)&gt;$S$5,"",INDEX(V$13:V$512,SMALL(IF(($W$13:$W$512=$W$6)+(($W$13:$W$512=$W$7)+(($W$13:$W$512=$W$8)+(($X$13:$X$512=$X$6)+(($X$13:$X$512=$X$7)+(($Y$13:$Y$512=$Y$6)+(($Y$13:$Y$512=$Y$7)+(($Y$13:$Y$512=$Z$6)+(($Y$13:$Y$512=$Z$7))))))))),ROW($A$13:$A$512)-ROW($A$13)+1),ROWS(F$13:F119))))</f>
        <v/>
      </c>
      <c r="G119" s="351" t="str">
        <f t="array" ref="G119">IF(ROWS(G$13:G119)&gt;$S$5,"",INDEX(W$13:W$512,SMALL(IF(($W$13:$W$512=$W$6)+(($W$13:$W$512=$W$7)+(($W$13:$W$512=$W$8)+(($X$13:$X$512=$X$6)+(($X$13:$X$512=$X$7)+(($Y$13:$Y$512=$Y$6)+(($Y$13:$Y$512=$Y$7)+(($Y$13:$Y$512=$Z$6)+(($Y$13:$Y$512=$Z$7))))))))),ROW($A$13:$A$512)-ROW($A$13)+1),ROWS(G$13:G119))))</f>
        <v/>
      </c>
      <c r="H119" s="351" t="str">
        <f t="array" ref="H119">IF(ROWS(H$13:H119)&gt;$S$5,"",INDEX(X$13:X$512,SMALL(IF(($W$13:$W$512=$W$6)+(($W$13:$W$512=$W$7)+(($W$13:$W$512=$W$8)+(($X$13:$X$512=$X$6)+(($X$13:$X$512=$X$7)+(($Y$13:$Y$512=$Y$6)+(($Y$13:$Y$512=$Y$7)+(($Y$13:$Y$512=$Z$6)+(($Y$13:$Y$512=$Z$7))))))))),ROW($A$13:$A$512)-ROW($A$13)+1),ROWS(H$13:H119))))</f>
        <v/>
      </c>
      <c r="I119" s="351" t="str">
        <f t="array" ref="I119">IF(ROWS(I$13:I119)&gt;$S$5,"",INDEX(Y$13:Y$512,SMALL(IF(($W$13:$W$512=$W$6)+(($W$13:$W$512=$W$7)+(($W$13:$W$512=$W$8)+(($X$13:$X$512=$X$6)+(($X$13:$X$512=$X$7)+(($Y$13:$Y$512=$Y$6)+(($Y$13:$Y$512=$Y$7)+(($Y$13:$Y$512=$Z$6)+(($Y$13:$Y$512=$Z$7))))))))),ROW($A$13:$A$512)-ROW($A$13)+1),ROWS(I$13:I119))))</f>
        <v/>
      </c>
      <c r="J119" s="136"/>
      <c r="Q119" s="44">
        <f>Nut_StatusTool!A113</f>
        <v>107</v>
      </c>
      <c r="R119" s="44">
        <f>Nut_StatusTool!B113</f>
        <v>0</v>
      </c>
      <c r="S119" s="44">
        <f>Nut_StatusTool!C113</f>
        <v>0</v>
      </c>
      <c r="T119" s="44">
        <f>Nut_StatusTool!D113</f>
        <v>0</v>
      </c>
      <c r="U119" s="44">
        <f>Nut_StatusTool!F113</f>
        <v>0</v>
      </c>
      <c r="V119" s="285" t="str">
        <f>Nut_StatusTool!K113</f>
        <v/>
      </c>
      <c r="W119" s="44" t="str">
        <f>Nut_StatusTool!L113</f>
        <v/>
      </c>
      <c r="X119" s="44" t="str">
        <f>Nut_StatusTool!M113</f>
        <v/>
      </c>
      <c r="Y119" s="44" t="str">
        <f>Nut_StatusTool!N113</f>
        <v/>
      </c>
    </row>
    <row r="120" spans="1:25">
      <c r="A120" s="182" t="str">
        <f t="array" ref="A120">IF(ROWS(A$13:A120)&gt;$S$5,"",INDEX(Q$13:Q$512,SMALL(IF(($W$13:$W$512=$W$6)+(($W$13:$W$512=$W$7)+(($W$13:$W$512=$W$8)+(($X$13:$X$512=$X$6)+(($X$13:$X$512=$X$7)+(($Y$13:$Y$512=$Y$6)+(($Y$13:$Y$512=$Y$7)+(($Y$13:$Y$512=$Z$6)+(($Y$13:$Y$512=$Z$7))))))))),ROW($A$13:$A$512)-ROW($A$13)+1),ROWS(A$13:A120))))</f>
        <v/>
      </c>
      <c r="B120" s="290" t="str">
        <f t="array" ref="B120">IF(ROWS(B$13:B120)&gt;$S$5,"",INDEX(R$13:R$512,SMALL(IF(($W$13:$W$512=$W$6)+(($W$13:$W$512=$W$7)+(($W$13:$W$512=$W$8)+(($X$13:$X$512=$X$6)+(($X$13:$X$512=$X$7)+(($Y$13:$Y$512=$Y$6)+(($Y$13:$Y$512=$Y$7)+(($Y$13:$Y$512=$Z$6)+(($Y$13:$Y$512=$Z$7))))))))),ROW($A$13:$A$512)-ROW($A$13)+1),ROWS(B$13:B120))))</f>
        <v/>
      </c>
      <c r="C120" s="290" t="str">
        <f t="array" ref="C120">IF(ROWS(C$13:C120)&gt;$S$5,"",INDEX(S$13:S$512,SMALL(IF(($W$13:$W$512=$W$6)+(($W$13:$W$512=$W$7)+(($W$13:$W$512=$W$8)+(($X$13:$X$512=$X$6)+(($X$13:$X$512=$X$7)+(($Y$13:$Y$512=$Y$6)+(($Y$13:$Y$512=$Y$7)+(($Y$13:$Y$512=$Z$6)+(($Y$13:$Y$512=$Z$7))))))))),ROW($A$13:$A$512)-ROW($A$13)+1),ROWS(C$13:C120))))</f>
        <v/>
      </c>
      <c r="D120" s="316" t="str">
        <f t="array" ref="D120">IF(ROWS(D$13:D120)&gt;$S$5,"",INDEX(T$13:T$512,SMALL(IF(($W$13:$W$512=$W$6)+(($W$13:$W$512=$W$7)+(($W$13:$W$512=$W$8)+(($X$13:$X$512=$X$6)+(($X$13:$X$512=$X$7)+(($Y$13:$Y$512=$Y$6)+(($Y$13:$Y$512=$Y$7)+(($Y$13:$Y$512=$Z$6)+(($Y$13:$Y$512=$Z$7))))))))),ROW($A$13:$A$512)-ROW($A$13)+1),ROWS(D$13:D120))))</f>
        <v/>
      </c>
      <c r="E120" s="182" t="str">
        <f t="array" ref="E120">IF(ROWS(E$13:E120)&gt;$S$5,"",INDEX(U$13:U$512,SMALL(IF(($W$13:$W$512=$W$6)+(($W$13:$W$512=$W$7)+(($W$13:$W$512=$W$8)+(($X$13:$X$512=$X$6)+(($X$13:$X$512=$X$7)+(($Y$13:$Y$512=$Y$6)+(($Y$13:$Y$512=$Y$7)+(($Y$13:$Y$512=$Z$6)+(($Y$13:$Y$512=$Z$7))))))))),ROW($A$13:$A$512)-ROW($A$13)+1),ROWS(E$13:E120))))</f>
        <v/>
      </c>
      <c r="F120" s="182" t="str">
        <f t="array" ref="F120">IF(ROWS(F$13:F120)&gt;$S$5,"",INDEX(V$13:V$512,SMALL(IF(($W$13:$W$512=$W$6)+(($W$13:$W$512=$W$7)+(($W$13:$W$512=$W$8)+(($X$13:$X$512=$X$6)+(($X$13:$X$512=$X$7)+(($Y$13:$Y$512=$Y$6)+(($Y$13:$Y$512=$Y$7)+(($Y$13:$Y$512=$Z$6)+(($Y$13:$Y$512=$Z$7))))))))),ROW($A$13:$A$512)-ROW($A$13)+1),ROWS(F$13:F120))))</f>
        <v/>
      </c>
      <c r="G120" s="351" t="str">
        <f t="array" ref="G120">IF(ROWS(G$13:G120)&gt;$S$5,"",INDEX(W$13:W$512,SMALL(IF(($W$13:$W$512=$W$6)+(($W$13:$W$512=$W$7)+(($W$13:$W$512=$W$8)+(($X$13:$X$512=$X$6)+(($X$13:$X$512=$X$7)+(($Y$13:$Y$512=$Y$6)+(($Y$13:$Y$512=$Y$7)+(($Y$13:$Y$512=$Z$6)+(($Y$13:$Y$512=$Z$7))))))))),ROW($A$13:$A$512)-ROW($A$13)+1),ROWS(G$13:G120))))</f>
        <v/>
      </c>
      <c r="H120" s="351" t="str">
        <f t="array" ref="H120">IF(ROWS(H$13:H120)&gt;$S$5,"",INDEX(X$13:X$512,SMALL(IF(($W$13:$W$512=$W$6)+(($W$13:$W$512=$W$7)+(($W$13:$W$512=$W$8)+(($X$13:$X$512=$X$6)+(($X$13:$X$512=$X$7)+(($Y$13:$Y$512=$Y$6)+(($Y$13:$Y$512=$Y$7)+(($Y$13:$Y$512=$Z$6)+(($Y$13:$Y$512=$Z$7))))))))),ROW($A$13:$A$512)-ROW($A$13)+1),ROWS(H$13:H120))))</f>
        <v/>
      </c>
      <c r="I120" s="351" t="str">
        <f t="array" ref="I120">IF(ROWS(I$13:I120)&gt;$S$5,"",INDEX(Y$13:Y$512,SMALL(IF(($W$13:$W$512=$W$6)+(($W$13:$W$512=$W$7)+(($W$13:$W$512=$W$8)+(($X$13:$X$512=$X$6)+(($X$13:$X$512=$X$7)+(($Y$13:$Y$512=$Y$6)+(($Y$13:$Y$512=$Y$7)+(($Y$13:$Y$512=$Z$6)+(($Y$13:$Y$512=$Z$7))))))))),ROW($A$13:$A$512)-ROW($A$13)+1),ROWS(I$13:I120))))</f>
        <v/>
      </c>
      <c r="J120" s="136"/>
      <c r="Q120" s="44">
        <f>Nut_StatusTool!A114</f>
        <v>108</v>
      </c>
      <c r="R120" s="44">
        <f>Nut_StatusTool!B114</f>
        <v>0</v>
      </c>
      <c r="S120" s="44">
        <f>Nut_StatusTool!C114</f>
        <v>0</v>
      </c>
      <c r="T120" s="44">
        <f>Nut_StatusTool!D114</f>
        <v>0</v>
      </c>
      <c r="U120" s="44">
        <f>Nut_StatusTool!F114</f>
        <v>0</v>
      </c>
      <c r="V120" s="285" t="str">
        <f>Nut_StatusTool!K114</f>
        <v/>
      </c>
      <c r="W120" s="44" t="str">
        <f>Nut_StatusTool!L114</f>
        <v/>
      </c>
      <c r="X120" s="44" t="str">
        <f>Nut_StatusTool!M114</f>
        <v/>
      </c>
      <c r="Y120" s="44" t="str">
        <f>Nut_StatusTool!N114</f>
        <v/>
      </c>
    </row>
    <row r="121" spans="1:25">
      <c r="A121" s="182" t="str">
        <f t="array" ref="A121">IF(ROWS(A$13:A121)&gt;$S$5,"",INDEX(Q$13:Q$512,SMALL(IF(($W$13:$W$512=$W$6)+(($W$13:$W$512=$W$7)+(($W$13:$W$512=$W$8)+(($X$13:$X$512=$X$6)+(($X$13:$X$512=$X$7)+(($Y$13:$Y$512=$Y$6)+(($Y$13:$Y$512=$Y$7)+(($Y$13:$Y$512=$Z$6)+(($Y$13:$Y$512=$Z$7))))))))),ROW($A$13:$A$512)-ROW($A$13)+1),ROWS(A$13:A121))))</f>
        <v/>
      </c>
      <c r="B121" s="290" t="str">
        <f t="array" ref="B121">IF(ROWS(B$13:B121)&gt;$S$5,"",INDEX(R$13:R$512,SMALL(IF(($W$13:$W$512=$W$6)+(($W$13:$W$512=$W$7)+(($W$13:$W$512=$W$8)+(($X$13:$X$512=$X$6)+(($X$13:$X$512=$X$7)+(($Y$13:$Y$512=$Y$6)+(($Y$13:$Y$512=$Y$7)+(($Y$13:$Y$512=$Z$6)+(($Y$13:$Y$512=$Z$7))))))))),ROW($A$13:$A$512)-ROW($A$13)+1),ROWS(B$13:B121))))</f>
        <v/>
      </c>
      <c r="C121" s="290" t="str">
        <f t="array" ref="C121">IF(ROWS(C$13:C121)&gt;$S$5,"",INDEX(S$13:S$512,SMALL(IF(($W$13:$W$512=$W$6)+(($W$13:$W$512=$W$7)+(($W$13:$W$512=$W$8)+(($X$13:$X$512=$X$6)+(($X$13:$X$512=$X$7)+(($Y$13:$Y$512=$Y$6)+(($Y$13:$Y$512=$Y$7)+(($Y$13:$Y$512=$Z$6)+(($Y$13:$Y$512=$Z$7))))))))),ROW($A$13:$A$512)-ROW($A$13)+1),ROWS(C$13:C121))))</f>
        <v/>
      </c>
      <c r="D121" s="316" t="str">
        <f t="array" ref="D121">IF(ROWS(D$13:D121)&gt;$S$5,"",INDEX(T$13:T$512,SMALL(IF(($W$13:$W$512=$W$6)+(($W$13:$W$512=$W$7)+(($W$13:$W$512=$W$8)+(($X$13:$X$512=$X$6)+(($X$13:$X$512=$X$7)+(($Y$13:$Y$512=$Y$6)+(($Y$13:$Y$512=$Y$7)+(($Y$13:$Y$512=$Z$6)+(($Y$13:$Y$512=$Z$7))))))))),ROW($A$13:$A$512)-ROW($A$13)+1),ROWS(D$13:D121))))</f>
        <v/>
      </c>
      <c r="E121" s="182" t="str">
        <f t="array" ref="E121">IF(ROWS(E$13:E121)&gt;$S$5,"",INDEX(U$13:U$512,SMALL(IF(($W$13:$W$512=$W$6)+(($W$13:$W$512=$W$7)+(($W$13:$W$512=$W$8)+(($X$13:$X$512=$X$6)+(($X$13:$X$512=$X$7)+(($Y$13:$Y$512=$Y$6)+(($Y$13:$Y$512=$Y$7)+(($Y$13:$Y$512=$Z$6)+(($Y$13:$Y$512=$Z$7))))))))),ROW($A$13:$A$512)-ROW($A$13)+1),ROWS(E$13:E121))))</f>
        <v/>
      </c>
      <c r="F121" s="182" t="str">
        <f t="array" ref="F121">IF(ROWS(F$13:F121)&gt;$S$5,"",INDEX(V$13:V$512,SMALL(IF(($W$13:$W$512=$W$6)+(($W$13:$W$512=$W$7)+(($W$13:$W$512=$W$8)+(($X$13:$X$512=$X$6)+(($X$13:$X$512=$X$7)+(($Y$13:$Y$512=$Y$6)+(($Y$13:$Y$512=$Y$7)+(($Y$13:$Y$512=$Z$6)+(($Y$13:$Y$512=$Z$7))))))))),ROW($A$13:$A$512)-ROW($A$13)+1),ROWS(F$13:F121))))</f>
        <v/>
      </c>
      <c r="G121" s="351" t="str">
        <f t="array" ref="G121">IF(ROWS(G$13:G121)&gt;$S$5,"",INDEX(W$13:W$512,SMALL(IF(($W$13:$W$512=$W$6)+(($W$13:$W$512=$W$7)+(($W$13:$W$512=$W$8)+(($X$13:$X$512=$X$6)+(($X$13:$X$512=$X$7)+(($Y$13:$Y$512=$Y$6)+(($Y$13:$Y$512=$Y$7)+(($Y$13:$Y$512=$Z$6)+(($Y$13:$Y$512=$Z$7))))))))),ROW($A$13:$A$512)-ROW($A$13)+1),ROWS(G$13:G121))))</f>
        <v/>
      </c>
      <c r="H121" s="351" t="str">
        <f t="array" ref="H121">IF(ROWS(H$13:H121)&gt;$S$5,"",INDEX(X$13:X$512,SMALL(IF(($W$13:$W$512=$W$6)+(($W$13:$W$512=$W$7)+(($W$13:$W$512=$W$8)+(($X$13:$X$512=$X$6)+(($X$13:$X$512=$X$7)+(($Y$13:$Y$512=$Y$6)+(($Y$13:$Y$512=$Y$7)+(($Y$13:$Y$512=$Z$6)+(($Y$13:$Y$512=$Z$7))))))))),ROW($A$13:$A$512)-ROW($A$13)+1),ROWS(H$13:H121))))</f>
        <v/>
      </c>
      <c r="I121" s="351" t="str">
        <f t="array" ref="I121">IF(ROWS(I$13:I121)&gt;$S$5,"",INDEX(Y$13:Y$512,SMALL(IF(($W$13:$W$512=$W$6)+(($W$13:$W$512=$W$7)+(($W$13:$W$512=$W$8)+(($X$13:$X$512=$X$6)+(($X$13:$X$512=$X$7)+(($Y$13:$Y$512=$Y$6)+(($Y$13:$Y$512=$Y$7)+(($Y$13:$Y$512=$Z$6)+(($Y$13:$Y$512=$Z$7))))))))),ROW($A$13:$A$512)-ROW($A$13)+1),ROWS(I$13:I121))))</f>
        <v/>
      </c>
      <c r="J121" s="136"/>
      <c r="Q121" s="44">
        <f>Nut_StatusTool!A115</f>
        <v>109</v>
      </c>
      <c r="R121" s="44">
        <f>Nut_StatusTool!B115</f>
        <v>0</v>
      </c>
      <c r="S121" s="44">
        <f>Nut_StatusTool!C115</f>
        <v>0</v>
      </c>
      <c r="T121" s="44">
        <f>Nut_StatusTool!D115</f>
        <v>0</v>
      </c>
      <c r="U121" s="44">
        <f>Nut_StatusTool!F115</f>
        <v>0</v>
      </c>
      <c r="V121" s="285" t="str">
        <f>Nut_StatusTool!K115</f>
        <v/>
      </c>
      <c r="W121" s="44" t="str">
        <f>Nut_StatusTool!L115</f>
        <v/>
      </c>
      <c r="X121" s="44" t="str">
        <f>Nut_StatusTool!M115</f>
        <v/>
      </c>
      <c r="Y121" s="44" t="str">
        <f>Nut_StatusTool!N115</f>
        <v/>
      </c>
    </row>
    <row r="122" spans="1:25">
      <c r="A122" s="182" t="str">
        <f t="array" ref="A122">IF(ROWS(A$13:A122)&gt;$S$5,"",INDEX(Q$13:Q$512,SMALL(IF(($W$13:$W$512=$W$6)+(($W$13:$W$512=$W$7)+(($W$13:$W$512=$W$8)+(($X$13:$X$512=$X$6)+(($X$13:$X$512=$X$7)+(($Y$13:$Y$512=$Y$6)+(($Y$13:$Y$512=$Y$7)+(($Y$13:$Y$512=$Z$6)+(($Y$13:$Y$512=$Z$7))))))))),ROW($A$13:$A$512)-ROW($A$13)+1),ROWS(A$13:A122))))</f>
        <v/>
      </c>
      <c r="B122" s="290" t="str">
        <f t="array" ref="B122">IF(ROWS(B$13:B122)&gt;$S$5,"",INDEX(R$13:R$512,SMALL(IF(($W$13:$W$512=$W$6)+(($W$13:$W$512=$W$7)+(($W$13:$W$512=$W$8)+(($X$13:$X$512=$X$6)+(($X$13:$X$512=$X$7)+(($Y$13:$Y$512=$Y$6)+(($Y$13:$Y$512=$Y$7)+(($Y$13:$Y$512=$Z$6)+(($Y$13:$Y$512=$Z$7))))))))),ROW($A$13:$A$512)-ROW($A$13)+1),ROWS(B$13:B122))))</f>
        <v/>
      </c>
      <c r="C122" s="290" t="str">
        <f t="array" ref="C122">IF(ROWS(C$13:C122)&gt;$S$5,"",INDEX(S$13:S$512,SMALL(IF(($W$13:$W$512=$W$6)+(($W$13:$W$512=$W$7)+(($W$13:$W$512=$W$8)+(($X$13:$X$512=$X$6)+(($X$13:$X$512=$X$7)+(($Y$13:$Y$512=$Y$6)+(($Y$13:$Y$512=$Y$7)+(($Y$13:$Y$512=$Z$6)+(($Y$13:$Y$512=$Z$7))))))))),ROW($A$13:$A$512)-ROW($A$13)+1),ROWS(C$13:C122))))</f>
        <v/>
      </c>
      <c r="D122" s="316" t="str">
        <f t="array" ref="D122">IF(ROWS(D$13:D122)&gt;$S$5,"",INDEX(T$13:T$512,SMALL(IF(($W$13:$W$512=$W$6)+(($W$13:$W$512=$W$7)+(($W$13:$W$512=$W$8)+(($X$13:$X$512=$X$6)+(($X$13:$X$512=$X$7)+(($Y$13:$Y$512=$Y$6)+(($Y$13:$Y$512=$Y$7)+(($Y$13:$Y$512=$Z$6)+(($Y$13:$Y$512=$Z$7))))))))),ROW($A$13:$A$512)-ROW($A$13)+1),ROWS(D$13:D122))))</f>
        <v/>
      </c>
      <c r="E122" s="182" t="str">
        <f t="array" ref="E122">IF(ROWS(E$13:E122)&gt;$S$5,"",INDEX(U$13:U$512,SMALL(IF(($W$13:$W$512=$W$6)+(($W$13:$W$512=$W$7)+(($W$13:$W$512=$W$8)+(($X$13:$X$512=$X$6)+(($X$13:$X$512=$X$7)+(($Y$13:$Y$512=$Y$6)+(($Y$13:$Y$512=$Y$7)+(($Y$13:$Y$512=$Z$6)+(($Y$13:$Y$512=$Z$7))))))))),ROW($A$13:$A$512)-ROW($A$13)+1),ROWS(E$13:E122))))</f>
        <v/>
      </c>
      <c r="F122" s="182" t="str">
        <f t="array" ref="F122">IF(ROWS(F$13:F122)&gt;$S$5,"",INDEX(V$13:V$512,SMALL(IF(($W$13:$W$512=$W$6)+(($W$13:$W$512=$W$7)+(($W$13:$W$512=$W$8)+(($X$13:$X$512=$X$6)+(($X$13:$X$512=$X$7)+(($Y$13:$Y$512=$Y$6)+(($Y$13:$Y$512=$Y$7)+(($Y$13:$Y$512=$Z$6)+(($Y$13:$Y$512=$Z$7))))))))),ROW($A$13:$A$512)-ROW($A$13)+1),ROWS(F$13:F122))))</f>
        <v/>
      </c>
      <c r="G122" s="351" t="str">
        <f t="array" ref="G122">IF(ROWS(G$13:G122)&gt;$S$5,"",INDEX(W$13:W$512,SMALL(IF(($W$13:$W$512=$W$6)+(($W$13:$W$512=$W$7)+(($W$13:$W$512=$W$8)+(($X$13:$X$512=$X$6)+(($X$13:$X$512=$X$7)+(($Y$13:$Y$512=$Y$6)+(($Y$13:$Y$512=$Y$7)+(($Y$13:$Y$512=$Z$6)+(($Y$13:$Y$512=$Z$7))))))))),ROW($A$13:$A$512)-ROW($A$13)+1),ROWS(G$13:G122))))</f>
        <v/>
      </c>
      <c r="H122" s="351" t="str">
        <f t="array" ref="H122">IF(ROWS(H$13:H122)&gt;$S$5,"",INDEX(X$13:X$512,SMALL(IF(($W$13:$W$512=$W$6)+(($W$13:$W$512=$W$7)+(($W$13:$W$512=$W$8)+(($X$13:$X$512=$X$6)+(($X$13:$X$512=$X$7)+(($Y$13:$Y$512=$Y$6)+(($Y$13:$Y$512=$Y$7)+(($Y$13:$Y$512=$Z$6)+(($Y$13:$Y$512=$Z$7))))))))),ROW($A$13:$A$512)-ROW($A$13)+1),ROWS(H$13:H122))))</f>
        <v/>
      </c>
      <c r="I122" s="351" t="str">
        <f t="array" ref="I122">IF(ROWS(I$13:I122)&gt;$S$5,"",INDEX(Y$13:Y$512,SMALL(IF(($W$13:$W$512=$W$6)+(($W$13:$W$512=$W$7)+(($W$13:$W$512=$W$8)+(($X$13:$X$512=$X$6)+(($X$13:$X$512=$X$7)+(($Y$13:$Y$512=$Y$6)+(($Y$13:$Y$512=$Y$7)+(($Y$13:$Y$512=$Z$6)+(($Y$13:$Y$512=$Z$7))))))))),ROW($A$13:$A$512)-ROW($A$13)+1),ROWS(I$13:I122))))</f>
        <v/>
      </c>
      <c r="J122" s="136"/>
      <c r="Q122" s="44">
        <f>Nut_StatusTool!A116</f>
        <v>110</v>
      </c>
      <c r="R122" s="44">
        <f>Nut_StatusTool!B116</f>
        <v>0</v>
      </c>
      <c r="S122" s="44">
        <f>Nut_StatusTool!C116</f>
        <v>0</v>
      </c>
      <c r="T122" s="44">
        <f>Nut_StatusTool!D116</f>
        <v>0</v>
      </c>
      <c r="U122" s="44">
        <f>Nut_StatusTool!F116</f>
        <v>0</v>
      </c>
      <c r="V122" s="285" t="str">
        <f>Nut_StatusTool!K116</f>
        <v/>
      </c>
      <c r="W122" s="44" t="str">
        <f>Nut_StatusTool!L116</f>
        <v/>
      </c>
      <c r="X122" s="44" t="str">
        <f>Nut_StatusTool!M116</f>
        <v/>
      </c>
      <c r="Y122" s="44" t="str">
        <f>Nut_StatusTool!N116</f>
        <v/>
      </c>
    </row>
    <row r="123" spans="1:25">
      <c r="A123" s="182" t="str">
        <f t="array" ref="A123">IF(ROWS(A$13:A123)&gt;$S$5,"",INDEX(Q$13:Q$512,SMALL(IF(($W$13:$W$512=$W$6)+(($W$13:$W$512=$W$7)+(($W$13:$W$512=$W$8)+(($X$13:$X$512=$X$6)+(($X$13:$X$512=$X$7)+(($Y$13:$Y$512=$Y$6)+(($Y$13:$Y$512=$Y$7)+(($Y$13:$Y$512=$Z$6)+(($Y$13:$Y$512=$Z$7))))))))),ROW($A$13:$A$512)-ROW($A$13)+1),ROWS(A$13:A123))))</f>
        <v/>
      </c>
      <c r="B123" s="290" t="str">
        <f t="array" ref="B123">IF(ROWS(B$13:B123)&gt;$S$5,"",INDEX(R$13:R$512,SMALL(IF(($W$13:$W$512=$W$6)+(($W$13:$W$512=$W$7)+(($W$13:$W$512=$W$8)+(($X$13:$X$512=$X$6)+(($X$13:$X$512=$X$7)+(($Y$13:$Y$512=$Y$6)+(($Y$13:$Y$512=$Y$7)+(($Y$13:$Y$512=$Z$6)+(($Y$13:$Y$512=$Z$7))))))))),ROW($A$13:$A$512)-ROW($A$13)+1),ROWS(B$13:B123))))</f>
        <v/>
      </c>
      <c r="C123" s="290" t="str">
        <f t="array" ref="C123">IF(ROWS(C$13:C123)&gt;$S$5,"",INDEX(S$13:S$512,SMALL(IF(($W$13:$W$512=$W$6)+(($W$13:$W$512=$W$7)+(($W$13:$W$512=$W$8)+(($X$13:$X$512=$X$6)+(($X$13:$X$512=$X$7)+(($Y$13:$Y$512=$Y$6)+(($Y$13:$Y$512=$Y$7)+(($Y$13:$Y$512=$Z$6)+(($Y$13:$Y$512=$Z$7))))))))),ROW($A$13:$A$512)-ROW($A$13)+1),ROWS(C$13:C123))))</f>
        <v/>
      </c>
      <c r="D123" s="316" t="str">
        <f t="array" ref="D123">IF(ROWS(D$13:D123)&gt;$S$5,"",INDEX(T$13:T$512,SMALL(IF(($W$13:$W$512=$W$6)+(($W$13:$W$512=$W$7)+(($W$13:$W$512=$W$8)+(($X$13:$X$512=$X$6)+(($X$13:$X$512=$X$7)+(($Y$13:$Y$512=$Y$6)+(($Y$13:$Y$512=$Y$7)+(($Y$13:$Y$512=$Z$6)+(($Y$13:$Y$512=$Z$7))))))))),ROW($A$13:$A$512)-ROW($A$13)+1),ROWS(D$13:D123))))</f>
        <v/>
      </c>
      <c r="E123" s="182" t="str">
        <f t="array" ref="E123">IF(ROWS(E$13:E123)&gt;$S$5,"",INDEX(U$13:U$512,SMALL(IF(($W$13:$W$512=$W$6)+(($W$13:$W$512=$W$7)+(($W$13:$W$512=$W$8)+(($X$13:$X$512=$X$6)+(($X$13:$X$512=$X$7)+(($Y$13:$Y$512=$Y$6)+(($Y$13:$Y$512=$Y$7)+(($Y$13:$Y$512=$Z$6)+(($Y$13:$Y$512=$Z$7))))))))),ROW($A$13:$A$512)-ROW($A$13)+1),ROWS(E$13:E123))))</f>
        <v/>
      </c>
      <c r="F123" s="182" t="str">
        <f t="array" ref="F123">IF(ROWS(F$13:F123)&gt;$S$5,"",INDEX(V$13:V$512,SMALL(IF(($W$13:$W$512=$W$6)+(($W$13:$W$512=$W$7)+(($W$13:$W$512=$W$8)+(($X$13:$X$512=$X$6)+(($X$13:$X$512=$X$7)+(($Y$13:$Y$512=$Y$6)+(($Y$13:$Y$512=$Y$7)+(($Y$13:$Y$512=$Z$6)+(($Y$13:$Y$512=$Z$7))))))))),ROW($A$13:$A$512)-ROW($A$13)+1),ROWS(F$13:F123))))</f>
        <v/>
      </c>
      <c r="G123" s="351" t="str">
        <f t="array" ref="G123">IF(ROWS(G$13:G123)&gt;$S$5,"",INDEX(W$13:W$512,SMALL(IF(($W$13:$W$512=$W$6)+(($W$13:$W$512=$W$7)+(($W$13:$W$512=$W$8)+(($X$13:$X$512=$X$6)+(($X$13:$X$512=$X$7)+(($Y$13:$Y$512=$Y$6)+(($Y$13:$Y$512=$Y$7)+(($Y$13:$Y$512=$Z$6)+(($Y$13:$Y$512=$Z$7))))))))),ROW($A$13:$A$512)-ROW($A$13)+1),ROWS(G$13:G123))))</f>
        <v/>
      </c>
      <c r="H123" s="351" t="str">
        <f t="array" ref="H123">IF(ROWS(H$13:H123)&gt;$S$5,"",INDEX(X$13:X$512,SMALL(IF(($W$13:$W$512=$W$6)+(($W$13:$W$512=$W$7)+(($W$13:$W$512=$W$8)+(($X$13:$X$512=$X$6)+(($X$13:$X$512=$X$7)+(($Y$13:$Y$512=$Y$6)+(($Y$13:$Y$512=$Y$7)+(($Y$13:$Y$512=$Z$6)+(($Y$13:$Y$512=$Z$7))))))))),ROW($A$13:$A$512)-ROW($A$13)+1),ROWS(H$13:H123))))</f>
        <v/>
      </c>
      <c r="I123" s="351" t="str">
        <f t="array" ref="I123">IF(ROWS(I$13:I123)&gt;$S$5,"",INDEX(Y$13:Y$512,SMALL(IF(($W$13:$W$512=$W$6)+(($W$13:$W$512=$W$7)+(($W$13:$W$512=$W$8)+(($X$13:$X$512=$X$6)+(($X$13:$X$512=$X$7)+(($Y$13:$Y$512=$Y$6)+(($Y$13:$Y$512=$Y$7)+(($Y$13:$Y$512=$Z$6)+(($Y$13:$Y$512=$Z$7))))))))),ROW($A$13:$A$512)-ROW($A$13)+1),ROWS(I$13:I123))))</f>
        <v/>
      </c>
      <c r="J123" s="136"/>
      <c r="Q123" s="44">
        <f>Nut_StatusTool!A117</f>
        <v>111</v>
      </c>
      <c r="R123" s="44">
        <f>Nut_StatusTool!B117</f>
        <v>0</v>
      </c>
      <c r="S123" s="44">
        <f>Nut_StatusTool!C117</f>
        <v>0</v>
      </c>
      <c r="T123" s="44">
        <f>Nut_StatusTool!D117</f>
        <v>0</v>
      </c>
      <c r="U123" s="44">
        <f>Nut_StatusTool!F117</f>
        <v>0</v>
      </c>
      <c r="V123" s="285" t="str">
        <f>Nut_StatusTool!K117</f>
        <v/>
      </c>
      <c r="W123" s="44" t="str">
        <f>Nut_StatusTool!L117</f>
        <v/>
      </c>
      <c r="X123" s="44" t="str">
        <f>Nut_StatusTool!M117</f>
        <v/>
      </c>
      <c r="Y123" s="44" t="str">
        <f>Nut_StatusTool!N117</f>
        <v/>
      </c>
    </row>
    <row r="124" spans="1:25">
      <c r="A124" s="182" t="str">
        <f t="array" ref="A124">IF(ROWS(A$13:A124)&gt;$S$5,"",INDEX(Q$13:Q$512,SMALL(IF(($W$13:$W$512=$W$6)+(($W$13:$W$512=$W$7)+(($W$13:$W$512=$W$8)+(($X$13:$X$512=$X$6)+(($X$13:$X$512=$X$7)+(($Y$13:$Y$512=$Y$6)+(($Y$13:$Y$512=$Y$7)+(($Y$13:$Y$512=$Z$6)+(($Y$13:$Y$512=$Z$7))))))))),ROW($A$13:$A$512)-ROW($A$13)+1),ROWS(A$13:A124))))</f>
        <v/>
      </c>
      <c r="B124" s="290" t="str">
        <f t="array" ref="B124">IF(ROWS(B$13:B124)&gt;$S$5,"",INDEX(R$13:R$512,SMALL(IF(($W$13:$W$512=$W$6)+(($W$13:$W$512=$W$7)+(($W$13:$W$512=$W$8)+(($X$13:$X$512=$X$6)+(($X$13:$X$512=$X$7)+(($Y$13:$Y$512=$Y$6)+(($Y$13:$Y$512=$Y$7)+(($Y$13:$Y$512=$Z$6)+(($Y$13:$Y$512=$Z$7))))))))),ROW($A$13:$A$512)-ROW($A$13)+1),ROWS(B$13:B124))))</f>
        <v/>
      </c>
      <c r="C124" s="290" t="str">
        <f t="array" ref="C124">IF(ROWS(C$13:C124)&gt;$S$5,"",INDEX(S$13:S$512,SMALL(IF(($W$13:$W$512=$W$6)+(($W$13:$W$512=$W$7)+(($W$13:$W$512=$W$8)+(($X$13:$X$512=$X$6)+(($X$13:$X$512=$X$7)+(($Y$13:$Y$512=$Y$6)+(($Y$13:$Y$512=$Y$7)+(($Y$13:$Y$512=$Z$6)+(($Y$13:$Y$512=$Z$7))))))))),ROW($A$13:$A$512)-ROW($A$13)+1),ROWS(C$13:C124))))</f>
        <v/>
      </c>
      <c r="D124" s="316" t="str">
        <f t="array" ref="D124">IF(ROWS(D$13:D124)&gt;$S$5,"",INDEX(T$13:T$512,SMALL(IF(($W$13:$W$512=$W$6)+(($W$13:$W$512=$W$7)+(($W$13:$W$512=$W$8)+(($X$13:$X$512=$X$6)+(($X$13:$X$512=$X$7)+(($Y$13:$Y$512=$Y$6)+(($Y$13:$Y$512=$Y$7)+(($Y$13:$Y$512=$Z$6)+(($Y$13:$Y$512=$Z$7))))))))),ROW($A$13:$A$512)-ROW($A$13)+1),ROWS(D$13:D124))))</f>
        <v/>
      </c>
      <c r="E124" s="182" t="str">
        <f t="array" ref="E124">IF(ROWS(E$13:E124)&gt;$S$5,"",INDEX(U$13:U$512,SMALL(IF(($W$13:$W$512=$W$6)+(($W$13:$W$512=$W$7)+(($W$13:$W$512=$W$8)+(($X$13:$X$512=$X$6)+(($X$13:$X$512=$X$7)+(($Y$13:$Y$512=$Y$6)+(($Y$13:$Y$512=$Y$7)+(($Y$13:$Y$512=$Z$6)+(($Y$13:$Y$512=$Z$7))))))))),ROW($A$13:$A$512)-ROW($A$13)+1),ROWS(E$13:E124))))</f>
        <v/>
      </c>
      <c r="F124" s="182" t="str">
        <f t="array" ref="F124">IF(ROWS(F$13:F124)&gt;$S$5,"",INDEX(V$13:V$512,SMALL(IF(($W$13:$W$512=$W$6)+(($W$13:$W$512=$W$7)+(($W$13:$W$512=$W$8)+(($X$13:$X$512=$X$6)+(($X$13:$X$512=$X$7)+(($Y$13:$Y$512=$Y$6)+(($Y$13:$Y$512=$Y$7)+(($Y$13:$Y$512=$Z$6)+(($Y$13:$Y$512=$Z$7))))))))),ROW($A$13:$A$512)-ROW($A$13)+1),ROWS(F$13:F124))))</f>
        <v/>
      </c>
      <c r="G124" s="351" t="str">
        <f t="array" ref="G124">IF(ROWS(G$13:G124)&gt;$S$5,"",INDEX(W$13:W$512,SMALL(IF(($W$13:$W$512=$W$6)+(($W$13:$W$512=$W$7)+(($W$13:$W$512=$W$8)+(($X$13:$X$512=$X$6)+(($X$13:$X$512=$X$7)+(($Y$13:$Y$512=$Y$6)+(($Y$13:$Y$512=$Y$7)+(($Y$13:$Y$512=$Z$6)+(($Y$13:$Y$512=$Z$7))))))))),ROW($A$13:$A$512)-ROW($A$13)+1),ROWS(G$13:G124))))</f>
        <v/>
      </c>
      <c r="H124" s="351" t="str">
        <f t="array" ref="H124">IF(ROWS(H$13:H124)&gt;$S$5,"",INDEX(X$13:X$512,SMALL(IF(($W$13:$W$512=$W$6)+(($W$13:$W$512=$W$7)+(($W$13:$W$512=$W$8)+(($X$13:$X$512=$X$6)+(($X$13:$X$512=$X$7)+(($Y$13:$Y$512=$Y$6)+(($Y$13:$Y$512=$Y$7)+(($Y$13:$Y$512=$Z$6)+(($Y$13:$Y$512=$Z$7))))))))),ROW($A$13:$A$512)-ROW($A$13)+1),ROWS(H$13:H124))))</f>
        <v/>
      </c>
      <c r="I124" s="351" t="str">
        <f t="array" ref="I124">IF(ROWS(I$13:I124)&gt;$S$5,"",INDEX(Y$13:Y$512,SMALL(IF(($W$13:$W$512=$W$6)+(($W$13:$W$512=$W$7)+(($W$13:$W$512=$W$8)+(($X$13:$X$512=$X$6)+(($X$13:$X$512=$X$7)+(($Y$13:$Y$512=$Y$6)+(($Y$13:$Y$512=$Y$7)+(($Y$13:$Y$512=$Z$6)+(($Y$13:$Y$512=$Z$7))))))))),ROW($A$13:$A$512)-ROW($A$13)+1),ROWS(I$13:I124))))</f>
        <v/>
      </c>
      <c r="J124" s="136"/>
      <c r="Q124" s="44">
        <f>Nut_StatusTool!A118</f>
        <v>112</v>
      </c>
      <c r="R124" s="44">
        <f>Nut_StatusTool!B118</f>
        <v>0</v>
      </c>
      <c r="S124" s="44">
        <f>Nut_StatusTool!C118</f>
        <v>0</v>
      </c>
      <c r="T124" s="44">
        <f>Nut_StatusTool!D118</f>
        <v>0</v>
      </c>
      <c r="U124" s="44">
        <f>Nut_StatusTool!F118</f>
        <v>0</v>
      </c>
      <c r="V124" s="285" t="str">
        <f>Nut_StatusTool!K118</f>
        <v/>
      </c>
      <c r="W124" s="44" t="str">
        <f>Nut_StatusTool!L118</f>
        <v/>
      </c>
      <c r="X124" s="44" t="str">
        <f>Nut_StatusTool!M118</f>
        <v/>
      </c>
      <c r="Y124" s="44" t="str">
        <f>Nut_StatusTool!N118</f>
        <v/>
      </c>
    </row>
    <row r="125" spans="1:25">
      <c r="A125" s="182" t="str">
        <f t="array" ref="A125">IF(ROWS(A$13:A125)&gt;$S$5,"",INDEX(Q$13:Q$512,SMALL(IF(($W$13:$W$512=$W$6)+(($W$13:$W$512=$W$7)+(($W$13:$W$512=$W$8)+(($X$13:$X$512=$X$6)+(($X$13:$X$512=$X$7)+(($Y$13:$Y$512=$Y$6)+(($Y$13:$Y$512=$Y$7)+(($Y$13:$Y$512=$Z$6)+(($Y$13:$Y$512=$Z$7))))))))),ROW($A$13:$A$512)-ROW($A$13)+1),ROWS(A$13:A125))))</f>
        <v/>
      </c>
      <c r="B125" s="290" t="str">
        <f t="array" ref="B125">IF(ROWS(B$13:B125)&gt;$S$5,"",INDEX(R$13:R$512,SMALL(IF(($W$13:$W$512=$W$6)+(($W$13:$W$512=$W$7)+(($W$13:$W$512=$W$8)+(($X$13:$X$512=$X$6)+(($X$13:$X$512=$X$7)+(($Y$13:$Y$512=$Y$6)+(($Y$13:$Y$512=$Y$7)+(($Y$13:$Y$512=$Z$6)+(($Y$13:$Y$512=$Z$7))))))))),ROW($A$13:$A$512)-ROW($A$13)+1),ROWS(B$13:B125))))</f>
        <v/>
      </c>
      <c r="C125" s="290" t="str">
        <f t="array" ref="C125">IF(ROWS(C$13:C125)&gt;$S$5,"",INDEX(S$13:S$512,SMALL(IF(($W$13:$W$512=$W$6)+(($W$13:$W$512=$W$7)+(($W$13:$W$512=$W$8)+(($X$13:$X$512=$X$6)+(($X$13:$X$512=$X$7)+(($Y$13:$Y$512=$Y$6)+(($Y$13:$Y$512=$Y$7)+(($Y$13:$Y$512=$Z$6)+(($Y$13:$Y$512=$Z$7))))))))),ROW($A$13:$A$512)-ROW($A$13)+1),ROWS(C$13:C125))))</f>
        <v/>
      </c>
      <c r="D125" s="316" t="str">
        <f t="array" ref="D125">IF(ROWS(D$13:D125)&gt;$S$5,"",INDEX(T$13:T$512,SMALL(IF(($W$13:$W$512=$W$6)+(($W$13:$W$512=$W$7)+(($W$13:$W$512=$W$8)+(($X$13:$X$512=$X$6)+(($X$13:$X$512=$X$7)+(($Y$13:$Y$512=$Y$6)+(($Y$13:$Y$512=$Y$7)+(($Y$13:$Y$512=$Z$6)+(($Y$13:$Y$512=$Z$7))))))))),ROW($A$13:$A$512)-ROW($A$13)+1),ROWS(D$13:D125))))</f>
        <v/>
      </c>
      <c r="E125" s="182" t="str">
        <f t="array" ref="E125">IF(ROWS(E$13:E125)&gt;$S$5,"",INDEX(U$13:U$512,SMALL(IF(($W$13:$W$512=$W$6)+(($W$13:$W$512=$W$7)+(($W$13:$W$512=$W$8)+(($X$13:$X$512=$X$6)+(($X$13:$X$512=$X$7)+(($Y$13:$Y$512=$Y$6)+(($Y$13:$Y$512=$Y$7)+(($Y$13:$Y$512=$Z$6)+(($Y$13:$Y$512=$Z$7))))))))),ROW($A$13:$A$512)-ROW($A$13)+1),ROWS(E$13:E125))))</f>
        <v/>
      </c>
      <c r="F125" s="182" t="str">
        <f t="array" ref="F125">IF(ROWS(F$13:F125)&gt;$S$5,"",INDEX(V$13:V$512,SMALL(IF(($W$13:$W$512=$W$6)+(($W$13:$W$512=$W$7)+(($W$13:$W$512=$W$8)+(($X$13:$X$512=$X$6)+(($X$13:$X$512=$X$7)+(($Y$13:$Y$512=$Y$6)+(($Y$13:$Y$512=$Y$7)+(($Y$13:$Y$512=$Z$6)+(($Y$13:$Y$512=$Z$7))))))))),ROW($A$13:$A$512)-ROW($A$13)+1),ROWS(F$13:F125))))</f>
        <v/>
      </c>
      <c r="G125" s="351" t="str">
        <f t="array" ref="G125">IF(ROWS(G$13:G125)&gt;$S$5,"",INDEX(W$13:W$512,SMALL(IF(($W$13:$W$512=$W$6)+(($W$13:$W$512=$W$7)+(($W$13:$W$512=$W$8)+(($X$13:$X$512=$X$6)+(($X$13:$X$512=$X$7)+(($Y$13:$Y$512=$Y$6)+(($Y$13:$Y$512=$Y$7)+(($Y$13:$Y$512=$Z$6)+(($Y$13:$Y$512=$Z$7))))))))),ROW($A$13:$A$512)-ROW($A$13)+1),ROWS(G$13:G125))))</f>
        <v/>
      </c>
      <c r="H125" s="351" t="str">
        <f t="array" ref="H125">IF(ROWS(H$13:H125)&gt;$S$5,"",INDEX(X$13:X$512,SMALL(IF(($W$13:$W$512=$W$6)+(($W$13:$W$512=$W$7)+(($W$13:$W$512=$W$8)+(($X$13:$X$512=$X$6)+(($X$13:$X$512=$X$7)+(($Y$13:$Y$512=$Y$6)+(($Y$13:$Y$512=$Y$7)+(($Y$13:$Y$512=$Z$6)+(($Y$13:$Y$512=$Z$7))))))))),ROW($A$13:$A$512)-ROW($A$13)+1),ROWS(H$13:H125))))</f>
        <v/>
      </c>
      <c r="I125" s="351" t="str">
        <f t="array" ref="I125">IF(ROWS(I$13:I125)&gt;$S$5,"",INDEX(Y$13:Y$512,SMALL(IF(($W$13:$W$512=$W$6)+(($W$13:$W$512=$W$7)+(($W$13:$W$512=$W$8)+(($X$13:$X$512=$X$6)+(($X$13:$X$512=$X$7)+(($Y$13:$Y$512=$Y$6)+(($Y$13:$Y$512=$Y$7)+(($Y$13:$Y$512=$Z$6)+(($Y$13:$Y$512=$Z$7))))))))),ROW($A$13:$A$512)-ROW($A$13)+1),ROWS(I$13:I125))))</f>
        <v/>
      </c>
      <c r="J125" s="136"/>
      <c r="Q125" s="44">
        <f>Nut_StatusTool!A119</f>
        <v>113</v>
      </c>
      <c r="R125" s="44">
        <f>Nut_StatusTool!B119</f>
        <v>0</v>
      </c>
      <c r="S125" s="44">
        <f>Nut_StatusTool!C119</f>
        <v>0</v>
      </c>
      <c r="T125" s="44">
        <f>Nut_StatusTool!D119</f>
        <v>0</v>
      </c>
      <c r="U125" s="44">
        <f>Nut_StatusTool!F119</f>
        <v>0</v>
      </c>
      <c r="V125" s="285" t="str">
        <f>Nut_StatusTool!K119</f>
        <v/>
      </c>
      <c r="W125" s="44" t="str">
        <f>Nut_StatusTool!L119</f>
        <v/>
      </c>
      <c r="X125" s="44" t="str">
        <f>Nut_StatusTool!M119</f>
        <v/>
      </c>
      <c r="Y125" s="44" t="str">
        <f>Nut_StatusTool!N119</f>
        <v/>
      </c>
    </row>
    <row r="126" spans="1:25">
      <c r="A126" s="182" t="str">
        <f t="array" ref="A126">IF(ROWS(A$13:A126)&gt;$S$5,"",INDEX(Q$13:Q$512,SMALL(IF(($W$13:$W$512=$W$6)+(($W$13:$W$512=$W$7)+(($W$13:$W$512=$W$8)+(($X$13:$X$512=$X$6)+(($X$13:$X$512=$X$7)+(($Y$13:$Y$512=$Y$6)+(($Y$13:$Y$512=$Y$7)+(($Y$13:$Y$512=$Z$6)+(($Y$13:$Y$512=$Z$7))))))))),ROW($A$13:$A$512)-ROW($A$13)+1),ROWS(A$13:A126))))</f>
        <v/>
      </c>
      <c r="B126" s="290" t="str">
        <f t="array" ref="B126">IF(ROWS(B$13:B126)&gt;$S$5,"",INDEX(R$13:R$512,SMALL(IF(($W$13:$W$512=$W$6)+(($W$13:$W$512=$W$7)+(($W$13:$W$512=$W$8)+(($X$13:$X$512=$X$6)+(($X$13:$X$512=$X$7)+(($Y$13:$Y$512=$Y$6)+(($Y$13:$Y$512=$Y$7)+(($Y$13:$Y$512=$Z$6)+(($Y$13:$Y$512=$Z$7))))))))),ROW($A$13:$A$512)-ROW($A$13)+1),ROWS(B$13:B126))))</f>
        <v/>
      </c>
      <c r="C126" s="290" t="str">
        <f t="array" ref="C126">IF(ROWS(C$13:C126)&gt;$S$5,"",INDEX(S$13:S$512,SMALL(IF(($W$13:$W$512=$W$6)+(($W$13:$W$512=$W$7)+(($W$13:$W$512=$W$8)+(($X$13:$X$512=$X$6)+(($X$13:$X$512=$X$7)+(($Y$13:$Y$512=$Y$6)+(($Y$13:$Y$512=$Y$7)+(($Y$13:$Y$512=$Z$6)+(($Y$13:$Y$512=$Z$7))))))))),ROW($A$13:$A$512)-ROW($A$13)+1),ROWS(C$13:C126))))</f>
        <v/>
      </c>
      <c r="D126" s="316" t="str">
        <f t="array" ref="D126">IF(ROWS(D$13:D126)&gt;$S$5,"",INDEX(T$13:T$512,SMALL(IF(($W$13:$W$512=$W$6)+(($W$13:$W$512=$W$7)+(($W$13:$W$512=$W$8)+(($X$13:$X$512=$X$6)+(($X$13:$X$512=$X$7)+(($Y$13:$Y$512=$Y$6)+(($Y$13:$Y$512=$Y$7)+(($Y$13:$Y$512=$Z$6)+(($Y$13:$Y$512=$Z$7))))))))),ROW($A$13:$A$512)-ROW($A$13)+1),ROWS(D$13:D126))))</f>
        <v/>
      </c>
      <c r="E126" s="182" t="str">
        <f t="array" ref="E126">IF(ROWS(E$13:E126)&gt;$S$5,"",INDEX(U$13:U$512,SMALL(IF(($W$13:$W$512=$W$6)+(($W$13:$W$512=$W$7)+(($W$13:$W$512=$W$8)+(($X$13:$X$512=$X$6)+(($X$13:$X$512=$X$7)+(($Y$13:$Y$512=$Y$6)+(($Y$13:$Y$512=$Y$7)+(($Y$13:$Y$512=$Z$6)+(($Y$13:$Y$512=$Z$7))))))))),ROW($A$13:$A$512)-ROW($A$13)+1),ROWS(E$13:E126))))</f>
        <v/>
      </c>
      <c r="F126" s="182" t="str">
        <f t="array" ref="F126">IF(ROWS(F$13:F126)&gt;$S$5,"",INDEX(V$13:V$512,SMALL(IF(($W$13:$W$512=$W$6)+(($W$13:$W$512=$W$7)+(($W$13:$W$512=$W$8)+(($X$13:$X$512=$X$6)+(($X$13:$X$512=$X$7)+(($Y$13:$Y$512=$Y$6)+(($Y$13:$Y$512=$Y$7)+(($Y$13:$Y$512=$Z$6)+(($Y$13:$Y$512=$Z$7))))))))),ROW($A$13:$A$512)-ROW($A$13)+1),ROWS(F$13:F126))))</f>
        <v/>
      </c>
      <c r="G126" s="351" t="str">
        <f t="array" ref="G126">IF(ROWS(G$13:G126)&gt;$S$5,"",INDEX(W$13:W$512,SMALL(IF(($W$13:$W$512=$W$6)+(($W$13:$W$512=$W$7)+(($W$13:$W$512=$W$8)+(($X$13:$X$512=$X$6)+(($X$13:$X$512=$X$7)+(($Y$13:$Y$512=$Y$6)+(($Y$13:$Y$512=$Y$7)+(($Y$13:$Y$512=$Z$6)+(($Y$13:$Y$512=$Z$7))))))))),ROW($A$13:$A$512)-ROW($A$13)+1),ROWS(G$13:G126))))</f>
        <v/>
      </c>
      <c r="H126" s="351" t="str">
        <f t="array" ref="H126">IF(ROWS(H$13:H126)&gt;$S$5,"",INDEX(X$13:X$512,SMALL(IF(($W$13:$W$512=$W$6)+(($W$13:$W$512=$W$7)+(($W$13:$W$512=$W$8)+(($X$13:$X$512=$X$6)+(($X$13:$X$512=$X$7)+(($Y$13:$Y$512=$Y$6)+(($Y$13:$Y$512=$Y$7)+(($Y$13:$Y$512=$Z$6)+(($Y$13:$Y$512=$Z$7))))))))),ROW($A$13:$A$512)-ROW($A$13)+1),ROWS(H$13:H126))))</f>
        <v/>
      </c>
      <c r="I126" s="351" t="str">
        <f t="array" ref="I126">IF(ROWS(I$13:I126)&gt;$S$5,"",INDEX(Y$13:Y$512,SMALL(IF(($W$13:$W$512=$W$6)+(($W$13:$W$512=$W$7)+(($W$13:$W$512=$W$8)+(($X$13:$X$512=$X$6)+(($X$13:$X$512=$X$7)+(($Y$13:$Y$512=$Y$6)+(($Y$13:$Y$512=$Y$7)+(($Y$13:$Y$512=$Z$6)+(($Y$13:$Y$512=$Z$7))))))))),ROW($A$13:$A$512)-ROW($A$13)+1),ROWS(I$13:I126))))</f>
        <v/>
      </c>
      <c r="J126" s="136"/>
      <c r="Q126" s="44">
        <f>Nut_StatusTool!A120</f>
        <v>114</v>
      </c>
      <c r="R126" s="44">
        <f>Nut_StatusTool!B120</f>
        <v>0</v>
      </c>
      <c r="S126" s="44">
        <f>Nut_StatusTool!C120</f>
        <v>0</v>
      </c>
      <c r="T126" s="44">
        <f>Nut_StatusTool!D120</f>
        <v>0</v>
      </c>
      <c r="U126" s="44">
        <f>Nut_StatusTool!F120</f>
        <v>0</v>
      </c>
      <c r="V126" s="285" t="str">
        <f>Nut_StatusTool!K120</f>
        <v/>
      </c>
      <c r="W126" s="44" t="str">
        <f>Nut_StatusTool!L120</f>
        <v/>
      </c>
      <c r="X126" s="44" t="str">
        <f>Nut_StatusTool!M120</f>
        <v/>
      </c>
      <c r="Y126" s="44" t="str">
        <f>Nut_StatusTool!N120</f>
        <v/>
      </c>
    </row>
    <row r="127" spans="1:25">
      <c r="A127" s="182" t="str">
        <f t="array" ref="A127">IF(ROWS(A$13:A127)&gt;$S$5,"",INDEX(Q$13:Q$512,SMALL(IF(($W$13:$W$512=$W$6)+(($W$13:$W$512=$W$7)+(($W$13:$W$512=$W$8)+(($X$13:$X$512=$X$6)+(($X$13:$X$512=$X$7)+(($Y$13:$Y$512=$Y$6)+(($Y$13:$Y$512=$Y$7)+(($Y$13:$Y$512=$Z$6)+(($Y$13:$Y$512=$Z$7))))))))),ROW($A$13:$A$512)-ROW($A$13)+1),ROWS(A$13:A127))))</f>
        <v/>
      </c>
      <c r="B127" s="290" t="str">
        <f t="array" ref="B127">IF(ROWS(B$13:B127)&gt;$S$5,"",INDEX(R$13:R$512,SMALL(IF(($W$13:$W$512=$W$6)+(($W$13:$W$512=$W$7)+(($W$13:$W$512=$W$8)+(($X$13:$X$512=$X$6)+(($X$13:$X$512=$X$7)+(($Y$13:$Y$512=$Y$6)+(($Y$13:$Y$512=$Y$7)+(($Y$13:$Y$512=$Z$6)+(($Y$13:$Y$512=$Z$7))))))))),ROW($A$13:$A$512)-ROW($A$13)+1),ROWS(B$13:B127))))</f>
        <v/>
      </c>
      <c r="C127" s="290" t="str">
        <f t="array" ref="C127">IF(ROWS(C$13:C127)&gt;$S$5,"",INDEX(S$13:S$512,SMALL(IF(($W$13:$W$512=$W$6)+(($W$13:$W$512=$W$7)+(($W$13:$W$512=$W$8)+(($X$13:$X$512=$X$6)+(($X$13:$X$512=$X$7)+(($Y$13:$Y$512=$Y$6)+(($Y$13:$Y$512=$Y$7)+(($Y$13:$Y$512=$Z$6)+(($Y$13:$Y$512=$Z$7))))))))),ROW($A$13:$A$512)-ROW($A$13)+1),ROWS(C$13:C127))))</f>
        <v/>
      </c>
      <c r="D127" s="316" t="str">
        <f t="array" ref="D127">IF(ROWS(D$13:D127)&gt;$S$5,"",INDEX(T$13:T$512,SMALL(IF(($W$13:$W$512=$W$6)+(($W$13:$W$512=$W$7)+(($W$13:$W$512=$W$8)+(($X$13:$X$512=$X$6)+(($X$13:$X$512=$X$7)+(($Y$13:$Y$512=$Y$6)+(($Y$13:$Y$512=$Y$7)+(($Y$13:$Y$512=$Z$6)+(($Y$13:$Y$512=$Z$7))))))))),ROW($A$13:$A$512)-ROW($A$13)+1),ROWS(D$13:D127))))</f>
        <v/>
      </c>
      <c r="E127" s="182" t="str">
        <f t="array" ref="E127">IF(ROWS(E$13:E127)&gt;$S$5,"",INDEX(U$13:U$512,SMALL(IF(($W$13:$W$512=$W$6)+(($W$13:$W$512=$W$7)+(($W$13:$W$512=$W$8)+(($X$13:$X$512=$X$6)+(($X$13:$X$512=$X$7)+(($Y$13:$Y$512=$Y$6)+(($Y$13:$Y$512=$Y$7)+(($Y$13:$Y$512=$Z$6)+(($Y$13:$Y$512=$Z$7))))))))),ROW($A$13:$A$512)-ROW($A$13)+1),ROWS(E$13:E127))))</f>
        <v/>
      </c>
      <c r="F127" s="182" t="str">
        <f t="array" ref="F127">IF(ROWS(F$13:F127)&gt;$S$5,"",INDEX(V$13:V$512,SMALL(IF(($W$13:$W$512=$W$6)+(($W$13:$W$512=$W$7)+(($W$13:$W$512=$W$8)+(($X$13:$X$512=$X$6)+(($X$13:$X$512=$X$7)+(($Y$13:$Y$512=$Y$6)+(($Y$13:$Y$512=$Y$7)+(($Y$13:$Y$512=$Z$6)+(($Y$13:$Y$512=$Z$7))))))))),ROW($A$13:$A$512)-ROW($A$13)+1),ROWS(F$13:F127))))</f>
        <v/>
      </c>
      <c r="G127" s="351" t="str">
        <f t="array" ref="G127">IF(ROWS(G$13:G127)&gt;$S$5,"",INDEX(W$13:W$512,SMALL(IF(($W$13:$W$512=$W$6)+(($W$13:$W$512=$W$7)+(($W$13:$W$512=$W$8)+(($X$13:$X$512=$X$6)+(($X$13:$X$512=$X$7)+(($Y$13:$Y$512=$Y$6)+(($Y$13:$Y$512=$Y$7)+(($Y$13:$Y$512=$Z$6)+(($Y$13:$Y$512=$Z$7))))))))),ROW($A$13:$A$512)-ROW($A$13)+1),ROWS(G$13:G127))))</f>
        <v/>
      </c>
      <c r="H127" s="351" t="str">
        <f t="array" ref="H127">IF(ROWS(H$13:H127)&gt;$S$5,"",INDEX(X$13:X$512,SMALL(IF(($W$13:$W$512=$W$6)+(($W$13:$W$512=$W$7)+(($W$13:$W$512=$W$8)+(($X$13:$X$512=$X$6)+(($X$13:$X$512=$X$7)+(($Y$13:$Y$512=$Y$6)+(($Y$13:$Y$512=$Y$7)+(($Y$13:$Y$512=$Z$6)+(($Y$13:$Y$512=$Z$7))))))))),ROW($A$13:$A$512)-ROW($A$13)+1),ROWS(H$13:H127))))</f>
        <v/>
      </c>
      <c r="I127" s="351" t="str">
        <f t="array" ref="I127">IF(ROWS(I$13:I127)&gt;$S$5,"",INDEX(Y$13:Y$512,SMALL(IF(($W$13:$W$512=$W$6)+(($W$13:$W$512=$W$7)+(($W$13:$W$512=$W$8)+(($X$13:$X$512=$X$6)+(($X$13:$X$512=$X$7)+(($Y$13:$Y$512=$Y$6)+(($Y$13:$Y$512=$Y$7)+(($Y$13:$Y$512=$Z$6)+(($Y$13:$Y$512=$Z$7))))))))),ROW($A$13:$A$512)-ROW($A$13)+1),ROWS(I$13:I127))))</f>
        <v/>
      </c>
      <c r="J127" s="136"/>
      <c r="Q127" s="44">
        <f>Nut_StatusTool!A121</f>
        <v>115</v>
      </c>
      <c r="R127" s="44">
        <f>Nut_StatusTool!B121</f>
        <v>0</v>
      </c>
      <c r="S127" s="44">
        <f>Nut_StatusTool!C121</f>
        <v>0</v>
      </c>
      <c r="T127" s="44">
        <f>Nut_StatusTool!D121</f>
        <v>0</v>
      </c>
      <c r="U127" s="44">
        <f>Nut_StatusTool!F121</f>
        <v>0</v>
      </c>
      <c r="V127" s="285" t="str">
        <f>Nut_StatusTool!K121</f>
        <v/>
      </c>
      <c r="W127" s="44" t="str">
        <f>Nut_StatusTool!L121</f>
        <v/>
      </c>
      <c r="X127" s="44" t="str">
        <f>Nut_StatusTool!M121</f>
        <v/>
      </c>
      <c r="Y127" s="44" t="str">
        <f>Nut_StatusTool!N121</f>
        <v/>
      </c>
    </row>
    <row r="128" spans="1:25">
      <c r="A128" s="182" t="str">
        <f t="array" ref="A128">IF(ROWS(A$13:A128)&gt;$S$5,"",INDEX(Q$13:Q$512,SMALL(IF(($W$13:$W$512=$W$6)+(($W$13:$W$512=$W$7)+(($W$13:$W$512=$W$8)+(($X$13:$X$512=$X$6)+(($X$13:$X$512=$X$7)+(($Y$13:$Y$512=$Y$6)+(($Y$13:$Y$512=$Y$7)+(($Y$13:$Y$512=$Z$6)+(($Y$13:$Y$512=$Z$7))))))))),ROW($A$13:$A$512)-ROW($A$13)+1),ROWS(A$13:A128))))</f>
        <v/>
      </c>
      <c r="B128" s="290" t="str">
        <f t="array" ref="B128">IF(ROWS(B$13:B128)&gt;$S$5,"",INDEX(R$13:R$512,SMALL(IF(($W$13:$W$512=$W$6)+(($W$13:$W$512=$W$7)+(($W$13:$W$512=$W$8)+(($X$13:$X$512=$X$6)+(($X$13:$X$512=$X$7)+(($Y$13:$Y$512=$Y$6)+(($Y$13:$Y$512=$Y$7)+(($Y$13:$Y$512=$Z$6)+(($Y$13:$Y$512=$Z$7))))))))),ROW($A$13:$A$512)-ROW($A$13)+1),ROWS(B$13:B128))))</f>
        <v/>
      </c>
      <c r="C128" s="290" t="str">
        <f t="array" ref="C128">IF(ROWS(C$13:C128)&gt;$S$5,"",INDEX(S$13:S$512,SMALL(IF(($W$13:$W$512=$W$6)+(($W$13:$W$512=$W$7)+(($W$13:$W$512=$W$8)+(($X$13:$X$512=$X$6)+(($X$13:$X$512=$X$7)+(($Y$13:$Y$512=$Y$6)+(($Y$13:$Y$512=$Y$7)+(($Y$13:$Y$512=$Z$6)+(($Y$13:$Y$512=$Z$7))))))))),ROW($A$13:$A$512)-ROW($A$13)+1),ROWS(C$13:C128))))</f>
        <v/>
      </c>
      <c r="D128" s="316" t="str">
        <f t="array" ref="D128">IF(ROWS(D$13:D128)&gt;$S$5,"",INDEX(T$13:T$512,SMALL(IF(($W$13:$W$512=$W$6)+(($W$13:$W$512=$W$7)+(($W$13:$W$512=$W$8)+(($X$13:$X$512=$X$6)+(($X$13:$X$512=$X$7)+(($Y$13:$Y$512=$Y$6)+(($Y$13:$Y$512=$Y$7)+(($Y$13:$Y$512=$Z$6)+(($Y$13:$Y$512=$Z$7))))))))),ROW($A$13:$A$512)-ROW($A$13)+1),ROWS(D$13:D128))))</f>
        <v/>
      </c>
      <c r="E128" s="182" t="str">
        <f t="array" ref="E128">IF(ROWS(E$13:E128)&gt;$S$5,"",INDEX(U$13:U$512,SMALL(IF(($W$13:$W$512=$W$6)+(($W$13:$W$512=$W$7)+(($W$13:$W$512=$W$8)+(($X$13:$X$512=$X$6)+(($X$13:$X$512=$X$7)+(($Y$13:$Y$512=$Y$6)+(($Y$13:$Y$512=$Y$7)+(($Y$13:$Y$512=$Z$6)+(($Y$13:$Y$512=$Z$7))))))))),ROW($A$13:$A$512)-ROW($A$13)+1),ROWS(E$13:E128))))</f>
        <v/>
      </c>
      <c r="F128" s="182" t="str">
        <f t="array" ref="F128">IF(ROWS(F$13:F128)&gt;$S$5,"",INDEX(V$13:V$512,SMALL(IF(($W$13:$W$512=$W$6)+(($W$13:$W$512=$W$7)+(($W$13:$W$512=$W$8)+(($X$13:$X$512=$X$6)+(($X$13:$X$512=$X$7)+(($Y$13:$Y$512=$Y$6)+(($Y$13:$Y$512=$Y$7)+(($Y$13:$Y$512=$Z$6)+(($Y$13:$Y$512=$Z$7))))))))),ROW($A$13:$A$512)-ROW($A$13)+1),ROWS(F$13:F128))))</f>
        <v/>
      </c>
      <c r="G128" s="351" t="str">
        <f t="array" ref="G128">IF(ROWS(G$13:G128)&gt;$S$5,"",INDEX(W$13:W$512,SMALL(IF(($W$13:$W$512=$W$6)+(($W$13:$W$512=$W$7)+(($W$13:$W$512=$W$8)+(($X$13:$X$512=$X$6)+(($X$13:$X$512=$X$7)+(($Y$13:$Y$512=$Y$6)+(($Y$13:$Y$512=$Y$7)+(($Y$13:$Y$512=$Z$6)+(($Y$13:$Y$512=$Z$7))))))))),ROW($A$13:$A$512)-ROW($A$13)+1),ROWS(G$13:G128))))</f>
        <v/>
      </c>
      <c r="H128" s="351" t="str">
        <f t="array" ref="H128">IF(ROWS(H$13:H128)&gt;$S$5,"",INDEX(X$13:X$512,SMALL(IF(($W$13:$W$512=$W$6)+(($W$13:$W$512=$W$7)+(($W$13:$W$512=$W$8)+(($X$13:$X$512=$X$6)+(($X$13:$X$512=$X$7)+(($Y$13:$Y$512=$Y$6)+(($Y$13:$Y$512=$Y$7)+(($Y$13:$Y$512=$Z$6)+(($Y$13:$Y$512=$Z$7))))))))),ROW($A$13:$A$512)-ROW($A$13)+1),ROWS(H$13:H128))))</f>
        <v/>
      </c>
      <c r="I128" s="351" t="str">
        <f t="array" ref="I128">IF(ROWS(I$13:I128)&gt;$S$5,"",INDEX(Y$13:Y$512,SMALL(IF(($W$13:$W$512=$W$6)+(($W$13:$W$512=$W$7)+(($W$13:$W$512=$W$8)+(($X$13:$X$512=$X$6)+(($X$13:$X$512=$X$7)+(($Y$13:$Y$512=$Y$6)+(($Y$13:$Y$512=$Y$7)+(($Y$13:$Y$512=$Z$6)+(($Y$13:$Y$512=$Z$7))))))))),ROW($A$13:$A$512)-ROW($A$13)+1),ROWS(I$13:I128))))</f>
        <v/>
      </c>
      <c r="J128" s="136"/>
      <c r="Q128" s="44">
        <f>Nut_StatusTool!A122</f>
        <v>116</v>
      </c>
      <c r="R128" s="44">
        <f>Nut_StatusTool!B122</f>
        <v>0</v>
      </c>
      <c r="S128" s="44">
        <f>Nut_StatusTool!C122</f>
        <v>0</v>
      </c>
      <c r="T128" s="44">
        <f>Nut_StatusTool!D122</f>
        <v>0</v>
      </c>
      <c r="U128" s="44">
        <f>Nut_StatusTool!F122</f>
        <v>0</v>
      </c>
      <c r="V128" s="285" t="str">
        <f>Nut_StatusTool!K122</f>
        <v/>
      </c>
      <c r="W128" s="44" t="str">
        <f>Nut_StatusTool!L122</f>
        <v/>
      </c>
      <c r="X128" s="44" t="str">
        <f>Nut_StatusTool!M122</f>
        <v/>
      </c>
      <c r="Y128" s="44" t="str">
        <f>Nut_StatusTool!N122</f>
        <v/>
      </c>
    </row>
    <row r="129" spans="1:25">
      <c r="A129" s="182" t="str">
        <f t="array" ref="A129">IF(ROWS(A$13:A129)&gt;$S$5,"",INDEX(Q$13:Q$512,SMALL(IF(($W$13:$W$512=$W$6)+(($W$13:$W$512=$W$7)+(($W$13:$W$512=$W$8)+(($X$13:$X$512=$X$6)+(($X$13:$X$512=$X$7)+(($Y$13:$Y$512=$Y$6)+(($Y$13:$Y$512=$Y$7)+(($Y$13:$Y$512=$Z$6)+(($Y$13:$Y$512=$Z$7))))))))),ROW($A$13:$A$512)-ROW($A$13)+1),ROWS(A$13:A129))))</f>
        <v/>
      </c>
      <c r="B129" s="290" t="str">
        <f t="array" ref="B129">IF(ROWS(B$13:B129)&gt;$S$5,"",INDEX(R$13:R$512,SMALL(IF(($W$13:$W$512=$W$6)+(($W$13:$W$512=$W$7)+(($W$13:$W$512=$W$8)+(($X$13:$X$512=$X$6)+(($X$13:$X$512=$X$7)+(($Y$13:$Y$512=$Y$6)+(($Y$13:$Y$512=$Y$7)+(($Y$13:$Y$512=$Z$6)+(($Y$13:$Y$512=$Z$7))))))))),ROW($A$13:$A$512)-ROW($A$13)+1),ROWS(B$13:B129))))</f>
        <v/>
      </c>
      <c r="C129" s="290" t="str">
        <f t="array" ref="C129">IF(ROWS(C$13:C129)&gt;$S$5,"",INDEX(S$13:S$512,SMALL(IF(($W$13:$W$512=$W$6)+(($W$13:$W$512=$W$7)+(($W$13:$W$512=$W$8)+(($X$13:$X$512=$X$6)+(($X$13:$X$512=$X$7)+(($Y$13:$Y$512=$Y$6)+(($Y$13:$Y$512=$Y$7)+(($Y$13:$Y$512=$Z$6)+(($Y$13:$Y$512=$Z$7))))))))),ROW($A$13:$A$512)-ROW($A$13)+1),ROWS(C$13:C129))))</f>
        <v/>
      </c>
      <c r="D129" s="316" t="str">
        <f t="array" ref="D129">IF(ROWS(D$13:D129)&gt;$S$5,"",INDEX(T$13:T$512,SMALL(IF(($W$13:$W$512=$W$6)+(($W$13:$W$512=$W$7)+(($W$13:$W$512=$W$8)+(($X$13:$X$512=$X$6)+(($X$13:$X$512=$X$7)+(($Y$13:$Y$512=$Y$6)+(($Y$13:$Y$512=$Y$7)+(($Y$13:$Y$512=$Z$6)+(($Y$13:$Y$512=$Z$7))))))))),ROW($A$13:$A$512)-ROW($A$13)+1),ROWS(D$13:D129))))</f>
        <v/>
      </c>
      <c r="E129" s="182" t="str">
        <f t="array" ref="E129">IF(ROWS(E$13:E129)&gt;$S$5,"",INDEX(U$13:U$512,SMALL(IF(($W$13:$W$512=$W$6)+(($W$13:$W$512=$W$7)+(($W$13:$W$512=$W$8)+(($X$13:$X$512=$X$6)+(($X$13:$X$512=$X$7)+(($Y$13:$Y$512=$Y$6)+(($Y$13:$Y$512=$Y$7)+(($Y$13:$Y$512=$Z$6)+(($Y$13:$Y$512=$Z$7))))))))),ROW($A$13:$A$512)-ROW($A$13)+1),ROWS(E$13:E129))))</f>
        <v/>
      </c>
      <c r="F129" s="182" t="str">
        <f t="array" ref="F129">IF(ROWS(F$13:F129)&gt;$S$5,"",INDEX(V$13:V$512,SMALL(IF(($W$13:$W$512=$W$6)+(($W$13:$W$512=$W$7)+(($W$13:$W$512=$W$8)+(($X$13:$X$512=$X$6)+(($X$13:$X$512=$X$7)+(($Y$13:$Y$512=$Y$6)+(($Y$13:$Y$512=$Y$7)+(($Y$13:$Y$512=$Z$6)+(($Y$13:$Y$512=$Z$7))))))))),ROW($A$13:$A$512)-ROW($A$13)+1),ROWS(F$13:F129))))</f>
        <v/>
      </c>
      <c r="G129" s="351" t="str">
        <f t="array" ref="G129">IF(ROWS(G$13:G129)&gt;$S$5,"",INDEX(W$13:W$512,SMALL(IF(($W$13:$W$512=$W$6)+(($W$13:$W$512=$W$7)+(($W$13:$W$512=$W$8)+(($X$13:$X$512=$X$6)+(($X$13:$X$512=$X$7)+(($Y$13:$Y$512=$Y$6)+(($Y$13:$Y$512=$Y$7)+(($Y$13:$Y$512=$Z$6)+(($Y$13:$Y$512=$Z$7))))))))),ROW($A$13:$A$512)-ROW($A$13)+1),ROWS(G$13:G129))))</f>
        <v/>
      </c>
      <c r="H129" s="351" t="str">
        <f t="array" ref="H129">IF(ROWS(H$13:H129)&gt;$S$5,"",INDEX(X$13:X$512,SMALL(IF(($W$13:$W$512=$W$6)+(($W$13:$W$512=$W$7)+(($W$13:$W$512=$W$8)+(($X$13:$X$512=$X$6)+(($X$13:$X$512=$X$7)+(($Y$13:$Y$512=$Y$6)+(($Y$13:$Y$512=$Y$7)+(($Y$13:$Y$512=$Z$6)+(($Y$13:$Y$512=$Z$7))))))))),ROW($A$13:$A$512)-ROW($A$13)+1),ROWS(H$13:H129))))</f>
        <v/>
      </c>
      <c r="I129" s="351" t="str">
        <f t="array" ref="I129">IF(ROWS(I$13:I129)&gt;$S$5,"",INDEX(Y$13:Y$512,SMALL(IF(($W$13:$W$512=$W$6)+(($W$13:$W$512=$W$7)+(($W$13:$W$512=$W$8)+(($X$13:$X$512=$X$6)+(($X$13:$X$512=$X$7)+(($Y$13:$Y$512=$Y$6)+(($Y$13:$Y$512=$Y$7)+(($Y$13:$Y$512=$Z$6)+(($Y$13:$Y$512=$Z$7))))))))),ROW($A$13:$A$512)-ROW($A$13)+1),ROWS(I$13:I129))))</f>
        <v/>
      </c>
      <c r="J129" s="136"/>
      <c r="Q129" s="44">
        <f>Nut_StatusTool!A123</f>
        <v>117</v>
      </c>
      <c r="R129" s="44">
        <f>Nut_StatusTool!B123</f>
        <v>0</v>
      </c>
      <c r="S129" s="44">
        <f>Nut_StatusTool!C123</f>
        <v>0</v>
      </c>
      <c r="T129" s="44">
        <f>Nut_StatusTool!D123</f>
        <v>0</v>
      </c>
      <c r="U129" s="44">
        <f>Nut_StatusTool!F123</f>
        <v>0</v>
      </c>
      <c r="V129" s="285" t="str">
        <f>Nut_StatusTool!K123</f>
        <v/>
      </c>
      <c r="W129" s="44" t="str">
        <f>Nut_StatusTool!L123</f>
        <v/>
      </c>
      <c r="X129" s="44" t="str">
        <f>Nut_StatusTool!M123</f>
        <v/>
      </c>
      <c r="Y129" s="44" t="str">
        <f>Nut_StatusTool!N123</f>
        <v/>
      </c>
    </row>
    <row r="130" spans="1:25">
      <c r="A130" s="182" t="str">
        <f t="array" ref="A130">IF(ROWS(A$13:A130)&gt;$S$5,"",INDEX(Q$13:Q$512,SMALL(IF(($W$13:$W$512=$W$6)+(($W$13:$W$512=$W$7)+(($W$13:$W$512=$W$8)+(($X$13:$X$512=$X$6)+(($X$13:$X$512=$X$7)+(($Y$13:$Y$512=$Y$6)+(($Y$13:$Y$512=$Y$7)+(($Y$13:$Y$512=$Z$6)+(($Y$13:$Y$512=$Z$7))))))))),ROW($A$13:$A$512)-ROW($A$13)+1),ROWS(A$13:A130))))</f>
        <v/>
      </c>
      <c r="B130" s="290" t="str">
        <f t="array" ref="B130">IF(ROWS(B$13:B130)&gt;$S$5,"",INDEX(R$13:R$512,SMALL(IF(($W$13:$W$512=$W$6)+(($W$13:$W$512=$W$7)+(($W$13:$W$512=$W$8)+(($X$13:$X$512=$X$6)+(($X$13:$X$512=$X$7)+(($Y$13:$Y$512=$Y$6)+(($Y$13:$Y$512=$Y$7)+(($Y$13:$Y$512=$Z$6)+(($Y$13:$Y$512=$Z$7))))))))),ROW($A$13:$A$512)-ROW($A$13)+1),ROWS(B$13:B130))))</f>
        <v/>
      </c>
      <c r="C130" s="290" t="str">
        <f t="array" ref="C130">IF(ROWS(C$13:C130)&gt;$S$5,"",INDEX(S$13:S$512,SMALL(IF(($W$13:$W$512=$W$6)+(($W$13:$W$512=$W$7)+(($W$13:$W$512=$W$8)+(($X$13:$X$512=$X$6)+(($X$13:$X$512=$X$7)+(($Y$13:$Y$512=$Y$6)+(($Y$13:$Y$512=$Y$7)+(($Y$13:$Y$512=$Z$6)+(($Y$13:$Y$512=$Z$7))))))))),ROW($A$13:$A$512)-ROW($A$13)+1),ROWS(C$13:C130))))</f>
        <v/>
      </c>
      <c r="D130" s="316" t="str">
        <f t="array" ref="D130">IF(ROWS(D$13:D130)&gt;$S$5,"",INDEX(T$13:T$512,SMALL(IF(($W$13:$W$512=$W$6)+(($W$13:$W$512=$W$7)+(($W$13:$W$512=$W$8)+(($X$13:$X$512=$X$6)+(($X$13:$X$512=$X$7)+(($Y$13:$Y$512=$Y$6)+(($Y$13:$Y$512=$Y$7)+(($Y$13:$Y$512=$Z$6)+(($Y$13:$Y$512=$Z$7))))))))),ROW($A$13:$A$512)-ROW($A$13)+1),ROWS(D$13:D130))))</f>
        <v/>
      </c>
      <c r="E130" s="182" t="str">
        <f t="array" ref="E130">IF(ROWS(E$13:E130)&gt;$S$5,"",INDEX(U$13:U$512,SMALL(IF(($W$13:$W$512=$W$6)+(($W$13:$W$512=$W$7)+(($W$13:$W$512=$W$8)+(($X$13:$X$512=$X$6)+(($X$13:$X$512=$X$7)+(($Y$13:$Y$512=$Y$6)+(($Y$13:$Y$512=$Y$7)+(($Y$13:$Y$512=$Z$6)+(($Y$13:$Y$512=$Z$7))))))))),ROW($A$13:$A$512)-ROW($A$13)+1),ROWS(E$13:E130))))</f>
        <v/>
      </c>
      <c r="F130" s="182" t="str">
        <f t="array" ref="F130">IF(ROWS(F$13:F130)&gt;$S$5,"",INDEX(V$13:V$512,SMALL(IF(($W$13:$W$512=$W$6)+(($W$13:$W$512=$W$7)+(($W$13:$W$512=$W$8)+(($X$13:$X$512=$X$6)+(($X$13:$X$512=$X$7)+(($Y$13:$Y$512=$Y$6)+(($Y$13:$Y$512=$Y$7)+(($Y$13:$Y$512=$Z$6)+(($Y$13:$Y$512=$Z$7))))))))),ROW($A$13:$A$512)-ROW($A$13)+1),ROWS(F$13:F130))))</f>
        <v/>
      </c>
      <c r="G130" s="351" t="str">
        <f t="array" ref="G130">IF(ROWS(G$13:G130)&gt;$S$5,"",INDEX(W$13:W$512,SMALL(IF(($W$13:$W$512=$W$6)+(($W$13:$W$512=$W$7)+(($W$13:$W$512=$W$8)+(($X$13:$X$512=$X$6)+(($X$13:$X$512=$X$7)+(($Y$13:$Y$512=$Y$6)+(($Y$13:$Y$512=$Y$7)+(($Y$13:$Y$512=$Z$6)+(($Y$13:$Y$512=$Z$7))))))))),ROW($A$13:$A$512)-ROW($A$13)+1),ROWS(G$13:G130))))</f>
        <v/>
      </c>
      <c r="H130" s="351" t="str">
        <f t="array" ref="H130">IF(ROWS(H$13:H130)&gt;$S$5,"",INDEX(X$13:X$512,SMALL(IF(($W$13:$W$512=$W$6)+(($W$13:$W$512=$W$7)+(($W$13:$W$512=$W$8)+(($X$13:$X$512=$X$6)+(($X$13:$X$512=$X$7)+(($Y$13:$Y$512=$Y$6)+(($Y$13:$Y$512=$Y$7)+(($Y$13:$Y$512=$Z$6)+(($Y$13:$Y$512=$Z$7))))))))),ROW($A$13:$A$512)-ROW($A$13)+1),ROWS(H$13:H130))))</f>
        <v/>
      </c>
      <c r="I130" s="351" t="str">
        <f t="array" ref="I130">IF(ROWS(I$13:I130)&gt;$S$5,"",INDEX(Y$13:Y$512,SMALL(IF(($W$13:$W$512=$W$6)+(($W$13:$W$512=$W$7)+(($W$13:$W$512=$W$8)+(($X$13:$X$512=$X$6)+(($X$13:$X$512=$X$7)+(($Y$13:$Y$512=$Y$6)+(($Y$13:$Y$512=$Y$7)+(($Y$13:$Y$512=$Z$6)+(($Y$13:$Y$512=$Z$7))))))))),ROW($A$13:$A$512)-ROW($A$13)+1),ROWS(I$13:I130))))</f>
        <v/>
      </c>
      <c r="J130" s="136"/>
      <c r="Q130" s="44">
        <f>Nut_StatusTool!A124</f>
        <v>118</v>
      </c>
      <c r="R130" s="44">
        <f>Nut_StatusTool!B124</f>
        <v>0</v>
      </c>
      <c r="S130" s="44">
        <f>Nut_StatusTool!C124</f>
        <v>0</v>
      </c>
      <c r="T130" s="44">
        <f>Nut_StatusTool!D124</f>
        <v>0</v>
      </c>
      <c r="U130" s="44">
        <f>Nut_StatusTool!F124</f>
        <v>0</v>
      </c>
      <c r="V130" s="285" t="str">
        <f>Nut_StatusTool!K124</f>
        <v/>
      </c>
      <c r="W130" s="44" t="str">
        <f>Nut_StatusTool!L124</f>
        <v/>
      </c>
      <c r="X130" s="44" t="str">
        <f>Nut_StatusTool!M124</f>
        <v/>
      </c>
      <c r="Y130" s="44" t="str">
        <f>Nut_StatusTool!N124</f>
        <v/>
      </c>
    </row>
    <row r="131" spans="1:25">
      <c r="A131" s="182" t="str">
        <f t="array" ref="A131">IF(ROWS(A$13:A131)&gt;$S$5,"",INDEX(Q$13:Q$512,SMALL(IF(($W$13:$W$512=$W$6)+(($W$13:$W$512=$W$7)+(($W$13:$W$512=$W$8)+(($X$13:$X$512=$X$6)+(($X$13:$X$512=$X$7)+(($Y$13:$Y$512=$Y$6)+(($Y$13:$Y$512=$Y$7)+(($Y$13:$Y$512=$Z$6)+(($Y$13:$Y$512=$Z$7))))))))),ROW($A$13:$A$512)-ROW($A$13)+1),ROWS(A$13:A131))))</f>
        <v/>
      </c>
      <c r="B131" s="290" t="str">
        <f t="array" ref="B131">IF(ROWS(B$13:B131)&gt;$S$5,"",INDEX(R$13:R$512,SMALL(IF(($W$13:$W$512=$W$6)+(($W$13:$W$512=$W$7)+(($W$13:$W$512=$W$8)+(($X$13:$X$512=$X$6)+(($X$13:$X$512=$X$7)+(($Y$13:$Y$512=$Y$6)+(($Y$13:$Y$512=$Y$7)+(($Y$13:$Y$512=$Z$6)+(($Y$13:$Y$512=$Z$7))))))))),ROW($A$13:$A$512)-ROW($A$13)+1),ROWS(B$13:B131))))</f>
        <v/>
      </c>
      <c r="C131" s="290" t="str">
        <f t="array" ref="C131">IF(ROWS(C$13:C131)&gt;$S$5,"",INDEX(S$13:S$512,SMALL(IF(($W$13:$W$512=$W$6)+(($W$13:$W$512=$W$7)+(($W$13:$W$512=$W$8)+(($X$13:$X$512=$X$6)+(($X$13:$X$512=$X$7)+(($Y$13:$Y$512=$Y$6)+(($Y$13:$Y$512=$Y$7)+(($Y$13:$Y$512=$Z$6)+(($Y$13:$Y$512=$Z$7))))))))),ROW($A$13:$A$512)-ROW($A$13)+1),ROWS(C$13:C131))))</f>
        <v/>
      </c>
      <c r="D131" s="316" t="str">
        <f t="array" ref="D131">IF(ROWS(D$13:D131)&gt;$S$5,"",INDEX(T$13:T$512,SMALL(IF(($W$13:$W$512=$W$6)+(($W$13:$W$512=$W$7)+(($W$13:$W$512=$W$8)+(($X$13:$X$512=$X$6)+(($X$13:$X$512=$X$7)+(($Y$13:$Y$512=$Y$6)+(($Y$13:$Y$512=$Y$7)+(($Y$13:$Y$512=$Z$6)+(($Y$13:$Y$512=$Z$7))))))))),ROW($A$13:$A$512)-ROW($A$13)+1),ROWS(D$13:D131))))</f>
        <v/>
      </c>
      <c r="E131" s="182" t="str">
        <f t="array" ref="E131">IF(ROWS(E$13:E131)&gt;$S$5,"",INDEX(U$13:U$512,SMALL(IF(($W$13:$W$512=$W$6)+(($W$13:$W$512=$W$7)+(($W$13:$W$512=$W$8)+(($X$13:$X$512=$X$6)+(($X$13:$X$512=$X$7)+(($Y$13:$Y$512=$Y$6)+(($Y$13:$Y$512=$Y$7)+(($Y$13:$Y$512=$Z$6)+(($Y$13:$Y$512=$Z$7))))))))),ROW($A$13:$A$512)-ROW($A$13)+1),ROWS(E$13:E131))))</f>
        <v/>
      </c>
      <c r="F131" s="182" t="str">
        <f t="array" ref="F131">IF(ROWS(F$13:F131)&gt;$S$5,"",INDEX(V$13:V$512,SMALL(IF(($W$13:$W$512=$W$6)+(($W$13:$W$512=$W$7)+(($W$13:$W$512=$W$8)+(($X$13:$X$512=$X$6)+(($X$13:$X$512=$X$7)+(($Y$13:$Y$512=$Y$6)+(($Y$13:$Y$512=$Y$7)+(($Y$13:$Y$512=$Z$6)+(($Y$13:$Y$512=$Z$7))))))))),ROW($A$13:$A$512)-ROW($A$13)+1),ROWS(F$13:F131))))</f>
        <v/>
      </c>
      <c r="G131" s="351" t="str">
        <f t="array" ref="G131">IF(ROWS(G$13:G131)&gt;$S$5,"",INDEX(W$13:W$512,SMALL(IF(($W$13:$W$512=$W$6)+(($W$13:$W$512=$W$7)+(($W$13:$W$512=$W$8)+(($X$13:$X$512=$X$6)+(($X$13:$X$512=$X$7)+(($Y$13:$Y$512=$Y$6)+(($Y$13:$Y$512=$Y$7)+(($Y$13:$Y$512=$Z$6)+(($Y$13:$Y$512=$Z$7))))))))),ROW($A$13:$A$512)-ROW($A$13)+1),ROWS(G$13:G131))))</f>
        <v/>
      </c>
      <c r="H131" s="351" t="str">
        <f t="array" ref="H131">IF(ROWS(H$13:H131)&gt;$S$5,"",INDEX(X$13:X$512,SMALL(IF(($W$13:$W$512=$W$6)+(($W$13:$W$512=$W$7)+(($W$13:$W$512=$W$8)+(($X$13:$X$512=$X$6)+(($X$13:$X$512=$X$7)+(($Y$13:$Y$512=$Y$6)+(($Y$13:$Y$512=$Y$7)+(($Y$13:$Y$512=$Z$6)+(($Y$13:$Y$512=$Z$7))))))))),ROW($A$13:$A$512)-ROW($A$13)+1),ROWS(H$13:H131))))</f>
        <v/>
      </c>
      <c r="I131" s="351" t="str">
        <f t="array" ref="I131">IF(ROWS(I$13:I131)&gt;$S$5,"",INDEX(Y$13:Y$512,SMALL(IF(($W$13:$W$512=$W$6)+(($W$13:$W$512=$W$7)+(($W$13:$W$512=$W$8)+(($X$13:$X$512=$X$6)+(($X$13:$X$512=$X$7)+(($Y$13:$Y$512=$Y$6)+(($Y$13:$Y$512=$Y$7)+(($Y$13:$Y$512=$Z$6)+(($Y$13:$Y$512=$Z$7))))))))),ROW($A$13:$A$512)-ROW($A$13)+1),ROWS(I$13:I131))))</f>
        <v/>
      </c>
      <c r="J131" s="136"/>
      <c r="Q131" s="44">
        <f>Nut_StatusTool!A125</f>
        <v>119</v>
      </c>
      <c r="R131" s="44">
        <f>Nut_StatusTool!B125</f>
        <v>0</v>
      </c>
      <c r="S131" s="44">
        <f>Nut_StatusTool!C125</f>
        <v>0</v>
      </c>
      <c r="T131" s="44">
        <f>Nut_StatusTool!D125</f>
        <v>0</v>
      </c>
      <c r="U131" s="44">
        <f>Nut_StatusTool!F125</f>
        <v>0</v>
      </c>
      <c r="V131" s="285" t="str">
        <f>Nut_StatusTool!K125</f>
        <v/>
      </c>
      <c r="W131" s="44" t="str">
        <f>Nut_StatusTool!L125</f>
        <v/>
      </c>
      <c r="X131" s="44" t="str">
        <f>Nut_StatusTool!M125</f>
        <v/>
      </c>
      <c r="Y131" s="44" t="str">
        <f>Nut_StatusTool!N125</f>
        <v/>
      </c>
    </row>
    <row r="132" spans="1:25">
      <c r="A132" s="182" t="str">
        <f t="array" ref="A132">IF(ROWS(A$13:A132)&gt;$S$5,"",INDEX(Q$13:Q$512,SMALL(IF(($W$13:$W$512=$W$6)+(($W$13:$W$512=$W$7)+(($W$13:$W$512=$W$8)+(($X$13:$X$512=$X$6)+(($X$13:$X$512=$X$7)+(($Y$13:$Y$512=$Y$6)+(($Y$13:$Y$512=$Y$7)+(($Y$13:$Y$512=$Z$6)+(($Y$13:$Y$512=$Z$7))))))))),ROW($A$13:$A$512)-ROW($A$13)+1),ROWS(A$13:A132))))</f>
        <v/>
      </c>
      <c r="B132" s="290" t="str">
        <f t="array" ref="B132">IF(ROWS(B$13:B132)&gt;$S$5,"",INDEX(R$13:R$512,SMALL(IF(($W$13:$W$512=$W$6)+(($W$13:$W$512=$W$7)+(($W$13:$W$512=$W$8)+(($X$13:$X$512=$X$6)+(($X$13:$X$512=$X$7)+(($Y$13:$Y$512=$Y$6)+(($Y$13:$Y$512=$Y$7)+(($Y$13:$Y$512=$Z$6)+(($Y$13:$Y$512=$Z$7))))))))),ROW($A$13:$A$512)-ROW($A$13)+1),ROWS(B$13:B132))))</f>
        <v/>
      </c>
      <c r="C132" s="290" t="str">
        <f t="array" ref="C132">IF(ROWS(C$13:C132)&gt;$S$5,"",INDEX(S$13:S$512,SMALL(IF(($W$13:$W$512=$W$6)+(($W$13:$W$512=$W$7)+(($W$13:$W$512=$W$8)+(($X$13:$X$512=$X$6)+(($X$13:$X$512=$X$7)+(($Y$13:$Y$512=$Y$6)+(($Y$13:$Y$512=$Y$7)+(($Y$13:$Y$512=$Z$6)+(($Y$13:$Y$512=$Z$7))))))))),ROW($A$13:$A$512)-ROW($A$13)+1),ROWS(C$13:C132))))</f>
        <v/>
      </c>
      <c r="D132" s="316" t="str">
        <f t="array" ref="D132">IF(ROWS(D$13:D132)&gt;$S$5,"",INDEX(T$13:T$512,SMALL(IF(($W$13:$W$512=$W$6)+(($W$13:$W$512=$W$7)+(($W$13:$W$512=$W$8)+(($X$13:$X$512=$X$6)+(($X$13:$X$512=$X$7)+(($Y$13:$Y$512=$Y$6)+(($Y$13:$Y$512=$Y$7)+(($Y$13:$Y$512=$Z$6)+(($Y$13:$Y$512=$Z$7))))))))),ROW($A$13:$A$512)-ROW($A$13)+1),ROWS(D$13:D132))))</f>
        <v/>
      </c>
      <c r="E132" s="182" t="str">
        <f t="array" ref="E132">IF(ROWS(E$13:E132)&gt;$S$5,"",INDEX(U$13:U$512,SMALL(IF(($W$13:$W$512=$W$6)+(($W$13:$W$512=$W$7)+(($W$13:$W$512=$W$8)+(($X$13:$X$512=$X$6)+(($X$13:$X$512=$X$7)+(($Y$13:$Y$512=$Y$6)+(($Y$13:$Y$512=$Y$7)+(($Y$13:$Y$512=$Z$6)+(($Y$13:$Y$512=$Z$7))))))))),ROW($A$13:$A$512)-ROW($A$13)+1),ROWS(E$13:E132))))</f>
        <v/>
      </c>
      <c r="F132" s="182" t="str">
        <f t="array" ref="F132">IF(ROWS(F$13:F132)&gt;$S$5,"",INDEX(V$13:V$512,SMALL(IF(($W$13:$W$512=$W$6)+(($W$13:$W$512=$W$7)+(($W$13:$W$512=$W$8)+(($X$13:$X$512=$X$6)+(($X$13:$X$512=$X$7)+(($Y$13:$Y$512=$Y$6)+(($Y$13:$Y$512=$Y$7)+(($Y$13:$Y$512=$Z$6)+(($Y$13:$Y$512=$Z$7))))))))),ROW($A$13:$A$512)-ROW($A$13)+1),ROWS(F$13:F132))))</f>
        <v/>
      </c>
      <c r="G132" s="351" t="str">
        <f t="array" ref="G132">IF(ROWS(G$13:G132)&gt;$S$5,"",INDEX(W$13:W$512,SMALL(IF(($W$13:$W$512=$W$6)+(($W$13:$W$512=$W$7)+(($W$13:$W$512=$W$8)+(($X$13:$X$512=$X$6)+(($X$13:$X$512=$X$7)+(($Y$13:$Y$512=$Y$6)+(($Y$13:$Y$512=$Y$7)+(($Y$13:$Y$512=$Z$6)+(($Y$13:$Y$512=$Z$7))))))))),ROW($A$13:$A$512)-ROW($A$13)+1),ROWS(G$13:G132))))</f>
        <v/>
      </c>
      <c r="H132" s="351" t="str">
        <f t="array" ref="H132">IF(ROWS(H$13:H132)&gt;$S$5,"",INDEX(X$13:X$512,SMALL(IF(($W$13:$W$512=$W$6)+(($W$13:$W$512=$W$7)+(($W$13:$W$512=$W$8)+(($X$13:$X$512=$X$6)+(($X$13:$X$512=$X$7)+(($Y$13:$Y$512=$Y$6)+(($Y$13:$Y$512=$Y$7)+(($Y$13:$Y$512=$Z$6)+(($Y$13:$Y$512=$Z$7))))))))),ROW($A$13:$A$512)-ROW($A$13)+1),ROWS(H$13:H132))))</f>
        <v/>
      </c>
      <c r="I132" s="351" t="str">
        <f t="array" ref="I132">IF(ROWS(I$13:I132)&gt;$S$5,"",INDEX(Y$13:Y$512,SMALL(IF(($W$13:$W$512=$W$6)+(($W$13:$W$512=$W$7)+(($W$13:$W$512=$W$8)+(($X$13:$X$512=$X$6)+(($X$13:$X$512=$X$7)+(($Y$13:$Y$512=$Y$6)+(($Y$13:$Y$512=$Y$7)+(($Y$13:$Y$512=$Z$6)+(($Y$13:$Y$512=$Z$7))))))))),ROW($A$13:$A$512)-ROW($A$13)+1),ROWS(I$13:I132))))</f>
        <v/>
      </c>
      <c r="J132" s="136"/>
      <c r="Q132" s="44">
        <f>Nut_StatusTool!A126</f>
        <v>120</v>
      </c>
      <c r="R132" s="44">
        <f>Nut_StatusTool!B126</f>
        <v>0</v>
      </c>
      <c r="S132" s="44">
        <f>Nut_StatusTool!C126</f>
        <v>0</v>
      </c>
      <c r="T132" s="44">
        <f>Nut_StatusTool!D126</f>
        <v>0</v>
      </c>
      <c r="U132" s="44">
        <f>Nut_StatusTool!F126</f>
        <v>0</v>
      </c>
      <c r="V132" s="285" t="str">
        <f>Nut_StatusTool!K126</f>
        <v/>
      </c>
      <c r="W132" s="44" t="str">
        <f>Nut_StatusTool!L126</f>
        <v/>
      </c>
      <c r="X132" s="44" t="str">
        <f>Nut_StatusTool!M126</f>
        <v/>
      </c>
      <c r="Y132" s="44" t="str">
        <f>Nut_StatusTool!N126</f>
        <v/>
      </c>
    </row>
    <row r="133" spans="1:25">
      <c r="A133" s="182" t="str">
        <f t="array" ref="A133">IF(ROWS(A$13:A133)&gt;$S$5,"",INDEX(Q$13:Q$512,SMALL(IF(($W$13:$W$512=$W$6)+(($W$13:$W$512=$W$7)+(($W$13:$W$512=$W$8)+(($X$13:$X$512=$X$6)+(($X$13:$X$512=$X$7)+(($Y$13:$Y$512=$Y$6)+(($Y$13:$Y$512=$Y$7)+(($Y$13:$Y$512=$Z$6)+(($Y$13:$Y$512=$Z$7))))))))),ROW($A$13:$A$512)-ROW($A$13)+1),ROWS(A$13:A133))))</f>
        <v/>
      </c>
      <c r="B133" s="290" t="str">
        <f t="array" ref="B133">IF(ROWS(B$13:B133)&gt;$S$5,"",INDEX(R$13:R$512,SMALL(IF(($W$13:$W$512=$W$6)+(($W$13:$W$512=$W$7)+(($W$13:$W$512=$W$8)+(($X$13:$X$512=$X$6)+(($X$13:$X$512=$X$7)+(($Y$13:$Y$512=$Y$6)+(($Y$13:$Y$512=$Y$7)+(($Y$13:$Y$512=$Z$6)+(($Y$13:$Y$512=$Z$7))))))))),ROW($A$13:$A$512)-ROW($A$13)+1),ROWS(B$13:B133))))</f>
        <v/>
      </c>
      <c r="C133" s="290" t="str">
        <f t="array" ref="C133">IF(ROWS(C$13:C133)&gt;$S$5,"",INDEX(S$13:S$512,SMALL(IF(($W$13:$W$512=$W$6)+(($W$13:$W$512=$W$7)+(($W$13:$W$512=$W$8)+(($X$13:$X$512=$X$6)+(($X$13:$X$512=$X$7)+(($Y$13:$Y$512=$Y$6)+(($Y$13:$Y$512=$Y$7)+(($Y$13:$Y$512=$Z$6)+(($Y$13:$Y$512=$Z$7))))))))),ROW($A$13:$A$512)-ROW($A$13)+1),ROWS(C$13:C133))))</f>
        <v/>
      </c>
      <c r="D133" s="316" t="str">
        <f t="array" ref="D133">IF(ROWS(D$13:D133)&gt;$S$5,"",INDEX(T$13:T$512,SMALL(IF(($W$13:$W$512=$W$6)+(($W$13:$W$512=$W$7)+(($W$13:$W$512=$W$8)+(($X$13:$X$512=$X$6)+(($X$13:$X$512=$X$7)+(($Y$13:$Y$512=$Y$6)+(($Y$13:$Y$512=$Y$7)+(($Y$13:$Y$512=$Z$6)+(($Y$13:$Y$512=$Z$7))))))))),ROW($A$13:$A$512)-ROW($A$13)+1),ROWS(D$13:D133))))</f>
        <v/>
      </c>
      <c r="E133" s="182" t="str">
        <f t="array" ref="E133">IF(ROWS(E$13:E133)&gt;$S$5,"",INDEX(U$13:U$512,SMALL(IF(($W$13:$W$512=$W$6)+(($W$13:$W$512=$W$7)+(($W$13:$W$512=$W$8)+(($X$13:$X$512=$X$6)+(($X$13:$X$512=$X$7)+(($Y$13:$Y$512=$Y$6)+(($Y$13:$Y$512=$Y$7)+(($Y$13:$Y$512=$Z$6)+(($Y$13:$Y$512=$Z$7))))))))),ROW($A$13:$A$512)-ROW($A$13)+1),ROWS(E$13:E133))))</f>
        <v/>
      </c>
      <c r="F133" s="182" t="str">
        <f t="array" ref="F133">IF(ROWS(F$13:F133)&gt;$S$5,"",INDEX(V$13:V$512,SMALL(IF(($W$13:$W$512=$W$6)+(($W$13:$W$512=$W$7)+(($W$13:$W$512=$W$8)+(($X$13:$X$512=$X$6)+(($X$13:$X$512=$X$7)+(($Y$13:$Y$512=$Y$6)+(($Y$13:$Y$512=$Y$7)+(($Y$13:$Y$512=$Z$6)+(($Y$13:$Y$512=$Z$7))))))))),ROW($A$13:$A$512)-ROW($A$13)+1),ROWS(F$13:F133))))</f>
        <v/>
      </c>
      <c r="G133" s="351" t="str">
        <f t="array" ref="G133">IF(ROWS(G$13:G133)&gt;$S$5,"",INDEX(W$13:W$512,SMALL(IF(($W$13:$W$512=$W$6)+(($W$13:$W$512=$W$7)+(($W$13:$W$512=$W$8)+(($X$13:$X$512=$X$6)+(($X$13:$X$512=$X$7)+(($Y$13:$Y$512=$Y$6)+(($Y$13:$Y$512=$Y$7)+(($Y$13:$Y$512=$Z$6)+(($Y$13:$Y$512=$Z$7))))))))),ROW($A$13:$A$512)-ROW($A$13)+1),ROWS(G$13:G133))))</f>
        <v/>
      </c>
      <c r="H133" s="351" t="str">
        <f t="array" ref="H133">IF(ROWS(H$13:H133)&gt;$S$5,"",INDEX(X$13:X$512,SMALL(IF(($W$13:$W$512=$W$6)+(($W$13:$W$512=$W$7)+(($W$13:$W$512=$W$8)+(($X$13:$X$512=$X$6)+(($X$13:$X$512=$X$7)+(($Y$13:$Y$512=$Y$6)+(($Y$13:$Y$512=$Y$7)+(($Y$13:$Y$512=$Z$6)+(($Y$13:$Y$512=$Z$7))))))))),ROW($A$13:$A$512)-ROW($A$13)+1),ROWS(H$13:H133))))</f>
        <v/>
      </c>
      <c r="I133" s="351" t="str">
        <f t="array" ref="I133">IF(ROWS(I$13:I133)&gt;$S$5,"",INDEX(Y$13:Y$512,SMALL(IF(($W$13:$W$512=$W$6)+(($W$13:$W$512=$W$7)+(($W$13:$W$512=$W$8)+(($X$13:$X$512=$X$6)+(($X$13:$X$512=$X$7)+(($Y$13:$Y$512=$Y$6)+(($Y$13:$Y$512=$Y$7)+(($Y$13:$Y$512=$Z$6)+(($Y$13:$Y$512=$Z$7))))))))),ROW($A$13:$A$512)-ROW($A$13)+1),ROWS(I$13:I133))))</f>
        <v/>
      </c>
      <c r="J133" s="136"/>
      <c r="Q133" s="44">
        <f>Nut_StatusTool!A127</f>
        <v>121</v>
      </c>
      <c r="R133" s="44">
        <f>Nut_StatusTool!B127</f>
        <v>0</v>
      </c>
      <c r="S133" s="44">
        <f>Nut_StatusTool!C127</f>
        <v>0</v>
      </c>
      <c r="T133" s="44">
        <f>Nut_StatusTool!D127</f>
        <v>0</v>
      </c>
      <c r="U133" s="44">
        <f>Nut_StatusTool!F127</f>
        <v>0</v>
      </c>
      <c r="V133" s="285" t="str">
        <f>Nut_StatusTool!K127</f>
        <v/>
      </c>
      <c r="W133" s="44" t="str">
        <f>Nut_StatusTool!L127</f>
        <v/>
      </c>
      <c r="X133" s="44" t="str">
        <f>Nut_StatusTool!M127</f>
        <v/>
      </c>
      <c r="Y133" s="44" t="str">
        <f>Nut_StatusTool!N127</f>
        <v/>
      </c>
    </row>
    <row r="134" spans="1:25">
      <c r="A134" s="182" t="str">
        <f t="array" ref="A134">IF(ROWS(A$13:A134)&gt;$S$5,"",INDEX(Q$13:Q$512,SMALL(IF(($W$13:$W$512=$W$6)+(($W$13:$W$512=$W$7)+(($W$13:$W$512=$W$8)+(($X$13:$X$512=$X$6)+(($X$13:$X$512=$X$7)+(($Y$13:$Y$512=$Y$6)+(($Y$13:$Y$512=$Y$7)+(($Y$13:$Y$512=$Z$6)+(($Y$13:$Y$512=$Z$7))))))))),ROW($A$13:$A$512)-ROW($A$13)+1),ROWS(A$13:A134))))</f>
        <v/>
      </c>
      <c r="B134" s="290" t="str">
        <f t="array" ref="B134">IF(ROWS(B$13:B134)&gt;$S$5,"",INDEX(R$13:R$512,SMALL(IF(($W$13:$W$512=$W$6)+(($W$13:$W$512=$W$7)+(($W$13:$W$512=$W$8)+(($X$13:$X$512=$X$6)+(($X$13:$X$512=$X$7)+(($Y$13:$Y$512=$Y$6)+(($Y$13:$Y$512=$Y$7)+(($Y$13:$Y$512=$Z$6)+(($Y$13:$Y$512=$Z$7))))))))),ROW($A$13:$A$512)-ROW($A$13)+1),ROWS(B$13:B134))))</f>
        <v/>
      </c>
      <c r="C134" s="290" t="str">
        <f t="array" ref="C134">IF(ROWS(C$13:C134)&gt;$S$5,"",INDEX(S$13:S$512,SMALL(IF(($W$13:$W$512=$W$6)+(($W$13:$W$512=$W$7)+(($W$13:$W$512=$W$8)+(($X$13:$X$512=$X$6)+(($X$13:$X$512=$X$7)+(($Y$13:$Y$512=$Y$6)+(($Y$13:$Y$512=$Y$7)+(($Y$13:$Y$512=$Z$6)+(($Y$13:$Y$512=$Z$7))))))))),ROW($A$13:$A$512)-ROW($A$13)+1),ROWS(C$13:C134))))</f>
        <v/>
      </c>
      <c r="D134" s="316" t="str">
        <f t="array" ref="D134">IF(ROWS(D$13:D134)&gt;$S$5,"",INDEX(T$13:T$512,SMALL(IF(($W$13:$W$512=$W$6)+(($W$13:$W$512=$W$7)+(($W$13:$W$512=$W$8)+(($X$13:$X$512=$X$6)+(($X$13:$X$512=$X$7)+(($Y$13:$Y$512=$Y$6)+(($Y$13:$Y$512=$Y$7)+(($Y$13:$Y$512=$Z$6)+(($Y$13:$Y$512=$Z$7))))))))),ROW($A$13:$A$512)-ROW($A$13)+1),ROWS(D$13:D134))))</f>
        <v/>
      </c>
      <c r="E134" s="182" t="str">
        <f t="array" ref="E134">IF(ROWS(E$13:E134)&gt;$S$5,"",INDEX(U$13:U$512,SMALL(IF(($W$13:$W$512=$W$6)+(($W$13:$W$512=$W$7)+(($W$13:$W$512=$W$8)+(($X$13:$X$512=$X$6)+(($X$13:$X$512=$X$7)+(($Y$13:$Y$512=$Y$6)+(($Y$13:$Y$512=$Y$7)+(($Y$13:$Y$512=$Z$6)+(($Y$13:$Y$512=$Z$7))))))))),ROW($A$13:$A$512)-ROW($A$13)+1),ROWS(E$13:E134))))</f>
        <v/>
      </c>
      <c r="F134" s="182" t="str">
        <f t="array" ref="F134">IF(ROWS(F$13:F134)&gt;$S$5,"",INDEX(V$13:V$512,SMALL(IF(($W$13:$W$512=$W$6)+(($W$13:$W$512=$W$7)+(($W$13:$W$512=$W$8)+(($X$13:$X$512=$X$6)+(($X$13:$X$512=$X$7)+(($Y$13:$Y$512=$Y$6)+(($Y$13:$Y$512=$Y$7)+(($Y$13:$Y$512=$Z$6)+(($Y$13:$Y$512=$Z$7))))))))),ROW($A$13:$A$512)-ROW($A$13)+1),ROWS(F$13:F134))))</f>
        <v/>
      </c>
      <c r="G134" s="351" t="str">
        <f t="array" ref="G134">IF(ROWS(G$13:G134)&gt;$S$5,"",INDEX(W$13:W$512,SMALL(IF(($W$13:$W$512=$W$6)+(($W$13:$W$512=$W$7)+(($W$13:$W$512=$W$8)+(($X$13:$X$512=$X$6)+(($X$13:$X$512=$X$7)+(($Y$13:$Y$512=$Y$6)+(($Y$13:$Y$512=$Y$7)+(($Y$13:$Y$512=$Z$6)+(($Y$13:$Y$512=$Z$7))))))))),ROW($A$13:$A$512)-ROW($A$13)+1),ROWS(G$13:G134))))</f>
        <v/>
      </c>
      <c r="H134" s="351" t="str">
        <f t="array" ref="H134">IF(ROWS(H$13:H134)&gt;$S$5,"",INDEX(X$13:X$512,SMALL(IF(($W$13:$W$512=$W$6)+(($W$13:$W$512=$W$7)+(($W$13:$W$512=$W$8)+(($X$13:$X$512=$X$6)+(($X$13:$X$512=$X$7)+(($Y$13:$Y$512=$Y$6)+(($Y$13:$Y$512=$Y$7)+(($Y$13:$Y$512=$Z$6)+(($Y$13:$Y$512=$Z$7))))))))),ROW($A$13:$A$512)-ROW($A$13)+1),ROWS(H$13:H134))))</f>
        <v/>
      </c>
      <c r="I134" s="351" t="str">
        <f t="array" ref="I134">IF(ROWS(I$13:I134)&gt;$S$5,"",INDEX(Y$13:Y$512,SMALL(IF(($W$13:$W$512=$W$6)+(($W$13:$W$512=$W$7)+(($W$13:$W$512=$W$8)+(($X$13:$X$512=$X$6)+(($X$13:$X$512=$X$7)+(($Y$13:$Y$512=$Y$6)+(($Y$13:$Y$512=$Y$7)+(($Y$13:$Y$512=$Z$6)+(($Y$13:$Y$512=$Z$7))))))))),ROW($A$13:$A$512)-ROW($A$13)+1),ROWS(I$13:I134))))</f>
        <v/>
      </c>
      <c r="J134" s="136"/>
      <c r="Q134" s="44">
        <f>Nut_StatusTool!A128</f>
        <v>122</v>
      </c>
      <c r="R134" s="44">
        <f>Nut_StatusTool!B128</f>
        <v>0</v>
      </c>
      <c r="S134" s="44">
        <f>Nut_StatusTool!C128</f>
        <v>0</v>
      </c>
      <c r="T134" s="44">
        <f>Nut_StatusTool!D128</f>
        <v>0</v>
      </c>
      <c r="U134" s="44">
        <f>Nut_StatusTool!F128</f>
        <v>0</v>
      </c>
      <c r="V134" s="285" t="str">
        <f>Nut_StatusTool!K128</f>
        <v/>
      </c>
      <c r="W134" s="44" t="str">
        <f>Nut_StatusTool!L128</f>
        <v/>
      </c>
      <c r="X134" s="44" t="str">
        <f>Nut_StatusTool!M128</f>
        <v/>
      </c>
      <c r="Y134" s="44" t="str">
        <f>Nut_StatusTool!N128</f>
        <v/>
      </c>
    </row>
    <row r="135" spans="1:25">
      <c r="A135" s="182" t="str">
        <f t="array" ref="A135">IF(ROWS(A$13:A135)&gt;$S$5,"",INDEX(Q$13:Q$512,SMALL(IF(($W$13:$W$512=$W$6)+(($W$13:$W$512=$W$7)+(($W$13:$W$512=$W$8)+(($X$13:$X$512=$X$6)+(($X$13:$X$512=$X$7)+(($Y$13:$Y$512=$Y$6)+(($Y$13:$Y$512=$Y$7)+(($Y$13:$Y$512=$Z$6)+(($Y$13:$Y$512=$Z$7))))))))),ROW($A$13:$A$512)-ROW($A$13)+1),ROWS(A$13:A135))))</f>
        <v/>
      </c>
      <c r="B135" s="290" t="str">
        <f t="array" ref="B135">IF(ROWS(B$13:B135)&gt;$S$5,"",INDEX(R$13:R$512,SMALL(IF(($W$13:$W$512=$W$6)+(($W$13:$W$512=$W$7)+(($W$13:$W$512=$W$8)+(($X$13:$X$512=$X$6)+(($X$13:$X$512=$X$7)+(($Y$13:$Y$512=$Y$6)+(($Y$13:$Y$512=$Y$7)+(($Y$13:$Y$512=$Z$6)+(($Y$13:$Y$512=$Z$7))))))))),ROW($A$13:$A$512)-ROW($A$13)+1),ROWS(B$13:B135))))</f>
        <v/>
      </c>
      <c r="C135" s="290" t="str">
        <f t="array" ref="C135">IF(ROWS(C$13:C135)&gt;$S$5,"",INDEX(S$13:S$512,SMALL(IF(($W$13:$W$512=$W$6)+(($W$13:$W$512=$W$7)+(($W$13:$W$512=$W$8)+(($X$13:$X$512=$X$6)+(($X$13:$X$512=$X$7)+(($Y$13:$Y$512=$Y$6)+(($Y$13:$Y$512=$Y$7)+(($Y$13:$Y$512=$Z$6)+(($Y$13:$Y$512=$Z$7))))))))),ROW($A$13:$A$512)-ROW($A$13)+1),ROWS(C$13:C135))))</f>
        <v/>
      </c>
      <c r="D135" s="316" t="str">
        <f t="array" ref="D135">IF(ROWS(D$13:D135)&gt;$S$5,"",INDEX(T$13:T$512,SMALL(IF(($W$13:$W$512=$W$6)+(($W$13:$W$512=$W$7)+(($W$13:$W$512=$W$8)+(($X$13:$X$512=$X$6)+(($X$13:$X$512=$X$7)+(($Y$13:$Y$512=$Y$6)+(($Y$13:$Y$512=$Y$7)+(($Y$13:$Y$512=$Z$6)+(($Y$13:$Y$512=$Z$7))))))))),ROW($A$13:$A$512)-ROW($A$13)+1),ROWS(D$13:D135))))</f>
        <v/>
      </c>
      <c r="E135" s="182" t="str">
        <f t="array" ref="E135">IF(ROWS(E$13:E135)&gt;$S$5,"",INDEX(U$13:U$512,SMALL(IF(($W$13:$W$512=$W$6)+(($W$13:$W$512=$W$7)+(($W$13:$W$512=$W$8)+(($X$13:$X$512=$X$6)+(($X$13:$X$512=$X$7)+(($Y$13:$Y$512=$Y$6)+(($Y$13:$Y$512=$Y$7)+(($Y$13:$Y$512=$Z$6)+(($Y$13:$Y$512=$Z$7))))))))),ROW($A$13:$A$512)-ROW($A$13)+1),ROWS(E$13:E135))))</f>
        <v/>
      </c>
      <c r="F135" s="182" t="str">
        <f t="array" ref="F135">IF(ROWS(F$13:F135)&gt;$S$5,"",INDEX(V$13:V$512,SMALL(IF(($W$13:$W$512=$W$6)+(($W$13:$W$512=$W$7)+(($W$13:$W$512=$W$8)+(($X$13:$X$512=$X$6)+(($X$13:$X$512=$X$7)+(($Y$13:$Y$512=$Y$6)+(($Y$13:$Y$512=$Y$7)+(($Y$13:$Y$512=$Z$6)+(($Y$13:$Y$512=$Z$7))))))))),ROW($A$13:$A$512)-ROW($A$13)+1),ROWS(F$13:F135))))</f>
        <v/>
      </c>
      <c r="G135" s="351" t="str">
        <f t="array" ref="G135">IF(ROWS(G$13:G135)&gt;$S$5,"",INDEX(W$13:W$512,SMALL(IF(($W$13:$W$512=$W$6)+(($W$13:$W$512=$W$7)+(($W$13:$W$512=$W$8)+(($X$13:$X$512=$X$6)+(($X$13:$X$512=$X$7)+(($Y$13:$Y$512=$Y$6)+(($Y$13:$Y$512=$Y$7)+(($Y$13:$Y$512=$Z$6)+(($Y$13:$Y$512=$Z$7))))))))),ROW($A$13:$A$512)-ROW($A$13)+1),ROWS(G$13:G135))))</f>
        <v/>
      </c>
      <c r="H135" s="351" t="str">
        <f t="array" ref="H135">IF(ROWS(H$13:H135)&gt;$S$5,"",INDEX(X$13:X$512,SMALL(IF(($W$13:$W$512=$W$6)+(($W$13:$W$512=$W$7)+(($W$13:$W$512=$W$8)+(($X$13:$X$512=$X$6)+(($X$13:$X$512=$X$7)+(($Y$13:$Y$512=$Y$6)+(($Y$13:$Y$512=$Y$7)+(($Y$13:$Y$512=$Z$6)+(($Y$13:$Y$512=$Z$7))))))))),ROW($A$13:$A$512)-ROW($A$13)+1),ROWS(H$13:H135))))</f>
        <v/>
      </c>
      <c r="I135" s="351" t="str">
        <f t="array" ref="I135">IF(ROWS(I$13:I135)&gt;$S$5,"",INDEX(Y$13:Y$512,SMALL(IF(($W$13:$W$512=$W$6)+(($W$13:$W$512=$W$7)+(($W$13:$W$512=$W$8)+(($X$13:$X$512=$X$6)+(($X$13:$X$512=$X$7)+(($Y$13:$Y$512=$Y$6)+(($Y$13:$Y$512=$Y$7)+(($Y$13:$Y$512=$Z$6)+(($Y$13:$Y$512=$Z$7))))))))),ROW($A$13:$A$512)-ROW($A$13)+1),ROWS(I$13:I135))))</f>
        <v/>
      </c>
      <c r="J135" s="136"/>
      <c r="Q135" s="44">
        <f>Nut_StatusTool!A129</f>
        <v>123</v>
      </c>
      <c r="R135" s="44">
        <f>Nut_StatusTool!B129</f>
        <v>0</v>
      </c>
      <c r="S135" s="44">
        <f>Nut_StatusTool!C129</f>
        <v>0</v>
      </c>
      <c r="T135" s="44">
        <f>Nut_StatusTool!D129</f>
        <v>0</v>
      </c>
      <c r="U135" s="44">
        <f>Nut_StatusTool!F129</f>
        <v>0</v>
      </c>
      <c r="V135" s="285" t="str">
        <f>Nut_StatusTool!K129</f>
        <v/>
      </c>
      <c r="W135" s="44" t="str">
        <f>Nut_StatusTool!L129</f>
        <v/>
      </c>
      <c r="X135" s="44" t="str">
        <f>Nut_StatusTool!M129</f>
        <v/>
      </c>
      <c r="Y135" s="44" t="str">
        <f>Nut_StatusTool!N129</f>
        <v/>
      </c>
    </row>
    <row r="136" spans="1:25">
      <c r="A136" s="182" t="str">
        <f t="array" ref="A136">IF(ROWS(A$13:A136)&gt;$S$5,"",INDEX(Q$13:Q$512,SMALL(IF(($W$13:$W$512=$W$6)+(($W$13:$W$512=$W$7)+(($W$13:$W$512=$W$8)+(($X$13:$X$512=$X$6)+(($X$13:$X$512=$X$7)+(($Y$13:$Y$512=$Y$6)+(($Y$13:$Y$512=$Y$7)+(($Y$13:$Y$512=$Z$6)+(($Y$13:$Y$512=$Z$7))))))))),ROW($A$13:$A$512)-ROW($A$13)+1),ROWS(A$13:A136))))</f>
        <v/>
      </c>
      <c r="B136" s="290" t="str">
        <f t="array" ref="B136">IF(ROWS(B$13:B136)&gt;$S$5,"",INDEX(R$13:R$512,SMALL(IF(($W$13:$W$512=$W$6)+(($W$13:$W$512=$W$7)+(($W$13:$W$512=$W$8)+(($X$13:$X$512=$X$6)+(($X$13:$X$512=$X$7)+(($Y$13:$Y$512=$Y$6)+(($Y$13:$Y$512=$Y$7)+(($Y$13:$Y$512=$Z$6)+(($Y$13:$Y$512=$Z$7))))))))),ROW($A$13:$A$512)-ROW($A$13)+1),ROWS(B$13:B136))))</f>
        <v/>
      </c>
      <c r="C136" s="290" t="str">
        <f t="array" ref="C136">IF(ROWS(C$13:C136)&gt;$S$5,"",INDEX(S$13:S$512,SMALL(IF(($W$13:$W$512=$W$6)+(($W$13:$W$512=$W$7)+(($W$13:$W$512=$W$8)+(($X$13:$X$512=$X$6)+(($X$13:$X$512=$X$7)+(($Y$13:$Y$512=$Y$6)+(($Y$13:$Y$512=$Y$7)+(($Y$13:$Y$512=$Z$6)+(($Y$13:$Y$512=$Z$7))))))))),ROW($A$13:$A$512)-ROW($A$13)+1),ROWS(C$13:C136))))</f>
        <v/>
      </c>
      <c r="D136" s="316" t="str">
        <f t="array" ref="D136">IF(ROWS(D$13:D136)&gt;$S$5,"",INDEX(T$13:T$512,SMALL(IF(($W$13:$W$512=$W$6)+(($W$13:$W$512=$W$7)+(($W$13:$W$512=$W$8)+(($X$13:$X$512=$X$6)+(($X$13:$X$512=$X$7)+(($Y$13:$Y$512=$Y$6)+(($Y$13:$Y$512=$Y$7)+(($Y$13:$Y$512=$Z$6)+(($Y$13:$Y$512=$Z$7))))))))),ROW($A$13:$A$512)-ROW($A$13)+1),ROWS(D$13:D136))))</f>
        <v/>
      </c>
      <c r="E136" s="182" t="str">
        <f t="array" ref="E136">IF(ROWS(E$13:E136)&gt;$S$5,"",INDEX(U$13:U$512,SMALL(IF(($W$13:$W$512=$W$6)+(($W$13:$W$512=$W$7)+(($W$13:$W$512=$W$8)+(($X$13:$X$512=$X$6)+(($X$13:$X$512=$X$7)+(($Y$13:$Y$512=$Y$6)+(($Y$13:$Y$512=$Y$7)+(($Y$13:$Y$512=$Z$6)+(($Y$13:$Y$512=$Z$7))))))))),ROW($A$13:$A$512)-ROW($A$13)+1),ROWS(E$13:E136))))</f>
        <v/>
      </c>
      <c r="F136" s="182" t="str">
        <f t="array" ref="F136">IF(ROWS(F$13:F136)&gt;$S$5,"",INDEX(V$13:V$512,SMALL(IF(($W$13:$W$512=$W$6)+(($W$13:$W$512=$W$7)+(($W$13:$W$512=$W$8)+(($X$13:$X$512=$X$6)+(($X$13:$X$512=$X$7)+(($Y$13:$Y$512=$Y$6)+(($Y$13:$Y$512=$Y$7)+(($Y$13:$Y$512=$Z$6)+(($Y$13:$Y$512=$Z$7))))))))),ROW($A$13:$A$512)-ROW($A$13)+1),ROWS(F$13:F136))))</f>
        <v/>
      </c>
      <c r="G136" s="351" t="str">
        <f t="array" ref="G136">IF(ROWS(G$13:G136)&gt;$S$5,"",INDEX(W$13:W$512,SMALL(IF(($W$13:$W$512=$W$6)+(($W$13:$W$512=$W$7)+(($W$13:$W$512=$W$8)+(($X$13:$X$512=$X$6)+(($X$13:$X$512=$X$7)+(($Y$13:$Y$512=$Y$6)+(($Y$13:$Y$512=$Y$7)+(($Y$13:$Y$512=$Z$6)+(($Y$13:$Y$512=$Z$7))))))))),ROW($A$13:$A$512)-ROW($A$13)+1),ROWS(G$13:G136))))</f>
        <v/>
      </c>
      <c r="H136" s="351" t="str">
        <f t="array" ref="H136">IF(ROWS(H$13:H136)&gt;$S$5,"",INDEX(X$13:X$512,SMALL(IF(($W$13:$W$512=$W$6)+(($W$13:$W$512=$W$7)+(($W$13:$W$512=$W$8)+(($X$13:$X$512=$X$6)+(($X$13:$X$512=$X$7)+(($Y$13:$Y$512=$Y$6)+(($Y$13:$Y$512=$Y$7)+(($Y$13:$Y$512=$Z$6)+(($Y$13:$Y$512=$Z$7))))))))),ROW($A$13:$A$512)-ROW($A$13)+1),ROWS(H$13:H136))))</f>
        <v/>
      </c>
      <c r="I136" s="351" t="str">
        <f t="array" ref="I136">IF(ROWS(I$13:I136)&gt;$S$5,"",INDEX(Y$13:Y$512,SMALL(IF(($W$13:$W$512=$W$6)+(($W$13:$W$512=$W$7)+(($W$13:$W$512=$W$8)+(($X$13:$X$512=$X$6)+(($X$13:$X$512=$X$7)+(($Y$13:$Y$512=$Y$6)+(($Y$13:$Y$512=$Y$7)+(($Y$13:$Y$512=$Z$6)+(($Y$13:$Y$512=$Z$7))))))))),ROW($A$13:$A$512)-ROW($A$13)+1),ROWS(I$13:I136))))</f>
        <v/>
      </c>
      <c r="J136" s="136"/>
      <c r="Q136" s="44">
        <f>Nut_StatusTool!A130</f>
        <v>124</v>
      </c>
      <c r="R136" s="44">
        <f>Nut_StatusTool!B130</f>
        <v>0</v>
      </c>
      <c r="S136" s="44">
        <f>Nut_StatusTool!C130</f>
        <v>0</v>
      </c>
      <c r="T136" s="44">
        <f>Nut_StatusTool!D130</f>
        <v>0</v>
      </c>
      <c r="U136" s="44">
        <f>Nut_StatusTool!F130</f>
        <v>0</v>
      </c>
      <c r="V136" s="285" t="str">
        <f>Nut_StatusTool!K130</f>
        <v/>
      </c>
      <c r="W136" s="44" t="str">
        <f>Nut_StatusTool!L130</f>
        <v/>
      </c>
      <c r="X136" s="44" t="str">
        <f>Nut_StatusTool!M130</f>
        <v/>
      </c>
      <c r="Y136" s="44" t="str">
        <f>Nut_StatusTool!N130</f>
        <v/>
      </c>
    </row>
    <row r="137" spans="1:25">
      <c r="A137" s="182" t="str">
        <f t="array" ref="A137">IF(ROWS(A$13:A137)&gt;$S$5,"",INDEX(Q$13:Q$512,SMALL(IF(($W$13:$W$512=$W$6)+(($W$13:$W$512=$W$7)+(($W$13:$W$512=$W$8)+(($X$13:$X$512=$X$6)+(($X$13:$X$512=$X$7)+(($Y$13:$Y$512=$Y$6)+(($Y$13:$Y$512=$Y$7)+(($Y$13:$Y$512=$Z$6)+(($Y$13:$Y$512=$Z$7))))))))),ROW($A$13:$A$512)-ROW($A$13)+1),ROWS(A$13:A137))))</f>
        <v/>
      </c>
      <c r="B137" s="290" t="str">
        <f t="array" ref="B137">IF(ROWS(B$13:B137)&gt;$S$5,"",INDEX(R$13:R$512,SMALL(IF(($W$13:$W$512=$W$6)+(($W$13:$W$512=$W$7)+(($W$13:$W$512=$W$8)+(($X$13:$X$512=$X$6)+(($X$13:$X$512=$X$7)+(($Y$13:$Y$512=$Y$6)+(($Y$13:$Y$512=$Y$7)+(($Y$13:$Y$512=$Z$6)+(($Y$13:$Y$512=$Z$7))))))))),ROW($A$13:$A$512)-ROW($A$13)+1),ROWS(B$13:B137))))</f>
        <v/>
      </c>
      <c r="C137" s="290" t="str">
        <f t="array" ref="C137">IF(ROWS(C$13:C137)&gt;$S$5,"",INDEX(S$13:S$512,SMALL(IF(($W$13:$W$512=$W$6)+(($W$13:$W$512=$W$7)+(($W$13:$W$512=$W$8)+(($X$13:$X$512=$X$6)+(($X$13:$X$512=$X$7)+(($Y$13:$Y$512=$Y$6)+(($Y$13:$Y$512=$Y$7)+(($Y$13:$Y$512=$Z$6)+(($Y$13:$Y$512=$Z$7))))))))),ROW($A$13:$A$512)-ROW($A$13)+1),ROWS(C$13:C137))))</f>
        <v/>
      </c>
      <c r="D137" s="316" t="str">
        <f t="array" ref="D137">IF(ROWS(D$13:D137)&gt;$S$5,"",INDEX(T$13:T$512,SMALL(IF(($W$13:$W$512=$W$6)+(($W$13:$W$512=$W$7)+(($W$13:$W$512=$W$8)+(($X$13:$X$512=$X$6)+(($X$13:$X$512=$X$7)+(($Y$13:$Y$512=$Y$6)+(($Y$13:$Y$512=$Y$7)+(($Y$13:$Y$512=$Z$6)+(($Y$13:$Y$512=$Z$7))))))))),ROW($A$13:$A$512)-ROW($A$13)+1),ROWS(D$13:D137))))</f>
        <v/>
      </c>
      <c r="E137" s="182" t="str">
        <f t="array" ref="E137">IF(ROWS(E$13:E137)&gt;$S$5,"",INDEX(U$13:U$512,SMALL(IF(($W$13:$W$512=$W$6)+(($W$13:$W$512=$W$7)+(($W$13:$W$512=$W$8)+(($X$13:$X$512=$X$6)+(($X$13:$X$512=$X$7)+(($Y$13:$Y$512=$Y$6)+(($Y$13:$Y$512=$Y$7)+(($Y$13:$Y$512=$Z$6)+(($Y$13:$Y$512=$Z$7))))))))),ROW($A$13:$A$512)-ROW($A$13)+1),ROWS(E$13:E137))))</f>
        <v/>
      </c>
      <c r="F137" s="182" t="str">
        <f t="array" ref="F137">IF(ROWS(F$13:F137)&gt;$S$5,"",INDEX(V$13:V$512,SMALL(IF(($W$13:$W$512=$W$6)+(($W$13:$W$512=$W$7)+(($W$13:$W$512=$W$8)+(($X$13:$X$512=$X$6)+(($X$13:$X$512=$X$7)+(($Y$13:$Y$512=$Y$6)+(($Y$13:$Y$512=$Y$7)+(($Y$13:$Y$512=$Z$6)+(($Y$13:$Y$512=$Z$7))))))))),ROW($A$13:$A$512)-ROW($A$13)+1),ROWS(F$13:F137))))</f>
        <v/>
      </c>
      <c r="G137" s="351" t="str">
        <f t="array" ref="G137">IF(ROWS(G$13:G137)&gt;$S$5,"",INDEX(W$13:W$512,SMALL(IF(($W$13:$W$512=$W$6)+(($W$13:$W$512=$W$7)+(($W$13:$W$512=$W$8)+(($X$13:$X$512=$X$6)+(($X$13:$X$512=$X$7)+(($Y$13:$Y$512=$Y$6)+(($Y$13:$Y$512=$Y$7)+(($Y$13:$Y$512=$Z$6)+(($Y$13:$Y$512=$Z$7))))))))),ROW($A$13:$A$512)-ROW($A$13)+1),ROWS(G$13:G137))))</f>
        <v/>
      </c>
      <c r="H137" s="351" t="str">
        <f t="array" ref="H137">IF(ROWS(H$13:H137)&gt;$S$5,"",INDEX(X$13:X$512,SMALL(IF(($W$13:$W$512=$W$6)+(($W$13:$W$512=$W$7)+(($W$13:$W$512=$W$8)+(($X$13:$X$512=$X$6)+(($X$13:$X$512=$X$7)+(($Y$13:$Y$512=$Y$6)+(($Y$13:$Y$512=$Y$7)+(($Y$13:$Y$512=$Z$6)+(($Y$13:$Y$512=$Z$7))))))))),ROW($A$13:$A$512)-ROW($A$13)+1),ROWS(H$13:H137))))</f>
        <v/>
      </c>
      <c r="I137" s="351" t="str">
        <f t="array" ref="I137">IF(ROWS(I$13:I137)&gt;$S$5,"",INDEX(Y$13:Y$512,SMALL(IF(($W$13:$W$512=$W$6)+(($W$13:$W$512=$W$7)+(($W$13:$W$512=$W$8)+(($X$13:$X$512=$X$6)+(($X$13:$X$512=$X$7)+(($Y$13:$Y$512=$Y$6)+(($Y$13:$Y$512=$Y$7)+(($Y$13:$Y$512=$Z$6)+(($Y$13:$Y$512=$Z$7))))))))),ROW($A$13:$A$512)-ROW($A$13)+1),ROWS(I$13:I137))))</f>
        <v/>
      </c>
      <c r="J137" s="136"/>
      <c r="Q137" s="44">
        <f>Nut_StatusTool!A131</f>
        <v>125</v>
      </c>
      <c r="R137" s="44">
        <f>Nut_StatusTool!B131</f>
        <v>0</v>
      </c>
      <c r="S137" s="44">
        <f>Nut_StatusTool!C131</f>
        <v>0</v>
      </c>
      <c r="T137" s="44">
        <f>Nut_StatusTool!D131</f>
        <v>0</v>
      </c>
      <c r="U137" s="44">
        <f>Nut_StatusTool!F131</f>
        <v>0</v>
      </c>
      <c r="V137" s="285" t="str">
        <f>Nut_StatusTool!K131</f>
        <v/>
      </c>
      <c r="W137" s="44" t="str">
        <f>Nut_StatusTool!L131</f>
        <v/>
      </c>
      <c r="X137" s="44" t="str">
        <f>Nut_StatusTool!M131</f>
        <v/>
      </c>
      <c r="Y137" s="44" t="str">
        <f>Nut_StatusTool!N131</f>
        <v/>
      </c>
    </row>
    <row r="138" spans="1:25">
      <c r="A138" s="182" t="str">
        <f t="array" ref="A138">IF(ROWS(A$13:A138)&gt;$S$5,"",INDEX(Q$13:Q$512,SMALL(IF(($W$13:$W$512=$W$6)+(($W$13:$W$512=$W$7)+(($W$13:$W$512=$W$8)+(($X$13:$X$512=$X$6)+(($X$13:$X$512=$X$7)+(($Y$13:$Y$512=$Y$6)+(($Y$13:$Y$512=$Y$7)+(($Y$13:$Y$512=$Z$6)+(($Y$13:$Y$512=$Z$7))))))))),ROW($A$13:$A$512)-ROW($A$13)+1),ROWS(A$13:A138))))</f>
        <v/>
      </c>
      <c r="B138" s="290" t="str">
        <f t="array" ref="B138">IF(ROWS(B$13:B138)&gt;$S$5,"",INDEX(R$13:R$512,SMALL(IF(($W$13:$W$512=$W$6)+(($W$13:$W$512=$W$7)+(($W$13:$W$512=$W$8)+(($X$13:$X$512=$X$6)+(($X$13:$X$512=$X$7)+(($Y$13:$Y$512=$Y$6)+(($Y$13:$Y$512=$Y$7)+(($Y$13:$Y$512=$Z$6)+(($Y$13:$Y$512=$Z$7))))))))),ROW($A$13:$A$512)-ROW($A$13)+1),ROWS(B$13:B138))))</f>
        <v/>
      </c>
      <c r="C138" s="290" t="str">
        <f t="array" ref="C138">IF(ROWS(C$13:C138)&gt;$S$5,"",INDEX(S$13:S$512,SMALL(IF(($W$13:$W$512=$W$6)+(($W$13:$W$512=$W$7)+(($W$13:$W$512=$W$8)+(($X$13:$X$512=$X$6)+(($X$13:$X$512=$X$7)+(($Y$13:$Y$512=$Y$6)+(($Y$13:$Y$512=$Y$7)+(($Y$13:$Y$512=$Z$6)+(($Y$13:$Y$512=$Z$7))))))))),ROW($A$13:$A$512)-ROW($A$13)+1),ROWS(C$13:C138))))</f>
        <v/>
      </c>
      <c r="D138" s="316" t="str">
        <f t="array" ref="D138">IF(ROWS(D$13:D138)&gt;$S$5,"",INDEX(T$13:T$512,SMALL(IF(($W$13:$W$512=$W$6)+(($W$13:$W$512=$W$7)+(($W$13:$W$512=$W$8)+(($X$13:$X$512=$X$6)+(($X$13:$X$512=$X$7)+(($Y$13:$Y$512=$Y$6)+(($Y$13:$Y$512=$Y$7)+(($Y$13:$Y$512=$Z$6)+(($Y$13:$Y$512=$Z$7))))))))),ROW($A$13:$A$512)-ROW($A$13)+1),ROWS(D$13:D138))))</f>
        <v/>
      </c>
      <c r="E138" s="182" t="str">
        <f t="array" ref="E138">IF(ROWS(E$13:E138)&gt;$S$5,"",INDEX(U$13:U$512,SMALL(IF(($W$13:$W$512=$W$6)+(($W$13:$W$512=$W$7)+(($W$13:$W$512=$W$8)+(($X$13:$X$512=$X$6)+(($X$13:$X$512=$X$7)+(($Y$13:$Y$512=$Y$6)+(($Y$13:$Y$512=$Y$7)+(($Y$13:$Y$512=$Z$6)+(($Y$13:$Y$512=$Z$7))))))))),ROW($A$13:$A$512)-ROW($A$13)+1),ROWS(E$13:E138))))</f>
        <v/>
      </c>
      <c r="F138" s="182" t="str">
        <f t="array" ref="F138">IF(ROWS(F$13:F138)&gt;$S$5,"",INDEX(V$13:V$512,SMALL(IF(($W$13:$W$512=$W$6)+(($W$13:$W$512=$W$7)+(($W$13:$W$512=$W$8)+(($X$13:$X$512=$X$6)+(($X$13:$X$512=$X$7)+(($Y$13:$Y$512=$Y$6)+(($Y$13:$Y$512=$Y$7)+(($Y$13:$Y$512=$Z$6)+(($Y$13:$Y$512=$Z$7))))))))),ROW($A$13:$A$512)-ROW($A$13)+1),ROWS(F$13:F138))))</f>
        <v/>
      </c>
      <c r="G138" s="351" t="str">
        <f t="array" ref="G138">IF(ROWS(G$13:G138)&gt;$S$5,"",INDEX(W$13:W$512,SMALL(IF(($W$13:$W$512=$W$6)+(($W$13:$W$512=$W$7)+(($W$13:$W$512=$W$8)+(($X$13:$X$512=$X$6)+(($X$13:$X$512=$X$7)+(($Y$13:$Y$512=$Y$6)+(($Y$13:$Y$512=$Y$7)+(($Y$13:$Y$512=$Z$6)+(($Y$13:$Y$512=$Z$7))))))))),ROW($A$13:$A$512)-ROW($A$13)+1),ROWS(G$13:G138))))</f>
        <v/>
      </c>
      <c r="H138" s="351" t="str">
        <f t="array" ref="H138">IF(ROWS(H$13:H138)&gt;$S$5,"",INDEX(X$13:X$512,SMALL(IF(($W$13:$W$512=$W$6)+(($W$13:$W$512=$W$7)+(($W$13:$W$512=$W$8)+(($X$13:$X$512=$X$6)+(($X$13:$X$512=$X$7)+(($Y$13:$Y$512=$Y$6)+(($Y$13:$Y$512=$Y$7)+(($Y$13:$Y$512=$Z$6)+(($Y$13:$Y$512=$Z$7))))))))),ROW($A$13:$A$512)-ROW($A$13)+1),ROWS(H$13:H138))))</f>
        <v/>
      </c>
      <c r="I138" s="351" t="str">
        <f t="array" ref="I138">IF(ROWS(I$13:I138)&gt;$S$5,"",INDEX(Y$13:Y$512,SMALL(IF(($W$13:$W$512=$W$6)+(($W$13:$W$512=$W$7)+(($W$13:$W$512=$W$8)+(($X$13:$X$512=$X$6)+(($X$13:$X$512=$X$7)+(($Y$13:$Y$512=$Y$6)+(($Y$13:$Y$512=$Y$7)+(($Y$13:$Y$512=$Z$6)+(($Y$13:$Y$512=$Z$7))))))))),ROW($A$13:$A$512)-ROW($A$13)+1),ROWS(I$13:I138))))</f>
        <v/>
      </c>
      <c r="J138" s="136"/>
      <c r="Q138" s="44">
        <f>Nut_StatusTool!A132</f>
        <v>126</v>
      </c>
      <c r="R138" s="44">
        <f>Nut_StatusTool!B132</f>
        <v>0</v>
      </c>
      <c r="S138" s="44">
        <f>Nut_StatusTool!C132</f>
        <v>0</v>
      </c>
      <c r="T138" s="44">
        <f>Nut_StatusTool!D132</f>
        <v>0</v>
      </c>
      <c r="U138" s="44">
        <f>Nut_StatusTool!F132</f>
        <v>0</v>
      </c>
      <c r="V138" s="285" t="str">
        <f>Nut_StatusTool!K132</f>
        <v/>
      </c>
      <c r="W138" s="44" t="str">
        <f>Nut_StatusTool!L132</f>
        <v/>
      </c>
      <c r="X138" s="44" t="str">
        <f>Nut_StatusTool!M132</f>
        <v/>
      </c>
      <c r="Y138" s="44" t="str">
        <f>Nut_StatusTool!N132</f>
        <v/>
      </c>
    </row>
    <row r="139" spans="1:25">
      <c r="A139" s="182" t="str">
        <f t="array" ref="A139">IF(ROWS(A$13:A139)&gt;$S$5,"",INDEX(Q$13:Q$512,SMALL(IF(($W$13:$W$512=$W$6)+(($W$13:$W$512=$W$7)+(($W$13:$W$512=$W$8)+(($X$13:$X$512=$X$6)+(($X$13:$X$512=$X$7)+(($Y$13:$Y$512=$Y$6)+(($Y$13:$Y$512=$Y$7)+(($Y$13:$Y$512=$Z$6)+(($Y$13:$Y$512=$Z$7))))))))),ROW($A$13:$A$512)-ROW($A$13)+1),ROWS(A$13:A139))))</f>
        <v/>
      </c>
      <c r="B139" s="290" t="str">
        <f t="array" ref="B139">IF(ROWS(B$13:B139)&gt;$S$5,"",INDEX(R$13:R$512,SMALL(IF(($W$13:$W$512=$W$6)+(($W$13:$W$512=$W$7)+(($W$13:$W$512=$W$8)+(($X$13:$X$512=$X$6)+(($X$13:$X$512=$X$7)+(($Y$13:$Y$512=$Y$6)+(($Y$13:$Y$512=$Y$7)+(($Y$13:$Y$512=$Z$6)+(($Y$13:$Y$512=$Z$7))))))))),ROW($A$13:$A$512)-ROW($A$13)+1),ROWS(B$13:B139))))</f>
        <v/>
      </c>
      <c r="C139" s="290" t="str">
        <f t="array" ref="C139">IF(ROWS(C$13:C139)&gt;$S$5,"",INDEX(S$13:S$512,SMALL(IF(($W$13:$W$512=$W$6)+(($W$13:$W$512=$W$7)+(($W$13:$W$512=$W$8)+(($X$13:$X$512=$X$6)+(($X$13:$X$512=$X$7)+(($Y$13:$Y$512=$Y$6)+(($Y$13:$Y$512=$Y$7)+(($Y$13:$Y$512=$Z$6)+(($Y$13:$Y$512=$Z$7))))))))),ROW($A$13:$A$512)-ROW($A$13)+1),ROWS(C$13:C139))))</f>
        <v/>
      </c>
      <c r="D139" s="316" t="str">
        <f t="array" ref="D139">IF(ROWS(D$13:D139)&gt;$S$5,"",INDEX(T$13:T$512,SMALL(IF(($W$13:$W$512=$W$6)+(($W$13:$W$512=$W$7)+(($W$13:$W$512=$W$8)+(($X$13:$X$512=$X$6)+(($X$13:$X$512=$X$7)+(($Y$13:$Y$512=$Y$6)+(($Y$13:$Y$512=$Y$7)+(($Y$13:$Y$512=$Z$6)+(($Y$13:$Y$512=$Z$7))))))))),ROW($A$13:$A$512)-ROW($A$13)+1),ROWS(D$13:D139))))</f>
        <v/>
      </c>
      <c r="E139" s="182" t="str">
        <f t="array" ref="E139">IF(ROWS(E$13:E139)&gt;$S$5,"",INDEX(U$13:U$512,SMALL(IF(($W$13:$W$512=$W$6)+(($W$13:$W$512=$W$7)+(($W$13:$W$512=$W$8)+(($X$13:$X$512=$X$6)+(($X$13:$X$512=$X$7)+(($Y$13:$Y$512=$Y$6)+(($Y$13:$Y$512=$Y$7)+(($Y$13:$Y$512=$Z$6)+(($Y$13:$Y$512=$Z$7))))))))),ROW($A$13:$A$512)-ROW($A$13)+1),ROWS(E$13:E139))))</f>
        <v/>
      </c>
      <c r="F139" s="182" t="str">
        <f t="array" ref="F139">IF(ROWS(F$13:F139)&gt;$S$5,"",INDEX(V$13:V$512,SMALL(IF(($W$13:$W$512=$W$6)+(($W$13:$W$512=$W$7)+(($W$13:$W$512=$W$8)+(($X$13:$X$512=$X$6)+(($X$13:$X$512=$X$7)+(($Y$13:$Y$512=$Y$6)+(($Y$13:$Y$512=$Y$7)+(($Y$13:$Y$512=$Z$6)+(($Y$13:$Y$512=$Z$7))))))))),ROW($A$13:$A$512)-ROW($A$13)+1),ROWS(F$13:F139))))</f>
        <v/>
      </c>
      <c r="G139" s="351" t="str">
        <f t="array" ref="G139">IF(ROWS(G$13:G139)&gt;$S$5,"",INDEX(W$13:W$512,SMALL(IF(($W$13:$W$512=$W$6)+(($W$13:$W$512=$W$7)+(($W$13:$W$512=$W$8)+(($X$13:$X$512=$X$6)+(($X$13:$X$512=$X$7)+(($Y$13:$Y$512=$Y$6)+(($Y$13:$Y$512=$Y$7)+(($Y$13:$Y$512=$Z$6)+(($Y$13:$Y$512=$Z$7))))))))),ROW($A$13:$A$512)-ROW($A$13)+1),ROWS(G$13:G139))))</f>
        <v/>
      </c>
      <c r="H139" s="351" t="str">
        <f t="array" ref="H139">IF(ROWS(H$13:H139)&gt;$S$5,"",INDEX(X$13:X$512,SMALL(IF(($W$13:$W$512=$W$6)+(($W$13:$W$512=$W$7)+(($W$13:$W$512=$W$8)+(($X$13:$X$512=$X$6)+(($X$13:$X$512=$X$7)+(($Y$13:$Y$512=$Y$6)+(($Y$13:$Y$512=$Y$7)+(($Y$13:$Y$512=$Z$6)+(($Y$13:$Y$512=$Z$7))))))))),ROW($A$13:$A$512)-ROW($A$13)+1),ROWS(H$13:H139))))</f>
        <v/>
      </c>
      <c r="I139" s="351" t="str">
        <f t="array" ref="I139">IF(ROWS(I$13:I139)&gt;$S$5,"",INDEX(Y$13:Y$512,SMALL(IF(($W$13:$W$512=$W$6)+(($W$13:$W$512=$W$7)+(($W$13:$W$512=$W$8)+(($X$13:$X$512=$X$6)+(($X$13:$X$512=$X$7)+(($Y$13:$Y$512=$Y$6)+(($Y$13:$Y$512=$Y$7)+(($Y$13:$Y$512=$Z$6)+(($Y$13:$Y$512=$Z$7))))))))),ROW($A$13:$A$512)-ROW($A$13)+1),ROWS(I$13:I139))))</f>
        <v/>
      </c>
      <c r="J139" s="136"/>
      <c r="Q139" s="44">
        <f>Nut_StatusTool!A133</f>
        <v>127</v>
      </c>
      <c r="R139" s="44">
        <f>Nut_StatusTool!B133</f>
        <v>0</v>
      </c>
      <c r="S139" s="44">
        <f>Nut_StatusTool!C133</f>
        <v>0</v>
      </c>
      <c r="T139" s="44">
        <f>Nut_StatusTool!D133</f>
        <v>0</v>
      </c>
      <c r="U139" s="44">
        <f>Nut_StatusTool!F133</f>
        <v>0</v>
      </c>
      <c r="V139" s="285" t="str">
        <f>Nut_StatusTool!K133</f>
        <v/>
      </c>
      <c r="W139" s="44" t="str">
        <f>Nut_StatusTool!L133</f>
        <v/>
      </c>
      <c r="X139" s="44" t="str">
        <f>Nut_StatusTool!M133</f>
        <v/>
      </c>
      <c r="Y139" s="44" t="str">
        <f>Nut_StatusTool!N133</f>
        <v/>
      </c>
    </row>
    <row r="140" spans="1:25">
      <c r="A140" s="182" t="str">
        <f t="array" ref="A140">IF(ROWS(A$13:A140)&gt;$S$5,"",INDEX(Q$13:Q$512,SMALL(IF(($W$13:$W$512=$W$6)+(($W$13:$W$512=$W$7)+(($W$13:$W$512=$W$8)+(($X$13:$X$512=$X$6)+(($X$13:$X$512=$X$7)+(($Y$13:$Y$512=$Y$6)+(($Y$13:$Y$512=$Y$7)+(($Y$13:$Y$512=$Z$6)+(($Y$13:$Y$512=$Z$7))))))))),ROW($A$13:$A$512)-ROW($A$13)+1),ROWS(A$13:A140))))</f>
        <v/>
      </c>
      <c r="B140" s="290" t="str">
        <f t="array" ref="B140">IF(ROWS(B$13:B140)&gt;$S$5,"",INDEX(R$13:R$512,SMALL(IF(($W$13:$W$512=$W$6)+(($W$13:$W$512=$W$7)+(($W$13:$W$512=$W$8)+(($X$13:$X$512=$X$6)+(($X$13:$X$512=$X$7)+(($Y$13:$Y$512=$Y$6)+(($Y$13:$Y$512=$Y$7)+(($Y$13:$Y$512=$Z$6)+(($Y$13:$Y$512=$Z$7))))))))),ROW($A$13:$A$512)-ROW($A$13)+1),ROWS(B$13:B140))))</f>
        <v/>
      </c>
      <c r="C140" s="290" t="str">
        <f t="array" ref="C140">IF(ROWS(C$13:C140)&gt;$S$5,"",INDEX(S$13:S$512,SMALL(IF(($W$13:$W$512=$W$6)+(($W$13:$W$512=$W$7)+(($W$13:$W$512=$W$8)+(($X$13:$X$512=$X$6)+(($X$13:$X$512=$X$7)+(($Y$13:$Y$512=$Y$6)+(($Y$13:$Y$512=$Y$7)+(($Y$13:$Y$512=$Z$6)+(($Y$13:$Y$512=$Z$7))))))))),ROW($A$13:$A$512)-ROW($A$13)+1),ROWS(C$13:C140))))</f>
        <v/>
      </c>
      <c r="D140" s="316" t="str">
        <f t="array" ref="D140">IF(ROWS(D$13:D140)&gt;$S$5,"",INDEX(T$13:T$512,SMALL(IF(($W$13:$W$512=$W$6)+(($W$13:$W$512=$W$7)+(($W$13:$W$512=$W$8)+(($X$13:$X$512=$X$6)+(($X$13:$X$512=$X$7)+(($Y$13:$Y$512=$Y$6)+(($Y$13:$Y$512=$Y$7)+(($Y$13:$Y$512=$Z$6)+(($Y$13:$Y$512=$Z$7))))))))),ROW($A$13:$A$512)-ROW($A$13)+1),ROWS(D$13:D140))))</f>
        <v/>
      </c>
      <c r="E140" s="182" t="str">
        <f t="array" ref="E140">IF(ROWS(E$13:E140)&gt;$S$5,"",INDEX(U$13:U$512,SMALL(IF(($W$13:$W$512=$W$6)+(($W$13:$W$512=$W$7)+(($W$13:$W$512=$W$8)+(($X$13:$X$512=$X$6)+(($X$13:$X$512=$X$7)+(($Y$13:$Y$512=$Y$6)+(($Y$13:$Y$512=$Y$7)+(($Y$13:$Y$512=$Z$6)+(($Y$13:$Y$512=$Z$7))))))))),ROW($A$13:$A$512)-ROW($A$13)+1),ROWS(E$13:E140))))</f>
        <v/>
      </c>
      <c r="F140" s="182" t="str">
        <f t="array" ref="F140">IF(ROWS(F$13:F140)&gt;$S$5,"",INDEX(V$13:V$512,SMALL(IF(($W$13:$W$512=$W$6)+(($W$13:$W$512=$W$7)+(($W$13:$W$512=$W$8)+(($X$13:$X$512=$X$6)+(($X$13:$X$512=$X$7)+(($Y$13:$Y$512=$Y$6)+(($Y$13:$Y$512=$Y$7)+(($Y$13:$Y$512=$Z$6)+(($Y$13:$Y$512=$Z$7))))))))),ROW($A$13:$A$512)-ROW($A$13)+1),ROWS(F$13:F140))))</f>
        <v/>
      </c>
      <c r="G140" s="351" t="str">
        <f t="array" ref="G140">IF(ROWS(G$13:G140)&gt;$S$5,"",INDEX(W$13:W$512,SMALL(IF(($W$13:$W$512=$W$6)+(($W$13:$W$512=$W$7)+(($W$13:$W$512=$W$8)+(($X$13:$X$512=$X$6)+(($X$13:$X$512=$X$7)+(($Y$13:$Y$512=$Y$6)+(($Y$13:$Y$512=$Y$7)+(($Y$13:$Y$512=$Z$6)+(($Y$13:$Y$512=$Z$7))))))))),ROW($A$13:$A$512)-ROW($A$13)+1),ROWS(G$13:G140))))</f>
        <v/>
      </c>
      <c r="H140" s="351" t="str">
        <f t="array" ref="H140">IF(ROWS(H$13:H140)&gt;$S$5,"",INDEX(X$13:X$512,SMALL(IF(($W$13:$W$512=$W$6)+(($W$13:$W$512=$W$7)+(($W$13:$W$512=$W$8)+(($X$13:$X$512=$X$6)+(($X$13:$X$512=$X$7)+(($Y$13:$Y$512=$Y$6)+(($Y$13:$Y$512=$Y$7)+(($Y$13:$Y$512=$Z$6)+(($Y$13:$Y$512=$Z$7))))))))),ROW($A$13:$A$512)-ROW($A$13)+1),ROWS(H$13:H140))))</f>
        <v/>
      </c>
      <c r="I140" s="351" t="str">
        <f t="array" ref="I140">IF(ROWS(I$13:I140)&gt;$S$5,"",INDEX(Y$13:Y$512,SMALL(IF(($W$13:$W$512=$W$6)+(($W$13:$W$512=$W$7)+(($W$13:$W$512=$W$8)+(($X$13:$X$512=$X$6)+(($X$13:$X$512=$X$7)+(($Y$13:$Y$512=$Y$6)+(($Y$13:$Y$512=$Y$7)+(($Y$13:$Y$512=$Z$6)+(($Y$13:$Y$512=$Z$7))))))))),ROW($A$13:$A$512)-ROW($A$13)+1),ROWS(I$13:I140))))</f>
        <v/>
      </c>
      <c r="J140" s="136"/>
      <c r="Q140" s="44">
        <f>Nut_StatusTool!A134</f>
        <v>128</v>
      </c>
      <c r="R140" s="44">
        <f>Nut_StatusTool!B134</f>
        <v>0</v>
      </c>
      <c r="S140" s="44">
        <f>Nut_StatusTool!C134</f>
        <v>0</v>
      </c>
      <c r="T140" s="44">
        <f>Nut_StatusTool!D134</f>
        <v>0</v>
      </c>
      <c r="U140" s="44">
        <f>Nut_StatusTool!F134</f>
        <v>0</v>
      </c>
      <c r="V140" s="285" t="str">
        <f>Nut_StatusTool!K134</f>
        <v/>
      </c>
      <c r="W140" s="44" t="str">
        <f>Nut_StatusTool!L134</f>
        <v/>
      </c>
      <c r="X140" s="44" t="str">
        <f>Nut_StatusTool!M134</f>
        <v/>
      </c>
      <c r="Y140" s="44" t="str">
        <f>Nut_StatusTool!N134</f>
        <v/>
      </c>
    </row>
    <row r="141" spans="1:25">
      <c r="A141" s="182" t="str">
        <f t="array" ref="A141">IF(ROWS(A$13:A141)&gt;$S$5,"",INDEX(Q$13:Q$512,SMALL(IF(($W$13:$W$512=$W$6)+(($W$13:$W$512=$W$7)+(($W$13:$W$512=$W$8)+(($X$13:$X$512=$X$6)+(($X$13:$X$512=$X$7)+(($Y$13:$Y$512=$Y$6)+(($Y$13:$Y$512=$Y$7)+(($Y$13:$Y$512=$Z$6)+(($Y$13:$Y$512=$Z$7))))))))),ROW($A$13:$A$512)-ROW($A$13)+1),ROWS(A$13:A141))))</f>
        <v/>
      </c>
      <c r="B141" s="290" t="str">
        <f t="array" ref="B141">IF(ROWS(B$13:B141)&gt;$S$5,"",INDEX(R$13:R$512,SMALL(IF(($W$13:$W$512=$W$6)+(($W$13:$W$512=$W$7)+(($W$13:$W$512=$W$8)+(($X$13:$X$512=$X$6)+(($X$13:$X$512=$X$7)+(($Y$13:$Y$512=$Y$6)+(($Y$13:$Y$512=$Y$7)+(($Y$13:$Y$512=$Z$6)+(($Y$13:$Y$512=$Z$7))))))))),ROW($A$13:$A$512)-ROW($A$13)+1),ROWS(B$13:B141))))</f>
        <v/>
      </c>
      <c r="C141" s="290" t="str">
        <f t="array" ref="C141">IF(ROWS(C$13:C141)&gt;$S$5,"",INDEX(S$13:S$512,SMALL(IF(($W$13:$W$512=$W$6)+(($W$13:$W$512=$W$7)+(($W$13:$W$512=$W$8)+(($X$13:$X$512=$X$6)+(($X$13:$X$512=$X$7)+(($Y$13:$Y$512=$Y$6)+(($Y$13:$Y$512=$Y$7)+(($Y$13:$Y$512=$Z$6)+(($Y$13:$Y$512=$Z$7))))))))),ROW($A$13:$A$512)-ROW($A$13)+1),ROWS(C$13:C141))))</f>
        <v/>
      </c>
      <c r="D141" s="316" t="str">
        <f t="array" ref="D141">IF(ROWS(D$13:D141)&gt;$S$5,"",INDEX(T$13:T$512,SMALL(IF(($W$13:$W$512=$W$6)+(($W$13:$W$512=$W$7)+(($W$13:$W$512=$W$8)+(($X$13:$X$512=$X$6)+(($X$13:$X$512=$X$7)+(($Y$13:$Y$512=$Y$6)+(($Y$13:$Y$512=$Y$7)+(($Y$13:$Y$512=$Z$6)+(($Y$13:$Y$512=$Z$7))))))))),ROW($A$13:$A$512)-ROW($A$13)+1),ROWS(D$13:D141))))</f>
        <v/>
      </c>
      <c r="E141" s="182" t="str">
        <f t="array" ref="E141">IF(ROWS(E$13:E141)&gt;$S$5,"",INDEX(U$13:U$512,SMALL(IF(($W$13:$W$512=$W$6)+(($W$13:$W$512=$W$7)+(($W$13:$W$512=$W$8)+(($X$13:$X$512=$X$6)+(($X$13:$X$512=$X$7)+(($Y$13:$Y$512=$Y$6)+(($Y$13:$Y$512=$Y$7)+(($Y$13:$Y$512=$Z$6)+(($Y$13:$Y$512=$Z$7))))))))),ROW($A$13:$A$512)-ROW($A$13)+1),ROWS(E$13:E141))))</f>
        <v/>
      </c>
      <c r="F141" s="182" t="str">
        <f t="array" ref="F141">IF(ROWS(F$13:F141)&gt;$S$5,"",INDEX(V$13:V$512,SMALL(IF(($W$13:$W$512=$W$6)+(($W$13:$W$512=$W$7)+(($W$13:$W$512=$W$8)+(($X$13:$X$512=$X$6)+(($X$13:$X$512=$X$7)+(($Y$13:$Y$512=$Y$6)+(($Y$13:$Y$512=$Y$7)+(($Y$13:$Y$512=$Z$6)+(($Y$13:$Y$512=$Z$7))))))))),ROW($A$13:$A$512)-ROW($A$13)+1),ROWS(F$13:F141))))</f>
        <v/>
      </c>
      <c r="G141" s="351" t="str">
        <f t="array" ref="G141">IF(ROWS(G$13:G141)&gt;$S$5,"",INDEX(W$13:W$512,SMALL(IF(($W$13:$W$512=$W$6)+(($W$13:$W$512=$W$7)+(($W$13:$W$512=$W$8)+(($X$13:$X$512=$X$6)+(($X$13:$X$512=$X$7)+(($Y$13:$Y$512=$Y$6)+(($Y$13:$Y$512=$Y$7)+(($Y$13:$Y$512=$Z$6)+(($Y$13:$Y$512=$Z$7))))))))),ROW($A$13:$A$512)-ROW($A$13)+1),ROWS(G$13:G141))))</f>
        <v/>
      </c>
      <c r="H141" s="351" t="str">
        <f t="array" ref="H141">IF(ROWS(H$13:H141)&gt;$S$5,"",INDEX(X$13:X$512,SMALL(IF(($W$13:$W$512=$W$6)+(($W$13:$W$512=$W$7)+(($W$13:$W$512=$W$8)+(($X$13:$X$512=$X$6)+(($X$13:$X$512=$X$7)+(($Y$13:$Y$512=$Y$6)+(($Y$13:$Y$512=$Y$7)+(($Y$13:$Y$512=$Z$6)+(($Y$13:$Y$512=$Z$7))))))))),ROW($A$13:$A$512)-ROW($A$13)+1),ROWS(H$13:H141))))</f>
        <v/>
      </c>
      <c r="I141" s="351" t="str">
        <f t="array" ref="I141">IF(ROWS(I$13:I141)&gt;$S$5,"",INDEX(Y$13:Y$512,SMALL(IF(($W$13:$W$512=$W$6)+(($W$13:$W$512=$W$7)+(($W$13:$W$512=$W$8)+(($X$13:$X$512=$X$6)+(($X$13:$X$512=$X$7)+(($Y$13:$Y$512=$Y$6)+(($Y$13:$Y$512=$Y$7)+(($Y$13:$Y$512=$Z$6)+(($Y$13:$Y$512=$Z$7))))))))),ROW($A$13:$A$512)-ROW($A$13)+1),ROWS(I$13:I141))))</f>
        <v/>
      </c>
      <c r="J141" s="136"/>
      <c r="Q141" s="44">
        <f>Nut_StatusTool!A135</f>
        <v>129</v>
      </c>
      <c r="R141" s="44">
        <f>Nut_StatusTool!B135</f>
        <v>0</v>
      </c>
      <c r="S141" s="44">
        <f>Nut_StatusTool!C135</f>
        <v>0</v>
      </c>
      <c r="T141" s="44">
        <f>Nut_StatusTool!D135</f>
        <v>0</v>
      </c>
      <c r="U141" s="44">
        <f>Nut_StatusTool!F135</f>
        <v>0</v>
      </c>
      <c r="V141" s="285" t="str">
        <f>Nut_StatusTool!K135</f>
        <v/>
      </c>
      <c r="W141" s="44" t="str">
        <f>Nut_StatusTool!L135</f>
        <v/>
      </c>
      <c r="X141" s="44" t="str">
        <f>Nut_StatusTool!M135</f>
        <v/>
      </c>
      <c r="Y141" s="44" t="str">
        <f>Nut_StatusTool!N135</f>
        <v/>
      </c>
    </row>
    <row r="142" spans="1:25">
      <c r="A142" s="182" t="str">
        <f t="array" ref="A142">IF(ROWS(A$13:A142)&gt;$S$5,"",INDEX(Q$13:Q$512,SMALL(IF(($W$13:$W$512=$W$6)+(($W$13:$W$512=$W$7)+(($W$13:$W$512=$W$8)+(($X$13:$X$512=$X$6)+(($X$13:$X$512=$X$7)+(($Y$13:$Y$512=$Y$6)+(($Y$13:$Y$512=$Y$7)+(($Y$13:$Y$512=$Z$6)+(($Y$13:$Y$512=$Z$7))))))))),ROW($A$13:$A$512)-ROW($A$13)+1),ROWS(A$13:A142))))</f>
        <v/>
      </c>
      <c r="B142" s="290" t="str">
        <f t="array" ref="B142">IF(ROWS(B$13:B142)&gt;$S$5,"",INDEX(R$13:R$512,SMALL(IF(($W$13:$W$512=$W$6)+(($W$13:$W$512=$W$7)+(($W$13:$W$512=$W$8)+(($X$13:$X$512=$X$6)+(($X$13:$X$512=$X$7)+(($Y$13:$Y$512=$Y$6)+(($Y$13:$Y$512=$Y$7)+(($Y$13:$Y$512=$Z$6)+(($Y$13:$Y$512=$Z$7))))))))),ROW($A$13:$A$512)-ROW($A$13)+1),ROWS(B$13:B142))))</f>
        <v/>
      </c>
      <c r="C142" s="290" t="str">
        <f t="array" ref="C142">IF(ROWS(C$13:C142)&gt;$S$5,"",INDEX(S$13:S$512,SMALL(IF(($W$13:$W$512=$W$6)+(($W$13:$W$512=$W$7)+(($W$13:$W$512=$W$8)+(($X$13:$X$512=$X$6)+(($X$13:$X$512=$X$7)+(($Y$13:$Y$512=$Y$6)+(($Y$13:$Y$512=$Y$7)+(($Y$13:$Y$512=$Z$6)+(($Y$13:$Y$512=$Z$7))))))))),ROW($A$13:$A$512)-ROW($A$13)+1),ROWS(C$13:C142))))</f>
        <v/>
      </c>
      <c r="D142" s="316" t="str">
        <f t="array" ref="D142">IF(ROWS(D$13:D142)&gt;$S$5,"",INDEX(T$13:T$512,SMALL(IF(($W$13:$W$512=$W$6)+(($W$13:$W$512=$W$7)+(($W$13:$W$512=$W$8)+(($X$13:$X$512=$X$6)+(($X$13:$X$512=$X$7)+(($Y$13:$Y$512=$Y$6)+(($Y$13:$Y$512=$Y$7)+(($Y$13:$Y$512=$Z$6)+(($Y$13:$Y$512=$Z$7))))))))),ROW($A$13:$A$512)-ROW($A$13)+1),ROWS(D$13:D142))))</f>
        <v/>
      </c>
      <c r="E142" s="182" t="str">
        <f t="array" ref="E142">IF(ROWS(E$13:E142)&gt;$S$5,"",INDEX(U$13:U$512,SMALL(IF(($W$13:$W$512=$W$6)+(($W$13:$W$512=$W$7)+(($W$13:$W$512=$W$8)+(($X$13:$X$512=$X$6)+(($X$13:$X$512=$X$7)+(($Y$13:$Y$512=$Y$6)+(($Y$13:$Y$512=$Y$7)+(($Y$13:$Y$512=$Z$6)+(($Y$13:$Y$512=$Z$7))))))))),ROW($A$13:$A$512)-ROW($A$13)+1),ROWS(E$13:E142))))</f>
        <v/>
      </c>
      <c r="F142" s="182" t="str">
        <f t="array" ref="F142">IF(ROWS(F$13:F142)&gt;$S$5,"",INDEX(V$13:V$512,SMALL(IF(($W$13:$W$512=$W$6)+(($W$13:$W$512=$W$7)+(($W$13:$W$512=$W$8)+(($X$13:$X$512=$X$6)+(($X$13:$X$512=$X$7)+(($Y$13:$Y$512=$Y$6)+(($Y$13:$Y$512=$Y$7)+(($Y$13:$Y$512=$Z$6)+(($Y$13:$Y$512=$Z$7))))))))),ROW($A$13:$A$512)-ROW($A$13)+1),ROWS(F$13:F142))))</f>
        <v/>
      </c>
      <c r="G142" s="351" t="str">
        <f t="array" ref="G142">IF(ROWS(G$13:G142)&gt;$S$5,"",INDEX(W$13:W$512,SMALL(IF(($W$13:$W$512=$W$6)+(($W$13:$W$512=$W$7)+(($W$13:$W$512=$W$8)+(($X$13:$X$512=$X$6)+(($X$13:$X$512=$X$7)+(($Y$13:$Y$512=$Y$6)+(($Y$13:$Y$512=$Y$7)+(($Y$13:$Y$512=$Z$6)+(($Y$13:$Y$512=$Z$7))))))))),ROW($A$13:$A$512)-ROW($A$13)+1),ROWS(G$13:G142))))</f>
        <v/>
      </c>
      <c r="H142" s="351" t="str">
        <f t="array" ref="H142">IF(ROWS(H$13:H142)&gt;$S$5,"",INDEX(X$13:X$512,SMALL(IF(($W$13:$W$512=$W$6)+(($W$13:$W$512=$W$7)+(($W$13:$W$512=$W$8)+(($X$13:$X$512=$X$6)+(($X$13:$X$512=$X$7)+(($Y$13:$Y$512=$Y$6)+(($Y$13:$Y$512=$Y$7)+(($Y$13:$Y$512=$Z$6)+(($Y$13:$Y$512=$Z$7))))))))),ROW($A$13:$A$512)-ROW($A$13)+1),ROWS(H$13:H142))))</f>
        <v/>
      </c>
      <c r="I142" s="351" t="str">
        <f t="array" ref="I142">IF(ROWS(I$13:I142)&gt;$S$5,"",INDEX(Y$13:Y$512,SMALL(IF(($W$13:$W$512=$W$6)+(($W$13:$W$512=$W$7)+(($W$13:$W$512=$W$8)+(($X$13:$X$512=$X$6)+(($X$13:$X$512=$X$7)+(($Y$13:$Y$512=$Y$6)+(($Y$13:$Y$512=$Y$7)+(($Y$13:$Y$512=$Z$6)+(($Y$13:$Y$512=$Z$7))))))))),ROW($A$13:$A$512)-ROW($A$13)+1),ROWS(I$13:I142))))</f>
        <v/>
      </c>
      <c r="J142" s="136"/>
      <c r="Q142" s="44">
        <f>Nut_StatusTool!A136</f>
        <v>130</v>
      </c>
      <c r="R142" s="44">
        <f>Nut_StatusTool!B136</f>
        <v>0</v>
      </c>
      <c r="S142" s="44">
        <f>Nut_StatusTool!C136</f>
        <v>0</v>
      </c>
      <c r="T142" s="44">
        <f>Nut_StatusTool!D136</f>
        <v>0</v>
      </c>
      <c r="U142" s="44">
        <f>Nut_StatusTool!F136</f>
        <v>0</v>
      </c>
      <c r="V142" s="285" t="str">
        <f>Nut_StatusTool!K136</f>
        <v/>
      </c>
      <c r="W142" s="44" t="str">
        <f>Nut_StatusTool!L136</f>
        <v/>
      </c>
      <c r="X142" s="44" t="str">
        <f>Nut_StatusTool!M136</f>
        <v/>
      </c>
      <c r="Y142" s="44" t="str">
        <f>Nut_StatusTool!N136</f>
        <v/>
      </c>
    </row>
    <row r="143" spans="1:25">
      <c r="A143" s="182" t="str">
        <f t="array" ref="A143">IF(ROWS(A$13:A143)&gt;$S$5,"",INDEX(Q$13:Q$512,SMALL(IF(($W$13:$W$512=$W$6)+(($W$13:$W$512=$W$7)+(($W$13:$W$512=$W$8)+(($X$13:$X$512=$X$6)+(($X$13:$X$512=$X$7)+(($Y$13:$Y$512=$Y$6)+(($Y$13:$Y$512=$Y$7)+(($Y$13:$Y$512=$Z$6)+(($Y$13:$Y$512=$Z$7))))))))),ROW($A$13:$A$512)-ROW($A$13)+1),ROWS(A$13:A143))))</f>
        <v/>
      </c>
      <c r="B143" s="290" t="str">
        <f t="array" ref="B143">IF(ROWS(B$13:B143)&gt;$S$5,"",INDEX(R$13:R$512,SMALL(IF(($W$13:$W$512=$W$6)+(($W$13:$W$512=$W$7)+(($W$13:$W$512=$W$8)+(($X$13:$X$512=$X$6)+(($X$13:$X$512=$X$7)+(($Y$13:$Y$512=$Y$6)+(($Y$13:$Y$512=$Y$7)+(($Y$13:$Y$512=$Z$6)+(($Y$13:$Y$512=$Z$7))))))))),ROW($A$13:$A$512)-ROW($A$13)+1),ROWS(B$13:B143))))</f>
        <v/>
      </c>
      <c r="C143" s="290" t="str">
        <f t="array" ref="C143">IF(ROWS(C$13:C143)&gt;$S$5,"",INDEX(S$13:S$512,SMALL(IF(($W$13:$W$512=$W$6)+(($W$13:$W$512=$W$7)+(($W$13:$W$512=$W$8)+(($X$13:$X$512=$X$6)+(($X$13:$X$512=$X$7)+(($Y$13:$Y$512=$Y$6)+(($Y$13:$Y$512=$Y$7)+(($Y$13:$Y$512=$Z$6)+(($Y$13:$Y$512=$Z$7))))))))),ROW($A$13:$A$512)-ROW($A$13)+1),ROWS(C$13:C143))))</f>
        <v/>
      </c>
      <c r="D143" s="316" t="str">
        <f t="array" ref="D143">IF(ROWS(D$13:D143)&gt;$S$5,"",INDEX(T$13:T$512,SMALL(IF(($W$13:$W$512=$W$6)+(($W$13:$W$512=$W$7)+(($W$13:$W$512=$W$8)+(($X$13:$X$512=$X$6)+(($X$13:$X$512=$X$7)+(($Y$13:$Y$512=$Y$6)+(($Y$13:$Y$512=$Y$7)+(($Y$13:$Y$512=$Z$6)+(($Y$13:$Y$512=$Z$7))))))))),ROW($A$13:$A$512)-ROW($A$13)+1),ROWS(D$13:D143))))</f>
        <v/>
      </c>
      <c r="E143" s="182" t="str">
        <f t="array" ref="E143">IF(ROWS(E$13:E143)&gt;$S$5,"",INDEX(U$13:U$512,SMALL(IF(($W$13:$W$512=$W$6)+(($W$13:$W$512=$W$7)+(($W$13:$W$512=$W$8)+(($X$13:$X$512=$X$6)+(($X$13:$X$512=$X$7)+(($Y$13:$Y$512=$Y$6)+(($Y$13:$Y$512=$Y$7)+(($Y$13:$Y$512=$Z$6)+(($Y$13:$Y$512=$Z$7))))))))),ROW($A$13:$A$512)-ROW($A$13)+1),ROWS(E$13:E143))))</f>
        <v/>
      </c>
      <c r="F143" s="182" t="str">
        <f t="array" ref="F143">IF(ROWS(F$13:F143)&gt;$S$5,"",INDEX(V$13:V$512,SMALL(IF(($W$13:$W$512=$W$6)+(($W$13:$W$512=$W$7)+(($W$13:$W$512=$W$8)+(($X$13:$X$512=$X$6)+(($X$13:$X$512=$X$7)+(($Y$13:$Y$512=$Y$6)+(($Y$13:$Y$512=$Y$7)+(($Y$13:$Y$512=$Z$6)+(($Y$13:$Y$512=$Z$7))))))))),ROW($A$13:$A$512)-ROW($A$13)+1),ROWS(F$13:F143))))</f>
        <v/>
      </c>
      <c r="G143" s="351" t="str">
        <f t="array" ref="G143">IF(ROWS(G$13:G143)&gt;$S$5,"",INDEX(W$13:W$512,SMALL(IF(($W$13:$W$512=$W$6)+(($W$13:$W$512=$W$7)+(($W$13:$W$512=$W$8)+(($X$13:$X$512=$X$6)+(($X$13:$X$512=$X$7)+(($Y$13:$Y$512=$Y$6)+(($Y$13:$Y$512=$Y$7)+(($Y$13:$Y$512=$Z$6)+(($Y$13:$Y$512=$Z$7))))))))),ROW($A$13:$A$512)-ROW($A$13)+1),ROWS(G$13:G143))))</f>
        <v/>
      </c>
      <c r="H143" s="351" t="str">
        <f t="array" ref="H143">IF(ROWS(H$13:H143)&gt;$S$5,"",INDEX(X$13:X$512,SMALL(IF(($W$13:$W$512=$W$6)+(($W$13:$W$512=$W$7)+(($W$13:$W$512=$W$8)+(($X$13:$X$512=$X$6)+(($X$13:$X$512=$X$7)+(($Y$13:$Y$512=$Y$6)+(($Y$13:$Y$512=$Y$7)+(($Y$13:$Y$512=$Z$6)+(($Y$13:$Y$512=$Z$7))))))))),ROW($A$13:$A$512)-ROW($A$13)+1),ROWS(H$13:H143))))</f>
        <v/>
      </c>
      <c r="I143" s="351" t="str">
        <f t="array" ref="I143">IF(ROWS(I$13:I143)&gt;$S$5,"",INDEX(Y$13:Y$512,SMALL(IF(($W$13:$W$512=$W$6)+(($W$13:$W$512=$W$7)+(($W$13:$W$512=$W$8)+(($X$13:$X$512=$X$6)+(($X$13:$X$512=$X$7)+(($Y$13:$Y$512=$Y$6)+(($Y$13:$Y$512=$Y$7)+(($Y$13:$Y$512=$Z$6)+(($Y$13:$Y$512=$Z$7))))))))),ROW($A$13:$A$512)-ROW($A$13)+1),ROWS(I$13:I143))))</f>
        <v/>
      </c>
      <c r="J143" s="136"/>
      <c r="Q143" s="44">
        <f>Nut_StatusTool!A137</f>
        <v>131</v>
      </c>
      <c r="R143" s="44">
        <f>Nut_StatusTool!B137</f>
        <v>0</v>
      </c>
      <c r="S143" s="44">
        <f>Nut_StatusTool!C137</f>
        <v>0</v>
      </c>
      <c r="T143" s="44">
        <f>Nut_StatusTool!D137</f>
        <v>0</v>
      </c>
      <c r="U143" s="44">
        <f>Nut_StatusTool!F137</f>
        <v>0</v>
      </c>
      <c r="V143" s="285" t="str">
        <f>Nut_StatusTool!K137</f>
        <v/>
      </c>
      <c r="W143" s="44" t="str">
        <f>Nut_StatusTool!L137</f>
        <v/>
      </c>
      <c r="X143" s="44" t="str">
        <f>Nut_StatusTool!M137</f>
        <v/>
      </c>
      <c r="Y143" s="44" t="str">
        <f>Nut_StatusTool!N137</f>
        <v/>
      </c>
    </row>
    <row r="144" spans="1:25">
      <c r="A144" s="182" t="str">
        <f t="array" ref="A144">IF(ROWS(A$13:A144)&gt;$S$5,"",INDEX(Q$13:Q$512,SMALL(IF(($W$13:$W$512=$W$6)+(($W$13:$W$512=$W$7)+(($W$13:$W$512=$W$8)+(($X$13:$X$512=$X$6)+(($X$13:$X$512=$X$7)+(($Y$13:$Y$512=$Y$6)+(($Y$13:$Y$512=$Y$7)+(($Y$13:$Y$512=$Z$6)+(($Y$13:$Y$512=$Z$7))))))))),ROW($A$13:$A$512)-ROW($A$13)+1),ROWS(A$13:A144))))</f>
        <v/>
      </c>
      <c r="B144" s="290" t="str">
        <f t="array" ref="B144">IF(ROWS(B$13:B144)&gt;$S$5,"",INDEX(R$13:R$512,SMALL(IF(($W$13:$W$512=$W$6)+(($W$13:$W$512=$W$7)+(($W$13:$W$512=$W$8)+(($X$13:$X$512=$X$6)+(($X$13:$X$512=$X$7)+(($Y$13:$Y$512=$Y$6)+(($Y$13:$Y$512=$Y$7)+(($Y$13:$Y$512=$Z$6)+(($Y$13:$Y$512=$Z$7))))))))),ROW($A$13:$A$512)-ROW($A$13)+1),ROWS(B$13:B144))))</f>
        <v/>
      </c>
      <c r="C144" s="290" t="str">
        <f t="array" ref="C144">IF(ROWS(C$13:C144)&gt;$S$5,"",INDEX(S$13:S$512,SMALL(IF(($W$13:$W$512=$W$6)+(($W$13:$W$512=$W$7)+(($W$13:$W$512=$W$8)+(($X$13:$X$512=$X$6)+(($X$13:$X$512=$X$7)+(($Y$13:$Y$512=$Y$6)+(($Y$13:$Y$512=$Y$7)+(($Y$13:$Y$512=$Z$6)+(($Y$13:$Y$512=$Z$7))))))))),ROW($A$13:$A$512)-ROW($A$13)+1),ROWS(C$13:C144))))</f>
        <v/>
      </c>
      <c r="D144" s="316" t="str">
        <f t="array" ref="D144">IF(ROWS(D$13:D144)&gt;$S$5,"",INDEX(T$13:T$512,SMALL(IF(($W$13:$W$512=$W$6)+(($W$13:$W$512=$W$7)+(($W$13:$W$512=$W$8)+(($X$13:$X$512=$X$6)+(($X$13:$X$512=$X$7)+(($Y$13:$Y$512=$Y$6)+(($Y$13:$Y$512=$Y$7)+(($Y$13:$Y$512=$Z$6)+(($Y$13:$Y$512=$Z$7))))))))),ROW($A$13:$A$512)-ROW($A$13)+1),ROWS(D$13:D144))))</f>
        <v/>
      </c>
      <c r="E144" s="182" t="str">
        <f t="array" ref="E144">IF(ROWS(E$13:E144)&gt;$S$5,"",INDEX(U$13:U$512,SMALL(IF(($W$13:$W$512=$W$6)+(($W$13:$W$512=$W$7)+(($W$13:$W$512=$W$8)+(($X$13:$X$512=$X$6)+(($X$13:$X$512=$X$7)+(($Y$13:$Y$512=$Y$6)+(($Y$13:$Y$512=$Y$7)+(($Y$13:$Y$512=$Z$6)+(($Y$13:$Y$512=$Z$7))))))))),ROW($A$13:$A$512)-ROW($A$13)+1),ROWS(E$13:E144))))</f>
        <v/>
      </c>
      <c r="F144" s="182" t="str">
        <f t="array" ref="F144">IF(ROWS(F$13:F144)&gt;$S$5,"",INDEX(V$13:V$512,SMALL(IF(($W$13:$W$512=$W$6)+(($W$13:$W$512=$W$7)+(($W$13:$W$512=$W$8)+(($X$13:$X$512=$X$6)+(($X$13:$X$512=$X$7)+(($Y$13:$Y$512=$Y$6)+(($Y$13:$Y$512=$Y$7)+(($Y$13:$Y$512=$Z$6)+(($Y$13:$Y$512=$Z$7))))))))),ROW($A$13:$A$512)-ROW($A$13)+1),ROWS(F$13:F144))))</f>
        <v/>
      </c>
      <c r="G144" s="351" t="str">
        <f t="array" ref="G144">IF(ROWS(G$13:G144)&gt;$S$5,"",INDEX(W$13:W$512,SMALL(IF(($W$13:$W$512=$W$6)+(($W$13:$W$512=$W$7)+(($W$13:$W$512=$W$8)+(($X$13:$X$512=$X$6)+(($X$13:$X$512=$X$7)+(($Y$13:$Y$512=$Y$6)+(($Y$13:$Y$512=$Y$7)+(($Y$13:$Y$512=$Z$6)+(($Y$13:$Y$512=$Z$7))))))))),ROW($A$13:$A$512)-ROW($A$13)+1),ROWS(G$13:G144))))</f>
        <v/>
      </c>
      <c r="H144" s="351" t="str">
        <f t="array" ref="H144">IF(ROWS(H$13:H144)&gt;$S$5,"",INDEX(X$13:X$512,SMALL(IF(($W$13:$W$512=$W$6)+(($W$13:$W$512=$W$7)+(($W$13:$W$512=$W$8)+(($X$13:$X$512=$X$6)+(($X$13:$X$512=$X$7)+(($Y$13:$Y$512=$Y$6)+(($Y$13:$Y$512=$Y$7)+(($Y$13:$Y$512=$Z$6)+(($Y$13:$Y$512=$Z$7))))))))),ROW($A$13:$A$512)-ROW($A$13)+1),ROWS(H$13:H144))))</f>
        <v/>
      </c>
      <c r="I144" s="351" t="str">
        <f t="array" ref="I144">IF(ROWS(I$13:I144)&gt;$S$5,"",INDEX(Y$13:Y$512,SMALL(IF(($W$13:$W$512=$W$6)+(($W$13:$W$512=$W$7)+(($W$13:$W$512=$W$8)+(($X$13:$X$512=$X$6)+(($X$13:$X$512=$X$7)+(($Y$13:$Y$512=$Y$6)+(($Y$13:$Y$512=$Y$7)+(($Y$13:$Y$512=$Z$6)+(($Y$13:$Y$512=$Z$7))))))))),ROW($A$13:$A$512)-ROW($A$13)+1),ROWS(I$13:I144))))</f>
        <v/>
      </c>
      <c r="J144" s="136"/>
      <c r="Q144" s="44">
        <f>Nut_StatusTool!A138</f>
        <v>132</v>
      </c>
      <c r="R144" s="44">
        <f>Nut_StatusTool!B138</f>
        <v>0</v>
      </c>
      <c r="S144" s="44">
        <f>Nut_StatusTool!C138</f>
        <v>0</v>
      </c>
      <c r="T144" s="44">
        <f>Nut_StatusTool!D138</f>
        <v>0</v>
      </c>
      <c r="U144" s="44">
        <f>Nut_StatusTool!F138</f>
        <v>0</v>
      </c>
      <c r="V144" s="285" t="str">
        <f>Nut_StatusTool!K138</f>
        <v/>
      </c>
      <c r="W144" s="44" t="str">
        <f>Nut_StatusTool!L138</f>
        <v/>
      </c>
      <c r="X144" s="44" t="str">
        <f>Nut_StatusTool!M138</f>
        <v/>
      </c>
      <c r="Y144" s="44" t="str">
        <f>Nut_StatusTool!N138</f>
        <v/>
      </c>
    </row>
    <row r="145" spans="1:25">
      <c r="A145" s="182" t="str">
        <f t="array" ref="A145">IF(ROWS(A$13:A145)&gt;$S$5,"",INDEX(Q$13:Q$512,SMALL(IF(($W$13:$W$512=$W$6)+(($W$13:$W$512=$W$7)+(($W$13:$W$512=$W$8)+(($X$13:$X$512=$X$6)+(($X$13:$X$512=$X$7)+(($Y$13:$Y$512=$Y$6)+(($Y$13:$Y$512=$Y$7)+(($Y$13:$Y$512=$Z$6)+(($Y$13:$Y$512=$Z$7))))))))),ROW($A$13:$A$512)-ROW($A$13)+1),ROWS(A$13:A145))))</f>
        <v/>
      </c>
      <c r="B145" s="290" t="str">
        <f t="array" ref="B145">IF(ROWS(B$13:B145)&gt;$S$5,"",INDEX(R$13:R$512,SMALL(IF(($W$13:$W$512=$W$6)+(($W$13:$W$512=$W$7)+(($W$13:$W$512=$W$8)+(($X$13:$X$512=$X$6)+(($X$13:$X$512=$X$7)+(($Y$13:$Y$512=$Y$6)+(($Y$13:$Y$512=$Y$7)+(($Y$13:$Y$512=$Z$6)+(($Y$13:$Y$512=$Z$7))))))))),ROW($A$13:$A$512)-ROW($A$13)+1),ROWS(B$13:B145))))</f>
        <v/>
      </c>
      <c r="C145" s="290" t="str">
        <f t="array" ref="C145">IF(ROWS(C$13:C145)&gt;$S$5,"",INDEX(S$13:S$512,SMALL(IF(($W$13:$W$512=$W$6)+(($W$13:$W$512=$W$7)+(($W$13:$W$512=$W$8)+(($X$13:$X$512=$X$6)+(($X$13:$X$512=$X$7)+(($Y$13:$Y$512=$Y$6)+(($Y$13:$Y$512=$Y$7)+(($Y$13:$Y$512=$Z$6)+(($Y$13:$Y$512=$Z$7))))))))),ROW($A$13:$A$512)-ROW($A$13)+1),ROWS(C$13:C145))))</f>
        <v/>
      </c>
      <c r="D145" s="316" t="str">
        <f t="array" ref="D145">IF(ROWS(D$13:D145)&gt;$S$5,"",INDEX(T$13:T$512,SMALL(IF(($W$13:$W$512=$W$6)+(($W$13:$W$512=$W$7)+(($W$13:$W$512=$W$8)+(($X$13:$X$512=$X$6)+(($X$13:$X$512=$X$7)+(($Y$13:$Y$512=$Y$6)+(($Y$13:$Y$512=$Y$7)+(($Y$13:$Y$512=$Z$6)+(($Y$13:$Y$512=$Z$7))))))))),ROW($A$13:$A$512)-ROW($A$13)+1),ROWS(D$13:D145))))</f>
        <v/>
      </c>
      <c r="E145" s="182" t="str">
        <f t="array" ref="E145">IF(ROWS(E$13:E145)&gt;$S$5,"",INDEX(U$13:U$512,SMALL(IF(($W$13:$W$512=$W$6)+(($W$13:$W$512=$W$7)+(($W$13:$W$512=$W$8)+(($X$13:$X$512=$X$6)+(($X$13:$X$512=$X$7)+(($Y$13:$Y$512=$Y$6)+(($Y$13:$Y$512=$Y$7)+(($Y$13:$Y$512=$Z$6)+(($Y$13:$Y$512=$Z$7))))))))),ROW($A$13:$A$512)-ROW($A$13)+1),ROWS(E$13:E145))))</f>
        <v/>
      </c>
      <c r="F145" s="182" t="str">
        <f t="array" ref="F145">IF(ROWS(F$13:F145)&gt;$S$5,"",INDEX(V$13:V$512,SMALL(IF(($W$13:$W$512=$W$6)+(($W$13:$W$512=$W$7)+(($W$13:$W$512=$W$8)+(($X$13:$X$512=$X$6)+(($X$13:$X$512=$X$7)+(($Y$13:$Y$512=$Y$6)+(($Y$13:$Y$512=$Y$7)+(($Y$13:$Y$512=$Z$6)+(($Y$13:$Y$512=$Z$7))))))))),ROW($A$13:$A$512)-ROW($A$13)+1),ROWS(F$13:F145))))</f>
        <v/>
      </c>
      <c r="G145" s="351" t="str">
        <f t="array" ref="G145">IF(ROWS(G$13:G145)&gt;$S$5,"",INDEX(W$13:W$512,SMALL(IF(($W$13:$W$512=$W$6)+(($W$13:$W$512=$W$7)+(($W$13:$W$512=$W$8)+(($X$13:$X$512=$X$6)+(($X$13:$X$512=$X$7)+(($Y$13:$Y$512=$Y$6)+(($Y$13:$Y$512=$Y$7)+(($Y$13:$Y$512=$Z$6)+(($Y$13:$Y$512=$Z$7))))))))),ROW($A$13:$A$512)-ROW($A$13)+1),ROWS(G$13:G145))))</f>
        <v/>
      </c>
      <c r="H145" s="351" t="str">
        <f t="array" ref="H145">IF(ROWS(H$13:H145)&gt;$S$5,"",INDEX(X$13:X$512,SMALL(IF(($W$13:$W$512=$W$6)+(($W$13:$W$512=$W$7)+(($W$13:$W$512=$W$8)+(($X$13:$X$512=$X$6)+(($X$13:$X$512=$X$7)+(($Y$13:$Y$512=$Y$6)+(($Y$13:$Y$512=$Y$7)+(($Y$13:$Y$512=$Z$6)+(($Y$13:$Y$512=$Z$7))))))))),ROW($A$13:$A$512)-ROW($A$13)+1),ROWS(H$13:H145))))</f>
        <v/>
      </c>
      <c r="I145" s="351" t="str">
        <f t="array" ref="I145">IF(ROWS(I$13:I145)&gt;$S$5,"",INDEX(Y$13:Y$512,SMALL(IF(($W$13:$W$512=$W$6)+(($W$13:$W$512=$W$7)+(($W$13:$W$512=$W$8)+(($X$13:$X$512=$X$6)+(($X$13:$X$512=$X$7)+(($Y$13:$Y$512=$Y$6)+(($Y$13:$Y$512=$Y$7)+(($Y$13:$Y$512=$Z$6)+(($Y$13:$Y$512=$Z$7))))))))),ROW($A$13:$A$512)-ROW($A$13)+1),ROWS(I$13:I145))))</f>
        <v/>
      </c>
      <c r="J145" s="136"/>
      <c r="Q145" s="44">
        <f>Nut_StatusTool!A139</f>
        <v>133</v>
      </c>
      <c r="R145" s="44">
        <f>Nut_StatusTool!B139</f>
        <v>0</v>
      </c>
      <c r="S145" s="44">
        <f>Nut_StatusTool!C139</f>
        <v>0</v>
      </c>
      <c r="T145" s="44">
        <f>Nut_StatusTool!D139</f>
        <v>0</v>
      </c>
      <c r="U145" s="44">
        <f>Nut_StatusTool!F139</f>
        <v>0</v>
      </c>
      <c r="V145" s="285" t="str">
        <f>Nut_StatusTool!K139</f>
        <v/>
      </c>
      <c r="W145" s="44" t="str">
        <f>Nut_StatusTool!L139</f>
        <v/>
      </c>
      <c r="X145" s="44" t="str">
        <f>Nut_StatusTool!M139</f>
        <v/>
      </c>
      <c r="Y145" s="44" t="str">
        <f>Nut_StatusTool!N139</f>
        <v/>
      </c>
    </row>
    <row r="146" spans="1:25">
      <c r="A146" s="182" t="str">
        <f t="array" ref="A146">IF(ROWS(A$13:A146)&gt;$S$5,"",INDEX(Q$13:Q$512,SMALL(IF(($W$13:$W$512=$W$6)+(($W$13:$W$512=$W$7)+(($W$13:$W$512=$W$8)+(($X$13:$X$512=$X$6)+(($X$13:$X$512=$X$7)+(($Y$13:$Y$512=$Y$6)+(($Y$13:$Y$512=$Y$7)+(($Y$13:$Y$512=$Z$6)+(($Y$13:$Y$512=$Z$7))))))))),ROW($A$13:$A$512)-ROW($A$13)+1),ROWS(A$13:A146))))</f>
        <v/>
      </c>
      <c r="B146" s="290" t="str">
        <f t="array" ref="B146">IF(ROWS(B$13:B146)&gt;$S$5,"",INDEX(R$13:R$512,SMALL(IF(($W$13:$W$512=$W$6)+(($W$13:$W$512=$W$7)+(($W$13:$W$512=$W$8)+(($X$13:$X$512=$X$6)+(($X$13:$X$512=$X$7)+(($Y$13:$Y$512=$Y$6)+(($Y$13:$Y$512=$Y$7)+(($Y$13:$Y$512=$Z$6)+(($Y$13:$Y$512=$Z$7))))))))),ROW($A$13:$A$512)-ROW($A$13)+1),ROWS(B$13:B146))))</f>
        <v/>
      </c>
      <c r="C146" s="290" t="str">
        <f t="array" ref="C146">IF(ROWS(C$13:C146)&gt;$S$5,"",INDEX(S$13:S$512,SMALL(IF(($W$13:$W$512=$W$6)+(($W$13:$W$512=$W$7)+(($W$13:$W$512=$W$8)+(($X$13:$X$512=$X$6)+(($X$13:$X$512=$X$7)+(($Y$13:$Y$512=$Y$6)+(($Y$13:$Y$512=$Y$7)+(($Y$13:$Y$512=$Z$6)+(($Y$13:$Y$512=$Z$7))))))))),ROW($A$13:$A$512)-ROW($A$13)+1),ROWS(C$13:C146))))</f>
        <v/>
      </c>
      <c r="D146" s="316" t="str">
        <f t="array" ref="D146">IF(ROWS(D$13:D146)&gt;$S$5,"",INDEX(T$13:T$512,SMALL(IF(($W$13:$W$512=$W$6)+(($W$13:$W$512=$W$7)+(($W$13:$W$512=$W$8)+(($X$13:$X$512=$X$6)+(($X$13:$X$512=$X$7)+(($Y$13:$Y$512=$Y$6)+(($Y$13:$Y$512=$Y$7)+(($Y$13:$Y$512=$Z$6)+(($Y$13:$Y$512=$Z$7))))))))),ROW($A$13:$A$512)-ROW($A$13)+1),ROWS(D$13:D146))))</f>
        <v/>
      </c>
      <c r="E146" s="182" t="str">
        <f t="array" ref="E146">IF(ROWS(E$13:E146)&gt;$S$5,"",INDEX(U$13:U$512,SMALL(IF(($W$13:$W$512=$W$6)+(($W$13:$W$512=$W$7)+(($W$13:$W$512=$W$8)+(($X$13:$X$512=$X$6)+(($X$13:$X$512=$X$7)+(($Y$13:$Y$512=$Y$6)+(($Y$13:$Y$512=$Y$7)+(($Y$13:$Y$512=$Z$6)+(($Y$13:$Y$512=$Z$7))))))))),ROW($A$13:$A$512)-ROW($A$13)+1),ROWS(E$13:E146))))</f>
        <v/>
      </c>
      <c r="F146" s="182" t="str">
        <f t="array" ref="F146">IF(ROWS(F$13:F146)&gt;$S$5,"",INDEX(V$13:V$512,SMALL(IF(($W$13:$W$512=$W$6)+(($W$13:$W$512=$W$7)+(($W$13:$W$512=$W$8)+(($X$13:$X$512=$X$6)+(($X$13:$X$512=$X$7)+(($Y$13:$Y$512=$Y$6)+(($Y$13:$Y$512=$Y$7)+(($Y$13:$Y$512=$Z$6)+(($Y$13:$Y$512=$Z$7))))))))),ROW($A$13:$A$512)-ROW($A$13)+1),ROWS(F$13:F146))))</f>
        <v/>
      </c>
      <c r="G146" s="351" t="str">
        <f t="array" ref="G146">IF(ROWS(G$13:G146)&gt;$S$5,"",INDEX(W$13:W$512,SMALL(IF(($W$13:$W$512=$W$6)+(($W$13:$W$512=$W$7)+(($W$13:$W$512=$W$8)+(($X$13:$X$512=$X$6)+(($X$13:$X$512=$X$7)+(($Y$13:$Y$512=$Y$6)+(($Y$13:$Y$512=$Y$7)+(($Y$13:$Y$512=$Z$6)+(($Y$13:$Y$512=$Z$7))))))))),ROW($A$13:$A$512)-ROW($A$13)+1),ROWS(G$13:G146))))</f>
        <v/>
      </c>
      <c r="H146" s="351" t="str">
        <f t="array" ref="H146">IF(ROWS(H$13:H146)&gt;$S$5,"",INDEX(X$13:X$512,SMALL(IF(($W$13:$W$512=$W$6)+(($W$13:$W$512=$W$7)+(($W$13:$W$512=$W$8)+(($X$13:$X$512=$X$6)+(($X$13:$X$512=$X$7)+(($Y$13:$Y$512=$Y$6)+(($Y$13:$Y$512=$Y$7)+(($Y$13:$Y$512=$Z$6)+(($Y$13:$Y$512=$Z$7))))))))),ROW($A$13:$A$512)-ROW($A$13)+1),ROWS(H$13:H146))))</f>
        <v/>
      </c>
      <c r="I146" s="351" t="str">
        <f t="array" ref="I146">IF(ROWS(I$13:I146)&gt;$S$5,"",INDEX(Y$13:Y$512,SMALL(IF(($W$13:$W$512=$W$6)+(($W$13:$W$512=$W$7)+(($W$13:$W$512=$W$8)+(($X$13:$X$512=$X$6)+(($X$13:$X$512=$X$7)+(($Y$13:$Y$512=$Y$6)+(($Y$13:$Y$512=$Y$7)+(($Y$13:$Y$512=$Z$6)+(($Y$13:$Y$512=$Z$7))))))))),ROW($A$13:$A$512)-ROW($A$13)+1),ROWS(I$13:I146))))</f>
        <v/>
      </c>
      <c r="J146" s="136"/>
      <c r="Q146" s="44">
        <f>Nut_StatusTool!A140</f>
        <v>134</v>
      </c>
      <c r="R146" s="44">
        <f>Nut_StatusTool!B140</f>
        <v>0</v>
      </c>
      <c r="S146" s="44">
        <f>Nut_StatusTool!C140</f>
        <v>0</v>
      </c>
      <c r="T146" s="44">
        <f>Nut_StatusTool!D140</f>
        <v>0</v>
      </c>
      <c r="U146" s="44">
        <f>Nut_StatusTool!F140</f>
        <v>0</v>
      </c>
      <c r="V146" s="285" t="str">
        <f>Nut_StatusTool!K140</f>
        <v/>
      </c>
      <c r="W146" s="44" t="str">
        <f>Nut_StatusTool!L140</f>
        <v/>
      </c>
      <c r="X146" s="44" t="str">
        <f>Nut_StatusTool!M140</f>
        <v/>
      </c>
      <c r="Y146" s="44" t="str">
        <f>Nut_StatusTool!N140</f>
        <v/>
      </c>
    </row>
    <row r="147" spans="1:25">
      <c r="A147" s="182" t="str">
        <f t="array" ref="A147">IF(ROWS(A$13:A147)&gt;$S$5,"",INDEX(Q$13:Q$512,SMALL(IF(($W$13:$W$512=$W$6)+(($W$13:$W$512=$W$7)+(($W$13:$W$512=$W$8)+(($X$13:$X$512=$X$6)+(($X$13:$X$512=$X$7)+(($Y$13:$Y$512=$Y$6)+(($Y$13:$Y$512=$Y$7)+(($Y$13:$Y$512=$Z$6)+(($Y$13:$Y$512=$Z$7))))))))),ROW($A$13:$A$512)-ROW($A$13)+1),ROWS(A$13:A147))))</f>
        <v/>
      </c>
      <c r="B147" s="290" t="str">
        <f t="array" ref="B147">IF(ROWS(B$13:B147)&gt;$S$5,"",INDEX(R$13:R$512,SMALL(IF(($W$13:$W$512=$W$6)+(($W$13:$W$512=$W$7)+(($W$13:$W$512=$W$8)+(($X$13:$X$512=$X$6)+(($X$13:$X$512=$X$7)+(($Y$13:$Y$512=$Y$6)+(($Y$13:$Y$512=$Y$7)+(($Y$13:$Y$512=$Z$6)+(($Y$13:$Y$512=$Z$7))))))))),ROW($A$13:$A$512)-ROW($A$13)+1),ROWS(B$13:B147))))</f>
        <v/>
      </c>
      <c r="C147" s="290" t="str">
        <f t="array" ref="C147">IF(ROWS(C$13:C147)&gt;$S$5,"",INDEX(S$13:S$512,SMALL(IF(($W$13:$W$512=$W$6)+(($W$13:$W$512=$W$7)+(($W$13:$W$512=$W$8)+(($X$13:$X$512=$X$6)+(($X$13:$X$512=$X$7)+(($Y$13:$Y$512=$Y$6)+(($Y$13:$Y$512=$Y$7)+(($Y$13:$Y$512=$Z$6)+(($Y$13:$Y$512=$Z$7))))))))),ROW($A$13:$A$512)-ROW($A$13)+1),ROWS(C$13:C147))))</f>
        <v/>
      </c>
      <c r="D147" s="316" t="str">
        <f t="array" ref="D147">IF(ROWS(D$13:D147)&gt;$S$5,"",INDEX(T$13:T$512,SMALL(IF(($W$13:$W$512=$W$6)+(($W$13:$W$512=$W$7)+(($W$13:$W$512=$W$8)+(($X$13:$X$512=$X$6)+(($X$13:$X$512=$X$7)+(($Y$13:$Y$512=$Y$6)+(($Y$13:$Y$512=$Y$7)+(($Y$13:$Y$512=$Z$6)+(($Y$13:$Y$512=$Z$7))))))))),ROW($A$13:$A$512)-ROW($A$13)+1),ROWS(D$13:D147))))</f>
        <v/>
      </c>
      <c r="E147" s="182" t="str">
        <f t="array" ref="E147">IF(ROWS(E$13:E147)&gt;$S$5,"",INDEX(U$13:U$512,SMALL(IF(($W$13:$W$512=$W$6)+(($W$13:$W$512=$W$7)+(($W$13:$W$512=$W$8)+(($X$13:$X$512=$X$6)+(($X$13:$X$512=$X$7)+(($Y$13:$Y$512=$Y$6)+(($Y$13:$Y$512=$Y$7)+(($Y$13:$Y$512=$Z$6)+(($Y$13:$Y$512=$Z$7))))))))),ROW($A$13:$A$512)-ROW($A$13)+1),ROWS(E$13:E147))))</f>
        <v/>
      </c>
      <c r="F147" s="182" t="str">
        <f t="array" ref="F147">IF(ROWS(F$13:F147)&gt;$S$5,"",INDEX(V$13:V$512,SMALL(IF(($W$13:$W$512=$W$6)+(($W$13:$W$512=$W$7)+(($W$13:$W$512=$W$8)+(($X$13:$X$512=$X$6)+(($X$13:$X$512=$X$7)+(($Y$13:$Y$512=$Y$6)+(($Y$13:$Y$512=$Y$7)+(($Y$13:$Y$512=$Z$6)+(($Y$13:$Y$512=$Z$7))))))))),ROW($A$13:$A$512)-ROW($A$13)+1),ROWS(F$13:F147))))</f>
        <v/>
      </c>
      <c r="G147" s="351" t="str">
        <f t="array" ref="G147">IF(ROWS(G$13:G147)&gt;$S$5,"",INDEX(W$13:W$512,SMALL(IF(($W$13:$W$512=$W$6)+(($W$13:$W$512=$W$7)+(($W$13:$W$512=$W$8)+(($X$13:$X$512=$X$6)+(($X$13:$X$512=$X$7)+(($Y$13:$Y$512=$Y$6)+(($Y$13:$Y$512=$Y$7)+(($Y$13:$Y$512=$Z$6)+(($Y$13:$Y$512=$Z$7))))))))),ROW($A$13:$A$512)-ROW($A$13)+1),ROWS(G$13:G147))))</f>
        <v/>
      </c>
      <c r="H147" s="351" t="str">
        <f t="array" ref="H147">IF(ROWS(H$13:H147)&gt;$S$5,"",INDEX(X$13:X$512,SMALL(IF(($W$13:$W$512=$W$6)+(($W$13:$W$512=$W$7)+(($W$13:$W$512=$W$8)+(($X$13:$X$512=$X$6)+(($X$13:$X$512=$X$7)+(($Y$13:$Y$512=$Y$6)+(($Y$13:$Y$512=$Y$7)+(($Y$13:$Y$512=$Z$6)+(($Y$13:$Y$512=$Z$7))))))))),ROW($A$13:$A$512)-ROW($A$13)+1),ROWS(H$13:H147))))</f>
        <v/>
      </c>
      <c r="I147" s="351" t="str">
        <f t="array" ref="I147">IF(ROWS(I$13:I147)&gt;$S$5,"",INDEX(Y$13:Y$512,SMALL(IF(($W$13:$W$512=$W$6)+(($W$13:$W$512=$W$7)+(($W$13:$W$512=$W$8)+(($X$13:$X$512=$X$6)+(($X$13:$X$512=$X$7)+(($Y$13:$Y$512=$Y$6)+(($Y$13:$Y$512=$Y$7)+(($Y$13:$Y$512=$Z$6)+(($Y$13:$Y$512=$Z$7))))))))),ROW($A$13:$A$512)-ROW($A$13)+1),ROWS(I$13:I147))))</f>
        <v/>
      </c>
      <c r="J147" s="136"/>
      <c r="Q147" s="44">
        <f>Nut_StatusTool!A141</f>
        <v>135</v>
      </c>
      <c r="R147" s="44">
        <f>Nut_StatusTool!B141</f>
        <v>0</v>
      </c>
      <c r="S147" s="44">
        <f>Nut_StatusTool!C141</f>
        <v>0</v>
      </c>
      <c r="T147" s="44">
        <f>Nut_StatusTool!D141</f>
        <v>0</v>
      </c>
      <c r="U147" s="44">
        <f>Nut_StatusTool!F141</f>
        <v>0</v>
      </c>
      <c r="V147" s="285" t="str">
        <f>Nut_StatusTool!K141</f>
        <v/>
      </c>
      <c r="W147" s="44" t="str">
        <f>Nut_StatusTool!L141</f>
        <v/>
      </c>
      <c r="X147" s="44" t="str">
        <f>Nut_StatusTool!M141</f>
        <v/>
      </c>
      <c r="Y147" s="44" t="str">
        <f>Nut_StatusTool!N141</f>
        <v/>
      </c>
    </row>
    <row r="148" spans="1:25">
      <c r="A148" s="182" t="str">
        <f t="array" ref="A148">IF(ROWS(A$13:A148)&gt;$S$5,"",INDEX(Q$13:Q$512,SMALL(IF(($W$13:$W$512=$W$6)+(($W$13:$W$512=$W$7)+(($W$13:$W$512=$W$8)+(($X$13:$X$512=$X$6)+(($X$13:$X$512=$X$7)+(($Y$13:$Y$512=$Y$6)+(($Y$13:$Y$512=$Y$7)+(($Y$13:$Y$512=$Z$6)+(($Y$13:$Y$512=$Z$7))))))))),ROW($A$13:$A$512)-ROW($A$13)+1),ROWS(A$13:A148))))</f>
        <v/>
      </c>
      <c r="B148" s="290" t="str">
        <f t="array" ref="B148">IF(ROWS(B$13:B148)&gt;$S$5,"",INDEX(R$13:R$512,SMALL(IF(($W$13:$W$512=$W$6)+(($W$13:$W$512=$W$7)+(($W$13:$W$512=$W$8)+(($X$13:$X$512=$X$6)+(($X$13:$X$512=$X$7)+(($Y$13:$Y$512=$Y$6)+(($Y$13:$Y$512=$Y$7)+(($Y$13:$Y$512=$Z$6)+(($Y$13:$Y$512=$Z$7))))))))),ROW($A$13:$A$512)-ROW($A$13)+1),ROWS(B$13:B148))))</f>
        <v/>
      </c>
      <c r="C148" s="290" t="str">
        <f t="array" ref="C148">IF(ROWS(C$13:C148)&gt;$S$5,"",INDEX(S$13:S$512,SMALL(IF(($W$13:$W$512=$W$6)+(($W$13:$W$512=$W$7)+(($W$13:$W$512=$W$8)+(($X$13:$X$512=$X$6)+(($X$13:$X$512=$X$7)+(($Y$13:$Y$512=$Y$6)+(($Y$13:$Y$512=$Y$7)+(($Y$13:$Y$512=$Z$6)+(($Y$13:$Y$512=$Z$7))))))))),ROW($A$13:$A$512)-ROW($A$13)+1),ROWS(C$13:C148))))</f>
        <v/>
      </c>
      <c r="D148" s="316" t="str">
        <f t="array" ref="D148">IF(ROWS(D$13:D148)&gt;$S$5,"",INDEX(T$13:T$512,SMALL(IF(($W$13:$W$512=$W$6)+(($W$13:$W$512=$W$7)+(($W$13:$W$512=$W$8)+(($X$13:$X$512=$X$6)+(($X$13:$X$512=$X$7)+(($Y$13:$Y$512=$Y$6)+(($Y$13:$Y$512=$Y$7)+(($Y$13:$Y$512=$Z$6)+(($Y$13:$Y$512=$Z$7))))))))),ROW($A$13:$A$512)-ROW($A$13)+1),ROWS(D$13:D148))))</f>
        <v/>
      </c>
      <c r="E148" s="182" t="str">
        <f t="array" ref="E148">IF(ROWS(E$13:E148)&gt;$S$5,"",INDEX(U$13:U$512,SMALL(IF(($W$13:$W$512=$W$6)+(($W$13:$W$512=$W$7)+(($W$13:$W$512=$W$8)+(($X$13:$X$512=$X$6)+(($X$13:$X$512=$X$7)+(($Y$13:$Y$512=$Y$6)+(($Y$13:$Y$512=$Y$7)+(($Y$13:$Y$512=$Z$6)+(($Y$13:$Y$512=$Z$7))))))))),ROW($A$13:$A$512)-ROW($A$13)+1),ROWS(E$13:E148))))</f>
        <v/>
      </c>
      <c r="F148" s="182" t="str">
        <f t="array" ref="F148">IF(ROWS(F$13:F148)&gt;$S$5,"",INDEX(V$13:V$512,SMALL(IF(($W$13:$W$512=$W$6)+(($W$13:$W$512=$W$7)+(($W$13:$W$512=$W$8)+(($X$13:$X$512=$X$6)+(($X$13:$X$512=$X$7)+(($Y$13:$Y$512=$Y$6)+(($Y$13:$Y$512=$Y$7)+(($Y$13:$Y$512=$Z$6)+(($Y$13:$Y$512=$Z$7))))))))),ROW($A$13:$A$512)-ROW($A$13)+1),ROWS(F$13:F148))))</f>
        <v/>
      </c>
      <c r="G148" s="351" t="str">
        <f t="array" ref="G148">IF(ROWS(G$13:G148)&gt;$S$5,"",INDEX(W$13:W$512,SMALL(IF(($W$13:$W$512=$W$6)+(($W$13:$W$512=$W$7)+(($W$13:$W$512=$W$8)+(($X$13:$X$512=$X$6)+(($X$13:$X$512=$X$7)+(($Y$13:$Y$512=$Y$6)+(($Y$13:$Y$512=$Y$7)+(($Y$13:$Y$512=$Z$6)+(($Y$13:$Y$512=$Z$7))))))))),ROW($A$13:$A$512)-ROW($A$13)+1),ROWS(G$13:G148))))</f>
        <v/>
      </c>
      <c r="H148" s="351" t="str">
        <f t="array" ref="H148">IF(ROWS(H$13:H148)&gt;$S$5,"",INDEX(X$13:X$512,SMALL(IF(($W$13:$W$512=$W$6)+(($W$13:$W$512=$W$7)+(($W$13:$W$512=$W$8)+(($X$13:$X$512=$X$6)+(($X$13:$X$512=$X$7)+(($Y$13:$Y$512=$Y$6)+(($Y$13:$Y$512=$Y$7)+(($Y$13:$Y$512=$Z$6)+(($Y$13:$Y$512=$Z$7))))))))),ROW($A$13:$A$512)-ROW($A$13)+1),ROWS(H$13:H148))))</f>
        <v/>
      </c>
      <c r="I148" s="351" t="str">
        <f t="array" ref="I148">IF(ROWS(I$13:I148)&gt;$S$5,"",INDEX(Y$13:Y$512,SMALL(IF(($W$13:$W$512=$W$6)+(($W$13:$W$512=$W$7)+(($W$13:$W$512=$W$8)+(($X$13:$X$512=$X$6)+(($X$13:$X$512=$X$7)+(($Y$13:$Y$512=$Y$6)+(($Y$13:$Y$512=$Y$7)+(($Y$13:$Y$512=$Z$6)+(($Y$13:$Y$512=$Z$7))))))))),ROW($A$13:$A$512)-ROW($A$13)+1),ROWS(I$13:I148))))</f>
        <v/>
      </c>
      <c r="J148" s="136"/>
      <c r="Q148" s="44">
        <f>Nut_StatusTool!A142</f>
        <v>136</v>
      </c>
      <c r="R148" s="44">
        <f>Nut_StatusTool!B142</f>
        <v>0</v>
      </c>
      <c r="S148" s="44">
        <f>Nut_StatusTool!C142</f>
        <v>0</v>
      </c>
      <c r="T148" s="44">
        <f>Nut_StatusTool!D142</f>
        <v>0</v>
      </c>
      <c r="U148" s="44">
        <f>Nut_StatusTool!F142</f>
        <v>0</v>
      </c>
      <c r="V148" s="285" t="str">
        <f>Nut_StatusTool!K142</f>
        <v/>
      </c>
      <c r="W148" s="44" t="str">
        <f>Nut_StatusTool!L142</f>
        <v/>
      </c>
      <c r="X148" s="44" t="str">
        <f>Nut_StatusTool!M142</f>
        <v/>
      </c>
      <c r="Y148" s="44" t="str">
        <f>Nut_StatusTool!N142</f>
        <v/>
      </c>
    </row>
    <row r="149" spans="1:25">
      <c r="A149" s="182" t="str">
        <f t="array" ref="A149">IF(ROWS(A$13:A149)&gt;$S$5,"",INDEX(Q$13:Q$512,SMALL(IF(($W$13:$W$512=$W$6)+(($W$13:$W$512=$W$7)+(($W$13:$W$512=$W$8)+(($X$13:$X$512=$X$6)+(($X$13:$X$512=$X$7)+(($Y$13:$Y$512=$Y$6)+(($Y$13:$Y$512=$Y$7)+(($Y$13:$Y$512=$Z$6)+(($Y$13:$Y$512=$Z$7))))))))),ROW($A$13:$A$512)-ROW($A$13)+1),ROWS(A$13:A149))))</f>
        <v/>
      </c>
      <c r="B149" s="290" t="str">
        <f t="array" ref="B149">IF(ROWS(B$13:B149)&gt;$S$5,"",INDEX(R$13:R$512,SMALL(IF(($W$13:$W$512=$W$6)+(($W$13:$W$512=$W$7)+(($W$13:$W$512=$W$8)+(($X$13:$X$512=$X$6)+(($X$13:$X$512=$X$7)+(($Y$13:$Y$512=$Y$6)+(($Y$13:$Y$512=$Y$7)+(($Y$13:$Y$512=$Z$6)+(($Y$13:$Y$512=$Z$7))))))))),ROW($A$13:$A$512)-ROW($A$13)+1),ROWS(B$13:B149))))</f>
        <v/>
      </c>
      <c r="C149" s="290" t="str">
        <f t="array" ref="C149">IF(ROWS(C$13:C149)&gt;$S$5,"",INDEX(S$13:S$512,SMALL(IF(($W$13:$W$512=$W$6)+(($W$13:$W$512=$W$7)+(($W$13:$W$512=$W$8)+(($X$13:$X$512=$X$6)+(($X$13:$X$512=$X$7)+(($Y$13:$Y$512=$Y$6)+(($Y$13:$Y$512=$Y$7)+(($Y$13:$Y$512=$Z$6)+(($Y$13:$Y$512=$Z$7))))))))),ROW($A$13:$A$512)-ROW($A$13)+1),ROWS(C$13:C149))))</f>
        <v/>
      </c>
      <c r="D149" s="316" t="str">
        <f t="array" ref="D149">IF(ROWS(D$13:D149)&gt;$S$5,"",INDEX(T$13:T$512,SMALL(IF(($W$13:$W$512=$W$6)+(($W$13:$W$512=$W$7)+(($W$13:$W$512=$W$8)+(($X$13:$X$512=$X$6)+(($X$13:$X$512=$X$7)+(($Y$13:$Y$512=$Y$6)+(($Y$13:$Y$512=$Y$7)+(($Y$13:$Y$512=$Z$6)+(($Y$13:$Y$512=$Z$7))))))))),ROW($A$13:$A$512)-ROW($A$13)+1),ROWS(D$13:D149))))</f>
        <v/>
      </c>
      <c r="E149" s="182" t="str">
        <f t="array" ref="E149">IF(ROWS(E$13:E149)&gt;$S$5,"",INDEX(U$13:U$512,SMALL(IF(($W$13:$W$512=$W$6)+(($W$13:$W$512=$W$7)+(($W$13:$W$512=$W$8)+(($X$13:$X$512=$X$6)+(($X$13:$X$512=$X$7)+(($Y$13:$Y$512=$Y$6)+(($Y$13:$Y$512=$Y$7)+(($Y$13:$Y$512=$Z$6)+(($Y$13:$Y$512=$Z$7))))))))),ROW($A$13:$A$512)-ROW($A$13)+1),ROWS(E$13:E149))))</f>
        <v/>
      </c>
      <c r="F149" s="182" t="str">
        <f t="array" ref="F149">IF(ROWS(F$13:F149)&gt;$S$5,"",INDEX(V$13:V$512,SMALL(IF(($W$13:$W$512=$W$6)+(($W$13:$W$512=$W$7)+(($W$13:$W$512=$W$8)+(($X$13:$X$512=$X$6)+(($X$13:$X$512=$X$7)+(($Y$13:$Y$512=$Y$6)+(($Y$13:$Y$512=$Y$7)+(($Y$13:$Y$512=$Z$6)+(($Y$13:$Y$512=$Z$7))))))))),ROW($A$13:$A$512)-ROW($A$13)+1),ROWS(F$13:F149))))</f>
        <v/>
      </c>
      <c r="G149" s="351" t="str">
        <f t="array" ref="G149">IF(ROWS(G$13:G149)&gt;$S$5,"",INDEX(W$13:W$512,SMALL(IF(($W$13:$W$512=$W$6)+(($W$13:$W$512=$W$7)+(($W$13:$W$512=$W$8)+(($X$13:$X$512=$X$6)+(($X$13:$X$512=$X$7)+(($Y$13:$Y$512=$Y$6)+(($Y$13:$Y$512=$Y$7)+(($Y$13:$Y$512=$Z$6)+(($Y$13:$Y$512=$Z$7))))))))),ROW($A$13:$A$512)-ROW($A$13)+1),ROWS(G$13:G149))))</f>
        <v/>
      </c>
      <c r="H149" s="351" t="str">
        <f t="array" ref="H149">IF(ROWS(H$13:H149)&gt;$S$5,"",INDEX(X$13:X$512,SMALL(IF(($W$13:$W$512=$W$6)+(($W$13:$W$512=$W$7)+(($W$13:$W$512=$W$8)+(($X$13:$X$512=$X$6)+(($X$13:$X$512=$X$7)+(($Y$13:$Y$512=$Y$6)+(($Y$13:$Y$512=$Y$7)+(($Y$13:$Y$512=$Z$6)+(($Y$13:$Y$512=$Z$7))))))))),ROW($A$13:$A$512)-ROW($A$13)+1),ROWS(H$13:H149))))</f>
        <v/>
      </c>
      <c r="I149" s="351" t="str">
        <f t="array" ref="I149">IF(ROWS(I$13:I149)&gt;$S$5,"",INDEX(Y$13:Y$512,SMALL(IF(($W$13:$W$512=$W$6)+(($W$13:$W$512=$W$7)+(($W$13:$W$512=$W$8)+(($X$13:$X$512=$X$6)+(($X$13:$X$512=$X$7)+(($Y$13:$Y$512=$Y$6)+(($Y$13:$Y$512=$Y$7)+(($Y$13:$Y$512=$Z$6)+(($Y$13:$Y$512=$Z$7))))))))),ROW($A$13:$A$512)-ROW($A$13)+1),ROWS(I$13:I149))))</f>
        <v/>
      </c>
      <c r="J149" s="136"/>
      <c r="Q149" s="44">
        <f>Nut_StatusTool!A143</f>
        <v>137</v>
      </c>
      <c r="R149" s="44">
        <f>Nut_StatusTool!B143</f>
        <v>0</v>
      </c>
      <c r="S149" s="44">
        <f>Nut_StatusTool!C143</f>
        <v>0</v>
      </c>
      <c r="T149" s="44">
        <f>Nut_StatusTool!D143</f>
        <v>0</v>
      </c>
      <c r="U149" s="44">
        <f>Nut_StatusTool!F143</f>
        <v>0</v>
      </c>
      <c r="V149" s="285" t="str">
        <f>Nut_StatusTool!K143</f>
        <v/>
      </c>
      <c r="W149" s="44" t="str">
        <f>Nut_StatusTool!L143</f>
        <v/>
      </c>
      <c r="X149" s="44" t="str">
        <f>Nut_StatusTool!M143</f>
        <v/>
      </c>
      <c r="Y149" s="44" t="str">
        <f>Nut_StatusTool!N143</f>
        <v/>
      </c>
    </row>
    <row r="150" spans="1:25">
      <c r="A150" s="182" t="str">
        <f t="array" ref="A150">IF(ROWS(A$13:A150)&gt;$S$5,"",INDEX(Q$13:Q$512,SMALL(IF(($W$13:$W$512=$W$6)+(($W$13:$W$512=$W$7)+(($W$13:$W$512=$W$8)+(($X$13:$X$512=$X$6)+(($X$13:$X$512=$X$7)+(($Y$13:$Y$512=$Y$6)+(($Y$13:$Y$512=$Y$7)+(($Y$13:$Y$512=$Z$6)+(($Y$13:$Y$512=$Z$7))))))))),ROW($A$13:$A$512)-ROW($A$13)+1),ROWS(A$13:A150))))</f>
        <v/>
      </c>
      <c r="B150" s="290" t="str">
        <f t="array" ref="B150">IF(ROWS(B$13:B150)&gt;$S$5,"",INDEX(R$13:R$512,SMALL(IF(($W$13:$W$512=$W$6)+(($W$13:$W$512=$W$7)+(($W$13:$W$512=$W$8)+(($X$13:$X$512=$X$6)+(($X$13:$X$512=$X$7)+(($Y$13:$Y$512=$Y$6)+(($Y$13:$Y$512=$Y$7)+(($Y$13:$Y$512=$Z$6)+(($Y$13:$Y$512=$Z$7))))))))),ROW($A$13:$A$512)-ROW($A$13)+1),ROWS(B$13:B150))))</f>
        <v/>
      </c>
      <c r="C150" s="290" t="str">
        <f t="array" ref="C150">IF(ROWS(C$13:C150)&gt;$S$5,"",INDEX(S$13:S$512,SMALL(IF(($W$13:$W$512=$W$6)+(($W$13:$W$512=$W$7)+(($W$13:$W$512=$W$8)+(($X$13:$X$512=$X$6)+(($X$13:$X$512=$X$7)+(($Y$13:$Y$512=$Y$6)+(($Y$13:$Y$512=$Y$7)+(($Y$13:$Y$512=$Z$6)+(($Y$13:$Y$512=$Z$7))))))))),ROW($A$13:$A$512)-ROW($A$13)+1),ROWS(C$13:C150))))</f>
        <v/>
      </c>
      <c r="D150" s="316" t="str">
        <f t="array" ref="D150">IF(ROWS(D$13:D150)&gt;$S$5,"",INDEX(T$13:T$512,SMALL(IF(($W$13:$W$512=$W$6)+(($W$13:$W$512=$W$7)+(($W$13:$W$512=$W$8)+(($X$13:$X$512=$X$6)+(($X$13:$X$512=$X$7)+(($Y$13:$Y$512=$Y$6)+(($Y$13:$Y$512=$Y$7)+(($Y$13:$Y$512=$Z$6)+(($Y$13:$Y$512=$Z$7))))))))),ROW($A$13:$A$512)-ROW($A$13)+1),ROWS(D$13:D150))))</f>
        <v/>
      </c>
      <c r="E150" s="182" t="str">
        <f t="array" ref="E150">IF(ROWS(E$13:E150)&gt;$S$5,"",INDEX(U$13:U$512,SMALL(IF(($W$13:$W$512=$W$6)+(($W$13:$W$512=$W$7)+(($W$13:$W$512=$W$8)+(($X$13:$X$512=$X$6)+(($X$13:$X$512=$X$7)+(($Y$13:$Y$512=$Y$6)+(($Y$13:$Y$512=$Y$7)+(($Y$13:$Y$512=$Z$6)+(($Y$13:$Y$512=$Z$7))))))))),ROW($A$13:$A$512)-ROW($A$13)+1),ROWS(E$13:E150))))</f>
        <v/>
      </c>
      <c r="F150" s="182" t="str">
        <f t="array" ref="F150">IF(ROWS(F$13:F150)&gt;$S$5,"",INDEX(V$13:V$512,SMALL(IF(($W$13:$W$512=$W$6)+(($W$13:$W$512=$W$7)+(($W$13:$W$512=$W$8)+(($X$13:$X$512=$X$6)+(($X$13:$X$512=$X$7)+(($Y$13:$Y$512=$Y$6)+(($Y$13:$Y$512=$Y$7)+(($Y$13:$Y$512=$Z$6)+(($Y$13:$Y$512=$Z$7))))))))),ROW($A$13:$A$512)-ROW($A$13)+1),ROWS(F$13:F150))))</f>
        <v/>
      </c>
      <c r="G150" s="351" t="str">
        <f t="array" ref="G150">IF(ROWS(G$13:G150)&gt;$S$5,"",INDEX(W$13:W$512,SMALL(IF(($W$13:$W$512=$W$6)+(($W$13:$W$512=$W$7)+(($W$13:$W$512=$W$8)+(($X$13:$X$512=$X$6)+(($X$13:$X$512=$X$7)+(($Y$13:$Y$512=$Y$6)+(($Y$13:$Y$512=$Y$7)+(($Y$13:$Y$512=$Z$6)+(($Y$13:$Y$512=$Z$7))))))))),ROW($A$13:$A$512)-ROW($A$13)+1),ROWS(G$13:G150))))</f>
        <v/>
      </c>
      <c r="H150" s="351" t="str">
        <f t="array" ref="H150">IF(ROWS(H$13:H150)&gt;$S$5,"",INDEX(X$13:X$512,SMALL(IF(($W$13:$W$512=$W$6)+(($W$13:$W$512=$W$7)+(($W$13:$W$512=$W$8)+(($X$13:$X$512=$X$6)+(($X$13:$X$512=$X$7)+(($Y$13:$Y$512=$Y$6)+(($Y$13:$Y$512=$Y$7)+(($Y$13:$Y$512=$Z$6)+(($Y$13:$Y$512=$Z$7))))))))),ROW($A$13:$A$512)-ROW($A$13)+1),ROWS(H$13:H150))))</f>
        <v/>
      </c>
      <c r="I150" s="351" t="str">
        <f t="array" ref="I150">IF(ROWS(I$13:I150)&gt;$S$5,"",INDEX(Y$13:Y$512,SMALL(IF(($W$13:$W$512=$W$6)+(($W$13:$W$512=$W$7)+(($W$13:$W$512=$W$8)+(($X$13:$X$512=$X$6)+(($X$13:$X$512=$X$7)+(($Y$13:$Y$512=$Y$6)+(($Y$13:$Y$512=$Y$7)+(($Y$13:$Y$512=$Z$6)+(($Y$13:$Y$512=$Z$7))))))))),ROW($A$13:$A$512)-ROW($A$13)+1),ROWS(I$13:I150))))</f>
        <v/>
      </c>
      <c r="J150" s="136"/>
      <c r="Q150" s="44">
        <f>Nut_StatusTool!A144</f>
        <v>138</v>
      </c>
      <c r="R150" s="44">
        <f>Nut_StatusTool!B144</f>
        <v>0</v>
      </c>
      <c r="S150" s="44">
        <f>Nut_StatusTool!C144</f>
        <v>0</v>
      </c>
      <c r="T150" s="44">
        <f>Nut_StatusTool!D144</f>
        <v>0</v>
      </c>
      <c r="U150" s="44">
        <f>Nut_StatusTool!F144</f>
        <v>0</v>
      </c>
      <c r="V150" s="285" t="str">
        <f>Nut_StatusTool!K144</f>
        <v/>
      </c>
      <c r="W150" s="44" t="str">
        <f>Nut_StatusTool!L144</f>
        <v/>
      </c>
      <c r="X150" s="44" t="str">
        <f>Nut_StatusTool!M144</f>
        <v/>
      </c>
      <c r="Y150" s="44" t="str">
        <f>Nut_StatusTool!N144</f>
        <v/>
      </c>
    </row>
    <row r="151" spans="1:25">
      <c r="A151" s="182" t="str">
        <f t="array" ref="A151">IF(ROWS(A$13:A151)&gt;$S$5,"",INDEX(Q$13:Q$512,SMALL(IF(($W$13:$W$512=$W$6)+(($W$13:$W$512=$W$7)+(($W$13:$W$512=$W$8)+(($X$13:$X$512=$X$6)+(($X$13:$X$512=$X$7)+(($Y$13:$Y$512=$Y$6)+(($Y$13:$Y$512=$Y$7)+(($Y$13:$Y$512=$Z$6)+(($Y$13:$Y$512=$Z$7))))))))),ROW($A$13:$A$512)-ROW($A$13)+1),ROWS(A$13:A151))))</f>
        <v/>
      </c>
      <c r="B151" s="290" t="str">
        <f t="array" ref="B151">IF(ROWS(B$13:B151)&gt;$S$5,"",INDEX(R$13:R$512,SMALL(IF(($W$13:$W$512=$W$6)+(($W$13:$W$512=$W$7)+(($W$13:$W$512=$W$8)+(($X$13:$X$512=$X$6)+(($X$13:$X$512=$X$7)+(($Y$13:$Y$512=$Y$6)+(($Y$13:$Y$512=$Y$7)+(($Y$13:$Y$512=$Z$6)+(($Y$13:$Y$512=$Z$7))))))))),ROW($A$13:$A$512)-ROW($A$13)+1),ROWS(B$13:B151))))</f>
        <v/>
      </c>
      <c r="C151" s="290" t="str">
        <f t="array" ref="C151">IF(ROWS(C$13:C151)&gt;$S$5,"",INDEX(S$13:S$512,SMALL(IF(($W$13:$W$512=$W$6)+(($W$13:$W$512=$W$7)+(($W$13:$W$512=$W$8)+(($X$13:$X$512=$X$6)+(($X$13:$X$512=$X$7)+(($Y$13:$Y$512=$Y$6)+(($Y$13:$Y$512=$Y$7)+(($Y$13:$Y$512=$Z$6)+(($Y$13:$Y$512=$Z$7))))))))),ROW($A$13:$A$512)-ROW($A$13)+1),ROWS(C$13:C151))))</f>
        <v/>
      </c>
      <c r="D151" s="316" t="str">
        <f t="array" ref="D151">IF(ROWS(D$13:D151)&gt;$S$5,"",INDEX(T$13:T$512,SMALL(IF(($W$13:$W$512=$W$6)+(($W$13:$W$512=$W$7)+(($W$13:$W$512=$W$8)+(($X$13:$X$512=$X$6)+(($X$13:$X$512=$X$7)+(($Y$13:$Y$512=$Y$6)+(($Y$13:$Y$512=$Y$7)+(($Y$13:$Y$512=$Z$6)+(($Y$13:$Y$512=$Z$7))))))))),ROW($A$13:$A$512)-ROW($A$13)+1),ROWS(D$13:D151))))</f>
        <v/>
      </c>
      <c r="E151" s="182" t="str">
        <f t="array" ref="E151">IF(ROWS(E$13:E151)&gt;$S$5,"",INDEX(U$13:U$512,SMALL(IF(($W$13:$W$512=$W$6)+(($W$13:$W$512=$W$7)+(($W$13:$W$512=$W$8)+(($X$13:$X$512=$X$6)+(($X$13:$X$512=$X$7)+(($Y$13:$Y$512=$Y$6)+(($Y$13:$Y$512=$Y$7)+(($Y$13:$Y$512=$Z$6)+(($Y$13:$Y$512=$Z$7))))))))),ROW($A$13:$A$512)-ROW($A$13)+1),ROWS(E$13:E151))))</f>
        <v/>
      </c>
      <c r="F151" s="182" t="str">
        <f t="array" ref="F151">IF(ROWS(F$13:F151)&gt;$S$5,"",INDEX(V$13:V$512,SMALL(IF(($W$13:$W$512=$W$6)+(($W$13:$W$512=$W$7)+(($W$13:$W$512=$W$8)+(($X$13:$X$512=$X$6)+(($X$13:$X$512=$X$7)+(($Y$13:$Y$512=$Y$6)+(($Y$13:$Y$512=$Y$7)+(($Y$13:$Y$512=$Z$6)+(($Y$13:$Y$512=$Z$7))))))))),ROW($A$13:$A$512)-ROW($A$13)+1),ROWS(F$13:F151))))</f>
        <v/>
      </c>
      <c r="G151" s="351" t="str">
        <f t="array" ref="G151">IF(ROWS(G$13:G151)&gt;$S$5,"",INDEX(W$13:W$512,SMALL(IF(($W$13:$W$512=$W$6)+(($W$13:$W$512=$W$7)+(($W$13:$W$512=$W$8)+(($X$13:$X$512=$X$6)+(($X$13:$X$512=$X$7)+(($Y$13:$Y$512=$Y$6)+(($Y$13:$Y$512=$Y$7)+(($Y$13:$Y$512=$Z$6)+(($Y$13:$Y$512=$Z$7))))))))),ROW($A$13:$A$512)-ROW($A$13)+1),ROWS(G$13:G151))))</f>
        <v/>
      </c>
      <c r="H151" s="351" t="str">
        <f t="array" ref="H151">IF(ROWS(H$13:H151)&gt;$S$5,"",INDEX(X$13:X$512,SMALL(IF(($W$13:$W$512=$W$6)+(($W$13:$W$512=$W$7)+(($W$13:$W$512=$W$8)+(($X$13:$X$512=$X$6)+(($X$13:$X$512=$X$7)+(($Y$13:$Y$512=$Y$6)+(($Y$13:$Y$512=$Y$7)+(($Y$13:$Y$512=$Z$6)+(($Y$13:$Y$512=$Z$7))))))))),ROW($A$13:$A$512)-ROW($A$13)+1),ROWS(H$13:H151))))</f>
        <v/>
      </c>
      <c r="I151" s="351" t="str">
        <f t="array" ref="I151">IF(ROWS(I$13:I151)&gt;$S$5,"",INDEX(Y$13:Y$512,SMALL(IF(($W$13:$W$512=$W$6)+(($W$13:$W$512=$W$7)+(($W$13:$W$512=$W$8)+(($X$13:$X$512=$X$6)+(($X$13:$X$512=$X$7)+(($Y$13:$Y$512=$Y$6)+(($Y$13:$Y$512=$Y$7)+(($Y$13:$Y$512=$Z$6)+(($Y$13:$Y$512=$Z$7))))))))),ROW($A$13:$A$512)-ROW($A$13)+1),ROWS(I$13:I151))))</f>
        <v/>
      </c>
      <c r="J151" s="136"/>
      <c r="Q151" s="44">
        <f>Nut_StatusTool!A145</f>
        <v>139</v>
      </c>
      <c r="R151" s="44">
        <f>Nut_StatusTool!B145</f>
        <v>0</v>
      </c>
      <c r="S151" s="44">
        <f>Nut_StatusTool!C145</f>
        <v>0</v>
      </c>
      <c r="T151" s="44">
        <f>Nut_StatusTool!D145</f>
        <v>0</v>
      </c>
      <c r="U151" s="44">
        <f>Nut_StatusTool!F145</f>
        <v>0</v>
      </c>
      <c r="V151" s="285" t="str">
        <f>Nut_StatusTool!K145</f>
        <v/>
      </c>
      <c r="W151" s="44" t="str">
        <f>Nut_StatusTool!L145</f>
        <v/>
      </c>
      <c r="X151" s="44" t="str">
        <f>Nut_StatusTool!M145</f>
        <v/>
      </c>
      <c r="Y151" s="44" t="str">
        <f>Nut_StatusTool!N145</f>
        <v/>
      </c>
    </row>
    <row r="152" spans="1:25">
      <c r="A152" s="182" t="str">
        <f t="array" ref="A152">IF(ROWS(A$13:A152)&gt;$S$5,"",INDEX(Q$13:Q$512,SMALL(IF(($W$13:$W$512=$W$6)+(($W$13:$W$512=$W$7)+(($W$13:$W$512=$W$8)+(($X$13:$X$512=$X$6)+(($X$13:$X$512=$X$7)+(($Y$13:$Y$512=$Y$6)+(($Y$13:$Y$512=$Y$7)+(($Y$13:$Y$512=$Z$6)+(($Y$13:$Y$512=$Z$7))))))))),ROW($A$13:$A$512)-ROW($A$13)+1),ROWS(A$13:A152))))</f>
        <v/>
      </c>
      <c r="B152" s="290" t="str">
        <f t="array" ref="B152">IF(ROWS(B$13:B152)&gt;$S$5,"",INDEX(R$13:R$512,SMALL(IF(($W$13:$W$512=$W$6)+(($W$13:$W$512=$W$7)+(($W$13:$W$512=$W$8)+(($X$13:$X$512=$X$6)+(($X$13:$X$512=$X$7)+(($Y$13:$Y$512=$Y$6)+(($Y$13:$Y$512=$Y$7)+(($Y$13:$Y$512=$Z$6)+(($Y$13:$Y$512=$Z$7))))))))),ROW($A$13:$A$512)-ROW($A$13)+1),ROWS(B$13:B152))))</f>
        <v/>
      </c>
      <c r="C152" s="290" t="str">
        <f t="array" ref="C152">IF(ROWS(C$13:C152)&gt;$S$5,"",INDEX(S$13:S$512,SMALL(IF(($W$13:$W$512=$W$6)+(($W$13:$W$512=$W$7)+(($W$13:$W$512=$W$8)+(($X$13:$X$512=$X$6)+(($X$13:$X$512=$X$7)+(($Y$13:$Y$512=$Y$6)+(($Y$13:$Y$512=$Y$7)+(($Y$13:$Y$512=$Z$6)+(($Y$13:$Y$512=$Z$7))))))))),ROW($A$13:$A$512)-ROW($A$13)+1),ROWS(C$13:C152))))</f>
        <v/>
      </c>
      <c r="D152" s="316" t="str">
        <f t="array" ref="D152">IF(ROWS(D$13:D152)&gt;$S$5,"",INDEX(T$13:T$512,SMALL(IF(($W$13:$W$512=$W$6)+(($W$13:$W$512=$W$7)+(($W$13:$W$512=$W$8)+(($X$13:$X$512=$X$6)+(($X$13:$X$512=$X$7)+(($Y$13:$Y$512=$Y$6)+(($Y$13:$Y$512=$Y$7)+(($Y$13:$Y$512=$Z$6)+(($Y$13:$Y$512=$Z$7))))))))),ROW($A$13:$A$512)-ROW($A$13)+1),ROWS(D$13:D152))))</f>
        <v/>
      </c>
      <c r="E152" s="182" t="str">
        <f t="array" ref="E152">IF(ROWS(E$13:E152)&gt;$S$5,"",INDEX(U$13:U$512,SMALL(IF(($W$13:$W$512=$W$6)+(($W$13:$W$512=$W$7)+(($W$13:$W$512=$W$8)+(($X$13:$X$512=$X$6)+(($X$13:$X$512=$X$7)+(($Y$13:$Y$512=$Y$6)+(($Y$13:$Y$512=$Y$7)+(($Y$13:$Y$512=$Z$6)+(($Y$13:$Y$512=$Z$7))))))))),ROW($A$13:$A$512)-ROW($A$13)+1),ROWS(E$13:E152))))</f>
        <v/>
      </c>
      <c r="F152" s="182" t="str">
        <f t="array" ref="F152">IF(ROWS(F$13:F152)&gt;$S$5,"",INDEX(V$13:V$512,SMALL(IF(($W$13:$W$512=$W$6)+(($W$13:$W$512=$W$7)+(($W$13:$W$512=$W$8)+(($X$13:$X$512=$X$6)+(($X$13:$X$512=$X$7)+(($Y$13:$Y$512=$Y$6)+(($Y$13:$Y$512=$Y$7)+(($Y$13:$Y$512=$Z$6)+(($Y$13:$Y$512=$Z$7))))))))),ROW($A$13:$A$512)-ROW($A$13)+1),ROWS(F$13:F152))))</f>
        <v/>
      </c>
      <c r="G152" s="351" t="str">
        <f t="array" ref="G152">IF(ROWS(G$13:G152)&gt;$S$5,"",INDEX(W$13:W$512,SMALL(IF(($W$13:$W$512=$W$6)+(($W$13:$W$512=$W$7)+(($W$13:$W$512=$W$8)+(($X$13:$X$512=$X$6)+(($X$13:$X$512=$X$7)+(($Y$13:$Y$512=$Y$6)+(($Y$13:$Y$512=$Y$7)+(($Y$13:$Y$512=$Z$6)+(($Y$13:$Y$512=$Z$7))))))))),ROW($A$13:$A$512)-ROW($A$13)+1),ROWS(G$13:G152))))</f>
        <v/>
      </c>
      <c r="H152" s="351" t="str">
        <f t="array" ref="H152">IF(ROWS(H$13:H152)&gt;$S$5,"",INDEX(X$13:X$512,SMALL(IF(($W$13:$W$512=$W$6)+(($W$13:$W$512=$W$7)+(($W$13:$W$512=$W$8)+(($X$13:$X$512=$X$6)+(($X$13:$X$512=$X$7)+(($Y$13:$Y$512=$Y$6)+(($Y$13:$Y$512=$Y$7)+(($Y$13:$Y$512=$Z$6)+(($Y$13:$Y$512=$Z$7))))))))),ROW($A$13:$A$512)-ROW($A$13)+1),ROWS(H$13:H152))))</f>
        <v/>
      </c>
      <c r="I152" s="351" t="str">
        <f t="array" ref="I152">IF(ROWS(I$13:I152)&gt;$S$5,"",INDEX(Y$13:Y$512,SMALL(IF(($W$13:$W$512=$W$6)+(($W$13:$W$512=$W$7)+(($W$13:$W$512=$W$8)+(($X$13:$X$512=$X$6)+(($X$13:$X$512=$X$7)+(($Y$13:$Y$512=$Y$6)+(($Y$13:$Y$512=$Y$7)+(($Y$13:$Y$512=$Z$6)+(($Y$13:$Y$512=$Z$7))))))))),ROW($A$13:$A$512)-ROW($A$13)+1),ROWS(I$13:I152))))</f>
        <v/>
      </c>
      <c r="J152" s="136"/>
      <c r="Q152" s="44">
        <f>Nut_StatusTool!A146</f>
        <v>140</v>
      </c>
      <c r="R152" s="44">
        <f>Nut_StatusTool!B146</f>
        <v>0</v>
      </c>
      <c r="S152" s="44">
        <f>Nut_StatusTool!C146</f>
        <v>0</v>
      </c>
      <c r="T152" s="44">
        <f>Nut_StatusTool!D146</f>
        <v>0</v>
      </c>
      <c r="U152" s="44">
        <f>Nut_StatusTool!F146</f>
        <v>0</v>
      </c>
      <c r="V152" s="285" t="str">
        <f>Nut_StatusTool!K146</f>
        <v/>
      </c>
      <c r="W152" s="44" t="str">
        <f>Nut_StatusTool!L146</f>
        <v/>
      </c>
      <c r="X152" s="44" t="str">
        <f>Nut_StatusTool!M146</f>
        <v/>
      </c>
      <c r="Y152" s="44" t="str">
        <f>Nut_StatusTool!N146</f>
        <v/>
      </c>
    </row>
    <row r="153" spans="1:25">
      <c r="A153" s="182" t="str">
        <f t="array" ref="A153">IF(ROWS(A$13:A153)&gt;$S$5,"",INDEX(Q$13:Q$512,SMALL(IF(($W$13:$W$512=$W$6)+(($W$13:$W$512=$W$7)+(($W$13:$W$512=$W$8)+(($X$13:$X$512=$X$6)+(($X$13:$X$512=$X$7)+(($Y$13:$Y$512=$Y$6)+(($Y$13:$Y$512=$Y$7)+(($Y$13:$Y$512=$Z$6)+(($Y$13:$Y$512=$Z$7))))))))),ROW($A$13:$A$512)-ROW($A$13)+1),ROWS(A$13:A153))))</f>
        <v/>
      </c>
      <c r="B153" s="290" t="str">
        <f t="array" ref="B153">IF(ROWS(B$13:B153)&gt;$S$5,"",INDEX(R$13:R$512,SMALL(IF(($W$13:$W$512=$W$6)+(($W$13:$W$512=$W$7)+(($W$13:$W$512=$W$8)+(($X$13:$X$512=$X$6)+(($X$13:$X$512=$X$7)+(($Y$13:$Y$512=$Y$6)+(($Y$13:$Y$512=$Y$7)+(($Y$13:$Y$512=$Z$6)+(($Y$13:$Y$512=$Z$7))))))))),ROW($A$13:$A$512)-ROW($A$13)+1),ROWS(B$13:B153))))</f>
        <v/>
      </c>
      <c r="C153" s="290" t="str">
        <f t="array" ref="C153">IF(ROWS(C$13:C153)&gt;$S$5,"",INDEX(S$13:S$512,SMALL(IF(($W$13:$W$512=$W$6)+(($W$13:$W$512=$W$7)+(($W$13:$W$512=$W$8)+(($X$13:$X$512=$X$6)+(($X$13:$X$512=$X$7)+(($Y$13:$Y$512=$Y$6)+(($Y$13:$Y$512=$Y$7)+(($Y$13:$Y$512=$Z$6)+(($Y$13:$Y$512=$Z$7))))))))),ROW($A$13:$A$512)-ROW($A$13)+1),ROWS(C$13:C153))))</f>
        <v/>
      </c>
      <c r="D153" s="316" t="str">
        <f t="array" ref="D153">IF(ROWS(D$13:D153)&gt;$S$5,"",INDEX(T$13:T$512,SMALL(IF(($W$13:$W$512=$W$6)+(($W$13:$W$512=$W$7)+(($W$13:$W$512=$W$8)+(($X$13:$X$512=$X$6)+(($X$13:$X$512=$X$7)+(($Y$13:$Y$512=$Y$6)+(($Y$13:$Y$512=$Y$7)+(($Y$13:$Y$512=$Z$6)+(($Y$13:$Y$512=$Z$7))))))))),ROW($A$13:$A$512)-ROW($A$13)+1),ROWS(D$13:D153))))</f>
        <v/>
      </c>
      <c r="E153" s="182" t="str">
        <f t="array" ref="E153">IF(ROWS(E$13:E153)&gt;$S$5,"",INDEX(U$13:U$512,SMALL(IF(($W$13:$W$512=$W$6)+(($W$13:$W$512=$W$7)+(($W$13:$W$512=$W$8)+(($X$13:$X$512=$X$6)+(($X$13:$X$512=$X$7)+(($Y$13:$Y$512=$Y$6)+(($Y$13:$Y$512=$Y$7)+(($Y$13:$Y$512=$Z$6)+(($Y$13:$Y$512=$Z$7))))))))),ROW($A$13:$A$512)-ROW($A$13)+1),ROWS(E$13:E153))))</f>
        <v/>
      </c>
      <c r="F153" s="182" t="str">
        <f t="array" ref="F153">IF(ROWS(F$13:F153)&gt;$S$5,"",INDEX(V$13:V$512,SMALL(IF(($W$13:$W$512=$W$6)+(($W$13:$W$512=$W$7)+(($W$13:$W$512=$W$8)+(($X$13:$X$512=$X$6)+(($X$13:$X$512=$X$7)+(($Y$13:$Y$512=$Y$6)+(($Y$13:$Y$512=$Y$7)+(($Y$13:$Y$512=$Z$6)+(($Y$13:$Y$512=$Z$7))))))))),ROW($A$13:$A$512)-ROW($A$13)+1),ROWS(F$13:F153))))</f>
        <v/>
      </c>
      <c r="G153" s="351" t="str">
        <f t="array" ref="G153">IF(ROWS(G$13:G153)&gt;$S$5,"",INDEX(W$13:W$512,SMALL(IF(($W$13:$W$512=$W$6)+(($W$13:$W$512=$W$7)+(($W$13:$W$512=$W$8)+(($X$13:$X$512=$X$6)+(($X$13:$X$512=$X$7)+(($Y$13:$Y$512=$Y$6)+(($Y$13:$Y$512=$Y$7)+(($Y$13:$Y$512=$Z$6)+(($Y$13:$Y$512=$Z$7))))))))),ROW($A$13:$A$512)-ROW($A$13)+1),ROWS(G$13:G153))))</f>
        <v/>
      </c>
      <c r="H153" s="351" t="str">
        <f t="array" ref="H153">IF(ROWS(H$13:H153)&gt;$S$5,"",INDEX(X$13:X$512,SMALL(IF(($W$13:$W$512=$W$6)+(($W$13:$W$512=$W$7)+(($W$13:$W$512=$W$8)+(($X$13:$X$512=$X$6)+(($X$13:$X$512=$X$7)+(($Y$13:$Y$512=$Y$6)+(($Y$13:$Y$512=$Y$7)+(($Y$13:$Y$512=$Z$6)+(($Y$13:$Y$512=$Z$7))))))))),ROW($A$13:$A$512)-ROW($A$13)+1),ROWS(H$13:H153))))</f>
        <v/>
      </c>
      <c r="I153" s="351" t="str">
        <f t="array" ref="I153">IF(ROWS(I$13:I153)&gt;$S$5,"",INDEX(Y$13:Y$512,SMALL(IF(($W$13:$W$512=$W$6)+(($W$13:$W$512=$W$7)+(($W$13:$W$512=$W$8)+(($X$13:$X$512=$X$6)+(($X$13:$X$512=$X$7)+(($Y$13:$Y$512=$Y$6)+(($Y$13:$Y$512=$Y$7)+(($Y$13:$Y$512=$Z$6)+(($Y$13:$Y$512=$Z$7))))))))),ROW($A$13:$A$512)-ROW($A$13)+1),ROWS(I$13:I153))))</f>
        <v/>
      </c>
      <c r="J153" s="136"/>
      <c r="Q153" s="44">
        <f>Nut_StatusTool!A147</f>
        <v>141</v>
      </c>
      <c r="R153" s="44">
        <f>Nut_StatusTool!B147</f>
        <v>0</v>
      </c>
      <c r="S153" s="44">
        <f>Nut_StatusTool!C147</f>
        <v>0</v>
      </c>
      <c r="T153" s="44">
        <f>Nut_StatusTool!D147</f>
        <v>0</v>
      </c>
      <c r="U153" s="44">
        <f>Nut_StatusTool!F147</f>
        <v>0</v>
      </c>
      <c r="V153" s="285" t="str">
        <f>Nut_StatusTool!K147</f>
        <v/>
      </c>
      <c r="W153" s="44" t="str">
        <f>Nut_StatusTool!L147</f>
        <v/>
      </c>
      <c r="X153" s="44" t="str">
        <f>Nut_StatusTool!M147</f>
        <v/>
      </c>
      <c r="Y153" s="44" t="str">
        <f>Nut_StatusTool!N147</f>
        <v/>
      </c>
    </row>
    <row r="154" spans="1:25">
      <c r="A154" s="182" t="str">
        <f t="array" ref="A154">IF(ROWS(A$13:A154)&gt;$S$5,"",INDEX(Q$13:Q$512,SMALL(IF(($W$13:$W$512=$W$6)+(($W$13:$W$512=$W$7)+(($W$13:$W$512=$W$8)+(($X$13:$X$512=$X$6)+(($X$13:$X$512=$X$7)+(($Y$13:$Y$512=$Y$6)+(($Y$13:$Y$512=$Y$7)+(($Y$13:$Y$512=$Z$6)+(($Y$13:$Y$512=$Z$7))))))))),ROW($A$13:$A$512)-ROW($A$13)+1),ROWS(A$13:A154))))</f>
        <v/>
      </c>
      <c r="B154" s="290" t="str">
        <f t="array" ref="B154">IF(ROWS(B$13:B154)&gt;$S$5,"",INDEX(R$13:R$512,SMALL(IF(($W$13:$W$512=$W$6)+(($W$13:$W$512=$W$7)+(($W$13:$W$512=$W$8)+(($X$13:$X$512=$X$6)+(($X$13:$X$512=$X$7)+(($Y$13:$Y$512=$Y$6)+(($Y$13:$Y$512=$Y$7)+(($Y$13:$Y$512=$Z$6)+(($Y$13:$Y$512=$Z$7))))))))),ROW($A$13:$A$512)-ROW($A$13)+1),ROWS(B$13:B154))))</f>
        <v/>
      </c>
      <c r="C154" s="290" t="str">
        <f t="array" ref="C154">IF(ROWS(C$13:C154)&gt;$S$5,"",INDEX(S$13:S$512,SMALL(IF(($W$13:$W$512=$W$6)+(($W$13:$W$512=$W$7)+(($W$13:$W$512=$W$8)+(($X$13:$X$512=$X$6)+(($X$13:$X$512=$X$7)+(($Y$13:$Y$512=$Y$6)+(($Y$13:$Y$512=$Y$7)+(($Y$13:$Y$512=$Z$6)+(($Y$13:$Y$512=$Z$7))))))))),ROW($A$13:$A$512)-ROW($A$13)+1),ROWS(C$13:C154))))</f>
        <v/>
      </c>
      <c r="D154" s="316" t="str">
        <f t="array" ref="D154">IF(ROWS(D$13:D154)&gt;$S$5,"",INDEX(T$13:T$512,SMALL(IF(($W$13:$W$512=$W$6)+(($W$13:$W$512=$W$7)+(($W$13:$W$512=$W$8)+(($X$13:$X$512=$X$6)+(($X$13:$X$512=$X$7)+(($Y$13:$Y$512=$Y$6)+(($Y$13:$Y$512=$Y$7)+(($Y$13:$Y$512=$Z$6)+(($Y$13:$Y$512=$Z$7))))))))),ROW($A$13:$A$512)-ROW($A$13)+1),ROWS(D$13:D154))))</f>
        <v/>
      </c>
      <c r="E154" s="182" t="str">
        <f t="array" ref="E154">IF(ROWS(E$13:E154)&gt;$S$5,"",INDEX(U$13:U$512,SMALL(IF(($W$13:$W$512=$W$6)+(($W$13:$W$512=$W$7)+(($W$13:$W$512=$W$8)+(($X$13:$X$512=$X$6)+(($X$13:$X$512=$X$7)+(($Y$13:$Y$512=$Y$6)+(($Y$13:$Y$512=$Y$7)+(($Y$13:$Y$512=$Z$6)+(($Y$13:$Y$512=$Z$7))))))))),ROW($A$13:$A$512)-ROW($A$13)+1),ROWS(E$13:E154))))</f>
        <v/>
      </c>
      <c r="F154" s="182" t="str">
        <f t="array" ref="F154">IF(ROWS(F$13:F154)&gt;$S$5,"",INDEX(V$13:V$512,SMALL(IF(($W$13:$W$512=$W$6)+(($W$13:$W$512=$W$7)+(($W$13:$W$512=$W$8)+(($X$13:$X$512=$X$6)+(($X$13:$X$512=$X$7)+(($Y$13:$Y$512=$Y$6)+(($Y$13:$Y$512=$Y$7)+(($Y$13:$Y$512=$Z$6)+(($Y$13:$Y$512=$Z$7))))))))),ROW($A$13:$A$512)-ROW($A$13)+1),ROWS(F$13:F154))))</f>
        <v/>
      </c>
      <c r="G154" s="351" t="str">
        <f t="array" ref="G154">IF(ROWS(G$13:G154)&gt;$S$5,"",INDEX(W$13:W$512,SMALL(IF(($W$13:$W$512=$W$6)+(($W$13:$W$512=$W$7)+(($W$13:$W$512=$W$8)+(($X$13:$X$512=$X$6)+(($X$13:$X$512=$X$7)+(($Y$13:$Y$512=$Y$6)+(($Y$13:$Y$512=$Y$7)+(($Y$13:$Y$512=$Z$6)+(($Y$13:$Y$512=$Z$7))))))))),ROW($A$13:$A$512)-ROW($A$13)+1),ROWS(G$13:G154))))</f>
        <v/>
      </c>
      <c r="H154" s="351" t="str">
        <f t="array" ref="H154">IF(ROWS(H$13:H154)&gt;$S$5,"",INDEX(X$13:X$512,SMALL(IF(($W$13:$W$512=$W$6)+(($W$13:$W$512=$W$7)+(($W$13:$W$512=$W$8)+(($X$13:$X$512=$X$6)+(($X$13:$X$512=$X$7)+(($Y$13:$Y$512=$Y$6)+(($Y$13:$Y$512=$Y$7)+(($Y$13:$Y$512=$Z$6)+(($Y$13:$Y$512=$Z$7))))))))),ROW($A$13:$A$512)-ROW($A$13)+1),ROWS(H$13:H154))))</f>
        <v/>
      </c>
      <c r="I154" s="351" t="str">
        <f t="array" ref="I154">IF(ROWS(I$13:I154)&gt;$S$5,"",INDEX(Y$13:Y$512,SMALL(IF(($W$13:$W$512=$W$6)+(($W$13:$W$512=$W$7)+(($W$13:$W$512=$W$8)+(($X$13:$X$512=$X$6)+(($X$13:$X$512=$X$7)+(($Y$13:$Y$512=$Y$6)+(($Y$13:$Y$512=$Y$7)+(($Y$13:$Y$512=$Z$6)+(($Y$13:$Y$512=$Z$7))))))))),ROW($A$13:$A$512)-ROW($A$13)+1),ROWS(I$13:I154))))</f>
        <v/>
      </c>
      <c r="J154" s="136"/>
      <c r="Q154" s="44">
        <f>Nut_StatusTool!A148</f>
        <v>142</v>
      </c>
      <c r="R154" s="44">
        <f>Nut_StatusTool!B148</f>
        <v>0</v>
      </c>
      <c r="S154" s="44">
        <f>Nut_StatusTool!C148</f>
        <v>0</v>
      </c>
      <c r="T154" s="44">
        <f>Nut_StatusTool!D148</f>
        <v>0</v>
      </c>
      <c r="U154" s="44">
        <f>Nut_StatusTool!F148</f>
        <v>0</v>
      </c>
      <c r="V154" s="285" t="str">
        <f>Nut_StatusTool!K148</f>
        <v/>
      </c>
      <c r="W154" s="44" t="str">
        <f>Nut_StatusTool!L148</f>
        <v/>
      </c>
      <c r="X154" s="44" t="str">
        <f>Nut_StatusTool!M148</f>
        <v/>
      </c>
      <c r="Y154" s="44" t="str">
        <f>Nut_StatusTool!N148</f>
        <v/>
      </c>
    </row>
    <row r="155" spans="1:25">
      <c r="A155" s="182" t="str">
        <f t="array" ref="A155">IF(ROWS(A$13:A155)&gt;$S$5,"",INDEX(Q$13:Q$512,SMALL(IF(($W$13:$W$512=$W$6)+(($W$13:$W$512=$W$7)+(($W$13:$W$512=$W$8)+(($X$13:$X$512=$X$6)+(($X$13:$X$512=$X$7)+(($Y$13:$Y$512=$Y$6)+(($Y$13:$Y$512=$Y$7)+(($Y$13:$Y$512=$Z$6)+(($Y$13:$Y$512=$Z$7))))))))),ROW($A$13:$A$512)-ROW($A$13)+1),ROWS(A$13:A155))))</f>
        <v/>
      </c>
      <c r="B155" s="290" t="str">
        <f t="array" ref="B155">IF(ROWS(B$13:B155)&gt;$S$5,"",INDEX(R$13:R$512,SMALL(IF(($W$13:$W$512=$W$6)+(($W$13:$W$512=$W$7)+(($W$13:$W$512=$W$8)+(($X$13:$X$512=$X$6)+(($X$13:$X$512=$X$7)+(($Y$13:$Y$512=$Y$6)+(($Y$13:$Y$512=$Y$7)+(($Y$13:$Y$512=$Z$6)+(($Y$13:$Y$512=$Z$7))))))))),ROW($A$13:$A$512)-ROW($A$13)+1),ROWS(B$13:B155))))</f>
        <v/>
      </c>
      <c r="C155" s="290" t="str">
        <f t="array" ref="C155">IF(ROWS(C$13:C155)&gt;$S$5,"",INDEX(S$13:S$512,SMALL(IF(($W$13:$W$512=$W$6)+(($W$13:$W$512=$W$7)+(($W$13:$W$512=$W$8)+(($X$13:$X$512=$X$6)+(($X$13:$X$512=$X$7)+(($Y$13:$Y$512=$Y$6)+(($Y$13:$Y$512=$Y$7)+(($Y$13:$Y$512=$Z$6)+(($Y$13:$Y$512=$Z$7))))))))),ROW($A$13:$A$512)-ROW($A$13)+1),ROWS(C$13:C155))))</f>
        <v/>
      </c>
      <c r="D155" s="316" t="str">
        <f t="array" ref="D155">IF(ROWS(D$13:D155)&gt;$S$5,"",INDEX(T$13:T$512,SMALL(IF(($W$13:$W$512=$W$6)+(($W$13:$W$512=$W$7)+(($W$13:$W$512=$W$8)+(($X$13:$X$512=$X$6)+(($X$13:$X$512=$X$7)+(($Y$13:$Y$512=$Y$6)+(($Y$13:$Y$512=$Y$7)+(($Y$13:$Y$512=$Z$6)+(($Y$13:$Y$512=$Z$7))))))))),ROW($A$13:$A$512)-ROW($A$13)+1),ROWS(D$13:D155))))</f>
        <v/>
      </c>
      <c r="E155" s="182" t="str">
        <f t="array" ref="E155">IF(ROWS(E$13:E155)&gt;$S$5,"",INDEX(U$13:U$512,SMALL(IF(($W$13:$W$512=$W$6)+(($W$13:$W$512=$W$7)+(($W$13:$W$512=$W$8)+(($X$13:$X$512=$X$6)+(($X$13:$X$512=$X$7)+(($Y$13:$Y$512=$Y$6)+(($Y$13:$Y$512=$Y$7)+(($Y$13:$Y$512=$Z$6)+(($Y$13:$Y$512=$Z$7))))))))),ROW($A$13:$A$512)-ROW($A$13)+1),ROWS(E$13:E155))))</f>
        <v/>
      </c>
      <c r="F155" s="182" t="str">
        <f t="array" ref="F155">IF(ROWS(F$13:F155)&gt;$S$5,"",INDEX(V$13:V$512,SMALL(IF(($W$13:$W$512=$W$6)+(($W$13:$W$512=$W$7)+(($W$13:$W$512=$W$8)+(($X$13:$X$512=$X$6)+(($X$13:$X$512=$X$7)+(($Y$13:$Y$512=$Y$6)+(($Y$13:$Y$512=$Y$7)+(($Y$13:$Y$512=$Z$6)+(($Y$13:$Y$512=$Z$7))))))))),ROW($A$13:$A$512)-ROW($A$13)+1),ROWS(F$13:F155))))</f>
        <v/>
      </c>
      <c r="G155" s="351" t="str">
        <f t="array" ref="G155">IF(ROWS(G$13:G155)&gt;$S$5,"",INDEX(W$13:W$512,SMALL(IF(($W$13:$W$512=$W$6)+(($W$13:$W$512=$W$7)+(($W$13:$W$512=$W$8)+(($X$13:$X$512=$X$6)+(($X$13:$X$512=$X$7)+(($Y$13:$Y$512=$Y$6)+(($Y$13:$Y$512=$Y$7)+(($Y$13:$Y$512=$Z$6)+(($Y$13:$Y$512=$Z$7))))))))),ROW($A$13:$A$512)-ROW($A$13)+1),ROWS(G$13:G155))))</f>
        <v/>
      </c>
      <c r="H155" s="351" t="str">
        <f t="array" ref="H155">IF(ROWS(H$13:H155)&gt;$S$5,"",INDEX(X$13:X$512,SMALL(IF(($W$13:$W$512=$W$6)+(($W$13:$W$512=$W$7)+(($W$13:$W$512=$W$8)+(($X$13:$X$512=$X$6)+(($X$13:$X$512=$X$7)+(($Y$13:$Y$512=$Y$6)+(($Y$13:$Y$512=$Y$7)+(($Y$13:$Y$512=$Z$6)+(($Y$13:$Y$512=$Z$7))))))))),ROW($A$13:$A$512)-ROW($A$13)+1),ROWS(H$13:H155))))</f>
        <v/>
      </c>
      <c r="I155" s="351" t="str">
        <f t="array" ref="I155">IF(ROWS(I$13:I155)&gt;$S$5,"",INDEX(Y$13:Y$512,SMALL(IF(($W$13:$W$512=$W$6)+(($W$13:$W$512=$W$7)+(($W$13:$W$512=$W$8)+(($X$13:$X$512=$X$6)+(($X$13:$X$512=$X$7)+(($Y$13:$Y$512=$Y$6)+(($Y$13:$Y$512=$Y$7)+(($Y$13:$Y$512=$Z$6)+(($Y$13:$Y$512=$Z$7))))))))),ROW($A$13:$A$512)-ROW($A$13)+1),ROWS(I$13:I155))))</f>
        <v/>
      </c>
      <c r="J155" s="136"/>
      <c r="Q155" s="44">
        <f>Nut_StatusTool!A149</f>
        <v>143</v>
      </c>
      <c r="R155" s="44">
        <f>Nut_StatusTool!B149</f>
        <v>0</v>
      </c>
      <c r="S155" s="44">
        <f>Nut_StatusTool!C149</f>
        <v>0</v>
      </c>
      <c r="T155" s="44">
        <f>Nut_StatusTool!D149</f>
        <v>0</v>
      </c>
      <c r="U155" s="44">
        <f>Nut_StatusTool!F149</f>
        <v>0</v>
      </c>
      <c r="V155" s="285" t="str">
        <f>Nut_StatusTool!K149</f>
        <v/>
      </c>
      <c r="W155" s="44" t="str">
        <f>Nut_StatusTool!L149</f>
        <v/>
      </c>
      <c r="X155" s="44" t="str">
        <f>Nut_StatusTool!M149</f>
        <v/>
      </c>
      <c r="Y155" s="44" t="str">
        <f>Nut_StatusTool!N149</f>
        <v/>
      </c>
    </row>
    <row r="156" spans="1:25">
      <c r="A156" s="182" t="str">
        <f t="array" ref="A156">IF(ROWS(A$13:A156)&gt;$S$5,"",INDEX(Q$13:Q$512,SMALL(IF(($W$13:$W$512=$W$6)+(($W$13:$W$512=$W$7)+(($W$13:$W$512=$W$8)+(($X$13:$X$512=$X$6)+(($X$13:$X$512=$X$7)+(($Y$13:$Y$512=$Y$6)+(($Y$13:$Y$512=$Y$7)+(($Y$13:$Y$512=$Z$6)+(($Y$13:$Y$512=$Z$7))))))))),ROW($A$13:$A$512)-ROW($A$13)+1),ROWS(A$13:A156))))</f>
        <v/>
      </c>
      <c r="B156" s="290" t="str">
        <f t="array" ref="B156">IF(ROWS(B$13:B156)&gt;$S$5,"",INDEX(R$13:R$512,SMALL(IF(($W$13:$W$512=$W$6)+(($W$13:$W$512=$W$7)+(($W$13:$W$512=$W$8)+(($X$13:$X$512=$X$6)+(($X$13:$X$512=$X$7)+(($Y$13:$Y$512=$Y$6)+(($Y$13:$Y$512=$Y$7)+(($Y$13:$Y$512=$Z$6)+(($Y$13:$Y$512=$Z$7))))))))),ROW($A$13:$A$512)-ROW($A$13)+1),ROWS(B$13:B156))))</f>
        <v/>
      </c>
      <c r="C156" s="290" t="str">
        <f t="array" ref="C156">IF(ROWS(C$13:C156)&gt;$S$5,"",INDEX(S$13:S$512,SMALL(IF(($W$13:$W$512=$W$6)+(($W$13:$W$512=$W$7)+(($W$13:$W$512=$W$8)+(($X$13:$X$512=$X$6)+(($X$13:$X$512=$X$7)+(($Y$13:$Y$512=$Y$6)+(($Y$13:$Y$512=$Y$7)+(($Y$13:$Y$512=$Z$6)+(($Y$13:$Y$512=$Z$7))))))))),ROW($A$13:$A$512)-ROW($A$13)+1),ROWS(C$13:C156))))</f>
        <v/>
      </c>
      <c r="D156" s="316" t="str">
        <f t="array" ref="D156">IF(ROWS(D$13:D156)&gt;$S$5,"",INDEX(T$13:T$512,SMALL(IF(($W$13:$W$512=$W$6)+(($W$13:$W$512=$W$7)+(($W$13:$W$512=$W$8)+(($X$13:$X$512=$X$6)+(($X$13:$X$512=$X$7)+(($Y$13:$Y$512=$Y$6)+(($Y$13:$Y$512=$Y$7)+(($Y$13:$Y$512=$Z$6)+(($Y$13:$Y$512=$Z$7))))))))),ROW($A$13:$A$512)-ROW($A$13)+1),ROWS(D$13:D156))))</f>
        <v/>
      </c>
      <c r="E156" s="182" t="str">
        <f t="array" ref="E156">IF(ROWS(E$13:E156)&gt;$S$5,"",INDEX(U$13:U$512,SMALL(IF(($W$13:$W$512=$W$6)+(($W$13:$W$512=$W$7)+(($W$13:$W$512=$W$8)+(($X$13:$X$512=$X$6)+(($X$13:$X$512=$X$7)+(($Y$13:$Y$512=$Y$6)+(($Y$13:$Y$512=$Y$7)+(($Y$13:$Y$512=$Z$6)+(($Y$13:$Y$512=$Z$7))))))))),ROW($A$13:$A$512)-ROW($A$13)+1),ROWS(E$13:E156))))</f>
        <v/>
      </c>
      <c r="F156" s="182" t="str">
        <f t="array" ref="F156">IF(ROWS(F$13:F156)&gt;$S$5,"",INDEX(V$13:V$512,SMALL(IF(($W$13:$W$512=$W$6)+(($W$13:$W$512=$W$7)+(($W$13:$W$512=$W$8)+(($X$13:$X$512=$X$6)+(($X$13:$X$512=$X$7)+(($Y$13:$Y$512=$Y$6)+(($Y$13:$Y$512=$Y$7)+(($Y$13:$Y$512=$Z$6)+(($Y$13:$Y$512=$Z$7))))))))),ROW($A$13:$A$512)-ROW($A$13)+1),ROWS(F$13:F156))))</f>
        <v/>
      </c>
      <c r="G156" s="351" t="str">
        <f t="array" ref="G156">IF(ROWS(G$13:G156)&gt;$S$5,"",INDEX(W$13:W$512,SMALL(IF(($W$13:$W$512=$W$6)+(($W$13:$W$512=$W$7)+(($W$13:$W$512=$W$8)+(($X$13:$X$512=$X$6)+(($X$13:$X$512=$X$7)+(($Y$13:$Y$512=$Y$6)+(($Y$13:$Y$512=$Y$7)+(($Y$13:$Y$512=$Z$6)+(($Y$13:$Y$512=$Z$7))))))))),ROW($A$13:$A$512)-ROW($A$13)+1),ROWS(G$13:G156))))</f>
        <v/>
      </c>
      <c r="H156" s="351" t="str">
        <f t="array" ref="H156">IF(ROWS(H$13:H156)&gt;$S$5,"",INDEX(X$13:X$512,SMALL(IF(($W$13:$W$512=$W$6)+(($W$13:$W$512=$W$7)+(($W$13:$W$512=$W$8)+(($X$13:$X$512=$X$6)+(($X$13:$X$512=$X$7)+(($Y$13:$Y$512=$Y$6)+(($Y$13:$Y$512=$Y$7)+(($Y$13:$Y$512=$Z$6)+(($Y$13:$Y$512=$Z$7))))))))),ROW($A$13:$A$512)-ROW($A$13)+1),ROWS(H$13:H156))))</f>
        <v/>
      </c>
      <c r="I156" s="351" t="str">
        <f t="array" ref="I156">IF(ROWS(I$13:I156)&gt;$S$5,"",INDEX(Y$13:Y$512,SMALL(IF(($W$13:$W$512=$W$6)+(($W$13:$W$512=$W$7)+(($W$13:$W$512=$W$8)+(($X$13:$X$512=$X$6)+(($X$13:$X$512=$X$7)+(($Y$13:$Y$512=$Y$6)+(($Y$13:$Y$512=$Y$7)+(($Y$13:$Y$512=$Z$6)+(($Y$13:$Y$512=$Z$7))))))))),ROW($A$13:$A$512)-ROW($A$13)+1),ROWS(I$13:I156))))</f>
        <v/>
      </c>
      <c r="J156" s="136"/>
      <c r="Q156" s="44">
        <f>Nut_StatusTool!A150</f>
        <v>144</v>
      </c>
      <c r="R156" s="44">
        <f>Nut_StatusTool!B150</f>
        <v>0</v>
      </c>
      <c r="S156" s="44">
        <f>Nut_StatusTool!C150</f>
        <v>0</v>
      </c>
      <c r="T156" s="44">
        <f>Nut_StatusTool!D150</f>
        <v>0</v>
      </c>
      <c r="U156" s="44">
        <f>Nut_StatusTool!F150</f>
        <v>0</v>
      </c>
      <c r="V156" s="285" t="str">
        <f>Nut_StatusTool!K150</f>
        <v/>
      </c>
      <c r="W156" s="44" t="str">
        <f>Nut_StatusTool!L150</f>
        <v/>
      </c>
      <c r="X156" s="44" t="str">
        <f>Nut_StatusTool!M150</f>
        <v/>
      </c>
      <c r="Y156" s="44" t="str">
        <f>Nut_StatusTool!N150</f>
        <v/>
      </c>
    </row>
    <row r="157" spans="1:25">
      <c r="A157" s="182" t="str">
        <f t="array" ref="A157">IF(ROWS(A$13:A157)&gt;$S$5,"",INDEX(Q$13:Q$512,SMALL(IF(($W$13:$W$512=$W$6)+(($W$13:$W$512=$W$7)+(($W$13:$W$512=$W$8)+(($X$13:$X$512=$X$6)+(($X$13:$X$512=$X$7)+(($Y$13:$Y$512=$Y$6)+(($Y$13:$Y$512=$Y$7)+(($Y$13:$Y$512=$Z$6)+(($Y$13:$Y$512=$Z$7))))))))),ROW($A$13:$A$512)-ROW($A$13)+1),ROWS(A$13:A157))))</f>
        <v/>
      </c>
      <c r="B157" s="290" t="str">
        <f t="array" ref="B157">IF(ROWS(B$13:B157)&gt;$S$5,"",INDEX(R$13:R$512,SMALL(IF(($W$13:$W$512=$W$6)+(($W$13:$W$512=$W$7)+(($W$13:$W$512=$W$8)+(($X$13:$X$512=$X$6)+(($X$13:$X$512=$X$7)+(($Y$13:$Y$512=$Y$6)+(($Y$13:$Y$512=$Y$7)+(($Y$13:$Y$512=$Z$6)+(($Y$13:$Y$512=$Z$7))))))))),ROW($A$13:$A$512)-ROW($A$13)+1),ROWS(B$13:B157))))</f>
        <v/>
      </c>
      <c r="C157" s="290" t="str">
        <f t="array" ref="C157">IF(ROWS(C$13:C157)&gt;$S$5,"",INDEX(S$13:S$512,SMALL(IF(($W$13:$W$512=$W$6)+(($W$13:$W$512=$W$7)+(($W$13:$W$512=$W$8)+(($X$13:$X$512=$X$6)+(($X$13:$X$512=$X$7)+(($Y$13:$Y$512=$Y$6)+(($Y$13:$Y$512=$Y$7)+(($Y$13:$Y$512=$Z$6)+(($Y$13:$Y$512=$Z$7))))))))),ROW($A$13:$A$512)-ROW($A$13)+1),ROWS(C$13:C157))))</f>
        <v/>
      </c>
      <c r="D157" s="316" t="str">
        <f t="array" ref="D157">IF(ROWS(D$13:D157)&gt;$S$5,"",INDEX(T$13:T$512,SMALL(IF(($W$13:$W$512=$W$6)+(($W$13:$W$512=$W$7)+(($W$13:$W$512=$W$8)+(($X$13:$X$512=$X$6)+(($X$13:$X$512=$X$7)+(($Y$13:$Y$512=$Y$6)+(($Y$13:$Y$512=$Y$7)+(($Y$13:$Y$512=$Z$6)+(($Y$13:$Y$512=$Z$7))))))))),ROW($A$13:$A$512)-ROW($A$13)+1),ROWS(D$13:D157))))</f>
        <v/>
      </c>
      <c r="E157" s="182" t="str">
        <f t="array" ref="E157">IF(ROWS(E$13:E157)&gt;$S$5,"",INDEX(U$13:U$512,SMALL(IF(($W$13:$W$512=$W$6)+(($W$13:$W$512=$W$7)+(($W$13:$W$512=$W$8)+(($X$13:$X$512=$X$6)+(($X$13:$X$512=$X$7)+(($Y$13:$Y$512=$Y$6)+(($Y$13:$Y$512=$Y$7)+(($Y$13:$Y$512=$Z$6)+(($Y$13:$Y$512=$Z$7))))))))),ROW($A$13:$A$512)-ROW($A$13)+1),ROWS(E$13:E157))))</f>
        <v/>
      </c>
      <c r="F157" s="182" t="str">
        <f t="array" ref="F157">IF(ROWS(F$13:F157)&gt;$S$5,"",INDEX(V$13:V$512,SMALL(IF(($W$13:$W$512=$W$6)+(($W$13:$W$512=$W$7)+(($W$13:$W$512=$W$8)+(($X$13:$X$512=$X$6)+(($X$13:$X$512=$X$7)+(($Y$13:$Y$512=$Y$6)+(($Y$13:$Y$512=$Y$7)+(($Y$13:$Y$512=$Z$6)+(($Y$13:$Y$512=$Z$7))))))))),ROW($A$13:$A$512)-ROW($A$13)+1),ROWS(F$13:F157))))</f>
        <v/>
      </c>
      <c r="G157" s="351" t="str">
        <f t="array" ref="G157">IF(ROWS(G$13:G157)&gt;$S$5,"",INDEX(W$13:W$512,SMALL(IF(($W$13:$W$512=$W$6)+(($W$13:$W$512=$W$7)+(($W$13:$W$512=$W$8)+(($X$13:$X$512=$X$6)+(($X$13:$X$512=$X$7)+(($Y$13:$Y$512=$Y$6)+(($Y$13:$Y$512=$Y$7)+(($Y$13:$Y$512=$Z$6)+(($Y$13:$Y$512=$Z$7))))))))),ROW($A$13:$A$512)-ROW($A$13)+1),ROWS(G$13:G157))))</f>
        <v/>
      </c>
      <c r="H157" s="351" t="str">
        <f t="array" ref="H157">IF(ROWS(H$13:H157)&gt;$S$5,"",INDEX(X$13:X$512,SMALL(IF(($W$13:$W$512=$W$6)+(($W$13:$W$512=$W$7)+(($W$13:$W$512=$W$8)+(($X$13:$X$512=$X$6)+(($X$13:$X$512=$X$7)+(($Y$13:$Y$512=$Y$6)+(($Y$13:$Y$512=$Y$7)+(($Y$13:$Y$512=$Z$6)+(($Y$13:$Y$512=$Z$7))))))))),ROW($A$13:$A$512)-ROW($A$13)+1),ROWS(H$13:H157))))</f>
        <v/>
      </c>
      <c r="I157" s="351" t="str">
        <f t="array" ref="I157">IF(ROWS(I$13:I157)&gt;$S$5,"",INDEX(Y$13:Y$512,SMALL(IF(($W$13:$W$512=$W$6)+(($W$13:$W$512=$W$7)+(($W$13:$W$512=$W$8)+(($X$13:$X$512=$X$6)+(($X$13:$X$512=$X$7)+(($Y$13:$Y$512=$Y$6)+(($Y$13:$Y$512=$Y$7)+(($Y$13:$Y$512=$Z$6)+(($Y$13:$Y$512=$Z$7))))))))),ROW($A$13:$A$512)-ROW($A$13)+1),ROWS(I$13:I157))))</f>
        <v/>
      </c>
      <c r="J157" s="136"/>
      <c r="Q157" s="44">
        <f>Nut_StatusTool!A151</f>
        <v>145</v>
      </c>
      <c r="R157" s="44">
        <f>Nut_StatusTool!B151</f>
        <v>0</v>
      </c>
      <c r="S157" s="44">
        <f>Nut_StatusTool!C151</f>
        <v>0</v>
      </c>
      <c r="T157" s="44">
        <f>Nut_StatusTool!D151</f>
        <v>0</v>
      </c>
      <c r="U157" s="44">
        <f>Nut_StatusTool!F151</f>
        <v>0</v>
      </c>
      <c r="V157" s="285" t="str">
        <f>Nut_StatusTool!K151</f>
        <v/>
      </c>
      <c r="W157" s="44" t="str">
        <f>Nut_StatusTool!L151</f>
        <v/>
      </c>
      <c r="X157" s="44" t="str">
        <f>Nut_StatusTool!M151</f>
        <v/>
      </c>
      <c r="Y157" s="44" t="str">
        <f>Nut_StatusTool!N151</f>
        <v/>
      </c>
    </row>
    <row r="158" spans="1:25">
      <c r="A158" s="182" t="str">
        <f t="array" ref="A158">IF(ROWS(A$13:A158)&gt;$S$5,"",INDEX(Q$13:Q$512,SMALL(IF(($W$13:$W$512=$W$6)+(($W$13:$W$512=$W$7)+(($W$13:$W$512=$W$8)+(($X$13:$X$512=$X$6)+(($X$13:$X$512=$X$7)+(($Y$13:$Y$512=$Y$6)+(($Y$13:$Y$512=$Y$7)+(($Y$13:$Y$512=$Z$6)+(($Y$13:$Y$512=$Z$7))))))))),ROW($A$13:$A$512)-ROW($A$13)+1),ROWS(A$13:A158))))</f>
        <v/>
      </c>
      <c r="B158" s="290" t="str">
        <f t="array" ref="B158">IF(ROWS(B$13:B158)&gt;$S$5,"",INDEX(R$13:R$512,SMALL(IF(($W$13:$W$512=$W$6)+(($W$13:$W$512=$W$7)+(($W$13:$W$512=$W$8)+(($X$13:$X$512=$X$6)+(($X$13:$X$512=$X$7)+(($Y$13:$Y$512=$Y$6)+(($Y$13:$Y$512=$Y$7)+(($Y$13:$Y$512=$Z$6)+(($Y$13:$Y$512=$Z$7))))))))),ROW($A$13:$A$512)-ROW($A$13)+1),ROWS(B$13:B158))))</f>
        <v/>
      </c>
      <c r="C158" s="290" t="str">
        <f t="array" ref="C158">IF(ROWS(C$13:C158)&gt;$S$5,"",INDEX(S$13:S$512,SMALL(IF(($W$13:$W$512=$W$6)+(($W$13:$W$512=$W$7)+(($W$13:$W$512=$W$8)+(($X$13:$X$512=$X$6)+(($X$13:$X$512=$X$7)+(($Y$13:$Y$512=$Y$6)+(($Y$13:$Y$512=$Y$7)+(($Y$13:$Y$512=$Z$6)+(($Y$13:$Y$512=$Z$7))))))))),ROW($A$13:$A$512)-ROW($A$13)+1),ROWS(C$13:C158))))</f>
        <v/>
      </c>
      <c r="D158" s="316" t="str">
        <f t="array" ref="D158">IF(ROWS(D$13:D158)&gt;$S$5,"",INDEX(T$13:T$512,SMALL(IF(($W$13:$W$512=$W$6)+(($W$13:$W$512=$W$7)+(($W$13:$W$512=$W$8)+(($X$13:$X$512=$X$6)+(($X$13:$X$512=$X$7)+(($Y$13:$Y$512=$Y$6)+(($Y$13:$Y$512=$Y$7)+(($Y$13:$Y$512=$Z$6)+(($Y$13:$Y$512=$Z$7))))))))),ROW($A$13:$A$512)-ROW($A$13)+1),ROWS(D$13:D158))))</f>
        <v/>
      </c>
      <c r="E158" s="182" t="str">
        <f t="array" ref="E158">IF(ROWS(E$13:E158)&gt;$S$5,"",INDEX(U$13:U$512,SMALL(IF(($W$13:$W$512=$W$6)+(($W$13:$W$512=$W$7)+(($W$13:$W$512=$W$8)+(($X$13:$X$512=$X$6)+(($X$13:$X$512=$X$7)+(($Y$13:$Y$512=$Y$6)+(($Y$13:$Y$512=$Y$7)+(($Y$13:$Y$512=$Z$6)+(($Y$13:$Y$512=$Z$7))))))))),ROW($A$13:$A$512)-ROW($A$13)+1),ROWS(E$13:E158))))</f>
        <v/>
      </c>
      <c r="F158" s="182" t="str">
        <f t="array" ref="F158">IF(ROWS(F$13:F158)&gt;$S$5,"",INDEX(V$13:V$512,SMALL(IF(($W$13:$W$512=$W$6)+(($W$13:$W$512=$W$7)+(($W$13:$W$512=$W$8)+(($X$13:$X$512=$X$6)+(($X$13:$X$512=$X$7)+(($Y$13:$Y$512=$Y$6)+(($Y$13:$Y$512=$Y$7)+(($Y$13:$Y$512=$Z$6)+(($Y$13:$Y$512=$Z$7))))))))),ROW($A$13:$A$512)-ROW($A$13)+1),ROWS(F$13:F158))))</f>
        <v/>
      </c>
      <c r="G158" s="351" t="str">
        <f t="array" ref="G158">IF(ROWS(G$13:G158)&gt;$S$5,"",INDEX(W$13:W$512,SMALL(IF(($W$13:$W$512=$W$6)+(($W$13:$W$512=$W$7)+(($W$13:$W$512=$W$8)+(($X$13:$X$512=$X$6)+(($X$13:$X$512=$X$7)+(($Y$13:$Y$512=$Y$6)+(($Y$13:$Y$512=$Y$7)+(($Y$13:$Y$512=$Z$6)+(($Y$13:$Y$512=$Z$7))))))))),ROW($A$13:$A$512)-ROW($A$13)+1),ROWS(G$13:G158))))</f>
        <v/>
      </c>
      <c r="H158" s="351" t="str">
        <f t="array" ref="H158">IF(ROWS(H$13:H158)&gt;$S$5,"",INDEX(X$13:X$512,SMALL(IF(($W$13:$W$512=$W$6)+(($W$13:$W$512=$W$7)+(($W$13:$W$512=$W$8)+(($X$13:$X$512=$X$6)+(($X$13:$X$512=$X$7)+(($Y$13:$Y$512=$Y$6)+(($Y$13:$Y$512=$Y$7)+(($Y$13:$Y$512=$Z$6)+(($Y$13:$Y$512=$Z$7))))))))),ROW($A$13:$A$512)-ROW($A$13)+1),ROWS(H$13:H158))))</f>
        <v/>
      </c>
      <c r="I158" s="351" t="str">
        <f t="array" ref="I158">IF(ROWS(I$13:I158)&gt;$S$5,"",INDEX(Y$13:Y$512,SMALL(IF(($W$13:$W$512=$W$6)+(($W$13:$W$512=$W$7)+(($W$13:$W$512=$W$8)+(($X$13:$X$512=$X$6)+(($X$13:$X$512=$X$7)+(($Y$13:$Y$512=$Y$6)+(($Y$13:$Y$512=$Y$7)+(($Y$13:$Y$512=$Z$6)+(($Y$13:$Y$512=$Z$7))))))))),ROW($A$13:$A$512)-ROW($A$13)+1),ROWS(I$13:I158))))</f>
        <v/>
      </c>
      <c r="J158" s="136"/>
      <c r="Q158" s="44">
        <f>Nut_StatusTool!A152</f>
        <v>146</v>
      </c>
      <c r="R158" s="44">
        <f>Nut_StatusTool!B152</f>
        <v>0</v>
      </c>
      <c r="S158" s="44">
        <f>Nut_StatusTool!C152</f>
        <v>0</v>
      </c>
      <c r="T158" s="44">
        <f>Nut_StatusTool!D152</f>
        <v>0</v>
      </c>
      <c r="U158" s="44">
        <f>Nut_StatusTool!F152</f>
        <v>0</v>
      </c>
      <c r="V158" s="285" t="str">
        <f>Nut_StatusTool!K152</f>
        <v/>
      </c>
      <c r="W158" s="44" t="str">
        <f>Nut_StatusTool!L152</f>
        <v/>
      </c>
      <c r="X158" s="44" t="str">
        <f>Nut_StatusTool!M152</f>
        <v/>
      </c>
      <c r="Y158" s="44" t="str">
        <f>Nut_StatusTool!N152</f>
        <v/>
      </c>
    </row>
    <row r="159" spans="1:25">
      <c r="A159" s="182" t="str">
        <f t="array" ref="A159">IF(ROWS(A$13:A159)&gt;$S$5,"",INDEX(Q$13:Q$512,SMALL(IF(($W$13:$W$512=$W$6)+(($W$13:$W$512=$W$7)+(($W$13:$W$512=$W$8)+(($X$13:$X$512=$X$6)+(($X$13:$X$512=$X$7)+(($Y$13:$Y$512=$Y$6)+(($Y$13:$Y$512=$Y$7)+(($Y$13:$Y$512=$Z$6)+(($Y$13:$Y$512=$Z$7))))))))),ROW($A$13:$A$512)-ROW($A$13)+1),ROWS(A$13:A159))))</f>
        <v/>
      </c>
      <c r="B159" s="290" t="str">
        <f t="array" ref="B159">IF(ROWS(B$13:B159)&gt;$S$5,"",INDEX(R$13:R$512,SMALL(IF(($W$13:$W$512=$W$6)+(($W$13:$W$512=$W$7)+(($W$13:$W$512=$W$8)+(($X$13:$X$512=$X$6)+(($X$13:$X$512=$X$7)+(($Y$13:$Y$512=$Y$6)+(($Y$13:$Y$512=$Y$7)+(($Y$13:$Y$512=$Z$6)+(($Y$13:$Y$512=$Z$7))))))))),ROW($A$13:$A$512)-ROW($A$13)+1),ROWS(B$13:B159))))</f>
        <v/>
      </c>
      <c r="C159" s="290" t="str">
        <f t="array" ref="C159">IF(ROWS(C$13:C159)&gt;$S$5,"",INDEX(S$13:S$512,SMALL(IF(($W$13:$W$512=$W$6)+(($W$13:$W$512=$W$7)+(($W$13:$W$512=$W$8)+(($X$13:$X$512=$X$6)+(($X$13:$X$512=$X$7)+(($Y$13:$Y$512=$Y$6)+(($Y$13:$Y$512=$Y$7)+(($Y$13:$Y$512=$Z$6)+(($Y$13:$Y$512=$Z$7))))))))),ROW($A$13:$A$512)-ROW($A$13)+1),ROWS(C$13:C159))))</f>
        <v/>
      </c>
      <c r="D159" s="316" t="str">
        <f t="array" ref="D159">IF(ROWS(D$13:D159)&gt;$S$5,"",INDEX(T$13:T$512,SMALL(IF(($W$13:$W$512=$W$6)+(($W$13:$W$512=$W$7)+(($W$13:$W$512=$W$8)+(($X$13:$X$512=$X$6)+(($X$13:$X$512=$X$7)+(($Y$13:$Y$512=$Y$6)+(($Y$13:$Y$512=$Y$7)+(($Y$13:$Y$512=$Z$6)+(($Y$13:$Y$512=$Z$7))))))))),ROW($A$13:$A$512)-ROW($A$13)+1),ROWS(D$13:D159))))</f>
        <v/>
      </c>
      <c r="E159" s="182" t="str">
        <f t="array" ref="E159">IF(ROWS(E$13:E159)&gt;$S$5,"",INDEX(U$13:U$512,SMALL(IF(($W$13:$W$512=$W$6)+(($W$13:$W$512=$W$7)+(($W$13:$W$512=$W$8)+(($X$13:$X$512=$X$6)+(($X$13:$X$512=$X$7)+(($Y$13:$Y$512=$Y$6)+(($Y$13:$Y$512=$Y$7)+(($Y$13:$Y$512=$Z$6)+(($Y$13:$Y$512=$Z$7))))))))),ROW($A$13:$A$512)-ROW($A$13)+1),ROWS(E$13:E159))))</f>
        <v/>
      </c>
      <c r="F159" s="182" t="str">
        <f t="array" ref="F159">IF(ROWS(F$13:F159)&gt;$S$5,"",INDEX(V$13:V$512,SMALL(IF(($W$13:$W$512=$W$6)+(($W$13:$W$512=$W$7)+(($W$13:$W$512=$W$8)+(($X$13:$X$512=$X$6)+(($X$13:$X$512=$X$7)+(($Y$13:$Y$512=$Y$6)+(($Y$13:$Y$512=$Y$7)+(($Y$13:$Y$512=$Z$6)+(($Y$13:$Y$512=$Z$7))))))))),ROW($A$13:$A$512)-ROW($A$13)+1),ROWS(F$13:F159))))</f>
        <v/>
      </c>
      <c r="G159" s="351" t="str">
        <f t="array" ref="G159">IF(ROWS(G$13:G159)&gt;$S$5,"",INDEX(W$13:W$512,SMALL(IF(($W$13:$W$512=$W$6)+(($W$13:$W$512=$W$7)+(($W$13:$W$512=$W$8)+(($X$13:$X$512=$X$6)+(($X$13:$X$512=$X$7)+(($Y$13:$Y$512=$Y$6)+(($Y$13:$Y$512=$Y$7)+(($Y$13:$Y$512=$Z$6)+(($Y$13:$Y$512=$Z$7))))))))),ROW($A$13:$A$512)-ROW($A$13)+1),ROWS(G$13:G159))))</f>
        <v/>
      </c>
      <c r="H159" s="351" t="str">
        <f t="array" ref="H159">IF(ROWS(H$13:H159)&gt;$S$5,"",INDEX(X$13:X$512,SMALL(IF(($W$13:$W$512=$W$6)+(($W$13:$W$512=$W$7)+(($W$13:$W$512=$W$8)+(($X$13:$X$512=$X$6)+(($X$13:$X$512=$X$7)+(($Y$13:$Y$512=$Y$6)+(($Y$13:$Y$512=$Y$7)+(($Y$13:$Y$512=$Z$6)+(($Y$13:$Y$512=$Z$7))))))))),ROW($A$13:$A$512)-ROW($A$13)+1),ROWS(H$13:H159))))</f>
        <v/>
      </c>
      <c r="I159" s="351" t="str">
        <f t="array" ref="I159">IF(ROWS(I$13:I159)&gt;$S$5,"",INDEX(Y$13:Y$512,SMALL(IF(($W$13:$W$512=$W$6)+(($W$13:$W$512=$W$7)+(($W$13:$W$512=$W$8)+(($X$13:$X$512=$X$6)+(($X$13:$X$512=$X$7)+(($Y$13:$Y$512=$Y$6)+(($Y$13:$Y$512=$Y$7)+(($Y$13:$Y$512=$Z$6)+(($Y$13:$Y$512=$Z$7))))))))),ROW($A$13:$A$512)-ROW($A$13)+1),ROWS(I$13:I159))))</f>
        <v/>
      </c>
      <c r="J159" s="136"/>
      <c r="Q159" s="44">
        <f>Nut_StatusTool!A153</f>
        <v>147</v>
      </c>
      <c r="R159" s="44">
        <f>Nut_StatusTool!B153</f>
        <v>0</v>
      </c>
      <c r="S159" s="44">
        <f>Nut_StatusTool!C153</f>
        <v>0</v>
      </c>
      <c r="T159" s="44">
        <f>Nut_StatusTool!D153</f>
        <v>0</v>
      </c>
      <c r="U159" s="44">
        <f>Nut_StatusTool!F153</f>
        <v>0</v>
      </c>
      <c r="V159" s="285" t="str">
        <f>Nut_StatusTool!K153</f>
        <v/>
      </c>
      <c r="W159" s="44" t="str">
        <f>Nut_StatusTool!L153</f>
        <v/>
      </c>
      <c r="X159" s="44" t="str">
        <f>Nut_StatusTool!M153</f>
        <v/>
      </c>
      <c r="Y159" s="44" t="str">
        <f>Nut_StatusTool!N153</f>
        <v/>
      </c>
    </row>
    <row r="160" spans="1:25">
      <c r="A160" s="182" t="str">
        <f t="array" ref="A160">IF(ROWS(A$13:A160)&gt;$S$5,"",INDEX(Q$13:Q$512,SMALL(IF(($W$13:$W$512=$W$6)+(($W$13:$W$512=$W$7)+(($W$13:$W$512=$W$8)+(($X$13:$X$512=$X$6)+(($X$13:$X$512=$X$7)+(($Y$13:$Y$512=$Y$6)+(($Y$13:$Y$512=$Y$7)+(($Y$13:$Y$512=$Z$6)+(($Y$13:$Y$512=$Z$7))))))))),ROW($A$13:$A$512)-ROW($A$13)+1),ROWS(A$13:A160))))</f>
        <v/>
      </c>
      <c r="B160" s="290" t="str">
        <f t="array" ref="B160">IF(ROWS(B$13:B160)&gt;$S$5,"",INDEX(R$13:R$512,SMALL(IF(($W$13:$W$512=$W$6)+(($W$13:$W$512=$W$7)+(($W$13:$W$512=$W$8)+(($X$13:$X$512=$X$6)+(($X$13:$X$512=$X$7)+(($Y$13:$Y$512=$Y$6)+(($Y$13:$Y$512=$Y$7)+(($Y$13:$Y$512=$Z$6)+(($Y$13:$Y$512=$Z$7))))))))),ROW($A$13:$A$512)-ROW($A$13)+1),ROWS(B$13:B160))))</f>
        <v/>
      </c>
      <c r="C160" s="290" t="str">
        <f t="array" ref="C160">IF(ROWS(C$13:C160)&gt;$S$5,"",INDEX(S$13:S$512,SMALL(IF(($W$13:$W$512=$W$6)+(($W$13:$W$512=$W$7)+(($W$13:$W$512=$W$8)+(($X$13:$X$512=$X$6)+(($X$13:$X$512=$X$7)+(($Y$13:$Y$512=$Y$6)+(($Y$13:$Y$512=$Y$7)+(($Y$13:$Y$512=$Z$6)+(($Y$13:$Y$512=$Z$7))))))))),ROW($A$13:$A$512)-ROW($A$13)+1),ROWS(C$13:C160))))</f>
        <v/>
      </c>
      <c r="D160" s="316" t="str">
        <f t="array" ref="D160">IF(ROWS(D$13:D160)&gt;$S$5,"",INDEX(T$13:T$512,SMALL(IF(($W$13:$W$512=$W$6)+(($W$13:$W$512=$W$7)+(($W$13:$W$512=$W$8)+(($X$13:$X$512=$X$6)+(($X$13:$X$512=$X$7)+(($Y$13:$Y$512=$Y$6)+(($Y$13:$Y$512=$Y$7)+(($Y$13:$Y$512=$Z$6)+(($Y$13:$Y$512=$Z$7))))))))),ROW($A$13:$A$512)-ROW($A$13)+1),ROWS(D$13:D160))))</f>
        <v/>
      </c>
      <c r="E160" s="182" t="str">
        <f t="array" ref="E160">IF(ROWS(E$13:E160)&gt;$S$5,"",INDEX(U$13:U$512,SMALL(IF(($W$13:$W$512=$W$6)+(($W$13:$W$512=$W$7)+(($W$13:$W$512=$W$8)+(($X$13:$X$512=$X$6)+(($X$13:$X$512=$X$7)+(($Y$13:$Y$512=$Y$6)+(($Y$13:$Y$512=$Y$7)+(($Y$13:$Y$512=$Z$6)+(($Y$13:$Y$512=$Z$7))))))))),ROW($A$13:$A$512)-ROW($A$13)+1),ROWS(E$13:E160))))</f>
        <v/>
      </c>
      <c r="F160" s="182" t="str">
        <f t="array" ref="F160">IF(ROWS(F$13:F160)&gt;$S$5,"",INDEX(V$13:V$512,SMALL(IF(($W$13:$W$512=$W$6)+(($W$13:$W$512=$W$7)+(($W$13:$W$512=$W$8)+(($X$13:$X$512=$X$6)+(($X$13:$X$512=$X$7)+(($Y$13:$Y$512=$Y$6)+(($Y$13:$Y$512=$Y$7)+(($Y$13:$Y$512=$Z$6)+(($Y$13:$Y$512=$Z$7))))))))),ROW($A$13:$A$512)-ROW($A$13)+1),ROWS(F$13:F160))))</f>
        <v/>
      </c>
      <c r="G160" s="351" t="str">
        <f t="array" ref="G160">IF(ROWS(G$13:G160)&gt;$S$5,"",INDEX(W$13:W$512,SMALL(IF(($W$13:$W$512=$W$6)+(($W$13:$W$512=$W$7)+(($W$13:$W$512=$W$8)+(($X$13:$X$512=$X$6)+(($X$13:$X$512=$X$7)+(($Y$13:$Y$512=$Y$6)+(($Y$13:$Y$512=$Y$7)+(($Y$13:$Y$512=$Z$6)+(($Y$13:$Y$512=$Z$7))))))))),ROW($A$13:$A$512)-ROW($A$13)+1),ROWS(G$13:G160))))</f>
        <v/>
      </c>
      <c r="H160" s="351" t="str">
        <f t="array" ref="H160">IF(ROWS(H$13:H160)&gt;$S$5,"",INDEX(X$13:X$512,SMALL(IF(($W$13:$W$512=$W$6)+(($W$13:$W$512=$W$7)+(($W$13:$W$512=$W$8)+(($X$13:$X$512=$X$6)+(($X$13:$X$512=$X$7)+(($Y$13:$Y$512=$Y$6)+(($Y$13:$Y$512=$Y$7)+(($Y$13:$Y$512=$Z$6)+(($Y$13:$Y$512=$Z$7))))))))),ROW($A$13:$A$512)-ROW($A$13)+1),ROWS(H$13:H160))))</f>
        <v/>
      </c>
      <c r="I160" s="351" t="str">
        <f t="array" ref="I160">IF(ROWS(I$13:I160)&gt;$S$5,"",INDEX(Y$13:Y$512,SMALL(IF(($W$13:$W$512=$W$6)+(($W$13:$W$512=$W$7)+(($W$13:$W$512=$W$8)+(($X$13:$X$512=$X$6)+(($X$13:$X$512=$X$7)+(($Y$13:$Y$512=$Y$6)+(($Y$13:$Y$512=$Y$7)+(($Y$13:$Y$512=$Z$6)+(($Y$13:$Y$512=$Z$7))))))))),ROW($A$13:$A$512)-ROW($A$13)+1),ROWS(I$13:I160))))</f>
        <v/>
      </c>
      <c r="J160" s="136"/>
      <c r="Q160" s="44">
        <f>Nut_StatusTool!A154</f>
        <v>148</v>
      </c>
      <c r="R160" s="44">
        <f>Nut_StatusTool!B154</f>
        <v>0</v>
      </c>
      <c r="S160" s="44">
        <f>Nut_StatusTool!C154</f>
        <v>0</v>
      </c>
      <c r="T160" s="44">
        <f>Nut_StatusTool!D154</f>
        <v>0</v>
      </c>
      <c r="U160" s="44">
        <f>Nut_StatusTool!F154</f>
        <v>0</v>
      </c>
      <c r="V160" s="285" t="str">
        <f>Nut_StatusTool!K154</f>
        <v/>
      </c>
      <c r="W160" s="44" t="str">
        <f>Nut_StatusTool!L154</f>
        <v/>
      </c>
      <c r="X160" s="44" t="str">
        <f>Nut_StatusTool!M154</f>
        <v/>
      </c>
      <c r="Y160" s="44" t="str">
        <f>Nut_StatusTool!N154</f>
        <v/>
      </c>
    </row>
    <row r="161" spans="1:25">
      <c r="A161" s="182" t="str">
        <f t="array" ref="A161">IF(ROWS(A$13:A161)&gt;$S$5,"",INDEX(Q$13:Q$512,SMALL(IF(($W$13:$W$512=$W$6)+(($W$13:$W$512=$W$7)+(($W$13:$W$512=$W$8)+(($X$13:$X$512=$X$6)+(($X$13:$X$512=$X$7)+(($Y$13:$Y$512=$Y$6)+(($Y$13:$Y$512=$Y$7)+(($Y$13:$Y$512=$Z$6)+(($Y$13:$Y$512=$Z$7))))))))),ROW($A$13:$A$512)-ROW($A$13)+1),ROWS(A$13:A161))))</f>
        <v/>
      </c>
      <c r="B161" s="290" t="str">
        <f t="array" ref="B161">IF(ROWS(B$13:B161)&gt;$S$5,"",INDEX(R$13:R$512,SMALL(IF(($W$13:$W$512=$W$6)+(($W$13:$W$512=$W$7)+(($W$13:$W$512=$W$8)+(($X$13:$X$512=$X$6)+(($X$13:$X$512=$X$7)+(($Y$13:$Y$512=$Y$6)+(($Y$13:$Y$512=$Y$7)+(($Y$13:$Y$512=$Z$6)+(($Y$13:$Y$512=$Z$7))))))))),ROW($A$13:$A$512)-ROW($A$13)+1),ROWS(B$13:B161))))</f>
        <v/>
      </c>
      <c r="C161" s="290" t="str">
        <f t="array" ref="C161">IF(ROWS(C$13:C161)&gt;$S$5,"",INDEX(S$13:S$512,SMALL(IF(($W$13:$W$512=$W$6)+(($W$13:$W$512=$W$7)+(($W$13:$W$512=$W$8)+(($X$13:$X$512=$X$6)+(($X$13:$X$512=$X$7)+(($Y$13:$Y$512=$Y$6)+(($Y$13:$Y$512=$Y$7)+(($Y$13:$Y$512=$Z$6)+(($Y$13:$Y$512=$Z$7))))))))),ROW($A$13:$A$512)-ROW($A$13)+1),ROWS(C$13:C161))))</f>
        <v/>
      </c>
      <c r="D161" s="316" t="str">
        <f t="array" ref="D161">IF(ROWS(D$13:D161)&gt;$S$5,"",INDEX(T$13:T$512,SMALL(IF(($W$13:$W$512=$W$6)+(($W$13:$W$512=$W$7)+(($W$13:$W$512=$W$8)+(($X$13:$X$512=$X$6)+(($X$13:$X$512=$X$7)+(($Y$13:$Y$512=$Y$6)+(($Y$13:$Y$512=$Y$7)+(($Y$13:$Y$512=$Z$6)+(($Y$13:$Y$512=$Z$7))))))))),ROW($A$13:$A$512)-ROW($A$13)+1),ROWS(D$13:D161))))</f>
        <v/>
      </c>
      <c r="E161" s="182" t="str">
        <f t="array" ref="E161">IF(ROWS(E$13:E161)&gt;$S$5,"",INDEX(U$13:U$512,SMALL(IF(($W$13:$W$512=$W$6)+(($W$13:$W$512=$W$7)+(($W$13:$W$512=$W$8)+(($X$13:$X$512=$X$6)+(($X$13:$X$512=$X$7)+(($Y$13:$Y$512=$Y$6)+(($Y$13:$Y$512=$Y$7)+(($Y$13:$Y$512=$Z$6)+(($Y$13:$Y$512=$Z$7))))))))),ROW($A$13:$A$512)-ROW($A$13)+1),ROWS(E$13:E161))))</f>
        <v/>
      </c>
      <c r="F161" s="182" t="str">
        <f t="array" ref="F161">IF(ROWS(F$13:F161)&gt;$S$5,"",INDEX(V$13:V$512,SMALL(IF(($W$13:$W$512=$W$6)+(($W$13:$W$512=$W$7)+(($W$13:$W$512=$W$8)+(($X$13:$X$512=$X$6)+(($X$13:$X$512=$X$7)+(($Y$13:$Y$512=$Y$6)+(($Y$13:$Y$512=$Y$7)+(($Y$13:$Y$512=$Z$6)+(($Y$13:$Y$512=$Z$7))))))))),ROW($A$13:$A$512)-ROW($A$13)+1),ROWS(F$13:F161))))</f>
        <v/>
      </c>
      <c r="G161" s="351" t="str">
        <f t="array" ref="G161">IF(ROWS(G$13:G161)&gt;$S$5,"",INDEX(W$13:W$512,SMALL(IF(($W$13:$W$512=$W$6)+(($W$13:$W$512=$W$7)+(($W$13:$W$512=$W$8)+(($X$13:$X$512=$X$6)+(($X$13:$X$512=$X$7)+(($Y$13:$Y$512=$Y$6)+(($Y$13:$Y$512=$Y$7)+(($Y$13:$Y$512=$Z$6)+(($Y$13:$Y$512=$Z$7))))))))),ROW($A$13:$A$512)-ROW($A$13)+1),ROWS(G$13:G161))))</f>
        <v/>
      </c>
      <c r="H161" s="351" t="str">
        <f t="array" ref="H161">IF(ROWS(H$13:H161)&gt;$S$5,"",INDEX(X$13:X$512,SMALL(IF(($W$13:$W$512=$W$6)+(($W$13:$W$512=$W$7)+(($W$13:$W$512=$W$8)+(($X$13:$X$512=$X$6)+(($X$13:$X$512=$X$7)+(($Y$13:$Y$512=$Y$6)+(($Y$13:$Y$512=$Y$7)+(($Y$13:$Y$512=$Z$6)+(($Y$13:$Y$512=$Z$7))))))))),ROW($A$13:$A$512)-ROW($A$13)+1),ROWS(H$13:H161))))</f>
        <v/>
      </c>
      <c r="I161" s="351" t="str">
        <f t="array" ref="I161">IF(ROWS(I$13:I161)&gt;$S$5,"",INDEX(Y$13:Y$512,SMALL(IF(($W$13:$W$512=$W$6)+(($W$13:$W$512=$W$7)+(($W$13:$W$512=$W$8)+(($X$13:$X$512=$X$6)+(($X$13:$X$512=$X$7)+(($Y$13:$Y$512=$Y$6)+(($Y$13:$Y$512=$Y$7)+(($Y$13:$Y$512=$Z$6)+(($Y$13:$Y$512=$Z$7))))))))),ROW($A$13:$A$512)-ROW($A$13)+1),ROWS(I$13:I161))))</f>
        <v/>
      </c>
      <c r="J161" s="136"/>
      <c r="Q161" s="44">
        <f>Nut_StatusTool!A155</f>
        <v>149</v>
      </c>
      <c r="R161" s="44">
        <f>Nut_StatusTool!B155</f>
        <v>0</v>
      </c>
      <c r="S161" s="44">
        <f>Nut_StatusTool!C155</f>
        <v>0</v>
      </c>
      <c r="T161" s="44">
        <f>Nut_StatusTool!D155</f>
        <v>0</v>
      </c>
      <c r="U161" s="44">
        <f>Nut_StatusTool!F155</f>
        <v>0</v>
      </c>
      <c r="V161" s="285" t="str">
        <f>Nut_StatusTool!K155</f>
        <v/>
      </c>
      <c r="W161" s="44" t="str">
        <f>Nut_StatusTool!L155</f>
        <v/>
      </c>
      <c r="X161" s="44" t="str">
        <f>Nut_StatusTool!M155</f>
        <v/>
      </c>
      <c r="Y161" s="44" t="str">
        <f>Nut_StatusTool!N155</f>
        <v/>
      </c>
    </row>
    <row r="162" spans="1:25">
      <c r="A162" s="182" t="str">
        <f t="array" ref="A162">IF(ROWS(A$13:A162)&gt;$S$5,"",INDEX(Q$13:Q$512,SMALL(IF(($W$13:$W$512=$W$6)+(($W$13:$W$512=$W$7)+(($W$13:$W$512=$W$8)+(($X$13:$X$512=$X$6)+(($X$13:$X$512=$X$7)+(($Y$13:$Y$512=$Y$6)+(($Y$13:$Y$512=$Y$7)+(($Y$13:$Y$512=$Z$6)+(($Y$13:$Y$512=$Z$7))))))))),ROW($A$13:$A$512)-ROW($A$13)+1),ROWS(A$13:A162))))</f>
        <v/>
      </c>
      <c r="B162" s="290" t="str">
        <f t="array" ref="B162">IF(ROWS(B$13:B162)&gt;$S$5,"",INDEX(R$13:R$512,SMALL(IF(($W$13:$W$512=$W$6)+(($W$13:$W$512=$W$7)+(($W$13:$W$512=$W$8)+(($X$13:$X$512=$X$6)+(($X$13:$X$512=$X$7)+(($Y$13:$Y$512=$Y$6)+(($Y$13:$Y$512=$Y$7)+(($Y$13:$Y$512=$Z$6)+(($Y$13:$Y$512=$Z$7))))))))),ROW($A$13:$A$512)-ROW($A$13)+1),ROWS(B$13:B162))))</f>
        <v/>
      </c>
      <c r="C162" s="290" t="str">
        <f t="array" ref="C162">IF(ROWS(C$13:C162)&gt;$S$5,"",INDEX(S$13:S$512,SMALL(IF(($W$13:$W$512=$W$6)+(($W$13:$W$512=$W$7)+(($W$13:$W$512=$W$8)+(($X$13:$X$512=$X$6)+(($X$13:$X$512=$X$7)+(($Y$13:$Y$512=$Y$6)+(($Y$13:$Y$512=$Y$7)+(($Y$13:$Y$512=$Z$6)+(($Y$13:$Y$512=$Z$7))))))))),ROW($A$13:$A$512)-ROW($A$13)+1),ROWS(C$13:C162))))</f>
        <v/>
      </c>
      <c r="D162" s="316" t="str">
        <f t="array" ref="D162">IF(ROWS(D$13:D162)&gt;$S$5,"",INDEX(T$13:T$512,SMALL(IF(($W$13:$W$512=$W$6)+(($W$13:$W$512=$W$7)+(($W$13:$W$512=$W$8)+(($X$13:$X$512=$X$6)+(($X$13:$X$512=$X$7)+(($Y$13:$Y$512=$Y$6)+(($Y$13:$Y$512=$Y$7)+(($Y$13:$Y$512=$Z$6)+(($Y$13:$Y$512=$Z$7))))))))),ROW($A$13:$A$512)-ROW($A$13)+1),ROWS(D$13:D162))))</f>
        <v/>
      </c>
      <c r="E162" s="182" t="str">
        <f t="array" ref="E162">IF(ROWS(E$13:E162)&gt;$S$5,"",INDEX(U$13:U$512,SMALL(IF(($W$13:$W$512=$W$6)+(($W$13:$W$512=$W$7)+(($W$13:$W$512=$W$8)+(($X$13:$X$512=$X$6)+(($X$13:$X$512=$X$7)+(($Y$13:$Y$512=$Y$6)+(($Y$13:$Y$512=$Y$7)+(($Y$13:$Y$512=$Z$6)+(($Y$13:$Y$512=$Z$7))))))))),ROW($A$13:$A$512)-ROW($A$13)+1),ROWS(E$13:E162))))</f>
        <v/>
      </c>
      <c r="F162" s="182" t="str">
        <f t="array" ref="F162">IF(ROWS(F$13:F162)&gt;$S$5,"",INDEX(V$13:V$512,SMALL(IF(($W$13:$W$512=$W$6)+(($W$13:$W$512=$W$7)+(($W$13:$W$512=$W$8)+(($X$13:$X$512=$X$6)+(($X$13:$X$512=$X$7)+(($Y$13:$Y$512=$Y$6)+(($Y$13:$Y$512=$Y$7)+(($Y$13:$Y$512=$Z$6)+(($Y$13:$Y$512=$Z$7))))))))),ROW($A$13:$A$512)-ROW($A$13)+1),ROWS(F$13:F162))))</f>
        <v/>
      </c>
      <c r="G162" s="351" t="str">
        <f t="array" ref="G162">IF(ROWS(G$13:G162)&gt;$S$5,"",INDEX(W$13:W$512,SMALL(IF(($W$13:$W$512=$W$6)+(($W$13:$W$512=$W$7)+(($W$13:$W$512=$W$8)+(($X$13:$X$512=$X$6)+(($X$13:$X$512=$X$7)+(($Y$13:$Y$512=$Y$6)+(($Y$13:$Y$512=$Y$7)+(($Y$13:$Y$512=$Z$6)+(($Y$13:$Y$512=$Z$7))))))))),ROW($A$13:$A$512)-ROW($A$13)+1),ROWS(G$13:G162))))</f>
        <v/>
      </c>
      <c r="H162" s="351" t="str">
        <f t="array" ref="H162">IF(ROWS(H$13:H162)&gt;$S$5,"",INDEX(X$13:X$512,SMALL(IF(($W$13:$W$512=$W$6)+(($W$13:$W$512=$W$7)+(($W$13:$W$512=$W$8)+(($X$13:$X$512=$X$6)+(($X$13:$X$512=$X$7)+(($Y$13:$Y$512=$Y$6)+(($Y$13:$Y$512=$Y$7)+(($Y$13:$Y$512=$Z$6)+(($Y$13:$Y$512=$Z$7))))))))),ROW($A$13:$A$512)-ROW($A$13)+1),ROWS(H$13:H162))))</f>
        <v/>
      </c>
      <c r="I162" s="351" t="str">
        <f t="array" ref="I162">IF(ROWS(I$13:I162)&gt;$S$5,"",INDEX(Y$13:Y$512,SMALL(IF(($W$13:$W$512=$W$6)+(($W$13:$W$512=$W$7)+(($W$13:$W$512=$W$8)+(($X$13:$X$512=$X$6)+(($X$13:$X$512=$X$7)+(($Y$13:$Y$512=$Y$6)+(($Y$13:$Y$512=$Y$7)+(($Y$13:$Y$512=$Z$6)+(($Y$13:$Y$512=$Z$7))))))))),ROW($A$13:$A$512)-ROW($A$13)+1),ROWS(I$13:I162))))</f>
        <v/>
      </c>
      <c r="J162" s="136"/>
      <c r="Q162" s="44">
        <f>Nut_StatusTool!A156</f>
        <v>150</v>
      </c>
      <c r="R162" s="44">
        <f>Nut_StatusTool!B156</f>
        <v>0</v>
      </c>
      <c r="S162" s="44">
        <f>Nut_StatusTool!C156</f>
        <v>0</v>
      </c>
      <c r="T162" s="44">
        <f>Nut_StatusTool!D156</f>
        <v>0</v>
      </c>
      <c r="U162" s="44">
        <f>Nut_StatusTool!F156</f>
        <v>0</v>
      </c>
      <c r="V162" s="285" t="str">
        <f>Nut_StatusTool!K156</f>
        <v/>
      </c>
      <c r="W162" s="44" t="str">
        <f>Nut_StatusTool!L156</f>
        <v/>
      </c>
      <c r="X162" s="44" t="str">
        <f>Nut_StatusTool!M156</f>
        <v/>
      </c>
      <c r="Y162" s="44" t="str">
        <f>Nut_StatusTool!N156</f>
        <v/>
      </c>
    </row>
    <row r="163" spans="1:25">
      <c r="A163" s="182" t="str">
        <f t="array" ref="A163">IF(ROWS(A$13:A163)&gt;$S$5,"",INDEX(Q$13:Q$512,SMALL(IF(($W$13:$W$512=$W$6)+(($W$13:$W$512=$W$7)+(($W$13:$W$512=$W$8)+(($X$13:$X$512=$X$6)+(($X$13:$X$512=$X$7)+(($Y$13:$Y$512=$Y$6)+(($Y$13:$Y$512=$Y$7)+(($Y$13:$Y$512=$Z$6)+(($Y$13:$Y$512=$Z$7))))))))),ROW($A$13:$A$512)-ROW($A$13)+1),ROWS(A$13:A163))))</f>
        <v/>
      </c>
      <c r="B163" s="290" t="str">
        <f t="array" ref="B163">IF(ROWS(B$13:B163)&gt;$S$5,"",INDEX(R$13:R$512,SMALL(IF(($W$13:$W$512=$W$6)+(($W$13:$W$512=$W$7)+(($W$13:$W$512=$W$8)+(($X$13:$X$512=$X$6)+(($X$13:$X$512=$X$7)+(($Y$13:$Y$512=$Y$6)+(($Y$13:$Y$512=$Y$7)+(($Y$13:$Y$512=$Z$6)+(($Y$13:$Y$512=$Z$7))))))))),ROW($A$13:$A$512)-ROW($A$13)+1),ROWS(B$13:B163))))</f>
        <v/>
      </c>
      <c r="C163" s="290" t="str">
        <f t="array" ref="C163">IF(ROWS(C$13:C163)&gt;$S$5,"",INDEX(S$13:S$512,SMALL(IF(($W$13:$W$512=$W$6)+(($W$13:$W$512=$W$7)+(($W$13:$W$512=$W$8)+(($X$13:$X$512=$X$6)+(($X$13:$X$512=$X$7)+(($Y$13:$Y$512=$Y$6)+(($Y$13:$Y$512=$Y$7)+(($Y$13:$Y$512=$Z$6)+(($Y$13:$Y$512=$Z$7))))))))),ROW($A$13:$A$512)-ROW($A$13)+1),ROWS(C$13:C163))))</f>
        <v/>
      </c>
      <c r="D163" s="316" t="str">
        <f t="array" ref="D163">IF(ROWS(D$13:D163)&gt;$S$5,"",INDEX(T$13:T$512,SMALL(IF(($W$13:$W$512=$W$6)+(($W$13:$W$512=$W$7)+(($W$13:$W$512=$W$8)+(($X$13:$X$512=$X$6)+(($X$13:$X$512=$X$7)+(($Y$13:$Y$512=$Y$6)+(($Y$13:$Y$512=$Y$7)+(($Y$13:$Y$512=$Z$6)+(($Y$13:$Y$512=$Z$7))))))))),ROW($A$13:$A$512)-ROW($A$13)+1),ROWS(D$13:D163))))</f>
        <v/>
      </c>
      <c r="E163" s="182" t="str">
        <f t="array" ref="E163">IF(ROWS(E$13:E163)&gt;$S$5,"",INDEX(U$13:U$512,SMALL(IF(($W$13:$W$512=$W$6)+(($W$13:$W$512=$W$7)+(($W$13:$W$512=$W$8)+(($X$13:$X$512=$X$6)+(($X$13:$X$512=$X$7)+(($Y$13:$Y$512=$Y$6)+(($Y$13:$Y$512=$Y$7)+(($Y$13:$Y$512=$Z$6)+(($Y$13:$Y$512=$Z$7))))))))),ROW($A$13:$A$512)-ROW($A$13)+1),ROWS(E$13:E163))))</f>
        <v/>
      </c>
      <c r="F163" s="182" t="str">
        <f t="array" ref="F163">IF(ROWS(F$13:F163)&gt;$S$5,"",INDEX(V$13:V$512,SMALL(IF(($W$13:$W$512=$W$6)+(($W$13:$W$512=$W$7)+(($W$13:$W$512=$W$8)+(($X$13:$X$512=$X$6)+(($X$13:$X$512=$X$7)+(($Y$13:$Y$512=$Y$6)+(($Y$13:$Y$512=$Y$7)+(($Y$13:$Y$512=$Z$6)+(($Y$13:$Y$512=$Z$7))))))))),ROW($A$13:$A$512)-ROW($A$13)+1),ROWS(F$13:F163))))</f>
        <v/>
      </c>
      <c r="G163" s="351" t="str">
        <f t="array" ref="G163">IF(ROWS(G$13:G163)&gt;$S$5,"",INDEX(W$13:W$512,SMALL(IF(($W$13:$W$512=$W$6)+(($W$13:$W$512=$W$7)+(($W$13:$W$512=$W$8)+(($X$13:$X$512=$X$6)+(($X$13:$X$512=$X$7)+(($Y$13:$Y$512=$Y$6)+(($Y$13:$Y$512=$Y$7)+(($Y$13:$Y$512=$Z$6)+(($Y$13:$Y$512=$Z$7))))))))),ROW($A$13:$A$512)-ROW($A$13)+1),ROWS(G$13:G163))))</f>
        <v/>
      </c>
      <c r="H163" s="351" t="str">
        <f t="array" ref="H163">IF(ROWS(H$13:H163)&gt;$S$5,"",INDEX(X$13:X$512,SMALL(IF(($W$13:$W$512=$W$6)+(($W$13:$W$512=$W$7)+(($W$13:$W$512=$W$8)+(($X$13:$X$512=$X$6)+(($X$13:$X$512=$X$7)+(($Y$13:$Y$512=$Y$6)+(($Y$13:$Y$512=$Y$7)+(($Y$13:$Y$512=$Z$6)+(($Y$13:$Y$512=$Z$7))))))))),ROW($A$13:$A$512)-ROW($A$13)+1),ROWS(H$13:H163))))</f>
        <v/>
      </c>
      <c r="I163" s="351" t="str">
        <f t="array" ref="I163">IF(ROWS(I$13:I163)&gt;$S$5,"",INDEX(Y$13:Y$512,SMALL(IF(($W$13:$W$512=$W$6)+(($W$13:$W$512=$W$7)+(($W$13:$W$512=$W$8)+(($X$13:$X$512=$X$6)+(($X$13:$X$512=$X$7)+(($Y$13:$Y$512=$Y$6)+(($Y$13:$Y$512=$Y$7)+(($Y$13:$Y$512=$Z$6)+(($Y$13:$Y$512=$Z$7))))))))),ROW($A$13:$A$512)-ROW($A$13)+1),ROWS(I$13:I163))))</f>
        <v/>
      </c>
      <c r="J163" s="136"/>
      <c r="Q163" s="44">
        <f>Nut_StatusTool!A157</f>
        <v>151</v>
      </c>
      <c r="R163" s="44">
        <f>Nut_StatusTool!B157</f>
        <v>0</v>
      </c>
      <c r="S163" s="44">
        <f>Nut_StatusTool!C157</f>
        <v>0</v>
      </c>
      <c r="T163" s="44">
        <f>Nut_StatusTool!D157</f>
        <v>0</v>
      </c>
      <c r="U163" s="44">
        <f>Nut_StatusTool!F157</f>
        <v>0</v>
      </c>
      <c r="V163" s="285" t="str">
        <f>Nut_StatusTool!K157</f>
        <v/>
      </c>
      <c r="W163" s="44" t="str">
        <f>Nut_StatusTool!L157</f>
        <v/>
      </c>
      <c r="X163" s="44" t="str">
        <f>Nut_StatusTool!M157</f>
        <v/>
      </c>
      <c r="Y163" s="44" t="str">
        <f>Nut_StatusTool!N157</f>
        <v/>
      </c>
    </row>
    <row r="164" spans="1:25">
      <c r="A164" s="182" t="str">
        <f t="array" ref="A164">IF(ROWS(A$13:A164)&gt;$S$5,"",INDEX(Q$13:Q$512,SMALL(IF(($W$13:$W$512=$W$6)+(($W$13:$W$512=$W$7)+(($W$13:$W$512=$W$8)+(($X$13:$X$512=$X$6)+(($X$13:$X$512=$X$7)+(($Y$13:$Y$512=$Y$6)+(($Y$13:$Y$512=$Y$7)+(($Y$13:$Y$512=$Z$6)+(($Y$13:$Y$512=$Z$7))))))))),ROW($A$13:$A$512)-ROW($A$13)+1),ROWS(A$13:A164))))</f>
        <v/>
      </c>
      <c r="B164" s="290" t="str">
        <f t="array" ref="B164">IF(ROWS(B$13:B164)&gt;$S$5,"",INDEX(R$13:R$512,SMALL(IF(($W$13:$W$512=$W$6)+(($W$13:$W$512=$W$7)+(($W$13:$W$512=$W$8)+(($X$13:$X$512=$X$6)+(($X$13:$X$512=$X$7)+(($Y$13:$Y$512=$Y$6)+(($Y$13:$Y$512=$Y$7)+(($Y$13:$Y$512=$Z$6)+(($Y$13:$Y$512=$Z$7))))))))),ROW($A$13:$A$512)-ROW($A$13)+1),ROWS(B$13:B164))))</f>
        <v/>
      </c>
      <c r="C164" s="290" t="str">
        <f t="array" ref="C164">IF(ROWS(C$13:C164)&gt;$S$5,"",INDEX(S$13:S$512,SMALL(IF(($W$13:$W$512=$W$6)+(($W$13:$W$512=$W$7)+(($W$13:$W$512=$W$8)+(($X$13:$X$512=$X$6)+(($X$13:$X$512=$X$7)+(($Y$13:$Y$512=$Y$6)+(($Y$13:$Y$512=$Y$7)+(($Y$13:$Y$512=$Z$6)+(($Y$13:$Y$512=$Z$7))))))))),ROW($A$13:$A$512)-ROW($A$13)+1),ROWS(C$13:C164))))</f>
        <v/>
      </c>
      <c r="D164" s="316" t="str">
        <f t="array" ref="D164">IF(ROWS(D$13:D164)&gt;$S$5,"",INDEX(T$13:T$512,SMALL(IF(($W$13:$W$512=$W$6)+(($W$13:$W$512=$W$7)+(($W$13:$W$512=$W$8)+(($X$13:$X$512=$X$6)+(($X$13:$X$512=$X$7)+(($Y$13:$Y$512=$Y$6)+(($Y$13:$Y$512=$Y$7)+(($Y$13:$Y$512=$Z$6)+(($Y$13:$Y$512=$Z$7))))))))),ROW($A$13:$A$512)-ROW($A$13)+1),ROWS(D$13:D164))))</f>
        <v/>
      </c>
      <c r="E164" s="182" t="str">
        <f t="array" ref="E164">IF(ROWS(E$13:E164)&gt;$S$5,"",INDEX(U$13:U$512,SMALL(IF(($W$13:$W$512=$W$6)+(($W$13:$W$512=$W$7)+(($W$13:$W$512=$W$8)+(($X$13:$X$512=$X$6)+(($X$13:$X$512=$X$7)+(($Y$13:$Y$512=$Y$6)+(($Y$13:$Y$512=$Y$7)+(($Y$13:$Y$512=$Z$6)+(($Y$13:$Y$512=$Z$7))))))))),ROW($A$13:$A$512)-ROW($A$13)+1),ROWS(E$13:E164))))</f>
        <v/>
      </c>
      <c r="F164" s="182" t="str">
        <f t="array" ref="F164">IF(ROWS(F$13:F164)&gt;$S$5,"",INDEX(V$13:V$512,SMALL(IF(($W$13:$W$512=$W$6)+(($W$13:$W$512=$W$7)+(($W$13:$W$512=$W$8)+(($X$13:$X$512=$X$6)+(($X$13:$X$512=$X$7)+(($Y$13:$Y$512=$Y$6)+(($Y$13:$Y$512=$Y$7)+(($Y$13:$Y$512=$Z$6)+(($Y$13:$Y$512=$Z$7))))))))),ROW($A$13:$A$512)-ROW($A$13)+1),ROWS(F$13:F164))))</f>
        <v/>
      </c>
      <c r="G164" s="351" t="str">
        <f t="array" ref="G164">IF(ROWS(G$13:G164)&gt;$S$5,"",INDEX(W$13:W$512,SMALL(IF(($W$13:$W$512=$W$6)+(($W$13:$W$512=$W$7)+(($W$13:$W$512=$W$8)+(($X$13:$X$512=$X$6)+(($X$13:$X$512=$X$7)+(($Y$13:$Y$512=$Y$6)+(($Y$13:$Y$512=$Y$7)+(($Y$13:$Y$512=$Z$6)+(($Y$13:$Y$512=$Z$7))))))))),ROW($A$13:$A$512)-ROW($A$13)+1),ROWS(G$13:G164))))</f>
        <v/>
      </c>
      <c r="H164" s="351" t="str">
        <f t="array" ref="H164">IF(ROWS(H$13:H164)&gt;$S$5,"",INDEX(X$13:X$512,SMALL(IF(($W$13:$W$512=$W$6)+(($W$13:$W$512=$W$7)+(($W$13:$W$512=$W$8)+(($X$13:$X$512=$X$6)+(($X$13:$X$512=$X$7)+(($Y$13:$Y$512=$Y$6)+(($Y$13:$Y$512=$Y$7)+(($Y$13:$Y$512=$Z$6)+(($Y$13:$Y$512=$Z$7))))))))),ROW($A$13:$A$512)-ROW($A$13)+1),ROWS(H$13:H164))))</f>
        <v/>
      </c>
      <c r="I164" s="351" t="str">
        <f t="array" ref="I164">IF(ROWS(I$13:I164)&gt;$S$5,"",INDEX(Y$13:Y$512,SMALL(IF(($W$13:$W$512=$W$6)+(($W$13:$W$512=$W$7)+(($W$13:$W$512=$W$8)+(($X$13:$X$512=$X$6)+(($X$13:$X$512=$X$7)+(($Y$13:$Y$512=$Y$6)+(($Y$13:$Y$512=$Y$7)+(($Y$13:$Y$512=$Z$6)+(($Y$13:$Y$512=$Z$7))))))))),ROW($A$13:$A$512)-ROW($A$13)+1),ROWS(I$13:I164))))</f>
        <v/>
      </c>
      <c r="J164" s="136"/>
      <c r="Q164" s="44">
        <f>Nut_StatusTool!A158</f>
        <v>152</v>
      </c>
      <c r="R164" s="44">
        <f>Nut_StatusTool!B158</f>
        <v>0</v>
      </c>
      <c r="S164" s="44">
        <f>Nut_StatusTool!C158</f>
        <v>0</v>
      </c>
      <c r="T164" s="44">
        <f>Nut_StatusTool!D158</f>
        <v>0</v>
      </c>
      <c r="U164" s="44">
        <f>Nut_StatusTool!F158</f>
        <v>0</v>
      </c>
      <c r="V164" s="285" t="str">
        <f>Nut_StatusTool!K158</f>
        <v/>
      </c>
      <c r="W164" s="44" t="str">
        <f>Nut_StatusTool!L158</f>
        <v/>
      </c>
      <c r="X164" s="44" t="str">
        <f>Nut_StatusTool!M158</f>
        <v/>
      </c>
      <c r="Y164" s="44" t="str">
        <f>Nut_StatusTool!N158</f>
        <v/>
      </c>
    </row>
    <row r="165" spans="1:25">
      <c r="A165" s="182" t="str">
        <f t="array" ref="A165">IF(ROWS(A$13:A165)&gt;$S$5,"",INDEX(Q$13:Q$512,SMALL(IF(($W$13:$W$512=$W$6)+(($W$13:$W$512=$W$7)+(($W$13:$W$512=$W$8)+(($X$13:$X$512=$X$6)+(($X$13:$X$512=$X$7)+(($Y$13:$Y$512=$Y$6)+(($Y$13:$Y$512=$Y$7)+(($Y$13:$Y$512=$Z$6)+(($Y$13:$Y$512=$Z$7))))))))),ROW($A$13:$A$512)-ROW($A$13)+1),ROWS(A$13:A165))))</f>
        <v/>
      </c>
      <c r="B165" s="290" t="str">
        <f t="array" ref="B165">IF(ROWS(B$13:B165)&gt;$S$5,"",INDEX(R$13:R$512,SMALL(IF(($W$13:$W$512=$W$6)+(($W$13:$W$512=$W$7)+(($W$13:$W$512=$W$8)+(($X$13:$X$512=$X$6)+(($X$13:$X$512=$X$7)+(($Y$13:$Y$512=$Y$6)+(($Y$13:$Y$512=$Y$7)+(($Y$13:$Y$512=$Z$6)+(($Y$13:$Y$512=$Z$7))))))))),ROW($A$13:$A$512)-ROW($A$13)+1),ROWS(B$13:B165))))</f>
        <v/>
      </c>
      <c r="C165" s="290" t="str">
        <f t="array" ref="C165">IF(ROWS(C$13:C165)&gt;$S$5,"",INDEX(S$13:S$512,SMALL(IF(($W$13:$W$512=$W$6)+(($W$13:$W$512=$W$7)+(($W$13:$W$512=$W$8)+(($X$13:$X$512=$X$6)+(($X$13:$X$512=$X$7)+(($Y$13:$Y$512=$Y$6)+(($Y$13:$Y$512=$Y$7)+(($Y$13:$Y$512=$Z$6)+(($Y$13:$Y$512=$Z$7))))))))),ROW($A$13:$A$512)-ROW($A$13)+1),ROWS(C$13:C165))))</f>
        <v/>
      </c>
      <c r="D165" s="316" t="str">
        <f t="array" ref="D165">IF(ROWS(D$13:D165)&gt;$S$5,"",INDEX(T$13:T$512,SMALL(IF(($W$13:$W$512=$W$6)+(($W$13:$W$512=$W$7)+(($W$13:$W$512=$W$8)+(($X$13:$X$512=$X$6)+(($X$13:$X$512=$X$7)+(($Y$13:$Y$512=$Y$6)+(($Y$13:$Y$512=$Y$7)+(($Y$13:$Y$512=$Z$6)+(($Y$13:$Y$512=$Z$7))))))))),ROW($A$13:$A$512)-ROW($A$13)+1),ROWS(D$13:D165))))</f>
        <v/>
      </c>
      <c r="E165" s="182" t="str">
        <f t="array" ref="E165">IF(ROWS(E$13:E165)&gt;$S$5,"",INDEX(U$13:U$512,SMALL(IF(($W$13:$W$512=$W$6)+(($W$13:$W$512=$W$7)+(($W$13:$W$512=$W$8)+(($X$13:$X$512=$X$6)+(($X$13:$X$512=$X$7)+(($Y$13:$Y$512=$Y$6)+(($Y$13:$Y$512=$Y$7)+(($Y$13:$Y$512=$Z$6)+(($Y$13:$Y$512=$Z$7))))))))),ROW($A$13:$A$512)-ROW($A$13)+1),ROWS(E$13:E165))))</f>
        <v/>
      </c>
      <c r="F165" s="182" t="str">
        <f t="array" ref="F165">IF(ROWS(F$13:F165)&gt;$S$5,"",INDEX(V$13:V$512,SMALL(IF(($W$13:$W$512=$W$6)+(($W$13:$W$512=$W$7)+(($W$13:$W$512=$W$8)+(($X$13:$X$512=$X$6)+(($X$13:$X$512=$X$7)+(($Y$13:$Y$512=$Y$6)+(($Y$13:$Y$512=$Y$7)+(($Y$13:$Y$512=$Z$6)+(($Y$13:$Y$512=$Z$7))))))))),ROW($A$13:$A$512)-ROW($A$13)+1),ROWS(F$13:F165))))</f>
        <v/>
      </c>
      <c r="G165" s="351" t="str">
        <f t="array" ref="G165">IF(ROWS(G$13:G165)&gt;$S$5,"",INDEX(W$13:W$512,SMALL(IF(($W$13:$W$512=$W$6)+(($W$13:$W$512=$W$7)+(($W$13:$W$512=$W$8)+(($X$13:$X$512=$X$6)+(($X$13:$X$512=$X$7)+(($Y$13:$Y$512=$Y$6)+(($Y$13:$Y$512=$Y$7)+(($Y$13:$Y$512=$Z$6)+(($Y$13:$Y$512=$Z$7))))))))),ROW($A$13:$A$512)-ROW($A$13)+1),ROWS(G$13:G165))))</f>
        <v/>
      </c>
      <c r="H165" s="351" t="str">
        <f t="array" ref="H165">IF(ROWS(H$13:H165)&gt;$S$5,"",INDEX(X$13:X$512,SMALL(IF(($W$13:$W$512=$W$6)+(($W$13:$W$512=$W$7)+(($W$13:$W$512=$W$8)+(($X$13:$X$512=$X$6)+(($X$13:$X$512=$X$7)+(($Y$13:$Y$512=$Y$6)+(($Y$13:$Y$512=$Y$7)+(($Y$13:$Y$512=$Z$6)+(($Y$13:$Y$512=$Z$7))))))))),ROW($A$13:$A$512)-ROW($A$13)+1),ROWS(H$13:H165))))</f>
        <v/>
      </c>
      <c r="I165" s="351" t="str">
        <f t="array" ref="I165">IF(ROWS(I$13:I165)&gt;$S$5,"",INDEX(Y$13:Y$512,SMALL(IF(($W$13:$W$512=$W$6)+(($W$13:$W$512=$W$7)+(($W$13:$W$512=$W$8)+(($X$13:$X$512=$X$6)+(($X$13:$X$512=$X$7)+(($Y$13:$Y$512=$Y$6)+(($Y$13:$Y$512=$Y$7)+(($Y$13:$Y$512=$Z$6)+(($Y$13:$Y$512=$Z$7))))))))),ROW($A$13:$A$512)-ROW($A$13)+1),ROWS(I$13:I165))))</f>
        <v/>
      </c>
      <c r="J165" s="136"/>
      <c r="Q165" s="44">
        <f>Nut_StatusTool!A159</f>
        <v>153</v>
      </c>
      <c r="R165" s="44">
        <f>Nut_StatusTool!B159</f>
        <v>0</v>
      </c>
      <c r="S165" s="44">
        <f>Nut_StatusTool!C159</f>
        <v>0</v>
      </c>
      <c r="T165" s="44">
        <f>Nut_StatusTool!D159</f>
        <v>0</v>
      </c>
      <c r="U165" s="44">
        <f>Nut_StatusTool!F159</f>
        <v>0</v>
      </c>
      <c r="V165" s="285" t="str">
        <f>Nut_StatusTool!K159</f>
        <v/>
      </c>
      <c r="W165" s="44" t="str">
        <f>Nut_StatusTool!L159</f>
        <v/>
      </c>
      <c r="X165" s="44" t="str">
        <f>Nut_StatusTool!M159</f>
        <v/>
      </c>
      <c r="Y165" s="44" t="str">
        <f>Nut_StatusTool!N159</f>
        <v/>
      </c>
    </row>
    <row r="166" spans="1:25">
      <c r="A166" s="182" t="str">
        <f t="array" ref="A166">IF(ROWS(A$13:A166)&gt;$S$5,"",INDEX(Q$13:Q$512,SMALL(IF(($W$13:$W$512=$W$6)+(($W$13:$W$512=$W$7)+(($W$13:$W$512=$W$8)+(($X$13:$X$512=$X$6)+(($X$13:$X$512=$X$7)+(($Y$13:$Y$512=$Y$6)+(($Y$13:$Y$512=$Y$7)+(($Y$13:$Y$512=$Z$6)+(($Y$13:$Y$512=$Z$7))))))))),ROW($A$13:$A$512)-ROW($A$13)+1),ROWS(A$13:A166))))</f>
        <v/>
      </c>
      <c r="B166" s="290" t="str">
        <f t="array" ref="B166">IF(ROWS(B$13:B166)&gt;$S$5,"",INDEX(R$13:R$512,SMALL(IF(($W$13:$W$512=$W$6)+(($W$13:$W$512=$W$7)+(($W$13:$W$512=$W$8)+(($X$13:$X$512=$X$6)+(($X$13:$X$512=$X$7)+(($Y$13:$Y$512=$Y$6)+(($Y$13:$Y$512=$Y$7)+(($Y$13:$Y$512=$Z$6)+(($Y$13:$Y$512=$Z$7))))))))),ROW($A$13:$A$512)-ROW($A$13)+1),ROWS(B$13:B166))))</f>
        <v/>
      </c>
      <c r="C166" s="290" t="str">
        <f t="array" ref="C166">IF(ROWS(C$13:C166)&gt;$S$5,"",INDEX(S$13:S$512,SMALL(IF(($W$13:$W$512=$W$6)+(($W$13:$W$512=$W$7)+(($W$13:$W$512=$W$8)+(($X$13:$X$512=$X$6)+(($X$13:$X$512=$X$7)+(($Y$13:$Y$512=$Y$6)+(($Y$13:$Y$512=$Y$7)+(($Y$13:$Y$512=$Z$6)+(($Y$13:$Y$512=$Z$7))))))))),ROW($A$13:$A$512)-ROW($A$13)+1),ROWS(C$13:C166))))</f>
        <v/>
      </c>
      <c r="D166" s="316" t="str">
        <f t="array" ref="D166">IF(ROWS(D$13:D166)&gt;$S$5,"",INDEX(T$13:T$512,SMALL(IF(($W$13:$W$512=$W$6)+(($W$13:$W$512=$W$7)+(($W$13:$W$512=$W$8)+(($X$13:$X$512=$X$6)+(($X$13:$X$512=$X$7)+(($Y$13:$Y$512=$Y$6)+(($Y$13:$Y$512=$Y$7)+(($Y$13:$Y$512=$Z$6)+(($Y$13:$Y$512=$Z$7))))))))),ROW($A$13:$A$512)-ROW($A$13)+1),ROWS(D$13:D166))))</f>
        <v/>
      </c>
      <c r="E166" s="182" t="str">
        <f t="array" ref="E166">IF(ROWS(E$13:E166)&gt;$S$5,"",INDEX(U$13:U$512,SMALL(IF(($W$13:$W$512=$W$6)+(($W$13:$W$512=$W$7)+(($W$13:$W$512=$W$8)+(($X$13:$X$512=$X$6)+(($X$13:$X$512=$X$7)+(($Y$13:$Y$512=$Y$6)+(($Y$13:$Y$512=$Y$7)+(($Y$13:$Y$512=$Z$6)+(($Y$13:$Y$512=$Z$7))))))))),ROW($A$13:$A$512)-ROW($A$13)+1),ROWS(E$13:E166))))</f>
        <v/>
      </c>
      <c r="F166" s="182" t="str">
        <f t="array" ref="F166">IF(ROWS(F$13:F166)&gt;$S$5,"",INDEX(V$13:V$512,SMALL(IF(($W$13:$W$512=$W$6)+(($W$13:$W$512=$W$7)+(($W$13:$W$512=$W$8)+(($X$13:$X$512=$X$6)+(($X$13:$X$512=$X$7)+(($Y$13:$Y$512=$Y$6)+(($Y$13:$Y$512=$Y$7)+(($Y$13:$Y$512=$Z$6)+(($Y$13:$Y$512=$Z$7))))))))),ROW($A$13:$A$512)-ROW($A$13)+1),ROWS(F$13:F166))))</f>
        <v/>
      </c>
      <c r="G166" s="351" t="str">
        <f t="array" ref="G166">IF(ROWS(G$13:G166)&gt;$S$5,"",INDEX(W$13:W$512,SMALL(IF(($W$13:$W$512=$W$6)+(($W$13:$W$512=$W$7)+(($W$13:$W$512=$W$8)+(($X$13:$X$512=$X$6)+(($X$13:$X$512=$X$7)+(($Y$13:$Y$512=$Y$6)+(($Y$13:$Y$512=$Y$7)+(($Y$13:$Y$512=$Z$6)+(($Y$13:$Y$512=$Z$7))))))))),ROW($A$13:$A$512)-ROW($A$13)+1),ROWS(G$13:G166))))</f>
        <v/>
      </c>
      <c r="H166" s="351" t="str">
        <f t="array" ref="H166">IF(ROWS(H$13:H166)&gt;$S$5,"",INDEX(X$13:X$512,SMALL(IF(($W$13:$W$512=$W$6)+(($W$13:$W$512=$W$7)+(($W$13:$W$512=$W$8)+(($X$13:$X$512=$X$6)+(($X$13:$X$512=$X$7)+(($Y$13:$Y$512=$Y$6)+(($Y$13:$Y$512=$Y$7)+(($Y$13:$Y$512=$Z$6)+(($Y$13:$Y$512=$Z$7))))))))),ROW($A$13:$A$512)-ROW($A$13)+1),ROWS(H$13:H166))))</f>
        <v/>
      </c>
      <c r="I166" s="351" t="str">
        <f t="array" ref="I166">IF(ROWS(I$13:I166)&gt;$S$5,"",INDEX(Y$13:Y$512,SMALL(IF(($W$13:$W$512=$W$6)+(($W$13:$W$512=$W$7)+(($W$13:$W$512=$W$8)+(($X$13:$X$512=$X$6)+(($X$13:$X$512=$X$7)+(($Y$13:$Y$512=$Y$6)+(($Y$13:$Y$512=$Y$7)+(($Y$13:$Y$512=$Z$6)+(($Y$13:$Y$512=$Z$7))))))))),ROW($A$13:$A$512)-ROW($A$13)+1),ROWS(I$13:I166))))</f>
        <v/>
      </c>
      <c r="J166" s="136"/>
      <c r="Q166" s="44">
        <f>Nut_StatusTool!A160</f>
        <v>154</v>
      </c>
      <c r="R166" s="44">
        <f>Nut_StatusTool!B160</f>
        <v>0</v>
      </c>
      <c r="S166" s="44">
        <f>Nut_StatusTool!C160</f>
        <v>0</v>
      </c>
      <c r="T166" s="44">
        <f>Nut_StatusTool!D160</f>
        <v>0</v>
      </c>
      <c r="U166" s="44">
        <f>Nut_StatusTool!F160</f>
        <v>0</v>
      </c>
      <c r="V166" s="285" t="str">
        <f>Nut_StatusTool!K160</f>
        <v/>
      </c>
      <c r="W166" s="44" t="str">
        <f>Nut_StatusTool!L160</f>
        <v/>
      </c>
      <c r="X166" s="44" t="str">
        <f>Nut_StatusTool!M160</f>
        <v/>
      </c>
      <c r="Y166" s="44" t="str">
        <f>Nut_StatusTool!N160</f>
        <v/>
      </c>
    </row>
    <row r="167" spans="1:25">
      <c r="A167" s="182" t="str">
        <f t="array" ref="A167">IF(ROWS(A$13:A167)&gt;$S$5,"",INDEX(Q$13:Q$512,SMALL(IF(($W$13:$W$512=$W$6)+(($W$13:$W$512=$W$7)+(($W$13:$W$512=$W$8)+(($X$13:$X$512=$X$6)+(($X$13:$X$512=$X$7)+(($Y$13:$Y$512=$Y$6)+(($Y$13:$Y$512=$Y$7)+(($Y$13:$Y$512=$Z$6)+(($Y$13:$Y$512=$Z$7))))))))),ROW($A$13:$A$512)-ROW($A$13)+1),ROWS(A$13:A167))))</f>
        <v/>
      </c>
      <c r="B167" s="290" t="str">
        <f t="array" ref="B167">IF(ROWS(B$13:B167)&gt;$S$5,"",INDEX(R$13:R$512,SMALL(IF(($W$13:$W$512=$W$6)+(($W$13:$W$512=$W$7)+(($W$13:$W$512=$W$8)+(($X$13:$X$512=$X$6)+(($X$13:$X$512=$X$7)+(($Y$13:$Y$512=$Y$6)+(($Y$13:$Y$512=$Y$7)+(($Y$13:$Y$512=$Z$6)+(($Y$13:$Y$512=$Z$7))))))))),ROW($A$13:$A$512)-ROW($A$13)+1),ROWS(B$13:B167))))</f>
        <v/>
      </c>
      <c r="C167" s="290" t="str">
        <f t="array" ref="C167">IF(ROWS(C$13:C167)&gt;$S$5,"",INDEX(S$13:S$512,SMALL(IF(($W$13:$W$512=$W$6)+(($W$13:$W$512=$W$7)+(($W$13:$W$512=$W$8)+(($X$13:$X$512=$X$6)+(($X$13:$X$512=$X$7)+(($Y$13:$Y$512=$Y$6)+(($Y$13:$Y$512=$Y$7)+(($Y$13:$Y$512=$Z$6)+(($Y$13:$Y$512=$Z$7))))))))),ROW($A$13:$A$512)-ROW($A$13)+1),ROWS(C$13:C167))))</f>
        <v/>
      </c>
      <c r="D167" s="316" t="str">
        <f t="array" ref="D167">IF(ROWS(D$13:D167)&gt;$S$5,"",INDEX(T$13:T$512,SMALL(IF(($W$13:$W$512=$W$6)+(($W$13:$W$512=$W$7)+(($W$13:$W$512=$W$8)+(($X$13:$X$512=$X$6)+(($X$13:$X$512=$X$7)+(($Y$13:$Y$512=$Y$6)+(($Y$13:$Y$512=$Y$7)+(($Y$13:$Y$512=$Z$6)+(($Y$13:$Y$512=$Z$7))))))))),ROW($A$13:$A$512)-ROW($A$13)+1),ROWS(D$13:D167))))</f>
        <v/>
      </c>
      <c r="E167" s="182" t="str">
        <f t="array" ref="E167">IF(ROWS(E$13:E167)&gt;$S$5,"",INDEX(U$13:U$512,SMALL(IF(($W$13:$W$512=$W$6)+(($W$13:$W$512=$W$7)+(($W$13:$W$512=$W$8)+(($X$13:$X$512=$X$6)+(($X$13:$X$512=$X$7)+(($Y$13:$Y$512=$Y$6)+(($Y$13:$Y$512=$Y$7)+(($Y$13:$Y$512=$Z$6)+(($Y$13:$Y$512=$Z$7))))))))),ROW($A$13:$A$512)-ROW($A$13)+1),ROWS(E$13:E167))))</f>
        <v/>
      </c>
      <c r="F167" s="182" t="str">
        <f t="array" ref="F167">IF(ROWS(F$13:F167)&gt;$S$5,"",INDEX(V$13:V$512,SMALL(IF(($W$13:$W$512=$W$6)+(($W$13:$W$512=$W$7)+(($W$13:$W$512=$W$8)+(($X$13:$X$512=$X$6)+(($X$13:$X$512=$X$7)+(($Y$13:$Y$512=$Y$6)+(($Y$13:$Y$512=$Y$7)+(($Y$13:$Y$512=$Z$6)+(($Y$13:$Y$512=$Z$7))))))))),ROW($A$13:$A$512)-ROW($A$13)+1),ROWS(F$13:F167))))</f>
        <v/>
      </c>
      <c r="G167" s="351" t="str">
        <f t="array" ref="G167">IF(ROWS(G$13:G167)&gt;$S$5,"",INDEX(W$13:W$512,SMALL(IF(($W$13:$W$512=$W$6)+(($W$13:$W$512=$W$7)+(($W$13:$W$512=$W$8)+(($X$13:$X$512=$X$6)+(($X$13:$X$512=$X$7)+(($Y$13:$Y$512=$Y$6)+(($Y$13:$Y$512=$Y$7)+(($Y$13:$Y$512=$Z$6)+(($Y$13:$Y$512=$Z$7))))))))),ROW($A$13:$A$512)-ROW($A$13)+1),ROWS(G$13:G167))))</f>
        <v/>
      </c>
      <c r="H167" s="351" t="str">
        <f t="array" ref="H167">IF(ROWS(H$13:H167)&gt;$S$5,"",INDEX(X$13:X$512,SMALL(IF(($W$13:$W$512=$W$6)+(($W$13:$W$512=$W$7)+(($W$13:$W$512=$W$8)+(($X$13:$X$512=$X$6)+(($X$13:$X$512=$X$7)+(($Y$13:$Y$512=$Y$6)+(($Y$13:$Y$512=$Y$7)+(($Y$13:$Y$512=$Z$6)+(($Y$13:$Y$512=$Z$7))))))))),ROW($A$13:$A$512)-ROW($A$13)+1),ROWS(H$13:H167))))</f>
        <v/>
      </c>
      <c r="I167" s="351" t="str">
        <f t="array" ref="I167">IF(ROWS(I$13:I167)&gt;$S$5,"",INDEX(Y$13:Y$512,SMALL(IF(($W$13:$W$512=$W$6)+(($W$13:$W$512=$W$7)+(($W$13:$W$512=$W$8)+(($X$13:$X$512=$X$6)+(($X$13:$X$512=$X$7)+(($Y$13:$Y$512=$Y$6)+(($Y$13:$Y$512=$Y$7)+(($Y$13:$Y$512=$Z$6)+(($Y$13:$Y$512=$Z$7))))))))),ROW($A$13:$A$512)-ROW($A$13)+1),ROWS(I$13:I167))))</f>
        <v/>
      </c>
      <c r="J167" s="136"/>
      <c r="Q167" s="44">
        <f>Nut_StatusTool!A161</f>
        <v>155</v>
      </c>
      <c r="R167" s="44">
        <f>Nut_StatusTool!B161</f>
        <v>0</v>
      </c>
      <c r="S167" s="44">
        <f>Nut_StatusTool!C161</f>
        <v>0</v>
      </c>
      <c r="T167" s="44">
        <f>Nut_StatusTool!D161</f>
        <v>0</v>
      </c>
      <c r="U167" s="44">
        <f>Nut_StatusTool!F161</f>
        <v>0</v>
      </c>
      <c r="V167" s="285" t="str">
        <f>Nut_StatusTool!K161</f>
        <v/>
      </c>
      <c r="W167" s="44" t="str">
        <f>Nut_StatusTool!L161</f>
        <v/>
      </c>
      <c r="X167" s="44" t="str">
        <f>Nut_StatusTool!M161</f>
        <v/>
      </c>
      <c r="Y167" s="44" t="str">
        <f>Nut_StatusTool!N161</f>
        <v/>
      </c>
    </row>
    <row r="168" spans="1:25">
      <c r="A168" s="182" t="str">
        <f t="array" ref="A168">IF(ROWS(A$13:A168)&gt;$S$5,"",INDEX(Q$13:Q$512,SMALL(IF(($W$13:$W$512=$W$6)+(($W$13:$W$512=$W$7)+(($W$13:$W$512=$W$8)+(($X$13:$X$512=$X$6)+(($X$13:$X$512=$X$7)+(($Y$13:$Y$512=$Y$6)+(($Y$13:$Y$512=$Y$7)+(($Y$13:$Y$512=$Z$6)+(($Y$13:$Y$512=$Z$7))))))))),ROW($A$13:$A$512)-ROW($A$13)+1),ROWS(A$13:A168))))</f>
        <v/>
      </c>
      <c r="B168" s="290" t="str">
        <f t="array" ref="B168">IF(ROWS(B$13:B168)&gt;$S$5,"",INDEX(R$13:R$512,SMALL(IF(($W$13:$W$512=$W$6)+(($W$13:$W$512=$W$7)+(($W$13:$W$512=$W$8)+(($X$13:$X$512=$X$6)+(($X$13:$X$512=$X$7)+(($Y$13:$Y$512=$Y$6)+(($Y$13:$Y$512=$Y$7)+(($Y$13:$Y$512=$Z$6)+(($Y$13:$Y$512=$Z$7))))))))),ROW($A$13:$A$512)-ROW($A$13)+1),ROWS(B$13:B168))))</f>
        <v/>
      </c>
      <c r="C168" s="290" t="str">
        <f t="array" ref="C168">IF(ROWS(C$13:C168)&gt;$S$5,"",INDEX(S$13:S$512,SMALL(IF(($W$13:$W$512=$W$6)+(($W$13:$W$512=$W$7)+(($W$13:$W$512=$W$8)+(($X$13:$X$512=$X$6)+(($X$13:$X$512=$X$7)+(($Y$13:$Y$512=$Y$6)+(($Y$13:$Y$512=$Y$7)+(($Y$13:$Y$512=$Z$6)+(($Y$13:$Y$512=$Z$7))))))))),ROW($A$13:$A$512)-ROW($A$13)+1),ROWS(C$13:C168))))</f>
        <v/>
      </c>
      <c r="D168" s="316" t="str">
        <f t="array" ref="D168">IF(ROWS(D$13:D168)&gt;$S$5,"",INDEX(T$13:T$512,SMALL(IF(($W$13:$W$512=$W$6)+(($W$13:$W$512=$W$7)+(($W$13:$W$512=$W$8)+(($X$13:$X$512=$X$6)+(($X$13:$X$512=$X$7)+(($Y$13:$Y$512=$Y$6)+(($Y$13:$Y$512=$Y$7)+(($Y$13:$Y$512=$Z$6)+(($Y$13:$Y$512=$Z$7))))))))),ROW($A$13:$A$512)-ROW($A$13)+1),ROWS(D$13:D168))))</f>
        <v/>
      </c>
      <c r="E168" s="182" t="str">
        <f t="array" ref="E168">IF(ROWS(E$13:E168)&gt;$S$5,"",INDEX(U$13:U$512,SMALL(IF(($W$13:$W$512=$W$6)+(($W$13:$W$512=$W$7)+(($W$13:$W$512=$W$8)+(($X$13:$X$512=$X$6)+(($X$13:$X$512=$X$7)+(($Y$13:$Y$512=$Y$6)+(($Y$13:$Y$512=$Y$7)+(($Y$13:$Y$512=$Z$6)+(($Y$13:$Y$512=$Z$7))))))))),ROW($A$13:$A$512)-ROW($A$13)+1),ROWS(E$13:E168))))</f>
        <v/>
      </c>
      <c r="F168" s="182" t="str">
        <f t="array" ref="F168">IF(ROWS(F$13:F168)&gt;$S$5,"",INDEX(V$13:V$512,SMALL(IF(($W$13:$W$512=$W$6)+(($W$13:$W$512=$W$7)+(($W$13:$W$512=$W$8)+(($X$13:$X$512=$X$6)+(($X$13:$X$512=$X$7)+(($Y$13:$Y$512=$Y$6)+(($Y$13:$Y$512=$Y$7)+(($Y$13:$Y$512=$Z$6)+(($Y$13:$Y$512=$Z$7))))))))),ROW($A$13:$A$512)-ROW($A$13)+1),ROWS(F$13:F168))))</f>
        <v/>
      </c>
      <c r="G168" s="351" t="str">
        <f t="array" ref="G168">IF(ROWS(G$13:G168)&gt;$S$5,"",INDEX(W$13:W$512,SMALL(IF(($W$13:$W$512=$W$6)+(($W$13:$W$512=$W$7)+(($W$13:$W$512=$W$8)+(($X$13:$X$512=$X$6)+(($X$13:$X$512=$X$7)+(($Y$13:$Y$512=$Y$6)+(($Y$13:$Y$512=$Y$7)+(($Y$13:$Y$512=$Z$6)+(($Y$13:$Y$512=$Z$7))))))))),ROW($A$13:$A$512)-ROW($A$13)+1),ROWS(G$13:G168))))</f>
        <v/>
      </c>
      <c r="H168" s="351" t="str">
        <f t="array" ref="H168">IF(ROWS(H$13:H168)&gt;$S$5,"",INDEX(X$13:X$512,SMALL(IF(($W$13:$W$512=$W$6)+(($W$13:$W$512=$W$7)+(($W$13:$W$512=$W$8)+(($X$13:$X$512=$X$6)+(($X$13:$X$512=$X$7)+(($Y$13:$Y$512=$Y$6)+(($Y$13:$Y$512=$Y$7)+(($Y$13:$Y$512=$Z$6)+(($Y$13:$Y$512=$Z$7))))))))),ROW($A$13:$A$512)-ROW($A$13)+1),ROWS(H$13:H168))))</f>
        <v/>
      </c>
      <c r="I168" s="351" t="str">
        <f t="array" ref="I168">IF(ROWS(I$13:I168)&gt;$S$5,"",INDEX(Y$13:Y$512,SMALL(IF(($W$13:$W$512=$W$6)+(($W$13:$W$512=$W$7)+(($W$13:$W$512=$W$8)+(($X$13:$X$512=$X$6)+(($X$13:$X$512=$X$7)+(($Y$13:$Y$512=$Y$6)+(($Y$13:$Y$512=$Y$7)+(($Y$13:$Y$512=$Z$6)+(($Y$13:$Y$512=$Z$7))))))))),ROW($A$13:$A$512)-ROW($A$13)+1),ROWS(I$13:I168))))</f>
        <v/>
      </c>
      <c r="J168" s="136"/>
      <c r="Q168" s="44">
        <f>Nut_StatusTool!A162</f>
        <v>156</v>
      </c>
      <c r="R168" s="44">
        <f>Nut_StatusTool!B162</f>
        <v>0</v>
      </c>
      <c r="S168" s="44">
        <f>Nut_StatusTool!C162</f>
        <v>0</v>
      </c>
      <c r="T168" s="44">
        <f>Nut_StatusTool!D162</f>
        <v>0</v>
      </c>
      <c r="U168" s="44">
        <f>Nut_StatusTool!F162</f>
        <v>0</v>
      </c>
      <c r="V168" s="285" t="str">
        <f>Nut_StatusTool!K162</f>
        <v/>
      </c>
      <c r="W168" s="44" t="str">
        <f>Nut_StatusTool!L162</f>
        <v/>
      </c>
      <c r="X168" s="44" t="str">
        <f>Nut_StatusTool!M162</f>
        <v/>
      </c>
      <c r="Y168" s="44" t="str">
        <f>Nut_StatusTool!N162</f>
        <v/>
      </c>
    </row>
    <row r="169" spans="1:25">
      <c r="A169" s="182" t="str">
        <f t="array" ref="A169">IF(ROWS(A$13:A169)&gt;$S$5,"",INDEX(Q$13:Q$512,SMALL(IF(($W$13:$W$512=$W$6)+(($W$13:$W$512=$W$7)+(($W$13:$W$512=$W$8)+(($X$13:$X$512=$X$6)+(($X$13:$X$512=$X$7)+(($Y$13:$Y$512=$Y$6)+(($Y$13:$Y$512=$Y$7)+(($Y$13:$Y$512=$Z$6)+(($Y$13:$Y$512=$Z$7))))))))),ROW($A$13:$A$512)-ROW($A$13)+1),ROWS(A$13:A169))))</f>
        <v/>
      </c>
      <c r="B169" s="290" t="str">
        <f t="array" ref="B169">IF(ROWS(B$13:B169)&gt;$S$5,"",INDEX(R$13:R$512,SMALL(IF(($W$13:$W$512=$W$6)+(($W$13:$W$512=$W$7)+(($W$13:$W$512=$W$8)+(($X$13:$X$512=$X$6)+(($X$13:$X$512=$X$7)+(($Y$13:$Y$512=$Y$6)+(($Y$13:$Y$512=$Y$7)+(($Y$13:$Y$512=$Z$6)+(($Y$13:$Y$512=$Z$7))))))))),ROW($A$13:$A$512)-ROW($A$13)+1),ROWS(B$13:B169))))</f>
        <v/>
      </c>
      <c r="C169" s="290" t="str">
        <f t="array" ref="C169">IF(ROWS(C$13:C169)&gt;$S$5,"",INDEX(S$13:S$512,SMALL(IF(($W$13:$W$512=$W$6)+(($W$13:$W$512=$W$7)+(($W$13:$W$512=$W$8)+(($X$13:$X$512=$X$6)+(($X$13:$X$512=$X$7)+(($Y$13:$Y$512=$Y$6)+(($Y$13:$Y$512=$Y$7)+(($Y$13:$Y$512=$Z$6)+(($Y$13:$Y$512=$Z$7))))))))),ROW($A$13:$A$512)-ROW($A$13)+1),ROWS(C$13:C169))))</f>
        <v/>
      </c>
      <c r="D169" s="316" t="str">
        <f t="array" ref="D169">IF(ROWS(D$13:D169)&gt;$S$5,"",INDEX(T$13:T$512,SMALL(IF(($W$13:$W$512=$W$6)+(($W$13:$W$512=$W$7)+(($W$13:$W$512=$W$8)+(($X$13:$X$512=$X$6)+(($X$13:$X$512=$X$7)+(($Y$13:$Y$512=$Y$6)+(($Y$13:$Y$512=$Y$7)+(($Y$13:$Y$512=$Z$6)+(($Y$13:$Y$512=$Z$7))))))))),ROW($A$13:$A$512)-ROW($A$13)+1),ROWS(D$13:D169))))</f>
        <v/>
      </c>
      <c r="E169" s="182" t="str">
        <f t="array" ref="E169">IF(ROWS(E$13:E169)&gt;$S$5,"",INDEX(U$13:U$512,SMALL(IF(($W$13:$W$512=$W$6)+(($W$13:$W$512=$W$7)+(($W$13:$W$512=$W$8)+(($X$13:$X$512=$X$6)+(($X$13:$X$512=$X$7)+(($Y$13:$Y$512=$Y$6)+(($Y$13:$Y$512=$Y$7)+(($Y$13:$Y$512=$Z$6)+(($Y$13:$Y$512=$Z$7))))))))),ROW($A$13:$A$512)-ROW($A$13)+1),ROWS(E$13:E169))))</f>
        <v/>
      </c>
      <c r="F169" s="182" t="str">
        <f t="array" ref="F169">IF(ROWS(F$13:F169)&gt;$S$5,"",INDEX(V$13:V$512,SMALL(IF(($W$13:$W$512=$W$6)+(($W$13:$W$512=$W$7)+(($W$13:$W$512=$W$8)+(($X$13:$X$512=$X$6)+(($X$13:$X$512=$X$7)+(($Y$13:$Y$512=$Y$6)+(($Y$13:$Y$512=$Y$7)+(($Y$13:$Y$512=$Z$6)+(($Y$13:$Y$512=$Z$7))))))))),ROW($A$13:$A$512)-ROW($A$13)+1),ROWS(F$13:F169))))</f>
        <v/>
      </c>
      <c r="G169" s="351" t="str">
        <f t="array" ref="G169">IF(ROWS(G$13:G169)&gt;$S$5,"",INDEX(W$13:W$512,SMALL(IF(($W$13:$W$512=$W$6)+(($W$13:$W$512=$W$7)+(($W$13:$W$512=$W$8)+(($X$13:$X$512=$X$6)+(($X$13:$X$512=$X$7)+(($Y$13:$Y$512=$Y$6)+(($Y$13:$Y$512=$Y$7)+(($Y$13:$Y$512=$Z$6)+(($Y$13:$Y$512=$Z$7))))))))),ROW($A$13:$A$512)-ROW($A$13)+1),ROWS(G$13:G169))))</f>
        <v/>
      </c>
      <c r="H169" s="351" t="str">
        <f t="array" ref="H169">IF(ROWS(H$13:H169)&gt;$S$5,"",INDEX(X$13:X$512,SMALL(IF(($W$13:$W$512=$W$6)+(($W$13:$W$512=$W$7)+(($W$13:$W$512=$W$8)+(($X$13:$X$512=$X$6)+(($X$13:$X$512=$X$7)+(($Y$13:$Y$512=$Y$6)+(($Y$13:$Y$512=$Y$7)+(($Y$13:$Y$512=$Z$6)+(($Y$13:$Y$512=$Z$7))))))))),ROW($A$13:$A$512)-ROW($A$13)+1),ROWS(H$13:H169))))</f>
        <v/>
      </c>
      <c r="I169" s="351" t="str">
        <f t="array" ref="I169">IF(ROWS(I$13:I169)&gt;$S$5,"",INDEX(Y$13:Y$512,SMALL(IF(($W$13:$W$512=$W$6)+(($W$13:$W$512=$W$7)+(($W$13:$W$512=$W$8)+(($X$13:$X$512=$X$6)+(($X$13:$X$512=$X$7)+(($Y$13:$Y$512=$Y$6)+(($Y$13:$Y$512=$Y$7)+(($Y$13:$Y$512=$Z$6)+(($Y$13:$Y$512=$Z$7))))))))),ROW($A$13:$A$512)-ROW($A$13)+1),ROWS(I$13:I169))))</f>
        <v/>
      </c>
      <c r="J169" s="136"/>
      <c r="Q169" s="44">
        <f>Nut_StatusTool!A163</f>
        <v>157</v>
      </c>
      <c r="R169" s="44">
        <f>Nut_StatusTool!B163</f>
        <v>0</v>
      </c>
      <c r="S169" s="44">
        <f>Nut_StatusTool!C163</f>
        <v>0</v>
      </c>
      <c r="T169" s="44">
        <f>Nut_StatusTool!D163</f>
        <v>0</v>
      </c>
      <c r="U169" s="44">
        <f>Nut_StatusTool!F163</f>
        <v>0</v>
      </c>
      <c r="V169" s="285" t="str">
        <f>Nut_StatusTool!K163</f>
        <v/>
      </c>
      <c r="W169" s="44" t="str">
        <f>Nut_StatusTool!L163</f>
        <v/>
      </c>
      <c r="X169" s="44" t="str">
        <f>Nut_StatusTool!M163</f>
        <v/>
      </c>
      <c r="Y169" s="44" t="str">
        <f>Nut_StatusTool!N163</f>
        <v/>
      </c>
    </row>
    <row r="170" spans="1:25">
      <c r="A170" s="182" t="str">
        <f t="array" ref="A170">IF(ROWS(A$13:A170)&gt;$S$5,"",INDEX(Q$13:Q$512,SMALL(IF(($W$13:$W$512=$W$6)+(($W$13:$W$512=$W$7)+(($W$13:$W$512=$W$8)+(($X$13:$X$512=$X$6)+(($X$13:$X$512=$X$7)+(($Y$13:$Y$512=$Y$6)+(($Y$13:$Y$512=$Y$7)+(($Y$13:$Y$512=$Z$6)+(($Y$13:$Y$512=$Z$7))))))))),ROW($A$13:$A$512)-ROW($A$13)+1),ROWS(A$13:A170))))</f>
        <v/>
      </c>
      <c r="B170" s="290" t="str">
        <f t="array" ref="B170">IF(ROWS(B$13:B170)&gt;$S$5,"",INDEX(R$13:R$512,SMALL(IF(($W$13:$W$512=$W$6)+(($W$13:$W$512=$W$7)+(($W$13:$W$512=$W$8)+(($X$13:$X$512=$X$6)+(($X$13:$X$512=$X$7)+(($Y$13:$Y$512=$Y$6)+(($Y$13:$Y$512=$Y$7)+(($Y$13:$Y$512=$Z$6)+(($Y$13:$Y$512=$Z$7))))))))),ROW($A$13:$A$512)-ROW($A$13)+1),ROWS(B$13:B170))))</f>
        <v/>
      </c>
      <c r="C170" s="290" t="str">
        <f t="array" ref="C170">IF(ROWS(C$13:C170)&gt;$S$5,"",INDEX(S$13:S$512,SMALL(IF(($W$13:$W$512=$W$6)+(($W$13:$W$512=$W$7)+(($W$13:$W$512=$W$8)+(($X$13:$X$512=$X$6)+(($X$13:$X$512=$X$7)+(($Y$13:$Y$512=$Y$6)+(($Y$13:$Y$512=$Y$7)+(($Y$13:$Y$512=$Z$6)+(($Y$13:$Y$512=$Z$7))))))))),ROW($A$13:$A$512)-ROW($A$13)+1),ROWS(C$13:C170))))</f>
        <v/>
      </c>
      <c r="D170" s="316" t="str">
        <f t="array" ref="D170">IF(ROWS(D$13:D170)&gt;$S$5,"",INDEX(T$13:T$512,SMALL(IF(($W$13:$W$512=$W$6)+(($W$13:$W$512=$W$7)+(($W$13:$W$512=$W$8)+(($X$13:$X$512=$X$6)+(($X$13:$X$512=$X$7)+(($Y$13:$Y$512=$Y$6)+(($Y$13:$Y$512=$Y$7)+(($Y$13:$Y$512=$Z$6)+(($Y$13:$Y$512=$Z$7))))))))),ROW($A$13:$A$512)-ROW($A$13)+1),ROWS(D$13:D170))))</f>
        <v/>
      </c>
      <c r="E170" s="182" t="str">
        <f t="array" ref="E170">IF(ROWS(E$13:E170)&gt;$S$5,"",INDEX(U$13:U$512,SMALL(IF(($W$13:$W$512=$W$6)+(($W$13:$W$512=$W$7)+(($W$13:$W$512=$W$8)+(($X$13:$X$512=$X$6)+(($X$13:$X$512=$X$7)+(($Y$13:$Y$512=$Y$6)+(($Y$13:$Y$512=$Y$7)+(($Y$13:$Y$512=$Z$6)+(($Y$13:$Y$512=$Z$7))))))))),ROW($A$13:$A$512)-ROW($A$13)+1),ROWS(E$13:E170))))</f>
        <v/>
      </c>
      <c r="F170" s="182" t="str">
        <f t="array" ref="F170">IF(ROWS(F$13:F170)&gt;$S$5,"",INDEX(V$13:V$512,SMALL(IF(($W$13:$W$512=$W$6)+(($W$13:$W$512=$W$7)+(($W$13:$W$512=$W$8)+(($X$13:$X$512=$X$6)+(($X$13:$X$512=$X$7)+(($Y$13:$Y$512=$Y$6)+(($Y$13:$Y$512=$Y$7)+(($Y$13:$Y$512=$Z$6)+(($Y$13:$Y$512=$Z$7))))))))),ROW($A$13:$A$512)-ROW($A$13)+1),ROWS(F$13:F170))))</f>
        <v/>
      </c>
      <c r="G170" s="351" t="str">
        <f t="array" ref="G170">IF(ROWS(G$13:G170)&gt;$S$5,"",INDEX(W$13:W$512,SMALL(IF(($W$13:$W$512=$W$6)+(($W$13:$W$512=$W$7)+(($W$13:$W$512=$W$8)+(($X$13:$X$512=$X$6)+(($X$13:$X$512=$X$7)+(($Y$13:$Y$512=$Y$6)+(($Y$13:$Y$512=$Y$7)+(($Y$13:$Y$512=$Z$6)+(($Y$13:$Y$512=$Z$7))))))))),ROW($A$13:$A$512)-ROW($A$13)+1),ROWS(G$13:G170))))</f>
        <v/>
      </c>
      <c r="H170" s="351" t="str">
        <f t="array" ref="H170">IF(ROWS(H$13:H170)&gt;$S$5,"",INDEX(X$13:X$512,SMALL(IF(($W$13:$W$512=$W$6)+(($W$13:$W$512=$W$7)+(($W$13:$W$512=$W$8)+(($X$13:$X$512=$X$6)+(($X$13:$X$512=$X$7)+(($Y$13:$Y$512=$Y$6)+(($Y$13:$Y$512=$Y$7)+(($Y$13:$Y$512=$Z$6)+(($Y$13:$Y$512=$Z$7))))))))),ROW($A$13:$A$512)-ROW($A$13)+1),ROWS(H$13:H170))))</f>
        <v/>
      </c>
      <c r="I170" s="351" t="str">
        <f t="array" ref="I170">IF(ROWS(I$13:I170)&gt;$S$5,"",INDEX(Y$13:Y$512,SMALL(IF(($W$13:$W$512=$W$6)+(($W$13:$W$512=$W$7)+(($W$13:$W$512=$W$8)+(($X$13:$X$512=$X$6)+(($X$13:$X$512=$X$7)+(($Y$13:$Y$512=$Y$6)+(($Y$13:$Y$512=$Y$7)+(($Y$13:$Y$512=$Z$6)+(($Y$13:$Y$512=$Z$7))))))))),ROW($A$13:$A$512)-ROW($A$13)+1),ROWS(I$13:I170))))</f>
        <v/>
      </c>
      <c r="J170" s="136"/>
      <c r="Q170" s="44">
        <f>Nut_StatusTool!A164</f>
        <v>158</v>
      </c>
      <c r="R170" s="44">
        <f>Nut_StatusTool!B164</f>
        <v>0</v>
      </c>
      <c r="S170" s="44">
        <f>Nut_StatusTool!C164</f>
        <v>0</v>
      </c>
      <c r="T170" s="44">
        <f>Nut_StatusTool!D164</f>
        <v>0</v>
      </c>
      <c r="U170" s="44">
        <f>Nut_StatusTool!F164</f>
        <v>0</v>
      </c>
      <c r="V170" s="285" t="str">
        <f>Nut_StatusTool!K164</f>
        <v/>
      </c>
      <c r="W170" s="44" t="str">
        <f>Nut_StatusTool!L164</f>
        <v/>
      </c>
      <c r="X170" s="44" t="str">
        <f>Nut_StatusTool!M164</f>
        <v/>
      </c>
      <c r="Y170" s="44" t="str">
        <f>Nut_StatusTool!N164</f>
        <v/>
      </c>
    </row>
    <row r="171" spans="1:25">
      <c r="A171" s="182" t="str">
        <f t="array" ref="A171">IF(ROWS(A$13:A171)&gt;$S$5,"",INDEX(Q$13:Q$512,SMALL(IF(($W$13:$W$512=$W$6)+(($W$13:$W$512=$W$7)+(($W$13:$W$512=$W$8)+(($X$13:$X$512=$X$6)+(($X$13:$X$512=$X$7)+(($Y$13:$Y$512=$Y$6)+(($Y$13:$Y$512=$Y$7)+(($Y$13:$Y$512=$Z$6)+(($Y$13:$Y$512=$Z$7))))))))),ROW($A$13:$A$512)-ROW($A$13)+1),ROWS(A$13:A171))))</f>
        <v/>
      </c>
      <c r="B171" s="290" t="str">
        <f t="array" ref="B171">IF(ROWS(B$13:B171)&gt;$S$5,"",INDEX(R$13:R$512,SMALL(IF(($W$13:$W$512=$W$6)+(($W$13:$W$512=$W$7)+(($W$13:$W$512=$W$8)+(($X$13:$X$512=$X$6)+(($X$13:$X$512=$X$7)+(($Y$13:$Y$512=$Y$6)+(($Y$13:$Y$512=$Y$7)+(($Y$13:$Y$512=$Z$6)+(($Y$13:$Y$512=$Z$7))))))))),ROW($A$13:$A$512)-ROW($A$13)+1),ROWS(B$13:B171))))</f>
        <v/>
      </c>
      <c r="C171" s="290" t="str">
        <f t="array" ref="C171">IF(ROWS(C$13:C171)&gt;$S$5,"",INDEX(S$13:S$512,SMALL(IF(($W$13:$W$512=$W$6)+(($W$13:$W$512=$W$7)+(($W$13:$W$512=$W$8)+(($X$13:$X$512=$X$6)+(($X$13:$X$512=$X$7)+(($Y$13:$Y$512=$Y$6)+(($Y$13:$Y$512=$Y$7)+(($Y$13:$Y$512=$Z$6)+(($Y$13:$Y$512=$Z$7))))))))),ROW($A$13:$A$512)-ROW($A$13)+1),ROWS(C$13:C171))))</f>
        <v/>
      </c>
      <c r="D171" s="316" t="str">
        <f t="array" ref="D171">IF(ROWS(D$13:D171)&gt;$S$5,"",INDEX(T$13:T$512,SMALL(IF(($W$13:$W$512=$W$6)+(($W$13:$W$512=$W$7)+(($W$13:$W$512=$W$8)+(($X$13:$X$512=$X$6)+(($X$13:$X$512=$X$7)+(($Y$13:$Y$512=$Y$6)+(($Y$13:$Y$512=$Y$7)+(($Y$13:$Y$512=$Z$6)+(($Y$13:$Y$512=$Z$7))))))))),ROW($A$13:$A$512)-ROW($A$13)+1),ROWS(D$13:D171))))</f>
        <v/>
      </c>
      <c r="E171" s="182" t="str">
        <f t="array" ref="E171">IF(ROWS(E$13:E171)&gt;$S$5,"",INDEX(U$13:U$512,SMALL(IF(($W$13:$W$512=$W$6)+(($W$13:$W$512=$W$7)+(($W$13:$W$512=$W$8)+(($X$13:$X$512=$X$6)+(($X$13:$X$512=$X$7)+(($Y$13:$Y$512=$Y$6)+(($Y$13:$Y$512=$Y$7)+(($Y$13:$Y$512=$Z$6)+(($Y$13:$Y$512=$Z$7))))))))),ROW($A$13:$A$512)-ROW($A$13)+1),ROWS(E$13:E171))))</f>
        <v/>
      </c>
      <c r="F171" s="182" t="str">
        <f t="array" ref="F171">IF(ROWS(F$13:F171)&gt;$S$5,"",INDEX(V$13:V$512,SMALL(IF(($W$13:$W$512=$W$6)+(($W$13:$W$512=$W$7)+(($W$13:$W$512=$W$8)+(($X$13:$X$512=$X$6)+(($X$13:$X$512=$X$7)+(($Y$13:$Y$512=$Y$6)+(($Y$13:$Y$512=$Y$7)+(($Y$13:$Y$512=$Z$6)+(($Y$13:$Y$512=$Z$7))))))))),ROW($A$13:$A$512)-ROW($A$13)+1),ROWS(F$13:F171))))</f>
        <v/>
      </c>
      <c r="G171" s="351" t="str">
        <f t="array" ref="G171">IF(ROWS(G$13:G171)&gt;$S$5,"",INDEX(W$13:W$512,SMALL(IF(($W$13:$W$512=$W$6)+(($W$13:$W$512=$W$7)+(($W$13:$W$512=$W$8)+(($X$13:$X$512=$X$6)+(($X$13:$X$512=$X$7)+(($Y$13:$Y$512=$Y$6)+(($Y$13:$Y$512=$Y$7)+(($Y$13:$Y$512=$Z$6)+(($Y$13:$Y$512=$Z$7))))))))),ROW($A$13:$A$512)-ROW($A$13)+1),ROWS(G$13:G171))))</f>
        <v/>
      </c>
      <c r="H171" s="351" t="str">
        <f t="array" ref="H171">IF(ROWS(H$13:H171)&gt;$S$5,"",INDEX(X$13:X$512,SMALL(IF(($W$13:$W$512=$W$6)+(($W$13:$W$512=$W$7)+(($W$13:$W$512=$W$8)+(($X$13:$X$512=$X$6)+(($X$13:$X$512=$X$7)+(($Y$13:$Y$512=$Y$6)+(($Y$13:$Y$512=$Y$7)+(($Y$13:$Y$512=$Z$6)+(($Y$13:$Y$512=$Z$7))))))))),ROW($A$13:$A$512)-ROW($A$13)+1),ROWS(H$13:H171))))</f>
        <v/>
      </c>
      <c r="I171" s="351" t="str">
        <f t="array" ref="I171">IF(ROWS(I$13:I171)&gt;$S$5,"",INDEX(Y$13:Y$512,SMALL(IF(($W$13:$W$512=$W$6)+(($W$13:$W$512=$W$7)+(($W$13:$W$512=$W$8)+(($X$13:$X$512=$X$6)+(($X$13:$X$512=$X$7)+(($Y$13:$Y$512=$Y$6)+(($Y$13:$Y$512=$Y$7)+(($Y$13:$Y$512=$Z$6)+(($Y$13:$Y$512=$Z$7))))))))),ROW($A$13:$A$512)-ROW($A$13)+1),ROWS(I$13:I171))))</f>
        <v/>
      </c>
      <c r="J171" s="136"/>
      <c r="Q171" s="44">
        <f>Nut_StatusTool!A165</f>
        <v>159</v>
      </c>
      <c r="R171" s="44">
        <f>Nut_StatusTool!B165</f>
        <v>0</v>
      </c>
      <c r="S171" s="44">
        <f>Nut_StatusTool!C165</f>
        <v>0</v>
      </c>
      <c r="T171" s="44">
        <f>Nut_StatusTool!D165</f>
        <v>0</v>
      </c>
      <c r="U171" s="44">
        <f>Nut_StatusTool!F165</f>
        <v>0</v>
      </c>
      <c r="V171" s="285" t="str">
        <f>Nut_StatusTool!K165</f>
        <v/>
      </c>
      <c r="W171" s="44" t="str">
        <f>Nut_StatusTool!L165</f>
        <v/>
      </c>
      <c r="X171" s="44" t="str">
        <f>Nut_StatusTool!M165</f>
        <v/>
      </c>
      <c r="Y171" s="44" t="str">
        <f>Nut_StatusTool!N165</f>
        <v/>
      </c>
    </row>
    <row r="172" spans="1:25">
      <c r="A172" s="182" t="str">
        <f t="array" ref="A172">IF(ROWS(A$13:A172)&gt;$S$5,"",INDEX(Q$13:Q$512,SMALL(IF(($W$13:$W$512=$W$6)+(($W$13:$W$512=$W$7)+(($W$13:$W$512=$W$8)+(($X$13:$X$512=$X$6)+(($X$13:$X$512=$X$7)+(($Y$13:$Y$512=$Y$6)+(($Y$13:$Y$512=$Y$7)+(($Y$13:$Y$512=$Z$6)+(($Y$13:$Y$512=$Z$7))))))))),ROW($A$13:$A$512)-ROW($A$13)+1),ROWS(A$13:A172))))</f>
        <v/>
      </c>
      <c r="B172" s="290" t="str">
        <f t="array" ref="B172">IF(ROWS(B$13:B172)&gt;$S$5,"",INDEX(R$13:R$512,SMALL(IF(($W$13:$W$512=$W$6)+(($W$13:$W$512=$W$7)+(($W$13:$W$512=$W$8)+(($X$13:$X$512=$X$6)+(($X$13:$X$512=$X$7)+(($Y$13:$Y$512=$Y$6)+(($Y$13:$Y$512=$Y$7)+(($Y$13:$Y$512=$Z$6)+(($Y$13:$Y$512=$Z$7))))))))),ROW($A$13:$A$512)-ROW($A$13)+1),ROWS(B$13:B172))))</f>
        <v/>
      </c>
      <c r="C172" s="290" t="str">
        <f t="array" ref="C172">IF(ROWS(C$13:C172)&gt;$S$5,"",INDEX(S$13:S$512,SMALL(IF(($W$13:$W$512=$W$6)+(($W$13:$W$512=$W$7)+(($W$13:$W$512=$W$8)+(($X$13:$X$512=$X$6)+(($X$13:$X$512=$X$7)+(($Y$13:$Y$512=$Y$6)+(($Y$13:$Y$512=$Y$7)+(($Y$13:$Y$512=$Z$6)+(($Y$13:$Y$512=$Z$7))))))))),ROW($A$13:$A$512)-ROW($A$13)+1),ROWS(C$13:C172))))</f>
        <v/>
      </c>
      <c r="D172" s="316" t="str">
        <f t="array" ref="D172">IF(ROWS(D$13:D172)&gt;$S$5,"",INDEX(T$13:T$512,SMALL(IF(($W$13:$W$512=$W$6)+(($W$13:$W$512=$W$7)+(($W$13:$W$512=$W$8)+(($X$13:$X$512=$X$6)+(($X$13:$X$512=$X$7)+(($Y$13:$Y$512=$Y$6)+(($Y$13:$Y$512=$Y$7)+(($Y$13:$Y$512=$Z$6)+(($Y$13:$Y$512=$Z$7))))))))),ROW($A$13:$A$512)-ROW($A$13)+1),ROWS(D$13:D172))))</f>
        <v/>
      </c>
      <c r="E172" s="182" t="str">
        <f t="array" ref="E172">IF(ROWS(E$13:E172)&gt;$S$5,"",INDEX(U$13:U$512,SMALL(IF(($W$13:$W$512=$W$6)+(($W$13:$W$512=$W$7)+(($W$13:$W$512=$W$8)+(($X$13:$X$512=$X$6)+(($X$13:$X$512=$X$7)+(($Y$13:$Y$512=$Y$6)+(($Y$13:$Y$512=$Y$7)+(($Y$13:$Y$512=$Z$6)+(($Y$13:$Y$512=$Z$7))))))))),ROW($A$13:$A$512)-ROW($A$13)+1),ROWS(E$13:E172))))</f>
        <v/>
      </c>
      <c r="F172" s="182" t="str">
        <f t="array" ref="F172">IF(ROWS(F$13:F172)&gt;$S$5,"",INDEX(V$13:V$512,SMALL(IF(($W$13:$W$512=$W$6)+(($W$13:$W$512=$W$7)+(($W$13:$W$512=$W$8)+(($X$13:$X$512=$X$6)+(($X$13:$X$512=$X$7)+(($Y$13:$Y$512=$Y$6)+(($Y$13:$Y$512=$Y$7)+(($Y$13:$Y$512=$Z$6)+(($Y$13:$Y$512=$Z$7))))))))),ROW($A$13:$A$512)-ROW($A$13)+1),ROWS(F$13:F172))))</f>
        <v/>
      </c>
      <c r="G172" s="351" t="str">
        <f t="array" ref="G172">IF(ROWS(G$13:G172)&gt;$S$5,"",INDEX(W$13:W$512,SMALL(IF(($W$13:$W$512=$W$6)+(($W$13:$W$512=$W$7)+(($W$13:$W$512=$W$8)+(($X$13:$X$512=$X$6)+(($X$13:$X$512=$X$7)+(($Y$13:$Y$512=$Y$6)+(($Y$13:$Y$512=$Y$7)+(($Y$13:$Y$512=$Z$6)+(($Y$13:$Y$512=$Z$7))))))))),ROW($A$13:$A$512)-ROW($A$13)+1),ROWS(G$13:G172))))</f>
        <v/>
      </c>
      <c r="H172" s="351" t="str">
        <f t="array" ref="H172">IF(ROWS(H$13:H172)&gt;$S$5,"",INDEX(X$13:X$512,SMALL(IF(($W$13:$W$512=$W$6)+(($W$13:$W$512=$W$7)+(($W$13:$W$512=$W$8)+(($X$13:$X$512=$X$6)+(($X$13:$X$512=$X$7)+(($Y$13:$Y$512=$Y$6)+(($Y$13:$Y$512=$Y$7)+(($Y$13:$Y$512=$Z$6)+(($Y$13:$Y$512=$Z$7))))))))),ROW($A$13:$A$512)-ROW($A$13)+1),ROWS(H$13:H172))))</f>
        <v/>
      </c>
      <c r="I172" s="351" t="str">
        <f t="array" ref="I172">IF(ROWS(I$13:I172)&gt;$S$5,"",INDEX(Y$13:Y$512,SMALL(IF(($W$13:$W$512=$W$6)+(($W$13:$W$512=$W$7)+(($W$13:$W$512=$W$8)+(($X$13:$X$512=$X$6)+(($X$13:$X$512=$X$7)+(($Y$13:$Y$512=$Y$6)+(($Y$13:$Y$512=$Y$7)+(($Y$13:$Y$512=$Z$6)+(($Y$13:$Y$512=$Z$7))))))))),ROW($A$13:$A$512)-ROW($A$13)+1),ROWS(I$13:I172))))</f>
        <v/>
      </c>
      <c r="J172" s="136"/>
      <c r="Q172" s="44">
        <f>Nut_StatusTool!A166</f>
        <v>160</v>
      </c>
      <c r="R172" s="44">
        <f>Nut_StatusTool!B166</f>
        <v>0</v>
      </c>
      <c r="S172" s="44">
        <f>Nut_StatusTool!C166</f>
        <v>0</v>
      </c>
      <c r="T172" s="44">
        <f>Nut_StatusTool!D166</f>
        <v>0</v>
      </c>
      <c r="U172" s="44">
        <f>Nut_StatusTool!F166</f>
        <v>0</v>
      </c>
      <c r="V172" s="285" t="str">
        <f>Nut_StatusTool!K166</f>
        <v/>
      </c>
      <c r="W172" s="44" t="str">
        <f>Nut_StatusTool!L166</f>
        <v/>
      </c>
      <c r="X172" s="44" t="str">
        <f>Nut_StatusTool!M166</f>
        <v/>
      </c>
      <c r="Y172" s="44" t="str">
        <f>Nut_StatusTool!N166</f>
        <v/>
      </c>
    </row>
    <row r="173" spans="1:25">
      <c r="A173" s="182" t="str">
        <f t="array" ref="A173">IF(ROWS(A$13:A173)&gt;$S$5,"",INDEX(Q$13:Q$512,SMALL(IF(($W$13:$W$512=$W$6)+(($W$13:$W$512=$W$7)+(($W$13:$W$512=$W$8)+(($X$13:$X$512=$X$6)+(($X$13:$X$512=$X$7)+(($Y$13:$Y$512=$Y$6)+(($Y$13:$Y$512=$Y$7)+(($Y$13:$Y$512=$Z$6)+(($Y$13:$Y$512=$Z$7))))))))),ROW($A$13:$A$512)-ROW($A$13)+1),ROWS(A$13:A173))))</f>
        <v/>
      </c>
      <c r="B173" s="290" t="str">
        <f t="array" ref="B173">IF(ROWS(B$13:B173)&gt;$S$5,"",INDEX(R$13:R$512,SMALL(IF(($W$13:$W$512=$W$6)+(($W$13:$W$512=$W$7)+(($W$13:$W$512=$W$8)+(($X$13:$X$512=$X$6)+(($X$13:$X$512=$X$7)+(($Y$13:$Y$512=$Y$6)+(($Y$13:$Y$512=$Y$7)+(($Y$13:$Y$512=$Z$6)+(($Y$13:$Y$512=$Z$7))))))))),ROW($A$13:$A$512)-ROW($A$13)+1),ROWS(B$13:B173))))</f>
        <v/>
      </c>
      <c r="C173" s="290" t="str">
        <f t="array" ref="C173">IF(ROWS(C$13:C173)&gt;$S$5,"",INDEX(S$13:S$512,SMALL(IF(($W$13:$W$512=$W$6)+(($W$13:$W$512=$W$7)+(($W$13:$W$512=$W$8)+(($X$13:$X$512=$X$6)+(($X$13:$X$512=$X$7)+(($Y$13:$Y$512=$Y$6)+(($Y$13:$Y$512=$Y$7)+(($Y$13:$Y$512=$Z$6)+(($Y$13:$Y$512=$Z$7))))))))),ROW($A$13:$A$512)-ROW($A$13)+1),ROWS(C$13:C173))))</f>
        <v/>
      </c>
      <c r="D173" s="316" t="str">
        <f t="array" ref="D173">IF(ROWS(D$13:D173)&gt;$S$5,"",INDEX(T$13:T$512,SMALL(IF(($W$13:$W$512=$W$6)+(($W$13:$W$512=$W$7)+(($W$13:$W$512=$W$8)+(($X$13:$X$512=$X$6)+(($X$13:$X$512=$X$7)+(($Y$13:$Y$512=$Y$6)+(($Y$13:$Y$512=$Y$7)+(($Y$13:$Y$512=$Z$6)+(($Y$13:$Y$512=$Z$7))))))))),ROW($A$13:$A$512)-ROW($A$13)+1),ROWS(D$13:D173))))</f>
        <v/>
      </c>
      <c r="E173" s="182" t="str">
        <f t="array" ref="E173">IF(ROWS(E$13:E173)&gt;$S$5,"",INDEX(U$13:U$512,SMALL(IF(($W$13:$W$512=$W$6)+(($W$13:$W$512=$W$7)+(($W$13:$W$512=$W$8)+(($X$13:$X$512=$X$6)+(($X$13:$X$512=$X$7)+(($Y$13:$Y$512=$Y$6)+(($Y$13:$Y$512=$Y$7)+(($Y$13:$Y$512=$Z$6)+(($Y$13:$Y$512=$Z$7))))))))),ROW($A$13:$A$512)-ROW($A$13)+1),ROWS(E$13:E173))))</f>
        <v/>
      </c>
      <c r="F173" s="182" t="str">
        <f t="array" ref="F173">IF(ROWS(F$13:F173)&gt;$S$5,"",INDEX(V$13:V$512,SMALL(IF(($W$13:$W$512=$W$6)+(($W$13:$W$512=$W$7)+(($W$13:$W$512=$W$8)+(($X$13:$X$512=$X$6)+(($X$13:$X$512=$X$7)+(($Y$13:$Y$512=$Y$6)+(($Y$13:$Y$512=$Y$7)+(($Y$13:$Y$512=$Z$6)+(($Y$13:$Y$512=$Z$7))))))))),ROW($A$13:$A$512)-ROW($A$13)+1),ROWS(F$13:F173))))</f>
        <v/>
      </c>
      <c r="G173" s="351" t="str">
        <f t="array" ref="G173">IF(ROWS(G$13:G173)&gt;$S$5,"",INDEX(W$13:W$512,SMALL(IF(($W$13:$W$512=$W$6)+(($W$13:$W$512=$W$7)+(($W$13:$W$512=$W$8)+(($X$13:$X$512=$X$6)+(($X$13:$X$512=$X$7)+(($Y$13:$Y$512=$Y$6)+(($Y$13:$Y$512=$Y$7)+(($Y$13:$Y$512=$Z$6)+(($Y$13:$Y$512=$Z$7))))))))),ROW($A$13:$A$512)-ROW($A$13)+1),ROWS(G$13:G173))))</f>
        <v/>
      </c>
      <c r="H173" s="351" t="str">
        <f t="array" ref="H173">IF(ROWS(H$13:H173)&gt;$S$5,"",INDEX(X$13:X$512,SMALL(IF(($W$13:$W$512=$W$6)+(($W$13:$W$512=$W$7)+(($W$13:$W$512=$W$8)+(($X$13:$X$512=$X$6)+(($X$13:$X$512=$X$7)+(($Y$13:$Y$512=$Y$6)+(($Y$13:$Y$512=$Y$7)+(($Y$13:$Y$512=$Z$6)+(($Y$13:$Y$512=$Z$7))))))))),ROW($A$13:$A$512)-ROW($A$13)+1),ROWS(H$13:H173))))</f>
        <v/>
      </c>
      <c r="I173" s="351" t="str">
        <f t="array" ref="I173">IF(ROWS(I$13:I173)&gt;$S$5,"",INDEX(Y$13:Y$512,SMALL(IF(($W$13:$W$512=$W$6)+(($W$13:$W$512=$W$7)+(($W$13:$W$512=$W$8)+(($X$13:$X$512=$X$6)+(($X$13:$X$512=$X$7)+(($Y$13:$Y$512=$Y$6)+(($Y$13:$Y$512=$Y$7)+(($Y$13:$Y$512=$Z$6)+(($Y$13:$Y$512=$Z$7))))))))),ROW($A$13:$A$512)-ROW($A$13)+1),ROWS(I$13:I173))))</f>
        <v/>
      </c>
      <c r="J173" s="136"/>
      <c r="Q173" s="44">
        <f>Nut_StatusTool!A167</f>
        <v>161</v>
      </c>
      <c r="R173" s="44">
        <f>Nut_StatusTool!B167</f>
        <v>0</v>
      </c>
      <c r="S173" s="44">
        <f>Nut_StatusTool!C167</f>
        <v>0</v>
      </c>
      <c r="T173" s="44">
        <f>Nut_StatusTool!D167</f>
        <v>0</v>
      </c>
      <c r="U173" s="44">
        <f>Nut_StatusTool!F167</f>
        <v>0</v>
      </c>
      <c r="V173" s="285" t="str">
        <f>Nut_StatusTool!K167</f>
        <v/>
      </c>
      <c r="W173" s="44" t="str">
        <f>Nut_StatusTool!L167</f>
        <v/>
      </c>
      <c r="X173" s="44" t="str">
        <f>Nut_StatusTool!M167</f>
        <v/>
      </c>
      <c r="Y173" s="44" t="str">
        <f>Nut_StatusTool!N167</f>
        <v/>
      </c>
    </row>
    <row r="174" spans="1:25">
      <c r="A174" s="182" t="str">
        <f t="array" ref="A174">IF(ROWS(A$13:A174)&gt;$S$5,"",INDEX(Q$13:Q$512,SMALL(IF(($W$13:$W$512=$W$6)+(($W$13:$W$512=$W$7)+(($W$13:$W$512=$W$8)+(($X$13:$X$512=$X$6)+(($X$13:$X$512=$X$7)+(($Y$13:$Y$512=$Y$6)+(($Y$13:$Y$512=$Y$7)+(($Y$13:$Y$512=$Z$6)+(($Y$13:$Y$512=$Z$7))))))))),ROW($A$13:$A$512)-ROW($A$13)+1),ROWS(A$13:A174))))</f>
        <v/>
      </c>
      <c r="B174" s="290" t="str">
        <f t="array" ref="B174">IF(ROWS(B$13:B174)&gt;$S$5,"",INDEX(R$13:R$512,SMALL(IF(($W$13:$W$512=$W$6)+(($W$13:$W$512=$W$7)+(($W$13:$W$512=$W$8)+(($X$13:$X$512=$X$6)+(($X$13:$X$512=$X$7)+(($Y$13:$Y$512=$Y$6)+(($Y$13:$Y$512=$Y$7)+(($Y$13:$Y$512=$Z$6)+(($Y$13:$Y$512=$Z$7))))))))),ROW($A$13:$A$512)-ROW($A$13)+1),ROWS(B$13:B174))))</f>
        <v/>
      </c>
      <c r="C174" s="290" t="str">
        <f t="array" ref="C174">IF(ROWS(C$13:C174)&gt;$S$5,"",INDEX(S$13:S$512,SMALL(IF(($W$13:$W$512=$W$6)+(($W$13:$W$512=$W$7)+(($W$13:$W$512=$W$8)+(($X$13:$X$512=$X$6)+(($X$13:$X$512=$X$7)+(($Y$13:$Y$512=$Y$6)+(($Y$13:$Y$512=$Y$7)+(($Y$13:$Y$512=$Z$6)+(($Y$13:$Y$512=$Z$7))))))))),ROW($A$13:$A$512)-ROW($A$13)+1),ROWS(C$13:C174))))</f>
        <v/>
      </c>
      <c r="D174" s="316" t="str">
        <f t="array" ref="D174">IF(ROWS(D$13:D174)&gt;$S$5,"",INDEX(T$13:T$512,SMALL(IF(($W$13:$W$512=$W$6)+(($W$13:$W$512=$W$7)+(($W$13:$W$512=$W$8)+(($X$13:$X$512=$X$6)+(($X$13:$X$512=$X$7)+(($Y$13:$Y$512=$Y$6)+(($Y$13:$Y$512=$Y$7)+(($Y$13:$Y$512=$Z$6)+(($Y$13:$Y$512=$Z$7))))))))),ROW($A$13:$A$512)-ROW($A$13)+1),ROWS(D$13:D174))))</f>
        <v/>
      </c>
      <c r="E174" s="182" t="str">
        <f t="array" ref="E174">IF(ROWS(E$13:E174)&gt;$S$5,"",INDEX(U$13:U$512,SMALL(IF(($W$13:$W$512=$W$6)+(($W$13:$W$512=$W$7)+(($W$13:$W$512=$W$8)+(($X$13:$X$512=$X$6)+(($X$13:$X$512=$X$7)+(($Y$13:$Y$512=$Y$6)+(($Y$13:$Y$512=$Y$7)+(($Y$13:$Y$512=$Z$6)+(($Y$13:$Y$512=$Z$7))))))))),ROW($A$13:$A$512)-ROW($A$13)+1),ROWS(E$13:E174))))</f>
        <v/>
      </c>
      <c r="F174" s="182" t="str">
        <f t="array" ref="F174">IF(ROWS(F$13:F174)&gt;$S$5,"",INDEX(V$13:V$512,SMALL(IF(($W$13:$W$512=$W$6)+(($W$13:$W$512=$W$7)+(($W$13:$W$512=$W$8)+(($X$13:$X$512=$X$6)+(($X$13:$X$512=$X$7)+(($Y$13:$Y$512=$Y$6)+(($Y$13:$Y$512=$Y$7)+(($Y$13:$Y$512=$Z$6)+(($Y$13:$Y$512=$Z$7))))))))),ROW($A$13:$A$512)-ROW($A$13)+1),ROWS(F$13:F174))))</f>
        <v/>
      </c>
      <c r="G174" s="351" t="str">
        <f t="array" ref="G174">IF(ROWS(G$13:G174)&gt;$S$5,"",INDEX(W$13:W$512,SMALL(IF(($W$13:$W$512=$W$6)+(($W$13:$W$512=$W$7)+(($W$13:$W$512=$W$8)+(($X$13:$X$512=$X$6)+(($X$13:$X$512=$X$7)+(($Y$13:$Y$512=$Y$6)+(($Y$13:$Y$512=$Y$7)+(($Y$13:$Y$512=$Z$6)+(($Y$13:$Y$512=$Z$7))))))))),ROW($A$13:$A$512)-ROW($A$13)+1),ROWS(G$13:G174))))</f>
        <v/>
      </c>
      <c r="H174" s="351" t="str">
        <f t="array" ref="H174">IF(ROWS(H$13:H174)&gt;$S$5,"",INDEX(X$13:X$512,SMALL(IF(($W$13:$W$512=$W$6)+(($W$13:$W$512=$W$7)+(($W$13:$W$512=$W$8)+(($X$13:$X$512=$X$6)+(($X$13:$X$512=$X$7)+(($Y$13:$Y$512=$Y$6)+(($Y$13:$Y$512=$Y$7)+(($Y$13:$Y$512=$Z$6)+(($Y$13:$Y$512=$Z$7))))))))),ROW($A$13:$A$512)-ROW($A$13)+1),ROWS(H$13:H174))))</f>
        <v/>
      </c>
      <c r="I174" s="351" t="str">
        <f t="array" ref="I174">IF(ROWS(I$13:I174)&gt;$S$5,"",INDEX(Y$13:Y$512,SMALL(IF(($W$13:$W$512=$W$6)+(($W$13:$W$512=$W$7)+(($W$13:$W$512=$W$8)+(($X$13:$X$512=$X$6)+(($X$13:$X$512=$X$7)+(($Y$13:$Y$512=$Y$6)+(($Y$13:$Y$512=$Y$7)+(($Y$13:$Y$512=$Z$6)+(($Y$13:$Y$512=$Z$7))))))))),ROW($A$13:$A$512)-ROW($A$13)+1),ROWS(I$13:I174))))</f>
        <v/>
      </c>
      <c r="J174" s="136"/>
      <c r="Q174" s="44">
        <f>Nut_StatusTool!A168</f>
        <v>162</v>
      </c>
      <c r="R174" s="44">
        <f>Nut_StatusTool!B168</f>
        <v>0</v>
      </c>
      <c r="S174" s="44">
        <f>Nut_StatusTool!C168</f>
        <v>0</v>
      </c>
      <c r="T174" s="44">
        <f>Nut_StatusTool!D168</f>
        <v>0</v>
      </c>
      <c r="U174" s="44">
        <f>Nut_StatusTool!F168</f>
        <v>0</v>
      </c>
      <c r="V174" s="285" t="str">
        <f>Nut_StatusTool!K168</f>
        <v/>
      </c>
      <c r="W174" s="44" t="str">
        <f>Nut_StatusTool!L168</f>
        <v/>
      </c>
      <c r="X174" s="44" t="str">
        <f>Nut_StatusTool!M168</f>
        <v/>
      </c>
      <c r="Y174" s="44" t="str">
        <f>Nut_StatusTool!N168</f>
        <v/>
      </c>
    </row>
    <row r="175" spans="1:25">
      <c r="A175" s="182" t="str">
        <f t="array" ref="A175">IF(ROWS(A$13:A175)&gt;$S$5,"",INDEX(Q$13:Q$512,SMALL(IF(($W$13:$W$512=$W$6)+(($W$13:$W$512=$W$7)+(($W$13:$W$512=$W$8)+(($X$13:$X$512=$X$6)+(($X$13:$X$512=$X$7)+(($Y$13:$Y$512=$Y$6)+(($Y$13:$Y$512=$Y$7)+(($Y$13:$Y$512=$Z$6)+(($Y$13:$Y$512=$Z$7))))))))),ROW($A$13:$A$512)-ROW($A$13)+1),ROWS(A$13:A175))))</f>
        <v/>
      </c>
      <c r="B175" s="290" t="str">
        <f t="array" ref="B175">IF(ROWS(B$13:B175)&gt;$S$5,"",INDEX(R$13:R$512,SMALL(IF(($W$13:$W$512=$W$6)+(($W$13:$W$512=$W$7)+(($W$13:$W$512=$W$8)+(($X$13:$X$512=$X$6)+(($X$13:$X$512=$X$7)+(($Y$13:$Y$512=$Y$6)+(($Y$13:$Y$512=$Y$7)+(($Y$13:$Y$512=$Z$6)+(($Y$13:$Y$512=$Z$7))))))))),ROW($A$13:$A$512)-ROW($A$13)+1),ROWS(B$13:B175))))</f>
        <v/>
      </c>
      <c r="C175" s="290" t="str">
        <f t="array" ref="C175">IF(ROWS(C$13:C175)&gt;$S$5,"",INDEX(S$13:S$512,SMALL(IF(($W$13:$W$512=$W$6)+(($W$13:$W$512=$W$7)+(($W$13:$W$512=$W$8)+(($X$13:$X$512=$X$6)+(($X$13:$X$512=$X$7)+(($Y$13:$Y$512=$Y$6)+(($Y$13:$Y$512=$Y$7)+(($Y$13:$Y$512=$Z$6)+(($Y$13:$Y$512=$Z$7))))))))),ROW($A$13:$A$512)-ROW($A$13)+1),ROWS(C$13:C175))))</f>
        <v/>
      </c>
      <c r="D175" s="316" t="str">
        <f t="array" ref="D175">IF(ROWS(D$13:D175)&gt;$S$5,"",INDEX(T$13:T$512,SMALL(IF(($W$13:$W$512=$W$6)+(($W$13:$W$512=$W$7)+(($W$13:$W$512=$W$8)+(($X$13:$X$512=$X$6)+(($X$13:$X$512=$X$7)+(($Y$13:$Y$512=$Y$6)+(($Y$13:$Y$512=$Y$7)+(($Y$13:$Y$512=$Z$6)+(($Y$13:$Y$512=$Z$7))))))))),ROW($A$13:$A$512)-ROW($A$13)+1),ROWS(D$13:D175))))</f>
        <v/>
      </c>
      <c r="E175" s="182" t="str">
        <f t="array" ref="E175">IF(ROWS(E$13:E175)&gt;$S$5,"",INDEX(U$13:U$512,SMALL(IF(($W$13:$W$512=$W$6)+(($W$13:$W$512=$W$7)+(($W$13:$W$512=$W$8)+(($X$13:$X$512=$X$6)+(($X$13:$X$512=$X$7)+(($Y$13:$Y$512=$Y$6)+(($Y$13:$Y$512=$Y$7)+(($Y$13:$Y$512=$Z$6)+(($Y$13:$Y$512=$Z$7))))))))),ROW($A$13:$A$512)-ROW($A$13)+1),ROWS(E$13:E175))))</f>
        <v/>
      </c>
      <c r="F175" s="182" t="str">
        <f t="array" ref="F175">IF(ROWS(F$13:F175)&gt;$S$5,"",INDEX(V$13:V$512,SMALL(IF(($W$13:$W$512=$W$6)+(($W$13:$W$512=$W$7)+(($W$13:$W$512=$W$8)+(($X$13:$X$512=$X$6)+(($X$13:$X$512=$X$7)+(($Y$13:$Y$512=$Y$6)+(($Y$13:$Y$512=$Y$7)+(($Y$13:$Y$512=$Z$6)+(($Y$13:$Y$512=$Z$7))))))))),ROW($A$13:$A$512)-ROW($A$13)+1),ROWS(F$13:F175))))</f>
        <v/>
      </c>
      <c r="G175" s="351" t="str">
        <f t="array" ref="G175">IF(ROWS(G$13:G175)&gt;$S$5,"",INDEX(W$13:W$512,SMALL(IF(($W$13:$W$512=$W$6)+(($W$13:$W$512=$W$7)+(($W$13:$W$512=$W$8)+(($X$13:$X$512=$X$6)+(($X$13:$X$512=$X$7)+(($Y$13:$Y$512=$Y$6)+(($Y$13:$Y$512=$Y$7)+(($Y$13:$Y$512=$Z$6)+(($Y$13:$Y$512=$Z$7))))))))),ROW($A$13:$A$512)-ROW($A$13)+1),ROWS(G$13:G175))))</f>
        <v/>
      </c>
      <c r="H175" s="351" t="str">
        <f t="array" ref="H175">IF(ROWS(H$13:H175)&gt;$S$5,"",INDEX(X$13:X$512,SMALL(IF(($W$13:$W$512=$W$6)+(($W$13:$W$512=$W$7)+(($W$13:$W$512=$W$8)+(($X$13:$X$512=$X$6)+(($X$13:$X$512=$X$7)+(($Y$13:$Y$512=$Y$6)+(($Y$13:$Y$512=$Y$7)+(($Y$13:$Y$512=$Z$6)+(($Y$13:$Y$512=$Z$7))))))))),ROW($A$13:$A$512)-ROW($A$13)+1),ROWS(H$13:H175))))</f>
        <v/>
      </c>
      <c r="I175" s="351" t="str">
        <f t="array" ref="I175">IF(ROWS(I$13:I175)&gt;$S$5,"",INDEX(Y$13:Y$512,SMALL(IF(($W$13:$W$512=$W$6)+(($W$13:$W$512=$W$7)+(($W$13:$W$512=$W$8)+(($X$13:$X$512=$X$6)+(($X$13:$X$512=$X$7)+(($Y$13:$Y$512=$Y$6)+(($Y$13:$Y$512=$Y$7)+(($Y$13:$Y$512=$Z$6)+(($Y$13:$Y$512=$Z$7))))))))),ROW($A$13:$A$512)-ROW($A$13)+1),ROWS(I$13:I175))))</f>
        <v/>
      </c>
      <c r="J175" s="136"/>
      <c r="Q175" s="44">
        <f>Nut_StatusTool!A169</f>
        <v>163</v>
      </c>
      <c r="R175" s="44">
        <f>Nut_StatusTool!B169</f>
        <v>0</v>
      </c>
      <c r="S175" s="44">
        <f>Nut_StatusTool!C169</f>
        <v>0</v>
      </c>
      <c r="T175" s="44">
        <f>Nut_StatusTool!D169</f>
        <v>0</v>
      </c>
      <c r="U175" s="44">
        <f>Nut_StatusTool!F169</f>
        <v>0</v>
      </c>
      <c r="V175" s="285" t="str">
        <f>Nut_StatusTool!K169</f>
        <v/>
      </c>
      <c r="W175" s="44" t="str">
        <f>Nut_StatusTool!L169</f>
        <v/>
      </c>
      <c r="X175" s="44" t="str">
        <f>Nut_StatusTool!M169</f>
        <v/>
      </c>
      <c r="Y175" s="44" t="str">
        <f>Nut_StatusTool!N169</f>
        <v/>
      </c>
    </row>
    <row r="176" spans="1:25">
      <c r="A176" s="182" t="str">
        <f t="array" ref="A176">IF(ROWS(A$13:A176)&gt;$S$5,"",INDEX(Q$13:Q$512,SMALL(IF(($W$13:$W$512=$W$6)+(($W$13:$W$512=$W$7)+(($W$13:$W$512=$W$8)+(($X$13:$X$512=$X$6)+(($X$13:$X$512=$X$7)+(($Y$13:$Y$512=$Y$6)+(($Y$13:$Y$512=$Y$7)+(($Y$13:$Y$512=$Z$6)+(($Y$13:$Y$512=$Z$7))))))))),ROW($A$13:$A$512)-ROW($A$13)+1),ROWS(A$13:A176))))</f>
        <v/>
      </c>
      <c r="B176" s="290" t="str">
        <f t="array" ref="B176">IF(ROWS(B$13:B176)&gt;$S$5,"",INDEX(R$13:R$512,SMALL(IF(($W$13:$W$512=$W$6)+(($W$13:$W$512=$W$7)+(($W$13:$W$512=$W$8)+(($X$13:$X$512=$X$6)+(($X$13:$X$512=$X$7)+(($Y$13:$Y$512=$Y$6)+(($Y$13:$Y$512=$Y$7)+(($Y$13:$Y$512=$Z$6)+(($Y$13:$Y$512=$Z$7))))))))),ROW($A$13:$A$512)-ROW($A$13)+1),ROWS(B$13:B176))))</f>
        <v/>
      </c>
      <c r="C176" s="290" t="str">
        <f t="array" ref="C176">IF(ROWS(C$13:C176)&gt;$S$5,"",INDEX(S$13:S$512,SMALL(IF(($W$13:$W$512=$W$6)+(($W$13:$W$512=$W$7)+(($W$13:$W$512=$W$8)+(($X$13:$X$512=$X$6)+(($X$13:$X$512=$X$7)+(($Y$13:$Y$512=$Y$6)+(($Y$13:$Y$512=$Y$7)+(($Y$13:$Y$512=$Z$6)+(($Y$13:$Y$512=$Z$7))))))))),ROW($A$13:$A$512)-ROW($A$13)+1),ROWS(C$13:C176))))</f>
        <v/>
      </c>
      <c r="D176" s="316" t="str">
        <f t="array" ref="D176">IF(ROWS(D$13:D176)&gt;$S$5,"",INDEX(T$13:T$512,SMALL(IF(($W$13:$W$512=$W$6)+(($W$13:$W$512=$W$7)+(($W$13:$W$512=$W$8)+(($X$13:$X$512=$X$6)+(($X$13:$X$512=$X$7)+(($Y$13:$Y$512=$Y$6)+(($Y$13:$Y$512=$Y$7)+(($Y$13:$Y$512=$Z$6)+(($Y$13:$Y$512=$Z$7))))))))),ROW($A$13:$A$512)-ROW($A$13)+1),ROWS(D$13:D176))))</f>
        <v/>
      </c>
      <c r="E176" s="182" t="str">
        <f t="array" ref="E176">IF(ROWS(E$13:E176)&gt;$S$5,"",INDEX(U$13:U$512,SMALL(IF(($W$13:$W$512=$W$6)+(($W$13:$W$512=$W$7)+(($W$13:$W$512=$W$8)+(($X$13:$X$512=$X$6)+(($X$13:$X$512=$X$7)+(($Y$13:$Y$512=$Y$6)+(($Y$13:$Y$512=$Y$7)+(($Y$13:$Y$512=$Z$6)+(($Y$13:$Y$512=$Z$7))))))))),ROW($A$13:$A$512)-ROW($A$13)+1),ROWS(E$13:E176))))</f>
        <v/>
      </c>
      <c r="F176" s="182" t="str">
        <f t="array" ref="F176">IF(ROWS(F$13:F176)&gt;$S$5,"",INDEX(V$13:V$512,SMALL(IF(($W$13:$W$512=$W$6)+(($W$13:$W$512=$W$7)+(($W$13:$W$512=$W$8)+(($X$13:$X$512=$X$6)+(($X$13:$X$512=$X$7)+(($Y$13:$Y$512=$Y$6)+(($Y$13:$Y$512=$Y$7)+(($Y$13:$Y$512=$Z$6)+(($Y$13:$Y$512=$Z$7))))))))),ROW($A$13:$A$512)-ROW($A$13)+1),ROWS(F$13:F176))))</f>
        <v/>
      </c>
      <c r="G176" s="351" t="str">
        <f t="array" ref="G176">IF(ROWS(G$13:G176)&gt;$S$5,"",INDEX(W$13:W$512,SMALL(IF(($W$13:$W$512=$W$6)+(($W$13:$W$512=$W$7)+(($W$13:$W$512=$W$8)+(($X$13:$X$512=$X$6)+(($X$13:$X$512=$X$7)+(($Y$13:$Y$512=$Y$6)+(($Y$13:$Y$512=$Y$7)+(($Y$13:$Y$512=$Z$6)+(($Y$13:$Y$512=$Z$7))))))))),ROW($A$13:$A$512)-ROW($A$13)+1),ROWS(G$13:G176))))</f>
        <v/>
      </c>
      <c r="H176" s="351" t="str">
        <f t="array" ref="H176">IF(ROWS(H$13:H176)&gt;$S$5,"",INDEX(X$13:X$512,SMALL(IF(($W$13:$W$512=$W$6)+(($W$13:$W$512=$W$7)+(($W$13:$W$512=$W$8)+(($X$13:$X$512=$X$6)+(($X$13:$X$512=$X$7)+(($Y$13:$Y$512=$Y$6)+(($Y$13:$Y$512=$Y$7)+(($Y$13:$Y$512=$Z$6)+(($Y$13:$Y$512=$Z$7))))))))),ROW($A$13:$A$512)-ROW($A$13)+1),ROWS(H$13:H176))))</f>
        <v/>
      </c>
      <c r="I176" s="351" t="str">
        <f t="array" ref="I176">IF(ROWS(I$13:I176)&gt;$S$5,"",INDEX(Y$13:Y$512,SMALL(IF(($W$13:$W$512=$W$6)+(($W$13:$W$512=$W$7)+(($W$13:$W$512=$W$8)+(($X$13:$X$512=$X$6)+(($X$13:$X$512=$X$7)+(($Y$13:$Y$512=$Y$6)+(($Y$13:$Y$512=$Y$7)+(($Y$13:$Y$512=$Z$6)+(($Y$13:$Y$512=$Z$7))))))))),ROW($A$13:$A$512)-ROW($A$13)+1),ROWS(I$13:I176))))</f>
        <v/>
      </c>
      <c r="J176" s="136"/>
      <c r="Q176" s="44">
        <f>Nut_StatusTool!A170</f>
        <v>164</v>
      </c>
      <c r="R176" s="44">
        <f>Nut_StatusTool!B170</f>
        <v>0</v>
      </c>
      <c r="S176" s="44">
        <f>Nut_StatusTool!C170</f>
        <v>0</v>
      </c>
      <c r="T176" s="44">
        <f>Nut_StatusTool!D170</f>
        <v>0</v>
      </c>
      <c r="U176" s="44">
        <f>Nut_StatusTool!F170</f>
        <v>0</v>
      </c>
      <c r="V176" s="285" t="str">
        <f>Nut_StatusTool!K170</f>
        <v/>
      </c>
      <c r="W176" s="44" t="str">
        <f>Nut_StatusTool!L170</f>
        <v/>
      </c>
      <c r="X176" s="44" t="str">
        <f>Nut_StatusTool!M170</f>
        <v/>
      </c>
      <c r="Y176" s="44" t="str">
        <f>Nut_StatusTool!N170</f>
        <v/>
      </c>
    </row>
    <row r="177" spans="1:25">
      <c r="A177" s="182" t="str">
        <f t="array" ref="A177">IF(ROWS(A$13:A177)&gt;$S$5,"",INDEX(Q$13:Q$512,SMALL(IF(($W$13:$W$512=$W$6)+(($W$13:$W$512=$W$7)+(($W$13:$W$512=$W$8)+(($X$13:$X$512=$X$6)+(($X$13:$X$512=$X$7)+(($Y$13:$Y$512=$Y$6)+(($Y$13:$Y$512=$Y$7)+(($Y$13:$Y$512=$Z$6)+(($Y$13:$Y$512=$Z$7))))))))),ROW($A$13:$A$512)-ROW($A$13)+1),ROWS(A$13:A177))))</f>
        <v/>
      </c>
      <c r="B177" s="290" t="str">
        <f t="array" ref="B177">IF(ROWS(B$13:B177)&gt;$S$5,"",INDEX(R$13:R$512,SMALL(IF(($W$13:$W$512=$W$6)+(($W$13:$W$512=$W$7)+(($W$13:$W$512=$W$8)+(($X$13:$X$512=$X$6)+(($X$13:$X$512=$X$7)+(($Y$13:$Y$512=$Y$6)+(($Y$13:$Y$512=$Y$7)+(($Y$13:$Y$512=$Z$6)+(($Y$13:$Y$512=$Z$7))))))))),ROW($A$13:$A$512)-ROW($A$13)+1),ROWS(B$13:B177))))</f>
        <v/>
      </c>
      <c r="C177" s="290" t="str">
        <f t="array" ref="C177">IF(ROWS(C$13:C177)&gt;$S$5,"",INDEX(S$13:S$512,SMALL(IF(($W$13:$W$512=$W$6)+(($W$13:$W$512=$W$7)+(($W$13:$W$512=$W$8)+(($X$13:$X$512=$X$6)+(($X$13:$X$512=$X$7)+(($Y$13:$Y$512=$Y$6)+(($Y$13:$Y$512=$Y$7)+(($Y$13:$Y$512=$Z$6)+(($Y$13:$Y$512=$Z$7))))))))),ROW($A$13:$A$512)-ROW($A$13)+1),ROWS(C$13:C177))))</f>
        <v/>
      </c>
      <c r="D177" s="316" t="str">
        <f t="array" ref="D177">IF(ROWS(D$13:D177)&gt;$S$5,"",INDEX(T$13:T$512,SMALL(IF(($W$13:$W$512=$W$6)+(($W$13:$W$512=$W$7)+(($W$13:$W$512=$W$8)+(($X$13:$X$512=$X$6)+(($X$13:$X$512=$X$7)+(($Y$13:$Y$512=$Y$6)+(($Y$13:$Y$512=$Y$7)+(($Y$13:$Y$512=$Z$6)+(($Y$13:$Y$512=$Z$7))))))))),ROW($A$13:$A$512)-ROW($A$13)+1),ROWS(D$13:D177))))</f>
        <v/>
      </c>
      <c r="E177" s="182" t="str">
        <f t="array" ref="E177">IF(ROWS(E$13:E177)&gt;$S$5,"",INDEX(U$13:U$512,SMALL(IF(($W$13:$W$512=$W$6)+(($W$13:$W$512=$W$7)+(($W$13:$W$512=$W$8)+(($X$13:$X$512=$X$6)+(($X$13:$X$512=$X$7)+(($Y$13:$Y$512=$Y$6)+(($Y$13:$Y$512=$Y$7)+(($Y$13:$Y$512=$Z$6)+(($Y$13:$Y$512=$Z$7))))))))),ROW($A$13:$A$512)-ROW($A$13)+1),ROWS(E$13:E177))))</f>
        <v/>
      </c>
      <c r="F177" s="182" t="str">
        <f t="array" ref="F177">IF(ROWS(F$13:F177)&gt;$S$5,"",INDEX(V$13:V$512,SMALL(IF(($W$13:$W$512=$W$6)+(($W$13:$W$512=$W$7)+(($W$13:$W$512=$W$8)+(($X$13:$X$512=$X$6)+(($X$13:$X$512=$X$7)+(($Y$13:$Y$512=$Y$6)+(($Y$13:$Y$512=$Y$7)+(($Y$13:$Y$512=$Z$6)+(($Y$13:$Y$512=$Z$7))))))))),ROW($A$13:$A$512)-ROW($A$13)+1),ROWS(F$13:F177))))</f>
        <v/>
      </c>
      <c r="G177" s="351" t="str">
        <f t="array" ref="G177">IF(ROWS(G$13:G177)&gt;$S$5,"",INDEX(W$13:W$512,SMALL(IF(($W$13:$W$512=$W$6)+(($W$13:$W$512=$W$7)+(($W$13:$W$512=$W$8)+(($X$13:$X$512=$X$6)+(($X$13:$X$512=$X$7)+(($Y$13:$Y$512=$Y$6)+(($Y$13:$Y$512=$Y$7)+(($Y$13:$Y$512=$Z$6)+(($Y$13:$Y$512=$Z$7))))))))),ROW($A$13:$A$512)-ROW($A$13)+1),ROWS(G$13:G177))))</f>
        <v/>
      </c>
      <c r="H177" s="351" t="str">
        <f t="array" ref="H177">IF(ROWS(H$13:H177)&gt;$S$5,"",INDEX(X$13:X$512,SMALL(IF(($W$13:$W$512=$W$6)+(($W$13:$W$512=$W$7)+(($W$13:$W$512=$W$8)+(($X$13:$X$512=$X$6)+(($X$13:$X$512=$X$7)+(($Y$13:$Y$512=$Y$6)+(($Y$13:$Y$512=$Y$7)+(($Y$13:$Y$512=$Z$6)+(($Y$13:$Y$512=$Z$7))))))))),ROW($A$13:$A$512)-ROW($A$13)+1),ROWS(H$13:H177))))</f>
        <v/>
      </c>
      <c r="I177" s="351" t="str">
        <f t="array" ref="I177">IF(ROWS(I$13:I177)&gt;$S$5,"",INDEX(Y$13:Y$512,SMALL(IF(($W$13:$W$512=$W$6)+(($W$13:$W$512=$W$7)+(($W$13:$W$512=$W$8)+(($X$13:$X$512=$X$6)+(($X$13:$X$512=$X$7)+(($Y$13:$Y$512=$Y$6)+(($Y$13:$Y$512=$Y$7)+(($Y$13:$Y$512=$Z$6)+(($Y$13:$Y$512=$Z$7))))))))),ROW($A$13:$A$512)-ROW($A$13)+1),ROWS(I$13:I177))))</f>
        <v/>
      </c>
      <c r="J177" s="136"/>
      <c r="Q177" s="44">
        <f>Nut_StatusTool!A171</f>
        <v>165</v>
      </c>
      <c r="R177" s="44">
        <f>Nut_StatusTool!B171</f>
        <v>0</v>
      </c>
      <c r="S177" s="44">
        <f>Nut_StatusTool!C171</f>
        <v>0</v>
      </c>
      <c r="T177" s="44">
        <f>Nut_StatusTool!D171</f>
        <v>0</v>
      </c>
      <c r="U177" s="44">
        <f>Nut_StatusTool!F171</f>
        <v>0</v>
      </c>
      <c r="V177" s="285" t="str">
        <f>Nut_StatusTool!K171</f>
        <v/>
      </c>
      <c r="W177" s="44" t="str">
        <f>Nut_StatusTool!L171</f>
        <v/>
      </c>
      <c r="X177" s="44" t="str">
        <f>Nut_StatusTool!M171</f>
        <v/>
      </c>
      <c r="Y177" s="44" t="str">
        <f>Nut_StatusTool!N171</f>
        <v/>
      </c>
    </row>
    <row r="178" spans="1:25">
      <c r="A178" s="182" t="str">
        <f t="array" ref="A178">IF(ROWS(A$13:A178)&gt;$S$5,"",INDEX(Q$13:Q$512,SMALL(IF(($W$13:$W$512=$W$6)+(($W$13:$W$512=$W$7)+(($W$13:$W$512=$W$8)+(($X$13:$X$512=$X$6)+(($X$13:$X$512=$X$7)+(($Y$13:$Y$512=$Y$6)+(($Y$13:$Y$512=$Y$7)+(($Y$13:$Y$512=$Z$6)+(($Y$13:$Y$512=$Z$7))))))))),ROW($A$13:$A$512)-ROW($A$13)+1),ROWS(A$13:A178))))</f>
        <v/>
      </c>
      <c r="B178" s="290" t="str">
        <f t="array" ref="B178">IF(ROWS(B$13:B178)&gt;$S$5,"",INDEX(R$13:R$512,SMALL(IF(($W$13:$W$512=$W$6)+(($W$13:$W$512=$W$7)+(($W$13:$W$512=$W$8)+(($X$13:$X$512=$X$6)+(($X$13:$X$512=$X$7)+(($Y$13:$Y$512=$Y$6)+(($Y$13:$Y$512=$Y$7)+(($Y$13:$Y$512=$Z$6)+(($Y$13:$Y$512=$Z$7))))))))),ROW($A$13:$A$512)-ROW($A$13)+1),ROWS(B$13:B178))))</f>
        <v/>
      </c>
      <c r="C178" s="290" t="str">
        <f t="array" ref="C178">IF(ROWS(C$13:C178)&gt;$S$5,"",INDEX(S$13:S$512,SMALL(IF(($W$13:$W$512=$W$6)+(($W$13:$W$512=$W$7)+(($W$13:$W$512=$W$8)+(($X$13:$X$512=$X$6)+(($X$13:$X$512=$X$7)+(($Y$13:$Y$512=$Y$6)+(($Y$13:$Y$512=$Y$7)+(($Y$13:$Y$512=$Z$6)+(($Y$13:$Y$512=$Z$7))))))))),ROW($A$13:$A$512)-ROW($A$13)+1),ROWS(C$13:C178))))</f>
        <v/>
      </c>
      <c r="D178" s="316" t="str">
        <f t="array" ref="D178">IF(ROWS(D$13:D178)&gt;$S$5,"",INDEX(T$13:T$512,SMALL(IF(($W$13:$W$512=$W$6)+(($W$13:$W$512=$W$7)+(($W$13:$W$512=$W$8)+(($X$13:$X$512=$X$6)+(($X$13:$X$512=$X$7)+(($Y$13:$Y$512=$Y$6)+(($Y$13:$Y$512=$Y$7)+(($Y$13:$Y$512=$Z$6)+(($Y$13:$Y$512=$Z$7))))))))),ROW($A$13:$A$512)-ROW($A$13)+1),ROWS(D$13:D178))))</f>
        <v/>
      </c>
      <c r="E178" s="182" t="str">
        <f t="array" ref="E178">IF(ROWS(E$13:E178)&gt;$S$5,"",INDEX(U$13:U$512,SMALL(IF(($W$13:$W$512=$W$6)+(($W$13:$W$512=$W$7)+(($W$13:$W$512=$W$8)+(($X$13:$X$512=$X$6)+(($X$13:$X$512=$X$7)+(($Y$13:$Y$512=$Y$6)+(($Y$13:$Y$512=$Y$7)+(($Y$13:$Y$512=$Z$6)+(($Y$13:$Y$512=$Z$7))))))))),ROW($A$13:$A$512)-ROW($A$13)+1),ROWS(E$13:E178))))</f>
        <v/>
      </c>
      <c r="F178" s="182" t="str">
        <f t="array" ref="F178">IF(ROWS(F$13:F178)&gt;$S$5,"",INDEX(V$13:V$512,SMALL(IF(($W$13:$W$512=$W$6)+(($W$13:$W$512=$W$7)+(($W$13:$W$512=$W$8)+(($X$13:$X$512=$X$6)+(($X$13:$X$512=$X$7)+(($Y$13:$Y$512=$Y$6)+(($Y$13:$Y$512=$Y$7)+(($Y$13:$Y$512=$Z$6)+(($Y$13:$Y$512=$Z$7))))))))),ROW($A$13:$A$512)-ROW($A$13)+1),ROWS(F$13:F178))))</f>
        <v/>
      </c>
      <c r="G178" s="351" t="str">
        <f t="array" ref="G178">IF(ROWS(G$13:G178)&gt;$S$5,"",INDEX(W$13:W$512,SMALL(IF(($W$13:$W$512=$W$6)+(($W$13:$W$512=$W$7)+(($W$13:$W$512=$W$8)+(($X$13:$X$512=$X$6)+(($X$13:$X$512=$X$7)+(($Y$13:$Y$512=$Y$6)+(($Y$13:$Y$512=$Y$7)+(($Y$13:$Y$512=$Z$6)+(($Y$13:$Y$512=$Z$7))))))))),ROW($A$13:$A$512)-ROW($A$13)+1),ROWS(G$13:G178))))</f>
        <v/>
      </c>
      <c r="H178" s="351" t="str">
        <f t="array" ref="H178">IF(ROWS(H$13:H178)&gt;$S$5,"",INDEX(X$13:X$512,SMALL(IF(($W$13:$W$512=$W$6)+(($W$13:$W$512=$W$7)+(($W$13:$W$512=$W$8)+(($X$13:$X$512=$X$6)+(($X$13:$X$512=$X$7)+(($Y$13:$Y$512=$Y$6)+(($Y$13:$Y$512=$Y$7)+(($Y$13:$Y$512=$Z$6)+(($Y$13:$Y$512=$Z$7))))))))),ROW($A$13:$A$512)-ROW($A$13)+1),ROWS(H$13:H178))))</f>
        <v/>
      </c>
      <c r="I178" s="351" t="str">
        <f t="array" ref="I178">IF(ROWS(I$13:I178)&gt;$S$5,"",INDEX(Y$13:Y$512,SMALL(IF(($W$13:$W$512=$W$6)+(($W$13:$W$512=$W$7)+(($W$13:$W$512=$W$8)+(($X$13:$X$512=$X$6)+(($X$13:$X$512=$X$7)+(($Y$13:$Y$512=$Y$6)+(($Y$13:$Y$512=$Y$7)+(($Y$13:$Y$512=$Z$6)+(($Y$13:$Y$512=$Z$7))))))))),ROW($A$13:$A$512)-ROW($A$13)+1),ROWS(I$13:I178))))</f>
        <v/>
      </c>
      <c r="J178" s="136"/>
      <c r="Q178" s="44">
        <f>Nut_StatusTool!A172</f>
        <v>166</v>
      </c>
      <c r="R178" s="44">
        <f>Nut_StatusTool!B172</f>
        <v>0</v>
      </c>
      <c r="S178" s="44">
        <f>Nut_StatusTool!C172</f>
        <v>0</v>
      </c>
      <c r="T178" s="44">
        <f>Nut_StatusTool!D172</f>
        <v>0</v>
      </c>
      <c r="U178" s="44">
        <f>Nut_StatusTool!F172</f>
        <v>0</v>
      </c>
      <c r="V178" s="285" t="str">
        <f>Nut_StatusTool!K172</f>
        <v/>
      </c>
      <c r="W178" s="44" t="str">
        <f>Nut_StatusTool!L172</f>
        <v/>
      </c>
      <c r="X178" s="44" t="str">
        <f>Nut_StatusTool!M172</f>
        <v/>
      </c>
      <c r="Y178" s="44" t="str">
        <f>Nut_StatusTool!N172</f>
        <v/>
      </c>
    </row>
    <row r="179" spans="1:25">
      <c r="A179" s="182" t="str">
        <f t="array" ref="A179">IF(ROWS(A$13:A179)&gt;$S$5,"",INDEX(Q$13:Q$512,SMALL(IF(($W$13:$W$512=$W$6)+(($W$13:$W$512=$W$7)+(($W$13:$W$512=$W$8)+(($X$13:$X$512=$X$6)+(($X$13:$X$512=$X$7)+(($Y$13:$Y$512=$Y$6)+(($Y$13:$Y$512=$Y$7)+(($Y$13:$Y$512=$Z$6)+(($Y$13:$Y$512=$Z$7))))))))),ROW($A$13:$A$512)-ROW($A$13)+1),ROWS(A$13:A179))))</f>
        <v/>
      </c>
      <c r="B179" s="290" t="str">
        <f t="array" ref="B179">IF(ROWS(B$13:B179)&gt;$S$5,"",INDEX(R$13:R$512,SMALL(IF(($W$13:$W$512=$W$6)+(($W$13:$W$512=$W$7)+(($W$13:$W$512=$W$8)+(($X$13:$X$512=$X$6)+(($X$13:$X$512=$X$7)+(($Y$13:$Y$512=$Y$6)+(($Y$13:$Y$512=$Y$7)+(($Y$13:$Y$512=$Z$6)+(($Y$13:$Y$512=$Z$7))))))))),ROW($A$13:$A$512)-ROW($A$13)+1),ROWS(B$13:B179))))</f>
        <v/>
      </c>
      <c r="C179" s="290" t="str">
        <f t="array" ref="C179">IF(ROWS(C$13:C179)&gt;$S$5,"",INDEX(S$13:S$512,SMALL(IF(($W$13:$W$512=$W$6)+(($W$13:$W$512=$W$7)+(($W$13:$W$512=$W$8)+(($X$13:$X$512=$X$6)+(($X$13:$X$512=$X$7)+(($Y$13:$Y$512=$Y$6)+(($Y$13:$Y$512=$Y$7)+(($Y$13:$Y$512=$Z$6)+(($Y$13:$Y$512=$Z$7))))))))),ROW($A$13:$A$512)-ROW($A$13)+1),ROWS(C$13:C179))))</f>
        <v/>
      </c>
      <c r="D179" s="316" t="str">
        <f t="array" ref="D179">IF(ROWS(D$13:D179)&gt;$S$5,"",INDEX(T$13:T$512,SMALL(IF(($W$13:$W$512=$W$6)+(($W$13:$W$512=$W$7)+(($W$13:$W$512=$W$8)+(($X$13:$X$512=$X$6)+(($X$13:$X$512=$X$7)+(($Y$13:$Y$512=$Y$6)+(($Y$13:$Y$512=$Y$7)+(($Y$13:$Y$512=$Z$6)+(($Y$13:$Y$512=$Z$7))))))))),ROW($A$13:$A$512)-ROW($A$13)+1),ROWS(D$13:D179))))</f>
        <v/>
      </c>
      <c r="E179" s="182" t="str">
        <f t="array" ref="E179">IF(ROWS(E$13:E179)&gt;$S$5,"",INDEX(U$13:U$512,SMALL(IF(($W$13:$W$512=$W$6)+(($W$13:$W$512=$W$7)+(($W$13:$W$512=$W$8)+(($X$13:$X$512=$X$6)+(($X$13:$X$512=$X$7)+(($Y$13:$Y$512=$Y$6)+(($Y$13:$Y$512=$Y$7)+(($Y$13:$Y$512=$Z$6)+(($Y$13:$Y$512=$Z$7))))))))),ROW($A$13:$A$512)-ROW($A$13)+1),ROWS(E$13:E179))))</f>
        <v/>
      </c>
      <c r="F179" s="182" t="str">
        <f t="array" ref="F179">IF(ROWS(F$13:F179)&gt;$S$5,"",INDEX(V$13:V$512,SMALL(IF(($W$13:$W$512=$W$6)+(($W$13:$W$512=$W$7)+(($W$13:$W$512=$W$8)+(($X$13:$X$512=$X$6)+(($X$13:$X$512=$X$7)+(($Y$13:$Y$512=$Y$6)+(($Y$13:$Y$512=$Y$7)+(($Y$13:$Y$512=$Z$6)+(($Y$13:$Y$512=$Z$7))))))))),ROW($A$13:$A$512)-ROW($A$13)+1),ROWS(F$13:F179))))</f>
        <v/>
      </c>
      <c r="G179" s="351" t="str">
        <f t="array" ref="G179">IF(ROWS(G$13:G179)&gt;$S$5,"",INDEX(W$13:W$512,SMALL(IF(($W$13:$W$512=$W$6)+(($W$13:$W$512=$W$7)+(($W$13:$W$512=$W$8)+(($X$13:$X$512=$X$6)+(($X$13:$X$512=$X$7)+(($Y$13:$Y$512=$Y$6)+(($Y$13:$Y$512=$Y$7)+(($Y$13:$Y$512=$Z$6)+(($Y$13:$Y$512=$Z$7))))))))),ROW($A$13:$A$512)-ROW($A$13)+1),ROWS(G$13:G179))))</f>
        <v/>
      </c>
      <c r="H179" s="351" t="str">
        <f t="array" ref="H179">IF(ROWS(H$13:H179)&gt;$S$5,"",INDEX(X$13:X$512,SMALL(IF(($W$13:$W$512=$W$6)+(($W$13:$W$512=$W$7)+(($W$13:$W$512=$W$8)+(($X$13:$X$512=$X$6)+(($X$13:$X$512=$X$7)+(($Y$13:$Y$512=$Y$6)+(($Y$13:$Y$512=$Y$7)+(($Y$13:$Y$512=$Z$6)+(($Y$13:$Y$512=$Z$7))))))))),ROW($A$13:$A$512)-ROW($A$13)+1),ROWS(H$13:H179))))</f>
        <v/>
      </c>
      <c r="I179" s="351" t="str">
        <f t="array" ref="I179">IF(ROWS(I$13:I179)&gt;$S$5,"",INDEX(Y$13:Y$512,SMALL(IF(($W$13:$W$512=$W$6)+(($W$13:$W$512=$W$7)+(($W$13:$W$512=$W$8)+(($X$13:$X$512=$X$6)+(($X$13:$X$512=$X$7)+(($Y$13:$Y$512=$Y$6)+(($Y$13:$Y$512=$Y$7)+(($Y$13:$Y$512=$Z$6)+(($Y$13:$Y$512=$Z$7))))))))),ROW($A$13:$A$512)-ROW($A$13)+1),ROWS(I$13:I179))))</f>
        <v/>
      </c>
      <c r="J179" s="136"/>
      <c r="Q179" s="44">
        <f>Nut_StatusTool!A173</f>
        <v>167</v>
      </c>
      <c r="R179" s="44">
        <f>Nut_StatusTool!B173</f>
        <v>0</v>
      </c>
      <c r="S179" s="44">
        <f>Nut_StatusTool!C173</f>
        <v>0</v>
      </c>
      <c r="T179" s="44">
        <f>Nut_StatusTool!D173</f>
        <v>0</v>
      </c>
      <c r="U179" s="44">
        <f>Nut_StatusTool!F173</f>
        <v>0</v>
      </c>
      <c r="V179" s="285" t="str">
        <f>Nut_StatusTool!K173</f>
        <v/>
      </c>
      <c r="W179" s="44" t="str">
        <f>Nut_StatusTool!L173</f>
        <v/>
      </c>
      <c r="X179" s="44" t="str">
        <f>Nut_StatusTool!M173</f>
        <v/>
      </c>
      <c r="Y179" s="44" t="str">
        <f>Nut_StatusTool!N173</f>
        <v/>
      </c>
    </row>
    <row r="180" spans="1:25">
      <c r="A180" s="182" t="str">
        <f t="array" ref="A180">IF(ROWS(A$13:A180)&gt;$S$5,"",INDEX(Q$13:Q$512,SMALL(IF(($W$13:$W$512=$W$6)+(($W$13:$W$512=$W$7)+(($W$13:$W$512=$W$8)+(($X$13:$X$512=$X$6)+(($X$13:$X$512=$X$7)+(($Y$13:$Y$512=$Y$6)+(($Y$13:$Y$512=$Y$7)+(($Y$13:$Y$512=$Z$6)+(($Y$13:$Y$512=$Z$7))))))))),ROW($A$13:$A$512)-ROW($A$13)+1),ROWS(A$13:A180))))</f>
        <v/>
      </c>
      <c r="B180" s="290" t="str">
        <f t="array" ref="B180">IF(ROWS(B$13:B180)&gt;$S$5,"",INDEX(R$13:R$512,SMALL(IF(($W$13:$W$512=$W$6)+(($W$13:$W$512=$W$7)+(($W$13:$W$512=$W$8)+(($X$13:$X$512=$X$6)+(($X$13:$X$512=$X$7)+(($Y$13:$Y$512=$Y$6)+(($Y$13:$Y$512=$Y$7)+(($Y$13:$Y$512=$Z$6)+(($Y$13:$Y$512=$Z$7))))))))),ROW($A$13:$A$512)-ROW($A$13)+1),ROWS(B$13:B180))))</f>
        <v/>
      </c>
      <c r="C180" s="290" t="str">
        <f t="array" ref="C180">IF(ROWS(C$13:C180)&gt;$S$5,"",INDEX(S$13:S$512,SMALL(IF(($W$13:$W$512=$W$6)+(($W$13:$W$512=$W$7)+(($W$13:$W$512=$W$8)+(($X$13:$X$512=$X$6)+(($X$13:$X$512=$X$7)+(($Y$13:$Y$512=$Y$6)+(($Y$13:$Y$512=$Y$7)+(($Y$13:$Y$512=$Z$6)+(($Y$13:$Y$512=$Z$7))))))))),ROW($A$13:$A$512)-ROW($A$13)+1),ROWS(C$13:C180))))</f>
        <v/>
      </c>
      <c r="D180" s="316" t="str">
        <f t="array" ref="D180">IF(ROWS(D$13:D180)&gt;$S$5,"",INDEX(T$13:T$512,SMALL(IF(($W$13:$W$512=$W$6)+(($W$13:$W$512=$W$7)+(($W$13:$W$512=$W$8)+(($X$13:$X$512=$X$6)+(($X$13:$X$512=$X$7)+(($Y$13:$Y$512=$Y$6)+(($Y$13:$Y$512=$Y$7)+(($Y$13:$Y$512=$Z$6)+(($Y$13:$Y$512=$Z$7))))))))),ROW($A$13:$A$512)-ROW($A$13)+1),ROWS(D$13:D180))))</f>
        <v/>
      </c>
      <c r="E180" s="182" t="str">
        <f t="array" ref="E180">IF(ROWS(E$13:E180)&gt;$S$5,"",INDEX(U$13:U$512,SMALL(IF(($W$13:$W$512=$W$6)+(($W$13:$W$512=$W$7)+(($W$13:$W$512=$W$8)+(($X$13:$X$512=$X$6)+(($X$13:$X$512=$X$7)+(($Y$13:$Y$512=$Y$6)+(($Y$13:$Y$512=$Y$7)+(($Y$13:$Y$512=$Z$6)+(($Y$13:$Y$512=$Z$7))))))))),ROW($A$13:$A$512)-ROW($A$13)+1),ROWS(E$13:E180))))</f>
        <v/>
      </c>
      <c r="F180" s="182" t="str">
        <f t="array" ref="F180">IF(ROWS(F$13:F180)&gt;$S$5,"",INDEX(V$13:V$512,SMALL(IF(($W$13:$W$512=$W$6)+(($W$13:$W$512=$W$7)+(($W$13:$W$512=$W$8)+(($X$13:$X$512=$X$6)+(($X$13:$X$512=$X$7)+(($Y$13:$Y$512=$Y$6)+(($Y$13:$Y$512=$Y$7)+(($Y$13:$Y$512=$Z$6)+(($Y$13:$Y$512=$Z$7))))))))),ROW($A$13:$A$512)-ROW($A$13)+1),ROWS(F$13:F180))))</f>
        <v/>
      </c>
      <c r="G180" s="351" t="str">
        <f t="array" ref="G180">IF(ROWS(G$13:G180)&gt;$S$5,"",INDEX(W$13:W$512,SMALL(IF(($W$13:$W$512=$W$6)+(($W$13:$W$512=$W$7)+(($W$13:$W$512=$W$8)+(($X$13:$X$512=$X$6)+(($X$13:$X$512=$X$7)+(($Y$13:$Y$512=$Y$6)+(($Y$13:$Y$512=$Y$7)+(($Y$13:$Y$512=$Z$6)+(($Y$13:$Y$512=$Z$7))))))))),ROW($A$13:$A$512)-ROW($A$13)+1),ROWS(G$13:G180))))</f>
        <v/>
      </c>
      <c r="H180" s="351" t="str">
        <f t="array" ref="H180">IF(ROWS(H$13:H180)&gt;$S$5,"",INDEX(X$13:X$512,SMALL(IF(($W$13:$W$512=$W$6)+(($W$13:$W$512=$W$7)+(($W$13:$W$512=$W$8)+(($X$13:$X$512=$X$6)+(($X$13:$X$512=$X$7)+(($Y$13:$Y$512=$Y$6)+(($Y$13:$Y$512=$Y$7)+(($Y$13:$Y$512=$Z$6)+(($Y$13:$Y$512=$Z$7))))))))),ROW($A$13:$A$512)-ROW($A$13)+1),ROWS(H$13:H180))))</f>
        <v/>
      </c>
      <c r="I180" s="351" t="str">
        <f t="array" ref="I180">IF(ROWS(I$13:I180)&gt;$S$5,"",INDEX(Y$13:Y$512,SMALL(IF(($W$13:$W$512=$W$6)+(($W$13:$W$512=$W$7)+(($W$13:$W$512=$W$8)+(($X$13:$X$512=$X$6)+(($X$13:$X$512=$X$7)+(($Y$13:$Y$512=$Y$6)+(($Y$13:$Y$512=$Y$7)+(($Y$13:$Y$512=$Z$6)+(($Y$13:$Y$512=$Z$7))))))))),ROW($A$13:$A$512)-ROW($A$13)+1),ROWS(I$13:I180))))</f>
        <v/>
      </c>
      <c r="J180" s="136"/>
      <c r="Q180" s="44">
        <f>Nut_StatusTool!A174</f>
        <v>168</v>
      </c>
      <c r="R180" s="44">
        <f>Nut_StatusTool!B174</f>
        <v>0</v>
      </c>
      <c r="S180" s="44">
        <f>Nut_StatusTool!C174</f>
        <v>0</v>
      </c>
      <c r="T180" s="44">
        <f>Nut_StatusTool!D174</f>
        <v>0</v>
      </c>
      <c r="U180" s="44">
        <f>Nut_StatusTool!F174</f>
        <v>0</v>
      </c>
      <c r="V180" s="285" t="str">
        <f>Nut_StatusTool!K174</f>
        <v/>
      </c>
      <c r="W180" s="44" t="str">
        <f>Nut_StatusTool!L174</f>
        <v/>
      </c>
      <c r="X180" s="44" t="str">
        <f>Nut_StatusTool!M174</f>
        <v/>
      </c>
      <c r="Y180" s="44" t="str">
        <f>Nut_StatusTool!N174</f>
        <v/>
      </c>
    </row>
    <row r="181" spans="1:25">
      <c r="A181" s="182" t="str">
        <f t="array" ref="A181">IF(ROWS(A$13:A181)&gt;$S$5,"",INDEX(Q$13:Q$512,SMALL(IF(($W$13:$W$512=$W$6)+(($W$13:$W$512=$W$7)+(($W$13:$W$512=$W$8)+(($X$13:$X$512=$X$6)+(($X$13:$X$512=$X$7)+(($Y$13:$Y$512=$Y$6)+(($Y$13:$Y$512=$Y$7)+(($Y$13:$Y$512=$Z$6)+(($Y$13:$Y$512=$Z$7))))))))),ROW($A$13:$A$512)-ROW($A$13)+1),ROWS(A$13:A181))))</f>
        <v/>
      </c>
      <c r="B181" s="290" t="str">
        <f t="array" ref="B181">IF(ROWS(B$13:B181)&gt;$S$5,"",INDEX(R$13:R$512,SMALL(IF(($W$13:$W$512=$W$6)+(($W$13:$W$512=$W$7)+(($W$13:$W$512=$W$8)+(($X$13:$X$512=$X$6)+(($X$13:$X$512=$X$7)+(($Y$13:$Y$512=$Y$6)+(($Y$13:$Y$512=$Y$7)+(($Y$13:$Y$512=$Z$6)+(($Y$13:$Y$512=$Z$7))))))))),ROW($A$13:$A$512)-ROW($A$13)+1),ROWS(B$13:B181))))</f>
        <v/>
      </c>
      <c r="C181" s="290" t="str">
        <f t="array" ref="C181">IF(ROWS(C$13:C181)&gt;$S$5,"",INDEX(S$13:S$512,SMALL(IF(($W$13:$W$512=$W$6)+(($W$13:$W$512=$W$7)+(($W$13:$W$512=$W$8)+(($X$13:$X$512=$X$6)+(($X$13:$X$512=$X$7)+(($Y$13:$Y$512=$Y$6)+(($Y$13:$Y$512=$Y$7)+(($Y$13:$Y$512=$Z$6)+(($Y$13:$Y$512=$Z$7))))))))),ROW($A$13:$A$512)-ROW($A$13)+1),ROWS(C$13:C181))))</f>
        <v/>
      </c>
      <c r="D181" s="316" t="str">
        <f t="array" ref="D181">IF(ROWS(D$13:D181)&gt;$S$5,"",INDEX(T$13:T$512,SMALL(IF(($W$13:$W$512=$W$6)+(($W$13:$W$512=$W$7)+(($W$13:$W$512=$W$8)+(($X$13:$X$512=$X$6)+(($X$13:$X$512=$X$7)+(($Y$13:$Y$512=$Y$6)+(($Y$13:$Y$512=$Y$7)+(($Y$13:$Y$512=$Z$6)+(($Y$13:$Y$512=$Z$7))))))))),ROW($A$13:$A$512)-ROW($A$13)+1),ROWS(D$13:D181))))</f>
        <v/>
      </c>
      <c r="E181" s="182" t="str">
        <f t="array" ref="E181">IF(ROWS(E$13:E181)&gt;$S$5,"",INDEX(U$13:U$512,SMALL(IF(($W$13:$W$512=$W$6)+(($W$13:$W$512=$W$7)+(($W$13:$W$512=$W$8)+(($X$13:$X$512=$X$6)+(($X$13:$X$512=$X$7)+(($Y$13:$Y$512=$Y$6)+(($Y$13:$Y$512=$Y$7)+(($Y$13:$Y$512=$Z$6)+(($Y$13:$Y$512=$Z$7))))))))),ROW($A$13:$A$512)-ROW($A$13)+1),ROWS(E$13:E181))))</f>
        <v/>
      </c>
      <c r="F181" s="182" t="str">
        <f t="array" ref="F181">IF(ROWS(F$13:F181)&gt;$S$5,"",INDEX(V$13:V$512,SMALL(IF(($W$13:$W$512=$W$6)+(($W$13:$W$512=$W$7)+(($W$13:$W$512=$W$8)+(($X$13:$X$512=$X$6)+(($X$13:$X$512=$X$7)+(($Y$13:$Y$512=$Y$6)+(($Y$13:$Y$512=$Y$7)+(($Y$13:$Y$512=$Z$6)+(($Y$13:$Y$512=$Z$7))))))))),ROW($A$13:$A$512)-ROW($A$13)+1),ROWS(F$13:F181))))</f>
        <v/>
      </c>
      <c r="G181" s="351" t="str">
        <f t="array" ref="G181">IF(ROWS(G$13:G181)&gt;$S$5,"",INDEX(W$13:W$512,SMALL(IF(($W$13:$W$512=$W$6)+(($W$13:$W$512=$W$7)+(($W$13:$W$512=$W$8)+(($X$13:$X$512=$X$6)+(($X$13:$X$512=$X$7)+(($Y$13:$Y$512=$Y$6)+(($Y$13:$Y$512=$Y$7)+(($Y$13:$Y$512=$Z$6)+(($Y$13:$Y$512=$Z$7))))))))),ROW($A$13:$A$512)-ROW($A$13)+1),ROWS(G$13:G181))))</f>
        <v/>
      </c>
      <c r="H181" s="351" t="str">
        <f t="array" ref="H181">IF(ROWS(H$13:H181)&gt;$S$5,"",INDEX(X$13:X$512,SMALL(IF(($W$13:$W$512=$W$6)+(($W$13:$W$512=$W$7)+(($W$13:$W$512=$W$8)+(($X$13:$X$512=$X$6)+(($X$13:$X$512=$X$7)+(($Y$13:$Y$512=$Y$6)+(($Y$13:$Y$512=$Y$7)+(($Y$13:$Y$512=$Z$6)+(($Y$13:$Y$512=$Z$7))))))))),ROW($A$13:$A$512)-ROW($A$13)+1),ROWS(H$13:H181))))</f>
        <v/>
      </c>
      <c r="I181" s="351" t="str">
        <f t="array" ref="I181">IF(ROWS(I$13:I181)&gt;$S$5,"",INDEX(Y$13:Y$512,SMALL(IF(($W$13:$W$512=$W$6)+(($W$13:$W$512=$W$7)+(($W$13:$W$512=$W$8)+(($X$13:$X$512=$X$6)+(($X$13:$X$512=$X$7)+(($Y$13:$Y$512=$Y$6)+(($Y$13:$Y$512=$Y$7)+(($Y$13:$Y$512=$Z$6)+(($Y$13:$Y$512=$Z$7))))))))),ROW($A$13:$A$512)-ROW($A$13)+1),ROWS(I$13:I181))))</f>
        <v/>
      </c>
      <c r="J181" s="136"/>
      <c r="Q181" s="44">
        <f>Nut_StatusTool!A175</f>
        <v>169</v>
      </c>
      <c r="R181" s="44">
        <f>Nut_StatusTool!B175</f>
        <v>0</v>
      </c>
      <c r="S181" s="44">
        <f>Nut_StatusTool!C175</f>
        <v>0</v>
      </c>
      <c r="T181" s="44">
        <f>Nut_StatusTool!D175</f>
        <v>0</v>
      </c>
      <c r="U181" s="44">
        <f>Nut_StatusTool!F175</f>
        <v>0</v>
      </c>
      <c r="V181" s="285" t="str">
        <f>Nut_StatusTool!K175</f>
        <v/>
      </c>
      <c r="W181" s="44" t="str">
        <f>Nut_StatusTool!L175</f>
        <v/>
      </c>
      <c r="X181" s="44" t="str">
        <f>Nut_StatusTool!M175</f>
        <v/>
      </c>
      <c r="Y181" s="44" t="str">
        <f>Nut_StatusTool!N175</f>
        <v/>
      </c>
    </row>
    <row r="182" spans="1:25">
      <c r="A182" s="182" t="str">
        <f t="array" ref="A182">IF(ROWS(A$13:A182)&gt;$S$5,"",INDEX(Q$13:Q$512,SMALL(IF(($W$13:$W$512=$W$6)+(($W$13:$W$512=$W$7)+(($W$13:$W$512=$W$8)+(($X$13:$X$512=$X$6)+(($X$13:$X$512=$X$7)+(($Y$13:$Y$512=$Y$6)+(($Y$13:$Y$512=$Y$7)+(($Y$13:$Y$512=$Z$6)+(($Y$13:$Y$512=$Z$7))))))))),ROW($A$13:$A$512)-ROW($A$13)+1),ROWS(A$13:A182))))</f>
        <v/>
      </c>
      <c r="B182" s="290" t="str">
        <f t="array" ref="B182">IF(ROWS(B$13:B182)&gt;$S$5,"",INDEX(R$13:R$512,SMALL(IF(($W$13:$W$512=$W$6)+(($W$13:$W$512=$W$7)+(($W$13:$W$512=$W$8)+(($X$13:$X$512=$X$6)+(($X$13:$X$512=$X$7)+(($Y$13:$Y$512=$Y$6)+(($Y$13:$Y$512=$Y$7)+(($Y$13:$Y$512=$Z$6)+(($Y$13:$Y$512=$Z$7))))))))),ROW($A$13:$A$512)-ROW($A$13)+1),ROWS(B$13:B182))))</f>
        <v/>
      </c>
      <c r="C182" s="290" t="str">
        <f t="array" ref="C182">IF(ROWS(C$13:C182)&gt;$S$5,"",INDEX(S$13:S$512,SMALL(IF(($W$13:$W$512=$W$6)+(($W$13:$W$512=$W$7)+(($W$13:$W$512=$W$8)+(($X$13:$X$512=$X$6)+(($X$13:$X$512=$X$7)+(($Y$13:$Y$512=$Y$6)+(($Y$13:$Y$512=$Y$7)+(($Y$13:$Y$512=$Z$6)+(($Y$13:$Y$512=$Z$7))))))))),ROW($A$13:$A$512)-ROW($A$13)+1),ROWS(C$13:C182))))</f>
        <v/>
      </c>
      <c r="D182" s="316" t="str">
        <f t="array" ref="D182">IF(ROWS(D$13:D182)&gt;$S$5,"",INDEX(T$13:T$512,SMALL(IF(($W$13:$W$512=$W$6)+(($W$13:$W$512=$W$7)+(($W$13:$W$512=$W$8)+(($X$13:$X$512=$X$6)+(($X$13:$X$512=$X$7)+(($Y$13:$Y$512=$Y$6)+(($Y$13:$Y$512=$Y$7)+(($Y$13:$Y$512=$Z$6)+(($Y$13:$Y$512=$Z$7))))))))),ROW($A$13:$A$512)-ROW($A$13)+1),ROWS(D$13:D182))))</f>
        <v/>
      </c>
      <c r="E182" s="182" t="str">
        <f t="array" ref="E182">IF(ROWS(E$13:E182)&gt;$S$5,"",INDEX(U$13:U$512,SMALL(IF(($W$13:$W$512=$W$6)+(($W$13:$W$512=$W$7)+(($W$13:$W$512=$W$8)+(($X$13:$X$512=$X$6)+(($X$13:$X$512=$X$7)+(($Y$13:$Y$512=$Y$6)+(($Y$13:$Y$512=$Y$7)+(($Y$13:$Y$512=$Z$6)+(($Y$13:$Y$512=$Z$7))))))))),ROW($A$13:$A$512)-ROW($A$13)+1),ROWS(E$13:E182))))</f>
        <v/>
      </c>
      <c r="F182" s="182" t="str">
        <f t="array" ref="F182">IF(ROWS(F$13:F182)&gt;$S$5,"",INDEX(V$13:V$512,SMALL(IF(($W$13:$W$512=$W$6)+(($W$13:$W$512=$W$7)+(($W$13:$W$512=$W$8)+(($X$13:$X$512=$X$6)+(($X$13:$X$512=$X$7)+(($Y$13:$Y$512=$Y$6)+(($Y$13:$Y$512=$Y$7)+(($Y$13:$Y$512=$Z$6)+(($Y$13:$Y$512=$Z$7))))))))),ROW($A$13:$A$512)-ROW($A$13)+1),ROWS(F$13:F182))))</f>
        <v/>
      </c>
      <c r="G182" s="351" t="str">
        <f t="array" ref="G182">IF(ROWS(G$13:G182)&gt;$S$5,"",INDEX(W$13:W$512,SMALL(IF(($W$13:$W$512=$W$6)+(($W$13:$W$512=$W$7)+(($W$13:$W$512=$W$8)+(($X$13:$X$512=$X$6)+(($X$13:$X$512=$X$7)+(($Y$13:$Y$512=$Y$6)+(($Y$13:$Y$512=$Y$7)+(($Y$13:$Y$512=$Z$6)+(($Y$13:$Y$512=$Z$7))))))))),ROW($A$13:$A$512)-ROW($A$13)+1),ROWS(G$13:G182))))</f>
        <v/>
      </c>
      <c r="H182" s="351" t="str">
        <f t="array" ref="H182">IF(ROWS(H$13:H182)&gt;$S$5,"",INDEX(X$13:X$512,SMALL(IF(($W$13:$W$512=$W$6)+(($W$13:$W$512=$W$7)+(($W$13:$W$512=$W$8)+(($X$13:$X$512=$X$6)+(($X$13:$X$512=$X$7)+(($Y$13:$Y$512=$Y$6)+(($Y$13:$Y$512=$Y$7)+(($Y$13:$Y$512=$Z$6)+(($Y$13:$Y$512=$Z$7))))))))),ROW($A$13:$A$512)-ROW($A$13)+1),ROWS(H$13:H182))))</f>
        <v/>
      </c>
      <c r="I182" s="351" t="str">
        <f t="array" ref="I182">IF(ROWS(I$13:I182)&gt;$S$5,"",INDEX(Y$13:Y$512,SMALL(IF(($W$13:$W$512=$W$6)+(($W$13:$W$512=$W$7)+(($W$13:$W$512=$W$8)+(($X$13:$X$512=$X$6)+(($X$13:$X$512=$X$7)+(($Y$13:$Y$512=$Y$6)+(($Y$13:$Y$512=$Y$7)+(($Y$13:$Y$512=$Z$6)+(($Y$13:$Y$512=$Z$7))))))))),ROW($A$13:$A$512)-ROW($A$13)+1),ROWS(I$13:I182))))</f>
        <v/>
      </c>
      <c r="J182" s="136"/>
      <c r="Q182" s="44">
        <f>Nut_StatusTool!A176</f>
        <v>170</v>
      </c>
      <c r="R182" s="44">
        <f>Nut_StatusTool!B176</f>
        <v>0</v>
      </c>
      <c r="S182" s="44">
        <f>Nut_StatusTool!C176</f>
        <v>0</v>
      </c>
      <c r="T182" s="44">
        <f>Nut_StatusTool!D176</f>
        <v>0</v>
      </c>
      <c r="U182" s="44">
        <f>Nut_StatusTool!F176</f>
        <v>0</v>
      </c>
      <c r="V182" s="285" t="str">
        <f>Nut_StatusTool!K176</f>
        <v/>
      </c>
      <c r="W182" s="44" t="str">
        <f>Nut_StatusTool!L176</f>
        <v/>
      </c>
      <c r="X182" s="44" t="str">
        <f>Nut_StatusTool!M176</f>
        <v/>
      </c>
      <c r="Y182" s="44" t="str">
        <f>Nut_StatusTool!N176</f>
        <v/>
      </c>
    </row>
    <row r="183" spans="1:25">
      <c r="A183" s="182" t="str">
        <f t="array" ref="A183">IF(ROWS(A$13:A183)&gt;$S$5,"",INDEX(Q$13:Q$512,SMALL(IF(($W$13:$W$512=$W$6)+(($W$13:$W$512=$W$7)+(($W$13:$W$512=$W$8)+(($X$13:$X$512=$X$6)+(($X$13:$X$512=$X$7)+(($Y$13:$Y$512=$Y$6)+(($Y$13:$Y$512=$Y$7)+(($Y$13:$Y$512=$Z$6)+(($Y$13:$Y$512=$Z$7))))))))),ROW($A$13:$A$512)-ROW($A$13)+1),ROWS(A$13:A183))))</f>
        <v/>
      </c>
      <c r="B183" s="290" t="str">
        <f t="array" ref="B183">IF(ROWS(B$13:B183)&gt;$S$5,"",INDEX(R$13:R$512,SMALL(IF(($W$13:$W$512=$W$6)+(($W$13:$W$512=$W$7)+(($W$13:$W$512=$W$8)+(($X$13:$X$512=$X$6)+(($X$13:$X$512=$X$7)+(($Y$13:$Y$512=$Y$6)+(($Y$13:$Y$512=$Y$7)+(($Y$13:$Y$512=$Z$6)+(($Y$13:$Y$512=$Z$7))))))))),ROW($A$13:$A$512)-ROW($A$13)+1),ROWS(B$13:B183))))</f>
        <v/>
      </c>
      <c r="C183" s="290" t="str">
        <f t="array" ref="C183">IF(ROWS(C$13:C183)&gt;$S$5,"",INDEX(S$13:S$512,SMALL(IF(($W$13:$W$512=$W$6)+(($W$13:$W$512=$W$7)+(($W$13:$W$512=$W$8)+(($X$13:$X$512=$X$6)+(($X$13:$X$512=$X$7)+(($Y$13:$Y$512=$Y$6)+(($Y$13:$Y$512=$Y$7)+(($Y$13:$Y$512=$Z$6)+(($Y$13:$Y$512=$Z$7))))))))),ROW($A$13:$A$512)-ROW($A$13)+1),ROWS(C$13:C183))))</f>
        <v/>
      </c>
      <c r="D183" s="316" t="str">
        <f t="array" ref="D183">IF(ROWS(D$13:D183)&gt;$S$5,"",INDEX(T$13:T$512,SMALL(IF(($W$13:$W$512=$W$6)+(($W$13:$W$512=$W$7)+(($W$13:$W$512=$W$8)+(($X$13:$X$512=$X$6)+(($X$13:$X$512=$X$7)+(($Y$13:$Y$512=$Y$6)+(($Y$13:$Y$512=$Y$7)+(($Y$13:$Y$512=$Z$6)+(($Y$13:$Y$512=$Z$7))))))))),ROW($A$13:$A$512)-ROW($A$13)+1),ROWS(D$13:D183))))</f>
        <v/>
      </c>
      <c r="E183" s="182" t="str">
        <f t="array" ref="E183">IF(ROWS(E$13:E183)&gt;$S$5,"",INDEX(U$13:U$512,SMALL(IF(($W$13:$W$512=$W$6)+(($W$13:$W$512=$W$7)+(($W$13:$W$512=$W$8)+(($X$13:$X$512=$X$6)+(($X$13:$X$512=$X$7)+(($Y$13:$Y$512=$Y$6)+(($Y$13:$Y$512=$Y$7)+(($Y$13:$Y$512=$Z$6)+(($Y$13:$Y$512=$Z$7))))))))),ROW($A$13:$A$512)-ROW($A$13)+1),ROWS(E$13:E183))))</f>
        <v/>
      </c>
      <c r="F183" s="182" t="str">
        <f t="array" ref="F183">IF(ROWS(F$13:F183)&gt;$S$5,"",INDEX(V$13:V$512,SMALL(IF(($W$13:$W$512=$W$6)+(($W$13:$W$512=$W$7)+(($W$13:$W$512=$W$8)+(($X$13:$X$512=$X$6)+(($X$13:$X$512=$X$7)+(($Y$13:$Y$512=$Y$6)+(($Y$13:$Y$512=$Y$7)+(($Y$13:$Y$512=$Z$6)+(($Y$13:$Y$512=$Z$7))))))))),ROW($A$13:$A$512)-ROW($A$13)+1),ROWS(F$13:F183))))</f>
        <v/>
      </c>
      <c r="G183" s="351" t="str">
        <f t="array" ref="G183">IF(ROWS(G$13:G183)&gt;$S$5,"",INDEX(W$13:W$512,SMALL(IF(($W$13:$W$512=$W$6)+(($W$13:$W$512=$W$7)+(($W$13:$W$512=$W$8)+(($X$13:$X$512=$X$6)+(($X$13:$X$512=$X$7)+(($Y$13:$Y$512=$Y$6)+(($Y$13:$Y$512=$Y$7)+(($Y$13:$Y$512=$Z$6)+(($Y$13:$Y$512=$Z$7))))))))),ROW($A$13:$A$512)-ROW($A$13)+1),ROWS(G$13:G183))))</f>
        <v/>
      </c>
      <c r="H183" s="351" t="str">
        <f t="array" ref="H183">IF(ROWS(H$13:H183)&gt;$S$5,"",INDEX(X$13:X$512,SMALL(IF(($W$13:$W$512=$W$6)+(($W$13:$W$512=$W$7)+(($W$13:$W$512=$W$8)+(($X$13:$X$512=$X$6)+(($X$13:$X$512=$X$7)+(($Y$13:$Y$512=$Y$6)+(($Y$13:$Y$512=$Y$7)+(($Y$13:$Y$512=$Z$6)+(($Y$13:$Y$512=$Z$7))))))))),ROW($A$13:$A$512)-ROW($A$13)+1),ROWS(H$13:H183))))</f>
        <v/>
      </c>
      <c r="I183" s="351" t="str">
        <f t="array" ref="I183">IF(ROWS(I$13:I183)&gt;$S$5,"",INDEX(Y$13:Y$512,SMALL(IF(($W$13:$W$512=$W$6)+(($W$13:$W$512=$W$7)+(($W$13:$W$512=$W$8)+(($X$13:$X$512=$X$6)+(($X$13:$X$512=$X$7)+(($Y$13:$Y$512=$Y$6)+(($Y$13:$Y$512=$Y$7)+(($Y$13:$Y$512=$Z$6)+(($Y$13:$Y$512=$Z$7))))))))),ROW($A$13:$A$512)-ROW($A$13)+1),ROWS(I$13:I183))))</f>
        <v/>
      </c>
      <c r="J183" s="136"/>
      <c r="Q183" s="44">
        <f>Nut_StatusTool!A177</f>
        <v>171</v>
      </c>
      <c r="R183" s="44">
        <f>Nut_StatusTool!B177</f>
        <v>0</v>
      </c>
      <c r="S183" s="44">
        <f>Nut_StatusTool!C177</f>
        <v>0</v>
      </c>
      <c r="T183" s="44">
        <f>Nut_StatusTool!D177</f>
        <v>0</v>
      </c>
      <c r="U183" s="44">
        <f>Nut_StatusTool!F177</f>
        <v>0</v>
      </c>
      <c r="V183" s="285" t="str">
        <f>Nut_StatusTool!K177</f>
        <v/>
      </c>
      <c r="W183" s="44" t="str">
        <f>Nut_StatusTool!L177</f>
        <v/>
      </c>
      <c r="X183" s="44" t="str">
        <f>Nut_StatusTool!M177</f>
        <v/>
      </c>
      <c r="Y183" s="44" t="str">
        <f>Nut_StatusTool!N177</f>
        <v/>
      </c>
    </row>
    <row r="184" spans="1:25">
      <c r="A184" s="182" t="str">
        <f t="array" ref="A184">IF(ROWS(A$13:A184)&gt;$S$5,"",INDEX(Q$13:Q$512,SMALL(IF(($W$13:$W$512=$W$6)+(($W$13:$W$512=$W$7)+(($W$13:$W$512=$W$8)+(($X$13:$X$512=$X$6)+(($X$13:$X$512=$X$7)+(($Y$13:$Y$512=$Y$6)+(($Y$13:$Y$512=$Y$7)+(($Y$13:$Y$512=$Z$6)+(($Y$13:$Y$512=$Z$7))))))))),ROW($A$13:$A$512)-ROW($A$13)+1),ROWS(A$13:A184))))</f>
        <v/>
      </c>
      <c r="B184" s="290" t="str">
        <f t="array" ref="B184">IF(ROWS(B$13:B184)&gt;$S$5,"",INDEX(R$13:R$512,SMALL(IF(($W$13:$W$512=$W$6)+(($W$13:$W$512=$W$7)+(($W$13:$W$512=$W$8)+(($X$13:$X$512=$X$6)+(($X$13:$X$512=$X$7)+(($Y$13:$Y$512=$Y$6)+(($Y$13:$Y$512=$Y$7)+(($Y$13:$Y$512=$Z$6)+(($Y$13:$Y$512=$Z$7))))))))),ROW($A$13:$A$512)-ROW($A$13)+1),ROWS(B$13:B184))))</f>
        <v/>
      </c>
      <c r="C184" s="290" t="str">
        <f t="array" ref="C184">IF(ROWS(C$13:C184)&gt;$S$5,"",INDEX(S$13:S$512,SMALL(IF(($W$13:$W$512=$W$6)+(($W$13:$W$512=$W$7)+(($W$13:$W$512=$W$8)+(($X$13:$X$512=$X$6)+(($X$13:$X$512=$X$7)+(($Y$13:$Y$512=$Y$6)+(($Y$13:$Y$512=$Y$7)+(($Y$13:$Y$512=$Z$6)+(($Y$13:$Y$512=$Z$7))))))))),ROW($A$13:$A$512)-ROW($A$13)+1),ROWS(C$13:C184))))</f>
        <v/>
      </c>
      <c r="D184" s="316" t="str">
        <f t="array" ref="D184">IF(ROWS(D$13:D184)&gt;$S$5,"",INDEX(T$13:T$512,SMALL(IF(($W$13:$W$512=$W$6)+(($W$13:$W$512=$W$7)+(($W$13:$W$512=$W$8)+(($X$13:$X$512=$X$6)+(($X$13:$X$512=$X$7)+(($Y$13:$Y$512=$Y$6)+(($Y$13:$Y$512=$Y$7)+(($Y$13:$Y$512=$Z$6)+(($Y$13:$Y$512=$Z$7))))))))),ROW($A$13:$A$512)-ROW($A$13)+1),ROWS(D$13:D184))))</f>
        <v/>
      </c>
      <c r="E184" s="182" t="str">
        <f t="array" ref="E184">IF(ROWS(E$13:E184)&gt;$S$5,"",INDEX(U$13:U$512,SMALL(IF(($W$13:$W$512=$W$6)+(($W$13:$W$512=$W$7)+(($W$13:$W$512=$W$8)+(($X$13:$X$512=$X$6)+(($X$13:$X$512=$X$7)+(($Y$13:$Y$512=$Y$6)+(($Y$13:$Y$512=$Y$7)+(($Y$13:$Y$512=$Z$6)+(($Y$13:$Y$512=$Z$7))))))))),ROW($A$13:$A$512)-ROW($A$13)+1),ROWS(E$13:E184))))</f>
        <v/>
      </c>
      <c r="F184" s="182" t="str">
        <f t="array" ref="F184">IF(ROWS(F$13:F184)&gt;$S$5,"",INDEX(V$13:V$512,SMALL(IF(($W$13:$W$512=$W$6)+(($W$13:$W$512=$W$7)+(($W$13:$W$512=$W$8)+(($X$13:$X$512=$X$6)+(($X$13:$X$512=$X$7)+(($Y$13:$Y$512=$Y$6)+(($Y$13:$Y$512=$Y$7)+(($Y$13:$Y$512=$Z$6)+(($Y$13:$Y$512=$Z$7))))))))),ROW($A$13:$A$512)-ROW($A$13)+1),ROWS(F$13:F184))))</f>
        <v/>
      </c>
      <c r="G184" s="351" t="str">
        <f t="array" ref="G184">IF(ROWS(G$13:G184)&gt;$S$5,"",INDEX(W$13:W$512,SMALL(IF(($W$13:$W$512=$W$6)+(($W$13:$W$512=$W$7)+(($W$13:$W$512=$W$8)+(($X$13:$X$512=$X$6)+(($X$13:$X$512=$X$7)+(($Y$13:$Y$512=$Y$6)+(($Y$13:$Y$512=$Y$7)+(($Y$13:$Y$512=$Z$6)+(($Y$13:$Y$512=$Z$7))))))))),ROW($A$13:$A$512)-ROW($A$13)+1),ROWS(G$13:G184))))</f>
        <v/>
      </c>
      <c r="H184" s="351" t="str">
        <f t="array" ref="H184">IF(ROWS(H$13:H184)&gt;$S$5,"",INDEX(X$13:X$512,SMALL(IF(($W$13:$W$512=$W$6)+(($W$13:$W$512=$W$7)+(($W$13:$W$512=$W$8)+(($X$13:$X$512=$X$6)+(($X$13:$X$512=$X$7)+(($Y$13:$Y$512=$Y$6)+(($Y$13:$Y$512=$Y$7)+(($Y$13:$Y$512=$Z$6)+(($Y$13:$Y$512=$Z$7))))))))),ROW($A$13:$A$512)-ROW($A$13)+1),ROWS(H$13:H184))))</f>
        <v/>
      </c>
      <c r="I184" s="351" t="str">
        <f t="array" ref="I184">IF(ROWS(I$13:I184)&gt;$S$5,"",INDEX(Y$13:Y$512,SMALL(IF(($W$13:$W$512=$W$6)+(($W$13:$W$512=$W$7)+(($W$13:$W$512=$W$8)+(($X$13:$X$512=$X$6)+(($X$13:$X$512=$X$7)+(($Y$13:$Y$512=$Y$6)+(($Y$13:$Y$512=$Y$7)+(($Y$13:$Y$512=$Z$6)+(($Y$13:$Y$512=$Z$7))))))))),ROW($A$13:$A$512)-ROW($A$13)+1),ROWS(I$13:I184))))</f>
        <v/>
      </c>
      <c r="J184" s="136"/>
      <c r="Q184" s="44">
        <f>Nut_StatusTool!A178</f>
        <v>172</v>
      </c>
      <c r="R184" s="44">
        <f>Nut_StatusTool!B178</f>
        <v>0</v>
      </c>
      <c r="S184" s="44">
        <f>Nut_StatusTool!C178</f>
        <v>0</v>
      </c>
      <c r="T184" s="44">
        <f>Nut_StatusTool!D178</f>
        <v>0</v>
      </c>
      <c r="U184" s="44">
        <f>Nut_StatusTool!F178</f>
        <v>0</v>
      </c>
      <c r="V184" s="285" t="str">
        <f>Nut_StatusTool!K178</f>
        <v/>
      </c>
      <c r="W184" s="44" t="str">
        <f>Nut_StatusTool!L178</f>
        <v/>
      </c>
      <c r="X184" s="44" t="str">
        <f>Nut_StatusTool!M178</f>
        <v/>
      </c>
      <c r="Y184" s="44" t="str">
        <f>Nut_StatusTool!N178</f>
        <v/>
      </c>
    </row>
    <row r="185" spans="1:25">
      <c r="A185" s="182" t="str">
        <f t="array" ref="A185">IF(ROWS(A$13:A185)&gt;$S$5,"",INDEX(Q$13:Q$512,SMALL(IF(($W$13:$W$512=$W$6)+(($W$13:$W$512=$W$7)+(($W$13:$W$512=$W$8)+(($X$13:$X$512=$X$6)+(($X$13:$X$512=$X$7)+(($Y$13:$Y$512=$Y$6)+(($Y$13:$Y$512=$Y$7)+(($Y$13:$Y$512=$Z$6)+(($Y$13:$Y$512=$Z$7))))))))),ROW($A$13:$A$512)-ROW($A$13)+1),ROWS(A$13:A185))))</f>
        <v/>
      </c>
      <c r="B185" s="290" t="str">
        <f t="array" ref="B185">IF(ROWS(B$13:B185)&gt;$S$5,"",INDEX(R$13:R$512,SMALL(IF(($W$13:$W$512=$W$6)+(($W$13:$W$512=$W$7)+(($W$13:$W$512=$W$8)+(($X$13:$X$512=$X$6)+(($X$13:$X$512=$X$7)+(($Y$13:$Y$512=$Y$6)+(($Y$13:$Y$512=$Y$7)+(($Y$13:$Y$512=$Z$6)+(($Y$13:$Y$512=$Z$7))))))))),ROW($A$13:$A$512)-ROW($A$13)+1),ROWS(B$13:B185))))</f>
        <v/>
      </c>
      <c r="C185" s="290" t="str">
        <f t="array" ref="C185">IF(ROWS(C$13:C185)&gt;$S$5,"",INDEX(S$13:S$512,SMALL(IF(($W$13:$W$512=$W$6)+(($W$13:$W$512=$W$7)+(($W$13:$W$512=$W$8)+(($X$13:$X$512=$X$6)+(($X$13:$X$512=$X$7)+(($Y$13:$Y$512=$Y$6)+(($Y$13:$Y$512=$Y$7)+(($Y$13:$Y$512=$Z$6)+(($Y$13:$Y$512=$Z$7))))))))),ROW($A$13:$A$512)-ROW($A$13)+1),ROWS(C$13:C185))))</f>
        <v/>
      </c>
      <c r="D185" s="316" t="str">
        <f t="array" ref="D185">IF(ROWS(D$13:D185)&gt;$S$5,"",INDEX(T$13:T$512,SMALL(IF(($W$13:$W$512=$W$6)+(($W$13:$W$512=$W$7)+(($W$13:$W$512=$W$8)+(($X$13:$X$512=$X$6)+(($X$13:$X$512=$X$7)+(($Y$13:$Y$512=$Y$6)+(($Y$13:$Y$512=$Y$7)+(($Y$13:$Y$512=$Z$6)+(($Y$13:$Y$512=$Z$7))))))))),ROW($A$13:$A$512)-ROW($A$13)+1),ROWS(D$13:D185))))</f>
        <v/>
      </c>
      <c r="E185" s="182" t="str">
        <f t="array" ref="E185">IF(ROWS(E$13:E185)&gt;$S$5,"",INDEX(U$13:U$512,SMALL(IF(($W$13:$W$512=$W$6)+(($W$13:$W$512=$W$7)+(($W$13:$W$512=$W$8)+(($X$13:$X$512=$X$6)+(($X$13:$X$512=$X$7)+(($Y$13:$Y$512=$Y$6)+(($Y$13:$Y$512=$Y$7)+(($Y$13:$Y$512=$Z$6)+(($Y$13:$Y$512=$Z$7))))))))),ROW($A$13:$A$512)-ROW($A$13)+1),ROWS(E$13:E185))))</f>
        <v/>
      </c>
      <c r="F185" s="182" t="str">
        <f t="array" ref="F185">IF(ROWS(F$13:F185)&gt;$S$5,"",INDEX(V$13:V$512,SMALL(IF(($W$13:$W$512=$W$6)+(($W$13:$W$512=$W$7)+(($W$13:$W$512=$W$8)+(($X$13:$X$512=$X$6)+(($X$13:$X$512=$X$7)+(($Y$13:$Y$512=$Y$6)+(($Y$13:$Y$512=$Y$7)+(($Y$13:$Y$512=$Z$6)+(($Y$13:$Y$512=$Z$7))))))))),ROW($A$13:$A$512)-ROW($A$13)+1),ROWS(F$13:F185))))</f>
        <v/>
      </c>
      <c r="G185" s="351" t="str">
        <f t="array" ref="G185">IF(ROWS(G$13:G185)&gt;$S$5,"",INDEX(W$13:W$512,SMALL(IF(($W$13:$W$512=$W$6)+(($W$13:$W$512=$W$7)+(($W$13:$W$512=$W$8)+(($X$13:$X$512=$X$6)+(($X$13:$X$512=$X$7)+(($Y$13:$Y$512=$Y$6)+(($Y$13:$Y$512=$Y$7)+(($Y$13:$Y$512=$Z$6)+(($Y$13:$Y$512=$Z$7))))))))),ROW($A$13:$A$512)-ROW($A$13)+1),ROWS(G$13:G185))))</f>
        <v/>
      </c>
      <c r="H185" s="351" t="str">
        <f t="array" ref="H185">IF(ROWS(H$13:H185)&gt;$S$5,"",INDEX(X$13:X$512,SMALL(IF(($W$13:$W$512=$W$6)+(($W$13:$W$512=$W$7)+(($W$13:$W$512=$W$8)+(($X$13:$X$512=$X$6)+(($X$13:$X$512=$X$7)+(($Y$13:$Y$512=$Y$6)+(($Y$13:$Y$512=$Y$7)+(($Y$13:$Y$512=$Z$6)+(($Y$13:$Y$512=$Z$7))))))))),ROW($A$13:$A$512)-ROW($A$13)+1),ROWS(H$13:H185))))</f>
        <v/>
      </c>
      <c r="I185" s="351" t="str">
        <f t="array" ref="I185">IF(ROWS(I$13:I185)&gt;$S$5,"",INDEX(Y$13:Y$512,SMALL(IF(($W$13:$W$512=$W$6)+(($W$13:$W$512=$W$7)+(($W$13:$W$512=$W$8)+(($X$13:$X$512=$X$6)+(($X$13:$X$512=$X$7)+(($Y$13:$Y$512=$Y$6)+(($Y$13:$Y$512=$Y$7)+(($Y$13:$Y$512=$Z$6)+(($Y$13:$Y$512=$Z$7))))))))),ROW($A$13:$A$512)-ROW($A$13)+1),ROWS(I$13:I185))))</f>
        <v/>
      </c>
      <c r="J185" s="136"/>
      <c r="Q185" s="44">
        <f>Nut_StatusTool!A179</f>
        <v>173</v>
      </c>
      <c r="R185" s="44">
        <f>Nut_StatusTool!B179</f>
        <v>0</v>
      </c>
      <c r="S185" s="44">
        <f>Nut_StatusTool!C179</f>
        <v>0</v>
      </c>
      <c r="T185" s="44">
        <f>Nut_StatusTool!D179</f>
        <v>0</v>
      </c>
      <c r="U185" s="44">
        <f>Nut_StatusTool!F179</f>
        <v>0</v>
      </c>
      <c r="V185" s="285" t="str">
        <f>Nut_StatusTool!K179</f>
        <v/>
      </c>
      <c r="W185" s="44" t="str">
        <f>Nut_StatusTool!L179</f>
        <v/>
      </c>
      <c r="X185" s="44" t="str">
        <f>Nut_StatusTool!M179</f>
        <v/>
      </c>
      <c r="Y185" s="44" t="str">
        <f>Nut_StatusTool!N179</f>
        <v/>
      </c>
    </row>
    <row r="186" spans="1:25">
      <c r="A186" s="182" t="str">
        <f t="array" ref="A186">IF(ROWS(A$13:A186)&gt;$S$5,"",INDEX(Q$13:Q$512,SMALL(IF(($W$13:$W$512=$W$6)+(($W$13:$W$512=$W$7)+(($W$13:$W$512=$W$8)+(($X$13:$X$512=$X$6)+(($X$13:$X$512=$X$7)+(($Y$13:$Y$512=$Y$6)+(($Y$13:$Y$512=$Y$7)+(($Y$13:$Y$512=$Z$6)+(($Y$13:$Y$512=$Z$7))))))))),ROW($A$13:$A$512)-ROW($A$13)+1),ROWS(A$13:A186))))</f>
        <v/>
      </c>
      <c r="B186" s="290" t="str">
        <f t="array" ref="B186">IF(ROWS(B$13:B186)&gt;$S$5,"",INDEX(R$13:R$512,SMALL(IF(($W$13:$W$512=$W$6)+(($W$13:$W$512=$W$7)+(($W$13:$W$512=$W$8)+(($X$13:$X$512=$X$6)+(($X$13:$X$512=$X$7)+(($Y$13:$Y$512=$Y$6)+(($Y$13:$Y$512=$Y$7)+(($Y$13:$Y$512=$Z$6)+(($Y$13:$Y$512=$Z$7))))))))),ROW($A$13:$A$512)-ROW($A$13)+1),ROWS(B$13:B186))))</f>
        <v/>
      </c>
      <c r="C186" s="290" t="str">
        <f t="array" ref="C186">IF(ROWS(C$13:C186)&gt;$S$5,"",INDEX(S$13:S$512,SMALL(IF(($W$13:$W$512=$W$6)+(($W$13:$W$512=$W$7)+(($W$13:$W$512=$W$8)+(($X$13:$X$512=$X$6)+(($X$13:$X$512=$X$7)+(($Y$13:$Y$512=$Y$6)+(($Y$13:$Y$512=$Y$7)+(($Y$13:$Y$512=$Z$6)+(($Y$13:$Y$512=$Z$7))))))))),ROW($A$13:$A$512)-ROW($A$13)+1),ROWS(C$13:C186))))</f>
        <v/>
      </c>
      <c r="D186" s="316" t="str">
        <f t="array" ref="D186">IF(ROWS(D$13:D186)&gt;$S$5,"",INDEX(T$13:T$512,SMALL(IF(($W$13:$W$512=$W$6)+(($W$13:$W$512=$W$7)+(($W$13:$W$512=$W$8)+(($X$13:$X$512=$X$6)+(($X$13:$X$512=$X$7)+(($Y$13:$Y$512=$Y$6)+(($Y$13:$Y$512=$Y$7)+(($Y$13:$Y$512=$Z$6)+(($Y$13:$Y$512=$Z$7))))))))),ROW($A$13:$A$512)-ROW($A$13)+1),ROWS(D$13:D186))))</f>
        <v/>
      </c>
      <c r="E186" s="182" t="str">
        <f t="array" ref="E186">IF(ROWS(E$13:E186)&gt;$S$5,"",INDEX(U$13:U$512,SMALL(IF(($W$13:$W$512=$W$6)+(($W$13:$W$512=$W$7)+(($W$13:$W$512=$W$8)+(($X$13:$X$512=$X$6)+(($X$13:$X$512=$X$7)+(($Y$13:$Y$512=$Y$6)+(($Y$13:$Y$512=$Y$7)+(($Y$13:$Y$512=$Z$6)+(($Y$13:$Y$512=$Z$7))))))))),ROW($A$13:$A$512)-ROW($A$13)+1),ROWS(E$13:E186))))</f>
        <v/>
      </c>
      <c r="F186" s="182" t="str">
        <f t="array" ref="F186">IF(ROWS(F$13:F186)&gt;$S$5,"",INDEX(V$13:V$512,SMALL(IF(($W$13:$W$512=$W$6)+(($W$13:$W$512=$W$7)+(($W$13:$W$512=$W$8)+(($X$13:$X$512=$X$6)+(($X$13:$X$512=$X$7)+(($Y$13:$Y$512=$Y$6)+(($Y$13:$Y$512=$Y$7)+(($Y$13:$Y$512=$Z$6)+(($Y$13:$Y$512=$Z$7))))))))),ROW($A$13:$A$512)-ROW($A$13)+1),ROWS(F$13:F186))))</f>
        <v/>
      </c>
      <c r="G186" s="351" t="str">
        <f t="array" ref="G186">IF(ROWS(G$13:G186)&gt;$S$5,"",INDEX(W$13:W$512,SMALL(IF(($W$13:$W$512=$W$6)+(($W$13:$W$512=$W$7)+(($W$13:$W$512=$W$8)+(($X$13:$X$512=$X$6)+(($X$13:$X$512=$X$7)+(($Y$13:$Y$512=$Y$6)+(($Y$13:$Y$512=$Y$7)+(($Y$13:$Y$512=$Z$6)+(($Y$13:$Y$512=$Z$7))))))))),ROW($A$13:$A$512)-ROW($A$13)+1),ROWS(G$13:G186))))</f>
        <v/>
      </c>
      <c r="H186" s="351" t="str">
        <f t="array" ref="H186">IF(ROWS(H$13:H186)&gt;$S$5,"",INDEX(X$13:X$512,SMALL(IF(($W$13:$W$512=$W$6)+(($W$13:$W$512=$W$7)+(($W$13:$W$512=$W$8)+(($X$13:$X$512=$X$6)+(($X$13:$X$512=$X$7)+(($Y$13:$Y$512=$Y$6)+(($Y$13:$Y$512=$Y$7)+(($Y$13:$Y$512=$Z$6)+(($Y$13:$Y$512=$Z$7))))))))),ROW($A$13:$A$512)-ROW($A$13)+1),ROWS(H$13:H186))))</f>
        <v/>
      </c>
      <c r="I186" s="351" t="str">
        <f t="array" ref="I186">IF(ROWS(I$13:I186)&gt;$S$5,"",INDEX(Y$13:Y$512,SMALL(IF(($W$13:$W$512=$W$6)+(($W$13:$W$512=$W$7)+(($W$13:$W$512=$W$8)+(($X$13:$X$512=$X$6)+(($X$13:$X$512=$X$7)+(($Y$13:$Y$512=$Y$6)+(($Y$13:$Y$512=$Y$7)+(($Y$13:$Y$512=$Z$6)+(($Y$13:$Y$512=$Z$7))))))))),ROW($A$13:$A$512)-ROW($A$13)+1),ROWS(I$13:I186))))</f>
        <v/>
      </c>
      <c r="J186" s="136"/>
      <c r="Q186" s="44">
        <f>Nut_StatusTool!A180</f>
        <v>174</v>
      </c>
      <c r="R186" s="44">
        <f>Nut_StatusTool!B180</f>
        <v>0</v>
      </c>
      <c r="S186" s="44">
        <f>Nut_StatusTool!C180</f>
        <v>0</v>
      </c>
      <c r="T186" s="44">
        <f>Nut_StatusTool!D180</f>
        <v>0</v>
      </c>
      <c r="U186" s="44">
        <f>Nut_StatusTool!F180</f>
        <v>0</v>
      </c>
      <c r="V186" s="285" t="str">
        <f>Nut_StatusTool!K180</f>
        <v/>
      </c>
      <c r="W186" s="44" t="str">
        <f>Nut_StatusTool!L180</f>
        <v/>
      </c>
      <c r="X186" s="44" t="str">
        <f>Nut_StatusTool!M180</f>
        <v/>
      </c>
      <c r="Y186" s="44" t="str">
        <f>Nut_StatusTool!N180</f>
        <v/>
      </c>
    </row>
    <row r="187" spans="1:25">
      <c r="A187" s="182" t="str">
        <f t="array" ref="A187">IF(ROWS(A$13:A187)&gt;$S$5,"",INDEX(Q$13:Q$512,SMALL(IF(($W$13:$W$512=$W$6)+(($W$13:$W$512=$W$7)+(($W$13:$W$512=$W$8)+(($X$13:$X$512=$X$6)+(($X$13:$X$512=$X$7)+(($Y$13:$Y$512=$Y$6)+(($Y$13:$Y$512=$Y$7)+(($Y$13:$Y$512=$Z$6)+(($Y$13:$Y$512=$Z$7))))))))),ROW($A$13:$A$512)-ROW($A$13)+1),ROWS(A$13:A187))))</f>
        <v/>
      </c>
      <c r="B187" s="290" t="str">
        <f t="array" ref="B187">IF(ROWS(B$13:B187)&gt;$S$5,"",INDEX(R$13:R$512,SMALL(IF(($W$13:$W$512=$W$6)+(($W$13:$W$512=$W$7)+(($W$13:$W$512=$W$8)+(($X$13:$X$512=$X$6)+(($X$13:$X$512=$X$7)+(($Y$13:$Y$512=$Y$6)+(($Y$13:$Y$512=$Y$7)+(($Y$13:$Y$512=$Z$6)+(($Y$13:$Y$512=$Z$7))))))))),ROW($A$13:$A$512)-ROW($A$13)+1),ROWS(B$13:B187))))</f>
        <v/>
      </c>
      <c r="C187" s="290" t="str">
        <f t="array" ref="C187">IF(ROWS(C$13:C187)&gt;$S$5,"",INDEX(S$13:S$512,SMALL(IF(($W$13:$W$512=$W$6)+(($W$13:$W$512=$W$7)+(($W$13:$W$512=$W$8)+(($X$13:$X$512=$X$6)+(($X$13:$X$512=$X$7)+(($Y$13:$Y$512=$Y$6)+(($Y$13:$Y$512=$Y$7)+(($Y$13:$Y$512=$Z$6)+(($Y$13:$Y$512=$Z$7))))))))),ROW($A$13:$A$512)-ROW($A$13)+1),ROWS(C$13:C187))))</f>
        <v/>
      </c>
      <c r="D187" s="316" t="str">
        <f t="array" ref="D187">IF(ROWS(D$13:D187)&gt;$S$5,"",INDEX(T$13:T$512,SMALL(IF(($W$13:$W$512=$W$6)+(($W$13:$W$512=$W$7)+(($W$13:$W$512=$W$8)+(($X$13:$X$512=$X$6)+(($X$13:$X$512=$X$7)+(($Y$13:$Y$512=$Y$6)+(($Y$13:$Y$512=$Y$7)+(($Y$13:$Y$512=$Z$6)+(($Y$13:$Y$512=$Z$7))))))))),ROW($A$13:$A$512)-ROW($A$13)+1),ROWS(D$13:D187))))</f>
        <v/>
      </c>
      <c r="E187" s="182" t="str">
        <f t="array" ref="E187">IF(ROWS(E$13:E187)&gt;$S$5,"",INDEX(U$13:U$512,SMALL(IF(($W$13:$W$512=$W$6)+(($W$13:$W$512=$W$7)+(($W$13:$W$512=$W$8)+(($X$13:$X$512=$X$6)+(($X$13:$X$512=$X$7)+(($Y$13:$Y$512=$Y$6)+(($Y$13:$Y$512=$Y$7)+(($Y$13:$Y$512=$Z$6)+(($Y$13:$Y$512=$Z$7))))))))),ROW($A$13:$A$512)-ROW($A$13)+1),ROWS(E$13:E187))))</f>
        <v/>
      </c>
      <c r="F187" s="182" t="str">
        <f t="array" ref="F187">IF(ROWS(F$13:F187)&gt;$S$5,"",INDEX(V$13:V$512,SMALL(IF(($W$13:$W$512=$W$6)+(($W$13:$W$512=$W$7)+(($W$13:$W$512=$W$8)+(($X$13:$X$512=$X$6)+(($X$13:$X$512=$X$7)+(($Y$13:$Y$512=$Y$6)+(($Y$13:$Y$512=$Y$7)+(($Y$13:$Y$512=$Z$6)+(($Y$13:$Y$512=$Z$7))))))))),ROW($A$13:$A$512)-ROW($A$13)+1),ROWS(F$13:F187))))</f>
        <v/>
      </c>
      <c r="G187" s="351" t="str">
        <f t="array" ref="G187">IF(ROWS(G$13:G187)&gt;$S$5,"",INDEX(W$13:W$512,SMALL(IF(($W$13:$W$512=$W$6)+(($W$13:$W$512=$W$7)+(($W$13:$W$512=$W$8)+(($X$13:$X$512=$X$6)+(($X$13:$X$512=$X$7)+(($Y$13:$Y$512=$Y$6)+(($Y$13:$Y$512=$Y$7)+(($Y$13:$Y$512=$Z$6)+(($Y$13:$Y$512=$Z$7))))))))),ROW($A$13:$A$512)-ROW($A$13)+1),ROWS(G$13:G187))))</f>
        <v/>
      </c>
      <c r="H187" s="351" t="str">
        <f t="array" ref="H187">IF(ROWS(H$13:H187)&gt;$S$5,"",INDEX(X$13:X$512,SMALL(IF(($W$13:$W$512=$W$6)+(($W$13:$W$512=$W$7)+(($W$13:$W$512=$W$8)+(($X$13:$X$512=$X$6)+(($X$13:$X$512=$X$7)+(($Y$13:$Y$512=$Y$6)+(($Y$13:$Y$512=$Y$7)+(($Y$13:$Y$512=$Z$6)+(($Y$13:$Y$512=$Z$7))))))))),ROW($A$13:$A$512)-ROW($A$13)+1),ROWS(H$13:H187))))</f>
        <v/>
      </c>
      <c r="I187" s="351" t="str">
        <f t="array" ref="I187">IF(ROWS(I$13:I187)&gt;$S$5,"",INDEX(Y$13:Y$512,SMALL(IF(($W$13:$W$512=$W$6)+(($W$13:$W$512=$W$7)+(($W$13:$W$512=$W$8)+(($X$13:$X$512=$X$6)+(($X$13:$X$512=$X$7)+(($Y$13:$Y$512=$Y$6)+(($Y$13:$Y$512=$Y$7)+(($Y$13:$Y$512=$Z$6)+(($Y$13:$Y$512=$Z$7))))))))),ROW($A$13:$A$512)-ROW($A$13)+1),ROWS(I$13:I187))))</f>
        <v/>
      </c>
      <c r="J187" s="136"/>
      <c r="Q187" s="44">
        <f>Nut_StatusTool!A181</f>
        <v>175</v>
      </c>
      <c r="R187" s="44">
        <f>Nut_StatusTool!B181</f>
        <v>0</v>
      </c>
      <c r="S187" s="44">
        <f>Nut_StatusTool!C181</f>
        <v>0</v>
      </c>
      <c r="T187" s="44">
        <f>Nut_StatusTool!D181</f>
        <v>0</v>
      </c>
      <c r="U187" s="44">
        <f>Nut_StatusTool!F181</f>
        <v>0</v>
      </c>
      <c r="V187" s="285" t="str">
        <f>Nut_StatusTool!K181</f>
        <v/>
      </c>
      <c r="W187" s="44" t="str">
        <f>Nut_StatusTool!L181</f>
        <v/>
      </c>
      <c r="X187" s="44" t="str">
        <f>Nut_StatusTool!M181</f>
        <v/>
      </c>
      <c r="Y187" s="44" t="str">
        <f>Nut_StatusTool!N181</f>
        <v/>
      </c>
    </row>
    <row r="188" spans="1:25">
      <c r="A188" s="182" t="str">
        <f t="array" ref="A188">IF(ROWS(A$13:A188)&gt;$S$5,"",INDEX(Q$13:Q$512,SMALL(IF(($W$13:$W$512=$W$6)+(($W$13:$W$512=$W$7)+(($W$13:$W$512=$W$8)+(($X$13:$X$512=$X$6)+(($X$13:$X$512=$X$7)+(($Y$13:$Y$512=$Y$6)+(($Y$13:$Y$512=$Y$7)+(($Y$13:$Y$512=$Z$6)+(($Y$13:$Y$512=$Z$7))))))))),ROW($A$13:$A$512)-ROW($A$13)+1),ROWS(A$13:A188))))</f>
        <v/>
      </c>
      <c r="B188" s="290" t="str">
        <f t="array" ref="B188">IF(ROWS(B$13:B188)&gt;$S$5,"",INDEX(R$13:R$512,SMALL(IF(($W$13:$W$512=$W$6)+(($W$13:$W$512=$W$7)+(($W$13:$W$512=$W$8)+(($X$13:$X$512=$X$6)+(($X$13:$X$512=$X$7)+(($Y$13:$Y$512=$Y$6)+(($Y$13:$Y$512=$Y$7)+(($Y$13:$Y$512=$Z$6)+(($Y$13:$Y$512=$Z$7))))))))),ROW($A$13:$A$512)-ROW($A$13)+1),ROWS(B$13:B188))))</f>
        <v/>
      </c>
      <c r="C188" s="290" t="str">
        <f t="array" ref="C188">IF(ROWS(C$13:C188)&gt;$S$5,"",INDEX(S$13:S$512,SMALL(IF(($W$13:$W$512=$W$6)+(($W$13:$W$512=$W$7)+(($W$13:$W$512=$W$8)+(($X$13:$X$512=$X$6)+(($X$13:$X$512=$X$7)+(($Y$13:$Y$512=$Y$6)+(($Y$13:$Y$512=$Y$7)+(($Y$13:$Y$512=$Z$6)+(($Y$13:$Y$512=$Z$7))))))))),ROW($A$13:$A$512)-ROW($A$13)+1),ROWS(C$13:C188))))</f>
        <v/>
      </c>
      <c r="D188" s="316" t="str">
        <f t="array" ref="D188">IF(ROWS(D$13:D188)&gt;$S$5,"",INDEX(T$13:T$512,SMALL(IF(($W$13:$W$512=$W$6)+(($W$13:$W$512=$W$7)+(($W$13:$W$512=$W$8)+(($X$13:$X$512=$X$6)+(($X$13:$X$512=$X$7)+(($Y$13:$Y$512=$Y$6)+(($Y$13:$Y$512=$Y$7)+(($Y$13:$Y$512=$Z$6)+(($Y$13:$Y$512=$Z$7))))))))),ROW($A$13:$A$512)-ROW($A$13)+1),ROWS(D$13:D188))))</f>
        <v/>
      </c>
      <c r="E188" s="182" t="str">
        <f t="array" ref="E188">IF(ROWS(E$13:E188)&gt;$S$5,"",INDEX(U$13:U$512,SMALL(IF(($W$13:$W$512=$W$6)+(($W$13:$W$512=$W$7)+(($W$13:$W$512=$W$8)+(($X$13:$X$512=$X$6)+(($X$13:$X$512=$X$7)+(($Y$13:$Y$512=$Y$6)+(($Y$13:$Y$512=$Y$7)+(($Y$13:$Y$512=$Z$6)+(($Y$13:$Y$512=$Z$7))))))))),ROW($A$13:$A$512)-ROW($A$13)+1),ROWS(E$13:E188))))</f>
        <v/>
      </c>
      <c r="F188" s="182" t="str">
        <f t="array" ref="F188">IF(ROWS(F$13:F188)&gt;$S$5,"",INDEX(V$13:V$512,SMALL(IF(($W$13:$W$512=$W$6)+(($W$13:$W$512=$W$7)+(($W$13:$W$512=$W$8)+(($X$13:$X$512=$X$6)+(($X$13:$X$512=$X$7)+(($Y$13:$Y$512=$Y$6)+(($Y$13:$Y$512=$Y$7)+(($Y$13:$Y$512=$Z$6)+(($Y$13:$Y$512=$Z$7))))))))),ROW($A$13:$A$512)-ROW($A$13)+1),ROWS(F$13:F188))))</f>
        <v/>
      </c>
      <c r="G188" s="351" t="str">
        <f t="array" ref="G188">IF(ROWS(G$13:G188)&gt;$S$5,"",INDEX(W$13:W$512,SMALL(IF(($W$13:$W$512=$W$6)+(($W$13:$W$512=$W$7)+(($W$13:$W$512=$W$8)+(($X$13:$X$512=$X$6)+(($X$13:$X$512=$X$7)+(($Y$13:$Y$512=$Y$6)+(($Y$13:$Y$512=$Y$7)+(($Y$13:$Y$512=$Z$6)+(($Y$13:$Y$512=$Z$7))))))))),ROW($A$13:$A$512)-ROW($A$13)+1),ROWS(G$13:G188))))</f>
        <v/>
      </c>
      <c r="H188" s="351" t="str">
        <f t="array" ref="H188">IF(ROWS(H$13:H188)&gt;$S$5,"",INDEX(X$13:X$512,SMALL(IF(($W$13:$W$512=$W$6)+(($W$13:$W$512=$W$7)+(($W$13:$W$512=$W$8)+(($X$13:$X$512=$X$6)+(($X$13:$X$512=$X$7)+(($Y$13:$Y$512=$Y$6)+(($Y$13:$Y$512=$Y$7)+(($Y$13:$Y$512=$Z$6)+(($Y$13:$Y$512=$Z$7))))))))),ROW($A$13:$A$512)-ROW($A$13)+1),ROWS(H$13:H188))))</f>
        <v/>
      </c>
      <c r="I188" s="351" t="str">
        <f t="array" ref="I188">IF(ROWS(I$13:I188)&gt;$S$5,"",INDEX(Y$13:Y$512,SMALL(IF(($W$13:$W$512=$W$6)+(($W$13:$W$512=$W$7)+(($W$13:$W$512=$W$8)+(($X$13:$X$512=$X$6)+(($X$13:$X$512=$X$7)+(($Y$13:$Y$512=$Y$6)+(($Y$13:$Y$512=$Y$7)+(($Y$13:$Y$512=$Z$6)+(($Y$13:$Y$512=$Z$7))))))))),ROW($A$13:$A$512)-ROW($A$13)+1),ROWS(I$13:I188))))</f>
        <v/>
      </c>
      <c r="J188" s="136"/>
      <c r="Q188" s="44">
        <f>Nut_StatusTool!A182</f>
        <v>176</v>
      </c>
      <c r="R188" s="44">
        <f>Nut_StatusTool!B182</f>
        <v>0</v>
      </c>
      <c r="S188" s="44">
        <f>Nut_StatusTool!C182</f>
        <v>0</v>
      </c>
      <c r="T188" s="44">
        <f>Nut_StatusTool!D182</f>
        <v>0</v>
      </c>
      <c r="U188" s="44">
        <f>Nut_StatusTool!F182</f>
        <v>0</v>
      </c>
      <c r="V188" s="285" t="str">
        <f>Nut_StatusTool!K182</f>
        <v/>
      </c>
      <c r="W188" s="44" t="str">
        <f>Nut_StatusTool!L182</f>
        <v/>
      </c>
      <c r="X188" s="44" t="str">
        <f>Nut_StatusTool!M182</f>
        <v/>
      </c>
      <c r="Y188" s="44" t="str">
        <f>Nut_StatusTool!N182</f>
        <v/>
      </c>
    </row>
    <row r="189" spans="1:25">
      <c r="A189" s="182" t="str">
        <f t="array" ref="A189">IF(ROWS(A$13:A189)&gt;$S$5,"",INDEX(Q$13:Q$512,SMALL(IF(($W$13:$W$512=$W$6)+(($W$13:$W$512=$W$7)+(($W$13:$W$512=$W$8)+(($X$13:$X$512=$X$6)+(($X$13:$X$512=$X$7)+(($Y$13:$Y$512=$Y$6)+(($Y$13:$Y$512=$Y$7)+(($Y$13:$Y$512=$Z$6)+(($Y$13:$Y$512=$Z$7))))))))),ROW($A$13:$A$512)-ROW($A$13)+1),ROWS(A$13:A189))))</f>
        <v/>
      </c>
      <c r="B189" s="290" t="str">
        <f t="array" ref="B189">IF(ROWS(B$13:B189)&gt;$S$5,"",INDEX(R$13:R$512,SMALL(IF(($W$13:$W$512=$W$6)+(($W$13:$W$512=$W$7)+(($W$13:$W$512=$W$8)+(($X$13:$X$512=$X$6)+(($X$13:$X$512=$X$7)+(($Y$13:$Y$512=$Y$6)+(($Y$13:$Y$512=$Y$7)+(($Y$13:$Y$512=$Z$6)+(($Y$13:$Y$512=$Z$7))))))))),ROW($A$13:$A$512)-ROW($A$13)+1),ROWS(B$13:B189))))</f>
        <v/>
      </c>
      <c r="C189" s="290" t="str">
        <f t="array" ref="C189">IF(ROWS(C$13:C189)&gt;$S$5,"",INDEX(S$13:S$512,SMALL(IF(($W$13:$W$512=$W$6)+(($W$13:$W$512=$W$7)+(($W$13:$W$512=$W$8)+(($X$13:$X$512=$X$6)+(($X$13:$X$512=$X$7)+(($Y$13:$Y$512=$Y$6)+(($Y$13:$Y$512=$Y$7)+(($Y$13:$Y$512=$Z$6)+(($Y$13:$Y$512=$Z$7))))))))),ROW($A$13:$A$512)-ROW($A$13)+1),ROWS(C$13:C189))))</f>
        <v/>
      </c>
      <c r="D189" s="316" t="str">
        <f t="array" ref="D189">IF(ROWS(D$13:D189)&gt;$S$5,"",INDEX(T$13:T$512,SMALL(IF(($W$13:$W$512=$W$6)+(($W$13:$W$512=$W$7)+(($W$13:$W$512=$W$8)+(($X$13:$X$512=$X$6)+(($X$13:$X$512=$X$7)+(($Y$13:$Y$512=$Y$6)+(($Y$13:$Y$512=$Y$7)+(($Y$13:$Y$512=$Z$6)+(($Y$13:$Y$512=$Z$7))))))))),ROW($A$13:$A$512)-ROW($A$13)+1),ROWS(D$13:D189))))</f>
        <v/>
      </c>
      <c r="E189" s="182" t="str">
        <f t="array" ref="E189">IF(ROWS(E$13:E189)&gt;$S$5,"",INDEX(U$13:U$512,SMALL(IF(($W$13:$W$512=$W$6)+(($W$13:$W$512=$W$7)+(($W$13:$W$512=$W$8)+(($X$13:$X$512=$X$6)+(($X$13:$X$512=$X$7)+(($Y$13:$Y$512=$Y$6)+(($Y$13:$Y$512=$Y$7)+(($Y$13:$Y$512=$Z$6)+(($Y$13:$Y$512=$Z$7))))))))),ROW($A$13:$A$512)-ROW($A$13)+1),ROWS(E$13:E189))))</f>
        <v/>
      </c>
      <c r="F189" s="182" t="str">
        <f t="array" ref="F189">IF(ROWS(F$13:F189)&gt;$S$5,"",INDEX(V$13:V$512,SMALL(IF(($W$13:$W$512=$W$6)+(($W$13:$W$512=$W$7)+(($W$13:$W$512=$W$8)+(($X$13:$X$512=$X$6)+(($X$13:$X$512=$X$7)+(($Y$13:$Y$512=$Y$6)+(($Y$13:$Y$512=$Y$7)+(($Y$13:$Y$512=$Z$6)+(($Y$13:$Y$512=$Z$7))))))))),ROW($A$13:$A$512)-ROW($A$13)+1),ROWS(F$13:F189))))</f>
        <v/>
      </c>
      <c r="G189" s="351" t="str">
        <f t="array" ref="G189">IF(ROWS(G$13:G189)&gt;$S$5,"",INDEX(W$13:W$512,SMALL(IF(($W$13:$W$512=$W$6)+(($W$13:$W$512=$W$7)+(($W$13:$W$512=$W$8)+(($X$13:$X$512=$X$6)+(($X$13:$X$512=$X$7)+(($Y$13:$Y$512=$Y$6)+(($Y$13:$Y$512=$Y$7)+(($Y$13:$Y$512=$Z$6)+(($Y$13:$Y$512=$Z$7))))))))),ROW($A$13:$A$512)-ROW($A$13)+1),ROWS(G$13:G189))))</f>
        <v/>
      </c>
      <c r="H189" s="351" t="str">
        <f t="array" ref="H189">IF(ROWS(H$13:H189)&gt;$S$5,"",INDEX(X$13:X$512,SMALL(IF(($W$13:$W$512=$W$6)+(($W$13:$W$512=$W$7)+(($W$13:$W$512=$W$8)+(($X$13:$X$512=$X$6)+(($X$13:$X$512=$X$7)+(($Y$13:$Y$512=$Y$6)+(($Y$13:$Y$512=$Y$7)+(($Y$13:$Y$512=$Z$6)+(($Y$13:$Y$512=$Z$7))))))))),ROW($A$13:$A$512)-ROW($A$13)+1),ROWS(H$13:H189))))</f>
        <v/>
      </c>
      <c r="I189" s="351" t="str">
        <f t="array" ref="I189">IF(ROWS(I$13:I189)&gt;$S$5,"",INDEX(Y$13:Y$512,SMALL(IF(($W$13:$W$512=$W$6)+(($W$13:$W$512=$W$7)+(($W$13:$W$512=$W$8)+(($X$13:$X$512=$X$6)+(($X$13:$X$512=$X$7)+(($Y$13:$Y$512=$Y$6)+(($Y$13:$Y$512=$Y$7)+(($Y$13:$Y$512=$Z$6)+(($Y$13:$Y$512=$Z$7))))))))),ROW($A$13:$A$512)-ROW($A$13)+1),ROWS(I$13:I189))))</f>
        <v/>
      </c>
      <c r="J189" s="136"/>
      <c r="Q189" s="44">
        <f>Nut_StatusTool!A183</f>
        <v>177</v>
      </c>
      <c r="R189" s="44">
        <f>Nut_StatusTool!B183</f>
        <v>0</v>
      </c>
      <c r="S189" s="44">
        <f>Nut_StatusTool!C183</f>
        <v>0</v>
      </c>
      <c r="T189" s="44">
        <f>Nut_StatusTool!D183</f>
        <v>0</v>
      </c>
      <c r="U189" s="44">
        <f>Nut_StatusTool!F183</f>
        <v>0</v>
      </c>
      <c r="V189" s="285" t="str">
        <f>Nut_StatusTool!K183</f>
        <v/>
      </c>
      <c r="W189" s="44" t="str">
        <f>Nut_StatusTool!L183</f>
        <v/>
      </c>
      <c r="X189" s="44" t="str">
        <f>Nut_StatusTool!M183</f>
        <v/>
      </c>
      <c r="Y189" s="44" t="str">
        <f>Nut_StatusTool!N183</f>
        <v/>
      </c>
    </row>
    <row r="190" spans="1:25">
      <c r="A190" s="182" t="str">
        <f t="array" ref="A190">IF(ROWS(A$13:A190)&gt;$S$5,"",INDEX(Q$13:Q$512,SMALL(IF(($W$13:$W$512=$W$6)+(($W$13:$W$512=$W$7)+(($W$13:$W$512=$W$8)+(($X$13:$X$512=$X$6)+(($X$13:$X$512=$X$7)+(($Y$13:$Y$512=$Y$6)+(($Y$13:$Y$512=$Y$7)+(($Y$13:$Y$512=$Z$6)+(($Y$13:$Y$512=$Z$7))))))))),ROW($A$13:$A$512)-ROW($A$13)+1),ROWS(A$13:A190))))</f>
        <v/>
      </c>
      <c r="B190" s="290" t="str">
        <f t="array" ref="B190">IF(ROWS(B$13:B190)&gt;$S$5,"",INDEX(R$13:R$512,SMALL(IF(($W$13:$W$512=$W$6)+(($W$13:$W$512=$W$7)+(($W$13:$W$512=$W$8)+(($X$13:$X$512=$X$6)+(($X$13:$X$512=$X$7)+(($Y$13:$Y$512=$Y$6)+(($Y$13:$Y$512=$Y$7)+(($Y$13:$Y$512=$Z$6)+(($Y$13:$Y$512=$Z$7))))))))),ROW($A$13:$A$512)-ROW($A$13)+1),ROWS(B$13:B190))))</f>
        <v/>
      </c>
      <c r="C190" s="290" t="str">
        <f t="array" ref="C190">IF(ROWS(C$13:C190)&gt;$S$5,"",INDEX(S$13:S$512,SMALL(IF(($W$13:$W$512=$W$6)+(($W$13:$W$512=$W$7)+(($W$13:$W$512=$W$8)+(($X$13:$X$512=$X$6)+(($X$13:$X$512=$X$7)+(($Y$13:$Y$512=$Y$6)+(($Y$13:$Y$512=$Y$7)+(($Y$13:$Y$512=$Z$6)+(($Y$13:$Y$512=$Z$7))))))))),ROW($A$13:$A$512)-ROW($A$13)+1),ROWS(C$13:C190))))</f>
        <v/>
      </c>
      <c r="D190" s="316" t="str">
        <f t="array" ref="D190">IF(ROWS(D$13:D190)&gt;$S$5,"",INDEX(T$13:T$512,SMALL(IF(($W$13:$W$512=$W$6)+(($W$13:$W$512=$W$7)+(($W$13:$W$512=$W$8)+(($X$13:$X$512=$X$6)+(($X$13:$X$512=$X$7)+(($Y$13:$Y$512=$Y$6)+(($Y$13:$Y$512=$Y$7)+(($Y$13:$Y$512=$Z$6)+(($Y$13:$Y$512=$Z$7))))))))),ROW($A$13:$A$512)-ROW($A$13)+1),ROWS(D$13:D190))))</f>
        <v/>
      </c>
      <c r="E190" s="182" t="str">
        <f t="array" ref="E190">IF(ROWS(E$13:E190)&gt;$S$5,"",INDEX(U$13:U$512,SMALL(IF(($W$13:$W$512=$W$6)+(($W$13:$W$512=$W$7)+(($W$13:$W$512=$W$8)+(($X$13:$X$512=$X$6)+(($X$13:$X$512=$X$7)+(($Y$13:$Y$512=$Y$6)+(($Y$13:$Y$512=$Y$7)+(($Y$13:$Y$512=$Z$6)+(($Y$13:$Y$512=$Z$7))))))))),ROW($A$13:$A$512)-ROW($A$13)+1),ROWS(E$13:E190))))</f>
        <v/>
      </c>
      <c r="F190" s="182" t="str">
        <f t="array" ref="F190">IF(ROWS(F$13:F190)&gt;$S$5,"",INDEX(V$13:V$512,SMALL(IF(($W$13:$W$512=$W$6)+(($W$13:$W$512=$W$7)+(($W$13:$W$512=$W$8)+(($X$13:$X$512=$X$6)+(($X$13:$X$512=$X$7)+(($Y$13:$Y$512=$Y$6)+(($Y$13:$Y$512=$Y$7)+(($Y$13:$Y$512=$Z$6)+(($Y$13:$Y$512=$Z$7))))))))),ROW($A$13:$A$512)-ROW($A$13)+1),ROWS(F$13:F190))))</f>
        <v/>
      </c>
      <c r="G190" s="351" t="str">
        <f t="array" ref="G190">IF(ROWS(G$13:G190)&gt;$S$5,"",INDEX(W$13:W$512,SMALL(IF(($W$13:$W$512=$W$6)+(($W$13:$W$512=$W$7)+(($W$13:$W$512=$W$8)+(($X$13:$X$512=$X$6)+(($X$13:$X$512=$X$7)+(($Y$13:$Y$512=$Y$6)+(($Y$13:$Y$512=$Y$7)+(($Y$13:$Y$512=$Z$6)+(($Y$13:$Y$512=$Z$7))))))))),ROW($A$13:$A$512)-ROW($A$13)+1),ROWS(G$13:G190))))</f>
        <v/>
      </c>
      <c r="H190" s="351" t="str">
        <f t="array" ref="H190">IF(ROWS(H$13:H190)&gt;$S$5,"",INDEX(X$13:X$512,SMALL(IF(($W$13:$W$512=$W$6)+(($W$13:$W$512=$W$7)+(($W$13:$W$512=$W$8)+(($X$13:$X$512=$X$6)+(($X$13:$X$512=$X$7)+(($Y$13:$Y$512=$Y$6)+(($Y$13:$Y$512=$Y$7)+(($Y$13:$Y$512=$Z$6)+(($Y$13:$Y$512=$Z$7))))))))),ROW($A$13:$A$512)-ROW($A$13)+1),ROWS(H$13:H190))))</f>
        <v/>
      </c>
      <c r="I190" s="351" t="str">
        <f t="array" ref="I190">IF(ROWS(I$13:I190)&gt;$S$5,"",INDEX(Y$13:Y$512,SMALL(IF(($W$13:$W$512=$W$6)+(($W$13:$W$512=$W$7)+(($W$13:$W$512=$W$8)+(($X$13:$X$512=$X$6)+(($X$13:$X$512=$X$7)+(($Y$13:$Y$512=$Y$6)+(($Y$13:$Y$512=$Y$7)+(($Y$13:$Y$512=$Z$6)+(($Y$13:$Y$512=$Z$7))))))))),ROW($A$13:$A$512)-ROW($A$13)+1),ROWS(I$13:I190))))</f>
        <v/>
      </c>
      <c r="J190" s="136"/>
      <c r="Q190" s="44">
        <f>Nut_StatusTool!A184</f>
        <v>178</v>
      </c>
      <c r="R190" s="44">
        <f>Nut_StatusTool!B184</f>
        <v>0</v>
      </c>
      <c r="S190" s="44">
        <f>Nut_StatusTool!C184</f>
        <v>0</v>
      </c>
      <c r="T190" s="44">
        <f>Nut_StatusTool!D184</f>
        <v>0</v>
      </c>
      <c r="U190" s="44">
        <f>Nut_StatusTool!F184</f>
        <v>0</v>
      </c>
      <c r="V190" s="285" t="str">
        <f>Nut_StatusTool!K184</f>
        <v/>
      </c>
      <c r="W190" s="44" t="str">
        <f>Nut_StatusTool!L184</f>
        <v/>
      </c>
      <c r="X190" s="44" t="str">
        <f>Nut_StatusTool!M184</f>
        <v/>
      </c>
      <c r="Y190" s="44" t="str">
        <f>Nut_StatusTool!N184</f>
        <v/>
      </c>
    </row>
    <row r="191" spans="1:25">
      <c r="A191" s="182" t="str">
        <f t="array" ref="A191">IF(ROWS(A$13:A191)&gt;$S$5,"",INDEX(Q$13:Q$512,SMALL(IF(($W$13:$W$512=$W$6)+(($W$13:$W$512=$W$7)+(($W$13:$W$512=$W$8)+(($X$13:$X$512=$X$6)+(($X$13:$X$512=$X$7)+(($Y$13:$Y$512=$Y$6)+(($Y$13:$Y$512=$Y$7)+(($Y$13:$Y$512=$Z$6)+(($Y$13:$Y$512=$Z$7))))))))),ROW($A$13:$A$512)-ROW($A$13)+1),ROWS(A$13:A191))))</f>
        <v/>
      </c>
      <c r="B191" s="290" t="str">
        <f t="array" ref="B191">IF(ROWS(B$13:B191)&gt;$S$5,"",INDEX(R$13:R$512,SMALL(IF(($W$13:$W$512=$W$6)+(($W$13:$W$512=$W$7)+(($W$13:$W$512=$W$8)+(($X$13:$X$512=$X$6)+(($X$13:$X$512=$X$7)+(($Y$13:$Y$512=$Y$6)+(($Y$13:$Y$512=$Y$7)+(($Y$13:$Y$512=$Z$6)+(($Y$13:$Y$512=$Z$7))))))))),ROW($A$13:$A$512)-ROW($A$13)+1),ROWS(B$13:B191))))</f>
        <v/>
      </c>
      <c r="C191" s="290" t="str">
        <f t="array" ref="C191">IF(ROWS(C$13:C191)&gt;$S$5,"",INDEX(S$13:S$512,SMALL(IF(($W$13:$W$512=$W$6)+(($W$13:$W$512=$W$7)+(($W$13:$W$512=$W$8)+(($X$13:$X$512=$X$6)+(($X$13:$X$512=$X$7)+(($Y$13:$Y$512=$Y$6)+(($Y$13:$Y$512=$Y$7)+(($Y$13:$Y$512=$Z$6)+(($Y$13:$Y$512=$Z$7))))))))),ROW($A$13:$A$512)-ROW($A$13)+1),ROWS(C$13:C191))))</f>
        <v/>
      </c>
      <c r="D191" s="316" t="str">
        <f t="array" ref="D191">IF(ROWS(D$13:D191)&gt;$S$5,"",INDEX(T$13:T$512,SMALL(IF(($W$13:$W$512=$W$6)+(($W$13:$W$512=$W$7)+(($W$13:$W$512=$W$8)+(($X$13:$X$512=$X$6)+(($X$13:$X$512=$X$7)+(($Y$13:$Y$512=$Y$6)+(($Y$13:$Y$512=$Y$7)+(($Y$13:$Y$512=$Z$6)+(($Y$13:$Y$512=$Z$7))))))))),ROW($A$13:$A$512)-ROW($A$13)+1),ROWS(D$13:D191))))</f>
        <v/>
      </c>
      <c r="E191" s="182" t="str">
        <f t="array" ref="E191">IF(ROWS(E$13:E191)&gt;$S$5,"",INDEX(U$13:U$512,SMALL(IF(($W$13:$W$512=$W$6)+(($W$13:$W$512=$W$7)+(($W$13:$W$512=$W$8)+(($X$13:$X$512=$X$6)+(($X$13:$X$512=$X$7)+(($Y$13:$Y$512=$Y$6)+(($Y$13:$Y$512=$Y$7)+(($Y$13:$Y$512=$Z$6)+(($Y$13:$Y$512=$Z$7))))))))),ROW($A$13:$A$512)-ROW($A$13)+1),ROWS(E$13:E191))))</f>
        <v/>
      </c>
      <c r="F191" s="182" t="str">
        <f t="array" ref="F191">IF(ROWS(F$13:F191)&gt;$S$5,"",INDEX(V$13:V$512,SMALL(IF(($W$13:$W$512=$W$6)+(($W$13:$W$512=$W$7)+(($W$13:$W$512=$W$8)+(($X$13:$X$512=$X$6)+(($X$13:$X$512=$X$7)+(($Y$13:$Y$512=$Y$6)+(($Y$13:$Y$512=$Y$7)+(($Y$13:$Y$512=$Z$6)+(($Y$13:$Y$512=$Z$7))))))))),ROW($A$13:$A$512)-ROW($A$13)+1),ROWS(F$13:F191))))</f>
        <v/>
      </c>
      <c r="G191" s="351" t="str">
        <f t="array" ref="G191">IF(ROWS(G$13:G191)&gt;$S$5,"",INDEX(W$13:W$512,SMALL(IF(($W$13:$W$512=$W$6)+(($W$13:$W$512=$W$7)+(($W$13:$W$512=$W$8)+(($X$13:$X$512=$X$6)+(($X$13:$X$512=$X$7)+(($Y$13:$Y$512=$Y$6)+(($Y$13:$Y$512=$Y$7)+(($Y$13:$Y$512=$Z$6)+(($Y$13:$Y$512=$Z$7))))))))),ROW($A$13:$A$512)-ROW($A$13)+1),ROWS(G$13:G191))))</f>
        <v/>
      </c>
      <c r="H191" s="351" t="str">
        <f t="array" ref="H191">IF(ROWS(H$13:H191)&gt;$S$5,"",INDEX(X$13:X$512,SMALL(IF(($W$13:$W$512=$W$6)+(($W$13:$W$512=$W$7)+(($W$13:$W$512=$W$8)+(($X$13:$X$512=$X$6)+(($X$13:$X$512=$X$7)+(($Y$13:$Y$512=$Y$6)+(($Y$13:$Y$512=$Y$7)+(($Y$13:$Y$512=$Z$6)+(($Y$13:$Y$512=$Z$7))))))))),ROW($A$13:$A$512)-ROW($A$13)+1),ROWS(H$13:H191))))</f>
        <v/>
      </c>
      <c r="I191" s="351" t="str">
        <f t="array" ref="I191">IF(ROWS(I$13:I191)&gt;$S$5,"",INDEX(Y$13:Y$512,SMALL(IF(($W$13:$W$512=$W$6)+(($W$13:$W$512=$W$7)+(($W$13:$W$512=$W$8)+(($X$13:$X$512=$X$6)+(($X$13:$X$512=$X$7)+(($Y$13:$Y$512=$Y$6)+(($Y$13:$Y$512=$Y$7)+(($Y$13:$Y$512=$Z$6)+(($Y$13:$Y$512=$Z$7))))))))),ROW($A$13:$A$512)-ROW($A$13)+1),ROWS(I$13:I191))))</f>
        <v/>
      </c>
      <c r="J191" s="136"/>
      <c r="Q191" s="44">
        <f>Nut_StatusTool!A185</f>
        <v>179</v>
      </c>
      <c r="R191" s="44">
        <f>Nut_StatusTool!B185</f>
        <v>0</v>
      </c>
      <c r="S191" s="44">
        <f>Nut_StatusTool!C185</f>
        <v>0</v>
      </c>
      <c r="T191" s="44">
        <f>Nut_StatusTool!D185</f>
        <v>0</v>
      </c>
      <c r="U191" s="44">
        <f>Nut_StatusTool!F185</f>
        <v>0</v>
      </c>
      <c r="V191" s="285" t="str">
        <f>Nut_StatusTool!K185</f>
        <v/>
      </c>
      <c r="W191" s="44" t="str">
        <f>Nut_StatusTool!L185</f>
        <v/>
      </c>
      <c r="X191" s="44" t="str">
        <f>Nut_StatusTool!M185</f>
        <v/>
      </c>
      <c r="Y191" s="44" t="str">
        <f>Nut_StatusTool!N185</f>
        <v/>
      </c>
    </row>
    <row r="192" spans="1:25">
      <c r="A192" s="182" t="str">
        <f t="array" ref="A192">IF(ROWS(A$13:A192)&gt;$S$5,"",INDEX(Q$13:Q$512,SMALL(IF(($W$13:$W$512=$W$6)+(($W$13:$W$512=$W$7)+(($W$13:$W$512=$W$8)+(($X$13:$X$512=$X$6)+(($X$13:$X$512=$X$7)+(($Y$13:$Y$512=$Y$6)+(($Y$13:$Y$512=$Y$7)+(($Y$13:$Y$512=$Z$6)+(($Y$13:$Y$512=$Z$7))))))))),ROW($A$13:$A$512)-ROW($A$13)+1),ROWS(A$13:A192))))</f>
        <v/>
      </c>
      <c r="B192" s="290" t="str">
        <f t="array" ref="B192">IF(ROWS(B$13:B192)&gt;$S$5,"",INDEX(R$13:R$512,SMALL(IF(($W$13:$W$512=$W$6)+(($W$13:$W$512=$W$7)+(($W$13:$W$512=$W$8)+(($X$13:$X$512=$X$6)+(($X$13:$X$512=$X$7)+(($Y$13:$Y$512=$Y$6)+(($Y$13:$Y$512=$Y$7)+(($Y$13:$Y$512=$Z$6)+(($Y$13:$Y$512=$Z$7))))))))),ROW($A$13:$A$512)-ROW($A$13)+1),ROWS(B$13:B192))))</f>
        <v/>
      </c>
      <c r="C192" s="290" t="str">
        <f t="array" ref="C192">IF(ROWS(C$13:C192)&gt;$S$5,"",INDEX(S$13:S$512,SMALL(IF(($W$13:$W$512=$W$6)+(($W$13:$W$512=$W$7)+(($W$13:$W$512=$W$8)+(($X$13:$X$512=$X$6)+(($X$13:$X$512=$X$7)+(($Y$13:$Y$512=$Y$6)+(($Y$13:$Y$512=$Y$7)+(($Y$13:$Y$512=$Z$6)+(($Y$13:$Y$512=$Z$7))))))))),ROW($A$13:$A$512)-ROW($A$13)+1),ROWS(C$13:C192))))</f>
        <v/>
      </c>
      <c r="D192" s="316" t="str">
        <f t="array" ref="D192">IF(ROWS(D$13:D192)&gt;$S$5,"",INDEX(T$13:T$512,SMALL(IF(($W$13:$W$512=$W$6)+(($W$13:$W$512=$W$7)+(($W$13:$W$512=$W$8)+(($X$13:$X$512=$X$6)+(($X$13:$X$512=$X$7)+(($Y$13:$Y$512=$Y$6)+(($Y$13:$Y$512=$Y$7)+(($Y$13:$Y$512=$Z$6)+(($Y$13:$Y$512=$Z$7))))))))),ROW($A$13:$A$512)-ROW($A$13)+1),ROWS(D$13:D192))))</f>
        <v/>
      </c>
      <c r="E192" s="182" t="str">
        <f t="array" ref="E192">IF(ROWS(E$13:E192)&gt;$S$5,"",INDEX(U$13:U$512,SMALL(IF(($W$13:$W$512=$W$6)+(($W$13:$W$512=$W$7)+(($W$13:$W$512=$W$8)+(($X$13:$X$512=$X$6)+(($X$13:$X$512=$X$7)+(($Y$13:$Y$512=$Y$6)+(($Y$13:$Y$512=$Y$7)+(($Y$13:$Y$512=$Z$6)+(($Y$13:$Y$512=$Z$7))))))))),ROW($A$13:$A$512)-ROW($A$13)+1),ROWS(E$13:E192))))</f>
        <v/>
      </c>
      <c r="F192" s="182" t="str">
        <f t="array" ref="F192">IF(ROWS(F$13:F192)&gt;$S$5,"",INDEX(V$13:V$512,SMALL(IF(($W$13:$W$512=$W$6)+(($W$13:$W$512=$W$7)+(($W$13:$W$512=$W$8)+(($X$13:$X$512=$X$6)+(($X$13:$X$512=$X$7)+(($Y$13:$Y$512=$Y$6)+(($Y$13:$Y$512=$Y$7)+(($Y$13:$Y$512=$Z$6)+(($Y$13:$Y$512=$Z$7))))))))),ROW($A$13:$A$512)-ROW($A$13)+1),ROWS(F$13:F192))))</f>
        <v/>
      </c>
      <c r="G192" s="351" t="str">
        <f t="array" ref="G192">IF(ROWS(G$13:G192)&gt;$S$5,"",INDEX(W$13:W$512,SMALL(IF(($W$13:$W$512=$W$6)+(($W$13:$W$512=$W$7)+(($W$13:$W$512=$W$8)+(($X$13:$X$512=$X$6)+(($X$13:$X$512=$X$7)+(($Y$13:$Y$512=$Y$6)+(($Y$13:$Y$512=$Y$7)+(($Y$13:$Y$512=$Z$6)+(($Y$13:$Y$512=$Z$7))))))))),ROW($A$13:$A$512)-ROW($A$13)+1),ROWS(G$13:G192))))</f>
        <v/>
      </c>
      <c r="H192" s="351" t="str">
        <f t="array" ref="H192">IF(ROWS(H$13:H192)&gt;$S$5,"",INDEX(X$13:X$512,SMALL(IF(($W$13:$W$512=$W$6)+(($W$13:$W$512=$W$7)+(($W$13:$W$512=$W$8)+(($X$13:$X$512=$X$6)+(($X$13:$X$512=$X$7)+(($Y$13:$Y$512=$Y$6)+(($Y$13:$Y$512=$Y$7)+(($Y$13:$Y$512=$Z$6)+(($Y$13:$Y$512=$Z$7))))))))),ROW($A$13:$A$512)-ROW($A$13)+1),ROWS(H$13:H192))))</f>
        <v/>
      </c>
      <c r="I192" s="351" t="str">
        <f t="array" ref="I192">IF(ROWS(I$13:I192)&gt;$S$5,"",INDEX(Y$13:Y$512,SMALL(IF(($W$13:$W$512=$W$6)+(($W$13:$W$512=$W$7)+(($W$13:$W$512=$W$8)+(($X$13:$X$512=$X$6)+(($X$13:$X$512=$X$7)+(($Y$13:$Y$512=$Y$6)+(($Y$13:$Y$512=$Y$7)+(($Y$13:$Y$512=$Z$6)+(($Y$13:$Y$512=$Z$7))))))))),ROW($A$13:$A$512)-ROW($A$13)+1),ROWS(I$13:I192))))</f>
        <v/>
      </c>
      <c r="J192" s="136"/>
      <c r="Q192" s="44">
        <f>Nut_StatusTool!A186</f>
        <v>180</v>
      </c>
      <c r="R192" s="44">
        <f>Nut_StatusTool!B186</f>
        <v>0</v>
      </c>
      <c r="S192" s="44">
        <f>Nut_StatusTool!C186</f>
        <v>0</v>
      </c>
      <c r="T192" s="44">
        <f>Nut_StatusTool!D186</f>
        <v>0</v>
      </c>
      <c r="U192" s="44">
        <f>Nut_StatusTool!F186</f>
        <v>0</v>
      </c>
      <c r="V192" s="285" t="str">
        <f>Nut_StatusTool!K186</f>
        <v/>
      </c>
      <c r="W192" s="44" t="str">
        <f>Nut_StatusTool!L186</f>
        <v/>
      </c>
      <c r="X192" s="44" t="str">
        <f>Nut_StatusTool!M186</f>
        <v/>
      </c>
      <c r="Y192" s="44" t="str">
        <f>Nut_StatusTool!N186</f>
        <v/>
      </c>
    </row>
    <row r="193" spans="1:25">
      <c r="A193" s="182" t="str">
        <f t="array" ref="A193">IF(ROWS(A$13:A193)&gt;$S$5,"",INDEX(Q$13:Q$512,SMALL(IF(($W$13:$W$512=$W$6)+(($W$13:$W$512=$W$7)+(($W$13:$W$512=$W$8)+(($X$13:$X$512=$X$6)+(($X$13:$X$512=$X$7)+(($Y$13:$Y$512=$Y$6)+(($Y$13:$Y$512=$Y$7)+(($Y$13:$Y$512=$Z$6)+(($Y$13:$Y$512=$Z$7))))))))),ROW($A$13:$A$512)-ROW($A$13)+1),ROWS(A$13:A193))))</f>
        <v/>
      </c>
      <c r="B193" s="290" t="str">
        <f t="array" ref="B193">IF(ROWS(B$13:B193)&gt;$S$5,"",INDEX(R$13:R$512,SMALL(IF(($W$13:$W$512=$W$6)+(($W$13:$W$512=$W$7)+(($W$13:$W$512=$W$8)+(($X$13:$X$512=$X$6)+(($X$13:$X$512=$X$7)+(($Y$13:$Y$512=$Y$6)+(($Y$13:$Y$512=$Y$7)+(($Y$13:$Y$512=$Z$6)+(($Y$13:$Y$512=$Z$7))))))))),ROW($A$13:$A$512)-ROW($A$13)+1),ROWS(B$13:B193))))</f>
        <v/>
      </c>
      <c r="C193" s="290" t="str">
        <f t="array" ref="C193">IF(ROWS(C$13:C193)&gt;$S$5,"",INDEX(S$13:S$512,SMALL(IF(($W$13:$W$512=$W$6)+(($W$13:$W$512=$W$7)+(($W$13:$W$512=$W$8)+(($X$13:$X$512=$X$6)+(($X$13:$X$512=$X$7)+(($Y$13:$Y$512=$Y$6)+(($Y$13:$Y$512=$Y$7)+(($Y$13:$Y$512=$Z$6)+(($Y$13:$Y$512=$Z$7))))))))),ROW($A$13:$A$512)-ROW($A$13)+1),ROWS(C$13:C193))))</f>
        <v/>
      </c>
      <c r="D193" s="316" t="str">
        <f t="array" ref="D193">IF(ROWS(D$13:D193)&gt;$S$5,"",INDEX(T$13:T$512,SMALL(IF(($W$13:$W$512=$W$6)+(($W$13:$W$512=$W$7)+(($W$13:$W$512=$W$8)+(($X$13:$X$512=$X$6)+(($X$13:$X$512=$X$7)+(($Y$13:$Y$512=$Y$6)+(($Y$13:$Y$512=$Y$7)+(($Y$13:$Y$512=$Z$6)+(($Y$13:$Y$512=$Z$7))))))))),ROW($A$13:$A$512)-ROW($A$13)+1),ROWS(D$13:D193))))</f>
        <v/>
      </c>
      <c r="E193" s="182" t="str">
        <f t="array" ref="E193">IF(ROWS(E$13:E193)&gt;$S$5,"",INDEX(U$13:U$512,SMALL(IF(($W$13:$W$512=$W$6)+(($W$13:$W$512=$W$7)+(($W$13:$W$512=$W$8)+(($X$13:$X$512=$X$6)+(($X$13:$X$512=$X$7)+(($Y$13:$Y$512=$Y$6)+(($Y$13:$Y$512=$Y$7)+(($Y$13:$Y$512=$Z$6)+(($Y$13:$Y$512=$Z$7))))))))),ROW($A$13:$A$512)-ROW($A$13)+1),ROWS(E$13:E193))))</f>
        <v/>
      </c>
      <c r="F193" s="182" t="str">
        <f t="array" ref="F193">IF(ROWS(F$13:F193)&gt;$S$5,"",INDEX(V$13:V$512,SMALL(IF(($W$13:$W$512=$W$6)+(($W$13:$W$512=$W$7)+(($W$13:$W$512=$W$8)+(($X$13:$X$512=$X$6)+(($X$13:$X$512=$X$7)+(($Y$13:$Y$512=$Y$6)+(($Y$13:$Y$512=$Y$7)+(($Y$13:$Y$512=$Z$6)+(($Y$13:$Y$512=$Z$7))))))))),ROW($A$13:$A$512)-ROW($A$13)+1),ROWS(F$13:F193))))</f>
        <v/>
      </c>
      <c r="G193" s="351" t="str">
        <f t="array" ref="G193">IF(ROWS(G$13:G193)&gt;$S$5,"",INDEX(W$13:W$512,SMALL(IF(($W$13:$W$512=$W$6)+(($W$13:$W$512=$W$7)+(($W$13:$W$512=$W$8)+(($X$13:$X$512=$X$6)+(($X$13:$X$512=$X$7)+(($Y$13:$Y$512=$Y$6)+(($Y$13:$Y$512=$Y$7)+(($Y$13:$Y$512=$Z$6)+(($Y$13:$Y$512=$Z$7))))))))),ROW($A$13:$A$512)-ROW($A$13)+1),ROWS(G$13:G193))))</f>
        <v/>
      </c>
      <c r="H193" s="351" t="str">
        <f t="array" ref="H193">IF(ROWS(H$13:H193)&gt;$S$5,"",INDEX(X$13:X$512,SMALL(IF(($W$13:$W$512=$W$6)+(($W$13:$W$512=$W$7)+(($W$13:$W$512=$W$8)+(($X$13:$X$512=$X$6)+(($X$13:$X$512=$X$7)+(($Y$13:$Y$512=$Y$6)+(($Y$13:$Y$512=$Y$7)+(($Y$13:$Y$512=$Z$6)+(($Y$13:$Y$512=$Z$7))))))))),ROW($A$13:$A$512)-ROW($A$13)+1),ROWS(H$13:H193))))</f>
        <v/>
      </c>
      <c r="I193" s="351" t="str">
        <f t="array" ref="I193">IF(ROWS(I$13:I193)&gt;$S$5,"",INDEX(Y$13:Y$512,SMALL(IF(($W$13:$W$512=$W$6)+(($W$13:$W$512=$W$7)+(($W$13:$W$512=$W$8)+(($X$13:$X$512=$X$6)+(($X$13:$X$512=$X$7)+(($Y$13:$Y$512=$Y$6)+(($Y$13:$Y$512=$Y$7)+(($Y$13:$Y$512=$Z$6)+(($Y$13:$Y$512=$Z$7))))))))),ROW($A$13:$A$512)-ROW($A$13)+1),ROWS(I$13:I193))))</f>
        <v/>
      </c>
      <c r="J193" s="136"/>
      <c r="Q193" s="44">
        <f>Nut_StatusTool!A187</f>
        <v>181</v>
      </c>
      <c r="R193" s="44">
        <f>Nut_StatusTool!B187</f>
        <v>0</v>
      </c>
      <c r="S193" s="44">
        <f>Nut_StatusTool!C187</f>
        <v>0</v>
      </c>
      <c r="T193" s="44">
        <f>Nut_StatusTool!D187</f>
        <v>0</v>
      </c>
      <c r="U193" s="44">
        <f>Nut_StatusTool!F187</f>
        <v>0</v>
      </c>
      <c r="V193" s="285" t="str">
        <f>Nut_StatusTool!K187</f>
        <v/>
      </c>
      <c r="W193" s="44" t="str">
        <f>Nut_StatusTool!L187</f>
        <v/>
      </c>
      <c r="X193" s="44" t="str">
        <f>Nut_StatusTool!M187</f>
        <v/>
      </c>
      <c r="Y193" s="44" t="str">
        <f>Nut_StatusTool!N187</f>
        <v/>
      </c>
    </row>
    <row r="194" spans="1:25">
      <c r="A194" s="182" t="str">
        <f t="array" ref="A194">IF(ROWS(A$13:A194)&gt;$S$5,"",INDEX(Q$13:Q$512,SMALL(IF(($W$13:$W$512=$W$6)+(($W$13:$W$512=$W$7)+(($W$13:$W$512=$W$8)+(($X$13:$X$512=$X$6)+(($X$13:$X$512=$X$7)+(($Y$13:$Y$512=$Y$6)+(($Y$13:$Y$512=$Y$7)+(($Y$13:$Y$512=$Z$6)+(($Y$13:$Y$512=$Z$7))))))))),ROW($A$13:$A$512)-ROW($A$13)+1),ROWS(A$13:A194))))</f>
        <v/>
      </c>
      <c r="B194" s="290" t="str">
        <f t="array" ref="B194">IF(ROWS(B$13:B194)&gt;$S$5,"",INDEX(R$13:R$512,SMALL(IF(($W$13:$W$512=$W$6)+(($W$13:$W$512=$W$7)+(($W$13:$W$512=$W$8)+(($X$13:$X$512=$X$6)+(($X$13:$X$512=$X$7)+(($Y$13:$Y$512=$Y$6)+(($Y$13:$Y$512=$Y$7)+(($Y$13:$Y$512=$Z$6)+(($Y$13:$Y$512=$Z$7))))))))),ROW($A$13:$A$512)-ROW($A$13)+1),ROWS(B$13:B194))))</f>
        <v/>
      </c>
      <c r="C194" s="290" t="str">
        <f t="array" ref="C194">IF(ROWS(C$13:C194)&gt;$S$5,"",INDEX(S$13:S$512,SMALL(IF(($W$13:$W$512=$W$6)+(($W$13:$W$512=$W$7)+(($W$13:$W$512=$W$8)+(($X$13:$X$512=$X$6)+(($X$13:$X$512=$X$7)+(($Y$13:$Y$512=$Y$6)+(($Y$13:$Y$512=$Y$7)+(($Y$13:$Y$512=$Z$6)+(($Y$13:$Y$512=$Z$7))))))))),ROW($A$13:$A$512)-ROW($A$13)+1),ROWS(C$13:C194))))</f>
        <v/>
      </c>
      <c r="D194" s="316" t="str">
        <f t="array" ref="D194">IF(ROWS(D$13:D194)&gt;$S$5,"",INDEX(T$13:T$512,SMALL(IF(($W$13:$W$512=$W$6)+(($W$13:$W$512=$W$7)+(($W$13:$W$512=$W$8)+(($X$13:$X$512=$X$6)+(($X$13:$X$512=$X$7)+(($Y$13:$Y$512=$Y$6)+(($Y$13:$Y$512=$Y$7)+(($Y$13:$Y$512=$Z$6)+(($Y$13:$Y$512=$Z$7))))))))),ROW($A$13:$A$512)-ROW($A$13)+1),ROWS(D$13:D194))))</f>
        <v/>
      </c>
      <c r="E194" s="182" t="str">
        <f t="array" ref="E194">IF(ROWS(E$13:E194)&gt;$S$5,"",INDEX(U$13:U$512,SMALL(IF(($W$13:$W$512=$W$6)+(($W$13:$W$512=$W$7)+(($W$13:$W$512=$W$8)+(($X$13:$X$512=$X$6)+(($X$13:$X$512=$X$7)+(($Y$13:$Y$512=$Y$6)+(($Y$13:$Y$512=$Y$7)+(($Y$13:$Y$512=$Z$6)+(($Y$13:$Y$512=$Z$7))))))))),ROW($A$13:$A$512)-ROW($A$13)+1),ROWS(E$13:E194))))</f>
        <v/>
      </c>
      <c r="F194" s="182" t="str">
        <f t="array" ref="F194">IF(ROWS(F$13:F194)&gt;$S$5,"",INDEX(V$13:V$512,SMALL(IF(($W$13:$W$512=$W$6)+(($W$13:$W$512=$W$7)+(($W$13:$W$512=$W$8)+(($X$13:$X$512=$X$6)+(($X$13:$X$512=$X$7)+(($Y$13:$Y$512=$Y$6)+(($Y$13:$Y$512=$Y$7)+(($Y$13:$Y$512=$Z$6)+(($Y$13:$Y$512=$Z$7))))))))),ROW($A$13:$A$512)-ROW($A$13)+1),ROWS(F$13:F194))))</f>
        <v/>
      </c>
      <c r="G194" s="351" t="str">
        <f t="array" ref="G194">IF(ROWS(G$13:G194)&gt;$S$5,"",INDEX(W$13:W$512,SMALL(IF(($W$13:$W$512=$W$6)+(($W$13:$W$512=$W$7)+(($W$13:$W$512=$W$8)+(($X$13:$X$512=$X$6)+(($X$13:$X$512=$X$7)+(($Y$13:$Y$512=$Y$6)+(($Y$13:$Y$512=$Y$7)+(($Y$13:$Y$512=$Z$6)+(($Y$13:$Y$512=$Z$7))))))))),ROW($A$13:$A$512)-ROW($A$13)+1),ROWS(G$13:G194))))</f>
        <v/>
      </c>
      <c r="H194" s="351" t="str">
        <f t="array" ref="H194">IF(ROWS(H$13:H194)&gt;$S$5,"",INDEX(X$13:X$512,SMALL(IF(($W$13:$W$512=$W$6)+(($W$13:$W$512=$W$7)+(($W$13:$W$512=$W$8)+(($X$13:$X$512=$X$6)+(($X$13:$X$512=$X$7)+(($Y$13:$Y$512=$Y$6)+(($Y$13:$Y$512=$Y$7)+(($Y$13:$Y$512=$Z$6)+(($Y$13:$Y$512=$Z$7))))))))),ROW($A$13:$A$512)-ROW($A$13)+1),ROWS(H$13:H194))))</f>
        <v/>
      </c>
      <c r="I194" s="351" t="str">
        <f t="array" ref="I194">IF(ROWS(I$13:I194)&gt;$S$5,"",INDEX(Y$13:Y$512,SMALL(IF(($W$13:$W$512=$W$6)+(($W$13:$W$512=$W$7)+(($W$13:$W$512=$W$8)+(($X$13:$X$512=$X$6)+(($X$13:$X$512=$X$7)+(($Y$13:$Y$512=$Y$6)+(($Y$13:$Y$512=$Y$7)+(($Y$13:$Y$512=$Z$6)+(($Y$13:$Y$512=$Z$7))))))))),ROW($A$13:$A$512)-ROW($A$13)+1),ROWS(I$13:I194))))</f>
        <v/>
      </c>
      <c r="J194" s="136"/>
      <c r="Q194" s="44">
        <f>Nut_StatusTool!A188</f>
        <v>182</v>
      </c>
      <c r="R194" s="44">
        <f>Nut_StatusTool!B188</f>
        <v>0</v>
      </c>
      <c r="S194" s="44">
        <f>Nut_StatusTool!C188</f>
        <v>0</v>
      </c>
      <c r="T194" s="44">
        <f>Nut_StatusTool!D188</f>
        <v>0</v>
      </c>
      <c r="U194" s="44">
        <f>Nut_StatusTool!F188</f>
        <v>0</v>
      </c>
      <c r="V194" s="285" t="str">
        <f>Nut_StatusTool!K188</f>
        <v/>
      </c>
      <c r="W194" s="44" t="str">
        <f>Nut_StatusTool!L188</f>
        <v/>
      </c>
      <c r="X194" s="44" t="str">
        <f>Nut_StatusTool!M188</f>
        <v/>
      </c>
      <c r="Y194" s="44" t="str">
        <f>Nut_StatusTool!N188</f>
        <v/>
      </c>
    </row>
    <row r="195" spans="1:25">
      <c r="A195" s="182" t="str">
        <f t="array" ref="A195">IF(ROWS(A$13:A195)&gt;$S$5,"",INDEX(Q$13:Q$512,SMALL(IF(($W$13:$W$512=$W$6)+(($W$13:$W$512=$W$7)+(($W$13:$W$512=$W$8)+(($X$13:$X$512=$X$6)+(($X$13:$X$512=$X$7)+(($Y$13:$Y$512=$Y$6)+(($Y$13:$Y$512=$Y$7)+(($Y$13:$Y$512=$Z$6)+(($Y$13:$Y$512=$Z$7))))))))),ROW($A$13:$A$512)-ROW($A$13)+1),ROWS(A$13:A195))))</f>
        <v/>
      </c>
      <c r="B195" s="290" t="str">
        <f t="array" ref="B195">IF(ROWS(B$13:B195)&gt;$S$5,"",INDEX(R$13:R$512,SMALL(IF(($W$13:$W$512=$W$6)+(($W$13:$W$512=$W$7)+(($W$13:$W$512=$W$8)+(($X$13:$X$512=$X$6)+(($X$13:$X$512=$X$7)+(($Y$13:$Y$512=$Y$6)+(($Y$13:$Y$512=$Y$7)+(($Y$13:$Y$512=$Z$6)+(($Y$13:$Y$512=$Z$7))))))))),ROW($A$13:$A$512)-ROW($A$13)+1),ROWS(B$13:B195))))</f>
        <v/>
      </c>
      <c r="C195" s="290" t="str">
        <f t="array" ref="C195">IF(ROWS(C$13:C195)&gt;$S$5,"",INDEX(S$13:S$512,SMALL(IF(($W$13:$W$512=$W$6)+(($W$13:$W$512=$W$7)+(($W$13:$W$512=$W$8)+(($X$13:$X$512=$X$6)+(($X$13:$X$512=$X$7)+(($Y$13:$Y$512=$Y$6)+(($Y$13:$Y$512=$Y$7)+(($Y$13:$Y$512=$Z$6)+(($Y$13:$Y$512=$Z$7))))))))),ROW($A$13:$A$512)-ROW($A$13)+1),ROWS(C$13:C195))))</f>
        <v/>
      </c>
      <c r="D195" s="316" t="str">
        <f t="array" ref="D195">IF(ROWS(D$13:D195)&gt;$S$5,"",INDEX(T$13:T$512,SMALL(IF(($W$13:$W$512=$W$6)+(($W$13:$W$512=$W$7)+(($W$13:$W$512=$W$8)+(($X$13:$X$512=$X$6)+(($X$13:$X$512=$X$7)+(($Y$13:$Y$512=$Y$6)+(($Y$13:$Y$512=$Y$7)+(($Y$13:$Y$512=$Z$6)+(($Y$13:$Y$512=$Z$7))))))))),ROW($A$13:$A$512)-ROW($A$13)+1),ROWS(D$13:D195))))</f>
        <v/>
      </c>
      <c r="E195" s="182" t="str">
        <f t="array" ref="E195">IF(ROWS(E$13:E195)&gt;$S$5,"",INDEX(U$13:U$512,SMALL(IF(($W$13:$W$512=$W$6)+(($W$13:$W$512=$W$7)+(($W$13:$W$512=$W$8)+(($X$13:$X$512=$X$6)+(($X$13:$X$512=$X$7)+(($Y$13:$Y$512=$Y$6)+(($Y$13:$Y$512=$Y$7)+(($Y$13:$Y$512=$Z$6)+(($Y$13:$Y$512=$Z$7))))))))),ROW($A$13:$A$512)-ROW($A$13)+1),ROWS(E$13:E195))))</f>
        <v/>
      </c>
      <c r="F195" s="182" t="str">
        <f t="array" ref="F195">IF(ROWS(F$13:F195)&gt;$S$5,"",INDEX(V$13:V$512,SMALL(IF(($W$13:$W$512=$W$6)+(($W$13:$W$512=$W$7)+(($W$13:$W$512=$W$8)+(($X$13:$X$512=$X$6)+(($X$13:$X$512=$X$7)+(($Y$13:$Y$512=$Y$6)+(($Y$13:$Y$512=$Y$7)+(($Y$13:$Y$512=$Z$6)+(($Y$13:$Y$512=$Z$7))))))))),ROW($A$13:$A$512)-ROW($A$13)+1),ROWS(F$13:F195))))</f>
        <v/>
      </c>
      <c r="G195" s="351" t="str">
        <f t="array" ref="G195">IF(ROWS(G$13:G195)&gt;$S$5,"",INDEX(W$13:W$512,SMALL(IF(($W$13:$W$512=$W$6)+(($W$13:$W$512=$W$7)+(($W$13:$W$512=$W$8)+(($X$13:$X$512=$X$6)+(($X$13:$X$512=$X$7)+(($Y$13:$Y$512=$Y$6)+(($Y$13:$Y$512=$Y$7)+(($Y$13:$Y$512=$Z$6)+(($Y$13:$Y$512=$Z$7))))))))),ROW($A$13:$A$512)-ROW($A$13)+1),ROWS(G$13:G195))))</f>
        <v/>
      </c>
      <c r="H195" s="351" t="str">
        <f t="array" ref="H195">IF(ROWS(H$13:H195)&gt;$S$5,"",INDEX(X$13:X$512,SMALL(IF(($W$13:$W$512=$W$6)+(($W$13:$W$512=$W$7)+(($W$13:$W$512=$W$8)+(($X$13:$X$512=$X$6)+(($X$13:$X$512=$X$7)+(($Y$13:$Y$512=$Y$6)+(($Y$13:$Y$512=$Y$7)+(($Y$13:$Y$512=$Z$6)+(($Y$13:$Y$512=$Z$7))))))))),ROW($A$13:$A$512)-ROW($A$13)+1),ROWS(H$13:H195))))</f>
        <v/>
      </c>
      <c r="I195" s="351" t="str">
        <f t="array" ref="I195">IF(ROWS(I$13:I195)&gt;$S$5,"",INDEX(Y$13:Y$512,SMALL(IF(($W$13:$W$512=$W$6)+(($W$13:$W$512=$W$7)+(($W$13:$W$512=$W$8)+(($X$13:$X$512=$X$6)+(($X$13:$X$512=$X$7)+(($Y$13:$Y$512=$Y$6)+(($Y$13:$Y$512=$Y$7)+(($Y$13:$Y$512=$Z$6)+(($Y$13:$Y$512=$Z$7))))))))),ROW($A$13:$A$512)-ROW($A$13)+1),ROWS(I$13:I195))))</f>
        <v/>
      </c>
      <c r="J195" s="136"/>
      <c r="Q195" s="44">
        <f>Nut_StatusTool!A189</f>
        <v>183</v>
      </c>
      <c r="R195" s="44">
        <f>Nut_StatusTool!B189</f>
        <v>0</v>
      </c>
      <c r="S195" s="44">
        <f>Nut_StatusTool!C189</f>
        <v>0</v>
      </c>
      <c r="T195" s="44">
        <f>Nut_StatusTool!D189</f>
        <v>0</v>
      </c>
      <c r="U195" s="44">
        <f>Nut_StatusTool!F189</f>
        <v>0</v>
      </c>
      <c r="V195" s="285" t="str">
        <f>Nut_StatusTool!K189</f>
        <v/>
      </c>
      <c r="W195" s="44" t="str">
        <f>Nut_StatusTool!L189</f>
        <v/>
      </c>
      <c r="X195" s="44" t="str">
        <f>Nut_StatusTool!M189</f>
        <v/>
      </c>
      <c r="Y195" s="44" t="str">
        <f>Nut_StatusTool!N189</f>
        <v/>
      </c>
    </row>
    <row r="196" spans="1:25">
      <c r="A196" s="182" t="str">
        <f t="array" ref="A196">IF(ROWS(A$13:A196)&gt;$S$5,"",INDEX(Q$13:Q$512,SMALL(IF(($W$13:$W$512=$W$6)+(($W$13:$W$512=$W$7)+(($W$13:$W$512=$W$8)+(($X$13:$X$512=$X$6)+(($X$13:$X$512=$X$7)+(($Y$13:$Y$512=$Y$6)+(($Y$13:$Y$512=$Y$7)+(($Y$13:$Y$512=$Z$6)+(($Y$13:$Y$512=$Z$7))))))))),ROW($A$13:$A$512)-ROW($A$13)+1),ROWS(A$13:A196))))</f>
        <v/>
      </c>
      <c r="B196" s="290" t="str">
        <f t="array" ref="B196">IF(ROWS(B$13:B196)&gt;$S$5,"",INDEX(R$13:R$512,SMALL(IF(($W$13:$W$512=$W$6)+(($W$13:$W$512=$W$7)+(($W$13:$W$512=$W$8)+(($X$13:$X$512=$X$6)+(($X$13:$X$512=$X$7)+(($Y$13:$Y$512=$Y$6)+(($Y$13:$Y$512=$Y$7)+(($Y$13:$Y$512=$Z$6)+(($Y$13:$Y$512=$Z$7))))))))),ROW($A$13:$A$512)-ROW($A$13)+1),ROWS(B$13:B196))))</f>
        <v/>
      </c>
      <c r="C196" s="290" t="str">
        <f t="array" ref="C196">IF(ROWS(C$13:C196)&gt;$S$5,"",INDEX(S$13:S$512,SMALL(IF(($W$13:$W$512=$W$6)+(($W$13:$W$512=$W$7)+(($W$13:$W$512=$W$8)+(($X$13:$X$512=$X$6)+(($X$13:$X$512=$X$7)+(($Y$13:$Y$512=$Y$6)+(($Y$13:$Y$512=$Y$7)+(($Y$13:$Y$512=$Z$6)+(($Y$13:$Y$512=$Z$7))))))))),ROW($A$13:$A$512)-ROW($A$13)+1),ROWS(C$13:C196))))</f>
        <v/>
      </c>
      <c r="D196" s="316" t="str">
        <f t="array" ref="D196">IF(ROWS(D$13:D196)&gt;$S$5,"",INDEX(T$13:T$512,SMALL(IF(($W$13:$W$512=$W$6)+(($W$13:$W$512=$W$7)+(($W$13:$W$512=$W$8)+(($X$13:$X$512=$X$6)+(($X$13:$X$512=$X$7)+(($Y$13:$Y$512=$Y$6)+(($Y$13:$Y$512=$Y$7)+(($Y$13:$Y$512=$Z$6)+(($Y$13:$Y$512=$Z$7))))))))),ROW($A$13:$A$512)-ROW($A$13)+1),ROWS(D$13:D196))))</f>
        <v/>
      </c>
      <c r="E196" s="182" t="str">
        <f t="array" ref="E196">IF(ROWS(E$13:E196)&gt;$S$5,"",INDEX(U$13:U$512,SMALL(IF(($W$13:$W$512=$W$6)+(($W$13:$W$512=$W$7)+(($W$13:$W$512=$W$8)+(($X$13:$X$512=$X$6)+(($X$13:$X$512=$X$7)+(($Y$13:$Y$512=$Y$6)+(($Y$13:$Y$512=$Y$7)+(($Y$13:$Y$512=$Z$6)+(($Y$13:$Y$512=$Z$7))))))))),ROW($A$13:$A$512)-ROW($A$13)+1),ROWS(E$13:E196))))</f>
        <v/>
      </c>
      <c r="F196" s="182" t="str">
        <f t="array" ref="F196">IF(ROWS(F$13:F196)&gt;$S$5,"",INDEX(V$13:V$512,SMALL(IF(($W$13:$W$512=$W$6)+(($W$13:$W$512=$W$7)+(($W$13:$W$512=$W$8)+(($X$13:$X$512=$X$6)+(($X$13:$X$512=$X$7)+(($Y$13:$Y$512=$Y$6)+(($Y$13:$Y$512=$Y$7)+(($Y$13:$Y$512=$Z$6)+(($Y$13:$Y$512=$Z$7))))))))),ROW($A$13:$A$512)-ROW($A$13)+1),ROWS(F$13:F196))))</f>
        <v/>
      </c>
      <c r="G196" s="351" t="str">
        <f t="array" ref="G196">IF(ROWS(G$13:G196)&gt;$S$5,"",INDEX(W$13:W$512,SMALL(IF(($W$13:$W$512=$W$6)+(($W$13:$W$512=$W$7)+(($W$13:$W$512=$W$8)+(($X$13:$X$512=$X$6)+(($X$13:$X$512=$X$7)+(($Y$13:$Y$512=$Y$6)+(($Y$13:$Y$512=$Y$7)+(($Y$13:$Y$512=$Z$6)+(($Y$13:$Y$512=$Z$7))))))))),ROW($A$13:$A$512)-ROW($A$13)+1),ROWS(G$13:G196))))</f>
        <v/>
      </c>
      <c r="H196" s="351" t="str">
        <f t="array" ref="H196">IF(ROWS(H$13:H196)&gt;$S$5,"",INDEX(X$13:X$512,SMALL(IF(($W$13:$W$512=$W$6)+(($W$13:$W$512=$W$7)+(($W$13:$W$512=$W$8)+(($X$13:$X$512=$X$6)+(($X$13:$X$512=$X$7)+(($Y$13:$Y$512=$Y$6)+(($Y$13:$Y$512=$Y$7)+(($Y$13:$Y$512=$Z$6)+(($Y$13:$Y$512=$Z$7))))))))),ROW($A$13:$A$512)-ROW($A$13)+1),ROWS(H$13:H196))))</f>
        <v/>
      </c>
      <c r="I196" s="351" t="str">
        <f t="array" ref="I196">IF(ROWS(I$13:I196)&gt;$S$5,"",INDEX(Y$13:Y$512,SMALL(IF(($W$13:$W$512=$W$6)+(($W$13:$W$512=$W$7)+(($W$13:$W$512=$W$8)+(($X$13:$X$512=$X$6)+(($X$13:$X$512=$X$7)+(($Y$13:$Y$512=$Y$6)+(($Y$13:$Y$512=$Y$7)+(($Y$13:$Y$512=$Z$6)+(($Y$13:$Y$512=$Z$7))))))))),ROW($A$13:$A$512)-ROW($A$13)+1),ROWS(I$13:I196))))</f>
        <v/>
      </c>
      <c r="J196" s="136"/>
      <c r="Q196" s="44">
        <f>Nut_StatusTool!A190</f>
        <v>184</v>
      </c>
      <c r="R196" s="44">
        <f>Nut_StatusTool!B190</f>
        <v>0</v>
      </c>
      <c r="S196" s="44">
        <f>Nut_StatusTool!C190</f>
        <v>0</v>
      </c>
      <c r="T196" s="44">
        <f>Nut_StatusTool!D190</f>
        <v>0</v>
      </c>
      <c r="U196" s="44">
        <f>Nut_StatusTool!F190</f>
        <v>0</v>
      </c>
      <c r="V196" s="285" t="str">
        <f>Nut_StatusTool!K190</f>
        <v/>
      </c>
      <c r="W196" s="44" t="str">
        <f>Nut_StatusTool!L190</f>
        <v/>
      </c>
      <c r="X196" s="44" t="str">
        <f>Nut_StatusTool!M190</f>
        <v/>
      </c>
      <c r="Y196" s="44" t="str">
        <f>Nut_StatusTool!N190</f>
        <v/>
      </c>
    </row>
    <row r="197" spans="1:25">
      <c r="A197" s="182" t="str">
        <f t="array" ref="A197">IF(ROWS(A$13:A197)&gt;$S$5,"",INDEX(Q$13:Q$512,SMALL(IF(($W$13:$W$512=$W$6)+(($W$13:$W$512=$W$7)+(($W$13:$W$512=$W$8)+(($X$13:$X$512=$X$6)+(($X$13:$X$512=$X$7)+(($Y$13:$Y$512=$Y$6)+(($Y$13:$Y$512=$Y$7)+(($Y$13:$Y$512=$Z$6)+(($Y$13:$Y$512=$Z$7))))))))),ROW($A$13:$A$512)-ROW($A$13)+1),ROWS(A$13:A197))))</f>
        <v/>
      </c>
      <c r="B197" s="290" t="str">
        <f t="array" ref="B197">IF(ROWS(B$13:B197)&gt;$S$5,"",INDEX(R$13:R$512,SMALL(IF(($W$13:$W$512=$W$6)+(($W$13:$W$512=$W$7)+(($W$13:$W$512=$W$8)+(($X$13:$X$512=$X$6)+(($X$13:$X$512=$X$7)+(($Y$13:$Y$512=$Y$6)+(($Y$13:$Y$512=$Y$7)+(($Y$13:$Y$512=$Z$6)+(($Y$13:$Y$512=$Z$7))))))))),ROW($A$13:$A$512)-ROW($A$13)+1),ROWS(B$13:B197))))</f>
        <v/>
      </c>
      <c r="C197" s="290" t="str">
        <f t="array" ref="C197">IF(ROWS(C$13:C197)&gt;$S$5,"",INDEX(S$13:S$512,SMALL(IF(($W$13:$W$512=$W$6)+(($W$13:$W$512=$W$7)+(($W$13:$W$512=$W$8)+(($X$13:$X$512=$X$6)+(($X$13:$X$512=$X$7)+(($Y$13:$Y$512=$Y$6)+(($Y$13:$Y$512=$Y$7)+(($Y$13:$Y$512=$Z$6)+(($Y$13:$Y$512=$Z$7))))))))),ROW($A$13:$A$512)-ROW($A$13)+1),ROWS(C$13:C197))))</f>
        <v/>
      </c>
      <c r="D197" s="316" t="str">
        <f t="array" ref="D197">IF(ROWS(D$13:D197)&gt;$S$5,"",INDEX(T$13:T$512,SMALL(IF(($W$13:$W$512=$W$6)+(($W$13:$W$512=$W$7)+(($W$13:$W$512=$W$8)+(($X$13:$X$512=$X$6)+(($X$13:$X$512=$X$7)+(($Y$13:$Y$512=$Y$6)+(($Y$13:$Y$512=$Y$7)+(($Y$13:$Y$512=$Z$6)+(($Y$13:$Y$512=$Z$7))))))))),ROW($A$13:$A$512)-ROW($A$13)+1),ROWS(D$13:D197))))</f>
        <v/>
      </c>
      <c r="E197" s="182" t="str">
        <f t="array" ref="E197">IF(ROWS(E$13:E197)&gt;$S$5,"",INDEX(U$13:U$512,SMALL(IF(($W$13:$W$512=$W$6)+(($W$13:$W$512=$W$7)+(($W$13:$W$512=$W$8)+(($X$13:$X$512=$X$6)+(($X$13:$X$512=$X$7)+(($Y$13:$Y$512=$Y$6)+(($Y$13:$Y$512=$Y$7)+(($Y$13:$Y$512=$Z$6)+(($Y$13:$Y$512=$Z$7))))))))),ROW($A$13:$A$512)-ROW($A$13)+1),ROWS(E$13:E197))))</f>
        <v/>
      </c>
      <c r="F197" s="182" t="str">
        <f t="array" ref="F197">IF(ROWS(F$13:F197)&gt;$S$5,"",INDEX(V$13:V$512,SMALL(IF(($W$13:$W$512=$W$6)+(($W$13:$W$512=$W$7)+(($W$13:$W$512=$W$8)+(($X$13:$X$512=$X$6)+(($X$13:$X$512=$X$7)+(($Y$13:$Y$512=$Y$6)+(($Y$13:$Y$512=$Y$7)+(($Y$13:$Y$512=$Z$6)+(($Y$13:$Y$512=$Z$7))))))))),ROW($A$13:$A$512)-ROW($A$13)+1),ROWS(F$13:F197))))</f>
        <v/>
      </c>
      <c r="G197" s="351" t="str">
        <f t="array" ref="G197">IF(ROWS(G$13:G197)&gt;$S$5,"",INDEX(W$13:W$512,SMALL(IF(($W$13:$W$512=$W$6)+(($W$13:$W$512=$W$7)+(($W$13:$W$512=$W$8)+(($X$13:$X$512=$X$6)+(($X$13:$X$512=$X$7)+(($Y$13:$Y$512=$Y$6)+(($Y$13:$Y$512=$Y$7)+(($Y$13:$Y$512=$Z$6)+(($Y$13:$Y$512=$Z$7))))))))),ROW($A$13:$A$512)-ROW($A$13)+1),ROWS(G$13:G197))))</f>
        <v/>
      </c>
      <c r="H197" s="351" t="str">
        <f t="array" ref="H197">IF(ROWS(H$13:H197)&gt;$S$5,"",INDEX(X$13:X$512,SMALL(IF(($W$13:$W$512=$W$6)+(($W$13:$W$512=$W$7)+(($W$13:$W$512=$W$8)+(($X$13:$X$512=$X$6)+(($X$13:$X$512=$X$7)+(($Y$13:$Y$512=$Y$6)+(($Y$13:$Y$512=$Y$7)+(($Y$13:$Y$512=$Z$6)+(($Y$13:$Y$512=$Z$7))))))))),ROW($A$13:$A$512)-ROW($A$13)+1),ROWS(H$13:H197))))</f>
        <v/>
      </c>
      <c r="I197" s="351" t="str">
        <f t="array" ref="I197">IF(ROWS(I$13:I197)&gt;$S$5,"",INDEX(Y$13:Y$512,SMALL(IF(($W$13:$W$512=$W$6)+(($W$13:$W$512=$W$7)+(($W$13:$W$512=$W$8)+(($X$13:$X$512=$X$6)+(($X$13:$X$512=$X$7)+(($Y$13:$Y$512=$Y$6)+(($Y$13:$Y$512=$Y$7)+(($Y$13:$Y$512=$Z$6)+(($Y$13:$Y$512=$Z$7))))))))),ROW($A$13:$A$512)-ROW($A$13)+1),ROWS(I$13:I197))))</f>
        <v/>
      </c>
      <c r="J197" s="136"/>
      <c r="Q197" s="44">
        <f>Nut_StatusTool!A191</f>
        <v>185</v>
      </c>
      <c r="R197" s="44">
        <f>Nut_StatusTool!B191</f>
        <v>0</v>
      </c>
      <c r="S197" s="44">
        <f>Nut_StatusTool!C191</f>
        <v>0</v>
      </c>
      <c r="T197" s="44">
        <f>Nut_StatusTool!D191</f>
        <v>0</v>
      </c>
      <c r="U197" s="44">
        <f>Nut_StatusTool!F191</f>
        <v>0</v>
      </c>
      <c r="V197" s="285" t="str">
        <f>Nut_StatusTool!K191</f>
        <v/>
      </c>
      <c r="W197" s="44" t="str">
        <f>Nut_StatusTool!L191</f>
        <v/>
      </c>
      <c r="X197" s="44" t="str">
        <f>Nut_StatusTool!M191</f>
        <v/>
      </c>
      <c r="Y197" s="44" t="str">
        <f>Nut_StatusTool!N191</f>
        <v/>
      </c>
    </row>
    <row r="198" spans="1:25">
      <c r="A198" s="182" t="str">
        <f t="array" ref="A198">IF(ROWS(A$13:A198)&gt;$S$5,"",INDEX(Q$13:Q$512,SMALL(IF(($W$13:$W$512=$W$6)+(($W$13:$W$512=$W$7)+(($W$13:$W$512=$W$8)+(($X$13:$X$512=$X$6)+(($X$13:$X$512=$X$7)+(($Y$13:$Y$512=$Y$6)+(($Y$13:$Y$512=$Y$7)+(($Y$13:$Y$512=$Z$6)+(($Y$13:$Y$512=$Z$7))))))))),ROW($A$13:$A$512)-ROW($A$13)+1),ROWS(A$13:A198))))</f>
        <v/>
      </c>
      <c r="B198" s="290" t="str">
        <f t="array" ref="B198">IF(ROWS(B$13:B198)&gt;$S$5,"",INDEX(R$13:R$512,SMALL(IF(($W$13:$W$512=$W$6)+(($W$13:$W$512=$W$7)+(($W$13:$W$512=$W$8)+(($X$13:$X$512=$X$6)+(($X$13:$X$512=$X$7)+(($Y$13:$Y$512=$Y$6)+(($Y$13:$Y$512=$Y$7)+(($Y$13:$Y$512=$Z$6)+(($Y$13:$Y$512=$Z$7))))))))),ROW($A$13:$A$512)-ROW($A$13)+1),ROWS(B$13:B198))))</f>
        <v/>
      </c>
      <c r="C198" s="290" t="str">
        <f t="array" ref="C198">IF(ROWS(C$13:C198)&gt;$S$5,"",INDEX(S$13:S$512,SMALL(IF(($W$13:$W$512=$W$6)+(($W$13:$W$512=$W$7)+(($W$13:$W$512=$W$8)+(($X$13:$X$512=$X$6)+(($X$13:$X$512=$X$7)+(($Y$13:$Y$512=$Y$6)+(($Y$13:$Y$512=$Y$7)+(($Y$13:$Y$512=$Z$6)+(($Y$13:$Y$512=$Z$7))))))))),ROW($A$13:$A$512)-ROW($A$13)+1),ROWS(C$13:C198))))</f>
        <v/>
      </c>
      <c r="D198" s="316" t="str">
        <f t="array" ref="D198">IF(ROWS(D$13:D198)&gt;$S$5,"",INDEX(T$13:T$512,SMALL(IF(($W$13:$W$512=$W$6)+(($W$13:$W$512=$W$7)+(($W$13:$W$512=$W$8)+(($X$13:$X$512=$X$6)+(($X$13:$X$512=$X$7)+(($Y$13:$Y$512=$Y$6)+(($Y$13:$Y$512=$Y$7)+(($Y$13:$Y$512=$Z$6)+(($Y$13:$Y$512=$Z$7))))))))),ROW($A$13:$A$512)-ROW($A$13)+1),ROWS(D$13:D198))))</f>
        <v/>
      </c>
      <c r="E198" s="182" t="str">
        <f t="array" ref="E198">IF(ROWS(E$13:E198)&gt;$S$5,"",INDEX(U$13:U$512,SMALL(IF(($W$13:$W$512=$W$6)+(($W$13:$W$512=$W$7)+(($W$13:$W$512=$W$8)+(($X$13:$X$512=$X$6)+(($X$13:$X$512=$X$7)+(($Y$13:$Y$512=$Y$6)+(($Y$13:$Y$512=$Y$7)+(($Y$13:$Y$512=$Z$6)+(($Y$13:$Y$512=$Z$7))))))))),ROW($A$13:$A$512)-ROW($A$13)+1),ROWS(E$13:E198))))</f>
        <v/>
      </c>
      <c r="F198" s="182" t="str">
        <f t="array" ref="F198">IF(ROWS(F$13:F198)&gt;$S$5,"",INDEX(V$13:V$512,SMALL(IF(($W$13:$W$512=$W$6)+(($W$13:$W$512=$W$7)+(($W$13:$W$512=$W$8)+(($X$13:$X$512=$X$6)+(($X$13:$X$512=$X$7)+(($Y$13:$Y$512=$Y$6)+(($Y$13:$Y$512=$Y$7)+(($Y$13:$Y$512=$Z$6)+(($Y$13:$Y$512=$Z$7))))))))),ROW($A$13:$A$512)-ROW($A$13)+1),ROWS(F$13:F198))))</f>
        <v/>
      </c>
      <c r="G198" s="351" t="str">
        <f t="array" ref="G198">IF(ROWS(G$13:G198)&gt;$S$5,"",INDEX(W$13:W$512,SMALL(IF(($W$13:$W$512=$W$6)+(($W$13:$W$512=$W$7)+(($W$13:$W$512=$W$8)+(($X$13:$X$512=$X$6)+(($X$13:$X$512=$X$7)+(($Y$13:$Y$512=$Y$6)+(($Y$13:$Y$512=$Y$7)+(($Y$13:$Y$512=$Z$6)+(($Y$13:$Y$512=$Z$7))))))))),ROW($A$13:$A$512)-ROW($A$13)+1),ROWS(G$13:G198))))</f>
        <v/>
      </c>
      <c r="H198" s="351" t="str">
        <f t="array" ref="H198">IF(ROWS(H$13:H198)&gt;$S$5,"",INDEX(X$13:X$512,SMALL(IF(($W$13:$W$512=$W$6)+(($W$13:$W$512=$W$7)+(($W$13:$W$512=$W$8)+(($X$13:$X$512=$X$6)+(($X$13:$X$512=$X$7)+(($Y$13:$Y$512=$Y$6)+(($Y$13:$Y$512=$Y$7)+(($Y$13:$Y$512=$Z$6)+(($Y$13:$Y$512=$Z$7))))))))),ROW($A$13:$A$512)-ROW($A$13)+1),ROWS(H$13:H198))))</f>
        <v/>
      </c>
      <c r="I198" s="351" t="str">
        <f t="array" ref="I198">IF(ROWS(I$13:I198)&gt;$S$5,"",INDEX(Y$13:Y$512,SMALL(IF(($W$13:$W$512=$W$6)+(($W$13:$W$512=$W$7)+(($W$13:$W$512=$W$8)+(($X$13:$X$512=$X$6)+(($X$13:$X$512=$X$7)+(($Y$13:$Y$512=$Y$6)+(($Y$13:$Y$512=$Y$7)+(($Y$13:$Y$512=$Z$6)+(($Y$13:$Y$512=$Z$7))))))))),ROW($A$13:$A$512)-ROW($A$13)+1),ROWS(I$13:I198))))</f>
        <v/>
      </c>
      <c r="J198" s="136"/>
      <c r="Q198" s="44">
        <f>Nut_StatusTool!A192</f>
        <v>186</v>
      </c>
      <c r="R198" s="44">
        <f>Nut_StatusTool!B192</f>
        <v>0</v>
      </c>
      <c r="S198" s="44">
        <f>Nut_StatusTool!C192</f>
        <v>0</v>
      </c>
      <c r="T198" s="44">
        <f>Nut_StatusTool!D192</f>
        <v>0</v>
      </c>
      <c r="U198" s="44">
        <f>Nut_StatusTool!F192</f>
        <v>0</v>
      </c>
      <c r="V198" s="285" t="str">
        <f>Nut_StatusTool!K192</f>
        <v/>
      </c>
      <c r="W198" s="44" t="str">
        <f>Nut_StatusTool!L192</f>
        <v/>
      </c>
      <c r="X198" s="44" t="str">
        <f>Nut_StatusTool!M192</f>
        <v/>
      </c>
      <c r="Y198" s="44" t="str">
        <f>Nut_StatusTool!N192</f>
        <v/>
      </c>
    </row>
    <row r="199" spans="1:25">
      <c r="A199" s="182" t="str">
        <f t="array" ref="A199">IF(ROWS(A$13:A199)&gt;$S$5,"",INDEX(Q$13:Q$512,SMALL(IF(($W$13:$W$512=$W$6)+(($W$13:$W$512=$W$7)+(($W$13:$W$512=$W$8)+(($X$13:$X$512=$X$6)+(($X$13:$X$512=$X$7)+(($Y$13:$Y$512=$Y$6)+(($Y$13:$Y$512=$Y$7)+(($Y$13:$Y$512=$Z$6)+(($Y$13:$Y$512=$Z$7))))))))),ROW($A$13:$A$512)-ROW($A$13)+1),ROWS(A$13:A199))))</f>
        <v/>
      </c>
      <c r="B199" s="290" t="str">
        <f t="array" ref="B199">IF(ROWS(B$13:B199)&gt;$S$5,"",INDEX(R$13:R$512,SMALL(IF(($W$13:$W$512=$W$6)+(($W$13:$W$512=$W$7)+(($W$13:$W$512=$W$8)+(($X$13:$X$512=$X$6)+(($X$13:$X$512=$X$7)+(($Y$13:$Y$512=$Y$6)+(($Y$13:$Y$512=$Y$7)+(($Y$13:$Y$512=$Z$6)+(($Y$13:$Y$512=$Z$7))))))))),ROW($A$13:$A$512)-ROW($A$13)+1),ROWS(B$13:B199))))</f>
        <v/>
      </c>
      <c r="C199" s="290" t="str">
        <f t="array" ref="C199">IF(ROWS(C$13:C199)&gt;$S$5,"",INDEX(S$13:S$512,SMALL(IF(($W$13:$W$512=$W$6)+(($W$13:$W$512=$W$7)+(($W$13:$W$512=$W$8)+(($X$13:$X$512=$X$6)+(($X$13:$X$512=$X$7)+(($Y$13:$Y$512=$Y$6)+(($Y$13:$Y$512=$Y$7)+(($Y$13:$Y$512=$Z$6)+(($Y$13:$Y$512=$Z$7))))))))),ROW($A$13:$A$512)-ROW($A$13)+1),ROWS(C$13:C199))))</f>
        <v/>
      </c>
      <c r="D199" s="316" t="str">
        <f t="array" ref="D199">IF(ROWS(D$13:D199)&gt;$S$5,"",INDEX(T$13:T$512,SMALL(IF(($W$13:$W$512=$W$6)+(($W$13:$W$512=$W$7)+(($W$13:$W$512=$W$8)+(($X$13:$X$512=$X$6)+(($X$13:$X$512=$X$7)+(($Y$13:$Y$512=$Y$6)+(($Y$13:$Y$512=$Y$7)+(($Y$13:$Y$512=$Z$6)+(($Y$13:$Y$512=$Z$7))))))))),ROW($A$13:$A$512)-ROW($A$13)+1),ROWS(D$13:D199))))</f>
        <v/>
      </c>
      <c r="E199" s="182" t="str">
        <f t="array" ref="E199">IF(ROWS(E$13:E199)&gt;$S$5,"",INDEX(U$13:U$512,SMALL(IF(($W$13:$W$512=$W$6)+(($W$13:$W$512=$W$7)+(($W$13:$W$512=$W$8)+(($X$13:$X$512=$X$6)+(($X$13:$X$512=$X$7)+(($Y$13:$Y$512=$Y$6)+(($Y$13:$Y$512=$Y$7)+(($Y$13:$Y$512=$Z$6)+(($Y$13:$Y$512=$Z$7))))))))),ROW($A$13:$A$512)-ROW($A$13)+1),ROWS(E$13:E199))))</f>
        <v/>
      </c>
      <c r="F199" s="182" t="str">
        <f t="array" ref="F199">IF(ROWS(F$13:F199)&gt;$S$5,"",INDEX(V$13:V$512,SMALL(IF(($W$13:$W$512=$W$6)+(($W$13:$W$512=$W$7)+(($W$13:$W$512=$W$8)+(($X$13:$X$512=$X$6)+(($X$13:$X$512=$X$7)+(($Y$13:$Y$512=$Y$6)+(($Y$13:$Y$512=$Y$7)+(($Y$13:$Y$512=$Z$6)+(($Y$13:$Y$512=$Z$7))))))))),ROW($A$13:$A$512)-ROW($A$13)+1),ROWS(F$13:F199))))</f>
        <v/>
      </c>
      <c r="G199" s="351" t="str">
        <f t="array" ref="G199">IF(ROWS(G$13:G199)&gt;$S$5,"",INDEX(W$13:W$512,SMALL(IF(($W$13:$W$512=$W$6)+(($W$13:$W$512=$W$7)+(($W$13:$W$512=$W$8)+(($X$13:$X$512=$X$6)+(($X$13:$X$512=$X$7)+(($Y$13:$Y$512=$Y$6)+(($Y$13:$Y$512=$Y$7)+(($Y$13:$Y$512=$Z$6)+(($Y$13:$Y$512=$Z$7))))))))),ROW($A$13:$A$512)-ROW($A$13)+1),ROWS(G$13:G199))))</f>
        <v/>
      </c>
      <c r="H199" s="351" t="str">
        <f t="array" ref="H199">IF(ROWS(H$13:H199)&gt;$S$5,"",INDEX(X$13:X$512,SMALL(IF(($W$13:$W$512=$W$6)+(($W$13:$W$512=$W$7)+(($W$13:$W$512=$W$8)+(($X$13:$X$512=$X$6)+(($X$13:$X$512=$X$7)+(($Y$13:$Y$512=$Y$6)+(($Y$13:$Y$512=$Y$7)+(($Y$13:$Y$512=$Z$6)+(($Y$13:$Y$512=$Z$7))))))))),ROW($A$13:$A$512)-ROW($A$13)+1),ROWS(H$13:H199))))</f>
        <v/>
      </c>
      <c r="I199" s="351" t="str">
        <f t="array" ref="I199">IF(ROWS(I$13:I199)&gt;$S$5,"",INDEX(Y$13:Y$512,SMALL(IF(($W$13:$W$512=$W$6)+(($W$13:$W$512=$W$7)+(($W$13:$W$512=$W$8)+(($X$13:$X$512=$X$6)+(($X$13:$X$512=$X$7)+(($Y$13:$Y$512=$Y$6)+(($Y$13:$Y$512=$Y$7)+(($Y$13:$Y$512=$Z$6)+(($Y$13:$Y$512=$Z$7))))))))),ROW($A$13:$A$512)-ROW($A$13)+1),ROWS(I$13:I199))))</f>
        <v/>
      </c>
      <c r="J199" s="136"/>
      <c r="Q199" s="44">
        <f>Nut_StatusTool!A193</f>
        <v>187</v>
      </c>
      <c r="R199" s="44">
        <f>Nut_StatusTool!B193</f>
        <v>0</v>
      </c>
      <c r="S199" s="44">
        <f>Nut_StatusTool!C193</f>
        <v>0</v>
      </c>
      <c r="T199" s="44">
        <f>Nut_StatusTool!D193</f>
        <v>0</v>
      </c>
      <c r="U199" s="44">
        <f>Nut_StatusTool!F193</f>
        <v>0</v>
      </c>
      <c r="V199" s="285" t="str">
        <f>Nut_StatusTool!K193</f>
        <v/>
      </c>
      <c r="W199" s="44" t="str">
        <f>Nut_StatusTool!L193</f>
        <v/>
      </c>
      <c r="X199" s="44" t="str">
        <f>Nut_StatusTool!M193</f>
        <v/>
      </c>
      <c r="Y199" s="44" t="str">
        <f>Nut_StatusTool!N193</f>
        <v/>
      </c>
    </row>
    <row r="200" spans="1:25">
      <c r="A200" s="182" t="str">
        <f t="array" ref="A200">IF(ROWS(A$13:A200)&gt;$S$5,"",INDEX(Q$13:Q$512,SMALL(IF(($W$13:$W$512=$W$6)+(($W$13:$W$512=$W$7)+(($W$13:$W$512=$W$8)+(($X$13:$X$512=$X$6)+(($X$13:$X$512=$X$7)+(($Y$13:$Y$512=$Y$6)+(($Y$13:$Y$512=$Y$7)+(($Y$13:$Y$512=$Z$6)+(($Y$13:$Y$512=$Z$7))))))))),ROW($A$13:$A$512)-ROW($A$13)+1),ROWS(A$13:A200))))</f>
        <v/>
      </c>
      <c r="B200" s="290" t="str">
        <f t="array" ref="B200">IF(ROWS(B$13:B200)&gt;$S$5,"",INDEX(R$13:R$512,SMALL(IF(($W$13:$W$512=$W$6)+(($W$13:$W$512=$W$7)+(($W$13:$W$512=$W$8)+(($X$13:$X$512=$X$6)+(($X$13:$X$512=$X$7)+(($Y$13:$Y$512=$Y$6)+(($Y$13:$Y$512=$Y$7)+(($Y$13:$Y$512=$Z$6)+(($Y$13:$Y$512=$Z$7))))))))),ROW($A$13:$A$512)-ROW($A$13)+1),ROWS(B$13:B200))))</f>
        <v/>
      </c>
      <c r="C200" s="290" t="str">
        <f t="array" ref="C200">IF(ROWS(C$13:C200)&gt;$S$5,"",INDEX(S$13:S$512,SMALL(IF(($W$13:$W$512=$W$6)+(($W$13:$W$512=$W$7)+(($W$13:$W$512=$W$8)+(($X$13:$X$512=$X$6)+(($X$13:$X$512=$X$7)+(($Y$13:$Y$512=$Y$6)+(($Y$13:$Y$512=$Y$7)+(($Y$13:$Y$512=$Z$6)+(($Y$13:$Y$512=$Z$7))))))))),ROW($A$13:$A$512)-ROW($A$13)+1),ROWS(C$13:C200))))</f>
        <v/>
      </c>
      <c r="D200" s="316" t="str">
        <f t="array" ref="D200">IF(ROWS(D$13:D200)&gt;$S$5,"",INDEX(T$13:T$512,SMALL(IF(($W$13:$W$512=$W$6)+(($W$13:$W$512=$W$7)+(($W$13:$W$512=$W$8)+(($X$13:$X$512=$X$6)+(($X$13:$X$512=$X$7)+(($Y$13:$Y$512=$Y$6)+(($Y$13:$Y$512=$Y$7)+(($Y$13:$Y$512=$Z$6)+(($Y$13:$Y$512=$Z$7))))))))),ROW($A$13:$A$512)-ROW($A$13)+1),ROWS(D$13:D200))))</f>
        <v/>
      </c>
      <c r="E200" s="182" t="str">
        <f t="array" ref="E200">IF(ROWS(E$13:E200)&gt;$S$5,"",INDEX(U$13:U$512,SMALL(IF(($W$13:$W$512=$W$6)+(($W$13:$W$512=$W$7)+(($W$13:$W$512=$W$8)+(($X$13:$X$512=$X$6)+(($X$13:$X$512=$X$7)+(($Y$13:$Y$512=$Y$6)+(($Y$13:$Y$512=$Y$7)+(($Y$13:$Y$512=$Z$6)+(($Y$13:$Y$512=$Z$7))))))))),ROW($A$13:$A$512)-ROW($A$13)+1),ROWS(E$13:E200))))</f>
        <v/>
      </c>
      <c r="F200" s="182" t="str">
        <f t="array" ref="F200">IF(ROWS(F$13:F200)&gt;$S$5,"",INDEX(V$13:V$512,SMALL(IF(($W$13:$W$512=$W$6)+(($W$13:$W$512=$W$7)+(($W$13:$W$512=$W$8)+(($X$13:$X$512=$X$6)+(($X$13:$X$512=$X$7)+(($Y$13:$Y$512=$Y$6)+(($Y$13:$Y$512=$Y$7)+(($Y$13:$Y$512=$Z$6)+(($Y$13:$Y$512=$Z$7))))))))),ROW($A$13:$A$512)-ROW($A$13)+1),ROWS(F$13:F200))))</f>
        <v/>
      </c>
      <c r="G200" s="351" t="str">
        <f t="array" ref="G200">IF(ROWS(G$13:G200)&gt;$S$5,"",INDEX(W$13:W$512,SMALL(IF(($W$13:$W$512=$W$6)+(($W$13:$W$512=$W$7)+(($W$13:$W$512=$W$8)+(($X$13:$X$512=$X$6)+(($X$13:$X$512=$X$7)+(($Y$13:$Y$512=$Y$6)+(($Y$13:$Y$512=$Y$7)+(($Y$13:$Y$512=$Z$6)+(($Y$13:$Y$512=$Z$7))))))))),ROW($A$13:$A$512)-ROW($A$13)+1),ROWS(G$13:G200))))</f>
        <v/>
      </c>
      <c r="H200" s="351" t="str">
        <f t="array" ref="H200">IF(ROWS(H$13:H200)&gt;$S$5,"",INDEX(X$13:X$512,SMALL(IF(($W$13:$W$512=$W$6)+(($W$13:$W$512=$W$7)+(($W$13:$W$512=$W$8)+(($X$13:$X$512=$X$6)+(($X$13:$X$512=$X$7)+(($Y$13:$Y$512=$Y$6)+(($Y$13:$Y$512=$Y$7)+(($Y$13:$Y$512=$Z$6)+(($Y$13:$Y$512=$Z$7))))))))),ROW($A$13:$A$512)-ROW($A$13)+1),ROWS(H$13:H200))))</f>
        <v/>
      </c>
      <c r="I200" s="351" t="str">
        <f t="array" ref="I200">IF(ROWS(I$13:I200)&gt;$S$5,"",INDEX(Y$13:Y$512,SMALL(IF(($W$13:$W$512=$W$6)+(($W$13:$W$512=$W$7)+(($W$13:$W$512=$W$8)+(($X$13:$X$512=$X$6)+(($X$13:$X$512=$X$7)+(($Y$13:$Y$512=$Y$6)+(($Y$13:$Y$512=$Y$7)+(($Y$13:$Y$512=$Z$6)+(($Y$13:$Y$512=$Z$7))))))))),ROW($A$13:$A$512)-ROW($A$13)+1),ROWS(I$13:I200))))</f>
        <v/>
      </c>
      <c r="J200" s="136"/>
      <c r="Q200" s="44">
        <f>Nut_StatusTool!A194</f>
        <v>188</v>
      </c>
      <c r="R200" s="44">
        <f>Nut_StatusTool!B194</f>
        <v>0</v>
      </c>
      <c r="S200" s="44">
        <f>Nut_StatusTool!C194</f>
        <v>0</v>
      </c>
      <c r="T200" s="44">
        <f>Nut_StatusTool!D194</f>
        <v>0</v>
      </c>
      <c r="U200" s="44">
        <f>Nut_StatusTool!F194</f>
        <v>0</v>
      </c>
      <c r="V200" s="285" t="str">
        <f>Nut_StatusTool!K194</f>
        <v/>
      </c>
      <c r="W200" s="44" t="str">
        <f>Nut_StatusTool!L194</f>
        <v/>
      </c>
      <c r="X200" s="44" t="str">
        <f>Nut_StatusTool!M194</f>
        <v/>
      </c>
      <c r="Y200" s="44" t="str">
        <f>Nut_StatusTool!N194</f>
        <v/>
      </c>
    </row>
    <row r="201" spans="1:25">
      <c r="A201" s="182" t="str">
        <f t="array" ref="A201">IF(ROWS(A$13:A201)&gt;$S$5,"",INDEX(Q$13:Q$512,SMALL(IF(($W$13:$W$512=$W$6)+(($W$13:$W$512=$W$7)+(($W$13:$W$512=$W$8)+(($X$13:$X$512=$X$6)+(($X$13:$X$512=$X$7)+(($Y$13:$Y$512=$Y$6)+(($Y$13:$Y$512=$Y$7)+(($Y$13:$Y$512=$Z$6)+(($Y$13:$Y$512=$Z$7))))))))),ROW($A$13:$A$512)-ROW($A$13)+1),ROWS(A$13:A201))))</f>
        <v/>
      </c>
      <c r="B201" s="290" t="str">
        <f t="array" ref="B201">IF(ROWS(B$13:B201)&gt;$S$5,"",INDEX(R$13:R$512,SMALL(IF(($W$13:$W$512=$W$6)+(($W$13:$W$512=$W$7)+(($W$13:$W$512=$W$8)+(($X$13:$X$512=$X$6)+(($X$13:$X$512=$X$7)+(($Y$13:$Y$512=$Y$6)+(($Y$13:$Y$512=$Y$7)+(($Y$13:$Y$512=$Z$6)+(($Y$13:$Y$512=$Z$7))))))))),ROW($A$13:$A$512)-ROW($A$13)+1),ROWS(B$13:B201))))</f>
        <v/>
      </c>
      <c r="C201" s="290" t="str">
        <f t="array" ref="C201">IF(ROWS(C$13:C201)&gt;$S$5,"",INDEX(S$13:S$512,SMALL(IF(($W$13:$W$512=$W$6)+(($W$13:$W$512=$W$7)+(($W$13:$W$512=$W$8)+(($X$13:$X$512=$X$6)+(($X$13:$X$512=$X$7)+(($Y$13:$Y$512=$Y$6)+(($Y$13:$Y$512=$Y$7)+(($Y$13:$Y$512=$Z$6)+(($Y$13:$Y$512=$Z$7))))))))),ROW($A$13:$A$512)-ROW($A$13)+1),ROWS(C$13:C201))))</f>
        <v/>
      </c>
      <c r="D201" s="316" t="str">
        <f t="array" ref="D201">IF(ROWS(D$13:D201)&gt;$S$5,"",INDEX(T$13:T$512,SMALL(IF(($W$13:$W$512=$W$6)+(($W$13:$W$512=$W$7)+(($W$13:$W$512=$W$8)+(($X$13:$X$512=$X$6)+(($X$13:$X$512=$X$7)+(($Y$13:$Y$512=$Y$6)+(($Y$13:$Y$512=$Y$7)+(($Y$13:$Y$512=$Z$6)+(($Y$13:$Y$512=$Z$7))))))))),ROW($A$13:$A$512)-ROW($A$13)+1),ROWS(D$13:D201))))</f>
        <v/>
      </c>
      <c r="E201" s="182" t="str">
        <f t="array" ref="E201">IF(ROWS(E$13:E201)&gt;$S$5,"",INDEX(U$13:U$512,SMALL(IF(($W$13:$W$512=$W$6)+(($W$13:$W$512=$W$7)+(($W$13:$W$512=$W$8)+(($X$13:$X$512=$X$6)+(($X$13:$X$512=$X$7)+(($Y$13:$Y$512=$Y$6)+(($Y$13:$Y$512=$Y$7)+(($Y$13:$Y$512=$Z$6)+(($Y$13:$Y$512=$Z$7))))))))),ROW($A$13:$A$512)-ROW($A$13)+1),ROWS(E$13:E201))))</f>
        <v/>
      </c>
      <c r="F201" s="182" t="str">
        <f t="array" ref="F201">IF(ROWS(F$13:F201)&gt;$S$5,"",INDEX(V$13:V$512,SMALL(IF(($W$13:$W$512=$W$6)+(($W$13:$W$512=$W$7)+(($W$13:$W$512=$W$8)+(($X$13:$X$512=$X$6)+(($X$13:$X$512=$X$7)+(($Y$13:$Y$512=$Y$6)+(($Y$13:$Y$512=$Y$7)+(($Y$13:$Y$512=$Z$6)+(($Y$13:$Y$512=$Z$7))))))))),ROW($A$13:$A$512)-ROW($A$13)+1),ROWS(F$13:F201))))</f>
        <v/>
      </c>
      <c r="G201" s="351" t="str">
        <f t="array" ref="G201">IF(ROWS(G$13:G201)&gt;$S$5,"",INDEX(W$13:W$512,SMALL(IF(($W$13:$W$512=$W$6)+(($W$13:$W$512=$W$7)+(($W$13:$W$512=$W$8)+(($X$13:$X$512=$X$6)+(($X$13:$X$512=$X$7)+(($Y$13:$Y$512=$Y$6)+(($Y$13:$Y$512=$Y$7)+(($Y$13:$Y$512=$Z$6)+(($Y$13:$Y$512=$Z$7))))))))),ROW($A$13:$A$512)-ROW($A$13)+1),ROWS(G$13:G201))))</f>
        <v/>
      </c>
      <c r="H201" s="351" t="str">
        <f t="array" ref="H201">IF(ROWS(H$13:H201)&gt;$S$5,"",INDEX(X$13:X$512,SMALL(IF(($W$13:$W$512=$W$6)+(($W$13:$W$512=$W$7)+(($W$13:$W$512=$W$8)+(($X$13:$X$512=$X$6)+(($X$13:$X$512=$X$7)+(($Y$13:$Y$512=$Y$6)+(($Y$13:$Y$512=$Y$7)+(($Y$13:$Y$512=$Z$6)+(($Y$13:$Y$512=$Z$7))))))))),ROW($A$13:$A$512)-ROW($A$13)+1),ROWS(H$13:H201))))</f>
        <v/>
      </c>
      <c r="I201" s="351" t="str">
        <f t="array" ref="I201">IF(ROWS(I$13:I201)&gt;$S$5,"",INDEX(Y$13:Y$512,SMALL(IF(($W$13:$W$512=$W$6)+(($W$13:$W$512=$W$7)+(($W$13:$W$512=$W$8)+(($X$13:$X$512=$X$6)+(($X$13:$X$512=$X$7)+(($Y$13:$Y$512=$Y$6)+(($Y$13:$Y$512=$Y$7)+(($Y$13:$Y$512=$Z$6)+(($Y$13:$Y$512=$Z$7))))))))),ROW($A$13:$A$512)-ROW($A$13)+1),ROWS(I$13:I201))))</f>
        <v/>
      </c>
      <c r="J201" s="136"/>
      <c r="Q201" s="44">
        <f>Nut_StatusTool!A195</f>
        <v>189</v>
      </c>
      <c r="R201" s="44">
        <f>Nut_StatusTool!B195</f>
        <v>0</v>
      </c>
      <c r="S201" s="44">
        <f>Nut_StatusTool!C195</f>
        <v>0</v>
      </c>
      <c r="T201" s="44">
        <f>Nut_StatusTool!D195</f>
        <v>0</v>
      </c>
      <c r="U201" s="44">
        <f>Nut_StatusTool!F195</f>
        <v>0</v>
      </c>
      <c r="V201" s="285" t="str">
        <f>Nut_StatusTool!K195</f>
        <v/>
      </c>
      <c r="W201" s="44" t="str">
        <f>Nut_StatusTool!L195</f>
        <v/>
      </c>
      <c r="X201" s="44" t="str">
        <f>Nut_StatusTool!M195</f>
        <v/>
      </c>
      <c r="Y201" s="44" t="str">
        <f>Nut_StatusTool!N195</f>
        <v/>
      </c>
    </row>
    <row r="202" spans="1:25">
      <c r="A202" s="182" t="str">
        <f t="array" ref="A202">IF(ROWS(A$13:A202)&gt;$S$5,"",INDEX(Q$13:Q$512,SMALL(IF(($W$13:$W$512=$W$6)+(($W$13:$W$512=$W$7)+(($W$13:$W$512=$W$8)+(($X$13:$X$512=$X$6)+(($X$13:$X$512=$X$7)+(($Y$13:$Y$512=$Y$6)+(($Y$13:$Y$512=$Y$7)+(($Y$13:$Y$512=$Z$6)+(($Y$13:$Y$512=$Z$7))))))))),ROW($A$13:$A$512)-ROW($A$13)+1),ROWS(A$13:A202))))</f>
        <v/>
      </c>
      <c r="B202" s="290" t="str">
        <f t="array" ref="B202">IF(ROWS(B$13:B202)&gt;$S$5,"",INDEX(R$13:R$512,SMALL(IF(($W$13:$W$512=$W$6)+(($W$13:$W$512=$W$7)+(($W$13:$W$512=$W$8)+(($X$13:$X$512=$X$6)+(($X$13:$X$512=$X$7)+(($Y$13:$Y$512=$Y$6)+(($Y$13:$Y$512=$Y$7)+(($Y$13:$Y$512=$Z$6)+(($Y$13:$Y$512=$Z$7))))))))),ROW($A$13:$A$512)-ROW($A$13)+1),ROWS(B$13:B202))))</f>
        <v/>
      </c>
      <c r="C202" s="290" t="str">
        <f t="array" ref="C202">IF(ROWS(C$13:C202)&gt;$S$5,"",INDEX(S$13:S$512,SMALL(IF(($W$13:$W$512=$W$6)+(($W$13:$W$512=$W$7)+(($W$13:$W$512=$W$8)+(($X$13:$X$512=$X$6)+(($X$13:$X$512=$X$7)+(($Y$13:$Y$512=$Y$6)+(($Y$13:$Y$512=$Y$7)+(($Y$13:$Y$512=$Z$6)+(($Y$13:$Y$512=$Z$7))))))))),ROW($A$13:$A$512)-ROW($A$13)+1),ROWS(C$13:C202))))</f>
        <v/>
      </c>
      <c r="D202" s="316" t="str">
        <f t="array" ref="D202">IF(ROWS(D$13:D202)&gt;$S$5,"",INDEX(T$13:T$512,SMALL(IF(($W$13:$W$512=$W$6)+(($W$13:$W$512=$W$7)+(($W$13:$W$512=$W$8)+(($X$13:$X$512=$X$6)+(($X$13:$X$512=$X$7)+(($Y$13:$Y$512=$Y$6)+(($Y$13:$Y$512=$Y$7)+(($Y$13:$Y$512=$Z$6)+(($Y$13:$Y$512=$Z$7))))))))),ROW($A$13:$A$512)-ROW($A$13)+1),ROWS(D$13:D202))))</f>
        <v/>
      </c>
      <c r="E202" s="182" t="str">
        <f t="array" ref="E202">IF(ROWS(E$13:E202)&gt;$S$5,"",INDEX(U$13:U$512,SMALL(IF(($W$13:$W$512=$W$6)+(($W$13:$W$512=$W$7)+(($W$13:$W$512=$W$8)+(($X$13:$X$512=$X$6)+(($X$13:$X$512=$X$7)+(($Y$13:$Y$512=$Y$6)+(($Y$13:$Y$512=$Y$7)+(($Y$13:$Y$512=$Z$6)+(($Y$13:$Y$512=$Z$7))))))))),ROW($A$13:$A$512)-ROW($A$13)+1),ROWS(E$13:E202))))</f>
        <v/>
      </c>
      <c r="F202" s="182" t="str">
        <f t="array" ref="F202">IF(ROWS(F$13:F202)&gt;$S$5,"",INDEX(V$13:V$512,SMALL(IF(($W$13:$W$512=$W$6)+(($W$13:$W$512=$W$7)+(($W$13:$W$512=$W$8)+(($X$13:$X$512=$X$6)+(($X$13:$X$512=$X$7)+(($Y$13:$Y$512=$Y$6)+(($Y$13:$Y$512=$Y$7)+(($Y$13:$Y$512=$Z$6)+(($Y$13:$Y$512=$Z$7))))))))),ROW($A$13:$A$512)-ROW($A$13)+1),ROWS(F$13:F202))))</f>
        <v/>
      </c>
      <c r="G202" s="351" t="str">
        <f t="array" ref="G202">IF(ROWS(G$13:G202)&gt;$S$5,"",INDEX(W$13:W$512,SMALL(IF(($W$13:$W$512=$W$6)+(($W$13:$W$512=$W$7)+(($W$13:$W$512=$W$8)+(($X$13:$X$512=$X$6)+(($X$13:$X$512=$X$7)+(($Y$13:$Y$512=$Y$6)+(($Y$13:$Y$512=$Y$7)+(($Y$13:$Y$512=$Z$6)+(($Y$13:$Y$512=$Z$7))))))))),ROW($A$13:$A$512)-ROW($A$13)+1),ROWS(G$13:G202))))</f>
        <v/>
      </c>
      <c r="H202" s="351" t="str">
        <f t="array" ref="H202">IF(ROWS(H$13:H202)&gt;$S$5,"",INDEX(X$13:X$512,SMALL(IF(($W$13:$W$512=$W$6)+(($W$13:$W$512=$W$7)+(($W$13:$W$512=$W$8)+(($X$13:$X$512=$X$6)+(($X$13:$X$512=$X$7)+(($Y$13:$Y$512=$Y$6)+(($Y$13:$Y$512=$Y$7)+(($Y$13:$Y$512=$Z$6)+(($Y$13:$Y$512=$Z$7))))))))),ROW($A$13:$A$512)-ROW($A$13)+1),ROWS(H$13:H202))))</f>
        <v/>
      </c>
      <c r="I202" s="351" t="str">
        <f t="array" ref="I202">IF(ROWS(I$13:I202)&gt;$S$5,"",INDEX(Y$13:Y$512,SMALL(IF(($W$13:$W$512=$W$6)+(($W$13:$W$512=$W$7)+(($W$13:$W$512=$W$8)+(($X$13:$X$512=$X$6)+(($X$13:$X$512=$X$7)+(($Y$13:$Y$512=$Y$6)+(($Y$13:$Y$512=$Y$7)+(($Y$13:$Y$512=$Z$6)+(($Y$13:$Y$512=$Z$7))))))))),ROW($A$13:$A$512)-ROW($A$13)+1),ROWS(I$13:I202))))</f>
        <v/>
      </c>
      <c r="J202" s="136"/>
      <c r="Q202" s="44">
        <f>Nut_StatusTool!A196</f>
        <v>190</v>
      </c>
      <c r="R202" s="44">
        <f>Nut_StatusTool!B196</f>
        <v>0</v>
      </c>
      <c r="S202" s="44">
        <f>Nut_StatusTool!C196</f>
        <v>0</v>
      </c>
      <c r="T202" s="44">
        <f>Nut_StatusTool!D196</f>
        <v>0</v>
      </c>
      <c r="U202" s="44">
        <f>Nut_StatusTool!F196</f>
        <v>0</v>
      </c>
      <c r="V202" s="285" t="str">
        <f>Nut_StatusTool!K196</f>
        <v/>
      </c>
      <c r="W202" s="44" t="str">
        <f>Nut_StatusTool!L196</f>
        <v/>
      </c>
      <c r="X202" s="44" t="str">
        <f>Nut_StatusTool!M196</f>
        <v/>
      </c>
      <c r="Y202" s="44" t="str">
        <f>Nut_StatusTool!N196</f>
        <v/>
      </c>
    </row>
    <row r="203" spans="1:25">
      <c r="A203" s="182" t="str">
        <f t="array" ref="A203">IF(ROWS(A$13:A203)&gt;$S$5,"",INDEX(Q$13:Q$512,SMALL(IF(($W$13:$W$512=$W$6)+(($W$13:$W$512=$W$7)+(($W$13:$W$512=$W$8)+(($X$13:$X$512=$X$6)+(($X$13:$X$512=$X$7)+(($Y$13:$Y$512=$Y$6)+(($Y$13:$Y$512=$Y$7)+(($Y$13:$Y$512=$Z$6)+(($Y$13:$Y$512=$Z$7))))))))),ROW($A$13:$A$512)-ROW($A$13)+1),ROWS(A$13:A203))))</f>
        <v/>
      </c>
      <c r="B203" s="290" t="str">
        <f t="array" ref="B203">IF(ROWS(B$13:B203)&gt;$S$5,"",INDEX(R$13:R$512,SMALL(IF(($W$13:$W$512=$W$6)+(($W$13:$W$512=$W$7)+(($W$13:$W$512=$W$8)+(($X$13:$X$512=$X$6)+(($X$13:$X$512=$X$7)+(($Y$13:$Y$512=$Y$6)+(($Y$13:$Y$512=$Y$7)+(($Y$13:$Y$512=$Z$6)+(($Y$13:$Y$512=$Z$7))))))))),ROW($A$13:$A$512)-ROW($A$13)+1),ROWS(B$13:B203))))</f>
        <v/>
      </c>
      <c r="C203" s="290" t="str">
        <f t="array" ref="C203">IF(ROWS(C$13:C203)&gt;$S$5,"",INDEX(S$13:S$512,SMALL(IF(($W$13:$W$512=$W$6)+(($W$13:$W$512=$W$7)+(($W$13:$W$512=$W$8)+(($X$13:$X$512=$X$6)+(($X$13:$X$512=$X$7)+(($Y$13:$Y$512=$Y$6)+(($Y$13:$Y$512=$Y$7)+(($Y$13:$Y$512=$Z$6)+(($Y$13:$Y$512=$Z$7))))))))),ROW($A$13:$A$512)-ROW($A$13)+1),ROWS(C$13:C203))))</f>
        <v/>
      </c>
      <c r="D203" s="316" t="str">
        <f t="array" ref="D203">IF(ROWS(D$13:D203)&gt;$S$5,"",INDEX(T$13:T$512,SMALL(IF(($W$13:$W$512=$W$6)+(($W$13:$W$512=$W$7)+(($W$13:$W$512=$W$8)+(($X$13:$X$512=$X$6)+(($X$13:$X$512=$X$7)+(($Y$13:$Y$512=$Y$6)+(($Y$13:$Y$512=$Y$7)+(($Y$13:$Y$512=$Z$6)+(($Y$13:$Y$512=$Z$7))))))))),ROW($A$13:$A$512)-ROW($A$13)+1),ROWS(D$13:D203))))</f>
        <v/>
      </c>
      <c r="E203" s="182" t="str">
        <f t="array" ref="E203">IF(ROWS(E$13:E203)&gt;$S$5,"",INDEX(U$13:U$512,SMALL(IF(($W$13:$W$512=$W$6)+(($W$13:$W$512=$W$7)+(($W$13:$W$512=$W$8)+(($X$13:$X$512=$X$6)+(($X$13:$X$512=$X$7)+(($Y$13:$Y$512=$Y$6)+(($Y$13:$Y$512=$Y$7)+(($Y$13:$Y$512=$Z$6)+(($Y$13:$Y$512=$Z$7))))))))),ROW($A$13:$A$512)-ROW($A$13)+1),ROWS(E$13:E203))))</f>
        <v/>
      </c>
      <c r="F203" s="182" t="str">
        <f t="array" ref="F203">IF(ROWS(F$13:F203)&gt;$S$5,"",INDEX(V$13:V$512,SMALL(IF(($W$13:$W$512=$W$6)+(($W$13:$W$512=$W$7)+(($W$13:$W$512=$W$8)+(($X$13:$X$512=$X$6)+(($X$13:$X$512=$X$7)+(($Y$13:$Y$512=$Y$6)+(($Y$13:$Y$512=$Y$7)+(($Y$13:$Y$512=$Z$6)+(($Y$13:$Y$512=$Z$7))))))))),ROW($A$13:$A$512)-ROW($A$13)+1),ROWS(F$13:F203))))</f>
        <v/>
      </c>
      <c r="G203" s="351" t="str">
        <f t="array" ref="G203">IF(ROWS(G$13:G203)&gt;$S$5,"",INDEX(W$13:W$512,SMALL(IF(($W$13:$W$512=$W$6)+(($W$13:$W$512=$W$7)+(($W$13:$W$512=$W$8)+(($X$13:$X$512=$X$6)+(($X$13:$X$512=$X$7)+(($Y$13:$Y$512=$Y$6)+(($Y$13:$Y$512=$Y$7)+(($Y$13:$Y$512=$Z$6)+(($Y$13:$Y$512=$Z$7))))))))),ROW($A$13:$A$512)-ROW($A$13)+1),ROWS(G$13:G203))))</f>
        <v/>
      </c>
      <c r="H203" s="351" t="str">
        <f t="array" ref="H203">IF(ROWS(H$13:H203)&gt;$S$5,"",INDEX(X$13:X$512,SMALL(IF(($W$13:$W$512=$W$6)+(($W$13:$W$512=$W$7)+(($W$13:$W$512=$W$8)+(($X$13:$X$512=$X$6)+(($X$13:$X$512=$X$7)+(($Y$13:$Y$512=$Y$6)+(($Y$13:$Y$512=$Y$7)+(($Y$13:$Y$512=$Z$6)+(($Y$13:$Y$512=$Z$7))))))))),ROW($A$13:$A$512)-ROW($A$13)+1),ROWS(H$13:H203))))</f>
        <v/>
      </c>
      <c r="I203" s="351" t="str">
        <f t="array" ref="I203">IF(ROWS(I$13:I203)&gt;$S$5,"",INDEX(Y$13:Y$512,SMALL(IF(($W$13:$W$512=$W$6)+(($W$13:$W$512=$W$7)+(($W$13:$W$512=$W$8)+(($X$13:$X$512=$X$6)+(($X$13:$X$512=$X$7)+(($Y$13:$Y$512=$Y$6)+(($Y$13:$Y$512=$Y$7)+(($Y$13:$Y$512=$Z$6)+(($Y$13:$Y$512=$Z$7))))))))),ROW($A$13:$A$512)-ROW($A$13)+1),ROWS(I$13:I203))))</f>
        <v/>
      </c>
      <c r="J203" s="136"/>
      <c r="Q203" s="44">
        <f>Nut_StatusTool!A197</f>
        <v>191</v>
      </c>
      <c r="R203" s="44">
        <f>Nut_StatusTool!B197</f>
        <v>0</v>
      </c>
      <c r="S203" s="44">
        <f>Nut_StatusTool!C197</f>
        <v>0</v>
      </c>
      <c r="T203" s="44">
        <f>Nut_StatusTool!D197</f>
        <v>0</v>
      </c>
      <c r="U203" s="44">
        <f>Nut_StatusTool!F197</f>
        <v>0</v>
      </c>
      <c r="V203" s="285" t="str">
        <f>Nut_StatusTool!K197</f>
        <v/>
      </c>
      <c r="W203" s="44" t="str">
        <f>Nut_StatusTool!L197</f>
        <v/>
      </c>
      <c r="X203" s="44" t="str">
        <f>Nut_StatusTool!M197</f>
        <v/>
      </c>
      <c r="Y203" s="44" t="str">
        <f>Nut_StatusTool!N197</f>
        <v/>
      </c>
    </row>
    <row r="204" spans="1:25">
      <c r="A204" s="182" t="str">
        <f t="array" ref="A204">IF(ROWS(A$13:A204)&gt;$S$5,"",INDEX(Q$13:Q$512,SMALL(IF(($W$13:$W$512=$W$6)+(($W$13:$W$512=$W$7)+(($W$13:$W$512=$W$8)+(($X$13:$X$512=$X$6)+(($X$13:$X$512=$X$7)+(($Y$13:$Y$512=$Y$6)+(($Y$13:$Y$512=$Y$7)+(($Y$13:$Y$512=$Z$6)+(($Y$13:$Y$512=$Z$7))))))))),ROW($A$13:$A$512)-ROW($A$13)+1),ROWS(A$13:A204))))</f>
        <v/>
      </c>
      <c r="B204" s="290" t="str">
        <f t="array" ref="B204">IF(ROWS(B$13:B204)&gt;$S$5,"",INDEX(R$13:R$512,SMALL(IF(($W$13:$W$512=$W$6)+(($W$13:$W$512=$W$7)+(($W$13:$W$512=$W$8)+(($X$13:$X$512=$X$6)+(($X$13:$X$512=$X$7)+(($Y$13:$Y$512=$Y$6)+(($Y$13:$Y$512=$Y$7)+(($Y$13:$Y$512=$Z$6)+(($Y$13:$Y$512=$Z$7))))))))),ROW($A$13:$A$512)-ROW($A$13)+1),ROWS(B$13:B204))))</f>
        <v/>
      </c>
      <c r="C204" s="290" t="str">
        <f t="array" ref="C204">IF(ROWS(C$13:C204)&gt;$S$5,"",INDEX(S$13:S$512,SMALL(IF(($W$13:$W$512=$W$6)+(($W$13:$W$512=$W$7)+(($W$13:$W$512=$W$8)+(($X$13:$X$512=$X$6)+(($X$13:$X$512=$X$7)+(($Y$13:$Y$512=$Y$6)+(($Y$13:$Y$512=$Y$7)+(($Y$13:$Y$512=$Z$6)+(($Y$13:$Y$512=$Z$7))))))))),ROW($A$13:$A$512)-ROW($A$13)+1),ROWS(C$13:C204))))</f>
        <v/>
      </c>
      <c r="D204" s="316" t="str">
        <f t="array" ref="D204">IF(ROWS(D$13:D204)&gt;$S$5,"",INDEX(T$13:T$512,SMALL(IF(($W$13:$W$512=$W$6)+(($W$13:$W$512=$W$7)+(($W$13:$W$512=$W$8)+(($X$13:$X$512=$X$6)+(($X$13:$X$512=$X$7)+(($Y$13:$Y$512=$Y$6)+(($Y$13:$Y$512=$Y$7)+(($Y$13:$Y$512=$Z$6)+(($Y$13:$Y$512=$Z$7))))))))),ROW($A$13:$A$512)-ROW($A$13)+1),ROWS(D$13:D204))))</f>
        <v/>
      </c>
      <c r="E204" s="182" t="str">
        <f t="array" ref="E204">IF(ROWS(E$13:E204)&gt;$S$5,"",INDEX(U$13:U$512,SMALL(IF(($W$13:$W$512=$W$6)+(($W$13:$W$512=$W$7)+(($W$13:$W$512=$W$8)+(($X$13:$X$512=$X$6)+(($X$13:$X$512=$X$7)+(($Y$13:$Y$512=$Y$6)+(($Y$13:$Y$512=$Y$7)+(($Y$13:$Y$512=$Z$6)+(($Y$13:$Y$512=$Z$7))))))))),ROW($A$13:$A$512)-ROW($A$13)+1),ROWS(E$13:E204))))</f>
        <v/>
      </c>
      <c r="F204" s="182" t="str">
        <f t="array" ref="F204">IF(ROWS(F$13:F204)&gt;$S$5,"",INDEX(V$13:V$512,SMALL(IF(($W$13:$W$512=$W$6)+(($W$13:$W$512=$W$7)+(($W$13:$W$512=$W$8)+(($X$13:$X$512=$X$6)+(($X$13:$X$512=$X$7)+(($Y$13:$Y$512=$Y$6)+(($Y$13:$Y$512=$Y$7)+(($Y$13:$Y$512=$Z$6)+(($Y$13:$Y$512=$Z$7))))))))),ROW($A$13:$A$512)-ROW($A$13)+1),ROWS(F$13:F204))))</f>
        <v/>
      </c>
      <c r="G204" s="351" t="str">
        <f t="array" ref="G204">IF(ROWS(G$13:G204)&gt;$S$5,"",INDEX(W$13:W$512,SMALL(IF(($W$13:$W$512=$W$6)+(($W$13:$W$512=$W$7)+(($W$13:$W$512=$W$8)+(($X$13:$X$512=$X$6)+(($X$13:$X$512=$X$7)+(($Y$13:$Y$512=$Y$6)+(($Y$13:$Y$512=$Y$7)+(($Y$13:$Y$512=$Z$6)+(($Y$13:$Y$512=$Z$7))))))))),ROW($A$13:$A$512)-ROW($A$13)+1),ROWS(G$13:G204))))</f>
        <v/>
      </c>
      <c r="H204" s="351" t="str">
        <f t="array" ref="H204">IF(ROWS(H$13:H204)&gt;$S$5,"",INDEX(X$13:X$512,SMALL(IF(($W$13:$W$512=$W$6)+(($W$13:$W$512=$W$7)+(($W$13:$W$512=$W$8)+(($X$13:$X$512=$X$6)+(($X$13:$X$512=$X$7)+(($Y$13:$Y$512=$Y$6)+(($Y$13:$Y$512=$Y$7)+(($Y$13:$Y$512=$Z$6)+(($Y$13:$Y$512=$Z$7))))))))),ROW($A$13:$A$512)-ROW($A$13)+1),ROWS(H$13:H204))))</f>
        <v/>
      </c>
      <c r="I204" s="351" t="str">
        <f t="array" ref="I204">IF(ROWS(I$13:I204)&gt;$S$5,"",INDEX(Y$13:Y$512,SMALL(IF(($W$13:$W$512=$W$6)+(($W$13:$W$512=$W$7)+(($W$13:$W$512=$W$8)+(($X$13:$X$512=$X$6)+(($X$13:$X$512=$X$7)+(($Y$13:$Y$512=$Y$6)+(($Y$13:$Y$512=$Y$7)+(($Y$13:$Y$512=$Z$6)+(($Y$13:$Y$512=$Z$7))))))))),ROW($A$13:$A$512)-ROW($A$13)+1),ROWS(I$13:I204))))</f>
        <v/>
      </c>
      <c r="J204" s="136"/>
      <c r="Q204" s="44">
        <f>Nut_StatusTool!A198</f>
        <v>192</v>
      </c>
      <c r="R204" s="44">
        <f>Nut_StatusTool!B198</f>
        <v>0</v>
      </c>
      <c r="S204" s="44">
        <f>Nut_StatusTool!C198</f>
        <v>0</v>
      </c>
      <c r="T204" s="44">
        <f>Nut_StatusTool!D198</f>
        <v>0</v>
      </c>
      <c r="U204" s="44">
        <f>Nut_StatusTool!F198</f>
        <v>0</v>
      </c>
      <c r="V204" s="285" t="str">
        <f>Nut_StatusTool!K198</f>
        <v/>
      </c>
      <c r="W204" s="44" t="str">
        <f>Nut_StatusTool!L198</f>
        <v/>
      </c>
      <c r="X204" s="44" t="str">
        <f>Nut_StatusTool!M198</f>
        <v/>
      </c>
      <c r="Y204" s="44" t="str">
        <f>Nut_StatusTool!N198</f>
        <v/>
      </c>
    </row>
    <row r="205" spans="1:25">
      <c r="A205" s="182" t="str">
        <f t="array" ref="A205">IF(ROWS(A$13:A205)&gt;$S$5,"",INDEX(Q$13:Q$512,SMALL(IF(($W$13:$W$512=$W$6)+(($W$13:$W$512=$W$7)+(($W$13:$W$512=$W$8)+(($X$13:$X$512=$X$6)+(($X$13:$X$512=$X$7)+(($Y$13:$Y$512=$Y$6)+(($Y$13:$Y$512=$Y$7)+(($Y$13:$Y$512=$Z$6)+(($Y$13:$Y$512=$Z$7))))))))),ROW($A$13:$A$512)-ROW($A$13)+1),ROWS(A$13:A205))))</f>
        <v/>
      </c>
      <c r="B205" s="290" t="str">
        <f t="array" ref="B205">IF(ROWS(B$13:B205)&gt;$S$5,"",INDEX(R$13:R$512,SMALL(IF(($W$13:$W$512=$W$6)+(($W$13:$W$512=$W$7)+(($W$13:$W$512=$W$8)+(($X$13:$X$512=$X$6)+(($X$13:$X$512=$X$7)+(($Y$13:$Y$512=$Y$6)+(($Y$13:$Y$512=$Y$7)+(($Y$13:$Y$512=$Z$6)+(($Y$13:$Y$512=$Z$7))))))))),ROW($A$13:$A$512)-ROW($A$13)+1),ROWS(B$13:B205))))</f>
        <v/>
      </c>
      <c r="C205" s="290" t="str">
        <f t="array" ref="C205">IF(ROWS(C$13:C205)&gt;$S$5,"",INDEX(S$13:S$512,SMALL(IF(($W$13:$W$512=$W$6)+(($W$13:$W$512=$W$7)+(($W$13:$W$512=$W$8)+(($X$13:$X$512=$X$6)+(($X$13:$X$512=$X$7)+(($Y$13:$Y$512=$Y$6)+(($Y$13:$Y$512=$Y$7)+(($Y$13:$Y$512=$Z$6)+(($Y$13:$Y$512=$Z$7))))))))),ROW($A$13:$A$512)-ROW($A$13)+1),ROWS(C$13:C205))))</f>
        <v/>
      </c>
      <c r="D205" s="316" t="str">
        <f t="array" ref="D205">IF(ROWS(D$13:D205)&gt;$S$5,"",INDEX(T$13:T$512,SMALL(IF(($W$13:$W$512=$W$6)+(($W$13:$W$512=$W$7)+(($W$13:$W$512=$W$8)+(($X$13:$X$512=$X$6)+(($X$13:$X$512=$X$7)+(($Y$13:$Y$512=$Y$6)+(($Y$13:$Y$512=$Y$7)+(($Y$13:$Y$512=$Z$6)+(($Y$13:$Y$512=$Z$7))))))))),ROW($A$13:$A$512)-ROW($A$13)+1),ROWS(D$13:D205))))</f>
        <v/>
      </c>
      <c r="E205" s="182" t="str">
        <f t="array" ref="E205">IF(ROWS(E$13:E205)&gt;$S$5,"",INDEX(U$13:U$512,SMALL(IF(($W$13:$W$512=$W$6)+(($W$13:$W$512=$W$7)+(($W$13:$W$512=$W$8)+(($X$13:$X$512=$X$6)+(($X$13:$X$512=$X$7)+(($Y$13:$Y$512=$Y$6)+(($Y$13:$Y$512=$Y$7)+(($Y$13:$Y$512=$Z$6)+(($Y$13:$Y$512=$Z$7))))))))),ROW($A$13:$A$512)-ROW($A$13)+1),ROWS(E$13:E205))))</f>
        <v/>
      </c>
      <c r="F205" s="182" t="str">
        <f t="array" ref="F205">IF(ROWS(F$13:F205)&gt;$S$5,"",INDEX(V$13:V$512,SMALL(IF(($W$13:$W$512=$W$6)+(($W$13:$W$512=$W$7)+(($W$13:$W$512=$W$8)+(($X$13:$X$512=$X$6)+(($X$13:$X$512=$X$7)+(($Y$13:$Y$512=$Y$6)+(($Y$13:$Y$512=$Y$7)+(($Y$13:$Y$512=$Z$6)+(($Y$13:$Y$512=$Z$7))))))))),ROW($A$13:$A$512)-ROW($A$13)+1),ROWS(F$13:F205))))</f>
        <v/>
      </c>
      <c r="G205" s="351" t="str">
        <f t="array" ref="G205">IF(ROWS(G$13:G205)&gt;$S$5,"",INDEX(W$13:W$512,SMALL(IF(($W$13:$W$512=$W$6)+(($W$13:$W$512=$W$7)+(($W$13:$W$512=$W$8)+(($X$13:$X$512=$X$6)+(($X$13:$X$512=$X$7)+(($Y$13:$Y$512=$Y$6)+(($Y$13:$Y$512=$Y$7)+(($Y$13:$Y$512=$Z$6)+(($Y$13:$Y$512=$Z$7))))))))),ROW($A$13:$A$512)-ROW($A$13)+1),ROWS(G$13:G205))))</f>
        <v/>
      </c>
      <c r="H205" s="351" t="str">
        <f t="array" ref="H205">IF(ROWS(H$13:H205)&gt;$S$5,"",INDEX(X$13:X$512,SMALL(IF(($W$13:$W$512=$W$6)+(($W$13:$W$512=$W$7)+(($W$13:$W$512=$W$8)+(($X$13:$X$512=$X$6)+(($X$13:$X$512=$X$7)+(($Y$13:$Y$512=$Y$6)+(($Y$13:$Y$512=$Y$7)+(($Y$13:$Y$512=$Z$6)+(($Y$13:$Y$512=$Z$7))))))))),ROW($A$13:$A$512)-ROW($A$13)+1),ROWS(H$13:H205))))</f>
        <v/>
      </c>
      <c r="I205" s="351" t="str">
        <f t="array" ref="I205">IF(ROWS(I$13:I205)&gt;$S$5,"",INDEX(Y$13:Y$512,SMALL(IF(($W$13:$W$512=$W$6)+(($W$13:$W$512=$W$7)+(($W$13:$W$512=$W$8)+(($X$13:$X$512=$X$6)+(($X$13:$X$512=$X$7)+(($Y$13:$Y$512=$Y$6)+(($Y$13:$Y$512=$Y$7)+(($Y$13:$Y$512=$Z$6)+(($Y$13:$Y$512=$Z$7))))))))),ROW($A$13:$A$512)-ROW($A$13)+1),ROWS(I$13:I205))))</f>
        <v/>
      </c>
      <c r="J205" s="136"/>
      <c r="Q205" s="44">
        <f>Nut_StatusTool!A199</f>
        <v>193</v>
      </c>
      <c r="R205" s="44">
        <f>Nut_StatusTool!B199</f>
        <v>0</v>
      </c>
      <c r="S205" s="44">
        <f>Nut_StatusTool!C199</f>
        <v>0</v>
      </c>
      <c r="T205" s="44">
        <f>Nut_StatusTool!D199</f>
        <v>0</v>
      </c>
      <c r="U205" s="44">
        <f>Nut_StatusTool!F199</f>
        <v>0</v>
      </c>
      <c r="V205" s="285" t="str">
        <f>Nut_StatusTool!K199</f>
        <v/>
      </c>
      <c r="W205" s="44" t="str">
        <f>Nut_StatusTool!L199</f>
        <v/>
      </c>
      <c r="X205" s="44" t="str">
        <f>Nut_StatusTool!M199</f>
        <v/>
      </c>
      <c r="Y205" s="44" t="str">
        <f>Nut_StatusTool!N199</f>
        <v/>
      </c>
    </row>
    <row r="206" spans="1:25">
      <c r="A206" s="182" t="str">
        <f t="array" ref="A206">IF(ROWS(A$13:A206)&gt;$S$5,"",INDEX(Q$13:Q$512,SMALL(IF(($W$13:$W$512=$W$6)+(($W$13:$W$512=$W$7)+(($W$13:$W$512=$W$8)+(($X$13:$X$512=$X$6)+(($X$13:$X$512=$X$7)+(($Y$13:$Y$512=$Y$6)+(($Y$13:$Y$512=$Y$7)+(($Y$13:$Y$512=$Z$6)+(($Y$13:$Y$512=$Z$7))))))))),ROW($A$13:$A$512)-ROW($A$13)+1),ROWS(A$13:A206))))</f>
        <v/>
      </c>
      <c r="B206" s="290" t="str">
        <f t="array" ref="B206">IF(ROWS(B$13:B206)&gt;$S$5,"",INDEX(R$13:R$512,SMALL(IF(($W$13:$W$512=$W$6)+(($W$13:$W$512=$W$7)+(($W$13:$W$512=$W$8)+(($X$13:$X$512=$X$6)+(($X$13:$X$512=$X$7)+(($Y$13:$Y$512=$Y$6)+(($Y$13:$Y$512=$Y$7)+(($Y$13:$Y$512=$Z$6)+(($Y$13:$Y$512=$Z$7))))))))),ROW($A$13:$A$512)-ROW($A$13)+1),ROWS(B$13:B206))))</f>
        <v/>
      </c>
      <c r="C206" s="290" t="str">
        <f t="array" ref="C206">IF(ROWS(C$13:C206)&gt;$S$5,"",INDEX(S$13:S$512,SMALL(IF(($W$13:$W$512=$W$6)+(($W$13:$W$512=$W$7)+(($W$13:$W$512=$W$8)+(($X$13:$X$512=$X$6)+(($X$13:$X$512=$X$7)+(($Y$13:$Y$512=$Y$6)+(($Y$13:$Y$512=$Y$7)+(($Y$13:$Y$512=$Z$6)+(($Y$13:$Y$512=$Z$7))))))))),ROW($A$13:$A$512)-ROW($A$13)+1),ROWS(C$13:C206))))</f>
        <v/>
      </c>
      <c r="D206" s="316" t="str">
        <f t="array" ref="D206">IF(ROWS(D$13:D206)&gt;$S$5,"",INDEX(T$13:T$512,SMALL(IF(($W$13:$W$512=$W$6)+(($W$13:$W$512=$W$7)+(($W$13:$W$512=$W$8)+(($X$13:$X$512=$X$6)+(($X$13:$X$512=$X$7)+(($Y$13:$Y$512=$Y$6)+(($Y$13:$Y$512=$Y$7)+(($Y$13:$Y$512=$Z$6)+(($Y$13:$Y$512=$Z$7))))))))),ROW($A$13:$A$512)-ROW($A$13)+1),ROWS(D$13:D206))))</f>
        <v/>
      </c>
      <c r="E206" s="182" t="str">
        <f t="array" ref="E206">IF(ROWS(E$13:E206)&gt;$S$5,"",INDEX(U$13:U$512,SMALL(IF(($W$13:$W$512=$W$6)+(($W$13:$W$512=$W$7)+(($W$13:$W$512=$W$8)+(($X$13:$X$512=$X$6)+(($X$13:$X$512=$X$7)+(($Y$13:$Y$512=$Y$6)+(($Y$13:$Y$512=$Y$7)+(($Y$13:$Y$512=$Z$6)+(($Y$13:$Y$512=$Z$7))))))))),ROW($A$13:$A$512)-ROW($A$13)+1),ROWS(E$13:E206))))</f>
        <v/>
      </c>
      <c r="F206" s="182" t="str">
        <f t="array" ref="F206">IF(ROWS(F$13:F206)&gt;$S$5,"",INDEX(V$13:V$512,SMALL(IF(($W$13:$W$512=$W$6)+(($W$13:$W$512=$W$7)+(($W$13:$W$512=$W$8)+(($X$13:$X$512=$X$6)+(($X$13:$X$512=$X$7)+(($Y$13:$Y$512=$Y$6)+(($Y$13:$Y$512=$Y$7)+(($Y$13:$Y$512=$Z$6)+(($Y$13:$Y$512=$Z$7))))))))),ROW($A$13:$A$512)-ROW($A$13)+1),ROWS(F$13:F206))))</f>
        <v/>
      </c>
      <c r="G206" s="351" t="str">
        <f t="array" ref="G206">IF(ROWS(G$13:G206)&gt;$S$5,"",INDEX(W$13:W$512,SMALL(IF(($W$13:$W$512=$W$6)+(($W$13:$W$512=$W$7)+(($W$13:$W$512=$W$8)+(($X$13:$X$512=$X$6)+(($X$13:$X$512=$X$7)+(($Y$13:$Y$512=$Y$6)+(($Y$13:$Y$512=$Y$7)+(($Y$13:$Y$512=$Z$6)+(($Y$13:$Y$512=$Z$7))))))))),ROW($A$13:$A$512)-ROW($A$13)+1),ROWS(G$13:G206))))</f>
        <v/>
      </c>
      <c r="H206" s="351" t="str">
        <f t="array" ref="H206">IF(ROWS(H$13:H206)&gt;$S$5,"",INDEX(X$13:X$512,SMALL(IF(($W$13:$W$512=$W$6)+(($W$13:$W$512=$W$7)+(($W$13:$W$512=$W$8)+(($X$13:$X$512=$X$6)+(($X$13:$X$512=$X$7)+(($Y$13:$Y$512=$Y$6)+(($Y$13:$Y$512=$Y$7)+(($Y$13:$Y$512=$Z$6)+(($Y$13:$Y$512=$Z$7))))))))),ROW($A$13:$A$512)-ROW($A$13)+1),ROWS(H$13:H206))))</f>
        <v/>
      </c>
      <c r="I206" s="351" t="str">
        <f t="array" ref="I206">IF(ROWS(I$13:I206)&gt;$S$5,"",INDEX(Y$13:Y$512,SMALL(IF(($W$13:$W$512=$W$6)+(($W$13:$W$512=$W$7)+(($W$13:$W$512=$W$8)+(($X$13:$X$512=$X$6)+(($X$13:$X$512=$X$7)+(($Y$13:$Y$512=$Y$6)+(($Y$13:$Y$512=$Y$7)+(($Y$13:$Y$512=$Z$6)+(($Y$13:$Y$512=$Z$7))))))))),ROW($A$13:$A$512)-ROW($A$13)+1),ROWS(I$13:I206))))</f>
        <v/>
      </c>
      <c r="J206" s="136"/>
      <c r="Q206" s="44">
        <f>Nut_StatusTool!A200</f>
        <v>194</v>
      </c>
      <c r="R206" s="44">
        <f>Nut_StatusTool!B200</f>
        <v>0</v>
      </c>
      <c r="S206" s="44">
        <f>Nut_StatusTool!C200</f>
        <v>0</v>
      </c>
      <c r="T206" s="44">
        <f>Nut_StatusTool!D200</f>
        <v>0</v>
      </c>
      <c r="U206" s="44">
        <f>Nut_StatusTool!F200</f>
        <v>0</v>
      </c>
      <c r="V206" s="285" t="str">
        <f>Nut_StatusTool!K200</f>
        <v/>
      </c>
      <c r="W206" s="44" t="str">
        <f>Nut_StatusTool!L200</f>
        <v/>
      </c>
      <c r="X206" s="44" t="str">
        <f>Nut_StatusTool!M200</f>
        <v/>
      </c>
      <c r="Y206" s="44" t="str">
        <f>Nut_StatusTool!N200</f>
        <v/>
      </c>
    </row>
    <row r="207" spans="1:25">
      <c r="A207" s="182" t="str">
        <f t="array" ref="A207">IF(ROWS(A$13:A207)&gt;$S$5,"",INDEX(Q$13:Q$512,SMALL(IF(($W$13:$W$512=$W$6)+(($W$13:$W$512=$W$7)+(($W$13:$W$512=$W$8)+(($X$13:$X$512=$X$6)+(($X$13:$X$512=$X$7)+(($Y$13:$Y$512=$Y$6)+(($Y$13:$Y$512=$Y$7)+(($Y$13:$Y$512=$Z$6)+(($Y$13:$Y$512=$Z$7))))))))),ROW($A$13:$A$512)-ROW($A$13)+1),ROWS(A$13:A207))))</f>
        <v/>
      </c>
      <c r="B207" s="290" t="str">
        <f t="array" ref="B207">IF(ROWS(B$13:B207)&gt;$S$5,"",INDEX(R$13:R$512,SMALL(IF(($W$13:$W$512=$W$6)+(($W$13:$W$512=$W$7)+(($W$13:$W$512=$W$8)+(($X$13:$X$512=$X$6)+(($X$13:$X$512=$X$7)+(($Y$13:$Y$512=$Y$6)+(($Y$13:$Y$512=$Y$7)+(($Y$13:$Y$512=$Z$6)+(($Y$13:$Y$512=$Z$7))))))))),ROW($A$13:$A$512)-ROW($A$13)+1),ROWS(B$13:B207))))</f>
        <v/>
      </c>
      <c r="C207" s="290" t="str">
        <f t="array" ref="C207">IF(ROWS(C$13:C207)&gt;$S$5,"",INDEX(S$13:S$512,SMALL(IF(($W$13:$W$512=$W$6)+(($W$13:$W$512=$W$7)+(($W$13:$W$512=$W$8)+(($X$13:$X$512=$X$6)+(($X$13:$X$512=$X$7)+(($Y$13:$Y$512=$Y$6)+(($Y$13:$Y$512=$Y$7)+(($Y$13:$Y$512=$Z$6)+(($Y$13:$Y$512=$Z$7))))))))),ROW($A$13:$A$512)-ROW($A$13)+1),ROWS(C$13:C207))))</f>
        <v/>
      </c>
      <c r="D207" s="316" t="str">
        <f t="array" ref="D207">IF(ROWS(D$13:D207)&gt;$S$5,"",INDEX(T$13:T$512,SMALL(IF(($W$13:$W$512=$W$6)+(($W$13:$W$512=$W$7)+(($W$13:$W$512=$W$8)+(($X$13:$X$512=$X$6)+(($X$13:$X$512=$X$7)+(($Y$13:$Y$512=$Y$6)+(($Y$13:$Y$512=$Y$7)+(($Y$13:$Y$512=$Z$6)+(($Y$13:$Y$512=$Z$7))))))))),ROW($A$13:$A$512)-ROW($A$13)+1),ROWS(D$13:D207))))</f>
        <v/>
      </c>
      <c r="E207" s="182" t="str">
        <f t="array" ref="E207">IF(ROWS(E$13:E207)&gt;$S$5,"",INDEX(U$13:U$512,SMALL(IF(($W$13:$W$512=$W$6)+(($W$13:$W$512=$W$7)+(($W$13:$W$512=$W$8)+(($X$13:$X$512=$X$6)+(($X$13:$X$512=$X$7)+(($Y$13:$Y$512=$Y$6)+(($Y$13:$Y$512=$Y$7)+(($Y$13:$Y$512=$Z$6)+(($Y$13:$Y$512=$Z$7))))))))),ROW($A$13:$A$512)-ROW($A$13)+1),ROWS(E$13:E207))))</f>
        <v/>
      </c>
      <c r="F207" s="182" t="str">
        <f t="array" ref="F207">IF(ROWS(F$13:F207)&gt;$S$5,"",INDEX(V$13:V$512,SMALL(IF(($W$13:$W$512=$W$6)+(($W$13:$W$512=$W$7)+(($W$13:$W$512=$W$8)+(($X$13:$X$512=$X$6)+(($X$13:$X$512=$X$7)+(($Y$13:$Y$512=$Y$6)+(($Y$13:$Y$512=$Y$7)+(($Y$13:$Y$512=$Z$6)+(($Y$13:$Y$512=$Z$7))))))))),ROW($A$13:$A$512)-ROW($A$13)+1),ROWS(F$13:F207))))</f>
        <v/>
      </c>
      <c r="G207" s="351" t="str">
        <f t="array" ref="G207">IF(ROWS(G$13:G207)&gt;$S$5,"",INDEX(W$13:W$512,SMALL(IF(($W$13:$W$512=$W$6)+(($W$13:$W$512=$W$7)+(($W$13:$W$512=$W$8)+(($X$13:$X$512=$X$6)+(($X$13:$X$512=$X$7)+(($Y$13:$Y$512=$Y$6)+(($Y$13:$Y$512=$Y$7)+(($Y$13:$Y$512=$Z$6)+(($Y$13:$Y$512=$Z$7))))))))),ROW($A$13:$A$512)-ROW($A$13)+1),ROWS(G$13:G207))))</f>
        <v/>
      </c>
      <c r="H207" s="351" t="str">
        <f t="array" ref="H207">IF(ROWS(H$13:H207)&gt;$S$5,"",INDEX(X$13:X$512,SMALL(IF(($W$13:$W$512=$W$6)+(($W$13:$W$512=$W$7)+(($W$13:$W$512=$W$8)+(($X$13:$X$512=$X$6)+(($X$13:$X$512=$X$7)+(($Y$13:$Y$512=$Y$6)+(($Y$13:$Y$512=$Y$7)+(($Y$13:$Y$512=$Z$6)+(($Y$13:$Y$512=$Z$7))))))))),ROW($A$13:$A$512)-ROW($A$13)+1),ROWS(H$13:H207))))</f>
        <v/>
      </c>
      <c r="I207" s="351" t="str">
        <f t="array" ref="I207">IF(ROWS(I$13:I207)&gt;$S$5,"",INDEX(Y$13:Y$512,SMALL(IF(($W$13:$W$512=$W$6)+(($W$13:$W$512=$W$7)+(($W$13:$W$512=$W$8)+(($X$13:$X$512=$X$6)+(($X$13:$X$512=$X$7)+(($Y$13:$Y$512=$Y$6)+(($Y$13:$Y$512=$Y$7)+(($Y$13:$Y$512=$Z$6)+(($Y$13:$Y$512=$Z$7))))))))),ROW($A$13:$A$512)-ROW($A$13)+1),ROWS(I$13:I207))))</f>
        <v/>
      </c>
      <c r="J207" s="136"/>
      <c r="Q207" s="44">
        <f>Nut_StatusTool!A201</f>
        <v>195</v>
      </c>
      <c r="R207" s="44">
        <f>Nut_StatusTool!B201</f>
        <v>0</v>
      </c>
      <c r="S207" s="44">
        <f>Nut_StatusTool!C201</f>
        <v>0</v>
      </c>
      <c r="T207" s="44">
        <f>Nut_StatusTool!D201</f>
        <v>0</v>
      </c>
      <c r="U207" s="44">
        <f>Nut_StatusTool!F201</f>
        <v>0</v>
      </c>
      <c r="V207" s="285" t="str">
        <f>Nut_StatusTool!K201</f>
        <v/>
      </c>
      <c r="W207" s="44" t="str">
        <f>Nut_StatusTool!L201</f>
        <v/>
      </c>
      <c r="X207" s="44" t="str">
        <f>Nut_StatusTool!M201</f>
        <v/>
      </c>
      <c r="Y207" s="44" t="str">
        <f>Nut_StatusTool!N201</f>
        <v/>
      </c>
    </row>
    <row r="208" spans="1:25">
      <c r="A208" s="182" t="str">
        <f t="array" ref="A208">IF(ROWS(A$13:A208)&gt;$S$5,"",INDEX(Q$13:Q$512,SMALL(IF(($W$13:$W$512=$W$6)+(($W$13:$W$512=$W$7)+(($W$13:$W$512=$W$8)+(($X$13:$X$512=$X$6)+(($X$13:$X$512=$X$7)+(($Y$13:$Y$512=$Y$6)+(($Y$13:$Y$512=$Y$7)+(($Y$13:$Y$512=$Z$6)+(($Y$13:$Y$512=$Z$7))))))))),ROW($A$13:$A$512)-ROW($A$13)+1),ROWS(A$13:A208))))</f>
        <v/>
      </c>
      <c r="B208" s="290" t="str">
        <f t="array" ref="B208">IF(ROWS(B$13:B208)&gt;$S$5,"",INDEX(R$13:R$512,SMALL(IF(($W$13:$W$512=$W$6)+(($W$13:$W$512=$W$7)+(($W$13:$W$512=$W$8)+(($X$13:$X$512=$X$6)+(($X$13:$X$512=$X$7)+(($Y$13:$Y$512=$Y$6)+(($Y$13:$Y$512=$Y$7)+(($Y$13:$Y$512=$Z$6)+(($Y$13:$Y$512=$Z$7))))))))),ROW($A$13:$A$512)-ROW($A$13)+1),ROWS(B$13:B208))))</f>
        <v/>
      </c>
      <c r="C208" s="290" t="str">
        <f t="array" ref="C208">IF(ROWS(C$13:C208)&gt;$S$5,"",INDEX(S$13:S$512,SMALL(IF(($W$13:$W$512=$W$6)+(($W$13:$W$512=$W$7)+(($W$13:$W$512=$W$8)+(($X$13:$X$512=$X$6)+(($X$13:$X$512=$X$7)+(($Y$13:$Y$512=$Y$6)+(($Y$13:$Y$512=$Y$7)+(($Y$13:$Y$512=$Z$6)+(($Y$13:$Y$512=$Z$7))))))))),ROW($A$13:$A$512)-ROW($A$13)+1),ROWS(C$13:C208))))</f>
        <v/>
      </c>
      <c r="D208" s="316" t="str">
        <f t="array" ref="D208">IF(ROWS(D$13:D208)&gt;$S$5,"",INDEX(T$13:T$512,SMALL(IF(($W$13:$W$512=$W$6)+(($W$13:$W$512=$W$7)+(($W$13:$W$512=$W$8)+(($X$13:$X$512=$X$6)+(($X$13:$X$512=$X$7)+(($Y$13:$Y$512=$Y$6)+(($Y$13:$Y$512=$Y$7)+(($Y$13:$Y$512=$Z$6)+(($Y$13:$Y$512=$Z$7))))))))),ROW($A$13:$A$512)-ROW($A$13)+1),ROWS(D$13:D208))))</f>
        <v/>
      </c>
      <c r="E208" s="182" t="str">
        <f t="array" ref="E208">IF(ROWS(E$13:E208)&gt;$S$5,"",INDEX(U$13:U$512,SMALL(IF(($W$13:$W$512=$W$6)+(($W$13:$W$512=$W$7)+(($W$13:$W$512=$W$8)+(($X$13:$X$512=$X$6)+(($X$13:$X$512=$X$7)+(($Y$13:$Y$512=$Y$6)+(($Y$13:$Y$512=$Y$7)+(($Y$13:$Y$512=$Z$6)+(($Y$13:$Y$512=$Z$7))))))))),ROW($A$13:$A$512)-ROW($A$13)+1),ROWS(E$13:E208))))</f>
        <v/>
      </c>
      <c r="F208" s="182" t="str">
        <f t="array" ref="F208">IF(ROWS(F$13:F208)&gt;$S$5,"",INDEX(V$13:V$512,SMALL(IF(($W$13:$W$512=$W$6)+(($W$13:$W$512=$W$7)+(($W$13:$W$512=$W$8)+(($X$13:$X$512=$X$6)+(($X$13:$X$512=$X$7)+(($Y$13:$Y$512=$Y$6)+(($Y$13:$Y$512=$Y$7)+(($Y$13:$Y$512=$Z$6)+(($Y$13:$Y$512=$Z$7))))))))),ROW($A$13:$A$512)-ROW($A$13)+1),ROWS(F$13:F208))))</f>
        <v/>
      </c>
      <c r="G208" s="351" t="str">
        <f t="array" ref="G208">IF(ROWS(G$13:G208)&gt;$S$5,"",INDEX(W$13:W$512,SMALL(IF(($W$13:$W$512=$W$6)+(($W$13:$W$512=$W$7)+(($W$13:$W$512=$W$8)+(($X$13:$X$512=$X$6)+(($X$13:$X$512=$X$7)+(($Y$13:$Y$512=$Y$6)+(($Y$13:$Y$512=$Y$7)+(($Y$13:$Y$512=$Z$6)+(($Y$13:$Y$512=$Z$7))))))))),ROW($A$13:$A$512)-ROW($A$13)+1),ROWS(G$13:G208))))</f>
        <v/>
      </c>
      <c r="H208" s="351" t="str">
        <f t="array" ref="H208">IF(ROWS(H$13:H208)&gt;$S$5,"",INDEX(X$13:X$512,SMALL(IF(($W$13:$W$512=$W$6)+(($W$13:$W$512=$W$7)+(($W$13:$W$512=$W$8)+(($X$13:$X$512=$X$6)+(($X$13:$X$512=$X$7)+(($Y$13:$Y$512=$Y$6)+(($Y$13:$Y$512=$Y$7)+(($Y$13:$Y$512=$Z$6)+(($Y$13:$Y$512=$Z$7))))))))),ROW($A$13:$A$512)-ROW($A$13)+1),ROWS(H$13:H208))))</f>
        <v/>
      </c>
      <c r="I208" s="351" t="str">
        <f t="array" ref="I208">IF(ROWS(I$13:I208)&gt;$S$5,"",INDEX(Y$13:Y$512,SMALL(IF(($W$13:$W$512=$W$6)+(($W$13:$W$512=$W$7)+(($W$13:$W$512=$W$8)+(($X$13:$X$512=$X$6)+(($X$13:$X$512=$X$7)+(($Y$13:$Y$512=$Y$6)+(($Y$13:$Y$512=$Y$7)+(($Y$13:$Y$512=$Z$6)+(($Y$13:$Y$512=$Z$7))))))))),ROW($A$13:$A$512)-ROW($A$13)+1),ROWS(I$13:I208))))</f>
        <v/>
      </c>
      <c r="J208" s="136"/>
      <c r="Q208" s="44">
        <f>Nut_StatusTool!A202</f>
        <v>196</v>
      </c>
      <c r="R208" s="44">
        <f>Nut_StatusTool!B202</f>
        <v>0</v>
      </c>
      <c r="S208" s="44">
        <f>Nut_StatusTool!C202</f>
        <v>0</v>
      </c>
      <c r="T208" s="44">
        <f>Nut_StatusTool!D202</f>
        <v>0</v>
      </c>
      <c r="U208" s="44">
        <f>Nut_StatusTool!F202</f>
        <v>0</v>
      </c>
      <c r="V208" s="285" t="str">
        <f>Nut_StatusTool!K202</f>
        <v/>
      </c>
      <c r="W208" s="44" t="str">
        <f>Nut_StatusTool!L202</f>
        <v/>
      </c>
      <c r="X208" s="44" t="str">
        <f>Nut_StatusTool!M202</f>
        <v/>
      </c>
      <c r="Y208" s="44" t="str">
        <f>Nut_StatusTool!N202</f>
        <v/>
      </c>
    </row>
    <row r="209" spans="1:25">
      <c r="A209" s="182" t="str">
        <f t="array" ref="A209">IF(ROWS(A$13:A209)&gt;$S$5,"",INDEX(Q$13:Q$512,SMALL(IF(($W$13:$W$512=$W$6)+(($W$13:$W$512=$W$7)+(($W$13:$W$512=$W$8)+(($X$13:$X$512=$X$6)+(($X$13:$X$512=$X$7)+(($Y$13:$Y$512=$Y$6)+(($Y$13:$Y$512=$Y$7)+(($Y$13:$Y$512=$Z$6)+(($Y$13:$Y$512=$Z$7))))))))),ROW($A$13:$A$512)-ROW($A$13)+1),ROWS(A$13:A209))))</f>
        <v/>
      </c>
      <c r="B209" s="290" t="str">
        <f t="array" ref="B209">IF(ROWS(B$13:B209)&gt;$S$5,"",INDEX(R$13:R$512,SMALL(IF(($W$13:$W$512=$W$6)+(($W$13:$W$512=$W$7)+(($W$13:$W$512=$W$8)+(($X$13:$X$512=$X$6)+(($X$13:$X$512=$X$7)+(($Y$13:$Y$512=$Y$6)+(($Y$13:$Y$512=$Y$7)+(($Y$13:$Y$512=$Z$6)+(($Y$13:$Y$512=$Z$7))))))))),ROW($A$13:$A$512)-ROW($A$13)+1),ROWS(B$13:B209))))</f>
        <v/>
      </c>
      <c r="C209" s="290" t="str">
        <f t="array" ref="C209">IF(ROWS(C$13:C209)&gt;$S$5,"",INDEX(S$13:S$512,SMALL(IF(($W$13:$W$512=$W$6)+(($W$13:$W$512=$W$7)+(($W$13:$W$512=$W$8)+(($X$13:$X$512=$X$6)+(($X$13:$X$512=$X$7)+(($Y$13:$Y$512=$Y$6)+(($Y$13:$Y$512=$Y$7)+(($Y$13:$Y$512=$Z$6)+(($Y$13:$Y$512=$Z$7))))))))),ROW($A$13:$A$512)-ROW($A$13)+1),ROWS(C$13:C209))))</f>
        <v/>
      </c>
      <c r="D209" s="316" t="str">
        <f t="array" ref="D209">IF(ROWS(D$13:D209)&gt;$S$5,"",INDEX(T$13:T$512,SMALL(IF(($W$13:$W$512=$W$6)+(($W$13:$W$512=$W$7)+(($W$13:$W$512=$W$8)+(($X$13:$X$512=$X$6)+(($X$13:$X$512=$X$7)+(($Y$13:$Y$512=$Y$6)+(($Y$13:$Y$512=$Y$7)+(($Y$13:$Y$512=$Z$6)+(($Y$13:$Y$512=$Z$7))))))))),ROW($A$13:$A$512)-ROW($A$13)+1),ROWS(D$13:D209))))</f>
        <v/>
      </c>
      <c r="E209" s="182" t="str">
        <f t="array" ref="E209">IF(ROWS(E$13:E209)&gt;$S$5,"",INDEX(U$13:U$512,SMALL(IF(($W$13:$W$512=$W$6)+(($W$13:$W$512=$W$7)+(($W$13:$W$512=$W$8)+(($X$13:$X$512=$X$6)+(($X$13:$X$512=$X$7)+(($Y$13:$Y$512=$Y$6)+(($Y$13:$Y$512=$Y$7)+(($Y$13:$Y$512=$Z$6)+(($Y$13:$Y$512=$Z$7))))))))),ROW($A$13:$A$512)-ROW($A$13)+1),ROWS(E$13:E209))))</f>
        <v/>
      </c>
      <c r="F209" s="182" t="str">
        <f t="array" ref="F209">IF(ROWS(F$13:F209)&gt;$S$5,"",INDEX(V$13:V$512,SMALL(IF(($W$13:$W$512=$W$6)+(($W$13:$W$512=$W$7)+(($W$13:$W$512=$W$8)+(($X$13:$X$512=$X$6)+(($X$13:$X$512=$X$7)+(($Y$13:$Y$512=$Y$6)+(($Y$13:$Y$512=$Y$7)+(($Y$13:$Y$512=$Z$6)+(($Y$13:$Y$512=$Z$7))))))))),ROW($A$13:$A$512)-ROW($A$13)+1),ROWS(F$13:F209))))</f>
        <v/>
      </c>
      <c r="G209" s="351" t="str">
        <f t="array" ref="G209">IF(ROWS(G$13:G209)&gt;$S$5,"",INDEX(W$13:W$512,SMALL(IF(($W$13:$W$512=$W$6)+(($W$13:$W$512=$W$7)+(($W$13:$W$512=$W$8)+(($X$13:$X$512=$X$6)+(($X$13:$X$512=$X$7)+(($Y$13:$Y$512=$Y$6)+(($Y$13:$Y$512=$Y$7)+(($Y$13:$Y$512=$Z$6)+(($Y$13:$Y$512=$Z$7))))))))),ROW($A$13:$A$512)-ROW($A$13)+1),ROWS(G$13:G209))))</f>
        <v/>
      </c>
      <c r="H209" s="351" t="str">
        <f t="array" ref="H209">IF(ROWS(H$13:H209)&gt;$S$5,"",INDEX(X$13:X$512,SMALL(IF(($W$13:$W$512=$W$6)+(($W$13:$W$512=$W$7)+(($W$13:$W$512=$W$8)+(($X$13:$X$512=$X$6)+(($X$13:$X$512=$X$7)+(($Y$13:$Y$512=$Y$6)+(($Y$13:$Y$512=$Y$7)+(($Y$13:$Y$512=$Z$6)+(($Y$13:$Y$512=$Z$7))))))))),ROW($A$13:$A$512)-ROW($A$13)+1),ROWS(H$13:H209))))</f>
        <v/>
      </c>
      <c r="I209" s="351" t="str">
        <f t="array" ref="I209">IF(ROWS(I$13:I209)&gt;$S$5,"",INDEX(Y$13:Y$512,SMALL(IF(($W$13:$W$512=$W$6)+(($W$13:$W$512=$W$7)+(($W$13:$W$512=$W$8)+(($X$13:$X$512=$X$6)+(($X$13:$X$512=$X$7)+(($Y$13:$Y$512=$Y$6)+(($Y$13:$Y$512=$Y$7)+(($Y$13:$Y$512=$Z$6)+(($Y$13:$Y$512=$Z$7))))))))),ROW($A$13:$A$512)-ROW($A$13)+1),ROWS(I$13:I209))))</f>
        <v/>
      </c>
      <c r="J209" s="136"/>
      <c r="Q209" s="44">
        <f>Nut_StatusTool!A203</f>
        <v>197</v>
      </c>
      <c r="R209" s="44">
        <f>Nut_StatusTool!B203</f>
        <v>0</v>
      </c>
      <c r="S209" s="44">
        <f>Nut_StatusTool!C203</f>
        <v>0</v>
      </c>
      <c r="T209" s="44">
        <f>Nut_StatusTool!D203</f>
        <v>0</v>
      </c>
      <c r="U209" s="44">
        <f>Nut_StatusTool!F203</f>
        <v>0</v>
      </c>
      <c r="V209" s="285" t="str">
        <f>Nut_StatusTool!K203</f>
        <v/>
      </c>
      <c r="W209" s="44" t="str">
        <f>Nut_StatusTool!L203</f>
        <v/>
      </c>
      <c r="X209" s="44" t="str">
        <f>Nut_StatusTool!M203</f>
        <v/>
      </c>
      <c r="Y209" s="44" t="str">
        <f>Nut_StatusTool!N203</f>
        <v/>
      </c>
    </row>
    <row r="210" spans="1:25">
      <c r="A210" s="182" t="str">
        <f t="array" ref="A210">IF(ROWS(A$13:A210)&gt;$S$5,"",INDEX(Q$13:Q$512,SMALL(IF(($W$13:$W$512=$W$6)+(($W$13:$W$512=$W$7)+(($W$13:$W$512=$W$8)+(($X$13:$X$512=$X$6)+(($X$13:$X$512=$X$7)+(($Y$13:$Y$512=$Y$6)+(($Y$13:$Y$512=$Y$7)+(($Y$13:$Y$512=$Z$6)+(($Y$13:$Y$512=$Z$7))))))))),ROW($A$13:$A$512)-ROW($A$13)+1),ROWS(A$13:A210))))</f>
        <v/>
      </c>
      <c r="B210" s="290" t="str">
        <f t="array" ref="B210">IF(ROWS(B$13:B210)&gt;$S$5,"",INDEX(R$13:R$512,SMALL(IF(($W$13:$W$512=$W$6)+(($W$13:$W$512=$W$7)+(($W$13:$W$512=$W$8)+(($X$13:$X$512=$X$6)+(($X$13:$X$512=$X$7)+(($Y$13:$Y$512=$Y$6)+(($Y$13:$Y$512=$Y$7)+(($Y$13:$Y$512=$Z$6)+(($Y$13:$Y$512=$Z$7))))))))),ROW($A$13:$A$512)-ROW($A$13)+1),ROWS(B$13:B210))))</f>
        <v/>
      </c>
      <c r="C210" s="290" t="str">
        <f t="array" ref="C210">IF(ROWS(C$13:C210)&gt;$S$5,"",INDEX(S$13:S$512,SMALL(IF(($W$13:$W$512=$W$6)+(($W$13:$W$512=$W$7)+(($W$13:$W$512=$W$8)+(($X$13:$X$512=$X$6)+(($X$13:$X$512=$X$7)+(($Y$13:$Y$512=$Y$6)+(($Y$13:$Y$512=$Y$7)+(($Y$13:$Y$512=$Z$6)+(($Y$13:$Y$512=$Z$7))))))))),ROW($A$13:$A$512)-ROW($A$13)+1),ROWS(C$13:C210))))</f>
        <v/>
      </c>
      <c r="D210" s="316" t="str">
        <f t="array" ref="D210">IF(ROWS(D$13:D210)&gt;$S$5,"",INDEX(T$13:T$512,SMALL(IF(($W$13:$W$512=$W$6)+(($W$13:$W$512=$W$7)+(($W$13:$W$512=$W$8)+(($X$13:$X$512=$X$6)+(($X$13:$X$512=$X$7)+(($Y$13:$Y$512=$Y$6)+(($Y$13:$Y$512=$Y$7)+(($Y$13:$Y$512=$Z$6)+(($Y$13:$Y$512=$Z$7))))))))),ROW($A$13:$A$512)-ROW($A$13)+1),ROWS(D$13:D210))))</f>
        <v/>
      </c>
      <c r="E210" s="182" t="str">
        <f t="array" ref="E210">IF(ROWS(E$13:E210)&gt;$S$5,"",INDEX(U$13:U$512,SMALL(IF(($W$13:$W$512=$W$6)+(($W$13:$W$512=$W$7)+(($W$13:$W$512=$W$8)+(($X$13:$X$512=$X$6)+(($X$13:$X$512=$X$7)+(($Y$13:$Y$512=$Y$6)+(($Y$13:$Y$512=$Y$7)+(($Y$13:$Y$512=$Z$6)+(($Y$13:$Y$512=$Z$7))))))))),ROW($A$13:$A$512)-ROW($A$13)+1),ROWS(E$13:E210))))</f>
        <v/>
      </c>
      <c r="F210" s="182" t="str">
        <f t="array" ref="F210">IF(ROWS(F$13:F210)&gt;$S$5,"",INDEX(V$13:V$512,SMALL(IF(($W$13:$W$512=$W$6)+(($W$13:$W$512=$W$7)+(($W$13:$W$512=$W$8)+(($X$13:$X$512=$X$6)+(($X$13:$X$512=$X$7)+(($Y$13:$Y$512=$Y$6)+(($Y$13:$Y$512=$Y$7)+(($Y$13:$Y$512=$Z$6)+(($Y$13:$Y$512=$Z$7))))))))),ROW($A$13:$A$512)-ROW($A$13)+1),ROWS(F$13:F210))))</f>
        <v/>
      </c>
      <c r="G210" s="351" t="str">
        <f t="array" ref="G210">IF(ROWS(G$13:G210)&gt;$S$5,"",INDEX(W$13:W$512,SMALL(IF(($W$13:$W$512=$W$6)+(($W$13:$W$512=$W$7)+(($W$13:$W$512=$W$8)+(($X$13:$X$512=$X$6)+(($X$13:$X$512=$X$7)+(($Y$13:$Y$512=$Y$6)+(($Y$13:$Y$512=$Y$7)+(($Y$13:$Y$512=$Z$6)+(($Y$13:$Y$512=$Z$7))))))))),ROW($A$13:$A$512)-ROW($A$13)+1),ROWS(G$13:G210))))</f>
        <v/>
      </c>
      <c r="H210" s="351" t="str">
        <f t="array" ref="H210">IF(ROWS(H$13:H210)&gt;$S$5,"",INDEX(X$13:X$512,SMALL(IF(($W$13:$W$512=$W$6)+(($W$13:$W$512=$W$7)+(($W$13:$W$512=$W$8)+(($X$13:$X$512=$X$6)+(($X$13:$X$512=$X$7)+(($Y$13:$Y$512=$Y$6)+(($Y$13:$Y$512=$Y$7)+(($Y$13:$Y$512=$Z$6)+(($Y$13:$Y$512=$Z$7))))))))),ROW($A$13:$A$512)-ROW($A$13)+1),ROWS(H$13:H210))))</f>
        <v/>
      </c>
      <c r="I210" s="351" t="str">
        <f t="array" ref="I210">IF(ROWS(I$13:I210)&gt;$S$5,"",INDEX(Y$13:Y$512,SMALL(IF(($W$13:$W$512=$W$6)+(($W$13:$W$512=$W$7)+(($W$13:$W$512=$W$8)+(($X$13:$X$512=$X$6)+(($X$13:$X$512=$X$7)+(($Y$13:$Y$512=$Y$6)+(($Y$13:$Y$512=$Y$7)+(($Y$13:$Y$512=$Z$6)+(($Y$13:$Y$512=$Z$7))))))))),ROW($A$13:$A$512)-ROW($A$13)+1),ROWS(I$13:I210))))</f>
        <v/>
      </c>
      <c r="J210" s="136"/>
      <c r="Q210" s="44">
        <f>Nut_StatusTool!A204</f>
        <v>198</v>
      </c>
      <c r="R210" s="44">
        <f>Nut_StatusTool!B204</f>
        <v>0</v>
      </c>
      <c r="S210" s="44">
        <f>Nut_StatusTool!C204</f>
        <v>0</v>
      </c>
      <c r="T210" s="44">
        <f>Nut_StatusTool!D204</f>
        <v>0</v>
      </c>
      <c r="U210" s="44">
        <f>Nut_StatusTool!F204</f>
        <v>0</v>
      </c>
      <c r="V210" s="285" t="str">
        <f>Nut_StatusTool!K204</f>
        <v/>
      </c>
      <c r="W210" s="44" t="str">
        <f>Nut_StatusTool!L204</f>
        <v/>
      </c>
      <c r="X210" s="44" t="str">
        <f>Nut_StatusTool!M204</f>
        <v/>
      </c>
      <c r="Y210" s="44" t="str">
        <f>Nut_StatusTool!N204</f>
        <v/>
      </c>
    </row>
    <row r="211" spans="1:25">
      <c r="A211" s="182" t="str">
        <f t="array" ref="A211">IF(ROWS(A$13:A211)&gt;$S$5,"",INDEX(Q$13:Q$512,SMALL(IF(($W$13:$W$512=$W$6)+(($W$13:$W$512=$W$7)+(($W$13:$W$512=$W$8)+(($X$13:$X$512=$X$6)+(($X$13:$X$512=$X$7)+(($Y$13:$Y$512=$Y$6)+(($Y$13:$Y$512=$Y$7)+(($Y$13:$Y$512=$Z$6)+(($Y$13:$Y$512=$Z$7))))))))),ROW($A$13:$A$512)-ROW($A$13)+1),ROWS(A$13:A211))))</f>
        <v/>
      </c>
      <c r="B211" s="290" t="str">
        <f t="array" ref="B211">IF(ROWS(B$13:B211)&gt;$S$5,"",INDEX(R$13:R$512,SMALL(IF(($W$13:$W$512=$W$6)+(($W$13:$W$512=$W$7)+(($W$13:$W$512=$W$8)+(($X$13:$X$512=$X$6)+(($X$13:$X$512=$X$7)+(($Y$13:$Y$512=$Y$6)+(($Y$13:$Y$512=$Y$7)+(($Y$13:$Y$512=$Z$6)+(($Y$13:$Y$512=$Z$7))))))))),ROW($A$13:$A$512)-ROW($A$13)+1),ROWS(B$13:B211))))</f>
        <v/>
      </c>
      <c r="C211" s="290" t="str">
        <f t="array" ref="C211">IF(ROWS(C$13:C211)&gt;$S$5,"",INDEX(S$13:S$512,SMALL(IF(($W$13:$W$512=$W$6)+(($W$13:$W$512=$W$7)+(($W$13:$W$512=$W$8)+(($X$13:$X$512=$X$6)+(($X$13:$X$512=$X$7)+(($Y$13:$Y$512=$Y$6)+(($Y$13:$Y$512=$Y$7)+(($Y$13:$Y$512=$Z$6)+(($Y$13:$Y$512=$Z$7))))))))),ROW($A$13:$A$512)-ROW($A$13)+1),ROWS(C$13:C211))))</f>
        <v/>
      </c>
      <c r="D211" s="316" t="str">
        <f t="array" ref="D211">IF(ROWS(D$13:D211)&gt;$S$5,"",INDEX(T$13:T$512,SMALL(IF(($W$13:$W$512=$W$6)+(($W$13:$W$512=$W$7)+(($W$13:$W$512=$W$8)+(($X$13:$X$512=$X$6)+(($X$13:$X$512=$X$7)+(($Y$13:$Y$512=$Y$6)+(($Y$13:$Y$512=$Y$7)+(($Y$13:$Y$512=$Z$6)+(($Y$13:$Y$512=$Z$7))))))))),ROW($A$13:$A$512)-ROW($A$13)+1),ROWS(D$13:D211))))</f>
        <v/>
      </c>
      <c r="E211" s="182" t="str">
        <f t="array" ref="E211">IF(ROWS(E$13:E211)&gt;$S$5,"",INDEX(U$13:U$512,SMALL(IF(($W$13:$W$512=$W$6)+(($W$13:$W$512=$W$7)+(($W$13:$W$512=$W$8)+(($X$13:$X$512=$X$6)+(($X$13:$X$512=$X$7)+(($Y$13:$Y$512=$Y$6)+(($Y$13:$Y$512=$Y$7)+(($Y$13:$Y$512=$Z$6)+(($Y$13:$Y$512=$Z$7))))))))),ROW($A$13:$A$512)-ROW($A$13)+1),ROWS(E$13:E211))))</f>
        <v/>
      </c>
      <c r="F211" s="182" t="str">
        <f t="array" ref="F211">IF(ROWS(F$13:F211)&gt;$S$5,"",INDEX(V$13:V$512,SMALL(IF(($W$13:$W$512=$W$6)+(($W$13:$W$512=$W$7)+(($W$13:$W$512=$W$8)+(($X$13:$X$512=$X$6)+(($X$13:$X$512=$X$7)+(($Y$13:$Y$512=$Y$6)+(($Y$13:$Y$512=$Y$7)+(($Y$13:$Y$512=$Z$6)+(($Y$13:$Y$512=$Z$7))))))))),ROW($A$13:$A$512)-ROW($A$13)+1),ROWS(F$13:F211))))</f>
        <v/>
      </c>
      <c r="G211" s="351" t="str">
        <f t="array" ref="G211">IF(ROWS(G$13:G211)&gt;$S$5,"",INDEX(W$13:W$512,SMALL(IF(($W$13:$W$512=$W$6)+(($W$13:$W$512=$W$7)+(($W$13:$W$512=$W$8)+(($X$13:$X$512=$X$6)+(($X$13:$X$512=$X$7)+(($Y$13:$Y$512=$Y$6)+(($Y$13:$Y$512=$Y$7)+(($Y$13:$Y$512=$Z$6)+(($Y$13:$Y$512=$Z$7))))))))),ROW($A$13:$A$512)-ROW($A$13)+1),ROWS(G$13:G211))))</f>
        <v/>
      </c>
      <c r="H211" s="351" t="str">
        <f t="array" ref="H211">IF(ROWS(H$13:H211)&gt;$S$5,"",INDEX(X$13:X$512,SMALL(IF(($W$13:$W$512=$W$6)+(($W$13:$W$512=$W$7)+(($W$13:$W$512=$W$8)+(($X$13:$X$512=$X$6)+(($X$13:$X$512=$X$7)+(($Y$13:$Y$512=$Y$6)+(($Y$13:$Y$512=$Y$7)+(($Y$13:$Y$512=$Z$6)+(($Y$13:$Y$512=$Z$7))))))))),ROW($A$13:$A$512)-ROW($A$13)+1),ROWS(H$13:H211))))</f>
        <v/>
      </c>
      <c r="I211" s="351" t="str">
        <f t="array" ref="I211">IF(ROWS(I$13:I211)&gt;$S$5,"",INDEX(Y$13:Y$512,SMALL(IF(($W$13:$W$512=$W$6)+(($W$13:$W$512=$W$7)+(($W$13:$W$512=$W$8)+(($X$13:$X$512=$X$6)+(($X$13:$X$512=$X$7)+(($Y$13:$Y$512=$Y$6)+(($Y$13:$Y$512=$Y$7)+(($Y$13:$Y$512=$Z$6)+(($Y$13:$Y$512=$Z$7))))))))),ROW($A$13:$A$512)-ROW($A$13)+1),ROWS(I$13:I211))))</f>
        <v/>
      </c>
      <c r="J211" s="136"/>
      <c r="Q211" s="44">
        <f>Nut_StatusTool!A205</f>
        <v>199</v>
      </c>
      <c r="R211" s="44">
        <f>Nut_StatusTool!B205</f>
        <v>0</v>
      </c>
      <c r="S211" s="44">
        <f>Nut_StatusTool!C205</f>
        <v>0</v>
      </c>
      <c r="T211" s="44">
        <f>Nut_StatusTool!D205</f>
        <v>0</v>
      </c>
      <c r="U211" s="44">
        <f>Nut_StatusTool!F205</f>
        <v>0</v>
      </c>
      <c r="V211" s="285" t="str">
        <f>Nut_StatusTool!K205</f>
        <v/>
      </c>
      <c r="W211" s="44" t="str">
        <f>Nut_StatusTool!L205</f>
        <v/>
      </c>
      <c r="X211" s="44" t="str">
        <f>Nut_StatusTool!M205</f>
        <v/>
      </c>
      <c r="Y211" s="44" t="str">
        <f>Nut_StatusTool!N205</f>
        <v/>
      </c>
    </row>
    <row r="212" spans="1:25">
      <c r="A212" s="182" t="str">
        <f t="array" ref="A212">IF(ROWS(A$13:A212)&gt;$S$5,"",INDEX(Q$13:Q$512,SMALL(IF(($W$13:$W$512=$W$6)+(($W$13:$W$512=$W$7)+(($W$13:$W$512=$W$8)+(($X$13:$X$512=$X$6)+(($X$13:$X$512=$X$7)+(($Y$13:$Y$512=$Y$6)+(($Y$13:$Y$512=$Y$7)+(($Y$13:$Y$512=$Z$6)+(($Y$13:$Y$512=$Z$7))))))))),ROW($A$13:$A$512)-ROW($A$13)+1),ROWS(A$13:A212))))</f>
        <v/>
      </c>
      <c r="B212" s="290" t="str">
        <f t="array" ref="B212">IF(ROWS(B$13:B212)&gt;$S$5,"",INDEX(R$13:R$512,SMALL(IF(($W$13:$W$512=$W$6)+(($W$13:$W$512=$W$7)+(($W$13:$W$512=$W$8)+(($X$13:$X$512=$X$6)+(($X$13:$X$512=$X$7)+(($Y$13:$Y$512=$Y$6)+(($Y$13:$Y$512=$Y$7)+(($Y$13:$Y$512=$Z$6)+(($Y$13:$Y$512=$Z$7))))))))),ROW($A$13:$A$512)-ROW($A$13)+1),ROWS(B$13:B212))))</f>
        <v/>
      </c>
      <c r="C212" s="290" t="str">
        <f t="array" ref="C212">IF(ROWS(C$13:C212)&gt;$S$5,"",INDEX(S$13:S$512,SMALL(IF(($W$13:$W$512=$W$6)+(($W$13:$W$512=$W$7)+(($W$13:$W$512=$W$8)+(($X$13:$X$512=$X$6)+(($X$13:$X$512=$X$7)+(($Y$13:$Y$512=$Y$6)+(($Y$13:$Y$512=$Y$7)+(($Y$13:$Y$512=$Z$6)+(($Y$13:$Y$512=$Z$7))))))))),ROW($A$13:$A$512)-ROW($A$13)+1),ROWS(C$13:C212))))</f>
        <v/>
      </c>
      <c r="D212" s="316" t="str">
        <f t="array" ref="D212">IF(ROWS(D$13:D212)&gt;$S$5,"",INDEX(T$13:T$512,SMALL(IF(($W$13:$W$512=$W$6)+(($W$13:$W$512=$W$7)+(($W$13:$W$512=$W$8)+(($X$13:$X$512=$X$6)+(($X$13:$X$512=$X$7)+(($Y$13:$Y$512=$Y$6)+(($Y$13:$Y$512=$Y$7)+(($Y$13:$Y$512=$Z$6)+(($Y$13:$Y$512=$Z$7))))))))),ROW($A$13:$A$512)-ROW($A$13)+1),ROWS(D$13:D212))))</f>
        <v/>
      </c>
      <c r="E212" s="182" t="str">
        <f t="array" ref="E212">IF(ROWS(E$13:E212)&gt;$S$5,"",INDEX(U$13:U$512,SMALL(IF(($W$13:$W$512=$W$6)+(($W$13:$W$512=$W$7)+(($W$13:$W$512=$W$8)+(($X$13:$X$512=$X$6)+(($X$13:$X$512=$X$7)+(($Y$13:$Y$512=$Y$6)+(($Y$13:$Y$512=$Y$7)+(($Y$13:$Y$512=$Z$6)+(($Y$13:$Y$512=$Z$7))))))))),ROW($A$13:$A$512)-ROW($A$13)+1),ROWS(E$13:E212))))</f>
        <v/>
      </c>
      <c r="F212" s="182" t="str">
        <f t="array" ref="F212">IF(ROWS(F$13:F212)&gt;$S$5,"",INDEX(V$13:V$512,SMALL(IF(($W$13:$W$512=$W$6)+(($W$13:$W$512=$W$7)+(($W$13:$W$512=$W$8)+(($X$13:$X$512=$X$6)+(($X$13:$X$512=$X$7)+(($Y$13:$Y$512=$Y$6)+(($Y$13:$Y$512=$Y$7)+(($Y$13:$Y$512=$Z$6)+(($Y$13:$Y$512=$Z$7))))))))),ROW($A$13:$A$512)-ROW($A$13)+1),ROWS(F$13:F212))))</f>
        <v/>
      </c>
      <c r="G212" s="351" t="str">
        <f t="array" ref="G212">IF(ROWS(G$13:G212)&gt;$S$5,"",INDEX(W$13:W$512,SMALL(IF(($W$13:$W$512=$W$6)+(($W$13:$W$512=$W$7)+(($W$13:$W$512=$W$8)+(($X$13:$X$512=$X$6)+(($X$13:$X$512=$X$7)+(($Y$13:$Y$512=$Y$6)+(($Y$13:$Y$512=$Y$7)+(($Y$13:$Y$512=$Z$6)+(($Y$13:$Y$512=$Z$7))))))))),ROW($A$13:$A$512)-ROW($A$13)+1),ROWS(G$13:G212))))</f>
        <v/>
      </c>
      <c r="H212" s="351" t="str">
        <f t="array" ref="H212">IF(ROWS(H$13:H212)&gt;$S$5,"",INDEX(X$13:X$512,SMALL(IF(($W$13:$W$512=$W$6)+(($W$13:$W$512=$W$7)+(($W$13:$W$512=$W$8)+(($X$13:$X$512=$X$6)+(($X$13:$X$512=$X$7)+(($Y$13:$Y$512=$Y$6)+(($Y$13:$Y$512=$Y$7)+(($Y$13:$Y$512=$Z$6)+(($Y$13:$Y$512=$Z$7))))))))),ROW($A$13:$A$512)-ROW($A$13)+1),ROWS(H$13:H212))))</f>
        <v/>
      </c>
      <c r="I212" s="351" t="str">
        <f t="array" ref="I212">IF(ROWS(I$13:I212)&gt;$S$5,"",INDEX(Y$13:Y$512,SMALL(IF(($W$13:$W$512=$W$6)+(($W$13:$W$512=$W$7)+(($W$13:$W$512=$W$8)+(($X$13:$X$512=$X$6)+(($X$13:$X$512=$X$7)+(($Y$13:$Y$512=$Y$6)+(($Y$13:$Y$512=$Y$7)+(($Y$13:$Y$512=$Z$6)+(($Y$13:$Y$512=$Z$7))))))))),ROW($A$13:$A$512)-ROW($A$13)+1),ROWS(I$13:I212))))</f>
        <v/>
      </c>
      <c r="J212" s="136"/>
      <c r="Q212" s="44">
        <f>Nut_StatusTool!A206</f>
        <v>200</v>
      </c>
      <c r="R212" s="44">
        <f>Nut_StatusTool!B206</f>
        <v>0</v>
      </c>
      <c r="S212" s="44">
        <f>Nut_StatusTool!C206</f>
        <v>0</v>
      </c>
      <c r="T212" s="44">
        <f>Nut_StatusTool!D206</f>
        <v>0</v>
      </c>
      <c r="U212" s="44">
        <f>Nut_StatusTool!F206</f>
        <v>0</v>
      </c>
      <c r="V212" s="285" t="str">
        <f>Nut_StatusTool!K206</f>
        <v/>
      </c>
      <c r="W212" s="44" t="str">
        <f>Nut_StatusTool!L206</f>
        <v/>
      </c>
      <c r="X212" s="44" t="str">
        <f>Nut_StatusTool!M206</f>
        <v/>
      </c>
      <c r="Y212" s="44" t="str">
        <f>Nut_StatusTool!N206</f>
        <v/>
      </c>
    </row>
    <row r="213" spans="1:25">
      <c r="A213" s="182" t="str">
        <f t="array" ref="A213">IF(ROWS(A$13:A213)&gt;$S$5,"",INDEX(Q$13:Q$512,SMALL(IF(($W$13:$W$512=$W$6)+(($W$13:$W$512=$W$7)+(($W$13:$W$512=$W$8)+(($X$13:$X$512=$X$6)+(($X$13:$X$512=$X$7)+(($Y$13:$Y$512=$Y$6)+(($Y$13:$Y$512=$Y$7)+(($Y$13:$Y$512=$Z$6)+(($Y$13:$Y$512=$Z$7))))))))),ROW($A$13:$A$512)-ROW($A$13)+1),ROWS(A$13:A213))))</f>
        <v/>
      </c>
      <c r="B213" s="290" t="str">
        <f t="array" ref="B213">IF(ROWS(B$13:B213)&gt;$S$5,"",INDEX(R$13:R$512,SMALL(IF(($W$13:$W$512=$W$6)+(($W$13:$W$512=$W$7)+(($W$13:$W$512=$W$8)+(($X$13:$X$512=$X$6)+(($X$13:$X$512=$X$7)+(($Y$13:$Y$512=$Y$6)+(($Y$13:$Y$512=$Y$7)+(($Y$13:$Y$512=$Z$6)+(($Y$13:$Y$512=$Z$7))))))))),ROW($A$13:$A$512)-ROW($A$13)+1),ROWS(B$13:B213))))</f>
        <v/>
      </c>
      <c r="C213" s="290" t="str">
        <f t="array" ref="C213">IF(ROWS(C$13:C213)&gt;$S$5,"",INDEX(S$13:S$512,SMALL(IF(($W$13:$W$512=$W$6)+(($W$13:$W$512=$W$7)+(($W$13:$W$512=$W$8)+(($X$13:$X$512=$X$6)+(($X$13:$X$512=$X$7)+(($Y$13:$Y$512=$Y$6)+(($Y$13:$Y$512=$Y$7)+(($Y$13:$Y$512=$Z$6)+(($Y$13:$Y$512=$Z$7))))))))),ROW($A$13:$A$512)-ROW($A$13)+1),ROWS(C$13:C213))))</f>
        <v/>
      </c>
      <c r="D213" s="316" t="str">
        <f t="array" ref="D213">IF(ROWS(D$13:D213)&gt;$S$5,"",INDEX(T$13:T$512,SMALL(IF(($W$13:$W$512=$W$6)+(($W$13:$W$512=$W$7)+(($W$13:$W$512=$W$8)+(($X$13:$X$512=$X$6)+(($X$13:$X$512=$X$7)+(($Y$13:$Y$512=$Y$6)+(($Y$13:$Y$512=$Y$7)+(($Y$13:$Y$512=$Z$6)+(($Y$13:$Y$512=$Z$7))))))))),ROW($A$13:$A$512)-ROW($A$13)+1),ROWS(D$13:D213))))</f>
        <v/>
      </c>
      <c r="E213" s="182" t="str">
        <f t="array" ref="E213">IF(ROWS(E$13:E213)&gt;$S$5,"",INDEX(U$13:U$512,SMALL(IF(($W$13:$W$512=$W$6)+(($W$13:$W$512=$W$7)+(($W$13:$W$512=$W$8)+(($X$13:$X$512=$X$6)+(($X$13:$X$512=$X$7)+(($Y$13:$Y$512=$Y$6)+(($Y$13:$Y$512=$Y$7)+(($Y$13:$Y$512=$Z$6)+(($Y$13:$Y$512=$Z$7))))))))),ROW($A$13:$A$512)-ROW($A$13)+1),ROWS(E$13:E213))))</f>
        <v/>
      </c>
      <c r="F213" s="182" t="str">
        <f t="array" ref="F213">IF(ROWS(F$13:F213)&gt;$S$5,"",INDEX(V$13:V$512,SMALL(IF(($W$13:$W$512=$W$6)+(($W$13:$W$512=$W$7)+(($W$13:$W$512=$W$8)+(($X$13:$X$512=$X$6)+(($X$13:$X$512=$X$7)+(($Y$13:$Y$512=$Y$6)+(($Y$13:$Y$512=$Y$7)+(($Y$13:$Y$512=$Z$6)+(($Y$13:$Y$512=$Z$7))))))))),ROW($A$13:$A$512)-ROW($A$13)+1),ROWS(F$13:F213))))</f>
        <v/>
      </c>
      <c r="G213" s="351" t="str">
        <f t="array" ref="G213">IF(ROWS(G$13:G213)&gt;$S$5,"",INDEX(W$13:W$512,SMALL(IF(($W$13:$W$512=$W$6)+(($W$13:$W$512=$W$7)+(($W$13:$W$512=$W$8)+(($X$13:$X$512=$X$6)+(($X$13:$X$512=$X$7)+(($Y$13:$Y$512=$Y$6)+(($Y$13:$Y$512=$Y$7)+(($Y$13:$Y$512=$Z$6)+(($Y$13:$Y$512=$Z$7))))))))),ROW($A$13:$A$512)-ROW($A$13)+1),ROWS(G$13:G213))))</f>
        <v/>
      </c>
      <c r="H213" s="351" t="str">
        <f t="array" ref="H213">IF(ROWS(H$13:H213)&gt;$S$5,"",INDEX(X$13:X$512,SMALL(IF(($W$13:$W$512=$W$6)+(($W$13:$W$512=$W$7)+(($W$13:$W$512=$W$8)+(($X$13:$X$512=$X$6)+(($X$13:$X$512=$X$7)+(($Y$13:$Y$512=$Y$6)+(($Y$13:$Y$512=$Y$7)+(($Y$13:$Y$512=$Z$6)+(($Y$13:$Y$512=$Z$7))))))))),ROW($A$13:$A$512)-ROW($A$13)+1),ROWS(H$13:H213))))</f>
        <v/>
      </c>
      <c r="I213" s="351" t="str">
        <f t="array" ref="I213">IF(ROWS(I$13:I213)&gt;$S$5,"",INDEX(Y$13:Y$512,SMALL(IF(($W$13:$W$512=$W$6)+(($W$13:$W$512=$W$7)+(($W$13:$W$512=$W$8)+(($X$13:$X$512=$X$6)+(($X$13:$X$512=$X$7)+(($Y$13:$Y$512=$Y$6)+(($Y$13:$Y$512=$Y$7)+(($Y$13:$Y$512=$Z$6)+(($Y$13:$Y$512=$Z$7))))))))),ROW($A$13:$A$512)-ROW($A$13)+1),ROWS(I$13:I213))))</f>
        <v/>
      </c>
      <c r="J213" s="136"/>
      <c r="Q213" s="44">
        <f>Nut_StatusTool!A207</f>
        <v>201</v>
      </c>
      <c r="R213" s="44">
        <f>Nut_StatusTool!B207</f>
        <v>0</v>
      </c>
      <c r="S213" s="44">
        <f>Nut_StatusTool!C207</f>
        <v>0</v>
      </c>
      <c r="T213" s="44">
        <f>Nut_StatusTool!D207</f>
        <v>0</v>
      </c>
      <c r="U213" s="44">
        <f>Nut_StatusTool!F207</f>
        <v>0</v>
      </c>
      <c r="V213" s="285" t="str">
        <f>Nut_StatusTool!K207</f>
        <v/>
      </c>
      <c r="W213" s="44" t="str">
        <f>Nut_StatusTool!L207</f>
        <v/>
      </c>
      <c r="X213" s="44" t="str">
        <f>Nut_StatusTool!M207</f>
        <v/>
      </c>
      <c r="Y213" s="44" t="str">
        <f>Nut_StatusTool!N207</f>
        <v/>
      </c>
    </row>
    <row r="214" spans="1:25">
      <c r="A214" s="182" t="str">
        <f t="array" ref="A214">IF(ROWS(A$13:A214)&gt;$S$5,"",INDEX(Q$13:Q$512,SMALL(IF(($W$13:$W$512=$W$6)+(($W$13:$W$512=$W$7)+(($W$13:$W$512=$W$8)+(($X$13:$X$512=$X$6)+(($X$13:$X$512=$X$7)+(($Y$13:$Y$512=$Y$6)+(($Y$13:$Y$512=$Y$7)+(($Y$13:$Y$512=$Z$6)+(($Y$13:$Y$512=$Z$7))))))))),ROW($A$13:$A$512)-ROW($A$13)+1),ROWS(A$13:A214))))</f>
        <v/>
      </c>
      <c r="B214" s="290" t="str">
        <f t="array" ref="B214">IF(ROWS(B$13:B214)&gt;$S$5,"",INDEX(R$13:R$512,SMALL(IF(($W$13:$W$512=$W$6)+(($W$13:$W$512=$W$7)+(($W$13:$W$512=$W$8)+(($X$13:$X$512=$X$6)+(($X$13:$X$512=$X$7)+(($Y$13:$Y$512=$Y$6)+(($Y$13:$Y$512=$Y$7)+(($Y$13:$Y$512=$Z$6)+(($Y$13:$Y$512=$Z$7))))))))),ROW($A$13:$A$512)-ROW($A$13)+1),ROWS(B$13:B214))))</f>
        <v/>
      </c>
      <c r="C214" s="290" t="str">
        <f t="array" ref="C214">IF(ROWS(C$13:C214)&gt;$S$5,"",INDEX(S$13:S$512,SMALL(IF(($W$13:$W$512=$W$6)+(($W$13:$W$512=$W$7)+(($W$13:$W$512=$W$8)+(($X$13:$X$512=$X$6)+(($X$13:$X$512=$X$7)+(($Y$13:$Y$512=$Y$6)+(($Y$13:$Y$512=$Y$7)+(($Y$13:$Y$512=$Z$6)+(($Y$13:$Y$512=$Z$7))))))))),ROW($A$13:$A$512)-ROW($A$13)+1),ROWS(C$13:C214))))</f>
        <v/>
      </c>
      <c r="D214" s="316" t="str">
        <f t="array" ref="D214">IF(ROWS(D$13:D214)&gt;$S$5,"",INDEX(T$13:T$512,SMALL(IF(($W$13:$W$512=$W$6)+(($W$13:$W$512=$W$7)+(($W$13:$W$512=$W$8)+(($X$13:$X$512=$X$6)+(($X$13:$X$512=$X$7)+(($Y$13:$Y$512=$Y$6)+(($Y$13:$Y$512=$Y$7)+(($Y$13:$Y$512=$Z$6)+(($Y$13:$Y$512=$Z$7))))))))),ROW($A$13:$A$512)-ROW($A$13)+1),ROWS(D$13:D214))))</f>
        <v/>
      </c>
      <c r="E214" s="182" t="str">
        <f t="array" ref="E214">IF(ROWS(E$13:E214)&gt;$S$5,"",INDEX(U$13:U$512,SMALL(IF(($W$13:$W$512=$W$6)+(($W$13:$W$512=$W$7)+(($W$13:$W$512=$W$8)+(($X$13:$X$512=$X$6)+(($X$13:$X$512=$X$7)+(($Y$13:$Y$512=$Y$6)+(($Y$13:$Y$512=$Y$7)+(($Y$13:$Y$512=$Z$6)+(($Y$13:$Y$512=$Z$7))))))))),ROW($A$13:$A$512)-ROW($A$13)+1),ROWS(E$13:E214))))</f>
        <v/>
      </c>
      <c r="F214" s="182" t="str">
        <f t="array" ref="F214">IF(ROWS(F$13:F214)&gt;$S$5,"",INDEX(V$13:V$512,SMALL(IF(($W$13:$W$512=$W$6)+(($W$13:$W$512=$W$7)+(($W$13:$W$512=$W$8)+(($X$13:$X$512=$X$6)+(($X$13:$X$512=$X$7)+(($Y$13:$Y$512=$Y$6)+(($Y$13:$Y$512=$Y$7)+(($Y$13:$Y$512=$Z$6)+(($Y$13:$Y$512=$Z$7))))))))),ROW($A$13:$A$512)-ROW($A$13)+1),ROWS(F$13:F214))))</f>
        <v/>
      </c>
      <c r="G214" s="351" t="str">
        <f t="array" ref="G214">IF(ROWS(G$13:G214)&gt;$S$5,"",INDEX(W$13:W$512,SMALL(IF(($W$13:$W$512=$W$6)+(($W$13:$W$512=$W$7)+(($W$13:$W$512=$W$8)+(($X$13:$X$512=$X$6)+(($X$13:$X$512=$X$7)+(($Y$13:$Y$512=$Y$6)+(($Y$13:$Y$512=$Y$7)+(($Y$13:$Y$512=$Z$6)+(($Y$13:$Y$512=$Z$7))))))))),ROW($A$13:$A$512)-ROW($A$13)+1),ROWS(G$13:G214))))</f>
        <v/>
      </c>
      <c r="H214" s="351" t="str">
        <f t="array" ref="H214">IF(ROWS(H$13:H214)&gt;$S$5,"",INDEX(X$13:X$512,SMALL(IF(($W$13:$W$512=$W$6)+(($W$13:$W$512=$W$7)+(($W$13:$W$512=$W$8)+(($X$13:$X$512=$X$6)+(($X$13:$X$512=$X$7)+(($Y$13:$Y$512=$Y$6)+(($Y$13:$Y$512=$Y$7)+(($Y$13:$Y$512=$Z$6)+(($Y$13:$Y$512=$Z$7))))))))),ROW($A$13:$A$512)-ROW($A$13)+1),ROWS(H$13:H214))))</f>
        <v/>
      </c>
      <c r="I214" s="351" t="str">
        <f t="array" ref="I214">IF(ROWS(I$13:I214)&gt;$S$5,"",INDEX(Y$13:Y$512,SMALL(IF(($W$13:$W$512=$W$6)+(($W$13:$W$512=$W$7)+(($W$13:$W$512=$W$8)+(($X$13:$X$512=$X$6)+(($X$13:$X$512=$X$7)+(($Y$13:$Y$512=$Y$6)+(($Y$13:$Y$512=$Y$7)+(($Y$13:$Y$512=$Z$6)+(($Y$13:$Y$512=$Z$7))))))))),ROW($A$13:$A$512)-ROW($A$13)+1),ROWS(I$13:I214))))</f>
        <v/>
      </c>
      <c r="J214" s="136"/>
      <c r="Q214" s="44">
        <f>Nut_StatusTool!A208</f>
        <v>202</v>
      </c>
      <c r="R214" s="44">
        <f>Nut_StatusTool!B208</f>
        <v>0</v>
      </c>
      <c r="S214" s="44">
        <f>Nut_StatusTool!C208</f>
        <v>0</v>
      </c>
      <c r="T214" s="44">
        <f>Nut_StatusTool!D208</f>
        <v>0</v>
      </c>
      <c r="U214" s="44">
        <f>Nut_StatusTool!F208</f>
        <v>0</v>
      </c>
      <c r="V214" s="285" t="str">
        <f>Nut_StatusTool!K208</f>
        <v/>
      </c>
      <c r="W214" s="44" t="str">
        <f>Nut_StatusTool!L208</f>
        <v/>
      </c>
      <c r="X214" s="44" t="str">
        <f>Nut_StatusTool!M208</f>
        <v/>
      </c>
      <c r="Y214" s="44" t="str">
        <f>Nut_StatusTool!N208</f>
        <v/>
      </c>
    </row>
    <row r="215" spans="1:25">
      <c r="A215" s="182" t="str">
        <f t="array" ref="A215">IF(ROWS(A$13:A215)&gt;$S$5,"",INDEX(Q$13:Q$512,SMALL(IF(($W$13:$W$512=$W$6)+(($W$13:$W$512=$W$7)+(($W$13:$W$512=$W$8)+(($X$13:$X$512=$X$6)+(($X$13:$X$512=$X$7)+(($Y$13:$Y$512=$Y$6)+(($Y$13:$Y$512=$Y$7)+(($Y$13:$Y$512=$Z$6)+(($Y$13:$Y$512=$Z$7))))))))),ROW($A$13:$A$512)-ROW($A$13)+1),ROWS(A$13:A215))))</f>
        <v/>
      </c>
      <c r="B215" s="290" t="str">
        <f t="array" ref="B215">IF(ROWS(B$13:B215)&gt;$S$5,"",INDEX(R$13:R$512,SMALL(IF(($W$13:$W$512=$W$6)+(($W$13:$W$512=$W$7)+(($W$13:$W$512=$W$8)+(($X$13:$X$512=$X$6)+(($X$13:$X$512=$X$7)+(($Y$13:$Y$512=$Y$6)+(($Y$13:$Y$512=$Y$7)+(($Y$13:$Y$512=$Z$6)+(($Y$13:$Y$512=$Z$7))))))))),ROW($A$13:$A$512)-ROW($A$13)+1),ROWS(B$13:B215))))</f>
        <v/>
      </c>
      <c r="C215" s="290" t="str">
        <f t="array" ref="C215">IF(ROWS(C$13:C215)&gt;$S$5,"",INDEX(S$13:S$512,SMALL(IF(($W$13:$W$512=$W$6)+(($W$13:$W$512=$W$7)+(($W$13:$W$512=$W$8)+(($X$13:$X$512=$X$6)+(($X$13:$X$512=$X$7)+(($Y$13:$Y$512=$Y$6)+(($Y$13:$Y$512=$Y$7)+(($Y$13:$Y$512=$Z$6)+(($Y$13:$Y$512=$Z$7))))))))),ROW($A$13:$A$512)-ROW($A$13)+1),ROWS(C$13:C215))))</f>
        <v/>
      </c>
      <c r="D215" s="316" t="str">
        <f t="array" ref="D215">IF(ROWS(D$13:D215)&gt;$S$5,"",INDEX(T$13:T$512,SMALL(IF(($W$13:$W$512=$W$6)+(($W$13:$W$512=$W$7)+(($W$13:$W$512=$W$8)+(($X$13:$X$512=$X$6)+(($X$13:$X$512=$X$7)+(($Y$13:$Y$512=$Y$6)+(($Y$13:$Y$512=$Y$7)+(($Y$13:$Y$512=$Z$6)+(($Y$13:$Y$512=$Z$7))))))))),ROW($A$13:$A$512)-ROW($A$13)+1),ROWS(D$13:D215))))</f>
        <v/>
      </c>
      <c r="E215" s="182" t="str">
        <f t="array" ref="E215">IF(ROWS(E$13:E215)&gt;$S$5,"",INDEX(U$13:U$512,SMALL(IF(($W$13:$W$512=$W$6)+(($W$13:$W$512=$W$7)+(($W$13:$W$512=$W$8)+(($X$13:$X$512=$X$6)+(($X$13:$X$512=$X$7)+(($Y$13:$Y$512=$Y$6)+(($Y$13:$Y$512=$Y$7)+(($Y$13:$Y$512=$Z$6)+(($Y$13:$Y$512=$Z$7))))))))),ROW($A$13:$A$512)-ROW($A$13)+1),ROWS(E$13:E215))))</f>
        <v/>
      </c>
      <c r="F215" s="182" t="str">
        <f t="array" ref="F215">IF(ROWS(F$13:F215)&gt;$S$5,"",INDEX(V$13:V$512,SMALL(IF(($W$13:$W$512=$W$6)+(($W$13:$W$512=$W$7)+(($W$13:$W$512=$W$8)+(($X$13:$X$512=$X$6)+(($X$13:$X$512=$X$7)+(($Y$13:$Y$512=$Y$6)+(($Y$13:$Y$512=$Y$7)+(($Y$13:$Y$512=$Z$6)+(($Y$13:$Y$512=$Z$7))))))))),ROW($A$13:$A$512)-ROW($A$13)+1),ROWS(F$13:F215))))</f>
        <v/>
      </c>
      <c r="G215" s="351" t="str">
        <f t="array" ref="G215">IF(ROWS(G$13:G215)&gt;$S$5,"",INDEX(W$13:W$512,SMALL(IF(($W$13:$W$512=$W$6)+(($W$13:$W$512=$W$7)+(($W$13:$W$512=$W$8)+(($X$13:$X$512=$X$6)+(($X$13:$X$512=$X$7)+(($Y$13:$Y$512=$Y$6)+(($Y$13:$Y$512=$Y$7)+(($Y$13:$Y$512=$Z$6)+(($Y$13:$Y$512=$Z$7))))))))),ROW($A$13:$A$512)-ROW($A$13)+1),ROWS(G$13:G215))))</f>
        <v/>
      </c>
      <c r="H215" s="351" t="str">
        <f t="array" ref="H215">IF(ROWS(H$13:H215)&gt;$S$5,"",INDEX(X$13:X$512,SMALL(IF(($W$13:$W$512=$W$6)+(($W$13:$W$512=$W$7)+(($W$13:$W$512=$W$8)+(($X$13:$X$512=$X$6)+(($X$13:$X$512=$X$7)+(($Y$13:$Y$512=$Y$6)+(($Y$13:$Y$512=$Y$7)+(($Y$13:$Y$512=$Z$6)+(($Y$13:$Y$512=$Z$7))))))))),ROW($A$13:$A$512)-ROW($A$13)+1),ROWS(H$13:H215))))</f>
        <v/>
      </c>
      <c r="I215" s="351" t="str">
        <f t="array" ref="I215">IF(ROWS(I$13:I215)&gt;$S$5,"",INDEX(Y$13:Y$512,SMALL(IF(($W$13:$W$512=$W$6)+(($W$13:$W$512=$W$7)+(($W$13:$W$512=$W$8)+(($X$13:$X$512=$X$6)+(($X$13:$X$512=$X$7)+(($Y$13:$Y$512=$Y$6)+(($Y$13:$Y$512=$Y$7)+(($Y$13:$Y$512=$Z$6)+(($Y$13:$Y$512=$Z$7))))))))),ROW($A$13:$A$512)-ROW($A$13)+1),ROWS(I$13:I215))))</f>
        <v/>
      </c>
      <c r="J215" s="136"/>
      <c r="Q215" s="44">
        <f>Nut_StatusTool!A209</f>
        <v>203</v>
      </c>
      <c r="R215" s="44">
        <f>Nut_StatusTool!B209</f>
        <v>0</v>
      </c>
      <c r="S215" s="44">
        <f>Nut_StatusTool!C209</f>
        <v>0</v>
      </c>
      <c r="T215" s="44">
        <f>Nut_StatusTool!D209</f>
        <v>0</v>
      </c>
      <c r="U215" s="44">
        <f>Nut_StatusTool!F209</f>
        <v>0</v>
      </c>
      <c r="V215" s="285" t="str">
        <f>Nut_StatusTool!K209</f>
        <v/>
      </c>
      <c r="W215" s="44" t="str">
        <f>Nut_StatusTool!L209</f>
        <v/>
      </c>
      <c r="X215" s="44" t="str">
        <f>Nut_StatusTool!M209</f>
        <v/>
      </c>
      <c r="Y215" s="44" t="str">
        <f>Nut_StatusTool!N209</f>
        <v/>
      </c>
    </row>
    <row r="216" spans="1:25">
      <c r="A216" s="182" t="str">
        <f t="array" ref="A216">IF(ROWS(A$13:A216)&gt;$S$5,"",INDEX(Q$13:Q$512,SMALL(IF(($W$13:$W$512=$W$6)+(($W$13:$W$512=$W$7)+(($W$13:$W$512=$W$8)+(($X$13:$X$512=$X$6)+(($X$13:$X$512=$X$7)+(($Y$13:$Y$512=$Y$6)+(($Y$13:$Y$512=$Y$7)+(($Y$13:$Y$512=$Z$6)+(($Y$13:$Y$512=$Z$7))))))))),ROW($A$13:$A$512)-ROW($A$13)+1),ROWS(A$13:A216))))</f>
        <v/>
      </c>
      <c r="B216" s="290" t="str">
        <f t="array" ref="B216">IF(ROWS(B$13:B216)&gt;$S$5,"",INDEX(R$13:R$512,SMALL(IF(($W$13:$W$512=$W$6)+(($W$13:$W$512=$W$7)+(($W$13:$W$512=$W$8)+(($X$13:$X$512=$X$6)+(($X$13:$X$512=$X$7)+(($Y$13:$Y$512=$Y$6)+(($Y$13:$Y$512=$Y$7)+(($Y$13:$Y$512=$Z$6)+(($Y$13:$Y$512=$Z$7))))))))),ROW($A$13:$A$512)-ROW($A$13)+1),ROWS(B$13:B216))))</f>
        <v/>
      </c>
      <c r="C216" s="290" t="str">
        <f t="array" ref="C216">IF(ROWS(C$13:C216)&gt;$S$5,"",INDEX(S$13:S$512,SMALL(IF(($W$13:$W$512=$W$6)+(($W$13:$W$512=$W$7)+(($W$13:$W$512=$W$8)+(($X$13:$X$512=$X$6)+(($X$13:$X$512=$X$7)+(($Y$13:$Y$512=$Y$6)+(($Y$13:$Y$512=$Y$7)+(($Y$13:$Y$512=$Z$6)+(($Y$13:$Y$512=$Z$7))))))))),ROW($A$13:$A$512)-ROW($A$13)+1),ROWS(C$13:C216))))</f>
        <v/>
      </c>
      <c r="D216" s="316" t="str">
        <f t="array" ref="D216">IF(ROWS(D$13:D216)&gt;$S$5,"",INDEX(T$13:T$512,SMALL(IF(($W$13:$W$512=$W$6)+(($W$13:$W$512=$W$7)+(($W$13:$W$512=$W$8)+(($X$13:$X$512=$X$6)+(($X$13:$X$512=$X$7)+(($Y$13:$Y$512=$Y$6)+(($Y$13:$Y$512=$Y$7)+(($Y$13:$Y$512=$Z$6)+(($Y$13:$Y$512=$Z$7))))))))),ROW($A$13:$A$512)-ROW($A$13)+1),ROWS(D$13:D216))))</f>
        <v/>
      </c>
      <c r="E216" s="182" t="str">
        <f t="array" ref="E216">IF(ROWS(E$13:E216)&gt;$S$5,"",INDEX(U$13:U$512,SMALL(IF(($W$13:$W$512=$W$6)+(($W$13:$W$512=$W$7)+(($W$13:$W$512=$W$8)+(($X$13:$X$512=$X$6)+(($X$13:$X$512=$X$7)+(($Y$13:$Y$512=$Y$6)+(($Y$13:$Y$512=$Y$7)+(($Y$13:$Y$512=$Z$6)+(($Y$13:$Y$512=$Z$7))))))))),ROW($A$13:$A$512)-ROW($A$13)+1),ROWS(E$13:E216))))</f>
        <v/>
      </c>
      <c r="F216" s="182" t="str">
        <f t="array" ref="F216">IF(ROWS(F$13:F216)&gt;$S$5,"",INDEX(V$13:V$512,SMALL(IF(($W$13:$W$512=$W$6)+(($W$13:$W$512=$W$7)+(($W$13:$W$512=$W$8)+(($X$13:$X$512=$X$6)+(($X$13:$X$512=$X$7)+(($Y$13:$Y$512=$Y$6)+(($Y$13:$Y$512=$Y$7)+(($Y$13:$Y$512=$Z$6)+(($Y$13:$Y$512=$Z$7))))))))),ROW($A$13:$A$512)-ROW($A$13)+1),ROWS(F$13:F216))))</f>
        <v/>
      </c>
      <c r="G216" s="351" t="str">
        <f t="array" ref="G216">IF(ROWS(G$13:G216)&gt;$S$5,"",INDEX(W$13:W$512,SMALL(IF(($W$13:$W$512=$W$6)+(($W$13:$W$512=$W$7)+(($W$13:$W$512=$W$8)+(($X$13:$X$512=$X$6)+(($X$13:$X$512=$X$7)+(($Y$13:$Y$512=$Y$6)+(($Y$13:$Y$512=$Y$7)+(($Y$13:$Y$512=$Z$6)+(($Y$13:$Y$512=$Z$7))))))))),ROW($A$13:$A$512)-ROW($A$13)+1),ROWS(G$13:G216))))</f>
        <v/>
      </c>
      <c r="H216" s="351" t="str">
        <f t="array" ref="H216">IF(ROWS(H$13:H216)&gt;$S$5,"",INDEX(X$13:X$512,SMALL(IF(($W$13:$W$512=$W$6)+(($W$13:$W$512=$W$7)+(($W$13:$W$512=$W$8)+(($X$13:$X$512=$X$6)+(($X$13:$X$512=$X$7)+(($Y$13:$Y$512=$Y$6)+(($Y$13:$Y$512=$Y$7)+(($Y$13:$Y$512=$Z$6)+(($Y$13:$Y$512=$Z$7))))))))),ROW($A$13:$A$512)-ROW($A$13)+1),ROWS(H$13:H216))))</f>
        <v/>
      </c>
      <c r="I216" s="351" t="str">
        <f t="array" ref="I216">IF(ROWS(I$13:I216)&gt;$S$5,"",INDEX(Y$13:Y$512,SMALL(IF(($W$13:$W$512=$W$6)+(($W$13:$W$512=$W$7)+(($W$13:$W$512=$W$8)+(($X$13:$X$512=$X$6)+(($X$13:$X$512=$X$7)+(($Y$13:$Y$512=$Y$6)+(($Y$13:$Y$512=$Y$7)+(($Y$13:$Y$512=$Z$6)+(($Y$13:$Y$512=$Z$7))))))))),ROW($A$13:$A$512)-ROW($A$13)+1),ROWS(I$13:I216))))</f>
        <v/>
      </c>
      <c r="J216" s="136"/>
      <c r="Q216" s="44">
        <f>Nut_StatusTool!A210</f>
        <v>204</v>
      </c>
      <c r="R216" s="44">
        <f>Nut_StatusTool!B210</f>
        <v>0</v>
      </c>
      <c r="S216" s="44">
        <f>Nut_StatusTool!C210</f>
        <v>0</v>
      </c>
      <c r="T216" s="44">
        <f>Nut_StatusTool!D210</f>
        <v>0</v>
      </c>
      <c r="U216" s="44">
        <f>Nut_StatusTool!F210</f>
        <v>0</v>
      </c>
      <c r="V216" s="285" t="str">
        <f>Nut_StatusTool!K210</f>
        <v/>
      </c>
      <c r="W216" s="44" t="str">
        <f>Nut_StatusTool!L210</f>
        <v/>
      </c>
      <c r="X216" s="44" t="str">
        <f>Nut_StatusTool!M210</f>
        <v/>
      </c>
      <c r="Y216" s="44" t="str">
        <f>Nut_StatusTool!N210</f>
        <v/>
      </c>
    </row>
    <row r="217" spans="1:25">
      <c r="A217" s="182" t="str">
        <f t="array" ref="A217">IF(ROWS(A$13:A217)&gt;$S$5,"",INDEX(Q$13:Q$512,SMALL(IF(($W$13:$W$512=$W$6)+(($W$13:$W$512=$W$7)+(($W$13:$W$512=$W$8)+(($X$13:$X$512=$X$6)+(($X$13:$X$512=$X$7)+(($Y$13:$Y$512=$Y$6)+(($Y$13:$Y$512=$Y$7)+(($Y$13:$Y$512=$Z$6)+(($Y$13:$Y$512=$Z$7))))))))),ROW($A$13:$A$512)-ROW($A$13)+1),ROWS(A$13:A217))))</f>
        <v/>
      </c>
      <c r="B217" s="290" t="str">
        <f t="array" ref="B217">IF(ROWS(B$13:B217)&gt;$S$5,"",INDEX(R$13:R$512,SMALL(IF(($W$13:$W$512=$W$6)+(($W$13:$W$512=$W$7)+(($W$13:$W$512=$W$8)+(($X$13:$X$512=$X$6)+(($X$13:$X$512=$X$7)+(($Y$13:$Y$512=$Y$6)+(($Y$13:$Y$512=$Y$7)+(($Y$13:$Y$512=$Z$6)+(($Y$13:$Y$512=$Z$7))))))))),ROW($A$13:$A$512)-ROW($A$13)+1),ROWS(B$13:B217))))</f>
        <v/>
      </c>
      <c r="C217" s="290" t="str">
        <f t="array" ref="C217">IF(ROWS(C$13:C217)&gt;$S$5,"",INDEX(S$13:S$512,SMALL(IF(($W$13:$W$512=$W$6)+(($W$13:$W$512=$W$7)+(($W$13:$W$512=$W$8)+(($X$13:$X$512=$X$6)+(($X$13:$X$512=$X$7)+(($Y$13:$Y$512=$Y$6)+(($Y$13:$Y$512=$Y$7)+(($Y$13:$Y$512=$Z$6)+(($Y$13:$Y$512=$Z$7))))))))),ROW($A$13:$A$512)-ROW($A$13)+1),ROWS(C$13:C217))))</f>
        <v/>
      </c>
      <c r="D217" s="316" t="str">
        <f t="array" ref="D217">IF(ROWS(D$13:D217)&gt;$S$5,"",INDEX(T$13:T$512,SMALL(IF(($W$13:$W$512=$W$6)+(($W$13:$W$512=$W$7)+(($W$13:$W$512=$W$8)+(($X$13:$X$512=$X$6)+(($X$13:$X$512=$X$7)+(($Y$13:$Y$512=$Y$6)+(($Y$13:$Y$512=$Y$7)+(($Y$13:$Y$512=$Z$6)+(($Y$13:$Y$512=$Z$7))))))))),ROW($A$13:$A$512)-ROW($A$13)+1),ROWS(D$13:D217))))</f>
        <v/>
      </c>
      <c r="E217" s="182" t="str">
        <f t="array" ref="E217">IF(ROWS(E$13:E217)&gt;$S$5,"",INDEX(U$13:U$512,SMALL(IF(($W$13:$W$512=$W$6)+(($W$13:$W$512=$W$7)+(($W$13:$W$512=$W$8)+(($X$13:$X$512=$X$6)+(($X$13:$X$512=$X$7)+(($Y$13:$Y$512=$Y$6)+(($Y$13:$Y$512=$Y$7)+(($Y$13:$Y$512=$Z$6)+(($Y$13:$Y$512=$Z$7))))))))),ROW($A$13:$A$512)-ROW($A$13)+1),ROWS(E$13:E217))))</f>
        <v/>
      </c>
      <c r="F217" s="182" t="str">
        <f t="array" ref="F217">IF(ROWS(F$13:F217)&gt;$S$5,"",INDEX(V$13:V$512,SMALL(IF(($W$13:$W$512=$W$6)+(($W$13:$W$512=$W$7)+(($W$13:$W$512=$W$8)+(($X$13:$X$512=$X$6)+(($X$13:$X$512=$X$7)+(($Y$13:$Y$512=$Y$6)+(($Y$13:$Y$512=$Y$7)+(($Y$13:$Y$512=$Z$6)+(($Y$13:$Y$512=$Z$7))))))))),ROW($A$13:$A$512)-ROW($A$13)+1),ROWS(F$13:F217))))</f>
        <v/>
      </c>
      <c r="G217" s="351" t="str">
        <f t="array" ref="G217">IF(ROWS(G$13:G217)&gt;$S$5,"",INDEX(W$13:W$512,SMALL(IF(($W$13:$W$512=$W$6)+(($W$13:$W$512=$W$7)+(($W$13:$W$512=$W$8)+(($X$13:$X$512=$X$6)+(($X$13:$X$512=$X$7)+(($Y$13:$Y$512=$Y$6)+(($Y$13:$Y$512=$Y$7)+(($Y$13:$Y$512=$Z$6)+(($Y$13:$Y$512=$Z$7))))))))),ROW($A$13:$A$512)-ROW($A$13)+1),ROWS(G$13:G217))))</f>
        <v/>
      </c>
      <c r="H217" s="351" t="str">
        <f t="array" ref="H217">IF(ROWS(H$13:H217)&gt;$S$5,"",INDEX(X$13:X$512,SMALL(IF(($W$13:$W$512=$W$6)+(($W$13:$W$512=$W$7)+(($W$13:$W$512=$W$8)+(($X$13:$X$512=$X$6)+(($X$13:$X$512=$X$7)+(($Y$13:$Y$512=$Y$6)+(($Y$13:$Y$512=$Y$7)+(($Y$13:$Y$512=$Z$6)+(($Y$13:$Y$512=$Z$7))))))))),ROW($A$13:$A$512)-ROW($A$13)+1),ROWS(H$13:H217))))</f>
        <v/>
      </c>
      <c r="I217" s="351" t="str">
        <f t="array" ref="I217">IF(ROWS(I$13:I217)&gt;$S$5,"",INDEX(Y$13:Y$512,SMALL(IF(($W$13:$W$512=$W$6)+(($W$13:$W$512=$W$7)+(($W$13:$W$512=$W$8)+(($X$13:$X$512=$X$6)+(($X$13:$X$512=$X$7)+(($Y$13:$Y$512=$Y$6)+(($Y$13:$Y$512=$Y$7)+(($Y$13:$Y$512=$Z$6)+(($Y$13:$Y$512=$Z$7))))))))),ROW($A$13:$A$512)-ROW($A$13)+1),ROWS(I$13:I217))))</f>
        <v/>
      </c>
      <c r="J217" s="136"/>
      <c r="Q217" s="44">
        <f>Nut_StatusTool!A211</f>
        <v>205</v>
      </c>
      <c r="R217" s="44">
        <f>Nut_StatusTool!B211</f>
        <v>0</v>
      </c>
      <c r="S217" s="44">
        <f>Nut_StatusTool!C211</f>
        <v>0</v>
      </c>
      <c r="T217" s="44">
        <f>Nut_StatusTool!D211</f>
        <v>0</v>
      </c>
      <c r="U217" s="44">
        <f>Nut_StatusTool!F211</f>
        <v>0</v>
      </c>
      <c r="V217" s="285" t="str">
        <f>Nut_StatusTool!K211</f>
        <v/>
      </c>
      <c r="W217" s="44" t="str">
        <f>Nut_StatusTool!L211</f>
        <v/>
      </c>
      <c r="X217" s="44" t="str">
        <f>Nut_StatusTool!M211</f>
        <v/>
      </c>
      <c r="Y217" s="44" t="str">
        <f>Nut_StatusTool!N211</f>
        <v/>
      </c>
    </row>
    <row r="218" spans="1:25">
      <c r="A218" s="182" t="str">
        <f t="array" ref="A218">IF(ROWS(A$13:A218)&gt;$S$5,"",INDEX(Q$13:Q$512,SMALL(IF(($W$13:$W$512=$W$6)+(($W$13:$W$512=$W$7)+(($W$13:$W$512=$W$8)+(($X$13:$X$512=$X$6)+(($X$13:$X$512=$X$7)+(($Y$13:$Y$512=$Y$6)+(($Y$13:$Y$512=$Y$7)+(($Y$13:$Y$512=$Z$6)+(($Y$13:$Y$512=$Z$7))))))))),ROW($A$13:$A$512)-ROW($A$13)+1),ROWS(A$13:A218))))</f>
        <v/>
      </c>
      <c r="B218" s="290" t="str">
        <f t="array" ref="B218">IF(ROWS(B$13:B218)&gt;$S$5,"",INDEX(R$13:R$512,SMALL(IF(($W$13:$W$512=$W$6)+(($W$13:$W$512=$W$7)+(($W$13:$W$512=$W$8)+(($X$13:$X$512=$X$6)+(($X$13:$X$512=$X$7)+(($Y$13:$Y$512=$Y$6)+(($Y$13:$Y$512=$Y$7)+(($Y$13:$Y$512=$Z$6)+(($Y$13:$Y$512=$Z$7))))))))),ROW($A$13:$A$512)-ROW($A$13)+1),ROWS(B$13:B218))))</f>
        <v/>
      </c>
      <c r="C218" s="290" t="str">
        <f t="array" ref="C218">IF(ROWS(C$13:C218)&gt;$S$5,"",INDEX(S$13:S$512,SMALL(IF(($W$13:$W$512=$W$6)+(($W$13:$W$512=$W$7)+(($W$13:$W$512=$W$8)+(($X$13:$X$512=$X$6)+(($X$13:$X$512=$X$7)+(($Y$13:$Y$512=$Y$6)+(($Y$13:$Y$512=$Y$7)+(($Y$13:$Y$512=$Z$6)+(($Y$13:$Y$512=$Z$7))))))))),ROW($A$13:$A$512)-ROW($A$13)+1),ROWS(C$13:C218))))</f>
        <v/>
      </c>
      <c r="D218" s="316" t="str">
        <f t="array" ref="D218">IF(ROWS(D$13:D218)&gt;$S$5,"",INDEX(T$13:T$512,SMALL(IF(($W$13:$W$512=$W$6)+(($W$13:$W$512=$W$7)+(($W$13:$W$512=$W$8)+(($X$13:$X$512=$X$6)+(($X$13:$X$512=$X$7)+(($Y$13:$Y$512=$Y$6)+(($Y$13:$Y$512=$Y$7)+(($Y$13:$Y$512=$Z$6)+(($Y$13:$Y$512=$Z$7))))))))),ROW($A$13:$A$512)-ROW($A$13)+1),ROWS(D$13:D218))))</f>
        <v/>
      </c>
      <c r="E218" s="182" t="str">
        <f t="array" ref="E218">IF(ROWS(E$13:E218)&gt;$S$5,"",INDEX(U$13:U$512,SMALL(IF(($W$13:$W$512=$W$6)+(($W$13:$W$512=$W$7)+(($W$13:$W$512=$W$8)+(($X$13:$X$512=$X$6)+(($X$13:$X$512=$X$7)+(($Y$13:$Y$512=$Y$6)+(($Y$13:$Y$512=$Y$7)+(($Y$13:$Y$512=$Z$6)+(($Y$13:$Y$512=$Z$7))))))))),ROW($A$13:$A$512)-ROW($A$13)+1),ROWS(E$13:E218))))</f>
        <v/>
      </c>
      <c r="F218" s="182" t="str">
        <f t="array" ref="F218">IF(ROWS(F$13:F218)&gt;$S$5,"",INDEX(V$13:V$512,SMALL(IF(($W$13:$W$512=$W$6)+(($W$13:$W$512=$W$7)+(($W$13:$W$512=$W$8)+(($X$13:$X$512=$X$6)+(($X$13:$X$512=$X$7)+(($Y$13:$Y$512=$Y$6)+(($Y$13:$Y$512=$Y$7)+(($Y$13:$Y$512=$Z$6)+(($Y$13:$Y$512=$Z$7))))))))),ROW($A$13:$A$512)-ROW($A$13)+1),ROWS(F$13:F218))))</f>
        <v/>
      </c>
      <c r="G218" s="351" t="str">
        <f t="array" ref="G218">IF(ROWS(G$13:G218)&gt;$S$5,"",INDEX(W$13:W$512,SMALL(IF(($W$13:$W$512=$W$6)+(($W$13:$W$512=$W$7)+(($W$13:$W$512=$W$8)+(($X$13:$X$512=$X$6)+(($X$13:$X$512=$X$7)+(($Y$13:$Y$512=$Y$6)+(($Y$13:$Y$512=$Y$7)+(($Y$13:$Y$512=$Z$6)+(($Y$13:$Y$512=$Z$7))))))))),ROW($A$13:$A$512)-ROW($A$13)+1),ROWS(G$13:G218))))</f>
        <v/>
      </c>
      <c r="H218" s="351" t="str">
        <f t="array" ref="H218">IF(ROWS(H$13:H218)&gt;$S$5,"",INDEX(X$13:X$512,SMALL(IF(($W$13:$W$512=$W$6)+(($W$13:$W$512=$W$7)+(($W$13:$W$512=$W$8)+(($X$13:$X$512=$X$6)+(($X$13:$X$512=$X$7)+(($Y$13:$Y$512=$Y$6)+(($Y$13:$Y$512=$Y$7)+(($Y$13:$Y$512=$Z$6)+(($Y$13:$Y$512=$Z$7))))))))),ROW($A$13:$A$512)-ROW($A$13)+1),ROWS(H$13:H218))))</f>
        <v/>
      </c>
      <c r="I218" s="351" t="str">
        <f t="array" ref="I218">IF(ROWS(I$13:I218)&gt;$S$5,"",INDEX(Y$13:Y$512,SMALL(IF(($W$13:$W$512=$W$6)+(($W$13:$W$512=$W$7)+(($W$13:$W$512=$W$8)+(($X$13:$X$512=$X$6)+(($X$13:$X$512=$X$7)+(($Y$13:$Y$512=$Y$6)+(($Y$13:$Y$512=$Y$7)+(($Y$13:$Y$512=$Z$6)+(($Y$13:$Y$512=$Z$7))))))))),ROW($A$13:$A$512)-ROW($A$13)+1),ROWS(I$13:I218))))</f>
        <v/>
      </c>
      <c r="J218" s="136"/>
      <c r="Q218" s="44">
        <f>Nut_StatusTool!A212</f>
        <v>206</v>
      </c>
      <c r="R218" s="44">
        <f>Nut_StatusTool!B212</f>
        <v>0</v>
      </c>
      <c r="S218" s="44">
        <f>Nut_StatusTool!C212</f>
        <v>0</v>
      </c>
      <c r="T218" s="44">
        <f>Nut_StatusTool!D212</f>
        <v>0</v>
      </c>
      <c r="U218" s="44">
        <f>Nut_StatusTool!F212</f>
        <v>0</v>
      </c>
      <c r="V218" s="285" t="str">
        <f>Nut_StatusTool!K212</f>
        <v/>
      </c>
      <c r="W218" s="44" t="str">
        <f>Nut_StatusTool!L212</f>
        <v/>
      </c>
      <c r="X218" s="44" t="str">
        <f>Nut_StatusTool!M212</f>
        <v/>
      </c>
      <c r="Y218" s="44" t="str">
        <f>Nut_StatusTool!N212</f>
        <v/>
      </c>
    </row>
    <row r="219" spans="1:25">
      <c r="A219" s="182" t="str">
        <f t="array" ref="A219">IF(ROWS(A$13:A219)&gt;$S$5,"",INDEX(Q$13:Q$512,SMALL(IF(($W$13:$W$512=$W$6)+(($W$13:$W$512=$W$7)+(($W$13:$W$512=$W$8)+(($X$13:$X$512=$X$6)+(($X$13:$X$512=$X$7)+(($Y$13:$Y$512=$Y$6)+(($Y$13:$Y$512=$Y$7)+(($Y$13:$Y$512=$Z$6)+(($Y$13:$Y$512=$Z$7))))))))),ROW($A$13:$A$512)-ROW($A$13)+1),ROWS(A$13:A219))))</f>
        <v/>
      </c>
      <c r="B219" s="290" t="str">
        <f t="array" ref="B219">IF(ROWS(B$13:B219)&gt;$S$5,"",INDEX(R$13:R$512,SMALL(IF(($W$13:$W$512=$W$6)+(($W$13:$W$512=$W$7)+(($W$13:$W$512=$W$8)+(($X$13:$X$512=$X$6)+(($X$13:$X$512=$X$7)+(($Y$13:$Y$512=$Y$6)+(($Y$13:$Y$512=$Y$7)+(($Y$13:$Y$512=$Z$6)+(($Y$13:$Y$512=$Z$7))))))))),ROW($A$13:$A$512)-ROW($A$13)+1),ROWS(B$13:B219))))</f>
        <v/>
      </c>
      <c r="C219" s="290" t="str">
        <f t="array" ref="C219">IF(ROWS(C$13:C219)&gt;$S$5,"",INDEX(S$13:S$512,SMALL(IF(($W$13:$W$512=$W$6)+(($W$13:$W$512=$W$7)+(($W$13:$W$512=$W$8)+(($X$13:$X$512=$X$6)+(($X$13:$X$512=$X$7)+(($Y$13:$Y$512=$Y$6)+(($Y$13:$Y$512=$Y$7)+(($Y$13:$Y$512=$Z$6)+(($Y$13:$Y$512=$Z$7))))))))),ROW($A$13:$A$512)-ROW($A$13)+1),ROWS(C$13:C219))))</f>
        <v/>
      </c>
      <c r="D219" s="316" t="str">
        <f t="array" ref="D219">IF(ROWS(D$13:D219)&gt;$S$5,"",INDEX(T$13:T$512,SMALL(IF(($W$13:$W$512=$W$6)+(($W$13:$W$512=$W$7)+(($W$13:$W$512=$W$8)+(($X$13:$X$512=$X$6)+(($X$13:$X$512=$X$7)+(($Y$13:$Y$512=$Y$6)+(($Y$13:$Y$512=$Y$7)+(($Y$13:$Y$512=$Z$6)+(($Y$13:$Y$512=$Z$7))))))))),ROW($A$13:$A$512)-ROW($A$13)+1),ROWS(D$13:D219))))</f>
        <v/>
      </c>
      <c r="E219" s="182" t="str">
        <f t="array" ref="E219">IF(ROWS(E$13:E219)&gt;$S$5,"",INDEX(U$13:U$512,SMALL(IF(($W$13:$W$512=$W$6)+(($W$13:$W$512=$W$7)+(($W$13:$W$512=$W$8)+(($X$13:$X$512=$X$6)+(($X$13:$X$512=$X$7)+(($Y$13:$Y$512=$Y$6)+(($Y$13:$Y$512=$Y$7)+(($Y$13:$Y$512=$Z$6)+(($Y$13:$Y$512=$Z$7))))))))),ROW($A$13:$A$512)-ROW($A$13)+1),ROWS(E$13:E219))))</f>
        <v/>
      </c>
      <c r="F219" s="182" t="str">
        <f t="array" ref="F219">IF(ROWS(F$13:F219)&gt;$S$5,"",INDEX(V$13:V$512,SMALL(IF(($W$13:$W$512=$W$6)+(($W$13:$W$512=$W$7)+(($W$13:$W$512=$W$8)+(($X$13:$X$512=$X$6)+(($X$13:$X$512=$X$7)+(($Y$13:$Y$512=$Y$6)+(($Y$13:$Y$512=$Y$7)+(($Y$13:$Y$512=$Z$6)+(($Y$13:$Y$512=$Z$7))))))))),ROW($A$13:$A$512)-ROW($A$13)+1),ROWS(F$13:F219))))</f>
        <v/>
      </c>
      <c r="G219" s="351" t="str">
        <f t="array" ref="G219">IF(ROWS(G$13:G219)&gt;$S$5,"",INDEX(W$13:W$512,SMALL(IF(($W$13:$W$512=$W$6)+(($W$13:$W$512=$W$7)+(($W$13:$W$512=$W$8)+(($X$13:$X$512=$X$6)+(($X$13:$X$512=$X$7)+(($Y$13:$Y$512=$Y$6)+(($Y$13:$Y$512=$Y$7)+(($Y$13:$Y$512=$Z$6)+(($Y$13:$Y$512=$Z$7))))))))),ROW($A$13:$A$512)-ROW($A$13)+1),ROWS(G$13:G219))))</f>
        <v/>
      </c>
      <c r="H219" s="351" t="str">
        <f t="array" ref="H219">IF(ROWS(H$13:H219)&gt;$S$5,"",INDEX(X$13:X$512,SMALL(IF(($W$13:$W$512=$W$6)+(($W$13:$W$512=$W$7)+(($W$13:$W$512=$W$8)+(($X$13:$X$512=$X$6)+(($X$13:$X$512=$X$7)+(($Y$13:$Y$512=$Y$6)+(($Y$13:$Y$512=$Y$7)+(($Y$13:$Y$512=$Z$6)+(($Y$13:$Y$512=$Z$7))))))))),ROW($A$13:$A$512)-ROW($A$13)+1),ROWS(H$13:H219))))</f>
        <v/>
      </c>
      <c r="I219" s="351" t="str">
        <f t="array" ref="I219">IF(ROWS(I$13:I219)&gt;$S$5,"",INDEX(Y$13:Y$512,SMALL(IF(($W$13:$W$512=$W$6)+(($W$13:$W$512=$W$7)+(($W$13:$W$512=$W$8)+(($X$13:$X$512=$X$6)+(($X$13:$X$512=$X$7)+(($Y$13:$Y$512=$Y$6)+(($Y$13:$Y$512=$Y$7)+(($Y$13:$Y$512=$Z$6)+(($Y$13:$Y$512=$Z$7))))))))),ROW($A$13:$A$512)-ROW($A$13)+1),ROWS(I$13:I219))))</f>
        <v/>
      </c>
      <c r="J219" s="136"/>
      <c r="Q219" s="44">
        <f>Nut_StatusTool!A213</f>
        <v>207</v>
      </c>
      <c r="R219" s="44">
        <f>Nut_StatusTool!B213</f>
        <v>0</v>
      </c>
      <c r="S219" s="44">
        <f>Nut_StatusTool!C213</f>
        <v>0</v>
      </c>
      <c r="T219" s="44">
        <f>Nut_StatusTool!D213</f>
        <v>0</v>
      </c>
      <c r="U219" s="44">
        <f>Nut_StatusTool!F213</f>
        <v>0</v>
      </c>
      <c r="V219" s="285" t="str">
        <f>Nut_StatusTool!K213</f>
        <v/>
      </c>
      <c r="W219" s="44" t="str">
        <f>Nut_StatusTool!L213</f>
        <v/>
      </c>
      <c r="X219" s="44" t="str">
        <f>Nut_StatusTool!M213</f>
        <v/>
      </c>
      <c r="Y219" s="44" t="str">
        <f>Nut_StatusTool!N213</f>
        <v/>
      </c>
    </row>
    <row r="220" spans="1:25">
      <c r="A220" s="182" t="str">
        <f t="array" ref="A220">IF(ROWS(A$13:A220)&gt;$S$5,"",INDEX(Q$13:Q$512,SMALL(IF(($W$13:$W$512=$W$6)+(($W$13:$W$512=$W$7)+(($W$13:$W$512=$W$8)+(($X$13:$X$512=$X$6)+(($X$13:$X$512=$X$7)+(($Y$13:$Y$512=$Y$6)+(($Y$13:$Y$512=$Y$7)+(($Y$13:$Y$512=$Z$6)+(($Y$13:$Y$512=$Z$7))))))))),ROW($A$13:$A$512)-ROW($A$13)+1),ROWS(A$13:A220))))</f>
        <v/>
      </c>
      <c r="B220" s="290" t="str">
        <f t="array" ref="B220">IF(ROWS(B$13:B220)&gt;$S$5,"",INDEX(R$13:R$512,SMALL(IF(($W$13:$W$512=$W$6)+(($W$13:$W$512=$W$7)+(($W$13:$W$512=$W$8)+(($X$13:$X$512=$X$6)+(($X$13:$X$512=$X$7)+(($Y$13:$Y$512=$Y$6)+(($Y$13:$Y$512=$Y$7)+(($Y$13:$Y$512=$Z$6)+(($Y$13:$Y$512=$Z$7))))))))),ROW($A$13:$A$512)-ROW($A$13)+1),ROWS(B$13:B220))))</f>
        <v/>
      </c>
      <c r="C220" s="290" t="str">
        <f t="array" ref="C220">IF(ROWS(C$13:C220)&gt;$S$5,"",INDEX(S$13:S$512,SMALL(IF(($W$13:$W$512=$W$6)+(($W$13:$W$512=$W$7)+(($W$13:$W$512=$W$8)+(($X$13:$X$512=$X$6)+(($X$13:$X$512=$X$7)+(($Y$13:$Y$512=$Y$6)+(($Y$13:$Y$512=$Y$7)+(($Y$13:$Y$512=$Z$6)+(($Y$13:$Y$512=$Z$7))))))))),ROW($A$13:$A$512)-ROW($A$13)+1),ROWS(C$13:C220))))</f>
        <v/>
      </c>
      <c r="D220" s="316" t="str">
        <f t="array" ref="D220">IF(ROWS(D$13:D220)&gt;$S$5,"",INDEX(T$13:T$512,SMALL(IF(($W$13:$W$512=$W$6)+(($W$13:$W$512=$W$7)+(($W$13:$W$512=$W$8)+(($X$13:$X$512=$X$6)+(($X$13:$X$512=$X$7)+(($Y$13:$Y$512=$Y$6)+(($Y$13:$Y$512=$Y$7)+(($Y$13:$Y$512=$Z$6)+(($Y$13:$Y$512=$Z$7))))))))),ROW($A$13:$A$512)-ROW($A$13)+1),ROWS(D$13:D220))))</f>
        <v/>
      </c>
      <c r="E220" s="182" t="str">
        <f t="array" ref="E220">IF(ROWS(E$13:E220)&gt;$S$5,"",INDEX(U$13:U$512,SMALL(IF(($W$13:$W$512=$W$6)+(($W$13:$W$512=$W$7)+(($W$13:$W$512=$W$8)+(($X$13:$X$512=$X$6)+(($X$13:$X$512=$X$7)+(($Y$13:$Y$512=$Y$6)+(($Y$13:$Y$512=$Y$7)+(($Y$13:$Y$512=$Z$6)+(($Y$13:$Y$512=$Z$7))))))))),ROW($A$13:$A$512)-ROW($A$13)+1),ROWS(E$13:E220))))</f>
        <v/>
      </c>
      <c r="F220" s="182" t="str">
        <f t="array" ref="F220">IF(ROWS(F$13:F220)&gt;$S$5,"",INDEX(V$13:V$512,SMALL(IF(($W$13:$W$512=$W$6)+(($W$13:$W$512=$W$7)+(($W$13:$W$512=$W$8)+(($X$13:$X$512=$X$6)+(($X$13:$X$512=$X$7)+(($Y$13:$Y$512=$Y$6)+(($Y$13:$Y$512=$Y$7)+(($Y$13:$Y$512=$Z$6)+(($Y$13:$Y$512=$Z$7))))))))),ROW($A$13:$A$512)-ROW($A$13)+1),ROWS(F$13:F220))))</f>
        <v/>
      </c>
      <c r="G220" s="351" t="str">
        <f t="array" ref="G220">IF(ROWS(G$13:G220)&gt;$S$5,"",INDEX(W$13:W$512,SMALL(IF(($W$13:$W$512=$W$6)+(($W$13:$W$512=$W$7)+(($W$13:$W$512=$W$8)+(($X$13:$X$512=$X$6)+(($X$13:$X$512=$X$7)+(($Y$13:$Y$512=$Y$6)+(($Y$13:$Y$512=$Y$7)+(($Y$13:$Y$512=$Z$6)+(($Y$13:$Y$512=$Z$7))))))))),ROW($A$13:$A$512)-ROW($A$13)+1),ROWS(G$13:G220))))</f>
        <v/>
      </c>
      <c r="H220" s="351" t="str">
        <f t="array" ref="H220">IF(ROWS(H$13:H220)&gt;$S$5,"",INDEX(X$13:X$512,SMALL(IF(($W$13:$W$512=$W$6)+(($W$13:$W$512=$W$7)+(($W$13:$W$512=$W$8)+(($X$13:$X$512=$X$6)+(($X$13:$X$512=$X$7)+(($Y$13:$Y$512=$Y$6)+(($Y$13:$Y$512=$Y$7)+(($Y$13:$Y$512=$Z$6)+(($Y$13:$Y$512=$Z$7))))))))),ROW($A$13:$A$512)-ROW($A$13)+1),ROWS(H$13:H220))))</f>
        <v/>
      </c>
      <c r="I220" s="351" t="str">
        <f t="array" ref="I220">IF(ROWS(I$13:I220)&gt;$S$5,"",INDEX(Y$13:Y$512,SMALL(IF(($W$13:$W$512=$W$6)+(($W$13:$W$512=$W$7)+(($W$13:$W$512=$W$8)+(($X$13:$X$512=$X$6)+(($X$13:$X$512=$X$7)+(($Y$13:$Y$512=$Y$6)+(($Y$13:$Y$512=$Y$7)+(($Y$13:$Y$512=$Z$6)+(($Y$13:$Y$512=$Z$7))))))))),ROW($A$13:$A$512)-ROW($A$13)+1),ROWS(I$13:I220))))</f>
        <v/>
      </c>
      <c r="J220" s="136"/>
      <c r="Q220" s="44">
        <f>Nut_StatusTool!A214</f>
        <v>208</v>
      </c>
      <c r="R220" s="44">
        <f>Nut_StatusTool!B214</f>
        <v>0</v>
      </c>
      <c r="S220" s="44">
        <f>Nut_StatusTool!C214</f>
        <v>0</v>
      </c>
      <c r="T220" s="44">
        <f>Nut_StatusTool!D214</f>
        <v>0</v>
      </c>
      <c r="U220" s="44">
        <f>Nut_StatusTool!F214</f>
        <v>0</v>
      </c>
      <c r="V220" s="285" t="str">
        <f>Nut_StatusTool!K214</f>
        <v/>
      </c>
      <c r="W220" s="44" t="str">
        <f>Nut_StatusTool!L214</f>
        <v/>
      </c>
      <c r="X220" s="44" t="str">
        <f>Nut_StatusTool!M214</f>
        <v/>
      </c>
      <c r="Y220" s="44" t="str">
        <f>Nut_StatusTool!N214</f>
        <v/>
      </c>
    </row>
    <row r="221" spans="1:25">
      <c r="A221" s="182" t="str">
        <f t="array" ref="A221">IF(ROWS(A$13:A221)&gt;$S$5,"",INDEX(Q$13:Q$512,SMALL(IF(($W$13:$W$512=$W$6)+(($W$13:$W$512=$W$7)+(($W$13:$W$512=$W$8)+(($X$13:$X$512=$X$6)+(($X$13:$X$512=$X$7)+(($Y$13:$Y$512=$Y$6)+(($Y$13:$Y$512=$Y$7)+(($Y$13:$Y$512=$Z$6)+(($Y$13:$Y$512=$Z$7))))))))),ROW($A$13:$A$512)-ROW($A$13)+1),ROWS(A$13:A221))))</f>
        <v/>
      </c>
      <c r="B221" s="290" t="str">
        <f t="array" ref="B221">IF(ROWS(B$13:B221)&gt;$S$5,"",INDEX(R$13:R$512,SMALL(IF(($W$13:$W$512=$W$6)+(($W$13:$W$512=$W$7)+(($W$13:$W$512=$W$8)+(($X$13:$X$512=$X$6)+(($X$13:$X$512=$X$7)+(($Y$13:$Y$512=$Y$6)+(($Y$13:$Y$512=$Y$7)+(($Y$13:$Y$512=$Z$6)+(($Y$13:$Y$512=$Z$7))))))))),ROW($A$13:$A$512)-ROW($A$13)+1),ROWS(B$13:B221))))</f>
        <v/>
      </c>
      <c r="C221" s="290" t="str">
        <f t="array" ref="C221">IF(ROWS(C$13:C221)&gt;$S$5,"",INDEX(S$13:S$512,SMALL(IF(($W$13:$W$512=$W$6)+(($W$13:$W$512=$W$7)+(($W$13:$W$512=$W$8)+(($X$13:$X$512=$X$6)+(($X$13:$X$512=$X$7)+(($Y$13:$Y$512=$Y$6)+(($Y$13:$Y$512=$Y$7)+(($Y$13:$Y$512=$Z$6)+(($Y$13:$Y$512=$Z$7))))))))),ROW($A$13:$A$512)-ROW($A$13)+1),ROWS(C$13:C221))))</f>
        <v/>
      </c>
      <c r="D221" s="316" t="str">
        <f t="array" ref="D221">IF(ROWS(D$13:D221)&gt;$S$5,"",INDEX(T$13:T$512,SMALL(IF(($W$13:$W$512=$W$6)+(($W$13:$W$512=$W$7)+(($W$13:$W$512=$W$8)+(($X$13:$X$512=$X$6)+(($X$13:$X$512=$X$7)+(($Y$13:$Y$512=$Y$6)+(($Y$13:$Y$512=$Y$7)+(($Y$13:$Y$512=$Z$6)+(($Y$13:$Y$512=$Z$7))))))))),ROW($A$13:$A$512)-ROW($A$13)+1),ROWS(D$13:D221))))</f>
        <v/>
      </c>
      <c r="E221" s="182" t="str">
        <f t="array" ref="E221">IF(ROWS(E$13:E221)&gt;$S$5,"",INDEX(U$13:U$512,SMALL(IF(($W$13:$W$512=$W$6)+(($W$13:$W$512=$W$7)+(($W$13:$W$512=$W$8)+(($X$13:$X$512=$X$6)+(($X$13:$X$512=$X$7)+(($Y$13:$Y$512=$Y$6)+(($Y$13:$Y$512=$Y$7)+(($Y$13:$Y$512=$Z$6)+(($Y$13:$Y$512=$Z$7))))))))),ROW($A$13:$A$512)-ROW($A$13)+1),ROWS(E$13:E221))))</f>
        <v/>
      </c>
      <c r="F221" s="182" t="str">
        <f t="array" ref="F221">IF(ROWS(F$13:F221)&gt;$S$5,"",INDEX(V$13:V$512,SMALL(IF(($W$13:$W$512=$W$6)+(($W$13:$W$512=$W$7)+(($W$13:$W$512=$W$8)+(($X$13:$X$512=$X$6)+(($X$13:$X$512=$X$7)+(($Y$13:$Y$512=$Y$6)+(($Y$13:$Y$512=$Y$7)+(($Y$13:$Y$512=$Z$6)+(($Y$13:$Y$512=$Z$7))))))))),ROW($A$13:$A$512)-ROW($A$13)+1),ROWS(F$13:F221))))</f>
        <v/>
      </c>
      <c r="G221" s="351" t="str">
        <f t="array" ref="G221">IF(ROWS(G$13:G221)&gt;$S$5,"",INDEX(W$13:W$512,SMALL(IF(($W$13:$W$512=$W$6)+(($W$13:$W$512=$W$7)+(($W$13:$W$512=$W$8)+(($X$13:$X$512=$X$6)+(($X$13:$X$512=$X$7)+(($Y$13:$Y$512=$Y$6)+(($Y$13:$Y$512=$Y$7)+(($Y$13:$Y$512=$Z$6)+(($Y$13:$Y$512=$Z$7))))))))),ROW($A$13:$A$512)-ROW($A$13)+1),ROWS(G$13:G221))))</f>
        <v/>
      </c>
      <c r="H221" s="351" t="str">
        <f t="array" ref="H221">IF(ROWS(H$13:H221)&gt;$S$5,"",INDEX(X$13:X$512,SMALL(IF(($W$13:$W$512=$W$6)+(($W$13:$W$512=$W$7)+(($W$13:$W$512=$W$8)+(($X$13:$X$512=$X$6)+(($X$13:$X$512=$X$7)+(($Y$13:$Y$512=$Y$6)+(($Y$13:$Y$512=$Y$7)+(($Y$13:$Y$512=$Z$6)+(($Y$13:$Y$512=$Z$7))))))))),ROW($A$13:$A$512)-ROW($A$13)+1),ROWS(H$13:H221))))</f>
        <v/>
      </c>
      <c r="I221" s="351" t="str">
        <f t="array" ref="I221">IF(ROWS(I$13:I221)&gt;$S$5,"",INDEX(Y$13:Y$512,SMALL(IF(($W$13:$W$512=$W$6)+(($W$13:$W$512=$W$7)+(($W$13:$W$512=$W$8)+(($X$13:$X$512=$X$6)+(($X$13:$X$512=$X$7)+(($Y$13:$Y$512=$Y$6)+(($Y$13:$Y$512=$Y$7)+(($Y$13:$Y$512=$Z$6)+(($Y$13:$Y$512=$Z$7))))))))),ROW($A$13:$A$512)-ROW($A$13)+1),ROWS(I$13:I221))))</f>
        <v/>
      </c>
      <c r="J221" s="136"/>
      <c r="Q221" s="44">
        <f>Nut_StatusTool!A215</f>
        <v>209</v>
      </c>
      <c r="R221" s="44">
        <f>Nut_StatusTool!B215</f>
        <v>0</v>
      </c>
      <c r="S221" s="44">
        <f>Nut_StatusTool!C215</f>
        <v>0</v>
      </c>
      <c r="T221" s="44">
        <f>Nut_StatusTool!D215</f>
        <v>0</v>
      </c>
      <c r="U221" s="44">
        <f>Nut_StatusTool!F215</f>
        <v>0</v>
      </c>
      <c r="V221" s="285" t="str">
        <f>Nut_StatusTool!K215</f>
        <v/>
      </c>
      <c r="W221" s="44" t="str">
        <f>Nut_StatusTool!L215</f>
        <v/>
      </c>
      <c r="X221" s="44" t="str">
        <f>Nut_StatusTool!M215</f>
        <v/>
      </c>
      <c r="Y221" s="44" t="str">
        <f>Nut_StatusTool!N215</f>
        <v/>
      </c>
    </row>
    <row r="222" spans="1:25">
      <c r="A222" s="182" t="str">
        <f t="array" ref="A222">IF(ROWS(A$13:A222)&gt;$S$5,"",INDEX(Q$13:Q$512,SMALL(IF(($W$13:$W$512=$W$6)+(($W$13:$W$512=$W$7)+(($W$13:$W$512=$W$8)+(($X$13:$X$512=$X$6)+(($X$13:$X$512=$X$7)+(($Y$13:$Y$512=$Y$6)+(($Y$13:$Y$512=$Y$7)+(($Y$13:$Y$512=$Z$6)+(($Y$13:$Y$512=$Z$7))))))))),ROW($A$13:$A$512)-ROW($A$13)+1),ROWS(A$13:A222))))</f>
        <v/>
      </c>
      <c r="B222" s="290" t="str">
        <f t="array" ref="B222">IF(ROWS(B$13:B222)&gt;$S$5,"",INDEX(R$13:R$512,SMALL(IF(($W$13:$W$512=$W$6)+(($W$13:$W$512=$W$7)+(($W$13:$W$512=$W$8)+(($X$13:$X$512=$X$6)+(($X$13:$X$512=$X$7)+(($Y$13:$Y$512=$Y$6)+(($Y$13:$Y$512=$Y$7)+(($Y$13:$Y$512=$Z$6)+(($Y$13:$Y$512=$Z$7))))))))),ROW($A$13:$A$512)-ROW($A$13)+1),ROWS(B$13:B222))))</f>
        <v/>
      </c>
      <c r="C222" s="290" t="str">
        <f t="array" ref="C222">IF(ROWS(C$13:C222)&gt;$S$5,"",INDEX(S$13:S$512,SMALL(IF(($W$13:$W$512=$W$6)+(($W$13:$W$512=$W$7)+(($W$13:$W$512=$W$8)+(($X$13:$X$512=$X$6)+(($X$13:$X$512=$X$7)+(($Y$13:$Y$512=$Y$6)+(($Y$13:$Y$512=$Y$7)+(($Y$13:$Y$512=$Z$6)+(($Y$13:$Y$512=$Z$7))))))))),ROW($A$13:$A$512)-ROW($A$13)+1),ROWS(C$13:C222))))</f>
        <v/>
      </c>
      <c r="D222" s="316" t="str">
        <f t="array" ref="D222">IF(ROWS(D$13:D222)&gt;$S$5,"",INDEX(T$13:T$512,SMALL(IF(($W$13:$W$512=$W$6)+(($W$13:$W$512=$W$7)+(($W$13:$W$512=$W$8)+(($X$13:$X$512=$X$6)+(($X$13:$X$512=$X$7)+(($Y$13:$Y$512=$Y$6)+(($Y$13:$Y$512=$Y$7)+(($Y$13:$Y$512=$Z$6)+(($Y$13:$Y$512=$Z$7))))))))),ROW($A$13:$A$512)-ROW($A$13)+1),ROWS(D$13:D222))))</f>
        <v/>
      </c>
      <c r="E222" s="182" t="str">
        <f t="array" ref="E222">IF(ROWS(E$13:E222)&gt;$S$5,"",INDEX(U$13:U$512,SMALL(IF(($W$13:$W$512=$W$6)+(($W$13:$W$512=$W$7)+(($W$13:$W$512=$W$8)+(($X$13:$X$512=$X$6)+(($X$13:$X$512=$X$7)+(($Y$13:$Y$512=$Y$6)+(($Y$13:$Y$512=$Y$7)+(($Y$13:$Y$512=$Z$6)+(($Y$13:$Y$512=$Z$7))))))))),ROW($A$13:$A$512)-ROW($A$13)+1),ROWS(E$13:E222))))</f>
        <v/>
      </c>
      <c r="F222" s="182" t="str">
        <f t="array" ref="F222">IF(ROWS(F$13:F222)&gt;$S$5,"",INDEX(V$13:V$512,SMALL(IF(($W$13:$W$512=$W$6)+(($W$13:$W$512=$W$7)+(($W$13:$W$512=$W$8)+(($X$13:$X$512=$X$6)+(($X$13:$X$512=$X$7)+(($Y$13:$Y$512=$Y$6)+(($Y$13:$Y$512=$Y$7)+(($Y$13:$Y$512=$Z$6)+(($Y$13:$Y$512=$Z$7))))))))),ROW($A$13:$A$512)-ROW($A$13)+1),ROWS(F$13:F222))))</f>
        <v/>
      </c>
      <c r="G222" s="351" t="str">
        <f t="array" ref="G222">IF(ROWS(G$13:G222)&gt;$S$5,"",INDEX(W$13:W$512,SMALL(IF(($W$13:$W$512=$W$6)+(($W$13:$W$512=$W$7)+(($W$13:$W$512=$W$8)+(($X$13:$X$512=$X$6)+(($X$13:$X$512=$X$7)+(($Y$13:$Y$512=$Y$6)+(($Y$13:$Y$512=$Y$7)+(($Y$13:$Y$512=$Z$6)+(($Y$13:$Y$512=$Z$7))))))))),ROW($A$13:$A$512)-ROW($A$13)+1),ROWS(G$13:G222))))</f>
        <v/>
      </c>
      <c r="H222" s="351" t="str">
        <f t="array" ref="H222">IF(ROWS(H$13:H222)&gt;$S$5,"",INDEX(X$13:X$512,SMALL(IF(($W$13:$W$512=$W$6)+(($W$13:$W$512=$W$7)+(($W$13:$W$512=$W$8)+(($X$13:$X$512=$X$6)+(($X$13:$X$512=$X$7)+(($Y$13:$Y$512=$Y$6)+(($Y$13:$Y$512=$Y$7)+(($Y$13:$Y$512=$Z$6)+(($Y$13:$Y$512=$Z$7))))))))),ROW($A$13:$A$512)-ROW($A$13)+1),ROWS(H$13:H222))))</f>
        <v/>
      </c>
      <c r="I222" s="351" t="str">
        <f t="array" ref="I222">IF(ROWS(I$13:I222)&gt;$S$5,"",INDEX(Y$13:Y$512,SMALL(IF(($W$13:$W$512=$W$6)+(($W$13:$W$512=$W$7)+(($W$13:$W$512=$W$8)+(($X$13:$X$512=$X$6)+(($X$13:$X$512=$X$7)+(($Y$13:$Y$512=$Y$6)+(($Y$13:$Y$512=$Y$7)+(($Y$13:$Y$512=$Z$6)+(($Y$13:$Y$512=$Z$7))))))))),ROW($A$13:$A$512)-ROW($A$13)+1),ROWS(I$13:I222))))</f>
        <v/>
      </c>
      <c r="J222" s="136"/>
      <c r="Q222" s="44">
        <f>Nut_StatusTool!A216</f>
        <v>210</v>
      </c>
      <c r="R222" s="44">
        <f>Nut_StatusTool!B216</f>
        <v>0</v>
      </c>
      <c r="S222" s="44">
        <f>Nut_StatusTool!C216</f>
        <v>0</v>
      </c>
      <c r="T222" s="44">
        <f>Nut_StatusTool!D216</f>
        <v>0</v>
      </c>
      <c r="U222" s="44">
        <f>Nut_StatusTool!F216</f>
        <v>0</v>
      </c>
      <c r="V222" s="285" t="str">
        <f>Nut_StatusTool!K216</f>
        <v/>
      </c>
      <c r="W222" s="44" t="str">
        <f>Nut_StatusTool!L216</f>
        <v/>
      </c>
      <c r="X222" s="44" t="str">
        <f>Nut_StatusTool!M216</f>
        <v/>
      </c>
      <c r="Y222" s="44" t="str">
        <f>Nut_StatusTool!N216</f>
        <v/>
      </c>
    </row>
    <row r="223" spans="1:25">
      <c r="A223" s="182" t="str">
        <f t="array" ref="A223">IF(ROWS(A$13:A223)&gt;$S$5,"",INDEX(Q$13:Q$512,SMALL(IF(($W$13:$W$512=$W$6)+(($W$13:$W$512=$W$7)+(($W$13:$W$512=$W$8)+(($X$13:$X$512=$X$6)+(($X$13:$X$512=$X$7)+(($Y$13:$Y$512=$Y$6)+(($Y$13:$Y$512=$Y$7)+(($Y$13:$Y$512=$Z$6)+(($Y$13:$Y$512=$Z$7))))))))),ROW($A$13:$A$512)-ROW($A$13)+1),ROWS(A$13:A223))))</f>
        <v/>
      </c>
      <c r="B223" s="290" t="str">
        <f t="array" ref="B223">IF(ROWS(B$13:B223)&gt;$S$5,"",INDEX(R$13:R$512,SMALL(IF(($W$13:$W$512=$W$6)+(($W$13:$W$512=$W$7)+(($W$13:$W$512=$W$8)+(($X$13:$X$512=$X$6)+(($X$13:$X$512=$X$7)+(($Y$13:$Y$512=$Y$6)+(($Y$13:$Y$512=$Y$7)+(($Y$13:$Y$512=$Z$6)+(($Y$13:$Y$512=$Z$7))))))))),ROW($A$13:$A$512)-ROW($A$13)+1),ROWS(B$13:B223))))</f>
        <v/>
      </c>
      <c r="C223" s="290" t="str">
        <f t="array" ref="C223">IF(ROWS(C$13:C223)&gt;$S$5,"",INDEX(S$13:S$512,SMALL(IF(($W$13:$W$512=$W$6)+(($W$13:$W$512=$W$7)+(($W$13:$W$512=$W$8)+(($X$13:$X$512=$X$6)+(($X$13:$X$512=$X$7)+(($Y$13:$Y$512=$Y$6)+(($Y$13:$Y$512=$Y$7)+(($Y$13:$Y$512=$Z$6)+(($Y$13:$Y$512=$Z$7))))))))),ROW($A$13:$A$512)-ROW($A$13)+1),ROWS(C$13:C223))))</f>
        <v/>
      </c>
      <c r="D223" s="316" t="str">
        <f t="array" ref="D223">IF(ROWS(D$13:D223)&gt;$S$5,"",INDEX(T$13:T$512,SMALL(IF(($W$13:$W$512=$W$6)+(($W$13:$W$512=$W$7)+(($W$13:$W$512=$W$8)+(($X$13:$X$512=$X$6)+(($X$13:$X$512=$X$7)+(($Y$13:$Y$512=$Y$6)+(($Y$13:$Y$512=$Y$7)+(($Y$13:$Y$512=$Z$6)+(($Y$13:$Y$512=$Z$7))))))))),ROW($A$13:$A$512)-ROW($A$13)+1),ROWS(D$13:D223))))</f>
        <v/>
      </c>
      <c r="E223" s="182" t="str">
        <f t="array" ref="E223">IF(ROWS(E$13:E223)&gt;$S$5,"",INDEX(U$13:U$512,SMALL(IF(($W$13:$W$512=$W$6)+(($W$13:$W$512=$W$7)+(($W$13:$W$512=$W$8)+(($X$13:$X$512=$X$6)+(($X$13:$X$512=$X$7)+(($Y$13:$Y$512=$Y$6)+(($Y$13:$Y$512=$Y$7)+(($Y$13:$Y$512=$Z$6)+(($Y$13:$Y$512=$Z$7))))))))),ROW($A$13:$A$512)-ROW($A$13)+1),ROWS(E$13:E223))))</f>
        <v/>
      </c>
      <c r="F223" s="182" t="str">
        <f t="array" ref="F223">IF(ROWS(F$13:F223)&gt;$S$5,"",INDEX(V$13:V$512,SMALL(IF(($W$13:$W$512=$W$6)+(($W$13:$W$512=$W$7)+(($W$13:$W$512=$W$8)+(($X$13:$X$512=$X$6)+(($X$13:$X$512=$X$7)+(($Y$13:$Y$512=$Y$6)+(($Y$13:$Y$512=$Y$7)+(($Y$13:$Y$512=$Z$6)+(($Y$13:$Y$512=$Z$7))))))))),ROW($A$13:$A$512)-ROW($A$13)+1),ROWS(F$13:F223))))</f>
        <v/>
      </c>
      <c r="G223" s="351" t="str">
        <f t="array" ref="G223">IF(ROWS(G$13:G223)&gt;$S$5,"",INDEX(W$13:W$512,SMALL(IF(($W$13:$W$512=$W$6)+(($W$13:$W$512=$W$7)+(($W$13:$W$512=$W$8)+(($X$13:$X$512=$X$6)+(($X$13:$X$512=$X$7)+(($Y$13:$Y$512=$Y$6)+(($Y$13:$Y$512=$Y$7)+(($Y$13:$Y$512=$Z$6)+(($Y$13:$Y$512=$Z$7))))))))),ROW($A$13:$A$512)-ROW($A$13)+1),ROWS(G$13:G223))))</f>
        <v/>
      </c>
      <c r="H223" s="351" t="str">
        <f t="array" ref="H223">IF(ROWS(H$13:H223)&gt;$S$5,"",INDEX(X$13:X$512,SMALL(IF(($W$13:$W$512=$W$6)+(($W$13:$W$512=$W$7)+(($W$13:$W$512=$W$8)+(($X$13:$X$512=$X$6)+(($X$13:$X$512=$X$7)+(($Y$13:$Y$512=$Y$6)+(($Y$13:$Y$512=$Y$7)+(($Y$13:$Y$512=$Z$6)+(($Y$13:$Y$512=$Z$7))))))))),ROW($A$13:$A$512)-ROW($A$13)+1),ROWS(H$13:H223))))</f>
        <v/>
      </c>
      <c r="I223" s="351" t="str">
        <f t="array" ref="I223">IF(ROWS(I$13:I223)&gt;$S$5,"",INDEX(Y$13:Y$512,SMALL(IF(($W$13:$W$512=$W$6)+(($W$13:$W$512=$W$7)+(($W$13:$W$512=$W$8)+(($X$13:$X$512=$X$6)+(($X$13:$X$512=$X$7)+(($Y$13:$Y$512=$Y$6)+(($Y$13:$Y$512=$Y$7)+(($Y$13:$Y$512=$Z$6)+(($Y$13:$Y$512=$Z$7))))))))),ROW($A$13:$A$512)-ROW($A$13)+1),ROWS(I$13:I223))))</f>
        <v/>
      </c>
      <c r="J223" s="136"/>
      <c r="Q223" s="44">
        <f>Nut_StatusTool!A217</f>
        <v>211</v>
      </c>
      <c r="R223" s="44">
        <f>Nut_StatusTool!B217</f>
        <v>0</v>
      </c>
      <c r="S223" s="44">
        <f>Nut_StatusTool!C217</f>
        <v>0</v>
      </c>
      <c r="T223" s="44">
        <f>Nut_StatusTool!D217</f>
        <v>0</v>
      </c>
      <c r="U223" s="44">
        <f>Nut_StatusTool!F217</f>
        <v>0</v>
      </c>
      <c r="V223" s="285" t="str">
        <f>Nut_StatusTool!K217</f>
        <v/>
      </c>
      <c r="W223" s="44" t="str">
        <f>Nut_StatusTool!L217</f>
        <v/>
      </c>
      <c r="X223" s="44" t="str">
        <f>Nut_StatusTool!M217</f>
        <v/>
      </c>
      <c r="Y223" s="44" t="str">
        <f>Nut_StatusTool!N217</f>
        <v/>
      </c>
    </row>
    <row r="224" spans="1:25">
      <c r="A224" s="182" t="str">
        <f t="array" ref="A224">IF(ROWS(A$13:A224)&gt;$S$5,"",INDEX(Q$13:Q$512,SMALL(IF(($W$13:$W$512=$W$6)+(($W$13:$W$512=$W$7)+(($W$13:$W$512=$W$8)+(($X$13:$X$512=$X$6)+(($X$13:$X$512=$X$7)+(($Y$13:$Y$512=$Y$6)+(($Y$13:$Y$512=$Y$7)+(($Y$13:$Y$512=$Z$6)+(($Y$13:$Y$512=$Z$7))))))))),ROW($A$13:$A$512)-ROW($A$13)+1),ROWS(A$13:A224))))</f>
        <v/>
      </c>
      <c r="B224" s="290" t="str">
        <f t="array" ref="B224">IF(ROWS(B$13:B224)&gt;$S$5,"",INDEX(R$13:R$512,SMALL(IF(($W$13:$W$512=$W$6)+(($W$13:$W$512=$W$7)+(($W$13:$W$512=$W$8)+(($X$13:$X$512=$X$6)+(($X$13:$X$512=$X$7)+(($Y$13:$Y$512=$Y$6)+(($Y$13:$Y$512=$Y$7)+(($Y$13:$Y$512=$Z$6)+(($Y$13:$Y$512=$Z$7))))))))),ROW($A$13:$A$512)-ROW($A$13)+1),ROWS(B$13:B224))))</f>
        <v/>
      </c>
      <c r="C224" s="290" t="str">
        <f t="array" ref="C224">IF(ROWS(C$13:C224)&gt;$S$5,"",INDEX(S$13:S$512,SMALL(IF(($W$13:$W$512=$W$6)+(($W$13:$W$512=$W$7)+(($W$13:$W$512=$W$8)+(($X$13:$X$512=$X$6)+(($X$13:$X$512=$X$7)+(($Y$13:$Y$512=$Y$6)+(($Y$13:$Y$512=$Y$7)+(($Y$13:$Y$512=$Z$6)+(($Y$13:$Y$512=$Z$7))))))))),ROW($A$13:$A$512)-ROW($A$13)+1),ROWS(C$13:C224))))</f>
        <v/>
      </c>
      <c r="D224" s="316" t="str">
        <f t="array" ref="D224">IF(ROWS(D$13:D224)&gt;$S$5,"",INDEX(T$13:T$512,SMALL(IF(($W$13:$W$512=$W$6)+(($W$13:$W$512=$W$7)+(($W$13:$W$512=$W$8)+(($X$13:$X$512=$X$6)+(($X$13:$X$512=$X$7)+(($Y$13:$Y$512=$Y$6)+(($Y$13:$Y$512=$Y$7)+(($Y$13:$Y$512=$Z$6)+(($Y$13:$Y$512=$Z$7))))))))),ROW($A$13:$A$512)-ROW($A$13)+1),ROWS(D$13:D224))))</f>
        <v/>
      </c>
      <c r="E224" s="182" t="str">
        <f t="array" ref="E224">IF(ROWS(E$13:E224)&gt;$S$5,"",INDEX(U$13:U$512,SMALL(IF(($W$13:$W$512=$W$6)+(($W$13:$W$512=$W$7)+(($W$13:$W$512=$W$8)+(($X$13:$X$512=$X$6)+(($X$13:$X$512=$X$7)+(($Y$13:$Y$512=$Y$6)+(($Y$13:$Y$512=$Y$7)+(($Y$13:$Y$512=$Z$6)+(($Y$13:$Y$512=$Z$7))))))))),ROW($A$13:$A$512)-ROW($A$13)+1),ROWS(E$13:E224))))</f>
        <v/>
      </c>
      <c r="F224" s="182" t="str">
        <f t="array" ref="F224">IF(ROWS(F$13:F224)&gt;$S$5,"",INDEX(V$13:V$512,SMALL(IF(($W$13:$W$512=$W$6)+(($W$13:$W$512=$W$7)+(($W$13:$W$512=$W$8)+(($X$13:$X$512=$X$6)+(($X$13:$X$512=$X$7)+(($Y$13:$Y$512=$Y$6)+(($Y$13:$Y$512=$Y$7)+(($Y$13:$Y$512=$Z$6)+(($Y$13:$Y$512=$Z$7))))))))),ROW($A$13:$A$512)-ROW($A$13)+1),ROWS(F$13:F224))))</f>
        <v/>
      </c>
      <c r="G224" s="351" t="str">
        <f t="array" ref="G224">IF(ROWS(G$13:G224)&gt;$S$5,"",INDEX(W$13:W$512,SMALL(IF(($W$13:$W$512=$W$6)+(($W$13:$W$512=$W$7)+(($W$13:$W$512=$W$8)+(($X$13:$X$512=$X$6)+(($X$13:$X$512=$X$7)+(($Y$13:$Y$512=$Y$6)+(($Y$13:$Y$512=$Y$7)+(($Y$13:$Y$512=$Z$6)+(($Y$13:$Y$512=$Z$7))))))))),ROW($A$13:$A$512)-ROW($A$13)+1),ROWS(G$13:G224))))</f>
        <v/>
      </c>
      <c r="H224" s="351" t="str">
        <f t="array" ref="H224">IF(ROWS(H$13:H224)&gt;$S$5,"",INDEX(X$13:X$512,SMALL(IF(($W$13:$W$512=$W$6)+(($W$13:$W$512=$W$7)+(($W$13:$W$512=$W$8)+(($X$13:$X$512=$X$6)+(($X$13:$X$512=$X$7)+(($Y$13:$Y$512=$Y$6)+(($Y$13:$Y$512=$Y$7)+(($Y$13:$Y$512=$Z$6)+(($Y$13:$Y$512=$Z$7))))))))),ROW($A$13:$A$512)-ROW($A$13)+1),ROWS(H$13:H224))))</f>
        <v/>
      </c>
      <c r="I224" s="351" t="str">
        <f t="array" ref="I224">IF(ROWS(I$13:I224)&gt;$S$5,"",INDEX(Y$13:Y$512,SMALL(IF(($W$13:$W$512=$W$6)+(($W$13:$W$512=$W$7)+(($W$13:$W$512=$W$8)+(($X$13:$X$512=$X$6)+(($X$13:$X$512=$X$7)+(($Y$13:$Y$512=$Y$6)+(($Y$13:$Y$512=$Y$7)+(($Y$13:$Y$512=$Z$6)+(($Y$13:$Y$512=$Z$7))))))))),ROW($A$13:$A$512)-ROW($A$13)+1),ROWS(I$13:I224))))</f>
        <v/>
      </c>
      <c r="J224" s="136"/>
      <c r="Q224" s="44">
        <f>Nut_StatusTool!A218</f>
        <v>212</v>
      </c>
      <c r="R224" s="44">
        <f>Nut_StatusTool!B218</f>
        <v>0</v>
      </c>
      <c r="S224" s="44">
        <f>Nut_StatusTool!C218</f>
        <v>0</v>
      </c>
      <c r="T224" s="44">
        <f>Nut_StatusTool!D218</f>
        <v>0</v>
      </c>
      <c r="U224" s="44">
        <f>Nut_StatusTool!F218</f>
        <v>0</v>
      </c>
      <c r="V224" s="285" t="str">
        <f>Nut_StatusTool!K218</f>
        <v/>
      </c>
      <c r="W224" s="44" t="str">
        <f>Nut_StatusTool!L218</f>
        <v/>
      </c>
      <c r="X224" s="44" t="str">
        <f>Nut_StatusTool!M218</f>
        <v/>
      </c>
      <c r="Y224" s="44" t="str">
        <f>Nut_StatusTool!N218</f>
        <v/>
      </c>
    </row>
    <row r="225" spans="1:25">
      <c r="A225" s="182" t="str">
        <f t="array" ref="A225">IF(ROWS(A$13:A225)&gt;$S$5,"",INDEX(Q$13:Q$512,SMALL(IF(($W$13:$W$512=$W$6)+(($W$13:$W$512=$W$7)+(($W$13:$W$512=$W$8)+(($X$13:$X$512=$X$6)+(($X$13:$X$512=$X$7)+(($Y$13:$Y$512=$Y$6)+(($Y$13:$Y$512=$Y$7)+(($Y$13:$Y$512=$Z$6)+(($Y$13:$Y$512=$Z$7))))))))),ROW($A$13:$A$512)-ROW($A$13)+1),ROWS(A$13:A225))))</f>
        <v/>
      </c>
      <c r="B225" s="290" t="str">
        <f t="array" ref="B225">IF(ROWS(B$13:B225)&gt;$S$5,"",INDEX(R$13:R$512,SMALL(IF(($W$13:$W$512=$W$6)+(($W$13:$W$512=$W$7)+(($W$13:$W$512=$W$8)+(($X$13:$X$512=$X$6)+(($X$13:$X$512=$X$7)+(($Y$13:$Y$512=$Y$6)+(($Y$13:$Y$512=$Y$7)+(($Y$13:$Y$512=$Z$6)+(($Y$13:$Y$512=$Z$7))))))))),ROW($A$13:$A$512)-ROW($A$13)+1),ROWS(B$13:B225))))</f>
        <v/>
      </c>
      <c r="C225" s="290" t="str">
        <f t="array" ref="C225">IF(ROWS(C$13:C225)&gt;$S$5,"",INDEX(S$13:S$512,SMALL(IF(($W$13:$W$512=$W$6)+(($W$13:$W$512=$W$7)+(($W$13:$W$512=$W$8)+(($X$13:$X$512=$X$6)+(($X$13:$X$512=$X$7)+(($Y$13:$Y$512=$Y$6)+(($Y$13:$Y$512=$Y$7)+(($Y$13:$Y$512=$Z$6)+(($Y$13:$Y$512=$Z$7))))))))),ROW($A$13:$A$512)-ROW($A$13)+1),ROWS(C$13:C225))))</f>
        <v/>
      </c>
      <c r="D225" s="316" t="str">
        <f t="array" ref="D225">IF(ROWS(D$13:D225)&gt;$S$5,"",INDEX(T$13:T$512,SMALL(IF(($W$13:$W$512=$W$6)+(($W$13:$W$512=$W$7)+(($W$13:$W$512=$W$8)+(($X$13:$X$512=$X$6)+(($X$13:$X$512=$X$7)+(($Y$13:$Y$512=$Y$6)+(($Y$13:$Y$512=$Y$7)+(($Y$13:$Y$512=$Z$6)+(($Y$13:$Y$512=$Z$7))))))))),ROW($A$13:$A$512)-ROW($A$13)+1),ROWS(D$13:D225))))</f>
        <v/>
      </c>
      <c r="E225" s="182" t="str">
        <f t="array" ref="E225">IF(ROWS(E$13:E225)&gt;$S$5,"",INDEX(U$13:U$512,SMALL(IF(($W$13:$W$512=$W$6)+(($W$13:$W$512=$W$7)+(($W$13:$W$512=$W$8)+(($X$13:$X$512=$X$6)+(($X$13:$X$512=$X$7)+(($Y$13:$Y$512=$Y$6)+(($Y$13:$Y$512=$Y$7)+(($Y$13:$Y$512=$Z$6)+(($Y$13:$Y$512=$Z$7))))))))),ROW($A$13:$A$512)-ROW($A$13)+1),ROWS(E$13:E225))))</f>
        <v/>
      </c>
      <c r="F225" s="182" t="str">
        <f t="array" ref="F225">IF(ROWS(F$13:F225)&gt;$S$5,"",INDEX(V$13:V$512,SMALL(IF(($W$13:$W$512=$W$6)+(($W$13:$W$512=$W$7)+(($W$13:$W$512=$W$8)+(($X$13:$X$512=$X$6)+(($X$13:$X$512=$X$7)+(($Y$13:$Y$512=$Y$6)+(($Y$13:$Y$512=$Y$7)+(($Y$13:$Y$512=$Z$6)+(($Y$13:$Y$512=$Z$7))))))))),ROW($A$13:$A$512)-ROW($A$13)+1),ROWS(F$13:F225))))</f>
        <v/>
      </c>
      <c r="G225" s="351" t="str">
        <f t="array" ref="G225">IF(ROWS(G$13:G225)&gt;$S$5,"",INDEX(W$13:W$512,SMALL(IF(($W$13:$W$512=$W$6)+(($W$13:$W$512=$W$7)+(($W$13:$W$512=$W$8)+(($X$13:$X$512=$X$6)+(($X$13:$X$512=$X$7)+(($Y$13:$Y$512=$Y$6)+(($Y$13:$Y$512=$Y$7)+(($Y$13:$Y$512=$Z$6)+(($Y$13:$Y$512=$Z$7))))))))),ROW($A$13:$A$512)-ROW($A$13)+1),ROWS(G$13:G225))))</f>
        <v/>
      </c>
      <c r="H225" s="351" t="str">
        <f t="array" ref="H225">IF(ROWS(H$13:H225)&gt;$S$5,"",INDEX(X$13:X$512,SMALL(IF(($W$13:$W$512=$W$6)+(($W$13:$W$512=$W$7)+(($W$13:$W$512=$W$8)+(($X$13:$X$512=$X$6)+(($X$13:$X$512=$X$7)+(($Y$13:$Y$512=$Y$6)+(($Y$13:$Y$512=$Y$7)+(($Y$13:$Y$512=$Z$6)+(($Y$13:$Y$512=$Z$7))))))))),ROW($A$13:$A$512)-ROW($A$13)+1),ROWS(H$13:H225))))</f>
        <v/>
      </c>
      <c r="I225" s="351" t="str">
        <f t="array" ref="I225">IF(ROWS(I$13:I225)&gt;$S$5,"",INDEX(Y$13:Y$512,SMALL(IF(($W$13:$W$512=$W$6)+(($W$13:$W$512=$W$7)+(($W$13:$W$512=$W$8)+(($X$13:$X$512=$X$6)+(($X$13:$X$512=$X$7)+(($Y$13:$Y$512=$Y$6)+(($Y$13:$Y$512=$Y$7)+(($Y$13:$Y$512=$Z$6)+(($Y$13:$Y$512=$Z$7))))))))),ROW($A$13:$A$512)-ROW($A$13)+1),ROWS(I$13:I225))))</f>
        <v/>
      </c>
      <c r="J225" s="136"/>
      <c r="Q225" s="44">
        <f>Nut_StatusTool!A219</f>
        <v>213</v>
      </c>
      <c r="R225" s="44">
        <f>Nut_StatusTool!B219</f>
        <v>0</v>
      </c>
      <c r="S225" s="44">
        <f>Nut_StatusTool!C219</f>
        <v>0</v>
      </c>
      <c r="T225" s="44">
        <f>Nut_StatusTool!D219</f>
        <v>0</v>
      </c>
      <c r="U225" s="44">
        <f>Nut_StatusTool!F219</f>
        <v>0</v>
      </c>
      <c r="V225" s="285" t="str">
        <f>Nut_StatusTool!K219</f>
        <v/>
      </c>
      <c r="W225" s="44" t="str">
        <f>Nut_StatusTool!L219</f>
        <v/>
      </c>
      <c r="X225" s="44" t="str">
        <f>Nut_StatusTool!M219</f>
        <v/>
      </c>
      <c r="Y225" s="44" t="str">
        <f>Nut_StatusTool!N219</f>
        <v/>
      </c>
    </row>
    <row r="226" spans="1:25">
      <c r="A226" s="182" t="str">
        <f t="array" ref="A226">IF(ROWS(A$13:A226)&gt;$S$5,"",INDEX(Q$13:Q$512,SMALL(IF(($W$13:$W$512=$W$6)+(($W$13:$W$512=$W$7)+(($W$13:$W$512=$W$8)+(($X$13:$X$512=$X$6)+(($X$13:$X$512=$X$7)+(($Y$13:$Y$512=$Y$6)+(($Y$13:$Y$512=$Y$7)+(($Y$13:$Y$512=$Z$6)+(($Y$13:$Y$512=$Z$7))))))))),ROW($A$13:$A$512)-ROW($A$13)+1),ROWS(A$13:A226))))</f>
        <v/>
      </c>
      <c r="B226" s="290" t="str">
        <f t="array" ref="B226">IF(ROWS(B$13:B226)&gt;$S$5,"",INDEX(R$13:R$512,SMALL(IF(($W$13:$W$512=$W$6)+(($W$13:$W$512=$W$7)+(($W$13:$W$512=$W$8)+(($X$13:$X$512=$X$6)+(($X$13:$X$512=$X$7)+(($Y$13:$Y$512=$Y$6)+(($Y$13:$Y$512=$Y$7)+(($Y$13:$Y$512=$Z$6)+(($Y$13:$Y$512=$Z$7))))))))),ROW($A$13:$A$512)-ROW($A$13)+1),ROWS(B$13:B226))))</f>
        <v/>
      </c>
      <c r="C226" s="290" t="str">
        <f t="array" ref="C226">IF(ROWS(C$13:C226)&gt;$S$5,"",INDEX(S$13:S$512,SMALL(IF(($W$13:$W$512=$W$6)+(($W$13:$W$512=$W$7)+(($W$13:$W$512=$W$8)+(($X$13:$X$512=$X$6)+(($X$13:$X$512=$X$7)+(($Y$13:$Y$512=$Y$6)+(($Y$13:$Y$512=$Y$7)+(($Y$13:$Y$512=$Z$6)+(($Y$13:$Y$512=$Z$7))))))))),ROW($A$13:$A$512)-ROW($A$13)+1),ROWS(C$13:C226))))</f>
        <v/>
      </c>
      <c r="D226" s="316" t="str">
        <f t="array" ref="D226">IF(ROWS(D$13:D226)&gt;$S$5,"",INDEX(T$13:T$512,SMALL(IF(($W$13:$W$512=$W$6)+(($W$13:$W$512=$W$7)+(($W$13:$W$512=$W$8)+(($X$13:$X$512=$X$6)+(($X$13:$X$512=$X$7)+(($Y$13:$Y$512=$Y$6)+(($Y$13:$Y$512=$Y$7)+(($Y$13:$Y$512=$Z$6)+(($Y$13:$Y$512=$Z$7))))))))),ROW($A$13:$A$512)-ROW($A$13)+1),ROWS(D$13:D226))))</f>
        <v/>
      </c>
      <c r="E226" s="182" t="str">
        <f t="array" ref="E226">IF(ROWS(E$13:E226)&gt;$S$5,"",INDEX(U$13:U$512,SMALL(IF(($W$13:$W$512=$W$6)+(($W$13:$W$512=$W$7)+(($W$13:$W$512=$W$8)+(($X$13:$X$512=$X$6)+(($X$13:$X$512=$X$7)+(($Y$13:$Y$512=$Y$6)+(($Y$13:$Y$512=$Y$7)+(($Y$13:$Y$512=$Z$6)+(($Y$13:$Y$512=$Z$7))))))))),ROW($A$13:$A$512)-ROW($A$13)+1),ROWS(E$13:E226))))</f>
        <v/>
      </c>
      <c r="F226" s="182" t="str">
        <f t="array" ref="F226">IF(ROWS(F$13:F226)&gt;$S$5,"",INDEX(V$13:V$512,SMALL(IF(($W$13:$W$512=$W$6)+(($W$13:$W$512=$W$7)+(($W$13:$W$512=$W$8)+(($X$13:$X$512=$X$6)+(($X$13:$X$512=$X$7)+(($Y$13:$Y$512=$Y$6)+(($Y$13:$Y$512=$Y$7)+(($Y$13:$Y$512=$Z$6)+(($Y$13:$Y$512=$Z$7))))))))),ROW($A$13:$A$512)-ROW($A$13)+1),ROWS(F$13:F226))))</f>
        <v/>
      </c>
      <c r="G226" s="351" t="str">
        <f t="array" ref="G226">IF(ROWS(G$13:G226)&gt;$S$5,"",INDEX(W$13:W$512,SMALL(IF(($W$13:$W$512=$W$6)+(($W$13:$W$512=$W$7)+(($W$13:$W$512=$W$8)+(($X$13:$X$512=$X$6)+(($X$13:$X$512=$X$7)+(($Y$13:$Y$512=$Y$6)+(($Y$13:$Y$512=$Y$7)+(($Y$13:$Y$512=$Z$6)+(($Y$13:$Y$512=$Z$7))))))))),ROW($A$13:$A$512)-ROW($A$13)+1),ROWS(G$13:G226))))</f>
        <v/>
      </c>
      <c r="H226" s="351" t="str">
        <f t="array" ref="H226">IF(ROWS(H$13:H226)&gt;$S$5,"",INDEX(X$13:X$512,SMALL(IF(($W$13:$W$512=$W$6)+(($W$13:$W$512=$W$7)+(($W$13:$W$512=$W$8)+(($X$13:$X$512=$X$6)+(($X$13:$X$512=$X$7)+(($Y$13:$Y$512=$Y$6)+(($Y$13:$Y$512=$Y$7)+(($Y$13:$Y$512=$Z$6)+(($Y$13:$Y$512=$Z$7))))))))),ROW($A$13:$A$512)-ROW($A$13)+1),ROWS(H$13:H226))))</f>
        <v/>
      </c>
      <c r="I226" s="351" t="str">
        <f t="array" ref="I226">IF(ROWS(I$13:I226)&gt;$S$5,"",INDEX(Y$13:Y$512,SMALL(IF(($W$13:$W$512=$W$6)+(($W$13:$W$512=$W$7)+(($W$13:$W$512=$W$8)+(($X$13:$X$512=$X$6)+(($X$13:$X$512=$X$7)+(($Y$13:$Y$512=$Y$6)+(($Y$13:$Y$512=$Y$7)+(($Y$13:$Y$512=$Z$6)+(($Y$13:$Y$512=$Z$7))))))))),ROW($A$13:$A$512)-ROW($A$13)+1),ROWS(I$13:I226))))</f>
        <v/>
      </c>
      <c r="J226" s="136"/>
      <c r="Q226" s="44">
        <f>Nut_StatusTool!A220</f>
        <v>214</v>
      </c>
      <c r="R226" s="44">
        <f>Nut_StatusTool!B220</f>
        <v>0</v>
      </c>
      <c r="S226" s="44">
        <f>Nut_StatusTool!C220</f>
        <v>0</v>
      </c>
      <c r="T226" s="44">
        <f>Nut_StatusTool!D220</f>
        <v>0</v>
      </c>
      <c r="U226" s="44">
        <f>Nut_StatusTool!F220</f>
        <v>0</v>
      </c>
      <c r="V226" s="285" t="str">
        <f>Nut_StatusTool!K220</f>
        <v/>
      </c>
      <c r="W226" s="44" t="str">
        <f>Nut_StatusTool!L220</f>
        <v/>
      </c>
      <c r="X226" s="44" t="str">
        <f>Nut_StatusTool!M220</f>
        <v/>
      </c>
      <c r="Y226" s="44" t="str">
        <f>Nut_StatusTool!N220</f>
        <v/>
      </c>
    </row>
    <row r="227" spans="1:25">
      <c r="A227" s="182" t="str">
        <f t="array" ref="A227">IF(ROWS(A$13:A227)&gt;$S$5,"",INDEX(Q$13:Q$512,SMALL(IF(($W$13:$W$512=$W$6)+(($W$13:$W$512=$W$7)+(($W$13:$W$512=$W$8)+(($X$13:$X$512=$X$6)+(($X$13:$X$512=$X$7)+(($Y$13:$Y$512=$Y$6)+(($Y$13:$Y$512=$Y$7)+(($Y$13:$Y$512=$Z$6)+(($Y$13:$Y$512=$Z$7))))))))),ROW($A$13:$A$512)-ROW($A$13)+1),ROWS(A$13:A227))))</f>
        <v/>
      </c>
      <c r="B227" s="290" t="str">
        <f t="array" ref="B227">IF(ROWS(B$13:B227)&gt;$S$5,"",INDEX(R$13:R$512,SMALL(IF(($W$13:$W$512=$W$6)+(($W$13:$W$512=$W$7)+(($W$13:$W$512=$W$8)+(($X$13:$X$512=$X$6)+(($X$13:$X$512=$X$7)+(($Y$13:$Y$512=$Y$6)+(($Y$13:$Y$512=$Y$7)+(($Y$13:$Y$512=$Z$6)+(($Y$13:$Y$512=$Z$7))))))))),ROW($A$13:$A$512)-ROW($A$13)+1),ROWS(B$13:B227))))</f>
        <v/>
      </c>
      <c r="C227" s="290" t="str">
        <f t="array" ref="C227">IF(ROWS(C$13:C227)&gt;$S$5,"",INDEX(S$13:S$512,SMALL(IF(($W$13:$W$512=$W$6)+(($W$13:$W$512=$W$7)+(($W$13:$W$512=$W$8)+(($X$13:$X$512=$X$6)+(($X$13:$X$512=$X$7)+(($Y$13:$Y$512=$Y$6)+(($Y$13:$Y$512=$Y$7)+(($Y$13:$Y$512=$Z$6)+(($Y$13:$Y$512=$Z$7))))))))),ROW($A$13:$A$512)-ROW($A$13)+1),ROWS(C$13:C227))))</f>
        <v/>
      </c>
      <c r="D227" s="316" t="str">
        <f t="array" ref="D227">IF(ROWS(D$13:D227)&gt;$S$5,"",INDEX(T$13:T$512,SMALL(IF(($W$13:$W$512=$W$6)+(($W$13:$W$512=$W$7)+(($W$13:$W$512=$W$8)+(($X$13:$X$512=$X$6)+(($X$13:$X$512=$X$7)+(($Y$13:$Y$512=$Y$6)+(($Y$13:$Y$512=$Y$7)+(($Y$13:$Y$512=$Z$6)+(($Y$13:$Y$512=$Z$7))))))))),ROW($A$13:$A$512)-ROW($A$13)+1),ROWS(D$13:D227))))</f>
        <v/>
      </c>
      <c r="E227" s="182" t="str">
        <f t="array" ref="E227">IF(ROWS(E$13:E227)&gt;$S$5,"",INDEX(U$13:U$512,SMALL(IF(($W$13:$W$512=$W$6)+(($W$13:$W$512=$W$7)+(($W$13:$W$512=$W$8)+(($X$13:$X$512=$X$6)+(($X$13:$X$512=$X$7)+(($Y$13:$Y$512=$Y$6)+(($Y$13:$Y$512=$Y$7)+(($Y$13:$Y$512=$Z$6)+(($Y$13:$Y$512=$Z$7))))))))),ROW($A$13:$A$512)-ROW($A$13)+1),ROWS(E$13:E227))))</f>
        <v/>
      </c>
      <c r="F227" s="182" t="str">
        <f t="array" ref="F227">IF(ROWS(F$13:F227)&gt;$S$5,"",INDEX(V$13:V$512,SMALL(IF(($W$13:$W$512=$W$6)+(($W$13:$W$512=$W$7)+(($W$13:$W$512=$W$8)+(($X$13:$X$512=$X$6)+(($X$13:$X$512=$X$7)+(($Y$13:$Y$512=$Y$6)+(($Y$13:$Y$512=$Y$7)+(($Y$13:$Y$512=$Z$6)+(($Y$13:$Y$512=$Z$7))))))))),ROW($A$13:$A$512)-ROW($A$13)+1),ROWS(F$13:F227))))</f>
        <v/>
      </c>
      <c r="G227" s="351" t="str">
        <f t="array" ref="G227">IF(ROWS(G$13:G227)&gt;$S$5,"",INDEX(W$13:W$512,SMALL(IF(($W$13:$W$512=$W$6)+(($W$13:$W$512=$W$7)+(($W$13:$W$512=$W$8)+(($X$13:$X$512=$X$6)+(($X$13:$X$512=$X$7)+(($Y$13:$Y$512=$Y$6)+(($Y$13:$Y$512=$Y$7)+(($Y$13:$Y$512=$Z$6)+(($Y$13:$Y$512=$Z$7))))))))),ROW($A$13:$A$512)-ROW($A$13)+1),ROWS(G$13:G227))))</f>
        <v/>
      </c>
      <c r="H227" s="351" t="str">
        <f t="array" ref="H227">IF(ROWS(H$13:H227)&gt;$S$5,"",INDEX(X$13:X$512,SMALL(IF(($W$13:$W$512=$W$6)+(($W$13:$W$512=$W$7)+(($W$13:$W$512=$W$8)+(($X$13:$X$512=$X$6)+(($X$13:$X$512=$X$7)+(($Y$13:$Y$512=$Y$6)+(($Y$13:$Y$512=$Y$7)+(($Y$13:$Y$512=$Z$6)+(($Y$13:$Y$512=$Z$7))))))))),ROW($A$13:$A$512)-ROW($A$13)+1),ROWS(H$13:H227))))</f>
        <v/>
      </c>
      <c r="I227" s="351" t="str">
        <f t="array" ref="I227">IF(ROWS(I$13:I227)&gt;$S$5,"",INDEX(Y$13:Y$512,SMALL(IF(($W$13:$W$512=$W$6)+(($W$13:$W$512=$W$7)+(($W$13:$W$512=$W$8)+(($X$13:$X$512=$X$6)+(($X$13:$X$512=$X$7)+(($Y$13:$Y$512=$Y$6)+(($Y$13:$Y$512=$Y$7)+(($Y$13:$Y$512=$Z$6)+(($Y$13:$Y$512=$Z$7))))))))),ROW($A$13:$A$512)-ROW($A$13)+1),ROWS(I$13:I227))))</f>
        <v/>
      </c>
      <c r="J227" s="136"/>
      <c r="Q227" s="44">
        <f>Nut_StatusTool!A221</f>
        <v>215</v>
      </c>
      <c r="R227" s="44">
        <f>Nut_StatusTool!B221</f>
        <v>0</v>
      </c>
      <c r="S227" s="44">
        <f>Nut_StatusTool!C221</f>
        <v>0</v>
      </c>
      <c r="T227" s="44">
        <f>Nut_StatusTool!D221</f>
        <v>0</v>
      </c>
      <c r="U227" s="44">
        <f>Nut_StatusTool!F221</f>
        <v>0</v>
      </c>
      <c r="V227" s="285" t="str">
        <f>Nut_StatusTool!K221</f>
        <v/>
      </c>
      <c r="W227" s="44" t="str">
        <f>Nut_StatusTool!L221</f>
        <v/>
      </c>
      <c r="X227" s="44" t="str">
        <f>Nut_StatusTool!M221</f>
        <v/>
      </c>
      <c r="Y227" s="44" t="str">
        <f>Nut_StatusTool!N221</f>
        <v/>
      </c>
    </row>
    <row r="228" spans="1:25">
      <c r="A228" s="182" t="str">
        <f t="array" ref="A228">IF(ROWS(A$13:A228)&gt;$S$5,"",INDEX(Q$13:Q$512,SMALL(IF(($W$13:$W$512=$W$6)+(($W$13:$W$512=$W$7)+(($W$13:$W$512=$W$8)+(($X$13:$X$512=$X$6)+(($X$13:$X$512=$X$7)+(($Y$13:$Y$512=$Y$6)+(($Y$13:$Y$512=$Y$7)+(($Y$13:$Y$512=$Z$6)+(($Y$13:$Y$512=$Z$7))))))))),ROW($A$13:$A$512)-ROW($A$13)+1),ROWS(A$13:A228))))</f>
        <v/>
      </c>
      <c r="B228" s="290" t="str">
        <f t="array" ref="B228">IF(ROWS(B$13:B228)&gt;$S$5,"",INDEX(R$13:R$512,SMALL(IF(($W$13:$W$512=$W$6)+(($W$13:$W$512=$W$7)+(($W$13:$W$512=$W$8)+(($X$13:$X$512=$X$6)+(($X$13:$X$512=$X$7)+(($Y$13:$Y$512=$Y$6)+(($Y$13:$Y$512=$Y$7)+(($Y$13:$Y$512=$Z$6)+(($Y$13:$Y$512=$Z$7))))))))),ROW($A$13:$A$512)-ROW($A$13)+1),ROWS(B$13:B228))))</f>
        <v/>
      </c>
      <c r="C228" s="290" t="str">
        <f t="array" ref="C228">IF(ROWS(C$13:C228)&gt;$S$5,"",INDEX(S$13:S$512,SMALL(IF(($W$13:$W$512=$W$6)+(($W$13:$W$512=$W$7)+(($W$13:$W$512=$W$8)+(($X$13:$X$512=$X$6)+(($X$13:$X$512=$X$7)+(($Y$13:$Y$512=$Y$6)+(($Y$13:$Y$512=$Y$7)+(($Y$13:$Y$512=$Z$6)+(($Y$13:$Y$512=$Z$7))))))))),ROW($A$13:$A$512)-ROW($A$13)+1),ROWS(C$13:C228))))</f>
        <v/>
      </c>
      <c r="D228" s="316" t="str">
        <f t="array" ref="D228">IF(ROWS(D$13:D228)&gt;$S$5,"",INDEX(T$13:T$512,SMALL(IF(($W$13:$W$512=$W$6)+(($W$13:$W$512=$W$7)+(($W$13:$W$512=$W$8)+(($X$13:$X$512=$X$6)+(($X$13:$X$512=$X$7)+(($Y$13:$Y$512=$Y$6)+(($Y$13:$Y$512=$Y$7)+(($Y$13:$Y$512=$Z$6)+(($Y$13:$Y$512=$Z$7))))))))),ROW($A$13:$A$512)-ROW($A$13)+1),ROWS(D$13:D228))))</f>
        <v/>
      </c>
      <c r="E228" s="182" t="str">
        <f t="array" ref="E228">IF(ROWS(E$13:E228)&gt;$S$5,"",INDEX(U$13:U$512,SMALL(IF(($W$13:$W$512=$W$6)+(($W$13:$W$512=$W$7)+(($W$13:$W$512=$W$8)+(($X$13:$X$512=$X$6)+(($X$13:$X$512=$X$7)+(($Y$13:$Y$512=$Y$6)+(($Y$13:$Y$512=$Y$7)+(($Y$13:$Y$512=$Z$6)+(($Y$13:$Y$512=$Z$7))))))))),ROW($A$13:$A$512)-ROW($A$13)+1),ROWS(E$13:E228))))</f>
        <v/>
      </c>
      <c r="F228" s="182" t="str">
        <f t="array" ref="F228">IF(ROWS(F$13:F228)&gt;$S$5,"",INDEX(V$13:V$512,SMALL(IF(($W$13:$W$512=$W$6)+(($W$13:$W$512=$W$7)+(($W$13:$W$512=$W$8)+(($X$13:$X$512=$X$6)+(($X$13:$X$512=$X$7)+(($Y$13:$Y$512=$Y$6)+(($Y$13:$Y$512=$Y$7)+(($Y$13:$Y$512=$Z$6)+(($Y$13:$Y$512=$Z$7))))))))),ROW($A$13:$A$512)-ROW($A$13)+1),ROWS(F$13:F228))))</f>
        <v/>
      </c>
      <c r="G228" s="351" t="str">
        <f t="array" ref="G228">IF(ROWS(G$13:G228)&gt;$S$5,"",INDEX(W$13:W$512,SMALL(IF(($W$13:$W$512=$W$6)+(($W$13:$W$512=$W$7)+(($W$13:$W$512=$W$8)+(($X$13:$X$512=$X$6)+(($X$13:$X$512=$X$7)+(($Y$13:$Y$512=$Y$6)+(($Y$13:$Y$512=$Y$7)+(($Y$13:$Y$512=$Z$6)+(($Y$13:$Y$512=$Z$7))))))))),ROW($A$13:$A$512)-ROW($A$13)+1),ROWS(G$13:G228))))</f>
        <v/>
      </c>
      <c r="H228" s="351" t="str">
        <f t="array" ref="H228">IF(ROWS(H$13:H228)&gt;$S$5,"",INDEX(X$13:X$512,SMALL(IF(($W$13:$W$512=$W$6)+(($W$13:$W$512=$W$7)+(($W$13:$W$512=$W$8)+(($X$13:$X$512=$X$6)+(($X$13:$X$512=$X$7)+(($Y$13:$Y$512=$Y$6)+(($Y$13:$Y$512=$Y$7)+(($Y$13:$Y$512=$Z$6)+(($Y$13:$Y$512=$Z$7))))))))),ROW($A$13:$A$512)-ROW($A$13)+1),ROWS(H$13:H228))))</f>
        <v/>
      </c>
      <c r="I228" s="351" t="str">
        <f t="array" ref="I228">IF(ROWS(I$13:I228)&gt;$S$5,"",INDEX(Y$13:Y$512,SMALL(IF(($W$13:$W$512=$W$6)+(($W$13:$W$512=$W$7)+(($W$13:$W$512=$W$8)+(($X$13:$X$512=$X$6)+(($X$13:$X$512=$X$7)+(($Y$13:$Y$512=$Y$6)+(($Y$13:$Y$512=$Y$7)+(($Y$13:$Y$512=$Z$6)+(($Y$13:$Y$512=$Z$7))))))))),ROW($A$13:$A$512)-ROW($A$13)+1),ROWS(I$13:I228))))</f>
        <v/>
      </c>
      <c r="J228" s="136"/>
      <c r="Q228" s="44">
        <f>Nut_StatusTool!A222</f>
        <v>216</v>
      </c>
      <c r="R228" s="44">
        <f>Nut_StatusTool!B222</f>
        <v>0</v>
      </c>
      <c r="S228" s="44">
        <f>Nut_StatusTool!C222</f>
        <v>0</v>
      </c>
      <c r="T228" s="44">
        <f>Nut_StatusTool!D222</f>
        <v>0</v>
      </c>
      <c r="U228" s="44">
        <f>Nut_StatusTool!F222</f>
        <v>0</v>
      </c>
      <c r="V228" s="285" t="str">
        <f>Nut_StatusTool!K222</f>
        <v/>
      </c>
      <c r="W228" s="44" t="str">
        <f>Nut_StatusTool!L222</f>
        <v/>
      </c>
      <c r="X228" s="44" t="str">
        <f>Nut_StatusTool!M222</f>
        <v/>
      </c>
      <c r="Y228" s="44" t="str">
        <f>Nut_StatusTool!N222</f>
        <v/>
      </c>
    </row>
    <row r="229" spans="1:25">
      <c r="A229" s="182" t="str">
        <f t="array" ref="A229">IF(ROWS(A$13:A229)&gt;$S$5,"",INDEX(Q$13:Q$512,SMALL(IF(($W$13:$W$512=$W$6)+(($W$13:$W$512=$W$7)+(($W$13:$W$512=$W$8)+(($X$13:$X$512=$X$6)+(($X$13:$X$512=$X$7)+(($Y$13:$Y$512=$Y$6)+(($Y$13:$Y$512=$Y$7)+(($Y$13:$Y$512=$Z$6)+(($Y$13:$Y$512=$Z$7))))))))),ROW($A$13:$A$512)-ROW($A$13)+1),ROWS(A$13:A229))))</f>
        <v/>
      </c>
      <c r="B229" s="290" t="str">
        <f t="array" ref="B229">IF(ROWS(B$13:B229)&gt;$S$5,"",INDEX(R$13:R$512,SMALL(IF(($W$13:$W$512=$W$6)+(($W$13:$W$512=$W$7)+(($W$13:$W$512=$W$8)+(($X$13:$X$512=$X$6)+(($X$13:$X$512=$X$7)+(($Y$13:$Y$512=$Y$6)+(($Y$13:$Y$512=$Y$7)+(($Y$13:$Y$512=$Z$6)+(($Y$13:$Y$512=$Z$7))))))))),ROW($A$13:$A$512)-ROW($A$13)+1),ROWS(B$13:B229))))</f>
        <v/>
      </c>
      <c r="C229" s="290" t="str">
        <f t="array" ref="C229">IF(ROWS(C$13:C229)&gt;$S$5,"",INDEX(S$13:S$512,SMALL(IF(($W$13:$W$512=$W$6)+(($W$13:$W$512=$W$7)+(($W$13:$W$512=$W$8)+(($X$13:$X$512=$X$6)+(($X$13:$X$512=$X$7)+(($Y$13:$Y$512=$Y$6)+(($Y$13:$Y$512=$Y$7)+(($Y$13:$Y$512=$Z$6)+(($Y$13:$Y$512=$Z$7))))))))),ROW($A$13:$A$512)-ROW($A$13)+1),ROWS(C$13:C229))))</f>
        <v/>
      </c>
      <c r="D229" s="316" t="str">
        <f t="array" ref="D229">IF(ROWS(D$13:D229)&gt;$S$5,"",INDEX(T$13:T$512,SMALL(IF(($W$13:$W$512=$W$6)+(($W$13:$W$512=$W$7)+(($W$13:$W$512=$W$8)+(($X$13:$X$512=$X$6)+(($X$13:$X$512=$X$7)+(($Y$13:$Y$512=$Y$6)+(($Y$13:$Y$512=$Y$7)+(($Y$13:$Y$512=$Z$6)+(($Y$13:$Y$512=$Z$7))))))))),ROW($A$13:$A$512)-ROW($A$13)+1),ROWS(D$13:D229))))</f>
        <v/>
      </c>
      <c r="E229" s="182" t="str">
        <f t="array" ref="E229">IF(ROWS(E$13:E229)&gt;$S$5,"",INDEX(U$13:U$512,SMALL(IF(($W$13:$W$512=$W$6)+(($W$13:$W$512=$W$7)+(($W$13:$W$512=$W$8)+(($X$13:$X$512=$X$6)+(($X$13:$X$512=$X$7)+(($Y$13:$Y$512=$Y$6)+(($Y$13:$Y$512=$Y$7)+(($Y$13:$Y$512=$Z$6)+(($Y$13:$Y$512=$Z$7))))))))),ROW($A$13:$A$512)-ROW($A$13)+1),ROWS(E$13:E229))))</f>
        <v/>
      </c>
      <c r="F229" s="182" t="str">
        <f t="array" ref="F229">IF(ROWS(F$13:F229)&gt;$S$5,"",INDEX(V$13:V$512,SMALL(IF(($W$13:$W$512=$W$6)+(($W$13:$W$512=$W$7)+(($W$13:$W$512=$W$8)+(($X$13:$X$512=$X$6)+(($X$13:$X$512=$X$7)+(($Y$13:$Y$512=$Y$6)+(($Y$13:$Y$512=$Y$7)+(($Y$13:$Y$512=$Z$6)+(($Y$13:$Y$512=$Z$7))))))))),ROW($A$13:$A$512)-ROW($A$13)+1),ROWS(F$13:F229))))</f>
        <v/>
      </c>
      <c r="G229" s="351" t="str">
        <f t="array" ref="G229">IF(ROWS(G$13:G229)&gt;$S$5,"",INDEX(W$13:W$512,SMALL(IF(($W$13:$W$512=$W$6)+(($W$13:$W$512=$W$7)+(($W$13:$W$512=$W$8)+(($X$13:$X$512=$X$6)+(($X$13:$X$512=$X$7)+(($Y$13:$Y$512=$Y$6)+(($Y$13:$Y$512=$Y$7)+(($Y$13:$Y$512=$Z$6)+(($Y$13:$Y$512=$Z$7))))))))),ROW($A$13:$A$512)-ROW($A$13)+1),ROWS(G$13:G229))))</f>
        <v/>
      </c>
      <c r="H229" s="351" t="str">
        <f t="array" ref="H229">IF(ROWS(H$13:H229)&gt;$S$5,"",INDEX(X$13:X$512,SMALL(IF(($W$13:$W$512=$W$6)+(($W$13:$W$512=$W$7)+(($W$13:$W$512=$W$8)+(($X$13:$X$512=$X$6)+(($X$13:$X$512=$X$7)+(($Y$13:$Y$512=$Y$6)+(($Y$13:$Y$512=$Y$7)+(($Y$13:$Y$512=$Z$6)+(($Y$13:$Y$512=$Z$7))))))))),ROW($A$13:$A$512)-ROW($A$13)+1),ROWS(H$13:H229))))</f>
        <v/>
      </c>
      <c r="I229" s="351" t="str">
        <f t="array" ref="I229">IF(ROWS(I$13:I229)&gt;$S$5,"",INDEX(Y$13:Y$512,SMALL(IF(($W$13:$W$512=$W$6)+(($W$13:$W$512=$W$7)+(($W$13:$W$512=$W$8)+(($X$13:$X$512=$X$6)+(($X$13:$X$512=$X$7)+(($Y$13:$Y$512=$Y$6)+(($Y$13:$Y$512=$Y$7)+(($Y$13:$Y$512=$Z$6)+(($Y$13:$Y$512=$Z$7))))))))),ROW($A$13:$A$512)-ROW($A$13)+1),ROWS(I$13:I229))))</f>
        <v/>
      </c>
      <c r="J229" s="136"/>
      <c r="Q229" s="44">
        <f>Nut_StatusTool!A223</f>
        <v>217</v>
      </c>
      <c r="R229" s="44">
        <f>Nut_StatusTool!B223</f>
        <v>0</v>
      </c>
      <c r="S229" s="44">
        <f>Nut_StatusTool!C223</f>
        <v>0</v>
      </c>
      <c r="T229" s="44">
        <f>Nut_StatusTool!D223</f>
        <v>0</v>
      </c>
      <c r="U229" s="44">
        <f>Nut_StatusTool!F223</f>
        <v>0</v>
      </c>
      <c r="V229" s="285" t="str">
        <f>Nut_StatusTool!K223</f>
        <v/>
      </c>
      <c r="W229" s="44" t="str">
        <f>Nut_StatusTool!L223</f>
        <v/>
      </c>
      <c r="X229" s="44" t="str">
        <f>Nut_StatusTool!M223</f>
        <v/>
      </c>
      <c r="Y229" s="44" t="str">
        <f>Nut_StatusTool!N223</f>
        <v/>
      </c>
    </row>
    <row r="230" spans="1:25">
      <c r="A230" s="182" t="str">
        <f t="array" ref="A230">IF(ROWS(A$13:A230)&gt;$S$5,"",INDEX(Q$13:Q$512,SMALL(IF(($W$13:$W$512=$W$6)+(($W$13:$W$512=$W$7)+(($W$13:$W$512=$W$8)+(($X$13:$X$512=$X$6)+(($X$13:$X$512=$X$7)+(($Y$13:$Y$512=$Y$6)+(($Y$13:$Y$512=$Y$7)+(($Y$13:$Y$512=$Z$6)+(($Y$13:$Y$512=$Z$7))))))))),ROW($A$13:$A$512)-ROW($A$13)+1),ROWS(A$13:A230))))</f>
        <v/>
      </c>
      <c r="B230" s="290" t="str">
        <f t="array" ref="B230">IF(ROWS(B$13:B230)&gt;$S$5,"",INDEX(R$13:R$512,SMALL(IF(($W$13:$W$512=$W$6)+(($W$13:$W$512=$W$7)+(($W$13:$W$512=$W$8)+(($X$13:$X$512=$X$6)+(($X$13:$X$512=$X$7)+(($Y$13:$Y$512=$Y$6)+(($Y$13:$Y$512=$Y$7)+(($Y$13:$Y$512=$Z$6)+(($Y$13:$Y$512=$Z$7))))))))),ROW($A$13:$A$512)-ROW($A$13)+1),ROWS(B$13:B230))))</f>
        <v/>
      </c>
      <c r="C230" s="290" t="str">
        <f t="array" ref="C230">IF(ROWS(C$13:C230)&gt;$S$5,"",INDEX(S$13:S$512,SMALL(IF(($W$13:$W$512=$W$6)+(($W$13:$W$512=$W$7)+(($W$13:$W$512=$W$8)+(($X$13:$X$512=$X$6)+(($X$13:$X$512=$X$7)+(($Y$13:$Y$512=$Y$6)+(($Y$13:$Y$512=$Y$7)+(($Y$13:$Y$512=$Z$6)+(($Y$13:$Y$512=$Z$7))))))))),ROW($A$13:$A$512)-ROW($A$13)+1),ROWS(C$13:C230))))</f>
        <v/>
      </c>
      <c r="D230" s="316" t="str">
        <f t="array" ref="D230">IF(ROWS(D$13:D230)&gt;$S$5,"",INDEX(T$13:T$512,SMALL(IF(($W$13:$W$512=$W$6)+(($W$13:$W$512=$W$7)+(($W$13:$W$512=$W$8)+(($X$13:$X$512=$X$6)+(($X$13:$X$512=$X$7)+(($Y$13:$Y$512=$Y$6)+(($Y$13:$Y$512=$Y$7)+(($Y$13:$Y$512=$Z$6)+(($Y$13:$Y$512=$Z$7))))))))),ROW($A$13:$A$512)-ROW($A$13)+1),ROWS(D$13:D230))))</f>
        <v/>
      </c>
      <c r="E230" s="182" t="str">
        <f t="array" ref="E230">IF(ROWS(E$13:E230)&gt;$S$5,"",INDEX(U$13:U$512,SMALL(IF(($W$13:$W$512=$W$6)+(($W$13:$W$512=$W$7)+(($W$13:$W$512=$W$8)+(($X$13:$X$512=$X$6)+(($X$13:$X$512=$X$7)+(($Y$13:$Y$512=$Y$6)+(($Y$13:$Y$512=$Y$7)+(($Y$13:$Y$512=$Z$6)+(($Y$13:$Y$512=$Z$7))))))))),ROW($A$13:$A$512)-ROW($A$13)+1),ROWS(E$13:E230))))</f>
        <v/>
      </c>
      <c r="F230" s="182" t="str">
        <f t="array" ref="F230">IF(ROWS(F$13:F230)&gt;$S$5,"",INDEX(V$13:V$512,SMALL(IF(($W$13:$W$512=$W$6)+(($W$13:$W$512=$W$7)+(($W$13:$W$512=$W$8)+(($X$13:$X$512=$X$6)+(($X$13:$X$512=$X$7)+(($Y$13:$Y$512=$Y$6)+(($Y$13:$Y$512=$Y$7)+(($Y$13:$Y$512=$Z$6)+(($Y$13:$Y$512=$Z$7))))))))),ROW($A$13:$A$512)-ROW($A$13)+1),ROWS(F$13:F230))))</f>
        <v/>
      </c>
      <c r="G230" s="351" t="str">
        <f t="array" ref="G230">IF(ROWS(G$13:G230)&gt;$S$5,"",INDEX(W$13:W$512,SMALL(IF(($W$13:$W$512=$W$6)+(($W$13:$W$512=$W$7)+(($W$13:$W$512=$W$8)+(($X$13:$X$512=$X$6)+(($X$13:$X$512=$X$7)+(($Y$13:$Y$512=$Y$6)+(($Y$13:$Y$512=$Y$7)+(($Y$13:$Y$512=$Z$6)+(($Y$13:$Y$512=$Z$7))))))))),ROW($A$13:$A$512)-ROW($A$13)+1),ROWS(G$13:G230))))</f>
        <v/>
      </c>
      <c r="H230" s="351" t="str">
        <f t="array" ref="H230">IF(ROWS(H$13:H230)&gt;$S$5,"",INDEX(X$13:X$512,SMALL(IF(($W$13:$W$512=$W$6)+(($W$13:$W$512=$W$7)+(($W$13:$W$512=$W$8)+(($X$13:$X$512=$X$6)+(($X$13:$X$512=$X$7)+(($Y$13:$Y$512=$Y$6)+(($Y$13:$Y$512=$Y$7)+(($Y$13:$Y$512=$Z$6)+(($Y$13:$Y$512=$Z$7))))))))),ROW($A$13:$A$512)-ROW($A$13)+1),ROWS(H$13:H230))))</f>
        <v/>
      </c>
      <c r="I230" s="351" t="str">
        <f t="array" ref="I230">IF(ROWS(I$13:I230)&gt;$S$5,"",INDEX(Y$13:Y$512,SMALL(IF(($W$13:$W$512=$W$6)+(($W$13:$W$512=$W$7)+(($W$13:$W$512=$W$8)+(($X$13:$X$512=$X$6)+(($X$13:$X$512=$X$7)+(($Y$13:$Y$512=$Y$6)+(($Y$13:$Y$512=$Y$7)+(($Y$13:$Y$512=$Z$6)+(($Y$13:$Y$512=$Z$7))))))))),ROW($A$13:$A$512)-ROW($A$13)+1),ROWS(I$13:I230))))</f>
        <v/>
      </c>
      <c r="J230" s="136"/>
      <c r="Q230" s="44">
        <f>Nut_StatusTool!A224</f>
        <v>218</v>
      </c>
      <c r="R230" s="44">
        <f>Nut_StatusTool!B224</f>
        <v>0</v>
      </c>
      <c r="S230" s="44">
        <f>Nut_StatusTool!C224</f>
        <v>0</v>
      </c>
      <c r="T230" s="44">
        <f>Nut_StatusTool!D224</f>
        <v>0</v>
      </c>
      <c r="U230" s="44">
        <f>Nut_StatusTool!F224</f>
        <v>0</v>
      </c>
      <c r="V230" s="285" t="str">
        <f>Nut_StatusTool!K224</f>
        <v/>
      </c>
      <c r="W230" s="44" t="str">
        <f>Nut_StatusTool!L224</f>
        <v/>
      </c>
      <c r="X230" s="44" t="str">
        <f>Nut_StatusTool!M224</f>
        <v/>
      </c>
      <c r="Y230" s="44" t="str">
        <f>Nut_StatusTool!N224</f>
        <v/>
      </c>
    </row>
    <row r="231" spans="1:25">
      <c r="A231" s="182" t="str">
        <f t="array" ref="A231">IF(ROWS(A$13:A231)&gt;$S$5,"",INDEX(Q$13:Q$512,SMALL(IF(($W$13:$W$512=$W$6)+(($W$13:$W$512=$W$7)+(($W$13:$W$512=$W$8)+(($X$13:$X$512=$X$6)+(($X$13:$X$512=$X$7)+(($Y$13:$Y$512=$Y$6)+(($Y$13:$Y$512=$Y$7)+(($Y$13:$Y$512=$Z$6)+(($Y$13:$Y$512=$Z$7))))))))),ROW($A$13:$A$512)-ROW($A$13)+1),ROWS(A$13:A231))))</f>
        <v/>
      </c>
      <c r="B231" s="290" t="str">
        <f t="array" ref="B231">IF(ROWS(B$13:B231)&gt;$S$5,"",INDEX(R$13:R$512,SMALL(IF(($W$13:$W$512=$W$6)+(($W$13:$W$512=$W$7)+(($W$13:$W$512=$W$8)+(($X$13:$X$512=$X$6)+(($X$13:$X$512=$X$7)+(($Y$13:$Y$512=$Y$6)+(($Y$13:$Y$512=$Y$7)+(($Y$13:$Y$512=$Z$6)+(($Y$13:$Y$512=$Z$7))))))))),ROW($A$13:$A$512)-ROW($A$13)+1),ROWS(B$13:B231))))</f>
        <v/>
      </c>
      <c r="C231" s="290" t="str">
        <f t="array" ref="C231">IF(ROWS(C$13:C231)&gt;$S$5,"",INDEX(S$13:S$512,SMALL(IF(($W$13:$W$512=$W$6)+(($W$13:$W$512=$W$7)+(($W$13:$W$512=$W$8)+(($X$13:$X$512=$X$6)+(($X$13:$X$512=$X$7)+(($Y$13:$Y$512=$Y$6)+(($Y$13:$Y$512=$Y$7)+(($Y$13:$Y$512=$Z$6)+(($Y$13:$Y$512=$Z$7))))))))),ROW($A$13:$A$512)-ROW($A$13)+1),ROWS(C$13:C231))))</f>
        <v/>
      </c>
      <c r="D231" s="316" t="str">
        <f t="array" ref="D231">IF(ROWS(D$13:D231)&gt;$S$5,"",INDEX(T$13:T$512,SMALL(IF(($W$13:$W$512=$W$6)+(($W$13:$W$512=$W$7)+(($W$13:$W$512=$W$8)+(($X$13:$X$512=$X$6)+(($X$13:$X$512=$X$7)+(($Y$13:$Y$512=$Y$6)+(($Y$13:$Y$512=$Y$7)+(($Y$13:$Y$512=$Z$6)+(($Y$13:$Y$512=$Z$7))))))))),ROW($A$13:$A$512)-ROW($A$13)+1),ROWS(D$13:D231))))</f>
        <v/>
      </c>
      <c r="E231" s="182" t="str">
        <f t="array" ref="E231">IF(ROWS(E$13:E231)&gt;$S$5,"",INDEX(U$13:U$512,SMALL(IF(($W$13:$W$512=$W$6)+(($W$13:$W$512=$W$7)+(($W$13:$W$512=$W$8)+(($X$13:$X$512=$X$6)+(($X$13:$X$512=$X$7)+(($Y$13:$Y$512=$Y$6)+(($Y$13:$Y$512=$Y$7)+(($Y$13:$Y$512=$Z$6)+(($Y$13:$Y$512=$Z$7))))))))),ROW($A$13:$A$512)-ROW($A$13)+1),ROWS(E$13:E231))))</f>
        <v/>
      </c>
      <c r="F231" s="182" t="str">
        <f t="array" ref="F231">IF(ROWS(F$13:F231)&gt;$S$5,"",INDEX(V$13:V$512,SMALL(IF(($W$13:$W$512=$W$6)+(($W$13:$W$512=$W$7)+(($W$13:$W$512=$W$8)+(($X$13:$X$512=$X$6)+(($X$13:$X$512=$X$7)+(($Y$13:$Y$512=$Y$6)+(($Y$13:$Y$512=$Y$7)+(($Y$13:$Y$512=$Z$6)+(($Y$13:$Y$512=$Z$7))))))))),ROW($A$13:$A$512)-ROW($A$13)+1),ROWS(F$13:F231))))</f>
        <v/>
      </c>
      <c r="G231" s="351" t="str">
        <f t="array" ref="G231">IF(ROWS(G$13:G231)&gt;$S$5,"",INDEX(W$13:W$512,SMALL(IF(($W$13:$W$512=$W$6)+(($W$13:$W$512=$W$7)+(($W$13:$W$512=$W$8)+(($X$13:$X$512=$X$6)+(($X$13:$X$512=$X$7)+(($Y$13:$Y$512=$Y$6)+(($Y$13:$Y$512=$Y$7)+(($Y$13:$Y$512=$Z$6)+(($Y$13:$Y$512=$Z$7))))))))),ROW($A$13:$A$512)-ROW($A$13)+1),ROWS(G$13:G231))))</f>
        <v/>
      </c>
      <c r="H231" s="351" t="str">
        <f t="array" ref="H231">IF(ROWS(H$13:H231)&gt;$S$5,"",INDEX(X$13:X$512,SMALL(IF(($W$13:$W$512=$W$6)+(($W$13:$W$512=$W$7)+(($W$13:$W$512=$W$8)+(($X$13:$X$512=$X$6)+(($X$13:$X$512=$X$7)+(($Y$13:$Y$512=$Y$6)+(($Y$13:$Y$512=$Y$7)+(($Y$13:$Y$512=$Z$6)+(($Y$13:$Y$512=$Z$7))))))))),ROW($A$13:$A$512)-ROW($A$13)+1),ROWS(H$13:H231))))</f>
        <v/>
      </c>
      <c r="I231" s="351" t="str">
        <f t="array" ref="I231">IF(ROWS(I$13:I231)&gt;$S$5,"",INDEX(Y$13:Y$512,SMALL(IF(($W$13:$W$512=$W$6)+(($W$13:$W$512=$W$7)+(($W$13:$W$512=$W$8)+(($X$13:$X$512=$X$6)+(($X$13:$X$512=$X$7)+(($Y$13:$Y$512=$Y$6)+(($Y$13:$Y$512=$Y$7)+(($Y$13:$Y$512=$Z$6)+(($Y$13:$Y$512=$Z$7))))))))),ROW($A$13:$A$512)-ROW($A$13)+1),ROWS(I$13:I231))))</f>
        <v/>
      </c>
      <c r="J231" s="136"/>
      <c r="Q231" s="44">
        <f>Nut_StatusTool!A225</f>
        <v>219</v>
      </c>
      <c r="R231" s="44">
        <f>Nut_StatusTool!B225</f>
        <v>0</v>
      </c>
      <c r="S231" s="44">
        <f>Nut_StatusTool!C225</f>
        <v>0</v>
      </c>
      <c r="T231" s="44">
        <f>Nut_StatusTool!D225</f>
        <v>0</v>
      </c>
      <c r="U231" s="44">
        <f>Nut_StatusTool!F225</f>
        <v>0</v>
      </c>
      <c r="V231" s="285" t="str">
        <f>Nut_StatusTool!K225</f>
        <v/>
      </c>
      <c r="W231" s="44" t="str">
        <f>Nut_StatusTool!L225</f>
        <v/>
      </c>
      <c r="X231" s="44" t="str">
        <f>Nut_StatusTool!M225</f>
        <v/>
      </c>
      <c r="Y231" s="44" t="str">
        <f>Nut_StatusTool!N225</f>
        <v/>
      </c>
    </row>
    <row r="232" spans="1:25">
      <c r="A232" s="182" t="str">
        <f t="array" ref="A232">IF(ROWS(A$13:A232)&gt;$S$5,"",INDEX(Q$13:Q$512,SMALL(IF(($W$13:$W$512=$W$6)+(($W$13:$W$512=$W$7)+(($W$13:$W$512=$W$8)+(($X$13:$X$512=$X$6)+(($X$13:$X$512=$X$7)+(($Y$13:$Y$512=$Y$6)+(($Y$13:$Y$512=$Y$7)+(($Y$13:$Y$512=$Z$6)+(($Y$13:$Y$512=$Z$7))))))))),ROW($A$13:$A$512)-ROW($A$13)+1),ROWS(A$13:A232))))</f>
        <v/>
      </c>
      <c r="B232" s="290" t="str">
        <f t="array" ref="B232">IF(ROWS(B$13:B232)&gt;$S$5,"",INDEX(R$13:R$512,SMALL(IF(($W$13:$W$512=$W$6)+(($W$13:$W$512=$W$7)+(($W$13:$W$512=$W$8)+(($X$13:$X$512=$X$6)+(($X$13:$X$512=$X$7)+(($Y$13:$Y$512=$Y$6)+(($Y$13:$Y$512=$Y$7)+(($Y$13:$Y$512=$Z$6)+(($Y$13:$Y$512=$Z$7))))))))),ROW($A$13:$A$512)-ROW($A$13)+1),ROWS(B$13:B232))))</f>
        <v/>
      </c>
      <c r="C232" s="290" t="str">
        <f t="array" ref="C232">IF(ROWS(C$13:C232)&gt;$S$5,"",INDEX(S$13:S$512,SMALL(IF(($W$13:$W$512=$W$6)+(($W$13:$W$512=$W$7)+(($W$13:$W$512=$W$8)+(($X$13:$X$512=$X$6)+(($X$13:$X$512=$X$7)+(($Y$13:$Y$512=$Y$6)+(($Y$13:$Y$512=$Y$7)+(($Y$13:$Y$512=$Z$6)+(($Y$13:$Y$512=$Z$7))))))))),ROW($A$13:$A$512)-ROW($A$13)+1),ROWS(C$13:C232))))</f>
        <v/>
      </c>
      <c r="D232" s="316" t="str">
        <f t="array" ref="D232">IF(ROWS(D$13:D232)&gt;$S$5,"",INDEX(T$13:T$512,SMALL(IF(($W$13:$W$512=$W$6)+(($W$13:$W$512=$W$7)+(($W$13:$W$512=$W$8)+(($X$13:$X$512=$X$6)+(($X$13:$X$512=$X$7)+(($Y$13:$Y$512=$Y$6)+(($Y$13:$Y$512=$Y$7)+(($Y$13:$Y$512=$Z$6)+(($Y$13:$Y$512=$Z$7))))))))),ROW($A$13:$A$512)-ROW($A$13)+1),ROWS(D$13:D232))))</f>
        <v/>
      </c>
      <c r="E232" s="182" t="str">
        <f t="array" ref="E232">IF(ROWS(E$13:E232)&gt;$S$5,"",INDEX(U$13:U$512,SMALL(IF(($W$13:$W$512=$W$6)+(($W$13:$W$512=$W$7)+(($W$13:$W$512=$W$8)+(($X$13:$X$512=$X$6)+(($X$13:$X$512=$X$7)+(($Y$13:$Y$512=$Y$6)+(($Y$13:$Y$512=$Y$7)+(($Y$13:$Y$512=$Z$6)+(($Y$13:$Y$512=$Z$7))))))))),ROW($A$13:$A$512)-ROW($A$13)+1),ROWS(E$13:E232))))</f>
        <v/>
      </c>
      <c r="F232" s="182" t="str">
        <f t="array" ref="F232">IF(ROWS(F$13:F232)&gt;$S$5,"",INDEX(V$13:V$512,SMALL(IF(($W$13:$W$512=$W$6)+(($W$13:$W$512=$W$7)+(($W$13:$W$512=$W$8)+(($X$13:$X$512=$X$6)+(($X$13:$X$512=$X$7)+(($Y$13:$Y$512=$Y$6)+(($Y$13:$Y$512=$Y$7)+(($Y$13:$Y$512=$Z$6)+(($Y$13:$Y$512=$Z$7))))))))),ROW($A$13:$A$512)-ROW($A$13)+1),ROWS(F$13:F232))))</f>
        <v/>
      </c>
      <c r="G232" s="351" t="str">
        <f t="array" ref="G232">IF(ROWS(G$13:G232)&gt;$S$5,"",INDEX(W$13:W$512,SMALL(IF(($W$13:$W$512=$W$6)+(($W$13:$W$512=$W$7)+(($W$13:$W$512=$W$8)+(($X$13:$X$512=$X$6)+(($X$13:$X$512=$X$7)+(($Y$13:$Y$512=$Y$6)+(($Y$13:$Y$512=$Y$7)+(($Y$13:$Y$512=$Z$6)+(($Y$13:$Y$512=$Z$7))))))))),ROW($A$13:$A$512)-ROW($A$13)+1),ROWS(G$13:G232))))</f>
        <v/>
      </c>
      <c r="H232" s="351" t="str">
        <f t="array" ref="H232">IF(ROWS(H$13:H232)&gt;$S$5,"",INDEX(X$13:X$512,SMALL(IF(($W$13:$W$512=$W$6)+(($W$13:$W$512=$W$7)+(($W$13:$W$512=$W$8)+(($X$13:$X$512=$X$6)+(($X$13:$X$512=$X$7)+(($Y$13:$Y$512=$Y$6)+(($Y$13:$Y$512=$Y$7)+(($Y$13:$Y$512=$Z$6)+(($Y$13:$Y$512=$Z$7))))))))),ROW($A$13:$A$512)-ROW($A$13)+1),ROWS(H$13:H232))))</f>
        <v/>
      </c>
      <c r="I232" s="351" t="str">
        <f t="array" ref="I232">IF(ROWS(I$13:I232)&gt;$S$5,"",INDEX(Y$13:Y$512,SMALL(IF(($W$13:$W$512=$W$6)+(($W$13:$W$512=$W$7)+(($W$13:$W$512=$W$8)+(($X$13:$X$512=$X$6)+(($X$13:$X$512=$X$7)+(($Y$13:$Y$512=$Y$6)+(($Y$13:$Y$512=$Y$7)+(($Y$13:$Y$512=$Z$6)+(($Y$13:$Y$512=$Z$7))))))))),ROW($A$13:$A$512)-ROW($A$13)+1),ROWS(I$13:I232))))</f>
        <v/>
      </c>
      <c r="J232" s="136"/>
      <c r="Q232" s="44">
        <f>Nut_StatusTool!A226</f>
        <v>220</v>
      </c>
      <c r="R232" s="44">
        <f>Nut_StatusTool!B226</f>
        <v>0</v>
      </c>
      <c r="S232" s="44">
        <f>Nut_StatusTool!C226</f>
        <v>0</v>
      </c>
      <c r="T232" s="44">
        <f>Nut_StatusTool!D226</f>
        <v>0</v>
      </c>
      <c r="U232" s="44">
        <f>Nut_StatusTool!F226</f>
        <v>0</v>
      </c>
      <c r="V232" s="285" t="str">
        <f>Nut_StatusTool!K226</f>
        <v/>
      </c>
      <c r="W232" s="44" t="str">
        <f>Nut_StatusTool!L226</f>
        <v/>
      </c>
      <c r="X232" s="44" t="str">
        <f>Nut_StatusTool!M226</f>
        <v/>
      </c>
      <c r="Y232" s="44" t="str">
        <f>Nut_StatusTool!N226</f>
        <v/>
      </c>
    </row>
    <row r="233" spans="1:25">
      <c r="A233" s="182" t="str">
        <f t="array" ref="A233">IF(ROWS(A$13:A233)&gt;$S$5,"",INDEX(Q$13:Q$512,SMALL(IF(($W$13:$W$512=$W$6)+(($W$13:$W$512=$W$7)+(($W$13:$W$512=$W$8)+(($X$13:$X$512=$X$6)+(($X$13:$X$512=$X$7)+(($Y$13:$Y$512=$Y$6)+(($Y$13:$Y$512=$Y$7)+(($Y$13:$Y$512=$Z$6)+(($Y$13:$Y$512=$Z$7))))))))),ROW($A$13:$A$512)-ROW($A$13)+1),ROWS(A$13:A233))))</f>
        <v/>
      </c>
      <c r="B233" s="290" t="str">
        <f t="array" ref="B233">IF(ROWS(B$13:B233)&gt;$S$5,"",INDEX(R$13:R$512,SMALL(IF(($W$13:$W$512=$W$6)+(($W$13:$W$512=$W$7)+(($W$13:$W$512=$W$8)+(($X$13:$X$512=$X$6)+(($X$13:$X$512=$X$7)+(($Y$13:$Y$512=$Y$6)+(($Y$13:$Y$512=$Y$7)+(($Y$13:$Y$512=$Z$6)+(($Y$13:$Y$512=$Z$7))))))))),ROW($A$13:$A$512)-ROW($A$13)+1),ROWS(B$13:B233))))</f>
        <v/>
      </c>
      <c r="C233" s="290" t="str">
        <f t="array" ref="C233">IF(ROWS(C$13:C233)&gt;$S$5,"",INDEX(S$13:S$512,SMALL(IF(($W$13:$W$512=$W$6)+(($W$13:$W$512=$W$7)+(($W$13:$W$512=$W$8)+(($X$13:$X$512=$X$6)+(($X$13:$X$512=$X$7)+(($Y$13:$Y$512=$Y$6)+(($Y$13:$Y$512=$Y$7)+(($Y$13:$Y$512=$Z$6)+(($Y$13:$Y$512=$Z$7))))))))),ROW($A$13:$A$512)-ROW($A$13)+1),ROWS(C$13:C233))))</f>
        <v/>
      </c>
      <c r="D233" s="316" t="str">
        <f t="array" ref="D233">IF(ROWS(D$13:D233)&gt;$S$5,"",INDEX(T$13:T$512,SMALL(IF(($W$13:$W$512=$W$6)+(($W$13:$W$512=$W$7)+(($W$13:$W$512=$W$8)+(($X$13:$X$512=$X$6)+(($X$13:$X$512=$X$7)+(($Y$13:$Y$512=$Y$6)+(($Y$13:$Y$512=$Y$7)+(($Y$13:$Y$512=$Z$6)+(($Y$13:$Y$512=$Z$7))))))))),ROW($A$13:$A$512)-ROW($A$13)+1),ROWS(D$13:D233))))</f>
        <v/>
      </c>
      <c r="E233" s="182" t="str">
        <f t="array" ref="E233">IF(ROWS(E$13:E233)&gt;$S$5,"",INDEX(U$13:U$512,SMALL(IF(($W$13:$W$512=$W$6)+(($W$13:$W$512=$W$7)+(($W$13:$W$512=$W$8)+(($X$13:$X$512=$X$6)+(($X$13:$X$512=$X$7)+(($Y$13:$Y$512=$Y$6)+(($Y$13:$Y$512=$Y$7)+(($Y$13:$Y$512=$Z$6)+(($Y$13:$Y$512=$Z$7))))))))),ROW($A$13:$A$512)-ROW($A$13)+1),ROWS(E$13:E233))))</f>
        <v/>
      </c>
      <c r="F233" s="182" t="str">
        <f t="array" ref="F233">IF(ROWS(F$13:F233)&gt;$S$5,"",INDEX(V$13:V$512,SMALL(IF(($W$13:$W$512=$W$6)+(($W$13:$W$512=$W$7)+(($W$13:$W$512=$W$8)+(($X$13:$X$512=$X$6)+(($X$13:$X$512=$X$7)+(($Y$13:$Y$512=$Y$6)+(($Y$13:$Y$512=$Y$7)+(($Y$13:$Y$512=$Z$6)+(($Y$13:$Y$512=$Z$7))))))))),ROW($A$13:$A$512)-ROW($A$13)+1),ROWS(F$13:F233))))</f>
        <v/>
      </c>
      <c r="G233" s="351" t="str">
        <f t="array" ref="G233">IF(ROWS(G$13:G233)&gt;$S$5,"",INDEX(W$13:W$512,SMALL(IF(($W$13:$W$512=$W$6)+(($W$13:$W$512=$W$7)+(($W$13:$W$512=$W$8)+(($X$13:$X$512=$X$6)+(($X$13:$X$512=$X$7)+(($Y$13:$Y$512=$Y$6)+(($Y$13:$Y$512=$Y$7)+(($Y$13:$Y$512=$Z$6)+(($Y$13:$Y$512=$Z$7))))))))),ROW($A$13:$A$512)-ROW($A$13)+1),ROWS(G$13:G233))))</f>
        <v/>
      </c>
      <c r="H233" s="351" t="str">
        <f t="array" ref="H233">IF(ROWS(H$13:H233)&gt;$S$5,"",INDEX(X$13:X$512,SMALL(IF(($W$13:$W$512=$W$6)+(($W$13:$W$512=$W$7)+(($W$13:$W$512=$W$8)+(($X$13:$X$512=$X$6)+(($X$13:$X$512=$X$7)+(($Y$13:$Y$512=$Y$6)+(($Y$13:$Y$512=$Y$7)+(($Y$13:$Y$512=$Z$6)+(($Y$13:$Y$512=$Z$7))))))))),ROW($A$13:$A$512)-ROW($A$13)+1),ROWS(H$13:H233))))</f>
        <v/>
      </c>
      <c r="I233" s="351" t="str">
        <f t="array" ref="I233">IF(ROWS(I$13:I233)&gt;$S$5,"",INDEX(Y$13:Y$512,SMALL(IF(($W$13:$W$512=$W$6)+(($W$13:$W$512=$W$7)+(($W$13:$W$512=$W$8)+(($X$13:$X$512=$X$6)+(($X$13:$X$512=$X$7)+(($Y$13:$Y$512=$Y$6)+(($Y$13:$Y$512=$Y$7)+(($Y$13:$Y$512=$Z$6)+(($Y$13:$Y$512=$Z$7))))))))),ROW($A$13:$A$512)-ROW($A$13)+1),ROWS(I$13:I233))))</f>
        <v/>
      </c>
      <c r="J233" s="136"/>
      <c r="Q233" s="44">
        <f>Nut_StatusTool!A227</f>
        <v>221</v>
      </c>
      <c r="R233" s="44">
        <f>Nut_StatusTool!B227</f>
        <v>0</v>
      </c>
      <c r="S233" s="44">
        <f>Nut_StatusTool!C227</f>
        <v>0</v>
      </c>
      <c r="T233" s="44">
        <f>Nut_StatusTool!D227</f>
        <v>0</v>
      </c>
      <c r="U233" s="44">
        <f>Nut_StatusTool!F227</f>
        <v>0</v>
      </c>
      <c r="V233" s="285" t="str">
        <f>Nut_StatusTool!K227</f>
        <v/>
      </c>
      <c r="W233" s="44" t="str">
        <f>Nut_StatusTool!L227</f>
        <v/>
      </c>
      <c r="X233" s="44" t="str">
        <f>Nut_StatusTool!M227</f>
        <v/>
      </c>
      <c r="Y233" s="44" t="str">
        <f>Nut_StatusTool!N227</f>
        <v/>
      </c>
    </row>
    <row r="234" spans="1:25">
      <c r="A234" s="182" t="str">
        <f t="array" ref="A234">IF(ROWS(A$13:A234)&gt;$S$5,"",INDEX(Q$13:Q$512,SMALL(IF(($W$13:$W$512=$W$6)+(($W$13:$W$512=$W$7)+(($W$13:$W$512=$W$8)+(($X$13:$X$512=$X$6)+(($X$13:$X$512=$X$7)+(($Y$13:$Y$512=$Y$6)+(($Y$13:$Y$512=$Y$7)+(($Y$13:$Y$512=$Z$6)+(($Y$13:$Y$512=$Z$7))))))))),ROW($A$13:$A$512)-ROW($A$13)+1),ROWS(A$13:A234))))</f>
        <v/>
      </c>
      <c r="B234" s="290" t="str">
        <f t="array" ref="B234">IF(ROWS(B$13:B234)&gt;$S$5,"",INDEX(R$13:R$512,SMALL(IF(($W$13:$W$512=$W$6)+(($W$13:$W$512=$W$7)+(($W$13:$W$512=$W$8)+(($X$13:$X$512=$X$6)+(($X$13:$X$512=$X$7)+(($Y$13:$Y$512=$Y$6)+(($Y$13:$Y$512=$Y$7)+(($Y$13:$Y$512=$Z$6)+(($Y$13:$Y$512=$Z$7))))))))),ROW($A$13:$A$512)-ROW($A$13)+1),ROWS(B$13:B234))))</f>
        <v/>
      </c>
      <c r="C234" s="290" t="str">
        <f t="array" ref="C234">IF(ROWS(C$13:C234)&gt;$S$5,"",INDEX(S$13:S$512,SMALL(IF(($W$13:$W$512=$W$6)+(($W$13:$W$512=$W$7)+(($W$13:$W$512=$W$8)+(($X$13:$X$512=$X$6)+(($X$13:$X$512=$X$7)+(($Y$13:$Y$512=$Y$6)+(($Y$13:$Y$512=$Y$7)+(($Y$13:$Y$512=$Z$6)+(($Y$13:$Y$512=$Z$7))))))))),ROW($A$13:$A$512)-ROW($A$13)+1),ROWS(C$13:C234))))</f>
        <v/>
      </c>
      <c r="D234" s="316" t="str">
        <f t="array" ref="D234">IF(ROWS(D$13:D234)&gt;$S$5,"",INDEX(T$13:T$512,SMALL(IF(($W$13:$W$512=$W$6)+(($W$13:$W$512=$W$7)+(($W$13:$W$512=$W$8)+(($X$13:$X$512=$X$6)+(($X$13:$X$512=$X$7)+(($Y$13:$Y$512=$Y$6)+(($Y$13:$Y$512=$Y$7)+(($Y$13:$Y$512=$Z$6)+(($Y$13:$Y$512=$Z$7))))))))),ROW($A$13:$A$512)-ROW($A$13)+1),ROWS(D$13:D234))))</f>
        <v/>
      </c>
      <c r="E234" s="182" t="str">
        <f t="array" ref="E234">IF(ROWS(E$13:E234)&gt;$S$5,"",INDEX(U$13:U$512,SMALL(IF(($W$13:$W$512=$W$6)+(($W$13:$W$512=$W$7)+(($W$13:$W$512=$W$8)+(($X$13:$X$512=$X$6)+(($X$13:$X$512=$X$7)+(($Y$13:$Y$512=$Y$6)+(($Y$13:$Y$512=$Y$7)+(($Y$13:$Y$512=$Z$6)+(($Y$13:$Y$512=$Z$7))))))))),ROW($A$13:$A$512)-ROW($A$13)+1),ROWS(E$13:E234))))</f>
        <v/>
      </c>
      <c r="F234" s="182" t="str">
        <f t="array" ref="F234">IF(ROWS(F$13:F234)&gt;$S$5,"",INDEX(V$13:V$512,SMALL(IF(($W$13:$W$512=$W$6)+(($W$13:$W$512=$W$7)+(($W$13:$W$512=$W$8)+(($X$13:$X$512=$X$6)+(($X$13:$X$512=$X$7)+(($Y$13:$Y$512=$Y$6)+(($Y$13:$Y$512=$Y$7)+(($Y$13:$Y$512=$Z$6)+(($Y$13:$Y$512=$Z$7))))))))),ROW($A$13:$A$512)-ROW($A$13)+1),ROWS(F$13:F234))))</f>
        <v/>
      </c>
      <c r="G234" s="351" t="str">
        <f t="array" ref="G234">IF(ROWS(G$13:G234)&gt;$S$5,"",INDEX(W$13:W$512,SMALL(IF(($W$13:$W$512=$W$6)+(($W$13:$W$512=$W$7)+(($W$13:$W$512=$W$8)+(($X$13:$X$512=$X$6)+(($X$13:$X$512=$X$7)+(($Y$13:$Y$512=$Y$6)+(($Y$13:$Y$512=$Y$7)+(($Y$13:$Y$512=$Z$6)+(($Y$13:$Y$512=$Z$7))))))))),ROW($A$13:$A$512)-ROW($A$13)+1),ROWS(G$13:G234))))</f>
        <v/>
      </c>
      <c r="H234" s="351" t="str">
        <f t="array" ref="H234">IF(ROWS(H$13:H234)&gt;$S$5,"",INDEX(X$13:X$512,SMALL(IF(($W$13:$W$512=$W$6)+(($W$13:$W$512=$W$7)+(($W$13:$W$512=$W$8)+(($X$13:$X$512=$X$6)+(($X$13:$X$512=$X$7)+(($Y$13:$Y$512=$Y$6)+(($Y$13:$Y$512=$Y$7)+(($Y$13:$Y$512=$Z$6)+(($Y$13:$Y$512=$Z$7))))))))),ROW($A$13:$A$512)-ROW($A$13)+1),ROWS(H$13:H234))))</f>
        <v/>
      </c>
      <c r="I234" s="351" t="str">
        <f t="array" ref="I234">IF(ROWS(I$13:I234)&gt;$S$5,"",INDEX(Y$13:Y$512,SMALL(IF(($W$13:$W$512=$W$6)+(($W$13:$W$512=$W$7)+(($W$13:$W$512=$W$8)+(($X$13:$X$512=$X$6)+(($X$13:$X$512=$X$7)+(($Y$13:$Y$512=$Y$6)+(($Y$13:$Y$512=$Y$7)+(($Y$13:$Y$512=$Z$6)+(($Y$13:$Y$512=$Z$7))))))))),ROW($A$13:$A$512)-ROW($A$13)+1),ROWS(I$13:I234))))</f>
        <v/>
      </c>
      <c r="J234" s="136"/>
      <c r="Q234" s="44">
        <f>Nut_StatusTool!A228</f>
        <v>222</v>
      </c>
      <c r="R234" s="44">
        <f>Nut_StatusTool!B228</f>
        <v>0</v>
      </c>
      <c r="S234" s="44">
        <f>Nut_StatusTool!C228</f>
        <v>0</v>
      </c>
      <c r="T234" s="44">
        <f>Nut_StatusTool!D228</f>
        <v>0</v>
      </c>
      <c r="U234" s="44">
        <f>Nut_StatusTool!F228</f>
        <v>0</v>
      </c>
      <c r="V234" s="285" t="str">
        <f>Nut_StatusTool!K228</f>
        <v/>
      </c>
      <c r="W234" s="44" t="str">
        <f>Nut_StatusTool!L228</f>
        <v/>
      </c>
      <c r="X234" s="44" t="str">
        <f>Nut_StatusTool!M228</f>
        <v/>
      </c>
      <c r="Y234" s="44" t="str">
        <f>Nut_StatusTool!N228</f>
        <v/>
      </c>
    </row>
    <row r="235" spans="1:25">
      <c r="A235" s="182" t="str">
        <f t="array" ref="A235">IF(ROWS(A$13:A235)&gt;$S$5,"",INDEX(Q$13:Q$512,SMALL(IF(($W$13:$W$512=$W$6)+(($W$13:$W$512=$W$7)+(($W$13:$W$512=$W$8)+(($X$13:$X$512=$X$6)+(($X$13:$X$512=$X$7)+(($Y$13:$Y$512=$Y$6)+(($Y$13:$Y$512=$Y$7)+(($Y$13:$Y$512=$Z$6)+(($Y$13:$Y$512=$Z$7))))))))),ROW($A$13:$A$512)-ROW($A$13)+1),ROWS(A$13:A235))))</f>
        <v/>
      </c>
      <c r="B235" s="290" t="str">
        <f t="array" ref="B235">IF(ROWS(B$13:B235)&gt;$S$5,"",INDEX(R$13:R$512,SMALL(IF(($W$13:$W$512=$W$6)+(($W$13:$W$512=$W$7)+(($W$13:$W$512=$W$8)+(($X$13:$X$512=$X$6)+(($X$13:$X$512=$X$7)+(($Y$13:$Y$512=$Y$6)+(($Y$13:$Y$512=$Y$7)+(($Y$13:$Y$512=$Z$6)+(($Y$13:$Y$512=$Z$7))))))))),ROW($A$13:$A$512)-ROW($A$13)+1),ROWS(B$13:B235))))</f>
        <v/>
      </c>
      <c r="C235" s="290" t="str">
        <f t="array" ref="C235">IF(ROWS(C$13:C235)&gt;$S$5,"",INDEX(S$13:S$512,SMALL(IF(($W$13:$W$512=$W$6)+(($W$13:$W$512=$W$7)+(($W$13:$W$512=$W$8)+(($X$13:$X$512=$X$6)+(($X$13:$X$512=$X$7)+(($Y$13:$Y$512=$Y$6)+(($Y$13:$Y$512=$Y$7)+(($Y$13:$Y$512=$Z$6)+(($Y$13:$Y$512=$Z$7))))))))),ROW($A$13:$A$512)-ROW($A$13)+1),ROWS(C$13:C235))))</f>
        <v/>
      </c>
      <c r="D235" s="316" t="str">
        <f t="array" ref="D235">IF(ROWS(D$13:D235)&gt;$S$5,"",INDEX(T$13:T$512,SMALL(IF(($W$13:$W$512=$W$6)+(($W$13:$W$512=$W$7)+(($W$13:$W$512=$W$8)+(($X$13:$X$512=$X$6)+(($X$13:$X$512=$X$7)+(($Y$13:$Y$512=$Y$6)+(($Y$13:$Y$512=$Y$7)+(($Y$13:$Y$512=$Z$6)+(($Y$13:$Y$512=$Z$7))))))))),ROW($A$13:$A$512)-ROW($A$13)+1),ROWS(D$13:D235))))</f>
        <v/>
      </c>
      <c r="E235" s="182" t="str">
        <f t="array" ref="E235">IF(ROWS(E$13:E235)&gt;$S$5,"",INDEX(U$13:U$512,SMALL(IF(($W$13:$W$512=$W$6)+(($W$13:$W$512=$W$7)+(($W$13:$W$512=$W$8)+(($X$13:$X$512=$X$6)+(($X$13:$X$512=$X$7)+(($Y$13:$Y$512=$Y$6)+(($Y$13:$Y$512=$Y$7)+(($Y$13:$Y$512=$Z$6)+(($Y$13:$Y$512=$Z$7))))))))),ROW($A$13:$A$512)-ROW($A$13)+1),ROWS(E$13:E235))))</f>
        <v/>
      </c>
      <c r="F235" s="182" t="str">
        <f t="array" ref="F235">IF(ROWS(F$13:F235)&gt;$S$5,"",INDEX(V$13:V$512,SMALL(IF(($W$13:$W$512=$W$6)+(($W$13:$W$512=$W$7)+(($W$13:$W$512=$W$8)+(($X$13:$X$512=$X$6)+(($X$13:$X$512=$X$7)+(($Y$13:$Y$512=$Y$6)+(($Y$13:$Y$512=$Y$7)+(($Y$13:$Y$512=$Z$6)+(($Y$13:$Y$512=$Z$7))))))))),ROW($A$13:$A$512)-ROW($A$13)+1),ROWS(F$13:F235))))</f>
        <v/>
      </c>
      <c r="G235" s="351" t="str">
        <f t="array" ref="G235">IF(ROWS(G$13:G235)&gt;$S$5,"",INDEX(W$13:W$512,SMALL(IF(($W$13:$W$512=$W$6)+(($W$13:$W$512=$W$7)+(($W$13:$W$512=$W$8)+(($X$13:$X$512=$X$6)+(($X$13:$X$512=$X$7)+(($Y$13:$Y$512=$Y$6)+(($Y$13:$Y$512=$Y$7)+(($Y$13:$Y$512=$Z$6)+(($Y$13:$Y$512=$Z$7))))))))),ROW($A$13:$A$512)-ROW($A$13)+1),ROWS(G$13:G235))))</f>
        <v/>
      </c>
      <c r="H235" s="351" t="str">
        <f t="array" ref="H235">IF(ROWS(H$13:H235)&gt;$S$5,"",INDEX(X$13:X$512,SMALL(IF(($W$13:$W$512=$W$6)+(($W$13:$W$512=$W$7)+(($W$13:$W$512=$W$8)+(($X$13:$X$512=$X$6)+(($X$13:$X$512=$X$7)+(($Y$13:$Y$512=$Y$6)+(($Y$13:$Y$512=$Y$7)+(($Y$13:$Y$512=$Z$6)+(($Y$13:$Y$512=$Z$7))))))))),ROW($A$13:$A$512)-ROW($A$13)+1),ROWS(H$13:H235))))</f>
        <v/>
      </c>
      <c r="I235" s="351" t="str">
        <f t="array" ref="I235">IF(ROWS(I$13:I235)&gt;$S$5,"",INDEX(Y$13:Y$512,SMALL(IF(($W$13:$W$512=$W$6)+(($W$13:$W$512=$W$7)+(($W$13:$W$512=$W$8)+(($X$13:$X$512=$X$6)+(($X$13:$X$512=$X$7)+(($Y$13:$Y$512=$Y$6)+(($Y$13:$Y$512=$Y$7)+(($Y$13:$Y$512=$Z$6)+(($Y$13:$Y$512=$Z$7))))))))),ROW($A$13:$A$512)-ROW($A$13)+1),ROWS(I$13:I235))))</f>
        <v/>
      </c>
      <c r="J235" s="136"/>
      <c r="Q235" s="44">
        <f>Nut_StatusTool!A229</f>
        <v>223</v>
      </c>
      <c r="R235" s="44">
        <f>Nut_StatusTool!B229</f>
        <v>0</v>
      </c>
      <c r="S235" s="44">
        <f>Nut_StatusTool!C229</f>
        <v>0</v>
      </c>
      <c r="T235" s="44">
        <f>Nut_StatusTool!D229</f>
        <v>0</v>
      </c>
      <c r="U235" s="44">
        <f>Nut_StatusTool!F229</f>
        <v>0</v>
      </c>
      <c r="V235" s="285" t="str">
        <f>Nut_StatusTool!K229</f>
        <v/>
      </c>
      <c r="W235" s="44" t="str">
        <f>Nut_StatusTool!L229</f>
        <v/>
      </c>
      <c r="X235" s="44" t="str">
        <f>Nut_StatusTool!M229</f>
        <v/>
      </c>
      <c r="Y235" s="44" t="str">
        <f>Nut_StatusTool!N229</f>
        <v/>
      </c>
    </row>
    <row r="236" spans="1:25">
      <c r="A236" s="182" t="str">
        <f t="array" ref="A236">IF(ROWS(A$13:A236)&gt;$S$5,"",INDEX(Q$13:Q$512,SMALL(IF(($W$13:$W$512=$W$6)+(($W$13:$W$512=$W$7)+(($W$13:$W$512=$W$8)+(($X$13:$X$512=$X$6)+(($X$13:$X$512=$X$7)+(($Y$13:$Y$512=$Y$6)+(($Y$13:$Y$512=$Y$7)+(($Y$13:$Y$512=$Z$6)+(($Y$13:$Y$512=$Z$7))))))))),ROW($A$13:$A$512)-ROW($A$13)+1),ROWS(A$13:A236))))</f>
        <v/>
      </c>
      <c r="B236" s="290" t="str">
        <f t="array" ref="B236">IF(ROWS(B$13:B236)&gt;$S$5,"",INDEX(R$13:R$512,SMALL(IF(($W$13:$W$512=$W$6)+(($W$13:$W$512=$W$7)+(($W$13:$W$512=$W$8)+(($X$13:$X$512=$X$6)+(($X$13:$X$512=$X$7)+(($Y$13:$Y$512=$Y$6)+(($Y$13:$Y$512=$Y$7)+(($Y$13:$Y$512=$Z$6)+(($Y$13:$Y$512=$Z$7))))))))),ROW($A$13:$A$512)-ROW($A$13)+1),ROWS(B$13:B236))))</f>
        <v/>
      </c>
      <c r="C236" s="290" t="str">
        <f t="array" ref="C236">IF(ROWS(C$13:C236)&gt;$S$5,"",INDEX(S$13:S$512,SMALL(IF(($W$13:$W$512=$W$6)+(($W$13:$W$512=$W$7)+(($W$13:$W$512=$W$8)+(($X$13:$X$512=$X$6)+(($X$13:$X$512=$X$7)+(($Y$13:$Y$512=$Y$6)+(($Y$13:$Y$512=$Y$7)+(($Y$13:$Y$512=$Z$6)+(($Y$13:$Y$512=$Z$7))))))))),ROW($A$13:$A$512)-ROW($A$13)+1),ROWS(C$13:C236))))</f>
        <v/>
      </c>
      <c r="D236" s="316" t="str">
        <f t="array" ref="D236">IF(ROWS(D$13:D236)&gt;$S$5,"",INDEX(T$13:T$512,SMALL(IF(($W$13:$W$512=$W$6)+(($W$13:$W$512=$W$7)+(($W$13:$W$512=$W$8)+(($X$13:$X$512=$X$6)+(($X$13:$X$512=$X$7)+(($Y$13:$Y$512=$Y$6)+(($Y$13:$Y$512=$Y$7)+(($Y$13:$Y$512=$Z$6)+(($Y$13:$Y$512=$Z$7))))))))),ROW($A$13:$A$512)-ROW($A$13)+1),ROWS(D$13:D236))))</f>
        <v/>
      </c>
      <c r="E236" s="182" t="str">
        <f t="array" ref="E236">IF(ROWS(E$13:E236)&gt;$S$5,"",INDEX(U$13:U$512,SMALL(IF(($W$13:$W$512=$W$6)+(($W$13:$W$512=$W$7)+(($W$13:$W$512=$W$8)+(($X$13:$X$512=$X$6)+(($X$13:$X$512=$X$7)+(($Y$13:$Y$512=$Y$6)+(($Y$13:$Y$512=$Y$7)+(($Y$13:$Y$512=$Z$6)+(($Y$13:$Y$512=$Z$7))))))))),ROW($A$13:$A$512)-ROW($A$13)+1),ROWS(E$13:E236))))</f>
        <v/>
      </c>
      <c r="F236" s="182" t="str">
        <f t="array" ref="F236">IF(ROWS(F$13:F236)&gt;$S$5,"",INDEX(V$13:V$512,SMALL(IF(($W$13:$W$512=$W$6)+(($W$13:$W$512=$W$7)+(($W$13:$W$512=$W$8)+(($X$13:$X$512=$X$6)+(($X$13:$X$512=$X$7)+(($Y$13:$Y$512=$Y$6)+(($Y$13:$Y$512=$Y$7)+(($Y$13:$Y$512=$Z$6)+(($Y$13:$Y$512=$Z$7))))))))),ROW($A$13:$A$512)-ROW($A$13)+1),ROWS(F$13:F236))))</f>
        <v/>
      </c>
      <c r="G236" s="351" t="str">
        <f t="array" ref="G236">IF(ROWS(G$13:G236)&gt;$S$5,"",INDEX(W$13:W$512,SMALL(IF(($W$13:$W$512=$W$6)+(($W$13:$W$512=$W$7)+(($W$13:$W$512=$W$8)+(($X$13:$X$512=$X$6)+(($X$13:$X$512=$X$7)+(($Y$13:$Y$512=$Y$6)+(($Y$13:$Y$512=$Y$7)+(($Y$13:$Y$512=$Z$6)+(($Y$13:$Y$512=$Z$7))))))))),ROW($A$13:$A$512)-ROW($A$13)+1),ROWS(G$13:G236))))</f>
        <v/>
      </c>
      <c r="H236" s="351" t="str">
        <f t="array" ref="H236">IF(ROWS(H$13:H236)&gt;$S$5,"",INDEX(X$13:X$512,SMALL(IF(($W$13:$W$512=$W$6)+(($W$13:$W$512=$W$7)+(($W$13:$W$512=$W$8)+(($X$13:$X$512=$X$6)+(($X$13:$X$512=$X$7)+(($Y$13:$Y$512=$Y$6)+(($Y$13:$Y$512=$Y$7)+(($Y$13:$Y$512=$Z$6)+(($Y$13:$Y$512=$Z$7))))))))),ROW($A$13:$A$512)-ROW($A$13)+1),ROWS(H$13:H236))))</f>
        <v/>
      </c>
      <c r="I236" s="351" t="str">
        <f t="array" ref="I236">IF(ROWS(I$13:I236)&gt;$S$5,"",INDEX(Y$13:Y$512,SMALL(IF(($W$13:$W$512=$W$6)+(($W$13:$W$512=$W$7)+(($W$13:$W$512=$W$8)+(($X$13:$X$512=$X$6)+(($X$13:$X$512=$X$7)+(($Y$13:$Y$512=$Y$6)+(($Y$13:$Y$512=$Y$7)+(($Y$13:$Y$512=$Z$6)+(($Y$13:$Y$512=$Z$7))))))))),ROW($A$13:$A$512)-ROW($A$13)+1),ROWS(I$13:I236))))</f>
        <v/>
      </c>
      <c r="J236" s="136"/>
      <c r="Q236" s="44">
        <f>Nut_StatusTool!A230</f>
        <v>224</v>
      </c>
      <c r="R236" s="44">
        <f>Nut_StatusTool!B230</f>
        <v>0</v>
      </c>
      <c r="S236" s="44">
        <f>Nut_StatusTool!C230</f>
        <v>0</v>
      </c>
      <c r="T236" s="44">
        <f>Nut_StatusTool!D230</f>
        <v>0</v>
      </c>
      <c r="U236" s="44">
        <f>Nut_StatusTool!F230</f>
        <v>0</v>
      </c>
      <c r="V236" s="285" t="str">
        <f>Nut_StatusTool!K230</f>
        <v/>
      </c>
      <c r="W236" s="44" t="str">
        <f>Nut_StatusTool!L230</f>
        <v/>
      </c>
      <c r="X236" s="44" t="str">
        <f>Nut_StatusTool!M230</f>
        <v/>
      </c>
      <c r="Y236" s="44" t="str">
        <f>Nut_StatusTool!N230</f>
        <v/>
      </c>
    </row>
    <row r="237" spans="1:25">
      <c r="A237" s="182" t="str">
        <f t="array" ref="A237">IF(ROWS(A$13:A237)&gt;$S$5,"",INDEX(Q$13:Q$512,SMALL(IF(($W$13:$W$512=$W$6)+(($W$13:$W$512=$W$7)+(($W$13:$W$512=$W$8)+(($X$13:$X$512=$X$6)+(($X$13:$X$512=$X$7)+(($Y$13:$Y$512=$Y$6)+(($Y$13:$Y$512=$Y$7)+(($Y$13:$Y$512=$Z$6)+(($Y$13:$Y$512=$Z$7))))))))),ROW($A$13:$A$512)-ROW($A$13)+1),ROWS(A$13:A237))))</f>
        <v/>
      </c>
      <c r="B237" s="290" t="str">
        <f t="array" ref="B237">IF(ROWS(B$13:B237)&gt;$S$5,"",INDEX(R$13:R$512,SMALL(IF(($W$13:$W$512=$W$6)+(($W$13:$W$512=$W$7)+(($W$13:$W$512=$W$8)+(($X$13:$X$512=$X$6)+(($X$13:$X$512=$X$7)+(($Y$13:$Y$512=$Y$6)+(($Y$13:$Y$512=$Y$7)+(($Y$13:$Y$512=$Z$6)+(($Y$13:$Y$512=$Z$7))))))))),ROW($A$13:$A$512)-ROW($A$13)+1),ROWS(B$13:B237))))</f>
        <v/>
      </c>
      <c r="C237" s="290" t="str">
        <f t="array" ref="C237">IF(ROWS(C$13:C237)&gt;$S$5,"",INDEX(S$13:S$512,SMALL(IF(($W$13:$W$512=$W$6)+(($W$13:$W$512=$W$7)+(($W$13:$W$512=$W$8)+(($X$13:$X$512=$X$6)+(($X$13:$X$512=$X$7)+(($Y$13:$Y$512=$Y$6)+(($Y$13:$Y$512=$Y$7)+(($Y$13:$Y$512=$Z$6)+(($Y$13:$Y$512=$Z$7))))))))),ROW($A$13:$A$512)-ROW($A$13)+1),ROWS(C$13:C237))))</f>
        <v/>
      </c>
      <c r="D237" s="316" t="str">
        <f t="array" ref="D237">IF(ROWS(D$13:D237)&gt;$S$5,"",INDEX(T$13:T$512,SMALL(IF(($W$13:$W$512=$W$6)+(($W$13:$W$512=$W$7)+(($W$13:$W$512=$W$8)+(($X$13:$X$512=$X$6)+(($X$13:$X$512=$X$7)+(($Y$13:$Y$512=$Y$6)+(($Y$13:$Y$512=$Y$7)+(($Y$13:$Y$512=$Z$6)+(($Y$13:$Y$512=$Z$7))))))))),ROW($A$13:$A$512)-ROW($A$13)+1),ROWS(D$13:D237))))</f>
        <v/>
      </c>
      <c r="E237" s="182" t="str">
        <f t="array" ref="E237">IF(ROWS(E$13:E237)&gt;$S$5,"",INDEX(U$13:U$512,SMALL(IF(($W$13:$W$512=$W$6)+(($W$13:$W$512=$W$7)+(($W$13:$W$512=$W$8)+(($X$13:$X$512=$X$6)+(($X$13:$X$512=$X$7)+(($Y$13:$Y$512=$Y$6)+(($Y$13:$Y$512=$Y$7)+(($Y$13:$Y$512=$Z$6)+(($Y$13:$Y$512=$Z$7))))))))),ROW($A$13:$A$512)-ROW($A$13)+1),ROWS(E$13:E237))))</f>
        <v/>
      </c>
      <c r="F237" s="182" t="str">
        <f t="array" ref="F237">IF(ROWS(F$13:F237)&gt;$S$5,"",INDEX(V$13:V$512,SMALL(IF(($W$13:$W$512=$W$6)+(($W$13:$W$512=$W$7)+(($W$13:$W$512=$W$8)+(($X$13:$X$512=$X$6)+(($X$13:$X$512=$X$7)+(($Y$13:$Y$512=$Y$6)+(($Y$13:$Y$512=$Y$7)+(($Y$13:$Y$512=$Z$6)+(($Y$13:$Y$512=$Z$7))))))))),ROW($A$13:$A$512)-ROW($A$13)+1),ROWS(F$13:F237))))</f>
        <v/>
      </c>
      <c r="G237" s="351" t="str">
        <f t="array" ref="G237">IF(ROWS(G$13:G237)&gt;$S$5,"",INDEX(W$13:W$512,SMALL(IF(($W$13:$W$512=$W$6)+(($W$13:$W$512=$W$7)+(($W$13:$W$512=$W$8)+(($X$13:$X$512=$X$6)+(($X$13:$X$512=$X$7)+(($Y$13:$Y$512=$Y$6)+(($Y$13:$Y$512=$Y$7)+(($Y$13:$Y$512=$Z$6)+(($Y$13:$Y$512=$Z$7))))))))),ROW($A$13:$A$512)-ROW($A$13)+1),ROWS(G$13:G237))))</f>
        <v/>
      </c>
      <c r="H237" s="351" t="str">
        <f t="array" ref="H237">IF(ROWS(H$13:H237)&gt;$S$5,"",INDEX(X$13:X$512,SMALL(IF(($W$13:$W$512=$W$6)+(($W$13:$W$512=$W$7)+(($W$13:$W$512=$W$8)+(($X$13:$X$512=$X$6)+(($X$13:$X$512=$X$7)+(($Y$13:$Y$512=$Y$6)+(($Y$13:$Y$512=$Y$7)+(($Y$13:$Y$512=$Z$6)+(($Y$13:$Y$512=$Z$7))))))))),ROW($A$13:$A$512)-ROW($A$13)+1),ROWS(H$13:H237))))</f>
        <v/>
      </c>
      <c r="I237" s="351" t="str">
        <f t="array" ref="I237">IF(ROWS(I$13:I237)&gt;$S$5,"",INDEX(Y$13:Y$512,SMALL(IF(($W$13:$W$512=$W$6)+(($W$13:$W$512=$W$7)+(($W$13:$W$512=$W$8)+(($X$13:$X$512=$X$6)+(($X$13:$X$512=$X$7)+(($Y$13:$Y$512=$Y$6)+(($Y$13:$Y$512=$Y$7)+(($Y$13:$Y$512=$Z$6)+(($Y$13:$Y$512=$Z$7))))))))),ROW($A$13:$A$512)-ROW($A$13)+1),ROWS(I$13:I237))))</f>
        <v/>
      </c>
      <c r="J237" s="136"/>
      <c r="Q237" s="44">
        <f>Nut_StatusTool!A231</f>
        <v>225</v>
      </c>
      <c r="R237" s="44">
        <f>Nut_StatusTool!B231</f>
        <v>0</v>
      </c>
      <c r="S237" s="44">
        <f>Nut_StatusTool!C231</f>
        <v>0</v>
      </c>
      <c r="T237" s="44">
        <f>Nut_StatusTool!D231</f>
        <v>0</v>
      </c>
      <c r="U237" s="44">
        <f>Nut_StatusTool!F231</f>
        <v>0</v>
      </c>
      <c r="V237" s="285" t="str">
        <f>Nut_StatusTool!K231</f>
        <v/>
      </c>
      <c r="W237" s="44" t="str">
        <f>Nut_StatusTool!L231</f>
        <v/>
      </c>
      <c r="X237" s="44" t="str">
        <f>Nut_StatusTool!M231</f>
        <v/>
      </c>
      <c r="Y237" s="44" t="str">
        <f>Nut_StatusTool!N231</f>
        <v/>
      </c>
    </row>
    <row r="238" spans="1:25">
      <c r="A238" s="182" t="str">
        <f t="array" ref="A238">IF(ROWS(A$13:A238)&gt;$S$5,"",INDEX(Q$13:Q$512,SMALL(IF(($W$13:$W$512=$W$6)+(($W$13:$W$512=$W$7)+(($W$13:$W$512=$W$8)+(($X$13:$X$512=$X$6)+(($X$13:$X$512=$X$7)+(($Y$13:$Y$512=$Y$6)+(($Y$13:$Y$512=$Y$7)+(($Y$13:$Y$512=$Z$6)+(($Y$13:$Y$512=$Z$7))))))))),ROW($A$13:$A$512)-ROW($A$13)+1),ROWS(A$13:A238))))</f>
        <v/>
      </c>
      <c r="B238" s="290" t="str">
        <f t="array" ref="B238">IF(ROWS(B$13:B238)&gt;$S$5,"",INDEX(R$13:R$512,SMALL(IF(($W$13:$W$512=$W$6)+(($W$13:$W$512=$W$7)+(($W$13:$W$512=$W$8)+(($X$13:$X$512=$X$6)+(($X$13:$X$512=$X$7)+(($Y$13:$Y$512=$Y$6)+(($Y$13:$Y$512=$Y$7)+(($Y$13:$Y$512=$Z$6)+(($Y$13:$Y$512=$Z$7))))))))),ROW($A$13:$A$512)-ROW($A$13)+1),ROWS(B$13:B238))))</f>
        <v/>
      </c>
      <c r="C238" s="290" t="str">
        <f t="array" ref="C238">IF(ROWS(C$13:C238)&gt;$S$5,"",INDEX(S$13:S$512,SMALL(IF(($W$13:$W$512=$W$6)+(($W$13:$W$512=$W$7)+(($W$13:$W$512=$W$8)+(($X$13:$X$512=$X$6)+(($X$13:$X$512=$X$7)+(($Y$13:$Y$512=$Y$6)+(($Y$13:$Y$512=$Y$7)+(($Y$13:$Y$512=$Z$6)+(($Y$13:$Y$512=$Z$7))))))))),ROW($A$13:$A$512)-ROW($A$13)+1),ROWS(C$13:C238))))</f>
        <v/>
      </c>
      <c r="D238" s="316" t="str">
        <f t="array" ref="D238">IF(ROWS(D$13:D238)&gt;$S$5,"",INDEX(T$13:T$512,SMALL(IF(($W$13:$W$512=$W$6)+(($W$13:$W$512=$W$7)+(($W$13:$W$512=$W$8)+(($X$13:$X$512=$X$6)+(($X$13:$X$512=$X$7)+(($Y$13:$Y$512=$Y$6)+(($Y$13:$Y$512=$Y$7)+(($Y$13:$Y$512=$Z$6)+(($Y$13:$Y$512=$Z$7))))))))),ROW($A$13:$A$512)-ROW($A$13)+1),ROWS(D$13:D238))))</f>
        <v/>
      </c>
      <c r="E238" s="182" t="str">
        <f t="array" ref="E238">IF(ROWS(E$13:E238)&gt;$S$5,"",INDEX(U$13:U$512,SMALL(IF(($W$13:$W$512=$W$6)+(($W$13:$W$512=$W$7)+(($W$13:$W$512=$W$8)+(($X$13:$X$512=$X$6)+(($X$13:$X$512=$X$7)+(($Y$13:$Y$512=$Y$6)+(($Y$13:$Y$512=$Y$7)+(($Y$13:$Y$512=$Z$6)+(($Y$13:$Y$512=$Z$7))))))))),ROW($A$13:$A$512)-ROW($A$13)+1),ROWS(E$13:E238))))</f>
        <v/>
      </c>
      <c r="F238" s="182" t="str">
        <f t="array" ref="F238">IF(ROWS(F$13:F238)&gt;$S$5,"",INDEX(V$13:V$512,SMALL(IF(($W$13:$W$512=$W$6)+(($W$13:$W$512=$W$7)+(($W$13:$W$512=$W$8)+(($X$13:$X$512=$X$6)+(($X$13:$X$512=$X$7)+(($Y$13:$Y$512=$Y$6)+(($Y$13:$Y$512=$Y$7)+(($Y$13:$Y$512=$Z$6)+(($Y$13:$Y$512=$Z$7))))))))),ROW($A$13:$A$512)-ROW($A$13)+1),ROWS(F$13:F238))))</f>
        <v/>
      </c>
      <c r="G238" s="351" t="str">
        <f t="array" ref="G238">IF(ROWS(G$13:G238)&gt;$S$5,"",INDEX(W$13:W$512,SMALL(IF(($W$13:$W$512=$W$6)+(($W$13:$W$512=$W$7)+(($W$13:$W$512=$W$8)+(($X$13:$X$512=$X$6)+(($X$13:$X$512=$X$7)+(($Y$13:$Y$512=$Y$6)+(($Y$13:$Y$512=$Y$7)+(($Y$13:$Y$512=$Z$6)+(($Y$13:$Y$512=$Z$7))))))))),ROW($A$13:$A$512)-ROW($A$13)+1),ROWS(G$13:G238))))</f>
        <v/>
      </c>
      <c r="H238" s="351" t="str">
        <f t="array" ref="H238">IF(ROWS(H$13:H238)&gt;$S$5,"",INDEX(X$13:X$512,SMALL(IF(($W$13:$W$512=$W$6)+(($W$13:$W$512=$W$7)+(($W$13:$W$512=$W$8)+(($X$13:$X$512=$X$6)+(($X$13:$X$512=$X$7)+(($Y$13:$Y$512=$Y$6)+(($Y$13:$Y$512=$Y$7)+(($Y$13:$Y$512=$Z$6)+(($Y$13:$Y$512=$Z$7))))))))),ROW($A$13:$A$512)-ROW($A$13)+1),ROWS(H$13:H238))))</f>
        <v/>
      </c>
      <c r="I238" s="351" t="str">
        <f t="array" ref="I238">IF(ROWS(I$13:I238)&gt;$S$5,"",INDEX(Y$13:Y$512,SMALL(IF(($W$13:$W$512=$W$6)+(($W$13:$W$512=$W$7)+(($W$13:$W$512=$W$8)+(($X$13:$X$512=$X$6)+(($X$13:$X$512=$X$7)+(($Y$13:$Y$512=$Y$6)+(($Y$13:$Y$512=$Y$7)+(($Y$13:$Y$512=$Z$6)+(($Y$13:$Y$512=$Z$7))))))))),ROW($A$13:$A$512)-ROW($A$13)+1),ROWS(I$13:I238))))</f>
        <v/>
      </c>
      <c r="J238" s="136"/>
      <c r="Q238" s="44">
        <f>Nut_StatusTool!A232</f>
        <v>226</v>
      </c>
      <c r="R238" s="44">
        <f>Nut_StatusTool!B232</f>
        <v>0</v>
      </c>
      <c r="S238" s="44">
        <f>Nut_StatusTool!C232</f>
        <v>0</v>
      </c>
      <c r="T238" s="44">
        <f>Nut_StatusTool!D232</f>
        <v>0</v>
      </c>
      <c r="U238" s="44">
        <f>Nut_StatusTool!F232</f>
        <v>0</v>
      </c>
      <c r="V238" s="285" t="str">
        <f>Nut_StatusTool!K232</f>
        <v/>
      </c>
      <c r="W238" s="44" t="str">
        <f>Nut_StatusTool!L232</f>
        <v/>
      </c>
      <c r="X238" s="44" t="str">
        <f>Nut_StatusTool!M232</f>
        <v/>
      </c>
      <c r="Y238" s="44" t="str">
        <f>Nut_StatusTool!N232</f>
        <v/>
      </c>
    </row>
    <row r="239" spans="1:25">
      <c r="A239" s="182" t="str">
        <f t="array" ref="A239">IF(ROWS(A$13:A239)&gt;$S$5,"",INDEX(Q$13:Q$512,SMALL(IF(($W$13:$W$512=$W$6)+(($W$13:$W$512=$W$7)+(($W$13:$W$512=$W$8)+(($X$13:$X$512=$X$6)+(($X$13:$X$512=$X$7)+(($Y$13:$Y$512=$Y$6)+(($Y$13:$Y$512=$Y$7)+(($Y$13:$Y$512=$Z$6)+(($Y$13:$Y$512=$Z$7))))))))),ROW($A$13:$A$512)-ROW($A$13)+1),ROWS(A$13:A239))))</f>
        <v/>
      </c>
      <c r="B239" s="290" t="str">
        <f t="array" ref="B239">IF(ROWS(B$13:B239)&gt;$S$5,"",INDEX(R$13:R$512,SMALL(IF(($W$13:$W$512=$W$6)+(($W$13:$W$512=$W$7)+(($W$13:$W$512=$W$8)+(($X$13:$X$512=$X$6)+(($X$13:$X$512=$X$7)+(($Y$13:$Y$512=$Y$6)+(($Y$13:$Y$512=$Y$7)+(($Y$13:$Y$512=$Z$6)+(($Y$13:$Y$512=$Z$7))))))))),ROW($A$13:$A$512)-ROW($A$13)+1),ROWS(B$13:B239))))</f>
        <v/>
      </c>
      <c r="C239" s="290" t="str">
        <f t="array" ref="C239">IF(ROWS(C$13:C239)&gt;$S$5,"",INDEX(S$13:S$512,SMALL(IF(($W$13:$W$512=$W$6)+(($W$13:$W$512=$W$7)+(($W$13:$W$512=$W$8)+(($X$13:$X$512=$X$6)+(($X$13:$X$512=$X$7)+(($Y$13:$Y$512=$Y$6)+(($Y$13:$Y$512=$Y$7)+(($Y$13:$Y$512=$Z$6)+(($Y$13:$Y$512=$Z$7))))))))),ROW($A$13:$A$512)-ROW($A$13)+1),ROWS(C$13:C239))))</f>
        <v/>
      </c>
      <c r="D239" s="316" t="str">
        <f t="array" ref="D239">IF(ROWS(D$13:D239)&gt;$S$5,"",INDEX(T$13:T$512,SMALL(IF(($W$13:$W$512=$W$6)+(($W$13:$W$512=$W$7)+(($W$13:$W$512=$W$8)+(($X$13:$X$512=$X$6)+(($X$13:$X$512=$X$7)+(($Y$13:$Y$512=$Y$6)+(($Y$13:$Y$512=$Y$7)+(($Y$13:$Y$512=$Z$6)+(($Y$13:$Y$512=$Z$7))))))))),ROW($A$13:$A$512)-ROW($A$13)+1),ROWS(D$13:D239))))</f>
        <v/>
      </c>
      <c r="E239" s="182" t="str">
        <f t="array" ref="E239">IF(ROWS(E$13:E239)&gt;$S$5,"",INDEX(U$13:U$512,SMALL(IF(($W$13:$W$512=$W$6)+(($W$13:$W$512=$W$7)+(($W$13:$W$512=$W$8)+(($X$13:$X$512=$X$6)+(($X$13:$X$512=$X$7)+(($Y$13:$Y$512=$Y$6)+(($Y$13:$Y$512=$Y$7)+(($Y$13:$Y$512=$Z$6)+(($Y$13:$Y$512=$Z$7))))))))),ROW($A$13:$A$512)-ROW($A$13)+1),ROWS(E$13:E239))))</f>
        <v/>
      </c>
      <c r="F239" s="182" t="str">
        <f t="array" ref="F239">IF(ROWS(F$13:F239)&gt;$S$5,"",INDEX(V$13:V$512,SMALL(IF(($W$13:$W$512=$W$6)+(($W$13:$W$512=$W$7)+(($W$13:$W$512=$W$8)+(($X$13:$X$512=$X$6)+(($X$13:$X$512=$X$7)+(($Y$13:$Y$512=$Y$6)+(($Y$13:$Y$512=$Y$7)+(($Y$13:$Y$512=$Z$6)+(($Y$13:$Y$512=$Z$7))))))))),ROW($A$13:$A$512)-ROW($A$13)+1),ROWS(F$13:F239))))</f>
        <v/>
      </c>
      <c r="G239" s="351" t="str">
        <f t="array" ref="G239">IF(ROWS(G$13:G239)&gt;$S$5,"",INDEX(W$13:W$512,SMALL(IF(($W$13:$W$512=$W$6)+(($W$13:$W$512=$W$7)+(($W$13:$W$512=$W$8)+(($X$13:$X$512=$X$6)+(($X$13:$X$512=$X$7)+(($Y$13:$Y$512=$Y$6)+(($Y$13:$Y$512=$Y$7)+(($Y$13:$Y$512=$Z$6)+(($Y$13:$Y$512=$Z$7))))))))),ROW($A$13:$A$512)-ROW($A$13)+1),ROWS(G$13:G239))))</f>
        <v/>
      </c>
      <c r="H239" s="351" t="str">
        <f t="array" ref="H239">IF(ROWS(H$13:H239)&gt;$S$5,"",INDEX(X$13:X$512,SMALL(IF(($W$13:$W$512=$W$6)+(($W$13:$W$512=$W$7)+(($W$13:$W$512=$W$8)+(($X$13:$X$512=$X$6)+(($X$13:$X$512=$X$7)+(($Y$13:$Y$512=$Y$6)+(($Y$13:$Y$512=$Y$7)+(($Y$13:$Y$512=$Z$6)+(($Y$13:$Y$512=$Z$7))))))))),ROW($A$13:$A$512)-ROW($A$13)+1),ROWS(H$13:H239))))</f>
        <v/>
      </c>
      <c r="I239" s="351" t="str">
        <f t="array" ref="I239">IF(ROWS(I$13:I239)&gt;$S$5,"",INDEX(Y$13:Y$512,SMALL(IF(($W$13:$W$512=$W$6)+(($W$13:$W$512=$W$7)+(($W$13:$W$512=$W$8)+(($X$13:$X$512=$X$6)+(($X$13:$X$512=$X$7)+(($Y$13:$Y$512=$Y$6)+(($Y$13:$Y$512=$Y$7)+(($Y$13:$Y$512=$Z$6)+(($Y$13:$Y$512=$Z$7))))))))),ROW($A$13:$A$512)-ROW($A$13)+1),ROWS(I$13:I239))))</f>
        <v/>
      </c>
      <c r="J239" s="136"/>
      <c r="Q239" s="44">
        <f>Nut_StatusTool!A233</f>
        <v>227</v>
      </c>
      <c r="R239" s="44">
        <f>Nut_StatusTool!B233</f>
        <v>0</v>
      </c>
      <c r="S239" s="44">
        <f>Nut_StatusTool!C233</f>
        <v>0</v>
      </c>
      <c r="T239" s="44">
        <f>Nut_StatusTool!D233</f>
        <v>0</v>
      </c>
      <c r="U239" s="44">
        <f>Nut_StatusTool!F233</f>
        <v>0</v>
      </c>
      <c r="V239" s="285" t="str">
        <f>Nut_StatusTool!K233</f>
        <v/>
      </c>
      <c r="W239" s="44" t="str">
        <f>Nut_StatusTool!L233</f>
        <v/>
      </c>
      <c r="X239" s="44" t="str">
        <f>Nut_StatusTool!M233</f>
        <v/>
      </c>
      <c r="Y239" s="44" t="str">
        <f>Nut_StatusTool!N233</f>
        <v/>
      </c>
    </row>
    <row r="240" spans="1:25">
      <c r="A240" s="182" t="str">
        <f t="array" ref="A240">IF(ROWS(A$13:A240)&gt;$S$5,"",INDEX(Q$13:Q$512,SMALL(IF(($W$13:$W$512=$W$6)+(($W$13:$W$512=$W$7)+(($W$13:$W$512=$W$8)+(($X$13:$X$512=$X$6)+(($X$13:$X$512=$X$7)+(($Y$13:$Y$512=$Y$6)+(($Y$13:$Y$512=$Y$7)+(($Y$13:$Y$512=$Z$6)+(($Y$13:$Y$512=$Z$7))))))))),ROW($A$13:$A$512)-ROW($A$13)+1),ROWS(A$13:A240))))</f>
        <v/>
      </c>
      <c r="B240" s="290" t="str">
        <f t="array" ref="B240">IF(ROWS(B$13:B240)&gt;$S$5,"",INDEX(R$13:R$512,SMALL(IF(($W$13:$W$512=$W$6)+(($W$13:$W$512=$W$7)+(($W$13:$W$512=$W$8)+(($X$13:$X$512=$X$6)+(($X$13:$X$512=$X$7)+(($Y$13:$Y$512=$Y$6)+(($Y$13:$Y$512=$Y$7)+(($Y$13:$Y$512=$Z$6)+(($Y$13:$Y$512=$Z$7))))))))),ROW($A$13:$A$512)-ROW($A$13)+1),ROWS(B$13:B240))))</f>
        <v/>
      </c>
      <c r="C240" s="290" t="str">
        <f t="array" ref="C240">IF(ROWS(C$13:C240)&gt;$S$5,"",INDEX(S$13:S$512,SMALL(IF(($W$13:$W$512=$W$6)+(($W$13:$W$512=$W$7)+(($W$13:$W$512=$W$8)+(($X$13:$X$512=$X$6)+(($X$13:$X$512=$X$7)+(($Y$13:$Y$512=$Y$6)+(($Y$13:$Y$512=$Y$7)+(($Y$13:$Y$512=$Z$6)+(($Y$13:$Y$512=$Z$7))))))))),ROW($A$13:$A$512)-ROW($A$13)+1),ROWS(C$13:C240))))</f>
        <v/>
      </c>
      <c r="D240" s="316" t="str">
        <f t="array" ref="D240">IF(ROWS(D$13:D240)&gt;$S$5,"",INDEX(T$13:T$512,SMALL(IF(($W$13:$W$512=$W$6)+(($W$13:$W$512=$W$7)+(($W$13:$W$512=$W$8)+(($X$13:$X$512=$X$6)+(($X$13:$X$512=$X$7)+(($Y$13:$Y$512=$Y$6)+(($Y$13:$Y$512=$Y$7)+(($Y$13:$Y$512=$Z$6)+(($Y$13:$Y$512=$Z$7))))))))),ROW($A$13:$A$512)-ROW($A$13)+1),ROWS(D$13:D240))))</f>
        <v/>
      </c>
      <c r="E240" s="182" t="str">
        <f t="array" ref="E240">IF(ROWS(E$13:E240)&gt;$S$5,"",INDEX(U$13:U$512,SMALL(IF(($W$13:$W$512=$W$6)+(($W$13:$W$512=$W$7)+(($W$13:$W$512=$W$8)+(($X$13:$X$512=$X$6)+(($X$13:$X$512=$X$7)+(($Y$13:$Y$512=$Y$6)+(($Y$13:$Y$512=$Y$7)+(($Y$13:$Y$512=$Z$6)+(($Y$13:$Y$512=$Z$7))))))))),ROW($A$13:$A$512)-ROW($A$13)+1),ROWS(E$13:E240))))</f>
        <v/>
      </c>
      <c r="F240" s="182" t="str">
        <f t="array" ref="F240">IF(ROWS(F$13:F240)&gt;$S$5,"",INDEX(V$13:V$512,SMALL(IF(($W$13:$W$512=$W$6)+(($W$13:$W$512=$W$7)+(($W$13:$W$512=$W$8)+(($X$13:$X$512=$X$6)+(($X$13:$X$512=$X$7)+(($Y$13:$Y$512=$Y$6)+(($Y$13:$Y$512=$Y$7)+(($Y$13:$Y$512=$Z$6)+(($Y$13:$Y$512=$Z$7))))))))),ROW($A$13:$A$512)-ROW($A$13)+1),ROWS(F$13:F240))))</f>
        <v/>
      </c>
      <c r="G240" s="351" t="str">
        <f t="array" ref="G240">IF(ROWS(G$13:G240)&gt;$S$5,"",INDEX(W$13:W$512,SMALL(IF(($W$13:$W$512=$W$6)+(($W$13:$W$512=$W$7)+(($W$13:$W$512=$W$8)+(($X$13:$X$512=$X$6)+(($X$13:$X$512=$X$7)+(($Y$13:$Y$512=$Y$6)+(($Y$13:$Y$512=$Y$7)+(($Y$13:$Y$512=$Z$6)+(($Y$13:$Y$512=$Z$7))))))))),ROW($A$13:$A$512)-ROW($A$13)+1),ROWS(G$13:G240))))</f>
        <v/>
      </c>
      <c r="H240" s="351" t="str">
        <f t="array" ref="H240">IF(ROWS(H$13:H240)&gt;$S$5,"",INDEX(X$13:X$512,SMALL(IF(($W$13:$W$512=$W$6)+(($W$13:$W$512=$W$7)+(($W$13:$W$512=$W$8)+(($X$13:$X$512=$X$6)+(($X$13:$X$512=$X$7)+(($Y$13:$Y$512=$Y$6)+(($Y$13:$Y$512=$Y$7)+(($Y$13:$Y$512=$Z$6)+(($Y$13:$Y$512=$Z$7))))))))),ROW($A$13:$A$512)-ROW($A$13)+1),ROWS(H$13:H240))))</f>
        <v/>
      </c>
      <c r="I240" s="351" t="str">
        <f t="array" ref="I240">IF(ROWS(I$13:I240)&gt;$S$5,"",INDEX(Y$13:Y$512,SMALL(IF(($W$13:$W$512=$W$6)+(($W$13:$W$512=$W$7)+(($W$13:$W$512=$W$8)+(($X$13:$X$512=$X$6)+(($X$13:$X$512=$X$7)+(($Y$13:$Y$512=$Y$6)+(($Y$13:$Y$512=$Y$7)+(($Y$13:$Y$512=$Z$6)+(($Y$13:$Y$512=$Z$7))))))))),ROW($A$13:$A$512)-ROW($A$13)+1),ROWS(I$13:I240))))</f>
        <v/>
      </c>
      <c r="J240" s="136"/>
      <c r="Q240" s="44">
        <f>Nut_StatusTool!A234</f>
        <v>228</v>
      </c>
      <c r="R240" s="44">
        <f>Nut_StatusTool!B234</f>
        <v>0</v>
      </c>
      <c r="S240" s="44">
        <f>Nut_StatusTool!C234</f>
        <v>0</v>
      </c>
      <c r="T240" s="44">
        <f>Nut_StatusTool!D234</f>
        <v>0</v>
      </c>
      <c r="U240" s="44">
        <f>Nut_StatusTool!F234</f>
        <v>0</v>
      </c>
      <c r="V240" s="285" t="str">
        <f>Nut_StatusTool!K234</f>
        <v/>
      </c>
      <c r="W240" s="44" t="str">
        <f>Nut_StatusTool!L234</f>
        <v/>
      </c>
      <c r="X240" s="44" t="str">
        <f>Nut_StatusTool!M234</f>
        <v/>
      </c>
      <c r="Y240" s="44" t="str">
        <f>Nut_StatusTool!N234</f>
        <v/>
      </c>
    </row>
    <row r="241" spans="1:25">
      <c r="A241" s="182" t="str">
        <f t="array" ref="A241">IF(ROWS(A$13:A241)&gt;$S$5,"",INDEX(Q$13:Q$512,SMALL(IF(($W$13:$W$512=$W$6)+(($W$13:$W$512=$W$7)+(($W$13:$W$512=$W$8)+(($X$13:$X$512=$X$6)+(($X$13:$X$512=$X$7)+(($Y$13:$Y$512=$Y$6)+(($Y$13:$Y$512=$Y$7)+(($Y$13:$Y$512=$Z$6)+(($Y$13:$Y$512=$Z$7))))))))),ROW($A$13:$A$512)-ROW($A$13)+1),ROWS(A$13:A241))))</f>
        <v/>
      </c>
      <c r="B241" s="290" t="str">
        <f t="array" ref="B241">IF(ROWS(B$13:B241)&gt;$S$5,"",INDEX(R$13:R$512,SMALL(IF(($W$13:$W$512=$W$6)+(($W$13:$W$512=$W$7)+(($W$13:$W$512=$W$8)+(($X$13:$X$512=$X$6)+(($X$13:$X$512=$X$7)+(($Y$13:$Y$512=$Y$6)+(($Y$13:$Y$512=$Y$7)+(($Y$13:$Y$512=$Z$6)+(($Y$13:$Y$512=$Z$7))))))))),ROW($A$13:$A$512)-ROW($A$13)+1),ROWS(B$13:B241))))</f>
        <v/>
      </c>
      <c r="C241" s="290" t="str">
        <f t="array" ref="C241">IF(ROWS(C$13:C241)&gt;$S$5,"",INDEX(S$13:S$512,SMALL(IF(($W$13:$W$512=$W$6)+(($W$13:$W$512=$W$7)+(($W$13:$W$512=$W$8)+(($X$13:$X$512=$X$6)+(($X$13:$X$512=$X$7)+(($Y$13:$Y$512=$Y$6)+(($Y$13:$Y$512=$Y$7)+(($Y$13:$Y$512=$Z$6)+(($Y$13:$Y$512=$Z$7))))))))),ROW($A$13:$A$512)-ROW($A$13)+1),ROWS(C$13:C241))))</f>
        <v/>
      </c>
      <c r="D241" s="316" t="str">
        <f t="array" ref="D241">IF(ROWS(D$13:D241)&gt;$S$5,"",INDEX(T$13:T$512,SMALL(IF(($W$13:$W$512=$W$6)+(($W$13:$W$512=$W$7)+(($W$13:$W$512=$W$8)+(($X$13:$X$512=$X$6)+(($X$13:$X$512=$X$7)+(($Y$13:$Y$512=$Y$6)+(($Y$13:$Y$512=$Y$7)+(($Y$13:$Y$512=$Z$6)+(($Y$13:$Y$512=$Z$7))))))))),ROW($A$13:$A$512)-ROW($A$13)+1),ROWS(D$13:D241))))</f>
        <v/>
      </c>
      <c r="E241" s="182" t="str">
        <f t="array" ref="E241">IF(ROWS(E$13:E241)&gt;$S$5,"",INDEX(U$13:U$512,SMALL(IF(($W$13:$W$512=$W$6)+(($W$13:$W$512=$W$7)+(($W$13:$W$512=$W$8)+(($X$13:$X$512=$X$6)+(($X$13:$X$512=$X$7)+(($Y$13:$Y$512=$Y$6)+(($Y$13:$Y$512=$Y$7)+(($Y$13:$Y$512=$Z$6)+(($Y$13:$Y$512=$Z$7))))))))),ROW($A$13:$A$512)-ROW($A$13)+1),ROWS(E$13:E241))))</f>
        <v/>
      </c>
      <c r="F241" s="182" t="str">
        <f t="array" ref="F241">IF(ROWS(F$13:F241)&gt;$S$5,"",INDEX(V$13:V$512,SMALL(IF(($W$13:$W$512=$W$6)+(($W$13:$W$512=$W$7)+(($W$13:$W$512=$W$8)+(($X$13:$X$512=$X$6)+(($X$13:$X$512=$X$7)+(($Y$13:$Y$512=$Y$6)+(($Y$13:$Y$512=$Y$7)+(($Y$13:$Y$512=$Z$6)+(($Y$13:$Y$512=$Z$7))))))))),ROW($A$13:$A$512)-ROW($A$13)+1),ROWS(F$13:F241))))</f>
        <v/>
      </c>
      <c r="G241" s="351" t="str">
        <f t="array" ref="G241">IF(ROWS(G$13:G241)&gt;$S$5,"",INDEX(W$13:W$512,SMALL(IF(($W$13:$W$512=$W$6)+(($W$13:$W$512=$W$7)+(($W$13:$W$512=$W$8)+(($X$13:$X$512=$X$6)+(($X$13:$X$512=$X$7)+(($Y$13:$Y$512=$Y$6)+(($Y$13:$Y$512=$Y$7)+(($Y$13:$Y$512=$Z$6)+(($Y$13:$Y$512=$Z$7))))))))),ROW($A$13:$A$512)-ROW($A$13)+1),ROWS(G$13:G241))))</f>
        <v/>
      </c>
      <c r="H241" s="351" t="str">
        <f t="array" ref="H241">IF(ROWS(H$13:H241)&gt;$S$5,"",INDEX(X$13:X$512,SMALL(IF(($W$13:$W$512=$W$6)+(($W$13:$W$512=$W$7)+(($W$13:$W$512=$W$8)+(($X$13:$X$512=$X$6)+(($X$13:$X$512=$X$7)+(($Y$13:$Y$512=$Y$6)+(($Y$13:$Y$512=$Y$7)+(($Y$13:$Y$512=$Z$6)+(($Y$13:$Y$512=$Z$7))))))))),ROW($A$13:$A$512)-ROW($A$13)+1),ROWS(H$13:H241))))</f>
        <v/>
      </c>
      <c r="I241" s="351" t="str">
        <f t="array" ref="I241">IF(ROWS(I$13:I241)&gt;$S$5,"",INDEX(Y$13:Y$512,SMALL(IF(($W$13:$W$512=$W$6)+(($W$13:$W$512=$W$7)+(($W$13:$W$512=$W$8)+(($X$13:$X$512=$X$6)+(($X$13:$X$512=$X$7)+(($Y$13:$Y$512=$Y$6)+(($Y$13:$Y$512=$Y$7)+(($Y$13:$Y$512=$Z$6)+(($Y$13:$Y$512=$Z$7))))))))),ROW($A$13:$A$512)-ROW($A$13)+1),ROWS(I$13:I241))))</f>
        <v/>
      </c>
      <c r="J241" s="136"/>
      <c r="Q241" s="44">
        <f>Nut_StatusTool!A235</f>
        <v>229</v>
      </c>
      <c r="R241" s="44">
        <f>Nut_StatusTool!B235</f>
        <v>0</v>
      </c>
      <c r="S241" s="44">
        <f>Nut_StatusTool!C235</f>
        <v>0</v>
      </c>
      <c r="T241" s="44">
        <f>Nut_StatusTool!D235</f>
        <v>0</v>
      </c>
      <c r="U241" s="44">
        <f>Nut_StatusTool!F235</f>
        <v>0</v>
      </c>
      <c r="V241" s="285" t="str">
        <f>Nut_StatusTool!K235</f>
        <v/>
      </c>
      <c r="W241" s="44" t="str">
        <f>Nut_StatusTool!L235</f>
        <v/>
      </c>
      <c r="X241" s="44" t="str">
        <f>Nut_StatusTool!M235</f>
        <v/>
      </c>
      <c r="Y241" s="44" t="str">
        <f>Nut_StatusTool!N235</f>
        <v/>
      </c>
    </row>
    <row r="242" spans="1:25">
      <c r="A242" s="182" t="str">
        <f t="array" ref="A242">IF(ROWS(A$13:A242)&gt;$S$5,"",INDEX(Q$13:Q$512,SMALL(IF(($W$13:$W$512=$W$6)+(($W$13:$W$512=$W$7)+(($W$13:$W$512=$W$8)+(($X$13:$X$512=$X$6)+(($X$13:$X$512=$X$7)+(($Y$13:$Y$512=$Y$6)+(($Y$13:$Y$512=$Y$7)+(($Y$13:$Y$512=$Z$6)+(($Y$13:$Y$512=$Z$7))))))))),ROW($A$13:$A$512)-ROW($A$13)+1),ROWS(A$13:A242))))</f>
        <v/>
      </c>
      <c r="B242" s="290" t="str">
        <f t="array" ref="B242">IF(ROWS(B$13:B242)&gt;$S$5,"",INDEX(R$13:R$512,SMALL(IF(($W$13:$W$512=$W$6)+(($W$13:$W$512=$W$7)+(($W$13:$W$512=$W$8)+(($X$13:$X$512=$X$6)+(($X$13:$X$512=$X$7)+(($Y$13:$Y$512=$Y$6)+(($Y$13:$Y$512=$Y$7)+(($Y$13:$Y$512=$Z$6)+(($Y$13:$Y$512=$Z$7))))))))),ROW($A$13:$A$512)-ROW($A$13)+1),ROWS(B$13:B242))))</f>
        <v/>
      </c>
      <c r="C242" s="290" t="str">
        <f t="array" ref="C242">IF(ROWS(C$13:C242)&gt;$S$5,"",INDEX(S$13:S$512,SMALL(IF(($W$13:$W$512=$W$6)+(($W$13:$W$512=$W$7)+(($W$13:$W$512=$W$8)+(($X$13:$X$512=$X$6)+(($X$13:$X$512=$X$7)+(($Y$13:$Y$512=$Y$6)+(($Y$13:$Y$512=$Y$7)+(($Y$13:$Y$512=$Z$6)+(($Y$13:$Y$512=$Z$7))))))))),ROW($A$13:$A$512)-ROW($A$13)+1),ROWS(C$13:C242))))</f>
        <v/>
      </c>
      <c r="D242" s="316" t="str">
        <f t="array" ref="D242">IF(ROWS(D$13:D242)&gt;$S$5,"",INDEX(T$13:T$512,SMALL(IF(($W$13:$W$512=$W$6)+(($W$13:$W$512=$W$7)+(($W$13:$W$512=$W$8)+(($X$13:$X$512=$X$6)+(($X$13:$X$512=$X$7)+(($Y$13:$Y$512=$Y$6)+(($Y$13:$Y$512=$Y$7)+(($Y$13:$Y$512=$Z$6)+(($Y$13:$Y$512=$Z$7))))))))),ROW($A$13:$A$512)-ROW($A$13)+1),ROWS(D$13:D242))))</f>
        <v/>
      </c>
      <c r="E242" s="182" t="str">
        <f t="array" ref="E242">IF(ROWS(E$13:E242)&gt;$S$5,"",INDEX(U$13:U$512,SMALL(IF(($W$13:$W$512=$W$6)+(($W$13:$W$512=$W$7)+(($W$13:$W$512=$W$8)+(($X$13:$X$512=$X$6)+(($X$13:$X$512=$X$7)+(($Y$13:$Y$512=$Y$6)+(($Y$13:$Y$512=$Y$7)+(($Y$13:$Y$512=$Z$6)+(($Y$13:$Y$512=$Z$7))))))))),ROW($A$13:$A$512)-ROW($A$13)+1),ROWS(E$13:E242))))</f>
        <v/>
      </c>
      <c r="F242" s="182" t="str">
        <f t="array" ref="F242">IF(ROWS(F$13:F242)&gt;$S$5,"",INDEX(V$13:V$512,SMALL(IF(($W$13:$W$512=$W$6)+(($W$13:$W$512=$W$7)+(($W$13:$W$512=$W$8)+(($X$13:$X$512=$X$6)+(($X$13:$X$512=$X$7)+(($Y$13:$Y$512=$Y$6)+(($Y$13:$Y$512=$Y$7)+(($Y$13:$Y$512=$Z$6)+(($Y$13:$Y$512=$Z$7))))))))),ROW($A$13:$A$512)-ROW($A$13)+1),ROWS(F$13:F242))))</f>
        <v/>
      </c>
      <c r="G242" s="351" t="str">
        <f t="array" ref="G242">IF(ROWS(G$13:G242)&gt;$S$5,"",INDEX(W$13:W$512,SMALL(IF(($W$13:$W$512=$W$6)+(($W$13:$W$512=$W$7)+(($W$13:$W$512=$W$8)+(($X$13:$X$512=$X$6)+(($X$13:$X$512=$X$7)+(($Y$13:$Y$512=$Y$6)+(($Y$13:$Y$512=$Y$7)+(($Y$13:$Y$512=$Z$6)+(($Y$13:$Y$512=$Z$7))))))))),ROW($A$13:$A$512)-ROW($A$13)+1),ROWS(G$13:G242))))</f>
        <v/>
      </c>
      <c r="H242" s="351" t="str">
        <f t="array" ref="H242">IF(ROWS(H$13:H242)&gt;$S$5,"",INDEX(X$13:X$512,SMALL(IF(($W$13:$W$512=$W$6)+(($W$13:$W$512=$W$7)+(($W$13:$W$512=$W$8)+(($X$13:$X$512=$X$6)+(($X$13:$X$512=$X$7)+(($Y$13:$Y$512=$Y$6)+(($Y$13:$Y$512=$Y$7)+(($Y$13:$Y$512=$Z$6)+(($Y$13:$Y$512=$Z$7))))))))),ROW($A$13:$A$512)-ROW($A$13)+1),ROWS(H$13:H242))))</f>
        <v/>
      </c>
      <c r="I242" s="351" t="str">
        <f t="array" ref="I242">IF(ROWS(I$13:I242)&gt;$S$5,"",INDEX(Y$13:Y$512,SMALL(IF(($W$13:$W$512=$W$6)+(($W$13:$W$512=$W$7)+(($W$13:$W$512=$W$8)+(($X$13:$X$512=$X$6)+(($X$13:$X$512=$X$7)+(($Y$13:$Y$512=$Y$6)+(($Y$13:$Y$512=$Y$7)+(($Y$13:$Y$512=$Z$6)+(($Y$13:$Y$512=$Z$7))))))))),ROW($A$13:$A$512)-ROW($A$13)+1),ROWS(I$13:I242))))</f>
        <v/>
      </c>
      <c r="J242" s="136"/>
      <c r="Q242" s="44">
        <f>Nut_StatusTool!A236</f>
        <v>230</v>
      </c>
      <c r="R242" s="44">
        <f>Nut_StatusTool!B236</f>
        <v>0</v>
      </c>
      <c r="S242" s="44">
        <f>Nut_StatusTool!C236</f>
        <v>0</v>
      </c>
      <c r="T242" s="44">
        <f>Nut_StatusTool!D236</f>
        <v>0</v>
      </c>
      <c r="U242" s="44">
        <f>Nut_StatusTool!F236</f>
        <v>0</v>
      </c>
      <c r="V242" s="285" t="str">
        <f>Nut_StatusTool!K236</f>
        <v/>
      </c>
      <c r="W242" s="44" t="str">
        <f>Nut_StatusTool!L236</f>
        <v/>
      </c>
      <c r="X242" s="44" t="str">
        <f>Nut_StatusTool!M236</f>
        <v/>
      </c>
      <c r="Y242" s="44" t="str">
        <f>Nut_StatusTool!N236</f>
        <v/>
      </c>
    </row>
    <row r="243" spans="1:25">
      <c r="A243" s="182" t="str">
        <f t="array" ref="A243">IF(ROWS(A$13:A243)&gt;$S$5,"",INDEX(Q$13:Q$512,SMALL(IF(($W$13:$W$512=$W$6)+(($W$13:$W$512=$W$7)+(($W$13:$W$512=$W$8)+(($X$13:$X$512=$X$6)+(($X$13:$X$512=$X$7)+(($Y$13:$Y$512=$Y$6)+(($Y$13:$Y$512=$Y$7)+(($Y$13:$Y$512=$Z$6)+(($Y$13:$Y$512=$Z$7))))))))),ROW($A$13:$A$512)-ROW($A$13)+1),ROWS(A$13:A243))))</f>
        <v/>
      </c>
      <c r="B243" s="290" t="str">
        <f t="array" ref="B243">IF(ROWS(B$13:B243)&gt;$S$5,"",INDEX(R$13:R$512,SMALL(IF(($W$13:$W$512=$W$6)+(($W$13:$W$512=$W$7)+(($W$13:$W$512=$W$8)+(($X$13:$X$512=$X$6)+(($X$13:$X$512=$X$7)+(($Y$13:$Y$512=$Y$6)+(($Y$13:$Y$512=$Y$7)+(($Y$13:$Y$512=$Z$6)+(($Y$13:$Y$512=$Z$7))))))))),ROW($A$13:$A$512)-ROW($A$13)+1),ROWS(B$13:B243))))</f>
        <v/>
      </c>
      <c r="C243" s="290" t="str">
        <f t="array" ref="C243">IF(ROWS(C$13:C243)&gt;$S$5,"",INDEX(S$13:S$512,SMALL(IF(($W$13:$W$512=$W$6)+(($W$13:$W$512=$W$7)+(($W$13:$W$512=$W$8)+(($X$13:$X$512=$X$6)+(($X$13:$X$512=$X$7)+(($Y$13:$Y$512=$Y$6)+(($Y$13:$Y$512=$Y$7)+(($Y$13:$Y$512=$Z$6)+(($Y$13:$Y$512=$Z$7))))))))),ROW($A$13:$A$512)-ROW($A$13)+1),ROWS(C$13:C243))))</f>
        <v/>
      </c>
      <c r="D243" s="316" t="str">
        <f t="array" ref="D243">IF(ROWS(D$13:D243)&gt;$S$5,"",INDEX(T$13:T$512,SMALL(IF(($W$13:$W$512=$W$6)+(($W$13:$W$512=$W$7)+(($W$13:$W$512=$W$8)+(($X$13:$X$512=$X$6)+(($X$13:$X$512=$X$7)+(($Y$13:$Y$512=$Y$6)+(($Y$13:$Y$512=$Y$7)+(($Y$13:$Y$512=$Z$6)+(($Y$13:$Y$512=$Z$7))))))))),ROW($A$13:$A$512)-ROW($A$13)+1),ROWS(D$13:D243))))</f>
        <v/>
      </c>
      <c r="E243" s="182" t="str">
        <f t="array" ref="E243">IF(ROWS(E$13:E243)&gt;$S$5,"",INDEX(U$13:U$512,SMALL(IF(($W$13:$W$512=$W$6)+(($W$13:$W$512=$W$7)+(($W$13:$W$512=$W$8)+(($X$13:$X$512=$X$6)+(($X$13:$X$512=$X$7)+(($Y$13:$Y$512=$Y$6)+(($Y$13:$Y$512=$Y$7)+(($Y$13:$Y$512=$Z$6)+(($Y$13:$Y$512=$Z$7))))))))),ROW($A$13:$A$512)-ROW($A$13)+1),ROWS(E$13:E243))))</f>
        <v/>
      </c>
      <c r="F243" s="182" t="str">
        <f t="array" ref="F243">IF(ROWS(F$13:F243)&gt;$S$5,"",INDEX(V$13:V$512,SMALL(IF(($W$13:$W$512=$W$6)+(($W$13:$W$512=$W$7)+(($W$13:$W$512=$W$8)+(($X$13:$X$512=$X$6)+(($X$13:$X$512=$X$7)+(($Y$13:$Y$512=$Y$6)+(($Y$13:$Y$512=$Y$7)+(($Y$13:$Y$512=$Z$6)+(($Y$13:$Y$512=$Z$7))))))))),ROW($A$13:$A$512)-ROW($A$13)+1),ROWS(F$13:F243))))</f>
        <v/>
      </c>
      <c r="G243" s="351" t="str">
        <f t="array" ref="G243">IF(ROWS(G$13:G243)&gt;$S$5,"",INDEX(W$13:W$512,SMALL(IF(($W$13:$W$512=$W$6)+(($W$13:$W$512=$W$7)+(($W$13:$W$512=$W$8)+(($X$13:$X$512=$X$6)+(($X$13:$X$512=$X$7)+(($Y$13:$Y$512=$Y$6)+(($Y$13:$Y$512=$Y$7)+(($Y$13:$Y$512=$Z$6)+(($Y$13:$Y$512=$Z$7))))))))),ROW($A$13:$A$512)-ROW($A$13)+1),ROWS(G$13:G243))))</f>
        <v/>
      </c>
      <c r="H243" s="351" t="str">
        <f t="array" ref="H243">IF(ROWS(H$13:H243)&gt;$S$5,"",INDEX(X$13:X$512,SMALL(IF(($W$13:$W$512=$W$6)+(($W$13:$W$512=$W$7)+(($W$13:$W$512=$W$8)+(($X$13:$X$512=$X$6)+(($X$13:$X$512=$X$7)+(($Y$13:$Y$512=$Y$6)+(($Y$13:$Y$512=$Y$7)+(($Y$13:$Y$512=$Z$6)+(($Y$13:$Y$512=$Z$7))))))))),ROW($A$13:$A$512)-ROW($A$13)+1),ROWS(H$13:H243))))</f>
        <v/>
      </c>
      <c r="I243" s="351" t="str">
        <f t="array" ref="I243">IF(ROWS(I$13:I243)&gt;$S$5,"",INDEX(Y$13:Y$512,SMALL(IF(($W$13:$W$512=$W$6)+(($W$13:$W$512=$W$7)+(($W$13:$W$512=$W$8)+(($X$13:$X$512=$X$6)+(($X$13:$X$512=$X$7)+(($Y$13:$Y$512=$Y$6)+(($Y$13:$Y$512=$Y$7)+(($Y$13:$Y$512=$Z$6)+(($Y$13:$Y$512=$Z$7))))))))),ROW($A$13:$A$512)-ROW($A$13)+1),ROWS(I$13:I243))))</f>
        <v/>
      </c>
      <c r="J243" s="136"/>
      <c r="Q243" s="44">
        <f>Nut_StatusTool!A237</f>
        <v>231</v>
      </c>
      <c r="R243" s="44">
        <f>Nut_StatusTool!B237</f>
        <v>0</v>
      </c>
      <c r="S243" s="44">
        <f>Nut_StatusTool!C237</f>
        <v>0</v>
      </c>
      <c r="T243" s="44">
        <f>Nut_StatusTool!D237</f>
        <v>0</v>
      </c>
      <c r="U243" s="44">
        <f>Nut_StatusTool!F237</f>
        <v>0</v>
      </c>
      <c r="V243" s="285" t="str">
        <f>Nut_StatusTool!K237</f>
        <v/>
      </c>
      <c r="W243" s="44" t="str">
        <f>Nut_StatusTool!L237</f>
        <v/>
      </c>
      <c r="X243" s="44" t="str">
        <f>Nut_StatusTool!M237</f>
        <v/>
      </c>
      <c r="Y243" s="44" t="str">
        <f>Nut_StatusTool!N237</f>
        <v/>
      </c>
    </row>
    <row r="244" spans="1:25">
      <c r="A244" s="182" t="str">
        <f t="array" ref="A244">IF(ROWS(A$13:A244)&gt;$S$5,"",INDEX(Q$13:Q$512,SMALL(IF(($W$13:$W$512=$W$6)+(($W$13:$W$512=$W$7)+(($W$13:$W$512=$W$8)+(($X$13:$X$512=$X$6)+(($X$13:$X$512=$X$7)+(($Y$13:$Y$512=$Y$6)+(($Y$13:$Y$512=$Y$7)+(($Y$13:$Y$512=$Z$6)+(($Y$13:$Y$512=$Z$7))))))))),ROW($A$13:$A$512)-ROW($A$13)+1),ROWS(A$13:A244))))</f>
        <v/>
      </c>
      <c r="B244" s="290" t="str">
        <f t="array" ref="B244">IF(ROWS(B$13:B244)&gt;$S$5,"",INDEX(R$13:R$512,SMALL(IF(($W$13:$W$512=$W$6)+(($W$13:$W$512=$W$7)+(($W$13:$W$512=$W$8)+(($X$13:$X$512=$X$6)+(($X$13:$X$512=$X$7)+(($Y$13:$Y$512=$Y$6)+(($Y$13:$Y$512=$Y$7)+(($Y$13:$Y$512=$Z$6)+(($Y$13:$Y$512=$Z$7))))))))),ROW($A$13:$A$512)-ROW($A$13)+1),ROWS(B$13:B244))))</f>
        <v/>
      </c>
      <c r="C244" s="290" t="str">
        <f t="array" ref="C244">IF(ROWS(C$13:C244)&gt;$S$5,"",INDEX(S$13:S$512,SMALL(IF(($W$13:$W$512=$W$6)+(($W$13:$W$512=$W$7)+(($W$13:$W$512=$W$8)+(($X$13:$X$512=$X$6)+(($X$13:$X$512=$X$7)+(($Y$13:$Y$512=$Y$6)+(($Y$13:$Y$512=$Y$7)+(($Y$13:$Y$512=$Z$6)+(($Y$13:$Y$512=$Z$7))))))))),ROW($A$13:$A$512)-ROW($A$13)+1),ROWS(C$13:C244))))</f>
        <v/>
      </c>
      <c r="D244" s="316" t="str">
        <f t="array" ref="D244">IF(ROWS(D$13:D244)&gt;$S$5,"",INDEX(T$13:T$512,SMALL(IF(($W$13:$W$512=$W$6)+(($W$13:$W$512=$W$7)+(($W$13:$W$512=$W$8)+(($X$13:$X$512=$X$6)+(($X$13:$X$512=$X$7)+(($Y$13:$Y$512=$Y$6)+(($Y$13:$Y$512=$Y$7)+(($Y$13:$Y$512=$Z$6)+(($Y$13:$Y$512=$Z$7))))))))),ROW($A$13:$A$512)-ROW($A$13)+1),ROWS(D$13:D244))))</f>
        <v/>
      </c>
      <c r="E244" s="182" t="str">
        <f t="array" ref="E244">IF(ROWS(E$13:E244)&gt;$S$5,"",INDEX(U$13:U$512,SMALL(IF(($W$13:$W$512=$W$6)+(($W$13:$W$512=$W$7)+(($W$13:$W$512=$W$8)+(($X$13:$X$512=$X$6)+(($X$13:$X$512=$X$7)+(($Y$13:$Y$512=$Y$6)+(($Y$13:$Y$512=$Y$7)+(($Y$13:$Y$512=$Z$6)+(($Y$13:$Y$512=$Z$7))))))))),ROW($A$13:$A$512)-ROW($A$13)+1),ROWS(E$13:E244))))</f>
        <v/>
      </c>
      <c r="F244" s="182" t="str">
        <f t="array" ref="F244">IF(ROWS(F$13:F244)&gt;$S$5,"",INDEX(V$13:V$512,SMALL(IF(($W$13:$W$512=$W$6)+(($W$13:$W$512=$W$7)+(($W$13:$W$512=$W$8)+(($X$13:$X$512=$X$6)+(($X$13:$X$512=$X$7)+(($Y$13:$Y$512=$Y$6)+(($Y$13:$Y$512=$Y$7)+(($Y$13:$Y$512=$Z$6)+(($Y$13:$Y$512=$Z$7))))))))),ROW($A$13:$A$512)-ROW($A$13)+1),ROWS(F$13:F244))))</f>
        <v/>
      </c>
      <c r="G244" s="351" t="str">
        <f t="array" ref="G244">IF(ROWS(G$13:G244)&gt;$S$5,"",INDEX(W$13:W$512,SMALL(IF(($W$13:$W$512=$W$6)+(($W$13:$W$512=$W$7)+(($W$13:$W$512=$W$8)+(($X$13:$X$512=$X$6)+(($X$13:$X$512=$X$7)+(($Y$13:$Y$512=$Y$6)+(($Y$13:$Y$512=$Y$7)+(($Y$13:$Y$512=$Z$6)+(($Y$13:$Y$512=$Z$7))))))))),ROW($A$13:$A$512)-ROW($A$13)+1),ROWS(G$13:G244))))</f>
        <v/>
      </c>
      <c r="H244" s="351" t="str">
        <f t="array" ref="H244">IF(ROWS(H$13:H244)&gt;$S$5,"",INDEX(X$13:X$512,SMALL(IF(($W$13:$W$512=$W$6)+(($W$13:$W$512=$W$7)+(($W$13:$W$512=$W$8)+(($X$13:$X$512=$X$6)+(($X$13:$X$512=$X$7)+(($Y$13:$Y$512=$Y$6)+(($Y$13:$Y$512=$Y$7)+(($Y$13:$Y$512=$Z$6)+(($Y$13:$Y$512=$Z$7))))))))),ROW($A$13:$A$512)-ROW($A$13)+1),ROWS(H$13:H244))))</f>
        <v/>
      </c>
      <c r="I244" s="351" t="str">
        <f t="array" ref="I244">IF(ROWS(I$13:I244)&gt;$S$5,"",INDEX(Y$13:Y$512,SMALL(IF(($W$13:$W$512=$W$6)+(($W$13:$W$512=$W$7)+(($W$13:$W$512=$W$8)+(($X$13:$X$512=$X$6)+(($X$13:$X$512=$X$7)+(($Y$13:$Y$512=$Y$6)+(($Y$13:$Y$512=$Y$7)+(($Y$13:$Y$512=$Z$6)+(($Y$13:$Y$512=$Z$7))))))))),ROW($A$13:$A$512)-ROW($A$13)+1),ROWS(I$13:I244))))</f>
        <v/>
      </c>
      <c r="J244" s="136"/>
      <c r="Q244" s="44">
        <f>Nut_StatusTool!A238</f>
        <v>232</v>
      </c>
      <c r="R244" s="44">
        <f>Nut_StatusTool!B238</f>
        <v>0</v>
      </c>
      <c r="S244" s="44">
        <f>Nut_StatusTool!C238</f>
        <v>0</v>
      </c>
      <c r="T244" s="44">
        <f>Nut_StatusTool!D238</f>
        <v>0</v>
      </c>
      <c r="U244" s="44">
        <f>Nut_StatusTool!F238</f>
        <v>0</v>
      </c>
      <c r="V244" s="285" t="str">
        <f>Nut_StatusTool!K238</f>
        <v/>
      </c>
      <c r="W244" s="44" t="str">
        <f>Nut_StatusTool!L238</f>
        <v/>
      </c>
      <c r="X244" s="44" t="str">
        <f>Nut_StatusTool!M238</f>
        <v/>
      </c>
      <c r="Y244" s="44" t="str">
        <f>Nut_StatusTool!N238</f>
        <v/>
      </c>
    </row>
    <row r="245" spans="1:25">
      <c r="A245" s="182" t="str">
        <f t="array" ref="A245">IF(ROWS(A$13:A245)&gt;$S$5,"",INDEX(Q$13:Q$512,SMALL(IF(($W$13:$W$512=$W$6)+(($W$13:$W$512=$W$7)+(($W$13:$W$512=$W$8)+(($X$13:$X$512=$X$6)+(($X$13:$X$512=$X$7)+(($Y$13:$Y$512=$Y$6)+(($Y$13:$Y$512=$Y$7)+(($Y$13:$Y$512=$Z$6)+(($Y$13:$Y$512=$Z$7))))))))),ROW($A$13:$A$512)-ROW($A$13)+1),ROWS(A$13:A245))))</f>
        <v/>
      </c>
      <c r="B245" s="290" t="str">
        <f t="array" ref="B245">IF(ROWS(B$13:B245)&gt;$S$5,"",INDEX(R$13:R$512,SMALL(IF(($W$13:$W$512=$W$6)+(($W$13:$W$512=$W$7)+(($W$13:$W$512=$W$8)+(($X$13:$X$512=$X$6)+(($X$13:$X$512=$X$7)+(($Y$13:$Y$512=$Y$6)+(($Y$13:$Y$512=$Y$7)+(($Y$13:$Y$512=$Z$6)+(($Y$13:$Y$512=$Z$7))))))))),ROW($A$13:$A$512)-ROW($A$13)+1),ROWS(B$13:B245))))</f>
        <v/>
      </c>
      <c r="C245" s="290" t="str">
        <f t="array" ref="C245">IF(ROWS(C$13:C245)&gt;$S$5,"",INDEX(S$13:S$512,SMALL(IF(($W$13:$W$512=$W$6)+(($W$13:$W$512=$W$7)+(($W$13:$W$512=$W$8)+(($X$13:$X$512=$X$6)+(($X$13:$X$512=$X$7)+(($Y$13:$Y$512=$Y$6)+(($Y$13:$Y$512=$Y$7)+(($Y$13:$Y$512=$Z$6)+(($Y$13:$Y$512=$Z$7))))))))),ROW($A$13:$A$512)-ROW($A$13)+1),ROWS(C$13:C245))))</f>
        <v/>
      </c>
      <c r="D245" s="316" t="str">
        <f t="array" ref="D245">IF(ROWS(D$13:D245)&gt;$S$5,"",INDEX(T$13:T$512,SMALL(IF(($W$13:$W$512=$W$6)+(($W$13:$W$512=$W$7)+(($W$13:$W$512=$W$8)+(($X$13:$X$512=$X$6)+(($X$13:$X$512=$X$7)+(($Y$13:$Y$512=$Y$6)+(($Y$13:$Y$512=$Y$7)+(($Y$13:$Y$512=$Z$6)+(($Y$13:$Y$512=$Z$7))))))))),ROW($A$13:$A$512)-ROW($A$13)+1),ROWS(D$13:D245))))</f>
        <v/>
      </c>
      <c r="E245" s="182" t="str">
        <f t="array" ref="E245">IF(ROWS(E$13:E245)&gt;$S$5,"",INDEX(U$13:U$512,SMALL(IF(($W$13:$W$512=$W$6)+(($W$13:$W$512=$W$7)+(($W$13:$W$512=$W$8)+(($X$13:$X$512=$X$6)+(($X$13:$X$512=$X$7)+(($Y$13:$Y$512=$Y$6)+(($Y$13:$Y$512=$Y$7)+(($Y$13:$Y$512=$Z$6)+(($Y$13:$Y$512=$Z$7))))))))),ROW($A$13:$A$512)-ROW($A$13)+1),ROWS(E$13:E245))))</f>
        <v/>
      </c>
      <c r="F245" s="182" t="str">
        <f t="array" ref="F245">IF(ROWS(F$13:F245)&gt;$S$5,"",INDEX(V$13:V$512,SMALL(IF(($W$13:$W$512=$W$6)+(($W$13:$W$512=$W$7)+(($W$13:$W$512=$W$8)+(($X$13:$X$512=$X$6)+(($X$13:$X$512=$X$7)+(($Y$13:$Y$512=$Y$6)+(($Y$13:$Y$512=$Y$7)+(($Y$13:$Y$512=$Z$6)+(($Y$13:$Y$512=$Z$7))))))))),ROW($A$13:$A$512)-ROW($A$13)+1),ROWS(F$13:F245))))</f>
        <v/>
      </c>
      <c r="G245" s="351" t="str">
        <f t="array" ref="G245">IF(ROWS(G$13:G245)&gt;$S$5,"",INDEX(W$13:W$512,SMALL(IF(($W$13:$W$512=$W$6)+(($W$13:$W$512=$W$7)+(($W$13:$W$512=$W$8)+(($X$13:$X$512=$X$6)+(($X$13:$X$512=$X$7)+(($Y$13:$Y$512=$Y$6)+(($Y$13:$Y$512=$Y$7)+(($Y$13:$Y$512=$Z$6)+(($Y$13:$Y$512=$Z$7))))))))),ROW($A$13:$A$512)-ROW($A$13)+1),ROWS(G$13:G245))))</f>
        <v/>
      </c>
      <c r="H245" s="351" t="str">
        <f t="array" ref="H245">IF(ROWS(H$13:H245)&gt;$S$5,"",INDEX(X$13:X$512,SMALL(IF(($W$13:$W$512=$W$6)+(($W$13:$W$512=$W$7)+(($W$13:$W$512=$W$8)+(($X$13:$X$512=$X$6)+(($X$13:$X$512=$X$7)+(($Y$13:$Y$512=$Y$6)+(($Y$13:$Y$512=$Y$7)+(($Y$13:$Y$512=$Z$6)+(($Y$13:$Y$512=$Z$7))))))))),ROW($A$13:$A$512)-ROW($A$13)+1),ROWS(H$13:H245))))</f>
        <v/>
      </c>
      <c r="I245" s="351" t="str">
        <f t="array" ref="I245">IF(ROWS(I$13:I245)&gt;$S$5,"",INDEX(Y$13:Y$512,SMALL(IF(($W$13:$W$512=$W$6)+(($W$13:$W$512=$W$7)+(($W$13:$W$512=$W$8)+(($X$13:$X$512=$X$6)+(($X$13:$X$512=$X$7)+(($Y$13:$Y$512=$Y$6)+(($Y$13:$Y$512=$Y$7)+(($Y$13:$Y$512=$Z$6)+(($Y$13:$Y$512=$Z$7))))))))),ROW($A$13:$A$512)-ROW($A$13)+1),ROWS(I$13:I245))))</f>
        <v/>
      </c>
      <c r="J245" s="136"/>
      <c r="Q245" s="44">
        <f>Nut_StatusTool!A239</f>
        <v>233</v>
      </c>
      <c r="R245" s="44">
        <f>Nut_StatusTool!B239</f>
        <v>0</v>
      </c>
      <c r="S245" s="44">
        <f>Nut_StatusTool!C239</f>
        <v>0</v>
      </c>
      <c r="T245" s="44">
        <f>Nut_StatusTool!D239</f>
        <v>0</v>
      </c>
      <c r="U245" s="44">
        <f>Nut_StatusTool!F239</f>
        <v>0</v>
      </c>
      <c r="V245" s="285" t="str">
        <f>Nut_StatusTool!K239</f>
        <v/>
      </c>
      <c r="W245" s="44" t="str">
        <f>Nut_StatusTool!L239</f>
        <v/>
      </c>
      <c r="X245" s="44" t="str">
        <f>Nut_StatusTool!M239</f>
        <v/>
      </c>
      <c r="Y245" s="44" t="str">
        <f>Nut_StatusTool!N239</f>
        <v/>
      </c>
    </row>
    <row r="246" spans="1:25">
      <c r="A246" s="182" t="str">
        <f t="array" ref="A246">IF(ROWS(A$13:A246)&gt;$S$5,"",INDEX(Q$13:Q$512,SMALL(IF(($W$13:$W$512=$W$6)+(($W$13:$W$512=$W$7)+(($W$13:$W$512=$W$8)+(($X$13:$X$512=$X$6)+(($X$13:$X$512=$X$7)+(($Y$13:$Y$512=$Y$6)+(($Y$13:$Y$512=$Y$7)+(($Y$13:$Y$512=$Z$6)+(($Y$13:$Y$512=$Z$7))))))))),ROW($A$13:$A$512)-ROW($A$13)+1),ROWS(A$13:A246))))</f>
        <v/>
      </c>
      <c r="B246" s="290" t="str">
        <f t="array" ref="B246">IF(ROWS(B$13:B246)&gt;$S$5,"",INDEX(R$13:R$512,SMALL(IF(($W$13:$W$512=$W$6)+(($W$13:$W$512=$W$7)+(($W$13:$W$512=$W$8)+(($X$13:$X$512=$X$6)+(($X$13:$X$512=$X$7)+(($Y$13:$Y$512=$Y$6)+(($Y$13:$Y$512=$Y$7)+(($Y$13:$Y$512=$Z$6)+(($Y$13:$Y$512=$Z$7))))))))),ROW($A$13:$A$512)-ROW($A$13)+1),ROWS(B$13:B246))))</f>
        <v/>
      </c>
      <c r="C246" s="290" t="str">
        <f t="array" ref="C246">IF(ROWS(C$13:C246)&gt;$S$5,"",INDEX(S$13:S$512,SMALL(IF(($W$13:$W$512=$W$6)+(($W$13:$W$512=$W$7)+(($W$13:$W$512=$W$8)+(($X$13:$X$512=$X$6)+(($X$13:$X$512=$X$7)+(($Y$13:$Y$512=$Y$6)+(($Y$13:$Y$512=$Y$7)+(($Y$13:$Y$512=$Z$6)+(($Y$13:$Y$512=$Z$7))))))))),ROW($A$13:$A$512)-ROW($A$13)+1),ROWS(C$13:C246))))</f>
        <v/>
      </c>
      <c r="D246" s="316" t="str">
        <f t="array" ref="D246">IF(ROWS(D$13:D246)&gt;$S$5,"",INDEX(T$13:T$512,SMALL(IF(($W$13:$W$512=$W$6)+(($W$13:$W$512=$W$7)+(($W$13:$W$512=$W$8)+(($X$13:$X$512=$X$6)+(($X$13:$X$512=$X$7)+(($Y$13:$Y$512=$Y$6)+(($Y$13:$Y$512=$Y$7)+(($Y$13:$Y$512=$Z$6)+(($Y$13:$Y$512=$Z$7))))))))),ROW($A$13:$A$512)-ROW($A$13)+1),ROWS(D$13:D246))))</f>
        <v/>
      </c>
      <c r="E246" s="182" t="str">
        <f t="array" ref="E246">IF(ROWS(E$13:E246)&gt;$S$5,"",INDEX(U$13:U$512,SMALL(IF(($W$13:$W$512=$W$6)+(($W$13:$W$512=$W$7)+(($W$13:$W$512=$W$8)+(($X$13:$X$512=$X$6)+(($X$13:$X$512=$X$7)+(($Y$13:$Y$512=$Y$6)+(($Y$13:$Y$512=$Y$7)+(($Y$13:$Y$512=$Z$6)+(($Y$13:$Y$512=$Z$7))))))))),ROW($A$13:$A$512)-ROW($A$13)+1),ROWS(E$13:E246))))</f>
        <v/>
      </c>
      <c r="F246" s="182" t="str">
        <f t="array" ref="F246">IF(ROWS(F$13:F246)&gt;$S$5,"",INDEX(V$13:V$512,SMALL(IF(($W$13:$W$512=$W$6)+(($W$13:$W$512=$W$7)+(($W$13:$W$512=$W$8)+(($X$13:$X$512=$X$6)+(($X$13:$X$512=$X$7)+(($Y$13:$Y$512=$Y$6)+(($Y$13:$Y$512=$Y$7)+(($Y$13:$Y$512=$Z$6)+(($Y$13:$Y$512=$Z$7))))))))),ROW($A$13:$A$512)-ROW($A$13)+1),ROWS(F$13:F246))))</f>
        <v/>
      </c>
      <c r="G246" s="351" t="str">
        <f t="array" ref="G246">IF(ROWS(G$13:G246)&gt;$S$5,"",INDEX(W$13:W$512,SMALL(IF(($W$13:$W$512=$W$6)+(($W$13:$W$512=$W$7)+(($W$13:$W$512=$W$8)+(($X$13:$X$512=$X$6)+(($X$13:$X$512=$X$7)+(($Y$13:$Y$512=$Y$6)+(($Y$13:$Y$512=$Y$7)+(($Y$13:$Y$512=$Z$6)+(($Y$13:$Y$512=$Z$7))))))))),ROW($A$13:$A$512)-ROW($A$13)+1),ROWS(G$13:G246))))</f>
        <v/>
      </c>
      <c r="H246" s="351" t="str">
        <f t="array" ref="H246">IF(ROWS(H$13:H246)&gt;$S$5,"",INDEX(X$13:X$512,SMALL(IF(($W$13:$W$512=$W$6)+(($W$13:$W$512=$W$7)+(($W$13:$W$512=$W$8)+(($X$13:$X$512=$X$6)+(($X$13:$X$512=$X$7)+(($Y$13:$Y$512=$Y$6)+(($Y$13:$Y$512=$Y$7)+(($Y$13:$Y$512=$Z$6)+(($Y$13:$Y$512=$Z$7))))))))),ROW($A$13:$A$512)-ROW($A$13)+1),ROWS(H$13:H246))))</f>
        <v/>
      </c>
      <c r="I246" s="351" t="str">
        <f t="array" ref="I246">IF(ROWS(I$13:I246)&gt;$S$5,"",INDEX(Y$13:Y$512,SMALL(IF(($W$13:$W$512=$W$6)+(($W$13:$W$512=$W$7)+(($W$13:$W$512=$W$8)+(($X$13:$X$512=$X$6)+(($X$13:$X$512=$X$7)+(($Y$13:$Y$512=$Y$6)+(($Y$13:$Y$512=$Y$7)+(($Y$13:$Y$512=$Z$6)+(($Y$13:$Y$512=$Z$7))))))))),ROW($A$13:$A$512)-ROW($A$13)+1),ROWS(I$13:I246))))</f>
        <v/>
      </c>
      <c r="J246" s="136"/>
      <c r="Q246" s="44">
        <f>Nut_StatusTool!A240</f>
        <v>234</v>
      </c>
      <c r="R246" s="44">
        <f>Nut_StatusTool!B240</f>
        <v>0</v>
      </c>
      <c r="S246" s="44">
        <f>Nut_StatusTool!C240</f>
        <v>0</v>
      </c>
      <c r="T246" s="44">
        <f>Nut_StatusTool!D240</f>
        <v>0</v>
      </c>
      <c r="U246" s="44">
        <f>Nut_StatusTool!F240</f>
        <v>0</v>
      </c>
      <c r="V246" s="285" t="str">
        <f>Nut_StatusTool!K240</f>
        <v/>
      </c>
      <c r="W246" s="44" t="str">
        <f>Nut_StatusTool!L240</f>
        <v/>
      </c>
      <c r="X246" s="44" t="str">
        <f>Nut_StatusTool!M240</f>
        <v/>
      </c>
      <c r="Y246" s="44" t="str">
        <f>Nut_StatusTool!N240</f>
        <v/>
      </c>
    </row>
    <row r="247" spans="1:25">
      <c r="A247" s="182" t="str">
        <f t="array" ref="A247">IF(ROWS(A$13:A247)&gt;$S$5,"",INDEX(Q$13:Q$512,SMALL(IF(($W$13:$W$512=$W$6)+(($W$13:$W$512=$W$7)+(($W$13:$W$512=$W$8)+(($X$13:$X$512=$X$6)+(($X$13:$X$512=$X$7)+(($Y$13:$Y$512=$Y$6)+(($Y$13:$Y$512=$Y$7)+(($Y$13:$Y$512=$Z$6)+(($Y$13:$Y$512=$Z$7))))))))),ROW($A$13:$A$512)-ROW($A$13)+1),ROWS(A$13:A247))))</f>
        <v/>
      </c>
      <c r="B247" s="290" t="str">
        <f t="array" ref="B247">IF(ROWS(B$13:B247)&gt;$S$5,"",INDEX(R$13:R$512,SMALL(IF(($W$13:$W$512=$W$6)+(($W$13:$W$512=$W$7)+(($W$13:$W$512=$W$8)+(($X$13:$X$512=$X$6)+(($X$13:$X$512=$X$7)+(($Y$13:$Y$512=$Y$6)+(($Y$13:$Y$512=$Y$7)+(($Y$13:$Y$512=$Z$6)+(($Y$13:$Y$512=$Z$7))))))))),ROW($A$13:$A$512)-ROW($A$13)+1),ROWS(B$13:B247))))</f>
        <v/>
      </c>
      <c r="C247" s="290" t="str">
        <f t="array" ref="C247">IF(ROWS(C$13:C247)&gt;$S$5,"",INDEX(S$13:S$512,SMALL(IF(($W$13:$W$512=$W$6)+(($W$13:$W$512=$W$7)+(($W$13:$W$512=$W$8)+(($X$13:$X$512=$X$6)+(($X$13:$X$512=$X$7)+(($Y$13:$Y$512=$Y$6)+(($Y$13:$Y$512=$Y$7)+(($Y$13:$Y$512=$Z$6)+(($Y$13:$Y$512=$Z$7))))))))),ROW($A$13:$A$512)-ROW($A$13)+1),ROWS(C$13:C247))))</f>
        <v/>
      </c>
      <c r="D247" s="316" t="str">
        <f t="array" ref="D247">IF(ROWS(D$13:D247)&gt;$S$5,"",INDEX(T$13:T$512,SMALL(IF(($W$13:$W$512=$W$6)+(($W$13:$W$512=$W$7)+(($W$13:$W$512=$W$8)+(($X$13:$X$512=$X$6)+(($X$13:$X$512=$X$7)+(($Y$13:$Y$512=$Y$6)+(($Y$13:$Y$512=$Y$7)+(($Y$13:$Y$512=$Z$6)+(($Y$13:$Y$512=$Z$7))))))))),ROW($A$13:$A$512)-ROW($A$13)+1),ROWS(D$13:D247))))</f>
        <v/>
      </c>
      <c r="E247" s="182" t="str">
        <f t="array" ref="E247">IF(ROWS(E$13:E247)&gt;$S$5,"",INDEX(U$13:U$512,SMALL(IF(($W$13:$W$512=$W$6)+(($W$13:$W$512=$W$7)+(($W$13:$W$512=$W$8)+(($X$13:$X$512=$X$6)+(($X$13:$X$512=$X$7)+(($Y$13:$Y$512=$Y$6)+(($Y$13:$Y$512=$Y$7)+(($Y$13:$Y$512=$Z$6)+(($Y$13:$Y$512=$Z$7))))))))),ROW($A$13:$A$512)-ROW($A$13)+1),ROWS(E$13:E247))))</f>
        <v/>
      </c>
      <c r="F247" s="182" t="str">
        <f t="array" ref="F247">IF(ROWS(F$13:F247)&gt;$S$5,"",INDEX(V$13:V$512,SMALL(IF(($W$13:$W$512=$W$6)+(($W$13:$W$512=$W$7)+(($W$13:$W$512=$W$8)+(($X$13:$X$512=$X$6)+(($X$13:$X$512=$X$7)+(($Y$13:$Y$512=$Y$6)+(($Y$13:$Y$512=$Y$7)+(($Y$13:$Y$512=$Z$6)+(($Y$13:$Y$512=$Z$7))))))))),ROW($A$13:$A$512)-ROW($A$13)+1),ROWS(F$13:F247))))</f>
        <v/>
      </c>
      <c r="G247" s="351" t="str">
        <f t="array" ref="G247">IF(ROWS(G$13:G247)&gt;$S$5,"",INDEX(W$13:W$512,SMALL(IF(($W$13:$W$512=$W$6)+(($W$13:$W$512=$W$7)+(($W$13:$W$512=$W$8)+(($X$13:$X$512=$X$6)+(($X$13:$X$512=$X$7)+(($Y$13:$Y$512=$Y$6)+(($Y$13:$Y$512=$Y$7)+(($Y$13:$Y$512=$Z$6)+(($Y$13:$Y$512=$Z$7))))))))),ROW($A$13:$A$512)-ROW($A$13)+1),ROWS(G$13:G247))))</f>
        <v/>
      </c>
      <c r="H247" s="351" t="str">
        <f t="array" ref="H247">IF(ROWS(H$13:H247)&gt;$S$5,"",INDEX(X$13:X$512,SMALL(IF(($W$13:$W$512=$W$6)+(($W$13:$W$512=$W$7)+(($W$13:$W$512=$W$8)+(($X$13:$X$512=$X$6)+(($X$13:$X$512=$X$7)+(($Y$13:$Y$512=$Y$6)+(($Y$13:$Y$512=$Y$7)+(($Y$13:$Y$512=$Z$6)+(($Y$13:$Y$512=$Z$7))))))))),ROW($A$13:$A$512)-ROW($A$13)+1),ROWS(H$13:H247))))</f>
        <v/>
      </c>
      <c r="I247" s="351" t="str">
        <f t="array" ref="I247">IF(ROWS(I$13:I247)&gt;$S$5,"",INDEX(Y$13:Y$512,SMALL(IF(($W$13:$W$512=$W$6)+(($W$13:$W$512=$W$7)+(($W$13:$W$512=$W$8)+(($X$13:$X$512=$X$6)+(($X$13:$X$512=$X$7)+(($Y$13:$Y$512=$Y$6)+(($Y$13:$Y$512=$Y$7)+(($Y$13:$Y$512=$Z$6)+(($Y$13:$Y$512=$Z$7))))))))),ROW($A$13:$A$512)-ROW($A$13)+1),ROWS(I$13:I247))))</f>
        <v/>
      </c>
      <c r="J247" s="136"/>
      <c r="Q247" s="44">
        <f>Nut_StatusTool!A241</f>
        <v>235</v>
      </c>
      <c r="R247" s="44">
        <f>Nut_StatusTool!B241</f>
        <v>0</v>
      </c>
      <c r="S247" s="44">
        <f>Nut_StatusTool!C241</f>
        <v>0</v>
      </c>
      <c r="T247" s="44">
        <f>Nut_StatusTool!D241</f>
        <v>0</v>
      </c>
      <c r="U247" s="44">
        <f>Nut_StatusTool!F241</f>
        <v>0</v>
      </c>
      <c r="V247" s="285" t="str">
        <f>Nut_StatusTool!K241</f>
        <v/>
      </c>
      <c r="W247" s="44" t="str">
        <f>Nut_StatusTool!L241</f>
        <v/>
      </c>
      <c r="X247" s="44" t="str">
        <f>Nut_StatusTool!M241</f>
        <v/>
      </c>
      <c r="Y247" s="44" t="str">
        <f>Nut_StatusTool!N241</f>
        <v/>
      </c>
    </row>
    <row r="248" spans="1:25">
      <c r="A248" s="182" t="str">
        <f t="array" ref="A248">IF(ROWS(A$13:A248)&gt;$S$5,"",INDEX(Q$13:Q$512,SMALL(IF(($W$13:$W$512=$W$6)+(($W$13:$W$512=$W$7)+(($W$13:$W$512=$W$8)+(($X$13:$X$512=$X$6)+(($X$13:$X$512=$X$7)+(($Y$13:$Y$512=$Y$6)+(($Y$13:$Y$512=$Y$7)+(($Y$13:$Y$512=$Z$6)+(($Y$13:$Y$512=$Z$7))))))))),ROW($A$13:$A$512)-ROW($A$13)+1),ROWS(A$13:A248))))</f>
        <v/>
      </c>
      <c r="B248" s="290" t="str">
        <f t="array" ref="B248">IF(ROWS(B$13:B248)&gt;$S$5,"",INDEX(R$13:R$512,SMALL(IF(($W$13:$W$512=$W$6)+(($W$13:$W$512=$W$7)+(($W$13:$W$512=$W$8)+(($X$13:$X$512=$X$6)+(($X$13:$X$512=$X$7)+(($Y$13:$Y$512=$Y$6)+(($Y$13:$Y$512=$Y$7)+(($Y$13:$Y$512=$Z$6)+(($Y$13:$Y$512=$Z$7))))))))),ROW($A$13:$A$512)-ROW($A$13)+1),ROWS(B$13:B248))))</f>
        <v/>
      </c>
      <c r="C248" s="290" t="str">
        <f t="array" ref="C248">IF(ROWS(C$13:C248)&gt;$S$5,"",INDEX(S$13:S$512,SMALL(IF(($W$13:$W$512=$W$6)+(($W$13:$W$512=$W$7)+(($W$13:$W$512=$W$8)+(($X$13:$X$512=$X$6)+(($X$13:$X$512=$X$7)+(($Y$13:$Y$512=$Y$6)+(($Y$13:$Y$512=$Y$7)+(($Y$13:$Y$512=$Z$6)+(($Y$13:$Y$512=$Z$7))))))))),ROW($A$13:$A$512)-ROW($A$13)+1),ROWS(C$13:C248))))</f>
        <v/>
      </c>
      <c r="D248" s="316" t="str">
        <f t="array" ref="D248">IF(ROWS(D$13:D248)&gt;$S$5,"",INDEX(T$13:T$512,SMALL(IF(($W$13:$W$512=$W$6)+(($W$13:$W$512=$W$7)+(($W$13:$W$512=$W$8)+(($X$13:$X$512=$X$6)+(($X$13:$X$512=$X$7)+(($Y$13:$Y$512=$Y$6)+(($Y$13:$Y$512=$Y$7)+(($Y$13:$Y$512=$Z$6)+(($Y$13:$Y$512=$Z$7))))))))),ROW($A$13:$A$512)-ROW($A$13)+1),ROWS(D$13:D248))))</f>
        <v/>
      </c>
      <c r="E248" s="182" t="str">
        <f t="array" ref="E248">IF(ROWS(E$13:E248)&gt;$S$5,"",INDEX(U$13:U$512,SMALL(IF(($W$13:$W$512=$W$6)+(($W$13:$W$512=$W$7)+(($W$13:$W$512=$W$8)+(($X$13:$X$512=$X$6)+(($X$13:$X$512=$X$7)+(($Y$13:$Y$512=$Y$6)+(($Y$13:$Y$512=$Y$7)+(($Y$13:$Y$512=$Z$6)+(($Y$13:$Y$512=$Z$7))))))))),ROW($A$13:$A$512)-ROW($A$13)+1),ROWS(E$13:E248))))</f>
        <v/>
      </c>
      <c r="F248" s="182" t="str">
        <f t="array" ref="F248">IF(ROWS(F$13:F248)&gt;$S$5,"",INDEX(V$13:V$512,SMALL(IF(($W$13:$W$512=$W$6)+(($W$13:$W$512=$W$7)+(($W$13:$W$512=$W$8)+(($X$13:$X$512=$X$6)+(($X$13:$X$512=$X$7)+(($Y$13:$Y$512=$Y$6)+(($Y$13:$Y$512=$Y$7)+(($Y$13:$Y$512=$Z$6)+(($Y$13:$Y$512=$Z$7))))))))),ROW($A$13:$A$512)-ROW($A$13)+1),ROWS(F$13:F248))))</f>
        <v/>
      </c>
      <c r="G248" s="351" t="str">
        <f t="array" ref="G248">IF(ROWS(G$13:G248)&gt;$S$5,"",INDEX(W$13:W$512,SMALL(IF(($W$13:$W$512=$W$6)+(($W$13:$W$512=$W$7)+(($W$13:$W$512=$W$8)+(($X$13:$X$512=$X$6)+(($X$13:$X$512=$X$7)+(($Y$13:$Y$512=$Y$6)+(($Y$13:$Y$512=$Y$7)+(($Y$13:$Y$512=$Z$6)+(($Y$13:$Y$512=$Z$7))))))))),ROW($A$13:$A$512)-ROW($A$13)+1),ROWS(G$13:G248))))</f>
        <v/>
      </c>
      <c r="H248" s="351" t="str">
        <f t="array" ref="H248">IF(ROWS(H$13:H248)&gt;$S$5,"",INDEX(X$13:X$512,SMALL(IF(($W$13:$W$512=$W$6)+(($W$13:$W$512=$W$7)+(($W$13:$W$512=$W$8)+(($X$13:$X$512=$X$6)+(($X$13:$X$512=$X$7)+(($Y$13:$Y$512=$Y$6)+(($Y$13:$Y$512=$Y$7)+(($Y$13:$Y$512=$Z$6)+(($Y$13:$Y$512=$Z$7))))))))),ROW($A$13:$A$512)-ROW($A$13)+1),ROWS(H$13:H248))))</f>
        <v/>
      </c>
      <c r="I248" s="351" t="str">
        <f t="array" ref="I248">IF(ROWS(I$13:I248)&gt;$S$5,"",INDEX(Y$13:Y$512,SMALL(IF(($W$13:$W$512=$W$6)+(($W$13:$W$512=$W$7)+(($W$13:$W$512=$W$8)+(($X$13:$X$512=$X$6)+(($X$13:$X$512=$X$7)+(($Y$13:$Y$512=$Y$6)+(($Y$13:$Y$512=$Y$7)+(($Y$13:$Y$512=$Z$6)+(($Y$13:$Y$512=$Z$7))))))))),ROW($A$13:$A$512)-ROW($A$13)+1),ROWS(I$13:I248))))</f>
        <v/>
      </c>
      <c r="J248" s="136"/>
      <c r="Q248" s="44">
        <f>Nut_StatusTool!A242</f>
        <v>236</v>
      </c>
      <c r="R248" s="44">
        <f>Nut_StatusTool!B242</f>
        <v>0</v>
      </c>
      <c r="S248" s="44">
        <f>Nut_StatusTool!C242</f>
        <v>0</v>
      </c>
      <c r="T248" s="44">
        <f>Nut_StatusTool!D242</f>
        <v>0</v>
      </c>
      <c r="U248" s="44">
        <f>Nut_StatusTool!F242</f>
        <v>0</v>
      </c>
      <c r="V248" s="285" t="str">
        <f>Nut_StatusTool!K242</f>
        <v/>
      </c>
      <c r="W248" s="44" t="str">
        <f>Nut_StatusTool!L242</f>
        <v/>
      </c>
      <c r="X248" s="44" t="str">
        <f>Nut_StatusTool!M242</f>
        <v/>
      </c>
      <c r="Y248" s="44" t="str">
        <f>Nut_StatusTool!N242</f>
        <v/>
      </c>
    </row>
    <row r="249" spans="1:25">
      <c r="A249" s="182" t="str">
        <f t="array" ref="A249">IF(ROWS(A$13:A249)&gt;$S$5,"",INDEX(Q$13:Q$512,SMALL(IF(($W$13:$W$512=$W$6)+(($W$13:$W$512=$W$7)+(($W$13:$W$512=$W$8)+(($X$13:$X$512=$X$6)+(($X$13:$X$512=$X$7)+(($Y$13:$Y$512=$Y$6)+(($Y$13:$Y$512=$Y$7)+(($Y$13:$Y$512=$Z$6)+(($Y$13:$Y$512=$Z$7))))))))),ROW($A$13:$A$512)-ROW($A$13)+1),ROWS(A$13:A249))))</f>
        <v/>
      </c>
      <c r="B249" s="290" t="str">
        <f t="array" ref="B249">IF(ROWS(B$13:B249)&gt;$S$5,"",INDEX(R$13:R$512,SMALL(IF(($W$13:$W$512=$W$6)+(($W$13:$W$512=$W$7)+(($W$13:$W$512=$W$8)+(($X$13:$X$512=$X$6)+(($X$13:$X$512=$X$7)+(($Y$13:$Y$512=$Y$6)+(($Y$13:$Y$512=$Y$7)+(($Y$13:$Y$512=$Z$6)+(($Y$13:$Y$512=$Z$7))))))))),ROW($A$13:$A$512)-ROW($A$13)+1),ROWS(B$13:B249))))</f>
        <v/>
      </c>
      <c r="C249" s="290" t="str">
        <f t="array" ref="C249">IF(ROWS(C$13:C249)&gt;$S$5,"",INDEX(S$13:S$512,SMALL(IF(($W$13:$W$512=$W$6)+(($W$13:$W$512=$W$7)+(($W$13:$W$512=$W$8)+(($X$13:$X$512=$X$6)+(($X$13:$X$512=$X$7)+(($Y$13:$Y$512=$Y$6)+(($Y$13:$Y$512=$Y$7)+(($Y$13:$Y$512=$Z$6)+(($Y$13:$Y$512=$Z$7))))))))),ROW($A$13:$A$512)-ROW($A$13)+1),ROWS(C$13:C249))))</f>
        <v/>
      </c>
      <c r="D249" s="316" t="str">
        <f t="array" ref="D249">IF(ROWS(D$13:D249)&gt;$S$5,"",INDEX(T$13:T$512,SMALL(IF(($W$13:$W$512=$W$6)+(($W$13:$W$512=$W$7)+(($W$13:$W$512=$W$8)+(($X$13:$X$512=$X$6)+(($X$13:$X$512=$X$7)+(($Y$13:$Y$512=$Y$6)+(($Y$13:$Y$512=$Y$7)+(($Y$13:$Y$512=$Z$6)+(($Y$13:$Y$512=$Z$7))))))))),ROW($A$13:$A$512)-ROW($A$13)+1),ROWS(D$13:D249))))</f>
        <v/>
      </c>
      <c r="E249" s="182" t="str">
        <f t="array" ref="E249">IF(ROWS(E$13:E249)&gt;$S$5,"",INDEX(U$13:U$512,SMALL(IF(($W$13:$W$512=$W$6)+(($W$13:$W$512=$W$7)+(($W$13:$W$512=$W$8)+(($X$13:$X$512=$X$6)+(($X$13:$X$512=$X$7)+(($Y$13:$Y$512=$Y$6)+(($Y$13:$Y$512=$Y$7)+(($Y$13:$Y$512=$Z$6)+(($Y$13:$Y$512=$Z$7))))))))),ROW($A$13:$A$512)-ROW($A$13)+1),ROWS(E$13:E249))))</f>
        <v/>
      </c>
      <c r="F249" s="182" t="str">
        <f t="array" ref="F249">IF(ROWS(F$13:F249)&gt;$S$5,"",INDEX(V$13:V$512,SMALL(IF(($W$13:$W$512=$W$6)+(($W$13:$W$512=$W$7)+(($W$13:$W$512=$W$8)+(($X$13:$X$512=$X$6)+(($X$13:$X$512=$X$7)+(($Y$13:$Y$512=$Y$6)+(($Y$13:$Y$512=$Y$7)+(($Y$13:$Y$512=$Z$6)+(($Y$13:$Y$512=$Z$7))))))))),ROW($A$13:$A$512)-ROW($A$13)+1),ROWS(F$13:F249))))</f>
        <v/>
      </c>
      <c r="G249" s="351" t="str">
        <f t="array" ref="G249">IF(ROWS(G$13:G249)&gt;$S$5,"",INDEX(W$13:W$512,SMALL(IF(($W$13:$W$512=$W$6)+(($W$13:$W$512=$W$7)+(($W$13:$W$512=$W$8)+(($X$13:$X$512=$X$6)+(($X$13:$X$512=$X$7)+(($Y$13:$Y$512=$Y$6)+(($Y$13:$Y$512=$Y$7)+(($Y$13:$Y$512=$Z$6)+(($Y$13:$Y$512=$Z$7))))))))),ROW($A$13:$A$512)-ROW($A$13)+1),ROWS(G$13:G249))))</f>
        <v/>
      </c>
      <c r="H249" s="351" t="str">
        <f t="array" ref="H249">IF(ROWS(H$13:H249)&gt;$S$5,"",INDEX(X$13:X$512,SMALL(IF(($W$13:$W$512=$W$6)+(($W$13:$W$512=$W$7)+(($W$13:$W$512=$W$8)+(($X$13:$X$512=$X$6)+(($X$13:$X$512=$X$7)+(($Y$13:$Y$512=$Y$6)+(($Y$13:$Y$512=$Y$7)+(($Y$13:$Y$512=$Z$6)+(($Y$13:$Y$512=$Z$7))))))))),ROW($A$13:$A$512)-ROW($A$13)+1),ROWS(H$13:H249))))</f>
        <v/>
      </c>
      <c r="I249" s="351" t="str">
        <f t="array" ref="I249">IF(ROWS(I$13:I249)&gt;$S$5,"",INDEX(Y$13:Y$512,SMALL(IF(($W$13:$W$512=$W$6)+(($W$13:$W$512=$W$7)+(($W$13:$W$512=$W$8)+(($X$13:$X$512=$X$6)+(($X$13:$X$512=$X$7)+(($Y$13:$Y$512=$Y$6)+(($Y$13:$Y$512=$Y$7)+(($Y$13:$Y$512=$Z$6)+(($Y$13:$Y$512=$Z$7))))))))),ROW($A$13:$A$512)-ROW($A$13)+1),ROWS(I$13:I249))))</f>
        <v/>
      </c>
      <c r="J249" s="136"/>
      <c r="Q249" s="44">
        <f>Nut_StatusTool!A243</f>
        <v>237</v>
      </c>
      <c r="R249" s="44">
        <f>Nut_StatusTool!B243</f>
        <v>0</v>
      </c>
      <c r="S249" s="44">
        <f>Nut_StatusTool!C243</f>
        <v>0</v>
      </c>
      <c r="T249" s="44">
        <f>Nut_StatusTool!D243</f>
        <v>0</v>
      </c>
      <c r="U249" s="44">
        <f>Nut_StatusTool!F243</f>
        <v>0</v>
      </c>
      <c r="V249" s="285" t="str">
        <f>Nut_StatusTool!K243</f>
        <v/>
      </c>
      <c r="W249" s="44" t="str">
        <f>Nut_StatusTool!L243</f>
        <v/>
      </c>
      <c r="X249" s="44" t="str">
        <f>Nut_StatusTool!M243</f>
        <v/>
      </c>
      <c r="Y249" s="44" t="str">
        <f>Nut_StatusTool!N243</f>
        <v/>
      </c>
    </row>
    <row r="250" spans="1:25">
      <c r="A250" s="182" t="str">
        <f t="array" ref="A250">IF(ROWS(A$13:A250)&gt;$S$5,"",INDEX(Q$13:Q$512,SMALL(IF(($W$13:$W$512=$W$6)+(($W$13:$W$512=$W$7)+(($W$13:$W$512=$W$8)+(($X$13:$X$512=$X$6)+(($X$13:$X$512=$X$7)+(($Y$13:$Y$512=$Y$6)+(($Y$13:$Y$512=$Y$7)+(($Y$13:$Y$512=$Z$6)+(($Y$13:$Y$512=$Z$7))))))))),ROW($A$13:$A$512)-ROW($A$13)+1),ROWS(A$13:A250))))</f>
        <v/>
      </c>
      <c r="B250" s="290" t="str">
        <f t="array" ref="B250">IF(ROWS(B$13:B250)&gt;$S$5,"",INDEX(R$13:R$512,SMALL(IF(($W$13:$W$512=$W$6)+(($W$13:$W$512=$W$7)+(($W$13:$W$512=$W$8)+(($X$13:$X$512=$X$6)+(($X$13:$X$512=$X$7)+(($Y$13:$Y$512=$Y$6)+(($Y$13:$Y$512=$Y$7)+(($Y$13:$Y$512=$Z$6)+(($Y$13:$Y$512=$Z$7))))))))),ROW($A$13:$A$512)-ROW($A$13)+1),ROWS(B$13:B250))))</f>
        <v/>
      </c>
      <c r="C250" s="290" t="str">
        <f t="array" ref="C250">IF(ROWS(C$13:C250)&gt;$S$5,"",INDEX(S$13:S$512,SMALL(IF(($W$13:$W$512=$W$6)+(($W$13:$W$512=$W$7)+(($W$13:$W$512=$W$8)+(($X$13:$X$512=$X$6)+(($X$13:$X$512=$X$7)+(($Y$13:$Y$512=$Y$6)+(($Y$13:$Y$512=$Y$7)+(($Y$13:$Y$512=$Z$6)+(($Y$13:$Y$512=$Z$7))))))))),ROW($A$13:$A$512)-ROW($A$13)+1),ROWS(C$13:C250))))</f>
        <v/>
      </c>
      <c r="D250" s="316" t="str">
        <f t="array" ref="D250">IF(ROWS(D$13:D250)&gt;$S$5,"",INDEX(T$13:T$512,SMALL(IF(($W$13:$W$512=$W$6)+(($W$13:$W$512=$W$7)+(($W$13:$W$512=$W$8)+(($X$13:$X$512=$X$6)+(($X$13:$X$512=$X$7)+(($Y$13:$Y$512=$Y$6)+(($Y$13:$Y$512=$Y$7)+(($Y$13:$Y$512=$Z$6)+(($Y$13:$Y$512=$Z$7))))))))),ROW($A$13:$A$512)-ROW($A$13)+1),ROWS(D$13:D250))))</f>
        <v/>
      </c>
      <c r="E250" s="182" t="str">
        <f t="array" ref="E250">IF(ROWS(E$13:E250)&gt;$S$5,"",INDEX(U$13:U$512,SMALL(IF(($W$13:$W$512=$W$6)+(($W$13:$W$512=$W$7)+(($W$13:$W$512=$W$8)+(($X$13:$X$512=$X$6)+(($X$13:$X$512=$X$7)+(($Y$13:$Y$512=$Y$6)+(($Y$13:$Y$512=$Y$7)+(($Y$13:$Y$512=$Z$6)+(($Y$13:$Y$512=$Z$7))))))))),ROW($A$13:$A$512)-ROW($A$13)+1),ROWS(E$13:E250))))</f>
        <v/>
      </c>
      <c r="F250" s="182" t="str">
        <f t="array" ref="F250">IF(ROWS(F$13:F250)&gt;$S$5,"",INDEX(V$13:V$512,SMALL(IF(($W$13:$W$512=$W$6)+(($W$13:$W$512=$W$7)+(($W$13:$W$512=$W$8)+(($X$13:$X$512=$X$6)+(($X$13:$X$512=$X$7)+(($Y$13:$Y$512=$Y$6)+(($Y$13:$Y$512=$Y$7)+(($Y$13:$Y$512=$Z$6)+(($Y$13:$Y$512=$Z$7))))))))),ROW($A$13:$A$512)-ROW($A$13)+1),ROWS(F$13:F250))))</f>
        <v/>
      </c>
      <c r="G250" s="351" t="str">
        <f t="array" ref="G250">IF(ROWS(G$13:G250)&gt;$S$5,"",INDEX(W$13:W$512,SMALL(IF(($W$13:$W$512=$W$6)+(($W$13:$W$512=$W$7)+(($W$13:$W$512=$W$8)+(($X$13:$X$512=$X$6)+(($X$13:$X$512=$X$7)+(($Y$13:$Y$512=$Y$6)+(($Y$13:$Y$512=$Y$7)+(($Y$13:$Y$512=$Z$6)+(($Y$13:$Y$512=$Z$7))))))))),ROW($A$13:$A$512)-ROW($A$13)+1),ROWS(G$13:G250))))</f>
        <v/>
      </c>
      <c r="H250" s="351" t="str">
        <f t="array" ref="H250">IF(ROWS(H$13:H250)&gt;$S$5,"",INDEX(X$13:X$512,SMALL(IF(($W$13:$W$512=$W$6)+(($W$13:$W$512=$W$7)+(($W$13:$W$512=$W$8)+(($X$13:$X$512=$X$6)+(($X$13:$X$512=$X$7)+(($Y$13:$Y$512=$Y$6)+(($Y$13:$Y$512=$Y$7)+(($Y$13:$Y$512=$Z$6)+(($Y$13:$Y$512=$Z$7))))))))),ROW($A$13:$A$512)-ROW($A$13)+1),ROWS(H$13:H250))))</f>
        <v/>
      </c>
      <c r="I250" s="351" t="str">
        <f t="array" ref="I250">IF(ROWS(I$13:I250)&gt;$S$5,"",INDEX(Y$13:Y$512,SMALL(IF(($W$13:$W$512=$W$6)+(($W$13:$W$512=$W$7)+(($W$13:$W$512=$W$8)+(($X$13:$X$512=$X$6)+(($X$13:$X$512=$X$7)+(($Y$13:$Y$512=$Y$6)+(($Y$13:$Y$512=$Y$7)+(($Y$13:$Y$512=$Z$6)+(($Y$13:$Y$512=$Z$7))))))))),ROW($A$13:$A$512)-ROW($A$13)+1),ROWS(I$13:I250))))</f>
        <v/>
      </c>
      <c r="J250" s="136"/>
      <c r="Q250" s="44">
        <f>Nut_StatusTool!A244</f>
        <v>238</v>
      </c>
      <c r="R250" s="44">
        <f>Nut_StatusTool!B244</f>
        <v>0</v>
      </c>
      <c r="S250" s="44">
        <f>Nut_StatusTool!C244</f>
        <v>0</v>
      </c>
      <c r="T250" s="44">
        <f>Nut_StatusTool!D244</f>
        <v>0</v>
      </c>
      <c r="U250" s="44">
        <f>Nut_StatusTool!F244</f>
        <v>0</v>
      </c>
      <c r="V250" s="285" t="str">
        <f>Nut_StatusTool!K244</f>
        <v/>
      </c>
      <c r="W250" s="44" t="str">
        <f>Nut_StatusTool!L244</f>
        <v/>
      </c>
      <c r="X250" s="44" t="str">
        <f>Nut_StatusTool!M244</f>
        <v/>
      </c>
      <c r="Y250" s="44" t="str">
        <f>Nut_StatusTool!N244</f>
        <v/>
      </c>
    </row>
    <row r="251" spans="1:25">
      <c r="A251" s="182" t="str">
        <f t="array" ref="A251">IF(ROWS(A$13:A251)&gt;$S$5,"",INDEX(Q$13:Q$512,SMALL(IF(($W$13:$W$512=$W$6)+(($W$13:$W$512=$W$7)+(($W$13:$W$512=$W$8)+(($X$13:$X$512=$X$6)+(($X$13:$X$512=$X$7)+(($Y$13:$Y$512=$Y$6)+(($Y$13:$Y$512=$Y$7)+(($Y$13:$Y$512=$Z$6)+(($Y$13:$Y$512=$Z$7))))))))),ROW($A$13:$A$512)-ROW($A$13)+1),ROWS(A$13:A251))))</f>
        <v/>
      </c>
      <c r="B251" s="290" t="str">
        <f t="array" ref="B251">IF(ROWS(B$13:B251)&gt;$S$5,"",INDEX(R$13:R$512,SMALL(IF(($W$13:$W$512=$W$6)+(($W$13:$W$512=$W$7)+(($W$13:$W$512=$W$8)+(($X$13:$X$512=$X$6)+(($X$13:$X$512=$X$7)+(($Y$13:$Y$512=$Y$6)+(($Y$13:$Y$512=$Y$7)+(($Y$13:$Y$512=$Z$6)+(($Y$13:$Y$512=$Z$7))))))))),ROW($A$13:$A$512)-ROW($A$13)+1),ROWS(B$13:B251))))</f>
        <v/>
      </c>
      <c r="C251" s="290" t="str">
        <f t="array" ref="C251">IF(ROWS(C$13:C251)&gt;$S$5,"",INDEX(S$13:S$512,SMALL(IF(($W$13:$W$512=$W$6)+(($W$13:$W$512=$W$7)+(($W$13:$W$512=$W$8)+(($X$13:$X$512=$X$6)+(($X$13:$X$512=$X$7)+(($Y$13:$Y$512=$Y$6)+(($Y$13:$Y$512=$Y$7)+(($Y$13:$Y$512=$Z$6)+(($Y$13:$Y$512=$Z$7))))))))),ROW($A$13:$A$512)-ROW($A$13)+1),ROWS(C$13:C251))))</f>
        <v/>
      </c>
      <c r="D251" s="316" t="str">
        <f t="array" ref="D251">IF(ROWS(D$13:D251)&gt;$S$5,"",INDEX(T$13:T$512,SMALL(IF(($W$13:$W$512=$W$6)+(($W$13:$W$512=$W$7)+(($W$13:$W$512=$W$8)+(($X$13:$X$512=$X$6)+(($X$13:$X$512=$X$7)+(($Y$13:$Y$512=$Y$6)+(($Y$13:$Y$512=$Y$7)+(($Y$13:$Y$512=$Z$6)+(($Y$13:$Y$512=$Z$7))))))))),ROW($A$13:$A$512)-ROW($A$13)+1),ROWS(D$13:D251))))</f>
        <v/>
      </c>
      <c r="E251" s="182" t="str">
        <f t="array" ref="E251">IF(ROWS(E$13:E251)&gt;$S$5,"",INDEX(U$13:U$512,SMALL(IF(($W$13:$W$512=$W$6)+(($W$13:$W$512=$W$7)+(($W$13:$W$512=$W$8)+(($X$13:$X$512=$X$6)+(($X$13:$X$512=$X$7)+(($Y$13:$Y$512=$Y$6)+(($Y$13:$Y$512=$Y$7)+(($Y$13:$Y$512=$Z$6)+(($Y$13:$Y$512=$Z$7))))))))),ROW($A$13:$A$512)-ROW($A$13)+1),ROWS(E$13:E251))))</f>
        <v/>
      </c>
      <c r="F251" s="182" t="str">
        <f t="array" ref="F251">IF(ROWS(F$13:F251)&gt;$S$5,"",INDEX(V$13:V$512,SMALL(IF(($W$13:$W$512=$W$6)+(($W$13:$W$512=$W$7)+(($W$13:$W$512=$W$8)+(($X$13:$X$512=$X$6)+(($X$13:$X$512=$X$7)+(($Y$13:$Y$512=$Y$6)+(($Y$13:$Y$512=$Y$7)+(($Y$13:$Y$512=$Z$6)+(($Y$13:$Y$512=$Z$7))))))))),ROW($A$13:$A$512)-ROW($A$13)+1),ROWS(F$13:F251))))</f>
        <v/>
      </c>
      <c r="G251" s="351" t="str">
        <f t="array" ref="G251">IF(ROWS(G$13:G251)&gt;$S$5,"",INDEX(W$13:W$512,SMALL(IF(($W$13:$W$512=$W$6)+(($W$13:$W$512=$W$7)+(($W$13:$W$512=$W$8)+(($X$13:$X$512=$X$6)+(($X$13:$X$512=$X$7)+(($Y$13:$Y$512=$Y$6)+(($Y$13:$Y$512=$Y$7)+(($Y$13:$Y$512=$Z$6)+(($Y$13:$Y$512=$Z$7))))))))),ROW($A$13:$A$512)-ROW($A$13)+1),ROWS(G$13:G251))))</f>
        <v/>
      </c>
      <c r="H251" s="351" t="str">
        <f t="array" ref="H251">IF(ROWS(H$13:H251)&gt;$S$5,"",INDEX(X$13:X$512,SMALL(IF(($W$13:$W$512=$W$6)+(($W$13:$W$512=$W$7)+(($W$13:$W$512=$W$8)+(($X$13:$X$512=$X$6)+(($X$13:$X$512=$X$7)+(($Y$13:$Y$512=$Y$6)+(($Y$13:$Y$512=$Y$7)+(($Y$13:$Y$512=$Z$6)+(($Y$13:$Y$512=$Z$7))))))))),ROW($A$13:$A$512)-ROW($A$13)+1),ROWS(H$13:H251))))</f>
        <v/>
      </c>
      <c r="I251" s="351" t="str">
        <f t="array" ref="I251">IF(ROWS(I$13:I251)&gt;$S$5,"",INDEX(Y$13:Y$512,SMALL(IF(($W$13:$W$512=$W$6)+(($W$13:$W$512=$W$7)+(($W$13:$W$512=$W$8)+(($X$13:$X$512=$X$6)+(($X$13:$X$512=$X$7)+(($Y$13:$Y$512=$Y$6)+(($Y$13:$Y$512=$Y$7)+(($Y$13:$Y$512=$Z$6)+(($Y$13:$Y$512=$Z$7))))))))),ROW($A$13:$A$512)-ROW($A$13)+1),ROWS(I$13:I251))))</f>
        <v/>
      </c>
      <c r="J251" s="136"/>
      <c r="Q251" s="44">
        <f>Nut_StatusTool!A245</f>
        <v>239</v>
      </c>
      <c r="R251" s="44">
        <f>Nut_StatusTool!B245</f>
        <v>0</v>
      </c>
      <c r="S251" s="44">
        <f>Nut_StatusTool!C245</f>
        <v>0</v>
      </c>
      <c r="T251" s="44">
        <f>Nut_StatusTool!D245</f>
        <v>0</v>
      </c>
      <c r="U251" s="44">
        <f>Nut_StatusTool!F245</f>
        <v>0</v>
      </c>
      <c r="V251" s="285" t="str">
        <f>Nut_StatusTool!K245</f>
        <v/>
      </c>
      <c r="W251" s="44" t="str">
        <f>Nut_StatusTool!L245</f>
        <v/>
      </c>
      <c r="X251" s="44" t="str">
        <f>Nut_StatusTool!M245</f>
        <v/>
      </c>
      <c r="Y251" s="44" t="str">
        <f>Nut_StatusTool!N245</f>
        <v/>
      </c>
    </row>
    <row r="252" spans="1:25">
      <c r="A252" s="182" t="str">
        <f t="array" ref="A252">IF(ROWS(A$13:A252)&gt;$S$5,"",INDEX(Q$13:Q$512,SMALL(IF(($W$13:$W$512=$W$6)+(($W$13:$W$512=$W$7)+(($W$13:$W$512=$W$8)+(($X$13:$X$512=$X$6)+(($X$13:$X$512=$X$7)+(($Y$13:$Y$512=$Y$6)+(($Y$13:$Y$512=$Y$7)+(($Y$13:$Y$512=$Z$6)+(($Y$13:$Y$512=$Z$7))))))))),ROW($A$13:$A$512)-ROW($A$13)+1),ROWS(A$13:A252))))</f>
        <v/>
      </c>
      <c r="B252" s="290" t="str">
        <f t="array" ref="B252">IF(ROWS(B$13:B252)&gt;$S$5,"",INDEX(R$13:R$512,SMALL(IF(($W$13:$W$512=$W$6)+(($W$13:$W$512=$W$7)+(($W$13:$W$512=$W$8)+(($X$13:$X$512=$X$6)+(($X$13:$X$512=$X$7)+(($Y$13:$Y$512=$Y$6)+(($Y$13:$Y$512=$Y$7)+(($Y$13:$Y$512=$Z$6)+(($Y$13:$Y$512=$Z$7))))))))),ROW($A$13:$A$512)-ROW($A$13)+1),ROWS(B$13:B252))))</f>
        <v/>
      </c>
      <c r="C252" s="290" t="str">
        <f t="array" ref="C252">IF(ROWS(C$13:C252)&gt;$S$5,"",INDEX(S$13:S$512,SMALL(IF(($W$13:$W$512=$W$6)+(($W$13:$W$512=$W$7)+(($W$13:$W$512=$W$8)+(($X$13:$X$512=$X$6)+(($X$13:$X$512=$X$7)+(($Y$13:$Y$512=$Y$6)+(($Y$13:$Y$512=$Y$7)+(($Y$13:$Y$512=$Z$6)+(($Y$13:$Y$512=$Z$7))))))))),ROW($A$13:$A$512)-ROW($A$13)+1),ROWS(C$13:C252))))</f>
        <v/>
      </c>
      <c r="D252" s="316" t="str">
        <f t="array" ref="D252">IF(ROWS(D$13:D252)&gt;$S$5,"",INDEX(T$13:T$512,SMALL(IF(($W$13:$W$512=$W$6)+(($W$13:$W$512=$W$7)+(($W$13:$W$512=$W$8)+(($X$13:$X$512=$X$6)+(($X$13:$X$512=$X$7)+(($Y$13:$Y$512=$Y$6)+(($Y$13:$Y$512=$Y$7)+(($Y$13:$Y$512=$Z$6)+(($Y$13:$Y$512=$Z$7))))))))),ROW($A$13:$A$512)-ROW($A$13)+1),ROWS(D$13:D252))))</f>
        <v/>
      </c>
      <c r="E252" s="182" t="str">
        <f t="array" ref="E252">IF(ROWS(E$13:E252)&gt;$S$5,"",INDEX(U$13:U$512,SMALL(IF(($W$13:$W$512=$W$6)+(($W$13:$W$512=$W$7)+(($W$13:$W$512=$W$8)+(($X$13:$X$512=$X$6)+(($X$13:$X$512=$X$7)+(($Y$13:$Y$512=$Y$6)+(($Y$13:$Y$512=$Y$7)+(($Y$13:$Y$512=$Z$6)+(($Y$13:$Y$512=$Z$7))))))))),ROW($A$13:$A$512)-ROW($A$13)+1),ROWS(E$13:E252))))</f>
        <v/>
      </c>
      <c r="F252" s="182" t="str">
        <f t="array" ref="F252">IF(ROWS(F$13:F252)&gt;$S$5,"",INDEX(V$13:V$512,SMALL(IF(($W$13:$W$512=$W$6)+(($W$13:$W$512=$W$7)+(($W$13:$W$512=$W$8)+(($X$13:$X$512=$X$6)+(($X$13:$X$512=$X$7)+(($Y$13:$Y$512=$Y$6)+(($Y$13:$Y$512=$Y$7)+(($Y$13:$Y$512=$Z$6)+(($Y$13:$Y$512=$Z$7))))))))),ROW($A$13:$A$512)-ROW($A$13)+1),ROWS(F$13:F252))))</f>
        <v/>
      </c>
      <c r="G252" s="351" t="str">
        <f t="array" ref="G252">IF(ROWS(G$13:G252)&gt;$S$5,"",INDEX(W$13:W$512,SMALL(IF(($W$13:$W$512=$W$6)+(($W$13:$W$512=$W$7)+(($W$13:$W$512=$W$8)+(($X$13:$X$512=$X$6)+(($X$13:$X$512=$X$7)+(($Y$13:$Y$512=$Y$6)+(($Y$13:$Y$512=$Y$7)+(($Y$13:$Y$512=$Z$6)+(($Y$13:$Y$512=$Z$7))))))))),ROW($A$13:$A$512)-ROW($A$13)+1),ROWS(G$13:G252))))</f>
        <v/>
      </c>
      <c r="H252" s="351" t="str">
        <f t="array" ref="H252">IF(ROWS(H$13:H252)&gt;$S$5,"",INDEX(X$13:X$512,SMALL(IF(($W$13:$W$512=$W$6)+(($W$13:$W$512=$W$7)+(($W$13:$W$512=$W$8)+(($X$13:$X$512=$X$6)+(($X$13:$X$512=$X$7)+(($Y$13:$Y$512=$Y$6)+(($Y$13:$Y$512=$Y$7)+(($Y$13:$Y$512=$Z$6)+(($Y$13:$Y$512=$Z$7))))))))),ROW($A$13:$A$512)-ROW($A$13)+1),ROWS(H$13:H252))))</f>
        <v/>
      </c>
      <c r="I252" s="351" t="str">
        <f t="array" ref="I252">IF(ROWS(I$13:I252)&gt;$S$5,"",INDEX(Y$13:Y$512,SMALL(IF(($W$13:$W$512=$W$6)+(($W$13:$W$512=$W$7)+(($W$13:$W$512=$W$8)+(($X$13:$X$512=$X$6)+(($X$13:$X$512=$X$7)+(($Y$13:$Y$512=$Y$6)+(($Y$13:$Y$512=$Y$7)+(($Y$13:$Y$512=$Z$6)+(($Y$13:$Y$512=$Z$7))))))))),ROW($A$13:$A$512)-ROW($A$13)+1),ROWS(I$13:I252))))</f>
        <v/>
      </c>
      <c r="J252" s="136"/>
      <c r="Q252" s="44">
        <f>Nut_StatusTool!A246</f>
        <v>240</v>
      </c>
      <c r="R252" s="44">
        <f>Nut_StatusTool!B246</f>
        <v>0</v>
      </c>
      <c r="S252" s="44">
        <f>Nut_StatusTool!C246</f>
        <v>0</v>
      </c>
      <c r="T252" s="44">
        <f>Nut_StatusTool!D246</f>
        <v>0</v>
      </c>
      <c r="U252" s="44">
        <f>Nut_StatusTool!F246</f>
        <v>0</v>
      </c>
      <c r="V252" s="285" t="str">
        <f>Nut_StatusTool!K246</f>
        <v/>
      </c>
      <c r="W252" s="44" t="str">
        <f>Nut_StatusTool!L246</f>
        <v/>
      </c>
      <c r="X252" s="44" t="str">
        <f>Nut_StatusTool!M246</f>
        <v/>
      </c>
      <c r="Y252" s="44" t="str">
        <f>Nut_StatusTool!N246</f>
        <v/>
      </c>
    </row>
    <row r="253" spans="1:25">
      <c r="A253" s="182" t="str">
        <f t="array" ref="A253">IF(ROWS(A$13:A253)&gt;$S$5,"",INDEX(Q$13:Q$512,SMALL(IF(($W$13:$W$512=$W$6)+(($W$13:$W$512=$W$7)+(($W$13:$W$512=$W$8)+(($X$13:$X$512=$X$6)+(($X$13:$X$512=$X$7)+(($Y$13:$Y$512=$Y$6)+(($Y$13:$Y$512=$Y$7)+(($Y$13:$Y$512=$Z$6)+(($Y$13:$Y$512=$Z$7))))))))),ROW($A$13:$A$512)-ROW($A$13)+1),ROWS(A$13:A253))))</f>
        <v/>
      </c>
      <c r="B253" s="290" t="str">
        <f t="array" ref="B253">IF(ROWS(B$13:B253)&gt;$S$5,"",INDEX(R$13:R$512,SMALL(IF(($W$13:$W$512=$W$6)+(($W$13:$W$512=$W$7)+(($W$13:$W$512=$W$8)+(($X$13:$X$512=$X$6)+(($X$13:$X$512=$X$7)+(($Y$13:$Y$512=$Y$6)+(($Y$13:$Y$512=$Y$7)+(($Y$13:$Y$512=$Z$6)+(($Y$13:$Y$512=$Z$7))))))))),ROW($A$13:$A$512)-ROW($A$13)+1),ROWS(B$13:B253))))</f>
        <v/>
      </c>
      <c r="C253" s="290" t="str">
        <f t="array" ref="C253">IF(ROWS(C$13:C253)&gt;$S$5,"",INDEX(S$13:S$512,SMALL(IF(($W$13:$W$512=$W$6)+(($W$13:$W$512=$W$7)+(($W$13:$W$512=$W$8)+(($X$13:$X$512=$X$6)+(($X$13:$X$512=$X$7)+(($Y$13:$Y$512=$Y$6)+(($Y$13:$Y$512=$Y$7)+(($Y$13:$Y$512=$Z$6)+(($Y$13:$Y$512=$Z$7))))))))),ROW($A$13:$A$512)-ROW($A$13)+1),ROWS(C$13:C253))))</f>
        <v/>
      </c>
      <c r="D253" s="316" t="str">
        <f t="array" ref="D253">IF(ROWS(D$13:D253)&gt;$S$5,"",INDEX(T$13:T$512,SMALL(IF(($W$13:$W$512=$W$6)+(($W$13:$W$512=$W$7)+(($W$13:$W$512=$W$8)+(($X$13:$X$512=$X$6)+(($X$13:$X$512=$X$7)+(($Y$13:$Y$512=$Y$6)+(($Y$13:$Y$512=$Y$7)+(($Y$13:$Y$512=$Z$6)+(($Y$13:$Y$512=$Z$7))))))))),ROW($A$13:$A$512)-ROW($A$13)+1),ROWS(D$13:D253))))</f>
        <v/>
      </c>
      <c r="E253" s="182" t="str">
        <f t="array" ref="E253">IF(ROWS(E$13:E253)&gt;$S$5,"",INDEX(U$13:U$512,SMALL(IF(($W$13:$W$512=$W$6)+(($W$13:$W$512=$W$7)+(($W$13:$W$512=$W$8)+(($X$13:$X$512=$X$6)+(($X$13:$X$512=$X$7)+(($Y$13:$Y$512=$Y$6)+(($Y$13:$Y$512=$Y$7)+(($Y$13:$Y$512=$Z$6)+(($Y$13:$Y$512=$Z$7))))))))),ROW($A$13:$A$512)-ROW($A$13)+1),ROWS(E$13:E253))))</f>
        <v/>
      </c>
      <c r="F253" s="182" t="str">
        <f t="array" ref="F253">IF(ROWS(F$13:F253)&gt;$S$5,"",INDEX(V$13:V$512,SMALL(IF(($W$13:$W$512=$W$6)+(($W$13:$W$512=$W$7)+(($W$13:$W$512=$W$8)+(($X$13:$X$512=$X$6)+(($X$13:$X$512=$X$7)+(($Y$13:$Y$512=$Y$6)+(($Y$13:$Y$512=$Y$7)+(($Y$13:$Y$512=$Z$6)+(($Y$13:$Y$512=$Z$7))))))))),ROW($A$13:$A$512)-ROW($A$13)+1),ROWS(F$13:F253))))</f>
        <v/>
      </c>
      <c r="G253" s="351" t="str">
        <f t="array" ref="G253">IF(ROWS(G$13:G253)&gt;$S$5,"",INDEX(W$13:W$512,SMALL(IF(($W$13:$W$512=$W$6)+(($W$13:$W$512=$W$7)+(($W$13:$W$512=$W$8)+(($X$13:$X$512=$X$6)+(($X$13:$X$512=$X$7)+(($Y$13:$Y$512=$Y$6)+(($Y$13:$Y$512=$Y$7)+(($Y$13:$Y$512=$Z$6)+(($Y$13:$Y$512=$Z$7))))))))),ROW($A$13:$A$512)-ROW($A$13)+1),ROWS(G$13:G253))))</f>
        <v/>
      </c>
      <c r="H253" s="351" t="str">
        <f t="array" ref="H253">IF(ROWS(H$13:H253)&gt;$S$5,"",INDEX(X$13:X$512,SMALL(IF(($W$13:$W$512=$W$6)+(($W$13:$W$512=$W$7)+(($W$13:$W$512=$W$8)+(($X$13:$X$512=$X$6)+(($X$13:$X$512=$X$7)+(($Y$13:$Y$512=$Y$6)+(($Y$13:$Y$512=$Y$7)+(($Y$13:$Y$512=$Z$6)+(($Y$13:$Y$512=$Z$7))))))))),ROW($A$13:$A$512)-ROW($A$13)+1),ROWS(H$13:H253))))</f>
        <v/>
      </c>
      <c r="I253" s="351" t="str">
        <f t="array" ref="I253">IF(ROWS(I$13:I253)&gt;$S$5,"",INDEX(Y$13:Y$512,SMALL(IF(($W$13:$W$512=$W$6)+(($W$13:$W$512=$W$7)+(($W$13:$W$512=$W$8)+(($X$13:$X$512=$X$6)+(($X$13:$X$512=$X$7)+(($Y$13:$Y$512=$Y$6)+(($Y$13:$Y$512=$Y$7)+(($Y$13:$Y$512=$Z$6)+(($Y$13:$Y$512=$Z$7))))))))),ROW($A$13:$A$512)-ROW($A$13)+1),ROWS(I$13:I253))))</f>
        <v/>
      </c>
      <c r="J253" s="136"/>
      <c r="Q253" s="44">
        <f>Nut_StatusTool!A247</f>
        <v>241</v>
      </c>
      <c r="R253" s="44">
        <f>Nut_StatusTool!B247</f>
        <v>0</v>
      </c>
      <c r="S253" s="44">
        <f>Nut_StatusTool!C247</f>
        <v>0</v>
      </c>
      <c r="T253" s="44">
        <f>Nut_StatusTool!D247</f>
        <v>0</v>
      </c>
      <c r="U253" s="44">
        <f>Nut_StatusTool!F247</f>
        <v>0</v>
      </c>
      <c r="V253" s="285" t="str">
        <f>Nut_StatusTool!K247</f>
        <v/>
      </c>
      <c r="W253" s="44" t="str">
        <f>Nut_StatusTool!L247</f>
        <v/>
      </c>
      <c r="X253" s="44" t="str">
        <f>Nut_StatusTool!M247</f>
        <v/>
      </c>
      <c r="Y253" s="44" t="str">
        <f>Nut_StatusTool!N247</f>
        <v/>
      </c>
    </row>
    <row r="254" spans="1:25">
      <c r="A254" s="182" t="str">
        <f t="array" ref="A254">IF(ROWS(A$13:A254)&gt;$S$5,"",INDEX(Q$13:Q$512,SMALL(IF(($W$13:$W$512=$W$6)+(($W$13:$W$512=$W$7)+(($W$13:$W$512=$W$8)+(($X$13:$X$512=$X$6)+(($X$13:$X$512=$X$7)+(($Y$13:$Y$512=$Y$6)+(($Y$13:$Y$512=$Y$7)+(($Y$13:$Y$512=$Z$6)+(($Y$13:$Y$512=$Z$7))))))))),ROW($A$13:$A$512)-ROW($A$13)+1),ROWS(A$13:A254))))</f>
        <v/>
      </c>
      <c r="B254" s="290" t="str">
        <f t="array" ref="B254">IF(ROWS(B$13:B254)&gt;$S$5,"",INDEX(R$13:R$512,SMALL(IF(($W$13:$W$512=$W$6)+(($W$13:$W$512=$W$7)+(($W$13:$W$512=$W$8)+(($X$13:$X$512=$X$6)+(($X$13:$X$512=$X$7)+(($Y$13:$Y$512=$Y$6)+(($Y$13:$Y$512=$Y$7)+(($Y$13:$Y$512=$Z$6)+(($Y$13:$Y$512=$Z$7))))))))),ROW($A$13:$A$512)-ROW($A$13)+1),ROWS(B$13:B254))))</f>
        <v/>
      </c>
      <c r="C254" s="290" t="str">
        <f t="array" ref="C254">IF(ROWS(C$13:C254)&gt;$S$5,"",INDEX(S$13:S$512,SMALL(IF(($W$13:$W$512=$W$6)+(($W$13:$W$512=$W$7)+(($W$13:$W$512=$W$8)+(($X$13:$X$512=$X$6)+(($X$13:$X$512=$X$7)+(($Y$13:$Y$512=$Y$6)+(($Y$13:$Y$512=$Y$7)+(($Y$13:$Y$512=$Z$6)+(($Y$13:$Y$512=$Z$7))))))))),ROW($A$13:$A$512)-ROW($A$13)+1),ROWS(C$13:C254))))</f>
        <v/>
      </c>
      <c r="D254" s="316" t="str">
        <f t="array" ref="D254">IF(ROWS(D$13:D254)&gt;$S$5,"",INDEX(T$13:T$512,SMALL(IF(($W$13:$W$512=$W$6)+(($W$13:$W$512=$W$7)+(($W$13:$W$512=$W$8)+(($X$13:$X$512=$X$6)+(($X$13:$X$512=$X$7)+(($Y$13:$Y$512=$Y$6)+(($Y$13:$Y$512=$Y$7)+(($Y$13:$Y$512=$Z$6)+(($Y$13:$Y$512=$Z$7))))))))),ROW($A$13:$A$512)-ROW($A$13)+1),ROWS(D$13:D254))))</f>
        <v/>
      </c>
      <c r="E254" s="182" t="str">
        <f t="array" ref="E254">IF(ROWS(E$13:E254)&gt;$S$5,"",INDEX(U$13:U$512,SMALL(IF(($W$13:$W$512=$W$6)+(($W$13:$W$512=$W$7)+(($W$13:$W$512=$W$8)+(($X$13:$X$512=$X$6)+(($X$13:$X$512=$X$7)+(($Y$13:$Y$512=$Y$6)+(($Y$13:$Y$512=$Y$7)+(($Y$13:$Y$512=$Z$6)+(($Y$13:$Y$512=$Z$7))))))))),ROW($A$13:$A$512)-ROW($A$13)+1),ROWS(E$13:E254))))</f>
        <v/>
      </c>
      <c r="F254" s="182" t="str">
        <f t="array" ref="F254">IF(ROWS(F$13:F254)&gt;$S$5,"",INDEX(V$13:V$512,SMALL(IF(($W$13:$W$512=$W$6)+(($W$13:$W$512=$W$7)+(($W$13:$W$512=$W$8)+(($X$13:$X$512=$X$6)+(($X$13:$X$512=$X$7)+(($Y$13:$Y$512=$Y$6)+(($Y$13:$Y$512=$Y$7)+(($Y$13:$Y$512=$Z$6)+(($Y$13:$Y$512=$Z$7))))))))),ROW($A$13:$A$512)-ROW($A$13)+1),ROWS(F$13:F254))))</f>
        <v/>
      </c>
      <c r="G254" s="351" t="str">
        <f t="array" ref="G254">IF(ROWS(G$13:G254)&gt;$S$5,"",INDEX(W$13:W$512,SMALL(IF(($W$13:$W$512=$W$6)+(($W$13:$W$512=$W$7)+(($W$13:$W$512=$W$8)+(($X$13:$X$512=$X$6)+(($X$13:$X$512=$X$7)+(($Y$13:$Y$512=$Y$6)+(($Y$13:$Y$512=$Y$7)+(($Y$13:$Y$512=$Z$6)+(($Y$13:$Y$512=$Z$7))))))))),ROW($A$13:$A$512)-ROW($A$13)+1),ROWS(G$13:G254))))</f>
        <v/>
      </c>
      <c r="H254" s="351" t="str">
        <f t="array" ref="H254">IF(ROWS(H$13:H254)&gt;$S$5,"",INDEX(X$13:X$512,SMALL(IF(($W$13:$W$512=$W$6)+(($W$13:$W$512=$W$7)+(($W$13:$W$512=$W$8)+(($X$13:$X$512=$X$6)+(($X$13:$X$512=$X$7)+(($Y$13:$Y$512=$Y$6)+(($Y$13:$Y$512=$Y$7)+(($Y$13:$Y$512=$Z$6)+(($Y$13:$Y$512=$Z$7))))))))),ROW($A$13:$A$512)-ROW($A$13)+1),ROWS(H$13:H254))))</f>
        <v/>
      </c>
      <c r="I254" s="351" t="str">
        <f t="array" ref="I254">IF(ROWS(I$13:I254)&gt;$S$5,"",INDEX(Y$13:Y$512,SMALL(IF(($W$13:$W$512=$W$6)+(($W$13:$W$512=$W$7)+(($W$13:$W$512=$W$8)+(($X$13:$X$512=$X$6)+(($X$13:$X$512=$X$7)+(($Y$13:$Y$512=$Y$6)+(($Y$13:$Y$512=$Y$7)+(($Y$13:$Y$512=$Z$6)+(($Y$13:$Y$512=$Z$7))))))))),ROW($A$13:$A$512)-ROW($A$13)+1),ROWS(I$13:I254))))</f>
        <v/>
      </c>
      <c r="J254" s="136"/>
      <c r="Q254" s="44">
        <f>Nut_StatusTool!A248</f>
        <v>242</v>
      </c>
      <c r="R254" s="44">
        <f>Nut_StatusTool!B248</f>
        <v>0</v>
      </c>
      <c r="S254" s="44">
        <f>Nut_StatusTool!C248</f>
        <v>0</v>
      </c>
      <c r="T254" s="44">
        <f>Nut_StatusTool!D248</f>
        <v>0</v>
      </c>
      <c r="U254" s="44">
        <f>Nut_StatusTool!F248</f>
        <v>0</v>
      </c>
      <c r="V254" s="285" t="str">
        <f>Nut_StatusTool!K248</f>
        <v/>
      </c>
      <c r="W254" s="44" t="str">
        <f>Nut_StatusTool!L248</f>
        <v/>
      </c>
      <c r="X254" s="44" t="str">
        <f>Nut_StatusTool!M248</f>
        <v/>
      </c>
      <c r="Y254" s="44" t="str">
        <f>Nut_StatusTool!N248</f>
        <v/>
      </c>
    </row>
    <row r="255" spans="1:25">
      <c r="A255" s="182" t="str">
        <f t="array" ref="A255">IF(ROWS(A$13:A255)&gt;$S$5,"",INDEX(Q$13:Q$512,SMALL(IF(($W$13:$W$512=$W$6)+(($W$13:$W$512=$W$7)+(($W$13:$W$512=$W$8)+(($X$13:$X$512=$X$6)+(($X$13:$X$512=$X$7)+(($Y$13:$Y$512=$Y$6)+(($Y$13:$Y$512=$Y$7)+(($Y$13:$Y$512=$Z$6)+(($Y$13:$Y$512=$Z$7))))))))),ROW($A$13:$A$512)-ROW($A$13)+1),ROWS(A$13:A255))))</f>
        <v/>
      </c>
      <c r="B255" s="290" t="str">
        <f t="array" ref="B255">IF(ROWS(B$13:B255)&gt;$S$5,"",INDEX(R$13:R$512,SMALL(IF(($W$13:$W$512=$W$6)+(($W$13:$W$512=$W$7)+(($W$13:$W$512=$W$8)+(($X$13:$X$512=$X$6)+(($X$13:$X$512=$X$7)+(($Y$13:$Y$512=$Y$6)+(($Y$13:$Y$512=$Y$7)+(($Y$13:$Y$512=$Z$6)+(($Y$13:$Y$512=$Z$7))))))))),ROW($A$13:$A$512)-ROW($A$13)+1),ROWS(B$13:B255))))</f>
        <v/>
      </c>
      <c r="C255" s="290" t="str">
        <f t="array" ref="C255">IF(ROWS(C$13:C255)&gt;$S$5,"",INDEX(S$13:S$512,SMALL(IF(($W$13:$W$512=$W$6)+(($W$13:$W$512=$W$7)+(($W$13:$W$512=$W$8)+(($X$13:$X$512=$X$6)+(($X$13:$X$512=$X$7)+(($Y$13:$Y$512=$Y$6)+(($Y$13:$Y$512=$Y$7)+(($Y$13:$Y$512=$Z$6)+(($Y$13:$Y$512=$Z$7))))))))),ROW($A$13:$A$512)-ROW($A$13)+1),ROWS(C$13:C255))))</f>
        <v/>
      </c>
      <c r="D255" s="316" t="str">
        <f t="array" ref="D255">IF(ROWS(D$13:D255)&gt;$S$5,"",INDEX(T$13:T$512,SMALL(IF(($W$13:$W$512=$W$6)+(($W$13:$W$512=$W$7)+(($W$13:$W$512=$W$8)+(($X$13:$X$512=$X$6)+(($X$13:$X$512=$X$7)+(($Y$13:$Y$512=$Y$6)+(($Y$13:$Y$512=$Y$7)+(($Y$13:$Y$512=$Z$6)+(($Y$13:$Y$512=$Z$7))))))))),ROW($A$13:$A$512)-ROW($A$13)+1),ROWS(D$13:D255))))</f>
        <v/>
      </c>
      <c r="E255" s="182" t="str">
        <f t="array" ref="E255">IF(ROWS(E$13:E255)&gt;$S$5,"",INDEX(U$13:U$512,SMALL(IF(($W$13:$W$512=$W$6)+(($W$13:$W$512=$W$7)+(($W$13:$W$512=$W$8)+(($X$13:$X$512=$X$6)+(($X$13:$X$512=$X$7)+(($Y$13:$Y$512=$Y$6)+(($Y$13:$Y$512=$Y$7)+(($Y$13:$Y$512=$Z$6)+(($Y$13:$Y$512=$Z$7))))))))),ROW($A$13:$A$512)-ROW($A$13)+1),ROWS(E$13:E255))))</f>
        <v/>
      </c>
      <c r="F255" s="182" t="str">
        <f t="array" ref="F255">IF(ROWS(F$13:F255)&gt;$S$5,"",INDEX(V$13:V$512,SMALL(IF(($W$13:$W$512=$W$6)+(($W$13:$W$512=$W$7)+(($W$13:$W$512=$W$8)+(($X$13:$X$512=$X$6)+(($X$13:$X$512=$X$7)+(($Y$13:$Y$512=$Y$6)+(($Y$13:$Y$512=$Y$7)+(($Y$13:$Y$512=$Z$6)+(($Y$13:$Y$512=$Z$7))))))))),ROW($A$13:$A$512)-ROW($A$13)+1),ROWS(F$13:F255))))</f>
        <v/>
      </c>
      <c r="G255" s="351" t="str">
        <f t="array" ref="G255">IF(ROWS(G$13:G255)&gt;$S$5,"",INDEX(W$13:W$512,SMALL(IF(($W$13:$W$512=$W$6)+(($W$13:$W$512=$W$7)+(($W$13:$W$512=$W$8)+(($X$13:$X$512=$X$6)+(($X$13:$X$512=$X$7)+(($Y$13:$Y$512=$Y$6)+(($Y$13:$Y$512=$Y$7)+(($Y$13:$Y$512=$Z$6)+(($Y$13:$Y$512=$Z$7))))))))),ROW($A$13:$A$512)-ROW($A$13)+1),ROWS(G$13:G255))))</f>
        <v/>
      </c>
      <c r="H255" s="351" t="str">
        <f t="array" ref="H255">IF(ROWS(H$13:H255)&gt;$S$5,"",INDEX(X$13:X$512,SMALL(IF(($W$13:$W$512=$W$6)+(($W$13:$W$512=$W$7)+(($W$13:$W$512=$W$8)+(($X$13:$X$512=$X$6)+(($X$13:$X$512=$X$7)+(($Y$13:$Y$512=$Y$6)+(($Y$13:$Y$512=$Y$7)+(($Y$13:$Y$512=$Z$6)+(($Y$13:$Y$512=$Z$7))))))))),ROW($A$13:$A$512)-ROW($A$13)+1),ROWS(H$13:H255))))</f>
        <v/>
      </c>
      <c r="I255" s="351" t="str">
        <f t="array" ref="I255">IF(ROWS(I$13:I255)&gt;$S$5,"",INDEX(Y$13:Y$512,SMALL(IF(($W$13:$W$512=$W$6)+(($W$13:$W$512=$W$7)+(($W$13:$W$512=$W$8)+(($X$13:$X$512=$X$6)+(($X$13:$X$512=$X$7)+(($Y$13:$Y$512=$Y$6)+(($Y$13:$Y$512=$Y$7)+(($Y$13:$Y$512=$Z$6)+(($Y$13:$Y$512=$Z$7))))))))),ROW($A$13:$A$512)-ROW($A$13)+1),ROWS(I$13:I255))))</f>
        <v/>
      </c>
      <c r="J255" s="136"/>
      <c r="Q255" s="44">
        <f>Nut_StatusTool!A249</f>
        <v>243</v>
      </c>
      <c r="R255" s="44">
        <f>Nut_StatusTool!B249</f>
        <v>0</v>
      </c>
      <c r="S255" s="44">
        <f>Nut_StatusTool!C249</f>
        <v>0</v>
      </c>
      <c r="T255" s="44">
        <f>Nut_StatusTool!D249</f>
        <v>0</v>
      </c>
      <c r="U255" s="44">
        <f>Nut_StatusTool!F249</f>
        <v>0</v>
      </c>
      <c r="V255" s="285" t="str">
        <f>Nut_StatusTool!K249</f>
        <v/>
      </c>
      <c r="W255" s="44" t="str">
        <f>Nut_StatusTool!L249</f>
        <v/>
      </c>
      <c r="X255" s="44" t="str">
        <f>Nut_StatusTool!M249</f>
        <v/>
      </c>
      <c r="Y255" s="44" t="str">
        <f>Nut_StatusTool!N249</f>
        <v/>
      </c>
    </row>
    <row r="256" spans="1:25">
      <c r="A256" s="182" t="str">
        <f t="array" ref="A256">IF(ROWS(A$13:A256)&gt;$S$5,"",INDEX(Q$13:Q$512,SMALL(IF(($W$13:$W$512=$W$6)+(($W$13:$W$512=$W$7)+(($W$13:$W$512=$W$8)+(($X$13:$X$512=$X$6)+(($X$13:$X$512=$X$7)+(($Y$13:$Y$512=$Y$6)+(($Y$13:$Y$512=$Y$7)+(($Y$13:$Y$512=$Z$6)+(($Y$13:$Y$512=$Z$7))))))))),ROW($A$13:$A$512)-ROW($A$13)+1),ROWS(A$13:A256))))</f>
        <v/>
      </c>
      <c r="B256" s="290" t="str">
        <f t="array" ref="B256">IF(ROWS(B$13:B256)&gt;$S$5,"",INDEX(R$13:R$512,SMALL(IF(($W$13:$W$512=$W$6)+(($W$13:$W$512=$W$7)+(($W$13:$W$512=$W$8)+(($X$13:$X$512=$X$6)+(($X$13:$X$512=$X$7)+(($Y$13:$Y$512=$Y$6)+(($Y$13:$Y$512=$Y$7)+(($Y$13:$Y$512=$Z$6)+(($Y$13:$Y$512=$Z$7))))))))),ROW($A$13:$A$512)-ROW($A$13)+1),ROWS(B$13:B256))))</f>
        <v/>
      </c>
      <c r="C256" s="290" t="str">
        <f t="array" ref="C256">IF(ROWS(C$13:C256)&gt;$S$5,"",INDEX(S$13:S$512,SMALL(IF(($W$13:$W$512=$W$6)+(($W$13:$W$512=$W$7)+(($W$13:$W$512=$W$8)+(($X$13:$X$512=$X$6)+(($X$13:$X$512=$X$7)+(($Y$13:$Y$512=$Y$6)+(($Y$13:$Y$512=$Y$7)+(($Y$13:$Y$512=$Z$6)+(($Y$13:$Y$512=$Z$7))))))))),ROW($A$13:$A$512)-ROW($A$13)+1),ROWS(C$13:C256))))</f>
        <v/>
      </c>
      <c r="D256" s="316" t="str">
        <f t="array" ref="D256">IF(ROWS(D$13:D256)&gt;$S$5,"",INDEX(T$13:T$512,SMALL(IF(($W$13:$W$512=$W$6)+(($W$13:$W$512=$W$7)+(($W$13:$W$512=$W$8)+(($X$13:$X$512=$X$6)+(($X$13:$X$512=$X$7)+(($Y$13:$Y$512=$Y$6)+(($Y$13:$Y$512=$Y$7)+(($Y$13:$Y$512=$Z$6)+(($Y$13:$Y$512=$Z$7))))))))),ROW($A$13:$A$512)-ROW($A$13)+1),ROWS(D$13:D256))))</f>
        <v/>
      </c>
      <c r="E256" s="182" t="str">
        <f t="array" ref="E256">IF(ROWS(E$13:E256)&gt;$S$5,"",INDEX(U$13:U$512,SMALL(IF(($W$13:$W$512=$W$6)+(($W$13:$W$512=$W$7)+(($W$13:$W$512=$W$8)+(($X$13:$X$512=$X$6)+(($X$13:$X$512=$X$7)+(($Y$13:$Y$512=$Y$6)+(($Y$13:$Y$512=$Y$7)+(($Y$13:$Y$512=$Z$6)+(($Y$13:$Y$512=$Z$7))))))))),ROW($A$13:$A$512)-ROW($A$13)+1),ROWS(E$13:E256))))</f>
        <v/>
      </c>
      <c r="F256" s="182" t="str">
        <f t="array" ref="F256">IF(ROWS(F$13:F256)&gt;$S$5,"",INDEX(V$13:V$512,SMALL(IF(($W$13:$W$512=$W$6)+(($W$13:$W$512=$W$7)+(($W$13:$W$512=$W$8)+(($X$13:$X$512=$X$6)+(($X$13:$X$512=$X$7)+(($Y$13:$Y$512=$Y$6)+(($Y$13:$Y$512=$Y$7)+(($Y$13:$Y$512=$Z$6)+(($Y$13:$Y$512=$Z$7))))))))),ROW($A$13:$A$512)-ROW($A$13)+1),ROWS(F$13:F256))))</f>
        <v/>
      </c>
      <c r="G256" s="351" t="str">
        <f t="array" ref="G256">IF(ROWS(G$13:G256)&gt;$S$5,"",INDEX(W$13:W$512,SMALL(IF(($W$13:$W$512=$W$6)+(($W$13:$W$512=$W$7)+(($W$13:$W$512=$W$8)+(($X$13:$X$512=$X$6)+(($X$13:$X$512=$X$7)+(($Y$13:$Y$512=$Y$6)+(($Y$13:$Y$512=$Y$7)+(($Y$13:$Y$512=$Z$6)+(($Y$13:$Y$512=$Z$7))))))))),ROW($A$13:$A$512)-ROW($A$13)+1),ROWS(G$13:G256))))</f>
        <v/>
      </c>
      <c r="H256" s="351" t="str">
        <f t="array" ref="H256">IF(ROWS(H$13:H256)&gt;$S$5,"",INDEX(X$13:X$512,SMALL(IF(($W$13:$W$512=$W$6)+(($W$13:$W$512=$W$7)+(($W$13:$W$512=$W$8)+(($X$13:$X$512=$X$6)+(($X$13:$X$512=$X$7)+(($Y$13:$Y$512=$Y$6)+(($Y$13:$Y$512=$Y$7)+(($Y$13:$Y$512=$Z$6)+(($Y$13:$Y$512=$Z$7))))))))),ROW($A$13:$A$512)-ROW($A$13)+1),ROWS(H$13:H256))))</f>
        <v/>
      </c>
      <c r="I256" s="351" t="str">
        <f t="array" ref="I256">IF(ROWS(I$13:I256)&gt;$S$5,"",INDEX(Y$13:Y$512,SMALL(IF(($W$13:$W$512=$W$6)+(($W$13:$W$512=$W$7)+(($W$13:$W$512=$W$8)+(($X$13:$X$512=$X$6)+(($X$13:$X$512=$X$7)+(($Y$13:$Y$512=$Y$6)+(($Y$13:$Y$512=$Y$7)+(($Y$13:$Y$512=$Z$6)+(($Y$13:$Y$512=$Z$7))))))))),ROW($A$13:$A$512)-ROW($A$13)+1),ROWS(I$13:I256))))</f>
        <v/>
      </c>
      <c r="J256" s="136"/>
      <c r="Q256" s="44">
        <f>Nut_StatusTool!A250</f>
        <v>244</v>
      </c>
      <c r="R256" s="44">
        <f>Nut_StatusTool!B250</f>
        <v>0</v>
      </c>
      <c r="S256" s="44">
        <f>Nut_StatusTool!C250</f>
        <v>0</v>
      </c>
      <c r="T256" s="44">
        <f>Nut_StatusTool!D250</f>
        <v>0</v>
      </c>
      <c r="U256" s="44">
        <f>Nut_StatusTool!F250</f>
        <v>0</v>
      </c>
      <c r="V256" s="285" t="str">
        <f>Nut_StatusTool!K250</f>
        <v/>
      </c>
      <c r="W256" s="44" t="str">
        <f>Nut_StatusTool!L250</f>
        <v/>
      </c>
      <c r="X256" s="44" t="str">
        <f>Nut_StatusTool!M250</f>
        <v/>
      </c>
      <c r="Y256" s="44" t="str">
        <f>Nut_StatusTool!N250</f>
        <v/>
      </c>
    </row>
    <row r="257" spans="1:25">
      <c r="A257" s="182" t="str">
        <f t="array" ref="A257">IF(ROWS(A$13:A257)&gt;$S$5,"",INDEX(Q$13:Q$512,SMALL(IF(($W$13:$W$512=$W$6)+(($W$13:$W$512=$W$7)+(($W$13:$W$512=$W$8)+(($X$13:$X$512=$X$6)+(($X$13:$X$512=$X$7)+(($Y$13:$Y$512=$Y$6)+(($Y$13:$Y$512=$Y$7)+(($Y$13:$Y$512=$Z$6)+(($Y$13:$Y$512=$Z$7))))))))),ROW($A$13:$A$512)-ROW($A$13)+1),ROWS(A$13:A257))))</f>
        <v/>
      </c>
      <c r="B257" s="290" t="str">
        <f t="array" ref="B257">IF(ROWS(B$13:B257)&gt;$S$5,"",INDEX(R$13:R$512,SMALL(IF(($W$13:$W$512=$W$6)+(($W$13:$W$512=$W$7)+(($W$13:$W$512=$W$8)+(($X$13:$X$512=$X$6)+(($X$13:$X$512=$X$7)+(($Y$13:$Y$512=$Y$6)+(($Y$13:$Y$512=$Y$7)+(($Y$13:$Y$512=$Z$6)+(($Y$13:$Y$512=$Z$7))))))))),ROW($A$13:$A$512)-ROW($A$13)+1),ROWS(B$13:B257))))</f>
        <v/>
      </c>
      <c r="C257" s="290" t="str">
        <f t="array" ref="C257">IF(ROWS(C$13:C257)&gt;$S$5,"",INDEX(S$13:S$512,SMALL(IF(($W$13:$W$512=$W$6)+(($W$13:$W$512=$W$7)+(($W$13:$W$512=$W$8)+(($X$13:$X$512=$X$6)+(($X$13:$X$512=$X$7)+(($Y$13:$Y$512=$Y$6)+(($Y$13:$Y$512=$Y$7)+(($Y$13:$Y$512=$Z$6)+(($Y$13:$Y$512=$Z$7))))))))),ROW($A$13:$A$512)-ROW($A$13)+1),ROWS(C$13:C257))))</f>
        <v/>
      </c>
      <c r="D257" s="316" t="str">
        <f t="array" ref="D257">IF(ROWS(D$13:D257)&gt;$S$5,"",INDEX(T$13:T$512,SMALL(IF(($W$13:$W$512=$W$6)+(($W$13:$W$512=$W$7)+(($W$13:$W$512=$W$8)+(($X$13:$X$512=$X$6)+(($X$13:$X$512=$X$7)+(($Y$13:$Y$512=$Y$6)+(($Y$13:$Y$512=$Y$7)+(($Y$13:$Y$512=$Z$6)+(($Y$13:$Y$512=$Z$7))))))))),ROW($A$13:$A$512)-ROW($A$13)+1),ROWS(D$13:D257))))</f>
        <v/>
      </c>
      <c r="E257" s="182" t="str">
        <f t="array" ref="E257">IF(ROWS(E$13:E257)&gt;$S$5,"",INDEX(U$13:U$512,SMALL(IF(($W$13:$W$512=$W$6)+(($W$13:$W$512=$W$7)+(($W$13:$W$512=$W$8)+(($X$13:$X$512=$X$6)+(($X$13:$X$512=$X$7)+(($Y$13:$Y$512=$Y$6)+(($Y$13:$Y$512=$Y$7)+(($Y$13:$Y$512=$Z$6)+(($Y$13:$Y$512=$Z$7))))))))),ROW($A$13:$A$512)-ROW($A$13)+1),ROWS(E$13:E257))))</f>
        <v/>
      </c>
      <c r="F257" s="182" t="str">
        <f t="array" ref="F257">IF(ROWS(F$13:F257)&gt;$S$5,"",INDEX(V$13:V$512,SMALL(IF(($W$13:$W$512=$W$6)+(($W$13:$W$512=$W$7)+(($W$13:$W$512=$W$8)+(($X$13:$X$512=$X$6)+(($X$13:$X$512=$X$7)+(($Y$13:$Y$512=$Y$6)+(($Y$13:$Y$512=$Y$7)+(($Y$13:$Y$512=$Z$6)+(($Y$13:$Y$512=$Z$7))))))))),ROW($A$13:$A$512)-ROW($A$13)+1),ROWS(F$13:F257))))</f>
        <v/>
      </c>
      <c r="G257" s="351" t="str">
        <f t="array" ref="G257">IF(ROWS(G$13:G257)&gt;$S$5,"",INDEX(W$13:W$512,SMALL(IF(($W$13:$W$512=$W$6)+(($W$13:$W$512=$W$7)+(($W$13:$W$512=$W$8)+(($X$13:$X$512=$X$6)+(($X$13:$X$512=$X$7)+(($Y$13:$Y$512=$Y$6)+(($Y$13:$Y$512=$Y$7)+(($Y$13:$Y$512=$Z$6)+(($Y$13:$Y$512=$Z$7))))))))),ROW($A$13:$A$512)-ROW($A$13)+1),ROWS(G$13:G257))))</f>
        <v/>
      </c>
      <c r="H257" s="351" t="str">
        <f t="array" ref="H257">IF(ROWS(H$13:H257)&gt;$S$5,"",INDEX(X$13:X$512,SMALL(IF(($W$13:$W$512=$W$6)+(($W$13:$W$512=$W$7)+(($W$13:$W$512=$W$8)+(($X$13:$X$512=$X$6)+(($X$13:$X$512=$X$7)+(($Y$13:$Y$512=$Y$6)+(($Y$13:$Y$512=$Y$7)+(($Y$13:$Y$512=$Z$6)+(($Y$13:$Y$512=$Z$7))))))))),ROW($A$13:$A$512)-ROW($A$13)+1),ROWS(H$13:H257))))</f>
        <v/>
      </c>
      <c r="I257" s="351" t="str">
        <f t="array" ref="I257">IF(ROWS(I$13:I257)&gt;$S$5,"",INDEX(Y$13:Y$512,SMALL(IF(($W$13:$W$512=$W$6)+(($W$13:$W$512=$W$7)+(($W$13:$W$512=$W$8)+(($X$13:$X$512=$X$6)+(($X$13:$X$512=$X$7)+(($Y$13:$Y$512=$Y$6)+(($Y$13:$Y$512=$Y$7)+(($Y$13:$Y$512=$Z$6)+(($Y$13:$Y$512=$Z$7))))))))),ROW($A$13:$A$512)-ROW($A$13)+1),ROWS(I$13:I257))))</f>
        <v/>
      </c>
      <c r="J257" s="136"/>
      <c r="Q257" s="44">
        <f>Nut_StatusTool!A251</f>
        <v>245</v>
      </c>
      <c r="R257" s="44">
        <f>Nut_StatusTool!B251</f>
        <v>0</v>
      </c>
      <c r="S257" s="44">
        <f>Nut_StatusTool!C251</f>
        <v>0</v>
      </c>
      <c r="T257" s="44">
        <f>Nut_StatusTool!D251</f>
        <v>0</v>
      </c>
      <c r="U257" s="44">
        <f>Nut_StatusTool!F251</f>
        <v>0</v>
      </c>
      <c r="V257" s="285" t="str">
        <f>Nut_StatusTool!K251</f>
        <v/>
      </c>
      <c r="W257" s="44" t="str">
        <f>Nut_StatusTool!L251</f>
        <v/>
      </c>
      <c r="X257" s="44" t="str">
        <f>Nut_StatusTool!M251</f>
        <v/>
      </c>
      <c r="Y257" s="44" t="str">
        <f>Nut_StatusTool!N251</f>
        <v/>
      </c>
    </row>
    <row r="258" spans="1:25">
      <c r="A258" s="182" t="str">
        <f t="array" ref="A258">IF(ROWS(A$13:A258)&gt;$S$5,"",INDEX(Q$13:Q$512,SMALL(IF(($W$13:$W$512=$W$6)+(($W$13:$W$512=$W$7)+(($W$13:$W$512=$W$8)+(($X$13:$X$512=$X$6)+(($X$13:$X$512=$X$7)+(($Y$13:$Y$512=$Y$6)+(($Y$13:$Y$512=$Y$7)+(($Y$13:$Y$512=$Z$6)+(($Y$13:$Y$512=$Z$7))))))))),ROW($A$13:$A$512)-ROW($A$13)+1),ROWS(A$13:A258))))</f>
        <v/>
      </c>
      <c r="B258" s="290" t="str">
        <f t="array" ref="B258">IF(ROWS(B$13:B258)&gt;$S$5,"",INDEX(R$13:R$512,SMALL(IF(($W$13:$W$512=$W$6)+(($W$13:$W$512=$W$7)+(($W$13:$W$512=$W$8)+(($X$13:$X$512=$X$6)+(($X$13:$X$512=$X$7)+(($Y$13:$Y$512=$Y$6)+(($Y$13:$Y$512=$Y$7)+(($Y$13:$Y$512=$Z$6)+(($Y$13:$Y$512=$Z$7))))))))),ROW($A$13:$A$512)-ROW($A$13)+1),ROWS(B$13:B258))))</f>
        <v/>
      </c>
      <c r="C258" s="290" t="str">
        <f t="array" ref="C258">IF(ROWS(C$13:C258)&gt;$S$5,"",INDEX(S$13:S$512,SMALL(IF(($W$13:$W$512=$W$6)+(($W$13:$W$512=$W$7)+(($W$13:$W$512=$W$8)+(($X$13:$X$512=$X$6)+(($X$13:$X$512=$X$7)+(($Y$13:$Y$512=$Y$6)+(($Y$13:$Y$512=$Y$7)+(($Y$13:$Y$512=$Z$6)+(($Y$13:$Y$512=$Z$7))))))))),ROW($A$13:$A$512)-ROW($A$13)+1),ROWS(C$13:C258))))</f>
        <v/>
      </c>
      <c r="D258" s="316" t="str">
        <f t="array" ref="D258">IF(ROWS(D$13:D258)&gt;$S$5,"",INDEX(T$13:T$512,SMALL(IF(($W$13:$W$512=$W$6)+(($W$13:$W$512=$W$7)+(($W$13:$W$512=$W$8)+(($X$13:$X$512=$X$6)+(($X$13:$X$512=$X$7)+(($Y$13:$Y$512=$Y$6)+(($Y$13:$Y$512=$Y$7)+(($Y$13:$Y$512=$Z$6)+(($Y$13:$Y$512=$Z$7))))))))),ROW($A$13:$A$512)-ROW($A$13)+1),ROWS(D$13:D258))))</f>
        <v/>
      </c>
      <c r="E258" s="182" t="str">
        <f t="array" ref="E258">IF(ROWS(E$13:E258)&gt;$S$5,"",INDEX(U$13:U$512,SMALL(IF(($W$13:$W$512=$W$6)+(($W$13:$W$512=$W$7)+(($W$13:$W$512=$W$8)+(($X$13:$X$512=$X$6)+(($X$13:$X$512=$X$7)+(($Y$13:$Y$512=$Y$6)+(($Y$13:$Y$512=$Y$7)+(($Y$13:$Y$512=$Z$6)+(($Y$13:$Y$512=$Z$7))))))))),ROW($A$13:$A$512)-ROW($A$13)+1),ROWS(E$13:E258))))</f>
        <v/>
      </c>
      <c r="F258" s="182" t="str">
        <f t="array" ref="F258">IF(ROWS(F$13:F258)&gt;$S$5,"",INDEX(V$13:V$512,SMALL(IF(($W$13:$W$512=$W$6)+(($W$13:$W$512=$W$7)+(($W$13:$W$512=$W$8)+(($X$13:$X$512=$X$6)+(($X$13:$X$512=$X$7)+(($Y$13:$Y$512=$Y$6)+(($Y$13:$Y$512=$Y$7)+(($Y$13:$Y$512=$Z$6)+(($Y$13:$Y$512=$Z$7))))))))),ROW($A$13:$A$512)-ROW($A$13)+1),ROWS(F$13:F258))))</f>
        <v/>
      </c>
      <c r="G258" s="351" t="str">
        <f t="array" ref="G258">IF(ROWS(G$13:G258)&gt;$S$5,"",INDEX(W$13:W$512,SMALL(IF(($W$13:$W$512=$W$6)+(($W$13:$W$512=$W$7)+(($W$13:$W$512=$W$8)+(($X$13:$X$512=$X$6)+(($X$13:$X$512=$X$7)+(($Y$13:$Y$512=$Y$6)+(($Y$13:$Y$512=$Y$7)+(($Y$13:$Y$512=$Z$6)+(($Y$13:$Y$512=$Z$7))))))))),ROW($A$13:$A$512)-ROW($A$13)+1),ROWS(G$13:G258))))</f>
        <v/>
      </c>
      <c r="H258" s="351" t="str">
        <f t="array" ref="H258">IF(ROWS(H$13:H258)&gt;$S$5,"",INDEX(X$13:X$512,SMALL(IF(($W$13:$W$512=$W$6)+(($W$13:$W$512=$W$7)+(($W$13:$W$512=$W$8)+(($X$13:$X$512=$X$6)+(($X$13:$X$512=$X$7)+(($Y$13:$Y$512=$Y$6)+(($Y$13:$Y$512=$Y$7)+(($Y$13:$Y$512=$Z$6)+(($Y$13:$Y$512=$Z$7))))))))),ROW($A$13:$A$512)-ROW($A$13)+1),ROWS(H$13:H258))))</f>
        <v/>
      </c>
      <c r="I258" s="351" t="str">
        <f t="array" ref="I258">IF(ROWS(I$13:I258)&gt;$S$5,"",INDEX(Y$13:Y$512,SMALL(IF(($W$13:$W$512=$W$6)+(($W$13:$W$512=$W$7)+(($W$13:$W$512=$W$8)+(($X$13:$X$512=$X$6)+(($X$13:$X$512=$X$7)+(($Y$13:$Y$512=$Y$6)+(($Y$13:$Y$512=$Y$7)+(($Y$13:$Y$512=$Z$6)+(($Y$13:$Y$512=$Z$7))))))))),ROW($A$13:$A$512)-ROW($A$13)+1),ROWS(I$13:I258))))</f>
        <v/>
      </c>
      <c r="J258" s="136"/>
      <c r="Q258" s="44">
        <f>Nut_StatusTool!A252</f>
        <v>246</v>
      </c>
      <c r="R258" s="44">
        <f>Nut_StatusTool!B252</f>
        <v>0</v>
      </c>
      <c r="S258" s="44">
        <f>Nut_StatusTool!C252</f>
        <v>0</v>
      </c>
      <c r="T258" s="44">
        <f>Nut_StatusTool!D252</f>
        <v>0</v>
      </c>
      <c r="U258" s="44">
        <f>Nut_StatusTool!F252</f>
        <v>0</v>
      </c>
      <c r="V258" s="285" t="str">
        <f>Nut_StatusTool!K252</f>
        <v/>
      </c>
      <c r="W258" s="44" t="str">
        <f>Nut_StatusTool!L252</f>
        <v/>
      </c>
      <c r="X258" s="44" t="str">
        <f>Nut_StatusTool!M252</f>
        <v/>
      </c>
      <c r="Y258" s="44" t="str">
        <f>Nut_StatusTool!N252</f>
        <v/>
      </c>
    </row>
    <row r="259" spans="1:25">
      <c r="A259" s="182" t="str">
        <f t="array" ref="A259">IF(ROWS(A$13:A259)&gt;$S$5,"",INDEX(Q$13:Q$512,SMALL(IF(($W$13:$W$512=$W$6)+(($W$13:$W$512=$W$7)+(($W$13:$W$512=$W$8)+(($X$13:$X$512=$X$6)+(($X$13:$X$512=$X$7)+(($Y$13:$Y$512=$Y$6)+(($Y$13:$Y$512=$Y$7)+(($Y$13:$Y$512=$Z$6)+(($Y$13:$Y$512=$Z$7))))))))),ROW($A$13:$A$512)-ROW($A$13)+1),ROWS(A$13:A259))))</f>
        <v/>
      </c>
      <c r="B259" s="290" t="str">
        <f t="array" ref="B259">IF(ROWS(B$13:B259)&gt;$S$5,"",INDEX(R$13:R$512,SMALL(IF(($W$13:$W$512=$W$6)+(($W$13:$W$512=$W$7)+(($W$13:$W$512=$W$8)+(($X$13:$X$512=$X$6)+(($X$13:$X$512=$X$7)+(($Y$13:$Y$512=$Y$6)+(($Y$13:$Y$512=$Y$7)+(($Y$13:$Y$512=$Z$6)+(($Y$13:$Y$512=$Z$7))))))))),ROW($A$13:$A$512)-ROW($A$13)+1),ROWS(B$13:B259))))</f>
        <v/>
      </c>
      <c r="C259" s="290" t="str">
        <f t="array" ref="C259">IF(ROWS(C$13:C259)&gt;$S$5,"",INDEX(S$13:S$512,SMALL(IF(($W$13:$W$512=$W$6)+(($W$13:$W$512=$W$7)+(($W$13:$W$512=$W$8)+(($X$13:$X$512=$X$6)+(($X$13:$X$512=$X$7)+(($Y$13:$Y$512=$Y$6)+(($Y$13:$Y$512=$Y$7)+(($Y$13:$Y$512=$Z$6)+(($Y$13:$Y$512=$Z$7))))))))),ROW($A$13:$A$512)-ROW($A$13)+1),ROWS(C$13:C259))))</f>
        <v/>
      </c>
      <c r="D259" s="316" t="str">
        <f t="array" ref="D259">IF(ROWS(D$13:D259)&gt;$S$5,"",INDEX(T$13:T$512,SMALL(IF(($W$13:$W$512=$W$6)+(($W$13:$W$512=$W$7)+(($W$13:$W$512=$W$8)+(($X$13:$X$512=$X$6)+(($X$13:$X$512=$X$7)+(($Y$13:$Y$512=$Y$6)+(($Y$13:$Y$512=$Y$7)+(($Y$13:$Y$512=$Z$6)+(($Y$13:$Y$512=$Z$7))))))))),ROW($A$13:$A$512)-ROW($A$13)+1),ROWS(D$13:D259))))</f>
        <v/>
      </c>
      <c r="E259" s="182" t="str">
        <f t="array" ref="E259">IF(ROWS(E$13:E259)&gt;$S$5,"",INDEX(U$13:U$512,SMALL(IF(($W$13:$W$512=$W$6)+(($W$13:$W$512=$W$7)+(($W$13:$W$512=$W$8)+(($X$13:$X$512=$X$6)+(($X$13:$X$512=$X$7)+(($Y$13:$Y$512=$Y$6)+(($Y$13:$Y$512=$Y$7)+(($Y$13:$Y$512=$Z$6)+(($Y$13:$Y$512=$Z$7))))))))),ROW($A$13:$A$512)-ROW($A$13)+1),ROWS(E$13:E259))))</f>
        <v/>
      </c>
      <c r="F259" s="182" t="str">
        <f t="array" ref="F259">IF(ROWS(F$13:F259)&gt;$S$5,"",INDEX(V$13:V$512,SMALL(IF(($W$13:$W$512=$W$6)+(($W$13:$W$512=$W$7)+(($W$13:$W$512=$W$8)+(($X$13:$X$512=$X$6)+(($X$13:$X$512=$X$7)+(($Y$13:$Y$512=$Y$6)+(($Y$13:$Y$512=$Y$7)+(($Y$13:$Y$512=$Z$6)+(($Y$13:$Y$512=$Z$7))))))))),ROW($A$13:$A$512)-ROW($A$13)+1),ROWS(F$13:F259))))</f>
        <v/>
      </c>
      <c r="G259" s="351" t="str">
        <f t="array" ref="G259">IF(ROWS(G$13:G259)&gt;$S$5,"",INDEX(W$13:W$512,SMALL(IF(($W$13:$W$512=$W$6)+(($W$13:$W$512=$W$7)+(($W$13:$W$512=$W$8)+(($X$13:$X$512=$X$6)+(($X$13:$X$512=$X$7)+(($Y$13:$Y$512=$Y$6)+(($Y$13:$Y$512=$Y$7)+(($Y$13:$Y$512=$Z$6)+(($Y$13:$Y$512=$Z$7))))))))),ROW($A$13:$A$512)-ROW($A$13)+1),ROWS(G$13:G259))))</f>
        <v/>
      </c>
      <c r="H259" s="351" t="str">
        <f t="array" ref="H259">IF(ROWS(H$13:H259)&gt;$S$5,"",INDEX(X$13:X$512,SMALL(IF(($W$13:$W$512=$W$6)+(($W$13:$W$512=$W$7)+(($W$13:$W$512=$W$8)+(($X$13:$X$512=$X$6)+(($X$13:$X$512=$X$7)+(($Y$13:$Y$512=$Y$6)+(($Y$13:$Y$512=$Y$7)+(($Y$13:$Y$512=$Z$6)+(($Y$13:$Y$512=$Z$7))))))))),ROW($A$13:$A$512)-ROW($A$13)+1),ROWS(H$13:H259))))</f>
        <v/>
      </c>
      <c r="I259" s="351" t="str">
        <f t="array" ref="I259">IF(ROWS(I$13:I259)&gt;$S$5,"",INDEX(Y$13:Y$512,SMALL(IF(($W$13:$W$512=$W$6)+(($W$13:$W$512=$W$7)+(($W$13:$W$512=$W$8)+(($X$13:$X$512=$X$6)+(($X$13:$X$512=$X$7)+(($Y$13:$Y$512=$Y$6)+(($Y$13:$Y$512=$Y$7)+(($Y$13:$Y$512=$Z$6)+(($Y$13:$Y$512=$Z$7))))))))),ROW($A$13:$A$512)-ROW($A$13)+1),ROWS(I$13:I259))))</f>
        <v/>
      </c>
      <c r="J259" s="136"/>
      <c r="Q259" s="44">
        <f>Nut_StatusTool!A253</f>
        <v>247</v>
      </c>
      <c r="R259" s="44">
        <f>Nut_StatusTool!B253</f>
        <v>0</v>
      </c>
      <c r="S259" s="44">
        <f>Nut_StatusTool!C253</f>
        <v>0</v>
      </c>
      <c r="T259" s="44">
        <f>Nut_StatusTool!D253</f>
        <v>0</v>
      </c>
      <c r="U259" s="44">
        <f>Nut_StatusTool!F253</f>
        <v>0</v>
      </c>
      <c r="V259" s="285" t="str">
        <f>Nut_StatusTool!K253</f>
        <v/>
      </c>
      <c r="W259" s="44" t="str">
        <f>Nut_StatusTool!L253</f>
        <v/>
      </c>
      <c r="X259" s="44" t="str">
        <f>Nut_StatusTool!M253</f>
        <v/>
      </c>
      <c r="Y259" s="44" t="str">
        <f>Nut_StatusTool!N253</f>
        <v/>
      </c>
    </row>
    <row r="260" spans="1:25">
      <c r="A260" s="182" t="str">
        <f t="array" ref="A260">IF(ROWS(A$13:A260)&gt;$S$5,"",INDEX(Q$13:Q$512,SMALL(IF(($W$13:$W$512=$W$6)+(($W$13:$W$512=$W$7)+(($W$13:$W$512=$W$8)+(($X$13:$X$512=$X$6)+(($X$13:$X$512=$X$7)+(($Y$13:$Y$512=$Y$6)+(($Y$13:$Y$512=$Y$7)+(($Y$13:$Y$512=$Z$6)+(($Y$13:$Y$512=$Z$7))))))))),ROW($A$13:$A$512)-ROW($A$13)+1),ROWS(A$13:A260))))</f>
        <v/>
      </c>
      <c r="B260" s="290" t="str">
        <f t="array" ref="B260">IF(ROWS(B$13:B260)&gt;$S$5,"",INDEX(R$13:R$512,SMALL(IF(($W$13:$W$512=$W$6)+(($W$13:$W$512=$W$7)+(($W$13:$W$512=$W$8)+(($X$13:$X$512=$X$6)+(($X$13:$X$512=$X$7)+(($Y$13:$Y$512=$Y$6)+(($Y$13:$Y$512=$Y$7)+(($Y$13:$Y$512=$Z$6)+(($Y$13:$Y$512=$Z$7))))))))),ROW($A$13:$A$512)-ROW($A$13)+1),ROWS(B$13:B260))))</f>
        <v/>
      </c>
      <c r="C260" s="290" t="str">
        <f t="array" ref="C260">IF(ROWS(C$13:C260)&gt;$S$5,"",INDEX(S$13:S$512,SMALL(IF(($W$13:$W$512=$W$6)+(($W$13:$W$512=$W$7)+(($W$13:$W$512=$W$8)+(($X$13:$X$512=$X$6)+(($X$13:$X$512=$X$7)+(($Y$13:$Y$512=$Y$6)+(($Y$13:$Y$512=$Y$7)+(($Y$13:$Y$512=$Z$6)+(($Y$13:$Y$512=$Z$7))))))))),ROW($A$13:$A$512)-ROW($A$13)+1),ROWS(C$13:C260))))</f>
        <v/>
      </c>
      <c r="D260" s="316" t="str">
        <f t="array" ref="D260">IF(ROWS(D$13:D260)&gt;$S$5,"",INDEX(T$13:T$512,SMALL(IF(($W$13:$W$512=$W$6)+(($W$13:$W$512=$W$7)+(($W$13:$W$512=$W$8)+(($X$13:$X$512=$X$6)+(($X$13:$X$512=$X$7)+(($Y$13:$Y$512=$Y$6)+(($Y$13:$Y$512=$Y$7)+(($Y$13:$Y$512=$Z$6)+(($Y$13:$Y$512=$Z$7))))))))),ROW($A$13:$A$512)-ROW($A$13)+1),ROWS(D$13:D260))))</f>
        <v/>
      </c>
      <c r="E260" s="182" t="str">
        <f t="array" ref="E260">IF(ROWS(E$13:E260)&gt;$S$5,"",INDEX(U$13:U$512,SMALL(IF(($W$13:$W$512=$W$6)+(($W$13:$W$512=$W$7)+(($W$13:$W$512=$W$8)+(($X$13:$X$512=$X$6)+(($X$13:$X$512=$X$7)+(($Y$13:$Y$512=$Y$6)+(($Y$13:$Y$512=$Y$7)+(($Y$13:$Y$512=$Z$6)+(($Y$13:$Y$512=$Z$7))))))))),ROW($A$13:$A$512)-ROW($A$13)+1),ROWS(E$13:E260))))</f>
        <v/>
      </c>
      <c r="F260" s="182" t="str">
        <f t="array" ref="F260">IF(ROWS(F$13:F260)&gt;$S$5,"",INDEX(V$13:V$512,SMALL(IF(($W$13:$W$512=$W$6)+(($W$13:$W$512=$W$7)+(($W$13:$W$512=$W$8)+(($X$13:$X$512=$X$6)+(($X$13:$X$512=$X$7)+(($Y$13:$Y$512=$Y$6)+(($Y$13:$Y$512=$Y$7)+(($Y$13:$Y$512=$Z$6)+(($Y$13:$Y$512=$Z$7))))))))),ROW($A$13:$A$512)-ROW($A$13)+1),ROWS(F$13:F260))))</f>
        <v/>
      </c>
      <c r="G260" s="351" t="str">
        <f t="array" ref="G260">IF(ROWS(G$13:G260)&gt;$S$5,"",INDEX(W$13:W$512,SMALL(IF(($W$13:$W$512=$W$6)+(($W$13:$W$512=$W$7)+(($W$13:$W$512=$W$8)+(($X$13:$X$512=$X$6)+(($X$13:$X$512=$X$7)+(($Y$13:$Y$512=$Y$6)+(($Y$13:$Y$512=$Y$7)+(($Y$13:$Y$512=$Z$6)+(($Y$13:$Y$512=$Z$7))))))))),ROW($A$13:$A$512)-ROW($A$13)+1),ROWS(G$13:G260))))</f>
        <v/>
      </c>
      <c r="H260" s="351" t="str">
        <f t="array" ref="H260">IF(ROWS(H$13:H260)&gt;$S$5,"",INDEX(X$13:X$512,SMALL(IF(($W$13:$W$512=$W$6)+(($W$13:$W$512=$W$7)+(($W$13:$W$512=$W$8)+(($X$13:$X$512=$X$6)+(($X$13:$X$512=$X$7)+(($Y$13:$Y$512=$Y$6)+(($Y$13:$Y$512=$Y$7)+(($Y$13:$Y$512=$Z$6)+(($Y$13:$Y$512=$Z$7))))))))),ROW($A$13:$A$512)-ROW($A$13)+1),ROWS(H$13:H260))))</f>
        <v/>
      </c>
      <c r="I260" s="351" t="str">
        <f t="array" ref="I260">IF(ROWS(I$13:I260)&gt;$S$5,"",INDEX(Y$13:Y$512,SMALL(IF(($W$13:$W$512=$W$6)+(($W$13:$W$512=$W$7)+(($W$13:$W$512=$W$8)+(($X$13:$X$512=$X$6)+(($X$13:$X$512=$X$7)+(($Y$13:$Y$512=$Y$6)+(($Y$13:$Y$512=$Y$7)+(($Y$13:$Y$512=$Z$6)+(($Y$13:$Y$512=$Z$7))))))))),ROW($A$13:$A$512)-ROW($A$13)+1),ROWS(I$13:I260))))</f>
        <v/>
      </c>
      <c r="J260" s="136"/>
      <c r="Q260" s="44">
        <f>Nut_StatusTool!A254</f>
        <v>248</v>
      </c>
      <c r="R260" s="44">
        <f>Nut_StatusTool!B254</f>
        <v>0</v>
      </c>
      <c r="S260" s="44">
        <f>Nut_StatusTool!C254</f>
        <v>0</v>
      </c>
      <c r="T260" s="44">
        <f>Nut_StatusTool!D254</f>
        <v>0</v>
      </c>
      <c r="U260" s="44">
        <f>Nut_StatusTool!F254</f>
        <v>0</v>
      </c>
      <c r="V260" s="285" t="str">
        <f>Nut_StatusTool!K254</f>
        <v/>
      </c>
      <c r="W260" s="44" t="str">
        <f>Nut_StatusTool!L254</f>
        <v/>
      </c>
      <c r="X260" s="44" t="str">
        <f>Nut_StatusTool!M254</f>
        <v/>
      </c>
      <c r="Y260" s="44" t="str">
        <f>Nut_StatusTool!N254</f>
        <v/>
      </c>
    </row>
    <row r="261" spans="1:25">
      <c r="A261" s="182" t="str">
        <f t="array" ref="A261">IF(ROWS(A$13:A261)&gt;$S$5,"",INDEX(Q$13:Q$512,SMALL(IF(($W$13:$W$512=$W$6)+(($W$13:$W$512=$W$7)+(($W$13:$W$512=$W$8)+(($X$13:$X$512=$X$6)+(($X$13:$X$512=$X$7)+(($Y$13:$Y$512=$Y$6)+(($Y$13:$Y$512=$Y$7)+(($Y$13:$Y$512=$Z$6)+(($Y$13:$Y$512=$Z$7))))))))),ROW($A$13:$A$512)-ROW($A$13)+1),ROWS(A$13:A261))))</f>
        <v/>
      </c>
      <c r="B261" s="290" t="str">
        <f t="array" ref="B261">IF(ROWS(B$13:B261)&gt;$S$5,"",INDEX(R$13:R$512,SMALL(IF(($W$13:$W$512=$W$6)+(($W$13:$W$512=$W$7)+(($W$13:$W$512=$W$8)+(($X$13:$X$512=$X$6)+(($X$13:$X$512=$X$7)+(($Y$13:$Y$512=$Y$6)+(($Y$13:$Y$512=$Y$7)+(($Y$13:$Y$512=$Z$6)+(($Y$13:$Y$512=$Z$7))))))))),ROW($A$13:$A$512)-ROW($A$13)+1),ROWS(B$13:B261))))</f>
        <v/>
      </c>
      <c r="C261" s="290" t="str">
        <f t="array" ref="C261">IF(ROWS(C$13:C261)&gt;$S$5,"",INDEX(S$13:S$512,SMALL(IF(($W$13:$W$512=$W$6)+(($W$13:$W$512=$W$7)+(($W$13:$W$512=$W$8)+(($X$13:$X$512=$X$6)+(($X$13:$X$512=$X$7)+(($Y$13:$Y$512=$Y$6)+(($Y$13:$Y$512=$Y$7)+(($Y$13:$Y$512=$Z$6)+(($Y$13:$Y$512=$Z$7))))))))),ROW($A$13:$A$512)-ROW($A$13)+1),ROWS(C$13:C261))))</f>
        <v/>
      </c>
      <c r="D261" s="316" t="str">
        <f t="array" ref="D261">IF(ROWS(D$13:D261)&gt;$S$5,"",INDEX(T$13:T$512,SMALL(IF(($W$13:$W$512=$W$6)+(($W$13:$W$512=$W$7)+(($W$13:$W$512=$W$8)+(($X$13:$X$512=$X$6)+(($X$13:$X$512=$X$7)+(($Y$13:$Y$512=$Y$6)+(($Y$13:$Y$512=$Y$7)+(($Y$13:$Y$512=$Z$6)+(($Y$13:$Y$512=$Z$7))))))))),ROW($A$13:$A$512)-ROW($A$13)+1),ROWS(D$13:D261))))</f>
        <v/>
      </c>
      <c r="E261" s="182" t="str">
        <f t="array" ref="E261">IF(ROWS(E$13:E261)&gt;$S$5,"",INDEX(U$13:U$512,SMALL(IF(($W$13:$W$512=$W$6)+(($W$13:$W$512=$W$7)+(($W$13:$W$512=$W$8)+(($X$13:$X$512=$X$6)+(($X$13:$X$512=$X$7)+(($Y$13:$Y$512=$Y$6)+(($Y$13:$Y$512=$Y$7)+(($Y$13:$Y$512=$Z$6)+(($Y$13:$Y$512=$Z$7))))))))),ROW($A$13:$A$512)-ROW($A$13)+1),ROWS(E$13:E261))))</f>
        <v/>
      </c>
      <c r="F261" s="182" t="str">
        <f t="array" ref="F261">IF(ROWS(F$13:F261)&gt;$S$5,"",INDEX(V$13:V$512,SMALL(IF(($W$13:$W$512=$W$6)+(($W$13:$W$512=$W$7)+(($W$13:$W$512=$W$8)+(($X$13:$X$512=$X$6)+(($X$13:$X$512=$X$7)+(($Y$13:$Y$512=$Y$6)+(($Y$13:$Y$512=$Y$7)+(($Y$13:$Y$512=$Z$6)+(($Y$13:$Y$512=$Z$7))))))))),ROW($A$13:$A$512)-ROW($A$13)+1),ROWS(F$13:F261))))</f>
        <v/>
      </c>
      <c r="G261" s="351" t="str">
        <f t="array" ref="G261">IF(ROWS(G$13:G261)&gt;$S$5,"",INDEX(W$13:W$512,SMALL(IF(($W$13:$W$512=$W$6)+(($W$13:$W$512=$W$7)+(($W$13:$W$512=$W$8)+(($X$13:$X$512=$X$6)+(($X$13:$X$512=$X$7)+(($Y$13:$Y$512=$Y$6)+(($Y$13:$Y$512=$Y$7)+(($Y$13:$Y$512=$Z$6)+(($Y$13:$Y$512=$Z$7))))))))),ROW($A$13:$A$512)-ROW($A$13)+1),ROWS(G$13:G261))))</f>
        <v/>
      </c>
      <c r="H261" s="351" t="str">
        <f t="array" ref="H261">IF(ROWS(H$13:H261)&gt;$S$5,"",INDEX(X$13:X$512,SMALL(IF(($W$13:$W$512=$W$6)+(($W$13:$W$512=$W$7)+(($W$13:$W$512=$W$8)+(($X$13:$X$512=$X$6)+(($X$13:$X$512=$X$7)+(($Y$13:$Y$512=$Y$6)+(($Y$13:$Y$512=$Y$7)+(($Y$13:$Y$512=$Z$6)+(($Y$13:$Y$512=$Z$7))))))))),ROW($A$13:$A$512)-ROW($A$13)+1),ROWS(H$13:H261))))</f>
        <v/>
      </c>
      <c r="I261" s="351" t="str">
        <f t="array" ref="I261">IF(ROWS(I$13:I261)&gt;$S$5,"",INDEX(Y$13:Y$512,SMALL(IF(($W$13:$W$512=$W$6)+(($W$13:$W$512=$W$7)+(($W$13:$W$512=$W$8)+(($X$13:$X$512=$X$6)+(($X$13:$X$512=$X$7)+(($Y$13:$Y$512=$Y$6)+(($Y$13:$Y$512=$Y$7)+(($Y$13:$Y$512=$Z$6)+(($Y$13:$Y$512=$Z$7))))))))),ROW($A$13:$A$512)-ROW($A$13)+1),ROWS(I$13:I261))))</f>
        <v/>
      </c>
      <c r="J261" s="136"/>
      <c r="Q261" s="44">
        <f>Nut_StatusTool!A255</f>
        <v>249</v>
      </c>
      <c r="R261" s="44">
        <f>Nut_StatusTool!B255</f>
        <v>0</v>
      </c>
      <c r="S261" s="44">
        <f>Nut_StatusTool!C255</f>
        <v>0</v>
      </c>
      <c r="T261" s="44">
        <f>Nut_StatusTool!D255</f>
        <v>0</v>
      </c>
      <c r="U261" s="44">
        <f>Nut_StatusTool!F255</f>
        <v>0</v>
      </c>
      <c r="V261" s="285" t="str">
        <f>Nut_StatusTool!K255</f>
        <v/>
      </c>
      <c r="W261" s="44" t="str">
        <f>Nut_StatusTool!L255</f>
        <v/>
      </c>
      <c r="X261" s="44" t="str">
        <f>Nut_StatusTool!M255</f>
        <v/>
      </c>
      <c r="Y261" s="44" t="str">
        <f>Nut_StatusTool!N255</f>
        <v/>
      </c>
    </row>
    <row r="262" spans="1:25">
      <c r="A262" s="182" t="str">
        <f t="array" ref="A262">IF(ROWS(A$13:A262)&gt;$S$5,"",INDEX(Q$13:Q$512,SMALL(IF(($W$13:$W$512=$W$6)+(($W$13:$W$512=$W$7)+(($W$13:$W$512=$W$8)+(($X$13:$X$512=$X$6)+(($X$13:$X$512=$X$7)+(($Y$13:$Y$512=$Y$6)+(($Y$13:$Y$512=$Y$7)+(($Y$13:$Y$512=$Z$6)+(($Y$13:$Y$512=$Z$7))))))))),ROW($A$13:$A$512)-ROW($A$13)+1),ROWS(A$13:A262))))</f>
        <v/>
      </c>
      <c r="B262" s="290" t="str">
        <f t="array" ref="B262">IF(ROWS(B$13:B262)&gt;$S$5,"",INDEX(R$13:R$512,SMALL(IF(($W$13:$W$512=$W$6)+(($W$13:$W$512=$W$7)+(($W$13:$W$512=$W$8)+(($X$13:$X$512=$X$6)+(($X$13:$X$512=$X$7)+(($Y$13:$Y$512=$Y$6)+(($Y$13:$Y$512=$Y$7)+(($Y$13:$Y$512=$Z$6)+(($Y$13:$Y$512=$Z$7))))))))),ROW($A$13:$A$512)-ROW($A$13)+1),ROWS(B$13:B262))))</f>
        <v/>
      </c>
      <c r="C262" s="290" t="str">
        <f t="array" ref="C262">IF(ROWS(C$13:C262)&gt;$S$5,"",INDEX(S$13:S$512,SMALL(IF(($W$13:$W$512=$W$6)+(($W$13:$W$512=$W$7)+(($W$13:$W$512=$W$8)+(($X$13:$X$512=$X$6)+(($X$13:$X$512=$X$7)+(($Y$13:$Y$512=$Y$6)+(($Y$13:$Y$512=$Y$7)+(($Y$13:$Y$512=$Z$6)+(($Y$13:$Y$512=$Z$7))))))))),ROW($A$13:$A$512)-ROW($A$13)+1),ROWS(C$13:C262))))</f>
        <v/>
      </c>
      <c r="D262" s="316" t="str">
        <f t="array" ref="D262">IF(ROWS(D$13:D262)&gt;$S$5,"",INDEX(T$13:T$512,SMALL(IF(($W$13:$W$512=$W$6)+(($W$13:$W$512=$W$7)+(($W$13:$W$512=$W$8)+(($X$13:$X$512=$X$6)+(($X$13:$X$512=$X$7)+(($Y$13:$Y$512=$Y$6)+(($Y$13:$Y$512=$Y$7)+(($Y$13:$Y$512=$Z$6)+(($Y$13:$Y$512=$Z$7))))))))),ROW($A$13:$A$512)-ROW($A$13)+1),ROWS(D$13:D262))))</f>
        <v/>
      </c>
      <c r="E262" s="182" t="str">
        <f t="array" ref="E262">IF(ROWS(E$13:E262)&gt;$S$5,"",INDEX(U$13:U$512,SMALL(IF(($W$13:$W$512=$W$6)+(($W$13:$W$512=$W$7)+(($W$13:$W$512=$W$8)+(($X$13:$X$512=$X$6)+(($X$13:$X$512=$X$7)+(($Y$13:$Y$512=$Y$6)+(($Y$13:$Y$512=$Y$7)+(($Y$13:$Y$512=$Z$6)+(($Y$13:$Y$512=$Z$7))))))))),ROW($A$13:$A$512)-ROW($A$13)+1),ROWS(E$13:E262))))</f>
        <v/>
      </c>
      <c r="F262" s="182" t="str">
        <f t="array" ref="F262">IF(ROWS(F$13:F262)&gt;$S$5,"",INDEX(V$13:V$512,SMALL(IF(($W$13:$W$512=$W$6)+(($W$13:$W$512=$W$7)+(($W$13:$W$512=$W$8)+(($X$13:$X$512=$X$6)+(($X$13:$X$512=$X$7)+(($Y$13:$Y$512=$Y$6)+(($Y$13:$Y$512=$Y$7)+(($Y$13:$Y$512=$Z$6)+(($Y$13:$Y$512=$Z$7))))))))),ROW($A$13:$A$512)-ROW($A$13)+1),ROWS(F$13:F262))))</f>
        <v/>
      </c>
      <c r="G262" s="351" t="str">
        <f t="array" ref="G262">IF(ROWS(G$13:G262)&gt;$S$5,"",INDEX(W$13:W$512,SMALL(IF(($W$13:$W$512=$W$6)+(($W$13:$W$512=$W$7)+(($W$13:$W$512=$W$8)+(($X$13:$X$512=$X$6)+(($X$13:$X$512=$X$7)+(($Y$13:$Y$512=$Y$6)+(($Y$13:$Y$512=$Y$7)+(($Y$13:$Y$512=$Z$6)+(($Y$13:$Y$512=$Z$7))))))))),ROW($A$13:$A$512)-ROW($A$13)+1),ROWS(G$13:G262))))</f>
        <v/>
      </c>
      <c r="H262" s="351" t="str">
        <f t="array" ref="H262">IF(ROWS(H$13:H262)&gt;$S$5,"",INDEX(X$13:X$512,SMALL(IF(($W$13:$W$512=$W$6)+(($W$13:$W$512=$W$7)+(($W$13:$W$512=$W$8)+(($X$13:$X$512=$X$6)+(($X$13:$X$512=$X$7)+(($Y$13:$Y$512=$Y$6)+(($Y$13:$Y$512=$Y$7)+(($Y$13:$Y$512=$Z$6)+(($Y$13:$Y$512=$Z$7))))))))),ROW($A$13:$A$512)-ROW($A$13)+1),ROWS(H$13:H262))))</f>
        <v/>
      </c>
      <c r="I262" s="351" t="str">
        <f t="array" ref="I262">IF(ROWS(I$13:I262)&gt;$S$5,"",INDEX(Y$13:Y$512,SMALL(IF(($W$13:$W$512=$W$6)+(($W$13:$W$512=$W$7)+(($W$13:$W$512=$W$8)+(($X$13:$X$512=$X$6)+(($X$13:$X$512=$X$7)+(($Y$13:$Y$512=$Y$6)+(($Y$13:$Y$512=$Y$7)+(($Y$13:$Y$512=$Z$6)+(($Y$13:$Y$512=$Z$7))))))))),ROW($A$13:$A$512)-ROW($A$13)+1),ROWS(I$13:I262))))</f>
        <v/>
      </c>
      <c r="J262" s="136"/>
      <c r="Q262" s="44">
        <f>Nut_StatusTool!A256</f>
        <v>250</v>
      </c>
      <c r="R262" s="44">
        <f>Nut_StatusTool!B256</f>
        <v>0</v>
      </c>
      <c r="S262" s="44">
        <f>Nut_StatusTool!C256</f>
        <v>0</v>
      </c>
      <c r="T262" s="44">
        <f>Nut_StatusTool!D256</f>
        <v>0</v>
      </c>
      <c r="U262" s="44">
        <f>Nut_StatusTool!F256</f>
        <v>0</v>
      </c>
      <c r="V262" s="285" t="str">
        <f>Nut_StatusTool!K256</f>
        <v/>
      </c>
      <c r="W262" s="44" t="str">
        <f>Nut_StatusTool!L256</f>
        <v/>
      </c>
      <c r="X262" s="44" t="str">
        <f>Nut_StatusTool!M256</f>
        <v/>
      </c>
      <c r="Y262" s="44" t="str">
        <f>Nut_StatusTool!N256</f>
        <v/>
      </c>
    </row>
    <row r="263" spans="1:25">
      <c r="A263" s="182" t="str">
        <f t="array" ref="A263">IF(ROWS(A$13:A263)&gt;$S$5,"",INDEX(Q$13:Q$512,SMALL(IF(($W$13:$W$512=$W$6)+(($W$13:$W$512=$W$7)+(($W$13:$W$512=$W$8)+(($X$13:$X$512=$X$6)+(($X$13:$X$512=$X$7)+(($Y$13:$Y$512=$Y$6)+(($Y$13:$Y$512=$Y$7)+(($Y$13:$Y$512=$Z$6)+(($Y$13:$Y$512=$Z$7))))))))),ROW($A$13:$A$512)-ROW($A$13)+1),ROWS(A$13:A263))))</f>
        <v/>
      </c>
      <c r="B263" s="290" t="str">
        <f t="array" ref="B263">IF(ROWS(B$13:B263)&gt;$S$5,"",INDEX(R$13:R$512,SMALL(IF(($W$13:$W$512=$W$6)+(($W$13:$W$512=$W$7)+(($W$13:$W$512=$W$8)+(($X$13:$X$512=$X$6)+(($X$13:$X$512=$X$7)+(($Y$13:$Y$512=$Y$6)+(($Y$13:$Y$512=$Y$7)+(($Y$13:$Y$512=$Z$6)+(($Y$13:$Y$512=$Z$7))))))))),ROW($A$13:$A$512)-ROW($A$13)+1),ROWS(B$13:B263))))</f>
        <v/>
      </c>
      <c r="C263" s="290" t="str">
        <f t="array" ref="C263">IF(ROWS(C$13:C263)&gt;$S$5,"",INDEX(S$13:S$512,SMALL(IF(($W$13:$W$512=$W$6)+(($W$13:$W$512=$W$7)+(($W$13:$W$512=$W$8)+(($X$13:$X$512=$X$6)+(($X$13:$X$512=$X$7)+(($Y$13:$Y$512=$Y$6)+(($Y$13:$Y$512=$Y$7)+(($Y$13:$Y$512=$Z$6)+(($Y$13:$Y$512=$Z$7))))))))),ROW($A$13:$A$512)-ROW($A$13)+1),ROWS(C$13:C263))))</f>
        <v/>
      </c>
      <c r="D263" s="316" t="str">
        <f t="array" ref="D263">IF(ROWS(D$13:D263)&gt;$S$5,"",INDEX(T$13:T$512,SMALL(IF(($W$13:$W$512=$W$6)+(($W$13:$W$512=$W$7)+(($W$13:$W$512=$W$8)+(($X$13:$X$512=$X$6)+(($X$13:$X$512=$X$7)+(($Y$13:$Y$512=$Y$6)+(($Y$13:$Y$512=$Y$7)+(($Y$13:$Y$512=$Z$6)+(($Y$13:$Y$512=$Z$7))))))))),ROW($A$13:$A$512)-ROW($A$13)+1),ROWS(D$13:D263))))</f>
        <v/>
      </c>
      <c r="E263" s="182" t="str">
        <f t="array" ref="E263">IF(ROWS(E$13:E263)&gt;$S$5,"",INDEX(U$13:U$512,SMALL(IF(($W$13:$W$512=$W$6)+(($W$13:$W$512=$W$7)+(($W$13:$W$512=$W$8)+(($X$13:$X$512=$X$6)+(($X$13:$X$512=$X$7)+(($Y$13:$Y$512=$Y$6)+(($Y$13:$Y$512=$Y$7)+(($Y$13:$Y$512=$Z$6)+(($Y$13:$Y$512=$Z$7))))))))),ROW($A$13:$A$512)-ROW($A$13)+1),ROWS(E$13:E263))))</f>
        <v/>
      </c>
      <c r="F263" s="182" t="str">
        <f t="array" ref="F263">IF(ROWS(F$13:F263)&gt;$S$5,"",INDEX(V$13:V$512,SMALL(IF(($W$13:$W$512=$W$6)+(($W$13:$W$512=$W$7)+(($W$13:$W$512=$W$8)+(($X$13:$X$512=$X$6)+(($X$13:$X$512=$X$7)+(($Y$13:$Y$512=$Y$6)+(($Y$13:$Y$512=$Y$7)+(($Y$13:$Y$512=$Z$6)+(($Y$13:$Y$512=$Z$7))))))))),ROW($A$13:$A$512)-ROW($A$13)+1),ROWS(F$13:F263))))</f>
        <v/>
      </c>
      <c r="G263" s="351" t="str">
        <f t="array" ref="G263">IF(ROWS(G$13:G263)&gt;$S$5,"",INDEX(W$13:W$512,SMALL(IF(($W$13:$W$512=$W$6)+(($W$13:$W$512=$W$7)+(($W$13:$W$512=$W$8)+(($X$13:$X$512=$X$6)+(($X$13:$X$512=$X$7)+(($Y$13:$Y$512=$Y$6)+(($Y$13:$Y$512=$Y$7)+(($Y$13:$Y$512=$Z$6)+(($Y$13:$Y$512=$Z$7))))))))),ROW($A$13:$A$512)-ROW($A$13)+1),ROWS(G$13:G263))))</f>
        <v/>
      </c>
      <c r="H263" s="351" t="str">
        <f t="array" ref="H263">IF(ROWS(H$13:H263)&gt;$S$5,"",INDEX(X$13:X$512,SMALL(IF(($W$13:$W$512=$W$6)+(($W$13:$W$512=$W$7)+(($W$13:$W$512=$W$8)+(($X$13:$X$512=$X$6)+(($X$13:$X$512=$X$7)+(($Y$13:$Y$512=$Y$6)+(($Y$13:$Y$512=$Y$7)+(($Y$13:$Y$512=$Z$6)+(($Y$13:$Y$512=$Z$7))))))))),ROW($A$13:$A$512)-ROW($A$13)+1),ROWS(H$13:H263))))</f>
        <v/>
      </c>
      <c r="I263" s="351" t="str">
        <f t="array" ref="I263">IF(ROWS(I$13:I263)&gt;$S$5,"",INDEX(Y$13:Y$512,SMALL(IF(($W$13:$W$512=$W$6)+(($W$13:$W$512=$W$7)+(($W$13:$W$512=$W$8)+(($X$13:$X$512=$X$6)+(($X$13:$X$512=$X$7)+(($Y$13:$Y$512=$Y$6)+(($Y$13:$Y$512=$Y$7)+(($Y$13:$Y$512=$Z$6)+(($Y$13:$Y$512=$Z$7))))))))),ROW($A$13:$A$512)-ROW($A$13)+1),ROWS(I$13:I263))))</f>
        <v/>
      </c>
      <c r="J263" s="136"/>
      <c r="Q263" s="44">
        <f>Nut_StatusTool!A257</f>
        <v>251</v>
      </c>
      <c r="R263" s="44">
        <f>Nut_StatusTool!B257</f>
        <v>0</v>
      </c>
      <c r="S263" s="44">
        <f>Nut_StatusTool!C257</f>
        <v>0</v>
      </c>
      <c r="T263" s="44">
        <f>Nut_StatusTool!D257</f>
        <v>0</v>
      </c>
      <c r="U263" s="44">
        <f>Nut_StatusTool!F257</f>
        <v>0</v>
      </c>
      <c r="V263" s="285" t="str">
        <f>Nut_StatusTool!K257</f>
        <v/>
      </c>
      <c r="W263" s="44" t="str">
        <f>Nut_StatusTool!L257</f>
        <v/>
      </c>
      <c r="X263" s="44" t="str">
        <f>Nut_StatusTool!M257</f>
        <v/>
      </c>
      <c r="Y263" s="44" t="str">
        <f>Nut_StatusTool!N257</f>
        <v/>
      </c>
    </row>
    <row r="264" spans="1:25">
      <c r="A264" s="182" t="str">
        <f t="array" ref="A264">IF(ROWS(A$13:A264)&gt;$S$5,"",INDEX(Q$13:Q$512,SMALL(IF(($W$13:$W$512=$W$6)+(($W$13:$W$512=$W$7)+(($W$13:$W$512=$W$8)+(($X$13:$X$512=$X$6)+(($X$13:$X$512=$X$7)+(($Y$13:$Y$512=$Y$6)+(($Y$13:$Y$512=$Y$7)+(($Y$13:$Y$512=$Z$6)+(($Y$13:$Y$512=$Z$7))))))))),ROW($A$13:$A$512)-ROW($A$13)+1),ROWS(A$13:A264))))</f>
        <v/>
      </c>
      <c r="B264" s="290" t="str">
        <f t="array" ref="B264">IF(ROWS(B$13:B264)&gt;$S$5,"",INDEX(R$13:R$512,SMALL(IF(($W$13:$W$512=$W$6)+(($W$13:$W$512=$W$7)+(($W$13:$W$512=$W$8)+(($X$13:$X$512=$X$6)+(($X$13:$X$512=$X$7)+(($Y$13:$Y$512=$Y$6)+(($Y$13:$Y$512=$Y$7)+(($Y$13:$Y$512=$Z$6)+(($Y$13:$Y$512=$Z$7))))))))),ROW($A$13:$A$512)-ROW($A$13)+1),ROWS(B$13:B264))))</f>
        <v/>
      </c>
      <c r="C264" s="290" t="str">
        <f t="array" ref="C264">IF(ROWS(C$13:C264)&gt;$S$5,"",INDEX(S$13:S$512,SMALL(IF(($W$13:$W$512=$W$6)+(($W$13:$W$512=$W$7)+(($W$13:$W$512=$W$8)+(($X$13:$X$512=$X$6)+(($X$13:$X$512=$X$7)+(($Y$13:$Y$512=$Y$6)+(($Y$13:$Y$512=$Y$7)+(($Y$13:$Y$512=$Z$6)+(($Y$13:$Y$512=$Z$7))))))))),ROW($A$13:$A$512)-ROW($A$13)+1),ROWS(C$13:C264))))</f>
        <v/>
      </c>
      <c r="D264" s="316" t="str">
        <f t="array" ref="D264">IF(ROWS(D$13:D264)&gt;$S$5,"",INDEX(T$13:T$512,SMALL(IF(($W$13:$W$512=$W$6)+(($W$13:$W$512=$W$7)+(($W$13:$W$512=$W$8)+(($X$13:$X$512=$X$6)+(($X$13:$X$512=$X$7)+(($Y$13:$Y$512=$Y$6)+(($Y$13:$Y$512=$Y$7)+(($Y$13:$Y$512=$Z$6)+(($Y$13:$Y$512=$Z$7))))))))),ROW($A$13:$A$512)-ROW($A$13)+1),ROWS(D$13:D264))))</f>
        <v/>
      </c>
      <c r="E264" s="182" t="str">
        <f t="array" ref="E264">IF(ROWS(E$13:E264)&gt;$S$5,"",INDEX(U$13:U$512,SMALL(IF(($W$13:$W$512=$W$6)+(($W$13:$W$512=$W$7)+(($W$13:$W$512=$W$8)+(($X$13:$X$512=$X$6)+(($X$13:$X$512=$X$7)+(($Y$13:$Y$512=$Y$6)+(($Y$13:$Y$512=$Y$7)+(($Y$13:$Y$512=$Z$6)+(($Y$13:$Y$512=$Z$7))))))))),ROW($A$13:$A$512)-ROW($A$13)+1),ROWS(E$13:E264))))</f>
        <v/>
      </c>
      <c r="F264" s="182" t="str">
        <f t="array" ref="F264">IF(ROWS(F$13:F264)&gt;$S$5,"",INDEX(V$13:V$512,SMALL(IF(($W$13:$W$512=$W$6)+(($W$13:$W$512=$W$7)+(($W$13:$W$512=$W$8)+(($X$13:$X$512=$X$6)+(($X$13:$X$512=$X$7)+(($Y$13:$Y$512=$Y$6)+(($Y$13:$Y$512=$Y$7)+(($Y$13:$Y$512=$Z$6)+(($Y$13:$Y$512=$Z$7))))))))),ROW($A$13:$A$512)-ROW($A$13)+1),ROWS(F$13:F264))))</f>
        <v/>
      </c>
      <c r="G264" s="351" t="str">
        <f t="array" ref="G264">IF(ROWS(G$13:G264)&gt;$S$5,"",INDEX(W$13:W$512,SMALL(IF(($W$13:$W$512=$W$6)+(($W$13:$W$512=$W$7)+(($W$13:$W$512=$W$8)+(($X$13:$X$512=$X$6)+(($X$13:$X$512=$X$7)+(($Y$13:$Y$512=$Y$6)+(($Y$13:$Y$512=$Y$7)+(($Y$13:$Y$512=$Z$6)+(($Y$13:$Y$512=$Z$7))))))))),ROW($A$13:$A$512)-ROW($A$13)+1),ROWS(G$13:G264))))</f>
        <v/>
      </c>
      <c r="H264" s="351" t="str">
        <f t="array" ref="H264">IF(ROWS(H$13:H264)&gt;$S$5,"",INDEX(X$13:X$512,SMALL(IF(($W$13:$W$512=$W$6)+(($W$13:$W$512=$W$7)+(($W$13:$W$512=$W$8)+(($X$13:$X$512=$X$6)+(($X$13:$X$512=$X$7)+(($Y$13:$Y$512=$Y$6)+(($Y$13:$Y$512=$Y$7)+(($Y$13:$Y$512=$Z$6)+(($Y$13:$Y$512=$Z$7))))))))),ROW($A$13:$A$512)-ROW($A$13)+1),ROWS(H$13:H264))))</f>
        <v/>
      </c>
      <c r="I264" s="351" t="str">
        <f t="array" ref="I264">IF(ROWS(I$13:I264)&gt;$S$5,"",INDEX(Y$13:Y$512,SMALL(IF(($W$13:$W$512=$W$6)+(($W$13:$W$512=$W$7)+(($W$13:$W$512=$W$8)+(($X$13:$X$512=$X$6)+(($X$13:$X$512=$X$7)+(($Y$13:$Y$512=$Y$6)+(($Y$13:$Y$512=$Y$7)+(($Y$13:$Y$512=$Z$6)+(($Y$13:$Y$512=$Z$7))))))))),ROW($A$13:$A$512)-ROW($A$13)+1),ROWS(I$13:I264))))</f>
        <v/>
      </c>
      <c r="J264" s="136"/>
      <c r="Q264" s="44">
        <f>Nut_StatusTool!A258</f>
        <v>252</v>
      </c>
      <c r="R264" s="44">
        <f>Nut_StatusTool!B258</f>
        <v>0</v>
      </c>
      <c r="S264" s="44">
        <f>Nut_StatusTool!C258</f>
        <v>0</v>
      </c>
      <c r="T264" s="44">
        <f>Nut_StatusTool!D258</f>
        <v>0</v>
      </c>
      <c r="U264" s="44">
        <f>Nut_StatusTool!F258</f>
        <v>0</v>
      </c>
      <c r="V264" s="285" t="str">
        <f>Nut_StatusTool!K258</f>
        <v/>
      </c>
      <c r="W264" s="44" t="str">
        <f>Nut_StatusTool!L258</f>
        <v/>
      </c>
      <c r="X264" s="44" t="str">
        <f>Nut_StatusTool!M258</f>
        <v/>
      </c>
      <c r="Y264" s="44" t="str">
        <f>Nut_StatusTool!N258</f>
        <v/>
      </c>
    </row>
    <row r="265" spans="1:25">
      <c r="A265" s="182" t="str">
        <f t="array" ref="A265">IF(ROWS(A$13:A265)&gt;$S$5,"",INDEX(Q$13:Q$512,SMALL(IF(($W$13:$W$512=$W$6)+(($W$13:$W$512=$W$7)+(($W$13:$W$512=$W$8)+(($X$13:$X$512=$X$6)+(($X$13:$X$512=$X$7)+(($Y$13:$Y$512=$Y$6)+(($Y$13:$Y$512=$Y$7)+(($Y$13:$Y$512=$Z$6)+(($Y$13:$Y$512=$Z$7))))))))),ROW($A$13:$A$512)-ROW($A$13)+1),ROWS(A$13:A265))))</f>
        <v/>
      </c>
      <c r="B265" s="290" t="str">
        <f t="array" ref="B265">IF(ROWS(B$13:B265)&gt;$S$5,"",INDEX(R$13:R$512,SMALL(IF(($W$13:$W$512=$W$6)+(($W$13:$W$512=$W$7)+(($W$13:$W$512=$W$8)+(($X$13:$X$512=$X$6)+(($X$13:$X$512=$X$7)+(($Y$13:$Y$512=$Y$6)+(($Y$13:$Y$512=$Y$7)+(($Y$13:$Y$512=$Z$6)+(($Y$13:$Y$512=$Z$7))))))))),ROW($A$13:$A$512)-ROW($A$13)+1),ROWS(B$13:B265))))</f>
        <v/>
      </c>
      <c r="C265" s="290" t="str">
        <f t="array" ref="C265">IF(ROWS(C$13:C265)&gt;$S$5,"",INDEX(S$13:S$512,SMALL(IF(($W$13:$W$512=$W$6)+(($W$13:$W$512=$W$7)+(($W$13:$W$512=$W$8)+(($X$13:$X$512=$X$6)+(($X$13:$X$512=$X$7)+(($Y$13:$Y$512=$Y$6)+(($Y$13:$Y$512=$Y$7)+(($Y$13:$Y$512=$Z$6)+(($Y$13:$Y$512=$Z$7))))))))),ROW($A$13:$A$512)-ROW($A$13)+1),ROWS(C$13:C265))))</f>
        <v/>
      </c>
      <c r="D265" s="316" t="str">
        <f t="array" ref="D265">IF(ROWS(D$13:D265)&gt;$S$5,"",INDEX(T$13:T$512,SMALL(IF(($W$13:$W$512=$W$6)+(($W$13:$W$512=$W$7)+(($W$13:$W$512=$W$8)+(($X$13:$X$512=$X$6)+(($X$13:$X$512=$X$7)+(($Y$13:$Y$512=$Y$6)+(($Y$13:$Y$512=$Y$7)+(($Y$13:$Y$512=$Z$6)+(($Y$13:$Y$512=$Z$7))))))))),ROW($A$13:$A$512)-ROW($A$13)+1),ROWS(D$13:D265))))</f>
        <v/>
      </c>
      <c r="E265" s="182" t="str">
        <f t="array" ref="E265">IF(ROWS(E$13:E265)&gt;$S$5,"",INDEX(U$13:U$512,SMALL(IF(($W$13:$W$512=$W$6)+(($W$13:$W$512=$W$7)+(($W$13:$W$512=$W$8)+(($X$13:$X$512=$X$6)+(($X$13:$X$512=$X$7)+(($Y$13:$Y$512=$Y$6)+(($Y$13:$Y$512=$Y$7)+(($Y$13:$Y$512=$Z$6)+(($Y$13:$Y$512=$Z$7))))))))),ROW($A$13:$A$512)-ROW($A$13)+1),ROWS(E$13:E265))))</f>
        <v/>
      </c>
      <c r="F265" s="182" t="str">
        <f t="array" ref="F265">IF(ROWS(F$13:F265)&gt;$S$5,"",INDEX(V$13:V$512,SMALL(IF(($W$13:$W$512=$W$6)+(($W$13:$W$512=$W$7)+(($W$13:$W$512=$W$8)+(($X$13:$X$512=$X$6)+(($X$13:$X$512=$X$7)+(($Y$13:$Y$512=$Y$6)+(($Y$13:$Y$512=$Y$7)+(($Y$13:$Y$512=$Z$6)+(($Y$13:$Y$512=$Z$7))))))))),ROW($A$13:$A$512)-ROW($A$13)+1),ROWS(F$13:F265))))</f>
        <v/>
      </c>
      <c r="G265" s="351" t="str">
        <f t="array" ref="G265">IF(ROWS(G$13:G265)&gt;$S$5,"",INDEX(W$13:W$512,SMALL(IF(($W$13:$W$512=$W$6)+(($W$13:$W$512=$W$7)+(($W$13:$W$512=$W$8)+(($X$13:$X$512=$X$6)+(($X$13:$X$512=$X$7)+(($Y$13:$Y$512=$Y$6)+(($Y$13:$Y$512=$Y$7)+(($Y$13:$Y$512=$Z$6)+(($Y$13:$Y$512=$Z$7))))))))),ROW($A$13:$A$512)-ROW($A$13)+1),ROWS(G$13:G265))))</f>
        <v/>
      </c>
      <c r="H265" s="351" t="str">
        <f t="array" ref="H265">IF(ROWS(H$13:H265)&gt;$S$5,"",INDEX(X$13:X$512,SMALL(IF(($W$13:$W$512=$W$6)+(($W$13:$W$512=$W$7)+(($W$13:$W$512=$W$8)+(($X$13:$X$512=$X$6)+(($X$13:$X$512=$X$7)+(($Y$13:$Y$512=$Y$6)+(($Y$13:$Y$512=$Y$7)+(($Y$13:$Y$512=$Z$6)+(($Y$13:$Y$512=$Z$7))))))))),ROW($A$13:$A$512)-ROW($A$13)+1),ROWS(H$13:H265))))</f>
        <v/>
      </c>
      <c r="I265" s="351" t="str">
        <f t="array" ref="I265">IF(ROWS(I$13:I265)&gt;$S$5,"",INDEX(Y$13:Y$512,SMALL(IF(($W$13:$W$512=$W$6)+(($W$13:$W$512=$W$7)+(($W$13:$W$512=$W$8)+(($X$13:$X$512=$X$6)+(($X$13:$X$512=$X$7)+(($Y$13:$Y$512=$Y$6)+(($Y$13:$Y$512=$Y$7)+(($Y$13:$Y$512=$Z$6)+(($Y$13:$Y$512=$Z$7))))))))),ROW($A$13:$A$512)-ROW($A$13)+1),ROWS(I$13:I265))))</f>
        <v/>
      </c>
      <c r="J265" s="136"/>
      <c r="Q265" s="44">
        <f>Nut_StatusTool!A259</f>
        <v>253</v>
      </c>
      <c r="R265" s="44">
        <f>Nut_StatusTool!B259</f>
        <v>0</v>
      </c>
      <c r="S265" s="44">
        <f>Nut_StatusTool!C259</f>
        <v>0</v>
      </c>
      <c r="T265" s="44">
        <f>Nut_StatusTool!D259</f>
        <v>0</v>
      </c>
      <c r="U265" s="44">
        <f>Nut_StatusTool!F259</f>
        <v>0</v>
      </c>
      <c r="V265" s="285" t="str">
        <f>Nut_StatusTool!K259</f>
        <v/>
      </c>
      <c r="W265" s="44" t="str">
        <f>Nut_StatusTool!L259</f>
        <v/>
      </c>
      <c r="X265" s="44" t="str">
        <f>Nut_StatusTool!M259</f>
        <v/>
      </c>
      <c r="Y265" s="44" t="str">
        <f>Nut_StatusTool!N259</f>
        <v/>
      </c>
    </row>
    <row r="266" spans="1:25">
      <c r="A266" s="182" t="str">
        <f t="array" ref="A266">IF(ROWS(A$13:A266)&gt;$S$5,"",INDEX(Q$13:Q$512,SMALL(IF(($W$13:$W$512=$W$6)+(($W$13:$W$512=$W$7)+(($W$13:$W$512=$W$8)+(($X$13:$X$512=$X$6)+(($X$13:$X$512=$X$7)+(($Y$13:$Y$512=$Y$6)+(($Y$13:$Y$512=$Y$7)+(($Y$13:$Y$512=$Z$6)+(($Y$13:$Y$512=$Z$7))))))))),ROW($A$13:$A$512)-ROW($A$13)+1),ROWS(A$13:A266))))</f>
        <v/>
      </c>
      <c r="B266" s="290" t="str">
        <f t="array" ref="B266">IF(ROWS(B$13:B266)&gt;$S$5,"",INDEX(R$13:R$512,SMALL(IF(($W$13:$W$512=$W$6)+(($W$13:$W$512=$W$7)+(($W$13:$W$512=$W$8)+(($X$13:$X$512=$X$6)+(($X$13:$X$512=$X$7)+(($Y$13:$Y$512=$Y$6)+(($Y$13:$Y$512=$Y$7)+(($Y$13:$Y$512=$Z$6)+(($Y$13:$Y$512=$Z$7))))))))),ROW($A$13:$A$512)-ROW($A$13)+1),ROWS(B$13:B266))))</f>
        <v/>
      </c>
      <c r="C266" s="290" t="str">
        <f t="array" ref="C266">IF(ROWS(C$13:C266)&gt;$S$5,"",INDEX(S$13:S$512,SMALL(IF(($W$13:$W$512=$W$6)+(($W$13:$W$512=$W$7)+(($W$13:$W$512=$W$8)+(($X$13:$X$512=$X$6)+(($X$13:$X$512=$X$7)+(($Y$13:$Y$512=$Y$6)+(($Y$13:$Y$512=$Y$7)+(($Y$13:$Y$512=$Z$6)+(($Y$13:$Y$512=$Z$7))))))))),ROW($A$13:$A$512)-ROW($A$13)+1),ROWS(C$13:C266))))</f>
        <v/>
      </c>
      <c r="D266" s="316" t="str">
        <f t="array" ref="D266">IF(ROWS(D$13:D266)&gt;$S$5,"",INDEX(T$13:T$512,SMALL(IF(($W$13:$W$512=$W$6)+(($W$13:$W$512=$W$7)+(($W$13:$W$512=$W$8)+(($X$13:$X$512=$X$6)+(($X$13:$X$512=$X$7)+(($Y$13:$Y$512=$Y$6)+(($Y$13:$Y$512=$Y$7)+(($Y$13:$Y$512=$Z$6)+(($Y$13:$Y$512=$Z$7))))))))),ROW($A$13:$A$512)-ROW($A$13)+1),ROWS(D$13:D266))))</f>
        <v/>
      </c>
      <c r="E266" s="182" t="str">
        <f t="array" ref="E266">IF(ROWS(E$13:E266)&gt;$S$5,"",INDEX(U$13:U$512,SMALL(IF(($W$13:$W$512=$W$6)+(($W$13:$W$512=$W$7)+(($W$13:$W$512=$W$8)+(($X$13:$X$512=$X$6)+(($X$13:$X$512=$X$7)+(($Y$13:$Y$512=$Y$6)+(($Y$13:$Y$512=$Y$7)+(($Y$13:$Y$512=$Z$6)+(($Y$13:$Y$512=$Z$7))))))))),ROW($A$13:$A$512)-ROW($A$13)+1),ROWS(E$13:E266))))</f>
        <v/>
      </c>
      <c r="F266" s="182" t="str">
        <f t="array" ref="F266">IF(ROWS(F$13:F266)&gt;$S$5,"",INDEX(V$13:V$512,SMALL(IF(($W$13:$W$512=$W$6)+(($W$13:$W$512=$W$7)+(($W$13:$W$512=$W$8)+(($X$13:$X$512=$X$6)+(($X$13:$X$512=$X$7)+(($Y$13:$Y$512=$Y$6)+(($Y$13:$Y$512=$Y$7)+(($Y$13:$Y$512=$Z$6)+(($Y$13:$Y$512=$Z$7))))))))),ROW($A$13:$A$512)-ROW($A$13)+1),ROWS(F$13:F266))))</f>
        <v/>
      </c>
      <c r="G266" s="351" t="str">
        <f t="array" ref="G266">IF(ROWS(G$13:G266)&gt;$S$5,"",INDEX(W$13:W$512,SMALL(IF(($W$13:$W$512=$W$6)+(($W$13:$W$512=$W$7)+(($W$13:$W$512=$W$8)+(($X$13:$X$512=$X$6)+(($X$13:$X$512=$X$7)+(($Y$13:$Y$512=$Y$6)+(($Y$13:$Y$512=$Y$7)+(($Y$13:$Y$512=$Z$6)+(($Y$13:$Y$512=$Z$7))))))))),ROW($A$13:$A$512)-ROW($A$13)+1),ROWS(G$13:G266))))</f>
        <v/>
      </c>
      <c r="H266" s="351" t="str">
        <f t="array" ref="H266">IF(ROWS(H$13:H266)&gt;$S$5,"",INDEX(X$13:X$512,SMALL(IF(($W$13:$W$512=$W$6)+(($W$13:$W$512=$W$7)+(($W$13:$W$512=$W$8)+(($X$13:$X$512=$X$6)+(($X$13:$X$512=$X$7)+(($Y$13:$Y$512=$Y$6)+(($Y$13:$Y$512=$Y$7)+(($Y$13:$Y$512=$Z$6)+(($Y$13:$Y$512=$Z$7))))))))),ROW($A$13:$A$512)-ROW($A$13)+1),ROWS(H$13:H266))))</f>
        <v/>
      </c>
      <c r="I266" s="351" t="str">
        <f t="array" ref="I266">IF(ROWS(I$13:I266)&gt;$S$5,"",INDEX(Y$13:Y$512,SMALL(IF(($W$13:$W$512=$W$6)+(($W$13:$W$512=$W$7)+(($W$13:$W$512=$W$8)+(($X$13:$X$512=$X$6)+(($X$13:$X$512=$X$7)+(($Y$13:$Y$512=$Y$6)+(($Y$13:$Y$512=$Y$7)+(($Y$13:$Y$512=$Z$6)+(($Y$13:$Y$512=$Z$7))))))))),ROW($A$13:$A$512)-ROW($A$13)+1),ROWS(I$13:I266))))</f>
        <v/>
      </c>
      <c r="J266" s="136"/>
      <c r="Q266" s="44">
        <f>Nut_StatusTool!A260</f>
        <v>254</v>
      </c>
      <c r="R266" s="44">
        <f>Nut_StatusTool!B260</f>
        <v>0</v>
      </c>
      <c r="S266" s="44">
        <f>Nut_StatusTool!C260</f>
        <v>0</v>
      </c>
      <c r="T266" s="44">
        <f>Nut_StatusTool!D260</f>
        <v>0</v>
      </c>
      <c r="U266" s="44">
        <f>Nut_StatusTool!F260</f>
        <v>0</v>
      </c>
      <c r="V266" s="285" t="str">
        <f>Nut_StatusTool!K260</f>
        <v/>
      </c>
      <c r="W266" s="44" t="str">
        <f>Nut_StatusTool!L260</f>
        <v/>
      </c>
      <c r="X266" s="44" t="str">
        <f>Nut_StatusTool!M260</f>
        <v/>
      </c>
      <c r="Y266" s="44" t="str">
        <f>Nut_StatusTool!N260</f>
        <v/>
      </c>
    </row>
    <row r="267" spans="1:25">
      <c r="A267" s="182" t="str">
        <f t="array" ref="A267">IF(ROWS(A$13:A267)&gt;$S$5,"",INDEX(Q$13:Q$512,SMALL(IF(($W$13:$W$512=$W$6)+(($W$13:$W$512=$W$7)+(($W$13:$W$512=$W$8)+(($X$13:$X$512=$X$6)+(($X$13:$X$512=$X$7)+(($Y$13:$Y$512=$Y$6)+(($Y$13:$Y$512=$Y$7)+(($Y$13:$Y$512=$Z$6)+(($Y$13:$Y$512=$Z$7))))))))),ROW($A$13:$A$512)-ROW($A$13)+1),ROWS(A$13:A267))))</f>
        <v/>
      </c>
      <c r="B267" s="290" t="str">
        <f t="array" ref="B267">IF(ROWS(B$13:B267)&gt;$S$5,"",INDEX(R$13:R$512,SMALL(IF(($W$13:$W$512=$W$6)+(($W$13:$W$512=$W$7)+(($W$13:$W$512=$W$8)+(($X$13:$X$512=$X$6)+(($X$13:$X$512=$X$7)+(($Y$13:$Y$512=$Y$6)+(($Y$13:$Y$512=$Y$7)+(($Y$13:$Y$512=$Z$6)+(($Y$13:$Y$512=$Z$7))))))))),ROW($A$13:$A$512)-ROW($A$13)+1),ROWS(B$13:B267))))</f>
        <v/>
      </c>
      <c r="C267" s="290" t="str">
        <f t="array" ref="C267">IF(ROWS(C$13:C267)&gt;$S$5,"",INDEX(S$13:S$512,SMALL(IF(($W$13:$W$512=$W$6)+(($W$13:$W$512=$W$7)+(($W$13:$W$512=$W$8)+(($X$13:$X$512=$X$6)+(($X$13:$X$512=$X$7)+(($Y$13:$Y$512=$Y$6)+(($Y$13:$Y$512=$Y$7)+(($Y$13:$Y$512=$Z$6)+(($Y$13:$Y$512=$Z$7))))))))),ROW($A$13:$A$512)-ROW($A$13)+1),ROWS(C$13:C267))))</f>
        <v/>
      </c>
      <c r="D267" s="316" t="str">
        <f t="array" ref="D267">IF(ROWS(D$13:D267)&gt;$S$5,"",INDEX(T$13:T$512,SMALL(IF(($W$13:$W$512=$W$6)+(($W$13:$W$512=$W$7)+(($W$13:$W$512=$W$8)+(($X$13:$X$512=$X$6)+(($X$13:$X$512=$X$7)+(($Y$13:$Y$512=$Y$6)+(($Y$13:$Y$512=$Y$7)+(($Y$13:$Y$512=$Z$6)+(($Y$13:$Y$512=$Z$7))))))))),ROW($A$13:$A$512)-ROW($A$13)+1),ROWS(D$13:D267))))</f>
        <v/>
      </c>
      <c r="E267" s="182" t="str">
        <f t="array" ref="E267">IF(ROWS(E$13:E267)&gt;$S$5,"",INDEX(U$13:U$512,SMALL(IF(($W$13:$W$512=$W$6)+(($W$13:$W$512=$W$7)+(($W$13:$W$512=$W$8)+(($X$13:$X$512=$X$6)+(($X$13:$X$512=$X$7)+(($Y$13:$Y$512=$Y$6)+(($Y$13:$Y$512=$Y$7)+(($Y$13:$Y$512=$Z$6)+(($Y$13:$Y$512=$Z$7))))))))),ROW($A$13:$A$512)-ROW($A$13)+1),ROWS(E$13:E267))))</f>
        <v/>
      </c>
      <c r="F267" s="182" t="str">
        <f t="array" ref="F267">IF(ROWS(F$13:F267)&gt;$S$5,"",INDEX(V$13:V$512,SMALL(IF(($W$13:$W$512=$W$6)+(($W$13:$W$512=$W$7)+(($W$13:$W$512=$W$8)+(($X$13:$X$512=$X$6)+(($X$13:$X$512=$X$7)+(($Y$13:$Y$512=$Y$6)+(($Y$13:$Y$512=$Y$7)+(($Y$13:$Y$512=$Z$6)+(($Y$13:$Y$512=$Z$7))))))))),ROW($A$13:$A$512)-ROW($A$13)+1),ROWS(F$13:F267))))</f>
        <v/>
      </c>
      <c r="G267" s="351" t="str">
        <f t="array" ref="G267">IF(ROWS(G$13:G267)&gt;$S$5,"",INDEX(W$13:W$512,SMALL(IF(($W$13:$W$512=$W$6)+(($W$13:$W$512=$W$7)+(($W$13:$W$512=$W$8)+(($X$13:$X$512=$X$6)+(($X$13:$X$512=$X$7)+(($Y$13:$Y$512=$Y$6)+(($Y$13:$Y$512=$Y$7)+(($Y$13:$Y$512=$Z$6)+(($Y$13:$Y$512=$Z$7))))))))),ROW($A$13:$A$512)-ROW($A$13)+1),ROWS(G$13:G267))))</f>
        <v/>
      </c>
      <c r="H267" s="351" t="str">
        <f t="array" ref="H267">IF(ROWS(H$13:H267)&gt;$S$5,"",INDEX(X$13:X$512,SMALL(IF(($W$13:$W$512=$W$6)+(($W$13:$W$512=$W$7)+(($W$13:$W$512=$W$8)+(($X$13:$X$512=$X$6)+(($X$13:$X$512=$X$7)+(($Y$13:$Y$512=$Y$6)+(($Y$13:$Y$512=$Y$7)+(($Y$13:$Y$512=$Z$6)+(($Y$13:$Y$512=$Z$7))))))))),ROW($A$13:$A$512)-ROW($A$13)+1),ROWS(H$13:H267))))</f>
        <v/>
      </c>
      <c r="I267" s="351" t="str">
        <f t="array" ref="I267">IF(ROWS(I$13:I267)&gt;$S$5,"",INDEX(Y$13:Y$512,SMALL(IF(($W$13:$W$512=$W$6)+(($W$13:$W$512=$W$7)+(($W$13:$W$512=$W$8)+(($X$13:$X$512=$X$6)+(($X$13:$X$512=$X$7)+(($Y$13:$Y$512=$Y$6)+(($Y$13:$Y$512=$Y$7)+(($Y$13:$Y$512=$Z$6)+(($Y$13:$Y$512=$Z$7))))))))),ROW($A$13:$A$512)-ROW($A$13)+1),ROWS(I$13:I267))))</f>
        <v/>
      </c>
      <c r="J267" s="136"/>
      <c r="Q267" s="44">
        <f>Nut_StatusTool!A261</f>
        <v>255</v>
      </c>
      <c r="R267" s="44">
        <f>Nut_StatusTool!B261</f>
        <v>0</v>
      </c>
      <c r="S267" s="44">
        <f>Nut_StatusTool!C261</f>
        <v>0</v>
      </c>
      <c r="T267" s="44">
        <f>Nut_StatusTool!D261</f>
        <v>0</v>
      </c>
      <c r="U267" s="44">
        <f>Nut_StatusTool!F261</f>
        <v>0</v>
      </c>
      <c r="V267" s="285" t="str">
        <f>Nut_StatusTool!K261</f>
        <v/>
      </c>
      <c r="W267" s="44" t="str">
        <f>Nut_StatusTool!L261</f>
        <v/>
      </c>
      <c r="X267" s="44" t="str">
        <f>Nut_StatusTool!M261</f>
        <v/>
      </c>
      <c r="Y267" s="44" t="str">
        <f>Nut_StatusTool!N261</f>
        <v/>
      </c>
    </row>
    <row r="268" spans="1:25">
      <c r="A268" s="182" t="str">
        <f t="array" ref="A268">IF(ROWS(A$13:A268)&gt;$S$5,"",INDEX(Q$13:Q$512,SMALL(IF(($W$13:$W$512=$W$6)+(($W$13:$W$512=$W$7)+(($W$13:$W$512=$W$8)+(($X$13:$X$512=$X$6)+(($X$13:$X$512=$X$7)+(($Y$13:$Y$512=$Y$6)+(($Y$13:$Y$512=$Y$7)+(($Y$13:$Y$512=$Z$6)+(($Y$13:$Y$512=$Z$7))))))))),ROW($A$13:$A$512)-ROW($A$13)+1),ROWS(A$13:A268))))</f>
        <v/>
      </c>
      <c r="B268" s="290" t="str">
        <f t="array" ref="B268">IF(ROWS(B$13:B268)&gt;$S$5,"",INDEX(R$13:R$512,SMALL(IF(($W$13:$W$512=$W$6)+(($W$13:$W$512=$W$7)+(($W$13:$W$512=$W$8)+(($X$13:$X$512=$X$6)+(($X$13:$X$512=$X$7)+(($Y$13:$Y$512=$Y$6)+(($Y$13:$Y$512=$Y$7)+(($Y$13:$Y$512=$Z$6)+(($Y$13:$Y$512=$Z$7))))))))),ROW($A$13:$A$512)-ROW($A$13)+1),ROWS(B$13:B268))))</f>
        <v/>
      </c>
      <c r="C268" s="290" t="str">
        <f t="array" ref="C268">IF(ROWS(C$13:C268)&gt;$S$5,"",INDEX(S$13:S$512,SMALL(IF(($W$13:$W$512=$W$6)+(($W$13:$W$512=$W$7)+(($W$13:$W$512=$W$8)+(($X$13:$X$512=$X$6)+(($X$13:$X$512=$X$7)+(($Y$13:$Y$512=$Y$6)+(($Y$13:$Y$512=$Y$7)+(($Y$13:$Y$512=$Z$6)+(($Y$13:$Y$512=$Z$7))))))))),ROW($A$13:$A$512)-ROW($A$13)+1),ROWS(C$13:C268))))</f>
        <v/>
      </c>
      <c r="D268" s="316" t="str">
        <f t="array" ref="D268">IF(ROWS(D$13:D268)&gt;$S$5,"",INDEX(T$13:T$512,SMALL(IF(($W$13:$W$512=$W$6)+(($W$13:$W$512=$W$7)+(($W$13:$W$512=$W$8)+(($X$13:$X$512=$X$6)+(($X$13:$X$512=$X$7)+(($Y$13:$Y$512=$Y$6)+(($Y$13:$Y$512=$Y$7)+(($Y$13:$Y$512=$Z$6)+(($Y$13:$Y$512=$Z$7))))))))),ROW($A$13:$A$512)-ROW($A$13)+1),ROWS(D$13:D268))))</f>
        <v/>
      </c>
      <c r="E268" s="182" t="str">
        <f t="array" ref="E268">IF(ROWS(E$13:E268)&gt;$S$5,"",INDEX(U$13:U$512,SMALL(IF(($W$13:$W$512=$W$6)+(($W$13:$W$512=$W$7)+(($W$13:$W$512=$W$8)+(($X$13:$X$512=$X$6)+(($X$13:$X$512=$X$7)+(($Y$13:$Y$512=$Y$6)+(($Y$13:$Y$512=$Y$7)+(($Y$13:$Y$512=$Z$6)+(($Y$13:$Y$512=$Z$7))))))))),ROW($A$13:$A$512)-ROW($A$13)+1),ROWS(E$13:E268))))</f>
        <v/>
      </c>
      <c r="F268" s="182" t="str">
        <f t="array" ref="F268">IF(ROWS(F$13:F268)&gt;$S$5,"",INDEX(V$13:V$512,SMALL(IF(($W$13:$W$512=$W$6)+(($W$13:$W$512=$W$7)+(($W$13:$W$512=$W$8)+(($X$13:$X$512=$X$6)+(($X$13:$X$512=$X$7)+(($Y$13:$Y$512=$Y$6)+(($Y$13:$Y$512=$Y$7)+(($Y$13:$Y$512=$Z$6)+(($Y$13:$Y$512=$Z$7))))))))),ROW($A$13:$A$512)-ROW($A$13)+1),ROWS(F$13:F268))))</f>
        <v/>
      </c>
      <c r="G268" s="351" t="str">
        <f t="array" ref="G268">IF(ROWS(G$13:G268)&gt;$S$5,"",INDEX(W$13:W$512,SMALL(IF(($W$13:$W$512=$W$6)+(($W$13:$W$512=$W$7)+(($W$13:$W$512=$W$8)+(($X$13:$X$512=$X$6)+(($X$13:$X$512=$X$7)+(($Y$13:$Y$512=$Y$6)+(($Y$13:$Y$512=$Y$7)+(($Y$13:$Y$512=$Z$6)+(($Y$13:$Y$512=$Z$7))))))))),ROW($A$13:$A$512)-ROW($A$13)+1),ROWS(G$13:G268))))</f>
        <v/>
      </c>
      <c r="H268" s="351" t="str">
        <f t="array" ref="H268">IF(ROWS(H$13:H268)&gt;$S$5,"",INDEX(X$13:X$512,SMALL(IF(($W$13:$W$512=$W$6)+(($W$13:$W$512=$W$7)+(($W$13:$W$512=$W$8)+(($X$13:$X$512=$X$6)+(($X$13:$X$512=$X$7)+(($Y$13:$Y$512=$Y$6)+(($Y$13:$Y$512=$Y$7)+(($Y$13:$Y$512=$Z$6)+(($Y$13:$Y$512=$Z$7))))))))),ROW($A$13:$A$512)-ROW($A$13)+1),ROWS(H$13:H268))))</f>
        <v/>
      </c>
      <c r="I268" s="351" t="str">
        <f t="array" ref="I268">IF(ROWS(I$13:I268)&gt;$S$5,"",INDEX(Y$13:Y$512,SMALL(IF(($W$13:$W$512=$W$6)+(($W$13:$W$512=$W$7)+(($W$13:$W$512=$W$8)+(($X$13:$X$512=$X$6)+(($X$13:$X$512=$X$7)+(($Y$13:$Y$512=$Y$6)+(($Y$13:$Y$512=$Y$7)+(($Y$13:$Y$512=$Z$6)+(($Y$13:$Y$512=$Z$7))))))))),ROW($A$13:$A$512)-ROW($A$13)+1),ROWS(I$13:I268))))</f>
        <v/>
      </c>
      <c r="J268" s="136"/>
      <c r="Q268" s="44">
        <f>Nut_StatusTool!A262</f>
        <v>256</v>
      </c>
      <c r="R268" s="44">
        <f>Nut_StatusTool!B262</f>
        <v>0</v>
      </c>
      <c r="S268" s="44">
        <f>Nut_StatusTool!C262</f>
        <v>0</v>
      </c>
      <c r="T268" s="44">
        <f>Nut_StatusTool!D262</f>
        <v>0</v>
      </c>
      <c r="U268" s="44">
        <f>Nut_StatusTool!F262</f>
        <v>0</v>
      </c>
      <c r="V268" s="285" t="str">
        <f>Nut_StatusTool!K262</f>
        <v/>
      </c>
      <c r="W268" s="44" t="str">
        <f>Nut_StatusTool!L262</f>
        <v/>
      </c>
      <c r="X268" s="44" t="str">
        <f>Nut_StatusTool!M262</f>
        <v/>
      </c>
      <c r="Y268" s="44" t="str">
        <f>Nut_StatusTool!N262</f>
        <v/>
      </c>
    </row>
    <row r="269" spans="1:25">
      <c r="A269" s="182" t="str">
        <f t="array" ref="A269">IF(ROWS(A$13:A269)&gt;$S$5,"",INDEX(Q$13:Q$512,SMALL(IF(($W$13:$W$512=$W$6)+(($W$13:$W$512=$W$7)+(($W$13:$W$512=$W$8)+(($X$13:$X$512=$X$6)+(($X$13:$X$512=$X$7)+(($Y$13:$Y$512=$Y$6)+(($Y$13:$Y$512=$Y$7)+(($Y$13:$Y$512=$Z$6)+(($Y$13:$Y$512=$Z$7))))))))),ROW($A$13:$A$512)-ROW($A$13)+1),ROWS(A$13:A269))))</f>
        <v/>
      </c>
      <c r="B269" s="290" t="str">
        <f t="array" ref="B269">IF(ROWS(B$13:B269)&gt;$S$5,"",INDEX(R$13:R$512,SMALL(IF(($W$13:$W$512=$W$6)+(($W$13:$W$512=$W$7)+(($W$13:$W$512=$W$8)+(($X$13:$X$512=$X$6)+(($X$13:$X$512=$X$7)+(($Y$13:$Y$512=$Y$6)+(($Y$13:$Y$512=$Y$7)+(($Y$13:$Y$512=$Z$6)+(($Y$13:$Y$512=$Z$7))))))))),ROW($A$13:$A$512)-ROW($A$13)+1),ROWS(B$13:B269))))</f>
        <v/>
      </c>
      <c r="C269" s="290" t="str">
        <f t="array" ref="C269">IF(ROWS(C$13:C269)&gt;$S$5,"",INDEX(S$13:S$512,SMALL(IF(($W$13:$W$512=$W$6)+(($W$13:$W$512=$W$7)+(($W$13:$W$512=$W$8)+(($X$13:$X$512=$X$6)+(($X$13:$X$512=$X$7)+(($Y$13:$Y$512=$Y$6)+(($Y$13:$Y$512=$Y$7)+(($Y$13:$Y$512=$Z$6)+(($Y$13:$Y$512=$Z$7))))))))),ROW($A$13:$A$512)-ROW($A$13)+1),ROWS(C$13:C269))))</f>
        <v/>
      </c>
      <c r="D269" s="316" t="str">
        <f t="array" ref="D269">IF(ROWS(D$13:D269)&gt;$S$5,"",INDEX(T$13:T$512,SMALL(IF(($W$13:$W$512=$W$6)+(($W$13:$W$512=$W$7)+(($W$13:$W$512=$W$8)+(($X$13:$X$512=$X$6)+(($X$13:$X$512=$X$7)+(($Y$13:$Y$512=$Y$6)+(($Y$13:$Y$512=$Y$7)+(($Y$13:$Y$512=$Z$6)+(($Y$13:$Y$512=$Z$7))))))))),ROW($A$13:$A$512)-ROW($A$13)+1),ROWS(D$13:D269))))</f>
        <v/>
      </c>
      <c r="E269" s="182" t="str">
        <f t="array" ref="E269">IF(ROWS(E$13:E269)&gt;$S$5,"",INDEX(U$13:U$512,SMALL(IF(($W$13:$W$512=$W$6)+(($W$13:$W$512=$W$7)+(($W$13:$W$512=$W$8)+(($X$13:$X$512=$X$6)+(($X$13:$X$512=$X$7)+(($Y$13:$Y$512=$Y$6)+(($Y$13:$Y$512=$Y$7)+(($Y$13:$Y$512=$Z$6)+(($Y$13:$Y$512=$Z$7))))))))),ROW($A$13:$A$512)-ROW($A$13)+1),ROWS(E$13:E269))))</f>
        <v/>
      </c>
      <c r="F269" s="182" t="str">
        <f t="array" ref="F269">IF(ROWS(F$13:F269)&gt;$S$5,"",INDEX(V$13:V$512,SMALL(IF(($W$13:$W$512=$W$6)+(($W$13:$W$512=$W$7)+(($W$13:$W$512=$W$8)+(($X$13:$X$512=$X$6)+(($X$13:$X$512=$X$7)+(($Y$13:$Y$512=$Y$6)+(($Y$13:$Y$512=$Y$7)+(($Y$13:$Y$512=$Z$6)+(($Y$13:$Y$512=$Z$7))))))))),ROW($A$13:$A$512)-ROW($A$13)+1),ROWS(F$13:F269))))</f>
        <v/>
      </c>
      <c r="G269" s="351" t="str">
        <f t="array" ref="G269">IF(ROWS(G$13:G269)&gt;$S$5,"",INDEX(W$13:W$512,SMALL(IF(($W$13:$W$512=$W$6)+(($W$13:$W$512=$W$7)+(($W$13:$W$512=$W$8)+(($X$13:$X$512=$X$6)+(($X$13:$X$512=$X$7)+(($Y$13:$Y$512=$Y$6)+(($Y$13:$Y$512=$Y$7)+(($Y$13:$Y$512=$Z$6)+(($Y$13:$Y$512=$Z$7))))))))),ROW($A$13:$A$512)-ROW($A$13)+1),ROWS(G$13:G269))))</f>
        <v/>
      </c>
      <c r="H269" s="351" t="str">
        <f t="array" ref="H269">IF(ROWS(H$13:H269)&gt;$S$5,"",INDEX(X$13:X$512,SMALL(IF(($W$13:$W$512=$W$6)+(($W$13:$W$512=$W$7)+(($W$13:$W$512=$W$8)+(($X$13:$X$512=$X$6)+(($X$13:$X$512=$X$7)+(($Y$13:$Y$512=$Y$6)+(($Y$13:$Y$512=$Y$7)+(($Y$13:$Y$512=$Z$6)+(($Y$13:$Y$512=$Z$7))))))))),ROW($A$13:$A$512)-ROW($A$13)+1),ROWS(H$13:H269))))</f>
        <v/>
      </c>
      <c r="I269" s="351" t="str">
        <f t="array" ref="I269">IF(ROWS(I$13:I269)&gt;$S$5,"",INDEX(Y$13:Y$512,SMALL(IF(($W$13:$W$512=$W$6)+(($W$13:$W$512=$W$7)+(($W$13:$W$512=$W$8)+(($X$13:$X$512=$X$6)+(($X$13:$X$512=$X$7)+(($Y$13:$Y$512=$Y$6)+(($Y$13:$Y$512=$Y$7)+(($Y$13:$Y$512=$Z$6)+(($Y$13:$Y$512=$Z$7))))))))),ROW($A$13:$A$512)-ROW($A$13)+1),ROWS(I$13:I269))))</f>
        <v/>
      </c>
      <c r="J269" s="136"/>
      <c r="Q269" s="44">
        <f>Nut_StatusTool!A263</f>
        <v>257</v>
      </c>
      <c r="R269" s="44">
        <f>Nut_StatusTool!B263</f>
        <v>0</v>
      </c>
      <c r="S269" s="44">
        <f>Nut_StatusTool!C263</f>
        <v>0</v>
      </c>
      <c r="T269" s="44">
        <f>Nut_StatusTool!D263</f>
        <v>0</v>
      </c>
      <c r="U269" s="44">
        <f>Nut_StatusTool!F263</f>
        <v>0</v>
      </c>
      <c r="V269" s="285" t="str">
        <f>Nut_StatusTool!K263</f>
        <v/>
      </c>
      <c r="W269" s="44" t="str">
        <f>Nut_StatusTool!L263</f>
        <v/>
      </c>
      <c r="X269" s="44" t="str">
        <f>Nut_StatusTool!M263</f>
        <v/>
      </c>
      <c r="Y269" s="44" t="str">
        <f>Nut_StatusTool!N263</f>
        <v/>
      </c>
    </row>
    <row r="270" spans="1:25">
      <c r="A270" s="182" t="str">
        <f t="array" ref="A270">IF(ROWS(A$13:A270)&gt;$S$5,"",INDEX(Q$13:Q$512,SMALL(IF(($W$13:$W$512=$W$6)+(($W$13:$W$512=$W$7)+(($W$13:$W$512=$W$8)+(($X$13:$X$512=$X$6)+(($X$13:$X$512=$X$7)+(($Y$13:$Y$512=$Y$6)+(($Y$13:$Y$512=$Y$7)+(($Y$13:$Y$512=$Z$6)+(($Y$13:$Y$512=$Z$7))))))))),ROW($A$13:$A$512)-ROW($A$13)+1),ROWS(A$13:A270))))</f>
        <v/>
      </c>
      <c r="B270" s="290" t="str">
        <f t="array" ref="B270">IF(ROWS(B$13:B270)&gt;$S$5,"",INDEX(R$13:R$512,SMALL(IF(($W$13:$W$512=$W$6)+(($W$13:$W$512=$W$7)+(($W$13:$W$512=$W$8)+(($X$13:$X$512=$X$6)+(($X$13:$X$512=$X$7)+(($Y$13:$Y$512=$Y$6)+(($Y$13:$Y$512=$Y$7)+(($Y$13:$Y$512=$Z$6)+(($Y$13:$Y$512=$Z$7))))))))),ROW($A$13:$A$512)-ROW($A$13)+1),ROWS(B$13:B270))))</f>
        <v/>
      </c>
      <c r="C270" s="290" t="str">
        <f t="array" ref="C270">IF(ROWS(C$13:C270)&gt;$S$5,"",INDEX(S$13:S$512,SMALL(IF(($W$13:$W$512=$W$6)+(($W$13:$W$512=$W$7)+(($W$13:$W$512=$W$8)+(($X$13:$X$512=$X$6)+(($X$13:$X$512=$X$7)+(($Y$13:$Y$512=$Y$6)+(($Y$13:$Y$512=$Y$7)+(($Y$13:$Y$512=$Z$6)+(($Y$13:$Y$512=$Z$7))))))))),ROW($A$13:$A$512)-ROW($A$13)+1),ROWS(C$13:C270))))</f>
        <v/>
      </c>
      <c r="D270" s="316" t="str">
        <f t="array" ref="D270">IF(ROWS(D$13:D270)&gt;$S$5,"",INDEX(T$13:T$512,SMALL(IF(($W$13:$W$512=$W$6)+(($W$13:$W$512=$W$7)+(($W$13:$W$512=$W$8)+(($X$13:$X$512=$X$6)+(($X$13:$X$512=$X$7)+(($Y$13:$Y$512=$Y$6)+(($Y$13:$Y$512=$Y$7)+(($Y$13:$Y$512=$Z$6)+(($Y$13:$Y$512=$Z$7))))))))),ROW($A$13:$A$512)-ROW($A$13)+1),ROWS(D$13:D270))))</f>
        <v/>
      </c>
      <c r="E270" s="182" t="str">
        <f t="array" ref="E270">IF(ROWS(E$13:E270)&gt;$S$5,"",INDEX(U$13:U$512,SMALL(IF(($W$13:$W$512=$W$6)+(($W$13:$W$512=$W$7)+(($W$13:$W$512=$W$8)+(($X$13:$X$512=$X$6)+(($X$13:$X$512=$X$7)+(($Y$13:$Y$512=$Y$6)+(($Y$13:$Y$512=$Y$7)+(($Y$13:$Y$512=$Z$6)+(($Y$13:$Y$512=$Z$7))))))))),ROW($A$13:$A$512)-ROW($A$13)+1),ROWS(E$13:E270))))</f>
        <v/>
      </c>
      <c r="F270" s="182" t="str">
        <f t="array" ref="F270">IF(ROWS(F$13:F270)&gt;$S$5,"",INDEX(V$13:V$512,SMALL(IF(($W$13:$W$512=$W$6)+(($W$13:$W$512=$W$7)+(($W$13:$W$512=$W$8)+(($X$13:$X$512=$X$6)+(($X$13:$X$512=$X$7)+(($Y$13:$Y$512=$Y$6)+(($Y$13:$Y$512=$Y$7)+(($Y$13:$Y$512=$Z$6)+(($Y$13:$Y$512=$Z$7))))))))),ROW($A$13:$A$512)-ROW($A$13)+1),ROWS(F$13:F270))))</f>
        <v/>
      </c>
      <c r="G270" s="351" t="str">
        <f t="array" ref="G270">IF(ROWS(G$13:G270)&gt;$S$5,"",INDEX(W$13:W$512,SMALL(IF(($W$13:$W$512=$W$6)+(($W$13:$W$512=$W$7)+(($W$13:$W$512=$W$8)+(($X$13:$X$512=$X$6)+(($X$13:$X$512=$X$7)+(($Y$13:$Y$512=$Y$6)+(($Y$13:$Y$512=$Y$7)+(($Y$13:$Y$512=$Z$6)+(($Y$13:$Y$512=$Z$7))))))))),ROW($A$13:$A$512)-ROW($A$13)+1),ROWS(G$13:G270))))</f>
        <v/>
      </c>
      <c r="H270" s="351" t="str">
        <f t="array" ref="H270">IF(ROWS(H$13:H270)&gt;$S$5,"",INDEX(X$13:X$512,SMALL(IF(($W$13:$W$512=$W$6)+(($W$13:$W$512=$W$7)+(($W$13:$W$512=$W$8)+(($X$13:$X$512=$X$6)+(($X$13:$X$512=$X$7)+(($Y$13:$Y$512=$Y$6)+(($Y$13:$Y$512=$Y$7)+(($Y$13:$Y$512=$Z$6)+(($Y$13:$Y$512=$Z$7))))))))),ROW($A$13:$A$512)-ROW($A$13)+1),ROWS(H$13:H270))))</f>
        <v/>
      </c>
      <c r="I270" s="351" t="str">
        <f t="array" ref="I270">IF(ROWS(I$13:I270)&gt;$S$5,"",INDEX(Y$13:Y$512,SMALL(IF(($W$13:$W$512=$W$6)+(($W$13:$W$512=$W$7)+(($W$13:$W$512=$W$8)+(($X$13:$X$512=$X$6)+(($X$13:$X$512=$X$7)+(($Y$13:$Y$512=$Y$6)+(($Y$13:$Y$512=$Y$7)+(($Y$13:$Y$512=$Z$6)+(($Y$13:$Y$512=$Z$7))))))))),ROW($A$13:$A$512)-ROW($A$13)+1),ROWS(I$13:I270))))</f>
        <v/>
      </c>
      <c r="J270" s="136"/>
      <c r="Q270" s="44">
        <f>Nut_StatusTool!A264</f>
        <v>258</v>
      </c>
      <c r="R270" s="44">
        <f>Nut_StatusTool!B264</f>
        <v>0</v>
      </c>
      <c r="S270" s="44">
        <f>Nut_StatusTool!C264</f>
        <v>0</v>
      </c>
      <c r="T270" s="44">
        <f>Nut_StatusTool!D264</f>
        <v>0</v>
      </c>
      <c r="U270" s="44">
        <f>Nut_StatusTool!F264</f>
        <v>0</v>
      </c>
      <c r="V270" s="285" t="str">
        <f>Nut_StatusTool!K264</f>
        <v/>
      </c>
      <c r="W270" s="44" t="str">
        <f>Nut_StatusTool!L264</f>
        <v/>
      </c>
      <c r="X270" s="44" t="str">
        <f>Nut_StatusTool!M264</f>
        <v/>
      </c>
      <c r="Y270" s="44" t="str">
        <f>Nut_StatusTool!N264</f>
        <v/>
      </c>
    </row>
    <row r="271" spans="1:25">
      <c r="A271" s="182" t="str">
        <f t="array" ref="A271">IF(ROWS(A$13:A271)&gt;$S$5,"",INDEX(Q$13:Q$512,SMALL(IF(($W$13:$W$512=$W$6)+(($W$13:$W$512=$W$7)+(($W$13:$W$512=$W$8)+(($X$13:$X$512=$X$6)+(($X$13:$X$512=$X$7)+(($Y$13:$Y$512=$Y$6)+(($Y$13:$Y$512=$Y$7)+(($Y$13:$Y$512=$Z$6)+(($Y$13:$Y$512=$Z$7))))))))),ROW($A$13:$A$512)-ROW($A$13)+1),ROWS(A$13:A271))))</f>
        <v/>
      </c>
      <c r="B271" s="290" t="str">
        <f t="array" ref="B271">IF(ROWS(B$13:B271)&gt;$S$5,"",INDEX(R$13:R$512,SMALL(IF(($W$13:$W$512=$W$6)+(($W$13:$W$512=$W$7)+(($W$13:$W$512=$W$8)+(($X$13:$X$512=$X$6)+(($X$13:$X$512=$X$7)+(($Y$13:$Y$512=$Y$6)+(($Y$13:$Y$512=$Y$7)+(($Y$13:$Y$512=$Z$6)+(($Y$13:$Y$512=$Z$7))))))))),ROW($A$13:$A$512)-ROW($A$13)+1),ROWS(B$13:B271))))</f>
        <v/>
      </c>
      <c r="C271" s="290" t="str">
        <f t="array" ref="C271">IF(ROWS(C$13:C271)&gt;$S$5,"",INDEX(S$13:S$512,SMALL(IF(($W$13:$W$512=$W$6)+(($W$13:$W$512=$W$7)+(($W$13:$W$512=$W$8)+(($X$13:$X$512=$X$6)+(($X$13:$X$512=$X$7)+(($Y$13:$Y$512=$Y$6)+(($Y$13:$Y$512=$Y$7)+(($Y$13:$Y$512=$Z$6)+(($Y$13:$Y$512=$Z$7))))))))),ROW($A$13:$A$512)-ROW($A$13)+1),ROWS(C$13:C271))))</f>
        <v/>
      </c>
      <c r="D271" s="316" t="str">
        <f t="array" ref="D271">IF(ROWS(D$13:D271)&gt;$S$5,"",INDEX(T$13:T$512,SMALL(IF(($W$13:$W$512=$W$6)+(($W$13:$W$512=$W$7)+(($W$13:$W$512=$W$8)+(($X$13:$X$512=$X$6)+(($X$13:$X$512=$X$7)+(($Y$13:$Y$512=$Y$6)+(($Y$13:$Y$512=$Y$7)+(($Y$13:$Y$512=$Z$6)+(($Y$13:$Y$512=$Z$7))))))))),ROW($A$13:$A$512)-ROW($A$13)+1),ROWS(D$13:D271))))</f>
        <v/>
      </c>
      <c r="E271" s="182" t="str">
        <f t="array" ref="E271">IF(ROWS(E$13:E271)&gt;$S$5,"",INDEX(U$13:U$512,SMALL(IF(($W$13:$W$512=$W$6)+(($W$13:$W$512=$W$7)+(($W$13:$W$512=$W$8)+(($X$13:$X$512=$X$6)+(($X$13:$X$512=$X$7)+(($Y$13:$Y$512=$Y$6)+(($Y$13:$Y$512=$Y$7)+(($Y$13:$Y$512=$Z$6)+(($Y$13:$Y$512=$Z$7))))))))),ROW($A$13:$A$512)-ROW($A$13)+1),ROWS(E$13:E271))))</f>
        <v/>
      </c>
      <c r="F271" s="182" t="str">
        <f t="array" ref="F271">IF(ROWS(F$13:F271)&gt;$S$5,"",INDEX(V$13:V$512,SMALL(IF(($W$13:$W$512=$W$6)+(($W$13:$W$512=$W$7)+(($W$13:$W$512=$W$8)+(($X$13:$X$512=$X$6)+(($X$13:$X$512=$X$7)+(($Y$13:$Y$512=$Y$6)+(($Y$13:$Y$512=$Y$7)+(($Y$13:$Y$512=$Z$6)+(($Y$13:$Y$512=$Z$7))))))))),ROW($A$13:$A$512)-ROW($A$13)+1),ROWS(F$13:F271))))</f>
        <v/>
      </c>
      <c r="G271" s="351" t="str">
        <f t="array" ref="G271">IF(ROWS(G$13:G271)&gt;$S$5,"",INDEX(W$13:W$512,SMALL(IF(($W$13:$W$512=$W$6)+(($W$13:$W$512=$W$7)+(($W$13:$W$512=$W$8)+(($X$13:$X$512=$X$6)+(($X$13:$X$512=$X$7)+(($Y$13:$Y$512=$Y$6)+(($Y$13:$Y$512=$Y$7)+(($Y$13:$Y$512=$Z$6)+(($Y$13:$Y$512=$Z$7))))))))),ROW($A$13:$A$512)-ROW($A$13)+1),ROWS(G$13:G271))))</f>
        <v/>
      </c>
      <c r="H271" s="351" t="str">
        <f t="array" ref="H271">IF(ROWS(H$13:H271)&gt;$S$5,"",INDEX(X$13:X$512,SMALL(IF(($W$13:$W$512=$W$6)+(($W$13:$W$512=$W$7)+(($W$13:$W$512=$W$8)+(($X$13:$X$512=$X$6)+(($X$13:$X$512=$X$7)+(($Y$13:$Y$512=$Y$6)+(($Y$13:$Y$512=$Y$7)+(($Y$13:$Y$512=$Z$6)+(($Y$13:$Y$512=$Z$7))))))))),ROW($A$13:$A$512)-ROW($A$13)+1),ROWS(H$13:H271))))</f>
        <v/>
      </c>
      <c r="I271" s="351" t="str">
        <f t="array" ref="I271">IF(ROWS(I$13:I271)&gt;$S$5,"",INDEX(Y$13:Y$512,SMALL(IF(($W$13:$W$512=$W$6)+(($W$13:$W$512=$W$7)+(($W$13:$W$512=$W$8)+(($X$13:$X$512=$X$6)+(($X$13:$X$512=$X$7)+(($Y$13:$Y$512=$Y$6)+(($Y$13:$Y$512=$Y$7)+(($Y$13:$Y$512=$Z$6)+(($Y$13:$Y$512=$Z$7))))))))),ROW($A$13:$A$512)-ROW($A$13)+1),ROWS(I$13:I271))))</f>
        <v/>
      </c>
      <c r="J271" s="136"/>
      <c r="Q271" s="44">
        <f>Nut_StatusTool!A265</f>
        <v>259</v>
      </c>
      <c r="R271" s="44">
        <f>Nut_StatusTool!B265</f>
        <v>0</v>
      </c>
      <c r="S271" s="44">
        <f>Nut_StatusTool!C265</f>
        <v>0</v>
      </c>
      <c r="T271" s="44">
        <f>Nut_StatusTool!D265</f>
        <v>0</v>
      </c>
      <c r="U271" s="44">
        <f>Nut_StatusTool!F265</f>
        <v>0</v>
      </c>
      <c r="V271" s="285" t="str">
        <f>Nut_StatusTool!K265</f>
        <v/>
      </c>
      <c r="W271" s="44" t="str">
        <f>Nut_StatusTool!L265</f>
        <v/>
      </c>
      <c r="X271" s="44" t="str">
        <f>Nut_StatusTool!M265</f>
        <v/>
      </c>
      <c r="Y271" s="44" t="str">
        <f>Nut_StatusTool!N265</f>
        <v/>
      </c>
    </row>
    <row r="272" spans="1:25">
      <c r="A272" s="182" t="str">
        <f t="array" ref="A272">IF(ROWS(A$13:A272)&gt;$S$5,"",INDEX(Q$13:Q$512,SMALL(IF(($W$13:$W$512=$W$6)+(($W$13:$W$512=$W$7)+(($W$13:$W$512=$W$8)+(($X$13:$X$512=$X$6)+(($X$13:$X$512=$X$7)+(($Y$13:$Y$512=$Y$6)+(($Y$13:$Y$512=$Y$7)+(($Y$13:$Y$512=$Z$6)+(($Y$13:$Y$512=$Z$7))))))))),ROW($A$13:$A$512)-ROW($A$13)+1),ROWS(A$13:A272))))</f>
        <v/>
      </c>
      <c r="B272" s="290" t="str">
        <f t="array" ref="B272">IF(ROWS(B$13:B272)&gt;$S$5,"",INDEX(R$13:R$512,SMALL(IF(($W$13:$W$512=$W$6)+(($W$13:$W$512=$W$7)+(($W$13:$W$512=$W$8)+(($X$13:$X$512=$X$6)+(($X$13:$X$512=$X$7)+(($Y$13:$Y$512=$Y$6)+(($Y$13:$Y$512=$Y$7)+(($Y$13:$Y$512=$Z$6)+(($Y$13:$Y$512=$Z$7))))))))),ROW($A$13:$A$512)-ROW($A$13)+1),ROWS(B$13:B272))))</f>
        <v/>
      </c>
      <c r="C272" s="290" t="str">
        <f t="array" ref="C272">IF(ROWS(C$13:C272)&gt;$S$5,"",INDEX(S$13:S$512,SMALL(IF(($W$13:$W$512=$W$6)+(($W$13:$W$512=$W$7)+(($W$13:$W$512=$W$8)+(($X$13:$X$512=$X$6)+(($X$13:$X$512=$X$7)+(($Y$13:$Y$512=$Y$6)+(($Y$13:$Y$512=$Y$7)+(($Y$13:$Y$512=$Z$6)+(($Y$13:$Y$512=$Z$7))))))))),ROW($A$13:$A$512)-ROW($A$13)+1),ROWS(C$13:C272))))</f>
        <v/>
      </c>
      <c r="D272" s="316" t="str">
        <f t="array" ref="D272">IF(ROWS(D$13:D272)&gt;$S$5,"",INDEX(T$13:T$512,SMALL(IF(($W$13:$W$512=$W$6)+(($W$13:$W$512=$W$7)+(($W$13:$W$512=$W$8)+(($X$13:$X$512=$X$6)+(($X$13:$X$512=$X$7)+(($Y$13:$Y$512=$Y$6)+(($Y$13:$Y$512=$Y$7)+(($Y$13:$Y$512=$Z$6)+(($Y$13:$Y$512=$Z$7))))))))),ROW($A$13:$A$512)-ROW($A$13)+1),ROWS(D$13:D272))))</f>
        <v/>
      </c>
      <c r="E272" s="182" t="str">
        <f t="array" ref="E272">IF(ROWS(E$13:E272)&gt;$S$5,"",INDEX(U$13:U$512,SMALL(IF(($W$13:$W$512=$W$6)+(($W$13:$W$512=$W$7)+(($W$13:$W$512=$W$8)+(($X$13:$X$512=$X$6)+(($X$13:$X$512=$X$7)+(($Y$13:$Y$512=$Y$6)+(($Y$13:$Y$512=$Y$7)+(($Y$13:$Y$512=$Z$6)+(($Y$13:$Y$512=$Z$7))))))))),ROW($A$13:$A$512)-ROW($A$13)+1),ROWS(E$13:E272))))</f>
        <v/>
      </c>
      <c r="F272" s="182" t="str">
        <f t="array" ref="F272">IF(ROWS(F$13:F272)&gt;$S$5,"",INDEX(V$13:V$512,SMALL(IF(($W$13:$W$512=$W$6)+(($W$13:$W$512=$W$7)+(($W$13:$W$512=$W$8)+(($X$13:$X$512=$X$6)+(($X$13:$X$512=$X$7)+(($Y$13:$Y$512=$Y$6)+(($Y$13:$Y$512=$Y$7)+(($Y$13:$Y$512=$Z$6)+(($Y$13:$Y$512=$Z$7))))))))),ROW($A$13:$A$512)-ROW($A$13)+1),ROWS(F$13:F272))))</f>
        <v/>
      </c>
      <c r="G272" s="351" t="str">
        <f t="array" ref="G272">IF(ROWS(G$13:G272)&gt;$S$5,"",INDEX(W$13:W$512,SMALL(IF(($W$13:$W$512=$W$6)+(($W$13:$W$512=$W$7)+(($W$13:$W$512=$W$8)+(($X$13:$X$512=$X$6)+(($X$13:$X$512=$X$7)+(($Y$13:$Y$512=$Y$6)+(($Y$13:$Y$512=$Y$7)+(($Y$13:$Y$512=$Z$6)+(($Y$13:$Y$512=$Z$7))))))))),ROW($A$13:$A$512)-ROW($A$13)+1),ROWS(G$13:G272))))</f>
        <v/>
      </c>
      <c r="H272" s="351" t="str">
        <f t="array" ref="H272">IF(ROWS(H$13:H272)&gt;$S$5,"",INDEX(X$13:X$512,SMALL(IF(($W$13:$W$512=$W$6)+(($W$13:$W$512=$W$7)+(($W$13:$W$512=$W$8)+(($X$13:$X$512=$X$6)+(($X$13:$X$512=$X$7)+(($Y$13:$Y$512=$Y$6)+(($Y$13:$Y$512=$Y$7)+(($Y$13:$Y$512=$Z$6)+(($Y$13:$Y$512=$Z$7))))))))),ROW($A$13:$A$512)-ROW($A$13)+1),ROWS(H$13:H272))))</f>
        <v/>
      </c>
      <c r="I272" s="351" t="str">
        <f t="array" ref="I272">IF(ROWS(I$13:I272)&gt;$S$5,"",INDEX(Y$13:Y$512,SMALL(IF(($W$13:$W$512=$W$6)+(($W$13:$W$512=$W$7)+(($W$13:$W$512=$W$8)+(($X$13:$X$512=$X$6)+(($X$13:$X$512=$X$7)+(($Y$13:$Y$512=$Y$6)+(($Y$13:$Y$512=$Y$7)+(($Y$13:$Y$512=$Z$6)+(($Y$13:$Y$512=$Z$7))))))))),ROW($A$13:$A$512)-ROW($A$13)+1),ROWS(I$13:I272))))</f>
        <v/>
      </c>
      <c r="J272" s="136"/>
      <c r="Q272" s="44">
        <f>Nut_StatusTool!A266</f>
        <v>260</v>
      </c>
      <c r="R272" s="44">
        <f>Nut_StatusTool!B266</f>
        <v>0</v>
      </c>
      <c r="S272" s="44">
        <f>Nut_StatusTool!C266</f>
        <v>0</v>
      </c>
      <c r="T272" s="44">
        <f>Nut_StatusTool!D266</f>
        <v>0</v>
      </c>
      <c r="U272" s="44">
        <f>Nut_StatusTool!F266</f>
        <v>0</v>
      </c>
      <c r="V272" s="285" t="str">
        <f>Nut_StatusTool!K266</f>
        <v/>
      </c>
      <c r="W272" s="44" t="str">
        <f>Nut_StatusTool!L266</f>
        <v/>
      </c>
      <c r="X272" s="44" t="str">
        <f>Nut_StatusTool!M266</f>
        <v/>
      </c>
      <c r="Y272" s="44" t="str">
        <f>Nut_StatusTool!N266</f>
        <v/>
      </c>
    </row>
    <row r="273" spans="1:25">
      <c r="A273" s="182" t="str">
        <f t="array" ref="A273">IF(ROWS(A$13:A273)&gt;$S$5,"",INDEX(Q$13:Q$512,SMALL(IF(($W$13:$W$512=$W$6)+(($W$13:$W$512=$W$7)+(($W$13:$W$512=$W$8)+(($X$13:$X$512=$X$6)+(($X$13:$X$512=$X$7)+(($Y$13:$Y$512=$Y$6)+(($Y$13:$Y$512=$Y$7)+(($Y$13:$Y$512=$Z$6)+(($Y$13:$Y$512=$Z$7))))))))),ROW($A$13:$A$512)-ROW($A$13)+1),ROWS(A$13:A273))))</f>
        <v/>
      </c>
      <c r="B273" s="290" t="str">
        <f t="array" ref="B273">IF(ROWS(B$13:B273)&gt;$S$5,"",INDEX(R$13:R$512,SMALL(IF(($W$13:$W$512=$W$6)+(($W$13:$W$512=$W$7)+(($W$13:$W$512=$W$8)+(($X$13:$X$512=$X$6)+(($X$13:$X$512=$X$7)+(($Y$13:$Y$512=$Y$6)+(($Y$13:$Y$512=$Y$7)+(($Y$13:$Y$512=$Z$6)+(($Y$13:$Y$512=$Z$7))))))))),ROW($A$13:$A$512)-ROW($A$13)+1),ROWS(B$13:B273))))</f>
        <v/>
      </c>
      <c r="C273" s="290" t="str">
        <f t="array" ref="C273">IF(ROWS(C$13:C273)&gt;$S$5,"",INDEX(S$13:S$512,SMALL(IF(($W$13:$W$512=$W$6)+(($W$13:$W$512=$W$7)+(($W$13:$W$512=$W$8)+(($X$13:$X$512=$X$6)+(($X$13:$X$512=$X$7)+(($Y$13:$Y$512=$Y$6)+(($Y$13:$Y$512=$Y$7)+(($Y$13:$Y$512=$Z$6)+(($Y$13:$Y$512=$Z$7))))))))),ROW($A$13:$A$512)-ROW($A$13)+1),ROWS(C$13:C273))))</f>
        <v/>
      </c>
      <c r="D273" s="316" t="str">
        <f t="array" ref="D273">IF(ROWS(D$13:D273)&gt;$S$5,"",INDEX(T$13:T$512,SMALL(IF(($W$13:$W$512=$W$6)+(($W$13:$W$512=$W$7)+(($W$13:$W$512=$W$8)+(($X$13:$X$512=$X$6)+(($X$13:$X$512=$X$7)+(($Y$13:$Y$512=$Y$6)+(($Y$13:$Y$512=$Y$7)+(($Y$13:$Y$512=$Z$6)+(($Y$13:$Y$512=$Z$7))))))))),ROW($A$13:$A$512)-ROW($A$13)+1),ROWS(D$13:D273))))</f>
        <v/>
      </c>
      <c r="E273" s="182" t="str">
        <f t="array" ref="E273">IF(ROWS(E$13:E273)&gt;$S$5,"",INDEX(U$13:U$512,SMALL(IF(($W$13:$W$512=$W$6)+(($W$13:$W$512=$W$7)+(($W$13:$W$512=$W$8)+(($X$13:$X$512=$X$6)+(($X$13:$X$512=$X$7)+(($Y$13:$Y$512=$Y$6)+(($Y$13:$Y$512=$Y$7)+(($Y$13:$Y$512=$Z$6)+(($Y$13:$Y$512=$Z$7))))))))),ROW($A$13:$A$512)-ROW($A$13)+1),ROWS(E$13:E273))))</f>
        <v/>
      </c>
      <c r="F273" s="182" t="str">
        <f t="array" ref="F273">IF(ROWS(F$13:F273)&gt;$S$5,"",INDEX(V$13:V$512,SMALL(IF(($W$13:$W$512=$W$6)+(($W$13:$W$512=$W$7)+(($W$13:$W$512=$W$8)+(($X$13:$X$512=$X$6)+(($X$13:$X$512=$X$7)+(($Y$13:$Y$512=$Y$6)+(($Y$13:$Y$512=$Y$7)+(($Y$13:$Y$512=$Z$6)+(($Y$13:$Y$512=$Z$7))))))))),ROW($A$13:$A$512)-ROW($A$13)+1),ROWS(F$13:F273))))</f>
        <v/>
      </c>
      <c r="G273" s="351" t="str">
        <f t="array" ref="G273">IF(ROWS(G$13:G273)&gt;$S$5,"",INDEX(W$13:W$512,SMALL(IF(($W$13:$W$512=$W$6)+(($W$13:$W$512=$W$7)+(($W$13:$W$512=$W$8)+(($X$13:$X$512=$X$6)+(($X$13:$X$512=$X$7)+(($Y$13:$Y$512=$Y$6)+(($Y$13:$Y$512=$Y$7)+(($Y$13:$Y$512=$Z$6)+(($Y$13:$Y$512=$Z$7))))))))),ROW($A$13:$A$512)-ROW($A$13)+1),ROWS(G$13:G273))))</f>
        <v/>
      </c>
      <c r="H273" s="351" t="str">
        <f t="array" ref="H273">IF(ROWS(H$13:H273)&gt;$S$5,"",INDEX(X$13:X$512,SMALL(IF(($W$13:$W$512=$W$6)+(($W$13:$W$512=$W$7)+(($W$13:$W$512=$W$8)+(($X$13:$X$512=$X$6)+(($X$13:$X$512=$X$7)+(($Y$13:$Y$512=$Y$6)+(($Y$13:$Y$512=$Y$7)+(($Y$13:$Y$512=$Z$6)+(($Y$13:$Y$512=$Z$7))))))))),ROW($A$13:$A$512)-ROW($A$13)+1),ROWS(H$13:H273))))</f>
        <v/>
      </c>
      <c r="I273" s="351" t="str">
        <f t="array" ref="I273">IF(ROWS(I$13:I273)&gt;$S$5,"",INDEX(Y$13:Y$512,SMALL(IF(($W$13:$W$512=$W$6)+(($W$13:$W$512=$W$7)+(($W$13:$W$512=$W$8)+(($X$13:$X$512=$X$6)+(($X$13:$X$512=$X$7)+(($Y$13:$Y$512=$Y$6)+(($Y$13:$Y$512=$Y$7)+(($Y$13:$Y$512=$Z$6)+(($Y$13:$Y$512=$Z$7))))))))),ROW($A$13:$A$512)-ROW($A$13)+1),ROWS(I$13:I273))))</f>
        <v/>
      </c>
      <c r="J273" s="136"/>
      <c r="Q273" s="44">
        <f>Nut_StatusTool!A267</f>
        <v>261</v>
      </c>
      <c r="R273" s="44">
        <f>Nut_StatusTool!B267</f>
        <v>0</v>
      </c>
      <c r="S273" s="44">
        <f>Nut_StatusTool!C267</f>
        <v>0</v>
      </c>
      <c r="T273" s="44">
        <f>Nut_StatusTool!D267</f>
        <v>0</v>
      </c>
      <c r="U273" s="44">
        <f>Nut_StatusTool!F267</f>
        <v>0</v>
      </c>
      <c r="V273" s="285" t="str">
        <f>Nut_StatusTool!K267</f>
        <v/>
      </c>
      <c r="W273" s="44" t="str">
        <f>Nut_StatusTool!L267</f>
        <v/>
      </c>
      <c r="X273" s="44" t="str">
        <f>Nut_StatusTool!M267</f>
        <v/>
      </c>
      <c r="Y273" s="44" t="str">
        <f>Nut_StatusTool!N267</f>
        <v/>
      </c>
    </row>
    <row r="274" spans="1:25">
      <c r="A274" s="182" t="str">
        <f t="array" ref="A274">IF(ROWS(A$13:A274)&gt;$S$5,"",INDEX(Q$13:Q$512,SMALL(IF(($W$13:$W$512=$W$6)+(($W$13:$W$512=$W$7)+(($W$13:$W$512=$W$8)+(($X$13:$X$512=$X$6)+(($X$13:$X$512=$X$7)+(($Y$13:$Y$512=$Y$6)+(($Y$13:$Y$512=$Y$7)+(($Y$13:$Y$512=$Z$6)+(($Y$13:$Y$512=$Z$7))))))))),ROW($A$13:$A$512)-ROW($A$13)+1),ROWS(A$13:A274))))</f>
        <v/>
      </c>
      <c r="B274" s="290" t="str">
        <f t="array" ref="B274">IF(ROWS(B$13:B274)&gt;$S$5,"",INDEX(R$13:R$512,SMALL(IF(($W$13:$W$512=$W$6)+(($W$13:$W$512=$W$7)+(($W$13:$W$512=$W$8)+(($X$13:$X$512=$X$6)+(($X$13:$X$512=$X$7)+(($Y$13:$Y$512=$Y$6)+(($Y$13:$Y$512=$Y$7)+(($Y$13:$Y$512=$Z$6)+(($Y$13:$Y$512=$Z$7))))))))),ROW($A$13:$A$512)-ROW($A$13)+1),ROWS(B$13:B274))))</f>
        <v/>
      </c>
      <c r="C274" s="290" t="str">
        <f t="array" ref="C274">IF(ROWS(C$13:C274)&gt;$S$5,"",INDEX(S$13:S$512,SMALL(IF(($W$13:$W$512=$W$6)+(($W$13:$W$512=$W$7)+(($W$13:$W$512=$W$8)+(($X$13:$X$512=$X$6)+(($X$13:$X$512=$X$7)+(($Y$13:$Y$512=$Y$6)+(($Y$13:$Y$512=$Y$7)+(($Y$13:$Y$512=$Z$6)+(($Y$13:$Y$512=$Z$7))))))))),ROW($A$13:$A$512)-ROW($A$13)+1),ROWS(C$13:C274))))</f>
        <v/>
      </c>
      <c r="D274" s="316" t="str">
        <f t="array" ref="D274">IF(ROWS(D$13:D274)&gt;$S$5,"",INDEX(T$13:T$512,SMALL(IF(($W$13:$W$512=$W$6)+(($W$13:$W$512=$W$7)+(($W$13:$W$512=$W$8)+(($X$13:$X$512=$X$6)+(($X$13:$X$512=$X$7)+(($Y$13:$Y$512=$Y$6)+(($Y$13:$Y$512=$Y$7)+(($Y$13:$Y$512=$Z$6)+(($Y$13:$Y$512=$Z$7))))))))),ROW($A$13:$A$512)-ROW($A$13)+1),ROWS(D$13:D274))))</f>
        <v/>
      </c>
      <c r="E274" s="182" t="str">
        <f t="array" ref="E274">IF(ROWS(E$13:E274)&gt;$S$5,"",INDEX(U$13:U$512,SMALL(IF(($W$13:$W$512=$W$6)+(($W$13:$W$512=$W$7)+(($W$13:$W$512=$W$8)+(($X$13:$X$512=$X$6)+(($X$13:$X$512=$X$7)+(($Y$13:$Y$512=$Y$6)+(($Y$13:$Y$512=$Y$7)+(($Y$13:$Y$512=$Z$6)+(($Y$13:$Y$512=$Z$7))))))))),ROW($A$13:$A$512)-ROW($A$13)+1),ROWS(E$13:E274))))</f>
        <v/>
      </c>
      <c r="F274" s="182" t="str">
        <f t="array" ref="F274">IF(ROWS(F$13:F274)&gt;$S$5,"",INDEX(V$13:V$512,SMALL(IF(($W$13:$W$512=$W$6)+(($W$13:$W$512=$W$7)+(($W$13:$W$512=$W$8)+(($X$13:$X$512=$X$6)+(($X$13:$X$512=$X$7)+(($Y$13:$Y$512=$Y$6)+(($Y$13:$Y$512=$Y$7)+(($Y$13:$Y$512=$Z$6)+(($Y$13:$Y$512=$Z$7))))))))),ROW($A$13:$A$512)-ROW($A$13)+1),ROWS(F$13:F274))))</f>
        <v/>
      </c>
      <c r="G274" s="351" t="str">
        <f t="array" ref="G274">IF(ROWS(G$13:G274)&gt;$S$5,"",INDEX(W$13:W$512,SMALL(IF(($W$13:$W$512=$W$6)+(($W$13:$W$512=$W$7)+(($W$13:$W$512=$W$8)+(($X$13:$X$512=$X$6)+(($X$13:$X$512=$X$7)+(($Y$13:$Y$512=$Y$6)+(($Y$13:$Y$512=$Y$7)+(($Y$13:$Y$512=$Z$6)+(($Y$13:$Y$512=$Z$7))))))))),ROW($A$13:$A$512)-ROW($A$13)+1),ROWS(G$13:G274))))</f>
        <v/>
      </c>
      <c r="H274" s="351" t="str">
        <f t="array" ref="H274">IF(ROWS(H$13:H274)&gt;$S$5,"",INDEX(X$13:X$512,SMALL(IF(($W$13:$W$512=$W$6)+(($W$13:$W$512=$W$7)+(($W$13:$W$512=$W$8)+(($X$13:$X$512=$X$6)+(($X$13:$X$512=$X$7)+(($Y$13:$Y$512=$Y$6)+(($Y$13:$Y$512=$Y$7)+(($Y$13:$Y$512=$Z$6)+(($Y$13:$Y$512=$Z$7))))))))),ROW($A$13:$A$512)-ROW($A$13)+1),ROWS(H$13:H274))))</f>
        <v/>
      </c>
      <c r="I274" s="351" t="str">
        <f t="array" ref="I274">IF(ROWS(I$13:I274)&gt;$S$5,"",INDEX(Y$13:Y$512,SMALL(IF(($W$13:$W$512=$W$6)+(($W$13:$W$512=$W$7)+(($W$13:$W$512=$W$8)+(($X$13:$X$512=$X$6)+(($X$13:$X$512=$X$7)+(($Y$13:$Y$512=$Y$6)+(($Y$13:$Y$512=$Y$7)+(($Y$13:$Y$512=$Z$6)+(($Y$13:$Y$512=$Z$7))))))))),ROW($A$13:$A$512)-ROW($A$13)+1),ROWS(I$13:I274))))</f>
        <v/>
      </c>
      <c r="J274" s="136"/>
      <c r="Q274" s="44">
        <f>Nut_StatusTool!A268</f>
        <v>262</v>
      </c>
      <c r="R274" s="44">
        <f>Nut_StatusTool!B268</f>
        <v>0</v>
      </c>
      <c r="S274" s="44">
        <f>Nut_StatusTool!C268</f>
        <v>0</v>
      </c>
      <c r="T274" s="44">
        <f>Nut_StatusTool!D268</f>
        <v>0</v>
      </c>
      <c r="U274" s="44">
        <f>Nut_StatusTool!F268</f>
        <v>0</v>
      </c>
      <c r="V274" s="285" t="str">
        <f>Nut_StatusTool!K268</f>
        <v/>
      </c>
      <c r="W274" s="44" t="str">
        <f>Nut_StatusTool!L268</f>
        <v/>
      </c>
      <c r="X274" s="44" t="str">
        <f>Nut_StatusTool!M268</f>
        <v/>
      </c>
      <c r="Y274" s="44" t="str">
        <f>Nut_StatusTool!N268</f>
        <v/>
      </c>
    </row>
    <row r="275" spans="1:25">
      <c r="A275" s="182" t="str">
        <f t="array" ref="A275">IF(ROWS(A$13:A275)&gt;$S$5,"",INDEX(Q$13:Q$512,SMALL(IF(($W$13:$W$512=$W$6)+(($W$13:$W$512=$W$7)+(($W$13:$W$512=$W$8)+(($X$13:$X$512=$X$6)+(($X$13:$X$512=$X$7)+(($Y$13:$Y$512=$Y$6)+(($Y$13:$Y$512=$Y$7)+(($Y$13:$Y$512=$Z$6)+(($Y$13:$Y$512=$Z$7))))))))),ROW($A$13:$A$512)-ROW($A$13)+1),ROWS(A$13:A275))))</f>
        <v/>
      </c>
      <c r="B275" s="290" t="str">
        <f t="array" ref="B275">IF(ROWS(B$13:B275)&gt;$S$5,"",INDEX(R$13:R$512,SMALL(IF(($W$13:$W$512=$W$6)+(($W$13:$W$512=$W$7)+(($W$13:$W$512=$W$8)+(($X$13:$X$512=$X$6)+(($X$13:$X$512=$X$7)+(($Y$13:$Y$512=$Y$6)+(($Y$13:$Y$512=$Y$7)+(($Y$13:$Y$512=$Z$6)+(($Y$13:$Y$512=$Z$7))))))))),ROW($A$13:$A$512)-ROW($A$13)+1),ROWS(B$13:B275))))</f>
        <v/>
      </c>
      <c r="C275" s="290" t="str">
        <f t="array" ref="C275">IF(ROWS(C$13:C275)&gt;$S$5,"",INDEX(S$13:S$512,SMALL(IF(($W$13:$W$512=$W$6)+(($W$13:$W$512=$W$7)+(($W$13:$W$512=$W$8)+(($X$13:$X$512=$X$6)+(($X$13:$X$512=$X$7)+(($Y$13:$Y$512=$Y$6)+(($Y$13:$Y$512=$Y$7)+(($Y$13:$Y$512=$Z$6)+(($Y$13:$Y$512=$Z$7))))))))),ROW($A$13:$A$512)-ROW($A$13)+1),ROWS(C$13:C275))))</f>
        <v/>
      </c>
      <c r="D275" s="316" t="str">
        <f t="array" ref="D275">IF(ROWS(D$13:D275)&gt;$S$5,"",INDEX(T$13:T$512,SMALL(IF(($W$13:$W$512=$W$6)+(($W$13:$W$512=$W$7)+(($W$13:$W$512=$W$8)+(($X$13:$X$512=$X$6)+(($X$13:$X$512=$X$7)+(($Y$13:$Y$512=$Y$6)+(($Y$13:$Y$512=$Y$7)+(($Y$13:$Y$512=$Z$6)+(($Y$13:$Y$512=$Z$7))))))))),ROW($A$13:$A$512)-ROW($A$13)+1),ROWS(D$13:D275))))</f>
        <v/>
      </c>
      <c r="E275" s="182" t="str">
        <f t="array" ref="E275">IF(ROWS(E$13:E275)&gt;$S$5,"",INDEX(U$13:U$512,SMALL(IF(($W$13:$W$512=$W$6)+(($W$13:$W$512=$W$7)+(($W$13:$W$512=$W$8)+(($X$13:$X$512=$X$6)+(($X$13:$X$512=$X$7)+(($Y$13:$Y$512=$Y$6)+(($Y$13:$Y$512=$Y$7)+(($Y$13:$Y$512=$Z$6)+(($Y$13:$Y$512=$Z$7))))))))),ROW($A$13:$A$512)-ROW($A$13)+1),ROWS(E$13:E275))))</f>
        <v/>
      </c>
      <c r="F275" s="182" t="str">
        <f t="array" ref="F275">IF(ROWS(F$13:F275)&gt;$S$5,"",INDEX(V$13:V$512,SMALL(IF(($W$13:$W$512=$W$6)+(($W$13:$W$512=$W$7)+(($W$13:$W$512=$W$8)+(($X$13:$X$512=$X$6)+(($X$13:$X$512=$X$7)+(($Y$13:$Y$512=$Y$6)+(($Y$13:$Y$512=$Y$7)+(($Y$13:$Y$512=$Z$6)+(($Y$13:$Y$512=$Z$7))))))))),ROW($A$13:$A$512)-ROW($A$13)+1),ROWS(F$13:F275))))</f>
        <v/>
      </c>
      <c r="G275" s="351" t="str">
        <f t="array" ref="G275">IF(ROWS(G$13:G275)&gt;$S$5,"",INDEX(W$13:W$512,SMALL(IF(($W$13:$W$512=$W$6)+(($W$13:$W$512=$W$7)+(($W$13:$W$512=$W$8)+(($X$13:$X$512=$X$6)+(($X$13:$X$512=$X$7)+(($Y$13:$Y$512=$Y$6)+(($Y$13:$Y$512=$Y$7)+(($Y$13:$Y$512=$Z$6)+(($Y$13:$Y$512=$Z$7))))))))),ROW($A$13:$A$512)-ROW($A$13)+1),ROWS(G$13:G275))))</f>
        <v/>
      </c>
      <c r="H275" s="351" t="str">
        <f t="array" ref="H275">IF(ROWS(H$13:H275)&gt;$S$5,"",INDEX(X$13:X$512,SMALL(IF(($W$13:$W$512=$W$6)+(($W$13:$W$512=$W$7)+(($W$13:$W$512=$W$8)+(($X$13:$X$512=$X$6)+(($X$13:$X$512=$X$7)+(($Y$13:$Y$512=$Y$6)+(($Y$13:$Y$512=$Y$7)+(($Y$13:$Y$512=$Z$6)+(($Y$13:$Y$512=$Z$7))))))))),ROW($A$13:$A$512)-ROW($A$13)+1),ROWS(H$13:H275))))</f>
        <v/>
      </c>
      <c r="I275" s="351" t="str">
        <f t="array" ref="I275">IF(ROWS(I$13:I275)&gt;$S$5,"",INDEX(Y$13:Y$512,SMALL(IF(($W$13:$W$512=$W$6)+(($W$13:$W$512=$W$7)+(($W$13:$W$512=$W$8)+(($X$13:$X$512=$X$6)+(($X$13:$X$512=$X$7)+(($Y$13:$Y$512=$Y$6)+(($Y$13:$Y$512=$Y$7)+(($Y$13:$Y$512=$Z$6)+(($Y$13:$Y$512=$Z$7))))))))),ROW($A$13:$A$512)-ROW($A$13)+1),ROWS(I$13:I275))))</f>
        <v/>
      </c>
      <c r="J275" s="136"/>
      <c r="Q275" s="44">
        <f>Nut_StatusTool!A269</f>
        <v>263</v>
      </c>
      <c r="R275" s="44">
        <f>Nut_StatusTool!B269</f>
        <v>0</v>
      </c>
      <c r="S275" s="44">
        <f>Nut_StatusTool!C269</f>
        <v>0</v>
      </c>
      <c r="T275" s="44">
        <f>Nut_StatusTool!D269</f>
        <v>0</v>
      </c>
      <c r="U275" s="44">
        <f>Nut_StatusTool!F269</f>
        <v>0</v>
      </c>
      <c r="V275" s="285" t="str">
        <f>Nut_StatusTool!K269</f>
        <v/>
      </c>
      <c r="W275" s="44" t="str">
        <f>Nut_StatusTool!L269</f>
        <v/>
      </c>
      <c r="X275" s="44" t="str">
        <f>Nut_StatusTool!M269</f>
        <v/>
      </c>
      <c r="Y275" s="44" t="str">
        <f>Nut_StatusTool!N269</f>
        <v/>
      </c>
    </row>
    <row r="276" spans="1:25">
      <c r="A276" s="182" t="str">
        <f t="array" ref="A276">IF(ROWS(A$13:A276)&gt;$S$5,"",INDEX(Q$13:Q$512,SMALL(IF(($W$13:$W$512=$W$6)+(($W$13:$W$512=$W$7)+(($W$13:$W$512=$W$8)+(($X$13:$X$512=$X$6)+(($X$13:$X$512=$X$7)+(($Y$13:$Y$512=$Y$6)+(($Y$13:$Y$512=$Y$7)+(($Y$13:$Y$512=$Z$6)+(($Y$13:$Y$512=$Z$7))))))))),ROW($A$13:$A$512)-ROW($A$13)+1),ROWS(A$13:A276))))</f>
        <v/>
      </c>
      <c r="B276" s="290" t="str">
        <f t="array" ref="B276">IF(ROWS(B$13:B276)&gt;$S$5,"",INDEX(R$13:R$512,SMALL(IF(($W$13:$W$512=$W$6)+(($W$13:$W$512=$W$7)+(($W$13:$W$512=$W$8)+(($X$13:$X$512=$X$6)+(($X$13:$X$512=$X$7)+(($Y$13:$Y$512=$Y$6)+(($Y$13:$Y$512=$Y$7)+(($Y$13:$Y$512=$Z$6)+(($Y$13:$Y$512=$Z$7))))))))),ROW($A$13:$A$512)-ROW($A$13)+1),ROWS(B$13:B276))))</f>
        <v/>
      </c>
      <c r="C276" s="290" t="str">
        <f t="array" ref="C276">IF(ROWS(C$13:C276)&gt;$S$5,"",INDEX(S$13:S$512,SMALL(IF(($W$13:$W$512=$W$6)+(($W$13:$W$512=$W$7)+(($W$13:$W$512=$W$8)+(($X$13:$X$512=$X$6)+(($X$13:$X$512=$X$7)+(($Y$13:$Y$512=$Y$6)+(($Y$13:$Y$512=$Y$7)+(($Y$13:$Y$512=$Z$6)+(($Y$13:$Y$512=$Z$7))))))))),ROW($A$13:$A$512)-ROW($A$13)+1),ROWS(C$13:C276))))</f>
        <v/>
      </c>
      <c r="D276" s="316" t="str">
        <f t="array" ref="D276">IF(ROWS(D$13:D276)&gt;$S$5,"",INDEX(T$13:T$512,SMALL(IF(($W$13:$W$512=$W$6)+(($W$13:$W$512=$W$7)+(($W$13:$W$512=$W$8)+(($X$13:$X$512=$X$6)+(($X$13:$X$512=$X$7)+(($Y$13:$Y$512=$Y$6)+(($Y$13:$Y$512=$Y$7)+(($Y$13:$Y$512=$Z$6)+(($Y$13:$Y$512=$Z$7))))))))),ROW($A$13:$A$512)-ROW($A$13)+1),ROWS(D$13:D276))))</f>
        <v/>
      </c>
      <c r="E276" s="182" t="str">
        <f t="array" ref="E276">IF(ROWS(E$13:E276)&gt;$S$5,"",INDEX(U$13:U$512,SMALL(IF(($W$13:$W$512=$W$6)+(($W$13:$W$512=$W$7)+(($W$13:$W$512=$W$8)+(($X$13:$X$512=$X$6)+(($X$13:$X$512=$X$7)+(($Y$13:$Y$512=$Y$6)+(($Y$13:$Y$512=$Y$7)+(($Y$13:$Y$512=$Z$6)+(($Y$13:$Y$512=$Z$7))))))))),ROW($A$13:$A$512)-ROW($A$13)+1),ROWS(E$13:E276))))</f>
        <v/>
      </c>
      <c r="F276" s="182" t="str">
        <f t="array" ref="F276">IF(ROWS(F$13:F276)&gt;$S$5,"",INDEX(V$13:V$512,SMALL(IF(($W$13:$W$512=$W$6)+(($W$13:$W$512=$W$7)+(($W$13:$W$512=$W$8)+(($X$13:$X$512=$X$6)+(($X$13:$X$512=$X$7)+(($Y$13:$Y$512=$Y$6)+(($Y$13:$Y$512=$Y$7)+(($Y$13:$Y$512=$Z$6)+(($Y$13:$Y$512=$Z$7))))))))),ROW($A$13:$A$512)-ROW($A$13)+1),ROWS(F$13:F276))))</f>
        <v/>
      </c>
      <c r="G276" s="351" t="str">
        <f t="array" ref="G276">IF(ROWS(G$13:G276)&gt;$S$5,"",INDEX(W$13:W$512,SMALL(IF(($W$13:$W$512=$W$6)+(($W$13:$W$512=$W$7)+(($W$13:$W$512=$W$8)+(($X$13:$X$512=$X$6)+(($X$13:$X$512=$X$7)+(($Y$13:$Y$512=$Y$6)+(($Y$13:$Y$512=$Y$7)+(($Y$13:$Y$512=$Z$6)+(($Y$13:$Y$512=$Z$7))))))))),ROW($A$13:$A$512)-ROW($A$13)+1),ROWS(G$13:G276))))</f>
        <v/>
      </c>
      <c r="H276" s="351" t="str">
        <f t="array" ref="H276">IF(ROWS(H$13:H276)&gt;$S$5,"",INDEX(X$13:X$512,SMALL(IF(($W$13:$W$512=$W$6)+(($W$13:$W$512=$W$7)+(($W$13:$W$512=$W$8)+(($X$13:$X$512=$X$6)+(($X$13:$X$512=$X$7)+(($Y$13:$Y$512=$Y$6)+(($Y$13:$Y$512=$Y$7)+(($Y$13:$Y$512=$Z$6)+(($Y$13:$Y$512=$Z$7))))))))),ROW($A$13:$A$512)-ROW($A$13)+1),ROWS(H$13:H276))))</f>
        <v/>
      </c>
      <c r="I276" s="351" t="str">
        <f t="array" ref="I276">IF(ROWS(I$13:I276)&gt;$S$5,"",INDEX(Y$13:Y$512,SMALL(IF(($W$13:$W$512=$W$6)+(($W$13:$W$512=$W$7)+(($W$13:$W$512=$W$8)+(($X$13:$X$512=$X$6)+(($X$13:$X$512=$X$7)+(($Y$13:$Y$512=$Y$6)+(($Y$13:$Y$512=$Y$7)+(($Y$13:$Y$512=$Z$6)+(($Y$13:$Y$512=$Z$7))))))))),ROW($A$13:$A$512)-ROW($A$13)+1),ROWS(I$13:I276))))</f>
        <v/>
      </c>
      <c r="J276" s="136"/>
      <c r="Q276" s="44">
        <f>Nut_StatusTool!A270</f>
        <v>264</v>
      </c>
      <c r="R276" s="44">
        <f>Nut_StatusTool!B270</f>
        <v>0</v>
      </c>
      <c r="S276" s="44">
        <f>Nut_StatusTool!C270</f>
        <v>0</v>
      </c>
      <c r="T276" s="44">
        <f>Nut_StatusTool!D270</f>
        <v>0</v>
      </c>
      <c r="U276" s="44">
        <f>Nut_StatusTool!F270</f>
        <v>0</v>
      </c>
      <c r="V276" s="285" t="str">
        <f>Nut_StatusTool!K270</f>
        <v/>
      </c>
      <c r="W276" s="44" t="str">
        <f>Nut_StatusTool!L270</f>
        <v/>
      </c>
      <c r="X276" s="44" t="str">
        <f>Nut_StatusTool!M270</f>
        <v/>
      </c>
      <c r="Y276" s="44" t="str">
        <f>Nut_StatusTool!N270</f>
        <v/>
      </c>
    </row>
    <row r="277" spans="1:25">
      <c r="A277" s="182" t="str">
        <f t="array" ref="A277">IF(ROWS(A$13:A277)&gt;$S$5,"",INDEX(Q$13:Q$512,SMALL(IF(($W$13:$W$512=$W$6)+(($W$13:$W$512=$W$7)+(($W$13:$W$512=$W$8)+(($X$13:$X$512=$X$6)+(($X$13:$X$512=$X$7)+(($Y$13:$Y$512=$Y$6)+(($Y$13:$Y$512=$Y$7)+(($Y$13:$Y$512=$Z$6)+(($Y$13:$Y$512=$Z$7))))))))),ROW($A$13:$A$512)-ROW($A$13)+1),ROWS(A$13:A277))))</f>
        <v/>
      </c>
      <c r="B277" s="290" t="str">
        <f t="array" ref="B277">IF(ROWS(B$13:B277)&gt;$S$5,"",INDEX(R$13:R$512,SMALL(IF(($W$13:$W$512=$W$6)+(($W$13:$W$512=$W$7)+(($W$13:$W$512=$W$8)+(($X$13:$X$512=$X$6)+(($X$13:$X$512=$X$7)+(($Y$13:$Y$512=$Y$6)+(($Y$13:$Y$512=$Y$7)+(($Y$13:$Y$512=$Z$6)+(($Y$13:$Y$512=$Z$7))))))))),ROW($A$13:$A$512)-ROW($A$13)+1),ROWS(B$13:B277))))</f>
        <v/>
      </c>
      <c r="C277" s="290" t="str">
        <f t="array" ref="C277">IF(ROWS(C$13:C277)&gt;$S$5,"",INDEX(S$13:S$512,SMALL(IF(($W$13:$W$512=$W$6)+(($W$13:$W$512=$W$7)+(($W$13:$W$512=$W$8)+(($X$13:$X$512=$X$6)+(($X$13:$X$512=$X$7)+(($Y$13:$Y$512=$Y$6)+(($Y$13:$Y$512=$Y$7)+(($Y$13:$Y$512=$Z$6)+(($Y$13:$Y$512=$Z$7))))))))),ROW($A$13:$A$512)-ROW($A$13)+1),ROWS(C$13:C277))))</f>
        <v/>
      </c>
      <c r="D277" s="316" t="str">
        <f t="array" ref="D277">IF(ROWS(D$13:D277)&gt;$S$5,"",INDEX(T$13:T$512,SMALL(IF(($W$13:$W$512=$W$6)+(($W$13:$W$512=$W$7)+(($W$13:$W$512=$W$8)+(($X$13:$X$512=$X$6)+(($X$13:$X$512=$X$7)+(($Y$13:$Y$512=$Y$6)+(($Y$13:$Y$512=$Y$7)+(($Y$13:$Y$512=$Z$6)+(($Y$13:$Y$512=$Z$7))))))))),ROW($A$13:$A$512)-ROW($A$13)+1),ROWS(D$13:D277))))</f>
        <v/>
      </c>
      <c r="E277" s="182" t="str">
        <f t="array" ref="E277">IF(ROWS(E$13:E277)&gt;$S$5,"",INDEX(U$13:U$512,SMALL(IF(($W$13:$W$512=$W$6)+(($W$13:$W$512=$W$7)+(($W$13:$W$512=$W$8)+(($X$13:$X$512=$X$6)+(($X$13:$X$512=$X$7)+(($Y$13:$Y$512=$Y$6)+(($Y$13:$Y$512=$Y$7)+(($Y$13:$Y$512=$Z$6)+(($Y$13:$Y$512=$Z$7))))))))),ROW($A$13:$A$512)-ROW($A$13)+1),ROWS(E$13:E277))))</f>
        <v/>
      </c>
      <c r="F277" s="182" t="str">
        <f t="array" ref="F277">IF(ROWS(F$13:F277)&gt;$S$5,"",INDEX(V$13:V$512,SMALL(IF(($W$13:$W$512=$W$6)+(($W$13:$W$512=$W$7)+(($W$13:$W$512=$W$8)+(($X$13:$X$512=$X$6)+(($X$13:$X$512=$X$7)+(($Y$13:$Y$512=$Y$6)+(($Y$13:$Y$512=$Y$7)+(($Y$13:$Y$512=$Z$6)+(($Y$13:$Y$512=$Z$7))))))))),ROW($A$13:$A$512)-ROW($A$13)+1),ROWS(F$13:F277))))</f>
        <v/>
      </c>
      <c r="G277" s="351" t="str">
        <f t="array" ref="G277">IF(ROWS(G$13:G277)&gt;$S$5,"",INDEX(W$13:W$512,SMALL(IF(($W$13:$W$512=$W$6)+(($W$13:$W$512=$W$7)+(($W$13:$W$512=$W$8)+(($X$13:$X$512=$X$6)+(($X$13:$X$512=$X$7)+(($Y$13:$Y$512=$Y$6)+(($Y$13:$Y$512=$Y$7)+(($Y$13:$Y$512=$Z$6)+(($Y$13:$Y$512=$Z$7))))))))),ROW($A$13:$A$512)-ROW($A$13)+1),ROWS(G$13:G277))))</f>
        <v/>
      </c>
      <c r="H277" s="351" t="str">
        <f t="array" ref="H277">IF(ROWS(H$13:H277)&gt;$S$5,"",INDEX(X$13:X$512,SMALL(IF(($W$13:$W$512=$W$6)+(($W$13:$W$512=$W$7)+(($W$13:$W$512=$W$8)+(($X$13:$X$512=$X$6)+(($X$13:$X$512=$X$7)+(($Y$13:$Y$512=$Y$6)+(($Y$13:$Y$512=$Y$7)+(($Y$13:$Y$512=$Z$6)+(($Y$13:$Y$512=$Z$7))))))))),ROW($A$13:$A$512)-ROW($A$13)+1),ROWS(H$13:H277))))</f>
        <v/>
      </c>
      <c r="I277" s="351" t="str">
        <f t="array" ref="I277">IF(ROWS(I$13:I277)&gt;$S$5,"",INDEX(Y$13:Y$512,SMALL(IF(($W$13:$W$512=$W$6)+(($W$13:$W$512=$W$7)+(($W$13:$W$512=$W$8)+(($X$13:$X$512=$X$6)+(($X$13:$X$512=$X$7)+(($Y$13:$Y$512=$Y$6)+(($Y$13:$Y$512=$Y$7)+(($Y$13:$Y$512=$Z$6)+(($Y$13:$Y$512=$Z$7))))))))),ROW($A$13:$A$512)-ROW($A$13)+1),ROWS(I$13:I277))))</f>
        <v/>
      </c>
      <c r="J277" s="136"/>
      <c r="Q277" s="44">
        <f>Nut_StatusTool!A271</f>
        <v>265</v>
      </c>
      <c r="R277" s="44">
        <f>Nut_StatusTool!B271</f>
        <v>0</v>
      </c>
      <c r="S277" s="44">
        <f>Nut_StatusTool!C271</f>
        <v>0</v>
      </c>
      <c r="T277" s="44">
        <f>Nut_StatusTool!D271</f>
        <v>0</v>
      </c>
      <c r="U277" s="44">
        <f>Nut_StatusTool!F271</f>
        <v>0</v>
      </c>
      <c r="V277" s="285" t="str">
        <f>Nut_StatusTool!K271</f>
        <v/>
      </c>
      <c r="W277" s="44" t="str">
        <f>Nut_StatusTool!L271</f>
        <v/>
      </c>
      <c r="X277" s="44" t="str">
        <f>Nut_StatusTool!M271</f>
        <v/>
      </c>
      <c r="Y277" s="44" t="str">
        <f>Nut_StatusTool!N271</f>
        <v/>
      </c>
    </row>
    <row r="278" spans="1:25">
      <c r="A278" s="182" t="str">
        <f t="array" ref="A278">IF(ROWS(A$13:A278)&gt;$S$5,"",INDEX(Q$13:Q$512,SMALL(IF(($W$13:$W$512=$W$6)+(($W$13:$W$512=$W$7)+(($W$13:$W$512=$W$8)+(($X$13:$X$512=$X$6)+(($X$13:$X$512=$X$7)+(($Y$13:$Y$512=$Y$6)+(($Y$13:$Y$512=$Y$7)+(($Y$13:$Y$512=$Z$6)+(($Y$13:$Y$512=$Z$7))))))))),ROW($A$13:$A$512)-ROW($A$13)+1),ROWS(A$13:A278))))</f>
        <v/>
      </c>
      <c r="B278" s="290" t="str">
        <f t="array" ref="B278">IF(ROWS(B$13:B278)&gt;$S$5,"",INDEX(R$13:R$512,SMALL(IF(($W$13:$W$512=$W$6)+(($W$13:$W$512=$W$7)+(($W$13:$W$512=$W$8)+(($X$13:$X$512=$X$6)+(($X$13:$X$512=$X$7)+(($Y$13:$Y$512=$Y$6)+(($Y$13:$Y$512=$Y$7)+(($Y$13:$Y$512=$Z$6)+(($Y$13:$Y$512=$Z$7))))))))),ROW($A$13:$A$512)-ROW($A$13)+1),ROWS(B$13:B278))))</f>
        <v/>
      </c>
      <c r="C278" s="290" t="str">
        <f t="array" ref="C278">IF(ROWS(C$13:C278)&gt;$S$5,"",INDEX(S$13:S$512,SMALL(IF(($W$13:$W$512=$W$6)+(($W$13:$W$512=$W$7)+(($W$13:$W$512=$W$8)+(($X$13:$X$512=$X$6)+(($X$13:$X$512=$X$7)+(($Y$13:$Y$512=$Y$6)+(($Y$13:$Y$512=$Y$7)+(($Y$13:$Y$512=$Z$6)+(($Y$13:$Y$512=$Z$7))))))))),ROW($A$13:$A$512)-ROW($A$13)+1),ROWS(C$13:C278))))</f>
        <v/>
      </c>
      <c r="D278" s="316" t="str">
        <f t="array" ref="D278">IF(ROWS(D$13:D278)&gt;$S$5,"",INDEX(T$13:T$512,SMALL(IF(($W$13:$W$512=$W$6)+(($W$13:$W$512=$W$7)+(($W$13:$W$512=$W$8)+(($X$13:$X$512=$X$6)+(($X$13:$X$512=$X$7)+(($Y$13:$Y$512=$Y$6)+(($Y$13:$Y$512=$Y$7)+(($Y$13:$Y$512=$Z$6)+(($Y$13:$Y$512=$Z$7))))))))),ROW($A$13:$A$512)-ROW($A$13)+1),ROWS(D$13:D278))))</f>
        <v/>
      </c>
      <c r="E278" s="182" t="str">
        <f t="array" ref="E278">IF(ROWS(E$13:E278)&gt;$S$5,"",INDEX(U$13:U$512,SMALL(IF(($W$13:$W$512=$W$6)+(($W$13:$W$512=$W$7)+(($W$13:$W$512=$W$8)+(($X$13:$X$512=$X$6)+(($X$13:$X$512=$X$7)+(($Y$13:$Y$512=$Y$6)+(($Y$13:$Y$512=$Y$7)+(($Y$13:$Y$512=$Z$6)+(($Y$13:$Y$512=$Z$7))))))))),ROW($A$13:$A$512)-ROW($A$13)+1),ROWS(E$13:E278))))</f>
        <v/>
      </c>
      <c r="F278" s="182" t="str">
        <f t="array" ref="F278">IF(ROWS(F$13:F278)&gt;$S$5,"",INDEX(V$13:V$512,SMALL(IF(($W$13:$W$512=$W$6)+(($W$13:$W$512=$W$7)+(($W$13:$W$512=$W$8)+(($X$13:$X$512=$X$6)+(($X$13:$X$512=$X$7)+(($Y$13:$Y$512=$Y$6)+(($Y$13:$Y$512=$Y$7)+(($Y$13:$Y$512=$Z$6)+(($Y$13:$Y$512=$Z$7))))))))),ROW($A$13:$A$512)-ROW($A$13)+1),ROWS(F$13:F278))))</f>
        <v/>
      </c>
      <c r="G278" s="351" t="str">
        <f t="array" ref="G278">IF(ROWS(G$13:G278)&gt;$S$5,"",INDEX(W$13:W$512,SMALL(IF(($W$13:$W$512=$W$6)+(($W$13:$W$512=$W$7)+(($W$13:$W$512=$W$8)+(($X$13:$X$512=$X$6)+(($X$13:$X$512=$X$7)+(($Y$13:$Y$512=$Y$6)+(($Y$13:$Y$512=$Y$7)+(($Y$13:$Y$512=$Z$6)+(($Y$13:$Y$512=$Z$7))))))))),ROW($A$13:$A$512)-ROW($A$13)+1),ROWS(G$13:G278))))</f>
        <v/>
      </c>
      <c r="H278" s="351" t="str">
        <f t="array" ref="H278">IF(ROWS(H$13:H278)&gt;$S$5,"",INDEX(X$13:X$512,SMALL(IF(($W$13:$W$512=$W$6)+(($W$13:$W$512=$W$7)+(($W$13:$W$512=$W$8)+(($X$13:$X$512=$X$6)+(($X$13:$X$512=$X$7)+(($Y$13:$Y$512=$Y$6)+(($Y$13:$Y$512=$Y$7)+(($Y$13:$Y$512=$Z$6)+(($Y$13:$Y$512=$Z$7))))))))),ROW($A$13:$A$512)-ROW($A$13)+1),ROWS(H$13:H278))))</f>
        <v/>
      </c>
      <c r="I278" s="351" t="str">
        <f t="array" ref="I278">IF(ROWS(I$13:I278)&gt;$S$5,"",INDEX(Y$13:Y$512,SMALL(IF(($W$13:$W$512=$W$6)+(($W$13:$W$512=$W$7)+(($W$13:$W$512=$W$8)+(($X$13:$X$512=$X$6)+(($X$13:$X$512=$X$7)+(($Y$13:$Y$512=$Y$6)+(($Y$13:$Y$512=$Y$7)+(($Y$13:$Y$512=$Z$6)+(($Y$13:$Y$512=$Z$7))))))))),ROW($A$13:$A$512)-ROW($A$13)+1),ROWS(I$13:I278))))</f>
        <v/>
      </c>
      <c r="J278" s="136"/>
      <c r="Q278" s="44">
        <f>Nut_StatusTool!A272</f>
        <v>266</v>
      </c>
      <c r="R278" s="44">
        <f>Nut_StatusTool!B272</f>
        <v>0</v>
      </c>
      <c r="S278" s="44">
        <f>Nut_StatusTool!C272</f>
        <v>0</v>
      </c>
      <c r="T278" s="44">
        <f>Nut_StatusTool!D272</f>
        <v>0</v>
      </c>
      <c r="U278" s="44">
        <f>Nut_StatusTool!F272</f>
        <v>0</v>
      </c>
      <c r="V278" s="285" t="str">
        <f>Nut_StatusTool!K272</f>
        <v/>
      </c>
      <c r="W278" s="44" t="str">
        <f>Nut_StatusTool!L272</f>
        <v/>
      </c>
      <c r="X278" s="44" t="str">
        <f>Nut_StatusTool!M272</f>
        <v/>
      </c>
      <c r="Y278" s="44" t="str">
        <f>Nut_StatusTool!N272</f>
        <v/>
      </c>
    </row>
    <row r="279" spans="1:25">
      <c r="A279" s="182" t="str">
        <f t="array" ref="A279">IF(ROWS(A$13:A279)&gt;$S$5,"",INDEX(Q$13:Q$512,SMALL(IF(($W$13:$W$512=$W$6)+(($W$13:$W$512=$W$7)+(($W$13:$W$512=$W$8)+(($X$13:$X$512=$X$6)+(($X$13:$X$512=$X$7)+(($Y$13:$Y$512=$Y$6)+(($Y$13:$Y$512=$Y$7)+(($Y$13:$Y$512=$Z$6)+(($Y$13:$Y$512=$Z$7))))))))),ROW($A$13:$A$512)-ROW($A$13)+1),ROWS(A$13:A279))))</f>
        <v/>
      </c>
      <c r="B279" s="290" t="str">
        <f t="array" ref="B279">IF(ROWS(B$13:B279)&gt;$S$5,"",INDEX(R$13:R$512,SMALL(IF(($W$13:$W$512=$W$6)+(($W$13:$W$512=$W$7)+(($W$13:$W$512=$W$8)+(($X$13:$X$512=$X$6)+(($X$13:$X$512=$X$7)+(($Y$13:$Y$512=$Y$6)+(($Y$13:$Y$512=$Y$7)+(($Y$13:$Y$512=$Z$6)+(($Y$13:$Y$512=$Z$7))))))))),ROW($A$13:$A$512)-ROW($A$13)+1),ROWS(B$13:B279))))</f>
        <v/>
      </c>
      <c r="C279" s="290" t="str">
        <f t="array" ref="C279">IF(ROWS(C$13:C279)&gt;$S$5,"",INDEX(S$13:S$512,SMALL(IF(($W$13:$W$512=$W$6)+(($W$13:$W$512=$W$7)+(($W$13:$W$512=$W$8)+(($X$13:$X$512=$X$6)+(($X$13:$X$512=$X$7)+(($Y$13:$Y$512=$Y$6)+(($Y$13:$Y$512=$Y$7)+(($Y$13:$Y$512=$Z$6)+(($Y$13:$Y$512=$Z$7))))))))),ROW($A$13:$A$512)-ROW($A$13)+1),ROWS(C$13:C279))))</f>
        <v/>
      </c>
      <c r="D279" s="316" t="str">
        <f t="array" ref="D279">IF(ROWS(D$13:D279)&gt;$S$5,"",INDEX(T$13:T$512,SMALL(IF(($W$13:$W$512=$W$6)+(($W$13:$W$512=$W$7)+(($W$13:$W$512=$W$8)+(($X$13:$X$512=$X$6)+(($X$13:$X$512=$X$7)+(($Y$13:$Y$512=$Y$6)+(($Y$13:$Y$512=$Y$7)+(($Y$13:$Y$512=$Z$6)+(($Y$13:$Y$512=$Z$7))))))))),ROW($A$13:$A$512)-ROW($A$13)+1),ROWS(D$13:D279))))</f>
        <v/>
      </c>
      <c r="E279" s="182" t="str">
        <f t="array" ref="E279">IF(ROWS(E$13:E279)&gt;$S$5,"",INDEX(U$13:U$512,SMALL(IF(($W$13:$W$512=$W$6)+(($W$13:$W$512=$W$7)+(($W$13:$W$512=$W$8)+(($X$13:$X$512=$X$6)+(($X$13:$X$512=$X$7)+(($Y$13:$Y$512=$Y$6)+(($Y$13:$Y$512=$Y$7)+(($Y$13:$Y$512=$Z$6)+(($Y$13:$Y$512=$Z$7))))))))),ROW($A$13:$A$512)-ROW($A$13)+1),ROWS(E$13:E279))))</f>
        <v/>
      </c>
      <c r="F279" s="182" t="str">
        <f t="array" ref="F279">IF(ROWS(F$13:F279)&gt;$S$5,"",INDEX(V$13:V$512,SMALL(IF(($W$13:$W$512=$W$6)+(($W$13:$W$512=$W$7)+(($W$13:$W$512=$W$8)+(($X$13:$X$512=$X$6)+(($X$13:$X$512=$X$7)+(($Y$13:$Y$512=$Y$6)+(($Y$13:$Y$512=$Y$7)+(($Y$13:$Y$512=$Z$6)+(($Y$13:$Y$512=$Z$7))))))))),ROW($A$13:$A$512)-ROW($A$13)+1),ROWS(F$13:F279))))</f>
        <v/>
      </c>
      <c r="G279" s="351" t="str">
        <f t="array" ref="G279">IF(ROWS(G$13:G279)&gt;$S$5,"",INDEX(W$13:W$512,SMALL(IF(($W$13:$W$512=$W$6)+(($W$13:$W$512=$W$7)+(($W$13:$W$512=$W$8)+(($X$13:$X$512=$X$6)+(($X$13:$X$512=$X$7)+(($Y$13:$Y$512=$Y$6)+(($Y$13:$Y$512=$Y$7)+(($Y$13:$Y$512=$Z$6)+(($Y$13:$Y$512=$Z$7))))))))),ROW($A$13:$A$512)-ROW($A$13)+1),ROWS(G$13:G279))))</f>
        <v/>
      </c>
      <c r="H279" s="351" t="str">
        <f t="array" ref="H279">IF(ROWS(H$13:H279)&gt;$S$5,"",INDEX(X$13:X$512,SMALL(IF(($W$13:$W$512=$W$6)+(($W$13:$W$512=$W$7)+(($W$13:$W$512=$W$8)+(($X$13:$X$512=$X$6)+(($X$13:$X$512=$X$7)+(($Y$13:$Y$512=$Y$6)+(($Y$13:$Y$512=$Y$7)+(($Y$13:$Y$512=$Z$6)+(($Y$13:$Y$512=$Z$7))))))))),ROW($A$13:$A$512)-ROW($A$13)+1),ROWS(H$13:H279))))</f>
        <v/>
      </c>
      <c r="I279" s="351" t="str">
        <f t="array" ref="I279">IF(ROWS(I$13:I279)&gt;$S$5,"",INDEX(Y$13:Y$512,SMALL(IF(($W$13:$W$512=$W$6)+(($W$13:$W$512=$W$7)+(($W$13:$W$512=$W$8)+(($X$13:$X$512=$X$6)+(($X$13:$X$512=$X$7)+(($Y$13:$Y$512=$Y$6)+(($Y$13:$Y$512=$Y$7)+(($Y$13:$Y$512=$Z$6)+(($Y$13:$Y$512=$Z$7))))))))),ROW($A$13:$A$512)-ROW($A$13)+1),ROWS(I$13:I279))))</f>
        <v/>
      </c>
      <c r="J279" s="136"/>
      <c r="Q279" s="44">
        <f>Nut_StatusTool!A273</f>
        <v>267</v>
      </c>
      <c r="R279" s="44">
        <f>Nut_StatusTool!B273</f>
        <v>0</v>
      </c>
      <c r="S279" s="44">
        <f>Nut_StatusTool!C273</f>
        <v>0</v>
      </c>
      <c r="T279" s="44">
        <f>Nut_StatusTool!D273</f>
        <v>0</v>
      </c>
      <c r="U279" s="44">
        <f>Nut_StatusTool!F273</f>
        <v>0</v>
      </c>
      <c r="V279" s="285" t="str">
        <f>Nut_StatusTool!K273</f>
        <v/>
      </c>
      <c r="W279" s="44" t="str">
        <f>Nut_StatusTool!L273</f>
        <v/>
      </c>
      <c r="X279" s="44" t="str">
        <f>Nut_StatusTool!M273</f>
        <v/>
      </c>
      <c r="Y279" s="44" t="str">
        <f>Nut_StatusTool!N273</f>
        <v/>
      </c>
    </row>
    <row r="280" spans="1:25">
      <c r="A280" s="182" t="str">
        <f t="array" ref="A280">IF(ROWS(A$13:A280)&gt;$S$5,"",INDEX(Q$13:Q$512,SMALL(IF(($W$13:$W$512=$W$6)+(($W$13:$W$512=$W$7)+(($W$13:$W$512=$W$8)+(($X$13:$X$512=$X$6)+(($X$13:$X$512=$X$7)+(($Y$13:$Y$512=$Y$6)+(($Y$13:$Y$512=$Y$7)+(($Y$13:$Y$512=$Z$6)+(($Y$13:$Y$512=$Z$7))))))))),ROW($A$13:$A$512)-ROW($A$13)+1),ROWS(A$13:A280))))</f>
        <v/>
      </c>
      <c r="B280" s="290" t="str">
        <f t="array" ref="B280">IF(ROWS(B$13:B280)&gt;$S$5,"",INDEX(R$13:R$512,SMALL(IF(($W$13:$W$512=$W$6)+(($W$13:$W$512=$W$7)+(($W$13:$W$512=$W$8)+(($X$13:$X$512=$X$6)+(($X$13:$X$512=$X$7)+(($Y$13:$Y$512=$Y$6)+(($Y$13:$Y$512=$Y$7)+(($Y$13:$Y$512=$Z$6)+(($Y$13:$Y$512=$Z$7))))))))),ROW($A$13:$A$512)-ROW($A$13)+1),ROWS(B$13:B280))))</f>
        <v/>
      </c>
      <c r="C280" s="290" t="str">
        <f t="array" ref="C280">IF(ROWS(C$13:C280)&gt;$S$5,"",INDEX(S$13:S$512,SMALL(IF(($W$13:$W$512=$W$6)+(($W$13:$W$512=$W$7)+(($W$13:$W$512=$W$8)+(($X$13:$X$512=$X$6)+(($X$13:$X$512=$X$7)+(($Y$13:$Y$512=$Y$6)+(($Y$13:$Y$512=$Y$7)+(($Y$13:$Y$512=$Z$6)+(($Y$13:$Y$512=$Z$7))))))))),ROW($A$13:$A$512)-ROW($A$13)+1),ROWS(C$13:C280))))</f>
        <v/>
      </c>
      <c r="D280" s="316" t="str">
        <f t="array" ref="D280">IF(ROWS(D$13:D280)&gt;$S$5,"",INDEX(T$13:T$512,SMALL(IF(($W$13:$W$512=$W$6)+(($W$13:$W$512=$W$7)+(($W$13:$W$512=$W$8)+(($X$13:$X$512=$X$6)+(($X$13:$X$512=$X$7)+(($Y$13:$Y$512=$Y$6)+(($Y$13:$Y$512=$Y$7)+(($Y$13:$Y$512=$Z$6)+(($Y$13:$Y$512=$Z$7))))))))),ROW($A$13:$A$512)-ROW($A$13)+1),ROWS(D$13:D280))))</f>
        <v/>
      </c>
      <c r="E280" s="182" t="str">
        <f t="array" ref="E280">IF(ROWS(E$13:E280)&gt;$S$5,"",INDEX(U$13:U$512,SMALL(IF(($W$13:$W$512=$W$6)+(($W$13:$W$512=$W$7)+(($W$13:$W$512=$W$8)+(($X$13:$X$512=$X$6)+(($X$13:$X$512=$X$7)+(($Y$13:$Y$512=$Y$6)+(($Y$13:$Y$512=$Y$7)+(($Y$13:$Y$512=$Z$6)+(($Y$13:$Y$512=$Z$7))))))))),ROW($A$13:$A$512)-ROW($A$13)+1),ROWS(E$13:E280))))</f>
        <v/>
      </c>
      <c r="F280" s="182" t="str">
        <f t="array" ref="F280">IF(ROWS(F$13:F280)&gt;$S$5,"",INDEX(V$13:V$512,SMALL(IF(($W$13:$W$512=$W$6)+(($W$13:$W$512=$W$7)+(($W$13:$W$512=$W$8)+(($X$13:$X$512=$X$6)+(($X$13:$X$512=$X$7)+(($Y$13:$Y$512=$Y$6)+(($Y$13:$Y$512=$Y$7)+(($Y$13:$Y$512=$Z$6)+(($Y$13:$Y$512=$Z$7))))))))),ROW($A$13:$A$512)-ROW($A$13)+1),ROWS(F$13:F280))))</f>
        <v/>
      </c>
      <c r="G280" s="351" t="str">
        <f t="array" ref="G280">IF(ROWS(G$13:G280)&gt;$S$5,"",INDEX(W$13:W$512,SMALL(IF(($W$13:$W$512=$W$6)+(($W$13:$W$512=$W$7)+(($W$13:$W$512=$W$8)+(($X$13:$X$512=$X$6)+(($X$13:$X$512=$X$7)+(($Y$13:$Y$512=$Y$6)+(($Y$13:$Y$512=$Y$7)+(($Y$13:$Y$512=$Z$6)+(($Y$13:$Y$512=$Z$7))))))))),ROW($A$13:$A$512)-ROW($A$13)+1),ROWS(G$13:G280))))</f>
        <v/>
      </c>
      <c r="H280" s="351" t="str">
        <f t="array" ref="H280">IF(ROWS(H$13:H280)&gt;$S$5,"",INDEX(X$13:X$512,SMALL(IF(($W$13:$W$512=$W$6)+(($W$13:$W$512=$W$7)+(($W$13:$W$512=$W$8)+(($X$13:$X$512=$X$6)+(($X$13:$X$512=$X$7)+(($Y$13:$Y$512=$Y$6)+(($Y$13:$Y$512=$Y$7)+(($Y$13:$Y$512=$Z$6)+(($Y$13:$Y$512=$Z$7))))))))),ROW($A$13:$A$512)-ROW($A$13)+1),ROWS(H$13:H280))))</f>
        <v/>
      </c>
      <c r="I280" s="351" t="str">
        <f t="array" ref="I280">IF(ROWS(I$13:I280)&gt;$S$5,"",INDEX(Y$13:Y$512,SMALL(IF(($W$13:$W$512=$W$6)+(($W$13:$W$512=$W$7)+(($W$13:$W$512=$W$8)+(($X$13:$X$512=$X$6)+(($X$13:$X$512=$X$7)+(($Y$13:$Y$512=$Y$6)+(($Y$13:$Y$512=$Y$7)+(($Y$13:$Y$512=$Z$6)+(($Y$13:$Y$512=$Z$7))))))))),ROW($A$13:$A$512)-ROW($A$13)+1),ROWS(I$13:I280))))</f>
        <v/>
      </c>
      <c r="J280" s="136"/>
      <c r="Q280" s="44">
        <f>Nut_StatusTool!A274</f>
        <v>268</v>
      </c>
      <c r="R280" s="44">
        <f>Nut_StatusTool!B274</f>
        <v>0</v>
      </c>
      <c r="S280" s="44">
        <f>Nut_StatusTool!C274</f>
        <v>0</v>
      </c>
      <c r="T280" s="44">
        <f>Nut_StatusTool!D274</f>
        <v>0</v>
      </c>
      <c r="U280" s="44">
        <f>Nut_StatusTool!F274</f>
        <v>0</v>
      </c>
      <c r="V280" s="285" t="str">
        <f>Nut_StatusTool!K274</f>
        <v/>
      </c>
      <c r="W280" s="44" t="str">
        <f>Nut_StatusTool!L274</f>
        <v/>
      </c>
      <c r="X280" s="44" t="str">
        <f>Nut_StatusTool!M274</f>
        <v/>
      </c>
      <c r="Y280" s="44" t="str">
        <f>Nut_StatusTool!N274</f>
        <v/>
      </c>
    </row>
    <row r="281" spans="1:25">
      <c r="A281" s="182" t="str">
        <f t="array" ref="A281">IF(ROWS(A$13:A281)&gt;$S$5,"",INDEX(Q$13:Q$512,SMALL(IF(($W$13:$W$512=$W$6)+(($W$13:$W$512=$W$7)+(($W$13:$W$512=$W$8)+(($X$13:$X$512=$X$6)+(($X$13:$X$512=$X$7)+(($Y$13:$Y$512=$Y$6)+(($Y$13:$Y$512=$Y$7)+(($Y$13:$Y$512=$Z$6)+(($Y$13:$Y$512=$Z$7))))))))),ROW($A$13:$A$512)-ROW($A$13)+1),ROWS(A$13:A281))))</f>
        <v/>
      </c>
      <c r="B281" s="290" t="str">
        <f t="array" ref="B281">IF(ROWS(B$13:B281)&gt;$S$5,"",INDEX(R$13:R$512,SMALL(IF(($W$13:$W$512=$W$6)+(($W$13:$W$512=$W$7)+(($W$13:$W$512=$W$8)+(($X$13:$X$512=$X$6)+(($X$13:$X$512=$X$7)+(($Y$13:$Y$512=$Y$6)+(($Y$13:$Y$512=$Y$7)+(($Y$13:$Y$512=$Z$6)+(($Y$13:$Y$512=$Z$7))))))))),ROW($A$13:$A$512)-ROW($A$13)+1),ROWS(B$13:B281))))</f>
        <v/>
      </c>
      <c r="C281" s="290" t="str">
        <f t="array" ref="C281">IF(ROWS(C$13:C281)&gt;$S$5,"",INDEX(S$13:S$512,SMALL(IF(($W$13:$W$512=$W$6)+(($W$13:$W$512=$W$7)+(($W$13:$W$512=$W$8)+(($X$13:$X$512=$X$6)+(($X$13:$X$512=$X$7)+(($Y$13:$Y$512=$Y$6)+(($Y$13:$Y$512=$Y$7)+(($Y$13:$Y$512=$Z$6)+(($Y$13:$Y$512=$Z$7))))))))),ROW($A$13:$A$512)-ROW($A$13)+1),ROWS(C$13:C281))))</f>
        <v/>
      </c>
      <c r="D281" s="316" t="str">
        <f t="array" ref="D281">IF(ROWS(D$13:D281)&gt;$S$5,"",INDEX(T$13:T$512,SMALL(IF(($W$13:$W$512=$W$6)+(($W$13:$W$512=$W$7)+(($W$13:$W$512=$W$8)+(($X$13:$X$512=$X$6)+(($X$13:$X$512=$X$7)+(($Y$13:$Y$512=$Y$6)+(($Y$13:$Y$512=$Y$7)+(($Y$13:$Y$512=$Z$6)+(($Y$13:$Y$512=$Z$7))))))))),ROW($A$13:$A$512)-ROW($A$13)+1),ROWS(D$13:D281))))</f>
        <v/>
      </c>
      <c r="E281" s="182" t="str">
        <f t="array" ref="E281">IF(ROWS(E$13:E281)&gt;$S$5,"",INDEX(U$13:U$512,SMALL(IF(($W$13:$W$512=$W$6)+(($W$13:$W$512=$W$7)+(($W$13:$W$512=$W$8)+(($X$13:$X$512=$X$6)+(($X$13:$X$512=$X$7)+(($Y$13:$Y$512=$Y$6)+(($Y$13:$Y$512=$Y$7)+(($Y$13:$Y$512=$Z$6)+(($Y$13:$Y$512=$Z$7))))))))),ROW($A$13:$A$512)-ROW($A$13)+1),ROWS(E$13:E281))))</f>
        <v/>
      </c>
      <c r="F281" s="182" t="str">
        <f t="array" ref="F281">IF(ROWS(F$13:F281)&gt;$S$5,"",INDEX(V$13:V$512,SMALL(IF(($W$13:$W$512=$W$6)+(($W$13:$W$512=$W$7)+(($W$13:$W$512=$W$8)+(($X$13:$X$512=$X$6)+(($X$13:$X$512=$X$7)+(($Y$13:$Y$512=$Y$6)+(($Y$13:$Y$512=$Y$7)+(($Y$13:$Y$512=$Z$6)+(($Y$13:$Y$512=$Z$7))))))))),ROW($A$13:$A$512)-ROW($A$13)+1),ROWS(F$13:F281))))</f>
        <v/>
      </c>
      <c r="G281" s="351" t="str">
        <f t="array" ref="G281">IF(ROWS(G$13:G281)&gt;$S$5,"",INDEX(W$13:W$512,SMALL(IF(($W$13:$W$512=$W$6)+(($W$13:$W$512=$W$7)+(($W$13:$W$512=$W$8)+(($X$13:$X$512=$X$6)+(($X$13:$X$512=$X$7)+(($Y$13:$Y$512=$Y$6)+(($Y$13:$Y$512=$Y$7)+(($Y$13:$Y$512=$Z$6)+(($Y$13:$Y$512=$Z$7))))))))),ROW($A$13:$A$512)-ROW($A$13)+1),ROWS(G$13:G281))))</f>
        <v/>
      </c>
      <c r="H281" s="351" t="str">
        <f t="array" ref="H281">IF(ROWS(H$13:H281)&gt;$S$5,"",INDEX(X$13:X$512,SMALL(IF(($W$13:$W$512=$W$6)+(($W$13:$W$512=$W$7)+(($W$13:$W$512=$W$8)+(($X$13:$X$512=$X$6)+(($X$13:$X$512=$X$7)+(($Y$13:$Y$512=$Y$6)+(($Y$13:$Y$512=$Y$7)+(($Y$13:$Y$512=$Z$6)+(($Y$13:$Y$512=$Z$7))))))))),ROW($A$13:$A$512)-ROW($A$13)+1),ROWS(H$13:H281))))</f>
        <v/>
      </c>
      <c r="I281" s="351" t="str">
        <f t="array" ref="I281">IF(ROWS(I$13:I281)&gt;$S$5,"",INDEX(Y$13:Y$512,SMALL(IF(($W$13:$W$512=$W$6)+(($W$13:$W$512=$W$7)+(($W$13:$W$512=$W$8)+(($X$13:$X$512=$X$6)+(($X$13:$X$512=$X$7)+(($Y$13:$Y$512=$Y$6)+(($Y$13:$Y$512=$Y$7)+(($Y$13:$Y$512=$Z$6)+(($Y$13:$Y$512=$Z$7))))))))),ROW($A$13:$A$512)-ROW($A$13)+1),ROWS(I$13:I281))))</f>
        <v/>
      </c>
      <c r="J281" s="136"/>
      <c r="Q281" s="44">
        <f>Nut_StatusTool!A275</f>
        <v>269</v>
      </c>
      <c r="R281" s="44">
        <f>Nut_StatusTool!B275</f>
        <v>0</v>
      </c>
      <c r="S281" s="44">
        <f>Nut_StatusTool!C275</f>
        <v>0</v>
      </c>
      <c r="T281" s="44">
        <f>Nut_StatusTool!D275</f>
        <v>0</v>
      </c>
      <c r="U281" s="44">
        <f>Nut_StatusTool!F275</f>
        <v>0</v>
      </c>
      <c r="V281" s="285" t="str">
        <f>Nut_StatusTool!K275</f>
        <v/>
      </c>
      <c r="W281" s="44" t="str">
        <f>Nut_StatusTool!L275</f>
        <v/>
      </c>
      <c r="X281" s="44" t="str">
        <f>Nut_StatusTool!M275</f>
        <v/>
      </c>
      <c r="Y281" s="44" t="str">
        <f>Nut_StatusTool!N275</f>
        <v/>
      </c>
    </row>
    <row r="282" spans="1:25">
      <c r="A282" s="182" t="str">
        <f t="array" ref="A282">IF(ROWS(A$13:A282)&gt;$S$5,"",INDEX(Q$13:Q$512,SMALL(IF(($W$13:$W$512=$W$6)+(($W$13:$W$512=$W$7)+(($W$13:$W$512=$W$8)+(($X$13:$X$512=$X$6)+(($X$13:$X$512=$X$7)+(($Y$13:$Y$512=$Y$6)+(($Y$13:$Y$512=$Y$7)+(($Y$13:$Y$512=$Z$6)+(($Y$13:$Y$512=$Z$7))))))))),ROW($A$13:$A$512)-ROW($A$13)+1),ROWS(A$13:A282))))</f>
        <v/>
      </c>
      <c r="B282" s="290" t="str">
        <f t="array" ref="B282">IF(ROWS(B$13:B282)&gt;$S$5,"",INDEX(R$13:R$512,SMALL(IF(($W$13:$W$512=$W$6)+(($W$13:$W$512=$W$7)+(($W$13:$W$512=$W$8)+(($X$13:$X$512=$X$6)+(($X$13:$X$512=$X$7)+(($Y$13:$Y$512=$Y$6)+(($Y$13:$Y$512=$Y$7)+(($Y$13:$Y$512=$Z$6)+(($Y$13:$Y$512=$Z$7))))))))),ROW($A$13:$A$512)-ROW($A$13)+1),ROWS(B$13:B282))))</f>
        <v/>
      </c>
      <c r="C282" s="290" t="str">
        <f t="array" ref="C282">IF(ROWS(C$13:C282)&gt;$S$5,"",INDEX(S$13:S$512,SMALL(IF(($W$13:$W$512=$W$6)+(($W$13:$W$512=$W$7)+(($W$13:$W$512=$W$8)+(($X$13:$X$512=$X$6)+(($X$13:$X$512=$X$7)+(($Y$13:$Y$512=$Y$6)+(($Y$13:$Y$512=$Y$7)+(($Y$13:$Y$512=$Z$6)+(($Y$13:$Y$512=$Z$7))))))))),ROW($A$13:$A$512)-ROW($A$13)+1),ROWS(C$13:C282))))</f>
        <v/>
      </c>
      <c r="D282" s="316" t="str">
        <f t="array" ref="D282">IF(ROWS(D$13:D282)&gt;$S$5,"",INDEX(T$13:T$512,SMALL(IF(($W$13:$W$512=$W$6)+(($W$13:$W$512=$W$7)+(($W$13:$W$512=$W$8)+(($X$13:$X$512=$X$6)+(($X$13:$X$512=$X$7)+(($Y$13:$Y$512=$Y$6)+(($Y$13:$Y$512=$Y$7)+(($Y$13:$Y$512=$Z$6)+(($Y$13:$Y$512=$Z$7))))))))),ROW($A$13:$A$512)-ROW($A$13)+1),ROWS(D$13:D282))))</f>
        <v/>
      </c>
      <c r="E282" s="182" t="str">
        <f t="array" ref="E282">IF(ROWS(E$13:E282)&gt;$S$5,"",INDEX(U$13:U$512,SMALL(IF(($W$13:$W$512=$W$6)+(($W$13:$W$512=$W$7)+(($W$13:$W$512=$W$8)+(($X$13:$X$512=$X$6)+(($X$13:$X$512=$X$7)+(($Y$13:$Y$512=$Y$6)+(($Y$13:$Y$512=$Y$7)+(($Y$13:$Y$512=$Z$6)+(($Y$13:$Y$512=$Z$7))))))))),ROW($A$13:$A$512)-ROW($A$13)+1),ROWS(E$13:E282))))</f>
        <v/>
      </c>
      <c r="F282" s="182" t="str">
        <f t="array" ref="F282">IF(ROWS(F$13:F282)&gt;$S$5,"",INDEX(V$13:V$512,SMALL(IF(($W$13:$W$512=$W$6)+(($W$13:$W$512=$W$7)+(($W$13:$W$512=$W$8)+(($X$13:$X$512=$X$6)+(($X$13:$X$512=$X$7)+(($Y$13:$Y$512=$Y$6)+(($Y$13:$Y$512=$Y$7)+(($Y$13:$Y$512=$Z$6)+(($Y$13:$Y$512=$Z$7))))))))),ROW($A$13:$A$512)-ROW($A$13)+1),ROWS(F$13:F282))))</f>
        <v/>
      </c>
      <c r="G282" s="351" t="str">
        <f t="array" ref="G282">IF(ROWS(G$13:G282)&gt;$S$5,"",INDEX(W$13:W$512,SMALL(IF(($W$13:$W$512=$W$6)+(($W$13:$W$512=$W$7)+(($W$13:$W$512=$W$8)+(($X$13:$X$512=$X$6)+(($X$13:$X$512=$X$7)+(($Y$13:$Y$512=$Y$6)+(($Y$13:$Y$512=$Y$7)+(($Y$13:$Y$512=$Z$6)+(($Y$13:$Y$512=$Z$7))))))))),ROW($A$13:$A$512)-ROW($A$13)+1),ROWS(G$13:G282))))</f>
        <v/>
      </c>
      <c r="H282" s="351" t="str">
        <f t="array" ref="H282">IF(ROWS(H$13:H282)&gt;$S$5,"",INDEX(X$13:X$512,SMALL(IF(($W$13:$W$512=$W$6)+(($W$13:$W$512=$W$7)+(($W$13:$W$512=$W$8)+(($X$13:$X$512=$X$6)+(($X$13:$X$512=$X$7)+(($Y$13:$Y$512=$Y$6)+(($Y$13:$Y$512=$Y$7)+(($Y$13:$Y$512=$Z$6)+(($Y$13:$Y$512=$Z$7))))))))),ROW($A$13:$A$512)-ROW($A$13)+1),ROWS(H$13:H282))))</f>
        <v/>
      </c>
      <c r="I282" s="351" t="str">
        <f t="array" ref="I282">IF(ROWS(I$13:I282)&gt;$S$5,"",INDEX(Y$13:Y$512,SMALL(IF(($W$13:$W$512=$W$6)+(($W$13:$W$512=$W$7)+(($W$13:$W$512=$W$8)+(($X$13:$X$512=$X$6)+(($X$13:$X$512=$X$7)+(($Y$13:$Y$512=$Y$6)+(($Y$13:$Y$512=$Y$7)+(($Y$13:$Y$512=$Z$6)+(($Y$13:$Y$512=$Z$7))))))))),ROW($A$13:$A$512)-ROW($A$13)+1),ROWS(I$13:I282))))</f>
        <v/>
      </c>
      <c r="J282" s="136"/>
      <c r="Q282" s="44">
        <f>Nut_StatusTool!A276</f>
        <v>270</v>
      </c>
      <c r="R282" s="44">
        <f>Nut_StatusTool!B276</f>
        <v>0</v>
      </c>
      <c r="S282" s="44">
        <f>Nut_StatusTool!C276</f>
        <v>0</v>
      </c>
      <c r="T282" s="44">
        <f>Nut_StatusTool!D276</f>
        <v>0</v>
      </c>
      <c r="U282" s="44">
        <f>Nut_StatusTool!F276</f>
        <v>0</v>
      </c>
      <c r="V282" s="285" t="str">
        <f>Nut_StatusTool!K276</f>
        <v/>
      </c>
      <c r="W282" s="44" t="str">
        <f>Nut_StatusTool!L276</f>
        <v/>
      </c>
      <c r="X282" s="44" t="str">
        <f>Nut_StatusTool!M276</f>
        <v/>
      </c>
      <c r="Y282" s="44" t="str">
        <f>Nut_StatusTool!N276</f>
        <v/>
      </c>
    </row>
    <row r="283" spans="1:25">
      <c r="A283" s="182" t="str">
        <f t="array" ref="A283">IF(ROWS(A$13:A283)&gt;$S$5,"",INDEX(Q$13:Q$512,SMALL(IF(($W$13:$W$512=$W$6)+(($W$13:$W$512=$W$7)+(($W$13:$W$512=$W$8)+(($X$13:$X$512=$X$6)+(($X$13:$X$512=$X$7)+(($Y$13:$Y$512=$Y$6)+(($Y$13:$Y$512=$Y$7)+(($Y$13:$Y$512=$Z$6)+(($Y$13:$Y$512=$Z$7))))))))),ROW($A$13:$A$512)-ROW($A$13)+1),ROWS(A$13:A283))))</f>
        <v/>
      </c>
      <c r="B283" s="290" t="str">
        <f t="array" ref="B283">IF(ROWS(B$13:B283)&gt;$S$5,"",INDEX(R$13:R$512,SMALL(IF(($W$13:$W$512=$W$6)+(($W$13:$W$512=$W$7)+(($W$13:$W$512=$W$8)+(($X$13:$X$512=$X$6)+(($X$13:$X$512=$X$7)+(($Y$13:$Y$512=$Y$6)+(($Y$13:$Y$512=$Y$7)+(($Y$13:$Y$512=$Z$6)+(($Y$13:$Y$512=$Z$7))))))))),ROW($A$13:$A$512)-ROW($A$13)+1),ROWS(B$13:B283))))</f>
        <v/>
      </c>
      <c r="C283" s="290" t="str">
        <f t="array" ref="C283">IF(ROWS(C$13:C283)&gt;$S$5,"",INDEX(S$13:S$512,SMALL(IF(($W$13:$W$512=$W$6)+(($W$13:$W$512=$W$7)+(($W$13:$W$512=$W$8)+(($X$13:$X$512=$X$6)+(($X$13:$X$512=$X$7)+(($Y$13:$Y$512=$Y$6)+(($Y$13:$Y$512=$Y$7)+(($Y$13:$Y$512=$Z$6)+(($Y$13:$Y$512=$Z$7))))))))),ROW($A$13:$A$512)-ROW($A$13)+1),ROWS(C$13:C283))))</f>
        <v/>
      </c>
      <c r="D283" s="316" t="str">
        <f t="array" ref="D283">IF(ROWS(D$13:D283)&gt;$S$5,"",INDEX(T$13:T$512,SMALL(IF(($W$13:$W$512=$W$6)+(($W$13:$W$512=$W$7)+(($W$13:$W$512=$W$8)+(($X$13:$X$512=$X$6)+(($X$13:$X$512=$X$7)+(($Y$13:$Y$512=$Y$6)+(($Y$13:$Y$512=$Y$7)+(($Y$13:$Y$512=$Z$6)+(($Y$13:$Y$512=$Z$7))))))))),ROW($A$13:$A$512)-ROW($A$13)+1),ROWS(D$13:D283))))</f>
        <v/>
      </c>
      <c r="E283" s="182" t="str">
        <f t="array" ref="E283">IF(ROWS(E$13:E283)&gt;$S$5,"",INDEX(U$13:U$512,SMALL(IF(($W$13:$W$512=$W$6)+(($W$13:$W$512=$W$7)+(($W$13:$W$512=$W$8)+(($X$13:$X$512=$X$6)+(($X$13:$X$512=$X$7)+(($Y$13:$Y$512=$Y$6)+(($Y$13:$Y$512=$Y$7)+(($Y$13:$Y$512=$Z$6)+(($Y$13:$Y$512=$Z$7))))))))),ROW($A$13:$A$512)-ROW($A$13)+1),ROWS(E$13:E283))))</f>
        <v/>
      </c>
      <c r="F283" s="182" t="str">
        <f t="array" ref="F283">IF(ROWS(F$13:F283)&gt;$S$5,"",INDEX(V$13:V$512,SMALL(IF(($W$13:$W$512=$W$6)+(($W$13:$W$512=$W$7)+(($W$13:$W$512=$W$8)+(($X$13:$X$512=$X$6)+(($X$13:$X$512=$X$7)+(($Y$13:$Y$512=$Y$6)+(($Y$13:$Y$512=$Y$7)+(($Y$13:$Y$512=$Z$6)+(($Y$13:$Y$512=$Z$7))))))))),ROW($A$13:$A$512)-ROW($A$13)+1),ROWS(F$13:F283))))</f>
        <v/>
      </c>
      <c r="G283" s="351" t="str">
        <f t="array" ref="G283">IF(ROWS(G$13:G283)&gt;$S$5,"",INDEX(W$13:W$512,SMALL(IF(($W$13:$W$512=$W$6)+(($W$13:$W$512=$W$7)+(($W$13:$W$512=$W$8)+(($X$13:$X$512=$X$6)+(($X$13:$X$512=$X$7)+(($Y$13:$Y$512=$Y$6)+(($Y$13:$Y$512=$Y$7)+(($Y$13:$Y$512=$Z$6)+(($Y$13:$Y$512=$Z$7))))))))),ROW($A$13:$A$512)-ROW($A$13)+1),ROWS(G$13:G283))))</f>
        <v/>
      </c>
      <c r="H283" s="351" t="str">
        <f t="array" ref="H283">IF(ROWS(H$13:H283)&gt;$S$5,"",INDEX(X$13:X$512,SMALL(IF(($W$13:$W$512=$W$6)+(($W$13:$W$512=$W$7)+(($W$13:$W$512=$W$8)+(($X$13:$X$512=$X$6)+(($X$13:$X$512=$X$7)+(($Y$13:$Y$512=$Y$6)+(($Y$13:$Y$512=$Y$7)+(($Y$13:$Y$512=$Z$6)+(($Y$13:$Y$512=$Z$7))))))))),ROW($A$13:$A$512)-ROW($A$13)+1),ROWS(H$13:H283))))</f>
        <v/>
      </c>
      <c r="I283" s="351" t="str">
        <f t="array" ref="I283">IF(ROWS(I$13:I283)&gt;$S$5,"",INDEX(Y$13:Y$512,SMALL(IF(($W$13:$W$512=$W$6)+(($W$13:$W$512=$W$7)+(($W$13:$W$512=$W$8)+(($X$13:$X$512=$X$6)+(($X$13:$X$512=$X$7)+(($Y$13:$Y$512=$Y$6)+(($Y$13:$Y$512=$Y$7)+(($Y$13:$Y$512=$Z$6)+(($Y$13:$Y$512=$Z$7))))))))),ROW($A$13:$A$512)-ROW($A$13)+1),ROWS(I$13:I283))))</f>
        <v/>
      </c>
      <c r="J283" s="136"/>
      <c r="Q283" s="44">
        <f>Nut_StatusTool!A277</f>
        <v>271</v>
      </c>
      <c r="R283" s="44">
        <f>Nut_StatusTool!B277</f>
        <v>0</v>
      </c>
      <c r="S283" s="44">
        <f>Nut_StatusTool!C277</f>
        <v>0</v>
      </c>
      <c r="T283" s="44">
        <f>Nut_StatusTool!D277</f>
        <v>0</v>
      </c>
      <c r="U283" s="44">
        <f>Nut_StatusTool!F277</f>
        <v>0</v>
      </c>
      <c r="V283" s="285" t="str">
        <f>Nut_StatusTool!K277</f>
        <v/>
      </c>
      <c r="W283" s="44" t="str">
        <f>Nut_StatusTool!L277</f>
        <v/>
      </c>
      <c r="X283" s="44" t="str">
        <f>Nut_StatusTool!M277</f>
        <v/>
      </c>
      <c r="Y283" s="44" t="str">
        <f>Nut_StatusTool!N277</f>
        <v/>
      </c>
    </row>
    <row r="284" spans="1:25">
      <c r="A284" s="182" t="str">
        <f t="array" ref="A284">IF(ROWS(A$13:A284)&gt;$S$5,"",INDEX(Q$13:Q$512,SMALL(IF(($W$13:$W$512=$W$6)+(($W$13:$W$512=$W$7)+(($W$13:$W$512=$W$8)+(($X$13:$X$512=$X$6)+(($X$13:$X$512=$X$7)+(($Y$13:$Y$512=$Y$6)+(($Y$13:$Y$512=$Y$7)+(($Y$13:$Y$512=$Z$6)+(($Y$13:$Y$512=$Z$7))))))))),ROW($A$13:$A$512)-ROW($A$13)+1),ROWS(A$13:A284))))</f>
        <v/>
      </c>
      <c r="B284" s="290" t="str">
        <f t="array" ref="B284">IF(ROWS(B$13:B284)&gt;$S$5,"",INDEX(R$13:R$512,SMALL(IF(($W$13:$W$512=$W$6)+(($W$13:$W$512=$W$7)+(($W$13:$W$512=$W$8)+(($X$13:$X$512=$X$6)+(($X$13:$X$512=$X$7)+(($Y$13:$Y$512=$Y$6)+(($Y$13:$Y$512=$Y$7)+(($Y$13:$Y$512=$Z$6)+(($Y$13:$Y$512=$Z$7))))))))),ROW($A$13:$A$512)-ROW($A$13)+1),ROWS(B$13:B284))))</f>
        <v/>
      </c>
      <c r="C284" s="290" t="str">
        <f t="array" ref="C284">IF(ROWS(C$13:C284)&gt;$S$5,"",INDEX(S$13:S$512,SMALL(IF(($W$13:$W$512=$W$6)+(($W$13:$W$512=$W$7)+(($W$13:$W$512=$W$8)+(($X$13:$X$512=$X$6)+(($X$13:$X$512=$X$7)+(($Y$13:$Y$512=$Y$6)+(($Y$13:$Y$512=$Y$7)+(($Y$13:$Y$512=$Z$6)+(($Y$13:$Y$512=$Z$7))))))))),ROW($A$13:$A$512)-ROW($A$13)+1),ROWS(C$13:C284))))</f>
        <v/>
      </c>
      <c r="D284" s="316" t="str">
        <f t="array" ref="D284">IF(ROWS(D$13:D284)&gt;$S$5,"",INDEX(T$13:T$512,SMALL(IF(($W$13:$W$512=$W$6)+(($W$13:$W$512=$W$7)+(($W$13:$W$512=$W$8)+(($X$13:$X$512=$X$6)+(($X$13:$X$512=$X$7)+(($Y$13:$Y$512=$Y$6)+(($Y$13:$Y$512=$Y$7)+(($Y$13:$Y$512=$Z$6)+(($Y$13:$Y$512=$Z$7))))))))),ROW($A$13:$A$512)-ROW($A$13)+1),ROWS(D$13:D284))))</f>
        <v/>
      </c>
      <c r="E284" s="182" t="str">
        <f t="array" ref="E284">IF(ROWS(E$13:E284)&gt;$S$5,"",INDEX(U$13:U$512,SMALL(IF(($W$13:$W$512=$W$6)+(($W$13:$W$512=$W$7)+(($W$13:$W$512=$W$8)+(($X$13:$X$512=$X$6)+(($X$13:$X$512=$X$7)+(($Y$13:$Y$512=$Y$6)+(($Y$13:$Y$512=$Y$7)+(($Y$13:$Y$512=$Z$6)+(($Y$13:$Y$512=$Z$7))))))))),ROW($A$13:$A$512)-ROW($A$13)+1),ROWS(E$13:E284))))</f>
        <v/>
      </c>
      <c r="F284" s="182" t="str">
        <f t="array" ref="F284">IF(ROWS(F$13:F284)&gt;$S$5,"",INDEX(V$13:V$512,SMALL(IF(($W$13:$W$512=$W$6)+(($W$13:$W$512=$W$7)+(($W$13:$W$512=$W$8)+(($X$13:$X$512=$X$6)+(($X$13:$X$512=$X$7)+(($Y$13:$Y$512=$Y$6)+(($Y$13:$Y$512=$Y$7)+(($Y$13:$Y$512=$Z$6)+(($Y$13:$Y$512=$Z$7))))))))),ROW($A$13:$A$512)-ROW($A$13)+1),ROWS(F$13:F284))))</f>
        <v/>
      </c>
      <c r="G284" s="351" t="str">
        <f t="array" ref="G284">IF(ROWS(G$13:G284)&gt;$S$5,"",INDEX(W$13:W$512,SMALL(IF(($W$13:$W$512=$W$6)+(($W$13:$W$512=$W$7)+(($W$13:$W$512=$W$8)+(($X$13:$X$512=$X$6)+(($X$13:$X$512=$X$7)+(($Y$13:$Y$512=$Y$6)+(($Y$13:$Y$512=$Y$7)+(($Y$13:$Y$512=$Z$6)+(($Y$13:$Y$512=$Z$7))))))))),ROW($A$13:$A$512)-ROW($A$13)+1),ROWS(G$13:G284))))</f>
        <v/>
      </c>
      <c r="H284" s="351" t="str">
        <f t="array" ref="H284">IF(ROWS(H$13:H284)&gt;$S$5,"",INDEX(X$13:X$512,SMALL(IF(($W$13:$W$512=$W$6)+(($W$13:$W$512=$W$7)+(($W$13:$W$512=$W$8)+(($X$13:$X$512=$X$6)+(($X$13:$X$512=$X$7)+(($Y$13:$Y$512=$Y$6)+(($Y$13:$Y$512=$Y$7)+(($Y$13:$Y$512=$Z$6)+(($Y$13:$Y$512=$Z$7))))))))),ROW($A$13:$A$512)-ROW($A$13)+1),ROWS(H$13:H284))))</f>
        <v/>
      </c>
      <c r="I284" s="351" t="str">
        <f t="array" ref="I284">IF(ROWS(I$13:I284)&gt;$S$5,"",INDEX(Y$13:Y$512,SMALL(IF(($W$13:$W$512=$W$6)+(($W$13:$W$512=$W$7)+(($W$13:$W$512=$W$8)+(($X$13:$X$512=$X$6)+(($X$13:$X$512=$X$7)+(($Y$13:$Y$512=$Y$6)+(($Y$13:$Y$512=$Y$7)+(($Y$13:$Y$512=$Z$6)+(($Y$13:$Y$512=$Z$7))))))))),ROW($A$13:$A$512)-ROW($A$13)+1),ROWS(I$13:I284))))</f>
        <v/>
      </c>
      <c r="J284" s="136"/>
      <c r="Q284" s="44">
        <f>Nut_StatusTool!A278</f>
        <v>272</v>
      </c>
      <c r="R284" s="44">
        <f>Nut_StatusTool!B278</f>
        <v>0</v>
      </c>
      <c r="S284" s="44">
        <f>Nut_StatusTool!C278</f>
        <v>0</v>
      </c>
      <c r="T284" s="44">
        <f>Nut_StatusTool!D278</f>
        <v>0</v>
      </c>
      <c r="U284" s="44">
        <f>Nut_StatusTool!F278</f>
        <v>0</v>
      </c>
      <c r="V284" s="285" t="str">
        <f>Nut_StatusTool!K278</f>
        <v/>
      </c>
      <c r="W284" s="44" t="str">
        <f>Nut_StatusTool!L278</f>
        <v/>
      </c>
      <c r="X284" s="44" t="str">
        <f>Nut_StatusTool!M278</f>
        <v/>
      </c>
      <c r="Y284" s="44" t="str">
        <f>Nut_StatusTool!N278</f>
        <v/>
      </c>
    </row>
    <row r="285" spans="1:25">
      <c r="A285" s="182" t="str">
        <f t="array" ref="A285">IF(ROWS(A$13:A285)&gt;$S$5,"",INDEX(Q$13:Q$512,SMALL(IF(($W$13:$W$512=$W$6)+(($W$13:$W$512=$W$7)+(($W$13:$W$512=$W$8)+(($X$13:$X$512=$X$6)+(($X$13:$X$512=$X$7)+(($Y$13:$Y$512=$Y$6)+(($Y$13:$Y$512=$Y$7)+(($Y$13:$Y$512=$Z$6)+(($Y$13:$Y$512=$Z$7))))))))),ROW($A$13:$A$512)-ROW($A$13)+1),ROWS(A$13:A285))))</f>
        <v/>
      </c>
      <c r="B285" s="290" t="str">
        <f t="array" ref="B285">IF(ROWS(B$13:B285)&gt;$S$5,"",INDEX(R$13:R$512,SMALL(IF(($W$13:$W$512=$W$6)+(($W$13:$W$512=$W$7)+(($W$13:$W$512=$W$8)+(($X$13:$X$512=$X$6)+(($X$13:$X$512=$X$7)+(($Y$13:$Y$512=$Y$6)+(($Y$13:$Y$512=$Y$7)+(($Y$13:$Y$512=$Z$6)+(($Y$13:$Y$512=$Z$7))))))))),ROW($A$13:$A$512)-ROW($A$13)+1),ROWS(B$13:B285))))</f>
        <v/>
      </c>
      <c r="C285" s="290" t="str">
        <f t="array" ref="C285">IF(ROWS(C$13:C285)&gt;$S$5,"",INDEX(S$13:S$512,SMALL(IF(($W$13:$W$512=$W$6)+(($W$13:$W$512=$W$7)+(($W$13:$W$512=$W$8)+(($X$13:$X$512=$X$6)+(($X$13:$X$512=$X$7)+(($Y$13:$Y$512=$Y$6)+(($Y$13:$Y$512=$Y$7)+(($Y$13:$Y$512=$Z$6)+(($Y$13:$Y$512=$Z$7))))))))),ROW($A$13:$A$512)-ROW($A$13)+1),ROWS(C$13:C285))))</f>
        <v/>
      </c>
      <c r="D285" s="316" t="str">
        <f t="array" ref="D285">IF(ROWS(D$13:D285)&gt;$S$5,"",INDEX(T$13:T$512,SMALL(IF(($W$13:$W$512=$W$6)+(($W$13:$W$512=$W$7)+(($W$13:$W$512=$W$8)+(($X$13:$X$512=$X$6)+(($X$13:$X$512=$X$7)+(($Y$13:$Y$512=$Y$6)+(($Y$13:$Y$512=$Y$7)+(($Y$13:$Y$512=$Z$6)+(($Y$13:$Y$512=$Z$7))))))))),ROW($A$13:$A$512)-ROW($A$13)+1),ROWS(D$13:D285))))</f>
        <v/>
      </c>
      <c r="E285" s="182" t="str">
        <f t="array" ref="E285">IF(ROWS(E$13:E285)&gt;$S$5,"",INDEX(U$13:U$512,SMALL(IF(($W$13:$W$512=$W$6)+(($W$13:$W$512=$W$7)+(($W$13:$W$512=$W$8)+(($X$13:$X$512=$X$6)+(($X$13:$X$512=$X$7)+(($Y$13:$Y$512=$Y$6)+(($Y$13:$Y$512=$Y$7)+(($Y$13:$Y$512=$Z$6)+(($Y$13:$Y$512=$Z$7))))))))),ROW($A$13:$A$512)-ROW($A$13)+1),ROWS(E$13:E285))))</f>
        <v/>
      </c>
      <c r="F285" s="182" t="str">
        <f t="array" ref="F285">IF(ROWS(F$13:F285)&gt;$S$5,"",INDEX(V$13:V$512,SMALL(IF(($W$13:$W$512=$W$6)+(($W$13:$W$512=$W$7)+(($W$13:$W$512=$W$8)+(($X$13:$X$512=$X$6)+(($X$13:$X$512=$X$7)+(($Y$13:$Y$512=$Y$6)+(($Y$13:$Y$512=$Y$7)+(($Y$13:$Y$512=$Z$6)+(($Y$13:$Y$512=$Z$7))))))))),ROW($A$13:$A$512)-ROW($A$13)+1),ROWS(F$13:F285))))</f>
        <v/>
      </c>
      <c r="G285" s="351" t="str">
        <f t="array" ref="G285">IF(ROWS(G$13:G285)&gt;$S$5,"",INDEX(W$13:W$512,SMALL(IF(($W$13:$W$512=$W$6)+(($W$13:$W$512=$W$7)+(($W$13:$W$512=$W$8)+(($X$13:$X$512=$X$6)+(($X$13:$X$512=$X$7)+(($Y$13:$Y$512=$Y$6)+(($Y$13:$Y$512=$Y$7)+(($Y$13:$Y$512=$Z$6)+(($Y$13:$Y$512=$Z$7))))))))),ROW($A$13:$A$512)-ROW($A$13)+1),ROWS(G$13:G285))))</f>
        <v/>
      </c>
      <c r="H285" s="351" t="str">
        <f t="array" ref="H285">IF(ROWS(H$13:H285)&gt;$S$5,"",INDEX(X$13:X$512,SMALL(IF(($W$13:$W$512=$W$6)+(($W$13:$W$512=$W$7)+(($W$13:$W$512=$W$8)+(($X$13:$X$512=$X$6)+(($X$13:$X$512=$X$7)+(($Y$13:$Y$512=$Y$6)+(($Y$13:$Y$512=$Y$7)+(($Y$13:$Y$512=$Z$6)+(($Y$13:$Y$512=$Z$7))))))))),ROW($A$13:$A$512)-ROW($A$13)+1),ROWS(H$13:H285))))</f>
        <v/>
      </c>
      <c r="I285" s="351" t="str">
        <f t="array" ref="I285">IF(ROWS(I$13:I285)&gt;$S$5,"",INDEX(Y$13:Y$512,SMALL(IF(($W$13:$W$512=$W$6)+(($W$13:$W$512=$W$7)+(($W$13:$W$512=$W$8)+(($X$13:$X$512=$X$6)+(($X$13:$X$512=$X$7)+(($Y$13:$Y$512=$Y$6)+(($Y$13:$Y$512=$Y$7)+(($Y$13:$Y$512=$Z$6)+(($Y$13:$Y$512=$Z$7))))))))),ROW($A$13:$A$512)-ROW($A$13)+1),ROWS(I$13:I285))))</f>
        <v/>
      </c>
      <c r="J285" s="136"/>
      <c r="Q285" s="44">
        <f>Nut_StatusTool!A279</f>
        <v>273</v>
      </c>
      <c r="R285" s="44">
        <f>Nut_StatusTool!B279</f>
        <v>0</v>
      </c>
      <c r="S285" s="44">
        <f>Nut_StatusTool!C279</f>
        <v>0</v>
      </c>
      <c r="T285" s="44">
        <f>Nut_StatusTool!D279</f>
        <v>0</v>
      </c>
      <c r="U285" s="44">
        <f>Nut_StatusTool!F279</f>
        <v>0</v>
      </c>
      <c r="V285" s="285" t="str">
        <f>Nut_StatusTool!K279</f>
        <v/>
      </c>
      <c r="W285" s="44" t="str">
        <f>Nut_StatusTool!L279</f>
        <v/>
      </c>
      <c r="X285" s="44" t="str">
        <f>Nut_StatusTool!M279</f>
        <v/>
      </c>
      <c r="Y285" s="44" t="str">
        <f>Nut_StatusTool!N279</f>
        <v/>
      </c>
    </row>
    <row r="286" spans="1:25">
      <c r="A286" s="182" t="str">
        <f t="array" ref="A286">IF(ROWS(A$13:A286)&gt;$S$5,"",INDEX(Q$13:Q$512,SMALL(IF(($W$13:$W$512=$W$6)+(($W$13:$W$512=$W$7)+(($W$13:$W$512=$W$8)+(($X$13:$X$512=$X$6)+(($X$13:$X$512=$X$7)+(($Y$13:$Y$512=$Y$6)+(($Y$13:$Y$512=$Y$7)+(($Y$13:$Y$512=$Z$6)+(($Y$13:$Y$512=$Z$7))))))))),ROW($A$13:$A$512)-ROW($A$13)+1),ROWS(A$13:A286))))</f>
        <v/>
      </c>
      <c r="B286" s="290" t="str">
        <f t="array" ref="B286">IF(ROWS(B$13:B286)&gt;$S$5,"",INDEX(R$13:R$512,SMALL(IF(($W$13:$W$512=$W$6)+(($W$13:$W$512=$W$7)+(($W$13:$W$512=$W$8)+(($X$13:$X$512=$X$6)+(($X$13:$X$512=$X$7)+(($Y$13:$Y$512=$Y$6)+(($Y$13:$Y$512=$Y$7)+(($Y$13:$Y$512=$Z$6)+(($Y$13:$Y$512=$Z$7))))))))),ROW($A$13:$A$512)-ROW($A$13)+1),ROWS(B$13:B286))))</f>
        <v/>
      </c>
      <c r="C286" s="290" t="str">
        <f t="array" ref="C286">IF(ROWS(C$13:C286)&gt;$S$5,"",INDEX(S$13:S$512,SMALL(IF(($W$13:$W$512=$W$6)+(($W$13:$W$512=$W$7)+(($W$13:$W$512=$W$8)+(($X$13:$X$512=$X$6)+(($X$13:$X$512=$X$7)+(($Y$13:$Y$512=$Y$6)+(($Y$13:$Y$512=$Y$7)+(($Y$13:$Y$512=$Z$6)+(($Y$13:$Y$512=$Z$7))))))))),ROW($A$13:$A$512)-ROW($A$13)+1),ROWS(C$13:C286))))</f>
        <v/>
      </c>
      <c r="D286" s="316" t="str">
        <f t="array" ref="D286">IF(ROWS(D$13:D286)&gt;$S$5,"",INDEX(T$13:T$512,SMALL(IF(($W$13:$W$512=$W$6)+(($W$13:$W$512=$W$7)+(($W$13:$W$512=$W$8)+(($X$13:$X$512=$X$6)+(($X$13:$X$512=$X$7)+(($Y$13:$Y$512=$Y$6)+(($Y$13:$Y$512=$Y$7)+(($Y$13:$Y$512=$Z$6)+(($Y$13:$Y$512=$Z$7))))))))),ROW($A$13:$A$512)-ROW($A$13)+1),ROWS(D$13:D286))))</f>
        <v/>
      </c>
      <c r="E286" s="182" t="str">
        <f t="array" ref="E286">IF(ROWS(E$13:E286)&gt;$S$5,"",INDEX(U$13:U$512,SMALL(IF(($W$13:$W$512=$W$6)+(($W$13:$W$512=$W$7)+(($W$13:$W$512=$W$8)+(($X$13:$X$512=$X$6)+(($X$13:$X$512=$X$7)+(($Y$13:$Y$512=$Y$6)+(($Y$13:$Y$512=$Y$7)+(($Y$13:$Y$512=$Z$6)+(($Y$13:$Y$512=$Z$7))))))))),ROW($A$13:$A$512)-ROW($A$13)+1),ROWS(E$13:E286))))</f>
        <v/>
      </c>
      <c r="F286" s="182" t="str">
        <f t="array" ref="F286">IF(ROWS(F$13:F286)&gt;$S$5,"",INDEX(V$13:V$512,SMALL(IF(($W$13:$W$512=$W$6)+(($W$13:$W$512=$W$7)+(($W$13:$W$512=$W$8)+(($X$13:$X$512=$X$6)+(($X$13:$X$512=$X$7)+(($Y$13:$Y$512=$Y$6)+(($Y$13:$Y$512=$Y$7)+(($Y$13:$Y$512=$Z$6)+(($Y$13:$Y$512=$Z$7))))))))),ROW($A$13:$A$512)-ROW($A$13)+1),ROWS(F$13:F286))))</f>
        <v/>
      </c>
      <c r="G286" s="351" t="str">
        <f t="array" ref="G286">IF(ROWS(G$13:G286)&gt;$S$5,"",INDEX(W$13:W$512,SMALL(IF(($W$13:$W$512=$W$6)+(($W$13:$W$512=$W$7)+(($W$13:$W$512=$W$8)+(($X$13:$X$512=$X$6)+(($X$13:$X$512=$X$7)+(($Y$13:$Y$512=$Y$6)+(($Y$13:$Y$512=$Y$7)+(($Y$13:$Y$512=$Z$6)+(($Y$13:$Y$512=$Z$7))))))))),ROW($A$13:$A$512)-ROW($A$13)+1),ROWS(G$13:G286))))</f>
        <v/>
      </c>
      <c r="H286" s="351" t="str">
        <f t="array" ref="H286">IF(ROWS(H$13:H286)&gt;$S$5,"",INDEX(X$13:X$512,SMALL(IF(($W$13:$W$512=$W$6)+(($W$13:$W$512=$W$7)+(($W$13:$W$512=$W$8)+(($X$13:$X$512=$X$6)+(($X$13:$X$512=$X$7)+(($Y$13:$Y$512=$Y$6)+(($Y$13:$Y$512=$Y$7)+(($Y$13:$Y$512=$Z$6)+(($Y$13:$Y$512=$Z$7))))))))),ROW($A$13:$A$512)-ROW($A$13)+1),ROWS(H$13:H286))))</f>
        <v/>
      </c>
      <c r="I286" s="351" t="str">
        <f t="array" ref="I286">IF(ROWS(I$13:I286)&gt;$S$5,"",INDEX(Y$13:Y$512,SMALL(IF(($W$13:$W$512=$W$6)+(($W$13:$W$512=$W$7)+(($W$13:$W$512=$W$8)+(($X$13:$X$512=$X$6)+(($X$13:$X$512=$X$7)+(($Y$13:$Y$512=$Y$6)+(($Y$13:$Y$512=$Y$7)+(($Y$13:$Y$512=$Z$6)+(($Y$13:$Y$512=$Z$7))))))))),ROW($A$13:$A$512)-ROW($A$13)+1),ROWS(I$13:I286))))</f>
        <v/>
      </c>
      <c r="J286" s="136"/>
      <c r="Q286" s="44">
        <f>Nut_StatusTool!A280</f>
        <v>274</v>
      </c>
      <c r="R286" s="44">
        <f>Nut_StatusTool!B280</f>
        <v>0</v>
      </c>
      <c r="S286" s="44">
        <f>Nut_StatusTool!C280</f>
        <v>0</v>
      </c>
      <c r="T286" s="44">
        <f>Nut_StatusTool!D280</f>
        <v>0</v>
      </c>
      <c r="U286" s="44">
        <f>Nut_StatusTool!F280</f>
        <v>0</v>
      </c>
      <c r="V286" s="285" t="str">
        <f>Nut_StatusTool!K280</f>
        <v/>
      </c>
      <c r="W286" s="44" t="str">
        <f>Nut_StatusTool!L280</f>
        <v/>
      </c>
      <c r="X286" s="44" t="str">
        <f>Nut_StatusTool!M280</f>
        <v/>
      </c>
      <c r="Y286" s="44" t="str">
        <f>Nut_StatusTool!N280</f>
        <v/>
      </c>
    </row>
    <row r="287" spans="1:25">
      <c r="A287" s="182" t="str">
        <f t="array" ref="A287">IF(ROWS(A$13:A287)&gt;$S$5,"",INDEX(Q$13:Q$512,SMALL(IF(($W$13:$W$512=$W$6)+(($W$13:$W$512=$W$7)+(($W$13:$W$512=$W$8)+(($X$13:$X$512=$X$6)+(($X$13:$X$512=$X$7)+(($Y$13:$Y$512=$Y$6)+(($Y$13:$Y$512=$Y$7)+(($Y$13:$Y$512=$Z$6)+(($Y$13:$Y$512=$Z$7))))))))),ROW($A$13:$A$512)-ROW($A$13)+1),ROWS(A$13:A287))))</f>
        <v/>
      </c>
      <c r="B287" s="290" t="str">
        <f t="array" ref="B287">IF(ROWS(B$13:B287)&gt;$S$5,"",INDEX(R$13:R$512,SMALL(IF(($W$13:$W$512=$W$6)+(($W$13:$W$512=$W$7)+(($W$13:$W$512=$W$8)+(($X$13:$X$512=$X$6)+(($X$13:$X$512=$X$7)+(($Y$13:$Y$512=$Y$6)+(($Y$13:$Y$512=$Y$7)+(($Y$13:$Y$512=$Z$6)+(($Y$13:$Y$512=$Z$7))))))))),ROW($A$13:$A$512)-ROW($A$13)+1),ROWS(B$13:B287))))</f>
        <v/>
      </c>
      <c r="C287" s="290" t="str">
        <f t="array" ref="C287">IF(ROWS(C$13:C287)&gt;$S$5,"",INDEX(S$13:S$512,SMALL(IF(($W$13:$W$512=$W$6)+(($W$13:$W$512=$W$7)+(($W$13:$W$512=$W$8)+(($X$13:$X$512=$X$6)+(($X$13:$X$512=$X$7)+(($Y$13:$Y$512=$Y$6)+(($Y$13:$Y$512=$Y$7)+(($Y$13:$Y$512=$Z$6)+(($Y$13:$Y$512=$Z$7))))))))),ROW($A$13:$A$512)-ROW($A$13)+1),ROWS(C$13:C287))))</f>
        <v/>
      </c>
      <c r="D287" s="316" t="str">
        <f t="array" ref="D287">IF(ROWS(D$13:D287)&gt;$S$5,"",INDEX(T$13:T$512,SMALL(IF(($W$13:$W$512=$W$6)+(($W$13:$W$512=$W$7)+(($W$13:$W$512=$W$8)+(($X$13:$X$512=$X$6)+(($X$13:$X$512=$X$7)+(($Y$13:$Y$512=$Y$6)+(($Y$13:$Y$512=$Y$7)+(($Y$13:$Y$512=$Z$6)+(($Y$13:$Y$512=$Z$7))))))))),ROW($A$13:$A$512)-ROW($A$13)+1),ROWS(D$13:D287))))</f>
        <v/>
      </c>
      <c r="E287" s="182" t="str">
        <f t="array" ref="E287">IF(ROWS(E$13:E287)&gt;$S$5,"",INDEX(U$13:U$512,SMALL(IF(($W$13:$W$512=$W$6)+(($W$13:$W$512=$W$7)+(($W$13:$W$512=$W$8)+(($X$13:$X$512=$X$6)+(($X$13:$X$512=$X$7)+(($Y$13:$Y$512=$Y$6)+(($Y$13:$Y$512=$Y$7)+(($Y$13:$Y$512=$Z$6)+(($Y$13:$Y$512=$Z$7))))))))),ROW($A$13:$A$512)-ROW($A$13)+1),ROWS(E$13:E287))))</f>
        <v/>
      </c>
      <c r="F287" s="182" t="str">
        <f t="array" ref="F287">IF(ROWS(F$13:F287)&gt;$S$5,"",INDEX(V$13:V$512,SMALL(IF(($W$13:$W$512=$W$6)+(($W$13:$W$512=$W$7)+(($W$13:$W$512=$W$8)+(($X$13:$X$512=$X$6)+(($X$13:$X$512=$X$7)+(($Y$13:$Y$512=$Y$6)+(($Y$13:$Y$512=$Y$7)+(($Y$13:$Y$512=$Z$6)+(($Y$13:$Y$512=$Z$7))))))))),ROW($A$13:$A$512)-ROW($A$13)+1),ROWS(F$13:F287))))</f>
        <v/>
      </c>
      <c r="G287" s="351" t="str">
        <f t="array" ref="G287">IF(ROWS(G$13:G287)&gt;$S$5,"",INDEX(W$13:W$512,SMALL(IF(($W$13:$W$512=$W$6)+(($W$13:$W$512=$W$7)+(($W$13:$W$512=$W$8)+(($X$13:$X$512=$X$6)+(($X$13:$X$512=$X$7)+(($Y$13:$Y$512=$Y$6)+(($Y$13:$Y$512=$Y$7)+(($Y$13:$Y$512=$Z$6)+(($Y$13:$Y$512=$Z$7))))))))),ROW($A$13:$A$512)-ROW($A$13)+1),ROWS(G$13:G287))))</f>
        <v/>
      </c>
      <c r="H287" s="351" t="str">
        <f t="array" ref="H287">IF(ROWS(H$13:H287)&gt;$S$5,"",INDEX(X$13:X$512,SMALL(IF(($W$13:$W$512=$W$6)+(($W$13:$W$512=$W$7)+(($W$13:$W$512=$W$8)+(($X$13:$X$512=$X$6)+(($X$13:$X$512=$X$7)+(($Y$13:$Y$512=$Y$6)+(($Y$13:$Y$512=$Y$7)+(($Y$13:$Y$512=$Z$6)+(($Y$13:$Y$512=$Z$7))))))))),ROW($A$13:$A$512)-ROW($A$13)+1),ROWS(H$13:H287))))</f>
        <v/>
      </c>
      <c r="I287" s="351" t="str">
        <f t="array" ref="I287">IF(ROWS(I$13:I287)&gt;$S$5,"",INDEX(Y$13:Y$512,SMALL(IF(($W$13:$W$512=$W$6)+(($W$13:$W$512=$W$7)+(($W$13:$W$512=$W$8)+(($X$13:$X$512=$X$6)+(($X$13:$X$512=$X$7)+(($Y$13:$Y$512=$Y$6)+(($Y$13:$Y$512=$Y$7)+(($Y$13:$Y$512=$Z$6)+(($Y$13:$Y$512=$Z$7))))))))),ROW($A$13:$A$512)-ROW($A$13)+1),ROWS(I$13:I287))))</f>
        <v/>
      </c>
      <c r="J287" s="136"/>
      <c r="Q287" s="44">
        <f>Nut_StatusTool!A281</f>
        <v>275</v>
      </c>
      <c r="R287" s="44">
        <f>Nut_StatusTool!B281</f>
        <v>0</v>
      </c>
      <c r="S287" s="44">
        <f>Nut_StatusTool!C281</f>
        <v>0</v>
      </c>
      <c r="T287" s="44">
        <f>Nut_StatusTool!D281</f>
        <v>0</v>
      </c>
      <c r="U287" s="44">
        <f>Nut_StatusTool!F281</f>
        <v>0</v>
      </c>
      <c r="V287" s="285" t="str">
        <f>Nut_StatusTool!K281</f>
        <v/>
      </c>
      <c r="W287" s="44" t="str">
        <f>Nut_StatusTool!L281</f>
        <v/>
      </c>
      <c r="X287" s="44" t="str">
        <f>Nut_StatusTool!M281</f>
        <v/>
      </c>
      <c r="Y287" s="44" t="str">
        <f>Nut_StatusTool!N281</f>
        <v/>
      </c>
    </row>
    <row r="288" spans="1:25">
      <c r="A288" s="182" t="str">
        <f t="array" ref="A288">IF(ROWS(A$13:A288)&gt;$S$5,"",INDEX(Q$13:Q$512,SMALL(IF(($W$13:$W$512=$W$6)+(($W$13:$W$512=$W$7)+(($W$13:$W$512=$W$8)+(($X$13:$X$512=$X$6)+(($X$13:$X$512=$X$7)+(($Y$13:$Y$512=$Y$6)+(($Y$13:$Y$512=$Y$7)+(($Y$13:$Y$512=$Z$6)+(($Y$13:$Y$512=$Z$7))))))))),ROW($A$13:$A$512)-ROW($A$13)+1),ROWS(A$13:A288))))</f>
        <v/>
      </c>
      <c r="B288" s="290" t="str">
        <f t="array" ref="B288">IF(ROWS(B$13:B288)&gt;$S$5,"",INDEX(R$13:R$512,SMALL(IF(($W$13:$W$512=$W$6)+(($W$13:$W$512=$W$7)+(($W$13:$W$512=$W$8)+(($X$13:$X$512=$X$6)+(($X$13:$X$512=$X$7)+(($Y$13:$Y$512=$Y$6)+(($Y$13:$Y$512=$Y$7)+(($Y$13:$Y$512=$Z$6)+(($Y$13:$Y$512=$Z$7))))))))),ROW($A$13:$A$512)-ROW($A$13)+1),ROWS(B$13:B288))))</f>
        <v/>
      </c>
      <c r="C288" s="290" t="str">
        <f t="array" ref="C288">IF(ROWS(C$13:C288)&gt;$S$5,"",INDEX(S$13:S$512,SMALL(IF(($W$13:$W$512=$W$6)+(($W$13:$W$512=$W$7)+(($W$13:$W$512=$W$8)+(($X$13:$X$512=$X$6)+(($X$13:$X$512=$X$7)+(($Y$13:$Y$512=$Y$6)+(($Y$13:$Y$512=$Y$7)+(($Y$13:$Y$512=$Z$6)+(($Y$13:$Y$512=$Z$7))))))))),ROW($A$13:$A$512)-ROW($A$13)+1),ROWS(C$13:C288))))</f>
        <v/>
      </c>
      <c r="D288" s="316" t="str">
        <f t="array" ref="D288">IF(ROWS(D$13:D288)&gt;$S$5,"",INDEX(T$13:T$512,SMALL(IF(($W$13:$W$512=$W$6)+(($W$13:$W$512=$W$7)+(($W$13:$W$512=$W$8)+(($X$13:$X$512=$X$6)+(($X$13:$X$512=$X$7)+(($Y$13:$Y$512=$Y$6)+(($Y$13:$Y$512=$Y$7)+(($Y$13:$Y$512=$Z$6)+(($Y$13:$Y$512=$Z$7))))))))),ROW($A$13:$A$512)-ROW($A$13)+1),ROWS(D$13:D288))))</f>
        <v/>
      </c>
      <c r="E288" s="182" t="str">
        <f t="array" ref="E288">IF(ROWS(E$13:E288)&gt;$S$5,"",INDEX(U$13:U$512,SMALL(IF(($W$13:$W$512=$W$6)+(($W$13:$W$512=$W$7)+(($W$13:$W$512=$W$8)+(($X$13:$X$512=$X$6)+(($X$13:$X$512=$X$7)+(($Y$13:$Y$512=$Y$6)+(($Y$13:$Y$512=$Y$7)+(($Y$13:$Y$512=$Z$6)+(($Y$13:$Y$512=$Z$7))))))))),ROW($A$13:$A$512)-ROW($A$13)+1),ROWS(E$13:E288))))</f>
        <v/>
      </c>
      <c r="F288" s="182" t="str">
        <f t="array" ref="F288">IF(ROWS(F$13:F288)&gt;$S$5,"",INDEX(V$13:V$512,SMALL(IF(($W$13:$W$512=$W$6)+(($W$13:$W$512=$W$7)+(($W$13:$W$512=$W$8)+(($X$13:$X$512=$X$6)+(($X$13:$X$512=$X$7)+(($Y$13:$Y$512=$Y$6)+(($Y$13:$Y$512=$Y$7)+(($Y$13:$Y$512=$Z$6)+(($Y$13:$Y$512=$Z$7))))))))),ROW($A$13:$A$512)-ROW($A$13)+1),ROWS(F$13:F288))))</f>
        <v/>
      </c>
      <c r="G288" s="351" t="str">
        <f t="array" ref="G288">IF(ROWS(G$13:G288)&gt;$S$5,"",INDEX(W$13:W$512,SMALL(IF(($W$13:$W$512=$W$6)+(($W$13:$W$512=$W$7)+(($W$13:$W$512=$W$8)+(($X$13:$X$512=$X$6)+(($X$13:$X$512=$X$7)+(($Y$13:$Y$512=$Y$6)+(($Y$13:$Y$512=$Y$7)+(($Y$13:$Y$512=$Z$6)+(($Y$13:$Y$512=$Z$7))))))))),ROW($A$13:$A$512)-ROW($A$13)+1),ROWS(G$13:G288))))</f>
        <v/>
      </c>
      <c r="H288" s="351" t="str">
        <f t="array" ref="H288">IF(ROWS(H$13:H288)&gt;$S$5,"",INDEX(X$13:X$512,SMALL(IF(($W$13:$W$512=$W$6)+(($W$13:$W$512=$W$7)+(($W$13:$W$512=$W$8)+(($X$13:$X$512=$X$6)+(($X$13:$X$512=$X$7)+(($Y$13:$Y$512=$Y$6)+(($Y$13:$Y$512=$Y$7)+(($Y$13:$Y$512=$Z$6)+(($Y$13:$Y$512=$Z$7))))))))),ROW($A$13:$A$512)-ROW($A$13)+1),ROWS(H$13:H288))))</f>
        <v/>
      </c>
      <c r="I288" s="351" t="str">
        <f t="array" ref="I288">IF(ROWS(I$13:I288)&gt;$S$5,"",INDEX(Y$13:Y$512,SMALL(IF(($W$13:$W$512=$W$6)+(($W$13:$W$512=$W$7)+(($W$13:$W$512=$W$8)+(($X$13:$X$512=$X$6)+(($X$13:$X$512=$X$7)+(($Y$13:$Y$512=$Y$6)+(($Y$13:$Y$512=$Y$7)+(($Y$13:$Y$512=$Z$6)+(($Y$13:$Y$512=$Z$7))))))))),ROW($A$13:$A$512)-ROW($A$13)+1),ROWS(I$13:I288))))</f>
        <v/>
      </c>
      <c r="J288" s="136"/>
      <c r="Q288" s="44">
        <f>Nut_StatusTool!A282</f>
        <v>276</v>
      </c>
      <c r="R288" s="44">
        <f>Nut_StatusTool!B282</f>
        <v>0</v>
      </c>
      <c r="S288" s="44">
        <f>Nut_StatusTool!C282</f>
        <v>0</v>
      </c>
      <c r="T288" s="44">
        <f>Nut_StatusTool!D282</f>
        <v>0</v>
      </c>
      <c r="U288" s="44">
        <f>Nut_StatusTool!F282</f>
        <v>0</v>
      </c>
      <c r="V288" s="285" t="str">
        <f>Nut_StatusTool!K282</f>
        <v/>
      </c>
      <c r="W288" s="44" t="str">
        <f>Nut_StatusTool!L282</f>
        <v/>
      </c>
      <c r="X288" s="44" t="str">
        <f>Nut_StatusTool!M282</f>
        <v/>
      </c>
      <c r="Y288" s="44" t="str">
        <f>Nut_StatusTool!N282</f>
        <v/>
      </c>
    </row>
    <row r="289" spans="1:25">
      <c r="A289" s="182" t="str">
        <f t="array" ref="A289">IF(ROWS(A$13:A289)&gt;$S$5,"",INDEX(Q$13:Q$512,SMALL(IF(($W$13:$W$512=$W$6)+(($W$13:$W$512=$W$7)+(($W$13:$W$512=$W$8)+(($X$13:$X$512=$X$6)+(($X$13:$X$512=$X$7)+(($Y$13:$Y$512=$Y$6)+(($Y$13:$Y$512=$Y$7)+(($Y$13:$Y$512=$Z$6)+(($Y$13:$Y$512=$Z$7))))))))),ROW($A$13:$A$512)-ROW($A$13)+1),ROWS(A$13:A289))))</f>
        <v/>
      </c>
      <c r="B289" s="290" t="str">
        <f t="array" ref="B289">IF(ROWS(B$13:B289)&gt;$S$5,"",INDEX(R$13:R$512,SMALL(IF(($W$13:$W$512=$W$6)+(($W$13:$W$512=$W$7)+(($W$13:$W$512=$W$8)+(($X$13:$X$512=$X$6)+(($X$13:$X$512=$X$7)+(($Y$13:$Y$512=$Y$6)+(($Y$13:$Y$512=$Y$7)+(($Y$13:$Y$512=$Z$6)+(($Y$13:$Y$512=$Z$7))))))))),ROW($A$13:$A$512)-ROW($A$13)+1),ROWS(B$13:B289))))</f>
        <v/>
      </c>
      <c r="C289" s="290" t="str">
        <f t="array" ref="C289">IF(ROWS(C$13:C289)&gt;$S$5,"",INDEX(S$13:S$512,SMALL(IF(($W$13:$W$512=$W$6)+(($W$13:$W$512=$W$7)+(($W$13:$W$512=$W$8)+(($X$13:$X$512=$X$6)+(($X$13:$X$512=$X$7)+(($Y$13:$Y$512=$Y$6)+(($Y$13:$Y$512=$Y$7)+(($Y$13:$Y$512=$Z$6)+(($Y$13:$Y$512=$Z$7))))))))),ROW($A$13:$A$512)-ROW($A$13)+1),ROWS(C$13:C289))))</f>
        <v/>
      </c>
      <c r="D289" s="316" t="str">
        <f t="array" ref="D289">IF(ROWS(D$13:D289)&gt;$S$5,"",INDEX(T$13:T$512,SMALL(IF(($W$13:$W$512=$W$6)+(($W$13:$W$512=$W$7)+(($W$13:$W$512=$W$8)+(($X$13:$X$512=$X$6)+(($X$13:$X$512=$X$7)+(($Y$13:$Y$512=$Y$6)+(($Y$13:$Y$512=$Y$7)+(($Y$13:$Y$512=$Z$6)+(($Y$13:$Y$512=$Z$7))))))))),ROW($A$13:$A$512)-ROW($A$13)+1),ROWS(D$13:D289))))</f>
        <v/>
      </c>
      <c r="E289" s="182" t="str">
        <f t="array" ref="E289">IF(ROWS(E$13:E289)&gt;$S$5,"",INDEX(U$13:U$512,SMALL(IF(($W$13:$W$512=$W$6)+(($W$13:$W$512=$W$7)+(($W$13:$W$512=$W$8)+(($X$13:$X$512=$X$6)+(($X$13:$X$512=$X$7)+(($Y$13:$Y$512=$Y$6)+(($Y$13:$Y$512=$Y$7)+(($Y$13:$Y$512=$Z$6)+(($Y$13:$Y$512=$Z$7))))))))),ROW($A$13:$A$512)-ROW($A$13)+1),ROWS(E$13:E289))))</f>
        <v/>
      </c>
      <c r="F289" s="182" t="str">
        <f t="array" ref="F289">IF(ROWS(F$13:F289)&gt;$S$5,"",INDEX(V$13:V$512,SMALL(IF(($W$13:$W$512=$W$6)+(($W$13:$W$512=$W$7)+(($W$13:$W$512=$W$8)+(($X$13:$X$512=$X$6)+(($X$13:$X$512=$X$7)+(($Y$13:$Y$512=$Y$6)+(($Y$13:$Y$512=$Y$7)+(($Y$13:$Y$512=$Z$6)+(($Y$13:$Y$512=$Z$7))))))))),ROW($A$13:$A$512)-ROW($A$13)+1),ROWS(F$13:F289))))</f>
        <v/>
      </c>
      <c r="G289" s="351" t="str">
        <f t="array" ref="G289">IF(ROWS(G$13:G289)&gt;$S$5,"",INDEX(W$13:W$512,SMALL(IF(($W$13:$W$512=$W$6)+(($W$13:$W$512=$W$7)+(($W$13:$W$512=$W$8)+(($X$13:$X$512=$X$6)+(($X$13:$X$512=$X$7)+(($Y$13:$Y$512=$Y$6)+(($Y$13:$Y$512=$Y$7)+(($Y$13:$Y$512=$Z$6)+(($Y$13:$Y$512=$Z$7))))))))),ROW($A$13:$A$512)-ROW($A$13)+1),ROWS(G$13:G289))))</f>
        <v/>
      </c>
      <c r="H289" s="351" t="str">
        <f t="array" ref="H289">IF(ROWS(H$13:H289)&gt;$S$5,"",INDEX(X$13:X$512,SMALL(IF(($W$13:$W$512=$W$6)+(($W$13:$W$512=$W$7)+(($W$13:$W$512=$W$8)+(($X$13:$X$512=$X$6)+(($X$13:$X$512=$X$7)+(($Y$13:$Y$512=$Y$6)+(($Y$13:$Y$512=$Y$7)+(($Y$13:$Y$512=$Z$6)+(($Y$13:$Y$512=$Z$7))))))))),ROW($A$13:$A$512)-ROW($A$13)+1),ROWS(H$13:H289))))</f>
        <v/>
      </c>
      <c r="I289" s="351" t="str">
        <f t="array" ref="I289">IF(ROWS(I$13:I289)&gt;$S$5,"",INDEX(Y$13:Y$512,SMALL(IF(($W$13:$W$512=$W$6)+(($W$13:$W$512=$W$7)+(($W$13:$W$512=$W$8)+(($X$13:$X$512=$X$6)+(($X$13:$X$512=$X$7)+(($Y$13:$Y$512=$Y$6)+(($Y$13:$Y$512=$Y$7)+(($Y$13:$Y$512=$Z$6)+(($Y$13:$Y$512=$Z$7))))))))),ROW($A$13:$A$512)-ROW($A$13)+1),ROWS(I$13:I289))))</f>
        <v/>
      </c>
      <c r="J289" s="136"/>
      <c r="Q289" s="44">
        <f>Nut_StatusTool!A283</f>
        <v>277</v>
      </c>
      <c r="R289" s="44">
        <f>Nut_StatusTool!B283</f>
        <v>0</v>
      </c>
      <c r="S289" s="44">
        <f>Nut_StatusTool!C283</f>
        <v>0</v>
      </c>
      <c r="T289" s="44">
        <f>Nut_StatusTool!D283</f>
        <v>0</v>
      </c>
      <c r="U289" s="44">
        <f>Nut_StatusTool!F283</f>
        <v>0</v>
      </c>
      <c r="V289" s="285" t="str">
        <f>Nut_StatusTool!K283</f>
        <v/>
      </c>
      <c r="W289" s="44" t="str">
        <f>Nut_StatusTool!L283</f>
        <v/>
      </c>
      <c r="X289" s="44" t="str">
        <f>Nut_StatusTool!M283</f>
        <v/>
      </c>
      <c r="Y289" s="44" t="str">
        <f>Nut_StatusTool!N283</f>
        <v/>
      </c>
    </row>
    <row r="290" spans="1:25">
      <c r="A290" s="182" t="str">
        <f t="array" ref="A290">IF(ROWS(A$13:A290)&gt;$S$5,"",INDEX(Q$13:Q$512,SMALL(IF(($W$13:$W$512=$W$6)+(($W$13:$W$512=$W$7)+(($W$13:$W$512=$W$8)+(($X$13:$X$512=$X$6)+(($X$13:$X$512=$X$7)+(($Y$13:$Y$512=$Y$6)+(($Y$13:$Y$512=$Y$7)+(($Y$13:$Y$512=$Z$6)+(($Y$13:$Y$512=$Z$7))))))))),ROW($A$13:$A$512)-ROW($A$13)+1),ROWS(A$13:A290))))</f>
        <v/>
      </c>
      <c r="B290" s="290" t="str">
        <f t="array" ref="B290">IF(ROWS(B$13:B290)&gt;$S$5,"",INDEX(R$13:R$512,SMALL(IF(($W$13:$W$512=$W$6)+(($W$13:$W$512=$W$7)+(($W$13:$W$512=$W$8)+(($X$13:$X$512=$X$6)+(($X$13:$X$512=$X$7)+(($Y$13:$Y$512=$Y$6)+(($Y$13:$Y$512=$Y$7)+(($Y$13:$Y$512=$Z$6)+(($Y$13:$Y$512=$Z$7))))))))),ROW($A$13:$A$512)-ROW($A$13)+1),ROWS(B$13:B290))))</f>
        <v/>
      </c>
      <c r="C290" s="290" t="str">
        <f t="array" ref="C290">IF(ROWS(C$13:C290)&gt;$S$5,"",INDEX(S$13:S$512,SMALL(IF(($W$13:$W$512=$W$6)+(($W$13:$W$512=$W$7)+(($W$13:$W$512=$W$8)+(($X$13:$X$512=$X$6)+(($X$13:$X$512=$X$7)+(($Y$13:$Y$512=$Y$6)+(($Y$13:$Y$512=$Y$7)+(($Y$13:$Y$512=$Z$6)+(($Y$13:$Y$512=$Z$7))))))))),ROW($A$13:$A$512)-ROW($A$13)+1),ROWS(C$13:C290))))</f>
        <v/>
      </c>
      <c r="D290" s="316" t="str">
        <f t="array" ref="D290">IF(ROWS(D$13:D290)&gt;$S$5,"",INDEX(T$13:T$512,SMALL(IF(($W$13:$W$512=$W$6)+(($W$13:$W$512=$W$7)+(($W$13:$W$512=$W$8)+(($X$13:$X$512=$X$6)+(($X$13:$X$512=$X$7)+(($Y$13:$Y$512=$Y$6)+(($Y$13:$Y$512=$Y$7)+(($Y$13:$Y$512=$Z$6)+(($Y$13:$Y$512=$Z$7))))))))),ROW($A$13:$A$512)-ROW($A$13)+1),ROWS(D$13:D290))))</f>
        <v/>
      </c>
      <c r="E290" s="182" t="str">
        <f t="array" ref="E290">IF(ROWS(E$13:E290)&gt;$S$5,"",INDEX(U$13:U$512,SMALL(IF(($W$13:$W$512=$W$6)+(($W$13:$W$512=$W$7)+(($W$13:$W$512=$W$8)+(($X$13:$X$512=$X$6)+(($X$13:$X$512=$X$7)+(($Y$13:$Y$512=$Y$6)+(($Y$13:$Y$512=$Y$7)+(($Y$13:$Y$512=$Z$6)+(($Y$13:$Y$512=$Z$7))))))))),ROW($A$13:$A$512)-ROW($A$13)+1),ROWS(E$13:E290))))</f>
        <v/>
      </c>
      <c r="F290" s="182" t="str">
        <f t="array" ref="F290">IF(ROWS(F$13:F290)&gt;$S$5,"",INDEX(V$13:V$512,SMALL(IF(($W$13:$W$512=$W$6)+(($W$13:$W$512=$W$7)+(($W$13:$W$512=$W$8)+(($X$13:$X$512=$X$6)+(($X$13:$X$512=$X$7)+(($Y$13:$Y$512=$Y$6)+(($Y$13:$Y$512=$Y$7)+(($Y$13:$Y$512=$Z$6)+(($Y$13:$Y$512=$Z$7))))))))),ROW($A$13:$A$512)-ROW($A$13)+1),ROWS(F$13:F290))))</f>
        <v/>
      </c>
      <c r="G290" s="351" t="str">
        <f t="array" ref="G290">IF(ROWS(G$13:G290)&gt;$S$5,"",INDEX(W$13:W$512,SMALL(IF(($W$13:$W$512=$W$6)+(($W$13:$W$512=$W$7)+(($W$13:$W$512=$W$8)+(($X$13:$X$512=$X$6)+(($X$13:$X$512=$X$7)+(($Y$13:$Y$512=$Y$6)+(($Y$13:$Y$512=$Y$7)+(($Y$13:$Y$512=$Z$6)+(($Y$13:$Y$512=$Z$7))))))))),ROW($A$13:$A$512)-ROW($A$13)+1),ROWS(G$13:G290))))</f>
        <v/>
      </c>
      <c r="H290" s="351" t="str">
        <f t="array" ref="H290">IF(ROWS(H$13:H290)&gt;$S$5,"",INDEX(X$13:X$512,SMALL(IF(($W$13:$W$512=$W$6)+(($W$13:$W$512=$W$7)+(($W$13:$W$512=$W$8)+(($X$13:$X$512=$X$6)+(($X$13:$X$512=$X$7)+(($Y$13:$Y$512=$Y$6)+(($Y$13:$Y$512=$Y$7)+(($Y$13:$Y$512=$Z$6)+(($Y$13:$Y$512=$Z$7))))))))),ROW($A$13:$A$512)-ROW($A$13)+1),ROWS(H$13:H290))))</f>
        <v/>
      </c>
      <c r="I290" s="351" t="str">
        <f t="array" ref="I290">IF(ROWS(I$13:I290)&gt;$S$5,"",INDEX(Y$13:Y$512,SMALL(IF(($W$13:$W$512=$W$6)+(($W$13:$W$512=$W$7)+(($W$13:$W$512=$W$8)+(($X$13:$X$512=$X$6)+(($X$13:$X$512=$X$7)+(($Y$13:$Y$512=$Y$6)+(($Y$13:$Y$512=$Y$7)+(($Y$13:$Y$512=$Z$6)+(($Y$13:$Y$512=$Z$7))))))))),ROW($A$13:$A$512)-ROW($A$13)+1),ROWS(I$13:I290))))</f>
        <v/>
      </c>
      <c r="J290" s="136"/>
      <c r="Q290" s="44">
        <f>Nut_StatusTool!A284</f>
        <v>278</v>
      </c>
      <c r="R290" s="44">
        <f>Nut_StatusTool!B284</f>
        <v>0</v>
      </c>
      <c r="S290" s="44">
        <f>Nut_StatusTool!C284</f>
        <v>0</v>
      </c>
      <c r="T290" s="44">
        <f>Nut_StatusTool!D284</f>
        <v>0</v>
      </c>
      <c r="U290" s="44">
        <f>Nut_StatusTool!F284</f>
        <v>0</v>
      </c>
      <c r="V290" s="285" t="str">
        <f>Nut_StatusTool!K284</f>
        <v/>
      </c>
      <c r="W290" s="44" t="str">
        <f>Nut_StatusTool!L284</f>
        <v/>
      </c>
      <c r="X290" s="44" t="str">
        <f>Nut_StatusTool!M284</f>
        <v/>
      </c>
      <c r="Y290" s="44" t="str">
        <f>Nut_StatusTool!N284</f>
        <v/>
      </c>
    </row>
    <row r="291" spans="1:25">
      <c r="A291" s="182" t="str">
        <f t="array" ref="A291">IF(ROWS(A$13:A291)&gt;$S$5,"",INDEX(Q$13:Q$512,SMALL(IF(($W$13:$W$512=$W$6)+(($W$13:$W$512=$W$7)+(($W$13:$W$512=$W$8)+(($X$13:$X$512=$X$6)+(($X$13:$X$512=$X$7)+(($Y$13:$Y$512=$Y$6)+(($Y$13:$Y$512=$Y$7)+(($Y$13:$Y$512=$Z$6)+(($Y$13:$Y$512=$Z$7))))))))),ROW($A$13:$A$512)-ROW($A$13)+1),ROWS(A$13:A291))))</f>
        <v/>
      </c>
      <c r="B291" s="290" t="str">
        <f t="array" ref="B291">IF(ROWS(B$13:B291)&gt;$S$5,"",INDEX(R$13:R$512,SMALL(IF(($W$13:$W$512=$W$6)+(($W$13:$W$512=$W$7)+(($W$13:$W$512=$W$8)+(($X$13:$X$512=$X$6)+(($X$13:$X$512=$X$7)+(($Y$13:$Y$512=$Y$6)+(($Y$13:$Y$512=$Y$7)+(($Y$13:$Y$512=$Z$6)+(($Y$13:$Y$512=$Z$7))))))))),ROW($A$13:$A$512)-ROW($A$13)+1),ROWS(B$13:B291))))</f>
        <v/>
      </c>
      <c r="C291" s="290" t="str">
        <f t="array" ref="C291">IF(ROWS(C$13:C291)&gt;$S$5,"",INDEX(S$13:S$512,SMALL(IF(($W$13:$W$512=$W$6)+(($W$13:$W$512=$W$7)+(($W$13:$W$512=$W$8)+(($X$13:$X$512=$X$6)+(($X$13:$X$512=$X$7)+(($Y$13:$Y$512=$Y$6)+(($Y$13:$Y$512=$Y$7)+(($Y$13:$Y$512=$Z$6)+(($Y$13:$Y$512=$Z$7))))))))),ROW($A$13:$A$512)-ROW($A$13)+1),ROWS(C$13:C291))))</f>
        <v/>
      </c>
      <c r="D291" s="316" t="str">
        <f t="array" ref="D291">IF(ROWS(D$13:D291)&gt;$S$5,"",INDEX(T$13:T$512,SMALL(IF(($W$13:$W$512=$W$6)+(($W$13:$W$512=$W$7)+(($W$13:$W$512=$W$8)+(($X$13:$X$512=$X$6)+(($X$13:$X$512=$X$7)+(($Y$13:$Y$512=$Y$6)+(($Y$13:$Y$512=$Y$7)+(($Y$13:$Y$512=$Z$6)+(($Y$13:$Y$512=$Z$7))))))))),ROW($A$13:$A$512)-ROW($A$13)+1),ROWS(D$13:D291))))</f>
        <v/>
      </c>
      <c r="E291" s="182" t="str">
        <f t="array" ref="E291">IF(ROWS(E$13:E291)&gt;$S$5,"",INDEX(U$13:U$512,SMALL(IF(($W$13:$W$512=$W$6)+(($W$13:$W$512=$W$7)+(($W$13:$W$512=$W$8)+(($X$13:$X$512=$X$6)+(($X$13:$X$512=$X$7)+(($Y$13:$Y$512=$Y$6)+(($Y$13:$Y$512=$Y$7)+(($Y$13:$Y$512=$Z$6)+(($Y$13:$Y$512=$Z$7))))))))),ROW($A$13:$A$512)-ROW($A$13)+1),ROWS(E$13:E291))))</f>
        <v/>
      </c>
      <c r="F291" s="182" t="str">
        <f t="array" ref="F291">IF(ROWS(F$13:F291)&gt;$S$5,"",INDEX(V$13:V$512,SMALL(IF(($W$13:$W$512=$W$6)+(($W$13:$W$512=$W$7)+(($W$13:$W$512=$W$8)+(($X$13:$X$512=$X$6)+(($X$13:$X$512=$X$7)+(($Y$13:$Y$512=$Y$6)+(($Y$13:$Y$512=$Y$7)+(($Y$13:$Y$512=$Z$6)+(($Y$13:$Y$512=$Z$7))))))))),ROW($A$13:$A$512)-ROW($A$13)+1),ROWS(F$13:F291))))</f>
        <v/>
      </c>
      <c r="G291" s="351" t="str">
        <f t="array" ref="G291">IF(ROWS(G$13:G291)&gt;$S$5,"",INDEX(W$13:W$512,SMALL(IF(($W$13:$W$512=$W$6)+(($W$13:$W$512=$W$7)+(($W$13:$W$512=$W$8)+(($X$13:$X$512=$X$6)+(($X$13:$X$512=$X$7)+(($Y$13:$Y$512=$Y$6)+(($Y$13:$Y$512=$Y$7)+(($Y$13:$Y$512=$Z$6)+(($Y$13:$Y$512=$Z$7))))))))),ROW($A$13:$A$512)-ROW($A$13)+1),ROWS(G$13:G291))))</f>
        <v/>
      </c>
      <c r="H291" s="351" t="str">
        <f t="array" ref="H291">IF(ROWS(H$13:H291)&gt;$S$5,"",INDEX(X$13:X$512,SMALL(IF(($W$13:$W$512=$W$6)+(($W$13:$W$512=$W$7)+(($W$13:$W$512=$W$8)+(($X$13:$X$512=$X$6)+(($X$13:$X$512=$X$7)+(($Y$13:$Y$512=$Y$6)+(($Y$13:$Y$512=$Y$7)+(($Y$13:$Y$512=$Z$6)+(($Y$13:$Y$512=$Z$7))))))))),ROW($A$13:$A$512)-ROW($A$13)+1),ROWS(H$13:H291))))</f>
        <v/>
      </c>
      <c r="I291" s="351" t="str">
        <f t="array" ref="I291">IF(ROWS(I$13:I291)&gt;$S$5,"",INDEX(Y$13:Y$512,SMALL(IF(($W$13:$W$512=$W$6)+(($W$13:$W$512=$W$7)+(($W$13:$W$512=$W$8)+(($X$13:$X$512=$X$6)+(($X$13:$X$512=$X$7)+(($Y$13:$Y$512=$Y$6)+(($Y$13:$Y$512=$Y$7)+(($Y$13:$Y$512=$Z$6)+(($Y$13:$Y$512=$Z$7))))))))),ROW($A$13:$A$512)-ROW($A$13)+1),ROWS(I$13:I291))))</f>
        <v/>
      </c>
      <c r="J291" s="136"/>
      <c r="Q291" s="44">
        <f>Nut_StatusTool!A285</f>
        <v>279</v>
      </c>
      <c r="R291" s="44">
        <f>Nut_StatusTool!B285</f>
        <v>0</v>
      </c>
      <c r="S291" s="44">
        <f>Nut_StatusTool!C285</f>
        <v>0</v>
      </c>
      <c r="T291" s="44">
        <f>Nut_StatusTool!D285</f>
        <v>0</v>
      </c>
      <c r="U291" s="44">
        <f>Nut_StatusTool!F285</f>
        <v>0</v>
      </c>
      <c r="V291" s="285" t="str">
        <f>Nut_StatusTool!K285</f>
        <v/>
      </c>
      <c r="W291" s="44" t="str">
        <f>Nut_StatusTool!L285</f>
        <v/>
      </c>
      <c r="X291" s="44" t="str">
        <f>Nut_StatusTool!M285</f>
        <v/>
      </c>
      <c r="Y291" s="44" t="str">
        <f>Nut_StatusTool!N285</f>
        <v/>
      </c>
    </row>
    <row r="292" spans="1:25">
      <c r="A292" s="182" t="str">
        <f t="array" ref="A292">IF(ROWS(A$13:A292)&gt;$S$5,"",INDEX(Q$13:Q$512,SMALL(IF(($W$13:$W$512=$W$6)+(($W$13:$W$512=$W$7)+(($W$13:$W$512=$W$8)+(($X$13:$X$512=$X$6)+(($X$13:$X$512=$X$7)+(($Y$13:$Y$512=$Y$6)+(($Y$13:$Y$512=$Y$7)+(($Y$13:$Y$512=$Z$6)+(($Y$13:$Y$512=$Z$7))))))))),ROW($A$13:$A$512)-ROW($A$13)+1),ROWS(A$13:A292))))</f>
        <v/>
      </c>
      <c r="B292" s="290" t="str">
        <f t="array" ref="B292">IF(ROWS(B$13:B292)&gt;$S$5,"",INDEX(R$13:R$512,SMALL(IF(($W$13:$W$512=$W$6)+(($W$13:$W$512=$W$7)+(($W$13:$W$512=$W$8)+(($X$13:$X$512=$X$6)+(($X$13:$X$512=$X$7)+(($Y$13:$Y$512=$Y$6)+(($Y$13:$Y$512=$Y$7)+(($Y$13:$Y$512=$Z$6)+(($Y$13:$Y$512=$Z$7))))))))),ROW($A$13:$A$512)-ROW($A$13)+1),ROWS(B$13:B292))))</f>
        <v/>
      </c>
      <c r="C292" s="290" t="str">
        <f t="array" ref="C292">IF(ROWS(C$13:C292)&gt;$S$5,"",INDEX(S$13:S$512,SMALL(IF(($W$13:$W$512=$W$6)+(($W$13:$W$512=$W$7)+(($W$13:$W$512=$W$8)+(($X$13:$X$512=$X$6)+(($X$13:$X$512=$X$7)+(($Y$13:$Y$512=$Y$6)+(($Y$13:$Y$512=$Y$7)+(($Y$13:$Y$512=$Z$6)+(($Y$13:$Y$512=$Z$7))))))))),ROW($A$13:$A$512)-ROW($A$13)+1),ROWS(C$13:C292))))</f>
        <v/>
      </c>
      <c r="D292" s="316" t="str">
        <f t="array" ref="D292">IF(ROWS(D$13:D292)&gt;$S$5,"",INDEX(T$13:T$512,SMALL(IF(($W$13:$W$512=$W$6)+(($W$13:$W$512=$W$7)+(($W$13:$W$512=$W$8)+(($X$13:$X$512=$X$6)+(($X$13:$X$512=$X$7)+(($Y$13:$Y$512=$Y$6)+(($Y$13:$Y$512=$Y$7)+(($Y$13:$Y$512=$Z$6)+(($Y$13:$Y$512=$Z$7))))))))),ROW($A$13:$A$512)-ROW($A$13)+1),ROWS(D$13:D292))))</f>
        <v/>
      </c>
      <c r="E292" s="182" t="str">
        <f t="array" ref="E292">IF(ROWS(E$13:E292)&gt;$S$5,"",INDEX(U$13:U$512,SMALL(IF(($W$13:$W$512=$W$6)+(($W$13:$W$512=$W$7)+(($W$13:$W$512=$W$8)+(($X$13:$X$512=$X$6)+(($X$13:$X$512=$X$7)+(($Y$13:$Y$512=$Y$6)+(($Y$13:$Y$512=$Y$7)+(($Y$13:$Y$512=$Z$6)+(($Y$13:$Y$512=$Z$7))))))))),ROW($A$13:$A$512)-ROW($A$13)+1),ROWS(E$13:E292))))</f>
        <v/>
      </c>
      <c r="F292" s="182" t="str">
        <f t="array" ref="F292">IF(ROWS(F$13:F292)&gt;$S$5,"",INDEX(V$13:V$512,SMALL(IF(($W$13:$W$512=$W$6)+(($W$13:$W$512=$W$7)+(($W$13:$W$512=$W$8)+(($X$13:$X$512=$X$6)+(($X$13:$X$512=$X$7)+(($Y$13:$Y$512=$Y$6)+(($Y$13:$Y$512=$Y$7)+(($Y$13:$Y$512=$Z$6)+(($Y$13:$Y$512=$Z$7))))))))),ROW($A$13:$A$512)-ROW($A$13)+1),ROWS(F$13:F292))))</f>
        <v/>
      </c>
      <c r="G292" s="351" t="str">
        <f t="array" ref="G292">IF(ROWS(G$13:G292)&gt;$S$5,"",INDEX(W$13:W$512,SMALL(IF(($W$13:$W$512=$W$6)+(($W$13:$W$512=$W$7)+(($W$13:$W$512=$W$8)+(($X$13:$X$512=$X$6)+(($X$13:$X$512=$X$7)+(($Y$13:$Y$512=$Y$6)+(($Y$13:$Y$512=$Y$7)+(($Y$13:$Y$512=$Z$6)+(($Y$13:$Y$512=$Z$7))))))))),ROW($A$13:$A$512)-ROW($A$13)+1),ROWS(G$13:G292))))</f>
        <v/>
      </c>
      <c r="H292" s="351" t="str">
        <f t="array" ref="H292">IF(ROWS(H$13:H292)&gt;$S$5,"",INDEX(X$13:X$512,SMALL(IF(($W$13:$W$512=$W$6)+(($W$13:$W$512=$W$7)+(($W$13:$W$512=$W$8)+(($X$13:$X$512=$X$6)+(($X$13:$X$512=$X$7)+(($Y$13:$Y$512=$Y$6)+(($Y$13:$Y$512=$Y$7)+(($Y$13:$Y$512=$Z$6)+(($Y$13:$Y$512=$Z$7))))))))),ROW($A$13:$A$512)-ROW($A$13)+1),ROWS(H$13:H292))))</f>
        <v/>
      </c>
      <c r="I292" s="351" t="str">
        <f t="array" ref="I292">IF(ROWS(I$13:I292)&gt;$S$5,"",INDEX(Y$13:Y$512,SMALL(IF(($W$13:$W$512=$W$6)+(($W$13:$W$512=$W$7)+(($W$13:$W$512=$W$8)+(($X$13:$X$512=$X$6)+(($X$13:$X$512=$X$7)+(($Y$13:$Y$512=$Y$6)+(($Y$13:$Y$512=$Y$7)+(($Y$13:$Y$512=$Z$6)+(($Y$13:$Y$512=$Z$7))))))))),ROW($A$13:$A$512)-ROW($A$13)+1),ROWS(I$13:I292))))</f>
        <v/>
      </c>
      <c r="J292" s="136"/>
      <c r="Q292" s="44">
        <f>Nut_StatusTool!A286</f>
        <v>280</v>
      </c>
      <c r="R292" s="44">
        <f>Nut_StatusTool!B286</f>
        <v>0</v>
      </c>
      <c r="S292" s="44">
        <f>Nut_StatusTool!C286</f>
        <v>0</v>
      </c>
      <c r="T292" s="44">
        <f>Nut_StatusTool!D286</f>
        <v>0</v>
      </c>
      <c r="U292" s="44">
        <f>Nut_StatusTool!F286</f>
        <v>0</v>
      </c>
      <c r="V292" s="285" t="str">
        <f>Nut_StatusTool!K286</f>
        <v/>
      </c>
      <c r="W292" s="44" t="str">
        <f>Nut_StatusTool!L286</f>
        <v/>
      </c>
      <c r="X292" s="44" t="str">
        <f>Nut_StatusTool!M286</f>
        <v/>
      </c>
      <c r="Y292" s="44" t="str">
        <f>Nut_StatusTool!N286</f>
        <v/>
      </c>
    </row>
    <row r="293" spans="1:25">
      <c r="A293" s="182" t="str">
        <f t="array" ref="A293">IF(ROWS(A$13:A293)&gt;$S$5,"",INDEX(Q$13:Q$512,SMALL(IF(($W$13:$W$512=$W$6)+(($W$13:$W$512=$W$7)+(($W$13:$W$512=$W$8)+(($X$13:$X$512=$X$6)+(($X$13:$X$512=$X$7)+(($Y$13:$Y$512=$Y$6)+(($Y$13:$Y$512=$Y$7)+(($Y$13:$Y$512=$Z$6)+(($Y$13:$Y$512=$Z$7))))))))),ROW($A$13:$A$512)-ROW($A$13)+1),ROWS(A$13:A293))))</f>
        <v/>
      </c>
      <c r="B293" s="290" t="str">
        <f t="array" ref="B293">IF(ROWS(B$13:B293)&gt;$S$5,"",INDEX(R$13:R$512,SMALL(IF(($W$13:$W$512=$W$6)+(($W$13:$W$512=$W$7)+(($W$13:$W$512=$W$8)+(($X$13:$X$512=$X$6)+(($X$13:$X$512=$X$7)+(($Y$13:$Y$512=$Y$6)+(($Y$13:$Y$512=$Y$7)+(($Y$13:$Y$512=$Z$6)+(($Y$13:$Y$512=$Z$7))))))))),ROW($A$13:$A$512)-ROW($A$13)+1),ROWS(B$13:B293))))</f>
        <v/>
      </c>
      <c r="C293" s="290" t="str">
        <f t="array" ref="C293">IF(ROWS(C$13:C293)&gt;$S$5,"",INDEX(S$13:S$512,SMALL(IF(($W$13:$W$512=$W$6)+(($W$13:$W$512=$W$7)+(($W$13:$W$512=$W$8)+(($X$13:$X$512=$X$6)+(($X$13:$X$512=$X$7)+(($Y$13:$Y$512=$Y$6)+(($Y$13:$Y$512=$Y$7)+(($Y$13:$Y$512=$Z$6)+(($Y$13:$Y$512=$Z$7))))))))),ROW($A$13:$A$512)-ROW($A$13)+1),ROWS(C$13:C293))))</f>
        <v/>
      </c>
      <c r="D293" s="316" t="str">
        <f t="array" ref="D293">IF(ROWS(D$13:D293)&gt;$S$5,"",INDEX(T$13:T$512,SMALL(IF(($W$13:$W$512=$W$6)+(($W$13:$W$512=$W$7)+(($W$13:$W$512=$W$8)+(($X$13:$X$512=$X$6)+(($X$13:$X$512=$X$7)+(($Y$13:$Y$512=$Y$6)+(($Y$13:$Y$512=$Y$7)+(($Y$13:$Y$512=$Z$6)+(($Y$13:$Y$512=$Z$7))))))))),ROW($A$13:$A$512)-ROW($A$13)+1),ROWS(D$13:D293))))</f>
        <v/>
      </c>
      <c r="E293" s="182" t="str">
        <f t="array" ref="E293">IF(ROWS(E$13:E293)&gt;$S$5,"",INDEX(U$13:U$512,SMALL(IF(($W$13:$W$512=$W$6)+(($W$13:$W$512=$W$7)+(($W$13:$W$512=$W$8)+(($X$13:$X$512=$X$6)+(($X$13:$X$512=$X$7)+(($Y$13:$Y$512=$Y$6)+(($Y$13:$Y$512=$Y$7)+(($Y$13:$Y$512=$Z$6)+(($Y$13:$Y$512=$Z$7))))))))),ROW($A$13:$A$512)-ROW($A$13)+1),ROWS(E$13:E293))))</f>
        <v/>
      </c>
      <c r="F293" s="182" t="str">
        <f t="array" ref="F293">IF(ROWS(F$13:F293)&gt;$S$5,"",INDEX(V$13:V$512,SMALL(IF(($W$13:$W$512=$W$6)+(($W$13:$W$512=$W$7)+(($W$13:$W$512=$W$8)+(($X$13:$X$512=$X$6)+(($X$13:$X$512=$X$7)+(($Y$13:$Y$512=$Y$6)+(($Y$13:$Y$512=$Y$7)+(($Y$13:$Y$512=$Z$6)+(($Y$13:$Y$512=$Z$7))))))))),ROW($A$13:$A$512)-ROW($A$13)+1),ROWS(F$13:F293))))</f>
        <v/>
      </c>
      <c r="G293" s="351" t="str">
        <f t="array" ref="G293">IF(ROWS(G$13:G293)&gt;$S$5,"",INDEX(W$13:W$512,SMALL(IF(($W$13:$W$512=$W$6)+(($W$13:$W$512=$W$7)+(($W$13:$W$512=$W$8)+(($X$13:$X$512=$X$6)+(($X$13:$X$512=$X$7)+(($Y$13:$Y$512=$Y$6)+(($Y$13:$Y$512=$Y$7)+(($Y$13:$Y$512=$Z$6)+(($Y$13:$Y$512=$Z$7))))))))),ROW($A$13:$A$512)-ROW($A$13)+1),ROWS(G$13:G293))))</f>
        <v/>
      </c>
      <c r="H293" s="351" t="str">
        <f t="array" ref="H293">IF(ROWS(H$13:H293)&gt;$S$5,"",INDEX(X$13:X$512,SMALL(IF(($W$13:$W$512=$W$6)+(($W$13:$W$512=$W$7)+(($W$13:$W$512=$W$8)+(($X$13:$X$512=$X$6)+(($X$13:$X$512=$X$7)+(($Y$13:$Y$512=$Y$6)+(($Y$13:$Y$512=$Y$7)+(($Y$13:$Y$512=$Z$6)+(($Y$13:$Y$512=$Z$7))))))))),ROW($A$13:$A$512)-ROW($A$13)+1),ROWS(H$13:H293))))</f>
        <v/>
      </c>
      <c r="I293" s="351" t="str">
        <f t="array" ref="I293">IF(ROWS(I$13:I293)&gt;$S$5,"",INDEX(Y$13:Y$512,SMALL(IF(($W$13:$W$512=$W$6)+(($W$13:$W$512=$W$7)+(($W$13:$W$512=$W$8)+(($X$13:$X$512=$X$6)+(($X$13:$X$512=$X$7)+(($Y$13:$Y$512=$Y$6)+(($Y$13:$Y$512=$Y$7)+(($Y$13:$Y$512=$Z$6)+(($Y$13:$Y$512=$Z$7))))))))),ROW($A$13:$A$512)-ROW($A$13)+1),ROWS(I$13:I293))))</f>
        <v/>
      </c>
      <c r="J293" s="136"/>
      <c r="Q293" s="44">
        <f>Nut_StatusTool!A287</f>
        <v>281</v>
      </c>
      <c r="R293" s="44">
        <f>Nut_StatusTool!B287</f>
        <v>0</v>
      </c>
      <c r="S293" s="44">
        <f>Nut_StatusTool!C287</f>
        <v>0</v>
      </c>
      <c r="T293" s="44">
        <f>Nut_StatusTool!D287</f>
        <v>0</v>
      </c>
      <c r="U293" s="44">
        <f>Nut_StatusTool!F287</f>
        <v>0</v>
      </c>
      <c r="V293" s="285" t="str">
        <f>Nut_StatusTool!K287</f>
        <v/>
      </c>
      <c r="W293" s="44" t="str">
        <f>Nut_StatusTool!L287</f>
        <v/>
      </c>
      <c r="X293" s="44" t="str">
        <f>Nut_StatusTool!M287</f>
        <v/>
      </c>
      <c r="Y293" s="44" t="str">
        <f>Nut_StatusTool!N287</f>
        <v/>
      </c>
    </row>
    <row r="294" spans="1:25">
      <c r="A294" s="182" t="str">
        <f t="array" ref="A294">IF(ROWS(A$13:A294)&gt;$S$5,"",INDEX(Q$13:Q$512,SMALL(IF(($W$13:$W$512=$W$6)+(($W$13:$W$512=$W$7)+(($W$13:$W$512=$W$8)+(($X$13:$X$512=$X$6)+(($X$13:$X$512=$X$7)+(($Y$13:$Y$512=$Y$6)+(($Y$13:$Y$512=$Y$7)+(($Y$13:$Y$512=$Z$6)+(($Y$13:$Y$512=$Z$7))))))))),ROW($A$13:$A$512)-ROW($A$13)+1),ROWS(A$13:A294))))</f>
        <v/>
      </c>
      <c r="B294" s="290" t="str">
        <f t="array" ref="B294">IF(ROWS(B$13:B294)&gt;$S$5,"",INDEX(R$13:R$512,SMALL(IF(($W$13:$W$512=$W$6)+(($W$13:$W$512=$W$7)+(($W$13:$W$512=$W$8)+(($X$13:$X$512=$X$6)+(($X$13:$X$512=$X$7)+(($Y$13:$Y$512=$Y$6)+(($Y$13:$Y$512=$Y$7)+(($Y$13:$Y$512=$Z$6)+(($Y$13:$Y$512=$Z$7))))))))),ROW($A$13:$A$512)-ROW($A$13)+1),ROWS(B$13:B294))))</f>
        <v/>
      </c>
      <c r="C294" s="290" t="str">
        <f t="array" ref="C294">IF(ROWS(C$13:C294)&gt;$S$5,"",INDEX(S$13:S$512,SMALL(IF(($W$13:$W$512=$W$6)+(($W$13:$W$512=$W$7)+(($W$13:$W$512=$W$8)+(($X$13:$X$512=$X$6)+(($X$13:$X$512=$X$7)+(($Y$13:$Y$512=$Y$6)+(($Y$13:$Y$512=$Y$7)+(($Y$13:$Y$512=$Z$6)+(($Y$13:$Y$512=$Z$7))))))))),ROW($A$13:$A$512)-ROW($A$13)+1),ROWS(C$13:C294))))</f>
        <v/>
      </c>
      <c r="D294" s="316" t="str">
        <f t="array" ref="D294">IF(ROWS(D$13:D294)&gt;$S$5,"",INDEX(T$13:T$512,SMALL(IF(($W$13:$W$512=$W$6)+(($W$13:$W$512=$W$7)+(($W$13:$W$512=$W$8)+(($X$13:$X$512=$X$6)+(($X$13:$X$512=$X$7)+(($Y$13:$Y$512=$Y$6)+(($Y$13:$Y$512=$Y$7)+(($Y$13:$Y$512=$Z$6)+(($Y$13:$Y$512=$Z$7))))))))),ROW($A$13:$A$512)-ROW($A$13)+1),ROWS(D$13:D294))))</f>
        <v/>
      </c>
      <c r="E294" s="182" t="str">
        <f t="array" ref="E294">IF(ROWS(E$13:E294)&gt;$S$5,"",INDEX(U$13:U$512,SMALL(IF(($W$13:$W$512=$W$6)+(($W$13:$W$512=$W$7)+(($W$13:$W$512=$W$8)+(($X$13:$X$512=$X$6)+(($X$13:$X$512=$X$7)+(($Y$13:$Y$512=$Y$6)+(($Y$13:$Y$512=$Y$7)+(($Y$13:$Y$512=$Z$6)+(($Y$13:$Y$512=$Z$7))))))))),ROW($A$13:$A$512)-ROW($A$13)+1),ROWS(E$13:E294))))</f>
        <v/>
      </c>
      <c r="F294" s="182" t="str">
        <f t="array" ref="F294">IF(ROWS(F$13:F294)&gt;$S$5,"",INDEX(V$13:V$512,SMALL(IF(($W$13:$W$512=$W$6)+(($W$13:$W$512=$W$7)+(($W$13:$W$512=$W$8)+(($X$13:$X$512=$X$6)+(($X$13:$X$512=$X$7)+(($Y$13:$Y$512=$Y$6)+(($Y$13:$Y$512=$Y$7)+(($Y$13:$Y$512=$Z$6)+(($Y$13:$Y$512=$Z$7))))))))),ROW($A$13:$A$512)-ROW($A$13)+1),ROWS(F$13:F294))))</f>
        <v/>
      </c>
      <c r="G294" s="351" t="str">
        <f t="array" ref="G294">IF(ROWS(G$13:G294)&gt;$S$5,"",INDEX(W$13:W$512,SMALL(IF(($W$13:$W$512=$W$6)+(($W$13:$W$512=$W$7)+(($W$13:$W$512=$W$8)+(($X$13:$X$512=$X$6)+(($X$13:$X$512=$X$7)+(($Y$13:$Y$512=$Y$6)+(($Y$13:$Y$512=$Y$7)+(($Y$13:$Y$512=$Z$6)+(($Y$13:$Y$512=$Z$7))))))))),ROW($A$13:$A$512)-ROW($A$13)+1),ROWS(G$13:G294))))</f>
        <v/>
      </c>
      <c r="H294" s="351" t="str">
        <f t="array" ref="H294">IF(ROWS(H$13:H294)&gt;$S$5,"",INDEX(X$13:X$512,SMALL(IF(($W$13:$W$512=$W$6)+(($W$13:$W$512=$W$7)+(($W$13:$W$512=$W$8)+(($X$13:$X$512=$X$6)+(($X$13:$X$512=$X$7)+(($Y$13:$Y$512=$Y$6)+(($Y$13:$Y$512=$Y$7)+(($Y$13:$Y$512=$Z$6)+(($Y$13:$Y$512=$Z$7))))))))),ROW($A$13:$A$512)-ROW($A$13)+1),ROWS(H$13:H294))))</f>
        <v/>
      </c>
      <c r="I294" s="351" t="str">
        <f t="array" ref="I294">IF(ROWS(I$13:I294)&gt;$S$5,"",INDEX(Y$13:Y$512,SMALL(IF(($W$13:$W$512=$W$6)+(($W$13:$W$512=$W$7)+(($W$13:$W$512=$W$8)+(($X$13:$X$512=$X$6)+(($X$13:$X$512=$X$7)+(($Y$13:$Y$512=$Y$6)+(($Y$13:$Y$512=$Y$7)+(($Y$13:$Y$512=$Z$6)+(($Y$13:$Y$512=$Z$7))))))))),ROW($A$13:$A$512)-ROW($A$13)+1),ROWS(I$13:I294))))</f>
        <v/>
      </c>
      <c r="J294" s="136"/>
      <c r="Q294" s="44">
        <f>Nut_StatusTool!A288</f>
        <v>282</v>
      </c>
      <c r="R294" s="44">
        <f>Nut_StatusTool!B288</f>
        <v>0</v>
      </c>
      <c r="S294" s="44">
        <f>Nut_StatusTool!C288</f>
        <v>0</v>
      </c>
      <c r="T294" s="44">
        <f>Nut_StatusTool!D288</f>
        <v>0</v>
      </c>
      <c r="U294" s="44">
        <f>Nut_StatusTool!F288</f>
        <v>0</v>
      </c>
      <c r="V294" s="285" t="str">
        <f>Nut_StatusTool!K288</f>
        <v/>
      </c>
      <c r="W294" s="44" t="str">
        <f>Nut_StatusTool!L288</f>
        <v/>
      </c>
      <c r="X294" s="44" t="str">
        <f>Nut_StatusTool!M288</f>
        <v/>
      </c>
      <c r="Y294" s="44" t="str">
        <f>Nut_StatusTool!N288</f>
        <v/>
      </c>
    </row>
    <row r="295" spans="1:25">
      <c r="A295" s="182" t="str">
        <f t="array" ref="A295">IF(ROWS(A$13:A295)&gt;$S$5,"",INDEX(Q$13:Q$512,SMALL(IF(($W$13:$W$512=$W$6)+(($W$13:$W$512=$W$7)+(($W$13:$W$512=$W$8)+(($X$13:$X$512=$X$6)+(($X$13:$X$512=$X$7)+(($Y$13:$Y$512=$Y$6)+(($Y$13:$Y$512=$Y$7)+(($Y$13:$Y$512=$Z$6)+(($Y$13:$Y$512=$Z$7))))))))),ROW($A$13:$A$512)-ROW($A$13)+1),ROWS(A$13:A295))))</f>
        <v/>
      </c>
      <c r="B295" s="290" t="str">
        <f t="array" ref="B295">IF(ROWS(B$13:B295)&gt;$S$5,"",INDEX(R$13:R$512,SMALL(IF(($W$13:$W$512=$W$6)+(($W$13:$W$512=$W$7)+(($W$13:$W$512=$W$8)+(($X$13:$X$512=$X$6)+(($X$13:$X$512=$X$7)+(($Y$13:$Y$512=$Y$6)+(($Y$13:$Y$512=$Y$7)+(($Y$13:$Y$512=$Z$6)+(($Y$13:$Y$512=$Z$7))))))))),ROW($A$13:$A$512)-ROW($A$13)+1),ROWS(B$13:B295))))</f>
        <v/>
      </c>
      <c r="C295" s="290" t="str">
        <f t="array" ref="C295">IF(ROWS(C$13:C295)&gt;$S$5,"",INDEX(S$13:S$512,SMALL(IF(($W$13:$W$512=$W$6)+(($W$13:$W$512=$W$7)+(($W$13:$W$512=$W$8)+(($X$13:$X$512=$X$6)+(($X$13:$X$512=$X$7)+(($Y$13:$Y$512=$Y$6)+(($Y$13:$Y$512=$Y$7)+(($Y$13:$Y$512=$Z$6)+(($Y$13:$Y$512=$Z$7))))))))),ROW($A$13:$A$512)-ROW($A$13)+1),ROWS(C$13:C295))))</f>
        <v/>
      </c>
      <c r="D295" s="316" t="str">
        <f t="array" ref="D295">IF(ROWS(D$13:D295)&gt;$S$5,"",INDEX(T$13:T$512,SMALL(IF(($W$13:$W$512=$W$6)+(($W$13:$W$512=$W$7)+(($W$13:$W$512=$W$8)+(($X$13:$X$512=$X$6)+(($X$13:$X$512=$X$7)+(($Y$13:$Y$512=$Y$6)+(($Y$13:$Y$512=$Y$7)+(($Y$13:$Y$512=$Z$6)+(($Y$13:$Y$512=$Z$7))))))))),ROW($A$13:$A$512)-ROW($A$13)+1),ROWS(D$13:D295))))</f>
        <v/>
      </c>
      <c r="E295" s="182" t="str">
        <f t="array" ref="E295">IF(ROWS(E$13:E295)&gt;$S$5,"",INDEX(U$13:U$512,SMALL(IF(($W$13:$W$512=$W$6)+(($W$13:$W$512=$W$7)+(($W$13:$W$512=$W$8)+(($X$13:$X$512=$X$6)+(($X$13:$X$512=$X$7)+(($Y$13:$Y$512=$Y$6)+(($Y$13:$Y$512=$Y$7)+(($Y$13:$Y$512=$Z$6)+(($Y$13:$Y$512=$Z$7))))))))),ROW($A$13:$A$512)-ROW($A$13)+1),ROWS(E$13:E295))))</f>
        <v/>
      </c>
      <c r="F295" s="182" t="str">
        <f t="array" ref="F295">IF(ROWS(F$13:F295)&gt;$S$5,"",INDEX(V$13:V$512,SMALL(IF(($W$13:$W$512=$W$6)+(($W$13:$W$512=$W$7)+(($W$13:$W$512=$W$8)+(($X$13:$X$512=$X$6)+(($X$13:$X$512=$X$7)+(($Y$13:$Y$512=$Y$6)+(($Y$13:$Y$512=$Y$7)+(($Y$13:$Y$512=$Z$6)+(($Y$13:$Y$512=$Z$7))))))))),ROW($A$13:$A$512)-ROW($A$13)+1),ROWS(F$13:F295))))</f>
        <v/>
      </c>
      <c r="G295" s="351" t="str">
        <f t="array" ref="G295">IF(ROWS(G$13:G295)&gt;$S$5,"",INDEX(W$13:W$512,SMALL(IF(($W$13:$W$512=$W$6)+(($W$13:$W$512=$W$7)+(($W$13:$W$512=$W$8)+(($X$13:$X$512=$X$6)+(($X$13:$X$512=$X$7)+(($Y$13:$Y$512=$Y$6)+(($Y$13:$Y$512=$Y$7)+(($Y$13:$Y$512=$Z$6)+(($Y$13:$Y$512=$Z$7))))))))),ROW($A$13:$A$512)-ROW($A$13)+1),ROWS(G$13:G295))))</f>
        <v/>
      </c>
      <c r="H295" s="351" t="str">
        <f t="array" ref="H295">IF(ROWS(H$13:H295)&gt;$S$5,"",INDEX(X$13:X$512,SMALL(IF(($W$13:$W$512=$W$6)+(($W$13:$W$512=$W$7)+(($W$13:$W$512=$W$8)+(($X$13:$X$512=$X$6)+(($X$13:$X$512=$X$7)+(($Y$13:$Y$512=$Y$6)+(($Y$13:$Y$512=$Y$7)+(($Y$13:$Y$512=$Z$6)+(($Y$13:$Y$512=$Z$7))))))))),ROW($A$13:$A$512)-ROW($A$13)+1),ROWS(H$13:H295))))</f>
        <v/>
      </c>
      <c r="I295" s="351" t="str">
        <f t="array" ref="I295">IF(ROWS(I$13:I295)&gt;$S$5,"",INDEX(Y$13:Y$512,SMALL(IF(($W$13:$W$512=$W$6)+(($W$13:$W$512=$W$7)+(($W$13:$W$512=$W$8)+(($X$13:$X$512=$X$6)+(($X$13:$X$512=$X$7)+(($Y$13:$Y$512=$Y$6)+(($Y$13:$Y$512=$Y$7)+(($Y$13:$Y$512=$Z$6)+(($Y$13:$Y$512=$Z$7))))))))),ROW($A$13:$A$512)-ROW($A$13)+1),ROWS(I$13:I295))))</f>
        <v/>
      </c>
      <c r="J295" s="136"/>
      <c r="Q295" s="44">
        <f>Nut_StatusTool!A289</f>
        <v>283</v>
      </c>
      <c r="R295" s="44">
        <f>Nut_StatusTool!B289</f>
        <v>0</v>
      </c>
      <c r="S295" s="44">
        <f>Nut_StatusTool!C289</f>
        <v>0</v>
      </c>
      <c r="T295" s="44">
        <f>Nut_StatusTool!D289</f>
        <v>0</v>
      </c>
      <c r="U295" s="44">
        <f>Nut_StatusTool!F289</f>
        <v>0</v>
      </c>
      <c r="V295" s="285" t="str">
        <f>Nut_StatusTool!K289</f>
        <v/>
      </c>
      <c r="W295" s="44" t="str">
        <f>Nut_StatusTool!L289</f>
        <v/>
      </c>
      <c r="X295" s="44" t="str">
        <f>Nut_StatusTool!M289</f>
        <v/>
      </c>
      <c r="Y295" s="44" t="str">
        <f>Nut_StatusTool!N289</f>
        <v/>
      </c>
    </row>
    <row r="296" spans="1:25">
      <c r="A296" s="182" t="str">
        <f t="array" ref="A296">IF(ROWS(A$13:A296)&gt;$S$5,"",INDEX(Q$13:Q$512,SMALL(IF(($W$13:$W$512=$W$6)+(($W$13:$W$512=$W$7)+(($W$13:$W$512=$W$8)+(($X$13:$X$512=$X$6)+(($X$13:$X$512=$X$7)+(($Y$13:$Y$512=$Y$6)+(($Y$13:$Y$512=$Y$7)+(($Y$13:$Y$512=$Z$6)+(($Y$13:$Y$512=$Z$7))))))))),ROW($A$13:$A$512)-ROW($A$13)+1),ROWS(A$13:A296))))</f>
        <v/>
      </c>
      <c r="B296" s="290" t="str">
        <f t="array" ref="B296">IF(ROWS(B$13:B296)&gt;$S$5,"",INDEX(R$13:R$512,SMALL(IF(($W$13:$W$512=$W$6)+(($W$13:$W$512=$W$7)+(($W$13:$W$512=$W$8)+(($X$13:$X$512=$X$6)+(($X$13:$X$512=$X$7)+(($Y$13:$Y$512=$Y$6)+(($Y$13:$Y$512=$Y$7)+(($Y$13:$Y$512=$Z$6)+(($Y$13:$Y$512=$Z$7))))))))),ROW($A$13:$A$512)-ROW($A$13)+1),ROWS(B$13:B296))))</f>
        <v/>
      </c>
      <c r="C296" s="290" t="str">
        <f t="array" ref="C296">IF(ROWS(C$13:C296)&gt;$S$5,"",INDEX(S$13:S$512,SMALL(IF(($W$13:$W$512=$W$6)+(($W$13:$W$512=$W$7)+(($W$13:$W$512=$W$8)+(($X$13:$X$512=$X$6)+(($X$13:$X$512=$X$7)+(($Y$13:$Y$512=$Y$6)+(($Y$13:$Y$512=$Y$7)+(($Y$13:$Y$512=$Z$6)+(($Y$13:$Y$512=$Z$7))))))))),ROW($A$13:$A$512)-ROW($A$13)+1),ROWS(C$13:C296))))</f>
        <v/>
      </c>
      <c r="D296" s="316" t="str">
        <f t="array" ref="D296">IF(ROWS(D$13:D296)&gt;$S$5,"",INDEX(T$13:T$512,SMALL(IF(($W$13:$W$512=$W$6)+(($W$13:$W$512=$W$7)+(($W$13:$W$512=$W$8)+(($X$13:$X$512=$X$6)+(($X$13:$X$512=$X$7)+(($Y$13:$Y$512=$Y$6)+(($Y$13:$Y$512=$Y$7)+(($Y$13:$Y$512=$Z$6)+(($Y$13:$Y$512=$Z$7))))))))),ROW($A$13:$A$512)-ROW($A$13)+1),ROWS(D$13:D296))))</f>
        <v/>
      </c>
      <c r="E296" s="182" t="str">
        <f t="array" ref="E296">IF(ROWS(E$13:E296)&gt;$S$5,"",INDEX(U$13:U$512,SMALL(IF(($W$13:$W$512=$W$6)+(($W$13:$W$512=$W$7)+(($W$13:$W$512=$W$8)+(($X$13:$X$512=$X$6)+(($X$13:$X$512=$X$7)+(($Y$13:$Y$512=$Y$6)+(($Y$13:$Y$512=$Y$7)+(($Y$13:$Y$512=$Z$6)+(($Y$13:$Y$512=$Z$7))))))))),ROW($A$13:$A$512)-ROW($A$13)+1),ROWS(E$13:E296))))</f>
        <v/>
      </c>
      <c r="F296" s="182" t="str">
        <f t="array" ref="F296">IF(ROWS(F$13:F296)&gt;$S$5,"",INDEX(V$13:V$512,SMALL(IF(($W$13:$W$512=$W$6)+(($W$13:$W$512=$W$7)+(($W$13:$W$512=$W$8)+(($X$13:$X$512=$X$6)+(($X$13:$X$512=$X$7)+(($Y$13:$Y$512=$Y$6)+(($Y$13:$Y$512=$Y$7)+(($Y$13:$Y$512=$Z$6)+(($Y$13:$Y$512=$Z$7))))))))),ROW($A$13:$A$512)-ROW($A$13)+1),ROWS(F$13:F296))))</f>
        <v/>
      </c>
      <c r="G296" s="351" t="str">
        <f t="array" ref="G296">IF(ROWS(G$13:G296)&gt;$S$5,"",INDEX(W$13:W$512,SMALL(IF(($W$13:$W$512=$W$6)+(($W$13:$W$512=$W$7)+(($W$13:$W$512=$W$8)+(($X$13:$X$512=$X$6)+(($X$13:$X$512=$X$7)+(($Y$13:$Y$512=$Y$6)+(($Y$13:$Y$512=$Y$7)+(($Y$13:$Y$512=$Z$6)+(($Y$13:$Y$512=$Z$7))))))))),ROW($A$13:$A$512)-ROW($A$13)+1),ROWS(G$13:G296))))</f>
        <v/>
      </c>
      <c r="H296" s="351" t="str">
        <f t="array" ref="H296">IF(ROWS(H$13:H296)&gt;$S$5,"",INDEX(X$13:X$512,SMALL(IF(($W$13:$W$512=$W$6)+(($W$13:$W$512=$W$7)+(($W$13:$W$512=$W$8)+(($X$13:$X$512=$X$6)+(($X$13:$X$512=$X$7)+(($Y$13:$Y$512=$Y$6)+(($Y$13:$Y$512=$Y$7)+(($Y$13:$Y$512=$Z$6)+(($Y$13:$Y$512=$Z$7))))))))),ROW($A$13:$A$512)-ROW($A$13)+1),ROWS(H$13:H296))))</f>
        <v/>
      </c>
      <c r="I296" s="351" t="str">
        <f t="array" ref="I296">IF(ROWS(I$13:I296)&gt;$S$5,"",INDEX(Y$13:Y$512,SMALL(IF(($W$13:$W$512=$W$6)+(($W$13:$W$512=$W$7)+(($W$13:$W$512=$W$8)+(($X$13:$X$512=$X$6)+(($X$13:$X$512=$X$7)+(($Y$13:$Y$512=$Y$6)+(($Y$13:$Y$512=$Y$7)+(($Y$13:$Y$512=$Z$6)+(($Y$13:$Y$512=$Z$7))))))))),ROW($A$13:$A$512)-ROW($A$13)+1),ROWS(I$13:I296))))</f>
        <v/>
      </c>
      <c r="J296" s="136"/>
      <c r="Q296" s="44">
        <f>Nut_StatusTool!A290</f>
        <v>284</v>
      </c>
      <c r="R296" s="44">
        <f>Nut_StatusTool!B290</f>
        <v>0</v>
      </c>
      <c r="S296" s="44">
        <f>Nut_StatusTool!C290</f>
        <v>0</v>
      </c>
      <c r="T296" s="44">
        <f>Nut_StatusTool!D290</f>
        <v>0</v>
      </c>
      <c r="U296" s="44">
        <f>Nut_StatusTool!F290</f>
        <v>0</v>
      </c>
      <c r="V296" s="285" t="str">
        <f>Nut_StatusTool!K290</f>
        <v/>
      </c>
      <c r="W296" s="44" t="str">
        <f>Nut_StatusTool!L290</f>
        <v/>
      </c>
      <c r="X296" s="44" t="str">
        <f>Nut_StatusTool!M290</f>
        <v/>
      </c>
      <c r="Y296" s="44" t="str">
        <f>Nut_StatusTool!N290</f>
        <v/>
      </c>
    </row>
    <row r="297" spans="1:25">
      <c r="A297" s="182" t="str">
        <f t="array" ref="A297">IF(ROWS(A$13:A297)&gt;$S$5,"",INDEX(Q$13:Q$512,SMALL(IF(($W$13:$W$512=$W$6)+(($W$13:$W$512=$W$7)+(($W$13:$W$512=$W$8)+(($X$13:$X$512=$X$6)+(($X$13:$X$512=$X$7)+(($Y$13:$Y$512=$Y$6)+(($Y$13:$Y$512=$Y$7)+(($Y$13:$Y$512=$Z$6)+(($Y$13:$Y$512=$Z$7))))))))),ROW($A$13:$A$512)-ROW($A$13)+1),ROWS(A$13:A297))))</f>
        <v/>
      </c>
      <c r="B297" s="290" t="str">
        <f t="array" ref="B297">IF(ROWS(B$13:B297)&gt;$S$5,"",INDEX(R$13:R$512,SMALL(IF(($W$13:$W$512=$W$6)+(($W$13:$W$512=$W$7)+(($W$13:$W$512=$W$8)+(($X$13:$X$512=$X$6)+(($X$13:$X$512=$X$7)+(($Y$13:$Y$512=$Y$6)+(($Y$13:$Y$512=$Y$7)+(($Y$13:$Y$512=$Z$6)+(($Y$13:$Y$512=$Z$7))))))))),ROW($A$13:$A$512)-ROW($A$13)+1),ROWS(B$13:B297))))</f>
        <v/>
      </c>
      <c r="C297" s="290" t="str">
        <f t="array" ref="C297">IF(ROWS(C$13:C297)&gt;$S$5,"",INDEX(S$13:S$512,SMALL(IF(($W$13:$W$512=$W$6)+(($W$13:$W$512=$W$7)+(($W$13:$W$512=$W$8)+(($X$13:$X$512=$X$6)+(($X$13:$X$512=$X$7)+(($Y$13:$Y$512=$Y$6)+(($Y$13:$Y$512=$Y$7)+(($Y$13:$Y$512=$Z$6)+(($Y$13:$Y$512=$Z$7))))))))),ROW($A$13:$A$512)-ROW($A$13)+1),ROWS(C$13:C297))))</f>
        <v/>
      </c>
      <c r="D297" s="316" t="str">
        <f t="array" ref="D297">IF(ROWS(D$13:D297)&gt;$S$5,"",INDEX(T$13:T$512,SMALL(IF(($W$13:$W$512=$W$6)+(($W$13:$W$512=$W$7)+(($W$13:$W$512=$W$8)+(($X$13:$X$512=$X$6)+(($X$13:$X$512=$X$7)+(($Y$13:$Y$512=$Y$6)+(($Y$13:$Y$512=$Y$7)+(($Y$13:$Y$512=$Z$6)+(($Y$13:$Y$512=$Z$7))))))))),ROW($A$13:$A$512)-ROW($A$13)+1),ROWS(D$13:D297))))</f>
        <v/>
      </c>
      <c r="E297" s="182" t="str">
        <f t="array" ref="E297">IF(ROWS(E$13:E297)&gt;$S$5,"",INDEX(U$13:U$512,SMALL(IF(($W$13:$W$512=$W$6)+(($W$13:$W$512=$W$7)+(($W$13:$W$512=$W$8)+(($X$13:$X$512=$X$6)+(($X$13:$X$512=$X$7)+(($Y$13:$Y$512=$Y$6)+(($Y$13:$Y$512=$Y$7)+(($Y$13:$Y$512=$Z$6)+(($Y$13:$Y$512=$Z$7))))))))),ROW($A$13:$A$512)-ROW($A$13)+1),ROWS(E$13:E297))))</f>
        <v/>
      </c>
      <c r="F297" s="182" t="str">
        <f t="array" ref="F297">IF(ROWS(F$13:F297)&gt;$S$5,"",INDEX(V$13:V$512,SMALL(IF(($W$13:$W$512=$W$6)+(($W$13:$W$512=$W$7)+(($W$13:$W$512=$W$8)+(($X$13:$X$512=$X$6)+(($X$13:$X$512=$X$7)+(($Y$13:$Y$512=$Y$6)+(($Y$13:$Y$512=$Y$7)+(($Y$13:$Y$512=$Z$6)+(($Y$13:$Y$512=$Z$7))))))))),ROW($A$13:$A$512)-ROW($A$13)+1),ROWS(F$13:F297))))</f>
        <v/>
      </c>
      <c r="G297" s="351" t="str">
        <f t="array" ref="G297">IF(ROWS(G$13:G297)&gt;$S$5,"",INDEX(W$13:W$512,SMALL(IF(($W$13:$W$512=$W$6)+(($W$13:$W$512=$W$7)+(($W$13:$W$512=$W$8)+(($X$13:$X$512=$X$6)+(($X$13:$X$512=$X$7)+(($Y$13:$Y$512=$Y$6)+(($Y$13:$Y$512=$Y$7)+(($Y$13:$Y$512=$Z$6)+(($Y$13:$Y$512=$Z$7))))))))),ROW($A$13:$A$512)-ROW($A$13)+1),ROWS(G$13:G297))))</f>
        <v/>
      </c>
      <c r="H297" s="351" t="str">
        <f t="array" ref="H297">IF(ROWS(H$13:H297)&gt;$S$5,"",INDEX(X$13:X$512,SMALL(IF(($W$13:$W$512=$W$6)+(($W$13:$W$512=$W$7)+(($W$13:$W$512=$W$8)+(($X$13:$X$512=$X$6)+(($X$13:$X$512=$X$7)+(($Y$13:$Y$512=$Y$6)+(($Y$13:$Y$512=$Y$7)+(($Y$13:$Y$512=$Z$6)+(($Y$13:$Y$512=$Z$7))))))))),ROW($A$13:$A$512)-ROW($A$13)+1),ROWS(H$13:H297))))</f>
        <v/>
      </c>
      <c r="I297" s="351" t="str">
        <f t="array" ref="I297">IF(ROWS(I$13:I297)&gt;$S$5,"",INDEX(Y$13:Y$512,SMALL(IF(($W$13:$W$512=$W$6)+(($W$13:$W$512=$W$7)+(($W$13:$W$512=$W$8)+(($X$13:$X$512=$X$6)+(($X$13:$X$512=$X$7)+(($Y$13:$Y$512=$Y$6)+(($Y$13:$Y$512=$Y$7)+(($Y$13:$Y$512=$Z$6)+(($Y$13:$Y$512=$Z$7))))))))),ROW($A$13:$A$512)-ROW($A$13)+1),ROWS(I$13:I297))))</f>
        <v/>
      </c>
      <c r="J297" s="136"/>
      <c r="Q297" s="44">
        <f>Nut_StatusTool!A291</f>
        <v>285</v>
      </c>
      <c r="R297" s="44">
        <f>Nut_StatusTool!B291</f>
        <v>0</v>
      </c>
      <c r="S297" s="44">
        <f>Nut_StatusTool!C291</f>
        <v>0</v>
      </c>
      <c r="T297" s="44">
        <f>Nut_StatusTool!D291</f>
        <v>0</v>
      </c>
      <c r="U297" s="44">
        <f>Nut_StatusTool!F291</f>
        <v>0</v>
      </c>
      <c r="V297" s="285" t="str">
        <f>Nut_StatusTool!K291</f>
        <v/>
      </c>
      <c r="W297" s="44" t="str">
        <f>Nut_StatusTool!L291</f>
        <v/>
      </c>
      <c r="X297" s="44" t="str">
        <f>Nut_StatusTool!M291</f>
        <v/>
      </c>
      <c r="Y297" s="44" t="str">
        <f>Nut_StatusTool!N291</f>
        <v/>
      </c>
    </row>
    <row r="298" spans="1:25">
      <c r="A298" s="182" t="str">
        <f t="array" ref="A298">IF(ROWS(A$13:A298)&gt;$S$5,"",INDEX(Q$13:Q$512,SMALL(IF(($W$13:$W$512=$W$6)+(($W$13:$W$512=$W$7)+(($W$13:$W$512=$W$8)+(($X$13:$X$512=$X$6)+(($X$13:$X$512=$X$7)+(($Y$13:$Y$512=$Y$6)+(($Y$13:$Y$512=$Y$7)+(($Y$13:$Y$512=$Z$6)+(($Y$13:$Y$512=$Z$7))))))))),ROW($A$13:$A$512)-ROW($A$13)+1),ROWS(A$13:A298))))</f>
        <v/>
      </c>
      <c r="B298" s="290" t="str">
        <f t="array" ref="B298">IF(ROWS(B$13:B298)&gt;$S$5,"",INDEX(R$13:R$512,SMALL(IF(($W$13:$W$512=$W$6)+(($W$13:$W$512=$W$7)+(($W$13:$W$512=$W$8)+(($X$13:$X$512=$X$6)+(($X$13:$X$512=$X$7)+(($Y$13:$Y$512=$Y$6)+(($Y$13:$Y$512=$Y$7)+(($Y$13:$Y$512=$Z$6)+(($Y$13:$Y$512=$Z$7))))))))),ROW($A$13:$A$512)-ROW($A$13)+1),ROWS(B$13:B298))))</f>
        <v/>
      </c>
      <c r="C298" s="290" t="str">
        <f t="array" ref="C298">IF(ROWS(C$13:C298)&gt;$S$5,"",INDEX(S$13:S$512,SMALL(IF(($W$13:$W$512=$W$6)+(($W$13:$W$512=$W$7)+(($W$13:$W$512=$W$8)+(($X$13:$X$512=$X$6)+(($X$13:$X$512=$X$7)+(($Y$13:$Y$512=$Y$6)+(($Y$13:$Y$512=$Y$7)+(($Y$13:$Y$512=$Z$6)+(($Y$13:$Y$512=$Z$7))))))))),ROW($A$13:$A$512)-ROW($A$13)+1),ROWS(C$13:C298))))</f>
        <v/>
      </c>
      <c r="D298" s="316" t="str">
        <f t="array" ref="D298">IF(ROWS(D$13:D298)&gt;$S$5,"",INDEX(T$13:T$512,SMALL(IF(($W$13:$W$512=$W$6)+(($W$13:$W$512=$W$7)+(($W$13:$W$512=$W$8)+(($X$13:$X$512=$X$6)+(($X$13:$X$512=$X$7)+(($Y$13:$Y$512=$Y$6)+(($Y$13:$Y$512=$Y$7)+(($Y$13:$Y$512=$Z$6)+(($Y$13:$Y$512=$Z$7))))))))),ROW($A$13:$A$512)-ROW($A$13)+1),ROWS(D$13:D298))))</f>
        <v/>
      </c>
      <c r="E298" s="182" t="str">
        <f t="array" ref="E298">IF(ROWS(E$13:E298)&gt;$S$5,"",INDEX(U$13:U$512,SMALL(IF(($W$13:$W$512=$W$6)+(($W$13:$W$512=$W$7)+(($W$13:$W$512=$W$8)+(($X$13:$X$512=$X$6)+(($X$13:$X$512=$X$7)+(($Y$13:$Y$512=$Y$6)+(($Y$13:$Y$512=$Y$7)+(($Y$13:$Y$512=$Z$6)+(($Y$13:$Y$512=$Z$7))))))))),ROW($A$13:$A$512)-ROW($A$13)+1),ROWS(E$13:E298))))</f>
        <v/>
      </c>
      <c r="F298" s="182" t="str">
        <f t="array" ref="F298">IF(ROWS(F$13:F298)&gt;$S$5,"",INDEX(V$13:V$512,SMALL(IF(($W$13:$W$512=$W$6)+(($W$13:$W$512=$W$7)+(($W$13:$W$512=$W$8)+(($X$13:$X$512=$X$6)+(($X$13:$X$512=$X$7)+(($Y$13:$Y$512=$Y$6)+(($Y$13:$Y$512=$Y$7)+(($Y$13:$Y$512=$Z$6)+(($Y$13:$Y$512=$Z$7))))))))),ROW($A$13:$A$512)-ROW($A$13)+1),ROWS(F$13:F298))))</f>
        <v/>
      </c>
      <c r="G298" s="351" t="str">
        <f t="array" ref="G298">IF(ROWS(G$13:G298)&gt;$S$5,"",INDEX(W$13:W$512,SMALL(IF(($W$13:$W$512=$W$6)+(($W$13:$W$512=$W$7)+(($W$13:$W$512=$W$8)+(($X$13:$X$512=$X$6)+(($X$13:$X$512=$X$7)+(($Y$13:$Y$512=$Y$6)+(($Y$13:$Y$512=$Y$7)+(($Y$13:$Y$512=$Z$6)+(($Y$13:$Y$512=$Z$7))))))))),ROW($A$13:$A$512)-ROW($A$13)+1),ROWS(G$13:G298))))</f>
        <v/>
      </c>
      <c r="H298" s="351" t="str">
        <f t="array" ref="H298">IF(ROWS(H$13:H298)&gt;$S$5,"",INDEX(X$13:X$512,SMALL(IF(($W$13:$W$512=$W$6)+(($W$13:$W$512=$W$7)+(($W$13:$W$512=$W$8)+(($X$13:$X$512=$X$6)+(($X$13:$X$512=$X$7)+(($Y$13:$Y$512=$Y$6)+(($Y$13:$Y$512=$Y$7)+(($Y$13:$Y$512=$Z$6)+(($Y$13:$Y$512=$Z$7))))))))),ROW($A$13:$A$512)-ROW($A$13)+1),ROWS(H$13:H298))))</f>
        <v/>
      </c>
      <c r="I298" s="351" t="str">
        <f t="array" ref="I298">IF(ROWS(I$13:I298)&gt;$S$5,"",INDEX(Y$13:Y$512,SMALL(IF(($W$13:$W$512=$W$6)+(($W$13:$W$512=$W$7)+(($W$13:$W$512=$W$8)+(($X$13:$X$512=$X$6)+(($X$13:$X$512=$X$7)+(($Y$13:$Y$512=$Y$6)+(($Y$13:$Y$512=$Y$7)+(($Y$13:$Y$512=$Z$6)+(($Y$13:$Y$512=$Z$7))))))))),ROW($A$13:$A$512)-ROW($A$13)+1),ROWS(I$13:I298))))</f>
        <v/>
      </c>
      <c r="J298" s="136"/>
      <c r="Q298" s="44">
        <f>Nut_StatusTool!A292</f>
        <v>286</v>
      </c>
      <c r="R298" s="44">
        <f>Nut_StatusTool!B292</f>
        <v>0</v>
      </c>
      <c r="S298" s="44">
        <f>Nut_StatusTool!C292</f>
        <v>0</v>
      </c>
      <c r="T298" s="44">
        <f>Nut_StatusTool!D292</f>
        <v>0</v>
      </c>
      <c r="U298" s="44">
        <f>Nut_StatusTool!F292</f>
        <v>0</v>
      </c>
      <c r="V298" s="285" t="str">
        <f>Nut_StatusTool!K292</f>
        <v/>
      </c>
      <c r="W298" s="44" t="str">
        <f>Nut_StatusTool!L292</f>
        <v/>
      </c>
      <c r="X298" s="44" t="str">
        <f>Nut_StatusTool!M292</f>
        <v/>
      </c>
      <c r="Y298" s="44" t="str">
        <f>Nut_StatusTool!N292</f>
        <v/>
      </c>
    </row>
    <row r="299" spans="1:25">
      <c r="A299" s="182" t="str">
        <f t="array" ref="A299">IF(ROWS(A$13:A299)&gt;$S$5,"",INDEX(Q$13:Q$512,SMALL(IF(($W$13:$W$512=$W$6)+(($W$13:$W$512=$W$7)+(($W$13:$W$512=$W$8)+(($X$13:$X$512=$X$6)+(($X$13:$X$512=$X$7)+(($Y$13:$Y$512=$Y$6)+(($Y$13:$Y$512=$Y$7)+(($Y$13:$Y$512=$Z$6)+(($Y$13:$Y$512=$Z$7))))))))),ROW($A$13:$A$512)-ROW($A$13)+1),ROWS(A$13:A299))))</f>
        <v/>
      </c>
      <c r="B299" s="290" t="str">
        <f t="array" ref="B299">IF(ROWS(B$13:B299)&gt;$S$5,"",INDEX(R$13:R$512,SMALL(IF(($W$13:$W$512=$W$6)+(($W$13:$W$512=$W$7)+(($W$13:$W$512=$W$8)+(($X$13:$X$512=$X$6)+(($X$13:$X$512=$X$7)+(($Y$13:$Y$512=$Y$6)+(($Y$13:$Y$512=$Y$7)+(($Y$13:$Y$512=$Z$6)+(($Y$13:$Y$512=$Z$7))))))))),ROW($A$13:$A$512)-ROW($A$13)+1),ROWS(B$13:B299))))</f>
        <v/>
      </c>
      <c r="C299" s="290" t="str">
        <f t="array" ref="C299">IF(ROWS(C$13:C299)&gt;$S$5,"",INDEX(S$13:S$512,SMALL(IF(($W$13:$W$512=$W$6)+(($W$13:$W$512=$W$7)+(($W$13:$W$512=$W$8)+(($X$13:$X$512=$X$6)+(($X$13:$X$512=$X$7)+(($Y$13:$Y$512=$Y$6)+(($Y$13:$Y$512=$Y$7)+(($Y$13:$Y$512=$Z$6)+(($Y$13:$Y$512=$Z$7))))))))),ROW($A$13:$A$512)-ROW($A$13)+1),ROWS(C$13:C299))))</f>
        <v/>
      </c>
      <c r="D299" s="316" t="str">
        <f t="array" ref="D299">IF(ROWS(D$13:D299)&gt;$S$5,"",INDEX(T$13:T$512,SMALL(IF(($W$13:$W$512=$W$6)+(($W$13:$W$512=$W$7)+(($W$13:$W$512=$W$8)+(($X$13:$X$512=$X$6)+(($X$13:$X$512=$X$7)+(($Y$13:$Y$512=$Y$6)+(($Y$13:$Y$512=$Y$7)+(($Y$13:$Y$512=$Z$6)+(($Y$13:$Y$512=$Z$7))))))))),ROW($A$13:$A$512)-ROW($A$13)+1),ROWS(D$13:D299))))</f>
        <v/>
      </c>
      <c r="E299" s="182" t="str">
        <f t="array" ref="E299">IF(ROWS(E$13:E299)&gt;$S$5,"",INDEX(U$13:U$512,SMALL(IF(($W$13:$W$512=$W$6)+(($W$13:$W$512=$W$7)+(($W$13:$W$512=$W$8)+(($X$13:$X$512=$X$6)+(($X$13:$X$512=$X$7)+(($Y$13:$Y$512=$Y$6)+(($Y$13:$Y$512=$Y$7)+(($Y$13:$Y$512=$Z$6)+(($Y$13:$Y$512=$Z$7))))))))),ROW($A$13:$A$512)-ROW($A$13)+1),ROWS(E$13:E299))))</f>
        <v/>
      </c>
      <c r="F299" s="182" t="str">
        <f t="array" ref="F299">IF(ROWS(F$13:F299)&gt;$S$5,"",INDEX(V$13:V$512,SMALL(IF(($W$13:$W$512=$W$6)+(($W$13:$W$512=$W$7)+(($W$13:$W$512=$W$8)+(($X$13:$X$512=$X$6)+(($X$13:$X$512=$X$7)+(($Y$13:$Y$512=$Y$6)+(($Y$13:$Y$512=$Y$7)+(($Y$13:$Y$512=$Z$6)+(($Y$13:$Y$512=$Z$7))))))))),ROW($A$13:$A$512)-ROW($A$13)+1),ROWS(F$13:F299))))</f>
        <v/>
      </c>
      <c r="G299" s="351" t="str">
        <f t="array" ref="G299">IF(ROWS(G$13:G299)&gt;$S$5,"",INDEX(W$13:W$512,SMALL(IF(($W$13:$W$512=$W$6)+(($W$13:$W$512=$W$7)+(($W$13:$W$512=$W$8)+(($X$13:$X$512=$X$6)+(($X$13:$X$512=$X$7)+(($Y$13:$Y$512=$Y$6)+(($Y$13:$Y$512=$Y$7)+(($Y$13:$Y$512=$Z$6)+(($Y$13:$Y$512=$Z$7))))))))),ROW($A$13:$A$512)-ROW($A$13)+1),ROWS(G$13:G299))))</f>
        <v/>
      </c>
      <c r="H299" s="351" t="str">
        <f t="array" ref="H299">IF(ROWS(H$13:H299)&gt;$S$5,"",INDEX(X$13:X$512,SMALL(IF(($W$13:$W$512=$W$6)+(($W$13:$W$512=$W$7)+(($W$13:$W$512=$W$8)+(($X$13:$X$512=$X$6)+(($X$13:$X$512=$X$7)+(($Y$13:$Y$512=$Y$6)+(($Y$13:$Y$512=$Y$7)+(($Y$13:$Y$512=$Z$6)+(($Y$13:$Y$512=$Z$7))))))))),ROW($A$13:$A$512)-ROW($A$13)+1),ROWS(H$13:H299))))</f>
        <v/>
      </c>
      <c r="I299" s="351" t="str">
        <f t="array" ref="I299">IF(ROWS(I$13:I299)&gt;$S$5,"",INDEX(Y$13:Y$512,SMALL(IF(($W$13:$W$512=$W$6)+(($W$13:$W$512=$W$7)+(($W$13:$W$512=$W$8)+(($X$13:$X$512=$X$6)+(($X$13:$X$512=$X$7)+(($Y$13:$Y$512=$Y$6)+(($Y$13:$Y$512=$Y$7)+(($Y$13:$Y$512=$Z$6)+(($Y$13:$Y$512=$Z$7))))))))),ROW($A$13:$A$512)-ROW($A$13)+1),ROWS(I$13:I299))))</f>
        <v/>
      </c>
      <c r="J299" s="136"/>
      <c r="Q299" s="44">
        <f>Nut_StatusTool!A293</f>
        <v>287</v>
      </c>
      <c r="R299" s="44">
        <f>Nut_StatusTool!B293</f>
        <v>0</v>
      </c>
      <c r="S299" s="44">
        <f>Nut_StatusTool!C293</f>
        <v>0</v>
      </c>
      <c r="T299" s="44">
        <f>Nut_StatusTool!D293</f>
        <v>0</v>
      </c>
      <c r="U299" s="44">
        <f>Nut_StatusTool!F293</f>
        <v>0</v>
      </c>
      <c r="V299" s="285" t="str">
        <f>Nut_StatusTool!K293</f>
        <v/>
      </c>
      <c r="W299" s="44" t="str">
        <f>Nut_StatusTool!L293</f>
        <v/>
      </c>
      <c r="X299" s="44" t="str">
        <f>Nut_StatusTool!M293</f>
        <v/>
      </c>
      <c r="Y299" s="44" t="str">
        <f>Nut_StatusTool!N293</f>
        <v/>
      </c>
    </row>
    <row r="300" spans="1:25">
      <c r="A300" s="182" t="str">
        <f t="array" ref="A300">IF(ROWS(A$13:A300)&gt;$S$5,"",INDEX(Q$13:Q$512,SMALL(IF(($W$13:$W$512=$W$6)+(($W$13:$W$512=$W$7)+(($W$13:$W$512=$W$8)+(($X$13:$X$512=$X$6)+(($X$13:$X$512=$X$7)+(($Y$13:$Y$512=$Y$6)+(($Y$13:$Y$512=$Y$7)+(($Y$13:$Y$512=$Z$6)+(($Y$13:$Y$512=$Z$7))))))))),ROW($A$13:$A$512)-ROW($A$13)+1),ROWS(A$13:A300))))</f>
        <v/>
      </c>
      <c r="B300" s="290" t="str">
        <f t="array" ref="B300">IF(ROWS(B$13:B300)&gt;$S$5,"",INDEX(R$13:R$512,SMALL(IF(($W$13:$W$512=$W$6)+(($W$13:$W$512=$W$7)+(($W$13:$W$512=$W$8)+(($X$13:$X$512=$X$6)+(($X$13:$X$512=$X$7)+(($Y$13:$Y$512=$Y$6)+(($Y$13:$Y$512=$Y$7)+(($Y$13:$Y$512=$Z$6)+(($Y$13:$Y$512=$Z$7))))))))),ROW($A$13:$A$512)-ROW($A$13)+1),ROWS(B$13:B300))))</f>
        <v/>
      </c>
      <c r="C300" s="290" t="str">
        <f t="array" ref="C300">IF(ROWS(C$13:C300)&gt;$S$5,"",INDEX(S$13:S$512,SMALL(IF(($W$13:$W$512=$W$6)+(($W$13:$W$512=$W$7)+(($W$13:$W$512=$W$8)+(($X$13:$X$512=$X$6)+(($X$13:$X$512=$X$7)+(($Y$13:$Y$512=$Y$6)+(($Y$13:$Y$512=$Y$7)+(($Y$13:$Y$512=$Z$6)+(($Y$13:$Y$512=$Z$7))))))))),ROW($A$13:$A$512)-ROW($A$13)+1),ROWS(C$13:C300))))</f>
        <v/>
      </c>
      <c r="D300" s="316" t="str">
        <f t="array" ref="D300">IF(ROWS(D$13:D300)&gt;$S$5,"",INDEX(T$13:T$512,SMALL(IF(($W$13:$W$512=$W$6)+(($W$13:$W$512=$W$7)+(($W$13:$W$512=$W$8)+(($X$13:$X$512=$X$6)+(($X$13:$X$512=$X$7)+(($Y$13:$Y$512=$Y$6)+(($Y$13:$Y$512=$Y$7)+(($Y$13:$Y$512=$Z$6)+(($Y$13:$Y$512=$Z$7))))))))),ROW($A$13:$A$512)-ROW($A$13)+1),ROWS(D$13:D300))))</f>
        <v/>
      </c>
      <c r="E300" s="182" t="str">
        <f t="array" ref="E300">IF(ROWS(E$13:E300)&gt;$S$5,"",INDEX(U$13:U$512,SMALL(IF(($W$13:$W$512=$W$6)+(($W$13:$W$512=$W$7)+(($W$13:$W$512=$W$8)+(($X$13:$X$512=$X$6)+(($X$13:$X$512=$X$7)+(($Y$13:$Y$512=$Y$6)+(($Y$13:$Y$512=$Y$7)+(($Y$13:$Y$512=$Z$6)+(($Y$13:$Y$512=$Z$7))))))))),ROW($A$13:$A$512)-ROW($A$13)+1),ROWS(E$13:E300))))</f>
        <v/>
      </c>
      <c r="F300" s="182" t="str">
        <f t="array" ref="F300">IF(ROWS(F$13:F300)&gt;$S$5,"",INDEX(V$13:V$512,SMALL(IF(($W$13:$W$512=$W$6)+(($W$13:$W$512=$W$7)+(($W$13:$W$512=$W$8)+(($X$13:$X$512=$X$6)+(($X$13:$X$512=$X$7)+(($Y$13:$Y$512=$Y$6)+(($Y$13:$Y$512=$Y$7)+(($Y$13:$Y$512=$Z$6)+(($Y$13:$Y$512=$Z$7))))))))),ROW($A$13:$A$512)-ROW($A$13)+1),ROWS(F$13:F300))))</f>
        <v/>
      </c>
      <c r="G300" s="351" t="str">
        <f t="array" ref="G300">IF(ROWS(G$13:G300)&gt;$S$5,"",INDEX(W$13:W$512,SMALL(IF(($W$13:$W$512=$W$6)+(($W$13:$W$512=$W$7)+(($W$13:$W$512=$W$8)+(($X$13:$X$512=$X$6)+(($X$13:$X$512=$X$7)+(($Y$13:$Y$512=$Y$6)+(($Y$13:$Y$512=$Y$7)+(($Y$13:$Y$512=$Z$6)+(($Y$13:$Y$512=$Z$7))))))))),ROW($A$13:$A$512)-ROW($A$13)+1),ROWS(G$13:G300))))</f>
        <v/>
      </c>
      <c r="H300" s="351" t="str">
        <f t="array" ref="H300">IF(ROWS(H$13:H300)&gt;$S$5,"",INDEX(X$13:X$512,SMALL(IF(($W$13:$W$512=$W$6)+(($W$13:$W$512=$W$7)+(($W$13:$W$512=$W$8)+(($X$13:$X$512=$X$6)+(($X$13:$X$512=$X$7)+(($Y$13:$Y$512=$Y$6)+(($Y$13:$Y$512=$Y$7)+(($Y$13:$Y$512=$Z$6)+(($Y$13:$Y$512=$Z$7))))))))),ROW($A$13:$A$512)-ROW($A$13)+1),ROWS(H$13:H300))))</f>
        <v/>
      </c>
      <c r="I300" s="351" t="str">
        <f t="array" ref="I300">IF(ROWS(I$13:I300)&gt;$S$5,"",INDEX(Y$13:Y$512,SMALL(IF(($W$13:$W$512=$W$6)+(($W$13:$W$512=$W$7)+(($W$13:$W$512=$W$8)+(($X$13:$X$512=$X$6)+(($X$13:$X$512=$X$7)+(($Y$13:$Y$512=$Y$6)+(($Y$13:$Y$512=$Y$7)+(($Y$13:$Y$512=$Z$6)+(($Y$13:$Y$512=$Z$7))))))))),ROW($A$13:$A$512)-ROW($A$13)+1),ROWS(I$13:I300))))</f>
        <v/>
      </c>
      <c r="J300" s="136"/>
      <c r="Q300" s="44">
        <f>Nut_StatusTool!A294</f>
        <v>288</v>
      </c>
      <c r="R300" s="44">
        <f>Nut_StatusTool!B294</f>
        <v>0</v>
      </c>
      <c r="S300" s="44">
        <f>Nut_StatusTool!C294</f>
        <v>0</v>
      </c>
      <c r="T300" s="44">
        <f>Nut_StatusTool!D294</f>
        <v>0</v>
      </c>
      <c r="U300" s="44">
        <f>Nut_StatusTool!F294</f>
        <v>0</v>
      </c>
      <c r="V300" s="285" t="str">
        <f>Nut_StatusTool!K294</f>
        <v/>
      </c>
      <c r="W300" s="44" t="str">
        <f>Nut_StatusTool!L294</f>
        <v/>
      </c>
      <c r="X300" s="44" t="str">
        <f>Nut_StatusTool!M294</f>
        <v/>
      </c>
      <c r="Y300" s="44" t="str">
        <f>Nut_StatusTool!N294</f>
        <v/>
      </c>
    </row>
    <row r="301" spans="1:25">
      <c r="A301" s="182" t="str">
        <f t="array" ref="A301">IF(ROWS(A$13:A301)&gt;$S$5,"",INDEX(Q$13:Q$512,SMALL(IF(($W$13:$W$512=$W$6)+(($W$13:$W$512=$W$7)+(($W$13:$W$512=$W$8)+(($X$13:$X$512=$X$6)+(($X$13:$X$512=$X$7)+(($Y$13:$Y$512=$Y$6)+(($Y$13:$Y$512=$Y$7)+(($Y$13:$Y$512=$Z$6)+(($Y$13:$Y$512=$Z$7))))))))),ROW($A$13:$A$512)-ROW($A$13)+1),ROWS(A$13:A301))))</f>
        <v/>
      </c>
      <c r="B301" s="290" t="str">
        <f t="array" ref="B301">IF(ROWS(B$13:B301)&gt;$S$5,"",INDEX(R$13:R$512,SMALL(IF(($W$13:$W$512=$W$6)+(($W$13:$W$512=$W$7)+(($W$13:$W$512=$W$8)+(($X$13:$X$512=$X$6)+(($X$13:$X$512=$X$7)+(($Y$13:$Y$512=$Y$6)+(($Y$13:$Y$512=$Y$7)+(($Y$13:$Y$512=$Z$6)+(($Y$13:$Y$512=$Z$7))))))))),ROW($A$13:$A$512)-ROW($A$13)+1),ROWS(B$13:B301))))</f>
        <v/>
      </c>
      <c r="C301" s="290" t="str">
        <f t="array" ref="C301">IF(ROWS(C$13:C301)&gt;$S$5,"",INDEX(S$13:S$512,SMALL(IF(($W$13:$W$512=$W$6)+(($W$13:$W$512=$W$7)+(($W$13:$W$512=$W$8)+(($X$13:$X$512=$X$6)+(($X$13:$X$512=$X$7)+(($Y$13:$Y$512=$Y$6)+(($Y$13:$Y$512=$Y$7)+(($Y$13:$Y$512=$Z$6)+(($Y$13:$Y$512=$Z$7))))))))),ROW($A$13:$A$512)-ROW($A$13)+1),ROWS(C$13:C301))))</f>
        <v/>
      </c>
      <c r="D301" s="316" t="str">
        <f t="array" ref="D301">IF(ROWS(D$13:D301)&gt;$S$5,"",INDEX(T$13:T$512,SMALL(IF(($W$13:$W$512=$W$6)+(($W$13:$W$512=$W$7)+(($W$13:$W$512=$W$8)+(($X$13:$X$512=$X$6)+(($X$13:$X$512=$X$7)+(($Y$13:$Y$512=$Y$6)+(($Y$13:$Y$512=$Y$7)+(($Y$13:$Y$512=$Z$6)+(($Y$13:$Y$512=$Z$7))))))))),ROW($A$13:$A$512)-ROW($A$13)+1),ROWS(D$13:D301))))</f>
        <v/>
      </c>
      <c r="E301" s="182" t="str">
        <f t="array" ref="E301">IF(ROWS(E$13:E301)&gt;$S$5,"",INDEX(U$13:U$512,SMALL(IF(($W$13:$W$512=$W$6)+(($W$13:$W$512=$W$7)+(($W$13:$W$512=$W$8)+(($X$13:$X$512=$X$6)+(($X$13:$X$512=$X$7)+(($Y$13:$Y$512=$Y$6)+(($Y$13:$Y$512=$Y$7)+(($Y$13:$Y$512=$Z$6)+(($Y$13:$Y$512=$Z$7))))))))),ROW($A$13:$A$512)-ROW($A$13)+1),ROWS(E$13:E301))))</f>
        <v/>
      </c>
      <c r="F301" s="182" t="str">
        <f t="array" ref="F301">IF(ROWS(F$13:F301)&gt;$S$5,"",INDEX(V$13:V$512,SMALL(IF(($W$13:$W$512=$W$6)+(($W$13:$W$512=$W$7)+(($W$13:$W$512=$W$8)+(($X$13:$X$512=$X$6)+(($X$13:$X$512=$X$7)+(($Y$13:$Y$512=$Y$6)+(($Y$13:$Y$512=$Y$7)+(($Y$13:$Y$512=$Z$6)+(($Y$13:$Y$512=$Z$7))))))))),ROW($A$13:$A$512)-ROW($A$13)+1),ROWS(F$13:F301))))</f>
        <v/>
      </c>
      <c r="G301" s="351" t="str">
        <f t="array" ref="G301">IF(ROWS(G$13:G301)&gt;$S$5,"",INDEX(W$13:W$512,SMALL(IF(($W$13:$W$512=$W$6)+(($W$13:$W$512=$W$7)+(($W$13:$W$512=$W$8)+(($X$13:$X$512=$X$6)+(($X$13:$X$512=$X$7)+(($Y$13:$Y$512=$Y$6)+(($Y$13:$Y$512=$Y$7)+(($Y$13:$Y$512=$Z$6)+(($Y$13:$Y$512=$Z$7))))))))),ROW($A$13:$A$512)-ROW($A$13)+1),ROWS(G$13:G301))))</f>
        <v/>
      </c>
      <c r="H301" s="351" t="str">
        <f t="array" ref="H301">IF(ROWS(H$13:H301)&gt;$S$5,"",INDEX(X$13:X$512,SMALL(IF(($W$13:$W$512=$W$6)+(($W$13:$W$512=$W$7)+(($W$13:$W$512=$W$8)+(($X$13:$X$512=$X$6)+(($X$13:$X$512=$X$7)+(($Y$13:$Y$512=$Y$6)+(($Y$13:$Y$512=$Y$7)+(($Y$13:$Y$512=$Z$6)+(($Y$13:$Y$512=$Z$7))))))))),ROW($A$13:$A$512)-ROW($A$13)+1),ROWS(H$13:H301))))</f>
        <v/>
      </c>
      <c r="I301" s="351" t="str">
        <f t="array" ref="I301">IF(ROWS(I$13:I301)&gt;$S$5,"",INDEX(Y$13:Y$512,SMALL(IF(($W$13:$W$512=$W$6)+(($W$13:$W$512=$W$7)+(($W$13:$W$512=$W$8)+(($X$13:$X$512=$X$6)+(($X$13:$X$512=$X$7)+(($Y$13:$Y$512=$Y$6)+(($Y$13:$Y$512=$Y$7)+(($Y$13:$Y$512=$Z$6)+(($Y$13:$Y$512=$Z$7))))))))),ROW($A$13:$A$512)-ROW($A$13)+1),ROWS(I$13:I301))))</f>
        <v/>
      </c>
      <c r="J301" s="136"/>
      <c r="Q301" s="44">
        <f>Nut_StatusTool!A295</f>
        <v>289</v>
      </c>
      <c r="R301" s="44">
        <f>Nut_StatusTool!B295</f>
        <v>0</v>
      </c>
      <c r="S301" s="44">
        <f>Nut_StatusTool!C295</f>
        <v>0</v>
      </c>
      <c r="T301" s="44">
        <f>Nut_StatusTool!D295</f>
        <v>0</v>
      </c>
      <c r="U301" s="44">
        <f>Nut_StatusTool!F295</f>
        <v>0</v>
      </c>
      <c r="V301" s="285" t="str">
        <f>Nut_StatusTool!K295</f>
        <v/>
      </c>
      <c r="W301" s="44" t="str">
        <f>Nut_StatusTool!L295</f>
        <v/>
      </c>
      <c r="X301" s="44" t="str">
        <f>Nut_StatusTool!M295</f>
        <v/>
      </c>
      <c r="Y301" s="44" t="str">
        <f>Nut_StatusTool!N295</f>
        <v/>
      </c>
    </row>
    <row r="302" spans="1:25">
      <c r="A302" s="182" t="str">
        <f t="array" ref="A302">IF(ROWS(A$13:A302)&gt;$S$5,"",INDEX(Q$13:Q$512,SMALL(IF(($W$13:$W$512=$W$6)+(($W$13:$W$512=$W$7)+(($W$13:$W$512=$W$8)+(($X$13:$X$512=$X$6)+(($X$13:$X$512=$X$7)+(($Y$13:$Y$512=$Y$6)+(($Y$13:$Y$512=$Y$7)+(($Y$13:$Y$512=$Z$6)+(($Y$13:$Y$512=$Z$7))))))))),ROW($A$13:$A$512)-ROW($A$13)+1),ROWS(A$13:A302))))</f>
        <v/>
      </c>
      <c r="B302" s="290" t="str">
        <f t="array" ref="B302">IF(ROWS(B$13:B302)&gt;$S$5,"",INDEX(R$13:R$512,SMALL(IF(($W$13:$W$512=$W$6)+(($W$13:$W$512=$W$7)+(($W$13:$W$512=$W$8)+(($X$13:$X$512=$X$6)+(($X$13:$X$512=$X$7)+(($Y$13:$Y$512=$Y$6)+(($Y$13:$Y$512=$Y$7)+(($Y$13:$Y$512=$Z$6)+(($Y$13:$Y$512=$Z$7))))))))),ROW($A$13:$A$512)-ROW($A$13)+1),ROWS(B$13:B302))))</f>
        <v/>
      </c>
      <c r="C302" s="290" t="str">
        <f t="array" ref="C302">IF(ROWS(C$13:C302)&gt;$S$5,"",INDEX(S$13:S$512,SMALL(IF(($W$13:$W$512=$W$6)+(($W$13:$W$512=$W$7)+(($W$13:$W$512=$W$8)+(($X$13:$X$512=$X$6)+(($X$13:$X$512=$X$7)+(($Y$13:$Y$512=$Y$6)+(($Y$13:$Y$512=$Y$7)+(($Y$13:$Y$512=$Z$6)+(($Y$13:$Y$512=$Z$7))))))))),ROW($A$13:$A$512)-ROW($A$13)+1),ROWS(C$13:C302))))</f>
        <v/>
      </c>
      <c r="D302" s="316" t="str">
        <f t="array" ref="D302">IF(ROWS(D$13:D302)&gt;$S$5,"",INDEX(T$13:T$512,SMALL(IF(($W$13:$W$512=$W$6)+(($W$13:$W$512=$W$7)+(($W$13:$W$512=$W$8)+(($X$13:$X$512=$X$6)+(($X$13:$X$512=$X$7)+(($Y$13:$Y$512=$Y$6)+(($Y$13:$Y$512=$Y$7)+(($Y$13:$Y$512=$Z$6)+(($Y$13:$Y$512=$Z$7))))))))),ROW($A$13:$A$512)-ROW($A$13)+1),ROWS(D$13:D302))))</f>
        <v/>
      </c>
      <c r="E302" s="182" t="str">
        <f t="array" ref="E302">IF(ROWS(E$13:E302)&gt;$S$5,"",INDEX(U$13:U$512,SMALL(IF(($W$13:$W$512=$W$6)+(($W$13:$W$512=$W$7)+(($W$13:$W$512=$W$8)+(($X$13:$X$512=$X$6)+(($X$13:$X$512=$X$7)+(($Y$13:$Y$512=$Y$6)+(($Y$13:$Y$512=$Y$7)+(($Y$13:$Y$512=$Z$6)+(($Y$13:$Y$512=$Z$7))))))))),ROW($A$13:$A$512)-ROW($A$13)+1),ROWS(E$13:E302))))</f>
        <v/>
      </c>
      <c r="F302" s="182" t="str">
        <f t="array" ref="F302">IF(ROWS(F$13:F302)&gt;$S$5,"",INDEX(V$13:V$512,SMALL(IF(($W$13:$W$512=$W$6)+(($W$13:$W$512=$W$7)+(($W$13:$W$512=$W$8)+(($X$13:$X$512=$X$6)+(($X$13:$X$512=$X$7)+(($Y$13:$Y$512=$Y$6)+(($Y$13:$Y$512=$Y$7)+(($Y$13:$Y$512=$Z$6)+(($Y$13:$Y$512=$Z$7))))))))),ROW($A$13:$A$512)-ROW($A$13)+1),ROWS(F$13:F302))))</f>
        <v/>
      </c>
      <c r="G302" s="351" t="str">
        <f t="array" ref="G302">IF(ROWS(G$13:G302)&gt;$S$5,"",INDEX(W$13:W$512,SMALL(IF(($W$13:$W$512=$W$6)+(($W$13:$W$512=$W$7)+(($W$13:$W$512=$W$8)+(($X$13:$X$512=$X$6)+(($X$13:$X$512=$X$7)+(($Y$13:$Y$512=$Y$6)+(($Y$13:$Y$512=$Y$7)+(($Y$13:$Y$512=$Z$6)+(($Y$13:$Y$512=$Z$7))))))))),ROW($A$13:$A$512)-ROW($A$13)+1),ROWS(G$13:G302))))</f>
        <v/>
      </c>
      <c r="H302" s="351" t="str">
        <f t="array" ref="H302">IF(ROWS(H$13:H302)&gt;$S$5,"",INDEX(X$13:X$512,SMALL(IF(($W$13:$W$512=$W$6)+(($W$13:$W$512=$W$7)+(($W$13:$W$512=$W$8)+(($X$13:$X$512=$X$6)+(($X$13:$X$512=$X$7)+(($Y$13:$Y$512=$Y$6)+(($Y$13:$Y$512=$Y$7)+(($Y$13:$Y$512=$Z$6)+(($Y$13:$Y$512=$Z$7))))))))),ROW($A$13:$A$512)-ROW($A$13)+1),ROWS(H$13:H302))))</f>
        <v/>
      </c>
      <c r="I302" s="351" t="str">
        <f t="array" ref="I302">IF(ROWS(I$13:I302)&gt;$S$5,"",INDEX(Y$13:Y$512,SMALL(IF(($W$13:$W$512=$W$6)+(($W$13:$W$512=$W$7)+(($W$13:$W$512=$W$8)+(($X$13:$X$512=$X$6)+(($X$13:$X$512=$X$7)+(($Y$13:$Y$512=$Y$6)+(($Y$13:$Y$512=$Y$7)+(($Y$13:$Y$512=$Z$6)+(($Y$13:$Y$512=$Z$7))))))))),ROW($A$13:$A$512)-ROW($A$13)+1),ROWS(I$13:I302))))</f>
        <v/>
      </c>
      <c r="J302" s="136"/>
      <c r="Q302" s="44">
        <f>Nut_StatusTool!A296</f>
        <v>290</v>
      </c>
      <c r="R302" s="44">
        <f>Nut_StatusTool!B296</f>
        <v>0</v>
      </c>
      <c r="S302" s="44">
        <f>Nut_StatusTool!C296</f>
        <v>0</v>
      </c>
      <c r="T302" s="44">
        <f>Nut_StatusTool!D296</f>
        <v>0</v>
      </c>
      <c r="U302" s="44">
        <f>Nut_StatusTool!F296</f>
        <v>0</v>
      </c>
      <c r="V302" s="285" t="str">
        <f>Nut_StatusTool!K296</f>
        <v/>
      </c>
      <c r="W302" s="44" t="str">
        <f>Nut_StatusTool!L296</f>
        <v/>
      </c>
      <c r="X302" s="44" t="str">
        <f>Nut_StatusTool!M296</f>
        <v/>
      </c>
      <c r="Y302" s="44" t="str">
        <f>Nut_StatusTool!N296</f>
        <v/>
      </c>
    </row>
    <row r="303" spans="1:25">
      <c r="A303" s="182" t="str">
        <f t="array" ref="A303">IF(ROWS(A$13:A303)&gt;$S$5,"",INDEX(Q$13:Q$512,SMALL(IF(($W$13:$W$512=$W$6)+(($W$13:$W$512=$W$7)+(($W$13:$W$512=$W$8)+(($X$13:$X$512=$X$6)+(($X$13:$X$512=$X$7)+(($Y$13:$Y$512=$Y$6)+(($Y$13:$Y$512=$Y$7)+(($Y$13:$Y$512=$Z$6)+(($Y$13:$Y$512=$Z$7))))))))),ROW($A$13:$A$512)-ROW($A$13)+1),ROWS(A$13:A303))))</f>
        <v/>
      </c>
      <c r="B303" s="290" t="str">
        <f t="array" ref="B303">IF(ROWS(B$13:B303)&gt;$S$5,"",INDEX(R$13:R$512,SMALL(IF(($W$13:$W$512=$W$6)+(($W$13:$W$512=$W$7)+(($W$13:$W$512=$W$8)+(($X$13:$X$512=$X$6)+(($X$13:$X$512=$X$7)+(($Y$13:$Y$512=$Y$6)+(($Y$13:$Y$512=$Y$7)+(($Y$13:$Y$512=$Z$6)+(($Y$13:$Y$512=$Z$7))))))))),ROW($A$13:$A$512)-ROW($A$13)+1),ROWS(B$13:B303))))</f>
        <v/>
      </c>
      <c r="C303" s="290" t="str">
        <f t="array" ref="C303">IF(ROWS(C$13:C303)&gt;$S$5,"",INDEX(S$13:S$512,SMALL(IF(($W$13:$W$512=$W$6)+(($W$13:$W$512=$W$7)+(($W$13:$W$512=$W$8)+(($X$13:$X$512=$X$6)+(($X$13:$X$512=$X$7)+(($Y$13:$Y$512=$Y$6)+(($Y$13:$Y$512=$Y$7)+(($Y$13:$Y$512=$Z$6)+(($Y$13:$Y$512=$Z$7))))))))),ROW($A$13:$A$512)-ROW($A$13)+1),ROWS(C$13:C303))))</f>
        <v/>
      </c>
      <c r="D303" s="316" t="str">
        <f t="array" ref="D303">IF(ROWS(D$13:D303)&gt;$S$5,"",INDEX(T$13:T$512,SMALL(IF(($W$13:$W$512=$W$6)+(($W$13:$W$512=$W$7)+(($W$13:$W$512=$W$8)+(($X$13:$X$512=$X$6)+(($X$13:$X$512=$X$7)+(($Y$13:$Y$512=$Y$6)+(($Y$13:$Y$512=$Y$7)+(($Y$13:$Y$512=$Z$6)+(($Y$13:$Y$512=$Z$7))))))))),ROW($A$13:$A$512)-ROW($A$13)+1),ROWS(D$13:D303))))</f>
        <v/>
      </c>
      <c r="E303" s="182" t="str">
        <f t="array" ref="E303">IF(ROWS(E$13:E303)&gt;$S$5,"",INDEX(U$13:U$512,SMALL(IF(($W$13:$W$512=$W$6)+(($W$13:$W$512=$W$7)+(($W$13:$W$512=$W$8)+(($X$13:$X$512=$X$6)+(($X$13:$X$512=$X$7)+(($Y$13:$Y$512=$Y$6)+(($Y$13:$Y$512=$Y$7)+(($Y$13:$Y$512=$Z$6)+(($Y$13:$Y$512=$Z$7))))))))),ROW($A$13:$A$512)-ROW($A$13)+1),ROWS(E$13:E303))))</f>
        <v/>
      </c>
      <c r="F303" s="182" t="str">
        <f t="array" ref="F303">IF(ROWS(F$13:F303)&gt;$S$5,"",INDEX(V$13:V$512,SMALL(IF(($W$13:$W$512=$W$6)+(($W$13:$W$512=$W$7)+(($W$13:$W$512=$W$8)+(($X$13:$X$512=$X$6)+(($X$13:$X$512=$X$7)+(($Y$13:$Y$512=$Y$6)+(($Y$13:$Y$512=$Y$7)+(($Y$13:$Y$512=$Z$6)+(($Y$13:$Y$512=$Z$7))))))))),ROW($A$13:$A$512)-ROW($A$13)+1),ROWS(F$13:F303))))</f>
        <v/>
      </c>
      <c r="G303" s="351" t="str">
        <f t="array" ref="G303">IF(ROWS(G$13:G303)&gt;$S$5,"",INDEX(W$13:W$512,SMALL(IF(($W$13:$W$512=$W$6)+(($W$13:$W$512=$W$7)+(($W$13:$W$512=$W$8)+(($X$13:$X$512=$X$6)+(($X$13:$X$512=$X$7)+(($Y$13:$Y$512=$Y$6)+(($Y$13:$Y$512=$Y$7)+(($Y$13:$Y$512=$Z$6)+(($Y$13:$Y$512=$Z$7))))))))),ROW($A$13:$A$512)-ROW($A$13)+1),ROWS(G$13:G303))))</f>
        <v/>
      </c>
      <c r="H303" s="351" t="str">
        <f t="array" ref="H303">IF(ROWS(H$13:H303)&gt;$S$5,"",INDEX(X$13:X$512,SMALL(IF(($W$13:$W$512=$W$6)+(($W$13:$W$512=$W$7)+(($W$13:$W$512=$W$8)+(($X$13:$X$512=$X$6)+(($X$13:$X$512=$X$7)+(($Y$13:$Y$512=$Y$6)+(($Y$13:$Y$512=$Y$7)+(($Y$13:$Y$512=$Z$6)+(($Y$13:$Y$512=$Z$7))))))))),ROW($A$13:$A$512)-ROW($A$13)+1),ROWS(H$13:H303))))</f>
        <v/>
      </c>
      <c r="I303" s="351" t="str">
        <f t="array" ref="I303">IF(ROWS(I$13:I303)&gt;$S$5,"",INDEX(Y$13:Y$512,SMALL(IF(($W$13:$W$512=$W$6)+(($W$13:$W$512=$W$7)+(($W$13:$W$512=$W$8)+(($X$13:$X$512=$X$6)+(($X$13:$X$512=$X$7)+(($Y$13:$Y$512=$Y$6)+(($Y$13:$Y$512=$Y$7)+(($Y$13:$Y$512=$Z$6)+(($Y$13:$Y$512=$Z$7))))))))),ROW($A$13:$A$512)-ROW($A$13)+1),ROWS(I$13:I303))))</f>
        <v/>
      </c>
      <c r="J303" s="136"/>
      <c r="Q303" s="44">
        <f>Nut_StatusTool!A297</f>
        <v>291</v>
      </c>
      <c r="R303" s="44">
        <f>Nut_StatusTool!B297</f>
        <v>0</v>
      </c>
      <c r="S303" s="44">
        <f>Nut_StatusTool!C297</f>
        <v>0</v>
      </c>
      <c r="T303" s="44">
        <f>Nut_StatusTool!D297</f>
        <v>0</v>
      </c>
      <c r="U303" s="44">
        <f>Nut_StatusTool!F297</f>
        <v>0</v>
      </c>
      <c r="V303" s="285" t="str">
        <f>Nut_StatusTool!K297</f>
        <v/>
      </c>
      <c r="W303" s="44" t="str">
        <f>Nut_StatusTool!L297</f>
        <v/>
      </c>
      <c r="X303" s="44" t="str">
        <f>Nut_StatusTool!M297</f>
        <v/>
      </c>
      <c r="Y303" s="44" t="str">
        <f>Nut_StatusTool!N297</f>
        <v/>
      </c>
    </row>
    <row r="304" spans="1:25">
      <c r="A304" s="182" t="str">
        <f t="array" ref="A304">IF(ROWS(A$13:A304)&gt;$S$5,"",INDEX(Q$13:Q$512,SMALL(IF(($W$13:$W$512=$W$6)+(($W$13:$W$512=$W$7)+(($W$13:$W$512=$W$8)+(($X$13:$X$512=$X$6)+(($X$13:$X$512=$X$7)+(($Y$13:$Y$512=$Y$6)+(($Y$13:$Y$512=$Y$7)+(($Y$13:$Y$512=$Z$6)+(($Y$13:$Y$512=$Z$7))))))))),ROW($A$13:$A$512)-ROW($A$13)+1),ROWS(A$13:A304))))</f>
        <v/>
      </c>
      <c r="B304" s="290" t="str">
        <f t="array" ref="B304">IF(ROWS(B$13:B304)&gt;$S$5,"",INDEX(R$13:R$512,SMALL(IF(($W$13:$W$512=$W$6)+(($W$13:$W$512=$W$7)+(($W$13:$W$512=$W$8)+(($X$13:$X$512=$X$6)+(($X$13:$X$512=$X$7)+(($Y$13:$Y$512=$Y$6)+(($Y$13:$Y$512=$Y$7)+(($Y$13:$Y$512=$Z$6)+(($Y$13:$Y$512=$Z$7))))))))),ROW($A$13:$A$512)-ROW($A$13)+1),ROWS(B$13:B304))))</f>
        <v/>
      </c>
      <c r="C304" s="290" t="str">
        <f t="array" ref="C304">IF(ROWS(C$13:C304)&gt;$S$5,"",INDEX(S$13:S$512,SMALL(IF(($W$13:$W$512=$W$6)+(($W$13:$W$512=$W$7)+(($W$13:$W$512=$W$8)+(($X$13:$X$512=$X$6)+(($X$13:$X$512=$X$7)+(($Y$13:$Y$512=$Y$6)+(($Y$13:$Y$512=$Y$7)+(($Y$13:$Y$512=$Z$6)+(($Y$13:$Y$512=$Z$7))))))))),ROW($A$13:$A$512)-ROW($A$13)+1),ROWS(C$13:C304))))</f>
        <v/>
      </c>
      <c r="D304" s="316" t="str">
        <f t="array" ref="D304">IF(ROWS(D$13:D304)&gt;$S$5,"",INDEX(T$13:T$512,SMALL(IF(($W$13:$W$512=$W$6)+(($W$13:$W$512=$W$7)+(($W$13:$W$512=$W$8)+(($X$13:$X$512=$X$6)+(($X$13:$X$512=$X$7)+(($Y$13:$Y$512=$Y$6)+(($Y$13:$Y$512=$Y$7)+(($Y$13:$Y$512=$Z$6)+(($Y$13:$Y$512=$Z$7))))))))),ROW($A$13:$A$512)-ROW($A$13)+1),ROWS(D$13:D304))))</f>
        <v/>
      </c>
      <c r="E304" s="182" t="str">
        <f t="array" ref="E304">IF(ROWS(E$13:E304)&gt;$S$5,"",INDEX(U$13:U$512,SMALL(IF(($W$13:$W$512=$W$6)+(($W$13:$W$512=$W$7)+(($W$13:$W$512=$W$8)+(($X$13:$X$512=$X$6)+(($X$13:$X$512=$X$7)+(($Y$13:$Y$512=$Y$6)+(($Y$13:$Y$512=$Y$7)+(($Y$13:$Y$512=$Z$6)+(($Y$13:$Y$512=$Z$7))))))))),ROW($A$13:$A$512)-ROW($A$13)+1),ROWS(E$13:E304))))</f>
        <v/>
      </c>
      <c r="F304" s="182" t="str">
        <f t="array" ref="F304">IF(ROWS(F$13:F304)&gt;$S$5,"",INDEX(V$13:V$512,SMALL(IF(($W$13:$W$512=$W$6)+(($W$13:$W$512=$W$7)+(($W$13:$W$512=$W$8)+(($X$13:$X$512=$X$6)+(($X$13:$X$512=$X$7)+(($Y$13:$Y$512=$Y$6)+(($Y$13:$Y$512=$Y$7)+(($Y$13:$Y$512=$Z$6)+(($Y$13:$Y$512=$Z$7))))))))),ROW($A$13:$A$512)-ROW($A$13)+1),ROWS(F$13:F304))))</f>
        <v/>
      </c>
      <c r="G304" s="351" t="str">
        <f t="array" ref="G304">IF(ROWS(G$13:G304)&gt;$S$5,"",INDEX(W$13:W$512,SMALL(IF(($W$13:$W$512=$W$6)+(($W$13:$W$512=$W$7)+(($W$13:$W$512=$W$8)+(($X$13:$X$512=$X$6)+(($X$13:$X$512=$X$7)+(($Y$13:$Y$512=$Y$6)+(($Y$13:$Y$512=$Y$7)+(($Y$13:$Y$512=$Z$6)+(($Y$13:$Y$512=$Z$7))))))))),ROW($A$13:$A$512)-ROW($A$13)+1),ROWS(G$13:G304))))</f>
        <v/>
      </c>
      <c r="H304" s="351" t="str">
        <f t="array" ref="H304">IF(ROWS(H$13:H304)&gt;$S$5,"",INDEX(X$13:X$512,SMALL(IF(($W$13:$W$512=$W$6)+(($W$13:$W$512=$W$7)+(($W$13:$W$512=$W$8)+(($X$13:$X$512=$X$6)+(($X$13:$X$512=$X$7)+(($Y$13:$Y$512=$Y$6)+(($Y$13:$Y$512=$Y$7)+(($Y$13:$Y$512=$Z$6)+(($Y$13:$Y$512=$Z$7))))))))),ROW($A$13:$A$512)-ROW($A$13)+1),ROWS(H$13:H304))))</f>
        <v/>
      </c>
      <c r="I304" s="351" t="str">
        <f t="array" ref="I304">IF(ROWS(I$13:I304)&gt;$S$5,"",INDEX(Y$13:Y$512,SMALL(IF(($W$13:$W$512=$W$6)+(($W$13:$W$512=$W$7)+(($W$13:$W$512=$W$8)+(($X$13:$X$512=$X$6)+(($X$13:$X$512=$X$7)+(($Y$13:$Y$512=$Y$6)+(($Y$13:$Y$512=$Y$7)+(($Y$13:$Y$512=$Z$6)+(($Y$13:$Y$512=$Z$7))))))))),ROW($A$13:$A$512)-ROW($A$13)+1),ROWS(I$13:I304))))</f>
        <v/>
      </c>
      <c r="J304" s="136"/>
      <c r="Q304" s="44">
        <f>Nut_StatusTool!A298</f>
        <v>292</v>
      </c>
      <c r="R304" s="44">
        <f>Nut_StatusTool!B298</f>
        <v>0</v>
      </c>
      <c r="S304" s="44">
        <f>Nut_StatusTool!C298</f>
        <v>0</v>
      </c>
      <c r="T304" s="44">
        <f>Nut_StatusTool!D298</f>
        <v>0</v>
      </c>
      <c r="U304" s="44">
        <f>Nut_StatusTool!F298</f>
        <v>0</v>
      </c>
      <c r="V304" s="285" t="str">
        <f>Nut_StatusTool!K298</f>
        <v/>
      </c>
      <c r="W304" s="44" t="str">
        <f>Nut_StatusTool!L298</f>
        <v/>
      </c>
      <c r="X304" s="44" t="str">
        <f>Nut_StatusTool!M298</f>
        <v/>
      </c>
      <c r="Y304" s="44" t="str">
        <f>Nut_StatusTool!N298</f>
        <v/>
      </c>
    </row>
    <row r="305" spans="1:25">
      <c r="A305" s="182" t="str">
        <f t="array" ref="A305">IF(ROWS(A$13:A305)&gt;$S$5,"",INDEX(Q$13:Q$512,SMALL(IF(($W$13:$W$512=$W$6)+(($W$13:$W$512=$W$7)+(($W$13:$W$512=$W$8)+(($X$13:$X$512=$X$6)+(($X$13:$X$512=$X$7)+(($Y$13:$Y$512=$Y$6)+(($Y$13:$Y$512=$Y$7)+(($Y$13:$Y$512=$Z$6)+(($Y$13:$Y$512=$Z$7))))))))),ROW($A$13:$A$512)-ROW($A$13)+1),ROWS(A$13:A305))))</f>
        <v/>
      </c>
      <c r="B305" s="290" t="str">
        <f t="array" ref="B305">IF(ROWS(B$13:B305)&gt;$S$5,"",INDEX(R$13:R$512,SMALL(IF(($W$13:$W$512=$W$6)+(($W$13:$W$512=$W$7)+(($W$13:$W$512=$W$8)+(($X$13:$X$512=$X$6)+(($X$13:$X$512=$X$7)+(($Y$13:$Y$512=$Y$6)+(($Y$13:$Y$512=$Y$7)+(($Y$13:$Y$512=$Z$6)+(($Y$13:$Y$512=$Z$7))))))))),ROW($A$13:$A$512)-ROW($A$13)+1),ROWS(B$13:B305))))</f>
        <v/>
      </c>
      <c r="C305" s="290" t="str">
        <f t="array" ref="C305">IF(ROWS(C$13:C305)&gt;$S$5,"",INDEX(S$13:S$512,SMALL(IF(($W$13:$W$512=$W$6)+(($W$13:$W$512=$W$7)+(($W$13:$W$512=$W$8)+(($X$13:$X$512=$X$6)+(($X$13:$X$512=$X$7)+(($Y$13:$Y$512=$Y$6)+(($Y$13:$Y$512=$Y$7)+(($Y$13:$Y$512=$Z$6)+(($Y$13:$Y$512=$Z$7))))))))),ROW($A$13:$A$512)-ROW($A$13)+1),ROWS(C$13:C305))))</f>
        <v/>
      </c>
      <c r="D305" s="316" t="str">
        <f t="array" ref="D305">IF(ROWS(D$13:D305)&gt;$S$5,"",INDEX(T$13:T$512,SMALL(IF(($W$13:$W$512=$W$6)+(($W$13:$W$512=$W$7)+(($W$13:$W$512=$W$8)+(($X$13:$X$512=$X$6)+(($X$13:$X$512=$X$7)+(($Y$13:$Y$512=$Y$6)+(($Y$13:$Y$512=$Y$7)+(($Y$13:$Y$512=$Z$6)+(($Y$13:$Y$512=$Z$7))))))))),ROW($A$13:$A$512)-ROW($A$13)+1),ROWS(D$13:D305))))</f>
        <v/>
      </c>
      <c r="E305" s="182" t="str">
        <f t="array" ref="E305">IF(ROWS(E$13:E305)&gt;$S$5,"",INDEX(U$13:U$512,SMALL(IF(($W$13:$W$512=$W$6)+(($W$13:$W$512=$W$7)+(($W$13:$W$512=$W$8)+(($X$13:$X$512=$X$6)+(($X$13:$X$512=$X$7)+(($Y$13:$Y$512=$Y$6)+(($Y$13:$Y$512=$Y$7)+(($Y$13:$Y$512=$Z$6)+(($Y$13:$Y$512=$Z$7))))))))),ROW($A$13:$A$512)-ROW($A$13)+1),ROWS(E$13:E305))))</f>
        <v/>
      </c>
      <c r="F305" s="182" t="str">
        <f t="array" ref="F305">IF(ROWS(F$13:F305)&gt;$S$5,"",INDEX(V$13:V$512,SMALL(IF(($W$13:$W$512=$W$6)+(($W$13:$W$512=$W$7)+(($W$13:$W$512=$W$8)+(($X$13:$X$512=$X$6)+(($X$13:$X$512=$X$7)+(($Y$13:$Y$512=$Y$6)+(($Y$13:$Y$512=$Y$7)+(($Y$13:$Y$512=$Z$6)+(($Y$13:$Y$512=$Z$7))))))))),ROW($A$13:$A$512)-ROW($A$13)+1),ROWS(F$13:F305))))</f>
        <v/>
      </c>
      <c r="G305" s="351" t="str">
        <f t="array" ref="G305">IF(ROWS(G$13:G305)&gt;$S$5,"",INDEX(W$13:W$512,SMALL(IF(($W$13:$W$512=$W$6)+(($W$13:$W$512=$W$7)+(($W$13:$W$512=$W$8)+(($X$13:$X$512=$X$6)+(($X$13:$X$512=$X$7)+(($Y$13:$Y$512=$Y$6)+(($Y$13:$Y$512=$Y$7)+(($Y$13:$Y$512=$Z$6)+(($Y$13:$Y$512=$Z$7))))))))),ROW($A$13:$A$512)-ROW($A$13)+1),ROWS(G$13:G305))))</f>
        <v/>
      </c>
      <c r="H305" s="351" t="str">
        <f t="array" ref="H305">IF(ROWS(H$13:H305)&gt;$S$5,"",INDEX(X$13:X$512,SMALL(IF(($W$13:$W$512=$W$6)+(($W$13:$W$512=$W$7)+(($W$13:$W$512=$W$8)+(($X$13:$X$512=$X$6)+(($X$13:$X$512=$X$7)+(($Y$13:$Y$512=$Y$6)+(($Y$13:$Y$512=$Y$7)+(($Y$13:$Y$512=$Z$6)+(($Y$13:$Y$512=$Z$7))))))))),ROW($A$13:$A$512)-ROW($A$13)+1),ROWS(H$13:H305))))</f>
        <v/>
      </c>
      <c r="I305" s="351" t="str">
        <f t="array" ref="I305">IF(ROWS(I$13:I305)&gt;$S$5,"",INDEX(Y$13:Y$512,SMALL(IF(($W$13:$W$512=$W$6)+(($W$13:$W$512=$W$7)+(($W$13:$W$512=$W$8)+(($X$13:$X$512=$X$6)+(($X$13:$X$512=$X$7)+(($Y$13:$Y$512=$Y$6)+(($Y$13:$Y$512=$Y$7)+(($Y$13:$Y$512=$Z$6)+(($Y$13:$Y$512=$Z$7))))))))),ROW($A$13:$A$512)-ROW($A$13)+1),ROWS(I$13:I305))))</f>
        <v/>
      </c>
      <c r="J305" s="136"/>
      <c r="Q305" s="44">
        <f>Nut_StatusTool!A299</f>
        <v>293</v>
      </c>
      <c r="R305" s="44">
        <f>Nut_StatusTool!B299</f>
        <v>0</v>
      </c>
      <c r="S305" s="44">
        <f>Nut_StatusTool!C299</f>
        <v>0</v>
      </c>
      <c r="T305" s="44">
        <f>Nut_StatusTool!D299</f>
        <v>0</v>
      </c>
      <c r="U305" s="44">
        <f>Nut_StatusTool!F299</f>
        <v>0</v>
      </c>
      <c r="V305" s="285" t="str">
        <f>Nut_StatusTool!K299</f>
        <v/>
      </c>
      <c r="W305" s="44" t="str">
        <f>Nut_StatusTool!L299</f>
        <v/>
      </c>
      <c r="X305" s="44" t="str">
        <f>Nut_StatusTool!M299</f>
        <v/>
      </c>
      <c r="Y305" s="44" t="str">
        <f>Nut_StatusTool!N299</f>
        <v/>
      </c>
    </row>
    <row r="306" spans="1:25">
      <c r="A306" s="182" t="str">
        <f t="array" ref="A306">IF(ROWS(A$13:A306)&gt;$S$5,"",INDEX(Q$13:Q$512,SMALL(IF(($W$13:$W$512=$W$6)+(($W$13:$W$512=$W$7)+(($W$13:$W$512=$W$8)+(($X$13:$X$512=$X$6)+(($X$13:$X$512=$X$7)+(($Y$13:$Y$512=$Y$6)+(($Y$13:$Y$512=$Y$7)+(($Y$13:$Y$512=$Z$6)+(($Y$13:$Y$512=$Z$7))))))))),ROW($A$13:$A$512)-ROW($A$13)+1),ROWS(A$13:A306))))</f>
        <v/>
      </c>
      <c r="B306" s="290" t="str">
        <f t="array" ref="B306">IF(ROWS(B$13:B306)&gt;$S$5,"",INDEX(R$13:R$512,SMALL(IF(($W$13:$W$512=$W$6)+(($W$13:$W$512=$W$7)+(($W$13:$W$512=$W$8)+(($X$13:$X$512=$X$6)+(($X$13:$X$512=$X$7)+(($Y$13:$Y$512=$Y$6)+(($Y$13:$Y$512=$Y$7)+(($Y$13:$Y$512=$Z$6)+(($Y$13:$Y$512=$Z$7))))))))),ROW($A$13:$A$512)-ROW($A$13)+1),ROWS(B$13:B306))))</f>
        <v/>
      </c>
      <c r="C306" s="290" t="str">
        <f t="array" ref="C306">IF(ROWS(C$13:C306)&gt;$S$5,"",INDEX(S$13:S$512,SMALL(IF(($W$13:$W$512=$W$6)+(($W$13:$W$512=$W$7)+(($W$13:$W$512=$W$8)+(($X$13:$X$512=$X$6)+(($X$13:$X$512=$X$7)+(($Y$13:$Y$512=$Y$6)+(($Y$13:$Y$512=$Y$7)+(($Y$13:$Y$512=$Z$6)+(($Y$13:$Y$512=$Z$7))))))))),ROW($A$13:$A$512)-ROW($A$13)+1),ROWS(C$13:C306))))</f>
        <v/>
      </c>
      <c r="D306" s="316" t="str">
        <f t="array" ref="D306">IF(ROWS(D$13:D306)&gt;$S$5,"",INDEX(T$13:T$512,SMALL(IF(($W$13:$W$512=$W$6)+(($W$13:$W$512=$W$7)+(($W$13:$W$512=$W$8)+(($X$13:$X$512=$X$6)+(($X$13:$X$512=$X$7)+(($Y$13:$Y$512=$Y$6)+(($Y$13:$Y$512=$Y$7)+(($Y$13:$Y$512=$Z$6)+(($Y$13:$Y$512=$Z$7))))))))),ROW($A$13:$A$512)-ROW($A$13)+1),ROWS(D$13:D306))))</f>
        <v/>
      </c>
      <c r="E306" s="182" t="str">
        <f t="array" ref="E306">IF(ROWS(E$13:E306)&gt;$S$5,"",INDEX(U$13:U$512,SMALL(IF(($W$13:$W$512=$W$6)+(($W$13:$W$512=$W$7)+(($W$13:$W$512=$W$8)+(($X$13:$X$512=$X$6)+(($X$13:$X$512=$X$7)+(($Y$13:$Y$512=$Y$6)+(($Y$13:$Y$512=$Y$7)+(($Y$13:$Y$512=$Z$6)+(($Y$13:$Y$512=$Z$7))))))))),ROW($A$13:$A$512)-ROW($A$13)+1),ROWS(E$13:E306))))</f>
        <v/>
      </c>
      <c r="F306" s="182" t="str">
        <f t="array" ref="F306">IF(ROWS(F$13:F306)&gt;$S$5,"",INDEX(V$13:V$512,SMALL(IF(($W$13:$W$512=$W$6)+(($W$13:$W$512=$W$7)+(($W$13:$W$512=$W$8)+(($X$13:$X$512=$X$6)+(($X$13:$X$512=$X$7)+(($Y$13:$Y$512=$Y$6)+(($Y$13:$Y$512=$Y$7)+(($Y$13:$Y$512=$Z$6)+(($Y$13:$Y$512=$Z$7))))))))),ROW($A$13:$A$512)-ROW($A$13)+1),ROWS(F$13:F306))))</f>
        <v/>
      </c>
      <c r="G306" s="351" t="str">
        <f t="array" ref="G306">IF(ROWS(G$13:G306)&gt;$S$5,"",INDEX(W$13:W$512,SMALL(IF(($W$13:$W$512=$W$6)+(($W$13:$W$512=$W$7)+(($W$13:$W$512=$W$8)+(($X$13:$X$512=$X$6)+(($X$13:$X$512=$X$7)+(($Y$13:$Y$512=$Y$6)+(($Y$13:$Y$512=$Y$7)+(($Y$13:$Y$512=$Z$6)+(($Y$13:$Y$512=$Z$7))))))))),ROW($A$13:$A$512)-ROW($A$13)+1),ROWS(G$13:G306))))</f>
        <v/>
      </c>
      <c r="H306" s="351" t="str">
        <f t="array" ref="H306">IF(ROWS(H$13:H306)&gt;$S$5,"",INDEX(X$13:X$512,SMALL(IF(($W$13:$W$512=$W$6)+(($W$13:$W$512=$W$7)+(($W$13:$W$512=$W$8)+(($X$13:$X$512=$X$6)+(($X$13:$X$512=$X$7)+(($Y$13:$Y$512=$Y$6)+(($Y$13:$Y$512=$Y$7)+(($Y$13:$Y$512=$Z$6)+(($Y$13:$Y$512=$Z$7))))))))),ROW($A$13:$A$512)-ROW($A$13)+1),ROWS(H$13:H306))))</f>
        <v/>
      </c>
      <c r="I306" s="351" t="str">
        <f t="array" ref="I306">IF(ROWS(I$13:I306)&gt;$S$5,"",INDEX(Y$13:Y$512,SMALL(IF(($W$13:$W$512=$W$6)+(($W$13:$W$512=$W$7)+(($W$13:$W$512=$W$8)+(($X$13:$X$512=$X$6)+(($X$13:$X$512=$X$7)+(($Y$13:$Y$512=$Y$6)+(($Y$13:$Y$512=$Y$7)+(($Y$13:$Y$512=$Z$6)+(($Y$13:$Y$512=$Z$7))))))))),ROW($A$13:$A$512)-ROW($A$13)+1),ROWS(I$13:I306))))</f>
        <v/>
      </c>
      <c r="J306" s="136"/>
      <c r="Q306" s="44">
        <f>Nut_StatusTool!A300</f>
        <v>294</v>
      </c>
      <c r="R306" s="44">
        <f>Nut_StatusTool!B300</f>
        <v>0</v>
      </c>
      <c r="S306" s="44">
        <f>Nut_StatusTool!C300</f>
        <v>0</v>
      </c>
      <c r="T306" s="44">
        <f>Nut_StatusTool!D300</f>
        <v>0</v>
      </c>
      <c r="U306" s="44">
        <f>Nut_StatusTool!F300</f>
        <v>0</v>
      </c>
      <c r="V306" s="285" t="str">
        <f>Nut_StatusTool!K300</f>
        <v/>
      </c>
      <c r="W306" s="44" t="str">
        <f>Nut_StatusTool!L300</f>
        <v/>
      </c>
      <c r="X306" s="44" t="str">
        <f>Nut_StatusTool!M300</f>
        <v/>
      </c>
      <c r="Y306" s="44" t="str">
        <f>Nut_StatusTool!N300</f>
        <v/>
      </c>
    </row>
    <row r="307" spans="1:25">
      <c r="A307" s="182" t="str">
        <f t="array" ref="A307">IF(ROWS(A$13:A307)&gt;$S$5,"",INDEX(Q$13:Q$512,SMALL(IF(($W$13:$W$512=$W$6)+(($W$13:$W$512=$W$7)+(($W$13:$W$512=$W$8)+(($X$13:$X$512=$X$6)+(($X$13:$X$512=$X$7)+(($Y$13:$Y$512=$Y$6)+(($Y$13:$Y$512=$Y$7)+(($Y$13:$Y$512=$Z$6)+(($Y$13:$Y$512=$Z$7))))))))),ROW($A$13:$A$512)-ROW($A$13)+1),ROWS(A$13:A307))))</f>
        <v/>
      </c>
      <c r="B307" s="290" t="str">
        <f t="array" ref="B307">IF(ROWS(B$13:B307)&gt;$S$5,"",INDEX(R$13:R$512,SMALL(IF(($W$13:$W$512=$W$6)+(($W$13:$W$512=$W$7)+(($W$13:$W$512=$W$8)+(($X$13:$X$512=$X$6)+(($X$13:$X$512=$X$7)+(($Y$13:$Y$512=$Y$6)+(($Y$13:$Y$512=$Y$7)+(($Y$13:$Y$512=$Z$6)+(($Y$13:$Y$512=$Z$7))))))))),ROW($A$13:$A$512)-ROW($A$13)+1),ROWS(B$13:B307))))</f>
        <v/>
      </c>
      <c r="C307" s="290" t="str">
        <f t="array" ref="C307">IF(ROWS(C$13:C307)&gt;$S$5,"",INDEX(S$13:S$512,SMALL(IF(($W$13:$W$512=$W$6)+(($W$13:$W$512=$W$7)+(($W$13:$W$512=$W$8)+(($X$13:$X$512=$X$6)+(($X$13:$X$512=$X$7)+(($Y$13:$Y$512=$Y$6)+(($Y$13:$Y$512=$Y$7)+(($Y$13:$Y$512=$Z$6)+(($Y$13:$Y$512=$Z$7))))))))),ROW($A$13:$A$512)-ROW($A$13)+1),ROWS(C$13:C307))))</f>
        <v/>
      </c>
      <c r="D307" s="316" t="str">
        <f t="array" ref="D307">IF(ROWS(D$13:D307)&gt;$S$5,"",INDEX(T$13:T$512,SMALL(IF(($W$13:$W$512=$W$6)+(($W$13:$W$512=$W$7)+(($W$13:$W$512=$W$8)+(($X$13:$X$512=$X$6)+(($X$13:$X$512=$X$7)+(($Y$13:$Y$512=$Y$6)+(($Y$13:$Y$512=$Y$7)+(($Y$13:$Y$512=$Z$6)+(($Y$13:$Y$512=$Z$7))))))))),ROW($A$13:$A$512)-ROW($A$13)+1),ROWS(D$13:D307))))</f>
        <v/>
      </c>
      <c r="E307" s="182" t="str">
        <f t="array" ref="E307">IF(ROWS(E$13:E307)&gt;$S$5,"",INDEX(U$13:U$512,SMALL(IF(($W$13:$W$512=$W$6)+(($W$13:$W$512=$W$7)+(($W$13:$W$512=$W$8)+(($X$13:$X$512=$X$6)+(($X$13:$X$512=$X$7)+(($Y$13:$Y$512=$Y$6)+(($Y$13:$Y$512=$Y$7)+(($Y$13:$Y$512=$Z$6)+(($Y$13:$Y$512=$Z$7))))))))),ROW($A$13:$A$512)-ROW($A$13)+1),ROWS(E$13:E307))))</f>
        <v/>
      </c>
      <c r="F307" s="182" t="str">
        <f t="array" ref="F307">IF(ROWS(F$13:F307)&gt;$S$5,"",INDEX(V$13:V$512,SMALL(IF(($W$13:$W$512=$W$6)+(($W$13:$W$512=$W$7)+(($W$13:$W$512=$W$8)+(($X$13:$X$512=$X$6)+(($X$13:$X$512=$X$7)+(($Y$13:$Y$512=$Y$6)+(($Y$13:$Y$512=$Y$7)+(($Y$13:$Y$512=$Z$6)+(($Y$13:$Y$512=$Z$7))))))))),ROW($A$13:$A$512)-ROW($A$13)+1),ROWS(F$13:F307))))</f>
        <v/>
      </c>
      <c r="G307" s="351" t="str">
        <f t="array" ref="G307">IF(ROWS(G$13:G307)&gt;$S$5,"",INDEX(W$13:W$512,SMALL(IF(($W$13:$W$512=$W$6)+(($W$13:$W$512=$W$7)+(($W$13:$W$512=$W$8)+(($X$13:$X$512=$X$6)+(($X$13:$X$512=$X$7)+(($Y$13:$Y$512=$Y$6)+(($Y$13:$Y$512=$Y$7)+(($Y$13:$Y$512=$Z$6)+(($Y$13:$Y$512=$Z$7))))))))),ROW($A$13:$A$512)-ROW($A$13)+1),ROWS(G$13:G307))))</f>
        <v/>
      </c>
      <c r="H307" s="351" t="str">
        <f t="array" ref="H307">IF(ROWS(H$13:H307)&gt;$S$5,"",INDEX(X$13:X$512,SMALL(IF(($W$13:$W$512=$W$6)+(($W$13:$W$512=$W$7)+(($W$13:$W$512=$W$8)+(($X$13:$X$512=$X$6)+(($X$13:$X$512=$X$7)+(($Y$13:$Y$512=$Y$6)+(($Y$13:$Y$512=$Y$7)+(($Y$13:$Y$512=$Z$6)+(($Y$13:$Y$512=$Z$7))))))))),ROW($A$13:$A$512)-ROW($A$13)+1),ROWS(H$13:H307))))</f>
        <v/>
      </c>
      <c r="I307" s="351" t="str">
        <f t="array" ref="I307">IF(ROWS(I$13:I307)&gt;$S$5,"",INDEX(Y$13:Y$512,SMALL(IF(($W$13:$W$512=$W$6)+(($W$13:$W$512=$W$7)+(($W$13:$W$512=$W$8)+(($X$13:$X$512=$X$6)+(($X$13:$X$512=$X$7)+(($Y$13:$Y$512=$Y$6)+(($Y$13:$Y$512=$Y$7)+(($Y$13:$Y$512=$Z$6)+(($Y$13:$Y$512=$Z$7))))))))),ROW($A$13:$A$512)-ROW($A$13)+1),ROWS(I$13:I307))))</f>
        <v/>
      </c>
      <c r="J307" s="136"/>
      <c r="Q307" s="44">
        <f>Nut_StatusTool!A301</f>
        <v>295</v>
      </c>
      <c r="R307" s="44">
        <f>Nut_StatusTool!B301</f>
        <v>0</v>
      </c>
      <c r="S307" s="44">
        <f>Nut_StatusTool!C301</f>
        <v>0</v>
      </c>
      <c r="T307" s="44">
        <f>Nut_StatusTool!D301</f>
        <v>0</v>
      </c>
      <c r="U307" s="44">
        <f>Nut_StatusTool!F301</f>
        <v>0</v>
      </c>
      <c r="V307" s="285" t="str">
        <f>Nut_StatusTool!K301</f>
        <v/>
      </c>
      <c r="W307" s="44" t="str">
        <f>Nut_StatusTool!L301</f>
        <v/>
      </c>
      <c r="X307" s="44" t="str">
        <f>Nut_StatusTool!M301</f>
        <v/>
      </c>
      <c r="Y307" s="44" t="str">
        <f>Nut_StatusTool!N301</f>
        <v/>
      </c>
    </row>
    <row r="308" spans="1:25">
      <c r="A308" s="182" t="str">
        <f t="array" ref="A308">IF(ROWS(A$13:A308)&gt;$S$5,"",INDEX(Q$13:Q$512,SMALL(IF(($W$13:$W$512=$W$6)+(($W$13:$W$512=$W$7)+(($W$13:$W$512=$W$8)+(($X$13:$X$512=$X$6)+(($X$13:$X$512=$X$7)+(($Y$13:$Y$512=$Y$6)+(($Y$13:$Y$512=$Y$7)+(($Y$13:$Y$512=$Z$6)+(($Y$13:$Y$512=$Z$7))))))))),ROW($A$13:$A$512)-ROW($A$13)+1),ROWS(A$13:A308))))</f>
        <v/>
      </c>
      <c r="B308" s="290" t="str">
        <f t="array" ref="B308">IF(ROWS(B$13:B308)&gt;$S$5,"",INDEX(R$13:R$512,SMALL(IF(($W$13:$W$512=$W$6)+(($W$13:$W$512=$W$7)+(($W$13:$W$512=$W$8)+(($X$13:$X$512=$X$6)+(($X$13:$X$512=$X$7)+(($Y$13:$Y$512=$Y$6)+(($Y$13:$Y$512=$Y$7)+(($Y$13:$Y$512=$Z$6)+(($Y$13:$Y$512=$Z$7))))))))),ROW($A$13:$A$512)-ROW($A$13)+1),ROWS(B$13:B308))))</f>
        <v/>
      </c>
      <c r="C308" s="290" t="str">
        <f t="array" ref="C308">IF(ROWS(C$13:C308)&gt;$S$5,"",INDEX(S$13:S$512,SMALL(IF(($W$13:$W$512=$W$6)+(($W$13:$W$512=$W$7)+(($W$13:$W$512=$W$8)+(($X$13:$X$512=$X$6)+(($X$13:$X$512=$X$7)+(($Y$13:$Y$512=$Y$6)+(($Y$13:$Y$512=$Y$7)+(($Y$13:$Y$512=$Z$6)+(($Y$13:$Y$512=$Z$7))))))))),ROW($A$13:$A$512)-ROW($A$13)+1),ROWS(C$13:C308))))</f>
        <v/>
      </c>
      <c r="D308" s="316" t="str">
        <f t="array" ref="D308">IF(ROWS(D$13:D308)&gt;$S$5,"",INDEX(T$13:T$512,SMALL(IF(($W$13:$W$512=$W$6)+(($W$13:$W$512=$W$7)+(($W$13:$W$512=$W$8)+(($X$13:$X$512=$X$6)+(($X$13:$X$512=$X$7)+(($Y$13:$Y$512=$Y$6)+(($Y$13:$Y$512=$Y$7)+(($Y$13:$Y$512=$Z$6)+(($Y$13:$Y$512=$Z$7))))))))),ROW($A$13:$A$512)-ROW($A$13)+1),ROWS(D$13:D308))))</f>
        <v/>
      </c>
      <c r="E308" s="182" t="str">
        <f t="array" ref="E308">IF(ROWS(E$13:E308)&gt;$S$5,"",INDEX(U$13:U$512,SMALL(IF(($W$13:$W$512=$W$6)+(($W$13:$W$512=$W$7)+(($W$13:$W$512=$W$8)+(($X$13:$X$512=$X$6)+(($X$13:$X$512=$X$7)+(($Y$13:$Y$512=$Y$6)+(($Y$13:$Y$512=$Y$7)+(($Y$13:$Y$512=$Z$6)+(($Y$13:$Y$512=$Z$7))))))))),ROW($A$13:$A$512)-ROW($A$13)+1),ROWS(E$13:E308))))</f>
        <v/>
      </c>
      <c r="F308" s="182" t="str">
        <f t="array" ref="F308">IF(ROWS(F$13:F308)&gt;$S$5,"",INDEX(V$13:V$512,SMALL(IF(($W$13:$W$512=$W$6)+(($W$13:$W$512=$W$7)+(($W$13:$W$512=$W$8)+(($X$13:$X$512=$X$6)+(($X$13:$X$512=$X$7)+(($Y$13:$Y$512=$Y$6)+(($Y$13:$Y$512=$Y$7)+(($Y$13:$Y$512=$Z$6)+(($Y$13:$Y$512=$Z$7))))))))),ROW($A$13:$A$512)-ROW($A$13)+1),ROWS(F$13:F308))))</f>
        <v/>
      </c>
      <c r="G308" s="351" t="str">
        <f t="array" ref="G308">IF(ROWS(G$13:G308)&gt;$S$5,"",INDEX(W$13:W$512,SMALL(IF(($W$13:$W$512=$W$6)+(($W$13:$W$512=$W$7)+(($W$13:$W$512=$W$8)+(($X$13:$X$512=$X$6)+(($X$13:$X$512=$X$7)+(($Y$13:$Y$512=$Y$6)+(($Y$13:$Y$512=$Y$7)+(($Y$13:$Y$512=$Z$6)+(($Y$13:$Y$512=$Z$7))))))))),ROW($A$13:$A$512)-ROW($A$13)+1),ROWS(G$13:G308))))</f>
        <v/>
      </c>
      <c r="H308" s="351" t="str">
        <f t="array" ref="H308">IF(ROWS(H$13:H308)&gt;$S$5,"",INDEX(X$13:X$512,SMALL(IF(($W$13:$W$512=$W$6)+(($W$13:$W$512=$W$7)+(($W$13:$W$512=$W$8)+(($X$13:$X$512=$X$6)+(($X$13:$X$512=$X$7)+(($Y$13:$Y$512=$Y$6)+(($Y$13:$Y$512=$Y$7)+(($Y$13:$Y$512=$Z$6)+(($Y$13:$Y$512=$Z$7))))))))),ROW($A$13:$A$512)-ROW($A$13)+1),ROWS(H$13:H308))))</f>
        <v/>
      </c>
      <c r="I308" s="351" t="str">
        <f t="array" ref="I308">IF(ROWS(I$13:I308)&gt;$S$5,"",INDEX(Y$13:Y$512,SMALL(IF(($W$13:$W$512=$W$6)+(($W$13:$W$512=$W$7)+(($W$13:$W$512=$W$8)+(($X$13:$X$512=$X$6)+(($X$13:$X$512=$X$7)+(($Y$13:$Y$512=$Y$6)+(($Y$13:$Y$512=$Y$7)+(($Y$13:$Y$512=$Z$6)+(($Y$13:$Y$512=$Z$7))))))))),ROW($A$13:$A$512)-ROW($A$13)+1),ROWS(I$13:I308))))</f>
        <v/>
      </c>
      <c r="J308" s="136"/>
      <c r="Q308" s="44">
        <f>Nut_StatusTool!A302</f>
        <v>296</v>
      </c>
      <c r="R308" s="44">
        <f>Nut_StatusTool!B302</f>
        <v>0</v>
      </c>
      <c r="S308" s="44">
        <f>Nut_StatusTool!C302</f>
        <v>0</v>
      </c>
      <c r="T308" s="44">
        <f>Nut_StatusTool!D302</f>
        <v>0</v>
      </c>
      <c r="U308" s="44">
        <f>Nut_StatusTool!F302</f>
        <v>0</v>
      </c>
      <c r="V308" s="285" t="str">
        <f>Nut_StatusTool!K302</f>
        <v/>
      </c>
      <c r="W308" s="44" t="str">
        <f>Nut_StatusTool!L302</f>
        <v/>
      </c>
      <c r="X308" s="44" t="str">
        <f>Nut_StatusTool!M302</f>
        <v/>
      </c>
      <c r="Y308" s="44" t="str">
        <f>Nut_StatusTool!N302</f>
        <v/>
      </c>
    </row>
    <row r="309" spans="1:25">
      <c r="A309" s="182" t="str">
        <f t="array" ref="A309">IF(ROWS(A$13:A309)&gt;$S$5,"",INDEX(Q$13:Q$512,SMALL(IF(($W$13:$W$512=$W$6)+(($W$13:$W$512=$W$7)+(($W$13:$W$512=$W$8)+(($X$13:$X$512=$X$6)+(($X$13:$X$512=$X$7)+(($Y$13:$Y$512=$Y$6)+(($Y$13:$Y$512=$Y$7)+(($Y$13:$Y$512=$Z$6)+(($Y$13:$Y$512=$Z$7))))))))),ROW($A$13:$A$512)-ROW($A$13)+1),ROWS(A$13:A309))))</f>
        <v/>
      </c>
      <c r="B309" s="290" t="str">
        <f t="array" ref="B309">IF(ROWS(B$13:B309)&gt;$S$5,"",INDEX(R$13:R$512,SMALL(IF(($W$13:$W$512=$W$6)+(($W$13:$W$512=$W$7)+(($W$13:$W$512=$W$8)+(($X$13:$X$512=$X$6)+(($X$13:$X$512=$X$7)+(($Y$13:$Y$512=$Y$6)+(($Y$13:$Y$512=$Y$7)+(($Y$13:$Y$512=$Z$6)+(($Y$13:$Y$512=$Z$7))))))))),ROW($A$13:$A$512)-ROW($A$13)+1),ROWS(B$13:B309))))</f>
        <v/>
      </c>
      <c r="C309" s="290" t="str">
        <f t="array" ref="C309">IF(ROWS(C$13:C309)&gt;$S$5,"",INDEX(S$13:S$512,SMALL(IF(($W$13:$W$512=$W$6)+(($W$13:$W$512=$W$7)+(($W$13:$W$512=$W$8)+(($X$13:$X$512=$X$6)+(($X$13:$X$512=$X$7)+(($Y$13:$Y$512=$Y$6)+(($Y$13:$Y$512=$Y$7)+(($Y$13:$Y$512=$Z$6)+(($Y$13:$Y$512=$Z$7))))))))),ROW($A$13:$A$512)-ROW($A$13)+1),ROWS(C$13:C309))))</f>
        <v/>
      </c>
      <c r="D309" s="316" t="str">
        <f t="array" ref="D309">IF(ROWS(D$13:D309)&gt;$S$5,"",INDEX(T$13:T$512,SMALL(IF(($W$13:$W$512=$W$6)+(($W$13:$W$512=$W$7)+(($W$13:$W$512=$W$8)+(($X$13:$X$512=$X$6)+(($X$13:$X$512=$X$7)+(($Y$13:$Y$512=$Y$6)+(($Y$13:$Y$512=$Y$7)+(($Y$13:$Y$512=$Z$6)+(($Y$13:$Y$512=$Z$7))))))))),ROW($A$13:$A$512)-ROW($A$13)+1),ROWS(D$13:D309))))</f>
        <v/>
      </c>
      <c r="E309" s="182" t="str">
        <f t="array" ref="E309">IF(ROWS(E$13:E309)&gt;$S$5,"",INDEX(U$13:U$512,SMALL(IF(($W$13:$W$512=$W$6)+(($W$13:$W$512=$W$7)+(($W$13:$W$512=$W$8)+(($X$13:$X$512=$X$6)+(($X$13:$X$512=$X$7)+(($Y$13:$Y$512=$Y$6)+(($Y$13:$Y$512=$Y$7)+(($Y$13:$Y$512=$Z$6)+(($Y$13:$Y$512=$Z$7))))))))),ROW($A$13:$A$512)-ROW($A$13)+1),ROWS(E$13:E309))))</f>
        <v/>
      </c>
      <c r="F309" s="182" t="str">
        <f t="array" ref="F309">IF(ROWS(F$13:F309)&gt;$S$5,"",INDEX(V$13:V$512,SMALL(IF(($W$13:$W$512=$W$6)+(($W$13:$W$512=$W$7)+(($W$13:$W$512=$W$8)+(($X$13:$X$512=$X$6)+(($X$13:$X$512=$X$7)+(($Y$13:$Y$512=$Y$6)+(($Y$13:$Y$512=$Y$7)+(($Y$13:$Y$512=$Z$6)+(($Y$13:$Y$512=$Z$7))))))))),ROW($A$13:$A$512)-ROW($A$13)+1),ROWS(F$13:F309))))</f>
        <v/>
      </c>
      <c r="G309" s="351" t="str">
        <f t="array" ref="G309">IF(ROWS(G$13:G309)&gt;$S$5,"",INDEX(W$13:W$512,SMALL(IF(($W$13:$W$512=$W$6)+(($W$13:$W$512=$W$7)+(($W$13:$W$512=$W$8)+(($X$13:$X$512=$X$6)+(($X$13:$X$512=$X$7)+(($Y$13:$Y$512=$Y$6)+(($Y$13:$Y$512=$Y$7)+(($Y$13:$Y$512=$Z$6)+(($Y$13:$Y$512=$Z$7))))))))),ROW($A$13:$A$512)-ROW($A$13)+1),ROWS(G$13:G309))))</f>
        <v/>
      </c>
      <c r="H309" s="351" t="str">
        <f t="array" ref="H309">IF(ROWS(H$13:H309)&gt;$S$5,"",INDEX(X$13:X$512,SMALL(IF(($W$13:$W$512=$W$6)+(($W$13:$W$512=$W$7)+(($W$13:$W$512=$W$8)+(($X$13:$X$512=$X$6)+(($X$13:$X$512=$X$7)+(($Y$13:$Y$512=$Y$6)+(($Y$13:$Y$512=$Y$7)+(($Y$13:$Y$512=$Z$6)+(($Y$13:$Y$512=$Z$7))))))))),ROW($A$13:$A$512)-ROW($A$13)+1),ROWS(H$13:H309))))</f>
        <v/>
      </c>
      <c r="I309" s="351" t="str">
        <f t="array" ref="I309">IF(ROWS(I$13:I309)&gt;$S$5,"",INDEX(Y$13:Y$512,SMALL(IF(($W$13:$W$512=$W$6)+(($W$13:$W$512=$W$7)+(($W$13:$W$512=$W$8)+(($X$13:$X$512=$X$6)+(($X$13:$X$512=$X$7)+(($Y$13:$Y$512=$Y$6)+(($Y$13:$Y$512=$Y$7)+(($Y$13:$Y$512=$Z$6)+(($Y$13:$Y$512=$Z$7))))))))),ROW($A$13:$A$512)-ROW($A$13)+1),ROWS(I$13:I309))))</f>
        <v/>
      </c>
      <c r="J309" s="136"/>
      <c r="Q309" s="44">
        <f>Nut_StatusTool!A303</f>
        <v>297</v>
      </c>
      <c r="R309" s="44">
        <f>Nut_StatusTool!B303</f>
        <v>0</v>
      </c>
      <c r="S309" s="44">
        <f>Nut_StatusTool!C303</f>
        <v>0</v>
      </c>
      <c r="T309" s="44">
        <f>Nut_StatusTool!D303</f>
        <v>0</v>
      </c>
      <c r="U309" s="44">
        <f>Nut_StatusTool!F303</f>
        <v>0</v>
      </c>
      <c r="V309" s="285" t="str">
        <f>Nut_StatusTool!K303</f>
        <v/>
      </c>
      <c r="W309" s="44" t="str">
        <f>Nut_StatusTool!L303</f>
        <v/>
      </c>
      <c r="X309" s="44" t="str">
        <f>Nut_StatusTool!M303</f>
        <v/>
      </c>
      <c r="Y309" s="44" t="str">
        <f>Nut_StatusTool!N303</f>
        <v/>
      </c>
    </row>
    <row r="310" spans="1:25">
      <c r="A310" s="182" t="str">
        <f t="array" ref="A310">IF(ROWS(A$13:A310)&gt;$S$5,"",INDEX(Q$13:Q$512,SMALL(IF(($W$13:$W$512=$W$6)+(($W$13:$W$512=$W$7)+(($W$13:$W$512=$W$8)+(($X$13:$X$512=$X$6)+(($X$13:$X$512=$X$7)+(($Y$13:$Y$512=$Y$6)+(($Y$13:$Y$512=$Y$7)+(($Y$13:$Y$512=$Z$6)+(($Y$13:$Y$512=$Z$7))))))))),ROW($A$13:$A$512)-ROW($A$13)+1),ROWS(A$13:A310))))</f>
        <v/>
      </c>
      <c r="B310" s="290" t="str">
        <f t="array" ref="B310">IF(ROWS(B$13:B310)&gt;$S$5,"",INDEX(R$13:R$512,SMALL(IF(($W$13:$W$512=$W$6)+(($W$13:$W$512=$W$7)+(($W$13:$W$512=$W$8)+(($X$13:$X$512=$X$6)+(($X$13:$X$512=$X$7)+(($Y$13:$Y$512=$Y$6)+(($Y$13:$Y$512=$Y$7)+(($Y$13:$Y$512=$Z$6)+(($Y$13:$Y$512=$Z$7))))))))),ROW($A$13:$A$512)-ROW($A$13)+1),ROWS(B$13:B310))))</f>
        <v/>
      </c>
      <c r="C310" s="290" t="str">
        <f t="array" ref="C310">IF(ROWS(C$13:C310)&gt;$S$5,"",INDEX(S$13:S$512,SMALL(IF(($W$13:$W$512=$W$6)+(($W$13:$W$512=$W$7)+(($W$13:$W$512=$W$8)+(($X$13:$X$512=$X$6)+(($X$13:$X$512=$X$7)+(($Y$13:$Y$512=$Y$6)+(($Y$13:$Y$512=$Y$7)+(($Y$13:$Y$512=$Z$6)+(($Y$13:$Y$512=$Z$7))))))))),ROW($A$13:$A$512)-ROW($A$13)+1),ROWS(C$13:C310))))</f>
        <v/>
      </c>
      <c r="D310" s="316" t="str">
        <f t="array" ref="D310">IF(ROWS(D$13:D310)&gt;$S$5,"",INDEX(T$13:T$512,SMALL(IF(($W$13:$W$512=$W$6)+(($W$13:$W$512=$W$7)+(($W$13:$W$512=$W$8)+(($X$13:$X$512=$X$6)+(($X$13:$X$512=$X$7)+(($Y$13:$Y$512=$Y$6)+(($Y$13:$Y$512=$Y$7)+(($Y$13:$Y$512=$Z$6)+(($Y$13:$Y$512=$Z$7))))))))),ROW($A$13:$A$512)-ROW($A$13)+1),ROWS(D$13:D310))))</f>
        <v/>
      </c>
      <c r="E310" s="182" t="str">
        <f t="array" ref="E310">IF(ROWS(E$13:E310)&gt;$S$5,"",INDEX(U$13:U$512,SMALL(IF(($W$13:$W$512=$W$6)+(($W$13:$W$512=$W$7)+(($W$13:$W$512=$W$8)+(($X$13:$X$512=$X$6)+(($X$13:$X$512=$X$7)+(($Y$13:$Y$512=$Y$6)+(($Y$13:$Y$512=$Y$7)+(($Y$13:$Y$512=$Z$6)+(($Y$13:$Y$512=$Z$7))))))))),ROW($A$13:$A$512)-ROW($A$13)+1),ROWS(E$13:E310))))</f>
        <v/>
      </c>
      <c r="F310" s="182" t="str">
        <f t="array" ref="F310">IF(ROWS(F$13:F310)&gt;$S$5,"",INDEX(V$13:V$512,SMALL(IF(($W$13:$W$512=$W$6)+(($W$13:$W$512=$W$7)+(($W$13:$W$512=$W$8)+(($X$13:$X$512=$X$6)+(($X$13:$X$512=$X$7)+(($Y$13:$Y$512=$Y$6)+(($Y$13:$Y$512=$Y$7)+(($Y$13:$Y$512=$Z$6)+(($Y$13:$Y$512=$Z$7))))))))),ROW($A$13:$A$512)-ROW($A$13)+1),ROWS(F$13:F310))))</f>
        <v/>
      </c>
      <c r="G310" s="351" t="str">
        <f t="array" ref="G310">IF(ROWS(G$13:G310)&gt;$S$5,"",INDEX(W$13:W$512,SMALL(IF(($W$13:$W$512=$W$6)+(($W$13:$W$512=$W$7)+(($W$13:$W$512=$W$8)+(($X$13:$X$512=$X$6)+(($X$13:$X$512=$X$7)+(($Y$13:$Y$512=$Y$6)+(($Y$13:$Y$512=$Y$7)+(($Y$13:$Y$512=$Z$6)+(($Y$13:$Y$512=$Z$7))))))))),ROW($A$13:$A$512)-ROW($A$13)+1),ROWS(G$13:G310))))</f>
        <v/>
      </c>
      <c r="H310" s="351" t="str">
        <f t="array" ref="H310">IF(ROWS(H$13:H310)&gt;$S$5,"",INDEX(X$13:X$512,SMALL(IF(($W$13:$W$512=$W$6)+(($W$13:$W$512=$W$7)+(($W$13:$W$512=$W$8)+(($X$13:$X$512=$X$6)+(($X$13:$X$512=$X$7)+(($Y$13:$Y$512=$Y$6)+(($Y$13:$Y$512=$Y$7)+(($Y$13:$Y$512=$Z$6)+(($Y$13:$Y$512=$Z$7))))))))),ROW($A$13:$A$512)-ROW($A$13)+1),ROWS(H$13:H310))))</f>
        <v/>
      </c>
      <c r="I310" s="351" t="str">
        <f t="array" ref="I310">IF(ROWS(I$13:I310)&gt;$S$5,"",INDEX(Y$13:Y$512,SMALL(IF(($W$13:$W$512=$W$6)+(($W$13:$W$512=$W$7)+(($W$13:$W$512=$W$8)+(($X$13:$X$512=$X$6)+(($X$13:$X$512=$X$7)+(($Y$13:$Y$512=$Y$6)+(($Y$13:$Y$512=$Y$7)+(($Y$13:$Y$512=$Z$6)+(($Y$13:$Y$512=$Z$7))))))))),ROW($A$13:$A$512)-ROW($A$13)+1),ROWS(I$13:I310))))</f>
        <v/>
      </c>
      <c r="J310" s="136"/>
      <c r="Q310" s="44">
        <f>Nut_StatusTool!A304</f>
        <v>298</v>
      </c>
      <c r="R310" s="44">
        <f>Nut_StatusTool!B304</f>
        <v>0</v>
      </c>
      <c r="S310" s="44">
        <f>Nut_StatusTool!C304</f>
        <v>0</v>
      </c>
      <c r="T310" s="44">
        <f>Nut_StatusTool!D304</f>
        <v>0</v>
      </c>
      <c r="U310" s="44">
        <f>Nut_StatusTool!F304</f>
        <v>0</v>
      </c>
      <c r="V310" s="285" t="str">
        <f>Nut_StatusTool!K304</f>
        <v/>
      </c>
      <c r="W310" s="44" t="str">
        <f>Nut_StatusTool!L304</f>
        <v/>
      </c>
      <c r="X310" s="44" t="str">
        <f>Nut_StatusTool!M304</f>
        <v/>
      </c>
      <c r="Y310" s="44" t="str">
        <f>Nut_StatusTool!N304</f>
        <v/>
      </c>
    </row>
    <row r="311" spans="1:25">
      <c r="A311" s="182" t="str">
        <f t="array" ref="A311">IF(ROWS(A$13:A311)&gt;$S$5,"",INDEX(Q$13:Q$512,SMALL(IF(($W$13:$W$512=$W$6)+(($W$13:$W$512=$W$7)+(($W$13:$W$512=$W$8)+(($X$13:$X$512=$X$6)+(($X$13:$X$512=$X$7)+(($Y$13:$Y$512=$Y$6)+(($Y$13:$Y$512=$Y$7)+(($Y$13:$Y$512=$Z$6)+(($Y$13:$Y$512=$Z$7))))))))),ROW($A$13:$A$512)-ROW($A$13)+1),ROWS(A$13:A311))))</f>
        <v/>
      </c>
      <c r="B311" s="290" t="str">
        <f t="array" ref="B311">IF(ROWS(B$13:B311)&gt;$S$5,"",INDEX(R$13:R$512,SMALL(IF(($W$13:$W$512=$W$6)+(($W$13:$W$512=$W$7)+(($W$13:$W$512=$W$8)+(($X$13:$X$512=$X$6)+(($X$13:$X$512=$X$7)+(($Y$13:$Y$512=$Y$6)+(($Y$13:$Y$512=$Y$7)+(($Y$13:$Y$512=$Z$6)+(($Y$13:$Y$512=$Z$7))))))))),ROW($A$13:$A$512)-ROW($A$13)+1),ROWS(B$13:B311))))</f>
        <v/>
      </c>
      <c r="C311" s="290" t="str">
        <f t="array" ref="C311">IF(ROWS(C$13:C311)&gt;$S$5,"",INDEX(S$13:S$512,SMALL(IF(($W$13:$W$512=$W$6)+(($W$13:$W$512=$W$7)+(($W$13:$W$512=$W$8)+(($X$13:$X$512=$X$6)+(($X$13:$X$512=$X$7)+(($Y$13:$Y$512=$Y$6)+(($Y$13:$Y$512=$Y$7)+(($Y$13:$Y$512=$Z$6)+(($Y$13:$Y$512=$Z$7))))))))),ROW($A$13:$A$512)-ROW($A$13)+1),ROWS(C$13:C311))))</f>
        <v/>
      </c>
      <c r="D311" s="316" t="str">
        <f t="array" ref="D311">IF(ROWS(D$13:D311)&gt;$S$5,"",INDEX(T$13:T$512,SMALL(IF(($W$13:$W$512=$W$6)+(($W$13:$W$512=$W$7)+(($W$13:$W$512=$W$8)+(($X$13:$X$512=$X$6)+(($X$13:$X$512=$X$7)+(($Y$13:$Y$512=$Y$6)+(($Y$13:$Y$512=$Y$7)+(($Y$13:$Y$512=$Z$6)+(($Y$13:$Y$512=$Z$7))))))))),ROW($A$13:$A$512)-ROW($A$13)+1),ROWS(D$13:D311))))</f>
        <v/>
      </c>
      <c r="E311" s="182" t="str">
        <f t="array" ref="E311">IF(ROWS(E$13:E311)&gt;$S$5,"",INDEX(U$13:U$512,SMALL(IF(($W$13:$W$512=$W$6)+(($W$13:$W$512=$W$7)+(($W$13:$W$512=$W$8)+(($X$13:$X$512=$X$6)+(($X$13:$X$512=$X$7)+(($Y$13:$Y$512=$Y$6)+(($Y$13:$Y$512=$Y$7)+(($Y$13:$Y$512=$Z$6)+(($Y$13:$Y$512=$Z$7))))))))),ROW($A$13:$A$512)-ROW($A$13)+1),ROWS(E$13:E311))))</f>
        <v/>
      </c>
      <c r="F311" s="182" t="str">
        <f t="array" ref="F311">IF(ROWS(F$13:F311)&gt;$S$5,"",INDEX(V$13:V$512,SMALL(IF(($W$13:$W$512=$W$6)+(($W$13:$W$512=$W$7)+(($W$13:$W$512=$W$8)+(($X$13:$X$512=$X$6)+(($X$13:$X$512=$X$7)+(($Y$13:$Y$512=$Y$6)+(($Y$13:$Y$512=$Y$7)+(($Y$13:$Y$512=$Z$6)+(($Y$13:$Y$512=$Z$7))))))))),ROW($A$13:$A$512)-ROW($A$13)+1),ROWS(F$13:F311))))</f>
        <v/>
      </c>
      <c r="G311" s="351" t="str">
        <f t="array" ref="G311">IF(ROWS(G$13:G311)&gt;$S$5,"",INDEX(W$13:W$512,SMALL(IF(($W$13:$W$512=$W$6)+(($W$13:$W$512=$W$7)+(($W$13:$W$512=$W$8)+(($X$13:$X$512=$X$6)+(($X$13:$X$512=$X$7)+(($Y$13:$Y$512=$Y$6)+(($Y$13:$Y$512=$Y$7)+(($Y$13:$Y$512=$Z$6)+(($Y$13:$Y$512=$Z$7))))))))),ROW($A$13:$A$512)-ROW($A$13)+1),ROWS(G$13:G311))))</f>
        <v/>
      </c>
      <c r="H311" s="351" t="str">
        <f t="array" ref="H311">IF(ROWS(H$13:H311)&gt;$S$5,"",INDEX(X$13:X$512,SMALL(IF(($W$13:$W$512=$W$6)+(($W$13:$W$512=$W$7)+(($W$13:$W$512=$W$8)+(($X$13:$X$512=$X$6)+(($X$13:$X$512=$X$7)+(($Y$13:$Y$512=$Y$6)+(($Y$13:$Y$512=$Y$7)+(($Y$13:$Y$512=$Z$6)+(($Y$13:$Y$512=$Z$7))))))))),ROW($A$13:$A$512)-ROW($A$13)+1),ROWS(H$13:H311))))</f>
        <v/>
      </c>
      <c r="I311" s="351" t="str">
        <f t="array" ref="I311">IF(ROWS(I$13:I311)&gt;$S$5,"",INDEX(Y$13:Y$512,SMALL(IF(($W$13:$W$512=$W$6)+(($W$13:$W$512=$W$7)+(($W$13:$W$512=$W$8)+(($X$13:$X$512=$X$6)+(($X$13:$X$512=$X$7)+(($Y$13:$Y$512=$Y$6)+(($Y$13:$Y$512=$Y$7)+(($Y$13:$Y$512=$Z$6)+(($Y$13:$Y$512=$Z$7))))))))),ROW($A$13:$A$512)-ROW($A$13)+1),ROWS(I$13:I311))))</f>
        <v/>
      </c>
      <c r="J311" s="136"/>
      <c r="Q311" s="44">
        <f>Nut_StatusTool!A305</f>
        <v>299</v>
      </c>
      <c r="R311" s="44">
        <f>Nut_StatusTool!B305</f>
        <v>0</v>
      </c>
      <c r="S311" s="44">
        <f>Nut_StatusTool!C305</f>
        <v>0</v>
      </c>
      <c r="T311" s="44">
        <f>Nut_StatusTool!D305</f>
        <v>0</v>
      </c>
      <c r="U311" s="44">
        <f>Nut_StatusTool!F305</f>
        <v>0</v>
      </c>
      <c r="V311" s="285" t="str">
        <f>Nut_StatusTool!K305</f>
        <v/>
      </c>
      <c r="W311" s="44" t="str">
        <f>Nut_StatusTool!L305</f>
        <v/>
      </c>
      <c r="X311" s="44" t="str">
        <f>Nut_StatusTool!M305</f>
        <v/>
      </c>
      <c r="Y311" s="44" t="str">
        <f>Nut_StatusTool!N305</f>
        <v/>
      </c>
    </row>
    <row r="312" spans="1:25">
      <c r="A312" s="182" t="str">
        <f t="array" ref="A312">IF(ROWS(A$13:A312)&gt;$S$5,"",INDEX(Q$13:Q$512,SMALL(IF(($W$13:$W$512=$W$6)+(($W$13:$W$512=$W$7)+(($W$13:$W$512=$W$8)+(($X$13:$X$512=$X$6)+(($X$13:$X$512=$X$7)+(($Y$13:$Y$512=$Y$6)+(($Y$13:$Y$512=$Y$7)+(($Y$13:$Y$512=$Z$6)+(($Y$13:$Y$512=$Z$7))))))))),ROW($A$13:$A$512)-ROW($A$13)+1),ROWS(A$13:A312))))</f>
        <v/>
      </c>
      <c r="B312" s="290" t="str">
        <f t="array" ref="B312">IF(ROWS(B$13:B312)&gt;$S$5,"",INDEX(R$13:R$512,SMALL(IF(($W$13:$W$512=$W$6)+(($W$13:$W$512=$W$7)+(($W$13:$W$512=$W$8)+(($X$13:$X$512=$X$6)+(($X$13:$X$512=$X$7)+(($Y$13:$Y$512=$Y$6)+(($Y$13:$Y$512=$Y$7)+(($Y$13:$Y$512=$Z$6)+(($Y$13:$Y$512=$Z$7))))))))),ROW($A$13:$A$512)-ROW($A$13)+1),ROWS(B$13:B312))))</f>
        <v/>
      </c>
      <c r="C312" s="290" t="str">
        <f t="array" ref="C312">IF(ROWS(C$13:C312)&gt;$S$5,"",INDEX(S$13:S$512,SMALL(IF(($W$13:$W$512=$W$6)+(($W$13:$W$512=$W$7)+(($W$13:$W$512=$W$8)+(($X$13:$X$512=$X$6)+(($X$13:$X$512=$X$7)+(($Y$13:$Y$512=$Y$6)+(($Y$13:$Y$512=$Y$7)+(($Y$13:$Y$512=$Z$6)+(($Y$13:$Y$512=$Z$7))))))))),ROW($A$13:$A$512)-ROW($A$13)+1),ROWS(C$13:C312))))</f>
        <v/>
      </c>
      <c r="D312" s="316" t="str">
        <f t="array" ref="D312">IF(ROWS(D$13:D312)&gt;$S$5,"",INDEX(T$13:T$512,SMALL(IF(($W$13:$W$512=$W$6)+(($W$13:$W$512=$W$7)+(($W$13:$W$512=$W$8)+(($X$13:$X$512=$X$6)+(($X$13:$X$512=$X$7)+(($Y$13:$Y$512=$Y$6)+(($Y$13:$Y$512=$Y$7)+(($Y$13:$Y$512=$Z$6)+(($Y$13:$Y$512=$Z$7))))))))),ROW($A$13:$A$512)-ROW($A$13)+1),ROWS(D$13:D312))))</f>
        <v/>
      </c>
      <c r="E312" s="182" t="str">
        <f t="array" ref="E312">IF(ROWS(E$13:E312)&gt;$S$5,"",INDEX(U$13:U$512,SMALL(IF(($W$13:$W$512=$W$6)+(($W$13:$W$512=$W$7)+(($W$13:$W$512=$W$8)+(($X$13:$X$512=$X$6)+(($X$13:$X$512=$X$7)+(($Y$13:$Y$512=$Y$6)+(($Y$13:$Y$512=$Y$7)+(($Y$13:$Y$512=$Z$6)+(($Y$13:$Y$512=$Z$7))))))))),ROW($A$13:$A$512)-ROW($A$13)+1),ROWS(E$13:E312))))</f>
        <v/>
      </c>
      <c r="F312" s="182" t="str">
        <f t="array" ref="F312">IF(ROWS(F$13:F312)&gt;$S$5,"",INDEX(V$13:V$512,SMALL(IF(($W$13:$W$512=$W$6)+(($W$13:$W$512=$W$7)+(($W$13:$W$512=$W$8)+(($X$13:$X$512=$X$6)+(($X$13:$X$512=$X$7)+(($Y$13:$Y$512=$Y$6)+(($Y$13:$Y$512=$Y$7)+(($Y$13:$Y$512=$Z$6)+(($Y$13:$Y$512=$Z$7))))))))),ROW($A$13:$A$512)-ROW($A$13)+1),ROWS(F$13:F312))))</f>
        <v/>
      </c>
      <c r="G312" s="351" t="str">
        <f t="array" ref="G312">IF(ROWS(G$13:G312)&gt;$S$5,"",INDEX(W$13:W$512,SMALL(IF(($W$13:$W$512=$W$6)+(($W$13:$W$512=$W$7)+(($W$13:$W$512=$W$8)+(($X$13:$X$512=$X$6)+(($X$13:$X$512=$X$7)+(($Y$13:$Y$512=$Y$6)+(($Y$13:$Y$512=$Y$7)+(($Y$13:$Y$512=$Z$6)+(($Y$13:$Y$512=$Z$7))))))))),ROW($A$13:$A$512)-ROW($A$13)+1),ROWS(G$13:G312))))</f>
        <v/>
      </c>
      <c r="H312" s="351" t="str">
        <f t="array" ref="H312">IF(ROWS(H$13:H312)&gt;$S$5,"",INDEX(X$13:X$512,SMALL(IF(($W$13:$W$512=$W$6)+(($W$13:$W$512=$W$7)+(($W$13:$W$512=$W$8)+(($X$13:$X$512=$X$6)+(($X$13:$X$512=$X$7)+(($Y$13:$Y$512=$Y$6)+(($Y$13:$Y$512=$Y$7)+(($Y$13:$Y$512=$Z$6)+(($Y$13:$Y$512=$Z$7))))))))),ROW($A$13:$A$512)-ROW($A$13)+1),ROWS(H$13:H312))))</f>
        <v/>
      </c>
      <c r="I312" s="351" t="str">
        <f t="array" ref="I312">IF(ROWS(I$13:I312)&gt;$S$5,"",INDEX(Y$13:Y$512,SMALL(IF(($W$13:$W$512=$W$6)+(($W$13:$W$512=$W$7)+(($W$13:$W$512=$W$8)+(($X$13:$X$512=$X$6)+(($X$13:$X$512=$X$7)+(($Y$13:$Y$512=$Y$6)+(($Y$13:$Y$512=$Y$7)+(($Y$13:$Y$512=$Z$6)+(($Y$13:$Y$512=$Z$7))))))))),ROW($A$13:$A$512)-ROW($A$13)+1),ROWS(I$13:I312))))</f>
        <v/>
      </c>
      <c r="J312" s="136"/>
      <c r="Q312" s="44">
        <f>Nut_StatusTool!A306</f>
        <v>300</v>
      </c>
      <c r="R312" s="44">
        <f>Nut_StatusTool!B306</f>
        <v>0</v>
      </c>
      <c r="S312" s="44">
        <f>Nut_StatusTool!C306</f>
        <v>0</v>
      </c>
      <c r="T312" s="44">
        <f>Nut_StatusTool!D306</f>
        <v>0</v>
      </c>
      <c r="U312" s="44">
        <f>Nut_StatusTool!F306</f>
        <v>0</v>
      </c>
      <c r="V312" s="285" t="str">
        <f>Nut_StatusTool!K306</f>
        <v/>
      </c>
      <c r="W312" s="44" t="str">
        <f>Nut_StatusTool!L306</f>
        <v/>
      </c>
      <c r="X312" s="44" t="str">
        <f>Nut_StatusTool!M306</f>
        <v/>
      </c>
      <c r="Y312" s="44" t="str">
        <f>Nut_StatusTool!N306</f>
        <v/>
      </c>
    </row>
    <row r="313" spans="1:25">
      <c r="A313" s="182" t="str">
        <f t="array" ref="A313">IF(ROWS(A$13:A313)&gt;$S$5,"",INDEX(Q$13:Q$512,SMALL(IF(($W$13:$W$512=$W$6)+(($W$13:$W$512=$W$7)+(($W$13:$W$512=$W$8)+(($X$13:$X$512=$X$6)+(($X$13:$X$512=$X$7)+(($Y$13:$Y$512=$Y$6)+(($Y$13:$Y$512=$Y$7)+(($Y$13:$Y$512=$Z$6)+(($Y$13:$Y$512=$Z$7))))))))),ROW($A$13:$A$512)-ROW($A$13)+1),ROWS(A$13:A313))))</f>
        <v/>
      </c>
      <c r="B313" s="290" t="str">
        <f t="array" ref="B313">IF(ROWS(B$13:B313)&gt;$S$5,"",INDEX(R$13:R$512,SMALL(IF(($W$13:$W$512=$W$6)+(($W$13:$W$512=$W$7)+(($W$13:$W$512=$W$8)+(($X$13:$X$512=$X$6)+(($X$13:$X$512=$X$7)+(($Y$13:$Y$512=$Y$6)+(($Y$13:$Y$512=$Y$7)+(($Y$13:$Y$512=$Z$6)+(($Y$13:$Y$512=$Z$7))))))))),ROW($A$13:$A$512)-ROW($A$13)+1),ROWS(B$13:B313))))</f>
        <v/>
      </c>
      <c r="C313" s="290" t="str">
        <f t="array" ref="C313">IF(ROWS(C$13:C313)&gt;$S$5,"",INDEX(S$13:S$512,SMALL(IF(($W$13:$W$512=$W$6)+(($W$13:$W$512=$W$7)+(($W$13:$W$512=$W$8)+(($X$13:$X$512=$X$6)+(($X$13:$X$512=$X$7)+(($Y$13:$Y$512=$Y$6)+(($Y$13:$Y$512=$Y$7)+(($Y$13:$Y$512=$Z$6)+(($Y$13:$Y$512=$Z$7))))))))),ROW($A$13:$A$512)-ROW($A$13)+1),ROWS(C$13:C313))))</f>
        <v/>
      </c>
      <c r="D313" s="316" t="str">
        <f t="array" ref="D313">IF(ROWS(D$13:D313)&gt;$S$5,"",INDEX(T$13:T$512,SMALL(IF(($W$13:$W$512=$W$6)+(($W$13:$W$512=$W$7)+(($W$13:$W$512=$W$8)+(($X$13:$X$512=$X$6)+(($X$13:$X$512=$X$7)+(($Y$13:$Y$512=$Y$6)+(($Y$13:$Y$512=$Y$7)+(($Y$13:$Y$512=$Z$6)+(($Y$13:$Y$512=$Z$7))))))))),ROW($A$13:$A$512)-ROW($A$13)+1),ROWS(D$13:D313))))</f>
        <v/>
      </c>
      <c r="E313" s="182" t="str">
        <f t="array" ref="E313">IF(ROWS(E$13:E313)&gt;$S$5,"",INDEX(U$13:U$512,SMALL(IF(($W$13:$W$512=$W$6)+(($W$13:$W$512=$W$7)+(($W$13:$W$512=$W$8)+(($X$13:$X$512=$X$6)+(($X$13:$X$512=$X$7)+(($Y$13:$Y$512=$Y$6)+(($Y$13:$Y$512=$Y$7)+(($Y$13:$Y$512=$Z$6)+(($Y$13:$Y$512=$Z$7))))))))),ROW($A$13:$A$512)-ROW($A$13)+1),ROWS(E$13:E313))))</f>
        <v/>
      </c>
      <c r="F313" s="182" t="str">
        <f t="array" ref="F313">IF(ROWS(F$13:F313)&gt;$S$5,"",INDEX(V$13:V$512,SMALL(IF(($W$13:$W$512=$W$6)+(($W$13:$W$512=$W$7)+(($W$13:$W$512=$W$8)+(($X$13:$X$512=$X$6)+(($X$13:$X$512=$X$7)+(($Y$13:$Y$512=$Y$6)+(($Y$13:$Y$512=$Y$7)+(($Y$13:$Y$512=$Z$6)+(($Y$13:$Y$512=$Z$7))))))))),ROW($A$13:$A$512)-ROW($A$13)+1),ROWS(F$13:F313))))</f>
        <v/>
      </c>
      <c r="G313" s="351" t="str">
        <f t="array" ref="G313">IF(ROWS(G$13:G313)&gt;$S$5,"",INDEX(W$13:W$512,SMALL(IF(($W$13:$W$512=$W$6)+(($W$13:$W$512=$W$7)+(($W$13:$W$512=$W$8)+(($X$13:$X$512=$X$6)+(($X$13:$X$512=$X$7)+(($Y$13:$Y$512=$Y$6)+(($Y$13:$Y$512=$Y$7)+(($Y$13:$Y$512=$Z$6)+(($Y$13:$Y$512=$Z$7))))))))),ROW($A$13:$A$512)-ROW($A$13)+1),ROWS(G$13:G313))))</f>
        <v/>
      </c>
      <c r="H313" s="351" t="str">
        <f t="array" ref="H313">IF(ROWS(H$13:H313)&gt;$S$5,"",INDEX(X$13:X$512,SMALL(IF(($W$13:$W$512=$W$6)+(($W$13:$W$512=$W$7)+(($W$13:$W$512=$W$8)+(($X$13:$X$512=$X$6)+(($X$13:$X$512=$X$7)+(($Y$13:$Y$512=$Y$6)+(($Y$13:$Y$512=$Y$7)+(($Y$13:$Y$512=$Z$6)+(($Y$13:$Y$512=$Z$7))))))))),ROW($A$13:$A$512)-ROW($A$13)+1),ROWS(H$13:H313))))</f>
        <v/>
      </c>
      <c r="I313" s="351" t="str">
        <f t="array" ref="I313">IF(ROWS(I$13:I313)&gt;$S$5,"",INDEX(Y$13:Y$512,SMALL(IF(($W$13:$W$512=$W$6)+(($W$13:$W$512=$W$7)+(($W$13:$W$512=$W$8)+(($X$13:$X$512=$X$6)+(($X$13:$X$512=$X$7)+(($Y$13:$Y$512=$Y$6)+(($Y$13:$Y$512=$Y$7)+(($Y$13:$Y$512=$Z$6)+(($Y$13:$Y$512=$Z$7))))))))),ROW($A$13:$A$512)-ROW($A$13)+1),ROWS(I$13:I313))))</f>
        <v/>
      </c>
      <c r="J313" s="136"/>
      <c r="Q313" s="44">
        <f>Nut_StatusTool!A307</f>
        <v>301</v>
      </c>
      <c r="R313" s="44">
        <f>Nut_StatusTool!B307</f>
        <v>0</v>
      </c>
      <c r="S313" s="44">
        <f>Nut_StatusTool!C307</f>
        <v>0</v>
      </c>
      <c r="T313" s="44">
        <f>Nut_StatusTool!D307</f>
        <v>0</v>
      </c>
      <c r="U313" s="44">
        <f>Nut_StatusTool!F307</f>
        <v>0</v>
      </c>
      <c r="V313" s="285" t="str">
        <f>Nut_StatusTool!K307</f>
        <v/>
      </c>
      <c r="W313" s="44" t="str">
        <f>Nut_StatusTool!L307</f>
        <v/>
      </c>
      <c r="X313" s="44" t="str">
        <f>Nut_StatusTool!M307</f>
        <v/>
      </c>
      <c r="Y313" s="44" t="str">
        <f>Nut_StatusTool!N307</f>
        <v/>
      </c>
    </row>
    <row r="314" spans="1:25">
      <c r="A314" s="182" t="str">
        <f t="array" ref="A314">IF(ROWS(A$13:A314)&gt;$S$5,"",INDEX(Q$13:Q$512,SMALL(IF(($W$13:$W$512=$W$6)+(($W$13:$W$512=$W$7)+(($W$13:$W$512=$W$8)+(($X$13:$X$512=$X$6)+(($X$13:$X$512=$X$7)+(($Y$13:$Y$512=$Y$6)+(($Y$13:$Y$512=$Y$7)+(($Y$13:$Y$512=$Z$6)+(($Y$13:$Y$512=$Z$7))))))))),ROW($A$13:$A$512)-ROW($A$13)+1),ROWS(A$13:A314))))</f>
        <v/>
      </c>
      <c r="B314" s="290" t="str">
        <f t="array" ref="B314">IF(ROWS(B$13:B314)&gt;$S$5,"",INDEX(R$13:R$512,SMALL(IF(($W$13:$W$512=$W$6)+(($W$13:$W$512=$W$7)+(($W$13:$W$512=$W$8)+(($X$13:$X$512=$X$6)+(($X$13:$X$512=$X$7)+(($Y$13:$Y$512=$Y$6)+(($Y$13:$Y$512=$Y$7)+(($Y$13:$Y$512=$Z$6)+(($Y$13:$Y$512=$Z$7))))))))),ROW($A$13:$A$512)-ROW($A$13)+1),ROWS(B$13:B314))))</f>
        <v/>
      </c>
      <c r="C314" s="290" t="str">
        <f t="array" ref="C314">IF(ROWS(C$13:C314)&gt;$S$5,"",INDEX(S$13:S$512,SMALL(IF(($W$13:$W$512=$W$6)+(($W$13:$W$512=$W$7)+(($W$13:$W$512=$W$8)+(($X$13:$X$512=$X$6)+(($X$13:$X$512=$X$7)+(($Y$13:$Y$512=$Y$6)+(($Y$13:$Y$512=$Y$7)+(($Y$13:$Y$512=$Z$6)+(($Y$13:$Y$512=$Z$7))))))))),ROW($A$13:$A$512)-ROW($A$13)+1),ROWS(C$13:C314))))</f>
        <v/>
      </c>
      <c r="D314" s="316" t="str">
        <f t="array" ref="D314">IF(ROWS(D$13:D314)&gt;$S$5,"",INDEX(T$13:T$512,SMALL(IF(($W$13:$W$512=$W$6)+(($W$13:$W$512=$W$7)+(($W$13:$W$512=$W$8)+(($X$13:$X$512=$X$6)+(($X$13:$X$512=$X$7)+(($Y$13:$Y$512=$Y$6)+(($Y$13:$Y$512=$Y$7)+(($Y$13:$Y$512=$Z$6)+(($Y$13:$Y$512=$Z$7))))))))),ROW($A$13:$A$512)-ROW($A$13)+1),ROWS(D$13:D314))))</f>
        <v/>
      </c>
      <c r="E314" s="182" t="str">
        <f t="array" ref="E314">IF(ROWS(E$13:E314)&gt;$S$5,"",INDEX(U$13:U$512,SMALL(IF(($W$13:$W$512=$W$6)+(($W$13:$W$512=$W$7)+(($W$13:$W$512=$W$8)+(($X$13:$X$512=$X$6)+(($X$13:$X$512=$X$7)+(($Y$13:$Y$512=$Y$6)+(($Y$13:$Y$512=$Y$7)+(($Y$13:$Y$512=$Z$6)+(($Y$13:$Y$512=$Z$7))))))))),ROW($A$13:$A$512)-ROW($A$13)+1),ROWS(E$13:E314))))</f>
        <v/>
      </c>
      <c r="F314" s="182" t="str">
        <f t="array" ref="F314">IF(ROWS(F$13:F314)&gt;$S$5,"",INDEX(V$13:V$512,SMALL(IF(($W$13:$W$512=$W$6)+(($W$13:$W$512=$W$7)+(($W$13:$W$512=$W$8)+(($X$13:$X$512=$X$6)+(($X$13:$X$512=$X$7)+(($Y$13:$Y$512=$Y$6)+(($Y$13:$Y$512=$Y$7)+(($Y$13:$Y$512=$Z$6)+(($Y$13:$Y$512=$Z$7))))))))),ROW($A$13:$A$512)-ROW($A$13)+1),ROWS(F$13:F314))))</f>
        <v/>
      </c>
      <c r="G314" s="351" t="str">
        <f t="array" ref="G314">IF(ROWS(G$13:G314)&gt;$S$5,"",INDEX(W$13:W$512,SMALL(IF(($W$13:$W$512=$W$6)+(($W$13:$W$512=$W$7)+(($W$13:$W$512=$W$8)+(($X$13:$X$512=$X$6)+(($X$13:$X$512=$X$7)+(($Y$13:$Y$512=$Y$6)+(($Y$13:$Y$512=$Y$7)+(($Y$13:$Y$512=$Z$6)+(($Y$13:$Y$512=$Z$7))))))))),ROW($A$13:$A$512)-ROW($A$13)+1),ROWS(G$13:G314))))</f>
        <v/>
      </c>
      <c r="H314" s="351" t="str">
        <f t="array" ref="H314">IF(ROWS(H$13:H314)&gt;$S$5,"",INDEX(X$13:X$512,SMALL(IF(($W$13:$W$512=$W$6)+(($W$13:$W$512=$W$7)+(($W$13:$W$512=$W$8)+(($X$13:$X$512=$X$6)+(($X$13:$X$512=$X$7)+(($Y$13:$Y$512=$Y$6)+(($Y$13:$Y$512=$Y$7)+(($Y$13:$Y$512=$Z$6)+(($Y$13:$Y$512=$Z$7))))))))),ROW($A$13:$A$512)-ROW($A$13)+1),ROWS(H$13:H314))))</f>
        <v/>
      </c>
      <c r="I314" s="351" t="str">
        <f t="array" ref="I314">IF(ROWS(I$13:I314)&gt;$S$5,"",INDEX(Y$13:Y$512,SMALL(IF(($W$13:$W$512=$W$6)+(($W$13:$W$512=$W$7)+(($W$13:$W$512=$W$8)+(($X$13:$X$512=$X$6)+(($X$13:$X$512=$X$7)+(($Y$13:$Y$512=$Y$6)+(($Y$13:$Y$512=$Y$7)+(($Y$13:$Y$512=$Z$6)+(($Y$13:$Y$512=$Z$7))))))))),ROW($A$13:$A$512)-ROW($A$13)+1),ROWS(I$13:I314))))</f>
        <v/>
      </c>
      <c r="J314" s="136"/>
      <c r="Q314" s="44">
        <f>Nut_StatusTool!A308</f>
        <v>302</v>
      </c>
      <c r="R314" s="44">
        <f>Nut_StatusTool!B308</f>
        <v>0</v>
      </c>
      <c r="S314" s="44">
        <f>Nut_StatusTool!C308</f>
        <v>0</v>
      </c>
      <c r="T314" s="44">
        <f>Nut_StatusTool!D308</f>
        <v>0</v>
      </c>
      <c r="U314" s="44">
        <f>Nut_StatusTool!F308</f>
        <v>0</v>
      </c>
      <c r="V314" s="285" t="str">
        <f>Nut_StatusTool!K308</f>
        <v/>
      </c>
      <c r="W314" s="44" t="str">
        <f>Nut_StatusTool!L308</f>
        <v/>
      </c>
      <c r="X314" s="44" t="str">
        <f>Nut_StatusTool!M308</f>
        <v/>
      </c>
      <c r="Y314" s="44" t="str">
        <f>Nut_StatusTool!N308</f>
        <v/>
      </c>
    </row>
    <row r="315" spans="1:25">
      <c r="A315" s="182" t="str">
        <f t="array" ref="A315">IF(ROWS(A$13:A315)&gt;$S$5,"",INDEX(Q$13:Q$512,SMALL(IF(($W$13:$W$512=$W$6)+(($W$13:$W$512=$W$7)+(($W$13:$W$512=$W$8)+(($X$13:$X$512=$X$6)+(($X$13:$X$512=$X$7)+(($Y$13:$Y$512=$Y$6)+(($Y$13:$Y$512=$Y$7)+(($Y$13:$Y$512=$Z$6)+(($Y$13:$Y$512=$Z$7))))))))),ROW($A$13:$A$512)-ROW($A$13)+1),ROWS(A$13:A315))))</f>
        <v/>
      </c>
      <c r="B315" s="290" t="str">
        <f t="array" ref="B315">IF(ROWS(B$13:B315)&gt;$S$5,"",INDEX(R$13:R$512,SMALL(IF(($W$13:$W$512=$W$6)+(($W$13:$W$512=$W$7)+(($W$13:$W$512=$W$8)+(($X$13:$X$512=$X$6)+(($X$13:$X$512=$X$7)+(($Y$13:$Y$512=$Y$6)+(($Y$13:$Y$512=$Y$7)+(($Y$13:$Y$512=$Z$6)+(($Y$13:$Y$512=$Z$7))))))))),ROW($A$13:$A$512)-ROW($A$13)+1),ROWS(B$13:B315))))</f>
        <v/>
      </c>
      <c r="C315" s="290" t="str">
        <f t="array" ref="C315">IF(ROWS(C$13:C315)&gt;$S$5,"",INDEX(S$13:S$512,SMALL(IF(($W$13:$W$512=$W$6)+(($W$13:$W$512=$W$7)+(($W$13:$W$512=$W$8)+(($X$13:$X$512=$X$6)+(($X$13:$X$512=$X$7)+(($Y$13:$Y$512=$Y$6)+(($Y$13:$Y$512=$Y$7)+(($Y$13:$Y$512=$Z$6)+(($Y$13:$Y$512=$Z$7))))))))),ROW($A$13:$A$512)-ROW($A$13)+1),ROWS(C$13:C315))))</f>
        <v/>
      </c>
      <c r="D315" s="316" t="str">
        <f t="array" ref="D315">IF(ROWS(D$13:D315)&gt;$S$5,"",INDEX(T$13:T$512,SMALL(IF(($W$13:$W$512=$W$6)+(($W$13:$W$512=$W$7)+(($W$13:$W$512=$W$8)+(($X$13:$X$512=$X$6)+(($X$13:$X$512=$X$7)+(($Y$13:$Y$512=$Y$6)+(($Y$13:$Y$512=$Y$7)+(($Y$13:$Y$512=$Z$6)+(($Y$13:$Y$512=$Z$7))))))))),ROW($A$13:$A$512)-ROW($A$13)+1),ROWS(D$13:D315))))</f>
        <v/>
      </c>
      <c r="E315" s="182" t="str">
        <f t="array" ref="E315">IF(ROWS(E$13:E315)&gt;$S$5,"",INDEX(U$13:U$512,SMALL(IF(($W$13:$W$512=$W$6)+(($W$13:$W$512=$W$7)+(($W$13:$W$512=$W$8)+(($X$13:$X$512=$X$6)+(($X$13:$X$512=$X$7)+(($Y$13:$Y$512=$Y$6)+(($Y$13:$Y$512=$Y$7)+(($Y$13:$Y$512=$Z$6)+(($Y$13:$Y$512=$Z$7))))))))),ROW($A$13:$A$512)-ROW($A$13)+1),ROWS(E$13:E315))))</f>
        <v/>
      </c>
      <c r="F315" s="182" t="str">
        <f t="array" ref="F315">IF(ROWS(F$13:F315)&gt;$S$5,"",INDEX(V$13:V$512,SMALL(IF(($W$13:$W$512=$W$6)+(($W$13:$W$512=$W$7)+(($W$13:$W$512=$W$8)+(($X$13:$X$512=$X$6)+(($X$13:$X$512=$X$7)+(($Y$13:$Y$512=$Y$6)+(($Y$13:$Y$512=$Y$7)+(($Y$13:$Y$512=$Z$6)+(($Y$13:$Y$512=$Z$7))))))))),ROW($A$13:$A$512)-ROW($A$13)+1),ROWS(F$13:F315))))</f>
        <v/>
      </c>
      <c r="G315" s="351" t="str">
        <f t="array" ref="G315">IF(ROWS(G$13:G315)&gt;$S$5,"",INDEX(W$13:W$512,SMALL(IF(($W$13:$W$512=$W$6)+(($W$13:$W$512=$W$7)+(($W$13:$W$512=$W$8)+(($X$13:$X$512=$X$6)+(($X$13:$X$512=$X$7)+(($Y$13:$Y$512=$Y$6)+(($Y$13:$Y$512=$Y$7)+(($Y$13:$Y$512=$Z$6)+(($Y$13:$Y$512=$Z$7))))))))),ROW($A$13:$A$512)-ROW($A$13)+1),ROWS(G$13:G315))))</f>
        <v/>
      </c>
      <c r="H315" s="351" t="str">
        <f t="array" ref="H315">IF(ROWS(H$13:H315)&gt;$S$5,"",INDEX(X$13:X$512,SMALL(IF(($W$13:$W$512=$W$6)+(($W$13:$W$512=$W$7)+(($W$13:$W$512=$W$8)+(($X$13:$X$512=$X$6)+(($X$13:$X$512=$X$7)+(($Y$13:$Y$512=$Y$6)+(($Y$13:$Y$512=$Y$7)+(($Y$13:$Y$512=$Z$6)+(($Y$13:$Y$512=$Z$7))))))))),ROW($A$13:$A$512)-ROW($A$13)+1),ROWS(H$13:H315))))</f>
        <v/>
      </c>
      <c r="I315" s="351" t="str">
        <f t="array" ref="I315">IF(ROWS(I$13:I315)&gt;$S$5,"",INDEX(Y$13:Y$512,SMALL(IF(($W$13:$W$512=$W$6)+(($W$13:$W$512=$W$7)+(($W$13:$W$512=$W$8)+(($X$13:$X$512=$X$6)+(($X$13:$X$512=$X$7)+(($Y$13:$Y$512=$Y$6)+(($Y$13:$Y$512=$Y$7)+(($Y$13:$Y$512=$Z$6)+(($Y$13:$Y$512=$Z$7))))))))),ROW($A$13:$A$512)-ROW($A$13)+1),ROWS(I$13:I315))))</f>
        <v/>
      </c>
      <c r="J315" s="136"/>
      <c r="Q315" s="44">
        <f>Nut_StatusTool!A309</f>
        <v>303</v>
      </c>
      <c r="R315" s="44">
        <f>Nut_StatusTool!B309</f>
        <v>0</v>
      </c>
      <c r="S315" s="44">
        <f>Nut_StatusTool!C309</f>
        <v>0</v>
      </c>
      <c r="T315" s="44">
        <f>Nut_StatusTool!D309</f>
        <v>0</v>
      </c>
      <c r="U315" s="44">
        <f>Nut_StatusTool!F309</f>
        <v>0</v>
      </c>
      <c r="V315" s="285" t="str">
        <f>Nut_StatusTool!K309</f>
        <v/>
      </c>
      <c r="W315" s="44" t="str">
        <f>Nut_StatusTool!L309</f>
        <v/>
      </c>
      <c r="X315" s="44" t="str">
        <f>Nut_StatusTool!M309</f>
        <v/>
      </c>
      <c r="Y315" s="44" t="str">
        <f>Nut_StatusTool!N309</f>
        <v/>
      </c>
    </row>
    <row r="316" spans="1:25">
      <c r="A316" s="182" t="str">
        <f t="array" ref="A316">IF(ROWS(A$13:A316)&gt;$S$5,"",INDEX(Q$13:Q$512,SMALL(IF(($W$13:$W$512=$W$6)+(($W$13:$W$512=$W$7)+(($W$13:$W$512=$W$8)+(($X$13:$X$512=$X$6)+(($X$13:$X$512=$X$7)+(($Y$13:$Y$512=$Y$6)+(($Y$13:$Y$512=$Y$7)+(($Y$13:$Y$512=$Z$6)+(($Y$13:$Y$512=$Z$7))))))))),ROW($A$13:$A$512)-ROW($A$13)+1),ROWS(A$13:A316))))</f>
        <v/>
      </c>
      <c r="B316" s="290" t="str">
        <f t="array" ref="B316">IF(ROWS(B$13:B316)&gt;$S$5,"",INDEX(R$13:R$512,SMALL(IF(($W$13:$W$512=$W$6)+(($W$13:$W$512=$W$7)+(($W$13:$W$512=$W$8)+(($X$13:$X$512=$X$6)+(($X$13:$X$512=$X$7)+(($Y$13:$Y$512=$Y$6)+(($Y$13:$Y$512=$Y$7)+(($Y$13:$Y$512=$Z$6)+(($Y$13:$Y$512=$Z$7))))))))),ROW($A$13:$A$512)-ROW($A$13)+1),ROWS(B$13:B316))))</f>
        <v/>
      </c>
      <c r="C316" s="290" t="str">
        <f t="array" ref="C316">IF(ROWS(C$13:C316)&gt;$S$5,"",INDEX(S$13:S$512,SMALL(IF(($W$13:$W$512=$W$6)+(($W$13:$W$512=$W$7)+(($W$13:$W$512=$W$8)+(($X$13:$X$512=$X$6)+(($X$13:$X$512=$X$7)+(($Y$13:$Y$512=$Y$6)+(($Y$13:$Y$512=$Y$7)+(($Y$13:$Y$512=$Z$6)+(($Y$13:$Y$512=$Z$7))))))))),ROW($A$13:$A$512)-ROW($A$13)+1),ROWS(C$13:C316))))</f>
        <v/>
      </c>
      <c r="D316" s="316" t="str">
        <f t="array" ref="D316">IF(ROWS(D$13:D316)&gt;$S$5,"",INDEX(T$13:T$512,SMALL(IF(($W$13:$W$512=$W$6)+(($W$13:$W$512=$W$7)+(($W$13:$W$512=$W$8)+(($X$13:$X$512=$X$6)+(($X$13:$X$512=$X$7)+(($Y$13:$Y$512=$Y$6)+(($Y$13:$Y$512=$Y$7)+(($Y$13:$Y$512=$Z$6)+(($Y$13:$Y$512=$Z$7))))))))),ROW($A$13:$A$512)-ROW($A$13)+1),ROWS(D$13:D316))))</f>
        <v/>
      </c>
      <c r="E316" s="182" t="str">
        <f t="array" ref="E316">IF(ROWS(E$13:E316)&gt;$S$5,"",INDEX(U$13:U$512,SMALL(IF(($W$13:$W$512=$W$6)+(($W$13:$W$512=$W$7)+(($W$13:$W$512=$W$8)+(($X$13:$X$512=$X$6)+(($X$13:$X$512=$X$7)+(($Y$13:$Y$512=$Y$6)+(($Y$13:$Y$512=$Y$7)+(($Y$13:$Y$512=$Z$6)+(($Y$13:$Y$512=$Z$7))))))))),ROW($A$13:$A$512)-ROW($A$13)+1),ROWS(E$13:E316))))</f>
        <v/>
      </c>
      <c r="F316" s="182" t="str">
        <f t="array" ref="F316">IF(ROWS(F$13:F316)&gt;$S$5,"",INDEX(V$13:V$512,SMALL(IF(($W$13:$W$512=$W$6)+(($W$13:$W$512=$W$7)+(($W$13:$W$512=$W$8)+(($X$13:$X$512=$X$6)+(($X$13:$X$512=$X$7)+(($Y$13:$Y$512=$Y$6)+(($Y$13:$Y$512=$Y$7)+(($Y$13:$Y$512=$Z$6)+(($Y$13:$Y$512=$Z$7))))))))),ROW($A$13:$A$512)-ROW($A$13)+1),ROWS(F$13:F316))))</f>
        <v/>
      </c>
      <c r="G316" s="351" t="str">
        <f t="array" ref="G316">IF(ROWS(G$13:G316)&gt;$S$5,"",INDEX(W$13:W$512,SMALL(IF(($W$13:$W$512=$W$6)+(($W$13:$W$512=$W$7)+(($W$13:$W$512=$W$8)+(($X$13:$X$512=$X$6)+(($X$13:$X$512=$X$7)+(($Y$13:$Y$512=$Y$6)+(($Y$13:$Y$512=$Y$7)+(($Y$13:$Y$512=$Z$6)+(($Y$13:$Y$512=$Z$7))))))))),ROW($A$13:$A$512)-ROW($A$13)+1),ROWS(G$13:G316))))</f>
        <v/>
      </c>
      <c r="H316" s="351" t="str">
        <f t="array" ref="H316">IF(ROWS(H$13:H316)&gt;$S$5,"",INDEX(X$13:X$512,SMALL(IF(($W$13:$W$512=$W$6)+(($W$13:$W$512=$W$7)+(($W$13:$W$512=$W$8)+(($X$13:$X$512=$X$6)+(($X$13:$X$512=$X$7)+(($Y$13:$Y$512=$Y$6)+(($Y$13:$Y$512=$Y$7)+(($Y$13:$Y$512=$Z$6)+(($Y$13:$Y$512=$Z$7))))))))),ROW($A$13:$A$512)-ROW($A$13)+1),ROWS(H$13:H316))))</f>
        <v/>
      </c>
      <c r="I316" s="351" t="str">
        <f t="array" ref="I316">IF(ROWS(I$13:I316)&gt;$S$5,"",INDEX(Y$13:Y$512,SMALL(IF(($W$13:$W$512=$W$6)+(($W$13:$W$512=$W$7)+(($W$13:$W$512=$W$8)+(($X$13:$X$512=$X$6)+(($X$13:$X$512=$X$7)+(($Y$13:$Y$512=$Y$6)+(($Y$13:$Y$512=$Y$7)+(($Y$13:$Y$512=$Z$6)+(($Y$13:$Y$512=$Z$7))))))))),ROW($A$13:$A$512)-ROW($A$13)+1),ROWS(I$13:I316))))</f>
        <v/>
      </c>
      <c r="J316" s="136"/>
      <c r="Q316" s="44">
        <f>Nut_StatusTool!A310</f>
        <v>304</v>
      </c>
      <c r="R316" s="44">
        <f>Nut_StatusTool!B310</f>
        <v>0</v>
      </c>
      <c r="S316" s="44">
        <f>Nut_StatusTool!C310</f>
        <v>0</v>
      </c>
      <c r="T316" s="44">
        <f>Nut_StatusTool!D310</f>
        <v>0</v>
      </c>
      <c r="U316" s="44">
        <f>Nut_StatusTool!F310</f>
        <v>0</v>
      </c>
      <c r="V316" s="285" t="str">
        <f>Nut_StatusTool!K310</f>
        <v/>
      </c>
      <c r="W316" s="44" t="str">
        <f>Nut_StatusTool!L310</f>
        <v/>
      </c>
      <c r="X316" s="44" t="str">
        <f>Nut_StatusTool!M310</f>
        <v/>
      </c>
      <c r="Y316" s="44" t="str">
        <f>Nut_StatusTool!N310</f>
        <v/>
      </c>
    </row>
    <row r="317" spans="1:25">
      <c r="A317" s="182" t="str">
        <f t="array" ref="A317">IF(ROWS(A$13:A317)&gt;$S$5,"",INDEX(Q$13:Q$512,SMALL(IF(($W$13:$W$512=$W$6)+(($W$13:$W$512=$W$7)+(($W$13:$W$512=$W$8)+(($X$13:$X$512=$X$6)+(($X$13:$X$512=$X$7)+(($Y$13:$Y$512=$Y$6)+(($Y$13:$Y$512=$Y$7)+(($Y$13:$Y$512=$Z$6)+(($Y$13:$Y$512=$Z$7))))))))),ROW($A$13:$A$512)-ROW($A$13)+1),ROWS(A$13:A317))))</f>
        <v/>
      </c>
      <c r="B317" s="290" t="str">
        <f t="array" ref="B317">IF(ROWS(B$13:B317)&gt;$S$5,"",INDEX(R$13:R$512,SMALL(IF(($W$13:$W$512=$W$6)+(($W$13:$W$512=$W$7)+(($W$13:$W$512=$W$8)+(($X$13:$X$512=$X$6)+(($X$13:$X$512=$X$7)+(($Y$13:$Y$512=$Y$6)+(($Y$13:$Y$512=$Y$7)+(($Y$13:$Y$512=$Z$6)+(($Y$13:$Y$512=$Z$7))))))))),ROW($A$13:$A$512)-ROW($A$13)+1),ROWS(B$13:B317))))</f>
        <v/>
      </c>
      <c r="C317" s="290" t="str">
        <f t="array" ref="C317">IF(ROWS(C$13:C317)&gt;$S$5,"",INDEX(S$13:S$512,SMALL(IF(($W$13:$W$512=$W$6)+(($W$13:$W$512=$W$7)+(($W$13:$W$512=$W$8)+(($X$13:$X$512=$X$6)+(($X$13:$X$512=$X$7)+(($Y$13:$Y$512=$Y$6)+(($Y$13:$Y$512=$Y$7)+(($Y$13:$Y$512=$Z$6)+(($Y$13:$Y$512=$Z$7))))))))),ROW($A$13:$A$512)-ROW($A$13)+1),ROWS(C$13:C317))))</f>
        <v/>
      </c>
      <c r="D317" s="316" t="str">
        <f t="array" ref="D317">IF(ROWS(D$13:D317)&gt;$S$5,"",INDEX(T$13:T$512,SMALL(IF(($W$13:$W$512=$W$6)+(($W$13:$W$512=$W$7)+(($W$13:$W$512=$W$8)+(($X$13:$X$512=$X$6)+(($X$13:$X$512=$X$7)+(($Y$13:$Y$512=$Y$6)+(($Y$13:$Y$512=$Y$7)+(($Y$13:$Y$512=$Z$6)+(($Y$13:$Y$512=$Z$7))))))))),ROW($A$13:$A$512)-ROW($A$13)+1),ROWS(D$13:D317))))</f>
        <v/>
      </c>
      <c r="E317" s="182" t="str">
        <f t="array" ref="E317">IF(ROWS(E$13:E317)&gt;$S$5,"",INDEX(U$13:U$512,SMALL(IF(($W$13:$W$512=$W$6)+(($W$13:$W$512=$W$7)+(($W$13:$W$512=$W$8)+(($X$13:$X$512=$X$6)+(($X$13:$X$512=$X$7)+(($Y$13:$Y$512=$Y$6)+(($Y$13:$Y$512=$Y$7)+(($Y$13:$Y$512=$Z$6)+(($Y$13:$Y$512=$Z$7))))))))),ROW($A$13:$A$512)-ROW($A$13)+1),ROWS(E$13:E317))))</f>
        <v/>
      </c>
      <c r="F317" s="182" t="str">
        <f t="array" ref="F317">IF(ROWS(F$13:F317)&gt;$S$5,"",INDEX(V$13:V$512,SMALL(IF(($W$13:$W$512=$W$6)+(($W$13:$W$512=$W$7)+(($W$13:$W$512=$W$8)+(($X$13:$X$512=$X$6)+(($X$13:$X$512=$X$7)+(($Y$13:$Y$512=$Y$6)+(($Y$13:$Y$512=$Y$7)+(($Y$13:$Y$512=$Z$6)+(($Y$13:$Y$512=$Z$7))))))))),ROW($A$13:$A$512)-ROW($A$13)+1),ROWS(F$13:F317))))</f>
        <v/>
      </c>
      <c r="G317" s="351" t="str">
        <f t="array" ref="G317">IF(ROWS(G$13:G317)&gt;$S$5,"",INDEX(W$13:W$512,SMALL(IF(($W$13:$W$512=$W$6)+(($W$13:$W$512=$W$7)+(($W$13:$W$512=$W$8)+(($X$13:$X$512=$X$6)+(($X$13:$X$512=$X$7)+(($Y$13:$Y$512=$Y$6)+(($Y$13:$Y$512=$Y$7)+(($Y$13:$Y$512=$Z$6)+(($Y$13:$Y$512=$Z$7))))))))),ROW($A$13:$A$512)-ROW($A$13)+1),ROWS(G$13:G317))))</f>
        <v/>
      </c>
      <c r="H317" s="351" t="str">
        <f t="array" ref="H317">IF(ROWS(H$13:H317)&gt;$S$5,"",INDEX(X$13:X$512,SMALL(IF(($W$13:$W$512=$W$6)+(($W$13:$W$512=$W$7)+(($W$13:$W$512=$W$8)+(($X$13:$X$512=$X$6)+(($X$13:$X$512=$X$7)+(($Y$13:$Y$512=$Y$6)+(($Y$13:$Y$512=$Y$7)+(($Y$13:$Y$512=$Z$6)+(($Y$13:$Y$512=$Z$7))))))))),ROW($A$13:$A$512)-ROW($A$13)+1),ROWS(H$13:H317))))</f>
        <v/>
      </c>
      <c r="I317" s="351" t="str">
        <f t="array" ref="I317">IF(ROWS(I$13:I317)&gt;$S$5,"",INDEX(Y$13:Y$512,SMALL(IF(($W$13:$W$512=$W$6)+(($W$13:$W$512=$W$7)+(($W$13:$W$512=$W$8)+(($X$13:$X$512=$X$6)+(($X$13:$X$512=$X$7)+(($Y$13:$Y$512=$Y$6)+(($Y$13:$Y$512=$Y$7)+(($Y$13:$Y$512=$Z$6)+(($Y$13:$Y$512=$Z$7))))))))),ROW($A$13:$A$512)-ROW($A$13)+1),ROWS(I$13:I317))))</f>
        <v/>
      </c>
      <c r="J317" s="136"/>
      <c r="Q317" s="44">
        <f>Nut_StatusTool!A311</f>
        <v>305</v>
      </c>
      <c r="R317" s="44">
        <f>Nut_StatusTool!B311</f>
        <v>0</v>
      </c>
      <c r="S317" s="44">
        <f>Nut_StatusTool!C311</f>
        <v>0</v>
      </c>
      <c r="T317" s="44">
        <f>Nut_StatusTool!D311</f>
        <v>0</v>
      </c>
      <c r="U317" s="44">
        <f>Nut_StatusTool!F311</f>
        <v>0</v>
      </c>
      <c r="V317" s="285" t="str">
        <f>Nut_StatusTool!K311</f>
        <v/>
      </c>
      <c r="W317" s="44" t="str">
        <f>Nut_StatusTool!L311</f>
        <v/>
      </c>
      <c r="X317" s="44" t="str">
        <f>Nut_StatusTool!M311</f>
        <v/>
      </c>
      <c r="Y317" s="44" t="str">
        <f>Nut_StatusTool!N311</f>
        <v/>
      </c>
    </row>
    <row r="318" spans="1:25">
      <c r="A318" s="182" t="str">
        <f t="array" ref="A318">IF(ROWS(A$13:A318)&gt;$S$5,"",INDEX(Q$13:Q$512,SMALL(IF(($W$13:$W$512=$W$6)+(($W$13:$W$512=$W$7)+(($W$13:$W$512=$W$8)+(($X$13:$X$512=$X$6)+(($X$13:$X$512=$X$7)+(($Y$13:$Y$512=$Y$6)+(($Y$13:$Y$512=$Y$7)+(($Y$13:$Y$512=$Z$6)+(($Y$13:$Y$512=$Z$7))))))))),ROW($A$13:$A$512)-ROW($A$13)+1),ROWS(A$13:A318))))</f>
        <v/>
      </c>
      <c r="B318" s="290" t="str">
        <f t="array" ref="B318">IF(ROWS(B$13:B318)&gt;$S$5,"",INDEX(R$13:R$512,SMALL(IF(($W$13:$W$512=$W$6)+(($W$13:$W$512=$W$7)+(($W$13:$W$512=$W$8)+(($X$13:$X$512=$X$6)+(($X$13:$X$512=$X$7)+(($Y$13:$Y$512=$Y$6)+(($Y$13:$Y$512=$Y$7)+(($Y$13:$Y$512=$Z$6)+(($Y$13:$Y$512=$Z$7))))))))),ROW($A$13:$A$512)-ROW($A$13)+1),ROWS(B$13:B318))))</f>
        <v/>
      </c>
      <c r="C318" s="290" t="str">
        <f t="array" ref="C318">IF(ROWS(C$13:C318)&gt;$S$5,"",INDEX(S$13:S$512,SMALL(IF(($W$13:$W$512=$W$6)+(($W$13:$W$512=$W$7)+(($W$13:$W$512=$W$8)+(($X$13:$X$512=$X$6)+(($X$13:$X$512=$X$7)+(($Y$13:$Y$512=$Y$6)+(($Y$13:$Y$512=$Y$7)+(($Y$13:$Y$512=$Z$6)+(($Y$13:$Y$512=$Z$7))))))))),ROW($A$13:$A$512)-ROW($A$13)+1),ROWS(C$13:C318))))</f>
        <v/>
      </c>
      <c r="D318" s="316" t="str">
        <f t="array" ref="D318">IF(ROWS(D$13:D318)&gt;$S$5,"",INDEX(T$13:T$512,SMALL(IF(($W$13:$W$512=$W$6)+(($W$13:$W$512=$W$7)+(($W$13:$W$512=$W$8)+(($X$13:$X$512=$X$6)+(($X$13:$X$512=$X$7)+(($Y$13:$Y$512=$Y$6)+(($Y$13:$Y$512=$Y$7)+(($Y$13:$Y$512=$Z$6)+(($Y$13:$Y$512=$Z$7))))))))),ROW($A$13:$A$512)-ROW($A$13)+1),ROWS(D$13:D318))))</f>
        <v/>
      </c>
      <c r="E318" s="182" t="str">
        <f t="array" ref="E318">IF(ROWS(E$13:E318)&gt;$S$5,"",INDEX(U$13:U$512,SMALL(IF(($W$13:$W$512=$W$6)+(($W$13:$W$512=$W$7)+(($W$13:$W$512=$W$8)+(($X$13:$X$512=$X$6)+(($X$13:$X$512=$X$7)+(($Y$13:$Y$512=$Y$6)+(($Y$13:$Y$512=$Y$7)+(($Y$13:$Y$512=$Z$6)+(($Y$13:$Y$512=$Z$7))))))))),ROW($A$13:$A$512)-ROW($A$13)+1),ROWS(E$13:E318))))</f>
        <v/>
      </c>
      <c r="F318" s="182" t="str">
        <f t="array" ref="F318">IF(ROWS(F$13:F318)&gt;$S$5,"",INDEX(V$13:V$512,SMALL(IF(($W$13:$W$512=$W$6)+(($W$13:$W$512=$W$7)+(($W$13:$W$512=$W$8)+(($X$13:$X$512=$X$6)+(($X$13:$X$512=$X$7)+(($Y$13:$Y$512=$Y$6)+(($Y$13:$Y$512=$Y$7)+(($Y$13:$Y$512=$Z$6)+(($Y$13:$Y$512=$Z$7))))))))),ROW($A$13:$A$512)-ROW($A$13)+1),ROWS(F$13:F318))))</f>
        <v/>
      </c>
      <c r="G318" s="351" t="str">
        <f t="array" ref="G318">IF(ROWS(G$13:G318)&gt;$S$5,"",INDEX(W$13:W$512,SMALL(IF(($W$13:$W$512=$W$6)+(($W$13:$W$512=$W$7)+(($W$13:$W$512=$W$8)+(($X$13:$X$512=$X$6)+(($X$13:$X$512=$X$7)+(($Y$13:$Y$512=$Y$6)+(($Y$13:$Y$512=$Y$7)+(($Y$13:$Y$512=$Z$6)+(($Y$13:$Y$512=$Z$7))))))))),ROW($A$13:$A$512)-ROW($A$13)+1),ROWS(G$13:G318))))</f>
        <v/>
      </c>
      <c r="H318" s="351" t="str">
        <f t="array" ref="H318">IF(ROWS(H$13:H318)&gt;$S$5,"",INDEX(X$13:X$512,SMALL(IF(($W$13:$W$512=$W$6)+(($W$13:$W$512=$W$7)+(($W$13:$W$512=$W$8)+(($X$13:$X$512=$X$6)+(($X$13:$X$512=$X$7)+(($Y$13:$Y$512=$Y$6)+(($Y$13:$Y$512=$Y$7)+(($Y$13:$Y$512=$Z$6)+(($Y$13:$Y$512=$Z$7))))))))),ROW($A$13:$A$512)-ROW($A$13)+1),ROWS(H$13:H318))))</f>
        <v/>
      </c>
      <c r="I318" s="351" t="str">
        <f t="array" ref="I318">IF(ROWS(I$13:I318)&gt;$S$5,"",INDEX(Y$13:Y$512,SMALL(IF(($W$13:$W$512=$W$6)+(($W$13:$W$512=$W$7)+(($W$13:$W$512=$W$8)+(($X$13:$X$512=$X$6)+(($X$13:$X$512=$X$7)+(($Y$13:$Y$512=$Y$6)+(($Y$13:$Y$512=$Y$7)+(($Y$13:$Y$512=$Z$6)+(($Y$13:$Y$512=$Z$7))))))))),ROW($A$13:$A$512)-ROW($A$13)+1),ROWS(I$13:I318))))</f>
        <v/>
      </c>
      <c r="J318" s="136"/>
      <c r="Q318" s="44">
        <f>Nut_StatusTool!A312</f>
        <v>306</v>
      </c>
      <c r="R318" s="44">
        <f>Nut_StatusTool!B312</f>
        <v>0</v>
      </c>
      <c r="S318" s="44">
        <f>Nut_StatusTool!C312</f>
        <v>0</v>
      </c>
      <c r="T318" s="44">
        <f>Nut_StatusTool!D312</f>
        <v>0</v>
      </c>
      <c r="U318" s="44">
        <f>Nut_StatusTool!F312</f>
        <v>0</v>
      </c>
      <c r="V318" s="285" t="str">
        <f>Nut_StatusTool!K312</f>
        <v/>
      </c>
      <c r="W318" s="44" t="str">
        <f>Nut_StatusTool!L312</f>
        <v/>
      </c>
      <c r="X318" s="44" t="str">
        <f>Nut_StatusTool!M312</f>
        <v/>
      </c>
      <c r="Y318" s="44" t="str">
        <f>Nut_StatusTool!N312</f>
        <v/>
      </c>
    </row>
    <row r="319" spans="1:25">
      <c r="A319" s="182" t="str">
        <f t="array" ref="A319">IF(ROWS(A$13:A319)&gt;$S$5,"",INDEX(Q$13:Q$512,SMALL(IF(($W$13:$W$512=$W$6)+(($W$13:$W$512=$W$7)+(($W$13:$W$512=$W$8)+(($X$13:$X$512=$X$6)+(($X$13:$X$512=$X$7)+(($Y$13:$Y$512=$Y$6)+(($Y$13:$Y$512=$Y$7)+(($Y$13:$Y$512=$Z$6)+(($Y$13:$Y$512=$Z$7))))))))),ROW($A$13:$A$512)-ROW($A$13)+1),ROWS(A$13:A319))))</f>
        <v/>
      </c>
      <c r="B319" s="290" t="str">
        <f t="array" ref="B319">IF(ROWS(B$13:B319)&gt;$S$5,"",INDEX(R$13:R$512,SMALL(IF(($W$13:$W$512=$W$6)+(($W$13:$W$512=$W$7)+(($W$13:$W$512=$W$8)+(($X$13:$X$512=$X$6)+(($X$13:$X$512=$X$7)+(($Y$13:$Y$512=$Y$6)+(($Y$13:$Y$512=$Y$7)+(($Y$13:$Y$512=$Z$6)+(($Y$13:$Y$512=$Z$7))))))))),ROW($A$13:$A$512)-ROW($A$13)+1),ROWS(B$13:B319))))</f>
        <v/>
      </c>
      <c r="C319" s="290" t="str">
        <f t="array" ref="C319">IF(ROWS(C$13:C319)&gt;$S$5,"",INDEX(S$13:S$512,SMALL(IF(($W$13:$W$512=$W$6)+(($W$13:$W$512=$W$7)+(($W$13:$W$512=$W$8)+(($X$13:$X$512=$X$6)+(($X$13:$X$512=$X$7)+(($Y$13:$Y$512=$Y$6)+(($Y$13:$Y$512=$Y$7)+(($Y$13:$Y$512=$Z$6)+(($Y$13:$Y$512=$Z$7))))))))),ROW($A$13:$A$512)-ROW($A$13)+1),ROWS(C$13:C319))))</f>
        <v/>
      </c>
      <c r="D319" s="316" t="str">
        <f t="array" ref="D319">IF(ROWS(D$13:D319)&gt;$S$5,"",INDEX(T$13:T$512,SMALL(IF(($W$13:$W$512=$W$6)+(($W$13:$W$512=$W$7)+(($W$13:$W$512=$W$8)+(($X$13:$X$512=$X$6)+(($X$13:$X$512=$X$7)+(($Y$13:$Y$512=$Y$6)+(($Y$13:$Y$512=$Y$7)+(($Y$13:$Y$512=$Z$6)+(($Y$13:$Y$512=$Z$7))))))))),ROW($A$13:$A$512)-ROW($A$13)+1),ROWS(D$13:D319))))</f>
        <v/>
      </c>
      <c r="E319" s="182" t="str">
        <f t="array" ref="E319">IF(ROWS(E$13:E319)&gt;$S$5,"",INDEX(U$13:U$512,SMALL(IF(($W$13:$W$512=$W$6)+(($W$13:$W$512=$W$7)+(($W$13:$W$512=$W$8)+(($X$13:$X$512=$X$6)+(($X$13:$X$512=$X$7)+(($Y$13:$Y$512=$Y$6)+(($Y$13:$Y$512=$Y$7)+(($Y$13:$Y$512=$Z$6)+(($Y$13:$Y$512=$Z$7))))))))),ROW($A$13:$A$512)-ROW($A$13)+1),ROWS(E$13:E319))))</f>
        <v/>
      </c>
      <c r="F319" s="182" t="str">
        <f t="array" ref="F319">IF(ROWS(F$13:F319)&gt;$S$5,"",INDEX(V$13:V$512,SMALL(IF(($W$13:$W$512=$W$6)+(($W$13:$W$512=$W$7)+(($W$13:$W$512=$W$8)+(($X$13:$X$512=$X$6)+(($X$13:$X$512=$X$7)+(($Y$13:$Y$512=$Y$6)+(($Y$13:$Y$512=$Y$7)+(($Y$13:$Y$512=$Z$6)+(($Y$13:$Y$512=$Z$7))))))))),ROW($A$13:$A$512)-ROW($A$13)+1),ROWS(F$13:F319))))</f>
        <v/>
      </c>
      <c r="G319" s="351" t="str">
        <f t="array" ref="G319">IF(ROWS(G$13:G319)&gt;$S$5,"",INDEX(W$13:W$512,SMALL(IF(($W$13:$W$512=$W$6)+(($W$13:$W$512=$W$7)+(($W$13:$W$512=$W$8)+(($X$13:$X$512=$X$6)+(($X$13:$X$512=$X$7)+(($Y$13:$Y$512=$Y$6)+(($Y$13:$Y$512=$Y$7)+(($Y$13:$Y$512=$Z$6)+(($Y$13:$Y$512=$Z$7))))))))),ROW($A$13:$A$512)-ROW($A$13)+1),ROWS(G$13:G319))))</f>
        <v/>
      </c>
      <c r="H319" s="351" t="str">
        <f t="array" ref="H319">IF(ROWS(H$13:H319)&gt;$S$5,"",INDEX(X$13:X$512,SMALL(IF(($W$13:$W$512=$W$6)+(($W$13:$W$512=$W$7)+(($W$13:$W$512=$W$8)+(($X$13:$X$512=$X$6)+(($X$13:$X$512=$X$7)+(($Y$13:$Y$512=$Y$6)+(($Y$13:$Y$512=$Y$7)+(($Y$13:$Y$512=$Z$6)+(($Y$13:$Y$512=$Z$7))))))))),ROW($A$13:$A$512)-ROW($A$13)+1),ROWS(H$13:H319))))</f>
        <v/>
      </c>
      <c r="I319" s="351" t="str">
        <f t="array" ref="I319">IF(ROWS(I$13:I319)&gt;$S$5,"",INDEX(Y$13:Y$512,SMALL(IF(($W$13:$W$512=$W$6)+(($W$13:$W$512=$W$7)+(($W$13:$W$512=$W$8)+(($X$13:$X$512=$X$6)+(($X$13:$X$512=$X$7)+(($Y$13:$Y$512=$Y$6)+(($Y$13:$Y$512=$Y$7)+(($Y$13:$Y$512=$Z$6)+(($Y$13:$Y$512=$Z$7))))))))),ROW($A$13:$A$512)-ROW($A$13)+1),ROWS(I$13:I319))))</f>
        <v/>
      </c>
      <c r="J319" s="136"/>
      <c r="Q319" s="44">
        <f>Nut_StatusTool!A313</f>
        <v>307</v>
      </c>
      <c r="R319" s="44">
        <f>Nut_StatusTool!B313</f>
        <v>0</v>
      </c>
      <c r="S319" s="44">
        <f>Nut_StatusTool!C313</f>
        <v>0</v>
      </c>
      <c r="T319" s="44">
        <f>Nut_StatusTool!D313</f>
        <v>0</v>
      </c>
      <c r="U319" s="44">
        <f>Nut_StatusTool!F313</f>
        <v>0</v>
      </c>
      <c r="V319" s="285" t="str">
        <f>Nut_StatusTool!K313</f>
        <v/>
      </c>
      <c r="W319" s="44" t="str">
        <f>Nut_StatusTool!L313</f>
        <v/>
      </c>
      <c r="X319" s="44" t="str">
        <f>Nut_StatusTool!M313</f>
        <v/>
      </c>
      <c r="Y319" s="44" t="str">
        <f>Nut_StatusTool!N313</f>
        <v/>
      </c>
    </row>
    <row r="320" spans="1:25">
      <c r="A320" s="182" t="str">
        <f t="array" ref="A320">IF(ROWS(A$13:A320)&gt;$S$5,"",INDEX(Q$13:Q$512,SMALL(IF(($W$13:$W$512=$W$6)+(($W$13:$W$512=$W$7)+(($W$13:$W$512=$W$8)+(($X$13:$X$512=$X$6)+(($X$13:$X$512=$X$7)+(($Y$13:$Y$512=$Y$6)+(($Y$13:$Y$512=$Y$7)+(($Y$13:$Y$512=$Z$6)+(($Y$13:$Y$512=$Z$7))))))))),ROW($A$13:$A$512)-ROW($A$13)+1),ROWS(A$13:A320))))</f>
        <v/>
      </c>
      <c r="B320" s="290" t="str">
        <f t="array" ref="B320">IF(ROWS(B$13:B320)&gt;$S$5,"",INDEX(R$13:R$512,SMALL(IF(($W$13:$W$512=$W$6)+(($W$13:$W$512=$W$7)+(($W$13:$W$512=$W$8)+(($X$13:$X$512=$X$6)+(($X$13:$X$512=$X$7)+(($Y$13:$Y$512=$Y$6)+(($Y$13:$Y$512=$Y$7)+(($Y$13:$Y$512=$Z$6)+(($Y$13:$Y$512=$Z$7))))))))),ROW($A$13:$A$512)-ROW($A$13)+1),ROWS(B$13:B320))))</f>
        <v/>
      </c>
      <c r="C320" s="290" t="str">
        <f t="array" ref="C320">IF(ROWS(C$13:C320)&gt;$S$5,"",INDEX(S$13:S$512,SMALL(IF(($W$13:$W$512=$W$6)+(($W$13:$W$512=$W$7)+(($W$13:$W$512=$W$8)+(($X$13:$X$512=$X$6)+(($X$13:$X$512=$X$7)+(($Y$13:$Y$512=$Y$6)+(($Y$13:$Y$512=$Y$7)+(($Y$13:$Y$512=$Z$6)+(($Y$13:$Y$512=$Z$7))))))))),ROW($A$13:$A$512)-ROW($A$13)+1),ROWS(C$13:C320))))</f>
        <v/>
      </c>
      <c r="D320" s="316" t="str">
        <f t="array" ref="D320">IF(ROWS(D$13:D320)&gt;$S$5,"",INDEX(T$13:T$512,SMALL(IF(($W$13:$W$512=$W$6)+(($W$13:$W$512=$W$7)+(($W$13:$W$512=$W$8)+(($X$13:$X$512=$X$6)+(($X$13:$X$512=$X$7)+(($Y$13:$Y$512=$Y$6)+(($Y$13:$Y$512=$Y$7)+(($Y$13:$Y$512=$Z$6)+(($Y$13:$Y$512=$Z$7))))))))),ROW($A$13:$A$512)-ROW($A$13)+1),ROWS(D$13:D320))))</f>
        <v/>
      </c>
      <c r="E320" s="182" t="str">
        <f t="array" ref="E320">IF(ROWS(E$13:E320)&gt;$S$5,"",INDEX(U$13:U$512,SMALL(IF(($W$13:$W$512=$W$6)+(($W$13:$W$512=$W$7)+(($W$13:$W$512=$W$8)+(($X$13:$X$512=$X$6)+(($X$13:$X$512=$X$7)+(($Y$13:$Y$512=$Y$6)+(($Y$13:$Y$512=$Y$7)+(($Y$13:$Y$512=$Z$6)+(($Y$13:$Y$512=$Z$7))))))))),ROW($A$13:$A$512)-ROW($A$13)+1),ROWS(E$13:E320))))</f>
        <v/>
      </c>
      <c r="F320" s="182" t="str">
        <f t="array" ref="F320">IF(ROWS(F$13:F320)&gt;$S$5,"",INDEX(V$13:V$512,SMALL(IF(($W$13:$W$512=$W$6)+(($W$13:$W$512=$W$7)+(($W$13:$W$512=$W$8)+(($X$13:$X$512=$X$6)+(($X$13:$X$512=$X$7)+(($Y$13:$Y$512=$Y$6)+(($Y$13:$Y$512=$Y$7)+(($Y$13:$Y$512=$Z$6)+(($Y$13:$Y$512=$Z$7))))))))),ROW($A$13:$A$512)-ROW($A$13)+1),ROWS(F$13:F320))))</f>
        <v/>
      </c>
      <c r="G320" s="351" t="str">
        <f t="array" ref="G320">IF(ROWS(G$13:G320)&gt;$S$5,"",INDEX(W$13:W$512,SMALL(IF(($W$13:$W$512=$W$6)+(($W$13:$W$512=$W$7)+(($W$13:$W$512=$W$8)+(($X$13:$X$512=$X$6)+(($X$13:$X$512=$X$7)+(($Y$13:$Y$512=$Y$6)+(($Y$13:$Y$512=$Y$7)+(($Y$13:$Y$512=$Z$6)+(($Y$13:$Y$512=$Z$7))))))))),ROW($A$13:$A$512)-ROW($A$13)+1),ROWS(G$13:G320))))</f>
        <v/>
      </c>
      <c r="H320" s="351" t="str">
        <f t="array" ref="H320">IF(ROWS(H$13:H320)&gt;$S$5,"",INDEX(X$13:X$512,SMALL(IF(($W$13:$W$512=$W$6)+(($W$13:$W$512=$W$7)+(($W$13:$W$512=$W$8)+(($X$13:$X$512=$X$6)+(($X$13:$X$512=$X$7)+(($Y$13:$Y$512=$Y$6)+(($Y$13:$Y$512=$Y$7)+(($Y$13:$Y$512=$Z$6)+(($Y$13:$Y$512=$Z$7))))))))),ROW($A$13:$A$512)-ROW($A$13)+1),ROWS(H$13:H320))))</f>
        <v/>
      </c>
      <c r="I320" s="351" t="str">
        <f t="array" ref="I320">IF(ROWS(I$13:I320)&gt;$S$5,"",INDEX(Y$13:Y$512,SMALL(IF(($W$13:$W$512=$W$6)+(($W$13:$W$512=$W$7)+(($W$13:$W$512=$W$8)+(($X$13:$X$512=$X$6)+(($X$13:$X$512=$X$7)+(($Y$13:$Y$512=$Y$6)+(($Y$13:$Y$512=$Y$7)+(($Y$13:$Y$512=$Z$6)+(($Y$13:$Y$512=$Z$7))))))))),ROW($A$13:$A$512)-ROW($A$13)+1),ROWS(I$13:I320))))</f>
        <v/>
      </c>
      <c r="J320" s="136"/>
      <c r="Q320" s="44">
        <f>Nut_StatusTool!A314</f>
        <v>308</v>
      </c>
      <c r="R320" s="44">
        <f>Nut_StatusTool!B314</f>
        <v>0</v>
      </c>
      <c r="S320" s="44">
        <f>Nut_StatusTool!C314</f>
        <v>0</v>
      </c>
      <c r="T320" s="44">
        <f>Nut_StatusTool!D314</f>
        <v>0</v>
      </c>
      <c r="U320" s="44">
        <f>Nut_StatusTool!F314</f>
        <v>0</v>
      </c>
      <c r="V320" s="285" t="str">
        <f>Nut_StatusTool!K314</f>
        <v/>
      </c>
      <c r="W320" s="44" t="str">
        <f>Nut_StatusTool!L314</f>
        <v/>
      </c>
      <c r="X320" s="44" t="str">
        <f>Nut_StatusTool!M314</f>
        <v/>
      </c>
      <c r="Y320" s="44" t="str">
        <f>Nut_StatusTool!N314</f>
        <v/>
      </c>
    </row>
    <row r="321" spans="1:25">
      <c r="A321" s="182" t="str">
        <f t="array" ref="A321">IF(ROWS(A$13:A321)&gt;$S$5,"",INDEX(Q$13:Q$512,SMALL(IF(($W$13:$W$512=$W$6)+(($W$13:$W$512=$W$7)+(($W$13:$W$512=$W$8)+(($X$13:$X$512=$X$6)+(($X$13:$X$512=$X$7)+(($Y$13:$Y$512=$Y$6)+(($Y$13:$Y$512=$Y$7)+(($Y$13:$Y$512=$Z$6)+(($Y$13:$Y$512=$Z$7))))))))),ROW($A$13:$A$512)-ROW($A$13)+1),ROWS(A$13:A321))))</f>
        <v/>
      </c>
      <c r="B321" s="290" t="str">
        <f t="array" ref="B321">IF(ROWS(B$13:B321)&gt;$S$5,"",INDEX(R$13:R$512,SMALL(IF(($W$13:$W$512=$W$6)+(($W$13:$W$512=$W$7)+(($W$13:$W$512=$W$8)+(($X$13:$X$512=$X$6)+(($X$13:$X$512=$X$7)+(($Y$13:$Y$512=$Y$6)+(($Y$13:$Y$512=$Y$7)+(($Y$13:$Y$512=$Z$6)+(($Y$13:$Y$512=$Z$7))))))))),ROW($A$13:$A$512)-ROW($A$13)+1),ROWS(B$13:B321))))</f>
        <v/>
      </c>
      <c r="C321" s="290" t="str">
        <f t="array" ref="C321">IF(ROWS(C$13:C321)&gt;$S$5,"",INDEX(S$13:S$512,SMALL(IF(($W$13:$W$512=$W$6)+(($W$13:$W$512=$W$7)+(($W$13:$W$512=$W$8)+(($X$13:$X$512=$X$6)+(($X$13:$X$512=$X$7)+(($Y$13:$Y$512=$Y$6)+(($Y$13:$Y$512=$Y$7)+(($Y$13:$Y$512=$Z$6)+(($Y$13:$Y$512=$Z$7))))))))),ROW($A$13:$A$512)-ROW($A$13)+1),ROWS(C$13:C321))))</f>
        <v/>
      </c>
      <c r="D321" s="316" t="str">
        <f t="array" ref="D321">IF(ROWS(D$13:D321)&gt;$S$5,"",INDEX(T$13:T$512,SMALL(IF(($W$13:$W$512=$W$6)+(($W$13:$W$512=$W$7)+(($W$13:$W$512=$W$8)+(($X$13:$X$512=$X$6)+(($X$13:$X$512=$X$7)+(($Y$13:$Y$512=$Y$6)+(($Y$13:$Y$512=$Y$7)+(($Y$13:$Y$512=$Z$6)+(($Y$13:$Y$512=$Z$7))))))))),ROW($A$13:$A$512)-ROW($A$13)+1),ROWS(D$13:D321))))</f>
        <v/>
      </c>
      <c r="E321" s="182" t="str">
        <f t="array" ref="E321">IF(ROWS(E$13:E321)&gt;$S$5,"",INDEX(U$13:U$512,SMALL(IF(($W$13:$W$512=$W$6)+(($W$13:$W$512=$W$7)+(($W$13:$W$512=$W$8)+(($X$13:$X$512=$X$6)+(($X$13:$X$512=$X$7)+(($Y$13:$Y$512=$Y$6)+(($Y$13:$Y$512=$Y$7)+(($Y$13:$Y$512=$Z$6)+(($Y$13:$Y$512=$Z$7))))))))),ROW($A$13:$A$512)-ROW($A$13)+1),ROWS(E$13:E321))))</f>
        <v/>
      </c>
      <c r="F321" s="182" t="str">
        <f t="array" ref="F321">IF(ROWS(F$13:F321)&gt;$S$5,"",INDEX(V$13:V$512,SMALL(IF(($W$13:$W$512=$W$6)+(($W$13:$W$512=$W$7)+(($W$13:$W$512=$W$8)+(($X$13:$X$512=$X$6)+(($X$13:$X$512=$X$7)+(($Y$13:$Y$512=$Y$6)+(($Y$13:$Y$512=$Y$7)+(($Y$13:$Y$512=$Z$6)+(($Y$13:$Y$512=$Z$7))))))))),ROW($A$13:$A$512)-ROW($A$13)+1),ROWS(F$13:F321))))</f>
        <v/>
      </c>
      <c r="G321" s="351" t="str">
        <f t="array" ref="G321">IF(ROWS(G$13:G321)&gt;$S$5,"",INDEX(W$13:W$512,SMALL(IF(($W$13:$W$512=$W$6)+(($W$13:$W$512=$W$7)+(($W$13:$W$512=$W$8)+(($X$13:$X$512=$X$6)+(($X$13:$X$512=$X$7)+(($Y$13:$Y$512=$Y$6)+(($Y$13:$Y$512=$Y$7)+(($Y$13:$Y$512=$Z$6)+(($Y$13:$Y$512=$Z$7))))))))),ROW($A$13:$A$512)-ROW($A$13)+1),ROWS(G$13:G321))))</f>
        <v/>
      </c>
      <c r="H321" s="351" t="str">
        <f t="array" ref="H321">IF(ROWS(H$13:H321)&gt;$S$5,"",INDEX(X$13:X$512,SMALL(IF(($W$13:$W$512=$W$6)+(($W$13:$W$512=$W$7)+(($W$13:$W$512=$W$8)+(($X$13:$X$512=$X$6)+(($X$13:$X$512=$X$7)+(($Y$13:$Y$512=$Y$6)+(($Y$13:$Y$512=$Y$7)+(($Y$13:$Y$512=$Z$6)+(($Y$13:$Y$512=$Z$7))))))))),ROW($A$13:$A$512)-ROW($A$13)+1),ROWS(H$13:H321))))</f>
        <v/>
      </c>
      <c r="I321" s="351" t="str">
        <f t="array" ref="I321">IF(ROWS(I$13:I321)&gt;$S$5,"",INDEX(Y$13:Y$512,SMALL(IF(($W$13:$W$512=$W$6)+(($W$13:$W$512=$W$7)+(($W$13:$W$512=$W$8)+(($X$13:$X$512=$X$6)+(($X$13:$X$512=$X$7)+(($Y$13:$Y$512=$Y$6)+(($Y$13:$Y$512=$Y$7)+(($Y$13:$Y$512=$Z$6)+(($Y$13:$Y$512=$Z$7))))))))),ROW($A$13:$A$512)-ROW($A$13)+1),ROWS(I$13:I321))))</f>
        <v/>
      </c>
      <c r="J321" s="136"/>
      <c r="Q321" s="44">
        <f>Nut_StatusTool!A315</f>
        <v>309</v>
      </c>
      <c r="R321" s="44">
        <f>Nut_StatusTool!B315</f>
        <v>0</v>
      </c>
      <c r="S321" s="44">
        <f>Nut_StatusTool!C315</f>
        <v>0</v>
      </c>
      <c r="T321" s="44">
        <f>Nut_StatusTool!D315</f>
        <v>0</v>
      </c>
      <c r="U321" s="44">
        <f>Nut_StatusTool!F315</f>
        <v>0</v>
      </c>
      <c r="V321" s="285" t="str">
        <f>Nut_StatusTool!K315</f>
        <v/>
      </c>
      <c r="W321" s="44" t="str">
        <f>Nut_StatusTool!L315</f>
        <v/>
      </c>
      <c r="X321" s="44" t="str">
        <f>Nut_StatusTool!M315</f>
        <v/>
      </c>
      <c r="Y321" s="44" t="str">
        <f>Nut_StatusTool!N315</f>
        <v/>
      </c>
    </row>
    <row r="322" spans="1:25">
      <c r="A322" s="182" t="str">
        <f t="array" ref="A322">IF(ROWS(A$13:A322)&gt;$S$5,"",INDEX(Q$13:Q$512,SMALL(IF(($W$13:$W$512=$W$6)+(($W$13:$W$512=$W$7)+(($W$13:$W$512=$W$8)+(($X$13:$X$512=$X$6)+(($X$13:$X$512=$X$7)+(($Y$13:$Y$512=$Y$6)+(($Y$13:$Y$512=$Y$7)+(($Y$13:$Y$512=$Z$6)+(($Y$13:$Y$512=$Z$7))))))))),ROW($A$13:$A$512)-ROW($A$13)+1),ROWS(A$13:A322))))</f>
        <v/>
      </c>
      <c r="B322" s="290" t="str">
        <f t="array" ref="B322">IF(ROWS(B$13:B322)&gt;$S$5,"",INDEX(R$13:R$512,SMALL(IF(($W$13:$W$512=$W$6)+(($W$13:$W$512=$W$7)+(($W$13:$W$512=$W$8)+(($X$13:$X$512=$X$6)+(($X$13:$X$512=$X$7)+(($Y$13:$Y$512=$Y$6)+(($Y$13:$Y$512=$Y$7)+(($Y$13:$Y$512=$Z$6)+(($Y$13:$Y$512=$Z$7))))))))),ROW($A$13:$A$512)-ROW($A$13)+1),ROWS(B$13:B322))))</f>
        <v/>
      </c>
      <c r="C322" s="290" t="str">
        <f t="array" ref="C322">IF(ROWS(C$13:C322)&gt;$S$5,"",INDEX(S$13:S$512,SMALL(IF(($W$13:$W$512=$W$6)+(($W$13:$W$512=$W$7)+(($W$13:$W$512=$W$8)+(($X$13:$X$512=$X$6)+(($X$13:$X$512=$X$7)+(($Y$13:$Y$512=$Y$6)+(($Y$13:$Y$512=$Y$7)+(($Y$13:$Y$512=$Z$6)+(($Y$13:$Y$512=$Z$7))))))))),ROW($A$13:$A$512)-ROW($A$13)+1),ROWS(C$13:C322))))</f>
        <v/>
      </c>
      <c r="D322" s="316" t="str">
        <f t="array" ref="D322">IF(ROWS(D$13:D322)&gt;$S$5,"",INDEX(T$13:T$512,SMALL(IF(($W$13:$W$512=$W$6)+(($W$13:$W$512=$W$7)+(($W$13:$W$512=$W$8)+(($X$13:$X$512=$X$6)+(($X$13:$X$512=$X$7)+(($Y$13:$Y$512=$Y$6)+(($Y$13:$Y$512=$Y$7)+(($Y$13:$Y$512=$Z$6)+(($Y$13:$Y$512=$Z$7))))))))),ROW($A$13:$A$512)-ROW($A$13)+1),ROWS(D$13:D322))))</f>
        <v/>
      </c>
      <c r="E322" s="182" t="str">
        <f t="array" ref="E322">IF(ROWS(E$13:E322)&gt;$S$5,"",INDEX(U$13:U$512,SMALL(IF(($W$13:$W$512=$W$6)+(($W$13:$W$512=$W$7)+(($W$13:$W$512=$W$8)+(($X$13:$X$512=$X$6)+(($X$13:$X$512=$X$7)+(($Y$13:$Y$512=$Y$6)+(($Y$13:$Y$512=$Y$7)+(($Y$13:$Y$512=$Z$6)+(($Y$13:$Y$512=$Z$7))))))))),ROW($A$13:$A$512)-ROW($A$13)+1),ROWS(E$13:E322))))</f>
        <v/>
      </c>
      <c r="F322" s="182" t="str">
        <f t="array" ref="F322">IF(ROWS(F$13:F322)&gt;$S$5,"",INDEX(V$13:V$512,SMALL(IF(($W$13:$W$512=$W$6)+(($W$13:$W$512=$W$7)+(($W$13:$W$512=$W$8)+(($X$13:$X$512=$X$6)+(($X$13:$X$512=$X$7)+(($Y$13:$Y$512=$Y$6)+(($Y$13:$Y$512=$Y$7)+(($Y$13:$Y$512=$Z$6)+(($Y$13:$Y$512=$Z$7))))))))),ROW($A$13:$A$512)-ROW($A$13)+1),ROWS(F$13:F322))))</f>
        <v/>
      </c>
      <c r="G322" s="351" t="str">
        <f t="array" ref="G322">IF(ROWS(G$13:G322)&gt;$S$5,"",INDEX(W$13:W$512,SMALL(IF(($W$13:$W$512=$W$6)+(($W$13:$W$512=$W$7)+(($W$13:$W$512=$W$8)+(($X$13:$X$512=$X$6)+(($X$13:$X$512=$X$7)+(($Y$13:$Y$512=$Y$6)+(($Y$13:$Y$512=$Y$7)+(($Y$13:$Y$512=$Z$6)+(($Y$13:$Y$512=$Z$7))))))))),ROW($A$13:$A$512)-ROW($A$13)+1),ROWS(G$13:G322))))</f>
        <v/>
      </c>
      <c r="H322" s="351" t="str">
        <f t="array" ref="H322">IF(ROWS(H$13:H322)&gt;$S$5,"",INDEX(X$13:X$512,SMALL(IF(($W$13:$W$512=$W$6)+(($W$13:$W$512=$W$7)+(($W$13:$W$512=$W$8)+(($X$13:$X$512=$X$6)+(($X$13:$X$512=$X$7)+(($Y$13:$Y$512=$Y$6)+(($Y$13:$Y$512=$Y$7)+(($Y$13:$Y$512=$Z$6)+(($Y$13:$Y$512=$Z$7))))))))),ROW($A$13:$A$512)-ROW($A$13)+1),ROWS(H$13:H322))))</f>
        <v/>
      </c>
      <c r="I322" s="351" t="str">
        <f t="array" ref="I322">IF(ROWS(I$13:I322)&gt;$S$5,"",INDEX(Y$13:Y$512,SMALL(IF(($W$13:$W$512=$W$6)+(($W$13:$W$512=$W$7)+(($W$13:$W$512=$W$8)+(($X$13:$X$512=$X$6)+(($X$13:$X$512=$X$7)+(($Y$13:$Y$512=$Y$6)+(($Y$13:$Y$512=$Y$7)+(($Y$13:$Y$512=$Z$6)+(($Y$13:$Y$512=$Z$7))))))))),ROW($A$13:$A$512)-ROW($A$13)+1),ROWS(I$13:I322))))</f>
        <v/>
      </c>
      <c r="J322" s="136"/>
      <c r="Q322" s="44">
        <f>Nut_StatusTool!A316</f>
        <v>310</v>
      </c>
      <c r="R322" s="44">
        <f>Nut_StatusTool!B316</f>
        <v>0</v>
      </c>
      <c r="S322" s="44">
        <f>Nut_StatusTool!C316</f>
        <v>0</v>
      </c>
      <c r="T322" s="44">
        <f>Nut_StatusTool!D316</f>
        <v>0</v>
      </c>
      <c r="U322" s="44">
        <f>Nut_StatusTool!F316</f>
        <v>0</v>
      </c>
      <c r="V322" s="285" t="str">
        <f>Nut_StatusTool!K316</f>
        <v/>
      </c>
      <c r="W322" s="44" t="str">
        <f>Nut_StatusTool!L316</f>
        <v/>
      </c>
      <c r="X322" s="44" t="str">
        <f>Nut_StatusTool!M316</f>
        <v/>
      </c>
      <c r="Y322" s="44" t="str">
        <f>Nut_StatusTool!N316</f>
        <v/>
      </c>
    </row>
    <row r="323" spans="1:25">
      <c r="A323" s="182" t="str">
        <f t="array" ref="A323">IF(ROWS(A$13:A323)&gt;$S$5,"",INDEX(Q$13:Q$512,SMALL(IF(($W$13:$W$512=$W$6)+(($W$13:$W$512=$W$7)+(($W$13:$W$512=$W$8)+(($X$13:$X$512=$X$6)+(($X$13:$X$512=$X$7)+(($Y$13:$Y$512=$Y$6)+(($Y$13:$Y$512=$Y$7)+(($Y$13:$Y$512=$Z$6)+(($Y$13:$Y$512=$Z$7))))))))),ROW($A$13:$A$512)-ROW($A$13)+1),ROWS(A$13:A323))))</f>
        <v/>
      </c>
      <c r="B323" s="290" t="str">
        <f t="array" ref="B323">IF(ROWS(B$13:B323)&gt;$S$5,"",INDEX(R$13:R$512,SMALL(IF(($W$13:$W$512=$W$6)+(($W$13:$W$512=$W$7)+(($W$13:$W$512=$W$8)+(($X$13:$X$512=$X$6)+(($X$13:$X$512=$X$7)+(($Y$13:$Y$512=$Y$6)+(($Y$13:$Y$512=$Y$7)+(($Y$13:$Y$512=$Z$6)+(($Y$13:$Y$512=$Z$7))))))))),ROW($A$13:$A$512)-ROW($A$13)+1),ROWS(B$13:B323))))</f>
        <v/>
      </c>
      <c r="C323" s="290" t="str">
        <f t="array" ref="C323">IF(ROWS(C$13:C323)&gt;$S$5,"",INDEX(S$13:S$512,SMALL(IF(($W$13:$W$512=$W$6)+(($W$13:$W$512=$W$7)+(($W$13:$W$512=$W$8)+(($X$13:$X$512=$X$6)+(($X$13:$X$512=$X$7)+(($Y$13:$Y$512=$Y$6)+(($Y$13:$Y$512=$Y$7)+(($Y$13:$Y$512=$Z$6)+(($Y$13:$Y$512=$Z$7))))))))),ROW($A$13:$A$512)-ROW($A$13)+1),ROWS(C$13:C323))))</f>
        <v/>
      </c>
      <c r="D323" s="316" t="str">
        <f t="array" ref="D323">IF(ROWS(D$13:D323)&gt;$S$5,"",INDEX(T$13:T$512,SMALL(IF(($W$13:$W$512=$W$6)+(($W$13:$W$512=$W$7)+(($W$13:$W$512=$W$8)+(($X$13:$X$512=$X$6)+(($X$13:$X$512=$X$7)+(($Y$13:$Y$512=$Y$6)+(($Y$13:$Y$512=$Y$7)+(($Y$13:$Y$512=$Z$6)+(($Y$13:$Y$512=$Z$7))))))))),ROW($A$13:$A$512)-ROW($A$13)+1),ROWS(D$13:D323))))</f>
        <v/>
      </c>
      <c r="E323" s="182" t="str">
        <f t="array" ref="E323">IF(ROWS(E$13:E323)&gt;$S$5,"",INDEX(U$13:U$512,SMALL(IF(($W$13:$W$512=$W$6)+(($W$13:$W$512=$W$7)+(($W$13:$W$512=$W$8)+(($X$13:$X$512=$X$6)+(($X$13:$X$512=$X$7)+(($Y$13:$Y$512=$Y$6)+(($Y$13:$Y$512=$Y$7)+(($Y$13:$Y$512=$Z$6)+(($Y$13:$Y$512=$Z$7))))))))),ROW($A$13:$A$512)-ROW($A$13)+1),ROWS(E$13:E323))))</f>
        <v/>
      </c>
      <c r="F323" s="182" t="str">
        <f t="array" ref="F323">IF(ROWS(F$13:F323)&gt;$S$5,"",INDEX(V$13:V$512,SMALL(IF(($W$13:$W$512=$W$6)+(($W$13:$W$512=$W$7)+(($W$13:$W$512=$W$8)+(($X$13:$X$512=$X$6)+(($X$13:$X$512=$X$7)+(($Y$13:$Y$512=$Y$6)+(($Y$13:$Y$512=$Y$7)+(($Y$13:$Y$512=$Z$6)+(($Y$13:$Y$512=$Z$7))))))))),ROW($A$13:$A$512)-ROW($A$13)+1),ROWS(F$13:F323))))</f>
        <v/>
      </c>
      <c r="G323" s="351" t="str">
        <f t="array" ref="G323">IF(ROWS(G$13:G323)&gt;$S$5,"",INDEX(W$13:W$512,SMALL(IF(($W$13:$W$512=$W$6)+(($W$13:$W$512=$W$7)+(($W$13:$W$512=$W$8)+(($X$13:$X$512=$X$6)+(($X$13:$X$512=$X$7)+(($Y$13:$Y$512=$Y$6)+(($Y$13:$Y$512=$Y$7)+(($Y$13:$Y$512=$Z$6)+(($Y$13:$Y$512=$Z$7))))))))),ROW($A$13:$A$512)-ROW($A$13)+1),ROWS(G$13:G323))))</f>
        <v/>
      </c>
      <c r="H323" s="351" t="str">
        <f t="array" ref="H323">IF(ROWS(H$13:H323)&gt;$S$5,"",INDEX(X$13:X$512,SMALL(IF(($W$13:$W$512=$W$6)+(($W$13:$W$512=$W$7)+(($W$13:$W$512=$W$8)+(($X$13:$X$512=$X$6)+(($X$13:$X$512=$X$7)+(($Y$13:$Y$512=$Y$6)+(($Y$13:$Y$512=$Y$7)+(($Y$13:$Y$512=$Z$6)+(($Y$13:$Y$512=$Z$7))))))))),ROW($A$13:$A$512)-ROW($A$13)+1),ROWS(H$13:H323))))</f>
        <v/>
      </c>
      <c r="I323" s="351" t="str">
        <f t="array" ref="I323">IF(ROWS(I$13:I323)&gt;$S$5,"",INDEX(Y$13:Y$512,SMALL(IF(($W$13:$W$512=$W$6)+(($W$13:$W$512=$W$7)+(($W$13:$W$512=$W$8)+(($X$13:$X$512=$X$6)+(($X$13:$X$512=$X$7)+(($Y$13:$Y$512=$Y$6)+(($Y$13:$Y$512=$Y$7)+(($Y$13:$Y$512=$Z$6)+(($Y$13:$Y$512=$Z$7))))))))),ROW($A$13:$A$512)-ROW($A$13)+1),ROWS(I$13:I323))))</f>
        <v/>
      </c>
      <c r="J323" s="136"/>
      <c r="Q323" s="44">
        <f>Nut_StatusTool!A317</f>
        <v>311</v>
      </c>
      <c r="R323" s="44">
        <f>Nut_StatusTool!B317</f>
        <v>0</v>
      </c>
      <c r="S323" s="44">
        <f>Nut_StatusTool!C317</f>
        <v>0</v>
      </c>
      <c r="T323" s="44">
        <f>Nut_StatusTool!D317</f>
        <v>0</v>
      </c>
      <c r="U323" s="44">
        <f>Nut_StatusTool!F317</f>
        <v>0</v>
      </c>
      <c r="V323" s="285" t="str">
        <f>Nut_StatusTool!K317</f>
        <v/>
      </c>
      <c r="W323" s="44" t="str">
        <f>Nut_StatusTool!L317</f>
        <v/>
      </c>
      <c r="X323" s="44" t="str">
        <f>Nut_StatusTool!M317</f>
        <v/>
      </c>
      <c r="Y323" s="44" t="str">
        <f>Nut_StatusTool!N317</f>
        <v/>
      </c>
    </row>
    <row r="324" spans="1:25">
      <c r="A324" s="182" t="str">
        <f t="array" ref="A324">IF(ROWS(A$13:A324)&gt;$S$5,"",INDEX(Q$13:Q$512,SMALL(IF(($W$13:$W$512=$W$6)+(($W$13:$W$512=$W$7)+(($W$13:$W$512=$W$8)+(($X$13:$X$512=$X$6)+(($X$13:$X$512=$X$7)+(($Y$13:$Y$512=$Y$6)+(($Y$13:$Y$512=$Y$7)+(($Y$13:$Y$512=$Z$6)+(($Y$13:$Y$512=$Z$7))))))))),ROW($A$13:$A$512)-ROW($A$13)+1),ROWS(A$13:A324))))</f>
        <v/>
      </c>
      <c r="B324" s="290" t="str">
        <f t="array" ref="B324">IF(ROWS(B$13:B324)&gt;$S$5,"",INDEX(R$13:R$512,SMALL(IF(($W$13:$W$512=$W$6)+(($W$13:$W$512=$W$7)+(($W$13:$W$512=$W$8)+(($X$13:$X$512=$X$6)+(($X$13:$X$512=$X$7)+(($Y$13:$Y$512=$Y$6)+(($Y$13:$Y$512=$Y$7)+(($Y$13:$Y$512=$Z$6)+(($Y$13:$Y$512=$Z$7))))))))),ROW($A$13:$A$512)-ROW($A$13)+1),ROWS(B$13:B324))))</f>
        <v/>
      </c>
      <c r="C324" s="290" t="str">
        <f t="array" ref="C324">IF(ROWS(C$13:C324)&gt;$S$5,"",INDEX(S$13:S$512,SMALL(IF(($W$13:$W$512=$W$6)+(($W$13:$W$512=$W$7)+(($W$13:$W$512=$W$8)+(($X$13:$X$512=$X$6)+(($X$13:$X$512=$X$7)+(($Y$13:$Y$512=$Y$6)+(($Y$13:$Y$512=$Y$7)+(($Y$13:$Y$512=$Z$6)+(($Y$13:$Y$512=$Z$7))))))))),ROW($A$13:$A$512)-ROW($A$13)+1),ROWS(C$13:C324))))</f>
        <v/>
      </c>
      <c r="D324" s="316" t="str">
        <f t="array" ref="D324">IF(ROWS(D$13:D324)&gt;$S$5,"",INDEX(T$13:T$512,SMALL(IF(($W$13:$W$512=$W$6)+(($W$13:$W$512=$W$7)+(($W$13:$W$512=$W$8)+(($X$13:$X$512=$X$6)+(($X$13:$X$512=$X$7)+(($Y$13:$Y$512=$Y$6)+(($Y$13:$Y$512=$Y$7)+(($Y$13:$Y$512=$Z$6)+(($Y$13:$Y$512=$Z$7))))))))),ROW($A$13:$A$512)-ROW($A$13)+1),ROWS(D$13:D324))))</f>
        <v/>
      </c>
      <c r="E324" s="182" t="str">
        <f t="array" ref="E324">IF(ROWS(E$13:E324)&gt;$S$5,"",INDEX(U$13:U$512,SMALL(IF(($W$13:$W$512=$W$6)+(($W$13:$W$512=$W$7)+(($W$13:$W$512=$W$8)+(($X$13:$X$512=$X$6)+(($X$13:$X$512=$X$7)+(($Y$13:$Y$512=$Y$6)+(($Y$13:$Y$512=$Y$7)+(($Y$13:$Y$512=$Z$6)+(($Y$13:$Y$512=$Z$7))))))))),ROW($A$13:$A$512)-ROW($A$13)+1),ROWS(E$13:E324))))</f>
        <v/>
      </c>
      <c r="F324" s="182" t="str">
        <f t="array" ref="F324">IF(ROWS(F$13:F324)&gt;$S$5,"",INDEX(V$13:V$512,SMALL(IF(($W$13:$W$512=$W$6)+(($W$13:$W$512=$W$7)+(($W$13:$W$512=$W$8)+(($X$13:$X$512=$X$6)+(($X$13:$X$512=$X$7)+(($Y$13:$Y$512=$Y$6)+(($Y$13:$Y$512=$Y$7)+(($Y$13:$Y$512=$Z$6)+(($Y$13:$Y$512=$Z$7))))))))),ROW($A$13:$A$512)-ROW($A$13)+1),ROWS(F$13:F324))))</f>
        <v/>
      </c>
      <c r="G324" s="351" t="str">
        <f t="array" ref="G324">IF(ROWS(G$13:G324)&gt;$S$5,"",INDEX(W$13:W$512,SMALL(IF(($W$13:$W$512=$W$6)+(($W$13:$W$512=$W$7)+(($W$13:$W$512=$W$8)+(($X$13:$X$512=$X$6)+(($X$13:$X$512=$X$7)+(($Y$13:$Y$512=$Y$6)+(($Y$13:$Y$512=$Y$7)+(($Y$13:$Y$512=$Z$6)+(($Y$13:$Y$512=$Z$7))))))))),ROW($A$13:$A$512)-ROW($A$13)+1),ROWS(G$13:G324))))</f>
        <v/>
      </c>
      <c r="H324" s="351" t="str">
        <f t="array" ref="H324">IF(ROWS(H$13:H324)&gt;$S$5,"",INDEX(X$13:X$512,SMALL(IF(($W$13:$W$512=$W$6)+(($W$13:$W$512=$W$7)+(($W$13:$W$512=$W$8)+(($X$13:$X$512=$X$6)+(($X$13:$X$512=$X$7)+(($Y$13:$Y$512=$Y$6)+(($Y$13:$Y$512=$Y$7)+(($Y$13:$Y$512=$Z$6)+(($Y$13:$Y$512=$Z$7))))))))),ROW($A$13:$A$512)-ROW($A$13)+1),ROWS(H$13:H324))))</f>
        <v/>
      </c>
      <c r="I324" s="351" t="str">
        <f t="array" ref="I324">IF(ROWS(I$13:I324)&gt;$S$5,"",INDEX(Y$13:Y$512,SMALL(IF(($W$13:$W$512=$W$6)+(($W$13:$W$512=$W$7)+(($W$13:$W$512=$W$8)+(($X$13:$X$512=$X$6)+(($X$13:$X$512=$X$7)+(($Y$13:$Y$512=$Y$6)+(($Y$13:$Y$512=$Y$7)+(($Y$13:$Y$512=$Z$6)+(($Y$13:$Y$512=$Z$7))))))))),ROW($A$13:$A$512)-ROW($A$13)+1),ROWS(I$13:I324))))</f>
        <v/>
      </c>
      <c r="J324" s="136"/>
      <c r="Q324" s="44">
        <f>Nut_StatusTool!A318</f>
        <v>312</v>
      </c>
      <c r="R324" s="44">
        <f>Nut_StatusTool!B318</f>
        <v>0</v>
      </c>
      <c r="S324" s="44">
        <f>Nut_StatusTool!C318</f>
        <v>0</v>
      </c>
      <c r="T324" s="44">
        <f>Nut_StatusTool!D318</f>
        <v>0</v>
      </c>
      <c r="U324" s="44">
        <f>Nut_StatusTool!F318</f>
        <v>0</v>
      </c>
      <c r="V324" s="285" t="str">
        <f>Nut_StatusTool!K318</f>
        <v/>
      </c>
      <c r="W324" s="44" t="str">
        <f>Nut_StatusTool!L318</f>
        <v/>
      </c>
      <c r="X324" s="44" t="str">
        <f>Nut_StatusTool!M318</f>
        <v/>
      </c>
      <c r="Y324" s="44" t="str">
        <f>Nut_StatusTool!N318</f>
        <v/>
      </c>
    </row>
    <row r="325" spans="1:25">
      <c r="A325" s="182" t="str">
        <f t="array" ref="A325">IF(ROWS(A$13:A325)&gt;$S$5,"",INDEX(Q$13:Q$512,SMALL(IF(($W$13:$W$512=$W$6)+(($W$13:$W$512=$W$7)+(($W$13:$W$512=$W$8)+(($X$13:$X$512=$X$6)+(($X$13:$X$512=$X$7)+(($Y$13:$Y$512=$Y$6)+(($Y$13:$Y$512=$Y$7)+(($Y$13:$Y$512=$Z$6)+(($Y$13:$Y$512=$Z$7))))))))),ROW($A$13:$A$512)-ROW($A$13)+1),ROWS(A$13:A325))))</f>
        <v/>
      </c>
      <c r="B325" s="290" t="str">
        <f t="array" ref="B325">IF(ROWS(B$13:B325)&gt;$S$5,"",INDEX(R$13:R$512,SMALL(IF(($W$13:$W$512=$W$6)+(($W$13:$W$512=$W$7)+(($W$13:$W$512=$W$8)+(($X$13:$X$512=$X$6)+(($X$13:$X$512=$X$7)+(($Y$13:$Y$512=$Y$6)+(($Y$13:$Y$512=$Y$7)+(($Y$13:$Y$512=$Z$6)+(($Y$13:$Y$512=$Z$7))))))))),ROW($A$13:$A$512)-ROW($A$13)+1),ROWS(B$13:B325))))</f>
        <v/>
      </c>
      <c r="C325" s="290" t="str">
        <f t="array" ref="C325">IF(ROWS(C$13:C325)&gt;$S$5,"",INDEX(S$13:S$512,SMALL(IF(($W$13:$W$512=$W$6)+(($W$13:$W$512=$W$7)+(($W$13:$W$512=$W$8)+(($X$13:$X$512=$X$6)+(($X$13:$X$512=$X$7)+(($Y$13:$Y$512=$Y$6)+(($Y$13:$Y$512=$Y$7)+(($Y$13:$Y$512=$Z$6)+(($Y$13:$Y$512=$Z$7))))))))),ROW($A$13:$A$512)-ROW($A$13)+1),ROWS(C$13:C325))))</f>
        <v/>
      </c>
      <c r="D325" s="316" t="str">
        <f t="array" ref="D325">IF(ROWS(D$13:D325)&gt;$S$5,"",INDEX(T$13:T$512,SMALL(IF(($W$13:$W$512=$W$6)+(($W$13:$W$512=$W$7)+(($W$13:$W$512=$W$8)+(($X$13:$X$512=$X$6)+(($X$13:$X$512=$X$7)+(($Y$13:$Y$512=$Y$6)+(($Y$13:$Y$512=$Y$7)+(($Y$13:$Y$512=$Z$6)+(($Y$13:$Y$512=$Z$7))))))))),ROW($A$13:$A$512)-ROW($A$13)+1),ROWS(D$13:D325))))</f>
        <v/>
      </c>
      <c r="E325" s="182" t="str">
        <f t="array" ref="E325">IF(ROWS(E$13:E325)&gt;$S$5,"",INDEX(U$13:U$512,SMALL(IF(($W$13:$W$512=$W$6)+(($W$13:$W$512=$W$7)+(($W$13:$W$512=$W$8)+(($X$13:$X$512=$X$6)+(($X$13:$X$512=$X$7)+(($Y$13:$Y$512=$Y$6)+(($Y$13:$Y$512=$Y$7)+(($Y$13:$Y$512=$Z$6)+(($Y$13:$Y$512=$Z$7))))))))),ROW($A$13:$A$512)-ROW($A$13)+1),ROWS(E$13:E325))))</f>
        <v/>
      </c>
      <c r="F325" s="182" t="str">
        <f t="array" ref="F325">IF(ROWS(F$13:F325)&gt;$S$5,"",INDEX(V$13:V$512,SMALL(IF(($W$13:$W$512=$W$6)+(($W$13:$W$512=$W$7)+(($W$13:$W$512=$W$8)+(($X$13:$X$512=$X$6)+(($X$13:$X$512=$X$7)+(($Y$13:$Y$512=$Y$6)+(($Y$13:$Y$512=$Y$7)+(($Y$13:$Y$512=$Z$6)+(($Y$13:$Y$512=$Z$7))))))))),ROW($A$13:$A$512)-ROW($A$13)+1),ROWS(F$13:F325))))</f>
        <v/>
      </c>
      <c r="G325" s="351" t="str">
        <f t="array" ref="G325">IF(ROWS(G$13:G325)&gt;$S$5,"",INDEX(W$13:W$512,SMALL(IF(($W$13:$W$512=$W$6)+(($W$13:$W$512=$W$7)+(($W$13:$W$512=$W$8)+(($X$13:$X$512=$X$6)+(($X$13:$X$512=$X$7)+(($Y$13:$Y$512=$Y$6)+(($Y$13:$Y$512=$Y$7)+(($Y$13:$Y$512=$Z$6)+(($Y$13:$Y$512=$Z$7))))))))),ROW($A$13:$A$512)-ROW($A$13)+1),ROWS(G$13:G325))))</f>
        <v/>
      </c>
      <c r="H325" s="351" t="str">
        <f t="array" ref="H325">IF(ROWS(H$13:H325)&gt;$S$5,"",INDEX(X$13:X$512,SMALL(IF(($W$13:$W$512=$W$6)+(($W$13:$W$512=$W$7)+(($W$13:$W$512=$W$8)+(($X$13:$X$512=$X$6)+(($X$13:$X$512=$X$7)+(($Y$13:$Y$512=$Y$6)+(($Y$13:$Y$512=$Y$7)+(($Y$13:$Y$512=$Z$6)+(($Y$13:$Y$512=$Z$7))))))))),ROW($A$13:$A$512)-ROW($A$13)+1),ROWS(H$13:H325))))</f>
        <v/>
      </c>
      <c r="I325" s="351" t="str">
        <f t="array" ref="I325">IF(ROWS(I$13:I325)&gt;$S$5,"",INDEX(Y$13:Y$512,SMALL(IF(($W$13:$W$512=$W$6)+(($W$13:$W$512=$W$7)+(($W$13:$W$512=$W$8)+(($X$13:$X$512=$X$6)+(($X$13:$X$512=$X$7)+(($Y$13:$Y$512=$Y$6)+(($Y$13:$Y$512=$Y$7)+(($Y$13:$Y$512=$Z$6)+(($Y$13:$Y$512=$Z$7))))))))),ROW($A$13:$A$512)-ROW($A$13)+1),ROWS(I$13:I325))))</f>
        <v/>
      </c>
      <c r="J325" s="136"/>
      <c r="Q325" s="44">
        <f>Nut_StatusTool!A319</f>
        <v>313</v>
      </c>
      <c r="R325" s="44">
        <f>Nut_StatusTool!B319</f>
        <v>0</v>
      </c>
      <c r="S325" s="44">
        <f>Nut_StatusTool!C319</f>
        <v>0</v>
      </c>
      <c r="T325" s="44">
        <f>Nut_StatusTool!D319</f>
        <v>0</v>
      </c>
      <c r="U325" s="44">
        <f>Nut_StatusTool!F319</f>
        <v>0</v>
      </c>
      <c r="V325" s="285" t="str">
        <f>Nut_StatusTool!K319</f>
        <v/>
      </c>
      <c r="W325" s="44" t="str">
        <f>Nut_StatusTool!L319</f>
        <v/>
      </c>
      <c r="X325" s="44" t="str">
        <f>Nut_StatusTool!M319</f>
        <v/>
      </c>
      <c r="Y325" s="44" t="str">
        <f>Nut_StatusTool!N319</f>
        <v/>
      </c>
    </row>
    <row r="326" spans="1:25">
      <c r="A326" s="182" t="str">
        <f t="array" ref="A326">IF(ROWS(A$13:A326)&gt;$S$5,"",INDEX(Q$13:Q$512,SMALL(IF(($W$13:$W$512=$W$6)+(($W$13:$W$512=$W$7)+(($W$13:$W$512=$W$8)+(($X$13:$X$512=$X$6)+(($X$13:$X$512=$X$7)+(($Y$13:$Y$512=$Y$6)+(($Y$13:$Y$512=$Y$7)+(($Y$13:$Y$512=$Z$6)+(($Y$13:$Y$512=$Z$7))))))))),ROW($A$13:$A$512)-ROW($A$13)+1),ROWS(A$13:A326))))</f>
        <v/>
      </c>
      <c r="B326" s="290" t="str">
        <f t="array" ref="B326">IF(ROWS(B$13:B326)&gt;$S$5,"",INDEX(R$13:R$512,SMALL(IF(($W$13:$W$512=$W$6)+(($W$13:$W$512=$W$7)+(($W$13:$W$512=$W$8)+(($X$13:$X$512=$X$6)+(($X$13:$X$512=$X$7)+(($Y$13:$Y$512=$Y$6)+(($Y$13:$Y$512=$Y$7)+(($Y$13:$Y$512=$Z$6)+(($Y$13:$Y$512=$Z$7))))))))),ROW($A$13:$A$512)-ROW($A$13)+1),ROWS(B$13:B326))))</f>
        <v/>
      </c>
      <c r="C326" s="290" t="str">
        <f t="array" ref="C326">IF(ROWS(C$13:C326)&gt;$S$5,"",INDEX(S$13:S$512,SMALL(IF(($W$13:$W$512=$W$6)+(($W$13:$W$512=$W$7)+(($W$13:$W$512=$W$8)+(($X$13:$X$512=$X$6)+(($X$13:$X$512=$X$7)+(($Y$13:$Y$512=$Y$6)+(($Y$13:$Y$512=$Y$7)+(($Y$13:$Y$512=$Z$6)+(($Y$13:$Y$512=$Z$7))))))))),ROW($A$13:$A$512)-ROW($A$13)+1),ROWS(C$13:C326))))</f>
        <v/>
      </c>
      <c r="D326" s="316" t="str">
        <f t="array" ref="D326">IF(ROWS(D$13:D326)&gt;$S$5,"",INDEX(T$13:T$512,SMALL(IF(($W$13:$W$512=$W$6)+(($W$13:$W$512=$W$7)+(($W$13:$W$512=$W$8)+(($X$13:$X$512=$X$6)+(($X$13:$X$512=$X$7)+(($Y$13:$Y$512=$Y$6)+(($Y$13:$Y$512=$Y$7)+(($Y$13:$Y$512=$Z$6)+(($Y$13:$Y$512=$Z$7))))))))),ROW($A$13:$A$512)-ROW($A$13)+1),ROWS(D$13:D326))))</f>
        <v/>
      </c>
      <c r="E326" s="182" t="str">
        <f t="array" ref="E326">IF(ROWS(E$13:E326)&gt;$S$5,"",INDEX(U$13:U$512,SMALL(IF(($W$13:$W$512=$W$6)+(($W$13:$W$512=$W$7)+(($W$13:$W$512=$W$8)+(($X$13:$X$512=$X$6)+(($X$13:$X$512=$X$7)+(($Y$13:$Y$512=$Y$6)+(($Y$13:$Y$512=$Y$7)+(($Y$13:$Y$512=$Z$6)+(($Y$13:$Y$512=$Z$7))))))))),ROW($A$13:$A$512)-ROW($A$13)+1),ROWS(E$13:E326))))</f>
        <v/>
      </c>
      <c r="F326" s="182" t="str">
        <f t="array" ref="F326">IF(ROWS(F$13:F326)&gt;$S$5,"",INDEX(V$13:V$512,SMALL(IF(($W$13:$W$512=$W$6)+(($W$13:$W$512=$W$7)+(($W$13:$W$512=$W$8)+(($X$13:$X$512=$X$6)+(($X$13:$X$512=$X$7)+(($Y$13:$Y$512=$Y$6)+(($Y$13:$Y$512=$Y$7)+(($Y$13:$Y$512=$Z$6)+(($Y$13:$Y$512=$Z$7))))))))),ROW($A$13:$A$512)-ROW($A$13)+1),ROWS(F$13:F326))))</f>
        <v/>
      </c>
      <c r="G326" s="351" t="str">
        <f t="array" ref="G326">IF(ROWS(G$13:G326)&gt;$S$5,"",INDEX(W$13:W$512,SMALL(IF(($W$13:$W$512=$W$6)+(($W$13:$W$512=$W$7)+(($W$13:$W$512=$W$8)+(($X$13:$X$512=$X$6)+(($X$13:$X$512=$X$7)+(($Y$13:$Y$512=$Y$6)+(($Y$13:$Y$512=$Y$7)+(($Y$13:$Y$512=$Z$6)+(($Y$13:$Y$512=$Z$7))))))))),ROW($A$13:$A$512)-ROW($A$13)+1),ROWS(G$13:G326))))</f>
        <v/>
      </c>
      <c r="H326" s="351" t="str">
        <f t="array" ref="H326">IF(ROWS(H$13:H326)&gt;$S$5,"",INDEX(X$13:X$512,SMALL(IF(($W$13:$W$512=$W$6)+(($W$13:$W$512=$W$7)+(($W$13:$W$512=$W$8)+(($X$13:$X$512=$X$6)+(($X$13:$X$512=$X$7)+(($Y$13:$Y$512=$Y$6)+(($Y$13:$Y$512=$Y$7)+(($Y$13:$Y$512=$Z$6)+(($Y$13:$Y$512=$Z$7))))))))),ROW($A$13:$A$512)-ROW($A$13)+1),ROWS(H$13:H326))))</f>
        <v/>
      </c>
      <c r="I326" s="351" t="str">
        <f t="array" ref="I326">IF(ROWS(I$13:I326)&gt;$S$5,"",INDEX(Y$13:Y$512,SMALL(IF(($W$13:$W$512=$W$6)+(($W$13:$W$512=$W$7)+(($W$13:$W$512=$W$8)+(($X$13:$X$512=$X$6)+(($X$13:$X$512=$X$7)+(($Y$13:$Y$512=$Y$6)+(($Y$13:$Y$512=$Y$7)+(($Y$13:$Y$512=$Z$6)+(($Y$13:$Y$512=$Z$7))))))))),ROW($A$13:$A$512)-ROW($A$13)+1),ROWS(I$13:I326))))</f>
        <v/>
      </c>
      <c r="J326" s="136"/>
      <c r="Q326" s="44">
        <f>Nut_StatusTool!A320</f>
        <v>314</v>
      </c>
      <c r="R326" s="44">
        <f>Nut_StatusTool!B320</f>
        <v>0</v>
      </c>
      <c r="S326" s="44">
        <f>Nut_StatusTool!C320</f>
        <v>0</v>
      </c>
      <c r="T326" s="44">
        <f>Nut_StatusTool!D320</f>
        <v>0</v>
      </c>
      <c r="U326" s="44">
        <f>Nut_StatusTool!F320</f>
        <v>0</v>
      </c>
      <c r="V326" s="285" t="str">
        <f>Nut_StatusTool!K320</f>
        <v/>
      </c>
      <c r="W326" s="44" t="str">
        <f>Nut_StatusTool!L320</f>
        <v/>
      </c>
      <c r="X326" s="44" t="str">
        <f>Nut_StatusTool!M320</f>
        <v/>
      </c>
      <c r="Y326" s="44" t="str">
        <f>Nut_StatusTool!N320</f>
        <v/>
      </c>
    </row>
    <row r="327" spans="1:25">
      <c r="A327" s="182" t="str">
        <f t="array" ref="A327">IF(ROWS(A$13:A327)&gt;$S$5,"",INDEX(Q$13:Q$512,SMALL(IF(($W$13:$W$512=$W$6)+(($W$13:$W$512=$W$7)+(($W$13:$W$512=$W$8)+(($X$13:$X$512=$X$6)+(($X$13:$X$512=$X$7)+(($Y$13:$Y$512=$Y$6)+(($Y$13:$Y$512=$Y$7)+(($Y$13:$Y$512=$Z$6)+(($Y$13:$Y$512=$Z$7))))))))),ROW($A$13:$A$512)-ROW($A$13)+1),ROWS(A$13:A327))))</f>
        <v/>
      </c>
      <c r="B327" s="290" t="str">
        <f t="array" ref="B327">IF(ROWS(B$13:B327)&gt;$S$5,"",INDEX(R$13:R$512,SMALL(IF(($W$13:$W$512=$W$6)+(($W$13:$W$512=$W$7)+(($W$13:$W$512=$W$8)+(($X$13:$X$512=$X$6)+(($X$13:$X$512=$X$7)+(($Y$13:$Y$512=$Y$6)+(($Y$13:$Y$512=$Y$7)+(($Y$13:$Y$512=$Z$6)+(($Y$13:$Y$512=$Z$7))))))))),ROW($A$13:$A$512)-ROW($A$13)+1),ROWS(B$13:B327))))</f>
        <v/>
      </c>
      <c r="C327" s="290" t="str">
        <f t="array" ref="C327">IF(ROWS(C$13:C327)&gt;$S$5,"",INDEX(S$13:S$512,SMALL(IF(($W$13:$W$512=$W$6)+(($W$13:$W$512=$W$7)+(($W$13:$W$512=$W$8)+(($X$13:$X$512=$X$6)+(($X$13:$X$512=$X$7)+(($Y$13:$Y$512=$Y$6)+(($Y$13:$Y$512=$Y$7)+(($Y$13:$Y$512=$Z$6)+(($Y$13:$Y$512=$Z$7))))))))),ROW($A$13:$A$512)-ROW($A$13)+1),ROWS(C$13:C327))))</f>
        <v/>
      </c>
      <c r="D327" s="316" t="str">
        <f t="array" ref="D327">IF(ROWS(D$13:D327)&gt;$S$5,"",INDEX(T$13:T$512,SMALL(IF(($W$13:$W$512=$W$6)+(($W$13:$W$512=$W$7)+(($W$13:$W$512=$W$8)+(($X$13:$X$512=$X$6)+(($X$13:$X$512=$X$7)+(($Y$13:$Y$512=$Y$6)+(($Y$13:$Y$512=$Y$7)+(($Y$13:$Y$512=$Z$6)+(($Y$13:$Y$512=$Z$7))))))))),ROW($A$13:$A$512)-ROW($A$13)+1),ROWS(D$13:D327))))</f>
        <v/>
      </c>
      <c r="E327" s="182" t="str">
        <f t="array" ref="E327">IF(ROWS(E$13:E327)&gt;$S$5,"",INDEX(U$13:U$512,SMALL(IF(($W$13:$W$512=$W$6)+(($W$13:$W$512=$W$7)+(($W$13:$W$512=$W$8)+(($X$13:$X$512=$X$6)+(($X$13:$X$512=$X$7)+(($Y$13:$Y$512=$Y$6)+(($Y$13:$Y$512=$Y$7)+(($Y$13:$Y$512=$Z$6)+(($Y$13:$Y$512=$Z$7))))))))),ROW($A$13:$A$512)-ROW($A$13)+1),ROWS(E$13:E327))))</f>
        <v/>
      </c>
      <c r="F327" s="182" t="str">
        <f t="array" ref="F327">IF(ROWS(F$13:F327)&gt;$S$5,"",INDEX(V$13:V$512,SMALL(IF(($W$13:$W$512=$W$6)+(($W$13:$W$512=$W$7)+(($W$13:$W$512=$W$8)+(($X$13:$X$512=$X$6)+(($X$13:$X$512=$X$7)+(($Y$13:$Y$512=$Y$6)+(($Y$13:$Y$512=$Y$7)+(($Y$13:$Y$512=$Z$6)+(($Y$13:$Y$512=$Z$7))))))))),ROW($A$13:$A$512)-ROW($A$13)+1),ROWS(F$13:F327))))</f>
        <v/>
      </c>
      <c r="G327" s="351" t="str">
        <f t="array" ref="G327">IF(ROWS(G$13:G327)&gt;$S$5,"",INDEX(W$13:W$512,SMALL(IF(($W$13:$W$512=$W$6)+(($W$13:$W$512=$W$7)+(($W$13:$W$512=$W$8)+(($X$13:$X$512=$X$6)+(($X$13:$X$512=$X$7)+(($Y$13:$Y$512=$Y$6)+(($Y$13:$Y$512=$Y$7)+(($Y$13:$Y$512=$Z$6)+(($Y$13:$Y$512=$Z$7))))))))),ROW($A$13:$A$512)-ROW($A$13)+1),ROWS(G$13:G327))))</f>
        <v/>
      </c>
      <c r="H327" s="351" t="str">
        <f t="array" ref="H327">IF(ROWS(H$13:H327)&gt;$S$5,"",INDEX(X$13:X$512,SMALL(IF(($W$13:$W$512=$W$6)+(($W$13:$W$512=$W$7)+(($W$13:$W$512=$W$8)+(($X$13:$X$512=$X$6)+(($X$13:$X$512=$X$7)+(($Y$13:$Y$512=$Y$6)+(($Y$13:$Y$512=$Y$7)+(($Y$13:$Y$512=$Z$6)+(($Y$13:$Y$512=$Z$7))))))))),ROW($A$13:$A$512)-ROW($A$13)+1),ROWS(H$13:H327))))</f>
        <v/>
      </c>
      <c r="I327" s="351" t="str">
        <f t="array" ref="I327">IF(ROWS(I$13:I327)&gt;$S$5,"",INDEX(Y$13:Y$512,SMALL(IF(($W$13:$W$512=$W$6)+(($W$13:$W$512=$W$7)+(($W$13:$W$512=$W$8)+(($X$13:$X$512=$X$6)+(($X$13:$X$512=$X$7)+(($Y$13:$Y$512=$Y$6)+(($Y$13:$Y$512=$Y$7)+(($Y$13:$Y$512=$Z$6)+(($Y$13:$Y$512=$Z$7))))))))),ROW($A$13:$A$512)-ROW($A$13)+1),ROWS(I$13:I327))))</f>
        <v/>
      </c>
      <c r="J327" s="136"/>
      <c r="Q327" s="44">
        <f>Nut_StatusTool!A321</f>
        <v>315</v>
      </c>
      <c r="R327" s="44">
        <f>Nut_StatusTool!B321</f>
        <v>0</v>
      </c>
      <c r="S327" s="44">
        <f>Nut_StatusTool!C321</f>
        <v>0</v>
      </c>
      <c r="T327" s="44">
        <f>Nut_StatusTool!D321</f>
        <v>0</v>
      </c>
      <c r="U327" s="44">
        <f>Nut_StatusTool!F321</f>
        <v>0</v>
      </c>
      <c r="V327" s="285" t="str">
        <f>Nut_StatusTool!K321</f>
        <v/>
      </c>
      <c r="W327" s="44" t="str">
        <f>Nut_StatusTool!L321</f>
        <v/>
      </c>
      <c r="X327" s="44" t="str">
        <f>Nut_StatusTool!M321</f>
        <v/>
      </c>
      <c r="Y327" s="44" t="str">
        <f>Nut_StatusTool!N321</f>
        <v/>
      </c>
    </row>
    <row r="328" spans="1:25">
      <c r="A328" s="182" t="str">
        <f t="array" ref="A328">IF(ROWS(A$13:A328)&gt;$S$5,"",INDEX(Q$13:Q$512,SMALL(IF(($W$13:$W$512=$W$6)+(($W$13:$W$512=$W$7)+(($W$13:$W$512=$W$8)+(($X$13:$X$512=$X$6)+(($X$13:$X$512=$X$7)+(($Y$13:$Y$512=$Y$6)+(($Y$13:$Y$512=$Y$7)+(($Y$13:$Y$512=$Z$6)+(($Y$13:$Y$512=$Z$7))))))))),ROW($A$13:$A$512)-ROW($A$13)+1),ROWS(A$13:A328))))</f>
        <v/>
      </c>
      <c r="B328" s="290" t="str">
        <f t="array" ref="B328">IF(ROWS(B$13:B328)&gt;$S$5,"",INDEX(R$13:R$512,SMALL(IF(($W$13:$W$512=$W$6)+(($W$13:$W$512=$W$7)+(($W$13:$W$512=$W$8)+(($X$13:$X$512=$X$6)+(($X$13:$X$512=$X$7)+(($Y$13:$Y$512=$Y$6)+(($Y$13:$Y$512=$Y$7)+(($Y$13:$Y$512=$Z$6)+(($Y$13:$Y$512=$Z$7))))))))),ROW($A$13:$A$512)-ROW($A$13)+1),ROWS(B$13:B328))))</f>
        <v/>
      </c>
      <c r="C328" s="290" t="str">
        <f t="array" ref="C328">IF(ROWS(C$13:C328)&gt;$S$5,"",INDEX(S$13:S$512,SMALL(IF(($W$13:$W$512=$W$6)+(($W$13:$W$512=$W$7)+(($W$13:$W$512=$W$8)+(($X$13:$X$512=$X$6)+(($X$13:$X$512=$X$7)+(($Y$13:$Y$512=$Y$6)+(($Y$13:$Y$512=$Y$7)+(($Y$13:$Y$512=$Z$6)+(($Y$13:$Y$512=$Z$7))))))))),ROW($A$13:$A$512)-ROW($A$13)+1),ROWS(C$13:C328))))</f>
        <v/>
      </c>
      <c r="D328" s="316" t="str">
        <f t="array" ref="D328">IF(ROWS(D$13:D328)&gt;$S$5,"",INDEX(T$13:T$512,SMALL(IF(($W$13:$W$512=$W$6)+(($W$13:$W$512=$W$7)+(($W$13:$W$512=$W$8)+(($X$13:$X$512=$X$6)+(($X$13:$X$512=$X$7)+(($Y$13:$Y$512=$Y$6)+(($Y$13:$Y$512=$Y$7)+(($Y$13:$Y$512=$Z$6)+(($Y$13:$Y$512=$Z$7))))))))),ROW($A$13:$A$512)-ROW($A$13)+1),ROWS(D$13:D328))))</f>
        <v/>
      </c>
      <c r="E328" s="182" t="str">
        <f t="array" ref="E328">IF(ROWS(E$13:E328)&gt;$S$5,"",INDEX(U$13:U$512,SMALL(IF(($W$13:$W$512=$W$6)+(($W$13:$W$512=$W$7)+(($W$13:$W$512=$W$8)+(($X$13:$X$512=$X$6)+(($X$13:$X$512=$X$7)+(($Y$13:$Y$512=$Y$6)+(($Y$13:$Y$512=$Y$7)+(($Y$13:$Y$512=$Z$6)+(($Y$13:$Y$512=$Z$7))))))))),ROW($A$13:$A$512)-ROW($A$13)+1),ROWS(E$13:E328))))</f>
        <v/>
      </c>
      <c r="F328" s="182" t="str">
        <f t="array" ref="F328">IF(ROWS(F$13:F328)&gt;$S$5,"",INDEX(V$13:V$512,SMALL(IF(($W$13:$W$512=$W$6)+(($W$13:$W$512=$W$7)+(($W$13:$W$512=$W$8)+(($X$13:$X$512=$X$6)+(($X$13:$X$512=$X$7)+(($Y$13:$Y$512=$Y$6)+(($Y$13:$Y$512=$Y$7)+(($Y$13:$Y$512=$Z$6)+(($Y$13:$Y$512=$Z$7))))))))),ROW($A$13:$A$512)-ROW($A$13)+1),ROWS(F$13:F328))))</f>
        <v/>
      </c>
      <c r="G328" s="351" t="str">
        <f t="array" ref="G328">IF(ROWS(G$13:G328)&gt;$S$5,"",INDEX(W$13:W$512,SMALL(IF(($W$13:$W$512=$W$6)+(($W$13:$W$512=$W$7)+(($W$13:$W$512=$W$8)+(($X$13:$X$512=$X$6)+(($X$13:$X$512=$X$7)+(($Y$13:$Y$512=$Y$6)+(($Y$13:$Y$512=$Y$7)+(($Y$13:$Y$512=$Z$6)+(($Y$13:$Y$512=$Z$7))))))))),ROW($A$13:$A$512)-ROW($A$13)+1),ROWS(G$13:G328))))</f>
        <v/>
      </c>
      <c r="H328" s="351" t="str">
        <f t="array" ref="H328">IF(ROWS(H$13:H328)&gt;$S$5,"",INDEX(X$13:X$512,SMALL(IF(($W$13:$W$512=$W$6)+(($W$13:$W$512=$W$7)+(($W$13:$W$512=$W$8)+(($X$13:$X$512=$X$6)+(($X$13:$X$512=$X$7)+(($Y$13:$Y$512=$Y$6)+(($Y$13:$Y$512=$Y$7)+(($Y$13:$Y$512=$Z$6)+(($Y$13:$Y$512=$Z$7))))))))),ROW($A$13:$A$512)-ROW($A$13)+1),ROWS(H$13:H328))))</f>
        <v/>
      </c>
      <c r="I328" s="351" t="str">
        <f t="array" ref="I328">IF(ROWS(I$13:I328)&gt;$S$5,"",INDEX(Y$13:Y$512,SMALL(IF(($W$13:$W$512=$W$6)+(($W$13:$W$512=$W$7)+(($W$13:$W$512=$W$8)+(($X$13:$X$512=$X$6)+(($X$13:$X$512=$X$7)+(($Y$13:$Y$512=$Y$6)+(($Y$13:$Y$512=$Y$7)+(($Y$13:$Y$512=$Z$6)+(($Y$13:$Y$512=$Z$7))))))))),ROW($A$13:$A$512)-ROW($A$13)+1),ROWS(I$13:I328))))</f>
        <v/>
      </c>
      <c r="J328" s="136"/>
      <c r="Q328" s="44">
        <f>Nut_StatusTool!A322</f>
        <v>316</v>
      </c>
      <c r="R328" s="44">
        <f>Nut_StatusTool!B322</f>
        <v>0</v>
      </c>
      <c r="S328" s="44">
        <f>Nut_StatusTool!C322</f>
        <v>0</v>
      </c>
      <c r="T328" s="44">
        <f>Nut_StatusTool!D322</f>
        <v>0</v>
      </c>
      <c r="U328" s="44">
        <f>Nut_StatusTool!F322</f>
        <v>0</v>
      </c>
      <c r="V328" s="285" t="str">
        <f>Nut_StatusTool!K322</f>
        <v/>
      </c>
      <c r="W328" s="44" t="str">
        <f>Nut_StatusTool!L322</f>
        <v/>
      </c>
      <c r="X328" s="44" t="str">
        <f>Nut_StatusTool!M322</f>
        <v/>
      </c>
      <c r="Y328" s="44" t="str">
        <f>Nut_StatusTool!N322</f>
        <v/>
      </c>
    </row>
    <row r="329" spans="1:25">
      <c r="A329" s="182" t="str">
        <f t="array" ref="A329">IF(ROWS(A$13:A329)&gt;$S$5,"",INDEX(Q$13:Q$512,SMALL(IF(($W$13:$W$512=$W$6)+(($W$13:$W$512=$W$7)+(($W$13:$W$512=$W$8)+(($X$13:$X$512=$X$6)+(($X$13:$X$512=$X$7)+(($Y$13:$Y$512=$Y$6)+(($Y$13:$Y$512=$Y$7)+(($Y$13:$Y$512=$Z$6)+(($Y$13:$Y$512=$Z$7))))))))),ROW($A$13:$A$512)-ROW($A$13)+1),ROWS(A$13:A329))))</f>
        <v/>
      </c>
      <c r="B329" s="290" t="str">
        <f t="array" ref="B329">IF(ROWS(B$13:B329)&gt;$S$5,"",INDEX(R$13:R$512,SMALL(IF(($W$13:$W$512=$W$6)+(($W$13:$W$512=$W$7)+(($W$13:$W$512=$W$8)+(($X$13:$X$512=$X$6)+(($X$13:$X$512=$X$7)+(($Y$13:$Y$512=$Y$6)+(($Y$13:$Y$512=$Y$7)+(($Y$13:$Y$512=$Z$6)+(($Y$13:$Y$512=$Z$7))))))))),ROW($A$13:$A$512)-ROW($A$13)+1),ROWS(B$13:B329))))</f>
        <v/>
      </c>
      <c r="C329" s="290" t="str">
        <f t="array" ref="C329">IF(ROWS(C$13:C329)&gt;$S$5,"",INDEX(S$13:S$512,SMALL(IF(($W$13:$W$512=$W$6)+(($W$13:$W$512=$W$7)+(($W$13:$W$512=$W$8)+(($X$13:$X$512=$X$6)+(($X$13:$X$512=$X$7)+(($Y$13:$Y$512=$Y$6)+(($Y$13:$Y$512=$Y$7)+(($Y$13:$Y$512=$Z$6)+(($Y$13:$Y$512=$Z$7))))))))),ROW($A$13:$A$512)-ROW($A$13)+1),ROWS(C$13:C329))))</f>
        <v/>
      </c>
      <c r="D329" s="316" t="str">
        <f t="array" ref="D329">IF(ROWS(D$13:D329)&gt;$S$5,"",INDEX(T$13:T$512,SMALL(IF(($W$13:$W$512=$W$6)+(($W$13:$W$512=$W$7)+(($W$13:$W$512=$W$8)+(($X$13:$X$512=$X$6)+(($X$13:$X$512=$X$7)+(($Y$13:$Y$512=$Y$6)+(($Y$13:$Y$512=$Y$7)+(($Y$13:$Y$512=$Z$6)+(($Y$13:$Y$512=$Z$7))))))))),ROW($A$13:$A$512)-ROW($A$13)+1),ROWS(D$13:D329))))</f>
        <v/>
      </c>
      <c r="E329" s="182" t="str">
        <f t="array" ref="E329">IF(ROWS(E$13:E329)&gt;$S$5,"",INDEX(U$13:U$512,SMALL(IF(($W$13:$W$512=$W$6)+(($W$13:$W$512=$W$7)+(($W$13:$W$512=$W$8)+(($X$13:$X$512=$X$6)+(($X$13:$X$512=$X$7)+(($Y$13:$Y$512=$Y$6)+(($Y$13:$Y$512=$Y$7)+(($Y$13:$Y$512=$Z$6)+(($Y$13:$Y$512=$Z$7))))))))),ROW($A$13:$A$512)-ROW($A$13)+1),ROWS(E$13:E329))))</f>
        <v/>
      </c>
      <c r="F329" s="182" t="str">
        <f t="array" ref="F329">IF(ROWS(F$13:F329)&gt;$S$5,"",INDEX(V$13:V$512,SMALL(IF(($W$13:$W$512=$W$6)+(($W$13:$W$512=$W$7)+(($W$13:$W$512=$W$8)+(($X$13:$X$512=$X$6)+(($X$13:$X$512=$X$7)+(($Y$13:$Y$512=$Y$6)+(($Y$13:$Y$512=$Y$7)+(($Y$13:$Y$512=$Z$6)+(($Y$13:$Y$512=$Z$7))))))))),ROW($A$13:$A$512)-ROW($A$13)+1),ROWS(F$13:F329))))</f>
        <v/>
      </c>
      <c r="G329" s="351" t="str">
        <f t="array" ref="G329">IF(ROWS(G$13:G329)&gt;$S$5,"",INDEX(W$13:W$512,SMALL(IF(($W$13:$W$512=$W$6)+(($W$13:$W$512=$W$7)+(($W$13:$W$512=$W$8)+(($X$13:$X$512=$X$6)+(($X$13:$X$512=$X$7)+(($Y$13:$Y$512=$Y$6)+(($Y$13:$Y$512=$Y$7)+(($Y$13:$Y$512=$Z$6)+(($Y$13:$Y$512=$Z$7))))))))),ROW($A$13:$A$512)-ROW($A$13)+1),ROWS(G$13:G329))))</f>
        <v/>
      </c>
      <c r="H329" s="351" t="str">
        <f t="array" ref="H329">IF(ROWS(H$13:H329)&gt;$S$5,"",INDEX(X$13:X$512,SMALL(IF(($W$13:$W$512=$W$6)+(($W$13:$W$512=$W$7)+(($W$13:$W$512=$W$8)+(($X$13:$X$512=$X$6)+(($X$13:$X$512=$X$7)+(($Y$13:$Y$512=$Y$6)+(($Y$13:$Y$512=$Y$7)+(($Y$13:$Y$512=$Z$6)+(($Y$13:$Y$512=$Z$7))))))))),ROW($A$13:$A$512)-ROW($A$13)+1),ROWS(H$13:H329))))</f>
        <v/>
      </c>
      <c r="I329" s="351" t="str">
        <f t="array" ref="I329">IF(ROWS(I$13:I329)&gt;$S$5,"",INDEX(Y$13:Y$512,SMALL(IF(($W$13:$W$512=$W$6)+(($W$13:$W$512=$W$7)+(($W$13:$W$512=$W$8)+(($X$13:$X$512=$X$6)+(($X$13:$X$512=$X$7)+(($Y$13:$Y$512=$Y$6)+(($Y$13:$Y$512=$Y$7)+(($Y$13:$Y$512=$Z$6)+(($Y$13:$Y$512=$Z$7))))))))),ROW($A$13:$A$512)-ROW($A$13)+1),ROWS(I$13:I329))))</f>
        <v/>
      </c>
      <c r="J329" s="136"/>
      <c r="Q329" s="44">
        <f>Nut_StatusTool!A323</f>
        <v>317</v>
      </c>
      <c r="R329" s="44">
        <f>Nut_StatusTool!B323</f>
        <v>0</v>
      </c>
      <c r="S329" s="44">
        <f>Nut_StatusTool!C323</f>
        <v>0</v>
      </c>
      <c r="T329" s="44">
        <f>Nut_StatusTool!D323</f>
        <v>0</v>
      </c>
      <c r="U329" s="44">
        <f>Nut_StatusTool!F323</f>
        <v>0</v>
      </c>
      <c r="V329" s="285" t="str">
        <f>Nut_StatusTool!K323</f>
        <v/>
      </c>
      <c r="W329" s="44" t="str">
        <f>Nut_StatusTool!L323</f>
        <v/>
      </c>
      <c r="X329" s="44" t="str">
        <f>Nut_StatusTool!M323</f>
        <v/>
      </c>
      <c r="Y329" s="44" t="str">
        <f>Nut_StatusTool!N323</f>
        <v/>
      </c>
    </row>
    <row r="330" spans="1:25">
      <c r="A330" s="182" t="str">
        <f t="array" ref="A330">IF(ROWS(A$13:A330)&gt;$S$5,"",INDEX(Q$13:Q$512,SMALL(IF(($W$13:$W$512=$W$6)+(($W$13:$W$512=$W$7)+(($W$13:$W$512=$W$8)+(($X$13:$X$512=$X$6)+(($X$13:$X$512=$X$7)+(($Y$13:$Y$512=$Y$6)+(($Y$13:$Y$512=$Y$7)+(($Y$13:$Y$512=$Z$6)+(($Y$13:$Y$512=$Z$7))))))))),ROW($A$13:$A$512)-ROW($A$13)+1),ROWS(A$13:A330))))</f>
        <v/>
      </c>
      <c r="B330" s="290" t="str">
        <f t="array" ref="B330">IF(ROWS(B$13:B330)&gt;$S$5,"",INDEX(R$13:R$512,SMALL(IF(($W$13:$W$512=$W$6)+(($W$13:$W$512=$W$7)+(($W$13:$W$512=$W$8)+(($X$13:$X$512=$X$6)+(($X$13:$X$512=$X$7)+(($Y$13:$Y$512=$Y$6)+(($Y$13:$Y$512=$Y$7)+(($Y$13:$Y$512=$Z$6)+(($Y$13:$Y$512=$Z$7))))))))),ROW($A$13:$A$512)-ROW($A$13)+1),ROWS(B$13:B330))))</f>
        <v/>
      </c>
      <c r="C330" s="290" t="str">
        <f t="array" ref="C330">IF(ROWS(C$13:C330)&gt;$S$5,"",INDEX(S$13:S$512,SMALL(IF(($W$13:$W$512=$W$6)+(($W$13:$W$512=$W$7)+(($W$13:$W$512=$W$8)+(($X$13:$X$512=$X$6)+(($X$13:$X$512=$X$7)+(($Y$13:$Y$512=$Y$6)+(($Y$13:$Y$512=$Y$7)+(($Y$13:$Y$512=$Z$6)+(($Y$13:$Y$512=$Z$7))))))))),ROW($A$13:$A$512)-ROW($A$13)+1),ROWS(C$13:C330))))</f>
        <v/>
      </c>
      <c r="D330" s="316" t="str">
        <f t="array" ref="D330">IF(ROWS(D$13:D330)&gt;$S$5,"",INDEX(T$13:T$512,SMALL(IF(($W$13:$W$512=$W$6)+(($W$13:$W$512=$W$7)+(($W$13:$W$512=$W$8)+(($X$13:$X$512=$X$6)+(($X$13:$X$512=$X$7)+(($Y$13:$Y$512=$Y$6)+(($Y$13:$Y$512=$Y$7)+(($Y$13:$Y$512=$Z$6)+(($Y$13:$Y$512=$Z$7))))))))),ROW($A$13:$A$512)-ROW($A$13)+1),ROWS(D$13:D330))))</f>
        <v/>
      </c>
      <c r="E330" s="182" t="str">
        <f t="array" ref="E330">IF(ROWS(E$13:E330)&gt;$S$5,"",INDEX(U$13:U$512,SMALL(IF(($W$13:$W$512=$W$6)+(($W$13:$W$512=$W$7)+(($W$13:$W$512=$W$8)+(($X$13:$X$512=$X$6)+(($X$13:$X$512=$X$7)+(($Y$13:$Y$512=$Y$6)+(($Y$13:$Y$512=$Y$7)+(($Y$13:$Y$512=$Z$6)+(($Y$13:$Y$512=$Z$7))))))))),ROW($A$13:$A$512)-ROW($A$13)+1),ROWS(E$13:E330))))</f>
        <v/>
      </c>
      <c r="F330" s="182" t="str">
        <f t="array" ref="F330">IF(ROWS(F$13:F330)&gt;$S$5,"",INDEX(V$13:V$512,SMALL(IF(($W$13:$W$512=$W$6)+(($W$13:$W$512=$W$7)+(($W$13:$W$512=$W$8)+(($X$13:$X$512=$X$6)+(($X$13:$X$512=$X$7)+(($Y$13:$Y$512=$Y$6)+(($Y$13:$Y$512=$Y$7)+(($Y$13:$Y$512=$Z$6)+(($Y$13:$Y$512=$Z$7))))))))),ROW($A$13:$A$512)-ROW($A$13)+1),ROWS(F$13:F330))))</f>
        <v/>
      </c>
      <c r="G330" s="351" t="str">
        <f t="array" ref="G330">IF(ROWS(G$13:G330)&gt;$S$5,"",INDEX(W$13:W$512,SMALL(IF(($W$13:$W$512=$W$6)+(($W$13:$W$512=$W$7)+(($W$13:$W$512=$W$8)+(($X$13:$X$512=$X$6)+(($X$13:$X$512=$X$7)+(($Y$13:$Y$512=$Y$6)+(($Y$13:$Y$512=$Y$7)+(($Y$13:$Y$512=$Z$6)+(($Y$13:$Y$512=$Z$7))))))))),ROW($A$13:$A$512)-ROW($A$13)+1),ROWS(G$13:G330))))</f>
        <v/>
      </c>
      <c r="H330" s="351" t="str">
        <f t="array" ref="H330">IF(ROWS(H$13:H330)&gt;$S$5,"",INDEX(X$13:X$512,SMALL(IF(($W$13:$W$512=$W$6)+(($W$13:$W$512=$W$7)+(($W$13:$W$512=$W$8)+(($X$13:$X$512=$X$6)+(($X$13:$X$512=$X$7)+(($Y$13:$Y$512=$Y$6)+(($Y$13:$Y$512=$Y$7)+(($Y$13:$Y$512=$Z$6)+(($Y$13:$Y$512=$Z$7))))))))),ROW($A$13:$A$512)-ROW($A$13)+1),ROWS(H$13:H330))))</f>
        <v/>
      </c>
      <c r="I330" s="351" t="str">
        <f t="array" ref="I330">IF(ROWS(I$13:I330)&gt;$S$5,"",INDEX(Y$13:Y$512,SMALL(IF(($W$13:$W$512=$W$6)+(($W$13:$W$512=$W$7)+(($W$13:$W$512=$W$8)+(($X$13:$X$512=$X$6)+(($X$13:$X$512=$X$7)+(($Y$13:$Y$512=$Y$6)+(($Y$13:$Y$512=$Y$7)+(($Y$13:$Y$512=$Z$6)+(($Y$13:$Y$512=$Z$7))))))))),ROW($A$13:$A$512)-ROW($A$13)+1),ROWS(I$13:I330))))</f>
        <v/>
      </c>
      <c r="J330" s="136"/>
      <c r="Q330" s="44">
        <f>Nut_StatusTool!A324</f>
        <v>318</v>
      </c>
      <c r="R330" s="44">
        <f>Nut_StatusTool!B324</f>
        <v>0</v>
      </c>
      <c r="S330" s="44">
        <f>Nut_StatusTool!C324</f>
        <v>0</v>
      </c>
      <c r="T330" s="44">
        <f>Nut_StatusTool!D324</f>
        <v>0</v>
      </c>
      <c r="U330" s="44">
        <f>Nut_StatusTool!F324</f>
        <v>0</v>
      </c>
      <c r="V330" s="285" t="str">
        <f>Nut_StatusTool!K324</f>
        <v/>
      </c>
      <c r="W330" s="44" t="str">
        <f>Nut_StatusTool!L324</f>
        <v/>
      </c>
      <c r="X330" s="44" t="str">
        <f>Nut_StatusTool!M324</f>
        <v/>
      </c>
      <c r="Y330" s="44" t="str">
        <f>Nut_StatusTool!N324</f>
        <v/>
      </c>
    </row>
    <row r="331" spans="1:25">
      <c r="A331" s="182" t="str">
        <f t="array" ref="A331">IF(ROWS(A$13:A331)&gt;$S$5,"",INDEX(Q$13:Q$512,SMALL(IF(($W$13:$W$512=$W$6)+(($W$13:$W$512=$W$7)+(($W$13:$W$512=$W$8)+(($X$13:$X$512=$X$6)+(($X$13:$X$512=$X$7)+(($Y$13:$Y$512=$Y$6)+(($Y$13:$Y$512=$Y$7)+(($Y$13:$Y$512=$Z$6)+(($Y$13:$Y$512=$Z$7))))))))),ROW($A$13:$A$512)-ROW($A$13)+1),ROWS(A$13:A331))))</f>
        <v/>
      </c>
      <c r="B331" s="290" t="str">
        <f t="array" ref="B331">IF(ROWS(B$13:B331)&gt;$S$5,"",INDEX(R$13:R$512,SMALL(IF(($W$13:$W$512=$W$6)+(($W$13:$W$512=$W$7)+(($W$13:$W$512=$W$8)+(($X$13:$X$512=$X$6)+(($X$13:$X$512=$X$7)+(($Y$13:$Y$512=$Y$6)+(($Y$13:$Y$512=$Y$7)+(($Y$13:$Y$512=$Z$6)+(($Y$13:$Y$512=$Z$7))))))))),ROW($A$13:$A$512)-ROW($A$13)+1),ROWS(B$13:B331))))</f>
        <v/>
      </c>
      <c r="C331" s="290" t="str">
        <f t="array" ref="C331">IF(ROWS(C$13:C331)&gt;$S$5,"",INDEX(S$13:S$512,SMALL(IF(($W$13:$W$512=$W$6)+(($W$13:$W$512=$W$7)+(($W$13:$W$512=$W$8)+(($X$13:$X$512=$X$6)+(($X$13:$X$512=$X$7)+(($Y$13:$Y$512=$Y$6)+(($Y$13:$Y$512=$Y$7)+(($Y$13:$Y$512=$Z$6)+(($Y$13:$Y$512=$Z$7))))))))),ROW($A$13:$A$512)-ROW($A$13)+1),ROWS(C$13:C331))))</f>
        <v/>
      </c>
      <c r="D331" s="316" t="str">
        <f t="array" ref="D331">IF(ROWS(D$13:D331)&gt;$S$5,"",INDEX(T$13:T$512,SMALL(IF(($W$13:$W$512=$W$6)+(($W$13:$W$512=$W$7)+(($W$13:$W$512=$W$8)+(($X$13:$X$512=$X$6)+(($X$13:$X$512=$X$7)+(($Y$13:$Y$512=$Y$6)+(($Y$13:$Y$512=$Y$7)+(($Y$13:$Y$512=$Z$6)+(($Y$13:$Y$512=$Z$7))))))))),ROW($A$13:$A$512)-ROW($A$13)+1),ROWS(D$13:D331))))</f>
        <v/>
      </c>
      <c r="E331" s="182" t="str">
        <f t="array" ref="E331">IF(ROWS(E$13:E331)&gt;$S$5,"",INDEX(U$13:U$512,SMALL(IF(($W$13:$W$512=$W$6)+(($W$13:$W$512=$W$7)+(($W$13:$W$512=$W$8)+(($X$13:$X$512=$X$6)+(($X$13:$X$512=$X$7)+(($Y$13:$Y$512=$Y$6)+(($Y$13:$Y$512=$Y$7)+(($Y$13:$Y$512=$Z$6)+(($Y$13:$Y$512=$Z$7))))))))),ROW($A$13:$A$512)-ROW($A$13)+1),ROWS(E$13:E331))))</f>
        <v/>
      </c>
      <c r="F331" s="182" t="str">
        <f t="array" ref="F331">IF(ROWS(F$13:F331)&gt;$S$5,"",INDEX(V$13:V$512,SMALL(IF(($W$13:$W$512=$W$6)+(($W$13:$W$512=$W$7)+(($W$13:$W$512=$W$8)+(($X$13:$X$512=$X$6)+(($X$13:$X$512=$X$7)+(($Y$13:$Y$512=$Y$6)+(($Y$13:$Y$512=$Y$7)+(($Y$13:$Y$512=$Z$6)+(($Y$13:$Y$512=$Z$7))))))))),ROW($A$13:$A$512)-ROW($A$13)+1),ROWS(F$13:F331))))</f>
        <v/>
      </c>
      <c r="G331" s="351" t="str">
        <f t="array" ref="G331">IF(ROWS(G$13:G331)&gt;$S$5,"",INDEX(W$13:W$512,SMALL(IF(($W$13:$W$512=$W$6)+(($W$13:$W$512=$W$7)+(($W$13:$W$512=$W$8)+(($X$13:$X$512=$X$6)+(($X$13:$X$512=$X$7)+(($Y$13:$Y$512=$Y$6)+(($Y$13:$Y$512=$Y$7)+(($Y$13:$Y$512=$Z$6)+(($Y$13:$Y$512=$Z$7))))))))),ROW($A$13:$A$512)-ROW($A$13)+1),ROWS(G$13:G331))))</f>
        <v/>
      </c>
      <c r="H331" s="351" t="str">
        <f t="array" ref="H331">IF(ROWS(H$13:H331)&gt;$S$5,"",INDEX(X$13:X$512,SMALL(IF(($W$13:$W$512=$W$6)+(($W$13:$W$512=$W$7)+(($W$13:$W$512=$W$8)+(($X$13:$X$512=$X$6)+(($X$13:$X$512=$X$7)+(($Y$13:$Y$512=$Y$6)+(($Y$13:$Y$512=$Y$7)+(($Y$13:$Y$512=$Z$6)+(($Y$13:$Y$512=$Z$7))))))))),ROW($A$13:$A$512)-ROW($A$13)+1),ROWS(H$13:H331))))</f>
        <v/>
      </c>
      <c r="I331" s="351" t="str">
        <f t="array" ref="I331">IF(ROWS(I$13:I331)&gt;$S$5,"",INDEX(Y$13:Y$512,SMALL(IF(($W$13:$W$512=$W$6)+(($W$13:$W$512=$W$7)+(($W$13:$W$512=$W$8)+(($X$13:$X$512=$X$6)+(($X$13:$X$512=$X$7)+(($Y$13:$Y$512=$Y$6)+(($Y$13:$Y$512=$Y$7)+(($Y$13:$Y$512=$Z$6)+(($Y$13:$Y$512=$Z$7))))))))),ROW($A$13:$A$512)-ROW($A$13)+1),ROWS(I$13:I331))))</f>
        <v/>
      </c>
      <c r="J331" s="136"/>
      <c r="Q331" s="44">
        <f>Nut_StatusTool!A325</f>
        <v>319</v>
      </c>
      <c r="R331" s="44">
        <f>Nut_StatusTool!B325</f>
        <v>0</v>
      </c>
      <c r="S331" s="44">
        <f>Nut_StatusTool!C325</f>
        <v>0</v>
      </c>
      <c r="T331" s="44">
        <f>Nut_StatusTool!D325</f>
        <v>0</v>
      </c>
      <c r="U331" s="44">
        <f>Nut_StatusTool!F325</f>
        <v>0</v>
      </c>
      <c r="V331" s="285" t="str">
        <f>Nut_StatusTool!K325</f>
        <v/>
      </c>
      <c r="W331" s="44" t="str">
        <f>Nut_StatusTool!L325</f>
        <v/>
      </c>
      <c r="X331" s="44" t="str">
        <f>Nut_StatusTool!M325</f>
        <v/>
      </c>
      <c r="Y331" s="44" t="str">
        <f>Nut_StatusTool!N325</f>
        <v/>
      </c>
    </row>
    <row r="332" spans="1:25">
      <c r="A332" s="182" t="str">
        <f t="array" ref="A332">IF(ROWS(A$13:A332)&gt;$S$5,"",INDEX(Q$13:Q$512,SMALL(IF(($W$13:$W$512=$W$6)+(($W$13:$W$512=$W$7)+(($W$13:$W$512=$W$8)+(($X$13:$X$512=$X$6)+(($X$13:$X$512=$X$7)+(($Y$13:$Y$512=$Y$6)+(($Y$13:$Y$512=$Y$7)+(($Y$13:$Y$512=$Z$6)+(($Y$13:$Y$512=$Z$7))))))))),ROW($A$13:$A$512)-ROW($A$13)+1),ROWS(A$13:A332))))</f>
        <v/>
      </c>
      <c r="B332" s="290" t="str">
        <f t="array" ref="B332">IF(ROWS(B$13:B332)&gt;$S$5,"",INDEX(R$13:R$512,SMALL(IF(($W$13:$W$512=$W$6)+(($W$13:$W$512=$W$7)+(($W$13:$W$512=$W$8)+(($X$13:$X$512=$X$6)+(($X$13:$X$512=$X$7)+(($Y$13:$Y$512=$Y$6)+(($Y$13:$Y$512=$Y$7)+(($Y$13:$Y$512=$Z$6)+(($Y$13:$Y$512=$Z$7))))))))),ROW($A$13:$A$512)-ROW($A$13)+1),ROWS(B$13:B332))))</f>
        <v/>
      </c>
      <c r="C332" s="290" t="str">
        <f t="array" ref="C332">IF(ROWS(C$13:C332)&gt;$S$5,"",INDEX(S$13:S$512,SMALL(IF(($W$13:$W$512=$W$6)+(($W$13:$W$512=$W$7)+(($W$13:$W$512=$W$8)+(($X$13:$X$512=$X$6)+(($X$13:$X$512=$X$7)+(($Y$13:$Y$512=$Y$6)+(($Y$13:$Y$512=$Y$7)+(($Y$13:$Y$512=$Z$6)+(($Y$13:$Y$512=$Z$7))))))))),ROW($A$13:$A$512)-ROW($A$13)+1),ROWS(C$13:C332))))</f>
        <v/>
      </c>
      <c r="D332" s="316" t="str">
        <f t="array" ref="D332">IF(ROWS(D$13:D332)&gt;$S$5,"",INDEX(T$13:T$512,SMALL(IF(($W$13:$W$512=$W$6)+(($W$13:$W$512=$W$7)+(($W$13:$W$512=$W$8)+(($X$13:$X$512=$X$6)+(($X$13:$X$512=$X$7)+(($Y$13:$Y$512=$Y$6)+(($Y$13:$Y$512=$Y$7)+(($Y$13:$Y$512=$Z$6)+(($Y$13:$Y$512=$Z$7))))))))),ROW($A$13:$A$512)-ROW($A$13)+1),ROWS(D$13:D332))))</f>
        <v/>
      </c>
      <c r="E332" s="182" t="str">
        <f t="array" ref="E332">IF(ROWS(E$13:E332)&gt;$S$5,"",INDEX(U$13:U$512,SMALL(IF(($W$13:$W$512=$W$6)+(($W$13:$W$512=$W$7)+(($W$13:$W$512=$W$8)+(($X$13:$X$512=$X$6)+(($X$13:$X$512=$X$7)+(($Y$13:$Y$512=$Y$6)+(($Y$13:$Y$512=$Y$7)+(($Y$13:$Y$512=$Z$6)+(($Y$13:$Y$512=$Z$7))))))))),ROW($A$13:$A$512)-ROW($A$13)+1),ROWS(E$13:E332))))</f>
        <v/>
      </c>
      <c r="F332" s="182" t="str">
        <f t="array" ref="F332">IF(ROWS(F$13:F332)&gt;$S$5,"",INDEX(V$13:V$512,SMALL(IF(($W$13:$W$512=$W$6)+(($W$13:$W$512=$W$7)+(($W$13:$W$512=$W$8)+(($X$13:$X$512=$X$6)+(($X$13:$X$512=$X$7)+(($Y$13:$Y$512=$Y$6)+(($Y$13:$Y$512=$Y$7)+(($Y$13:$Y$512=$Z$6)+(($Y$13:$Y$512=$Z$7))))))))),ROW($A$13:$A$512)-ROW($A$13)+1),ROWS(F$13:F332))))</f>
        <v/>
      </c>
      <c r="G332" s="351" t="str">
        <f t="array" ref="G332">IF(ROWS(G$13:G332)&gt;$S$5,"",INDEX(W$13:W$512,SMALL(IF(($W$13:$W$512=$W$6)+(($W$13:$W$512=$W$7)+(($W$13:$W$512=$W$8)+(($X$13:$X$512=$X$6)+(($X$13:$X$512=$X$7)+(($Y$13:$Y$512=$Y$6)+(($Y$13:$Y$512=$Y$7)+(($Y$13:$Y$512=$Z$6)+(($Y$13:$Y$512=$Z$7))))))))),ROW($A$13:$A$512)-ROW($A$13)+1),ROWS(G$13:G332))))</f>
        <v/>
      </c>
      <c r="H332" s="351" t="str">
        <f t="array" ref="H332">IF(ROWS(H$13:H332)&gt;$S$5,"",INDEX(X$13:X$512,SMALL(IF(($W$13:$W$512=$W$6)+(($W$13:$W$512=$W$7)+(($W$13:$W$512=$W$8)+(($X$13:$X$512=$X$6)+(($X$13:$X$512=$X$7)+(($Y$13:$Y$512=$Y$6)+(($Y$13:$Y$512=$Y$7)+(($Y$13:$Y$512=$Z$6)+(($Y$13:$Y$512=$Z$7))))))))),ROW($A$13:$A$512)-ROW($A$13)+1),ROWS(H$13:H332))))</f>
        <v/>
      </c>
      <c r="I332" s="351" t="str">
        <f t="array" ref="I332">IF(ROWS(I$13:I332)&gt;$S$5,"",INDEX(Y$13:Y$512,SMALL(IF(($W$13:$W$512=$W$6)+(($W$13:$W$512=$W$7)+(($W$13:$W$512=$W$8)+(($X$13:$X$512=$X$6)+(($X$13:$X$512=$X$7)+(($Y$13:$Y$512=$Y$6)+(($Y$13:$Y$512=$Y$7)+(($Y$13:$Y$512=$Z$6)+(($Y$13:$Y$512=$Z$7))))))))),ROW($A$13:$A$512)-ROW($A$13)+1),ROWS(I$13:I332))))</f>
        <v/>
      </c>
      <c r="J332" s="136"/>
      <c r="Q332" s="44">
        <f>Nut_StatusTool!A326</f>
        <v>320</v>
      </c>
      <c r="R332" s="44">
        <f>Nut_StatusTool!B326</f>
        <v>0</v>
      </c>
      <c r="S332" s="44">
        <f>Nut_StatusTool!C326</f>
        <v>0</v>
      </c>
      <c r="T332" s="44">
        <f>Nut_StatusTool!D326</f>
        <v>0</v>
      </c>
      <c r="U332" s="44">
        <f>Nut_StatusTool!F326</f>
        <v>0</v>
      </c>
      <c r="V332" s="285" t="str">
        <f>Nut_StatusTool!K326</f>
        <v/>
      </c>
      <c r="W332" s="44" t="str">
        <f>Nut_StatusTool!L326</f>
        <v/>
      </c>
      <c r="X332" s="44" t="str">
        <f>Nut_StatusTool!M326</f>
        <v/>
      </c>
      <c r="Y332" s="44" t="str">
        <f>Nut_StatusTool!N326</f>
        <v/>
      </c>
    </row>
    <row r="333" spans="1:25">
      <c r="A333" s="182" t="str">
        <f t="array" ref="A333">IF(ROWS(A$13:A333)&gt;$S$5,"",INDEX(Q$13:Q$512,SMALL(IF(($W$13:$W$512=$W$6)+(($W$13:$W$512=$W$7)+(($W$13:$W$512=$W$8)+(($X$13:$X$512=$X$6)+(($X$13:$X$512=$X$7)+(($Y$13:$Y$512=$Y$6)+(($Y$13:$Y$512=$Y$7)+(($Y$13:$Y$512=$Z$6)+(($Y$13:$Y$512=$Z$7))))))))),ROW($A$13:$A$512)-ROW($A$13)+1),ROWS(A$13:A333))))</f>
        <v/>
      </c>
      <c r="B333" s="290" t="str">
        <f t="array" ref="B333">IF(ROWS(B$13:B333)&gt;$S$5,"",INDEX(R$13:R$512,SMALL(IF(($W$13:$W$512=$W$6)+(($W$13:$W$512=$W$7)+(($W$13:$W$512=$W$8)+(($X$13:$X$512=$X$6)+(($X$13:$X$512=$X$7)+(($Y$13:$Y$512=$Y$6)+(($Y$13:$Y$512=$Y$7)+(($Y$13:$Y$512=$Z$6)+(($Y$13:$Y$512=$Z$7))))))))),ROW($A$13:$A$512)-ROW($A$13)+1),ROWS(B$13:B333))))</f>
        <v/>
      </c>
      <c r="C333" s="290" t="str">
        <f t="array" ref="C333">IF(ROWS(C$13:C333)&gt;$S$5,"",INDEX(S$13:S$512,SMALL(IF(($W$13:$W$512=$W$6)+(($W$13:$W$512=$W$7)+(($W$13:$W$512=$W$8)+(($X$13:$X$512=$X$6)+(($X$13:$X$512=$X$7)+(($Y$13:$Y$512=$Y$6)+(($Y$13:$Y$512=$Y$7)+(($Y$13:$Y$512=$Z$6)+(($Y$13:$Y$512=$Z$7))))))))),ROW($A$13:$A$512)-ROW($A$13)+1),ROWS(C$13:C333))))</f>
        <v/>
      </c>
      <c r="D333" s="316" t="str">
        <f t="array" ref="D333">IF(ROWS(D$13:D333)&gt;$S$5,"",INDEX(T$13:T$512,SMALL(IF(($W$13:$W$512=$W$6)+(($W$13:$W$512=$W$7)+(($W$13:$W$512=$W$8)+(($X$13:$X$512=$X$6)+(($X$13:$X$512=$X$7)+(($Y$13:$Y$512=$Y$6)+(($Y$13:$Y$512=$Y$7)+(($Y$13:$Y$512=$Z$6)+(($Y$13:$Y$512=$Z$7))))))))),ROW($A$13:$A$512)-ROW($A$13)+1),ROWS(D$13:D333))))</f>
        <v/>
      </c>
      <c r="E333" s="182" t="str">
        <f t="array" ref="E333">IF(ROWS(E$13:E333)&gt;$S$5,"",INDEX(U$13:U$512,SMALL(IF(($W$13:$W$512=$W$6)+(($W$13:$W$512=$W$7)+(($W$13:$W$512=$W$8)+(($X$13:$X$512=$X$6)+(($X$13:$X$512=$X$7)+(($Y$13:$Y$512=$Y$6)+(($Y$13:$Y$512=$Y$7)+(($Y$13:$Y$512=$Z$6)+(($Y$13:$Y$512=$Z$7))))))))),ROW($A$13:$A$512)-ROW($A$13)+1),ROWS(E$13:E333))))</f>
        <v/>
      </c>
      <c r="F333" s="182" t="str">
        <f t="array" ref="F333">IF(ROWS(F$13:F333)&gt;$S$5,"",INDEX(V$13:V$512,SMALL(IF(($W$13:$W$512=$W$6)+(($W$13:$W$512=$W$7)+(($W$13:$W$512=$W$8)+(($X$13:$X$512=$X$6)+(($X$13:$X$512=$X$7)+(($Y$13:$Y$512=$Y$6)+(($Y$13:$Y$512=$Y$7)+(($Y$13:$Y$512=$Z$6)+(($Y$13:$Y$512=$Z$7))))))))),ROW($A$13:$A$512)-ROW($A$13)+1),ROWS(F$13:F333))))</f>
        <v/>
      </c>
      <c r="G333" s="351" t="str">
        <f t="array" ref="G333">IF(ROWS(G$13:G333)&gt;$S$5,"",INDEX(W$13:W$512,SMALL(IF(($W$13:$W$512=$W$6)+(($W$13:$W$512=$W$7)+(($W$13:$W$512=$W$8)+(($X$13:$X$512=$X$6)+(($X$13:$X$512=$X$7)+(($Y$13:$Y$512=$Y$6)+(($Y$13:$Y$512=$Y$7)+(($Y$13:$Y$512=$Z$6)+(($Y$13:$Y$512=$Z$7))))))))),ROW($A$13:$A$512)-ROW($A$13)+1),ROWS(G$13:G333))))</f>
        <v/>
      </c>
      <c r="H333" s="351" t="str">
        <f t="array" ref="H333">IF(ROWS(H$13:H333)&gt;$S$5,"",INDEX(X$13:X$512,SMALL(IF(($W$13:$W$512=$W$6)+(($W$13:$W$512=$W$7)+(($W$13:$W$512=$W$8)+(($X$13:$X$512=$X$6)+(($X$13:$X$512=$X$7)+(($Y$13:$Y$512=$Y$6)+(($Y$13:$Y$512=$Y$7)+(($Y$13:$Y$512=$Z$6)+(($Y$13:$Y$512=$Z$7))))))))),ROW($A$13:$A$512)-ROW($A$13)+1),ROWS(H$13:H333))))</f>
        <v/>
      </c>
      <c r="I333" s="351" t="str">
        <f t="array" ref="I333">IF(ROWS(I$13:I333)&gt;$S$5,"",INDEX(Y$13:Y$512,SMALL(IF(($W$13:$W$512=$W$6)+(($W$13:$W$512=$W$7)+(($W$13:$W$512=$W$8)+(($X$13:$X$512=$X$6)+(($X$13:$X$512=$X$7)+(($Y$13:$Y$512=$Y$6)+(($Y$13:$Y$512=$Y$7)+(($Y$13:$Y$512=$Z$6)+(($Y$13:$Y$512=$Z$7))))))))),ROW($A$13:$A$512)-ROW($A$13)+1),ROWS(I$13:I333))))</f>
        <v/>
      </c>
      <c r="J333" s="136"/>
      <c r="Q333" s="44">
        <f>Nut_StatusTool!A327</f>
        <v>321</v>
      </c>
      <c r="R333" s="44">
        <f>Nut_StatusTool!B327</f>
        <v>0</v>
      </c>
      <c r="S333" s="44">
        <f>Nut_StatusTool!C327</f>
        <v>0</v>
      </c>
      <c r="T333" s="44">
        <f>Nut_StatusTool!D327</f>
        <v>0</v>
      </c>
      <c r="U333" s="44">
        <f>Nut_StatusTool!F327</f>
        <v>0</v>
      </c>
      <c r="V333" s="285" t="str">
        <f>Nut_StatusTool!K327</f>
        <v/>
      </c>
      <c r="W333" s="44" t="str">
        <f>Nut_StatusTool!L327</f>
        <v/>
      </c>
      <c r="X333" s="44" t="str">
        <f>Nut_StatusTool!M327</f>
        <v/>
      </c>
      <c r="Y333" s="44" t="str">
        <f>Nut_StatusTool!N327</f>
        <v/>
      </c>
    </row>
    <row r="334" spans="1:25">
      <c r="A334" s="182" t="str">
        <f t="array" ref="A334">IF(ROWS(A$13:A334)&gt;$S$5,"",INDEX(Q$13:Q$512,SMALL(IF(($W$13:$W$512=$W$6)+(($W$13:$W$512=$W$7)+(($W$13:$W$512=$W$8)+(($X$13:$X$512=$X$6)+(($X$13:$X$512=$X$7)+(($Y$13:$Y$512=$Y$6)+(($Y$13:$Y$512=$Y$7)+(($Y$13:$Y$512=$Z$6)+(($Y$13:$Y$512=$Z$7))))))))),ROW($A$13:$A$512)-ROW($A$13)+1),ROWS(A$13:A334))))</f>
        <v/>
      </c>
      <c r="B334" s="290" t="str">
        <f t="array" ref="B334">IF(ROWS(B$13:B334)&gt;$S$5,"",INDEX(R$13:R$512,SMALL(IF(($W$13:$W$512=$W$6)+(($W$13:$W$512=$W$7)+(($W$13:$W$512=$W$8)+(($X$13:$X$512=$X$6)+(($X$13:$X$512=$X$7)+(($Y$13:$Y$512=$Y$6)+(($Y$13:$Y$512=$Y$7)+(($Y$13:$Y$512=$Z$6)+(($Y$13:$Y$512=$Z$7))))))))),ROW($A$13:$A$512)-ROW($A$13)+1),ROWS(B$13:B334))))</f>
        <v/>
      </c>
      <c r="C334" s="290" t="str">
        <f t="array" ref="C334">IF(ROWS(C$13:C334)&gt;$S$5,"",INDEX(S$13:S$512,SMALL(IF(($W$13:$W$512=$W$6)+(($W$13:$W$512=$W$7)+(($W$13:$W$512=$W$8)+(($X$13:$X$512=$X$6)+(($X$13:$X$512=$X$7)+(($Y$13:$Y$512=$Y$6)+(($Y$13:$Y$512=$Y$7)+(($Y$13:$Y$512=$Z$6)+(($Y$13:$Y$512=$Z$7))))))))),ROW($A$13:$A$512)-ROW($A$13)+1),ROWS(C$13:C334))))</f>
        <v/>
      </c>
      <c r="D334" s="316" t="str">
        <f t="array" ref="D334">IF(ROWS(D$13:D334)&gt;$S$5,"",INDEX(T$13:T$512,SMALL(IF(($W$13:$W$512=$W$6)+(($W$13:$W$512=$W$7)+(($W$13:$W$512=$W$8)+(($X$13:$X$512=$X$6)+(($X$13:$X$512=$X$7)+(($Y$13:$Y$512=$Y$6)+(($Y$13:$Y$512=$Y$7)+(($Y$13:$Y$512=$Z$6)+(($Y$13:$Y$512=$Z$7))))))))),ROW($A$13:$A$512)-ROW($A$13)+1),ROWS(D$13:D334))))</f>
        <v/>
      </c>
      <c r="E334" s="182" t="str">
        <f t="array" ref="E334">IF(ROWS(E$13:E334)&gt;$S$5,"",INDEX(U$13:U$512,SMALL(IF(($W$13:$W$512=$W$6)+(($W$13:$W$512=$W$7)+(($W$13:$W$512=$W$8)+(($X$13:$X$512=$X$6)+(($X$13:$X$512=$X$7)+(($Y$13:$Y$512=$Y$6)+(($Y$13:$Y$512=$Y$7)+(($Y$13:$Y$512=$Z$6)+(($Y$13:$Y$512=$Z$7))))))))),ROW($A$13:$A$512)-ROW($A$13)+1),ROWS(E$13:E334))))</f>
        <v/>
      </c>
      <c r="F334" s="182" t="str">
        <f t="array" ref="F334">IF(ROWS(F$13:F334)&gt;$S$5,"",INDEX(V$13:V$512,SMALL(IF(($W$13:$W$512=$W$6)+(($W$13:$W$512=$W$7)+(($W$13:$W$512=$W$8)+(($X$13:$X$512=$X$6)+(($X$13:$X$512=$X$7)+(($Y$13:$Y$512=$Y$6)+(($Y$13:$Y$512=$Y$7)+(($Y$13:$Y$512=$Z$6)+(($Y$13:$Y$512=$Z$7))))))))),ROW($A$13:$A$512)-ROW($A$13)+1),ROWS(F$13:F334))))</f>
        <v/>
      </c>
      <c r="G334" s="351" t="str">
        <f t="array" ref="G334">IF(ROWS(G$13:G334)&gt;$S$5,"",INDEX(W$13:W$512,SMALL(IF(($W$13:$W$512=$W$6)+(($W$13:$W$512=$W$7)+(($W$13:$W$512=$W$8)+(($X$13:$X$512=$X$6)+(($X$13:$X$512=$X$7)+(($Y$13:$Y$512=$Y$6)+(($Y$13:$Y$512=$Y$7)+(($Y$13:$Y$512=$Z$6)+(($Y$13:$Y$512=$Z$7))))))))),ROW($A$13:$A$512)-ROW($A$13)+1),ROWS(G$13:G334))))</f>
        <v/>
      </c>
      <c r="H334" s="351" t="str">
        <f t="array" ref="H334">IF(ROWS(H$13:H334)&gt;$S$5,"",INDEX(X$13:X$512,SMALL(IF(($W$13:$W$512=$W$6)+(($W$13:$W$512=$W$7)+(($W$13:$W$512=$W$8)+(($X$13:$X$512=$X$6)+(($X$13:$X$512=$X$7)+(($Y$13:$Y$512=$Y$6)+(($Y$13:$Y$512=$Y$7)+(($Y$13:$Y$512=$Z$6)+(($Y$13:$Y$512=$Z$7))))))))),ROW($A$13:$A$512)-ROW($A$13)+1),ROWS(H$13:H334))))</f>
        <v/>
      </c>
      <c r="I334" s="351" t="str">
        <f t="array" ref="I334">IF(ROWS(I$13:I334)&gt;$S$5,"",INDEX(Y$13:Y$512,SMALL(IF(($W$13:$W$512=$W$6)+(($W$13:$W$512=$W$7)+(($W$13:$W$512=$W$8)+(($X$13:$X$512=$X$6)+(($X$13:$X$512=$X$7)+(($Y$13:$Y$512=$Y$6)+(($Y$13:$Y$512=$Y$7)+(($Y$13:$Y$512=$Z$6)+(($Y$13:$Y$512=$Z$7))))))))),ROW($A$13:$A$512)-ROW($A$13)+1),ROWS(I$13:I334))))</f>
        <v/>
      </c>
      <c r="J334" s="136"/>
      <c r="Q334" s="44">
        <f>Nut_StatusTool!A328</f>
        <v>322</v>
      </c>
      <c r="R334" s="44">
        <f>Nut_StatusTool!B328</f>
        <v>0</v>
      </c>
      <c r="S334" s="44">
        <f>Nut_StatusTool!C328</f>
        <v>0</v>
      </c>
      <c r="T334" s="44">
        <f>Nut_StatusTool!D328</f>
        <v>0</v>
      </c>
      <c r="U334" s="44">
        <f>Nut_StatusTool!F328</f>
        <v>0</v>
      </c>
      <c r="V334" s="285" t="str">
        <f>Nut_StatusTool!K328</f>
        <v/>
      </c>
      <c r="W334" s="44" t="str">
        <f>Nut_StatusTool!L328</f>
        <v/>
      </c>
      <c r="X334" s="44" t="str">
        <f>Nut_StatusTool!M328</f>
        <v/>
      </c>
      <c r="Y334" s="44" t="str">
        <f>Nut_StatusTool!N328</f>
        <v/>
      </c>
    </row>
    <row r="335" spans="1:25">
      <c r="A335" s="182" t="str">
        <f t="array" ref="A335">IF(ROWS(A$13:A335)&gt;$S$5,"",INDEX(Q$13:Q$512,SMALL(IF(($W$13:$W$512=$W$6)+(($W$13:$W$512=$W$7)+(($W$13:$W$512=$W$8)+(($X$13:$X$512=$X$6)+(($X$13:$X$512=$X$7)+(($Y$13:$Y$512=$Y$6)+(($Y$13:$Y$512=$Y$7)+(($Y$13:$Y$512=$Z$6)+(($Y$13:$Y$512=$Z$7))))))))),ROW($A$13:$A$512)-ROW($A$13)+1),ROWS(A$13:A335))))</f>
        <v/>
      </c>
      <c r="B335" s="290" t="str">
        <f t="array" ref="B335">IF(ROWS(B$13:B335)&gt;$S$5,"",INDEX(R$13:R$512,SMALL(IF(($W$13:$W$512=$W$6)+(($W$13:$W$512=$W$7)+(($W$13:$W$512=$W$8)+(($X$13:$X$512=$X$6)+(($X$13:$X$512=$X$7)+(($Y$13:$Y$512=$Y$6)+(($Y$13:$Y$512=$Y$7)+(($Y$13:$Y$512=$Z$6)+(($Y$13:$Y$512=$Z$7))))))))),ROW($A$13:$A$512)-ROW($A$13)+1),ROWS(B$13:B335))))</f>
        <v/>
      </c>
      <c r="C335" s="290" t="str">
        <f t="array" ref="C335">IF(ROWS(C$13:C335)&gt;$S$5,"",INDEX(S$13:S$512,SMALL(IF(($W$13:$W$512=$W$6)+(($W$13:$W$512=$W$7)+(($W$13:$W$512=$W$8)+(($X$13:$X$512=$X$6)+(($X$13:$X$512=$X$7)+(($Y$13:$Y$512=$Y$6)+(($Y$13:$Y$512=$Y$7)+(($Y$13:$Y$512=$Z$6)+(($Y$13:$Y$512=$Z$7))))))))),ROW($A$13:$A$512)-ROW($A$13)+1),ROWS(C$13:C335))))</f>
        <v/>
      </c>
      <c r="D335" s="316" t="str">
        <f t="array" ref="D335">IF(ROWS(D$13:D335)&gt;$S$5,"",INDEX(T$13:T$512,SMALL(IF(($W$13:$W$512=$W$6)+(($W$13:$W$512=$W$7)+(($W$13:$W$512=$W$8)+(($X$13:$X$512=$X$6)+(($X$13:$X$512=$X$7)+(($Y$13:$Y$512=$Y$6)+(($Y$13:$Y$512=$Y$7)+(($Y$13:$Y$512=$Z$6)+(($Y$13:$Y$512=$Z$7))))))))),ROW($A$13:$A$512)-ROW($A$13)+1),ROWS(D$13:D335))))</f>
        <v/>
      </c>
      <c r="E335" s="182" t="str">
        <f t="array" ref="E335">IF(ROWS(E$13:E335)&gt;$S$5,"",INDEX(U$13:U$512,SMALL(IF(($W$13:$W$512=$W$6)+(($W$13:$W$512=$W$7)+(($W$13:$W$512=$W$8)+(($X$13:$X$512=$X$6)+(($X$13:$X$512=$X$7)+(($Y$13:$Y$512=$Y$6)+(($Y$13:$Y$512=$Y$7)+(($Y$13:$Y$512=$Z$6)+(($Y$13:$Y$512=$Z$7))))))))),ROW($A$13:$A$512)-ROW($A$13)+1),ROWS(E$13:E335))))</f>
        <v/>
      </c>
      <c r="F335" s="182" t="str">
        <f t="array" ref="F335">IF(ROWS(F$13:F335)&gt;$S$5,"",INDEX(V$13:V$512,SMALL(IF(($W$13:$W$512=$W$6)+(($W$13:$W$512=$W$7)+(($W$13:$W$512=$W$8)+(($X$13:$X$512=$X$6)+(($X$13:$X$512=$X$7)+(($Y$13:$Y$512=$Y$6)+(($Y$13:$Y$512=$Y$7)+(($Y$13:$Y$512=$Z$6)+(($Y$13:$Y$512=$Z$7))))))))),ROW($A$13:$A$512)-ROW($A$13)+1),ROWS(F$13:F335))))</f>
        <v/>
      </c>
      <c r="G335" s="351" t="str">
        <f t="array" ref="G335">IF(ROWS(G$13:G335)&gt;$S$5,"",INDEX(W$13:W$512,SMALL(IF(($W$13:$W$512=$W$6)+(($W$13:$W$512=$W$7)+(($W$13:$W$512=$W$8)+(($X$13:$X$512=$X$6)+(($X$13:$X$512=$X$7)+(($Y$13:$Y$512=$Y$6)+(($Y$13:$Y$512=$Y$7)+(($Y$13:$Y$512=$Z$6)+(($Y$13:$Y$512=$Z$7))))))))),ROW($A$13:$A$512)-ROW($A$13)+1),ROWS(G$13:G335))))</f>
        <v/>
      </c>
      <c r="H335" s="351" t="str">
        <f t="array" ref="H335">IF(ROWS(H$13:H335)&gt;$S$5,"",INDEX(X$13:X$512,SMALL(IF(($W$13:$W$512=$W$6)+(($W$13:$W$512=$W$7)+(($W$13:$W$512=$W$8)+(($X$13:$X$512=$X$6)+(($X$13:$X$512=$X$7)+(($Y$13:$Y$512=$Y$6)+(($Y$13:$Y$512=$Y$7)+(($Y$13:$Y$512=$Z$6)+(($Y$13:$Y$512=$Z$7))))))))),ROW($A$13:$A$512)-ROW($A$13)+1),ROWS(H$13:H335))))</f>
        <v/>
      </c>
      <c r="I335" s="351" t="str">
        <f t="array" ref="I335">IF(ROWS(I$13:I335)&gt;$S$5,"",INDEX(Y$13:Y$512,SMALL(IF(($W$13:$W$512=$W$6)+(($W$13:$W$512=$W$7)+(($W$13:$W$512=$W$8)+(($X$13:$X$512=$X$6)+(($X$13:$X$512=$X$7)+(($Y$13:$Y$512=$Y$6)+(($Y$13:$Y$512=$Y$7)+(($Y$13:$Y$512=$Z$6)+(($Y$13:$Y$512=$Z$7))))))))),ROW($A$13:$A$512)-ROW($A$13)+1),ROWS(I$13:I335))))</f>
        <v/>
      </c>
      <c r="J335" s="136"/>
      <c r="Q335" s="44">
        <f>Nut_StatusTool!A329</f>
        <v>323</v>
      </c>
      <c r="R335" s="44">
        <f>Nut_StatusTool!B329</f>
        <v>0</v>
      </c>
      <c r="S335" s="44">
        <f>Nut_StatusTool!C329</f>
        <v>0</v>
      </c>
      <c r="T335" s="44">
        <f>Nut_StatusTool!D329</f>
        <v>0</v>
      </c>
      <c r="U335" s="44">
        <f>Nut_StatusTool!F329</f>
        <v>0</v>
      </c>
      <c r="V335" s="285" t="str">
        <f>Nut_StatusTool!K329</f>
        <v/>
      </c>
      <c r="W335" s="44" t="str">
        <f>Nut_StatusTool!L329</f>
        <v/>
      </c>
      <c r="X335" s="44" t="str">
        <f>Nut_StatusTool!M329</f>
        <v/>
      </c>
      <c r="Y335" s="44" t="str">
        <f>Nut_StatusTool!N329</f>
        <v/>
      </c>
    </row>
    <row r="336" spans="1:25">
      <c r="A336" s="182" t="str">
        <f t="array" ref="A336">IF(ROWS(A$13:A336)&gt;$S$5,"",INDEX(Q$13:Q$512,SMALL(IF(($W$13:$W$512=$W$6)+(($W$13:$W$512=$W$7)+(($W$13:$W$512=$W$8)+(($X$13:$X$512=$X$6)+(($X$13:$X$512=$X$7)+(($Y$13:$Y$512=$Y$6)+(($Y$13:$Y$512=$Y$7)+(($Y$13:$Y$512=$Z$6)+(($Y$13:$Y$512=$Z$7))))))))),ROW($A$13:$A$512)-ROW($A$13)+1),ROWS(A$13:A336))))</f>
        <v/>
      </c>
      <c r="B336" s="290" t="str">
        <f t="array" ref="B336">IF(ROWS(B$13:B336)&gt;$S$5,"",INDEX(R$13:R$512,SMALL(IF(($W$13:$W$512=$W$6)+(($W$13:$W$512=$W$7)+(($W$13:$W$512=$W$8)+(($X$13:$X$512=$X$6)+(($X$13:$X$512=$X$7)+(($Y$13:$Y$512=$Y$6)+(($Y$13:$Y$512=$Y$7)+(($Y$13:$Y$512=$Z$6)+(($Y$13:$Y$512=$Z$7))))))))),ROW($A$13:$A$512)-ROW($A$13)+1),ROWS(B$13:B336))))</f>
        <v/>
      </c>
      <c r="C336" s="290" t="str">
        <f t="array" ref="C336">IF(ROWS(C$13:C336)&gt;$S$5,"",INDEX(S$13:S$512,SMALL(IF(($W$13:$W$512=$W$6)+(($W$13:$W$512=$W$7)+(($W$13:$W$512=$W$8)+(($X$13:$X$512=$X$6)+(($X$13:$X$512=$X$7)+(($Y$13:$Y$512=$Y$6)+(($Y$13:$Y$512=$Y$7)+(($Y$13:$Y$512=$Z$6)+(($Y$13:$Y$512=$Z$7))))))))),ROW($A$13:$A$512)-ROW($A$13)+1),ROWS(C$13:C336))))</f>
        <v/>
      </c>
      <c r="D336" s="316" t="str">
        <f t="array" ref="D336">IF(ROWS(D$13:D336)&gt;$S$5,"",INDEX(T$13:T$512,SMALL(IF(($W$13:$W$512=$W$6)+(($W$13:$W$512=$W$7)+(($W$13:$W$512=$W$8)+(($X$13:$X$512=$X$6)+(($X$13:$X$512=$X$7)+(($Y$13:$Y$512=$Y$6)+(($Y$13:$Y$512=$Y$7)+(($Y$13:$Y$512=$Z$6)+(($Y$13:$Y$512=$Z$7))))))))),ROW($A$13:$A$512)-ROW($A$13)+1),ROWS(D$13:D336))))</f>
        <v/>
      </c>
      <c r="E336" s="182" t="str">
        <f t="array" ref="E336">IF(ROWS(E$13:E336)&gt;$S$5,"",INDEX(U$13:U$512,SMALL(IF(($W$13:$W$512=$W$6)+(($W$13:$W$512=$W$7)+(($W$13:$W$512=$W$8)+(($X$13:$X$512=$X$6)+(($X$13:$X$512=$X$7)+(($Y$13:$Y$512=$Y$6)+(($Y$13:$Y$512=$Y$7)+(($Y$13:$Y$512=$Z$6)+(($Y$13:$Y$512=$Z$7))))))))),ROW($A$13:$A$512)-ROW($A$13)+1),ROWS(E$13:E336))))</f>
        <v/>
      </c>
      <c r="F336" s="182" t="str">
        <f t="array" ref="F336">IF(ROWS(F$13:F336)&gt;$S$5,"",INDEX(V$13:V$512,SMALL(IF(($W$13:$W$512=$W$6)+(($W$13:$W$512=$W$7)+(($W$13:$W$512=$W$8)+(($X$13:$X$512=$X$6)+(($X$13:$X$512=$X$7)+(($Y$13:$Y$512=$Y$6)+(($Y$13:$Y$512=$Y$7)+(($Y$13:$Y$512=$Z$6)+(($Y$13:$Y$512=$Z$7))))))))),ROW($A$13:$A$512)-ROW($A$13)+1),ROWS(F$13:F336))))</f>
        <v/>
      </c>
      <c r="G336" s="351" t="str">
        <f t="array" ref="G336">IF(ROWS(G$13:G336)&gt;$S$5,"",INDEX(W$13:W$512,SMALL(IF(($W$13:$W$512=$W$6)+(($W$13:$W$512=$W$7)+(($W$13:$W$512=$W$8)+(($X$13:$X$512=$X$6)+(($X$13:$X$512=$X$7)+(($Y$13:$Y$512=$Y$6)+(($Y$13:$Y$512=$Y$7)+(($Y$13:$Y$512=$Z$6)+(($Y$13:$Y$512=$Z$7))))))))),ROW($A$13:$A$512)-ROW($A$13)+1),ROWS(G$13:G336))))</f>
        <v/>
      </c>
      <c r="H336" s="351" t="str">
        <f t="array" ref="H336">IF(ROWS(H$13:H336)&gt;$S$5,"",INDEX(X$13:X$512,SMALL(IF(($W$13:$W$512=$W$6)+(($W$13:$W$512=$W$7)+(($W$13:$W$512=$W$8)+(($X$13:$X$512=$X$6)+(($X$13:$X$512=$X$7)+(($Y$13:$Y$512=$Y$6)+(($Y$13:$Y$512=$Y$7)+(($Y$13:$Y$512=$Z$6)+(($Y$13:$Y$512=$Z$7))))))))),ROW($A$13:$A$512)-ROW($A$13)+1),ROWS(H$13:H336))))</f>
        <v/>
      </c>
      <c r="I336" s="351" t="str">
        <f t="array" ref="I336">IF(ROWS(I$13:I336)&gt;$S$5,"",INDEX(Y$13:Y$512,SMALL(IF(($W$13:$W$512=$W$6)+(($W$13:$W$512=$W$7)+(($W$13:$W$512=$W$8)+(($X$13:$X$512=$X$6)+(($X$13:$X$512=$X$7)+(($Y$13:$Y$512=$Y$6)+(($Y$13:$Y$512=$Y$7)+(($Y$13:$Y$512=$Z$6)+(($Y$13:$Y$512=$Z$7))))))))),ROW($A$13:$A$512)-ROW($A$13)+1),ROWS(I$13:I336))))</f>
        <v/>
      </c>
      <c r="J336" s="136"/>
      <c r="Q336" s="44">
        <f>Nut_StatusTool!A330</f>
        <v>324</v>
      </c>
      <c r="R336" s="44">
        <f>Nut_StatusTool!B330</f>
        <v>0</v>
      </c>
      <c r="S336" s="44">
        <f>Nut_StatusTool!C330</f>
        <v>0</v>
      </c>
      <c r="T336" s="44">
        <f>Nut_StatusTool!D330</f>
        <v>0</v>
      </c>
      <c r="U336" s="44">
        <f>Nut_StatusTool!F330</f>
        <v>0</v>
      </c>
      <c r="V336" s="285" t="str">
        <f>Nut_StatusTool!K330</f>
        <v/>
      </c>
      <c r="W336" s="44" t="str">
        <f>Nut_StatusTool!L330</f>
        <v/>
      </c>
      <c r="X336" s="44" t="str">
        <f>Nut_StatusTool!M330</f>
        <v/>
      </c>
      <c r="Y336" s="44" t="str">
        <f>Nut_StatusTool!N330</f>
        <v/>
      </c>
    </row>
    <row r="337" spans="1:25">
      <c r="A337" s="182" t="str">
        <f t="array" ref="A337">IF(ROWS(A$13:A337)&gt;$S$5,"",INDEX(Q$13:Q$512,SMALL(IF(($W$13:$W$512=$W$6)+(($W$13:$W$512=$W$7)+(($W$13:$W$512=$W$8)+(($X$13:$X$512=$X$6)+(($X$13:$X$512=$X$7)+(($Y$13:$Y$512=$Y$6)+(($Y$13:$Y$512=$Y$7)+(($Y$13:$Y$512=$Z$6)+(($Y$13:$Y$512=$Z$7))))))))),ROW($A$13:$A$512)-ROW($A$13)+1),ROWS(A$13:A337))))</f>
        <v/>
      </c>
      <c r="B337" s="290" t="str">
        <f t="array" ref="B337">IF(ROWS(B$13:B337)&gt;$S$5,"",INDEX(R$13:R$512,SMALL(IF(($W$13:$W$512=$W$6)+(($W$13:$W$512=$W$7)+(($W$13:$W$512=$W$8)+(($X$13:$X$512=$X$6)+(($X$13:$X$512=$X$7)+(($Y$13:$Y$512=$Y$6)+(($Y$13:$Y$512=$Y$7)+(($Y$13:$Y$512=$Z$6)+(($Y$13:$Y$512=$Z$7))))))))),ROW($A$13:$A$512)-ROW($A$13)+1),ROWS(B$13:B337))))</f>
        <v/>
      </c>
      <c r="C337" s="290" t="str">
        <f t="array" ref="C337">IF(ROWS(C$13:C337)&gt;$S$5,"",INDEX(S$13:S$512,SMALL(IF(($W$13:$W$512=$W$6)+(($W$13:$W$512=$W$7)+(($W$13:$W$512=$W$8)+(($X$13:$X$512=$X$6)+(($X$13:$X$512=$X$7)+(($Y$13:$Y$512=$Y$6)+(($Y$13:$Y$512=$Y$7)+(($Y$13:$Y$512=$Z$6)+(($Y$13:$Y$512=$Z$7))))))))),ROW($A$13:$A$512)-ROW($A$13)+1),ROWS(C$13:C337))))</f>
        <v/>
      </c>
      <c r="D337" s="316" t="str">
        <f t="array" ref="D337">IF(ROWS(D$13:D337)&gt;$S$5,"",INDEX(T$13:T$512,SMALL(IF(($W$13:$W$512=$W$6)+(($W$13:$W$512=$W$7)+(($W$13:$W$512=$W$8)+(($X$13:$X$512=$X$6)+(($X$13:$X$512=$X$7)+(($Y$13:$Y$512=$Y$6)+(($Y$13:$Y$512=$Y$7)+(($Y$13:$Y$512=$Z$6)+(($Y$13:$Y$512=$Z$7))))))))),ROW($A$13:$A$512)-ROW($A$13)+1),ROWS(D$13:D337))))</f>
        <v/>
      </c>
      <c r="E337" s="182" t="str">
        <f t="array" ref="E337">IF(ROWS(E$13:E337)&gt;$S$5,"",INDEX(U$13:U$512,SMALL(IF(($W$13:$W$512=$W$6)+(($W$13:$W$512=$W$7)+(($W$13:$W$512=$W$8)+(($X$13:$X$512=$X$6)+(($X$13:$X$512=$X$7)+(($Y$13:$Y$512=$Y$6)+(($Y$13:$Y$512=$Y$7)+(($Y$13:$Y$512=$Z$6)+(($Y$13:$Y$512=$Z$7))))))))),ROW($A$13:$A$512)-ROW($A$13)+1),ROWS(E$13:E337))))</f>
        <v/>
      </c>
      <c r="F337" s="182" t="str">
        <f t="array" ref="F337">IF(ROWS(F$13:F337)&gt;$S$5,"",INDEX(V$13:V$512,SMALL(IF(($W$13:$W$512=$W$6)+(($W$13:$W$512=$W$7)+(($W$13:$W$512=$W$8)+(($X$13:$X$512=$X$6)+(($X$13:$X$512=$X$7)+(($Y$13:$Y$512=$Y$6)+(($Y$13:$Y$512=$Y$7)+(($Y$13:$Y$512=$Z$6)+(($Y$13:$Y$512=$Z$7))))))))),ROW($A$13:$A$512)-ROW($A$13)+1),ROWS(F$13:F337))))</f>
        <v/>
      </c>
      <c r="G337" s="351" t="str">
        <f t="array" ref="G337">IF(ROWS(G$13:G337)&gt;$S$5,"",INDEX(W$13:W$512,SMALL(IF(($W$13:$W$512=$W$6)+(($W$13:$W$512=$W$7)+(($W$13:$W$512=$W$8)+(($X$13:$X$512=$X$6)+(($X$13:$X$512=$X$7)+(($Y$13:$Y$512=$Y$6)+(($Y$13:$Y$512=$Y$7)+(($Y$13:$Y$512=$Z$6)+(($Y$13:$Y$512=$Z$7))))))))),ROW($A$13:$A$512)-ROW($A$13)+1),ROWS(G$13:G337))))</f>
        <v/>
      </c>
      <c r="H337" s="351" t="str">
        <f t="array" ref="H337">IF(ROWS(H$13:H337)&gt;$S$5,"",INDEX(X$13:X$512,SMALL(IF(($W$13:$W$512=$W$6)+(($W$13:$W$512=$W$7)+(($W$13:$W$512=$W$8)+(($X$13:$X$512=$X$6)+(($X$13:$X$512=$X$7)+(($Y$13:$Y$512=$Y$6)+(($Y$13:$Y$512=$Y$7)+(($Y$13:$Y$512=$Z$6)+(($Y$13:$Y$512=$Z$7))))))))),ROW($A$13:$A$512)-ROW($A$13)+1),ROWS(H$13:H337))))</f>
        <v/>
      </c>
      <c r="I337" s="351" t="str">
        <f t="array" ref="I337">IF(ROWS(I$13:I337)&gt;$S$5,"",INDEX(Y$13:Y$512,SMALL(IF(($W$13:$W$512=$W$6)+(($W$13:$W$512=$W$7)+(($W$13:$W$512=$W$8)+(($X$13:$X$512=$X$6)+(($X$13:$X$512=$X$7)+(($Y$13:$Y$512=$Y$6)+(($Y$13:$Y$512=$Y$7)+(($Y$13:$Y$512=$Z$6)+(($Y$13:$Y$512=$Z$7))))))))),ROW($A$13:$A$512)-ROW($A$13)+1),ROWS(I$13:I337))))</f>
        <v/>
      </c>
      <c r="J337" s="136"/>
      <c r="Q337" s="44">
        <f>Nut_StatusTool!A331</f>
        <v>325</v>
      </c>
      <c r="R337" s="44">
        <f>Nut_StatusTool!B331</f>
        <v>0</v>
      </c>
      <c r="S337" s="44">
        <f>Nut_StatusTool!C331</f>
        <v>0</v>
      </c>
      <c r="T337" s="44">
        <f>Nut_StatusTool!D331</f>
        <v>0</v>
      </c>
      <c r="U337" s="44">
        <f>Nut_StatusTool!F331</f>
        <v>0</v>
      </c>
      <c r="V337" s="285" t="str">
        <f>Nut_StatusTool!K331</f>
        <v/>
      </c>
      <c r="W337" s="44" t="str">
        <f>Nut_StatusTool!L331</f>
        <v/>
      </c>
      <c r="X337" s="44" t="str">
        <f>Nut_StatusTool!M331</f>
        <v/>
      </c>
      <c r="Y337" s="44" t="str">
        <f>Nut_StatusTool!N331</f>
        <v/>
      </c>
    </row>
    <row r="338" spans="1:25">
      <c r="A338" s="182" t="str">
        <f t="array" ref="A338">IF(ROWS(A$13:A338)&gt;$S$5,"",INDEX(Q$13:Q$512,SMALL(IF(($W$13:$W$512=$W$6)+(($W$13:$W$512=$W$7)+(($W$13:$W$512=$W$8)+(($X$13:$X$512=$X$6)+(($X$13:$X$512=$X$7)+(($Y$13:$Y$512=$Y$6)+(($Y$13:$Y$512=$Y$7)+(($Y$13:$Y$512=$Z$6)+(($Y$13:$Y$512=$Z$7))))))))),ROW($A$13:$A$512)-ROW($A$13)+1),ROWS(A$13:A338))))</f>
        <v/>
      </c>
      <c r="B338" s="290" t="str">
        <f t="array" ref="B338">IF(ROWS(B$13:B338)&gt;$S$5,"",INDEX(R$13:R$512,SMALL(IF(($W$13:$W$512=$W$6)+(($W$13:$W$512=$W$7)+(($W$13:$W$512=$W$8)+(($X$13:$X$512=$X$6)+(($X$13:$X$512=$X$7)+(($Y$13:$Y$512=$Y$6)+(($Y$13:$Y$512=$Y$7)+(($Y$13:$Y$512=$Z$6)+(($Y$13:$Y$512=$Z$7))))))))),ROW($A$13:$A$512)-ROW($A$13)+1),ROWS(B$13:B338))))</f>
        <v/>
      </c>
      <c r="C338" s="290" t="str">
        <f t="array" ref="C338">IF(ROWS(C$13:C338)&gt;$S$5,"",INDEX(S$13:S$512,SMALL(IF(($W$13:$W$512=$W$6)+(($W$13:$W$512=$W$7)+(($W$13:$W$512=$W$8)+(($X$13:$X$512=$X$6)+(($X$13:$X$512=$X$7)+(($Y$13:$Y$512=$Y$6)+(($Y$13:$Y$512=$Y$7)+(($Y$13:$Y$512=$Z$6)+(($Y$13:$Y$512=$Z$7))))))))),ROW($A$13:$A$512)-ROW($A$13)+1),ROWS(C$13:C338))))</f>
        <v/>
      </c>
      <c r="D338" s="316" t="str">
        <f t="array" ref="D338">IF(ROWS(D$13:D338)&gt;$S$5,"",INDEX(T$13:T$512,SMALL(IF(($W$13:$W$512=$W$6)+(($W$13:$W$512=$W$7)+(($W$13:$W$512=$W$8)+(($X$13:$X$512=$X$6)+(($X$13:$X$512=$X$7)+(($Y$13:$Y$512=$Y$6)+(($Y$13:$Y$512=$Y$7)+(($Y$13:$Y$512=$Z$6)+(($Y$13:$Y$512=$Z$7))))))))),ROW($A$13:$A$512)-ROW($A$13)+1),ROWS(D$13:D338))))</f>
        <v/>
      </c>
      <c r="E338" s="182" t="str">
        <f t="array" ref="E338">IF(ROWS(E$13:E338)&gt;$S$5,"",INDEX(U$13:U$512,SMALL(IF(($W$13:$W$512=$W$6)+(($W$13:$W$512=$W$7)+(($W$13:$W$512=$W$8)+(($X$13:$X$512=$X$6)+(($X$13:$X$512=$X$7)+(($Y$13:$Y$512=$Y$6)+(($Y$13:$Y$512=$Y$7)+(($Y$13:$Y$512=$Z$6)+(($Y$13:$Y$512=$Z$7))))))))),ROW($A$13:$A$512)-ROW($A$13)+1),ROWS(E$13:E338))))</f>
        <v/>
      </c>
      <c r="F338" s="182" t="str">
        <f t="array" ref="F338">IF(ROWS(F$13:F338)&gt;$S$5,"",INDEX(V$13:V$512,SMALL(IF(($W$13:$W$512=$W$6)+(($W$13:$W$512=$W$7)+(($W$13:$W$512=$W$8)+(($X$13:$X$512=$X$6)+(($X$13:$X$512=$X$7)+(($Y$13:$Y$512=$Y$6)+(($Y$13:$Y$512=$Y$7)+(($Y$13:$Y$512=$Z$6)+(($Y$13:$Y$512=$Z$7))))))))),ROW($A$13:$A$512)-ROW($A$13)+1),ROWS(F$13:F338))))</f>
        <v/>
      </c>
      <c r="G338" s="351" t="str">
        <f t="array" ref="G338">IF(ROWS(G$13:G338)&gt;$S$5,"",INDEX(W$13:W$512,SMALL(IF(($W$13:$W$512=$W$6)+(($W$13:$W$512=$W$7)+(($W$13:$W$512=$W$8)+(($X$13:$X$512=$X$6)+(($X$13:$X$512=$X$7)+(($Y$13:$Y$512=$Y$6)+(($Y$13:$Y$512=$Y$7)+(($Y$13:$Y$512=$Z$6)+(($Y$13:$Y$512=$Z$7))))))))),ROW($A$13:$A$512)-ROW($A$13)+1),ROWS(G$13:G338))))</f>
        <v/>
      </c>
      <c r="H338" s="351" t="str">
        <f t="array" ref="H338">IF(ROWS(H$13:H338)&gt;$S$5,"",INDEX(X$13:X$512,SMALL(IF(($W$13:$W$512=$W$6)+(($W$13:$W$512=$W$7)+(($W$13:$W$512=$W$8)+(($X$13:$X$512=$X$6)+(($X$13:$X$512=$X$7)+(($Y$13:$Y$512=$Y$6)+(($Y$13:$Y$512=$Y$7)+(($Y$13:$Y$512=$Z$6)+(($Y$13:$Y$512=$Z$7))))))))),ROW($A$13:$A$512)-ROW($A$13)+1),ROWS(H$13:H338))))</f>
        <v/>
      </c>
      <c r="I338" s="351" t="str">
        <f t="array" ref="I338">IF(ROWS(I$13:I338)&gt;$S$5,"",INDEX(Y$13:Y$512,SMALL(IF(($W$13:$W$512=$W$6)+(($W$13:$W$512=$W$7)+(($W$13:$W$512=$W$8)+(($X$13:$X$512=$X$6)+(($X$13:$X$512=$X$7)+(($Y$13:$Y$512=$Y$6)+(($Y$13:$Y$512=$Y$7)+(($Y$13:$Y$512=$Z$6)+(($Y$13:$Y$512=$Z$7))))))))),ROW($A$13:$A$512)-ROW($A$13)+1),ROWS(I$13:I338))))</f>
        <v/>
      </c>
      <c r="J338" s="136"/>
      <c r="Q338" s="44">
        <f>Nut_StatusTool!A332</f>
        <v>326</v>
      </c>
      <c r="R338" s="44">
        <f>Nut_StatusTool!B332</f>
        <v>0</v>
      </c>
      <c r="S338" s="44">
        <f>Nut_StatusTool!C332</f>
        <v>0</v>
      </c>
      <c r="T338" s="44">
        <f>Nut_StatusTool!D332</f>
        <v>0</v>
      </c>
      <c r="U338" s="44">
        <f>Nut_StatusTool!F332</f>
        <v>0</v>
      </c>
      <c r="V338" s="285" t="str">
        <f>Nut_StatusTool!K332</f>
        <v/>
      </c>
      <c r="W338" s="44" t="str">
        <f>Nut_StatusTool!L332</f>
        <v/>
      </c>
      <c r="X338" s="44" t="str">
        <f>Nut_StatusTool!M332</f>
        <v/>
      </c>
      <c r="Y338" s="44" t="str">
        <f>Nut_StatusTool!N332</f>
        <v/>
      </c>
    </row>
    <row r="339" spans="1:25">
      <c r="A339" s="182" t="str">
        <f t="array" ref="A339">IF(ROWS(A$13:A339)&gt;$S$5,"",INDEX(Q$13:Q$512,SMALL(IF(($W$13:$W$512=$W$6)+(($W$13:$W$512=$W$7)+(($W$13:$W$512=$W$8)+(($X$13:$X$512=$X$6)+(($X$13:$X$512=$X$7)+(($Y$13:$Y$512=$Y$6)+(($Y$13:$Y$512=$Y$7)+(($Y$13:$Y$512=$Z$6)+(($Y$13:$Y$512=$Z$7))))))))),ROW($A$13:$A$512)-ROW($A$13)+1),ROWS(A$13:A339))))</f>
        <v/>
      </c>
      <c r="B339" s="290" t="str">
        <f t="array" ref="B339">IF(ROWS(B$13:B339)&gt;$S$5,"",INDEX(R$13:R$512,SMALL(IF(($W$13:$W$512=$W$6)+(($W$13:$W$512=$W$7)+(($W$13:$W$512=$W$8)+(($X$13:$X$512=$X$6)+(($X$13:$X$512=$X$7)+(($Y$13:$Y$512=$Y$6)+(($Y$13:$Y$512=$Y$7)+(($Y$13:$Y$512=$Z$6)+(($Y$13:$Y$512=$Z$7))))))))),ROW($A$13:$A$512)-ROW($A$13)+1),ROWS(B$13:B339))))</f>
        <v/>
      </c>
      <c r="C339" s="290" t="str">
        <f t="array" ref="C339">IF(ROWS(C$13:C339)&gt;$S$5,"",INDEX(S$13:S$512,SMALL(IF(($W$13:$W$512=$W$6)+(($W$13:$W$512=$W$7)+(($W$13:$W$512=$W$8)+(($X$13:$X$512=$X$6)+(($X$13:$X$512=$X$7)+(($Y$13:$Y$512=$Y$6)+(($Y$13:$Y$512=$Y$7)+(($Y$13:$Y$512=$Z$6)+(($Y$13:$Y$512=$Z$7))))))))),ROW($A$13:$A$512)-ROW($A$13)+1),ROWS(C$13:C339))))</f>
        <v/>
      </c>
      <c r="D339" s="316" t="str">
        <f t="array" ref="D339">IF(ROWS(D$13:D339)&gt;$S$5,"",INDEX(T$13:T$512,SMALL(IF(($W$13:$W$512=$W$6)+(($W$13:$W$512=$W$7)+(($W$13:$W$512=$W$8)+(($X$13:$X$512=$X$6)+(($X$13:$X$512=$X$7)+(($Y$13:$Y$512=$Y$6)+(($Y$13:$Y$512=$Y$7)+(($Y$13:$Y$512=$Z$6)+(($Y$13:$Y$512=$Z$7))))))))),ROW($A$13:$A$512)-ROW($A$13)+1),ROWS(D$13:D339))))</f>
        <v/>
      </c>
      <c r="E339" s="182" t="str">
        <f t="array" ref="E339">IF(ROWS(E$13:E339)&gt;$S$5,"",INDEX(U$13:U$512,SMALL(IF(($W$13:$W$512=$W$6)+(($W$13:$W$512=$W$7)+(($W$13:$W$512=$W$8)+(($X$13:$X$512=$X$6)+(($X$13:$X$512=$X$7)+(($Y$13:$Y$512=$Y$6)+(($Y$13:$Y$512=$Y$7)+(($Y$13:$Y$512=$Z$6)+(($Y$13:$Y$512=$Z$7))))))))),ROW($A$13:$A$512)-ROW($A$13)+1),ROWS(E$13:E339))))</f>
        <v/>
      </c>
      <c r="F339" s="182" t="str">
        <f t="array" ref="F339">IF(ROWS(F$13:F339)&gt;$S$5,"",INDEX(V$13:V$512,SMALL(IF(($W$13:$W$512=$W$6)+(($W$13:$W$512=$W$7)+(($W$13:$W$512=$W$8)+(($X$13:$X$512=$X$6)+(($X$13:$X$512=$X$7)+(($Y$13:$Y$512=$Y$6)+(($Y$13:$Y$512=$Y$7)+(($Y$13:$Y$512=$Z$6)+(($Y$13:$Y$512=$Z$7))))))))),ROW($A$13:$A$512)-ROW($A$13)+1),ROWS(F$13:F339))))</f>
        <v/>
      </c>
      <c r="G339" s="351" t="str">
        <f t="array" ref="G339">IF(ROWS(G$13:G339)&gt;$S$5,"",INDEX(W$13:W$512,SMALL(IF(($W$13:$W$512=$W$6)+(($W$13:$W$512=$W$7)+(($W$13:$W$512=$W$8)+(($X$13:$X$512=$X$6)+(($X$13:$X$512=$X$7)+(($Y$13:$Y$512=$Y$6)+(($Y$13:$Y$512=$Y$7)+(($Y$13:$Y$512=$Z$6)+(($Y$13:$Y$512=$Z$7))))))))),ROW($A$13:$A$512)-ROW($A$13)+1),ROWS(G$13:G339))))</f>
        <v/>
      </c>
      <c r="H339" s="351" t="str">
        <f t="array" ref="H339">IF(ROWS(H$13:H339)&gt;$S$5,"",INDEX(X$13:X$512,SMALL(IF(($W$13:$W$512=$W$6)+(($W$13:$W$512=$W$7)+(($W$13:$W$512=$W$8)+(($X$13:$X$512=$X$6)+(($X$13:$X$512=$X$7)+(($Y$13:$Y$512=$Y$6)+(($Y$13:$Y$512=$Y$7)+(($Y$13:$Y$512=$Z$6)+(($Y$13:$Y$512=$Z$7))))))))),ROW($A$13:$A$512)-ROW($A$13)+1),ROWS(H$13:H339))))</f>
        <v/>
      </c>
      <c r="I339" s="351" t="str">
        <f t="array" ref="I339">IF(ROWS(I$13:I339)&gt;$S$5,"",INDEX(Y$13:Y$512,SMALL(IF(($W$13:$W$512=$W$6)+(($W$13:$W$512=$W$7)+(($W$13:$W$512=$W$8)+(($X$13:$X$512=$X$6)+(($X$13:$X$512=$X$7)+(($Y$13:$Y$512=$Y$6)+(($Y$13:$Y$512=$Y$7)+(($Y$13:$Y$512=$Z$6)+(($Y$13:$Y$512=$Z$7))))))))),ROW($A$13:$A$512)-ROW($A$13)+1),ROWS(I$13:I339))))</f>
        <v/>
      </c>
      <c r="J339" s="136"/>
      <c r="Q339" s="44">
        <f>Nut_StatusTool!A333</f>
        <v>327</v>
      </c>
      <c r="R339" s="44">
        <f>Nut_StatusTool!B333</f>
        <v>0</v>
      </c>
      <c r="S339" s="44">
        <f>Nut_StatusTool!C333</f>
        <v>0</v>
      </c>
      <c r="T339" s="44">
        <f>Nut_StatusTool!D333</f>
        <v>0</v>
      </c>
      <c r="U339" s="44">
        <f>Nut_StatusTool!F333</f>
        <v>0</v>
      </c>
      <c r="V339" s="285" t="str">
        <f>Nut_StatusTool!K333</f>
        <v/>
      </c>
      <c r="W339" s="44" t="str">
        <f>Nut_StatusTool!L333</f>
        <v/>
      </c>
      <c r="X339" s="44" t="str">
        <f>Nut_StatusTool!M333</f>
        <v/>
      </c>
      <c r="Y339" s="44" t="str">
        <f>Nut_StatusTool!N333</f>
        <v/>
      </c>
    </row>
    <row r="340" spans="1:25">
      <c r="A340" s="182" t="str">
        <f t="array" ref="A340">IF(ROWS(A$13:A340)&gt;$S$5,"",INDEX(Q$13:Q$512,SMALL(IF(($W$13:$W$512=$W$6)+(($W$13:$W$512=$W$7)+(($W$13:$W$512=$W$8)+(($X$13:$X$512=$X$6)+(($X$13:$X$512=$X$7)+(($Y$13:$Y$512=$Y$6)+(($Y$13:$Y$512=$Y$7)+(($Y$13:$Y$512=$Z$6)+(($Y$13:$Y$512=$Z$7))))))))),ROW($A$13:$A$512)-ROW($A$13)+1),ROWS(A$13:A340))))</f>
        <v/>
      </c>
      <c r="B340" s="290" t="str">
        <f t="array" ref="B340">IF(ROWS(B$13:B340)&gt;$S$5,"",INDEX(R$13:R$512,SMALL(IF(($W$13:$W$512=$W$6)+(($W$13:$W$512=$W$7)+(($W$13:$W$512=$W$8)+(($X$13:$X$512=$X$6)+(($X$13:$X$512=$X$7)+(($Y$13:$Y$512=$Y$6)+(($Y$13:$Y$512=$Y$7)+(($Y$13:$Y$512=$Z$6)+(($Y$13:$Y$512=$Z$7))))))))),ROW($A$13:$A$512)-ROW($A$13)+1),ROWS(B$13:B340))))</f>
        <v/>
      </c>
      <c r="C340" s="290" t="str">
        <f t="array" ref="C340">IF(ROWS(C$13:C340)&gt;$S$5,"",INDEX(S$13:S$512,SMALL(IF(($W$13:$W$512=$W$6)+(($W$13:$W$512=$W$7)+(($W$13:$W$512=$W$8)+(($X$13:$X$512=$X$6)+(($X$13:$X$512=$X$7)+(($Y$13:$Y$512=$Y$6)+(($Y$13:$Y$512=$Y$7)+(($Y$13:$Y$512=$Z$6)+(($Y$13:$Y$512=$Z$7))))))))),ROW($A$13:$A$512)-ROW($A$13)+1),ROWS(C$13:C340))))</f>
        <v/>
      </c>
      <c r="D340" s="316" t="str">
        <f t="array" ref="D340">IF(ROWS(D$13:D340)&gt;$S$5,"",INDEX(T$13:T$512,SMALL(IF(($W$13:$W$512=$W$6)+(($W$13:$W$512=$W$7)+(($W$13:$W$512=$W$8)+(($X$13:$X$512=$X$6)+(($X$13:$X$512=$X$7)+(($Y$13:$Y$512=$Y$6)+(($Y$13:$Y$512=$Y$7)+(($Y$13:$Y$512=$Z$6)+(($Y$13:$Y$512=$Z$7))))))))),ROW($A$13:$A$512)-ROW($A$13)+1),ROWS(D$13:D340))))</f>
        <v/>
      </c>
      <c r="E340" s="182" t="str">
        <f t="array" ref="E340">IF(ROWS(E$13:E340)&gt;$S$5,"",INDEX(U$13:U$512,SMALL(IF(($W$13:$W$512=$W$6)+(($W$13:$W$512=$W$7)+(($W$13:$W$512=$W$8)+(($X$13:$X$512=$X$6)+(($X$13:$X$512=$X$7)+(($Y$13:$Y$512=$Y$6)+(($Y$13:$Y$512=$Y$7)+(($Y$13:$Y$512=$Z$6)+(($Y$13:$Y$512=$Z$7))))))))),ROW($A$13:$A$512)-ROW($A$13)+1),ROWS(E$13:E340))))</f>
        <v/>
      </c>
      <c r="F340" s="182" t="str">
        <f t="array" ref="F340">IF(ROWS(F$13:F340)&gt;$S$5,"",INDEX(V$13:V$512,SMALL(IF(($W$13:$W$512=$W$6)+(($W$13:$W$512=$W$7)+(($W$13:$W$512=$W$8)+(($X$13:$X$512=$X$6)+(($X$13:$X$512=$X$7)+(($Y$13:$Y$512=$Y$6)+(($Y$13:$Y$512=$Y$7)+(($Y$13:$Y$512=$Z$6)+(($Y$13:$Y$512=$Z$7))))))))),ROW($A$13:$A$512)-ROW($A$13)+1),ROWS(F$13:F340))))</f>
        <v/>
      </c>
      <c r="G340" s="351" t="str">
        <f t="array" ref="G340">IF(ROWS(G$13:G340)&gt;$S$5,"",INDEX(W$13:W$512,SMALL(IF(($W$13:$W$512=$W$6)+(($W$13:$W$512=$W$7)+(($W$13:$W$512=$W$8)+(($X$13:$X$512=$X$6)+(($X$13:$X$512=$X$7)+(($Y$13:$Y$512=$Y$6)+(($Y$13:$Y$512=$Y$7)+(($Y$13:$Y$512=$Z$6)+(($Y$13:$Y$512=$Z$7))))))))),ROW($A$13:$A$512)-ROW($A$13)+1),ROWS(G$13:G340))))</f>
        <v/>
      </c>
      <c r="H340" s="351" t="str">
        <f t="array" ref="H340">IF(ROWS(H$13:H340)&gt;$S$5,"",INDEX(X$13:X$512,SMALL(IF(($W$13:$W$512=$W$6)+(($W$13:$W$512=$W$7)+(($W$13:$W$512=$W$8)+(($X$13:$X$512=$X$6)+(($X$13:$X$512=$X$7)+(($Y$13:$Y$512=$Y$6)+(($Y$13:$Y$512=$Y$7)+(($Y$13:$Y$512=$Z$6)+(($Y$13:$Y$512=$Z$7))))))))),ROW($A$13:$A$512)-ROW($A$13)+1),ROWS(H$13:H340))))</f>
        <v/>
      </c>
      <c r="I340" s="351" t="str">
        <f t="array" ref="I340">IF(ROWS(I$13:I340)&gt;$S$5,"",INDEX(Y$13:Y$512,SMALL(IF(($W$13:$W$512=$W$6)+(($W$13:$W$512=$W$7)+(($W$13:$W$512=$W$8)+(($X$13:$X$512=$X$6)+(($X$13:$X$512=$X$7)+(($Y$13:$Y$512=$Y$6)+(($Y$13:$Y$512=$Y$7)+(($Y$13:$Y$512=$Z$6)+(($Y$13:$Y$512=$Z$7))))))))),ROW($A$13:$A$512)-ROW($A$13)+1),ROWS(I$13:I340))))</f>
        <v/>
      </c>
      <c r="J340" s="136"/>
      <c r="Q340" s="44">
        <f>Nut_StatusTool!A334</f>
        <v>328</v>
      </c>
      <c r="R340" s="44">
        <f>Nut_StatusTool!B334</f>
        <v>0</v>
      </c>
      <c r="S340" s="44">
        <f>Nut_StatusTool!C334</f>
        <v>0</v>
      </c>
      <c r="T340" s="44">
        <f>Nut_StatusTool!D334</f>
        <v>0</v>
      </c>
      <c r="U340" s="44">
        <f>Nut_StatusTool!F334</f>
        <v>0</v>
      </c>
      <c r="V340" s="285" t="str">
        <f>Nut_StatusTool!K334</f>
        <v/>
      </c>
      <c r="W340" s="44" t="str">
        <f>Nut_StatusTool!L334</f>
        <v/>
      </c>
      <c r="X340" s="44" t="str">
        <f>Nut_StatusTool!M334</f>
        <v/>
      </c>
      <c r="Y340" s="44" t="str">
        <f>Nut_StatusTool!N334</f>
        <v/>
      </c>
    </row>
    <row r="341" spans="1:25">
      <c r="A341" s="182" t="str">
        <f t="array" ref="A341">IF(ROWS(A$13:A341)&gt;$S$5,"",INDEX(Q$13:Q$512,SMALL(IF(($W$13:$W$512=$W$6)+(($W$13:$W$512=$W$7)+(($W$13:$W$512=$W$8)+(($X$13:$X$512=$X$6)+(($X$13:$X$512=$X$7)+(($Y$13:$Y$512=$Y$6)+(($Y$13:$Y$512=$Y$7)+(($Y$13:$Y$512=$Z$6)+(($Y$13:$Y$512=$Z$7))))))))),ROW($A$13:$A$512)-ROW($A$13)+1),ROWS(A$13:A341))))</f>
        <v/>
      </c>
      <c r="B341" s="290" t="str">
        <f t="array" ref="B341">IF(ROWS(B$13:B341)&gt;$S$5,"",INDEX(R$13:R$512,SMALL(IF(($W$13:$W$512=$W$6)+(($W$13:$W$512=$W$7)+(($W$13:$W$512=$W$8)+(($X$13:$X$512=$X$6)+(($X$13:$X$512=$X$7)+(($Y$13:$Y$512=$Y$6)+(($Y$13:$Y$512=$Y$7)+(($Y$13:$Y$512=$Z$6)+(($Y$13:$Y$512=$Z$7))))))))),ROW($A$13:$A$512)-ROW($A$13)+1),ROWS(B$13:B341))))</f>
        <v/>
      </c>
      <c r="C341" s="290" t="str">
        <f t="array" ref="C341">IF(ROWS(C$13:C341)&gt;$S$5,"",INDEX(S$13:S$512,SMALL(IF(($W$13:$W$512=$W$6)+(($W$13:$W$512=$W$7)+(($W$13:$W$512=$W$8)+(($X$13:$X$512=$X$6)+(($X$13:$X$512=$X$7)+(($Y$13:$Y$512=$Y$6)+(($Y$13:$Y$512=$Y$7)+(($Y$13:$Y$512=$Z$6)+(($Y$13:$Y$512=$Z$7))))))))),ROW($A$13:$A$512)-ROW($A$13)+1),ROWS(C$13:C341))))</f>
        <v/>
      </c>
      <c r="D341" s="316" t="str">
        <f t="array" ref="D341">IF(ROWS(D$13:D341)&gt;$S$5,"",INDEX(T$13:T$512,SMALL(IF(($W$13:$W$512=$W$6)+(($W$13:$W$512=$W$7)+(($W$13:$W$512=$W$8)+(($X$13:$X$512=$X$6)+(($X$13:$X$512=$X$7)+(($Y$13:$Y$512=$Y$6)+(($Y$13:$Y$512=$Y$7)+(($Y$13:$Y$512=$Z$6)+(($Y$13:$Y$512=$Z$7))))))))),ROW($A$13:$A$512)-ROW($A$13)+1),ROWS(D$13:D341))))</f>
        <v/>
      </c>
      <c r="E341" s="182" t="str">
        <f t="array" ref="E341">IF(ROWS(E$13:E341)&gt;$S$5,"",INDEX(U$13:U$512,SMALL(IF(($W$13:$W$512=$W$6)+(($W$13:$W$512=$W$7)+(($W$13:$W$512=$W$8)+(($X$13:$X$512=$X$6)+(($X$13:$X$512=$X$7)+(($Y$13:$Y$512=$Y$6)+(($Y$13:$Y$512=$Y$7)+(($Y$13:$Y$512=$Z$6)+(($Y$13:$Y$512=$Z$7))))))))),ROW($A$13:$A$512)-ROW($A$13)+1),ROWS(E$13:E341))))</f>
        <v/>
      </c>
      <c r="F341" s="182" t="str">
        <f t="array" ref="F341">IF(ROWS(F$13:F341)&gt;$S$5,"",INDEX(V$13:V$512,SMALL(IF(($W$13:$W$512=$W$6)+(($W$13:$W$512=$W$7)+(($W$13:$W$512=$W$8)+(($X$13:$X$512=$X$6)+(($X$13:$X$512=$X$7)+(($Y$13:$Y$512=$Y$6)+(($Y$13:$Y$512=$Y$7)+(($Y$13:$Y$512=$Z$6)+(($Y$13:$Y$512=$Z$7))))))))),ROW($A$13:$A$512)-ROW($A$13)+1),ROWS(F$13:F341))))</f>
        <v/>
      </c>
      <c r="G341" s="351" t="str">
        <f t="array" ref="G341">IF(ROWS(G$13:G341)&gt;$S$5,"",INDEX(W$13:W$512,SMALL(IF(($W$13:$W$512=$W$6)+(($W$13:$W$512=$W$7)+(($W$13:$W$512=$W$8)+(($X$13:$X$512=$X$6)+(($X$13:$X$512=$X$7)+(($Y$13:$Y$512=$Y$6)+(($Y$13:$Y$512=$Y$7)+(($Y$13:$Y$512=$Z$6)+(($Y$13:$Y$512=$Z$7))))))))),ROW($A$13:$A$512)-ROW($A$13)+1),ROWS(G$13:G341))))</f>
        <v/>
      </c>
      <c r="H341" s="351" t="str">
        <f t="array" ref="H341">IF(ROWS(H$13:H341)&gt;$S$5,"",INDEX(X$13:X$512,SMALL(IF(($W$13:$W$512=$W$6)+(($W$13:$W$512=$W$7)+(($W$13:$W$512=$W$8)+(($X$13:$X$512=$X$6)+(($X$13:$X$512=$X$7)+(($Y$13:$Y$512=$Y$6)+(($Y$13:$Y$512=$Y$7)+(($Y$13:$Y$512=$Z$6)+(($Y$13:$Y$512=$Z$7))))))))),ROW($A$13:$A$512)-ROW($A$13)+1),ROWS(H$13:H341))))</f>
        <v/>
      </c>
      <c r="I341" s="351" t="str">
        <f t="array" ref="I341">IF(ROWS(I$13:I341)&gt;$S$5,"",INDEX(Y$13:Y$512,SMALL(IF(($W$13:$W$512=$W$6)+(($W$13:$W$512=$W$7)+(($W$13:$W$512=$W$8)+(($X$13:$X$512=$X$6)+(($X$13:$X$512=$X$7)+(($Y$13:$Y$512=$Y$6)+(($Y$13:$Y$512=$Y$7)+(($Y$13:$Y$512=$Z$6)+(($Y$13:$Y$512=$Z$7))))))))),ROW($A$13:$A$512)-ROW($A$13)+1),ROWS(I$13:I341))))</f>
        <v/>
      </c>
      <c r="J341" s="136"/>
      <c r="Q341" s="44">
        <f>Nut_StatusTool!A335</f>
        <v>329</v>
      </c>
      <c r="R341" s="44">
        <f>Nut_StatusTool!B335</f>
        <v>0</v>
      </c>
      <c r="S341" s="44">
        <f>Nut_StatusTool!C335</f>
        <v>0</v>
      </c>
      <c r="T341" s="44">
        <f>Nut_StatusTool!D335</f>
        <v>0</v>
      </c>
      <c r="U341" s="44">
        <f>Nut_StatusTool!F335</f>
        <v>0</v>
      </c>
      <c r="V341" s="285" t="str">
        <f>Nut_StatusTool!K335</f>
        <v/>
      </c>
      <c r="W341" s="44" t="str">
        <f>Nut_StatusTool!L335</f>
        <v/>
      </c>
      <c r="X341" s="44" t="str">
        <f>Nut_StatusTool!M335</f>
        <v/>
      </c>
      <c r="Y341" s="44" t="str">
        <f>Nut_StatusTool!N335</f>
        <v/>
      </c>
    </row>
    <row r="342" spans="1:25">
      <c r="A342" s="182" t="str">
        <f t="array" ref="A342">IF(ROWS(A$13:A342)&gt;$S$5,"",INDEX(Q$13:Q$512,SMALL(IF(($W$13:$W$512=$W$6)+(($W$13:$W$512=$W$7)+(($W$13:$W$512=$W$8)+(($X$13:$X$512=$X$6)+(($X$13:$X$512=$X$7)+(($Y$13:$Y$512=$Y$6)+(($Y$13:$Y$512=$Y$7)+(($Y$13:$Y$512=$Z$6)+(($Y$13:$Y$512=$Z$7))))))))),ROW($A$13:$A$512)-ROW($A$13)+1),ROWS(A$13:A342))))</f>
        <v/>
      </c>
      <c r="B342" s="290" t="str">
        <f t="array" ref="B342">IF(ROWS(B$13:B342)&gt;$S$5,"",INDEX(R$13:R$512,SMALL(IF(($W$13:$W$512=$W$6)+(($W$13:$W$512=$W$7)+(($W$13:$W$512=$W$8)+(($X$13:$X$512=$X$6)+(($X$13:$X$512=$X$7)+(($Y$13:$Y$512=$Y$6)+(($Y$13:$Y$512=$Y$7)+(($Y$13:$Y$512=$Z$6)+(($Y$13:$Y$512=$Z$7))))))))),ROW($A$13:$A$512)-ROW($A$13)+1),ROWS(B$13:B342))))</f>
        <v/>
      </c>
      <c r="C342" s="290" t="str">
        <f t="array" ref="C342">IF(ROWS(C$13:C342)&gt;$S$5,"",INDEX(S$13:S$512,SMALL(IF(($W$13:$W$512=$W$6)+(($W$13:$W$512=$W$7)+(($W$13:$W$512=$W$8)+(($X$13:$X$512=$X$6)+(($X$13:$X$512=$X$7)+(($Y$13:$Y$512=$Y$6)+(($Y$13:$Y$512=$Y$7)+(($Y$13:$Y$512=$Z$6)+(($Y$13:$Y$512=$Z$7))))))))),ROW($A$13:$A$512)-ROW($A$13)+1),ROWS(C$13:C342))))</f>
        <v/>
      </c>
      <c r="D342" s="316" t="str">
        <f t="array" ref="D342">IF(ROWS(D$13:D342)&gt;$S$5,"",INDEX(T$13:T$512,SMALL(IF(($W$13:$W$512=$W$6)+(($W$13:$W$512=$W$7)+(($W$13:$W$512=$W$8)+(($X$13:$X$512=$X$6)+(($X$13:$X$512=$X$7)+(($Y$13:$Y$512=$Y$6)+(($Y$13:$Y$512=$Y$7)+(($Y$13:$Y$512=$Z$6)+(($Y$13:$Y$512=$Z$7))))))))),ROW($A$13:$A$512)-ROW($A$13)+1),ROWS(D$13:D342))))</f>
        <v/>
      </c>
      <c r="E342" s="182" t="str">
        <f t="array" ref="E342">IF(ROWS(E$13:E342)&gt;$S$5,"",INDEX(U$13:U$512,SMALL(IF(($W$13:$W$512=$W$6)+(($W$13:$W$512=$W$7)+(($W$13:$W$512=$W$8)+(($X$13:$X$512=$X$6)+(($X$13:$X$512=$X$7)+(($Y$13:$Y$512=$Y$6)+(($Y$13:$Y$512=$Y$7)+(($Y$13:$Y$512=$Z$6)+(($Y$13:$Y$512=$Z$7))))))))),ROW($A$13:$A$512)-ROW($A$13)+1),ROWS(E$13:E342))))</f>
        <v/>
      </c>
      <c r="F342" s="182" t="str">
        <f t="array" ref="F342">IF(ROWS(F$13:F342)&gt;$S$5,"",INDEX(V$13:V$512,SMALL(IF(($W$13:$W$512=$W$6)+(($W$13:$W$512=$W$7)+(($W$13:$W$512=$W$8)+(($X$13:$X$512=$X$6)+(($X$13:$X$512=$X$7)+(($Y$13:$Y$512=$Y$6)+(($Y$13:$Y$512=$Y$7)+(($Y$13:$Y$512=$Z$6)+(($Y$13:$Y$512=$Z$7))))))))),ROW($A$13:$A$512)-ROW($A$13)+1),ROWS(F$13:F342))))</f>
        <v/>
      </c>
      <c r="G342" s="351" t="str">
        <f t="array" ref="G342">IF(ROWS(G$13:G342)&gt;$S$5,"",INDEX(W$13:W$512,SMALL(IF(($W$13:$W$512=$W$6)+(($W$13:$W$512=$W$7)+(($W$13:$W$512=$W$8)+(($X$13:$X$512=$X$6)+(($X$13:$X$512=$X$7)+(($Y$13:$Y$512=$Y$6)+(($Y$13:$Y$512=$Y$7)+(($Y$13:$Y$512=$Z$6)+(($Y$13:$Y$512=$Z$7))))))))),ROW($A$13:$A$512)-ROW($A$13)+1),ROWS(G$13:G342))))</f>
        <v/>
      </c>
      <c r="H342" s="351" t="str">
        <f t="array" ref="H342">IF(ROWS(H$13:H342)&gt;$S$5,"",INDEX(X$13:X$512,SMALL(IF(($W$13:$W$512=$W$6)+(($W$13:$W$512=$W$7)+(($W$13:$W$512=$W$8)+(($X$13:$X$512=$X$6)+(($X$13:$X$512=$X$7)+(($Y$13:$Y$512=$Y$6)+(($Y$13:$Y$512=$Y$7)+(($Y$13:$Y$512=$Z$6)+(($Y$13:$Y$512=$Z$7))))))))),ROW($A$13:$A$512)-ROW($A$13)+1),ROWS(H$13:H342))))</f>
        <v/>
      </c>
      <c r="I342" s="351" t="str">
        <f t="array" ref="I342">IF(ROWS(I$13:I342)&gt;$S$5,"",INDEX(Y$13:Y$512,SMALL(IF(($W$13:$W$512=$W$6)+(($W$13:$W$512=$W$7)+(($W$13:$W$512=$W$8)+(($X$13:$X$512=$X$6)+(($X$13:$X$512=$X$7)+(($Y$13:$Y$512=$Y$6)+(($Y$13:$Y$512=$Y$7)+(($Y$13:$Y$512=$Z$6)+(($Y$13:$Y$512=$Z$7))))))))),ROW($A$13:$A$512)-ROW($A$13)+1),ROWS(I$13:I342))))</f>
        <v/>
      </c>
      <c r="J342" s="136"/>
      <c r="Q342" s="44">
        <f>Nut_StatusTool!A336</f>
        <v>330</v>
      </c>
      <c r="R342" s="44">
        <f>Nut_StatusTool!B336</f>
        <v>0</v>
      </c>
      <c r="S342" s="44">
        <f>Nut_StatusTool!C336</f>
        <v>0</v>
      </c>
      <c r="T342" s="44">
        <f>Nut_StatusTool!D336</f>
        <v>0</v>
      </c>
      <c r="U342" s="44">
        <f>Nut_StatusTool!F336</f>
        <v>0</v>
      </c>
      <c r="V342" s="285" t="str">
        <f>Nut_StatusTool!K336</f>
        <v/>
      </c>
      <c r="W342" s="44" t="str">
        <f>Nut_StatusTool!L336</f>
        <v/>
      </c>
      <c r="X342" s="44" t="str">
        <f>Nut_StatusTool!M336</f>
        <v/>
      </c>
      <c r="Y342" s="44" t="str">
        <f>Nut_StatusTool!N336</f>
        <v/>
      </c>
    </row>
    <row r="343" spans="1:25">
      <c r="A343" s="182" t="str">
        <f t="array" ref="A343">IF(ROWS(A$13:A343)&gt;$S$5,"",INDEX(Q$13:Q$512,SMALL(IF(($W$13:$W$512=$W$6)+(($W$13:$W$512=$W$7)+(($W$13:$W$512=$W$8)+(($X$13:$X$512=$X$6)+(($X$13:$X$512=$X$7)+(($Y$13:$Y$512=$Y$6)+(($Y$13:$Y$512=$Y$7)+(($Y$13:$Y$512=$Z$6)+(($Y$13:$Y$512=$Z$7))))))))),ROW($A$13:$A$512)-ROW($A$13)+1),ROWS(A$13:A343))))</f>
        <v/>
      </c>
      <c r="B343" s="290" t="str">
        <f t="array" ref="B343">IF(ROWS(B$13:B343)&gt;$S$5,"",INDEX(R$13:R$512,SMALL(IF(($W$13:$W$512=$W$6)+(($W$13:$W$512=$W$7)+(($W$13:$W$512=$W$8)+(($X$13:$X$512=$X$6)+(($X$13:$X$512=$X$7)+(($Y$13:$Y$512=$Y$6)+(($Y$13:$Y$512=$Y$7)+(($Y$13:$Y$512=$Z$6)+(($Y$13:$Y$512=$Z$7))))))))),ROW($A$13:$A$512)-ROW($A$13)+1),ROWS(B$13:B343))))</f>
        <v/>
      </c>
      <c r="C343" s="290" t="str">
        <f t="array" ref="C343">IF(ROWS(C$13:C343)&gt;$S$5,"",INDEX(S$13:S$512,SMALL(IF(($W$13:$W$512=$W$6)+(($W$13:$W$512=$W$7)+(($W$13:$W$512=$W$8)+(($X$13:$X$512=$X$6)+(($X$13:$X$512=$X$7)+(($Y$13:$Y$512=$Y$6)+(($Y$13:$Y$512=$Y$7)+(($Y$13:$Y$512=$Z$6)+(($Y$13:$Y$512=$Z$7))))))))),ROW($A$13:$A$512)-ROW($A$13)+1),ROWS(C$13:C343))))</f>
        <v/>
      </c>
      <c r="D343" s="316" t="str">
        <f t="array" ref="D343">IF(ROWS(D$13:D343)&gt;$S$5,"",INDEX(T$13:T$512,SMALL(IF(($W$13:$W$512=$W$6)+(($W$13:$W$512=$W$7)+(($W$13:$W$512=$W$8)+(($X$13:$X$512=$X$6)+(($X$13:$X$512=$X$7)+(($Y$13:$Y$512=$Y$6)+(($Y$13:$Y$512=$Y$7)+(($Y$13:$Y$512=$Z$6)+(($Y$13:$Y$512=$Z$7))))))))),ROW($A$13:$A$512)-ROW($A$13)+1),ROWS(D$13:D343))))</f>
        <v/>
      </c>
      <c r="E343" s="182" t="str">
        <f t="array" ref="E343">IF(ROWS(E$13:E343)&gt;$S$5,"",INDEX(U$13:U$512,SMALL(IF(($W$13:$W$512=$W$6)+(($W$13:$W$512=$W$7)+(($W$13:$W$512=$W$8)+(($X$13:$X$512=$X$6)+(($X$13:$X$512=$X$7)+(($Y$13:$Y$512=$Y$6)+(($Y$13:$Y$512=$Y$7)+(($Y$13:$Y$512=$Z$6)+(($Y$13:$Y$512=$Z$7))))))))),ROW($A$13:$A$512)-ROW($A$13)+1),ROWS(E$13:E343))))</f>
        <v/>
      </c>
      <c r="F343" s="182" t="str">
        <f t="array" ref="F343">IF(ROWS(F$13:F343)&gt;$S$5,"",INDEX(V$13:V$512,SMALL(IF(($W$13:$W$512=$W$6)+(($W$13:$W$512=$W$7)+(($W$13:$W$512=$W$8)+(($X$13:$X$512=$X$6)+(($X$13:$X$512=$X$7)+(($Y$13:$Y$512=$Y$6)+(($Y$13:$Y$512=$Y$7)+(($Y$13:$Y$512=$Z$6)+(($Y$13:$Y$512=$Z$7))))))))),ROW($A$13:$A$512)-ROW($A$13)+1),ROWS(F$13:F343))))</f>
        <v/>
      </c>
      <c r="G343" s="351" t="str">
        <f t="array" ref="G343">IF(ROWS(G$13:G343)&gt;$S$5,"",INDEX(W$13:W$512,SMALL(IF(($W$13:$W$512=$W$6)+(($W$13:$W$512=$W$7)+(($W$13:$W$512=$W$8)+(($X$13:$X$512=$X$6)+(($X$13:$X$512=$X$7)+(($Y$13:$Y$512=$Y$6)+(($Y$13:$Y$512=$Y$7)+(($Y$13:$Y$512=$Z$6)+(($Y$13:$Y$512=$Z$7))))))))),ROW($A$13:$A$512)-ROW($A$13)+1),ROWS(G$13:G343))))</f>
        <v/>
      </c>
      <c r="H343" s="351" t="str">
        <f t="array" ref="H343">IF(ROWS(H$13:H343)&gt;$S$5,"",INDEX(X$13:X$512,SMALL(IF(($W$13:$W$512=$W$6)+(($W$13:$W$512=$W$7)+(($W$13:$W$512=$W$8)+(($X$13:$X$512=$X$6)+(($X$13:$X$512=$X$7)+(($Y$13:$Y$512=$Y$6)+(($Y$13:$Y$512=$Y$7)+(($Y$13:$Y$512=$Z$6)+(($Y$13:$Y$512=$Z$7))))))))),ROW($A$13:$A$512)-ROW($A$13)+1),ROWS(H$13:H343))))</f>
        <v/>
      </c>
      <c r="I343" s="351" t="str">
        <f t="array" ref="I343">IF(ROWS(I$13:I343)&gt;$S$5,"",INDEX(Y$13:Y$512,SMALL(IF(($W$13:$W$512=$W$6)+(($W$13:$W$512=$W$7)+(($W$13:$W$512=$W$8)+(($X$13:$X$512=$X$6)+(($X$13:$X$512=$X$7)+(($Y$13:$Y$512=$Y$6)+(($Y$13:$Y$512=$Y$7)+(($Y$13:$Y$512=$Z$6)+(($Y$13:$Y$512=$Z$7))))))))),ROW($A$13:$A$512)-ROW($A$13)+1),ROWS(I$13:I343))))</f>
        <v/>
      </c>
      <c r="J343" s="136"/>
      <c r="Q343" s="44">
        <f>Nut_StatusTool!A337</f>
        <v>331</v>
      </c>
      <c r="R343" s="44">
        <f>Nut_StatusTool!B337</f>
        <v>0</v>
      </c>
      <c r="S343" s="44">
        <f>Nut_StatusTool!C337</f>
        <v>0</v>
      </c>
      <c r="T343" s="44">
        <f>Nut_StatusTool!D337</f>
        <v>0</v>
      </c>
      <c r="U343" s="44">
        <f>Nut_StatusTool!F337</f>
        <v>0</v>
      </c>
      <c r="V343" s="285" t="str">
        <f>Nut_StatusTool!K337</f>
        <v/>
      </c>
      <c r="W343" s="44" t="str">
        <f>Nut_StatusTool!L337</f>
        <v/>
      </c>
      <c r="X343" s="44" t="str">
        <f>Nut_StatusTool!M337</f>
        <v/>
      </c>
      <c r="Y343" s="44" t="str">
        <f>Nut_StatusTool!N337</f>
        <v/>
      </c>
    </row>
    <row r="344" spans="1:25">
      <c r="A344" s="182" t="str">
        <f t="array" ref="A344">IF(ROWS(A$13:A344)&gt;$S$5,"",INDEX(Q$13:Q$512,SMALL(IF(($W$13:$W$512=$W$6)+(($W$13:$W$512=$W$7)+(($W$13:$W$512=$W$8)+(($X$13:$X$512=$X$6)+(($X$13:$X$512=$X$7)+(($Y$13:$Y$512=$Y$6)+(($Y$13:$Y$512=$Y$7)+(($Y$13:$Y$512=$Z$6)+(($Y$13:$Y$512=$Z$7))))))))),ROW($A$13:$A$512)-ROW($A$13)+1),ROWS(A$13:A344))))</f>
        <v/>
      </c>
      <c r="B344" s="290" t="str">
        <f t="array" ref="B344">IF(ROWS(B$13:B344)&gt;$S$5,"",INDEX(R$13:R$512,SMALL(IF(($W$13:$W$512=$W$6)+(($W$13:$W$512=$W$7)+(($W$13:$W$512=$W$8)+(($X$13:$X$512=$X$6)+(($X$13:$X$512=$X$7)+(($Y$13:$Y$512=$Y$6)+(($Y$13:$Y$512=$Y$7)+(($Y$13:$Y$512=$Z$6)+(($Y$13:$Y$512=$Z$7))))))))),ROW($A$13:$A$512)-ROW($A$13)+1),ROWS(B$13:B344))))</f>
        <v/>
      </c>
      <c r="C344" s="290" t="str">
        <f t="array" ref="C344">IF(ROWS(C$13:C344)&gt;$S$5,"",INDEX(S$13:S$512,SMALL(IF(($W$13:$W$512=$W$6)+(($W$13:$W$512=$W$7)+(($W$13:$W$512=$W$8)+(($X$13:$X$512=$X$6)+(($X$13:$X$512=$X$7)+(($Y$13:$Y$512=$Y$6)+(($Y$13:$Y$512=$Y$7)+(($Y$13:$Y$512=$Z$6)+(($Y$13:$Y$512=$Z$7))))))))),ROW($A$13:$A$512)-ROW($A$13)+1),ROWS(C$13:C344))))</f>
        <v/>
      </c>
      <c r="D344" s="316" t="str">
        <f t="array" ref="D344">IF(ROWS(D$13:D344)&gt;$S$5,"",INDEX(T$13:T$512,SMALL(IF(($W$13:$W$512=$W$6)+(($W$13:$W$512=$W$7)+(($W$13:$W$512=$W$8)+(($X$13:$X$512=$X$6)+(($X$13:$X$512=$X$7)+(($Y$13:$Y$512=$Y$6)+(($Y$13:$Y$512=$Y$7)+(($Y$13:$Y$512=$Z$6)+(($Y$13:$Y$512=$Z$7))))))))),ROW($A$13:$A$512)-ROW($A$13)+1),ROWS(D$13:D344))))</f>
        <v/>
      </c>
      <c r="E344" s="182" t="str">
        <f t="array" ref="E344">IF(ROWS(E$13:E344)&gt;$S$5,"",INDEX(U$13:U$512,SMALL(IF(($W$13:$W$512=$W$6)+(($W$13:$W$512=$W$7)+(($W$13:$W$512=$W$8)+(($X$13:$X$512=$X$6)+(($X$13:$X$512=$X$7)+(($Y$13:$Y$512=$Y$6)+(($Y$13:$Y$512=$Y$7)+(($Y$13:$Y$512=$Z$6)+(($Y$13:$Y$512=$Z$7))))))))),ROW($A$13:$A$512)-ROW($A$13)+1),ROWS(E$13:E344))))</f>
        <v/>
      </c>
      <c r="F344" s="182" t="str">
        <f t="array" ref="F344">IF(ROWS(F$13:F344)&gt;$S$5,"",INDEX(V$13:V$512,SMALL(IF(($W$13:$W$512=$W$6)+(($W$13:$W$512=$W$7)+(($W$13:$W$512=$W$8)+(($X$13:$X$512=$X$6)+(($X$13:$X$512=$X$7)+(($Y$13:$Y$512=$Y$6)+(($Y$13:$Y$512=$Y$7)+(($Y$13:$Y$512=$Z$6)+(($Y$13:$Y$512=$Z$7))))))))),ROW($A$13:$A$512)-ROW($A$13)+1),ROWS(F$13:F344))))</f>
        <v/>
      </c>
      <c r="G344" s="351" t="str">
        <f t="array" ref="G344">IF(ROWS(G$13:G344)&gt;$S$5,"",INDEX(W$13:W$512,SMALL(IF(($W$13:$W$512=$W$6)+(($W$13:$W$512=$W$7)+(($W$13:$W$512=$W$8)+(($X$13:$X$512=$X$6)+(($X$13:$X$512=$X$7)+(($Y$13:$Y$512=$Y$6)+(($Y$13:$Y$512=$Y$7)+(($Y$13:$Y$512=$Z$6)+(($Y$13:$Y$512=$Z$7))))))))),ROW($A$13:$A$512)-ROW($A$13)+1),ROWS(G$13:G344))))</f>
        <v/>
      </c>
      <c r="H344" s="351" t="str">
        <f t="array" ref="H344">IF(ROWS(H$13:H344)&gt;$S$5,"",INDEX(X$13:X$512,SMALL(IF(($W$13:$W$512=$W$6)+(($W$13:$W$512=$W$7)+(($W$13:$W$512=$W$8)+(($X$13:$X$512=$X$6)+(($X$13:$X$512=$X$7)+(($Y$13:$Y$512=$Y$6)+(($Y$13:$Y$512=$Y$7)+(($Y$13:$Y$512=$Z$6)+(($Y$13:$Y$512=$Z$7))))))))),ROW($A$13:$A$512)-ROW($A$13)+1),ROWS(H$13:H344))))</f>
        <v/>
      </c>
      <c r="I344" s="351" t="str">
        <f t="array" ref="I344">IF(ROWS(I$13:I344)&gt;$S$5,"",INDEX(Y$13:Y$512,SMALL(IF(($W$13:$W$512=$W$6)+(($W$13:$W$512=$W$7)+(($W$13:$W$512=$W$8)+(($X$13:$X$512=$X$6)+(($X$13:$X$512=$X$7)+(($Y$13:$Y$512=$Y$6)+(($Y$13:$Y$512=$Y$7)+(($Y$13:$Y$512=$Z$6)+(($Y$13:$Y$512=$Z$7))))))))),ROW($A$13:$A$512)-ROW($A$13)+1),ROWS(I$13:I344))))</f>
        <v/>
      </c>
      <c r="J344" s="136"/>
      <c r="Q344" s="44">
        <f>Nut_StatusTool!A338</f>
        <v>332</v>
      </c>
      <c r="R344" s="44">
        <f>Nut_StatusTool!B338</f>
        <v>0</v>
      </c>
      <c r="S344" s="44">
        <f>Nut_StatusTool!C338</f>
        <v>0</v>
      </c>
      <c r="T344" s="44">
        <f>Nut_StatusTool!D338</f>
        <v>0</v>
      </c>
      <c r="U344" s="44">
        <f>Nut_StatusTool!F338</f>
        <v>0</v>
      </c>
      <c r="V344" s="285" t="str">
        <f>Nut_StatusTool!K338</f>
        <v/>
      </c>
      <c r="W344" s="44" t="str">
        <f>Nut_StatusTool!L338</f>
        <v/>
      </c>
      <c r="X344" s="44" t="str">
        <f>Nut_StatusTool!M338</f>
        <v/>
      </c>
      <c r="Y344" s="44" t="str">
        <f>Nut_StatusTool!N338</f>
        <v/>
      </c>
    </row>
    <row r="345" spans="1:25">
      <c r="A345" s="182" t="str">
        <f t="array" ref="A345">IF(ROWS(A$13:A345)&gt;$S$5,"",INDEX(Q$13:Q$512,SMALL(IF(($W$13:$W$512=$W$6)+(($W$13:$W$512=$W$7)+(($W$13:$W$512=$W$8)+(($X$13:$X$512=$X$6)+(($X$13:$X$512=$X$7)+(($Y$13:$Y$512=$Y$6)+(($Y$13:$Y$512=$Y$7)+(($Y$13:$Y$512=$Z$6)+(($Y$13:$Y$512=$Z$7))))))))),ROW($A$13:$A$512)-ROW($A$13)+1),ROWS(A$13:A345))))</f>
        <v/>
      </c>
      <c r="B345" s="290" t="str">
        <f t="array" ref="B345">IF(ROWS(B$13:B345)&gt;$S$5,"",INDEX(R$13:R$512,SMALL(IF(($W$13:$W$512=$W$6)+(($W$13:$W$512=$W$7)+(($W$13:$W$512=$W$8)+(($X$13:$X$512=$X$6)+(($X$13:$X$512=$X$7)+(($Y$13:$Y$512=$Y$6)+(($Y$13:$Y$512=$Y$7)+(($Y$13:$Y$512=$Z$6)+(($Y$13:$Y$512=$Z$7))))))))),ROW($A$13:$A$512)-ROW($A$13)+1),ROWS(B$13:B345))))</f>
        <v/>
      </c>
      <c r="C345" s="290" t="str">
        <f t="array" ref="C345">IF(ROWS(C$13:C345)&gt;$S$5,"",INDEX(S$13:S$512,SMALL(IF(($W$13:$W$512=$W$6)+(($W$13:$W$512=$W$7)+(($W$13:$W$512=$W$8)+(($X$13:$X$512=$X$6)+(($X$13:$X$512=$X$7)+(($Y$13:$Y$512=$Y$6)+(($Y$13:$Y$512=$Y$7)+(($Y$13:$Y$512=$Z$6)+(($Y$13:$Y$512=$Z$7))))))))),ROW($A$13:$A$512)-ROW($A$13)+1),ROWS(C$13:C345))))</f>
        <v/>
      </c>
      <c r="D345" s="316" t="str">
        <f t="array" ref="D345">IF(ROWS(D$13:D345)&gt;$S$5,"",INDEX(T$13:T$512,SMALL(IF(($W$13:$W$512=$W$6)+(($W$13:$W$512=$W$7)+(($W$13:$W$512=$W$8)+(($X$13:$X$512=$X$6)+(($X$13:$X$512=$X$7)+(($Y$13:$Y$512=$Y$6)+(($Y$13:$Y$512=$Y$7)+(($Y$13:$Y$512=$Z$6)+(($Y$13:$Y$512=$Z$7))))))))),ROW($A$13:$A$512)-ROW($A$13)+1),ROWS(D$13:D345))))</f>
        <v/>
      </c>
      <c r="E345" s="182" t="str">
        <f t="array" ref="E345">IF(ROWS(E$13:E345)&gt;$S$5,"",INDEX(U$13:U$512,SMALL(IF(($W$13:$W$512=$W$6)+(($W$13:$W$512=$W$7)+(($W$13:$W$512=$W$8)+(($X$13:$X$512=$X$6)+(($X$13:$X$512=$X$7)+(($Y$13:$Y$512=$Y$6)+(($Y$13:$Y$512=$Y$7)+(($Y$13:$Y$512=$Z$6)+(($Y$13:$Y$512=$Z$7))))))))),ROW($A$13:$A$512)-ROW($A$13)+1),ROWS(E$13:E345))))</f>
        <v/>
      </c>
      <c r="F345" s="182" t="str">
        <f t="array" ref="F345">IF(ROWS(F$13:F345)&gt;$S$5,"",INDEX(V$13:V$512,SMALL(IF(($W$13:$W$512=$W$6)+(($W$13:$W$512=$W$7)+(($W$13:$W$512=$W$8)+(($X$13:$X$512=$X$6)+(($X$13:$X$512=$X$7)+(($Y$13:$Y$512=$Y$6)+(($Y$13:$Y$512=$Y$7)+(($Y$13:$Y$512=$Z$6)+(($Y$13:$Y$512=$Z$7))))))))),ROW($A$13:$A$512)-ROW($A$13)+1),ROWS(F$13:F345))))</f>
        <v/>
      </c>
      <c r="G345" s="351" t="str">
        <f t="array" ref="G345">IF(ROWS(G$13:G345)&gt;$S$5,"",INDEX(W$13:W$512,SMALL(IF(($W$13:$W$512=$W$6)+(($W$13:$W$512=$W$7)+(($W$13:$W$512=$W$8)+(($X$13:$X$512=$X$6)+(($X$13:$X$512=$X$7)+(($Y$13:$Y$512=$Y$6)+(($Y$13:$Y$512=$Y$7)+(($Y$13:$Y$512=$Z$6)+(($Y$13:$Y$512=$Z$7))))))))),ROW($A$13:$A$512)-ROW($A$13)+1),ROWS(G$13:G345))))</f>
        <v/>
      </c>
      <c r="H345" s="351" t="str">
        <f t="array" ref="H345">IF(ROWS(H$13:H345)&gt;$S$5,"",INDEX(X$13:X$512,SMALL(IF(($W$13:$W$512=$W$6)+(($W$13:$W$512=$W$7)+(($W$13:$W$512=$W$8)+(($X$13:$X$512=$X$6)+(($X$13:$X$512=$X$7)+(($Y$13:$Y$512=$Y$6)+(($Y$13:$Y$512=$Y$7)+(($Y$13:$Y$512=$Z$6)+(($Y$13:$Y$512=$Z$7))))))))),ROW($A$13:$A$512)-ROW($A$13)+1),ROWS(H$13:H345))))</f>
        <v/>
      </c>
      <c r="I345" s="351" t="str">
        <f t="array" ref="I345">IF(ROWS(I$13:I345)&gt;$S$5,"",INDEX(Y$13:Y$512,SMALL(IF(($W$13:$W$512=$W$6)+(($W$13:$W$512=$W$7)+(($W$13:$W$512=$W$8)+(($X$13:$X$512=$X$6)+(($X$13:$X$512=$X$7)+(($Y$13:$Y$512=$Y$6)+(($Y$13:$Y$512=$Y$7)+(($Y$13:$Y$512=$Z$6)+(($Y$13:$Y$512=$Z$7))))))))),ROW($A$13:$A$512)-ROW($A$13)+1),ROWS(I$13:I345))))</f>
        <v/>
      </c>
      <c r="J345" s="136"/>
      <c r="Q345" s="44">
        <f>Nut_StatusTool!A339</f>
        <v>333</v>
      </c>
      <c r="R345" s="44">
        <f>Nut_StatusTool!B339</f>
        <v>0</v>
      </c>
      <c r="S345" s="44">
        <f>Nut_StatusTool!C339</f>
        <v>0</v>
      </c>
      <c r="T345" s="44">
        <f>Nut_StatusTool!D339</f>
        <v>0</v>
      </c>
      <c r="U345" s="44">
        <f>Nut_StatusTool!F339</f>
        <v>0</v>
      </c>
      <c r="V345" s="285" t="str">
        <f>Nut_StatusTool!K339</f>
        <v/>
      </c>
      <c r="W345" s="44" t="str">
        <f>Nut_StatusTool!L339</f>
        <v/>
      </c>
      <c r="X345" s="44" t="str">
        <f>Nut_StatusTool!M339</f>
        <v/>
      </c>
      <c r="Y345" s="44" t="str">
        <f>Nut_StatusTool!N339</f>
        <v/>
      </c>
    </row>
    <row r="346" spans="1:25">
      <c r="A346" s="182" t="str">
        <f t="array" ref="A346">IF(ROWS(A$13:A346)&gt;$S$5,"",INDEX(Q$13:Q$512,SMALL(IF(($W$13:$W$512=$W$6)+(($W$13:$W$512=$W$7)+(($W$13:$W$512=$W$8)+(($X$13:$X$512=$X$6)+(($X$13:$X$512=$X$7)+(($Y$13:$Y$512=$Y$6)+(($Y$13:$Y$512=$Y$7)+(($Y$13:$Y$512=$Z$6)+(($Y$13:$Y$512=$Z$7))))))))),ROW($A$13:$A$512)-ROW($A$13)+1),ROWS(A$13:A346))))</f>
        <v/>
      </c>
      <c r="B346" s="290" t="str">
        <f t="array" ref="B346">IF(ROWS(B$13:B346)&gt;$S$5,"",INDEX(R$13:R$512,SMALL(IF(($W$13:$W$512=$W$6)+(($W$13:$W$512=$W$7)+(($W$13:$W$512=$W$8)+(($X$13:$X$512=$X$6)+(($X$13:$X$512=$X$7)+(($Y$13:$Y$512=$Y$6)+(($Y$13:$Y$512=$Y$7)+(($Y$13:$Y$512=$Z$6)+(($Y$13:$Y$512=$Z$7))))))))),ROW($A$13:$A$512)-ROW($A$13)+1),ROWS(B$13:B346))))</f>
        <v/>
      </c>
      <c r="C346" s="290" t="str">
        <f t="array" ref="C346">IF(ROWS(C$13:C346)&gt;$S$5,"",INDEX(S$13:S$512,SMALL(IF(($W$13:$W$512=$W$6)+(($W$13:$W$512=$W$7)+(($W$13:$W$512=$W$8)+(($X$13:$X$512=$X$6)+(($X$13:$X$512=$X$7)+(($Y$13:$Y$512=$Y$6)+(($Y$13:$Y$512=$Y$7)+(($Y$13:$Y$512=$Z$6)+(($Y$13:$Y$512=$Z$7))))))))),ROW($A$13:$A$512)-ROW($A$13)+1),ROWS(C$13:C346))))</f>
        <v/>
      </c>
      <c r="D346" s="316" t="str">
        <f t="array" ref="D346">IF(ROWS(D$13:D346)&gt;$S$5,"",INDEX(T$13:T$512,SMALL(IF(($W$13:$W$512=$W$6)+(($W$13:$W$512=$W$7)+(($W$13:$W$512=$W$8)+(($X$13:$X$512=$X$6)+(($X$13:$X$512=$X$7)+(($Y$13:$Y$512=$Y$6)+(($Y$13:$Y$512=$Y$7)+(($Y$13:$Y$512=$Z$6)+(($Y$13:$Y$512=$Z$7))))))))),ROW($A$13:$A$512)-ROW($A$13)+1),ROWS(D$13:D346))))</f>
        <v/>
      </c>
      <c r="E346" s="182" t="str">
        <f t="array" ref="E346">IF(ROWS(E$13:E346)&gt;$S$5,"",INDEX(U$13:U$512,SMALL(IF(($W$13:$W$512=$W$6)+(($W$13:$W$512=$W$7)+(($W$13:$W$512=$W$8)+(($X$13:$X$512=$X$6)+(($X$13:$X$512=$X$7)+(($Y$13:$Y$512=$Y$6)+(($Y$13:$Y$512=$Y$7)+(($Y$13:$Y$512=$Z$6)+(($Y$13:$Y$512=$Z$7))))))))),ROW($A$13:$A$512)-ROW($A$13)+1),ROWS(E$13:E346))))</f>
        <v/>
      </c>
      <c r="F346" s="182" t="str">
        <f t="array" ref="F346">IF(ROWS(F$13:F346)&gt;$S$5,"",INDEX(V$13:V$512,SMALL(IF(($W$13:$W$512=$W$6)+(($W$13:$W$512=$W$7)+(($W$13:$W$512=$W$8)+(($X$13:$X$512=$X$6)+(($X$13:$X$512=$X$7)+(($Y$13:$Y$512=$Y$6)+(($Y$13:$Y$512=$Y$7)+(($Y$13:$Y$512=$Z$6)+(($Y$13:$Y$512=$Z$7))))))))),ROW($A$13:$A$512)-ROW($A$13)+1),ROWS(F$13:F346))))</f>
        <v/>
      </c>
      <c r="G346" s="351" t="str">
        <f t="array" ref="G346">IF(ROWS(G$13:G346)&gt;$S$5,"",INDEX(W$13:W$512,SMALL(IF(($W$13:$W$512=$W$6)+(($W$13:$W$512=$W$7)+(($W$13:$W$512=$W$8)+(($X$13:$X$512=$X$6)+(($X$13:$X$512=$X$7)+(($Y$13:$Y$512=$Y$6)+(($Y$13:$Y$512=$Y$7)+(($Y$13:$Y$512=$Z$6)+(($Y$13:$Y$512=$Z$7))))))))),ROW($A$13:$A$512)-ROW($A$13)+1),ROWS(G$13:G346))))</f>
        <v/>
      </c>
      <c r="H346" s="351" t="str">
        <f t="array" ref="H346">IF(ROWS(H$13:H346)&gt;$S$5,"",INDEX(X$13:X$512,SMALL(IF(($W$13:$W$512=$W$6)+(($W$13:$W$512=$W$7)+(($W$13:$W$512=$W$8)+(($X$13:$X$512=$X$6)+(($X$13:$X$512=$X$7)+(($Y$13:$Y$512=$Y$6)+(($Y$13:$Y$512=$Y$7)+(($Y$13:$Y$512=$Z$6)+(($Y$13:$Y$512=$Z$7))))))))),ROW($A$13:$A$512)-ROW($A$13)+1),ROWS(H$13:H346))))</f>
        <v/>
      </c>
      <c r="I346" s="351" t="str">
        <f t="array" ref="I346">IF(ROWS(I$13:I346)&gt;$S$5,"",INDEX(Y$13:Y$512,SMALL(IF(($W$13:$W$512=$W$6)+(($W$13:$W$512=$W$7)+(($W$13:$W$512=$W$8)+(($X$13:$X$512=$X$6)+(($X$13:$X$512=$X$7)+(($Y$13:$Y$512=$Y$6)+(($Y$13:$Y$512=$Y$7)+(($Y$13:$Y$512=$Z$6)+(($Y$13:$Y$512=$Z$7))))))))),ROW($A$13:$A$512)-ROW($A$13)+1),ROWS(I$13:I346))))</f>
        <v/>
      </c>
      <c r="J346" s="136"/>
      <c r="Q346" s="44">
        <f>Nut_StatusTool!A340</f>
        <v>334</v>
      </c>
      <c r="R346" s="44">
        <f>Nut_StatusTool!B340</f>
        <v>0</v>
      </c>
      <c r="S346" s="44">
        <f>Nut_StatusTool!C340</f>
        <v>0</v>
      </c>
      <c r="T346" s="44">
        <f>Nut_StatusTool!D340</f>
        <v>0</v>
      </c>
      <c r="U346" s="44">
        <f>Nut_StatusTool!F340</f>
        <v>0</v>
      </c>
      <c r="V346" s="285" t="str">
        <f>Nut_StatusTool!K340</f>
        <v/>
      </c>
      <c r="W346" s="44" t="str">
        <f>Nut_StatusTool!L340</f>
        <v/>
      </c>
      <c r="X346" s="44" t="str">
        <f>Nut_StatusTool!M340</f>
        <v/>
      </c>
      <c r="Y346" s="44" t="str">
        <f>Nut_StatusTool!N340</f>
        <v/>
      </c>
    </row>
    <row r="347" spans="1:25">
      <c r="A347" s="182" t="str">
        <f t="array" ref="A347">IF(ROWS(A$13:A347)&gt;$S$5,"",INDEX(Q$13:Q$512,SMALL(IF(($W$13:$W$512=$W$6)+(($W$13:$W$512=$W$7)+(($W$13:$W$512=$W$8)+(($X$13:$X$512=$X$6)+(($X$13:$X$512=$X$7)+(($Y$13:$Y$512=$Y$6)+(($Y$13:$Y$512=$Y$7)+(($Y$13:$Y$512=$Z$6)+(($Y$13:$Y$512=$Z$7))))))))),ROW($A$13:$A$512)-ROW($A$13)+1),ROWS(A$13:A347))))</f>
        <v/>
      </c>
      <c r="B347" s="290" t="str">
        <f t="array" ref="B347">IF(ROWS(B$13:B347)&gt;$S$5,"",INDEX(R$13:R$512,SMALL(IF(($W$13:$W$512=$W$6)+(($W$13:$W$512=$W$7)+(($W$13:$W$512=$W$8)+(($X$13:$X$512=$X$6)+(($X$13:$X$512=$X$7)+(($Y$13:$Y$512=$Y$6)+(($Y$13:$Y$512=$Y$7)+(($Y$13:$Y$512=$Z$6)+(($Y$13:$Y$512=$Z$7))))))))),ROW($A$13:$A$512)-ROW($A$13)+1),ROWS(B$13:B347))))</f>
        <v/>
      </c>
      <c r="C347" s="290" t="str">
        <f t="array" ref="C347">IF(ROWS(C$13:C347)&gt;$S$5,"",INDEX(S$13:S$512,SMALL(IF(($W$13:$W$512=$W$6)+(($W$13:$W$512=$W$7)+(($W$13:$W$512=$W$8)+(($X$13:$X$512=$X$6)+(($X$13:$X$512=$X$7)+(($Y$13:$Y$512=$Y$6)+(($Y$13:$Y$512=$Y$7)+(($Y$13:$Y$512=$Z$6)+(($Y$13:$Y$512=$Z$7))))))))),ROW($A$13:$A$512)-ROW($A$13)+1),ROWS(C$13:C347))))</f>
        <v/>
      </c>
      <c r="D347" s="316" t="str">
        <f t="array" ref="D347">IF(ROWS(D$13:D347)&gt;$S$5,"",INDEX(T$13:T$512,SMALL(IF(($W$13:$W$512=$W$6)+(($W$13:$W$512=$W$7)+(($W$13:$W$512=$W$8)+(($X$13:$X$512=$X$6)+(($X$13:$X$512=$X$7)+(($Y$13:$Y$512=$Y$6)+(($Y$13:$Y$512=$Y$7)+(($Y$13:$Y$512=$Z$6)+(($Y$13:$Y$512=$Z$7))))))))),ROW($A$13:$A$512)-ROW($A$13)+1),ROWS(D$13:D347))))</f>
        <v/>
      </c>
      <c r="E347" s="182" t="str">
        <f t="array" ref="E347">IF(ROWS(E$13:E347)&gt;$S$5,"",INDEX(U$13:U$512,SMALL(IF(($W$13:$W$512=$W$6)+(($W$13:$W$512=$W$7)+(($W$13:$W$512=$W$8)+(($X$13:$X$512=$X$6)+(($X$13:$X$512=$X$7)+(($Y$13:$Y$512=$Y$6)+(($Y$13:$Y$512=$Y$7)+(($Y$13:$Y$512=$Z$6)+(($Y$13:$Y$512=$Z$7))))))))),ROW($A$13:$A$512)-ROW($A$13)+1),ROWS(E$13:E347))))</f>
        <v/>
      </c>
      <c r="F347" s="182" t="str">
        <f t="array" ref="F347">IF(ROWS(F$13:F347)&gt;$S$5,"",INDEX(V$13:V$512,SMALL(IF(($W$13:$W$512=$W$6)+(($W$13:$W$512=$W$7)+(($W$13:$W$512=$W$8)+(($X$13:$X$512=$X$6)+(($X$13:$X$512=$X$7)+(($Y$13:$Y$512=$Y$6)+(($Y$13:$Y$512=$Y$7)+(($Y$13:$Y$512=$Z$6)+(($Y$13:$Y$512=$Z$7))))))))),ROW($A$13:$A$512)-ROW($A$13)+1),ROWS(F$13:F347))))</f>
        <v/>
      </c>
      <c r="G347" s="351" t="str">
        <f t="array" ref="G347">IF(ROWS(G$13:G347)&gt;$S$5,"",INDEX(W$13:W$512,SMALL(IF(($W$13:$W$512=$W$6)+(($W$13:$W$512=$W$7)+(($W$13:$W$512=$W$8)+(($X$13:$X$512=$X$6)+(($X$13:$X$512=$X$7)+(($Y$13:$Y$512=$Y$6)+(($Y$13:$Y$512=$Y$7)+(($Y$13:$Y$512=$Z$6)+(($Y$13:$Y$512=$Z$7))))))))),ROW($A$13:$A$512)-ROW($A$13)+1),ROWS(G$13:G347))))</f>
        <v/>
      </c>
      <c r="H347" s="351" t="str">
        <f t="array" ref="H347">IF(ROWS(H$13:H347)&gt;$S$5,"",INDEX(X$13:X$512,SMALL(IF(($W$13:$W$512=$W$6)+(($W$13:$W$512=$W$7)+(($W$13:$W$512=$W$8)+(($X$13:$X$512=$X$6)+(($X$13:$X$512=$X$7)+(($Y$13:$Y$512=$Y$6)+(($Y$13:$Y$512=$Y$7)+(($Y$13:$Y$512=$Z$6)+(($Y$13:$Y$512=$Z$7))))))))),ROW($A$13:$A$512)-ROW($A$13)+1),ROWS(H$13:H347))))</f>
        <v/>
      </c>
      <c r="I347" s="351" t="str">
        <f t="array" ref="I347">IF(ROWS(I$13:I347)&gt;$S$5,"",INDEX(Y$13:Y$512,SMALL(IF(($W$13:$W$512=$W$6)+(($W$13:$W$512=$W$7)+(($W$13:$W$512=$W$8)+(($X$13:$X$512=$X$6)+(($X$13:$X$512=$X$7)+(($Y$13:$Y$512=$Y$6)+(($Y$13:$Y$512=$Y$7)+(($Y$13:$Y$512=$Z$6)+(($Y$13:$Y$512=$Z$7))))))))),ROW($A$13:$A$512)-ROW($A$13)+1),ROWS(I$13:I347))))</f>
        <v/>
      </c>
      <c r="J347" s="136"/>
      <c r="Q347" s="44">
        <f>Nut_StatusTool!A341</f>
        <v>335</v>
      </c>
      <c r="R347" s="44">
        <f>Nut_StatusTool!B341</f>
        <v>0</v>
      </c>
      <c r="S347" s="44">
        <f>Nut_StatusTool!C341</f>
        <v>0</v>
      </c>
      <c r="T347" s="44">
        <f>Nut_StatusTool!D341</f>
        <v>0</v>
      </c>
      <c r="U347" s="44">
        <f>Nut_StatusTool!F341</f>
        <v>0</v>
      </c>
      <c r="V347" s="285" t="str">
        <f>Nut_StatusTool!K341</f>
        <v/>
      </c>
      <c r="W347" s="44" t="str">
        <f>Nut_StatusTool!L341</f>
        <v/>
      </c>
      <c r="X347" s="44" t="str">
        <f>Nut_StatusTool!M341</f>
        <v/>
      </c>
      <c r="Y347" s="44" t="str">
        <f>Nut_StatusTool!N341</f>
        <v/>
      </c>
    </row>
    <row r="348" spans="1:25">
      <c r="A348" s="182" t="str">
        <f t="array" ref="A348">IF(ROWS(A$13:A348)&gt;$S$5,"",INDEX(Q$13:Q$512,SMALL(IF(($W$13:$W$512=$W$6)+(($W$13:$W$512=$W$7)+(($W$13:$W$512=$W$8)+(($X$13:$X$512=$X$6)+(($X$13:$X$512=$X$7)+(($Y$13:$Y$512=$Y$6)+(($Y$13:$Y$512=$Y$7)+(($Y$13:$Y$512=$Z$6)+(($Y$13:$Y$512=$Z$7))))))))),ROW($A$13:$A$512)-ROW($A$13)+1),ROWS(A$13:A348))))</f>
        <v/>
      </c>
      <c r="B348" s="290" t="str">
        <f t="array" ref="B348">IF(ROWS(B$13:B348)&gt;$S$5,"",INDEX(R$13:R$512,SMALL(IF(($W$13:$W$512=$W$6)+(($W$13:$W$512=$W$7)+(($W$13:$W$512=$W$8)+(($X$13:$X$512=$X$6)+(($X$13:$X$512=$X$7)+(($Y$13:$Y$512=$Y$6)+(($Y$13:$Y$512=$Y$7)+(($Y$13:$Y$512=$Z$6)+(($Y$13:$Y$512=$Z$7))))))))),ROW($A$13:$A$512)-ROW($A$13)+1),ROWS(B$13:B348))))</f>
        <v/>
      </c>
      <c r="C348" s="290" t="str">
        <f t="array" ref="C348">IF(ROWS(C$13:C348)&gt;$S$5,"",INDEX(S$13:S$512,SMALL(IF(($W$13:$W$512=$W$6)+(($W$13:$W$512=$W$7)+(($W$13:$W$512=$W$8)+(($X$13:$X$512=$X$6)+(($X$13:$X$512=$X$7)+(($Y$13:$Y$512=$Y$6)+(($Y$13:$Y$512=$Y$7)+(($Y$13:$Y$512=$Z$6)+(($Y$13:$Y$512=$Z$7))))))))),ROW($A$13:$A$512)-ROW($A$13)+1),ROWS(C$13:C348))))</f>
        <v/>
      </c>
      <c r="D348" s="316" t="str">
        <f t="array" ref="D348">IF(ROWS(D$13:D348)&gt;$S$5,"",INDEX(T$13:T$512,SMALL(IF(($W$13:$W$512=$W$6)+(($W$13:$W$512=$W$7)+(($W$13:$W$512=$W$8)+(($X$13:$X$512=$X$6)+(($X$13:$X$512=$X$7)+(($Y$13:$Y$512=$Y$6)+(($Y$13:$Y$512=$Y$7)+(($Y$13:$Y$512=$Z$6)+(($Y$13:$Y$512=$Z$7))))))))),ROW($A$13:$A$512)-ROW($A$13)+1),ROWS(D$13:D348))))</f>
        <v/>
      </c>
      <c r="E348" s="182" t="str">
        <f t="array" ref="E348">IF(ROWS(E$13:E348)&gt;$S$5,"",INDEX(U$13:U$512,SMALL(IF(($W$13:$W$512=$W$6)+(($W$13:$W$512=$W$7)+(($W$13:$W$512=$W$8)+(($X$13:$X$512=$X$6)+(($X$13:$X$512=$X$7)+(($Y$13:$Y$512=$Y$6)+(($Y$13:$Y$512=$Y$7)+(($Y$13:$Y$512=$Z$6)+(($Y$13:$Y$512=$Z$7))))))))),ROW($A$13:$A$512)-ROW($A$13)+1),ROWS(E$13:E348))))</f>
        <v/>
      </c>
      <c r="F348" s="182" t="str">
        <f t="array" ref="F348">IF(ROWS(F$13:F348)&gt;$S$5,"",INDEX(V$13:V$512,SMALL(IF(($W$13:$W$512=$W$6)+(($W$13:$W$512=$W$7)+(($W$13:$W$512=$W$8)+(($X$13:$X$512=$X$6)+(($X$13:$X$512=$X$7)+(($Y$13:$Y$512=$Y$6)+(($Y$13:$Y$512=$Y$7)+(($Y$13:$Y$512=$Z$6)+(($Y$13:$Y$512=$Z$7))))))))),ROW($A$13:$A$512)-ROW($A$13)+1),ROWS(F$13:F348))))</f>
        <v/>
      </c>
      <c r="G348" s="351" t="str">
        <f t="array" ref="G348">IF(ROWS(G$13:G348)&gt;$S$5,"",INDEX(W$13:W$512,SMALL(IF(($W$13:$W$512=$W$6)+(($W$13:$W$512=$W$7)+(($W$13:$W$512=$W$8)+(($X$13:$X$512=$X$6)+(($X$13:$X$512=$X$7)+(($Y$13:$Y$512=$Y$6)+(($Y$13:$Y$512=$Y$7)+(($Y$13:$Y$512=$Z$6)+(($Y$13:$Y$512=$Z$7))))))))),ROW($A$13:$A$512)-ROW($A$13)+1),ROWS(G$13:G348))))</f>
        <v/>
      </c>
      <c r="H348" s="351" t="str">
        <f t="array" ref="H348">IF(ROWS(H$13:H348)&gt;$S$5,"",INDEX(X$13:X$512,SMALL(IF(($W$13:$W$512=$W$6)+(($W$13:$W$512=$W$7)+(($W$13:$W$512=$W$8)+(($X$13:$X$512=$X$6)+(($X$13:$X$512=$X$7)+(($Y$13:$Y$512=$Y$6)+(($Y$13:$Y$512=$Y$7)+(($Y$13:$Y$512=$Z$6)+(($Y$13:$Y$512=$Z$7))))))))),ROW($A$13:$A$512)-ROW($A$13)+1),ROWS(H$13:H348))))</f>
        <v/>
      </c>
      <c r="I348" s="351" t="str">
        <f t="array" ref="I348">IF(ROWS(I$13:I348)&gt;$S$5,"",INDEX(Y$13:Y$512,SMALL(IF(($W$13:$W$512=$W$6)+(($W$13:$W$512=$W$7)+(($W$13:$W$512=$W$8)+(($X$13:$X$512=$X$6)+(($X$13:$X$512=$X$7)+(($Y$13:$Y$512=$Y$6)+(($Y$13:$Y$512=$Y$7)+(($Y$13:$Y$512=$Z$6)+(($Y$13:$Y$512=$Z$7))))))))),ROW($A$13:$A$512)-ROW($A$13)+1),ROWS(I$13:I348))))</f>
        <v/>
      </c>
      <c r="J348" s="136"/>
      <c r="Q348" s="44">
        <f>Nut_StatusTool!A342</f>
        <v>336</v>
      </c>
      <c r="R348" s="44">
        <f>Nut_StatusTool!B342</f>
        <v>0</v>
      </c>
      <c r="S348" s="44">
        <f>Nut_StatusTool!C342</f>
        <v>0</v>
      </c>
      <c r="T348" s="44">
        <f>Nut_StatusTool!D342</f>
        <v>0</v>
      </c>
      <c r="U348" s="44">
        <f>Nut_StatusTool!F342</f>
        <v>0</v>
      </c>
      <c r="V348" s="285" t="str">
        <f>Nut_StatusTool!K342</f>
        <v/>
      </c>
      <c r="W348" s="44" t="str">
        <f>Nut_StatusTool!L342</f>
        <v/>
      </c>
      <c r="X348" s="44" t="str">
        <f>Nut_StatusTool!M342</f>
        <v/>
      </c>
      <c r="Y348" s="44" t="str">
        <f>Nut_StatusTool!N342</f>
        <v/>
      </c>
    </row>
    <row r="349" spans="1:25">
      <c r="A349" s="182" t="str">
        <f t="array" ref="A349">IF(ROWS(A$13:A349)&gt;$S$5,"",INDEX(Q$13:Q$512,SMALL(IF(($W$13:$W$512=$W$6)+(($W$13:$W$512=$W$7)+(($W$13:$W$512=$W$8)+(($X$13:$X$512=$X$6)+(($X$13:$X$512=$X$7)+(($Y$13:$Y$512=$Y$6)+(($Y$13:$Y$512=$Y$7)+(($Y$13:$Y$512=$Z$6)+(($Y$13:$Y$512=$Z$7))))))))),ROW($A$13:$A$512)-ROW($A$13)+1),ROWS(A$13:A349))))</f>
        <v/>
      </c>
      <c r="B349" s="290" t="str">
        <f t="array" ref="B349">IF(ROWS(B$13:B349)&gt;$S$5,"",INDEX(R$13:R$512,SMALL(IF(($W$13:$W$512=$W$6)+(($W$13:$W$512=$W$7)+(($W$13:$W$512=$W$8)+(($X$13:$X$512=$X$6)+(($X$13:$X$512=$X$7)+(($Y$13:$Y$512=$Y$6)+(($Y$13:$Y$512=$Y$7)+(($Y$13:$Y$512=$Z$6)+(($Y$13:$Y$512=$Z$7))))))))),ROW($A$13:$A$512)-ROW($A$13)+1),ROWS(B$13:B349))))</f>
        <v/>
      </c>
      <c r="C349" s="290" t="str">
        <f t="array" ref="C349">IF(ROWS(C$13:C349)&gt;$S$5,"",INDEX(S$13:S$512,SMALL(IF(($W$13:$W$512=$W$6)+(($W$13:$W$512=$W$7)+(($W$13:$W$512=$W$8)+(($X$13:$X$512=$X$6)+(($X$13:$X$512=$X$7)+(($Y$13:$Y$512=$Y$6)+(($Y$13:$Y$512=$Y$7)+(($Y$13:$Y$512=$Z$6)+(($Y$13:$Y$512=$Z$7))))))))),ROW($A$13:$A$512)-ROW($A$13)+1),ROWS(C$13:C349))))</f>
        <v/>
      </c>
      <c r="D349" s="316" t="str">
        <f t="array" ref="D349">IF(ROWS(D$13:D349)&gt;$S$5,"",INDEX(T$13:T$512,SMALL(IF(($W$13:$W$512=$W$6)+(($W$13:$W$512=$W$7)+(($W$13:$W$512=$W$8)+(($X$13:$X$512=$X$6)+(($X$13:$X$512=$X$7)+(($Y$13:$Y$512=$Y$6)+(($Y$13:$Y$512=$Y$7)+(($Y$13:$Y$512=$Z$6)+(($Y$13:$Y$512=$Z$7))))))))),ROW($A$13:$A$512)-ROW($A$13)+1),ROWS(D$13:D349))))</f>
        <v/>
      </c>
      <c r="E349" s="182" t="str">
        <f t="array" ref="E349">IF(ROWS(E$13:E349)&gt;$S$5,"",INDEX(U$13:U$512,SMALL(IF(($W$13:$W$512=$W$6)+(($W$13:$W$512=$W$7)+(($W$13:$W$512=$W$8)+(($X$13:$X$512=$X$6)+(($X$13:$X$512=$X$7)+(($Y$13:$Y$512=$Y$6)+(($Y$13:$Y$512=$Y$7)+(($Y$13:$Y$512=$Z$6)+(($Y$13:$Y$512=$Z$7))))))))),ROW($A$13:$A$512)-ROW($A$13)+1),ROWS(E$13:E349))))</f>
        <v/>
      </c>
      <c r="F349" s="182" t="str">
        <f t="array" ref="F349">IF(ROWS(F$13:F349)&gt;$S$5,"",INDEX(V$13:V$512,SMALL(IF(($W$13:$W$512=$W$6)+(($W$13:$W$512=$W$7)+(($W$13:$W$512=$W$8)+(($X$13:$X$512=$X$6)+(($X$13:$X$512=$X$7)+(($Y$13:$Y$512=$Y$6)+(($Y$13:$Y$512=$Y$7)+(($Y$13:$Y$512=$Z$6)+(($Y$13:$Y$512=$Z$7))))))))),ROW($A$13:$A$512)-ROW($A$13)+1),ROWS(F$13:F349))))</f>
        <v/>
      </c>
      <c r="G349" s="351" t="str">
        <f t="array" ref="G349">IF(ROWS(G$13:G349)&gt;$S$5,"",INDEX(W$13:W$512,SMALL(IF(($W$13:$W$512=$W$6)+(($W$13:$W$512=$W$7)+(($W$13:$W$512=$W$8)+(($X$13:$X$512=$X$6)+(($X$13:$X$512=$X$7)+(($Y$13:$Y$512=$Y$6)+(($Y$13:$Y$512=$Y$7)+(($Y$13:$Y$512=$Z$6)+(($Y$13:$Y$512=$Z$7))))))))),ROW($A$13:$A$512)-ROW($A$13)+1),ROWS(G$13:G349))))</f>
        <v/>
      </c>
      <c r="H349" s="351" t="str">
        <f t="array" ref="H349">IF(ROWS(H$13:H349)&gt;$S$5,"",INDEX(X$13:X$512,SMALL(IF(($W$13:$W$512=$W$6)+(($W$13:$W$512=$W$7)+(($W$13:$W$512=$W$8)+(($X$13:$X$512=$X$6)+(($X$13:$X$512=$X$7)+(($Y$13:$Y$512=$Y$6)+(($Y$13:$Y$512=$Y$7)+(($Y$13:$Y$512=$Z$6)+(($Y$13:$Y$512=$Z$7))))))))),ROW($A$13:$A$512)-ROW($A$13)+1),ROWS(H$13:H349))))</f>
        <v/>
      </c>
      <c r="I349" s="351" t="str">
        <f t="array" ref="I349">IF(ROWS(I$13:I349)&gt;$S$5,"",INDEX(Y$13:Y$512,SMALL(IF(($W$13:$W$512=$W$6)+(($W$13:$W$512=$W$7)+(($W$13:$W$512=$W$8)+(($X$13:$X$512=$X$6)+(($X$13:$X$512=$X$7)+(($Y$13:$Y$512=$Y$6)+(($Y$13:$Y$512=$Y$7)+(($Y$13:$Y$512=$Z$6)+(($Y$13:$Y$512=$Z$7))))))))),ROW($A$13:$A$512)-ROW($A$13)+1),ROWS(I$13:I349))))</f>
        <v/>
      </c>
      <c r="J349" s="136"/>
      <c r="Q349" s="44">
        <f>Nut_StatusTool!A343</f>
        <v>337</v>
      </c>
      <c r="R349" s="44">
        <f>Nut_StatusTool!B343</f>
        <v>0</v>
      </c>
      <c r="S349" s="44">
        <f>Nut_StatusTool!C343</f>
        <v>0</v>
      </c>
      <c r="T349" s="44">
        <f>Nut_StatusTool!D343</f>
        <v>0</v>
      </c>
      <c r="U349" s="44">
        <f>Nut_StatusTool!F343</f>
        <v>0</v>
      </c>
      <c r="V349" s="285" t="str">
        <f>Nut_StatusTool!K343</f>
        <v/>
      </c>
      <c r="W349" s="44" t="str">
        <f>Nut_StatusTool!L343</f>
        <v/>
      </c>
      <c r="X349" s="44" t="str">
        <f>Nut_StatusTool!M343</f>
        <v/>
      </c>
      <c r="Y349" s="44" t="str">
        <f>Nut_StatusTool!N343</f>
        <v/>
      </c>
    </row>
    <row r="350" spans="1:25">
      <c r="A350" s="182" t="str">
        <f t="array" ref="A350">IF(ROWS(A$13:A350)&gt;$S$5,"",INDEX(Q$13:Q$512,SMALL(IF(($W$13:$W$512=$W$6)+(($W$13:$W$512=$W$7)+(($W$13:$W$512=$W$8)+(($X$13:$X$512=$X$6)+(($X$13:$X$512=$X$7)+(($Y$13:$Y$512=$Y$6)+(($Y$13:$Y$512=$Y$7)+(($Y$13:$Y$512=$Z$6)+(($Y$13:$Y$512=$Z$7))))))))),ROW($A$13:$A$512)-ROW($A$13)+1),ROWS(A$13:A350))))</f>
        <v/>
      </c>
      <c r="B350" s="290" t="str">
        <f t="array" ref="B350">IF(ROWS(B$13:B350)&gt;$S$5,"",INDEX(R$13:R$512,SMALL(IF(($W$13:$W$512=$W$6)+(($W$13:$W$512=$W$7)+(($W$13:$W$512=$W$8)+(($X$13:$X$512=$X$6)+(($X$13:$X$512=$X$7)+(($Y$13:$Y$512=$Y$6)+(($Y$13:$Y$512=$Y$7)+(($Y$13:$Y$512=$Z$6)+(($Y$13:$Y$512=$Z$7))))))))),ROW($A$13:$A$512)-ROW($A$13)+1),ROWS(B$13:B350))))</f>
        <v/>
      </c>
      <c r="C350" s="290" t="str">
        <f t="array" ref="C350">IF(ROWS(C$13:C350)&gt;$S$5,"",INDEX(S$13:S$512,SMALL(IF(($W$13:$W$512=$W$6)+(($W$13:$W$512=$W$7)+(($W$13:$W$512=$W$8)+(($X$13:$X$512=$X$6)+(($X$13:$X$512=$X$7)+(($Y$13:$Y$512=$Y$6)+(($Y$13:$Y$512=$Y$7)+(($Y$13:$Y$512=$Z$6)+(($Y$13:$Y$512=$Z$7))))))))),ROW($A$13:$A$512)-ROW($A$13)+1),ROWS(C$13:C350))))</f>
        <v/>
      </c>
      <c r="D350" s="316" t="str">
        <f t="array" ref="D350">IF(ROWS(D$13:D350)&gt;$S$5,"",INDEX(T$13:T$512,SMALL(IF(($W$13:$W$512=$W$6)+(($W$13:$W$512=$W$7)+(($W$13:$W$512=$W$8)+(($X$13:$X$512=$X$6)+(($X$13:$X$512=$X$7)+(($Y$13:$Y$512=$Y$6)+(($Y$13:$Y$512=$Y$7)+(($Y$13:$Y$512=$Z$6)+(($Y$13:$Y$512=$Z$7))))))))),ROW($A$13:$A$512)-ROW($A$13)+1),ROWS(D$13:D350))))</f>
        <v/>
      </c>
      <c r="E350" s="182" t="str">
        <f t="array" ref="E350">IF(ROWS(E$13:E350)&gt;$S$5,"",INDEX(U$13:U$512,SMALL(IF(($W$13:$W$512=$W$6)+(($W$13:$W$512=$W$7)+(($W$13:$W$512=$W$8)+(($X$13:$X$512=$X$6)+(($X$13:$X$512=$X$7)+(($Y$13:$Y$512=$Y$6)+(($Y$13:$Y$512=$Y$7)+(($Y$13:$Y$512=$Z$6)+(($Y$13:$Y$512=$Z$7))))))))),ROW($A$13:$A$512)-ROW($A$13)+1),ROWS(E$13:E350))))</f>
        <v/>
      </c>
      <c r="F350" s="182" t="str">
        <f t="array" ref="F350">IF(ROWS(F$13:F350)&gt;$S$5,"",INDEX(V$13:V$512,SMALL(IF(($W$13:$W$512=$W$6)+(($W$13:$W$512=$W$7)+(($W$13:$W$512=$W$8)+(($X$13:$X$512=$X$6)+(($X$13:$X$512=$X$7)+(($Y$13:$Y$512=$Y$6)+(($Y$13:$Y$512=$Y$7)+(($Y$13:$Y$512=$Z$6)+(($Y$13:$Y$512=$Z$7))))))))),ROW($A$13:$A$512)-ROW($A$13)+1),ROWS(F$13:F350))))</f>
        <v/>
      </c>
      <c r="G350" s="351" t="str">
        <f t="array" ref="G350">IF(ROWS(G$13:G350)&gt;$S$5,"",INDEX(W$13:W$512,SMALL(IF(($W$13:$W$512=$W$6)+(($W$13:$W$512=$W$7)+(($W$13:$W$512=$W$8)+(($X$13:$X$512=$X$6)+(($X$13:$X$512=$X$7)+(($Y$13:$Y$512=$Y$6)+(($Y$13:$Y$512=$Y$7)+(($Y$13:$Y$512=$Z$6)+(($Y$13:$Y$512=$Z$7))))))))),ROW($A$13:$A$512)-ROW($A$13)+1),ROWS(G$13:G350))))</f>
        <v/>
      </c>
      <c r="H350" s="351" t="str">
        <f t="array" ref="H350">IF(ROWS(H$13:H350)&gt;$S$5,"",INDEX(X$13:X$512,SMALL(IF(($W$13:$W$512=$W$6)+(($W$13:$W$512=$W$7)+(($W$13:$W$512=$W$8)+(($X$13:$X$512=$X$6)+(($X$13:$X$512=$X$7)+(($Y$13:$Y$512=$Y$6)+(($Y$13:$Y$512=$Y$7)+(($Y$13:$Y$512=$Z$6)+(($Y$13:$Y$512=$Z$7))))))))),ROW($A$13:$A$512)-ROW($A$13)+1),ROWS(H$13:H350))))</f>
        <v/>
      </c>
      <c r="I350" s="351" t="str">
        <f t="array" ref="I350">IF(ROWS(I$13:I350)&gt;$S$5,"",INDEX(Y$13:Y$512,SMALL(IF(($W$13:$W$512=$W$6)+(($W$13:$W$512=$W$7)+(($W$13:$W$512=$W$8)+(($X$13:$X$512=$X$6)+(($X$13:$X$512=$X$7)+(($Y$13:$Y$512=$Y$6)+(($Y$13:$Y$512=$Y$7)+(($Y$13:$Y$512=$Z$6)+(($Y$13:$Y$512=$Z$7))))))))),ROW($A$13:$A$512)-ROW($A$13)+1),ROWS(I$13:I350))))</f>
        <v/>
      </c>
      <c r="J350" s="136"/>
      <c r="Q350" s="44">
        <f>Nut_StatusTool!A344</f>
        <v>338</v>
      </c>
      <c r="R350" s="44">
        <f>Nut_StatusTool!B344</f>
        <v>0</v>
      </c>
      <c r="S350" s="44">
        <f>Nut_StatusTool!C344</f>
        <v>0</v>
      </c>
      <c r="T350" s="44">
        <f>Nut_StatusTool!D344</f>
        <v>0</v>
      </c>
      <c r="U350" s="44">
        <f>Nut_StatusTool!F344</f>
        <v>0</v>
      </c>
      <c r="V350" s="285" t="str">
        <f>Nut_StatusTool!K344</f>
        <v/>
      </c>
      <c r="W350" s="44" t="str">
        <f>Nut_StatusTool!L344</f>
        <v/>
      </c>
      <c r="X350" s="44" t="str">
        <f>Nut_StatusTool!M344</f>
        <v/>
      </c>
      <c r="Y350" s="44" t="str">
        <f>Nut_StatusTool!N344</f>
        <v/>
      </c>
    </row>
    <row r="351" spans="1:25">
      <c r="A351" s="182" t="str">
        <f t="array" ref="A351">IF(ROWS(A$13:A351)&gt;$S$5,"",INDEX(Q$13:Q$512,SMALL(IF(($W$13:$W$512=$W$6)+(($W$13:$W$512=$W$7)+(($W$13:$W$512=$W$8)+(($X$13:$X$512=$X$6)+(($X$13:$X$512=$X$7)+(($Y$13:$Y$512=$Y$6)+(($Y$13:$Y$512=$Y$7)+(($Y$13:$Y$512=$Z$6)+(($Y$13:$Y$512=$Z$7))))))))),ROW($A$13:$A$512)-ROW($A$13)+1),ROWS(A$13:A351))))</f>
        <v/>
      </c>
      <c r="B351" s="290" t="str">
        <f t="array" ref="B351">IF(ROWS(B$13:B351)&gt;$S$5,"",INDEX(R$13:R$512,SMALL(IF(($W$13:$W$512=$W$6)+(($W$13:$W$512=$W$7)+(($W$13:$W$512=$W$8)+(($X$13:$X$512=$X$6)+(($X$13:$X$512=$X$7)+(($Y$13:$Y$512=$Y$6)+(($Y$13:$Y$512=$Y$7)+(($Y$13:$Y$512=$Z$6)+(($Y$13:$Y$512=$Z$7))))))))),ROW($A$13:$A$512)-ROW($A$13)+1),ROWS(B$13:B351))))</f>
        <v/>
      </c>
      <c r="C351" s="290" t="str">
        <f t="array" ref="C351">IF(ROWS(C$13:C351)&gt;$S$5,"",INDEX(S$13:S$512,SMALL(IF(($W$13:$W$512=$W$6)+(($W$13:$W$512=$W$7)+(($W$13:$W$512=$W$8)+(($X$13:$X$512=$X$6)+(($X$13:$X$512=$X$7)+(($Y$13:$Y$512=$Y$6)+(($Y$13:$Y$512=$Y$7)+(($Y$13:$Y$512=$Z$6)+(($Y$13:$Y$512=$Z$7))))))))),ROW($A$13:$A$512)-ROW($A$13)+1),ROWS(C$13:C351))))</f>
        <v/>
      </c>
      <c r="D351" s="316" t="str">
        <f t="array" ref="D351">IF(ROWS(D$13:D351)&gt;$S$5,"",INDEX(T$13:T$512,SMALL(IF(($W$13:$W$512=$W$6)+(($W$13:$W$512=$W$7)+(($W$13:$W$512=$W$8)+(($X$13:$X$512=$X$6)+(($X$13:$X$512=$X$7)+(($Y$13:$Y$512=$Y$6)+(($Y$13:$Y$512=$Y$7)+(($Y$13:$Y$512=$Z$6)+(($Y$13:$Y$512=$Z$7))))))))),ROW($A$13:$A$512)-ROW($A$13)+1),ROWS(D$13:D351))))</f>
        <v/>
      </c>
      <c r="E351" s="182" t="str">
        <f t="array" ref="E351">IF(ROWS(E$13:E351)&gt;$S$5,"",INDEX(U$13:U$512,SMALL(IF(($W$13:$W$512=$W$6)+(($W$13:$W$512=$W$7)+(($W$13:$W$512=$W$8)+(($X$13:$X$512=$X$6)+(($X$13:$X$512=$X$7)+(($Y$13:$Y$512=$Y$6)+(($Y$13:$Y$512=$Y$7)+(($Y$13:$Y$512=$Z$6)+(($Y$13:$Y$512=$Z$7))))))))),ROW($A$13:$A$512)-ROW($A$13)+1),ROWS(E$13:E351))))</f>
        <v/>
      </c>
      <c r="F351" s="182" t="str">
        <f t="array" ref="F351">IF(ROWS(F$13:F351)&gt;$S$5,"",INDEX(V$13:V$512,SMALL(IF(($W$13:$W$512=$W$6)+(($W$13:$W$512=$W$7)+(($W$13:$W$512=$W$8)+(($X$13:$X$512=$X$6)+(($X$13:$X$512=$X$7)+(($Y$13:$Y$512=$Y$6)+(($Y$13:$Y$512=$Y$7)+(($Y$13:$Y$512=$Z$6)+(($Y$13:$Y$512=$Z$7))))))))),ROW($A$13:$A$512)-ROW($A$13)+1),ROWS(F$13:F351))))</f>
        <v/>
      </c>
      <c r="G351" s="351" t="str">
        <f t="array" ref="G351">IF(ROWS(G$13:G351)&gt;$S$5,"",INDEX(W$13:W$512,SMALL(IF(($W$13:$W$512=$W$6)+(($W$13:$W$512=$W$7)+(($W$13:$W$512=$W$8)+(($X$13:$X$512=$X$6)+(($X$13:$X$512=$X$7)+(($Y$13:$Y$512=$Y$6)+(($Y$13:$Y$512=$Y$7)+(($Y$13:$Y$512=$Z$6)+(($Y$13:$Y$512=$Z$7))))))))),ROW($A$13:$A$512)-ROW($A$13)+1),ROWS(G$13:G351))))</f>
        <v/>
      </c>
      <c r="H351" s="351" t="str">
        <f t="array" ref="H351">IF(ROWS(H$13:H351)&gt;$S$5,"",INDEX(X$13:X$512,SMALL(IF(($W$13:$W$512=$W$6)+(($W$13:$W$512=$W$7)+(($W$13:$W$512=$W$8)+(($X$13:$X$512=$X$6)+(($X$13:$X$512=$X$7)+(($Y$13:$Y$512=$Y$6)+(($Y$13:$Y$512=$Y$7)+(($Y$13:$Y$512=$Z$6)+(($Y$13:$Y$512=$Z$7))))))))),ROW($A$13:$A$512)-ROW($A$13)+1),ROWS(H$13:H351))))</f>
        <v/>
      </c>
      <c r="I351" s="351" t="str">
        <f t="array" ref="I351">IF(ROWS(I$13:I351)&gt;$S$5,"",INDEX(Y$13:Y$512,SMALL(IF(($W$13:$W$512=$W$6)+(($W$13:$W$512=$W$7)+(($W$13:$W$512=$W$8)+(($X$13:$X$512=$X$6)+(($X$13:$X$512=$X$7)+(($Y$13:$Y$512=$Y$6)+(($Y$13:$Y$512=$Y$7)+(($Y$13:$Y$512=$Z$6)+(($Y$13:$Y$512=$Z$7))))))))),ROW($A$13:$A$512)-ROW($A$13)+1),ROWS(I$13:I351))))</f>
        <v/>
      </c>
      <c r="J351" s="136"/>
      <c r="Q351" s="44">
        <f>Nut_StatusTool!A345</f>
        <v>339</v>
      </c>
      <c r="R351" s="44">
        <f>Nut_StatusTool!B345</f>
        <v>0</v>
      </c>
      <c r="S351" s="44">
        <f>Nut_StatusTool!C345</f>
        <v>0</v>
      </c>
      <c r="T351" s="44">
        <f>Nut_StatusTool!D345</f>
        <v>0</v>
      </c>
      <c r="U351" s="44">
        <f>Nut_StatusTool!F345</f>
        <v>0</v>
      </c>
      <c r="V351" s="285" t="str">
        <f>Nut_StatusTool!K345</f>
        <v/>
      </c>
      <c r="W351" s="44" t="str">
        <f>Nut_StatusTool!L345</f>
        <v/>
      </c>
      <c r="X351" s="44" t="str">
        <f>Nut_StatusTool!M345</f>
        <v/>
      </c>
      <c r="Y351" s="44" t="str">
        <f>Nut_StatusTool!N345</f>
        <v/>
      </c>
    </row>
    <row r="352" spans="1:25">
      <c r="A352" s="182" t="str">
        <f t="array" ref="A352">IF(ROWS(A$13:A352)&gt;$S$5,"",INDEX(Q$13:Q$512,SMALL(IF(($W$13:$W$512=$W$6)+(($W$13:$W$512=$W$7)+(($W$13:$W$512=$W$8)+(($X$13:$X$512=$X$6)+(($X$13:$X$512=$X$7)+(($Y$13:$Y$512=$Y$6)+(($Y$13:$Y$512=$Y$7)+(($Y$13:$Y$512=$Z$6)+(($Y$13:$Y$512=$Z$7))))))))),ROW($A$13:$A$512)-ROW($A$13)+1),ROWS(A$13:A352))))</f>
        <v/>
      </c>
      <c r="B352" s="290" t="str">
        <f t="array" ref="B352">IF(ROWS(B$13:B352)&gt;$S$5,"",INDEX(R$13:R$512,SMALL(IF(($W$13:$W$512=$W$6)+(($W$13:$W$512=$W$7)+(($W$13:$W$512=$W$8)+(($X$13:$X$512=$X$6)+(($X$13:$X$512=$X$7)+(($Y$13:$Y$512=$Y$6)+(($Y$13:$Y$512=$Y$7)+(($Y$13:$Y$512=$Z$6)+(($Y$13:$Y$512=$Z$7))))))))),ROW($A$13:$A$512)-ROW($A$13)+1),ROWS(B$13:B352))))</f>
        <v/>
      </c>
      <c r="C352" s="290" t="str">
        <f t="array" ref="C352">IF(ROWS(C$13:C352)&gt;$S$5,"",INDEX(S$13:S$512,SMALL(IF(($W$13:$W$512=$W$6)+(($W$13:$W$512=$W$7)+(($W$13:$W$512=$W$8)+(($X$13:$X$512=$X$6)+(($X$13:$X$512=$X$7)+(($Y$13:$Y$512=$Y$6)+(($Y$13:$Y$512=$Y$7)+(($Y$13:$Y$512=$Z$6)+(($Y$13:$Y$512=$Z$7))))))))),ROW($A$13:$A$512)-ROW($A$13)+1),ROWS(C$13:C352))))</f>
        <v/>
      </c>
      <c r="D352" s="316" t="str">
        <f t="array" ref="D352">IF(ROWS(D$13:D352)&gt;$S$5,"",INDEX(T$13:T$512,SMALL(IF(($W$13:$W$512=$W$6)+(($W$13:$W$512=$W$7)+(($W$13:$W$512=$W$8)+(($X$13:$X$512=$X$6)+(($X$13:$X$512=$X$7)+(($Y$13:$Y$512=$Y$6)+(($Y$13:$Y$512=$Y$7)+(($Y$13:$Y$512=$Z$6)+(($Y$13:$Y$512=$Z$7))))))))),ROW($A$13:$A$512)-ROW($A$13)+1),ROWS(D$13:D352))))</f>
        <v/>
      </c>
      <c r="E352" s="182" t="str">
        <f t="array" ref="E352">IF(ROWS(E$13:E352)&gt;$S$5,"",INDEX(U$13:U$512,SMALL(IF(($W$13:$W$512=$W$6)+(($W$13:$W$512=$W$7)+(($W$13:$W$512=$W$8)+(($X$13:$X$512=$X$6)+(($X$13:$X$512=$X$7)+(($Y$13:$Y$512=$Y$6)+(($Y$13:$Y$512=$Y$7)+(($Y$13:$Y$512=$Z$6)+(($Y$13:$Y$512=$Z$7))))))))),ROW($A$13:$A$512)-ROW($A$13)+1),ROWS(E$13:E352))))</f>
        <v/>
      </c>
      <c r="F352" s="182" t="str">
        <f t="array" ref="F352">IF(ROWS(F$13:F352)&gt;$S$5,"",INDEX(V$13:V$512,SMALL(IF(($W$13:$W$512=$W$6)+(($W$13:$W$512=$W$7)+(($W$13:$W$512=$W$8)+(($X$13:$X$512=$X$6)+(($X$13:$X$512=$X$7)+(($Y$13:$Y$512=$Y$6)+(($Y$13:$Y$512=$Y$7)+(($Y$13:$Y$512=$Z$6)+(($Y$13:$Y$512=$Z$7))))))))),ROW($A$13:$A$512)-ROW($A$13)+1),ROWS(F$13:F352))))</f>
        <v/>
      </c>
      <c r="G352" s="351" t="str">
        <f t="array" ref="G352">IF(ROWS(G$13:G352)&gt;$S$5,"",INDEX(W$13:W$512,SMALL(IF(($W$13:$W$512=$W$6)+(($W$13:$W$512=$W$7)+(($W$13:$W$512=$W$8)+(($X$13:$X$512=$X$6)+(($X$13:$X$512=$X$7)+(($Y$13:$Y$512=$Y$6)+(($Y$13:$Y$512=$Y$7)+(($Y$13:$Y$512=$Z$6)+(($Y$13:$Y$512=$Z$7))))))))),ROW($A$13:$A$512)-ROW($A$13)+1),ROWS(G$13:G352))))</f>
        <v/>
      </c>
      <c r="H352" s="351" t="str">
        <f t="array" ref="H352">IF(ROWS(H$13:H352)&gt;$S$5,"",INDEX(X$13:X$512,SMALL(IF(($W$13:$W$512=$W$6)+(($W$13:$W$512=$W$7)+(($W$13:$W$512=$W$8)+(($X$13:$X$512=$X$6)+(($X$13:$X$512=$X$7)+(($Y$13:$Y$512=$Y$6)+(($Y$13:$Y$512=$Y$7)+(($Y$13:$Y$512=$Z$6)+(($Y$13:$Y$512=$Z$7))))))))),ROW($A$13:$A$512)-ROW($A$13)+1),ROWS(H$13:H352))))</f>
        <v/>
      </c>
      <c r="I352" s="351" t="str">
        <f t="array" ref="I352">IF(ROWS(I$13:I352)&gt;$S$5,"",INDEX(Y$13:Y$512,SMALL(IF(($W$13:$W$512=$W$6)+(($W$13:$W$512=$W$7)+(($W$13:$W$512=$W$8)+(($X$13:$X$512=$X$6)+(($X$13:$X$512=$X$7)+(($Y$13:$Y$512=$Y$6)+(($Y$13:$Y$512=$Y$7)+(($Y$13:$Y$512=$Z$6)+(($Y$13:$Y$512=$Z$7))))))))),ROW($A$13:$A$512)-ROW($A$13)+1),ROWS(I$13:I352))))</f>
        <v/>
      </c>
      <c r="J352" s="136"/>
      <c r="Q352" s="44">
        <f>Nut_StatusTool!A346</f>
        <v>340</v>
      </c>
      <c r="R352" s="44">
        <f>Nut_StatusTool!B346</f>
        <v>0</v>
      </c>
      <c r="S352" s="44">
        <f>Nut_StatusTool!C346</f>
        <v>0</v>
      </c>
      <c r="T352" s="44">
        <f>Nut_StatusTool!D346</f>
        <v>0</v>
      </c>
      <c r="U352" s="44">
        <f>Nut_StatusTool!F346</f>
        <v>0</v>
      </c>
      <c r="V352" s="285" t="str">
        <f>Nut_StatusTool!K346</f>
        <v/>
      </c>
      <c r="W352" s="44" t="str">
        <f>Nut_StatusTool!L346</f>
        <v/>
      </c>
      <c r="X352" s="44" t="str">
        <f>Nut_StatusTool!M346</f>
        <v/>
      </c>
      <c r="Y352" s="44" t="str">
        <f>Nut_StatusTool!N346</f>
        <v/>
      </c>
    </row>
    <row r="353" spans="1:25">
      <c r="A353" s="182" t="str">
        <f t="array" ref="A353">IF(ROWS(A$13:A353)&gt;$S$5,"",INDEX(Q$13:Q$512,SMALL(IF(($W$13:$W$512=$W$6)+(($W$13:$W$512=$W$7)+(($W$13:$W$512=$W$8)+(($X$13:$X$512=$X$6)+(($X$13:$X$512=$X$7)+(($Y$13:$Y$512=$Y$6)+(($Y$13:$Y$512=$Y$7)+(($Y$13:$Y$512=$Z$6)+(($Y$13:$Y$512=$Z$7))))))))),ROW($A$13:$A$512)-ROW($A$13)+1),ROWS(A$13:A353))))</f>
        <v/>
      </c>
      <c r="B353" s="290" t="str">
        <f t="array" ref="B353">IF(ROWS(B$13:B353)&gt;$S$5,"",INDEX(R$13:R$512,SMALL(IF(($W$13:$W$512=$W$6)+(($W$13:$W$512=$W$7)+(($W$13:$W$512=$W$8)+(($X$13:$X$512=$X$6)+(($X$13:$X$512=$X$7)+(($Y$13:$Y$512=$Y$6)+(($Y$13:$Y$512=$Y$7)+(($Y$13:$Y$512=$Z$6)+(($Y$13:$Y$512=$Z$7))))))))),ROW($A$13:$A$512)-ROW($A$13)+1),ROWS(B$13:B353))))</f>
        <v/>
      </c>
      <c r="C353" s="290" t="str">
        <f t="array" ref="C353">IF(ROWS(C$13:C353)&gt;$S$5,"",INDEX(S$13:S$512,SMALL(IF(($W$13:$W$512=$W$6)+(($W$13:$W$512=$W$7)+(($W$13:$W$512=$W$8)+(($X$13:$X$512=$X$6)+(($X$13:$X$512=$X$7)+(($Y$13:$Y$512=$Y$6)+(($Y$13:$Y$512=$Y$7)+(($Y$13:$Y$512=$Z$6)+(($Y$13:$Y$512=$Z$7))))))))),ROW($A$13:$A$512)-ROW($A$13)+1),ROWS(C$13:C353))))</f>
        <v/>
      </c>
      <c r="D353" s="316" t="str">
        <f t="array" ref="D353">IF(ROWS(D$13:D353)&gt;$S$5,"",INDEX(T$13:T$512,SMALL(IF(($W$13:$W$512=$W$6)+(($W$13:$W$512=$W$7)+(($W$13:$W$512=$W$8)+(($X$13:$X$512=$X$6)+(($X$13:$X$512=$X$7)+(($Y$13:$Y$512=$Y$6)+(($Y$13:$Y$512=$Y$7)+(($Y$13:$Y$512=$Z$6)+(($Y$13:$Y$512=$Z$7))))))))),ROW($A$13:$A$512)-ROW($A$13)+1),ROWS(D$13:D353))))</f>
        <v/>
      </c>
      <c r="E353" s="182" t="str">
        <f t="array" ref="E353">IF(ROWS(E$13:E353)&gt;$S$5,"",INDEX(U$13:U$512,SMALL(IF(($W$13:$W$512=$W$6)+(($W$13:$W$512=$W$7)+(($W$13:$W$512=$W$8)+(($X$13:$X$512=$X$6)+(($X$13:$X$512=$X$7)+(($Y$13:$Y$512=$Y$6)+(($Y$13:$Y$512=$Y$7)+(($Y$13:$Y$512=$Z$6)+(($Y$13:$Y$512=$Z$7))))))))),ROW($A$13:$A$512)-ROW($A$13)+1),ROWS(E$13:E353))))</f>
        <v/>
      </c>
      <c r="F353" s="182" t="str">
        <f t="array" ref="F353">IF(ROWS(F$13:F353)&gt;$S$5,"",INDEX(V$13:V$512,SMALL(IF(($W$13:$W$512=$W$6)+(($W$13:$W$512=$W$7)+(($W$13:$W$512=$W$8)+(($X$13:$X$512=$X$6)+(($X$13:$X$512=$X$7)+(($Y$13:$Y$512=$Y$6)+(($Y$13:$Y$512=$Y$7)+(($Y$13:$Y$512=$Z$6)+(($Y$13:$Y$512=$Z$7))))))))),ROW($A$13:$A$512)-ROW($A$13)+1),ROWS(F$13:F353))))</f>
        <v/>
      </c>
      <c r="G353" s="351" t="str">
        <f t="array" ref="G353">IF(ROWS(G$13:G353)&gt;$S$5,"",INDEX(W$13:W$512,SMALL(IF(($W$13:$W$512=$W$6)+(($W$13:$W$512=$W$7)+(($W$13:$W$512=$W$8)+(($X$13:$X$512=$X$6)+(($X$13:$X$512=$X$7)+(($Y$13:$Y$512=$Y$6)+(($Y$13:$Y$512=$Y$7)+(($Y$13:$Y$512=$Z$6)+(($Y$13:$Y$512=$Z$7))))))))),ROW($A$13:$A$512)-ROW($A$13)+1),ROWS(G$13:G353))))</f>
        <v/>
      </c>
      <c r="H353" s="351" t="str">
        <f t="array" ref="H353">IF(ROWS(H$13:H353)&gt;$S$5,"",INDEX(X$13:X$512,SMALL(IF(($W$13:$W$512=$W$6)+(($W$13:$W$512=$W$7)+(($W$13:$W$512=$W$8)+(($X$13:$X$512=$X$6)+(($X$13:$X$512=$X$7)+(($Y$13:$Y$512=$Y$6)+(($Y$13:$Y$512=$Y$7)+(($Y$13:$Y$512=$Z$6)+(($Y$13:$Y$512=$Z$7))))))))),ROW($A$13:$A$512)-ROW($A$13)+1),ROWS(H$13:H353))))</f>
        <v/>
      </c>
      <c r="I353" s="351" t="str">
        <f t="array" ref="I353">IF(ROWS(I$13:I353)&gt;$S$5,"",INDEX(Y$13:Y$512,SMALL(IF(($W$13:$W$512=$W$6)+(($W$13:$W$512=$W$7)+(($W$13:$W$512=$W$8)+(($X$13:$X$512=$X$6)+(($X$13:$X$512=$X$7)+(($Y$13:$Y$512=$Y$6)+(($Y$13:$Y$512=$Y$7)+(($Y$13:$Y$512=$Z$6)+(($Y$13:$Y$512=$Z$7))))))))),ROW($A$13:$A$512)-ROW($A$13)+1),ROWS(I$13:I353))))</f>
        <v/>
      </c>
      <c r="J353" s="136"/>
      <c r="Q353" s="44">
        <f>Nut_StatusTool!A347</f>
        <v>341</v>
      </c>
      <c r="R353" s="44">
        <f>Nut_StatusTool!B347</f>
        <v>0</v>
      </c>
      <c r="S353" s="44">
        <f>Nut_StatusTool!C347</f>
        <v>0</v>
      </c>
      <c r="T353" s="44">
        <f>Nut_StatusTool!D347</f>
        <v>0</v>
      </c>
      <c r="U353" s="44">
        <f>Nut_StatusTool!F347</f>
        <v>0</v>
      </c>
      <c r="V353" s="285" t="str">
        <f>Nut_StatusTool!K347</f>
        <v/>
      </c>
      <c r="W353" s="44" t="str">
        <f>Nut_StatusTool!L347</f>
        <v/>
      </c>
      <c r="X353" s="44" t="str">
        <f>Nut_StatusTool!M347</f>
        <v/>
      </c>
      <c r="Y353" s="44" t="str">
        <f>Nut_StatusTool!N347</f>
        <v/>
      </c>
    </row>
    <row r="354" spans="1:25">
      <c r="A354" s="182" t="str">
        <f t="array" ref="A354">IF(ROWS(A$13:A354)&gt;$S$5,"",INDEX(Q$13:Q$512,SMALL(IF(($W$13:$W$512=$W$6)+(($W$13:$W$512=$W$7)+(($W$13:$W$512=$W$8)+(($X$13:$X$512=$X$6)+(($X$13:$X$512=$X$7)+(($Y$13:$Y$512=$Y$6)+(($Y$13:$Y$512=$Y$7)+(($Y$13:$Y$512=$Z$6)+(($Y$13:$Y$512=$Z$7))))))))),ROW($A$13:$A$512)-ROW($A$13)+1),ROWS(A$13:A354))))</f>
        <v/>
      </c>
      <c r="B354" s="290" t="str">
        <f t="array" ref="B354">IF(ROWS(B$13:B354)&gt;$S$5,"",INDEX(R$13:R$512,SMALL(IF(($W$13:$W$512=$W$6)+(($W$13:$W$512=$W$7)+(($W$13:$W$512=$W$8)+(($X$13:$X$512=$X$6)+(($X$13:$X$512=$X$7)+(($Y$13:$Y$512=$Y$6)+(($Y$13:$Y$512=$Y$7)+(($Y$13:$Y$512=$Z$6)+(($Y$13:$Y$512=$Z$7))))))))),ROW($A$13:$A$512)-ROW($A$13)+1),ROWS(B$13:B354))))</f>
        <v/>
      </c>
      <c r="C354" s="290" t="str">
        <f t="array" ref="C354">IF(ROWS(C$13:C354)&gt;$S$5,"",INDEX(S$13:S$512,SMALL(IF(($W$13:$W$512=$W$6)+(($W$13:$W$512=$W$7)+(($W$13:$W$512=$W$8)+(($X$13:$X$512=$X$6)+(($X$13:$X$512=$X$7)+(($Y$13:$Y$512=$Y$6)+(($Y$13:$Y$512=$Y$7)+(($Y$13:$Y$512=$Z$6)+(($Y$13:$Y$512=$Z$7))))))))),ROW($A$13:$A$512)-ROW($A$13)+1),ROWS(C$13:C354))))</f>
        <v/>
      </c>
      <c r="D354" s="316" t="str">
        <f t="array" ref="D354">IF(ROWS(D$13:D354)&gt;$S$5,"",INDEX(T$13:T$512,SMALL(IF(($W$13:$W$512=$W$6)+(($W$13:$W$512=$W$7)+(($W$13:$W$512=$W$8)+(($X$13:$X$512=$X$6)+(($X$13:$X$512=$X$7)+(($Y$13:$Y$512=$Y$6)+(($Y$13:$Y$512=$Y$7)+(($Y$13:$Y$512=$Z$6)+(($Y$13:$Y$512=$Z$7))))))))),ROW($A$13:$A$512)-ROW($A$13)+1),ROWS(D$13:D354))))</f>
        <v/>
      </c>
      <c r="E354" s="182" t="str">
        <f t="array" ref="E354">IF(ROWS(E$13:E354)&gt;$S$5,"",INDEX(U$13:U$512,SMALL(IF(($W$13:$W$512=$W$6)+(($W$13:$W$512=$W$7)+(($W$13:$W$512=$W$8)+(($X$13:$X$512=$X$6)+(($X$13:$X$512=$X$7)+(($Y$13:$Y$512=$Y$6)+(($Y$13:$Y$512=$Y$7)+(($Y$13:$Y$512=$Z$6)+(($Y$13:$Y$512=$Z$7))))))))),ROW($A$13:$A$512)-ROW($A$13)+1),ROWS(E$13:E354))))</f>
        <v/>
      </c>
      <c r="F354" s="182" t="str">
        <f t="array" ref="F354">IF(ROWS(F$13:F354)&gt;$S$5,"",INDEX(V$13:V$512,SMALL(IF(($W$13:$W$512=$W$6)+(($W$13:$W$512=$W$7)+(($W$13:$W$512=$W$8)+(($X$13:$X$512=$X$6)+(($X$13:$X$512=$X$7)+(($Y$13:$Y$512=$Y$6)+(($Y$13:$Y$512=$Y$7)+(($Y$13:$Y$512=$Z$6)+(($Y$13:$Y$512=$Z$7))))))))),ROW($A$13:$A$512)-ROW($A$13)+1),ROWS(F$13:F354))))</f>
        <v/>
      </c>
      <c r="G354" s="351" t="str">
        <f t="array" ref="G354">IF(ROWS(G$13:G354)&gt;$S$5,"",INDEX(W$13:W$512,SMALL(IF(($W$13:$W$512=$W$6)+(($W$13:$W$512=$W$7)+(($W$13:$W$512=$W$8)+(($X$13:$X$512=$X$6)+(($X$13:$X$512=$X$7)+(($Y$13:$Y$512=$Y$6)+(($Y$13:$Y$512=$Y$7)+(($Y$13:$Y$512=$Z$6)+(($Y$13:$Y$512=$Z$7))))))))),ROW($A$13:$A$512)-ROW($A$13)+1),ROWS(G$13:G354))))</f>
        <v/>
      </c>
      <c r="H354" s="351" t="str">
        <f t="array" ref="H354">IF(ROWS(H$13:H354)&gt;$S$5,"",INDEX(X$13:X$512,SMALL(IF(($W$13:$W$512=$W$6)+(($W$13:$W$512=$W$7)+(($W$13:$W$512=$W$8)+(($X$13:$X$512=$X$6)+(($X$13:$X$512=$X$7)+(($Y$13:$Y$512=$Y$6)+(($Y$13:$Y$512=$Y$7)+(($Y$13:$Y$512=$Z$6)+(($Y$13:$Y$512=$Z$7))))))))),ROW($A$13:$A$512)-ROW($A$13)+1),ROWS(H$13:H354))))</f>
        <v/>
      </c>
      <c r="I354" s="351" t="str">
        <f t="array" ref="I354">IF(ROWS(I$13:I354)&gt;$S$5,"",INDEX(Y$13:Y$512,SMALL(IF(($W$13:$W$512=$W$6)+(($W$13:$W$512=$W$7)+(($W$13:$W$512=$W$8)+(($X$13:$X$512=$X$6)+(($X$13:$X$512=$X$7)+(($Y$13:$Y$512=$Y$6)+(($Y$13:$Y$512=$Y$7)+(($Y$13:$Y$512=$Z$6)+(($Y$13:$Y$512=$Z$7))))))))),ROW($A$13:$A$512)-ROW($A$13)+1),ROWS(I$13:I354))))</f>
        <v/>
      </c>
      <c r="J354" s="136"/>
      <c r="Q354" s="44">
        <f>Nut_StatusTool!A348</f>
        <v>342</v>
      </c>
      <c r="R354" s="44">
        <f>Nut_StatusTool!B348</f>
        <v>0</v>
      </c>
      <c r="S354" s="44">
        <f>Nut_StatusTool!C348</f>
        <v>0</v>
      </c>
      <c r="T354" s="44">
        <f>Nut_StatusTool!D348</f>
        <v>0</v>
      </c>
      <c r="U354" s="44">
        <f>Nut_StatusTool!F348</f>
        <v>0</v>
      </c>
      <c r="V354" s="285" t="str">
        <f>Nut_StatusTool!K348</f>
        <v/>
      </c>
      <c r="W354" s="44" t="str">
        <f>Nut_StatusTool!L348</f>
        <v/>
      </c>
      <c r="X354" s="44" t="str">
        <f>Nut_StatusTool!M348</f>
        <v/>
      </c>
      <c r="Y354" s="44" t="str">
        <f>Nut_StatusTool!N348</f>
        <v/>
      </c>
    </row>
    <row r="355" spans="1:25">
      <c r="A355" s="182" t="str">
        <f t="array" ref="A355">IF(ROWS(A$13:A355)&gt;$S$5,"",INDEX(Q$13:Q$512,SMALL(IF(($W$13:$W$512=$W$6)+(($W$13:$W$512=$W$7)+(($W$13:$W$512=$W$8)+(($X$13:$X$512=$X$6)+(($X$13:$X$512=$X$7)+(($Y$13:$Y$512=$Y$6)+(($Y$13:$Y$512=$Y$7)+(($Y$13:$Y$512=$Z$6)+(($Y$13:$Y$512=$Z$7))))))))),ROW($A$13:$A$512)-ROW($A$13)+1),ROWS(A$13:A355))))</f>
        <v/>
      </c>
      <c r="B355" s="290" t="str">
        <f t="array" ref="B355">IF(ROWS(B$13:B355)&gt;$S$5,"",INDEX(R$13:R$512,SMALL(IF(($W$13:$W$512=$W$6)+(($W$13:$W$512=$W$7)+(($W$13:$W$512=$W$8)+(($X$13:$X$512=$X$6)+(($X$13:$X$512=$X$7)+(($Y$13:$Y$512=$Y$6)+(($Y$13:$Y$512=$Y$7)+(($Y$13:$Y$512=$Z$6)+(($Y$13:$Y$512=$Z$7))))))))),ROW($A$13:$A$512)-ROW($A$13)+1),ROWS(B$13:B355))))</f>
        <v/>
      </c>
      <c r="C355" s="290" t="str">
        <f t="array" ref="C355">IF(ROWS(C$13:C355)&gt;$S$5,"",INDEX(S$13:S$512,SMALL(IF(($W$13:$W$512=$W$6)+(($W$13:$W$512=$W$7)+(($W$13:$W$512=$W$8)+(($X$13:$X$512=$X$6)+(($X$13:$X$512=$X$7)+(($Y$13:$Y$512=$Y$6)+(($Y$13:$Y$512=$Y$7)+(($Y$13:$Y$512=$Z$6)+(($Y$13:$Y$512=$Z$7))))))))),ROW($A$13:$A$512)-ROW($A$13)+1),ROWS(C$13:C355))))</f>
        <v/>
      </c>
      <c r="D355" s="316" t="str">
        <f t="array" ref="D355">IF(ROWS(D$13:D355)&gt;$S$5,"",INDEX(T$13:T$512,SMALL(IF(($W$13:$W$512=$W$6)+(($W$13:$W$512=$W$7)+(($W$13:$W$512=$W$8)+(($X$13:$X$512=$X$6)+(($X$13:$X$512=$X$7)+(($Y$13:$Y$512=$Y$6)+(($Y$13:$Y$512=$Y$7)+(($Y$13:$Y$512=$Z$6)+(($Y$13:$Y$512=$Z$7))))))))),ROW($A$13:$A$512)-ROW($A$13)+1),ROWS(D$13:D355))))</f>
        <v/>
      </c>
      <c r="E355" s="182" t="str">
        <f t="array" ref="E355">IF(ROWS(E$13:E355)&gt;$S$5,"",INDEX(U$13:U$512,SMALL(IF(($W$13:$W$512=$W$6)+(($W$13:$W$512=$W$7)+(($W$13:$W$512=$W$8)+(($X$13:$X$512=$X$6)+(($X$13:$X$512=$X$7)+(($Y$13:$Y$512=$Y$6)+(($Y$13:$Y$512=$Y$7)+(($Y$13:$Y$512=$Z$6)+(($Y$13:$Y$512=$Z$7))))))))),ROW($A$13:$A$512)-ROW($A$13)+1),ROWS(E$13:E355))))</f>
        <v/>
      </c>
      <c r="F355" s="182" t="str">
        <f t="array" ref="F355">IF(ROWS(F$13:F355)&gt;$S$5,"",INDEX(V$13:V$512,SMALL(IF(($W$13:$W$512=$W$6)+(($W$13:$W$512=$W$7)+(($W$13:$W$512=$W$8)+(($X$13:$X$512=$X$6)+(($X$13:$X$512=$X$7)+(($Y$13:$Y$512=$Y$6)+(($Y$13:$Y$512=$Y$7)+(($Y$13:$Y$512=$Z$6)+(($Y$13:$Y$512=$Z$7))))))))),ROW($A$13:$A$512)-ROW($A$13)+1),ROWS(F$13:F355))))</f>
        <v/>
      </c>
      <c r="G355" s="351" t="str">
        <f t="array" ref="G355">IF(ROWS(G$13:G355)&gt;$S$5,"",INDEX(W$13:W$512,SMALL(IF(($W$13:$W$512=$W$6)+(($W$13:$W$512=$W$7)+(($W$13:$W$512=$W$8)+(($X$13:$X$512=$X$6)+(($X$13:$X$512=$X$7)+(($Y$13:$Y$512=$Y$6)+(($Y$13:$Y$512=$Y$7)+(($Y$13:$Y$512=$Z$6)+(($Y$13:$Y$512=$Z$7))))))))),ROW($A$13:$A$512)-ROW($A$13)+1),ROWS(G$13:G355))))</f>
        <v/>
      </c>
      <c r="H355" s="351" t="str">
        <f t="array" ref="H355">IF(ROWS(H$13:H355)&gt;$S$5,"",INDEX(X$13:X$512,SMALL(IF(($W$13:$W$512=$W$6)+(($W$13:$W$512=$W$7)+(($W$13:$W$512=$W$8)+(($X$13:$X$512=$X$6)+(($X$13:$X$512=$X$7)+(($Y$13:$Y$512=$Y$6)+(($Y$13:$Y$512=$Y$7)+(($Y$13:$Y$512=$Z$6)+(($Y$13:$Y$512=$Z$7))))))))),ROW($A$13:$A$512)-ROW($A$13)+1),ROWS(H$13:H355))))</f>
        <v/>
      </c>
      <c r="I355" s="351" t="str">
        <f t="array" ref="I355">IF(ROWS(I$13:I355)&gt;$S$5,"",INDEX(Y$13:Y$512,SMALL(IF(($W$13:$W$512=$W$6)+(($W$13:$W$512=$W$7)+(($W$13:$W$512=$W$8)+(($X$13:$X$512=$X$6)+(($X$13:$X$512=$X$7)+(($Y$13:$Y$512=$Y$6)+(($Y$13:$Y$512=$Y$7)+(($Y$13:$Y$512=$Z$6)+(($Y$13:$Y$512=$Z$7))))))))),ROW($A$13:$A$512)-ROW($A$13)+1),ROWS(I$13:I355))))</f>
        <v/>
      </c>
      <c r="J355" s="136"/>
      <c r="Q355" s="44">
        <f>Nut_StatusTool!A349</f>
        <v>343</v>
      </c>
      <c r="R355" s="44">
        <f>Nut_StatusTool!B349</f>
        <v>0</v>
      </c>
      <c r="S355" s="44">
        <f>Nut_StatusTool!C349</f>
        <v>0</v>
      </c>
      <c r="T355" s="44">
        <f>Nut_StatusTool!D349</f>
        <v>0</v>
      </c>
      <c r="U355" s="44">
        <f>Nut_StatusTool!F349</f>
        <v>0</v>
      </c>
      <c r="V355" s="285" t="str">
        <f>Nut_StatusTool!K349</f>
        <v/>
      </c>
      <c r="W355" s="44" t="str">
        <f>Nut_StatusTool!L349</f>
        <v/>
      </c>
      <c r="X355" s="44" t="str">
        <f>Nut_StatusTool!M349</f>
        <v/>
      </c>
      <c r="Y355" s="44" t="str">
        <f>Nut_StatusTool!N349</f>
        <v/>
      </c>
    </row>
    <row r="356" spans="1:25">
      <c r="A356" s="182" t="str">
        <f t="array" ref="A356">IF(ROWS(A$13:A356)&gt;$S$5,"",INDEX(Q$13:Q$512,SMALL(IF(($W$13:$W$512=$W$6)+(($W$13:$W$512=$W$7)+(($W$13:$W$512=$W$8)+(($X$13:$X$512=$X$6)+(($X$13:$X$512=$X$7)+(($Y$13:$Y$512=$Y$6)+(($Y$13:$Y$512=$Y$7)+(($Y$13:$Y$512=$Z$6)+(($Y$13:$Y$512=$Z$7))))))))),ROW($A$13:$A$512)-ROW($A$13)+1),ROWS(A$13:A356))))</f>
        <v/>
      </c>
      <c r="B356" s="290" t="str">
        <f t="array" ref="B356">IF(ROWS(B$13:B356)&gt;$S$5,"",INDEX(R$13:R$512,SMALL(IF(($W$13:$W$512=$W$6)+(($W$13:$W$512=$W$7)+(($W$13:$W$512=$W$8)+(($X$13:$X$512=$X$6)+(($X$13:$X$512=$X$7)+(($Y$13:$Y$512=$Y$6)+(($Y$13:$Y$512=$Y$7)+(($Y$13:$Y$512=$Z$6)+(($Y$13:$Y$512=$Z$7))))))))),ROW($A$13:$A$512)-ROW($A$13)+1),ROWS(B$13:B356))))</f>
        <v/>
      </c>
      <c r="C356" s="290" t="str">
        <f t="array" ref="C356">IF(ROWS(C$13:C356)&gt;$S$5,"",INDEX(S$13:S$512,SMALL(IF(($W$13:$W$512=$W$6)+(($W$13:$W$512=$W$7)+(($W$13:$W$512=$W$8)+(($X$13:$X$512=$X$6)+(($X$13:$X$512=$X$7)+(($Y$13:$Y$512=$Y$6)+(($Y$13:$Y$512=$Y$7)+(($Y$13:$Y$512=$Z$6)+(($Y$13:$Y$512=$Z$7))))))))),ROW($A$13:$A$512)-ROW($A$13)+1),ROWS(C$13:C356))))</f>
        <v/>
      </c>
      <c r="D356" s="316" t="str">
        <f t="array" ref="D356">IF(ROWS(D$13:D356)&gt;$S$5,"",INDEX(T$13:T$512,SMALL(IF(($W$13:$W$512=$W$6)+(($W$13:$W$512=$W$7)+(($W$13:$W$512=$W$8)+(($X$13:$X$512=$X$6)+(($X$13:$X$512=$X$7)+(($Y$13:$Y$512=$Y$6)+(($Y$13:$Y$512=$Y$7)+(($Y$13:$Y$512=$Z$6)+(($Y$13:$Y$512=$Z$7))))))))),ROW($A$13:$A$512)-ROW($A$13)+1),ROWS(D$13:D356))))</f>
        <v/>
      </c>
      <c r="E356" s="182" t="str">
        <f t="array" ref="E356">IF(ROWS(E$13:E356)&gt;$S$5,"",INDEX(U$13:U$512,SMALL(IF(($W$13:$W$512=$W$6)+(($W$13:$W$512=$W$7)+(($W$13:$W$512=$W$8)+(($X$13:$X$512=$X$6)+(($X$13:$X$512=$X$7)+(($Y$13:$Y$512=$Y$6)+(($Y$13:$Y$512=$Y$7)+(($Y$13:$Y$512=$Z$6)+(($Y$13:$Y$512=$Z$7))))))))),ROW($A$13:$A$512)-ROW($A$13)+1),ROWS(E$13:E356))))</f>
        <v/>
      </c>
      <c r="F356" s="182" t="str">
        <f t="array" ref="F356">IF(ROWS(F$13:F356)&gt;$S$5,"",INDEX(V$13:V$512,SMALL(IF(($W$13:$W$512=$W$6)+(($W$13:$W$512=$W$7)+(($W$13:$W$512=$W$8)+(($X$13:$X$512=$X$6)+(($X$13:$X$512=$X$7)+(($Y$13:$Y$512=$Y$6)+(($Y$13:$Y$512=$Y$7)+(($Y$13:$Y$512=$Z$6)+(($Y$13:$Y$512=$Z$7))))))))),ROW($A$13:$A$512)-ROW($A$13)+1),ROWS(F$13:F356))))</f>
        <v/>
      </c>
      <c r="G356" s="351" t="str">
        <f t="array" ref="G356">IF(ROWS(G$13:G356)&gt;$S$5,"",INDEX(W$13:W$512,SMALL(IF(($W$13:$W$512=$W$6)+(($W$13:$W$512=$W$7)+(($W$13:$W$512=$W$8)+(($X$13:$X$512=$X$6)+(($X$13:$X$512=$X$7)+(($Y$13:$Y$512=$Y$6)+(($Y$13:$Y$512=$Y$7)+(($Y$13:$Y$512=$Z$6)+(($Y$13:$Y$512=$Z$7))))))))),ROW($A$13:$A$512)-ROW($A$13)+1),ROWS(G$13:G356))))</f>
        <v/>
      </c>
      <c r="H356" s="351" t="str">
        <f t="array" ref="H356">IF(ROWS(H$13:H356)&gt;$S$5,"",INDEX(X$13:X$512,SMALL(IF(($W$13:$W$512=$W$6)+(($W$13:$W$512=$W$7)+(($W$13:$W$512=$W$8)+(($X$13:$X$512=$X$6)+(($X$13:$X$512=$X$7)+(($Y$13:$Y$512=$Y$6)+(($Y$13:$Y$512=$Y$7)+(($Y$13:$Y$512=$Z$6)+(($Y$13:$Y$512=$Z$7))))))))),ROW($A$13:$A$512)-ROW($A$13)+1),ROWS(H$13:H356))))</f>
        <v/>
      </c>
      <c r="I356" s="351" t="str">
        <f t="array" ref="I356">IF(ROWS(I$13:I356)&gt;$S$5,"",INDEX(Y$13:Y$512,SMALL(IF(($W$13:$W$512=$W$6)+(($W$13:$W$512=$W$7)+(($W$13:$W$512=$W$8)+(($X$13:$X$512=$X$6)+(($X$13:$X$512=$X$7)+(($Y$13:$Y$512=$Y$6)+(($Y$13:$Y$512=$Y$7)+(($Y$13:$Y$512=$Z$6)+(($Y$13:$Y$512=$Z$7))))))))),ROW($A$13:$A$512)-ROW($A$13)+1),ROWS(I$13:I356))))</f>
        <v/>
      </c>
      <c r="J356" s="136"/>
      <c r="Q356" s="44">
        <f>Nut_StatusTool!A350</f>
        <v>344</v>
      </c>
      <c r="R356" s="44">
        <f>Nut_StatusTool!B350</f>
        <v>0</v>
      </c>
      <c r="S356" s="44">
        <f>Nut_StatusTool!C350</f>
        <v>0</v>
      </c>
      <c r="T356" s="44">
        <f>Nut_StatusTool!D350</f>
        <v>0</v>
      </c>
      <c r="U356" s="44">
        <f>Nut_StatusTool!F350</f>
        <v>0</v>
      </c>
      <c r="V356" s="285" t="str">
        <f>Nut_StatusTool!K350</f>
        <v/>
      </c>
      <c r="W356" s="44" t="str">
        <f>Nut_StatusTool!L350</f>
        <v/>
      </c>
      <c r="X356" s="44" t="str">
        <f>Nut_StatusTool!M350</f>
        <v/>
      </c>
      <c r="Y356" s="44" t="str">
        <f>Nut_StatusTool!N350</f>
        <v/>
      </c>
    </row>
    <row r="357" spans="1:25">
      <c r="A357" s="182" t="str">
        <f t="array" ref="A357">IF(ROWS(A$13:A357)&gt;$S$5,"",INDEX(Q$13:Q$512,SMALL(IF(($W$13:$W$512=$W$6)+(($W$13:$W$512=$W$7)+(($W$13:$W$512=$W$8)+(($X$13:$X$512=$X$6)+(($X$13:$X$512=$X$7)+(($Y$13:$Y$512=$Y$6)+(($Y$13:$Y$512=$Y$7)+(($Y$13:$Y$512=$Z$6)+(($Y$13:$Y$512=$Z$7))))))))),ROW($A$13:$A$512)-ROW($A$13)+1),ROWS(A$13:A357))))</f>
        <v/>
      </c>
      <c r="B357" s="290" t="str">
        <f t="array" ref="B357">IF(ROWS(B$13:B357)&gt;$S$5,"",INDEX(R$13:R$512,SMALL(IF(($W$13:$W$512=$W$6)+(($W$13:$W$512=$W$7)+(($W$13:$W$512=$W$8)+(($X$13:$X$512=$X$6)+(($X$13:$X$512=$X$7)+(($Y$13:$Y$512=$Y$6)+(($Y$13:$Y$512=$Y$7)+(($Y$13:$Y$512=$Z$6)+(($Y$13:$Y$512=$Z$7))))))))),ROW($A$13:$A$512)-ROW($A$13)+1),ROWS(B$13:B357))))</f>
        <v/>
      </c>
      <c r="C357" s="290" t="str">
        <f t="array" ref="C357">IF(ROWS(C$13:C357)&gt;$S$5,"",INDEX(S$13:S$512,SMALL(IF(($W$13:$W$512=$W$6)+(($W$13:$W$512=$W$7)+(($W$13:$W$512=$W$8)+(($X$13:$X$512=$X$6)+(($X$13:$X$512=$X$7)+(($Y$13:$Y$512=$Y$6)+(($Y$13:$Y$512=$Y$7)+(($Y$13:$Y$512=$Z$6)+(($Y$13:$Y$512=$Z$7))))))))),ROW($A$13:$A$512)-ROW($A$13)+1),ROWS(C$13:C357))))</f>
        <v/>
      </c>
      <c r="D357" s="316" t="str">
        <f t="array" ref="D357">IF(ROWS(D$13:D357)&gt;$S$5,"",INDEX(T$13:T$512,SMALL(IF(($W$13:$W$512=$W$6)+(($W$13:$W$512=$W$7)+(($W$13:$W$512=$W$8)+(($X$13:$X$512=$X$6)+(($X$13:$X$512=$X$7)+(($Y$13:$Y$512=$Y$6)+(($Y$13:$Y$512=$Y$7)+(($Y$13:$Y$512=$Z$6)+(($Y$13:$Y$512=$Z$7))))))))),ROW($A$13:$A$512)-ROW($A$13)+1),ROWS(D$13:D357))))</f>
        <v/>
      </c>
      <c r="E357" s="182" t="str">
        <f t="array" ref="E357">IF(ROWS(E$13:E357)&gt;$S$5,"",INDEX(U$13:U$512,SMALL(IF(($W$13:$W$512=$W$6)+(($W$13:$W$512=$W$7)+(($W$13:$W$512=$W$8)+(($X$13:$X$512=$X$6)+(($X$13:$X$512=$X$7)+(($Y$13:$Y$512=$Y$6)+(($Y$13:$Y$512=$Y$7)+(($Y$13:$Y$512=$Z$6)+(($Y$13:$Y$512=$Z$7))))))))),ROW($A$13:$A$512)-ROW($A$13)+1),ROWS(E$13:E357))))</f>
        <v/>
      </c>
      <c r="F357" s="182" t="str">
        <f t="array" ref="F357">IF(ROWS(F$13:F357)&gt;$S$5,"",INDEX(V$13:V$512,SMALL(IF(($W$13:$W$512=$W$6)+(($W$13:$W$512=$W$7)+(($W$13:$W$512=$W$8)+(($X$13:$X$512=$X$6)+(($X$13:$X$512=$X$7)+(($Y$13:$Y$512=$Y$6)+(($Y$13:$Y$512=$Y$7)+(($Y$13:$Y$512=$Z$6)+(($Y$13:$Y$512=$Z$7))))))))),ROW($A$13:$A$512)-ROW($A$13)+1),ROWS(F$13:F357))))</f>
        <v/>
      </c>
      <c r="G357" s="351" t="str">
        <f t="array" ref="G357">IF(ROWS(G$13:G357)&gt;$S$5,"",INDEX(W$13:W$512,SMALL(IF(($W$13:$W$512=$W$6)+(($W$13:$W$512=$W$7)+(($W$13:$W$512=$W$8)+(($X$13:$X$512=$X$6)+(($X$13:$X$512=$X$7)+(($Y$13:$Y$512=$Y$6)+(($Y$13:$Y$512=$Y$7)+(($Y$13:$Y$512=$Z$6)+(($Y$13:$Y$512=$Z$7))))))))),ROW($A$13:$A$512)-ROW($A$13)+1),ROWS(G$13:G357))))</f>
        <v/>
      </c>
      <c r="H357" s="351" t="str">
        <f t="array" ref="H357">IF(ROWS(H$13:H357)&gt;$S$5,"",INDEX(X$13:X$512,SMALL(IF(($W$13:$W$512=$W$6)+(($W$13:$W$512=$W$7)+(($W$13:$W$512=$W$8)+(($X$13:$X$512=$X$6)+(($X$13:$X$512=$X$7)+(($Y$13:$Y$512=$Y$6)+(($Y$13:$Y$512=$Y$7)+(($Y$13:$Y$512=$Z$6)+(($Y$13:$Y$512=$Z$7))))))))),ROW($A$13:$A$512)-ROW($A$13)+1),ROWS(H$13:H357))))</f>
        <v/>
      </c>
      <c r="I357" s="351" t="str">
        <f t="array" ref="I357">IF(ROWS(I$13:I357)&gt;$S$5,"",INDEX(Y$13:Y$512,SMALL(IF(($W$13:$W$512=$W$6)+(($W$13:$W$512=$W$7)+(($W$13:$W$512=$W$8)+(($X$13:$X$512=$X$6)+(($X$13:$X$512=$X$7)+(($Y$13:$Y$512=$Y$6)+(($Y$13:$Y$512=$Y$7)+(($Y$13:$Y$512=$Z$6)+(($Y$13:$Y$512=$Z$7))))))))),ROW($A$13:$A$512)-ROW($A$13)+1),ROWS(I$13:I357))))</f>
        <v/>
      </c>
      <c r="J357" s="136"/>
      <c r="Q357" s="44">
        <f>Nut_StatusTool!A351</f>
        <v>345</v>
      </c>
      <c r="R357" s="44">
        <f>Nut_StatusTool!B351</f>
        <v>0</v>
      </c>
      <c r="S357" s="44">
        <f>Nut_StatusTool!C351</f>
        <v>0</v>
      </c>
      <c r="T357" s="44">
        <f>Nut_StatusTool!D351</f>
        <v>0</v>
      </c>
      <c r="U357" s="44">
        <f>Nut_StatusTool!F351</f>
        <v>0</v>
      </c>
      <c r="V357" s="285" t="str">
        <f>Nut_StatusTool!K351</f>
        <v/>
      </c>
      <c r="W357" s="44" t="str">
        <f>Nut_StatusTool!L351</f>
        <v/>
      </c>
      <c r="X357" s="44" t="str">
        <f>Nut_StatusTool!M351</f>
        <v/>
      </c>
      <c r="Y357" s="44" t="str">
        <f>Nut_StatusTool!N351</f>
        <v/>
      </c>
    </row>
    <row r="358" spans="1:25">
      <c r="A358" s="182" t="str">
        <f t="array" ref="A358">IF(ROWS(A$13:A358)&gt;$S$5,"",INDEX(Q$13:Q$512,SMALL(IF(($W$13:$W$512=$W$6)+(($W$13:$W$512=$W$7)+(($W$13:$W$512=$W$8)+(($X$13:$X$512=$X$6)+(($X$13:$X$512=$X$7)+(($Y$13:$Y$512=$Y$6)+(($Y$13:$Y$512=$Y$7)+(($Y$13:$Y$512=$Z$6)+(($Y$13:$Y$512=$Z$7))))))))),ROW($A$13:$A$512)-ROW($A$13)+1),ROWS(A$13:A358))))</f>
        <v/>
      </c>
      <c r="B358" s="290" t="str">
        <f t="array" ref="B358">IF(ROWS(B$13:B358)&gt;$S$5,"",INDEX(R$13:R$512,SMALL(IF(($W$13:$W$512=$W$6)+(($W$13:$W$512=$W$7)+(($W$13:$W$512=$W$8)+(($X$13:$X$512=$X$6)+(($X$13:$X$512=$X$7)+(($Y$13:$Y$512=$Y$6)+(($Y$13:$Y$512=$Y$7)+(($Y$13:$Y$512=$Z$6)+(($Y$13:$Y$512=$Z$7))))))))),ROW($A$13:$A$512)-ROW($A$13)+1),ROWS(B$13:B358))))</f>
        <v/>
      </c>
      <c r="C358" s="290" t="str">
        <f t="array" ref="C358">IF(ROWS(C$13:C358)&gt;$S$5,"",INDEX(S$13:S$512,SMALL(IF(($W$13:$W$512=$W$6)+(($W$13:$W$512=$W$7)+(($W$13:$W$512=$W$8)+(($X$13:$X$512=$X$6)+(($X$13:$X$512=$X$7)+(($Y$13:$Y$512=$Y$6)+(($Y$13:$Y$512=$Y$7)+(($Y$13:$Y$512=$Z$6)+(($Y$13:$Y$512=$Z$7))))))))),ROW($A$13:$A$512)-ROW($A$13)+1),ROWS(C$13:C358))))</f>
        <v/>
      </c>
      <c r="D358" s="316" t="str">
        <f t="array" ref="D358">IF(ROWS(D$13:D358)&gt;$S$5,"",INDEX(T$13:T$512,SMALL(IF(($W$13:$W$512=$W$6)+(($W$13:$W$512=$W$7)+(($W$13:$W$512=$W$8)+(($X$13:$X$512=$X$6)+(($X$13:$X$512=$X$7)+(($Y$13:$Y$512=$Y$6)+(($Y$13:$Y$512=$Y$7)+(($Y$13:$Y$512=$Z$6)+(($Y$13:$Y$512=$Z$7))))))))),ROW($A$13:$A$512)-ROW($A$13)+1),ROWS(D$13:D358))))</f>
        <v/>
      </c>
      <c r="E358" s="182" t="str">
        <f t="array" ref="E358">IF(ROWS(E$13:E358)&gt;$S$5,"",INDEX(U$13:U$512,SMALL(IF(($W$13:$W$512=$W$6)+(($W$13:$W$512=$W$7)+(($W$13:$W$512=$W$8)+(($X$13:$X$512=$X$6)+(($X$13:$X$512=$X$7)+(($Y$13:$Y$512=$Y$6)+(($Y$13:$Y$512=$Y$7)+(($Y$13:$Y$512=$Z$6)+(($Y$13:$Y$512=$Z$7))))))))),ROW($A$13:$A$512)-ROW($A$13)+1),ROWS(E$13:E358))))</f>
        <v/>
      </c>
      <c r="F358" s="182" t="str">
        <f t="array" ref="F358">IF(ROWS(F$13:F358)&gt;$S$5,"",INDEX(V$13:V$512,SMALL(IF(($W$13:$W$512=$W$6)+(($W$13:$W$512=$W$7)+(($W$13:$W$512=$W$8)+(($X$13:$X$512=$X$6)+(($X$13:$X$512=$X$7)+(($Y$13:$Y$512=$Y$6)+(($Y$13:$Y$512=$Y$7)+(($Y$13:$Y$512=$Z$6)+(($Y$13:$Y$512=$Z$7))))))))),ROW($A$13:$A$512)-ROW($A$13)+1),ROWS(F$13:F358))))</f>
        <v/>
      </c>
      <c r="G358" s="351" t="str">
        <f t="array" ref="G358">IF(ROWS(G$13:G358)&gt;$S$5,"",INDEX(W$13:W$512,SMALL(IF(($W$13:$W$512=$W$6)+(($W$13:$W$512=$W$7)+(($W$13:$W$512=$W$8)+(($X$13:$X$512=$X$6)+(($X$13:$X$512=$X$7)+(($Y$13:$Y$512=$Y$6)+(($Y$13:$Y$512=$Y$7)+(($Y$13:$Y$512=$Z$6)+(($Y$13:$Y$512=$Z$7))))))))),ROW($A$13:$A$512)-ROW($A$13)+1),ROWS(G$13:G358))))</f>
        <v/>
      </c>
      <c r="H358" s="351" t="str">
        <f t="array" ref="H358">IF(ROWS(H$13:H358)&gt;$S$5,"",INDEX(X$13:X$512,SMALL(IF(($W$13:$W$512=$W$6)+(($W$13:$W$512=$W$7)+(($W$13:$W$512=$W$8)+(($X$13:$X$512=$X$6)+(($X$13:$X$512=$X$7)+(($Y$13:$Y$512=$Y$6)+(($Y$13:$Y$512=$Y$7)+(($Y$13:$Y$512=$Z$6)+(($Y$13:$Y$512=$Z$7))))))))),ROW($A$13:$A$512)-ROW($A$13)+1),ROWS(H$13:H358))))</f>
        <v/>
      </c>
      <c r="I358" s="351" t="str">
        <f t="array" ref="I358">IF(ROWS(I$13:I358)&gt;$S$5,"",INDEX(Y$13:Y$512,SMALL(IF(($W$13:$W$512=$W$6)+(($W$13:$W$512=$W$7)+(($W$13:$W$512=$W$8)+(($X$13:$X$512=$X$6)+(($X$13:$X$512=$X$7)+(($Y$13:$Y$512=$Y$6)+(($Y$13:$Y$512=$Y$7)+(($Y$13:$Y$512=$Z$6)+(($Y$13:$Y$512=$Z$7))))))))),ROW($A$13:$A$512)-ROW($A$13)+1),ROWS(I$13:I358))))</f>
        <v/>
      </c>
      <c r="J358" s="136"/>
      <c r="Q358" s="44">
        <f>Nut_StatusTool!A352</f>
        <v>346</v>
      </c>
      <c r="R358" s="44">
        <f>Nut_StatusTool!B352</f>
        <v>0</v>
      </c>
      <c r="S358" s="44">
        <f>Nut_StatusTool!C352</f>
        <v>0</v>
      </c>
      <c r="T358" s="44">
        <f>Nut_StatusTool!D352</f>
        <v>0</v>
      </c>
      <c r="U358" s="44">
        <f>Nut_StatusTool!F352</f>
        <v>0</v>
      </c>
      <c r="V358" s="285" t="str">
        <f>Nut_StatusTool!K352</f>
        <v/>
      </c>
      <c r="W358" s="44" t="str">
        <f>Nut_StatusTool!L352</f>
        <v/>
      </c>
      <c r="X358" s="44" t="str">
        <f>Nut_StatusTool!M352</f>
        <v/>
      </c>
      <c r="Y358" s="44" t="str">
        <f>Nut_StatusTool!N352</f>
        <v/>
      </c>
    </row>
    <row r="359" spans="1:25">
      <c r="A359" s="182" t="str">
        <f t="array" ref="A359">IF(ROWS(A$13:A359)&gt;$S$5,"",INDEX(Q$13:Q$512,SMALL(IF(($W$13:$W$512=$W$6)+(($W$13:$W$512=$W$7)+(($W$13:$W$512=$W$8)+(($X$13:$X$512=$X$6)+(($X$13:$X$512=$X$7)+(($Y$13:$Y$512=$Y$6)+(($Y$13:$Y$512=$Y$7)+(($Y$13:$Y$512=$Z$6)+(($Y$13:$Y$512=$Z$7))))))))),ROW($A$13:$A$512)-ROW($A$13)+1),ROWS(A$13:A359))))</f>
        <v/>
      </c>
      <c r="B359" s="290" t="str">
        <f t="array" ref="B359">IF(ROWS(B$13:B359)&gt;$S$5,"",INDEX(R$13:R$512,SMALL(IF(($W$13:$W$512=$W$6)+(($W$13:$W$512=$W$7)+(($W$13:$W$512=$W$8)+(($X$13:$X$512=$X$6)+(($X$13:$X$512=$X$7)+(($Y$13:$Y$512=$Y$6)+(($Y$13:$Y$512=$Y$7)+(($Y$13:$Y$512=$Z$6)+(($Y$13:$Y$512=$Z$7))))))))),ROW($A$13:$A$512)-ROW($A$13)+1),ROWS(B$13:B359))))</f>
        <v/>
      </c>
      <c r="C359" s="290" t="str">
        <f t="array" ref="C359">IF(ROWS(C$13:C359)&gt;$S$5,"",INDEX(S$13:S$512,SMALL(IF(($W$13:$W$512=$W$6)+(($W$13:$W$512=$W$7)+(($W$13:$W$512=$W$8)+(($X$13:$X$512=$X$6)+(($X$13:$X$512=$X$7)+(($Y$13:$Y$512=$Y$6)+(($Y$13:$Y$512=$Y$7)+(($Y$13:$Y$512=$Z$6)+(($Y$13:$Y$512=$Z$7))))))))),ROW($A$13:$A$512)-ROW($A$13)+1),ROWS(C$13:C359))))</f>
        <v/>
      </c>
      <c r="D359" s="316" t="str">
        <f t="array" ref="D359">IF(ROWS(D$13:D359)&gt;$S$5,"",INDEX(T$13:T$512,SMALL(IF(($W$13:$W$512=$W$6)+(($W$13:$W$512=$W$7)+(($W$13:$W$512=$W$8)+(($X$13:$X$512=$X$6)+(($X$13:$X$512=$X$7)+(($Y$13:$Y$512=$Y$6)+(($Y$13:$Y$512=$Y$7)+(($Y$13:$Y$512=$Z$6)+(($Y$13:$Y$512=$Z$7))))))))),ROW($A$13:$A$512)-ROW($A$13)+1),ROWS(D$13:D359))))</f>
        <v/>
      </c>
      <c r="E359" s="182" t="str">
        <f t="array" ref="E359">IF(ROWS(E$13:E359)&gt;$S$5,"",INDEX(U$13:U$512,SMALL(IF(($W$13:$W$512=$W$6)+(($W$13:$W$512=$W$7)+(($W$13:$W$512=$W$8)+(($X$13:$X$512=$X$6)+(($X$13:$X$512=$X$7)+(($Y$13:$Y$512=$Y$6)+(($Y$13:$Y$512=$Y$7)+(($Y$13:$Y$512=$Z$6)+(($Y$13:$Y$512=$Z$7))))))))),ROW($A$13:$A$512)-ROW($A$13)+1),ROWS(E$13:E359))))</f>
        <v/>
      </c>
      <c r="F359" s="182" t="str">
        <f t="array" ref="F359">IF(ROWS(F$13:F359)&gt;$S$5,"",INDEX(V$13:V$512,SMALL(IF(($W$13:$W$512=$W$6)+(($W$13:$W$512=$W$7)+(($W$13:$W$512=$W$8)+(($X$13:$X$512=$X$6)+(($X$13:$X$512=$X$7)+(($Y$13:$Y$512=$Y$6)+(($Y$13:$Y$512=$Y$7)+(($Y$13:$Y$512=$Z$6)+(($Y$13:$Y$512=$Z$7))))))))),ROW($A$13:$A$512)-ROW($A$13)+1),ROWS(F$13:F359))))</f>
        <v/>
      </c>
      <c r="G359" s="351" t="str">
        <f t="array" ref="G359">IF(ROWS(G$13:G359)&gt;$S$5,"",INDEX(W$13:W$512,SMALL(IF(($W$13:$W$512=$W$6)+(($W$13:$W$512=$W$7)+(($W$13:$W$512=$W$8)+(($X$13:$X$512=$X$6)+(($X$13:$X$512=$X$7)+(($Y$13:$Y$512=$Y$6)+(($Y$13:$Y$512=$Y$7)+(($Y$13:$Y$512=$Z$6)+(($Y$13:$Y$512=$Z$7))))))))),ROW($A$13:$A$512)-ROW($A$13)+1),ROWS(G$13:G359))))</f>
        <v/>
      </c>
      <c r="H359" s="351" t="str">
        <f t="array" ref="H359">IF(ROWS(H$13:H359)&gt;$S$5,"",INDEX(X$13:X$512,SMALL(IF(($W$13:$W$512=$W$6)+(($W$13:$W$512=$W$7)+(($W$13:$W$512=$W$8)+(($X$13:$X$512=$X$6)+(($X$13:$X$512=$X$7)+(($Y$13:$Y$512=$Y$6)+(($Y$13:$Y$512=$Y$7)+(($Y$13:$Y$512=$Z$6)+(($Y$13:$Y$512=$Z$7))))))))),ROW($A$13:$A$512)-ROW($A$13)+1),ROWS(H$13:H359))))</f>
        <v/>
      </c>
      <c r="I359" s="351" t="str">
        <f t="array" ref="I359">IF(ROWS(I$13:I359)&gt;$S$5,"",INDEX(Y$13:Y$512,SMALL(IF(($W$13:$W$512=$W$6)+(($W$13:$W$512=$W$7)+(($W$13:$W$512=$W$8)+(($X$13:$X$512=$X$6)+(($X$13:$X$512=$X$7)+(($Y$13:$Y$512=$Y$6)+(($Y$13:$Y$512=$Y$7)+(($Y$13:$Y$512=$Z$6)+(($Y$13:$Y$512=$Z$7))))))))),ROW($A$13:$A$512)-ROW($A$13)+1),ROWS(I$13:I359))))</f>
        <v/>
      </c>
      <c r="J359" s="136"/>
      <c r="Q359" s="44">
        <f>Nut_StatusTool!A353</f>
        <v>347</v>
      </c>
      <c r="R359" s="44">
        <f>Nut_StatusTool!B353</f>
        <v>0</v>
      </c>
      <c r="S359" s="44">
        <f>Nut_StatusTool!C353</f>
        <v>0</v>
      </c>
      <c r="T359" s="44">
        <f>Nut_StatusTool!D353</f>
        <v>0</v>
      </c>
      <c r="U359" s="44">
        <f>Nut_StatusTool!F353</f>
        <v>0</v>
      </c>
      <c r="V359" s="285" t="str">
        <f>Nut_StatusTool!K353</f>
        <v/>
      </c>
      <c r="W359" s="44" t="str">
        <f>Nut_StatusTool!L353</f>
        <v/>
      </c>
      <c r="X359" s="44" t="str">
        <f>Nut_StatusTool!M353</f>
        <v/>
      </c>
      <c r="Y359" s="44" t="str">
        <f>Nut_StatusTool!N353</f>
        <v/>
      </c>
    </row>
    <row r="360" spans="1:25">
      <c r="A360" s="182" t="str">
        <f t="array" ref="A360">IF(ROWS(A$13:A360)&gt;$S$5,"",INDEX(Q$13:Q$512,SMALL(IF(($W$13:$W$512=$W$6)+(($W$13:$W$512=$W$7)+(($W$13:$W$512=$W$8)+(($X$13:$X$512=$X$6)+(($X$13:$X$512=$X$7)+(($Y$13:$Y$512=$Y$6)+(($Y$13:$Y$512=$Y$7)+(($Y$13:$Y$512=$Z$6)+(($Y$13:$Y$512=$Z$7))))))))),ROW($A$13:$A$512)-ROW($A$13)+1),ROWS(A$13:A360))))</f>
        <v/>
      </c>
      <c r="B360" s="290" t="str">
        <f t="array" ref="B360">IF(ROWS(B$13:B360)&gt;$S$5,"",INDEX(R$13:R$512,SMALL(IF(($W$13:$W$512=$W$6)+(($W$13:$W$512=$W$7)+(($W$13:$W$512=$W$8)+(($X$13:$X$512=$X$6)+(($X$13:$X$512=$X$7)+(($Y$13:$Y$512=$Y$6)+(($Y$13:$Y$512=$Y$7)+(($Y$13:$Y$512=$Z$6)+(($Y$13:$Y$512=$Z$7))))))))),ROW($A$13:$A$512)-ROW($A$13)+1),ROWS(B$13:B360))))</f>
        <v/>
      </c>
      <c r="C360" s="290" t="str">
        <f t="array" ref="C360">IF(ROWS(C$13:C360)&gt;$S$5,"",INDEX(S$13:S$512,SMALL(IF(($W$13:$W$512=$W$6)+(($W$13:$W$512=$W$7)+(($W$13:$W$512=$W$8)+(($X$13:$X$512=$X$6)+(($X$13:$X$512=$X$7)+(($Y$13:$Y$512=$Y$6)+(($Y$13:$Y$512=$Y$7)+(($Y$13:$Y$512=$Z$6)+(($Y$13:$Y$512=$Z$7))))))))),ROW($A$13:$A$512)-ROW($A$13)+1),ROWS(C$13:C360))))</f>
        <v/>
      </c>
      <c r="D360" s="316" t="str">
        <f t="array" ref="D360">IF(ROWS(D$13:D360)&gt;$S$5,"",INDEX(T$13:T$512,SMALL(IF(($W$13:$W$512=$W$6)+(($W$13:$W$512=$W$7)+(($W$13:$W$512=$W$8)+(($X$13:$X$512=$X$6)+(($X$13:$X$512=$X$7)+(($Y$13:$Y$512=$Y$6)+(($Y$13:$Y$512=$Y$7)+(($Y$13:$Y$512=$Z$6)+(($Y$13:$Y$512=$Z$7))))))))),ROW($A$13:$A$512)-ROW($A$13)+1),ROWS(D$13:D360))))</f>
        <v/>
      </c>
      <c r="E360" s="182" t="str">
        <f t="array" ref="E360">IF(ROWS(E$13:E360)&gt;$S$5,"",INDEX(U$13:U$512,SMALL(IF(($W$13:$W$512=$W$6)+(($W$13:$W$512=$W$7)+(($W$13:$W$512=$W$8)+(($X$13:$X$512=$X$6)+(($X$13:$X$512=$X$7)+(($Y$13:$Y$512=$Y$6)+(($Y$13:$Y$512=$Y$7)+(($Y$13:$Y$512=$Z$6)+(($Y$13:$Y$512=$Z$7))))))))),ROW($A$13:$A$512)-ROW($A$13)+1),ROWS(E$13:E360))))</f>
        <v/>
      </c>
      <c r="F360" s="182" t="str">
        <f t="array" ref="F360">IF(ROWS(F$13:F360)&gt;$S$5,"",INDEX(V$13:V$512,SMALL(IF(($W$13:$W$512=$W$6)+(($W$13:$W$512=$W$7)+(($W$13:$W$512=$W$8)+(($X$13:$X$512=$X$6)+(($X$13:$X$512=$X$7)+(($Y$13:$Y$512=$Y$6)+(($Y$13:$Y$512=$Y$7)+(($Y$13:$Y$512=$Z$6)+(($Y$13:$Y$512=$Z$7))))))))),ROW($A$13:$A$512)-ROW($A$13)+1),ROWS(F$13:F360))))</f>
        <v/>
      </c>
      <c r="G360" s="351" t="str">
        <f t="array" ref="G360">IF(ROWS(G$13:G360)&gt;$S$5,"",INDEX(W$13:W$512,SMALL(IF(($W$13:$W$512=$W$6)+(($W$13:$W$512=$W$7)+(($W$13:$W$512=$W$8)+(($X$13:$X$512=$X$6)+(($X$13:$X$512=$X$7)+(($Y$13:$Y$512=$Y$6)+(($Y$13:$Y$512=$Y$7)+(($Y$13:$Y$512=$Z$6)+(($Y$13:$Y$512=$Z$7))))))))),ROW($A$13:$A$512)-ROW($A$13)+1),ROWS(G$13:G360))))</f>
        <v/>
      </c>
      <c r="H360" s="351" t="str">
        <f t="array" ref="H360">IF(ROWS(H$13:H360)&gt;$S$5,"",INDEX(X$13:X$512,SMALL(IF(($W$13:$W$512=$W$6)+(($W$13:$W$512=$W$7)+(($W$13:$W$512=$W$8)+(($X$13:$X$512=$X$6)+(($X$13:$X$512=$X$7)+(($Y$13:$Y$512=$Y$6)+(($Y$13:$Y$512=$Y$7)+(($Y$13:$Y$512=$Z$6)+(($Y$13:$Y$512=$Z$7))))))))),ROW($A$13:$A$512)-ROW($A$13)+1),ROWS(H$13:H360))))</f>
        <v/>
      </c>
      <c r="I360" s="351" t="str">
        <f t="array" ref="I360">IF(ROWS(I$13:I360)&gt;$S$5,"",INDEX(Y$13:Y$512,SMALL(IF(($W$13:$W$512=$W$6)+(($W$13:$W$512=$W$7)+(($W$13:$W$512=$W$8)+(($X$13:$X$512=$X$6)+(($X$13:$X$512=$X$7)+(($Y$13:$Y$512=$Y$6)+(($Y$13:$Y$512=$Y$7)+(($Y$13:$Y$512=$Z$6)+(($Y$13:$Y$512=$Z$7))))))))),ROW($A$13:$A$512)-ROW($A$13)+1),ROWS(I$13:I360))))</f>
        <v/>
      </c>
      <c r="J360" s="136"/>
      <c r="Q360" s="44">
        <f>Nut_StatusTool!A354</f>
        <v>348</v>
      </c>
      <c r="R360" s="44">
        <f>Nut_StatusTool!B354</f>
        <v>0</v>
      </c>
      <c r="S360" s="44">
        <f>Nut_StatusTool!C354</f>
        <v>0</v>
      </c>
      <c r="T360" s="44">
        <f>Nut_StatusTool!D354</f>
        <v>0</v>
      </c>
      <c r="U360" s="44">
        <f>Nut_StatusTool!F354</f>
        <v>0</v>
      </c>
      <c r="V360" s="285" t="str">
        <f>Nut_StatusTool!K354</f>
        <v/>
      </c>
      <c r="W360" s="44" t="str">
        <f>Nut_StatusTool!L354</f>
        <v/>
      </c>
      <c r="X360" s="44" t="str">
        <f>Nut_StatusTool!M354</f>
        <v/>
      </c>
      <c r="Y360" s="44" t="str">
        <f>Nut_StatusTool!N354</f>
        <v/>
      </c>
    </row>
    <row r="361" spans="1:25">
      <c r="A361" s="182" t="str">
        <f t="array" ref="A361">IF(ROWS(A$13:A361)&gt;$S$5,"",INDEX(Q$13:Q$512,SMALL(IF(($W$13:$W$512=$W$6)+(($W$13:$W$512=$W$7)+(($W$13:$W$512=$W$8)+(($X$13:$X$512=$X$6)+(($X$13:$X$512=$X$7)+(($Y$13:$Y$512=$Y$6)+(($Y$13:$Y$512=$Y$7)+(($Y$13:$Y$512=$Z$6)+(($Y$13:$Y$512=$Z$7))))))))),ROW($A$13:$A$512)-ROW($A$13)+1),ROWS(A$13:A361))))</f>
        <v/>
      </c>
      <c r="B361" s="290" t="str">
        <f t="array" ref="B361">IF(ROWS(B$13:B361)&gt;$S$5,"",INDEX(R$13:R$512,SMALL(IF(($W$13:$W$512=$W$6)+(($W$13:$W$512=$W$7)+(($W$13:$W$512=$W$8)+(($X$13:$X$512=$X$6)+(($X$13:$X$512=$X$7)+(($Y$13:$Y$512=$Y$6)+(($Y$13:$Y$512=$Y$7)+(($Y$13:$Y$512=$Z$6)+(($Y$13:$Y$512=$Z$7))))))))),ROW($A$13:$A$512)-ROW($A$13)+1),ROWS(B$13:B361))))</f>
        <v/>
      </c>
      <c r="C361" s="290" t="str">
        <f t="array" ref="C361">IF(ROWS(C$13:C361)&gt;$S$5,"",INDEX(S$13:S$512,SMALL(IF(($W$13:$W$512=$W$6)+(($W$13:$W$512=$W$7)+(($W$13:$W$512=$W$8)+(($X$13:$X$512=$X$6)+(($X$13:$X$512=$X$7)+(($Y$13:$Y$512=$Y$6)+(($Y$13:$Y$512=$Y$7)+(($Y$13:$Y$512=$Z$6)+(($Y$13:$Y$512=$Z$7))))))))),ROW($A$13:$A$512)-ROW($A$13)+1),ROWS(C$13:C361))))</f>
        <v/>
      </c>
      <c r="D361" s="316" t="str">
        <f t="array" ref="D361">IF(ROWS(D$13:D361)&gt;$S$5,"",INDEX(T$13:T$512,SMALL(IF(($W$13:$W$512=$W$6)+(($W$13:$W$512=$W$7)+(($W$13:$W$512=$W$8)+(($X$13:$X$512=$X$6)+(($X$13:$X$512=$X$7)+(($Y$13:$Y$512=$Y$6)+(($Y$13:$Y$512=$Y$7)+(($Y$13:$Y$512=$Z$6)+(($Y$13:$Y$512=$Z$7))))))))),ROW($A$13:$A$512)-ROW($A$13)+1),ROWS(D$13:D361))))</f>
        <v/>
      </c>
      <c r="E361" s="182" t="str">
        <f t="array" ref="E361">IF(ROWS(E$13:E361)&gt;$S$5,"",INDEX(U$13:U$512,SMALL(IF(($W$13:$W$512=$W$6)+(($W$13:$W$512=$W$7)+(($W$13:$W$512=$W$8)+(($X$13:$X$512=$X$6)+(($X$13:$X$512=$X$7)+(($Y$13:$Y$512=$Y$6)+(($Y$13:$Y$512=$Y$7)+(($Y$13:$Y$512=$Z$6)+(($Y$13:$Y$512=$Z$7))))))))),ROW($A$13:$A$512)-ROW($A$13)+1),ROWS(E$13:E361))))</f>
        <v/>
      </c>
      <c r="F361" s="182" t="str">
        <f t="array" ref="F361">IF(ROWS(F$13:F361)&gt;$S$5,"",INDEX(V$13:V$512,SMALL(IF(($W$13:$W$512=$W$6)+(($W$13:$W$512=$W$7)+(($W$13:$W$512=$W$8)+(($X$13:$X$512=$X$6)+(($X$13:$X$512=$X$7)+(($Y$13:$Y$512=$Y$6)+(($Y$13:$Y$512=$Y$7)+(($Y$13:$Y$512=$Z$6)+(($Y$13:$Y$512=$Z$7))))))))),ROW($A$13:$A$512)-ROW($A$13)+1),ROWS(F$13:F361))))</f>
        <v/>
      </c>
      <c r="G361" s="351" t="str">
        <f t="array" ref="G361">IF(ROWS(G$13:G361)&gt;$S$5,"",INDEX(W$13:W$512,SMALL(IF(($W$13:$W$512=$W$6)+(($W$13:$W$512=$W$7)+(($W$13:$W$512=$W$8)+(($X$13:$X$512=$X$6)+(($X$13:$X$512=$X$7)+(($Y$13:$Y$512=$Y$6)+(($Y$13:$Y$512=$Y$7)+(($Y$13:$Y$512=$Z$6)+(($Y$13:$Y$512=$Z$7))))))))),ROW($A$13:$A$512)-ROW($A$13)+1),ROWS(G$13:G361))))</f>
        <v/>
      </c>
      <c r="H361" s="351" t="str">
        <f t="array" ref="H361">IF(ROWS(H$13:H361)&gt;$S$5,"",INDEX(X$13:X$512,SMALL(IF(($W$13:$W$512=$W$6)+(($W$13:$W$512=$W$7)+(($W$13:$W$512=$W$8)+(($X$13:$X$512=$X$6)+(($X$13:$X$512=$X$7)+(($Y$13:$Y$512=$Y$6)+(($Y$13:$Y$512=$Y$7)+(($Y$13:$Y$512=$Z$6)+(($Y$13:$Y$512=$Z$7))))))))),ROW($A$13:$A$512)-ROW($A$13)+1),ROWS(H$13:H361))))</f>
        <v/>
      </c>
      <c r="I361" s="351" t="str">
        <f t="array" ref="I361">IF(ROWS(I$13:I361)&gt;$S$5,"",INDEX(Y$13:Y$512,SMALL(IF(($W$13:$W$512=$W$6)+(($W$13:$W$512=$W$7)+(($W$13:$W$512=$W$8)+(($X$13:$X$512=$X$6)+(($X$13:$X$512=$X$7)+(($Y$13:$Y$512=$Y$6)+(($Y$13:$Y$512=$Y$7)+(($Y$13:$Y$512=$Z$6)+(($Y$13:$Y$512=$Z$7))))))))),ROW($A$13:$A$512)-ROW($A$13)+1),ROWS(I$13:I361))))</f>
        <v/>
      </c>
      <c r="J361" s="136"/>
      <c r="Q361" s="44">
        <f>Nut_StatusTool!A355</f>
        <v>349</v>
      </c>
      <c r="R361" s="44">
        <f>Nut_StatusTool!B355</f>
        <v>0</v>
      </c>
      <c r="S361" s="44">
        <f>Nut_StatusTool!C355</f>
        <v>0</v>
      </c>
      <c r="T361" s="44">
        <f>Nut_StatusTool!D355</f>
        <v>0</v>
      </c>
      <c r="U361" s="44">
        <f>Nut_StatusTool!F355</f>
        <v>0</v>
      </c>
      <c r="V361" s="285" t="str">
        <f>Nut_StatusTool!K355</f>
        <v/>
      </c>
      <c r="W361" s="44" t="str">
        <f>Nut_StatusTool!L355</f>
        <v/>
      </c>
      <c r="X361" s="44" t="str">
        <f>Nut_StatusTool!M355</f>
        <v/>
      </c>
      <c r="Y361" s="44" t="str">
        <f>Nut_StatusTool!N355</f>
        <v/>
      </c>
    </row>
    <row r="362" spans="1:25">
      <c r="A362" s="182" t="str">
        <f t="array" ref="A362">IF(ROWS(A$13:A362)&gt;$S$5,"",INDEX(Q$13:Q$512,SMALL(IF(($W$13:$W$512=$W$6)+(($W$13:$W$512=$W$7)+(($W$13:$W$512=$W$8)+(($X$13:$X$512=$X$6)+(($X$13:$X$512=$X$7)+(($Y$13:$Y$512=$Y$6)+(($Y$13:$Y$512=$Y$7)+(($Y$13:$Y$512=$Z$6)+(($Y$13:$Y$512=$Z$7))))))))),ROW($A$13:$A$512)-ROW($A$13)+1),ROWS(A$13:A362))))</f>
        <v/>
      </c>
      <c r="B362" s="290" t="str">
        <f t="array" ref="B362">IF(ROWS(B$13:B362)&gt;$S$5,"",INDEX(R$13:R$512,SMALL(IF(($W$13:$W$512=$W$6)+(($W$13:$W$512=$W$7)+(($W$13:$W$512=$W$8)+(($X$13:$X$512=$X$6)+(($X$13:$X$512=$X$7)+(($Y$13:$Y$512=$Y$6)+(($Y$13:$Y$512=$Y$7)+(($Y$13:$Y$512=$Z$6)+(($Y$13:$Y$512=$Z$7))))))))),ROW($A$13:$A$512)-ROW($A$13)+1),ROWS(B$13:B362))))</f>
        <v/>
      </c>
      <c r="C362" s="290" t="str">
        <f t="array" ref="C362">IF(ROWS(C$13:C362)&gt;$S$5,"",INDEX(S$13:S$512,SMALL(IF(($W$13:$W$512=$W$6)+(($W$13:$W$512=$W$7)+(($W$13:$W$512=$W$8)+(($X$13:$X$512=$X$6)+(($X$13:$X$512=$X$7)+(($Y$13:$Y$512=$Y$6)+(($Y$13:$Y$512=$Y$7)+(($Y$13:$Y$512=$Z$6)+(($Y$13:$Y$512=$Z$7))))))))),ROW($A$13:$A$512)-ROW($A$13)+1),ROWS(C$13:C362))))</f>
        <v/>
      </c>
      <c r="D362" s="316" t="str">
        <f t="array" ref="D362">IF(ROWS(D$13:D362)&gt;$S$5,"",INDEX(T$13:T$512,SMALL(IF(($W$13:$W$512=$W$6)+(($W$13:$W$512=$W$7)+(($W$13:$W$512=$W$8)+(($X$13:$X$512=$X$6)+(($X$13:$X$512=$X$7)+(($Y$13:$Y$512=$Y$6)+(($Y$13:$Y$512=$Y$7)+(($Y$13:$Y$512=$Z$6)+(($Y$13:$Y$512=$Z$7))))))))),ROW($A$13:$A$512)-ROW($A$13)+1),ROWS(D$13:D362))))</f>
        <v/>
      </c>
      <c r="E362" s="182" t="str">
        <f t="array" ref="E362">IF(ROWS(E$13:E362)&gt;$S$5,"",INDEX(U$13:U$512,SMALL(IF(($W$13:$W$512=$W$6)+(($W$13:$W$512=$W$7)+(($W$13:$W$512=$W$8)+(($X$13:$X$512=$X$6)+(($X$13:$X$512=$X$7)+(($Y$13:$Y$512=$Y$6)+(($Y$13:$Y$512=$Y$7)+(($Y$13:$Y$512=$Z$6)+(($Y$13:$Y$512=$Z$7))))))))),ROW($A$13:$A$512)-ROW($A$13)+1),ROWS(E$13:E362))))</f>
        <v/>
      </c>
      <c r="F362" s="182" t="str">
        <f t="array" ref="F362">IF(ROWS(F$13:F362)&gt;$S$5,"",INDEX(V$13:V$512,SMALL(IF(($W$13:$W$512=$W$6)+(($W$13:$W$512=$W$7)+(($W$13:$W$512=$W$8)+(($X$13:$X$512=$X$6)+(($X$13:$X$512=$X$7)+(($Y$13:$Y$512=$Y$6)+(($Y$13:$Y$512=$Y$7)+(($Y$13:$Y$512=$Z$6)+(($Y$13:$Y$512=$Z$7))))))))),ROW($A$13:$A$512)-ROW($A$13)+1),ROWS(F$13:F362))))</f>
        <v/>
      </c>
      <c r="G362" s="351" t="str">
        <f t="array" ref="G362">IF(ROWS(G$13:G362)&gt;$S$5,"",INDEX(W$13:W$512,SMALL(IF(($W$13:$W$512=$W$6)+(($W$13:$W$512=$W$7)+(($W$13:$W$512=$W$8)+(($X$13:$X$512=$X$6)+(($X$13:$X$512=$X$7)+(($Y$13:$Y$512=$Y$6)+(($Y$13:$Y$512=$Y$7)+(($Y$13:$Y$512=$Z$6)+(($Y$13:$Y$512=$Z$7))))))))),ROW($A$13:$A$512)-ROW($A$13)+1),ROWS(G$13:G362))))</f>
        <v/>
      </c>
      <c r="H362" s="351" t="str">
        <f t="array" ref="H362">IF(ROWS(H$13:H362)&gt;$S$5,"",INDEX(X$13:X$512,SMALL(IF(($W$13:$W$512=$W$6)+(($W$13:$W$512=$W$7)+(($W$13:$W$512=$W$8)+(($X$13:$X$512=$X$6)+(($X$13:$X$512=$X$7)+(($Y$13:$Y$512=$Y$6)+(($Y$13:$Y$512=$Y$7)+(($Y$13:$Y$512=$Z$6)+(($Y$13:$Y$512=$Z$7))))))))),ROW($A$13:$A$512)-ROW($A$13)+1),ROWS(H$13:H362))))</f>
        <v/>
      </c>
      <c r="I362" s="351" t="str">
        <f t="array" ref="I362">IF(ROWS(I$13:I362)&gt;$S$5,"",INDEX(Y$13:Y$512,SMALL(IF(($W$13:$W$512=$W$6)+(($W$13:$W$512=$W$7)+(($W$13:$W$512=$W$8)+(($X$13:$X$512=$X$6)+(($X$13:$X$512=$X$7)+(($Y$13:$Y$512=$Y$6)+(($Y$13:$Y$512=$Y$7)+(($Y$13:$Y$512=$Z$6)+(($Y$13:$Y$512=$Z$7))))))))),ROW($A$13:$A$512)-ROW($A$13)+1),ROWS(I$13:I362))))</f>
        <v/>
      </c>
      <c r="J362" s="136"/>
      <c r="Q362" s="44">
        <f>Nut_StatusTool!A356</f>
        <v>350</v>
      </c>
      <c r="R362" s="44">
        <f>Nut_StatusTool!B356</f>
        <v>0</v>
      </c>
      <c r="S362" s="44">
        <f>Nut_StatusTool!C356</f>
        <v>0</v>
      </c>
      <c r="T362" s="44">
        <f>Nut_StatusTool!D356</f>
        <v>0</v>
      </c>
      <c r="U362" s="44">
        <f>Nut_StatusTool!F356</f>
        <v>0</v>
      </c>
      <c r="V362" s="285" t="str">
        <f>Nut_StatusTool!K356</f>
        <v/>
      </c>
      <c r="W362" s="44" t="str">
        <f>Nut_StatusTool!L356</f>
        <v/>
      </c>
      <c r="X362" s="44" t="str">
        <f>Nut_StatusTool!M356</f>
        <v/>
      </c>
      <c r="Y362" s="44" t="str">
        <f>Nut_StatusTool!N356</f>
        <v/>
      </c>
    </row>
    <row r="363" spans="1:25">
      <c r="A363" s="182" t="str">
        <f t="array" ref="A363">IF(ROWS(A$13:A363)&gt;$S$5,"",INDEX(Q$13:Q$512,SMALL(IF(($W$13:$W$512=$W$6)+(($W$13:$W$512=$W$7)+(($W$13:$W$512=$W$8)+(($X$13:$X$512=$X$6)+(($X$13:$X$512=$X$7)+(($Y$13:$Y$512=$Y$6)+(($Y$13:$Y$512=$Y$7)+(($Y$13:$Y$512=$Z$6)+(($Y$13:$Y$512=$Z$7))))))))),ROW($A$13:$A$512)-ROW($A$13)+1),ROWS(A$13:A363))))</f>
        <v/>
      </c>
      <c r="B363" s="290" t="str">
        <f t="array" ref="B363">IF(ROWS(B$13:B363)&gt;$S$5,"",INDEX(R$13:R$512,SMALL(IF(($W$13:$W$512=$W$6)+(($W$13:$W$512=$W$7)+(($W$13:$W$512=$W$8)+(($X$13:$X$512=$X$6)+(($X$13:$X$512=$X$7)+(($Y$13:$Y$512=$Y$6)+(($Y$13:$Y$512=$Y$7)+(($Y$13:$Y$512=$Z$6)+(($Y$13:$Y$512=$Z$7))))))))),ROW($A$13:$A$512)-ROW($A$13)+1),ROWS(B$13:B363))))</f>
        <v/>
      </c>
      <c r="C363" s="290" t="str">
        <f t="array" ref="C363">IF(ROWS(C$13:C363)&gt;$S$5,"",INDEX(S$13:S$512,SMALL(IF(($W$13:$W$512=$W$6)+(($W$13:$W$512=$W$7)+(($W$13:$W$512=$W$8)+(($X$13:$X$512=$X$6)+(($X$13:$X$512=$X$7)+(($Y$13:$Y$512=$Y$6)+(($Y$13:$Y$512=$Y$7)+(($Y$13:$Y$512=$Z$6)+(($Y$13:$Y$512=$Z$7))))))))),ROW($A$13:$A$512)-ROW($A$13)+1),ROWS(C$13:C363))))</f>
        <v/>
      </c>
      <c r="D363" s="316" t="str">
        <f t="array" ref="D363">IF(ROWS(D$13:D363)&gt;$S$5,"",INDEX(T$13:T$512,SMALL(IF(($W$13:$W$512=$W$6)+(($W$13:$W$512=$W$7)+(($W$13:$W$512=$W$8)+(($X$13:$X$512=$X$6)+(($X$13:$X$512=$X$7)+(($Y$13:$Y$512=$Y$6)+(($Y$13:$Y$512=$Y$7)+(($Y$13:$Y$512=$Z$6)+(($Y$13:$Y$512=$Z$7))))))))),ROW($A$13:$A$512)-ROW($A$13)+1),ROWS(D$13:D363))))</f>
        <v/>
      </c>
      <c r="E363" s="182" t="str">
        <f t="array" ref="E363">IF(ROWS(E$13:E363)&gt;$S$5,"",INDEX(U$13:U$512,SMALL(IF(($W$13:$W$512=$W$6)+(($W$13:$W$512=$W$7)+(($W$13:$W$512=$W$8)+(($X$13:$X$512=$X$6)+(($X$13:$X$512=$X$7)+(($Y$13:$Y$512=$Y$6)+(($Y$13:$Y$512=$Y$7)+(($Y$13:$Y$512=$Z$6)+(($Y$13:$Y$512=$Z$7))))))))),ROW($A$13:$A$512)-ROW($A$13)+1),ROWS(E$13:E363))))</f>
        <v/>
      </c>
      <c r="F363" s="182" t="str">
        <f t="array" ref="F363">IF(ROWS(F$13:F363)&gt;$S$5,"",INDEX(V$13:V$512,SMALL(IF(($W$13:$W$512=$W$6)+(($W$13:$W$512=$W$7)+(($W$13:$W$512=$W$8)+(($X$13:$X$512=$X$6)+(($X$13:$X$512=$X$7)+(($Y$13:$Y$512=$Y$6)+(($Y$13:$Y$512=$Y$7)+(($Y$13:$Y$512=$Z$6)+(($Y$13:$Y$512=$Z$7))))))))),ROW($A$13:$A$512)-ROW($A$13)+1),ROWS(F$13:F363))))</f>
        <v/>
      </c>
      <c r="G363" s="351" t="str">
        <f t="array" ref="G363">IF(ROWS(G$13:G363)&gt;$S$5,"",INDEX(W$13:W$512,SMALL(IF(($W$13:$W$512=$W$6)+(($W$13:$W$512=$W$7)+(($W$13:$W$512=$W$8)+(($X$13:$X$512=$X$6)+(($X$13:$X$512=$X$7)+(($Y$13:$Y$512=$Y$6)+(($Y$13:$Y$512=$Y$7)+(($Y$13:$Y$512=$Z$6)+(($Y$13:$Y$512=$Z$7))))))))),ROW($A$13:$A$512)-ROW($A$13)+1),ROWS(G$13:G363))))</f>
        <v/>
      </c>
      <c r="H363" s="351" t="str">
        <f t="array" ref="H363">IF(ROWS(H$13:H363)&gt;$S$5,"",INDEX(X$13:X$512,SMALL(IF(($W$13:$W$512=$W$6)+(($W$13:$W$512=$W$7)+(($W$13:$W$512=$W$8)+(($X$13:$X$512=$X$6)+(($X$13:$X$512=$X$7)+(($Y$13:$Y$512=$Y$6)+(($Y$13:$Y$512=$Y$7)+(($Y$13:$Y$512=$Z$6)+(($Y$13:$Y$512=$Z$7))))))))),ROW($A$13:$A$512)-ROW($A$13)+1),ROWS(H$13:H363))))</f>
        <v/>
      </c>
      <c r="I363" s="351" t="str">
        <f t="array" ref="I363">IF(ROWS(I$13:I363)&gt;$S$5,"",INDEX(Y$13:Y$512,SMALL(IF(($W$13:$W$512=$W$6)+(($W$13:$W$512=$W$7)+(($W$13:$W$512=$W$8)+(($X$13:$X$512=$X$6)+(($X$13:$X$512=$X$7)+(($Y$13:$Y$512=$Y$6)+(($Y$13:$Y$512=$Y$7)+(($Y$13:$Y$512=$Z$6)+(($Y$13:$Y$512=$Z$7))))))))),ROW($A$13:$A$512)-ROW($A$13)+1),ROWS(I$13:I363))))</f>
        <v/>
      </c>
      <c r="J363" s="136"/>
      <c r="Q363" s="44">
        <f>Nut_StatusTool!A357</f>
        <v>351</v>
      </c>
      <c r="R363" s="44">
        <f>Nut_StatusTool!B357</f>
        <v>0</v>
      </c>
      <c r="S363" s="44">
        <f>Nut_StatusTool!C357</f>
        <v>0</v>
      </c>
      <c r="T363" s="44">
        <f>Nut_StatusTool!D357</f>
        <v>0</v>
      </c>
      <c r="U363" s="44">
        <f>Nut_StatusTool!F357</f>
        <v>0</v>
      </c>
      <c r="V363" s="285" t="str">
        <f>Nut_StatusTool!K357</f>
        <v/>
      </c>
      <c r="W363" s="44" t="str">
        <f>Nut_StatusTool!L357</f>
        <v/>
      </c>
      <c r="X363" s="44" t="str">
        <f>Nut_StatusTool!M357</f>
        <v/>
      </c>
      <c r="Y363" s="44" t="str">
        <f>Nut_StatusTool!N357</f>
        <v/>
      </c>
    </row>
    <row r="364" spans="1:25">
      <c r="A364" s="182" t="str">
        <f t="array" ref="A364">IF(ROWS(A$13:A364)&gt;$S$5,"",INDEX(Q$13:Q$512,SMALL(IF(($W$13:$W$512=$W$6)+(($W$13:$W$512=$W$7)+(($W$13:$W$512=$W$8)+(($X$13:$X$512=$X$6)+(($X$13:$X$512=$X$7)+(($Y$13:$Y$512=$Y$6)+(($Y$13:$Y$512=$Y$7)+(($Y$13:$Y$512=$Z$6)+(($Y$13:$Y$512=$Z$7))))))))),ROW($A$13:$A$512)-ROW($A$13)+1),ROWS(A$13:A364))))</f>
        <v/>
      </c>
      <c r="B364" s="290" t="str">
        <f t="array" ref="B364">IF(ROWS(B$13:B364)&gt;$S$5,"",INDEX(R$13:R$512,SMALL(IF(($W$13:$W$512=$W$6)+(($W$13:$W$512=$W$7)+(($W$13:$W$512=$W$8)+(($X$13:$X$512=$X$6)+(($X$13:$X$512=$X$7)+(($Y$13:$Y$512=$Y$6)+(($Y$13:$Y$512=$Y$7)+(($Y$13:$Y$512=$Z$6)+(($Y$13:$Y$512=$Z$7))))))))),ROW($A$13:$A$512)-ROW($A$13)+1),ROWS(B$13:B364))))</f>
        <v/>
      </c>
      <c r="C364" s="290" t="str">
        <f t="array" ref="C364">IF(ROWS(C$13:C364)&gt;$S$5,"",INDEX(S$13:S$512,SMALL(IF(($W$13:$W$512=$W$6)+(($W$13:$W$512=$W$7)+(($W$13:$W$512=$W$8)+(($X$13:$X$512=$X$6)+(($X$13:$X$512=$X$7)+(($Y$13:$Y$512=$Y$6)+(($Y$13:$Y$512=$Y$7)+(($Y$13:$Y$512=$Z$6)+(($Y$13:$Y$512=$Z$7))))))))),ROW($A$13:$A$512)-ROW($A$13)+1),ROWS(C$13:C364))))</f>
        <v/>
      </c>
      <c r="D364" s="316" t="str">
        <f t="array" ref="D364">IF(ROWS(D$13:D364)&gt;$S$5,"",INDEX(T$13:T$512,SMALL(IF(($W$13:$W$512=$W$6)+(($W$13:$W$512=$W$7)+(($W$13:$W$512=$W$8)+(($X$13:$X$512=$X$6)+(($X$13:$X$512=$X$7)+(($Y$13:$Y$512=$Y$6)+(($Y$13:$Y$512=$Y$7)+(($Y$13:$Y$512=$Z$6)+(($Y$13:$Y$512=$Z$7))))))))),ROW($A$13:$A$512)-ROW($A$13)+1),ROWS(D$13:D364))))</f>
        <v/>
      </c>
      <c r="E364" s="182" t="str">
        <f t="array" ref="E364">IF(ROWS(E$13:E364)&gt;$S$5,"",INDEX(U$13:U$512,SMALL(IF(($W$13:$W$512=$W$6)+(($W$13:$W$512=$W$7)+(($W$13:$W$512=$W$8)+(($X$13:$X$512=$X$6)+(($X$13:$X$512=$X$7)+(($Y$13:$Y$512=$Y$6)+(($Y$13:$Y$512=$Y$7)+(($Y$13:$Y$512=$Z$6)+(($Y$13:$Y$512=$Z$7))))))))),ROW($A$13:$A$512)-ROW($A$13)+1),ROWS(E$13:E364))))</f>
        <v/>
      </c>
      <c r="F364" s="182" t="str">
        <f t="array" ref="F364">IF(ROWS(F$13:F364)&gt;$S$5,"",INDEX(V$13:V$512,SMALL(IF(($W$13:$W$512=$W$6)+(($W$13:$W$512=$W$7)+(($W$13:$W$512=$W$8)+(($X$13:$X$512=$X$6)+(($X$13:$X$512=$X$7)+(($Y$13:$Y$512=$Y$6)+(($Y$13:$Y$512=$Y$7)+(($Y$13:$Y$512=$Z$6)+(($Y$13:$Y$512=$Z$7))))))))),ROW($A$13:$A$512)-ROW($A$13)+1),ROWS(F$13:F364))))</f>
        <v/>
      </c>
      <c r="G364" s="351" t="str">
        <f t="array" ref="G364">IF(ROWS(G$13:G364)&gt;$S$5,"",INDEX(W$13:W$512,SMALL(IF(($W$13:$W$512=$W$6)+(($W$13:$W$512=$W$7)+(($W$13:$W$512=$W$8)+(($X$13:$X$512=$X$6)+(($X$13:$X$512=$X$7)+(($Y$13:$Y$512=$Y$6)+(($Y$13:$Y$512=$Y$7)+(($Y$13:$Y$512=$Z$6)+(($Y$13:$Y$512=$Z$7))))))))),ROW($A$13:$A$512)-ROW($A$13)+1),ROWS(G$13:G364))))</f>
        <v/>
      </c>
      <c r="H364" s="351" t="str">
        <f t="array" ref="H364">IF(ROWS(H$13:H364)&gt;$S$5,"",INDEX(X$13:X$512,SMALL(IF(($W$13:$W$512=$W$6)+(($W$13:$W$512=$W$7)+(($W$13:$W$512=$W$8)+(($X$13:$X$512=$X$6)+(($X$13:$X$512=$X$7)+(($Y$13:$Y$512=$Y$6)+(($Y$13:$Y$512=$Y$7)+(($Y$13:$Y$512=$Z$6)+(($Y$13:$Y$512=$Z$7))))))))),ROW($A$13:$A$512)-ROW($A$13)+1),ROWS(H$13:H364))))</f>
        <v/>
      </c>
      <c r="I364" s="351" t="str">
        <f t="array" ref="I364">IF(ROWS(I$13:I364)&gt;$S$5,"",INDEX(Y$13:Y$512,SMALL(IF(($W$13:$W$512=$W$6)+(($W$13:$W$512=$W$7)+(($W$13:$W$512=$W$8)+(($X$13:$X$512=$X$6)+(($X$13:$X$512=$X$7)+(($Y$13:$Y$512=$Y$6)+(($Y$13:$Y$512=$Y$7)+(($Y$13:$Y$512=$Z$6)+(($Y$13:$Y$512=$Z$7))))))))),ROW($A$13:$A$512)-ROW($A$13)+1),ROWS(I$13:I364))))</f>
        <v/>
      </c>
      <c r="J364" s="136"/>
      <c r="Q364" s="44">
        <f>Nut_StatusTool!A358</f>
        <v>352</v>
      </c>
      <c r="R364" s="44">
        <f>Nut_StatusTool!B358</f>
        <v>0</v>
      </c>
      <c r="S364" s="44">
        <f>Nut_StatusTool!C358</f>
        <v>0</v>
      </c>
      <c r="T364" s="44">
        <f>Nut_StatusTool!D358</f>
        <v>0</v>
      </c>
      <c r="U364" s="44">
        <f>Nut_StatusTool!F358</f>
        <v>0</v>
      </c>
      <c r="V364" s="285" t="str">
        <f>Nut_StatusTool!K358</f>
        <v/>
      </c>
      <c r="W364" s="44" t="str">
        <f>Nut_StatusTool!L358</f>
        <v/>
      </c>
      <c r="X364" s="44" t="str">
        <f>Nut_StatusTool!M358</f>
        <v/>
      </c>
      <c r="Y364" s="44" t="str">
        <f>Nut_StatusTool!N358</f>
        <v/>
      </c>
    </row>
    <row r="365" spans="1:25">
      <c r="A365" s="182" t="str">
        <f t="array" ref="A365">IF(ROWS(A$13:A365)&gt;$S$5,"",INDEX(Q$13:Q$512,SMALL(IF(($W$13:$W$512=$W$6)+(($W$13:$W$512=$W$7)+(($W$13:$W$512=$W$8)+(($X$13:$X$512=$X$6)+(($X$13:$X$512=$X$7)+(($Y$13:$Y$512=$Y$6)+(($Y$13:$Y$512=$Y$7)+(($Y$13:$Y$512=$Z$6)+(($Y$13:$Y$512=$Z$7))))))))),ROW($A$13:$A$512)-ROW($A$13)+1),ROWS(A$13:A365))))</f>
        <v/>
      </c>
      <c r="B365" s="290" t="str">
        <f t="array" ref="B365">IF(ROWS(B$13:B365)&gt;$S$5,"",INDEX(R$13:R$512,SMALL(IF(($W$13:$W$512=$W$6)+(($W$13:$W$512=$W$7)+(($W$13:$W$512=$W$8)+(($X$13:$X$512=$X$6)+(($X$13:$X$512=$X$7)+(($Y$13:$Y$512=$Y$6)+(($Y$13:$Y$512=$Y$7)+(($Y$13:$Y$512=$Z$6)+(($Y$13:$Y$512=$Z$7))))))))),ROW($A$13:$A$512)-ROW($A$13)+1),ROWS(B$13:B365))))</f>
        <v/>
      </c>
      <c r="C365" s="290" t="str">
        <f t="array" ref="C365">IF(ROWS(C$13:C365)&gt;$S$5,"",INDEX(S$13:S$512,SMALL(IF(($W$13:$W$512=$W$6)+(($W$13:$W$512=$W$7)+(($W$13:$W$512=$W$8)+(($X$13:$X$512=$X$6)+(($X$13:$X$512=$X$7)+(($Y$13:$Y$512=$Y$6)+(($Y$13:$Y$512=$Y$7)+(($Y$13:$Y$512=$Z$6)+(($Y$13:$Y$512=$Z$7))))))))),ROW($A$13:$A$512)-ROW($A$13)+1),ROWS(C$13:C365))))</f>
        <v/>
      </c>
      <c r="D365" s="316" t="str">
        <f t="array" ref="D365">IF(ROWS(D$13:D365)&gt;$S$5,"",INDEX(T$13:T$512,SMALL(IF(($W$13:$W$512=$W$6)+(($W$13:$W$512=$W$7)+(($W$13:$W$512=$W$8)+(($X$13:$X$512=$X$6)+(($X$13:$X$512=$X$7)+(($Y$13:$Y$512=$Y$6)+(($Y$13:$Y$512=$Y$7)+(($Y$13:$Y$512=$Z$6)+(($Y$13:$Y$512=$Z$7))))))))),ROW($A$13:$A$512)-ROW($A$13)+1),ROWS(D$13:D365))))</f>
        <v/>
      </c>
      <c r="E365" s="182" t="str">
        <f t="array" ref="E365">IF(ROWS(E$13:E365)&gt;$S$5,"",INDEX(U$13:U$512,SMALL(IF(($W$13:$W$512=$W$6)+(($W$13:$W$512=$W$7)+(($W$13:$W$512=$W$8)+(($X$13:$X$512=$X$6)+(($X$13:$X$512=$X$7)+(($Y$13:$Y$512=$Y$6)+(($Y$13:$Y$512=$Y$7)+(($Y$13:$Y$512=$Z$6)+(($Y$13:$Y$512=$Z$7))))))))),ROW($A$13:$A$512)-ROW($A$13)+1),ROWS(E$13:E365))))</f>
        <v/>
      </c>
      <c r="F365" s="182" t="str">
        <f t="array" ref="F365">IF(ROWS(F$13:F365)&gt;$S$5,"",INDEX(V$13:V$512,SMALL(IF(($W$13:$W$512=$W$6)+(($W$13:$W$512=$W$7)+(($W$13:$W$512=$W$8)+(($X$13:$X$512=$X$6)+(($X$13:$X$512=$X$7)+(($Y$13:$Y$512=$Y$6)+(($Y$13:$Y$512=$Y$7)+(($Y$13:$Y$512=$Z$6)+(($Y$13:$Y$512=$Z$7))))))))),ROW($A$13:$A$512)-ROW($A$13)+1),ROWS(F$13:F365))))</f>
        <v/>
      </c>
      <c r="G365" s="351" t="str">
        <f t="array" ref="G365">IF(ROWS(G$13:G365)&gt;$S$5,"",INDEX(W$13:W$512,SMALL(IF(($W$13:$W$512=$W$6)+(($W$13:$W$512=$W$7)+(($W$13:$W$512=$W$8)+(($X$13:$X$512=$X$6)+(($X$13:$X$512=$X$7)+(($Y$13:$Y$512=$Y$6)+(($Y$13:$Y$512=$Y$7)+(($Y$13:$Y$512=$Z$6)+(($Y$13:$Y$512=$Z$7))))))))),ROW($A$13:$A$512)-ROW($A$13)+1),ROWS(G$13:G365))))</f>
        <v/>
      </c>
      <c r="H365" s="351" t="str">
        <f t="array" ref="H365">IF(ROWS(H$13:H365)&gt;$S$5,"",INDEX(X$13:X$512,SMALL(IF(($W$13:$W$512=$W$6)+(($W$13:$W$512=$W$7)+(($W$13:$W$512=$W$8)+(($X$13:$X$512=$X$6)+(($X$13:$X$512=$X$7)+(($Y$13:$Y$512=$Y$6)+(($Y$13:$Y$512=$Y$7)+(($Y$13:$Y$512=$Z$6)+(($Y$13:$Y$512=$Z$7))))))))),ROW($A$13:$A$512)-ROW($A$13)+1),ROWS(H$13:H365))))</f>
        <v/>
      </c>
      <c r="I365" s="351" t="str">
        <f t="array" ref="I365">IF(ROWS(I$13:I365)&gt;$S$5,"",INDEX(Y$13:Y$512,SMALL(IF(($W$13:$W$512=$W$6)+(($W$13:$W$512=$W$7)+(($W$13:$W$512=$W$8)+(($X$13:$X$512=$X$6)+(($X$13:$X$512=$X$7)+(($Y$13:$Y$512=$Y$6)+(($Y$13:$Y$512=$Y$7)+(($Y$13:$Y$512=$Z$6)+(($Y$13:$Y$512=$Z$7))))))))),ROW($A$13:$A$512)-ROW($A$13)+1),ROWS(I$13:I365))))</f>
        <v/>
      </c>
      <c r="J365" s="136"/>
      <c r="Q365" s="44">
        <f>Nut_StatusTool!A359</f>
        <v>353</v>
      </c>
      <c r="R365" s="44">
        <f>Nut_StatusTool!B359</f>
        <v>0</v>
      </c>
      <c r="S365" s="44">
        <f>Nut_StatusTool!C359</f>
        <v>0</v>
      </c>
      <c r="T365" s="44">
        <f>Nut_StatusTool!D359</f>
        <v>0</v>
      </c>
      <c r="U365" s="44">
        <f>Nut_StatusTool!F359</f>
        <v>0</v>
      </c>
      <c r="V365" s="285" t="str">
        <f>Nut_StatusTool!K359</f>
        <v/>
      </c>
      <c r="W365" s="44" t="str">
        <f>Nut_StatusTool!L359</f>
        <v/>
      </c>
      <c r="X365" s="44" t="str">
        <f>Nut_StatusTool!M359</f>
        <v/>
      </c>
      <c r="Y365" s="44" t="str">
        <f>Nut_StatusTool!N359</f>
        <v/>
      </c>
    </row>
    <row r="366" spans="1:25">
      <c r="A366" s="182" t="str">
        <f t="array" ref="A366">IF(ROWS(A$13:A366)&gt;$S$5,"",INDEX(Q$13:Q$512,SMALL(IF(($W$13:$W$512=$W$6)+(($W$13:$W$512=$W$7)+(($W$13:$W$512=$W$8)+(($X$13:$X$512=$X$6)+(($X$13:$X$512=$X$7)+(($Y$13:$Y$512=$Y$6)+(($Y$13:$Y$512=$Y$7)+(($Y$13:$Y$512=$Z$6)+(($Y$13:$Y$512=$Z$7))))))))),ROW($A$13:$A$512)-ROW($A$13)+1),ROWS(A$13:A366))))</f>
        <v/>
      </c>
      <c r="B366" s="290" t="str">
        <f t="array" ref="B366">IF(ROWS(B$13:B366)&gt;$S$5,"",INDEX(R$13:R$512,SMALL(IF(($W$13:$W$512=$W$6)+(($W$13:$W$512=$W$7)+(($W$13:$W$512=$W$8)+(($X$13:$X$512=$X$6)+(($X$13:$X$512=$X$7)+(($Y$13:$Y$512=$Y$6)+(($Y$13:$Y$512=$Y$7)+(($Y$13:$Y$512=$Z$6)+(($Y$13:$Y$512=$Z$7))))))))),ROW($A$13:$A$512)-ROW($A$13)+1),ROWS(B$13:B366))))</f>
        <v/>
      </c>
      <c r="C366" s="290" t="str">
        <f t="array" ref="C366">IF(ROWS(C$13:C366)&gt;$S$5,"",INDEX(S$13:S$512,SMALL(IF(($W$13:$W$512=$W$6)+(($W$13:$W$512=$W$7)+(($W$13:$W$512=$W$8)+(($X$13:$X$512=$X$6)+(($X$13:$X$512=$X$7)+(($Y$13:$Y$512=$Y$6)+(($Y$13:$Y$512=$Y$7)+(($Y$13:$Y$512=$Z$6)+(($Y$13:$Y$512=$Z$7))))))))),ROW($A$13:$A$512)-ROW($A$13)+1),ROWS(C$13:C366))))</f>
        <v/>
      </c>
      <c r="D366" s="316" t="str">
        <f t="array" ref="D366">IF(ROWS(D$13:D366)&gt;$S$5,"",INDEX(T$13:T$512,SMALL(IF(($W$13:$W$512=$W$6)+(($W$13:$W$512=$W$7)+(($W$13:$W$512=$W$8)+(($X$13:$X$512=$X$6)+(($X$13:$X$512=$X$7)+(($Y$13:$Y$512=$Y$6)+(($Y$13:$Y$512=$Y$7)+(($Y$13:$Y$512=$Z$6)+(($Y$13:$Y$512=$Z$7))))))))),ROW($A$13:$A$512)-ROW($A$13)+1),ROWS(D$13:D366))))</f>
        <v/>
      </c>
      <c r="E366" s="182" t="str">
        <f t="array" ref="E366">IF(ROWS(E$13:E366)&gt;$S$5,"",INDEX(U$13:U$512,SMALL(IF(($W$13:$W$512=$W$6)+(($W$13:$W$512=$W$7)+(($W$13:$W$512=$W$8)+(($X$13:$X$512=$X$6)+(($X$13:$X$512=$X$7)+(($Y$13:$Y$512=$Y$6)+(($Y$13:$Y$512=$Y$7)+(($Y$13:$Y$512=$Z$6)+(($Y$13:$Y$512=$Z$7))))))))),ROW($A$13:$A$512)-ROW($A$13)+1),ROWS(E$13:E366))))</f>
        <v/>
      </c>
      <c r="F366" s="182" t="str">
        <f t="array" ref="F366">IF(ROWS(F$13:F366)&gt;$S$5,"",INDEX(V$13:V$512,SMALL(IF(($W$13:$W$512=$W$6)+(($W$13:$W$512=$W$7)+(($W$13:$W$512=$W$8)+(($X$13:$X$512=$X$6)+(($X$13:$X$512=$X$7)+(($Y$13:$Y$512=$Y$6)+(($Y$13:$Y$512=$Y$7)+(($Y$13:$Y$512=$Z$6)+(($Y$13:$Y$512=$Z$7))))))))),ROW($A$13:$A$512)-ROW($A$13)+1),ROWS(F$13:F366))))</f>
        <v/>
      </c>
      <c r="G366" s="351" t="str">
        <f t="array" ref="G366">IF(ROWS(G$13:G366)&gt;$S$5,"",INDEX(W$13:W$512,SMALL(IF(($W$13:$W$512=$W$6)+(($W$13:$W$512=$W$7)+(($W$13:$W$512=$W$8)+(($X$13:$X$512=$X$6)+(($X$13:$X$512=$X$7)+(($Y$13:$Y$512=$Y$6)+(($Y$13:$Y$512=$Y$7)+(($Y$13:$Y$512=$Z$6)+(($Y$13:$Y$512=$Z$7))))))))),ROW($A$13:$A$512)-ROW($A$13)+1),ROWS(G$13:G366))))</f>
        <v/>
      </c>
      <c r="H366" s="351" t="str">
        <f t="array" ref="H366">IF(ROWS(H$13:H366)&gt;$S$5,"",INDEX(X$13:X$512,SMALL(IF(($W$13:$W$512=$W$6)+(($W$13:$W$512=$W$7)+(($W$13:$W$512=$W$8)+(($X$13:$X$512=$X$6)+(($X$13:$X$512=$X$7)+(($Y$13:$Y$512=$Y$6)+(($Y$13:$Y$512=$Y$7)+(($Y$13:$Y$512=$Z$6)+(($Y$13:$Y$512=$Z$7))))))))),ROW($A$13:$A$512)-ROW($A$13)+1),ROWS(H$13:H366))))</f>
        <v/>
      </c>
      <c r="I366" s="351" t="str">
        <f t="array" ref="I366">IF(ROWS(I$13:I366)&gt;$S$5,"",INDEX(Y$13:Y$512,SMALL(IF(($W$13:$W$512=$W$6)+(($W$13:$W$512=$W$7)+(($W$13:$W$512=$W$8)+(($X$13:$X$512=$X$6)+(($X$13:$X$512=$X$7)+(($Y$13:$Y$512=$Y$6)+(($Y$13:$Y$512=$Y$7)+(($Y$13:$Y$512=$Z$6)+(($Y$13:$Y$512=$Z$7))))))))),ROW($A$13:$A$512)-ROW($A$13)+1),ROWS(I$13:I366))))</f>
        <v/>
      </c>
      <c r="J366" s="136"/>
      <c r="Q366" s="44">
        <f>Nut_StatusTool!A360</f>
        <v>354</v>
      </c>
      <c r="R366" s="44">
        <f>Nut_StatusTool!B360</f>
        <v>0</v>
      </c>
      <c r="S366" s="44">
        <f>Nut_StatusTool!C360</f>
        <v>0</v>
      </c>
      <c r="T366" s="44">
        <f>Nut_StatusTool!D360</f>
        <v>0</v>
      </c>
      <c r="U366" s="44">
        <f>Nut_StatusTool!F360</f>
        <v>0</v>
      </c>
      <c r="V366" s="285" t="str">
        <f>Nut_StatusTool!K360</f>
        <v/>
      </c>
      <c r="W366" s="44" t="str">
        <f>Nut_StatusTool!L360</f>
        <v/>
      </c>
      <c r="X366" s="44" t="str">
        <f>Nut_StatusTool!M360</f>
        <v/>
      </c>
      <c r="Y366" s="44" t="str">
        <f>Nut_StatusTool!N360</f>
        <v/>
      </c>
    </row>
    <row r="367" spans="1:25">
      <c r="A367" s="182" t="str">
        <f t="array" ref="A367">IF(ROWS(A$13:A367)&gt;$S$5,"",INDEX(Q$13:Q$512,SMALL(IF(($W$13:$W$512=$W$6)+(($W$13:$W$512=$W$7)+(($W$13:$W$512=$W$8)+(($X$13:$X$512=$X$6)+(($X$13:$X$512=$X$7)+(($Y$13:$Y$512=$Y$6)+(($Y$13:$Y$512=$Y$7)+(($Y$13:$Y$512=$Z$6)+(($Y$13:$Y$512=$Z$7))))))))),ROW($A$13:$A$512)-ROW($A$13)+1),ROWS(A$13:A367))))</f>
        <v/>
      </c>
      <c r="B367" s="290" t="str">
        <f t="array" ref="B367">IF(ROWS(B$13:B367)&gt;$S$5,"",INDEX(R$13:R$512,SMALL(IF(($W$13:$W$512=$W$6)+(($W$13:$W$512=$W$7)+(($W$13:$W$512=$W$8)+(($X$13:$X$512=$X$6)+(($X$13:$X$512=$X$7)+(($Y$13:$Y$512=$Y$6)+(($Y$13:$Y$512=$Y$7)+(($Y$13:$Y$512=$Z$6)+(($Y$13:$Y$512=$Z$7))))))))),ROW($A$13:$A$512)-ROW($A$13)+1),ROWS(B$13:B367))))</f>
        <v/>
      </c>
      <c r="C367" s="290" t="str">
        <f t="array" ref="C367">IF(ROWS(C$13:C367)&gt;$S$5,"",INDEX(S$13:S$512,SMALL(IF(($W$13:$W$512=$W$6)+(($W$13:$W$512=$W$7)+(($W$13:$W$512=$W$8)+(($X$13:$X$512=$X$6)+(($X$13:$X$512=$X$7)+(($Y$13:$Y$512=$Y$6)+(($Y$13:$Y$512=$Y$7)+(($Y$13:$Y$512=$Z$6)+(($Y$13:$Y$512=$Z$7))))))))),ROW($A$13:$A$512)-ROW($A$13)+1),ROWS(C$13:C367))))</f>
        <v/>
      </c>
      <c r="D367" s="316" t="str">
        <f t="array" ref="D367">IF(ROWS(D$13:D367)&gt;$S$5,"",INDEX(T$13:T$512,SMALL(IF(($W$13:$W$512=$W$6)+(($W$13:$W$512=$W$7)+(($W$13:$W$512=$W$8)+(($X$13:$X$512=$X$6)+(($X$13:$X$512=$X$7)+(($Y$13:$Y$512=$Y$6)+(($Y$13:$Y$512=$Y$7)+(($Y$13:$Y$512=$Z$6)+(($Y$13:$Y$512=$Z$7))))))))),ROW($A$13:$A$512)-ROW($A$13)+1),ROWS(D$13:D367))))</f>
        <v/>
      </c>
      <c r="E367" s="182" t="str">
        <f t="array" ref="E367">IF(ROWS(E$13:E367)&gt;$S$5,"",INDEX(U$13:U$512,SMALL(IF(($W$13:$W$512=$W$6)+(($W$13:$W$512=$W$7)+(($W$13:$W$512=$W$8)+(($X$13:$X$512=$X$6)+(($X$13:$X$512=$X$7)+(($Y$13:$Y$512=$Y$6)+(($Y$13:$Y$512=$Y$7)+(($Y$13:$Y$512=$Z$6)+(($Y$13:$Y$512=$Z$7))))))))),ROW($A$13:$A$512)-ROW($A$13)+1),ROWS(E$13:E367))))</f>
        <v/>
      </c>
      <c r="F367" s="182" t="str">
        <f t="array" ref="F367">IF(ROWS(F$13:F367)&gt;$S$5,"",INDEX(V$13:V$512,SMALL(IF(($W$13:$W$512=$W$6)+(($W$13:$W$512=$W$7)+(($W$13:$W$512=$W$8)+(($X$13:$X$512=$X$6)+(($X$13:$X$512=$X$7)+(($Y$13:$Y$512=$Y$6)+(($Y$13:$Y$512=$Y$7)+(($Y$13:$Y$512=$Z$6)+(($Y$13:$Y$512=$Z$7))))))))),ROW($A$13:$A$512)-ROW($A$13)+1),ROWS(F$13:F367))))</f>
        <v/>
      </c>
      <c r="G367" s="351" t="str">
        <f t="array" ref="G367">IF(ROWS(G$13:G367)&gt;$S$5,"",INDEX(W$13:W$512,SMALL(IF(($W$13:$W$512=$W$6)+(($W$13:$W$512=$W$7)+(($W$13:$W$512=$W$8)+(($X$13:$X$512=$X$6)+(($X$13:$X$512=$X$7)+(($Y$13:$Y$512=$Y$6)+(($Y$13:$Y$512=$Y$7)+(($Y$13:$Y$512=$Z$6)+(($Y$13:$Y$512=$Z$7))))))))),ROW($A$13:$A$512)-ROW($A$13)+1),ROWS(G$13:G367))))</f>
        <v/>
      </c>
      <c r="H367" s="351" t="str">
        <f t="array" ref="H367">IF(ROWS(H$13:H367)&gt;$S$5,"",INDEX(X$13:X$512,SMALL(IF(($W$13:$W$512=$W$6)+(($W$13:$W$512=$W$7)+(($W$13:$W$512=$W$8)+(($X$13:$X$512=$X$6)+(($X$13:$X$512=$X$7)+(($Y$13:$Y$512=$Y$6)+(($Y$13:$Y$512=$Y$7)+(($Y$13:$Y$512=$Z$6)+(($Y$13:$Y$512=$Z$7))))))))),ROW($A$13:$A$512)-ROW($A$13)+1),ROWS(H$13:H367))))</f>
        <v/>
      </c>
      <c r="I367" s="351" t="str">
        <f t="array" ref="I367">IF(ROWS(I$13:I367)&gt;$S$5,"",INDEX(Y$13:Y$512,SMALL(IF(($W$13:$W$512=$W$6)+(($W$13:$W$512=$W$7)+(($W$13:$W$512=$W$8)+(($X$13:$X$512=$X$6)+(($X$13:$X$512=$X$7)+(($Y$13:$Y$512=$Y$6)+(($Y$13:$Y$512=$Y$7)+(($Y$13:$Y$512=$Z$6)+(($Y$13:$Y$512=$Z$7))))))))),ROW($A$13:$A$512)-ROW($A$13)+1),ROWS(I$13:I367))))</f>
        <v/>
      </c>
      <c r="J367" s="136"/>
      <c r="Q367" s="44">
        <f>Nut_StatusTool!A361</f>
        <v>355</v>
      </c>
      <c r="R367" s="44">
        <f>Nut_StatusTool!B361</f>
        <v>0</v>
      </c>
      <c r="S367" s="44">
        <f>Nut_StatusTool!C361</f>
        <v>0</v>
      </c>
      <c r="T367" s="44">
        <f>Nut_StatusTool!D361</f>
        <v>0</v>
      </c>
      <c r="U367" s="44">
        <f>Nut_StatusTool!F361</f>
        <v>0</v>
      </c>
      <c r="V367" s="285" t="str">
        <f>Nut_StatusTool!K361</f>
        <v/>
      </c>
      <c r="W367" s="44" t="str">
        <f>Nut_StatusTool!L361</f>
        <v/>
      </c>
      <c r="X367" s="44" t="str">
        <f>Nut_StatusTool!M361</f>
        <v/>
      </c>
      <c r="Y367" s="44" t="str">
        <f>Nut_StatusTool!N361</f>
        <v/>
      </c>
    </row>
    <row r="368" spans="1:25">
      <c r="A368" s="182" t="str">
        <f t="array" ref="A368">IF(ROWS(A$13:A368)&gt;$S$5,"",INDEX(Q$13:Q$512,SMALL(IF(($W$13:$W$512=$W$6)+(($W$13:$W$512=$W$7)+(($W$13:$W$512=$W$8)+(($X$13:$X$512=$X$6)+(($X$13:$X$512=$X$7)+(($Y$13:$Y$512=$Y$6)+(($Y$13:$Y$512=$Y$7)+(($Y$13:$Y$512=$Z$6)+(($Y$13:$Y$512=$Z$7))))))))),ROW($A$13:$A$512)-ROW($A$13)+1),ROWS(A$13:A368))))</f>
        <v/>
      </c>
      <c r="B368" s="290" t="str">
        <f t="array" ref="B368">IF(ROWS(B$13:B368)&gt;$S$5,"",INDEX(R$13:R$512,SMALL(IF(($W$13:$W$512=$W$6)+(($W$13:$W$512=$W$7)+(($W$13:$W$512=$W$8)+(($X$13:$X$512=$X$6)+(($X$13:$X$512=$X$7)+(($Y$13:$Y$512=$Y$6)+(($Y$13:$Y$512=$Y$7)+(($Y$13:$Y$512=$Z$6)+(($Y$13:$Y$512=$Z$7))))))))),ROW($A$13:$A$512)-ROW($A$13)+1),ROWS(B$13:B368))))</f>
        <v/>
      </c>
      <c r="C368" s="290" t="str">
        <f t="array" ref="C368">IF(ROWS(C$13:C368)&gt;$S$5,"",INDEX(S$13:S$512,SMALL(IF(($W$13:$W$512=$W$6)+(($W$13:$W$512=$W$7)+(($W$13:$W$512=$W$8)+(($X$13:$X$512=$X$6)+(($X$13:$X$512=$X$7)+(($Y$13:$Y$512=$Y$6)+(($Y$13:$Y$512=$Y$7)+(($Y$13:$Y$512=$Z$6)+(($Y$13:$Y$512=$Z$7))))))))),ROW($A$13:$A$512)-ROW($A$13)+1),ROWS(C$13:C368))))</f>
        <v/>
      </c>
      <c r="D368" s="316" t="str">
        <f t="array" ref="D368">IF(ROWS(D$13:D368)&gt;$S$5,"",INDEX(T$13:T$512,SMALL(IF(($W$13:$W$512=$W$6)+(($W$13:$W$512=$W$7)+(($W$13:$W$512=$W$8)+(($X$13:$X$512=$X$6)+(($X$13:$X$512=$X$7)+(($Y$13:$Y$512=$Y$6)+(($Y$13:$Y$512=$Y$7)+(($Y$13:$Y$512=$Z$6)+(($Y$13:$Y$512=$Z$7))))))))),ROW($A$13:$A$512)-ROW($A$13)+1),ROWS(D$13:D368))))</f>
        <v/>
      </c>
      <c r="E368" s="182" t="str">
        <f t="array" ref="E368">IF(ROWS(E$13:E368)&gt;$S$5,"",INDEX(U$13:U$512,SMALL(IF(($W$13:$W$512=$W$6)+(($W$13:$W$512=$W$7)+(($W$13:$W$512=$W$8)+(($X$13:$X$512=$X$6)+(($X$13:$X$512=$X$7)+(($Y$13:$Y$512=$Y$6)+(($Y$13:$Y$512=$Y$7)+(($Y$13:$Y$512=$Z$6)+(($Y$13:$Y$512=$Z$7))))))))),ROW($A$13:$A$512)-ROW($A$13)+1),ROWS(E$13:E368))))</f>
        <v/>
      </c>
      <c r="F368" s="182" t="str">
        <f t="array" ref="F368">IF(ROWS(F$13:F368)&gt;$S$5,"",INDEX(V$13:V$512,SMALL(IF(($W$13:$W$512=$W$6)+(($W$13:$W$512=$W$7)+(($W$13:$W$512=$W$8)+(($X$13:$X$512=$X$6)+(($X$13:$X$512=$X$7)+(($Y$13:$Y$512=$Y$6)+(($Y$13:$Y$512=$Y$7)+(($Y$13:$Y$512=$Z$6)+(($Y$13:$Y$512=$Z$7))))))))),ROW($A$13:$A$512)-ROW($A$13)+1),ROWS(F$13:F368))))</f>
        <v/>
      </c>
      <c r="G368" s="351" t="str">
        <f t="array" ref="G368">IF(ROWS(G$13:G368)&gt;$S$5,"",INDEX(W$13:W$512,SMALL(IF(($W$13:$W$512=$W$6)+(($W$13:$W$512=$W$7)+(($W$13:$W$512=$W$8)+(($X$13:$X$512=$X$6)+(($X$13:$X$512=$X$7)+(($Y$13:$Y$512=$Y$6)+(($Y$13:$Y$512=$Y$7)+(($Y$13:$Y$512=$Z$6)+(($Y$13:$Y$512=$Z$7))))))))),ROW($A$13:$A$512)-ROW($A$13)+1),ROWS(G$13:G368))))</f>
        <v/>
      </c>
      <c r="H368" s="351" t="str">
        <f t="array" ref="H368">IF(ROWS(H$13:H368)&gt;$S$5,"",INDEX(X$13:X$512,SMALL(IF(($W$13:$W$512=$W$6)+(($W$13:$W$512=$W$7)+(($W$13:$W$512=$W$8)+(($X$13:$X$512=$X$6)+(($X$13:$X$512=$X$7)+(($Y$13:$Y$512=$Y$6)+(($Y$13:$Y$512=$Y$7)+(($Y$13:$Y$512=$Z$6)+(($Y$13:$Y$512=$Z$7))))))))),ROW($A$13:$A$512)-ROW($A$13)+1),ROWS(H$13:H368))))</f>
        <v/>
      </c>
      <c r="I368" s="351" t="str">
        <f t="array" ref="I368">IF(ROWS(I$13:I368)&gt;$S$5,"",INDEX(Y$13:Y$512,SMALL(IF(($W$13:$W$512=$W$6)+(($W$13:$W$512=$W$7)+(($W$13:$W$512=$W$8)+(($X$13:$X$512=$X$6)+(($X$13:$X$512=$X$7)+(($Y$13:$Y$512=$Y$6)+(($Y$13:$Y$512=$Y$7)+(($Y$13:$Y$512=$Z$6)+(($Y$13:$Y$512=$Z$7))))))))),ROW($A$13:$A$512)-ROW($A$13)+1),ROWS(I$13:I368))))</f>
        <v/>
      </c>
      <c r="J368" s="136"/>
      <c r="Q368" s="44">
        <f>Nut_StatusTool!A362</f>
        <v>356</v>
      </c>
      <c r="R368" s="44">
        <f>Nut_StatusTool!B362</f>
        <v>0</v>
      </c>
      <c r="S368" s="44">
        <f>Nut_StatusTool!C362</f>
        <v>0</v>
      </c>
      <c r="T368" s="44">
        <f>Nut_StatusTool!D362</f>
        <v>0</v>
      </c>
      <c r="U368" s="44">
        <f>Nut_StatusTool!F362</f>
        <v>0</v>
      </c>
      <c r="V368" s="285" t="str">
        <f>Nut_StatusTool!K362</f>
        <v/>
      </c>
      <c r="W368" s="44" t="str">
        <f>Nut_StatusTool!L362</f>
        <v/>
      </c>
      <c r="X368" s="44" t="str">
        <f>Nut_StatusTool!M362</f>
        <v/>
      </c>
      <c r="Y368" s="44" t="str">
        <f>Nut_StatusTool!N362</f>
        <v/>
      </c>
    </row>
    <row r="369" spans="1:25">
      <c r="A369" s="182" t="str">
        <f t="array" ref="A369">IF(ROWS(A$13:A369)&gt;$S$5,"",INDEX(Q$13:Q$512,SMALL(IF(($W$13:$W$512=$W$6)+(($W$13:$W$512=$W$7)+(($W$13:$W$512=$W$8)+(($X$13:$X$512=$X$6)+(($X$13:$X$512=$X$7)+(($Y$13:$Y$512=$Y$6)+(($Y$13:$Y$512=$Y$7)+(($Y$13:$Y$512=$Z$6)+(($Y$13:$Y$512=$Z$7))))))))),ROW($A$13:$A$512)-ROW($A$13)+1),ROWS(A$13:A369))))</f>
        <v/>
      </c>
      <c r="B369" s="290" t="str">
        <f t="array" ref="B369">IF(ROWS(B$13:B369)&gt;$S$5,"",INDEX(R$13:R$512,SMALL(IF(($W$13:$W$512=$W$6)+(($W$13:$W$512=$W$7)+(($W$13:$W$512=$W$8)+(($X$13:$X$512=$X$6)+(($X$13:$X$512=$X$7)+(($Y$13:$Y$512=$Y$6)+(($Y$13:$Y$512=$Y$7)+(($Y$13:$Y$512=$Z$6)+(($Y$13:$Y$512=$Z$7))))))))),ROW($A$13:$A$512)-ROW($A$13)+1),ROWS(B$13:B369))))</f>
        <v/>
      </c>
      <c r="C369" s="290" t="str">
        <f t="array" ref="C369">IF(ROWS(C$13:C369)&gt;$S$5,"",INDEX(S$13:S$512,SMALL(IF(($W$13:$W$512=$W$6)+(($W$13:$W$512=$W$7)+(($W$13:$W$512=$W$8)+(($X$13:$X$512=$X$6)+(($X$13:$X$512=$X$7)+(($Y$13:$Y$512=$Y$6)+(($Y$13:$Y$512=$Y$7)+(($Y$13:$Y$512=$Z$6)+(($Y$13:$Y$512=$Z$7))))))))),ROW($A$13:$A$512)-ROW($A$13)+1),ROWS(C$13:C369))))</f>
        <v/>
      </c>
      <c r="D369" s="316" t="str">
        <f t="array" ref="D369">IF(ROWS(D$13:D369)&gt;$S$5,"",INDEX(T$13:T$512,SMALL(IF(($W$13:$W$512=$W$6)+(($W$13:$W$512=$W$7)+(($W$13:$W$512=$W$8)+(($X$13:$X$512=$X$6)+(($X$13:$X$512=$X$7)+(($Y$13:$Y$512=$Y$6)+(($Y$13:$Y$512=$Y$7)+(($Y$13:$Y$512=$Z$6)+(($Y$13:$Y$512=$Z$7))))))))),ROW($A$13:$A$512)-ROW($A$13)+1),ROWS(D$13:D369))))</f>
        <v/>
      </c>
      <c r="E369" s="182" t="str">
        <f t="array" ref="E369">IF(ROWS(E$13:E369)&gt;$S$5,"",INDEX(U$13:U$512,SMALL(IF(($W$13:$W$512=$W$6)+(($W$13:$W$512=$W$7)+(($W$13:$W$512=$W$8)+(($X$13:$X$512=$X$6)+(($X$13:$X$512=$X$7)+(($Y$13:$Y$512=$Y$6)+(($Y$13:$Y$512=$Y$7)+(($Y$13:$Y$512=$Z$6)+(($Y$13:$Y$512=$Z$7))))))))),ROW($A$13:$A$512)-ROW($A$13)+1),ROWS(E$13:E369))))</f>
        <v/>
      </c>
      <c r="F369" s="182" t="str">
        <f t="array" ref="F369">IF(ROWS(F$13:F369)&gt;$S$5,"",INDEX(V$13:V$512,SMALL(IF(($W$13:$W$512=$W$6)+(($W$13:$W$512=$W$7)+(($W$13:$W$512=$W$8)+(($X$13:$X$512=$X$6)+(($X$13:$X$512=$X$7)+(($Y$13:$Y$512=$Y$6)+(($Y$13:$Y$512=$Y$7)+(($Y$13:$Y$512=$Z$6)+(($Y$13:$Y$512=$Z$7))))))))),ROW($A$13:$A$512)-ROW($A$13)+1),ROWS(F$13:F369))))</f>
        <v/>
      </c>
      <c r="G369" s="351" t="str">
        <f t="array" ref="G369">IF(ROWS(G$13:G369)&gt;$S$5,"",INDEX(W$13:W$512,SMALL(IF(($W$13:$W$512=$W$6)+(($W$13:$W$512=$W$7)+(($W$13:$W$512=$W$8)+(($X$13:$X$512=$X$6)+(($X$13:$X$512=$X$7)+(($Y$13:$Y$512=$Y$6)+(($Y$13:$Y$512=$Y$7)+(($Y$13:$Y$512=$Z$6)+(($Y$13:$Y$512=$Z$7))))))))),ROW($A$13:$A$512)-ROW($A$13)+1),ROWS(G$13:G369))))</f>
        <v/>
      </c>
      <c r="H369" s="351" t="str">
        <f t="array" ref="H369">IF(ROWS(H$13:H369)&gt;$S$5,"",INDEX(X$13:X$512,SMALL(IF(($W$13:$W$512=$W$6)+(($W$13:$W$512=$W$7)+(($W$13:$W$512=$W$8)+(($X$13:$X$512=$X$6)+(($X$13:$X$512=$X$7)+(($Y$13:$Y$512=$Y$6)+(($Y$13:$Y$512=$Y$7)+(($Y$13:$Y$512=$Z$6)+(($Y$13:$Y$512=$Z$7))))))))),ROW($A$13:$A$512)-ROW($A$13)+1),ROWS(H$13:H369))))</f>
        <v/>
      </c>
      <c r="I369" s="351" t="str">
        <f t="array" ref="I369">IF(ROWS(I$13:I369)&gt;$S$5,"",INDEX(Y$13:Y$512,SMALL(IF(($W$13:$W$512=$W$6)+(($W$13:$W$512=$W$7)+(($W$13:$W$512=$W$8)+(($X$13:$X$512=$X$6)+(($X$13:$X$512=$X$7)+(($Y$13:$Y$512=$Y$6)+(($Y$13:$Y$512=$Y$7)+(($Y$13:$Y$512=$Z$6)+(($Y$13:$Y$512=$Z$7))))))))),ROW($A$13:$A$512)-ROW($A$13)+1),ROWS(I$13:I369))))</f>
        <v/>
      </c>
      <c r="J369" s="136"/>
      <c r="Q369" s="44">
        <f>Nut_StatusTool!A363</f>
        <v>357</v>
      </c>
      <c r="R369" s="44">
        <f>Nut_StatusTool!B363</f>
        <v>0</v>
      </c>
      <c r="S369" s="44">
        <f>Nut_StatusTool!C363</f>
        <v>0</v>
      </c>
      <c r="T369" s="44">
        <f>Nut_StatusTool!D363</f>
        <v>0</v>
      </c>
      <c r="U369" s="44">
        <f>Nut_StatusTool!F363</f>
        <v>0</v>
      </c>
      <c r="V369" s="285" t="str">
        <f>Nut_StatusTool!K363</f>
        <v/>
      </c>
      <c r="W369" s="44" t="str">
        <f>Nut_StatusTool!L363</f>
        <v/>
      </c>
      <c r="X369" s="44" t="str">
        <f>Nut_StatusTool!M363</f>
        <v/>
      </c>
      <c r="Y369" s="44" t="str">
        <f>Nut_StatusTool!N363</f>
        <v/>
      </c>
    </row>
    <row r="370" spans="1:25">
      <c r="A370" s="182" t="str">
        <f t="array" ref="A370">IF(ROWS(A$13:A370)&gt;$S$5,"",INDEX(Q$13:Q$512,SMALL(IF(($W$13:$W$512=$W$6)+(($W$13:$W$512=$W$7)+(($W$13:$W$512=$W$8)+(($X$13:$X$512=$X$6)+(($X$13:$X$512=$X$7)+(($Y$13:$Y$512=$Y$6)+(($Y$13:$Y$512=$Y$7)+(($Y$13:$Y$512=$Z$6)+(($Y$13:$Y$512=$Z$7))))))))),ROW($A$13:$A$512)-ROW($A$13)+1),ROWS(A$13:A370))))</f>
        <v/>
      </c>
      <c r="B370" s="290" t="str">
        <f t="array" ref="B370">IF(ROWS(B$13:B370)&gt;$S$5,"",INDEX(R$13:R$512,SMALL(IF(($W$13:$W$512=$W$6)+(($W$13:$W$512=$W$7)+(($W$13:$W$512=$W$8)+(($X$13:$X$512=$X$6)+(($X$13:$X$512=$X$7)+(($Y$13:$Y$512=$Y$6)+(($Y$13:$Y$512=$Y$7)+(($Y$13:$Y$512=$Z$6)+(($Y$13:$Y$512=$Z$7))))))))),ROW($A$13:$A$512)-ROW($A$13)+1),ROWS(B$13:B370))))</f>
        <v/>
      </c>
      <c r="C370" s="290" t="str">
        <f t="array" ref="C370">IF(ROWS(C$13:C370)&gt;$S$5,"",INDEX(S$13:S$512,SMALL(IF(($W$13:$W$512=$W$6)+(($W$13:$W$512=$W$7)+(($W$13:$W$512=$W$8)+(($X$13:$X$512=$X$6)+(($X$13:$X$512=$X$7)+(($Y$13:$Y$512=$Y$6)+(($Y$13:$Y$512=$Y$7)+(($Y$13:$Y$512=$Z$6)+(($Y$13:$Y$512=$Z$7))))))))),ROW($A$13:$A$512)-ROW($A$13)+1),ROWS(C$13:C370))))</f>
        <v/>
      </c>
      <c r="D370" s="316" t="str">
        <f t="array" ref="D370">IF(ROWS(D$13:D370)&gt;$S$5,"",INDEX(T$13:T$512,SMALL(IF(($W$13:$W$512=$W$6)+(($W$13:$W$512=$W$7)+(($W$13:$W$512=$W$8)+(($X$13:$X$512=$X$6)+(($X$13:$X$512=$X$7)+(($Y$13:$Y$512=$Y$6)+(($Y$13:$Y$512=$Y$7)+(($Y$13:$Y$512=$Z$6)+(($Y$13:$Y$512=$Z$7))))))))),ROW($A$13:$A$512)-ROW($A$13)+1),ROWS(D$13:D370))))</f>
        <v/>
      </c>
      <c r="E370" s="182" t="str">
        <f t="array" ref="E370">IF(ROWS(E$13:E370)&gt;$S$5,"",INDEX(U$13:U$512,SMALL(IF(($W$13:$W$512=$W$6)+(($W$13:$W$512=$W$7)+(($W$13:$W$512=$W$8)+(($X$13:$X$512=$X$6)+(($X$13:$X$512=$X$7)+(($Y$13:$Y$512=$Y$6)+(($Y$13:$Y$512=$Y$7)+(($Y$13:$Y$512=$Z$6)+(($Y$13:$Y$512=$Z$7))))))))),ROW($A$13:$A$512)-ROW($A$13)+1),ROWS(E$13:E370))))</f>
        <v/>
      </c>
      <c r="F370" s="182" t="str">
        <f t="array" ref="F370">IF(ROWS(F$13:F370)&gt;$S$5,"",INDEX(V$13:V$512,SMALL(IF(($W$13:$W$512=$W$6)+(($W$13:$W$512=$W$7)+(($W$13:$W$512=$W$8)+(($X$13:$X$512=$X$6)+(($X$13:$X$512=$X$7)+(($Y$13:$Y$512=$Y$6)+(($Y$13:$Y$512=$Y$7)+(($Y$13:$Y$512=$Z$6)+(($Y$13:$Y$512=$Z$7))))))))),ROW($A$13:$A$512)-ROW($A$13)+1),ROWS(F$13:F370))))</f>
        <v/>
      </c>
      <c r="G370" s="351" t="str">
        <f t="array" ref="G370">IF(ROWS(G$13:G370)&gt;$S$5,"",INDEX(W$13:W$512,SMALL(IF(($W$13:$W$512=$W$6)+(($W$13:$W$512=$W$7)+(($W$13:$W$512=$W$8)+(($X$13:$X$512=$X$6)+(($X$13:$X$512=$X$7)+(($Y$13:$Y$512=$Y$6)+(($Y$13:$Y$512=$Y$7)+(($Y$13:$Y$512=$Z$6)+(($Y$13:$Y$512=$Z$7))))))))),ROW($A$13:$A$512)-ROW($A$13)+1),ROWS(G$13:G370))))</f>
        <v/>
      </c>
      <c r="H370" s="351" t="str">
        <f t="array" ref="H370">IF(ROWS(H$13:H370)&gt;$S$5,"",INDEX(X$13:X$512,SMALL(IF(($W$13:$W$512=$W$6)+(($W$13:$W$512=$W$7)+(($W$13:$W$512=$W$8)+(($X$13:$X$512=$X$6)+(($X$13:$X$512=$X$7)+(($Y$13:$Y$512=$Y$6)+(($Y$13:$Y$512=$Y$7)+(($Y$13:$Y$512=$Z$6)+(($Y$13:$Y$512=$Z$7))))))))),ROW($A$13:$A$512)-ROW($A$13)+1),ROWS(H$13:H370))))</f>
        <v/>
      </c>
      <c r="I370" s="351" t="str">
        <f t="array" ref="I370">IF(ROWS(I$13:I370)&gt;$S$5,"",INDEX(Y$13:Y$512,SMALL(IF(($W$13:$W$512=$W$6)+(($W$13:$W$512=$W$7)+(($W$13:$W$512=$W$8)+(($X$13:$X$512=$X$6)+(($X$13:$X$512=$X$7)+(($Y$13:$Y$512=$Y$6)+(($Y$13:$Y$512=$Y$7)+(($Y$13:$Y$512=$Z$6)+(($Y$13:$Y$512=$Z$7))))))))),ROW($A$13:$A$512)-ROW($A$13)+1),ROWS(I$13:I370))))</f>
        <v/>
      </c>
      <c r="J370" s="136"/>
      <c r="Q370" s="44">
        <f>Nut_StatusTool!A364</f>
        <v>358</v>
      </c>
      <c r="R370" s="44">
        <f>Nut_StatusTool!B364</f>
        <v>0</v>
      </c>
      <c r="S370" s="44">
        <f>Nut_StatusTool!C364</f>
        <v>0</v>
      </c>
      <c r="T370" s="44">
        <f>Nut_StatusTool!D364</f>
        <v>0</v>
      </c>
      <c r="U370" s="44">
        <f>Nut_StatusTool!F364</f>
        <v>0</v>
      </c>
      <c r="V370" s="285" t="str">
        <f>Nut_StatusTool!K364</f>
        <v/>
      </c>
      <c r="W370" s="44" t="str">
        <f>Nut_StatusTool!L364</f>
        <v/>
      </c>
      <c r="X370" s="44" t="str">
        <f>Nut_StatusTool!M364</f>
        <v/>
      </c>
      <c r="Y370" s="44" t="str">
        <f>Nut_StatusTool!N364</f>
        <v/>
      </c>
    </row>
    <row r="371" spans="1:25">
      <c r="A371" s="182" t="str">
        <f t="array" ref="A371">IF(ROWS(A$13:A371)&gt;$S$5,"",INDEX(Q$13:Q$512,SMALL(IF(($W$13:$W$512=$W$6)+(($W$13:$W$512=$W$7)+(($W$13:$W$512=$W$8)+(($X$13:$X$512=$X$6)+(($X$13:$X$512=$X$7)+(($Y$13:$Y$512=$Y$6)+(($Y$13:$Y$512=$Y$7)+(($Y$13:$Y$512=$Z$6)+(($Y$13:$Y$512=$Z$7))))))))),ROW($A$13:$A$512)-ROW($A$13)+1),ROWS(A$13:A371))))</f>
        <v/>
      </c>
      <c r="B371" s="290" t="str">
        <f t="array" ref="B371">IF(ROWS(B$13:B371)&gt;$S$5,"",INDEX(R$13:R$512,SMALL(IF(($W$13:$W$512=$W$6)+(($W$13:$W$512=$W$7)+(($W$13:$W$512=$W$8)+(($X$13:$X$512=$X$6)+(($X$13:$X$512=$X$7)+(($Y$13:$Y$512=$Y$6)+(($Y$13:$Y$512=$Y$7)+(($Y$13:$Y$512=$Z$6)+(($Y$13:$Y$512=$Z$7))))))))),ROW($A$13:$A$512)-ROW($A$13)+1),ROWS(B$13:B371))))</f>
        <v/>
      </c>
      <c r="C371" s="290" t="str">
        <f t="array" ref="C371">IF(ROWS(C$13:C371)&gt;$S$5,"",INDEX(S$13:S$512,SMALL(IF(($W$13:$W$512=$W$6)+(($W$13:$W$512=$W$7)+(($W$13:$W$512=$W$8)+(($X$13:$X$512=$X$6)+(($X$13:$X$512=$X$7)+(($Y$13:$Y$512=$Y$6)+(($Y$13:$Y$512=$Y$7)+(($Y$13:$Y$512=$Z$6)+(($Y$13:$Y$512=$Z$7))))))))),ROW($A$13:$A$512)-ROW($A$13)+1),ROWS(C$13:C371))))</f>
        <v/>
      </c>
      <c r="D371" s="316" t="str">
        <f t="array" ref="D371">IF(ROWS(D$13:D371)&gt;$S$5,"",INDEX(T$13:T$512,SMALL(IF(($W$13:$W$512=$W$6)+(($W$13:$W$512=$W$7)+(($W$13:$W$512=$W$8)+(($X$13:$X$512=$X$6)+(($X$13:$X$512=$X$7)+(($Y$13:$Y$512=$Y$6)+(($Y$13:$Y$512=$Y$7)+(($Y$13:$Y$512=$Z$6)+(($Y$13:$Y$512=$Z$7))))))))),ROW($A$13:$A$512)-ROW($A$13)+1),ROWS(D$13:D371))))</f>
        <v/>
      </c>
      <c r="E371" s="182" t="str">
        <f t="array" ref="E371">IF(ROWS(E$13:E371)&gt;$S$5,"",INDEX(U$13:U$512,SMALL(IF(($W$13:$W$512=$W$6)+(($W$13:$W$512=$W$7)+(($W$13:$W$512=$W$8)+(($X$13:$X$512=$X$6)+(($X$13:$X$512=$X$7)+(($Y$13:$Y$512=$Y$6)+(($Y$13:$Y$512=$Y$7)+(($Y$13:$Y$512=$Z$6)+(($Y$13:$Y$512=$Z$7))))))))),ROW($A$13:$A$512)-ROW($A$13)+1),ROWS(E$13:E371))))</f>
        <v/>
      </c>
      <c r="F371" s="182" t="str">
        <f t="array" ref="F371">IF(ROWS(F$13:F371)&gt;$S$5,"",INDEX(V$13:V$512,SMALL(IF(($W$13:$W$512=$W$6)+(($W$13:$W$512=$W$7)+(($W$13:$W$512=$W$8)+(($X$13:$X$512=$X$6)+(($X$13:$X$512=$X$7)+(($Y$13:$Y$512=$Y$6)+(($Y$13:$Y$512=$Y$7)+(($Y$13:$Y$512=$Z$6)+(($Y$13:$Y$512=$Z$7))))))))),ROW($A$13:$A$512)-ROW($A$13)+1),ROWS(F$13:F371))))</f>
        <v/>
      </c>
      <c r="G371" s="351" t="str">
        <f t="array" ref="G371">IF(ROWS(G$13:G371)&gt;$S$5,"",INDEX(W$13:W$512,SMALL(IF(($W$13:$W$512=$W$6)+(($W$13:$W$512=$W$7)+(($W$13:$W$512=$W$8)+(($X$13:$X$512=$X$6)+(($X$13:$X$512=$X$7)+(($Y$13:$Y$512=$Y$6)+(($Y$13:$Y$512=$Y$7)+(($Y$13:$Y$512=$Z$6)+(($Y$13:$Y$512=$Z$7))))))))),ROW($A$13:$A$512)-ROW($A$13)+1),ROWS(G$13:G371))))</f>
        <v/>
      </c>
      <c r="H371" s="351" t="str">
        <f t="array" ref="H371">IF(ROWS(H$13:H371)&gt;$S$5,"",INDEX(X$13:X$512,SMALL(IF(($W$13:$W$512=$W$6)+(($W$13:$W$512=$W$7)+(($W$13:$W$512=$W$8)+(($X$13:$X$512=$X$6)+(($X$13:$X$512=$X$7)+(($Y$13:$Y$512=$Y$6)+(($Y$13:$Y$512=$Y$7)+(($Y$13:$Y$512=$Z$6)+(($Y$13:$Y$512=$Z$7))))))))),ROW($A$13:$A$512)-ROW($A$13)+1),ROWS(H$13:H371))))</f>
        <v/>
      </c>
      <c r="I371" s="351" t="str">
        <f t="array" ref="I371">IF(ROWS(I$13:I371)&gt;$S$5,"",INDEX(Y$13:Y$512,SMALL(IF(($W$13:$W$512=$W$6)+(($W$13:$W$512=$W$7)+(($W$13:$W$512=$W$8)+(($X$13:$X$512=$X$6)+(($X$13:$X$512=$X$7)+(($Y$13:$Y$512=$Y$6)+(($Y$13:$Y$512=$Y$7)+(($Y$13:$Y$512=$Z$6)+(($Y$13:$Y$512=$Z$7))))))))),ROW($A$13:$A$512)-ROW($A$13)+1),ROWS(I$13:I371))))</f>
        <v/>
      </c>
      <c r="J371" s="136"/>
      <c r="Q371" s="44">
        <f>Nut_StatusTool!A365</f>
        <v>359</v>
      </c>
      <c r="R371" s="44">
        <f>Nut_StatusTool!B365</f>
        <v>0</v>
      </c>
      <c r="S371" s="44">
        <f>Nut_StatusTool!C365</f>
        <v>0</v>
      </c>
      <c r="T371" s="44">
        <f>Nut_StatusTool!D365</f>
        <v>0</v>
      </c>
      <c r="U371" s="44">
        <f>Nut_StatusTool!F365</f>
        <v>0</v>
      </c>
      <c r="V371" s="285" t="str">
        <f>Nut_StatusTool!K365</f>
        <v/>
      </c>
      <c r="W371" s="44" t="str">
        <f>Nut_StatusTool!L365</f>
        <v/>
      </c>
      <c r="X371" s="44" t="str">
        <f>Nut_StatusTool!M365</f>
        <v/>
      </c>
      <c r="Y371" s="44" t="str">
        <f>Nut_StatusTool!N365</f>
        <v/>
      </c>
    </row>
    <row r="372" spans="1:25">
      <c r="A372" s="182" t="str">
        <f t="array" ref="A372">IF(ROWS(A$13:A372)&gt;$S$5,"",INDEX(Q$13:Q$512,SMALL(IF(($W$13:$W$512=$W$6)+(($W$13:$W$512=$W$7)+(($W$13:$W$512=$W$8)+(($X$13:$X$512=$X$6)+(($X$13:$X$512=$X$7)+(($Y$13:$Y$512=$Y$6)+(($Y$13:$Y$512=$Y$7)+(($Y$13:$Y$512=$Z$6)+(($Y$13:$Y$512=$Z$7))))))))),ROW($A$13:$A$512)-ROW($A$13)+1),ROWS(A$13:A372))))</f>
        <v/>
      </c>
      <c r="B372" s="290" t="str">
        <f t="array" ref="B372">IF(ROWS(B$13:B372)&gt;$S$5,"",INDEX(R$13:R$512,SMALL(IF(($W$13:$W$512=$W$6)+(($W$13:$W$512=$W$7)+(($W$13:$W$512=$W$8)+(($X$13:$X$512=$X$6)+(($X$13:$X$512=$X$7)+(($Y$13:$Y$512=$Y$6)+(($Y$13:$Y$512=$Y$7)+(($Y$13:$Y$512=$Z$6)+(($Y$13:$Y$512=$Z$7))))))))),ROW($A$13:$A$512)-ROW($A$13)+1),ROWS(B$13:B372))))</f>
        <v/>
      </c>
      <c r="C372" s="290" t="str">
        <f t="array" ref="C372">IF(ROWS(C$13:C372)&gt;$S$5,"",INDEX(S$13:S$512,SMALL(IF(($W$13:$W$512=$W$6)+(($W$13:$W$512=$W$7)+(($W$13:$W$512=$W$8)+(($X$13:$X$512=$X$6)+(($X$13:$X$512=$X$7)+(($Y$13:$Y$512=$Y$6)+(($Y$13:$Y$512=$Y$7)+(($Y$13:$Y$512=$Z$6)+(($Y$13:$Y$512=$Z$7))))))))),ROW($A$13:$A$512)-ROW($A$13)+1),ROWS(C$13:C372))))</f>
        <v/>
      </c>
      <c r="D372" s="316" t="str">
        <f t="array" ref="D372">IF(ROWS(D$13:D372)&gt;$S$5,"",INDEX(T$13:T$512,SMALL(IF(($W$13:$W$512=$W$6)+(($W$13:$W$512=$W$7)+(($W$13:$W$512=$W$8)+(($X$13:$X$512=$X$6)+(($X$13:$X$512=$X$7)+(($Y$13:$Y$512=$Y$6)+(($Y$13:$Y$512=$Y$7)+(($Y$13:$Y$512=$Z$6)+(($Y$13:$Y$512=$Z$7))))))))),ROW($A$13:$A$512)-ROW($A$13)+1),ROWS(D$13:D372))))</f>
        <v/>
      </c>
      <c r="E372" s="182" t="str">
        <f t="array" ref="E372">IF(ROWS(E$13:E372)&gt;$S$5,"",INDEX(U$13:U$512,SMALL(IF(($W$13:$W$512=$W$6)+(($W$13:$W$512=$W$7)+(($W$13:$W$512=$W$8)+(($X$13:$X$512=$X$6)+(($X$13:$X$512=$X$7)+(($Y$13:$Y$512=$Y$6)+(($Y$13:$Y$512=$Y$7)+(($Y$13:$Y$512=$Z$6)+(($Y$13:$Y$512=$Z$7))))))))),ROW($A$13:$A$512)-ROW($A$13)+1),ROWS(E$13:E372))))</f>
        <v/>
      </c>
      <c r="F372" s="182" t="str">
        <f t="array" ref="F372">IF(ROWS(F$13:F372)&gt;$S$5,"",INDEX(V$13:V$512,SMALL(IF(($W$13:$W$512=$W$6)+(($W$13:$W$512=$W$7)+(($W$13:$W$512=$W$8)+(($X$13:$X$512=$X$6)+(($X$13:$X$512=$X$7)+(($Y$13:$Y$512=$Y$6)+(($Y$13:$Y$512=$Y$7)+(($Y$13:$Y$512=$Z$6)+(($Y$13:$Y$512=$Z$7))))))))),ROW($A$13:$A$512)-ROW($A$13)+1),ROWS(F$13:F372))))</f>
        <v/>
      </c>
      <c r="G372" s="351" t="str">
        <f t="array" ref="G372">IF(ROWS(G$13:G372)&gt;$S$5,"",INDEX(W$13:W$512,SMALL(IF(($W$13:$W$512=$W$6)+(($W$13:$W$512=$W$7)+(($W$13:$W$512=$W$8)+(($X$13:$X$512=$X$6)+(($X$13:$X$512=$X$7)+(($Y$13:$Y$512=$Y$6)+(($Y$13:$Y$512=$Y$7)+(($Y$13:$Y$512=$Z$6)+(($Y$13:$Y$512=$Z$7))))))))),ROW($A$13:$A$512)-ROW($A$13)+1),ROWS(G$13:G372))))</f>
        <v/>
      </c>
      <c r="H372" s="351" t="str">
        <f t="array" ref="H372">IF(ROWS(H$13:H372)&gt;$S$5,"",INDEX(X$13:X$512,SMALL(IF(($W$13:$W$512=$W$6)+(($W$13:$W$512=$W$7)+(($W$13:$W$512=$W$8)+(($X$13:$X$512=$X$6)+(($X$13:$X$512=$X$7)+(($Y$13:$Y$512=$Y$6)+(($Y$13:$Y$512=$Y$7)+(($Y$13:$Y$512=$Z$6)+(($Y$13:$Y$512=$Z$7))))))))),ROW($A$13:$A$512)-ROW($A$13)+1),ROWS(H$13:H372))))</f>
        <v/>
      </c>
      <c r="I372" s="351" t="str">
        <f t="array" ref="I372">IF(ROWS(I$13:I372)&gt;$S$5,"",INDEX(Y$13:Y$512,SMALL(IF(($W$13:$W$512=$W$6)+(($W$13:$W$512=$W$7)+(($W$13:$W$512=$W$8)+(($X$13:$X$512=$X$6)+(($X$13:$X$512=$X$7)+(($Y$13:$Y$512=$Y$6)+(($Y$13:$Y$512=$Y$7)+(($Y$13:$Y$512=$Z$6)+(($Y$13:$Y$512=$Z$7))))))))),ROW($A$13:$A$512)-ROW($A$13)+1),ROWS(I$13:I372))))</f>
        <v/>
      </c>
      <c r="J372" s="136"/>
      <c r="Q372" s="44">
        <f>Nut_StatusTool!A366</f>
        <v>360</v>
      </c>
      <c r="R372" s="44">
        <f>Nut_StatusTool!B366</f>
        <v>0</v>
      </c>
      <c r="S372" s="44">
        <f>Nut_StatusTool!C366</f>
        <v>0</v>
      </c>
      <c r="T372" s="44">
        <f>Nut_StatusTool!D366</f>
        <v>0</v>
      </c>
      <c r="U372" s="44">
        <f>Nut_StatusTool!F366</f>
        <v>0</v>
      </c>
      <c r="V372" s="285" t="str">
        <f>Nut_StatusTool!K366</f>
        <v/>
      </c>
      <c r="W372" s="44" t="str">
        <f>Nut_StatusTool!L366</f>
        <v/>
      </c>
      <c r="X372" s="44" t="str">
        <f>Nut_StatusTool!M366</f>
        <v/>
      </c>
      <c r="Y372" s="44" t="str">
        <f>Nut_StatusTool!N366</f>
        <v/>
      </c>
    </row>
    <row r="373" spans="1:25">
      <c r="A373" s="182" t="str">
        <f t="array" ref="A373">IF(ROWS(A$13:A373)&gt;$S$5,"",INDEX(Q$13:Q$512,SMALL(IF(($W$13:$W$512=$W$6)+(($W$13:$W$512=$W$7)+(($W$13:$W$512=$W$8)+(($X$13:$X$512=$X$6)+(($X$13:$X$512=$X$7)+(($Y$13:$Y$512=$Y$6)+(($Y$13:$Y$512=$Y$7)+(($Y$13:$Y$512=$Z$6)+(($Y$13:$Y$512=$Z$7))))))))),ROW($A$13:$A$512)-ROW($A$13)+1),ROWS(A$13:A373))))</f>
        <v/>
      </c>
      <c r="B373" s="290" t="str">
        <f t="array" ref="B373">IF(ROWS(B$13:B373)&gt;$S$5,"",INDEX(R$13:R$512,SMALL(IF(($W$13:$W$512=$W$6)+(($W$13:$W$512=$W$7)+(($W$13:$W$512=$W$8)+(($X$13:$X$512=$X$6)+(($X$13:$X$512=$X$7)+(($Y$13:$Y$512=$Y$6)+(($Y$13:$Y$512=$Y$7)+(($Y$13:$Y$512=$Z$6)+(($Y$13:$Y$512=$Z$7))))))))),ROW($A$13:$A$512)-ROW($A$13)+1),ROWS(B$13:B373))))</f>
        <v/>
      </c>
      <c r="C373" s="290" t="str">
        <f t="array" ref="C373">IF(ROWS(C$13:C373)&gt;$S$5,"",INDEX(S$13:S$512,SMALL(IF(($W$13:$W$512=$W$6)+(($W$13:$W$512=$W$7)+(($W$13:$W$512=$W$8)+(($X$13:$X$512=$X$6)+(($X$13:$X$512=$X$7)+(($Y$13:$Y$512=$Y$6)+(($Y$13:$Y$512=$Y$7)+(($Y$13:$Y$512=$Z$6)+(($Y$13:$Y$512=$Z$7))))))))),ROW($A$13:$A$512)-ROW($A$13)+1),ROWS(C$13:C373))))</f>
        <v/>
      </c>
      <c r="D373" s="316" t="str">
        <f t="array" ref="D373">IF(ROWS(D$13:D373)&gt;$S$5,"",INDEX(T$13:T$512,SMALL(IF(($W$13:$W$512=$W$6)+(($W$13:$W$512=$W$7)+(($W$13:$W$512=$W$8)+(($X$13:$X$512=$X$6)+(($X$13:$X$512=$X$7)+(($Y$13:$Y$512=$Y$6)+(($Y$13:$Y$512=$Y$7)+(($Y$13:$Y$512=$Z$6)+(($Y$13:$Y$512=$Z$7))))))))),ROW($A$13:$A$512)-ROW($A$13)+1),ROWS(D$13:D373))))</f>
        <v/>
      </c>
      <c r="E373" s="182" t="str">
        <f t="array" ref="E373">IF(ROWS(E$13:E373)&gt;$S$5,"",INDEX(U$13:U$512,SMALL(IF(($W$13:$W$512=$W$6)+(($W$13:$W$512=$W$7)+(($W$13:$W$512=$W$8)+(($X$13:$X$512=$X$6)+(($X$13:$X$512=$X$7)+(($Y$13:$Y$512=$Y$6)+(($Y$13:$Y$512=$Y$7)+(($Y$13:$Y$512=$Z$6)+(($Y$13:$Y$512=$Z$7))))))))),ROW($A$13:$A$512)-ROW($A$13)+1),ROWS(E$13:E373))))</f>
        <v/>
      </c>
      <c r="F373" s="182" t="str">
        <f t="array" ref="F373">IF(ROWS(F$13:F373)&gt;$S$5,"",INDEX(V$13:V$512,SMALL(IF(($W$13:$W$512=$W$6)+(($W$13:$W$512=$W$7)+(($W$13:$W$512=$W$8)+(($X$13:$X$512=$X$6)+(($X$13:$X$512=$X$7)+(($Y$13:$Y$512=$Y$6)+(($Y$13:$Y$512=$Y$7)+(($Y$13:$Y$512=$Z$6)+(($Y$13:$Y$512=$Z$7))))))))),ROW($A$13:$A$512)-ROW($A$13)+1),ROWS(F$13:F373))))</f>
        <v/>
      </c>
      <c r="G373" s="351" t="str">
        <f t="array" ref="G373">IF(ROWS(G$13:G373)&gt;$S$5,"",INDEX(W$13:W$512,SMALL(IF(($W$13:$W$512=$W$6)+(($W$13:$W$512=$W$7)+(($W$13:$W$512=$W$8)+(($X$13:$X$512=$X$6)+(($X$13:$X$512=$X$7)+(($Y$13:$Y$512=$Y$6)+(($Y$13:$Y$512=$Y$7)+(($Y$13:$Y$512=$Z$6)+(($Y$13:$Y$512=$Z$7))))))))),ROW($A$13:$A$512)-ROW($A$13)+1),ROWS(G$13:G373))))</f>
        <v/>
      </c>
      <c r="H373" s="351" t="str">
        <f t="array" ref="H373">IF(ROWS(H$13:H373)&gt;$S$5,"",INDEX(X$13:X$512,SMALL(IF(($W$13:$W$512=$W$6)+(($W$13:$W$512=$W$7)+(($W$13:$W$512=$W$8)+(($X$13:$X$512=$X$6)+(($X$13:$X$512=$X$7)+(($Y$13:$Y$512=$Y$6)+(($Y$13:$Y$512=$Y$7)+(($Y$13:$Y$512=$Z$6)+(($Y$13:$Y$512=$Z$7))))))))),ROW($A$13:$A$512)-ROW($A$13)+1),ROWS(H$13:H373))))</f>
        <v/>
      </c>
      <c r="I373" s="351" t="str">
        <f t="array" ref="I373">IF(ROWS(I$13:I373)&gt;$S$5,"",INDEX(Y$13:Y$512,SMALL(IF(($W$13:$W$512=$W$6)+(($W$13:$W$512=$W$7)+(($W$13:$W$512=$W$8)+(($X$13:$X$512=$X$6)+(($X$13:$X$512=$X$7)+(($Y$13:$Y$512=$Y$6)+(($Y$13:$Y$512=$Y$7)+(($Y$13:$Y$512=$Z$6)+(($Y$13:$Y$512=$Z$7))))))))),ROW($A$13:$A$512)-ROW($A$13)+1),ROWS(I$13:I373))))</f>
        <v/>
      </c>
      <c r="J373" s="136"/>
      <c r="Q373" s="44">
        <f>Nut_StatusTool!A367</f>
        <v>361</v>
      </c>
      <c r="R373" s="44">
        <f>Nut_StatusTool!B367</f>
        <v>0</v>
      </c>
      <c r="S373" s="44">
        <f>Nut_StatusTool!C367</f>
        <v>0</v>
      </c>
      <c r="T373" s="44">
        <f>Nut_StatusTool!D367</f>
        <v>0</v>
      </c>
      <c r="U373" s="44">
        <f>Nut_StatusTool!F367</f>
        <v>0</v>
      </c>
      <c r="V373" s="285" t="str">
        <f>Nut_StatusTool!K367</f>
        <v/>
      </c>
      <c r="W373" s="44" t="str">
        <f>Nut_StatusTool!L367</f>
        <v/>
      </c>
      <c r="X373" s="44" t="str">
        <f>Nut_StatusTool!M367</f>
        <v/>
      </c>
      <c r="Y373" s="44" t="str">
        <f>Nut_StatusTool!N367</f>
        <v/>
      </c>
    </row>
    <row r="374" spans="1:25">
      <c r="A374" s="182" t="str">
        <f t="array" ref="A374">IF(ROWS(A$13:A374)&gt;$S$5,"",INDEX(Q$13:Q$512,SMALL(IF(($W$13:$W$512=$W$6)+(($W$13:$W$512=$W$7)+(($W$13:$W$512=$W$8)+(($X$13:$X$512=$X$6)+(($X$13:$X$512=$X$7)+(($Y$13:$Y$512=$Y$6)+(($Y$13:$Y$512=$Y$7)+(($Y$13:$Y$512=$Z$6)+(($Y$13:$Y$512=$Z$7))))))))),ROW($A$13:$A$512)-ROW($A$13)+1),ROWS(A$13:A374))))</f>
        <v/>
      </c>
      <c r="B374" s="290" t="str">
        <f t="array" ref="B374">IF(ROWS(B$13:B374)&gt;$S$5,"",INDEX(R$13:R$512,SMALL(IF(($W$13:$W$512=$W$6)+(($W$13:$W$512=$W$7)+(($W$13:$W$512=$W$8)+(($X$13:$X$512=$X$6)+(($X$13:$X$512=$X$7)+(($Y$13:$Y$512=$Y$6)+(($Y$13:$Y$512=$Y$7)+(($Y$13:$Y$512=$Z$6)+(($Y$13:$Y$512=$Z$7))))))))),ROW($A$13:$A$512)-ROW($A$13)+1),ROWS(B$13:B374))))</f>
        <v/>
      </c>
      <c r="C374" s="290" t="str">
        <f t="array" ref="C374">IF(ROWS(C$13:C374)&gt;$S$5,"",INDEX(S$13:S$512,SMALL(IF(($W$13:$W$512=$W$6)+(($W$13:$W$512=$W$7)+(($W$13:$W$512=$W$8)+(($X$13:$X$512=$X$6)+(($X$13:$X$512=$X$7)+(($Y$13:$Y$512=$Y$6)+(($Y$13:$Y$512=$Y$7)+(($Y$13:$Y$512=$Z$6)+(($Y$13:$Y$512=$Z$7))))))))),ROW($A$13:$A$512)-ROW($A$13)+1),ROWS(C$13:C374))))</f>
        <v/>
      </c>
      <c r="D374" s="316" t="str">
        <f t="array" ref="D374">IF(ROWS(D$13:D374)&gt;$S$5,"",INDEX(T$13:T$512,SMALL(IF(($W$13:$W$512=$W$6)+(($W$13:$W$512=$W$7)+(($W$13:$W$512=$W$8)+(($X$13:$X$512=$X$6)+(($X$13:$X$512=$X$7)+(($Y$13:$Y$512=$Y$6)+(($Y$13:$Y$512=$Y$7)+(($Y$13:$Y$512=$Z$6)+(($Y$13:$Y$512=$Z$7))))))))),ROW($A$13:$A$512)-ROW($A$13)+1),ROWS(D$13:D374))))</f>
        <v/>
      </c>
      <c r="E374" s="182" t="str">
        <f t="array" ref="E374">IF(ROWS(E$13:E374)&gt;$S$5,"",INDEX(U$13:U$512,SMALL(IF(($W$13:$W$512=$W$6)+(($W$13:$W$512=$W$7)+(($W$13:$W$512=$W$8)+(($X$13:$X$512=$X$6)+(($X$13:$X$512=$X$7)+(($Y$13:$Y$512=$Y$6)+(($Y$13:$Y$512=$Y$7)+(($Y$13:$Y$512=$Z$6)+(($Y$13:$Y$512=$Z$7))))))))),ROW($A$13:$A$512)-ROW($A$13)+1),ROWS(E$13:E374))))</f>
        <v/>
      </c>
      <c r="F374" s="182" t="str">
        <f t="array" ref="F374">IF(ROWS(F$13:F374)&gt;$S$5,"",INDEX(V$13:V$512,SMALL(IF(($W$13:$W$512=$W$6)+(($W$13:$W$512=$W$7)+(($W$13:$W$512=$W$8)+(($X$13:$X$512=$X$6)+(($X$13:$X$512=$X$7)+(($Y$13:$Y$512=$Y$6)+(($Y$13:$Y$512=$Y$7)+(($Y$13:$Y$512=$Z$6)+(($Y$13:$Y$512=$Z$7))))))))),ROW($A$13:$A$512)-ROW($A$13)+1),ROWS(F$13:F374))))</f>
        <v/>
      </c>
      <c r="G374" s="351" t="str">
        <f t="array" ref="G374">IF(ROWS(G$13:G374)&gt;$S$5,"",INDEX(W$13:W$512,SMALL(IF(($W$13:$W$512=$W$6)+(($W$13:$W$512=$W$7)+(($W$13:$W$512=$W$8)+(($X$13:$X$512=$X$6)+(($X$13:$X$512=$X$7)+(($Y$13:$Y$512=$Y$6)+(($Y$13:$Y$512=$Y$7)+(($Y$13:$Y$512=$Z$6)+(($Y$13:$Y$512=$Z$7))))))))),ROW($A$13:$A$512)-ROW($A$13)+1),ROWS(G$13:G374))))</f>
        <v/>
      </c>
      <c r="H374" s="351" t="str">
        <f t="array" ref="H374">IF(ROWS(H$13:H374)&gt;$S$5,"",INDEX(X$13:X$512,SMALL(IF(($W$13:$W$512=$W$6)+(($W$13:$W$512=$W$7)+(($W$13:$W$512=$W$8)+(($X$13:$X$512=$X$6)+(($X$13:$X$512=$X$7)+(($Y$13:$Y$512=$Y$6)+(($Y$13:$Y$512=$Y$7)+(($Y$13:$Y$512=$Z$6)+(($Y$13:$Y$512=$Z$7))))))))),ROW($A$13:$A$512)-ROW($A$13)+1),ROWS(H$13:H374))))</f>
        <v/>
      </c>
      <c r="I374" s="351" t="str">
        <f t="array" ref="I374">IF(ROWS(I$13:I374)&gt;$S$5,"",INDEX(Y$13:Y$512,SMALL(IF(($W$13:$W$512=$W$6)+(($W$13:$W$512=$W$7)+(($W$13:$W$512=$W$8)+(($X$13:$X$512=$X$6)+(($X$13:$X$512=$X$7)+(($Y$13:$Y$512=$Y$6)+(($Y$13:$Y$512=$Y$7)+(($Y$13:$Y$512=$Z$6)+(($Y$13:$Y$512=$Z$7))))))))),ROW($A$13:$A$512)-ROW($A$13)+1),ROWS(I$13:I374))))</f>
        <v/>
      </c>
      <c r="J374" s="136"/>
      <c r="Q374" s="44">
        <f>Nut_StatusTool!A368</f>
        <v>362</v>
      </c>
      <c r="R374" s="44">
        <f>Nut_StatusTool!B368</f>
        <v>0</v>
      </c>
      <c r="S374" s="44">
        <f>Nut_StatusTool!C368</f>
        <v>0</v>
      </c>
      <c r="T374" s="44">
        <f>Nut_StatusTool!D368</f>
        <v>0</v>
      </c>
      <c r="U374" s="44">
        <f>Nut_StatusTool!F368</f>
        <v>0</v>
      </c>
      <c r="V374" s="285" t="str">
        <f>Nut_StatusTool!K368</f>
        <v/>
      </c>
      <c r="W374" s="44" t="str">
        <f>Nut_StatusTool!L368</f>
        <v/>
      </c>
      <c r="X374" s="44" t="str">
        <f>Nut_StatusTool!M368</f>
        <v/>
      </c>
      <c r="Y374" s="44" t="str">
        <f>Nut_StatusTool!N368</f>
        <v/>
      </c>
    </row>
    <row r="375" spans="1:25">
      <c r="A375" s="182" t="str">
        <f t="array" ref="A375">IF(ROWS(A$13:A375)&gt;$S$5,"",INDEX(Q$13:Q$512,SMALL(IF(($W$13:$W$512=$W$6)+(($W$13:$W$512=$W$7)+(($W$13:$W$512=$W$8)+(($X$13:$X$512=$X$6)+(($X$13:$X$512=$X$7)+(($Y$13:$Y$512=$Y$6)+(($Y$13:$Y$512=$Y$7)+(($Y$13:$Y$512=$Z$6)+(($Y$13:$Y$512=$Z$7))))))))),ROW($A$13:$A$512)-ROW($A$13)+1),ROWS(A$13:A375))))</f>
        <v/>
      </c>
      <c r="B375" s="290" t="str">
        <f t="array" ref="B375">IF(ROWS(B$13:B375)&gt;$S$5,"",INDEX(R$13:R$512,SMALL(IF(($W$13:$W$512=$W$6)+(($W$13:$W$512=$W$7)+(($W$13:$W$512=$W$8)+(($X$13:$X$512=$X$6)+(($X$13:$X$512=$X$7)+(($Y$13:$Y$512=$Y$6)+(($Y$13:$Y$512=$Y$7)+(($Y$13:$Y$512=$Z$6)+(($Y$13:$Y$512=$Z$7))))))))),ROW($A$13:$A$512)-ROW($A$13)+1),ROWS(B$13:B375))))</f>
        <v/>
      </c>
      <c r="C375" s="290" t="str">
        <f t="array" ref="C375">IF(ROWS(C$13:C375)&gt;$S$5,"",INDEX(S$13:S$512,SMALL(IF(($W$13:$W$512=$W$6)+(($W$13:$W$512=$W$7)+(($W$13:$W$512=$W$8)+(($X$13:$X$512=$X$6)+(($X$13:$X$512=$X$7)+(($Y$13:$Y$512=$Y$6)+(($Y$13:$Y$512=$Y$7)+(($Y$13:$Y$512=$Z$6)+(($Y$13:$Y$512=$Z$7))))))))),ROW($A$13:$A$512)-ROW($A$13)+1),ROWS(C$13:C375))))</f>
        <v/>
      </c>
      <c r="D375" s="316" t="str">
        <f t="array" ref="D375">IF(ROWS(D$13:D375)&gt;$S$5,"",INDEX(T$13:T$512,SMALL(IF(($W$13:$W$512=$W$6)+(($W$13:$W$512=$W$7)+(($W$13:$W$512=$W$8)+(($X$13:$X$512=$X$6)+(($X$13:$X$512=$X$7)+(($Y$13:$Y$512=$Y$6)+(($Y$13:$Y$512=$Y$7)+(($Y$13:$Y$512=$Z$6)+(($Y$13:$Y$512=$Z$7))))))))),ROW($A$13:$A$512)-ROW($A$13)+1),ROWS(D$13:D375))))</f>
        <v/>
      </c>
      <c r="E375" s="182" t="str">
        <f t="array" ref="E375">IF(ROWS(E$13:E375)&gt;$S$5,"",INDEX(U$13:U$512,SMALL(IF(($W$13:$W$512=$W$6)+(($W$13:$W$512=$W$7)+(($W$13:$W$512=$W$8)+(($X$13:$X$512=$X$6)+(($X$13:$X$512=$X$7)+(($Y$13:$Y$512=$Y$6)+(($Y$13:$Y$512=$Y$7)+(($Y$13:$Y$512=$Z$6)+(($Y$13:$Y$512=$Z$7))))))))),ROW($A$13:$A$512)-ROW($A$13)+1),ROWS(E$13:E375))))</f>
        <v/>
      </c>
      <c r="F375" s="182" t="str">
        <f t="array" ref="F375">IF(ROWS(F$13:F375)&gt;$S$5,"",INDEX(V$13:V$512,SMALL(IF(($W$13:$W$512=$W$6)+(($W$13:$W$512=$W$7)+(($W$13:$W$512=$W$8)+(($X$13:$X$512=$X$6)+(($X$13:$X$512=$X$7)+(($Y$13:$Y$512=$Y$6)+(($Y$13:$Y$512=$Y$7)+(($Y$13:$Y$512=$Z$6)+(($Y$13:$Y$512=$Z$7))))))))),ROW($A$13:$A$512)-ROW($A$13)+1),ROWS(F$13:F375))))</f>
        <v/>
      </c>
      <c r="G375" s="351" t="str">
        <f t="array" ref="G375">IF(ROWS(G$13:G375)&gt;$S$5,"",INDEX(W$13:W$512,SMALL(IF(($W$13:$W$512=$W$6)+(($W$13:$W$512=$W$7)+(($W$13:$W$512=$W$8)+(($X$13:$X$512=$X$6)+(($X$13:$X$512=$X$7)+(($Y$13:$Y$512=$Y$6)+(($Y$13:$Y$512=$Y$7)+(($Y$13:$Y$512=$Z$6)+(($Y$13:$Y$512=$Z$7))))))))),ROW($A$13:$A$512)-ROW($A$13)+1),ROWS(G$13:G375))))</f>
        <v/>
      </c>
      <c r="H375" s="351" t="str">
        <f t="array" ref="H375">IF(ROWS(H$13:H375)&gt;$S$5,"",INDEX(X$13:X$512,SMALL(IF(($W$13:$W$512=$W$6)+(($W$13:$W$512=$W$7)+(($W$13:$W$512=$W$8)+(($X$13:$X$512=$X$6)+(($X$13:$X$512=$X$7)+(($Y$13:$Y$512=$Y$6)+(($Y$13:$Y$512=$Y$7)+(($Y$13:$Y$512=$Z$6)+(($Y$13:$Y$512=$Z$7))))))))),ROW($A$13:$A$512)-ROW($A$13)+1),ROWS(H$13:H375))))</f>
        <v/>
      </c>
      <c r="I375" s="351" t="str">
        <f t="array" ref="I375">IF(ROWS(I$13:I375)&gt;$S$5,"",INDEX(Y$13:Y$512,SMALL(IF(($W$13:$W$512=$W$6)+(($W$13:$W$512=$W$7)+(($W$13:$W$512=$W$8)+(($X$13:$X$512=$X$6)+(($X$13:$X$512=$X$7)+(($Y$13:$Y$512=$Y$6)+(($Y$13:$Y$512=$Y$7)+(($Y$13:$Y$512=$Z$6)+(($Y$13:$Y$512=$Z$7))))))))),ROW($A$13:$A$512)-ROW($A$13)+1),ROWS(I$13:I375))))</f>
        <v/>
      </c>
      <c r="J375" s="136"/>
      <c r="Q375" s="44">
        <f>Nut_StatusTool!A369</f>
        <v>363</v>
      </c>
      <c r="R375" s="44">
        <f>Nut_StatusTool!B369</f>
        <v>0</v>
      </c>
      <c r="S375" s="44">
        <f>Nut_StatusTool!C369</f>
        <v>0</v>
      </c>
      <c r="T375" s="44">
        <f>Nut_StatusTool!D369</f>
        <v>0</v>
      </c>
      <c r="U375" s="44">
        <f>Nut_StatusTool!F369</f>
        <v>0</v>
      </c>
      <c r="V375" s="285" t="str">
        <f>Nut_StatusTool!K369</f>
        <v/>
      </c>
      <c r="W375" s="44" t="str">
        <f>Nut_StatusTool!L369</f>
        <v/>
      </c>
      <c r="X375" s="44" t="str">
        <f>Nut_StatusTool!M369</f>
        <v/>
      </c>
      <c r="Y375" s="44" t="str">
        <f>Nut_StatusTool!N369</f>
        <v/>
      </c>
    </row>
    <row r="376" spans="1:25">
      <c r="A376" s="182" t="str">
        <f t="array" ref="A376">IF(ROWS(A$13:A376)&gt;$S$5,"",INDEX(Q$13:Q$512,SMALL(IF(($W$13:$W$512=$W$6)+(($W$13:$W$512=$W$7)+(($W$13:$W$512=$W$8)+(($X$13:$X$512=$X$6)+(($X$13:$X$512=$X$7)+(($Y$13:$Y$512=$Y$6)+(($Y$13:$Y$512=$Y$7)+(($Y$13:$Y$512=$Z$6)+(($Y$13:$Y$512=$Z$7))))))))),ROW($A$13:$A$512)-ROW($A$13)+1),ROWS(A$13:A376))))</f>
        <v/>
      </c>
      <c r="B376" s="290" t="str">
        <f t="array" ref="B376">IF(ROWS(B$13:B376)&gt;$S$5,"",INDEX(R$13:R$512,SMALL(IF(($W$13:$W$512=$W$6)+(($W$13:$W$512=$W$7)+(($W$13:$W$512=$W$8)+(($X$13:$X$512=$X$6)+(($X$13:$X$512=$X$7)+(($Y$13:$Y$512=$Y$6)+(($Y$13:$Y$512=$Y$7)+(($Y$13:$Y$512=$Z$6)+(($Y$13:$Y$512=$Z$7))))))))),ROW($A$13:$A$512)-ROW($A$13)+1),ROWS(B$13:B376))))</f>
        <v/>
      </c>
      <c r="C376" s="290" t="str">
        <f t="array" ref="C376">IF(ROWS(C$13:C376)&gt;$S$5,"",INDEX(S$13:S$512,SMALL(IF(($W$13:$W$512=$W$6)+(($W$13:$W$512=$W$7)+(($W$13:$W$512=$W$8)+(($X$13:$X$512=$X$6)+(($X$13:$X$512=$X$7)+(($Y$13:$Y$512=$Y$6)+(($Y$13:$Y$512=$Y$7)+(($Y$13:$Y$512=$Z$6)+(($Y$13:$Y$512=$Z$7))))))))),ROW($A$13:$A$512)-ROW($A$13)+1),ROWS(C$13:C376))))</f>
        <v/>
      </c>
      <c r="D376" s="316" t="str">
        <f t="array" ref="D376">IF(ROWS(D$13:D376)&gt;$S$5,"",INDEX(T$13:T$512,SMALL(IF(($W$13:$W$512=$W$6)+(($W$13:$W$512=$W$7)+(($W$13:$W$512=$W$8)+(($X$13:$X$512=$X$6)+(($X$13:$X$512=$X$7)+(($Y$13:$Y$512=$Y$6)+(($Y$13:$Y$512=$Y$7)+(($Y$13:$Y$512=$Z$6)+(($Y$13:$Y$512=$Z$7))))))))),ROW($A$13:$A$512)-ROW($A$13)+1),ROWS(D$13:D376))))</f>
        <v/>
      </c>
      <c r="E376" s="182" t="str">
        <f t="array" ref="E376">IF(ROWS(E$13:E376)&gt;$S$5,"",INDEX(U$13:U$512,SMALL(IF(($W$13:$W$512=$W$6)+(($W$13:$W$512=$W$7)+(($W$13:$W$512=$W$8)+(($X$13:$X$512=$X$6)+(($X$13:$X$512=$X$7)+(($Y$13:$Y$512=$Y$6)+(($Y$13:$Y$512=$Y$7)+(($Y$13:$Y$512=$Z$6)+(($Y$13:$Y$512=$Z$7))))))))),ROW($A$13:$A$512)-ROW($A$13)+1),ROWS(E$13:E376))))</f>
        <v/>
      </c>
      <c r="F376" s="182" t="str">
        <f t="array" ref="F376">IF(ROWS(F$13:F376)&gt;$S$5,"",INDEX(V$13:V$512,SMALL(IF(($W$13:$W$512=$W$6)+(($W$13:$W$512=$W$7)+(($W$13:$W$512=$W$8)+(($X$13:$X$512=$X$6)+(($X$13:$X$512=$X$7)+(($Y$13:$Y$512=$Y$6)+(($Y$13:$Y$512=$Y$7)+(($Y$13:$Y$512=$Z$6)+(($Y$13:$Y$512=$Z$7))))))))),ROW($A$13:$A$512)-ROW($A$13)+1),ROWS(F$13:F376))))</f>
        <v/>
      </c>
      <c r="G376" s="351" t="str">
        <f t="array" ref="G376">IF(ROWS(G$13:G376)&gt;$S$5,"",INDEX(W$13:W$512,SMALL(IF(($W$13:$W$512=$W$6)+(($W$13:$W$512=$W$7)+(($W$13:$W$512=$W$8)+(($X$13:$X$512=$X$6)+(($X$13:$X$512=$X$7)+(($Y$13:$Y$512=$Y$6)+(($Y$13:$Y$512=$Y$7)+(($Y$13:$Y$512=$Z$6)+(($Y$13:$Y$512=$Z$7))))))))),ROW($A$13:$A$512)-ROW($A$13)+1),ROWS(G$13:G376))))</f>
        <v/>
      </c>
      <c r="H376" s="351" t="str">
        <f t="array" ref="H376">IF(ROWS(H$13:H376)&gt;$S$5,"",INDEX(X$13:X$512,SMALL(IF(($W$13:$W$512=$W$6)+(($W$13:$W$512=$W$7)+(($W$13:$W$512=$W$8)+(($X$13:$X$512=$X$6)+(($X$13:$X$512=$X$7)+(($Y$13:$Y$512=$Y$6)+(($Y$13:$Y$512=$Y$7)+(($Y$13:$Y$512=$Z$6)+(($Y$13:$Y$512=$Z$7))))))))),ROW($A$13:$A$512)-ROW($A$13)+1),ROWS(H$13:H376))))</f>
        <v/>
      </c>
      <c r="I376" s="351" t="str">
        <f t="array" ref="I376">IF(ROWS(I$13:I376)&gt;$S$5,"",INDEX(Y$13:Y$512,SMALL(IF(($W$13:$W$512=$W$6)+(($W$13:$W$512=$W$7)+(($W$13:$W$512=$W$8)+(($X$13:$X$512=$X$6)+(($X$13:$X$512=$X$7)+(($Y$13:$Y$512=$Y$6)+(($Y$13:$Y$512=$Y$7)+(($Y$13:$Y$512=$Z$6)+(($Y$13:$Y$512=$Z$7))))))))),ROW($A$13:$A$512)-ROW($A$13)+1),ROWS(I$13:I376))))</f>
        <v/>
      </c>
      <c r="J376" s="136"/>
      <c r="Q376" s="44">
        <f>Nut_StatusTool!A370</f>
        <v>364</v>
      </c>
      <c r="R376" s="44">
        <f>Nut_StatusTool!B370</f>
        <v>0</v>
      </c>
      <c r="S376" s="44">
        <f>Nut_StatusTool!C370</f>
        <v>0</v>
      </c>
      <c r="T376" s="44">
        <f>Nut_StatusTool!D370</f>
        <v>0</v>
      </c>
      <c r="U376" s="44">
        <f>Nut_StatusTool!F370</f>
        <v>0</v>
      </c>
      <c r="V376" s="285" t="str">
        <f>Nut_StatusTool!K370</f>
        <v/>
      </c>
      <c r="W376" s="44" t="str">
        <f>Nut_StatusTool!L370</f>
        <v/>
      </c>
      <c r="X376" s="44" t="str">
        <f>Nut_StatusTool!M370</f>
        <v/>
      </c>
      <c r="Y376" s="44" t="str">
        <f>Nut_StatusTool!N370</f>
        <v/>
      </c>
    </row>
    <row r="377" spans="1:25">
      <c r="A377" s="182" t="str">
        <f t="array" ref="A377">IF(ROWS(A$13:A377)&gt;$S$5,"",INDEX(Q$13:Q$512,SMALL(IF(($W$13:$W$512=$W$6)+(($W$13:$W$512=$W$7)+(($W$13:$W$512=$W$8)+(($X$13:$X$512=$X$6)+(($X$13:$X$512=$X$7)+(($Y$13:$Y$512=$Y$6)+(($Y$13:$Y$512=$Y$7)+(($Y$13:$Y$512=$Z$6)+(($Y$13:$Y$512=$Z$7))))))))),ROW($A$13:$A$512)-ROW($A$13)+1),ROWS(A$13:A377))))</f>
        <v/>
      </c>
      <c r="B377" s="290" t="str">
        <f t="array" ref="B377">IF(ROWS(B$13:B377)&gt;$S$5,"",INDEX(R$13:R$512,SMALL(IF(($W$13:$W$512=$W$6)+(($W$13:$W$512=$W$7)+(($W$13:$W$512=$W$8)+(($X$13:$X$512=$X$6)+(($X$13:$X$512=$X$7)+(($Y$13:$Y$512=$Y$6)+(($Y$13:$Y$512=$Y$7)+(($Y$13:$Y$512=$Z$6)+(($Y$13:$Y$512=$Z$7))))))))),ROW($A$13:$A$512)-ROW($A$13)+1),ROWS(B$13:B377))))</f>
        <v/>
      </c>
      <c r="C377" s="290" t="str">
        <f t="array" ref="C377">IF(ROWS(C$13:C377)&gt;$S$5,"",INDEX(S$13:S$512,SMALL(IF(($W$13:$W$512=$W$6)+(($W$13:$W$512=$W$7)+(($W$13:$W$512=$W$8)+(($X$13:$X$512=$X$6)+(($X$13:$X$512=$X$7)+(($Y$13:$Y$512=$Y$6)+(($Y$13:$Y$512=$Y$7)+(($Y$13:$Y$512=$Z$6)+(($Y$13:$Y$512=$Z$7))))))))),ROW($A$13:$A$512)-ROW($A$13)+1),ROWS(C$13:C377))))</f>
        <v/>
      </c>
      <c r="D377" s="316" t="str">
        <f t="array" ref="D377">IF(ROWS(D$13:D377)&gt;$S$5,"",INDEX(T$13:T$512,SMALL(IF(($W$13:$W$512=$W$6)+(($W$13:$W$512=$W$7)+(($W$13:$W$512=$W$8)+(($X$13:$X$512=$X$6)+(($X$13:$X$512=$X$7)+(($Y$13:$Y$512=$Y$6)+(($Y$13:$Y$512=$Y$7)+(($Y$13:$Y$512=$Z$6)+(($Y$13:$Y$512=$Z$7))))))))),ROW($A$13:$A$512)-ROW($A$13)+1),ROWS(D$13:D377))))</f>
        <v/>
      </c>
      <c r="E377" s="182" t="str">
        <f t="array" ref="E377">IF(ROWS(E$13:E377)&gt;$S$5,"",INDEX(U$13:U$512,SMALL(IF(($W$13:$W$512=$W$6)+(($W$13:$W$512=$W$7)+(($W$13:$W$512=$W$8)+(($X$13:$X$512=$X$6)+(($X$13:$X$512=$X$7)+(($Y$13:$Y$512=$Y$6)+(($Y$13:$Y$512=$Y$7)+(($Y$13:$Y$512=$Z$6)+(($Y$13:$Y$512=$Z$7))))))))),ROW($A$13:$A$512)-ROW($A$13)+1),ROWS(E$13:E377))))</f>
        <v/>
      </c>
      <c r="F377" s="182" t="str">
        <f t="array" ref="F377">IF(ROWS(F$13:F377)&gt;$S$5,"",INDEX(V$13:V$512,SMALL(IF(($W$13:$W$512=$W$6)+(($W$13:$W$512=$W$7)+(($W$13:$W$512=$W$8)+(($X$13:$X$512=$X$6)+(($X$13:$X$512=$X$7)+(($Y$13:$Y$512=$Y$6)+(($Y$13:$Y$512=$Y$7)+(($Y$13:$Y$512=$Z$6)+(($Y$13:$Y$512=$Z$7))))))))),ROW($A$13:$A$512)-ROW($A$13)+1),ROWS(F$13:F377))))</f>
        <v/>
      </c>
      <c r="G377" s="351" t="str">
        <f t="array" ref="G377">IF(ROWS(G$13:G377)&gt;$S$5,"",INDEX(W$13:W$512,SMALL(IF(($W$13:$W$512=$W$6)+(($W$13:$W$512=$W$7)+(($W$13:$W$512=$W$8)+(($X$13:$X$512=$X$6)+(($X$13:$X$512=$X$7)+(($Y$13:$Y$512=$Y$6)+(($Y$13:$Y$512=$Y$7)+(($Y$13:$Y$512=$Z$6)+(($Y$13:$Y$512=$Z$7))))))))),ROW($A$13:$A$512)-ROW($A$13)+1),ROWS(G$13:G377))))</f>
        <v/>
      </c>
      <c r="H377" s="351" t="str">
        <f t="array" ref="H377">IF(ROWS(H$13:H377)&gt;$S$5,"",INDEX(X$13:X$512,SMALL(IF(($W$13:$W$512=$W$6)+(($W$13:$W$512=$W$7)+(($W$13:$W$512=$W$8)+(($X$13:$X$512=$X$6)+(($X$13:$X$512=$X$7)+(($Y$13:$Y$512=$Y$6)+(($Y$13:$Y$512=$Y$7)+(($Y$13:$Y$512=$Z$6)+(($Y$13:$Y$512=$Z$7))))))))),ROW($A$13:$A$512)-ROW($A$13)+1),ROWS(H$13:H377))))</f>
        <v/>
      </c>
      <c r="I377" s="351" t="str">
        <f t="array" ref="I377">IF(ROWS(I$13:I377)&gt;$S$5,"",INDEX(Y$13:Y$512,SMALL(IF(($W$13:$W$512=$W$6)+(($W$13:$W$512=$W$7)+(($W$13:$W$512=$W$8)+(($X$13:$X$512=$X$6)+(($X$13:$X$512=$X$7)+(($Y$13:$Y$512=$Y$6)+(($Y$13:$Y$512=$Y$7)+(($Y$13:$Y$512=$Z$6)+(($Y$13:$Y$512=$Z$7))))))))),ROW($A$13:$A$512)-ROW($A$13)+1),ROWS(I$13:I377))))</f>
        <v/>
      </c>
      <c r="J377" s="136"/>
      <c r="Q377" s="44">
        <f>Nut_StatusTool!A371</f>
        <v>365</v>
      </c>
      <c r="R377" s="44">
        <f>Nut_StatusTool!B371</f>
        <v>0</v>
      </c>
      <c r="S377" s="44">
        <f>Nut_StatusTool!C371</f>
        <v>0</v>
      </c>
      <c r="T377" s="44">
        <f>Nut_StatusTool!D371</f>
        <v>0</v>
      </c>
      <c r="U377" s="44">
        <f>Nut_StatusTool!F371</f>
        <v>0</v>
      </c>
      <c r="V377" s="285" t="str">
        <f>Nut_StatusTool!K371</f>
        <v/>
      </c>
      <c r="W377" s="44" t="str">
        <f>Nut_StatusTool!L371</f>
        <v/>
      </c>
      <c r="X377" s="44" t="str">
        <f>Nut_StatusTool!M371</f>
        <v/>
      </c>
      <c r="Y377" s="44" t="str">
        <f>Nut_StatusTool!N371</f>
        <v/>
      </c>
    </row>
    <row r="378" spans="1:25">
      <c r="A378" s="182" t="str">
        <f t="array" ref="A378">IF(ROWS(A$13:A378)&gt;$S$5,"",INDEX(Q$13:Q$512,SMALL(IF(($W$13:$W$512=$W$6)+(($W$13:$W$512=$W$7)+(($W$13:$W$512=$W$8)+(($X$13:$X$512=$X$6)+(($X$13:$X$512=$X$7)+(($Y$13:$Y$512=$Y$6)+(($Y$13:$Y$512=$Y$7)+(($Y$13:$Y$512=$Z$6)+(($Y$13:$Y$512=$Z$7))))))))),ROW($A$13:$A$512)-ROW($A$13)+1),ROWS(A$13:A378))))</f>
        <v/>
      </c>
      <c r="B378" s="290" t="str">
        <f t="array" ref="B378">IF(ROWS(B$13:B378)&gt;$S$5,"",INDEX(R$13:R$512,SMALL(IF(($W$13:$W$512=$W$6)+(($W$13:$W$512=$W$7)+(($W$13:$W$512=$W$8)+(($X$13:$X$512=$X$6)+(($X$13:$X$512=$X$7)+(($Y$13:$Y$512=$Y$6)+(($Y$13:$Y$512=$Y$7)+(($Y$13:$Y$512=$Z$6)+(($Y$13:$Y$512=$Z$7))))))))),ROW($A$13:$A$512)-ROW($A$13)+1),ROWS(B$13:B378))))</f>
        <v/>
      </c>
      <c r="C378" s="290" t="str">
        <f t="array" ref="C378">IF(ROWS(C$13:C378)&gt;$S$5,"",INDEX(S$13:S$512,SMALL(IF(($W$13:$W$512=$W$6)+(($W$13:$W$512=$W$7)+(($W$13:$W$512=$W$8)+(($X$13:$X$512=$X$6)+(($X$13:$X$512=$X$7)+(($Y$13:$Y$512=$Y$6)+(($Y$13:$Y$512=$Y$7)+(($Y$13:$Y$512=$Z$6)+(($Y$13:$Y$512=$Z$7))))))))),ROW($A$13:$A$512)-ROW($A$13)+1),ROWS(C$13:C378))))</f>
        <v/>
      </c>
      <c r="D378" s="316" t="str">
        <f t="array" ref="D378">IF(ROWS(D$13:D378)&gt;$S$5,"",INDEX(T$13:T$512,SMALL(IF(($W$13:$W$512=$W$6)+(($W$13:$W$512=$W$7)+(($W$13:$W$512=$W$8)+(($X$13:$X$512=$X$6)+(($X$13:$X$512=$X$7)+(($Y$13:$Y$512=$Y$6)+(($Y$13:$Y$512=$Y$7)+(($Y$13:$Y$512=$Z$6)+(($Y$13:$Y$512=$Z$7))))))))),ROW($A$13:$A$512)-ROW($A$13)+1),ROWS(D$13:D378))))</f>
        <v/>
      </c>
      <c r="E378" s="182" t="str">
        <f t="array" ref="E378">IF(ROWS(E$13:E378)&gt;$S$5,"",INDEX(U$13:U$512,SMALL(IF(($W$13:$W$512=$W$6)+(($W$13:$W$512=$W$7)+(($W$13:$W$512=$W$8)+(($X$13:$X$512=$X$6)+(($X$13:$X$512=$X$7)+(($Y$13:$Y$512=$Y$6)+(($Y$13:$Y$512=$Y$7)+(($Y$13:$Y$512=$Z$6)+(($Y$13:$Y$512=$Z$7))))))))),ROW($A$13:$A$512)-ROW($A$13)+1),ROWS(E$13:E378))))</f>
        <v/>
      </c>
      <c r="F378" s="182" t="str">
        <f t="array" ref="F378">IF(ROWS(F$13:F378)&gt;$S$5,"",INDEX(V$13:V$512,SMALL(IF(($W$13:$W$512=$W$6)+(($W$13:$W$512=$W$7)+(($W$13:$W$512=$W$8)+(($X$13:$X$512=$X$6)+(($X$13:$X$512=$X$7)+(($Y$13:$Y$512=$Y$6)+(($Y$13:$Y$512=$Y$7)+(($Y$13:$Y$512=$Z$6)+(($Y$13:$Y$512=$Z$7))))))))),ROW($A$13:$A$512)-ROW($A$13)+1),ROWS(F$13:F378))))</f>
        <v/>
      </c>
      <c r="G378" s="351" t="str">
        <f t="array" ref="G378">IF(ROWS(G$13:G378)&gt;$S$5,"",INDEX(W$13:W$512,SMALL(IF(($W$13:$W$512=$W$6)+(($W$13:$W$512=$W$7)+(($W$13:$W$512=$W$8)+(($X$13:$X$512=$X$6)+(($X$13:$X$512=$X$7)+(($Y$13:$Y$512=$Y$6)+(($Y$13:$Y$512=$Y$7)+(($Y$13:$Y$512=$Z$6)+(($Y$13:$Y$512=$Z$7))))))))),ROW($A$13:$A$512)-ROW($A$13)+1),ROWS(G$13:G378))))</f>
        <v/>
      </c>
      <c r="H378" s="351" t="str">
        <f t="array" ref="H378">IF(ROWS(H$13:H378)&gt;$S$5,"",INDEX(X$13:X$512,SMALL(IF(($W$13:$W$512=$W$6)+(($W$13:$W$512=$W$7)+(($W$13:$W$512=$W$8)+(($X$13:$X$512=$X$6)+(($X$13:$X$512=$X$7)+(($Y$13:$Y$512=$Y$6)+(($Y$13:$Y$512=$Y$7)+(($Y$13:$Y$512=$Z$6)+(($Y$13:$Y$512=$Z$7))))))))),ROW($A$13:$A$512)-ROW($A$13)+1),ROWS(H$13:H378))))</f>
        <v/>
      </c>
      <c r="I378" s="351" t="str">
        <f t="array" ref="I378">IF(ROWS(I$13:I378)&gt;$S$5,"",INDEX(Y$13:Y$512,SMALL(IF(($W$13:$W$512=$W$6)+(($W$13:$W$512=$W$7)+(($W$13:$W$512=$W$8)+(($X$13:$X$512=$X$6)+(($X$13:$X$512=$X$7)+(($Y$13:$Y$512=$Y$6)+(($Y$13:$Y$512=$Y$7)+(($Y$13:$Y$512=$Z$6)+(($Y$13:$Y$512=$Z$7))))))))),ROW($A$13:$A$512)-ROW($A$13)+1),ROWS(I$13:I378))))</f>
        <v/>
      </c>
      <c r="J378" s="136"/>
      <c r="Q378" s="44">
        <f>Nut_StatusTool!A372</f>
        <v>366</v>
      </c>
      <c r="R378" s="44">
        <f>Nut_StatusTool!B372</f>
        <v>0</v>
      </c>
      <c r="S378" s="44">
        <f>Nut_StatusTool!C372</f>
        <v>0</v>
      </c>
      <c r="T378" s="44">
        <f>Nut_StatusTool!D372</f>
        <v>0</v>
      </c>
      <c r="U378" s="44">
        <f>Nut_StatusTool!F372</f>
        <v>0</v>
      </c>
      <c r="V378" s="285" t="str">
        <f>Nut_StatusTool!K372</f>
        <v/>
      </c>
      <c r="W378" s="44" t="str">
        <f>Nut_StatusTool!L372</f>
        <v/>
      </c>
      <c r="X378" s="44" t="str">
        <f>Nut_StatusTool!M372</f>
        <v/>
      </c>
      <c r="Y378" s="44" t="str">
        <f>Nut_StatusTool!N372</f>
        <v/>
      </c>
    </row>
    <row r="379" spans="1:25">
      <c r="A379" s="182" t="str">
        <f t="array" ref="A379">IF(ROWS(A$13:A379)&gt;$S$5,"",INDEX(Q$13:Q$512,SMALL(IF(($W$13:$W$512=$W$6)+(($W$13:$W$512=$W$7)+(($W$13:$W$512=$W$8)+(($X$13:$X$512=$X$6)+(($X$13:$X$512=$X$7)+(($Y$13:$Y$512=$Y$6)+(($Y$13:$Y$512=$Y$7)+(($Y$13:$Y$512=$Z$6)+(($Y$13:$Y$512=$Z$7))))))))),ROW($A$13:$A$512)-ROW($A$13)+1),ROWS(A$13:A379))))</f>
        <v/>
      </c>
      <c r="B379" s="290" t="str">
        <f t="array" ref="B379">IF(ROWS(B$13:B379)&gt;$S$5,"",INDEX(R$13:R$512,SMALL(IF(($W$13:$W$512=$W$6)+(($W$13:$W$512=$W$7)+(($W$13:$W$512=$W$8)+(($X$13:$X$512=$X$6)+(($X$13:$X$512=$X$7)+(($Y$13:$Y$512=$Y$6)+(($Y$13:$Y$512=$Y$7)+(($Y$13:$Y$512=$Z$6)+(($Y$13:$Y$512=$Z$7))))))))),ROW($A$13:$A$512)-ROW($A$13)+1),ROWS(B$13:B379))))</f>
        <v/>
      </c>
      <c r="C379" s="290" t="str">
        <f t="array" ref="C379">IF(ROWS(C$13:C379)&gt;$S$5,"",INDEX(S$13:S$512,SMALL(IF(($W$13:$W$512=$W$6)+(($W$13:$W$512=$W$7)+(($W$13:$W$512=$W$8)+(($X$13:$X$512=$X$6)+(($X$13:$X$512=$X$7)+(($Y$13:$Y$512=$Y$6)+(($Y$13:$Y$512=$Y$7)+(($Y$13:$Y$512=$Z$6)+(($Y$13:$Y$512=$Z$7))))))))),ROW($A$13:$A$512)-ROW($A$13)+1),ROWS(C$13:C379))))</f>
        <v/>
      </c>
      <c r="D379" s="316" t="str">
        <f t="array" ref="D379">IF(ROWS(D$13:D379)&gt;$S$5,"",INDEX(T$13:T$512,SMALL(IF(($W$13:$W$512=$W$6)+(($W$13:$W$512=$W$7)+(($W$13:$W$512=$W$8)+(($X$13:$X$512=$X$6)+(($X$13:$X$512=$X$7)+(($Y$13:$Y$512=$Y$6)+(($Y$13:$Y$512=$Y$7)+(($Y$13:$Y$512=$Z$6)+(($Y$13:$Y$512=$Z$7))))))))),ROW($A$13:$A$512)-ROW($A$13)+1),ROWS(D$13:D379))))</f>
        <v/>
      </c>
      <c r="E379" s="182" t="str">
        <f t="array" ref="E379">IF(ROWS(E$13:E379)&gt;$S$5,"",INDEX(U$13:U$512,SMALL(IF(($W$13:$W$512=$W$6)+(($W$13:$W$512=$W$7)+(($W$13:$W$512=$W$8)+(($X$13:$X$512=$X$6)+(($X$13:$X$512=$X$7)+(($Y$13:$Y$512=$Y$6)+(($Y$13:$Y$512=$Y$7)+(($Y$13:$Y$512=$Z$6)+(($Y$13:$Y$512=$Z$7))))))))),ROW($A$13:$A$512)-ROW($A$13)+1),ROWS(E$13:E379))))</f>
        <v/>
      </c>
      <c r="F379" s="182" t="str">
        <f t="array" ref="F379">IF(ROWS(F$13:F379)&gt;$S$5,"",INDEX(V$13:V$512,SMALL(IF(($W$13:$W$512=$W$6)+(($W$13:$W$512=$W$7)+(($W$13:$W$512=$W$8)+(($X$13:$X$512=$X$6)+(($X$13:$X$512=$X$7)+(($Y$13:$Y$512=$Y$6)+(($Y$13:$Y$512=$Y$7)+(($Y$13:$Y$512=$Z$6)+(($Y$13:$Y$512=$Z$7))))))))),ROW($A$13:$A$512)-ROW($A$13)+1),ROWS(F$13:F379))))</f>
        <v/>
      </c>
      <c r="G379" s="351" t="str">
        <f t="array" ref="G379">IF(ROWS(G$13:G379)&gt;$S$5,"",INDEX(W$13:W$512,SMALL(IF(($W$13:$W$512=$W$6)+(($W$13:$W$512=$W$7)+(($W$13:$W$512=$W$8)+(($X$13:$X$512=$X$6)+(($X$13:$X$512=$X$7)+(($Y$13:$Y$512=$Y$6)+(($Y$13:$Y$512=$Y$7)+(($Y$13:$Y$512=$Z$6)+(($Y$13:$Y$512=$Z$7))))))))),ROW($A$13:$A$512)-ROW($A$13)+1),ROWS(G$13:G379))))</f>
        <v/>
      </c>
      <c r="H379" s="351" t="str">
        <f t="array" ref="H379">IF(ROWS(H$13:H379)&gt;$S$5,"",INDEX(X$13:X$512,SMALL(IF(($W$13:$W$512=$W$6)+(($W$13:$W$512=$W$7)+(($W$13:$W$512=$W$8)+(($X$13:$X$512=$X$6)+(($X$13:$X$512=$X$7)+(($Y$13:$Y$512=$Y$6)+(($Y$13:$Y$512=$Y$7)+(($Y$13:$Y$512=$Z$6)+(($Y$13:$Y$512=$Z$7))))))))),ROW($A$13:$A$512)-ROW($A$13)+1),ROWS(H$13:H379))))</f>
        <v/>
      </c>
      <c r="I379" s="351" t="str">
        <f t="array" ref="I379">IF(ROWS(I$13:I379)&gt;$S$5,"",INDEX(Y$13:Y$512,SMALL(IF(($W$13:$W$512=$W$6)+(($W$13:$W$512=$W$7)+(($W$13:$W$512=$W$8)+(($X$13:$X$512=$X$6)+(($X$13:$X$512=$X$7)+(($Y$13:$Y$512=$Y$6)+(($Y$13:$Y$512=$Y$7)+(($Y$13:$Y$512=$Z$6)+(($Y$13:$Y$512=$Z$7))))))))),ROW($A$13:$A$512)-ROW($A$13)+1),ROWS(I$13:I379))))</f>
        <v/>
      </c>
      <c r="J379" s="136"/>
      <c r="Q379" s="44">
        <f>Nut_StatusTool!A373</f>
        <v>367</v>
      </c>
      <c r="R379" s="44">
        <f>Nut_StatusTool!B373</f>
        <v>0</v>
      </c>
      <c r="S379" s="44">
        <f>Nut_StatusTool!C373</f>
        <v>0</v>
      </c>
      <c r="T379" s="44">
        <f>Nut_StatusTool!D373</f>
        <v>0</v>
      </c>
      <c r="U379" s="44">
        <f>Nut_StatusTool!F373</f>
        <v>0</v>
      </c>
      <c r="V379" s="285" t="str">
        <f>Nut_StatusTool!K373</f>
        <v/>
      </c>
      <c r="W379" s="44" t="str">
        <f>Nut_StatusTool!L373</f>
        <v/>
      </c>
      <c r="X379" s="44" t="str">
        <f>Nut_StatusTool!M373</f>
        <v/>
      </c>
      <c r="Y379" s="44" t="str">
        <f>Nut_StatusTool!N373</f>
        <v/>
      </c>
    </row>
    <row r="380" spans="1:25">
      <c r="A380" s="182" t="str">
        <f t="array" ref="A380">IF(ROWS(A$13:A380)&gt;$S$5,"",INDEX(Q$13:Q$512,SMALL(IF(($W$13:$W$512=$W$6)+(($W$13:$W$512=$W$7)+(($W$13:$W$512=$W$8)+(($X$13:$X$512=$X$6)+(($X$13:$X$512=$X$7)+(($Y$13:$Y$512=$Y$6)+(($Y$13:$Y$512=$Y$7)+(($Y$13:$Y$512=$Z$6)+(($Y$13:$Y$512=$Z$7))))))))),ROW($A$13:$A$512)-ROW($A$13)+1),ROWS(A$13:A380))))</f>
        <v/>
      </c>
      <c r="B380" s="290" t="str">
        <f t="array" ref="B380">IF(ROWS(B$13:B380)&gt;$S$5,"",INDEX(R$13:R$512,SMALL(IF(($W$13:$W$512=$W$6)+(($W$13:$W$512=$W$7)+(($W$13:$W$512=$W$8)+(($X$13:$X$512=$X$6)+(($X$13:$X$512=$X$7)+(($Y$13:$Y$512=$Y$6)+(($Y$13:$Y$512=$Y$7)+(($Y$13:$Y$512=$Z$6)+(($Y$13:$Y$512=$Z$7))))))))),ROW($A$13:$A$512)-ROW($A$13)+1),ROWS(B$13:B380))))</f>
        <v/>
      </c>
      <c r="C380" s="290" t="str">
        <f t="array" ref="C380">IF(ROWS(C$13:C380)&gt;$S$5,"",INDEX(S$13:S$512,SMALL(IF(($W$13:$W$512=$W$6)+(($W$13:$W$512=$W$7)+(($W$13:$W$512=$W$8)+(($X$13:$X$512=$X$6)+(($X$13:$X$512=$X$7)+(($Y$13:$Y$512=$Y$6)+(($Y$13:$Y$512=$Y$7)+(($Y$13:$Y$512=$Z$6)+(($Y$13:$Y$512=$Z$7))))))))),ROW($A$13:$A$512)-ROW($A$13)+1),ROWS(C$13:C380))))</f>
        <v/>
      </c>
      <c r="D380" s="316" t="str">
        <f t="array" ref="D380">IF(ROWS(D$13:D380)&gt;$S$5,"",INDEX(T$13:T$512,SMALL(IF(($W$13:$W$512=$W$6)+(($W$13:$W$512=$W$7)+(($W$13:$W$512=$W$8)+(($X$13:$X$512=$X$6)+(($X$13:$X$512=$X$7)+(($Y$13:$Y$512=$Y$6)+(($Y$13:$Y$512=$Y$7)+(($Y$13:$Y$512=$Z$6)+(($Y$13:$Y$512=$Z$7))))))))),ROW($A$13:$A$512)-ROW($A$13)+1),ROWS(D$13:D380))))</f>
        <v/>
      </c>
      <c r="E380" s="182" t="str">
        <f t="array" ref="E380">IF(ROWS(E$13:E380)&gt;$S$5,"",INDEX(U$13:U$512,SMALL(IF(($W$13:$W$512=$W$6)+(($W$13:$W$512=$W$7)+(($W$13:$W$512=$W$8)+(($X$13:$X$512=$X$6)+(($X$13:$X$512=$X$7)+(($Y$13:$Y$512=$Y$6)+(($Y$13:$Y$512=$Y$7)+(($Y$13:$Y$512=$Z$6)+(($Y$13:$Y$512=$Z$7))))))))),ROW($A$13:$A$512)-ROW($A$13)+1),ROWS(E$13:E380))))</f>
        <v/>
      </c>
      <c r="F380" s="182" t="str">
        <f t="array" ref="F380">IF(ROWS(F$13:F380)&gt;$S$5,"",INDEX(V$13:V$512,SMALL(IF(($W$13:$W$512=$W$6)+(($W$13:$W$512=$W$7)+(($W$13:$W$512=$W$8)+(($X$13:$X$512=$X$6)+(($X$13:$X$512=$X$7)+(($Y$13:$Y$512=$Y$6)+(($Y$13:$Y$512=$Y$7)+(($Y$13:$Y$512=$Z$6)+(($Y$13:$Y$512=$Z$7))))))))),ROW($A$13:$A$512)-ROW($A$13)+1),ROWS(F$13:F380))))</f>
        <v/>
      </c>
      <c r="G380" s="351" t="str">
        <f t="array" ref="G380">IF(ROWS(G$13:G380)&gt;$S$5,"",INDEX(W$13:W$512,SMALL(IF(($W$13:$W$512=$W$6)+(($W$13:$W$512=$W$7)+(($W$13:$W$512=$W$8)+(($X$13:$X$512=$X$6)+(($X$13:$X$512=$X$7)+(($Y$13:$Y$512=$Y$6)+(($Y$13:$Y$512=$Y$7)+(($Y$13:$Y$512=$Z$6)+(($Y$13:$Y$512=$Z$7))))))))),ROW($A$13:$A$512)-ROW($A$13)+1),ROWS(G$13:G380))))</f>
        <v/>
      </c>
      <c r="H380" s="351" t="str">
        <f t="array" ref="H380">IF(ROWS(H$13:H380)&gt;$S$5,"",INDEX(X$13:X$512,SMALL(IF(($W$13:$W$512=$W$6)+(($W$13:$W$512=$W$7)+(($W$13:$W$512=$W$8)+(($X$13:$X$512=$X$6)+(($X$13:$X$512=$X$7)+(($Y$13:$Y$512=$Y$6)+(($Y$13:$Y$512=$Y$7)+(($Y$13:$Y$512=$Z$6)+(($Y$13:$Y$512=$Z$7))))))))),ROW($A$13:$A$512)-ROW($A$13)+1),ROWS(H$13:H380))))</f>
        <v/>
      </c>
      <c r="I380" s="351" t="str">
        <f t="array" ref="I380">IF(ROWS(I$13:I380)&gt;$S$5,"",INDEX(Y$13:Y$512,SMALL(IF(($W$13:$W$512=$W$6)+(($W$13:$W$512=$W$7)+(($W$13:$W$512=$W$8)+(($X$13:$X$512=$X$6)+(($X$13:$X$512=$X$7)+(($Y$13:$Y$512=$Y$6)+(($Y$13:$Y$512=$Y$7)+(($Y$13:$Y$512=$Z$6)+(($Y$13:$Y$512=$Z$7))))))))),ROW($A$13:$A$512)-ROW($A$13)+1),ROWS(I$13:I380))))</f>
        <v/>
      </c>
      <c r="J380" s="136"/>
      <c r="Q380" s="44">
        <f>Nut_StatusTool!A374</f>
        <v>368</v>
      </c>
      <c r="R380" s="44">
        <f>Nut_StatusTool!B374</f>
        <v>0</v>
      </c>
      <c r="S380" s="44">
        <f>Nut_StatusTool!C374</f>
        <v>0</v>
      </c>
      <c r="T380" s="44">
        <f>Nut_StatusTool!D374</f>
        <v>0</v>
      </c>
      <c r="U380" s="44">
        <f>Nut_StatusTool!F374</f>
        <v>0</v>
      </c>
      <c r="V380" s="285" t="str">
        <f>Nut_StatusTool!K374</f>
        <v/>
      </c>
      <c r="W380" s="44" t="str">
        <f>Nut_StatusTool!L374</f>
        <v/>
      </c>
      <c r="X380" s="44" t="str">
        <f>Nut_StatusTool!M374</f>
        <v/>
      </c>
      <c r="Y380" s="44" t="str">
        <f>Nut_StatusTool!N374</f>
        <v/>
      </c>
    </row>
    <row r="381" spans="1:25">
      <c r="A381" s="182" t="str">
        <f t="array" ref="A381">IF(ROWS(A$13:A381)&gt;$S$5,"",INDEX(Q$13:Q$512,SMALL(IF(($W$13:$W$512=$W$6)+(($W$13:$W$512=$W$7)+(($W$13:$W$512=$W$8)+(($X$13:$X$512=$X$6)+(($X$13:$X$512=$X$7)+(($Y$13:$Y$512=$Y$6)+(($Y$13:$Y$512=$Y$7)+(($Y$13:$Y$512=$Z$6)+(($Y$13:$Y$512=$Z$7))))))))),ROW($A$13:$A$512)-ROW($A$13)+1),ROWS(A$13:A381))))</f>
        <v/>
      </c>
      <c r="B381" s="290" t="str">
        <f t="array" ref="B381">IF(ROWS(B$13:B381)&gt;$S$5,"",INDEX(R$13:R$512,SMALL(IF(($W$13:$W$512=$W$6)+(($W$13:$W$512=$W$7)+(($W$13:$W$512=$W$8)+(($X$13:$X$512=$X$6)+(($X$13:$X$512=$X$7)+(($Y$13:$Y$512=$Y$6)+(($Y$13:$Y$512=$Y$7)+(($Y$13:$Y$512=$Z$6)+(($Y$13:$Y$512=$Z$7))))))))),ROW($A$13:$A$512)-ROW($A$13)+1),ROWS(B$13:B381))))</f>
        <v/>
      </c>
      <c r="C381" s="290" t="str">
        <f t="array" ref="C381">IF(ROWS(C$13:C381)&gt;$S$5,"",INDEX(S$13:S$512,SMALL(IF(($W$13:$W$512=$W$6)+(($W$13:$W$512=$W$7)+(($W$13:$W$512=$W$8)+(($X$13:$X$512=$X$6)+(($X$13:$X$512=$X$7)+(($Y$13:$Y$512=$Y$6)+(($Y$13:$Y$512=$Y$7)+(($Y$13:$Y$512=$Z$6)+(($Y$13:$Y$512=$Z$7))))))))),ROW($A$13:$A$512)-ROW($A$13)+1),ROWS(C$13:C381))))</f>
        <v/>
      </c>
      <c r="D381" s="316" t="str">
        <f t="array" ref="D381">IF(ROWS(D$13:D381)&gt;$S$5,"",INDEX(T$13:T$512,SMALL(IF(($W$13:$W$512=$W$6)+(($W$13:$W$512=$W$7)+(($W$13:$W$512=$W$8)+(($X$13:$X$512=$X$6)+(($X$13:$X$512=$X$7)+(($Y$13:$Y$512=$Y$6)+(($Y$13:$Y$512=$Y$7)+(($Y$13:$Y$512=$Z$6)+(($Y$13:$Y$512=$Z$7))))))))),ROW($A$13:$A$512)-ROW($A$13)+1),ROWS(D$13:D381))))</f>
        <v/>
      </c>
      <c r="E381" s="182" t="str">
        <f t="array" ref="E381">IF(ROWS(E$13:E381)&gt;$S$5,"",INDEX(U$13:U$512,SMALL(IF(($W$13:$W$512=$W$6)+(($W$13:$W$512=$W$7)+(($W$13:$W$512=$W$8)+(($X$13:$X$512=$X$6)+(($X$13:$X$512=$X$7)+(($Y$13:$Y$512=$Y$6)+(($Y$13:$Y$512=$Y$7)+(($Y$13:$Y$512=$Z$6)+(($Y$13:$Y$512=$Z$7))))))))),ROW($A$13:$A$512)-ROW($A$13)+1),ROWS(E$13:E381))))</f>
        <v/>
      </c>
      <c r="F381" s="182" t="str">
        <f t="array" ref="F381">IF(ROWS(F$13:F381)&gt;$S$5,"",INDEX(V$13:V$512,SMALL(IF(($W$13:$W$512=$W$6)+(($W$13:$W$512=$W$7)+(($W$13:$W$512=$W$8)+(($X$13:$X$512=$X$6)+(($X$13:$X$512=$X$7)+(($Y$13:$Y$512=$Y$6)+(($Y$13:$Y$512=$Y$7)+(($Y$13:$Y$512=$Z$6)+(($Y$13:$Y$512=$Z$7))))))))),ROW($A$13:$A$512)-ROW($A$13)+1),ROWS(F$13:F381))))</f>
        <v/>
      </c>
      <c r="G381" s="351" t="str">
        <f t="array" ref="G381">IF(ROWS(G$13:G381)&gt;$S$5,"",INDEX(W$13:W$512,SMALL(IF(($W$13:$W$512=$W$6)+(($W$13:$W$512=$W$7)+(($W$13:$W$512=$W$8)+(($X$13:$X$512=$X$6)+(($X$13:$X$512=$X$7)+(($Y$13:$Y$512=$Y$6)+(($Y$13:$Y$512=$Y$7)+(($Y$13:$Y$512=$Z$6)+(($Y$13:$Y$512=$Z$7))))))))),ROW($A$13:$A$512)-ROW($A$13)+1),ROWS(G$13:G381))))</f>
        <v/>
      </c>
      <c r="H381" s="351" t="str">
        <f t="array" ref="H381">IF(ROWS(H$13:H381)&gt;$S$5,"",INDEX(X$13:X$512,SMALL(IF(($W$13:$W$512=$W$6)+(($W$13:$W$512=$W$7)+(($W$13:$W$512=$W$8)+(($X$13:$X$512=$X$6)+(($X$13:$X$512=$X$7)+(($Y$13:$Y$512=$Y$6)+(($Y$13:$Y$512=$Y$7)+(($Y$13:$Y$512=$Z$6)+(($Y$13:$Y$512=$Z$7))))))))),ROW($A$13:$A$512)-ROW($A$13)+1),ROWS(H$13:H381))))</f>
        <v/>
      </c>
      <c r="I381" s="351" t="str">
        <f t="array" ref="I381">IF(ROWS(I$13:I381)&gt;$S$5,"",INDEX(Y$13:Y$512,SMALL(IF(($W$13:$W$512=$W$6)+(($W$13:$W$512=$W$7)+(($W$13:$W$512=$W$8)+(($X$13:$X$512=$X$6)+(($X$13:$X$512=$X$7)+(($Y$13:$Y$512=$Y$6)+(($Y$13:$Y$512=$Y$7)+(($Y$13:$Y$512=$Z$6)+(($Y$13:$Y$512=$Z$7))))))))),ROW($A$13:$A$512)-ROW($A$13)+1),ROWS(I$13:I381))))</f>
        <v/>
      </c>
      <c r="J381" s="136"/>
      <c r="Q381" s="44">
        <f>Nut_StatusTool!A375</f>
        <v>369</v>
      </c>
      <c r="R381" s="44">
        <f>Nut_StatusTool!B375</f>
        <v>0</v>
      </c>
      <c r="S381" s="44">
        <f>Nut_StatusTool!C375</f>
        <v>0</v>
      </c>
      <c r="T381" s="44">
        <f>Nut_StatusTool!D375</f>
        <v>0</v>
      </c>
      <c r="U381" s="44">
        <f>Nut_StatusTool!F375</f>
        <v>0</v>
      </c>
      <c r="V381" s="285" t="str">
        <f>Nut_StatusTool!K375</f>
        <v/>
      </c>
      <c r="W381" s="44" t="str">
        <f>Nut_StatusTool!L375</f>
        <v/>
      </c>
      <c r="X381" s="44" t="str">
        <f>Nut_StatusTool!M375</f>
        <v/>
      </c>
      <c r="Y381" s="44" t="str">
        <f>Nut_StatusTool!N375</f>
        <v/>
      </c>
    </row>
    <row r="382" spans="1:25">
      <c r="A382" s="182" t="str">
        <f t="array" ref="A382">IF(ROWS(A$13:A382)&gt;$S$5,"",INDEX(Q$13:Q$512,SMALL(IF(($W$13:$W$512=$W$6)+(($W$13:$W$512=$W$7)+(($W$13:$W$512=$W$8)+(($X$13:$X$512=$X$6)+(($X$13:$X$512=$X$7)+(($Y$13:$Y$512=$Y$6)+(($Y$13:$Y$512=$Y$7)+(($Y$13:$Y$512=$Z$6)+(($Y$13:$Y$512=$Z$7))))))))),ROW($A$13:$A$512)-ROW($A$13)+1),ROWS(A$13:A382))))</f>
        <v/>
      </c>
      <c r="B382" s="290" t="str">
        <f t="array" ref="B382">IF(ROWS(B$13:B382)&gt;$S$5,"",INDEX(R$13:R$512,SMALL(IF(($W$13:$W$512=$W$6)+(($W$13:$W$512=$W$7)+(($W$13:$W$512=$W$8)+(($X$13:$X$512=$X$6)+(($X$13:$X$512=$X$7)+(($Y$13:$Y$512=$Y$6)+(($Y$13:$Y$512=$Y$7)+(($Y$13:$Y$512=$Z$6)+(($Y$13:$Y$512=$Z$7))))))))),ROW($A$13:$A$512)-ROW($A$13)+1),ROWS(B$13:B382))))</f>
        <v/>
      </c>
      <c r="C382" s="290" t="str">
        <f t="array" ref="C382">IF(ROWS(C$13:C382)&gt;$S$5,"",INDEX(S$13:S$512,SMALL(IF(($W$13:$W$512=$W$6)+(($W$13:$W$512=$W$7)+(($W$13:$W$512=$W$8)+(($X$13:$X$512=$X$6)+(($X$13:$X$512=$X$7)+(($Y$13:$Y$512=$Y$6)+(($Y$13:$Y$512=$Y$7)+(($Y$13:$Y$512=$Z$6)+(($Y$13:$Y$512=$Z$7))))))))),ROW($A$13:$A$512)-ROW($A$13)+1),ROWS(C$13:C382))))</f>
        <v/>
      </c>
      <c r="D382" s="316" t="str">
        <f t="array" ref="D382">IF(ROWS(D$13:D382)&gt;$S$5,"",INDEX(T$13:T$512,SMALL(IF(($W$13:$W$512=$W$6)+(($W$13:$W$512=$W$7)+(($W$13:$W$512=$W$8)+(($X$13:$X$512=$X$6)+(($X$13:$X$512=$X$7)+(($Y$13:$Y$512=$Y$6)+(($Y$13:$Y$512=$Y$7)+(($Y$13:$Y$512=$Z$6)+(($Y$13:$Y$512=$Z$7))))))))),ROW($A$13:$A$512)-ROW($A$13)+1),ROWS(D$13:D382))))</f>
        <v/>
      </c>
      <c r="E382" s="182" t="str">
        <f t="array" ref="E382">IF(ROWS(E$13:E382)&gt;$S$5,"",INDEX(U$13:U$512,SMALL(IF(($W$13:$W$512=$W$6)+(($W$13:$W$512=$W$7)+(($W$13:$W$512=$W$8)+(($X$13:$X$512=$X$6)+(($X$13:$X$512=$X$7)+(($Y$13:$Y$512=$Y$6)+(($Y$13:$Y$512=$Y$7)+(($Y$13:$Y$512=$Z$6)+(($Y$13:$Y$512=$Z$7))))))))),ROW($A$13:$A$512)-ROW($A$13)+1),ROWS(E$13:E382))))</f>
        <v/>
      </c>
      <c r="F382" s="182" t="str">
        <f t="array" ref="F382">IF(ROWS(F$13:F382)&gt;$S$5,"",INDEX(V$13:V$512,SMALL(IF(($W$13:$W$512=$W$6)+(($W$13:$W$512=$W$7)+(($W$13:$W$512=$W$8)+(($X$13:$X$512=$X$6)+(($X$13:$X$512=$X$7)+(($Y$13:$Y$512=$Y$6)+(($Y$13:$Y$512=$Y$7)+(($Y$13:$Y$512=$Z$6)+(($Y$13:$Y$512=$Z$7))))))))),ROW($A$13:$A$512)-ROW($A$13)+1),ROWS(F$13:F382))))</f>
        <v/>
      </c>
      <c r="G382" s="351" t="str">
        <f t="array" ref="G382">IF(ROWS(G$13:G382)&gt;$S$5,"",INDEX(W$13:W$512,SMALL(IF(($W$13:$W$512=$W$6)+(($W$13:$W$512=$W$7)+(($W$13:$W$512=$W$8)+(($X$13:$X$512=$X$6)+(($X$13:$X$512=$X$7)+(($Y$13:$Y$512=$Y$6)+(($Y$13:$Y$512=$Y$7)+(($Y$13:$Y$512=$Z$6)+(($Y$13:$Y$512=$Z$7))))))))),ROW($A$13:$A$512)-ROW($A$13)+1),ROWS(G$13:G382))))</f>
        <v/>
      </c>
      <c r="H382" s="351" t="str">
        <f t="array" ref="H382">IF(ROWS(H$13:H382)&gt;$S$5,"",INDEX(X$13:X$512,SMALL(IF(($W$13:$W$512=$W$6)+(($W$13:$W$512=$W$7)+(($W$13:$W$512=$W$8)+(($X$13:$X$512=$X$6)+(($X$13:$X$512=$X$7)+(($Y$13:$Y$512=$Y$6)+(($Y$13:$Y$512=$Y$7)+(($Y$13:$Y$512=$Z$6)+(($Y$13:$Y$512=$Z$7))))))))),ROW($A$13:$A$512)-ROW($A$13)+1),ROWS(H$13:H382))))</f>
        <v/>
      </c>
      <c r="I382" s="351" t="str">
        <f t="array" ref="I382">IF(ROWS(I$13:I382)&gt;$S$5,"",INDEX(Y$13:Y$512,SMALL(IF(($W$13:$W$512=$W$6)+(($W$13:$W$512=$W$7)+(($W$13:$W$512=$W$8)+(($X$13:$X$512=$X$6)+(($X$13:$X$512=$X$7)+(($Y$13:$Y$512=$Y$6)+(($Y$13:$Y$512=$Y$7)+(($Y$13:$Y$512=$Z$6)+(($Y$13:$Y$512=$Z$7))))))))),ROW($A$13:$A$512)-ROW($A$13)+1),ROWS(I$13:I382))))</f>
        <v/>
      </c>
      <c r="J382" s="136"/>
      <c r="Q382" s="44">
        <f>Nut_StatusTool!A376</f>
        <v>370</v>
      </c>
      <c r="R382" s="44">
        <f>Nut_StatusTool!B376</f>
        <v>0</v>
      </c>
      <c r="S382" s="44">
        <f>Nut_StatusTool!C376</f>
        <v>0</v>
      </c>
      <c r="T382" s="44">
        <f>Nut_StatusTool!D376</f>
        <v>0</v>
      </c>
      <c r="U382" s="44">
        <f>Nut_StatusTool!F376</f>
        <v>0</v>
      </c>
      <c r="V382" s="285" t="str">
        <f>Nut_StatusTool!K376</f>
        <v/>
      </c>
      <c r="W382" s="44" t="str">
        <f>Nut_StatusTool!L376</f>
        <v/>
      </c>
      <c r="X382" s="44" t="str">
        <f>Nut_StatusTool!M376</f>
        <v/>
      </c>
      <c r="Y382" s="44" t="str">
        <f>Nut_StatusTool!N376</f>
        <v/>
      </c>
    </row>
    <row r="383" spans="1:25">
      <c r="A383" s="182" t="str">
        <f t="array" ref="A383">IF(ROWS(A$13:A383)&gt;$S$5,"",INDEX(Q$13:Q$512,SMALL(IF(($W$13:$W$512=$W$6)+(($W$13:$W$512=$W$7)+(($W$13:$W$512=$W$8)+(($X$13:$X$512=$X$6)+(($X$13:$X$512=$X$7)+(($Y$13:$Y$512=$Y$6)+(($Y$13:$Y$512=$Y$7)+(($Y$13:$Y$512=$Z$6)+(($Y$13:$Y$512=$Z$7))))))))),ROW($A$13:$A$512)-ROW($A$13)+1),ROWS(A$13:A383))))</f>
        <v/>
      </c>
      <c r="B383" s="290" t="str">
        <f t="array" ref="B383">IF(ROWS(B$13:B383)&gt;$S$5,"",INDEX(R$13:R$512,SMALL(IF(($W$13:$W$512=$W$6)+(($W$13:$W$512=$W$7)+(($W$13:$W$512=$W$8)+(($X$13:$X$512=$X$6)+(($X$13:$X$512=$X$7)+(($Y$13:$Y$512=$Y$6)+(($Y$13:$Y$512=$Y$7)+(($Y$13:$Y$512=$Z$6)+(($Y$13:$Y$512=$Z$7))))))))),ROW($A$13:$A$512)-ROW($A$13)+1),ROWS(B$13:B383))))</f>
        <v/>
      </c>
      <c r="C383" s="290" t="str">
        <f t="array" ref="C383">IF(ROWS(C$13:C383)&gt;$S$5,"",INDEX(S$13:S$512,SMALL(IF(($W$13:$W$512=$W$6)+(($W$13:$W$512=$W$7)+(($W$13:$W$512=$W$8)+(($X$13:$X$512=$X$6)+(($X$13:$X$512=$X$7)+(($Y$13:$Y$512=$Y$6)+(($Y$13:$Y$512=$Y$7)+(($Y$13:$Y$512=$Z$6)+(($Y$13:$Y$512=$Z$7))))))))),ROW($A$13:$A$512)-ROW($A$13)+1),ROWS(C$13:C383))))</f>
        <v/>
      </c>
      <c r="D383" s="316" t="str">
        <f t="array" ref="D383">IF(ROWS(D$13:D383)&gt;$S$5,"",INDEX(T$13:T$512,SMALL(IF(($W$13:$W$512=$W$6)+(($W$13:$W$512=$W$7)+(($W$13:$W$512=$W$8)+(($X$13:$X$512=$X$6)+(($X$13:$X$512=$X$7)+(($Y$13:$Y$512=$Y$6)+(($Y$13:$Y$512=$Y$7)+(($Y$13:$Y$512=$Z$6)+(($Y$13:$Y$512=$Z$7))))))))),ROW($A$13:$A$512)-ROW($A$13)+1),ROWS(D$13:D383))))</f>
        <v/>
      </c>
      <c r="E383" s="182" t="str">
        <f t="array" ref="E383">IF(ROWS(E$13:E383)&gt;$S$5,"",INDEX(U$13:U$512,SMALL(IF(($W$13:$W$512=$W$6)+(($W$13:$W$512=$W$7)+(($W$13:$W$512=$W$8)+(($X$13:$X$512=$X$6)+(($X$13:$X$512=$X$7)+(($Y$13:$Y$512=$Y$6)+(($Y$13:$Y$512=$Y$7)+(($Y$13:$Y$512=$Z$6)+(($Y$13:$Y$512=$Z$7))))))))),ROW($A$13:$A$512)-ROW($A$13)+1),ROWS(E$13:E383))))</f>
        <v/>
      </c>
      <c r="F383" s="182" t="str">
        <f t="array" ref="F383">IF(ROWS(F$13:F383)&gt;$S$5,"",INDEX(V$13:V$512,SMALL(IF(($W$13:$W$512=$W$6)+(($W$13:$W$512=$W$7)+(($W$13:$W$512=$W$8)+(($X$13:$X$512=$X$6)+(($X$13:$X$512=$X$7)+(($Y$13:$Y$512=$Y$6)+(($Y$13:$Y$512=$Y$7)+(($Y$13:$Y$512=$Z$6)+(($Y$13:$Y$512=$Z$7))))))))),ROW($A$13:$A$512)-ROW($A$13)+1),ROWS(F$13:F383))))</f>
        <v/>
      </c>
      <c r="G383" s="351" t="str">
        <f t="array" ref="G383">IF(ROWS(G$13:G383)&gt;$S$5,"",INDEX(W$13:W$512,SMALL(IF(($W$13:$W$512=$W$6)+(($W$13:$W$512=$W$7)+(($W$13:$W$512=$W$8)+(($X$13:$X$512=$X$6)+(($X$13:$X$512=$X$7)+(($Y$13:$Y$512=$Y$6)+(($Y$13:$Y$512=$Y$7)+(($Y$13:$Y$512=$Z$6)+(($Y$13:$Y$512=$Z$7))))))))),ROW($A$13:$A$512)-ROW($A$13)+1),ROWS(G$13:G383))))</f>
        <v/>
      </c>
      <c r="H383" s="351" t="str">
        <f t="array" ref="H383">IF(ROWS(H$13:H383)&gt;$S$5,"",INDEX(X$13:X$512,SMALL(IF(($W$13:$W$512=$W$6)+(($W$13:$W$512=$W$7)+(($W$13:$W$512=$W$8)+(($X$13:$X$512=$X$6)+(($X$13:$X$512=$X$7)+(($Y$13:$Y$512=$Y$6)+(($Y$13:$Y$512=$Y$7)+(($Y$13:$Y$512=$Z$6)+(($Y$13:$Y$512=$Z$7))))))))),ROW($A$13:$A$512)-ROW($A$13)+1),ROWS(H$13:H383))))</f>
        <v/>
      </c>
      <c r="I383" s="351" t="str">
        <f t="array" ref="I383">IF(ROWS(I$13:I383)&gt;$S$5,"",INDEX(Y$13:Y$512,SMALL(IF(($W$13:$W$512=$W$6)+(($W$13:$W$512=$W$7)+(($W$13:$W$512=$W$8)+(($X$13:$X$512=$X$6)+(($X$13:$X$512=$X$7)+(($Y$13:$Y$512=$Y$6)+(($Y$13:$Y$512=$Y$7)+(($Y$13:$Y$512=$Z$6)+(($Y$13:$Y$512=$Z$7))))))))),ROW($A$13:$A$512)-ROW($A$13)+1),ROWS(I$13:I383))))</f>
        <v/>
      </c>
      <c r="J383" s="136"/>
      <c r="Q383" s="44">
        <f>Nut_StatusTool!A377</f>
        <v>371</v>
      </c>
      <c r="R383" s="44">
        <f>Nut_StatusTool!B377</f>
        <v>0</v>
      </c>
      <c r="S383" s="44">
        <f>Nut_StatusTool!C377</f>
        <v>0</v>
      </c>
      <c r="T383" s="44">
        <f>Nut_StatusTool!D377</f>
        <v>0</v>
      </c>
      <c r="U383" s="44">
        <f>Nut_StatusTool!F377</f>
        <v>0</v>
      </c>
      <c r="V383" s="285" t="str">
        <f>Nut_StatusTool!K377</f>
        <v/>
      </c>
      <c r="W383" s="44" t="str">
        <f>Nut_StatusTool!L377</f>
        <v/>
      </c>
      <c r="X383" s="44" t="str">
        <f>Nut_StatusTool!M377</f>
        <v/>
      </c>
      <c r="Y383" s="44" t="str">
        <f>Nut_StatusTool!N377</f>
        <v/>
      </c>
    </row>
    <row r="384" spans="1:25">
      <c r="A384" s="182" t="str">
        <f t="array" ref="A384">IF(ROWS(A$13:A384)&gt;$S$5,"",INDEX(Q$13:Q$512,SMALL(IF(($W$13:$W$512=$W$6)+(($W$13:$W$512=$W$7)+(($W$13:$W$512=$W$8)+(($X$13:$X$512=$X$6)+(($X$13:$X$512=$X$7)+(($Y$13:$Y$512=$Y$6)+(($Y$13:$Y$512=$Y$7)+(($Y$13:$Y$512=$Z$6)+(($Y$13:$Y$512=$Z$7))))))))),ROW($A$13:$A$512)-ROW($A$13)+1),ROWS(A$13:A384))))</f>
        <v/>
      </c>
      <c r="B384" s="290" t="str">
        <f t="array" ref="B384">IF(ROWS(B$13:B384)&gt;$S$5,"",INDEX(R$13:R$512,SMALL(IF(($W$13:$W$512=$W$6)+(($W$13:$W$512=$W$7)+(($W$13:$W$512=$W$8)+(($X$13:$X$512=$X$6)+(($X$13:$X$512=$X$7)+(($Y$13:$Y$512=$Y$6)+(($Y$13:$Y$512=$Y$7)+(($Y$13:$Y$512=$Z$6)+(($Y$13:$Y$512=$Z$7))))))))),ROW($A$13:$A$512)-ROW($A$13)+1),ROWS(B$13:B384))))</f>
        <v/>
      </c>
      <c r="C384" s="290" t="str">
        <f t="array" ref="C384">IF(ROWS(C$13:C384)&gt;$S$5,"",INDEX(S$13:S$512,SMALL(IF(($W$13:$W$512=$W$6)+(($W$13:$W$512=$W$7)+(($W$13:$W$512=$W$8)+(($X$13:$X$512=$X$6)+(($X$13:$X$512=$X$7)+(($Y$13:$Y$512=$Y$6)+(($Y$13:$Y$512=$Y$7)+(($Y$13:$Y$512=$Z$6)+(($Y$13:$Y$512=$Z$7))))))))),ROW($A$13:$A$512)-ROW($A$13)+1),ROWS(C$13:C384))))</f>
        <v/>
      </c>
      <c r="D384" s="316" t="str">
        <f t="array" ref="D384">IF(ROWS(D$13:D384)&gt;$S$5,"",INDEX(T$13:T$512,SMALL(IF(($W$13:$W$512=$W$6)+(($W$13:$W$512=$W$7)+(($W$13:$W$512=$W$8)+(($X$13:$X$512=$X$6)+(($X$13:$X$512=$X$7)+(($Y$13:$Y$512=$Y$6)+(($Y$13:$Y$512=$Y$7)+(($Y$13:$Y$512=$Z$6)+(($Y$13:$Y$512=$Z$7))))))))),ROW($A$13:$A$512)-ROW($A$13)+1),ROWS(D$13:D384))))</f>
        <v/>
      </c>
      <c r="E384" s="182" t="str">
        <f t="array" ref="E384">IF(ROWS(E$13:E384)&gt;$S$5,"",INDEX(U$13:U$512,SMALL(IF(($W$13:$W$512=$W$6)+(($W$13:$W$512=$W$7)+(($W$13:$W$512=$W$8)+(($X$13:$X$512=$X$6)+(($X$13:$X$512=$X$7)+(($Y$13:$Y$512=$Y$6)+(($Y$13:$Y$512=$Y$7)+(($Y$13:$Y$512=$Z$6)+(($Y$13:$Y$512=$Z$7))))))))),ROW($A$13:$A$512)-ROW($A$13)+1),ROWS(E$13:E384))))</f>
        <v/>
      </c>
      <c r="F384" s="182" t="str">
        <f t="array" ref="F384">IF(ROWS(F$13:F384)&gt;$S$5,"",INDEX(V$13:V$512,SMALL(IF(($W$13:$W$512=$W$6)+(($W$13:$W$512=$W$7)+(($W$13:$W$512=$W$8)+(($X$13:$X$512=$X$6)+(($X$13:$X$512=$X$7)+(($Y$13:$Y$512=$Y$6)+(($Y$13:$Y$512=$Y$7)+(($Y$13:$Y$512=$Z$6)+(($Y$13:$Y$512=$Z$7))))))))),ROW($A$13:$A$512)-ROW($A$13)+1),ROWS(F$13:F384))))</f>
        <v/>
      </c>
      <c r="G384" s="351" t="str">
        <f t="array" ref="G384">IF(ROWS(G$13:G384)&gt;$S$5,"",INDEX(W$13:W$512,SMALL(IF(($W$13:$W$512=$W$6)+(($W$13:$W$512=$W$7)+(($W$13:$W$512=$W$8)+(($X$13:$X$512=$X$6)+(($X$13:$X$512=$X$7)+(($Y$13:$Y$512=$Y$6)+(($Y$13:$Y$512=$Y$7)+(($Y$13:$Y$512=$Z$6)+(($Y$13:$Y$512=$Z$7))))))))),ROW($A$13:$A$512)-ROW($A$13)+1),ROWS(G$13:G384))))</f>
        <v/>
      </c>
      <c r="H384" s="351" t="str">
        <f t="array" ref="H384">IF(ROWS(H$13:H384)&gt;$S$5,"",INDEX(X$13:X$512,SMALL(IF(($W$13:$W$512=$W$6)+(($W$13:$W$512=$W$7)+(($W$13:$W$512=$W$8)+(($X$13:$X$512=$X$6)+(($X$13:$X$512=$X$7)+(($Y$13:$Y$512=$Y$6)+(($Y$13:$Y$512=$Y$7)+(($Y$13:$Y$512=$Z$6)+(($Y$13:$Y$512=$Z$7))))))))),ROW($A$13:$A$512)-ROW($A$13)+1),ROWS(H$13:H384))))</f>
        <v/>
      </c>
      <c r="I384" s="351" t="str">
        <f t="array" ref="I384">IF(ROWS(I$13:I384)&gt;$S$5,"",INDEX(Y$13:Y$512,SMALL(IF(($W$13:$W$512=$W$6)+(($W$13:$W$512=$W$7)+(($W$13:$W$512=$W$8)+(($X$13:$X$512=$X$6)+(($X$13:$X$512=$X$7)+(($Y$13:$Y$512=$Y$6)+(($Y$13:$Y$512=$Y$7)+(($Y$13:$Y$512=$Z$6)+(($Y$13:$Y$512=$Z$7))))))))),ROW($A$13:$A$512)-ROW($A$13)+1),ROWS(I$13:I384))))</f>
        <v/>
      </c>
      <c r="J384" s="136"/>
      <c r="Q384" s="44">
        <f>Nut_StatusTool!A378</f>
        <v>372</v>
      </c>
      <c r="R384" s="44">
        <f>Nut_StatusTool!B378</f>
        <v>0</v>
      </c>
      <c r="S384" s="44">
        <f>Nut_StatusTool!C378</f>
        <v>0</v>
      </c>
      <c r="T384" s="44">
        <f>Nut_StatusTool!D378</f>
        <v>0</v>
      </c>
      <c r="U384" s="44">
        <f>Nut_StatusTool!F378</f>
        <v>0</v>
      </c>
      <c r="V384" s="285" t="str">
        <f>Nut_StatusTool!K378</f>
        <v/>
      </c>
      <c r="W384" s="44" t="str">
        <f>Nut_StatusTool!L378</f>
        <v/>
      </c>
      <c r="X384" s="44" t="str">
        <f>Nut_StatusTool!M378</f>
        <v/>
      </c>
      <c r="Y384" s="44" t="str">
        <f>Nut_StatusTool!N378</f>
        <v/>
      </c>
    </row>
    <row r="385" spans="1:25">
      <c r="A385" s="182" t="str">
        <f t="array" ref="A385">IF(ROWS(A$13:A385)&gt;$S$5,"",INDEX(Q$13:Q$512,SMALL(IF(($W$13:$W$512=$W$6)+(($W$13:$W$512=$W$7)+(($W$13:$W$512=$W$8)+(($X$13:$X$512=$X$6)+(($X$13:$X$512=$X$7)+(($Y$13:$Y$512=$Y$6)+(($Y$13:$Y$512=$Y$7)+(($Y$13:$Y$512=$Z$6)+(($Y$13:$Y$512=$Z$7))))))))),ROW($A$13:$A$512)-ROW($A$13)+1),ROWS(A$13:A385))))</f>
        <v/>
      </c>
      <c r="B385" s="290" t="str">
        <f t="array" ref="B385">IF(ROWS(B$13:B385)&gt;$S$5,"",INDEX(R$13:R$512,SMALL(IF(($W$13:$W$512=$W$6)+(($W$13:$W$512=$W$7)+(($W$13:$W$512=$W$8)+(($X$13:$X$512=$X$6)+(($X$13:$X$512=$X$7)+(($Y$13:$Y$512=$Y$6)+(($Y$13:$Y$512=$Y$7)+(($Y$13:$Y$512=$Z$6)+(($Y$13:$Y$512=$Z$7))))))))),ROW($A$13:$A$512)-ROW($A$13)+1),ROWS(B$13:B385))))</f>
        <v/>
      </c>
      <c r="C385" s="290" t="str">
        <f t="array" ref="C385">IF(ROWS(C$13:C385)&gt;$S$5,"",INDEX(S$13:S$512,SMALL(IF(($W$13:$W$512=$W$6)+(($W$13:$W$512=$W$7)+(($W$13:$W$512=$W$8)+(($X$13:$X$512=$X$6)+(($X$13:$X$512=$X$7)+(($Y$13:$Y$512=$Y$6)+(($Y$13:$Y$512=$Y$7)+(($Y$13:$Y$512=$Z$6)+(($Y$13:$Y$512=$Z$7))))))))),ROW($A$13:$A$512)-ROW($A$13)+1),ROWS(C$13:C385))))</f>
        <v/>
      </c>
      <c r="D385" s="316" t="str">
        <f t="array" ref="D385">IF(ROWS(D$13:D385)&gt;$S$5,"",INDEX(T$13:T$512,SMALL(IF(($W$13:$W$512=$W$6)+(($W$13:$W$512=$W$7)+(($W$13:$W$512=$W$8)+(($X$13:$X$512=$X$6)+(($X$13:$X$512=$X$7)+(($Y$13:$Y$512=$Y$6)+(($Y$13:$Y$512=$Y$7)+(($Y$13:$Y$512=$Z$6)+(($Y$13:$Y$512=$Z$7))))))))),ROW($A$13:$A$512)-ROW($A$13)+1),ROWS(D$13:D385))))</f>
        <v/>
      </c>
      <c r="E385" s="182" t="str">
        <f t="array" ref="E385">IF(ROWS(E$13:E385)&gt;$S$5,"",INDEX(U$13:U$512,SMALL(IF(($W$13:$W$512=$W$6)+(($W$13:$W$512=$W$7)+(($W$13:$W$512=$W$8)+(($X$13:$X$512=$X$6)+(($X$13:$X$512=$X$7)+(($Y$13:$Y$512=$Y$6)+(($Y$13:$Y$512=$Y$7)+(($Y$13:$Y$512=$Z$6)+(($Y$13:$Y$512=$Z$7))))))))),ROW($A$13:$A$512)-ROW($A$13)+1),ROWS(E$13:E385))))</f>
        <v/>
      </c>
      <c r="F385" s="182" t="str">
        <f t="array" ref="F385">IF(ROWS(F$13:F385)&gt;$S$5,"",INDEX(V$13:V$512,SMALL(IF(($W$13:$W$512=$W$6)+(($W$13:$W$512=$W$7)+(($W$13:$W$512=$W$8)+(($X$13:$X$512=$X$6)+(($X$13:$X$512=$X$7)+(($Y$13:$Y$512=$Y$6)+(($Y$13:$Y$512=$Y$7)+(($Y$13:$Y$512=$Z$6)+(($Y$13:$Y$512=$Z$7))))))))),ROW($A$13:$A$512)-ROW($A$13)+1),ROWS(F$13:F385))))</f>
        <v/>
      </c>
      <c r="G385" s="351" t="str">
        <f t="array" ref="G385">IF(ROWS(G$13:G385)&gt;$S$5,"",INDEX(W$13:W$512,SMALL(IF(($W$13:$W$512=$W$6)+(($W$13:$W$512=$W$7)+(($W$13:$W$512=$W$8)+(($X$13:$X$512=$X$6)+(($X$13:$X$512=$X$7)+(($Y$13:$Y$512=$Y$6)+(($Y$13:$Y$512=$Y$7)+(($Y$13:$Y$512=$Z$6)+(($Y$13:$Y$512=$Z$7))))))))),ROW($A$13:$A$512)-ROW($A$13)+1),ROWS(G$13:G385))))</f>
        <v/>
      </c>
      <c r="H385" s="351" t="str">
        <f t="array" ref="H385">IF(ROWS(H$13:H385)&gt;$S$5,"",INDEX(X$13:X$512,SMALL(IF(($W$13:$W$512=$W$6)+(($W$13:$W$512=$W$7)+(($W$13:$W$512=$W$8)+(($X$13:$X$512=$X$6)+(($X$13:$X$512=$X$7)+(($Y$13:$Y$512=$Y$6)+(($Y$13:$Y$512=$Y$7)+(($Y$13:$Y$512=$Z$6)+(($Y$13:$Y$512=$Z$7))))))))),ROW($A$13:$A$512)-ROW($A$13)+1),ROWS(H$13:H385))))</f>
        <v/>
      </c>
      <c r="I385" s="351" t="str">
        <f t="array" ref="I385">IF(ROWS(I$13:I385)&gt;$S$5,"",INDEX(Y$13:Y$512,SMALL(IF(($W$13:$W$512=$W$6)+(($W$13:$W$512=$W$7)+(($W$13:$W$512=$W$8)+(($X$13:$X$512=$X$6)+(($X$13:$X$512=$X$7)+(($Y$13:$Y$512=$Y$6)+(($Y$13:$Y$512=$Y$7)+(($Y$13:$Y$512=$Z$6)+(($Y$13:$Y$512=$Z$7))))))))),ROW($A$13:$A$512)-ROW($A$13)+1),ROWS(I$13:I385))))</f>
        <v/>
      </c>
      <c r="J385" s="136"/>
      <c r="Q385" s="44">
        <f>Nut_StatusTool!A379</f>
        <v>373</v>
      </c>
      <c r="R385" s="44">
        <f>Nut_StatusTool!B379</f>
        <v>0</v>
      </c>
      <c r="S385" s="44">
        <f>Nut_StatusTool!C379</f>
        <v>0</v>
      </c>
      <c r="T385" s="44">
        <f>Nut_StatusTool!D379</f>
        <v>0</v>
      </c>
      <c r="U385" s="44">
        <f>Nut_StatusTool!F379</f>
        <v>0</v>
      </c>
      <c r="V385" s="285" t="str">
        <f>Nut_StatusTool!K379</f>
        <v/>
      </c>
      <c r="W385" s="44" t="str">
        <f>Nut_StatusTool!L379</f>
        <v/>
      </c>
      <c r="X385" s="44" t="str">
        <f>Nut_StatusTool!M379</f>
        <v/>
      </c>
      <c r="Y385" s="44" t="str">
        <f>Nut_StatusTool!N379</f>
        <v/>
      </c>
    </row>
    <row r="386" spans="1:25">
      <c r="A386" s="182" t="str">
        <f t="array" ref="A386">IF(ROWS(A$13:A386)&gt;$S$5,"",INDEX(Q$13:Q$512,SMALL(IF(($W$13:$W$512=$W$6)+(($W$13:$W$512=$W$7)+(($W$13:$W$512=$W$8)+(($X$13:$X$512=$X$6)+(($X$13:$X$512=$X$7)+(($Y$13:$Y$512=$Y$6)+(($Y$13:$Y$512=$Y$7)+(($Y$13:$Y$512=$Z$6)+(($Y$13:$Y$512=$Z$7))))))))),ROW($A$13:$A$512)-ROW($A$13)+1),ROWS(A$13:A386))))</f>
        <v/>
      </c>
      <c r="B386" s="290" t="str">
        <f t="array" ref="B386">IF(ROWS(B$13:B386)&gt;$S$5,"",INDEX(R$13:R$512,SMALL(IF(($W$13:$W$512=$W$6)+(($W$13:$W$512=$W$7)+(($W$13:$W$512=$W$8)+(($X$13:$X$512=$X$6)+(($X$13:$X$512=$X$7)+(($Y$13:$Y$512=$Y$6)+(($Y$13:$Y$512=$Y$7)+(($Y$13:$Y$512=$Z$6)+(($Y$13:$Y$512=$Z$7))))))))),ROW($A$13:$A$512)-ROW($A$13)+1),ROWS(B$13:B386))))</f>
        <v/>
      </c>
      <c r="C386" s="290" t="str">
        <f t="array" ref="C386">IF(ROWS(C$13:C386)&gt;$S$5,"",INDEX(S$13:S$512,SMALL(IF(($W$13:$W$512=$W$6)+(($W$13:$W$512=$W$7)+(($W$13:$W$512=$W$8)+(($X$13:$X$512=$X$6)+(($X$13:$X$512=$X$7)+(($Y$13:$Y$512=$Y$6)+(($Y$13:$Y$512=$Y$7)+(($Y$13:$Y$512=$Z$6)+(($Y$13:$Y$512=$Z$7))))))))),ROW($A$13:$A$512)-ROW($A$13)+1),ROWS(C$13:C386))))</f>
        <v/>
      </c>
      <c r="D386" s="316" t="str">
        <f t="array" ref="D386">IF(ROWS(D$13:D386)&gt;$S$5,"",INDEX(T$13:T$512,SMALL(IF(($W$13:$W$512=$W$6)+(($W$13:$W$512=$W$7)+(($W$13:$W$512=$W$8)+(($X$13:$X$512=$X$6)+(($X$13:$X$512=$X$7)+(($Y$13:$Y$512=$Y$6)+(($Y$13:$Y$512=$Y$7)+(($Y$13:$Y$512=$Z$6)+(($Y$13:$Y$512=$Z$7))))))))),ROW($A$13:$A$512)-ROW($A$13)+1),ROWS(D$13:D386))))</f>
        <v/>
      </c>
      <c r="E386" s="182" t="str">
        <f t="array" ref="E386">IF(ROWS(E$13:E386)&gt;$S$5,"",INDEX(U$13:U$512,SMALL(IF(($W$13:$W$512=$W$6)+(($W$13:$W$512=$W$7)+(($W$13:$W$512=$W$8)+(($X$13:$X$512=$X$6)+(($X$13:$X$512=$X$7)+(($Y$13:$Y$512=$Y$6)+(($Y$13:$Y$512=$Y$7)+(($Y$13:$Y$512=$Z$6)+(($Y$13:$Y$512=$Z$7))))))))),ROW($A$13:$A$512)-ROW($A$13)+1),ROWS(E$13:E386))))</f>
        <v/>
      </c>
      <c r="F386" s="182" t="str">
        <f t="array" ref="F386">IF(ROWS(F$13:F386)&gt;$S$5,"",INDEX(V$13:V$512,SMALL(IF(($W$13:$W$512=$W$6)+(($W$13:$W$512=$W$7)+(($W$13:$W$512=$W$8)+(($X$13:$X$512=$X$6)+(($X$13:$X$512=$X$7)+(($Y$13:$Y$512=$Y$6)+(($Y$13:$Y$512=$Y$7)+(($Y$13:$Y$512=$Z$6)+(($Y$13:$Y$512=$Z$7))))))))),ROW($A$13:$A$512)-ROW($A$13)+1),ROWS(F$13:F386))))</f>
        <v/>
      </c>
      <c r="G386" s="351" t="str">
        <f t="array" ref="G386">IF(ROWS(G$13:G386)&gt;$S$5,"",INDEX(W$13:W$512,SMALL(IF(($W$13:$W$512=$W$6)+(($W$13:$W$512=$W$7)+(($W$13:$W$512=$W$8)+(($X$13:$X$512=$X$6)+(($X$13:$X$512=$X$7)+(($Y$13:$Y$512=$Y$6)+(($Y$13:$Y$512=$Y$7)+(($Y$13:$Y$512=$Z$6)+(($Y$13:$Y$512=$Z$7))))))))),ROW($A$13:$A$512)-ROW($A$13)+1),ROWS(G$13:G386))))</f>
        <v/>
      </c>
      <c r="H386" s="351" t="str">
        <f t="array" ref="H386">IF(ROWS(H$13:H386)&gt;$S$5,"",INDEX(X$13:X$512,SMALL(IF(($W$13:$W$512=$W$6)+(($W$13:$W$512=$W$7)+(($W$13:$W$512=$W$8)+(($X$13:$X$512=$X$6)+(($X$13:$X$512=$X$7)+(($Y$13:$Y$512=$Y$6)+(($Y$13:$Y$512=$Y$7)+(($Y$13:$Y$512=$Z$6)+(($Y$13:$Y$512=$Z$7))))))))),ROW($A$13:$A$512)-ROW($A$13)+1),ROWS(H$13:H386))))</f>
        <v/>
      </c>
      <c r="I386" s="351" t="str">
        <f t="array" ref="I386">IF(ROWS(I$13:I386)&gt;$S$5,"",INDEX(Y$13:Y$512,SMALL(IF(($W$13:$W$512=$W$6)+(($W$13:$W$512=$W$7)+(($W$13:$W$512=$W$8)+(($X$13:$X$512=$X$6)+(($X$13:$X$512=$X$7)+(($Y$13:$Y$512=$Y$6)+(($Y$13:$Y$512=$Y$7)+(($Y$13:$Y$512=$Z$6)+(($Y$13:$Y$512=$Z$7))))))))),ROW($A$13:$A$512)-ROW($A$13)+1),ROWS(I$13:I386))))</f>
        <v/>
      </c>
      <c r="J386" s="136"/>
      <c r="Q386" s="44">
        <f>Nut_StatusTool!A380</f>
        <v>374</v>
      </c>
      <c r="R386" s="44">
        <f>Nut_StatusTool!B380</f>
        <v>0</v>
      </c>
      <c r="S386" s="44">
        <f>Nut_StatusTool!C380</f>
        <v>0</v>
      </c>
      <c r="T386" s="44">
        <f>Nut_StatusTool!D380</f>
        <v>0</v>
      </c>
      <c r="U386" s="44">
        <f>Nut_StatusTool!F380</f>
        <v>0</v>
      </c>
      <c r="V386" s="285" t="str">
        <f>Nut_StatusTool!K380</f>
        <v/>
      </c>
      <c r="W386" s="44" t="str">
        <f>Nut_StatusTool!L380</f>
        <v/>
      </c>
      <c r="X386" s="44" t="str">
        <f>Nut_StatusTool!M380</f>
        <v/>
      </c>
      <c r="Y386" s="44" t="str">
        <f>Nut_StatusTool!N380</f>
        <v/>
      </c>
    </row>
    <row r="387" spans="1:25">
      <c r="A387" s="182" t="str">
        <f t="array" ref="A387">IF(ROWS(A$13:A387)&gt;$S$5,"",INDEX(Q$13:Q$512,SMALL(IF(($W$13:$W$512=$W$6)+(($W$13:$W$512=$W$7)+(($W$13:$W$512=$W$8)+(($X$13:$X$512=$X$6)+(($X$13:$X$512=$X$7)+(($Y$13:$Y$512=$Y$6)+(($Y$13:$Y$512=$Y$7)+(($Y$13:$Y$512=$Z$6)+(($Y$13:$Y$512=$Z$7))))))))),ROW($A$13:$A$512)-ROW($A$13)+1),ROWS(A$13:A387))))</f>
        <v/>
      </c>
      <c r="B387" s="290" t="str">
        <f t="array" ref="B387">IF(ROWS(B$13:B387)&gt;$S$5,"",INDEX(R$13:R$512,SMALL(IF(($W$13:$W$512=$W$6)+(($W$13:$W$512=$W$7)+(($W$13:$W$512=$W$8)+(($X$13:$X$512=$X$6)+(($X$13:$X$512=$X$7)+(($Y$13:$Y$512=$Y$6)+(($Y$13:$Y$512=$Y$7)+(($Y$13:$Y$512=$Z$6)+(($Y$13:$Y$512=$Z$7))))))))),ROW($A$13:$A$512)-ROW($A$13)+1),ROWS(B$13:B387))))</f>
        <v/>
      </c>
      <c r="C387" s="290" t="str">
        <f t="array" ref="C387">IF(ROWS(C$13:C387)&gt;$S$5,"",INDEX(S$13:S$512,SMALL(IF(($W$13:$W$512=$W$6)+(($W$13:$W$512=$W$7)+(($W$13:$W$512=$W$8)+(($X$13:$X$512=$X$6)+(($X$13:$X$512=$X$7)+(($Y$13:$Y$512=$Y$6)+(($Y$13:$Y$512=$Y$7)+(($Y$13:$Y$512=$Z$6)+(($Y$13:$Y$512=$Z$7))))))))),ROW($A$13:$A$512)-ROW($A$13)+1),ROWS(C$13:C387))))</f>
        <v/>
      </c>
      <c r="D387" s="316" t="str">
        <f t="array" ref="D387">IF(ROWS(D$13:D387)&gt;$S$5,"",INDEX(T$13:T$512,SMALL(IF(($W$13:$W$512=$W$6)+(($W$13:$W$512=$W$7)+(($W$13:$W$512=$W$8)+(($X$13:$X$512=$X$6)+(($X$13:$X$512=$X$7)+(($Y$13:$Y$512=$Y$6)+(($Y$13:$Y$512=$Y$7)+(($Y$13:$Y$512=$Z$6)+(($Y$13:$Y$512=$Z$7))))))))),ROW($A$13:$A$512)-ROW($A$13)+1),ROWS(D$13:D387))))</f>
        <v/>
      </c>
      <c r="E387" s="182" t="str">
        <f t="array" ref="E387">IF(ROWS(E$13:E387)&gt;$S$5,"",INDEX(U$13:U$512,SMALL(IF(($W$13:$W$512=$W$6)+(($W$13:$W$512=$W$7)+(($W$13:$W$512=$W$8)+(($X$13:$X$512=$X$6)+(($X$13:$X$512=$X$7)+(($Y$13:$Y$512=$Y$6)+(($Y$13:$Y$512=$Y$7)+(($Y$13:$Y$512=$Z$6)+(($Y$13:$Y$512=$Z$7))))))))),ROW($A$13:$A$512)-ROW($A$13)+1),ROWS(E$13:E387))))</f>
        <v/>
      </c>
      <c r="F387" s="182" t="str">
        <f t="array" ref="F387">IF(ROWS(F$13:F387)&gt;$S$5,"",INDEX(V$13:V$512,SMALL(IF(($W$13:$W$512=$W$6)+(($W$13:$W$512=$W$7)+(($W$13:$W$512=$W$8)+(($X$13:$X$512=$X$6)+(($X$13:$X$512=$X$7)+(($Y$13:$Y$512=$Y$6)+(($Y$13:$Y$512=$Y$7)+(($Y$13:$Y$512=$Z$6)+(($Y$13:$Y$512=$Z$7))))))))),ROW($A$13:$A$512)-ROW($A$13)+1),ROWS(F$13:F387))))</f>
        <v/>
      </c>
      <c r="G387" s="351" t="str">
        <f t="array" ref="G387">IF(ROWS(G$13:G387)&gt;$S$5,"",INDEX(W$13:W$512,SMALL(IF(($W$13:$W$512=$W$6)+(($W$13:$W$512=$W$7)+(($W$13:$W$512=$W$8)+(($X$13:$X$512=$X$6)+(($X$13:$X$512=$X$7)+(($Y$13:$Y$512=$Y$6)+(($Y$13:$Y$512=$Y$7)+(($Y$13:$Y$512=$Z$6)+(($Y$13:$Y$512=$Z$7))))))))),ROW($A$13:$A$512)-ROW($A$13)+1),ROWS(G$13:G387))))</f>
        <v/>
      </c>
      <c r="H387" s="351" t="str">
        <f t="array" ref="H387">IF(ROWS(H$13:H387)&gt;$S$5,"",INDEX(X$13:X$512,SMALL(IF(($W$13:$W$512=$W$6)+(($W$13:$W$512=$W$7)+(($W$13:$W$512=$W$8)+(($X$13:$X$512=$X$6)+(($X$13:$X$512=$X$7)+(($Y$13:$Y$512=$Y$6)+(($Y$13:$Y$512=$Y$7)+(($Y$13:$Y$512=$Z$6)+(($Y$13:$Y$512=$Z$7))))))))),ROW($A$13:$A$512)-ROW($A$13)+1),ROWS(H$13:H387))))</f>
        <v/>
      </c>
      <c r="I387" s="351" t="str">
        <f t="array" ref="I387">IF(ROWS(I$13:I387)&gt;$S$5,"",INDEX(Y$13:Y$512,SMALL(IF(($W$13:$W$512=$W$6)+(($W$13:$W$512=$W$7)+(($W$13:$W$512=$W$8)+(($X$13:$X$512=$X$6)+(($X$13:$X$512=$X$7)+(($Y$13:$Y$512=$Y$6)+(($Y$13:$Y$512=$Y$7)+(($Y$13:$Y$512=$Z$6)+(($Y$13:$Y$512=$Z$7))))))))),ROW($A$13:$A$512)-ROW($A$13)+1),ROWS(I$13:I387))))</f>
        <v/>
      </c>
      <c r="J387" s="136"/>
      <c r="Q387" s="44">
        <f>Nut_StatusTool!A381</f>
        <v>375</v>
      </c>
      <c r="R387" s="44">
        <f>Nut_StatusTool!B381</f>
        <v>0</v>
      </c>
      <c r="S387" s="44">
        <f>Nut_StatusTool!C381</f>
        <v>0</v>
      </c>
      <c r="T387" s="44">
        <f>Nut_StatusTool!D381</f>
        <v>0</v>
      </c>
      <c r="U387" s="44">
        <f>Nut_StatusTool!F381</f>
        <v>0</v>
      </c>
      <c r="V387" s="285" t="str">
        <f>Nut_StatusTool!K381</f>
        <v/>
      </c>
      <c r="W387" s="44" t="str">
        <f>Nut_StatusTool!L381</f>
        <v/>
      </c>
      <c r="X387" s="44" t="str">
        <f>Nut_StatusTool!M381</f>
        <v/>
      </c>
      <c r="Y387" s="44" t="str">
        <f>Nut_StatusTool!N381</f>
        <v/>
      </c>
    </row>
    <row r="388" spans="1:25">
      <c r="A388" s="182" t="str">
        <f t="array" ref="A388">IF(ROWS(A$13:A388)&gt;$S$5,"",INDEX(Q$13:Q$512,SMALL(IF(($W$13:$W$512=$W$6)+(($W$13:$W$512=$W$7)+(($W$13:$W$512=$W$8)+(($X$13:$X$512=$X$6)+(($X$13:$X$512=$X$7)+(($Y$13:$Y$512=$Y$6)+(($Y$13:$Y$512=$Y$7)+(($Y$13:$Y$512=$Z$6)+(($Y$13:$Y$512=$Z$7))))))))),ROW($A$13:$A$512)-ROW($A$13)+1),ROWS(A$13:A388))))</f>
        <v/>
      </c>
      <c r="B388" s="290" t="str">
        <f t="array" ref="B388">IF(ROWS(B$13:B388)&gt;$S$5,"",INDEX(R$13:R$512,SMALL(IF(($W$13:$W$512=$W$6)+(($W$13:$W$512=$W$7)+(($W$13:$W$512=$W$8)+(($X$13:$X$512=$X$6)+(($X$13:$X$512=$X$7)+(($Y$13:$Y$512=$Y$6)+(($Y$13:$Y$512=$Y$7)+(($Y$13:$Y$512=$Z$6)+(($Y$13:$Y$512=$Z$7))))))))),ROW($A$13:$A$512)-ROW($A$13)+1),ROWS(B$13:B388))))</f>
        <v/>
      </c>
      <c r="C388" s="290" t="str">
        <f t="array" ref="C388">IF(ROWS(C$13:C388)&gt;$S$5,"",INDEX(S$13:S$512,SMALL(IF(($W$13:$W$512=$W$6)+(($W$13:$W$512=$W$7)+(($W$13:$W$512=$W$8)+(($X$13:$X$512=$X$6)+(($X$13:$X$512=$X$7)+(($Y$13:$Y$512=$Y$6)+(($Y$13:$Y$512=$Y$7)+(($Y$13:$Y$512=$Z$6)+(($Y$13:$Y$512=$Z$7))))))))),ROW($A$13:$A$512)-ROW($A$13)+1),ROWS(C$13:C388))))</f>
        <v/>
      </c>
      <c r="D388" s="316" t="str">
        <f t="array" ref="D388">IF(ROWS(D$13:D388)&gt;$S$5,"",INDEX(T$13:T$512,SMALL(IF(($W$13:$W$512=$W$6)+(($W$13:$W$512=$W$7)+(($W$13:$W$512=$W$8)+(($X$13:$X$512=$X$6)+(($X$13:$X$512=$X$7)+(($Y$13:$Y$512=$Y$6)+(($Y$13:$Y$512=$Y$7)+(($Y$13:$Y$512=$Z$6)+(($Y$13:$Y$512=$Z$7))))))))),ROW($A$13:$A$512)-ROW($A$13)+1),ROWS(D$13:D388))))</f>
        <v/>
      </c>
      <c r="E388" s="182" t="str">
        <f t="array" ref="E388">IF(ROWS(E$13:E388)&gt;$S$5,"",INDEX(U$13:U$512,SMALL(IF(($W$13:$W$512=$W$6)+(($W$13:$W$512=$W$7)+(($W$13:$W$512=$W$8)+(($X$13:$X$512=$X$6)+(($X$13:$X$512=$X$7)+(($Y$13:$Y$512=$Y$6)+(($Y$13:$Y$512=$Y$7)+(($Y$13:$Y$512=$Z$6)+(($Y$13:$Y$512=$Z$7))))))))),ROW($A$13:$A$512)-ROW($A$13)+1),ROWS(E$13:E388))))</f>
        <v/>
      </c>
      <c r="F388" s="182" t="str">
        <f t="array" ref="F388">IF(ROWS(F$13:F388)&gt;$S$5,"",INDEX(V$13:V$512,SMALL(IF(($W$13:$W$512=$W$6)+(($W$13:$W$512=$W$7)+(($W$13:$W$512=$W$8)+(($X$13:$X$512=$X$6)+(($X$13:$X$512=$X$7)+(($Y$13:$Y$512=$Y$6)+(($Y$13:$Y$512=$Y$7)+(($Y$13:$Y$512=$Z$6)+(($Y$13:$Y$512=$Z$7))))))))),ROW($A$13:$A$512)-ROW($A$13)+1),ROWS(F$13:F388))))</f>
        <v/>
      </c>
      <c r="G388" s="351" t="str">
        <f t="array" ref="G388">IF(ROWS(G$13:G388)&gt;$S$5,"",INDEX(W$13:W$512,SMALL(IF(($W$13:$W$512=$W$6)+(($W$13:$W$512=$W$7)+(($W$13:$W$512=$W$8)+(($X$13:$X$512=$X$6)+(($X$13:$X$512=$X$7)+(($Y$13:$Y$512=$Y$6)+(($Y$13:$Y$512=$Y$7)+(($Y$13:$Y$512=$Z$6)+(($Y$13:$Y$512=$Z$7))))))))),ROW($A$13:$A$512)-ROW($A$13)+1),ROWS(G$13:G388))))</f>
        <v/>
      </c>
      <c r="H388" s="351" t="str">
        <f t="array" ref="H388">IF(ROWS(H$13:H388)&gt;$S$5,"",INDEX(X$13:X$512,SMALL(IF(($W$13:$W$512=$W$6)+(($W$13:$W$512=$W$7)+(($W$13:$W$512=$W$8)+(($X$13:$X$512=$X$6)+(($X$13:$X$512=$X$7)+(($Y$13:$Y$512=$Y$6)+(($Y$13:$Y$512=$Y$7)+(($Y$13:$Y$512=$Z$6)+(($Y$13:$Y$512=$Z$7))))))))),ROW($A$13:$A$512)-ROW($A$13)+1),ROWS(H$13:H388))))</f>
        <v/>
      </c>
      <c r="I388" s="351" t="str">
        <f t="array" ref="I388">IF(ROWS(I$13:I388)&gt;$S$5,"",INDEX(Y$13:Y$512,SMALL(IF(($W$13:$W$512=$W$6)+(($W$13:$W$512=$W$7)+(($W$13:$W$512=$W$8)+(($X$13:$X$512=$X$6)+(($X$13:$X$512=$X$7)+(($Y$13:$Y$512=$Y$6)+(($Y$13:$Y$512=$Y$7)+(($Y$13:$Y$512=$Z$6)+(($Y$13:$Y$512=$Z$7))))))))),ROW($A$13:$A$512)-ROW($A$13)+1),ROWS(I$13:I388))))</f>
        <v/>
      </c>
      <c r="J388" s="136"/>
      <c r="Q388" s="44">
        <f>Nut_StatusTool!A382</f>
        <v>376</v>
      </c>
      <c r="R388" s="44">
        <f>Nut_StatusTool!B382</f>
        <v>0</v>
      </c>
      <c r="S388" s="44">
        <f>Nut_StatusTool!C382</f>
        <v>0</v>
      </c>
      <c r="T388" s="44">
        <f>Nut_StatusTool!D382</f>
        <v>0</v>
      </c>
      <c r="U388" s="44">
        <f>Nut_StatusTool!F382</f>
        <v>0</v>
      </c>
      <c r="V388" s="285" t="str">
        <f>Nut_StatusTool!K382</f>
        <v/>
      </c>
      <c r="W388" s="44" t="str">
        <f>Nut_StatusTool!L382</f>
        <v/>
      </c>
      <c r="X388" s="44" t="str">
        <f>Nut_StatusTool!M382</f>
        <v/>
      </c>
      <c r="Y388" s="44" t="str">
        <f>Nut_StatusTool!N382</f>
        <v/>
      </c>
    </row>
    <row r="389" spans="1:25">
      <c r="A389" s="182" t="str">
        <f t="array" ref="A389">IF(ROWS(A$13:A389)&gt;$S$5,"",INDEX(Q$13:Q$512,SMALL(IF(($W$13:$W$512=$W$6)+(($W$13:$W$512=$W$7)+(($W$13:$W$512=$W$8)+(($X$13:$X$512=$X$6)+(($X$13:$X$512=$X$7)+(($Y$13:$Y$512=$Y$6)+(($Y$13:$Y$512=$Y$7)+(($Y$13:$Y$512=$Z$6)+(($Y$13:$Y$512=$Z$7))))))))),ROW($A$13:$A$512)-ROW($A$13)+1),ROWS(A$13:A389))))</f>
        <v/>
      </c>
      <c r="B389" s="290" t="str">
        <f t="array" ref="B389">IF(ROWS(B$13:B389)&gt;$S$5,"",INDEX(R$13:R$512,SMALL(IF(($W$13:$W$512=$W$6)+(($W$13:$W$512=$W$7)+(($W$13:$W$512=$W$8)+(($X$13:$X$512=$X$6)+(($X$13:$X$512=$X$7)+(($Y$13:$Y$512=$Y$6)+(($Y$13:$Y$512=$Y$7)+(($Y$13:$Y$512=$Z$6)+(($Y$13:$Y$512=$Z$7))))))))),ROW($A$13:$A$512)-ROW($A$13)+1),ROWS(B$13:B389))))</f>
        <v/>
      </c>
      <c r="C389" s="290" t="str">
        <f t="array" ref="C389">IF(ROWS(C$13:C389)&gt;$S$5,"",INDEX(S$13:S$512,SMALL(IF(($W$13:$W$512=$W$6)+(($W$13:$W$512=$W$7)+(($W$13:$W$512=$W$8)+(($X$13:$X$512=$X$6)+(($X$13:$X$512=$X$7)+(($Y$13:$Y$512=$Y$6)+(($Y$13:$Y$512=$Y$7)+(($Y$13:$Y$512=$Z$6)+(($Y$13:$Y$512=$Z$7))))))))),ROW($A$13:$A$512)-ROW($A$13)+1),ROWS(C$13:C389))))</f>
        <v/>
      </c>
      <c r="D389" s="316" t="str">
        <f t="array" ref="D389">IF(ROWS(D$13:D389)&gt;$S$5,"",INDEX(T$13:T$512,SMALL(IF(($W$13:$W$512=$W$6)+(($W$13:$W$512=$W$7)+(($W$13:$W$512=$W$8)+(($X$13:$X$512=$X$6)+(($X$13:$X$512=$X$7)+(($Y$13:$Y$512=$Y$6)+(($Y$13:$Y$512=$Y$7)+(($Y$13:$Y$512=$Z$6)+(($Y$13:$Y$512=$Z$7))))))))),ROW($A$13:$A$512)-ROW($A$13)+1),ROWS(D$13:D389))))</f>
        <v/>
      </c>
      <c r="E389" s="182" t="str">
        <f t="array" ref="E389">IF(ROWS(E$13:E389)&gt;$S$5,"",INDEX(U$13:U$512,SMALL(IF(($W$13:$W$512=$W$6)+(($W$13:$W$512=$W$7)+(($W$13:$W$512=$W$8)+(($X$13:$X$512=$X$6)+(($X$13:$X$512=$X$7)+(($Y$13:$Y$512=$Y$6)+(($Y$13:$Y$512=$Y$7)+(($Y$13:$Y$512=$Z$6)+(($Y$13:$Y$512=$Z$7))))))))),ROW($A$13:$A$512)-ROW($A$13)+1),ROWS(E$13:E389))))</f>
        <v/>
      </c>
      <c r="F389" s="182" t="str">
        <f t="array" ref="F389">IF(ROWS(F$13:F389)&gt;$S$5,"",INDEX(V$13:V$512,SMALL(IF(($W$13:$W$512=$W$6)+(($W$13:$W$512=$W$7)+(($W$13:$W$512=$W$8)+(($X$13:$X$512=$X$6)+(($X$13:$X$512=$X$7)+(($Y$13:$Y$512=$Y$6)+(($Y$13:$Y$512=$Y$7)+(($Y$13:$Y$512=$Z$6)+(($Y$13:$Y$512=$Z$7))))))))),ROW($A$13:$A$512)-ROW($A$13)+1),ROWS(F$13:F389))))</f>
        <v/>
      </c>
      <c r="G389" s="351" t="str">
        <f t="array" ref="G389">IF(ROWS(G$13:G389)&gt;$S$5,"",INDEX(W$13:W$512,SMALL(IF(($W$13:$W$512=$W$6)+(($W$13:$W$512=$W$7)+(($W$13:$W$512=$W$8)+(($X$13:$X$512=$X$6)+(($X$13:$X$512=$X$7)+(($Y$13:$Y$512=$Y$6)+(($Y$13:$Y$512=$Y$7)+(($Y$13:$Y$512=$Z$6)+(($Y$13:$Y$512=$Z$7))))))))),ROW($A$13:$A$512)-ROW($A$13)+1),ROWS(G$13:G389))))</f>
        <v/>
      </c>
      <c r="H389" s="351" t="str">
        <f t="array" ref="H389">IF(ROWS(H$13:H389)&gt;$S$5,"",INDEX(X$13:X$512,SMALL(IF(($W$13:$W$512=$W$6)+(($W$13:$W$512=$W$7)+(($W$13:$W$512=$W$8)+(($X$13:$X$512=$X$6)+(($X$13:$X$512=$X$7)+(($Y$13:$Y$512=$Y$6)+(($Y$13:$Y$512=$Y$7)+(($Y$13:$Y$512=$Z$6)+(($Y$13:$Y$512=$Z$7))))))))),ROW($A$13:$A$512)-ROW($A$13)+1),ROWS(H$13:H389))))</f>
        <v/>
      </c>
      <c r="I389" s="351" t="str">
        <f t="array" ref="I389">IF(ROWS(I$13:I389)&gt;$S$5,"",INDEX(Y$13:Y$512,SMALL(IF(($W$13:$W$512=$W$6)+(($W$13:$W$512=$W$7)+(($W$13:$W$512=$W$8)+(($X$13:$X$512=$X$6)+(($X$13:$X$512=$X$7)+(($Y$13:$Y$512=$Y$6)+(($Y$13:$Y$512=$Y$7)+(($Y$13:$Y$512=$Z$6)+(($Y$13:$Y$512=$Z$7))))))))),ROW($A$13:$A$512)-ROW($A$13)+1),ROWS(I$13:I389))))</f>
        <v/>
      </c>
      <c r="J389" s="136"/>
      <c r="Q389" s="44">
        <f>Nut_StatusTool!A383</f>
        <v>377</v>
      </c>
      <c r="R389" s="44">
        <f>Nut_StatusTool!B383</f>
        <v>0</v>
      </c>
      <c r="S389" s="44">
        <f>Nut_StatusTool!C383</f>
        <v>0</v>
      </c>
      <c r="T389" s="44">
        <f>Nut_StatusTool!D383</f>
        <v>0</v>
      </c>
      <c r="U389" s="44">
        <f>Nut_StatusTool!F383</f>
        <v>0</v>
      </c>
      <c r="V389" s="285" t="str">
        <f>Nut_StatusTool!K383</f>
        <v/>
      </c>
      <c r="W389" s="44" t="str">
        <f>Nut_StatusTool!L383</f>
        <v/>
      </c>
      <c r="X389" s="44" t="str">
        <f>Nut_StatusTool!M383</f>
        <v/>
      </c>
      <c r="Y389" s="44" t="str">
        <f>Nut_StatusTool!N383</f>
        <v/>
      </c>
    </row>
    <row r="390" spans="1:25">
      <c r="A390" s="182" t="str">
        <f t="array" ref="A390">IF(ROWS(A$13:A390)&gt;$S$5,"",INDEX(Q$13:Q$512,SMALL(IF(($W$13:$W$512=$W$6)+(($W$13:$W$512=$W$7)+(($W$13:$W$512=$W$8)+(($X$13:$X$512=$X$6)+(($X$13:$X$512=$X$7)+(($Y$13:$Y$512=$Y$6)+(($Y$13:$Y$512=$Y$7)+(($Y$13:$Y$512=$Z$6)+(($Y$13:$Y$512=$Z$7))))))))),ROW($A$13:$A$512)-ROW($A$13)+1),ROWS(A$13:A390))))</f>
        <v/>
      </c>
      <c r="B390" s="290" t="str">
        <f t="array" ref="B390">IF(ROWS(B$13:B390)&gt;$S$5,"",INDEX(R$13:R$512,SMALL(IF(($W$13:$W$512=$W$6)+(($W$13:$W$512=$W$7)+(($W$13:$W$512=$W$8)+(($X$13:$X$512=$X$6)+(($X$13:$X$512=$X$7)+(($Y$13:$Y$512=$Y$6)+(($Y$13:$Y$512=$Y$7)+(($Y$13:$Y$512=$Z$6)+(($Y$13:$Y$512=$Z$7))))))))),ROW($A$13:$A$512)-ROW($A$13)+1),ROWS(B$13:B390))))</f>
        <v/>
      </c>
      <c r="C390" s="290" t="str">
        <f t="array" ref="C390">IF(ROWS(C$13:C390)&gt;$S$5,"",INDEX(S$13:S$512,SMALL(IF(($W$13:$W$512=$W$6)+(($W$13:$W$512=$W$7)+(($W$13:$W$512=$W$8)+(($X$13:$X$512=$X$6)+(($X$13:$X$512=$X$7)+(($Y$13:$Y$512=$Y$6)+(($Y$13:$Y$512=$Y$7)+(($Y$13:$Y$512=$Z$6)+(($Y$13:$Y$512=$Z$7))))))))),ROW($A$13:$A$512)-ROW($A$13)+1),ROWS(C$13:C390))))</f>
        <v/>
      </c>
      <c r="D390" s="316" t="str">
        <f t="array" ref="D390">IF(ROWS(D$13:D390)&gt;$S$5,"",INDEX(T$13:T$512,SMALL(IF(($W$13:$W$512=$W$6)+(($W$13:$W$512=$W$7)+(($W$13:$W$512=$W$8)+(($X$13:$X$512=$X$6)+(($X$13:$X$512=$X$7)+(($Y$13:$Y$512=$Y$6)+(($Y$13:$Y$512=$Y$7)+(($Y$13:$Y$512=$Z$6)+(($Y$13:$Y$512=$Z$7))))))))),ROW($A$13:$A$512)-ROW($A$13)+1),ROWS(D$13:D390))))</f>
        <v/>
      </c>
      <c r="E390" s="182" t="str">
        <f t="array" ref="E390">IF(ROWS(E$13:E390)&gt;$S$5,"",INDEX(U$13:U$512,SMALL(IF(($W$13:$W$512=$W$6)+(($W$13:$W$512=$W$7)+(($W$13:$W$512=$W$8)+(($X$13:$X$512=$X$6)+(($X$13:$X$512=$X$7)+(($Y$13:$Y$512=$Y$6)+(($Y$13:$Y$512=$Y$7)+(($Y$13:$Y$512=$Z$6)+(($Y$13:$Y$512=$Z$7))))))))),ROW($A$13:$A$512)-ROW($A$13)+1),ROWS(E$13:E390))))</f>
        <v/>
      </c>
      <c r="F390" s="182" t="str">
        <f t="array" ref="F390">IF(ROWS(F$13:F390)&gt;$S$5,"",INDEX(V$13:V$512,SMALL(IF(($W$13:$W$512=$W$6)+(($W$13:$W$512=$W$7)+(($W$13:$W$512=$W$8)+(($X$13:$X$512=$X$6)+(($X$13:$X$512=$X$7)+(($Y$13:$Y$512=$Y$6)+(($Y$13:$Y$512=$Y$7)+(($Y$13:$Y$512=$Z$6)+(($Y$13:$Y$512=$Z$7))))))))),ROW($A$13:$A$512)-ROW($A$13)+1),ROWS(F$13:F390))))</f>
        <v/>
      </c>
      <c r="G390" s="351" t="str">
        <f t="array" ref="G390">IF(ROWS(G$13:G390)&gt;$S$5,"",INDEX(W$13:W$512,SMALL(IF(($W$13:$W$512=$W$6)+(($W$13:$W$512=$W$7)+(($W$13:$W$512=$W$8)+(($X$13:$X$512=$X$6)+(($X$13:$X$512=$X$7)+(($Y$13:$Y$512=$Y$6)+(($Y$13:$Y$512=$Y$7)+(($Y$13:$Y$512=$Z$6)+(($Y$13:$Y$512=$Z$7))))))))),ROW($A$13:$A$512)-ROW($A$13)+1),ROWS(G$13:G390))))</f>
        <v/>
      </c>
      <c r="H390" s="351" t="str">
        <f t="array" ref="H390">IF(ROWS(H$13:H390)&gt;$S$5,"",INDEX(X$13:X$512,SMALL(IF(($W$13:$W$512=$W$6)+(($W$13:$W$512=$W$7)+(($W$13:$W$512=$W$8)+(($X$13:$X$512=$X$6)+(($X$13:$X$512=$X$7)+(($Y$13:$Y$512=$Y$6)+(($Y$13:$Y$512=$Y$7)+(($Y$13:$Y$512=$Z$6)+(($Y$13:$Y$512=$Z$7))))))))),ROW($A$13:$A$512)-ROW($A$13)+1),ROWS(H$13:H390))))</f>
        <v/>
      </c>
      <c r="I390" s="351" t="str">
        <f t="array" ref="I390">IF(ROWS(I$13:I390)&gt;$S$5,"",INDEX(Y$13:Y$512,SMALL(IF(($W$13:$W$512=$W$6)+(($W$13:$W$512=$W$7)+(($W$13:$W$512=$W$8)+(($X$13:$X$512=$X$6)+(($X$13:$X$512=$X$7)+(($Y$13:$Y$512=$Y$6)+(($Y$13:$Y$512=$Y$7)+(($Y$13:$Y$512=$Z$6)+(($Y$13:$Y$512=$Z$7))))))))),ROW($A$13:$A$512)-ROW($A$13)+1),ROWS(I$13:I390))))</f>
        <v/>
      </c>
      <c r="J390" s="136"/>
      <c r="Q390" s="44">
        <f>Nut_StatusTool!A384</f>
        <v>378</v>
      </c>
      <c r="R390" s="44">
        <f>Nut_StatusTool!B384</f>
        <v>0</v>
      </c>
      <c r="S390" s="44">
        <f>Nut_StatusTool!C384</f>
        <v>0</v>
      </c>
      <c r="T390" s="44">
        <f>Nut_StatusTool!D384</f>
        <v>0</v>
      </c>
      <c r="U390" s="44">
        <f>Nut_StatusTool!F384</f>
        <v>0</v>
      </c>
      <c r="V390" s="285" t="str">
        <f>Nut_StatusTool!K384</f>
        <v/>
      </c>
      <c r="W390" s="44" t="str">
        <f>Nut_StatusTool!L384</f>
        <v/>
      </c>
      <c r="X390" s="44" t="str">
        <f>Nut_StatusTool!M384</f>
        <v/>
      </c>
      <c r="Y390" s="44" t="str">
        <f>Nut_StatusTool!N384</f>
        <v/>
      </c>
    </row>
    <row r="391" spans="1:25">
      <c r="A391" s="182" t="str">
        <f t="array" ref="A391">IF(ROWS(A$13:A391)&gt;$S$5,"",INDEX(Q$13:Q$512,SMALL(IF(($W$13:$W$512=$W$6)+(($W$13:$W$512=$W$7)+(($W$13:$W$512=$W$8)+(($X$13:$X$512=$X$6)+(($X$13:$X$512=$X$7)+(($Y$13:$Y$512=$Y$6)+(($Y$13:$Y$512=$Y$7)+(($Y$13:$Y$512=$Z$6)+(($Y$13:$Y$512=$Z$7))))))))),ROW($A$13:$A$512)-ROW($A$13)+1),ROWS(A$13:A391))))</f>
        <v/>
      </c>
      <c r="B391" s="290" t="str">
        <f t="array" ref="B391">IF(ROWS(B$13:B391)&gt;$S$5,"",INDEX(R$13:R$512,SMALL(IF(($W$13:$W$512=$W$6)+(($W$13:$W$512=$W$7)+(($W$13:$W$512=$W$8)+(($X$13:$X$512=$X$6)+(($X$13:$X$512=$X$7)+(($Y$13:$Y$512=$Y$6)+(($Y$13:$Y$512=$Y$7)+(($Y$13:$Y$512=$Z$6)+(($Y$13:$Y$512=$Z$7))))))))),ROW($A$13:$A$512)-ROW($A$13)+1),ROWS(B$13:B391))))</f>
        <v/>
      </c>
      <c r="C391" s="290" t="str">
        <f t="array" ref="C391">IF(ROWS(C$13:C391)&gt;$S$5,"",INDEX(S$13:S$512,SMALL(IF(($W$13:$W$512=$W$6)+(($W$13:$W$512=$W$7)+(($W$13:$W$512=$W$8)+(($X$13:$X$512=$X$6)+(($X$13:$X$512=$X$7)+(($Y$13:$Y$512=$Y$6)+(($Y$13:$Y$512=$Y$7)+(($Y$13:$Y$512=$Z$6)+(($Y$13:$Y$512=$Z$7))))))))),ROW($A$13:$A$512)-ROW($A$13)+1),ROWS(C$13:C391))))</f>
        <v/>
      </c>
      <c r="D391" s="316" t="str">
        <f t="array" ref="D391">IF(ROWS(D$13:D391)&gt;$S$5,"",INDEX(T$13:T$512,SMALL(IF(($W$13:$W$512=$W$6)+(($W$13:$W$512=$W$7)+(($W$13:$W$512=$W$8)+(($X$13:$X$512=$X$6)+(($X$13:$X$512=$X$7)+(($Y$13:$Y$512=$Y$6)+(($Y$13:$Y$512=$Y$7)+(($Y$13:$Y$512=$Z$6)+(($Y$13:$Y$512=$Z$7))))))))),ROW($A$13:$A$512)-ROW($A$13)+1),ROWS(D$13:D391))))</f>
        <v/>
      </c>
      <c r="E391" s="182" t="str">
        <f t="array" ref="E391">IF(ROWS(E$13:E391)&gt;$S$5,"",INDEX(U$13:U$512,SMALL(IF(($W$13:$W$512=$W$6)+(($W$13:$W$512=$W$7)+(($W$13:$W$512=$W$8)+(($X$13:$X$512=$X$6)+(($X$13:$X$512=$X$7)+(($Y$13:$Y$512=$Y$6)+(($Y$13:$Y$512=$Y$7)+(($Y$13:$Y$512=$Z$6)+(($Y$13:$Y$512=$Z$7))))))))),ROW($A$13:$A$512)-ROW($A$13)+1),ROWS(E$13:E391))))</f>
        <v/>
      </c>
      <c r="F391" s="182" t="str">
        <f t="array" ref="F391">IF(ROWS(F$13:F391)&gt;$S$5,"",INDEX(V$13:V$512,SMALL(IF(($W$13:$W$512=$W$6)+(($W$13:$W$512=$W$7)+(($W$13:$W$512=$W$8)+(($X$13:$X$512=$X$6)+(($X$13:$X$512=$X$7)+(($Y$13:$Y$512=$Y$6)+(($Y$13:$Y$512=$Y$7)+(($Y$13:$Y$512=$Z$6)+(($Y$13:$Y$512=$Z$7))))))))),ROW($A$13:$A$512)-ROW($A$13)+1),ROWS(F$13:F391))))</f>
        <v/>
      </c>
      <c r="G391" s="351" t="str">
        <f t="array" ref="G391">IF(ROWS(G$13:G391)&gt;$S$5,"",INDEX(W$13:W$512,SMALL(IF(($W$13:$W$512=$W$6)+(($W$13:$W$512=$W$7)+(($W$13:$W$512=$W$8)+(($X$13:$X$512=$X$6)+(($X$13:$X$512=$X$7)+(($Y$13:$Y$512=$Y$6)+(($Y$13:$Y$512=$Y$7)+(($Y$13:$Y$512=$Z$6)+(($Y$13:$Y$512=$Z$7))))))))),ROW($A$13:$A$512)-ROW($A$13)+1),ROWS(G$13:G391))))</f>
        <v/>
      </c>
      <c r="H391" s="351" t="str">
        <f t="array" ref="H391">IF(ROWS(H$13:H391)&gt;$S$5,"",INDEX(X$13:X$512,SMALL(IF(($W$13:$W$512=$W$6)+(($W$13:$W$512=$W$7)+(($W$13:$W$512=$W$8)+(($X$13:$X$512=$X$6)+(($X$13:$X$512=$X$7)+(($Y$13:$Y$512=$Y$6)+(($Y$13:$Y$512=$Y$7)+(($Y$13:$Y$512=$Z$6)+(($Y$13:$Y$512=$Z$7))))))))),ROW($A$13:$A$512)-ROW($A$13)+1),ROWS(H$13:H391))))</f>
        <v/>
      </c>
      <c r="I391" s="351" t="str">
        <f t="array" ref="I391">IF(ROWS(I$13:I391)&gt;$S$5,"",INDEX(Y$13:Y$512,SMALL(IF(($W$13:$W$512=$W$6)+(($W$13:$W$512=$W$7)+(($W$13:$W$512=$W$8)+(($X$13:$X$512=$X$6)+(($X$13:$X$512=$X$7)+(($Y$13:$Y$512=$Y$6)+(($Y$13:$Y$512=$Y$7)+(($Y$13:$Y$512=$Z$6)+(($Y$13:$Y$512=$Z$7))))))))),ROW($A$13:$A$512)-ROW($A$13)+1),ROWS(I$13:I391))))</f>
        <v/>
      </c>
      <c r="J391" s="136"/>
      <c r="Q391" s="44">
        <f>Nut_StatusTool!A385</f>
        <v>379</v>
      </c>
      <c r="R391" s="44">
        <f>Nut_StatusTool!B385</f>
        <v>0</v>
      </c>
      <c r="S391" s="44">
        <f>Nut_StatusTool!C385</f>
        <v>0</v>
      </c>
      <c r="T391" s="44">
        <f>Nut_StatusTool!D385</f>
        <v>0</v>
      </c>
      <c r="U391" s="44">
        <f>Nut_StatusTool!F385</f>
        <v>0</v>
      </c>
      <c r="V391" s="285" t="str">
        <f>Nut_StatusTool!K385</f>
        <v/>
      </c>
      <c r="W391" s="44" t="str">
        <f>Nut_StatusTool!L385</f>
        <v/>
      </c>
      <c r="X391" s="44" t="str">
        <f>Nut_StatusTool!M385</f>
        <v/>
      </c>
      <c r="Y391" s="44" t="str">
        <f>Nut_StatusTool!N385</f>
        <v/>
      </c>
    </row>
    <row r="392" spans="1:25">
      <c r="A392" s="182" t="str">
        <f t="array" ref="A392">IF(ROWS(A$13:A392)&gt;$S$5,"",INDEX(Q$13:Q$512,SMALL(IF(($W$13:$W$512=$W$6)+(($W$13:$W$512=$W$7)+(($W$13:$W$512=$W$8)+(($X$13:$X$512=$X$6)+(($X$13:$X$512=$X$7)+(($Y$13:$Y$512=$Y$6)+(($Y$13:$Y$512=$Y$7)+(($Y$13:$Y$512=$Z$6)+(($Y$13:$Y$512=$Z$7))))))))),ROW($A$13:$A$512)-ROW($A$13)+1),ROWS(A$13:A392))))</f>
        <v/>
      </c>
      <c r="B392" s="290" t="str">
        <f t="array" ref="B392">IF(ROWS(B$13:B392)&gt;$S$5,"",INDEX(R$13:R$512,SMALL(IF(($W$13:$W$512=$W$6)+(($W$13:$W$512=$W$7)+(($W$13:$W$512=$W$8)+(($X$13:$X$512=$X$6)+(($X$13:$X$512=$X$7)+(($Y$13:$Y$512=$Y$6)+(($Y$13:$Y$512=$Y$7)+(($Y$13:$Y$512=$Z$6)+(($Y$13:$Y$512=$Z$7))))))))),ROW($A$13:$A$512)-ROW($A$13)+1),ROWS(B$13:B392))))</f>
        <v/>
      </c>
      <c r="C392" s="290" t="str">
        <f t="array" ref="C392">IF(ROWS(C$13:C392)&gt;$S$5,"",INDEX(S$13:S$512,SMALL(IF(($W$13:$W$512=$W$6)+(($W$13:$W$512=$W$7)+(($W$13:$W$512=$W$8)+(($X$13:$X$512=$X$6)+(($X$13:$X$512=$X$7)+(($Y$13:$Y$512=$Y$6)+(($Y$13:$Y$512=$Y$7)+(($Y$13:$Y$512=$Z$6)+(($Y$13:$Y$512=$Z$7))))))))),ROW($A$13:$A$512)-ROW($A$13)+1),ROWS(C$13:C392))))</f>
        <v/>
      </c>
      <c r="D392" s="316" t="str">
        <f t="array" ref="D392">IF(ROWS(D$13:D392)&gt;$S$5,"",INDEX(T$13:T$512,SMALL(IF(($W$13:$W$512=$W$6)+(($W$13:$W$512=$W$7)+(($W$13:$W$512=$W$8)+(($X$13:$X$512=$X$6)+(($X$13:$X$512=$X$7)+(($Y$13:$Y$512=$Y$6)+(($Y$13:$Y$512=$Y$7)+(($Y$13:$Y$512=$Z$6)+(($Y$13:$Y$512=$Z$7))))))))),ROW($A$13:$A$512)-ROW($A$13)+1),ROWS(D$13:D392))))</f>
        <v/>
      </c>
      <c r="E392" s="182" t="str">
        <f t="array" ref="E392">IF(ROWS(E$13:E392)&gt;$S$5,"",INDEX(U$13:U$512,SMALL(IF(($W$13:$W$512=$W$6)+(($W$13:$W$512=$W$7)+(($W$13:$W$512=$W$8)+(($X$13:$X$512=$X$6)+(($X$13:$X$512=$X$7)+(($Y$13:$Y$512=$Y$6)+(($Y$13:$Y$512=$Y$7)+(($Y$13:$Y$512=$Z$6)+(($Y$13:$Y$512=$Z$7))))))))),ROW($A$13:$A$512)-ROW($A$13)+1),ROWS(E$13:E392))))</f>
        <v/>
      </c>
      <c r="F392" s="182" t="str">
        <f t="array" ref="F392">IF(ROWS(F$13:F392)&gt;$S$5,"",INDEX(V$13:V$512,SMALL(IF(($W$13:$W$512=$W$6)+(($W$13:$W$512=$W$7)+(($W$13:$W$512=$W$8)+(($X$13:$X$512=$X$6)+(($X$13:$X$512=$X$7)+(($Y$13:$Y$512=$Y$6)+(($Y$13:$Y$512=$Y$7)+(($Y$13:$Y$512=$Z$6)+(($Y$13:$Y$512=$Z$7))))))))),ROW($A$13:$A$512)-ROW($A$13)+1),ROWS(F$13:F392))))</f>
        <v/>
      </c>
      <c r="G392" s="351" t="str">
        <f t="array" ref="G392">IF(ROWS(G$13:G392)&gt;$S$5,"",INDEX(W$13:W$512,SMALL(IF(($W$13:$W$512=$W$6)+(($W$13:$W$512=$W$7)+(($W$13:$W$512=$W$8)+(($X$13:$X$512=$X$6)+(($X$13:$X$512=$X$7)+(($Y$13:$Y$512=$Y$6)+(($Y$13:$Y$512=$Y$7)+(($Y$13:$Y$512=$Z$6)+(($Y$13:$Y$512=$Z$7))))))))),ROW($A$13:$A$512)-ROW($A$13)+1),ROWS(G$13:G392))))</f>
        <v/>
      </c>
      <c r="H392" s="351" t="str">
        <f t="array" ref="H392">IF(ROWS(H$13:H392)&gt;$S$5,"",INDEX(X$13:X$512,SMALL(IF(($W$13:$W$512=$W$6)+(($W$13:$W$512=$W$7)+(($W$13:$W$512=$W$8)+(($X$13:$X$512=$X$6)+(($X$13:$X$512=$X$7)+(($Y$13:$Y$512=$Y$6)+(($Y$13:$Y$512=$Y$7)+(($Y$13:$Y$512=$Z$6)+(($Y$13:$Y$512=$Z$7))))))))),ROW($A$13:$A$512)-ROW($A$13)+1),ROWS(H$13:H392))))</f>
        <v/>
      </c>
      <c r="I392" s="351" t="str">
        <f t="array" ref="I392">IF(ROWS(I$13:I392)&gt;$S$5,"",INDEX(Y$13:Y$512,SMALL(IF(($W$13:$W$512=$W$6)+(($W$13:$W$512=$W$7)+(($W$13:$W$512=$W$8)+(($X$13:$X$512=$X$6)+(($X$13:$X$512=$X$7)+(($Y$13:$Y$512=$Y$6)+(($Y$13:$Y$512=$Y$7)+(($Y$13:$Y$512=$Z$6)+(($Y$13:$Y$512=$Z$7))))))))),ROW($A$13:$A$512)-ROW($A$13)+1),ROWS(I$13:I392))))</f>
        <v/>
      </c>
      <c r="J392" s="136"/>
      <c r="Q392" s="44">
        <f>Nut_StatusTool!A386</f>
        <v>380</v>
      </c>
      <c r="R392" s="44">
        <f>Nut_StatusTool!B386</f>
        <v>0</v>
      </c>
      <c r="S392" s="44">
        <f>Nut_StatusTool!C386</f>
        <v>0</v>
      </c>
      <c r="T392" s="44">
        <f>Nut_StatusTool!D386</f>
        <v>0</v>
      </c>
      <c r="U392" s="44">
        <f>Nut_StatusTool!F386</f>
        <v>0</v>
      </c>
      <c r="V392" s="285" t="str">
        <f>Nut_StatusTool!K386</f>
        <v/>
      </c>
      <c r="W392" s="44" t="str">
        <f>Nut_StatusTool!L386</f>
        <v/>
      </c>
      <c r="X392" s="44" t="str">
        <f>Nut_StatusTool!M386</f>
        <v/>
      </c>
      <c r="Y392" s="44" t="str">
        <f>Nut_StatusTool!N386</f>
        <v/>
      </c>
    </row>
    <row r="393" spans="1:25">
      <c r="A393" s="182" t="str">
        <f t="array" ref="A393">IF(ROWS(A$13:A393)&gt;$S$5,"",INDEX(Q$13:Q$512,SMALL(IF(($W$13:$W$512=$W$6)+(($W$13:$W$512=$W$7)+(($W$13:$W$512=$W$8)+(($X$13:$X$512=$X$6)+(($X$13:$X$512=$X$7)+(($Y$13:$Y$512=$Y$6)+(($Y$13:$Y$512=$Y$7)+(($Y$13:$Y$512=$Z$6)+(($Y$13:$Y$512=$Z$7))))))))),ROW($A$13:$A$512)-ROW($A$13)+1),ROWS(A$13:A393))))</f>
        <v/>
      </c>
      <c r="B393" s="290" t="str">
        <f t="array" ref="B393">IF(ROWS(B$13:B393)&gt;$S$5,"",INDEX(R$13:R$512,SMALL(IF(($W$13:$W$512=$W$6)+(($W$13:$W$512=$W$7)+(($W$13:$W$512=$W$8)+(($X$13:$X$512=$X$6)+(($X$13:$X$512=$X$7)+(($Y$13:$Y$512=$Y$6)+(($Y$13:$Y$512=$Y$7)+(($Y$13:$Y$512=$Z$6)+(($Y$13:$Y$512=$Z$7))))))))),ROW($A$13:$A$512)-ROW($A$13)+1),ROWS(B$13:B393))))</f>
        <v/>
      </c>
      <c r="C393" s="290" t="str">
        <f t="array" ref="C393">IF(ROWS(C$13:C393)&gt;$S$5,"",INDEX(S$13:S$512,SMALL(IF(($W$13:$W$512=$W$6)+(($W$13:$W$512=$W$7)+(($W$13:$W$512=$W$8)+(($X$13:$X$512=$X$6)+(($X$13:$X$512=$X$7)+(($Y$13:$Y$512=$Y$6)+(($Y$13:$Y$512=$Y$7)+(($Y$13:$Y$512=$Z$6)+(($Y$13:$Y$512=$Z$7))))))))),ROW($A$13:$A$512)-ROW($A$13)+1),ROWS(C$13:C393))))</f>
        <v/>
      </c>
      <c r="D393" s="316" t="str">
        <f t="array" ref="D393">IF(ROWS(D$13:D393)&gt;$S$5,"",INDEX(T$13:T$512,SMALL(IF(($W$13:$W$512=$W$6)+(($W$13:$W$512=$W$7)+(($W$13:$W$512=$W$8)+(($X$13:$X$512=$X$6)+(($X$13:$X$512=$X$7)+(($Y$13:$Y$512=$Y$6)+(($Y$13:$Y$512=$Y$7)+(($Y$13:$Y$512=$Z$6)+(($Y$13:$Y$512=$Z$7))))))))),ROW($A$13:$A$512)-ROW($A$13)+1),ROWS(D$13:D393))))</f>
        <v/>
      </c>
      <c r="E393" s="182" t="str">
        <f t="array" ref="E393">IF(ROWS(E$13:E393)&gt;$S$5,"",INDEX(U$13:U$512,SMALL(IF(($W$13:$W$512=$W$6)+(($W$13:$W$512=$W$7)+(($W$13:$W$512=$W$8)+(($X$13:$X$512=$X$6)+(($X$13:$X$512=$X$7)+(($Y$13:$Y$512=$Y$6)+(($Y$13:$Y$512=$Y$7)+(($Y$13:$Y$512=$Z$6)+(($Y$13:$Y$512=$Z$7))))))))),ROW($A$13:$A$512)-ROW($A$13)+1),ROWS(E$13:E393))))</f>
        <v/>
      </c>
      <c r="F393" s="182" t="str">
        <f t="array" ref="F393">IF(ROWS(F$13:F393)&gt;$S$5,"",INDEX(V$13:V$512,SMALL(IF(($W$13:$W$512=$W$6)+(($W$13:$W$512=$W$7)+(($W$13:$W$512=$W$8)+(($X$13:$X$512=$X$6)+(($X$13:$X$512=$X$7)+(($Y$13:$Y$512=$Y$6)+(($Y$13:$Y$512=$Y$7)+(($Y$13:$Y$512=$Z$6)+(($Y$13:$Y$512=$Z$7))))))))),ROW($A$13:$A$512)-ROW($A$13)+1),ROWS(F$13:F393))))</f>
        <v/>
      </c>
      <c r="G393" s="351" t="str">
        <f t="array" ref="G393">IF(ROWS(G$13:G393)&gt;$S$5,"",INDEX(W$13:W$512,SMALL(IF(($W$13:$W$512=$W$6)+(($W$13:$W$512=$W$7)+(($W$13:$W$512=$W$8)+(($X$13:$X$512=$X$6)+(($X$13:$X$512=$X$7)+(($Y$13:$Y$512=$Y$6)+(($Y$13:$Y$512=$Y$7)+(($Y$13:$Y$512=$Z$6)+(($Y$13:$Y$512=$Z$7))))))))),ROW($A$13:$A$512)-ROW($A$13)+1),ROWS(G$13:G393))))</f>
        <v/>
      </c>
      <c r="H393" s="351" t="str">
        <f t="array" ref="H393">IF(ROWS(H$13:H393)&gt;$S$5,"",INDEX(X$13:X$512,SMALL(IF(($W$13:$W$512=$W$6)+(($W$13:$W$512=$W$7)+(($W$13:$W$512=$W$8)+(($X$13:$X$512=$X$6)+(($X$13:$X$512=$X$7)+(($Y$13:$Y$512=$Y$6)+(($Y$13:$Y$512=$Y$7)+(($Y$13:$Y$512=$Z$6)+(($Y$13:$Y$512=$Z$7))))))))),ROW($A$13:$A$512)-ROW($A$13)+1),ROWS(H$13:H393))))</f>
        <v/>
      </c>
      <c r="I393" s="351" t="str">
        <f t="array" ref="I393">IF(ROWS(I$13:I393)&gt;$S$5,"",INDEX(Y$13:Y$512,SMALL(IF(($W$13:$W$512=$W$6)+(($W$13:$W$512=$W$7)+(($W$13:$W$512=$W$8)+(($X$13:$X$512=$X$6)+(($X$13:$X$512=$X$7)+(($Y$13:$Y$512=$Y$6)+(($Y$13:$Y$512=$Y$7)+(($Y$13:$Y$512=$Z$6)+(($Y$13:$Y$512=$Z$7))))))))),ROW($A$13:$A$512)-ROW($A$13)+1),ROWS(I$13:I393))))</f>
        <v/>
      </c>
      <c r="J393" s="136"/>
      <c r="Q393" s="44">
        <f>Nut_StatusTool!A387</f>
        <v>381</v>
      </c>
      <c r="R393" s="44">
        <f>Nut_StatusTool!B387</f>
        <v>0</v>
      </c>
      <c r="S393" s="44">
        <f>Nut_StatusTool!C387</f>
        <v>0</v>
      </c>
      <c r="T393" s="44">
        <f>Nut_StatusTool!D387</f>
        <v>0</v>
      </c>
      <c r="U393" s="44">
        <f>Nut_StatusTool!F387</f>
        <v>0</v>
      </c>
      <c r="V393" s="285" t="str">
        <f>Nut_StatusTool!K387</f>
        <v/>
      </c>
      <c r="W393" s="44" t="str">
        <f>Nut_StatusTool!L387</f>
        <v/>
      </c>
      <c r="X393" s="44" t="str">
        <f>Nut_StatusTool!M387</f>
        <v/>
      </c>
      <c r="Y393" s="44" t="str">
        <f>Nut_StatusTool!N387</f>
        <v/>
      </c>
    </row>
    <row r="394" spans="1:25">
      <c r="A394" s="182" t="str">
        <f t="array" ref="A394">IF(ROWS(A$13:A394)&gt;$S$5,"",INDEX(Q$13:Q$512,SMALL(IF(($W$13:$W$512=$W$6)+(($W$13:$W$512=$W$7)+(($W$13:$W$512=$W$8)+(($X$13:$X$512=$X$6)+(($X$13:$X$512=$X$7)+(($Y$13:$Y$512=$Y$6)+(($Y$13:$Y$512=$Y$7)+(($Y$13:$Y$512=$Z$6)+(($Y$13:$Y$512=$Z$7))))))))),ROW($A$13:$A$512)-ROW($A$13)+1),ROWS(A$13:A394))))</f>
        <v/>
      </c>
      <c r="B394" s="290" t="str">
        <f t="array" ref="B394">IF(ROWS(B$13:B394)&gt;$S$5,"",INDEX(R$13:R$512,SMALL(IF(($W$13:$W$512=$W$6)+(($W$13:$W$512=$W$7)+(($W$13:$W$512=$W$8)+(($X$13:$X$512=$X$6)+(($X$13:$X$512=$X$7)+(($Y$13:$Y$512=$Y$6)+(($Y$13:$Y$512=$Y$7)+(($Y$13:$Y$512=$Z$6)+(($Y$13:$Y$512=$Z$7))))))))),ROW($A$13:$A$512)-ROW($A$13)+1),ROWS(B$13:B394))))</f>
        <v/>
      </c>
      <c r="C394" s="290" t="str">
        <f t="array" ref="C394">IF(ROWS(C$13:C394)&gt;$S$5,"",INDEX(S$13:S$512,SMALL(IF(($W$13:$W$512=$W$6)+(($W$13:$W$512=$W$7)+(($W$13:$W$512=$W$8)+(($X$13:$X$512=$X$6)+(($X$13:$X$512=$X$7)+(($Y$13:$Y$512=$Y$6)+(($Y$13:$Y$512=$Y$7)+(($Y$13:$Y$512=$Z$6)+(($Y$13:$Y$512=$Z$7))))))))),ROW($A$13:$A$512)-ROW($A$13)+1),ROWS(C$13:C394))))</f>
        <v/>
      </c>
      <c r="D394" s="316" t="str">
        <f t="array" ref="D394">IF(ROWS(D$13:D394)&gt;$S$5,"",INDEX(T$13:T$512,SMALL(IF(($W$13:$W$512=$W$6)+(($W$13:$W$512=$W$7)+(($W$13:$W$512=$W$8)+(($X$13:$X$512=$X$6)+(($X$13:$X$512=$X$7)+(($Y$13:$Y$512=$Y$6)+(($Y$13:$Y$512=$Y$7)+(($Y$13:$Y$512=$Z$6)+(($Y$13:$Y$512=$Z$7))))))))),ROW($A$13:$A$512)-ROW($A$13)+1),ROWS(D$13:D394))))</f>
        <v/>
      </c>
      <c r="E394" s="182" t="str">
        <f t="array" ref="E394">IF(ROWS(E$13:E394)&gt;$S$5,"",INDEX(U$13:U$512,SMALL(IF(($W$13:$W$512=$W$6)+(($W$13:$W$512=$W$7)+(($W$13:$W$512=$W$8)+(($X$13:$X$512=$X$6)+(($X$13:$X$512=$X$7)+(($Y$13:$Y$512=$Y$6)+(($Y$13:$Y$512=$Y$7)+(($Y$13:$Y$512=$Z$6)+(($Y$13:$Y$512=$Z$7))))))))),ROW($A$13:$A$512)-ROW($A$13)+1),ROWS(E$13:E394))))</f>
        <v/>
      </c>
      <c r="F394" s="182" t="str">
        <f t="array" ref="F394">IF(ROWS(F$13:F394)&gt;$S$5,"",INDEX(V$13:V$512,SMALL(IF(($W$13:$W$512=$W$6)+(($W$13:$W$512=$W$7)+(($W$13:$W$512=$W$8)+(($X$13:$X$512=$X$6)+(($X$13:$X$512=$X$7)+(($Y$13:$Y$512=$Y$6)+(($Y$13:$Y$512=$Y$7)+(($Y$13:$Y$512=$Z$6)+(($Y$13:$Y$512=$Z$7))))))))),ROW($A$13:$A$512)-ROW($A$13)+1),ROWS(F$13:F394))))</f>
        <v/>
      </c>
      <c r="G394" s="351" t="str">
        <f t="array" ref="G394">IF(ROWS(G$13:G394)&gt;$S$5,"",INDEX(W$13:W$512,SMALL(IF(($W$13:$W$512=$W$6)+(($W$13:$W$512=$W$7)+(($W$13:$W$512=$W$8)+(($X$13:$X$512=$X$6)+(($X$13:$X$512=$X$7)+(($Y$13:$Y$512=$Y$6)+(($Y$13:$Y$512=$Y$7)+(($Y$13:$Y$512=$Z$6)+(($Y$13:$Y$512=$Z$7))))))))),ROW($A$13:$A$512)-ROW($A$13)+1),ROWS(G$13:G394))))</f>
        <v/>
      </c>
      <c r="H394" s="351" t="str">
        <f t="array" ref="H394">IF(ROWS(H$13:H394)&gt;$S$5,"",INDEX(X$13:X$512,SMALL(IF(($W$13:$W$512=$W$6)+(($W$13:$W$512=$W$7)+(($W$13:$W$512=$W$8)+(($X$13:$X$512=$X$6)+(($X$13:$X$512=$X$7)+(($Y$13:$Y$512=$Y$6)+(($Y$13:$Y$512=$Y$7)+(($Y$13:$Y$512=$Z$6)+(($Y$13:$Y$512=$Z$7))))))))),ROW($A$13:$A$512)-ROW($A$13)+1),ROWS(H$13:H394))))</f>
        <v/>
      </c>
      <c r="I394" s="351" t="str">
        <f t="array" ref="I394">IF(ROWS(I$13:I394)&gt;$S$5,"",INDEX(Y$13:Y$512,SMALL(IF(($W$13:$W$512=$W$6)+(($W$13:$W$512=$W$7)+(($W$13:$W$512=$W$8)+(($X$13:$X$512=$X$6)+(($X$13:$X$512=$X$7)+(($Y$13:$Y$512=$Y$6)+(($Y$13:$Y$512=$Y$7)+(($Y$13:$Y$512=$Z$6)+(($Y$13:$Y$512=$Z$7))))))))),ROW($A$13:$A$512)-ROW($A$13)+1),ROWS(I$13:I394))))</f>
        <v/>
      </c>
      <c r="J394" s="136"/>
      <c r="Q394" s="44">
        <f>Nut_StatusTool!A388</f>
        <v>382</v>
      </c>
      <c r="R394" s="44">
        <f>Nut_StatusTool!B388</f>
        <v>0</v>
      </c>
      <c r="S394" s="44">
        <f>Nut_StatusTool!C388</f>
        <v>0</v>
      </c>
      <c r="T394" s="44">
        <f>Nut_StatusTool!D388</f>
        <v>0</v>
      </c>
      <c r="U394" s="44">
        <f>Nut_StatusTool!F388</f>
        <v>0</v>
      </c>
      <c r="V394" s="285" t="str">
        <f>Nut_StatusTool!K388</f>
        <v/>
      </c>
      <c r="W394" s="44" t="str">
        <f>Nut_StatusTool!L388</f>
        <v/>
      </c>
      <c r="X394" s="44" t="str">
        <f>Nut_StatusTool!M388</f>
        <v/>
      </c>
      <c r="Y394" s="44" t="str">
        <f>Nut_StatusTool!N388</f>
        <v/>
      </c>
    </row>
    <row r="395" spans="1:25">
      <c r="A395" s="182" t="str">
        <f t="array" ref="A395">IF(ROWS(A$13:A395)&gt;$S$5,"",INDEX(Q$13:Q$512,SMALL(IF(($W$13:$W$512=$W$6)+(($W$13:$W$512=$W$7)+(($W$13:$W$512=$W$8)+(($X$13:$X$512=$X$6)+(($X$13:$X$512=$X$7)+(($Y$13:$Y$512=$Y$6)+(($Y$13:$Y$512=$Y$7)+(($Y$13:$Y$512=$Z$6)+(($Y$13:$Y$512=$Z$7))))))))),ROW($A$13:$A$512)-ROW($A$13)+1),ROWS(A$13:A395))))</f>
        <v/>
      </c>
      <c r="B395" s="290" t="str">
        <f t="array" ref="B395">IF(ROWS(B$13:B395)&gt;$S$5,"",INDEX(R$13:R$512,SMALL(IF(($W$13:$W$512=$W$6)+(($W$13:$W$512=$W$7)+(($W$13:$W$512=$W$8)+(($X$13:$X$512=$X$6)+(($X$13:$X$512=$X$7)+(($Y$13:$Y$512=$Y$6)+(($Y$13:$Y$512=$Y$7)+(($Y$13:$Y$512=$Z$6)+(($Y$13:$Y$512=$Z$7))))))))),ROW($A$13:$A$512)-ROW($A$13)+1),ROWS(B$13:B395))))</f>
        <v/>
      </c>
      <c r="C395" s="290" t="str">
        <f t="array" ref="C395">IF(ROWS(C$13:C395)&gt;$S$5,"",INDEX(S$13:S$512,SMALL(IF(($W$13:$W$512=$W$6)+(($W$13:$W$512=$W$7)+(($W$13:$W$512=$W$8)+(($X$13:$X$512=$X$6)+(($X$13:$X$512=$X$7)+(($Y$13:$Y$512=$Y$6)+(($Y$13:$Y$512=$Y$7)+(($Y$13:$Y$512=$Z$6)+(($Y$13:$Y$512=$Z$7))))))))),ROW($A$13:$A$512)-ROW($A$13)+1),ROWS(C$13:C395))))</f>
        <v/>
      </c>
      <c r="D395" s="316" t="str">
        <f t="array" ref="D395">IF(ROWS(D$13:D395)&gt;$S$5,"",INDEX(T$13:T$512,SMALL(IF(($W$13:$W$512=$W$6)+(($W$13:$W$512=$W$7)+(($W$13:$W$512=$W$8)+(($X$13:$X$512=$X$6)+(($X$13:$X$512=$X$7)+(($Y$13:$Y$512=$Y$6)+(($Y$13:$Y$512=$Y$7)+(($Y$13:$Y$512=$Z$6)+(($Y$13:$Y$512=$Z$7))))))))),ROW($A$13:$A$512)-ROW($A$13)+1),ROWS(D$13:D395))))</f>
        <v/>
      </c>
      <c r="E395" s="182" t="str">
        <f t="array" ref="E395">IF(ROWS(E$13:E395)&gt;$S$5,"",INDEX(U$13:U$512,SMALL(IF(($W$13:$W$512=$W$6)+(($W$13:$W$512=$W$7)+(($W$13:$W$512=$W$8)+(($X$13:$X$512=$X$6)+(($X$13:$X$512=$X$7)+(($Y$13:$Y$512=$Y$6)+(($Y$13:$Y$512=$Y$7)+(($Y$13:$Y$512=$Z$6)+(($Y$13:$Y$512=$Z$7))))))))),ROW($A$13:$A$512)-ROW($A$13)+1),ROWS(E$13:E395))))</f>
        <v/>
      </c>
      <c r="F395" s="182" t="str">
        <f t="array" ref="F395">IF(ROWS(F$13:F395)&gt;$S$5,"",INDEX(V$13:V$512,SMALL(IF(($W$13:$W$512=$W$6)+(($W$13:$W$512=$W$7)+(($W$13:$W$512=$W$8)+(($X$13:$X$512=$X$6)+(($X$13:$X$512=$X$7)+(($Y$13:$Y$512=$Y$6)+(($Y$13:$Y$512=$Y$7)+(($Y$13:$Y$512=$Z$6)+(($Y$13:$Y$512=$Z$7))))))))),ROW($A$13:$A$512)-ROW($A$13)+1),ROWS(F$13:F395))))</f>
        <v/>
      </c>
      <c r="G395" s="351" t="str">
        <f t="array" ref="G395">IF(ROWS(G$13:G395)&gt;$S$5,"",INDEX(W$13:W$512,SMALL(IF(($W$13:$W$512=$W$6)+(($W$13:$W$512=$W$7)+(($W$13:$W$512=$W$8)+(($X$13:$X$512=$X$6)+(($X$13:$X$512=$X$7)+(($Y$13:$Y$512=$Y$6)+(($Y$13:$Y$512=$Y$7)+(($Y$13:$Y$512=$Z$6)+(($Y$13:$Y$512=$Z$7))))))))),ROW($A$13:$A$512)-ROW($A$13)+1),ROWS(G$13:G395))))</f>
        <v/>
      </c>
      <c r="H395" s="351" t="str">
        <f t="array" ref="H395">IF(ROWS(H$13:H395)&gt;$S$5,"",INDEX(X$13:X$512,SMALL(IF(($W$13:$W$512=$W$6)+(($W$13:$W$512=$W$7)+(($W$13:$W$512=$W$8)+(($X$13:$X$512=$X$6)+(($X$13:$X$512=$X$7)+(($Y$13:$Y$512=$Y$6)+(($Y$13:$Y$512=$Y$7)+(($Y$13:$Y$512=$Z$6)+(($Y$13:$Y$512=$Z$7))))))))),ROW($A$13:$A$512)-ROW($A$13)+1),ROWS(H$13:H395))))</f>
        <v/>
      </c>
      <c r="I395" s="351" t="str">
        <f t="array" ref="I395">IF(ROWS(I$13:I395)&gt;$S$5,"",INDEX(Y$13:Y$512,SMALL(IF(($W$13:$W$512=$W$6)+(($W$13:$W$512=$W$7)+(($W$13:$W$512=$W$8)+(($X$13:$X$512=$X$6)+(($X$13:$X$512=$X$7)+(($Y$13:$Y$512=$Y$6)+(($Y$13:$Y$512=$Y$7)+(($Y$13:$Y$512=$Z$6)+(($Y$13:$Y$512=$Z$7))))))))),ROW($A$13:$A$512)-ROW($A$13)+1),ROWS(I$13:I395))))</f>
        <v/>
      </c>
      <c r="J395" s="136"/>
      <c r="Q395" s="44">
        <f>Nut_StatusTool!A389</f>
        <v>383</v>
      </c>
      <c r="R395" s="44">
        <f>Nut_StatusTool!B389</f>
        <v>0</v>
      </c>
      <c r="S395" s="44">
        <f>Nut_StatusTool!C389</f>
        <v>0</v>
      </c>
      <c r="T395" s="44">
        <f>Nut_StatusTool!D389</f>
        <v>0</v>
      </c>
      <c r="U395" s="44">
        <f>Nut_StatusTool!F389</f>
        <v>0</v>
      </c>
      <c r="V395" s="285" t="str">
        <f>Nut_StatusTool!K389</f>
        <v/>
      </c>
      <c r="W395" s="44" t="str">
        <f>Nut_StatusTool!L389</f>
        <v/>
      </c>
      <c r="X395" s="44" t="str">
        <f>Nut_StatusTool!M389</f>
        <v/>
      </c>
      <c r="Y395" s="44" t="str">
        <f>Nut_StatusTool!N389</f>
        <v/>
      </c>
    </row>
    <row r="396" spans="1:25">
      <c r="A396" s="182" t="str">
        <f t="array" ref="A396">IF(ROWS(A$13:A396)&gt;$S$5,"",INDEX(Q$13:Q$512,SMALL(IF(($W$13:$W$512=$W$6)+(($W$13:$W$512=$W$7)+(($W$13:$W$512=$W$8)+(($X$13:$X$512=$X$6)+(($X$13:$X$512=$X$7)+(($Y$13:$Y$512=$Y$6)+(($Y$13:$Y$512=$Y$7)+(($Y$13:$Y$512=$Z$6)+(($Y$13:$Y$512=$Z$7))))))))),ROW($A$13:$A$512)-ROW($A$13)+1),ROWS(A$13:A396))))</f>
        <v/>
      </c>
      <c r="B396" s="290" t="str">
        <f t="array" ref="B396">IF(ROWS(B$13:B396)&gt;$S$5,"",INDEX(R$13:R$512,SMALL(IF(($W$13:$W$512=$W$6)+(($W$13:$W$512=$W$7)+(($W$13:$W$512=$W$8)+(($X$13:$X$512=$X$6)+(($X$13:$X$512=$X$7)+(($Y$13:$Y$512=$Y$6)+(($Y$13:$Y$512=$Y$7)+(($Y$13:$Y$512=$Z$6)+(($Y$13:$Y$512=$Z$7))))))))),ROW($A$13:$A$512)-ROW($A$13)+1),ROWS(B$13:B396))))</f>
        <v/>
      </c>
      <c r="C396" s="290" t="str">
        <f t="array" ref="C396">IF(ROWS(C$13:C396)&gt;$S$5,"",INDEX(S$13:S$512,SMALL(IF(($W$13:$W$512=$W$6)+(($W$13:$W$512=$W$7)+(($W$13:$W$512=$W$8)+(($X$13:$X$512=$X$6)+(($X$13:$X$512=$X$7)+(($Y$13:$Y$512=$Y$6)+(($Y$13:$Y$512=$Y$7)+(($Y$13:$Y$512=$Z$6)+(($Y$13:$Y$512=$Z$7))))))))),ROW($A$13:$A$512)-ROW($A$13)+1),ROWS(C$13:C396))))</f>
        <v/>
      </c>
      <c r="D396" s="316" t="str">
        <f t="array" ref="D396">IF(ROWS(D$13:D396)&gt;$S$5,"",INDEX(T$13:T$512,SMALL(IF(($W$13:$W$512=$W$6)+(($W$13:$W$512=$W$7)+(($W$13:$W$512=$W$8)+(($X$13:$X$512=$X$6)+(($X$13:$X$512=$X$7)+(($Y$13:$Y$512=$Y$6)+(($Y$13:$Y$512=$Y$7)+(($Y$13:$Y$512=$Z$6)+(($Y$13:$Y$512=$Z$7))))))))),ROW($A$13:$A$512)-ROW($A$13)+1),ROWS(D$13:D396))))</f>
        <v/>
      </c>
      <c r="E396" s="182" t="str">
        <f t="array" ref="E396">IF(ROWS(E$13:E396)&gt;$S$5,"",INDEX(U$13:U$512,SMALL(IF(($W$13:$W$512=$W$6)+(($W$13:$W$512=$W$7)+(($W$13:$W$512=$W$8)+(($X$13:$X$512=$X$6)+(($X$13:$X$512=$X$7)+(($Y$13:$Y$512=$Y$6)+(($Y$13:$Y$512=$Y$7)+(($Y$13:$Y$512=$Z$6)+(($Y$13:$Y$512=$Z$7))))))))),ROW($A$13:$A$512)-ROW($A$13)+1),ROWS(E$13:E396))))</f>
        <v/>
      </c>
      <c r="F396" s="182" t="str">
        <f t="array" ref="F396">IF(ROWS(F$13:F396)&gt;$S$5,"",INDEX(V$13:V$512,SMALL(IF(($W$13:$W$512=$W$6)+(($W$13:$W$512=$W$7)+(($W$13:$W$512=$W$8)+(($X$13:$X$512=$X$6)+(($X$13:$X$512=$X$7)+(($Y$13:$Y$512=$Y$6)+(($Y$13:$Y$512=$Y$7)+(($Y$13:$Y$512=$Z$6)+(($Y$13:$Y$512=$Z$7))))))))),ROW($A$13:$A$512)-ROW($A$13)+1),ROWS(F$13:F396))))</f>
        <v/>
      </c>
      <c r="G396" s="351" t="str">
        <f t="array" ref="G396">IF(ROWS(G$13:G396)&gt;$S$5,"",INDEX(W$13:W$512,SMALL(IF(($W$13:$W$512=$W$6)+(($W$13:$W$512=$W$7)+(($W$13:$W$512=$W$8)+(($X$13:$X$512=$X$6)+(($X$13:$X$512=$X$7)+(($Y$13:$Y$512=$Y$6)+(($Y$13:$Y$512=$Y$7)+(($Y$13:$Y$512=$Z$6)+(($Y$13:$Y$512=$Z$7))))))))),ROW($A$13:$A$512)-ROW($A$13)+1),ROWS(G$13:G396))))</f>
        <v/>
      </c>
      <c r="H396" s="351" t="str">
        <f t="array" ref="H396">IF(ROWS(H$13:H396)&gt;$S$5,"",INDEX(X$13:X$512,SMALL(IF(($W$13:$W$512=$W$6)+(($W$13:$W$512=$W$7)+(($W$13:$W$512=$W$8)+(($X$13:$X$512=$X$6)+(($X$13:$X$512=$X$7)+(($Y$13:$Y$512=$Y$6)+(($Y$13:$Y$512=$Y$7)+(($Y$13:$Y$512=$Z$6)+(($Y$13:$Y$512=$Z$7))))))))),ROW($A$13:$A$512)-ROW($A$13)+1),ROWS(H$13:H396))))</f>
        <v/>
      </c>
      <c r="I396" s="351" t="str">
        <f t="array" ref="I396">IF(ROWS(I$13:I396)&gt;$S$5,"",INDEX(Y$13:Y$512,SMALL(IF(($W$13:$W$512=$W$6)+(($W$13:$W$512=$W$7)+(($W$13:$W$512=$W$8)+(($X$13:$X$512=$X$6)+(($X$13:$X$512=$X$7)+(($Y$13:$Y$512=$Y$6)+(($Y$13:$Y$512=$Y$7)+(($Y$13:$Y$512=$Z$6)+(($Y$13:$Y$512=$Z$7))))))))),ROW($A$13:$A$512)-ROW($A$13)+1),ROWS(I$13:I396))))</f>
        <v/>
      </c>
      <c r="J396" s="136"/>
      <c r="Q396" s="44">
        <f>Nut_StatusTool!A390</f>
        <v>384</v>
      </c>
      <c r="R396" s="44">
        <f>Nut_StatusTool!B390</f>
        <v>0</v>
      </c>
      <c r="S396" s="44">
        <f>Nut_StatusTool!C390</f>
        <v>0</v>
      </c>
      <c r="T396" s="44">
        <f>Nut_StatusTool!D390</f>
        <v>0</v>
      </c>
      <c r="U396" s="44">
        <f>Nut_StatusTool!F390</f>
        <v>0</v>
      </c>
      <c r="V396" s="285" t="str">
        <f>Nut_StatusTool!K390</f>
        <v/>
      </c>
      <c r="W396" s="44" t="str">
        <f>Nut_StatusTool!L390</f>
        <v/>
      </c>
      <c r="X396" s="44" t="str">
        <f>Nut_StatusTool!M390</f>
        <v/>
      </c>
      <c r="Y396" s="44" t="str">
        <f>Nut_StatusTool!N390</f>
        <v/>
      </c>
    </row>
    <row r="397" spans="1:25">
      <c r="A397" s="182" t="str">
        <f t="array" ref="A397">IF(ROWS(A$13:A397)&gt;$S$5,"",INDEX(Q$13:Q$512,SMALL(IF(($W$13:$W$512=$W$6)+(($W$13:$W$512=$W$7)+(($W$13:$W$512=$W$8)+(($X$13:$X$512=$X$6)+(($X$13:$X$512=$X$7)+(($Y$13:$Y$512=$Y$6)+(($Y$13:$Y$512=$Y$7)+(($Y$13:$Y$512=$Z$6)+(($Y$13:$Y$512=$Z$7))))))))),ROW($A$13:$A$512)-ROW($A$13)+1),ROWS(A$13:A397))))</f>
        <v/>
      </c>
      <c r="B397" s="290" t="str">
        <f t="array" ref="B397">IF(ROWS(B$13:B397)&gt;$S$5,"",INDEX(R$13:R$512,SMALL(IF(($W$13:$W$512=$W$6)+(($W$13:$W$512=$W$7)+(($W$13:$W$512=$W$8)+(($X$13:$X$512=$X$6)+(($X$13:$X$512=$X$7)+(($Y$13:$Y$512=$Y$6)+(($Y$13:$Y$512=$Y$7)+(($Y$13:$Y$512=$Z$6)+(($Y$13:$Y$512=$Z$7))))))))),ROW($A$13:$A$512)-ROW($A$13)+1),ROWS(B$13:B397))))</f>
        <v/>
      </c>
      <c r="C397" s="290" t="str">
        <f t="array" ref="C397">IF(ROWS(C$13:C397)&gt;$S$5,"",INDEX(S$13:S$512,SMALL(IF(($W$13:$W$512=$W$6)+(($W$13:$W$512=$W$7)+(($W$13:$W$512=$W$8)+(($X$13:$X$512=$X$6)+(($X$13:$X$512=$X$7)+(($Y$13:$Y$512=$Y$6)+(($Y$13:$Y$512=$Y$7)+(($Y$13:$Y$512=$Z$6)+(($Y$13:$Y$512=$Z$7))))))))),ROW($A$13:$A$512)-ROW($A$13)+1),ROWS(C$13:C397))))</f>
        <v/>
      </c>
      <c r="D397" s="316" t="str">
        <f t="array" ref="D397">IF(ROWS(D$13:D397)&gt;$S$5,"",INDEX(T$13:T$512,SMALL(IF(($W$13:$W$512=$W$6)+(($W$13:$W$512=$W$7)+(($W$13:$W$512=$W$8)+(($X$13:$X$512=$X$6)+(($X$13:$X$512=$X$7)+(($Y$13:$Y$512=$Y$6)+(($Y$13:$Y$512=$Y$7)+(($Y$13:$Y$512=$Z$6)+(($Y$13:$Y$512=$Z$7))))))))),ROW($A$13:$A$512)-ROW($A$13)+1),ROWS(D$13:D397))))</f>
        <v/>
      </c>
      <c r="E397" s="182" t="str">
        <f t="array" ref="E397">IF(ROWS(E$13:E397)&gt;$S$5,"",INDEX(U$13:U$512,SMALL(IF(($W$13:$W$512=$W$6)+(($W$13:$W$512=$W$7)+(($W$13:$W$512=$W$8)+(($X$13:$X$512=$X$6)+(($X$13:$X$512=$X$7)+(($Y$13:$Y$512=$Y$6)+(($Y$13:$Y$512=$Y$7)+(($Y$13:$Y$512=$Z$6)+(($Y$13:$Y$512=$Z$7))))))))),ROW($A$13:$A$512)-ROW($A$13)+1),ROWS(E$13:E397))))</f>
        <v/>
      </c>
      <c r="F397" s="182" t="str">
        <f t="array" ref="F397">IF(ROWS(F$13:F397)&gt;$S$5,"",INDEX(V$13:V$512,SMALL(IF(($W$13:$W$512=$W$6)+(($W$13:$W$512=$W$7)+(($W$13:$W$512=$W$8)+(($X$13:$X$512=$X$6)+(($X$13:$X$512=$X$7)+(($Y$13:$Y$512=$Y$6)+(($Y$13:$Y$512=$Y$7)+(($Y$13:$Y$512=$Z$6)+(($Y$13:$Y$512=$Z$7))))))))),ROW($A$13:$A$512)-ROW($A$13)+1),ROWS(F$13:F397))))</f>
        <v/>
      </c>
      <c r="G397" s="351" t="str">
        <f t="array" ref="G397">IF(ROWS(G$13:G397)&gt;$S$5,"",INDEX(W$13:W$512,SMALL(IF(($W$13:$W$512=$W$6)+(($W$13:$W$512=$W$7)+(($W$13:$W$512=$W$8)+(($X$13:$X$512=$X$6)+(($X$13:$X$512=$X$7)+(($Y$13:$Y$512=$Y$6)+(($Y$13:$Y$512=$Y$7)+(($Y$13:$Y$512=$Z$6)+(($Y$13:$Y$512=$Z$7))))))))),ROW($A$13:$A$512)-ROW($A$13)+1),ROWS(G$13:G397))))</f>
        <v/>
      </c>
      <c r="H397" s="351" t="str">
        <f t="array" ref="H397">IF(ROWS(H$13:H397)&gt;$S$5,"",INDEX(X$13:X$512,SMALL(IF(($W$13:$W$512=$W$6)+(($W$13:$W$512=$W$7)+(($W$13:$W$512=$W$8)+(($X$13:$X$512=$X$6)+(($X$13:$X$512=$X$7)+(($Y$13:$Y$512=$Y$6)+(($Y$13:$Y$512=$Y$7)+(($Y$13:$Y$512=$Z$6)+(($Y$13:$Y$512=$Z$7))))))))),ROW($A$13:$A$512)-ROW($A$13)+1),ROWS(H$13:H397))))</f>
        <v/>
      </c>
      <c r="I397" s="351" t="str">
        <f t="array" ref="I397">IF(ROWS(I$13:I397)&gt;$S$5,"",INDEX(Y$13:Y$512,SMALL(IF(($W$13:$W$512=$W$6)+(($W$13:$W$512=$W$7)+(($W$13:$W$512=$W$8)+(($X$13:$X$512=$X$6)+(($X$13:$X$512=$X$7)+(($Y$13:$Y$512=$Y$6)+(($Y$13:$Y$512=$Y$7)+(($Y$13:$Y$512=$Z$6)+(($Y$13:$Y$512=$Z$7))))))))),ROW($A$13:$A$512)-ROW($A$13)+1),ROWS(I$13:I397))))</f>
        <v/>
      </c>
      <c r="J397" s="136"/>
      <c r="Q397" s="44">
        <f>Nut_StatusTool!A391</f>
        <v>385</v>
      </c>
      <c r="R397" s="44">
        <f>Nut_StatusTool!B391</f>
        <v>0</v>
      </c>
      <c r="S397" s="44">
        <f>Nut_StatusTool!C391</f>
        <v>0</v>
      </c>
      <c r="T397" s="44">
        <f>Nut_StatusTool!D391</f>
        <v>0</v>
      </c>
      <c r="U397" s="44">
        <f>Nut_StatusTool!F391</f>
        <v>0</v>
      </c>
      <c r="V397" s="285" t="str">
        <f>Nut_StatusTool!K391</f>
        <v/>
      </c>
      <c r="W397" s="44" t="str">
        <f>Nut_StatusTool!L391</f>
        <v/>
      </c>
      <c r="X397" s="44" t="str">
        <f>Nut_StatusTool!M391</f>
        <v/>
      </c>
      <c r="Y397" s="44" t="str">
        <f>Nut_StatusTool!N391</f>
        <v/>
      </c>
    </row>
    <row r="398" spans="1:25">
      <c r="A398" s="182" t="str">
        <f t="array" ref="A398">IF(ROWS(A$13:A398)&gt;$S$5,"",INDEX(Q$13:Q$512,SMALL(IF(($W$13:$W$512=$W$6)+(($W$13:$W$512=$W$7)+(($W$13:$W$512=$W$8)+(($X$13:$X$512=$X$6)+(($X$13:$X$512=$X$7)+(($Y$13:$Y$512=$Y$6)+(($Y$13:$Y$512=$Y$7)+(($Y$13:$Y$512=$Z$6)+(($Y$13:$Y$512=$Z$7))))))))),ROW($A$13:$A$512)-ROW($A$13)+1),ROWS(A$13:A398))))</f>
        <v/>
      </c>
      <c r="B398" s="290" t="str">
        <f t="array" ref="B398">IF(ROWS(B$13:B398)&gt;$S$5,"",INDEX(R$13:R$512,SMALL(IF(($W$13:$W$512=$W$6)+(($W$13:$W$512=$W$7)+(($W$13:$W$512=$W$8)+(($X$13:$X$512=$X$6)+(($X$13:$X$512=$X$7)+(($Y$13:$Y$512=$Y$6)+(($Y$13:$Y$512=$Y$7)+(($Y$13:$Y$512=$Z$6)+(($Y$13:$Y$512=$Z$7))))))))),ROW($A$13:$A$512)-ROW($A$13)+1),ROWS(B$13:B398))))</f>
        <v/>
      </c>
      <c r="C398" s="290" t="str">
        <f t="array" ref="C398">IF(ROWS(C$13:C398)&gt;$S$5,"",INDEX(S$13:S$512,SMALL(IF(($W$13:$W$512=$W$6)+(($W$13:$W$512=$W$7)+(($W$13:$W$512=$W$8)+(($X$13:$X$512=$X$6)+(($X$13:$X$512=$X$7)+(($Y$13:$Y$512=$Y$6)+(($Y$13:$Y$512=$Y$7)+(($Y$13:$Y$512=$Z$6)+(($Y$13:$Y$512=$Z$7))))))))),ROW($A$13:$A$512)-ROW($A$13)+1),ROWS(C$13:C398))))</f>
        <v/>
      </c>
      <c r="D398" s="316" t="str">
        <f t="array" ref="D398">IF(ROWS(D$13:D398)&gt;$S$5,"",INDEX(T$13:T$512,SMALL(IF(($W$13:$W$512=$W$6)+(($W$13:$W$512=$W$7)+(($W$13:$W$512=$W$8)+(($X$13:$X$512=$X$6)+(($X$13:$X$512=$X$7)+(($Y$13:$Y$512=$Y$6)+(($Y$13:$Y$512=$Y$7)+(($Y$13:$Y$512=$Z$6)+(($Y$13:$Y$512=$Z$7))))))))),ROW($A$13:$A$512)-ROW($A$13)+1),ROWS(D$13:D398))))</f>
        <v/>
      </c>
      <c r="E398" s="182" t="str">
        <f t="array" ref="E398">IF(ROWS(E$13:E398)&gt;$S$5,"",INDEX(U$13:U$512,SMALL(IF(($W$13:$W$512=$W$6)+(($W$13:$W$512=$W$7)+(($W$13:$W$512=$W$8)+(($X$13:$X$512=$X$6)+(($X$13:$X$512=$X$7)+(($Y$13:$Y$512=$Y$6)+(($Y$13:$Y$512=$Y$7)+(($Y$13:$Y$512=$Z$6)+(($Y$13:$Y$512=$Z$7))))))))),ROW($A$13:$A$512)-ROW($A$13)+1),ROWS(E$13:E398))))</f>
        <v/>
      </c>
      <c r="F398" s="182" t="str">
        <f t="array" ref="F398">IF(ROWS(F$13:F398)&gt;$S$5,"",INDEX(V$13:V$512,SMALL(IF(($W$13:$W$512=$W$6)+(($W$13:$W$512=$W$7)+(($W$13:$W$512=$W$8)+(($X$13:$X$512=$X$6)+(($X$13:$X$512=$X$7)+(($Y$13:$Y$512=$Y$6)+(($Y$13:$Y$512=$Y$7)+(($Y$13:$Y$512=$Z$6)+(($Y$13:$Y$512=$Z$7))))))))),ROW($A$13:$A$512)-ROW($A$13)+1),ROWS(F$13:F398))))</f>
        <v/>
      </c>
      <c r="G398" s="351" t="str">
        <f t="array" ref="G398">IF(ROWS(G$13:G398)&gt;$S$5,"",INDEX(W$13:W$512,SMALL(IF(($W$13:$W$512=$W$6)+(($W$13:$W$512=$W$7)+(($W$13:$W$512=$W$8)+(($X$13:$X$512=$X$6)+(($X$13:$X$512=$X$7)+(($Y$13:$Y$512=$Y$6)+(($Y$13:$Y$512=$Y$7)+(($Y$13:$Y$512=$Z$6)+(($Y$13:$Y$512=$Z$7))))))))),ROW($A$13:$A$512)-ROW($A$13)+1),ROWS(G$13:G398))))</f>
        <v/>
      </c>
      <c r="H398" s="351" t="str">
        <f t="array" ref="H398">IF(ROWS(H$13:H398)&gt;$S$5,"",INDEX(X$13:X$512,SMALL(IF(($W$13:$W$512=$W$6)+(($W$13:$W$512=$W$7)+(($W$13:$W$512=$W$8)+(($X$13:$X$512=$X$6)+(($X$13:$X$512=$X$7)+(($Y$13:$Y$512=$Y$6)+(($Y$13:$Y$512=$Y$7)+(($Y$13:$Y$512=$Z$6)+(($Y$13:$Y$512=$Z$7))))))))),ROW($A$13:$A$512)-ROW($A$13)+1),ROWS(H$13:H398))))</f>
        <v/>
      </c>
      <c r="I398" s="351" t="str">
        <f t="array" ref="I398">IF(ROWS(I$13:I398)&gt;$S$5,"",INDEX(Y$13:Y$512,SMALL(IF(($W$13:$W$512=$W$6)+(($W$13:$W$512=$W$7)+(($W$13:$W$512=$W$8)+(($X$13:$X$512=$X$6)+(($X$13:$X$512=$X$7)+(($Y$13:$Y$512=$Y$6)+(($Y$13:$Y$512=$Y$7)+(($Y$13:$Y$512=$Z$6)+(($Y$13:$Y$512=$Z$7))))))))),ROW($A$13:$A$512)-ROW($A$13)+1),ROWS(I$13:I398))))</f>
        <v/>
      </c>
      <c r="J398" s="136"/>
      <c r="Q398" s="44">
        <f>Nut_StatusTool!A392</f>
        <v>386</v>
      </c>
      <c r="R398" s="44">
        <f>Nut_StatusTool!B392</f>
        <v>0</v>
      </c>
      <c r="S398" s="44">
        <f>Nut_StatusTool!C392</f>
        <v>0</v>
      </c>
      <c r="T398" s="44">
        <f>Nut_StatusTool!D392</f>
        <v>0</v>
      </c>
      <c r="U398" s="44">
        <f>Nut_StatusTool!F392</f>
        <v>0</v>
      </c>
      <c r="V398" s="285" t="str">
        <f>Nut_StatusTool!K392</f>
        <v/>
      </c>
      <c r="W398" s="44" t="str">
        <f>Nut_StatusTool!L392</f>
        <v/>
      </c>
      <c r="X398" s="44" t="str">
        <f>Nut_StatusTool!M392</f>
        <v/>
      </c>
      <c r="Y398" s="44" t="str">
        <f>Nut_StatusTool!N392</f>
        <v/>
      </c>
    </row>
    <row r="399" spans="1:25">
      <c r="A399" s="182" t="str">
        <f t="array" ref="A399">IF(ROWS(A$13:A399)&gt;$S$5,"",INDEX(Q$13:Q$512,SMALL(IF(($W$13:$W$512=$W$6)+(($W$13:$W$512=$W$7)+(($W$13:$W$512=$W$8)+(($X$13:$X$512=$X$6)+(($X$13:$X$512=$X$7)+(($Y$13:$Y$512=$Y$6)+(($Y$13:$Y$512=$Y$7)+(($Y$13:$Y$512=$Z$6)+(($Y$13:$Y$512=$Z$7))))))))),ROW($A$13:$A$512)-ROW($A$13)+1),ROWS(A$13:A399))))</f>
        <v/>
      </c>
      <c r="B399" s="290" t="str">
        <f t="array" ref="B399">IF(ROWS(B$13:B399)&gt;$S$5,"",INDEX(R$13:R$512,SMALL(IF(($W$13:$W$512=$W$6)+(($W$13:$W$512=$W$7)+(($W$13:$W$512=$W$8)+(($X$13:$X$512=$X$6)+(($X$13:$X$512=$X$7)+(($Y$13:$Y$512=$Y$6)+(($Y$13:$Y$512=$Y$7)+(($Y$13:$Y$512=$Z$6)+(($Y$13:$Y$512=$Z$7))))))))),ROW($A$13:$A$512)-ROW($A$13)+1),ROWS(B$13:B399))))</f>
        <v/>
      </c>
      <c r="C399" s="290" t="str">
        <f t="array" ref="C399">IF(ROWS(C$13:C399)&gt;$S$5,"",INDEX(S$13:S$512,SMALL(IF(($W$13:$W$512=$W$6)+(($W$13:$W$512=$W$7)+(($W$13:$W$512=$W$8)+(($X$13:$X$512=$X$6)+(($X$13:$X$512=$X$7)+(($Y$13:$Y$512=$Y$6)+(($Y$13:$Y$512=$Y$7)+(($Y$13:$Y$512=$Z$6)+(($Y$13:$Y$512=$Z$7))))))))),ROW($A$13:$A$512)-ROW($A$13)+1),ROWS(C$13:C399))))</f>
        <v/>
      </c>
      <c r="D399" s="316" t="str">
        <f t="array" ref="D399">IF(ROWS(D$13:D399)&gt;$S$5,"",INDEX(T$13:T$512,SMALL(IF(($W$13:$W$512=$W$6)+(($W$13:$W$512=$W$7)+(($W$13:$W$512=$W$8)+(($X$13:$X$512=$X$6)+(($X$13:$X$512=$X$7)+(($Y$13:$Y$512=$Y$6)+(($Y$13:$Y$512=$Y$7)+(($Y$13:$Y$512=$Z$6)+(($Y$13:$Y$512=$Z$7))))))))),ROW($A$13:$A$512)-ROW($A$13)+1),ROWS(D$13:D399))))</f>
        <v/>
      </c>
      <c r="E399" s="182" t="str">
        <f t="array" ref="E399">IF(ROWS(E$13:E399)&gt;$S$5,"",INDEX(U$13:U$512,SMALL(IF(($W$13:$W$512=$W$6)+(($W$13:$W$512=$W$7)+(($W$13:$W$512=$W$8)+(($X$13:$X$512=$X$6)+(($X$13:$X$512=$X$7)+(($Y$13:$Y$512=$Y$6)+(($Y$13:$Y$512=$Y$7)+(($Y$13:$Y$512=$Z$6)+(($Y$13:$Y$512=$Z$7))))))))),ROW($A$13:$A$512)-ROW($A$13)+1),ROWS(E$13:E399))))</f>
        <v/>
      </c>
      <c r="F399" s="182" t="str">
        <f t="array" ref="F399">IF(ROWS(F$13:F399)&gt;$S$5,"",INDEX(V$13:V$512,SMALL(IF(($W$13:$W$512=$W$6)+(($W$13:$W$512=$W$7)+(($W$13:$W$512=$W$8)+(($X$13:$X$512=$X$6)+(($X$13:$X$512=$X$7)+(($Y$13:$Y$512=$Y$6)+(($Y$13:$Y$512=$Y$7)+(($Y$13:$Y$512=$Z$6)+(($Y$13:$Y$512=$Z$7))))))))),ROW($A$13:$A$512)-ROW($A$13)+1),ROWS(F$13:F399))))</f>
        <v/>
      </c>
      <c r="G399" s="351" t="str">
        <f t="array" ref="G399">IF(ROWS(G$13:G399)&gt;$S$5,"",INDEX(W$13:W$512,SMALL(IF(($W$13:$W$512=$W$6)+(($W$13:$W$512=$W$7)+(($W$13:$W$512=$W$8)+(($X$13:$X$512=$X$6)+(($X$13:$X$512=$X$7)+(($Y$13:$Y$512=$Y$6)+(($Y$13:$Y$512=$Y$7)+(($Y$13:$Y$512=$Z$6)+(($Y$13:$Y$512=$Z$7))))))))),ROW($A$13:$A$512)-ROW($A$13)+1),ROWS(G$13:G399))))</f>
        <v/>
      </c>
      <c r="H399" s="351" t="str">
        <f t="array" ref="H399">IF(ROWS(H$13:H399)&gt;$S$5,"",INDEX(X$13:X$512,SMALL(IF(($W$13:$W$512=$W$6)+(($W$13:$W$512=$W$7)+(($W$13:$W$512=$W$8)+(($X$13:$X$512=$X$6)+(($X$13:$X$512=$X$7)+(($Y$13:$Y$512=$Y$6)+(($Y$13:$Y$512=$Y$7)+(($Y$13:$Y$512=$Z$6)+(($Y$13:$Y$512=$Z$7))))))))),ROW($A$13:$A$512)-ROW($A$13)+1),ROWS(H$13:H399))))</f>
        <v/>
      </c>
      <c r="I399" s="351" t="str">
        <f t="array" ref="I399">IF(ROWS(I$13:I399)&gt;$S$5,"",INDEX(Y$13:Y$512,SMALL(IF(($W$13:$W$512=$W$6)+(($W$13:$W$512=$W$7)+(($W$13:$W$512=$W$8)+(($X$13:$X$512=$X$6)+(($X$13:$X$512=$X$7)+(($Y$13:$Y$512=$Y$6)+(($Y$13:$Y$512=$Y$7)+(($Y$13:$Y$512=$Z$6)+(($Y$13:$Y$512=$Z$7))))))))),ROW($A$13:$A$512)-ROW($A$13)+1),ROWS(I$13:I399))))</f>
        <v/>
      </c>
      <c r="J399" s="136"/>
      <c r="Q399" s="44">
        <f>Nut_StatusTool!A393</f>
        <v>387</v>
      </c>
      <c r="R399" s="44">
        <f>Nut_StatusTool!B393</f>
        <v>0</v>
      </c>
      <c r="S399" s="44">
        <f>Nut_StatusTool!C393</f>
        <v>0</v>
      </c>
      <c r="T399" s="44">
        <f>Nut_StatusTool!D393</f>
        <v>0</v>
      </c>
      <c r="U399" s="44">
        <f>Nut_StatusTool!F393</f>
        <v>0</v>
      </c>
      <c r="V399" s="285" t="str">
        <f>Nut_StatusTool!K393</f>
        <v/>
      </c>
      <c r="W399" s="44" t="str">
        <f>Nut_StatusTool!L393</f>
        <v/>
      </c>
      <c r="X399" s="44" t="str">
        <f>Nut_StatusTool!M393</f>
        <v/>
      </c>
      <c r="Y399" s="44" t="str">
        <f>Nut_StatusTool!N393</f>
        <v/>
      </c>
    </row>
    <row r="400" spans="1:25">
      <c r="A400" s="182" t="str">
        <f t="array" ref="A400">IF(ROWS(A$13:A400)&gt;$S$5,"",INDEX(Q$13:Q$512,SMALL(IF(($W$13:$W$512=$W$6)+(($W$13:$W$512=$W$7)+(($W$13:$W$512=$W$8)+(($X$13:$X$512=$X$6)+(($X$13:$X$512=$X$7)+(($Y$13:$Y$512=$Y$6)+(($Y$13:$Y$512=$Y$7)+(($Y$13:$Y$512=$Z$6)+(($Y$13:$Y$512=$Z$7))))))))),ROW($A$13:$A$512)-ROW($A$13)+1),ROWS(A$13:A400))))</f>
        <v/>
      </c>
      <c r="B400" s="290" t="str">
        <f t="array" ref="B400">IF(ROWS(B$13:B400)&gt;$S$5,"",INDEX(R$13:R$512,SMALL(IF(($W$13:$W$512=$W$6)+(($W$13:$W$512=$W$7)+(($W$13:$W$512=$W$8)+(($X$13:$X$512=$X$6)+(($X$13:$X$512=$X$7)+(($Y$13:$Y$512=$Y$6)+(($Y$13:$Y$512=$Y$7)+(($Y$13:$Y$512=$Z$6)+(($Y$13:$Y$512=$Z$7))))))))),ROW($A$13:$A$512)-ROW($A$13)+1),ROWS(B$13:B400))))</f>
        <v/>
      </c>
      <c r="C400" s="290" t="str">
        <f t="array" ref="C400">IF(ROWS(C$13:C400)&gt;$S$5,"",INDEX(S$13:S$512,SMALL(IF(($W$13:$W$512=$W$6)+(($W$13:$W$512=$W$7)+(($W$13:$W$512=$W$8)+(($X$13:$X$512=$X$6)+(($X$13:$X$512=$X$7)+(($Y$13:$Y$512=$Y$6)+(($Y$13:$Y$512=$Y$7)+(($Y$13:$Y$512=$Z$6)+(($Y$13:$Y$512=$Z$7))))))))),ROW($A$13:$A$512)-ROW($A$13)+1),ROWS(C$13:C400))))</f>
        <v/>
      </c>
      <c r="D400" s="316" t="str">
        <f t="array" ref="D400">IF(ROWS(D$13:D400)&gt;$S$5,"",INDEX(T$13:T$512,SMALL(IF(($W$13:$W$512=$W$6)+(($W$13:$W$512=$W$7)+(($W$13:$W$512=$W$8)+(($X$13:$X$512=$X$6)+(($X$13:$X$512=$X$7)+(($Y$13:$Y$512=$Y$6)+(($Y$13:$Y$512=$Y$7)+(($Y$13:$Y$512=$Z$6)+(($Y$13:$Y$512=$Z$7))))))))),ROW($A$13:$A$512)-ROW($A$13)+1),ROWS(D$13:D400))))</f>
        <v/>
      </c>
      <c r="E400" s="182" t="str">
        <f t="array" ref="E400">IF(ROWS(E$13:E400)&gt;$S$5,"",INDEX(U$13:U$512,SMALL(IF(($W$13:$W$512=$W$6)+(($W$13:$W$512=$W$7)+(($W$13:$W$512=$W$8)+(($X$13:$X$512=$X$6)+(($X$13:$X$512=$X$7)+(($Y$13:$Y$512=$Y$6)+(($Y$13:$Y$512=$Y$7)+(($Y$13:$Y$512=$Z$6)+(($Y$13:$Y$512=$Z$7))))))))),ROW($A$13:$A$512)-ROW($A$13)+1),ROWS(E$13:E400))))</f>
        <v/>
      </c>
      <c r="F400" s="182" t="str">
        <f t="array" ref="F400">IF(ROWS(F$13:F400)&gt;$S$5,"",INDEX(V$13:V$512,SMALL(IF(($W$13:$W$512=$W$6)+(($W$13:$W$512=$W$7)+(($W$13:$W$512=$W$8)+(($X$13:$X$512=$X$6)+(($X$13:$X$512=$X$7)+(($Y$13:$Y$512=$Y$6)+(($Y$13:$Y$512=$Y$7)+(($Y$13:$Y$512=$Z$6)+(($Y$13:$Y$512=$Z$7))))))))),ROW($A$13:$A$512)-ROW($A$13)+1),ROWS(F$13:F400))))</f>
        <v/>
      </c>
      <c r="G400" s="351" t="str">
        <f t="array" ref="G400">IF(ROWS(G$13:G400)&gt;$S$5,"",INDEX(W$13:W$512,SMALL(IF(($W$13:$W$512=$W$6)+(($W$13:$W$512=$W$7)+(($W$13:$W$512=$W$8)+(($X$13:$X$512=$X$6)+(($X$13:$X$512=$X$7)+(($Y$13:$Y$512=$Y$6)+(($Y$13:$Y$512=$Y$7)+(($Y$13:$Y$512=$Z$6)+(($Y$13:$Y$512=$Z$7))))))))),ROW($A$13:$A$512)-ROW($A$13)+1),ROWS(G$13:G400))))</f>
        <v/>
      </c>
      <c r="H400" s="351" t="str">
        <f t="array" ref="H400">IF(ROWS(H$13:H400)&gt;$S$5,"",INDEX(X$13:X$512,SMALL(IF(($W$13:$W$512=$W$6)+(($W$13:$W$512=$W$7)+(($W$13:$W$512=$W$8)+(($X$13:$X$512=$X$6)+(($X$13:$X$512=$X$7)+(($Y$13:$Y$512=$Y$6)+(($Y$13:$Y$512=$Y$7)+(($Y$13:$Y$512=$Z$6)+(($Y$13:$Y$512=$Z$7))))))))),ROW($A$13:$A$512)-ROW($A$13)+1),ROWS(H$13:H400))))</f>
        <v/>
      </c>
      <c r="I400" s="351" t="str">
        <f t="array" ref="I400">IF(ROWS(I$13:I400)&gt;$S$5,"",INDEX(Y$13:Y$512,SMALL(IF(($W$13:$W$512=$W$6)+(($W$13:$W$512=$W$7)+(($W$13:$W$512=$W$8)+(($X$13:$X$512=$X$6)+(($X$13:$X$512=$X$7)+(($Y$13:$Y$512=$Y$6)+(($Y$13:$Y$512=$Y$7)+(($Y$13:$Y$512=$Z$6)+(($Y$13:$Y$512=$Z$7))))))))),ROW($A$13:$A$512)-ROW($A$13)+1),ROWS(I$13:I400))))</f>
        <v/>
      </c>
      <c r="J400" s="136"/>
      <c r="Q400" s="44">
        <f>Nut_StatusTool!A394</f>
        <v>388</v>
      </c>
      <c r="R400" s="44">
        <f>Nut_StatusTool!B394</f>
        <v>0</v>
      </c>
      <c r="S400" s="44">
        <f>Nut_StatusTool!C394</f>
        <v>0</v>
      </c>
      <c r="T400" s="44">
        <f>Nut_StatusTool!D394</f>
        <v>0</v>
      </c>
      <c r="U400" s="44">
        <f>Nut_StatusTool!F394</f>
        <v>0</v>
      </c>
      <c r="V400" s="285" t="str">
        <f>Nut_StatusTool!K394</f>
        <v/>
      </c>
      <c r="W400" s="44" t="str">
        <f>Nut_StatusTool!L394</f>
        <v/>
      </c>
      <c r="X400" s="44" t="str">
        <f>Nut_StatusTool!M394</f>
        <v/>
      </c>
      <c r="Y400" s="44" t="str">
        <f>Nut_StatusTool!N394</f>
        <v/>
      </c>
    </row>
    <row r="401" spans="1:25">
      <c r="A401" s="182" t="str">
        <f t="array" ref="A401">IF(ROWS(A$13:A401)&gt;$S$5,"",INDEX(Q$13:Q$512,SMALL(IF(($W$13:$W$512=$W$6)+(($W$13:$W$512=$W$7)+(($W$13:$W$512=$W$8)+(($X$13:$X$512=$X$6)+(($X$13:$X$512=$X$7)+(($Y$13:$Y$512=$Y$6)+(($Y$13:$Y$512=$Y$7)+(($Y$13:$Y$512=$Z$6)+(($Y$13:$Y$512=$Z$7))))))))),ROW($A$13:$A$512)-ROW($A$13)+1),ROWS(A$13:A401))))</f>
        <v/>
      </c>
      <c r="B401" s="290" t="str">
        <f t="array" ref="B401">IF(ROWS(B$13:B401)&gt;$S$5,"",INDEX(R$13:R$512,SMALL(IF(($W$13:$W$512=$W$6)+(($W$13:$W$512=$W$7)+(($W$13:$W$512=$W$8)+(($X$13:$X$512=$X$6)+(($X$13:$X$512=$X$7)+(($Y$13:$Y$512=$Y$6)+(($Y$13:$Y$512=$Y$7)+(($Y$13:$Y$512=$Z$6)+(($Y$13:$Y$512=$Z$7))))))))),ROW($A$13:$A$512)-ROW($A$13)+1),ROWS(B$13:B401))))</f>
        <v/>
      </c>
      <c r="C401" s="290" t="str">
        <f t="array" ref="C401">IF(ROWS(C$13:C401)&gt;$S$5,"",INDEX(S$13:S$512,SMALL(IF(($W$13:$W$512=$W$6)+(($W$13:$W$512=$W$7)+(($W$13:$W$512=$W$8)+(($X$13:$X$512=$X$6)+(($X$13:$X$512=$X$7)+(($Y$13:$Y$512=$Y$6)+(($Y$13:$Y$512=$Y$7)+(($Y$13:$Y$512=$Z$6)+(($Y$13:$Y$512=$Z$7))))))))),ROW($A$13:$A$512)-ROW($A$13)+1),ROWS(C$13:C401))))</f>
        <v/>
      </c>
      <c r="D401" s="316" t="str">
        <f t="array" ref="D401">IF(ROWS(D$13:D401)&gt;$S$5,"",INDEX(T$13:T$512,SMALL(IF(($W$13:$W$512=$W$6)+(($W$13:$W$512=$W$7)+(($W$13:$W$512=$W$8)+(($X$13:$X$512=$X$6)+(($X$13:$X$512=$X$7)+(($Y$13:$Y$512=$Y$6)+(($Y$13:$Y$512=$Y$7)+(($Y$13:$Y$512=$Z$6)+(($Y$13:$Y$512=$Z$7))))))))),ROW($A$13:$A$512)-ROW($A$13)+1),ROWS(D$13:D401))))</f>
        <v/>
      </c>
      <c r="E401" s="182" t="str">
        <f t="array" ref="E401">IF(ROWS(E$13:E401)&gt;$S$5,"",INDEX(U$13:U$512,SMALL(IF(($W$13:$W$512=$W$6)+(($W$13:$W$512=$W$7)+(($W$13:$W$512=$W$8)+(($X$13:$X$512=$X$6)+(($X$13:$X$512=$X$7)+(($Y$13:$Y$512=$Y$6)+(($Y$13:$Y$512=$Y$7)+(($Y$13:$Y$512=$Z$6)+(($Y$13:$Y$512=$Z$7))))))))),ROW($A$13:$A$512)-ROW($A$13)+1),ROWS(E$13:E401))))</f>
        <v/>
      </c>
      <c r="F401" s="182" t="str">
        <f t="array" ref="F401">IF(ROWS(F$13:F401)&gt;$S$5,"",INDEX(V$13:V$512,SMALL(IF(($W$13:$W$512=$W$6)+(($W$13:$W$512=$W$7)+(($W$13:$W$512=$W$8)+(($X$13:$X$512=$X$6)+(($X$13:$X$512=$X$7)+(($Y$13:$Y$512=$Y$6)+(($Y$13:$Y$512=$Y$7)+(($Y$13:$Y$512=$Z$6)+(($Y$13:$Y$512=$Z$7))))))))),ROW($A$13:$A$512)-ROW($A$13)+1),ROWS(F$13:F401))))</f>
        <v/>
      </c>
      <c r="G401" s="351" t="str">
        <f t="array" ref="G401">IF(ROWS(G$13:G401)&gt;$S$5,"",INDEX(W$13:W$512,SMALL(IF(($W$13:$W$512=$W$6)+(($W$13:$W$512=$W$7)+(($W$13:$W$512=$W$8)+(($X$13:$X$512=$X$6)+(($X$13:$X$512=$X$7)+(($Y$13:$Y$512=$Y$6)+(($Y$13:$Y$512=$Y$7)+(($Y$13:$Y$512=$Z$6)+(($Y$13:$Y$512=$Z$7))))))))),ROW($A$13:$A$512)-ROW($A$13)+1),ROWS(G$13:G401))))</f>
        <v/>
      </c>
      <c r="H401" s="351" t="str">
        <f t="array" ref="H401">IF(ROWS(H$13:H401)&gt;$S$5,"",INDEX(X$13:X$512,SMALL(IF(($W$13:$W$512=$W$6)+(($W$13:$W$512=$W$7)+(($W$13:$W$512=$W$8)+(($X$13:$X$512=$X$6)+(($X$13:$X$512=$X$7)+(($Y$13:$Y$512=$Y$6)+(($Y$13:$Y$512=$Y$7)+(($Y$13:$Y$512=$Z$6)+(($Y$13:$Y$512=$Z$7))))))))),ROW($A$13:$A$512)-ROW($A$13)+1),ROWS(H$13:H401))))</f>
        <v/>
      </c>
      <c r="I401" s="351" t="str">
        <f t="array" ref="I401">IF(ROWS(I$13:I401)&gt;$S$5,"",INDEX(Y$13:Y$512,SMALL(IF(($W$13:$W$512=$W$6)+(($W$13:$W$512=$W$7)+(($W$13:$W$512=$W$8)+(($X$13:$X$512=$X$6)+(($X$13:$X$512=$X$7)+(($Y$13:$Y$512=$Y$6)+(($Y$13:$Y$512=$Y$7)+(($Y$13:$Y$512=$Z$6)+(($Y$13:$Y$512=$Z$7))))))))),ROW($A$13:$A$512)-ROW($A$13)+1),ROWS(I$13:I401))))</f>
        <v/>
      </c>
      <c r="J401" s="136"/>
      <c r="Q401" s="44">
        <f>Nut_StatusTool!A395</f>
        <v>389</v>
      </c>
      <c r="R401" s="44">
        <f>Nut_StatusTool!B395</f>
        <v>0</v>
      </c>
      <c r="S401" s="44">
        <f>Nut_StatusTool!C395</f>
        <v>0</v>
      </c>
      <c r="T401" s="44">
        <f>Nut_StatusTool!D395</f>
        <v>0</v>
      </c>
      <c r="U401" s="44">
        <f>Nut_StatusTool!F395</f>
        <v>0</v>
      </c>
      <c r="V401" s="285" t="str">
        <f>Nut_StatusTool!K395</f>
        <v/>
      </c>
      <c r="W401" s="44" t="str">
        <f>Nut_StatusTool!L395</f>
        <v/>
      </c>
      <c r="X401" s="44" t="str">
        <f>Nut_StatusTool!M395</f>
        <v/>
      </c>
      <c r="Y401" s="44" t="str">
        <f>Nut_StatusTool!N395</f>
        <v/>
      </c>
    </row>
    <row r="402" spans="1:25">
      <c r="A402" s="182" t="str">
        <f t="array" ref="A402">IF(ROWS(A$13:A402)&gt;$S$5,"",INDEX(Q$13:Q$512,SMALL(IF(($W$13:$W$512=$W$6)+(($W$13:$W$512=$W$7)+(($W$13:$W$512=$W$8)+(($X$13:$X$512=$X$6)+(($X$13:$X$512=$X$7)+(($Y$13:$Y$512=$Y$6)+(($Y$13:$Y$512=$Y$7)+(($Y$13:$Y$512=$Z$6)+(($Y$13:$Y$512=$Z$7))))))))),ROW($A$13:$A$512)-ROW($A$13)+1),ROWS(A$13:A402))))</f>
        <v/>
      </c>
      <c r="B402" s="290" t="str">
        <f t="array" ref="B402">IF(ROWS(B$13:B402)&gt;$S$5,"",INDEX(R$13:R$512,SMALL(IF(($W$13:$W$512=$W$6)+(($W$13:$W$512=$W$7)+(($W$13:$W$512=$W$8)+(($X$13:$X$512=$X$6)+(($X$13:$X$512=$X$7)+(($Y$13:$Y$512=$Y$6)+(($Y$13:$Y$512=$Y$7)+(($Y$13:$Y$512=$Z$6)+(($Y$13:$Y$512=$Z$7))))))))),ROW($A$13:$A$512)-ROW($A$13)+1),ROWS(B$13:B402))))</f>
        <v/>
      </c>
      <c r="C402" s="290" t="str">
        <f t="array" ref="C402">IF(ROWS(C$13:C402)&gt;$S$5,"",INDEX(S$13:S$512,SMALL(IF(($W$13:$W$512=$W$6)+(($W$13:$W$512=$W$7)+(($W$13:$W$512=$W$8)+(($X$13:$X$512=$X$6)+(($X$13:$X$512=$X$7)+(($Y$13:$Y$512=$Y$6)+(($Y$13:$Y$512=$Y$7)+(($Y$13:$Y$512=$Z$6)+(($Y$13:$Y$512=$Z$7))))))))),ROW($A$13:$A$512)-ROW($A$13)+1),ROWS(C$13:C402))))</f>
        <v/>
      </c>
      <c r="D402" s="316" t="str">
        <f t="array" ref="D402">IF(ROWS(D$13:D402)&gt;$S$5,"",INDEX(T$13:T$512,SMALL(IF(($W$13:$W$512=$W$6)+(($W$13:$W$512=$W$7)+(($W$13:$W$512=$W$8)+(($X$13:$X$512=$X$6)+(($X$13:$X$512=$X$7)+(($Y$13:$Y$512=$Y$6)+(($Y$13:$Y$512=$Y$7)+(($Y$13:$Y$512=$Z$6)+(($Y$13:$Y$512=$Z$7))))))))),ROW($A$13:$A$512)-ROW($A$13)+1),ROWS(D$13:D402))))</f>
        <v/>
      </c>
      <c r="E402" s="182" t="str">
        <f t="array" ref="E402">IF(ROWS(E$13:E402)&gt;$S$5,"",INDEX(U$13:U$512,SMALL(IF(($W$13:$W$512=$W$6)+(($W$13:$W$512=$W$7)+(($W$13:$W$512=$W$8)+(($X$13:$X$512=$X$6)+(($X$13:$X$512=$X$7)+(($Y$13:$Y$512=$Y$6)+(($Y$13:$Y$512=$Y$7)+(($Y$13:$Y$512=$Z$6)+(($Y$13:$Y$512=$Z$7))))))))),ROW($A$13:$A$512)-ROW($A$13)+1),ROWS(E$13:E402))))</f>
        <v/>
      </c>
      <c r="F402" s="182" t="str">
        <f t="array" ref="F402">IF(ROWS(F$13:F402)&gt;$S$5,"",INDEX(V$13:V$512,SMALL(IF(($W$13:$W$512=$W$6)+(($W$13:$W$512=$W$7)+(($W$13:$W$512=$W$8)+(($X$13:$X$512=$X$6)+(($X$13:$X$512=$X$7)+(($Y$13:$Y$512=$Y$6)+(($Y$13:$Y$512=$Y$7)+(($Y$13:$Y$512=$Z$6)+(($Y$13:$Y$512=$Z$7))))))))),ROW($A$13:$A$512)-ROW($A$13)+1),ROWS(F$13:F402))))</f>
        <v/>
      </c>
      <c r="G402" s="351" t="str">
        <f t="array" ref="G402">IF(ROWS(G$13:G402)&gt;$S$5,"",INDEX(W$13:W$512,SMALL(IF(($W$13:$W$512=$W$6)+(($W$13:$W$512=$W$7)+(($W$13:$W$512=$W$8)+(($X$13:$X$512=$X$6)+(($X$13:$X$512=$X$7)+(($Y$13:$Y$512=$Y$6)+(($Y$13:$Y$512=$Y$7)+(($Y$13:$Y$512=$Z$6)+(($Y$13:$Y$512=$Z$7))))))))),ROW($A$13:$A$512)-ROW($A$13)+1),ROWS(G$13:G402))))</f>
        <v/>
      </c>
      <c r="H402" s="351" t="str">
        <f t="array" ref="H402">IF(ROWS(H$13:H402)&gt;$S$5,"",INDEX(X$13:X$512,SMALL(IF(($W$13:$W$512=$W$6)+(($W$13:$W$512=$W$7)+(($W$13:$W$512=$W$8)+(($X$13:$X$512=$X$6)+(($X$13:$X$512=$X$7)+(($Y$13:$Y$512=$Y$6)+(($Y$13:$Y$512=$Y$7)+(($Y$13:$Y$512=$Z$6)+(($Y$13:$Y$512=$Z$7))))))))),ROW($A$13:$A$512)-ROW($A$13)+1),ROWS(H$13:H402))))</f>
        <v/>
      </c>
      <c r="I402" s="351" t="str">
        <f t="array" ref="I402">IF(ROWS(I$13:I402)&gt;$S$5,"",INDEX(Y$13:Y$512,SMALL(IF(($W$13:$W$512=$W$6)+(($W$13:$W$512=$W$7)+(($W$13:$W$512=$W$8)+(($X$13:$X$512=$X$6)+(($X$13:$X$512=$X$7)+(($Y$13:$Y$512=$Y$6)+(($Y$13:$Y$512=$Y$7)+(($Y$13:$Y$512=$Z$6)+(($Y$13:$Y$512=$Z$7))))))))),ROW($A$13:$A$512)-ROW($A$13)+1),ROWS(I$13:I402))))</f>
        <v/>
      </c>
      <c r="J402" s="136"/>
      <c r="Q402" s="44">
        <f>Nut_StatusTool!A396</f>
        <v>390</v>
      </c>
      <c r="R402" s="44">
        <f>Nut_StatusTool!B396</f>
        <v>0</v>
      </c>
      <c r="S402" s="44">
        <f>Nut_StatusTool!C396</f>
        <v>0</v>
      </c>
      <c r="T402" s="44">
        <f>Nut_StatusTool!D396</f>
        <v>0</v>
      </c>
      <c r="U402" s="44">
        <f>Nut_StatusTool!F396</f>
        <v>0</v>
      </c>
      <c r="V402" s="285" t="str">
        <f>Nut_StatusTool!K396</f>
        <v/>
      </c>
      <c r="W402" s="44" t="str">
        <f>Nut_StatusTool!L396</f>
        <v/>
      </c>
      <c r="X402" s="44" t="str">
        <f>Nut_StatusTool!M396</f>
        <v/>
      </c>
      <c r="Y402" s="44" t="str">
        <f>Nut_StatusTool!N396</f>
        <v/>
      </c>
    </row>
    <row r="403" spans="1:25">
      <c r="A403" s="182" t="str">
        <f t="array" ref="A403">IF(ROWS(A$13:A403)&gt;$S$5,"",INDEX(Q$13:Q$512,SMALL(IF(($W$13:$W$512=$W$6)+(($W$13:$W$512=$W$7)+(($W$13:$W$512=$W$8)+(($X$13:$X$512=$X$6)+(($X$13:$X$512=$X$7)+(($Y$13:$Y$512=$Y$6)+(($Y$13:$Y$512=$Y$7)+(($Y$13:$Y$512=$Z$6)+(($Y$13:$Y$512=$Z$7))))))))),ROW($A$13:$A$512)-ROW($A$13)+1),ROWS(A$13:A403))))</f>
        <v/>
      </c>
      <c r="B403" s="290" t="str">
        <f t="array" ref="B403">IF(ROWS(B$13:B403)&gt;$S$5,"",INDEX(R$13:R$512,SMALL(IF(($W$13:$W$512=$W$6)+(($W$13:$W$512=$W$7)+(($W$13:$W$512=$W$8)+(($X$13:$X$512=$X$6)+(($X$13:$X$512=$X$7)+(($Y$13:$Y$512=$Y$6)+(($Y$13:$Y$512=$Y$7)+(($Y$13:$Y$512=$Z$6)+(($Y$13:$Y$512=$Z$7))))))))),ROW($A$13:$A$512)-ROW($A$13)+1),ROWS(B$13:B403))))</f>
        <v/>
      </c>
      <c r="C403" s="290" t="str">
        <f t="array" ref="C403">IF(ROWS(C$13:C403)&gt;$S$5,"",INDEX(S$13:S$512,SMALL(IF(($W$13:$W$512=$W$6)+(($W$13:$W$512=$W$7)+(($W$13:$W$512=$W$8)+(($X$13:$X$512=$X$6)+(($X$13:$X$512=$X$7)+(($Y$13:$Y$512=$Y$6)+(($Y$13:$Y$512=$Y$7)+(($Y$13:$Y$512=$Z$6)+(($Y$13:$Y$512=$Z$7))))))))),ROW($A$13:$A$512)-ROW($A$13)+1),ROWS(C$13:C403))))</f>
        <v/>
      </c>
      <c r="D403" s="316" t="str">
        <f t="array" ref="D403">IF(ROWS(D$13:D403)&gt;$S$5,"",INDEX(T$13:T$512,SMALL(IF(($W$13:$W$512=$W$6)+(($W$13:$W$512=$W$7)+(($W$13:$W$512=$W$8)+(($X$13:$X$512=$X$6)+(($X$13:$X$512=$X$7)+(($Y$13:$Y$512=$Y$6)+(($Y$13:$Y$512=$Y$7)+(($Y$13:$Y$512=$Z$6)+(($Y$13:$Y$512=$Z$7))))))))),ROW($A$13:$A$512)-ROW($A$13)+1),ROWS(D$13:D403))))</f>
        <v/>
      </c>
      <c r="E403" s="182" t="str">
        <f t="array" ref="E403">IF(ROWS(E$13:E403)&gt;$S$5,"",INDEX(U$13:U$512,SMALL(IF(($W$13:$W$512=$W$6)+(($W$13:$W$512=$W$7)+(($W$13:$W$512=$W$8)+(($X$13:$X$512=$X$6)+(($X$13:$X$512=$X$7)+(($Y$13:$Y$512=$Y$6)+(($Y$13:$Y$512=$Y$7)+(($Y$13:$Y$512=$Z$6)+(($Y$13:$Y$512=$Z$7))))))))),ROW($A$13:$A$512)-ROW($A$13)+1),ROWS(E$13:E403))))</f>
        <v/>
      </c>
      <c r="F403" s="182" t="str">
        <f t="array" ref="F403">IF(ROWS(F$13:F403)&gt;$S$5,"",INDEX(V$13:V$512,SMALL(IF(($W$13:$W$512=$W$6)+(($W$13:$W$512=$W$7)+(($W$13:$W$512=$W$8)+(($X$13:$X$512=$X$6)+(($X$13:$X$512=$X$7)+(($Y$13:$Y$512=$Y$6)+(($Y$13:$Y$512=$Y$7)+(($Y$13:$Y$512=$Z$6)+(($Y$13:$Y$512=$Z$7))))))))),ROW($A$13:$A$512)-ROW($A$13)+1),ROWS(F$13:F403))))</f>
        <v/>
      </c>
      <c r="G403" s="351" t="str">
        <f t="array" ref="G403">IF(ROWS(G$13:G403)&gt;$S$5,"",INDEX(W$13:W$512,SMALL(IF(($W$13:$W$512=$W$6)+(($W$13:$W$512=$W$7)+(($W$13:$W$512=$W$8)+(($X$13:$X$512=$X$6)+(($X$13:$X$512=$X$7)+(($Y$13:$Y$512=$Y$6)+(($Y$13:$Y$512=$Y$7)+(($Y$13:$Y$512=$Z$6)+(($Y$13:$Y$512=$Z$7))))))))),ROW($A$13:$A$512)-ROW($A$13)+1),ROWS(G$13:G403))))</f>
        <v/>
      </c>
      <c r="H403" s="351" t="str">
        <f t="array" ref="H403">IF(ROWS(H$13:H403)&gt;$S$5,"",INDEX(X$13:X$512,SMALL(IF(($W$13:$W$512=$W$6)+(($W$13:$W$512=$W$7)+(($W$13:$W$512=$W$8)+(($X$13:$X$512=$X$6)+(($X$13:$X$512=$X$7)+(($Y$13:$Y$512=$Y$6)+(($Y$13:$Y$512=$Y$7)+(($Y$13:$Y$512=$Z$6)+(($Y$13:$Y$512=$Z$7))))))))),ROW($A$13:$A$512)-ROW($A$13)+1),ROWS(H$13:H403))))</f>
        <v/>
      </c>
      <c r="I403" s="351" t="str">
        <f t="array" ref="I403">IF(ROWS(I$13:I403)&gt;$S$5,"",INDEX(Y$13:Y$512,SMALL(IF(($W$13:$W$512=$W$6)+(($W$13:$W$512=$W$7)+(($W$13:$W$512=$W$8)+(($X$13:$X$512=$X$6)+(($X$13:$X$512=$X$7)+(($Y$13:$Y$512=$Y$6)+(($Y$13:$Y$512=$Y$7)+(($Y$13:$Y$512=$Z$6)+(($Y$13:$Y$512=$Z$7))))))))),ROW($A$13:$A$512)-ROW($A$13)+1),ROWS(I$13:I403))))</f>
        <v/>
      </c>
      <c r="J403" s="136"/>
      <c r="Q403" s="44">
        <f>Nut_StatusTool!A397</f>
        <v>391</v>
      </c>
      <c r="R403" s="44">
        <f>Nut_StatusTool!B397</f>
        <v>0</v>
      </c>
      <c r="S403" s="44">
        <f>Nut_StatusTool!C397</f>
        <v>0</v>
      </c>
      <c r="T403" s="44">
        <f>Nut_StatusTool!D397</f>
        <v>0</v>
      </c>
      <c r="U403" s="44">
        <f>Nut_StatusTool!F397</f>
        <v>0</v>
      </c>
      <c r="V403" s="285" t="str">
        <f>Nut_StatusTool!K397</f>
        <v/>
      </c>
      <c r="W403" s="44" t="str">
        <f>Nut_StatusTool!L397</f>
        <v/>
      </c>
      <c r="X403" s="44" t="str">
        <f>Nut_StatusTool!M397</f>
        <v/>
      </c>
      <c r="Y403" s="44" t="str">
        <f>Nut_StatusTool!N397</f>
        <v/>
      </c>
    </row>
    <row r="404" spans="1:25">
      <c r="A404" s="182" t="str">
        <f t="array" ref="A404">IF(ROWS(A$13:A404)&gt;$S$5,"",INDEX(Q$13:Q$512,SMALL(IF(($W$13:$W$512=$W$6)+(($W$13:$W$512=$W$7)+(($W$13:$W$512=$W$8)+(($X$13:$X$512=$X$6)+(($X$13:$X$512=$X$7)+(($Y$13:$Y$512=$Y$6)+(($Y$13:$Y$512=$Y$7)+(($Y$13:$Y$512=$Z$6)+(($Y$13:$Y$512=$Z$7))))))))),ROW($A$13:$A$512)-ROW($A$13)+1),ROWS(A$13:A404))))</f>
        <v/>
      </c>
      <c r="B404" s="290" t="str">
        <f t="array" ref="B404">IF(ROWS(B$13:B404)&gt;$S$5,"",INDEX(R$13:R$512,SMALL(IF(($W$13:$W$512=$W$6)+(($W$13:$W$512=$W$7)+(($W$13:$W$512=$W$8)+(($X$13:$X$512=$X$6)+(($X$13:$X$512=$X$7)+(($Y$13:$Y$512=$Y$6)+(($Y$13:$Y$512=$Y$7)+(($Y$13:$Y$512=$Z$6)+(($Y$13:$Y$512=$Z$7))))))))),ROW($A$13:$A$512)-ROW($A$13)+1),ROWS(B$13:B404))))</f>
        <v/>
      </c>
      <c r="C404" s="290" t="str">
        <f t="array" ref="C404">IF(ROWS(C$13:C404)&gt;$S$5,"",INDEX(S$13:S$512,SMALL(IF(($W$13:$W$512=$W$6)+(($W$13:$W$512=$W$7)+(($W$13:$W$512=$W$8)+(($X$13:$X$512=$X$6)+(($X$13:$X$512=$X$7)+(($Y$13:$Y$512=$Y$6)+(($Y$13:$Y$512=$Y$7)+(($Y$13:$Y$512=$Z$6)+(($Y$13:$Y$512=$Z$7))))))))),ROW($A$13:$A$512)-ROW($A$13)+1),ROWS(C$13:C404))))</f>
        <v/>
      </c>
      <c r="D404" s="316" t="str">
        <f t="array" ref="D404">IF(ROWS(D$13:D404)&gt;$S$5,"",INDEX(T$13:T$512,SMALL(IF(($W$13:$W$512=$W$6)+(($W$13:$W$512=$W$7)+(($W$13:$W$512=$W$8)+(($X$13:$X$512=$X$6)+(($X$13:$X$512=$X$7)+(($Y$13:$Y$512=$Y$6)+(($Y$13:$Y$512=$Y$7)+(($Y$13:$Y$512=$Z$6)+(($Y$13:$Y$512=$Z$7))))))))),ROW($A$13:$A$512)-ROW($A$13)+1),ROWS(D$13:D404))))</f>
        <v/>
      </c>
      <c r="E404" s="182" t="str">
        <f t="array" ref="E404">IF(ROWS(E$13:E404)&gt;$S$5,"",INDEX(U$13:U$512,SMALL(IF(($W$13:$W$512=$W$6)+(($W$13:$W$512=$W$7)+(($W$13:$W$512=$W$8)+(($X$13:$X$512=$X$6)+(($X$13:$X$512=$X$7)+(($Y$13:$Y$512=$Y$6)+(($Y$13:$Y$512=$Y$7)+(($Y$13:$Y$512=$Z$6)+(($Y$13:$Y$512=$Z$7))))))))),ROW($A$13:$A$512)-ROW($A$13)+1),ROWS(E$13:E404))))</f>
        <v/>
      </c>
      <c r="F404" s="182" t="str">
        <f t="array" ref="F404">IF(ROWS(F$13:F404)&gt;$S$5,"",INDEX(V$13:V$512,SMALL(IF(($W$13:$W$512=$W$6)+(($W$13:$W$512=$W$7)+(($W$13:$W$512=$W$8)+(($X$13:$X$512=$X$6)+(($X$13:$X$512=$X$7)+(($Y$13:$Y$512=$Y$6)+(($Y$13:$Y$512=$Y$7)+(($Y$13:$Y$512=$Z$6)+(($Y$13:$Y$512=$Z$7))))))))),ROW($A$13:$A$512)-ROW($A$13)+1),ROWS(F$13:F404))))</f>
        <v/>
      </c>
      <c r="G404" s="351" t="str">
        <f t="array" ref="G404">IF(ROWS(G$13:G404)&gt;$S$5,"",INDEX(W$13:W$512,SMALL(IF(($W$13:$W$512=$W$6)+(($W$13:$W$512=$W$7)+(($W$13:$W$512=$W$8)+(($X$13:$X$512=$X$6)+(($X$13:$X$512=$X$7)+(($Y$13:$Y$512=$Y$6)+(($Y$13:$Y$512=$Y$7)+(($Y$13:$Y$512=$Z$6)+(($Y$13:$Y$512=$Z$7))))))))),ROW($A$13:$A$512)-ROW($A$13)+1),ROWS(G$13:G404))))</f>
        <v/>
      </c>
      <c r="H404" s="351" t="str">
        <f t="array" ref="H404">IF(ROWS(H$13:H404)&gt;$S$5,"",INDEX(X$13:X$512,SMALL(IF(($W$13:$W$512=$W$6)+(($W$13:$W$512=$W$7)+(($W$13:$W$512=$W$8)+(($X$13:$X$512=$X$6)+(($X$13:$X$512=$X$7)+(($Y$13:$Y$512=$Y$6)+(($Y$13:$Y$512=$Y$7)+(($Y$13:$Y$512=$Z$6)+(($Y$13:$Y$512=$Z$7))))))))),ROW($A$13:$A$512)-ROW($A$13)+1),ROWS(H$13:H404))))</f>
        <v/>
      </c>
      <c r="I404" s="351" t="str">
        <f t="array" ref="I404">IF(ROWS(I$13:I404)&gt;$S$5,"",INDEX(Y$13:Y$512,SMALL(IF(($W$13:$W$512=$W$6)+(($W$13:$W$512=$W$7)+(($W$13:$W$512=$W$8)+(($X$13:$X$512=$X$6)+(($X$13:$X$512=$X$7)+(($Y$13:$Y$512=$Y$6)+(($Y$13:$Y$512=$Y$7)+(($Y$13:$Y$512=$Z$6)+(($Y$13:$Y$512=$Z$7))))))))),ROW($A$13:$A$512)-ROW($A$13)+1),ROWS(I$13:I404))))</f>
        <v/>
      </c>
      <c r="J404" s="136"/>
      <c r="Q404" s="44">
        <f>Nut_StatusTool!A398</f>
        <v>392</v>
      </c>
      <c r="R404" s="44">
        <f>Nut_StatusTool!B398</f>
        <v>0</v>
      </c>
      <c r="S404" s="44">
        <f>Nut_StatusTool!C398</f>
        <v>0</v>
      </c>
      <c r="T404" s="44">
        <f>Nut_StatusTool!D398</f>
        <v>0</v>
      </c>
      <c r="U404" s="44">
        <f>Nut_StatusTool!F398</f>
        <v>0</v>
      </c>
      <c r="V404" s="285" t="str">
        <f>Nut_StatusTool!K398</f>
        <v/>
      </c>
      <c r="W404" s="44" t="str">
        <f>Nut_StatusTool!L398</f>
        <v/>
      </c>
      <c r="X404" s="44" t="str">
        <f>Nut_StatusTool!M398</f>
        <v/>
      </c>
      <c r="Y404" s="44" t="str">
        <f>Nut_StatusTool!N398</f>
        <v/>
      </c>
    </row>
    <row r="405" spans="1:25">
      <c r="A405" s="182" t="str">
        <f t="array" ref="A405">IF(ROWS(A$13:A405)&gt;$S$5,"",INDEX(Q$13:Q$512,SMALL(IF(($W$13:$W$512=$W$6)+(($W$13:$W$512=$W$7)+(($W$13:$W$512=$W$8)+(($X$13:$X$512=$X$6)+(($X$13:$X$512=$X$7)+(($Y$13:$Y$512=$Y$6)+(($Y$13:$Y$512=$Y$7)+(($Y$13:$Y$512=$Z$6)+(($Y$13:$Y$512=$Z$7))))))))),ROW($A$13:$A$512)-ROW($A$13)+1),ROWS(A$13:A405))))</f>
        <v/>
      </c>
      <c r="B405" s="290" t="str">
        <f t="array" ref="B405">IF(ROWS(B$13:B405)&gt;$S$5,"",INDEX(R$13:R$512,SMALL(IF(($W$13:$W$512=$W$6)+(($W$13:$W$512=$W$7)+(($W$13:$W$512=$W$8)+(($X$13:$X$512=$X$6)+(($X$13:$X$512=$X$7)+(($Y$13:$Y$512=$Y$6)+(($Y$13:$Y$512=$Y$7)+(($Y$13:$Y$512=$Z$6)+(($Y$13:$Y$512=$Z$7))))))))),ROW($A$13:$A$512)-ROW($A$13)+1),ROWS(B$13:B405))))</f>
        <v/>
      </c>
      <c r="C405" s="290" t="str">
        <f t="array" ref="C405">IF(ROWS(C$13:C405)&gt;$S$5,"",INDEX(S$13:S$512,SMALL(IF(($W$13:$W$512=$W$6)+(($W$13:$W$512=$W$7)+(($W$13:$W$512=$W$8)+(($X$13:$X$512=$X$6)+(($X$13:$X$512=$X$7)+(($Y$13:$Y$512=$Y$6)+(($Y$13:$Y$512=$Y$7)+(($Y$13:$Y$512=$Z$6)+(($Y$13:$Y$512=$Z$7))))))))),ROW($A$13:$A$512)-ROW($A$13)+1),ROWS(C$13:C405))))</f>
        <v/>
      </c>
      <c r="D405" s="316" t="str">
        <f t="array" ref="D405">IF(ROWS(D$13:D405)&gt;$S$5,"",INDEX(T$13:T$512,SMALL(IF(($W$13:$W$512=$W$6)+(($W$13:$W$512=$W$7)+(($W$13:$W$512=$W$8)+(($X$13:$X$512=$X$6)+(($X$13:$X$512=$X$7)+(($Y$13:$Y$512=$Y$6)+(($Y$13:$Y$512=$Y$7)+(($Y$13:$Y$512=$Z$6)+(($Y$13:$Y$512=$Z$7))))))))),ROW($A$13:$A$512)-ROW($A$13)+1),ROWS(D$13:D405))))</f>
        <v/>
      </c>
      <c r="E405" s="182" t="str">
        <f t="array" ref="E405">IF(ROWS(E$13:E405)&gt;$S$5,"",INDEX(U$13:U$512,SMALL(IF(($W$13:$W$512=$W$6)+(($W$13:$W$512=$W$7)+(($W$13:$W$512=$W$8)+(($X$13:$X$512=$X$6)+(($X$13:$X$512=$X$7)+(($Y$13:$Y$512=$Y$6)+(($Y$13:$Y$512=$Y$7)+(($Y$13:$Y$512=$Z$6)+(($Y$13:$Y$512=$Z$7))))))))),ROW($A$13:$A$512)-ROW($A$13)+1),ROWS(E$13:E405))))</f>
        <v/>
      </c>
      <c r="F405" s="182" t="str">
        <f t="array" ref="F405">IF(ROWS(F$13:F405)&gt;$S$5,"",INDEX(V$13:V$512,SMALL(IF(($W$13:$W$512=$W$6)+(($W$13:$W$512=$W$7)+(($W$13:$W$512=$W$8)+(($X$13:$X$512=$X$6)+(($X$13:$X$512=$X$7)+(($Y$13:$Y$512=$Y$6)+(($Y$13:$Y$512=$Y$7)+(($Y$13:$Y$512=$Z$6)+(($Y$13:$Y$512=$Z$7))))))))),ROW($A$13:$A$512)-ROW($A$13)+1),ROWS(F$13:F405))))</f>
        <v/>
      </c>
      <c r="G405" s="351" t="str">
        <f t="array" ref="G405">IF(ROWS(G$13:G405)&gt;$S$5,"",INDEX(W$13:W$512,SMALL(IF(($W$13:$W$512=$W$6)+(($W$13:$W$512=$W$7)+(($W$13:$W$512=$W$8)+(($X$13:$X$512=$X$6)+(($X$13:$X$512=$X$7)+(($Y$13:$Y$512=$Y$6)+(($Y$13:$Y$512=$Y$7)+(($Y$13:$Y$512=$Z$6)+(($Y$13:$Y$512=$Z$7))))))))),ROW($A$13:$A$512)-ROW($A$13)+1),ROWS(G$13:G405))))</f>
        <v/>
      </c>
      <c r="H405" s="351" t="str">
        <f t="array" ref="H405">IF(ROWS(H$13:H405)&gt;$S$5,"",INDEX(X$13:X$512,SMALL(IF(($W$13:$W$512=$W$6)+(($W$13:$W$512=$W$7)+(($W$13:$W$512=$W$8)+(($X$13:$X$512=$X$6)+(($X$13:$X$512=$X$7)+(($Y$13:$Y$512=$Y$6)+(($Y$13:$Y$512=$Y$7)+(($Y$13:$Y$512=$Z$6)+(($Y$13:$Y$512=$Z$7))))))))),ROW($A$13:$A$512)-ROW($A$13)+1),ROWS(H$13:H405))))</f>
        <v/>
      </c>
      <c r="I405" s="351" t="str">
        <f t="array" ref="I405">IF(ROWS(I$13:I405)&gt;$S$5,"",INDEX(Y$13:Y$512,SMALL(IF(($W$13:$W$512=$W$6)+(($W$13:$W$512=$W$7)+(($W$13:$W$512=$W$8)+(($X$13:$X$512=$X$6)+(($X$13:$X$512=$X$7)+(($Y$13:$Y$512=$Y$6)+(($Y$13:$Y$512=$Y$7)+(($Y$13:$Y$512=$Z$6)+(($Y$13:$Y$512=$Z$7))))))))),ROW($A$13:$A$512)-ROW($A$13)+1),ROWS(I$13:I405))))</f>
        <v/>
      </c>
      <c r="J405" s="136"/>
      <c r="Q405" s="44">
        <f>Nut_StatusTool!A399</f>
        <v>393</v>
      </c>
      <c r="R405" s="44">
        <f>Nut_StatusTool!B399</f>
        <v>0</v>
      </c>
      <c r="S405" s="44">
        <f>Nut_StatusTool!C399</f>
        <v>0</v>
      </c>
      <c r="T405" s="44">
        <f>Nut_StatusTool!D399</f>
        <v>0</v>
      </c>
      <c r="U405" s="44">
        <f>Nut_StatusTool!F399</f>
        <v>0</v>
      </c>
      <c r="V405" s="285" t="str">
        <f>Nut_StatusTool!K399</f>
        <v/>
      </c>
      <c r="W405" s="44" t="str">
        <f>Nut_StatusTool!L399</f>
        <v/>
      </c>
      <c r="X405" s="44" t="str">
        <f>Nut_StatusTool!M399</f>
        <v/>
      </c>
      <c r="Y405" s="44" t="str">
        <f>Nut_StatusTool!N399</f>
        <v/>
      </c>
    </row>
    <row r="406" spans="1:25">
      <c r="A406" s="182" t="str">
        <f t="array" ref="A406">IF(ROWS(A$13:A406)&gt;$S$5,"",INDEX(Q$13:Q$512,SMALL(IF(($W$13:$W$512=$W$6)+(($W$13:$W$512=$W$7)+(($W$13:$W$512=$W$8)+(($X$13:$X$512=$X$6)+(($X$13:$X$512=$X$7)+(($Y$13:$Y$512=$Y$6)+(($Y$13:$Y$512=$Y$7)+(($Y$13:$Y$512=$Z$6)+(($Y$13:$Y$512=$Z$7))))))))),ROW($A$13:$A$512)-ROW($A$13)+1),ROWS(A$13:A406))))</f>
        <v/>
      </c>
      <c r="B406" s="290" t="str">
        <f t="array" ref="B406">IF(ROWS(B$13:B406)&gt;$S$5,"",INDEX(R$13:R$512,SMALL(IF(($W$13:$W$512=$W$6)+(($W$13:$W$512=$W$7)+(($W$13:$W$512=$W$8)+(($X$13:$X$512=$X$6)+(($X$13:$X$512=$X$7)+(($Y$13:$Y$512=$Y$6)+(($Y$13:$Y$512=$Y$7)+(($Y$13:$Y$512=$Z$6)+(($Y$13:$Y$512=$Z$7))))))))),ROW($A$13:$A$512)-ROW($A$13)+1),ROWS(B$13:B406))))</f>
        <v/>
      </c>
      <c r="C406" s="290" t="str">
        <f t="array" ref="C406">IF(ROWS(C$13:C406)&gt;$S$5,"",INDEX(S$13:S$512,SMALL(IF(($W$13:$W$512=$W$6)+(($W$13:$W$512=$W$7)+(($W$13:$W$512=$W$8)+(($X$13:$X$512=$X$6)+(($X$13:$X$512=$X$7)+(($Y$13:$Y$512=$Y$6)+(($Y$13:$Y$512=$Y$7)+(($Y$13:$Y$512=$Z$6)+(($Y$13:$Y$512=$Z$7))))))))),ROW($A$13:$A$512)-ROW($A$13)+1),ROWS(C$13:C406))))</f>
        <v/>
      </c>
      <c r="D406" s="316" t="str">
        <f t="array" ref="D406">IF(ROWS(D$13:D406)&gt;$S$5,"",INDEX(T$13:T$512,SMALL(IF(($W$13:$W$512=$W$6)+(($W$13:$W$512=$W$7)+(($W$13:$W$512=$W$8)+(($X$13:$X$512=$X$6)+(($X$13:$X$512=$X$7)+(($Y$13:$Y$512=$Y$6)+(($Y$13:$Y$512=$Y$7)+(($Y$13:$Y$512=$Z$6)+(($Y$13:$Y$512=$Z$7))))))))),ROW($A$13:$A$512)-ROW($A$13)+1),ROWS(D$13:D406))))</f>
        <v/>
      </c>
      <c r="E406" s="182" t="str">
        <f t="array" ref="E406">IF(ROWS(E$13:E406)&gt;$S$5,"",INDEX(U$13:U$512,SMALL(IF(($W$13:$W$512=$W$6)+(($W$13:$W$512=$W$7)+(($W$13:$W$512=$W$8)+(($X$13:$X$512=$X$6)+(($X$13:$X$512=$X$7)+(($Y$13:$Y$512=$Y$6)+(($Y$13:$Y$512=$Y$7)+(($Y$13:$Y$512=$Z$6)+(($Y$13:$Y$512=$Z$7))))))))),ROW($A$13:$A$512)-ROW($A$13)+1),ROWS(E$13:E406))))</f>
        <v/>
      </c>
      <c r="F406" s="182" t="str">
        <f t="array" ref="F406">IF(ROWS(F$13:F406)&gt;$S$5,"",INDEX(V$13:V$512,SMALL(IF(($W$13:$W$512=$W$6)+(($W$13:$W$512=$W$7)+(($W$13:$W$512=$W$8)+(($X$13:$X$512=$X$6)+(($X$13:$X$512=$X$7)+(($Y$13:$Y$512=$Y$6)+(($Y$13:$Y$512=$Y$7)+(($Y$13:$Y$512=$Z$6)+(($Y$13:$Y$512=$Z$7))))))))),ROW($A$13:$A$512)-ROW($A$13)+1),ROWS(F$13:F406))))</f>
        <v/>
      </c>
      <c r="G406" s="351" t="str">
        <f t="array" ref="G406">IF(ROWS(G$13:G406)&gt;$S$5,"",INDEX(W$13:W$512,SMALL(IF(($W$13:$W$512=$W$6)+(($W$13:$W$512=$W$7)+(($W$13:$W$512=$W$8)+(($X$13:$X$512=$X$6)+(($X$13:$X$512=$X$7)+(($Y$13:$Y$512=$Y$6)+(($Y$13:$Y$512=$Y$7)+(($Y$13:$Y$512=$Z$6)+(($Y$13:$Y$512=$Z$7))))))))),ROW($A$13:$A$512)-ROW($A$13)+1),ROWS(G$13:G406))))</f>
        <v/>
      </c>
      <c r="H406" s="351" t="str">
        <f t="array" ref="H406">IF(ROWS(H$13:H406)&gt;$S$5,"",INDEX(X$13:X$512,SMALL(IF(($W$13:$W$512=$W$6)+(($W$13:$W$512=$W$7)+(($W$13:$W$512=$W$8)+(($X$13:$X$512=$X$6)+(($X$13:$X$512=$X$7)+(($Y$13:$Y$512=$Y$6)+(($Y$13:$Y$512=$Y$7)+(($Y$13:$Y$512=$Z$6)+(($Y$13:$Y$512=$Z$7))))))))),ROW($A$13:$A$512)-ROW($A$13)+1),ROWS(H$13:H406))))</f>
        <v/>
      </c>
      <c r="I406" s="351" t="str">
        <f t="array" ref="I406">IF(ROWS(I$13:I406)&gt;$S$5,"",INDEX(Y$13:Y$512,SMALL(IF(($W$13:$W$512=$W$6)+(($W$13:$W$512=$W$7)+(($W$13:$W$512=$W$8)+(($X$13:$X$512=$X$6)+(($X$13:$X$512=$X$7)+(($Y$13:$Y$512=$Y$6)+(($Y$13:$Y$512=$Y$7)+(($Y$13:$Y$512=$Z$6)+(($Y$13:$Y$512=$Z$7))))))))),ROW($A$13:$A$512)-ROW($A$13)+1),ROWS(I$13:I406))))</f>
        <v/>
      </c>
      <c r="J406" s="136"/>
      <c r="Q406" s="44">
        <f>Nut_StatusTool!A400</f>
        <v>394</v>
      </c>
      <c r="R406" s="44">
        <f>Nut_StatusTool!B400</f>
        <v>0</v>
      </c>
      <c r="S406" s="44">
        <f>Nut_StatusTool!C400</f>
        <v>0</v>
      </c>
      <c r="T406" s="44">
        <f>Nut_StatusTool!D400</f>
        <v>0</v>
      </c>
      <c r="U406" s="44">
        <f>Nut_StatusTool!F400</f>
        <v>0</v>
      </c>
      <c r="V406" s="285" t="str">
        <f>Nut_StatusTool!K400</f>
        <v/>
      </c>
      <c r="W406" s="44" t="str">
        <f>Nut_StatusTool!L400</f>
        <v/>
      </c>
      <c r="X406" s="44" t="str">
        <f>Nut_StatusTool!M400</f>
        <v/>
      </c>
      <c r="Y406" s="44" t="str">
        <f>Nut_StatusTool!N400</f>
        <v/>
      </c>
    </row>
    <row r="407" spans="1:25">
      <c r="A407" s="182" t="str">
        <f t="array" ref="A407">IF(ROWS(A$13:A407)&gt;$S$5,"",INDEX(Q$13:Q$512,SMALL(IF(($W$13:$W$512=$W$6)+(($W$13:$W$512=$W$7)+(($W$13:$W$512=$W$8)+(($X$13:$X$512=$X$6)+(($X$13:$X$512=$X$7)+(($Y$13:$Y$512=$Y$6)+(($Y$13:$Y$512=$Y$7)+(($Y$13:$Y$512=$Z$6)+(($Y$13:$Y$512=$Z$7))))))))),ROW($A$13:$A$512)-ROW($A$13)+1),ROWS(A$13:A407))))</f>
        <v/>
      </c>
      <c r="B407" s="290" t="str">
        <f t="array" ref="B407">IF(ROWS(B$13:B407)&gt;$S$5,"",INDEX(R$13:R$512,SMALL(IF(($W$13:$W$512=$W$6)+(($W$13:$W$512=$W$7)+(($W$13:$W$512=$W$8)+(($X$13:$X$512=$X$6)+(($X$13:$X$512=$X$7)+(($Y$13:$Y$512=$Y$6)+(($Y$13:$Y$512=$Y$7)+(($Y$13:$Y$512=$Z$6)+(($Y$13:$Y$512=$Z$7))))))))),ROW($A$13:$A$512)-ROW($A$13)+1),ROWS(B$13:B407))))</f>
        <v/>
      </c>
      <c r="C407" s="290" t="str">
        <f t="array" ref="C407">IF(ROWS(C$13:C407)&gt;$S$5,"",INDEX(S$13:S$512,SMALL(IF(($W$13:$W$512=$W$6)+(($W$13:$W$512=$W$7)+(($W$13:$W$512=$W$8)+(($X$13:$X$512=$X$6)+(($X$13:$X$512=$X$7)+(($Y$13:$Y$512=$Y$6)+(($Y$13:$Y$512=$Y$7)+(($Y$13:$Y$512=$Z$6)+(($Y$13:$Y$512=$Z$7))))))))),ROW($A$13:$A$512)-ROW($A$13)+1),ROWS(C$13:C407))))</f>
        <v/>
      </c>
      <c r="D407" s="316" t="str">
        <f t="array" ref="D407">IF(ROWS(D$13:D407)&gt;$S$5,"",INDEX(T$13:T$512,SMALL(IF(($W$13:$W$512=$W$6)+(($W$13:$W$512=$W$7)+(($W$13:$W$512=$W$8)+(($X$13:$X$512=$X$6)+(($X$13:$X$512=$X$7)+(($Y$13:$Y$512=$Y$6)+(($Y$13:$Y$512=$Y$7)+(($Y$13:$Y$512=$Z$6)+(($Y$13:$Y$512=$Z$7))))))))),ROW($A$13:$A$512)-ROW($A$13)+1),ROWS(D$13:D407))))</f>
        <v/>
      </c>
      <c r="E407" s="182" t="str">
        <f t="array" ref="E407">IF(ROWS(E$13:E407)&gt;$S$5,"",INDEX(U$13:U$512,SMALL(IF(($W$13:$W$512=$W$6)+(($W$13:$W$512=$W$7)+(($W$13:$W$512=$W$8)+(($X$13:$X$512=$X$6)+(($X$13:$X$512=$X$7)+(($Y$13:$Y$512=$Y$6)+(($Y$13:$Y$512=$Y$7)+(($Y$13:$Y$512=$Z$6)+(($Y$13:$Y$512=$Z$7))))))))),ROW($A$13:$A$512)-ROW($A$13)+1),ROWS(E$13:E407))))</f>
        <v/>
      </c>
      <c r="F407" s="182" t="str">
        <f t="array" ref="F407">IF(ROWS(F$13:F407)&gt;$S$5,"",INDEX(V$13:V$512,SMALL(IF(($W$13:$W$512=$W$6)+(($W$13:$W$512=$W$7)+(($W$13:$W$512=$W$8)+(($X$13:$X$512=$X$6)+(($X$13:$X$512=$X$7)+(($Y$13:$Y$512=$Y$6)+(($Y$13:$Y$512=$Y$7)+(($Y$13:$Y$512=$Z$6)+(($Y$13:$Y$512=$Z$7))))))))),ROW($A$13:$A$512)-ROW($A$13)+1),ROWS(F$13:F407))))</f>
        <v/>
      </c>
      <c r="G407" s="351" t="str">
        <f t="array" ref="G407">IF(ROWS(G$13:G407)&gt;$S$5,"",INDEX(W$13:W$512,SMALL(IF(($W$13:$W$512=$W$6)+(($W$13:$W$512=$W$7)+(($W$13:$W$512=$W$8)+(($X$13:$X$512=$X$6)+(($X$13:$X$512=$X$7)+(($Y$13:$Y$512=$Y$6)+(($Y$13:$Y$512=$Y$7)+(($Y$13:$Y$512=$Z$6)+(($Y$13:$Y$512=$Z$7))))))))),ROW($A$13:$A$512)-ROW($A$13)+1),ROWS(G$13:G407))))</f>
        <v/>
      </c>
      <c r="H407" s="351" t="str">
        <f t="array" ref="H407">IF(ROWS(H$13:H407)&gt;$S$5,"",INDEX(X$13:X$512,SMALL(IF(($W$13:$W$512=$W$6)+(($W$13:$W$512=$W$7)+(($W$13:$W$512=$W$8)+(($X$13:$X$512=$X$6)+(($X$13:$X$512=$X$7)+(($Y$13:$Y$512=$Y$6)+(($Y$13:$Y$512=$Y$7)+(($Y$13:$Y$512=$Z$6)+(($Y$13:$Y$512=$Z$7))))))))),ROW($A$13:$A$512)-ROW($A$13)+1),ROWS(H$13:H407))))</f>
        <v/>
      </c>
      <c r="I407" s="351" t="str">
        <f t="array" ref="I407">IF(ROWS(I$13:I407)&gt;$S$5,"",INDEX(Y$13:Y$512,SMALL(IF(($W$13:$W$512=$W$6)+(($W$13:$W$512=$W$7)+(($W$13:$W$512=$W$8)+(($X$13:$X$512=$X$6)+(($X$13:$X$512=$X$7)+(($Y$13:$Y$512=$Y$6)+(($Y$13:$Y$512=$Y$7)+(($Y$13:$Y$512=$Z$6)+(($Y$13:$Y$512=$Z$7))))))))),ROW($A$13:$A$512)-ROW($A$13)+1),ROWS(I$13:I407))))</f>
        <v/>
      </c>
      <c r="J407" s="136"/>
      <c r="Q407" s="44">
        <f>Nut_StatusTool!A401</f>
        <v>395</v>
      </c>
      <c r="R407" s="44">
        <f>Nut_StatusTool!B401</f>
        <v>0</v>
      </c>
      <c r="S407" s="44">
        <f>Nut_StatusTool!C401</f>
        <v>0</v>
      </c>
      <c r="T407" s="44">
        <f>Nut_StatusTool!D401</f>
        <v>0</v>
      </c>
      <c r="U407" s="44">
        <f>Nut_StatusTool!F401</f>
        <v>0</v>
      </c>
      <c r="V407" s="285" t="str">
        <f>Nut_StatusTool!K401</f>
        <v/>
      </c>
      <c r="W407" s="44" t="str">
        <f>Nut_StatusTool!L401</f>
        <v/>
      </c>
      <c r="X407" s="44" t="str">
        <f>Nut_StatusTool!M401</f>
        <v/>
      </c>
      <c r="Y407" s="44" t="str">
        <f>Nut_StatusTool!N401</f>
        <v/>
      </c>
    </row>
    <row r="408" spans="1:25">
      <c r="A408" s="182" t="str">
        <f t="array" ref="A408">IF(ROWS(A$13:A408)&gt;$S$5,"",INDEX(Q$13:Q$512,SMALL(IF(($W$13:$W$512=$W$6)+(($W$13:$W$512=$W$7)+(($W$13:$W$512=$W$8)+(($X$13:$X$512=$X$6)+(($X$13:$X$512=$X$7)+(($Y$13:$Y$512=$Y$6)+(($Y$13:$Y$512=$Y$7)+(($Y$13:$Y$512=$Z$6)+(($Y$13:$Y$512=$Z$7))))))))),ROW($A$13:$A$512)-ROW($A$13)+1),ROWS(A$13:A408))))</f>
        <v/>
      </c>
      <c r="B408" s="290" t="str">
        <f t="array" ref="B408">IF(ROWS(B$13:B408)&gt;$S$5,"",INDEX(R$13:R$512,SMALL(IF(($W$13:$W$512=$W$6)+(($W$13:$W$512=$W$7)+(($W$13:$W$512=$W$8)+(($X$13:$X$512=$X$6)+(($X$13:$X$512=$X$7)+(($Y$13:$Y$512=$Y$6)+(($Y$13:$Y$512=$Y$7)+(($Y$13:$Y$512=$Z$6)+(($Y$13:$Y$512=$Z$7))))))))),ROW($A$13:$A$512)-ROW($A$13)+1),ROWS(B$13:B408))))</f>
        <v/>
      </c>
      <c r="C408" s="290" t="str">
        <f t="array" ref="C408">IF(ROWS(C$13:C408)&gt;$S$5,"",INDEX(S$13:S$512,SMALL(IF(($W$13:$W$512=$W$6)+(($W$13:$W$512=$W$7)+(($W$13:$W$512=$W$8)+(($X$13:$X$512=$X$6)+(($X$13:$X$512=$X$7)+(($Y$13:$Y$512=$Y$6)+(($Y$13:$Y$512=$Y$7)+(($Y$13:$Y$512=$Z$6)+(($Y$13:$Y$512=$Z$7))))))))),ROW($A$13:$A$512)-ROW($A$13)+1),ROWS(C$13:C408))))</f>
        <v/>
      </c>
      <c r="D408" s="316" t="str">
        <f t="array" ref="D408">IF(ROWS(D$13:D408)&gt;$S$5,"",INDEX(T$13:T$512,SMALL(IF(($W$13:$W$512=$W$6)+(($W$13:$W$512=$W$7)+(($W$13:$W$512=$W$8)+(($X$13:$X$512=$X$6)+(($X$13:$X$512=$X$7)+(($Y$13:$Y$512=$Y$6)+(($Y$13:$Y$512=$Y$7)+(($Y$13:$Y$512=$Z$6)+(($Y$13:$Y$512=$Z$7))))))))),ROW($A$13:$A$512)-ROW($A$13)+1),ROWS(D$13:D408))))</f>
        <v/>
      </c>
      <c r="E408" s="182" t="str">
        <f t="array" ref="E408">IF(ROWS(E$13:E408)&gt;$S$5,"",INDEX(U$13:U$512,SMALL(IF(($W$13:$W$512=$W$6)+(($W$13:$W$512=$W$7)+(($W$13:$W$512=$W$8)+(($X$13:$X$512=$X$6)+(($X$13:$X$512=$X$7)+(($Y$13:$Y$512=$Y$6)+(($Y$13:$Y$512=$Y$7)+(($Y$13:$Y$512=$Z$6)+(($Y$13:$Y$512=$Z$7))))))))),ROW($A$13:$A$512)-ROW($A$13)+1),ROWS(E$13:E408))))</f>
        <v/>
      </c>
      <c r="F408" s="182" t="str">
        <f t="array" ref="F408">IF(ROWS(F$13:F408)&gt;$S$5,"",INDEX(V$13:V$512,SMALL(IF(($W$13:$W$512=$W$6)+(($W$13:$W$512=$W$7)+(($W$13:$W$512=$W$8)+(($X$13:$X$512=$X$6)+(($X$13:$X$512=$X$7)+(($Y$13:$Y$512=$Y$6)+(($Y$13:$Y$512=$Y$7)+(($Y$13:$Y$512=$Z$6)+(($Y$13:$Y$512=$Z$7))))))))),ROW($A$13:$A$512)-ROW($A$13)+1),ROWS(F$13:F408))))</f>
        <v/>
      </c>
      <c r="G408" s="351" t="str">
        <f t="array" ref="G408">IF(ROWS(G$13:G408)&gt;$S$5,"",INDEX(W$13:W$512,SMALL(IF(($W$13:$W$512=$W$6)+(($W$13:$W$512=$W$7)+(($W$13:$W$512=$W$8)+(($X$13:$X$512=$X$6)+(($X$13:$X$512=$X$7)+(($Y$13:$Y$512=$Y$6)+(($Y$13:$Y$512=$Y$7)+(($Y$13:$Y$512=$Z$6)+(($Y$13:$Y$512=$Z$7))))))))),ROW($A$13:$A$512)-ROW($A$13)+1),ROWS(G$13:G408))))</f>
        <v/>
      </c>
      <c r="H408" s="351" t="str">
        <f t="array" ref="H408">IF(ROWS(H$13:H408)&gt;$S$5,"",INDEX(X$13:X$512,SMALL(IF(($W$13:$W$512=$W$6)+(($W$13:$W$512=$W$7)+(($W$13:$W$512=$W$8)+(($X$13:$X$512=$X$6)+(($X$13:$X$512=$X$7)+(($Y$13:$Y$512=$Y$6)+(($Y$13:$Y$512=$Y$7)+(($Y$13:$Y$512=$Z$6)+(($Y$13:$Y$512=$Z$7))))))))),ROW($A$13:$A$512)-ROW($A$13)+1),ROWS(H$13:H408))))</f>
        <v/>
      </c>
      <c r="I408" s="351" t="str">
        <f t="array" ref="I408">IF(ROWS(I$13:I408)&gt;$S$5,"",INDEX(Y$13:Y$512,SMALL(IF(($W$13:$W$512=$W$6)+(($W$13:$W$512=$W$7)+(($W$13:$W$512=$W$8)+(($X$13:$X$512=$X$6)+(($X$13:$X$512=$X$7)+(($Y$13:$Y$512=$Y$6)+(($Y$13:$Y$512=$Y$7)+(($Y$13:$Y$512=$Z$6)+(($Y$13:$Y$512=$Z$7))))))))),ROW($A$13:$A$512)-ROW($A$13)+1),ROWS(I$13:I408))))</f>
        <v/>
      </c>
      <c r="J408" s="136"/>
      <c r="Q408" s="44">
        <f>Nut_StatusTool!A402</f>
        <v>396</v>
      </c>
      <c r="R408" s="44">
        <f>Nut_StatusTool!B402</f>
        <v>0</v>
      </c>
      <c r="S408" s="44">
        <f>Nut_StatusTool!C402</f>
        <v>0</v>
      </c>
      <c r="T408" s="44">
        <f>Nut_StatusTool!D402</f>
        <v>0</v>
      </c>
      <c r="U408" s="44">
        <f>Nut_StatusTool!F402</f>
        <v>0</v>
      </c>
      <c r="V408" s="285" t="str">
        <f>Nut_StatusTool!K402</f>
        <v/>
      </c>
      <c r="W408" s="44" t="str">
        <f>Nut_StatusTool!L402</f>
        <v/>
      </c>
      <c r="X408" s="44" t="str">
        <f>Nut_StatusTool!M402</f>
        <v/>
      </c>
      <c r="Y408" s="44" t="str">
        <f>Nut_StatusTool!N402</f>
        <v/>
      </c>
    </row>
    <row r="409" spans="1:25">
      <c r="A409" s="182" t="str">
        <f t="array" ref="A409">IF(ROWS(A$13:A409)&gt;$S$5,"",INDEX(Q$13:Q$512,SMALL(IF(($W$13:$W$512=$W$6)+(($W$13:$W$512=$W$7)+(($W$13:$W$512=$W$8)+(($X$13:$X$512=$X$6)+(($X$13:$X$512=$X$7)+(($Y$13:$Y$512=$Y$6)+(($Y$13:$Y$512=$Y$7)+(($Y$13:$Y$512=$Z$6)+(($Y$13:$Y$512=$Z$7))))))))),ROW($A$13:$A$512)-ROW($A$13)+1),ROWS(A$13:A409))))</f>
        <v/>
      </c>
      <c r="B409" s="290" t="str">
        <f t="array" ref="B409">IF(ROWS(B$13:B409)&gt;$S$5,"",INDEX(R$13:R$512,SMALL(IF(($W$13:$W$512=$W$6)+(($W$13:$W$512=$W$7)+(($W$13:$W$512=$W$8)+(($X$13:$X$512=$X$6)+(($X$13:$X$512=$X$7)+(($Y$13:$Y$512=$Y$6)+(($Y$13:$Y$512=$Y$7)+(($Y$13:$Y$512=$Z$6)+(($Y$13:$Y$512=$Z$7))))))))),ROW($A$13:$A$512)-ROW($A$13)+1),ROWS(B$13:B409))))</f>
        <v/>
      </c>
      <c r="C409" s="290" t="str">
        <f t="array" ref="C409">IF(ROWS(C$13:C409)&gt;$S$5,"",INDEX(S$13:S$512,SMALL(IF(($W$13:$W$512=$W$6)+(($W$13:$W$512=$W$7)+(($W$13:$W$512=$W$8)+(($X$13:$X$512=$X$6)+(($X$13:$X$512=$X$7)+(($Y$13:$Y$512=$Y$6)+(($Y$13:$Y$512=$Y$7)+(($Y$13:$Y$512=$Z$6)+(($Y$13:$Y$512=$Z$7))))))))),ROW($A$13:$A$512)-ROW($A$13)+1),ROWS(C$13:C409))))</f>
        <v/>
      </c>
      <c r="D409" s="316" t="str">
        <f t="array" ref="D409">IF(ROWS(D$13:D409)&gt;$S$5,"",INDEX(T$13:T$512,SMALL(IF(($W$13:$W$512=$W$6)+(($W$13:$W$512=$W$7)+(($W$13:$W$512=$W$8)+(($X$13:$X$512=$X$6)+(($X$13:$X$512=$X$7)+(($Y$13:$Y$512=$Y$6)+(($Y$13:$Y$512=$Y$7)+(($Y$13:$Y$512=$Z$6)+(($Y$13:$Y$512=$Z$7))))))))),ROW($A$13:$A$512)-ROW($A$13)+1),ROWS(D$13:D409))))</f>
        <v/>
      </c>
      <c r="E409" s="182" t="str">
        <f t="array" ref="E409">IF(ROWS(E$13:E409)&gt;$S$5,"",INDEX(U$13:U$512,SMALL(IF(($W$13:$W$512=$W$6)+(($W$13:$W$512=$W$7)+(($W$13:$W$512=$W$8)+(($X$13:$X$512=$X$6)+(($X$13:$X$512=$X$7)+(($Y$13:$Y$512=$Y$6)+(($Y$13:$Y$512=$Y$7)+(($Y$13:$Y$512=$Z$6)+(($Y$13:$Y$512=$Z$7))))))))),ROW($A$13:$A$512)-ROW($A$13)+1),ROWS(E$13:E409))))</f>
        <v/>
      </c>
      <c r="F409" s="182" t="str">
        <f t="array" ref="F409">IF(ROWS(F$13:F409)&gt;$S$5,"",INDEX(V$13:V$512,SMALL(IF(($W$13:$W$512=$W$6)+(($W$13:$W$512=$W$7)+(($W$13:$W$512=$W$8)+(($X$13:$X$512=$X$6)+(($X$13:$X$512=$X$7)+(($Y$13:$Y$512=$Y$6)+(($Y$13:$Y$512=$Y$7)+(($Y$13:$Y$512=$Z$6)+(($Y$13:$Y$512=$Z$7))))))))),ROW($A$13:$A$512)-ROW($A$13)+1),ROWS(F$13:F409))))</f>
        <v/>
      </c>
      <c r="G409" s="351" t="str">
        <f t="array" ref="G409">IF(ROWS(G$13:G409)&gt;$S$5,"",INDEX(W$13:W$512,SMALL(IF(($W$13:$W$512=$W$6)+(($W$13:$W$512=$W$7)+(($W$13:$W$512=$W$8)+(($X$13:$X$512=$X$6)+(($X$13:$X$512=$X$7)+(($Y$13:$Y$512=$Y$6)+(($Y$13:$Y$512=$Y$7)+(($Y$13:$Y$512=$Z$6)+(($Y$13:$Y$512=$Z$7))))))))),ROW($A$13:$A$512)-ROW($A$13)+1),ROWS(G$13:G409))))</f>
        <v/>
      </c>
      <c r="H409" s="351" t="str">
        <f t="array" ref="H409">IF(ROWS(H$13:H409)&gt;$S$5,"",INDEX(X$13:X$512,SMALL(IF(($W$13:$W$512=$W$6)+(($W$13:$W$512=$W$7)+(($W$13:$W$512=$W$8)+(($X$13:$X$512=$X$6)+(($X$13:$X$512=$X$7)+(($Y$13:$Y$512=$Y$6)+(($Y$13:$Y$512=$Y$7)+(($Y$13:$Y$512=$Z$6)+(($Y$13:$Y$512=$Z$7))))))))),ROW($A$13:$A$512)-ROW($A$13)+1),ROWS(H$13:H409))))</f>
        <v/>
      </c>
      <c r="I409" s="351" t="str">
        <f t="array" ref="I409">IF(ROWS(I$13:I409)&gt;$S$5,"",INDEX(Y$13:Y$512,SMALL(IF(($W$13:$W$512=$W$6)+(($W$13:$W$512=$W$7)+(($W$13:$W$512=$W$8)+(($X$13:$X$512=$X$6)+(($X$13:$X$512=$X$7)+(($Y$13:$Y$512=$Y$6)+(($Y$13:$Y$512=$Y$7)+(($Y$13:$Y$512=$Z$6)+(($Y$13:$Y$512=$Z$7))))))))),ROW($A$13:$A$512)-ROW($A$13)+1),ROWS(I$13:I409))))</f>
        <v/>
      </c>
      <c r="J409" s="136"/>
      <c r="Q409" s="44">
        <f>Nut_StatusTool!A403</f>
        <v>397</v>
      </c>
      <c r="R409" s="44">
        <f>Nut_StatusTool!B403</f>
        <v>0</v>
      </c>
      <c r="S409" s="44">
        <f>Nut_StatusTool!C403</f>
        <v>0</v>
      </c>
      <c r="T409" s="44">
        <f>Nut_StatusTool!D403</f>
        <v>0</v>
      </c>
      <c r="U409" s="44">
        <f>Nut_StatusTool!F403</f>
        <v>0</v>
      </c>
      <c r="V409" s="285" t="str">
        <f>Nut_StatusTool!K403</f>
        <v/>
      </c>
      <c r="W409" s="44" t="str">
        <f>Nut_StatusTool!L403</f>
        <v/>
      </c>
      <c r="X409" s="44" t="str">
        <f>Nut_StatusTool!M403</f>
        <v/>
      </c>
      <c r="Y409" s="44" t="str">
        <f>Nut_StatusTool!N403</f>
        <v/>
      </c>
    </row>
    <row r="410" spans="1:25">
      <c r="A410" s="182" t="str">
        <f t="array" ref="A410">IF(ROWS(A$13:A410)&gt;$S$5,"",INDEX(Q$13:Q$512,SMALL(IF(($W$13:$W$512=$W$6)+(($W$13:$W$512=$W$7)+(($W$13:$W$512=$W$8)+(($X$13:$X$512=$X$6)+(($X$13:$X$512=$X$7)+(($Y$13:$Y$512=$Y$6)+(($Y$13:$Y$512=$Y$7)+(($Y$13:$Y$512=$Z$6)+(($Y$13:$Y$512=$Z$7))))))))),ROW($A$13:$A$512)-ROW($A$13)+1),ROWS(A$13:A410))))</f>
        <v/>
      </c>
      <c r="B410" s="290" t="str">
        <f t="array" ref="B410">IF(ROWS(B$13:B410)&gt;$S$5,"",INDEX(R$13:R$512,SMALL(IF(($W$13:$W$512=$W$6)+(($W$13:$W$512=$W$7)+(($W$13:$W$512=$W$8)+(($X$13:$X$512=$X$6)+(($X$13:$X$512=$X$7)+(($Y$13:$Y$512=$Y$6)+(($Y$13:$Y$512=$Y$7)+(($Y$13:$Y$512=$Z$6)+(($Y$13:$Y$512=$Z$7))))))))),ROW($A$13:$A$512)-ROW($A$13)+1),ROWS(B$13:B410))))</f>
        <v/>
      </c>
      <c r="C410" s="290" t="str">
        <f t="array" ref="C410">IF(ROWS(C$13:C410)&gt;$S$5,"",INDEX(S$13:S$512,SMALL(IF(($W$13:$W$512=$W$6)+(($W$13:$W$512=$W$7)+(($W$13:$W$512=$W$8)+(($X$13:$X$512=$X$6)+(($X$13:$X$512=$X$7)+(($Y$13:$Y$512=$Y$6)+(($Y$13:$Y$512=$Y$7)+(($Y$13:$Y$512=$Z$6)+(($Y$13:$Y$512=$Z$7))))))))),ROW($A$13:$A$512)-ROW($A$13)+1),ROWS(C$13:C410))))</f>
        <v/>
      </c>
      <c r="D410" s="316" t="str">
        <f t="array" ref="D410">IF(ROWS(D$13:D410)&gt;$S$5,"",INDEX(T$13:T$512,SMALL(IF(($W$13:$W$512=$W$6)+(($W$13:$W$512=$W$7)+(($W$13:$W$512=$W$8)+(($X$13:$X$512=$X$6)+(($X$13:$X$512=$X$7)+(($Y$13:$Y$512=$Y$6)+(($Y$13:$Y$512=$Y$7)+(($Y$13:$Y$512=$Z$6)+(($Y$13:$Y$512=$Z$7))))))))),ROW($A$13:$A$512)-ROW($A$13)+1),ROWS(D$13:D410))))</f>
        <v/>
      </c>
      <c r="E410" s="182" t="str">
        <f t="array" ref="E410">IF(ROWS(E$13:E410)&gt;$S$5,"",INDEX(U$13:U$512,SMALL(IF(($W$13:$W$512=$W$6)+(($W$13:$W$512=$W$7)+(($W$13:$W$512=$W$8)+(($X$13:$X$512=$X$6)+(($X$13:$X$512=$X$7)+(($Y$13:$Y$512=$Y$6)+(($Y$13:$Y$512=$Y$7)+(($Y$13:$Y$512=$Z$6)+(($Y$13:$Y$512=$Z$7))))))))),ROW($A$13:$A$512)-ROW($A$13)+1),ROWS(E$13:E410))))</f>
        <v/>
      </c>
      <c r="F410" s="182" t="str">
        <f t="array" ref="F410">IF(ROWS(F$13:F410)&gt;$S$5,"",INDEX(V$13:V$512,SMALL(IF(($W$13:$W$512=$W$6)+(($W$13:$W$512=$W$7)+(($W$13:$W$512=$W$8)+(($X$13:$X$512=$X$6)+(($X$13:$X$512=$X$7)+(($Y$13:$Y$512=$Y$6)+(($Y$13:$Y$512=$Y$7)+(($Y$13:$Y$512=$Z$6)+(($Y$13:$Y$512=$Z$7))))))))),ROW($A$13:$A$512)-ROW($A$13)+1),ROWS(F$13:F410))))</f>
        <v/>
      </c>
      <c r="G410" s="351" t="str">
        <f t="array" ref="G410">IF(ROWS(G$13:G410)&gt;$S$5,"",INDEX(W$13:W$512,SMALL(IF(($W$13:$W$512=$W$6)+(($W$13:$W$512=$W$7)+(($W$13:$W$512=$W$8)+(($X$13:$X$512=$X$6)+(($X$13:$X$512=$X$7)+(($Y$13:$Y$512=$Y$6)+(($Y$13:$Y$512=$Y$7)+(($Y$13:$Y$512=$Z$6)+(($Y$13:$Y$512=$Z$7))))))))),ROW($A$13:$A$512)-ROW($A$13)+1),ROWS(G$13:G410))))</f>
        <v/>
      </c>
      <c r="H410" s="351" t="str">
        <f t="array" ref="H410">IF(ROWS(H$13:H410)&gt;$S$5,"",INDEX(X$13:X$512,SMALL(IF(($W$13:$W$512=$W$6)+(($W$13:$W$512=$W$7)+(($W$13:$W$512=$W$8)+(($X$13:$X$512=$X$6)+(($X$13:$X$512=$X$7)+(($Y$13:$Y$512=$Y$6)+(($Y$13:$Y$512=$Y$7)+(($Y$13:$Y$512=$Z$6)+(($Y$13:$Y$512=$Z$7))))))))),ROW($A$13:$A$512)-ROW($A$13)+1),ROWS(H$13:H410))))</f>
        <v/>
      </c>
      <c r="I410" s="351" t="str">
        <f t="array" ref="I410">IF(ROWS(I$13:I410)&gt;$S$5,"",INDEX(Y$13:Y$512,SMALL(IF(($W$13:$W$512=$W$6)+(($W$13:$W$512=$W$7)+(($W$13:$W$512=$W$8)+(($X$13:$X$512=$X$6)+(($X$13:$X$512=$X$7)+(($Y$13:$Y$512=$Y$6)+(($Y$13:$Y$512=$Y$7)+(($Y$13:$Y$512=$Z$6)+(($Y$13:$Y$512=$Z$7))))))))),ROW($A$13:$A$512)-ROW($A$13)+1),ROWS(I$13:I410))))</f>
        <v/>
      </c>
      <c r="J410" s="136"/>
      <c r="Q410" s="44">
        <f>Nut_StatusTool!A404</f>
        <v>398</v>
      </c>
      <c r="R410" s="44">
        <f>Nut_StatusTool!B404</f>
        <v>0</v>
      </c>
      <c r="S410" s="44">
        <f>Nut_StatusTool!C404</f>
        <v>0</v>
      </c>
      <c r="T410" s="44">
        <f>Nut_StatusTool!D404</f>
        <v>0</v>
      </c>
      <c r="U410" s="44">
        <f>Nut_StatusTool!F404</f>
        <v>0</v>
      </c>
      <c r="V410" s="285" t="str">
        <f>Nut_StatusTool!K404</f>
        <v/>
      </c>
      <c r="W410" s="44" t="str">
        <f>Nut_StatusTool!L404</f>
        <v/>
      </c>
      <c r="X410" s="44" t="str">
        <f>Nut_StatusTool!M404</f>
        <v/>
      </c>
      <c r="Y410" s="44" t="str">
        <f>Nut_StatusTool!N404</f>
        <v/>
      </c>
    </row>
    <row r="411" spans="1:25">
      <c r="A411" s="182" t="str">
        <f t="array" ref="A411">IF(ROWS(A$13:A411)&gt;$S$5,"",INDEX(Q$13:Q$512,SMALL(IF(($W$13:$W$512=$W$6)+(($W$13:$W$512=$W$7)+(($W$13:$W$512=$W$8)+(($X$13:$X$512=$X$6)+(($X$13:$X$512=$X$7)+(($Y$13:$Y$512=$Y$6)+(($Y$13:$Y$512=$Y$7)+(($Y$13:$Y$512=$Z$6)+(($Y$13:$Y$512=$Z$7))))))))),ROW($A$13:$A$512)-ROW($A$13)+1),ROWS(A$13:A411))))</f>
        <v/>
      </c>
      <c r="B411" s="290" t="str">
        <f t="array" ref="B411">IF(ROWS(B$13:B411)&gt;$S$5,"",INDEX(R$13:R$512,SMALL(IF(($W$13:$W$512=$W$6)+(($W$13:$W$512=$W$7)+(($W$13:$W$512=$W$8)+(($X$13:$X$512=$X$6)+(($X$13:$X$512=$X$7)+(($Y$13:$Y$512=$Y$6)+(($Y$13:$Y$512=$Y$7)+(($Y$13:$Y$512=$Z$6)+(($Y$13:$Y$512=$Z$7))))))))),ROW($A$13:$A$512)-ROW($A$13)+1),ROWS(B$13:B411))))</f>
        <v/>
      </c>
      <c r="C411" s="290" t="str">
        <f t="array" ref="C411">IF(ROWS(C$13:C411)&gt;$S$5,"",INDEX(S$13:S$512,SMALL(IF(($W$13:$W$512=$W$6)+(($W$13:$W$512=$W$7)+(($W$13:$W$512=$W$8)+(($X$13:$X$512=$X$6)+(($X$13:$X$512=$X$7)+(($Y$13:$Y$512=$Y$6)+(($Y$13:$Y$512=$Y$7)+(($Y$13:$Y$512=$Z$6)+(($Y$13:$Y$512=$Z$7))))))))),ROW($A$13:$A$512)-ROW($A$13)+1),ROWS(C$13:C411))))</f>
        <v/>
      </c>
      <c r="D411" s="316" t="str">
        <f t="array" ref="D411">IF(ROWS(D$13:D411)&gt;$S$5,"",INDEX(T$13:T$512,SMALL(IF(($W$13:$W$512=$W$6)+(($W$13:$W$512=$W$7)+(($W$13:$W$512=$W$8)+(($X$13:$X$512=$X$6)+(($X$13:$X$512=$X$7)+(($Y$13:$Y$512=$Y$6)+(($Y$13:$Y$512=$Y$7)+(($Y$13:$Y$512=$Z$6)+(($Y$13:$Y$512=$Z$7))))))))),ROW($A$13:$A$512)-ROW($A$13)+1),ROWS(D$13:D411))))</f>
        <v/>
      </c>
      <c r="E411" s="182" t="str">
        <f t="array" ref="E411">IF(ROWS(E$13:E411)&gt;$S$5,"",INDEX(U$13:U$512,SMALL(IF(($W$13:$W$512=$W$6)+(($W$13:$W$512=$W$7)+(($W$13:$W$512=$W$8)+(($X$13:$X$512=$X$6)+(($X$13:$X$512=$X$7)+(($Y$13:$Y$512=$Y$6)+(($Y$13:$Y$512=$Y$7)+(($Y$13:$Y$512=$Z$6)+(($Y$13:$Y$512=$Z$7))))))))),ROW($A$13:$A$512)-ROW($A$13)+1),ROWS(E$13:E411))))</f>
        <v/>
      </c>
      <c r="F411" s="182" t="str">
        <f t="array" ref="F411">IF(ROWS(F$13:F411)&gt;$S$5,"",INDEX(V$13:V$512,SMALL(IF(($W$13:$W$512=$W$6)+(($W$13:$W$512=$W$7)+(($W$13:$W$512=$W$8)+(($X$13:$X$512=$X$6)+(($X$13:$X$512=$X$7)+(($Y$13:$Y$512=$Y$6)+(($Y$13:$Y$512=$Y$7)+(($Y$13:$Y$512=$Z$6)+(($Y$13:$Y$512=$Z$7))))))))),ROW($A$13:$A$512)-ROW($A$13)+1),ROWS(F$13:F411))))</f>
        <v/>
      </c>
      <c r="G411" s="351" t="str">
        <f t="array" ref="G411">IF(ROWS(G$13:G411)&gt;$S$5,"",INDEX(W$13:W$512,SMALL(IF(($W$13:$W$512=$W$6)+(($W$13:$W$512=$W$7)+(($W$13:$W$512=$W$8)+(($X$13:$X$512=$X$6)+(($X$13:$X$512=$X$7)+(($Y$13:$Y$512=$Y$6)+(($Y$13:$Y$512=$Y$7)+(($Y$13:$Y$512=$Z$6)+(($Y$13:$Y$512=$Z$7))))))))),ROW($A$13:$A$512)-ROW($A$13)+1),ROWS(G$13:G411))))</f>
        <v/>
      </c>
      <c r="H411" s="351" t="str">
        <f t="array" ref="H411">IF(ROWS(H$13:H411)&gt;$S$5,"",INDEX(X$13:X$512,SMALL(IF(($W$13:$W$512=$W$6)+(($W$13:$W$512=$W$7)+(($W$13:$W$512=$W$8)+(($X$13:$X$512=$X$6)+(($X$13:$X$512=$X$7)+(($Y$13:$Y$512=$Y$6)+(($Y$13:$Y$512=$Y$7)+(($Y$13:$Y$512=$Z$6)+(($Y$13:$Y$512=$Z$7))))))))),ROW($A$13:$A$512)-ROW($A$13)+1),ROWS(H$13:H411))))</f>
        <v/>
      </c>
      <c r="I411" s="351" t="str">
        <f t="array" ref="I411">IF(ROWS(I$13:I411)&gt;$S$5,"",INDEX(Y$13:Y$512,SMALL(IF(($W$13:$W$512=$W$6)+(($W$13:$W$512=$W$7)+(($W$13:$W$512=$W$8)+(($X$13:$X$512=$X$6)+(($X$13:$X$512=$X$7)+(($Y$13:$Y$512=$Y$6)+(($Y$13:$Y$512=$Y$7)+(($Y$13:$Y$512=$Z$6)+(($Y$13:$Y$512=$Z$7))))))))),ROW($A$13:$A$512)-ROW($A$13)+1),ROWS(I$13:I411))))</f>
        <v/>
      </c>
      <c r="J411" s="136"/>
      <c r="Q411" s="44">
        <f>Nut_StatusTool!A405</f>
        <v>399</v>
      </c>
      <c r="R411" s="44">
        <f>Nut_StatusTool!B405</f>
        <v>0</v>
      </c>
      <c r="S411" s="44">
        <f>Nut_StatusTool!C405</f>
        <v>0</v>
      </c>
      <c r="T411" s="44">
        <f>Nut_StatusTool!D405</f>
        <v>0</v>
      </c>
      <c r="U411" s="44">
        <f>Nut_StatusTool!F405</f>
        <v>0</v>
      </c>
      <c r="V411" s="285" t="str">
        <f>Nut_StatusTool!K405</f>
        <v/>
      </c>
      <c r="W411" s="44" t="str">
        <f>Nut_StatusTool!L405</f>
        <v/>
      </c>
      <c r="X411" s="44" t="str">
        <f>Nut_StatusTool!M405</f>
        <v/>
      </c>
      <c r="Y411" s="44" t="str">
        <f>Nut_StatusTool!N405</f>
        <v/>
      </c>
    </row>
    <row r="412" spans="1:25">
      <c r="A412" s="182" t="str">
        <f t="array" ref="A412">IF(ROWS(A$13:A412)&gt;$S$5,"",INDEX(Q$13:Q$512,SMALL(IF(($W$13:$W$512=$W$6)+(($W$13:$W$512=$W$7)+(($W$13:$W$512=$W$8)+(($X$13:$X$512=$X$6)+(($X$13:$X$512=$X$7)+(($Y$13:$Y$512=$Y$6)+(($Y$13:$Y$512=$Y$7)+(($Y$13:$Y$512=$Z$6)+(($Y$13:$Y$512=$Z$7))))))))),ROW($A$13:$A$512)-ROW($A$13)+1),ROWS(A$13:A412))))</f>
        <v/>
      </c>
      <c r="B412" s="290" t="str">
        <f t="array" ref="B412">IF(ROWS(B$13:B412)&gt;$S$5,"",INDEX(R$13:R$512,SMALL(IF(($W$13:$W$512=$W$6)+(($W$13:$W$512=$W$7)+(($W$13:$W$512=$W$8)+(($X$13:$X$512=$X$6)+(($X$13:$X$512=$X$7)+(($Y$13:$Y$512=$Y$6)+(($Y$13:$Y$512=$Y$7)+(($Y$13:$Y$512=$Z$6)+(($Y$13:$Y$512=$Z$7))))))))),ROW($A$13:$A$512)-ROW($A$13)+1),ROWS(B$13:B412))))</f>
        <v/>
      </c>
      <c r="C412" s="290" t="str">
        <f t="array" ref="C412">IF(ROWS(C$13:C412)&gt;$S$5,"",INDEX(S$13:S$512,SMALL(IF(($W$13:$W$512=$W$6)+(($W$13:$W$512=$W$7)+(($W$13:$W$512=$W$8)+(($X$13:$X$512=$X$6)+(($X$13:$X$512=$X$7)+(($Y$13:$Y$512=$Y$6)+(($Y$13:$Y$512=$Y$7)+(($Y$13:$Y$512=$Z$6)+(($Y$13:$Y$512=$Z$7))))))))),ROW($A$13:$A$512)-ROW($A$13)+1),ROWS(C$13:C412))))</f>
        <v/>
      </c>
      <c r="D412" s="316" t="str">
        <f t="array" ref="D412">IF(ROWS(D$13:D412)&gt;$S$5,"",INDEX(T$13:T$512,SMALL(IF(($W$13:$W$512=$W$6)+(($W$13:$W$512=$W$7)+(($W$13:$W$512=$W$8)+(($X$13:$X$512=$X$6)+(($X$13:$X$512=$X$7)+(($Y$13:$Y$512=$Y$6)+(($Y$13:$Y$512=$Y$7)+(($Y$13:$Y$512=$Z$6)+(($Y$13:$Y$512=$Z$7))))))))),ROW($A$13:$A$512)-ROW($A$13)+1),ROWS(D$13:D412))))</f>
        <v/>
      </c>
      <c r="E412" s="182" t="str">
        <f t="array" ref="E412">IF(ROWS(E$13:E412)&gt;$S$5,"",INDEX(U$13:U$512,SMALL(IF(($W$13:$W$512=$W$6)+(($W$13:$W$512=$W$7)+(($W$13:$W$512=$W$8)+(($X$13:$X$512=$X$6)+(($X$13:$X$512=$X$7)+(($Y$13:$Y$512=$Y$6)+(($Y$13:$Y$512=$Y$7)+(($Y$13:$Y$512=$Z$6)+(($Y$13:$Y$512=$Z$7))))))))),ROW($A$13:$A$512)-ROW($A$13)+1),ROWS(E$13:E412))))</f>
        <v/>
      </c>
      <c r="F412" s="182" t="str">
        <f t="array" ref="F412">IF(ROWS(F$13:F412)&gt;$S$5,"",INDEX(V$13:V$512,SMALL(IF(($W$13:$W$512=$W$6)+(($W$13:$W$512=$W$7)+(($W$13:$W$512=$W$8)+(($X$13:$X$512=$X$6)+(($X$13:$X$512=$X$7)+(($Y$13:$Y$512=$Y$6)+(($Y$13:$Y$512=$Y$7)+(($Y$13:$Y$512=$Z$6)+(($Y$13:$Y$512=$Z$7))))))))),ROW($A$13:$A$512)-ROW($A$13)+1),ROWS(F$13:F412))))</f>
        <v/>
      </c>
      <c r="G412" s="351" t="str">
        <f t="array" ref="G412">IF(ROWS(G$13:G412)&gt;$S$5,"",INDEX(W$13:W$512,SMALL(IF(($W$13:$W$512=$W$6)+(($W$13:$W$512=$W$7)+(($W$13:$W$512=$W$8)+(($X$13:$X$512=$X$6)+(($X$13:$X$512=$X$7)+(($Y$13:$Y$512=$Y$6)+(($Y$13:$Y$512=$Y$7)+(($Y$13:$Y$512=$Z$6)+(($Y$13:$Y$512=$Z$7))))))))),ROW($A$13:$A$512)-ROW($A$13)+1),ROWS(G$13:G412))))</f>
        <v/>
      </c>
      <c r="H412" s="351" t="str">
        <f t="array" ref="H412">IF(ROWS(H$13:H412)&gt;$S$5,"",INDEX(X$13:X$512,SMALL(IF(($W$13:$W$512=$W$6)+(($W$13:$W$512=$W$7)+(($W$13:$W$512=$W$8)+(($X$13:$X$512=$X$6)+(($X$13:$X$512=$X$7)+(($Y$13:$Y$512=$Y$6)+(($Y$13:$Y$512=$Y$7)+(($Y$13:$Y$512=$Z$6)+(($Y$13:$Y$512=$Z$7))))))))),ROW($A$13:$A$512)-ROW($A$13)+1),ROWS(H$13:H412))))</f>
        <v/>
      </c>
      <c r="I412" s="351" t="str">
        <f t="array" ref="I412">IF(ROWS(I$13:I412)&gt;$S$5,"",INDEX(Y$13:Y$512,SMALL(IF(($W$13:$W$512=$W$6)+(($W$13:$W$512=$W$7)+(($W$13:$W$512=$W$8)+(($X$13:$X$512=$X$6)+(($X$13:$X$512=$X$7)+(($Y$13:$Y$512=$Y$6)+(($Y$13:$Y$512=$Y$7)+(($Y$13:$Y$512=$Z$6)+(($Y$13:$Y$512=$Z$7))))))))),ROW($A$13:$A$512)-ROW($A$13)+1),ROWS(I$13:I412))))</f>
        <v/>
      </c>
      <c r="J412" s="136"/>
      <c r="Q412" s="44">
        <f>Nut_StatusTool!A406</f>
        <v>400</v>
      </c>
      <c r="R412" s="44">
        <f>Nut_StatusTool!B406</f>
        <v>0</v>
      </c>
      <c r="S412" s="44">
        <f>Nut_StatusTool!C406</f>
        <v>0</v>
      </c>
      <c r="T412" s="44">
        <f>Nut_StatusTool!D406</f>
        <v>0</v>
      </c>
      <c r="U412" s="44">
        <f>Nut_StatusTool!F406</f>
        <v>0</v>
      </c>
      <c r="V412" s="285" t="str">
        <f>Nut_StatusTool!K406</f>
        <v/>
      </c>
      <c r="W412" s="44" t="str">
        <f>Nut_StatusTool!L406</f>
        <v/>
      </c>
      <c r="X412" s="44" t="str">
        <f>Nut_StatusTool!M406</f>
        <v/>
      </c>
      <c r="Y412" s="44" t="str">
        <f>Nut_StatusTool!N406</f>
        <v/>
      </c>
    </row>
    <row r="413" spans="1:25">
      <c r="A413" s="182" t="str">
        <f t="array" ref="A413">IF(ROWS(A$13:A413)&gt;$S$5,"",INDEX(Q$13:Q$512,SMALL(IF(($W$13:$W$512=$W$6)+(($W$13:$W$512=$W$7)+(($W$13:$W$512=$W$8)+(($X$13:$X$512=$X$6)+(($X$13:$X$512=$X$7)+(($Y$13:$Y$512=$Y$6)+(($Y$13:$Y$512=$Y$7)+(($Y$13:$Y$512=$Z$6)+(($Y$13:$Y$512=$Z$7))))))))),ROW($A$13:$A$512)-ROW($A$13)+1),ROWS(A$13:A413))))</f>
        <v/>
      </c>
      <c r="B413" s="290" t="str">
        <f t="array" ref="B413">IF(ROWS(B$13:B413)&gt;$S$5,"",INDEX(R$13:R$512,SMALL(IF(($W$13:$W$512=$W$6)+(($W$13:$W$512=$W$7)+(($W$13:$W$512=$W$8)+(($X$13:$X$512=$X$6)+(($X$13:$X$512=$X$7)+(($Y$13:$Y$512=$Y$6)+(($Y$13:$Y$512=$Y$7)+(($Y$13:$Y$512=$Z$6)+(($Y$13:$Y$512=$Z$7))))))))),ROW($A$13:$A$512)-ROW($A$13)+1),ROWS(B$13:B413))))</f>
        <v/>
      </c>
      <c r="C413" s="290" t="str">
        <f t="array" ref="C413">IF(ROWS(C$13:C413)&gt;$S$5,"",INDEX(S$13:S$512,SMALL(IF(($W$13:$W$512=$W$6)+(($W$13:$W$512=$W$7)+(($W$13:$W$512=$W$8)+(($X$13:$X$512=$X$6)+(($X$13:$X$512=$X$7)+(($Y$13:$Y$512=$Y$6)+(($Y$13:$Y$512=$Y$7)+(($Y$13:$Y$512=$Z$6)+(($Y$13:$Y$512=$Z$7))))))))),ROW($A$13:$A$512)-ROW($A$13)+1),ROWS(C$13:C413))))</f>
        <v/>
      </c>
      <c r="D413" s="316" t="str">
        <f t="array" ref="D413">IF(ROWS(D$13:D413)&gt;$S$5,"",INDEX(T$13:T$512,SMALL(IF(($W$13:$W$512=$W$6)+(($W$13:$W$512=$W$7)+(($W$13:$W$512=$W$8)+(($X$13:$X$512=$X$6)+(($X$13:$X$512=$X$7)+(($Y$13:$Y$512=$Y$6)+(($Y$13:$Y$512=$Y$7)+(($Y$13:$Y$512=$Z$6)+(($Y$13:$Y$512=$Z$7))))))))),ROW($A$13:$A$512)-ROW($A$13)+1),ROWS(D$13:D413))))</f>
        <v/>
      </c>
      <c r="E413" s="182" t="str">
        <f t="array" ref="E413">IF(ROWS(E$13:E413)&gt;$S$5,"",INDEX(U$13:U$512,SMALL(IF(($W$13:$W$512=$W$6)+(($W$13:$W$512=$W$7)+(($W$13:$W$512=$W$8)+(($X$13:$X$512=$X$6)+(($X$13:$X$512=$X$7)+(($Y$13:$Y$512=$Y$6)+(($Y$13:$Y$512=$Y$7)+(($Y$13:$Y$512=$Z$6)+(($Y$13:$Y$512=$Z$7))))))))),ROW($A$13:$A$512)-ROW($A$13)+1),ROWS(E$13:E413))))</f>
        <v/>
      </c>
      <c r="F413" s="182" t="str">
        <f t="array" ref="F413">IF(ROWS(F$13:F413)&gt;$S$5,"",INDEX(V$13:V$512,SMALL(IF(($W$13:$W$512=$W$6)+(($W$13:$W$512=$W$7)+(($W$13:$W$512=$W$8)+(($X$13:$X$512=$X$6)+(($X$13:$X$512=$X$7)+(($Y$13:$Y$512=$Y$6)+(($Y$13:$Y$512=$Y$7)+(($Y$13:$Y$512=$Z$6)+(($Y$13:$Y$512=$Z$7))))))))),ROW($A$13:$A$512)-ROW($A$13)+1),ROWS(F$13:F413))))</f>
        <v/>
      </c>
      <c r="G413" s="351" t="str">
        <f t="array" ref="G413">IF(ROWS(G$13:G413)&gt;$S$5,"",INDEX(W$13:W$512,SMALL(IF(($W$13:$W$512=$W$6)+(($W$13:$W$512=$W$7)+(($W$13:$W$512=$W$8)+(($X$13:$X$512=$X$6)+(($X$13:$X$512=$X$7)+(($Y$13:$Y$512=$Y$6)+(($Y$13:$Y$512=$Y$7)+(($Y$13:$Y$512=$Z$6)+(($Y$13:$Y$512=$Z$7))))))))),ROW($A$13:$A$512)-ROW($A$13)+1),ROWS(G$13:G413))))</f>
        <v/>
      </c>
      <c r="H413" s="351" t="str">
        <f t="array" ref="H413">IF(ROWS(H$13:H413)&gt;$S$5,"",INDEX(X$13:X$512,SMALL(IF(($W$13:$W$512=$W$6)+(($W$13:$W$512=$W$7)+(($W$13:$W$512=$W$8)+(($X$13:$X$512=$X$6)+(($X$13:$X$512=$X$7)+(($Y$13:$Y$512=$Y$6)+(($Y$13:$Y$512=$Y$7)+(($Y$13:$Y$512=$Z$6)+(($Y$13:$Y$512=$Z$7))))))))),ROW($A$13:$A$512)-ROW($A$13)+1),ROWS(H$13:H413))))</f>
        <v/>
      </c>
      <c r="I413" s="351" t="str">
        <f t="array" ref="I413">IF(ROWS(I$13:I413)&gt;$S$5,"",INDEX(Y$13:Y$512,SMALL(IF(($W$13:$W$512=$W$6)+(($W$13:$W$512=$W$7)+(($W$13:$W$512=$W$8)+(($X$13:$X$512=$X$6)+(($X$13:$X$512=$X$7)+(($Y$13:$Y$512=$Y$6)+(($Y$13:$Y$512=$Y$7)+(($Y$13:$Y$512=$Z$6)+(($Y$13:$Y$512=$Z$7))))))))),ROW($A$13:$A$512)-ROW($A$13)+1),ROWS(I$13:I413))))</f>
        <v/>
      </c>
      <c r="J413" s="136"/>
      <c r="Q413" s="44">
        <f>Nut_StatusTool!A407</f>
        <v>401</v>
      </c>
      <c r="R413" s="44">
        <f>Nut_StatusTool!B407</f>
        <v>0</v>
      </c>
      <c r="S413" s="44">
        <f>Nut_StatusTool!C407</f>
        <v>0</v>
      </c>
      <c r="T413" s="44">
        <f>Nut_StatusTool!D407</f>
        <v>0</v>
      </c>
      <c r="U413" s="44">
        <f>Nut_StatusTool!F407</f>
        <v>0</v>
      </c>
      <c r="V413" s="285" t="str">
        <f>Nut_StatusTool!K407</f>
        <v/>
      </c>
      <c r="W413" s="44" t="str">
        <f>Nut_StatusTool!L407</f>
        <v/>
      </c>
      <c r="X413" s="44" t="str">
        <f>Nut_StatusTool!M407</f>
        <v/>
      </c>
      <c r="Y413" s="44" t="str">
        <f>Nut_StatusTool!N407</f>
        <v/>
      </c>
    </row>
    <row r="414" spans="1:25">
      <c r="A414" s="182" t="str">
        <f t="array" ref="A414">IF(ROWS(A$13:A414)&gt;$S$5,"",INDEX(Q$13:Q$512,SMALL(IF(($W$13:$W$512=$W$6)+(($W$13:$W$512=$W$7)+(($W$13:$W$512=$W$8)+(($X$13:$X$512=$X$6)+(($X$13:$X$512=$X$7)+(($Y$13:$Y$512=$Y$6)+(($Y$13:$Y$512=$Y$7)+(($Y$13:$Y$512=$Z$6)+(($Y$13:$Y$512=$Z$7))))))))),ROW($A$13:$A$512)-ROW($A$13)+1),ROWS(A$13:A414))))</f>
        <v/>
      </c>
      <c r="B414" s="290" t="str">
        <f t="array" ref="B414">IF(ROWS(B$13:B414)&gt;$S$5,"",INDEX(R$13:R$512,SMALL(IF(($W$13:$W$512=$W$6)+(($W$13:$W$512=$W$7)+(($W$13:$W$512=$W$8)+(($X$13:$X$512=$X$6)+(($X$13:$X$512=$X$7)+(($Y$13:$Y$512=$Y$6)+(($Y$13:$Y$512=$Y$7)+(($Y$13:$Y$512=$Z$6)+(($Y$13:$Y$512=$Z$7))))))))),ROW($A$13:$A$512)-ROW($A$13)+1),ROWS(B$13:B414))))</f>
        <v/>
      </c>
      <c r="C414" s="290" t="str">
        <f t="array" ref="C414">IF(ROWS(C$13:C414)&gt;$S$5,"",INDEX(S$13:S$512,SMALL(IF(($W$13:$W$512=$W$6)+(($W$13:$W$512=$W$7)+(($W$13:$W$512=$W$8)+(($X$13:$X$512=$X$6)+(($X$13:$X$512=$X$7)+(($Y$13:$Y$512=$Y$6)+(($Y$13:$Y$512=$Y$7)+(($Y$13:$Y$512=$Z$6)+(($Y$13:$Y$512=$Z$7))))))))),ROW($A$13:$A$512)-ROW($A$13)+1),ROWS(C$13:C414))))</f>
        <v/>
      </c>
      <c r="D414" s="316" t="str">
        <f t="array" ref="D414">IF(ROWS(D$13:D414)&gt;$S$5,"",INDEX(T$13:T$512,SMALL(IF(($W$13:$W$512=$W$6)+(($W$13:$W$512=$W$7)+(($W$13:$W$512=$W$8)+(($X$13:$X$512=$X$6)+(($X$13:$X$512=$X$7)+(($Y$13:$Y$512=$Y$6)+(($Y$13:$Y$512=$Y$7)+(($Y$13:$Y$512=$Z$6)+(($Y$13:$Y$512=$Z$7))))))))),ROW($A$13:$A$512)-ROW($A$13)+1),ROWS(D$13:D414))))</f>
        <v/>
      </c>
      <c r="E414" s="182" t="str">
        <f t="array" ref="E414">IF(ROWS(E$13:E414)&gt;$S$5,"",INDEX(U$13:U$512,SMALL(IF(($W$13:$W$512=$W$6)+(($W$13:$W$512=$W$7)+(($W$13:$W$512=$W$8)+(($X$13:$X$512=$X$6)+(($X$13:$X$512=$X$7)+(($Y$13:$Y$512=$Y$6)+(($Y$13:$Y$512=$Y$7)+(($Y$13:$Y$512=$Z$6)+(($Y$13:$Y$512=$Z$7))))))))),ROW($A$13:$A$512)-ROW($A$13)+1),ROWS(E$13:E414))))</f>
        <v/>
      </c>
      <c r="F414" s="182" t="str">
        <f t="array" ref="F414">IF(ROWS(F$13:F414)&gt;$S$5,"",INDEX(V$13:V$512,SMALL(IF(($W$13:$W$512=$W$6)+(($W$13:$W$512=$W$7)+(($W$13:$W$512=$W$8)+(($X$13:$X$512=$X$6)+(($X$13:$X$512=$X$7)+(($Y$13:$Y$512=$Y$6)+(($Y$13:$Y$512=$Y$7)+(($Y$13:$Y$512=$Z$6)+(($Y$13:$Y$512=$Z$7))))))))),ROW($A$13:$A$512)-ROW($A$13)+1),ROWS(F$13:F414))))</f>
        <v/>
      </c>
      <c r="G414" s="351" t="str">
        <f t="array" ref="G414">IF(ROWS(G$13:G414)&gt;$S$5,"",INDEX(W$13:W$512,SMALL(IF(($W$13:$W$512=$W$6)+(($W$13:$W$512=$W$7)+(($W$13:$W$512=$W$8)+(($X$13:$X$512=$X$6)+(($X$13:$X$512=$X$7)+(($Y$13:$Y$512=$Y$6)+(($Y$13:$Y$512=$Y$7)+(($Y$13:$Y$512=$Z$6)+(($Y$13:$Y$512=$Z$7))))))))),ROW($A$13:$A$512)-ROW($A$13)+1),ROWS(G$13:G414))))</f>
        <v/>
      </c>
      <c r="H414" s="351" t="str">
        <f t="array" ref="H414">IF(ROWS(H$13:H414)&gt;$S$5,"",INDEX(X$13:X$512,SMALL(IF(($W$13:$W$512=$W$6)+(($W$13:$W$512=$W$7)+(($W$13:$W$512=$W$8)+(($X$13:$X$512=$X$6)+(($X$13:$X$512=$X$7)+(($Y$13:$Y$512=$Y$6)+(($Y$13:$Y$512=$Y$7)+(($Y$13:$Y$512=$Z$6)+(($Y$13:$Y$512=$Z$7))))))))),ROW($A$13:$A$512)-ROW($A$13)+1),ROWS(H$13:H414))))</f>
        <v/>
      </c>
      <c r="I414" s="351" t="str">
        <f t="array" ref="I414">IF(ROWS(I$13:I414)&gt;$S$5,"",INDEX(Y$13:Y$512,SMALL(IF(($W$13:$W$512=$W$6)+(($W$13:$W$512=$W$7)+(($W$13:$W$512=$W$8)+(($X$13:$X$512=$X$6)+(($X$13:$X$512=$X$7)+(($Y$13:$Y$512=$Y$6)+(($Y$13:$Y$512=$Y$7)+(($Y$13:$Y$512=$Z$6)+(($Y$13:$Y$512=$Z$7))))))))),ROW($A$13:$A$512)-ROW($A$13)+1),ROWS(I$13:I414))))</f>
        <v/>
      </c>
      <c r="J414" s="136"/>
      <c r="Q414" s="44">
        <f>Nut_StatusTool!A408</f>
        <v>402</v>
      </c>
      <c r="R414" s="44">
        <f>Nut_StatusTool!B408</f>
        <v>0</v>
      </c>
      <c r="S414" s="44">
        <f>Nut_StatusTool!C408</f>
        <v>0</v>
      </c>
      <c r="T414" s="44">
        <f>Nut_StatusTool!D408</f>
        <v>0</v>
      </c>
      <c r="U414" s="44">
        <f>Nut_StatusTool!F408</f>
        <v>0</v>
      </c>
      <c r="V414" s="285" t="str">
        <f>Nut_StatusTool!K408</f>
        <v/>
      </c>
      <c r="W414" s="44" t="str">
        <f>Nut_StatusTool!L408</f>
        <v/>
      </c>
      <c r="X414" s="44" t="str">
        <f>Nut_StatusTool!M408</f>
        <v/>
      </c>
      <c r="Y414" s="44" t="str">
        <f>Nut_StatusTool!N408</f>
        <v/>
      </c>
    </row>
    <row r="415" spans="1:25">
      <c r="A415" s="182" t="str">
        <f t="array" ref="A415">IF(ROWS(A$13:A415)&gt;$S$5,"",INDEX(Q$13:Q$512,SMALL(IF(($W$13:$W$512=$W$6)+(($W$13:$W$512=$W$7)+(($W$13:$W$512=$W$8)+(($X$13:$X$512=$X$6)+(($X$13:$X$512=$X$7)+(($Y$13:$Y$512=$Y$6)+(($Y$13:$Y$512=$Y$7)+(($Y$13:$Y$512=$Z$6)+(($Y$13:$Y$512=$Z$7))))))))),ROW($A$13:$A$512)-ROW($A$13)+1),ROWS(A$13:A415))))</f>
        <v/>
      </c>
      <c r="B415" s="290" t="str">
        <f t="array" ref="B415">IF(ROWS(B$13:B415)&gt;$S$5,"",INDEX(R$13:R$512,SMALL(IF(($W$13:$W$512=$W$6)+(($W$13:$W$512=$W$7)+(($W$13:$W$512=$W$8)+(($X$13:$X$512=$X$6)+(($X$13:$X$512=$X$7)+(($Y$13:$Y$512=$Y$6)+(($Y$13:$Y$512=$Y$7)+(($Y$13:$Y$512=$Z$6)+(($Y$13:$Y$512=$Z$7))))))))),ROW($A$13:$A$512)-ROW($A$13)+1),ROWS(B$13:B415))))</f>
        <v/>
      </c>
      <c r="C415" s="290" t="str">
        <f t="array" ref="C415">IF(ROWS(C$13:C415)&gt;$S$5,"",INDEX(S$13:S$512,SMALL(IF(($W$13:$W$512=$W$6)+(($W$13:$W$512=$W$7)+(($W$13:$W$512=$W$8)+(($X$13:$X$512=$X$6)+(($X$13:$X$512=$X$7)+(($Y$13:$Y$512=$Y$6)+(($Y$13:$Y$512=$Y$7)+(($Y$13:$Y$512=$Z$6)+(($Y$13:$Y$512=$Z$7))))))))),ROW($A$13:$A$512)-ROW($A$13)+1),ROWS(C$13:C415))))</f>
        <v/>
      </c>
      <c r="D415" s="316" t="str">
        <f t="array" ref="D415">IF(ROWS(D$13:D415)&gt;$S$5,"",INDEX(T$13:T$512,SMALL(IF(($W$13:$W$512=$W$6)+(($W$13:$W$512=$W$7)+(($W$13:$W$512=$W$8)+(($X$13:$X$512=$X$6)+(($X$13:$X$512=$X$7)+(($Y$13:$Y$512=$Y$6)+(($Y$13:$Y$512=$Y$7)+(($Y$13:$Y$512=$Z$6)+(($Y$13:$Y$512=$Z$7))))))))),ROW($A$13:$A$512)-ROW($A$13)+1),ROWS(D$13:D415))))</f>
        <v/>
      </c>
      <c r="E415" s="182" t="str">
        <f t="array" ref="E415">IF(ROWS(E$13:E415)&gt;$S$5,"",INDEX(U$13:U$512,SMALL(IF(($W$13:$W$512=$W$6)+(($W$13:$W$512=$W$7)+(($W$13:$W$512=$W$8)+(($X$13:$X$512=$X$6)+(($X$13:$X$512=$X$7)+(($Y$13:$Y$512=$Y$6)+(($Y$13:$Y$512=$Y$7)+(($Y$13:$Y$512=$Z$6)+(($Y$13:$Y$512=$Z$7))))))))),ROW($A$13:$A$512)-ROW($A$13)+1),ROWS(E$13:E415))))</f>
        <v/>
      </c>
      <c r="F415" s="182" t="str">
        <f t="array" ref="F415">IF(ROWS(F$13:F415)&gt;$S$5,"",INDEX(V$13:V$512,SMALL(IF(($W$13:$W$512=$W$6)+(($W$13:$W$512=$W$7)+(($W$13:$W$512=$W$8)+(($X$13:$X$512=$X$6)+(($X$13:$X$512=$X$7)+(($Y$13:$Y$512=$Y$6)+(($Y$13:$Y$512=$Y$7)+(($Y$13:$Y$512=$Z$6)+(($Y$13:$Y$512=$Z$7))))))))),ROW($A$13:$A$512)-ROW($A$13)+1),ROWS(F$13:F415))))</f>
        <v/>
      </c>
      <c r="G415" s="351" t="str">
        <f t="array" ref="G415">IF(ROWS(G$13:G415)&gt;$S$5,"",INDEX(W$13:W$512,SMALL(IF(($W$13:$W$512=$W$6)+(($W$13:$W$512=$W$7)+(($W$13:$W$512=$W$8)+(($X$13:$X$512=$X$6)+(($X$13:$X$512=$X$7)+(($Y$13:$Y$512=$Y$6)+(($Y$13:$Y$512=$Y$7)+(($Y$13:$Y$512=$Z$6)+(($Y$13:$Y$512=$Z$7))))))))),ROW($A$13:$A$512)-ROW($A$13)+1),ROWS(G$13:G415))))</f>
        <v/>
      </c>
      <c r="H415" s="351" t="str">
        <f t="array" ref="H415">IF(ROWS(H$13:H415)&gt;$S$5,"",INDEX(X$13:X$512,SMALL(IF(($W$13:$W$512=$W$6)+(($W$13:$W$512=$W$7)+(($W$13:$W$512=$W$8)+(($X$13:$X$512=$X$6)+(($X$13:$X$512=$X$7)+(($Y$13:$Y$512=$Y$6)+(($Y$13:$Y$512=$Y$7)+(($Y$13:$Y$512=$Z$6)+(($Y$13:$Y$512=$Z$7))))))))),ROW($A$13:$A$512)-ROW($A$13)+1),ROWS(H$13:H415))))</f>
        <v/>
      </c>
      <c r="I415" s="351" t="str">
        <f t="array" ref="I415">IF(ROWS(I$13:I415)&gt;$S$5,"",INDEX(Y$13:Y$512,SMALL(IF(($W$13:$W$512=$W$6)+(($W$13:$W$512=$W$7)+(($W$13:$W$512=$W$8)+(($X$13:$X$512=$X$6)+(($X$13:$X$512=$X$7)+(($Y$13:$Y$512=$Y$6)+(($Y$13:$Y$512=$Y$7)+(($Y$13:$Y$512=$Z$6)+(($Y$13:$Y$512=$Z$7))))))))),ROW($A$13:$A$512)-ROW($A$13)+1),ROWS(I$13:I415))))</f>
        <v/>
      </c>
      <c r="J415" s="136"/>
      <c r="Q415" s="44">
        <f>Nut_StatusTool!A409</f>
        <v>403</v>
      </c>
      <c r="R415" s="44">
        <f>Nut_StatusTool!B409</f>
        <v>0</v>
      </c>
      <c r="S415" s="44">
        <f>Nut_StatusTool!C409</f>
        <v>0</v>
      </c>
      <c r="T415" s="44">
        <f>Nut_StatusTool!D409</f>
        <v>0</v>
      </c>
      <c r="U415" s="44">
        <f>Nut_StatusTool!F409</f>
        <v>0</v>
      </c>
      <c r="V415" s="285" t="str">
        <f>Nut_StatusTool!K409</f>
        <v/>
      </c>
      <c r="W415" s="44" t="str">
        <f>Nut_StatusTool!L409</f>
        <v/>
      </c>
      <c r="X415" s="44" t="str">
        <f>Nut_StatusTool!M409</f>
        <v/>
      </c>
      <c r="Y415" s="44" t="str">
        <f>Nut_StatusTool!N409</f>
        <v/>
      </c>
    </row>
    <row r="416" spans="1:25">
      <c r="A416" s="182" t="str">
        <f t="array" ref="A416">IF(ROWS(A$13:A416)&gt;$S$5,"",INDEX(Q$13:Q$512,SMALL(IF(($W$13:$W$512=$W$6)+(($W$13:$W$512=$W$7)+(($W$13:$W$512=$W$8)+(($X$13:$X$512=$X$6)+(($X$13:$X$512=$X$7)+(($Y$13:$Y$512=$Y$6)+(($Y$13:$Y$512=$Y$7)+(($Y$13:$Y$512=$Z$6)+(($Y$13:$Y$512=$Z$7))))))))),ROW($A$13:$A$512)-ROW($A$13)+1),ROWS(A$13:A416))))</f>
        <v/>
      </c>
      <c r="B416" s="290" t="str">
        <f t="array" ref="B416">IF(ROWS(B$13:B416)&gt;$S$5,"",INDEX(R$13:R$512,SMALL(IF(($W$13:$W$512=$W$6)+(($W$13:$W$512=$W$7)+(($W$13:$W$512=$W$8)+(($X$13:$X$512=$X$6)+(($X$13:$X$512=$X$7)+(($Y$13:$Y$512=$Y$6)+(($Y$13:$Y$512=$Y$7)+(($Y$13:$Y$512=$Z$6)+(($Y$13:$Y$512=$Z$7))))))))),ROW($A$13:$A$512)-ROW($A$13)+1),ROWS(B$13:B416))))</f>
        <v/>
      </c>
      <c r="C416" s="290" t="str">
        <f t="array" ref="C416">IF(ROWS(C$13:C416)&gt;$S$5,"",INDEX(S$13:S$512,SMALL(IF(($W$13:$W$512=$W$6)+(($W$13:$W$512=$W$7)+(($W$13:$W$512=$W$8)+(($X$13:$X$512=$X$6)+(($X$13:$X$512=$X$7)+(($Y$13:$Y$512=$Y$6)+(($Y$13:$Y$512=$Y$7)+(($Y$13:$Y$512=$Z$6)+(($Y$13:$Y$512=$Z$7))))))))),ROW($A$13:$A$512)-ROW($A$13)+1),ROWS(C$13:C416))))</f>
        <v/>
      </c>
      <c r="D416" s="316" t="str">
        <f t="array" ref="D416">IF(ROWS(D$13:D416)&gt;$S$5,"",INDEX(T$13:T$512,SMALL(IF(($W$13:$W$512=$W$6)+(($W$13:$W$512=$W$7)+(($W$13:$W$512=$W$8)+(($X$13:$X$512=$X$6)+(($X$13:$X$512=$X$7)+(($Y$13:$Y$512=$Y$6)+(($Y$13:$Y$512=$Y$7)+(($Y$13:$Y$512=$Z$6)+(($Y$13:$Y$512=$Z$7))))))))),ROW($A$13:$A$512)-ROW($A$13)+1),ROWS(D$13:D416))))</f>
        <v/>
      </c>
      <c r="E416" s="182" t="str">
        <f t="array" ref="E416">IF(ROWS(E$13:E416)&gt;$S$5,"",INDEX(U$13:U$512,SMALL(IF(($W$13:$W$512=$W$6)+(($W$13:$W$512=$W$7)+(($W$13:$W$512=$W$8)+(($X$13:$X$512=$X$6)+(($X$13:$X$512=$X$7)+(($Y$13:$Y$512=$Y$6)+(($Y$13:$Y$512=$Y$7)+(($Y$13:$Y$512=$Z$6)+(($Y$13:$Y$512=$Z$7))))))))),ROW($A$13:$A$512)-ROW($A$13)+1),ROWS(E$13:E416))))</f>
        <v/>
      </c>
      <c r="F416" s="182" t="str">
        <f t="array" ref="F416">IF(ROWS(F$13:F416)&gt;$S$5,"",INDEX(V$13:V$512,SMALL(IF(($W$13:$W$512=$W$6)+(($W$13:$W$512=$W$7)+(($W$13:$W$512=$W$8)+(($X$13:$X$512=$X$6)+(($X$13:$X$512=$X$7)+(($Y$13:$Y$512=$Y$6)+(($Y$13:$Y$512=$Y$7)+(($Y$13:$Y$512=$Z$6)+(($Y$13:$Y$512=$Z$7))))))))),ROW($A$13:$A$512)-ROW($A$13)+1),ROWS(F$13:F416))))</f>
        <v/>
      </c>
      <c r="G416" s="351" t="str">
        <f t="array" ref="G416">IF(ROWS(G$13:G416)&gt;$S$5,"",INDEX(W$13:W$512,SMALL(IF(($W$13:$W$512=$W$6)+(($W$13:$W$512=$W$7)+(($W$13:$W$512=$W$8)+(($X$13:$X$512=$X$6)+(($X$13:$X$512=$X$7)+(($Y$13:$Y$512=$Y$6)+(($Y$13:$Y$512=$Y$7)+(($Y$13:$Y$512=$Z$6)+(($Y$13:$Y$512=$Z$7))))))))),ROW($A$13:$A$512)-ROW($A$13)+1),ROWS(G$13:G416))))</f>
        <v/>
      </c>
      <c r="H416" s="351" t="str">
        <f t="array" ref="H416">IF(ROWS(H$13:H416)&gt;$S$5,"",INDEX(X$13:X$512,SMALL(IF(($W$13:$W$512=$W$6)+(($W$13:$W$512=$W$7)+(($W$13:$W$512=$W$8)+(($X$13:$X$512=$X$6)+(($X$13:$X$512=$X$7)+(($Y$13:$Y$512=$Y$6)+(($Y$13:$Y$512=$Y$7)+(($Y$13:$Y$512=$Z$6)+(($Y$13:$Y$512=$Z$7))))))))),ROW($A$13:$A$512)-ROW($A$13)+1),ROWS(H$13:H416))))</f>
        <v/>
      </c>
      <c r="I416" s="351" t="str">
        <f t="array" ref="I416">IF(ROWS(I$13:I416)&gt;$S$5,"",INDEX(Y$13:Y$512,SMALL(IF(($W$13:$W$512=$W$6)+(($W$13:$W$512=$W$7)+(($W$13:$W$512=$W$8)+(($X$13:$X$512=$X$6)+(($X$13:$X$512=$X$7)+(($Y$13:$Y$512=$Y$6)+(($Y$13:$Y$512=$Y$7)+(($Y$13:$Y$512=$Z$6)+(($Y$13:$Y$512=$Z$7))))))))),ROW($A$13:$A$512)-ROW($A$13)+1),ROWS(I$13:I416))))</f>
        <v/>
      </c>
      <c r="J416" s="136"/>
      <c r="Q416" s="44">
        <f>Nut_StatusTool!A410</f>
        <v>404</v>
      </c>
      <c r="R416" s="44">
        <f>Nut_StatusTool!B410</f>
        <v>0</v>
      </c>
      <c r="S416" s="44">
        <f>Nut_StatusTool!C410</f>
        <v>0</v>
      </c>
      <c r="T416" s="44">
        <f>Nut_StatusTool!D410</f>
        <v>0</v>
      </c>
      <c r="U416" s="44">
        <f>Nut_StatusTool!F410</f>
        <v>0</v>
      </c>
      <c r="V416" s="285" t="str">
        <f>Nut_StatusTool!K410</f>
        <v/>
      </c>
      <c r="W416" s="44" t="str">
        <f>Nut_StatusTool!L410</f>
        <v/>
      </c>
      <c r="X416" s="44" t="str">
        <f>Nut_StatusTool!M410</f>
        <v/>
      </c>
      <c r="Y416" s="44" t="str">
        <f>Nut_StatusTool!N410</f>
        <v/>
      </c>
    </row>
    <row r="417" spans="1:25">
      <c r="A417" s="182" t="str">
        <f t="array" ref="A417">IF(ROWS(A$13:A417)&gt;$S$5,"",INDEX(Q$13:Q$512,SMALL(IF(($W$13:$W$512=$W$6)+(($W$13:$W$512=$W$7)+(($W$13:$W$512=$W$8)+(($X$13:$X$512=$X$6)+(($X$13:$X$512=$X$7)+(($Y$13:$Y$512=$Y$6)+(($Y$13:$Y$512=$Y$7)+(($Y$13:$Y$512=$Z$6)+(($Y$13:$Y$512=$Z$7))))))))),ROW($A$13:$A$512)-ROW($A$13)+1),ROWS(A$13:A417))))</f>
        <v/>
      </c>
      <c r="B417" s="290" t="str">
        <f t="array" ref="B417">IF(ROWS(B$13:B417)&gt;$S$5,"",INDEX(R$13:R$512,SMALL(IF(($W$13:$W$512=$W$6)+(($W$13:$W$512=$W$7)+(($W$13:$W$512=$W$8)+(($X$13:$X$512=$X$6)+(($X$13:$X$512=$X$7)+(($Y$13:$Y$512=$Y$6)+(($Y$13:$Y$512=$Y$7)+(($Y$13:$Y$512=$Z$6)+(($Y$13:$Y$512=$Z$7))))))))),ROW($A$13:$A$512)-ROW($A$13)+1),ROWS(B$13:B417))))</f>
        <v/>
      </c>
      <c r="C417" s="290" t="str">
        <f t="array" ref="C417">IF(ROWS(C$13:C417)&gt;$S$5,"",INDEX(S$13:S$512,SMALL(IF(($W$13:$W$512=$W$6)+(($W$13:$W$512=$W$7)+(($W$13:$W$512=$W$8)+(($X$13:$X$512=$X$6)+(($X$13:$X$512=$X$7)+(($Y$13:$Y$512=$Y$6)+(($Y$13:$Y$512=$Y$7)+(($Y$13:$Y$512=$Z$6)+(($Y$13:$Y$512=$Z$7))))))))),ROW($A$13:$A$512)-ROW($A$13)+1),ROWS(C$13:C417))))</f>
        <v/>
      </c>
      <c r="D417" s="316" t="str">
        <f t="array" ref="D417">IF(ROWS(D$13:D417)&gt;$S$5,"",INDEX(T$13:T$512,SMALL(IF(($W$13:$W$512=$W$6)+(($W$13:$W$512=$W$7)+(($W$13:$W$512=$W$8)+(($X$13:$X$512=$X$6)+(($X$13:$X$512=$X$7)+(($Y$13:$Y$512=$Y$6)+(($Y$13:$Y$512=$Y$7)+(($Y$13:$Y$512=$Z$6)+(($Y$13:$Y$512=$Z$7))))))))),ROW($A$13:$A$512)-ROW($A$13)+1),ROWS(D$13:D417))))</f>
        <v/>
      </c>
      <c r="E417" s="182" t="str">
        <f t="array" ref="E417">IF(ROWS(E$13:E417)&gt;$S$5,"",INDEX(U$13:U$512,SMALL(IF(($W$13:$W$512=$W$6)+(($W$13:$W$512=$W$7)+(($W$13:$W$512=$W$8)+(($X$13:$X$512=$X$6)+(($X$13:$X$512=$X$7)+(($Y$13:$Y$512=$Y$6)+(($Y$13:$Y$512=$Y$7)+(($Y$13:$Y$512=$Z$6)+(($Y$13:$Y$512=$Z$7))))))))),ROW($A$13:$A$512)-ROW($A$13)+1),ROWS(E$13:E417))))</f>
        <v/>
      </c>
      <c r="F417" s="182" t="str">
        <f t="array" ref="F417">IF(ROWS(F$13:F417)&gt;$S$5,"",INDEX(V$13:V$512,SMALL(IF(($W$13:$W$512=$W$6)+(($W$13:$W$512=$W$7)+(($W$13:$W$512=$W$8)+(($X$13:$X$512=$X$6)+(($X$13:$X$512=$X$7)+(($Y$13:$Y$512=$Y$6)+(($Y$13:$Y$512=$Y$7)+(($Y$13:$Y$512=$Z$6)+(($Y$13:$Y$512=$Z$7))))))))),ROW($A$13:$A$512)-ROW($A$13)+1),ROWS(F$13:F417))))</f>
        <v/>
      </c>
      <c r="G417" s="351" t="str">
        <f t="array" ref="G417">IF(ROWS(G$13:G417)&gt;$S$5,"",INDEX(W$13:W$512,SMALL(IF(($W$13:$W$512=$W$6)+(($W$13:$W$512=$W$7)+(($W$13:$W$512=$W$8)+(($X$13:$X$512=$X$6)+(($X$13:$X$512=$X$7)+(($Y$13:$Y$512=$Y$6)+(($Y$13:$Y$512=$Y$7)+(($Y$13:$Y$512=$Z$6)+(($Y$13:$Y$512=$Z$7))))))))),ROW($A$13:$A$512)-ROW($A$13)+1),ROWS(G$13:G417))))</f>
        <v/>
      </c>
      <c r="H417" s="351" t="str">
        <f t="array" ref="H417">IF(ROWS(H$13:H417)&gt;$S$5,"",INDEX(X$13:X$512,SMALL(IF(($W$13:$W$512=$W$6)+(($W$13:$W$512=$W$7)+(($W$13:$W$512=$W$8)+(($X$13:$X$512=$X$6)+(($X$13:$X$512=$X$7)+(($Y$13:$Y$512=$Y$6)+(($Y$13:$Y$512=$Y$7)+(($Y$13:$Y$512=$Z$6)+(($Y$13:$Y$512=$Z$7))))))))),ROW($A$13:$A$512)-ROW($A$13)+1),ROWS(H$13:H417))))</f>
        <v/>
      </c>
      <c r="I417" s="351" t="str">
        <f t="array" ref="I417">IF(ROWS(I$13:I417)&gt;$S$5,"",INDEX(Y$13:Y$512,SMALL(IF(($W$13:$W$512=$W$6)+(($W$13:$W$512=$W$7)+(($W$13:$W$512=$W$8)+(($X$13:$X$512=$X$6)+(($X$13:$X$512=$X$7)+(($Y$13:$Y$512=$Y$6)+(($Y$13:$Y$512=$Y$7)+(($Y$13:$Y$512=$Z$6)+(($Y$13:$Y$512=$Z$7))))))))),ROW($A$13:$A$512)-ROW($A$13)+1),ROWS(I$13:I417))))</f>
        <v/>
      </c>
      <c r="J417" s="136"/>
      <c r="Q417" s="44">
        <f>Nut_StatusTool!A411</f>
        <v>405</v>
      </c>
      <c r="R417" s="44">
        <f>Nut_StatusTool!B411</f>
        <v>0</v>
      </c>
      <c r="S417" s="44">
        <f>Nut_StatusTool!C411</f>
        <v>0</v>
      </c>
      <c r="T417" s="44">
        <f>Nut_StatusTool!D411</f>
        <v>0</v>
      </c>
      <c r="U417" s="44">
        <f>Nut_StatusTool!F411</f>
        <v>0</v>
      </c>
      <c r="V417" s="285" t="str">
        <f>Nut_StatusTool!K411</f>
        <v/>
      </c>
      <c r="W417" s="44" t="str">
        <f>Nut_StatusTool!L411</f>
        <v/>
      </c>
      <c r="X417" s="44" t="str">
        <f>Nut_StatusTool!M411</f>
        <v/>
      </c>
      <c r="Y417" s="44" t="str">
        <f>Nut_StatusTool!N411</f>
        <v/>
      </c>
    </row>
    <row r="418" spans="1:25">
      <c r="A418" s="182" t="str">
        <f t="array" ref="A418">IF(ROWS(A$13:A418)&gt;$S$5,"",INDEX(Q$13:Q$512,SMALL(IF(($W$13:$W$512=$W$6)+(($W$13:$W$512=$W$7)+(($W$13:$W$512=$W$8)+(($X$13:$X$512=$X$6)+(($X$13:$X$512=$X$7)+(($Y$13:$Y$512=$Y$6)+(($Y$13:$Y$512=$Y$7)+(($Y$13:$Y$512=$Z$6)+(($Y$13:$Y$512=$Z$7))))))))),ROW($A$13:$A$512)-ROW($A$13)+1),ROWS(A$13:A418))))</f>
        <v/>
      </c>
      <c r="B418" s="290" t="str">
        <f t="array" ref="B418">IF(ROWS(B$13:B418)&gt;$S$5,"",INDEX(R$13:R$512,SMALL(IF(($W$13:$W$512=$W$6)+(($W$13:$W$512=$W$7)+(($W$13:$W$512=$W$8)+(($X$13:$X$512=$X$6)+(($X$13:$X$512=$X$7)+(($Y$13:$Y$512=$Y$6)+(($Y$13:$Y$512=$Y$7)+(($Y$13:$Y$512=$Z$6)+(($Y$13:$Y$512=$Z$7))))))))),ROW($A$13:$A$512)-ROW($A$13)+1),ROWS(B$13:B418))))</f>
        <v/>
      </c>
      <c r="C418" s="290" t="str">
        <f t="array" ref="C418">IF(ROWS(C$13:C418)&gt;$S$5,"",INDEX(S$13:S$512,SMALL(IF(($W$13:$W$512=$W$6)+(($W$13:$W$512=$W$7)+(($W$13:$W$512=$W$8)+(($X$13:$X$512=$X$6)+(($X$13:$X$512=$X$7)+(($Y$13:$Y$512=$Y$6)+(($Y$13:$Y$512=$Y$7)+(($Y$13:$Y$512=$Z$6)+(($Y$13:$Y$512=$Z$7))))))))),ROW($A$13:$A$512)-ROW($A$13)+1),ROWS(C$13:C418))))</f>
        <v/>
      </c>
      <c r="D418" s="316" t="str">
        <f t="array" ref="D418">IF(ROWS(D$13:D418)&gt;$S$5,"",INDEX(T$13:T$512,SMALL(IF(($W$13:$W$512=$W$6)+(($W$13:$W$512=$W$7)+(($W$13:$W$512=$W$8)+(($X$13:$X$512=$X$6)+(($X$13:$X$512=$X$7)+(($Y$13:$Y$512=$Y$6)+(($Y$13:$Y$512=$Y$7)+(($Y$13:$Y$512=$Z$6)+(($Y$13:$Y$512=$Z$7))))))))),ROW($A$13:$A$512)-ROW($A$13)+1),ROWS(D$13:D418))))</f>
        <v/>
      </c>
      <c r="E418" s="182" t="str">
        <f t="array" ref="E418">IF(ROWS(E$13:E418)&gt;$S$5,"",INDEX(U$13:U$512,SMALL(IF(($W$13:$W$512=$W$6)+(($W$13:$W$512=$W$7)+(($W$13:$W$512=$W$8)+(($X$13:$X$512=$X$6)+(($X$13:$X$512=$X$7)+(($Y$13:$Y$512=$Y$6)+(($Y$13:$Y$512=$Y$7)+(($Y$13:$Y$512=$Z$6)+(($Y$13:$Y$512=$Z$7))))))))),ROW($A$13:$A$512)-ROW($A$13)+1),ROWS(E$13:E418))))</f>
        <v/>
      </c>
      <c r="F418" s="182" t="str">
        <f t="array" ref="F418">IF(ROWS(F$13:F418)&gt;$S$5,"",INDEX(V$13:V$512,SMALL(IF(($W$13:$W$512=$W$6)+(($W$13:$W$512=$W$7)+(($W$13:$W$512=$W$8)+(($X$13:$X$512=$X$6)+(($X$13:$X$512=$X$7)+(($Y$13:$Y$512=$Y$6)+(($Y$13:$Y$512=$Y$7)+(($Y$13:$Y$512=$Z$6)+(($Y$13:$Y$512=$Z$7))))))))),ROW($A$13:$A$512)-ROW($A$13)+1),ROWS(F$13:F418))))</f>
        <v/>
      </c>
      <c r="G418" s="351" t="str">
        <f t="array" ref="G418">IF(ROWS(G$13:G418)&gt;$S$5,"",INDEX(W$13:W$512,SMALL(IF(($W$13:$W$512=$W$6)+(($W$13:$W$512=$W$7)+(($W$13:$W$512=$W$8)+(($X$13:$X$512=$X$6)+(($X$13:$X$512=$X$7)+(($Y$13:$Y$512=$Y$6)+(($Y$13:$Y$512=$Y$7)+(($Y$13:$Y$512=$Z$6)+(($Y$13:$Y$512=$Z$7))))))))),ROW($A$13:$A$512)-ROW($A$13)+1),ROWS(G$13:G418))))</f>
        <v/>
      </c>
      <c r="H418" s="351" t="str">
        <f t="array" ref="H418">IF(ROWS(H$13:H418)&gt;$S$5,"",INDEX(X$13:X$512,SMALL(IF(($W$13:$W$512=$W$6)+(($W$13:$W$512=$W$7)+(($W$13:$W$512=$W$8)+(($X$13:$X$512=$X$6)+(($X$13:$X$512=$X$7)+(($Y$13:$Y$512=$Y$6)+(($Y$13:$Y$512=$Y$7)+(($Y$13:$Y$512=$Z$6)+(($Y$13:$Y$512=$Z$7))))))))),ROW($A$13:$A$512)-ROW($A$13)+1),ROWS(H$13:H418))))</f>
        <v/>
      </c>
      <c r="I418" s="351" t="str">
        <f t="array" ref="I418">IF(ROWS(I$13:I418)&gt;$S$5,"",INDEX(Y$13:Y$512,SMALL(IF(($W$13:$W$512=$W$6)+(($W$13:$W$512=$W$7)+(($W$13:$W$512=$W$8)+(($X$13:$X$512=$X$6)+(($X$13:$X$512=$X$7)+(($Y$13:$Y$512=$Y$6)+(($Y$13:$Y$512=$Y$7)+(($Y$13:$Y$512=$Z$6)+(($Y$13:$Y$512=$Z$7))))))))),ROW($A$13:$A$512)-ROW($A$13)+1),ROWS(I$13:I418))))</f>
        <v/>
      </c>
      <c r="J418" s="136"/>
      <c r="Q418" s="44">
        <f>Nut_StatusTool!A412</f>
        <v>406</v>
      </c>
      <c r="R418" s="44">
        <f>Nut_StatusTool!B412</f>
        <v>0</v>
      </c>
      <c r="S418" s="44">
        <f>Nut_StatusTool!C412</f>
        <v>0</v>
      </c>
      <c r="T418" s="44">
        <f>Nut_StatusTool!D412</f>
        <v>0</v>
      </c>
      <c r="U418" s="44">
        <f>Nut_StatusTool!F412</f>
        <v>0</v>
      </c>
      <c r="V418" s="285" t="str">
        <f>Nut_StatusTool!K412</f>
        <v/>
      </c>
      <c r="W418" s="44" t="str">
        <f>Nut_StatusTool!L412</f>
        <v/>
      </c>
      <c r="X418" s="44" t="str">
        <f>Nut_StatusTool!M412</f>
        <v/>
      </c>
      <c r="Y418" s="44" t="str">
        <f>Nut_StatusTool!N412</f>
        <v/>
      </c>
    </row>
    <row r="419" spans="1:25">
      <c r="A419" s="182" t="str">
        <f t="array" ref="A419">IF(ROWS(A$13:A419)&gt;$S$5,"",INDEX(Q$13:Q$512,SMALL(IF(($W$13:$W$512=$W$6)+(($W$13:$W$512=$W$7)+(($W$13:$W$512=$W$8)+(($X$13:$X$512=$X$6)+(($X$13:$X$512=$X$7)+(($Y$13:$Y$512=$Y$6)+(($Y$13:$Y$512=$Y$7)+(($Y$13:$Y$512=$Z$6)+(($Y$13:$Y$512=$Z$7))))))))),ROW($A$13:$A$512)-ROW($A$13)+1),ROWS(A$13:A419))))</f>
        <v/>
      </c>
      <c r="B419" s="290" t="str">
        <f t="array" ref="B419">IF(ROWS(B$13:B419)&gt;$S$5,"",INDEX(R$13:R$512,SMALL(IF(($W$13:$W$512=$W$6)+(($W$13:$W$512=$W$7)+(($W$13:$W$512=$W$8)+(($X$13:$X$512=$X$6)+(($X$13:$X$512=$X$7)+(($Y$13:$Y$512=$Y$6)+(($Y$13:$Y$512=$Y$7)+(($Y$13:$Y$512=$Z$6)+(($Y$13:$Y$512=$Z$7))))))))),ROW($A$13:$A$512)-ROW($A$13)+1),ROWS(B$13:B419))))</f>
        <v/>
      </c>
      <c r="C419" s="290" t="str">
        <f t="array" ref="C419">IF(ROWS(C$13:C419)&gt;$S$5,"",INDEX(S$13:S$512,SMALL(IF(($W$13:$W$512=$W$6)+(($W$13:$W$512=$W$7)+(($W$13:$W$512=$W$8)+(($X$13:$X$512=$X$6)+(($X$13:$X$512=$X$7)+(($Y$13:$Y$512=$Y$6)+(($Y$13:$Y$512=$Y$7)+(($Y$13:$Y$512=$Z$6)+(($Y$13:$Y$512=$Z$7))))))))),ROW($A$13:$A$512)-ROW($A$13)+1),ROWS(C$13:C419))))</f>
        <v/>
      </c>
      <c r="D419" s="316" t="str">
        <f t="array" ref="D419">IF(ROWS(D$13:D419)&gt;$S$5,"",INDEX(T$13:T$512,SMALL(IF(($W$13:$W$512=$W$6)+(($W$13:$W$512=$W$7)+(($W$13:$W$512=$W$8)+(($X$13:$X$512=$X$6)+(($X$13:$X$512=$X$7)+(($Y$13:$Y$512=$Y$6)+(($Y$13:$Y$512=$Y$7)+(($Y$13:$Y$512=$Z$6)+(($Y$13:$Y$512=$Z$7))))))))),ROW($A$13:$A$512)-ROW($A$13)+1),ROWS(D$13:D419))))</f>
        <v/>
      </c>
      <c r="E419" s="182" t="str">
        <f t="array" ref="E419">IF(ROWS(E$13:E419)&gt;$S$5,"",INDEX(U$13:U$512,SMALL(IF(($W$13:$W$512=$W$6)+(($W$13:$W$512=$W$7)+(($W$13:$W$512=$W$8)+(($X$13:$X$512=$X$6)+(($X$13:$X$512=$X$7)+(($Y$13:$Y$512=$Y$6)+(($Y$13:$Y$512=$Y$7)+(($Y$13:$Y$512=$Z$6)+(($Y$13:$Y$512=$Z$7))))))))),ROW($A$13:$A$512)-ROW($A$13)+1),ROWS(E$13:E419))))</f>
        <v/>
      </c>
      <c r="F419" s="182" t="str">
        <f t="array" ref="F419">IF(ROWS(F$13:F419)&gt;$S$5,"",INDEX(V$13:V$512,SMALL(IF(($W$13:$W$512=$W$6)+(($W$13:$W$512=$W$7)+(($W$13:$W$512=$W$8)+(($X$13:$X$512=$X$6)+(($X$13:$X$512=$X$7)+(($Y$13:$Y$512=$Y$6)+(($Y$13:$Y$512=$Y$7)+(($Y$13:$Y$512=$Z$6)+(($Y$13:$Y$512=$Z$7))))))))),ROW($A$13:$A$512)-ROW($A$13)+1),ROWS(F$13:F419))))</f>
        <v/>
      </c>
      <c r="G419" s="351" t="str">
        <f t="array" ref="G419">IF(ROWS(G$13:G419)&gt;$S$5,"",INDEX(W$13:W$512,SMALL(IF(($W$13:$W$512=$W$6)+(($W$13:$W$512=$W$7)+(($W$13:$W$512=$W$8)+(($X$13:$X$512=$X$6)+(($X$13:$X$512=$X$7)+(($Y$13:$Y$512=$Y$6)+(($Y$13:$Y$512=$Y$7)+(($Y$13:$Y$512=$Z$6)+(($Y$13:$Y$512=$Z$7))))))))),ROW($A$13:$A$512)-ROW($A$13)+1),ROWS(G$13:G419))))</f>
        <v/>
      </c>
      <c r="H419" s="351" t="str">
        <f t="array" ref="H419">IF(ROWS(H$13:H419)&gt;$S$5,"",INDEX(X$13:X$512,SMALL(IF(($W$13:$W$512=$W$6)+(($W$13:$W$512=$W$7)+(($W$13:$W$512=$W$8)+(($X$13:$X$512=$X$6)+(($X$13:$X$512=$X$7)+(($Y$13:$Y$512=$Y$6)+(($Y$13:$Y$512=$Y$7)+(($Y$13:$Y$512=$Z$6)+(($Y$13:$Y$512=$Z$7))))))))),ROW($A$13:$A$512)-ROW($A$13)+1),ROWS(H$13:H419))))</f>
        <v/>
      </c>
      <c r="I419" s="351" t="str">
        <f t="array" ref="I419">IF(ROWS(I$13:I419)&gt;$S$5,"",INDEX(Y$13:Y$512,SMALL(IF(($W$13:$W$512=$W$6)+(($W$13:$W$512=$W$7)+(($W$13:$W$512=$W$8)+(($X$13:$X$512=$X$6)+(($X$13:$X$512=$X$7)+(($Y$13:$Y$512=$Y$6)+(($Y$13:$Y$512=$Y$7)+(($Y$13:$Y$512=$Z$6)+(($Y$13:$Y$512=$Z$7))))))))),ROW($A$13:$A$512)-ROW($A$13)+1),ROWS(I$13:I419))))</f>
        <v/>
      </c>
      <c r="J419" s="136"/>
      <c r="Q419" s="44">
        <f>Nut_StatusTool!A413</f>
        <v>407</v>
      </c>
      <c r="R419" s="44">
        <f>Nut_StatusTool!B413</f>
        <v>0</v>
      </c>
      <c r="S419" s="44">
        <f>Nut_StatusTool!C413</f>
        <v>0</v>
      </c>
      <c r="T419" s="44">
        <f>Nut_StatusTool!D413</f>
        <v>0</v>
      </c>
      <c r="U419" s="44">
        <f>Nut_StatusTool!F413</f>
        <v>0</v>
      </c>
      <c r="V419" s="285" t="str">
        <f>Nut_StatusTool!K413</f>
        <v/>
      </c>
      <c r="W419" s="44" t="str">
        <f>Nut_StatusTool!L413</f>
        <v/>
      </c>
      <c r="X419" s="44" t="str">
        <f>Nut_StatusTool!M413</f>
        <v/>
      </c>
      <c r="Y419" s="44" t="str">
        <f>Nut_StatusTool!N413</f>
        <v/>
      </c>
    </row>
    <row r="420" spans="1:25">
      <c r="A420" s="182" t="str">
        <f t="array" ref="A420">IF(ROWS(A$13:A420)&gt;$S$5,"",INDEX(Q$13:Q$512,SMALL(IF(($W$13:$W$512=$W$6)+(($W$13:$W$512=$W$7)+(($W$13:$W$512=$W$8)+(($X$13:$X$512=$X$6)+(($X$13:$X$512=$X$7)+(($Y$13:$Y$512=$Y$6)+(($Y$13:$Y$512=$Y$7)+(($Y$13:$Y$512=$Z$6)+(($Y$13:$Y$512=$Z$7))))))))),ROW($A$13:$A$512)-ROW($A$13)+1),ROWS(A$13:A420))))</f>
        <v/>
      </c>
      <c r="B420" s="290" t="str">
        <f t="array" ref="B420">IF(ROWS(B$13:B420)&gt;$S$5,"",INDEX(R$13:R$512,SMALL(IF(($W$13:$W$512=$W$6)+(($W$13:$W$512=$W$7)+(($W$13:$W$512=$W$8)+(($X$13:$X$512=$X$6)+(($X$13:$X$512=$X$7)+(($Y$13:$Y$512=$Y$6)+(($Y$13:$Y$512=$Y$7)+(($Y$13:$Y$512=$Z$6)+(($Y$13:$Y$512=$Z$7))))))))),ROW($A$13:$A$512)-ROW($A$13)+1),ROWS(B$13:B420))))</f>
        <v/>
      </c>
      <c r="C420" s="290" t="str">
        <f t="array" ref="C420">IF(ROWS(C$13:C420)&gt;$S$5,"",INDEX(S$13:S$512,SMALL(IF(($W$13:$W$512=$W$6)+(($W$13:$W$512=$W$7)+(($W$13:$W$512=$W$8)+(($X$13:$X$512=$X$6)+(($X$13:$X$512=$X$7)+(($Y$13:$Y$512=$Y$6)+(($Y$13:$Y$512=$Y$7)+(($Y$13:$Y$512=$Z$6)+(($Y$13:$Y$512=$Z$7))))))))),ROW($A$13:$A$512)-ROW($A$13)+1),ROWS(C$13:C420))))</f>
        <v/>
      </c>
      <c r="D420" s="316" t="str">
        <f t="array" ref="D420">IF(ROWS(D$13:D420)&gt;$S$5,"",INDEX(T$13:T$512,SMALL(IF(($W$13:$W$512=$W$6)+(($W$13:$W$512=$W$7)+(($W$13:$W$512=$W$8)+(($X$13:$X$512=$X$6)+(($X$13:$X$512=$X$7)+(($Y$13:$Y$512=$Y$6)+(($Y$13:$Y$512=$Y$7)+(($Y$13:$Y$512=$Z$6)+(($Y$13:$Y$512=$Z$7))))))))),ROW($A$13:$A$512)-ROW($A$13)+1),ROWS(D$13:D420))))</f>
        <v/>
      </c>
      <c r="E420" s="182" t="str">
        <f t="array" ref="E420">IF(ROWS(E$13:E420)&gt;$S$5,"",INDEX(U$13:U$512,SMALL(IF(($W$13:$W$512=$W$6)+(($W$13:$W$512=$W$7)+(($W$13:$W$512=$W$8)+(($X$13:$X$512=$X$6)+(($X$13:$X$512=$X$7)+(($Y$13:$Y$512=$Y$6)+(($Y$13:$Y$512=$Y$7)+(($Y$13:$Y$512=$Z$6)+(($Y$13:$Y$512=$Z$7))))))))),ROW($A$13:$A$512)-ROW($A$13)+1),ROWS(E$13:E420))))</f>
        <v/>
      </c>
      <c r="F420" s="182" t="str">
        <f t="array" ref="F420">IF(ROWS(F$13:F420)&gt;$S$5,"",INDEX(V$13:V$512,SMALL(IF(($W$13:$W$512=$W$6)+(($W$13:$W$512=$W$7)+(($W$13:$W$512=$W$8)+(($X$13:$X$512=$X$6)+(($X$13:$X$512=$X$7)+(($Y$13:$Y$512=$Y$6)+(($Y$13:$Y$512=$Y$7)+(($Y$13:$Y$512=$Z$6)+(($Y$13:$Y$512=$Z$7))))))))),ROW($A$13:$A$512)-ROW($A$13)+1),ROWS(F$13:F420))))</f>
        <v/>
      </c>
      <c r="G420" s="351" t="str">
        <f t="array" ref="G420">IF(ROWS(G$13:G420)&gt;$S$5,"",INDEX(W$13:W$512,SMALL(IF(($W$13:$W$512=$W$6)+(($W$13:$W$512=$W$7)+(($W$13:$W$512=$W$8)+(($X$13:$X$512=$X$6)+(($X$13:$X$512=$X$7)+(($Y$13:$Y$512=$Y$6)+(($Y$13:$Y$512=$Y$7)+(($Y$13:$Y$512=$Z$6)+(($Y$13:$Y$512=$Z$7))))))))),ROW($A$13:$A$512)-ROW($A$13)+1),ROWS(G$13:G420))))</f>
        <v/>
      </c>
      <c r="H420" s="351" t="str">
        <f t="array" ref="H420">IF(ROWS(H$13:H420)&gt;$S$5,"",INDEX(X$13:X$512,SMALL(IF(($W$13:$W$512=$W$6)+(($W$13:$W$512=$W$7)+(($W$13:$W$512=$W$8)+(($X$13:$X$512=$X$6)+(($X$13:$X$512=$X$7)+(($Y$13:$Y$512=$Y$6)+(($Y$13:$Y$512=$Y$7)+(($Y$13:$Y$512=$Z$6)+(($Y$13:$Y$512=$Z$7))))))))),ROW($A$13:$A$512)-ROW($A$13)+1),ROWS(H$13:H420))))</f>
        <v/>
      </c>
      <c r="I420" s="351" t="str">
        <f t="array" ref="I420">IF(ROWS(I$13:I420)&gt;$S$5,"",INDEX(Y$13:Y$512,SMALL(IF(($W$13:$W$512=$W$6)+(($W$13:$W$512=$W$7)+(($W$13:$W$512=$W$8)+(($X$13:$X$512=$X$6)+(($X$13:$X$512=$X$7)+(($Y$13:$Y$512=$Y$6)+(($Y$13:$Y$512=$Y$7)+(($Y$13:$Y$512=$Z$6)+(($Y$13:$Y$512=$Z$7))))))))),ROW($A$13:$A$512)-ROW($A$13)+1),ROWS(I$13:I420))))</f>
        <v/>
      </c>
      <c r="J420" s="136"/>
      <c r="Q420" s="44">
        <f>Nut_StatusTool!A414</f>
        <v>408</v>
      </c>
      <c r="R420" s="44">
        <f>Nut_StatusTool!B414</f>
        <v>0</v>
      </c>
      <c r="S420" s="44">
        <f>Nut_StatusTool!C414</f>
        <v>0</v>
      </c>
      <c r="T420" s="44">
        <f>Nut_StatusTool!D414</f>
        <v>0</v>
      </c>
      <c r="U420" s="44">
        <f>Nut_StatusTool!F414</f>
        <v>0</v>
      </c>
      <c r="V420" s="285" t="str">
        <f>Nut_StatusTool!K414</f>
        <v/>
      </c>
      <c r="W420" s="44" t="str">
        <f>Nut_StatusTool!L414</f>
        <v/>
      </c>
      <c r="X420" s="44" t="str">
        <f>Nut_StatusTool!M414</f>
        <v/>
      </c>
      <c r="Y420" s="44" t="str">
        <f>Nut_StatusTool!N414</f>
        <v/>
      </c>
    </row>
    <row r="421" spans="1:25">
      <c r="A421" s="182" t="str">
        <f t="array" ref="A421">IF(ROWS(A$13:A421)&gt;$S$5,"",INDEX(Q$13:Q$512,SMALL(IF(($W$13:$W$512=$W$6)+(($W$13:$W$512=$W$7)+(($W$13:$W$512=$W$8)+(($X$13:$X$512=$X$6)+(($X$13:$X$512=$X$7)+(($Y$13:$Y$512=$Y$6)+(($Y$13:$Y$512=$Y$7)+(($Y$13:$Y$512=$Z$6)+(($Y$13:$Y$512=$Z$7))))))))),ROW($A$13:$A$512)-ROW($A$13)+1),ROWS(A$13:A421))))</f>
        <v/>
      </c>
      <c r="B421" s="290" t="str">
        <f t="array" ref="B421">IF(ROWS(B$13:B421)&gt;$S$5,"",INDEX(R$13:R$512,SMALL(IF(($W$13:$W$512=$W$6)+(($W$13:$W$512=$W$7)+(($W$13:$W$512=$W$8)+(($X$13:$X$512=$X$6)+(($X$13:$X$512=$X$7)+(($Y$13:$Y$512=$Y$6)+(($Y$13:$Y$512=$Y$7)+(($Y$13:$Y$512=$Z$6)+(($Y$13:$Y$512=$Z$7))))))))),ROW($A$13:$A$512)-ROW($A$13)+1),ROWS(B$13:B421))))</f>
        <v/>
      </c>
      <c r="C421" s="290" t="str">
        <f t="array" ref="C421">IF(ROWS(C$13:C421)&gt;$S$5,"",INDEX(S$13:S$512,SMALL(IF(($W$13:$W$512=$W$6)+(($W$13:$W$512=$W$7)+(($W$13:$W$512=$W$8)+(($X$13:$X$512=$X$6)+(($X$13:$X$512=$X$7)+(($Y$13:$Y$512=$Y$6)+(($Y$13:$Y$512=$Y$7)+(($Y$13:$Y$512=$Z$6)+(($Y$13:$Y$512=$Z$7))))))))),ROW($A$13:$A$512)-ROW($A$13)+1),ROWS(C$13:C421))))</f>
        <v/>
      </c>
      <c r="D421" s="316" t="str">
        <f t="array" ref="D421">IF(ROWS(D$13:D421)&gt;$S$5,"",INDEX(T$13:T$512,SMALL(IF(($W$13:$W$512=$W$6)+(($W$13:$W$512=$W$7)+(($W$13:$W$512=$W$8)+(($X$13:$X$512=$X$6)+(($X$13:$X$512=$X$7)+(($Y$13:$Y$512=$Y$6)+(($Y$13:$Y$512=$Y$7)+(($Y$13:$Y$512=$Z$6)+(($Y$13:$Y$512=$Z$7))))))))),ROW($A$13:$A$512)-ROW($A$13)+1),ROWS(D$13:D421))))</f>
        <v/>
      </c>
      <c r="E421" s="182" t="str">
        <f t="array" ref="E421">IF(ROWS(E$13:E421)&gt;$S$5,"",INDEX(U$13:U$512,SMALL(IF(($W$13:$W$512=$W$6)+(($W$13:$W$512=$W$7)+(($W$13:$W$512=$W$8)+(($X$13:$X$512=$X$6)+(($X$13:$X$512=$X$7)+(($Y$13:$Y$512=$Y$6)+(($Y$13:$Y$512=$Y$7)+(($Y$13:$Y$512=$Z$6)+(($Y$13:$Y$512=$Z$7))))))))),ROW($A$13:$A$512)-ROW($A$13)+1),ROWS(E$13:E421))))</f>
        <v/>
      </c>
      <c r="F421" s="182" t="str">
        <f t="array" ref="F421">IF(ROWS(F$13:F421)&gt;$S$5,"",INDEX(V$13:V$512,SMALL(IF(($W$13:$W$512=$W$6)+(($W$13:$W$512=$W$7)+(($W$13:$W$512=$W$8)+(($X$13:$X$512=$X$6)+(($X$13:$X$512=$X$7)+(($Y$13:$Y$512=$Y$6)+(($Y$13:$Y$512=$Y$7)+(($Y$13:$Y$512=$Z$6)+(($Y$13:$Y$512=$Z$7))))))))),ROW($A$13:$A$512)-ROW($A$13)+1),ROWS(F$13:F421))))</f>
        <v/>
      </c>
      <c r="G421" s="351" t="str">
        <f t="array" ref="G421">IF(ROWS(G$13:G421)&gt;$S$5,"",INDEX(W$13:W$512,SMALL(IF(($W$13:$W$512=$W$6)+(($W$13:$W$512=$W$7)+(($W$13:$W$512=$W$8)+(($X$13:$X$512=$X$6)+(($X$13:$X$512=$X$7)+(($Y$13:$Y$512=$Y$6)+(($Y$13:$Y$512=$Y$7)+(($Y$13:$Y$512=$Z$6)+(($Y$13:$Y$512=$Z$7))))))))),ROW($A$13:$A$512)-ROW($A$13)+1),ROWS(G$13:G421))))</f>
        <v/>
      </c>
      <c r="H421" s="351" t="str">
        <f t="array" ref="H421">IF(ROWS(H$13:H421)&gt;$S$5,"",INDEX(X$13:X$512,SMALL(IF(($W$13:$W$512=$W$6)+(($W$13:$W$512=$W$7)+(($W$13:$W$512=$W$8)+(($X$13:$X$512=$X$6)+(($X$13:$X$512=$X$7)+(($Y$13:$Y$512=$Y$6)+(($Y$13:$Y$512=$Y$7)+(($Y$13:$Y$512=$Z$6)+(($Y$13:$Y$512=$Z$7))))))))),ROW($A$13:$A$512)-ROW($A$13)+1),ROWS(H$13:H421))))</f>
        <v/>
      </c>
      <c r="I421" s="351" t="str">
        <f t="array" ref="I421">IF(ROWS(I$13:I421)&gt;$S$5,"",INDEX(Y$13:Y$512,SMALL(IF(($W$13:$W$512=$W$6)+(($W$13:$W$512=$W$7)+(($W$13:$W$512=$W$8)+(($X$13:$X$512=$X$6)+(($X$13:$X$512=$X$7)+(($Y$13:$Y$512=$Y$6)+(($Y$13:$Y$512=$Y$7)+(($Y$13:$Y$512=$Z$6)+(($Y$13:$Y$512=$Z$7))))))))),ROW($A$13:$A$512)-ROW($A$13)+1),ROWS(I$13:I421))))</f>
        <v/>
      </c>
      <c r="J421" s="136"/>
      <c r="Q421" s="44">
        <f>Nut_StatusTool!A415</f>
        <v>409</v>
      </c>
      <c r="R421" s="44">
        <f>Nut_StatusTool!B415</f>
        <v>0</v>
      </c>
      <c r="S421" s="44">
        <f>Nut_StatusTool!C415</f>
        <v>0</v>
      </c>
      <c r="T421" s="44">
        <f>Nut_StatusTool!D415</f>
        <v>0</v>
      </c>
      <c r="U421" s="44">
        <f>Nut_StatusTool!F415</f>
        <v>0</v>
      </c>
      <c r="V421" s="285" t="str">
        <f>Nut_StatusTool!K415</f>
        <v/>
      </c>
      <c r="W421" s="44" t="str">
        <f>Nut_StatusTool!L415</f>
        <v/>
      </c>
      <c r="X421" s="44" t="str">
        <f>Nut_StatusTool!M415</f>
        <v/>
      </c>
      <c r="Y421" s="44" t="str">
        <f>Nut_StatusTool!N415</f>
        <v/>
      </c>
    </row>
    <row r="422" spans="1:25">
      <c r="A422" s="182" t="str">
        <f t="array" ref="A422">IF(ROWS(A$13:A422)&gt;$S$5,"",INDEX(Q$13:Q$512,SMALL(IF(($W$13:$W$512=$W$6)+(($W$13:$W$512=$W$7)+(($W$13:$W$512=$W$8)+(($X$13:$X$512=$X$6)+(($X$13:$X$512=$X$7)+(($Y$13:$Y$512=$Y$6)+(($Y$13:$Y$512=$Y$7)+(($Y$13:$Y$512=$Z$6)+(($Y$13:$Y$512=$Z$7))))))))),ROW($A$13:$A$512)-ROW($A$13)+1),ROWS(A$13:A422))))</f>
        <v/>
      </c>
      <c r="B422" s="290" t="str">
        <f t="array" ref="B422">IF(ROWS(B$13:B422)&gt;$S$5,"",INDEX(R$13:R$512,SMALL(IF(($W$13:$W$512=$W$6)+(($W$13:$W$512=$W$7)+(($W$13:$W$512=$W$8)+(($X$13:$X$512=$X$6)+(($X$13:$X$512=$X$7)+(($Y$13:$Y$512=$Y$6)+(($Y$13:$Y$512=$Y$7)+(($Y$13:$Y$512=$Z$6)+(($Y$13:$Y$512=$Z$7))))))))),ROW($A$13:$A$512)-ROW($A$13)+1),ROWS(B$13:B422))))</f>
        <v/>
      </c>
      <c r="C422" s="290" t="str">
        <f t="array" ref="C422">IF(ROWS(C$13:C422)&gt;$S$5,"",INDEX(S$13:S$512,SMALL(IF(($W$13:$W$512=$W$6)+(($W$13:$W$512=$W$7)+(($W$13:$W$512=$W$8)+(($X$13:$X$512=$X$6)+(($X$13:$X$512=$X$7)+(($Y$13:$Y$512=$Y$6)+(($Y$13:$Y$512=$Y$7)+(($Y$13:$Y$512=$Z$6)+(($Y$13:$Y$512=$Z$7))))))))),ROW($A$13:$A$512)-ROW($A$13)+1),ROWS(C$13:C422))))</f>
        <v/>
      </c>
      <c r="D422" s="316" t="str">
        <f t="array" ref="D422">IF(ROWS(D$13:D422)&gt;$S$5,"",INDEX(T$13:T$512,SMALL(IF(($W$13:$W$512=$W$6)+(($W$13:$W$512=$W$7)+(($W$13:$W$512=$W$8)+(($X$13:$X$512=$X$6)+(($X$13:$X$512=$X$7)+(($Y$13:$Y$512=$Y$6)+(($Y$13:$Y$512=$Y$7)+(($Y$13:$Y$512=$Z$6)+(($Y$13:$Y$512=$Z$7))))))))),ROW($A$13:$A$512)-ROW($A$13)+1),ROWS(D$13:D422))))</f>
        <v/>
      </c>
      <c r="E422" s="182" t="str">
        <f t="array" ref="E422">IF(ROWS(E$13:E422)&gt;$S$5,"",INDEX(U$13:U$512,SMALL(IF(($W$13:$W$512=$W$6)+(($W$13:$W$512=$W$7)+(($W$13:$W$512=$W$8)+(($X$13:$X$512=$X$6)+(($X$13:$X$512=$X$7)+(($Y$13:$Y$512=$Y$6)+(($Y$13:$Y$512=$Y$7)+(($Y$13:$Y$512=$Z$6)+(($Y$13:$Y$512=$Z$7))))))))),ROW($A$13:$A$512)-ROW($A$13)+1),ROWS(E$13:E422))))</f>
        <v/>
      </c>
      <c r="F422" s="182" t="str">
        <f t="array" ref="F422">IF(ROWS(F$13:F422)&gt;$S$5,"",INDEX(V$13:V$512,SMALL(IF(($W$13:$W$512=$W$6)+(($W$13:$W$512=$W$7)+(($W$13:$W$512=$W$8)+(($X$13:$X$512=$X$6)+(($X$13:$X$512=$X$7)+(($Y$13:$Y$512=$Y$6)+(($Y$13:$Y$512=$Y$7)+(($Y$13:$Y$512=$Z$6)+(($Y$13:$Y$512=$Z$7))))))))),ROW($A$13:$A$512)-ROW($A$13)+1),ROWS(F$13:F422))))</f>
        <v/>
      </c>
      <c r="G422" s="351" t="str">
        <f t="array" ref="G422">IF(ROWS(G$13:G422)&gt;$S$5,"",INDEX(W$13:W$512,SMALL(IF(($W$13:$W$512=$W$6)+(($W$13:$W$512=$W$7)+(($W$13:$W$512=$W$8)+(($X$13:$X$512=$X$6)+(($X$13:$X$512=$X$7)+(($Y$13:$Y$512=$Y$6)+(($Y$13:$Y$512=$Y$7)+(($Y$13:$Y$512=$Z$6)+(($Y$13:$Y$512=$Z$7))))))))),ROW($A$13:$A$512)-ROW($A$13)+1),ROWS(G$13:G422))))</f>
        <v/>
      </c>
      <c r="H422" s="351" t="str">
        <f t="array" ref="H422">IF(ROWS(H$13:H422)&gt;$S$5,"",INDEX(X$13:X$512,SMALL(IF(($W$13:$W$512=$W$6)+(($W$13:$W$512=$W$7)+(($W$13:$W$512=$W$8)+(($X$13:$X$512=$X$6)+(($X$13:$X$512=$X$7)+(($Y$13:$Y$512=$Y$6)+(($Y$13:$Y$512=$Y$7)+(($Y$13:$Y$512=$Z$6)+(($Y$13:$Y$512=$Z$7))))))))),ROW($A$13:$A$512)-ROW($A$13)+1),ROWS(H$13:H422))))</f>
        <v/>
      </c>
      <c r="I422" s="351" t="str">
        <f t="array" ref="I422">IF(ROWS(I$13:I422)&gt;$S$5,"",INDEX(Y$13:Y$512,SMALL(IF(($W$13:$W$512=$W$6)+(($W$13:$W$512=$W$7)+(($W$13:$W$512=$W$8)+(($X$13:$X$512=$X$6)+(($X$13:$X$512=$X$7)+(($Y$13:$Y$512=$Y$6)+(($Y$13:$Y$512=$Y$7)+(($Y$13:$Y$512=$Z$6)+(($Y$13:$Y$512=$Z$7))))))))),ROW($A$13:$A$512)-ROW($A$13)+1),ROWS(I$13:I422))))</f>
        <v/>
      </c>
      <c r="J422" s="136"/>
      <c r="Q422" s="44">
        <f>Nut_StatusTool!A416</f>
        <v>410</v>
      </c>
      <c r="R422" s="44">
        <f>Nut_StatusTool!B416</f>
        <v>0</v>
      </c>
      <c r="S422" s="44">
        <f>Nut_StatusTool!C416</f>
        <v>0</v>
      </c>
      <c r="T422" s="44">
        <f>Nut_StatusTool!D416</f>
        <v>0</v>
      </c>
      <c r="U422" s="44">
        <f>Nut_StatusTool!F416</f>
        <v>0</v>
      </c>
      <c r="V422" s="285" t="str">
        <f>Nut_StatusTool!K416</f>
        <v/>
      </c>
      <c r="W422" s="44" t="str">
        <f>Nut_StatusTool!L416</f>
        <v/>
      </c>
      <c r="X422" s="44" t="str">
        <f>Nut_StatusTool!M416</f>
        <v/>
      </c>
      <c r="Y422" s="44" t="str">
        <f>Nut_StatusTool!N416</f>
        <v/>
      </c>
    </row>
    <row r="423" spans="1:25">
      <c r="A423" s="182" t="str">
        <f t="array" ref="A423">IF(ROWS(A$13:A423)&gt;$S$5,"",INDEX(Q$13:Q$512,SMALL(IF(($W$13:$W$512=$W$6)+(($W$13:$W$512=$W$7)+(($W$13:$W$512=$W$8)+(($X$13:$X$512=$X$6)+(($X$13:$X$512=$X$7)+(($Y$13:$Y$512=$Y$6)+(($Y$13:$Y$512=$Y$7)+(($Y$13:$Y$512=$Z$6)+(($Y$13:$Y$512=$Z$7))))))))),ROW($A$13:$A$512)-ROW($A$13)+1),ROWS(A$13:A423))))</f>
        <v/>
      </c>
      <c r="B423" s="290" t="str">
        <f t="array" ref="B423">IF(ROWS(B$13:B423)&gt;$S$5,"",INDEX(R$13:R$512,SMALL(IF(($W$13:$W$512=$W$6)+(($W$13:$W$512=$W$7)+(($W$13:$W$512=$W$8)+(($X$13:$X$512=$X$6)+(($X$13:$X$512=$X$7)+(($Y$13:$Y$512=$Y$6)+(($Y$13:$Y$512=$Y$7)+(($Y$13:$Y$512=$Z$6)+(($Y$13:$Y$512=$Z$7))))))))),ROW($A$13:$A$512)-ROW($A$13)+1),ROWS(B$13:B423))))</f>
        <v/>
      </c>
      <c r="C423" s="290" t="str">
        <f t="array" ref="C423">IF(ROWS(C$13:C423)&gt;$S$5,"",INDEX(S$13:S$512,SMALL(IF(($W$13:$W$512=$W$6)+(($W$13:$W$512=$W$7)+(($W$13:$W$512=$W$8)+(($X$13:$X$512=$X$6)+(($X$13:$X$512=$X$7)+(($Y$13:$Y$512=$Y$6)+(($Y$13:$Y$512=$Y$7)+(($Y$13:$Y$512=$Z$6)+(($Y$13:$Y$512=$Z$7))))))))),ROW($A$13:$A$512)-ROW($A$13)+1),ROWS(C$13:C423))))</f>
        <v/>
      </c>
      <c r="D423" s="316" t="str">
        <f t="array" ref="D423">IF(ROWS(D$13:D423)&gt;$S$5,"",INDEX(T$13:T$512,SMALL(IF(($W$13:$W$512=$W$6)+(($W$13:$W$512=$W$7)+(($W$13:$W$512=$W$8)+(($X$13:$X$512=$X$6)+(($X$13:$X$512=$X$7)+(($Y$13:$Y$512=$Y$6)+(($Y$13:$Y$512=$Y$7)+(($Y$13:$Y$512=$Z$6)+(($Y$13:$Y$512=$Z$7))))))))),ROW($A$13:$A$512)-ROW($A$13)+1),ROWS(D$13:D423))))</f>
        <v/>
      </c>
      <c r="E423" s="182" t="str">
        <f t="array" ref="E423">IF(ROWS(E$13:E423)&gt;$S$5,"",INDEX(U$13:U$512,SMALL(IF(($W$13:$W$512=$W$6)+(($W$13:$W$512=$W$7)+(($W$13:$W$512=$W$8)+(($X$13:$X$512=$X$6)+(($X$13:$X$512=$X$7)+(($Y$13:$Y$512=$Y$6)+(($Y$13:$Y$512=$Y$7)+(($Y$13:$Y$512=$Z$6)+(($Y$13:$Y$512=$Z$7))))))))),ROW($A$13:$A$512)-ROW($A$13)+1),ROWS(E$13:E423))))</f>
        <v/>
      </c>
      <c r="F423" s="182" t="str">
        <f t="array" ref="F423">IF(ROWS(F$13:F423)&gt;$S$5,"",INDEX(V$13:V$512,SMALL(IF(($W$13:$W$512=$W$6)+(($W$13:$W$512=$W$7)+(($W$13:$W$512=$W$8)+(($X$13:$X$512=$X$6)+(($X$13:$X$512=$X$7)+(($Y$13:$Y$512=$Y$6)+(($Y$13:$Y$512=$Y$7)+(($Y$13:$Y$512=$Z$6)+(($Y$13:$Y$512=$Z$7))))))))),ROW($A$13:$A$512)-ROW($A$13)+1),ROWS(F$13:F423))))</f>
        <v/>
      </c>
      <c r="G423" s="351" t="str">
        <f t="array" ref="G423">IF(ROWS(G$13:G423)&gt;$S$5,"",INDEX(W$13:W$512,SMALL(IF(($W$13:$W$512=$W$6)+(($W$13:$W$512=$W$7)+(($W$13:$W$512=$W$8)+(($X$13:$X$512=$X$6)+(($X$13:$X$512=$X$7)+(($Y$13:$Y$512=$Y$6)+(($Y$13:$Y$512=$Y$7)+(($Y$13:$Y$512=$Z$6)+(($Y$13:$Y$512=$Z$7))))))))),ROW($A$13:$A$512)-ROW($A$13)+1),ROWS(G$13:G423))))</f>
        <v/>
      </c>
      <c r="H423" s="351" t="str">
        <f t="array" ref="H423">IF(ROWS(H$13:H423)&gt;$S$5,"",INDEX(X$13:X$512,SMALL(IF(($W$13:$W$512=$W$6)+(($W$13:$W$512=$W$7)+(($W$13:$W$512=$W$8)+(($X$13:$X$512=$X$6)+(($X$13:$X$512=$X$7)+(($Y$13:$Y$512=$Y$6)+(($Y$13:$Y$512=$Y$7)+(($Y$13:$Y$512=$Z$6)+(($Y$13:$Y$512=$Z$7))))))))),ROW($A$13:$A$512)-ROW($A$13)+1),ROWS(H$13:H423))))</f>
        <v/>
      </c>
      <c r="I423" s="351" t="str">
        <f t="array" ref="I423">IF(ROWS(I$13:I423)&gt;$S$5,"",INDEX(Y$13:Y$512,SMALL(IF(($W$13:$W$512=$W$6)+(($W$13:$W$512=$W$7)+(($W$13:$W$512=$W$8)+(($X$13:$X$512=$X$6)+(($X$13:$X$512=$X$7)+(($Y$13:$Y$512=$Y$6)+(($Y$13:$Y$512=$Y$7)+(($Y$13:$Y$512=$Z$6)+(($Y$13:$Y$512=$Z$7))))))))),ROW($A$13:$A$512)-ROW($A$13)+1),ROWS(I$13:I423))))</f>
        <v/>
      </c>
      <c r="J423" s="136"/>
      <c r="Q423" s="44">
        <f>Nut_StatusTool!A417</f>
        <v>411</v>
      </c>
      <c r="R423" s="44">
        <f>Nut_StatusTool!B417</f>
        <v>0</v>
      </c>
      <c r="S423" s="44">
        <f>Nut_StatusTool!C417</f>
        <v>0</v>
      </c>
      <c r="T423" s="44">
        <f>Nut_StatusTool!D417</f>
        <v>0</v>
      </c>
      <c r="U423" s="44">
        <f>Nut_StatusTool!F417</f>
        <v>0</v>
      </c>
      <c r="V423" s="285" t="str">
        <f>Nut_StatusTool!K417</f>
        <v/>
      </c>
      <c r="W423" s="44" t="str">
        <f>Nut_StatusTool!L417</f>
        <v/>
      </c>
      <c r="X423" s="44" t="str">
        <f>Nut_StatusTool!M417</f>
        <v/>
      </c>
      <c r="Y423" s="44" t="str">
        <f>Nut_StatusTool!N417</f>
        <v/>
      </c>
    </row>
    <row r="424" spans="1:25">
      <c r="A424" s="182" t="str">
        <f t="array" ref="A424">IF(ROWS(A$13:A424)&gt;$S$5,"",INDEX(Q$13:Q$512,SMALL(IF(($W$13:$W$512=$W$6)+(($W$13:$W$512=$W$7)+(($W$13:$W$512=$W$8)+(($X$13:$X$512=$X$6)+(($X$13:$X$512=$X$7)+(($Y$13:$Y$512=$Y$6)+(($Y$13:$Y$512=$Y$7)+(($Y$13:$Y$512=$Z$6)+(($Y$13:$Y$512=$Z$7))))))))),ROW($A$13:$A$512)-ROW($A$13)+1),ROWS(A$13:A424))))</f>
        <v/>
      </c>
      <c r="B424" s="290" t="str">
        <f t="array" ref="B424">IF(ROWS(B$13:B424)&gt;$S$5,"",INDEX(R$13:R$512,SMALL(IF(($W$13:$W$512=$W$6)+(($W$13:$W$512=$W$7)+(($W$13:$W$512=$W$8)+(($X$13:$X$512=$X$6)+(($X$13:$X$512=$X$7)+(($Y$13:$Y$512=$Y$6)+(($Y$13:$Y$512=$Y$7)+(($Y$13:$Y$512=$Z$6)+(($Y$13:$Y$512=$Z$7))))))))),ROW($A$13:$A$512)-ROW($A$13)+1),ROWS(B$13:B424))))</f>
        <v/>
      </c>
      <c r="C424" s="290" t="str">
        <f t="array" ref="C424">IF(ROWS(C$13:C424)&gt;$S$5,"",INDEX(S$13:S$512,SMALL(IF(($W$13:$W$512=$W$6)+(($W$13:$W$512=$W$7)+(($W$13:$W$512=$W$8)+(($X$13:$X$512=$X$6)+(($X$13:$X$512=$X$7)+(($Y$13:$Y$512=$Y$6)+(($Y$13:$Y$512=$Y$7)+(($Y$13:$Y$512=$Z$6)+(($Y$13:$Y$512=$Z$7))))))))),ROW($A$13:$A$512)-ROW($A$13)+1),ROWS(C$13:C424))))</f>
        <v/>
      </c>
      <c r="D424" s="316" t="str">
        <f t="array" ref="D424">IF(ROWS(D$13:D424)&gt;$S$5,"",INDEX(T$13:T$512,SMALL(IF(($W$13:$W$512=$W$6)+(($W$13:$W$512=$W$7)+(($W$13:$W$512=$W$8)+(($X$13:$X$512=$X$6)+(($X$13:$X$512=$X$7)+(($Y$13:$Y$512=$Y$6)+(($Y$13:$Y$512=$Y$7)+(($Y$13:$Y$512=$Z$6)+(($Y$13:$Y$512=$Z$7))))))))),ROW($A$13:$A$512)-ROW($A$13)+1),ROWS(D$13:D424))))</f>
        <v/>
      </c>
      <c r="E424" s="182" t="str">
        <f t="array" ref="E424">IF(ROWS(E$13:E424)&gt;$S$5,"",INDEX(U$13:U$512,SMALL(IF(($W$13:$W$512=$W$6)+(($W$13:$W$512=$W$7)+(($W$13:$W$512=$W$8)+(($X$13:$X$512=$X$6)+(($X$13:$X$512=$X$7)+(($Y$13:$Y$512=$Y$6)+(($Y$13:$Y$512=$Y$7)+(($Y$13:$Y$512=$Z$6)+(($Y$13:$Y$512=$Z$7))))))))),ROW($A$13:$A$512)-ROW($A$13)+1),ROWS(E$13:E424))))</f>
        <v/>
      </c>
      <c r="F424" s="182" t="str">
        <f t="array" ref="F424">IF(ROWS(F$13:F424)&gt;$S$5,"",INDEX(V$13:V$512,SMALL(IF(($W$13:$W$512=$W$6)+(($W$13:$W$512=$W$7)+(($W$13:$W$512=$W$8)+(($X$13:$X$512=$X$6)+(($X$13:$X$512=$X$7)+(($Y$13:$Y$512=$Y$6)+(($Y$13:$Y$512=$Y$7)+(($Y$13:$Y$512=$Z$6)+(($Y$13:$Y$512=$Z$7))))))))),ROW($A$13:$A$512)-ROW($A$13)+1),ROWS(F$13:F424))))</f>
        <v/>
      </c>
      <c r="G424" s="351" t="str">
        <f t="array" ref="G424">IF(ROWS(G$13:G424)&gt;$S$5,"",INDEX(W$13:W$512,SMALL(IF(($W$13:$W$512=$W$6)+(($W$13:$W$512=$W$7)+(($W$13:$W$512=$W$8)+(($X$13:$X$512=$X$6)+(($X$13:$X$512=$X$7)+(($Y$13:$Y$512=$Y$6)+(($Y$13:$Y$512=$Y$7)+(($Y$13:$Y$512=$Z$6)+(($Y$13:$Y$512=$Z$7))))))))),ROW($A$13:$A$512)-ROW($A$13)+1),ROWS(G$13:G424))))</f>
        <v/>
      </c>
      <c r="H424" s="351" t="str">
        <f t="array" ref="H424">IF(ROWS(H$13:H424)&gt;$S$5,"",INDEX(X$13:X$512,SMALL(IF(($W$13:$W$512=$W$6)+(($W$13:$W$512=$W$7)+(($W$13:$W$512=$W$8)+(($X$13:$X$512=$X$6)+(($X$13:$X$512=$X$7)+(($Y$13:$Y$512=$Y$6)+(($Y$13:$Y$512=$Y$7)+(($Y$13:$Y$512=$Z$6)+(($Y$13:$Y$512=$Z$7))))))))),ROW($A$13:$A$512)-ROW($A$13)+1),ROWS(H$13:H424))))</f>
        <v/>
      </c>
      <c r="I424" s="351" t="str">
        <f t="array" ref="I424">IF(ROWS(I$13:I424)&gt;$S$5,"",INDEX(Y$13:Y$512,SMALL(IF(($W$13:$W$512=$W$6)+(($W$13:$W$512=$W$7)+(($W$13:$W$512=$W$8)+(($X$13:$X$512=$X$6)+(($X$13:$X$512=$X$7)+(($Y$13:$Y$512=$Y$6)+(($Y$13:$Y$512=$Y$7)+(($Y$13:$Y$512=$Z$6)+(($Y$13:$Y$512=$Z$7))))))))),ROW($A$13:$A$512)-ROW($A$13)+1),ROWS(I$13:I424))))</f>
        <v/>
      </c>
      <c r="J424" s="136"/>
      <c r="Q424" s="44">
        <f>Nut_StatusTool!A418</f>
        <v>412</v>
      </c>
      <c r="R424" s="44">
        <f>Nut_StatusTool!B418</f>
        <v>0</v>
      </c>
      <c r="S424" s="44">
        <f>Nut_StatusTool!C418</f>
        <v>0</v>
      </c>
      <c r="T424" s="44">
        <f>Nut_StatusTool!D418</f>
        <v>0</v>
      </c>
      <c r="U424" s="44">
        <f>Nut_StatusTool!F418</f>
        <v>0</v>
      </c>
      <c r="V424" s="285" t="str">
        <f>Nut_StatusTool!K418</f>
        <v/>
      </c>
      <c r="W424" s="44" t="str">
        <f>Nut_StatusTool!L418</f>
        <v/>
      </c>
      <c r="X424" s="44" t="str">
        <f>Nut_StatusTool!M418</f>
        <v/>
      </c>
      <c r="Y424" s="44" t="str">
        <f>Nut_StatusTool!N418</f>
        <v/>
      </c>
    </row>
    <row r="425" spans="1:25">
      <c r="A425" s="182" t="str">
        <f t="array" ref="A425">IF(ROWS(A$13:A425)&gt;$S$5,"",INDEX(Q$13:Q$512,SMALL(IF(($W$13:$W$512=$W$6)+(($W$13:$W$512=$W$7)+(($W$13:$W$512=$W$8)+(($X$13:$X$512=$X$6)+(($X$13:$X$512=$X$7)+(($Y$13:$Y$512=$Y$6)+(($Y$13:$Y$512=$Y$7)+(($Y$13:$Y$512=$Z$6)+(($Y$13:$Y$512=$Z$7))))))))),ROW($A$13:$A$512)-ROW($A$13)+1),ROWS(A$13:A425))))</f>
        <v/>
      </c>
      <c r="B425" s="290" t="str">
        <f t="array" ref="B425">IF(ROWS(B$13:B425)&gt;$S$5,"",INDEX(R$13:R$512,SMALL(IF(($W$13:$W$512=$W$6)+(($W$13:$W$512=$W$7)+(($W$13:$W$512=$W$8)+(($X$13:$X$512=$X$6)+(($X$13:$X$512=$X$7)+(($Y$13:$Y$512=$Y$6)+(($Y$13:$Y$512=$Y$7)+(($Y$13:$Y$512=$Z$6)+(($Y$13:$Y$512=$Z$7))))))))),ROW($A$13:$A$512)-ROW($A$13)+1),ROWS(B$13:B425))))</f>
        <v/>
      </c>
      <c r="C425" s="290" t="str">
        <f t="array" ref="C425">IF(ROWS(C$13:C425)&gt;$S$5,"",INDEX(S$13:S$512,SMALL(IF(($W$13:$W$512=$W$6)+(($W$13:$W$512=$W$7)+(($W$13:$W$512=$W$8)+(($X$13:$X$512=$X$6)+(($X$13:$X$512=$X$7)+(($Y$13:$Y$512=$Y$6)+(($Y$13:$Y$512=$Y$7)+(($Y$13:$Y$512=$Z$6)+(($Y$13:$Y$512=$Z$7))))))))),ROW($A$13:$A$512)-ROW($A$13)+1),ROWS(C$13:C425))))</f>
        <v/>
      </c>
      <c r="D425" s="316" t="str">
        <f t="array" ref="D425">IF(ROWS(D$13:D425)&gt;$S$5,"",INDEX(T$13:T$512,SMALL(IF(($W$13:$W$512=$W$6)+(($W$13:$W$512=$W$7)+(($W$13:$W$512=$W$8)+(($X$13:$X$512=$X$6)+(($X$13:$X$512=$X$7)+(($Y$13:$Y$512=$Y$6)+(($Y$13:$Y$512=$Y$7)+(($Y$13:$Y$512=$Z$6)+(($Y$13:$Y$512=$Z$7))))))))),ROW($A$13:$A$512)-ROW($A$13)+1),ROWS(D$13:D425))))</f>
        <v/>
      </c>
      <c r="E425" s="182" t="str">
        <f t="array" ref="E425">IF(ROWS(E$13:E425)&gt;$S$5,"",INDEX(U$13:U$512,SMALL(IF(($W$13:$W$512=$W$6)+(($W$13:$W$512=$W$7)+(($W$13:$W$512=$W$8)+(($X$13:$X$512=$X$6)+(($X$13:$X$512=$X$7)+(($Y$13:$Y$512=$Y$6)+(($Y$13:$Y$512=$Y$7)+(($Y$13:$Y$512=$Z$6)+(($Y$13:$Y$512=$Z$7))))))))),ROW($A$13:$A$512)-ROW($A$13)+1),ROWS(E$13:E425))))</f>
        <v/>
      </c>
      <c r="F425" s="182" t="str">
        <f t="array" ref="F425">IF(ROWS(F$13:F425)&gt;$S$5,"",INDEX(V$13:V$512,SMALL(IF(($W$13:$W$512=$W$6)+(($W$13:$W$512=$W$7)+(($W$13:$W$512=$W$8)+(($X$13:$X$512=$X$6)+(($X$13:$X$512=$X$7)+(($Y$13:$Y$512=$Y$6)+(($Y$13:$Y$512=$Y$7)+(($Y$13:$Y$512=$Z$6)+(($Y$13:$Y$512=$Z$7))))))))),ROW($A$13:$A$512)-ROW($A$13)+1),ROWS(F$13:F425))))</f>
        <v/>
      </c>
      <c r="G425" s="351" t="str">
        <f t="array" ref="G425">IF(ROWS(G$13:G425)&gt;$S$5,"",INDEX(W$13:W$512,SMALL(IF(($W$13:$W$512=$W$6)+(($W$13:$W$512=$W$7)+(($W$13:$W$512=$W$8)+(($X$13:$X$512=$X$6)+(($X$13:$X$512=$X$7)+(($Y$13:$Y$512=$Y$6)+(($Y$13:$Y$512=$Y$7)+(($Y$13:$Y$512=$Z$6)+(($Y$13:$Y$512=$Z$7))))))))),ROW($A$13:$A$512)-ROW($A$13)+1),ROWS(G$13:G425))))</f>
        <v/>
      </c>
      <c r="H425" s="351" t="str">
        <f t="array" ref="H425">IF(ROWS(H$13:H425)&gt;$S$5,"",INDEX(X$13:X$512,SMALL(IF(($W$13:$W$512=$W$6)+(($W$13:$W$512=$W$7)+(($W$13:$W$512=$W$8)+(($X$13:$X$512=$X$6)+(($X$13:$X$512=$X$7)+(($Y$13:$Y$512=$Y$6)+(($Y$13:$Y$512=$Y$7)+(($Y$13:$Y$512=$Z$6)+(($Y$13:$Y$512=$Z$7))))))))),ROW($A$13:$A$512)-ROW($A$13)+1),ROWS(H$13:H425))))</f>
        <v/>
      </c>
      <c r="I425" s="351" t="str">
        <f t="array" ref="I425">IF(ROWS(I$13:I425)&gt;$S$5,"",INDEX(Y$13:Y$512,SMALL(IF(($W$13:$W$512=$W$6)+(($W$13:$W$512=$W$7)+(($W$13:$W$512=$W$8)+(($X$13:$X$512=$X$6)+(($X$13:$X$512=$X$7)+(($Y$13:$Y$512=$Y$6)+(($Y$13:$Y$512=$Y$7)+(($Y$13:$Y$512=$Z$6)+(($Y$13:$Y$512=$Z$7))))))))),ROW($A$13:$A$512)-ROW($A$13)+1),ROWS(I$13:I425))))</f>
        <v/>
      </c>
      <c r="J425" s="136"/>
      <c r="Q425" s="44">
        <f>Nut_StatusTool!A419</f>
        <v>413</v>
      </c>
      <c r="R425" s="44">
        <f>Nut_StatusTool!B419</f>
        <v>0</v>
      </c>
      <c r="S425" s="44">
        <f>Nut_StatusTool!C419</f>
        <v>0</v>
      </c>
      <c r="T425" s="44">
        <f>Nut_StatusTool!D419</f>
        <v>0</v>
      </c>
      <c r="U425" s="44">
        <f>Nut_StatusTool!F419</f>
        <v>0</v>
      </c>
      <c r="V425" s="285" t="str">
        <f>Nut_StatusTool!K419</f>
        <v/>
      </c>
      <c r="W425" s="44" t="str">
        <f>Nut_StatusTool!L419</f>
        <v/>
      </c>
      <c r="X425" s="44" t="str">
        <f>Nut_StatusTool!M419</f>
        <v/>
      </c>
      <c r="Y425" s="44" t="str">
        <f>Nut_StatusTool!N419</f>
        <v/>
      </c>
    </row>
    <row r="426" spans="1:25">
      <c r="A426" s="182" t="str">
        <f t="array" ref="A426">IF(ROWS(A$13:A426)&gt;$S$5,"",INDEX(Q$13:Q$512,SMALL(IF(($W$13:$W$512=$W$6)+(($W$13:$W$512=$W$7)+(($W$13:$W$512=$W$8)+(($X$13:$X$512=$X$6)+(($X$13:$X$512=$X$7)+(($Y$13:$Y$512=$Y$6)+(($Y$13:$Y$512=$Y$7)+(($Y$13:$Y$512=$Z$6)+(($Y$13:$Y$512=$Z$7))))))))),ROW($A$13:$A$512)-ROW($A$13)+1),ROWS(A$13:A426))))</f>
        <v/>
      </c>
      <c r="B426" s="290" t="str">
        <f t="array" ref="B426">IF(ROWS(B$13:B426)&gt;$S$5,"",INDEX(R$13:R$512,SMALL(IF(($W$13:$W$512=$W$6)+(($W$13:$W$512=$W$7)+(($W$13:$W$512=$W$8)+(($X$13:$X$512=$X$6)+(($X$13:$X$512=$X$7)+(($Y$13:$Y$512=$Y$6)+(($Y$13:$Y$512=$Y$7)+(($Y$13:$Y$512=$Z$6)+(($Y$13:$Y$512=$Z$7))))))))),ROW($A$13:$A$512)-ROW($A$13)+1),ROWS(B$13:B426))))</f>
        <v/>
      </c>
      <c r="C426" s="290" t="str">
        <f t="array" ref="C426">IF(ROWS(C$13:C426)&gt;$S$5,"",INDEX(S$13:S$512,SMALL(IF(($W$13:$W$512=$W$6)+(($W$13:$W$512=$W$7)+(($W$13:$W$512=$W$8)+(($X$13:$X$512=$X$6)+(($X$13:$X$512=$X$7)+(($Y$13:$Y$512=$Y$6)+(($Y$13:$Y$512=$Y$7)+(($Y$13:$Y$512=$Z$6)+(($Y$13:$Y$512=$Z$7))))))))),ROW($A$13:$A$512)-ROW($A$13)+1),ROWS(C$13:C426))))</f>
        <v/>
      </c>
      <c r="D426" s="316" t="str">
        <f t="array" ref="D426">IF(ROWS(D$13:D426)&gt;$S$5,"",INDEX(T$13:T$512,SMALL(IF(($W$13:$W$512=$W$6)+(($W$13:$W$512=$W$7)+(($W$13:$W$512=$W$8)+(($X$13:$X$512=$X$6)+(($X$13:$X$512=$X$7)+(($Y$13:$Y$512=$Y$6)+(($Y$13:$Y$512=$Y$7)+(($Y$13:$Y$512=$Z$6)+(($Y$13:$Y$512=$Z$7))))))))),ROW($A$13:$A$512)-ROW($A$13)+1),ROWS(D$13:D426))))</f>
        <v/>
      </c>
      <c r="E426" s="182" t="str">
        <f t="array" ref="E426">IF(ROWS(E$13:E426)&gt;$S$5,"",INDEX(U$13:U$512,SMALL(IF(($W$13:$W$512=$W$6)+(($W$13:$W$512=$W$7)+(($W$13:$W$512=$W$8)+(($X$13:$X$512=$X$6)+(($X$13:$X$512=$X$7)+(($Y$13:$Y$512=$Y$6)+(($Y$13:$Y$512=$Y$7)+(($Y$13:$Y$512=$Z$6)+(($Y$13:$Y$512=$Z$7))))))))),ROW($A$13:$A$512)-ROW($A$13)+1),ROWS(E$13:E426))))</f>
        <v/>
      </c>
      <c r="F426" s="182" t="str">
        <f t="array" ref="F426">IF(ROWS(F$13:F426)&gt;$S$5,"",INDEX(V$13:V$512,SMALL(IF(($W$13:$W$512=$W$6)+(($W$13:$W$512=$W$7)+(($W$13:$W$512=$W$8)+(($X$13:$X$512=$X$6)+(($X$13:$X$512=$X$7)+(($Y$13:$Y$512=$Y$6)+(($Y$13:$Y$512=$Y$7)+(($Y$13:$Y$512=$Z$6)+(($Y$13:$Y$512=$Z$7))))))))),ROW($A$13:$A$512)-ROW($A$13)+1),ROWS(F$13:F426))))</f>
        <v/>
      </c>
      <c r="G426" s="351" t="str">
        <f t="array" ref="G426">IF(ROWS(G$13:G426)&gt;$S$5,"",INDEX(W$13:W$512,SMALL(IF(($W$13:$W$512=$W$6)+(($W$13:$W$512=$W$7)+(($W$13:$W$512=$W$8)+(($X$13:$X$512=$X$6)+(($X$13:$X$512=$X$7)+(($Y$13:$Y$512=$Y$6)+(($Y$13:$Y$512=$Y$7)+(($Y$13:$Y$512=$Z$6)+(($Y$13:$Y$512=$Z$7))))))))),ROW($A$13:$A$512)-ROW($A$13)+1),ROWS(G$13:G426))))</f>
        <v/>
      </c>
      <c r="H426" s="351" t="str">
        <f t="array" ref="H426">IF(ROWS(H$13:H426)&gt;$S$5,"",INDEX(X$13:X$512,SMALL(IF(($W$13:$W$512=$W$6)+(($W$13:$W$512=$W$7)+(($W$13:$W$512=$W$8)+(($X$13:$X$512=$X$6)+(($X$13:$X$512=$X$7)+(($Y$13:$Y$512=$Y$6)+(($Y$13:$Y$512=$Y$7)+(($Y$13:$Y$512=$Z$6)+(($Y$13:$Y$512=$Z$7))))))))),ROW($A$13:$A$512)-ROW($A$13)+1),ROWS(H$13:H426))))</f>
        <v/>
      </c>
      <c r="I426" s="351" t="str">
        <f t="array" ref="I426">IF(ROWS(I$13:I426)&gt;$S$5,"",INDEX(Y$13:Y$512,SMALL(IF(($W$13:$W$512=$W$6)+(($W$13:$W$512=$W$7)+(($W$13:$W$512=$W$8)+(($X$13:$X$512=$X$6)+(($X$13:$X$512=$X$7)+(($Y$13:$Y$512=$Y$6)+(($Y$13:$Y$512=$Y$7)+(($Y$13:$Y$512=$Z$6)+(($Y$13:$Y$512=$Z$7))))))))),ROW($A$13:$A$512)-ROW($A$13)+1),ROWS(I$13:I426))))</f>
        <v/>
      </c>
      <c r="J426" s="136"/>
      <c r="Q426" s="44">
        <f>Nut_StatusTool!A420</f>
        <v>414</v>
      </c>
      <c r="R426" s="44">
        <f>Nut_StatusTool!B420</f>
        <v>0</v>
      </c>
      <c r="S426" s="44">
        <f>Nut_StatusTool!C420</f>
        <v>0</v>
      </c>
      <c r="T426" s="44">
        <f>Nut_StatusTool!D420</f>
        <v>0</v>
      </c>
      <c r="U426" s="44">
        <f>Nut_StatusTool!F420</f>
        <v>0</v>
      </c>
      <c r="V426" s="285" t="str">
        <f>Nut_StatusTool!K420</f>
        <v/>
      </c>
      <c r="W426" s="44" t="str">
        <f>Nut_StatusTool!L420</f>
        <v/>
      </c>
      <c r="X426" s="44" t="str">
        <f>Nut_StatusTool!M420</f>
        <v/>
      </c>
      <c r="Y426" s="44" t="str">
        <f>Nut_StatusTool!N420</f>
        <v/>
      </c>
    </row>
    <row r="427" spans="1:25">
      <c r="A427" s="182" t="str">
        <f t="array" ref="A427">IF(ROWS(A$13:A427)&gt;$S$5,"",INDEX(Q$13:Q$512,SMALL(IF(($W$13:$W$512=$W$6)+(($W$13:$W$512=$W$7)+(($W$13:$W$512=$W$8)+(($X$13:$X$512=$X$6)+(($X$13:$X$512=$X$7)+(($Y$13:$Y$512=$Y$6)+(($Y$13:$Y$512=$Y$7)+(($Y$13:$Y$512=$Z$6)+(($Y$13:$Y$512=$Z$7))))))))),ROW($A$13:$A$512)-ROW($A$13)+1),ROWS(A$13:A427))))</f>
        <v/>
      </c>
      <c r="B427" s="290" t="str">
        <f t="array" ref="B427">IF(ROWS(B$13:B427)&gt;$S$5,"",INDEX(R$13:R$512,SMALL(IF(($W$13:$W$512=$W$6)+(($W$13:$W$512=$W$7)+(($W$13:$W$512=$W$8)+(($X$13:$X$512=$X$6)+(($X$13:$X$512=$X$7)+(($Y$13:$Y$512=$Y$6)+(($Y$13:$Y$512=$Y$7)+(($Y$13:$Y$512=$Z$6)+(($Y$13:$Y$512=$Z$7))))))))),ROW($A$13:$A$512)-ROW($A$13)+1),ROWS(B$13:B427))))</f>
        <v/>
      </c>
      <c r="C427" s="290" t="str">
        <f t="array" ref="C427">IF(ROWS(C$13:C427)&gt;$S$5,"",INDEX(S$13:S$512,SMALL(IF(($W$13:$W$512=$W$6)+(($W$13:$W$512=$W$7)+(($W$13:$W$512=$W$8)+(($X$13:$X$512=$X$6)+(($X$13:$X$512=$X$7)+(($Y$13:$Y$512=$Y$6)+(($Y$13:$Y$512=$Y$7)+(($Y$13:$Y$512=$Z$6)+(($Y$13:$Y$512=$Z$7))))))))),ROW($A$13:$A$512)-ROW($A$13)+1),ROWS(C$13:C427))))</f>
        <v/>
      </c>
      <c r="D427" s="316" t="str">
        <f t="array" ref="D427">IF(ROWS(D$13:D427)&gt;$S$5,"",INDEX(T$13:T$512,SMALL(IF(($W$13:$W$512=$W$6)+(($W$13:$W$512=$W$7)+(($W$13:$W$512=$W$8)+(($X$13:$X$512=$X$6)+(($X$13:$X$512=$X$7)+(($Y$13:$Y$512=$Y$6)+(($Y$13:$Y$512=$Y$7)+(($Y$13:$Y$512=$Z$6)+(($Y$13:$Y$512=$Z$7))))))))),ROW($A$13:$A$512)-ROW($A$13)+1),ROWS(D$13:D427))))</f>
        <v/>
      </c>
      <c r="E427" s="182" t="str">
        <f t="array" ref="E427">IF(ROWS(E$13:E427)&gt;$S$5,"",INDEX(U$13:U$512,SMALL(IF(($W$13:$W$512=$W$6)+(($W$13:$W$512=$W$7)+(($W$13:$W$512=$W$8)+(($X$13:$X$512=$X$6)+(($X$13:$X$512=$X$7)+(($Y$13:$Y$512=$Y$6)+(($Y$13:$Y$512=$Y$7)+(($Y$13:$Y$512=$Z$6)+(($Y$13:$Y$512=$Z$7))))))))),ROW($A$13:$A$512)-ROW($A$13)+1),ROWS(E$13:E427))))</f>
        <v/>
      </c>
      <c r="F427" s="182" t="str">
        <f t="array" ref="F427">IF(ROWS(F$13:F427)&gt;$S$5,"",INDEX(V$13:V$512,SMALL(IF(($W$13:$W$512=$W$6)+(($W$13:$W$512=$W$7)+(($W$13:$W$512=$W$8)+(($X$13:$X$512=$X$6)+(($X$13:$X$512=$X$7)+(($Y$13:$Y$512=$Y$6)+(($Y$13:$Y$512=$Y$7)+(($Y$13:$Y$512=$Z$6)+(($Y$13:$Y$512=$Z$7))))))))),ROW($A$13:$A$512)-ROW($A$13)+1),ROWS(F$13:F427))))</f>
        <v/>
      </c>
      <c r="G427" s="351" t="str">
        <f t="array" ref="G427">IF(ROWS(G$13:G427)&gt;$S$5,"",INDEX(W$13:W$512,SMALL(IF(($W$13:$W$512=$W$6)+(($W$13:$W$512=$W$7)+(($W$13:$W$512=$W$8)+(($X$13:$X$512=$X$6)+(($X$13:$X$512=$X$7)+(($Y$13:$Y$512=$Y$6)+(($Y$13:$Y$512=$Y$7)+(($Y$13:$Y$512=$Z$6)+(($Y$13:$Y$512=$Z$7))))))))),ROW($A$13:$A$512)-ROW($A$13)+1),ROWS(G$13:G427))))</f>
        <v/>
      </c>
      <c r="H427" s="351" t="str">
        <f t="array" ref="H427">IF(ROWS(H$13:H427)&gt;$S$5,"",INDEX(X$13:X$512,SMALL(IF(($W$13:$W$512=$W$6)+(($W$13:$W$512=$W$7)+(($W$13:$W$512=$W$8)+(($X$13:$X$512=$X$6)+(($X$13:$X$512=$X$7)+(($Y$13:$Y$512=$Y$6)+(($Y$13:$Y$512=$Y$7)+(($Y$13:$Y$512=$Z$6)+(($Y$13:$Y$512=$Z$7))))))))),ROW($A$13:$A$512)-ROW($A$13)+1),ROWS(H$13:H427))))</f>
        <v/>
      </c>
      <c r="I427" s="351" t="str">
        <f t="array" ref="I427">IF(ROWS(I$13:I427)&gt;$S$5,"",INDEX(Y$13:Y$512,SMALL(IF(($W$13:$W$512=$W$6)+(($W$13:$W$512=$W$7)+(($W$13:$W$512=$W$8)+(($X$13:$X$512=$X$6)+(($X$13:$X$512=$X$7)+(($Y$13:$Y$512=$Y$6)+(($Y$13:$Y$512=$Y$7)+(($Y$13:$Y$512=$Z$6)+(($Y$13:$Y$512=$Z$7))))))))),ROW($A$13:$A$512)-ROW($A$13)+1),ROWS(I$13:I427))))</f>
        <v/>
      </c>
      <c r="J427" s="136"/>
      <c r="Q427" s="44">
        <f>Nut_StatusTool!A421</f>
        <v>415</v>
      </c>
      <c r="R427" s="44">
        <f>Nut_StatusTool!B421</f>
        <v>0</v>
      </c>
      <c r="S427" s="44">
        <f>Nut_StatusTool!C421</f>
        <v>0</v>
      </c>
      <c r="T427" s="44">
        <f>Nut_StatusTool!D421</f>
        <v>0</v>
      </c>
      <c r="U427" s="44">
        <f>Nut_StatusTool!F421</f>
        <v>0</v>
      </c>
      <c r="V427" s="285" t="str">
        <f>Nut_StatusTool!K421</f>
        <v/>
      </c>
      <c r="W427" s="44" t="str">
        <f>Nut_StatusTool!L421</f>
        <v/>
      </c>
      <c r="X427" s="44" t="str">
        <f>Nut_StatusTool!M421</f>
        <v/>
      </c>
      <c r="Y427" s="44" t="str">
        <f>Nut_StatusTool!N421</f>
        <v/>
      </c>
    </row>
    <row r="428" spans="1:25">
      <c r="A428" s="182" t="str">
        <f t="array" ref="A428">IF(ROWS(A$13:A428)&gt;$S$5,"",INDEX(Q$13:Q$512,SMALL(IF(($W$13:$W$512=$W$6)+(($W$13:$W$512=$W$7)+(($W$13:$W$512=$W$8)+(($X$13:$X$512=$X$6)+(($X$13:$X$512=$X$7)+(($Y$13:$Y$512=$Y$6)+(($Y$13:$Y$512=$Y$7)+(($Y$13:$Y$512=$Z$6)+(($Y$13:$Y$512=$Z$7))))))))),ROW($A$13:$A$512)-ROW($A$13)+1),ROWS(A$13:A428))))</f>
        <v/>
      </c>
      <c r="B428" s="290" t="str">
        <f t="array" ref="B428">IF(ROWS(B$13:B428)&gt;$S$5,"",INDEX(R$13:R$512,SMALL(IF(($W$13:$W$512=$W$6)+(($W$13:$W$512=$W$7)+(($W$13:$W$512=$W$8)+(($X$13:$X$512=$X$6)+(($X$13:$X$512=$X$7)+(($Y$13:$Y$512=$Y$6)+(($Y$13:$Y$512=$Y$7)+(($Y$13:$Y$512=$Z$6)+(($Y$13:$Y$512=$Z$7))))))))),ROW($A$13:$A$512)-ROW($A$13)+1),ROWS(B$13:B428))))</f>
        <v/>
      </c>
      <c r="C428" s="290" t="str">
        <f t="array" ref="C428">IF(ROWS(C$13:C428)&gt;$S$5,"",INDEX(S$13:S$512,SMALL(IF(($W$13:$W$512=$W$6)+(($W$13:$W$512=$W$7)+(($W$13:$W$512=$W$8)+(($X$13:$X$512=$X$6)+(($X$13:$X$512=$X$7)+(($Y$13:$Y$512=$Y$6)+(($Y$13:$Y$512=$Y$7)+(($Y$13:$Y$512=$Z$6)+(($Y$13:$Y$512=$Z$7))))))))),ROW($A$13:$A$512)-ROW($A$13)+1),ROWS(C$13:C428))))</f>
        <v/>
      </c>
      <c r="D428" s="316" t="str">
        <f t="array" ref="D428">IF(ROWS(D$13:D428)&gt;$S$5,"",INDEX(T$13:T$512,SMALL(IF(($W$13:$W$512=$W$6)+(($W$13:$W$512=$W$7)+(($W$13:$W$512=$W$8)+(($X$13:$X$512=$X$6)+(($X$13:$X$512=$X$7)+(($Y$13:$Y$512=$Y$6)+(($Y$13:$Y$512=$Y$7)+(($Y$13:$Y$512=$Z$6)+(($Y$13:$Y$512=$Z$7))))))))),ROW($A$13:$A$512)-ROW($A$13)+1),ROWS(D$13:D428))))</f>
        <v/>
      </c>
      <c r="E428" s="182" t="str">
        <f t="array" ref="E428">IF(ROWS(E$13:E428)&gt;$S$5,"",INDEX(U$13:U$512,SMALL(IF(($W$13:$W$512=$W$6)+(($W$13:$W$512=$W$7)+(($W$13:$W$512=$W$8)+(($X$13:$X$512=$X$6)+(($X$13:$X$512=$X$7)+(($Y$13:$Y$512=$Y$6)+(($Y$13:$Y$512=$Y$7)+(($Y$13:$Y$512=$Z$6)+(($Y$13:$Y$512=$Z$7))))))))),ROW($A$13:$A$512)-ROW($A$13)+1),ROWS(E$13:E428))))</f>
        <v/>
      </c>
      <c r="F428" s="182" t="str">
        <f t="array" ref="F428">IF(ROWS(F$13:F428)&gt;$S$5,"",INDEX(V$13:V$512,SMALL(IF(($W$13:$W$512=$W$6)+(($W$13:$W$512=$W$7)+(($W$13:$W$512=$W$8)+(($X$13:$X$512=$X$6)+(($X$13:$X$512=$X$7)+(($Y$13:$Y$512=$Y$6)+(($Y$13:$Y$512=$Y$7)+(($Y$13:$Y$512=$Z$6)+(($Y$13:$Y$512=$Z$7))))))))),ROW($A$13:$A$512)-ROW($A$13)+1),ROWS(F$13:F428))))</f>
        <v/>
      </c>
      <c r="G428" s="351" t="str">
        <f t="array" ref="G428">IF(ROWS(G$13:G428)&gt;$S$5,"",INDEX(W$13:W$512,SMALL(IF(($W$13:$W$512=$W$6)+(($W$13:$W$512=$W$7)+(($W$13:$W$512=$W$8)+(($X$13:$X$512=$X$6)+(($X$13:$X$512=$X$7)+(($Y$13:$Y$512=$Y$6)+(($Y$13:$Y$512=$Y$7)+(($Y$13:$Y$512=$Z$6)+(($Y$13:$Y$512=$Z$7))))))))),ROW($A$13:$A$512)-ROW($A$13)+1),ROWS(G$13:G428))))</f>
        <v/>
      </c>
      <c r="H428" s="351" t="str">
        <f t="array" ref="H428">IF(ROWS(H$13:H428)&gt;$S$5,"",INDEX(X$13:X$512,SMALL(IF(($W$13:$W$512=$W$6)+(($W$13:$W$512=$W$7)+(($W$13:$W$512=$W$8)+(($X$13:$X$512=$X$6)+(($X$13:$X$512=$X$7)+(($Y$13:$Y$512=$Y$6)+(($Y$13:$Y$512=$Y$7)+(($Y$13:$Y$512=$Z$6)+(($Y$13:$Y$512=$Z$7))))))))),ROW($A$13:$A$512)-ROW($A$13)+1),ROWS(H$13:H428))))</f>
        <v/>
      </c>
      <c r="I428" s="351" t="str">
        <f t="array" ref="I428">IF(ROWS(I$13:I428)&gt;$S$5,"",INDEX(Y$13:Y$512,SMALL(IF(($W$13:$W$512=$W$6)+(($W$13:$W$512=$W$7)+(($W$13:$W$512=$W$8)+(($X$13:$X$512=$X$6)+(($X$13:$X$512=$X$7)+(($Y$13:$Y$512=$Y$6)+(($Y$13:$Y$512=$Y$7)+(($Y$13:$Y$512=$Z$6)+(($Y$13:$Y$512=$Z$7))))))))),ROW($A$13:$A$512)-ROW($A$13)+1),ROWS(I$13:I428))))</f>
        <v/>
      </c>
      <c r="J428" s="136"/>
      <c r="Q428" s="44">
        <f>Nut_StatusTool!A422</f>
        <v>416</v>
      </c>
      <c r="R428" s="44">
        <f>Nut_StatusTool!B422</f>
        <v>0</v>
      </c>
      <c r="S428" s="44">
        <f>Nut_StatusTool!C422</f>
        <v>0</v>
      </c>
      <c r="T428" s="44">
        <f>Nut_StatusTool!D422</f>
        <v>0</v>
      </c>
      <c r="U428" s="44">
        <f>Nut_StatusTool!F422</f>
        <v>0</v>
      </c>
      <c r="V428" s="285" t="str">
        <f>Nut_StatusTool!K422</f>
        <v/>
      </c>
      <c r="W428" s="44" t="str">
        <f>Nut_StatusTool!L422</f>
        <v/>
      </c>
      <c r="X428" s="44" t="str">
        <f>Nut_StatusTool!M422</f>
        <v/>
      </c>
      <c r="Y428" s="44" t="str">
        <f>Nut_StatusTool!N422</f>
        <v/>
      </c>
    </row>
    <row r="429" spans="1:25">
      <c r="A429" s="182" t="str">
        <f t="array" ref="A429">IF(ROWS(A$13:A429)&gt;$S$5,"",INDEX(Q$13:Q$512,SMALL(IF(($W$13:$W$512=$W$6)+(($W$13:$W$512=$W$7)+(($W$13:$W$512=$W$8)+(($X$13:$X$512=$X$6)+(($X$13:$X$512=$X$7)+(($Y$13:$Y$512=$Y$6)+(($Y$13:$Y$512=$Y$7)+(($Y$13:$Y$512=$Z$6)+(($Y$13:$Y$512=$Z$7))))))))),ROW($A$13:$A$512)-ROW($A$13)+1),ROWS(A$13:A429))))</f>
        <v/>
      </c>
      <c r="B429" s="290" t="str">
        <f t="array" ref="B429">IF(ROWS(B$13:B429)&gt;$S$5,"",INDEX(R$13:R$512,SMALL(IF(($W$13:$W$512=$W$6)+(($W$13:$W$512=$W$7)+(($W$13:$W$512=$W$8)+(($X$13:$X$512=$X$6)+(($X$13:$X$512=$X$7)+(($Y$13:$Y$512=$Y$6)+(($Y$13:$Y$512=$Y$7)+(($Y$13:$Y$512=$Z$6)+(($Y$13:$Y$512=$Z$7))))))))),ROW($A$13:$A$512)-ROW($A$13)+1),ROWS(B$13:B429))))</f>
        <v/>
      </c>
      <c r="C429" s="290" t="str">
        <f t="array" ref="C429">IF(ROWS(C$13:C429)&gt;$S$5,"",INDEX(S$13:S$512,SMALL(IF(($W$13:$W$512=$W$6)+(($W$13:$W$512=$W$7)+(($W$13:$W$512=$W$8)+(($X$13:$X$512=$X$6)+(($X$13:$X$512=$X$7)+(($Y$13:$Y$512=$Y$6)+(($Y$13:$Y$512=$Y$7)+(($Y$13:$Y$512=$Z$6)+(($Y$13:$Y$512=$Z$7))))))))),ROW($A$13:$A$512)-ROW($A$13)+1),ROWS(C$13:C429))))</f>
        <v/>
      </c>
      <c r="D429" s="316" t="str">
        <f t="array" ref="D429">IF(ROWS(D$13:D429)&gt;$S$5,"",INDEX(T$13:T$512,SMALL(IF(($W$13:$W$512=$W$6)+(($W$13:$W$512=$W$7)+(($W$13:$W$512=$W$8)+(($X$13:$X$512=$X$6)+(($X$13:$X$512=$X$7)+(($Y$13:$Y$512=$Y$6)+(($Y$13:$Y$512=$Y$7)+(($Y$13:$Y$512=$Z$6)+(($Y$13:$Y$512=$Z$7))))))))),ROW($A$13:$A$512)-ROW($A$13)+1),ROWS(D$13:D429))))</f>
        <v/>
      </c>
      <c r="E429" s="182" t="str">
        <f t="array" ref="E429">IF(ROWS(E$13:E429)&gt;$S$5,"",INDEX(U$13:U$512,SMALL(IF(($W$13:$W$512=$W$6)+(($W$13:$W$512=$W$7)+(($W$13:$W$512=$W$8)+(($X$13:$X$512=$X$6)+(($X$13:$X$512=$X$7)+(($Y$13:$Y$512=$Y$6)+(($Y$13:$Y$512=$Y$7)+(($Y$13:$Y$512=$Z$6)+(($Y$13:$Y$512=$Z$7))))))))),ROW($A$13:$A$512)-ROW($A$13)+1),ROWS(E$13:E429))))</f>
        <v/>
      </c>
      <c r="F429" s="182" t="str">
        <f t="array" ref="F429">IF(ROWS(F$13:F429)&gt;$S$5,"",INDEX(V$13:V$512,SMALL(IF(($W$13:$W$512=$W$6)+(($W$13:$W$512=$W$7)+(($W$13:$W$512=$W$8)+(($X$13:$X$512=$X$6)+(($X$13:$X$512=$X$7)+(($Y$13:$Y$512=$Y$6)+(($Y$13:$Y$512=$Y$7)+(($Y$13:$Y$512=$Z$6)+(($Y$13:$Y$512=$Z$7))))))))),ROW($A$13:$A$512)-ROW($A$13)+1),ROWS(F$13:F429))))</f>
        <v/>
      </c>
      <c r="G429" s="351" t="str">
        <f t="array" ref="G429">IF(ROWS(G$13:G429)&gt;$S$5,"",INDEX(W$13:W$512,SMALL(IF(($W$13:$W$512=$W$6)+(($W$13:$W$512=$W$7)+(($W$13:$W$512=$W$8)+(($X$13:$X$512=$X$6)+(($X$13:$X$512=$X$7)+(($Y$13:$Y$512=$Y$6)+(($Y$13:$Y$512=$Y$7)+(($Y$13:$Y$512=$Z$6)+(($Y$13:$Y$512=$Z$7))))))))),ROW($A$13:$A$512)-ROW($A$13)+1),ROWS(G$13:G429))))</f>
        <v/>
      </c>
      <c r="H429" s="351" t="str">
        <f t="array" ref="H429">IF(ROWS(H$13:H429)&gt;$S$5,"",INDEX(X$13:X$512,SMALL(IF(($W$13:$W$512=$W$6)+(($W$13:$W$512=$W$7)+(($W$13:$W$512=$W$8)+(($X$13:$X$512=$X$6)+(($X$13:$X$512=$X$7)+(($Y$13:$Y$512=$Y$6)+(($Y$13:$Y$512=$Y$7)+(($Y$13:$Y$512=$Z$6)+(($Y$13:$Y$512=$Z$7))))))))),ROW($A$13:$A$512)-ROW($A$13)+1),ROWS(H$13:H429))))</f>
        <v/>
      </c>
      <c r="I429" s="351" t="str">
        <f t="array" ref="I429">IF(ROWS(I$13:I429)&gt;$S$5,"",INDEX(Y$13:Y$512,SMALL(IF(($W$13:$W$512=$W$6)+(($W$13:$W$512=$W$7)+(($W$13:$W$512=$W$8)+(($X$13:$X$512=$X$6)+(($X$13:$X$512=$X$7)+(($Y$13:$Y$512=$Y$6)+(($Y$13:$Y$512=$Y$7)+(($Y$13:$Y$512=$Z$6)+(($Y$13:$Y$512=$Z$7))))))))),ROW($A$13:$A$512)-ROW($A$13)+1),ROWS(I$13:I429))))</f>
        <v/>
      </c>
      <c r="J429" s="136"/>
      <c r="Q429" s="44">
        <f>Nut_StatusTool!A423</f>
        <v>417</v>
      </c>
      <c r="R429" s="44">
        <f>Nut_StatusTool!B423</f>
        <v>0</v>
      </c>
      <c r="S429" s="44">
        <f>Nut_StatusTool!C423</f>
        <v>0</v>
      </c>
      <c r="T429" s="44">
        <f>Nut_StatusTool!D423</f>
        <v>0</v>
      </c>
      <c r="U429" s="44">
        <f>Nut_StatusTool!F423</f>
        <v>0</v>
      </c>
      <c r="V429" s="285" t="str">
        <f>Nut_StatusTool!K423</f>
        <v/>
      </c>
      <c r="W429" s="44" t="str">
        <f>Nut_StatusTool!L423</f>
        <v/>
      </c>
      <c r="X429" s="44" t="str">
        <f>Nut_StatusTool!M423</f>
        <v/>
      </c>
      <c r="Y429" s="44" t="str">
        <f>Nut_StatusTool!N423</f>
        <v/>
      </c>
    </row>
    <row r="430" spans="1:25">
      <c r="A430" s="182" t="str">
        <f t="array" ref="A430">IF(ROWS(A$13:A430)&gt;$S$5,"",INDEX(Q$13:Q$512,SMALL(IF(($W$13:$W$512=$W$6)+(($W$13:$W$512=$W$7)+(($W$13:$W$512=$W$8)+(($X$13:$X$512=$X$6)+(($X$13:$X$512=$X$7)+(($Y$13:$Y$512=$Y$6)+(($Y$13:$Y$512=$Y$7)+(($Y$13:$Y$512=$Z$6)+(($Y$13:$Y$512=$Z$7))))))))),ROW($A$13:$A$512)-ROW($A$13)+1),ROWS(A$13:A430))))</f>
        <v/>
      </c>
      <c r="B430" s="290" t="str">
        <f t="array" ref="B430">IF(ROWS(B$13:B430)&gt;$S$5,"",INDEX(R$13:R$512,SMALL(IF(($W$13:$W$512=$W$6)+(($W$13:$W$512=$W$7)+(($W$13:$W$512=$W$8)+(($X$13:$X$512=$X$6)+(($X$13:$X$512=$X$7)+(($Y$13:$Y$512=$Y$6)+(($Y$13:$Y$512=$Y$7)+(($Y$13:$Y$512=$Z$6)+(($Y$13:$Y$512=$Z$7))))))))),ROW($A$13:$A$512)-ROW($A$13)+1),ROWS(B$13:B430))))</f>
        <v/>
      </c>
      <c r="C430" s="290" t="str">
        <f t="array" ref="C430">IF(ROWS(C$13:C430)&gt;$S$5,"",INDEX(S$13:S$512,SMALL(IF(($W$13:$W$512=$W$6)+(($W$13:$W$512=$W$7)+(($W$13:$W$512=$W$8)+(($X$13:$X$512=$X$6)+(($X$13:$X$512=$X$7)+(($Y$13:$Y$512=$Y$6)+(($Y$13:$Y$512=$Y$7)+(($Y$13:$Y$512=$Z$6)+(($Y$13:$Y$512=$Z$7))))))))),ROW($A$13:$A$512)-ROW($A$13)+1),ROWS(C$13:C430))))</f>
        <v/>
      </c>
      <c r="D430" s="316" t="str">
        <f t="array" ref="D430">IF(ROWS(D$13:D430)&gt;$S$5,"",INDEX(T$13:T$512,SMALL(IF(($W$13:$W$512=$W$6)+(($W$13:$W$512=$W$7)+(($W$13:$W$512=$W$8)+(($X$13:$X$512=$X$6)+(($X$13:$X$512=$X$7)+(($Y$13:$Y$512=$Y$6)+(($Y$13:$Y$512=$Y$7)+(($Y$13:$Y$512=$Z$6)+(($Y$13:$Y$512=$Z$7))))))))),ROW($A$13:$A$512)-ROW($A$13)+1),ROWS(D$13:D430))))</f>
        <v/>
      </c>
      <c r="E430" s="182" t="str">
        <f t="array" ref="E430">IF(ROWS(E$13:E430)&gt;$S$5,"",INDEX(U$13:U$512,SMALL(IF(($W$13:$W$512=$W$6)+(($W$13:$W$512=$W$7)+(($W$13:$W$512=$W$8)+(($X$13:$X$512=$X$6)+(($X$13:$X$512=$X$7)+(($Y$13:$Y$512=$Y$6)+(($Y$13:$Y$512=$Y$7)+(($Y$13:$Y$512=$Z$6)+(($Y$13:$Y$512=$Z$7))))))))),ROW($A$13:$A$512)-ROW($A$13)+1),ROWS(E$13:E430))))</f>
        <v/>
      </c>
      <c r="F430" s="182" t="str">
        <f t="array" ref="F430">IF(ROWS(F$13:F430)&gt;$S$5,"",INDEX(V$13:V$512,SMALL(IF(($W$13:$W$512=$W$6)+(($W$13:$W$512=$W$7)+(($W$13:$W$512=$W$8)+(($X$13:$X$512=$X$6)+(($X$13:$X$512=$X$7)+(($Y$13:$Y$512=$Y$6)+(($Y$13:$Y$512=$Y$7)+(($Y$13:$Y$512=$Z$6)+(($Y$13:$Y$512=$Z$7))))))))),ROW($A$13:$A$512)-ROW($A$13)+1),ROWS(F$13:F430))))</f>
        <v/>
      </c>
      <c r="G430" s="351" t="str">
        <f t="array" ref="G430">IF(ROWS(G$13:G430)&gt;$S$5,"",INDEX(W$13:W$512,SMALL(IF(($W$13:$W$512=$W$6)+(($W$13:$W$512=$W$7)+(($W$13:$W$512=$W$8)+(($X$13:$X$512=$X$6)+(($X$13:$X$512=$X$7)+(($Y$13:$Y$512=$Y$6)+(($Y$13:$Y$512=$Y$7)+(($Y$13:$Y$512=$Z$6)+(($Y$13:$Y$512=$Z$7))))))))),ROW($A$13:$A$512)-ROW($A$13)+1),ROWS(G$13:G430))))</f>
        <v/>
      </c>
      <c r="H430" s="351" t="str">
        <f t="array" ref="H430">IF(ROWS(H$13:H430)&gt;$S$5,"",INDEX(X$13:X$512,SMALL(IF(($W$13:$W$512=$W$6)+(($W$13:$W$512=$W$7)+(($W$13:$W$512=$W$8)+(($X$13:$X$512=$X$6)+(($X$13:$X$512=$X$7)+(($Y$13:$Y$512=$Y$6)+(($Y$13:$Y$512=$Y$7)+(($Y$13:$Y$512=$Z$6)+(($Y$13:$Y$512=$Z$7))))))))),ROW($A$13:$A$512)-ROW($A$13)+1),ROWS(H$13:H430))))</f>
        <v/>
      </c>
      <c r="I430" s="351" t="str">
        <f t="array" ref="I430">IF(ROWS(I$13:I430)&gt;$S$5,"",INDEX(Y$13:Y$512,SMALL(IF(($W$13:$W$512=$W$6)+(($W$13:$W$512=$W$7)+(($W$13:$W$512=$W$8)+(($X$13:$X$512=$X$6)+(($X$13:$X$512=$X$7)+(($Y$13:$Y$512=$Y$6)+(($Y$13:$Y$512=$Y$7)+(($Y$13:$Y$512=$Z$6)+(($Y$13:$Y$512=$Z$7))))))))),ROW($A$13:$A$512)-ROW($A$13)+1),ROWS(I$13:I430))))</f>
        <v/>
      </c>
      <c r="J430" s="136"/>
      <c r="Q430" s="44">
        <f>Nut_StatusTool!A424</f>
        <v>418</v>
      </c>
      <c r="R430" s="44">
        <f>Nut_StatusTool!B424</f>
        <v>0</v>
      </c>
      <c r="S430" s="44">
        <f>Nut_StatusTool!C424</f>
        <v>0</v>
      </c>
      <c r="T430" s="44">
        <f>Nut_StatusTool!D424</f>
        <v>0</v>
      </c>
      <c r="U430" s="44">
        <f>Nut_StatusTool!F424</f>
        <v>0</v>
      </c>
      <c r="V430" s="285" t="str">
        <f>Nut_StatusTool!K424</f>
        <v/>
      </c>
      <c r="W430" s="44" t="str">
        <f>Nut_StatusTool!L424</f>
        <v/>
      </c>
      <c r="X430" s="44" t="str">
        <f>Nut_StatusTool!M424</f>
        <v/>
      </c>
      <c r="Y430" s="44" t="str">
        <f>Nut_StatusTool!N424</f>
        <v/>
      </c>
    </row>
    <row r="431" spans="1:25">
      <c r="A431" s="182" t="str">
        <f t="array" ref="A431">IF(ROWS(A$13:A431)&gt;$S$5,"",INDEX(Q$13:Q$512,SMALL(IF(($W$13:$W$512=$W$6)+(($W$13:$W$512=$W$7)+(($W$13:$W$512=$W$8)+(($X$13:$X$512=$X$6)+(($X$13:$X$512=$X$7)+(($Y$13:$Y$512=$Y$6)+(($Y$13:$Y$512=$Y$7)+(($Y$13:$Y$512=$Z$6)+(($Y$13:$Y$512=$Z$7))))))))),ROW($A$13:$A$512)-ROW($A$13)+1),ROWS(A$13:A431))))</f>
        <v/>
      </c>
      <c r="B431" s="290" t="str">
        <f t="array" ref="B431">IF(ROWS(B$13:B431)&gt;$S$5,"",INDEX(R$13:R$512,SMALL(IF(($W$13:$W$512=$W$6)+(($W$13:$W$512=$W$7)+(($W$13:$W$512=$W$8)+(($X$13:$X$512=$X$6)+(($X$13:$X$512=$X$7)+(($Y$13:$Y$512=$Y$6)+(($Y$13:$Y$512=$Y$7)+(($Y$13:$Y$512=$Z$6)+(($Y$13:$Y$512=$Z$7))))))))),ROW($A$13:$A$512)-ROW($A$13)+1),ROWS(B$13:B431))))</f>
        <v/>
      </c>
      <c r="C431" s="290" t="str">
        <f t="array" ref="C431">IF(ROWS(C$13:C431)&gt;$S$5,"",INDEX(S$13:S$512,SMALL(IF(($W$13:$W$512=$W$6)+(($W$13:$W$512=$W$7)+(($W$13:$W$512=$W$8)+(($X$13:$X$512=$X$6)+(($X$13:$X$512=$X$7)+(($Y$13:$Y$512=$Y$6)+(($Y$13:$Y$512=$Y$7)+(($Y$13:$Y$512=$Z$6)+(($Y$13:$Y$512=$Z$7))))))))),ROW($A$13:$A$512)-ROW($A$13)+1),ROWS(C$13:C431))))</f>
        <v/>
      </c>
      <c r="D431" s="316" t="str">
        <f t="array" ref="D431">IF(ROWS(D$13:D431)&gt;$S$5,"",INDEX(T$13:T$512,SMALL(IF(($W$13:$W$512=$W$6)+(($W$13:$W$512=$W$7)+(($W$13:$W$512=$W$8)+(($X$13:$X$512=$X$6)+(($X$13:$X$512=$X$7)+(($Y$13:$Y$512=$Y$6)+(($Y$13:$Y$512=$Y$7)+(($Y$13:$Y$512=$Z$6)+(($Y$13:$Y$512=$Z$7))))))))),ROW($A$13:$A$512)-ROW($A$13)+1),ROWS(D$13:D431))))</f>
        <v/>
      </c>
      <c r="E431" s="182" t="str">
        <f t="array" ref="E431">IF(ROWS(E$13:E431)&gt;$S$5,"",INDEX(U$13:U$512,SMALL(IF(($W$13:$W$512=$W$6)+(($W$13:$W$512=$W$7)+(($W$13:$W$512=$W$8)+(($X$13:$X$512=$X$6)+(($X$13:$X$512=$X$7)+(($Y$13:$Y$512=$Y$6)+(($Y$13:$Y$512=$Y$7)+(($Y$13:$Y$512=$Z$6)+(($Y$13:$Y$512=$Z$7))))))))),ROW($A$13:$A$512)-ROW($A$13)+1),ROWS(E$13:E431))))</f>
        <v/>
      </c>
      <c r="F431" s="182" t="str">
        <f t="array" ref="F431">IF(ROWS(F$13:F431)&gt;$S$5,"",INDEX(V$13:V$512,SMALL(IF(($W$13:$W$512=$W$6)+(($W$13:$W$512=$W$7)+(($W$13:$W$512=$W$8)+(($X$13:$X$512=$X$6)+(($X$13:$X$512=$X$7)+(($Y$13:$Y$512=$Y$6)+(($Y$13:$Y$512=$Y$7)+(($Y$13:$Y$512=$Z$6)+(($Y$13:$Y$512=$Z$7))))))))),ROW($A$13:$A$512)-ROW($A$13)+1),ROWS(F$13:F431))))</f>
        <v/>
      </c>
      <c r="G431" s="351" t="str">
        <f t="array" ref="G431">IF(ROWS(G$13:G431)&gt;$S$5,"",INDEX(W$13:W$512,SMALL(IF(($W$13:$W$512=$W$6)+(($W$13:$W$512=$W$7)+(($W$13:$W$512=$W$8)+(($X$13:$X$512=$X$6)+(($X$13:$X$512=$X$7)+(($Y$13:$Y$512=$Y$6)+(($Y$13:$Y$512=$Y$7)+(($Y$13:$Y$512=$Z$6)+(($Y$13:$Y$512=$Z$7))))))))),ROW($A$13:$A$512)-ROW($A$13)+1),ROWS(G$13:G431))))</f>
        <v/>
      </c>
      <c r="H431" s="351" t="str">
        <f t="array" ref="H431">IF(ROWS(H$13:H431)&gt;$S$5,"",INDEX(X$13:X$512,SMALL(IF(($W$13:$W$512=$W$6)+(($W$13:$W$512=$W$7)+(($W$13:$W$512=$W$8)+(($X$13:$X$512=$X$6)+(($X$13:$X$512=$X$7)+(($Y$13:$Y$512=$Y$6)+(($Y$13:$Y$512=$Y$7)+(($Y$13:$Y$512=$Z$6)+(($Y$13:$Y$512=$Z$7))))))))),ROW($A$13:$A$512)-ROW($A$13)+1),ROWS(H$13:H431))))</f>
        <v/>
      </c>
      <c r="I431" s="351" t="str">
        <f t="array" ref="I431">IF(ROWS(I$13:I431)&gt;$S$5,"",INDEX(Y$13:Y$512,SMALL(IF(($W$13:$W$512=$W$6)+(($W$13:$W$512=$W$7)+(($W$13:$W$512=$W$8)+(($X$13:$X$512=$X$6)+(($X$13:$X$512=$X$7)+(($Y$13:$Y$512=$Y$6)+(($Y$13:$Y$512=$Y$7)+(($Y$13:$Y$512=$Z$6)+(($Y$13:$Y$512=$Z$7))))))))),ROW($A$13:$A$512)-ROW($A$13)+1),ROWS(I$13:I431))))</f>
        <v/>
      </c>
      <c r="J431" s="136"/>
      <c r="Q431" s="44">
        <f>Nut_StatusTool!A425</f>
        <v>419</v>
      </c>
      <c r="R431" s="44">
        <f>Nut_StatusTool!B425</f>
        <v>0</v>
      </c>
      <c r="S431" s="44">
        <f>Nut_StatusTool!C425</f>
        <v>0</v>
      </c>
      <c r="T431" s="44">
        <f>Nut_StatusTool!D425</f>
        <v>0</v>
      </c>
      <c r="U431" s="44">
        <f>Nut_StatusTool!F425</f>
        <v>0</v>
      </c>
      <c r="V431" s="285" t="str">
        <f>Nut_StatusTool!K425</f>
        <v/>
      </c>
      <c r="W431" s="44" t="str">
        <f>Nut_StatusTool!L425</f>
        <v/>
      </c>
      <c r="X431" s="44" t="str">
        <f>Nut_StatusTool!M425</f>
        <v/>
      </c>
      <c r="Y431" s="44" t="str">
        <f>Nut_StatusTool!N425</f>
        <v/>
      </c>
    </row>
    <row r="432" spans="1:25">
      <c r="A432" s="182" t="str">
        <f t="array" ref="A432">IF(ROWS(A$13:A432)&gt;$S$5,"",INDEX(Q$13:Q$512,SMALL(IF(($W$13:$W$512=$W$6)+(($W$13:$W$512=$W$7)+(($W$13:$W$512=$W$8)+(($X$13:$X$512=$X$6)+(($X$13:$X$512=$X$7)+(($Y$13:$Y$512=$Y$6)+(($Y$13:$Y$512=$Y$7)+(($Y$13:$Y$512=$Z$6)+(($Y$13:$Y$512=$Z$7))))))))),ROW($A$13:$A$512)-ROW($A$13)+1),ROWS(A$13:A432))))</f>
        <v/>
      </c>
      <c r="B432" s="290" t="str">
        <f t="array" ref="B432">IF(ROWS(B$13:B432)&gt;$S$5,"",INDEX(R$13:R$512,SMALL(IF(($W$13:$W$512=$W$6)+(($W$13:$W$512=$W$7)+(($W$13:$W$512=$W$8)+(($X$13:$X$512=$X$6)+(($X$13:$X$512=$X$7)+(($Y$13:$Y$512=$Y$6)+(($Y$13:$Y$512=$Y$7)+(($Y$13:$Y$512=$Z$6)+(($Y$13:$Y$512=$Z$7))))))))),ROW($A$13:$A$512)-ROW($A$13)+1),ROWS(B$13:B432))))</f>
        <v/>
      </c>
      <c r="C432" s="290" t="str">
        <f t="array" ref="C432">IF(ROWS(C$13:C432)&gt;$S$5,"",INDEX(S$13:S$512,SMALL(IF(($W$13:$W$512=$W$6)+(($W$13:$W$512=$W$7)+(($W$13:$W$512=$W$8)+(($X$13:$X$512=$X$6)+(($X$13:$X$512=$X$7)+(($Y$13:$Y$512=$Y$6)+(($Y$13:$Y$512=$Y$7)+(($Y$13:$Y$512=$Z$6)+(($Y$13:$Y$512=$Z$7))))))))),ROW($A$13:$A$512)-ROW($A$13)+1),ROWS(C$13:C432))))</f>
        <v/>
      </c>
      <c r="D432" s="316" t="str">
        <f t="array" ref="D432">IF(ROWS(D$13:D432)&gt;$S$5,"",INDEX(T$13:T$512,SMALL(IF(($W$13:$W$512=$W$6)+(($W$13:$W$512=$W$7)+(($W$13:$W$512=$W$8)+(($X$13:$X$512=$X$6)+(($X$13:$X$512=$X$7)+(($Y$13:$Y$512=$Y$6)+(($Y$13:$Y$512=$Y$7)+(($Y$13:$Y$512=$Z$6)+(($Y$13:$Y$512=$Z$7))))))))),ROW($A$13:$A$512)-ROW($A$13)+1),ROWS(D$13:D432))))</f>
        <v/>
      </c>
      <c r="E432" s="182" t="str">
        <f t="array" ref="E432">IF(ROWS(E$13:E432)&gt;$S$5,"",INDEX(U$13:U$512,SMALL(IF(($W$13:$W$512=$W$6)+(($W$13:$W$512=$W$7)+(($W$13:$W$512=$W$8)+(($X$13:$X$512=$X$6)+(($X$13:$X$512=$X$7)+(($Y$13:$Y$512=$Y$6)+(($Y$13:$Y$512=$Y$7)+(($Y$13:$Y$512=$Z$6)+(($Y$13:$Y$512=$Z$7))))))))),ROW($A$13:$A$512)-ROW($A$13)+1),ROWS(E$13:E432))))</f>
        <v/>
      </c>
      <c r="F432" s="182" t="str">
        <f t="array" ref="F432">IF(ROWS(F$13:F432)&gt;$S$5,"",INDEX(V$13:V$512,SMALL(IF(($W$13:$W$512=$W$6)+(($W$13:$W$512=$W$7)+(($W$13:$W$512=$W$8)+(($X$13:$X$512=$X$6)+(($X$13:$X$512=$X$7)+(($Y$13:$Y$512=$Y$6)+(($Y$13:$Y$512=$Y$7)+(($Y$13:$Y$512=$Z$6)+(($Y$13:$Y$512=$Z$7))))))))),ROW($A$13:$A$512)-ROW($A$13)+1),ROWS(F$13:F432))))</f>
        <v/>
      </c>
      <c r="G432" s="351" t="str">
        <f t="array" ref="G432">IF(ROWS(G$13:G432)&gt;$S$5,"",INDEX(W$13:W$512,SMALL(IF(($W$13:$W$512=$W$6)+(($W$13:$W$512=$W$7)+(($W$13:$W$512=$W$8)+(($X$13:$X$512=$X$6)+(($X$13:$X$512=$X$7)+(($Y$13:$Y$512=$Y$6)+(($Y$13:$Y$512=$Y$7)+(($Y$13:$Y$512=$Z$6)+(($Y$13:$Y$512=$Z$7))))))))),ROW($A$13:$A$512)-ROW($A$13)+1),ROWS(G$13:G432))))</f>
        <v/>
      </c>
      <c r="H432" s="351" t="str">
        <f t="array" ref="H432">IF(ROWS(H$13:H432)&gt;$S$5,"",INDEX(X$13:X$512,SMALL(IF(($W$13:$W$512=$W$6)+(($W$13:$W$512=$W$7)+(($W$13:$W$512=$W$8)+(($X$13:$X$512=$X$6)+(($X$13:$X$512=$X$7)+(($Y$13:$Y$512=$Y$6)+(($Y$13:$Y$512=$Y$7)+(($Y$13:$Y$512=$Z$6)+(($Y$13:$Y$512=$Z$7))))))))),ROW($A$13:$A$512)-ROW($A$13)+1),ROWS(H$13:H432))))</f>
        <v/>
      </c>
      <c r="I432" s="351" t="str">
        <f t="array" ref="I432">IF(ROWS(I$13:I432)&gt;$S$5,"",INDEX(Y$13:Y$512,SMALL(IF(($W$13:$W$512=$W$6)+(($W$13:$W$512=$W$7)+(($W$13:$W$512=$W$8)+(($X$13:$X$512=$X$6)+(($X$13:$X$512=$X$7)+(($Y$13:$Y$512=$Y$6)+(($Y$13:$Y$512=$Y$7)+(($Y$13:$Y$512=$Z$6)+(($Y$13:$Y$512=$Z$7))))))))),ROW($A$13:$A$512)-ROW($A$13)+1),ROWS(I$13:I432))))</f>
        <v/>
      </c>
      <c r="J432" s="136"/>
      <c r="Q432" s="44">
        <f>Nut_StatusTool!A426</f>
        <v>420</v>
      </c>
      <c r="R432" s="44">
        <f>Nut_StatusTool!B426</f>
        <v>0</v>
      </c>
      <c r="S432" s="44">
        <f>Nut_StatusTool!C426</f>
        <v>0</v>
      </c>
      <c r="T432" s="44">
        <f>Nut_StatusTool!D426</f>
        <v>0</v>
      </c>
      <c r="U432" s="44">
        <f>Nut_StatusTool!F426</f>
        <v>0</v>
      </c>
      <c r="V432" s="285" t="str">
        <f>Nut_StatusTool!K426</f>
        <v/>
      </c>
      <c r="W432" s="44" t="str">
        <f>Nut_StatusTool!L426</f>
        <v/>
      </c>
      <c r="X432" s="44" t="str">
        <f>Nut_StatusTool!M426</f>
        <v/>
      </c>
      <c r="Y432" s="44" t="str">
        <f>Nut_StatusTool!N426</f>
        <v/>
      </c>
    </row>
    <row r="433" spans="1:25">
      <c r="A433" s="182" t="str">
        <f t="array" ref="A433">IF(ROWS(A$13:A433)&gt;$S$5,"",INDEX(Q$13:Q$512,SMALL(IF(($W$13:$W$512=$W$6)+(($W$13:$W$512=$W$7)+(($W$13:$W$512=$W$8)+(($X$13:$X$512=$X$6)+(($X$13:$X$512=$X$7)+(($Y$13:$Y$512=$Y$6)+(($Y$13:$Y$512=$Y$7)+(($Y$13:$Y$512=$Z$6)+(($Y$13:$Y$512=$Z$7))))))))),ROW($A$13:$A$512)-ROW($A$13)+1),ROWS(A$13:A433))))</f>
        <v/>
      </c>
      <c r="B433" s="290" t="str">
        <f t="array" ref="B433">IF(ROWS(B$13:B433)&gt;$S$5,"",INDEX(R$13:R$512,SMALL(IF(($W$13:$W$512=$W$6)+(($W$13:$W$512=$W$7)+(($W$13:$W$512=$W$8)+(($X$13:$X$512=$X$6)+(($X$13:$X$512=$X$7)+(($Y$13:$Y$512=$Y$6)+(($Y$13:$Y$512=$Y$7)+(($Y$13:$Y$512=$Z$6)+(($Y$13:$Y$512=$Z$7))))))))),ROW($A$13:$A$512)-ROW($A$13)+1),ROWS(B$13:B433))))</f>
        <v/>
      </c>
      <c r="C433" s="290" t="str">
        <f t="array" ref="C433">IF(ROWS(C$13:C433)&gt;$S$5,"",INDEX(S$13:S$512,SMALL(IF(($W$13:$W$512=$W$6)+(($W$13:$W$512=$W$7)+(($W$13:$W$512=$W$8)+(($X$13:$X$512=$X$6)+(($X$13:$X$512=$X$7)+(($Y$13:$Y$512=$Y$6)+(($Y$13:$Y$512=$Y$7)+(($Y$13:$Y$512=$Z$6)+(($Y$13:$Y$512=$Z$7))))))))),ROW($A$13:$A$512)-ROW($A$13)+1),ROWS(C$13:C433))))</f>
        <v/>
      </c>
      <c r="D433" s="316" t="str">
        <f t="array" ref="D433">IF(ROWS(D$13:D433)&gt;$S$5,"",INDEX(T$13:T$512,SMALL(IF(($W$13:$W$512=$W$6)+(($W$13:$W$512=$W$7)+(($W$13:$W$512=$W$8)+(($X$13:$X$512=$X$6)+(($X$13:$X$512=$X$7)+(($Y$13:$Y$512=$Y$6)+(($Y$13:$Y$512=$Y$7)+(($Y$13:$Y$512=$Z$6)+(($Y$13:$Y$512=$Z$7))))))))),ROW($A$13:$A$512)-ROW($A$13)+1),ROWS(D$13:D433))))</f>
        <v/>
      </c>
      <c r="E433" s="182" t="str">
        <f t="array" ref="E433">IF(ROWS(E$13:E433)&gt;$S$5,"",INDEX(U$13:U$512,SMALL(IF(($W$13:$W$512=$W$6)+(($W$13:$W$512=$W$7)+(($W$13:$W$512=$W$8)+(($X$13:$X$512=$X$6)+(($X$13:$X$512=$X$7)+(($Y$13:$Y$512=$Y$6)+(($Y$13:$Y$512=$Y$7)+(($Y$13:$Y$512=$Z$6)+(($Y$13:$Y$512=$Z$7))))))))),ROW($A$13:$A$512)-ROW($A$13)+1),ROWS(E$13:E433))))</f>
        <v/>
      </c>
      <c r="F433" s="182" t="str">
        <f t="array" ref="F433">IF(ROWS(F$13:F433)&gt;$S$5,"",INDEX(V$13:V$512,SMALL(IF(($W$13:$W$512=$W$6)+(($W$13:$W$512=$W$7)+(($W$13:$W$512=$W$8)+(($X$13:$X$512=$X$6)+(($X$13:$X$512=$X$7)+(($Y$13:$Y$512=$Y$6)+(($Y$13:$Y$512=$Y$7)+(($Y$13:$Y$512=$Z$6)+(($Y$13:$Y$512=$Z$7))))))))),ROW($A$13:$A$512)-ROW($A$13)+1),ROWS(F$13:F433))))</f>
        <v/>
      </c>
      <c r="G433" s="351" t="str">
        <f t="array" ref="G433">IF(ROWS(G$13:G433)&gt;$S$5,"",INDEX(W$13:W$512,SMALL(IF(($W$13:$W$512=$W$6)+(($W$13:$W$512=$W$7)+(($W$13:$W$512=$W$8)+(($X$13:$X$512=$X$6)+(($X$13:$X$512=$X$7)+(($Y$13:$Y$512=$Y$6)+(($Y$13:$Y$512=$Y$7)+(($Y$13:$Y$512=$Z$6)+(($Y$13:$Y$512=$Z$7))))))))),ROW($A$13:$A$512)-ROW($A$13)+1),ROWS(G$13:G433))))</f>
        <v/>
      </c>
      <c r="H433" s="351" t="str">
        <f t="array" ref="H433">IF(ROWS(H$13:H433)&gt;$S$5,"",INDEX(X$13:X$512,SMALL(IF(($W$13:$W$512=$W$6)+(($W$13:$W$512=$W$7)+(($W$13:$W$512=$W$8)+(($X$13:$X$512=$X$6)+(($X$13:$X$512=$X$7)+(($Y$13:$Y$512=$Y$6)+(($Y$13:$Y$512=$Y$7)+(($Y$13:$Y$512=$Z$6)+(($Y$13:$Y$512=$Z$7))))))))),ROW($A$13:$A$512)-ROW($A$13)+1),ROWS(H$13:H433))))</f>
        <v/>
      </c>
      <c r="I433" s="351" t="str">
        <f t="array" ref="I433">IF(ROWS(I$13:I433)&gt;$S$5,"",INDEX(Y$13:Y$512,SMALL(IF(($W$13:$W$512=$W$6)+(($W$13:$W$512=$W$7)+(($W$13:$W$512=$W$8)+(($X$13:$X$512=$X$6)+(($X$13:$X$512=$X$7)+(($Y$13:$Y$512=$Y$6)+(($Y$13:$Y$512=$Y$7)+(($Y$13:$Y$512=$Z$6)+(($Y$13:$Y$512=$Z$7))))))))),ROW($A$13:$A$512)-ROW($A$13)+1),ROWS(I$13:I433))))</f>
        <v/>
      </c>
      <c r="J433" s="136"/>
      <c r="Q433" s="44">
        <f>Nut_StatusTool!A427</f>
        <v>421</v>
      </c>
      <c r="R433" s="44">
        <f>Nut_StatusTool!B427</f>
        <v>0</v>
      </c>
      <c r="S433" s="44">
        <f>Nut_StatusTool!C427</f>
        <v>0</v>
      </c>
      <c r="T433" s="44">
        <f>Nut_StatusTool!D427</f>
        <v>0</v>
      </c>
      <c r="U433" s="44">
        <f>Nut_StatusTool!F427</f>
        <v>0</v>
      </c>
      <c r="V433" s="285" t="str">
        <f>Nut_StatusTool!K427</f>
        <v/>
      </c>
      <c r="W433" s="44" t="str">
        <f>Nut_StatusTool!L427</f>
        <v/>
      </c>
      <c r="X433" s="44" t="str">
        <f>Nut_StatusTool!M427</f>
        <v/>
      </c>
      <c r="Y433" s="44" t="str">
        <f>Nut_StatusTool!N427</f>
        <v/>
      </c>
    </row>
    <row r="434" spans="1:25">
      <c r="A434" s="182" t="str">
        <f t="array" ref="A434">IF(ROWS(A$13:A434)&gt;$S$5,"",INDEX(Q$13:Q$512,SMALL(IF(($W$13:$W$512=$W$6)+(($W$13:$W$512=$W$7)+(($W$13:$W$512=$W$8)+(($X$13:$X$512=$X$6)+(($X$13:$X$512=$X$7)+(($Y$13:$Y$512=$Y$6)+(($Y$13:$Y$512=$Y$7)+(($Y$13:$Y$512=$Z$6)+(($Y$13:$Y$512=$Z$7))))))))),ROW($A$13:$A$512)-ROW($A$13)+1),ROWS(A$13:A434))))</f>
        <v/>
      </c>
      <c r="B434" s="290" t="str">
        <f t="array" ref="B434">IF(ROWS(B$13:B434)&gt;$S$5,"",INDEX(R$13:R$512,SMALL(IF(($W$13:$W$512=$W$6)+(($W$13:$W$512=$W$7)+(($W$13:$W$512=$W$8)+(($X$13:$X$512=$X$6)+(($X$13:$X$512=$X$7)+(($Y$13:$Y$512=$Y$6)+(($Y$13:$Y$512=$Y$7)+(($Y$13:$Y$512=$Z$6)+(($Y$13:$Y$512=$Z$7))))))))),ROW($A$13:$A$512)-ROW($A$13)+1),ROWS(B$13:B434))))</f>
        <v/>
      </c>
      <c r="C434" s="290" t="str">
        <f t="array" ref="C434">IF(ROWS(C$13:C434)&gt;$S$5,"",INDEX(S$13:S$512,SMALL(IF(($W$13:$W$512=$W$6)+(($W$13:$W$512=$W$7)+(($W$13:$W$512=$W$8)+(($X$13:$X$512=$X$6)+(($X$13:$X$512=$X$7)+(($Y$13:$Y$512=$Y$6)+(($Y$13:$Y$512=$Y$7)+(($Y$13:$Y$512=$Z$6)+(($Y$13:$Y$512=$Z$7))))))))),ROW($A$13:$A$512)-ROW($A$13)+1),ROWS(C$13:C434))))</f>
        <v/>
      </c>
      <c r="D434" s="316" t="str">
        <f t="array" ref="D434">IF(ROWS(D$13:D434)&gt;$S$5,"",INDEX(T$13:T$512,SMALL(IF(($W$13:$W$512=$W$6)+(($W$13:$W$512=$W$7)+(($W$13:$W$512=$W$8)+(($X$13:$X$512=$X$6)+(($X$13:$X$512=$X$7)+(($Y$13:$Y$512=$Y$6)+(($Y$13:$Y$512=$Y$7)+(($Y$13:$Y$512=$Z$6)+(($Y$13:$Y$512=$Z$7))))))))),ROW($A$13:$A$512)-ROW($A$13)+1),ROWS(D$13:D434))))</f>
        <v/>
      </c>
      <c r="E434" s="182" t="str">
        <f t="array" ref="E434">IF(ROWS(E$13:E434)&gt;$S$5,"",INDEX(U$13:U$512,SMALL(IF(($W$13:$W$512=$W$6)+(($W$13:$W$512=$W$7)+(($W$13:$W$512=$W$8)+(($X$13:$X$512=$X$6)+(($X$13:$X$512=$X$7)+(($Y$13:$Y$512=$Y$6)+(($Y$13:$Y$512=$Y$7)+(($Y$13:$Y$512=$Z$6)+(($Y$13:$Y$512=$Z$7))))))))),ROW($A$13:$A$512)-ROW($A$13)+1),ROWS(E$13:E434))))</f>
        <v/>
      </c>
      <c r="F434" s="182" t="str">
        <f t="array" ref="F434">IF(ROWS(F$13:F434)&gt;$S$5,"",INDEX(V$13:V$512,SMALL(IF(($W$13:$W$512=$W$6)+(($W$13:$W$512=$W$7)+(($W$13:$W$512=$W$8)+(($X$13:$X$512=$X$6)+(($X$13:$X$512=$X$7)+(($Y$13:$Y$512=$Y$6)+(($Y$13:$Y$512=$Y$7)+(($Y$13:$Y$512=$Z$6)+(($Y$13:$Y$512=$Z$7))))))))),ROW($A$13:$A$512)-ROW($A$13)+1),ROWS(F$13:F434))))</f>
        <v/>
      </c>
      <c r="G434" s="351" t="str">
        <f t="array" ref="G434">IF(ROWS(G$13:G434)&gt;$S$5,"",INDEX(W$13:W$512,SMALL(IF(($W$13:$W$512=$W$6)+(($W$13:$W$512=$W$7)+(($W$13:$W$512=$W$8)+(($X$13:$X$512=$X$6)+(($X$13:$X$512=$X$7)+(($Y$13:$Y$512=$Y$6)+(($Y$13:$Y$512=$Y$7)+(($Y$13:$Y$512=$Z$6)+(($Y$13:$Y$512=$Z$7))))))))),ROW($A$13:$A$512)-ROW($A$13)+1),ROWS(G$13:G434))))</f>
        <v/>
      </c>
      <c r="H434" s="351" t="str">
        <f t="array" ref="H434">IF(ROWS(H$13:H434)&gt;$S$5,"",INDEX(X$13:X$512,SMALL(IF(($W$13:$W$512=$W$6)+(($W$13:$W$512=$W$7)+(($W$13:$W$512=$W$8)+(($X$13:$X$512=$X$6)+(($X$13:$X$512=$X$7)+(($Y$13:$Y$512=$Y$6)+(($Y$13:$Y$512=$Y$7)+(($Y$13:$Y$512=$Z$6)+(($Y$13:$Y$512=$Z$7))))))))),ROW($A$13:$A$512)-ROW($A$13)+1),ROWS(H$13:H434))))</f>
        <v/>
      </c>
      <c r="I434" s="351" t="str">
        <f t="array" ref="I434">IF(ROWS(I$13:I434)&gt;$S$5,"",INDEX(Y$13:Y$512,SMALL(IF(($W$13:$W$512=$W$6)+(($W$13:$W$512=$W$7)+(($W$13:$W$512=$W$8)+(($X$13:$X$512=$X$6)+(($X$13:$X$512=$X$7)+(($Y$13:$Y$512=$Y$6)+(($Y$13:$Y$512=$Y$7)+(($Y$13:$Y$512=$Z$6)+(($Y$13:$Y$512=$Z$7))))))))),ROW($A$13:$A$512)-ROW($A$13)+1),ROWS(I$13:I434))))</f>
        <v/>
      </c>
      <c r="J434" s="136"/>
      <c r="Q434" s="44">
        <f>Nut_StatusTool!A428</f>
        <v>422</v>
      </c>
      <c r="R434" s="44">
        <f>Nut_StatusTool!B428</f>
        <v>0</v>
      </c>
      <c r="S434" s="44">
        <f>Nut_StatusTool!C428</f>
        <v>0</v>
      </c>
      <c r="T434" s="44">
        <f>Nut_StatusTool!D428</f>
        <v>0</v>
      </c>
      <c r="U434" s="44">
        <f>Nut_StatusTool!F428</f>
        <v>0</v>
      </c>
      <c r="V434" s="285" t="str">
        <f>Nut_StatusTool!K428</f>
        <v/>
      </c>
      <c r="W434" s="44" t="str">
        <f>Nut_StatusTool!L428</f>
        <v/>
      </c>
      <c r="X434" s="44" t="str">
        <f>Nut_StatusTool!M428</f>
        <v/>
      </c>
      <c r="Y434" s="44" t="str">
        <f>Nut_StatusTool!N428</f>
        <v/>
      </c>
    </row>
    <row r="435" spans="1:25">
      <c r="A435" s="182" t="str">
        <f t="array" ref="A435">IF(ROWS(A$13:A435)&gt;$S$5,"",INDEX(Q$13:Q$512,SMALL(IF(($W$13:$W$512=$W$6)+(($W$13:$W$512=$W$7)+(($W$13:$W$512=$W$8)+(($X$13:$X$512=$X$6)+(($X$13:$X$512=$X$7)+(($Y$13:$Y$512=$Y$6)+(($Y$13:$Y$512=$Y$7)+(($Y$13:$Y$512=$Z$6)+(($Y$13:$Y$512=$Z$7))))))))),ROW($A$13:$A$512)-ROW($A$13)+1),ROWS(A$13:A435))))</f>
        <v/>
      </c>
      <c r="B435" s="290" t="str">
        <f t="array" ref="B435">IF(ROWS(B$13:B435)&gt;$S$5,"",INDEX(R$13:R$512,SMALL(IF(($W$13:$W$512=$W$6)+(($W$13:$W$512=$W$7)+(($W$13:$W$512=$W$8)+(($X$13:$X$512=$X$6)+(($X$13:$X$512=$X$7)+(($Y$13:$Y$512=$Y$6)+(($Y$13:$Y$512=$Y$7)+(($Y$13:$Y$512=$Z$6)+(($Y$13:$Y$512=$Z$7))))))))),ROW($A$13:$A$512)-ROW($A$13)+1),ROWS(B$13:B435))))</f>
        <v/>
      </c>
      <c r="C435" s="290" t="str">
        <f t="array" ref="C435">IF(ROWS(C$13:C435)&gt;$S$5,"",INDEX(S$13:S$512,SMALL(IF(($W$13:$W$512=$W$6)+(($W$13:$W$512=$W$7)+(($W$13:$W$512=$W$8)+(($X$13:$X$512=$X$6)+(($X$13:$X$512=$X$7)+(($Y$13:$Y$512=$Y$6)+(($Y$13:$Y$512=$Y$7)+(($Y$13:$Y$512=$Z$6)+(($Y$13:$Y$512=$Z$7))))))))),ROW($A$13:$A$512)-ROW($A$13)+1),ROWS(C$13:C435))))</f>
        <v/>
      </c>
      <c r="D435" s="316" t="str">
        <f t="array" ref="D435">IF(ROWS(D$13:D435)&gt;$S$5,"",INDEX(T$13:T$512,SMALL(IF(($W$13:$W$512=$W$6)+(($W$13:$W$512=$W$7)+(($W$13:$W$512=$W$8)+(($X$13:$X$512=$X$6)+(($X$13:$X$512=$X$7)+(($Y$13:$Y$512=$Y$6)+(($Y$13:$Y$512=$Y$7)+(($Y$13:$Y$512=$Z$6)+(($Y$13:$Y$512=$Z$7))))))))),ROW($A$13:$A$512)-ROW($A$13)+1),ROWS(D$13:D435))))</f>
        <v/>
      </c>
      <c r="E435" s="182" t="str">
        <f t="array" ref="E435">IF(ROWS(E$13:E435)&gt;$S$5,"",INDEX(U$13:U$512,SMALL(IF(($W$13:$W$512=$W$6)+(($W$13:$W$512=$W$7)+(($W$13:$W$512=$W$8)+(($X$13:$X$512=$X$6)+(($X$13:$X$512=$X$7)+(($Y$13:$Y$512=$Y$6)+(($Y$13:$Y$512=$Y$7)+(($Y$13:$Y$512=$Z$6)+(($Y$13:$Y$512=$Z$7))))))))),ROW($A$13:$A$512)-ROW($A$13)+1),ROWS(E$13:E435))))</f>
        <v/>
      </c>
      <c r="F435" s="182" t="str">
        <f t="array" ref="F435">IF(ROWS(F$13:F435)&gt;$S$5,"",INDEX(V$13:V$512,SMALL(IF(($W$13:$W$512=$W$6)+(($W$13:$W$512=$W$7)+(($W$13:$W$512=$W$8)+(($X$13:$X$512=$X$6)+(($X$13:$X$512=$X$7)+(($Y$13:$Y$512=$Y$6)+(($Y$13:$Y$512=$Y$7)+(($Y$13:$Y$512=$Z$6)+(($Y$13:$Y$512=$Z$7))))))))),ROW($A$13:$A$512)-ROW($A$13)+1),ROWS(F$13:F435))))</f>
        <v/>
      </c>
      <c r="G435" s="351" t="str">
        <f t="array" ref="G435">IF(ROWS(G$13:G435)&gt;$S$5,"",INDEX(W$13:W$512,SMALL(IF(($W$13:$W$512=$W$6)+(($W$13:$W$512=$W$7)+(($W$13:$W$512=$W$8)+(($X$13:$X$512=$X$6)+(($X$13:$X$512=$X$7)+(($Y$13:$Y$512=$Y$6)+(($Y$13:$Y$512=$Y$7)+(($Y$13:$Y$512=$Z$6)+(($Y$13:$Y$512=$Z$7))))))))),ROW($A$13:$A$512)-ROW($A$13)+1),ROWS(G$13:G435))))</f>
        <v/>
      </c>
      <c r="H435" s="351" t="str">
        <f t="array" ref="H435">IF(ROWS(H$13:H435)&gt;$S$5,"",INDEX(X$13:X$512,SMALL(IF(($W$13:$W$512=$W$6)+(($W$13:$W$512=$W$7)+(($W$13:$W$512=$W$8)+(($X$13:$X$512=$X$6)+(($X$13:$X$512=$X$7)+(($Y$13:$Y$512=$Y$6)+(($Y$13:$Y$512=$Y$7)+(($Y$13:$Y$512=$Z$6)+(($Y$13:$Y$512=$Z$7))))))))),ROW($A$13:$A$512)-ROW($A$13)+1),ROWS(H$13:H435))))</f>
        <v/>
      </c>
      <c r="I435" s="351" t="str">
        <f t="array" ref="I435">IF(ROWS(I$13:I435)&gt;$S$5,"",INDEX(Y$13:Y$512,SMALL(IF(($W$13:$W$512=$W$6)+(($W$13:$W$512=$W$7)+(($W$13:$W$512=$W$8)+(($X$13:$X$512=$X$6)+(($X$13:$X$512=$X$7)+(($Y$13:$Y$512=$Y$6)+(($Y$13:$Y$512=$Y$7)+(($Y$13:$Y$512=$Z$6)+(($Y$13:$Y$512=$Z$7))))))))),ROW($A$13:$A$512)-ROW($A$13)+1),ROWS(I$13:I435))))</f>
        <v/>
      </c>
      <c r="J435" s="136"/>
      <c r="Q435" s="44">
        <f>Nut_StatusTool!A429</f>
        <v>423</v>
      </c>
      <c r="R435" s="44">
        <f>Nut_StatusTool!B429</f>
        <v>0</v>
      </c>
      <c r="S435" s="44">
        <f>Nut_StatusTool!C429</f>
        <v>0</v>
      </c>
      <c r="T435" s="44">
        <f>Nut_StatusTool!D429</f>
        <v>0</v>
      </c>
      <c r="U435" s="44">
        <f>Nut_StatusTool!F429</f>
        <v>0</v>
      </c>
      <c r="V435" s="285" t="str">
        <f>Nut_StatusTool!K429</f>
        <v/>
      </c>
      <c r="W435" s="44" t="str">
        <f>Nut_StatusTool!L429</f>
        <v/>
      </c>
      <c r="X435" s="44" t="str">
        <f>Nut_StatusTool!M429</f>
        <v/>
      </c>
      <c r="Y435" s="44" t="str">
        <f>Nut_StatusTool!N429</f>
        <v/>
      </c>
    </row>
    <row r="436" spans="1:25">
      <c r="A436" s="182" t="str">
        <f t="array" ref="A436">IF(ROWS(A$13:A436)&gt;$S$5,"",INDEX(Q$13:Q$512,SMALL(IF(($W$13:$W$512=$W$6)+(($W$13:$W$512=$W$7)+(($W$13:$W$512=$W$8)+(($X$13:$X$512=$X$6)+(($X$13:$X$512=$X$7)+(($Y$13:$Y$512=$Y$6)+(($Y$13:$Y$512=$Y$7)+(($Y$13:$Y$512=$Z$6)+(($Y$13:$Y$512=$Z$7))))))))),ROW($A$13:$A$512)-ROW($A$13)+1),ROWS(A$13:A436))))</f>
        <v/>
      </c>
      <c r="B436" s="290" t="str">
        <f t="array" ref="B436">IF(ROWS(B$13:B436)&gt;$S$5,"",INDEX(R$13:R$512,SMALL(IF(($W$13:$W$512=$W$6)+(($W$13:$W$512=$W$7)+(($W$13:$W$512=$W$8)+(($X$13:$X$512=$X$6)+(($X$13:$X$512=$X$7)+(($Y$13:$Y$512=$Y$6)+(($Y$13:$Y$512=$Y$7)+(($Y$13:$Y$512=$Z$6)+(($Y$13:$Y$512=$Z$7))))))))),ROW($A$13:$A$512)-ROW($A$13)+1),ROWS(B$13:B436))))</f>
        <v/>
      </c>
      <c r="C436" s="290" t="str">
        <f t="array" ref="C436">IF(ROWS(C$13:C436)&gt;$S$5,"",INDEX(S$13:S$512,SMALL(IF(($W$13:$W$512=$W$6)+(($W$13:$W$512=$W$7)+(($W$13:$W$512=$W$8)+(($X$13:$X$512=$X$6)+(($X$13:$X$512=$X$7)+(($Y$13:$Y$512=$Y$6)+(($Y$13:$Y$512=$Y$7)+(($Y$13:$Y$512=$Z$6)+(($Y$13:$Y$512=$Z$7))))))))),ROW($A$13:$A$512)-ROW($A$13)+1),ROWS(C$13:C436))))</f>
        <v/>
      </c>
      <c r="D436" s="316" t="str">
        <f t="array" ref="D436">IF(ROWS(D$13:D436)&gt;$S$5,"",INDEX(T$13:T$512,SMALL(IF(($W$13:$W$512=$W$6)+(($W$13:$W$512=$W$7)+(($W$13:$W$512=$W$8)+(($X$13:$X$512=$X$6)+(($X$13:$X$512=$X$7)+(($Y$13:$Y$512=$Y$6)+(($Y$13:$Y$512=$Y$7)+(($Y$13:$Y$512=$Z$6)+(($Y$13:$Y$512=$Z$7))))))))),ROW($A$13:$A$512)-ROW($A$13)+1),ROWS(D$13:D436))))</f>
        <v/>
      </c>
      <c r="E436" s="182" t="str">
        <f t="array" ref="E436">IF(ROWS(E$13:E436)&gt;$S$5,"",INDEX(U$13:U$512,SMALL(IF(($W$13:$W$512=$W$6)+(($W$13:$W$512=$W$7)+(($W$13:$W$512=$W$8)+(($X$13:$X$512=$X$6)+(($X$13:$X$512=$X$7)+(($Y$13:$Y$512=$Y$6)+(($Y$13:$Y$512=$Y$7)+(($Y$13:$Y$512=$Z$6)+(($Y$13:$Y$512=$Z$7))))))))),ROW($A$13:$A$512)-ROW($A$13)+1),ROWS(E$13:E436))))</f>
        <v/>
      </c>
      <c r="F436" s="182" t="str">
        <f t="array" ref="F436">IF(ROWS(F$13:F436)&gt;$S$5,"",INDEX(V$13:V$512,SMALL(IF(($W$13:$W$512=$W$6)+(($W$13:$W$512=$W$7)+(($W$13:$W$512=$W$8)+(($X$13:$X$512=$X$6)+(($X$13:$X$512=$X$7)+(($Y$13:$Y$512=$Y$6)+(($Y$13:$Y$512=$Y$7)+(($Y$13:$Y$512=$Z$6)+(($Y$13:$Y$512=$Z$7))))))))),ROW($A$13:$A$512)-ROW($A$13)+1),ROWS(F$13:F436))))</f>
        <v/>
      </c>
      <c r="G436" s="351" t="str">
        <f t="array" ref="G436">IF(ROWS(G$13:G436)&gt;$S$5,"",INDEX(W$13:W$512,SMALL(IF(($W$13:$W$512=$W$6)+(($W$13:$W$512=$W$7)+(($W$13:$W$512=$W$8)+(($X$13:$X$512=$X$6)+(($X$13:$X$512=$X$7)+(($Y$13:$Y$512=$Y$6)+(($Y$13:$Y$512=$Y$7)+(($Y$13:$Y$512=$Z$6)+(($Y$13:$Y$512=$Z$7))))))))),ROW($A$13:$A$512)-ROW($A$13)+1),ROWS(G$13:G436))))</f>
        <v/>
      </c>
      <c r="H436" s="351" t="str">
        <f t="array" ref="H436">IF(ROWS(H$13:H436)&gt;$S$5,"",INDEX(X$13:X$512,SMALL(IF(($W$13:$W$512=$W$6)+(($W$13:$W$512=$W$7)+(($W$13:$W$512=$W$8)+(($X$13:$X$512=$X$6)+(($X$13:$X$512=$X$7)+(($Y$13:$Y$512=$Y$6)+(($Y$13:$Y$512=$Y$7)+(($Y$13:$Y$512=$Z$6)+(($Y$13:$Y$512=$Z$7))))))))),ROW($A$13:$A$512)-ROW($A$13)+1),ROWS(H$13:H436))))</f>
        <v/>
      </c>
      <c r="I436" s="351" t="str">
        <f t="array" ref="I436">IF(ROWS(I$13:I436)&gt;$S$5,"",INDEX(Y$13:Y$512,SMALL(IF(($W$13:$W$512=$W$6)+(($W$13:$W$512=$W$7)+(($W$13:$W$512=$W$8)+(($X$13:$X$512=$X$6)+(($X$13:$X$512=$X$7)+(($Y$13:$Y$512=$Y$6)+(($Y$13:$Y$512=$Y$7)+(($Y$13:$Y$512=$Z$6)+(($Y$13:$Y$512=$Z$7))))))))),ROW($A$13:$A$512)-ROW($A$13)+1),ROWS(I$13:I436))))</f>
        <v/>
      </c>
      <c r="J436" s="136"/>
      <c r="Q436" s="44">
        <f>Nut_StatusTool!A430</f>
        <v>424</v>
      </c>
      <c r="R436" s="44">
        <f>Nut_StatusTool!B430</f>
        <v>0</v>
      </c>
      <c r="S436" s="44">
        <f>Nut_StatusTool!C430</f>
        <v>0</v>
      </c>
      <c r="T436" s="44">
        <f>Nut_StatusTool!D430</f>
        <v>0</v>
      </c>
      <c r="U436" s="44">
        <f>Nut_StatusTool!F430</f>
        <v>0</v>
      </c>
      <c r="V436" s="285" t="str">
        <f>Nut_StatusTool!K430</f>
        <v/>
      </c>
      <c r="W436" s="44" t="str">
        <f>Nut_StatusTool!L430</f>
        <v/>
      </c>
      <c r="X436" s="44" t="str">
        <f>Nut_StatusTool!M430</f>
        <v/>
      </c>
      <c r="Y436" s="44" t="str">
        <f>Nut_StatusTool!N430</f>
        <v/>
      </c>
    </row>
    <row r="437" spans="1:25">
      <c r="A437" s="182" t="str">
        <f t="array" ref="A437">IF(ROWS(A$13:A437)&gt;$S$5,"",INDEX(Q$13:Q$512,SMALL(IF(($W$13:$W$512=$W$6)+(($W$13:$W$512=$W$7)+(($W$13:$W$512=$W$8)+(($X$13:$X$512=$X$6)+(($X$13:$X$512=$X$7)+(($Y$13:$Y$512=$Y$6)+(($Y$13:$Y$512=$Y$7)+(($Y$13:$Y$512=$Z$6)+(($Y$13:$Y$512=$Z$7))))))))),ROW($A$13:$A$512)-ROW($A$13)+1),ROWS(A$13:A437))))</f>
        <v/>
      </c>
      <c r="B437" s="290" t="str">
        <f t="array" ref="B437">IF(ROWS(B$13:B437)&gt;$S$5,"",INDEX(R$13:R$512,SMALL(IF(($W$13:$W$512=$W$6)+(($W$13:$W$512=$W$7)+(($W$13:$W$512=$W$8)+(($X$13:$X$512=$X$6)+(($X$13:$X$512=$X$7)+(($Y$13:$Y$512=$Y$6)+(($Y$13:$Y$512=$Y$7)+(($Y$13:$Y$512=$Z$6)+(($Y$13:$Y$512=$Z$7))))))))),ROW($A$13:$A$512)-ROW($A$13)+1),ROWS(B$13:B437))))</f>
        <v/>
      </c>
      <c r="C437" s="290" t="str">
        <f t="array" ref="C437">IF(ROWS(C$13:C437)&gt;$S$5,"",INDEX(S$13:S$512,SMALL(IF(($W$13:$W$512=$W$6)+(($W$13:$W$512=$W$7)+(($W$13:$W$512=$W$8)+(($X$13:$X$512=$X$6)+(($X$13:$X$512=$X$7)+(($Y$13:$Y$512=$Y$6)+(($Y$13:$Y$512=$Y$7)+(($Y$13:$Y$512=$Z$6)+(($Y$13:$Y$512=$Z$7))))))))),ROW($A$13:$A$512)-ROW($A$13)+1),ROWS(C$13:C437))))</f>
        <v/>
      </c>
      <c r="D437" s="316" t="str">
        <f t="array" ref="D437">IF(ROWS(D$13:D437)&gt;$S$5,"",INDEX(T$13:T$512,SMALL(IF(($W$13:$W$512=$W$6)+(($W$13:$W$512=$W$7)+(($W$13:$W$512=$W$8)+(($X$13:$X$512=$X$6)+(($X$13:$X$512=$X$7)+(($Y$13:$Y$512=$Y$6)+(($Y$13:$Y$512=$Y$7)+(($Y$13:$Y$512=$Z$6)+(($Y$13:$Y$512=$Z$7))))))))),ROW($A$13:$A$512)-ROW($A$13)+1),ROWS(D$13:D437))))</f>
        <v/>
      </c>
      <c r="E437" s="182" t="str">
        <f t="array" ref="E437">IF(ROWS(E$13:E437)&gt;$S$5,"",INDEX(U$13:U$512,SMALL(IF(($W$13:$W$512=$W$6)+(($W$13:$W$512=$W$7)+(($W$13:$W$512=$W$8)+(($X$13:$X$512=$X$6)+(($X$13:$X$512=$X$7)+(($Y$13:$Y$512=$Y$6)+(($Y$13:$Y$512=$Y$7)+(($Y$13:$Y$512=$Z$6)+(($Y$13:$Y$512=$Z$7))))))))),ROW($A$13:$A$512)-ROW($A$13)+1),ROWS(E$13:E437))))</f>
        <v/>
      </c>
      <c r="F437" s="182" t="str">
        <f t="array" ref="F437">IF(ROWS(F$13:F437)&gt;$S$5,"",INDEX(V$13:V$512,SMALL(IF(($W$13:$W$512=$W$6)+(($W$13:$W$512=$W$7)+(($W$13:$W$512=$W$8)+(($X$13:$X$512=$X$6)+(($X$13:$X$512=$X$7)+(($Y$13:$Y$512=$Y$6)+(($Y$13:$Y$512=$Y$7)+(($Y$13:$Y$512=$Z$6)+(($Y$13:$Y$512=$Z$7))))))))),ROW($A$13:$A$512)-ROW($A$13)+1),ROWS(F$13:F437))))</f>
        <v/>
      </c>
      <c r="G437" s="351" t="str">
        <f t="array" ref="G437">IF(ROWS(G$13:G437)&gt;$S$5,"",INDEX(W$13:W$512,SMALL(IF(($W$13:$W$512=$W$6)+(($W$13:$W$512=$W$7)+(($W$13:$W$512=$W$8)+(($X$13:$X$512=$X$6)+(($X$13:$X$512=$X$7)+(($Y$13:$Y$512=$Y$6)+(($Y$13:$Y$512=$Y$7)+(($Y$13:$Y$512=$Z$6)+(($Y$13:$Y$512=$Z$7))))))))),ROW($A$13:$A$512)-ROW($A$13)+1),ROWS(G$13:G437))))</f>
        <v/>
      </c>
      <c r="H437" s="351" t="str">
        <f t="array" ref="H437">IF(ROWS(H$13:H437)&gt;$S$5,"",INDEX(X$13:X$512,SMALL(IF(($W$13:$W$512=$W$6)+(($W$13:$W$512=$W$7)+(($W$13:$W$512=$W$8)+(($X$13:$X$512=$X$6)+(($X$13:$X$512=$X$7)+(($Y$13:$Y$512=$Y$6)+(($Y$13:$Y$512=$Y$7)+(($Y$13:$Y$512=$Z$6)+(($Y$13:$Y$512=$Z$7))))))))),ROW($A$13:$A$512)-ROW($A$13)+1),ROWS(H$13:H437))))</f>
        <v/>
      </c>
      <c r="I437" s="351" t="str">
        <f t="array" ref="I437">IF(ROWS(I$13:I437)&gt;$S$5,"",INDEX(Y$13:Y$512,SMALL(IF(($W$13:$W$512=$W$6)+(($W$13:$W$512=$W$7)+(($W$13:$W$512=$W$8)+(($X$13:$X$512=$X$6)+(($X$13:$X$512=$X$7)+(($Y$13:$Y$512=$Y$6)+(($Y$13:$Y$512=$Y$7)+(($Y$13:$Y$512=$Z$6)+(($Y$13:$Y$512=$Z$7))))))))),ROW($A$13:$A$512)-ROW($A$13)+1),ROWS(I$13:I437))))</f>
        <v/>
      </c>
      <c r="J437" s="136"/>
      <c r="Q437" s="44">
        <f>Nut_StatusTool!A431</f>
        <v>425</v>
      </c>
      <c r="R437" s="44">
        <f>Nut_StatusTool!B431</f>
        <v>0</v>
      </c>
      <c r="S437" s="44">
        <f>Nut_StatusTool!C431</f>
        <v>0</v>
      </c>
      <c r="T437" s="44">
        <f>Nut_StatusTool!D431</f>
        <v>0</v>
      </c>
      <c r="U437" s="44">
        <f>Nut_StatusTool!F431</f>
        <v>0</v>
      </c>
      <c r="V437" s="285" t="str">
        <f>Nut_StatusTool!K431</f>
        <v/>
      </c>
      <c r="W437" s="44" t="str">
        <f>Nut_StatusTool!L431</f>
        <v/>
      </c>
      <c r="X437" s="44" t="str">
        <f>Nut_StatusTool!M431</f>
        <v/>
      </c>
      <c r="Y437" s="44" t="str">
        <f>Nut_StatusTool!N431</f>
        <v/>
      </c>
    </row>
    <row r="438" spans="1:25">
      <c r="A438" s="182" t="str">
        <f t="array" ref="A438">IF(ROWS(A$13:A438)&gt;$S$5,"",INDEX(Q$13:Q$512,SMALL(IF(($W$13:$W$512=$W$6)+(($W$13:$W$512=$W$7)+(($W$13:$W$512=$W$8)+(($X$13:$X$512=$X$6)+(($X$13:$X$512=$X$7)+(($Y$13:$Y$512=$Y$6)+(($Y$13:$Y$512=$Y$7)+(($Y$13:$Y$512=$Z$6)+(($Y$13:$Y$512=$Z$7))))))))),ROW($A$13:$A$512)-ROW($A$13)+1),ROWS(A$13:A438))))</f>
        <v/>
      </c>
      <c r="B438" s="290" t="str">
        <f t="array" ref="B438">IF(ROWS(B$13:B438)&gt;$S$5,"",INDEX(R$13:R$512,SMALL(IF(($W$13:$W$512=$W$6)+(($W$13:$W$512=$W$7)+(($W$13:$W$512=$W$8)+(($X$13:$X$512=$X$6)+(($X$13:$X$512=$X$7)+(($Y$13:$Y$512=$Y$6)+(($Y$13:$Y$512=$Y$7)+(($Y$13:$Y$512=$Z$6)+(($Y$13:$Y$512=$Z$7))))))))),ROW($A$13:$A$512)-ROW($A$13)+1),ROWS(B$13:B438))))</f>
        <v/>
      </c>
      <c r="C438" s="290" t="str">
        <f t="array" ref="C438">IF(ROWS(C$13:C438)&gt;$S$5,"",INDEX(S$13:S$512,SMALL(IF(($W$13:$W$512=$W$6)+(($W$13:$W$512=$W$7)+(($W$13:$W$512=$W$8)+(($X$13:$X$512=$X$6)+(($X$13:$X$512=$X$7)+(($Y$13:$Y$512=$Y$6)+(($Y$13:$Y$512=$Y$7)+(($Y$13:$Y$512=$Z$6)+(($Y$13:$Y$512=$Z$7))))))))),ROW($A$13:$A$512)-ROW($A$13)+1),ROWS(C$13:C438))))</f>
        <v/>
      </c>
      <c r="D438" s="316" t="str">
        <f t="array" ref="D438">IF(ROWS(D$13:D438)&gt;$S$5,"",INDEX(T$13:T$512,SMALL(IF(($W$13:$W$512=$W$6)+(($W$13:$W$512=$W$7)+(($W$13:$W$512=$W$8)+(($X$13:$X$512=$X$6)+(($X$13:$X$512=$X$7)+(($Y$13:$Y$512=$Y$6)+(($Y$13:$Y$512=$Y$7)+(($Y$13:$Y$512=$Z$6)+(($Y$13:$Y$512=$Z$7))))))))),ROW($A$13:$A$512)-ROW($A$13)+1),ROWS(D$13:D438))))</f>
        <v/>
      </c>
      <c r="E438" s="182" t="str">
        <f t="array" ref="E438">IF(ROWS(E$13:E438)&gt;$S$5,"",INDEX(U$13:U$512,SMALL(IF(($W$13:$W$512=$W$6)+(($W$13:$W$512=$W$7)+(($W$13:$W$512=$W$8)+(($X$13:$X$512=$X$6)+(($X$13:$X$512=$X$7)+(($Y$13:$Y$512=$Y$6)+(($Y$13:$Y$512=$Y$7)+(($Y$13:$Y$512=$Z$6)+(($Y$13:$Y$512=$Z$7))))))))),ROW($A$13:$A$512)-ROW($A$13)+1),ROWS(E$13:E438))))</f>
        <v/>
      </c>
      <c r="F438" s="182" t="str">
        <f t="array" ref="F438">IF(ROWS(F$13:F438)&gt;$S$5,"",INDEX(V$13:V$512,SMALL(IF(($W$13:$W$512=$W$6)+(($W$13:$W$512=$W$7)+(($W$13:$W$512=$W$8)+(($X$13:$X$512=$X$6)+(($X$13:$X$512=$X$7)+(($Y$13:$Y$512=$Y$6)+(($Y$13:$Y$512=$Y$7)+(($Y$13:$Y$512=$Z$6)+(($Y$13:$Y$512=$Z$7))))))))),ROW($A$13:$A$512)-ROW($A$13)+1),ROWS(F$13:F438))))</f>
        <v/>
      </c>
      <c r="G438" s="351" t="str">
        <f t="array" ref="G438">IF(ROWS(G$13:G438)&gt;$S$5,"",INDEX(W$13:W$512,SMALL(IF(($W$13:$W$512=$W$6)+(($W$13:$W$512=$W$7)+(($W$13:$W$512=$W$8)+(($X$13:$X$512=$X$6)+(($X$13:$X$512=$X$7)+(($Y$13:$Y$512=$Y$6)+(($Y$13:$Y$512=$Y$7)+(($Y$13:$Y$512=$Z$6)+(($Y$13:$Y$512=$Z$7))))))))),ROW($A$13:$A$512)-ROW($A$13)+1),ROWS(G$13:G438))))</f>
        <v/>
      </c>
      <c r="H438" s="351" t="str">
        <f t="array" ref="H438">IF(ROWS(H$13:H438)&gt;$S$5,"",INDEX(X$13:X$512,SMALL(IF(($W$13:$W$512=$W$6)+(($W$13:$W$512=$W$7)+(($W$13:$W$512=$W$8)+(($X$13:$X$512=$X$6)+(($X$13:$X$512=$X$7)+(($Y$13:$Y$512=$Y$6)+(($Y$13:$Y$512=$Y$7)+(($Y$13:$Y$512=$Z$6)+(($Y$13:$Y$512=$Z$7))))))))),ROW($A$13:$A$512)-ROW($A$13)+1),ROWS(H$13:H438))))</f>
        <v/>
      </c>
      <c r="I438" s="351" t="str">
        <f t="array" ref="I438">IF(ROWS(I$13:I438)&gt;$S$5,"",INDEX(Y$13:Y$512,SMALL(IF(($W$13:$W$512=$W$6)+(($W$13:$W$512=$W$7)+(($W$13:$W$512=$W$8)+(($X$13:$X$512=$X$6)+(($X$13:$X$512=$X$7)+(($Y$13:$Y$512=$Y$6)+(($Y$13:$Y$512=$Y$7)+(($Y$13:$Y$512=$Z$6)+(($Y$13:$Y$512=$Z$7))))))))),ROW($A$13:$A$512)-ROW($A$13)+1),ROWS(I$13:I438))))</f>
        <v/>
      </c>
      <c r="J438" s="136"/>
      <c r="Q438" s="44">
        <f>Nut_StatusTool!A432</f>
        <v>426</v>
      </c>
      <c r="R438" s="44">
        <f>Nut_StatusTool!B432</f>
        <v>0</v>
      </c>
      <c r="S438" s="44">
        <f>Nut_StatusTool!C432</f>
        <v>0</v>
      </c>
      <c r="T438" s="44">
        <f>Nut_StatusTool!D432</f>
        <v>0</v>
      </c>
      <c r="U438" s="44">
        <f>Nut_StatusTool!F432</f>
        <v>0</v>
      </c>
      <c r="V438" s="285" t="str">
        <f>Nut_StatusTool!K432</f>
        <v/>
      </c>
      <c r="W438" s="44" t="str">
        <f>Nut_StatusTool!L432</f>
        <v/>
      </c>
      <c r="X438" s="44" t="str">
        <f>Nut_StatusTool!M432</f>
        <v/>
      </c>
      <c r="Y438" s="44" t="str">
        <f>Nut_StatusTool!N432</f>
        <v/>
      </c>
    </row>
    <row r="439" spans="1:25">
      <c r="A439" s="182" t="str">
        <f t="array" ref="A439">IF(ROWS(A$13:A439)&gt;$S$5,"",INDEX(Q$13:Q$512,SMALL(IF(($W$13:$W$512=$W$6)+(($W$13:$W$512=$W$7)+(($W$13:$W$512=$W$8)+(($X$13:$X$512=$X$6)+(($X$13:$X$512=$X$7)+(($Y$13:$Y$512=$Y$6)+(($Y$13:$Y$512=$Y$7)+(($Y$13:$Y$512=$Z$6)+(($Y$13:$Y$512=$Z$7))))))))),ROW($A$13:$A$512)-ROW($A$13)+1),ROWS(A$13:A439))))</f>
        <v/>
      </c>
      <c r="B439" s="290" t="str">
        <f t="array" ref="B439">IF(ROWS(B$13:B439)&gt;$S$5,"",INDEX(R$13:R$512,SMALL(IF(($W$13:$W$512=$W$6)+(($W$13:$W$512=$W$7)+(($W$13:$W$512=$W$8)+(($X$13:$X$512=$X$6)+(($X$13:$X$512=$X$7)+(($Y$13:$Y$512=$Y$6)+(($Y$13:$Y$512=$Y$7)+(($Y$13:$Y$512=$Z$6)+(($Y$13:$Y$512=$Z$7))))))))),ROW($A$13:$A$512)-ROW($A$13)+1),ROWS(B$13:B439))))</f>
        <v/>
      </c>
      <c r="C439" s="290" t="str">
        <f t="array" ref="C439">IF(ROWS(C$13:C439)&gt;$S$5,"",INDEX(S$13:S$512,SMALL(IF(($W$13:$W$512=$W$6)+(($W$13:$W$512=$W$7)+(($W$13:$W$512=$W$8)+(($X$13:$X$512=$X$6)+(($X$13:$X$512=$X$7)+(($Y$13:$Y$512=$Y$6)+(($Y$13:$Y$512=$Y$7)+(($Y$13:$Y$512=$Z$6)+(($Y$13:$Y$512=$Z$7))))))))),ROW($A$13:$A$512)-ROW($A$13)+1),ROWS(C$13:C439))))</f>
        <v/>
      </c>
      <c r="D439" s="316" t="str">
        <f t="array" ref="D439">IF(ROWS(D$13:D439)&gt;$S$5,"",INDEX(T$13:T$512,SMALL(IF(($W$13:$W$512=$W$6)+(($W$13:$W$512=$W$7)+(($W$13:$W$512=$W$8)+(($X$13:$X$512=$X$6)+(($X$13:$X$512=$X$7)+(($Y$13:$Y$512=$Y$6)+(($Y$13:$Y$512=$Y$7)+(($Y$13:$Y$512=$Z$6)+(($Y$13:$Y$512=$Z$7))))))))),ROW($A$13:$A$512)-ROW($A$13)+1),ROWS(D$13:D439))))</f>
        <v/>
      </c>
      <c r="E439" s="182" t="str">
        <f t="array" ref="E439">IF(ROWS(E$13:E439)&gt;$S$5,"",INDEX(U$13:U$512,SMALL(IF(($W$13:$W$512=$W$6)+(($W$13:$W$512=$W$7)+(($W$13:$W$512=$W$8)+(($X$13:$X$512=$X$6)+(($X$13:$X$512=$X$7)+(($Y$13:$Y$512=$Y$6)+(($Y$13:$Y$512=$Y$7)+(($Y$13:$Y$512=$Z$6)+(($Y$13:$Y$512=$Z$7))))))))),ROW($A$13:$A$512)-ROW($A$13)+1),ROWS(E$13:E439))))</f>
        <v/>
      </c>
      <c r="F439" s="182" t="str">
        <f t="array" ref="F439">IF(ROWS(F$13:F439)&gt;$S$5,"",INDEX(V$13:V$512,SMALL(IF(($W$13:$W$512=$W$6)+(($W$13:$W$512=$W$7)+(($W$13:$W$512=$W$8)+(($X$13:$X$512=$X$6)+(($X$13:$X$512=$X$7)+(($Y$13:$Y$512=$Y$6)+(($Y$13:$Y$512=$Y$7)+(($Y$13:$Y$512=$Z$6)+(($Y$13:$Y$512=$Z$7))))))))),ROW($A$13:$A$512)-ROW($A$13)+1),ROWS(F$13:F439))))</f>
        <v/>
      </c>
      <c r="G439" s="351" t="str">
        <f t="array" ref="G439">IF(ROWS(G$13:G439)&gt;$S$5,"",INDEX(W$13:W$512,SMALL(IF(($W$13:$W$512=$W$6)+(($W$13:$W$512=$W$7)+(($W$13:$W$512=$W$8)+(($X$13:$X$512=$X$6)+(($X$13:$X$512=$X$7)+(($Y$13:$Y$512=$Y$6)+(($Y$13:$Y$512=$Y$7)+(($Y$13:$Y$512=$Z$6)+(($Y$13:$Y$512=$Z$7))))))))),ROW($A$13:$A$512)-ROW($A$13)+1),ROWS(G$13:G439))))</f>
        <v/>
      </c>
      <c r="H439" s="351" t="str">
        <f t="array" ref="H439">IF(ROWS(H$13:H439)&gt;$S$5,"",INDEX(X$13:X$512,SMALL(IF(($W$13:$W$512=$W$6)+(($W$13:$W$512=$W$7)+(($W$13:$W$512=$W$8)+(($X$13:$X$512=$X$6)+(($X$13:$X$512=$X$7)+(($Y$13:$Y$512=$Y$6)+(($Y$13:$Y$512=$Y$7)+(($Y$13:$Y$512=$Z$6)+(($Y$13:$Y$512=$Z$7))))))))),ROW($A$13:$A$512)-ROW($A$13)+1),ROWS(H$13:H439))))</f>
        <v/>
      </c>
      <c r="I439" s="351" t="str">
        <f t="array" ref="I439">IF(ROWS(I$13:I439)&gt;$S$5,"",INDEX(Y$13:Y$512,SMALL(IF(($W$13:$W$512=$W$6)+(($W$13:$W$512=$W$7)+(($W$13:$W$512=$W$8)+(($X$13:$X$512=$X$6)+(($X$13:$X$512=$X$7)+(($Y$13:$Y$512=$Y$6)+(($Y$13:$Y$512=$Y$7)+(($Y$13:$Y$512=$Z$6)+(($Y$13:$Y$512=$Z$7))))))))),ROW($A$13:$A$512)-ROW($A$13)+1),ROWS(I$13:I439))))</f>
        <v/>
      </c>
      <c r="J439" s="136"/>
      <c r="Q439" s="44">
        <f>Nut_StatusTool!A433</f>
        <v>427</v>
      </c>
      <c r="R439" s="44">
        <f>Nut_StatusTool!B433</f>
        <v>0</v>
      </c>
      <c r="S439" s="44">
        <f>Nut_StatusTool!C433</f>
        <v>0</v>
      </c>
      <c r="T439" s="44">
        <f>Nut_StatusTool!D433</f>
        <v>0</v>
      </c>
      <c r="U439" s="44">
        <f>Nut_StatusTool!F433</f>
        <v>0</v>
      </c>
      <c r="V439" s="285" t="str">
        <f>Nut_StatusTool!K433</f>
        <v/>
      </c>
      <c r="W439" s="44" t="str">
        <f>Nut_StatusTool!L433</f>
        <v/>
      </c>
      <c r="X439" s="44" t="str">
        <f>Nut_StatusTool!M433</f>
        <v/>
      </c>
      <c r="Y439" s="44" t="str">
        <f>Nut_StatusTool!N433</f>
        <v/>
      </c>
    </row>
    <row r="440" spans="1:25">
      <c r="A440" s="182" t="str">
        <f t="array" ref="A440">IF(ROWS(A$13:A440)&gt;$S$5,"",INDEX(Q$13:Q$512,SMALL(IF(($W$13:$W$512=$W$6)+(($W$13:$W$512=$W$7)+(($W$13:$W$512=$W$8)+(($X$13:$X$512=$X$6)+(($X$13:$X$512=$X$7)+(($Y$13:$Y$512=$Y$6)+(($Y$13:$Y$512=$Y$7)+(($Y$13:$Y$512=$Z$6)+(($Y$13:$Y$512=$Z$7))))))))),ROW($A$13:$A$512)-ROW($A$13)+1),ROWS(A$13:A440))))</f>
        <v/>
      </c>
      <c r="B440" s="290" t="str">
        <f t="array" ref="B440">IF(ROWS(B$13:B440)&gt;$S$5,"",INDEX(R$13:R$512,SMALL(IF(($W$13:$W$512=$W$6)+(($W$13:$W$512=$W$7)+(($W$13:$W$512=$W$8)+(($X$13:$X$512=$X$6)+(($X$13:$X$512=$X$7)+(($Y$13:$Y$512=$Y$6)+(($Y$13:$Y$512=$Y$7)+(($Y$13:$Y$512=$Z$6)+(($Y$13:$Y$512=$Z$7))))))))),ROW($A$13:$A$512)-ROW($A$13)+1),ROWS(B$13:B440))))</f>
        <v/>
      </c>
      <c r="C440" s="290" t="str">
        <f t="array" ref="C440">IF(ROWS(C$13:C440)&gt;$S$5,"",INDEX(S$13:S$512,SMALL(IF(($W$13:$W$512=$W$6)+(($W$13:$W$512=$W$7)+(($W$13:$W$512=$W$8)+(($X$13:$X$512=$X$6)+(($X$13:$X$512=$X$7)+(($Y$13:$Y$512=$Y$6)+(($Y$13:$Y$512=$Y$7)+(($Y$13:$Y$512=$Z$6)+(($Y$13:$Y$512=$Z$7))))))))),ROW($A$13:$A$512)-ROW($A$13)+1),ROWS(C$13:C440))))</f>
        <v/>
      </c>
      <c r="D440" s="316" t="str">
        <f t="array" ref="D440">IF(ROWS(D$13:D440)&gt;$S$5,"",INDEX(T$13:T$512,SMALL(IF(($W$13:$W$512=$W$6)+(($W$13:$W$512=$W$7)+(($W$13:$W$512=$W$8)+(($X$13:$X$512=$X$6)+(($X$13:$X$512=$X$7)+(($Y$13:$Y$512=$Y$6)+(($Y$13:$Y$512=$Y$7)+(($Y$13:$Y$512=$Z$6)+(($Y$13:$Y$512=$Z$7))))))))),ROW($A$13:$A$512)-ROW($A$13)+1),ROWS(D$13:D440))))</f>
        <v/>
      </c>
      <c r="E440" s="182" t="str">
        <f t="array" ref="E440">IF(ROWS(E$13:E440)&gt;$S$5,"",INDEX(U$13:U$512,SMALL(IF(($W$13:$W$512=$W$6)+(($W$13:$W$512=$W$7)+(($W$13:$W$512=$W$8)+(($X$13:$X$512=$X$6)+(($X$13:$X$512=$X$7)+(($Y$13:$Y$512=$Y$6)+(($Y$13:$Y$512=$Y$7)+(($Y$13:$Y$512=$Z$6)+(($Y$13:$Y$512=$Z$7))))))))),ROW($A$13:$A$512)-ROW($A$13)+1),ROWS(E$13:E440))))</f>
        <v/>
      </c>
      <c r="F440" s="182" t="str">
        <f t="array" ref="F440">IF(ROWS(F$13:F440)&gt;$S$5,"",INDEX(V$13:V$512,SMALL(IF(($W$13:$W$512=$W$6)+(($W$13:$W$512=$W$7)+(($W$13:$W$512=$W$8)+(($X$13:$X$512=$X$6)+(($X$13:$X$512=$X$7)+(($Y$13:$Y$512=$Y$6)+(($Y$13:$Y$512=$Y$7)+(($Y$13:$Y$512=$Z$6)+(($Y$13:$Y$512=$Z$7))))))))),ROW($A$13:$A$512)-ROW($A$13)+1),ROWS(F$13:F440))))</f>
        <v/>
      </c>
      <c r="G440" s="351" t="str">
        <f t="array" ref="G440">IF(ROWS(G$13:G440)&gt;$S$5,"",INDEX(W$13:W$512,SMALL(IF(($W$13:$W$512=$W$6)+(($W$13:$W$512=$W$7)+(($W$13:$W$512=$W$8)+(($X$13:$X$512=$X$6)+(($X$13:$X$512=$X$7)+(($Y$13:$Y$512=$Y$6)+(($Y$13:$Y$512=$Y$7)+(($Y$13:$Y$512=$Z$6)+(($Y$13:$Y$512=$Z$7))))))))),ROW($A$13:$A$512)-ROW($A$13)+1),ROWS(G$13:G440))))</f>
        <v/>
      </c>
      <c r="H440" s="351" t="str">
        <f t="array" ref="H440">IF(ROWS(H$13:H440)&gt;$S$5,"",INDEX(X$13:X$512,SMALL(IF(($W$13:$W$512=$W$6)+(($W$13:$W$512=$W$7)+(($W$13:$W$512=$W$8)+(($X$13:$X$512=$X$6)+(($X$13:$X$512=$X$7)+(($Y$13:$Y$512=$Y$6)+(($Y$13:$Y$512=$Y$7)+(($Y$13:$Y$512=$Z$6)+(($Y$13:$Y$512=$Z$7))))))))),ROW($A$13:$A$512)-ROW($A$13)+1),ROWS(H$13:H440))))</f>
        <v/>
      </c>
      <c r="I440" s="351" t="str">
        <f t="array" ref="I440">IF(ROWS(I$13:I440)&gt;$S$5,"",INDEX(Y$13:Y$512,SMALL(IF(($W$13:$W$512=$W$6)+(($W$13:$W$512=$W$7)+(($W$13:$W$512=$W$8)+(($X$13:$X$512=$X$6)+(($X$13:$X$512=$X$7)+(($Y$13:$Y$512=$Y$6)+(($Y$13:$Y$512=$Y$7)+(($Y$13:$Y$512=$Z$6)+(($Y$13:$Y$512=$Z$7))))))))),ROW($A$13:$A$512)-ROW($A$13)+1),ROWS(I$13:I440))))</f>
        <v/>
      </c>
      <c r="J440" s="136"/>
      <c r="Q440" s="44">
        <f>Nut_StatusTool!A434</f>
        <v>428</v>
      </c>
      <c r="R440" s="44">
        <f>Nut_StatusTool!B434</f>
        <v>0</v>
      </c>
      <c r="S440" s="44">
        <f>Nut_StatusTool!C434</f>
        <v>0</v>
      </c>
      <c r="T440" s="44">
        <f>Nut_StatusTool!D434</f>
        <v>0</v>
      </c>
      <c r="U440" s="44">
        <f>Nut_StatusTool!F434</f>
        <v>0</v>
      </c>
      <c r="V440" s="285" t="str">
        <f>Nut_StatusTool!K434</f>
        <v/>
      </c>
      <c r="W440" s="44" t="str">
        <f>Nut_StatusTool!L434</f>
        <v/>
      </c>
      <c r="X440" s="44" t="str">
        <f>Nut_StatusTool!M434</f>
        <v/>
      </c>
      <c r="Y440" s="44" t="str">
        <f>Nut_StatusTool!N434</f>
        <v/>
      </c>
    </row>
    <row r="441" spans="1:25">
      <c r="A441" s="182" t="str">
        <f t="array" ref="A441">IF(ROWS(A$13:A441)&gt;$S$5,"",INDEX(Q$13:Q$512,SMALL(IF(($W$13:$W$512=$W$6)+(($W$13:$W$512=$W$7)+(($W$13:$W$512=$W$8)+(($X$13:$X$512=$X$6)+(($X$13:$X$512=$X$7)+(($Y$13:$Y$512=$Y$6)+(($Y$13:$Y$512=$Y$7)+(($Y$13:$Y$512=$Z$6)+(($Y$13:$Y$512=$Z$7))))))))),ROW($A$13:$A$512)-ROW($A$13)+1),ROWS(A$13:A441))))</f>
        <v/>
      </c>
      <c r="B441" s="290" t="str">
        <f t="array" ref="B441">IF(ROWS(B$13:B441)&gt;$S$5,"",INDEX(R$13:R$512,SMALL(IF(($W$13:$W$512=$W$6)+(($W$13:$W$512=$W$7)+(($W$13:$W$512=$W$8)+(($X$13:$X$512=$X$6)+(($X$13:$X$512=$X$7)+(($Y$13:$Y$512=$Y$6)+(($Y$13:$Y$512=$Y$7)+(($Y$13:$Y$512=$Z$6)+(($Y$13:$Y$512=$Z$7))))))))),ROW($A$13:$A$512)-ROW($A$13)+1),ROWS(B$13:B441))))</f>
        <v/>
      </c>
      <c r="C441" s="290" t="str">
        <f t="array" ref="C441">IF(ROWS(C$13:C441)&gt;$S$5,"",INDEX(S$13:S$512,SMALL(IF(($W$13:$W$512=$W$6)+(($W$13:$W$512=$W$7)+(($W$13:$W$512=$W$8)+(($X$13:$X$512=$X$6)+(($X$13:$X$512=$X$7)+(($Y$13:$Y$512=$Y$6)+(($Y$13:$Y$512=$Y$7)+(($Y$13:$Y$512=$Z$6)+(($Y$13:$Y$512=$Z$7))))))))),ROW($A$13:$A$512)-ROW($A$13)+1),ROWS(C$13:C441))))</f>
        <v/>
      </c>
      <c r="D441" s="316" t="str">
        <f t="array" ref="D441">IF(ROWS(D$13:D441)&gt;$S$5,"",INDEX(T$13:T$512,SMALL(IF(($W$13:$W$512=$W$6)+(($W$13:$W$512=$W$7)+(($W$13:$W$512=$W$8)+(($X$13:$X$512=$X$6)+(($X$13:$X$512=$X$7)+(($Y$13:$Y$512=$Y$6)+(($Y$13:$Y$512=$Y$7)+(($Y$13:$Y$512=$Z$6)+(($Y$13:$Y$512=$Z$7))))))))),ROW($A$13:$A$512)-ROW($A$13)+1),ROWS(D$13:D441))))</f>
        <v/>
      </c>
      <c r="E441" s="182" t="str">
        <f t="array" ref="E441">IF(ROWS(E$13:E441)&gt;$S$5,"",INDEX(U$13:U$512,SMALL(IF(($W$13:$W$512=$W$6)+(($W$13:$W$512=$W$7)+(($W$13:$W$512=$W$8)+(($X$13:$X$512=$X$6)+(($X$13:$X$512=$X$7)+(($Y$13:$Y$512=$Y$6)+(($Y$13:$Y$512=$Y$7)+(($Y$13:$Y$512=$Z$6)+(($Y$13:$Y$512=$Z$7))))))))),ROW($A$13:$A$512)-ROW($A$13)+1),ROWS(E$13:E441))))</f>
        <v/>
      </c>
      <c r="F441" s="182" t="str">
        <f t="array" ref="F441">IF(ROWS(F$13:F441)&gt;$S$5,"",INDEX(V$13:V$512,SMALL(IF(($W$13:$W$512=$W$6)+(($W$13:$W$512=$W$7)+(($W$13:$W$512=$W$8)+(($X$13:$X$512=$X$6)+(($X$13:$X$512=$X$7)+(($Y$13:$Y$512=$Y$6)+(($Y$13:$Y$512=$Y$7)+(($Y$13:$Y$512=$Z$6)+(($Y$13:$Y$512=$Z$7))))))))),ROW($A$13:$A$512)-ROW($A$13)+1),ROWS(F$13:F441))))</f>
        <v/>
      </c>
      <c r="G441" s="351" t="str">
        <f t="array" ref="G441">IF(ROWS(G$13:G441)&gt;$S$5,"",INDEX(W$13:W$512,SMALL(IF(($W$13:$W$512=$W$6)+(($W$13:$W$512=$W$7)+(($W$13:$W$512=$W$8)+(($X$13:$X$512=$X$6)+(($X$13:$X$512=$X$7)+(($Y$13:$Y$512=$Y$6)+(($Y$13:$Y$512=$Y$7)+(($Y$13:$Y$512=$Z$6)+(($Y$13:$Y$512=$Z$7))))))))),ROW($A$13:$A$512)-ROW($A$13)+1),ROWS(G$13:G441))))</f>
        <v/>
      </c>
      <c r="H441" s="351" t="str">
        <f t="array" ref="H441">IF(ROWS(H$13:H441)&gt;$S$5,"",INDEX(X$13:X$512,SMALL(IF(($W$13:$W$512=$W$6)+(($W$13:$W$512=$W$7)+(($W$13:$W$512=$W$8)+(($X$13:$X$512=$X$6)+(($X$13:$X$512=$X$7)+(($Y$13:$Y$512=$Y$6)+(($Y$13:$Y$512=$Y$7)+(($Y$13:$Y$512=$Z$6)+(($Y$13:$Y$512=$Z$7))))))))),ROW($A$13:$A$512)-ROW($A$13)+1),ROWS(H$13:H441))))</f>
        <v/>
      </c>
      <c r="I441" s="351" t="str">
        <f t="array" ref="I441">IF(ROWS(I$13:I441)&gt;$S$5,"",INDEX(Y$13:Y$512,SMALL(IF(($W$13:$W$512=$W$6)+(($W$13:$W$512=$W$7)+(($W$13:$W$512=$W$8)+(($X$13:$X$512=$X$6)+(($X$13:$X$512=$X$7)+(($Y$13:$Y$512=$Y$6)+(($Y$13:$Y$512=$Y$7)+(($Y$13:$Y$512=$Z$6)+(($Y$13:$Y$512=$Z$7))))))))),ROW($A$13:$A$512)-ROW($A$13)+1),ROWS(I$13:I441))))</f>
        <v/>
      </c>
      <c r="J441" s="136"/>
      <c r="Q441" s="44">
        <f>Nut_StatusTool!A435</f>
        <v>429</v>
      </c>
      <c r="R441" s="44">
        <f>Nut_StatusTool!B435</f>
        <v>0</v>
      </c>
      <c r="S441" s="44">
        <f>Nut_StatusTool!C435</f>
        <v>0</v>
      </c>
      <c r="T441" s="44">
        <f>Nut_StatusTool!D435</f>
        <v>0</v>
      </c>
      <c r="U441" s="44">
        <f>Nut_StatusTool!F435</f>
        <v>0</v>
      </c>
      <c r="V441" s="285" t="str">
        <f>Nut_StatusTool!K435</f>
        <v/>
      </c>
      <c r="W441" s="44" t="str">
        <f>Nut_StatusTool!L435</f>
        <v/>
      </c>
      <c r="X441" s="44" t="str">
        <f>Nut_StatusTool!M435</f>
        <v/>
      </c>
      <c r="Y441" s="44" t="str">
        <f>Nut_StatusTool!N435</f>
        <v/>
      </c>
    </row>
    <row r="442" spans="1:25">
      <c r="A442" s="182" t="str">
        <f t="array" ref="A442">IF(ROWS(A$13:A442)&gt;$S$5,"",INDEX(Q$13:Q$512,SMALL(IF(($W$13:$W$512=$W$6)+(($W$13:$W$512=$W$7)+(($W$13:$W$512=$W$8)+(($X$13:$X$512=$X$6)+(($X$13:$X$512=$X$7)+(($Y$13:$Y$512=$Y$6)+(($Y$13:$Y$512=$Y$7)+(($Y$13:$Y$512=$Z$6)+(($Y$13:$Y$512=$Z$7))))))))),ROW($A$13:$A$512)-ROW($A$13)+1),ROWS(A$13:A442))))</f>
        <v/>
      </c>
      <c r="B442" s="290" t="str">
        <f t="array" ref="B442">IF(ROWS(B$13:B442)&gt;$S$5,"",INDEX(R$13:R$512,SMALL(IF(($W$13:$W$512=$W$6)+(($W$13:$W$512=$W$7)+(($W$13:$W$512=$W$8)+(($X$13:$X$512=$X$6)+(($X$13:$X$512=$X$7)+(($Y$13:$Y$512=$Y$6)+(($Y$13:$Y$512=$Y$7)+(($Y$13:$Y$512=$Z$6)+(($Y$13:$Y$512=$Z$7))))))))),ROW($A$13:$A$512)-ROW($A$13)+1),ROWS(B$13:B442))))</f>
        <v/>
      </c>
      <c r="C442" s="290" t="str">
        <f t="array" ref="C442">IF(ROWS(C$13:C442)&gt;$S$5,"",INDEX(S$13:S$512,SMALL(IF(($W$13:$W$512=$W$6)+(($W$13:$W$512=$W$7)+(($W$13:$W$512=$W$8)+(($X$13:$X$512=$X$6)+(($X$13:$X$512=$X$7)+(($Y$13:$Y$512=$Y$6)+(($Y$13:$Y$512=$Y$7)+(($Y$13:$Y$512=$Z$6)+(($Y$13:$Y$512=$Z$7))))))))),ROW($A$13:$A$512)-ROW($A$13)+1),ROWS(C$13:C442))))</f>
        <v/>
      </c>
      <c r="D442" s="316" t="str">
        <f t="array" ref="D442">IF(ROWS(D$13:D442)&gt;$S$5,"",INDEX(T$13:T$512,SMALL(IF(($W$13:$W$512=$W$6)+(($W$13:$W$512=$W$7)+(($W$13:$W$512=$W$8)+(($X$13:$X$512=$X$6)+(($X$13:$X$512=$X$7)+(($Y$13:$Y$512=$Y$6)+(($Y$13:$Y$512=$Y$7)+(($Y$13:$Y$512=$Z$6)+(($Y$13:$Y$512=$Z$7))))))))),ROW($A$13:$A$512)-ROW($A$13)+1),ROWS(D$13:D442))))</f>
        <v/>
      </c>
      <c r="E442" s="182" t="str">
        <f t="array" ref="E442">IF(ROWS(E$13:E442)&gt;$S$5,"",INDEX(U$13:U$512,SMALL(IF(($W$13:$W$512=$W$6)+(($W$13:$W$512=$W$7)+(($W$13:$W$512=$W$8)+(($X$13:$X$512=$X$6)+(($X$13:$X$512=$X$7)+(($Y$13:$Y$512=$Y$6)+(($Y$13:$Y$512=$Y$7)+(($Y$13:$Y$512=$Z$6)+(($Y$13:$Y$512=$Z$7))))))))),ROW($A$13:$A$512)-ROW($A$13)+1),ROWS(E$13:E442))))</f>
        <v/>
      </c>
      <c r="F442" s="182" t="str">
        <f t="array" ref="F442">IF(ROWS(F$13:F442)&gt;$S$5,"",INDEX(V$13:V$512,SMALL(IF(($W$13:$W$512=$W$6)+(($W$13:$W$512=$W$7)+(($W$13:$W$512=$W$8)+(($X$13:$X$512=$X$6)+(($X$13:$X$512=$X$7)+(($Y$13:$Y$512=$Y$6)+(($Y$13:$Y$512=$Y$7)+(($Y$13:$Y$512=$Z$6)+(($Y$13:$Y$512=$Z$7))))))))),ROW($A$13:$A$512)-ROW($A$13)+1),ROWS(F$13:F442))))</f>
        <v/>
      </c>
      <c r="G442" s="351" t="str">
        <f t="array" ref="G442">IF(ROWS(G$13:G442)&gt;$S$5,"",INDEX(W$13:W$512,SMALL(IF(($W$13:$W$512=$W$6)+(($W$13:$W$512=$W$7)+(($W$13:$W$512=$W$8)+(($X$13:$X$512=$X$6)+(($X$13:$X$512=$X$7)+(($Y$13:$Y$512=$Y$6)+(($Y$13:$Y$512=$Y$7)+(($Y$13:$Y$512=$Z$6)+(($Y$13:$Y$512=$Z$7))))))))),ROW($A$13:$A$512)-ROW($A$13)+1),ROWS(G$13:G442))))</f>
        <v/>
      </c>
      <c r="H442" s="351" t="str">
        <f t="array" ref="H442">IF(ROWS(H$13:H442)&gt;$S$5,"",INDEX(X$13:X$512,SMALL(IF(($W$13:$W$512=$W$6)+(($W$13:$W$512=$W$7)+(($W$13:$W$512=$W$8)+(($X$13:$X$512=$X$6)+(($X$13:$X$512=$X$7)+(($Y$13:$Y$512=$Y$6)+(($Y$13:$Y$512=$Y$7)+(($Y$13:$Y$512=$Z$6)+(($Y$13:$Y$512=$Z$7))))))))),ROW($A$13:$A$512)-ROW($A$13)+1),ROWS(H$13:H442))))</f>
        <v/>
      </c>
      <c r="I442" s="351" t="str">
        <f t="array" ref="I442">IF(ROWS(I$13:I442)&gt;$S$5,"",INDEX(Y$13:Y$512,SMALL(IF(($W$13:$W$512=$W$6)+(($W$13:$W$512=$W$7)+(($W$13:$W$512=$W$8)+(($X$13:$X$512=$X$6)+(($X$13:$X$512=$X$7)+(($Y$13:$Y$512=$Y$6)+(($Y$13:$Y$512=$Y$7)+(($Y$13:$Y$512=$Z$6)+(($Y$13:$Y$512=$Z$7))))))))),ROW($A$13:$A$512)-ROW($A$13)+1),ROWS(I$13:I442))))</f>
        <v/>
      </c>
      <c r="J442" s="136"/>
      <c r="Q442" s="44">
        <f>Nut_StatusTool!A436</f>
        <v>430</v>
      </c>
      <c r="R442" s="44">
        <f>Nut_StatusTool!B436</f>
        <v>0</v>
      </c>
      <c r="S442" s="44">
        <f>Nut_StatusTool!C436</f>
        <v>0</v>
      </c>
      <c r="T442" s="44">
        <f>Nut_StatusTool!D436</f>
        <v>0</v>
      </c>
      <c r="U442" s="44">
        <f>Nut_StatusTool!F436</f>
        <v>0</v>
      </c>
      <c r="V442" s="285" t="str">
        <f>Nut_StatusTool!K436</f>
        <v/>
      </c>
      <c r="W442" s="44" t="str">
        <f>Nut_StatusTool!L436</f>
        <v/>
      </c>
      <c r="X442" s="44" t="str">
        <f>Nut_StatusTool!M436</f>
        <v/>
      </c>
      <c r="Y442" s="44" t="str">
        <f>Nut_StatusTool!N436</f>
        <v/>
      </c>
    </row>
    <row r="443" spans="1:25">
      <c r="A443" s="182" t="str">
        <f t="array" ref="A443">IF(ROWS(A$13:A443)&gt;$S$5,"",INDEX(Q$13:Q$512,SMALL(IF(($W$13:$W$512=$W$6)+(($W$13:$W$512=$W$7)+(($W$13:$W$512=$W$8)+(($X$13:$X$512=$X$6)+(($X$13:$X$512=$X$7)+(($Y$13:$Y$512=$Y$6)+(($Y$13:$Y$512=$Y$7)+(($Y$13:$Y$512=$Z$6)+(($Y$13:$Y$512=$Z$7))))))))),ROW($A$13:$A$512)-ROW($A$13)+1),ROWS(A$13:A443))))</f>
        <v/>
      </c>
      <c r="B443" s="290" t="str">
        <f t="array" ref="B443">IF(ROWS(B$13:B443)&gt;$S$5,"",INDEX(R$13:R$512,SMALL(IF(($W$13:$W$512=$W$6)+(($W$13:$W$512=$W$7)+(($W$13:$W$512=$W$8)+(($X$13:$X$512=$X$6)+(($X$13:$X$512=$X$7)+(($Y$13:$Y$512=$Y$6)+(($Y$13:$Y$512=$Y$7)+(($Y$13:$Y$512=$Z$6)+(($Y$13:$Y$512=$Z$7))))))))),ROW($A$13:$A$512)-ROW($A$13)+1),ROWS(B$13:B443))))</f>
        <v/>
      </c>
      <c r="C443" s="290" t="str">
        <f t="array" ref="C443">IF(ROWS(C$13:C443)&gt;$S$5,"",INDEX(S$13:S$512,SMALL(IF(($W$13:$W$512=$W$6)+(($W$13:$W$512=$W$7)+(($W$13:$W$512=$W$8)+(($X$13:$X$512=$X$6)+(($X$13:$X$512=$X$7)+(($Y$13:$Y$512=$Y$6)+(($Y$13:$Y$512=$Y$7)+(($Y$13:$Y$512=$Z$6)+(($Y$13:$Y$512=$Z$7))))))))),ROW($A$13:$A$512)-ROW($A$13)+1),ROWS(C$13:C443))))</f>
        <v/>
      </c>
      <c r="D443" s="316" t="str">
        <f t="array" ref="D443">IF(ROWS(D$13:D443)&gt;$S$5,"",INDEX(T$13:T$512,SMALL(IF(($W$13:$W$512=$W$6)+(($W$13:$W$512=$W$7)+(($W$13:$W$512=$W$8)+(($X$13:$X$512=$X$6)+(($X$13:$X$512=$X$7)+(($Y$13:$Y$512=$Y$6)+(($Y$13:$Y$512=$Y$7)+(($Y$13:$Y$512=$Z$6)+(($Y$13:$Y$512=$Z$7))))))))),ROW($A$13:$A$512)-ROW($A$13)+1),ROWS(D$13:D443))))</f>
        <v/>
      </c>
      <c r="E443" s="182" t="str">
        <f t="array" ref="E443">IF(ROWS(E$13:E443)&gt;$S$5,"",INDEX(U$13:U$512,SMALL(IF(($W$13:$W$512=$W$6)+(($W$13:$W$512=$W$7)+(($W$13:$W$512=$W$8)+(($X$13:$X$512=$X$6)+(($X$13:$X$512=$X$7)+(($Y$13:$Y$512=$Y$6)+(($Y$13:$Y$512=$Y$7)+(($Y$13:$Y$512=$Z$6)+(($Y$13:$Y$512=$Z$7))))))))),ROW($A$13:$A$512)-ROW($A$13)+1),ROWS(E$13:E443))))</f>
        <v/>
      </c>
      <c r="F443" s="182" t="str">
        <f t="array" ref="F443">IF(ROWS(F$13:F443)&gt;$S$5,"",INDEX(V$13:V$512,SMALL(IF(($W$13:$W$512=$W$6)+(($W$13:$W$512=$W$7)+(($W$13:$W$512=$W$8)+(($X$13:$X$512=$X$6)+(($X$13:$X$512=$X$7)+(($Y$13:$Y$512=$Y$6)+(($Y$13:$Y$512=$Y$7)+(($Y$13:$Y$512=$Z$6)+(($Y$13:$Y$512=$Z$7))))))))),ROW($A$13:$A$512)-ROW($A$13)+1),ROWS(F$13:F443))))</f>
        <v/>
      </c>
      <c r="G443" s="351" t="str">
        <f t="array" ref="G443">IF(ROWS(G$13:G443)&gt;$S$5,"",INDEX(W$13:W$512,SMALL(IF(($W$13:$W$512=$W$6)+(($W$13:$W$512=$W$7)+(($W$13:$W$512=$W$8)+(($X$13:$X$512=$X$6)+(($X$13:$X$512=$X$7)+(($Y$13:$Y$512=$Y$6)+(($Y$13:$Y$512=$Y$7)+(($Y$13:$Y$512=$Z$6)+(($Y$13:$Y$512=$Z$7))))))))),ROW($A$13:$A$512)-ROW($A$13)+1),ROWS(G$13:G443))))</f>
        <v/>
      </c>
      <c r="H443" s="351" t="str">
        <f t="array" ref="H443">IF(ROWS(H$13:H443)&gt;$S$5,"",INDEX(X$13:X$512,SMALL(IF(($W$13:$W$512=$W$6)+(($W$13:$W$512=$W$7)+(($W$13:$W$512=$W$8)+(($X$13:$X$512=$X$6)+(($X$13:$X$512=$X$7)+(($Y$13:$Y$512=$Y$6)+(($Y$13:$Y$512=$Y$7)+(($Y$13:$Y$512=$Z$6)+(($Y$13:$Y$512=$Z$7))))))))),ROW($A$13:$A$512)-ROW($A$13)+1),ROWS(H$13:H443))))</f>
        <v/>
      </c>
      <c r="I443" s="351" t="str">
        <f t="array" ref="I443">IF(ROWS(I$13:I443)&gt;$S$5,"",INDEX(Y$13:Y$512,SMALL(IF(($W$13:$W$512=$W$6)+(($W$13:$W$512=$W$7)+(($W$13:$W$512=$W$8)+(($X$13:$X$512=$X$6)+(($X$13:$X$512=$X$7)+(($Y$13:$Y$512=$Y$6)+(($Y$13:$Y$512=$Y$7)+(($Y$13:$Y$512=$Z$6)+(($Y$13:$Y$512=$Z$7))))))))),ROW($A$13:$A$512)-ROW($A$13)+1),ROWS(I$13:I443))))</f>
        <v/>
      </c>
      <c r="J443" s="136"/>
      <c r="Q443" s="44">
        <f>Nut_StatusTool!A437</f>
        <v>431</v>
      </c>
      <c r="R443" s="44">
        <f>Nut_StatusTool!B437</f>
        <v>0</v>
      </c>
      <c r="S443" s="44">
        <f>Nut_StatusTool!C437</f>
        <v>0</v>
      </c>
      <c r="T443" s="44">
        <f>Nut_StatusTool!D437</f>
        <v>0</v>
      </c>
      <c r="U443" s="44">
        <f>Nut_StatusTool!F437</f>
        <v>0</v>
      </c>
      <c r="V443" s="285" t="str">
        <f>Nut_StatusTool!K437</f>
        <v/>
      </c>
      <c r="W443" s="44" t="str">
        <f>Nut_StatusTool!L437</f>
        <v/>
      </c>
      <c r="X443" s="44" t="str">
        <f>Nut_StatusTool!M437</f>
        <v/>
      </c>
      <c r="Y443" s="44" t="str">
        <f>Nut_StatusTool!N437</f>
        <v/>
      </c>
    </row>
    <row r="444" spans="1:25">
      <c r="A444" s="182" t="str">
        <f t="array" ref="A444">IF(ROWS(A$13:A444)&gt;$S$5,"",INDEX(Q$13:Q$512,SMALL(IF(($W$13:$W$512=$W$6)+(($W$13:$W$512=$W$7)+(($W$13:$W$512=$W$8)+(($X$13:$X$512=$X$6)+(($X$13:$X$512=$X$7)+(($Y$13:$Y$512=$Y$6)+(($Y$13:$Y$512=$Y$7)+(($Y$13:$Y$512=$Z$6)+(($Y$13:$Y$512=$Z$7))))))))),ROW($A$13:$A$512)-ROW($A$13)+1),ROWS(A$13:A444))))</f>
        <v/>
      </c>
      <c r="B444" s="290" t="str">
        <f t="array" ref="B444">IF(ROWS(B$13:B444)&gt;$S$5,"",INDEX(R$13:R$512,SMALL(IF(($W$13:$W$512=$W$6)+(($W$13:$W$512=$W$7)+(($W$13:$W$512=$W$8)+(($X$13:$X$512=$X$6)+(($X$13:$X$512=$X$7)+(($Y$13:$Y$512=$Y$6)+(($Y$13:$Y$512=$Y$7)+(($Y$13:$Y$512=$Z$6)+(($Y$13:$Y$512=$Z$7))))))))),ROW($A$13:$A$512)-ROW($A$13)+1),ROWS(B$13:B444))))</f>
        <v/>
      </c>
      <c r="C444" s="290" t="str">
        <f t="array" ref="C444">IF(ROWS(C$13:C444)&gt;$S$5,"",INDEX(S$13:S$512,SMALL(IF(($W$13:$W$512=$W$6)+(($W$13:$W$512=$W$7)+(($W$13:$W$512=$W$8)+(($X$13:$X$512=$X$6)+(($X$13:$X$512=$X$7)+(($Y$13:$Y$512=$Y$6)+(($Y$13:$Y$512=$Y$7)+(($Y$13:$Y$512=$Z$6)+(($Y$13:$Y$512=$Z$7))))))))),ROW($A$13:$A$512)-ROW($A$13)+1),ROWS(C$13:C444))))</f>
        <v/>
      </c>
      <c r="D444" s="316" t="str">
        <f t="array" ref="D444">IF(ROWS(D$13:D444)&gt;$S$5,"",INDEX(T$13:T$512,SMALL(IF(($W$13:$W$512=$W$6)+(($W$13:$W$512=$W$7)+(($W$13:$W$512=$W$8)+(($X$13:$X$512=$X$6)+(($X$13:$X$512=$X$7)+(($Y$13:$Y$512=$Y$6)+(($Y$13:$Y$512=$Y$7)+(($Y$13:$Y$512=$Z$6)+(($Y$13:$Y$512=$Z$7))))))))),ROW($A$13:$A$512)-ROW($A$13)+1),ROWS(D$13:D444))))</f>
        <v/>
      </c>
      <c r="E444" s="182" t="str">
        <f t="array" ref="E444">IF(ROWS(E$13:E444)&gt;$S$5,"",INDEX(U$13:U$512,SMALL(IF(($W$13:$W$512=$W$6)+(($W$13:$W$512=$W$7)+(($W$13:$W$512=$W$8)+(($X$13:$X$512=$X$6)+(($X$13:$X$512=$X$7)+(($Y$13:$Y$512=$Y$6)+(($Y$13:$Y$512=$Y$7)+(($Y$13:$Y$512=$Z$6)+(($Y$13:$Y$512=$Z$7))))))))),ROW($A$13:$A$512)-ROW($A$13)+1),ROWS(E$13:E444))))</f>
        <v/>
      </c>
      <c r="F444" s="182" t="str">
        <f t="array" ref="F444">IF(ROWS(F$13:F444)&gt;$S$5,"",INDEX(V$13:V$512,SMALL(IF(($W$13:$W$512=$W$6)+(($W$13:$W$512=$W$7)+(($W$13:$W$512=$W$8)+(($X$13:$X$512=$X$6)+(($X$13:$X$512=$X$7)+(($Y$13:$Y$512=$Y$6)+(($Y$13:$Y$512=$Y$7)+(($Y$13:$Y$512=$Z$6)+(($Y$13:$Y$512=$Z$7))))))))),ROW($A$13:$A$512)-ROW($A$13)+1),ROWS(F$13:F444))))</f>
        <v/>
      </c>
      <c r="G444" s="351" t="str">
        <f t="array" ref="G444">IF(ROWS(G$13:G444)&gt;$S$5,"",INDEX(W$13:W$512,SMALL(IF(($W$13:$W$512=$W$6)+(($W$13:$W$512=$W$7)+(($W$13:$W$512=$W$8)+(($X$13:$X$512=$X$6)+(($X$13:$X$512=$X$7)+(($Y$13:$Y$512=$Y$6)+(($Y$13:$Y$512=$Y$7)+(($Y$13:$Y$512=$Z$6)+(($Y$13:$Y$512=$Z$7))))))))),ROW($A$13:$A$512)-ROW($A$13)+1),ROWS(G$13:G444))))</f>
        <v/>
      </c>
      <c r="H444" s="351" t="str">
        <f t="array" ref="H444">IF(ROWS(H$13:H444)&gt;$S$5,"",INDEX(X$13:X$512,SMALL(IF(($W$13:$W$512=$W$6)+(($W$13:$W$512=$W$7)+(($W$13:$W$512=$W$8)+(($X$13:$X$512=$X$6)+(($X$13:$X$512=$X$7)+(($Y$13:$Y$512=$Y$6)+(($Y$13:$Y$512=$Y$7)+(($Y$13:$Y$512=$Z$6)+(($Y$13:$Y$512=$Z$7))))))))),ROW($A$13:$A$512)-ROW($A$13)+1),ROWS(H$13:H444))))</f>
        <v/>
      </c>
      <c r="I444" s="351" t="str">
        <f t="array" ref="I444">IF(ROWS(I$13:I444)&gt;$S$5,"",INDEX(Y$13:Y$512,SMALL(IF(($W$13:$W$512=$W$6)+(($W$13:$W$512=$W$7)+(($W$13:$W$512=$W$8)+(($X$13:$X$512=$X$6)+(($X$13:$X$512=$X$7)+(($Y$13:$Y$512=$Y$6)+(($Y$13:$Y$512=$Y$7)+(($Y$13:$Y$512=$Z$6)+(($Y$13:$Y$512=$Z$7))))))))),ROW($A$13:$A$512)-ROW($A$13)+1),ROWS(I$13:I444))))</f>
        <v/>
      </c>
      <c r="J444" s="136"/>
      <c r="Q444" s="44">
        <f>Nut_StatusTool!A438</f>
        <v>432</v>
      </c>
      <c r="R444" s="44">
        <f>Nut_StatusTool!B438</f>
        <v>0</v>
      </c>
      <c r="S444" s="44">
        <f>Nut_StatusTool!C438</f>
        <v>0</v>
      </c>
      <c r="T444" s="44">
        <f>Nut_StatusTool!D438</f>
        <v>0</v>
      </c>
      <c r="U444" s="44">
        <f>Nut_StatusTool!F438</f>
        <v>0</v>
      </c>
      <c r="V444" s="285" t="str">
        <f>Nut_StatusTool!K438</f>
        <v/>
      </c>
      <c r="W444" s="44" t="str">
        <f>Nut_StatusTool!L438</f>
        <v/>
      </c>
      <c r="X444" s="44" t="str">
        <f>Nut_StatusTool!M438</f>
        <v/>
      </c>
      <c r="Y444" s="44" t="str">
        <f>Nut_StatusTool!N438</f>
        <v/>
      </c>
    </row>
    <row r="445" spans="1:25">
      <c r="A445" s="182" t="str">
        <f t="array" ref="A445">IF(ROWS(A$13:A445)&gt;$S$5,"",INDEX(Q$13:Q$512,SMALL(IF(($W$13:$W$512=$W$6)+(($W$13:$W$512=$W$7)+(($W$13:$W$512=$W$8)+(($X$13:$X$512=$X$6)+(($X$13:$X$512=$X$7)+(($Y$13:$Y$512=$Y$6)+(($Y$13:$Y$512=$Y$7)+(($Y$13:$Y$512=$Z$6)+(($Y$13:$Y$512=$Z$7))))))))),ROW($A$13:$A$512)-ROW($A$13)+1),ROWS(A$13:A445))))</f>
        <v/>
      </c>
      <c r="B445" s="290" t="str">
        <f t="array" ref="B445">IF(ROWS(B$13:B445)&gt;$S$5,"",INDEX(R$13:R$512,SMALL(IF(($W$13:$W$512=$W$6)+(($W$13:$W$512=$W$7)+(($W$13:$W$512=$W$8)+(($X$13:$X$512=$X$6)+(($X$13:$X$512=$X$7)+(($Y$13:$Y$512=$Y$6)+(($Y$13:$Y$512=$Y$7)+(($Y$13:$Y$512=$Z$6)+(($Y$13:$Y$512=$Z$7))))))))),ROW($A$13:$A$512)-ROW($A$13)+1),ROWS(B$13:B445))))</f>
        <v/>
      </c>
      <c r="C445" s="290" t="str">
        <f t="array" ref="C445">IF(ROWS(C$13:C445)&gt;$S$5,"",INDEX(S$13:S$512,SMALL(IF(($W$13:$W$512=$W$6)+(($W$13:$W$512=$W$7)+(($W$13:$W$512=$W$8)+(($X$13:$X$512=$X$6)+(($X$13:$X$512=$X$7)+(($Y$13:$Y$512=$Y$6)+(($Y$13:$Y$512=$Y$7)+(($Y$13:$Y$512=$Z$6)+(($Y$13:$Y$512=$Z$7))))))))),ROW($A$13:$A$512)-ROW($A$13)+1),ROWS(C$13:C445))))</f>
        <v/>
      </c>
      <c r="D445" s="316" t="str">
        <f t="array" ref="D445">IF(ROWS(D$13:D445)&gt;$S$5,"",INDEX(T$13:T$512,SMALL(IF(($W$13:$W$512=$W$6)+(($W$13:$W$512=$W$7)+(($W$13:$W$512=$W$8)+(($X$13:$X$512=$X$6)+(($X$13:$X$512=$X$7)+(($Y$13:$Y$512=$Y$6)+(($Y$13:$Y$512=$Y$7)+(($Y$13:$Y$512=$Z$6)+(($Y$13:$Y$512=$Z$7))))))))),ROW($A$13:$A$512)-ROW($A$13)+1),ROWS(D$13:D445))))</f>
        <v/>
      </c>
      <c r="E445" s="182" t="str">
        <f t="array" ref="E445">IF(ROWS(E$13:E445)&gt;$S$5,"",INDEX(U$13:U$512,SMALL(IF(($W$13:$W$512=$W$6)+(($W$13:$W$512=$W$7)+(($W$13:$W$512=$W$8)+(($X$13:$X$512=$X$6)+(($X$13:$X$512=$X$7)+(($Y$13:$Y$512=$Y$6)+(($Y$13:$Y$512=$Y$7)+(($Y$13:$Y$512=$Z$6)+(($Y$13:$Y$512=$Z$7))))))))),ROW($A$13:$A$512)-ROW($A$13)+1),ROWS(E$13:E445))))</f>
        <v/>
      </c>
      <c r="F445" s="182" t="str">
        <f t="array" ref="F445">IF(ROWS(F$13:F445)&gt;$S$5,"",INDEX(V$13:V$512,SMALL(IF(($W$13:$W$512=$W$6)+(($W$13:$W$512=$W$7)+(($W$13:$W$512=$W$8)+(($X$13:$X$512=$X$6)+(($X$13:$X$512=$X$7)+(($Y$13:$Y$512=$Y$6)+(($Y$13:$Y$512=$Y$7)+(($Y$13:$Y$512=$Z$6)+(($Y$13:$Y$512=$Z$7))))))))),ROW($A$13:$A$512)-ROW($A$13)+1),ROWS(F$13:F445))))</f>
        <v/>
      </c>
      <c r="G445" s="351" t="str">
        <f t="array" ref="G445">IF(ROWS(G$13:G445)&gt;$S$5,"",INDEX(W$13:W$512,SMALL(IF(($W$13:$W$512=$W$6)+(($W$13:$W$512=$W$7)+(($W$13:$W$512=$W$8)+(($X$13:$X$512=$X$6)+(($X$13:$X$512=$X$7)+(($Y$13:$Y$512=$Y$6)+(($Y$13:$Y$512=$Y$7)+(($Y$13:$Y$512=$Z$6)+(($Y$13:$Y$512=$Z$7))))))))),ROW($A$13:$A$512)-ROW($A$13)+1),ROWS(G$13:G445))))</f>
        <v/>
      </c>
      <c r="H445" s="351" t="str">
        <f t="array" ref="H445">IF(ROWS(H$13:H445)&gt;$S$5,"",INDEX(X$13:X$512,SMALL(IF(($W$13:$W$512=$W$6)+(($W$13:$W$512=$W$7)+(($W$13:$W$512=$W$8)+(($X$13:$X$512=$X$6)+(($X$13:$X$512=$X$7)+(($Y$13:$Y$512=$Y$6)+(($Y$13:$Y$512=$Y$7)+(($Y$13:$Y$512=$Z$6)+(($Y$13:$Y$512=$Z$7))))))))),ROW($A$13:$A$512)-ROW($A$13)+1),ROWS(H$13:H445))))</f>
        <v/>
      </c>
      <c r="I445" s="351" t="str">
        <f t="array" ref="I445">IF(ROWS(I$13:I445)&gt;$S$5,"",INDEX(Y$13:Y$512,SMALL(IF(($W$13:$W$512=$W$6)+(($W$13:$W$512=$W$7)+(($W$13:$W$512=$W$8)+(($X$13:$X$512=$X$6)+(($X$13:$X$512=$X$7)+(($Y$13:$Y$512=$Y$6)+(($Y$13:$Y$512=$Y$7)+(($Y$13:$Y$512=$Z$6)+(($Y$13:$Y$512=$Z$7))))))))),ROW($A$13:$A$512)-ROW($A$13)+1),ROWS(I$13:I445))))</f>
        <v/>
      </c>
      <c r="J445" s="136"/>
      <c r="Q445" s="44">
        <f>Nut_StatusTool!A439</f>
        <v>433</v>
      </c>
      <c r="R445" s="44">
        <f>Nut_StatusTool!B439</f>
        <v>0</v>
      </c>
      <c r="S445" s="44">
        <f>Nut_StatusTool!C439</f>
        <v>0</v>
      </c>
      <c r="T445" s="44">
        <f>Nut_StatusTool!D439</f>
        <v>0</v>
      </c>
      <c r="U445" s="44">
        <f>Nut_StatusTool!F439</f>
        <v>0</v>
      </c>
      <c r="V445" s="285" t="str">
        <f>Nut_StatusTool!K439</f>
        <v/>
      </c>
      <c r="W445" s="44" t="str">
        <f>Nut_StatusTool!L439</f>
        <v/>
      </c>
      <c r="X445" s="44" t="str">
        <f>Nut_StatusTool!M439</f>
        <v/>
      </c>
      <c r="Y445" s="44" t="str">
        <f>Nut_StatusTool!N439</f>
        <v/>
      </c>
    </row>
    <row r="446" spans="1:25">
      <c r="A446" s="182" t="str">
        <f t="array" ref="A446">IF(ROWS(A$13:A446)&gt;$S$5,"",INDEX(Q$13:Q$512,SMALL(IF(($W$13:$W$512=$W$6)+(($W$13:$W$512=$W$7)+(($W$13:$W$512=$W$8)+(($X$13:$X$512=$X$6)+(($X$13:$X$512=$X$7)+(($Y$13:$Y$512=$Y$6)+(($Y$13:$Y$512=$Y$7)+(($Y$13:$Y$512=$Z$6)+(($Y$13:$Y$512=$Z$7))))))))),ROW($A$13:$A$512)-ROW($A$13)+1),ROWS(A$13:A446))))</f>
        <v/>
      </c>
      <c r="B446" s="290" t="str">
        <f t="array" ref="B446">IF(ROWS(B$13:B446)&gt;$S$5,"",INDEX(R$13:R$512,SMALL(IF(($W$13:$W$512=$W$6)+(($W$13:$W$512=$W$7)+(($W$13:$W$512=$W$8)+(($X$13:$X$512=$X$6)+(($X$13:$X$512=$X$7)+(($Y$13:$Y$512=$Y$6)+(($Y$13:$Y$512=$Y$7)+(($Y$13:$Y$512=$Z$6)+(($Y$13:$Y$512=$Z$7))))))))),ROW($A$13:$A$512)-ROW($A$13)+1),ROWS(B$13:B446))))</f>
        <v/>
      </c>
      <c r="C446" s="290" t="str">
        <f t="array" ref="C446">IF(ROWS(C$13:C446)&gt;$S$5,"",INDEX(S$13:S$512,SMALL(IF(($W$13:$W$512=$W$6)+(($W$13:$W$512=$W$7)+(($W$13:$W$512=$W$8)+(($X$13:$X$512=$X$6)+(($X$13:$X$512=$X$7)+(($Y$13:$Y$512=$Y$6)+(($Y$13:$Y$512=$Y$7)+(($Y$13:$Y$512=$Z$6)+(($Y$13:$Y$512=$Z$7))))))))),ROW($A$13:$A$512)-ROW($A$13)+1),ROWS(C$13:C446))))</f>
        <v/>
      </c>
      <c r="D446" s="316" t="str">
        <f t="array" ref="D446">IF(ROWS(D$13:D446)&gt;$S$5,"",INDEX(T$13:T$512,SMALL(IF(($W$13:$W$512=$W$6)+(($W$13:$W$512=$W$7)+(($W$13:$W$512=$W$8)+(($X$13:$X$512=$X$6)+(($X$13:$X$512=$X$7)+(($Y$13:$Y$512=$Y$6)+(($Y$13:$Y$512=$Y$7)+(($Y$13:$Y$512=$Z$6)+(($Y$13:$Y$512=$Z$7))))))))),ROW($A$13:$A$512)-ROW($A$13)+1),ROWS(D$13:D446))))</f>
        <v/>
      </c>
      <c r="E446" s="182" t="str">
        <f t="array" ref="E446">IF(ROWS(E$13:E446)&gt;$S$5,"",INDEX(U$13:U$512,SMALL(IF(($W$13:$W$512=$W$6)+(($W$13:$W$512=$W$7)+(($W$13:$W$512=$W$8)+(($X$13:$X$512=$X$6)+(($X$13:$X$512=$X$7)+(($Y$13:$Y$512=$Y$6)+(($Y$13:$Y$512=$Y$7)+(($Y$13:$Y$512=$Z$6)+(($Y$13:$Y$512=$Z$7))))))))),ROW($A$13:$A$512)-ROW($A$13)+1),ROWS(E$13:E446))))</f>
        <v/>
      </c>
      <c r="F446" s="182" t="str">
        <f t="array" ref="F446">IF(ROWS(F$13:F446)&gt;$S$5,"",INDEX(V$13:V$512,SMALL(IF(($W$13:$W$512=$W$6)+(($W$13:$W$512=$W$7)+(($W$13:$W$512=$W$8)+(($X$13:$X$512=$X$6)+(($X$13:$X$512=$X$7)+(($Y$13:$Y$512=$Y$6)+(($Y$13:$Y$512=$Y$7)+(($Y$13:$Y$512=$Z$6)+(($Y$13:$Y$512=$Z$7))))))))),ROW($A$13:$A$512)-ROW($A$13)+1),ROWS(F$13:F446))))</f>
        <v/>
      </c>
      <c r="G446" s="351" t="str">
        <f t="array" ref="G446">IF(ROWS(G$13:G446)&gt;$S$5,"",INDEX(W$13:W$512,SMALL(IF(($W$13:$W$512=$W$6)+(($W$13:$W$512=$W$7)+(($W$13:$W$512=$W$8)+(($X$13:$X$512=$X$6)+(($X$13:$X$512=$X$7)+(($Y$13:$Y$512=$Y$6)+(($Y$13:$Y$512=$Y$7)+(($Y$13:$Y$512=$Z$6)+(($Y$13:$Y$512=$Z$7))))))))),ROW($A$13:$A$512)-ROW($A$13)+1),ROWS(G$13:G446))))</f>
        <v/>
      </c>
      <c r="H446" s="351" t="str">
        <f t="array" ref="H446">IF(ROWS(H$13:H446)&gt;$S$5,"",INDEX(X$13:X$512,SMALL(IF(($W$13:$W$512=$W$6)+(($W$13:$W$512=$W$7)+(($W$13:$W$512=$W$8)+(($X$13:$X$512=$X$6)+(($X$13:$X$512=$X$7)+(($Y$13:$Y$512=$Y$6)+(($Y$13:$Y$512=$Y$7)+(($Y$13:$Y$512=$Z$6)+(($Y$13:$Y$512=$Z$7))))))))),ROW($A$13:$A$512)-ROW($A$13)+1),ROWS(H$13:H446))))</f>
        <v/>
      </c>
      <c r="I446" s="351" t="str">
        <f t="array" ref="I446">IF(ROWS(I$13:I446)&gt;$S$5,"",INDEX(Y$13:Y$512,SMALL(IF(($W$13:$W$512=$W$6)+(($W$13:$W$512=$W$7)+(($W$13:$W$512=$W$8)+(($X$13:$X$512=$X$6)+(($X$13:$X$512=$X$7)+(($Y$13:$Y$512=$Y$6)+(($Y$13:$Y$512=$Y$7)+(($Y$13:$Y$512=$Z$6)+(($Y$13:$Y$512=$Z$7))))))))),ROW($A$13:$A$512)-ROW($A$13)+1),ROWS(I$13:I446))))</f>
        <v/>
      </c>
      <c r="J446" s="136"/>
      <c r="Q446" s="44">
        <f>Nut_StatusTool!A440</f>
        <v>434</v>
      </c>
      <c r="R446" s="44">
        <f>Nut_StatusTool!B440</f>
        <v>0</v>
      </c>
      <c r="S446" s="44">
        <f>Nut_StatusTool!C440</f>
        <v>0</v>
      </c>
      <c r="T446" s="44">
        <f>Nut_StatusTool!D440</f>
        <v>0</v>
      </c>
      <c r="U446" s="44">
        <f>Nut_StatusTool!F440</f>
        <v>0</v>
      </c>
      <c r="V446" s="285" t="str">
        <f>Nut_StatusTool!K440</f>
        <v/>
      </c>
      <c r="W446" s="44" t="str">
        <f>Nut_StatusTool!L440</f>
        <v/>
      </c>
      <c r="X446" s="44" t="str">
        <f>Nut_StatusTool!M440</f>
        <v/>
      </c>
      <c r="Y446" s="44" t="str">
        <f>Nut_StatusTool!N440</f>
        <v/>
      </c>
    </row>
    <row r="447" spans="1:25">
      <c r="A447" s="182" t="str">
        <f t="array" ref="A447">IF(ROWS(A$13:A447)&gt;$S$5,"",INDEX(Q$13:Q$512,SMALL(IF(($W$13:$W$512=$W$6)+(($W$13:$W$512=$W$7)+(($W$13:$W$512=$W$8)+(($X$13:$X$512=$X$6)+(($X$13:$X$512=$X$7)+(($Y$13:$Y$512=$Y$6)+(($Y$13:$Y$512=$Y$7)+(($Y$13:$Y$512=$Z$6)+(($Y$13:$Y$512=$Z$7))))))))),ROW($A$13:$A$512)-ROW($A$13)+1),ROWS(A$13:A447))))</f>
        <v/>
      </c>
      <c r="B447" s="290" t="str">
        <f t="array" ref="B447">IF(ROWS(B$13:B447)&gt;$S$5,"",INDEX(R$13:R$512,SMALL(IF(($W$13:$W$512=$W$6)+(($W$13:$W$512=$W$7)+(($W$13:$W$512=$W$8)+(($X$13:$X$512=$X$6)+(($X$13:$X$512=$X$7)+(($Y$13:$Y$512=$Y$6)+(($Y$13:$Y$512=$Y$7)+(($Y$13:$Y$512=$Z$6)+(($Y$13:$Y$512=$Z$7))))))))),ROW($A$13:$A$512)-ROW($A$13)+1),ROWS(B$13:B447))))</f>
        <v/>
      </c>
      <c r="C447" s="290" t="str">
        <f t="array" ref="C447">IF(ROWS(C$13:C447)&gt;$S$5,"",INDEX(S$13:S$512,SMALL(IF(($W$13:$W$512=$W$6)+(($W$13:$W$512=$W$7)+(($W$13:$W$512=$W$8)+(($X$13:$X$512=$X$6)+(($X$13:$X$512=$X$7)+(($Y$13:$Y$512=$Y$6)+(($Y$13:$Y$512=$Y$7)+(($Y$13:$Y$512=$Z$6)+(($Y$13:$Y$512=$Z$7))))))))),ROW($A$13:$A$512)-ROW($A$13)+1),ROWS(C$13:C447))))</f>
        <v/>
      </c>
      <c r="D447" s="316" t="str">
        <f t="array" ref="D447">IF(ROWS(D$13:D447)&gt;$S$5,"",INDEX(T$13:T$512,SMALL(IF(($W$13:$W$512=$W$6)+(($W$13:$W$512=$W$7)+(($W$13:$W$512=$W$8)+(($X$13:$X$512=$X$6)+(($X$13:$X$512=$X$7)+(($Y$13:$Y$512=$Y$6)+(($Y$13:$Y$512=$Y$7)+(($Y$13:$Y$512=$Z$6)+(($Y$13:$Y$512=$Z$7))))))))),ROW($A$13:$A$512)-ROW($A$13)+1),ROWS(D$13:D447))))</f>
        <v/>
      </c>
      <c r="E447" s="182" t="str">
        <f t="array" ref="E447">IF(ROWS(E$13:E447)&gt;$S$5,"",INDEX(U$13:U$512,SMALL(IF(($W$13:$W$512=$W$6)+(($W$13:$W$512=$W$7)+(($W$13:$W$512=$W$8)+(($X$13:$X$512=$X$6)+(($X$13:$X$512=$X$7)+(($Y$13:$Y$512=$Y$6)+(($Y$13:$Y$512=$Y$7)+(($Y$13:$Y$512=$Z$6)+(($Y$13:$Y$512=$Z$7))))))))),ROW($A$13:$A$512)-ROW($A$13)+1),ROWS(E$13:E447))))</f>
        <v/>
      </c>
      <c r="F447" s="182" t="str">
        <f t="array" ref="F447">IF(ROWS(F$13:F447)&gt;$S$5,"",INDEX(V$13:V$512,SMALL(IF(($W$13:$W$512=$W$6)+(($W$13:$W$512=$W$7)+(($W$13:$W$512=$W$8)+(($X$13:$X$512=$X$6)+(($X$13:$X$512=$X$7)+(($Y$13:$Y$512=$Y$6)+(($Y$13:$Y$512=$Y$7)+(($Y$13:$Y$512=$Z$6)+(($Y$13:$Y$512=$Z$7))))))))),ROW($A$13:$A$512)-ROW($A$13)+1),ROWS(F$13:F447))))</f>
        <v/>
      </c>
      <c r="G447" s="351" t="str">
        <f t="array" ref="G447">IF(ROWS(G$13:G447)&gt;$S$5,"",INDEX(W$13:W$512,SMALL(IF(($W$13:$W$512=$W$6)+(($W$13:$W$512=$W$7)+(($W$13:$W$512=$W$8)+(($X$13:$X$512=$X$6)+(($X$13:$X$512=$X$7)+(($Y$13:$Y$512=$Y$6)+(($Y$13:$Y$512=$Y$7)+(($Y$13:$Y$512=$Z$6)+(($Y$13:$Y$512=$Z$7))))))))),ROW($A$13:$A$512)-ROW($A$13)+1),ROWS(G$13:G447))))</f>
        <v/>
      </c>
      <c r="H447" s="351" t="str">
        <f t="array" ref="H447">IF(ROWS(H$13:H447)&gt;$S$5,"",INDEX(X$13:X$512,SMALL(IF(($W$13:$W$512=$W$6)+(($W$13:$W$512=$W$7)+(($W$13:$W$512=$W$8)+(($X$13:$X$512=$X$6)+(($X$13:$X$512=$X$7)+(($Y$13:$Y$512=$Y$6)+(($Y$13:$Y$512=$Y$7)+(($Y$13:$Y$512=$Z$6)+(($Y$13:$Y$512=$Z$7))))))))),ROW($A$13:$A$512)-ROW($A$13)+1),ROWS(H$13:H447))))</f>
        <v/>
      </c>
      <c r="I447" s="351" t="str">
        <f t="array" ref="I447">IF(ROWS(I$13:I447)&gt;$S$5,"",INDEX(Y$13:Y$512,SMALL(IF(($W$13:$W$512=$W$6)+(($W$13:$W$512=$W$7)+(($W$13:$W$512=$W$8)+(($X$13:$X$512=$X$6)+(($X$13:$X$512=$X$7)+(($Y$13:$Y$512=$Y$6)+(($Y$13:$Y$512=$Y$7)+(($Y$13:$Y$512=$Z$6)+(($Y$13:$Y$512=$Z$7))))))))),ROW($A$13:$A$512)-ROW($A$13)+1),ROWS(I$13:I447))))</f>
        <v/>
      </c>
      <c r="J447" s="136"/>
      <c r="Q447" s="44">
        <f>Nut_StatusTool!A441</f>
        <v>435</v>
      </c>
      <c r="R447" s="44">
        <f>Nut_StatusTool!B441</f>
        <v>0</v>
      </c>
      <c r="S447" s="44">
        <f>Nut_StatusTool!C441</f>
        <v>0</v>
      </c>
      <c r="T447" s="44">
        <f>Nut_StatusTool!D441</f>
        <v>0</v>
      </c>
      <c r="U447" s="44">
        <f>Nut_StatusTool!F441</f>
        <v>0</v>
      </c>
      <c r="V447" s="285" t="str">
        <f>Nut_StatusTool!K441</f>
        <v/>
      </c>
      <c r="W447" s="44" t="str">
        <f>Nut_StatusTool!L441</f>
        <v/>
      </c>
      <c r="X447" s="44" t="str">
        <f>Nut_StatusTool!M441</f>
        <v/>
      </c>
      <c r="Y447" s="44" t="str">
        <f>Nut_StatusTool!N441</f>
        <v/>
      </c>
    </row>
    <row r="448" spans="1:25">
      <c r="A448" s="182" t="str">
        <f t="array" ref="A448">IF(ROWS(A$13:A448)&gt;$S$5,"",INDEX(Q$13:Q$512,SMALL(IF(($W$13:$W$512=$W$6)+(($W$13:$W$512=$W$7)+(($W$13:$W$512=$W$8)+(($X$13:$X$512=$X$6)+(($X$13:$X$512=$X$7)+(($Y$13:$Y$512=$Y$6)+(($Y$13:$Y$512=$Y$7)+(($Y$13:$Y$512=$Z$6)+(($Y$13:$Y$512=$Z$7))))))))),ROW($A$13:$A$512)-ROW($A$13)+1),ROWS(A$13:A448))))</f>
        <v/>
      </c>
      <c r="B448" s="290" t="str">
        <f t="array" ref="B448">IF(ROWS(B$13:B448)&gt;$S$5,"",INDEX(R$13:R$512,SMALL(IF(($W$13:$W$512=$W$6)+(($W$13:$W$512=$W$7)+(($W$13:$W$512=$W$8)+(($X$13:$X$512=$X$6)+(($X$13:$X$512=$X$7)+(($Y$13:$Y$512=$Y$6)+(($Y$13:$Y$512=$Y$7)+(($Y$13:$Y$512=$Z$6)+(($Y$13:$Y$512=$Z$7))))))))),ROW($A$13:$A$512)-ROW($A$13)+1),ROWS(B$13:B448))))</f>
        <v/>
      </c>
      <c r="C448" s="290" t="str">
        <f t="array" ref="C448">IF(ROWS(C$13:C448)&gt;$S$5,"",INDEX(S$13:S$512,SMALL(IF(($W$13:$W$512=$W$6)+(($W$13:$W$512=$W$7)+(($W$13:$W$512=$W$8)+(($X$13:$X$512=$X$6)+(($X$13:$X$512=$X$7)+(($Y$13:$Y$512=$Y$6)+(($Y$13:$Y$512=$Y$7)+(($Y$13:$Y$512=$Z$6)+(($Y$13:$Y$512=$Z$7))))))))),ROW($A$13:$A$512)-ROW($A$13)+1),ROWS(C$13:C448))))</f>
        <v/>
      </c>
      <c r="D448" s="316" t="str">
        <f t="array" ref="D448">IF(ROWS(D$13:D448)&gt;$S$5,"",INDEX(T$13:T$512,SMALL(IF(($W$13:$W$512=$W$6)+(($W$13:$W$512=$W$7)+(($W$13:$W$512=$W$8)+(($X$13:$X$512=$X$6)+(($X$13:$X$512=$X$7)+(($Y$13:$Y$512=$Y$6)+(($Y$13:$Y$512=$Y$7)+(($Y$13:$Y$512=$Z$6)+(($Y$13:$Y$512=$Z$7))))))))),ROW($A$13:$A$512)-ROW($A$13)+1),ROWS(D$13:D448))))</f>
        <v/>
      </c>
      <c r="E448" s="182" t="str">
        <f t="array" ref="E448">IF(ROWS(E$13:E448)&gt;$S$5,"",INDEX(U$13:U$512,SMALL(IF(($W$13:$W$512=$W$6)+(($W$13:$W$512=$W$7)+(($W$13:$W$512=$W$8)+(($X$13:$X$512=$X$6)+(($X$13:$X$512=$X$7)+(($Y$13:$Y$512=$Y$6)+(($Y$13:$Y$512=$Y$7)+(($Y$13:$Y$512=$Z$6)+(($Y$13:$Y$512=$Z$7))))))))),ROW($A$13:$A$512)-ROW($A$13)+1),ROWS(E$13:E448))))</f>
        <v/>
      </c>
      <c r="F448" s="182" t="str">
        <f t="array" ref="F448">IF(ROWS(F$13:F448)&gt;$S$5,"",INDEX(V$13:V$512,SMALL(IF(($W$13:$W$512=$W$6)+(($W$13:$W$512=$W$7)+(($W$13:$W$512=$W$8)+(($X$13:$X$512=$X$6)+(($X$13:$X$512=$X$7)+(($Y$13:$Y$512=$Y$6)+(($Y$13:$Y$512=$Y$7)+(($Y$13:$Y$512=$Z$6)+(($Y$13:$Y$512=$Z$7))))))))),ROW($A$13:$A$512)-ROW($A$13)+1),ROWS(F$13:F448))))</f>
        <v/>
      </c>
      <c r="G448" s="351" t="str">
        <f t="array" ref="G448">IF(ROWS(G$13:G448)&gt;$S$5,"",INDEX(W$13:W$512,SMALL(IF(($W$13:$W$512=$W$6)+(($W$13:$W$512=$W$7)+(($W$13:$W$512=$W$8)+(($X$13:$X$512=$X$6)+(($X$13:$X$512=$X$7)+(($Y$13:$Y$512=$Y$6)+(($Y$13:$Y$512=$Y$7)+(($Y$13:$Y$512=$Z$6)+(($Y$13:$Y$512=$Z$7))))))))),ROW($A$13:$A$512)-ROW($A$13)+1),ROWS(G$13:G448))))</f>
        <v/>
      </c>
      <c r="H448" s="351" t="str">
        <f t="array" ref="H448">IF(ROWS(H$13:H448)&gt;$S$5,"",INDEX(X$13:X$512,SMALL(IF(($W$13:$W$512=$W$6)+(($W$13:$W$512=$W$7)+(($W$13:$W$512=$W$8)+(($X$13:$X$512=$X$6)+(($X$13:$X$512=$X$7)+(($Y$13:$Y$512=$Y$6)+(($Y$13:$Y$512=$Y$7)+(($Y$13:$Y$512=$Z$6)+(($Y$13:$Y$512=$Z$7))))))))),ROW($A$13:$A$512)-ROW($A$13)+1),ROWS(H$13:H448))))</f>
        <v/>
      </c>
      <c r="I448" s="351" t="str">
        <f t="array" ref="I448">IF(ROWS(I$13:I448)&gt;$S$5,"",INDEX(Y$13:Y$512,SMALL(IF(($W$13:$W$512=$W$6)+(($W$13:$W$512=$W$7)+(($W$13:$W$512=$W$8)+(($X$13:$X$512=$X$6)+(($X$13:$X$512=$X$7)+(($Y$13:$Y$512=$Y$6)+(($Y$13:$Y$512=$Y$7)+(($Y$13:$Y$512=$Z$6)+(($Y$13:$Y$512=$Z$7))))))))),ROW($A$13:$A$512)-ROW($A$13)+1),ROWS(I$13:I448))))</f>
        <v/>
      </c>
      <c r="J448" s="136"/>
      <c r="Q448" s="44">
        <f>Nut_StatusTool!A442</f>
        <v>436</v>
      </c>
      <c r="R448" s="44">
        <f>Nut_StatusTool!B442</f>
        <v>0</v>
      </c>
      <c r="S448" s="44">
        <f>Nut_StatusTool!C442</f>
        <v>0</v>
      </c>
      <c r="T448" s="44">
        <f>Nut_StatusTool!D442</f>
        <v>0</v>
      </c>
      <c r="U448" s="44">
        <f>Nut_StatusTool!F442</f>
        <v>0</v>
      </c>
      <c r="V448" s="285" t="str">
        <f>Nut_StatusTool!K442</f>
        <v/>
      </c>
      <c r="W448" s="44" t="str">
        <f>Nut_StatusTool!L442</f>
        <v/>
      </c>
      <c r="X448" s="44" t="str">
        <f>Nut_StatusTool!M442</f>
        <v/>
      </c>
      <c r="Y448" s="44" t="str">
        <f>Nut_StatusTool!N442</f>
        <v/>
      </c>
    </row>
    <row r="449" spans="1:25">
      <c r="A449" s="182" t="str">
        <f t="array" ref="A449">IF(ROWS(A$13:A449)&gt;$S$5,"",INDEX(Q$13:Q$512,SMALL(IF(($W$13:$W$512=$W$6)+(($W$13:$W$512=$W$7)+(($W$13:$W$512=$W$8)+(($X$13:$X$512=$X$6)+(($X$13:$X$512=$X$7)+(($Y$13:$Y$512=$Y$6)+(($Y$13:$Y$512=$Y$7)+(($Y$13:$Y$512=$Z$6)+(($Y$13:$Y$512=$Z$7))))))))),ROW($A$13:$A$512)-ROW($A$13)+1),ROWS(A$13:A449))))</f>
        <v/>
      </c>
      <c r="B449" s="290" t="str">
        <f t="array" ref="B449">IF(ROWS(B$13:B449)&gt;$S$5,"",INDEX(R$13:R$512,SMALL(IF(($W$13:$W$512=$W$6)+(($W$13:$W$512=$W$7)+(($W$13:$W$512=$W$8)+(($X$13:$X$512=$X$6)+(($X$13:$X$512=$X$7)+(($Y$13:$Y$512=$Y$6)+(($Y$13:$Y$512=$Y$7)+(($Y$13:$Y$512=$Z$6)+(($Y$13:$Y$512=$Z$7))))))))),ROW($A$13:$A$512)-ROW($A$13)+1),ROWS(B$13:B449))))</f>
        <v/>
      </c>
      <c r="C449" s="290" t="str">
        <f t="array" ref="C449">IF(ROWS(C$13:C449)&gt;$S$5,"",INDEX(S$13:S$512,SMALL(IF(($W$13:$W$512=$W$6)+(($W$13:$W$512=$W$7)+(($W$13:$W$512=$W$8)+(($X$13:$X$512=$X$6)+(($X$13:$X$512=$X$7)+(($Y$13:$Y$512=$Y$6)+(($Y$13:$Y$512=$Y$7)+(($Y$13:$Y$512=$Z$6)+(($Y$13:$Y$512=$Z$7))))))))),ROW($A$13:$A$512)-ROW($A$13)+1),ROWS(C$13:C449))))</f>
        <v/>
      </c>
      <c r="D449" s="316" t="str">
        <f t="array" ref="D449">IF(ROWS(D$13:D449)&gt;$S$5,"",INDEX(T$13:T$512,SMALL(IF(($W$13:$W$512=$W$6)+(($W$13:$W$512=$W$7)+(($W$13:$W$512=$W$8)+(($X$13:$X$512=$X$6)+(($X$13:$X$512=$X$7)+(($Y$13:$Y$512=$Y$6)+(($Y$13:$Y$512=$Y$7)+(($Y$13:$Y$512=$Z$6)+(($Y$13:$Y$512=$Z$7))))))))),ROW($A$13:$A$512)-ROW($A$13)+1),ROWS(D$13:D449))))</f>
        <v/>
      </c>
      <c r="E449" s="182" t="str">
        <f t="array" ref="E449">IF(ROWS(E$13:E449)&gt;$S$5,"",INDEX(U$13:U$512,SMALL(IF(($W$13:$W$512=$W$6)+(($W$13:$W$512=$W$7)+(($W$13:$W$512=$W$8)+(($X$13:$X$512=$X$6)+(($X$13:$X$512=$X$7)+(($Y$13:$Y$512=$Y$6)+(($Y$13:$Y$512=$Y$7)+(($Y$13:$Y$512=$Z$6)+(($Y$13:$Y$512=$Z$7))))))))),ROW($A$13:$A$512)-ROW($A$13)+1),ROWS(E$13:E449))))</f>
        <v/>
      </c>
      <c r="F449" s="182" t="str">
        <f t="array" ref="F449">IF(ROWS(F$13:F449)&gt;$S$5,"",INDEX(V$13:V$512,SMALL(IF(($W$13:$W$512=$W$6)+(($W$13:$W$512=$W$7)+(($W$13:$W$512=$W$8)+(($X$13:$X$512=$X$6)+(($X$13:$X$512=$X$7)+(($Y$13:$Y$512=$Y$6)+(($Y$13:$Y$512=$Y$7)+(($Y$13:$Y$512=$Z$6)+(($Y$13:$Y$512=$Z$7))))))))),ROW($A$13:$A$512)-ROW($A$13)+1),ROWS(F$13:F449))))</f>
        <v/>
      </c>
      <c r="G449" s="351" t="str">
        <f t="array" ref="G449">IF(ROWS(G$13:G449)&gt;$S$5,"",INDEX(W$13:W$512,SMALL(IF(($W$13:$W$512=$W$6)+(($W$13:$W$512=$W$7)+(($W$13:$W$512=$W$8)+(($X$13:$X$512=$X$6)+(($X$13:$X$512=$X$7)+(($Y$13:$Y$512=$Y$6)+(($Y$13:$Y$512=$Y$7)+(($Y$13:$Y$512=$Z$6)+(($Y$13:$Y$512=$Z$7))))))))),ROW($A$13:$A$512)-ROW($A$13)+1),ROWS(G$13:G449))))</f>
        <v/>
      </c>
      <c r="H449" s="351" t="str">
        <f t="array" ref="H449">IF(ROWS(H$13:H449)&gt;$S$5,"",INDEX(X$13:X$512,SMALL(IF(($W$13:$W$512=$W$6)+(($W$13:$W$512=$W$7)+(($W$13:$W$512=$W$8)+(($X$13:$X$512=$X$6)+(($X$13:$X$512=$X$7)+(($Y$13:$Y$512=$Y$6)+(($Y$13:$Y$512=$Y$7)+(($Y$13:$Y$512=$Z$6)+(($Y$13:$Y$512=$Z$7))))))))),ROW($A$13:$A$512)-ROW($A$13)+1),ROWS(H$13:H449))))</f>
        <v/>
      </c>
      <c r="I449" s="351" t="str">
        <f t="array" ref="I449">IF(ROWS(I$13:I449)&gt;$S$5,"",INDEX(Y$13:Y$512,SMALL(IF(($W$13:$W$512=$W$6)+(($W$13:$W$512=$W$7)+(($W$13:$W$512=$W$8)+(($X$13:$X$512=$X$6)+(($X$13:$X$512=$X$7)+(($Y$13:$Y$512=$Y$6)+(($Y$13:$Y$512=$Y$7)+(($Y$13:$Y$512=$Z$6)+(($Y$13:$Y$512=$Z$7))))))))),ROW($A$13:$A$512)-ROW($A$13)+1),ROWS(I$13:I449))))</f>
        <v/>
      </c>
      <c r="J449" s="136"/>
      <c r="Q449" s="44">
        <f>Nut_StatusTool!A443</f>
        <v>437</v>
      </c>
      <c r="R449" s="44">
        <f>Nut_StatusTool!B443</f>
        <v>0</v>
      </c>
      <c r="S449" s="44">
        <f>Nut_StatusTool!C443</f>
        <v>0</v>
      </c>
      <c r="T449" s="44">
        <f>Nut_StatusTool!D443</f>
        <v>0</v>
      </c>
      <c r="U449" s="44">
        <f>Nut_StatusTool!F443</f>
        <v>0</v>
      </c>
      <c r="V449" s="285" t="str">
        <f>Nut_StatusTool!K443</f>
        <v/>
      </c>
      <c r="W449" s="44" t="str">
        <f>Nut_StatusTool!L443</f>
        <v/>
      </c>
      <c r="X449" s="44" t="str">
        <f>Nut_StatusTool!M443</f>
        <v/>
      </c>
      <c r="Y449" s="44" t="str">
        <f>Nut_StatusTool!N443</f>
        <v/>
      </c>
    </row>
    <row r="450" spans="1:25">
      <c r="A450" s="182" t="str">
        <f t="array" ref="A450">IF(ROWS(A$13:A450)&gt;$S$5,"",INDEX(Q$13:Q$512,SMALL(IF(($W$13:$W$512=$W$6)+(($W$13:$W$512=$W$7)+(($W$13:$W$512=$W$8)+(($X$13:$X$512=$X$6)+(($X$13:$X$512=$X$7)+(($Y$13:$Y$512=$Y$6)+(($Y$13:$Y$512=$Y$7)+(($Y$13:$Y$512=$Z$6)+(($Y$13:$Y$512=$Z$7))))))))),ROW($A$13:$A$512)-ROW($A$13)+1),ROWS(A$13:A450))))</f>
        <v/>
      </c>
      <c r="B450" s="290" t="str">
        <f t="array" ref="B450">IF(ROWS(B$13:B450)&gt;$S$5,"",INDEX(R$13:R$512,SMALL(IF(($W$13:$W$512=$W$6)+(($W$13:$W$512=$W$7)+(($W$13:$W$512=$W$8)+(($X$13:$X$512=$X$6)+(($X$13:$X$512=$X$7)+(($Y$13:$Y$512=$Y$6)+(($Y$13:$Y$512=$Y$7)+(($Y$13:$Y$512=$Z$6)+(($Y$13:$Y$512=$Z$7))))))))),ROW($A$13:$A$512)-ROW($A$13)+1),ROWS(B$13:B450))))</f>
        <v/>
      </c>
      <c r="C450" s="290" t="str">
        <f t="array" ref="C450">IF(ROWS(C$13:C450)&gt;$S$5,"",INDEX(S$13:S$512,SMALL(IF(($W$13:$W$512=$W$6)+(($W$13:$W$512=$W$7)+(($W$13:$W$512=$W$8)+(($X$13:$X$512=$X$6)+(($X$13:$X$512=$X$7)+(($Y$13:$Y$512=$Y$6)+(($Y$13:$Y$512=$Y$7)+(($Y$13:$Y$512=$Z$6)+(($Y$13:$Y$512=$Z$7))))))))),ROW($A$13:$A$512)-ROW($A$13)+1),ROWS(C$13:C450))))</f>
        <v/>
      </c>
      <c r="D450" s="316" t="str">
        <f t="array" ref="D450">IF(ROWS(D$13:D450)&gt;$S$5,"",INDEX(T$13:T$512,SMALL(IF(($W$13:$W$512=$W$6)+(($W$13:$W$512=$W$7)+(($W$13:$W$512=$W$8)+(($X$13:$X$512=$X$6)+(($X$13:$X$512=$X$7)+(($Y$13:$Y$512=$Y$6)+(($Y$13:$Y$512=$Y$7)+(($Y$13:$Y$512=$Z$6)+(($Y$13:$Y$512=$Z$7))))))))),ROW($A$13:$A$512)-ROW($A$13)+1),ROWS(D$13:D450))))</f>
        <v/>
      </c>
      <c r="E450" s="182" t="str">
        <f t="array" ref="E450">IF(ROWS(E$13:E450)&gt;$S$5,"",INDEX(U$13:U$512,SMALL(IF(($W$13:$W$512=$W$6)+(($W$13:$W$512=$W$7)+(($W$13:$W$512=$W$8)+(($X$13:$X$512=$X$6)+(($X$13:$X$512=$X$7)+(($Y$13:$Y$512=$Y$6)+(($Y$13:$Y$512=$Y$7)+(($Y$13:$Y$512=$Z$6)+(($Y$13:$Y$512=$Z$7))))))))),ROW($A$13:$A$512)-ROW($A$13)+1),ROWS(E$13:E450))))</f>
        <v/>
      </c>
      <c r="F450" s="182" t="str">
        <f t="array" ref="F450">IF(ROWS(F$13:F450)&gt;$S$5,"",INDEX(V$13:V$512,SMALL(IF(($W$13:$W$512=$W$6)+(($W$13:$W$512=$W$7)+(($W$13:$W$512=$W$8)+(($X$13:$X$512=$X$6)+(($X$13:$X$512=$X$7)+(($Y$13:$Y$512=$Y$6)+(($Y$13:$Y$512=$Y$7)+(($Y$13:$Y$512=$Z$6)+(($Y$13:$Y$512=$Z$7))))))))),ROW($A$13:$A$512)-ROW($A$13)+1),ROWS(F$13:F450))))</f>
        <v/>
      </c>
      <c r="G450" s="351" t="str">
        <f t="array" ref="G450">IF(ROWS(G$13:G450)&gt;$S$5,"",INDEX(W$13:W$512,SMALL(IF(($W$13:$W$512=$W$6)+(($W$13:$W$512=$W$7)+(($W$13:$W$512=$W$8)+(($X$13:$X$512=$X$6)+(($X$13:$X$512=$X$7)+(($Y$13:$Y$512=$Y$6)+(($Y$13:$Y$512=$Y$7)+(($Y$13:$Y$512=$Z$6)+(($Y$13:$Y$512=$Z$7))))))))),ROW($A$13:$A$512)-ROW($A$13)+1),ROWS(G$13:G450))))</f>
        <v/>
      </c>
      <c r="H450" s="351" t="str">
        <f t="array" ref="H450">IF(ROWS(H$13:H450)&gt;$S$5,"",INDEX(X$13:X$512,SMALL(IF(($W$13:$W$512=$W$6)+(($W$13:$W$512=$W$7)+(($W$13:$W$512=$W$8)+(($X$13:$X$512=$X$6)+(($X$13:$X$512=$X$7)+(($Y$13:$Y$512=$Y$6)+(($Y$13:$Y$512=$Y$7)+(($Y$13:$Y$512=$Z$6)+(($Y$13:$Y$512=$Z$7))))))))),ROW($A$13:$A$512)-ROW($A$13)+1),ROWS(H$13:H450))))</f>
        <v/>
      </c>
      <c r="I450" s="351" t="str">
        <f t="array" ref="I450">IF(ROWS(I$13:I450)&gt;$S$5,"",INDEX(Y$13:Y$512,SMALL(IF(($W$13:$W$512=$W$6)+(($W$13:$W$512=$W$7)+(($W$13:$W$512=$W$8)+(($X$13:$X$512=$X$6)+(($X$13:$X$512=$X$7)+(($Y$13:$Y$512=$Y$6)+(($Y$13:$Y$512=$Y$7)+(($Y$13:$Y$512=$Z$6)+(($Y$13:$Y$512=$Z$7))))))))),ROW($A$13:$A$512)-ROW($A$13)+1),ROWS(I$13:I450))))</f>
        <v/>
      </c>
      <c r="J450" s="136"/>
      <c r="Q450" s="44">
        <f>Nut_StatusTool!A444</f>
        <v>438</v>
      </c>
      <c r="R450" s="44">
        <f>Nut_StatusTool!B444</f>
        <v>0</v>
      </c>
      <c r="S450" s="44">
        <f>Nut_StatusTool!C444</f>
        <v>0</v>
      </c>
      <c r="T450" s="44">
        <f>Nut_StatusTool!D444</f>
        <v>0</v>
      </c>
      <c r="U450" s="44">
        <f>Nut_StatusTool!F444</f>
        <v>0</v>
      </c>
      <c r="V450" s="285" t="str">
        <f>Nut_StatusTool!K444</f>
        <v/>
      </c>
      <c r="W450" s="44" t="str">
        <f>Nut_StatusTool!L444</f>
        <v/>
      </c>
      <c r="X450" s="44" t="str">
        <f>Nut_StatusTool!M444</f>
        <v/>
      </c>
      <c r="Y450" s="44" t="str">
        <f>Nut_StatusTool!N444</f>
        <v/>
      </c>
    </row>
    <row r="451" spans="1:25">
      <c r="A451" s="182" t="str">
        <f t="array" ref="A451">IF(ROWS(A$13:A451)&gt;$S$5,"",INDEX(Q$13:Q$512,SMALL(IF(($W$13:$W$512=$W$6)+(($W$13:$W$512=$W$7)+(($W$13:$W$512=$W$8)+(($X$13:$X$512=$X$6)+(($X$13:$X$512=$X$7)+(($Y$13:$Y$512=$Y$6)+(($Y$13:$Y$512=$Y$7)+(($Y$13:$Y$512=$Z$6)+(($Y$13:$Y$512=$Z$7))))))))),ROW($A$13:$A$512)-ROW($A$13)+1),ROWS(A$13:A451))))</f>
        <v/>
      </c>
      <c r="B451" s="290" t="str">
        <f t="array" ref="B451">IF(ROWS(B$13:B451)&gt;$S$5,"",INDEX(R$13:R$512,SMALL(IF(($W$13:$W$512=$W$6)+(($W$13:$W$512=$W$7)+(($W$13:$W$512=$W$8)+(($X$13:$X$512=$X$6)+(($X$13:$X$512=$X$7)+(($Y$13:$Y$512=$Y$6)+(($Y$13:$Y$512=$Y$7)+(($Y$13:$Y$512=$Z$6)+(($Y$13:$Y$512=$Z$7))))))))),ROW($A$13:$A$512)-ROW($A$13)+1),ROWS(B$13:B451))))</f>
        <v/>
      </c>
      <c r="C451" s="290" t="str">
        <f t="array" ref="C451">IF(ROWS(C$13:C451)&gt;$S$5,"",INDEX(S$13:S$512,SMALL(IF(($W$13:$W$512=$W$6)+(($W$13:$W$512=$W$7)+(($W$13:$W$512=$W$8)+(($X$13:$X$512=$X$6)+(($X$13:$X$512=$X$7)+(($Y$13:$Y$512=$Y$6)+(($Y$13:$Y$512=$Y$7)+(($Y$13:$Y$512=$Z$6)+(($Y$13:$Y$512=$Z$7))))))))),ROW($A$13:$A$512)-ROW($A$13)+1),ROWS(C$13:C451))))</f>
        <v/>
      </c>
      <c r="D451" s="316" t="str">
        <f t="array" ref="D451">IF(ROWS(D$13:D451)&gt;$S$5,"",INDEX(T$13:T$512,SMALL(IF(($W$13:$W$512=$W$6)+(($W$13:$W$512=$W$7)+(($W$13:$W$512=$W$8)+(($X$13:$X$512=$X$6)+(($X$13:$X$512=$X$7)+(($Y$13:$Y$512=$Y$6)+(($Y$13:$Y$512=$Y$7)+(($Y$13:$Y$512=$Z$6)+(($Y$13:$Y$512=$Z$7))))))))),ROW($A$13:$A$512)-ROW($A$13)+1),ROWS(D$13:D451))))</f>
        <v/>
      </c>
      <c r="E451" s="182" t="str">
        <f t="array" ref="E451">IF(ROWS(E$13:E451)&gt;$S$5,"",INDEX(U$13:U$512,SMALL(IF(($W$13:$W$512=$W$6)+(($W$13:$W$512=$W$7)+(($W$13:$W$512=$W$8)+(($X$13:$X$512=$X$6)+(($X$13:$X$512=$X$7)+(($Y$13:$Y$512=$Y$6)+(($Y$13:$Y$512=$Y$7)+(($Y$13:$Y$512=$Z$6)+(($Y$13:$Y$512=$Z$7))))))))),ROW($A$13:$A$512)-ROW($A$13)+1),ROWS(E$13:E451))))</f>
        <v/>
      </c>
      <c r="F451" s="182" t="str">
        <f t="array" ref="F451">IF(ROWS(F$13:F451)&gt;$S$5,"",INDEX(V$13:V$512,SMALL(IF(($W$13:$W$512=$W$6)+(($W$13:$W$512=$W$7)+(($W$13:$W$512=$W$8)+(($X$13:$X$512=$X$6)+(($X$13:$X$512=$X$7)+(($Y$13:$Y$512=$Y$6)+(($Y$13:$Y$512=$Y$7)+(($Y$13:$Y$512=$Z$6)+(($Y$13:$Y$512=$Z$7))))))))),ROW($A$13:$A$512)-ROW($A$13)+1),ROWS(F$13:F451))))</f>
        <v/>
      </c>
      <c r="G451" s="351" t="str">
        <f t="array" ref="G451">IF(ROWS(G$13:G451)&gt;$S$5,"",INDEX(W$13:W$512,SMALL(IF(($W$13:$W$512=$W$6)+(($W$13:$W$512=$W$7)+(($W$13:$W$512=$W$8)+(($X$13:$X$512=$X$6)+(($X$13:$X$512=$X$7)+(($Y$13:$Y$512=$Y$6)+(($Y$13:$Y$512=$Y$7)+(($Y$13:$Y$512=$Z$6)+(($Y$13:$Y$512=$Z$7))))))))),ROW($A$13:$A$512)-ROW($A$13)+1),ROWS(G$13:G451))))</f>
        <v/>
      </c>
      <c r="H451" s="351" t="str">
        <f t="array" ref="H451">IF(ROWS(H$13:H451)&gt;$S$5,"",INDEX(X$13:X$512,SMALL(IF(($W$13:$W$512=$W$6)+(($W$13:$W$512=$W$7)+(($W$13:$W$512=$W$8)+(($X$13:$X$512=$X$6)+(($X$13:$X$512=$X$7)+(($Y$13:$Y$512=$Y$6)+(($Y$13:$Y$512=$Y$7)+(($Y$13:$Y$512=$Z$6)+(($Y$13:$Y$512=$Z$7))))))))),ROW($A$13:$A$512)-ROW($A$13)+1),ROWS(H$13:H451))))</f>
        <v/>
      </c>
      <c r="I451" s="351" t="str">
        <f t="array" ref="I451">IF(ROWS(I$13:I451)&gt;$S$5,"",INDEX(Y$13:Y$512,SMALL(IF(($W$13:$W$512=$W$6)+(($W$13:$W$512=$W$7)+(($W$13:$W$512=$W$8)+(($X$13:$X$512=$X$6)+(($X$13:$X$512=$X$7)+(($Y$13:$Y$512=$Y$6)+(($Y$13:$Y$512=$Y$7)+(($Y$13:$Y$512=$Z$6)+(($Y$13:$Y$512=$Z$7))))))))),ROW($A$13:$A$512)-ROW($A$13)+1),ROWS(I$13:I451))))</f>
        <v/>
      </c>
      <c r="J451" s="136"/>
      <c r="Q451" s="44">
        <f>Nut_StatusTool!A445</f>
        <v>439</v>
      </c>
      <c r="R451" s="44">
        <f>Nut_StatusTool!B445</f>
        <v>0</v>
      </c>
      <c r="S451" s="44">
        <f>Nut_StatusTool!C445</f>
        <v>0</v>
      </c>
      <c r="T451" s="44">
        <f>Nut_StatusTool!D445</f>
        <v>0</v>
      </c>
      <c r="U451" s="44">
        <f>Nut_StatusTool!F445</f>
        <v>0</v>
      </c>
      <c r="V451" s="285" t="str">
        <f>Nut_StatusTool!K445</f>
        <v/>
      </c>
      <c r="W451" s="44" t="str">
        <f>Nut_StatusTool!L445</f>
        <v/>
      </c>
      <c r="X451" s="44" t="str">
        <f>Nut_StatusTool!M445</f>
        <v/>
      </c>
      <c r="Y451" s="44" t="str">
        <f>Nut_StatusTool!N445</f>
        <v/>
      </c>
    </row>
    <row r="452" spans="1:25">
      <c r="A452" s="182" t="str">
        <f t="array" ref="A452">IF(ROWS(A$13:A452)&gt;$S$5,"",INDEX(Q$13:Q$512,SMALL(IF(($W$13:$W$512=$W$6)+(($W$13:$W$512=$W$7)+(($W$13:$W$512=$W$8)+(($X$13:$X$512=$X$6)+(($X$13:$X$512=$X$7)+(($Y$13:$Y$512=$Y$6)+(($Y$13:$Y$512=$Y$7)+(($Y$13:$Y$512=$Z$6)+(($Y$13:$Y$512=$Z$7))))))))),ROW($A$13:$A$512)-ROW($A$13)+1),ROWS(A$13:A452))))</f>
        <v/>
      </c>
      <c r="B452" s="290" t="str">
        <f t="array" ref="B452">IF(ROWS(B$13:B452)&gt;$S$5,"",INDEX(R$13:R$512,SMALL(IF(($W$13:$W$512=$W$6)+(($W$13:$W$512=$W$7)+(($W$13:$W$512=$W$8)+(($X$13:$X$512=$X$6)+(($X$13:$X$512=$X$7)+(($Y$13:$Y$512=$Y$6)+(($Y$13:$Y$512=$Y$7)+(($Y$13:$Y$512=$Z$6)+(($Y$13:$Y$512=$Z$7))))))))),ROW($A$13:$A$512)-ROW($A$13)+1),ROWS(B$13:B452))))</f>
        <v/>
      </c>
      <c r="C452" s="290" t="str">
        <f t="array" ref="C452">IF(ROWS(C$13:C452)&gt;$S$5,"",INDEX(S$13:S$512,SMALL(IF(($W$13:$W$512=$W$6)+(($W$13:$W$512=$W$7)+(($W$13:$W$512=$W$8)+(($X$13:$X$512=$X$6)+(($X$13:$X$512=$X$7)+(($Y$13:$Y$512=$Y$6)+(($Y$13:$Y$512=$Y$7)+(($Y$13:$Y$512=$Z$6)+(($Y$13:$Y$512=$Z$7))))))))),ROW($A$13:$A$512)-ROW($A$13)+1),ROWS(C$13:C452))))</f>
        <v/>
      </c>
      <c r="D452" s="316" t="str">
        <f t="array" ref="D452">IF(ROWS(D$13:D452)&gt;$S$5,"",INDEX(T$13:T$512,SMALL(IF(($W$13:$W$512=$W$6)+(($W$13:$W$512=$W$7)+(($W$13:$W$512=$W$8)+(($X$13:$X$512=$X$6)+(($X$13:$X$512=$X$7)+(($Y$13:$Y$512=$Y$6)+(($Y$13:$Y$512=$Y$7)+(($Y$13:$Y$512=$Z$6)+(($Y$13:$Y$512=$Z$7))))))))),ROW($A$13:$A$512)-ROW($A$13)+1),ROWS(D$13:D452))))</f>
        <v/>
      </c>
      <c r="E452" s="182" t="str">
        <f t="array" ref="E452">IF(ROWS(E$13:E452)&gt;$S$5,"",INDEX(U$13:U$512,SMALL(IF(($W$13:$W$512=$W$6)+(($W$13:$W$512=$W$7)+(($W$13:$W$512=$W$8)+(($X$13:$X$512=$X$6)+(($X$13:$X$512=$X$7)+(($Y$13:$Y$512=$Y$6)+(($Y$13:$Y$512=$Y$7)+(($Y$13:$Y$512=$Z$6)+(($Y$13:$Y$512=$Z$7))))))))),ROW($A$13:$A$512)-ROW($A$13)+1),ROWS(E$13:E452))))</f>
        <v/>
      </c>
      <c r="F452" s="182" t="str">
        <f t="array" ref="F452">IF(ROWS(F$13:F452)&gt;$S$5,"",INDEX(V$13:V$512,SMALL(IF(($W$13:$W$512=$W$6)+(($W$13:$W$512=$W$7)+(($W$13:$W$512=$W$8)+(($X$13:$X$512=$X$6)+(($X$13:$X$512=$X$7)+(($Y$13:$Y$512=$Y$6)+(($Y$13:$Y$512=$Y$7)+(($Y$13:$Y$512=$Z$6)+(($Y$13:$Y$512=$Z$7))))))))),ROW($A$13:$A$512)-ROW($A$13)+1),ROWS(F$13:F452))))</f>
        <v/>
      </c>
      <c r="G452" s="351" t="str">
        <f t="array" ref="G452">IF(ROWS(G$13:G452)&gt;$S$5,"",INDEX(W$13:W$512,SMALL(IF(($W$13:$W$512=$W$6)+(($W$13:$W$512=$W$7)+(($W$13:$W$512=$W$8)+(($X$13:$X$512=$X$6)+(($X$13:$X$512=$X$7)+(($Y$13:$Y$512=$Y$6)+(($Y$13:$Y$512=$Y$7)+(($Y$13:$Y$512=$Z$6)+(($Y$13:$Y$512=$Z$7))))))))),ROW($A$13:$A$512)-ROW($A$13)+1),ROWS(G$13:G452))))</f>
        <v/>
      </c>
      <c r="H452" s="351" t="str">
        <f t="array" ref="H452">IF(ROWS(H$13:H452)&gt;$S$5,"",INDEX(X$13:X$512,SMALL(IF(($W$13:$W$512=$W$6)+(($W$13:$W$512=$W$7)+(($W$13:$W$512=$W$8)+(($X$13:$X$512=$X$6)+(($X$13:$X$512=$X$7)+(($Y$13:$Y$512=$Y$6)+(($Y$13:$Y$512=$Y$7)+(($Y$13:$Y$512=$Z$6)+(($Y$13:$Y$512=$Z$7))))))))),ROW($A$13:$A$512)-ROW($A$13)+1),ROWS(H$13:H452))))</f>
        <v/>
      </c>
      <c r="I452" s="351" t="str">
        <f t="array" ref="I452">IF(ROWS(I$13:I452)&gt;$S$5,"",INDEX(Y$13:Y$512,SMALL(IF(($W$13:$W$512=$W$6)+(($W$13:$W$512=$W$7)+(($W$13:$W$512=$W$8)+(($X$13:$X$512=$X$6)+(($X$13:$X$512=$X$7)+(($Y$13:$Y$512=$Y$6)+(($Y$13:$Y$512=$Y$7)+(($Y$13:$Y$512=$Z$6)+(($Y$13:$Y$512=$Z$7))))))))),ROW($A$13:$A$512)-ROW($A$13)+1),ROWS(I$13:I452))))</f>
        <v/>
      </c>
      <c r="J452" s="136"/>
      <c r="Q452" s="44">
        <f>Nut_StatusTool!A446</f>
        <v>440</v>
      </c>
      <c r="R452" s="44">
        <f>Nut_StatusTool!B446</f>
        <v>0</v>
      </c>
      <c r="S452" s="44">
        <f>Nut_StatusTool!C446</f>
        <v>0</v>
      </c>
      <c r="T452" s="44">
        <f>Nut_StatusTool!D446</f>
        <v>0</v>
      </c>
      <c r="U452" s="44">
        <f>Nut_StatusTool!F446</f>
        <v>0</v>
      </c>
      <c r="V452" s="285" t="str">
        <f>Nut_StatusTool!K446</f>
        <v/>
      </c>
      <c r="W452" s="44" t="str">
        <f>Nut_StatusTool!L446</f>
        <v/>
      </c>
      <c r="X452" s="44" t="str">
        <f>Nut_StatusTool!M446</f>
        <v/>
      </c>
      <c r="Y452" s="44" t="str">
        <f>Nut_StatusTool!N446</f>
        <v/>
      </c>
    </row>
    <row r="453" spans="1:25">
      <c r="A453" s="182" t="str">
        <f t="array" ref="A453">IF(ROWS(A$13:A453)&gt;$S$5,"",INDEX(Q$13:Q$512,SMALL(IF(($W$13:$W$512=$W$6)+(($W$13:$W$512=$W$7)+(($W$13:$W$512=$W$8)+(($X$13:$X$512=$X$6)+(($X$13:$X$512=$X$7)+(($Y$13:$Y$512=$Y$6)+(($Y$13:$Y$512=$Y$7)+(($Y$13:$Y$512=$Z$6)+(($Y$13:$Y$512=$Z$7))))))))),ROW($A$13:$A$512)-ROW($A$13)+1),ROWS(A$13:A453))))</f>
        <v/>
      </c>
      <c r="B453" s="290" t="str">
        <f t="array" ref="B453">IF(ROWS(B$13:B453)&gt;$S$5,"",INDEX(R$13:R$512,SMALL(IF(($W$13:$W$512=$W$6)+(($W$13:$W$512=$W$7)+(($W$13:$W$512=$W$8)+(($X$13:$X$512=$X$6)+(($X$13:$X$512=$X$7)+(($Y$13:$Y$512=$Y$6)+(($Y$13:$Y$512=$Y$7)+(($Y$13:$Y$512=$Z$6)+(($Y$13:$Y$512=$Z$7))))))))),ROW($A$13:$A$512)-ROW($A$13)+1),ROWS(B$13:B453))))</f>
        <v/>
      </c>
      <c r="C453" s="290" t="str">
        <f t="array" ref="C453">IF(ROWS(C$13:C453)&gt;$S$5,"",INDEX(S$13:S$512,SMALL(IF(($W$13:$W$512=$W$6)+(($W$13:$W$512=$W$7)+(($W$13:$W$512=$W$8)+(($X$13:$X$512=$X$6)+(($X$13:$X$512=$X$7)+(($Y$13:$Y$512=$Y$6)+(($Y$13:$Y$512=$Y$7)+(($Y$13:$Y$512=$Z$6)+(($Y$13:$Y$512=$Z$7))))))))),ROW($A$13:$A$512)-ROW($A$13)+1),ROWS(C$13:C453))))</f>
        <v/>
      </c>
      <c r="D453" s="316" t="str">
        <f t="array" ref="D453">IF(ROWS(D$13:D453)&gt;$S$5,"",INDEX(T$13:T$512,SMALL(IF(($W$13:$W$512=$W$6)+(($W$13:$W$512=$W$7)+(($W$13:$W$512=$W$8)+(($X$13:$X$512=$X$6)+(($X$13:$X$512=$X$7)+(($Y$13:$Y$512=$Y$6)+(($Y$13:$Y$512=$Y$7)+(($Y$13:$Y$512=$Z$6)+(($Y$13:$Y$512=$Z$7))))))))),ROW($A$13:$A$512)-ROW($A$13)+1),ROWS(D$13:D453))))</f>
        <v/>
      </c>
      <c r="E453" s="182" t="str">
        <f t="array" ref="E453">IF(ROWS(E$13:E453)&gt;$S$5,"",INDEX(U$13:U$512,SMALL(IF(($W$13:$W$512=$W$6)+(($W$13:$W$512=$W$7)+(($W$13:$W$512=$W$8)+(($X$13:$X$512=$X$6)+(($X$13:$X$512=$X$7)+(($Y$13:$Y$512=$Y$6)+(($Y$13:$Y$512=$Y$7)+(($Y$13:$Y$512=$Z$6)+(($Y$13:$Y$512=$Z$7))))))))),ROW($A$13:$A$512)-ROW($A$13)+1),ROWS(E$13:E453))))</f>
        <v/>
      </c>
      <c r="F453" s="182" t="str">
        <f t="array" ref="F453">IF(ROWS(F$13:F453)&gt;$S$5,"",INDEX(V$13:V$512,SMALL(IF(($W$13:$W$512=$W$6)+(($W$13:$W$512=$W$7)+(($W$13:$W$512=$W$8)+(($X$13:$X$512=$X$6)+(($X$13:$X$512=$X$7)+(($Y$13:$Y$512=$Y$6)+(($Y$13:$Y$512=$Y$7)+(($Y$13:$Y$512=$Z$6)+(($Y$13:$Y$512=$Z$7))))))))),ROW($A$13:$A$512)-ROW($A$13)+1),ROWS(F$13:F453))))</f>
        <v/>
      </c>
      <c r="G453" s="351" t="str">
        <f t="array" ref="G453">IF(ROWS(G$13:G453)&gt;$S$5,"",INDEX(W$13:W$512,SMALL(IF(($W$13:$W$512=$W$6)+(($W$13:$W$512=$W$7)+(($W$13:$W$512=$W$8)+(($X$13:$X$512=$X$6)+(($X$13:$X$512=$X$7)+(($Y$13:$Y$512=$Y$6)+(($Y$13:$Y$512=$Y$7)+(($Y$13:$Y$512=$Z$6)+(($Y$13:$Y$512=$Z$7))))))))),ROW($A$13:$A$512)-ROW($A$13)+1),ROWS(G$13:G453))))</f>
        <v/>
      </c>
      <c r="H453" s="351" t="str">
        <f t="array" ref="H453">IF(ROWS(H$13:H453)&gt;$S$5,"",INDEX(X$13:X$512,SMALL(IF(($W$13:$W$512=$W$6)+(($W$13:$W$512=$W$7)+(($W$13:$W$512=$W$8)+(($X$13:$X$512=$X$6)+(($X$13:$X$512=$X$7)+(($Y$13:$Y$512=$Y$6)+(($Y$13:$Y$512=$Y$7)+(($Y$13:$Y$512=$Z$6)+(($Y$13:$Y$512=$Z$7))))))))),ROW($A$13:$A$512)-ROW($A$13)+1),ROWS(H$13:H453))))</f>
        <v/>
      </c>
      <c r="I453" s="351" t="str">
        <f t="array" ref="I453">IF(ROWS(I$13:I453)&gt;$S$5,"",INDEX(Y$13:Y$512,SMALL(IF(($W$13:$W$512=$W$6)+(($W$13:$W$512=$W$7)+(($W$13:$W$512=$W$8)+(($X$13:$X$512=$X$6)+(($X$13:$X$512=$X$7)+(($Y$13:$Y$512=$Y$6)+(($Y$13:$Y$512=$Y$7)+(($Y$13:$Y$512=$Z$6)+(($Y$13:$Y$512=$Z$7))))))))),ROW($A$13:$A$512)-ROW($A$13)+1),ROWS(I$13:I453))))</f>
        <v/>
      </c>
      <c r="J453" s="136"/>
      <c r="Q453" s="44">
        <f>Nut_StatusTool!A447</f>
        <v>441</v>
      </c>
      <c r="R453" s="44">
        <f>Nut_StatusTool!B447</f>
        <v>0</v>
      </c>
      <c r="S453" s="44">
        <f>Nut_StatusTool!C447</f>
        <v>0</v>
      </c>
      <c r="T453" s="44">
        <f>Nut_StatusTool!D447</f>
        <v>0</v>
      </c>
      <c r="U453" s="44">
        <f>Nut_StatusTool!F447</f>
        <v>0</v>
      </c>
      <c r="V453" s="285" t="str">
        <f>Nut_StatusTool!K447</f>
        <v/>
      </c>
      <c r="W453" s="44" t="str">
        <f>Nut_StatusTool!L447</f>
        <v/>
      </c>
      <c r="X453" s="44" t="str">
        <f>Nut_StatusTool!M447</f>
        <v/>
      </c>
      <c r="Y453" s="44" t="str">
        <f>Nut_StatusTool!N447</f>
        <v/>
      </c>
    </row>
    <row r="454" spans="1:25">
      <c r="A454" s="182" t="str">
        <f t="array" ref="A454">IF(ROWS(A$13:A454)&gt;$S$5,"",INDEX(Q$13:Q$512,SMALL(IF(($W$13:$W$512=$W$6)+(($W$13:$W$512=$W$7)+(($W$13:$W$512=$W$8)+(($X$13:$X$512=$X$6)+(($X$13:$X$512=$X$7)+(($Y$13:$Y$512=$Y$6)+(($Y$13:$Y$512=$Y$7)+(($Y$13:$Y$512=$Z$6)+(($Y$13:$Y$512=$Z$7))))))))),ROW($A$13:$A$512)-ROW($A$13)+1),ROWS(A$13:A454))))</f>
        <v/>
      </c>
      <c r="B454" s="290" t="str">
        <f t="array" ref="B454">IF(ROWS(B$13:B454)&gt;$S$5,"",INDEX(R$13:R$512,SMALL(IF(($W$13:$W$512=$W$6)+(($W$13:$W$512=$W$7)+(($W$13:$W$512=$W$8)+(($X$13:$X$512=$X$6)+(($X$13:$X$512=$X$7)+(($Y$13:$Y$512=$Y$6)+(($Y$13:$Y$512=$Y$7)+(($Y$13:$Y$512=$Z$6)+(($Y$13:$Y$512=$Z$7))))))))),ROW($A$13:$A$512)-ROW($A$13)+1),ROWS(B$13:B454))))</f>
        <v/>
      </c>
      <c r="C454" s="290" t="str">
        <f t="array" ref="C454">IF(ROWS(C$13:C454)&gt;$S$5,"",INDEX(S$13:S$512,SMALL(IF(($W$13:$W$512=$W$6)+(($W$13:$W$512=$W$7)+(($W$13:$W$512=$W$8)+(($X$13:$X$512=$X$6)+(($X$13:$X$512=$X$7)+(($Y$13:$Y$512=$Y$6)+(($Y$13:$Y$512=$Y$7)+(($Y$13:$Y$512=$Z$6)+(($Y$13:$Y$512=$Z$7))))))))),ROW($A$13:$A$512)-ROW($A$13)+1),ROWS(C$13:C454))))</f>
        <v/>
      </c>
      <c r="D454" s="316" t="str">
        <f t="array" ref="D454">IF(ROWS(D$13:D454)&gt;$S$5,"",INDEX(T$13:T$512,SMALL(IF(($W$13:$W$512=$W$6)+(($W$13:$W$512=$W$7)+(($W$13:$W$512=$W$8)+(($X$13:$X$512=$X$6)+(($X$13:$X$512=$X$7)+(($Y$13:$Y$512=$Y$6)+(($Y$13:$Y$512=$Y$7)+(($Y$13:$Y$512=$Z$6)+(($Y$13:$Y$512=$Z$7))))))))),ROW($A$13:$A$512)-ROW($A$13)+1),ROWS(D$13:D454))))</f>
        <v/>
      </c>
      <c r="E454" s="182" t="str">
        <f t="array" ref="E454">IF(ROWS(E$13:E454)&gt;$S$5,"",INDEX(U$13:U$512,SMALL(IF(($W$13:$W$512=$W$6)+(($W$13:$W$512=$W$7)+(($W$13:$W$512=$W$8)+(($X$13:$X$512=$X$6)+(($X$13:$X$512=$X$7)+(($Y$13:$Y$512=$Y$6)+(($Y$13:$Y$512=$Y$7)+(($Y$13:$Y$512=$Z$6)+(($Y$13:$Y$512=$Z$7))))))))),ROW($A$13:$A$512)-ROW($A$13)+1),ROWS(E$13:E454))))</f>
        <v/>
      </c>
      <c r="F454" s="182" t="str">
        <f t="array" ref="F454">IF(ROWS(F$13:F454)&gt;$S$5,"",INDEX(V$13:V$512,SMALL(IF(($W$13:$W$512=$W$6)+(($W$13:$W$512=$W$7)+(($W$13:$W$512=$W$8)+(($X$13:$X$512=$X$6)+(($X$13:$X$512=$X$7)+(($Y$13:$Y$512=$Y$6)+(($Y$13:$Y$512=$Y$7)+(($Y$13:$Y$512=$Z$6)+(($Y$13:$Y$512=$Z$7))))))))),ROW($A$13:$A$512)-ROW($A$13)+1),ROWS(F$13:F454))))</f>
        <v/>
      </c>
      <c r="G454" s="351" t="str">
        <f t="array" ref="G454">IF(ROWS(G$13:G454)&gt;$S$5,"",INDEX(W$13:W$512,SMALL(IF(($W$13:$W$512=$W$6)+(($W$13:$W$512=$W$7)+(($W$13:$W$512=$W$8)+(($X$13:$X$512=$X$6)+(($X$13:$X$512=$X$7)+(($Y$13:$Y$512=$Y$6)+(($Y$13:$Y$512=$Y$7)+(($Y$13:$Y$512=$Z$6)+(($Y$13:$Y$512=$Z$7))))))))),ROW($A$13:$A$512)-ROW($A$13)+1),ROWS(G$13:G454))))</f>
        <v/>
      </c>
      <c r="H454" s="351" t="str">
        <f t="array" ref="H454">IF(ROWS(H$13:H454)&gt;$S$5,"",INDEX(X$13:X$512,SMALL(IF(($W$13:$W$512=$W$6)+(($W$13:$W$512=$W$7)+(($W$13:$W$512=$W$8)+(($X$13:$X$512=$X$6)+(($X$13:$X$512=$X$7)+(($Y$13:$Y$512=$Y$6)+(($Y$13:$Y$512=$Y$7)+(($Y$13:$Y$512=$Z$6)+(($Y$13:$Y$512=$Z$7))))))))),ROW($A$13:$A$512)-ROW($A$13)+1),ROWS(H$13:H454))))</f>
        <v/>
      </c>
      <c r="I454" s="351" t="str">
        <f t="array" ref="I454">IF(ROWS(I$13:I454)&gt;$S$5,"",INDEX(Y$13:Y$512,SMALL(IF(($W$13:$W$512=$W$6)+(($W$13:$W$512=$W$7)+(($W$13:$W$512=$W$8)+(($X$13:$X$512=$X$6)+(($X$13:$X$512=$X$7)+(($Y$13:$Y$512=$Y$6)+(($Y$13:$Y$512=$Y$7)+(($Y$13:$Y$512=$Z$6)+(($Y$13:$Y$512=$Z$7))))))))),ROW($A$13:$A$512)-ROW($A$13)+1),ROWS(I$13:I454))))</f>
        <v/>
      </c>
      <c r="J454" s="136"/>
      <c r="Q454" s="44">
        <f>Nut_StatusTool!A448</f>
        <v>442</v>
      </c>
      <c r="R454" s="44">
        <f>Nut_StatusTool!B448</f>
        <v>0</v>
      </c>
      <c r="S454" s="44">
        <f>Nut_StatusTool!C448</f>
        <v>0</v>
      </c>
      <c r="T454" s="44">
        <f>Nut_StatusTool!D448</f>
        <v>0</v>
      </c>
      <c r="U454" s="44">
        <f>Nut_StatusTool!F448</f>
        <v>0</v>
      </c>
      <c r="V454" s="285" t="str">
        <f>Nut_StatusTool!K448</f>
        <v/>
      </c>
      <c r="W454" s="44" t="str">
        <f>Nut_StatusTool!L448</f>
        <v/>
      </c>
      <c r="X454" s="44" t="str">
        <f>Nut_StatusTool!M448</f>
        <v/>
      </c>
      <c r="Y454" s="44" t="str">
        <f>Nut_StatusTool!N448</f>
        <v/>
      </c>
    </row>
    <row r="455" spans="1:25">
      <c r="A455" s="182" t="str">
        <f t="array" ref="A455">IF(ROWS(A$13:A455)&gt;$S$5,"",INDEX(Q$13:Q$512,SMALL(IF(($W$13:$W$512=$W$6)+(($W$13:$W$512=$W$7)+(($W$13:$W$512=$W$8)+(($X$13:$X$512=$X$6)+(($X$13:$X$512=$X$7)+(($Y$13:$Y$512=$Y$6)+(($Y$13:$Y$512=$Y$7)+(($Y$13:$Y$512=$Z$6)+(($Y$13:$Y$512=$Z$7))))))))),ROW($A$13:$A$512)-ROW($A$13)+1),ROWS(A$13:A455))))</f>
        <v/>
      </c>
      <c r="B455" s="290" t="str">
        <f t="array" ref="B455">IF(ROWS(B$13:B455)&gt;$S$5,"",INDEX(R$13:R$512,SMALL(IF(($W$13:$W$512=$W$6)+(($W$13:$W$512=$W$7)+(($W$13:$W$512=$W$8)+(($X$13:$X$512=$X$6)+(($X$13:$X$512=$X$7)+(($Y$13:$Y$512=$Y$6)+(($Y$13:$Y$512=$Y$7)+(($Y$13:$Y$512=$Z$6)+(($Y$13:$Y$512=$Z$7))))))))),ROW($A$13:$A$512)-ROW($A$13)+1),ROWS(B$13:B455))))</f>
        <v/>
      </c>
      <c r="C455" s="290" t="str">
        <f t="array" ref="C455">IF(ROWS(C$13:C455)&gt;$S$5,"",INDEX(S$13:S$512,SMALL(IF(($W$13:$W$512=$W$6)+(($W$13:$W$512=$W$7)+(($W$13:$W$512=$W$8)+(($X$13:$X$512=$X$6)+(($X$13:$X$512=$X$7)+(($Y$13:$Y$512=$Y$6)+(($Y$13:$Y$512=$Y$7)+(($Y$13:$Y$512=$Z$6)+(($Y$13:$Y$512=$Z$7))))))))),ROW($A$13:$A$512)-ROW($A$13)+1),ROWS(C$13:C455))))</f>
        <v/>
      </c>
      <c r="D455" s="316" t="str">
        <f t="array" ref="D455">IF(ROWS(D$13:D455)&gt;$S$5,"",INDEX(T$13:T$512,SMALL(IF(($W$13:$W$512=$W$6)+(($W$13:$W$512=$W$7)+(($W$13:$W$512=$W$8)+(($X$13:$X$512=$X$6)+(($X$13:$X$512=$X$7)+(($Y$13:$Y$512=$Y$6)+(($Y$13:$Y$512=$Y$7)+(($Y$13:$Y$512=$Z$6)+(($Y$13:$Y$512=$Z$7))))))))),ROW($A$13:$A$512)-ROW($A$13)+1),ROWS(D$13:D455))))</f>
        <v/>
      </c>
      <c r="E455" s="182" t="str">
        <f t="array" ref="E455">IF(ROWS(E$13:E455)&gt;$S$5,"",INDEX(U$13:U$512,SMALL(IF(($W$13:$W$512=$W$6)+(($W$13:$W$512=$W$7)+(($W$13:$W$512=$W$8)+(($X$13:$X$512=$X$6)+(($X$13:$X$512=$X$7)+(($Y$13:$Y$512=$Y$6)+(($Y$13:$Y$512=$Y$7)+(($Y$13:$Y$512=$Z$6)+(($Y$13:$Y$512=$Z$7))))))))),ROW($A$13:$A$512)-ROW($A$13)+1),ROWS(E$13:E455))))</f>
        <v/>
      </c>
      <c r="F455" s="182" t="str">
        <f t="array" ref="F455">IF(ROWS(F$13:F455)&gt;$S$5,"",INDEX(V$13:V$512,SMALL(IF(($W$13:$W$512=$W$6)+(($W$13:$W$512=$W$7)+(($W$13:$W$512=$W$8)+(($X$13:$X$512=$X$6)+(($X$13:$X$512=$X$7)+(($Y$13:$Y$512=$Y$6)+(($Y$13:$Y$512=$Y$7)+(($Y$13:$Y$512=$Z$6)+(($Y$13:$Y$512=$Z$7))))))))),ROW($A$13:$A$512)-ROW($A$13)+1),ROWS(F$13:F455))))</f>
        <v/>
      </c>
      <c r="G455" s="351" t="str">
        <f t="array" ref="G455">IF(ROWS(G$13:G455)&gt;$S$5,"",INDEX(W$13:W$512,SMALL(IF(($W$13:$W$512=$W$6)+(($W$13:$W$512=$W$7)+(($W$13:$W$512=$W$8)+(($X$13:$X$512=$X$6)+(($X$13:$X$512=$X$7)+(($Y$13:$Y$512=$Y$6)+(($Y$13:$Y$512=$Y$7)+(($Y$13:$Y$512=$Z$6)+(($Y$13:$Y$512=$Z$7))))))))),ROW($A$13:$A$512)-ROW($A$13)+1),ROWS(G$13:G455))))</f>
        <v/>
      </c>
      <c r="H455" s="351" t="str">
        <f t="array" ref="H455">IF(ROWS(H$13:H455)&gt;$S$5,"",INDEX(X$13:X$512,SMALL(IF(($W$13:$W$512=$W$6)+(($W$13:$W$512=$W$7)+(($W$13:$W$512=$W$8)+(($X$13:$X$512=$X$6)+(($X$13:$X$512=$X$7)+(($Y$13:$Y$512=$Y$6)+(($Y$13:$Y$512=$Y$7)+(($Y$13:$Y$512=$Z$6)+(($Y$13:$Y$512=$Z$7))))))))),ROW($A$13:$A$512)-ROW($A$13)+1),ROWS(H$13:H455))))</f>
        <v/>
      </c>
      <c r="I455" s="351" t="str">
        <f t="array" ref="I455">IF(ROWS(I$13:I455)&gt;$S$5,"",INDEX(Y$13:Y$512,SMALL(IF(($W$13:$W$512=$W$6)+(($W$13:$W$512=$W$7)+(($W$13:$W$512=$W$8)+(($X$13:$X$512=$X$6)+(($X$13:$X$512=$X$7)+(($Y$13:$Y$512=$Y$6)+(($Y$13:$Y$512=$Y$7)+(($Y$13:$Y$512=$Z$6)+(($Y$13:$Y$512=$Z$7))))))))),ROW($A$13:$A$512)-ROW($A$13)+1),ROWS(I$13:I455))))</f>
        <v/>
      </c>
      <c r="J455" s="136"/>
      <c r="Q455" s="44">
        <f>Nut_StatusTool!A449</f>
        <v>443</v>
      </c>
      <c r="R455" s="44">
        <f>Nut_StatusTool!B449</f>
        <v>0</v>
      </c>
      <c r="S455" s="44">
        <f>Nut_StatusTool!C449</f>
        <v>0</v>
      </c>
      <c r="T455" s="44">
        <f>Nut_StatusTool!D449</f>
        <v>0</v>
      </c>
      <c r="U455" s="44">
        <f>Nut_StatusTool!F449</f>
        <v>0</v>
      </c>
      <c r="V455" s="285" t="str">
        <f>Nut_StatusTool!K449</f>
        <v/>
      </c>
      <c r="W455" s="44" t="str">
        <f>Nut_StatusTool!L449</f>
        <v/>
      </c>
      <c r="X455" s="44" t="str">
        <f>Nut_StatusTool!M449</f>
        <v/>
      </c>
      <c r="Y455" s="44" t="str">
        <f>Nut_StatusTool!N449</f>
        <v/>
      </c>
    </row>
    <row r="456" spans="1:25">
      <c r="A456" s="182" t="str">
        <f t="array" ref="A456">IF(ROWS(A$13:A456)&gt;$S$5,"",INDEX(Q$13:Q$512,SMALL(IF(($W$13:$W$512=$W$6)+(($W$13:$W$512=$W$7)+(($W$13:$W$512=$W$8)+(($X$13:$X$512=$X$6)+(($X$13:$X$512=$X$7)+(($Y$13:$Y$512=$Y$6)+(($Y$13:$Y$512=$Y$7)+(($Y$13:$Y$512=$Z$6)+(($Y$13:$Y$512=$Z$7))))))))),ROW($A$13:$A$512)-ROW($A$13)+1),ROWS(A$13:A456))))</f>
        <v/>
      </c>
      <c r="B456" s="290" t="str">
        <f t="array" ref="B456">IF(ROWS(B$13:B456)&gt;$S$5,"",INDEX(R$13:R$512,SMALL(IF(($W$13:$W$512=$W$6)+(($W$13:$W$512=$W$7)+(($W$13:$W$512=$W$8)+(($X$13:$X$512=$X$6)+(($X$13:$X$512=$X$7)+(($Y$13:$Y$512=$Y$6)+(($Y$13:$Y$512=$Y$7)+(($Y$13:$Y$512=$Z$6)+(($Y$13:$Y$512=$Z$7))))))))),ROW($A$13:$A$512)-ROW($A$13)+1),ROWS(B$13:B456))))</f>
        <v/>
      </c>
      <c r="C456" s="290" t="str">
        <f t="array" ref="C456">IF(ROWS(C$13:C456)&gt;$S$5,"",INDEX(S$13:S$512,SMALL(IF(($W$13:$W$512=$W$6)+(($W$13:$W$512=$W$7)+(($W$13:$W$512=$W$8)+(($X$13:$X$512=$X$6)+(($X$13:$X$512=$X$7)+(($Y$13:$Y$512=$Y$6)+(($Y$13:$Y$512=$Y$7)+(($Y$13:$Y$512=$Z$6)+(($Y$13:$Y$512=$Z$7))))))))),ROW($A$13:$A$512)-ROW($A$13)+1),ROWS(C$13:C456))))</f>
        <v/>
      </c>
      <c r="D456" s="316" t="str">
        <f t="array" ref="D456">IF(ROWS(D$13:D456)&gt;$S$5,"",INDEX(T$13:T$512,SMALL(IF(($W$13:$W$512=$W$6)+(($W$13:$W$512=$W$7)+(($W$13:$W$512=$W$8)+(($X$13:$X$512=$X$6)+(($X$13:$X$512=$X$7)+(($Y$13:$Y$512=$Y$6)+(($Y$13:$Y$512=$Y$7)+(($Y$13:$Y$512=$Z$6)+(($Y$13:$Y$512=$Z$7))))))))),ROW($A$13:$A$512)-ROW($A$13)+1),ROWS(D$13:D456))))</f>
        <v/>
      </c>
      <c r="E456" s="182" t="str">
        <f t="array" ref="E456">IF(ROWS(E$13:E456)&gt;$S$5,"",INDEX(U$13:U$512,SMALL(IF(($W$13:$W$512=$W$6)+(($W$13:$W$512=$W$7)+(($W$13:$W$512=$W$8)+(($X$13:$X$512=$X$6)+(($X$13:$X$512=$X$7)+(($Y$13:$Y$512=$Y$6)+(($Y$13:$Y$512=$Y$7)+(($Y$13:$Y$512=$Z$6)+(($Y$13:$Y$512=$Z$7))))))))),ROW($A$13:$A$512)-ROW($A$13)+1),ROWS(E$13:E456))))</f>
        <v/>
      </c>
      <c r="F456" s="182" t="str">
        <f t="array" ref="F456">IF(ROWS(F$13:F456)&gt;$S$5,"",INDEX(V$13:V$512,SMALL(IF(($W$13:$W$512=$W$6)+(($W$13:$W$512=$W$7)+(($W$13:$W$512=$W$8)+(($X$13:$X$512=$X$6)+(($X$13:$X$512=$X$7)+(($Y$13:$Y$512=$Y$6)+(($Y$13:$Y$512=$Y$7)+(($Y$13:$Y$512=$Z$6)+(($Y$13:$Y$512=$Z$7))))))))),ROW($A$13:$A$512)-ROW($A$13)+1),ROWS(F$13:F456))))</f>
        <v/>
      </c>
      <c r="G456" s="351" t="str">
        <f t="array" ref="G456">IF(ROWS(G$13:G456)&gt;$S$5,"",INDEX(W$13:W$512,SMALL(IF(($W$13:$W$512=$W$6)+(($W$13:$W$512=$W$7)+(($W$13:$W$512=$W$8)+(($X$13:$X$512=$X$6)+(($X$13:$X$512=$X$7)+(($Y$13:$Y$512=$Y$6)+(($Y$13:$Y$512=$Y$7)+(($Y$13:$Y$512=$Z$6)+(($Y$13:$Y$512=$Z$7))))))))),ROW($A$13:$A$512)-ROW($A$13)+1),ROWS(G$13:G456))))</f>
        <v/>
      </c>
      <c r="H456" s="351" t="str">
        <f t="array" ref="H456">IF(ROWS(H$13:H456)&gt;$S$5,"",INDEX(X$13:X$512,SMALL(IF(($W$13:$W$512=$W$6)+(($W$13:$W$512=$W$7)+(($W$13:$W$512=$W$8)+(($X$13:$X$512=$X$6)+(($X$13:$X$512=$X$7)+(($Y$13:$Y$512=$Y$6)+(($Y$13:$Y$512=$Y$7)+(($Y$13:$Y$512=$Z$6)+(($Y$13:$Y$512=$Z$7))))))))),ROW($A$13:$A$512)-ROW($A$13)+1),ROWS(H$13:H456))))</f>
        <v/>
      </c>
      <c r="I456" s="351" t="str">
        <f t="array" ref="I456">IF(ROWS(I$13:I456)&gt;$S$5,"",INDEX(Y$13:Y$512,SMALL(IF(($W$13:$W$512=$W$6)+(($W$13:$W$512=$W$7)+(($W$13:$W$512=$W$8)+(($X$13:$X$512=$X$6)+(($X$13:$X$512=$X$7)+(($Y$13:$Y$512=$Y$6)+(($Y$13:$Y$512=$Y$7)+(($Y$13:$Y$512=$Z$6)+(($Y$13:$Y$512=$Z$7))))))))),ROW($A$13:$A$512)-ROW($A$13)+1),ROWS(I$13:I456))))</f>
        <v/>
      </c>
      <c r="J456" s="136"/>
      <c r="Q456" s="44">
        <f>Nut_StatusTool!A450</f>
        <v>444</v>
      </c>
      <c r="R456" s="44">
        <f>Nut_StatusTool!B450</f>
        <v>0</v>
      </c>
      <c r="S456" s="44">
        <f>Nut_StatusTool!C450</f>
        <v>0</v>
      </c>
      <c r="T456" s="44">
        <f>Nut_StatusTool!D450</f>
        <v>0</v>
      </c>
      <c r="U456" s="44">
        <f>Nut_StatusTool!F450</f>
        <v>0</v>
      </c>
      <c r="V456" s="285" t="str">
        <f>Nut_StatusTool!K450</f>
        <v/>
      </c>
      <c r="W456" s="44" t="str">
        <f>Nut_StatusTool!L450</f>
        <v/>
      </c>
      <c r="X456" s="44" t="str">
        <f>Nut_StatusTool!M450</f>
        <v/>
      </c>
      <c r="Y456" s="44" t="str">
        <f>Nut_StatusTool!N450</f>
        <v/>
      </c>
    </row>
    <row r="457" spans="1:25">
      <c r="A457" s="182" t="str">
        <f t="array" ref="A457">IF(ROWS(A$13:A457)&gt;$S$5,"",INDEX(Q$13:Q$512,SMALL(IF(($W$13:$W$512=$W$6)+(($W$13:$W$512=$W$7)+(($W$13:$W$512=$W$8)+(($X$13:$X$512=$X$6)+(($X$13:$X$512=$X$7)+(($Y$13:$Y$512=$Y$6)+(($Y$13:$Y$512=$Y$7)+(($Y$13:$Y$512=$Z$6)+(($Y$13:$Y$512=$Z$7))))))))),ROW($A$13:$A$512)-ROW($A$13)+1),ROWS(A$13:A457))))</f>
        <v/>
      </c>
      <c r="B457" s="290" t="str">
        <f t="array" ref="B457">IF(ROWS(B$13:B457)&gt;$S$5,"",INDEX(R$13:R$512,SMALL(IF(($W$13:$W$512=$W$6)+(($W$13:$W$512=$W$7)+(($W$13:$W$512=$W$8)+(($X$13:$X$512=$X$6)+(($X$13:$X$512=$X$7)+(($Y$13:$Y$512=$Y$6)+(($Y$13:$Y$512=$Y$7)+(($Y$13:$Y$512=$Z$6)+(($Y$13:$Y$512=$Z$7))))))))),ROW($A$13:$A$512)-ROW($A$13)+1),ROWS(B$13:B457))))</f>
        <v/>
      </c>
      <c r="C457" s="290" t="str">
        <f t="array" ref="C457">IF(ROWS(C$13:C457)&gt;$S$5,"",INDEX(S$13:S$512,SMALL(IF(($W$13:$W$512=$W$6)+(($W$13:$W$512=$W$7)+(($W$13:$W$512=$W$8)+(($X$13:$X$512=$X$6)+(($X$13:$X$512=$X$7)+(($Y$13:$Y$512=$Y$6)+(($Y$13:$Y$512=$Y$7)+(($Y$13:$Y$512=$Z$6)+(($Y$13:$Y$512=$Z$7))))))))),ROW($A$13:$A$512)-ROW($A$13)+1),ROWS(C$13:C457))))</f>
        <v/>
      </c>
      <c r="D457" s="316" t="str">
        <f t="array" ref="D457">IF(ROWS(D$13:D457)&gt;$S$5,"",INDEX(T$13:T$512,SMALL(IF(($W$13:$W$512=$W$6)+(($W$13:$W$512=$W$7)+(($W$13:$W$512=$W$8)+(($X$13:$X$512=$X$6)+(($X$13:$X$512=$X$7)+(($Y$13:$Y$512=$Y$6)+(($Y$13:$Y$512=$Y$7)+(($Y$13:$Y$512=$Z$6)+(($Y$13:$Y$512=$Z$7))))))))),ROW($A$13:$A$512)-ROW($A$13)+1),ROWS(D$13:D457))))</f>
        <v/>
      </c>
      <c r="E457" s="182" t="str">
        <f t="array" ref="E457">IF(ROWS(E$13:E457)&gt;$S$5,"",INDEX(U$13:U$512,SMALL(IF(($W$13:$W$512=$W$6)+(($W$13:$W$512=$W$7)+(($W$13:$W$512=$W$8)+(($X$13:$X$512=$X$6)+(($X$13:$X$512=$X$7)+(($Y$13:$Y$512=$Y$6)+(($Y$13:$Y$512=$Y$7)+(($Y$13:$Y$512=$Z$6)+(($Y$13:$Y$512=$Z$7))))))))),ROW($A$13:$A$512)-ROW($A$13)+1),ROWS(E$13:E457))))</f>
        <v/>
      </c>
      <c r="F457" s="182" t="str">
        <f t="array" ref="F457">IF(ROWS(F$13:F457)&gt;$S$5,"",INDEX(V$13:V$512,SMALL(IF(($W$13:$W$512=$W$6)+(($W$13:$W$512=$W$7)+(($W$13:$W$512=$W$8)+(($X$13:$X$512=$X$6)+(($X$13:$X$512=$X$7)+(($Y$13:$Y$512=$Y$6)+(($Y$13:$Y$512=$Y$7)+(($Y$13:$Y$512=$Z$6)+(($Y$13:$Y$512=$Z$7))))))))),ROW($A$13:$A$512)-ROW($A$13)+1),ROWS(F$13:F457))))</f>
        <v/>
      </c>
      <c r="G457" s="351" t="str">
        <f t="array" ref="G457">IF(ROWS(G$13:G457)&gt;$S$5,"",INDEX(W$13:W$512,SMALL(IF(($W$13:$W$512=$W$6)+(($W$13:$W$512=$W$7)+(($W$13:$W$512=$W$8)+(($X$13:$X$512=$X$6)+(($X$13:$X$512=$X$7)+(($Y$13:$Y$512=$Y$6)+(($Y$13:$Y$512=$Y$7)+(($Y$13:$Y$512=$Z$6)+(($Y$13:$Y$512=$Z$7))))))))),ROW($A$13:$A$512)-ROW($A$13)+1),ROWS(G$13:G457))))</f>
        <v/>
      </c>
      <c r="H457" s="351" t="str">
        <f t="array" ref="H457">IF(ROWS(H$13:H457)&gt;$S$5,"",INDEX(X$13:X$512,SMALL(IF(($W$13:$W$512=$W$6)+(($W$13:$W$512=$W$7)+(($W$13:$W$512=$W$8)+(($X$13:$X$512=$X$6)+(($X$13:$X$512=$X$7)+(($Y$13:$Y$512=$Y$6)+(($Y$13:$Y$512=$Y$7)+(($Y$13:$Y$512=$Z$6)+(($Y$13:$Y$512=$Z$7))))))))),ROW($A$13:$A$512)-ROW($A$13)+1),ROWS(H$13:H457))))</f>
        <v/>
      </c>
      <c r="I457" s="351" t="str">
        <f t="array" ref="I457">IF(ROWS(I$13:I457)&gt;$S$5,"",INDEX(Y$13:Y$512,SMALL(IF(($W$13:$W$512=$W$6)+(($W$13:$W$512=$W$7)+(($W$13:$W$512=$W$8)+(($X$13:$X$512=$X$6)+(($X$13:$X$512=$X$7)+(($Y$13:$Y$512=$Y$6)+(($Y$13:$Y$512=$Y$7)+(($Y$13:$Y$512=$Z$6)+(($Y$13:$Y$512=$Z$7))))))))),ROW($A$13:$A$512)-ROW($A$13)+1),ROWS(I$13:I457))))</f>
        <v/>
      </c>
      <c r="J457" s="136"/>
      <c r="Q457" s="44">
        <f>Nut_StatusTool!A451</f>
        <v>445</v>
      </c>
      <c r="R457" s="44">
        <f>Nut_StatusTool!B451</f>
        <v>0</v>
      </c>
      <c r="S457" s="44">
        <f>Nut_StatusTool!C451</f>
        <v>0</v>
      </c>
      <c r="T457" s="44">
        <f>Nut_StatusTool!D451</f>
        <v>0</v>
      </c>
      <c r="U457" s="44">
        <f>Nut_StatusTool!F451</f>
        <v>0</v>
      </c>
      <c r="V457" s="285" t="str">
        <f>Nut_StatusTool!K451</f>
        <v/>
      </c>
      <c r="W457" s="44" t="str">
        <f>Nut_StatusTool!L451</f>
        <v/>
      </c>
      <c r="X457" s="44" t="str">
        <f>Nut_StatusTool!M451</f>
        <v/>
      </c>
      <c r="Y457" s="44" t="str">
        <f>Nut_StatusTool!N451</f>
        <v/>
      </c>
    </row>
    <row r="458" spans="1:25">
      <c r="A458" s="182" t="str">
        <f t="array" ref="A458">IF(ROWS(A$13:A458)&gt;$S$5,"",INDEX(Q$13:Q$512,SMALL(IF(($W$13:$W$512=$W$6)+(($W$13:$W$512=$W$7)+(($W$13:$W$512=$W$8)+(($X$13:$X$512=$X$6)+(($X$13:$X$512=$X$7)+(($Y$13:$Y$512=$Y$6)+(($Y$13:$Y$512=$Y$7)+(($Y$13:$Y$512=$Z$6)+(($Y$13:$Y$512=$Z$7))))))))),ROW($A$13:$A$512)-ROW($A$13)+1),ROWS(A$13:A458))))</f>
        <v/>
      </c>
      <c r="B458" s="290" t="str">
        <f t="array" ref="B458">IF(ROWS(B$13:B458)&gt;$S$5,"",INDEX(R$13:R$512,SMALL(IF(($W$13:$W$512=$W$6)+(($W$13:$W$512=$W$7)+(($W$13:$W$512=$W$8)+(($X$13:$X$512=$X$6)+(($X$13:$X$512=$X$7)+(($Y$13:$Y$512=$Y$6)+(($Y$13:$Y$512=$Y$7)+(($Y$13:$Y$512=$Z$6)+(($Y$13:$Y$512=$Z$7))))))))),ROW($A$13:$A$512)-ROW($A$13)+1),ROWS(B$13:B458))))</f>
        <v/>
      </c>
      <c r="C458" s="290" t="str">
        <f t="array" ref="C458">IF(ROWS(C$13:C458)&gt;$S$5,"",INDEX(S$13:S$512,SMALL(IF(($W$13:$W$512=$W$6)+(($W$13:$W$512=$W$7)+(($W$13:$W$512=$W$8)+(($X$13:$X$512=$X$6)+(($X$13:$X$512=$X$7)+(($Y$13:$Y$512=$Y$6)+(($Y$13:$Y$512=$Y$7)+(($Y$13:$Y$512=$Z$6)+(($Y$13:$Y$512=$Z$7))))))))),ROW($A$13:$A$512)-ROW($A$13)+1),ROWS(C$13:C458))))</f>
        <v/>
      </c>
      <c r="D458" s="316" t="str">
        <f t="array" ref="D458">IF(ROWS(D$13:D458)&gt;$S$5,"",INDEX(T$13:T$512,SMALL(IF(($W$13:$W$512=$W$6)+(($W$13:$W$512=$W$7)+(($W$13:$W$512=$W$8)+(($X$13:$X$512=$X$6)+(($X$13:$X$512=$X$7)+(($Y$13:$Y$512=$Y$6)+(($Y$13:$Y$512=$Y$7)+(($Y$13:$Y$512=$Z$6)+(($Y$13:$Y$512=$Z$7))))))))),ROW($A$13:$A$512)-ROW($A$13)+1),ROWS(D$13:D458))))</f>
        <v/>
      </c>
      <c r="E458" s="182" t="str">
        <f t="array" ref="E458">IF(ROWS(E$13:E458)&gt;$S$5,"",INDEX(U$13:U$512,SMALL(IF(($W$13:$W$512=$W$6)+(($W$13:$W$512=$W$7)+(($W$13:$W$512=$W$8)+(($X$13:$X$512=$X$6)+(($X$13:$X$512=$X$7)+(($Y$13:$Y$512=$Y$6)+(($Y$13:$Y$512=$Y$7)+(($Y$13:$Y$512=$Z$6)+(($Y$13:$Y$512=$Z$7))))))))),ROW($A$13:$A$512)-ROW($A$13)+1),ROWS(E$13:E458))))</f>
        <v/>
      </c>
      <c r="F458" s="182" t="str">
        <f t="array" ref="F458">IF(ROWS(F$13:F458)&gt;$S$5,"",INDEX(V$13:V$512,SMALL(IF(($W$13:$W$512=$W$6)+(($W$13:$W$512=$W$7)+(($W$13:$W$512=$W$8)+(($X$13:$X$512=$X$6)+(($X$13:$X$512=$X$7)+(($Y$13:$Y$512=$Y$6)+(($Y$13:$Y$512=$Y$7)+(($Y$13:$Y$512=$Z$6)+(($Y$13:$Y$512=$Z$7))))))))),ROW($A$13:$A$512)-ROW($A$13)+1),ROWS(F$13:F458))))</f>
        <v/>
      </c>
      <c r="G458" s="351" t="str">
        <f t="array" ref="G458">IF(ROWS(G$13:G458)&gt;$S$5,"",INDEX(W$13:W$512,SMALL(IF(($W$13:$W$512=$W$6)+(($W$13:$W$512=$W$7)+(($W$13:$W$512=$W$8)+(($X$13:$X$512=$X$6)+(($X$13:$X$512=$X$7)+(($Y$13:$Y$512=$Y$6)+(($Y$13:$Y$512=$Y$7)+(($Y$13:$Y$512=$Z$6)+(($Y$13:$Y$512=$Z$7))))))))),ROW($A$13:$A$512)-ROW($A$13)+1),ROWS(G$13:G458))))</f>
        <v/>
      </c>
      <c r="H458" s="351" t="str">
        <f t="array" ref="H458">IF(ROWS(H$13:H458)&gt;$S$5,"",INDEX(X$13:X$512,SMALL(IF(($W$13:$W$512=$W$6)+(($W$13:$W$512=$W$7)+(($W$13:$W$512=$W$8)+(($X$13:$X$512=$X$6)+(($X$13:$X$512=$X$7)+(($Y$13:$Y$512=$Y$6)+(($Y$13:$Y$512=$Y$7)+(($Y$13:$Y$512=$Z$6)+(($Y$13:$Y$512=$Z$7))))))))),ROW($A$13:$A$512)-ROW($A$13)+1),ROWS(H$13:H458))))</f>
        <v/>
      </c>
      <c r="I458" s="351" t="str">
        <f t="array" ref="I458">IF(ROWS(I$13:I458)&gt;$S$5,"",INDEX(Y$13:Y$512,SMALL(IF(($W$13:$W$512=$W$6)+(($W$13:$W$512=$W$7)+(($W$13:$W$512=$W$8)+(($X$13:$X$512=$X$6)+(($X$13:$X$512=$X$7)+(($Y$13:$Y$512=$Y$6)+(($Y$13:$Y$512=$Y$7)+(($Y$13:$Y$512=$Z$6)+(($Y$13:$Y$512=$Z$7))))))))),ROW($A$13:$A$512)-ROW($A$13)+1),ROWS(I$13:I458))))</f>
        <v/>
      </c>
      <c r="J458" s="136"/>
      <c r="Q458" s="44">
        <f>Nut_StatusTool!A452</f>
        <v>446</v>
      </c>
      <c r="R458" s="44">
        <f>Nut_StatusTool!B452</f>
        <v>0</v>
      </c>
      <c r="S458" s="44">
        <f>Nut_StatusTool!C452</f>
        <v>0</v>
      </c>
      <c r="T458" s="44">
        <f>Nut_StatusTool!D452</f>
        <v>0</v>
      </c>
      <c r="U458" s="44">
        <f>Nut_StatusTool!F452</f>
        <v>0</v>
      </c>
      <c r="V458" s="285" t="str">
        <f>Nut_StatusTool!K452</f>
        <v/>
      </c>
      <c r="W458" s="44" t="str">
        <f>Nut_StatusTool!L452</f>
        <v/>
      </c>
      <c r="X458" s="44" t="str">
        <f>Nut_StatusTool!M452</f>
        <v/>
      </c>
      <c r="Y458" s="44" t="str">
        <f>Nut_StatusTool!N452</f>
        <v/>
      </c>
    </row>
    <row r="459" spans="1:25">
      <c r="A459" s="182" t="str">
        <f t="array" ref="A459">IF(ROWS(A$13:A459)&gt;$S$5,"",INDEX(Q$13:Q$512,SMALL(IF(($W$13:$W$512=$W$6)+(($W$13:$W$512=$W$7)+(($W$13:$W$512=$W$8)+(($X$13:$X$512=$X$6)+(($X$13:$X$512=$X$7)+(($Y$13:$Y$512=$Y$6)+(($Y$13:$Y$512=$Y$7)+(($Y$13:$Y$512=$Z$6)+(($Y$13:$Y$512=$Z$7))))))))),ROW($A$13:$A$512)-ROW($A$13)+1),ROWS(A$13:A459))))</f>
        <v/>
      </c>
      <c r="B459" s="290" t="str">
        <f t="array" ref="B459">IF(ROWS(B$13:B459)&gt;$S$5,"",INDEX(R$13:R$512,SMALL(IF(($W$13:$W$512=$W$6)+(($W$13:$W$512=$W$7)+(($W$13:$W$512=$W$8)+(($X$13:$X$512=$X$6)+(($X$13:$X$512=$X$7)+(($Y$13:$Y$512=$Y$6)+(($Y$13:$Y$512=$Y$7)+(($Y$13:$Y$512=$Z$6)+(($Y$13:$Y$512=$Z$7))))))))),ROW($A$13:$A$512)-ROW($A$13)+1),ROWS(B$13:B459))))</f>
        <v/>
      </c>
      <c r="C459" s="290" t="str">
        <f t="array" ref="C459">IF(ROWS(C$13:C459)&gt;$S$5,"",INDEX(S$13:S$512,SMALL(IF(($W$13:$W$512=$W$6)+(($W$13:$W$512=$W$7)+(($W$13:$W$512=$W$8)+(($X$13:$X$512=$X$6)+(($X$13:$X$512=$X$7)+(($Y$13:$Y$512=$Y$6)+(($Y$13:$Y$512=$Y$7)+(($Y$13:$Y$512=$Z$6)+(($Y$13:$Y$512=$Z$7))))))))),ROW($A$13:$A$512)-ROW($A$13)+1),ROWS(C$13:C459))))</f>
        <v/>
      </c>
      <c r="D459" s="316" t="str">
        <f t="array" ref="D459">IF(ROWS(D$13:D459)&gt;$S$5,"",INDEX(T$13:T$512,SMALL(IF(($W$13:$W$512=$W$6)+(($W$13:$W$512=$W$7)+(($W$13:$W$512=$W$8)+(($X$13:$X$512=$X$6)+(($X$13:$X$512=$X$7)+(($Y$13:$Y$512=$Y$6)+(($Y$13:$Y$512=$Y$7)+(($Y$13:$Y$512=$Z$6)+(($Y$13:$Y$512=$Z$7))))))))),ROW($A$13:$A$512)-ROW($A$13)+1),ROWS(D$13:D459))))</f>
        <v/>
      </c>
      <c r="E459" s="182" t="str">
        <f t="array" ref="E459">IF(ROWS(E$13:E459)&gt;$S$5,"",INDEX(U$13:U$512,SMALL(IF(($W$13:$W$512=$W$6)+(($W$13:$W$512=$W$7)+(($W$13:$W$512=$W$8)+(($X$13:$X$512=$X$6)+(($X$13:$X$512=$X$7)+(($Y$13:$Y$512=$Y$6)+(($Y$13:$Y$512=$Y$7)+(($Y$13:$Y$512=$Z$6)+(($Y$13:$Y$512=$Z$7))))))))),ROW($A$13:$A$512)-ROW($A$13)+1),ROWS(E$13:E459))))</f>
        <v/>
      </c>
      <c r="F459" s="182" t="str">
        <f t="array" ref="F459">IF(ROWS(F$13:F459)&gt;$S$5,"",INDEX(V$13:V$512,SMALL(IF(($W$13:$W$512=$W$6)+(($W$13:$W$512=$W$7)+(($W$13:$W$512=$W$8)+(($X$13:$X$512=$X$6)+(($X$13:$X$512=$X$7)+(($Y$13:$Y$512=$Y$6)+(($Y$13:$Y$512=$Y$7)+(($Y$13:$Y$512=$Z$6)+(($Y$13:$Y$512=$Z$7))))))))),ROW($A$13:$A$512)-ROW($A$13)+1),ROWS(F$13:F459))))</f>
        <v/>
      </c>
      <c r="G459" s="351" t="str">
        <f t="array" ref="G459">IF(ROWS(G$13:G459)&gt;$S$5,"",INDEX(W$13:W$512,SMALL(IF(($W$13:$W$512=$W$6)+(($W$13:$W$512=$W$7)+(($W$13:$W$512=$W$8)+(($X$13:$X$512=$X$6)+(($X$13:$X$512=$X$7)+(($Y$13:$Y$512=$Y$6)+(($Y$13:$Y$512=$Y$7)+(($Y$13:$Y$512=$Z$6)+(($Y$13:$Y$512=$Z$7))))))))),ROW($A$13:$A$512)-ROW($A$13)+1),ROWS(G$13:G459))))</f>
        <v/>
      </c>
      <c r="H459" s="351" t="str">
        <f t="array" ref="H459">IF(ROWS(H$13:H459)&gt;$S$5,"",INDEX(X$13:X$512,SMALL(IF(($W$13:$W$512=$W$6)+(($W$13:$W$512=$W$7)+(($W$13:$W$512=$W$8)+(($X$13:$X$512=$X$6)+(($X$13:$X$512=$X$7)+(($Y$13:$Y$512=$Y$6)+(($Y$13:$Y$512=$Y$7)+(($Y$13:$Y$512=$Z$6)+(($Y$13:$Y$512=$Z$7))))))))),ROW($A$13:$A$512)-ROW($A$13)+1),ROWS(H$13:H459))))</f>
        <v/>
      </c>
      <c r="I459" s="351" t="str">
        <f t="array" ref="I459">IF(ROWS(I$13:I459)&gt;$S$5,"",INDEX(Y$13:Y$512,SMALL(IF(($W$13:$W$512=$W$6)+(($W$13:$W$512=$W$7)+(($W$13:$W$512=$W$8)+(($X$13:$X$512=$X$6)+(($X$13:$X$512=$X$7)+(($Y$13:$Y$512=$Y$6)+(($Y$13:$Y$512=$Y$7)+(($Y$13:$Y$512=$Z$6)+(($Y$13:$Y$512=$Z$7))))))))),ROW($A$13:$A$512)-ROW($A$13)+1),ROWS(I$13:I459))))</f>
        <v/>
      </c>
      <c r="J459" s="136"/>
      <c r="Q459" s="44">
        <f>Nut_StatusTool!A453</f>
        <v>447</v>
      </c>
      <c r="R459" s="44">
        <f>Nut_StatusTool!B453</f>
        <v>0</v>
      </c>
      <c r="S459" s="44">
        <f>Nut_StatusTool!C453</f>
        <v>0</v>
      </c>
      <c r="T459" s="44">
        <f>Nut_StatusTool!D453</f>
        <v>0</v>
      </c>
      <c r="U459" s="44">
        <f>Nut_StatusTool!F453</f>
        <v>0</v>
      </c>
      <c r="V459" s="285" t="str">
        <f>Nut_StatusTool!K453</f>
        <v/>
      </c>
      <c r="W459" s="44" t="str">
        <f>Nut_StatusTool!L453</f>
        <v/>
      </c>
      <c r="X459" s="44" t="str">
        <f>Nut_StatusTool!M453</f>
        <v/>
      </c>
      <c r="Y459" s="44" t="str">
        <f>Nut_StatusTool!N453</f>
        <v/>
      </c>
    </row>
    <row r="460" spans="1:25">
      <c r="A460" s="182" t="str">
        <f t="array" ref="A460">IF(ROWS(A$13:A460)&gt;$S$5,"",INDEX(Q$13:Q$512,SMALL(IF(($W$13:$W$512=$W$6)+(($W$13:$W$512=$W$7)+(($W$13:$W$512=$W$8)+(($X$13:$X$512=$X$6)+(($X$13:$X$512=$X$7)+(($Y$13:$Y$512=$Y$6)+(($Y$13:$Y$512=$Y$7)+(($Y$13:$Y$512=$Z$6)+(($Y$13:$Y$512=$Z$7))))))))),ROW($A$13:$A$512)-ROW($A$13)+1),ROWS(A$13:A460))))</f>
        <v/>
      </c>
      <c r="B460" s="290" t="str">
        <f t="array" ref="B460">IF(ROWS(B$13:B460)&gt;$S$5,"",INDEX(R$13:R$512,SMALL(IF(($W$13:$W$512=$W$6)+(($W$13:$W$512=$W$7)+(($W$13:$W$512=$W$8)+(($X$13:$X$512=$X$6)+(($X$13:$X$512=$X$7)+(($Y$13:$Y$512=$Y$6)+(($Y$13:$Y$512=$Y$7)+(($Y$13:$Y$512=$Z$6)+(($Y$13:$Y$512=$Z$7))))))))),ROW($A$13:$A$512)-ROW($A$13)+1),ROWS(B$13:B460))))</f>
        <v/>
      </c>
      <c r="C460" s="290" t="str">
        <f t="array" ref="C460">IF(ROWS(C$13:C460)&gt;$S$5,"",INDEX(S$13:S$512,SMALL(IF(($W$13:$W$512=$W$6)+(($W$13:$W$512=$W$7)+(($W$13:$W$512=$W$8)+(($X$13:$X$512=$X$6)+(($X$13:$X$512=$X$7)+(($Y$13:$Y$512=$Y$6)+(($Y$13:$Y$512=$Y$7)+(($Y$13:$Y$512=$Z$6)+(($Y$13:$Y$512=$Z$7))))))))),ROW($A$13:$A$512)-ROW($A$13)+1),ROWS(C$13:C460))))</f>
        <v/>
      </c>
      <c r="D460" s="316" t="str">
        <f t="array" ref="D460">IF(ROWS(D$13:D460)&gt;$S$5,"",INDEX(T$13:T$512,SMALL(IF(($W$13:$W$512=$W$6)+(($W$13:$W$512=$W$7)+(($W$13:$W$512=$W$8)+(($X$13:$X$512=$X$6)+(($X$13:$X$512=$X$7)+(($Y$13:$Y$512=$Y$6)+(($Y$13:$Y$512=$Y$7)+(($Y$13:$Y$512=$Z$6)+(($Y$13:$Y$512=$Z$7))))))))),ROW($A$13:$A$512)-ROW($A$13)+1),ROWS(D$13:D460))))</f>
        <v/>
      </c>
      <c r="E460" s="182" t="str">
        <f t="array" ref="E460">IF(ROWS(E$13:E460)&gt;$S$5,"",INDEX(U$13:U$512,SMALL(IF(($W$13:$W$512=$W$6)+(($W$13:$W$512=$W$7)+(($W$13:$W$512=$W$8)+(($X$13:$X$512=$X$6)+(($X$13:$X$512=$X$7)+(($Y$13:$Y$512=$Y$6)+(($Y$13:$Y$512=$Y$7)+(($Y$13:$Y$512=$Z$6)+(($Y$13:$Y$512=$Z$7))))))))),ROW($A$13:$A$512)-ROW($A$13)+1),ROWS(E$13:E460))))</f>
        <v/>
      </c>
      <c r="F460" s="182" t="str">
        <f t="array" ref="F460">IF(ROWS(F$13:F460)&gt;$S$5,"",INDEX(V$13:V$512,SMALL(IF(($W$13:$W$512=$W$6)+(($W$13:$W$512=$W$7)+(($W$13:$W$512=$W$8)+(($X$13:$X$512=$X$6)+(($X$13:$X$512=$X$7)+(($Y$13:$Y$512=$Y$6)+(($Y$13:$Y$512=$Y$7)+(($Y$13:$Y$512=$Z$6)+(($Y$13:$Y$512=$Z$7))))))))),ROW($A$13:$A$512)-ROW($A$13)+1),ROWS(F$13:F460))))</f>
        <v/>
      </c>
      <c r="G460" s="351" t="str">
        <f t="array" ref="G460">IF(ROWS(G$13:G460)&gt;$S$5,"",INDEX(W$13:W$512,SMALL(IF(($W$13:$W$512=$W$6)+(($W$13:$W$512=$W$7)+(($W$13:$W$512=$W$8)+(($X$13:$X$512=$X$6)+(($X$13:$X$512=$X$7)+(($Y$13:$Y$512=$Y$6)+(($Y$13:$Y$512=$Y$7)+(($Y$13:$Y$512=$Z$6)+(($Y$13:$Y$512=$Z$7))))))))),ROW($A$13:$A$512)-ROW($A$13)+1),ROWS(G$13:G460))))</f>
        <v/>
      </c>
      <c r="H460" s="351" t="str">
        <f t="array" ref="H460">IF(ROWS(H$13:H460)&gt;$S$5,"",INDEX(X$13:X$512,SMALL(IF(($W$13:$W$512=$W$6)+(($W$13:$W$512=$W$7)+(($W$13:$W$512=$W$8)+(($X$13:$X$512=$X$6)+(($X$13:$X$512=$X$7)+(($Y$13:$Y$512=$Y$6)+(($Y$13:$Y$512=$Y$7)+(($Y$13:$Y$512=$Z$6)+(($Y$13:$Y$512=$Z$7))))))))),ROW($A$13:$A$512)-ROW($A$13)+1),ROWS(H$13:H460))))</f>
        <v/>
      </c>
      <c r="I460" s="351" t="str">
        <f t="array" ref="I460">IF(ROWS(I$13:I460)&gt;$S$5,"",INDEX(Y$13:Y$512,SMALL(IF(($W$13:$W$512=$W$6)+(($W$13:$W$512=$W$7)+(($W$13:$W$512=$W$8)+(($X$13:$X$512=$X$6)+(($X$13:$X$512=$X$7)+(($Y$13:$Y$512=$Y$6)+(($Y$13:$Y$512=$Y$7)+(($Y$13:$Y$512=$Z$6)+(($Y$13:$Y$512=$Z$7))))))))),ROW($A$13:$A$512)-ROW($A$13)+1),ROWS(I$13:I460))))</f>
        <v/>
      </c>
      <c r="J460" s="136"/>
      <c r="Q460" s="44">
        <f>Nut_StatusTool!A454</f>
        <v>448</v>
      </c>
      <c r="R460" s="44">
        <f>Nut_StatusTool!B454</f>
        <v>0</v>
      </c>
      <c r="S460" s="44">
        <f>Nut_StatusTool!C454</f>
        <v>0</v>
      </c>
      <c r="T460" s="44">
        <f>Nut_StatusTool!D454</f>
        <v>0</v>
      </c>
      <c r="U460" s="44">
        <f>Nut_StatusTool!F454</f>
        <v>0</v>
      </c>
      <c r="V460" s="285" t="str">
        <f>Nut_StatusTool!K454</f>
        <v/>
      </c>
      <c r="W460" s="44" t="str">
        <f>Nut_StatusTool!L454</f>
        <v/>
      </c>
      <c r="X460" s="44" t="str">
        <f>Nut_StatusTool!M454</f>
        <v/>
      </c>
      <c r="Y460" s="44" t="str">
        <f>Nut_StatusTool!N454</f>
        <v/>
      </c>
    </row>
    <row r="461" spans="1:25">
      <c r="A461" s="182" t="str">
        <f t="array" ref="A461">IF(ROWS(A$13:A461)&gt;$S$5,"",INDEX(Q$13:Q$512,SMALL(IF(($W$13:$W$512=$W$6)+(($W$13:$W$512=$W$7)+(($W$13:$W$512=$W$8)+(($X$13:$X$512=$X$6)+(($X$13:$X$512=$X$7)+(($Y$13:$Y$512=$Y$6)+(($Y$13:$Y$512=$Y$7)+(($Y$13:$Y$512=$Z$6)+(($Y$13:$Y$512=$Z$7))))))))),ROW($A$13:$A$512)-ROW($A$13)+1),ROWS(A$13:A461))))</f>
        <v/>
      </c>
      <c r="B461" s="290" t="str">
        <f t="array" ref="B461">IF(ROWS(B$13:B461)&gt;$S$5,"",INDEX(R$13:R$512,SMALL(IF(($W$13:$W$512=$W$6)+(($W$13:$W$512=$W$7)+(($W$13:$W$512=$W$8)+(($X$13:$X$512=$X$6)+(($X$13:$X$512=$X$7)+(($Y$13:$Y$512=$Y$6)+(($Y$13:$Y$512=$Y$7)+(($Y$13:$Y$512=$Z$6)+(($Y$13:$Y$512=$Z$7))))))))),ROW($A$13:$A$512)-ROW($A$13)+1),ROWS(B$13:B461))))</f>
        <v/>
      </c>
      <c r="C461" s="290" t="str">
        <f t="array" ref="C461">IF(ROWS(C$13:C461)&gt;$S$5,"",INDEX(S$13:S$512,SMALL(IF(($W$13:$W$512=$W$6)+(($W$13:$W$512=$W$7)+(($W$13:$W$512=$W$8)+(($X$13:$X$512=$X$6)+(($X$13:$X$512=$X$7)+(($Y$13:$Y$512=$Y$6)+(($Y$13:$Y$512=$Y$7)+(($Y$13:$Y$512=$Z$6)+(($Y$13:$Y$512=$Z$7))))))))),ROW($A$13:$A$512)-ROW($A$13)+1),ROWS(C$13:C461))))</f>
        <v/>
      </c>
      <c r="D461" s="316" t="str">
        <f t="array" ref="D461">IF(ROWS(D$13:D461)&gt;$S$5,"",INDEX(T$13:T$512,SMALL(IF(($W$13:$W$512=$W$6)+(($W$13:$W$512=$W$7)+(($W$13:$W$512=$W$8)+(($X$13:$X$512=$X$6)+(($X$13:$X$512=$X$7)+(($Y$13:$Y$512=$Y$6)+(($Y$13:$Y$512=$Y$7)+(($Y$13:$Y$512=$Z$6)+(($Y$13:$Y$512=$Z$7))))))))),ROW($A$13:$A$512)-ROW($A$13)+1),ROWS(D$13:D461))))</f>
        <v/>
      </c>
      <c r="E461" s="182" t="str">
        <f t="array" ref="E461">IF(ROWS(E$13:E461)&gt;$S$5,"",INDEX(U$13:U$512,SMALL(IF(($W$13:$W$512=$W$6)+(($W$13:$W$512=$W$7)+(($W$13:$W$512=$W$8)+(($X$13:$X$512=$X$6)+(($X$13:$X$512=$X$7)+(($Y$13:$Y$512=$Y$6)+(($Y$13:$Y$512=$Y$7)+(($Y$13:$Y$512=$Z$6)+(($Y$13:$Y$512=$Z$7))))))))),ROW($A$13:$A$512)-ROW($A$13)+1),ROWS(E$13:E461))))</f>
        <v/>
      </c>
      <c r="F461" s="182" t="str">
        <f t="array" ref="F461">IF(ROWS(F$13:F461)&gt;$S$5,"",INDEX(V$13:V$512,SMALL(IF(($W$13:$W$512=$W$6)+(($W$13:$W$512=$W$7)+(($W$13:$W$512=$W$8)+(($X$13:$X$512=$X$6)+(($X$13:$X$512=$X$7)+(($Y$13:$Y$512=$Y$6)+(($Y$13:$Y$512=$Y$7)+(($Y$13:$Y$512=$Z$6)+(($Y$13:$Y$512=$Z$7))))))))),ROW($A$13:$A$512)-ROW($A$13)+1),ROWS(F$13:F461))))</f>
        <v/>
      </c>
      <c r="G461" s="351" t="str">
        <f t="array" ref="G461">IF(ROWS(G$13:G461)&gt;$S$5,"",INDEX(W$13:W$512,SMALL(IF(($W$13:$W$512=$W$6)+(($W$13:$W$512=$W$7)+(($W$13:$W$512=$W$8)+(($X$13:$X$512=$X$6)+(($X$13:$X$512=$X$7)+(($Y$13:$Y$512=$Y$6)+(($Y$13:$Y$512=$Y$7)+(($Y$13:$Y$512=$Z$6)+(($Y$13:$Y$512=$Z$7))))))))),ROW($A$13:$A$512)-ROW($A$13)+1),ROWS(G$13:G461))))</f>
        <v/>
      </c>
      <c r="H461" s="351" t="str">
        <f t="array" ref="H461">IF(ROWS(H$13:H461)&gt;$S$5,"",INDEX(X$13:X$512,SMALL(IF(($W$13:$W$512=$W$6)+(($W$13:$W$512=$W$7)+(($W$13:$W$512=$W$8)+(($X$13:$X$512=$X$6)+(($X$13:$X$512=$X$7)+(($Y$13:$Y$512=$Y$6)+(($Y$13:$Y$512=$Y$7)+(($Y$13:$Y$512=$Z$6)+(($Y$13:$Y$512=$Z$7))))))))),ROW($A$13:$A$512)-ROW($A$13)+1),ROWS(H$13:H461))))</f>
        <v/>
      </c>
      <c r="I461" s="351" t="str">
        <f t="array" ref="I461">IF(ROWS(I$13:I461)&gt;$S$5,"",INDEX(Y$13:Y$512,SMALL(IF(($W$13:$W$512=$W$6)+(($W$13:$W$512=$W$7)+(($W$13:$W$512=$W$8)+(($X$13:$X$512=$X$6)+(($X$13:$X$512=$X$7)+(($Y$13:$Y$512=$Y$6)+(($Y$13:$Y$512=$Y$7)+(($Y$13:$Y$512=$Z$6)+(($Y$13:$Y$512=$Z$7))))))))),ROW($A$13:$A$512)-ROW($A$13)+1),ROWS(I$13:I461))))</f>
        <v/>
      </c>
      <c r="J461" s="136"/>
      <c r="Q461" s="44">
        <f>Nut_StatusTool!A455</f>
        <v>449</v>
      </c>
      <c r="R461" s="44">
        <f>Nut_StatusTool!B455</f>
        <v>0</v>
      </c>
      <c r="S461" s="44">
        <f>Nut_StatusTool!C455</f>
        <v>0</v>
      </c>
      <c r="T461" s="44">
        <f>Nut_StatusTool!D455</f>
        <v>0</v>
      </c>
      <c r="U461" s="44">
        <f>Nut_StatusTool!F455</f>
        <v>0</v>
      </c>
      <c r="V461" s="285" t="str">
        <f>Nut_StatusTool!K455</f>
        <v/>
      </c>
      <c r="W461" s="44" t="str">
        <f>Nut_StatusTool!L455</f>
        <v/>
      </c>
      <c r="X461" s="44" t="str">
        <f>Nut_StatusTool!M455</f>
        <v/>
      </c>
      <c r="Y461" s="44" t="str">
        <f>Nut_StatusTool!N455</f>
        <v/>
      </c>
    </row>
    <row r="462" spans="1:25">
      <c r="A462" s="182" t="str">
        <f t="array" ref="A462">IF(ROWS(A$13:A462)&gt;$S$5,"",INDEX(Q$13:Q$512,SMALL(IF(($W$13:$W$512=$W$6)+(($W$13:$W$512=$W$7)+(($W$13:$W$512=$W$8)+(($X$13:$X$512=$X$6)+(($X$13:$X$512=$X$7)+(($Y$13:$Y$512=$Y$6)+(($Y$13:$Y$512=$Y$7)+(($Y$13:$Y$512=$Z$6)+(($Y$13:$Y$512=$Z$7))))))))),ROW($A$13:$A$512)-ROW($A$13)+1),ROWS(A$13:A462))))</f>
        <v/>
      </c>
      <c r="B462" s="290" t="str">
        <f t="array" ref="B462">IF(ROWS(B$13:B462)&gt;$S$5,"",INDEX(R$13:R$512,SMALL(IF(($W$13:$W$512=$W$6)+(($W$13:$W$512=$W$7)+(($W$13:$W$512=$W$8)+(($X$13:$X$512=$X$6)+(($X$13:$X$512=$X$7)+(($Y$13:$Y$512=$Y$6)+(($Y$13:$Y$512=$Y$7)+(($Y$13:$Y$512=$Z$6)+(($Y$13:$Y$512=$Z$7))))))))),ROW($A$13:$A$512)-ROW($A$13)+1),ROWS(B$13:B462))))</f>
        <v/>
      </c>
      <c r="C462" s="290" t="str">
        <f t="array" ref="C462">IF(ROWS(C$13:C462)&gt;$S$5,"",INDEX(S$13:S$512,SMALL(IF(($W$13:$W$512=$W$6)+(($W$13:$W$512=$W$7)+(($W$13:$W$512=$W$8)+(($X$13:$X$512=$X$6)+(($X$13:$X$512=$X$7)+(($Y$13:$Y$512=$Y$6)+(($Y$13:$Y$512=$Y$7)+(($Y$13:$Y$512=$Z$6)+(($Y$13:$Y$512=$Z$7))))))))),ROW($A$13:$A$512)-ROW($A$13)+1),ROWS(C$13:C462))))</f>
        <v/>
      </c>
      <c r="D462" s="316" t="str">
        <f t="array" ref="D462">IF(ROWS(D$13:D462)&gt;$S$5,"",INDEX(T$13:T$512,SMALL(IF(($W$13:$W$512=$W$6)+(($W$13:$W$512=$W$7)+(($W$13:$W$512=$W$8)+(($X$13:$X$512=$X$6)+(($X$13:$X$512=$X$7)+(($Y$13:$Y$512=$Y$6)+(($Y$13:$Y$512=$Y$7)+(($Y$13:$Y$512=$Z$6)+(($Y$13:$Y$512=$Z$7))))))))),ROW($A$13:$A$512)-ROW($A$13)+1),ROWS(D$13:D462))))</f>
        <v/>
      </c>
      <c r="E462" s="182" t="str">
        <f t="array" ref="E462">IF(ROWS(E$13:E462)&gt;$S$5,"",INDEX(U$13:U$512,SMALL(IF(($W$13:$W$512=$W$6)+(($W$13:$W$512=$W$7)+(($W$13:$W$512=$W$8)+(($X$13:$X$512=$X$6)+(($X$13:$X$512=$X$7)+(($Y$13:$Y$512=$Y$6)+(($Y$13:$Y$512=$Y$7)+(($Y$13:$Y$512=$Z$6)+(($Y$13:$Y$512=$Z$7))))))))),ROW($A$13:$A$512)-ROW($A$13)+1),ROWS(E$13:E462))))</f>
        <v/>
      </c>
      <c r="F462" s="182" t="str">
        <f t="array" ref="F462">IF(ROWS(F$13:F462)&gt;$S$5,"",INDEX(V$13:V$512,SMALL(IF(($W$13:$W$512=$W$6)+(($W$13:$W$512=$W$7)+(($W$13:$W$512=$W$8)+(($X$13:$X$512=$X$6)+(($X$13:$X$512=$X$7)+(($Y$13:$Y$512=$Y$6)+(($Y$13:$Y$512=$Y$7)+(($Y$13:$Y$512=$Z$6)+(($Y$13:$Y$512=$Z$7))))))))),ROW($A$13:$A$512)-ROW($A$13)+1),ROWS(F$13:F462))))</f>
        <v/>
      </c>
      <c r="G462" s="351" t="str">
        <f t="array" ref="G462">IF(ROWS(G$13:G462)&gt;$S$5,"",INDEX(W$13:W$512,SMALL(IF(($W$13:$W$512=$W$6)+(($W$13:$W$512=$W$7)+(($W$13:$W$512=$W$8)+(($X$13:$X$512=$X$6)+(($X$13:$X$512=$X$7)+(($Y$13:$Y$512=$Y$6)+(($Y$13:$Y$512=$Y$7)+(($Y$13:$Y$512=$Z$6)+(($Y$13:$Y$512=$Z$7))))))))),ROW($A$13:$A$512)-ROW($A$13)+1),ROWS(G$13:G462))))</f>
        <v/>
      </c>
      <c r="H462" s="351" t="str">
        <f t="array" ref="H462">IF(ROWS(H$13:H462)&gt;$S$5,"",INDEX(X$13:X$512,SMALL(IF(($W$13:$W$512=$W$6)+(($W$13:$W$512=$W$7)+(($W$13:$W$512=$W$8)+(($X$13:$X$512=$X$6)+(($X$13:$X$512=$X$7)+(($Y$13:$Y$512=$Y$6)+(($Y$13:$Y$512=$Y$7)+(($Y$13:$Y$512=$Z$6)+(($Y$13:$Y$512=$Z$7))))))))),ROW($A$13:$A$512)-ROW($A$13)+1),ROWS(H$13:H462))))</f>
        <v/>
      </c>
      <c r="I462" s="351" t="str">
        <f t="array" ref="I462">IF(ROWS(I$13:I462)&gt;$S$5,"",INDEX(Y$13:Y$512,SMALL(IF(($W$13:$W$512=$W$6)+(($W$13:$W$512=$W$7)+(($W$13:$W$512=$W$8)+(($X$13:$X$512=$X$6)+(($X$13:$X$512=$X$7)+(($Y$13:$Y$512=$Y$6)+(($Y$13:$Y$512=$Y$7)+(($Y$13:$Y$512=$Z$6)+(($Y$13:$Y$512=$Z$7))))))))),ROW($A$13:$A$512)-ROW($A$13)+1),ROWS(I$13:I462))))</f>
        <v/>
      </c>
      <c r="J462" s="136"/>
      <c r="Q462" s="44">
        <f>Nut_StatusTool!A456</f>
        <v>450</v>
      </c>
      <c r="R462" s="44">
        <f>Nut_StatusTool!B456</f>
        <v>0</v>
      </c>
      <c r="S462" s="44">
        <f>Nut_StatusTool!C456</f>
        <v>0</v>
      </c>
      <c r="T462" s="44">
        <f>Nut_StatusTool!D456</f>
        <v>0</v>
      </c>
      <c r="U462" s="44">
        <f>Nut_StatusTool!F456</f>
        <v>0</v>
      </c>
      <c r="V462" s="285" t="str">
        <f>Nut_StatusTool!K456</f>
        <v/>
      </c>
      <c r="W462" s="44" t="str">
        <f>Nut_StatusTool!L456</f>
        <v/>
      </c>
      <c r="X462" s="44" t="str">
        <f>Nut_StatusTool!M456</f>
        <v/>
      </c>
      <c r="Y462" s="44" t="str">
        <f>Nut_StatusTool!N456</f>
        <v/>
      </c>
    </row>
    <row r="463" spans="1:25">
      <c r="A463" s="182" t="str">
        <f t="array" ref="A463">IF(ROWS(A$13:A463)&gt;$S$5,"",INDEX(Q$13:Q$512,SMALL(IF(($W$13:$W$512=$W$6)+(($W$13:$W$512=$W$7)+(($W$13:$W$512=$W$8)+(($X$13:$X$512=$X$6)+(($X$13:$X$512=$X$7)+(($Y$13:$Y$512=$Y$6)+(($Y$13:$Y$512=$Y$7)+(($Y$13:$Y$512=$Z$6)+(($Y$13:$Y$512=$Z$7))))))))),ROW($A$13:$A$512)-ROW($A$13)+1),ROWS(A$13:A463))))</f>
        <v/>
      </c>
      <c r="B463" s="290" t="str">
        <f t="array" ref="B463">IF(ROWS(B$13:B463)&gt;$S$5,"",INDEX(R$13:R$512,SMALL(IF(($W$13:$W$512=$W$6)+(($W$13:$W$512=$W$7)+(($W$13:$W$512=$W$8)+(($X$13:$X$512=$X$6)+(($X$13:$X$512=$X$7)+(($Y$13:$Y$512=$Y$6)+(($Y$13:$Y$512=$Y$7)+(($Y$13:$Y$512=$Z$6)+(($Y$13:$Y$512=$Z$7))))))))),ROW($A$13:$A$512)-ROW($A$13)+1),ROWS(B$13:B463))))</f>
        <v/>
      </c>
      <c r="C463" s="290" t="str">
        <f t="array" ref="C463">IF(ROWS(C$13:C463)&gt;$S$5,"",INDEX(S$13:S$512,SMALL(IF(($W$13:$W$512=$W$6)+(($W$13:$W$512=$W$7)+(($W$13:$W$512=$W$8)+(($X$13:$X$512=$X$6)+(($X$13:$X$512=$X$7)+(($Y$13:$Y$512=$Y$6)+(($Y$13:$Y$512=$Y$7)+(($Y$13:$Y$512=$Z$6)+(($Y$13:$Y$512=$Z$7))))))))),ROW($A$13:$A$512)-ROW($A$13)+1),ROWS(C$13:C463))))</f>
        <v/>
      </c>
      <c r="D463" s="316" t="str">
        <f t="array" ref="D463">IF(ROWS(D$13:D463)&gt;$S$5,"",INDEX(T$13:T$512,SMALL(IF(($W$13:$W$512=$W$6)+(($W$13:$W$512=$W$7)+(($W$13:$W$512=$W$8)+(($X$13:$X$512=$X$6)+(($X$13:$X$512=$X$7)+(($Y$13:$Y$512=$Y$6)+(($Y$13:$Y$512=$Y$7)+(($Y$13:$Y$512=$Z$6)+(($Y$13:$Y$512=$Z$7))))))))),ROW($A$13:$A$512)-ROW($A$13)+1),ROWS(D$13:D463))))</f>
        <v/>
      </c>
      <c r="E463" s="182" t="str">
        <f t="array" ref="E463">IF(ROWS(E$13:E463)&gt;$S$5,"",INDEX(U$13:U$512,SMALL(IF(($W$13:$W$512=$W$6)+(($W$13:$W$512=$W$7)+(($W$13:$W$512=$W$8)+(($X$13:$X$512=$X$6)+(($X$13:$X$512=$X$7)+(($Y$13:$Y$512=$Y$6)+(($Y$13:$Y$512=$Y$7)+(($Y$13:$Y$512=$Z$6)+(($Y$13:$Y$512=$Z$7))))))))),ROW($A$13:$A$512)-ROW($A$13)+1),ROWS(E$13:E463))))</f>
        <v/>
      </c>
      <c r="F463" s="182" t="str">
        <f t="array" ref="F463">IF(ROWS(F$13:F463)&gt;$S$5,"",INDEX(V$13:V$512,SMALL(IF(($W$13:$W$512=$W$6)+(($W$13:$W$512=$W$7)+(($W$13:$W$512=$W$8)+(($X$13:$X$512=$X$6)+(($X$13:$X$512=$X$7)+(($Y$13:$Y$512=$Y$6)+(($Y$13:$Y$512=$Y$7)+(($Y$13:$Y$512=$Z$6)+(($Y$13:$Y$512=$Z$7))))))))),ROW($A$13:$A$512)-ROW($A$13)+1),ROWS(F$13:F463))))</f>
        <v/>
      </c>
      <c r="G463" s="351" t="str">
        <f t="array" ref="G463">IF(ROWS(G$13:G463)&gt;$S$5,"",INDEX(W$13:W$512,SMALL(IF(($W$13:$W$512=$W$6)+(($W$13:$W$512=$W$7)+(($W$13:$W$512=$W$8)+(($X$13:$X$512=$X$6)+(($X$13:$X$512=$X$7)+(($Y$13:$Y$512=$Y$6)+(($Y$13:$Y$512=$Y$7)+(($Y$13:$Y$512=$Z$6)+(($Y$13:$Y$512=$Z$7))))))))),ROW($A$13:$A$512)-ROW($A$13)+1),ROWS(G$13:G463))))</f>
        <v/>
      </c>
      <c r="H463" s="351" t="str">
        <f t="array" ref="H463">IF(ROWS(H$13:H463)&gt;$S$5,"",INDEX(X$13:X$512,SMALL(IF(($W$13:$W$512=$W$6)+(($W$13:$W$512=$W$7)+(($W$13:$W$512=$W$8)+(($X$13:$X$512=$X$6)+(($X$13:$X$512=$X$7)+(($Y$13:$Y$512=$Y$6)+(($Y$13:$Y$512=$Y$7)+(($Y$13:$Y$512=$Z$6)+(($Y$13:$Y$512=$Z$7))))))))),ROW($A$13:$A$512)-ROW($A$13)+1),ROWS(H$13:H463))))</f>
        <v/>
      </c>
      <c r="I463" s="351" t="str">
        <f t="array" ref="I463">IF(ROWS(I$13:I463)&gt;$S$5,"",INDEX(Y$13:Y$512,SMALL(IF(($W$13:$W$512=$W$6)+(($W$13:$W$512=$W$7)+(($W$13:$W$512=$W$8)+(($X$13:$X$512=$X$6)+(($X$13:$X$512=$X$7)+(($Y$13:$Y$512=$Y$6)+(($Y$13:$Y$512=$Y$7)+(($Y$13:$Y$512=$Z$6)+(($Y$13:$Y$512=$Z$7))))))))),ROW($A$13:$A$512)-ROW($A$13)+1),ROWS(I$13:I463))))</f>
        <v/>
      </c>
      <c r="J463" s="136"/>
      <c r="Q463" s="44">
        <f>Nut_StatusTool!A457</f>
        <v>451</v>
      </c>
      <c r="R463" s="44">
        <f>Nut_StatusTool!B457</f>
        <v>0</v>
      </c>
      <c r="S463" s="44">
        <f>Nut_StatusTool!C457</f>
        <v>0</v>
      </c>
      <c r="T463" s="44">
        <f>Nut_StatusTool!D457</f>
        <v>0</v>
      </c>
      <c r="U463" s="44">
        <f>Nut_StatusTool!F457</f>
        <v>0</v>
      </c>
      <c r="V463" s="285" t="str">
        <f>Nut_StatusTool!K457</f>
        <v/>
      </c>
      <c r="W463" s="44" t="str">
        <f>Nut_StatusTool!L457</f>
        <v/>
      </c>
      <c r="X463" s="44" t="str">
        <f>Nut_StatusTool!M457</f>
        <v/>
      </c>
      <c r="Y463" s="44" t="str">
        <f>Nut_StatusTool!N457</f>
        <v/>
      </c>
    </row>
    <row r="464" spans="1:25">
      <c r="A464" s="182" t="str">
        <f t="array" ref="A464">IF(ROWS(A$13:A464)&gt;$S$5,"",INDEX(Q$13:Q$512,SMALL(IF(($W$13:$W$512=$W$6)+(($W$13:$W$512=$W$7)+(($W$13:$W$512=$W$8)+(($X$13:$X$512=$X$6)+(($X$13:$X$512=$X$7)+(($Y$13:$Y$512=$Y$6)+(($Y$13:$Y$512=$Y$7)+(($Y$13:$Y$512=$Z$6)+(($Y$13:$Y$512=$Z$7))))))))),ROW($A$13:$A$512)-ROW($A$13)+1),ROWS(A$13:A464))))</f>
        <v/>
      </c>
      <c r="B464" s="290" t="str">
        <f t="array" ref="B464">IF(ROWS(B$13:B464)&gt;$S$5,"",INDEX(R$13:R$512,SMALL(IF(($W$13:$W$512=$W$6)+(($W$13:$W$512=$W$7)+(($W$13:$W$512=$W$8)+(($X$13:$X$512=$X$6)+(($X$13:$X$512=$X$7)+(($Y$13:$Y$512=$Y$6)+(($Y$13:$Y$512=$Y$7)+(($Y$13:$Y$512=$Z$6)+(($Y$13:$Y$512=$Z$7))))))))),ROW($A$13:$A$512)-ROW($A$13)+1),ROWS(B$13:B464))))</f>
        <v/>
      </c>
      <c r="C464" s="290" t="str">
        <f t="array" ref="C464">IF(ROWS(C$13:C464)&gt;$S$5,"",INDEX(S$13:S$512,SMALL(IF(($W$13:$W$512=$W$6)+(($W$13:$W$512=$W$7)+(($W$13:$W$512=$W$8)+(($X$13:$X$512=$X$6)+(($X$13:$X$512=$X$7)+(($Y$13:$Y$512=$Y$6)+(($Y$13:$Y$512=$Y$7)+(($Y$13:$Y$512=$Z$6)+(($Y$13:$Y$512=$Z$7))))))))),ROW($A$13:$A$512)-ROW($A$13)+1),ROWS(C$13:C464))))</f>
        <v/>
      </c>
      <c r="D464" s="316" t="str">
        <f t="array" ref="D464">IF(ROWS(D$13:D464)&gt;$S$5,"",INDEX(T$13:T$512,SMALL(IF(($W$13:$W$512=$W$6)+(($W$13:$W$512=$W$7)+(($W$13:$W$512=$W$8)+(($X$13:$X$512=$X$6)+(($X$13:$X$512=$X$7)+(($Y$13:$Y$512=$Y$6)+(($Y$13:$Y$512=$Y$7)+(($Y$13:$Y$512=$Z$6)+(($Y$13:$Y$512=$Z$7))))))))),ROW($A$13:$A$512)-ROW($A$13)+1),ROWS(D$13:D464))))</f>
        <v/>
      </c>
      <c r="E464" s="182" t="str">
        <f t="array" ref="E464">IF(ROWS(E$13:E464)&gt;$S$5,"",INDEX(U$13:U$512,SMALL(IF(($W$13:$W$512=$W$6)+(($W$13:$W$512=$W$7)+(($W$13:$W$512=$W$8)+(($X$13:$X$512=$X$6)+(($X$13:$X$512=$X$7)+(($Y$13:$Y$512=$Y$6)+(($Y$13:$Y$512=$Y$7)+(($Y$13:$Y$512=$Z$6)+(($Y$13:$Y$512=$Z$7))))))))),ROW($A$13:$A$512)-ROW($A$13)+1),ROWS(E$13:E464))))</f>
        <v/>
      </c>
      <c r="F464" s="182" t="str">
        <f t="array" ref="F464">IF(ROWS(F$13:F464)&gt;$S$5,"",INDEX(V$13:V$512,SMALL(IF(($W$13:$W$512=$W$6)+(($W$13:$W$512=$W$7)+(($W$13:$W$512=$W$8)+(($X$13:$X$512=$X$6)+(($X$13:$X$512=$X$7)+(($Y$13:$Y$512=$Y$6)+(($Y$13:$Y$512=$Y$7)+(($Y$13:$Y$512=$Z$6)+(($Y$13:$Y$512=$Z$7))))))))),ROW($A$13:$A$512)-ROW($A$13)+1),ROWS(F$13:F464))))</f>
        <v/>
      </c>
      <c r="G464" s="351" t="str">
        <f t="array" ref="G464">IF(ROWS(G$13:G464)&gt;$S$5,"",INDEX(W$13:W$512,SMALL(IF(($W$13:$W$512=$W$6)+(($W$13:$W$512=$W$7)+(($W$13:$W$512=$W$8)+(($X$13:$X$512=$X$6)+(($X$13:$X$512=$X$7)+(($Y$13:$Y$512=$Y$6)+(($Y$13:$Y$512=$Y$7)+(($Y$13:$Y$512=$Z$6)+(($Y$13:$Y$512=$Z$7))))))))),ROW($A$13:$A$512)-ROW($A$13)+1),ROWS(G$13:G464))))</f>
        <v/>
      </c>
      <c r="H464" s="351" t="str">
        <f t="array" ref="H464">IF(ROWS(H$13:H464)&gt;$S$5,"",INDEX(X$13:X$512,SMALL(IF(($W$13:$W$512=$W$6)+(($W$13:$W$512=$W$7)+(($W$13:$W$512=$W$8)+(($X$13:$X$512=$X$6)+(($X$13:$X$512=$X$7)+(($Y$13:$Y$512=$Y$6)+(($Y$13:$Y$512=$Y$7)+(($Y$13:$Y$512=$Z$6)+(($Y$13:$Y$512=$Z$7))))))))),ROW($A$13:$A$512)-ROW($A$13)+1),ROWS(H$13:H464))))</f>
        <v/>
      </c>
      <c r="I464" s="351" t="str">
        <f t="array" ref="I464">IF(ROWS(I$13:I464)&gt;$S$5,"",INDEX(Y$13:Y$512,SMALL(IF(($W$13:$W$512=$W$6)+(($W$13:$W$512=$W$7)+(($W$13:$W$512=$W$8)+(($X$13:$X$512=$X$6)+(($X$13:$X$512=$X$7)+(($Y$13:$Y$512=$Y$6)+(($Y$13:$Y$512=$Y$7)+(($Y$13:$Y$512=$Z$6)+(($Y$13:$Y$512=$Z$7))))))))),ROW($A$13:$A$512)-ROW($A$13)+1),ROWS(I$13:I464))))</f>
        <v/>
      </c>
      <c r="J464" s="136"/>
      <c r="Q464" s="44">
        <f>Nut_StatusTool!A458</f>
        <v>452</v>
      </c>
      <c r="R464" s="44">
        <f>Nut_StatusTool!B458</f>
        <v>0</v>
      </c>
      <c r="S464" s="44">
        <f>Nut_StatusTool!C458</f>
        <v>0</v>
      </c>
      <c r="T464" s="44">
        <f>Nut_StatusTool!D458</f>
        <v>0</v>
      </c>
      <c r="U464" s="44">
        <f>Nut_StatusTool!F458</f>
        <v>0</v>
      </c>
      <c r="V464" s="285" t="str">
        <f>Nut_StatusTool!K458</f>
        <v/>
      </c>
      <c r="W464" s="44" t="str">
        <f>Nut_StatusTool!L458</f>
        <v/>
      </c>
      <c r="X464" s="44" t="str">
        <f>Nut_StatusTool!M458</f>
        <v/>
      </c>
      <c r="Y464" s="44" t="str">
        <f>Nut_StatusTool!N458</f>
        <v/>
      </c>
    </row>
    <row r="465" spans="1:25">
      <c r="A465" s="182" t="str">
        <f t="array" ref="A465">IF(ROWS(A$13:A465)&gt;$S$5,"",INDEX(Q$13:Q$512,SMALL(IF(($W$13:$W$512=$W$6)+(($W$13:$W$512=$W$7)+(($W$13:$W$512=$W$8)+(($X$13:$X$512=$X$6)+(($X$13:$X$512=$X$7)+(($Y$13:$Y$512=$Y$6)+(($Y$13:$Y$512=$Y$7)+(($Y$13:$Y$512=$Z$6)+(($Y$13:$Y$512=$Z$7))))))))),ROW($A$13:$A$512)-ROW($A$13)+1),ROWS(A$13:A465))))</f>
        <v/>
      </c>
      <c r="B465" s="290" t="str">
        <f t="array" ref="B465">IF(ROWS(B$13:B465)&gt;$S$5,"",INDEX(R$13:R$512,SMALL(IF(($W$13:$W$512=$W$6)+(($W$13:$W$512=$W$7)+(($W$13:$W$512=$W$8)+(($X$13:$X$512=$X$6)+(($X$13:$X$512=$X$7)+(($Y$13:$Y$512=$Y$6)+(($Y$13:$Y$512=$Y$7)+(($Y$13:$Y$512=$Z$6)+(($Y$13:$Y$512=$Z$7))))))))),ROW($A$13:$A$512)-ROW($A$13)+1),ROWS(B$13:B465))))</f>
        <v/>
      </c>
      <c r="C465" s="290" t="str">
        <f t="array" ref="C465">IF(ROWS(C$13:C465)&gt;$S$5,"",INDEX(S$13:S$512,SMALL(IF(($W$13:$W$512=$W$6)+(($W$13:$W$512=$W$7)+(($W$13:$W$512=$W$8)+(($X$13:$X$512=$X$6)+(($X$13:$X$512=$X$7)+(($Y$13:$Y$512=$Y$6)+(($Y$13:$Y$512=$Y$7)+(($Y$13:$Y$512=$Z$6)+(($Y$13:$Y$512=$Z$7))))))))),ROW($A$13:$A$512)-ROW($A$13)+1),ROWS(C$13:C465))))</f>
        <v/>
      </c>
      <c r="D465" s="316" t="str">
        <f t="array" ref="D465">IF(ROWS(D$13:D465)&gt;$S$5,"",INDEX(T$13:T$512,SMALL(IF(($W$13:$W$512=$W$6)+(($W$13:$W$512=$W$7)+(($W$13:$W$512=$W$8)+(($X$13:$X$512=$X$6)+(($X$13:$X$512=$X$7)+(($Y$13:$Y$512=$Y$6)+(($Y$13:$Y$512=$Y$7)+(($Y$13:$Y$512=$Z$6)+(($Y$13:$Y$512=$Z$7))))))))),ROW($A$13:$A$512)-ROW($A$13)+1),ROWS(D$13:D465))))</f>
        <v/>
      </c>
      <c r="E465" s="182" t="str">
        <f t="array" ref="E465">IF(ROWS(E$13:E465)&gt;$S$5,"",INDEX(U$13:U$512,SMALL(IF(($W$13:$W$512=$W$6)+(($W$13:$W$512=$W$7)+(($W$13:$W$512=$W$8)+(($X$13:$X$512=$X$6)+(($X$13:$X$512=$X$7)+(($Y$13:$Y$512=$Y$6)+(($Y$13:$Y$512=$Y$7)+(($Y$13:$Y$512=$Z$6)+(($Y$13:$Y$512=$Z$7))))))))),ROW($A$13:$A$512)-ROW($A$13)+1),ROWS(E$13:E465))))</f>
        <v/>
      </c>
      <c r="F465" s="182" t="str">
        <f t="array" ref="F465">IF(ROWS(F$13:F465)&gt;$S$5,"",INDEX(V$13:V$512,SMALL(IF(($W$13:$W$512=$W$6)+(($W$13:$W$512=$W$7)+(($W$13:$W$512=$W$8)+(($X$13:$X$512=$X$6)+(($X$13:$X$512=$X$7)+(($Y$13:$Y$512=$Y$6)+(($Y$13:$Y$512=$Y$7)+(($Y$13:$Y$512=$Z$6)+(($Y$13:$Y$512=$Z$7))))))))),ROW($A$13:$A$512)-ROW($A$13)+1),ROWS(F$13:F465))))</f>
        <v/>
      </c>
      <c r="G465" s="351" t="str">
        <f t="array" ref="G465">IF(ROWS(G$13:G465)&gt;$S$5,"",INDEX(W$13:W$512,SMALL(IF(($W$13:$W$512=$W$6)+(($W$13:$W$512=$W$7)+(($W$13:$W$512=$W$8)+(($X$13:$X$512=$X$6)+(($X$13:$X$512=$X$7)+(($Y$13:$Y$512=$Y$6)+(($Y$13:$Y$512=$Y$7)+(($Y$13:$Y$512=$Z$6)+(($Y$13:$Y$512=$Z$7))))))))),ROW($A$13:$A$512)-ROW($A$13)+1),ROWS(G$13:G465))))</f>
        <v/>
      </c>
      <c r="H465" s="351" t="str">
        <f t="array" ref="H465">IF(ROWS(H$13:H465)&gt;$S$5,"",INDEX(X$13:X$512,SMALL(IF(($W$13:$W$512=$W$6)+(($W$13:$W$512=$W$7)+(($W$13:$W$512=$W$8)+(($X$13:$X$512=$X$6)+(($X$13:$X$512=$X$7)+(($Y$13:$Y$512=$Y$6)+(($Y$13:$Y$512=$Y$7)+(($Y$13:$Y$512=$Z$6)+(($Y$13:$Y$512=$Z$7))))))))),ROW($A$13:$A$512)-ROW($A$13)+1),ROWS(H$13:H465))))</f>
        <v/>
      </c>
      <c r="I465" s="351" t="str">
        <f t="array" ref="I465">IF(ROWS(I$13:I465)&gt;$S$5,"",INDEX(Y$13:Y$512,SMALL(IF(($W$13:$W$512=$W$6)+(($W$13:$W$512=$W$7)+(($W$13:$W$512=$W$8)+(($X$13:$X$512=$X$6)+(($X$13:$X$512=$X$7)+(($Y$13:$Y$512=$Y$6)+(($Y$13:$Y$512=$Y$7)+(($Y$13:$Y$512=$Z$6)+(($Y$13:$Y$512=$Z$7))))))))),ROW($A$13:$A$512)-ROW($A$13)+1),ROWS(I$13:I465))))</f>
        <v/>
      </c>
      <c r="J465" s="136"/>
      <c r="Q465" s="44">
        <f>Nut_StatusTool!A459</f>
        <v>453</v>
      </c>
      <c r="R465" s="44">
        <f>Nut_StatusTool!B459</f>
        <v>0</v>
      </c>
      <c r="S465" s="44">
        <f>Nut_StatusTool!C459</f>
        <v>0</v>
      </c>
      <c r="T465" s="44">
        <f>Nut_StatusTool!D459</f>
        <v>0</v>
      </c>
      <c r="U465" s="44">
        <f>Nut_StatusTool!F459</f>
        <v>0</v>
      </c>
      <c r="V465" s="285" t="str">
        <f>Nut_StatusTool!K459</f>
        <v/>
      </c>
      <c r="W465" s="44" t="str">
        <f>Nut_StatusTool!L459</f>
        <v/>
      </c>
      <c r="X465" s="44" t="str">
        <f>Nut_StatusTool!M459</f>
        <v/>
      </c>
      <c r="Y465" s="44" t="str">
        <f>Nut_StatusTool!N459</f>
        <v/>
      </c>
    </row>
    <row r="466" spans="1:25">
      <c r="A466" s="182" t="str">
        <f t="array" ref="A466">IF(ROWS(A$13:A466)&gt;$S$5,"",INDEX(Q$13:Q$512,SMALL(IF(($W$13:$W$512=$W$6)+(($W$13:$W$512=$W$7)+(($W$13:$W$512=$W$8)+(($X$13:$X$512=$X$6)+(($X$13:$X$512=$X$7)+(($Y$13:$Y$512=$Y$6)+(($Y$13:$Y$512=$Y$7)+(($Y$13:$Y$512=$Z$6)+(($Y$13:$Y$512=$Z$7))))))))),ROW($A$13:$A$512)-ROW($A$13)+1),ROWS(A$13:A466))))</f>
        <v/>
      </c>
      <c r="B466" s="290" t="str">
        <f t="array" ref="B466">IF(ROWS(B$13:B466)&gt;$S$5,"",INDEX(R$13:R$512,SMALL(IF(($W$13:$W$512=$W$6)+(($W$13:$W$512=$W$7)+(($W$13:$W$512=$W$8)+(($X$13:$X$512=$X$6)+(($X$13:$X$512=$X$7)+(($Y$13:$Y$512=$Y$6)+(($Y$13:$Y$512=$Y$7)+(($Y$13:$Y$512=$Z$6)+(($Y$13:$Y$512=$Z$7))))))))),ROW($A$13:$A$512)-ROW($A$13)+1),ROWS(B$13:B466))))</f>
        <v/>
      </c>
      <c r="C466" s="290" t="str">
        <f t="array" ref="C466">IF(ROWS(C$13:C466)&gt;$S$5,"",INDEX(S$13:S$512,SMALL(IF(($W$13:$W$512=$W$6)+(($W$13:$W$512=$W$7)+(($W$13:$W$512=$W$8)+(($X$13:$X$512=$X$6)+(($X$13:$X$512=$X$7)+(($Y$13:$Y$512=$Y$6)+(($Y$13:$Y$512=$Y$7)+(($Y$13:$Y$512=$Z$6)+(($Y$13:$Y$512=$Z$7))))))))),ROW($A$13:$A$512)-ROW($A$13)+1),ROWS(C$13:C466))))</f>
        <v/>
      </c>
      <c r="D466" s="316" t="str">
        <f t="array" ref="D466">IF(ROWS(D$13:D466)&gt;$S$5,"",INDEX(T$13:T$512,SMALL(IF(($W$13:$W$512=$W$6)+(($W$13:$W$512=$W$7)+(($W$13:$W$512=$W$8)+(($X$13:$X$512=$X$6)+(($X$13:$X$512=$X$7)+(($Y$13:$Y$512=$Y$6)+(($Y$13:$Y$512=$Y$7)+(($Y$13:$Y$512=$Z$6)+(($Y$13:$Y$512=$Z$7))))))))),ROW($A$13:$A$512)-ROW($A$13)+1),ROWS(D$13:D466))))</f>
        <v/>
      </c>
      <c r="E466" s="182" t="str">
        <f t="array" ref="E466">IF(ROWS(E$13:E466)&gt;$S$5,"",INDEX(U$13:U$512,SMALL(IF(($W$13:$W$512=$W$6)+(($W$13:$W$512=$W$7)+(($W$13:$W$512=$W$8)+(($X$13:$X$512=$X$6)+(($X$13:$X$512=$X$7)+(($Y$13:$Y$512=$Y$6)+(($Y$13:$Y$512=$Y$7)+(($Y$13:$Y$512=$Z$6)+(($Y$13:$Y$512=$Z$7))))))))),ROW($A$13:$A$512)-ROW($A$13)+1),ROWS(E$13:E466))))</f>
        <v/>
      </c>
      <c r="F466" s="182" t="str">
        <f t="array" ref="F466">IF(ROWS(F$13:F466)&gt;$S$5,"",INDEX(V$13:V$512,SMALL(IF(($W$13:$W$512=$W$6)+(($W$13:$W$512=$W$7)+(($W$13:$W$512=$W$8)+(($X$13:$X$512=$X$6)+(($X$13:$X$512=$X$7)+(($Y$13:$Y$512=$Y$6)+(($Y$13:$Y$512=$Y$7)+(($Y$13:$Y$512=$Z$6)+(($Y$13:$Y$512=$Z$7))))))))),ROW($A$13:$A$512)-ROW($A$13)+1),ROWS(F$13:F466))))</f>
        <v/>
      </c>
      <c r="G466" s="351" t="str">
        <f t="array" ref="G466">IF(ROWS(G$13:G466)&gt;$S$5,"",INDEX(W$13:W$512,SMALL(IF(($W$13:$W$512=$W$6)+(($W$13:$W$512=$W$7)+(($W$13:$W$512=$W$8)+(($X$13:$X$512=$X$6)+(($X$13:$X$512=$X$7)+(($Y$13:$Y$512=$Y$6)+(($Y$13:$Y$512=$Y$7)+(($Y$13:$Y$512=$Z$6)+(($Y$13:$Y$512=$Z$7))))))))),ROW($A$13:$A$512)-ROW($A$13)+1),ROWS(G$13:G466))))</f>
        <v/>
      </c>
      <c r="H466" s="351" t="str">
        <f t="array" ref="H466">IF(ROWS(H$13:H466)&gt;$S$5,"",INDEX(X$13:X$512,SMALL(IF(($W$13:$W$512=$W$6)+(($W$13:$W$512=$W$7)+(($W$13:$W$512=$W$8)+(($X$13:$X$512=$X$6)+(($X$13:$X$512=$X$7)+(($Y$13:$Y$512=$Y$6)+(($Y$13:$Y$512=$Y$7)+(($Y$13:$Y$512=$Z$6)+(($Y$13:$Y$512=$Z$7))))))))),ROW($A$13:$A$512)-ROW($A$13)+1),ROWS(H$13:H466))))</f>
        <v/>
      </c>
      <c r="I466" s="351" t="str">
        <f t="array" ref="I466">IF(ROWS(I$13:I466)&gt;$S$5,"",INDEX(Y$13:Y$512,SMALL(IF(($W$13:$W$512=$W$6)+(($W$13:$W$512=$W$7)+(($W$13:$W$512=$W$8)+(($X$13:$X$512=$X$6)+(($X$13:$X$512=$X$7)+(($Y$13:$Y$512=$Y$6)+(($Y$13:$Y$512=$Y$7)+(($Y$13:$Y$512=$Z$6)+(($Y$13:$Y$512=$Z$7))))))))),ROW($A$13:$A$512)-ROW($A$13)+1),ROWS(I$13:I466))))</f>
        <v/>
      </c>
      <c r="J466" s="136"/>
      <c r="Q466" s="44">
        <f>Nut_StatusTool!A460</f>
        <v>454</v>
      </c>
      <c r="R466" s="44">
        <f>Nut_StatusTool!B460</f>
        <v>0</v>
      </c>
      <c r="S466" s="44">
        <f>Nut_StatusTool!C460</f>
        <v>0</v>
      </c>
      <c r="T466" s="44">
        <f>Nut_StatusTool!D460</f>
        <v>0</v>
      </c>
      <c r="U466" s="44">
        <f>Nut_StatusTool!F460</f>
        <v>0</v>
      </c>
      <c r="V466" s="285" t="str">
        <f>Nut_StatusTool!K460</f>
        <v/>
      </c>
      <c r="W466" s="44" t="str">
        <f>Nut_StatusTool!L460</f>
        <v/>
      </c>
      <c r="X466" s="44" t="str">
        <f>Nut_StatusTool!M460</f>
        <v/>
      </c>
      <c r="Y466" s="44" t="str">
        <f>Nut_StatusTool!N460</f>
        <v/>
      </c>
    </row>
    <row r="467" spans="1:25">
      <c r="A467" s="182" t="str">
        <f t="array" ref="A467">IF(ROWS(A$13:A467)&gt;$S$5,"",INDEX(Q$13:Q$512,SMALL(IF(($W$13:$W$512=$W$6)+(($W$13:$W$512=$W$7)+(($W$13:$W$512=$W$8)+(($X$13:$X$512=$X$6)+(($X$13:$X$512=$X$7)+(($Y$13:$Y$512=$Y$6)+(($Y$13:$Y$512=$Y$7)+(($Y$13:$Y$512=$Z$6)+(($Y$13:$Y$512=$Z$7))))))))),ROW($A$13:$A$512)-ROW($A$13)+1),ROWS(A$13:A467))))</f>
        <v/>
      </c>
      <c r="B467" s="290" t="str">
        <f t="array" ref="B467">IF(ROWS(B$13:B467)&gt;$S$5,"",INDEX(R$13:R$512,SMALL(IF(($W$13:$W$512=$W$6)+(($W$13:$W$512=$W$7)+(($W$13:$W$512=$W$8)+(($X$13:$X$512=$X$6)+(($X$13:$X$512=$X$7)+(($Y$13:$Y$512=$Y$6)+(($Y$13:$Y$512=$Y$7)+(($Y$13:$Y$512=$Z$6)+(($Y$13:$Y$512=$Z$7))))))))),ROW($A$13:$A$512)-ROW($A$13)+1),ROWS(B$13:B467))))</f>
        <v/>
      </c>
      <c r="C467" s="290" t="str">
        <f t="array" ref="C467">IF(ROWS(C$13:C467)&gt;$S$5,"",INDEX(S$13:S$512,SMALL(IF(($W$13:$W$512=$W$6)+(($W$13:$W$512=$W$7)+(($W$13:$W$512=$W$8)+(($X$13:$X$512=$X$6)+(($X$13:$X$512=$X$7)+(($Y$13:$Y$512=$Y$6)+(($Y$13:$Y$512=$Y$7)+(($Y$13:$Y$512=$Z$6)+(($Y$13:$Y$512=$Z$7))))))))),ROW($A$13:$A$512)-ROW($A$13)+1),ROWS(C$13:C467))))</f>
        <v/>
      </c>
      <c r="D467" s="316" t="str">
        <f t="array" ref="D467">IF(ROWS(D$13:D467)&gt;$S$5,"",INDEX(T$13:T$512,SMALL(IF(($W$13:$W$512=$W$6)+(($W$13:$W$512=$W$7)+(($W$13:$W$512=$W$8)+(($X$13:$X$512=$X$6)+(($X$13:$X$512=$X$7)+(($Y$13:$Y$512=$Y$6)+(($Y$13:$Y$512=$Y$7)+(($Y$13:$Y$512=$Z$6)+(($Y$13:$Y$512=$Z$7))))))))),ROW($A$13:$A$512)-ROW($A$13)+1),ROWS(D$13:D467))))</f>
        <v/>
      </c>
      <c r="E467" s="182" t="str">
        <f t="array" ref="E467">IF(ROWS(E$13:E467)&gt;$S$5,"",INDEX(U$13:U$512,SMALL(IF(($W$13:$W$512=$W$6)+(($W$13:$W$512=$W$7)+(($W$13:$W$512=$W$8)+(($X$13:$X$512=$X$6)+(($X$13:$X$512=$X$7)+(($Y$13:$Y$512=$Y$6)+(($Y$13:$Y$512=$Y$7)+(($Y$13:$Y$512=$Z$6)+(($Y$13:$Y$512=$Z$7))))))))),ROW($A$13:$A$512)-ROW($A$13)+1),ROWS(E$13:E467))))</f>
        <v/>
      </c>
      <c r="F467" s="182" t="str">
        <f t="array" ref="F467">IF(ROWS(F$13:F467)&gt;$S$5,"",INDEX(V$13:V$512,SMALL(IF(($W$13:$W$512=$W$6)+(($W$13:$W$512=$W$7)+(($W$13:$W$512=$W$8)+(($X$13:$X$512=$X$6)+(($X$13:$X$512=$X$7)+(($Y$13:$Y$512=$Y$6)+(($Y$13:$Y$512=$Y$7)+(($Y$13:$Y$512=$Z$6)+(($Y$13:$Y$512=$Z$7))))))))),ROW($A$13:$A$512)-ROW($A$13)+1),ROWS(F$13:F467))))</f>
        <v/>
      </c>
      <c r="G467" s="351" t="str">
        <f t="array" ref="G467">IF(ROWS(G$13:G467)&gt;$S$5,"",INDEX(W$13:W$512,SMALL(IF(($W$13:$W$512=$W$6)+(($W$13:$W$512=$W$7)+(($W$13:$W$512=$W$8)+(($X$13:$X$512=$X$6)+(($X$13:$X$512=$X$7)+(($Y$13:$Y$512=$Y$6)+(($Y$13:$Y$512=$Y$7)+(($Y$13:$Y$512=$Z$6)+(($Y$13:$Y$512=$Z$7))))))))),ROW($A$13:$A$512)-ROW($A$13)+1),ROWS(G$13:G467))))</f>
        <v/>
      </c>
      <c r="H467" s="351" t="str">
        <f t="array" ref="H467">IF(ROWS(H$13:H467)&gt;$S$5,"",INDEX(X$13:X$512,SMALL(IF(($W$13:$W$512=$W$6)+(($W$13:$W$512=$W$7)+(($W$13:$W$512=$W$8)+(($X$13:$X$512=$X$6)+(($X$13:$X$512=$X$7)+(($Y$13:$Y$512=$Y$6)+(($Y$13:$Y$512=$Y$7)+(($Y$13:$Y$512=$Z$6)+(($Y$13:$Y$512=$Z$7))))))))),ROW($A$13:$A$512)-ROW($A$13)+1),ROWS(H$13:H467))))</f>
        <v/>
      </c>
      <c r="I467" s="351" t="str">
        <f t="array" ref="I467">IF(ROWS(I$13:I467)&gt;$S$5,"",INDEX(Y$13:Y$512,SMALL(IF(($W$13:$W$512=$W$6)+(($W$13:$W$512=$W$7)+(($W$13:$W$512=$W$8)+(($X$13:$X$512=$X$6)+(($X$13:$X$512=$X$7)+(($Y$13:$Y$512=$Y$6)+(($Y$13:$Y$512=$Y$7)+(($Y$13:$Y$512=$Z$6)+(($Y$13:$Y$512=$Z$7))))))))),ROW($A$13:$A$512)-ROW($A$13)+1),ROWS(I$13:I467))))</f>
        <v/>
      </c>
      <c r="J467" s="136"/>
      <c r="Q467" s="44">
        <f>Nut_StatusTool!A461</f>
        <v>455</v>
      </c>
      <c r="R467" s="44">
        <f>Nut_StatusTool!B461</f>
        <v>0</v>
      </c>
      <c r="S467" s="44">
        <f>Nut_StatusTool!C461</f>
        <v>0</v>
      </c>
      <c r="T467" s="44">
        <f>Nut_StatusTool!D461</f>
        <v>0</v>
      </c>
      <c r="U467" s="44">
        <f>Nut_StatusTool!F461</f>
        <v>0</v>
      </c>
      <c r="V467" s="285" t="str">
        <f>Nut_StatusTool!K461</f>
        <v/>
      </c>
      <c r="W467" s="44" t="str">
        <f>Nut_StatusTool!L461</f>
        <v/>
      </c>
      <c r="X467" s="44" t="str">
        <f>Nut_StatusTool!M461</f>
        <v/>
      </c>
      <c r="Y467" s="44" t="str">
        <f>Nut_StatusTool!N461</f>
        <v/>
      </c>
    </row>
    <row r="468" spans="1:25">
      <c r="A468" s="182" t="str">
        <f t="array" ref="A468">IF(ROWS(A$13:A468)&gt;$S$5,"",INDEX(Q$13:Q$512,SMALL(IF(($W$13:$W$512=$W$6)+(($W$13:$W$512=$W$7)+(($W$13:$W$512=$W$8)+(($X$13:$X$512=$X$6)+(($X$13:$X$512=$X$7)+(($Y$13:$Y$512=$Y$6)+(($Y$13:$Y$512=$Y$7)+(($Y$13:$Y$512=$Z$6)+(($Y$13:$Y$512=$Z$7))))))))),ROW($A$13:$A$512)-ROW($A$13)+1),ROWS(A$13:A468))))</f>
        <v/>
      </c>
      <c r="B468" s="290" t="str">
        <f t="array" ref="B468">IF(ROWS(B$13:B468)&gt;$S$5,"",INDEX(R$13:R$512,SMALL(IF(($W$13:$W$512=$W$6)+(($W$13:$W$512=$W$7)+(($W$13:$W$512=$W$8)+(($X$13:$X$512=$X$6)+(($X$13:$X$512=$X$7)+(($Y$13:$Y$512=$Y$6)+(($Y$13:$Y$512=$Y$7)+(($Y$13:$Y$512=$Z$6)+(($Y$13:$Y$512=$Z$7))))))))),ROW($A$13:$A$512)-ROW($A$13)+1),ROWS(B$13:B468))))</f>
        <v/>
      </c>
      <c r="C468" s="290" t="str">
        <f t="array" ref="C468">IF(ROWS(C$13:C468)&gt;$S$5,"",INDEX(S$13:S$512,SMALL(IF(($W$13:$W$512=$W$6)+(($W$13:$W$512=$W$7)+(($W$13:$W$512=$W$8)+(($X$13:$X$512=$X$6)+(($X$13:$X$512=$X$7)+(($Y$13:$Y$512=$Y$6)+(($Y$13:$Y$512=$Y$7)+(($Y$13:$Y$512=$Z$6)+(($Y$13:$Y$512=$Z$7))))))))),ROW($A$13:$A$512)-ROW($A$13)+1),ROWS(C$13:C468))))</f>
        <v/>
      </c>
      <c r="D468" s="316" t="str">
        <f t="array" ref="D468">IF(ROWS(D$13:D468)&gt;$S$5,"",INDEX(T$13:T$512,SMALL(IF(($W$13:$W$512=$W$6)+(($W$13:$W$512=$W$7)+(($W$13:$W$512=$W$8)+(($X$13:$X$512=$X$6)+(($X$13:$X$512=$X$7)+(($Y$13:$Y$512=$Y$6)+(($Y$13:$Y$512=$Y$7)+(($Y$13:$Y$512=$Z$6)+(($Y$13:$Y$512=$Z$7))))))))),ROW($A$13:$A$512)-ROW($A$13)+1),ROWS(D$13:D468))))</f>
        <v/>
      </c>
      <c r="E468" s="182" t="str">
        <f t="array" ref="E468">IF(ROWS(E$13:E468)&gt;$S$5,"",INDEX(U$13:U$512,SMALL(IF(($W$13:$W$512=$W$6)+(($W$13:$W$512=$W$7)+(($W$13:$W$512=$W$8)+(($X$13:$X$512=$X$6)+(($X$13:$X$512=$X$7)+(($Y$13:$Y$512=$Y$6)+(($Y$13:$Y$512=$Y$7)+(($Y$13:$Y$512=$Z$6)+(($Y$13:$Y$512=$Z$7))))))))),ROW($A$13:$A$512)-ROW($A$13)+1),ROWS(E$13:E468))))</f>
        <v/>
      </c>
      <c r="F468" s="182" t="str">
        <f t="array" ref="F468">IF(ROWS(F$13:F468)&gt;$S$5,"",INDEX(V$13:V$512,SMALL(IF(($W$13:$W$512=$W$6)+(($W$13:$W$512=$W$7)+(($W$13:$W$512=$W$8)+(($X$13:$X$512=$X$6)+(($X$13:$X$512=$X$7)+(($Y$13:$Y$512=$Y$6)+(($Y$13:$Y$512=$Y$7)+(($Y$13:$Y$512=$Z$6)+(($Y$13:$Y$512=$Z$7))))))))),ROW($A$13:$A$512)-ROW($A$13)+1),ROWS(F$13:F468))))</f>
        <v/>
      </c>
      <c r="G468" s="351" t="str">
        <f t="array" ref="G468">IF(ROWS(G$13:G468)&gt;$S$5,"",INDEX(W$13:W$512,SMALL(IF(($W$13:$W$512=$W$6)+(($W$13:$W$512=$W$7)+(($W$13:$W$512=$W$8)+(($X$13:$X$512=$X$6)+(($X$13:$X$512=$X$7)+(($Y$13:$Y$512=$Y$6)+(($Y$13:$Y$512=$Y$7)+(($Y$13:$Y$512=$Z$6)+(($Y$13:$Y$512=$Z$7))))))))),ROW($A$13:$A$512)-ROW($A$13)+1),ROWS(G$13:G468))))</f>
        <v/>
      </c>
      <c r="H468" s="351" t="str">
        <f t="array" ref="H468">IF(ROWS(H$13:H468)&gt;$S$5,"",INDEX(X$13:X$512,SMALL(IF(($W$13:$W$512=$W$6)+(($W$13:$W$512=$W$7)+(($W$13:$W$512=$W$8)+(($X$13:$X$512=$X$6)+(($X$13:$X$512=$X$7)+(($Y$13:$Y$512=$Y$6)+(($Y$13:$Y$512=$Y$7)+(($Y$13:$Y$512=$Z$6)+(($Y$13:$Y$512=$Z$7))))))))),ROW($A$13:$A$512)-ROW($A$13)+1),ROWS(H$13:H468))))</f>
        <v/>
      </c>
      <c r="I468" s="351" t="str">
        <f t="array" ref="I468">IF(ROWS(I$13:I468)&gt;$S$5,"",INDEX(Y$13:Y$512,SMALL(IF(($W$13:$W$512=$W$6)+(($W$13:$W$512=$W$7)+(($W$13:$W$512=$W$8)+(($X$13:$X$512=$X$6)+(($X$13:$X$512=$X$7)+(($Y$13:$Y$512=$Y$6)+(($Y$13:$Y$512=$Y$7)+(($Y$13:$Y$512=$Z$6)+(($Y$13:$Y$512=$Z$7))))))))),ROW($A$13:$A$512)-ROW($A$13)+1),ROWS(I$13:I468))))</f>
        <v/>
      </c>
      <c r="J468" s="136"/>
      <c r="Q468" s="44">
        <f>Nut_StatusTool!A462</f>
        <v>456</v>
      </c>
      <c r="R468" s="44">
        <f>Nut_StatusTool!B462</f>
        <v>0</v>
      </c>
      <c r="S468" s="44">
        <f>Nut_StatusTool!C462</f>
        <v>0</v>
      </c>
      <c r="T468" s="44">
        <f>Nut_StatusTool!D462</f>
        <v>0</v>
      </c>
      <c r="U468" s="44">
        <f>Nut_StatusTool!F462</f>
        <v>0</v>
      </c>
      <c r="V468" s="285" t="str">
        <f>Nut_StatusTool!K462</f>
        <v/>
      </c>
      <c r="W468" s="44" t="str">
        <f>Nut_StatusTool!L462</f>
        <v/>
      </c>
      <c r="X468" s="44" t="str">
        <f>Nut_StatusTool!M462</f>
        <v/>
      </c>
      <c r="Y468" s="44" t="str">
        <f>Nut_StatusTool!N462</f>
        <v/>
      </c>
    </row>
    <row r="469" spans="1:25">
      <c r="A469" s="182" t="str">
        <f t="array" ref="A469">IF(ROWS(A$13:A469)&gt;$S$5,"",INDEX(Q$13:Q$512,SMALL(IF(($W$13:$W$512=$W$6)+(($W$13:$W$512=$W$7)+(($W$13:$W$512=$W$8)+(($X$13:$X$512=$X$6)+(($X$13:$X$512=$X$7)+(($Y$13:$Y$512=$Y$6)+(($Y$13:$Y$512=$Y$7)+(($Y$13:$Y$512=$Z$6)+(($Y$13:$Y$512=$Z$7))))))))),ROW($A$13:$A$512)-ROW($A$13)+1),ROWS(A$13:A469))))</f>
        <v/>
      </c>
      <c r="B469" s="290" t="str">
        <f t="array" ref="B469">IF(ROWS(B$13:B469)&gt;$S$5,"",INDEX(R$13:R$512,SMALL(IF(($W$13:$W$512=$W$6)+(($W$13:$W$512=$W$7)+(($W$13:$W$512=$W$8)+(($X$13:$X$512=$X$6)+(($X$13:$X$512=$X$7)+(($Y$13:$Y$512=$Y$6)+(($Y$13:$Y$512=$Y$7)+(($Y$13:$Y$512=$Z$6)+(($Y$13:$Y$512=$Z$7))))))))),ROW($A$13:$A$512)-ROW($A$13)+1),ROWS(B$13:B469))))</f>
        <v/>
      </c>
      <c r="C469" s="290" t="str">
        <f t="array" ref="C469">IF(ROWS(C$13:C469)&gt;$S$5,"",INDEX(S$13:S$512,SMALL(IF(($W$13:$W$512=$W$6)+(($W$13:$W$512=$W$7)+(($W$13:$W$512=$W$8)+(($X$13:$X$512=$X$6)+(($X$13:$X$512=$X$7)+(($Y$13:$Y$512=$Y$6)+(($Y$13:$Y$512=$Y$7)+(($Y$13:$Y$512=$Z$6)+(($Y$13:$Y$512=$Z$7))))))))),ROW($A$13:$A$512)-ROW($A$13)+1),ROWS(C$13:C469))))</f>
        <v/>
      </c>
      <c r="D469" s="316" t="str">
        <f t="array" ref="D469">IF(ROWS(D$13:D469)&gt;$S$5,"",INDEX(T$13:T$512,SMALL(IF(($W$13:$W$512=$W$6)+(($W$13:$W$512=$W$7)+(($W$13:$W$512=$W$8)+(($X$13:$X$512=$X$6)+(($X$13:$X$512=$X$7)+(($Y$13:$Y$512=$Y$6)+(($Y$13:$Y$512=$Y$7)+(($Y$13:$Y$512=$Z$6)+(($Y$13:$Y$512=$Z$7))))))))),ROW($A$13:$A$512)-ROW($A$13)+1),ROWS(D$13:D469))))</f>
        <v/>
      </c>
      <c r="E469" s="182" t="str">
        <f t="array" ref="E469">IF(ROWS(E$13:E469)&gt;$S$5,"",INDEX(U$13:U$512,SMALL(IF(($W$13:$W$512=$W$6)+(($W$13:$W$512=$W$7)+(($W$13:$W$512=$W$8)+(($X$13:$X$512=$X$6)+(($X$13:$X$512=$X$7)+(($Y$13:$Y$512=$Y$6)+(($Y$13:$Y$512=$Y$7)+(($Y$13:$Y$512=$Z$6)+(($Y$13:$Y$512=$Z$7))))))))),ROW($A$13:$A$512)-ROW($A$13)+1),ROWS(E$13:E469))))</f>
        <v/>
      </c>
      <c r="F469" s="182" t="str">
        <f t="array" ref="F469">IF(ROWS(F$13:F469)&gt;$S$5,"",INDEX(V$13:V$512,SMALL(IF(($W$13:$W$512=$W$6)+(($W$13:$W$512=$W$7)+(($W$13:$W$512=$W$8)+(($X$13:$X$512=$X$6)+(($X$13:$X$512=$X$7)+(($Y$13:$Y$512=$Y$6)+(($Y$13:$Y$512=$Y$7)+(($Y$13:$Y$512=$Z$6)+(($Y$13:$Y$512=$Z$7))))))))),ROW($A$13:$A$512)-ROW($A$13)+1),ROWS(F$13:F469))))</f>
        <v/>
      </c>
      <c r="G469" s="351" t="str">
        <f t="array" ref="G469">IF(ROWS(G$13:G469)&gt;$S$5,"",INDEX(W$13:W$512,SMALL(IF(($W$13:$W$512=$W$6)+(($W$13:$W$512=$W$7)+(($W$13:$W$512=$W$8)+(($X$13:$X$512=$X$6)+(($X$13:$X$512=$X$7)+(($Y$13:$Y$512=$Y$6)+(($Y$13:$Y$512=$Y$7)+(($Y$13:$Y$512=$Z$6)+(($Y$13:$Y$512=$Z$7))))))))),ROW($A$13:$A$512)-ROW($A$13)+1),ROWS(G$13:G469))))</f>
        <v/>
      </c>
      <c r="H469" s="351" t="str">
        <f t="array" ref="H469">IF(ROWS(H$13:H469)&gt;$S$5,"",INDEX(X$13:X$512,SMALL(IF(($W$13:$W$512=$W$6)+(($W$13:$W$512=$W$7)+(($W$13:$W$512=$W$8)+(($X$13:$X$512=$X$6)+(($X$13:$X$512=$X$7)+(($Y$13:$Y$512=$Y$6)+(($Y$13:$Y$512=$Y$7)+(($Y$13:$Y$512=$Z$6)+(($Y$13:$Y$512=$Z$7))))))))),ROW($A$13:$A$512)-ROW($A$13)+1),ROWS(H$13:H469))))</f>
        <v/>
      </c>
      <c r="I469" s="351" t="str">
        <f t="array" ref="I469">IF(ROWS(I$13:I469)&gt;$S$5,"",INDEX(Y$13:Y$512,SMALL(IF(($W$13:$W$512=$W$6)+(($W$13:$W$512=$W$7)+(($W$13:$W$512=$W$8)+(($X$13:$X$512=$X$6)+(($X$13:$X$512=$X$7)+(($Y$13:$Y$512=$Y$6)+(($Y$13:$Y$512=$Y$7)+(($Y$13:$Y$512=$Z$6)+(($Y$13:$Y$512=$Z$7))))))))),ROW($A$13:$A$512)-ROW($A$13)+1),ROWS(I$13:I469))))</f>
        <v/>
      </c>
      <c r="J469" s="136"/>
      <c r="Q469" s="44">
        <f>Nut_StatusTool!A463</f>
        <v>457</v>
      </c>
      <c r="R469" s="44">
        <f>Nut_StatusTool!B463</f>
        <v>0</v>
      </c>
      <c r="S469" s="44">
        <f>Nut_StatusTool!C463</f>
        <v>0</v>
      </c>
      <c r="T469" s="44">
        <f>Nut_StatusTool!D463</f>
        <v>0</v>
      </c>
      <c r="U469" s="44">
        <f>Nut_StatusTool!F463</f>
        <v>0</v>
      </c>
      <c r="V469" s="285" t="str">
        <f>Nut_StatusTool!K463</f>
        <v/>
      </c>
      <c r="W469" s="44" t="str">
        <f>Nut_StatusTool!L463</f>
        <v/>
      </c>
      <c r="X469" s="44" t="str">
        <f>Nut_StatusTool!M463</f>
        <v/>
      </c>
      <c r="Y469" s="44" t="str">
        <f>Nut_StatusTool!N463</f>
        <v/>
      </c>
    </row>
    <row r="470" spans="1:25">
      <c r="A470" s="182" t="str">
        <f t="array" ref="A470">IF(ROWS(A$13:A470)&gt;$S$5,"",INDEX(Q$13:Q$512,SMALL(IF(($W$13:$W$512=$W$6)+(($W$13:$W$512=$W$7)+(($W$13:$W$512=$W$8)+(($X$13:$X$512=$X$6)+(($X$13:$X$512=$X$7)+(($Y$13:$Y$512=$Y$6)+(($Y$13:$Y$512=$Y$7)+(($Y$13:$Y$512=$Z$6)+(($Y$13:$Y$512=$Z$7))))))))),ROW($A$13:$A$512)-ROW($A$13)+1),ROWS(A$13:A470))))</f>
        <v/>
      </c>
      <c r="B470" s="290" t="str">
        <f t="array" ref="B470">IF(ROWS(B$13:B470)&gt;$S$5,"",INDEX(R$13:R$512,SMALL(IF(($W$13:$W$512=$W$6)+(($W$13:$W$512=$W$7)+(($W$13:$W$512=$W$8)+(($X$13:$X$512=$X$6)+(($X$13:$X$512=$X$7)+(($Y$13:$Y$512=$Y$6)+(($Y$13:$Y$512=$Y$7)+(($Y$13:$Y$512=$Z$6)+(($Y$13:$Y$512=$Z$7))))))))),ROW($A$13:$A$512)-ROW($A$13)+1),ROWS(B$13:B470))))</f>
        <v/>
      </c>
      <c r="C470" s="290" t="str">
        <f t="array" ref="C470">IF(ROWS(C$13:C470)&gt;$S$5,"",INDEX(S$13:S$512,SMALL(IF(($W$13:$W$512=$W$6)+(($W$13:$W$512=$W$7)+(($W$13:$W$512=$W$8)+(($X$13:$X$512=$X$6)+(($X$13:$X$512=$X$7)+(($Y$13:$Y$512=$Y$6)+(($Y$13:$Y$512=$Y$7)+(($Y$13:$Y$512=$Z$6)+(($Y$13:$Y$512=$Z$7))))))))),ROW($A$13:$A$512)-ROW($A$13)+1),ROWS(C$13:C470))))</f>
        <v/>
      </c>
      <c r="D470" s="316" t="str">
        <f t="array" ref="D470">IF(ROWS(D$13:D470)&gt;$S$5,"",INDEX(T$13:T$512,SMALL(IF(($W$13:$W$512=$W$6)+(($W$13:$W$512=$W$7)+(($W$13:$W$512=$W$8)+(($X$13:$X$512=$X$6)+(($X$13:$X$512=$X$7)+(($Y$13:$Y$512=$Y$6)+(($Y$13:$Y$512=$Y$7)+(($Y$13:$Y$512=$Z$6)+(($Y$13:$Y$512=$Z$7))))))))),ROW($A$13:$A$512)-ROW($A$13)+1),ROWS(D$13:D470))))</f>
        <v/>
      </c>
      <c r="E470" s="182" t="str">
        <f t="array" ref="E470">IF(ROWS(E$13:E470)&gt;$S$5,"",INDEX(U$13:U$512,SMALL(IF(($W$13:$W$512=$W$6)+(($W$13:$W$512=$W$7)+(($W$13:$W$512=$W$8)+(($X$13:$X$512=$X$6)+(($X$13:$X$512=$X$7)+(($Y$13:$Y$512=$Y$6)+(($Y$13:$Y$512=$Y$7)+(($Y$13:$Y$512=$Z$6)+(($Y$13:$Y$512=$Z$7))))))))),ROW($A$13:$A$512)-ROW($A$13)+1),ROWS(E$13:E470))))</f>
        <v/>
      </c>
      <c r="F470" s="182" t="str">
        <f t="array" ref="F470">IF(ROWS(F$13:F470)&gt;$S$5,"",INDEX(V$13:V$512,SMALL(IF(($W$13:$W$512=$W$6)+(($W$13:$W$512=$W$7)+(($W$13:$W$512=$W$8)+(($X$13:$X$512=$X$6)+(($X$13:$X$512=$X$7)+(($Y$13:$Y$512=$Y$6)+(($Y$13:$Y$512=$Y$7)+(($Y$13:$Y$512=$Z$6)+(($Y$13:$Y$512=$Z$7))))))))),ROW($A$13:$A$512)-ROW($A$13)+1),ROWS(F$13:F470))))</f>
        <v/>
      </c>
      <c r="G470" s="351" t="str">
        <f t="array" ref="G470">IF(ROWS(G$13:G470)&gt;$S$5,"",INDEX(W$13:W$512,SMALL(IF(($W$13:$W$512=$W$6)+(($W$13:$W$512=$W$7)+(($W$13:$W$512=$W$8)+(($X$13:$X$512=$X$6)+(($X$13:$X$512=$X$7)+(($Y$13:$Y$512=$Y$6)+(($Y$13:$Y$512=$Y$7)+(($Y$13:$Y$512=$Z$6)+(($Y$13:$Y$512=$Z$7))))))))),ROW($A$13:$A$512)-ROW($A$13)+1),ROWS(G$13:G470))))</f>
        <v/>
      </c>
      <c r="H470" s="351" t="str">
        <f t="array" ref="H470">IF(ROWS(H$13:H470)&gt;$S$5,"",INDEX(X$13:X$512,SMALL(IF(($W$13:$W$512=$W$6)+(($W$13:$W$512=$W$7)+(($W$13:$W$512=$W$8)+(($X$13:$X$512=$X$6)+(($X$13:$X$512=$X$7)+(($Y$13:$Y$512=$Y$6)+(($Y$13:$Y$512=$Y$7)+(($Y$13:$Y$512=$Z$6)+(($Y$13:$Y$512=$Z$7))))))))),ROW($A$13:$A$512)-ROW($A$13)+1),ROWS(H$13:H470))))</f>
        <v/>
      </c>
      <c r="I470" s="351" t="str">
        <f t="array" ref="I470">IF(ROWS(I$13:I470)&gt;$S$5,"",INDEX(Y$13:Y$512,SMALL(IF(($W$13:$W$512=$W$6)+(($W$13:$W$512=$W$7)+(($W$13:$W$512=$W$8)+(($X$13:$X$512=$X$6)+(($X$13:$X$512=$X$7)+(($Y$13:$Y$512=$Y$6)+(($Y$13:$Y$512=$Y$7)+(($Y$13:$Y$512=$Z$6)+(($Y$13:$Y$512=$Z$7))))))))),ROW($A$13:$A$512)-ROW($A$13)+1),ROWS(I$13:I470))))</f>
        <v/>
      </c>
      <c r="J470" s="136"/>
      <c r="Q470" s="44">
        <f>Nut_StatusTool!A464</f>
        <v>458</v>
      </c>
      <c r="R470" s="44">
        <f>Nut_StatusTool!B464</f>
        <v>0</v>
      </c>
      <c r="S470" s="44">
        <f>Nut_StatusTool!C464</f>
        <v>0</v>
      </c>
      <c r="T470" s="44">
        <f>Nut_StatusTool!D464</f>
        <v>0</v>
      </c>
      <c r="U470" s="44">
        <f>Nut_StatusTool!F464</f>
        <v>0</v>
      </c>
      <c r="V470" s="285" t="str">
        <f>Nut_StatusTool!K464</f>
        <v/>
      </c>
      <c r="W470" s="44" t="str">
        <f>Nut_StatusTool!L464</f>
        <v/>
      </c>
      <c r="X470" s="44" t="str">
        <f>Nut_StatusTool!M464</f>
        <v/>
      </c>
      <c r="Y470" s="44" t="str">
        <f>Nut_StatusTool!N464</f>
        <v/>
      </c>
    </row>
    <row r="471" spans="1:25">
      <c r="A471" s="182" t="str">
        <f t="array" ref="A471">IF(ROWS(A$13:A471)&gt;$S$5,"",INDEX(Q$13:Q$512,SMALL(IF(($W$13:$W$512=$W$6)+(($W$13:$W$512=$W$7)+(($W$13:$W$512=$W$8)+(($X$13:$X$512=$X$6)+(($X$13:$X$512=$X$7)+(($Y$13:$Y$512=$Y$6)+(($Y$13:$Y$512=$Y$7)+(($Y$13:$Y$512=$Z$6)+(($Y$13:$Y$512=$Z$7))))))))),ROW($A$13:$A$512)-ROW($A$13)+1),ROWS(A$13:A471))))</f>
        <v/>
      </c>
      <c r="B471" s="290" t="str">
        <f t="array" ref="B471">IF(ROWS(B$13:B471)&gt;$S$5,"",INDEX(R$13:R$512,SMALL(IF(($W$13:$W$512=$W$6)+(($W$13:$W$512=$W$7)+(($W$13:$W$512=$W$8)+(($X$13:$X$512=$X$6)+(($X$13:$X$512=$X$7)+(($Y$13:$Y$512=$Y$6)+(($Y$13:$Y$512=$Y$7)+(($Y$13:$Y$512=$Z$6)+(($Y$13:$Y$512=$Z$7))))))))),ROW($A$13:$A$512)-ROW($A$13)+1),ROWS(B$13:B471))))</f>
        <v/>
      </c>
      <c r="C471" s="290" t="str">
        <f t="array" ref="C471">IF(ROWS(C$13:C471)&gt;$S$5,"",INDEX(S$13:S$512,SMALL(IF(($W$13:$W$512=$W$6)+(($W$13:$W$512=$W$7)+(($W$13:$W$512=$W$8)+(($X$13:$X$512=$X$6)+(($X$13:$X$512=$X$7)+(($Y$13:$Y$512=$Y$6)+(($Y$13:$Y$512=$Y$7)+(($Y$13:$Y$512=$Z$6)+(($Y$13:$Y$512=$Z$7))))))))),ROW($A$13:$A$512)-ROW($A$13)+1),ROWS(C$13:C471))))</f>
        <v/>
      </c>
      <c r="D471" s="316" t="str">
        <f t="array" ref="D471">IF(ROWS(D$13:D471)&gt;$S$5,"",INDEX(T$13:T$512,SMALL(IF(($W$13:$W$512=$W$6)+(($W$13:$W$512=$W$7)+(($W$13:$W$512=$W$8)+(($X$13:$X$512=$X$6)+(($X$13:$X$512=$X$7)+(($Y$13:$Y$512=$Y$6)+(($Y$13:$Y$512=$Y$7)+(($Y$13:$Y$512=$Z$6)+(($Y$13:$Y$512=$Z$7))))))))),ROW($A$13:$A$512)-ROW($A$13)+1),ROWS(D$13:D471))))</f>
        <v/>
      </c>
      <c r="E471" s="182" t="str">
        <f t="array" ref="E471">IF(ROWS(E$13:E471)&gt;$S$5,"",INDEX(U$13:U$512,SMALL(IF(($W$13:$W$512=$W$6)+(($W$13:$W$512=$W$7)+(($W$13:$W$512=$W$8)+(($X$13:$X$512=$X$6)+(($X$13:$X$512=$X$7)+(($Y$13:$Y$512=$Y$6)+(($Y$13:$Y$512=$Y$7)+(($Y$13:$Y$512=$Z$6)+(($Y$13:$Y$512=$Z$7))))))))),ROW($A$13:$A$512)-ROW($A$13)+1),ROWS(E$13:E471))))</f>
        <v/>
      </c>
      <c r="F471" s="182" t="str">
        <f t="array" ref="F471">IF(ROWS(F$13:F471)&gt;$S$5,"",INDEX(V$13:V$512,SMALL(IF(($W$13:$W$512=$W$6)+(($W$13:$W$512=$W$7)+(($W$13:$W$512=$W$8)+(($X$13:$X$512=$X$6)+(($X$13:$X$512=$X$7)+(($Y$13:$Y$512=$Y$6)+(($Y$13:$Y$512=$Y$7)+(($Y$13:$Y$512=$Z$6)+(($Y$13:$Y$512=$Z$7))))))))),ROW($A$13:$A$512)-ROW($A$13)+1),ROWS(F$13:F471))))</f>
        <v/>
      </c>
      <c r="G471" s="351" t="str">
        <f t="array" ref="G471">IF(ROWS(G$13:G471)&gt;$S$5,"",INDEX(W$13:W$512,SMALL(IF(($W$13:$W$512=$W$6)+(($W$13:$W$512=$W$7)+(($W$13:$W$512=$W$8)+(($X$13:$X$512=$X$6)+(($X$13:$X$512=$X$7)+(($Y$13:$Y$512=$Y$6)+(($Y$13:$Y$512=$Y$7)+(($Y$13:$Y$512=$Z$6)+(($Y$13:$Y$512=$Z$7))))))))),ROW($A$13:$A$512)-ROW($A$13)+1),ROWS(G$13:G471))))</f>
        <v/>
      </c>
      <c r="H471" s="351" t="str">
        <f t="array" ref="H471">IF(ROWS(H$13:H471)&gt;$S$5,"",INDEX(X$13:X$512,SMALL(IF(($W$13:$W$512=$W$6)+(($W$13:$W$512=$W$7)+(($W$13:$W$512=$W$8)+(($X$13:$X$512=$X$6)+(($X$13:$X$512=$X$7)+(($Y$13:$Y$512=$Y$6)+(($Y$13:$Y$512=$Y$7)+(($Y$13:$Y$512=$Z$6)+(($Y$13:$Y$512=$Z$7))))))))),ROW($A$13:$A$512)-ROW($A$13)+1),ROWS(H$13:H471))))</f>
        <v/>
      </c>
      <c r="I471" s="351" t="str">
        <f t="array" ref="I471">IF(ROWS(I$13:I471)&gt;$S$5,"",INDEX(Y$13:Y$512,SMALL(IF(($W$13:$W$512=$W$6)+(($W$13:$W$512=$W$7)+(($W$13:$W$512=$W$8)+(($X$13:$X$512=$X$6)+(($X$13:$X$512=$X$7)+(($Y$13:$Y$512=$Y$6)+(($Y$13:$Y$512=$Y$7)+(($Y$13:$Y$512=$Z$6)+(($Y$13:$Y$512=$Z$7))))))))),ROW($A$13:$A$512)-ROW($A$13)+1),ROWS(I$13:I471))))</f>
        <v/>
      </c>
      <c r="J471" s="136"/>
      <c r="Q471" s="44">
        <f>Nut_StatusTool!A465</f>
        <v>459</v>
      </c>
      <c r="R471" s="44">
        <f>Nut_StatusTool!B465</f>
        <v>0</v>
      </c>
      <c r="S471" s="44">
        <f>Nut_StatusTool!C465</f>
        <v>0</v>
      </c>
      <c r="T471" s="44">
        <f>Nut_StatusTool!D465</f>
        <v>0</v>
      </c>
      <c r="U471" s="44">
        <f>Nut_StatusTool!F465</f>
        <v>0</v>
      </c>
      <c r="V471" s="285" t="str">
        <f>Nut_StatusTool!K465</f>
        <v/>
      </c>
      <c r="W471" s="44" t="str">
        <f>Nut_StatusTool!L465</f>
        <v/>
      </c>
      <c r="X471" s="44" t="str">
        <f>Nut_StatusTool!M465</f>
        <v/>
      </c>
      <c r="Y471" s="44" t="str">
        <f>Nut_StatusTool!N465</f>
        <v/>
      </c>
    </row>
    <row r="472" spans="1:25">
      <c r="A472" s="182" t="str">
        <f t="array" ref="A472">IF(ROWS(A$13:A472)&gt;$S$5,"",INDEX(Q$13:Q$512,SMALL(IF(($W$13:$W$512=$W$6)+(($W$13:$W$512=$W$7)+(($W$13:$W$512=$W$8)+(($X$13:$X$512=$X$6)+(($X$13:$X$512=$X$7)+(($Y$13:$Y$512=$Y$6)+(($Y$13:$Y$512=$Y$7)+(($Y$13:$Y$512=$Z$6)+(($Y$13:$Y$512=$Z$7))))))))),ROW($A$13:$A$512)-ROW($A$13)+1),ROWS(A$13:A472))))</f>
        <v/>
      </c>
      <c r="B472" s="290" t="str">
        <f t="array" ref="B472">IF(ROWS(B$13:B472)&gt;$S$5,"",INDEX(R$13:R$512,SMALL(IF(($W$13:$W$512=$W$6)+(($W$13:$W$512=$W$7)+(($W$13:$W$512=$W$8)+(($X$13:$X$512=$X$6)+(($X$13:$X$512=$X$7)+(($Y$13:$Y$512=$Y$6)+(($Y$13:$Y$512=$Y$7)+(($Y$13:$Y$512=$Z$6)+(($Y$13:$Y$512=$Z$7))))))))),ROW($A$13:$A$512)-ROW($A$13)+1),ROWS(B$13:B472))))</f>
        <v/>
      </c>
      <c r="C472" s="290" t="str">
        <f t="array" ref="C472">IF(ROWS(C$13:C472)&gt;$S$5,"",INDEX(S$13:S$512,SMALL(IF(($W$13:$W$512=$W$6)+(($W$13:$W$512=$W$7)+(($W$13:$W$512=$W$8)+(($X$13:$X$512=$X$6)+(($X$13:$X$512=$X$7)+(($Y$13:$Y$512=$Y$6)+(($Y$13:$Y$512=$Y$7)+(($Y$13:$Y$512=$Z$6)+(($Y$13:$Y$512=$Z$7))))))))),ROW($A$13:$A$512)-ROW($A$13)+1),ROWS(C$13:C472))))</f>
        <v/>
      </c>
      <c r="D472" s="316" t="str">
        <f t="array" ref="D472">IF(ROWS(D$13:D472)&gt;$S$5,"",INDEX(T$13:T$512,SMALL(IF(($W$13:$W$512=$W$6)+(($W$13:$W$512=$W$7)+(($W$13:$W$512=$W$8)+(($X$13:$X$512=$X$6)+(($X$13:$X$512=$X$7)+(($Y$13:$Y$512=$Y$6)+(($Y$13:$Y$512=$Y$7)+(($Y$13:$Y$512=$Z$6)+(($Y$13:$Y$512=$Z$7))))))))),ROW($A$13:$A$512)-ROW($A$13)+1),ROWS(D$13:D472))))</f>
        <v/>
      </c>
      <c r="E472" s="182" t="str">
        <f t="array" ref="E472">IF(ROWS(E$13:E472)&gt;$S$5,"",INDEX(U$13:U$512,SMALL(IF(($W$13:$W$512=$W$6)+(($W$13:$W$512=$W$7)+(($W$13:$W$512=$W$8)+(($X$13:$X$512=$X$6)+(($X$13:$X$512=$X$7)+(($Y$13:$Y$512=$Y$6)+(($Y$13:$Y$512=$Y$7)+(($Y$13:$Y$512=$Z$6)+(($Y$13:$Y$512=$Z$7))))))))),ROW($A$13:$A$512)-ROW($A$13)+1),ROWS(E$13:E472))))</f>
        <v/>
      </c>
      <c r="F472" s="182" t="str">
        <f t="array" ref="F472">IF(ROWS(F$13:F472)&gt;$S$5,"",INDEX(V$13:V$512,SMALL(IF(($W$13:$W$512=$W$6)+(($W$13:$W$512=$W$7)+(($W$13:$W$512=$W$8)+(($X$13:$X$512=$X$6)+(($X$13:$X$512=$X$7)+(($Y$13:$Y$512=$Y$6)+(($Y$13:$Y$512=$Y$7)+(($Y$13:$Y$512=$Z$6)+(($Y$13:$Y$512=$Z$7))))))))),ROW($A$13:$A$512)-ROW($A$13)+1),ROWS(F$13:F472))))</f>
        <v/>
      </c>
      <c r="G472" s="351" t="str">
        <f t="array" ref="G472">IF(ROWS(G$13:G472)&gt;$S$5,"",INDEX(W$13:W$512,SMALL(IF(($W$13:$W$512=$W$6)+(($W$13:$W$512=$W$7)+(($W$13:$W$512=$W$8)+(($X$13:$X$512=$X$6)+(($X$13:$X$512=$X$7)+(($Y$13:$Y$512=$Y$6)+(($Y$13:$Y$512=$Y$7)+(($Y$13:$Y$512=$Z$6)+(($Y$13:$Y$512=$Z$7))))))))),ROW($A$13:$A$512)-ROW($A$13)+1),ROWS(G$13:G472))))</f>
        <v/>
      </c>
      <c r="H472" s="351" t="str">
        <f t="array" ref="H472">IF(ROWS(H$13:H472)&gt;$S$5,"",INDEX(X$13:X$512,SMALL(IF(($W$13:$W$512=$W$6)+(($W$13:$W$512=$W$7)+(($W$13:$W$512=$W$8)+(($X$13:$X$512=$X$6)+(($X$13:$X$512=$X$7)+(($Y$13:$Y$512=$Y$6)+(($Y$13:$Y$512=$Y$7)+(($Y$13:$Y$512=$Z$6)+(($Y$13:$Y$512=$Z$7))))))))),ROW($A$13:$A$512)-ROW($A$13)+1),ROWS(H$13:H472))))</f>
        <v/>
      </c>
      <c r="I472" s="351" t="str">
        <f t="array" ref="I472">IF(ROWS(I$13:I472)&gt;$S$5,"",INDEX(Y$13:Y$512,SMALL(IF(($W$13:$W$512=$W$6)+(($W$13:$W$512=$W$7)+(($W$13:$W$512=$W$8)+(($X$13:$X$512=$X$6)+(($X$13:$X$512=$X$7)+(($Y$13:$Y$512=$Y$6)+(($Y$13:$Y$512=$Y$7)+(($Y$13:$Y$512=$Z$6)+(($Y$13:$Y$512=$Z$7))))))))),ROW($A$13:$A$512)-ROW($A$13)+1),ROWS(I$13:I472))))</f>
        <v/>
      </c>
      <c r="J472" s="136"/>
      <c r="Q472" s="44">
        <f>Nut_StatusTool!A466</f>
        <v>460</v>
      </c>
      <c r="R472" s="44">
        <f>Nut_StatusTool!B466</f>
        <v>0</v>
      </c>
      <c r="S472" s="44">
        <f>Nut_StatusTool!C466</f>
        <v>0</v>
      </c>
      <c r="T472" s="44">
        <f>Nut_StatusTool!D466</f>
        <v>0</v>
      </c>
      <c r="U472" s="44">
        <f>Nut_StatusTool!F466</f>
        <v>0</v>
      </c>
      <c r="V472" s="285" t="str">
        <f>Nut_StatusTool!K466</f>
        <v/>
      </c>
      <c r="W472" s="44" t="str">
        <f>Nut_StatusTool!L466</f>
        <v/>
      </c>
      <c r="X472" s="44" t="str">
        <f>Nut_StatusTool!M466</f>
        <v/>
      </c>
      <c r="Y472" s="44" t="str">
        <f>Nut_StatusTool!N466</f>
        <v/>
      </c>
    </row>
    <row r="473" spans="1:25">
      <c r="A473" s="182" t="str">
        <f t="array" ref="A473">IF(ROWS(A$13:A473)&gt;$S$5,"",INDEX(Q$13:Q$512,SMALL(IF(($W$13:$W$512=$W$6)+(($W$13:$W$512=$W$7)+(($W$13:$W$512=$W$8)+(($X$13:$X$512=$X$6)+(($X$13:$X$512=$X$7)+(($Y$13:$Y$512=$Y$6)+(($Y$13:$Y$512=$Y$7)+(($Y$13:$Y$512=$Z$6)+(($Y$13:$Y$512=$Z$7))))))))),ROW($A$13:$A$512)-ROW($A$13)+1),ROWS(A$13:A473))))</f>
        <v/>
      </c>
      <c r="B473" s="290" t="str">
        <f t="array" ref="B473">IF(ROWS(B$13:B473)&gt;$S$5,"",INDEX(R$13:R$512,SMALL(IF(($W$13:$W$512=$W$6)+(($W$13:$W$512=$W$7)+(($W$13:$W$512=$W$8)+(($X$13:$X$512=$X$6)+(($X$13:$X$512=$X$7)+(($Y$13:$Y$512=$Y$6)+(($Y$13:$Y$512=$Y$7)+(($Y$13:$Y$512=$Z$6)+(($Y$13:$Y$512=$Z$7))))))))),ROW($A$13:$A$512)-ROW($A$13)+1),ROWS(B$13:B473))))</f>
        <v/>
      </c>
      <c r="C473" s="290" t="str">
        <f t="array" ref="C473">IF(ROWS(C$13:C473)&gt;$S$5,"",INDEX(S$13:S$512,SMALL(IF(($W$13:$W$512=$W$6)+(($W$13:$W$512=$W$7)+(($W$13:$W$512=$W$8)+(($X$13:$X$512=$X$6)+(($X$13:$X$512=$X$7)+(($Y$13:$Y$512=$Y$6)+(($Y$13:$Y$512=$Y$7)+(($Y$13:$Y$512=$Z$6)+(($Y$13:$Y$512=$Z$7))))))))),ROW($A$13:$A$512)-ROW($A$13)+1),ROWS(C$13:C473))))</f>
        <v/>
      </c>
      <c r="D473" s="316" t="str">
        <f t="array" ref="D473">IF(ROWS(D$13:D473)&gt;$S$5,"",INDEX(T$13:T$512,SMALL(IF(($W$13:$W$512=$W$6)+(($W$13:$W$512=$W$7)+(($W$13:$W$512=$W$8)+(($X$13:$X$512=$X$6)+(($X$13:$X$512=$X$7)+(($Y$13:$Y$512=$Y$6)+(($Y$13:$Y$512=$Y$7)+(($Y$13:$Y$512=$Z$6)+(($Y$13:$Y$512=$Z$7))))))))),ROW($A$13:$A$512)-ROW($A$13)+1),ROWS(D$13:D473))))</f>
        <v/>
      </c>
      <c r="E473" s="182" t="str">
        <f t="array" ref="E473">IF(ROWS(E$13:E473)&gt;$S$5,"",INDEX(U$13:U$512,SMALL(IF(($W$13:$W$512=$W$6)+(($W$13:$W$512=$W$7)+(($W$13:$W$512=$W$8)+(($X$13:$X$512=$X$6)+(($X$13:$X$512=$X$7)+(($Y$13:$Y$512=$Y$6)+(($Y$13:$Y$512=$Y$7)+(($Y$13:$Y$512=$Z$6)+(($Y$13:$Y$512=$Z$7))))))))),ROW($A$13:$A$512)-ROW($A$13)+1),ROWS(E$13:E473))))</f>
        <v/>
      </c>
      <c r="F473" s="182" t="str">
        <f t="array" ref="F473">IF(ROWS(F$13:F473)&gt;$S$5,"",INDEX(V$13:V$512,SMALL(IF(($W$13:$W$512=$W$6)+(($W$13:$W$512=$W$7)+(($W$13:$W$512=$W$8)+(($X$13:$X$512=$X$6)+(($X$13:$X$512=$X$7)+(($Y$13:$Y$512=$Y$6)+(($Y$13:$Y$512=$Y$7)+(($Y$13:$Y$512=$Z$6)+(($Y$13:$Y$512=$Z$7))))))))),ROW($A$13:$A$512)-ROW($A$13)+1),ROWS(F$13:F473))))</f>
        <v/>
      </c>
      <c r="G473" s="351" t="str">
        <f t="array" ref="G473">IF(ROWS(G$13:G473)&gt;$S$5,"",INDEX(W$13:W$512,SMALL(IF(($W$13:$W$512=$W$6)+(($W$13:$W$512=$W$7)+(($W$13:$W$512=$W$8)+(($X$13:$X$512=$X$6)+(($X$13:$X$512=$X$7)+(($Y$13:$Y$512=$Y$6)+(($Y$13:$Y$512=$Y$7)+(($Y$13:$Y$512=$Z$6)+(($Y$13:$Y$512=$Z$7))))))))),ROW($A$13:$A$512)-ROW($A$13)+1),ROWS(G$13:G473))))</f>
        <v/>
      </c>
      <c r="H473" s="351" t="str">
        <f t="array" ref="H473">IF(ROWS(H$13:H473)&gt;$S$5,"",INDEX(X$13:X$512,SMALL(IF(($W$13:$W$512=$W$6)+(($W$13:$W$512=$W$7)+(($W$13:$W$512=$W$8)+(($X$13:$X$512=$X$6)+(($X$13:$X$512=$X$7)+(($Y$13:$Y$512=$Y$6)+(($Y$13:$Y$512=$Y$7)+(($Y$13:$Y$512=$Z$6)+(($Y$13:$Y$512=$Z$7))))))))),ROW($A$13:$A$512)-ROW($A$13)+1),ROWS(H$13:H473))))</f>
        <v/>
      </c>
      <c r="I473" s="351" t="str">
        <f t="array" ref="I473">IF(ROWS(I$13:I473)&gt;$S$5,"",INDEX(Y$13:Y$512,SMALL(IF(($W$13:$W$512=$W$6)+(($W$13:$W$512=$W$7)+(($W$13:$W$512=$W$8)+(($X$13:$X$512=$X$6)+(($X$13:$X$512=$X$7)+(($Y$13:$Y$512=$Y$6)+(($Y$13:$Y$512=$Y$7)+(($Y$13:$Y$512=$Z$6)+(($Y$13:$Y$512=$Z$7))))))))),ROW($A$13:$A$512)-ROW($A$13)+1),ROWS(I$13:I473))))</f>
        <v/>
      </c>
      <c r="J473" s="136"/>
      <c r="Q473" s="44">
        <f>Nut_StatusTool!A467</f>
        <v>461</v>
      </c>
      <c r="R473" s="44">
        <f>Nut_StatusTool!B467</f>
        <v>0</v>
      </c>
      <c r="S473" s="44">
        <f>Nut_StatusTool!C467</f>
        <v>0</v>
      </c>
      <c r="T473" s="44">
        <f>Nut_StatusTool!D467</f>
        <v>0</v>
      </c>
      <c r="U473" s="44">
        <f>Nut_StatusTool!F467</f>
        <v>0</v>
      </c>
      <c r="V473" s="285" t="str">
        <f>Nut_StatusTool!K467</f>
        <v/>
      </c>
      <c r="W473" s="44" t="str">
        <f>Nut_StatusTool!L467</f>
        <v/>
      </c>
      <c r="X473" s="44" t="str">
        <f>Nut_StatusTool!M467</f>
        <v/>
      </c>
      <c r="Y473" s="44" t="str">
        <f>Nut_StatusTool!N467</f>
        <v/>
      </c>
    </row>
    <row r="474" spans="1:25">
      <c r="A474" s="182" t="str">
        <f t="array" ref="A474">IF(ROWS(A$13:A474)&gt;$S$5,"",INDEX(Q$13:Q$512,SMALL(IF(($W$13:$W$512=$W$6)+(($W$13:$W$512=$W$7)+(($W$13:$W$512=$W$8)+(($X$13:$X$512=$X$6)+(($X$13:$X$512=$X$7)+(($Y$13:$Y$512=$Y$6)+(($Y$13:$Y$512=$Y$7)+(($Y$13:$Y$512=$Z$6)+(($Y$13:$Y$512=$Z$7))))))))),ROW($A$13:$A$512)-ROW($A$13)+1),ROWS(A$13:A474))))</f>
        <v/>
      </c>
      <c r="B474" s="290" t="str">
        <f t="array" ref="B474">IF(ROWS(B$13:B474)&gt;$S$5,"",INDEX(R$13:R$512,SMALL(IF(($W$13:$W$512=$W$6)+(($W$13:$W$512=$W$7)+(($W$13:$W$512=$W$8)+(($X$13:$X$512=$X$6)+(($X$13:$X$512=$X$7)+(($Y$13:$Y$512=$Y$6)+(($Y$13:$Y$512=$Y$7)+(($Y$13:$Y$512=$Z$6)+(($Y$13:$Y$512=$Z$7))))))))),ROW($A$13:$A$512)-ROW($A$13)+1),ROWS(B$13:B474))))</f>
        <v/>
      </c>
      <c r="C474" s="290" t="str">
        <f t="array" ref="C474">IF(ROWS(C$13:C474)&gt;$S$5,"",INDEX(S$13:S$512,SMALL(IF(($W$13:$W$512=$W$6)+(($W$13:$W$512=$W$7)+(($W$13:$W$512=$W$8)+(($X$13:$X$512=$X$6)+(($X$13:$X$512=$X$7)+(($Y$13:$Y$512=$Y$6)+(($Y$13:$Y$512=$Y$7)+(($Y$13:$Y$512=$Z$6)+(($Y$13:$Y$512=$Z$7))))))))),ROW($A$13:$A$512)-ROW($A$13)+1),ROWS(C$13:C474))))</f>
        <v/>
      </c>
      <c r="D474" s="316" t="str">
        <f t="array" ref="D474">IF(ROWS(D$13:D474)&gt;$S$5,"",INDEX(T$13:T$512,SMALL(IF(($W$13:$W$512=$W$6)+(($W$13:$W$512=$W$7)+(($W$13:$W$512=$W$8)+(($X$13:$X$512=$X$6)+(($X$13:$X$512=$X$7)+(($Y$13:$Y$512=$Y$6)+(($Y$13:$Y$512=$Y$7)+(($Y$13:$Y$512=$Z$6)+(($Y$13:$Y$512=$Z$7))))))))),ROW($A$13:$A$512)-ROW($A$13)+1),ROWS(D$13:D474))))</f>
        <v/>
      </c>
      <c r="E474" s="182" t="str">
        <f t="array" ref="E474">IF(ROWS(E$13:E474)&gt;$S$5,"",INDEX(U$13:U$512,SMALL(IF(($W$13:$W$512=$W$6)+(($W$13:$W$512=$W$7)+(($W$13:$W$512=$W$8)+(($X$13:$X$512=$X$6)+(($X$13:$X$512=$X$7)+(($Y$13:$Y$512=$Y$6)+(($Y$13:$Y$512=$Y$7)+(($Y$13:$Y$512=$Z$6)+(($Y$13:$Y$512=$Z$7))))))))),ROW($A$13:$A$512)-ROW($A$13)+1),ROWS(E$13:E474))))</f>
        <v/>
      </c>
      <c r="F474" s="182" t="str">
        <f t="array" ref="F474">IF(ROWS(F$13:F474)&gt;$S$5,"",INDEX(V$13:V$512,SMALL(IF(($W$13:$W$512=$W$6)+(($W$13:$W$512=$W$7)+(($W$13:$W$512=$W$8)+(($X$13:$X$512=$X$6)+(($X$13:$X$512=$X$7)+(($Y$13:$Y$512=$Y$6)+(($Y$13:$Y$512=$Y$7)+(($Y$13:$Y$512=$Z$6)+(($Y$13:$Y$512=$Z$7))))))))),ROW($A$13:$A$512)-ROW($A$13)+1),ROWS(F$13:F474))))</f>
        <v/>
      </c>
      <c r="G474" s="351" t="str">
        <f t="array" ref="G474">IF(ROWS(G$13:G474)&gt;$S$5,"",INDEX(W$13:W$512,SMALL(IF(($W$13:$W$512=$W$6)+(($W$13:$W$512=$W$7)+(($W$13:$W$512=$W$8)+(($X$13:$X$512=$X$6)+(($X$13:$X$512=$X$7)+(($Y$13:$Y$512=$Y$6)+(($Y$13:$Y$512=$Y$7)+(($Y$13:$Y$512=$Z$6)+(($Y$13:$Y$512=$Z$7))))))))),ROW($A$13:$A$512)-ROW($A$13)+1),ROWS(G$13:G474))))</f>
        <v/>
      </c>
      <c r="H474" s="351" t="str">
        <f t="array" ref="H474">IF(ROWS(H$13:H474)&gt;$S$5,"",INDEX(X$13:X$512,SMALL(IF(($W$13:$W$512=$W$6)+(($W$13:$W$512=$W$7)+(($W$13:$W$512=$W$8)+(($X$13:$X$512=$X$6)+(($X$13:$X$512=$X$7)+(($Y$13:$Y$512=$Y$6)+(($Y$13:$Y$512=$Y$7)+(($Y$13:$Y$512=$Z$6)+(($Y$13:$Y$512=$Z$7))))))))),ROW($A$13:$A$512)-ROW($A$13)+1),ROWS(H$13:H474))))</f>
        <v/>
      </c>
      <c r="I474" s="351" t="str">
        <f t="array" ref="I474">IF(ROWS(I$13:I474)&gt;$S$5,"",INDEX(Y$13:Y$512,SMALL(IF(($W$13:$W$512=$W$6)+(($W$13:$W$512=$W$7)+(($W$13:$W$512=$W$8)+(($X$13:$X$512=$X$6)+(($X$13:$X$512=$X$7)+(($Y$13:$Y$512=$Y$6)+(($Y$13:$Y$512=$Y$7)+(($Y$13:$Y$512=$Z$6)+(($Y$13:$Y$512=$Z$7))))))))),ROW($A$13:$A$512)-ROW($A$13)+1),ROWS(I$13:I474))))</f>
        <v/>
      </c>
      <c r="J474" s="136"/>
      <c r="Q474" s="44">
        <f>Nut_StatusTool!A468</f>
        <v>462</v>
      </c>
      <c r="R474" s="44">
        <f>Nut_StatusTool!B468</f>
        <v>0</v>
      </c>
      <c r="S474" s="44">
        <f>Nut_StatusTool!C468</f>
        <v>0</v>
      </c>
      <c r="T474" s="44">
        <f>Nut_StatusTool!D468</f>
        <v>0</v>
      </c>
      <c r="U474" s="44">
        <f>Nut_StatusTool!F468</f>
        <v>0</v>
      </c>
      <c r="V474" s="285" t="str">
        <f>Nut_StatusTool!K468</f>
        <v/>
      </c>
      <c r="W474" s="44" t="str">
        <f>Nut_StatusTool!L468</f>
        <v/>
      </c>
      <c r="X474" s="44" t="str">
        <f>Nut_StatusTool!M468</f>
        <v/>
      </c>
      <c r="Y474" s="44" t="str">
        <f>Nut_StatusTool!N468</f>
        <v/>
      </c>
    </row>
    <row r="475" spans="1:25">
      <c r="A475" s="182" t="str">
        <f t="array" ref="A475">IF(ROWS(A$13:A475)&gt;$S$5,"",INDEX(Q$13:Q$512,SMALL(IF(($W$13:$W$512=$W$6)+(($W$13:$W$512=$W$7)+(($W$13:$W$512=$W$8)+(($X$13:$X$512=$X$6)+(($X$13:$X$512=$X$7)+(($Y$13:$Y$512=$Y$6)+(($Y$13:$Y$512=$Y$7)+(($Y$13:$Y$512=$Z$6)+(($Y$13:$Y$512=$Z$7))))))))),ROW($A$13:$A$512)-ROW($A$13)+1),ROWS(A$13:A475))))</f>
        <v/>
      </c>
      <c r="B475" s="290" t="str">
        <f t="array" ref="B475">IF(ROWS(B$13:B475)&gt;$S$5,"",INDEX(R$13:R$512,SMALL(IF(($W$13:$W$512=$W$6)+(($W$13:$W$512=$W$7)+(($W$13:$W$512=$W$8)+(($X$13:$X$512=$X$6)+(($X$13:$X$512=$X$7)+(($Y$13:$Y$512=$Y$6)+(($Y$13:$Y$512=$Y$7)+(($Y$13:$Y$512=$Z$6)+(($Y$13:$Y$512=$Z$7))))))))),ROW($A$13:$A$512)-ROW($A$13)+1),ROWS(B$13:B475))))</f>
        <v/>
      </c>
      <c r="C475" s="290" t="str">
        <f t="array" ref="C475">IF(ROWS(C$13:C475)&gt;$S$5,"",INDEX(S$13:S$512,SMALL(IF(($W$13:$W$512=$W$6)+(($W$13:$W$512=$W$7)+(($W$13:$W$512=$W$8)+(($X$13:$X$512=$X$6)+(($X$13:$X$512=$X$7)+(($Y$13:$Y$512=$Y$6)+(($Y$13:$Y$512=$Y$7)+(($Y$13:$Y$512=$Z$6)+(($Y$13:$Y$512=$Z$7))))))))),ROW($A$13:$A$512)-ROW($A$13)+1),ROWS(C$13:C475))))</f>
        <v/>
      </c>
      <c r="D475" s="316" t="str">
        <f t="array" ref="D475">IF(ROWS(D$13:D475)&gt;$S$5,"",INDEX(T$13:T$512,SMALL(IF(($W$13:$W$512=$W$6)+(($W$13:$W$512=$W$7)+(($W$13:$W$512=$W$8)+(($X$13:$X$512=$X$6)+(($X$13:$X$512=$X$7)+(($Y$13:$Y$512=$Y$6)+(($Y$13:$Y$512=$Y$7)+(($Y$13:$Y$512=$Z$6)+(($Y$13:$Y$512=$Z$7))))))))),ROW($A$13:$A$512)-ROW($A$13)+1),ROWS(D$13:D475))))</f>
        <v/>
      </c>
      <c r="E475" s="182" t="str">
        <f t="array" ref="E475">IF(ROWS(E$13:E475)&gt;$S$5,"",INDEX(U$13:U$512,SMALL(IF(($W$13:$W$512=$W$6)+(($W$13:$W$512=$W$7)+(($W$13:$W$512=$W$8)+(($X$13:$X$512=$X$6)+(($X$13:$X$512=$X$7)+(($Y$13:$Y$512=$Y$6)+(($Y$13:$Y$512=$Y$7)+(($Y$13:$Y$512=$Z$6)+(($Y$13:$Y$512=$Z$7))))))))),ROW($A$13:$A$512)-ROW($A$13)+1),ROWS(E$13:E475))))</f>
        <v/>
      </c>
      <c r="F475" s="182" t="str">
        <f t="array" ref="F475">IF(ROWS(F$13:F475)&gt;$S$5,"",INDEX(V$13:V$512,SMALL(IF(($W$13:$W$512=$W$6)+(($W$13:$W$512=$W$7)+(($W$13:$W$512=$W$8)+(($X$13:$X$512=$X$6)+(($X$13:$X$512=$X$7)+(($Y$13:$Y$512=$Y$6)+(($Y$13:$Y$512=$Y$7)+(($Y$13:$Y$512=$Z$6)+(($Y$13:$Y$512=$Z$7))))))))),ROW($A$13:$A$512)-ROW($A$13)+1),ROWS(F$13:F475))))</f>
        <v/>
      </c>
      <c r="G475" s="351" t="str">
        <f t="array" ref="G475">IF(ROWS(G$13:G475)&gt;$S$5,"",INDEX(W$13:W$512,SMALL(IF(($W$13:$W$512=$W$6)+(($W$13:$W$512=$W$7)+(($W$13:$W$512=$W$8)+(($X$13:$X$512=$X$6)+(($X$13:$X$512=$X$7)+(($Y$13:$Y$512=$Y$6)+(($Y$13:$Y$512=$Y$7)+(($Y$13:$Y$512=$Z$6)+(($Y$13:$Y$512=$Z$7))))))))),ROW($A$13:$A$512)-ROW($A$13)+1),ROWS(G$13:G475))))</f>
        <v/>
      </c>
      <c r="H475" s="351" t="str">
        <f t="array" ref="H475">IF(ROWS(H$13:H475)&gt;$S$5,"",INDEX(X$13:X$512,SMALL(IF(($W$13:$W$512=$W$6)+(($W$13:$W$512=$W$7)+(($W$13:$W$512=$W$8)+(($X$13:$X$512=$X$6)+(($X$13:$X$512=$X$7)+(($Y$13:$Y$512=$Y$6)+(($Y$13:$Y$512=$Y$7)+(($Y$13:$Y$512=$Z$6)+(($Y$13:$Y$512=$Z$7))))))))),ROW($A$13:$A$512)-ROW($A$13)+1),ROWS(H$13:H475))))</f>
        <v/>
      </c>
      <c r="I475" s="351" t="str">
        <f t="array" ref="I475">IF(ROWS(I$13:I475)&gt;$S$5,"",INDEX(Y$13:Y$512,SMALL(IF(($W$13:$W$512=$W$6)+(($W$13:$W$512=$W$7)+(($W$13:$W$512=$W$8)+(($X$13:$X$512=$X$6)+(($X$13:$X$512=$X$7)+(($Y$13:$Y$512=$Y$6)+(($Y$13:$Y$512=$Y$7)+(($Y$13:$Y$512=$Z$6)+(($Y$13:$Y$512=$Z$7))))))))),ROW($A$13:$A$512)-ROW($A$13)+1),ROWS(I$13:I475))))</f>
        <v/>
      </c>
      <c r="J475" s="136"/>
      <c r="Q475" s="44">
        <f>Nut_StatusTool!A469</f>
        <v>463</v>
      </c>
      <c r="R475" s="44">
        <f>Nut_StatusTool!B469</f>
        <v>0</v>
      </c>
      <c r="S475" s="44">
        <f>Nut_StatusTool!C469</f>
        <v>0</v>
      </c>
      <c r="T475" s="44">
        <f>Nut_StatusTool!D469</f>
        <v>0</v>
      </c>
      <c r="U475" s="44">
        <f>Nut_StatusTool!F469</f>
        <v>0</v>
      </c>
      <c r="V475" s="285" t="str">
        <f>Nut_StatusTool!K469</f>
        <v/>
      </c>
      <c r="W475" s="44" t="str">
        <f>Nut_StatusTool!L469</f>
        <v/>
      </c>
      <c r="X475" s="44" t="str">
        <f>Nut_StatusTool!M469</f>
        <v/>
      </c>
      <c r="Y475" s="44" t="str">
        <f>Nut_StatusTool!N469</f>
        <v/>
      </c>
    </row>
    <row r="476" spans="1:25">
      <c r="A476" s="182" t="str">
        <f t="array" ref="A476">IF(ROWS(A$13:A476)&gt;$S$5,"",INDEX(Q$13:Q$512,SMALL(IF(($W$13:$W$512=$W$6)+(($W$13:$W$512=$W$7)+(($W$13:$W$512=$W$8)+(($X$13:$X$512=$X$6)+(($X$13:$X$512=$X$7)+(($Y$13:$Y$512=$Y$6)+(($Y$13:$Y$512=$Y$7)+(($Y$13:$Y$512=$Z$6)+(($Y$13:$Y$512=$Z$7))))))))),ROW($A$13:$A$512)-ROW($A$13)+1),ROWS(A$13:A476))))</f>
        <v/>
      </c>
      <c r="B476" s="290" t="str">
        <f t="array" ref="B476">IF(ROWS(B$13:B476)&gt;$S$5,"",INDEX(R$13:R$512,SMALL(IF(($W$13:$W$512=$W$6)+(($W$13:$W$512=$W$7)+(($W$13:$W$512=$W$8)+(($X$13:$X$512=$X$6)+(($X$13:$X$512=$X$7)+(($Y$13:$Y$512=$Y$6)+(($Y$13:$Y$512=$Y$7)+(($Y$13:$Y$512=$Z$6)+(($Y$13:$Y$512=$Z$7))))))))),ROW($A$13:$A$512)-ROW($A$13)+1),ROWS(B$13:B476))))</f>
        <v/>
      </c>
      <c r="C476" s="290" t="str">
        <f t="array" ref="C476">IF(ROWS(C$13:C476)&gt;$S$5,"",INDEX(S$13:S$512,SMALL(IF(($W$13:$W$512=$W$6)+(($W$13:$W$512=$W$7)+(($W$13:$W$512=$W$8)+(($X$13:$X$512=$X$6)+(($X$13:$X$512=$X$7)+(($Y$13:$Y$512=$Y$6)+(($Y$13:$Y$512=$Y$7)+(($Y$13:$Y$512=$Z$6)+(($Y$13:$Y$512=$Z$7))))))))),ROW($A$13:$A$512)-ROW($A$13)+1),ROWS(C$13:C476))))</f>
        <v/>
      </c>
      <c r="D476" s="316" t="str">
        <f t="array" ref="D476">IF(ROWS(D$13:D476)&gt;$S$5,"",INDEX(T$13:T$512,SMALL(IF(($W$13:$W$512=$W$6)+(($W$13:$W$512=$W$7)+(($W$13:$W$512=$W$8)+(($X$13:$X$512=$X$6)+(($X$13:$X$512=$X$7)+(($Y$13:$Y$512=$Y$6)+(($Y$13:$Y$512=$Y$7)+(($Y$13:$Y$512=$Z$6)+(($Y$13:$Y$512=$Z$7))))))))),ROW($A$13:$A$512)-ROW($A$13)+1),ROWS(D$13:D476))))</f>
        <v/>
      </c>
      <c r="E476" s="182" t="str">
        <f t="array" ref="E476">IF(ROWS(E$13:E476)&gt;$S$5,"",INDEX(U$13:U$512,SMALL(IF(($W$13:$W$512=$W$6)+(($W$13:$W$512=$W$7)+(($W$13:$W$512=$W$8)+(($X$13:$X$512=$X$6)+(($X$13:$X$512=$X$7)+(($Y$13:$Y$512=$Y$6)+(($Y$13:$Y$512=$Y$7)+(($Y$13:$Y$512=$Z$6)+(($Y$13:$Y$512=$Z$7))))))))),ROW($A$13:$A$512)-ROW($A$13)+1),ROWS(E$13:E476))))</f>
        <v/>
      </c>
      <c r="F476" s="182" t="str">
        <f t="array" ref="F476">IF(ROWS(F$13:F476)&gt;$S$5,"",INDEX(V$13:V$512,SMALL(IF(($W$13:$W$512=$W$6)+(($W$13:$W$512=$W$7)+(($W$13:$W$512=$W$8)+(($X$13:$X$512=$X$6)+(($X$13:$X$512=$X$7)+(($Y$13:$Y$512=$Y$6)+(($Y$13:$Y$512=$Y$7)+(($Y$13:$Y$512=$Z$6)+(($Y$13:$Y$512=$Z$7))))))))),ROW($A$13:$A$512)-ROW($A$13)+1),ROWS(F$13:F476))))</f>
        <v/>
      </c>
      <c r="G476" s="351" t="str">
        <f t="array" ref="G476">IF(ROWS(G$13:G476)&gt;$S$5,"",INDEX(W$13:W$512,SMALL(IF(($W$13:$W$512=$W$6)+(($W$13:$W$512=$W$7)+(($W$13:$W$512=$W$8)+(($X$13:$X$512=$X$6)+(($X$13:$X$512=$X$7)+(($Y$13:$Y$512=$Y$6)+(($Y$13:$Y$512=$Y$7)+(($Y$13:$Y$512=$Z$6)+(($Y$13:$Y$512=$Z$7))))))))),ROW($A$13:$A$512)-ROW($A$13)+1),ROWS(G$13:G476))))</f>
        <v/>
      </c>
      <c r="H476" s="351" t="str">
        <f t="array" ref="H476">IF(ROWS(H$13:H476)&gt;$S$5,"",INDEX(X$13:X$512,SMALL(IF(($W$13:$W$512=$W$6)+(($W$13:$W$512=$W$7)+(($W$13:$W$512=$W$8)+(($X$13:$X$512=$X$6)+(($X$13:$X$512=$X$7)+(($Y$13:$Y$512=$Y$6)+(($Y$13:$Y$512=$Y$7)+(($Y$13:$Y$512=$Z$6)+(($Y$13:$Y$512=$Z$7))))))))),ROW($A$13:$A$512)-ROW($A$13)+1),ROWS(H$13:H476))))</f>
        <v/>
      </c>
      <c r="I476" s="351" t="str">
        <f t="array" ref="I476">IF(ROWS(I$13:I476)&gt;$S$5,"",INDEX(Y$13:Y$512,SMALL(IF(($W$13:$W$512=$W$6)+(($W$13:$W$512=$W$7)+(($W$13:$W$512=$W$8)+(($X$13:$X$512=$X$6)+(($X$13:$X$512=$X$7)+(($Y$13:$Y$512=$Y$6)+(($Y$13:$Y$512=$Y$7)+(($Y$13:$Y$512=$Z$6)+(($Y$13:$Y$512=$Z$7))))))))),ROW($A$13:$A$512)-ROW($A$13)+1),ROWS(I$13:I476))))</f>
        <v/>
      </c>
      <c r="J476" s="136"/>
      <c r="Q476" s="44">
        <f>Nut_StatusTool!A470</f>
        <v>464</v>
      </c>
      <c r="R476" s="44">
        <f>Nut_StatusTool!B470</f>
        <v>0</v>
      </c>
      <c r="S476" s="44">
        <f>Nut_StatusTool!C470</f>
        <v>0</v>
      </c>
      <c r="T476" s="44">
        <f>Nut_StatusTool!D470</f>
        <v>0</v>
      </c>
      <c r="U476" s="44">
        <f>Nut_StatusTool!F470</f>
        <v>0</v>
      </c>
      <c r="V476" s="285" t="str">
        <f>Nut_StatusTool!K470</f>
        <v/>
      </c>
      <c r="W476" s="44" t="str">
        <f>Nut_StatusTool!L470</f>
        <v/>
      </c>
      <c r="X476" s="44" t="str">
        <f>Nut_StatusTool!M470</f>
        <v/>
      </c>
      <c r="Y476" s="44" t="str">
        <f>Nut_StatusTool!N470</f>
        <v/>
      </c>
    </row>
    <row r="477" spans="1:25">
      <c r="A477" s="182" t="str">
        <f t="array" ref="A477">IF(ROWS(A$13:A477)&gt;$S$5,"",INDEX(Q$13:Q$512,SMALL(IF(($W$13:$W$512=$W$6)+(($W$13:$W$512=$W$7)+(($W$13:$W$512=$W$8)+(($X$13:$X$512=$X$6)+(($X$13:$X$512=$X$7)+(($Y$13:$Y$512=$Y$6)+(($Y$13:$Y$512=$Y$7)+(($Y$13:$Y$512=$Z$6)+(($Y$13:$Y$512=$Z$7))))))))),ROW($A$13:$A$512)-ROW($A$13)+1),ROWS(A$13:A477))))</f>
        <v/>
      </c>
      <c r="B477" s="290" t="str">
        <f t="array" ref="B477">IF(ROWS(B$13:B477)&gt;$S$5,"",INDEX(R$13:R$512,SMALL(IF(($W$13:$W$512=$W$6)+(($W$13:$W$512=$W$7)+(($W$13:$W$512=$W$8)+(($X$13:$X$512=$X$6)+(($X$13:$X$512=$X$7)+(($Y$13:$Y$512=$Y$6)+(($Y$13:$Y$512=$Y$7)+(($Y$13:$Y$512=$Z$6)+(($Y$13:$Y$512=$Z$7))))))))),ROW($A$13:$A$512)-ROW($A$13)+1),ROWS(B$13:B477))))</f>
        <v/>
      </c>
      <c r="C477" s="290" t="str">
        <f t="array" ref="C477">IF(ROWS(C$13:C477)&gt;$S$5,"",INDEX(S$13:S$512,SMALL(IF(($W$13:$W$512=$W$6)+(($W$13:$W$512=$W$7)+(($W$13:$W$512=$W$8)+(($X$13:$X$512=$X$6)+(($X$13:$X$512=$X$7)+(($Y$13:$Y$512=$Y$6)+(($Y$13:$Y$512=$Y$7)+(($Y$13:$Y$512=$Z$6)+(($Y$13:$Y$512=$Z$7))))))))),ROW($A$13:$A$512)-ROW($A$13)+1),ROWS(C$13:C477))))</f>
        <v/>
      </c>
      <c r="D477" s="316" t="str">
        <f t="array" ref="D477">IF(ROWS(D$13:D477)&gt;$S$5,"",INDEX(T$13:T$512,SMALL(IF(($W$13:$W$512=$W$6)+(($W$13:$W$512=$W$7)+(($W$13:$W$512=$W$8)+(($X$13:$X$512=$X$6)+(($X$13:$X$512=$X$7)+(($Y$13:$Y$512=$Y$6)+(($Y$13:$Y$512=$Y$7)+(($Y$13:$Y$512=$Z$6)+(($Y$13:$Y$512=$Z$7))))))))),ROW($A$13:$A$512)-ROW($A$13)+1),ROWS(D$13:D477))))</f>
        <v/>
      </c>
      <c r="E477" s="182" t="str">
        <f t="array" ref="E477">IF(ROWS(E$13:E477)&gt;$S$5,"",INDEX(U$13:U$512,SMALL(IF(($W$13:$W$512=$W$6)+(($W$13:$W$512=$W$7)+(($W$13:$W$512=$W$8)+(($X$13:$X$512=$X$6)+(($X$13:$X$512=$X$7)+(($Y$13:$Y$512=$Y$6)+(($Y$13:$Y$512=$Y$7)+(($Y$13:$Y$512=$Z$6)+(($Y$13:$Y$512=$Z$7))))))))),ROW($A$13:$A$512)-ROW($A$13)+1),ROWS(E$13:E477))))</f>
        <v/>
      </c>
      <c r="F477" s="182" t="str">
        <f t="array" ref="F477">IF(ROWS(F$13:F477)&gt;$S$5,"",INDEX(V$13:V$512,SMALL(IF(($W$13:$W$512=$W$6)+(($W$13:$W$512=$W$7)+(($W$13:$W$512=$W$8)+(($X$13:$X$512=$X$6)+(($X$13:$X$512=$X$7)+(($Y$13:$Y$512=$Y$6)+(($Y$13:$Y$512=$Y$7)+(($Y$13:$Y$512=$Z$6)+(($Y$13:$Y$512=$Z$7))))))))),ROW($A$13:$A$512)-ROW($A$13)+1),ROWS(F$13:F477))))</f>
        <v/>
      </c>
      <c r="G477" s="351" t="str">
        <f t="array" ref="G477">IF(ROWS(G$13:G477)&gt;$S$5,"",INDEX(W$13:W$512,SMALL(IF(($W$13:$W$512=$W$6)+(($W$13:$W$512=$W$7)+(($W$13:$W$512=$W$8)+(($X$13:$X$512=$X$6)+(($X$13:$X$512=$X$7)+(($Y$13:$Y$512=$Y$6)+(($Y$13:$Y$512=$Y$7)+(($Y$13:$Y$512=$Z$6)+(($Y$13:$Y$512=$Z$7))))))))),ROW($A$13:$A$512)-ROW($A$13)+1),ROWS(G$13:G477))))</f>
        <v/>
      </c>
      <c r="H477" s="351" t="str">
        <f t="array" ref="H477">IF(ROWS(H$13:H477)&gt;$S$5,"",INDEX(X$13:X$512,SMALL(IF(($W$13:$W$512=$W$6)+(($W$13:$W$512=$W$7)+(($W$13:$W$512=$W$8)+(($X$13:$X$512=$X$6)+(($X$13:$X$512=$X$7)+(($Y$13:$Y$512=$Y$6)+(($Y$13:$Y$512=$Y$7)+(($Y$13:$Y$512=$Z$6)+(($Y$13:$Y$512=$Z$7))))))))),ROW($A$13:$A$512)-ROW($A$13)+1),ROWS(H$13:H477))))</f>
        <v/>
      </c>
      <c r="I477" s="351" t="str">
        <f t="array" ref="I477">IF(ROWS(I$13:I477)&gt;$S$5,"",INDEX(Y$13:Y$512,SMALL(IF(($W$13:$W$512=$W$6)+(($W$13:$W$512=$W$7)+(($W$13:$W$512=$W$8)+(($X$13:$X$512=$X$6)+(($X$13:$X$512=$X$7)+(($Y$13:$Y$512=$Y$6)+(($Y$13:$Y$512=$Y$7)+(($Y$13:$Y$512=$Z$6)+(($Y$13:$Y$512=$Z$7))))))))),ROW($A$13:$A$512)-ROW($A$13)+1),ROWS(I$13:I477))))</f>
        <v/>
      </c>
      <c r="J477" s="136"/>
      <c r="Q477" s="44">
        <f>Nut_StatusTool!A471</f>
        <v>465</v>
      </c>
      <c r="R477" s="44">
        <f>Nut_StatusTool!B471</f>
        <v>0</v>
      </c>
      <c r="S477" s="44">
        <f>Nut_StatusTool!C471</f>
        <v>0</v>
      </c>
      <c r="T477" s="44">
        <f>Nut_StatusTool!D471</f>
        <v>0</v>
      </c>
      <c r="U477" s="44">
        <f>Nut_StatusTool!F471</f>
        <v>0</v>
      </c>
      <c r="V477" s="285" t="str">
        <f>Nut_StatusTool!K471</f>
        <v/>
      </c>
      <c r="W477" s="44" t="str">
        <f>Nut_StatusTool!L471</f>
        <v/>
      </c>
      <c r="X477" s="44" t="str">
        <f>Nut_StatusTool!M471</f>
        <v/>
      </c>
      <c r="Y477" s="44" t="str">
        <f>Nut_StatusTool!N471</f>
        <v/>
      </c>
    </row>
    <row r="478" spans="1:25">
      <c r="A478" s="182" t="str">
        <f t="array" ref="A478">IF(ROWS(A$13:A478)&gt;$S$5,"",INDEX(Q$13:Q$512,SMALL(IF(($W$13:$W$512=$W$6)+(($W$13:$W$512=$W$7)+(($W$13:$W$512=$W$8)+(($X$13:$X$512=$X$6)+(($X$13:$X$512=$X$7)+(($Y$13:$Y$512=$Y$6)+(($Y$13:$Y$512=$Y$7)+(($Y$13:$Y$512=$Z$6)+(($Y$13:$Y$512=$Z$7))))))))),ROW($A$13:$A$512)-ROW($A$13)+1),ROWS(A$13:A478))))</f>
        <v/>
      </c>
      <c r="B478" s="290" t="str">
        <f t="array" ref="B478">IF(ROWS(B$13:B478)&gt;$S$5,"",INDEX(R$13:R$512,SMALL(IF(($W$13:$W$512=$W$6)+(($W$13:$W$512=$W$7)+(($W$13:$W$512=$W$8)+(($X$13:$X$512=$X$6)+(($X$13:$X$512=$X$7)+(($Y$13:$Y$512=$Y$6)+(($Y$13:$Y$512=$Y$7)+(($Y$13:$Y$512=$Z$6)+(($Y$13:$Y$512=$Z$7))))))))),ROW($A$13:$A$512)-ROW($A$13)+1),ROWS(B$13:B478))))</f>
        <v/>
      </c>
      <c r="C478" s="290" t="str">
        <f t="array" ref="C478">IF(ROWS(C$13:C478)&gt;$S$5,"",INDEX(S$13:S$512,SMALL(IF(($W$13:$W$512=$W$6)+(($W$13:$W$512=$W$7)+(($W$13:$W$512=$W$8)+(($X$13:$X$512=$X$6)+(($X$13:$X$512=$X$7)+(($Y$13:$Y$512=$Y$6)+(($Y$13:$Y$512=$Y$7)+(($Y$13:$Y$512=$Z$6)+(($Y$13:$Y$512=$Z$7))))))))),ROW($A$13:$A$512)-ROW($A$13)+1),ROWS(C$13:C478))))</f>
        <v/>
      </c>
      <c r="D478" s="316" t="str">
        <f t="array" ref="D478">IF(ROWS(D$13:D478)&gt;$S$5,"",INDEX(T$13:T$512,SMALL(IF(($W$13:$W$512=$W$6)+(($W$13:$W$512=$W$7)+(($W$13:$W$512=$W$8)+(($X$13:$X$512=$X$6)+(($X$13:$X$512=$X$7)+(($Y$13:$Y$512=$Y$6)+(($Y$13:$Y$512=$Y$7)+(($Y$13:$Y$512=$Z$6)+(($Y$13:$Y$512=$Z$7))))))))),ROW($A$13:$A$512)-ROW($A$13)+1),ROWS(D$13:D478))))</f>
        <v/>
      </c>
      <c r="E478" s="182" t="str">
        <f t="array" ref="E478">IF(ROWS(E$13:E478)&gt;$S$5,"",INDEX(U$13:U$512,SMALL(IF(($W$13:$W$512=$W$6)+(($W$13:$W$512=$W$7)+(($W$13:$W$512=$W$8)+(($X$13:$X$512=$X$6)+(($X$13:$X$512=$X$7)+(($Y$13:$Y$512=$Y$6)+(($Y$13:$Y$512=$Y$7)+(($Y$13:$Y$512=$Z$6)+(($Y$13:$Y$512=$Z$7))))))))),ROW($A$13:$A$512)-ROW($A$13)+1),ROWS(E$13:E478))))</f>
        <v/>
      </c>
      <c r="F478" s="182" t="str">
        <f t="array" ref="F478">IF(ROWS(F$13:F478)&gt;$S$5,"",INDEX(V$13:V$512,SMALL(IF(($W$13:$W$512=$W$6)+(($W$13:$W$512=$W$7)+(($W$13:$W$512=$W$8)+(($X$13:$X$512=$X$6)+(($X$13:$X$512=$X$7)+(($Y$13:$Y$512=$Y$6)+(($Y$13:$Y$512=$Y$7)+(($Y$13:$Y$512=$Z$6)+(($Y$13:$Y$512=$Z$7))))))))),ROW($A$13:$A$512)-ROW($A$13)+1),ROWS(F$13:F478))))</f>
        <v/>
      </c>
      <c r="G478" s="351" t="str">
        <f t="array" ref="G478">IF(ROWS(G$13:G478)&gt;$S$5,"",INDEX(W$13:W$512,SMALL(IF(($W$13:$W$512=$W$6)+(($W$13:$W$512=$W$7)+(($W$13:$W$512=$W$8)+(($X$13:$X$512=$X$6)+(($X$13:$X$512=$X$7)+(($Y$13:$Y$512=$Y$6)+(($Y$13:$Y$512=$Y$7)+(($Y$13:$Y$512=$Z$6)+(($Y$13:$Y$512=$Z$7))))))))),ROW($A$13:$A$512)-ROW($A$13)+1),ROWS(G$13:G478))))</f>
        <v/>
      </c>
      <c r="H478" s="351" t="str">
        <f t="array" ref="H478">IF(ROWS(H$13:H478)&gt;$S$5,"",INDEX(X$13:X$512,SMALL(IF(($W$13:$W$512=$W$6)+(($W$13:$W$512=$W$7)+(($W$13:$W$512=$W$8)+(($X$13:$X$512=$X$6)+(($X$13:$X$512=$X$7)+(($Y$13:$Y$512=$Y$6)+(($Y$13:$Y$512=$Y$7)+(($Y$13:$Y$512=$Z$6)+(($Y$13:$Y$512=$Z$7))))))))),ROW($A$13:$A$512)-ROW($A$13)+1),ROWS(H$13:H478))))</f>
        <v/>
      </c>
      <c r="I478" s="351" t="str">
        <f t="array" ref="I478">IF(ROWS(I$13:I478)&gt;$S$5,"",INDEX(Y$13:Y$512,SMALL(IF(($W$13:$W$512=$W$6)+(($W$13:$W$512=$W$7)+(($W$13:$W$512=$W$8)+(($X$13:$X$512=$X$6)+(($X$13:$X$512=$X$7)+(($Y$13:$Y$512=$Y$6)+(($Y$13:$Y$512=$Y$7)+(($Y$13:$Y$512=$Z$6)+(($Y$13:$Y$512=$Z$7))))))))),ROW($A$13:$A$512)-ROW($A$13)+1),ROWS(I$13:I478))))</f>
        <v/>
      </c>
      <c r="J478" s="136"/>
      <c r="Q478" s="44">
        <f>Nut_StatusTool!A472</f>
        <v>466</v>
      </c>
      <c r="R478" s="44">
        <f>Nut_StatusTool!B472</f>
        <v>0</v>
      </c>
      <c r="S478" s="44">
        <f>Nut_StatusTool!C472</f>
        <v>0</v>
      </c>
      <c r="T478" s="44">
        <f>Nut_StatusTool!D472</f>
        <v>0</v>
      </c>
      <c r="U478" s="44">
        <f>Nut_StatusTool!F472</f>
        <v>0</v>
      </c>
      <c r="V478" s="285" t="str">
        <f>Nut_StatusTool!K472</f>
        <v/>
      </c>
      <c r="W478" s="44" t="str">
        <f>Nut_StatusTool!L472</f>
        <v/>
      </c>
      <c r="X478" s="44" t="str">
        <f>Nut_StatusTool!M472</f>
        <v/>
      </c>
      <c r="Y478" s="44" t="str">
        <f>Nut_StatusTool!N472</f>
        <v/>
      </c>
    </row>
    <row r="479" spans="1:25">
      <c r="A479" s="182" t="str">
        <f t="array" ref="A479">IF(ROWS(A$13:A479)&gt;$S$5,"",INDEX(Q$13:Q$512,SMALL(IF(($W$13:$W$512=$W$6)+(($W$13:$W$512=$W$7)+(($W$13:$W$512=$W$8)+(($X$13:$X$512=$X$6)+(($X$13:$X$512=$X$7)+(($Y$13:$Y$512=$Y$6)+(($Y$13:$Y$512=$Y$7)+(($Y$13:$Y$512=$Z$6)+(($Y$13:$Y$512=$Z$7))))))))),ROW($A$13:$A$512)-ROW($A$13)+1),ROWS(A$13:A479))))</f>
        <v/>
      </c>
      <c r="B479" s="290" t="str">
        <f t="array" ref="B479">IF(ROWS(B$13:B479)&gt;$S$5,"",INDEX(R$13:R$512,SMALL(IF(($W$13:$W$512=$W$6)+(($W$13:$W$512=$W$7)+(($W$13:$W$512=$W$8)+(($X$13:$X$512=$X$6)+(($X$13:$X$512=$X$7)+(($Y$13:$Y$512=$Y$6)+(($Y$13:$Y$512=$Y$7)+(($Y$13:$Y$512=$Z$6)+(($Y$13:$Y$512=$Z$7))))))))),ROW($A$13:$A$512)-ROW($A$13)+1),ROWS(B$13:B479))))</f>
        <v/>
      </c>
      <c r="C479" s="290" t="str">
        <f t="array" ref="C479">IF(ROWS(C$13:C479)&gt;$S$5,"",INDEX(S$13:S$512,SMALL(IF(($W$13:$W$512=$W$6)+(($W$13:$W$512=$W$7)+(($W$13:$W$512=$W$8)+(($X$13:$X$512=$X$6)+(($X$13:$X$512=$X$7)+(($Y$13:$Y$512=$Y$6)+(($Y$13:$Y$512=$Y$7)+(($Y$13:$Y$512=$Z$6)+(($Y$13:$Y$512=$Z$7))))))))),ROW($A$13:$A$512)-ROW($A$13)+1),ROWS(C$13:C479))))</f>
        <v/>
      </c>
      <c r="D479" s="316" t="str">
        <f t="array" ref="D479">IF(ROWS(D$13:D479)&gt;$S$5,"",INDEX(T$13:T$512,SMALL(IF(($W$13:$W$512=$W$6)+(($W$13:$W$512=$W$7)+(($W$13:$W$512=$W$8)+(($X$13:$X$512=$X$6)+(($X$13:$X$512=$X$7)+(($Y$13:$Y$512=$Y$6)+(($Y$13:$Y$512=$Y$7)+(($Y$13:$Y$512=$Z$6)+(($Y$13:$Y$512=$Z$7))))))))),ROW($A$13:$A$512)-ROW($A$13)+1),ROWS(D$13:D479))))</f>
        <v/>
      </c>
      <c r="E479" s="182" t="str">
        <f t="array" ref="E479">IF(ROWS(E$13:E479)&gt;$S$5,"",INDEX(U$13:U$512,SMALL(IF(($W$13:$W$512=$W$6)+(($W$13:$W$512=$W$7)+(($W$13:$W$512=$W$8)+(($X$13:$X$512=$X$6)+(($X$13:$X$512=$X$7)+(($Y$13:$Y$512=$Y$6)+(($Y$13:$Y$512=$Y$7)+(($Y$13:$Y$512=$Z$6)+(($Y$13:$Y$512=$Z$7))))))))),ROW($A$13:$A$512)-ROW($A$13)+1),ROWS(E$13:E479))))</f>
        <v/>
      </c>
      <c r="F479" s="182" t="str">
        <f t="array" ref="F479">IF(ROWS(F$13:F479)&gt;$S$5,"",INDEX(V$13:V$512,SMALL(IF(($W$13:$W$512=$W$6)+(($W$13:$W$512=$W$7)+(($W$13:$W$512=$W$8)+(($X$13:$X$512=$X$6)+(($X$13:$X$512=$X$7)+(($Y$13:$Y$512=$Y$6)+(($Y$13:$Y$512=$Y$7)+(($Y$13:$Y$512=$Z$6)+(($Y$13:$Y$512=$Z$7))))))))),ROW($A$13:$A$512)-ROW($A$13)+1),ROWS(F$13:F479))))</f>
        <v/>
      </c>
      <c r="G479" s="351" t="str">
        <f t="array" ref="G479">IF(ROWS(G$13:G479)&gt;$S$5,"",INDEX(W$13:W$512,SMALL(IF(($W$13:$W$512=$W$6)+(($W$13:$W$512=$W$7)+(($W$13:$W$512=$W$8)+(($X$13:$X$512=$X$6)+(($X$13:$X$512=$X$7)+(($Y$13:$Y$512=$Y$6)+(($Y$13:$Y$512=$Y$7)+(($Y$13:$Y$512=$Z$6)+(($Y$13:$Y$512=$Z$7))))))))),ROW($A$13:$A$512)-ROW($A$13)+1),ROWS(G$13:G479))))</f>
        <v/>
      </c>
      <c r="H479" s="351" t="str">
        <f t="array" ref="H479">IF(ROWS(H$13:H479)&gt;$S$5,"",INDEX(X$13:X$512,SMALL(IF(($W$13:$W$512=$W$6)+(($W$13:$W$512=$W$7)+(($W$13:$W$512=$W$8)+(($X$13:$X$512=$X$6)+(($X$13:$X$512=$X$7)+(($Y$13:$Y$512=$Y$6)+(($Y$13:$Y$512=$Y$7)+(($Y$13:$Y$512=$Z$6)+(($Y$13:$Y$512=$Z$7))))))))),ROW($A$13:$A$512)-ROW($A$13)+1),ROWS(H$13:H479))))</f>
        <v/>
      </c>
      <c r="I479" s="351" t="str">
        <f t="array" ref="I479">IF(ROWS(I$13:I479)&gt;$S$5,"",INDEX(Y$13:Y$512,SMALL(IF(($W$13:$W$512=$W$6)+(($W$13:$W$512=$W$7)+(($W$13:$W$512=$W$8)+(($X$13:$X$512=$X$6)+(($X$13:$X$512=$X$7)+(($Y$13:$Y$512=$Y$6)+(($Y$13:$Y$512=$Y$7)+(($Y$13:$Y$512=$Z$6)+(($Y$13:$Y$512=$Z$7))))))))),ROW($A$13:$A$512)-ROW($A$13)+1),ROWS(I$13:I479))))</f>
        <v/>
      </c>
      <c r="J479" s="136"/>
      <c r="Q479" s="44">
        <f>Nut_StatusTool!A473</f>
        <v>467</v>
      </c>
      <c r="R479" s="44">
        <f>Nut_StatusTool!B473</f>
        <v>0</v>
      </c>
      <c r="S479" s="44">
        <f>Nut_StatusTool!C473</f>
        <v>0</v>
      </c>
      <c r="T479" s="44">
        <f>Nut_StatusTool!D473</f>
        <v>0</v>
      </c>
      <c r="U479" s="44">
        <f>Nut_StatusTool!F473</f>
        <v>0</v>
      </c>
      <c r="V479" s="285" t="str">
        <f>Nut_StatusTool!K473</f>
        <v/>
      </c>
      <c r="W479" s="44" t="str">
        <f>Nut_StatusTool!L473</f>
        <v/>
      </c>
      <c r="X479" s="44" t="str">
        <f>Nut_StatusTool!M473</f>
        <v/>
      </c>
      <c r="Y479" s="44" t="str">
        <f>Nut_StatusTool!N473</f>
        <v/>
      </c>
    </row>
    <row r="480" spans="1:25">
      <c r="A480" s="182" t="str">
        <f t="array" ref="A480">IF(ROWS(A$13:A480)&gt;$S$5,"",INDEX(Q$13:Q$512,SMALL(IF(($W$13:$W$512=$W$6)+(($W$13:$W$512=$W$7)+(($W$13:$W$512=$W$8)+(($X$13:$X$512=$X$6)+(($X$13:$X$512=$X$7)+(($Y$13:$Y$512=$Y$6)+(($Y$13:$Y$512=$Y$7)+(($Y$13:$Y$512=$Z$6)+(($Y$13:$Y$512=$Z$7))))))))),ROW($A$13:$A$512)-ROW($A$13)+1),ROWS(A$13:A480))))</f>
        <v/>
      </c>
      <c r="B480" s="290" t="str">
        <f t="array" ref="B480">IF(ROWS(B$13:B480)&gt;$S$5,"",INDEX(R$13:R$512,SMALL(IF(($W$13:$W$512=$W$6)+(($W$13:$W$512=$W$7)+(($W$13:$W$512=$W$8)+(($X$13:$X$512=$X$6)+(($X$13:$X$512=$X$7)+(($Y$13:$Y$512=$Y$6)+(($Y$13:$Y$512=$Y$7)+(($Y$13:$Y$512=$Z$6)+(($Y$13:$Y$512=$Z$7))))))))),ROW($A$13:$A$512)-ROW($A$13)+1),ROWS(B$13:B480))))</f>
        <v/>
      </c>
      <c r="C480" s="290" t="str">
        <f t="array" ref="C480">IF(ROWS(C$13:C480)&gt;$S$5,"",INDEX(S$13:S$512,SMALL(IF(($W$13:$W$512=$W$6)+(($W$13:$W$512=$W$7)+(($W$13:$W$512=$W$8)+(($X$13:$X$512=$X$6)+(($X$13:$X$512=$X$7)+(($Y$13:$Y$512=$Y$6)+(($Y$13:$Y$512=$Y$7)+(($Y$13:$Y$512=$Z$6)+(($Y$13:$Y$512=$Z$7))))))))),ROW($A$13:$A$512)-ROW($A$13)+1),ROWS(C$13:C480))))</f>
        <v/>
      </c>
      <c r="D480" s="316" t="str">
        <f t="array" ref="D480">IF(ROWS(D$13:D480)&gt;$S$5,"",INDEX(T$13:T$512,SMALL(IF(($W$13:$W$512=$W$6)+(($W$13:$W$512=$W$7)+(($W$13:$W$512=$W$8)+(($X$13:$X$512=$X$6)+(($X$13:$X$512=$X$7)+(($Y$13:$Y$512=$Y$6)+(($Y$13:$Y$512=$Y$7)+(($Y$13:$Y$512=$Z$6)+(($Y$13:$Y$512=$Z$7))))))))),ROW($A$13:$A$512)-ROW($A$13)+1),ROWS(D$13:D480))))</f>
        <v/>
      </c>
      <c r="E480" s="182" t="str">
        <f t="array" ref="E480">IF(ROWS(E$13:E480)&gt;$S$5,"",INDEX(U$13:U$512,SMALL(IF(($W$13:$W$512=$W$6)+(($W$13:$W$512=$W$7)+(($W$13:$W$512=$W$8)+(($X$13:$X$512=$X$6)+(($X$13:$X$512=$X$7)+(($Y$13:$Y$512=$Y$6)+(($Y$13:$Y$512=$Y$7)+(($Y$13:$Y$512=$Z$6)+(($Y$13:$Y$512=$Z$7))))))))),ROW($A$13:$A$512)-ROW($A$13)+1),ROWS(E$13:E480))))</f>
        <v/>
      </c>
      <c r="F480" s="182" t="str">
        <f t="array" ref="F480">IF(ROWS(F$13:F480)&gt;$S$5,"",INDEX(V$13:V$512,SMALL(IF(($W$13:$W$512=$W$6)+(($W$13:$W$512=$W$7)+(($W$13:$W$512=$W$8)+(($X$13:$X$512=$X$6)+(($X$13:$X$512=$X$7)+(($Y$13:$Y$512=$Y$6)+(($Y$13:$Y$512=$Y$7)+(($Y$13:$Y$512=$Z$6)+(($Y$13:$Y$512=$Z$7))))))))),ROW($A$13:$A$512)-ROW($A$13)+1),ROWS(F$13:F480))))</f>
        <v/>
      </c>
      <c r="G480" s="351" t="str">
        <f t="array" ref="G480">IF(ROWS(G$13:G480)&gt;$S$5,"",INDEX(W$13:W$512,SMALL(IF(($W$13:$W$512=$W$6)+(($W$13:$W$512=$W$7)+(($W$13:$W$512=$W$8)+(($X$13:$X$512=$X$6)+(($X$13:$X$512=$X$7)+(($Y$13:$Y$512=$Y$6)+(($Y$13:$Y$512=$Y$7)+(($Y$13:$Y$512=$Z$6)+(($Y$13:$Y$512=$Z$7))))))))),ROW($A$13:$A$512)-ROW($A$13)+1),ROWS(G$13:G480))))</f>
        <v/>
      </c>
      <c r="H480" s="351" t="str">
        <f t="array" ref="H480">IF(ROWS(H$13:H480)&gt;$S$5,"",INDEX(X$13:X$512,SMALL(IF(($W$13:$W$512=$W$6)+(($W$13:$W$512=$W$7)+(($W$13:$W$512=$W$8)+(($X$13:$X$512=$X$6)+(($X$13:$X$512=$X$7)+(($Y$13:$Y$512=$Y$6)+(($Y$13:$Y$512=$Y$7)+(($Y$13:$Y$512=$Z$6)+(($Y$13:$Y$512=$Z$7))))))))),ROW($A$13:$A$512)-ROW($A$13)+1),ROWS(H$13:H480))))</f>
        <v/>
      </c>
      <c r="I480" s="351" t="str">
        <f t="array" ref="I480">IF(ROWS(I$13:I480)&gt;$S$5,"",INDEX(Y$13:Y$512,SMALL(IF(($W$13:$W$512=$W$6)+(($W$13:$W$512=$W$7)+(($W$13:$W$512=$W$8)+(($X$13:$X$512=$X$6)+(($X$13:$X$512=$X$7)+(($Y$13:$Y$512=$Y$6)+(($Y$13:$Y$512=$Y$7)+(($Y$13:$Y$512=$Z$6)+(($Y$13:$Y$512=$Z$7))))))))),ROW($A$13:$A$512)-ROW($A$13)+1),ROWS(I$13:I480))))</f>
        <v/>
      </c>
      <c r="J480" s="136"/>
      <c r="Q480" s="44">
        <f>Nut_StatusTool!A474</f>
        <v>468</v>
      </c>
      <c r="R480" s="44">
        <f>Nut_StatusTool!B474</f>
        <v>0</v>
      </c>
      <c r="S480" s="44">
        <f>Nut_StatusTool!C474</f>
        <v>0</v>
      </c>
      <c r="T480" s="44">
        <f>Nut_StatusTool!D474</f>
        <v>0</v>
      </c>
      <c r="U480" s="44">
        <f>Nut_StatusTool!F474</f>
        <v>0</v>
      </c>
      <c r="V480" s="285" t="str">
        <f>Nut_StatusTool!K474</f>
        <v/>
      </c>
      <c r="W480" s="44" t="str">
        <f>Nut_StatusTool!L474</f>
        <v/>
      </c>
      <c r="X480" s="44" t="str">
        <f>Nut_StatusTool!M474</f>
        <v/>
      </c>
      <c r="Y480" s="44" t="str">
        <f>Nut_StatusTool!N474</f>
        <v/>
      </c>
    </row>
    <row r="481" spans="1:25">
      <c r="A481" s="182" t="str">
        <f t="array" ref="A481">IF(ROWS(A$13:A481)&gt;$S$5,"",INDEX(Q$13:Q$512,SMALL(IF(($W$13:$W$512=$W$6)+(($W$13:$W$512=$W$7)+(($W$13:$W$512=$W$8)+(($X$13:$X$512=$X$6)+(($X$13:$X$512=$X$7)+(($Y$13:$Y$512=$Y$6)+(($Y$13:$Y$512=$Y$7)+(($Y$13:$Y$512=$Z$6)+(($Y$13:$Y$512=$Z$7))))))))),ROW($A$13:$A$512)-ROW($A$13)+1),ROWS(A$13:A481))))</f>
        <v/>
      </c>
      <c r="B481" s="290" t="str">
        <f t="array" ref="B481">IF(ROWS(B$13:B481)&gt;$S$5,"",INDEX(R$13:R$512,SMALL(IF(($W$13:$W$512=$W$6)+(($W$13:$W$512=$W$7)+(($W$13:$W$512=$W$8)+(($X$13:$X$512=$X$6)+(($X$13:$X$512=$X$7)+(($Y$13:$Y$512=$Y$6)+(($Y$13:$Y$512=$Y$7)+(($Y$13:$Y$512=$Z$6)+(($Y$13:$Y$512=$Z$7))))))))),ROW($A$13:$A$512)-ROW($A$13)+1),ROWS(B$13:B481))))</f>
        <v/>
      </c>
      <c r="C481" s="290" t="str">
        <f t="array" ref="C481">IF(ROWS(C$13:C481)&gt;$S$5,"",INDEX(S$13:S$512,SMALL(IF(($W$13:$W$512=$W$6)+(($W$13:$W$512=$W$7)+(($W$13:$W$512=$W$8)+(($X$13:$X$512=$X$6)+(($X$13:$X$512=$X$7)+(($Y$13:$Y$512=$Y$6)+(($Y$13:$Y$512=$Y$7)+(($Y$13:$Y$512=$Z$6)+(($Y$13:$Y$512=$Z$7))))))))),ROW($A$13:$A$512)-ROW($A$13)+1),ROWS(C$13:C481))))</f>
        <v/>
      </c>
      <c r="D481" s="316" t="str">
        <f t="array" ref="D481">IF(ROWS(D$13:D481)&gt;$S$5,"",INDEX(T$13:T$512,SMALL(IF(($W$13:$W$512=$W$6)+(($W$13:$W$512=$W$7)+(($W$13:$W$512=$W$8)+(($X$13:$X$512=$X$6)+(($X$13:$X$512=$X$7)+(($Y$13:$Y$512=$Y$6)+(($Y$13:$Y$512=$Y$7)+(($Y$13:$Y$512=$Z$6)+(($Y$13:$Y$512=$Z$7))))))))),ROW($A$13:$A$512)-ROW($A$13)+1),ROWS(D$13:D481))))</f>
        <v/>
      </c>
      <c r="E481" s="182" t="str">
        <f t="array" ref="E481">IF(ROWS(E$13:E481)&gt;$S$5,"",INDEX(U$13:U$512,SMALL(IF(($W$13:$W$512=$W$6)+(($W$13:$W$512=$W$7)+(($W$13:$W$512=$W$8)+(($X$13:$X$512=$X$6)+(($X$13:$X$512=$X$7)+(($Y$13:$Y$512=$Y$6)+(($Y$13:$Y$512=$Y$7)+(($Y$13:$Y$512=$Z$6)+(($Y$13:$Y$512=$Z$7))))))))),ROW($A$13:$A$512)-ROW($A$13)+1),ROWS(E$13:E481))))</f>
        <v/>
      </c>
      <c r="F481" s="182" t="str">
        <f t="array" ref="F481">IF(ROWS(F$13:F481)&gt;$S$5,"",INDEX(V$13:V$512,SMALL(IF(($W$13:$W$512=$W$6)+(($W$13:$W$512=$W$7)+(($W$13:$W$512=$W$8)+(($X$13:$X$512=$X$6)+(($X$13:$X$512=$X$7)+(($Y$13:$Y$512=$Y$6)+(($Y$13:$Y$512=$Y$7)+(($Y$13:$Y$512=$Z$6)+(($Y$13:$Y$512=$Z$7))))))))),ROW($A$13:$A$512)-ROW($A$13)+1),ROWS(F$13:F481))))</f>
        <v/>
      </c>
      <c r="G481" s="351" t="str">
        <f t="array" ref="G481">IF(ROWS(G$13:G481)&gt;$S$5,"",INDEX(W$13:W$512,SMALL(IF(($W$13:$W$512=$W$6)+(($W$13:$W$512=$W$7)+(($W$13:$W$512=$W$8)+(($X$13:$X$512=$X$6)+(($X$13:$X$512=$X$7)+(($Y$13:$Y$512=$Y$6)+(($Y$13:$Y$512=$Y$7)+(($Y$13:$Y$512=$Z$6)+(($Y$13:$Y$512=$Z$7))))))))),ROW($A$13:$A$512)-ROW($A$13)+1),ROWS(G$13:G481))))</f>
        <v/>
      </c>
      <c r="H481" s="351" t="str">
        <f t="array" ref="H481">IF(ROWS(H$13:H481)&gt;$S$5,"",INDEX(X$13:X$512,SMALL(IF(($W$13:$W$512=$W$6)+(($W$13:$W$512=$W$7)+(($W$13:$W$512=$W$8)+(($X$13:$X$512=$X$6)+(($X$13:$X$512=$X$7)+(($Y$13:$Y$512=$Y$6)+(($Y$13:$Y$512=$Y$7)+(($Y$13:$Y$512=$Z$6)+(($Y$13:$Y$512=$Z$7))))))))),ROW($A$13:$A$512)-ROW($A$13)+1),ROWS(H$13:H481))))</f>
        <v/>
      </c>
      <c r="I481" s="351" t="str">
        <f t="array" ref="I481">IF(ROWS(I$13:I481)&gt;$S$5,"",INDEX(Y$13:Y$512,SMALL(IF(($W$13:$W$512=$W$6)+(($W$13:$W$512=$W$7)+(($W$13:$W$512=$W$8)+(($X$13:$X$512=$X$6)+(($X$13:$X$512=$X$7)+(($Y$13:$Y$512=$Y$6)+(($Y$13:$Y$512=$Y$7)+(($Y$13:$Y$512=$Z$6)+(($Y$13:$Y$512=$Z$7))))))))),ROW($A$13:$A$512)-ROW($A$13)+1),ROWS(I$13:I481))))</f>
        <v/>
      </c>
      <c r="J481" s="136"/>
      <c r="Q481" s="44">
        <f>Nut_StatusTool!A475</f>
        <v>469</v>
      </c>
      <c r="R481" s="44">
        <f>Nut_StatusTool!B475</f>
        <v>0</v>
      </c>
      <c r="S481" s="44">
        <f>Nut_StatusTool!C475</f>
        <v>0</v>
      </c>
      <c r="T481" s="44">
        <f>Nut_StatusTool!D475</f>
        <v>0</v>
      </c>
      <c r="U481" s="44">
        <f>Nut_StatusTool!F475</f>
        <v>0</v>
      </c>
      <c r="V481" s="285" t="str">
        <f>Nut_StatusTool!K475</f>
        <v/>
      </c>
      <c r="W481" s="44" t="str">
        <f>Nut_StatusTool!L475</f>
        <v/>
      </c>
      <c r="X481" s="44" t="str">
        <f>Nut_StatusTool!M475</f>
        <v/>
      </c>
      <c r="Y481" s="44" t="str">
        <f>Nut_StatusTool!N475</f>
        <v/>
      </c>
    </row>
    <row r="482" spans="1:25">
      <c r="A482" s="182" t="str">
        <f t="array" ref="A482">IF(ROWS(A$13:A482)&gt;$S$5,"",INDEX(Q$13:Q$512,SMALL(IF(($W$13:$W$512=$W$6)+(($W$13:$W$512=$W$7)+(($W$13:$W$512=$W$8)+(($X$13:$X$512=$X$6)+(($X$13:$X$512=$X$7)+(($Y$13:$Y$512=$Y$6)+(($Y$13:$Y$512=$Y$7)+(($Y$13:$Y$512=$Z$6)+(($Y$13:$Y$512=$Z$7))))))))),ROW($A$13:$A$512)-ROW($A$13)+1),ROWS(A$13:A482))))</f>
        <v/>
      </c>
      <c r="B482" s="290" t="str">
        <f t="array" ref="B482">IF(ROWS(B$13:B482)&gt;$S$5,"",INDEX(R$13:R$512,SMALL(IF(($W$13:$W$512=$W$6)+(($W$13:$W$512=$W$7)+(($W$13:$W$512=$W$8)+(($X$13:$X$512=$X$6)+(($X$13:$X$512=$X$7)+(($Y$13:$Y$512=$Y$6)+(($Y$13:$Y$512=$Y$7)+(($Y$13:$Y$512=$Z$6)+(($Y$13:$Y$512=$Z$7))))))))),ROW($A$13:$A$512)-ROW($A$13)+1),ROWS(B$13:B482))))</f>
        <v/>
      </c>
      <c r="C482" s="290" t="str">
        <f t="array" ref="C482">IF(ROWS(C$13:C482)&gt;$S$5,"",INDEX(S$13:S$512,SMALL(IF(($W$13:$W$512=$W$6)+(($W$13:$W$512=$W$7)+(($W$13:$W$512=$W$8)+(($X$13:$X$512=$X$6)+(($X$13:$X$512=$X$7)+(($Y$13:$Y$512=$Y$6)+(($Y$13:$Y$512=$Y$7)+(($Y$13:$Y$512=$Z$6)+(($Y$13:$Y$512=$Z$7))))))))),ROW($A$13:$A$512)-ROW($A$13)+1),ROWS(C$13:C482))))</f>
        <v/>
      </c>
      <c r="D482" s="316" t="str">
        <f t="array" ref="D482">IF(ROWS(D$13:D482)&gt;$S$5,"",INDEX(T$13:T$512,SMALL(IF(($W$13:$W$512=$W$6)+(($W$13:$W$512=$W$7)+(($W$13:$W$512=$W$8)+(($X$13:$X$512=$X$6)+(($X$13:$X$512=$X$7)+(($Y$13:$Y$512=$Y$6)+(($Y$13:$Y$512=$Y$7)+(($Y$13:$Y$512=$Z$6)+(($Y$13:$Y$512=$Z$7))))))))),ROW($A$13:$A$512)-ROW($A$13)+1),ROWS(D$13:D482))))</f>
        <v/>
      </c>
      <c r="E482" s="182" t="str">
        <f t="array" ref="E482">IF(ROWS(E$13:E482)&gt;$S$5,"",INDEX(U$13:U$512,SMALL(IF(($W$13:$W$512=$W$6)+(($W$13:$W$512=$W$7)+(($W$13:$W$512=$W$8)+(($X$13:$X$512=$X$6)+(($X$13:$X$512=$X$7)+(($Y$13:$Y$512=$Y$6)+(($Y$13:$Y$512=$Y$7)+(($Y$13:$Y$512=$Z$6)+(($Y$13:$Y$512=$Z$7))))))))),ROW($A$13:$A$512)-ROW($A$13)+1),ROWS(E$13:E482))))</f>
        <v/>
      </c>
      <c r="F482" s="182" t="str">
        <f t="array" ref="F482">IF(ROWS(F$13:F482)&gt;$S$5,"",INDEX(V$13:V$512,SMALL(IF(($W$13:$W$512=$W$6)+(($W$13:$W$512=$W$7)+(($W$13:$W$512=$W$8)+(($X$13:$X$512=$X$6)+(($X$13:$X$512=$X$7)+(($Y$13:$Y$512=$Y$6)+(($Y$13:$Y$512=$Y$7)+(($Y$13:$Y$512=$Z$6)+(($Y$13:$Y$512=$Z$7))))))))),ROW($A$13:$A$512)-ROW($A$13)+1),ROWS(F$13:F482))))</f>
        <v/>
      </c>
      <c r="G482" s="351" t="str">
        <f t="array" ref="G482">IF(ROWS(G$13:G482)&gt;$S$5,"",INDEX(W$13:W$512,SMALL(IF(($W$13:$W$512=$W$6)+(($W$13:$W$512=$W$7)+(($W$13:$W$512=$W$8)+(($X$13:$X$512=$X$6)+(($X$13:$X$512=$X$7)+(($Y$13:$Y$512=$Y$6)+(($Y$13:$Y$512=$Y$7)+(($Y$13:$Y$512=$Z$6)+(($Y$13:$Y$512=$Z$7))))))))),ROW($A$13:$A$512)-ROW($A$13)+1),ROWS(G$13:G482))))</f>
        <v/>
      </c>
      <c r="H482" s="351" t="str">
        <f t="array" ref="H482">IF(ROWS(H$13:H482)&gt;$S$5,"",INDEX(X$13:X$512,SMALL(IF(($W$13:$W$512=$W$6)+(($W$13:$W$512=$W$7)+(($W$13:$W$512=$W$8)+(($X$13:$X$512=$X$6)+(($X$13:$X$512=$X$7)+(($Y$13:$Y$512=$Y$6)+(($Y$13:$Y$512=$Y$7)+(($Y$13:$Y$512=$Z$6)+(($Y$13:$Y$512=$Z$7))))))))),ROW($A$13:$A$512)-ROW($A$13)+1),ROWS(H$13:H482))))</f>
        <v/>
      </c>
      <c r="I482" s="351" t="str">
        <f t="array" ref="I482">IF(ROWS(I$13:I482)&gt;$S$5,"",INDEX(Y$13:Y$512,SMALL(IF(($W$13:$W$512=$W$6)+(($W$13:$W$512=$W$7)+(($W$13:$W$512=$W$8)+(($X$13:$X$512=$X$6)+(($X$13:$X$512=$X$7)+(($Y$13:$Y$512=$Y$6)+(($Y$13:$Y$512=$Y$7)+(($Y$13:$Y$512=$Z$6)+(($Y$13:$Y$512=$Z$7))))))))),ROW($A$13:$A$512)-ROW($A$13)+1),ROWS(I$13:I482))))</f>
        <v/>
      </c>
      <c r="J482" s="136"/>
      <c r="Q482" s="44">
        <f>Nut_StatusTool!A476</f>
        <v>470</v>
      </c>
      <c r="R482" s="44">
        <f>Nut_StatusTool!B476</f>
        <v>0</v>
      </c>
      <c r="S482" s="44">
        <f>Nut_StatusTool!C476</f>
        <v>0</v>
      </c>
      <c r="T482" s="44">
        <f>Nut_StatusTool!D476</f>
        <v>0</v>
      </c>
      <c r="U482" s="44">
        <f>Nut_StatusTool!F476</f>
        <v>0</v>
      </c>
      <c r="V482" s="285" t="str">
        <f>Nut_StatusTool!K476</f>
        <v/>
      </c>
      <c r="W482" s="44" t="str">
        <f>Nut_StatusTool!L476</f>
        <v/>
      </c>
      <c r="X482" s="44" t="str">
        <f>Nut_StatusTool!M476</f>
        <v/>
      </c>
      <c r="Y482" s="44" t="str">
        <f>Nut_StatusTool!N476</f>
        <v/>
      </c>
    </row>
    <row r="483" spans="1:25">
      <c r="A483" s="182" t="str">
        <f t="array" ref="A483">IF(ROWS(A$13:A483)&gt;$S$5,"",INDEX(Q$13:Q$512,SMALL(IF(($W$13:$W$512=$W$6)+(($W$13:$W$512=$W$7)+(($W$13:$W$512=$W$8)+(($X$13:$X$512=$X$6)+(($X$13:$X$512=$X$7)+(($Y$13:$Y$512=$Y$6)+(($Y$13:$Y$512=$Y$7)+(($Y$13:$Y$512=$Z$6)+(($Y$13:$Y$512=$Z$7))))))))),ROW($A$13:$A$512)-ROW($A$13)+1),ROWS(A$13:A483))))</f>
        <v/>
      </c>
      <c r="B483" s="290" t="str">
        <f t="array" ref="B483">IF(ROWS(B$13:B483)&gt;$S$5,"",INDEX(R$13:R$512,SMALL(IF(($W$13:$W$512=$W$6)+(($W$13:$W$512=$W$7)+(($W$13:$W$512=$W$8)+(($X$13:$X$512=$X$6)+(($X$13:$X$512=$X$7)+(($Y$13:$Y$512=$Y$6)+(($Y$13:$Y$512=$Y$7)+(($Y$13:$Y$512=$Z$6)+(($Y$13:$Y$512=$Z$7))))))))),ROW($A$13:$A$512)-ROW($A$13)+1),ROWS(B$13:B483))))</f>
        <v/>
      </c>
      <c r="C483" s="290" t="str">
        <f t="array" ref="C483">IF(ROWS(C$13:C483)&gt;$S$5,"",INDEX(S$13:S$512,SMALL(IF(($W$13:$W$512=$W$6)+(($W$13:$W$512=$W$7)+(($W$13:$W$512=$W$8)+(($X$13:$X$512=$X$6)+(($X$13:$X$512=$X$7)+(($Y$13:$Y$512=$Y$6)+(($Y$13:$Y$512=$Y$7)+(($Y$13:$Y$512=$Z$6)+(($Y$13:$Y$512=$Z$7))))))))),ROW($A$13:$A$512)-ROW($A$13)+1),ROWS(C$13:C483))))</f>
        <v/>
      </c>
      <c r="D483" s="316" t="str">
        <f t="array" ref="D483">IF(ROWS(D$13:D483)&gt;$S$5,"",INDEX(T$13:T$512,SMALL(IF(($W$13:$W$512=$W$6)+(($W$13:$W$512=$W$7)+(($W$13:$W$512=$W$8)+(($X$13:$X$512=$X$6)+(($X$13:$X$512=$X$7)+(($Y$13:$Y$512=$Y$6)+(($Y$13:$Y$512=$Y$7)+(($Y$13:$Y$512=$Z$6)+(($Y$13:$Y$512=$Z$7))))))))),ROW($A$13:$A$512)-ROW($A$13)+1),ROWS(D$13:D483))))</f>
        <v/>
      </c>
      <c r="E483" s="182" t="str">
        <f t="array" ref="E483">IF(ROWS(E$13:E483)&gt;$S$5,"",INDEX(U$13:U$512,SMALL(IF(($W$13:$W$512=$W$6)+(($W$13:$W$512=$W$7)+(($W$13:$W$512=$W$8)+(($X$13:$X$512=$X$6)+(($X$13:$X$512=$X$7)+(($Y$13:$Y$512=$Y$6)+(($Y$13:$Y$512=$Y$7)+(($Y$13:$Y$512=$Z$6)+(($Y$13:$Y$512=$Z$7))))))))),ROW($A$13:$A$512)-ROW($A$13)+1),ROWS(E$13:E483))))</f>
        <v/>
      </c>
      <c r="F483" s="182" t="str">
        <f t="array" ref="F483">IF(ROWS(F$13:F483)&gt;$S$5,"",INDEX(V$13:V$512,SMALL(IF(($W$13:$W$512=$W$6)+(($W$13:$W$512=$W$7)+(($W$13:$W$512=$W$8)+(($X$13:$X$512=$X$6)+(($X$13:$X$512=$X$7)+(($Y$13:$Y$512=$Y$6)+(($Y$13:$Y$512=$Y$7)+(($Y$13:$Y$512=$Z$6)+(($Y$13:$Y$512=$Z$7))))))))),ROW($A$13:$A$512)-ROW($A$13)+1),ROWS(F$13:F483))))</f>
        <v/>
      </c>
      <c r="G483" s="351" t="str">
        <f t="array" ref="G483">IF(ROWS(G$13:G483)&gt;$S$5,"",INDEX(W$13:W$512,SMALL(IF(($W$13:$W$512=$W$6)+(($W$13:$W$512=$W$7)+(($W$13:$W$512=$W$8)+(($X$13:$X$512=$X$6)+(($X$13:$X$512=$X$7)+(($Y$13:$Y$512=$Y$6)+(($Y$13:$Y$512=$Y$7)+(($Y$13:$Y$512=$Z$6)+(($Y$13:$Y$512=$Z$7))))))))),ROW($A$13:$A$512)-ROW($A$13)+1),ROWS(G$13:G483))))</f>
        <v/>
      </c>
      <c r="H483" s="351" t="str">
        <f t="array" ref="H483">IF(ROWS(H$13:H483)&gt;$S$5,"",INDEX(X$13:X$512,SMALL(IF(($W$13:$W$512=$W$6)+(($W$13:$W$512=$W$7)+(($W$13:$W$512=$W$8)+(($X$13:$X$512=$X$6)+(($X$13:$X$512=$X$7)+(($Y$13:$Y$512=$Y$6)+(($Y$13:$Y$512=$Y$7)+(($Y$13:$Y$512=$Z$6)+(($Y$13:$Y$512=$Z$7))))))))),ROW($A$13:$A$512)-ROW($A$13)+1),ROWS(H$13:H483))))</f>
        <v/>
      </c>
      <c r="I483" s="351" t="str">
        <f t="array" ref="I483">IF(ROWS(I$13:I483)&gt;$S$5,"",INDEX(Y$13:Y$512,SMALL(IF(($W$13:$W$512=$W$6)+(($W$13:$W$512=$W$7)+(($W$13:$W$512=$W$8)+(($X$13:$X$512=$X$6)+(($X$13:$X$512=$X$7)+(($Y$13:$Y$512=$Y$6)+(($Y$13:$Y$512=$Y$7)+(($Y$13:$Y$512=$Z$6)+(($Y$13:$Y$512=$Z$7))))))))),ROW($A$13:$A$512)-ROW($A$13)+1),ROWS(I$13:I483))))</f>
        <v/>
      </c>
      <c r="J483" s="136"/>
      <c r="Q483" s="44">
        <f>Nut_StatusTool!A477</f>
        <v>471</v>
      </c>
      <c r="R483" s="44">
        <f>Nut_StatusTool!B477</f>
        <v>0</v>
      </c>
      <c r="S483" s="44">
        <f>Nut_StatusTool!C477</f>
        <v>0</v>
      </c>
      <c r="T483" s="44">
        <f>Nut_StatusTool!D477</f>
        <v>0</v>
      </c>
      <c r="U483" s="44">
        <f>Nut_StatusTool!F477</f>
        <v>0</v>
      </c>
      <c r="V483" s="285" t="str">
        <f>Nut_StatusTool!K477</f>
        <v/>
      </c>
      <c r="W483" s="44" t="str">
        <f>Nut_StatusTool!L477</f>
        <v/>
      </c>
      <c r="X483" s="44" t="str">
        <f>Nut_StatusTool!M477</f>
        <v/>
      </c>
      <c r="Y483" s="44" t="str">
        <f>Nut_StatusTool!N477</f>
        <v/>
      </c>
    </row>
    <row r="484" spans="1:25">
      <c r="A484" s="182" t="str">
        <f t="array" ref="A484">IF(ROWS(A$13:A484)&gt;$S$5,"",INDEX(Q$13:Q$512,SMALL(IF(($W$13:$W$512=$W$6)+(($W$13:$W$512=$W$7)+(($W$13:$W$512=$W$8)+(($X$13:$X$512=$X$6)+(($X$13:$X$512=$X$7)+(($Y$13:$Y$512=$Y$6)+(($Y$13:$Y$512=$Y$7)+(($Y$13:$Y$512=$Z$6)+(($Y$13:$Y$512=$Z$7))))))))),ROW($A$13:$A$512)-ROW($A$13)+1),ROWS(A$13:A484))))</f>
        <v/>
      </c>
      <c r="B484" s="290" t="str">
        <f t="array" ref="B484">IF(ROWS(B$13:B484)&gt;$S$5,"",INDEX(R$13:R$512,SMALL(IF(($W$13:$W$512=$W$6)+(($W$13:$W$512=$W$7)+(($W$13:$W$512=$W$8)+(($X$13:$X$512=$X$6)+(($X$13:$X$512=$X$7)+(($Y$13:$Y$512=$Y$6)+(($Y$13:$Y$512=$Y$7)+(($Y$13:$Y$512=$Z$6)+(($Y$13:$Y$512=$Z$7))))))))),ROW($A$13:$A$512)-ROW($A$13)+1),ROWS(B$13:B484))))</f>
        <v/>
      </c>
      <c r="C484" s="290" t="str">
        <f t="array" ref="C484">IF(ROWS(C$13:C484)&gt;$S$5,"",INDEX(S$13:S$512,SMALL(IF(($W$13:$W$512=$W$6)+(($W$13:$W$512=$W$7)+(($W$13:$W$512=$W$8)+(($X$13:$X$512=$X$6)+(($X$13:$X$512=$X$7)+(($Y$13:$Y$512=$Y$6)+(($Y$13:$Y$512=$Y$7)+(($Y$13:$Y$512=$Z$6)+(($Y$13:$Y$512=$Z$7))))))))),ROW($A$13:$A$512)-ROW($A$13)+1),ROWS(C$13:C484))))</f>
        <v/>
      </c>
      <c r="D484" s="316" t="str">
        <f t="array" ref="D484">IF(ROWS(D$13:D484)&gt;$S$5,"",INDEX(T$13:T$512,SMALL(IF(($W$13:$W$512=$W$6)+(($W$13:$W$512=$W$7)+(($W$13:$W$512=$W$8)+(($X$13:$X$512=$X$6)+(($X$13:$X$512=$X$7)+(($Y$13:$Y$512=$Y$6)+(($Y$13:$Y$512=$Y$7)+(($Y$13:$Y$512=$Z$6)+(($Y$13:$Y$512=$Z$7))))))))),ROW($A$13:$A$512)-ROW($A$13)+1),ROWS(D$13:D484))))</f>
        <v/>
      </c>
      <c r="E484" s="182" t="str">
        <f t="array" ref="E484">IF(ROWS(E$13:E484)&gt;$S$5,"",INDEX(U$13:U$512,SMALL(IF(($W$13:$W$512=$W$6)+(($W$13:$W$512=$W$7)+(($W$13:$W$512=$W$8)+(($X$13:$X$512=$X$6)+(($X$13:$X$512=$X$7)+(($Y$13:$Y$512=$Y$6)+(($Y$13:$Y$512=$Y$7)+(($Y$13:$Y$512=$Z$6)+(($Y$13:$Y$512=$Z$7))))))))),ROW($A$13:$A$512)-ROW($A$13)+1),ROWS(E$13:E484))))</f>
        <v/>
      </c>
      <c r="F484" s="182" t="str">
        <f t="array" ref="F484">IF(ROWS(F$13:F484)&gt;$S$5,"",INDEX(V$13:V$512,SMALL(IF(($W$13:$W$512=$W$6)+(($W$13:$W$512=$W$7)+(($W$13:$W$512=$W$8)+(($X$13:$X$512=$X$6)+(($X$13:$X$512=$X$7)+(($Y$13:$Y$512=$Y$6)+(($Y$13:$Y$512=$Y$7)+(($Y$13:$Y$512=$Z$6)+(($Y$13:$Y$512=$Z$7))))))))),ROW($A$13:$A$512)-ROW($A$13)+1),ROWS(F$13:F484))))</f>
        <v/>
      </c>
      <c r="G484" s="351" t="str">
        <f t="array" ref="G484">IF(ROWS(G$13:G484)&gt;$S$5,"",INDEX(W$13:W$512,SMALL(IF(($W$13:$W$512=$W$6)+(($W$13:$W$512=$W$7)+(($W$13:$W$512=$W$8)+(($X$13:$X$512=$X$6)+(($X$13:$X$512=$X$7)+(($Y$13:$Y$512=$Y$6)+(($Y$13:$Y$512=$Y$7)+(($Y$13:$Y$512=$Z$6)+(($Y$13:$Y$512=$Z$7))))))))),ROW($A$13:$A$512)-ROW($A$13)+1),ROWS(G$13:G484))))</f>
        <v/>
      </c>
      <c r="H484" s="351" t="str">
        <f t="array" ref="H484">IF(ROWS(H$13:H484)&gt;$S$5,"",INDEX(X$13:X$512,SMALL(IF(($W$13:$W$512=$W$6)+(($W$13:$W$512=$W$7)+(($W$13:$W$512=$W$8)+(($X$13:$X$512=$X$6)+(($X$13:$X$512=$X$7)+(($Y$13:$Y$512=$Y$6)+(($Y$13:$Y$512=$Y$7)+(($Y$13:$Y$512=$Z$6)+(($Y$13:$Y$512=$Z$7))))))))),ROW($A$13:$A$512)-ROW($A$13)+1),ROWS(H$13:H484))))</f>
        <v/>
      </c>
      <c r="I484" s="351" t="str">
        <f t="array" ref="I484">IF(ROWS(I$13:I484)&gt;$S$5,"",INDEX(Y$13:Y$512,SMALL(IF(($W$13:$W$512=$W$6)+(($W$13:$W$512=$W$7)+(($W$13:$W$512=$W$8)+(($X$13:$X$512=$X$6)+(($X$13:$X$512=$X$7)+(($Y$13:$Y$512=$Y$6)+(($Y$13:$Y$512=$Y$7)+(($Y$13:$Y$512=$Z$6)+(($Y$13:$Y$512=$Z$7))))))))),ROW($A$13:$A$512)-ROW($A$13)+1),ROWS(I$13:I484))))</f>
        <v/>
      </c>
      <c r="J484" s="136"/>
      <c r="Q484" s="44">
        <f>Nut_StatusTool!A478</f>
        <v>472</v>
      </c>
      <c r="R484" s="44">
        <f>Nut_StatusTool!B478</f>
        <v>0</v>
      </c>
      <c r="S484" s="44">
        <f>Nut_StatusTool!C478</f>
        <v>0</v>
      </c>
      <c r="T484" s="44">
        <f>Nut_StatusTool!D478</f>
        <v>0</v>
      </c>
      <c r="U484" s="44">
        <f>Nut_StatusTool!F478</f>
        <v>0</v>
      </c>
      <c r="V484" s="285" t="str">
        <f>Nut_StatusTool!K478</f>
        <v/>
      </c>
      <c r="W484" s="44" t="str">
        <f>Nut_StatusTool!L478</f>
        <v/>
      </c>
      <c r="X484" s="44" t="str">
        <f>Nut_StatusTool!M478</f>
        <v/>
      </c>
      <c r="Y484" s="44" t="str">
        <f>Nut_StatusTool!N478</f>
        <v/>
      </c>
    </row>
    <row r="485" spans="1:25">
      <c r="A485" s="182" t="str">
        <f t="array" ref="A485">IF(ROWS(A$13:A485)&gt;$S$5,"",INDEX(Q$13:Q$512,SMALL(IF(($W$13:$W$512=$W$6)+(($W$13:$W$512=$W$7)+(($W$13:$W$512=$W$8)+(($X$13:$X$512=$X$6)+(($X$13:$X$512=$X$7)+(($Y$13:$Y$512=$Y$6)+(($Y$13:$Y$512=$Y$7)+(($Y$13:$Y$512=$Z$6)+(($Y$13:$Y$512=$Z$7))))))))),ROW($A$13:$A$512)-ROW($A$13)+1),ROWS(A$13:A485))))</f>
        <v/>
      </c>
      <c r="B485" s="290" t="str">
        <f t="array" ref="B485">IF(ROWS(B$13:B485)&gt;$S$5,"",INDEX(R$13:R$512,SMALL(IF(($W$13:$W$512=$W$6)+(($W$13:$W$512=$W$7)+(($W$13:$W$512=$W$8)+(($X$13:$X$512=$X$6)+(($X$13:$X$512=$X$7)+(($Y$13:$Y$512=$Y$6)+(($Y$13:$Y$512=$Y$7)+(($Y$13:$Y$512=$Z$6)+(($Y$13:$Y$512=$Z$7))))))))),ROW($A$13:$A$512)-ROW($A$13)+1),ROWS(B$13:B485))))</f>
        <v/>
      </c>
      <c r="C485" s="290" t="str">
        <f t="array" ref="C485">IF(ROWS(C$13:C485)&gt;$S$5,"",INDEX(S$13:S$512,SMALL(IF(($W$13:$W$512=$W$6)+(($W$13:$W$512=$W$7)+(($W$13:$W$512=$W$8)+(($X$13:$X$512=$X$6)+(($X$13:$X$512=$X$7)+(($Y$13:$Y$512=$Y$6)+(($Y$13:$Y$512=$Y$7)+(($Y$13:$Y$512=$Z$6)+(($Y$13:$Y$512=$Z$7))))))))),ROW($A$13:$A$512)-ROW($A$13)+1),ROWS(C$13:C485))))</f>
        <v/>
      </c>
      <c r="D485" s="316" t="str">
        <f t="array" ref="D485">IF(ROWS(D$13:D485)&gt;$S$5,"",INDEX(T$13:T$512,SMALL(IF(($W$13:$W$512=$W$6)+(($W$13:$W$512=$W$7)+(($W$13:$W$512=$W$8)+(($X$13:$X$512=$X$6)+(($X$13:$X$512=$X$7)+(($Y$13:$Y$512=$Y$6)+(($Y$13:$Y$512=$Y$7)+(($Y$13:$Y$512=$Z$6)+(($Y$13:$Y$512=$Z$7))))))))),ROW($A$13:$A$512)-ROW($A$13)+1),ROWS(D$13:D485))))</f>
        <v/>
      </c>
      <c r="E485" s="182" t="str">
        <f t="array" ref="E485">IF(ROWS(E$13:E485)&gt;$S$5,"",INDEX(U$13:U$512,SMALL(IF(($W$13:$W$512=$W$6)+(($W$13:$W$512=$W$7)+(($W$13:$W$512=$W$8)+(($X$13:$X$512=$X$6)+(($X$13:$X$512=$X$7)+(($Y$13:$Y$512=$Y$6)+(($Y$13:$Y$512=$Y$7)+(($Y$13:$Y$512=$Z$6)+(($Y$13:$Y$512=$Z$7))))))))),ROW($A$13:$A$512)-ROW($A$13)+1),ROWS(E$13:E485))))</f>
        <v/>
      </c>
      <c r="F485" s="182" t="str">
        <f t="array" ref="F485">IF(ROWS(F$13:F485)&gt;$S$5,"",INDEX(V$13:V$512,SMALL(IF(($W$13:$W$512=$W$6)+(($W$13:$W$512=$W$7)+(($W$13:$W$512=$W$8)+(($X$13:$X$512=$X$6)+(($X$13:$X$512=$X$7)+(($Y$13:$Y$512=$Y$6)+(($Y$13:$Y$512=$Y$7)+(($Y$13:$Y$512=$Z$6)+(($Y$13:$Y$512=$Z$7))))))))),ROW($A$13:$A$512)-ROW($A$13)+1),ROWS(F$13:F485))))</f>
        <v/>
      </c>
      <c r="G485" s="351" t="str">
        <f t="array" ref="G485">IF(ROWS(G$13:G485)&gt;$S$5,"",INDEX(W$13:W$512,SMALL(IF(($W$13:$W$512=$W$6)+(($W$13:$W$512=$W$7)+(($W$13:$W$512=$W$8)+(($X$13:$X$512=$X$6)+(($X$13:$X$512=$X$7)+(($Y$13:$Y$512=$Y$6)+(($Y$13:$Y$512=$Y$7)+(($Y$13:$Y$512=$Z$6)+(($Y$13:$Y$512=$Z$7))))))))),ROW($A$13:$A$512)-ROW($A$13)+1),ROWS(G$13:G485))))</f>
        <v/>
      </c>
      <c r="H485" s="351" t="str">
        <f t="array" ref="H485">IF(ROWS(H$13:H485)&gt;$S$5,"",INDEX(X$13:X$512,SMALL(IF(($W$13:$W$512=$W$6)+(($W$13:$W$512=$W$7)+(($W$13:$W$512=$W$8)+(($X$13:$X$512=$X$6)+(($X$13:$X$512=$X$7)+(($Y$13:$Y$512=$Y$6)+(($Y$13:$Y$512=$Y$7)+(($Y$13:$Y$512=$Z$6)+(($Y$13:$Y$512=$Z$7))))))))),ROW($A$13:$A$512)-ROW($A$13)+1),ROWS(H$13:H485))))</f>
        <v/>
      </c>
      <c r="I485" s="351" t="str">
        <f t="array" ref="I485">IF(ROWS(I$13:I485)&gt;$S$5,"",INDEX(Y$13:Y$512,SMALL(IF(($W$13:$W$512=$W$6)+(($W$13:$W$512=$W$7)+(($W$13:$W$512=$W$8)+(($X$13:$X$512=$X$6)+(($X$13:$X$512=$X$7)+(($Y$13:$Y$512=$Y$6)+(($Y$13:$Y$512=$Y$7)+(($Y$13:$Y$512=$Z$6)+(($Y$13:$Y$512=$Z$7))))))))),ROW($A$13:$A$512)-ROW($A$13)+1),ROWS(I$13:I485))))</f>
        <v/>
      </c>
      <c r="J485" s="136"/>
      <c r="Q485" s="44">
        <f>Nut_StatusTool!A479</f>
        <v>473</v>
      </c>
      <c r="R485" s="44">
        <f>Nut_StatusTool!B479</f>
        <v>0</v>
      </c>
      <c r="S485" s="44">
        <f>Nut_StatusTool!C479</f>
        <v>0</v>
      </c>
      <c r="T485" s="44">
        <f>Nut_StatusTool!D479</f>
        <v>0</v>
      </c>
      <c r="U485" s="44">
        <f>Nut_StatusTool!F479</f>
        <v>0</v>
      </c>
      <c r="V485" s="285" t="str">
        <f>Nut_StatusTool!K479</f>
        <v/>
      </c>
      <c r="W485" s="44" t="str">
        <f>Nut_StatusTool!L479</f>
        <v/>
      </c>
      <c r="X485" s="44" t="str">
        <f>Nut_StatusTool!M479</f>
        <v/>
      </c>
      <c r="Y485" s="44" t="str">
        <f>Nut_StatusTool!N479</f>
        <v/>
      </c>
    </row>
    <row r="486" spans="1:25">
      <c r="A486" s="182" t="str">
        <f t="array" ref="A486">IF(ROWS(A$13:A486)&gt;$S$5,"",INDEX(Q$13:Q$512,SMALL(IF(($W$13:$W$512=$W$6)+(($W$13:$W$512=$W$7)+(($W$13:$W$512=$W$8)+(($X$13:$X$512=$X$6)+(($X$13:$X$512=$X$7)+(($Y$13:$Y$512=$Y$6)+(($Y$13:$Y$512=$Y$7)+(($Y$13:$Y$512=$Z$6)+(($Y$13:$Y$512=$Z$7))))))))),ROW($A$13:$A$512)-ROW($A$13)+1),ROWS(A$13:A486))))</f>
        <v/>
      </c>
      <c r="B486" s="290" t="str">
        <f t="array" ref="B486">IF(ROWS(B$13:B486)&gt;$S$5,"",INDEX(R$13:R$512,SMALL(IF(($W$13:$W$512=$W$6)+(($W$13:$W$512=$W$7)+(($W$13:$W$512=$W$8)+(($X$13:$X$512=$X$6)+(($X$13:$X$512=$X$7)+(($Y$13:$Y$512=$Y$6)+(($Y$13:$Y$512=$Y$7)+(($Y$13:$Y$512=$Z$6)+(($Y$13:$Y$512=$Z$7))))))))),ROW($A$13:$A$512)-ROW($A$13)+1),ROWS(B$13:B486))))</f>
        <v/>
      </c>
      <c r="C486" s="290" t="str">
        <f t="array" ref="C486">IF(ROWS(C$13:C486)&gt;$S$5,"",INDEX(S$13:S$512,SMALL(IF(($W$13:$W$512=$W$6)+(($W$13:$W$512=$W$7)+(($W$13:$W$512=$W$8)+(($X$13:$X$512=$X$6)+(($X$13:$X$512=$X$7)+(($Y$13:$Y$512=$Y$6)+(($Y$13:$Y$512=$Y$7)+(($Y$13:$Y$512=$Z$6)+(($Y$13:$Y$512=$Z$7))))))))),ROW($A$13:$A$512)-ROW($A$13)+1),ROWS(C$13:C486))))</f>
        <v/>
      </c>
      <c r="D486" s="316" t="str">
        <f t="array" ref="D486">IF(ROWS(D$13:D486)&gt;$S$5,"",INDEX(T$13:T$512,SMALL(IF(($W$13:$W$512=$W$6)+(($W$13:$W$512=$W$7)+(($W$13:$W$512=$W$8)+(($X$13:$X$512=$X$6)+(($X$13:$X$512=$X$7)+(($Y$13:$Y$512=$Y$6)+(($Y$13:$Y$512=$Y$7)+(($Y$13:$Y$512=$Z$6)+(($Y$13:$Y$512=$Z$7))))))))),ROW($A$13:$A$512)-ROW($A$13)+1),ROWS(D$13:D486))))</f>
        <v/>
      </c>
      <c r="E486" s="182" t="str">
        <f t="array" ref="E486">IF(ROWS(E$13:E486)&gt;$S$5,"",INDEX(U$13:U$512,SMALL(IF(($W$13:$W$512=$W$6)+(($W$13:$W$512=$W$7)+(($W$13:$W$512=$W$8)+(($X$13:$X$512=$X$6)+(($X$13:$X$512=$X$7)+(($Y$13:$Y$512=$Y$6)+(($Y$13:$Y$512=$Y$7)+(($Y$13:$Y$512=$Z$6)+(($Y$13:$Y$512=$Z$7))))))))),ROW($A$13:$A$512)-ROW($A$13)+1),ROWS(E$13:E486))))</f>
        <v/>
      </c>
      <c r="F486" s="182" t="str">
        <f t="array" ref="F486">IF(ROWS(F$13:F486)&gt;$S$5,"",INDEX(V$13:V$512,SMALL(IF(($W$13:$W$512=$W$6)+(($W$13:$W$512=$W$7)+(($W$13:$W$512=$W$8)+(($X$13:$X$512=$X$6)+(($X$13:$X$512=$X$7)+(($Y$13:$Y$512=$Y$6)+(($Y$13:$Y$512=$Y$7)+(($Y$13:$Y$512=$Z$6)+(($Y$13:$Y$512=$Z$7))))))))),ROW($A$13:$A$512)-ROW($A$13)+1),ROWS(F$13:F486))))</f>
        <v/>
      </c>
      <c r="G486" s="351" t="str">
        <f t="array" ref="G486">IF(ROWS(G$13:G486)&gt;$S$5,"",INDEX(W$13:W$512,SMALL(IF(($W$13:$W$512=$W$6)+(($W$13:$W$512=$W$7)+(($W$13:$W$512=$W$8)+(($X$13:$X$512=$X$6)+(($X$13:$X$512=$X$7)+(($Y$13:$Y$512=$Y$6)+(($Y$13:$Y$512=$Y$7)+(($Y$13:$Y$512=$Z$6)+(($Y$13:$Y$512=$Z$7))))))))),ROW($A$13:$A$512)-ROW($A$13)+1),ROWS(G$13:G486))))</f>
        <v/>
      </c>
      <c r="H486" s="351" t="str">
        <f t="array" ref="H486">IF(ROWS(H$13:H486)&gt;$S$5,"",INDEX(X$13:X$512,SMALL(IF(($W$13:$W$512=$W$6)+(($W$13:$W$512=$W$7)+(($W$13:$W$512=$W$8)+(($X$13:$X$512=$X$6)+(($X$13:$X$512=$X$7)+(($Y$13:$Y$512=$Y$6)+(($Y$13:$Y$512=$Y$7)+(($Y$13:$Y$512=$Z$6)+(($Y$13:$Y$512=$Z$7))))))))),ROW($A$13:$A$512)-ROW($A$13)+1),ROWS(H$13:H486))))</f>
        <v/>
      </c>
      <c r="I486" s="351" t="str">
        <f t="array" ref="I486">IF(ROWS(I$13:I486)&gt;$S$5,"",INDEX(Y$13:Y$512,SMALL(IF(($W$13:$W$512=$W$6)+(($W$13:$W$512=$W$7)+(($W$13:$W$512=$W$8)+(($X$13:$X$512=$X$6)+(($X$13:$X$512=$X$7)+(($Y$13:$Y$512=$Y$6)+(($Y$13:$Y$512=$Y$7)+(($Y$13:$Y$512=$Z$6)+(($Y$13:$Y$512=$Z$7))))))))),ROW($A$13:$A$512)-ROW($A$13)+1),ROWS(I$13:I486))))</f>
        <v/>
      </c>
      <c r="J486" s="136"/>
      <c r="Q486" s="44">
        <f>Nut_StatusTool!A480</f>
        <v>474</v>
      </c>
      <c r="R486" s="44">
        <f>Nut_StatusTool!B480</f>
        <v>0</v>
      </c>
      <c r="S486" s="44">
        <f>Nut_StatusTool!C480</f>
        <v>0</v>
      </c>
      <c r="T486" s="44">
        <f>Nut_StatusTool!D480</f>
        <v>0</v>
      </c>
      <c r="U486" s="44">
        <f>Nut_StatusTool!F480</f>
        <v>0</v>
      </c>
      <c r="V486" s="285" t="str">
        <f>Nut_StatusTool!K480</f>
        <v/>
      </c>
      <c r="W486" s="44" t="str">
        <f>Nut_StatusTool!L480</f>
        <v/>
      </c>
      <c r="X486" s="44" t="str">
        <f>Nut_StatusTool!M480</f>
        <v/>
      </c>
      <c r="Y486" s="44" t="str">
        <f>Nut_StatusTool!N480</f>
        <v/>
      </c>
    </row>
    <row r="487" spans="1:25">
      <c r="A487" s="182" t="str">
        <f t="array" ref="A487">IF(ROWS(A$13:A487)&gt;$S$5,"",INDEX(Q$13:Q$512,SMALL(IF(($W$13:$W$512=$W$6)+(($W$13:$W$512=$W$7)+(($W$13:$W$512=$W$8)+(($X$13:$X$512=$X$6)+(($X$13:$X$512=$X$7)+(($Y$13:$Y$512=$Y$6)+(($Y$13:$Y$512=$Y$7)+(($Y$13:$Y$512=$Z$6)+(($Y$13:$Y$512=$Z$7))))))))),ROW($A$13:$A$512)-ROW($A$13)+1),ROWS(A$13:A487))))</f>
        <v/>
      </c>
      <c r="B487" s="290" t="str">
        <f t="array" ref="B487">IF(ROWS(B$13:B487)&gt;$S$5,"",INDEX(R$13:R$512,SMALL(IF(($W$13:$W$512=$W$6)+(($W$13:$W$512=$W$7)+(($W$13:$W$512=$W$8)+(($X$13:$X$512=$X$6)+(($X$13:$X$512=$X$7)+(($Y$13:$Y$512=$Y$6)+(($Y$13:$Y$512=$Y$7)+(($Y$13:$Y$512=$Z$6)+(($Y$13:$Y$512=$Z$7))))))))),ROW($A$13:$A$512)-ROW($A$13)+1),ROWS(B$13:B487))))</f>
        <v/>
      </c>
      <c r="C487" s="290" t="str">
        <f t="array" ref="C487">IF(ROWS(C$13:C487)&gt;$S$5,"",INDEX(S$13:S$512,SMALL(IF(($W$13:$W$512=$W$6)+(($W$13:$W$512=$W$7)+(($W$13:$W$512=$W$8)+(($X$13:$X$512=$X$6)+(($X$13:$X$512=$X$7)+(($Y$13:$Y$512=$Y$6)+(($Y$13:$Y$512=$Y$7)+(($Y$13:$Y$512=$Z$6)+(($Y$13:$Y$512=$Z$7))))))))),ROW($A$13:$A$512)-ROW($A$13)+1),ROWS(C$13:C487))))</f>
        <v/>
      </c>
      <c r="D487" s="316" t="str">
        <f t="array" ref="D487">IF(ROWS(D$13:D487)&gt;$S$5,"",INDEX(T$13:T$512,SMALL(IF(($W$13:$W$512=$W$6)+(($W$13:$W$512=$W$7)+(($W$13:$W$512=$W$8)+(($X$13:$X$512=$X$6)+(($X$13:$X$512=$X$7)+(($Y$13:$Y$512=$Y$6)+(($Y$13:$Y$512=$Y$7)+(($Y$13:$Y$512=$Z$6)+(($Y$13:$Y$512=$Z$7))))))))),ROW($A$13:$A$512)-ROW($A$13)+1),ROWS(D$13:D487))))</f>
        <v/>
      </c>
      <c r="E487" s="182" t="str">
        <f t="array" ref="E487">IF(ROWS(E$13:E487)&gt;$S$5,"",INDEX(U$13:U$512,SMALL(IF(($W$13:$W$512=$W$6)+(($W$13:$W$512=$W$7)+(($W$13:$W$512=$W$8)+(($X$13:$X$512=$X$6)+(($X$13:$X$512=$X$7)+(($Y$13:$Y$512=$Y$6)+(($Y$13:$Y$512=$Y$7)+(($Y$13:$Y$512=$Z$6)+(($Y$13:$Y$512=$Z$7))))))))),ROW($A$13:$A$512)-ROW($A$13)+1),ROWS(E$13:E487))))</f>
        <v/>
      </c>
      <c r="F487" s="182" t="str">
        <f t="array" ref="F487">IF(ROWS(F$13:F487)&gt;$S$5,"",INDEX(V$13:V$512,SMALL(IF(($W$13:$W$512=$W$6)+(($W$13:$W$512=$W$7)+(($W$13:$W$512=$W$8)+(($X$13:$X$512=$X$6)+(($X$13:$X$512=$X$7)+(($Y$13:$Y$512=$Y$6)+(($Y$13:$Y$512=$Y$7)+(($Y$13:$Y$512=$Z$6)+(($Y$13:$Y$512=$Z$7))))))))),ROW($A$13:$A$512)-ROW($A$13)+1),ROWS(F$13:F487))))</f>
        <v/>
      </c>
      <c r="G487" s="351" t="str">
        <f t="array" ref="G487">IF(ROWS(G$13:G487)&gt;$S$5,"",INDEX(W$13:W$512,SMALL(IF(($W$13:$W$512=$W$6)+(($W$13:$W$512=$W$7)+(($W$13:$W$512=$W$8)+(($X$13:$X$512=$X$6)+(($X$13:$X$512=$X$7)+(($Y$13:$Y$512=$Y$6)+(($Y$13:$Y$512=$Y$7)+(($Y$13:$Y$512=$Z$6)+(($Y$13:$Y$512=$Z$7))))))))),ROW($A$13:$A$512)-ROW($A$13)+1),ROWS(G$13:G487))))</f>
        <v/>
      </c>
      <c r="H487" s="351" t="str">
        <f t="array" ref="H487">IF(ROWS(H$13:H487)&gt;$S$5,"",INDEX(X$13:X$512,SMALL(IF(($W$13:$W$512=$W$6)+(($W$13:$W$512=$W$7)+(($W$13:$W$512=$W$8)+(($X$13:$X$512=$X$6)+(($X$13:$X$512=$X$7)+(($Y$13:$Y$512=$Y$6)+(($Y$13:$Y$512=$Y$7)+(($Y$13:$Y$512=$Z$6)+(($Y$13:$Y$512=$Z$7))))))))),ROW($A$13:$A$512)-ROW($A$13)+1),ROWS(H$13:H487))))</f>
        <v/>
      </c>
      <c r="I487" s="351" t="str">
        <f t="array" ref="I487">IF(ROWS(I$13:I487)&gt;$S$5,"",INDEX(Y$13:Y$512,SMALL(IF(($W$13:$W$512=$W$6)+(($W$13:$W$512=$W$7)+(($W$13:$W$512=$W$8)+(($X$13:$X$512=$X$6)+(($X$13:$X$512=$X$7)+(($Y$13:$Y$512=$Y$6)+(($Y$13:$Y$512=$Y$7)+(($Y$13:$Y$512=$Z$6)+(($Y$13:$Y$512=$Z$7))))))))),ROW($A$13:$A$512)-ROW($A$13)+1),ROWS(I$13:I487))))</f>
        <v/>
      </c>
      <c r="J487" s="136"/>
      <c r="Q487" s="44">
        <f>Nut_StatusTool!A481</f>
        <v>475</v>
      </c>
      <c r="R487" s="44">
        <f>Nut_StatusTool!B481</f>
        <v>0</v>
      </c>
      <c r="S487" s="44">
        <f>Nut_StatusTool!C481</f>
        <v>0</v>
      </c>
      <c r="T487" s="44">
        <f>Nut_StatusTool!D481</f>
        <v>0</v>
      </c>
      <c r="U487" s="44">
        <f>Nut_StatusTool!F481</f>
        <v>0</v>
      </c>
      <c r="V487" s="285" t="str">
        <f>Nut_StatusTool!K481</f>
        <v/>
      </c>
      <c r="W487" s="44" t="str">
        <f>Nut_StatusTool!L481</f>
        <v/>
      </c>
      <c r="X487" s="44" t="str">
        <f>Nut_StatusTool!M481</f>
        <v/>
      </c>
      <c r="Y487" s="44" t="str">
        <f>Nut_StatusTool!N481</f>
        <v/>
      </c>
    </row>
    <row r="488" spans="1:25">
      <c r="A488" s="182" t="str">
        <f t="array" ref="A488">IF(ROWS(A$13:A488)&gt;$S$5,"",INDEX(Q$13:Q$512,SMALL(IF(($W$13:$W$512=$W$6)+(($W$13:$W$512=$W$7)+(($W$13:$W$512=$W$8)+(($X$13:$X$512=$X$6)+(($X$13:$X$512=$X$7)+(($Y$13:$Y$512=$Y$6)+(($Y$13:$Y$512=$Y$7)+(($Y$13:$Y$512=$Z$6)+(($Y$13:$Y$512=$Z$7))))))))),ROW($A$13:$A$512)-ROW($A$13)+1),ROWS(A$13:A488))))</f>
        <v/>
      </c>
      <c r="B488" s="290" t="str">
        <f t="array" ref="B488">IF(ROWS(B$13:B488)&gt;$S$5,"",INDEX(R$13:R$512,SMALL(IF(($W$13:$W$512=$W$6)+(($W$13:$W$512=$W$7)+(($W$13:$W$512=$W$8)+(($X$13:$X$512=$X$6)+(($X$13:$X$512=$X$7)+(($Y$13:$Y$512=$Y$6)+(($Y$13:$Y$512=$Y$7)+(($Y$13:$Y$512=$Z$6)+(($Y$13:$Y$512=$Z$7))))))))),ROW($A$13:$A$512)-ROW($A$13)+1),ROWS(B$13:B488))))</f>
        <v/>
      </c>
      <c r="C488" s="290" t="str">
        <f t="array" ref="C488">IF(ROWS(C$13:C488)&gt;$S$5,"",INDEX(S$13:S$512,SMALL(IF(($W$13:$W$512=$W$6)+(($W$13:$W$512=$W$7)+(($W$13:$W$512=$W$8)+(($X$13:$X$512=$X$6)+(($X$13:$X$512=$X$7)+(($Y$13:$Y$512=$Y$6)+(($Y$13:$Y$512=$Y$7)+(($Y$13:$Y$512=$Z$6)+(($Y$13:$Y$512=$Z$7))))))))),ROW($A$13:$A$512)-ROW($A$13)+1),ROWS(C$13:C488))))</f>
        <v/>
      </c>
      <c r="D488" s="316" t="str">
        <f t="array" ref="D488">IF(ROWS(D$13:D488)&gt;$S$5,"",INDEX(T$13:T$512,SMALL(IF(($W$13:$W$512=$W$6)+(($W$13:$W$512=$W$7)+(($W$13:$W$512=$W$8)+(($X$13:$X$512=$X$6)+(($X$13:$X$512=$X$7)+(($Y$13:$Y$512=$Y$6)+(($Y$13:$Y$512=$Y$7)+(($Y$13:$Y$512=$Z$6)+(($Y$13:$Y$512=$Z$7))))))))),ROW($A$13:$A$512)-ROW($A$13)+1),ROWS(D$13:D488))))</f>
        <v/>
      </c>
      <c r="E488" s="182" t="str">
        <f t="array" ref="E488">IF(ROWS(E$13:E488)&gt;$S$5,"",INDEX(U$13:U$512,SMALL(IF(($W$13:$W$512=$W$6)+(($W$13:$W$512=$W$7)+(($W$13:$W$512=$W$8)+(($X$13:$X$512=$X$6)+(($X$13:$X$512=$X$7)+(($Y$13:$Y$512=$Y$6)+(($Y$13:$Y$512=$Y$7)+(($Y$13:$Y$512=$Z$6)+(($Y$13:$Y$512=$Z$7))))))))),ROW($A$13:$A$512)-ROW($A$13)+1),ROWS(E$13:E488))))</f>
        <v/>
      </c>
      <c r="F488" s="182" t="str">
        <f t="array" ref="F488">IF(ROWS(F$13:F488)&gt;$S$5,"",INDEX(V$13:V$512,SMALL(IF(($W$13:$W$512=$W$6)+(($W$13:$W$512=$W$7)+(($W$13:$W$512=$W$8)+(($X$13:$X$512=$X$6)+(($X$13:$X$512=$X$7)+(($Y$13:$Y$512=$Y$6)+(($Y$13:$Y$512=$Y$7)+(($Y$13:$Y$512=$Z$6)+(($Y$13:$Y$512=$Z$7))))))))),ROW($A$13:$A$512)-ROW($A$13)+1),ROWS(F$13:F488))))</f>
        <v/>
      </c>
      <c r="G488" s="351" t="str">
        <f t="array" ref="G488">IF(ROWS(G$13:G488)&gt;$S$5,"",INDEX(W$13:W$512,SMALL(IF(($W$13:$W$512=$W$6)+(($W$13:$W$512=$W$7)+(($W$13:$W$512=$W$8)+(($X$13:$X$512=$X$6)+(($X$13:$X$512=$X$7)+(($Y$13:$Y$512=$Y$6)+(($Y$13:$Y$512=$Y$7)+(($Y$13:$Y$512=$Z$6)+(($Y$13:$Y$512=$Z$7))))))))),ROW($A$13:$A$512)-ROW($A$13)+1),ROWS(G$13:G488))))</f>
        <v/>
      </c>
      <c r="H488" s="351" t="str">
        <f t="array" ref="H488">IF(ROWS(H$13:H488)&gt;$S$5,"",INDEX(X$13:X$512,SMALL(IF(($W$13:$W$512=$W$6)+(($W$13:$W$512=$W$7)+(($W$13:$W$512=$W$8)+(($X$13:$X$512=$X$6)+(($X$13:$X$512=$X$7)+(($Y$13:$Y$512=$Y$6)+(($Y$13:$Y$512=$Y$7)+(($Y$13:$Y$512=$Z$6)+(($Y$13:$Y$512=$Z$7))))))))),ROW($A$13:$A$512)-ROW($A$13)+1),ROWS(H$13:H488))))</f>
        <v/>
      </c>
      <c r="I488" s="351" t="str">
        <f t="array" ref="I488">IF(ROWS(I$13:I488)&gt;$S$5,"",INDEX(Y$13:Y$512,SMALL(IF(($W$13:$W$512=$W$6)+(($W$13:$W$512=$W$7)+(($W$13:$W$512=$W$8)+(($X$13:$X$512=$X$6)+(($X$13:$X$512=$X$7)+(($Y$13:$Y$512=$Y$6)+(($Y$13:$Y$512=$Y$7)+(($Y$13:$Y$512=$Z$6)+(($Y$13:$Y$512=$Z$7))))))))),ROW($A$13:$A$512)-ROW($A$13)+1),ROWS(I$13:I488))))</f>
        <v/>
      </c>
      <c r="J488" s="136"/>
      <c r="Q488" s="44">
        <f>Nut_StatusTool!A482</f>
        <v>476</v>
      </c>
      <c r="R488" s="44">
        <f>Nut_StatusTool!B482</f>
        <v>0</v>
      </c>
      <c r="S488" s="44">
        <f>Nut_StatusTool!C482</f>
        <v>0</v>
      </c>
      <c r="T488" s="44">
        <f>Nut_StatusTool!D482</f>
        <v>0</v>
      </c>
      <c r="U488" s="44">
        <f>Nut_StatusTool!F482</f>
        <v>0</v>
      </c>
      <c r="V488" s="285" t="str">
        <f>Nut_StatusTool!K482</f>
        <v/>
      </c>
      <c r="W488" s="44" t="str">
        <f>Nut_StatusTool!L482</f>
        <v/>
      </c>
      <c r="X488" s="44" t="str">
        <f>Nut_StatusTool!M482</f>
        <v/>
      </c>
      <c r="Y488" s="44" t="str">
        <f>Nut_StatusTool!N482</f>
        <v/>
      </c>
    </row>
    <row r="489" spans="1:25">
      <c r="A489" s="182" t="str">
        <f t="array" ref="A489">IF(ROWS(A$13:A489)&gt;$S$5,"",INDEX(Q$13:Q$512,SMALL(IF(($W$13:$W$512=$W$6)+(($W$13:$W$512=$W$7)+(($W$13:$W$512=$W$8)+(($X$13:$X$512=$X$6)+(($X$13:$X$512=$X$7)+(($Y$13:$Y$512=$Y$6)+(($Y$13:$Y$512=$Y$7)+(($Y$13:$Y$512=$Z$6)+(($Y$13:$Y$512=$Z$7))))))))),ROW($A$13:$A$512)-ROW($A$13)+1),ROWS(A$13:A489))))</f>
        <v/>
      </c>
      <c r="B489" s="290" t="str">
        <f t="array" ref="B489">IF(ROWS(B$13:B489)&gt;$S$5,"",INDEX(R$13:R$512,SMALL(IF(($W$13:$W$512=$W$6)+(($W$13:$W$512=$W$7)+(($W$13:$W$512=$W$8)+(($X$13:$X$512=$X$6)+(($X$13:$X$512=$X$7)+(($Y$13:$Y$512=$Y$6)+(($Y$13:$Y$512=$Y$7)+(($Y$13:$Y$512=$Z$6)+(($Y$13:$Y$512=$Z$7))))))))),ROW($A$13:$A$512)-ROW($A$13)+1),ROWS(B$13:B489))))</f>
        <v/>
      </c>
      <c r="C489" s="290" t="str">
        <f t="array" ref="C489">IF(ROWS(C$13:C489)&gt;$S$5,"",INDEX(S$13:S$512,SMALL(IF(($W$13:$W$512=$W$6)+(($W$13:$W$512=$W$7)+(($W$13:$W$512=$W$8)+(($X$13:$X$512=$X$6)+(($X$13:$X$512=$X$7)+(($Y$13:$Y$512=$Y$6)+(($Y$13:$Y$512=$Y$7)+(($Y$13:$Y$512=$Z$6)+(($Y$13:$Y$512=$Z$7))))))))),ROW($A$13:$A$512)-ROW($A$13)+1),ROWS(C$13:C489))))</f>
        <v/>
      </c>
      <c r="D489" s="316" t="str">
        <f t="array" ref="D489">IF(ROWS(D$13:D489)&gt;$S$5,"",INDEX(T$13:T$512,SMALL(IF(($W$13:$W$512=$W$6)+(($W$13:$W$512=$W$7)+(($W$13:$W$512=$W$8)+(($X$13:$X$512=$X$6)+(($X$13:$X$512=$X$7)+(($Y$13:$Y$512=$Y$6)+(($Y$13:$Y$512=$Y$7)+(($Y$13:$Y$512=$Z$6)+(($Y$13:$Y$512=$Z$7))))))))),ROW($A$13:$A$512)-ROW($A$13)+1),ROWS(D$13:D489))))</f>
        <v/>
      </c>
      <c r="E489" s="182" t="str">
        <f t="array" ref="E489">IF(ROWS(E$13:E489)&gt;$S$5,"",INDEX(U$13:U$512,SMALL(IF(($W$13:$W$512=$W$6)+(($W$13:$W$512=$W$7)+(($W$13:$W$512=$W$8)+(($X$13:$X$512=$X$6)+(($X$13:$X$512=$X$7)+(($Y$13:$Y$512=$Y$6)+(($Y$13:$Y$512=$Y$7)+(($Y$13:$Y$512=$Z$6)+(($Y$13:$Y$512=$Z$7))))))))),ROW($A$13:$A$512)-ROW($A$13)+1),ROWS(E$13:E489))))</f>
        <v/>
      </c>
      <c r="F489" s="182" t="str">
        <f t="array" ref="F489">IF(ROWS(F$13:F489)&gt;$S$5,"",INDEX(V$13:V$512,SMALL(IF(($W$13:$W$512=$W$6)+(($W$13:$W$512=$W$7)+(($W$13:$W$512=$W$8)+(($X$13:$X$512=$X$6)+(($X$13:$X$512=$X$7)+(($Y$13:$Y$512=$Y$6)+(($Y$13:$Y$512=$Y$7)+(($Y$13:$Y$512=$Z$6)+(($Y$13:$Y$512=$Z$7))))))))),ROW($A$13:$A$512)-ROW($A$13)+1),ROWS(F$13:F489))))</f>
        <v/>
      </c>
      <c r="G489" s="351" t="str">
        <f t="array" ref="G489">IF(ROWS(G$13:G489)&gt;$S$5,"",INDEX(W$13:W$512,SMALL(IF(($W$13:$W$512=$W$6)+(($W$13:$W$512=$W$7)+(($W$13:$W$512=$W$8)+(($X$13:$X$512=$X$6)+(($X$13:$X$512=$X$7)+(($Y$13:$Y$512=$Y$6)+(($Y$13:$Y$512=$Y$7)+(($Y$13:$Y$512=$Z$6)+(($Y$13:$Y$512=$Z$7))))))))),ROW($A$13:$A$512)-ROW($A$13)+1),ROWS(G$13:G489))))</f>
        <v/>
      </c>
      <c r="H489" s="351" t="str">
        <f t="array" ref="H489">IF(ROWS(H$13:H489)&gt;$S$5,"",INDEX(X$13:X$512,SMALL(IF(($W$13:$W$512=$W$6)+(($W$13:$W$512=$W$7)+(($W$13:$W$512=$W$8)+(($X$13:$X$512=$X$6)+(($X$13:$X$512=$X$7)+(($Y$13:$Y$512=$Y$6)+(($Y$13:$Y$512=$Y$7)+(($Y$13:$Y$512=$Z$6)+(($Y$13:$Y$512=$Z$7))))))))),ROW($A$13:$A$512)-ROW($A$13)+1),ROWS(H$13:H489))))</f>
        <v/>
      </c>
      <c r="I489" s="351" t="str">
        <f t="array" ref="I489">IF(ROWS(I$13:I489)&gt;$S$5,"",INDEX(Y$13:Y$512,SMALL(IF(($W$13:$W$512=$W$6)+(($W$13:$W$512=$W$7)+(($W$13:$W$512=$W$8)+(($X$13:$X$512=$X$6)+(($X$13:$X$512=$X$7)+(($Y$13:$Y$512=$Y$6)+(($Y$13:$Y$512=$Y$7)+(($Y$13:$Y$512=$Z$6)+(($Y$13:$Y$512=$Z$7))))))))),ROW($A$13:$A$512)-ROW($A$13)+1),ROWS(I$13:I489))))</f>
        <v/>
      </c>
      <c r="J489" s="136"/>
      <c r="Q489" s="44">
        <f>Nut_StatusTool!A483</f>
        <v>477</v>
      </c>
      <c r="R489" s="44">
        <f>Nut_StatusTool!B483</f>
        <v>0</v>
      </c>
      <c r="S489" s="44">
        <f>Nut_StatusTool!C483</f>
        <v>0</v>
      </c>
      <c r="T489" s="44">
        <f>Nut_StatusTool!D483</f>
        <v>0</v>
      </c>
      <c r="U489" s="44">
        <f>Nut_StatusTool!F483</f>
        <v>0</v>
      </c>
      <c r="V489" s="285" t="str">
        <f>Nut_StatusTool!K483</f>
        <v/>
      </c>
      <c r="W489" s="44" t="str">
        <f>Nut_StatusTool!L483</f>
        <v/>
      </c>
      <c r="X489" s="44" t="str">
        <f>Nut_StatusTool!M483</f>
        <v/>
      </c>
      <c r="Y489" s="44" t="str">
        <f>Nut_StatusTool!N483</f>
        <v/>
      </c>
    </row>
    <row r="490" spans="1:25">
      <c r="A490" s="182" t="str">
        <f t="array" ref="A490">IF(ROWS(A$13:A490)&gt;$S$5,"",INDEX(Q$13:Q$512,SMALL(IF(($W$13:$W$512=$W$6)+(($W$13:$W$512=$W$7)+(($W$13:$W$512=$W$8)+(($X$13:$X$512=$X$6)+(($X$13:$X$512=$X$7)+(($Y$13:$Y$512=$Y$6)+(($Y$13:$Y$512=$Y$7)+(($Y$13:$Y$512=$Z$6)+(($Y$13:$Y$512=$Z$7))))))))),ROW($A$13:$A$512)-ROW($A$13)+1),ROWS(A$13:A490))))</f>
        <v/>
      </c>
      <c r="B490" s="290" t="str">
        <f t="array" ref="B490">IF(ROWS(B$13:B490)&gt;$S$5,"",INDEX(R$13:R$512,SMALL(IF(($W$13:$W$512=$W$6)+(($W$13:$W$512=$W$7)+(($W$13:$W$512=$W$8)+(($X$13:$X$512=$X$6)+(($X$13:$X$512=$X$7)+(($Y$13:$Y$512=$Y$6)+(($Y$13:$Y$512=$Y$7)+(($Y$13:$Y$512=$Z$6)+(($Y$13:$Y$512=$Z$7))))))))),ROW($A$13:$A$512)-ROW($A$13)+1),ROWS(B$13:B490))))</f>
        <v/>
      </c>
      <c r="C490" s="290" t="str">
        <f t="array" ref="C490">IF(ROWS(C$13:C490)&gt;$S$5,"",INDEX(S$13:S$512,SMALL(IF(($W$13:$W$512=$W$6)+(($W$13:$W$512=$W$7)+(($W$13:$W$512=$W$8)+(($X$13:$X$512=$X$6)+(($X$13:$X$512=$X$7)+(($Y$13:$Y$512=$Y$6)+(($Y$13:$Y$512=$Y$7)+(($Y$13:$Y$512=$Z$6)+(($Y$13:$Y$512=$Z$7))))))))),ROW($A$13:$A$512)-ROW($A$13)+1),ROWS(C$13:C490))))</f>
        <v/>
      </c>
      <c r="D490" s="316" t="str">
        <f t="array" ref="D490">IF(ROWS(D$13:D490)&gt;$S$5,"",INDEX(T$13:T$512,SMALL(IF(($W$13:$W$512=$W$6)+(($W$13:$W$512=$W$7)+(($W$13:$W$512=$W$8)+(($X$13:$X$512=$X$6)+(($X$13:$X$512=$X$7)+(($Y$13:$Y$512=$Y$6)+(($Y$13:$Y$512=$Y$7)+(($Y$13:$Y$512=$Z$6)+(($Y$13:$Y$512=$Z$7))))))))),ROW($A$13:$A$512)-ROW($A$13)+1),ROWS(D$13:D490))))</f>
        <v/>
      </c>
      <c r="E490" s="182" t="str">
        <f t="array" ref="E490">IF(ROWS(E$13:E490)&gt;$S$5,"",INDEX(U$13:U$512,SMALL(IF(($W$13:$W$512=$W$6)+(($W$13:$W$512=$W$7)+(($W$13:$W$512=$W$8)+(($X$13:$X$512=$X$6)+(($X$13:$X$512=$X$7)+(($Y$13:$Y$512=$Y$6)+(($Y$13:$Y$512=$Y$7)+(($Y$13:$Y$512=$Z$6)+(($Y$13:$Y$512=$Z$7))))))))),ROW($A$13:$A$512)-ROW($A$13)+1),ROWS(E$13:E490))))</f>
        <v/>
      </c>
      <c r="F490" s="182" t="str">
        <f t="array" ref="F490">IF(ROWS(F$13:F490)&gt;$S$5,"",INDEX(V$13:V$512,SMALL(IF(($W$13:$W$512=$W$6)+(($W$13:$W$512=$W$7)+(($W$13:$W$512=$W$8)+(($X$13:$X$512=$X$6)+(($X$13:$X$512=$X$7)+(($Y$13:$Y$512=$Y$6)+(($Y$13:$Y$512=$Y$7)+(($Y$13:$Y$512=$Z$6)+(($Y$13:$Y$512=$Z$7))))))))),ROW($A$13:$A$512)-ROW($A$13)+1),ROWS(F$13:F490))))</f>
        <v/>
      </c>
      <c r="G490" s="351" t="str">
        <f t="array" ref="G490">IF(ROWS(G$13:G490)&gt;$S$5,"",INDEX(W$13:W$512,SMALL(IF(($W$13:$W$512=$W$6)+(($W$13:$W$512=$W$7)+(($W$13:$W$512=$W$8)+(($X$13:$X$512=$X$6)+(($X$13:$X$512=$X$7)+(($Y$13:$Y$512=$Y$6)+(($Y$13:$Y$512=$Y$7)+(($Y$13:$Y$512=$Z$6)+(($Y$13:$Y$512=$Z$7))))))))),ROW($A$13:$A$512)-ROW($A$13)+1),ROWS(G$13:G490))))</f>
        <v/>
      </c>
      <c r="H490" s="351" t="str">
        <f t="array" ref="H490">IF(ROWS(H$13:H490)&gt;$S$5,"",INDEX(X$13:X$512,SMALL(IF(($W$13:$W$512=$W$6)+(($W$13:$W$512=$W$7)+(($W$13:$W$512=$W$8)+(($X$13:$X$512=$X$6)+(($X$13:$X$512=$X$7)+(($Y$13:$Y$512=$Y$6)+(($Y$13:$Y$512=$Y$7)+(($Y$13:$Y$512=$Z$6)+(($Y$13:$Y$512=$Z$7))))))))),ROW($A$13:$A$512)-ROW($A$13)+1),ROWS(H$13:H490))))</f>
        <v/>
      </c>
      <c r="I490" s="351" t="str">
        <f t="array" ref="I490">IF(ROWS(I$13:I490)&gt;$S$5,"",INDEX(Y$13:Y$512,SMALL(IF(($W$13:$W$512=$W$6)+(($W$13:$W$512=$W$7)+(($W$13:$W$512=$W$8)+(($X$13:$X$512=$X$6)+(($X$13:$X$512=$X$7)+(($Y$13:$Y$512=$Y$6)+(($Y$13:$Y$512=$Y$7)+(($Y$13:$Y$512=$Z$6)+(($Y$13:$Y$512=$Z$7))))))))),ROW($A$13:$A$512)-ROW($A$13)+1),ROWS(I$13:I490))))</f>
        <v/>
      </c>
      <c r="J490" s="136"/>
      <c r="Q490" s="44">
        <f>Nut_StatusTool!A484</f>
        <v>478</v>
      </c>
      <c r="R490" s="44">
        <f>Nut_StatusTool!B484</f>
        <v>0</v>
      </c>
      <c r="S490" s="44">
        <f>Nut_StatusTool!C484</f>
        <v>0</v>
      </c>
      <c r="T490" s="44">
        <f>Nut_StatusTool!D484</f>
        <v>0</v>
      </c>
      <c r="U490" s="44">
        <f>Nut_StatusTool!F484</f>
        <v>0</v>
      </c>
      <c r="V490" s="285" t="str">
        <f>Nut_StatusTool!K484</f>
        <v/>
      </c>
      <c r="W490" s="44" t="str">
        <f>Nut_StatusTool!L484</f>
        <v/>
      </c>
      <c r="X490" s="44" t="str">
        <f>Nut_StatusTool!M484</f>
        <v/>
      </c>
      <c r="Y490" s="44" t="str">
        <f>Nut_StatusTool!N484</f>
        <v/>
      </c>
    </row>
    <row r="491" spans="1:25">
      <c r="A491" s="182" t="str">
        <f t="array" ref="A491">IF(ROWS(A$13:A491)&gt;$S$5,"",INDEX(Q$13:Q$512,SMALL(IF(($W$13:$W$512=$W$6)+(($W$13:$W$512=$W$7)+(($W$13:$W$512=$W$8)+(($X$13:$X$512=$X$6)+(($X$13:$X$512=$X$7)+(($Y$13:$Y$512=$Y$6)+(($Y$13:$Y$512=$Y$7)+(($Y$13:$Y$512=$Z$6)+(($Y$13:$Y$512=$Z$7))))))))),ROW($A$13:$A$512)-ROW($A$13)+1),ROWS(A$13:A491))))</f>
        <v/>
      </c>
      <c r="B491" s="290" t="str">
        <f t="array" ref="B491">IF(ROWS(B$13:B491)&gt;$S$5,"",INDEX(R$13:R$512,SMALL(IF(($W$13:$W$512=$W$6)+(($W$13:$W$512=$W$7)+(($W$13:$W$512=$W$8)+(($X$13:$X$512=$X$6)+(($X$13:$X$512=$X$7)+(($Y$13:$Y$512=$Y$6)+(($Y$13:$Y$512=$Y$7)+(($Y$13:$Y$512=$Z$6)+(($Y$13:$Y$512=$Z$7))))))))),ROW($A$13:$A$512)-ROW($A$13)+1),ROWS(B$13:B491))))</f>
        <v/>
      </c>
      <c r="C491" s="290" t="str">
        <f t="array" ref="C491">IF(ROWS(C$13:C491)&gt;$S$5,"",INDEX(S$13:S$512,SMALL(IF(($W$13:$W$512=$W$6)+(($W$13:$W$512=$W$7)+(($W$13:$W$512=$W$8)+(($X$13:$X$512=$X$6)+(($X$13:$X$512=$X$7)+(($Y$13:$Y$512=$Y$6)+(($Y$13:$Y$512=$Y$7)+(($Y$13:$Y$512=$Z$6)+(($Y$13:$Y$512=$Z$7))))))))),ROW($A$13:$A$512)-ROW($A$13)+1),ROWS(C$13:C491))))</f>
        <v/>
      </c>
      <c r="D491" s="316" t="str">
        <f t="array" ref="D491">IF(ROWS(D$13:D491)&gt;$S$5,"",INDEX(T$13:T$512,SMALL(IF(($W$13:$W$512=$W$6)+(($W$13:$W$512=$W$7)+(($W$13:$W$512=$W$8)+(($X$13:$X$512=$X$6)+(($X$13:$X$512=$X$7)+(($Y$13:$Y$512=$Y$6)+(($Y$13:$Y$512=$Y$7)+(($Y$13:$Y$512=$Z$6)+(($Y$13:$Y$512=$Z$7))))))))),ROW($A$13:$A$512)-ROW($A$13)+1),ROWS(D$13:D491))))</f>
        <v/>
      </c>
      <c r="E491" s="182" t="str">
        <f t="array" ref="E491">IF(ROWS(E$13:E491)&gt;$S$5,"",INDEX(U$13:U$512,SMALL(IF(($W$13:$W$512=$W$6)+(($W$13:$W$512=$W$7)+(($W$13:$W$512=$W$8)+(($X$13:$X$512=$X$6)+(($X$13:$X$512=$X$7)+(($Y$13:$Y$512=$Y$6)+(($Y$13:$Y$512=$Y$7)+(($Y$13:$Y$512=$Z$6)+(($Y$13:$Y$512=$Z$7))))))))),ROW($A$13:$A$512)-ROW($A$13)+1),ROWS(E$13:E491))))</f>
        <v/>
      </c>
      <c r="F491" s="182" t="str">
        <f t="array" ref="F491">IF(ROWS(F$13:F491)&gt;$S$5,"",INDEX(V$13:V$512,SMALL(IF(($W$13:$W$512=$W$6)+(($W$13:$W$512=$W$7)+(($W$13:$W$512=$W$8)+(($X$13:$X$512=$X$6)+(($X$13:$X$512=$X$7)+(($Y$13:$Y$512=$Y$6)+(($Y$13:$Y$512=$Y$7)+(($Y$13:$Y$512=$Z$6)+(($Y$13:$Y$512=$Z$7))))))))),ROW($A$13:$A$512)-ROW($A$13)+1),ROWS(F$13:F491))))</f>
        <v/>
      </c>
      <c r="G491" s="351" t="str">
        <f t="array" ref="G491">IF(ROWS(G$13:G491)&gt;$S$5,"",INDEX(W$13:W$512,SMALL(IF(($W$13:$W$512=$W$6)+(($W$13:$W$512=$W$7)+(($W$13:$W$512=$W$8)+(($X$13:$X$512=$X$6)+(($X$13:$X$512=$X$7)+(($Y$13:$Y$512=$Y$6)+(($Y$13:$Y$512=$Y$7)+(($Y$13:$Y$512=$Z$6)+(($Y$13:$Y$512=$Z$7))))))))),ROW($A$13:$A$512)-ROW($A$13)+1),ROWS(G$13:G491))))</f>
        <v/>
      </c>
      <c r="H491" s="351" t="str">
        <f t="array" ref="H491">IF(ROWS(H$13:H491)&gt;$S$5,"",INDEX(X$13:X$512,SMALL(IF(($W$13:$W$512=$W$6)+(($W$13:$W$512=$W$7)+(($W$13:$W$512=$W$8)+(($X$13:$X$512=$X$6)+(($X$13:$X$512=$X$7)+(($Y$13:$Y$512=$Y$6)+(($Y$13:$Y$512=$Y$7)+(($Y$13:$Y$512=$Z$6)+(($Y$13:$Y$512=$Z$7))))))))),ROW($A$13:$A$512)-ROW($A$13)+1),ROWS(H$13:H491))))</f>
        <v/>
      </c>
      <c r="I491" s="351" t="str">
        <f t="array" ref="I491">IF(ROWS(I$13:I491)&gt;$S$5,"",INDEX(Y$13:Y$512,SMALL(IF(($W$13:$W$512=$W$6)+(($W$13:$W$512=$W$7)+(($W$13:$W$512=$W$8)+(($X$13:$X$512=$X$6)+(($X$13:$X$512=$X$7)+(($Y$13:$Y$512=$Y$6)+(($Y$13:$Y$512=$Y$7)+(($Y$13:$Y$512=$Z$6)+(($Y$13:$Y$512=$Z$7))))))))),ROW($A$13:$A$512)-ROW($A$13)+1),ROWS(I$13:I491))))</f>
        <v/>
      </c>
      <c r="J491" s="136"/>
      <c r="Q491" s="44">
        <f>Nut_StatusTool!A485</f>
        <v>479</v>
      </c>
      <c r="R491" s="44">
        <f>Nut_StatusTool!B485</f>
        <v>0</v>
      </c>
      <c r="S491" s="44">
        <f>Nut_StatusTool!C485</f>
        <v>0</v>
      </c>
      <c r="T491" s="44">
        <f>Nut_StatusTool!D485</f>
        <v>0</v>
      </c>
      <c r="U491" s="44">
        <f>Nut_StatusTool!F485</f>
        <v>0</v>
      </c>
      <c r="V491" s="285" t="str">
        <f>Nut_StatusTool!K485</f>
        <v/>
      </c>
      <c r="W491" s="44" t="str">
        <f>Nut_StatusTool!L485</f>
        <v/>
      </c>
      <c r="X491" s="44" t="str">
        <f>Nut_StatusTool!M485</f>
        <v/>
      </c>
      <c r="Y491" s="44" t="str">
        <f>Nut_StatusTool!N485</f>
        <v/>
      </c>
    </row>
    <row r="492" spans="1:25">
      <c r="A492" s="182" t="str">
        <f t="array" ref="A492">IF(ROWS(A$13:A492)&gt;$S$5,"",INDEX(Q$13:Q$512,SMALL(IF(($W$13:$W$512=$W$6)+(($W$13:$W$512=$W$7)+(($W$13:$W$512=$W$8)+(($X$13:$X$512=$X$6)+(($X$13:$X$512=$X$7)+(($Y$13:$Y$512=$Y$6)+(($Y$13:$Y$512=$Y$7)+(($Y$13:$Y$512=$Z$6)+(($Y$13:$Y$512=$Z$7))))))))),ROW($A$13:$A$512)-ROW($A$13)+1),ROWS(A$13:A492))))</f>
        <v/>
      </c>
      <c r="B492" s="290" t="str">
        <f t="array" ref="B492">IF(ROWS(B$13:B492)&gt;$S$5,"",INDEX(R$13:R$512,SMALL(IF(($W$13:$W$512=$W$6)+(($W$13:$W$512=$W$7)+(($W$13:$W$512=$W$8)+(($X$13:$X$512=$X$6)+(($X$13:$X$512=$X$7)+(($Y$13:$Y$512=$Y$6)+(($Y$13:$Y$512=$Y$7)+(($Y$13:$Y$512=$Z$6)+(($Y$13:$Y$512=$Z$7))))))))),ROW($A$13:$A$512)-ROW($A$13)+1),ROWS(B$13:B492))))</f>
        <v/>
      </c>
      <c r="C492" s="290" t="str">
        <f t="array" ref="C492">IF(ROWS(C$13:C492)&gt;$S$5,"",INDEX(S$13:S$512,SMALL(IF(($W$13:$W$512=$W$6)+(($W$13:$W$512=$W$7)+(($W$13:$W$512=$W$8)+(($X$13:$X$512=$X$6)+(($X$13:$X$512=$X$7)+(($Y$13:$Y$512=$Y$6)+(($Y$13:$Y$512=$Y$7)+(($Y$13:$Y$512=$Z$6)+(($Y$13:$Y$512=$Z$7))))))))),ROW($A$13:$A$512)-ROW($A$13)+1),ROWS(C$13:C492))))</f>
        <v/>
      </c>
      <c r="D492" s="316" t="str">
        <f t="array" ref="D492">IF(ROWS(D$13:D492)&gt;$S$5,"",INDEX(T$13:T$512,SMALL(IF(($W$13:$W$512=$W$6)+(($W$13:$W$512=$W$7)+(($W$13:$W$512=$W$8)+(($X$13:$X$512=$X$6)+(($X$13:$X$512=$X$7)+(($Y$13:$Y$512=$Y$6)+(($Y$13:$Y$512=$Y$7)+(($Y$13:$Y$512=$Z$6)+(($Y$13:$Y$512=$Z$7))))))))),ROW($A$13:$A$512)-ROW($A$13)+1),ROWS(D$13:D492))))</f>
        <v/>
      </c>
      <c r="E492" s="182" t="str">
        <f t="array" ref="E492">IF(ROWS(E$13:E492)&gt;$S$5,"",INDEX(U$13:U$512,SMALL(IF(($W$13:$W$512=$W$6)+(($W$13:$W$512=$W$7)+(($W$13:$W$512=$W$8)+(($X$13:$X$512=$X$6)+(($X$13:$X$512=$X$7)+(($Y$13:$Y$512=$Y$6)+(($Y$13:$Y$512=$Y$7)+(($Y$13:$Y$512=$Z$6)+(($Y$13:$Y$512=$Z$7))))))))),ROW($A$13:$A$512)-ROW($A$13)+1),ROWS(E$13:E492))))</f>
        <v/>
      </c>
      <c r="F492" s="182" t="str">
        <f t="array" ref="F492">IF(ROWS(F$13:F492)&gt;$S$5,"",INDEX(V$13:V$512,SMALL(IF(($W$13:$W$512=$W$6)+(($W$13:$W$512=$W$7)+(($W$13:$W$512=$W$8)+(($X$13:$X$512=$X$6)+(($X$13:$X$512=$X$7)+(($Y$13:$Y$512=$Y$6)+(($Y$13:$Y$512=$Y$7)+(($Y$13:$Y$512=$Z$6)+(($Y$13:$Y$512=$Z$7))))))))),ROW($A$13:$A$512)-ROW($A$13)+1),ROWS(F$13:F492))))</f>
        <v/>
      </c>
      <c r="G492" s="351" t="str">
        <f t="array" ref="G492">IF(ROWS(G$13:G492)&gt;$S$5,"",INDEX(W$13:W$512,SMALL(IF(($W$13:$W$512=$W$6)+(($W$13:$W$512=$W$7)+(($W$13:$W$512=$W$8)+(($X$13:$X$512=$X$6)+(($X$13:$X$512=$X$7)+(($Y$13:$Y$512=$Y$6)+(($Y$13:$Y$512=$Y$7)+(($Y$13:$Y$512=$Z$6)+(($Y$13:$Y$512=$Z$7))))))))),ROW($A$13:$A$512)-ROW($A$13)+1),ROWS(G$13:G492))))</f>
        <v/>
      </c>
      <c r="H492" s="351" t="str">
        <f t="array" ref="H492">IF(ROWS(H$13:H492)&gt;$S$5,"",INDEX(X$13:X$512,SMALL(IF(($W$13:$W$512=$W$6)+(($W$13:$W$512=$W$7)+(($W$13:$W$512=$W$8)+(($X$13:$X$512=$X$6)+(($X$13:$X$512=$X$7)+(($Y$13:$Y$512=$Y$6)+(($Y$13:$Y$512=$Y$7)+(($Y$13:$Y$512=$Z$6)+(($Y$13:$Y$512=$Z$7))))))))),ROW($A$13:$A$512)-ROW($A$13)+1),ROWS(H$13:H492))))</f>
        <v/>
      </c>
      <c r="I492" s="351" t="str">
        <f t="array" ref="I492">IF(ROWS(I$13:I492)&gt;$S$5,"",INDEX(Y$13:Y$512,SMALL(IF(($W$13:$W$512=$W$6)+(($W$13:$W$512=$W$7)+(($W$13:$W$512=$W$8)+(($X$13:$X$512=$X$6)+(($X$13:$X$512=$X$7)+(($Y$13:$Y$512=$Y$6)+(($Y$13:$Y$512=$Y$7)+(($Y$13:$Y$512=$Z$6)+(($Y$13:$Y$512=$Z$7))))))))),ROW($A$13:$A$512)-ROW($A$13)+1),ROWS(I$13:I492))))</f>
        <v/>
      </c>
      <c r="J492" s="136"/>
      <c r="Q492" s="44">
        <f>Nut_StatusTool!A486</f>
        <v>480</v>
      </c>
      <c r="R492" s="44">
        <f>Nut_StatusTool!B486</f>
        <v>0</v>
      </c>
      <c r="S492" s="44">
        <f>Nut_StatusTool!C486</f>
        <v>0</v>
      </c>
      <c r="T492" s="44">
        <f>Nut_StatusTool!D486</f>
        <v>0</v>
      </c>
      <c r="U492" s="44">
        <f>Nut_StatusTool!F486</f>
        <v>0</v>
      </c>
      <c r="V492" s="285" t="str">
        <f>Nut_StatusTool!K486</f>
        <v/>
      </c>
      <c r="W492" s="44" t="str">
        <f>Nut_StatusTool!L486</f>
        <v/>
      </c>
      <c r="X492" s="44" t="str">
        <f>Nut_StatusTool!M486</f>
        <v/>
      </c>
      <c r="Y492" s="44" t="str">
        <f>Nut_StatusTool!N486</f>
        <v/>
      </c>
    </row>
    <row r="493" spans="1:25">
      <c r="A493" s="182" t="str">
        <f t="array" ref="A493">IF(ROWS(A$13:A493)&gt;$S$5,"",INDEX(Q$13:Q$512,SMALL(IF(($W$13:$W$512=$W$6)+(($W$13:$W$512=$W$7)+(($W$13:$W$512=$W$8)+(($X$13:$X$512=$X$6)+(($X$13:$X$512=$X$7)+(($Y$13:$Y$512=$Y$6)+(($Y$13:$Y$512=$Y$7)+(($Y$13:$Y$512=$Z$6)+(($Y$13:$Y$512=$Z$7))))))))),ROW($A$13:$A$512)-ROW($A$13)+1),ROWS(A$13:A493))))</f>
        <v/>
      </c>
      <c r="B493" s="290" t="str">
        <f t="array" ref="B493">IF(ROWS(B$13:B493)&gt;$S$5,"",INDEX(R$13:R$512,SMALL(IF(($W$13:$W$512=$W$6)+(($W$13:$W$512=$W$7)+(($W$13:$W$512=$W$8)+(($X$13:$X$512=$X$6)+(($X$13:$X$512=$X$7)+(($Y$13:$Y$512=$Y$6)+(($Y$13:$Y$512=$Y$7)+(($Y$13:$Y$512=$Z$6)+(($Y$13:$Y$512=$Z$7))))))))),ROW($A$13:$A$512)-ROW($A$13)+1),ROWS(B$13:B493))))</f>
        <v/>
      </c>
      <c r="C493" s="290" t="str">
        <f t="array" ref="C493">IF(ROWS(C$13:C493)&gt;$S$5,"",INDEX(S$13:S$512,SMALL(IF(($W$13:$W$512=$W$6)+(($W$13:$W$512=$W$7)+(($W$13:$W$512=$W$8)+(($X$13:$X$512=$X$6)+(($X$13:$X$512=$X$7)+(($Y$13:$Y$512=$Y$6)+(($Y$13:$Y$512=$Y$7)+(($Y$13:$Y$512=$Z$6)+(($Y$13:$Y$512=$Z$7))))))))),ROW($A$13:$A$512)-ROW($A$13)+1),ROWS(C$13:C493))))</f>
        <v/>
      </c>
      <c r="D493" s="316" t="str">
        <f t="array" ref="D493">IF(ROWS(D$13:D493)&gt;$S$5,"",INDEX(T$13:T$512,SMALL(IF(($W$13:$W$512=$W$6)+(($W$13:$W$512=$W$7)+(($W$13:$W$512=$W$8)+(($X$13:$X$512=$X$6)+(($X$13:$X$512=$X$7)+(($Y$13:$Y$512=$Y$6)+(($Y$13:$Y$512=$Y$7)+(($Y$13:$Y$512=$Z$6)+(($Y$13:$Y$512=$Z$7))))))))),ROW($A$13:$A$512)-ROW($A$13)+1),ROWS(D$13:D493))))</f>
        <v/>
      </c>
      <c r="E493" s="182" t="str">
        <f t="array" ref="E493">IF(ROWS(E$13:E493)&gt;$S$5,"",INDEX(U$13:U$512,SMALL(IF(($W$13:$W$512=$W$6)+(($W$13:$W$512=$W$7)+(($W$13:$W$512=$W$8)+(($X$13:$X$512=$X$6)+(($X$13:$X$512=$X$7)+(($Y$13:$Y$512=$Y$6)+(($Y$13:$Y$512=$Y$7)+(($Y$13:$Y$512=$Z$6)+(($Y$13:$Y$512=$Z$7))))))))),ROW($A$13:$A$512)-ROW($A$13)+1),ROWS(E$13:E493))))</f>
        <v/>
      </c>
      <c r="F493" s="182" t="str">
        <f t="array" ref="F493">IF(ROWS(F$13:F493)&gt;$S$5,"",INDEX(V$13:V$512,SMALL(IF(($W$13:$W$512=$W$6)+(($W$13:$W$512=$W$7)+(($W$13:$W$512=$W$8)+(($X$13:$X$512=$X$6)+(($X$13:$X$512=$X$7)+(($Y$13:$Y$512=$Y$6)+(($Y$13:$Y$512=$Y$7)+(($Y$13:$Y$512=$Z$6)+(($Y$13:$Y$512=$Z$7))))))))),ROW($A$13:$A$512)-ROW($A$13)+1),ROWS(F$13:F493))))</f>
        <v/>
      </c>
      <c r="G493" s="351" t="str">
        <f t="array" ref="G493">IF(ROWS(G$13:G493)&gt;$S$5,"",INDEX(W$13:W$512,SMALL(IF(($W$13:$W$512=$W$6)+(($W$13:$W$512=$W$7)+(($W$13:$W$512=$W$8)+(($X$13:$X$512=$X$6)+(($X$13:$X$512=$X$7)+(($Y$13:$Y$512=$Y$6)+(($Y$13:$Y$512=$Y$7)+(($Y$13:$Y$512=$Z$6)+(($Y$13:$Y$512=$Z$7))))))))),ROW($A$13:$A$512)-ROW($A$13)+1),ROWS(G$13:G493))))</f>
        <v/>
      </c>
      <c r="H493" s="351" t="str">
        <f t="array" ref="H493">IF(ROWS(H$13:H493)&gt;$S$5,"",INDEX(X$13:X$512,SMALL(IF(($W$13:$W$512=$W$6)+(($W$13:$W$512=$W$7)+(($W$13:$W$512=$W$8)+(($X$13:$X$512=$X$6)+(($X$13:$X$512=$X$7)+(($Y$13:$Y$512=$Y$6)+(($Y$13:$Y$512=$Y$7)+(($Y$13:$Y$512=$Z$6)+(($Y$13:$Y$512=$Z$7))))))))),ROW($A$13:$A$512)-ROW($A$13)+1),ROWS(H$13:H493))))</f>
        <v/>
      </c>
      <c r="I493" s="351" t="str">
        <f t="array" ref="I493">IF(ROWS(I$13:I493)&gt;$S$5,"",INDEX(Y$13:Y$512,SMALL(IF(($W$13:$W$512=$W$6)+(($W$13:$W$512=$W$7)+(($W$13:$W$512=$W$8)+(($X$13:$X$512=$X$6)+(($X$13:$X$512=$X$7)+(($Y$13:$Y$512=$Y$6)+(($Y$13:$Y$512=$Y$7)+(($Y$13:$Y$512=$Z$6)+(($Y$13:$Y$512=$Z$7))))))))),ROW($A$13:$A$512)-ROW($A$13)+1),ROWS(I$13:I493))))</f>
        <v/>
      </c>
      <c r="J493" s="136"/>
      <c r="Q493" s="44">
        <f>Nut_StatusTool!A487</f>
        <v>481</v>
      </c>
      <c r="R493" s="44">
        <f>Nut_StatusTool!B487</f>
        <v>0</v>
      </c>
      <c r="S493" s="44">
        <f>Nut_StatusTool!C487</f>
        <v>0</v>
      </c>
      <c r="T493" s="44">
        <f>Nut_StatusTool!D487</f>
        <v>0</v>
      </c>
      <c r="U493" s="44">
        <f>Nut_StatusTool!F487</f>
        <v>0</v>
      </c>
      <c r="V493" s="285" t="str">
        <f>Nut_StatusTool!K487</f>
        <v/>
      </c>
      <c r="W493" s="44" t="str">
        <f>Nut_StatusTool!L487</f>
        <v/>
      </c>
      <c r="X493" s="44" t="str">
        <f>Nut_StatusTool!M487</f>
        <v/>
      </c>
      <c r="Y493" s="44" t="str">
        <f>Nut_StatusTool!N487</f>
        <v/>
      </c>
    </row>
    <row r="494" spans="1:25">
      <c r="A494" s="182" t="str">
        <f t="array" ref="A494">IF(ROWS(A$13:A494)&gt;$S$5,"",INDEX(Q$13:Q$512,SMALL(IF(($W$13:$W$512=$W$6)+(($W$13:$W$512=$W$7)+(($W$13:$W$512=$W$8)+(($X$13:$X$512=$X$6)+(($X$13:$X$512=$X$7)+(($Y$13:$Y$512=$Y$6)+(($Y$13:$Y$512=$Y$7)+(($Y$13:$Y$512=$Z$6)+(($Y$13:$Y$512=$Z$7))))))))),ROW($A$13:$A$512)-ROW($A$13)+1),ROWS(A$13:A494))))</f>
        <v/>
      </c>
      <c r="B494" s="290" t="str">
        <f t="array" ref="B494">IF(ROWS(B$13:B494)&gt;$S$5,"",INDEX(R$13:R$512,SMALL(IF(($W$13:$W$512=$W$6)+(($W$13:$W$512=$W$7)+(($W$13:$W$512=$W$8)+(($X$13:$X$512=$X$6)+(($X$13:$X$512=$X$7)+(($Y$13:$Y$512=$Y$6)+(($Y$13:$Y$512=$Y$7)+(($Y$13:$Y$512=$Z$6)+(($Y$13:$Y$512=$Z$7))))))))),ROW($A$13:$A$512)-ROW($A$13)+1),ROWS(B$13:B494))))</f>
        <v/>
      </c>
      <c r="C494" s="290" t="str">
        <f t="array" ref="C494">IF(ROWS(C$13:C494)&gt;$S$5,"",INDEX(S$13:S$512,SMALL(IF(($W$13:$W$512=$W$6)+(($W$13:$W$512=$W$7)+(($W$13:$W$512=$W$8)+(($X$13:$X$512=$X$6)+(($X$13:$X$512=$X$7)+(($Y$13:$Y$512=$Y$6)+(($Y$13:$Y$512=$Y$7)+(($Y$13:$Y$512=$Z$6)+(($Y$13:$Y$512=$Z$7))))))))),ROW($A$13:$A$512)-ROW($A$13)+1),ROWS(C$13:C494))))</f>
        <v/>
      </c>
      <c r="D494" s="316" t="str">
        <f t="array" ref="D494">IF(ROWS(D$13:D494)&gt;$S$5,"",INDEX(T$13:T$512,SMALL(IF(($W$13:$W$512=$W$6)+(($W$13:$W$512=$W$7)+(($W$13:$W$512=$W$8)+(($X$13:$X$512=$X$6)+(($X$13:$X$512=$X$7)+(($Y$13:$Y$512=$Y$6)+(($Y$13:$Y$512=$Y$7)+(($Y$13:$Y$512=$Z$6)+(($Y$13:$Y$512=$Z$7))))))))),ROW($A$13:$A$512)-ROW($A$13)+1),ROWS(D$13:D494))))</f>
        <v/>
      </c>
      <c r="E494" s="182" t="str">
        <f t="array" ref="E494">IF(ROWS(E$13:E494)&gt;$S$5,"",INDEX(U$13:U$512,SMALL(IF(($W$13:$W$512=$W$6)+(($W$13:$W$512=$W$7)+(($W$13:$W$512=$W$8)+(($X$13:$X$512=$X$6)+(($X$13:$X$512=$X$7)+(($Y$13:$Y$512=$Y$6)+(($Y$13:$Y$512=$Y$7)+(($Y$13:$Y$512=$Z$6)+(($Y$13:$Y$512=$Z$7))))))))),ROW($A$13:$A$512)-ROW($A$13)+1),ROWS(E$13:E494))))</f>
        <v/>
      </c>
      <c r="F494" s="182" t="str">
        <f t="array" ref="F494">IF(ROWS(F$13:F494)&gt;$S$5,"",INDEX(V$13:V$512,SMALL(IF(($W$13:$W$512=$W$6)+(($W$13:$W$512=$W$7)+(($W$13:$W$512=$W$8)+(($X$13:$X$512=$X$6)+(($X$13:$X$512=$X$7)+(($Y$13:$Y$512=$Y$6)+(($Y$13:$Y$512=$Y$7)+(($Y$13:$Y$512=$Z$6)+(($Y$13:$Y$512=$Z$7))))))))),ROW($A$13:$A$512)-ROW($A$13)+1),ROWS(F$13:F494))))</f>
        <v/>
      </c>
      <c r="G494" s="351" t="str">
        <f t="array" ref="G494">IF(ROWS(G$13:G494)&gt;$S$5,"",INDEX(W$13:W$512,SMALL(IF(($W$13:$W$512=$W$6)+(($W$13:$W$512=$W$7)+(($W$13:$W$512=$W$8)+(($X$13:$X$512=$X$6)+(($X$13:$X$512=$X$7)+(($Y$13:$Y$512=$Y$6)+(($Y$13:$Y$512=$Y$7)+(($Y$13:$Y$512=$Z$6)+(($Y$13:$Y$512=$Z$7))))))))),ROW($A$13:$A$512)-ROW($A$13)+1),ROWS(G$13:G494))))</f>
        <v/>
      </c>
      <c r="H494" s="351" t="str">
        <f t="array" ref="H494">IF(ROWS(H$13:H494)&gt;$S$5,"",INDEX(X$13:X$512,SMALL(IF(($W$13:$W$512=$W$6)+(($W$13:$W$512=$W$7)+(($W$13:$W$512=$W$8)+(($X$13:$X$512=$X$6)+(($X$13:$X$512=$X$7)+(($Y$13:$Y$512=$Y$6)+(($Y$13:$Y$512=$Y$7)+(($Y$13:$Y$512=$Z$6)+(($Y$13:$Y$512=$Z$7))))))))),ROW($A$13:$A$512)-ROW($A$13)+1),ROWS(H$13:H494))))</f>
        <v/>
      </c>
      <c r="I494" s="351" t="str">
        <f t="array" ref="I494">IF(ROWS(I$13:I494)&gt;$S$5,"",INDEX(Y$13:Y$512,SMALL(IF(($W$13:$W$512=$W$6)+(($W$13:$W$512=$W$7)+(($W$13:$W$512=$W$8)+(($X$13:$X$512=$X$6)+(($X$13:$X$512=$X$7)+(($Y$13:$Y$512=$Y$6)+(($Y$13:$Y$512=$Y$7)+(($Y$13:$Y$512=$Z$6)+(($Y$13:$Y$512=$Z$7))))))))),ROW($A$13:$A$512)-ROW($A$13)+1),ROWS(I$13:I494))))</f>
        <v/>
      </c>
      <c r="J494" s="136"/>
      <c r="Q494" s="44">
        <f>Nut_StatusTool!A488</f>
        <v>482</v>
      </c>
      <c r="R494" s="44">
        <f>Nut_StatusTool!B488</f>
        <v>0</v>
      </c>
      <c r="S494" s="44">
        <f>Nut_StatusTool!C488</f>
        <v>0</v>
      </c>
      <c r="T494" s="44">
        <f>Nut_StatusTool!D488</f>
        <v>0</v>
      </c>
      <c r="U494" s="44">
        <f>Nut_StatusTool!F488</f>
        <v>0</v>
      </c>
      <c r="V494" s="285" t="str">
        <f>Nut_StatusTool!K488</f>
        <v/>
      </c>
      <c r="W494" s="44" t="str">
        <f>Nut_StatusTool!L488</f>
        <v/>
      </c>
      <c r="X494" s="44" t="str">
        <f>Nut_StatusTool!M488</f>
        <v/>
      </c>
      <c r="Y494" s="44" t="str">
        <f>Nut_StatusTool!N488</f>
        <v/>
      </c>
    </row>
    <row r="495" spans="1:25">
      <c r="A495" s="182" t="str">
        <f t="array" ref="A495">IF(ROWS(A$13:A495)&gt;$S$5,"",INDEX(Q$13:Q$512,SMALL(IF(($W$13:$W$512=$W$6)+(($W$13:$W$512=$W$7)+(($W$13:$W$512=$W$8)+(($X$13:$X$512=$X$6)+(($X$13:$X$512=$X$7)+(($Y$13:$Y$512=$Y$6)+(($Y$13:$Y$512=$Y$7)+(($Y$13:$Y$512=$Z$6)+(($Y$13:$Y$512=$Z$7))))))))),ROW($A$13:$A$512)-ROW($A$13)+1),ROWS(A$13:A495))))</f>
        <v/>
      </c>
      <c r="B495" s="290" t="str">
        <f t="array" ref="B495">IF(ROWS(B$13:B495)&gt;$S$5,"",INDEX(R$13:R$512,SMALL(IF(($W$13:$W$512=$W$6)+(($W$13:$W$512=$W$7)+(($W$13:$W$512=$W$8)+(($X$13:$X$512=$X$6)+(($X$13:$X$512=$X$7)+(($Y$13:$Y$512=$Y$6)+(($Y$13:$Y$512=$Y$7)+(($Y$13:$Y$512=$Z$6)+(($Y$13:$Y$512=$Z$7))))))))),ROW($A$13:$A$512)-ROW($A$13)+1),ROWS(B$13:B495))))</f>
        <v/>
      </c>
      <c r="C495" s="290" t="str">
        <f t="array" ref="C495">IF(ROWS(C$13:C495)&gt;$S$5,"",INDEX(S$13:S$512,SMALL(IF(($W$13:$W$512=$W$6)+(($W$13:$W$512=$W$7)+(($W$13:$W$512=$W$8)+(($X$13:$X$512=$X$6)+(($X$13:$X$512=$X$7)+(($Y$13:$Y$512=$Y$6)+(($Y$13:$Y$512=$Y$7)+(($Y$13:$Y$512=$Z$6)+(($Y$13:$Y$512=$Z$7))))))))),ROW($A$13:$A$512)-ROW($A$13)+1),ROWS(C$13:C495))))</f>
        <v/>
      </c>
      <c r="D495" s="316" t="str">
        <f t="array" ref="D495">IF(ROWS(D$13:D495)&gt;$S$5,"",INDEX(T$13:T$512,SMALL(IF(($W$13:$W$512=$W$6)+(($W$13:$W$512=$W$7)+(($W$13:$W$512=$W$8)+(($X$13:$X$512=$X$6)+(($X$13:$X$512=$X$7)+(($Y$13:$Y$512=$Y$6)+(($Y$13:$Y$512=$Y$7)+(($Y$13:$Y$512=$Z$6)+(($Y$13:$Y$512=$Z$7))))))))),ROW($A$13:$A$512)-ROW($A$13)+1),ROWS(D$13:D495))))</f>
        <v/>
      </c>
      <c r="E495" s="182" t="str">
        <f t="array" ref="E495">IF(ROWS(E$13:E495)&gt;$S$5,"",INDEX(U$13:U$512,SMALL(IF(($W$13:$W$512=$W$6)+(($W$13:$W$512=$W$7)+(($W$13:$W$512=$W$8)+(($X$13:$X$512=$X$6)+(($X$13:$X$512=$X$7)+(($Y$13:$Y$512=$Y$6)+(($Y$13:$Y$512=$Y$7)+(($Y$13:$Y$512=$Z$6)+(($Y$13:$Y$512=$Z$7))))))))),ROW($A$13:$A$512)-ROW($A$13)+1),ROWS(E$13:E495))))</f>
        <v/>
      </c>
      <c r="F495" s="182" t="str">
        <f t="array" ref="F495">IF(ROWS(F$13:F495)&gt;$S$5,"",INDEX(V$13:V$512,SMALL(IF(($W$13:$W$512=$W$6)+(($W$13:$W$512=$W$7)+(($W$13:$W$512=$W$8)+(($X$13:$X$512=$X$6)+(($X$13:$X$512=$X$7)+(($Y$13:$Y$512=$Y$6)+(($Y$13:$Y$512=$Y$7)+(($Y$13:$Y$512=$Z$6)+(($Y$13:$Y$512=$Z$7))))))))),ROW($A$13:$A$512)-ROW($A$13)+1),ROWS(F$13:F495))))</f>
        <v/>
      </c>
      <c r="G495" s="351" t="str">
        <f t="array" ref="G495">IF(ROWS(G$13:G495)&gt;$S$5,"",INDEX(W$13:W$512,SMALL(IF(($W$13:$W$512=$W$6)+(($W$13:$W$512=$W$7)+(($W$13:$W$512=$W$8)+(($X$13:$X$512=$X$6)+(($X$13:$X$512=$X$7)+(($Y$13:$Y$512=$Y$6)+(($Y$13:$Y$512=$Y$7)+(($Y$13:$Y$512=$Z$6)+(($Y$13:$Y$512=$Z$7))))))))),ROW($A$13:$A$512)-ROW($A$13)+1),ROWS(G$13:G495))))</f>
        <v/>
      </c>
      <c r="H495" s="351" t="str">
        <f t="array" ref="H495">IF(ROWS(H$13:H495)&gt;$S$5,"",INDEX(X$13:X$512,SMALL(IF(($W$13:$W$512=$W$6)+(($W$13:$W$512=$W$7)+(($W$13:$W$512=$W$8)+(($X$13:$X$512=$X$6)+(($X$13:$X$512=$X$7)+(($Y$13:$Y$512=$Y$6)+(($Y$13:$Y$512=$Y$7)+(($Y$13:$Y$512=$Z$6)+(($Y$13:$Y$512=$Z$7))))))))),ROW($A$13:$A$512)-ROW($A$13)+1),ROWS(H$13:H495))))</f>
        <v/>
      </c>
      <c r="I495" s="351" t="str">
        <f t="array" ref="I495">IF(ROWS(I$13:I495)&gt;$S$5,"",INDEX(Y$13:Y$512,SMALL(IF(($W$13:$W$512=$W$6)+(($W$13:$W$512=$W$7)+(($W$13:$W$512=$W$8)+(($X$13:$X$512=$X$6)+(($X$13:$X$512=$X$7)+(($Y$13:$Y$512=$Y$6)+(($Y$13:$Y$512=$Y$7)+(($Y$13:$Y$512=$Z$6)+(($Y$13:$Y$512=$Z$7))))))))),ROW($A$13:$A$512)-ROW($A$13)+1),ROWS(I$13:I495))))</f>
        <v/>
      </c>
      <c r="J495" s="136"/>
      <c r="Q495" s="44">
        <f>Nut_StatusTool!A489</f>
        <v>483</v>
      </c>
      <c r="R495" s="44">
        <f>Nut_StatusTool!B489</f>
        <v>0</v>
      </c>
      <c r="S495" s="44">
        <f>Nut_StatusTool!C489</f>
        <v>0</v>
      </c>
      <c r="T495" s="44">
        <f>Nut_StatusTool!D489</f>
        <v>0</v>
      </c>
      <c r="U495" s="44">
        <f>Nut_StatusTool!F489</f>
        <v>0</v>
      </c>
      <c r="V495" s="285" t="str">
        <f>Nut_StatusTool!K489</f>
        <v/>
      </c>
      <c r="W495" s="44" t="str">
        <f>Nut_StatusTool!L489</f>
        <v/>
      </c>
      <c r="X495" s="44" t="str">
        <f>Nut_StatusTool!M489</f>
        <v/>
      </c>
      <c r="Y495" s="44" t="str">
        <f>Nut_StatusTool!N489</f>
        <v/>
      </c>
    </row>
    <row r="496" spans="1:25">
      <c r="A496" s="182" t="str">
        <f t="array" ref="A496">IF(ROWS(A$13:A496)&gt;$S$5,"",INDEX(Q$13:Q$512,SMALL(IF(($W$13:$W$512=$W$6)+(($W$13:$W$512=$W$7)+(($W$13:$W$512=$W$8)+(($X$13:$X$512=$X$6)+(($X$13:$X$512=$X$7)+(($Y$13:$Y$512=$Y$6)+(($Y$13:$Y$512=$Y$7)+(($Y$13:$Y$512=$Z$6)+(($Y$13:$Y$512=$Z$7))))))))),ROW($A$13:$A$512)-ROW($A$13)+1),ROWS(A$13:A496))))</f>
        <v/>
      </c>
      <c r="B496" s="290" t="str">
        <f t="array" ref="B496">IF(ROWS(B$13:B496)&gt;$S$5,"",INDEX(R$13:R$512,SMALL(IF(($W$13:$W$512=$W$6)+(($W$13:$W$512=$W$7)+(($W$13:$W$512=$W$8)+(($X$13:$X$512=$X$6)+(($X$13:$X$512=$X$7)+(($Y$13:$Y$512=$Y$6)+(($Y$13:$Y$512=$Y$7)+(($Y$13:$Y$512=$Z$6)+(($Y$13:$Y$512=$Z$7))))))))),ROW($A$13:$A$512)-ROW($A$13)+1),ROWS(B$13:B496))))</f>
        <v/>
      </c>
      <c r="C496" s="290" t="str">
        <f t="array" ref="C496">IF(ROWS(C$13:C496)&gt;$S$5,"",INDEX(S$13:S$512,SMALL(IF(($W$13:$W$512=$W$6)+(($W$13:$W$512=$W$7)+(($W$13:$W$512=$W$8)+(($X$13:$X$512=$X$6)+(($X$13:$X$512=$X$7)+(($Y$13:$Y$512=$Y$6)+(($Y$13:$Y$512=$Y$7)+(($Y$13:$Y$512=$Z$6)+(($Y$13:$Y$512=$Z$7))))))))),ROW($A$13:$A$512)-ROW($A$13)+1),ROWS(C$13:C496))))</f>
        <v/>
      </c>
      <c r="D496" s="316" t="str">
        <f t="array" ref="D496">IF(ROWS(D$13:D496)&gt;$S$5,"",INDEX(T$13:T$512,SMALL(IF(($W$13:$W$512=$W$6)+(($W$13:$W$512=$W$7)+(($W$13:$W$512=$W$8)+(($X$13:$X$512=$X$6)+(($X$13:$X$512=$X$7)+(($Y$13:$Y$512=$Y$6)+(($Y$13:$Y$512=$Y$7)+(($Y$13:$Y$512=$Z$6)+(($Y$13:$Y$512=$Z$7))))))))),ROW($A$13:$A$512)-ROW($A$13)+1),ROWS(D$13:D496))))</f>
        <v/>
      </c>
      <c r="E496" s="182" t="str">
        <f t="array" ref="E496">IF(ROWS(E$13:E496)&gt;$S$5,"",INDEX(U$13:U$512,SMALL(IF(($W$13:$W$512=$W$6)+(($W$13:$W$512=$W$7)+(($W$13:$W$512=$W$8)+(($X$13:$X$512=$X$6)+(($X$13:$X$512=$X$7)+(($Y$13:$Y$512=$Y$6)+(($Y$13:$Y$512=$Y$7)+(($Y$13:$Y$512=$Z$6)+(($Y$13:$Y$512=$Z$7))))))))),ROW($A$13:$A$512)-ROW($A$13)+1),ROWS(E$13:E496))))</f>
        <v/>
      </c>
      <c r="F496" s="182" t="str">
        <f t="array" ref="F496">IF(ROWS(F$13:F496)&gt;$S$5,"",INDEX(V$13:V$512,SMALL(IF(($W$13:$W$512=$W$6)+(($W$13:$W$512=$W$7)+(($W$13:$W$512=$W$8)+(($X$13:$X$512=$X$6)+(($X$13:$X$512=$X$7)+(($Y$13:$Y$512=$Y$6)+(($Y$13:$Y$512=$Y$7)+(($Y$13:$Y$512=$Z$6)+(($Y$13:$Y$512=$Z$7))))))))),ROW($A$13:$A$512)-ROW($A$13)+1),ROWS(F$13:F496))))</f>
        <v/>
      </c>
      <c r="G496" s="351" t="str">
        <f t="array" ref="G496">IF(ROWS(G$13:G496)&gt;$S$5,"",INDEX(W$13:W$512,SMALL(IF(($W$13:$W$512=$W$6)+(($W$13:$W$512=$W$7)+(($W$13:$W$512=$W$8)+(($X$13:$X$512=$X$6)+(($X$13:$X$512=$X$7)+(($Y$13:$Y$512=$Y$6)+(($Y$13:$Y$512=$Y$7)+(($Y$13:$Y$512=$Z$6)+(($Y$13:$Y$512=$Z$7))))))))),ROW($A$13:$A$512)-ROW($A$13)+1),ROWS(G$13:G496))))</f>
        <v/>
      </c>
      <c r="H496" s="351" t="str">
        <f t="array" ref="H496">IF(ROWS(H$13:H496)&gt;$S$5,"",INDEX(X$13:X$512,SMALL(IF(($W$13:$W$512=$W$6)+(($W$13:$W$512=$W$7)+(($W$13:$W$512=$W$8)+(($X$13:$X$512=$X$6)+(($X$13:$X$512=$X$7)+(($Y$13:$Y$512=$Y$6)+(($Y$13:$Y$512=$Y$7)+(($Y$13:$Y$512=$Z$6)+(($Y$13:$Y$512=$Z$7))))))))),ROW($A$13:$A$512)-ROW($A$13)+1),ROWS(H$13:H496))))</f>
        <v/>
      </c>
      <c r="I496" s="351" t="str">
        <f t="array" ref="I496">IF(ROWS(I$13:I496)&gt;$S$5,"",INDEX(Y$13:Y$512,SMALL(IF(($W$13:$W$512=$W$6)+(($W$13:$W$512=$W$7)+(($W$13:$W$512=$W$8)+(($X$13:$X$512=$X$6)+(($X$13:$X$512=$X$7)+(($Y$13:$Y$512=$Y$6)+(($Y$13:$Y$512=$Y$7)+(($Y$13:$Y$512=$Z$6)+(($Y$13:$Y$512=$Z$7))))))))),ROW($A$13:$A$512)-ROW($A$13)+1),ROWS(I$13:I496))))</f>
        <v/>
      </c>
      <c r="J496" s="136"/>
      <c r="Q496" s="44">
        <f>Nut_StatusTool!A490</f>
        <v>484</v>
      </c>
      <c r="R496" s="44">
        <f>Nut_StatusTool!B490</f>
        <v>0</v>
      </c>
      <c r="S496" s="44">
        <f>Nut_StatusTool!C490</f>
        <v>0</v>
      </c>
      <c r="T496" s="44">
        <f>Nut_StatusTool!D490</f>
        <v>0</v>
      </c>
      <c r="U496" s="44">
        <f>Nut_StatusTool!F490</f>
        <v>0</v>
      </c>
      <c r="V496" s="285" t="str">
        <f>Nut_StatusTool!K490</f>
        <v/>
      </c>
      <c r="W496" s="44" t="str">
        <f>Nut_StatusTool!L490</f>
        <v/>
      </c>
      <c r="X496" s="44" t="str">
        <f>Nut_StatusTool!M490</f>
        <v/>
      </c>
      <c r="Y496" s="44" t="str">
        <f>Nut_StatusTool!N490</f>
        <v/>
      </c>
    </row>
    <row r="497" spans="1:25">
      <c r="A497" s="182" t="str">
        <f t="array" ref="A497">IF(ROWS(A$13:A497)&gt;$S$5,"",INDEX(Q$13:Q$512,SMALL(IF(($W$13:$W$512=$W$6)+(($W$13:$W$512=$W$7)+(($W$13:$W$512=$W$8)+(($X$13:$X$512=$X$6)+(($X$13:$X$512=$X$7)+(($Y$13:$Y$512=$Y$6)+(($Y$13:$Y$512=$Y$7)+(($Y$13:$Y$512=$Z$6)+(($Y$13:$Y$512=$Z$7))))))))),ROW($A$13:$A$512)-ROW($A$13)+1),ROWS(A$13:A497))))</f>
        <v/>
      </c>
      <c r="B497" s="290" t="str">
        <f t="array" ref="B497">IF(ROWS(B$13:B497)&gt;$S$5,"",INDEX(R$13:R$512,SMALL(IF(($W$13:$W$512=$W$6)+(($W$13:$W$512=$W$7)+(($W$13:$W$512=$W$8)+(($X$13:$X$512=$X$6)+(($X$13:$X$512=$X$7)+(($Y$13:$Y$512=$Y$6)+(($Y$13:$Y$512=$Y$7)+(($Y$13:$Y$512=$Z$6)+(($Y$13:$Y$512=$Z$7))))))))),ROW($A$13:$A$512)-ROW($A$13)+1),ROWS(B$13:B497))))</f>
        <v/>
      </c>
      <c r="C497" s="290" t="str">
        <f t="array" ref="C497">IF(ROWS(C$13:C497)&gt;$S$5,"",INDEX(S$13:S$512,SMALL(IF(($W$13:$W$512=$W$6)+(($W$13:$W$512=$W$7)+(($W$13:$W$512=$W$8)+(($X$13:$X$512=$X$6)+(($X$13:$X$512=$X$7)+(($Y$13:$Y$512=$Y$6)+(($Y$13:$Y$512=$Y$7)+(($Y$13:$Y$512=$Z$6)+(($Y$13:$Y$512=$Z$7))))))))),ROW($A$13:$A$512)-ROW($A$13)+1),ROWS(C$13:C497))))</f>
        <v/>
      </c>
      <c r="D497" s="316" t="str">
        <f t="array" ref="D497">IF(ROWS(D$13:D497)&gt;$S$5,"",INDEX(T$13:T$512,SMALL(IF(($W$13:$W$512=$W$6)+(($W$13:$W$512=$W$7)+(($W$13:$W$512=$W$8)+(($X$13:$X$512=$X$6)+(($X$13:$X$512=$X$7)+(($Y$13:$Y$512=$Y$6)+(($Y$13:$Y$512=$Y$7)+(($Y$13:$Y$512=$Z$6)+(($Y$13:$Y$512=$Z$7))))))))),ROW($A$13:$A$512)-ROW($A$13)+1),ROWS(D$13:D497))))</f>
        <v/>
      </c>
      <c r="E497" s="182" t="str">
        <f t="array" ref="E497">IF(ROWS(E$13:E497)&gt;$S$5,"",INDEX(U$13:U$512,SMALL(IF(($W$13:$W$512=$W$6)+(($W$13:$W$512=$W$7)+(($W$13:$W$512=$W$8)+(($X$13:$X$512=$X$6)+(($X$13:$X$512=$X$7)+(($Y$13:$Y$512=$Y$6)+(($Y$13:$Y$512=$Y$7)+(($Y$13:$Y$512=$Z$6)+(($Y$13:$Y$512=$Z$7))))))))),ROW($A$13:$A$512)-ROW($A$13)+1),ROWS(E$13:E497))))</f>
        <v/>
      </c>
      <c r="F497" s="182" t="str">
        <f t="array" ref="F497">IF(ROWS(F$13:F497)&gt;$S$5,"",INDEX(V$13:V$512,SMALL(IF(($W$13:$W$512=$W$6)+(($W$13:$W$512=$W$7)+(($W$13:$W$512=$W$8)+(($X$13:$X$512=$X$6)+(($X$13:$X$512=$X$7)+(($Y$13:$Y$512=$Y$6)+(($Y$13:$Y$512=$Y$7)+(($Y$13:$Y$512=$Z$6)+(($Y$13:$Y$512=$Z$7))))))))),ROW($A$13:$A$512)-ROW($A$13)+1),ROWS(F$13:F497))))</f>
        <v/>
      </c>
      <c r="G497" s="351" t="str">
        <f t="array" ref="G497">IF(ROWS(G$13:G497)&gt;$S$5,"",INDEX(W$13:W$512,SMALL(IF(($W$13:$W$512=$W$6)+(($W$13:$W$512=$W$7)+(($W$13:$W$512=$W$8)+(($X$13:$X$512=$X$6)+(($X$13:$X$512=$X$7)+(($Y$13:$Y$512=$Y$6)+(($Y$13:$Y$512=$Y$7)+(($Y$13:$Y$512=$Z$6)+(($Y$13:$Y$512=$Z$7))))))))),ROW($A$13:$A$512)-ROW($A$13)+1),ROWS(G$13:G497))))</f>
        <v/>
      </c>
      <c r="H497" s="351" t="str">
        <f t="array" ref="H497">IF(ROWS(H$13:H497)&gt;$S$5,"",INDEX(X$13:X$512,SMALL(IF(($W$13:$W$512=$W$6)+(($W$13:$W$512=$W$7)+(($W$13:$W$512=$W$8)+(($X$13:$X$512=$X$6)+(($X$13:$X$512=$X$7)+(($Y$13:$Y$512=$Y$6)+(($Y$13:$Y$512=$Y$7)+(($Y$13:$Y$512=$Z$6)+(($Y$13:$Y$512=$Z$7))))))))),ROW($A$13:$A$512)-ROW($A$13)+1),ROWS(H$13:H497))))</f>
        <v/>
      </c>
      <c r="I497" s="351" t="str">
        <f t="array" ref="I497">IF(ROWS(I$13:I497)&gt;$S$5,"",INDEX(Y$13:Y$512,SMALL(IF(($W$13:$W$512=$W$6)+(($W$13:$W$512=$W$7)+(($W$13:$W$512=$W$8)+(($X$13:$X$512=$X$6)+(($X$13:$X$512=$X$7)+(($Y$13:$Y$512=$Y$6)+(($Y$13:$Y$512=$Y$7)+(($Y$13:$Y$512=$Z$6)+(($Y$13:$Y$512=$Z$7))))))))),ROW($A$13:$A$512)-ROW($A$13)+1),ROWS(I$13:I497))))</f>
        <v/>
      </c>
      <c r="J497" s="136"/>
      <c r="Q497" s="44">
        <f>Nut_StatusTool!A491</f>
        <v>485</v>
      </c>
      <c r="R497" s="44">
        <f>Nut_StatusTool!B491</f>
        <v>0</v>
      </c>
      <c r="S497" s="44">
        <f>Nut_StatusTool!C491</f>
        <v>0</v>
      </c>
      <c r="T497" s="44">
        <f>Nut_StatusTool!D491</f>
        <v>0</v>
      </c>
      <c r="U497" s="44">
        <f>Nut_StatusTool!F491</f>
        <v>0</v>
      </c>
      <c r="V497" s="285" t="str">
        <f>Nut_StatusTool!K491</f>
        <v/>
      </c>
      <c r="W497" s="44" t="str">
        <f>Nut_StatusTool!L491</f>
        <v/>
      </c>
      <c r="X497" s="44" t="str">
        <f>Nut_StatusTool!M491</f>
        <v/>
      </c>
      <c r="Y497" s="44" t="str">
        <f>Nut_StatusTool!N491</f>
        <v/>
      </c>
    </row>
    <row r="498" spans="1:25">
      <c r="A498" s="182" t="str">
        <f t="array" ref="A498">IF(ROWS(A$13:A498)&gt;$S$5,"",INDEX(Q$13:Q$512,SMALL(IF(($W$13:$W$512=$W$6)+(($W$13:$W$512=$W$7)+(($W$13:$W$512=$W$8)+(($X$13:$X$512=$X$6)+(($X$13:$X$512=$X$7)+(($Y$13:$Y$512=$Y$6)+(($Y$13:$Y$512=$Y$7)+(($Y$13:$Y$512=$Z$6)+(($Y$13:$Y$512=$Z$7))))))))),ROW($A$13:$A$512)-ROW($A$13)+1),ROWS(A$13:A498))))</f>
        <v/>
      </c>
      <c r="B498" s="290" t="str">
        <f t="array" ref="B498">IF(ROWS(B$13:B498)&gt;$S$5,"",INDEX(R$13:R$512,SMALL(IF(($W$13:$W$512=$W$6)+(($W$13:$W$512=$W$7)+(($W$13:$W$512=$W$8)+(($X$13:$X$512=$X$6)+(($X$13:$X$512=$X$7)+(($Y$13:$Y$512=$Y$6)+(($Y$13:$Y$512=$Y$7)+(($Y$13:$Y$512=$Z$6)+(($Y$13:$Y$512=$Z$7))))))))),ROW($A$13:$A$512)-ROW($A$13)+1),ROWS(B$13:B498))))</f>
        <v/>
      </c>
      <c r="C498" s="290" t="str">
        <f t="array" ref="C498">IF(ROWS(C$13:C498)&gt;$S$5,"",INDEX(S$13:S$512,SMALL(IF(($W$13:$W$512=$W$6)+(($W$13:$W$512=$W$7)+(($W$13:$W$512=$W$8)+(($X$13:$X$512=$X$6)+(($X$13:$X$512=$X$7)+(($Y$13:$Y$512=$Y$6)+(($Y$13:$Y$512=$Y$7)+(($Y$13:$Y$512=$Z$6)+(($Y$13:$Y$512=$Z$7))))))))),ROW($A$13:$A$512)-ROW($A$13)+1),ROWS(C$13:C498))))</f>
        <v/>
      </c>
      <c r="D498" s="316" t="str">
        <f t="array" ref="D498">IF(ROWS(D$13:D498)&gt;$S$5,"",INDEX(T$13:T$512,SMALL(IF(($W$13:$W$512=$W$6)+(($W$13:$W$512=$W$7)+(($W$13:$W$512=$W$8)+(($X$13:$X$512=$X$6)+(($X$13:$X$512=$X$7)+(($Y$13:$Y$512=$Y$6)+(($Y$13:$Y$512=$Y$7)+(($Y$13:$Y$512=$Z$6)+(($Y$13:$Y$512=$Z$7))))))))),ROW($A$13:$A$512)-ROW($A$13)+1),ROWS(D$13:D498))))</f>
        <v/>
      </c>
      <c r="E498" s="182" t="str">
        <f t="array" ref="E498">IF(ROWS(E$13:E498)&gt;$S$5,"",INDEX(U$13:U$512,SMALL(IF(($W$13:$W$512=$W$6)+(($W$13:$W$512=$W$7)+(($W$13:$W$512=$W$8)+(($X$13:$X$512=$X$6)+(($X$13:$X$512=$X$7)+(($Y$13:$Y$512=$Y$6)+(($Y$13:$Y$512=$Y$7)+(($Y$13:$Y$512=$Z$6)+(($Y$13:$Y$512=$Z$7))))))))),ROW($A$13:$A$512)-ROW($A$13)+1),ROWS(E$13:E498))))</f>
        <v/>
      </c>
      <c r="F498" s="182" t="str">
        <f t="array" ref="F498">IF(ROWS(F$13:F498)&gt;$S$5,"",INDEX(V$13:V$512,SMALL(IF(($W$13:$W$512=$W$6)+(($W$13:$W$512=$W$7)+(($W$13:$W$512=$W$8)+(($X$13:$X$512=$X$6)+(($X$13:$X$512=$X$7)+(($Y$13:$Y$512=$Y$6)+(($Y$13:$Y$512=$Y$7)+(($Y$13:$Y$512=$Z$6)+(($Y$13:$Y$512=$Z$7))))))))),ROW($A$13:$A$512)-ROW($A$13)+1),ROWS(F$13:F498))))</f>
        <v/>
      </c>
      <c r="G498" s="351" t="str">
        <f t="array" ref="G498">IF(ROWS(G$13:G498)&gt;$S$5,"",INDEX(W$13:W$512,SMALL(IF(($W$13:$W$512=$W$6)+(($W$13:$W$512=$W$7)+(($W$13:$W$512=$W$8)+(($X$13:$X$512=$X$6)+(($X$13:$X$512=$X$7)+(($Y$13:$Y$512=$Y$6)+(($Y$13:$Y$512=$Y$7)+(($Y$13:$Y$512=$Z$6)+(($Y$13:$Y$512=$Z$7))))))))),ROW($A$13:$A$512)-ROW($A$13)+1),ROWS(G$13:G498))))</f>
        <v/>
      </c>
      <c r="H498" s="351" t="str">
        <f t="array" ref="H498">IF(ROWS(H$13:H498)&gt;$S$5,"",INDEX(X$13:X$512,SMALL(IF(($W$13:$W$512=$W$6)+(($W$13:$W$512=$W$7)+(($W$13:$W$512=$W$8)+(($X$13:$X$512=$X$6)+(($X$13:$X$512=$X$7)+(($Y$13:$Y$512=$Y$6)+(($Y$13:$Y$512=$Y$7)+(($Y$13:$Y$512=$Z$6)+(($Y$13:$Y$512=$Z$7))))))))),ROW($A$13:$A$512)-ROW($A$13)+1),ROWS(H$13:H498))))</f>
        <v/>
      </c>
      <c r="I498" s="351" t="str">
        <f t="array" ref="I498">IF(ROWS(I$13:I498)&gt;$S$5,"",INDEX(Y$13:Y$512,SMALL(IF(($W$13:$W$512=$W$6)+(($W$13:$W$512=$W$7)+(($W$13:$W$512=$W$8)+(($X$13:$X$512=$X$6)+(($X$13:$X$512=$X$7)+(($Y$13:$Y$512=$Y$6)+(($Y$13:$Y$512=$Y$7)+(($Y$13:$Y$512=$Z$6)+(($Y$13:$Y$512=$Z$7))))))))),ROW($A$13:$A$512)-ROW($A$13)+1),ROWS(I$13:I498))))</f>
        <v/>
      </c>
      <c r="J498" s="136"/>
      <c r="Q498" s="44">
        <f>Nut_StatusTool!A492</f>
        <v>486</v>
      </c>
      <c r="R498" s="44">
        <f>Nut_StatusTool!B492</f>
        <v>0</v>
      </c>
      <c r="S498" s="44">
        <f>Nut_StatusTool!C492</f>
        <v>0</v>
      </c>
      <c r="T498" s="44">
        <f>Nut_StatusTool!D492</f>
        <v>0</v>
      </c>
      <c r="U498" s="44">
        <f>Nut_StatusTool!F492</f>
        <v>0</v>
      </c>
      <c r="V498" s="285" t="str">
        <f>Nut_StatusTool!K492</f>
        <v/>
      </c>
      <c r="W498" s="44" t="str">
        <f>Nut_StatusTool!L492</f>
        <v/>
      </c>
      <c r="X498" s="44" t="str">
        <f>Nut_StatusTool!M492</f>
        <v/>
      </c>
      <c r="Y498" s="44" t="str">
        <f>Nut_StatusTool!N492</f>
        <v/>
      </c>
    </row>
    <row r="499" spans="1:25">
      <c r="A499" s="182" t="str">
        <f t="array" ref="A499">IF(ROWS(A$13:A499)&gt;$S$5,"",INDEX(Q$13:Q$512,SMALL(IF(($W$13:$W$512=$W$6)+(($W$13:$W$512=$W$7)+(($W$13:$W$512=$W$8)+(($X$13:$X$512=$X$6)+(($X$13:$X$512=$X$7)+(($Y$13:$Y$512=$Y$6)+(($Y$13:$Y$512=$Y$7)+(($Y$13:$Y$512=$Z$6)+(($Y$13:$Y$512=$Z$7))))))))),ROW($A$13:$A$512)-ROW($A$13)+1),ROWS(A$13:A499))))</f>
        <v/>
      </c>
      <c r="B499" s="290" t="str">
        <f t="array" ref="B499">IF(ROWS(B$13:B499)&gt;$S$5,"",INDEX(R$13:R$512,SMALL(IF(($W$13:$W$512=$W$6)+(($W$13:$W$512=$W$7)+(($W$13:$W$512=$W$8)+(($X$13:$X$512=$X$6)+(($X$13:$X$512=$X$7)+(($Y$13:$Y$512=$Y$6)+(($Y$13:$Y$512=$Y$7)+(($Y$13:$Y$512=$Z$6)+(($Y$13:$Y$512=$Z$7))))))))),ROW($A$13:$A$512)-ROW($A$13)+1),ROWS(B$13:B499))))</f>
        <v/>
      </c>
      <c r="C499" s="290" t="str">
        <f t="array" ref="C499">IF(ROWS(C$13:C499)&gt;$S$5,"",INDEX(S$13:S$512,SMALL(IF(($W$13:$W$512=$W$6)+(($W$13:$W$512=$W$7)+(($W$13:$W$512=$W$8)+(($X$13:$X$512=$X$6)+(($X$13:$X$512=$X$7)+(($Y$13:$Y$512=$Y$6)+(($Y$13:$Y$512=$Y$7)+(($Y$13:$Y$512=$Z$6)+(($Y$13:$Y$512=$Z$7))))))))),ROW($A$13:$A$512)-ROW($A$13)+1),ROWS(C$13:C499))))</f>
        <v/>
      </c>
      <c r="D499" s="316" t="str">
        <f t="array" ref="D499">IF(ROWS(D$13:D499)&gt;$S$5,"",INDEX(T$13:T$512,SMALL(IF(($W$13:$W$512=$W$6)+(($W$13:$W$512=$W$7)+(($W$13:$W$512=$W$8)+(($X$13:$X$512=$X$6)+(($X$13:$X$512=$X$7)+(($Y$13:$Y$512=$Y$6)+(($Y$13:$Y$512=$Y$7)+(($Y$13:$Y$512=$Z$6)+(($Y$13:$Y$512=$Z$7))))))))),ROW($A$13:$A$512)-ROW($A$13)+1),ROWS(D$13:D499))))</f>
        <v/>
      </c>
      <c r="E499" s="182" t="str">
        <f t="array" ref="E499">IF(ROWS(E$13:E499)&gt;$S$5,"",INDEX(U$13:U$512,SMALL(IF(($W$13:$W$512=$W$6)+(($W$13:$W$512=$W$7)+(($W$13:$W$512=$W$8)+(($X$13:$X$512=$X$6)+(($X$13:$X$512=$X$7)+(($Y$13:$Y$512=$Y$6)+(($Y$13:$Y$512=$Y$7)+(($Y$13:$Y$512=$Z$6)+(($Y$13:$Y$512=$Z$7))))))))),ROW($A$13:$A$512)-ROW($A$13)+1),ROWS(E$13:E499))))</f>
        <v/>
      </c>
      <c r="F499" s="182" t="str">
        <f t="array" ref="F499">IF(ROWS(F$13:F499)&gt;$S$5,"",INDEX(V$13:V$512,SMALL(IF(($W$13:$W$512=$W$6)+(($W$13:$W$512=$W$7)+(($W$13:$W$512=$W$8)+(($X$13:$X$512=$X$6)+(($X$13:$X$512=$X$7)+(($Y$13:$Y$512=$Y$6)+(($Y$13:$Y$512=$Y$7)+(($Y$13:$Y$512=$Z$6)+(($Y$13:$Y$512=$Z$7))))))))),ROW($A$13:$A$512)-ROW($A$13)+1),ROWS(F$13:F499))))</f>
        <v/>
      </c>
      <c r="G499" s="351" t="str">
        <f t="array" ref="G499">IF(ROWS(G$13:G499)&gt;$S$5,"",INDEX(W$13:W$512,SMALL(IF(($W$13:$W$512=$W$6)+(($W$13:$W$512=$W$7)+(($W$13:$W$512=$W$8)+(($X$13:$X$512=$X$6)+(($X$13:$X$512=$X$7)+(($Y$13:$Y$512=$Y$6)+(($Y$13:$Y$512=$Y$7)+(($Y$13:$Y$512=$Z$6)+(($Y$13:$Y$512=$Z$7))))))))),ROW($A$13:$A$512)-ROW($A$13)+1),ROWS(G$13:G499))))</f>
        <v/>
      </c>
      <c r="H499" s="351" t="str">
        <f t="array" ref="H499">IF(ROWS(H$13:H499)&gt;$S$5,"",INDEX(X$13:X$512,SMALL(IF(($W$13:$W$512=$W$6)+(($W$13:$W$512=$W$7)+(($W$13:$W$512=$W$8)+(($X$13:$X$512=$X$6)+(($X$13:$X$512=$X$7)+(($Y$13:$Y$512=$Y$6)+(($Y$13:$Y$512=$Y$7)+(($Y$13:$Y$512=$Z$6)+(($Y$13:$Y$512=$Z$7))))))))),ROW($A$13:$A$512)-ROW($A$13)+1),ROWS(H$13:H499))))</f>
        <v/>
      </c>
      <c r="I499" s="351" t="str">
        <f t="array" ref="I499">IF(ROWS(I$13:I499)&gt;$S$5,"",INDEX(Y$13:Y$512,SMALL(IF(($W$13:$W$512=$W$6)+(($W$13:$W$512=$W$7)+(($W$13:$W$512=$W$8)+(($X$13:$X$512=$X$6)+(($X$13:$X$512=$X$7)+(($Y$13:$Y$512=$Y$6)+(($Y$13:$Y$512=$Y$7)+(($Y$13:$Y$512=$Z$6)+(($Y$13:$Y$512=$Z$7))))))))),ROW($A$13:$A$512)-ROW($A$13)+1),ROWS(I$13:I499))))</f>
        <v/>
      </c>
      <c r="J499" s="136"/>
      <c r="Q499" s="44">
        <f>Nut_StatusTool!A493</f>
        <v>487</v>
      </c>
      <c r="R499" s="44">
        <f>Nut_StatusTool!B493</f>
        <v>0</v>
      </c>
      <c r="S499" s="44">
        <f>Nut_StatusTool!C493</f>
        <v>0</v>
      </c>
      <c r="T499" s="44">
        <f>Nut_StatusTool!D493</f>
        <v>0</v>
      </c>
      <c r="U499" s="44">
        <f>Nut_StatusTool!F493</f>
        <v>0</v>
      </c>
      <c r="V499" s="285" t="str">
        <f>Nut_StatusTool!K493</f>
        <v/>
      </c>
      <c r="W499" s="44" t="str">
        <f>Nut_StatusTool!L493</f>
        <v/>
      </c>
      <c r="X499" s="44" t="str">
        <f>Nut_StatusTool!M493</f>
        <v/>
      </c>
      <c r="Y499" s="44" t="str">
        <f>Nut_StatusTool!N493</f>
        <v/>
      </c>
    </row>
    <row r="500" spans="1:25">
      <c r="A500" s="182" t="str">
        <f t="array" ref="A500">IF(ROWS(A$13:A500)&gt;$S$5,"",INDEX(Q$13:Q$512,SMALL(IF(($W$13:$W$512=$W$6)+(($W$13:$W$512=$W$7)+(($W$13:$W$512=$W$8)+(($X$13:$X$512=$X$6)+(($X$13:$X$512=$X$7)+(($Y$13:$Y$512=$Y$6)+(($Y$13:$Y$512=$Y$7)+(($Y$13:$Y$512=$Z$6)+(($Y$13:$Y$512=$Z$7))))))))),ROW($A$13:$A$512)-ROW($A$13)+1),ROWS(A$13:A500))))</f>
        <v/>
      </c>
      <c r="B500" s="290" t="str">
        <f t="array" ref="B500">IF(ROWS(B$13:B500)&gt;$S$5,"",INDEX(R$13:R$512,SMALL(IF(($W$13:$W$512=$W$6)+(($W$13:$W$512=$W$7)+(($W$13:$W$512=$W$8)+(($X$13:$X$512=$X$6)+(($X$13:$X$512=$X$7)+(($Y$13:$Y$512=$Y$6)+(($Y$13:$Y$512=$Y$7)+(($Y$13:$Y$512=$Z$6)+(($Y$13:$Y$512=$Z$7))))))))),ROW($A$13:$A$512)-ROW($A$13)+1),ROWS(B$13:B500))))</f>
        <v/>
      </c>
      <c r="C500" s="290" t="str">
        <f t="array" ref="C500">IF(ROWS(C$13:C500)&gt;$S$5,"",INDEX(S$13:S$512,SMALL(IF(($W$13:$W$512=$W$6)+(($W$13:$W$512=$W$7)+(($W$13:$W$512=$W$8)+(($X$13:$X$512=$X$6)+(($X$13:$X$512=$X$7)+(($Y$13:$Y$512=$Y$6)+(($Y$13:$Y$512=$Y$7)+(($Y$13:$Y$512=$Z$6)+(($Y$13:$Y$512=$Z$7))))))))),ROW($A$13:$A$512)-ROW($A$13)+1),ROWS(C$13:C500))))</f>
        <v/>
      </c>
      <c r="D500" s="316" t="str">
        <f t="array" ref="D500">IF(ROWS(D$13:D500)&gt;$S$5,"",INDEX(T$13:T$512,SMALL(IF(($W$13:$W$512=$W$6)+(($W$13:$W$512=$W$7)+(($W$13:$W$512=$W$8)+(($X$13:$X$512=$X$6)+(($X$13:$X$512=$X$7)+(($Y$13:$Y$512=$Y$6)+(($Y$13:$Y$512=$Y$7)+(($Y$13:$Y$512=$Z$6)+(($Y$13:$Y$512=$Z$7))))))))),ROW($A$13:$A$512)-ROW($A$13)+1),ROWS(D$13:D500))))</f>
        <v/>
      </c>
      <c r="E500" s="182" t="str">
        <f t="array" ref="E500">IF(ROWS(E$13:E500)&gt;$S$5,"",INDEX(U$13:U$512,SMALL(IF(($W$13:$W$512=$W$6)+(($W$13:$W$512=$W$7)+(($W$13:$W$512=$W$8)+(($X$13:$X$512=$X$6)+(($X$13:$X$512=$X$7)+(($Y$13:$Y$512=$Y$6)+(($Y$13:$Y$512=$Y$7)+(($Y$13:$Y$512=$Z$6)+(($Y$13:$Y$512=$Z$7))))))))),ROW($A$13:$A$512)-ROW($A$13)+1),ROWS(E$13:E500))))</f>
        <v/>
      </c>
      <c r="F500" s="182" t="str">
        <f t="array" ref="F500">IF(ROWS(F$13:F500)&gt;$S$5,"",INDEX(V$13:V$512,SMALL(IF(($W$13:$W$512=$W$6)+(($W$13:$W$512=$W$7)+(($W$13:$W$512=$W$8)+(($X$13:$X$512=$X$6)+(($X$13:$X$512=$X$7)+(($Y$13:$Y$512=$Y$6)+(($Y$13:$Y$512=$Y$7)+(($Y$13:$Y$512=$Z$6)+(($Y$13:$Y$512=$Z$7))))))))),ROW($A$13:$A$512)-ROW($A$13)+1),ROWS(F$13:F500))))</f>
        <v/>
      </c>
      <c r="G500" s="351" t="str">
        <f t="array" ref="G500">IF(ROWS(G$13:G500)&gt;$S$5,"",INDEX(W$13:W$512,SMALL(IF(($W$13:$W$512=$W$6)+(($W$13:$W$512=$W$7)+(($W$13:$W$512=$W$8)+(($X$13:$X$512=$X$6)+(($X$13:$X$512=$X$7)+(($Y$13:$Y$512=$Y$6)+(($Y$13:$Y$512=$Y$7)+(($Y$13:$Y$512=$Z$6)+(($Y$13:$Y$512=$Z$7))))))))),ROW($A$13:$A$512)-ROW($A$13)+1),ROWS(G$13:G500))))</f>
        <v/>
      </c>
      <c r="H500" s="351" t="str">
        <f t="array" ref="H500">IF(ROWS(H$13:H500)&gt;$S$5,"",INDEX(X$13:X$512,SMALL(IF(($W$13:$W$512=$W$6)+(($W$13:$W$512=$W$7)+(($W$13:$W$512=$W$8)+(($X$13:$X$512=$X$6)+(($X$13:$X$512=$X$7)+(($Y$13:$Y$512=$Y$6)+(($Y$13:$Y$512=$Y$7)+(($Y$13:$Y$512=$Z$6)+(($Y$13:$Y$512=$Z$7))))))))),ROW($A$13:$A$512)-ROW($A$13)+1),ROWS(H$13:H500))))</f>
        <v/>
      </c>
      <c r="I500" s="351" t="str">
        <f t="array" ref="I500">IF(ROWS(I$13:I500)&gt;$S$5,"",INDEX(Y$13:Y$512,SMALL(IF(($W$13:$W$512=$W$6)+(($W$13:$W$512=$W$7)+(($W$13:$W$512=$W$8)+(($X$13:$X$512=$X$6)+(($X$13:$X$512=$X$7)+(($Y$13:$Y$512=$Y$6)+(($Y$13:$Y$512=$Y$7)+(($Y$13:$Y$512=$Z$6)+(($Y$13:$Y$512=$Z$7))))))))),ROW($A$13:$A$512)-ROW($A$13)+1),ROWS(I$13:I500))))</f>
        <v/>
      </c>
      <c r="J500" s="136"/>
      <c r="Q500" s="44">
        <f>Nut_StatusTool!A494</f>
        <v>488</v>
      </c>
      <c r="R500" s="44">
        <f>Nut_StatusTool!B494</f>
        <v>0</v>
      </c>
      <c r="S500" s="44">
        <f>Nut_StatusTool!C494</f>
        <v>0</v>
      </c>
      <c r="T500" s="44">
        <f>Nut_StatusTool!D494</f>
        <v>0</v>
      </c>
      <c r="U500" s="44">
        <f>Nut_StatusTool!F494</f>
        <v>0</v>
      </c>
      <c r="V500" s="285" t="str">
        <f>Nut_StatusTool!K494</f>
        <v/>
      </c>
      <c r="W500" s="44" t="str">
        <f>Nut_StatusTool!L494</f>
        <v/>
      </c>
      <c r="X500" s="44" t="str">
        <f>Nut_StatusTool!M494</f>
        <v/>
      </c>
      <c r="Y500" s="44" t="str">
        <f>Nut_StatusTool!N494</f>
        <v/>
      </c>
    </row>
    <row r="501" spans="1:25">
      <c r="A501" s="182" t="str">
        <f t="array" ref="A501">IF(ROWS(A$13:A501)&gt;$S$5,"",INDEX(Q$13:Q$512,SMALL(IF(($W$13:$W$512=$W$6)+(($W$13:$W$512=$W$7)+(($W$13:$W$512=$W$8)+(($X$13:$X$512=$X$6)+(($X$13:$X$512=$X$7)+(($Y$13:$Y$512=$Y$6)+(($Y$13:$Y$512=$Y$7)+(($Y$13:$Y$512=$Z$6)+(($Y$13:$Y$512=$Z$7))))))))),ROW($A$13:$A$512)-ROW($A$13)+1),ROWS(A$13:A501))))</f>
        <v/>
      </c>
      <c r="B501" s="290" t="str">
        <f t="array" ref="B501">IF(ROWS(B$13:B501)&gt;$S$5,"",INDEX(R$13:R$512,SMALL(IF(($W$13:$W$512=$W$6)+(($W$13:$W$512=$W$7)+(($W$13:$W$512=$W$8)+(($X$13:$X$512=$X$6)+(($X$13:$X$512=$X$7)+(($Y$13:$Y$512=$Y$6)+(($Y$13:$Y$512=$Y$7)+(($Y$13:$Y$512=$Z$6)+(($Y$13:$Y$512=$Z$7))))))))),ROW($A$13:$A$512)-ROW($A$13)+1),ROWS(B$13:B501))))</f>
        <v/>
      </c>
      <c r="C501" s="290" t="str">
        <f t="array" ref="C501">IF(ROWS(C$13:C501)&gt;$S$5,"",INDEX(S$13:S$512,SMALL(IF(($W$13:$W$512=$W$6)+(($W$13:$W$512=$W$7)+(($W$13:$W$512=$W$8)+(($X$13:$X$512=$X$6)+(($X$13:$X$512=$X$7)+(($Y$13:$Y$512=$Y$6)+(($Y$13:$Y$512=$Y$7)+(($Y$13:$Y$512=$Z$6)+(($Y$13:$Y$512=$Z$7))))))))),ROW($A$13:$A$512)-ROW($A$13)+1),ROWS(C$13:C501))))</f>
        <v/>
      </c>
      <c r="D501" s="316" t="str">
        <f t="array" ref="D501">IF(ROWS(D$13:D501)&gt;$S$5,"",INDEX(T$13:T$512,SMALL(IF(($W$13:$W$512=$W$6)+(($W$13:$W$512=$W$7)+(($W$13:$W$512=$W$8)+(($X$13:$X$512=$X$6)+(($X$13:$X$512=$X$7)+(($Y$13:$Y$512=$Y$6)+(($Y$13:$Y$512=$Y$7)+(($Y$13:$Y$512=$Z$6)+(($Y$13:$Y$512=$Z$7))))))))),ROW($A$13:$A$512)-ROW($A$13)+1),ROWS(D$13:D501))))</f>
        <v/>
      </c>
      <c r="E501" s="182" t="str">
        <f t="array" ref="E501">IF(ROWS(E$13:E501)&gt;$S$5,"",INDEX(U$13:U$512,SMALL(IF(($W$13:$W$512=$W$6)+(($W$13:$W$512=$W$7)+(($W$13:$W$512=$W$8)+(($X$13:$X$512=$X$6)+(($X$13:$X$512=$X$7)+(($Y$13:$Y$512=$Y$6)+(($Y$13:$Y$512=$Y$7)+(($Y$13:$Y$512=$Z$6)+(($Y$13:$Y$512=$Z$7))))))))),ROW($A$13:$A$512)-ROW($A$13)+1),ROWS(E$13:E501))))</f>
        <v/>
      </c>
      <c r="F501" s="182" t="str">
        <f t="array" ref="F501">IF(ROWS(F$13:F501)&gt;$S$5,"",INDEX(V$13:V$512,SMALL(IF(($W$13:$W$512=$W$6)+(($W$13:$W$512=$W$7)+(($W$13:$W$512=$W$8)+(($X$13:$X$512=$X$6)+(($X$13:$X$512=$X$7)+(($Y$13:$Y$512=$Y$6)+(($Y$13:$Y$512=$Y$7)+(($Y$13:$Y$512=$Z$6)+(($Y$13:$Y$512=$Z$7))))))))),ROW($A$13:$A$512)-ROW($A$13)+1),ROWS(F$13:F501))))</f>
        <v/>
      </c>
      <c r="G501" s="351" t="str">
        <f t="array" ref="G501">IF(ROWS(G$13:G501)&gt;$S$5,"",INDEX(W$13:W$512,SMALL(IF(($W$13:$W$512=$W$6)+(($W$13:$W$512=$W$7)+(($W$13:$W$512=$W$8)+(($X$13:$X$512=$X$6)+(($X$13:$X$512=$X$7)+(($Y$13:$Y$512=$Y$6)+(($Y$13:$Y$512=$Y$7)+(($Y$13:$Y$512=$Z$6)+(($Y$13:$Y$512=$Z$7))))))))),ROW($A$13:$A$512)-ROW($A$13)+1),ROWS(G$13:G501))))</f>
        <v/>
      </c>
      <c r="H501" s="351" t="str">
        <f t="array" ref="H501">IF(ROWS(H$13:H501)&gt;$S$5,"",INDEX(X$13:X$512,SMALL(IF(($W$13:$W$512=$W$6)+(($W$13:$W$512=$W$7)+(($W$13:$W$512=$W$8)+(($X$13:$X$512=$X$6)+(($X$13:$X$512=$X$7)+(($Y$13:$Y$512=$Y$6)+(($Y$13:$Y$512=$Y$7)+(($Y$13:$Y$512=$Z$6)+(($Y$13:$Y$512=$Z$7))))))))),ROW($A$13:$A$512)-ROW($A$13)+1),ROWS(H$13:H501))))</f>
        <v/>
      </c>
      <c r="I501" s="351" t="str">
        <f t="array" ref="I501">IF(ROWS(I$13:I501)&gt;$S$5,"",INDEX(Y$13:Y$512,SMALL(IF(($W$13:$W$512=$W$6)+(($W$13:$W$512=$W$7)+(($W$13:$W$512=$W$8)+(($X$13:$X$512=$X$6)+(($X$13:$X$512=$X$7)+(($Y$13:$Y$512=$Y$6)+(($Y$13:$Y$512=$Y$7)+(($Y$13:$Y$512=$Z$6)+(($Y$13:$Y$512=$Z$7))))))))),ROW($A$13:$A$512)-ROW($A$13)+1),ROWS(I$13:I501))))</f>
        <v/>
      </c>
      <c r="J501" s="136"/>
      <c r="Q501" s="44">
        <f>Nut_StatusTool!A495</f>
        <v>489</v>
      </c>
      <c r="R501" s="44">
        <f>Nut_StatusTool!B495</f>
        <v>0</v>
      </c>
      <c r="S501" s="44">
        <f>Nut_StatusTool!C495</f>
        <v>0</v>
      </c>
      <c r="T501" s="44">
        <f>Nut_StatusTool!D495</f>
        <v>0</v>
      </c>
      <c r="U501" s="44">
        <f>Nut_StatusTool!F495</f>
        <v>0</v>
      </c>
      <c r="V501" s="285" t="str">
        <f>Nut_StatusTool!K495</f>
        <v/>
      </c>
      <c r="W501" s="44" t="str">
        <f>Nut_StatusTool!L495</f>
        <v/>
      </c>
      <c r="X501" s="44" t="str">
        <f>Nut_StatusTool!M495</f>
        <v/>
      </c>
      <c r="Y501" s="44" t="str">
        <f>Nut_StatusTool!N495</f>
        <v/>
      </c>
    </row>
    <row r="502" spans="1:25">
      <c r="A502" s="182" t="str">
        <f t="array" ref="A502">IF(ROWS(A$13:A502)&gt;$S$5,"",INDEX(Q$13:Q$512,SMALL(IF(($W$13:$W$512=$W$6)+(($W$13:$W$512=$W$7)+(($W$13:$W$512=$W$8)+(($X$13:$X$512=$X$6)+(($X$13:$X$512=$X$7)+(($Y$13:$Y$512=$Y$6)+(($Y$13:$Y$512=$Y$7)+(($Y$13:$Y$512=$Z$6)+(($Y$13:$Y$512=$Z$7))))))))),ROW($A$13:$A$512)-ROW($A$13)+1),ROWS(A$13:A502))))</f>
        <v/>
      </c>
      <c r="B502" s="290" t="str">
        <f t="array" ref="B502">IF(ROWS(B$13:B502)&gt;$S$5,"",INDEX(R$13:R$512,SMALL(IF(($W$13:$W$512=$W$6)+(($W$13:$W$512=$W$7)+(($W$13:$W$512=$W$8)+(($X$13:$X$512=$X$6)+(($X$13:$X$512=$X$7)+(($Y$13:$Y$512=$Y$6)+(($Y$13:$Y$512=$Y$7)+(($Y$13:$Y$512=$Z$6)+(($Y$13:$Y$512=$Z$7))))))))),ROW($A$13:$A$512)-ROW($A$13)+1),ROWS(B$13:B502))))</f>
        <v/>
      </c>
      <c r="C502" s="290" t="str">
        <f t="array" ref="C502">IF(ROWS(C$13:C502)&gt;$S$5,"",INDEX(S$13:S$512,SMALL(IF(($W$13:$W$512=$W$6)+(($W$13:$W$512=$W$7)+(($W$13:$W$512=$W$8)+(($X$13:$X$512=$X$6)+(($X$13:$X$512=$X$7)+(($Y$13:$Y$512=$Y$6)+(($Y$13:$Y$512=$Y$7)+(($Y$13:$Y$512=$Z$6)+(($Y$13:$Y$512=$Z$7))))))))),ROW($A$13:$A$512)-ROW($A$13)+1),ROWS(C$13:C502))))</f>
        <v/>
      </c>
      <c r="D502" s="316" t="str">
        <f t="array" ref="D502">IF(ROWS(D$13:D502)&gt;$S$5,"",INDEX(T$13:T$512,SMALL(IF(($W$13:$W$512=$W$6)+(($W$13:$W$512=$W$7)+(($W$13:$W$512=$W$8)+(($X$13:$X$512=$X$6)+(($X$13:$X$512=$X$7)+(($Y$13:$Y$512=$Y$6)+(($Y$13:$Y$512=$Y$7)+(($Y$13:$Y$512=$Z$6)+(($Y$13:$Y$512=$Z$7))))))))),ROW($A$13:$A$512)-ROW($A$13)+1),ROWS(D$13:D502))))</f>
        <v/>
      </c>
      <c r="E502" s="182" t="str">
        <f t="array" ref="E502">IF(ROWS(E$13:E502)&gt;$S$5,"",INDEX(U$13:U$512,SMALL(IF(($W$13:$W$512=$W$6)+(($W$13:$W$512=$W$7)+(($W$13:$W$512=$W$8)+(($X$13:$X$512=$X$6)+(($X$13:$X$512=$X$7)+(($Y$13:$Y$512=$Y$6)+(($Y$13:$Y$512=$Y$7)+(($Y$13:$Y$512=$Z$6)+(($Y$13:$Y$512=$Z$7))))))))),ROW($A$13:$A$512)-ROW($A$13)+1),ROWS(E$13:E502))))</f>
        <v/>
      </c>
      <c r="F502" s="182" t="str">
        <f t="array" ref="F502">IF(ROWS(F$13:F502)&gt;$S$5,"",INDEX(V$13:V$512,SMALL(IF(($W$13:$W$512=$W$6)+(($W$13:$W$512=$W$7)+(($W$13:$W$512=$W$8)+(($X$13:$X$512=$X$6)+(($X$13:$X$512=$X$7)+(($Y$13:$Y$512=$Y$6)+(($Y$13:$Y$512=$Y$7)+(($Y$13:$Y$512=$Z$6)+(($Y$13:$Y$512=$Z$7))))))))),ROW($A$13:$A$512)-ROW($A$13)+1),ROWS(F$13:F502))))</f>
        <v/>
      </c>
      <c r="G502" s="351" t="str">
        <f t="array" ref="G502">IF(ROWS(G$13:G502)&gt;$S$5,"",INDEX(W$13:W$512,SMALL(IF(($W$13:$W$512=$W$6)+(($W$13:$W$512=$W$7)+(($W$13:$W$512=$W$8)+(($X$13:$X$512=$X$6)+(($X$13:$X$512=$X$7)+(($Y$13:$Y$512=$Y$6)+(($Y$13:$Y$512=$Y$7)+(($Y$13:$Y$512=$Z$6)+(($Y$13:$Y$512=$Z$7))))))))),ROW($A$13:$A$512)-ROW($A$13)+1),ROWS(G$13:G502))))</f>
        <v/>
      </c>
      <c r="H502" s="351" t="str">
        <f t="array" ref="H502">IF(ROWS(H$13:H502)&gt;$S$5,"",INDEX(X$13:X$512,SMALL(IF(($W$13:$W$512=$W$6)+(($W$13:$W$512=$W$7)+(($W$13:$W$512=$W$8)+(($X$13:$X$512=$X$6)+(($X$13:$X$512=$X$7)+(($Y$13:$Y$512=$Y$6)+(($Y$13:$Y$512=$Y$7)+(($Y$13:$Y$512=$Z$6)+(($Y$13:$Y$512=$Z$7))))))))),ROW($A$13:$A$512)-ROW($A$13)+1),ROWS(H$13:H502))))</f>
        <v/>
      </c>
      <c r="I502" s="351" t="str">
        <f t="array" ref="I502">IF(ROWS(I$13:I502)&gt;$S$5,"",INDEX(Y$13:Y$512,SMALL(IF(($W$13:$W$512=$W$6)+(($W$13:$W$512=$W$7)+(($W$13:$W$512=$W$8)+(($X$13:$X$512=$X$6)+(($X$13:$X$512=$X$7)+(($Y$13:$Y$512=$Y$6)+(($Y$13:$Y$512=$Y$7)+(($Y$13:$Y$512=$Z$6)+(($Y$13:$Y$512=$Z$7))))))))),ROW($A$13:$A$512)-ROW($A$13)+1),ROWS(I$13:I502))))</f>
        <v/>
      </c>
      <c r="J502" s="136"/>
      <c r="Q502" s="44">
        <f>Nut_StatusTool!A496</f>
        <v>490</v>
      </c>
      <c r="R502" s="44">
        <f>Nut_StatusTool!B496</f>
        <v>0</v>
      </c>
      <c r="S502" s="44">
        <f>Nut_StatusTool!C496</f>
        <v>0</v>
      </c>
      <c r="T502" s="44">
        <f>Nut_StatusTool!D496</f>
        <v>0</v>
      </c>
      <c r="U502" s="44">
        <f>Nut_StatusTool!F496</f>
        <v>0</v>
      </c>
      <c r="V502" s="285" t="str">
        <f>Nut_StatusTool!K496</f>
        <v/>
      </c>
      <c r="W502" s="44" t="str">
        <f>Nut_StatusTool!L496</f>
        <v/>
      </c>
      <c r="X502" s="44" t="str">
        <f>Nut_StatusTool!M496</f>
        <v/>
      </c>
      <c r="Y502" s="44" t="str">
        <f>Nut_StatusTool!N496</f>
        <v/>
      </c>
    </row>
    <row r="503" spans="1:25">
      <c r="A503" s="182" t="str">
        <f t="array" ref="A503">IF(ROWS(A$13:A503)&gt;$S$5,"",INDEX(Q$13:Q$512,SMALL(IF(($W$13:$W$512=$W$6)+(($W$13:$W$512=$W$7)+(($W$13:$W$512=$W$8)+(($X$13:$X$512=$X$6)+(($X$13:$X$512=$X$7)+(($Y$13:$Y$512=$Y$6)+(($Y$13:$Y$512=$Y$7)+(($Y$13:$Y$512=$Z$6)+(($Y$13:$Y$512=$Z$7))))))))),ROW($A$13:$A$512)-ROW($A$13)+1),ROWS(A$13:A503))))</f>
        <v/>
      </c>
      <c r="B503" s="290" t="str">
        <f t="array" ref="B503">IF(ROWS(B$13:B503)&gt;$S$5,"",INDEX(R$13:R$512,SMALL(IF(($W$13:$W$512=$W$6)+(($W$13:$W$512=$W$7)+(($W$13:$W$512=$W$8)+(($X$13:$X$512=$X$6)+(($X$13:$X$512=$X$7)+(($Y$13:$Y$512=$Y$6)+(($Y$13:$Y$512=$Y$7)+(($Y$13:$Y$512=$Z$6)+(($Y$13:$Y$512=$Z$7))))))))),ROW($A$13:$A$512)-ROW($A$13)+1),ROWS(B$13:B503))))</f>
        <v/>
      </c>
      <c r="C503" s="290" t="str">
        <f t="array" ref="C503">IF(ROWS(C$13:C503)&gt;$S$5,"",INDEX(S$13:S$512,SMALL(IF(($W$13:$W$512=$W$6)+(($W$13:$W$512=$W$7)+(($W$13:$W$512=$W$8)+(($X$13:$X$512=$X$6)+(($X$13:$X$512=$X$7)+(($Y$13:$Y$512=$Y$6)+(($Y$13:$Y$512=$Y$7)+(($Y$13:$Y$512=$Z$6)+(($Y$13:$Y$512=$Z$7))))))))),ROW($A$13:$A$512)-ROW($A$13)+1),ROWS(C$13:C503))))</f>
        <v/>
      </c>
      <c r="D503" s="316" t="str">
        <f t="array" ref="D503">IF(ROWS(D$13:D503)&gt;$S$5,"",INDEX(T$13:T$512,SMALL(IF(($W$13:$W$512=$W$6)+(($W$13:$W$512=$W$7)+(($W$13:$W$512=$W$8)+(($X$13:$X$512=$X$6)+(($X$13:$X$512=$X$7)+(($Y$13:$Y$512=$Y$6)+(($Y$13:$Y$512=$Y$7)+(($Y$13:$Y$512=$Z$6)+(($Y$13:$Y$512=$Z$7))))))))),ROW($A$13:$A$512)-ROW($A$13)+1),ROWS(D$13:D503))))</f>
        <v/>
      </c>
      <c r="E503" s="182" t="str">
        <f t="array" ref="E503">IF(ROWS(E$13:E503)&gt;$S$5,"",INDEX(U$13:U$512,SMALL(IF(($W$13:$W$512=$W$6)+(($W$13:$W$512=$W$7)+(($W$13:$W$512=$W$8)+(($X$13:$X$512=$X$6)+(($X$13:$X$512=$X$7)+(($Y$13:$Y$512=$Y$6)+(($Y$13:$Y$512=$Y$7)+(($Y$13:$Y$512=$Z$6)+(($Y$13:$Y$512=$Z$7))))))))),ROW($A$13:$A$512)-ROW($A$13)+1),ROWS(E$13:E503))))</f>
        <v/>
      </c>
      <c r="F503" s="182" t="str">
        <f t="array" ref="F503">IF(ROWS(F$13:F503)&gt;$S$5,"",INDEX(V$13:V$512,SMALL(IF(($W$13:$W$512=$W$6)+(($W$13:$W$512=$W$7)+(($W$13:$W$512=$W$8)+(($X$13:$X$512=$X$6)+(($X$13:$X$512=$X$7)+(($Y$13:$Y$512=$Y$6)+(($Y$13:$Y$512=$Y$7)+(($Y$13:$Y$512=$Z$6)+(($Y$13:$Y$512=$Z$7))))))))),ROW($A$13:$A$512)-ROW($A$13)+1),ROWS(F$13:F503))))</f>
        <v/>
      </c>
      <c r="G503" s="351" t="str">
        <f t="array" ref="G503">IF(ROWS(G$13:G503)&gt;$S$5,"",INDEX(W$13:W$512,SMALL(IF(($W$13:$W$512=$W$6)+(($W$13:$W$512=$W$7)+(($W$13:$W$512=$W$8)+(($X$13:$X$512=$X$6)+(($X$13:$X$512=$X$7)+(($Y$13:$Y$512=$Y$6)+(($Y$13:$Y$512=$Y$7)+(($Y$13:$Y$512=$Z$6)+(($Y$13:$Y$512=$Z$7))))))))),ROW($A$13:$A$512)-ROW($A$13)+1),ROWS(G$13:G503))))</f>
        <v/>
      </c>
      <c r="H503" s="351" t="str">
        <f t="array" ref="H503">IF(ROWS(H$13:H503)&gt;$S$5,"",INDEX(X$13:X$512,SMALL(IF(($W$13:$W$512=$W$6)+(($W$13:$W$512=$W$7)+(($W$13:$W$512=$W$8)+(($X$13:$X$512=$X$6)+(($X$13:$X$512=$X$7)+(($Y$13:$Y$512=$Y$6)+(($Y$13:$Y$512=$Y$7)+(($Y$13:$Y$512=$Z$6)+(($Y$13:$Y$512=$Z$7))))))))),ROW($A$13:$A$512)-ROW($A$13)+1),ROWS(H$13:H503))))</f>
        <v/>
      </c>
      <c r="I503" s="351" t="str">
        <f t="array" ref="I503">IF(ROWS(I$13:I503)&gt;$S$5,"",INDEX(Y$13:Y$512,SMALL(IF(($W$13:$W$512=$W$6)+(($W$13:$W$512=$W$7)+(($W$13:$W$512=$W$8)+(($X$13:$X$512=$X$6)+(($X$13:$X$512=$X$7)+(($Y$13:$Y$512=$Y$6)+(($Y$13:$Y$512=$Y$7)+(($Y$13:$Y$512=$Z$6)+(($Y$13:$Y$512=$Z$7))))))))),ROW($A$13:$A$512)-ROW($A$13)+1),ROWS(I$13:I503))))</f>
        <v/>
      </c>
      <c r="J503" s="136"/>
      <c r="Q503" s="44">
        <f>Nut_StatusTool!A497</f>
        <v>491</v>
      </c>
      <c r="R503" s="44">
        <f>Nut_StatusTool!B497</f>
        <v>0</v>
      </c>
      <c r="S503" s="44">
        <f>Nut_StatusTool!C497</f>
        <v>0</v>
      </c>
      <c r="T503" s="44">
        <f>Nut_StatusTool!D497</f>
        <v>0</v>
      </c>
      <c r="U503" s="44">
        <f>Nut_StatusTool!F497</f>
        <v>0</v>
      </c>
      <c r="V503" s="285" t="str">
        <f>Nut_StatusTool!K497</f>
        <v/>
      </c>
      <c r="W503" s="44" t="str">
        <f>Nut_StatusTool!L497</f>
        <v/>
      </c>
      <c r="X503" s="44" t="str">
        <f>Nut_StatusTool!M497</f>
        <v/>
      </c>
      <c r="Y503" s="44" t="str">
        <f>Nut_StatusTool!N497</f>
        <v/>
      </c>
    </row>
    <row r="504" spans="1:25">
      <c r="A504" s="182" t="str">
        <f t="array" ref="A504">IF(ROWS(A$13:A504)&gt;$S$5,"",INDEX(Q$13:Q$512,SMALL(IF(($W$13:$W$512=$W$6)+(($W$13:$W$512=$W$7)+(($W$13:$W$512=$W$8)+(($X$13:$X$512=$X$6)+(($X$13:$X$512=$X$7)+(($Y$13:$Y$512=$Y$6)+(($Y$13:$Y$512=$Y$7)+(($Y$13:$Y$512=$Z$6)+(($Y$13:$Y$512=$Z$7))))))))),ROW($A$13:$A$512)-ROW($A$13)+1),ROWS(A$13:A504))))</f>
        <v/>
      </c>
      <c r="B504" s="290" t="str">
        <f t="array" ref="B504">IF(ROWS(B$13:B504)&gt;$S$5,"",INDEX(R$13:R$512,SMALL(IF(($W$13:$W$512=$W$6)+(($W$13:$W$512=$W$7)+(($W$13:$W$512=$W$8)+(($X$13:$X$512=$X$6)+(($X$13:$X$512=$X$7)+(($Y$13:$Y$512=$Y$6)+(($Y$13:$Y$512=$Y$7)+(($Y$13:$Y$512=$Z$6)+(($Y$13:$Y$512=$Z$7))))))))),ROW($A$13:$A$512)-ROW($A$13)+1),ROWS(B$13:B504))))</f>
        <v/>
      </c>
      <c r="C504" s="290" t="str">
        <f t="array" ref="C504">IF(ROWS(C$13:C504)&gt;$S$5,"",INDEX(S$13:S$512,SMALL(IF(($W$13:$W$512=$W$6)+(($W$13:$W$512=$W$7)+(($W$13:$W$512=$W$8)+(($X$13:$X$512=$X$6)+(($X$13:$X$512=$X$7)+(($Y$13:$Y$512=$Y$6)+(($Y$13:$Y$512=$Y$7)+(($Y$13:$Y$512=$Z$6)+(($Y$13:$Y$512=$Z$7))))))))),ROW($A$13:$A$512)-ROW($A$13)+1),ROWS(C$13:C504))))</f>
        <v/>
      </c>
      <c r="D504" s="316" t="str">
        <f t="array" ref="D504">IF(ROWS(D$13:D504)&gt;$S$5,"",INDEX(T$13:T$512,SMALL(IF(($W$13:$W$512=$W$6)+(($W$13:$W$512=$W$7)+(($W$13:$W$512=$W$8)+(($X$13:$X$512=$X$6)+(($X$13:$X$512=$X$7)+(($Y$13:$Y$512=$Y$6)+(($Y$13:$Y$512=$Y$7)+(($Y$13:$Y$512=$Z$6)+(($Y$13:$Y$512=$Z$7))))))))),ROW($A$13:$A$512)-ROW($A$13)+1),ROWS(D$13:D504))))</f>
        <v/>
      </c>
      <c r="E504" s="182" t="str">
        <f t="array" ref="E504">IF(ROWS(E$13:E504)&gt;$S$5,"",INDEX(U$13:U$512,SMALL(IF(($W$13:$W$512=$W$6)+(($W$13:$W$512=$W$7)+(($W$13:$W$512=$W$8)+(($X$13:$X$512=$X$6)+(($X$13:$X$512=$X$7)+(($Y$13:$Y$512=$Y$6)+(($Y$13:$Y$512=$Y$7)+(($Y$13:$Y$512=$Z$6)+(($Y$13:$Y$512=$Z$7))))))))),ROW($A$13:$A$512)-ROW($A$13)+1),ROWS(E$13:E504))))</f>
        <v/>
      </c>
      <c r="F504" s="182" t="str">
        <f t="array" ref="F504">IF(ROWS(F$13:F504)&gt;$S$5,"",INDEX(V$13:V$512,SMALL(IF(($W$13:$W$512=$W$6)+(($W$13:$W$512=$W$7)+(($W$13:$W$512=$W$8)+(($X$13:$X$512=$X$6)+(($X$13:$X$512=$X$7)+(($Y$13:$Y$512=$Y$6)+(($Y$13:$Y$512=$Y$7)+(($Y$13:$Y$512=$Z$6)+(($Y$13:$Y$512=$Z$7))))))))),ROW($A$13:$A$512)-ROW($A$13)+1),ROWS(F$13:F504))))</f>
        <v/>
      </c>
      <c r="G504" s="351" t="str">
        <f t="array" ref="G504">IF(ROWS(G$13:G504)&gt;$S$5,"",INDEX(W$13:W$512,SMALL(IF(($W$13:$W$512=$W$6)+(($W$13:$W$512=$W$7)+(($W$13:$W$512=$W$8)+(($X$13:$X$512=$X$6)+(($X$13:$X$512=$X$7)+(($Y$13:$Y$512=$Y$6)+(($Y$13:$Y$512=$Y$7)+(($Y$13:$Y$512=$Z$6)+(($Y$13:$Y$512=$Z$7))))))))),ROW($A$13:$A$512)-ROW($A$13)+1),ROWS(G$13:G504))))</f>
        <v/>
      </c>
      <c r="H504" s="351" t="str">
        <f t="array" ref="H504">IF(ROWS(H$13:H504)&gt;$S$5,"",INDEX(X$13:X$512,SMALL(IF(($W$13:$W$512=$W$6)+(($W$13:$W$512=$W$7)+(($W$13:$W$512=$W$8)+(($X$13:$X$512=$X$6)+(($X$13:$X$512=$X$7)+(($Y$13:$Y$512=$Y$6)+(($Y$13:$Y$512=$Y$7)+(($Y$13:$Y$512=$Z$6)+(($Y$13:$Y$512=$Z$7))))))))),ROW($A$13:$A$512)-ROW($A$13)+1),ROWS(H$13:H504))))</f>
        <v/>
      </c>
      <c r="I504" s="351" t="str">
        <f t="array" ref="I504">IF(ROWS(I$13:I504)&gt;$S$5,"",INDEX(Y$13:Y$512,SMALL(IF(($W$13:$W$512=$W$6)+(($W$13:$W$512=$W$7)+(($W$13:$W$512=$W$8)+(($X$13:$X$512=$X$6)+(($X$13:$X$512=$X$7)+(($Y$13:$Y$512=$Y$6)+(($Y$13:$Y$512=$Y$7)+(($Y$13:$Y$512=$Z$6)+(($Y$13:$Y$512=$Z$7))))))))),ROW($A$13:$A$512)-ROW($A$13)+1),ROWS(I$13:I504))))</f>
        <v/>
      </c>
      <c r="J504" s="136"/>
      <c r="Q504" s="44">
        <f>Nut_StatusTool!A498</f>
        <v>492</v>
      </c>
      <c r="R504" s="44">
        <f>Nut_StatusTool!B498</f>
        <v>0</v>
      </c>
      <c r="S504" s="44">
        <f>Nut_StatusTool!C498</f>
        <v>0</v>
      </c>
      <c r="T504" s="44">
        <f>Nut_StatusTool!D498</f>
        <v>0</v>
      </c>
      <c r="U504" s="44">
        <f>Nut_StatusTool!F498</f>
        <v>0</v>
      </c>
      <c r="V504" s="285" t="str">
        <f>Nut_StatusTool!K498</f>
        <v/>
      </c>
      <c r="W504" s="44" t="str">
        <f>Nut_StatusTool!L498</f>
        <v/>
      </c>
      <c r="X504" s="44" t="str">
        <f>Nut_StatusTool!M498</f>
        <v/>
      </c>
      <c r="Y504" s="44" t="str">
        <f>Nut_StatusTool!N498</f>
        <v/>
      </c>
    </row>
    <row r="505" spans="1:25">
      <c r="A505" s="182" t="str">
        <f t="array" ref="A505">IF(ROWS(A$13:A505)&gt;$S$5,"",INDEX(Q$13:Q$512,SMALL(IF(($W$13:$W$512=$W$6)+(($W$13:$W$512=$W$7)+(($W$13:$W$512=$W$8)+(($X$13:$X$512=$X$6)+(($X$13:$X$512=$X$7)+(($Y$13:$Y$512=$Y$6)+(($Y$13:$Y$512=$Y$7)+(($Y$13:$Y$512=$Z$6)+(($Y$13:$Y$512=$Z$7))))))))),ROW($A$13:$A$512)-ROW($A$13)+1),ROWS(A$13:A505))))</f>
        <v/>
      </c>
      <c r="B505" s="290" t="str">
        <f t="array" ref="B505">IF(ROWS(B$13:B505)&gt;$S$5,"",INDEX(R$13:R$512,SMALL(IF(($W$13:$W$512=$W$6)+(($W$13:$W$512=$W$7)+(($W$13:$W$512=$W$8)+(($X$13:$X$512=$X$6)+(($X$13:$X$512=$X$7)+(($Y$13:$Y$512=$Y$6)+(($Y$13:$Y$512=$Y$7)+(($Y$13:$Y$512=$Z$6)+(($Y$13:$Y$512=$Z$7))))))))),ROW($A$13:$A$512)-ROW($A$13)+1),ROWS(B$13:B505))))</f>
        <v/>
      </c>
      <c r="C505" s="290" t="str">
        <f t="array" ref="C505">IF(ROWS(C$13:C505)&gt;$S$5,"",INDEX(S$13:S$512,SMALL(IF(($W$13:$W$512=$W$6)+(($W$13:$W$512=$W$7)+(($W$13:$W$512=$W$8)+(($X$13:$X$512=$X$6)+(($X$13:$X$512=$X$7)+(($Y$13:$Y$512=$Y$6)+(($Y$13:$Y$512=$Y$7)+(($Y$13:$Y$512=$Z$6)+(($Y$13:$Y$512=$Z$7))))))))),ROW($A$13:$A$512)-ROW($A$13)+1),ROWS(C$13:C505))))</f>
        <v/>
      </c>
      <c r="D505" s="316" t="str">
        <f t="array" ref="D505">IF(ROWS(D$13:D505)&gt;$S$5,"",INDEX(T$13:T$512,SMALL(IF(($W$13:$W$512=$W$6)+(($W$13:$W$512=$W$7)+(($W$13:$W$512=$W$8)+(($X$13:$X$512=$X$6)+(($X$13:$X$512=$X$7)+(($Y$13:$Y$512=$Y$6)+(($Y$13:$Y$512=$Y$7)+(($Y$13:$Y$512=$Z$6)+(($Y$13:$Y$512=$Z$7))))))))),ROW($A$13:$A$512)-ROW($A$13)+1),ROWS(D$13:D505))))</f>
        <v/>
      </c>
      <c r="E505" s="182" t="str">
        <f t="array" ref="E505">IF(ROWS(E$13:E505)&gt;$S$5,"",INDEX(U$13:U$512,SMALL(IF(($W$13:$W$512=$W$6)+(($W$13:$W$512=$W$7)+(($W$13:$W$512=$W$8)+(($X$13:$X$512=$X$6)+(($X$13:$X$512=$X$7)+(($Y$13:$Y$512=$Y$6)+(($Y$13:$Y$512=$Y$7)+(($Y$13:$Y$512=$Z$6)+(($Y$13:$Y$512=$Z$7))))))))),ROW($A$13:$A$512)-ROW($A$13)+1),ROWS(E$13:E505))))</f>
        <v/>
      </c>
      <c r="F505" s="182" t="str">
        <f t="array" ref="F505">IF(ROWS(F$13:F505)&gt;$S$5,"",INDEX(V$13:V$512,SMALL(IF(($W$13:$W$512=$W$6)+(($W$13:$W$512=$W$7)+(($W$13:$W$512=$W$8)+(($X$13:$X$512=$X$6)+(($X$13:$X$512=$X$7)+(($Y$13:$Y$512=$Y$6)+(($Y$13:$Y$512=$Y$7)+(($Y$13:$Y$512=$Z$6)+(($Y$13:$Y$512=$Z$7))))))))),ROW($A$13:$A$512)-ROW($A$13)+1),ROWS(F$13:F505))))</f>
        <v/>
      </c>
      <c r="G505" s="351" t="str">
        <f t="array" ref="G505">IF(ROWS(G$13:G505)&gt;$S$5,"",INDEX(W$13:W$512,SMALL(IF(($W$13:$W$512=$W$6)+(($W$13:$W$512=$W$7)+(($W$13:$W$512=$W$8)+(($X$13:$X$512=$X$6)+(($X$13:$X$512=$X$7)+(($Y$13:$Y$512=$Y$6)+(($Y$13:$Y$512=$Y$7)+(($Y$13:$Y$512=$Z$6)+(($Y$13:$Y$512=$Z$7))))))))),ROW($A$13:$A$512)-ROW($A$13)+1),ROWS(G$13:G505))))</f>
        <v/>
      </c>
      <c r="H505" s="351" t="str">
        <f t="array" ref="H505">IF(ROWS(H$13:H505)&gt;$S$5,"",INDEX(X$13:X$512,SMALL(IF(($W$13:$W$512=$W$6)+(($W$13:$W$512=$W$7)+(($W$13:$W$512=$W$8)+(($X$13:$X$512=$X$6)+(($X$13:$X$512=$X$7)+(($Y$13:$Y$512=$Y$6)+(($Y$13:$Y$512=$Y$7)+(($Y$13:$Y$512=$Z$6)+(($Y$13:$Y$512=$Z$7))))))))),ROW($A$13:$A$512)-ROW($A$13)+1),ROWS(H$13:H505))))</f>
        <v/>
      </c>
      <c r="I505" s="351" t="str">
        <f t="array" ref="I505">IF(ROWS(I$13:I505)&gt;$S$5,"",INDEX(Y$13:Y$512,SMALL(IF(($W$13:$W$512=$W$6)+(($W$13:$W$512=$W$7)+(($W$13:$W$512=$W$8)+(($X$13:$X$512=$X$6)+(($X$13:$X$512=$X$7)+(($Y$13:$Y$512=$Y$6)+(($Y$13:$Y$512=$Y$7)+(($Y$13:$Y$512=$Z$6)+(($Y$13:$Y$512=$Z$7))))))))),ROW($A$13:$A$512)-ROW($A$13)+1),ROWS(I$13:I505))))</f>
        <v/>
      </c>
      <c r="J505" s="136"/>
      <c r="Q505" s="44">
        <f>Nut_StatusTool!A499</f>
        <v>493</v>
      </c>
      <c r="R505" s="44">
        <f>Nut_StatusTool!B499</f>
        <v>0</v>
      </c>
      <c r="S505" s="44">
        <f>Nut_StatusTool!C499</f>
        <v>0</v>
      </c>
      <c r="T505" s="44">
        <f>Nut_StatusTool!D499</f>
        <v>0</v>
      </c>
      <c r="U505" s="44">
        <f>Nut_StatusTool!F499</f>
        <v>0</v>
      </c>
      <c r="V505" s="285" t="str">
        <f>Nut_StatusTool!K499</f>
        <v/>
      </c>
      <c r="W505" s="44" t="str">
        <f>Nut_StatusTool!L499</f>
        <v/>
      </c>
      <c r="X505" s="44" t="str">
        <f>Nut_StatusTool!M499</f>
        <v/>
      </c>
      <c r="Y505" s="44" t="str">
        <f>Nut_StatusTool!N499</f>
        <v/>
      </c>
    </row>
    <row r="506" spans="1:25">
      <c r="A506" s="182" t="str">
        <f t="array" ref="A506">IF(ROWS(A$13:A506)&gt;$S$5,"",INDEX(Q$13:Q$512,SMALL(IF(($W$13:$W$512=$W$6)+(($W$13:$W$512=$W$7)+(($W$13:$W$512=$W$8)+(($X$13:$X$512=$X$6)+(($X$13:$X$512=$X$7)+(($Y$13:$Y$512=$Y$6)+(($Y$13:$Y$512=$Y$7)+(($Y$13:$Y$512=$Z$6)+(($Y$13:$Y$512=$Z$7))))))))),ROW($A$13:$A$512)-ROW($A$13)+1),ROWS(A$13:A506))))</f>
        <v/>
      </c>
      <c r="B506" s="290" t="str">
        <f t="array" ref="B506">IF(ROWS(B$13:B506)&gt;$S$5,"",INDEX(R$13:R$512,SMALL(IF(($W$13:$W$512=$W$6)+(($W$13:$W$512=$W$7)+(($W$13:$W$512=$W$8)+(($X$13:$X$512=$X$6)+(($X$13:$X$512=$X$7)+(($Y$13:$Y$512=$Y$6)+(($Y$13:$Y$512=$Y$7)+(($Y$13:$Y$512=$Z$6)+(($Y$13:$Y$512=$Z$7))))))))),ROW($A$13:$A$512)-ROW($A$13)+1),ROWS(B$13:B506))))</f>
        <v/>
      </c>
      <c r="C506" s="290" t="str">
        <f t="array" ref="C506">IF(ROWS(C$13:C506)&gt;$S$5,"",INDEX(S$13:S$512,SMALL(IF(($W$13:$W$512=$W$6)+(($W$13:$W$512=$W$7)+(($W$13:$W$512=$W$8)+(($X$13:$X$512=$X$6)+(($X$13:$X$512=$X$7)+(($Y$13:$Y$512=$Y$6)+(($Y$13:$Y$512=$Y$7)+(($Y$13:$Y$512=$Z$6)+(($Y$13:$Y$512=$Z$7))))))))),ROW($A$13:$A$512)-ROW($A$13)+1),ROWS(C$13:C506))))</f>
        <v/>
      </c>
      <c r="D506" s="316" t="str">
        <f t="array" ref="D506">IF(ROWS(D$13:D506)&gt;$S$5,"",INDEX(T$13:T$512,SMALL(IF(($W$13:$W$512=$W$6)+(($W$13:$W$512=$W$7)+(($W$13:$W$512=$W$8)+(($X$13:$X$512=$X$6)+(($X$13:$X$512=$X$7)+(($Y$13:$Y$512=$Y$6)+(($Y$13:$Y$512=$Y$7)+(($Y$13:$Y$512=$Z$6)+(($Y$13:$Y$512=$Z$7))))))))),ROW($A$13:$A$512)-ROW($A$13)+1),ROWS(D$13:D506))))</f>
        <v/>
      </c>
      <c r="E506" s="182" t="str">
        <f t="array" ref="E506">IF(ROWS(E$13:E506)&gt;$S$5,"",INDEX(U$13:U$512,SMALL(IF(($W$13:$W$512=$W$6)+(($W$13:$W$512=$W$7)+(($W$13:$W$512=$W$8)+(($X$13:$X$512=$X$6)+(($X$13:$X$512=$X$7)+(($Y$13:$Y$512=$Y$6)+(($Y$13:$Y$512=$Y$7)+(($Y$13:$Y$512=$Z$6)+(($Y$13:$Y$512=$Z$7))))))))),ROW($A$13:$A$512)-ROW($A$13)+1),ROWS(E$13:E506))))</f>
        <v/>
      </c>
      <c r="F506" s="182" t="str">
        <f t="array" ref="F506">IF(ROWS(F$13:F506)&gt;$S$5,"",INDEX(V$13:V$512,SMALL(IF(($W$13:$W$512=$W$6)+(($W$13:$W$512=$W$7)+(($W$13:$W$512=$W$8)+(($X$13:$X$512=$X$6)+(($X$13:$X$512=$X$7)+(($Y$13:$Y$512=$Y$6)+(($Y$13:$Y$512=$Y$7)+(($Y$13:$Y$512=$Z$6)+(($Y$13:$Y$512=$Z$7))))))))),ROW($A$13:$A$512)-ROW($A$13)+1),ROWS(F$13:F506))))</f>
        <v/>
      </c>
      <c r="G506" s="351" t="str">
        <f t="array" ref="G506">IF(ROWS(G$13:G506)&gt;$S$5,"",INDEX(W$13:W$512,SMALL(IF(($W$13:$W$512=$W$6)+(($W$13:$W$512=$W$7)+(($W$13:$W$512=$W$8)+(($X$13:$X$512=$X$6)+(($X$13:$X$512=$X$7)+(($Y$13:$Y$512=$Y$6)+(($Y$13:$Y$512=$Y$7)+(($Y$13:$Y$512=$Z$6)+(($Y$13:$Y$512=$Z$7))))))))),ROW($A$13:$A$512)-ROW($A$13)+1),ROWS(G$13:G506))))</f>
        <v/>
      </c>
      <c r="H506" s="351" t="str">
        <f t="array" ref="H506">IF(ROWS(H$13:H506)&gt;$S$5,"",INDEX(X$13:X$512,SMALL(IF(($W$13:$W$512=$W$6)+(($W$13:$W$512=$W$7)+(($W$13:$W$512=$W$8)+(($X$13:$X$512=$X$6)+(($X$13:$X$512=$X$7)+(($Y$13:$Y$512=$Y$6)+(($Y$13:$Y$512=$Y$7)+(($Y$13:$Y$512=$Z$6)+(($Y$13:$Y$512=$Z$7))))))))),ROW($A$13:$A$512)-ROW($A$13)+1),ROWS(H$13:H506))))</f>
        <v/>
      </c>
      <c r="I506" s="351" t="str">
        <f t="array" ref="I506">IF(ROWS(I$13:I506)&gt;$S$5,"",INDEX(Y$13:Y$512,SMALL(IF(($W$13:$W$512=$W$6)+(($W$13:$W$512=$W$7)+(($W$13:$W$512=$W$8)+(($X$13:$X$512=$X$6)+(($X$13:$X$512=$X$7)+(($Y$13:$Y$512=$Y$6)+(($Y$13:$Y$512=$Y$7)+(($Y$13:$Y$512=$Z$6)+(($Y$13:$Y$512=$Z$7))))))))),ROW($A$13:$A$512)-ROW($A$13)+1),ROWS(I$13:I506))))</f>
        <v/>
      </c>
      <c r="J506" s="136"/>
      <c r="Q506" s="44">
        <f>Nut_StatusTool!A500</f>
        <v>494</v>
      </c>
      <c r="R506" s="44">
        <f>Nut_StatusTool!B500</f>
        <v>0</v>
      </c>
      <c r="S506" s="44">
        <f>Nut_StatusTool!C500</f>
        <v>0</v>
      </c>
      <c r="T506" s="44">
        <f>Nut_StatusTool!D500</f>
        <v>0</v>
      </c>
      <c r="U506" s="44">
        <f>Nut_StatusTool!F500</f>
        <v>0</v>
      </c>
      <c r="V506" s="285" t="str">
        <f>Nut_StatusTool!K500</f>
        <v/>
      </c>
      <c r="W506" s="44" t="str">
        <f>Nut_StatusTool!L500</f>
        <v/>
      </c>
      <c r="X506" s="44" t="str">
        <f>Nut_StatusTool!M500</f>
        <v/>
      </c>
      <c r="Y506" s="44" t="str">
        <f>Nut_StatusTool!N500</f>
        <v/>
      </c>
    </row>
    <row r="507" spans="1:25">
      <c r="A507" s="182" t="str">
        <f t="array" ref="A507">IF(ROWS(A$13:A507)&gt;$S$5,"",INDEX(Q$13:Q$512,SMALL(IF(($W$13:$W$512=$W$6)+(($W$13:$W$512=$W$7)+(($W$13:$W$512=$W$8)+(($X$13:$X$512=$X$6)+(($X$13:$X$512=$X$7)+(($Y$13:$Y$512=$Y$6)+(($Y$13:$Y$512=$Y$7)+(($Y$13:$Y$512=$Z$6)+(($Y$13:$Y$512=$Z$7))))))))),ROW($A$13:$A$512)-ROW($A$13)+1),ROWS(A$13:A507))))</f>
        <v/>
      </c>
      <c r="B507" s="290" t="str">
        <f t="array" ref="B507">IF(ROWS(B$13:B507)&gt;$S$5,"",INDEX(R$13:R$512,SMALL(IF(($W$13:$W$512=$W$6)+(($W$13:$W$512=$W$7)+(($W$13:$W$512=$W$8)+(($X$13:$X$512=$X$6)+(($X$13:$X$512=$X$7)+(($Y$13:$Y$512=$Y$6)+(($Y$13:$Y$512=$Y$7)+(($Y$13:$Y$512=$Z$6)+(($Y$13:$Y$512=$Z$7))))))))),ROW($A$13:$A$512)-ROW($A$13)+1),ROWS(B$13:B507))))</f>
        <v/>
      </c>
      <c r="C507" s="290" t="str">
        <f t="array" ref="C507">IF(ROWS(C$13:C507)&gt;$S$5,"",INDEX(S$13:S$512,SMALL(IF(($W$13:$W$512=$W$6)+(($W$13:$W$512=$W$7)+(($W$13:$W$512=$W$8)+(($X$13:$X$512=$X$6)+(($X$13:$X$512=$X$7)+(($Y$13:$Y$512=$Y$6)+(($Y$13:$Y$512=$Y$7)+(($Y$13:$Y$512=$Z$6)+(($Y$13:$Y$512=$Z$7))))))))),ROW($A$13:$A$512)-ROW($A$13)+1),ROWS(C$13:C507))))</f>
        <v/>
      </c>
      <c r="D507" s="316" t="str">
        <f t="array" ref="D507">IF(ROWS(D$13:D507)&gt;$S$5,"",INDEX(T$13:T$512,SMALL(IF(($W$13:$W$512=$W$6)+(($W$13:$W$512=$W$7)+(($W$13:$W$512=$W$8)+(($X$13:$X$512=$X$6)+(($X$13:$X$512=$X$7)+(($Y$13:$Y$512=$Y$6)+(($Y$13:$Y$512=$Y$7)+(($Y$13:$Y$512=$Z$6)+(($Y$13:$Y$512=$Z$7))))))))),ROW($A$13:$A$512)-ROW($A$13)+1),ROWS(D$13:D507))))</f>
        <v/>
      </c>
      <c r="E507" s="182" t="str">
        <f t="array" ref="E507">IF(ROWS(E$13:E507)&gt;$S$5,"",INDEX(U$13:U$512,SMALL(IF(($W$13:$W$512=$W$6)+(($W$13:$W$512=$W$7)+(($W$13:$W$512=$W$8)+(($X$13:$X$512=$X$6)+(($X$13:$X$512=$X$7)+(($Y$13:$Y$512=$Y$6)+(($Y$13:$Y$512=$Y$7)+(($Y$13:$Y$512=$Z$6)+(($Y$13:$Y$512=$Z$7))))))))),ROW($A$13:$A$512)-ROW($A$13)+1),ROWS(E$13:E507))))</f>
        <v/>
      </c>
      <c r="F507" s="182" t="str">
        <f t="array" ref="F507">IF(ROWS(F$13:F507)&gt;$S$5,"",INDEX(V$13:V$512,SMALL(IF(($W$13:$W$512=$W$6)+(($W$13:$W$512=$W$7)+(($W$13:$W$512=$W$8)+(($X$13:$X$512=$X$6)+(($X$13:$X$512=$X$7)+(($Y$13:$Y$512=$Y$6)+(($Y$13:$Y$512=$Y$7)+(($Y$13:$Y$512=$Z$6)+(($Y$13:$Y$512=$Z$7))))))))),ROW($A$13:$A$512)-ROW($A$13)+1),ROWS(F$13:F507))))</f>
        <v/>
      </c>
      <c r="G507" s="351" t="str">
        <f t="array" ref="G507">IF(ROWS(G$13:G507)&gt;$S$5,"",INDEX(W$13:W$512,SMALL(IF(($W$13:$W$512=$W$6)+(($W$13:$W$512=$W$7)+(($W$13:$W$512=$W$8)+(($X$13:$X$512=$X$6)+(($X$13:$X$512=$X$7)+(($Y$13:$Y$512=$Y$6)+(($Y$13:$Y$512=$Y$7)+(($Y$13:$Y$512=$Z$6)+(($Y$13:$Y$512=$Z$7))))))))),ROW($A$13:$A$512)-ROW($A$13)+1),ROWS(G$13:G507))))</f>
        <v/>
      </c>
      <c r="H507" s="351" t="str">
        <f t="array" ref="H507">IF(ROWS(H$13:H507)&gt;$S$5,"",INDEX(X$13:X$512,SMALL(IF(($W$13:$W$512=$W$6)+(($W$13:$W$512=$W$7)+(($W$13:$W$512=$W$8)+(($X$13:$X$512=$X$6)+(($X$13:$X$512=$X$7)+(($Y$13:$Y$512=$Y$6)+(($Y$13:$Y$512=$Y$7)+(($Y$13:$Y$512=$Z$6)+(($Y$13:$Y$512=$Z$7))))))))),ROW($A$13:$A$512)-ROW($A$13)+1),ROWS(H$13:H507))))</f>
        <v/>
      </c>
      <c r="I507" s="351" t="str">
        <f t="array" ref="I507">IF(ROWS(I$13:I507)&gt;$S$5,"",INDEX(Y$13:Y$512,SMALL(IF(($W$13:$W$512=$W$6)+(($W$13:$W$512=$W$7)+(($W$13:$W$512=$W$8)+(($X$13:$X$512=$X$6)+(($X$13:$X$512=$X$7)+(($Y$13:$Y$512=$Y$6)+(($Y$13:$Y$512=$Y$7)+(($Y$13:$Y$512=$Z$6)+(($Y$13:$Y$512=$Z$7))))))))),ROW($A$13:$A$512)-ROW($A$13)+1),ROWS(I$13:I507))))</f>
        <v/>
      </c>
      <c r="J507" s="136"/>
      <c r="Q507" s="44">
        <f>Nut_StatusTool!A501</f>
        <v>495</v>
      </c>
      <c r="R507" s="44">
        <f>Nut_StatusTool!B501</f>
        <v>0</v>
      </c>
      <c r="S507" s="44">
        <f>Nut_StatusTool!C501</f>
        <v>0</v>
      </c>
      <c r="T507" s="44">
        <f>Nut_StatusTool!D501</f>
        <v>0</v>
      </c>
      <c r="U507" s="44">
        <f>Nut_StatusTool!F501</f>
        <v>0</v>
      </c>
      <c r="V507" s="285" t="str">
        <f>Nut_StatusTool!K501</f>
        <v/>
      </c>
      <c r="W507" s="44" t="str">
        <f>Nut_StatusTool!L501</f>
        <v/>
      </c>
      <c r="X507" s="44" t="str">
        <f>Nut_StatusTool!M501</f>
        <v/>
      </c>
      <c r="Y507" s="44" t="str">
        <f>Nut_StatusTool!N501</f>
        <v/>
      </c>
    </row>
    <row r="508" spans="1:25">
      <c r="A508" s="182" t="str">
        <f t="array" ref="A508">IF(ROWS(A$13:A508)&gt;$S$5,"",INDEX(Q$13:Q$512,SMALL(IF(($W$13:$W$512=$W$6)+(($W$13:$W$512=$W$7)+(($W$13:$W$512=$W$8)+(($X$13:$X$512=$X$6)+(($X$13:$X$512=$X$7)+(($Y$13:$Y$512=$Y$6)+(($Y$13:$Y$512=$Y$7)+(($Y$13:$Y$512=$Z$6)+(($Y$13:$Y$512=$Z$7))))))))),ROW($A$13:$A$512)-ROW($A$13)+1),ROWS(A$13:A508))))</f>
        <v/>
      </c>
      <c r="B508" s="290" t="str">
        <f t="array" ref="B508">IF(ROWS(B$13:B508)&gt;$S$5,"",INDEX(R$13:R$512,SMALL(IF(($W$13:$W$512=$W$6)+(($W$13:$W$512=$W$7)+(($W$13:$W$512=$W$8)+(($X$13:$X$512=$X$6)+(($X$13:$X$512=$X$7)+(($Y$13:$Y$512=$Y$6)+(($Y$13:$Y$512=$Y$7)+(($Y$13:$Y$512=$Z$6)+(($Y$13:$Y$512=$Z$7))))))))),ROW($A$13:$A$512)-ROW($A$13)+1),ROWS(B$13:B508))))</f>
        <v/>
      </c>
      <c r="C508" s="290" t="str">
        <f t="array" ref="C508">IF(ROWS(C$13:C508)&gt;$S$5,"",INDEX(S$13:S$512,SMALL(IF(($W$13:$W$512=$W$6)+(($W$13:$W$512=$W$7)+(($W$13:$W$512=$W$8)+(($X$13:$X$512=$X$6)+(($X$13:$X$512=$X$7)+(($Y$13:$Y$512=$Y$6)+(($Y$13:$Y$512=$Y$7)+(($Y$13:$Y$512=$Z$6)+(($Y$13:$Y$512=$Z$7))))))))),ROW($A$13:$A$512)-ROW($A$13)+1),ROWS(C$13:C508))))</f>
        <v/>
      </c>
      <c r="D508" s="316" t="str">
        <f t="array" ref="D508">IF(ROWS(D$13:D508)&gt;$S$5,"",INDEX(T$13:T$512,SMALL(IF(($W$13:$W$512=$W$6)+(($W$13:$W$512=$W$7)+(($W$13:$W$512=$W$8)+(($X$13:$X$512=$X$6)+(($X$13:$X$512=$X$7)+(($Y$13:$Y$512=$Y$6)+(($Y$13:$Y$512=$Y$7)+(($Y$13:$Y$512=$Z$6)+(($Y$13:$Y$512=$Z$7))))))))),ROW($A$13:$A$512)-ROW($A$13)+1),ROWS(D$13:D508))))</f>
        <v/>
      </c>
      <c r="E508" s="182" t="str">
        <f t="array" ref="E508">IF(ROWS(E$13:E508)&gt;$S$5,"",INDEX(U$13:U$512,SMALL(IF(($W$13:$W$512=$W$6)+(($W$13:$W$512=$W$7)+(($W$13:$W$512=$W$8)+(($X$13:$X$512=$X$6)+(($X$13:$X$512=$X$7)+(($Y$13:$Y$512=$Y$6)+(($Y$13:$Y$512=$Y$7)+(($Y$13:$Y$512=$Z$6)+(($Y$13:$Y$512=$Z$7))))))))),ROW($A$13:$A$512)-ROW($A$13)+1),ROWS(E$13:E508))))</f>
        <v/>
      </c>
      <c r="F508" s="182" t="str">
        <f t="array" ref="F508">IF(ROWS(F$13:F508)&gt;$S$5,"",INDEX(V$13:V$512,SMALL(IF(($W$13:$W$512=$W$6)+(($W$13:$W$512=$W$7)+(($W$13:$W$512=$W$8)+(($X$13:$X$512=$X$6)+(($X$13:$X$512=$X$7)+(($Y$13:$Y$512=$Y$6)+(($Y$13:$Y$512=$Y$7)+(($Y$13:$Y$512=$Z$6)+(($Y$13:$Y$512=$Z$7))))))))),ROW($A$13:$A$512)-ROW($A$13)+1),ROWS(F$13:F508))))</f>
        <v/>
      </c>
      <c r="G508" s="351" t="str">
        <f t="array" ref="G508">IF(ROWS(G$13:G508)&gt;$S$5,"",INDEX(W$13:W$512,SMALL(IF(($W$13:$W$512=$W$6)+(($W$13:$W$512=$W$7)+(($W$13:$W$512=$W$8)+(($X$13:$X$512=$X$6)+(($X$13:$X$512=$X$7)+(($Y$13:$Y$512=$Y$6)+(($Y$13:$Y$512=$Y$7)+(($Y$13:$Y$512=$Z$6)+(($Y$13:$Y$512=$Z$7))))))))),ROW($A$13:$A$512)-ROW($A$13)+1),ROWS(G$13:G508))))</f>
        <v/>
      </c>
      <c r="H508" s="351" t="str">
        <f t="array" ref="H508">IF(ROWS(H$13:H508)&gt;$S$5,"",INDEX(X$13:X$512,SMALL(IF(($W$13:$W$512=$W$6)+(($W$13:$W$512=$W$7)+(($W$13:$W$512=$W$8)+(($X$13:$X$512=$X$6)+(($X$13:$X$512=$X$7)+(($Y$13:$Y$512=$Y$6)+(($Y$13:$Y$512=$Y$7)+(($Y$13:$Y$512=$Z$6)+(($Y$13:$Y$512=$Z$7))))))))),ROW($A$13:$A$512)-ROW($A$13)+1),ROWS(H$13:H508))))</f>
        <v/>
      </c>
      <c r="I508" s="351" t="str">
        <f t="array" ref="I508">IF(ROWS(I$13:I508)&gt;$S$5,"",INDEX(Y$13:Y$512,SMALL(IF(($W$13:$W$512=$W$6)+(($W$13:$W$512=$W$7)+(($W$13:$W$512=$W$8)+(($X$13:$X$512=$X$6)+(($X$13:$X$512=$X$7)+(($Y$13:$Y$512=$Y$6)+(($Y$13:$Y$512=$Y$7)+(($Y$13:$Y$512=$Z$6)+(($Y$13:$Y$512=$Z$7))))))))),ROW($A$13:$A$512)-ROW($A$13)+1),ROWS(I$13:I508))))</f>
        <v/>
      </c>
      <c r="J508" s="136"/>
      <c r="Q508" s="44">
        <f>Nut_StatusTool!A502</f>
        <v>496</v>
      </c>
      <c r="R508" s="44">
        <f>Nut_StatusTool!B502</f>
        <v>0</v>
      </c>
      <c r="S508" s="44">
        <f>Nut_StatusTool!C502</f>
        <v>0</v>
      </c>
      <c r="T508" s="44">
        <f>Nut_StatusTool!D502</f>
        <v>0</v>
      </c>
      <c r="U508" s="44">
        <f>Nut_StatusTool!F502</f>
        <v>0</v>
      </c>
      <c r="V508" s="285" t="str">
        <f>Nut_StatusTool!K502</f>
        <v/>
      </c>
      <c r="W508" s="44" t="str">
        <f>Nut_StatusTool!L502</f>
        <v/>
      </c>
      <c r="X508" s="44" t="str">
        <f>Nut_StatusTool!M502</f>
        <v/>
      </c>
      <c r="Y508" s="44" t="str">
        <f>Nut_StatusTool!N502</f>
        <v/>
      </c>
    </row>
    <row r="509" spans="1:25">
      <c r="A509" s="182" t="str">
        <f t="array" ref="A509">IF(ROWS(A$13:A509)&gt;$S$5,"",INDEX(Q$13:Q$512,SMALL(IF(($W$13:$W$512=$W$6)+(($W$13:$W$512=$W$7)+(($W$13:$W$512=$W$8)+(($X$13:$X$512=$X$6)+(($X$13:$X$512=$X$7)+(($Y$13:$Y$512=$Y$6)+(($Y$13:$Y$512=$Y$7)+(($Y$13:$Y$512=$Z$6)+(($Y$13:$Y$512=$Z$7))))))))),ROW($A$13:$A$512)-ROW($A$13)+1),ROWS(A$13:A509))))</f>
        <v/>
      </c>
      <c r="B509" s="290" t="str">
        <f t="array" ref="B509">IF(ROWS(B$13:B509)&gt;$S$5,"",INDEX(R$13:R$512,SMALL(IF(($W$13:$W$512=$W$6)+(($W$13:$W$512=$W$7)+(($W$13:$W$512=$W$8)+(($X$13:$X$512=$X$6)+(($X$13:$X$512=$X$7)+(($Y$13:$Y$512=$Y$6)+(($Y$13:$Y$512=$Y$7)+(($Y$13:$Y$512=$Z$6)+(($Y$13:$Y$512=$Z$7))))))))),ROW($A$13:$A$512)-ROW($A$13)+1),ROWS(B$13:B509))))</f>
        <v/>
      </c>
      <c r="C509" s="290" t="str">
        <f t="array" ref="C509">IF(ROWS(C$13:C509)&gt;$S$5,"",INDEX(S$13:S$512,SMALL(IF(($W$13:$W$512=$W$6)+(($W$13:$W$512=$W$7)+(($W$13:$W$512=$W$8)+(($X$13:$X$512=$X$6)+(($X$13:$X$512=$X$7)+(($Y$13:$Y$512=$Y$6)+(($Y$13:$Y$512=$Y$7)+(($Y$13:$Y$512=$Z$6)+(($Y$13:$Y$512=$Z$7))))))))),ROW($A$13:$A$512)-ROW($A$13)+1),ROWS(C$13:C509))))</f>
        <v/>
      </c>
      <c r="D509" s="316" t="str">
        <f t="array" ref="D509">IF(ROWS(D$13:D509)&gt;$S$5,"",INDEX(T$13:T$512,SMALL(IF(($W$13:$W$512=$W$6)+(($W$13:$W$512=$W$7)+(($W$13:$W$512=$W$8)+(($X$13:$X$512=$X$6)+(($X$13:$X$512=$X$7)+(($Y$13:$Y$512=$Y$6)+(($Y$13:$Y$512=$Y$7)+(($Y$13:$Y$512=$Z$6)+(($Y$13:$Y$512=$Z$7))))))))),ROW($A$13:$A$512)-ROW($A$13)+1),ROWS(D$13:D509))))</f>
        <v/>
      </c>
      <c r="E509" s="182" t="str">
        <f t="array" ref="E509">IF(ROWS(E$13:E509)&gt;$S$5,"",INDEX(U$13:U$512,SMALL(IF(($W$13:$W$512=$W$6)+(($W$13:$W$512=$W$7)+(($W$13:$W$512=$W$8)+(($X$13:$X$512=$X$6)+(($X$13:$X$512=$X$7)+(($Y$13:$Y$512=$Y$6)+(($Y$13:$Y$512=$Y$7)+(($Y$13:$Y$512=$Z$6)+(($Y$13:$Y$512=$Z$7))))))))),ROW($A$13:$A$512)-ROW($A$13)+1),ROWS(E$13:E509))))</f>
        <v/>
      </c>
      <c r="F509" s="182" t="str">
        <f t="array" ref="F509">IF(ROWS(F$13:F509)&gt;$S$5,"",INDEX(V$13:V$512,SMALL(IF(($W$13:$W$512=$W$6)+(($W$13:$W$512=$W$7)+(($W$13:$W$512=$W$8)+(($X$13:$X$512=$X$6)+(($X$13:$X$512=$X$7)+(($Y$13:$Y$512=$Y$6)+(($Y$13:$Y$512=$Y$7)+(($Y$13:$Y$512=$Z$6)+(($Y$13:$Y$512=$Z$7))))))))),ROW($A$13:$A$512)-ROW($A$13)+1),ROWS(F$13:F509))))</f>
        <v/>
      </c>
      <c r="G509" s="351" t="str">
        <f t="array" ref="G509">IF(ROWS(G$13:G509)&gt;$S$5,"",INDEX(W$13:W$512,SMALL(IF(($W$13:$W$512=$W$6)+(($W$13:$W$512=$W$7)+(($W$13:$W$512=$W$8)+(($X$13:$X$512=$X$6)+(($X$13:$X$512=$X$7)+(($Y$13:$Y$512=$Y$6)+(($Y$13:$Y$512=$Y$7)+(($Y$13:$Y$512=$Z$6)+(($Y$13:$Y$512=$Z$7))))))))),ROW($A$13:$A$512)-ROW($A$13)+1),ROWS(G$13:G509))))</f>
        <v/>
      </c>
      <c r="H509" s="351" t="str">
        <f t="array" ref="H509">IF(ROWS(H$13:H509)&gt;$S$5,"",INDEX(X$13:X$512,SMALL(IF(($W$13:$W$512=$W$6)+(($W$13:$W$512=$W$7)+(($W$13:$W$512=$W$8)+(($X$13:$X$512=$X$6)+(($X$13:$X$512=$X$7)+(($Y$13:$Y$512=$Y$6)+(($Y$13:$Y$512=$Y$7)+(($Y$13:$Y$512=$Z$6)+(($Y$13:$Y$512=$Z$7))))))))),ROW($A$13:$A$512)-ROW($A$13)+1),ROWS(H$13:H509))))</f>
        <v/>
      </c>
      <c r="I509" s="351" t="str">
        <f t="array" ref="I509">IF(ROWS(I$13:I509)&gt;$S$5,"",INDEX(Y$13:Y$512,SMALL(IF(($W$13:$W$512=$W$6)+(($W$13:$W$512=$W$7)+(($W$13:$W$512=$W$8)+(($X$13:$X$512=$X$6)+(($X$13:$X$512=$X$7)+(($Y$13:$Y$512=$Y$6)+(($Y$13:$Y$512=$Y$7)+(($Y$13:$Y$512=$Z$6)+(($Y$13:$Y$512=$Z$7))))))))),ROW($A$13:$A$512)-ROW($A$13)+1),ROWS(I$13:I509))))</f>
        <v/>
      </c>
      <c r="J509" s="136"/>
      <c r="Q509" s="44">
        <f>Nut_StatusTool!A503</f>
        <v>497</v>
      </c>
      <c r="R509" s="44">
        <f>Nut_StatusTool!B503</f>
        <v>0</v>
      </c>
      <c r="S509" s="44">
        <f>Nut_StatusTool!C503</f>
        <v>0</v>
      </c>
      <c r="T509" s="44">
        <f>Nut_StatusTool!D503</f>
        <v>0</v>
      </c>
      <c r="U509" s="44">
        <f>Nut_StatusTool!F503</f>
        <v>0</v>
      </c>
      <c r="V509" s="285" t="str">
        <f>Nut_StatusTool!K503</f>
        <v/>
      </c>
      <c r="W509" s="44" t="str">
        <f>Nut_StatusTool!L503</f>
        <v/>
      </c>
      <c r="X509" s="44" t="str">
        <f>Nut_StatusTool!M503</f>
        <v/>
      </c>
      <c r="Y509" s="44" t="str">
        <f>Nut_StatusTool!N503</f>
        <v/>
      </c>
    </row>
    <row r="510" spans="1:25">
      <c r="A510" s="182" t="str">
        <f t="array" ref="A510">IF(ROWS(A$13:A510)&gt;$S$5,"",INDEX(Q$13:Q$512,SMALL(IF(($W$13:$W$512=$W$6)+(($W$13:$W$512=$W$7)+(($W$13:$W$512=$W$8)+(($X$13:$X$512=$X$6)+(($X$13:$X$512=$X$7)+(($Y$13:$Y$512=$Y$6)+(($Y$13:$Y$512=$Y$7)+(($Y$13:$Y$512=$Z$6)+(($Y$13:$Y$512=$Z$7))))))))),ROW($A$13:$A$512)-ROW($A$13)+1),ROWS(A$13:A510))))</f>
        <v/>
      </c>
      <c r="B510" s="290" t="str">
        <f t="array" ref="B510">IF(ROWS(B$13:B510)&gt;$S$5,"",INDEX(R$13:R$512,SMALL(IF(($W$13:$W$512=$W$6)+(($W$13:$W$512=$W$7)+(($W$13:$W$512=$W$8)+(($X$13:$X$512=$X$6)+(($X$13:$X$512=$X$7)+(($Y$13:$Y$512=$Y$6)+(($Y$13:$Y$512=$Y$7)+(($Y$13:$Y$512=$Z$6)+(($Y$13:$Y$512=$Z$7))))))))),ROW($A$13:$A$512)-ROW($A$13)+1),ROWS(B$13:B510))))</f>
        <v/>
      </c>
      <c r="C510" s="290" t="str">
        <f t="array" ref="C510">IF(ROWS(C$13:C510)&gt;$S$5,"",INDEX(S$13:S$512,SMALL(IF(($W$13:$W$512=$W$6)+(($W$13:$W$512=$W$7)+(($W$13:$W$512=$W$8)+(($X$13:$X$512=$X$6)+(($X$13:$X$512=$X$7)+(($Y$13:$Y$512=$Y$6)+(($Y$13:$Y$512=$Y$7)+(($Y$13:$Y$512=$Z$6)+(($Y$13:$Y$512=$Z$7))))))))),ROW($A$13:$A$512)-ROW($A$13)+1),ROWS(C$13:C510))))</f>
        <v/>
      </c>
      <c r="D510" s="316" t="str">
        <f t="array" ref="D510">IF(ROWS(D$13:D510)&gt;$S$5,"",INDEX(T$13:T$512,SMALL(IF(($W$13:$W$512=$W$6)+(($W$13:$W$512=$W$7)+(($W$13:$W$512=$W$8)+(($X$13:$X$512=$X$6)+(($X$13:$X$512=$X$7)+(($Y$13:$Y$512=$Y$6)+(($Y$13:$Y$512=$Y$7)+(($Y$13:$Y$512=$Z$6)+(($Y$13:$Y$512=$Z$7))))))))),ROW($A$13:$A$512)-ROW($A$13)+1),ROWS(D$13:D510))))</f>
        <v/>
      </c>
      <c r="E510" s="182" t="str">
        <f t="array" ref="E510">IF(ROWS(E$13:E510)&gt;$S$5,"",INDEX(U$13:U$512,SMALL(IF(($W$13:$W$512=$W$6)+(($W$13:$W$512=$W$7)+(($W$13:$W$512=$W$8)+(($X$13:$X$512=$X$6)+(($X$13:$X$512=$X$7)+(($Y$13:$Y$512=$Y$6)+(($Y$13:$Y$512=$Y$7)+(($Y$13:$Y$512=$Z$6)+(($Y$13:$Y$512=$Z$7))))))))),ROW($A$13:$A$512)-ROW($A$13)+1),ROWS(E$13:E510))))</f>
        <v/>
      </c>
      <c r="F510" s="182" t="str">
        <f t="array" ref="F510">IF(ROWS(F$13:F510)&gt;$S$5,"",INDEX(V$13:V$512,SMALL(IF(($W$13:$W$512=$W$6)+(($W$13:$W$512=$W$7)+(($W$13:$W$512=$W$8)+(($X$13:$X$512=$X$6)+(($X$13:$X$512=$X$7)+(($Y$13:$Y$512=$Y$6)+(($Y$13:$Y$512=$Y$7)+(($Y$13:$Y$512=$Z$6)+(($Y$13:$Y$512=$Z$7))))))))),ROW($A$13:$A$512)-ROW($A$13)+1),ROWS(F$13:F510))))</f>
        <v/>
      </c>
      <c r="G510" s="351" t="str">
        <f t="array" ref="G510">IF(ROWS(G$13:G510)&gt;$S$5,"",INDEX(W$13:W$512,SMALL(IF(($W$13:$W$512=$W$6)+(($W$13:$W$512=$W$7)+(($W$13:$W$512=$W$8)+(($X$13:$X$512=$X$6)+(($X$13:$X$512=$X$7)+(($Y$13:$Y$512=$Y$6)+(($Y$13:$Y$512=$Y$7)+(($Y$13:$Y$512=$Z$6)+(($Y$13:$Y$512=$Z$7))))))))),ROW($A$13:$A$512)-ROW($A$13)+1),ROWS(G$13:G510))))</f>
        <v/>
      </c>
      <c r="H510" s="351" t="str">
        <f t="array" ref="H510">IF(ROWS(H$13:H510)&gt;$S$5,"",INDEX(X$13:X$512,SMALL(IF(($W$13:$W$512=$W$6)+(($W$13:$W$512=$W$7)+(($W$13:$W$512=$W$8)+(($X$13:$X$512=$X$6)+(($X$13:$X$512=$X$7)+(($Y$13:$Y$512=$Y$6)+(($Y$13:$Y$512=$Y$7)+(($Y$13:$Y$512=$Z$6)+(($Y$13:$Y$512=$Z$7))))))))),ROW($A$13:$A$512)-ROW($A$13)+1),ROWS(H$13:H510))))</f>
        <v/>
      </c>
      <c r="I510" s="351" t="str">
        <f t="array" ref="I510">IF(ROWS(I$13:I510)&gt;$S$5,"",INDEX(Y$13:Y$512,SMALL(IF(($W$13:$W$512=$W$6)+(($W$13:$W$512=$W$7)+(($W$13:$W$512=$W$8)+(($X$13:$X$512=$X$6)+(($X$13:$X$512=$X$7)+(($Y$13:$Y$512=$Y$6)+(($Y$13:$Y$512=$Y$7)+(($Y$13:$Y$512=$Z$6)+(($Y$13:$Y$512=$Z$7))))))))),ROW($A$13:$A$512)-ROW($A$13)+1),ROWS(I$13:I510))))</f>
        <v/>
      </c>
      <c r="J510" s="136"/>
      <c r="Q510" s="44">
        <f>Nut_StatusTool!A504</f>
        <v>498</v>
      </c>
      <c r="R510" s="44">
        <f>Nut_StatusTool!B504</f>
        <v>0</v>
      </c>
      <c r="S510" s="44">
        <f>Nut_StatusTool!C504</f>
        <v>0</v>
      </c>
      <c r="T510" s="44">
        <f>Nut_StatusTool!D504</f>
        <v>0</v>
      </c>
      <c r="U510" s="44">
        <f>Nut_StatusTool!F504</f>
        <v>0</v>
      </c>
      <c r="V510" s="285" t="str">
        <f>Nut_StatusTool!K504</f>
        <v/>
      </c>
      <c r="W510" s="44" t="str">
        <f>Nut_StatusTool!L504</f>
        <v/>
      </c>
      <c r="X510" s="44" t="str">
        <f>Nut_StatusTool!M504</f>
        <v/>
      </c>
      <c r="Y510" s="44" t="str">
        <f>Nut_StatusTool!N504</f>
        <v/>
      </c>
    </row>
    <row r="511" spans="1:25">
      <c r="A511" s="182" t="str">
        <f t="array" ref="A511">IF(ROWS(A$13:A511)&gt;$S$5,"",INDEX(Q$13:Q$512,SMALL(IF(($W$13:$W$512=$W$6)+(($W$13:$W$512=$W$7)+(($W$13:$W$512=$W$8)+(($X$13:$X$512=$X$6)+(($X$13:$X$512=$X$7)+(($Y$13:$Y$512=$Y$6)+(($Y$13:$Y$512=$Y$7)+(($Y$13:$Y$512=$Z$6)+(($Y$13:$Y$512=$Z$7))))))))),ROW($A$13:$A$512)-ROW($A$13)+1),ROWS(A$13:A511))))</f>
        <v/>
      </c>
      <c r="B511" s="290" t="str">
        <f t="array" ref="B511">IF(ROWS(B$13:B511)&gt;$S$5,"",INDEX(R$13:R$512,SMALL(IF(($W$13:$W$512=$W$6)+(($W$13:$W$512=$W$7)+(($W$13:$W$512=$W$8)+(($X$13:$X$512=$X$6)+(($X$13:$X$512=$X$7)+(($Y$13:$Y$512=$Y$6)+(($Y$13:$Y$512=$Y$7)+(($Y$13:$Y$512=$Z$6)+(($Y$13:$Y$512=$Z$7))))))))),ROW($A$13:$A$512)-ROW($A$13)+1),ROWS(B$13:B511))))</f>
        <v/>
      </c>
      <c r="C511" s="290" t="str">
        <f t="array" ref="C511">IF(ROWS(C$13:C511)&gt;$S$5,"",INDEX(S$13:S$512,SMALL(IF(($W$13:$W$512=$W$6)+(($W$13:$W$512=$W$7)+(($W$13:$W$512=$W$8)+(($X$13:$X$512=$X$6)+(($X$13:$X$512=$X$7)+(($Y$13:$Y$512=$Y$6)+(($Y$13:$Y$512=$Y$7)+(($Y$13:$Y$512=$Z$6)+(($Y$13:$Y$512=$Z$7))))))))),ROW($A$13:$A$512)-ROW($A$13)+1),ROWS(C$13:C511))))</f>
        <v/>
      </c>
      <c r="D511" s="316" t="str">
        <f t="array" ref="D511">IF(ROWS(D$13:D511)&gt;$S$5,"",INDEX(T$13:T$512,SMALL(IF(($W$13:$W$512=$W$6)+(($W$13:$W$512=$W$7)+(($W$13:$W$512=$W$8)+(($X$13:$X$512=$X$6)+(($X$13:$X$512=$X$7)+(($Y$13:$Y$512=$Y$6)+(($Y$13:$Y$512=$Y$7)+(($Y$13:$Y$512=$Z$6)+(($Y$13:$Y$512=$Z$7))))))))),ROW($A$13:$A$512)-ROW($A$13)+1),ROWS(D$13:D511))))</f>
        <v/>
      </c>
      <c r="E511" s="182" t="str">
        <f t="array" ref="E511">IF(ROWS(E$13:E511)&gt;$S$5,"",INDEX(U$13:U$512,SMALL(IF(($W$13:$W$512=$W$6)+(($W$13:$W$512=$W$7)+(($W$13:$W$512=$W$8)+(($X$13:$X$512=$X$6)+(($X$13:$X$512=$X$7)+(($Y$13:$Y$512=$Y$6)+(($Y$13:$Y$512=$Y$7)+(($Y$13:$Y$512=$Z$6)+(($Y$13:$Y$512=$Z$7))))))))),ROW($A$13:$A$512)-ROW($A$13)+1),ROWS(E$13:E511))))</f>
        <v/>
      </c>
      <c r="F511" s="182" t="str">
        <f t="array" ref="F511">IF(ROWS(F$13:F511)&gt;$S$5,"",INDEX(V$13:V$512,SMALL(IF(($W$13:$W$512=$W$6)+(($W$13:$W$512=$W$7)+(($W$13:$W$512=$W$8)+(($X$13:$X$512=$X$6)+(($X$13:$X$512=$X$7)+(($Y$13:$Y$512=$Y$6)+(($Y$13:$Y$512=$Y$7)+(($Y$13:$Y$512=$Z$6)+(($Y$13:$Y$512=$Z$7))))))))),ROW($A$13:$A$512)-ROW($A$13)+1),ROWS(F$13:F511))))</f>
        <v/>
      </c>
      <c r="G511" s="351" t="str">
        <f t="array" ref="G511">IF(ROWS(G$13:G511)&gt;$S$5,"",INDEX(W$13:W$512,SMALL(IF(($W$13:$W$512=$W$6)+(($W$13:$W$512=$W$7)+(($W$13:$W$512=$W$8)+(($X$13:$X$512=$X$6)+(($X$13:$X$512=$X$7)+(($Y$13:$Y$512=$Y$6)+(($Y$13:$Y$512=$Y$7)+(($Y$13:$Y$512=$Z$6)+(($Y$13:$Y$512=$Z$7))))))))),ROW($A$13:$A$512)-ROW($A$13)+1),ROWS(G$13:G511))))</f>
        <v/>
      </c>
      <c r="H511" s="351" t="str">
        <f t="array" ref="H511">IF(ROWS(H$13:H511)&gt;$S$5,"",INDEX(X$13:X$512,SMALL(IF(($W$13:$W$512=$W$6)+(($W$13:$W$512=$W$7)+(($W$13:$W$512=$W$8)+(($X$13:$X$512=$X$6)+(($X$13:$X$512=$X$7)+(($Y$13:$Y$512=$Y$6)+(($Y$13:$Y$512=$Y$7)+(($Y$13:$Y$512=$Z$6)+(($Y$13:$Y$512=$Z$7))))))))),ROW($A$13:$A$512)-ROW($A$13)+1),ROWS(H$13:H511))))</f>
        <v/>
      </c>
      <c r="I511" s="351" t="str">
        <f t="array" ref="I511">IF(ROWS(I$13:I511)&gt;$S$5,"",INDEX(Y$13:Y$512,SMALL(IF(($W$13:$W$512=$W$6)+(($W$13:$W$512=$W$7)+(($W$13:$W$512=$W$8)+(($X$13:$X$512=$X$6)+(($X$13:$X$512=$X$7)+(($Y$13:$Y$512=$Y$6)+(($Y$13:$Y$512=$Y$7)+(($Y$13:$Y$512=$Z$6)+(($Y$13:$Y$512=$Z$7))))))))),ROW($A$13:$A$512)-ROW($A$13)+1),ROWS(I$13:I511))))</f>
        <v/>
      </c>
      <c r="J511" s="136"/>
      <c r="Q511" s="44">
        <f>Nut_StatusTool!A505</f>
        <v>499</v>
      </c>
      <c r="R511" s="44">
        <f>Nut_StatusTool!B505</f>
        <v>0</v>
      </c>
      <c r="S511" s="44">
        <f>Nut_StatusTool!C505</f>
        <v>0</v>
      </c>
      <c r="T511" s="44">
        <f>Nut_StatusTool!D505</f>
        <v>0</v>
      </c>
      <c r="U511" s="44">
        <f>Nut_StatusTool!F505</f>
        <v>0</v>
      </c>
      <c r="V511" s="285" t="str">
        <f>Nut_StatusTool!K505</f>
        <v/>
      </c>
      <c r="W511" s="44" t="str">
        <f>Nut_StatusTool!L505</f>
        <v/>
      </c>
      <c r="X511" s="44" t="str">
        <f>Nut_StatusTool!M505</f>
        <v/>
      </c>
      <c r="Y511" s="44" t="str">
        <f>Nut_StatusTool!N505</f>
        <v/>
      </c>
    </row>
    <row r="512" spans="1:25">
      <c r="A512" s="182" t="str">
        <f t="array" ref="A512">IF(ROWS(A$13:A512)&gt;$S$5,"",INDEX(Q$13:Q$512,SMALL(IF(($W$13:$W$512=$W$6)+(($W$13:$W$512=$W$7)+(($W$13:$W$512=$W$8)+(($X$13:$X$512=$X$6)+(($X$13:$X$512=$X$7)+(($Y$13:$Y$512=$Y$6)+(($Y$13:$Y$512=$Y$7)+(($Y$13:$Y$512=$Z$6)+(($Y$13:$Y$512=$Z$7))))))))),ROW($A$13:$A$512)-ROW($A$13)+1),ROWS(A$13:A512))))</f>
        <v/>
      </c>
      <c r="B512" s="290" t="str">
        <f t="array" ref="B512">IF(ROWS(B$13:B512)&gt;$S$5,"",INDEX(R$13:R$512,SMALL(IF(($W$13:$W$512=$W$6)+(($W$13:$W$512=$W$7)+(($W$13:$W$512=$W$8)+(($X$13:$X$512=$X$6)+(($X$13:$X$512=$X$7)+(($Y$13:$Y$512=$Y$6)+(($Y$13:$Y$512=$Y$7)+(($Y$13:$Y$512=$Z$6)+(($Y$13:$Y$512=$Z$7))))))))),ROW($A$13:$A$512)-ROW($A$13)+1),ROWS(B$13:B512))))</f>
        <v/>
      </c>
      <c r="C512" s="290" t="str">
        <f t="array" ref="C512">IF(ROWS(C$13:C512)&gt;$S$5,"",INDEX(S$13:S$512,SMALL(IF(($W$13:$W$512=$W$6)+(($W$13:$W$512=$W$7)+(($W$13:$W$512=$W$8)+(($X$13:$X$512=$X$6)+(($X$13:$X$512=$X$7)+(($Y$13:$Y$512=$Y$6)+(($Y$13:$Y$512=$Y$7)+(($Y$13:$Y$512=$Z$6)+(($Y$13:$Y$512=$Z$7))))))))),ROW($A$13:$A$512)-ROW($A$13)+1),ROWS(C$13:C512))))</f>
        <v/>
      </c>
      <c r="D512" s="316" t="str">
        <f t="array" ref="D512">IF(ROWS(D$13:D512)&gt;$S$5,"",INDEX(T$13:T$512,SMALL(IF(($W$13:$W$512=$W$6)+(($W$13:$W$512=$W$7)+(($W$13:$W$512=$W$8)+(($X$13:$X$512=$X$6)+(($X$13:$X$512=$X$7)+(($Y$13:$Y$512=$Y$6)+(($Y$13:$Y$512=$Y$7)+(($Y$13:$Y$512=$Z$6)+(($Y$13:$Y$512=$Z$7))))))))),ROW($A$13:$A$512)-ROW($A$13)+1),ROWS(D$13:D512))))</f>
        <v/>
      </c>
      <c r="E512" s="182" t="str">
        <f t="array" ref="E512">IF(ROWS(E$13:E512)&gt;$S$5,"",INDEX(U$13:U$512,SMALL(IF(($W$13:$W$512=$W$6)+(($W$13:$W$512=$W$7)+(($W$13:$W$512=$W$8)+(($X$13:$X$512=$X$6)+(($X$13:$X$512=$X$7)+(($Y$13:$Y$512=$Y$6)+(($Y$13:$Y$512=$Y$7)+(($Y$13:$Y$512=$Z$6)+(($Y$13:$Y$512=$Z$7))))))))),ROW($A$13:$A$512)-ROW($A$13)+1),ROWS(E$13:E512))))</f>
        <v/>
      </c>
      <c r="F512" s="182" t="str">
        <f t="array" ref="F512">IF(ROWS(F$13:F512)&gt;$S$5,"",INDEX(V$13:V$512,SMALL(IF(($W$13:$W$512=$W$6)+(($W$13:$W$512=$W$7)+(($W$13:$W$512=$W$8)+(($X$13:$X$512=$X$6)+(($X$13:$X$512=$X$7)+(($Y$13:$Y$512=$Y$6)+(($Y$13:$Y$512=$Y$7)+(($Y$13:$Y$512=$Z$6)+(($Y$13:$Y$512=$Z$7))))))))),ROW($A$13:$A$512)-ROW($A$13)+1),ROWS(F$13:F512))))</f>
        <v/>
      </c>
      <c r="G512" s="351" t="str">
        <f t="array" ref="G512">IF(ROWS(G$13:G512)&gt;$S$5,"",INDEX(W$13:W$512,SMALL(IF(($W$13:$W$512=$W$6)+(($W$13:$W$512=$W$7)+(($W$13:$W$512=$W$8)+(($X$13:$X$512=$X$6)+(($X$13:$X$512=$X$7)+(($Y$13:$Y$512=$Y$6)+(($Y$13:$Y$512=$Y$7)+(($Y$13:$Y$512=$Z$6)+(($Y$13:$Y$512=$Z$7))))))))),ROW($A$13:$A$512)-ROW($A$13)+1),ROWS(G$13:G512))))</f>
        <v/>
      </c>
      <c r="H512" s="351" t="str">
        <f t="array" ref="H512">IF(ROWS(H$13:H512)&gt;$S$5,"",INDEX(X$13:X$512,SMALL(IF(($W$13:$W$512=$W$6)+(($W$13:$W$512=$W$7)+(($W$13:$W$512=$W$8)+(($X$13:$X$512=$X$6)+(($X$13:$X$512=$X$7)+(($Y$13:$Y$512=$Y$6)+(($Y$13:$Y$512=$Y$7)+(($Y$13:$Y$512=$Z$6)+(($Y$13:$Y$512=$Z$7))))))))),ROW($A$13:$A$512)-ROW($A$13)+1),ROWS(H$13:H512))))</f>
        <v/>
      </c>
      <c r="I512" s="351" t="str">
        <f t="array" ref="I512">IF(ROWS(I$13:I512)&gt;$S$5,"",INDEX(Y$13:Y$512,SMALL(IF(($W$13:$W$512=$W$6)+(($W$13:$W$512=$W$7)+(($W$13:$W$512=$W$8)+(($X$13:$X$512=$X$6)+(($X$13:$X$512=$X$7)+(($Y$13:$Y$512=$Y$6)+(($Y$13:$Y$512=$Y$7)+(($Y$13:$Y$512=$Z$6)+(($Y$13:$Y$512=$Z$7))))))))),ROW($A$13:$A$512)-ROW($A$13)+1),ROWS(I$13:I512))))</f>
        <v/>
      </c>
      <c r="J512" s="136"/>
      <c r="Q512" s="44">
        <f>Nut_StatusTool!A506</f>
        <v>500</v>
      </c>
      <c r="R512" s="44">
        <f>Nut_StatusTool!B506</f>
        <v>0</v>
      </c>
      <c r="S512" s="44">
        <f>Nut_StatusTool!C506</f>
        <v>0</v>
      </c>
      <c r="T512" s="44">
        <f>Nut_StatusTool!D506</f>
        <v>0</v>
      </c>
      <c r="U512" s="44">
        <f>Nut_StatusTool!F506</f>
        <v>0</v>
      </c>
      <c r="V512" s="285" t="str">
        <f>Nut_StatusTool!K506</f>
        <v/>
      </c>
      <c r="W512" s="44" t="str">
        <f>Nut_StatusTool!L506</f>
        <v/>
      </c>
      <c r="X512" s="44" t="str">
        <f>Nut_StatusTool!M506</f>
        <v/>
      </c>
      <c r="Y512" s="44" t="str">
        <f>Nut_StatusTool!N506</f>
        <v/>
      </c>
    </row>
  </sheetData>
  <sheetProtection password="B081" sheet="1" objects="1" scenarios="1" formatColumns="0" formatRows="0"/>
  <mergeCells count="13">
    <mergeCell ref="A1:I1"/>
    <mergeCell ref="A2:I2"/>
    <mergeCell ref="A3:I3"/>
    <mergeCell ref="A4:I4"/>
    <mergeCell ref="G11:I11"/>
    <mergeCell ref="A11:A12"/>
    <mergeCell ref="C11:C12"/>
    <mergeCell ref="D11:D12"/>
    <mergeCell ref="E11:E12"/>
    <mergeCell ref="F11:F12"/>
    <mergeCell ref="A5:B5"/>
    <mergeCell ref="A7:B7"/>
    <mergeCell ref="A8:B8"/>
  </mergeCells>
  <conditionalFormatting sqref="B14:B512">
    <cfRule type="cellIs" dxfId="38" priority="72" operator="equal">
      <formula>0</formula>
    </cfRule>
  </conditionalFormatting>
  <conditionalFormatting sqref="A11:I12">
    <cfRule type="notContainsBlanks" dxfId="37" priority="59">
      <formula>LEN(TRIM(A11))&gt;0</formula>
    </cfRule>
  </conditionalFormatting>
  <conditionalFormatting sqref="G13:G512">
    <cfRule type="expression" dxfId="36" priority="4">
      <formula>$D13&lt;&gt;""</formula>
    </cfRule>
    <cfRule type="cellIs" dxfId="35" priority="17" operator="equal">
      <formula>"OW"</formula>
    </cfRule>
    <cfRule type="cellIs" dxfId="34" priority="18" operator="equal">
      <formula>"SUW"</formula>
    </cfRule>
    <cfRule type="cellIs" dxfId="33" priority="19" operator="equal">
      <formula>"UW"</formula>
    </cfRule>
    <cfRule type="containsBlanks" dxfId="32" priority="20">
      <formula>LEN(TRIM(G13))=0</formula>
    </cfRule>
    <cfRule type="notContainsBlanks" dxfId="31" priority="21">
      <formula>LEN(TRIM(G13))&gt;0</formula>
    </cfRule>
  </conditionalFormatting>
  <conditionalFormatting sqref="H13:H512">
    <cfRule type="expression" dxfId="30" priority="12">
      <formula>$D13&lt;&gt;""</formula>
    </cfRule>
    <cfRule type="cellIs" dxfId="29" priority="13" operator="equal">
      <formula>"SSt"</formula>
    </cfRule>
    <cfRule type="cellIs" dxfId="28" priority="14" operator="equal">
      <formula>"St"</formula>
    </cfRule>
    <cfRule type="containsBlanks" dxfId="27" priority="15">
      <formula>LEN(TRIM(H13))=0</formula>
    </cfRule>
    <cfRule type="notContainsBlanks" dxfId="26" priority="16">
      <formula>LEN(TRIM(H13))&gt;0</formula>
    </cfRule>
  </conditionalFormatting>
  <conditionalFormatting sqref="I13:I512">
    <cfRule type="expression" dxfId="25" priority="5">
      <formula>$D13&lt;&gt;""</formula>
    </cfRule>
    <cfRule type="cellIs" dxfId="24" priority="6" operator="equal">
      <formula>"Ob"</formula>
    </cfRule>
    <cfRule type="cellIs" dxfId="23" priority="7" operator="equal">
      <formula>"OW"</formula>
    </cfRule>
    <cfRule type="cellIs" dxfId="22" priority="8" operator="equal">
      <formula>"SW"</formula>
    </cfRule>
    <cfRule type="cellIs" dxfId="21" priority="9" operator="equal">
      <formula>"W"</formula>
    </cfRule>
    <cfRule type="containsBlanks" dxfId="20" priority="10">
      <formula>LEN(TRIM(I13))=0</formula>
    </cfRule>
    <cfRule type="notContainsBlanks" dxfId="19" priority="11">
      <formula>LEN(TRIM(I13))&gt;0</formula>
    </cfRule>
  </conditionalFormatting>
  <conditionalFormatting sqref="B13:F512">
    <cfRule type="cellIs" dxfId="18" priority="1" operator="equal">
      <formula>0</formula>
    </cfRule>
  </conditionalFormatting>
  <conditionalFormatting sqref="A13:F512">
    <cfRule type="containsBlanks" dxfId="17" priority="2">
      <formula>LEN(TRIM(A13))=0</formula>
    </cfRule>
    <cfRule type="notContainsBlanks" dxfId="16" priority="3">
      <formula>LEN(TRIM(A13))&gt;0</formula>
    </cfRule>
  </conditionalFormatting>
  <pageMargins left="0.7" right="1.45" top="1" bottom="1.1000000000000001" header="0.3" footer="0.3"/>
  <pageSetup paperSize="5" orientation="landscape" horizontalDpi="4294967293" verticalDpi="4294967293" r:id="rId1"/>
  <headerFooter>
    <oddHeader xml:space="preserve">&amp;LPage &amp;P
</oddHeader>
    <oddFooter>&amp;L&amp;G&amp;C&amp;G&amp;R&amp;G</oddFooter>
  </headerFooter>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D512"/>
  <sheetViews>
    <sheetView zoomScaleNormal="100" workbookViewId="0">
      <selection activeCell="B9" sqref="B9"/>
    </sheetView>
  </sheetViews>
  <sheetFormatPr defaultColWidth="0" defaultRowHeight="15" zeroHeight="1"/>
  <cols>
    <col min="1" max="1" width="6.7109375" style="30" customWidth="1"/>
    <col min="2" max="2" width="20.7109375" style="30" customWidth="1"/>
    <col min="3" max="3" width="24.7109375" style="30" customWidth="1"/>
    <col min="4" max="4" width="30.7109375" style="30" customWidth="1"/>
    <col min="5" max="5" width="7.7109375" style="30" customWidth="1"/>
    <col min="6" max="6" width="9.7109375" style="30" customWidth="1"/>
    <col min="7" max="7" width="9.28515625" style="30" customWidth="1"/>
    <col min="8" max="8" width="7.7109375" style="30" customWidth="1"/>
    <col min="9" max="12" width="8.7109375" style="30" customWidth="1"/>
    <col min="13" max="13" width="3.42578125" customWidth="1"/>
    <col min="14" max="30" width="0" hidden="1" customWidth="1"/>
    <col min="31" max="16384" width="9.140625" hidden="1"/>
  </cols>
  <sheetData>
    <row r="1" spans="1:30" ht="15.75">
      <c r="A1" s="731"/>
      <c r="B1" s="731"/>
      <c r="C1" s="317"/>
      <c r="D1" s="735" t="s">
        <v>330</v>
      </c>
      <c r="E1" s="735"/>
      <c r="F1" s="735"/>
      <c r="G1" s="735"/>
      <c r="H1" s="735"/>
      <c r="I1" s="318" t="str">
        <f>IF(Nut_StatusTool!IF6=0,"",Nut_StatusTool!IF6)</f>
        <v/>
      </c>
      <c r="J1" s="105"/>
      <c r="K1" s="105"/>
      <c r="L1" s="105"/>
      <c r="M1" s="466" t="s">
        <v>432</v>
      </c>
      <c r="N1" s="44"/>
      <c r="O1" s="44"/>
      <c r="P1" s="44"/>
      <c r="Q1" s="44"/>
      <c r="R1" s="44"/>
      <c r="S1" s="44"/>
      <c r="T1" s="44"/>
      <c r="U1" s="44"/>
      <c r="V1" s="44"/>
      <c r="W1" s="44"/>
      <c r="X1" s="44"/>
      <c r="Y1" s="44"/>
      <c r="Z1" s="286" t="s">
        <v>276</v>
      </c>
      <c r="AA1" s="286"/>
      <c r="AB1" s="286"/>
      <c r="AC1" s="286"/>
      <c r="AD1" s="44"/>
    </row>
    <row r="2" spans="1:30" s="44" customFormat="1" ht="15.75">
      <c r="A2" s="374"/>
      <c r="B2" s="374"/>
      <c r="C2" s="317"/>
      <c r="D2" s="375"/>
      <c r="E2" s="375"/>
      <c r="F2" s="375"/>
      <c r="G2" s="375"/>
      <c r="H2" s="375"/>
      <c r="I2" s="391"/>
      <c r="J2" s="105"/>
      <c r="K2" s="105"/>
      <c r="L2" s="105"/>
      <c r="M2" s="136"/>
      <c r="Z2" s="286"/>
      <c r="AA2" s="286"/>
      <c r="AB2" s="392"/>
      <c r="AC2" s="393"/>
    </row>
    <row r="3" spans="1:30">
      <c r="A3" s="730" t="str">
        <f>IF(Summary!$A$1="Barangay:","Barangay:","Purok/Barangay:")</f>
        <v>Purok/Barangay:</v>
      </c>
      <c r="B3" s="730"/>
      <c r="C3" s="367" t="str">
        <f>IF(Summary!$A$1="Barangay:",Summary!$B$1,CONCATENATE(Nut_StatusTool!$C$3," / ",Nut_StatusTool!$E$3))</f>
        <v xml:space="preserve"> / </v>
      </c>
      <c r="D3" s="319" t="s">
        <v>288</v>
      </c>
      <c r="E3" s="732" t="str">
        <f>IF(Nut_StatusTool!$L$3="","",Nut_StatusTool!$L$3)</f>
        <v/>
      </c>
      <c r="F3" s="732"/>
      <c r="G3" s="320"/>
      <c r="H3" s="105"/>
      <c r="I3" s="105"/>
      <c r="J3" s="105"/>
      <c r="K3" s="105"/>
      <c r="L3" s="105"/>
      <c r="M3" s="136"/>
      <c r="N3" s="44"/>
      <c r="O3" s="44"/>
      <c r="P3" s="44"/>
      <c r="Q3" s="44"/>
      <c r="R3" s="44"/>
      <c r="S3" s="44"/>
      <c r="T3" s="44"/>
      <c r="U3" s="44"/>
      <c r="V3" s="44"/>
      <c r="W3" s="44"/>
      <c r="X3" s="44"/>
      <c r="Y3" s="44"/>
      <c r="Z3" s="286" t="s">
        <v>281</v>
      </c>
      <c r="AA3" s="286" t="s">
        <v>282</v>
      </c>
      <c r="AB3" s="733" t="s">
        <v>75</v>
      </c>
      <c r="AC3" s="734"/>
      <c r="AD3" s="44"/>
    </row>
    <row r="4" spans="1:30">
      <c r="A4" s="730" t="str">
        <f>Summary!A3</f>
        <v>City or Municipality?</v>
      </c>
      <c r="B4" s="730"/>
      <c r="C4" s="366" t="str">
        <f>IF(Nut_StatusTool!$I$3="","",Nut_StatusTool!$I$3)</f>
        <v/>
      </c>
      <c r="D4" s="313" t="s">
        <v>289</v>
      </c>
      <c r="E4" s="736" t="str">
        <f>IF(Nut_StatusTool!$M$1="","",Nut_StatusTool!$M$1)</f>
        <v/>
      </c>
      <c r="F4" s="736"/>
      <c r="G4" s="320"/>
      <c r="H4" s="105"/>
      <c r="I4" s="105"/>
      <c r="J4" s="105"/>
      <c r="K4" s="105"/>
      <c r="L4" s="105"/>
      <c r="M4" s="136"/>
      <c r="N4" s="44"/>
      <c r="O4" s="44"/>
      <c r="P4" s="44"/>
      <c r="Q4" s="44"/>
      <c r="R4" s="44"/>
      <c r="S4" s="44"/>
      <c r="T4" s="44"/>
      <c r="U4" s="44"/>
      <c r="V4" s="44"/>
      <c r="W4" s="44"/>
      <c r="X4" s="44"/>
      <c r="Y4" s="44"/>
      <c r="Z4" s="286" t="s">
        <v>41</v>
      </c>
      <c r="AA4" s="286" t="s">
        <v>43</v>
      </c>
      <c r="AB4" s="286" t="s">
        <v>47</v>
      </c>
      <c r="AC4" s="286" t="s">
        <v>39</v>
      </c>
      <c r="AD4" s="44"/>
    </row>
    <row r="5" spans="1:30">
      <c r="A5" s="313"/>
      <c r="B5" s="313"/>
      <c r="C5" s="314"/>
      <c r="D5" s="321"/>
      <c r="E5" s="314"/>
      <c r="F5" s="322"/>
      <c r="G5" s="320"/>
      <c r="H5" s="105"/>
      <c r="I5" s="105"/>
      <c r="J5" s="105"/>
      <c r="K5" s="105"/>
      <c r="L5" s="105"/>
      <c r="M5" s="136"/>
      <c r="N5" s="44"/>
      <c r="O5" s="44"/>
      <c r="P5" s="44"/>
      <c r="Q5" s="44"/>
      <c r="R5" s="44"/>
      <c r="S5" s="44"/>
      <c r="T5" s="288" t="s">
        <v>283</v>
      </c>
      <c r="U5" s="287">
        <f>Nut_StatusTool!IF6</f>
        <v>0</v>
      </c>
      <c r="V5" s="44"/>
      <c r="W5" s="44"/>
      <c r="X5" s="44"/>
      <c r="Y5" s="44"/>
      <c r="Z5" s="286" t="s">
        <v>40</v>
      </c>
      <c r="AA5" s="286" t="s">
        <v>42</v>
      </c>
      <c r="AB5" s="286" t="s">
        <v>46</v>
      </c>
      <c r="AC5" s="286" t="s">
        <v>45</v>
      </c>
      <c r="AD5" s="44"/>
    </row>
    <row r="6" spans="1:30" ht="15.75">
      <c r="A6" s="744" t="s">
        <v>299</v>
      </c>
      <c r="B6" s="744"/>
      <c r="C6" s="744"/>
      <c r="D6" s="744"/>
      <c r="E6" s="322"/>
      <c r="F6" s="322"/>
      <c r="G6" s="320"/>
      <c r="H6" s="105"/>
      <c r="I6" s="105"/>
      <c r="J6" s="105"/>
      <c r="K6" s="105"/>
      <c r="L6" s="105"/>
      <c r="M6" s="136"/>
      <c r="N6" s="44"/>
      <c r="O6" s="44"/>
      <c r="P6" s="44"/>
      <c r="Q6" s="44"/>
      <c r="R6" s="44"/>
      <c r="S6" s="44"/>
      <c r="T6" s="44"/>
      <c r="U6" s="30"/>
      <c r="V6" s="44"/>
      <c r="W6" s="44"/>
      <c r="X6" s="44"/>
      <c r="Y6" s="44"/>
      <c r="Z6" s="286" t="s">
        <v>39</v>
      </c>
      <c r="AA6" s="286"/>
      <c r="AB6" s="286"/>
      <c r="AC6" s="286"/>
      <c r="AD6" s="44"/>
    </row>
    <row r="7" spans="1:30" ht="20.100000000000001" customHeight="1">
      <c r="A7" s="728" t="s">
        <v>303</v>
      </c>
      <c r="B7" s="347" t="s">
        <v>277</v>
      </c>
      <c r="C7" s="728" t="s">
        <v>292</v>
      </c>
      <c r="D7" s="728" t="s">
        <v>285</v>
      </c>
      <c r="E7" s="728" t="s">
        <v>0</v>
      </c>
      <c r="F7" s="728" t="s">
        <v>30</v>
      </c>
      <c r="G7" s="737" t="s">
        <v>286</v>
      </c>
      <c r="H7" s="739" t="s">
        <v>18</v>
      </c>
      <c r="I7" s="741" t="s">
        <v>331</v>
      </c>
      <c r="J7" s="742"/>
      <c r="K7" s="742"/>
      <c r="L7" s="743"/>
      <c r="M7" s="136"/>
      <c r="N7" s="44"/>
      <c r="O7" s="44"/>
      <c r="P7" s="44"/>
      <c r="Q7" s="44"/>
      <c r="R7" s="44"/>
      <c r="S7" s="44"/>
      <c r="T7" s="44"/>
      <c r="U7" s="44"/>
      <c r="V7" s="44"/>
      <c r="W7" s="44"/>
      <c r="X7" s="44"/>
      <c r="Y7" s="44"/>
      <c r="Z7" s="44"/>
      <c r="AA7" s="44"/>
      <c r="AB7" s="44"/>
      <c r="AC7" s="44"/>
      <c r="AD7" s="44"/>
    </row>
    <row r="8" spans="1:30" ht="30" customHeight="1">
      <c r="A8" s="728"/>
      <c r="B8" s="346" t="s">
        <v>450</v>
      </c>
      <c r="C8" s="728"/>
      <c r="D8" s="728"/>
      <c r="E8" s="728"/>
      <c r="F8" s="728"/>
      <c r="G8" s="738"/>
      <c r="H8" s="740"/>
      <c r="I8" s="323"/>
      <c r="J8" s="323"/>
      <c r="K8" s="323"/>
      <c r="L8" s="323"/>
      <c r="M8" s="136"/>
      <c r="N8" s="44"/>
      <c r="O8" s="44"/>
      <c r="P8" s="44"/>
      <c r="Q8" s="44"/>
      <c r="R8" s="44"/>
      <c r="S8" s="44"/>
      <c r="T8" s="44"/>
      <c r="U8" s="44"/>
      <c r="V8" s="44"/>
      <c r="W8" s="44"/>
      <c r="X8" s="44"/>
      <c r="Y8" s="44"/>
      <c r="Z8" s="44"/>
      <c r="AA8" s="44"/>
      <c r="AB8" s="44"/>
      <c r="AC8" s="44"/>
      <c r="AD8" s="44"/>
    </row>
    <row r="9" spans="1:30" ht="20.100000000000001" customHeight="1">
      <c r="A9" s="59" t="str">
        <f t="array" ref="A9">IF(ROWS(A$9:A9)&gt;$U$5,"",INDEX(T$13:T$512,SMALL(IF(($Z$13:$Z$512=$Z$5),ROW($A$9:$A$508)-ROW($A$9)+1,""),ROWS(A$9:A9)),,1))</f>
        <v/>
      </c>
      <c r="B9" s="390" t="str">
        <f t="array" ref="B9">IF(ROWS(B$9:B9)&gt;$U$5,"",INDEX(U$13:U$512,SMALL(IF(($Z$13:$Z$512=$Z$5),ROW($A$9:$A$508)-ROW($A$9)+1,""),ROWS(B$9:B9)),,1))</f>
        <v/>
      </c>
      <c r="C9" s="389" t="str">
        <f t="array" ref="C9">IF(ROWS(C$9:C9)&gt;$U$5,"",INDEX(V$13:V$512,SMALL(IF(($Z$13:$Z$512=$Z$5),ROW($A$9:$A$508)-ROW($A$9)+1,""),ROWS(C$9:C9)),,1))</f>
        <v/>
      </c>
      <c r="D9" s="309" t="str">
        <f t="array" ref="D9">IF(ROWS(D$9:D9)&gt;$U$5,"",INDEX(W$13:W$512,SMALL(IF(($Z$13:$Z$512=$Z$5),ROW($A$9:$A$508)-ROW($A$9)+1,""),ROWS(D$9:D9)),,1))</f>
        <v/>
      </c>
      <c r="E9" s="59" t="str">
        <f t="array" ref="E9">IF(ROWS(E$9:E9)&gt;$U$5,"",INDEX(X$13:X$512,SMALL(IF(($Z$13:$Z$512=$Z$5),ROW($A$9:$A$508)-ROW($A$9)+1,""),ROWS(E$9:E9)),,1))</f>
        <v/>
      </c>
      <c r="F9" s="59" t="str">
        <f t="array" ref="F9">IF(ROWS(F$9:F9)&gt;$U$5,"",INDEX(Y$13:Y$512,SMALL(IF(($Z$13:$Z$512=$Z$5),ROW($A$9:$A$508)-ROW($A$9)+1,""),ROWS(F$9:F9)),,1))</f>
        <v/>
      </c>
      <c r="G9" s="59" t="str">
        <f t="array" ref="G9">IF(ROWS(G$9:G9)&gt;$U$5,"",INDEX(Z$13:Z$512,SMALL(IF(($Z$13:$Z$512=$Z$5),ROW($A$9:$A$508)-ROW($A$9)+1,""),ROWS(G$9:G9)),,1))</f>
        <v/>
      </c>
      <c r="H9" s="59" t="str">
        <f t="array" ref="H9">IF(ROWS(H$9:H9)&gt;$U$5,"",INDEX(AC$13:AC$512,SMALL(IF(($Z$13:$Z$512=$Z$5),ROW($A$9:$A$508)-ROW($A$9)+1,""),ROWS(H$9:H9)),,1))</f>
        <v/>
      </c>
      <c r="I9" s="105"/>
      <c r="J9" s="105"/>
      <c r="K9" s="105"/>
      <c r="L9" s="105"/>
      <c r="M9" s="136"/>
      <c r="N9" s="44"/>
      <c r="O9" s="44"/>
      <c r="P9" s="44"/>
      <c r="Q9" s="44"/>
      <c r="R9" s="44"/>
      <c r="S9" s="44"/>
      <c r="T9" s="44"/>
      <c r="U9" s="44"/>
      <c r="V9" s="44"/>
      <c r="W9" s="44"/>
      <c r="X9" s="44"/>
      <c r="Y9" s="44"/>
      <c r="Z9" s="44"/>
      <c r="AA9" s="44"/>
      <c r="AB9" s="44"/>
      <c r="AC9" s="44"/>
      <c r="AD9" s="44"/>
    </row>
    <row r="10" spans="1:30" ht="20.100000000000001" customHeight="1">
      <c r="A10" s="59" t="str">
        <f t="array" ref="A10">IF(ROWS(A$9:A10)&gt;$U$5,"",INDEX(T$13:T$512,SMALL(IF(($Z$13:$Z$512=$Z$5),ROW($A$9:$A$508)-ROW($A$9)+1,""),ROWS(A$9:A10)),,1))</f>
        <v/>
      </c>
      <c r="B10" s="390" t="str">
        <f t="array" ref="B10">IF(ROWS(B$9:B10)&gt;$U$5,"",INDEX(U$13:U$512,SMALL(IF(($Z$13:$Z$512=$Z$5),ROW($A$9:$A$508)-ROW($A$9)+1,""),ROWS(B$9:B10)),,1))</f>
        <v/>
      </c>
      <c r="C10" s="389" t="str">
        <f t="array" ref="C10">IF(ROWS(C$9:C10)&gt;$U$5,"",INDEX(V$13:V$512,SMALL(IF(($Z$13:$Z$512=$Z$5),ROW($A$9:$A$508)-ROW($A$9)+1,""),ROWS(C$9:C10)),,1))</f>
        <v/>
      </c>
      <c r="D10" s="309" t="str">
        <f t="array" ref="D10">IF(ROWS(D$9:D10)&gt;$U$5,"",INDEX(W$13:W$512,SMALL(IF(($Z$13:$Z$512=$Z$5),ROW($A$9:$A$508)-ROW($A$9)+1,""),ROWS(D$9:D10)),,1))</f>
        <v/>
      </c>
      <c r="E10" s="59" t="str">
        <f t="array" ref="E10">IF(ROWS(E$9:E10)&gt;$U$5,"",INDEX(X$13:X$512,SMALL(IF(($Z$13:$Z$512=$Z$5),ROW($A$9:$A$508)-ROW($A$9)+1,""),ROWS(E$9:E10)),,1))</f>
        <v/>
      </c>
      <c r="F10" s="59" t="str">
        <f t="array" ref="F10">IF(ROWS(F$9:F10)&gt;$U$5,"",INDEX(Y$13:Y$512,SMALL(IF(($Z$13:$Z$512=$Z$5),ROW($A$9:$A$508)-ROW($A$9)+1,""),ROWS(F$9:F10)),,1))</f>
        <v/>
      </c>
      <c r="G10" s="59" t="str">
        <f t="array" ref="G10">IF(ROWS(G$9:G10)&gt;$U$5,"",INDEX(Z$13:Z$512,SMALL(IF(($Z$13:$Z$512=$Z$5),ROW($A$9:$A$508)-ROW($A$9)+1,""),ROWS(G$9:G10)),,1))</f>
        <v/>
      </c>
      <c r="H10" s="59" t="str">
        <f t="array" ref="H10">IF(ROWS(H$9:H10)&gt;$U$5,"",INDEX(AC$13:AC$512,SMALL(IF(($Z$13:$Z$512=$Z$5),ROW($A$9:$A$508)-ROW($A$9)+1,""),ROWS(H$9:H10)),,1))</f>
        <v/>
      </c>
      <c r="I10" s="105"/>
      <c r="J10" s="105"/>
      <c r="K10" s="105"/>
      <c r="L10" s="105"/>
      <c r="M10" s="136"/>
      <c r="N10" s="44"/>
      <c r="O10" s="44"/>
      <c r="P10" s="44"/>
      <c r="Q10" s="44"/>
      <c r="R10" s="44"/>
      <c r="S10" s="44"/>
      <c r="T10" s="44"/>
      <c r="U10" s="44"/>
      <c r="V10" s="44"/>
      <c r="W10" s="44"/>
      <c r="X10" s="44"/>
      <c r="Y10" s="44"/>
      <c r="Z10" s="44"/>
      <c r="AA10" s="44"/>
      <c r="AB10" s="44"/>
      <c r="AC10" s="44"/>
      <c r="AD10" s="44"/>
    </row>
    <row r="11" spans="1:30" ht="20.100000000000001" customHeight="1">
      <c r="A11" s="59" t="str">
        <f t="array" ref="A11">IF(ROWS(A$9:A11)&gt;$U$5,"",INDEX(T$13:T$512,SMALL(IF(($Z$13:$Z$512=$Z$5),ROW($A$9:$A$508)-ROW($A$9)+1,""),ROWS(A$9:A11)),,1))</f>
        <v/>
      </c>
      <c r="B11" s="390" t="str">
        <f t="array" ref="B11">IF(ROWS(B$9:B11)&gt;$U$5,"",INDEX(U$13:U$512,SMALL(IF(($Z$13:$Z$512=$Z$5),ROW($A$9:$A$508)-ROW($A$9)+1,""),ROWS(B$9:B11)),,1))</f>
        <v/>
      </c>
      <c r="C11" s="389" t="str">
        <f t="array" ref="C11">IF(ROWS(C$9:C11)&gt;$U$5,"",INDEX(V$13:V$512,SMALL(IF(($Z$13:$Z$512=$Z$5),ROW($A$9:$A$508)-ROW($A$9)+1,""),ROWS(C$9:C11)),,1))</f>
        <v/>
      </c>
      <c r="D11" s="309" t="str">
        <f t="array" ref="D11">IF(ROWS(D$9:D11)&gt;$U$5,"",INDEX(W$13:W$512,SMALL(IF(($Z$13:$Z$512=$Z$5),ROW($A$9:$A$508)-ROW($A$9)+1,""),ROWS(D$9:D11)),,1))</f>
        <v/>
      </c>
      <c r="E11" s="59" t="str">
        <f t="array" ref="E11">IF(ROWS(E$9:E11)&gt;$U$5,"",INDEX(X$13:X$512,SMALL(IF(($Z$13:$Z$512=$Z$5),ROW($A$9:$A$508)-ROW($A$9)+1,""),ROWS(E$9:E11)),,1))</f>
        <v/>
      </c>
      <c r="F11" s="59" t="str">
        <f t="array" ref="F11">IF(ROWS(F$9:F11)&gt;$U$5,"",INDEX(Y$13:Y$512,SMALL(IF(($Z$13:$Z$512=$Z$5),ROW($A$9:$A$508)-ROW($A$9)+1,""),ROWS(F$9:F11)),,1))</f>
        <v/>
      </c>
      <c r="G11" s="59" t="str">
        <f t="array" ref="G11">IF(ROWS(G$9:G11)&gt;$U$5,"",INDEX(Z$13:Z$512,SMALL(IF(($Z$13:$Z$512=$Z$5),ROW($A$9:$A$508)-ROW($A$9)+1,""),ROWS(G$9:G11)),,1))</f>
        <v/>
      </c>
      <c r="H11" s="59" t="str">
        <f t="array" ref="H11">IF(ROWS(H$9:H11)&gt;$U$5,"",INDEX(AC$13:AC$512,SMALL(IF(($Z$13:$Z$512=$Z$5),ROW($A$9:$A$508)-ROW($A$9)+1,""),ROWS(H$9:H11)),,1))</f>
        <v/>
      </c>
      <c r="I11" s="105"/>
      <c r="J11" s="105"/>
      <c r="K11" s="105"/>
      <c r="L11" s="105"/>
      <c r="M11" s="136"/>
      <c r="N11" s="44"/>
      <c r="O11" s="44"/>
      <c r="P11" s="44"/>
      <c r="Q11" s="44"/>
      <c r="R11" s="44"/>
      <c r="S11" s="44"/>
      <c r="T11" s="44"/>
      <c r="U11" s="44"/>
      <c r="V11" s="44"/>
      <c r="W11" s="44"/>
      <c r="X11" s="44"/>
      <c r="Y11" s="44"/>
      <c r="Z11" s="44"/>
      <c r="AA11" s="44"/>
      <c r="AB11" s="44"/>
      <c r="AC11" s="44"/>
      <c r="AD11" s="44"/>
    </row>
    <row r="12" spans="1:30" ht="20.100000000000001" customHeight="1">
      <c r="A12" s="59" t="str">
        <f t="array" ref="A12">IF(ROWS(A$9:A12)&gt;$U$5,"",INDEX(T$13:T$512,SMALL(IF(($Z$13:$Z$512=$Z$5),ROW($A$9:$A$508)-ROW($A$9)+1,""),ROWS(A$9:A12)),,1))</f>
        <v/>
      </c>
      <c r="B12" s="390" t="str">
        <f t="array" ref="B12">IF(ROWS(B$9:B12)&gt;$U$5,"",INDEX(U$13:U$512,SMALL(IF(($Z$13:$Z$512=$Z$5),ROW($A$9:$A$508)-ROW($A$9)+1,""),ROWS(B$9:B12)),,1))</f>
        <v/>
      </c>
      <c r="C12" s="389" t="str">
        <f t="array" ref="C12">IF(ROWS(C$9:C12)&gt;$U$5,"",INDEX(V$13:V$512,SMALL(IF(($Z$13:$Z$512=$Z$5),ROW($A$9:$A$508)-ROW($A$9)+1,""),ROWS(C$9:C12)),,1))</f>
        <v/>
      </c>
      <c r="D12" s="309" t="str">
        <f t="array" ref="D12">IF(ROWS(D$9:D12)&gt;$U$5,"",INDEX(W$13:W$512,SMALL(IF(($Z$13:$Z$512=$Z$5),ROW($A$9:$A$508)-ROW($A$9)+1,""),ROWS(D$9:D12)),,1))</f>
        <v/>
      </c>
      <c r="E12" s="59" t="str">
        <f t="array" ref="E12">IF(ROWS(E$9:E12)&gt;$U$5,"",INDEX(X$13:X$512,SMALL(IF(($Z$13:$Z$512=$Z$5),ROW($A$9:$A$508)-ROW($A$9)+1,""),ROWS(E$9:E12)),,1))</f>
        <v/>
      </c>
      <c r="F12" s="59" t="str">
        <f t="array" ref="F12">IF(ROWS(F$9:F12)&gt;$U$5,"",INDEX(Y$13:Y$512,SMALL(IF(($Z$13:$Z$512=$Z$5),ROW($A$9:$A$508)-ROW($A$9)+1,""),ROWS(F$9:F12)),,1))</f>
        <v/>
      </c>
      <c r="G12" s="59" t="str">
        <f t="array" ref="G12">IF(ROWS(G$9:G12)&gt;$U$5,"",INDEX(Z$13:Z$512,SMALL(IF(($Z$13:$Z$512=$Z$5),ROW($A$9:$A$508)-ROW($A$9)+1,""),ROWS(G$9:G12)),,1))</f>
        <v/>
      </c>
      <c r="H12" s="59" t="str">
        <f t="array" ref="H12">IF(ROWS(H$9:H12)&gt;$U$5,"",INDEX(AC$13:AC$512,SMALL(IF(($Z$13:$Z$512=$Z$5),ROW($A$9:$A$508)-ROW($A$9)+1,""),ROWS(H$9:H12)),,1))</f>
        <v/>
      </c>
      <c r="I12" s="105"/>
      <c r="J12" s="105"/>
      <c r="K12" s="105"/>
      <c r="L12" s="105"/>
      <c r="M12" s="136"/>
      <c r="N12" s="44"/>
      <c r="O12" s="44"/>
      <c r="P12" s="44"/>
      <c r="Q12" s="44"/>
      <c r="R12" s="44"/>
      <c r="S12" s="44"/>
      <c r="T12" s="306" t="s">
        <v>244</v>
      </c>
      <c r="U12" s="306" t="s">
        <v>277</v>
      </c>
      <c r="V12" s="306" t="s">
        <v>198</v>
      </c>
      <c r="W12" s="306" t="s">
        <v>245</v>
      </c>
      <c r="X12" s="306" t="s">
        <v>0</v>
      </c>
      <c r="Y12" s="306" t="s">
        <v>30</v>
      </c>
      <c r="Z12" s="306" t="s">
        <v>278</v>
      </c>
      <c r="AA12" s="306" t="s">
        <v>279</v>
      </c>
      <c r="AB12" s="306" t="s">
        <v>280</v>
      </c>
      <c r="AC12" s="306" t="s">
        <v>297</v>
      </c>
      <c r="AD12" s="306" t="s">
        <v>298</v>
      </c>
    </row>
    <row r="13" spans="1:30" ht="20.100000000000001" customHeight="1">
      <c r="A13" s="59" t="str">
        <f t="array" ref="A13">IF(ROWS(A$9:A13)&gt;$U$5,"",INDEX(T$13:T$512,SMALL(IF(($Z$13:$Z$512=$Z$5),ROW($A$9:$A$508)-ROW($A$9)+1,""),ROWS(A$9:A13)),,1))</f>
        <v/>
      </c>
      <c r="B13" s="390" t="str">
        <f t="array" ref="B13">IF(ROWS(B$9:B13)&gt;$U$5,"",INDEX(U$13:U$512,SMALL(IF(($Z$13:$Z$512=$Z$5),ROW($A$9:$A$508)-ROW($A$9)+1,""),ROWS(B$9:B13)),,1))</f>
        <v/>
      </c>
      <c r="C13" s="389" t="str">
        <f t="array" ref="C13">IF(ROWS(C$9:C13)&gt;$U$5,"",INDEX(V$13:V$512,SMALL(IF(($Z$13:$Z$512=$Z$5),ROW($A$9:$A$508)-ROW($A$9)+1,""),ROWS(C$9:C13)),,1))</f>
        <v/>
      </c>
      <c r="D13" s="309" t="str">
        <f t="array" ref="D13">IF(ROWS(D$9:D13)&gt;$U$5,"",INDEX(W$13:W$512,SMALL(IF(($Z$13:$Z$512=$Z$5),ROW($A$9:$A$508)-ROW($A$9)+1,""),ROWS(D$9:D13)),,1))</f>
        <v/>
      </c>
      <c r="E13" s="59" t="str">
        <f t="array" ref="E13">IF(ROWS(E$9:E13)&gt;$U$5,"",INDEX(X$13:X$512,SMALL(IF(($Z$13:$Z$512=$Z$5),ROW($A$9:$A$508)-ROW($A$9)+1,""),ROWS(E$9:E13)),,1))</f>
        <v/>
      </c>
      <c r="F13" s="59" t="str">
        <f t="array" ref="F13">IF(ROWS(F$9:F13)&gt;$U$5,"",INDEX(Y$13:Y$512,SMALL(IF(($Z$13:$Z$512=$Z$5),ROW($A$9:$A$508)-ROW($A$9)+1,""),ROWS(F$9:F13)),,1))</f>
        <v/>
      </c>
      <c r="G13" s="59" t="str">
        <f t="array" ref="G13">IF(ROWS(G$9:G13)&gt;$U$5,"",INDEX(Z$13:Z$512,SMALL(IF(($Z$13:$Z$512=$Z$5),ROW($A$9:$A$508)-ROW($A$9)+1,""),ROWS(G$9:G13)),,1))</f>
        <v/>
      </c>
      <c r="H13" s="59" t="str">
        <f t="array" ref="H13">IF(ROWS(H$9:H13)&gt;$U$5,"",INDEX(AC$13:AC$512,SMALL(IF(($Z$13:$Z$512=$Z$5),ROW($A$9:$A$508)-ROW($A$9)+1,""),ROWS(H$9:H13)),,1))</f>
        <v/>
      </c>
      <c r="I13" s="105"/>
      <c r="J13" s="105"/>
      <c r="K13" s="105"/>
      <c r="L13" s="105"/>
      <c r="M13" s="136"/>
      <c r="N13" s="44"/>
      <c r="O13" s="44"/>
      <c r="P13" s="44"/>
      <c r="Q13" s="44"/>
      <c r="R13" s="44"/>
      <c r="S13" s="44"/>
      <c r="T13" s="44">
        <f>Nut_StatusTool!A7</f>
        <v>1</v>
      </c>
      <c r="U13" s="44">
        <f>Nut_StatusTool!B7</f>
        <v>0</v>
      </c>
      <c r="V13" s="44">
        <f>Nut_StatusTool!C7</f>
        <v>0</v>
      </c>
      <c r="W13" s="44">
        <f>Nut_StatusTool!D7</f>
        <v>0</v>
      </c>
      <c r="X13" s="44">
        <f>Nut_StatusTool!F7</f>
        <v>0</v>
      </c>
      <c r="Y13" s="285" t="str">
        <f>Nut_StatusTool!K7</f>
        <v/>
      </c>
      <c r="Z13" s="44" t="str">
        <f>Nut_StatusTool!L7</f>
        <v/>
      </c>
      <c r="AA13" s="44" t="str">
        <f>Nut_StatusTool!M7</f>
        <v/>
      </c>
      <c r="AB13" s="44" t="str">
        <f>Nut_StatusTool!N7</f>
        <v/>
      </c>
      <c r="AC13" s="44">
        <f>Nut_StatusTool!I7</f>
        <v>0</v>
      </c>
      <c r="AD13" s="44">
        <f>Nut_StatusTool!J7</f>
        <v>0</v>
      </c>
    </row>
    <row r="14" spans="1:30" ht="20.100000000000001" customHeight="1">
      <c r="A14" s="59" t="str">
        <f t="array" ref="A14">IF(ROWS(A$9:A14)&gt;$U$5,"",INDEX(T$13:T$512,SMALL(IF(($Z$13:$Z$512=$Z$5),ROW($A$9:$A$508)-ROW($A$9)+1,""),ROWS(A$9:A14)),,1))</f>
        <v/>
      </c>
      <c r="B14" s="390" t="str">
        <f t="array" ref="B14">IF(ROWS(B$9:B14)&gt;$U$5,"",INDEX(U$13:U$512,SMALL(IF(($Z$13:$Z$512=$Z$5),ROW($A$9:$A$508)-ROW($A$9)+1,""),ROWS(B$9:B14)),,1))</f>
        <v/>
      </c>
      <c r="C14" s="389" t="str">
        <f t="array" ref="C14">IF(ROWS(C$9:C14)&gt;$U$5,"",INDEX(V$13:V$512,SMALL(IF(($Z$13:$Z$512=$Z$5),ROW($A$9:$A$508)-ROW($A$9)+1,""),ROWS(C$9:C14)),,1))</f>
        <v/>
      </c>
      <c r="D14" s="309" t="str">
        <f t="array" ref="D14">IF(ROWS(D$9:D14)&gt;$U$5,"",INDEX(W$13:W$512,SMALL(IF(($Z$13:$Z$512=$Z$5),ROW($A$9:$A$508)-ROW($A$9)+1,""),ROWS(D$9:D14)),,1))</f>
        <v/>
      </c>
      <c r="E14" s="59" t="str">
        <f t="array" ref="E14">IF(ROWS(E$9:E14)&gt;$U$5,"",INDEX(X$13:X$512,SMALL(IF(($Z$13:$Z$512=$Z$5),ROW($A$9:$A$508)-ROW($A$9)+1,""),ROWS(E$9:E14)),,1))</f>
        <v/>
      </c>
      <c r="F14" s="59" t="str">
        <f t="array" ref="F14">IF(ROWS(F$9:F14)&gt;$U$5,"",INDEX(Y$13:Y$512,SMALL(IF(($Z$13:$Z$512=$Z$5),ROW($A$9:$A$508)-ROW($A$9)+1,""),ROWS(F$9:F14)),,1))</f>
        <v/>
      </c>
      <c r="G14" s="59" t="str">
        <f t="array" ref="G14">IF(ROWS(G$9:G14)&gt;$U$5,"",INDEX(Z$13:Z$512,SMALL(IF(($Z$13:$Z$512=$Z$5),ROW($A$9:$A$508)-ROW($A$9)+1,""),ROWS(G$9:G14)),,1))</f>
        <v/>
      </c>
      <c r="H14" s="59" t="str">
        <f t="array" ref="H14">IF(ROWS(H$9:H14)&gt;$U$5,"",INDEX(AC$13:AC$512,SMALL(IF(($Z$13:$Z$512=$Z$5),ROW($A$9:$A$508)-ROW($A$9)+1,""),ROWS(H$9:H14)),,1))</f>
        <v/>
      </c>
      <c r="I14" s="105"/>
      <c r="J14" s="105"/>
      <c r="K14" s="105"/>
      <c r="L14" s="105"/>
      <c r="M14" s="136"/>
      <c r="N14" s="44"/>
      <c r="O14" s="44"/>
      <c r="P14" s="44"/>
      <c r="Q14" s="44"/>
      <c r="R14" s="44"/>
      <c r="S14" s="44"/>
      <c r="T14" s="44">
        <f>Nut_StatusTool!A8</f>
        <v>2</v>
      </c>
      <c r="U14" s="44">
        <f>Nut_StatusTool!B8</f>
        <v>0</v>
      </c>
      <c r="V14" s="44">
        <f>Nut_StatusTool!C8</f>
        <v>0</v>
      </c>
      <c r="W14" s="44">
        <f>Nut_StatusTool!D8</f>
        <v>0</v>
      </c>
      <c r="X14" s="44">
        <f>Nut_StatusTool!F8</f>
        <v>0</v>
      </c>
      <c r="Y14" s="285" t="str">
        <f>Nut_StatusTool!K8</f>
        <v/>
      </c>
      <c r="Z14" s="44" t="str">
        <f>Nut_StatusTool!L8</f>
        <v/>
      </c>
      <c r="AA14" s="44" t="str">
        <f>Nut_StatusTool!M8</f>
        <v/>
      </c>
      <c r="AB14" s="44" t="str">
        <f>Nut_StatusTool!N8</f>
        <v/>
      </c>
      <c r="AC14" s="44">
        <f>Nut_StatusTool!I8</f>
        <v>0</v>
      </c>
      <c r="AD14" s="44">
        <f>Nut_StatusTool!J8</f>
        <v>0</v>
      </c>
    </row>
    <row r="15" spans="1:30" ht="20.100000000000001" customHeight="1">
      <c r="A15" s="59" t="str">
        <f t="array" ref="A15">IF(ROWS(A$9:A15)&gt;$U$5,"",INDEX(T$13:T$512,SMALL(IF(($Z$13:$Z$512=$Z$5),ROW($A$9:$A$508)-ROW($A$9)+1,""),ROWS(A$9:A15)),,1))</f>
        <v/>
      </c>
      <c r="B15" s="390" t="str">
        <f t="array" ref="B15">IF(ROWS(B$9:B15)&gt;$U$5,"",INDEX(U$13:U$512,SMALL(IF(($Z$13:$Z$512=$Z$5),ROW($A$9:$A$508)-ROW($A$9)+1,""),ROWS(B$9:B15)),,1))</f>
        <v/>
      </c>
      <c r="C15" s="389" t="str">
        <f t="array" ref="C15">IF(ROWS(C$9:C15)&gt;$U$5,"",INDEX(V$13:V$512,SMALL(IF(($Z$13:$Z$512=$Z$5),ROW($A$9:$A$508)-ROW($A$9)+1,""),ROWS(C$9:C15)),,1))</f>
        <v/>
      </c>
      <c r="D15" s="309" t="str">
        <f t="array" ref="D15">IF(ROWS(D$9:D15)&gt;$U$5,"",INDEX(W$13:W$512,SMALL(IF(($Z$13:$Z$512=$Z$5),ROW($A$9:$A$508)-ROW($A$9)+1,""),ROWS(D$9:D15)),,1))</f>
        <v/>
      </c>
      <c r="E15" s="59" t="str">
        <f t="array" ref="E15">IF(ROWS(E$9:E15)&gt;$U$5,"",INDEX(X$13:X$512,SMALL(IF(($Z$13:$Z$512=$Z$5),ROW($A$9:$A$508)-ROW($A$9)+1,""),ROWS(E$9:E15)),,1))</f>
        <v/>
      </c>
      <c r="F15" s="59" t="str">
        <f t="array" ref="F15">IF(ROWS(F$9:F15)&gt;$U$5,"",INDEX(Y$13:Y$512,SMALL(IF(($Z$13:$Z$512=$Z$5),ROW($A$9:$A$508)-ROW($A$9)+1,""),ROWS(F$9:F15)),,1))</f>
        <v/>
      </c>
      <c r="G15" s="59" t="str">
        <f t="array" ref="G15">IF(ROWS(G$9:G15)&gt;$U$5,"",INDEX(Z$13:Z$512,SMALL(IF(($Z$13:$Z$512=$Z$5),ROW($A$9:$A$508)-ROW($A$9)+1,""),ROWS(G$9:G15)),,1))</f>
        <v/>
      </c>
      <c r="H15" s="59" t="str">
        <f t="array" ref="H15">IF(ROWS(H$9:H15)&gt;$U$5,"",INDEX(AC$13:AC$512,SMALL(IF(($Z$13:$Z$512=$Z$5),ROW($A$9:$A$508)-ROW($A$9)+1,""),ROWS(H$9:H15)),,1))</f>
        <v/>
      </c>
      <c r="I15" s="105"/>
      <c r="J15" s="105"/>
      <c r="K15" s="105"/>
      <c r="L15" s="105"/>
      <c r="M15" s="136"/>
      <c r="N15" s="44"/>
      <c r="O15" s="44"/>
      <c r="P15" s="44"/>
      <c r="Q15" s="44"/>
      <c r="R15" s="44"/>
      <c r="S15" s="44"/>
      <c r="T15" s="44">
        <f>Nut_StatusTool!A9</f>
        <v>3</v>
      </c>
      <c r="U15" s="44">
        <f>Nut_StatusTool!B9</f>
        <v>0</v>
      </c>
      <c r="V15" s="44">
        <f>Nut_StatusTool!C9</f>
        <v>0</v>
      </c>
      <c r="W15" s="44">
        <f>Nut_StatusTool!D9</f>
        <v>0</v>
      </c>
      <c r="X15" s="44">
        <f>Nut_StatusTool!F9</f>
        <v>0</v>
      </c>
      <c r="Y15" s="285" t="str">
        <f>Nut_StatusTool!K9</f>
        <v/>
      </c>
      <c r="Z15" s="44" t="str">
        <f>Nut_StatusTool!L9</f>
        <v/>
      </c>
      <c r="AA15" s="44" t="str">
        <f>Nut_StatusTool!M9</f>
        <v/>
      </c>
      <c r="AB15" s="44" t="str">
        <f>Nut_StatusTool!N9</f>
        <v/>
      </c>
      <c r="AC15" s="44">
        <f>Nut_StatusTool!I9</f>
        <v>0</v>
      </c>
      <c r="AD15" s="44">
        <f>Nut_StatusTool!J9</f>
        <v>0</v>
      </c>
    </row>
    <row r="16" spans="1:30" ht="20.100000000000001" customHeight="1">
      <c r="A16" s="59" t="str">
        <f t="array" ref="A16">IF(ROWS(A$9:A16)&gt;$U$5,"",INDEX(T$13:T$512,SMALL(IF(($Z$13:$Z$512=$Z$5),ROW($A$9:$A$508)-ROW($A$9)+1,""),ROWS(A$9:A16)),,1))</f>
        <v/>
      </c>
      <c r="B16" s="390" t="str">
        <f t="array" ref="B16">IF(ROWS(B$9:B16)&gt;$U$5,"",INDEX(U$13:U$512,SMALL(IF(($Z$13:$Z$512=$Z$5),ROW($A$9:$A$508)-ROW($A$9)+1,""),ROWS(B$9:B16)),,1))</f>
        <v/>
      </c>
      <c r="C16" s="389" t="str">
        <f t="array" ref="C16">IF(ROWS(C$9:C16)&gt;$U$5,"",INDEX(V$13:V$512,SMALL(IF(($Z$13:$Z$512=$Z$5),ROW($A$9:$A$508)-ROW($A$9)+1,""),ROWS(C$9:C16)),,1))</f>
        <v/>
      </c>
      <c r="D16" s="309" t="str">
        <f t="array" ref="D16">IF(ROWS(D$9:D16)&gt;$U$5,"",INDEX(W$13:W$512,SMALL(IF(($Z$13:$Z$512=$Z$5),ROW($A$9:$A$508)-ROW($A$9)+1,""),ROWS(D$9:D16)),,1))</f>
        <v/>
      </c>
      <c r="E16" s="59" t="str">
        <f t="array" ref="E16">IF(ROWS(E$9:E16)&gt;$U$5,"",INDEX(X$13:X$512,SMALL(IF(($Z$13:$Z$512=$Z$5),ROW($A$9:$A$508)-ROW($A$9)+1,""),ROWS(E$9:E16)),,1))</f>
        <v/>
      </c>
      <c r="F16" s="59" t="str">
        <f t="array" ref="F16">IF(ROWS(F$9:F16)&gt;$U$5,"",INDEX(Y$13:Y$512,SMALL(IF(($Z$13:$Z$512=$Z$5),ROW($A$9:$A$508)-ROW($A$9)+1,""),ROWS(F$9:F16)),,1))</f>
        <v/>
      </c>
      <c r="G16" s="59" t="str">
        <f t="array" ref="G16">IF(ROWS(G$9:G16)&gt;$U$5,"",INDEX(Z$13:Z$512,SMALL(IF(($Z$13:$Z$512=$Z$5),ROW($A$9:$A$508)-ROW($A$9)+1,""),ROWS(G$9:G16)),,1))</f>
        <v/>
      </c>
      <c r="H16" s="59" t="str">
        <f t="array" ref="H16">IF(ROWS(H$9:H16)&gt;$U$5,"",INDEX(AC$13:AC$512,SMALL(IF(($Z$13:$Z$512=$Z$5),ROW($A$9:$A$508)-ROW($A$9)+1,""),ROWS(H$9:H16)),,1))</f>
        <v/>
      </c>
      <c r="I16" s="105"/>
      <c r="J16" s="105"/>
      <c r="K16" s="105"/>
      <c r="L16" s="105"/>
      <c r="M16" s="136"/>
      <c r="N16" s="44"/>
      <c r="O16" s="44"/>
      <c r="P16" s="44"/>
      <c r="Q16" s="44"/>
      <c r="R16" s="44"/>
      <c r="S16" s="44"/>
      <c r="T16" s="44">
        <f>Nut_StatusTool!A10</f>
        <v>4</v>
      </c>
      <c r="U16" s="44">
        <f>Nut_StatusTool!B10</f>
        <v>0</v>
      </c>
      <c r="V16" s="44">
        <f>Nut_StatusTool!C10</f>
        <v>0</v>
      </c>
      <c r="W16" s="44">
        <f>Nut_StatusTool!D10</f>
        <v>0</v>
      </c>
      <c r="X16" s="44">
        <f>Nut_StatusTool!F10</f>
        <v>0</v>
      </c>
      <c r="Y16" s="285" t="str">
        <f>Nut_StatusTool!K10</f>
        <v/>
      </c>
      <c r="Z16" s="44" t="str">
        <f>Nut_StatusTool!L10</f>
        <v/>
      </c>
      <c r="AA16" s="44" t="str">
        <f>Nut_StatusTool!M10</f>
        <v/>
      </c>
      <c r="AB16" s="44" t="str">
        <f>Nut_StatusTool!N10</f>
        <v/>
      </c>
      <c r="AC16" s="44">
        <f>Nut_StatusTool!I10</f>
        <v>0</v>
      </c>
      <c r="AD16" s="44">
        <f>Nut_StatusTool!J10</f>
        <v>0</v>
      </c>
    </row>
    <row r="17" spans="1:30" ht="20.100000000000001" customHeight="1">
      <c r="A17" s="59" t="str">
        <f t="array" ref="A17">IF(ROWS(A$9:A17)&gt;$U$5,"",INDEX(T$13:T$512,SMALL(IF(($Z$13:$Z$512=$Z$5),ROW($A$9:$A$508)-ROW($A$9)+1,""),ROWS(A$9:A17)),,1))</f>
        <v/>
      </c>
      <c r="B17" s="390" t="str">
        <f t="array" ref="B17">IF(ROWS(B$9:B17)&gt;$U$5,"",INDEX(U$13:U$512,SMALL(IF(($Z$13:$Z$512=$Z$5),ROW($A$9:$A$508)-ROW($A$9)+1,""),ROWS(B$9:B17)),,1))</f>
        <v/>
      </c>
      <c r="C17" s="389" t="str">
        <f t="array" ref="C17">IF(ROWS(C$9:C17)&gt;$U$5,"",INDEX(V$13:V$512,SMALL(IF(($Z$13:$Z$512=$Z$5),ROW($A$9:$A$508)-ROW($A$9)+1,""),ROWS(C$9:C17)),,1))</f>
        <v/>
      </c>
      <c r="D17" s="309" t="str">
        <f t="array" ref="D17">IF(ROWS(D$9:D17)&gt;$U$5,"",INDEX(W$13:W$512,SMALL(IF(($Z$13:$Z$512=$Z$5),ROW($A$9:$A$508)-ROW($A$9)+1,""),ROWS(D$9:D17)),,1))</f>
        <v/>
      </c>
      <c r="E17" s="59" t="str">
        <f t="array" ref="E17">IF(ROWS(E$9:E17)&gt;$U$5,"",INDEX(X$13:X$512,SMALL(IF(($Z$13:$Z$512=$Z$5),ROW($A$9:$A$508)-ROW($A$9)+1,""),ROWS(E$9:E17)),,1))</f>
        <v/>
      </c>
      <c r="F17" s="59" t="str">
        <f t="array" ref="F17">IF(ROWS(F$9:F17)&gt;$U$5,"",INDEX(Y$13:Y$512,SMALL(IF(($Z$13:$Z$512=$Z$5),ROW($A$9:$A$508)-ROW($A$9)+1,""),ROWS(F$9:F17)),,1))</f>
        <v/>
      </c>
      <c r="G17" s="59" t="str">
        <f t="array" ref="G17">IF(ROWS(G$9:G17)&gt;$U$5,"",INDEX(Z$13:Z$512,SMALL(IF(($Z$13:$Z$512=$Z$5),ROW($A$9:$A$508)-ROW($A$9)+1,""),ROWS(G$9:G17)),,1))</f>
        <v/>
      </c>
      <c r="H17" s="59" t="str">
        <f t="array" ref="H17">IF(ROWS(H$9:H17)&gt;$U$5,"",INDEX(AC$13:AC$512,SMALL(IF(($Z$13:$Z$512=$Z$5),ROW($A$9:$A$508)-ROW($A$9)+1,""),ROWS(H$9:H17)),,1))</f>
        <v/>
      </c>
      <c r="I17" s="105"/>
      <c r="J17" s="105"/>
      <c r="K17" s="105"/>
      <c r="L17" s="105"/>
      <c r="M17" s="136"/>
      <c r="N17" s="44"/>
      <c r="O17" s="44"/>
      <c r="P17" s="44"/>
      <c r="Q17" s="44"/>
      <c r="R17" s="44"/>
      <c r="S17" s="44"/>
      <c r="T17" s="44">
        <f>Nut_StatusTool!A11</f>
        <v>5</v>
      </c>
      <c r="U17" s="44">
        <f>Nut_StatusTool!B11</f>
        <v>0</v>
      </c>
      <c r="V17" s="44">
        <f>Nut_StatusTool!C11</f>
        <v>0</v>
      </c>
      <c r="W17" s="44">
        <f>Nut_StatusTool!D11</f>
        <v>0</v>
      </c>
      <c r="X17" s="44">
        <f>Nut_StatusTool!F11</f>
        <v>0</v>
      </c>
      <c r="Y17" s="285" t="str">
        <f>Nut_StatusTool!K11</f>
        <v/>
      </c>
      <c r="Z17" s="44" t="str">
        <f>Nut_StatusTool!L11</f>
        <v/>
      </c>
      <c r="AA17" s="44" t="str">
        <f>Nut_StatusTool!M11</f>
        <v/>
      </c>
      <c r="AB17" s="44" t="str">
        <f>Nut_StatusTool!N11</f>
        <v/>
      </c>
      <c r="AC17" s="44">
        <f>Nut_StatusTool!I11</f>
        <v>0</v>
      </c>
      <c r="AD17" s="44">
        <f>Nut_StatusTool!J11</f>
        <v>0</v>
      </c>
    </row>
    <row r="18" spans="1:30" ht="20.100000000000001" customHeight="1">
      <c r="A18" s="59" t="str">
        <f t="array" ref="A18">IF(ROWS(A$9:A18)&gt;$U$5,"",INDEX(T$13:T$512,SMALL(IF(($Z$13:$Z$512=$Z$5),ROW($A$9:$A$508)-ROW($A$9)+1,""),ROWS(A$9:A18)),,1))</f>
        <v/>
      </c>
      <c r="B18" s="390" t="str">
        <f t="array" ref="B18">IF(ROWS(B$9:B18)&gt;$U$5,"",INDEX(U$13:U$512,SMALL(IF(($Z$13:$Z$512=$Z$5),ROW($A$9:$A$508)-ROW($A$9)+1,""),ROWS(B$9:B18)),,1))</f>
        <v/>
      </c>
      <c r="C18" s="389" t="str">
        <f t="array" ref="C18">IF(ROWS(C$9:C18)&gt;$U$5,"",INDEX(V$13:V$512,SMALL(IF(($Z$13:$Z$512=$Z$5),ROW($A$9:$A$508)-ROW($A$9)+1,""),ROWS(C$9:C18)),,1))</f>
        <v/>
      </c>
      <c r="D18" s="309" t="str">
        <f t="array" ref="D18">IF(ROWS(D$9:D18)&gt;$U$5,"",INDEX(W$13:W$512,SMALL(IF(($Z$13:$Z$512=$Z$5),ROW($A$9:$A$508)-ROW($A$9)+1,""),ROWS(D$9:D18)),,1))</f>
        <v/>
      </c>
      <c r="E18" s="59" t="str">
        <f t="array" ref="E18">IF(ROWS(E$9:E18)&gt;$U$5,"",INDEX(X$13:X$512,SMALL(IF(($Z$13:$Z$512=$Z$5),ROW($A$9:$A$508)-ROW($A$9)+1,""),ROWS(E$9:E18)),,1))</f>
        <v/>
      </c>
      <c r="F18" s="59" t="str">
        <f t="array" ref="F18">IF(ROWS(F$9:F18)&gt;$U$5,"",INDEX(Y$13:Y$512,SMALL(IF(($Z$13:$Z$512=$Z$5),ROW($A$9:$A$508)-ROW($A$9)+1,""),ROWS(F$9:F18)),,1))</f>
        <v/>
      </c>
      <c r="G18" s="59" t="str">
        <f t="array" ref="G18">IF(ROWS(G$9:G18)&gt;$U$5,"",INDEX(Z$13:Z$512,SMALL(IF(($Z$13:$Z$512=$Z$5),ROW($A$9:$A$508)-ROW($A$9)+1,""),ROWS(G$9:G18)),,1))</f>
        <v/>
      </c>
      <c r="H18" s="59" t="str">
        <f t="array" ref="H18">IF(ROWS(H$9:H18)&gt;$U$5,"",INDEX(AC$13:AC$512,SMALL(IF(($Z$13:$Z$512=$Z$5),ROW($A$9:$A$508)-ROW($A$9)+1,""),ROWS(H$9:H18)),,1))</f>
        <v/>
      </c>
      <c r="I18" s="105"/>
      <c r="J18" s="105"/>
      <c r="K18" s="105"/>
      <c r="L18" s="105"/>
      <c r="M18" s="136"/>
      <c r="N18" s="44"/>
      <c r="O18" s="44"/>
      <c r="P18" s="44"/>
      <c r="Q18" s="44"/>
      <c r="R18" s="44"/>
      <c r="S18" s="44"/>
      <c r="T18" s="44">
        <f>Nut_StatusTool!A12</f>
        <v>6</v>
      </c>
      <c r="U18" s="44">
        <f>Nut_StatusTool!B12</f>
        <v>0</v>
      </c>
      <c r="V18" s="44">
        <f>Nut_StatusTool!C12</f>
        <v>0</v>
      </c>
      <c r="W18" s="44">
        <f>Nut_StatusTool!D12</f>
        <v>0</v>
      </c>
      <c r="X18" s="44">
        <f>Nut_StatusTool!F12</f>
        <v>0</v>
      </c>
      <c r="Y18" s="285" t="str">
        <f>Nut_StatusTool!K12</f>
        <v/>
      </c>
      <c r="Z18" s="44" t="str">
        <f>Nut_StatusTool!L12</f>
        <v/>
      </c>
      <c r="AA18" s="44" t="str">
        <f>Nut_StatusTool!M12</f>
        <v/>
      </c>
      <c r="AB18" s="44" t="str">
        <f>Nut_StatusTool!N12</f>
        <v/>
      </c>
      <c r="AC18" s="44">
        <f>Nut_StatusTool!I12</f>
        <v>0</v>
      </c>
      <c r="AD18" s="44">
        <f>Nut_StatusTool!J12</f>
        <v>0</v>
      </c>
    </row>
    <row r="19" spans="1:30" ht="20.100000000000001" customHeight="1">
      <c r="A19" s="59" t="str">
        <f t="array" ref="A19">IF(ROWS(A$9:A19)&gt;$U$5,"",INDEX(T$13:T$512,SMALL(IF(($Z$13:$Z$512=$Z$5),ROW($A$9:$A$508)-ROW($A$9)+1,""),ROWS(A$9:A19)),,1))</f>
        <v/>
      </c>
      <c r="B19" s="390" t="str">
        <f t="array" ref="B19">IF(ROWS(B$9:B19)&gt;$U$5,"",INDEX(U$13:U$512,SMALL(IF(($Z$13:$Z$512=$Z$5),ROW($A$9:$A$508)-ROW($A$9)+1,""),ROWS(B$9:B19)),,1))</f>
        <v/>
      </c>
      <c r="C19" s="389" t="str">
        <f t="array" ref="C19">IF(ROWS(C$9:C19)&gt;$U$5,"",INDEX(V$13:V$512,SMALL(IF(($Z$13:$Z$512=$Z$5),ROW($A$9:$A$508)-ROW($A$9)+1,""),ROWS(C$9:C19)),,1))</f>
        <v/>
      </c>
      <c r="D19" s="309" t="str">
        <f t="array" ref="D19">IF(ROWS(D$9:D19)&gt;$U$5,"",INDEX(W$13:W$512,SMALL(IF(($Z$13:$Z$512=$Z$5),ROW($A$9:$A$508)-ROW($A$9)+1,""),ROWS(D$9:D19)),,1))</f>
        <v/>
      </c>
      <c r="E19" s="59" t="str">
        <f t="array" ref="E19">IF(ROWS(E$9:E19)&gt;$U$5,"",INDEX(X$13:X$512,SMALL(IF(($Z$13:$Z$512=$Z$5),ROW($A$9:$A$508)-ROW($A$9)+1,""),ROWS(E$9:E19)),,1))</f>
        <v/>
      </c>
      <c r="F19" s="59" t="str">
        <f t="array" ref="F19">IF(ROWS(F$9:F19)&gt;$U$5,"",INDEX(Y$13:Y$512,SMALL(IF(($Z$13:$Z$512=$Z$5),ROW($A$9:$A$508)-ROW($A$9)+1,""),ROWS(F$9:F19)),,1))</f>
        <v/>
      </c>
      <c r="G19" s="59" t="str">
        <f t="array" ref="G19">IF(ROWS(G$9:G19)&gt;$U$5,"",INDEX(Z$13:Z$512,SMALL(IF(($Z$13:$Z$512=$Z$5),ROW($A$9:$A$508)-ROW($A$9)+1,""),ROWS(G$9:G19)),,1))</f>
        <v/>
      </c>
      <c r="H19" s="59" t="str">
        <f t="array" ref="H19">IF(ROWS(H$9:H19)&gt;$U$5,"",INDEX(AC$13:AC$512,SMALL(IF(($Z$13:$Z$512=$Z$5),ROW($A$9:$A$508)-ROW($A$9)+1,""),ROWS(H$9:H19)),,1))</f>
        <v/>
      </c>
      <c r="I19" s="105"/>
      <c r="J19" s="105"/>
      <c r="K19" s="105"/>
      <c r="L19" s="105"/>
      <c r="M19" s="136"/>
      <c r="N19" s="44"/>
      <c r="O19" s="44"/>
      <c r="P19" s="44"/>
      <c r="Q19" s="44"/>
      <c r="R19" s="44"/>
      <c r="S19" s="44"/>
      <c r="T19" s="44">
        <f>Nut_StatusTool!A13</f>
        <v>7</v>
      </c>
      <c r="U19" s="44">
        <f>Nut_StatusTool!B13</f>
        <v>0</v>
      </c>
      <c r="V19" s="44">
        <f>Nut_StatusTool!C13</f>
        <v>0</v>
      </c>
      <c r="W19" s="44">
        <f>Nut_StatusTool!D13</f>
        <v>0</v>
      </c>
      <c r="X19" s="44">
        <f>Nut_StatusTool!F13</f>
        <v>0</v>
      </c>
      <c r="Y19" s="285" t="str">
        <f>Nut_StatusTool!K13</f>
        <v/>
      </c>
      <c r="Z19" s="44" t="str">
        <f>Nut_StatusTool!L13</f>
        <v/>
      </c>
      <c r="AA19" s="44" t="str">
        <f>Nut_StatusTool!M13</f>
        <v/>
      </c>
      <c r="AB19" s="44" t="str">
        <f>Nut_StatusTool!N13</f>
        <v/>
      </c>
      <c r="AC19" s="44">
        <f>Nut_StatusTool!I13</f>
        <v>0</v>
      </c>
      <c r="AD19" s="44">
        <f>Nut_StatusTool!J13</f>
        <v>0</v>
      </c>
    </row>
    <row r="20" spans="1:30" ht="20.100000000000001" customHeight="1">
      <c r="A20" s="59" t="str">
        <f t="array" ref="A20">IF(ROWS(A$9:A20)&gt;$U$5,"",INDEX(T$13:T$512,SMALL(IF(($Z$13:$Z$512=$Z$5),ROW($A$9:$A$508)-ROW($A$9)+1,""),ROWS(A$9:A20)),,1))</f>
        <v/>
      </c>
      <c r="B20" s="390" t="str">
        <f t="array" ref="B20">IF(ROWS(B$9:B20)&gt;$U$5,"",INDEX(U$13:U$512,SMALL(IF(($Z$13:$Z$512=$Z$5),ROW($A$9:$A$508)-ROW($A$9)+1,""),ROWS(B$9:B20)),,1))</f>
        <v/>
      </c>
      <c r="C20" s="389" t="str">
        <f t="array" ref="C20">IF(ROWS(C$9:C20)&gt;$U$5,"",INDEX(V$13:V$512,SMALL(IF(($Z$13:$Z$512=$Z$5),ROW($A$9:$A$508)-ROW($A$9)+1,""),ROWS(C$9:C20)),,1))</f>
        <v/>
      </c>
      <c r="D20" s="309" t="str">
        <f t="array" ref="D20">IF(ROWS(D$9:D20)&gt;$U$5,"",INDEX(W$13:W$512,SMALL(IF(($Z$13:$Z$512=$Z$5),ROW($A$9:$A$508)-ROW($A$9)+1,""),ROWS(D$9:D20)),,1))</f>
        <v/>
      </c>
      <c r="E20" s="59" t="str">
        <f t="array" ref="E20">IF(ROWS(E$9:E20)&gt;$U$5,"",INDEX(X$13:X$512,SMALL(IF(($Z$13:$Z$512=$Z$5),ROW($A$9:$A$508)-ROW($A$9)+1,""),ROWS(E$9:E20)),,1))</f>
        <v/>
      </c>
      <c r="F20" s="59" t="str">
        <f t="array" ref="F20">IF(ROWS(F$9:F20)&gt;$U$5,"",INDEX(Y$13:Y$512,SMALL(IF(($Z$13:$Z$512=$Z$5),ROW($A$9:$A$508)-ROW($A$9)+1,""),ROWS(F$9:F20)),,1))</f>
        <v/>
      </c>
      <c r="G20" s="59" t="str">
        <f t="array" ref="G20">IF(ROWS(G$9:G20)&gt;$U$5,"",INDEX(Z$13:Z$512,SMALL(IF(($Z$13:$Z$512=$Z$5),ROW($A$9:$A$508)-ROW($A$9)+1,""),ROWS(G$9:G20)),,1))</f>
        <v/>
      </c>
      <c r="H20" s="59" t="str">
        <f t="array" ref="H20">IF(ROWS(H$9:H20)&gt;$U$5,"",INDEX(AC$13:AC$512,SMALL(IF(($Z$13:$Z$512=$Z$5),ROW($A$9:$A$508)-ROW($A$9)+1,""),ROWS(H$9:H20)),,1))</f>
        <v/>
      </c>
      <c r="I20" s="105"/>
      <c r="J20" s="105"/>
      <c r="K20" s="105"/>
      <c r="L20" s="105"/>
      <c r="M20" s="136"/>
      <c r="N20" s="44"/>
      <c r="O20" s="44"/>
      <c r="P20" s="44"/>
      <c r="Q20" s="44"/>
      <c r="R20" s="44"/>
      <c r="S20" s="44"/>
      <c r="T20" s="44">
        <f>Nut_StatusTool!A14</f>
        <v>8</v>
      </c>
      <c r="U20" s="44">
        <f>Nut_StatusTool!B14</f>
        <v>0</v>
      </c>
      <c r="V20" s="44">
        <f>Nut_StatusTool!C14</f>
        <v>0</v>
      </c>
      <c r="W20" s="44">
        <f>Nut_StatusTool!D14</f>
        <v>0</v>
      </c>
      <c r="X20" s="44">
        <f>Nut_StatusTool!F14</f>
        <v>0</v>
      </c>
      <c r="Y20" s="285" t="str">
        <f>Nut_StatusTool!K14</f>
        <v/>
      </c>
      <c r="Z20" s="44" t="str">
        <f>Nut_StatusTool!L14</f>
        <v/>
      </c>
      <c r="AA20" s="44" t="str">
        <f>Nut_StatusTool!M14</f>
        <v/>
      </c>
      <c r="AB20" s="44" t="str">
        <f>Nut_StatusTool!N14</f>
        <v/>
      </c>
      <c r="AC20" s="44">
        <f>Nut_StatusTool!I14</f>
        <v>0</v>
      </c>
      <c r="AD20" s="44">
        <f>Nut_StatusTool!J14</f>
        <v>0</v>
      </c>
    </row>
    <row r="21" spans="1:30" ht="20.100000000000001" customHeight="1">
      <c r="A21" s="59" t="str">
        <f t="array" ref="A21">IF(ROWS(A$9:A21)&gt;$U$5,"",INDEX(T$13:T$512,SMALL(IF(($Z$13:$Z$512=$Z$5),ROW($A$9:$A$508)-ROW($A$9)+1,""),ROWS(A$9:A21)),,1))</f>
        <v/>
      </c>
      <c r="B21" s="390" t="str">
        <f t="array" ref="B21">IF(ROWS(B$9:B21)&gt;$U$5,"",INDEX(U$13:U$512,SMALL(IF(($Z$13:$Z$512=$Z$5),ROW($A$9:$A$508)-ROW($A$9)+1,""),ROWS(B$9:B21)),,1))</f>
        <v/>
      </c>
      <c r="C21" s="389" t="str">
        <f t="array" ref="C21">IF(ROWS(C$9:C21)&gt;$U$5,"",INDEX(V$13:V$512,SMALL(IF(($Z$13:$Z$512=$Z$5),ROW($A$9:$A$508)-ROW($A$9)+1,""),ROWS(C$9:C21)),,1))</f>
        <v/>
      </c>
      <c r="D21" s="309" t="str">
        <f t="array" ref="D21">IF(ROWS(D$9:D21)&gt;$U$5,"",INDEX(W$13:W$512,SMALL(IF(($Z$13:$Z$512=$Z$5),ROW($A$9:$A$508)-ROW($A$9)+1,""),ROWS(D$9:D21)),,1))</f>
        <v/>
      </c>
      <c r="E21" s="59" t="str">
        <f t="array" ref="E21">IF(ROWS(E$9:E21)&gt;$U$5,"",INDEX(X$13:X$512,SMALL(IF(($Z$13:$Z$512=$Z$5),ROW($A$9:$A$508)-ROW($A$9)+1,""),ROWS(E$9:E21)),,1))</f>
        <v/>
      </c>
      <c r="F21" s="59" t="str">
        <f t="array" ref="F21">IF(ROWS(F$9:F21)&gt;$U$5,"",INDEX(Y$13:Y$512,SMALL(IF(($Z$13:$Z$512=$Z$5),ROW($A$9:$A$508)-ROW($A$9)+1,""),ROWS(F$9:F21)),,1))</f>
        <v/>
      </c>
      <c r="G21" s="59" t="str">
        <f t="array" ref="G21">IF(ROWS(G$9:G21)&gt;$U$5,"",INDEX(Z$13:Z$512,SMALL(IF(($Z$13:$Z$512=$Z$5),ROW($A$9:$A$508)-ROW($A$9)+1,""),ROWS(G$9:G21)),,1))</f>
        <v/>
      </c>
      <c r="H21" s="59" t="str">
        <f t="array" ref="H21">IF(ROWS(H$9:H21)&gt;$U$5,"",INDEX(AC$13:AC$512,SMALL(IF(($Z$13:$Z$512=$Z$5),ROW($A$9:$A$508)-ROW($A$9)+1,""),ROWS(H$9:H21)),,1))</f>
        <v/>
      </c>
      <c r="I21" s="105"/>
      <c r="J21" s="105"/>
      <c r="K21" s="105"/>
      <c r="L21" s="105"/>
      <c r="M21" s="136"/>
      <c r="N21" s="44"/>
      <c r="O21" s="44"/>
      <c r="P21" s="44"/>
      <c r="Q21" s="44"/>
      <c r="R21" s="44"/>
      <c r="S21" s="44"/>
      <c r="T21" s="44">
        <f>Nut_StatusTool!A15</f>
        <v>9</v>
      </c>
      <c r="U21" s="44">
        <f>Nut_StatusTool!B15</f>
        <v>0</v>
      </c>
      <c r="V21" s="44">
        <f>Nut_StatusTool!C15</f>
        <v>0</v>
      </c>
      <c r="W21" s="44">
        <f>Nut_StatusTool!D15</f>
        <v>0</v>
      </c>
      <c r="X21" s="44">
        <f>Nut_StatusTool!F15</f>
        <v>0</v>
      </c>
      <c r="Y21" s="285" t="str">
        <f>Nut_StatusTool!K15</f>
        <v/>
      </c>
      <c r="Z21" s="44" t="str">
        <f>Nut_StatusTool!L15</f>
        <v/>
      </c>
      <c r="AA21" s="44" t="str">
        <f>Nut_StatusTool!M15</f>
        <v/>
      </c>
      <c r="AB21" s="44" t="str">
        <f>Nut_StatusTool!N15</f>
        <v/>
      </c>
      <c r="AC21" s="44">
        <f>Nut_StatusTool!I15</f>
        <v>0</v>
      </c>
      <c r="AD21" s="44">
        <f>Nut_StatusTool!J15</f>
        <v>0</v>
      </c>
    </row>
    <row r="22" spans="1:30" ht="20.100000000000001" customHeight="1">
      <c r="A22" s="59" t="str">
        <f t="array" ref="A22">IF(ROWS(A$9:A22)&gt;$U$5,"",INDEX(T$13:T$512,SMALL(IF(($Z$13:$Z$512=$Z$5),ROW($A$9:$A$508)-ROW($A$9)+1,""),ROWS(A$9:A22)),,1))</f>
        <v/>
      </c>
      <c r="B22" s="390" t="str">
        <f t="array" ref="B22">IF(ROWS(B$9:B22)&gt;$U$5,"",INDEX(U$13:U$512,SMALL(IF(($Z$13:$Z$512=$Z$5),ROW($A$9:$A$508)-ROW($A$9)+1,""),ROWS(B$9:B22)),,1))</f>
        <v/>
      </c>
      <c r="C22" s="389" t="str">
        <f t="array" ref="C22">IF(ROWS(C$9:C22)&gt;$U$5,"",INDEX(V$13:V$512,SMALL(IF(($Z$13:$Z$512=$Z$5),ROW($A$9:$A$508)-ROW($A$9)+1,""),ROWS(C$9:C22)),,1))</f>
        <v/>
      </c>
      <c r="D22" s="309" t="str">
        <f t="array" ref="D22">IF(ROWS(D$9:D22)&gt;$U$5,"",INDEX(W$13:W$512,SMALL(IF(($Z$13:$Z$512=$Z$5),ROW($A$9:$A$508)-ROW($A$9)+1,""),ROWS(D$9:D22)),,1))</f>
        <v/>
      </c>
      <c r="E22" s="59" t="str">
        <f t="array" ref="E22">IF(ROWS(E$9:E22)&gt;$U$5,"",INDEX(X$13:X$512,SMALL(IF(($Z$13:$Z$512=$Z$5),ROW($A$9:$A$508)-ROW($A$9)+1,""),ROWS(E$9:E22)),,1))</f>
        <v/>
      </c>
      <c r="F22" s="59" t="str">
        <f t="array" ref="F22">IF(ROWS(F$9:F22)&gt;$U$5,"",INDEX(Y$13:Y$512,SMALL(IF(($Z$13:$Z$512=$Z$5),ROW($A$9:$A$508)-ROW($A$9)+1,""),ROWS(F$9:F22)),,1))</f>
        <v/>
      </c>
      <c r="G22" s="59" t="str">
        <f t="array" ref="G22">IF(ROWS(G$9:G22)&gt;$U$5,"",INDEX(Z$13:Z$512,SMALL(IF(($Z$13:$Z$512=$Z$5),ROW($A$9:$A$508)-ROW($A$9)+1,""),ROWS(G$9:G22)),,1))</f>
        <v/>
      </c>
      <c r="H22" s="59" t="str">
        <f t="array" ref="H22">IF(ROWS(H$9:H22)&gt;$U$5,"",INDEX(AC$13:AC$512,SMALL(IF(($Z$13:$Z$512=$Z$5),ROW($A$9:$A$508)-ROW($A$9)+1,""),ROWS(H$9:H22)),,1))</f>
        <v/>
      </c>
      <c r="I22" s="105"/>
      <c r="J22" s="105"/>
      <c r="K22" s="105"/>
      <c r="L22" s="105"/>
      <c r="M22" s="136"/>
      <c r="N22" s="44"/>
      <c r="O22" s="44"/>
      <c r="P22" s="44"/>
      <c r="Q22" s="44"/>
      <c r="R22" s="44"/>
      <c r="S22" s="44"/>
      <c r="T22" s="44">
        <f>Nut_StatusTool!A16</f>
        <v>10</v>
      </c>
      <c r="U22" s="44">
        <f>Nut_StatusTool!B16</f>
        <v>0</v>
      </c>
      <c r="V22" s="44">
        <f>Nut_StatusTool!C16</f>
        <v>0</v>
      </c>
      <c r="W22" s="44">
        <f>Nut_StatusTool!D16</f>
        <v>0</v>
      </c>
      <c r="X22" s="44">
        <f>Nut_StatusTool!F16</f>
        <v>0</v>
      </c>
      <c r="Y22" s="285" t="str">
        <f>Nut_StatusTool!K16</f>
        <v/>
      </c>
      <c r="Z22" s="44" t="str">
        <f>Nut_StatusTool!L16</f>
        <v/>
      </c>
      <c r="AA22" s="44" t="str">
        <f>Nut_StatusTool!M16</f>
        <v/>
      </c>
      <c r="AB22" s="44" t="str">
        <f>Nut_StatusTool!N16</f>
        <v/>
      </c>
      <c r="AC22" s="44">
        <f>Nut_StatusTool!I16</f>
        <v>0</v>
      </c>
      <c r="AD22" s="44">
        <f>Nut_StatusTool!J16</f>
        <v>0</v>
      </c>
    </row>
    <row r="23" spans="1:30" ht="20.100000000000001" customHeight="1">
      <c r="A23" s="59" t="str">
        <f t="array" ref="A23">IF(ROWS(A$9:A23)&gt;$U$5,"",INDEX(T$13:T$512,SMALL(IF(($Z$13:$Z$512=$Z$5),ROW($A$9:$A$508)-ROW($A$9)+1,""),ROWS(A$9:A23)),,1))</f>
        <v/>
      </c>
      <c r="B23" s="390" t="str">
        <f t="array" ref="B23">IF(ROWS(B$9:B23)&gt;$U$5,"",INDEX(U$13:U$512,SMALL(IF(($Z$13:$Z$512=$Z$5),ROW($A$9:$A$508)-ROW($A$9)+1,""),ROWS(B$9:B23)),,1))</f>
        <v/>
      </c>
      <c r="C23" s="389" t="str">
        <f t="array" ref="C23">IF(ROWS(C$9:C23)&gt;$U$5,"",INDEX(V$13:V$512,SMALL(IF(($Z$13:$Z$512=$Z$5),ROW($A$9:$A$508)-ROW($A$9)+1,""),ROWS(C$9:C23)),,1))</f>
        <v/>
      </c>
      <c r="D23" s="309" t="str">
        <f t="array" ref="D23">IF(ROWS(D$9:D23)&gt;$U$5,"",INDEX(W$13:W$512,SMALL(IF(($Z$13:$Z$512=$Z$5),ROW($A$9:$A$508)-ROW($A$9)+1,""),ROWS(D$9:D23)),,1))</f>
        <v/>
      </c>
      <c r="E23" s="59" t="str">
        <f t="array" ref="E23">IF(ROWS(E$9:E23)&gt;$U$5,"",INDEX(X$13:X$512,SMALL(IF(($Z$13:$Z$512=$Z$5),ROW($A$9:$A$508)-ROW($A$9)+1,""),ROWS(E$9:E23)),,1))</f>
        <v/>
      </c>
      <c r="F23" s="59" t="str">
        <f t="array" ref="F23">IF(ROWS(F$9:F23)&gt;$U$5,"",INDEX(Y$13:Y$512,SMALL(IF(($Z$13:$Z$512=$Z$5),ROW($A$9:$A$508)-ROW($A$9)+1,""),ROWS(F$9:F23)),,1))</f>
        <v/>
      </c>
      <c r="G23" s="59" t="str">
        <f t="array" ref="G23">IF(ROWS(G$9:G23)&gt;$U$5,"",INDEX(Z$13:Z$512,SMALL(IF(($Z$13:$Z$512=$Z$5),ROW($A$9:$A$508)-ROW($A$9)+1,""),ROWS(G$9:G23)),,1))</f>
        <v/>
      </c>
      <c r="H23" s="59" t="str">
        <f t="array" ref="H23">IF(ROWS(H$9:H23)&gt;$U$5,"",INDEX(AC$13:AC$512,SMALL(IF(($Z$13:$Z$512=$Z$5),ROW($A$9:$A$508)-ROW($A$9)+1,""),ROWS(H$9:H23)),,1))</f>
        <v/>
      </c>
      <c r="I23" s="105"/>
      <c r="J23" s="105"/>
      <c r="K23" s="105"/>
      <c r="L23" s="105"/>
      <c r="M23" s="136"/>
      <c r="N23" s="44"/>
      <c r="O23" s="44"/>
      <c r="P23" s="44"/>
      <c r="Q23" s="44"/>
      <c r="R23" s="44"/>
      <c r="S23" s="44"/>
      <c r="T23" s="44">
        <f>Nut_StatusTool!A17</f>
        <v>11</v>
      </c>
      <c r="U23" s="44">
        <f>Nut_StatusTool!B17</f>
        <v>0</v>
      </c>
      <c r="V23" s="44">
        <f>Nut_StatusTool!C17</f>
        <v>0</v>
      </c>
      <c r="W23" s="44">
        <f>Nut_StatusTool!D17</f>
        <v>0</v>
      </c>
      <c r="X23" s="44">
        <f>Nut_StatusTool!F17</f>
        <v>0</v>
      </c>
      <c r="Y23" s="285" t="str">
        <f>Nut_StatusTool!K17</f>
        <v/>
      </c>
      <c r="Z23" s="44" t="str">
        <f>Nut_StatusTool!L17</f>
        <v/>
      </c>
      <c r="AA23" s="44" t="str">
        <f>Nut_StatusTool!M17</f>
        <v/>
      </c>
      <c r="AB23" s="44" t="str">
        <f>Nut_StatusTool!N17</f>
        <v/>
      </c>
      <c r="AC23" s="44">
        <f>Nut_StatusTool!I17</f>
        <v>0</v>
      </c>
      <c r="AD23" s="44">
        <f>Nut_StatusTool!J17</f>
        <v>0</v>
      </c>
    </row>
    <row r="24" spans="1:30" ht="20.100000000000001" customHeight="1">
      <c r="A24" s="59" t="str">
        <f t="array" ref="A24">IF(ROWS(A$9:A24)&gt;$U$5,"",INDEX(T$13:T$512,SMALL(IF(($Z$13:$Z$512=$Z$5),ROW($A$9:$A$508)-ROW($A$9)+1,""),ROWS(A$9:A24)),,1))</f>
        <v/>
      </c>
      <c r="B24" s="390" t="str">
        <f t="array" ref="B24">IF(ROWS(B$9:B24)&gt;$U$5,"",INDEX(U$13:U$512,SMALL(IF(($Z$13:$Z$512=$Z$5),ROW($A$9:$A$508)-ROW($A$9)+1,""),ROWS(B$9:B24)),,1))</f>
        <v/>
      </c>
      <c r="C24" s="389" t="str">
        <f t="array" ref="C24">IF(ROWS(C$9:C24)&gt;$U$5,"",INDEX(V$13:V$512,SMALL(IF(($Z$13:$Z$512=$Z$5),ROW($A$9:$A$508)-ROW($A$9)+1,""),ROWS(C$9:C24)),,1))</f>
        <v/>
      </c>
      <c r="D24" s="309" t="str">
        <f t="array" ref="D24">IF(ROWS(D$9:D24)&gt;$U$5,"",INDEX(W$13:W$512,SMALL(IF(($Z$13:$Z$512=$Z$5),ROW($A$9:$A$508)-ROW($A$9)+1,""),ROWS(D$9:D24)),,1))</f>
        <v/>
      </c>
      <c r="E24" s="59" t="str">
        <f t="array" ref="E24">IF(ROWS(E$9:E24)&gt;$U$5,"",INDEX(X$13:X$512,SMALL(IF(($Z$13:$Z$512=$Z$5),ROW($A$9:$A$508)-ROW($A$9)+1,""),ROWS(E$9:E24)),,1))</f>
        <v/>
      </c>
      <c r="F24" s="59" t="str">
        <f t="array" ref="F24">IF(ROWS(F$9:F24)&gt;$U$5,"",INDEX(Y$13:Y$512,SMALL(IF(($Z$13:$Z$512=$Z$5),ROW($A$9:$A$508)-ROW($A$9)+1,""),ROWS(F$9:F24)),,1))</f>
        <v/>
      </c>
      <c r="G24" s="59" t="str">
        <f t="array" ref="G24">IF(ROWS(G$9:G24)&gt;$U$5,"",INDEX(Z$13:Z$512,SMALL(IF(($Z$13:$Z$512=$Z$5),ROW($A$9:$A$508)-ROW($A$9)+1,""),ROWS(G$9:G24)),,1))</f>
        <v/>
      </c>
      <c r="H24" s="59" t="str">
        <f t="array" ref="H24">IF(ROWS(H$9:H24)&gt;$U$5,"",INDEX(AC$13:AC$512,SMALL(IF(($Z$13:$Z$512=$Z$5),ROW($A$9:$A$508)-ROW($A$9)+1,""),ROWS(H$9:H24)),,1))</f>
        <v/>
      </c>
      <c r="I24" s="105"/>
      <c r="J24" s="105"/>
      <c r="K24" s="105"/>
      <c r="L24" s="105"/>
      <c r="M24" s="136"/>
      <c r="N24" s="44"/>
      <c r="O24" s="44"/>
      <c r="P24" s="44"/>
      <c r="Q24" s="44"/>
      <c r="R24" s="44"/>
      <c r="S24" s="44"/>
      <c r="T24" s="44">
        <f>Nut_StatusTool!A18</f>
        <v>12</v>
      </c>
      <c r="U24" s="44">
        <f>Nut_StatusTool!B18</f>
        <v>0</v>
      </c>
      <c r="V24" s="44">
        <f>Nut_StatusTool!C18</f>
        <v>0</v>
      </c>
      <c r="W24" s="44">
        <f>Nut_StatusTool!D18</f>
        <v>0</v>
      </c>
      <c r="X24" s="44">
        <f>Nut_StatusTool!F18</f>
        <v>0</v>
      </c>
      <c r="Y24" s="285" t="str">
        <f>Nut_StatusTool!K18</f>
        <v/>
      </c>
      <c r="Z24" s="44" t="str">
        <f>Nut_StatusTool!L18</f>
        <v/>
      </c>
      <c r="AA24" s="44" t="str">
        <f>Nut_StatusTool!M18</f>
        <v/>
      </c>
      <c r="AB24" s="44" t="str">
        <f>Nut_StatusTool!N18</f>
        <v/>
      </c>
      <c r="AC24" s="44">
        <f>Nut_StatusTool!I18</f>
        <v>0</v>
      </c>
      <c r="AD24" s="44">
        <f>Nut_StatusTool!J18</f>
        <v>0</v>
      </c>
    </row>
    <row r="25" spans="1:30" ht="20.100000000000001" customHeight="1">
      <c r="A25" s="59" t="str">
        <f t="array" ref="A25">IF(ROWS(A$9:A25)&gt;$U$5,"",INDEX(T$13:T$512,SMALL(IF(($Z$13:$Z$512=$Z$5),ROW($A$9:$A$508)-ROW($A$9)+1,""),ROWS(A$9:A25)),,1))</f>
        <v/>
      </c>
      <c r="B25" s="390" t="str">
        <f t="array" ref="B25">IF(ROWS(B$9:B25)&gt;$U$5,"",INDEX(U$13:U$512,SMALL(IF(($Z$13:$Z$512=$Z$5),ROW($A$9:$A$508)-ROW($A$9)+1,""),ROWS(B$9:B25)),,1))</f>
        <v/>
      </c>
      <c r="C25" s="389" t="str">
        <f t="array" ref="C25">IF(ROWS(C$9:C25)&gt;$U$5,"",INDEX(V$13:V$512,SMALL(IF(($Z$13:$Z$512=$Z$5),ROW($A$9:$A$508)-ROW($A$9)+1,""),ROWS(C$9:C25)),,1))</f>
        <v/>
      </c>
      <c r="D25" s="309" t="str">
        <f t="array" ref="D25">IF(ROWS(D$9:D25)&gt;$U$5,"",INDEX(W$13:W$512,SMALL(IF(($Z$13:$Z$512=$Z$5),ROW($A$9:$A$508)-ROW($A$9)+1,""),ROWS(D$9:D25)),,1))</f>
        <v/>
      </c>
      <c r="E25" s="59" t="str">
        <f t="array" ref="E25">IF(ROWS(E$9:E25)&gt;$U$5,"",INDEX(X$13:X$512,SMALL(IF(($Z$13:$Z$512=$Z$5),ROW($A$9:$A$508)-ROW($A$9)+1,""),ROWS(E$9:E25)),,1))</f>
        <v/>
      </c>
      <c r="F25" s="59" t="str">
        <f t="array" ref="F25">IF(ROWS(F$9:F25)&gt;$U$5,"",INDEX(Y$13:Y$512,SMALL(IF(($Z$13:$Z$512=$Z$5),ROW($A$9:$A$508)-ROW($A$9)+1,""),ROWS(F$9:F25)),,1))</f>
        <v/>
      </c>
      <c r="G25" s="59" t="str">
        <f t="array" ref="G25">IF(ROWS(G$9:G25)&gt;$U$5,"",INDEX(Z$13:Z$512,SMALL(IF(($Z$13:$Z$512=$Z$5),ROW($A$9:$A$508)-ROW($A$9)+1,""),ROWS(G$9:G25)),,1))</f>
        <v/>
      </c>
      <c r="H25" s="59" t="str">
        <f t="array" ref="H25">IF(ROWS(H$9:H25)&gt;$U$5,"",INDEX(AC$13:AC$512,SMALL(IF(($Z$13:$Z$512=$Z$5),ROW($A$9:$A$508)-ROW($A$9)+1,""),ROWS(H$9:H25)),,1))</f>
        <v/>
      </c>
      <c r="I25" s="105"/>
      <c r="J25" s="105"/>
      <c r="K25" s="105"/>
      <c r="L25" s="105"/>
      <c r="M25" s="136"/>
      <c r="N25" s="44"/>
      <c r="O25" s="44"/>
      <c r="P25" s="44"/>
      <c r="Q25" s="44"/>
      <c r="R25" s="44"/>
      <c r="S25" s="44"/>
      <c r="T25" s="44">
        <f>Nut_StatusTool!A19</f>
        <v>13</v>
      </c>
      <c r="U25" s="44">
        <f>Nut_StatusTool!B19</f>
        <v>0</v>
      </c>
      <c r="V25" s="44">
        <f>Nut_StatusTool!C19</f>
        <v>0</v>
      </c>
      <c r="W25" s="44">
        <f>Nut_StatusTool!D19</f>
        <v>0</v>
      </c>
      <c r="X25" s="44">
        <f>Nut_StatusTool!F19</f>
        <v>0</v>
      </c>
      <c r="Y25" s="285" t="str">
        <f>Nut_StatusTool!K19</f>
        <v/>
      </c>
      <c r="Z25" s="44" t="str">
        <f>Nut_StatusTool!L19</f>
        <v/>
      </c>
      <c r="AA25" s="44" t="str">
        <f>Nut_StatusTool!M19</f>
        <v/>
      </c>
      <c r="AB25" s="44" t="str">
        <f>Nut_StatusTool!N19</f>
        <v/>
      </c>
      <c r="AC25" s="44">
        <f>Nut_StatusTool!I19</f>
        <v>0</v>
      </c>
      <c r="AD25" s="44">
        <f>Nut_StatusTool!J19</f>
        <v>0</v>
      </c>
    </row>
    <row r="26" spans="1:30" ht="20.100000000000001" customHeight="1">
      <c r="A26" s="59" t="str">
        <f t="array" ref="A26">IF(ROWS(A$9:A26)&gt;$U$5,"",INDEX(T$13:T$512,SMALL(IF(($Z$13:$Z$512=$Z$5),ROW($A$9:$A$508)-ROW($A$9)+1,""),ROWS(A$9:A26)),,1))</f>
        <v/>
      </c>
      <c r="B26" s="390" t="str">
        <f t="array" ref="B26">IF(ROWS(B$9:B26)&gt;$U$5,"",INDEX(U$13:U$512,SMALL(IF(($Z$13:$Z$512=$Z$5),ROW($A$9:$A$508)-ROW($A$9)+1,""),ROWS(B$9:B26)),,1))</f>
        <v/>
      </c>
      <c r="C26" s="389" t="str">
        <f t="array" ref="C26">IF(ROWS(C$9:C26)&gt;$U$5,"",INDEX(V$13:V$512,SMALL(IF(($Z$13:$Z$512=$Z$5),ROW($A$9:$A$508)-ROW($A$9)+1,""),ROWS(C$9:C26)),,1))</f>
        <v/>
      </c>
      <c r="D26" s="309" t="str">
        <f t="array" ref="D26">IF(ROWS(D$9:D26)&gt;$U$5,"",INDEX(W$13:W$512,SMALL(IF(($Z$13:$Z$512=$Z$5),ROW($A$9:$A$508)-ROW($A$9)+1,""),ROWS(D$9:D26)),,1))</f>
        <v/>
      </c>
      <c r="E26" s="59" t="str">
        <f t="array" ref="E26">IF(ROWS(E$9:E26)&gt;$U$5,"",INDEX(X$13:X$512,SMALL(IF(($Z$13:$Z$512=$Z$5),ROW($A$9:$A$508)-ROW($A$9)+1,""),ROWS(E$9:E26)),,1))</f>
        <v/>
      </c>
      <c r="F26" s="59" t="str">
        <f t="array" ref="F26">IF(ROWS(F$9:F26)&gt;$U$5,"",INDEX(Y$13:Y$512,SMALL(IF(($Z$13:$Z$512=$Z$5),ROW($A$9:$A$508)-ROW($A$9)+1,""),ROWS(F$9:F26)),,1))</f>
        <v/>
      </c>
      <c r="G26" s="59" t="str">
        <f t="array" ref="G26">IF(ROWS(G$9:G26)&gt;$U$5,"",INDEX(Z$13:Z$512,SMALL(IF(($Z$13:$Z$512=$Z$5),ROW($A$9:$A$508)-ROW($A$9)+1,""),ROWS(G$9:G26)),,1))</f>
        <v/>
      </c>
      <c r="H26" s="59" t="str">
        <f t="array" ref="H26">IF(ROWS(H$9:H26)&gt;$U$5,"",INDEX(AC$13:AC$512,SMALL(IF(($Z$13:$Z$512=$Z$5),ROW($A$9:$A$508)-ROW($A$9)+1,""),ROWS(H$9:H26)),,1))</f>
        <v/>
      </c>
      <c r="I26" s="105"/>
      <c r="J26" s="105"/>
      <c r="K26" s="105"/>
      <c r="L26" s="105"/>
      <c r="M26" s="136"/>
      <c r="N26" s="44"/>
      <c r="O26" s="44"/>
      <c r="P26" s="44"/>
      <c r="Q26" s="44"/>
      <c r="R26" s="44"/>
      <c r="S26" s="44"/>
      <c r="T26" s="44">
        <f>Nut_StatusTool!A20</f>
        <v>14</v>
      </c>
      <c r="U26" s="44">
        <f>Nut_StatusTool!B20</f>
        <v>0</v>
      </c>
      <c r="V26" s="44">
        <f>Nut_StatusTool!C20</f>
        <v>0</v>
      </c>
      <c r="W26" s="44">
        <f>Nut_StatusTool!D20</f>
        <v>0</v>
      </c>
      <c r="X26" s="44">
        <f>Nut_StatusTool!F20</f>
        <v>0</v>
      </c>
      <c r="Y26" s="285" t="str">
        <f>Nut_StatusTool!K20</f>
        <v/>
      </c>
      <c r="Z26" s="44" t="str">
        <f>Nut_StatusTool!L20</f>
        <v/>
      </c>
      <c r="AA26" s="44" t="str">
        <f>Nut_StatusTool!M20</f>
        <v/>
      </c>
      <c r="AB26" s="44" t="str">
        <f>Nut_StatusTool!N20</f>
        <v/>
      </c>
      <c r="AC26" s="44">
        <f>Nut_StatusTool!I20</f>
        <v>0</v>
      </c>
      <c r="AD26" s="44">
        <f>Nut_StatusTool!J20</f>
        <v>0</v>
      </c>
    </row>
    <row r="27" spans="1:30" ht="20.100000000000001" customHeight="1">
      <c r="A27" s="59" t="str">
        <f t="array" ref="A27">IF(ROWS(A$9:A27)&gt;$U$5,"",INDEX(T$13:T$512,SMALL(IF(($Z$13:$Z$512=$Z$5),ROW($A$9:$A$508)-ROW($A$9)+1,""),ROWS(A$9:A27)),,1))</f>
        <v/>
      </c>
      <c r="B27" s="390" t="str">
        <f t="array" ref="B27">IF(ROWS(B$9:B27)&gt;$U$5,"",INDEX(U$13:U$512,SMALL(IF(($Z$13:$Z$512=$Z$5),ROW($A$9:$A$508)-ROW($A$9)+1,""),ROWS(B$9:B27)),,1))</f>
        <v/>
      </c>
      <c r="C27" s="389" t="str">
        <f t="array" ref="C27">IF(ROWS(C$9:C27)&gt;$U$5,"",INDEX(V$13:V$512,SMALL(IF(($Z$13:$Z$512=$Z$5),ROW($A$9:$A$508)-ROW($A$9)+1,""),ROWS(C$9:C27)),,1))</f>
        <v/>
      </c>
      <c r="D27" s="309" t="str">
        <f t="array" ref="D27">IF(ROWS(D$9:D27)&gt;$U$5,"",INDEX(W$13:W$512,SMALL(IF(($Z$13:$Z$512=$Z$5),ROW($A$9:$A$508)-ROW($A$9)+1,""),ROWS(D$9:D27)),,1))</f>
        <v/>
      </c>
      <c r="E27" s="59" t="str">
        <f t="array" ref="E27">IF(ROWS(E$9:E27)&gt;$U$5,"",INDEX(X$13:X$512,SMALL(IF(($Z$13:$Z$512=$Z$5),ROW($A$9:$A$508)-ROW($A$9)+1,""),ROWS(E$9:E27)),,1))</f>
        <v/>
      </c>
      <c r="F27" s="59" t="str">
        <f t="array" ref="F27">IF(ROWS(F$9:F27)&gt;$U$5,"",INDEX(Y$13:Y$512,SMALL(IF(($Z$13:$Z$512=$Z$5),ROW($A$9:$A$508)-ROW($A$9)+1,""),ROWS(F$9:F27)),,1))</f>
        <v/>
      </c>
      <c r="G27" s="59" t="str">
        <f t="array" ref="G27">IF(ROWS(G$9:G27)&gt;$U$5,"",INDEX(Z$13:Z$512,SMALL(IF(($Z$13:$Z$512=$Z$5),ROW($A$9:$A$508)-ROW($A$9)+1,""),ROWS(G$9:G27)),,1))</f>
        <v/>
      </c>
      <c r="H27" s="59" t="str">
        <f t="array" ref="H27">IF(ROWS(H$9:H27)&gt;$U$5,"",INDEX(AC$13:AC$512,SMALL(IF(($Z$13:$Z$512=$Z$5),ROW($A$9:$A$508)-ROW($A$9)+1,""),ROWS(H$9:H27)),,1))</f>
        <v/>
      </c>
      <c r="I27" s="105"/>
      <c r="J27" s="105"/>
      <c r="K27" s="105"/>
      <c r="L27" s="105"/>
      <c r="M27" s="136"/>
      <c r="N27" s="44"/>
      <c r="O27" s="44"/>
      <c r="P27" s="44"/>
      <c r="Q27" s="44"/>
      <c r="R27" s="44"/>
      <c r="S27" s="44"/>
      <c r="T27" s="44">
        <f>Nut_StatusTool!A21</f>
        <v>15</v>
      </c>
      <c r="U27" s="44">
        <f>Nut_StatusTool!B21</f>
        <v>0</v>
      </c>
      <c r="V27" s="44">
        <f>Nut_StatusTool!C21</f>
        <v>0</v>
      </c>
      <c r="W27" s="44">
        <f>Nut_StatusTool!D21</f>
        <v>0</v>
      </c>
      <c r="X27" s="44">
        <f>Nut_StatusTool!F21</f>
        <v>0</v>
      </c>
      <c r="Y27" s="285" t="str">
        <f>Nut_StatusTool!K21</f>
        <v/>
      </c>
      <c r="Z27" s="44" t="str">
        <f>Nut_StatusTool!L21</f>
        <v/>
      </c>
      <c r="AA27" s="44" t="str">
        <f>Nut_StatusTool!M21</f>
        <v/>
      </c>
      <c r="AB27" s="44" t="str">
        <f>Nut_StatusTool!N21</f>
        <v/>
      </c>
      <c r="AC27" s="44">
        <f>Nut_StatusTool!I21</f>
        <v>0</v>
      </c>
      <c r="AD27" s="44">
        <f>Nut_StatusTool!J21</f>
        <v>0</v>
      </c>
    </row>
    <row r="28" spans="1:30" ht="20.100000000000001" customHeight="1">
      <c r="A28" s="59" t="str">
        <f t="array" ref="A28">IF(ROWS(A$9:A28)&gt;$U$5,"",INDEX(T$13:T$512,SMALL(IF(($Z$13:$Z$512=$Z$5),ROW($A$9:$A$508)-ROW($A$9)+1,""),ROWS(A$9:A28)),,1))</f>
        <v/>
      </c>
      <c r="B28" s="390" t="str">
        <f t="array" ref="B28">IF(ROWS(B$9:B28)&gt;$U$5,"",INDEX(U$13:U$512,SMALL(IF(($Z$13:$Z$512=$Z$5),ROW($A$9:$A$508)-ROW($A$9)+1,""),ROWS(B$9:B28)),,1))</f>
        <v/>
      </c>
      <c r="C28" s="389" t="str">
        <f t="array" ref="C28">IF(ROWS(C$9:C28)&gt;$U$5,"",INDEX(V$13:V$512,SMALL(IF(($Z$13:$Z$512=$Z$5),ROW($A$9:$A$508)-ROW($A$9)+1,""),ROWS(C$9:C28)),,1))</f>
        <v/>
      </c>
      <c r="D28" s="309" t="str">
        <f t="array" ref="D28">IF(ROWS(D$9:D28)&gt;$U$5,"",INDEX(W$13:W$512,SMALL(IF(($Z$13:$Z$512=$Z$5),ROW($A$9:$A$508)-ROW($A$9)+1,""),ROWS(D$9:D28)),,1))</f>
        <v/>
      </c>
      <c r="E28" s="59" t="str">
        <f t="array" ref="E28">IF(ROWS(E$9:E28)&gt;$U$5,"",INDEX(X$13:X$512,SMALL(IF(($Z$13:$Z$512=$Z$5),ROW($A$9:$A$508)-ROW($A$9)+1,""),ROWS(E$9:E28)),,1))</f>
        <v/>
      </c>
      <c r="F28" s="59" t="str">
        <f t="array" ref="F28">IF(ROWS(F$9:F28)&gt;$U$5,"",INDEX(Y$13:Y$512,SMALL(IF(($Z$13:$Z$512=$Z$5),ROW($A$9:$A$508)-ROW($A$9)+1,""),ROWS(F$9:F28)),,1))</f>
        <v/>
      </c>
      <c r="G28" s="59" t="str">
        <f t="array" ref="G28">IF(ROWS(G$9:G28)&gt;$U$5,"",INDEX(Z$13:Z$512,SMALL(IF(($Z$13:$Z$512=$Z$5),ROW($A$9:$A$508)-ROW($A$9)+1,""),ROWS(G$9:G28)),,1))</f>
        <v/>
      </c>
      <c r="H28" s="59" t="str">
        <f t="array" ref="H28">IF(ROWS(H$9:H28)&gt;$U$5,"",INDEX(AC$13:AC$512,SMALL(IF(($Z$13:$Z$512=$Z$5),ROW($A$9:$A$508)-ROW($A$9)+1,""),ROWS(H$9:H28)),,1))</f>
        <v/>
      </c>
      <c r="I28" s="105"/>
      <c r="J28" s="105"/>
      <c r="K28" s="105"/>
      <c r="L28" s="105"/>
      <c r="M28" s="136"/>
      <c r="N28" s="44"/>
      <c r="O28" s="44"/>
      <c r="P28" s="44"/>
      <c r="Q28" s="44"/>
      <c r="R28" s="44"/>
      <c r="S28" s="44"/>
      <c r="T28" s="44">
        <f>Nut_StatusTool!A22</f>
        <v>16</v>
      </c>
      <c r="U28" s="44">
        <f>Nut_StatusTool!B22</f>
        <v>0</v>
      </c>
      <c r="V28" s="44">
        <f>Nut_StatusTool!C22</f>
        <v>0</v>
      </c>
      <c r="W28" s="44">
        <f>Nut_StatusTool!D22</f>
        <v>0</v>
      </c>
      <c r="X28" s="44">
        <f>Nut_StatusTool!F22</f>
        <v>0</v>
      </c>
      <c r="Y28" s="285" t="str">
        <f>Nut_StatusTool!K22</f>
        <v/>
      </c>
      <c r="Z28" s="44" t="str">
        <f>Nut_StatusTool!L22</f>
        <v/>
      </c>
      <c r="AA28" s="44" t="str">
        <f>Nut_StatusTool!M22</f>
        <v/>
      </c>
      <c r="AB28" s="44" t="str">
        <f>Nut_StatusTool!N22</f>
        <v/>
      </c>
      <c r="AC28" s="44">
        <f>Nut_StatusTool!I22</f>
        <v>0</v>
      </c>
      <c r="AD28" s="44">
        <f>Nut_StatusTool!J22</f>
        <v>0</v>
      </c>
    </row>
    <row r="29" spans="1:30" ht="20.100000000000001" customHeight="1">
      <c r="A29" s="59" t="str">
        <f t="array" ref="A29">IF(ROWS(A$9:A29)&gt;$U$5,"",INDEX(T$13:T$512,SMALL(IF(($Z$13:$Z$512=$Z$5),ROW($A$9:$A$508)-ROW($A$9)+1,""),ROWS(A$9:A29)),,1))</f>
        <v/>
      </c>
      <c r="B29" s="390" t="str">
        <f t="array" ref="B29">IF(ROWS(B$9:B29)&gt;$U$5,"",INDEX(U$13:U$512,SMALL(IF(($Z$13:$Z$512=$Z$5),ROW($A$9:$A$508)-ROW($A$9)+1,""),ROWS(B$9:B29)),,1))</f>
        <v/>
      </c>
      <c r="C29" s="389" t="str">
        <f t="array" ref="C29">IF(ROWS(C$9:C29)&gt;$U$5,"",INDEX(V$13:V$512,SMALL(IF(($Z$13:$Z$512=$Z$5),ROW($A$9:$A$508)-ROW($A$9)+1,""),ROWS(C$9:C29)),,1))</f>
        <v/>
      </c>
      <c r="D29" s="309" t="str">
        <f t="array" ref="D29">IF(ROWS(D$9:D29)&gt;$U$5,"",INDEX(W$13:W$512,SMALL(IF(($Z$13:$Z$512=$Z$5),ROW($A$9:$A$508)-ROW($A$9)+1,""),ROWS(D$9:D29)),,1))</f>
        <v/>
      </c>
      <c r="E29" s="59" t="str">
        <f t="array" ref="E29">IF(ROWS(E$9:E29)&gt;$U$5,"",INDEX(X$13:X$512,SMALL(IF(($Z$13:$Z$512=$Z$5),ROW($A$9:$A$508)-ROW($A$9)+1,""),ROWS(E$9:E29)),,1))</f>
        <v/>
      </c>
      <c r="F29" s="59" t="str">
        <f t="array" ref="F29">IF(ROWS(F$9:F29)&gt;$U$5,"",INDEX(Y$13:Y$512,SMALL(IF(($Z$13:$Z$512=$Z$5),ROW($A$9:$A$508)-ROW($A$9)+1,""),ROWS(F$9:F29)),,1))</f>
        <v/>
      </c>
      <c r="G29" s="59" t="str">
        <f t="array" ref="G29">IF(ROWS(G$9:G29)&gt;$U$5,"",INDEX(Z$13:Z$512,SMALL(IF(($Z$13:$Z$512=$Z$5),ROW($A$9:$A$508)-ROW($A$9)+1,""),ROWS(G$9:G29)),,1))</f>
        <v/>
      </c>
      <c r="H29" s="59" t="str">
        <f t="array" ref="H29">IF(ROWS(H$9:H29)&gt;$U$5,"",INDEX(AC$13:AC$512,SMALL(IF(($Z$13:$Z$512=$Z$5),ROW($A$9:$A$508)-ROW($A$9)+1,""),ROWS(H$9:H29)),,1))</f>
        <v/>
      </c>
      <c r="I29" s="105"/>
      <c r="J29" s="105"/>
      <c r="K29" s="105"/>
      <c r="L29" s="105"/>
      <c r="M29" s="136"/>
      <c r="N29" s="44"/>
      <c r="O29" s="44"/>
      <c r="P29" s="44"/>
      <c r="Q29" s="44"/>
      <c r="R29" s="44"/>
      <c r="S29" s="44"/>
      <c r="T29" s="44">
        <f>Nut_StatusTool!A23</f>
        <v>17</v>
      </c>
      <c r="U29" s="44">
        <f>Nut_StatusTool!B23</f>
        <v>0</v>
      </c>
      <c r="V29" s="44">
        <f>Nut_StatusTool!C23</f>
        <v>0</v>
      </c>
      <c r="W29" s="44">
        <f>Nut_StatusTool!D23</f>
        <v>0</v>
      </c>
      <c r="X29" s="44">
        <f>Nut_StatusTool!F23</f>
        <v>0</v>
      </c>
      <c r="Y29" s="285" t="str">
        <f>Nut_StatusTool!K23</f>
        <v/>
      </c>
      <c r="Z29" s="44" t="str">
        <f>Nut_StatusTool!L23</f>
        <v/>
      </c>
      <c r="AA29" s="44" t="str">
        <f>Nut_StatusTool!M23</f>
        <v/>
      </c>
      <c r="AB29" s="44" t="str">
        <f>Nut_StatusTool!N23</f>
        <v/>
      </c>
      <c r="AC29" s="44">
        <f>Nut_StatusTool!I23</f>
        <v>0</v>
      </c>
      <c r="AD29" s="44">
        <f>Nut_StatusTool!J23</f>
        <v>0</v>
      </c>
    </row>
    <row r="30" spans="1:30" ht="20.100000000000001" customHeight="1">
      <c r="A30" s="59" t="str">
        <f t="array" ref="A30">IF(ROWS(A$9:A30)&gt;$U$5,"",INDEX(T$13:T$512,SMALL(IF(($Z$13:$Z$512=$Z$5),ROW($A$9:$A$508)-ROW($A$9)+1,""),ROWS(A$9:A30)),,1))</f>
        <v/>
      </c>
      <c r="B30" s="390" t="str">
        <f t="array" ref="B30">IF(ROWS(B$9:B30)&gt;$U$5,"",INDEX(U$13:U$512,SMALL(IF(($Z$13:$Z$512=$Z$5),ROW($A$9:$A$508)-ROW($A$9)+1,""),ROWS(B$9:B30)),,1))</f>
        <v/>
      </c>
      <c r="C30" s="389" t="str">
        <f t="array" ref="C30">IF(ROWS(C$9:C30)&gt;$U$5,"",INDEX(V$13:V$512,SMALL(IF(($Z$13:$Z$512=$Z$5),ROW($A$9:$A$508)-ROW($A$9)+1,""),ROWS(C$9:C30)),,1))</f>
        <v/>
      </c>
      <c r="D30" s="309" t="str">
        <f t="array" ref="D30">IF(ROWS(D$9:D30)&gt;$U$5,"",INDEX(W$13:W$512,SMALL(IF(($Z$13:$Z$512=$Z$5),ROW($A$9:$A$508)-ROW($A$9)+1,""),ROWS(D$9:D30)),,1))</f>
        <v/>
      </c>
      <c r="E30" s="59" t="str">
        <f t="array" ref="E30">IF(ROWS(E$9:E30)&gt;$U$5,"",INDEX(X$13:X$512,SMALL(IF(($Z$13:$Z$512=$Z$5),ROW($A$9:$A$508)-ROW($A$9)+1,""),ROWS(E$9:E30)),,1))</f>
        <v/>
      </c>
      <c r="F30" s="59" t="str">
        <f t="array" ref="F30">IF(ROWS(F$9:F30)&gt;$U$5,"",INDEX(Y$13:Y$512,SMALL(IF(($Z$13:$Z$512=$Z$5),ROW($A$9:$A$508)-ROW($A$9)+1,""),ROWS(F$9:F30)),,1))</f>
        <v/>
      </c>
      <c r="G30" s="59" t="str">
        <f t="array" ref="G30">IF(ROWS(G$9:G30)&gt;$U$5,"",INDEX(Z$13:Z$512,SMALL(IF(($Z$13:$Z$512=$Z$5),ROW($A$9:$A$508)-ROW($A$9)+1,""),ROWS(G$9:G30)),,1))</f>
        <v/>
      </c>
      <c r="H30" s="59" t="str">
        <f t="array" ref="H30">IF(ROWS(H$9:H30)&gt;$U$5,"",INDEX(AC$13:AC$512,SMALL(IF(($Z$13:$Z$512=$Z$5),ROW($A$9:$A$508)-ROW($A$9)+1,""),ROWS(H$9:H30)),,1))</f>
        <v/>
      </c>
      <c r="I30" s="105"/>
      <c r="J30" s="105"/>
      <c r="K30" s="105"/>
      <c r="L30" s="105"/>
      <c r="M30" s="136"/>
      <c r="N30" s="44"/>
      <c r="O30" s="44"/>
      <c r="P30" s="44"/>
      <c r="Q30" s="44"/>
      <c r="R30" s="44"/>
      <c r="S30" s="44"/>
      <c r="T30" s="44">
        <f>Nut_StatusTool!A24</f>
        <v>18</v>
      </c>
      <c r="U30" s="44">
        <f>Nut_StatusTool!B24</f>
        <v>0</v>
      </c>
      <c r="V30" s="44">
        <f>Nut_StatusTool!C24</f>
        <v>0</v>
      </c>
      <c r="W30" s="44">
        <f>Nut_StatusTool!D24</f>
        <v>0</v>
      </c>
      <c r="X30" s="44">
        <f>Nut_StatusTool!F24</f>
        <v>0</v>
      </c>
      <c r="Y30" s="285" t="str">
        <f>Nut_StatusTool!K24</f>
        <v/>
      </c>
      <c r="Z30" s="44" t="str">
        <f>Nut_StatusTool!L24</f>
        <v/>
      </c>
      <c r="AA30" s="44" t="str">
        <f>Nut_StatusTool!M24</f>
        <v/>
      </c>
      <c r="AB30" s="44" t="str">
        <f>Nut_StatusTool!N24</f>
        <v/>
      </c>
      <c r="AC30" s="44">
        <f>Nut_StatusTool!I24</f>
        <v>0</v>
      </c>
      <c r="AD30" s="44">
        <f>Nut_StatusTool!J24</f>
        <v>0</v>
      </c>
    </row>
    <row r="31" spans="1:30" ht="20.100000000000001" customHeight="1">
      <c r="A31" s="59" t="str">
        <f t="array" ref="A31">IF(ROWS(A$9:A31)&gt;$U$5,"",INDEX(T$13:T$512,SMALL(IF(($Z$13:$Z$512=$Z$5),ROW($A$9:$A$508)-ROW($A$9)+1,""),ROWS(A$9:A31)),,1))</f>
        <v/>
      </c>
      <c r="B31" s="390" t="str">
        <f t="array" ref="B31">IF(ROWS(B$9:B31)&gt;$U$5,"",INDEX(U$13:U$512,SMALL(IF(($Z$13:$Z$512=$Z$5),ROW($A$9:$A$508)-ROW($A$9)+1,""),ROWS(B$9:B31)),,1))</f>
        <v/>
      </c>
      <c r="C31" s="389" t="str">
        <f t="array" ref="C31">IF(ROWS(C$9:C31)&gt;$U$5,"",INDEX(V$13:V$512,SMALL(IF(($Z$13:$Z$512=$Z$5),ROW($A$9:$A$508)-ROW($A$9)+1,""),ROWS(C$9:C31)),,1))</f>
        <v/>
      </c>
      <c r="D31" s="309" t="str">
        <f t="array" ref="D31">IF(ROWS(D$9:D31)&gt;$U$5,"",INDEX(W$13:W$512,SMALL(IF(($Z$13:$Z$512=$Z$5),ROW($A$9:$A$508)-ROW($A$9)+1,""),ROWS(D$9:D31)),,1))</f>
        <v/>
      </c>
      <c r="E31" s="59" t="str">
        <f t="array" ref="E31">IF(ROWS(E$9:E31)&gt;$U$5,"",INDEX(X$13:X$512,SMALL(IF(($Z$13:$Z$512=$Z$5),ROW($A$9:$A$508)-ROW($A$9)+1,""),ROWS(E$9:E31)),,1))</f>
        <v/>
      </c>
      <c r="F31" s="59" t="str">
        <f t="array" ref="F31">IF(ROWS(F$9:F31)&gt;$U$5,"",INDEX(Y$13:Y$512,SMALL(IF(($Z$13:$Z$512=$Z$5),ROW($A$9:$A$508)-ROW($A$9)+1,""),ROWS(F$9:F31)),,1))</f>
        <v/>
      </c>
      <c r="G31" s="59" t="str">
        <f t="array" ref="G31">IF(ROWS(G$9:G31)&gt;$U$5,"",INDEX(Z$13:Z$512,SMALL(IF(($Z$13:$Z$512=$Z$5),ROW($A$9:$A$508)-ROW($A$9)+1,""),ROWS(G$9:G31)),,1))</f>
        <v/>
      </c>
      <c r="H31" s="59" t="str">
        <f t="array" ref="H31">IF(ROWS(H$9:H31)&gt;$U$5,"",INDEX(AC$13:AC$512,SMALL(IF(($Z$13:$Z$512=$Z$5),ROW($A$9:$A$508)-ROW($A$9)+1,""),ROWS(H$9:H31)),,1))</f>
        <v/>
      </c>
      <c r="I31" s="105"/>
      <c r="J31" s="105"/>
      <c r="K31" s="105"/>
      <c r="L31" s="105"/>
      <c r="M31" s="136"/>
      <c r="N31" s="44"/>
      <c r="O31" s="44"/>
      <c r="P31" s="44"/>
      <c r="Q31" s="44"/>
      <c r="R31" s="44"/>
      <c r="S31" s="44"/>
      <c r="T31" s="44">
        <f>Nut_StatusTool!A25</f>
        <v>19</v>
      </c>
      <c r="U31" s="44">
        <f>Nut_StatusTool!B25</f>
        <v>0</v>
      </c>
      <c r="V31" s="44">
        <f>Nut_StatusTool!C25</f>
        <v>0</v>
      </c>
      <c r="W31" s="44">
        <f>Nut_StatusTool!D25</f>
        <v>0</v>
      </c>
      <c r="X31" s="44">
        <f>Nut_StatusTool!F25</f>
        <v>0</v>
      </c>
      <c r="Y31" s="285" t="str">
        <f>Nut_StatusTool!K25</f>
        <v/>
      </c>
      <c r="Z31" s="44" t="str">
        <f>Nut_StatusTool!L25</f>
        <v/>
      </c>
      <c r="AA31" s="44" t="str">
        <f>Nut_StatusTool!M25</f>
        <v/>
      </c>
      <c r="AB31" s="44" t="str">
        <f>Nut_StatusTool!N25</f>
        <v/>
      </c>
      <c r="AC31" s="44">
        <f>Nut_StatusTool!I25</f>
        <v>0</v>
      </c>
      <c r="AD31" s="44">
        <f>Nut_StatusTool!J25</f>
        <v>0</v>
      </c>
    </row>
    <row r="32" spans="1:30" ht="20.100000000000001" customHeight="1">
      <c r="A32" s="59" t="str">
        <f t="array" ref="A32">IF(ROWS(A$9:A32)&gt;$U$5,"",INDEX(T$13:T$512,SMALL(IF(($Z$13:$Z$512=$Z$5),ROW($A$9:$A$508)-ROW($A$9)+1,""),ROWS(A$9:A32)),,1))</f>
        <v/>
      </c>
      <c r="B32" s="390" t="str">
        <f t="array" ref="B32">IF(ROWS(B$9:B32)&gt;$U$5,"",INDEX(U$13:U$512,SMALL(IF(($Z$13:$Z$512=$Z$5),ROW($A$9:$A$508)-ROW($A$9)+1,""),ROWS(B$9:B32)),,1))</f>
        <v/>
      </c>
      <c r="C32" s="389" t="str">
        <f t="array" ref="C32">IF(ROWS(C$9:C32)&gt;$U$5,"",INDEX(V$13:V$512,SMALL(IF(($Z$13:$Z$512=$Z$5),ROW($A$9:$A$508)-ROW($A$9)+1,""),ROWS(C$9:C32)),,1))</f>
        <v/>
      </c>
      <c r="D32" s="309" t="str">
        <f t="array" ref="D32">IF(ROWS(D$9:D32)&gt;$U$5,"",INDEX(W$13:W$512,SMALL(IF(($Z$13:$Z$512=$Z$5),ROW($A$9:$A$508)-ROW($A$9)+1,""),ROWS(D$9:D32)),,1))</f>
        <v/>
      </c>
      <c r="E32" s="59" t="str">
        <f t="array" ref="E32">IF(ROWS(E$9:E32)&gt;$U$5,"",INDEX(X$13:X$512,SMALL(IF(($Z$13:$Z$512=$Z$5),ROW($A$9:$A$508)-ROW($A$9)+1,""),ROWS(E$9:E32)),,1))</f>
        <v/>
      </c>
      <c r="F32" s="59" t="str">
        <f t="array" ref="F32">IF(ROWS(F$9:F32)&gt;$U$5,"",INDEX(Y$13:Y$512,SMALL(IF(($Z$13:$Z$512=$Z$5),ROW($A$9:$A$508)-ROW($A$9)+1,""),ROWS(F$9:F32)),,1))</f>
        <v/>
      </c>
      <c r="G32" s="59" t="str">
        <f t="array" ref="G32">IF(ROWS(G$9:G32)&gt;$U$5,"",INDEX(Z$13:Z$512,SMALL(IF(($Z$13:$Z$512=$Z$5),ROW($A$9:$A$508)-ROW($A$9)+1,""),ROWS(G$9:G32)),,1))</f>
        <v/>
      </c>
      <c r="H32" s="59" t="str">
        <f t="array" ref="H32">IF(ROWS(H$9:H32)&gt;$U$5,"",INDEX(AC$13:AC$512,SMALL(IF(($Z$13:$Z$512=$Z$5),ROW($A$9:$A$508)-ROW($A$9)+1,""),ROWS(H$9:H32)),,1))</f>
        <v/>
      </c>
      <c r="I32" s="105"/>
      <c r="J32" s="105"/>
      <c r="K32" s="105"/>
      <c r="L32" s="105"/>
      <c r="M32" s="136"/>
      <c r="N32" s="44"/>
      <c r="O32" s="44"/>
      <c r="P32" s="44"/>
      <c r="Q32" s="44"/>
      <c r="R32" s="44"/>
      <c r="S32" s="44"/>
      <c r="T32" s="44">
        <f>Nut_StatusTool!A26</f>
        <v>20</v>
      </c>
      <c r="U32" s="44">
        <f>Nut_StatusTool!B26</f>
        <v>0</v>
      </c>
      <c r="V32" s="44">
        <f>Nut_StatusTool!C26</f>
        <v>0</v>
      </c>
      <c r="W32" s="44">
        <f>Nut_StatusTool!D26</f>
        <v>0</v>
      </c>
      <c r="X32" s="44">
        <f>Nut_StatusTool!F26</f>
        <v>0</v>
      </c>
      <c r="Y32" s="285" t="str">
        <f>Nut_StatusTool!K26</f>
        <v/>
      </c>
      <c r="Z32" s="44" t="str">
        <f>Nut_StatusTool!L26</f>
        <v/>
      </c>
      <c r="AA32" s="44" t="str">
        <f>Nut_StatusTool!M26</f>
        <v/>
      </c>
      <c r="AB32" s="44" t="str">
        <f>Nut_StatusTool!N26</f>
        <v/>
      </c>
      <c r="AC32" s="44">
        <f>Nut_StatusTool!I26</f>
        <v>0</v>
      </c>
      <c r="AD32" s="44">
        <f>Nut_StatusTool!J26</f>
        <v>0</v>
      </c>
    </row>
    <row r="33" spans="1:30" ht="20.100000000000001" customHeight="1">
      <c r="A33" s="59" t="str">
        <f t="array" ref="A33">IF(ROWS(A$9:A33)&gt;$U$5,"",INDEX(T$13:T$512,SMALL(IF(($Z$13:$Z$512=$Z$5),ROW($A$9:$A$508)-ROW($A$9)+1,""),ROWS(A$9:A33)),,1))</f>
        <v/>
      </c>
      <c r="B33" s="390" t="str">
        <f t="array" ref="B33">IF(ROWS(B$9:B33)&gt;$U$5,"",INDEX(U$13:U$512,SMALL(IF(($Z$13:$Z$512=$Z$5),ROW($A$9:$A$508)-ROW($A$9)+1,""),ROWS(B$9:B33)),,1))</f>
        <v/>
      </c>
      <c r="C33" s="389" t="str">
        <f t="array" ref="C33">IF(ROWS(C$9:C33)&gt;$U$5,"",INDEX(V$13:V$512,SMALL(IF(($Z$13:$Z$512=$Z$5),ROW($A$9:$A$508)-ROW($A$9)+1,""),ROWS(C$9:C33)),,1))</f>
        <v/>
      </c>
      <c r="D33" s="309" t="str">
        <f t="array" ref="D33">IF(ROWS(D$9:D33)&gt;$U$5,"",INDEX(W$13:W$512,SMALL(IF(($Z$13:$Z$512=$Z$5),ROW($A$9:$A$508)-ROW($A$9)+1,""),ROWS(D$9:D33)),,1))</f>
        <v/>
      </c>
      <c r="E33" s="59" t="str">
        <f t="array" ref="E33">IF(ROWS(E$9:E33)&gt;$U$5,"",INDEX(X$13:X$512,SMALL(IF(($Z$13:$Z$512=$Z$5),ROW($A$9:$A$508)-ROW($A$9)+1,""),ROWS(E$9:E33)),,1))</f>
        <v/>
      </c>
      <c r="F33" s="59" t="str">
        <f t="array" ref="F33">IF(ROWS(F$9:F33)&gt;$U$5,"",INDEX(Y$13:Y$512,SMALL(IF(($Z$13:$Z$512=$Z$5),ROW($A$9:$A$508)-ROW($A$9)+1,""),ROWS(F$9:F33)),,1))</f>
        <v/>
      </c>
      <c r="G33" s="59" t="str">
        <f t="array" ref="G33">IF(ROWS(G$9:G33)&gt;$U$5,"",INDEX(Z$13:Z$512,SMALL(IF(($Z$13:$Z$512=$Z$5),ROW($A$9:$A$508)-ROW($A$9)+1,""),ROWS(G$9:G33)),,1))</f>
        <v/>
      </c>
      <c r="H33" s="59" t="str">
        <f t="array" ref="H33">IF(ROWS(H$9:H33)&gt;$U$5,"",INDEX(AC$13:AC$512,SMALL(IF(($Z$13:$Z$512=$Z$5),ROW($A$9:$A$508)-ROW($A$9)+1,""),ROWS(H$9:H33)),,1))</f>
        <v/>
      </c>
      <c r="I33" s="105"/>
      <c r="J33" s="105"/>
      <c r="K33" s="105"/>
      <c r="L33" s="105"/>
      <c r="M33" s="136"/>
      <c r="N33" s="44"/>
      <c r="O33" s="44"/>
      <c r="P33" s="44"/>
      <c r="Q33" s="44"/>
      <c r="R33" s="44"/>
      <c r="S33" s="44"/>
      <c r="T33" s="44">
        <f>Nut_StatusTool!A27</f>
        <v>21</v>
      </c>
      <c r="U33" s="44">
        <f>Nut_StatusTool!B27</f>
        <v>0</v>
      </c>
      <c r="V33" s="44">
        <f>Nut_StatusTool!C27</f>
        <v>0</v>
      </c>
      <c r="W33" s="44">
        <f>Nut_StatusTool!D27</f>
        <v>0</v>
      </c>
      <c r="X33" s="44">
        <f>Nut_StatusTool!F27</f>
        <v>0</v>
      </c>
      <c r="Y33" s="285" t="str">
        <f>Nut_StatusTool!K27</f>
        <v/>
      </c>
      <c r="Z33" s="44" t="str">
        <f>Nut_StatusTool!L27</f>
        <v/>
      </c>
      <c r="AA33" s="44" t="str">
        <f>Nut_StatusTool!M27</f>
        <v/>
      </c>
      <c r="AB33" s="44" t="str">
        <f>Nut_StatusTool!N27</f>
        <v/>
      </c>
      <c r="AC33" s="44">
        <f>Nut_StatusTool!I27</f>
        <v>0</v>
      </c>
      <c r="AD33" s="44">
        <f>Nut_StatusTool!J27</f>
        <v>0</v>
      </c>
    </row>
    <row r="34" spans="1:30" ht="20.100000000000001" customHeight="1">
      <c r="A34" s="59" t="str">
        <f t="array" ref="A34">IF(ROWS(A$9:A34)&gt;$U$5,"",INDEX(T$13:T$512,SMALL(IF(($Z$13:$Z$512=$Z$5),ROW($A$9:$A$508)-ROW($A$9)+1,""),ROWS(A$9:A34)),,1))</f>
        <v/>
      </c>
      <c r="B34" s="390" t="str">
        <f t="array" ref="B34">IF(ROWS(B$9:B34)&gt;$U$5,"",INDEX(U$13:U$512,SMALL(IF(($Z$13:$Z$512=$Z$5),ROW($A$9:$A$508)-ROW($A$9)+1,""),ROWS(B$9:B34)),,1))</f>
        <v/>
      </c>
      <c r="C34" s="389" t="str">
        <f t="array" ref="C34">IF(ROWS(C$9:C34)&gt;$U$5,"",INDEX(V$13:V$512,SMALL(IF(($Z$13:$Z$512=$Z$5),ROW($A$9:$A$508)-ROW($A$9)+1,""),ROWS(C$9:C34)),,1))</f>
        <v/>
      </c>
      <c r="D34" s="309" t="str">
        <f t="array" ref="D34">IF(ROWS(D$9:D34)&gt;$U$5,"",INDEX(W$13:W$512,SMALL(IF(($Z$13:$Z$512=$Z$5),ROW($A$9:$A$508)-ROW($A$9)+1,""),ROWS(D$9:D34)),,1))</f>
        <v/>
      </c>
      <c r="E34" s="59" t="str">
        <f t="array" ref="E34">IF(ROWS(E$9:E34)&gt;$U$5,"",INDEX(X$13:X$512,SMALL(IF(($Z$13:$Z$512=$Z$5),ROW($A$9:$A$508)-ROW($A$9)+1,""),ROWS(E$9:E34)),,1))</f>
        <v/>
      </c>
      <c r="F34" s="59" t="str">
        <f t="array" ref="F34">IF(ROWS(F$9:F34)&gt;$U$5,"",INDEX(Y$13:Y$512,SMALL(IF(($Z$13:$Z$512=$Z$5),ROW($A$9:$A$508)-ROW($A$9)+1,""),ROWS(F$9:F34)),,1))</f>
        <v/>
      </c>
      <c r="G34" s="59" t="str">
        <f t="array" ref="G34">IF(ROWS(G$9:G34)&gt;$U$5,"",INDEX(Z$13:Z$512,SMALL(IF(($Z$13:$Z$512=$Z$5),ROW($A$9:$A$508)-ROW($A$9)+1,""),ROWS(G$9:G34)),,1))</f>
        <v/>
      </c>
      <c r="H34" s="59" t="str">
        <f t="array" ref="H34">IF(ROWS(H$9:H34)&gt;$U$5,"",INDEX(AC$13:AC$512,SMALL(IF(($Z$13:$Z$512=$Z$5),ROW($A$9:$A$508)-ROW($A$9)+1,""),ROWS(H$9:H34)),,1))</f>
        <v/>
      </c>
      <c r="I34" s="105"/>
      <c r="J34" s="105"/>
      <c r="K34" s="105"/>
      <c r="L34" s="105"/>
      <c r="M34" s="136"/>
      <c r="N34" s="44"/>
      <c r="O34" s="44"/>
      <c r="P34" s="44"/>
      <c r="Q34" s="44"/>
      <c r="R34" s="44"/>
      <c r="S34" s="44"/>
      <c r="T34" s="44">
        <f>Nut_StatusTool!A28</f>
        <v>22</v>
      </c>
      <c r="U34" s="44">
        <f>Nut_StatusTool!B28</f>
        <v>0</v>
      </c>
      <c r="V34" s="44">
        <f>Nut_StatusTool!C28</f>
        <v>0</v>
      </c>
      <c r="W34" s="44">
        <f>Nut_StatusTool!D28</f>
        <v>0</v>
      </c>
      <c r="X34" s="44">
        <f>Nut_StatusTool!F28</f>
        <v>0</v>
      </c>
      <c r="Y34" s="285" t="str">
        <f>Nut_StatusTool!K28</f>
        <v/>
      </c>
      <c r="Z34" s="44" t="str">
        <f>Nut_StatusTool!L28</f>
        <v/>
      </c>
      <c r="AA34" s="44" t="str">
        <f>Nut_StatusTool!M28</f>
        <v/>
      </c>
      <c r="AB34" s="44" t="str">
        <f>Nut_StatusTool!N28</f>
        <v/>
      </c>
      <c r="AC34" s="44">
        <f>Nut_StatusTool!I28</f>
        <v>0</v>
      </c>
      <c r="AD34" s="44">
        <f>Nut_StatusTool!J28</f>
        <v>0</v>
      </c>
    </row>
    <row r="35" spans="1:30" ht="20.100000000000001" customHeight="1">
      <c r="A35" s="59" t="str">
        <f t="array" ref="A35">IF(ROWS(A$9:A35)&gt;$U$5,"",INDEX(T$13:T$512,SMALL(IF(($Z$13:$Z$512=$Z$5),ROW($A$9:$A$508)-ROW($A$9)+1,""),ROWS(A$9:A35)),,1))</f>
        <v/>
      </c>
      <c r="B35" s="390" t="str">
        <f t="array" ref="B35">IF(ROWS(B$9:B35)&gt;$U$5,"",INDEX(U$13:U$512,SMALL(IF(($Z$13:$Z$512=$Z$5),ROW($A$9:$A$508)-ROW($A$9)+1,""),ROWS(B$9:B35)),,1))</f>
        <v/>
      </c>
      <c r="C35" s="389" t="str">
        <f t="array" ref="C35">IF(ROWS(C$9:C35)&gt;$U$5,"",INDEX(V$13:V$512,SMALL(IF(($Z$13:$Z$512=$Z$5),ROW($A$9:$A$508)-ROW($A$9)+1,""),ROWS(C$9:C35)),,1))</f>
        <v/>
      </c>
      <c r="D35" s="309" t="str">
        <f t="array" ref="D35">IF(ROWS(D$9:D35)&gt;$U$5,"",INDEX(W$13:W$512,SMALL(IF(($Z$13:$Z$512=$Z$5),ROW($A$9:$A$508)-ROW($A$9)+1,""),ROWS(D$9:D35)),,1))</f>
        <v/>
      </c>
      <c r="E35" s="59" t="str">
        <f t="array" ref="E35">IF(ROWS(E$9:E35)&gt;$U$5,"",INDEX(X$13:X$512,SMALL(IF(($Z$13:$Z$512=$Z$5),ROW($A$9:$A$508)-ROW($A$9)+1,""),ROWS(E$9:E35)),,1))</f>
        <v/>
      </c>
      <c r="F35" s="59" t="str">
        <f t="array" ref="F35">IF(ROWS(F$9:F35)&gt;$U$5,"",INDEX(Y$13:Y$512,SMALL(IF(($Z$13:$Z$512=$Z$5),ROW($A$9:$A$508)-ROW($A$9)+1,""),ROWS(F$9:F35)),,1))</f>
        <v/>
      </c>
      <c r="G35" s="59" t="str">
        <f t="array" ref="G35">IF(ROWS(G$9:G35)&gt;$U$5,"",INDEX(Z$13:Z$512,SMALL(IF(($Z$13:$Z$512=$Z$5),ROW($A$9:$A$508)-ROW($A$9)+1,""),ROWS(G$9:G35)),,1))</f>
        <v/>
      </c>
      <c r="H35" s="59" t="str">
        <f t="array" ref="H35">IF(ROWS(H$9:H35)&gt;$U$5,"",INDEX(AC$13:AC$512,SMALL(IF(($Z$13:$Z$512=$Z$5),ROW($A$9:$A$508)-ROW($A$9)+1,""),ROWS(H$9:H35)),,1))</f>
        <v/>
      </c>
      <c r="I35" s="105"/>
      <c r="J35" s="105"/>
      <c r="K35" s="105"/>
      <c r="L35" s="105"/>
      <c r="M35" s="136"/>
      <c r="N35" s="44"/>
      <c r="O35" s="44"/>
      <c r="P35" s="44"/>
      <c r="Q35" s="44"/>
      <c r="R35" s="44"/>
      <c r="S35" s="44"/>
      <c r="T35" s="44">
        <f>Nut_StatusTool!A29</f>
        <v>23</v>
      </c>
      <c r="U35" s="44">
        <f>Nut_StatusTool!B29</f>
        <v>0</v>
      </c>
      <c r="V35" s="44">
        <f>Nut_StatusTool!C29</f>
        <v>0</v>
      </c>
      <c r="W35" s="44">
        <f>Nut_StatusTool!D29</f>
        <v>0</v>
      </c>
      <c r="X35" s="44">
        <f>Nut_StatusTool!F29</f>
        <v>0</v>
      </c>
      <c r="Y35" s="285" t="str">
        <f>Nut_StatusTool!K29</f>
        <v/>
      </c>
      <c r="Z35" s="44" t="str">
        <f>Nut_StatusTool!L29</f>
        <v/>
      </c>
      <c r="AA35" s="44" t="str">
        <f>Nut_StatusTool!M29</f>
        <v/>
      </c>
      <c r="AB35" s="44" t="str">
        <f>Nut_StatusTool!N29</f>
        <v/>
      </c>
      <c r="AC35" s="44">
        <f>Nut_StatusTool!I29</f>
        <v>0</v>
      </c>
      <c r="AD35" s="44">
        <f>Nut_StatusTool!J29</f>
        <v>0</v>
      </c>
    </row>
    <row r="36" spans="1:30" ht="20.100000000000001" customHeight="1">
      <c r="A36" s="59" t="str">
        <f t="array" ref="A36">IF(ROWS(A$9:A36)&gt;$U$5,"",INDEX(T$13:T$512,SMALL(IF(($Z$13:$Z$512=$Z$5),ROW($A$9:$A$508)-ROW($A$9)+1,""),ROWS(A$9:A36)),,1))</f>
        <v/>
      </c>
      <c r="B36" s="390" t="str">
        <f t="array" ref="B36">IF(ROWS(B$9:B36)&gt;$U$5,"",INDEX(U$13:U$512,SMALL(IF(($Z$13:$Z$512=$Z$5),ROW($A$9:$A$508)-ROW($A$9)+1,""),ROWS(B$9:B36)),,1))</f>
        <v/>
      </c>
      <c r="C36" s="389" t="str">
        <f t="array" ref="C36">IF(ROWS(C$9:C36)&gt;$U$5,"",INDEX(V$13:V$512,SMALL(IF(($Z$13:$Z$512=$Z$5),ROW($A$9:$A$508)-ROW($A$9)+1,""),ROWS(C$9:C36)),,1))</f>
        <v/>
      </c>
      <c r="D36" s="309" t="str">
        <f t="array" ref="D36">IF(ROWS(D$9:D36)&gt;$U$5,"",INDEX(W$13:W$512,SMALL(IF(($Z$13:$Z$512=$Z$5),ROW($A$9:$A$508)-ROW($A$9)+1,""),ROWS(D$9:D36)),,1))</f>
        <v/>
      </c>
      <c r="E36" s="59" t="str">
        <f t="array" ref="E36">IF(ROWS(E$9:E36)&gt;$U$5,"",INDEX(X$13:X$512,SMALL(IF(($Z$13:$Z$512=$Z$5),ROW($A$9:$A$508)-ROW($A$9)+1,""),ROWS(E$9:E36)),,1))</f>
        <v/>
      </c>
      <c r="F36" s="59" t="str">
        <f t="array" ref="F36">IF(ROWS(F$9:F36)&gt;$U$5,"",INDEX(Y$13:Y$512,SMALL(IF(($Z$13:$Z$512=$Z$5),ROW($A$9:$A$508)-ROW($A$9)+1,""),ROWS(F$9:F36)),,1))</f>
        <v/>
      </c>
      <c r="G36" s="59" t="str">
        <f t="array" ref="G36">IF(ROWS(G$9:G36)&gt;$U$5,"",INDEX(Z$13:Z$512,SMALL(IF(($Z$13:$Z$512=$Z$5),ROW($A$9:$A$508)-ROW($A$9)+1,""),ROWS(G$9:G36)),,1))</f>
        <v/>
      </c>
      <c r="H36" s="59" t="str">
        <f t="array" ref="H36">IF(ROWS(H$9:H36)&gt;$U$5,"",INDEX(AC$13:AC$512,SMALL(IF(($Z$13:$Z$512=$Z$5),ROW($A$9:$A$508)-ROW($A$9)+1,""),ROWS(H$9:H36)),,1))</f>
        <v/>
      </c>
      <c r="I36" s="105"/>
      <c r="J36" s="105"/>
      <c r="K36" s="105"/>
      <c r="L36" s="105"/>
      <c r="M36" s="136"/>
      <c r="N36" s="44"/>
      <c r="O36" s="44"/>
      <c r="P36" s="44"/>
      <c r="Q36" s="44"/>
      <c r="R36" s="44"/>
      <c r="S36" s="44"/>
      <c r="T36" s="44">
        <f>Nut_StatusTool!A30</f>
        <v>24</v>
      </c>
      <c r="U36" s="44">
        <f>Nut_StatusTool!B30</f>
        <v>0</v>
      </c>
      <c r="V36" s="44">
        <f>Nut_StatusTool!C30</f>
        <v>0</v>
      </c>
      <c r="W36" s="44">
        <f>Nut_StatusTool!D30</f>
        <v>0</v>
      </c>
      <c r="X36" s="44">
        <f>Nut_StatusTool!F30</f>
        <v>0</v>
      </c>
      <c r="Y36" s="285" t="str">
        <f>Nut_StatusTool!K30</f>
        <v/>
      </c>
      <c r="Z36" s="44" t="str">
        <f>Nut_StatusTool!L30</f>
        <v/>
      </c>
      <c r="AA36" s="44" t="str">
        <f>Nut_StatusTool!M30</f>
        <v/>
      </c>
      <c r="AB36" s="44" t="str">
        <f>Nut_StatusTool!N30</f>
        <v/>
      </c>
      <c r="AC36" s="44">
        <f>Nut_StatusTool!I30</f>
        <v>0</v>
      </c>
      <c r="AD36" s="44">
        <f>Nut_StatusTool!J30</f>
        <v>0</v>
      </c>
    </row>
    <row r="37" spans="1:30" ht="20.100000000000001" customHeight="1">
      <c r="A37" s="59" t="str">
        <f t="array" ref="A37">IF(ROWS(A$9:A37)&gt;$U$5,"",INDEX(T$13:T$512,SMALL(IF(($Z$13:$Z$512=$Z$5),ROW($A$9:$A$508)-ROW($A$9)+1,""),ROWS(A$9:A37)),,1))</f>
        <v/>
      </c>
      <c r="B37" s="390" t="str">
        <f t="array" ref="B37">IF(ROWS(B$9:B37)&gt;$U$5,"",INDEX(U$13:U$512,SMALL(IF(($Z$13:$Z$512=$Z$5),ROW($A$9:$A$508)-ROW($A$9)+1,""),ROWS(B$9:B37)),,1))</f>
        <v/>
      </c>
      <c r="C37" s="389" t="str">
        <f t="array" ref="C37">IF(ROWS(C$9:C37)&gt;$U$5,"",INDEX(V$13:V$512,SMALL(IF(($Z$13:$Z$512=$Z$5),ROW($A$9:$A$508)-ROW($A$9)+1,""),ROWS(C$9:C37)),,1))</f>
        <v/>
      </c>
      <c r="D37" s="309" t="str">
        <f t="array" ref="D37">IF(ROWS(D$9:D37)&gt;$U$5,"",INDEX(W$13:W$512,SMALL(IF(($Z$13:$Z$512=$Z$5),ROW($A$9:$A$508)-ROW($A$9)+1,""),ROWS(D$9:D37)),,1))</f>
        <v/>
      </c>
      <c r="E37" s="59" t="str">
        <f t="array" ref="E37">IF(ROWS(E$9:E37)&gt;$U$5,"",INDEX(X$13:X$512,SMALL(IF(($Z$13:$Z$512=$Z$5),ROW($A$9:$A$508)-ROW($A$9)+1,""),ROWS(E$9:E37)),,1))</f>
        <v/>
      </c>
      <c r="F37" s="59" t="str">
        <f t="array" ref="F37">IF(ROWS(F$9:F37)&gt;$U$5,"",INDEX(Y$13:Y$512,SMALL(IF(($Z$13:$Z$512=$Z$5),ROW($A$9:$A$508)-ROW($A$9)+1,""),ROWS(F$9:F37)),,1))</f>
        <v/>
      </c>
      <c r="G37" s="59" t="str">
        <f t="array" ref="G37">IF(ROWS(G$9:G37)&gt;$U$5,"",INDEX(Z$13:Z$512,SMALL(IF(($Z$13:$Z$512=$Z$5),ROW($A$9:$A$508)-ROW($A$9)+1,""),ROWS(G$9:G37)),,1))</f>
        <v/>
      </c>
      <c r="H37" s="59" t="str">
        <f t="array" ref="H37">IF(ROWS(H$9:H37)&gt;$U$5,"",INDEX(AC$13:AC$512,SMALL(IF(($Z$13:$Z$512=$Z$5),ROW($A$9:$A$508)-ROW($A$9)+1,""),ROWS(H$9:H37)),,1))</f>
        <v/>
      </c>
      <c r="I37" s="105"/>
      <c r="J37" s="105"/>
      <c r="K37" s="105"/>
      <c r="L37" s="105"/>
      <c r="M37" s="136"/>
      <c r="N37" s="44"/>
      <c r="O37" s="44"/>
      <c r="P37" s="44"/>
      <c r="Q37" s="44"/>
      <c r="R37" s="44"/>
      <c r="S37" s="44"/>
      <c r="T37" s="44">
        <f>Nut_StatusTool!A31</f>
        <v>25</v>
      </c>
      <c r="U37" s="44">
        <f>Nut_StatusTool!B31</f>
        <v>0</v>
      </c>
      <c r="V37" s="44">
        <f>Nut_StatusTool!C31</f>
        <v>0</v>
      </c>
      <c r="W37" s="44">
        <f>Nut_StatusTool!D31</f>
        <v>0</v>
      </c>
      <c r="X37" s="44">
        <f>Nut_StatusTool!F31</f>
        <v>0</v>
      </c>
      <c r="Y37" s="285" t="str">
        <f>Nut_StatusTool!K31</f>
        <v/>
      </c>
      <c r="Z37" s="44" t="str">
        <f>Nut_StatusTool!L31</f>
        <v/>
      </c>
      <c r="AA37" s="44" t="str">
        <f>Nut_StatusTool!M31</f>
        <v/>
      </c>
      <c r="AB37" s="44" t="str">
        <f>Nut_StatusTool!N31</f>
        <v/>
      </c>
      <c r="AC37" s="44">
        <f>Nut_StatusTool!I31</f>
        <v>0</v>
      </c>
      <c r="AD37" s="44">
        <f>Nut_StatusTool!J31</f>
        <v>0</v>
      </c>
    </row>
    <row r="38" spans="1:30" ht="20.100000000000001" customHeight="1">
      <c r="A38" s="59" t="str">
        <f t="array" ref="A38">IF(ROWS(A$9:A38)&gt;$U$5,"",INDEX(T$13:T$512,SMALL(IF(($Z$13:$Z$512=$Z$5),ROW($A$9:$A$508)-ROW($A$9)+1,""),ROWS(A$9:A38)),,1))</f>
        <v/>
      </c>
      <c r="B38" s="390" t="str">
        <f t="array" ref="B38">IF(ROWS(B$9:B38)&gt;$U$5,"",INDEX(U$13:U$512,SMALL(IF(($Z$13:$Z$512=$Z$5),ROW($A$9:$A$508)-ROW($A$9)+1,""),ROWS(B$9:B38)),,1))</f>
        <v/>
      </c>
      <c r="C38" s="389" t="str">
        <f t="array" ref="C38">IF(ROWS(C$9:C38)&gt;$U$5,"",INDEX(V$13:V$512,SMALL(IF(($Z$13:$Z$512=$Z$5),ROW($A$9:$A$508)-ROW($A$9)+1,""),ROWS(C$9:C38)),,1))</f>
        <v/>
      </c>
      <c r="D38" s="309" t="str">
        <f t="array" ref="D38">IF(ROWS(D$9:D38)&gt;$U$5,"",INDEX(W$13:W$512,SMALL(IF(($Z$13:$Z$512=$Z$5),ROW($A$9:$A$508)-ROW($A$9)+1,""),ROWS(D$9:D38)),,1))</f>
        <v/>
      </c>
      <c r="E38" s="59" t="str">
        <f t="array" ref="E38">IF(ROWS(E$9:E38)&gt;$U$5,"",INDEX(X$13:X$512,SMALL(IF(($Z$13:$Z$512=$Z$5),ROW($A$9:$A$508)-ROW($A$9)+1,""),ROWS(E$9:E38)),,1))</f>
        <v/>
      </c>
      <c r="F38" s="59" t="str">
        <f t="array" ref="F38">IF(ROWS(F$9:F38)&gt;$U$5,"",INDEX(Y$13:Y$512,SMALL(IF(($Z$13:$Z$512=$Z$5),ROW($A$9:$A$508)-ROW($A$9)+1,""),ROWS(F$9:F38)),,1))</f>
        <v/>
      </c>
      <c r="G38" s="59" t="str">
        <f t="array" ref="G38">IF(ROWS(G$9:G38)&gt;$U$5,"",INDEX(Z$13:Z$512,SMALL(IF(($Z$13:$Z$512=$Z$5),ROW($A$9:$A$508)-ROW($A$9)+1,""),ROWS(G$9:G38)),,1))</f>
        <v/>
      </c>
      <c r="H38" s="59" t="str">
        <f t="array" ref="H38">IF(ROWS(H$9:H38)&gt;$U$5,"",INDEX(AC$13:AC$512,SMALL(IF(($Z$13:$Z$512=$Z$5),ROW($A$9:$A$508)-ROW($A$9)+1,""),ROWS(H$9:H38)),,1))</f>
        <v/>
      </c>
      <c r="I38" s="105"/>
      <c r="J38" s="105"/>
      <c r="K38" s="105"/>
      <c r="L38" s="105"/>
      <c r="M38" s="136"/>
      <c r="N38" s="44"/>
      <c r="O38" s="44"/>
      <c r="P38" s="44"/>
      <c r="Q38" s="44"/>
      <c r="R38" s="44"/>
      <c r="S38" s="44"/>
      <c r="T38" s="44">
        <f>Nut_StatusTool!A32</f>
        <v>26</v>
      </c>
      <c r="U38" s="44">
        <f>Nut_StatusTool!B32</f>
        <v>0</v>
      </c>
      <c r="V38" s="44">
        <f>Nut_StatusTool!C32</f>
        <v>0</v>
      </c>
      <c r="W38" s="44">
        <f>Nut_StatusTool!D32</f>
        <v>0</v>
      </c>
      <c r="X38" s="44">
        <f>Nut_StatusTool!F32</f>
        <v>0</v>
      </c>
      <c r="Y38" s="285" t="str">
        <f>Nut_StatusTool!K32</f>
        <v/>
      </c>
      <c r="Z38" s="44" t="str">
        <f>Nut_StatusTool!L32</f>
        <v/>
      </c>
      <c r="AA38" s="44" t="str">
        <f>Nut_StatusTool!M32</f>
        <v/>
      </c>
      <c r="AB38" s="44" t="str">
        <f>Nut_StatusTool!N32</f>
        <v/>
      </c>
      <c r="AC38" s="44">
        <f>Nut_StatusTool!I32</f>
        <v>0</v>
      </c>
      <c r="AD38" s="44">
        <f>Nut_StatusTool!J32</f>
        <v>0</v>
      </c>
    </row>
    <row r="39" spans="1:30" ht="20.100000000000001" customHeight="1">
      <c r="A39" s="59" t="str">
        <f t="array" ref="A39">IF(ROWS(A$9:A39)&gt;$U$5,"",INDEX(T$13:T$512,SMALL(IF(($Z$13:$Z$512=$Z$5),ROW($A$9:$A$508)-ROW($A$9)+1,""),ROWS(A$9:A39)),,1))</f>
        <v/>
      </c>
      <c r="B39" s="390" t="str">
        <f t="array" ref="B39">IF(ROWS(B$9:B39)&gt;$U$5,"",INDEX(U$13:U$512,SMALL(IF(($Z$13:$Z$512=$Z$5),ROW($A$9:$A$508)-ROW($A$9)+1,""),ROWS(B$9:B39)),,1))</f>
        <v/>
      </c>
      <c r="C39" s="389" t="str">
        <f t="array" ref="C39">IF(ROWS(C$9:C39)&gt;$U$5,"",INDEX(V$13:V$512,SMALL(IF(($Z$13:$Z$512=$Z$5),ROW($A$9:$A$508)-ROW($A$9)+1,""),ROWS(C$9:C39)),,1))</f>
        <v/>
      </c>
      <c r="D39" s="309" t="str">
        <f t="array" ref="D39">IF(ROWS(D$9:D39)&gt;$U$5,"",INDEX(W$13:W$512,SMALL(IF(($Z$13:$Z$512=$Z$5),ROW($A$9:$A$508)-ROW($A$9)+1,""),ROWS(D$9:D39)),,1))</f>
        <v/>
      </c>
      <c r="E39" s="59" t="str">
        <f t="array" ref="E39">IF(ROWS(E$9:E39)&gt;$U$5,"",INDEX(X$13:X$512,SMALL(IF(($Z$13:$Z$512=$Z$5),ROW($A$9:$A$508)-ROW($A$9)+1,""),ROWS(E$9:E39)),,1))</f>
        <v/>
      </c>
      <c r="F39" s="59" t="str">
        <f t="array" ref="F39">IF(ROWS(F$9:F39)&gt;$U$5,"",INDEX(Y$13:Y$512,SMALL(IF(($Z$13:$Z$512=$Z$5),ROW($A$9:$A$508)-ROW($A$9)+1,""),ROWS(F$9:F39)),,1))</f>
        <v/>
      </c>
      <c r="G39" s="59" t="str">
        <f t="array" ref="G39">IF(ROWS(G$9:G39)&gt;$U$5,"",INDEX(Z$13:Z$512,SMALL(IF(($Z$13:$Z$512=$Z$5),ROW($A$9:$A$508)-ROW($A$9)+1,""),ROWS(G$9:G39)),,1))</f>
        <v/>
      </c>
      <c r="H39" s="59" t="str">
        <f t="array" ref="H39">IF(ROWS(H$9:H39)&gt;$U$5,"",INDEX(AC$13:AC$512,SMALL(IF(($Z$13:$Z$512=$Z$5),ROW($A$9:$A$508)-ROW($A$9)+1,""),ROWS(H$9:H39)),,1))</f>
        <v/>
      </c>
      <c r="I39" s="105"/>
      <c r="J39" s="105"/>
      <c r="K39" s="105"/>
      <c r="L39" s="105"/>
      <c r="M39" s="136"/>
      <c r="N39" s="44"/>
      <c r="O39" s="44"/>
      <c r="P39" s="44"/>
      <c r="Q39" s="44"/>
      <c r="R39" s="44"/>
      <c r="S39" s="44"/>
      <c r="T39" s="44">
        <f>Nut_StatusTool!A33</f>
        <v>27</v>
      </c>
      <c r="U39" s="44">
        <f>Nut_StatusTool!B33</f>
        <v>0</v>
      </c>
      <c r="V39" s="44">
        <f>Nut_StatusTool!C33</f>
        <v>0</v>
      </c>
      <c r="W39" s="44">
        <f>Nut_StatusTool!D33</f>
        <v>0</v>
      </c>
      <c r="X39" s="44">
        <f>Nut_StatusTool!F33</f>
        <v>0</v>
      </c>
      <c r="Y39" s="285" t="str">
        <f>Nut_StatusTool!K33</f>
        <v/>
      </c>
      <c r="Z39" s="44" t="str">
        <f>Nut_StatusTool!L33</f>
        <v/>
      </c>
      <c r="AA39" s="44" t="str">
        <f>Nut_StatusTool!M33</f>
        <v/>
      </c>
      <c r="AB39" s="44" t="str">
        <f>Nut_StatusTool!N33</f>
        <v/>
      </c>
      <c r="AC39" s="44">
        <f>Nut_StatusTool!I33</f>
        <v>0</v>
      </c>
      <c r="AD39" s="44">
        <f>Nut_StatusTool!J33</f>
        <v>0</v>
      </c>
    </row>
    <row r="40" spans="1:30" ht="20.100000000000001" customHeight="1">
      <c r="A40" s="59" t="str">
        <f t="array" ref="A40">IF(ROWS(A$9:A40)&gt;$U$5,"",INDEX(T$13:T$512,SMALL(IF(($Z$13:$Z$512=$Z$5),ROW($A$9:$A$508)-ROW($A$9)+1,""),ROWS(A$9:A40)),,1))</f>
        <v/>
      </c>
      <c r="B40" s="390" t="str">
        <f t="array" ref="B40">IF(ROWS(B$9:B40)&gt;$U$5,"",INDEX(U$13:U$512,SMALL(IF(($Z$13:$Z$512=$Z$5),ROW($A$9:$A$508)-ROW($A$9)+1,""),ROWS(B$9:B40)),,1))</f>
        <v/>
      </c>
      <c r="C40" s="389" t="str">
        <f t="array" ref="C40">IF(ROWS(C$9:C40)&gt;$U$5,"",INDEX(V$13:V$512,SMALL(IF(($Z$13:$Z$512=$Z$5),ROW($A$9:$A$508)-ROW($A$9)+1,""),ROWS(C$9:C40)),,1))</f>
        <v/>
      </c>
      <c r="D40" s="309" t="str">
        <f t="array" ref="D40">IF(ROWS(D$9:D40)&gt;$U$5,"",INDEX(W$13:W$512,SMALL(IF(($Z$13:$Z$512=$Z$5),ROW($A$9:$A$508)-ROW($A$9)+1,""),ROWS(D$9:D40)),,1))</f>
        <v/>
      </c>
      <c r="E40" s="59" t="str">
        <f t="array" ref="E40">IF(ROWS(E$9:E40)&gt;$U$5,"",INDEX(X$13:X$512,SMALL(IF(($Z$13:$Z$512=$Z$5),ROW($A$9:$A$508)-ROW($A$9)+1,""),ROWS(E$9:E40)),,1))</f>
        <v/>
      </c>
      <c r="F40" s="59" t="str">
        <f t="array" ref="F40">IF(ROWS(F$9:F40)&gt;$U$5,"",INDEX(Y$13:Y$512,SMALL(IF(($Z$13:$Z$512=$Z$5),ROW($A$9:$A$508)-ROW($A$9)+1,""),ROWS(F$9:F40)),,1))</f>
        <v/>
      </c>
      <c r="G40" s="59" t="str">
        <f t="array" ref="G40">IF(ROWS(G$9:G40)&gt;$U$5,"",INDEX(Z$13:Z$512,SMALL(IF(($Z$13:$Z$512=$Z$5),ROW($A$9:$A$508)-ROW($A$9)+1,""),ROWS(G$9:G40)),,1))</f>
        <v/>
      </c>
      <c r="H40" s="59" t="str">
        <f t="array" ref="H40">IF(ROWS(H$9:H40)&gt;$U$5,"",INDEX(AC$13:AC$512,SMALL(IF(($Z$13:$Z$512=$Z$5),ROW($A$9:$A$508)-ROW($A$9)+1,""),ROWS(H$9:H40)),,1))</f>
        <v/>
      </c>
      <c r="I40" s="105"/>
      <c r="J40" s="105"/>
      <c r="K40" s="105"/>
      <c r="L40" s="105"/>
      <c r="M40" s="136"/>
      <c r="N40" s="44"/>
      <c r="O40" s="44"/>
      <c r="P40" s="44"/>
      <c r="Q40" s="44"/>
      <c r="R40" s="44"/>
      <c r="S40" s="44"/>
      <c r="T40" s="44">
        <f>Nut_StatusTool!A34</f>
        <v>28</v>
      </c>
      <c r="U40" s="44">
        <f>Nut_StatusTool!B34</f>
        <v>0</v>
      </c>
      <c r="V40" s="44">
        <f>Nut_StatusTool!C34</f>
        <v>0</v>
      </c>
      <c r="W40" s="44">
        <f>Nut_StatusTool!D34</f>
        <v>0</v>
      </c>
      <c r="X40" s="44">
        <f>Nut_StatusTool!F34</f>
        <v>0</v>
      </c>
      <c r="Y40" s="285" t="str">
        <f>Nut_StatusTool!K34</f>
        <v/>
      </c>
      <c r="Z40" s="44" t="str">
        <f>Nut_StatusTool!L34</f>
        <v/>
      </c>
      <c r="AA40" s="44" t="str">
        <f>Nut_StatusTool!M34</f>
        <v/>
      </c>
      <c r="AB40" s="44" t="str">
        <f>Nut_StatusTool!N34</f>
        <v/>
      </c>
      <c r="AC40" s="44">
        <f>Nut_StatusTool!I34</f>
        <v>0</v>
      </c>
      <c r="AD40" s="44">
        <f>Nut_StatusTool!J34</f>
        <v>0</v>
      </c>
    </row>
    <row r="41" spans="1:30" ht="20.100000000000001" customHeight="1">
      <c r="A41" s="59" t="str">
        <f t="array" ref="A41">IF(ROWS(A$9:A41)&gt;$U$5,"",INDEX(T$13:T$512,SMALL(IF(($Z$13:$Z$512=$Z$5),ROW($A$9:$A$508)-ROW($A$9)+1,""),ROWS(A$9:A41)),,1))</f>
        <v/>
      </c>
      <c r="B41" s="390" t="str">
        <f t="array" ref="B41">IF(ROWS(B$9:B41)&gt;$U$5,"",INDEX(U$13:U$512,SMALL(IF(($Z$13:$Z$512=$Z$5),ROW($A$9:$A$508)-ROW($A$9)+1,""),ROWS(B$9:B41)),,1))</f>
        <v/>
      </c>
      <c r="C41" s="389" t="str">
        <f t="array" ref="C41">IF(ROWS(C$9:C41)&gt;$U$5,"",INDEX(V$13:V$512,SMALL(IF(($Z$13:$Z$512=$Z$5),ROW($A$9:$A$508)-ROW($A$9)+1,""),ROWS(C$9:C41)),,1))</f>
        <v/>
      </c>
      <c r="D41" s="309" t="str">
        <f t="array" ref="D41">IF(ROWS(D$9:D41)&gt;$U$5,"",INDEX(W$13:W$512,SMALL(IF(($Z$13:$Z$512=$Z$5),ROW($A$9:$A$508)-ROW($A$9)+1,""),ROWS(D$9:D41)),,1))</f>
        <v/>
      </c>
      <c r="E41" s="59" t="str">
        <f t="array" ref="E41">IF(ROWS(E$9:E41)&gt;$U$5,"",INDEX(X$13:X$512,SMALL(IF(($Z$13:$Z$512=$Z$5),ROW($A$9:$A$508)-ROW($A$9)+1,""),ROWS(E$9:E41)),,1))</f>
        <v/>
      </c>
      <c r="F41" s="59" t="str">
        <f t="array" ref="F41">IF(ROWS(F$9:F41)&gt;$U$5,"",INDEX(Y$13:Y$512,SMALL(IF(($Z$13:$Z$512=$Z$5),ROW($A$9:$A$508)-ROW($A$9)+1,""),ROWS(F$9:F41)),,1))</f>
        <v/>
      </c>
      <c r="G41" s="59" t="str">
        <f t="array" ref="G41">IF(ROWS(G$9:G41)&gt;$U$5,"",INDEX(Z$13:Z$512,SMALL(IF(($Z$13:$Z$512=$Z$5),ROW($A$9:$A$508)-ROW($A$9)+1,""),ROWS(G$9:G41)),,1))</f>
        <v/>
      </c>
      <c r="H41" s="59" t="str">
        <f t="array" ref="H41">IF(ROWS(H$9:H41)&gt;$U$5,"",INDEX(AC$13:AC$512,SMALL(IF(($Z$13:$Z$512=$Z$5),ROW($A$9:$A$508)-ROW($A$9)+1,""),ROWS(H$9:H41)),,1))</f>
        <v/>
      </c>
      <c r="I41" s="105"/>
      <c r="J41" s="105"/>
      <c r="K41" s="105"/>
      <c r="L41" s="105"/>
      <c r="M41" s="136"/>
      <c r="N41" s="44"/>
      <c r="O41" s="44"/>
      <c r="P41" s="44"/>
      <c r="Q41" s="44"/>
      <c r="R41" s="44"/>
      <c r="S41" s="44"/>
      <c r="T41" s="44">
        <f>Nut_StatusTool!A35</f>
        <v>29</v>
      </c>
      <c r="U41" s="44">
        <f>Nut_StatusTool!B35</f>
        <v>0</v>
      </c>
      <c r="V41" s="44">
        <f>Nut_StatusTool!C35</f>
        <v>0</v>
      </c>
      <c r="W41" s="44">
        <f>Nut_StatusTool!D35</f>
        <v>0</v>
      </c>
      <c r="X41" s="44">
        <f>Nut_StatusTool!F35</f>
        <v>0</v>
      </c>
      <c r="Y41" s="285" t="str">
        <f>Nut_StatusTool!K35</f>
        <v/>
      </c>
      <c r="Z41" s="44" t="str">
        <f>Nut_StatusTool!L35</f>
        <v/>
      </c>
      <c r="AA41" s="44" t="str">
        <f>Nut_StatusTool!M35</f>
        <v/>
      </c>
      <c r="AB41" s="44" t="str">
        <f>Nut_StatusTool!N35</f>
        <v/>
      </c>
      <c r="AC41" s="44">
        <f>Nut_StatusTool!I35</f>
        <v>0</v>
      </c>
      <c r="AD41" s="44">
        <f>Nut_StatusTool!J35</f>
        <v>0</v>
      </c>
    </row>
    <row r="42" spans="1:30" ht="20.100000000000001" customHeight="1">
      <c r="A42" s="59" t="str">
        <f t="array" ref="A42">IF(ROWS(A$9:A42)&gt;$U$5,"",INDEX(T$13:T$512,SMALL(IF(($Z$13:$Z$512=$Z$5),ROW($A$9:$A$508)-ROW($A$9)+1,""),ROWS(A$9:A42)),,1))</f>
        <v/>
      </c>
      <c r="B42" s="390" t="str">
        <f t="array" ref="B42">IF(ROWS(B$9:B42)&gt;$U$5,"",INDEX(U$13:U$512,SMALL(IF(($Z$13:$Z$512=$Z$5),ROW($A$9:$A$508)-ROW($A$9)+1,""),ROWS(B$9:B42)),,1))</f>
        <v/>
      </c>
      <c r="C42" s="389" t="str">
        <f t="array" ref="C42">IF(ROWS(C$9:C42)&gt;$U$5,"",INDEX(V$13:V$512,SMALL(IF(($Z$13:$Z$512=$Z$5),ROW($A$9:$A$508)-ROW($A$9)+1,""),ROWS(C$9:C42)),,1))</f>
        <v/>
      </c>
      <c r="D42" s="309" t="str">
        <f t="array" ref="D42">IF(ROWS(D$9:D42)&gt;$U$5,"",INDEX(W$13:W$512,SMALL(IF(($Z$13:$Z$512=$Z$5),ROW($A$9:$A$508)-ROW($A$9)+1,""),ROWS(D$9:D42)),,1))</f>
        <v/>
      </c>
      <c r="E42" s="59" t="str">
        <f t="array" ref="E42">IF(ROWS(E$9:E42)&gt;$U$5,"",INDEX(X$13:X$512,SMALL(IF(($Z$13:$Z$512=$Z$5),ROW($A$9:$A$508)-ROW($A$9)+1,""),ROWS(E$9:E42)),,1))</f>
        <v/>
      </c>
      <c r="F42" s="59" t="str">
        <f t="array" ref="F42">IF(ROWS(F$9:F42)&gt;$U$5,"",INDEX(Y$13:Y$512,SMALL(IF(($Z$13:$Z$512=$Z$5),ROW($A$9:$A$508)-ROW($A$9)+1,""),ROWS(F$9:F42)),,1))</f>
        <v/>
      </c>
      <c r="G42" s="59" t="str">
        <f t="array" ref="G42">IF(ROWS(G$9:G42)&gt;$U$5,"",INDEX(Z$13:Z$512,SMALL(IF(($Z$13:$Z$512=$Z$5),ROW($A$9:$A$508)-ROW($A$9)+1,""),ROWS(G$9:G42)),,1))</f>
        <v/>
      </c>
      <c r="H42" s="59" t="str">
        <f t="array" ref="H42">IF(ROWS(H$9:H42)&gt;$U$5,"",INDEX(AC$13:AC$512,SMALL(IF(($Z$13:$Z$512=$Z$5),ROW($A$9:$A$508)-ROW($A$9)+1,""),ROWS(H$9:H42)),,1))</f>
        <v/>
      </c>
      <c r="I42" s="105"/>
      <c r="J42" s="105"/>
      <c r="K42" s="105"/>
      <c r="L42" s="105"/>
      <c r="M42" s="136"/>
      <c r="N42" s="44"/>
      <c r="O42" s="44"/>
      <c r="P42" s="44"/>
      <c r="Q42" s="44"/>
      <c r="R42" s="44"/>
      <c r="S42" s="44"/>
      <c r="T42" s="44">
        <f>Nut_StatusTool!A36</f>
        <v>30</v>
      </c>
      <c r="U42" s="44">
        <f>Nut_StatusTool!B36</f>
        <v>0</v>
      </c>
      <c r="V42" s="44">
        <f>Nut_StatusTool!C36</f>
        <v>0</v>
      </c>
      <c r="W42" s="44">
        <f>Nut_StatusTool!D36</f>
        <v>0</v>
      </c>
      <c r="X42" s="44">
        <f>Nut_StatusTool!F36</f>
        <v>0</v>
      </c>
      <c r="Y42" s="285" t="str">
        <f>Nut_StatusTool!K36</f>
        <v/>
      </c>
      <c r="Z42" s="44" t="str">
        <f>Nut_StatusTool!L36</f>
        <v/>
      </c>
      <c r="AA42" s="44" t="str">
        <f>Nut_StatusTool!M36</f>
        <v/>
      </c>
      <c r="AB42" s="44" t="str">
        <f>Nut_StatusTool!N36</f>
        <v/>
      </c>
      <c r="AC42" s="44">
        <f>Nut_StatusTool!I36</f>
        <v>0</v>
      </c>
      <c r="AD42" s="44">
        <f>Nut_StatusTool!J36</f>
        <v>0</v>
      </c>
    </row>
    <row r="43" spans="1:30" ht="20.100000000000001" customHeight="1">
      <c r="A43" s="59" t="str">
        <f t="array" ref="A43">IF(ROWS(A$9:A43)&gt;$U$5,"",INDEX(T$13:T$512,SMALL(IF(($Z$13:$Z$512=$Z$5),ROW($A$9:$A$508)-ROW($A$9)+1,""),ROWS(A$9:A43)),,1))</f>
        <v/>
      </c>
      <c r="B43" s="390" t="str">
        <f t="array" ref="B43">IF(ROWS(B$9:B43)&gt;$U$5,"",INDEX(U$13:U$512,SMALL(IF(($Z$13:$Z$512=$Z$5),ROW($A$9:$A$508)-ROW($A$9)+1,""),ROWS(B$9:B43)),,1))</f>
        <v/>
      </c>
      <c r="C43" s="389" t="str">
        <f t="array" ref="C43">IF(ROWS(C$9:C43)&gt;$U$5,"",INDEX(V$13:V$512,SMALL(IF(($Z$13:$Z$512=$Z$5),ROW($A$9:$A$508)-ROW($A$9)+1,""),ROWS(C$9:C43)),,1))</f>
        <v/>
      </c>
      <c r="D43" s="309" t="str">
        <f t="array" ref="D43">IF(ROWS(D$9:D43)&gt;$U$5,"",INDEX(W$13:W$512,SMALL(IF(($Z$13:$Z$512=$Z$5),ROW($A$9:$A$508)-ROW($A$9)+1,""),ROWS(D$9:D43)),,1))</f>
        <v/>
      </c>
      <c r="E43" s="59" t="str">
        <f t="array" ref="E43">IF(ROWS(E$9:E43)&gt;$U$5,"",INDEX(X$13:X$512,SMALL(IF(($Z$13:$Z$512=$Z$5),ROW($A$9:$A$508)-ROW($A$9)+1,""),ROWS(E$9:E43)),,1))</f>
        <v/>
      </c>
      <c r="F43" s="59" t="str">
        <f t="array" ref="F43">IF(ROWS(F$9:F43)&gt;$U$5,"",INDEX(Y$13:Y$512,SMALL(IF(($Z$13:$Z$512=$Z$5),ROW($A$9:$A$508)-ROW($A$9)+1,""),ROWS(F$9:F43)),,1))</f>
        <v/>
      </c>
      <c r="G43" s="59" t="str">
        <f t="array" ref="G43">IF(ROWS(G$9:G43)&gt;$U$5,"",INDEX(Z$13:Z$512,SMALL(IF(($Z$13:$Z$512=$Z$5),ROW($A$9:$A$508)-ROW($A$9)+1,""),ROWS(G$9:G43)),,1))</f>
        <v/>
      </c>
      <c r="H43" s="59" t="str">
        <f t="array" ref="H43">IF(ROWS(H$9:H43)&gt;$U$5,"",INDEX(AC$13:AC$512,SMALL(IF(($Z$13:$Z$512=$Z$5),ROW($A$9:$A$508)-ROW($A$9)+1,""),ROWS(H$9:H43)),,1))</f>
        <v/>
      </c>
      <c r="I43" s="105"/>
      <c r="J43" s="105"/>
      <c r="K43" s="105"/>
      <c r="L43" s="105"/>
      <c r="M43" s="136"/>
      <c r="N43" s="44"/>
      <c r="O43" s="44"/>
      <c r="P43" s="44"/>
      <c r="Q43" s="44"/>
      <c r="R43" s="44"/>
      <c r="S43" s="44"/>
      <c r="T43" s="44">
        <f>Nut_StatusTool!A37</f>
        <v>31</v>
      </c>
      <c r="U43" s="44">
        <f>Nut_StatusTool!B37</f>
        <v>0</v>
      </c>
      <c r="V43" s="44">
        <f>Nut_StatusTool!C37</f>
        <v>0</v>
      </c>
      <c r="W43" s="44">
        <f>Nut_StatusTool!D37</f>
        <v>0</v>
      </c>
      <c r="X43" s="44">
        <f>Nut_StatusTool!F37</f>
        <v>0</v>
      </c>
      <c r="Y43" s="285" t="str">
        <f>Nut_StatusTool!K37</f>
        <v/>
      </c>
      <c r="Z43" s="44" t="str">
        <f>Nut_StatusTool!L37</f>
        <v/>
      </c>
      <c r="AA43" s="44" t="str">
        <f>Nut_StatusTool!M37</f>
        <v/>
      </c>
      <c r="AB43" s="44" t="str">
        <f>Nut_StatusTool!N37</f>
        <v/>
      </c>
      <c r="AC43" s="44">
        <f>Nut_StatusTool!I37</f>
        <v>0</v>
      </c>
      <c r="AD43" s="44">
        <f>Nut_StatusTool!J37</f>
        <v>0</v>
      </c>
    </row>
    <row r="44" spans="1:30" ht="20.100000000000001" customHeight="1">
      <c r="A44" s="59" t="str">
        <f t="array" ref="A44">IF(ROWS(A$9:A44)&gt;$U$5,"",INDEX(T$13:T$512,SMALL(IF(($Z$13:$Z$512=$Z$5),ROW($A$9:$A$508)-ROW($A$9)+1,""),ROWS(A$9:A44)),,1))</f>
        <v/>
      </c>
      <c r="B44" s="390" t="str">
        <f t="array" ref="B44">IF(ROWS(B$9:B44)&gt;$U$5,"",INDEX(U$13:U$512,SMALL(IF(($Z$13:$Z$512=$Z$5),ROW($A$9:$A$508)-ROW($A$9)+1,""),ROWS(B$9:B44)),,1))</f>
        <v/>
      </c>
      <c r="C44" s="389" t="str">
        <f t="array" ref="C44">IF(ROWS(C$9:C44)&gt;$U$5,"",INDEX(V$13:V$512,SMALL(IF(($Z$13:$Z$512=$Z$5),ROW($A$9:$A$508)-ROW($A$9)+1,""),ROWS(C$9:C44)),,1))</f>
        <v/>
      </c>
      <c r="D44" s="309" t="str">
        <f t="array" ref="D44">IF(ROWS(D$9:D44)&gt;$U$5,"",INDEX(W$13:W$512,SMALL(IF(($Z$13:$Z$512=$Z$5),ROW($A$9:$A$508)-ROW($A$9)+1,""),ROWS(D$9:D44)),,1))</f>
        <v/>
      </c>
      <c r="E44" s="59" t="str">
        <f t="array" ref="E44">IF(ROWS(E$9:E44)&gt;$U$5,"",INDEX(X$13:X$512,SMALL(IF(($Z$13:$Z$512=$Z$5),ROW($A$9:$A$508)-ROW($A$9)+1,""),ROWS(E$9:E44)),,1))</f>
        <v/>
      </c>
      <c r="F44" s="59" t="str">
        <f t="array" ref="F44">IF(ROWS(F$9:F44)&gt;$U$5,"",INDEX(Y$13:Y$512,SMALL(IF(($Z$13:$Z$512=$Z$5),ROW($A$9:$A$508)-ROW($A$9)+1,""),ROWS(F$9:F44)),,1))</f>
        <v/>
      </c>
      <c r="G44" s="59" t="str">
        <f t="array" ref="G44">IF(ROWS(G$9:G44)&gt;$U$5,"",INDEX(Z$13:Z$512,SMALL(IF(($Z$13:$Z$512=$Z$5),ROW($A$9:$A$508)-ROW($A$9)+1,""),ROWS(G$9:G44)),,1))</f>
        <v/>
      </c>
      <c r="H44" s="59" t="str">
        <f t="array" ref="H44">IF(ROWS(H$9:H44)&gt;$U$5,"",INDEX(AC$13:AC$512,SMALL(IF(($Z$13:$Z$512=$Z$5),ROW($A$9:$A$508)-ROW($A$9)+1,""),ROWS(H$9:H44)),,1))</f>
        <v/>
      </c>
      <c r="I44" s="105"/>
      <c r="J44" s="105"/>
      <c r="K44" s="105"/>
      <c r="L44" s="105"/>
      <c r="M44" s="136"/>
      <c r="N44" s="44"/>
      <c r="O44" s="44"/>
      <c r="P44" s="44"/>
      <c r="Q44" s="44"/>
      <c r="R44" s="44"/>
      <c r="S44" s="44"/>
      <c r="T44" s="44">
        <f>Nut_StatusTool!A38</f>
        <v>32</v>
      </c>
      <c r="U44" s="44">
        <f>Nut_StatusTool!B38</f>
        <v>0</v>
      </c>
      <c r="V44" s="44">
        <f>Nut_StatusTool!C38</f>
        <v>0</v>
      </c>
      <c r="W44" s="44">
        <f>Nut_StatusTool!D38</f>
        <v>0</v>
      </c>
      <c r="X44" s="44">
        <f>Nut_StatusTool!F38</f>
        <v>0</v>
      </c>
      <c r="Y44" s="285" t="str">
        <f>Nut_StatusTool!K38</f>
        <v/>
      </c>
      <c r="Z44" s="44" t="str">
        <f>Nut_StatusTool!L38</f>
        <v/>
      </c>
      <c r="AA44" s="44" t="str">
        <f>Nut_StatusTool!M38</f>
        <v/>
      </c>
      <c r="AB44" s="44" t="str">
        <f>Nut_StatusTool!N38</f>
        <v/>
      </c>
      <c r="AC44" s="44">
        <f>Nut_StatusTool!I38</f>
        <v>0</v>
      </c>
      <c r="AD44" s="44">
        <f>Nut_StatusTool!J38</f>
        <v>0</v>
      </c>
    </row>
    <row r="45" spans="1:30" ht="20.100000000000001" customHeight="1">
      <c r="A45" s="59" t="str">
        <f t="array" ref="A45">IF(ROWS(A$9:A45)&gt;$U$5,"",INDEX(T$13:T$512,SMALL(IF(($Z$13:$Z$512=$Z$5),ROW($A$9:$A$508)-ROW($A$9)+1,""),ROWS(A$9:A45)),,1))</f>
        <v/>
      </c>
      <c r="B45" s="390" t="str">
        <f t="array" ref="B45">IF(ROWS(B$9:B45)&gt;$U$5,"",INDEX(U$13:U$512,SMALL(IF(($Z$13:$Z$512=$Z$5),ROW($A$9:$A$508)-ROW($A$9)+1,""),ROWS(B$9:B45)),,1))</f>
        <v/>
      </c>
      <c r="C45" s="389" t="str">
        <f t="array" ref="C45">IF(ROWS(C$9:C45)&gt;$U$5,"",INDEX(V$13:V$512,SMALL(IF(($Z$13:$Z$512=$Z$5),ROW($A$9:$A$508)-ROW($A$9)+1,""),ROWS(C$9:C45)),,1))</f>
        <v/>
      </c>
      <c r="D45" s="309" t="str">
        <f t="array" ref="D45">IF(ROWS(D$9:D45)&gt;$U$5,"",INDEX(W$13:W$512,SMALL(IF(($Z$13:$Z$512=$Z$5),ROW($A$9:$A$508)-ROW($A$9)+1,""),ROWS(D$9:D45)),,1))</f>
        <v/>
      </c>
      <c r="E45" s="59" t="str">
        <f t="array" ref="E45">IF(ROWS(E$9:E45)&gt;$U$5,"",INDEX(X$13:X$512,SMALL(IF(($Z$13:$Z$512=$Z$5),ROW($A$9:$A$508)-ROW($A$9)+1,""),ROWS(E$9:E45)),,1))</f>
        <v/>
      </c>
      <c r="F45" s="59" t="str">
        <f t="array" ref="F45">IF(ROWS(F$9:F45)&gt;$U$5,"",INDEX(Y$13:Y$512,SMALL(IF(($Z$13:$Z$512=$Z$5),ROW($A$9:$A$508)-ROW($A$9)+1,""),ROWS(F$9:F45)),,1))</f>
        <v/>
      </c>
      <c r="G45" s="59" t="str">
        <f t="array" ref="G45">IF(ROWS(G$9:G45)&gt;$U$5,"",INDEX(Z$13:Z$512,SMALL(IF(($Z$13:$Z$512=$Z$5),ROW($A$9:$A$508)-ROW($A$9)+1,""),ROWS(G$9:G45)),,1))</f>
        <v/>
      </c>
      <c r="H45" s="59" t="str">
        <f t="array" ref="H45">IF(ROWS(H$9:H45)&gt;$U$5,"",INDEX(AC$13:AC$512,SMALL(IF(($Z$13:$Z$512=$Z$5),ROW($A$9:$A$508)-ROW($A$9)+1,""),ROWS(H$9:H45)),,1))</f>
        <v/>
      </c>
      <c r="I45" s="105"/>
      <c r="J45" s="105"/>
      <c r="K45" s="105"/>
      <c r="L45" s="105"/>
      <c r="M45" s="136"/>
      <c r="N45" s="44"/>
      <c r="O45" s="44"/>
      <c r="P45" s="44"/>
      <c r="Q45" s="44"/>
      <c r="R45" s="44"/>
      <c r="S45" s="44"/>
      <c r="T45" s="44">
        <f>Nut_StatusTool!A39</f>
        <v>33</v>
      </c>
      <c r="U45" s="44">
        <f>Nut_StatusTool!B39</f>
        <v>0</v>
      </c>
      <c r="V45" s="44">
        <f>Nut_StatusTool!C39</f>
        <v>0</v>
      </c>
      <c r="W45" s="44">
        <f>Nut_StatusTool!D39</f>
        <v>0</v>
      </c>
      <c r="X45" s="44">
        <f>Nut_StatusTool!F39</f>
        <v>0</v>
      </c>
      <c r="Y45" s="285" t="str">
        <f>Nut_StatusTool!K39</f>
        <v/>
      </c>
      <c r="Z45" s="44" t="str">
        <f>Nut_StatusTool!L39</f>
        <v/>
      </c>
      <c r="AA45" s="44" t="str">
        <f>Nut_StatusTool!M39</f>
        <v/>
      </c>
      <c r="AB45" s="44" t="str">
        <f>Nut_StatusTool!N39</f>
        <v/>
      </c>
      <c r="AC45" s="44">
        <f>Nut_StatusTool!I39</f>
        <v>0</v>
      </c>
      <c r="AD45" s="44">
        <f>Nut_StatusTool!J39</f>
        <v>0</v>
      </c>
    </row>
    <row r="46" spans="1:30" ht="20.100000000000001" customHeight="1">
      <c r="A46" s="59" t="str">
        <f t="array" ref="A46">IF(ROWS(A$9:A46)&gt;$U$5,"",INDEX(T$13:T$512,SMALL(IF(($Z$13:$Z$512=$Z$5),ROW($A$9:$A$508)-ROW($A$9)+1,""),ROWS(A$9:A46)),,1))</f>
        <v/>
      </c>
      <c r="B46" s="390" t="str">
        <f t="array" ref="B46">IF(ROWS(B$9:B46)&gt;$U$5,"",INDEX(U$13:U$512,SMALL(IF(($Z$13:$Z$512=$Z$5),ROW($A$9:$A$508)-ROW($A$9)+1,""),ROWS(B$9:B46)),,1))</f>
        <v/>
      </c>
      <c r="C46" s="389" t="str">
        <f t="array" ref="C46">IF(ROWS(C$9:C46)&gt;$U$5,"",INDEX(V$13:V$512,SMALL(IF(($Z$13:$Z$512=$Z$5),ROW($A$9:$A$508)-ROW($A$9)+1,""),ROWS(C$9:C46)),,1))</f>
        <v/>
      </c>
      <c r="D46" s="309" t="str">
        <f t="array" ref="D46">IF(ROWS(D$9:D46)&gt;$U$5,"",INDEX(W$13:W$512,SMALL(IF(($Z$13:$Z$512=$Z$5),ROW($A$9:$A$508)-ROW($A$9)+1,""),ROWS(D$9:D46)),,1))</f>
        <v/>
      </c>
      <c r="E46" s="59" t="str">
        <f t="array" ref="E46">IF(ROWS(E$9:E46)&gt;$U$5,"",INDEX(X$13:X$512,SMALL(IF(($Z$13:$Z$512=$Z$5),ROW($A$9:$A$508)-ROW($A$9)+1,""),ROWS(E$9:E46)),,1))</f>
        <v/>
      </c>
      <c r="F46" s="59" t="str">
        <f t="array" ref="F46">IF(ROWS(F$9:F46)&gt;$U$5,"",INDEX(Y$13:Y$512,SMALL(IF(($Z$13:$Z$512=$Z$5),ROW($A$9:$A$508)-ROW($A$9)+1,""),ROWS(F$9:F46)),,1))</f>
        <v/>
      </c>
      <c r="G46" s="59" t="str">
        <f t="array" ref="G46">IF(ROWS(G$9:G46)&gt;$U$5,"",INDEX(Z$13:Z$512,SMALL(IF(($Z$13:$Z$512=$Z$5),ROW($A$9:$A$508)-ROW($A$9)+1,""),ROWS(G$9:G46)),,1))</f>
        <v/>
      </c>
      <c r="H46" s="59" t="str">
        <f t="array" ref="H46">IF(ROWS(H$9:H46)&gt;$U$5,"",INDEX(AC$13:AC$512,SMALL(IF(($Z$13:$Z$512=$Z$5),ROW($A$9:$A$508)-ROW($A$9)+1,""),ROWS(H$9:H46)),,1))</f>
        <v/>
      </c>
      <c r="I46" s="105"/>
      <c r="J46" s="105"/>
      <c r="K46" s="105"/>
      <c r="L46" s="105"/>
      <c r="M46" s="136"/>
      <c r="N46" s="44"/>
      <c r="O46" s="44"/>
      <c r="P46" s="44"/>
      <c r="Q46" s="44"/>
      <c r="R46" s="44"/>
      <c r="S46" s="44"/>
      <c r="T46" s="44">
        <f>Nut_StatusTool!A40</f>
        <v>34</v>
      </c>
      <c r="U46" s="44">
        <f>Nut_StatusTool!B40</f>
        <v>0</v>
      </c>
      <c r="V46" s="44">
        <f>Nut_StatusTool!C40</f>
        <v>0</v>
      </c>
      <c r="W46" s="44">
        <f>Nut_StatusTool!D40</f>
        <v>0</v>
      </c>
      <c r="X46" s="44">
        <f>Nut_StatusTool!F40</f>
        <v>0</v>
      </c>
      <c r="Y46" s="285" t="str">
        <f>Nut_StatusTool!K40</f>
        <v/>
      </c>
      <c r="Z46" s="44" t="str">
        <f>Nut_StatusTool!L40</f>
        <v/>
      </c>
      <c r="AA46" s="44" t="str">
        <f>Nut_StatusTool!M40</f>
        <v/>
      </c>
      <c r="AB46" s="44" t="str">
        <f>Nut_StatusTool!N40</f>
        <v/>
      </c>
      <c r="AC46" s="44">
        <f>Nut_StatusTool!I40</f>
        <v>0</v>
      </c>
      <c r="AD46" s="44">
        <f>Nut_StatusTool!J40</f>
        <v>0</v>
      </c>
    </row>
    <row r="47" spans="1:30" ht="20.100000000000001" customHeight="1">
      <c r="A47" s="59" t="str">
        <f t="array" ref="A47">IF(ROWS(A$9:A47)&gt;$U$5,"",INDEX(T$13:T$512,SMALL(IF(($Z$13:$Z$512=$Z$5),ROW($A$9:$A$508)-ROW($A$9)+1,""),ROWS(A$9:A47)),,1))</f>
        <v/>
      </c>
      <c r="B47" s="390" t="str">
        <f t="array" ref="B47">IF(ROWS(B$9:B47)&gt;$U$5,"",INDEX(U$13:U$512,SMALL(IF(($Z$13:$Z$512=$Z$5),ROW($A$9:$A$508)-ROW($A$9)+1,""),ROWS(B$9:B47)),,1))</f>
        <v/>
      </c>
      <c r="C47" s="389" t="str">
        <f t="array" ref="C47">IF(ROWS(C$9:C47)&gt;$U$5,"",INDEX(V$13:V$512,SMALL(IF(($Z$13:$Z$512=$Z$5),ROW($A$9:$A$508)-ROW($A$9)+1,""),ROWS(C$9:C47)),,1))</f>
        <v/>
      </c>
      <c r="D47" s="309" t="str">
        <f t="array" ref="D47">IF(ROWS(D$9:D47)&gt;$U$5,"",INDEX(W$13:W$512,SMALL(IF(($Z$13:$Z$512=$Z$5),ROW($A$9:$A$508)-ROW($A$9)+1,""),ROWS(D$9:D47)),,1))</f>
        <v/>
      </c>
      <c r="E47" s="59" t="str">
        <f t="array" ref="E47">IF(ROWS(E$9:E47)&gt;$U$5,"",INDEX(X$13:X$512,SMALL(IF(($Z$13:$Z$512=$Z$5),ROW($A$9:$A$508)-ROW($A$9)+1,""),ROWS(E$9:E47)),,1))</f>
        <v/>
      </c>
      <c r="F47" s="59" t="str">
        <f t="array" ref="F47">IF(ROWS(F$9:F47)&gt;$U$5,"",INDEX(Y$13:Y$512,SMALL(IF(($Z$13:$Z$512=$Z$5),ROW($A$9:$A$508)-ROW($A$9)+1,""),ROWS(F$9:F47)),,1))</f>
        <v/>
      </c>
      <c r="G47" s="59" t="str">
        <f t="array" ref="G47">IF(ROWS(G$9:G47)&gt;$U$5,"",INDEX(Z$13:Z$512,SMALL(IF(($Z$13:$Z$512=$Z$5),ROW($A$9:$A$508)-ROW($A$9)+1,""),ROWS(G$9:G47)),,1))</f>
        <v/>
      </c>
      <c r="H47" s="59" t="str">
        <f t="array" ref="H47">IF(ROWS(H$9:H47)&gt;$U$5,"",INDEX(AC$13:AC$512,SMALL(IF(($Z$13:$Z$512=$Z$5),ROW($A$9:$A$508)-ROW($A$9)+1,""),ROWS(H$9:H47)),,1))</f>
        <v/>
      </c>
      <c r="I47" s="105"/>
      <c r="J47" s="105"/>
      <c r="K47" s="105"/>
      <c r="L47" s="105"/>
      <c r="M47" s="136"/>
      <c r="N47" s="44"/>
      <c r="O47" s="44"/>
      <c r="P47" s="44"/>
      <c r="Q47" s="44"/>
      <c r="R47" s="44"/>
      <c r="S47" s="44"/>
      <c r="T47" s="44">
        <f>Nut_StatusTool!A41</f>
        <v>35</v>
      </c>
      <c r="U47" s="44">
        <f>Nut_StatusTool!B41</f>
        <v>0</v>
      </c>
      <c r="V47" s="44">
        <f>Nut_StatusTool!C41</f>
        <v>0</v>
      </c>
      <c r="W47" s="44">
        <f>Nut_StatusTool!D41</f>
        <v>0</v>
      </c>
      <c r="X47" s="44">
        <f>Nut_StatusTool!F41</f>
        <v>0</v>
      </c>
      <c r="Y47" s="285" t="str">
        <f>Nut_StatusTool!K41</f>
        <v/>
      </c>
      <c r="Z47" s="44" t="str">
        <f>Nut_StatusTool!L41</f>
        <v/>
      </c>
      <c r="AA47" s="44" t="str">
        <f>Nut_StatusTool!M41</f>
        <v/>
      </c>
      <c r="AB47" s="44" t="str">
        <f>Nut_StatusTool!N41</f>
        <v/>
      </c>
      <c r="AC47" s="44">
        <f>Nut_StatusTool!I41</f>
        <v>0</v>
      </c>
      <c r="AD47" s="44">
        <f>Nut_StatusTool!J41</f>
        <v>0</v>
      </c>
    </row>
    <row r="48" spans="1:30" ht="20.100000000000001" customHeight="1">
      <c r="A48" s="59" t="str">
        <f t="array" ref="A48">IF(ROWS(A$9:A48)&gt;$U$5,"",INDEX(T$13:T$512,SMALL(IF(($Z$13:$Z$512=$Z$5),ROW($A$9:$A$508)-ROW($A$9)+1,""),ROWS(A$9:A48)),,1))</f>
        <v/>
      </c>
      <c r="B48" s="390" t="str">
        <f t="array" ref="B48">IF(ROWS(B$9:B48)&gt;$U$5,"",INDEX(U$13:U$512,SMALL(IF(($Z$13:$Z$512=$Z$5),ROW($A$9:$A$508)-ROW($A$9)+1,""),ROWS(B$9:B48)),,1))</f>
        <v/>
      </c>
      <c r="C48" s="389" t="str">
        <f t="array" ref="C48">IF(ROWS(C$9:C48)&gt;$U$5,"",INDEX(V$13:V$512,SMALL(IF(($Z$13:$Z$512=$Z$5),ROW($A$9:$A$508)-ROW($A$9)+1,""),ROWS(C$9:C48)),,1))</f>
        <v/>
      </c>
      <c r="D48" s="309" t="str">
        <f t="array" ref="D48">IF(ROWS(D$9:D48)&gt;$U$5,"",INDEX(W$13:W$512,SMALL(IF(($Z$13:$Z$512=$Z$5),ROW($A$9:$A$508)-ROW($A$9)+1,""),ROWS(D$9:D48)),,1))</f>
        <v/>
      </c>
      <c r="E48" s="59" t="str">
        <f t="array" ref="E48">IF(ROWS(E$9:E48)&gt;$U$5,"",INDEX(X$13:X$512,SMALL(IF(($Z$13:$Z$512=$Z$5),ROW($A$9:$A$508)-ROW($A$9)+1,""),ROWS(E$9:E48)),,1))</f>
        <v/>
      </c>
      <c r="F48" s="59" t="str">
        <f t="array" ref="F48">IF(ROWS(F$9:F48)&gt;$U$5,"",INDEX(Y$13:Y$512,SMALL(IF(($Z$13:$Z$512=$Z$5),ROW($A$9:$A$508)-ROW($A$9)+1,""),ROWS(F$9:F48)),,1))</f>
        <v/>
      </c>
      <c r="G48" s="59" t="str">
        <f t="array" ref="G48">IF(ROWS(G$9:G48)&gt;$U$5,"",INDEX(Z$13:Z$512,SMALL(IF(($Z$13:$Z$512=$Z$5),ROW($A$9:$A$508)-ROW($A$9)+1,""),ROWS(G$9:G48)),,1))</f>
        <v/>
      </c>
      <c r="H48" s="59" t="str">
        <f t="array" ref="H48">IF(ROWS(H$9:H48)&gt;$U$5,"",INDEX(AC$13:AC$512,SMALL(IF(($Z$13:$Z$512=$Z$5),ROW($A$9:$A$508)-ROW($A$9)+1,""),ROWS(H$9:H48)),,1))</f>
        <v/>
      </c>
      <c r="I48" s="105"/>
      <c r="J48" s="105"/>
      <c r="K48" s="105"/>
      <c r="L48" s="105"/>
      <c r="M48" s="136"/>
      <c r="N48" s="44"/>
      <c r="O48" s="44"/>
      <c r="P48" s="44"/>
      <c r="Q48" s="44"/>
      <c r="R48" s="44"/>
      <c r="S48" s="44"/>
      <c r="T48" s="44">
        <f>Nut_StatusTool!A42</f>
        <v>36</v>
      </c>
      <c r="U48" s="44">
        <f>Nut_StatusTool!B42</f>
        <v>0</v>
      </c>
      <c r="V48" s="44">
        <f>Nut_StatusTool!C42</f>
        <v>0</v>
      </c>
      <c r="W48" s="44">
        <f>Nut_StatusTool!D42</f>
        <v>0</v>
      </c>
      <c r="X48" s="44">
        <f>Nut_StatusTool!F42</f>
        <v>0</v>
      </c>
      <c r="Y48" s="285" t="str">
        <f>Nut_StatusTool!K42</f>
        <v/>
      </c>
      <c r="Z48" s="44" t="str">
        <f>Nut_StatusTool!L42</f>
        <v/>
      </c>
      <c r="AA48" s="44" t="str">
        <f>Nut_StatusTool!M42</f>
        <v/>
      </c>
      <c r="AB48" s="44" t="str">
        <f>Nut_StatusTool!N42</f>
        <v/>
      </c>
      <c r="AC48" s="44">
        <f>Nut_StatusTool!I42</f>
        <v>0</v>
      </c>
      <c r="AD48" s="44">
        <f>Nut_StatusTool!J42</f>
        <v>0</v>
      </c>
    </row>
    <row r="49" spans="1:30" ht="20.100000000000001" customHeight="1">
      <c r="A49" s="59" t="str">
        <f t="array" ref="A49">IF(ROWS(A$9:A49)&gt;$U$5,"",INDEX(T$13:T$512,SMALL(IF(($Z$13:$Z$512=$Z$5),ROW($A$9:$A$508)-ROW($A$9)+1,""),ROWS(A$9:A49)),,1))</f>
        <v/>
      </c>
      <c r="B49" s="390" t="str">
        <f t="array" ref="B49">IF(ROWS(B$9:B49)&gt;$U$5,"",INDEX(U$13:U$512,SMALL(IF(($Z$13:$Z$512=$Z$5),ROW($A$9:$A$508)-ROW($A$9)+1,""),ROWS(B$9:B49)),,1))</f>
        <v/>
      </c>
      <c r="C49" s="389" t="str">
        <f t="array" ref="C49">IF(ROWS(C$9:C49)&gt;$U$5,"",INDEX(V$13:V$512,SMALL(IF(($Z$13:$Z$512=$Z$5),ROW($A$9:$A$508)-ROW($A$9)+1,""),ROWS(C$9:C49)),,1))</f>
        <v/>
      </c>
      <c r="D49" s="309" t="str">
        <f t="array" ref="D49">IF(ROWS(D$9:D49)&gt;$U$5,"",INDEX(W$13:W$512,SMALL(IF(($Z$13:$Z$512=$Z$5),ROW($A$9:$A$508)-ROW($A$9)+1,""),ROWS(D$9:D49)),,1))</f>
        <v/>
      </c>
      <c r="E49" s="59" t="str">
        <f t="array" ref="E49">IF(ROWS(E$9:E49)&gt;$U$5,"",INDEX(X$13:X$512,SMALL(IF(($Z$13:$Z$512=$Z$5),ROW($A$9:$A$508)-ROW($A$9)+1,""),ROWS(E$9:E49)),,1))</f>
        <v/>
      </c>
      <c r="F49" s="59" t="str">
        <f t="array" ref="F49">IF(ROWS(F$9:F49)&gt;$U$5,"",INDEX(Y$13:Y$512,SMALL(IF(($Z$13:$Z$512=$Z$5),ROW($A$9:$A$508)-ROW($A$9)+1,""),ROWS(F$9:F49)),,1))</f>
        <v/>
      </c>
      <c r="G49" s="59" t="str">
        <f t="array" ref="G49">IF(ROWS(G$9:G49)&gt;$U$5,"",INDEX(Z$13:Z$512,SMALL(IF(($Z$13:$Z$512=$Z$5),ROW($A$9:$A$508)-ROW($A$9)+1,""),ROWS(G$9:G49)),,1))</f>
        <v/>
      </c>
      <c r="H49" s="59" t="str">
        <f t="array" ref="H49">IF(ROWS(H$9:H49)&gt;$U$5,"",INDEX(AC$13:AC$512,SMALL(IF(($Z$13:$Z$512=$Z$5),ROW($A$9:$A$508)-ROW($A$9)+1,""),ROWS(H$9:H49)),,1))</f>
        <v/>
      </c>
      <c r="I49" s="105"/>
      <c r="J49" s="105"/>
      <c r="K49" s="105"/>
      <c r="L49" s="105"/>
      <c r="M49" s="136"/>
      <c r="N49" s="44"/>
      <c r="O49" s="44"/>
      <c r="P49" s="44"/>
      <c r="Q49" s="44"/>
      <c r="R49" s="44"/>
      <c r="S49" s="44"/>
      <c r="T49" s="44">
        <f>Nut_StatusTool!A43</f>
        <v>37</v>
      </c>
      <c r="U49" s="44">
        <f>Nut_StatusTool!B43</f>
        <v>0</v>
      </c>
      <c r="V49" s="44">
        <f>Nut_StatusTool!C43</f>
        <v>0</v>
      </c>
      <c r="W49" s="44">
        <f>Nut_StatusTool!D43</f>
        <v>0</v>
      </c>
      <c r="X49" s="44">
        <f>Nut_StatusTool!F43</f>
        <v>0</v>
      </c>
      <c r="Y49" s="285" t="str">
        <f>Nut_StatusTool!K43</f>
        <v/>
      </c>
      <c r="Z49" s="44" t="str">
        <f>Nut_StatusTool!L43</f>
        <v/>
      </c>
      <c r="AA49" s="44" t="str">
        <f>Nut_StatusTool!M43</f>
        <v/>
      </c>
      <c r="AB49" s="44" t="str">
        <f>Nut_StatusTool!N43</f>
        <v/>
      </c>
      <c r="AC49" s="44">
        <f>Nut_StatusTool!I43</f>
        <v>0</v>
      </c>
      <c r="AD49" s="44">
        <f>Nut_StatusTool!J43</f>
        <v>0</v>
      </c>
    </row>
    <row r="50" spans="1:30" ht="20.100000000000001" customHeight="1">
      <c r="A50" s="59" t="str">
        <f t="array" ref="A50">IF(ROWS(A$9:A50)&gt;$U$5,"",INDEX(T$13:T$512,SMALL(IF(($Z$13:$Z$512=$Z$5),ROW($A$9:$A$508)-ROW($A$9)+1,""),ROWS(A$9:A50)),,1))</f>
        <v/>
      </c>
      <c r="B50" s="390" t="str">
        <f t="array" ref="B50">IF(ROWS(B$9:B50)&gt;$U$5,"",INDEX(U$13:U$512,SMALL(IF(($Z$13:$Z$512=$Z$5),ROW($A$9:$A$508)-ROW($A$9)+1,""),ROWS(B$9:B50)),,1))</f>
        <v/>
      </c>
      <c r="C50" s="389" t="str">
        <f t="array" ref="C50">IF(ROWS(C$9:C50)&gt;$U$5,"",INDEX(V$13:V$512,SMALL(IF(($Z$13:$Z$512=$Z$5),ROW($A$9:$A$508)-ROW($A$9)+1,""),ROWS(C$9:C50)),,1))</f>
        <v/>
      </c>
      <c r="D50" s="309" t="str">
        <f t="array" ref="D50">IF(ROWS(D$9:D50)&gt;$U$5,"",INDEX(W$13:W$512,SMALL(IF(($Z$13:$Z$512=$Z$5),ROW($A$9:$A$508)-ROW($A$9)+1,""),ROWS(D$9:D50)),,1))</f>
        <v/>
      </c>
      <c r="E50" s="59" t="str">
        <f t="array" ref="E50">IF(ROWS(E$9:E50)&gt;$U$5,"",INDEX(X$13:X$512,SMALL(IF(($Z$13:$Z$512=$Z$5),ROW($A$9:$A$508)-ROW($A$9)+1,""),ROWS(E$9:E50)),,1))</f>
        <v/>
      </c>
      <c r="F50" s="59" t="str">
        <f t="array" ref="F50">IF(ROWS(F$9:F50)&gt;$U$5,"",INDEX(Y$13:Y$512,SMALL(IF(($Z$13:$Z$512=$Z$5),ROW($A$9:$A$508)-ROW($A$9)+1,""),ROWS(F$9:F50)),,1))</f>
        <v/>
      </c>
      <c r="G50" s="59" t="str">
        <f t="array" ref="G50">IF(ROWS(G$9:G50)&gt;$U$5,"",INDEX(Z$13:Z$512,SMALL(IF(($Z$13:$Z$512=$Z$5),ROW($A$9:$A$508)-ROW($A$9)+1,""),ROWS(G$9:G50)),,1))</f>
        <v/>
      </c>
      <c r="H50" s="59" t="str">
        <f t="array" ref="H50">IF(ROWS(H$9:H50)&gt;$U$5,"",INDEX(AC$13:AC$512,SMALL(IF(($Z$13:$Z$512=$Z$5),ROW($A$9:$A$508)-ROW($A$9)+1,""),ROWS(H$9:H50)),,1))</f>
        <v/>
      </c>
      <c r="I50" s="105"/>
      <c r="J50" s="105"/>
      <c r="K50" s="105"/>
      <c r="L50" s="105"/>
      <c r="M50" s="136"/>
      <c r="N50" s="44"/>
      <c r="O50" s="44"/>
      <c r="P50" s="44"/>
      <c r="Q50" s="44"/>
      <c r="R50" s="44"/>
      <c r="S50" s="44"/>
      <c r="T50" s="44">
        <f>Nut_StatusTool!A44</f>
        <v>38</v>
      </c>
      <c r="U50" s="44">
        <f>Nut_StatusTool!B44</f>
        <v>0</v>
      </c>
      <c r="V50" s="44">
        <f>Nut_StatusTool!C44</f>
        <v>0</v>
      </c>
      <c r="W50" s="44">
        <f>Nut_StatusTool!D44</f>
        <v>0</v>
      </c>
      <c r="X50" s="44">
        <f>Nut_StatusTool!F44</f>
        <v>0</v>
      </c>
      <c r="Y50" s="285" t="str">
        <f>Nut_StatusTool!K44</f>
        <v/>
      </c>
      <c r="Z50" s="44" t="str">
        <f>Nut_StatusTool!L44</f>
        <v/>
      </c>
      <c r="AA50" s="44" t="str">
        <f>Nut_StatusTool!M44</f>
        <v/>
      </c>
      <c r="AB50" s="44" t="str">
        <f>Nut_StatusTool!N44</f>
        <v/>
      </c>
      <c r="AC50" s="44">
        <f>Nut_StatusTool!I44</f>
        <v>0</v>
      </c>
      <c r="AD50" s="44">
        <f>Nut_StatusTool!J44</f>
        <v>0</v>
      </c>
    </row>
    <row r="51" spans="1:30" ht="20.100000000000001" customHeight="1">
      <c r="A51" s="59" t="str">
        <f t="array" ref="A51">IF(ROWS(A$9:A51)&gt;$U$5,"",INDEX(T$13:T$512,SMALL(IF(($Z$13:$Z$512=$Z$5),ROW($A$9:$A$508)-ROW($A$9)+1,""),ROWS(A$9:A51)),,1))</f>
        <v/>
      </c>
      <c r="B51" s="390" t="str">
        <f t="array" ref="B51">IF(ROWS(B$9:B51)&gt;$U$5,"",INDEX(U$13:U$512,SMALL(IF(($Z$13:$Z$512=$Z$5),ROW($A$9:$A$508)-ROW($A$9)+1,""),ROWS(B$9:B51)),,1))</f>
        <v/>
      </c>
      <c r="C51" s="389" t="str">
        <f t="array" ref="C51">IF(ROWS(C$9:C51)&gt;$U$5,"",INDEX(V$13:V$512,SMALL(IF(($Z$13:$Z$512=$Z$5),ROW($A$9:$A$508)-ROW($A$9)+1,""),ROWS(C$9:C51)),,1))</f>
        <v/>
      </c>
      <c r="D51" s="309" t="str">
        <f t="array" ref="D51">IF(ROWS(D$9:D51)&gt;$U$5,"",INDEX(W$13:W$512,SMALL(IF(($Z$13:$Z$512=$Z$5),ROW($A$9:$A$508)-ROW($A$9)+1,""),ROWS(D$9:D51)),,1))</f>
        <v/>
      </c>
      <c r="E51" s="59" t="str">
        <f t="array" ref="E51">IF(ROWS(E$9:E51)&gt;$U$5,"",INDEX(X$13:X$512,SMALL(IF(($Z$13:$Z$512=$Z$5),ROW($A$9:$A$508)-ROW($A$9)+1,""),ROWS(E$9:E51)),,1))</f>
        <v/>
      </c>
      <c r="F51" s="59" t="str">
        <f t="array" ref="F51">IF(ROWS(F$9:F51)&gt;$U$5,"",INDEX(Y$13:Y$512,SMALL(IF(($Z$13:$Z$512=$Z$5),ROW($A$9:$A$508)-ROW($A$9)+1,""),ROWS(F$9:F51)),,1))</f>
        <v/>
      </c>
      <c r="G51" s="59" t="str">
        <f t="array" ref="G51">IF(ROWS(G$9:G51)&gt;$U$5,"",INDEX(Z$13:Z$512,SMALL(IF(($Z$13:$Z$512=$Z$5),ROW($A$9:$A$508)-ROW($A$9)+1,""),ROWS(G$9:G51)),,1))</f>
        <v/>
      </c>
      <c r="H51" s="59" t="str">
        <f t="array" ref="H51">IF(ROWS(H$9:H51)&gt;$U$5,"",INDEX(AC$13:AC$512,SMALL(IF(($Z$13:$Z$512=$Z$5),ROW($A$9:$A$508)-ROW($A$9)+1,""),ROWS(H$9:H51)),,1))</f>
        <v/>
      </c>
      <c r="I51" s="105"/>
      <c r="J51" s="105"/>
      <c r="K51" s="105"/>
      <c r="L51" s="105"/>
      <c r="M51" s="136"/>
      <c r="N51" s="44"/>
      <c r="O51" s="44"/>
      <c r="P51" s="44"/>
      <c r="Q51" s="44"/>
      <c r="R51" s="44"/>
      <c r="S51" s="44"/>
      <c r="T51" s="44">
        <f>Nut_StatusTool!A45</f>
        <v>39</v>
      </c>
      <c r="U51" s="44">
        <f>Nut_StatusTool!B45</f>
        <v>0</v>
      </c>
      <c r="V51" s="44">
        <f>Nut_StatusTool!C45</f>
        <v>0</v>
      </c>
      <c r="W51" s="44">
        <f>Nut_StatusTool!D45</f>
        <v>0</v>
      </c>
      <c r="X51" s="44">
        <f>Nut_StatusTool!F45</f>
        <v>0</v>
      </c>
      <c r="Y51" s="285" t="str">
        <f>Nut_StatusTool!K45</f>
        <v/>
      </c>
      <c r="Z51" s="44" t="str">
        <f>Nut_StatusTool!L45</f>
        <v/>
      </c>
      <c r="AA51" s="44" t="str">
        <f>Nut_StatusTool!M45</f>
        <v/>
      </c>
      <c r="AB51" s="44" t="str">
        <f>Nut_StatusTool!N45</f>
        <v/>
      </c>
      <c r="AC51" s="44">
        <f>Nut_StatusTool!I45</f>
        <v>0</v>
      </c>
      <c r="AD51" s="44">
        <f>Nut_StatusTool!J45</f>
        <v>0</v>
      </c>
    </row>
    <row r="52" spans="1:30" ht="20.100000000000001" customHeight="1">
      <c r="A52" s="59" t="str">
        <f t="array" ref="A52">IF(ROWS(A$9:A52)&gt;$U$5,"",INDEX(T$13:T$512,SMALL(IF(($Z$13:$Z$512=$Z$5),ROW($A$9:$A$508)-ROW($A$9)+1,""),ROWS(A$9:A52)),,1))</f>
        <v/>
      </c>
      <c r="B52" s="390" t="str">
        <f t="array" ref="B52">IF(ROWS(B$9:B52)&gt;$U$5,"",INDEX(U$13:U$512,SMALL(IF(($Z$13:$Z$512=$Z$5),ROW($A$9:$A$508)-ROW($A$9)+1,""),ROWS(B$9:B52)),,1))</f>
        <v/>
      </c>
      <c r="C52" s="389" t="str">
        <f t="array" ref="C52">IF(ROWS(C$9:C52)&gt;$U$5,"",INDEX(V$13:V$512,SMALL(IF(($Z$13:$Z$512=$Z$5),ROW($A$9:$A$508)-ROW($A$9)+1,""),ROWS(C$9:C52)),,1))</f>
        <v/>
      </c>
      <c r="D52" s="309" t="str">
        <f t="array" ref="D52">IF(ROWS(D$9:D52)&gt;$U$5,"",INDEX(W$13:W$512,SMALL(IF(($Z$13:$Z$512=$Z$5),ROW($A$9:$A$508)-ROW($A$9)+1,""),ROWS(D$9:D52)),,1))</f>
        <v/>
      </c>
      <c r="E52" s="59" t="str">
        <f t="array" ref="E52">IF(ROWS(E$9:E52)&gt;$U$5,"",INDEX(X$13:X$512,SMALL(IF(($Z$13:$Z$512=$Z$5),ROW($A$9:$A$508)-ROW($A$9)+1,""),ROWS(E$9:E52)),,1))</f>
        <v/>
      </c>
      <c r="F52" s="59" t="str">
        <f t="array" ref="F52">IF(ROWS(F$9:F52)&gt;$U$5,"",INDEX(Y$13:Y$512,SMALL(IF(($Z$13:$Z$512=$Z$5),ROW($A$9:$A$508)-ROW($A$9)+1,""),ROWS(F$9:F52)),,1))</f>
        <v/>
      </c>
      <c r="G52" s="59" t="str">
        <f t="array" ref="G52">IF(ROWS(G$9:G52)&gt;$U$5,"",INDEX(Z$13:Z$512,SMALL(IF(($Z$13:$Z$512=$Z$5),ROW($A$9:$A$508)-ROW($A$9)+1,""),ROWS(G$9:G52)),,1))</f>
        <v/>
      </c>
      <c r="H52" s="59" t="str">
        <f t="array" ref="H52">IF(ROWS(H$9:H52)&gt;$U$5,"",INDEX(AC$13:AC$512,SMALL(IF(($Z$13:$Z$512=$Z$5),ROW($A$9:$A$508)-ROW($A$9)+1,""),ROWS(H$9:H52)),,1))</f>
        <v/>
      </c>
      <c r="I52" s="105"/>
      <c r="J52" s="105"/>
      <c r="K52" s="105"/>
      <c r="L52" s="105"/>
      <c r="M52" s="136"/>
      <c r="N52" s="44"/>
      <c r="O52" s="44"/>
      <c r="P52" s="44"/>
      <c r="Q52" s="44"/>
      <c r="R52" s="44"/>
      <c r="S52" s="44"/>
      <c r="T52" s="44">
        <f>Nut_StatusTool!A46</f>
        <v>40</v>
      </c>
      <c r="U52" s="44">
        <f>Nut_StatusTool!B46</f>
        <v>0</v>
      </c>
      <c r="V52" s="44">
        <f>Nut_StatusTool!C46</f>
        <v>0</v>
      </c>
      <c r="W52" s="44">
        <f>Nut_StatusTool!D46</f>
        <v>0</v>
      </c>
      <c r="X52" s="44">
        <f>Nut_StatusTool!F46</f>
        <v>0</v>
      </c>
      <c r="Y52" s="285" t="str">
        <f>Nut_StatusTool!K46</f>
        <v/>
      </c>
      <c r="Z52" s="44" t="str">
        <f>Nut_StatusTool!L46</f>
        <v/>
      </c>
      <c r="AA52" s="44" t="str">
        <f>Nut_StatusTool!M46</f>
        <v/>
      </c>
      <c r="AB52" s="44" t="str">
        <f>Nut_StatusTool!N46</f>
        <v/>
      </c>
      <c r="AC52" s="44">
        <f>Nut_StatusTool!I46</f>
        <v>0</v>
      </c>
      <c r="AD52" s="44">
        <f>Nut_StatusTool!J46</f>
        <v>0</v>
      </c>
    </row>
    <row r="53" spans="1:30" ht="20.100000000000001" customHeight="1">
      <c r="A53" s="59" t="str">
        <f t="array" ref="A53">IF(ROWS(A$9:A53)&gt;$U$5,"",INDEX(T$13:T$512,SMALL(IF(($Z$13:$Z$512=$Z$5),ROW($A$9:$A$508)-ROW($A$9)+1,""),ROWS(A$9:A53)),,1))</f>
        <v/>
      </c>
      <c r="B53" s="390" t="str">
        <f t="array" ref="B53">IF(ROWS(B$9:B53)&gt;$U$5,"",INDEX(U$13:U$512,SMALL(IF(($Z$13:$Z$512=$Z$5),ROW($A$9:$A$508)-ROW($A$9)+1,""),ROWS(B$9:B53)),,1))</f>
        <v/>
      </c>
      <c r="C53" s="389" t="str">
        <f t="array" ref="C53">IF(ROWS(C$9:C53)&gt;$U$5,"",INDEX(V$13:V$512,SMALL(IF(($Z$13:$Z$512=$Z$5),ROW($A$9:$A$508)-ROW($A$9)+1,""),ROWS(C$9:C53)),,1))</f>
        <v/>
      </c>
      <c r="D53" s="309" t="str">
        <f t="array" ref="D53">IF(ROWS(D$9:D53)&gt;$U$5,"",INDEX(W$13:W$512,SMALL(IF(($Z$13:$Z$512=$Z$5),ROW($A$9:$A$508)-ROW($A$9)+1,""),ROWS(D$9:D53)),,1))</f>
        <v/>
      </c>
      <c r="E53" s="59" t="str">
        <f t="array" ref="E53">IF(ROWS(E$9:E53)&gt;$U$5,"",INDEX(X$13:X$512,SMALL(IF(($Z$13:$Z$512=$Z$5),ROW($A$9:$A$508)-ROW($A$9)+1,""),ROWS(E$9:E53)),,1))</f>
        <v/>
      </c>
      <c r="F53" s="59" t="str">
        <f t="array" ref="F53">IF(ROWS(F$9:F53)&gt;$U$5,"",INDEX(Y$13:Y$512,SMALL(IF(($Z$13:$Z$512=$Z$5),ROW($A$9:$A$508)-ROW($A$9)+1,""),ROWS(F$9:F53)),,1))</f>
        <v/>
      </c>
      <c r="G53" s="59" t="str">
        <f t="array" ref="G53">IF(ROWS(G$9:G53)&gt;$U$5,"",INDEX(Z$13:Z$512,SMALL(IF(($Z$13:$Z$512=$Z$5),ROW($A$9:$A$508)-ROW($A$9)+1,""),ROWS(G$9:G53)),,1))</f>
        <v/>
      </c>
      <c r="H53" s="59" t="str">
        <f t="array" ref="H53">IF(ROWS(H$9:H53)&gt;$U$5,"",INDEX(AC$13:AC$512,SMALL(IF(($Z$13:$Z$512=$Z$5),ROW($A$9:$A$508)-ROW($A$9)+1,""),ROWS(H$9:H53)),,1))</f>
        <v/>
      </c>
      <c r="I53" s="105"/>
      <c r="J53" s="105"/>
      <c r="K53" s="105"/>
      <c r="L53" s="105"/>
      <c r="M53" s="136"/>
      <c r="N53" s="44"/>
      <c r="O53" s="44"/>
      <c r="P53" s="44"/>
      <c r="Q53" s="44"/>
      <c r="R53" s="44"/>
      <c r="S53" s="44"/>
      <c r="T53" s="44">
        <f>Nut_StatusTool!A47</f>
        <v>41</v>
      </c>
      <c r="U53" s="44">
        <f>Nut_StatusTool!B47</f>
        <v>0</v>
      </c>
      <c r="V53" s="44">
        <f>Nut_StatusTool!C47</f>
        <v>0</v>
      </c>
      <c r="W53" s="44">
        <f>Nut_StatusTool!D47</f>
        <v>0</v>
      </c>
      <c r="X53" s="44">
        <f>Nut_StatusTool!F47</f>
        <v>0</v>
      </c>
      <c r="Y53" s="285" t="str">
        <f>Nut_StatusTool!K47</f>
        <v/>
      </c>
      <c r="Z53" s="44" t="str">
        <f>Nut_StatusTool!L47</f>
        <v/>
      </c>
      <c r="AA53" s="44" t="str">
        <f>Nut_StatusTool!M47</f>
        <v/>
      </c>
      <c r="AB53" s="44" t="str">
        <f>Nut_StatusTool!N47</f>
        <v/>
      </c>
      <c r="AC53" s="44">
        <f>Nut_StatusTool!I47</f>
        <v>0</v>
      </c>
      <c r="AD53" s="44">
        <f>Nut_StatusTool!J47</f>
        <v>0</v>
      </c>
    </row>
    <row r="54" spans="1:30" ht="20.100000000000001" customHeight="1">
      <c r="A54" s="59" t="str">
        <f t="array" ref="A54">IF(ROWS(A$9:A54)&gt;$U$5,"",INDEX(T$13:T$512,SMALL(IF(($Z$13:$Z$512=$Z$5),ROW($A$9:$A$508)-ROW($A$9)+1,""),ROWS(A$9:A54)),,1))</f>
        <v/>
      </c>
      <c r="B54" s="390" t="str">
        <f t="array" ref="B54">IF(ROWS(B$9:B54)&gt;$U$5,"",INDEX(U$13:U$512,SMALL(IF(($Z$13:$Z$512=$Z$5),ROW($A$9:$A$508)-ROW($A$9)+1,""),ROWS(B$9:B54)),,1))</f>
        <v/>
      </c>
      <c r="C54" s="389" t="str">
        <f t="array" ref="C54">IF(ROWS(C$9:C54)&gt;$U$5,"",INDEX(V$13:V$512,SMALL(IF(($Z$13:$Z$512=$Z$5),ROW($A$9:$A$508)-ROW($A$9)+1,""),ROWS(C$9:C54)),,1))</f>
        <v/>
      </c>
      <c r="D54" s="309" t="str">
        <f t="array" ref="D54">IF(ROWS(D$9:D54)&gt;$U$5,"",INDEX(W$13:W$512,SMALL(IF(($Z$13:$Z$512=$Z$5),ROW($A$9:$A$508)-ROW($A$9)+1,""),ROWS(D$9:D54)),,1))</f>
        <v/>
      </c>
      <c r="E54" s="59" t="str">
        <f t="array" ref="E54">IF(ROWS(E$9:E54)&gt;$U$5,"",INDEX(X$13:X$512,SMALL(IF(($Z$13:$Z$512=$Z$5),ROW($A$9:$A$508)-ROW($A$9)+1,""),ROWS(E$9:E54)),,1))</f>
        <v/>
      </c>
      <c r="F54" s="59" t="str">
        <f t="array" ref="F54">IF(ROWS(F$9:F54)&gt;$U$5,"",INDEX(Y$13:Y$512,SMALL(IF(($Z$13:$Z$512=$Z$5),ROW($A$9:$A$508)-ROW($A$9)+1,""),ROWS(F$9:F54)),,1))</f>
        <v/>
      </c>
      <c r="G54" s="59" t="str">
        <f t="array" ref="G54">IF(ROWS(G$9:G54)&gt;$U$5,"",INDEX(Z$13:Z$512,SMALL(IF(($Z$13:$Z$512=$Z$5),ROW($A$9:$A$508)-ROW($A$9)+1,""),ROWS(G$9:G54)),,1))</f>
        <v/>
      </c>
      <c r="H54" s="59" t="str">
        <f t="array" ref="H54">IF(ROWS(H$9:H54)&gt;$U$5,"",INDEX(AC$13:AC$512,SMALL(IF(($Z$13:$Z$512=$Z$5),ROW($A$9:$A$508)-ROW($A$9)+1,""),ROWS(H$9:H54)),,1))</f>
        <v/>
      </c>
      <c r="I54" s="105"/>
      <c r="J54" s="105"/>
      <c r="K54" s="105"/>
      <c r="L54" s="105"/>
      <c r="M54" s="136"/>
      <c r="N54" s="44"/>
      <c r="O54" s="44"/>
      <c r="P54" s="44"/>
      <c r="Q54" s="44"/>
      <c r="R54" s="44"/>
      <c r="S54" s="44"/>
      <c r="T54" s="44">
        <f>Nut_StatusTool!A48</f>
        <v>42</v>
      </c>
      <c r="U54" s="44">
        <f>Nut_StatusTool!B48</f>
        <v>0</v>
      </c>
      <c r="V54" s="44">
        <f>Nut_StatusTool!C48</f>
        <v>0</v>
      </c>
      <c r="W54" s="44">
        <f>Nut_StatusTool!D48</f>
        <v>0</v>
      </c>
      <c r="X54" s="44">
        <f>Nut_StatusTool!F48</f>
        <v>0</v>
      </c>
      <c r="Y54" s="285" t="str">
        <f>Nut_StatusTool!K48</f>
        <v/>
      </c>
      <c r="Z54" s="44" t="str">
        <f>Nut_StatusTool!L48</f>
        <v/>
      </c>
      <c r="AA54" s="44" t="str">
        <f>Nut_StatusTool!M48</f>
        <v/>
      </c>
      <c r="AB54" s="44" t="str">
        <f>Nut_StatusTool!N48</f>
        <v/>
      </c>
      <c r="AC54" s="44">
        <f>Nut_StatusTool!I48</f>
        <v>0</v>
      </c>
      <c r="AD54" s="44">
        <f>Nut_StatusTool!J48</f>
        <v>0</v>
      </c>
    </row>
    <row r="55" spans="1:30" ht="20.100000000000001" customHeight="1">
      <c r="A55" s="59" t="str">
        <f t="array" ref="A55">IF(ROWS(A$9:A55)&gt;$U$5,"",INDEX(T$13:T$512,SMALL(IF(($Z$13:$Z$512=$Z$5),ROW($A$9:$A$508)-ROW($A$9)+1,""),ROWS(A$9:A55)),,1))</f>
        <v/>
      </c>
      <c r="B55" s="390" t="str">
        <f t="array" ref="B55">IF(ROWS(B$9:B55)&gt;$U$5,"",INDEX(U$13:U$512,SMALL(IF(($Z$13:$Z$512=$Z$5),ROW($A$9:$A$508)-ROW($A$9)+1,""),ROWS(B$9:B55)),,1))</f>
        <v/>
      </c>
      <c r="C55" s="389" t="str">
        <f t="array" ref="C55">IF(ROWS(C$9:C55)&gt;$U$5,"",INDEX(V$13:V$512,SMALL(IF(($Z$13:$Z$512=$Z$5),ROW($A$9:$A$508)-ROW($A$9)+1,""),ROWS(C$9:C55)),,1))</f>
        <v/>
      </c>
      <c r="D55" s="309" t="str">
        <f t="array" ref="D55">IF(ROWS(D$9:D55)&gt;$U$5,"",INDEX(W$13:W$512,SMALL(IF(($Z$13:$Z$512=$Z$5),ROW($A$9:$A$508)-ROW($A$9)+1,""),ROWS(D$9:D55)),,1))</f>
        <v/>
      </c>
      <c r="E55" s="59" t="str">
        <f t="array" ref="E55">IF(ROWS(E$9:E55)&gt;$U$5,"",INDEX(X$13:X$512,SMALL(IF(($Z$13:$Z$512=$Z$5),ROW($A$9:$A$508)-ROW($A$9)+1,""),ROWS(E$9:E55)),,1))</f>
        <v/>
      </c>
      <c r="F55" s="59" t="str">
        <f t="array" ref="F55">IF(ROWS(F$9:F55)&gt;$U$5,"",INDEX(Y$13:Y$512,SMALL(IF(($Z$13:$Z$512=$Z$5),ROW($A$9:$A$508)-ROW($A$9)+1,""),ROWS(F$9:F55)),,1))</f>
        <v/>
      </c>
      <c r="G55" s="59" t="str">
        <f t="array" ref="G55">IF(ROWS(G$9:G55)&gt;$U$5,"",INDEX(Z$13:Z$512,SMALL(IF(($Z$13:$Z$512=$Z$5),ROW($A$9:$A$508)-ROW($A$9)+1,""),ROWS(G$9:G55)),,1))</f>
        <v/>
      </c>
      <c r="H55" s="59" t="str">
        <f t="array" ref="H55">IF(ROWS(H$9:H55)&gt;$U$5,"",INDEX(AC$13:AC$512,SMALL(IF(($Z$13:$Z$512=$Z$5),ROW($A$9:$A$508)-ROW($A$9)+1,""),ROWS(H$9:H55)),,1))</f>
        <v/>
      </c>
      <c r="I55" s="105"/>
      <c r="J55" s="105"/>
      <c r="K55" s="105"/>
      <c r="L55" s="105"/>
      <c r="M55" s="136"/>
      <c r="N55" s="44"/>
      <c r="O55" s="44"/>
      <c r="P55" s="44"/>
      <c r="Q55" s="44"/>
      <c r="R55" s="44"/>
      <c r="S55" s="44"/>
      <c r="T55" s="44">
        <f>Nut_StatusTool!A49</f>
        <v>43</v>
      </c>
      <c r="U55" s="44">
        <f>Nut_StatusTool!B49</f>
        <v>0</v>
      </c>
      <c r="V55" s="44">
        <f>Nut_StatusTool!C49</f>
        <v>0</v>
      </c>
      <c r="W55" s="44">
        <f>Nut_StatusTool!D49</f>
        <v>0</v>
      </c>
      <c r="X55" s="44">
        <f>Nut_StatusTool!F49</f>
        <v>0</v>
      </c>
      <c r="Y55" s="285" t="str">
        <f>Nut_StatusTool!K49</f>
        <v/>
      </c>
      <c r="Z55" s="44" t="str">
        <f>Nut_StatusTool!L49</f>
        <v/>
      </c>
      <c r="AA55" s="44" t="str">
        <f>Nut_StatusTool!M49</f>
        <v/>
      </c>
      <c r="AB55" s="44" t="str">
        <f>Nut_StatusTool!N49</f>
        <v/>
      </c>
      <c r="AC55" s="44">
        <f>Nut_StatusTool!I49</f>
        <v>0</v>
      </c>
      <c r="AD55" s="44">
        <f>Nut_StatusTool!J49</f>
        <v>0</v>
      </c>
    </row>
    <row r="56" spans="1:30" ht="20.100000000000001" customHeight="1">
      <c r="A56" s="59" t="str">
        <f t="array" ref="A56">IF(ROWS(A$9:A56)&gt;$U$5,"",INDEX(T$13:T$512,SMALL(IF(($Z$13:$Z$512=$Z$5),ROW($A$9:$A$508)-ROW($A$9)+1,""),ROWS(A$9:A56)),,1))</f>
        <v/>
      </c>
      <c r="B56" s="390" t="str">
        <f t="array" ref="B56">IF(ROWS(B$9:B56)&gt;$U$5,"",INDEX(U$13:U$512,SMALL(IF(($Z$13:$Z$512=$Z$5),ROW($A$9:$A$508)-ROW($A$9)+1,""),ROWS(B$9:B56)),,1))</f>
        <v/>
      </c>
      <c r="C56" s="389" t="str">
        <f t="array" ref="C56">IF(ROWS(C$9:C56)&gt;$U$5,"",INDEX(V$13:V$512,SMALL(IF(($Z$13:$Z$512=$Z$5),ROW($A$9:$A$508)-ROW($A$9)+1,""),ROWS(C$9:C56)),,1))</f>
        <v/>
      </c>
      <c r="D56" s="309" t="str">
        <f t="array" ref="D56">IF(ROWS(D$9:D56)&gt;$U$5,"",INDEX(W$13:W$512,SMALL(IF(($Z$13:$Z$512=$Z$5),ROW($A$9:$A$508)-ROW($A$9)+1,""),ROWS(D$9:D56)),,1))</f>
        <v/>
      </c>
      <c r="E56" s="59" t="str">
        <f t="array" ref="E56">IF(ROWS(E$9:E56)&gt;$U$5,"",INDEX(X$13:X$512,SMALL(IF(($Z$13:$Z$512=$Z$5),ROW($A$9:$A$508)-ROW($A$9)+1,""),ROWS(E$9:E56)),,1))</f>
        <v/>
      </c>
      <c r="F56" s="59" t="str">
        <f t="array" ref="F56">IF(ROWS(F$9:F56)&gt;$U$5,"",INDEX(Y$13:Y$512,SMALL(IF(($Z$13:$Z$512=$Z$5),ROW($A$9:$A$508)-ROW($A$9)+1,""),ROWS(F$9:F56)),,1))</f>
        <v/>
      </c>
      <c r="G56" s="59" t="str">
        <f t="array" ref="G56">IF(ROWS(G$9:G56)&gt;$U$5,"",INDEX(Z$13:Z$512,SMALL(IF(($Z$13:$Z$512=$Z$5),ROW($A$9:$A$508)-ROW($A$9)+1,""),ROWS(G$9:G56)),,1))</f>
        <v/>
      </c>
      <c r="H56" s="59" t="str">
        <f t="array" ref="H56">IF(ROWS(H$9:H56)&gt;$U$5,"",INDEX(AC$13:AC$512,SMALL(IF(($Z$13:$Z$512=$Z$5),ROW($A$9:$A$508)-ROW($A$9)+1,""),ROWS(H$9:H56)),,1))</f>
        <v/>
      </c>
      <c r="I56" s="105"/>
      <c r="J56" s="105"/>
      <c r="K56" s="105"/>
      <c r="L56" s="105"/>
      <c r="M56" s="136"/>
      <c r="N56" s="44"/>
      <c r="O56" s="44"/>
      <c r="P56" s="44"/>
      <c r="Q56" s="44"/>
      <c r="R56" s="44"/>
      <c r="S56" s="44"/>
      <c r="T56" s="44">
        <f>Nut_StatusTool!A50</f>
        <v>44</v>
      </c>
      <c r="U56" s="44">
        <f>Nut_StatusTool!B50</f>
        <v>0</v>
      </c>
      <c r="V56" s="44">
        <f>Nut_StatusTool!C50</f>
        <v>0</v>
      </c>
      <c r="W56" s="44">
        <f>Nut_StatusTool!D50</f>
        <v>0</v>
      </c>
      <c r="X56" s="44">
        <f>Nut_StatusTool!F50</f>
        <v>0</v>
      </c>
      <c r="Y56" s="285" t="str">
        <f>Nut_StatusTool!K50</f>
        <v/>
      </c>
      <c r="Z56" s="44" t="str">
        <f>Nut_StatusTool!L50</f>
        <v/>
      </c>
      <c r="AA56" s="44" t="str">
        <f>Nut_StatusTool!M50</f>
        <v/>
      </c>
      <c r="AB56" s="44" t="str">
        <f>Nut_StatusTool!N50</f>
        <v/>
      </c>
      <c r="AC56" s="44">
        <f>Nut_StatusTool!I50</f>
        <v>0</v>
      </c>
      <c r="AD56" s="44">
        <f>Nut_StatusTool!J50</f>
        <v>0</v>
      </c>
    </row>
    <row r="57" spans="1:30" ht="20.100000000000001" customHeight="1">
      <c r="A57" s="59" t="str">
        <f t="array" ref="A57">IF(ROWS(A$9:A57)&gt;$U$5,"",INDEX(T$13:T$512,SMALL(IF(($Z$13:$Z$512=$Z$5),ROW($A$9:$A$508)-ROW($A$9)+1,""),ROWS(A$9:A57)),,1))</f>
        <v/>
      </c>
      <c r="B57" s="390" t="str">
        <f t="array" ref="B57">IF(ROWS(B$9:B57)&gt;$U$5,"",INDEX(U$13:U$512,SMALL(IF(($Z$13:$Z$512=$Z$5),ROW($A$9:$A$508)-ROW($A$9)+1,""),ROWS(B$9:B57)),,1))</f>
        <v/>
      </c>
      <c r="C57" s="389" t="str">
        <f t="array" ref="C57">IF(ROWS(C$9:C57)&gt;$U$5,"",INDEX(V$13:V$512,SMALL(IF(($Z$13:$Z$512=$Z$5),ROW($A$9:$A$508)-ROW($A$9)+1,""),ROWS(C$9:C57)),,1))</f>
        <v/>
      </c>
      <c r="D57" s="309" t="str">
        <f t="array" ref="D57">IF(ROWS(D$9:D57)&gt;$U$5,"",INDEX(W$13:W$512,SMALL(IF(($Z$13:$Z$512=$Z$5),ROW($A$9:$A$508)-ROW($A$9)+1,""),ROWS(D$9:D57)),,1))</f>
        <v/>
      </c>
      <c r="E57" s="59" t="str">
        <f t="array" ref="E57">IF(ROWS(E$9:E57)&gt;$U$5,"",INDEX(X$13:X$512,SMALL(IF(($Z$13:$Z$512=$Z$5),ROW($A$9:$A$508)-ROW($A$9)+1,""),ROWS(E$9:E57)),,1))</f>
        <v/>
      </c>
      <c r="F57" s="59" t="str">
        <f t="array" ref="F57">IF(ROWS(F$9:F57)&gt;$U$5,"",INDEX(Y$13:Y$512,SMALL(IF(($Z$13:$Z$512=$Z$5),ROW($A$9:$A$508)-ROW($A$9)+1,""),ROWS(F$9:F57)),,1))</f>
        <v/>
      </c>
      <c r="G57" s="59" t="str">
        <f t="array" ref="G57">IF(ROWS(G$9:G57)&gt;$U$5,"",INDEX(Z$13:Z$512,SMALL(IF(($Z$13:$Z$512=$Z$5),ROW($A$9:$A$508)-ROW($A$9)+1,""),ROWS(G$9:G57)),,1))</f>
        <v/>
      </c>
      <c r="H57" s="59" t="str">
        <f t="array" ref="H57">IF(ROWS(H$9:H57)&gt;$U$5,"",INDEX(AC$13:AC$512,SMALL(IF(($Z$13:$Z$512=$Z$5),ROW($A$9:$A$508)-ROW($A$9)+1,""),ROWS(H$9:H57)),,1))</f>
        <v/>
      </c>
      <c r="I57" s="105"/>
      <c r="J57" s="105"/>
      <c r="K57" s="105"/>
      <c r="L57" s="105"/>
      <c r="M57" s="136"/>
      <c r="N57" s="44"/>
      <c r="O57" s="44"/>
      <c r="P57" s="44"/>
      <c r="Q57" s="44"/>
      <c r="R57" s="44"/>
      <c r="S57" s="44"/>
      <c r="T57" s="44">
        <f>Nut_StatusTool!A51</f>
        <v>45</v>
      </c>
      <c r="U57" s="44">
        <f>Nut_StatusTool!B51</f>
        <v>0</v>
      </c>
      <c r="V57" s="44">
        <f>Nut_StatusTool!C51</f>
        <v>0</v>
      </c>
      <c r="W57" s="44">
        <f>Nut_StatusTool!D51</f>
        <v>0</v>
      </c>
      <c r="X57" s="44">
        <f>Nut_StatusTool!F51</f>
        <v>0</v>
      </c>
      <c r="Y57" s="285" t="str">
        <f>Nut_StatusTool!K51</f>
        <v/>
      </c>
      <c r="Z57" s="44" t="str">
        <f>Nut_StatusTool!L51</f>
        <v/>
      </c>
      <c r="AA57" s="44" t="str">
        <f>Nut_StatusTool!M51</f>
        <v/>
      </c>
      <c r="AB57" s="44" t="str">
        <f>Nut_StatusTool!N51</f>
        <v/>
      </c>
      <c r="AC57" s="44">
        <f>Nut_StatusTool!I51</f>
        <v>0</v>
      </c>
      <c r="AD57" s="44">
        <f>Nut_StatusTool!J51</f>
        <v>0</v>
      </c>
    </row>
    <row r="58" spans="1:30" ht="20.100000000000001" customHeight="1">
      <c r="A58" s="59" t="str">
        <f t="array" ref="A58">IF(ROWS(A$9:A58)&gt;$U$5,"",INDEX(T$13:T$512,SMALL(IF(($Z$13:$Z$512=$Z$5),ROW($A$9:$A$508)-ROW($A$9)+1,""),ROWS(A$9:A58)),,1))</f>
        <v/>
      </c>
      <c r="B58" s="390" t="str">
        <f t="array" ref="B58">IF(ROWS(B$9:B58)&gt;$U$5,"",INDEX(U$13:U$512,SMALL(IF(($Z$13:$Z$512=$Z$5),ROW($A$9:$A$508)-ROW($A$9)+1,""),ROWS(B$9:B58)),,1))</f>
        <v/>
      </c>
      <c r="C58" s="389" t="str">
        <f t="array" ref="C58">IF(ROWS(C$9:C58)&gt;$U$5,"",INDEX(V$13:V$512,SMALL(IF(($Z$13:$Z$512=$Z$5),ROW($A$9:$A$508)-ROW($A$9)+1,""),ROWS(C$9:C58)),,1))</f>
        <v/>
      </c>
      <c r="D58" s="309" t="str">
        <f t="array" ref="D58">IF(ROWS(D$9:D58)&gt;$U$5,"",INDEX(W$13:W$512,SMALL(IF(($Z$13:$Z$512=$Z$5),ROW($A$9:$A$508)-ROW($A$9)+1,""),ROWS(D$9:D58)),,1))</f>
        <v/>
      </c>
      <c r="E58" s="59" t="str">
        <f t="array" ref="E58">IF(ROWS(E$9:E58)&gt;$U$5,"",INDEX(X$13:X$512,SMALL(IF(($Z$13:$Z$512=$Z$5),ROW($A$9:$A$508)-ROW($A$9)+1,""),ROWS(E$9:E58)),,1))</f>
        <v/>
      </c>
      <c r="F58" s="59" t="str">
        <f t="array" ref="F58">IF(ROWS(F$9:F58)&gt;$U$5,"",INDEX(Y$13:Y$512,SMALL(IF(($Z$13:$Z$512=$Z$5),ROW($A$9:$A$508)-ROW($A$9)+1,""),ROWS(F$9:F58)),,1))</f>
        <v/>
      </c>
      <c r="G58" s="59" t="str">
        <f t="array" ref="G58">IF(ROWS(G$9:G58)&gt;$U$5,"",INDEX(Z$13:Z$512,SMALL(IF(($Z$13:$Z$512=$Z$5),ROW($A$9:$A$508)-ROW($A$9)+1,""),ROWS(G$9:G58)),,1))</f>
        <v/>
      </c>
      <c r="H58" s="59" t="str">
        <f t="array" ref="H58">IF(ROWS(H$9:H58)&gt;$U$5,"",INDEX(AC$13:AC$512,SMALL(IF(($Z$13:$Z$512=$Z$5),ROW($A$9:$A$508)-ROW($A$9)+1,""),ROWS(H$9:H58)),,1))</f>
        <v/>
      </c>
      <c r="I58" s="105"/>
      <c r="J58" s="105"/>
      <c r="K58" s="105"/>
      <c r="L58" s="105"/>
      <c r="M58" s="136"/>
      <c r="N58" s="44"/>
      <c r="O58" s="44"/>
      <c r="P58" s="44"/>
      <c r="Q58" s="44"/>
      <c r="R58" s="44"/>
      <c r="S58" s="44"/>
      <c r="T58" s="44">
        <f>Nut_StatusTool!A52</f>
        <v>46</v>
      </c>
      <c r="U58" s="44">
        <f>Nut_StatusTool!B52</f>
        <v>0</v>
      </c>
      <c r="V58" s="44">
        <f>Nut_StatusTool!C52</f>
        <v>0</v>
      </c>
      <c r="W58" s="44">
        <f>Nut_StatusTool!D52</f>
        <v>0</v>
      </c>
      <c r="X58" s="44">
        <f>Nut_StatusTool!F52</f>
        <v>0</v>
      </c>
      <c r="Y58" s="285" t="str">
        <f>Nut_StatusTool!K52</f>
        <v/>
      </c>
      <c r="Z58" s="44" t="str">
        <f>Nut_StatusTool!L52</f>
        <v/>
      </c>
      <c r="AA58" s="44" t="str">
        <f>Nut_StatusTool!M52</f>
        <v/>
      </c>
      <c r="AB58" s="44" t="str">
        <f>Nut_StatusTool!N52</f>
        <v/>
      </c>
      <c r="AC58" s="44">
        <f>Nut_StatusTool!I52</f>
        <v>0</v>
      </c>
      <c r="AD58" s="44">
        <f>Nut_StatusTool!J52</f>
        <v>0</v>
      </c>
    </row>
    <row r="59" spans="1:30" ht="20.100000000000001" customHeight="1">
      <c r="A59" s="59" t="str">
        <f t="array" ref="A59">IF(ROWS(A$9:A59)&gt;$U$5,"",INDEX(T$13:T$512,SMALL(IF(($Z$13:$Z$512=$Z$5),ROW($A$9:$A$508)-ROW($A$9)+1,""),ROWS(A$9:A59)),,1))</f>
        <v/>
      </c>
      <c r="B59" s="390" t="str">
        <f t="array" ref="B59">IF(ROWS(B$9:B59)&gt;$U$5,"",INDEX(U$13:U$512,SMALL(IF(($Z$13:$Z$512=$Z$5),ROW($A$9:$A$508)-ROW($A$9)+1,""),ROWS(B$9:B59)),,1))</f>
        <v/>
      </c>
      <c r="C59" s="389" t="str">
        <f t="array" ref="C59">IF(ROWS(C$9:C59)&gt;$U$5,"",INDEX(V$13:V$512,SMALL(IF(($Z$13:$Z$512=$Z$5),ROW($A$9:$A$508)-ROW($A$9)+1,""),ROWS(C$9:C59)),,1))</f>
        <v/>
      </c>
      <c r="D59" s="309" t="str">
        <f t="array" ref="D59">IF(ROWS(D$9:D59)&gt;$U$5,"",INDEX(W$13:W$512,SMALL(IF(($Z$13:$Z$512=$Z$5),ROW($A$9:$A$508)-ROW($A$9)+1,""),ROWS(D$9:D59)),,1))</f>
        <v/>
      </c>
      <c r="E59" s="59" t="str">
        <f t="array" ref="E59">IF(ROWS(E$9:E59)&gt;$U$5,"",INDEX(X$13:X$512,SMALL(IF(($Z$13:$Z$512=$Z$5),ROW($A$9:$A$508)-ROW($A$9)+1,""),ROWS(E$9:E59)),,1))</f>
        <v/>
      </c>
      <c r="F59" s="59" t="str">
        <f t="array" ref="F59">IF(ROWS(F$9:F59)&gt;$U$5,"",INDEX(Y$13:Y$512,SMALL(IF(($Z$13:$Z$512=$Z$5),ROW($A$9:$A$508)-ROW($A$9)+1,""),ROWS(F$9:F59)),,1))</f>
        <v/>
      </c>
      <c r="G59" s="59" t="str">
        <f t="array" ref="G59">IF(ROWS(G$9:G59)&gt;$U$5,"",INDEX(Z$13:Z$512,SMALL(IF(($Z$13:$Z$512=$Z$5),ROW($A$9:$A$508)-ROW($A$9)+1,""),ROWS(G$9:G59)),,1))</f>
        <v/>
      </c>
      <c r="H59" s="59" t="str">
        <f t="array" ref="H59">IF(ROWS(H$9:H59)&gt;$U$5,"",INDEX(AC$13:AC$512,SMALL(IF(($Z$13:$Z$512=$Z$5),ROW($A$9:$A$508)-ROW($A$9)+1,""),ROWS(H$9:H59)),,1))</f>
        <v/>
      </c>
      <c r="I59" s="105"/>
      <c r="J59" s="105"/>
      <c r="K59" s="105"/>
      <c r="L59" s="105"/>
      <c r="M59" s="136"/>
      <c r="N59" s="44"/>
      <c r="O59" s="44"/>
      <c r="P59" s="44"/>
      <c r="Q59" s="44"/>
      <c r="R59" s="44"/>
      <c r="S59" s="44"/>
      <c r="T59" s="44">
        <f>Nut_StatusTool!A53</f>
        <v>47</v>
      </c>
      <c r="U59" s="44">
        <f>Nut_StatusTool!B53</f>
        <v>0</v>
      </c>
      <c r="V59" s="44">
        <f>Nut_StatusTool!C53</f>
        <v>0</v>
      </c>
      <c r="W59" s="44">
        <f>Nut_StatusTool!D53</f>
        <v>0</v>
      </c>
      <c r="X59" s="44">
        <f>Nut_StatusTool!F53</f>
        <v>0</v>
      </c>
      <c r="Y59" s="285" t="str">
        <f>Nut_StatusTool!K53</f>
        <v/>
      </c>
      <c r="Z59" s="44" t="str">
        <f>Nut_StatusTool!L53</f>
        <v/>
      </c>
      <c r="AA59" s="44" t="str">
        <f>Nut_StatusTool!M53</f>
        <v/>
      </c>
      <c r="AB59" s="44" t="str">
        <f>Nut_StatusTool!N53</f>
        <v/>
      </c>
      <c r="AC59" s="44">
        <f>Nut_StatusTool!I53</f>
        <v>0</v>
      </c>
      <c r="AD59" s="44">
        <f>Nut_StatusTool!J53</f>
        <v>0</v>
      </c>
    </row>
    <row r="60" spans="1:30" ht="20.100000000000001" customHeight="1">
      <c r="A60" s="59" t="str">
        <f t="array" ref="A60">IF(ROWS(A$9:A60)&gt;$U$5,"",INDEX(T$13:T$512,SMALL(IF(($Z$13:$Z$512=$Z$5),ROW($A$9:$A$508)-ROW($A$9)+1,""),ROWS(A$9:A60)),,1))</f>
        <v/>
      </c>
      <c r="B60" s="390" t="str">
        <f t="array" ref="B60">IF(ROWS(B$9:B60)&gt;$U$5,"",INDEX(U$13:U$512,SMALL(IF(($Z$13:$Z$512=$Z$5),ROW($A$9:$A$508)-ROW($A$9)+1,""),ROWS(B$9:B60)),,1))</f>
        <v/>
      </c>
      <c r="C60" s="389" t="str">
        <f t="array" ref="C60">IF(ROWS(C$9:C60)&gt;$U$5,"",INDEX(V$13:V$512,SMALL(IF(($Z$13:$Z$512=$Z$5),ROW($A$9:$A$508)-ROW($A$9)+1,""),ROWS(C$9:C60)),,1))</f>
        <v/>
      </c>
      <c r="D60" s="309" t="str">
        <f t="array" ref="D60">IF(ROWS(D$9:D60)&gt;$U$5,"",INDEX(W$13:W$512,SMALL(IF(($Z$13:$Z$512=$Z$5),ROW($A$9:$A$508)-ROW($A$9)+1,""),ROWS(D$9:D60)),,1))</f>
        <v/>
      </c>
      <c r="E60" s="59" t="str">
        <f t="array" ref="E60">IF(ROWS(E$9:E60)&gt;$U$5,"",INDEX(X$13:X$512,SMALL(IF(($Z$13:$Z$512=$Z$5),ROW($A$9:$A$508)-ROW($A$9)+1,""),ROWS(E$9:E60)),,1))</f>
        <v/>
      </c>
      <c r="F60" s="59" t="str">
        <f t="array" ref="F60">IF(ROWS(F$9:F60)&gt;$U$5,"",INDEX(Y$13:Y$512,SMALL(IF(($Z$13:$Z$512=$Z$5),ROW($A$9:$A$508)-ROW($A$9)+1,""),ROWS(F$9:F60)),,1))</f>
        <v/>
      </c>
      <c r="G60" s="59" t="str">
        <f t="array" ref="G60">IF(ROWS(G$9:G60)&gt;$U$5,"",INDEX(Z$13:Z$512,SMALL(IF(($Z$13:$Z$512=$Z$5),ROW($A$9:$A$508)-ROW($A$9)+1,""),ROWS(G$9:G60)),,1))</f>
        <v/>
      </c>
      <c r="H60" s="59" t="str">
        <f t="array" ref="H60">IF(ROWS(H$9:H60)&gt;$U$5,"",INDEX(AC$13:AC$512,SMALL(IF(($Z$13:$Z$512=$Z$5),ROW($A$9:$A$508)-ROW($A$9)+1,""),ROWS(H$9:H60)),,1))</f>
        <v/>
      </c>
      <c r="I60" s="105"/>
      <c r="J60" s="105"/>
      <c r="K60" s="105"/>
      <c r="L60" s="105"/>
      <c r="M60" s="136"/>
      <c r="N60" s="44"/>
      <c r="O60" s="44"/>
      <c r="P60" s="44"/>
      <c r="Q60" s="44"/>
      <c r="R60" s="44"/>
      <c r="S60" s="44"/>
      <c r="T60" s="44">
        <f>Nut_StatusTool!A54</f>
        <v>48</v>
      </c>
      <c r="U60" s="44">
        <f>Nut_StatusTool!B54</f>
        <v>0</v>
      </c>
      <c r="V60" s="44">
        <f>Nut_StatusTool!C54</f>
        <v>0</v>
      </c>
      <c r="W60" s="44">
        <f>Nut_StatusTool!D54</f>
        <v>0</v>
      </c>
      <c r="X60" s="44">
        <f>Nut_StatusTool!F54</f>
        <v>0</v>
      </c>
      <c r="Y60" s="285" t="str">
        <f>Nut_StatusTool!K54</f>
        <v/>
      </c>
      <c r="Z60" s="44" t="str">
        <f>Nut_StatusTool!L54</f>
        <v/>
      </c>
      <c r="AA60" s="44" t="str">
        <f>Nut_StatusTool!M54</f>
        <v/>
      </c>
      <c r="AB60" s="44" t="str">
        <f>Nut_StatusTool!N54</f>
        <v/>
      </c>
      <c r="AC60" s="44">
        <f>Nut_StatusTool!I54</f>
        <v>0</v>
      </c>
      <c r="AD60" s="44">
        <f>Nut_StatusTool!J54</f>
        <v>0</v>
      </c>
    </row>
    <row r="61" spans="1:30" ht="20.100000000000001" customHeight="1">
      <c r="A61" s="59" t="str">
        <f t="array" ref="A61">IF(ROWS(A$9:A61)&gt;$U$5,"",INDEX(T$13:T$512,SMALL(IF(($Z$13:$Z$512=$Z$5),ROW($A$9:$A$508)-ROW($A$9)+1,""),ROWS(A$9:A61)),,1))</f>
        <v/>
      </c>
      <c r="B61" s="390" t="str">
        <f t="array" ref="B61">IF(ROWS(B$9:B61)&gt;$U$5,"",INDEX(U$13:U$512,SMALL(IF(($Z$13:$Z$512=$Z$5),ROW($A$9:$A$508)-ROW($A$9)+1,""),ROWS(B$9:B61)),,1))</f>
        <v/>
      </c>
      <c r="C61" s="389" t="str">
        <f t="array" ref="C61">IF(ROWS(C$9:C61)&gt;$U$5,"",INDEX(V$13:V$512,SMALL(IF(($Z$13:$Z$512=$Z$5),ROW($A$9:$A$508)-ROW($A$9)+1,""),ROWS(C$9:C61)),,1))</f>
        <v/>
      </c>
      <c r="D61" s="309" t="str">
        <f t="array" ref="D61">IF(ROWS(D$9:D61)&gt;$U$5,"",INDEX(W$13:W$512,SMALL(IF(($Z$13:$Z$512=$Z$5),ROW($A$9:$A$508)-ROW($A$9)+1,""),ROWS(D$9:D61)),,1))</f>
        <v/>
      </c>
      <c r="E61" s="59" t="str">
        <f t="array" ref="E61">IF(ROWS(E$9:E61)&gt;$U$5,"",INDEX(X$13:X$512,SMALL(IF(($Z$13:$Z$512=$Z$5),ROW($A$9:$A$508)-ROW($A$9)+1,""),ROWS(E$9:E61)),,1))</f>
        <v/>
      </c>
      <c r="F61" s="59" t="str">
        <f t="array" ref="F61">IF(ROWS(F$9:F61)&gt;$U$5,"",INDEX(Y$13:Y$512,SMALL(IF(($Z$13:$Z$512=$Z$5),ROW($A$9:$A$508)-ROW($A$9)+1,""),ROWS(F$9:F61)),,1))</f>
        <v/>
      </c>
      <c r="G61" s="59" t="str">
        <f t="array" ref="G61">IF(ROWS(G$9:G61)&gt;$U$5,"",INDEX(Z$13:Z$512,SMALL(IF(($Z$13:$Z$512=$Z$5),ROW($A$9:$A$508)-ROW($A$9)+1,""),ROWS(G$9:G61)),,1))</f>
        <v/>
      </c>
      <c r="H61" s="59" t="str">
        <f t="array" ref="H61">IF(ROWS(H$9:H61)&gt;$U$5,"",INDEX(AC$13:AC$512,SMALL(IF(($Z$13:$Z$512=$Z$5),ROW($A$9:$A$508)-ROW($A$9)+1,""),ROWS(H$9:H61)),,1))</f>
        <v/>
      </c>
      <c r="I61" s="105"/>
      <c r="J61" s="105"/>
      <c r="K61" s="105"/>
      <c r="L61" s="105"/>
      <c r="M61" s="136"/>
      <c r="N61" s="44"/>
      <c r="O61" s="44"/>
      <c r="P61" s="44"/>
      <c r="Q61" s="44"/>
      <c r="R61" s="44"/>
      <c r="S61" s="44"/>
      <c r="T61" s="44">
        <f>Nut_StatusTool!A55</f>
        <v>49</v>
      </c>
      <c r="U61" s="44">
        <f>Nut_StatusTool!B55</f>
        <v>0</v>
      </c>
      <c r="V61" s="44">
        <f>Nut_StatusTool!C55</f>
        <v>0</v>
      </c>
      <c r="W61" s="44">
        <f>Nut_StatusTool!D55</f>
        <v>0</v>
      </c>
      <c r="X61" s="44">
        <f>Nut_StatusTool!F55</f>
        <v>0</v>
      </c>
      <c r="Y61" s="285" t="str">
        <f>Nut_StatusTool!K55</f>
        <v/>
      </c>
      <c r="Z61" s="44" t="str">
        <f>Nut_StatusTool!L55</f>
        <v/>
      </c>
      <c r="AA61" s="44" t="str">
        <f>Nut_StatusTool!M55</f>
        <v/>
      </c>
      <c r="AB61" s="44" t="str">
        <f>Nut_StatusTool!N55</f>
        <v/>
      </c>
      <c r="AC61" s="44">
        <f>Nut_StatusTool!I55</f>
        <v>0</v>
      </c>
      <c r="AD61" s="44">
        <f>Nut_StatusTool!J55</f>
        <v>0</v>
      </c>
    </row>
    <row r="62" spans="1:30" ht="20.100000000000001" customHeight="1">
      <c r="A62" s="59" t="str">
        <f t="array" ref="A62">IF(ROWS(A$9:A62)&gt;$U$5,"",INDEX(T$13:T$512,SMALL(IF(($Z$13:$Z$512=$Z$5),ROW($A$9:$A$508)-ROW($A$9)+1,""),ROWS(A$9:A62)),,1))</f>
        <v/>
      </c>
      <c r="B62" s="390" t="str">
        <f t="array" ref="B62">IF(ROWS(B$9:B62)&gt;$U$5,"",INDEX(U$13:U$512,SMALL(IF(($Z$13:$Z$512=$Z$5),ROW($A$9:$A$508)-ROW($A$9)+1,""),ROWS(B$9:B62)),,1))</f>
        <v/>
      </c>
      <c r="C62" s="389" t="str">
        <f t="array" ref="C62">IF(ROWS(C$9:C62)&gt;$U$5,"",INDEX(V$13:V$512,SMALL(IF(($Z$13:$Z$512=$Z$5),ROW($A$9:$A$508)-ROW($A$9)+1,""),ROWS(C$9:C62)),,1))</f>
        <v/>
      </c>
      <c r="D62" s="309" t="str">
        <f t="array" ref="D62">IF(ROWS(D$9:D62)&gt;$U$5,"",INDEX(W$13:W$512,SMALL(IF(($Z$13:$Z$512=$Z$5),ROW($A$9:$A$508)-ROW($A$9)+1,""),ROWS(D$9:D62)),,1))</f>
        <v/>
      </c>
      <c r="E62" s="59" t="str">
        <f t="array" ref="E62">IF(ROWS(E$9:E62)&gt;$U$5,"",INDEX(X$13:X$512,SMALL(IF(($Z$13:$Z$512=$Z$5),ROW($A$9:$A$508)-ROW($A$9)+1,""),ROWS(E$9:E62)),,1))</f>
        <v/>
      </c>
      <c r="F62" s="59" t="str">
        <f t="array" ref="F62">IF(ROWS(F$9:F62)&gt;$U$5,"",INDEX(Y$13:Y$512,SMALL(IF(($Z$13:$Z$512=$Z$5),ROW($A$9:$A$508)-ROW($A$9)+1,""),ROWS(F$9:F62)),,1))</f>
        <v/>
      </c>
      <c r="G62" s="59" t="str">
        <f t="array" ref="G62">IF(ROWS(G$9:G62)&gt;$U$5,"",INDEX(Z$13:Z$512,SMALL(IF(($Z$13:$Z$512=$Z$5),ROW($A$9:$A$508)-ROW($A$9)+1,""),ROWS(G$9:G62)),,1))</f>
        <v/>
      </c>
      <c r="H62" s="59" t="str">
        <f t="array" ref="H62">IF(ROWS(H$9:H62)&gt;$U$5,"",INDEX(AC$13:AC$512,SMALL(IF(($Z$13:$Z$512=$Z$5),ROW($A$9:$A$508)-ROW($A$9)+1,""),ROWS(H$9:H62)),,1))</f>
        <v/>
      </c>
      <c r="I62" s="105"/>
      <c r="J62" s="105"/>
      <c r="K62" s="105"/>
      <c r="L62" s="105"/>
      <c r="M62" s="136"/>
      <c r="N62" s="44"/>
      <c r="O62" s="44"/>
      <c r="P62" s="44"/>
      <c r="Q62" s="44"/>
      <c r="R62" s="44"/>
      <c r="S62" s="44"/>
      <c r="T62" s="44">
        <f>Nut_StatusTool!A56</f>
        <v>50</v>
      </c>
      <c r="U62" s="44">
        <f>Nut_StatusTool!B56</f>
        <v>0</v>
      </c>
      <c r="V62" s="44">
        <f>Nut_StatusTool!C56</f>
        <v>0</v>
      </c>
      <c r="W62" s="44">
        <f>Nut_StatusTool!D56</f>
        <v>0</v>
      </c>
      <c r="X62" s="44">
        <f>Nut_StatusTool!F56</f>
        <v>0</v>
      </c>
      <c r="Y62" s="285" t="str">
        <f>Nut_StatusTool!K56</f>
        <v/>
      </c>
      <c r="Z62" s="44" t="str">
        <f>Nut_StatusTool!L56</f>
        <v/>
      </c>
      <c r="AA62" s="44" t="str">
        <f>Nut_StatusTool!M56</f>
        <v/>
      </c>
      <c r="AB62" s="44" t="str">
        <f>Nut_StatusTool!N56</f>
        <v/>
      </c>
      <c r="AC62" s="44">
        <f>Nut_StatusTool!I56</f>
        <v>0</v>
      </c>
      <c r="AD62" s="44">
        <f>Nut_StatusTool!J56</f>
        <v>0</v>
      </c>
    </row>
    <row r="63" spans="1:30" ht="20.100000000000001" customHeight="1">
      <c r="A63" s="59" t="str">
        <f t="array" ref="A63">IF(ROWS(A$9:A63)&gt;$U$5,"",INDEX(T$13:T$512,SMALL(IF(($Z$13:$Z$512=$Z$5),ROW($A$9:$A$508)-ROW($A$9)+1,""),ROWS(A$9:A63)),,1))</f>
        <v/>
      </c>
      <c r="B63" s="390" t="str">
        <f t="array" ref="B63">IF(ROWS(B$9:B63)&gt;$U$5,"",INDEX(U$13:U$512,SMALL(IF(($Z$13:$Z$512=$Z$5),ROW($A$9:$A$508)-ROW($A$9)+1,""),ROWS(B$9:B63)),,1))</f>
        <v/>
      </c>
      <c r="C63" s="389" t="str">
        <f t="array" ref="C63">IF(ROWS(C$9:C63)&gt;$U$5,"",INDEX(V$13:V$512,SMALL(IF(($Z$13:$Z$512=$Z$5),ROW($A$9:$A$508)-ROW($A$9)+1,""),ROWS(C$9:C63)),,1))</f>
        <v/>
      </c>
      <c r="D63" s="309" t="str">
        <f t="array" ref="D63">IF(ROWS(D$9:D63)&gt;$U$5,"",INDEX(W$13:W$512,SMALL(IF(($Z$13:$Z$512=$Z$5),ROW($A$9:$A$508)-ROW($A$9)+1,""),ROWS(D$9:D63)),,1))</f>
        <v/>
      </c>
      <c r="E63" s="59" t="str">
        <f t="array" ref="E63">IF(ROWS(E$9:E63)&gt;$U$5,"",INDEX(X$13:X$512,SMALL(IF(($Z$13:$Z$512=$Z$5),ROW($A$9:$A$508)-ROW($A$9)+1,""),ROWS(E$9:E63)),,1))</f>
        <v/>
      </c>
      <c r="F63" s="59" t="str">
        <f t="array" ref="F63">IF(ROWS(F$9:F63)&gt;$U$5,"",INDEX(Y$13:Y$512,SMALL(IF(($Z$13:$Z$512=$Z$5),ROW($A$9:$A$508)-ROW($A$9)+1,""),ROWS(F$9:F63)),,1))</f>
        <v/>
      </c>
      <c r="G63" s="59" t="str">
        <f t="array" ref="G63">IF(ROWS(G$9:G63)&gt;$U$5,"",INDEX(Z$13:Z$512,SMALL(IF(($Z$13:$Z$512=$Z$5),ROW($A$9:$A$508)-ROW($A$9)+1,""),ROWS(G$9:G63)),,1))</f>
        <v/>
      </c>
      <c r="H63" s="59" t="str">
        <f t="array" ref="H63">IF(ROWS(H$9:H63)&gt;$U$5,"",INDEX(AC$13:AC$512,SMALL(IF(($Z$13:$Z$512=$Z$5),ROW($A$9:$A$508)-ROW($A$9)+1,""),ROWS(H$9:H63)),,1))</f>
        <v/>
      </c>
      <c r="I63" s="105"/>
      <c r="J63" s="105"/>
      <c r="K63" s="105"/>
      <c r="L63" s="105"/>
      <c r="M63" s="136"/>
      <c r="N63" s="44"/>
      <c r="O63" s="44"/>
      <c r="P63" s="44"/>
      <c r="Q63" s="44"/>
      <c r="R63" s="44"/>
      <c r="S63" s="44"/>
      <c r="T63" s="44">
        <f>Nut_StatusTool!A57</f>
        <v>51</v>
      </c>
      <c r="U63" s="44">
        <f>Nut_StatusTool!B57</f>
        <v>0</v>
      </c>
      <c r="V63" s="44">
        <f>Nut_StatusTool!C57</f>
        <v>0</v>
      </c>
      <c r="W63" s="44">
        <f>Nut_StatusTool!D57</f>
        <v>0</v>
      </c>
      <c r="X63" s="44">
        <f>Nut_StatusTool!F57</f>
        <v>0</v>
      </c>
      <c r="Y63" s="285" t="str">
        <f>Nut_StatusTool!K57</f>
        <v/>
      </c>
      <c r="Z63" s="44" t="str">
        <f>Nut_StatusTool!L57</f>
        <v/>
      </c>
      <c r="AA63" s="44" t="str">
        <f>Nut_StatusTool!M57</f>
        <v/>
      </c>
      <c r="AB63" s="44" t="str">
        <f>Nut_StatusTool!N57</f>
        <v/>
      </c>
      <c r="AC63" s="44">
        <f>Nut_StatusTool!I57</f>
        <v>0</v>
      </c>
      <c r="AD63" s="44">
        <f>Nut_StatusTool!J57</f>
        <v>0</v>
      </c>
    </row>
    <row r="64" spans="1:30" ht="20.100000000000001" customHeight="1">
      <c r="A64" s="59" t="str">
        <f t="array" ref="A64">IF(ROWS(A$9:A64)&gt;$U$5,"",INDEX(T$13:T$512,SMALL(IF(($Z$13:$Z$512=$Z$5),ROW($A$9:$A$508)-ROW($A$9)+1,""),ROWS(A$9:A64)),,1))</f>
        <v/>
      </c>
      <c r="B64" s="390" t="str">
        <f t="array" ref="B64">IF(ROWS(B$9:B64)&gt;$U$5,"",INDEX(U$13:U$512,SMALL(IF(($Z$13:$Z$512=$Z$5),ROW($A$9:$A$508)-ROW($A$9)+1,""),ROWS(B$9:B64)),,1))</f>
        <v/>
      </c>
      <c r="C64" s="389" t="str">
        <f t="array" ref="C64">IF(ROWS(C$9:C64)&gt;$U$5,"",INDEX(V$13:V$512,SMALL(IF(($Z$13:$Z$512=$Z$5),ROW($A$9:$A$508)-ROW($A$9)+1,""),ROWS(C$9:C64)),,1))</f>
        <v/>
      </c>
      <c r="D64" s="309" t="str">
        <f t="array" ref="D64">IF(ROWS(D$9:D64)&gt;$U$5,"",INDEX(W$13:W$512,SMALL(IF(($Z$13:$Z$512=$Z$5),ROW($A$9:$A$508)-ROW($A$9)+1,""),ROWS(D$9:D64)),,1))</f>
        <v/>
      </c>
      <c r="E64" s="59" t="str">
        <f t="array" ref="E64">IF(ROWS(E$9:E64)&gt;$U$5,"",INDEX(X$13:X$512,SMALL(IF(($Z$13:$Z$512=$Z$5),ROW($A$9:$A$508)-ROW($A$9)+1,""),ROWS(E$9:E64)),,1))</f>
        <v/>
      </c>
      <c r="F64" s="59" t="str">
        <f t="array" ref="F64">IF(ROWS(F$9:F64)&gt;$U$5,"",INDEX(Y$13:Y$512,SMALL(IF(($Z$13:$Z$512=$Z$5),ROW($A$9:$A$508)-ROW($A$9)+1,""),ROWS(F$9:F64)),,1))</f>
        <v/>
      </c>
      <c r="G64" s="59" t="str">
        <f t="array" ref="G64">IF(ROWS(G$9:G64)&gt;$U$5,"",INDEX(Z$13:Z$512,SMALL(IF(($Z$13:$Z$512=$Z$5),ROW($A$9:$A$508)-ROW($A$9)+1,""),ROWS(G$9:G64)),,1))</f>
        <v/>
      </c>
      <c r="H64" s="59" t="str">
        <f t="array" ref="H64">IF(ROWS(H$9:H64)&gt;$U$5,"",INDEX(AC$13:AC$512,SMALL(IF(($Z$13:$Z$512=$Z$5),ROW($A$9:$A$508)-ROW($A$9)+1,""),ROWS(H$9:H64)),,1))</f>
        <v/>
      </c>
      <c r="I64" s="105"/>
      <c r="J64" s="105"/>
      <c r="K64" s="105"/>
      <c r="L64" s="105"/>
      <c r="M64" s="136"/>
      <c r="N64" s="44"/>
      <c r="O64" s="44"/>
      <c r="P64" s="44"/>
      <c r="Q64" s="44"/>
      <c r="R64" s="44"/>
      <c r="S64" s="44"/>
      <c r="T64" s="44">
        <f>Nut_StatusTool!A58</f>
        <v>52</v>
      </c>
      <c r="U64" s="44">
        <f>Nut_StatusTool!B58</f>
        <v>0</v>
      </c>
      <c r="V64" s="44">
        <f>Nut_StatusTool!C58</f>
        <v>0</v>
      </c>
      <c r="W64" s="44">
        <f>Nut_StatusTool!D58</f>
        <v>0</v>
      </c>
      <c r="X64" s="44">
        <f>Nut_StatusTool!F58</f>
        <v>0</v>
      </c>
      <c r="Y64" s="285" t="str">
        <f>Nut_StatusTool!K58</f>
        <v/>
      </c>
      <c r="Z64" s="44" t="str">
        <f>Nut_StatusTool!L58</f>
        <v/>
      </c>
      <c r="AA64" s="44" t="str">
        <f>Nut_StatusTool!M58</f>
        <v/>
      </c>
      <c r="AB64" s="44" t="str">
        <f>Nut_StatusTool!N58</f>
        <v/>
      </c>
      <c r="AC64" s="44">
        <f>Nut_StatusTool!I58</f>
        <v>0</v>
      </c>
      <c r="AD64" s="44">
        <f>Nut_StatusTool!J58</f>
        <v>0</v>
      </c>
    </row>
    <row r="65" spans="1:30" ht="20.100000000000001" customHeight="1">
      <c r="A65" s="59" t="str">
        <f t="array" ref="A65">IF(ROWS(A$9:A65)&gt;$U$5,"",INDEX(T$13:T$512,SMALL(IF(($Z$13:$Z$512=$Z$5),ROW($A$9:$A$508)-ROW($A$9)+1,""),ROWS(A$9:A65)),,1))</f>
        <v/>
      </c>
      <c r="B65" s="390" t="str">
        <f t="array" ref="B65">IF(ROWS(B$9:B65)&gt;$U$5,"",INDEX(U$13:U$512,SMALL(IF(($Z$13:$Z$512=$Z$5),ROW($A$9:$A$508)-ROW($A$9)+1,""),ROWS(B$9:B65)),,1))</f>
        <v/>
      </c>
      <c r="C65" s="389" t="str">
        <f t="array" ref="C65">IF(ROWS(C$9:C65)&gt;$U$5,"",INDEX(V$13:V$512,SMALL(IF(($Z$13:$Z$512=$Z$5),ROW($A$9:$A$508)-ROW($A$9)+1,""),ROWS(C$9:C65)),,1))</f>
        <v/>
      </c>
      <c r="D65" s="309" t="str">
        <f t="array" ref="D65">IF(ROWS(D$9:D65)&gt;$U$5,"",INDEX(W$13:W$512,SMALL(IF(($Z$13:$Z$512=$Z$5),ROW($A$9:$A$508)-ROW($A$9)+1,""),ROWS(D$9:D65)),,1))</f>
        <v/>
      </c>
      <c r="E65" s="59" t="str">
        <f t="array" ref="E65">IF(ROWS(E$9:E65)&gt;$U$5,"",INDEX(X$13:X$512,SMALL(IF(($Z$13:$Z$512=$Z$5),ROW($A$9:$A$508)-ROW($A$9)+1,""),ROWS(E$9:E65)),,1))</f>
        <v/>
      </c>
      <c r="F65" s="59" t="str">
        <f t="array" ref="F65">IF(ROWS(F$9:F65)&gt;$U$5,"",INDEX(Y$13:Y$512,SMALL(IF(($Z$13:$Z$512=$Z$5),ROW($A$9:$A$508)-ROW($A$9)+1,""),ROWS(F$9:F65)),,1))</f>
        <v/>
      </c>
      <c r="G65" s="59" t="str">
        <f t="array" ref="G65">IF(ROWS(G$9:G65)&gt;$U$5,"",INDEX(Z$13:Z$512,SMALL(IF(($Z$13:$Z$512=$Z$5),ROW($A$9:$A$508)-ROW($A$9)+1,""),ROWS(G$9:G65)),,1))</f>
        <v/>
      </c>
      <c r="H65" s="59" t="str">
        <f t="array" ref="H65">IF(ROWS(H$9:H65)&gt;$U$5,"",INDEX(AC$13:AC$512,SMALL(IF(($Z$13:$Z$512=$Z$5),ROW($A$9:$A$508)-ROW($A$9)+1,""),ROWS(H$9:H65)),,1))</f>
        <v/>
      </c>
      <c r="I65" s="105"/>
      <c r="J65" s="105"/>
      <c r="K65" s="105"/>
      <c r="L65" s="105"/>
      <c r="M65" s="136"/>
      <c r="N65" s="44"/>
      <c r="O65" s="44"/>
      <c r="P65" s="44"/>
      <c r="Q65" s="44"/>
      <c r="R65" s="44"/>
      <c r="S65" s="44"/>
      <c r="T65" s="44">
        <f>Nut_StatusTool!A59</f>
        <v>53</v>
      </c>
      <c r="U65" s="44">
        <f>Nut_StatusTool!B59</f>
        <v>0</v>
      </c>
      <c r="V65" s="44">
        <f>Nut_StatusTool!C59</f>
        <v>0</v>
      </c>
      <c r="W65" s="44">
        <f>Nut_StatusTool!D59</f>
        <v>0</v>
      </c>
      <c r="X65" s="44">
        <f>Nut_StatusTool!F59</f>
        <v>0</v>
      </c>
      <c r="Y65" s="285" t="str">
        <f>Nut_StatusTool!K59</f>
        <v/>
      </c>
      <c r="Z65" s="44" t="str">
        <f>Nut_StatusTool!L59</f>
        <v/>
      </c>
      <c r="AA65" s="44" t="str">
        <f>Nut_StatusTool!M59</f>
        <v/>
      </c>
      <c r="AB65" s="44" t="str">
        <f>Nut_StatusTool!N59</f>
        <v/>
      </c>
      <c r="AC65" s="44">
        <f>Nut_StatusTool!I59</f>
        <v>0</v>
      </c>
      <c r="AD65" s="44">
        <f>Nut_StatusTool!J59</f>
        <v>0</v>
      </c>
    </row>
    <row r="66" spans="1:30" ht="20.100000000000001" customHeight="1">
      <c r="A66" s="59" t="str">
        <f t="array" ref="A66">IF(ROWS(A$9:A66)&gt;$U$5,"",INDEX(T$13:T$512,SMALL(IF(($Z$13:$Z$512=$Z$5),ROW($A$9:$A$508)-ROW($A$9)+1,""),ROWS(A$9:A66)),,1))</f>
        <v/>
      </c>
      <c r="B66" s="390" t="str">
        <f t="array" ref="B66">IF(ROWS(B$9:B66)&gt;$U$5,"",INDEX(U$13:U$512,SMALL(IF(($Z$13:$Z$512=$Z$5),ROW($A$9:$A$508)-ROW($A$9)+1,""),ROWS(B$9:B66)),,1))</f>
        <v/>
      </c>
      <c r="C66" s="389" t="str">
        <f t="array" ref="C66">IF(ROWS(C$9:C66)&gt;$U$5,"",INDEX(V$13:V$512,SMALL(IF(($Z$13:$Z$512=$Z$5),ROW($A$9:$A$508)-ROW($A$9)+1,""),ROWS(C$9:C66)),,1))</f>
        <v/>
      </c>
      <c r="D66" s="309" t="str">
        <f t="array" ref="D66">IF(ROWS(D$9:D66)&gt;$U$5,"",INDEX(W$13:W$512,SMALL(IF(($Z$13:$Z$512=$Z$5),ROW($A$9:$A$508)-ROW($A$9)+1,""),ROWS(D$9:D66)),,1))</f>
        <v/>
      </c>
      <c r="E66" s="59" t="str">
        <f t="array" ref="E66">IF(ROWS(E$9:E66)&gt;$U$5,"",INDEX(X$13:X$512,SMALL(IF(($Z$13:$Z$512=$Z$5),ROW($A$9:$A$508)-ROW($A$9)+1,""),ROWS(E$9:E66)),,1))</f>
        <v/>
      </c>
      <c r="F66" s="59" t="str">
        <f t="array" ref="F66">IF(ROWS(F$9:F66)&gt;$U$5,"",INDEX(Y$13:Y$512,SMALL(IF(($Z$13:$Z$512=$Z$5),ROW($A$9:$A$508)-ROW($A$9)+1,""),ROWS(F$9:F66)),,1))</f>
        <v/>
      </c>
      <c r="G66" s="59" t="str">
        <f t="array" ref="G66">IF(ROWS(G$9:G66)&gt;$U$5,"",INDEX(Z$13:Z$512,SMALL(IF(($Z$13:$Z$512=$Z$5),ROW($A$9:$A$508)-ROW($A$9)+1,""),ROWS(G$9:G66)),,1))</f>
        <v/>
      </c>
      <c r="H66" s="59" t="str">
        <f t="array" ref="H66">IF(ROWS(H$9:H66)&gt;$U$5,"",INDEX(AC$13:AC$512,SMALL(IF(($Z$13:$Z$512=$Z$5),ROW($A$9:$A$508)-ROW($A$9)+1,""),ROWS(H$9:H66)),,1))</f>
        <v/>
      </c>
      <c r="I66" s="105"/>
      <c r="J66" s="105"/>
      <c r="K66" s="105"/>
      <c r="L66" s="105"/>
      <c r="M66" s="136"/>
      <c r="N66" s="44"/>
      <c r="O66" s="44"/>
      <c r="P66" s="44"/>
      <c r="Q66" s="44"/>
      <c r="R66" s="44"/>
      <c r="S66" s="44"/>
      <c r="T66" s="44">
        <f>Nut_StatusTool!A60</f>
        <v>54</v>
      </c>
      <c r="U66" s="44">
        <f>Nut_StatusTool!B60</f>
        <v>0</v>
      </c>
      <c r="V66" s="44">
        <f>Nut_StatusTool!C60</f>
        <v>0</v>
      </c>
      <c r="W66" s="44">
        <f>Nut_StatusTool!D60</f>
        <v>0</v>
      </c>
      <c r="X66" s="44">
        <f>Nut_StatusTool!F60</f>
        <v>0</v>
      </c>
      <c r="Y66" s="285" t="str">
        <f>Nut_StatusTool!K60</f>
        <v/>
      </c>
      <c r="Z66" s="44" t="str">
        <f>Nut_StatusTool!L60</f>
        <v/>
      </c>
      <c r="AA66" s="44" t="str">
        <f>Nut_StatusTool!M60</f>
        <v/>
      </c>
      <c r="AB66" s="44" t="str">
        <f>Nut_StatusTool!N60</f>
        <v/>
      </c>
      <c r="AC66" s="44">
        <f>Nut_StatusTool!I60</f>
        <v>0</v>
      </c>
      <c r="AD66" s="44">
        <f>Nut_StatusTool!J60</f>
        <v>0</v>
      </c>
    </row>
    <row r="67" spans="1:30" ht="20.100000000000001" customHeight="1">
      <c r="A67" s="59" t="str">
        <f t="array" ref="A67">IF(ROWS(A$9:A67)&gt;$U$5,"",INDEX(T$13:T$512,SMALL(IF(($Z$13:$Z$512=$Z$5),ROW($A$9:$A$508)-ROW($A$9)+1,""),ROWS(A$9:A67)),,1))</f>
        <v/>
      </c>
      <c r="B67" s="390" t="str">
        <f t="array" ref="B67">IF(ROWS(B$9:B67)&gt;$U$5,"",INDEX(U$13:U$512,SMALL(IF(($Z$13:$Z$512=$Z$5),ROW($A$9:$A$508)-ROW($A$9)+1,""),ROWS(B$9:B67)),,1))</f>
        <v/>
      </c>
      <c r="C67" s="389" t="str">
        <f t="array" ref="C67">IF(ROWS(C$9:C67)&gt;$U$5,"",INDEX(V$13:V$512,SMALL(IF(($Z$13:$Z$512=$Z$5),ROW($A$9:$A$508)-ROW($A$9)+1,""),ROWS(C$9:C67)),,1))</f>
        <v/>
      </c>
      <c r="D67" s="309" t="str">
        <f t="array" ref="D67">IF(ROWS(D$9:D67)&gt;$U$5,"",INDEX(W$13:W$512,SMALL(IF(($Z$13:$Z$512=$Z$5),ROW($A$9:$A$508)-ROW($A$9)+1,""),ROWS(D$9:D67)),,1))</f>
        <v/>
      </c>
      <c r="E67" s="59" t="str">
        <f t="array" ref="E67">IF(ROWS(E$9:E67)&gt;$U$5,"",INDEX(X$13:X$512,SMALL(IF(($Z$13:$Z$512=$Z$5),ROW($A$9:$A$508)-ROW($A$9)+1,""),ROWS(E$9:E67)),,1))</f>
        <v/>
      </c>
      <c r="F67" s="59" t="str">
        <f t="array" ref="F67">IF(ROWS(F$9:F67)&gt;$U$5,"",INDEX(Y$13:Y$512,SMALL(IF(($Z$13:$Z$512=$Z$5),ROW($A$9:$A$508)-ROW($A$9)+1,""),ROWS(F$9:F67)),,1))</f>
        <v/>
      </c>
      <c r="G67" s="59" t="str">
        <f t="array" ref="G67">IF(ROWS(G$9:G67)&gt;$U$5,"",INDEX(Z$13:Z$512,SMALL(IF(($Z$13:$Z$512=$Z$5),ROW($A$9:$A$508)-ROW($A$9)+1,""),ROWS(G$9:G67)),,1))</f>
        <v/>
      </c>
      <c r="H67" s="59" t="str">
        <f t="array" ref="H67">IF(ROWS(H$9:H67)&gt;$U$5,"",INDEX(AC$13:AC$512,SMALL(IF(($Z$13:$Z$512=$Z$5),ROW($A$9:$A$508)-ROW($A$9)+1,""),ROWS(H$9:H67)),,1))</f>
        <v/>
      </c>
      <c r="I67" s="105"/>
      <c r="J67" s="105"/>
      <c r="K67" s="105"/>
      <c r="L67" s="105"/>
      <c r="M67" s="136"/>
      <c r="N67" s="44"/>
      <c r="O67" s="44"/>
      <c r="P67" s="44"/>
      <c r="Q67" s="44"/>
      <c r="R67" s="44"/>
      <c r="S67" s="44"/>
      <c r="T67" s="44">
        <f>Nut_StatusTool!A61</f>
        <v>55</v>
      </c>
      <c r="U67" s="44">
        <f>Nut_StatusTool!B61</f>
        <v>0</v>
      </c>
      <c r="V67" s="44">
        <f>Nut_StatusTool!C61</f>
        <v>0</v>
      </c>
      <c r="W67" s="44">
        <f>Nut_StatusTool!D61</f>
        <v>0</v>
      </c>
      <c r="X67" s="44">
        <f>Nut_StatusTool!F61</f>
        <v>0</v>
      </c>
      <c r="Y67" s="285" t="str">
        <f>Nut_StatusTool!K61</f>
        <v/>
      </c>
      <c r="Z67" s="44" t="str">
        <f>Nut_StatusTool!L61</f>
        <v/>
      </c>
      <c r="AA67" s="44" t="str">
        <f>Nut_StatusTool!M61</f>
        <v/>
      </c>
      <c r="AB67" s="44" t="str">
        <f>Nut_StatusTool!N61</f>
        <v/>
      </c>
      <c r="AC67" s="44">
        <f>Nut_StatusTool!I61</f>
        <v>0</v>
      </c>
      <c r="AD67" s="44">
        <f>Nut_StatusTool!J61</f>
        <v>0</v>
      </c>
    </row>
    <row r="68" spans="1:30" ht="20.100000000000001" customHeight="1">
      <c r="A68" s="59" t="str">
        <f t="array" ref="A68">IF(ROWS(A$9:A68)&gt;$U$5,"",INDEX(T$13:T$512,SMALL(IF(($Z$13:$Z$512=$Z$5),ROW($A$9:$A$508)-ROW($A$9)+1,""),ROWS(A$9:A68)),,1))</f>
        <v/>
      </c>
      <c r="B68" s="390" t="str">
        <f t="array" ref="B68">IF(ROWS(B$9:B68)&gt;$U$5,"",INDEX(U$13:U$512,SMALL(IF(($Z$13:$Z$512=$Z$5),ROW($A$9:$A$508)-ROW($A$9)+1,""),ROWS(B$9:B68)),,1))</f>
        <v/>
      </c>
      <c r="C68" s="389" t="str">
        <f t="array" ref="C68">IF(ROWS(C$9:C68)&gt;$U$5,"",INDEX(V$13:V$512,SMALL(IF(($Z$13:$Z$512=$Z$5),ROW($A$9:$A$508)-ROW($A$9)+1,""),ROWS(C$9:C68)),,1))</f>
        <v/>
      </c>
      <c r="D68" s="309" t="str">
        <f t="array" ref="D68">IF(ROWS(D$9:D68)&gt;$U$5,"",INDEX(W$13:W$512,SMALL(IF(($Z$13:$Z$512=$Z$5),ROW($A$9:$A$508)-ROW($A$9)+1,""),ROWS(D$9:D68)),,1))</f>
        <v/>
      </c>
      <c r="E68" s="59" t="str">
        <f t="array" ref="E68">IF(ROWS(E$9:E68)&gt;$U$5,"",INDEX(X$13:X$512,SMALL(IF(($Z$13:$Z$512=$Z$5),ROW($A$9:$A$508)-ROW($A$9)+1,""),ROWS(E$9:E68)),,1))</f>
        <v/>
      </c>
      <c r="F68" s="59" t="str">
        <f t="array" ref="F68">IF(ROWS(F$9:F68)&gt;$U$5,"",INDEX(Y$13:Y$512,SMALL(IF(($Z$13:$Z$512=$Z$5),ROW($A$9:$A$508)-ROW($A$9)+1,""),ROWS(F$9:F68)),,1))</f>
        <v/>
      </c>
      <c r="G68" s="59" t="str">
        <f t="array" ref="G68">IF(ROWS(G$9:G68)&gt;$U$5,"",INDEX(Z$13:Z$512,SMALL(IF(($Z$13:$Z$512=$Z$5),ROW($A$9:$A$508)-ROW($A$9)+1,""),ROWS(G$9:G68)),,1))</f>
        <v/>
      </c>
      <c r="H68" s="59" t="str">
        <f t="array" ref="H68">IF(ROWS(H$9:H68)&gt;$U$5,"",INDEX(AC$13:AC$512,SMALL(IF(($Z$13:$Z$512=$Z$5),ROW($A$9:$A$508)-ROW($A$9)+1,""),ROWS(H$9:H68)),,1))</f>
        <v/>
      </c>
      <c r="I68" s="105"/>
      <c r="J68" s="105"/>
      <c r="K68" s="105"/>
      <c r="L68" s="105"/>
      <c r="M68" s="136"/>
      <c r="N68" s="44"/>
      <c r="O68" s="44"/>
      <c r="P68" s="44"/>
      <c r="Q68" s="44"/>
      <c r="R68" s="44"/>
      <c r="S68" s="44"/>
      <c r="T68" s="44">
        <f>Nut_StatusTool!A62</f>
        <v>56</v>
      </c>
      <c r="U68" s="44">
        <f>Nut_StatusTool!B62</f>
        <v>0</v>
      </c>
      <c r="V68" s="44">
        <f>Nut_StatusTool!C62</f>
        <v>0</v>
      </c>
      <c r="W68" s="44">
        <f>Nut_StatusTool!D62</f>
        <v>0</v>
      </c>
      <c r="X68" s="44">
        <f>Nut_StatusTool!F62</f>
        <v>0</v>
      </c>
      <c r="Y68" s="285" t="str">
        <f>Nut_StatusTool!K62</f>
        <v/>
      </c>
      <c r="Z68" s="44" t="str">
        <f>Nut_StatusTool!L62</f>
        <v/>
      </c>
      <c r="AA68" s="44" t="str">
        <f>Nut_StatusTool!M62</f>
        <v/>
      </c>
      <c r="AB68" s="44" t="str">
        <f>Nut_StatusTool!N62</f>
        <v/>
      </c>
      <c r="AC68" s="44">
        <f>Nut_StatusTool!I62</f>
        <v>0</v>
      </c>
      <c r="AD68" s="44">
        <f>Nut_StatusTool!J62</f>
        <v>0</v>
      </c>
    </row>
    <row r="69" spans="1:30" ht="20.100000000000001" customHeight="1">
      <c r="A69" s="59" t="str">
        <f t="array" ref="A69">IF(ROWS(A$9:A69)&gt;$U$5,"",INDEX(T$13:T$512,SMALL(IF(($Z$13:$Z$512=$Z$5),ROW($A$9:$A$508)-ROW($A$9)+1,""),ROWS(A$9:A69)),,1))</f>
        <v/>
      </c>
      <c r="B69" s="390" t="str">
        <f t="array" ref="B69">IF(ROWS(B$9:B69)&gt;$U$5,"",INDEX(U$13:U$512,SMALL(IF(($Z$13:$Z$512=$Z$5),ROW($A$9:$A$508)-ROW($A$9)+1,""),ROWS(B$9:B69)),,1))</f>
        <v/>
      </c>
      <c r="C69" s="389" t="str">
        <f t="array" ref="C69">IF(ROWS(C$9:C69)&gt;$U$5,"",INDEX(V$13:V$512,SMALL(IF(($Z$13:$Z$512=$Z$5),ROW($A$9:$A$508)-ROW($A$9)+1,""),ROWS(C$9:C69)),,1))</f>
        <v/>
      </c>
      <c r="D69" s="309" t="str">
        <f t="array" ref="D69">IF(ROWS(D$9:D69)&gt;$U$5,"",INDEX(W$13:W$512,SMALL(IF(($Z$13:$Z$512=$Z$5),ROW($A$9:$A$508)-ROW($A$9)+1,""),ROWS(D$9:D69)),,1))</f>
        <v/>
      </c>
      <c r="E69" s="59" t="str">
        <f t="array" ref="E69">IF(ROWS(E$9:E69)&gt;$U$5,"",INDEX(X$13:X$512,SMALL(IF(($Z$13:$Z$512=$Z$5),ROW($A$9:$A$508)-ROW($A$9)+1,""),ROWS(E$9:E69)),,1))</f>
        <v/>
      </c>
      <c r="F69" s="59" t="str">
        <f t="array" ref="F69">IF(ROWS(F$9:F69)&gt;$U$5,"",INDEX(Y$13:Y$512,SMALL(IF(($Z$13:$Z$512=$Z$5),ROW($A$9:$A$508)-ROW($A$9)+1,""),ROWS(F$9:F69)),,1))</f>
        <v/>
      </c>
      <c r="G69" s="59" t="str">
        <f t="array" ref="G69">IF(ROWS(G$9:G69)&gt;$U$5,"",INDEX(Z$13:Z$512,SMALL(IF(($Z$13:$Z$512=$Z$5),ROW($A$9:$A$508)-ROW($A$9)+1,""),ROWS(G$9:G69)),,1))</f>
        <v/>
      </c>
      <c r="H69" s="59" t="str">
        <f t="array" ref="H69">IF(ROWS(H$9:H69)&gt;$U$5,"",INDEX(AC$13:AC$512,SMALL(IF(($Z$13:$Z$512=$Z$5),ROW($A$9:$A$508)-ROW($A$9)+1,""),ROWS(H$9:H69)),,1))</f>
        <v/>
      </c>
      <c r="I69" s="105"/>
      <c r="J69" s="105"/>
      <c r="K69" s="105"/>
      <c r="L69" s="105"/>
      <c r="M69" s="136"/>
      <c r="N69" s="44"/>
      <c r="O69" s="44"/>
      <c r="P69" s="44"/>
      <c r="Q69" s="44"/>
      <c r="R69" s="44"/>
      <c r="S69" s="44"/>
      <c r="T69" s="44">
        <f>Nut_StatusTool!A63</f>
        <v>57</v>
      </c>
      <c r="U69" s="44">
        <f>Nut_StatusTool!B63</f>
        <v>0</v>
      </c>
      <c r="V69" s="44">
        <f>Nut_StatusTool!C63</f>
        <v>0</v>
      </c>
      <c r="W69" s="44">
        <f>Nut_StatusTool!D63</f>
        <v>0</v>
      </c>
      <c r="X69" s="44">
        <f>Nut_StatusTool!F63</f>
        <v>0</v>
      </c>
      <c r="Y69" s="285" t="str">
        <f>Nut_StatusTool!K63</f>
        <v/>
      </c>
      <c r="Z69" s="44" t="str">
        <f>Nut_StatusTool!L63</f>
        <v/>
      </c>
      <c r="AA69" s="44" t="str">
        <f>Nut_StatusTool!M63</f>
        <v/>
      </c>
      <c r="AB69" s="44" t="str">
        <f>Nut_StatusTool!N63</f>
        <v/>
      </c>
      <c r="AC69" s="44">
        <f>Nut_StatusTool!I63</f>
        <v>0</v>
      </c>
      <c r="AD69" s="44">
        <f>Nut_StatusTool!J63</f>
        <v>0</v>
      </c>
    </row>
    <row r="70" spans="1:30" ht="20.100000000000001" customHeight="1">
      <c r="A70" s="59" t="str">
        <f t="array" ref="A70">IF(ROWS(A$9:A70)&gt;$U$5,"",INDEX(T$13:T$512,SMALL(IF(($Z$13:$Z$512=$Z$5),ROW($A$9:$A$508)-ROW($A$9)+1,""),ROWS(A$9:A70)),,1))</f>
        <v/>
      </c>
      <c r="B70" s="390" t="str">
        <f t="array" ref="B70">IF(ROWS(B$9:B70)&gt;$U$5,"",INDEX(U$13:U$512,SMALL(IF(($Z$13:$Z$512=$Z$5),ROW($A$9:$A$508)-ROW($A$9)+1,""),ROWS(B$9:B70)),,1))</f>
        <v/>
      </c>
      <c r="C70" s="389" t="str">
        <f t="array" ref="C70">IF(ROWS(C$9:C70)&gt;$U$5,"",INDEX(V$13:V$512,SMALL(IF(($Z$13:$Z$512=$Z$5),ROW($A$9:$A$508)-ROW($A$9)+1,""),ROWS(C$9:C70)),,1))</f>
        <v/>
      </c>
      <c r="D70" s="309" t="str">
        <f t="array" ref="D70">IF(ROWS(D$9:D70)&gt;$U$5,"",INDEX(W$13:W$512,SMALL(IF(($Z$13:$Z$512=$Z$5),ROW($A$9:$A$508)-ROW($A$9)+1,""),ROWS(D$9:D70)),,1))</f>
        <v/>
      </c>
      <c r="E70" s="59" t="str">
        <f t="array" ref="E70">IF(ROWS(E$9:E70)&gt;$U$5,"",INDEX(X$13:X$512,SMALL(IF(($Z$13:$Z$512=$Z$5),ROW($A$9:$A$508)-ROW($A$9)+1,""),ROWS(E$9:E70)),,1))</f>
        <v/>
      </c>
      <c r="F70" s="59" t="str">
        <f t="array" ref="F70">IF(ROWS(F$9:F70)&gt;$U$5,"",INDEX(Y$13:Y$512,SMALL(IF(($Z$13:$Z$512=$Z$5),ROW($A$9:$A$508)-ROW($A$9)+1,""),ROWS(F$9:F70)),,1))</f>
        <v/>
      </c>
      <c r="G70" s="59" t="str">
        <f t="array" ref="G70">IF(ROWS(G$9:G70)&gt;$U$5,"",INDEX(Z$13:Z$512,SMALL(IF(($Z$13:$Z$512=$Z$5),ROW($A$9:$A$508)-ROW($A$9)+1,""),ROWS(G$9:G70)),,1))</f>
        <v/>
      </c>
      <c r="H70" s="59" t="str">
        <f t="array" ref="H70">IF(ROWS(H$9:H70)&gt;$U$5,"",INDEX(AC$13:AC$512,SMALL(IF(($Z$13:$Z$512=$Z$5),ROW($A$9:$A$508)-ROW($A$9)+1,""),ROWS(H$9:H70)),,1))</f>
        <v/>
      </c>
      <c r="I70" s="105"/>
      <c r="J70" s="105"/>
      <c r="K70" s="105"/>
      <c r="L70" s="105"/>
      <c r="M70" s="136"/>
      <c r="N70" s="44"/>
      <c r="O70" s="44"/>
      <c r="P70" s="44"/>
      <c r="Q70" s="44"/>
      <c r="R70" s="44"/>
      <c r="S70" s="44"/>
      <c r="T70" s="44">
        <f>Nut_StatusTool!A64</f>
        <v>58</v>
      </c>
      <c r="U70" s="44">
        <f>Nut_StatusTool!B64</f>
        <v>0</v>
      </c>
      <c r="V70" s="44">
        <f>Nut_StatusTool!C64</f>
        <v>0</v>
      </c>
      <c r="W70" s="44">
        <f>Nut_StatusTool!D64</f>
        <v>0</v>
      </c>
      <c r="X70" s="44">
        <f>Nut_StatusTool!F64</f>
        <v>0</v>
      </c>
      <c r="Y70" s="285" t="str">
        <f>Nut_StatusTool!K64</f>
        <v/>
      </c>
      <c r="Z70" s="44" t="str">
        <f>Nut_StatusTool!L64</f>
        <v/>
      </c>
      <c r="AA70" s="44" t="str">
        <f>Nut_StatusTool!M64</f>
        <v/>
      </c>
      <c r="AB70" s="44" t="str">
        <f>Nut_StatusTool!N64</f>
        <v/>
      </c>
      <c r="AC70" s="44">
        <f>Nut_StatusTool!I64</f>
        <v>0</v>
      </c>
      <c r="AD70" s="44">
        <f>Nut_StatusTool!J64</f>
        <v>0</v>
      </c>
    </row>
    <row r="71" spans="1:30" ht="20.100000000000001" customHeight="1">
      <c r="A71" s="59" t="str">
        <f t="array" ref="A71">IF(ROWS(A$9:A71)&gt;$U$5,"",INDEX(T$13:T$512,SMALL(IF(($Z$13:$Z$512=$Z$5),ROW($A$9:$A$508)-ROW($A$9)+1,""),ROWS(A$9:A71)),,1))</f>
        <v/>
      </c>
      <c r="B71" s="390" t="str">
        <f t="array" ref="B71">IF(ROWS(B$9:B71)&gt;$U$5,"",INDEX(U$13:U$512,SMALL(IF(($Z$13:$Z$512=$Z$5),ROW($A$9:$A$508)-ROW($A$9)+1,""),ROWS(B$9:B71)),,1))</f>
        <v/>
      </c>
      <c r="C71" s="389" t="str">
        <f t="array" ref="C71">IF(ROWS(C$9:C71)&gt;$U$5,"",INDEX(V$13:V$512,SMALL(IF(($Z$13:$Z$512=$Z$5),ROW($A$9:$A$508)-ROW($A$9)+1,""),ROWS(C$9:C71)),,1))</f>
        <v/>
      </c>
      <c r="D71" s="309" t="str">
        <f t="array" ref="D71">IF(ROWS(D$9:D71)&gt;$U$5,"",INDEX(W$13:W$512,SMALL(IF(($Z$13:$Z$512=$Z$5),ROW($A$9:$A$508)-ROW($A$9)+1,""),ROWS(D$9:D71)),,1))</f>
        <v/>
      </c>
      <c r="E71" s="59" t="str">
        <f t="array" ref="E71">IF(ROWS(E$9:E71)&gt;$U$5,"",INDEX(X$13:X$512,SMALL(IF(($Z$13:$Z$512=$Z$5),ROW($A$9:$A$508)-ROW($A$9)+1,""),ROWS(E$9:E71)),,1))</f>
        <v/>
      </c>
      <c r="F71" s="59" t="str">
        <f t="array" ref="F71">IF(ROWS(F$9:F71)&gt;$U$5,"",INDEX(Y$13:Y$512,SMALL(IF(($Z$13:$Z$512=$Z$5),ROW($A$9:$A$508)-ROW($A$9)+1,""),ROWS(F$9:F71)),,1))</f>
        <v/>
      </c>
      <c r="G71" s="59" t="str">
        <f t="array" ref="G71">IF(ROWS(G$9:G71)&gt;$U$5,"",INDEX(Z$13:Z$512,SMALL(IF(($Z$13:$Z$512=$Z$5),ROW($A$9:$A$508)-ROW($A$9)+1,""),ROWS(G$9:G71)),,1))</f>
        <v/>
      </c>
      <c r="H71" s="59" t="str">
        <f t="array" ref="H71">IF(ROWS(H$9:H71)&gt;$U$5,"",INDEX(AC$13:AC$512,SMALL(IF(($Z$13:$Z$512=$Z$5),ROW($A$9:$A$508)-ROW($A$9)+1,""),ROWS(H$9:H71)),,1))</f>
        <v/>
      </c>
      <c r="I71" s="105"/>
      <c r="J71" s="105"/>
      <c r="K71" s="105"/>
      <c r="L71" s="105"/>
      <c r="M71" s="136"/>
      <c r="N71" s="44"/>
      <c r="O71" s="44"/>
      <c r="P71" s="44"/>
      <c r="Q71" s="44"/>
      <c r="R71" s="44"/>
      <c r="S71" s="44"/>
      <c r="T71" s="44">
        <f>Nut_StatusTool!A65</f>
        <v>59</v>
      </c>
      <c r="U71" s="44">
        <f>Nut_StatusTool!B65</f>
        <v>0</v>
      </c>
      <c r="V71" s="44">
        <f>Nut_StatusTool!C65</f>
        <v>0</v>
      </c>
      <c r="W71" s="44">
        <f>Nut_StatusTool!D65</f>
        <v>0</v>
      </c>
      <c r="X71" s="44">
        <f>Nut_StatusTool!F65</f>
        <v>0</v>
      </c>
      <c r="Y71" s="285" t="str">
        <f>Nut_StatusTool!K65</f>
        <v/>
      </c>
      <c r="Z71" s="44" t="str">
        <f>Nut_StatusTool!L65</f>
        <v/>
      </c>
      <c r="AA71" s="44" t="str">
        <f>Nut_StatusTool!M65</f>
        <v/>
      </c>
      <c r="AB71" s="44" t="str">
        <f>Nut_StatusTool!N65</f>
        <v/>
      </c>
      <c r="AC71" s="44">
        <f>Nut_StatusTool!I65</f>
        <v>0</v>
      </c>
      <c r="AD71" s="44">
        <f>Nut_StatusTool!J65</f>
        <v>0</v>
      </c>
    </row>
    <row r="72" spans="1:30" ht="20.100000000000001" customHeight="1">
      <c r="A72" s="59" t="str">
        <f t="array" ref="A72">IF(ROWS(A$9:A72)&gt;$U$5,"",INDEX(T$13:T$512,SMALL(IF(($Z$13:$Z$512=$Z$5),ROW($A$9:$A$508)-ROW($A$9)+1,""),ROWS(A$9:A72)),,1))</f>
        <v/>
      </c>
      <c r="B72" s="390" t="str">
        <f t="array" ref="B72">IF(ROWS(B$9:B72)&gt;$U$5,"",INDEX(U$13:U$512,SMALL(IF(($Z$13:$Z$512=$Z$5),ROW($A$9:$A$508)-ROW($A$9)+1,""),ROWS(B$9:B72)),,1))</f>
        <v/>
      </c>
      <c r="C72" s="389" t="str">
        <f t="array" ref="C72">IF(ROWS(C$9:C72)&gt;$U$5,"",INDEX(V$13:V$512,SMALL(IF(($Z$13:$Z$512=$Z$5),ROW($A$9:$A$508)-ROW($A$9)+1,""),ROWS(C$9:C72)),,1))</f>
        <v/>
      </c>
      <c r="D72" s="309" t="str">
        <f t="array" ref="D72">IF(ROWS(D$9:D72)&gt;$U$5,"",INDEX(W$13:W$512,SMALL(IF(($Z$13:$Z$512=$Z$5),ROW($A$9:$A$508)-ROW($A$9)+1,""),ROWS(D$9:D72)),,1))</f>
        <v/>
      </c>
      <c r="E72" s="59" t="str">
        <f t="array" ref="E72">IF(ROWS(E$9:E72)&gt;$U$5,"",INDEX(X$13:X$512,SMALL(IF(($Z$13:$Z$512=$Z$5),ROW($A$9:$A$508)-ROW($A$9)+1,""),ROWS(E$9:E72)),,1))</f>
        <v/>
      </c>
      <c r="F72" s="59" t="str">
        <f t="array" ref="F72">IF(ROWS(F$9:F72)&gt;$U$5,"",INDEX(Y$13:Y$512,SMALL(IF(($Z$13:$Z$512=$Z$5),ROW($A$9:$A$508)-ROW($A$9)+1,""),ROWS(F$9:F72)),,1))</f>
        <v/>
      </c>
      <c r="G72" s="59" t="str">
        <f t="array" ref="G72">IF(ROWS(G$9:G72)&gt;$U$5,"",INDEX(Z$13:Z$512,SMALL(IF(($Z$13:$Z$512=$Z$5),ROW($A$9:$A$508)-ROW($A$9)+1,""),ROWS(G$9:G72)),,1))</f>
        <v/>
      </c>
      <c r="H72" s="59" t="str">
        <f t="array" ref="H72">IF(ROWS(H$9:H72)&gt;$U$5,"",INDEX(AC$13:AC$512,SMALL(IF(($Z$13:$Z$512=$Z$5),ROW($A$9:$A$508)-ROW($A$9)+1,""),ROWS(H$9:H72)),,1))</f>
        <v/>
      </c>
      <c r="I72" s="105"/>
      <c r="J72" s="105"/>
      <c r="K72" s="105"/>
      <c r="L72" s="105"/>
      <c r="M72" s="136"/>
      <c r="N72" s="44"/>
      <c r="O72" s="44"/>
      <c r="P72" s="44"/>
      <c r="Q72" s="44"/>
      <c r="R72" s="44"/>
      <c r="S72" s="44"/>
      <c r="T72" s="44">
        <f>Nut_StatusTool!A66</f>
        <v>60</v>
      </c>
      <c r="U72" s="44">
        <f>Nut_StatusTool!B66</f>
        <v>0</v>
      </c>
      <c r="V72" s="44">
        <f>Nut_StatusTool!C66</f>
        <v>0</v>
      </c>
      <c r="W72" s="44">
        <f>Nut_StatusTool!D66</f>
        <v>0</v>
      </c>
      <c r="X72" s="44">
        <f>Nut_StatusTool!F66</f>
        <v>0</v>
      </c>
      <c r="Y72" s="285" t="str">
        <f>Nut_StatusTool!K66</f>
        <v/>
      </c>
      <c r="Z72" s="44" t="str">
        <f>Nut_StatusTool!L66</f>
        <v/>
      </c>
      <c r="AA72" s="44" t="str">
        <f>Nut_StatusTool!M66</f>
        <v/>
      </c>
      <c r="AB72" s="44" t="str">
        <f>Nut_StatusTool!N66</f>
        <v/>
      </c>
      <c r="AC72" s="44">
        <f>Nut_StatusTool!I66</f>
        <v>0</v>
      </c>
      <c r="AD72" s="44">
        <f>Nut_StatusTool!J66</f>
        <v>0</v>
      </c>
    </row>
    <row r="73" spans="1:30" ht="20.100000000000001" customHeight="1">
      <c r="A73" s="59" t="str">
        <f t="array" ref="A73">IF(ROWS(A$9:A73)&gt;$U$5,"",INDEX(T$13:T$512,SMALL(IF(($Z$13:$Z$512=$Z$5),ROW($A$9:$A$508)-ROW($A$9)+1,""),ROWS(A$9:A73)),,1))</f>
        <v/>
      </c>
      <c r="B73" s="390" t="str">
        <f t="array" ref="B73">IF(ROWS(B$9:B73)&gt;$U$5,"",INDEX(U$13:U$512,SMALL(IF(($Z$13:$Z$512=$Z$5),ROW($A$9:$A$508)-ROW($A$9)+1,""),ROWS(B$9:B73)),,1))</f>
        <v/>
      </c>
      <c r="C73" s="389" t="str">
        <f t="array" ref="C73">IF(ROWS(C$9:C73)&gt;$U$5,"",INDEX(V$13:V$512,SMALL(IF(($Z$13:$Z$512=$Z$5),ROW($A$9:$A$508)-ROW($A$9)+1,""),ROWS(C$9:C73)),,1))</f>
        <v/>
      </c>
      <c r="D73" s="309" t="str">
        <f t="array" ref="D73">IF(ROWS(D$9:D73)&gt;$U$5,"",INDEX(W$13:W$512,SMALL(IF(($Z$13:$Z$512=$Z$5),ROW($A$9:$A$508)-ROW($A$9)+1,""),ROWS(D$9:D73)),,1))</f>
        <v/>
      </c>
      <c r="E73" s="59" t="str">
        <f t="array" ref="E73">IF(ROWS(E$9:E73)&gt;$U$5,"",INDEX(X$13:X$512,SMALL(IF(($Z$13:$Z$512=$Z$5),ROW($A$9:$A$508)-ROW($A$9)+1,""),ROWS(E$9:E73)),,1))</f>
        <v/>
      </c>
      <c r="F73" s="59" t="str">
        <f t="array" ref="F73">IF(ROWS(F$9:F73)&gt;$U$5,"",INDEX(Y$13:Y$512,SMALL(IF(($Z$13:$Z$512=$Z$5),ROW($A$9:$A$508)-ROW($A$9)+1,""),ROWS(F$9:F73)),,1))</f>
        <v/>
      </c>
      <c r="G73" s="59" t="str">
        <f t="array" ref="G73">IF(ROWS(G$9:G73)&gt;$U$5,"",INDEX(Z$13:Z$512,SMALL(IF(($Z$13:$Z$512=$Z$5),ROW($A$9:$A$508)-ROW($A$9)+1,""),ROWS(G$9:G73)),,1))</f>
        <v/>
      </c>
      <c r="H73" s="59" t="str">
        <f t="array" ref="H73">IF(ROWS(H$9:H73)&gt;$U$5,"",INDEX(AC$13:AC$512,SMALL(IF(($Z$13:$Z$512=$Z$5),ROW($A$9:$A$508)-ROW($A$9)+1,""),ROWS(H$9:H73)),,1))</f>
        <v/>
      </c>
      <c r="I73" s="105"/>
      <c r="J73" s="105"/>
      <c r="K73" s="105"/>
      <c r="L73" s="105"/>
      <c r="M73" s="136"/>
      <c r="N73" s="44"/>
      <c r="O73" s="44"/>
      <c r="P73" s="44"/>
      <c r="Q73" s="44"/>
      <c r="R73" s="44"/>
      <c r="S73" s="44"/>
      <c r="T73" s="44">
        <f>Nut_StatusTool!A67</f>
        <v>61</v>
      </c>
      <c r="U73" s="44">
        <f>Nut_StatusTool!B67</f>
        <v>0</v>
      </c>
      <c r="V73" s="44">
        <f>Nut_StatusTool!C67</f>
        <v>0</v>
      </c>
      <c r="W73" s="44">
        <f>Nut_StatusTool!D67</f>
        <v>0</v>
      </c>
      <c r="X73" s="44">
        <f>Nut_StatusTool!F67</f>
        <v>0</v>
      </c>
      <c r="Y73" s="285" t="str">
        <f>Nut_StatusTool!K67</f>
        <v/>
      </c>
      <c r="Z73" s="44" t="str">
        <f>Nut_StatusTool!L67</f>
        <v/>
      </c>
      <c r="AA73" s="44" t="str">
        <f>Nut_StatusTool!M67</f>
        <v/>
      </c>
      <c r="AB73" s="44" t="str">
        <f>Nut_StatusTool!N67</f>
        <v/>
      </c>
      <c r="AC73" s="44">
        <f>Nut_StatusTool!I67</f>
        <v>0</v>
      </c>
      <c r="AD73" s="44">
        <f>Nut_StatusTool!J67</f>
        <v>0</v>
      </c>
    </row>
    <row r="74" spans="1:30" ht="20.100000000000001" customHeight="1">
      <c r="A74" s="59" t="str">
        <f t="array" ref="A74">IF(ROWS(A$9:A74)&gt;$U$5,"",INDEX(T$13:T$512,SMALL(IF(($Z$13:$Z$512=$Z$5),ROW($A$9:$A$508)-ROW($A$9)+1,""),ROWS(A$9:A74)),,1))</f>
        <v/>
      </c>
      <c r="B74" s="390" t="str">
        <f t="array" ref="B74">IF(ROWS(B$9:B74)&gt;$U$5,"",INDEX(U$13:U$512,SMALL(IF(($Z$13:$Z$512=$Z$5),ROW($A$9:$A$508)-ROW($A$9)+1,""),ROWS(B$9:B74)),,1))</f>
        <v/>
      </c>
      <c r="C74" s="389" t="str">
        <f t="array" ref="C74">IF(ROWS(C$9:C74)&gt;$U$5,"",INDEX(V$13:V$512,SMALL(IF(($Z$13:$Z$512=$Z$5),ROW($A$9:$A$508)-ROW($A$9)+1,""),ROWS(C$9:C74)),,1))</f>
        <v/>
      </c>
      <c r="D74" s="309" t="str">
        <f t="array" ref="D74">IF(ROWS(D$9:D74)&gt;$U$5,"",INDEX(W$13:W$512,SMALL(IF(($Z$13:$Z$512=$Z$5),ROW($A$9:$A$508)-ROW($A$9)+1,""),ROWS(D$9:D74)),,1))</f>
        <v/>
      </c>
      <c r="E74" s="59" t="str">
        <f t="array" ref="E74">IF(ROWS(E$9:E74)&gt;$U$5,"",INDEX(X$13:X$512,SMALL(IF(($Z$13:$Z$512=$Z$5),ROW($A$9:$A$508)-ROW($A$9)+1,""),ROWS(E$9:E74)),,1))</f>
        <v/>
      </c>
      <c r="F74" s="59" t="str">
        <f t="array" ref="F74">IF(ROWS(F$9:F74)&gt;$U$5,"",INDEX(Y$13:Y$512,SMALL(IF(($Z$13:$Z$512=$Z$5),ROW($A$9:$A$508)-ROW($A$9)+1,""),ROWS(F$9:F74)),,1))</f>
        <v/>
      </c>
      <c r="G74" s="59" t="str">
        <f t="array" ref="G74">IF(ROWS(G$9:G74)&gt;$U$5,"",INDEX(Z$13:Z$512,SMALL(IF(($Z$13:$Z$512=$Z$5),ROW($A$9:$A$508)-ROW($A$9)+1,""),ROWS(G$9:G74)),,1))</f>
        <v/>
      </c>
      <c r="H74" s="59" t="str">
        <f t="array" ref="H74">IF(ROWS(H$9:H74)&gt;$U$5,"",INDEX(AC$13:AC$512,SMALL(IF(($Z$13:$Z$512=$Z$5),ROW($A$9:$A$508)-ROW($A$9)+1,""),ROWS(H$9:H74)),,1))</f>
        <v/>
      </c>
      <c r="I74" s="105"/>
      <c r="J74" s="105"/>
      <c r="K74" s="105"/>
      <c r="L74" s="105"/>
      <c r="M74" s="136"/>
      <c r="N74" s="44"/>
      <c r="O74" s="44"/>
      <c r="P74" s="44"/>
      <c r="Q74" s="44"/>
      <c r="R74" s="44"/>
      <c r="S74" s="44"/>
      <c r="T74" s="44">
        <f>Nut_StatusTool!A68</f>
        <v>62</v>
      </c>
      <c r="U74" s="44">
        <f>Nut_StatusTool!B68</f>
        <v>0</v>
      </c>
      <c r="V74" s="44">
        <f>Nut_StatusTool!C68</f>
        <v>0</v>
      </c>
      <c r="W74" s="44">
        <f>Nut_StatusTool!D68</f>
        <v>0</v>
      </c>
      <c r="X74" s="44">
        <f>Nut_StatusTool!F68</f>
        <v>0</v>
      </c>
      <c r="Y74" s="285" t="str">
        <f>Nut_StatusTool!K68</f>
        <v/>
      </c>
      <c r="Z74" s="44" t="str">
        <f>Nut_StatusTool!L68</f>
        <v/>
      </c>
      <c r="AA74" s="44" t="str">
        <f>Nut_StatusTool!M68</f>
        <v/>
      </c>
      <c r="AB74" s="44" t="str">
        <f>Nut_StatusTool!N68</f>
        <v/>
      </c>
      <c r="AC74" s="44">
        <f>Nut_StatusTool!I68</f>
        <v>0</v>
      </c>
      <c r="AD74" s="44">
        <f>Nut_StatusTool!J68</f>
        <v>0</v>
      </c>
    </row>
    <row r="75" spans="1:30" ht="20.100000000000001" customHeight="1">
      <c r="A75" s="59" t="str">
        <f t="array" ref="A75">IF(ROWS(A$9:A75)&gt;$U$5,"",INDEX(T$13:T$512,SMALL(IF(($Z$13:$Z$512=$Z$5),ROW($A$9:$A$508)-ROW($A$9)+1,""),ROWS(A$9:A75)),,1))</f>
        <v/>
      </c>
      <c r="B75" s="390" t="str">
        <f t="array" ref="B75">IF(ROWS(B$9:B75)&gt;$U$5,"",INDEX(U$13:U$512,SMALL(IF(($Z$13:$Z$512=$Z$5),ROW($A$9:$A$508)-ROW($A$9)+1,""),ROWS(B$9:B75)),,1))</f>
        <v/>
      </c>
      <c r="C75" s="389" t="str">
        <f t="array" ref="C75">IF(ROWS(C$9:C75)&gt;$U$5,"",INDEX(V$13:V$512,SMALL(IF(($Z$13:$Z$512=$Z$5),ROW($A$9:$A$508)-ROW($A$9)+1,""),ROWS(C$9:C75)),,1))</f>
        <v/>
      </c>
      <c r="D75" s="309" t="str">
        <f t="array" ref="D75">IF(ROWS(D$9:D75)&gt;$U$5,"",INDEX(W$13:W$512,SMALL(IF(($Z$13:$Z$512=$Z$5),ROW($A$9:$A$508)-ROW($A$9)+1,""),ROWS(D$9:D75)),,1))</f>
        <v/>
      </c>
      <c r="E75" s="59" t="str">
        <f t="array" ref="E75">IF(ROWS(E$9:E75)&gt;$U$5,"",INDEX(X$13:X$512,SMALL(IF(($Z$13:$Z$512=$Z$5),ROW($A$9:$A$508)-ROW($A$9)+1,""),ROWS(E$9:E75)),,1))</f>
        <v/>
      </c>
      <c r="F75" s="59" t="str">
        <f t="array" ref="F75">IF(ROWS(F$9:F75)&gt;$U$5,"",INDEX(Y$13:Y$512,SMALL(IF(($Z$13:$Z$512=$Z$5),ROW($A$9:$A$508)-ROW($A$9)+1,""),ROWS(F$9:F75)),,1))</f>
        <v/>
      </c>
      <c r="G75" s="59" t="str">
        <f t="array" ref="G75">IF(ROWS(G$9:G75)&gt;$U$5,"",INDEX(Z$13:Z$512,SMALL(IF(($Z$13:$Z$512=$Z$5),ROW($A$9:$A$508)-ROW($A$9)+1,""),ROWS(G$9:G75)),,1))</f>
        <v/>
      </c>
      <c r="H75" s="59" t="str">
        <f t="array" ref="H75">IF(ROWS(H$9:H75)&gt;$U$5,"",INDEX(AC$13:AC$512,SMALL(IF(($Z$13:$Z$512=$Z$5),ROW($A$9:$A$508)-ROW($A$9)+1,""),ROWS(H$9:H75)),,1))</f>
        <v/>
      </c>
      <c r="I75" s="105"/>
      <c r="J75" s="105"/>
      <c r="K75" s="105"/>
      <c r="L75" s="105"/>
      <c r="M75" s="136"/>
      <c r="N75" s="44"/>
      <c r="O75" s="44"/>
      <c r="P75" s="44"/>
      <c r="Q75" s="44"/>
      <c r="R75" s="44"/>
      <c r="S75" s="44"/>
      <c r="T75" s="44">
        <f>Nut_StatusTool!A69</f>
        <v>63</v>
      </c>
      <c r="U75" s="44">
        <f>Nut_StatusTool!B69</f>
        <v>0</v>
      </c>
      <c r="V75" s="44">
        <f>Nut_StatusTool!C69</f>
        <v>0</v>
      </c>
      <c r="W75" s="44">
        <f>Nut_StatusTool!D69</f>
        <v>0</v>
      </c>
      <c r="X75" s="44">
        <f>Nut_StatusTool!F69</f>
        <v>0</v>
      </c>
      <c r="Y75" s="285" t="str">
        <f>Nut_StatusTool!K69</f>
        <v/>
      </c>
      <c r="Z75" s="44" t="str">
        <f>Nut_StatusTool!L69</f>
        <v/>
      </c>
      <c r="AA75" s="44" t="str">
        <f>Nut_StatusTool!M69</f>
        <v/>
      </c>
      <c r="AB75" s="44" t="str">
        <f>Nut_StatusTool!N69</f>
        <v/>
      </c>
      <c r="AC75" s="44">
        <f>Nut_StatusTool!I69</f>
        <v>0</v>
      </c>
      <c r="AD75" s="44">
        <f>Nut_StatusTool!J69</f>
        <v>0</v>
      </c>
    </row>
    <row r="76" spans="1:30" ht="20.100000000000001" customHeight="1">
      <c r="A76" s="59" t="str">
        <f t="array" ref="A76">IF(ROWS(A$9:A76)&gt;$U$5,"",INDEX(T$13:T$512,SMALL(IF(($Z$13:$Z$512=$Z$5),ROW($A$9:$A$508)-ROW($A$9)+1,""),ROWS(A$9:A76)),,1))</f>
        <v/>
      </c>
      <c r="B76" s="390" t="str">
        <f t="array" ref="B76">IF(ROWS(B$9:B76)&gt;$U$5,"",INDEX(U$13:U$512,SMALL(IF(($Z$13:$Z$512=$Z$5),ROW($A$9:$A$508)-ROW($A$9)+1,""),ROWS(B$9:B76)),,1))</f>
        <v/>
      </c>
      <c r="C76" s="389" t="str">
        <f t="array" ref="C76">IF(ROWS(C$9:C76)&gt;$U$5,"",INDEX(V$13:V$512,SMALL(IF(($Z$13:$Z$512=$Z$5),ROW($A$9:$A$508)-ROW($A$9)+1,""),ROWS(C$9:C76)),,1))</f>
        <v/>
      </c>
      <c r="D76" s="309" t="str">
        <f t="array" ref="D76">IF(ROWS(D$9:D76)&gt;$U$5,"",INDEX(W$13:W$512,SMALL(IF(($Z$13:$Z$512=$Z$5),ROW($A$9:$A$508)-ROW($A$9)+1,""),ROWS(D$9:D76)),,1))</f>
        <v/>
      </c>
      <c r="E76" s="59" t="str">
        <f t="array" ref="E76">IF(ROWS(E$9:E76)&gt;$U$5,"",INDEX(X$13:X$512,SMALL(IF(($Z$13:$Z$512=$Z$5),ROW($A$9:$A$508)-ROW($A$9)+1,""),ROWS(E$9:E76)),,1))</f>
        <v/>
      </c>
      <c r="F76" s="59" t="str">
        <f t="array" ref="F76">IF(ROWS(F$9:F76)&gt;$U$5,"",INDEX(Y$13:Y$512,SMALL(IF(($Z$13:$Z$512=$Z$5),ROW($A$9:$A$508)-ROW($A$9)+1,""),ROWS(F$9:F76)),,1))</f>
        <v/>
      </c>
      <c r="G76" s="59" t="str">
        <f t="array" ref="G76">IF(ROWS(G$9:G76)&gt;$U$5,"",INDEX(Z$13:Z$512,SMALL(IF(($Z$13:$Z$512=$Z$5),ROW($A$9:$A$508)-ROW($A$9)+1,""),ROWS(G$9:G76)),,1))</f>
        <v/>
      </c>
      <c r="H76" s="59" t="str">
        <f t="array" ref="H76">IF(ROWS(H$9:H76)&gt;$U$5,"",INDEX(AC$13:AC$512,SMALL(IF(($Z$13:$Z$512=$Z$5),ROW($A$9:$A$508)-ROW($A$9)+1,""),ROWS(H$9:H76)),,1))</f>
        <v/>
      </c>
      <c r="I76" s="105"/>
      <c r="J76" s="105"/>
      <c r="K76" s="105"/>
      <c r="L76" s="105"/>
      <c r="M76" s="136"/>
      <c r="N76" s="44"/>
      <c r="O76" s="44"/>
      <c r="P76" s="44"/>
      <c r="Q76" s="44"/>
      <c r="R76" s="44"/>
      <c r="S76" s="44"/>
      <c r="T76" s="44">
        <f>Nut_StatusTool!A70</f>
        <v>64</v>
      </c>
      <c r="U76" s="44">
        <f>Nut_StatusTool!B70</f>
        <v>0</v>
      </c>
      <c r="V76" s="44">
        <f>Nut_StatusTool!C70</f>
        <v>0</v>
      </c>
      <c r="W76" s="44">
        <f>Nut_StatusTool!D70</f>
        <v>0</v>
      </c>
      <c r="X76" s="44">
        <f>Nut_StatusTool!F70</f>
        <v>0</v>
      </c>
      <c r="Y76" s="285" t="str">
        <f>Nut_StatusTool!K70</f>
        <v/>
      </c>
      <c r="Z76" s="44" t="str">
        <f>Nut_StatusTool!L70</f>
        <v/>
      </c>
      <c r="AA76" s="44" t="str">
        <f>Nut_StatusTool!M70</f>
        <v/>
      </c>
      <c r="AB76" s="44" t="str">
        <f>Nut_StatusTool!N70</f>
        <v/>
      </c>
      <c r="AC76" s="44">
        <f>Nut_StatusTool!I70</f>
        <v>0</v>
      </c>
      <c r="AD76" s="44">
        <f>Nut_StatusTool!J70</f>
        <v>0</v>
      </c>
    </row>
    <row r="77" spans="1:30" ht="20.100000000000001" customHeight="1">
      <c r="A77" s="59" t="str">
        <f t="array" ref="A77">IF(ROWS(A$9:A77)&gt;$U$5,"",INDEX(T$13:T$512,SMALL(IF(($Z$13:$Z$512=$Z$5),ROW($A$9:$A$508)-ROW($A$9)+1,""),ROWS(A$9:A77)),,1))</f>
        <v/>
      </c>
      <c r="B77" s="390" t="str">
        <f t="array" ref="B77">IF(ROWS(B$9:B77)&gt;$U$5,"",INDEX(U$13:U$512,SMALL(IF(($Z$13:$Z$512=$Z$5),ROW($A$9:$A$508)-ROW($A$9)+1,""),ROWS(B$9:B77)),,1))</f>
        <v/>
      </c>
      <c r="C77" s="389" t="str">
        <f t="array" ref="C77">IF(ROWS(C$9:C77)&gt;$U$5,"",INDEX(V$13:V$512,SMALL(IF(($Z$13:$Z$512=$Z$5),ROW($A$9:$A$508)-ROW($A$9)+1,""),ROWS(C$9:C77)),,1))</f>
        <v/>
      </c>
      <c r="D77" s="309" t="str">
        <f t="array" ref="D77">IF(ROWS(D$9:D77)&gt;$U$5,"",INDEX(W$13:W$512,SMALL(IF(($Z$13:$Z$512=$Z$5),ROW($A$9:$A$508)-ROW($A$9)+1,""),ROWS(D$9:D77)),,1))</f>
        <v/>
      </c>
      <c r="E77" s="59" t="str">
        <f t="array" ref="E77">IF(ROWS(E$9:E77)&gt;$U$5,"",INDEX(X$13:X$512,SMALL(IF(($Z$13:$Z$512=$Z$5),ROW($A$9:$A$508)-ROW($A$9)+1,""),ROWS(E$9:E77)),,1))</f>
        <v/>
      </c>
      <c r="F77" s="59" t="str">
        <f t="array" ref="F77">IF(ROWS(F$9:F77)&gt;$U$5,"",INDEX(Y$13:Y$512,SMALL(IF(($Z$13:$Z$512=$Z$5),ROW($A$9:$A$508)-ROW($A$9)+1,""),ROWS(F$9:F77)),,1))</f>
        <v/>
      </c>
      <c r="G77" s="59" t="str">
        <f t="array" ref="G77">IF(ROWS(G$9:G77)&gt;$U$5,"",INDEX(Z$13:Z$512,SMALL(IF(($Z$13:$Z$512=$Z$5),ROW($A$9:$A$508)-ROW($A$9)+1,""),ROWS(G$9:G77)),,1))</f>
        <v/>
      </c>
      <c r="H77" s="59" t="str">
        <f t="array" ref="H77">IF(ROWS(H$9:H77)&gt;$U$5,"",INDEX(AC$13:AC$512,SMALL(IF(($Z$13:$Z$512=$Z$5),ROW($A$9:$A$508)-ROW($A$9)+1,""),ROWS(H$9:H77)),,1))</f>
        <v/>
      </c>
      <c r="I77" s="105"/>
      <c r="J77" s="105"/>
      <c r="K77" s="105"/>
      <c r="L77" s="105"/>
      <c r="M77" s="136"/>
      <c r="N77" s="44"/>
      <c r="O77" s="44"/>
      <c r="P77" s="44"/>
      <c r="Q77" s="44"/>
      <c r="R77" s="44"/>
      <c r="S77" s="44"/>
      <c r="T77" s="44">
        <f>Nut_StatusTool!A71</f>
        <v>65</v>
      </c>
      <c r="U77" s="44">
        <f>Nut_StatusTool!B71</f>
        <v>0</v>
      </c>
      <c r="V77" s="44">
        <f>Nut_StatusTool!C71</f>
        <v>0</v>
      </c>
      <c r="W77" s="44">
        <f>Nut_StatusTool!D71</f>
        <v>0</v>
      </c>
      <c r="X77" s="44">
        <f>Nut_StatusTool!F71</f>
        <v>0</v>
      </c>
      <c r="Y77" s="285" t="str">
        <f>Nut_StatusTool!K71</f>
        <v/>
      </c>
      <c r="Z77" s="44" t="str">
        <f>Nut_StatusTool!L71</f>
        <v/>
      </c>
      <c r="AA77" s="44" t="str">
        <f>Nut_StatusTool!M71</f>
        <v/>
      </c>
      <c r="AB77" s="44" t="str">
        <f>Nut_StatusTool!N71</f>
        <v/>
      </c>
      <c r="AC77" s="44">
        <f>Nut_StatusTool!I71</f>
        <v>0</v>
      </c>
      <c r="AD77" s="44">
        <f>Nut_StatusTool!J71</f>
        <v>0</v>
      </c>
    </row>
    <row r="78" spans="1:30" ht="20.100000000000001" customHeight="1">
      <c r="A78" s="59" t="str">
        <f t="array" ref="A78">IF(ROWS(A$9:A78)&gt;$U$5,"",INDEX(T$13:T$512,SMALL(IF(($Z$13:$Z$512=$Z$5),ROW($A$9:$A$508)-ROW($A$9)+1,""),ROWS(A$9:A78)),,1))</f>
        <v/>
      </c>
      <c r="B78" s="390" t="str">
        <f t="array" ref="B78">IF(ROWS(B$9:B78)&gt;$U$5,"",INDEX(U$13:U$512,SMALL(IF(($Z$13:$Z$512=$Z$5),ROW($A$9:$A$508)-ROW($A$9)+1,""),ROWS(B$9:B78)),,1))</f>
        <v/>
      </c>
      <c r="C78" s="389" t="str">
        <f t="array" ref="C78">IF(ROWS(C$9:C78)&gt;$U$5,"",INDEX(V$13:V$512,SMALL(IF(($Z$13:$Z$512=$Z$5),ROW($A$9:$A$508)-ROW($A$9)+1,""),ROWS(C$9:C78)),,1))</f>
        <v/>
      </c>
      <c r="D78" s="309" t="str">
        <f t="array" ref="D78">IF(ROWS(D$9:D78)&gt;$U$5,"",INDEX(W$13:W$512,SMALL(IF(($Z$13:$Z$512=$Z$5),ROW($A$9:$A$508)-ROW($A$9)+1,""),ROWS(D$9:D78)),,1))</f>
        <v/>
      </c>
      <c r="E78" s="59" t="str">
        <f t="array" ref="E78">IF(ROWS(E$9:E78)&gt;$U$5,"",INDEX(X$13:X$512,SMALL(IF(($Z$13:$Z$512=$Z$5),ROW($A$9:$A$508)-ROW($A$9)+1,""),ROWS(E$9:E78)),,1))</f>
        <v/>
      </c>
      <c r="F78" s="59" t="str">
        <f t="array" ref="F78">IF(ROWS(F$9:F78)&gt;$U$5,"",INDEX(Y$13:Y$512,SMALL(IF(($Z$13:$Z$512=$Z$5),ROW($A$9:$A$508)-ROW($A$9)+1,""),ROWS(F$9:F78)),,1))</f>
        <v/>
      </c>
      <c r="G78" s="59" t="str">
        <f t="array" ref="G78">IF(ROWS(G$9:G78)&gt;$U$5,"",INDEX(Z$13:Z$512,SMALL(IF(($Z$13:$Z$512=$Z$5),ROW($A$9:$A$508)-ROW($A$9)+1,""),ROWS(G$9:G78)),,1))</f>
        <v/>
      </c>
      <c r="H78" s="59" t="str">
        <f t="array" ref="H78">IF(ROWS(H$9:H78)&gt;$U$5,"",INDEX(AC$13:AC$512,SMALL(IF(($Z$13:$Z$512=$Z$5),ROW($A$9:$A$508)-ROW($A$9)+1,""),ROWS(H$9:H78)),,1))</f>
        <v/>
      </c>
      <c r="I78" s="105"/>
      <c r="J78" s="105"/>
      <c r="K78" s="105"/>
      <c r="L78" s="105"/>
      <c r="M78" s="136"/>
      <c r="N78" s="44"/>
      <c r="O78" s="44"/>
      <c r="P78" s="44"/>
      <c r="Q78" s="44"/>
      <c r="R78" s="44"/>
      <c r="S78" s="44"/>
      <c r="T78" s="44">
        <f>Nut_StatusTool!A72</f>
        <v>66</v>
      </c>
      <c r="U78" s="44">
        <f>Nut_StatusTool!B72</f>
        <v>0</v>
      </c>
      <c r="V78" s="44">
        <f>Nut_StatusTool!C72</f>
        <v>0</v>
      </c>
      <c r="W78" s="44">
        <f>Nut_StatusTool!D72</f>
        <v>0</v>
      </c>
      <c r="X78" s="44">
        <f>Nut_StatusTool!F72</f>
        <v>0</v>
      </c>
      <c r="Y78" s="285" t="str">
        <f>Nut_StatusTool!K72</f>
        <v/>
      </c>
      <c r="Z78" s="44" t="str">
        <f>Nut_StatusTool!L72</f>
        <v/>
      </c>
      <c r="AA78" s="44" t="str">
        <f>Nut_StatusTool!M72</f>
        <v/>
      </c>
      <c r="AB78" s="44" t="str">
        <f>Nut_StatusTool!N72</f>
        <v/>
      </c>
      <c r="AC78" s="44">
        <f>Nut_StatusTool!I72</f>
        <v>0</v>
      </c>
      <c r="AD78" s="44">
        <f>Nut_StatusTool!J72</f>
        <v>0</v>
      </c>
    </row>
    <row r="79" spans="1:30" ht="20.100000000000001" customHeight="1">
      <c r="A79" s="59" t="str">
        <f t="array" ref="A79">IF(ROWS(A$9:A79)&gt;$U$5,"",INDEX(T$13:T$512,SMALL(IF(($Z$13:$Z$512=$Z$5),ROW($A$9:$A$508)-ROW($A$9)+1,""),ROWS(A$9:A79)),,1))</f>
        <v/>
      </c>
      <c r="B79" s="390" t="str">
        <f t="array" ref="B79">IF(ROWS(B$9:B79)&gt;$U$5,"",INDEX(U$13:U$512,SMALL(IF(($Z$13:$Z$512=$Z$5),ROW($A$9:$A$508)-ROW($A$9)+1,""),ROWS(B$9:B79)),,1))</f>
        <v/>
      </c>
      <c r="C79" s="389" t="str">
        <f t="array" ref="C79">IF(ROWS(C$9:C79)&gt;$U$5,"",INDEX(V$13:V$512,SMALL(IF(($Z$13:$Z$512=$Z$5),ROW($A$9:$A$508)-ROW($A$9)+1,""),ROWS(C$9:C79)),,1))</f>
        <v/>
      </c>
      <c r="D79" s="309" t="str">
        <f t="array" ref="D79">IF(ROWS(D$9:D79)&gt;$U$5,"",INDEX(W$13:W$512,SMALL(IF(($Z$13:$Z$512=$Z$5),ROW($A$9:$A$508)-ROW($A$9)+1,""),ROWS(D$9:D79)),,1))</f>
        <v/>
      </c>
      <c r="E79" s="59" t="str">
        <f t="array" ref="E79">IF(ROWS(E$9:E79)&gt;$U$5,"",INDEX(X$13:X$512,SMALL(IF(($Z$13:$Z$512=$Z$5),ROW($A$9:$A$508)-ROW($A$9)+1,""),ROWS(E$9:E79)),,1))</f>
        <v/>
      </c>
      <c r="F79" s="59" t="str">
        <f t="array" ref="F79">IF(ROWS(F$9:F79)&gt;$U$5,"",INDEX(Y$13:Y$512,SMALL(IF(($Z$13:$Z$512=$Z$5),ROW($A$9:$A$508)-ROW($A$9)+1,""),ROWS(F$9:F79)),,1))</f>
        <v/>
      </c>
      <c r="G79" s="59" t="str">
        <f t="array" ref="G79">IF(ROWS(G$9:G79)&gt;$U$5,"",INDEX(Z$13:Z$512,SMALL(IF(($Z$13:$Z$512=$Z$5),ROW($A$9:$A$508)-ROW($A$9)+1,""),ROWS(G$9:G79)),,1))</f>
        <v/>
      </c>
      <c r="H79" s="59" t="str">
        <f t="array" ref="H79">IF(ROWS(H$9:H79)&gt;$U$5,"",INDEX(AC$13:AC$512,SMALL(IF(($Z$13:$Z$512=$Z$5),ROW($A$9:$A$508)-ROW($A$9)+1,""),ROWS(H$9:H79)),,1))</f>
        <v/>
      </c>
      <c r="I79" s="105"/>
      <c r="J79" s="105"/>
      <c r="K79" s="105"/>
      <c r="L79" s="105"/>
      <c r="M79" s="136"/>
      <c r="N79" s="44"/>
      <c r="O79" s="44"/>
      <c r="P79" s="44"/>
      <c r="Q79" s="44"/>
      <c r="R79" s="44"/>
      <c r="S79" s="44"/>
      <c r="T79" s="44">
        <f>Nut_StatusTool!A73</f>
        <v>67</v>
      </c>
      <c r="U79" s="44">
        <f>Nut_StatusTool!B73</f>
        <v>0</v>
      </c>
      <c r="V79" s="44">
        <f>Nut_StatusTool!C73</f>
        <v>0</v>
      </c>
      <c r="W79" s="44">
        <f>Nut_StatusTool!D73</f>
        <v>0</v>
      </c>
      <c r="X79" s="44">
        <f>Nut_StatusTool!F73</f>
        <v>0</v>
      </c>
      <c r="Y79" s="285" t="str">
        <f>Nut_StatusTool!K73</f>
        <v/>
      </c>
      <c r="Z79" s="44" t="str">
        <f>Nut_StatusTool!L73</f>
        <v/>
      </c>
      <c r="AA79" s="44" t="str">
        <f>Nut_StatusTool!M73</f>
        <v/>
      </c>
      <c r="AB79" s="44" t="str">
        <f>Nut_StatusTool!N73</f>
        <v/>
      </c>
      <c r="AC79" s="44">
        <f>Nut_StatusTool!I73</f>
        <v>0</v>
      </c>
      <c r="AD79" s="44">
        <f>Nut_StatusTool!J73</f>
        <v>0</v>
      </c>
    </row>
    <row r="80" spans="1:30" ht="20.100000000000001" customHeight="1">
      <c r="A80" s="59" t="str">
        <f t="array" ref="A80">IF(ROWS(A$9:A80)&gt;$U$5,"",INDEX(T$13:T$512,SMALL(IF(($Z$13:$Z$512=$Z$5),ROW($A$9:$A$508)-ROW($A$9)+1,""),ROWS(A$9:A80)),,1))</f>
        <v/>
      </c>
      <c r="B80" s="390" t="str">
        <f t="array" ref="B80">IF(ROWS(B$9:B80)&gt;$U$5,"",INDEX(U$13:U$512,SMALL(IF(($Z$13:$Z$512=$Z$5),ROW($A$9:$A$508)-ROW($A$9)+1,""),ROWS(B$9:B80)),,1))</f>
        <v/>
      </c>
      <c r="C80" s="389" t="str">
        <f t="array" ref="C80">IF(ROWS(C$9:C80)&gt;$U$5,"",INDEX(V$13:V$512,SMALL(IF(($Z$13:$Z$512=$Z$5),ROW($A$9:$A$508)-ROW($A$9)+1,""),ROWS(C$9:C80)),,1))</f>
        <v/>
      </c>
      <c r="D80" s="309" t="str">
        <f t="array" ref="D80">IF(ROWS(D$9:D80)&gt;$U$5,"",INDEX(W$13:W$512,SMALL(IF(($Z$13:$Z$512=$Z$5),ROW($A$9:$A$508)-ROW($A$9)+1,""),ROWS(D$9:D80)),,1))</f>
        <v/>
      </c>
      <c r="E80" s="59" t="str">
        <f t="array" ref="E80">IF(ROWS(E$9:E80)&gt;$U$5,"",INDEX(X$13:X$512,SMALL(IF(($Z$13:$Z$512=$Z$5),ROW($A$9:$A$508)-ROW($A$9)+1,""),ROWS(E$9:E80)),,1))</f>
        <v/>
      </c>
      <c r="F80" s="59" t="str">
        <f t="array" ref="F80">IF(ROWS(F$9:F80)&gt;$U$5,"",INDEX(Y$13:Y$512,SMALL(IF(($Z$13:$Z$512=$Z$5),ROW($A$9:$A$508)-ROW($A$9)+1,""),ROWS(F$9:F80)),,1))</f>
        <v/>
      </c>
      <c r="G80" s="59" t="str">
        <f t="array" ref="G80">IF(ROWS(G$9:G80)&gt;$U$5,"",INDEX(Z$13:Z$512,SMALL(IF(($Z$13:$Z$512=$Z$5),ROW($A$9:$A$508)-ROW($A$9)+1,""),ROWS(G$9:G80)),,1))</f>
        <v/>
      </c>
      <c r="H80" s="59" t="str">
        <f t="array" ref="H80">IF(ROWS(H$9:H80)&gt;$U$5,"",INDEX(AC$13:AC$512,SMALL(IF(($Z$13:$Z$512=$Z$5),ROW($A$9:$A$508)-ROW($A$9)+1,""),ROWS(H$9:H80)),,1))</f>
        <v/>
      </c>
      <c r="I80" s="105"/>
      <c r="J80" s="105"/>
      <c r="K80" s="105"/>
      <c r="L80" s="105"/>
      <c r="M80" s="136"/>
      <c r="N80" s="44"/>
      <c r="O80" s="44"/>
      <c r="P80" s="44"/>
      <c r="Q80" s="44"/>
      <c r="R80" s="44"/>
      <c r="S80" s="44"/>
      <c r="T80" s="44">
        <f>Nut_StatusTool!A74</f>
        <v>68</v>
      </c>
      <c r="U80" s="44">
        <f>Nut_StatusTool!B74</f>
        <v>0</v>
      </c>
      <c r="V80" s="44">
        <f>Nut_StatusTool!C74</f>
        <v>0</v>
      </c>
      <c r="W80" s="44">
        <f>Nut_StatusTool!D74</f>
        <v>0</v>
      </c>
      <c r="X80" s="44">
        <f>Nut_StatusTool!F74</f>
        <v>0</v>
      </c>
      <c r="Y80" s="285" t="str">
        <f>Nut_StatusTool!K74</f>
        <v/>
      </c>
      <c r="Z80" s="44" t="str">
        <f>Nut_StatusTool!L74</f>
        <v/>
      </c>
      <c r="AA80" s="44" t="str">
        <f>Nut_StatusTool!M74</f>
        <v/>
      </c>
      <c r="AB80" s="44" t="str">
        <f>Nut_StatusTool!N74</f>
        <v/>
      </c>
      <c r="AC80" s="44">
        <f>Nut_StatusTool!I74</f>
        <v>0</v>
      </c>
      <c r="AD80" s="44">
        <f>Nut_StatusTool!J74</f>
        <v>0</v>
      </c>
    </row>
    <row r="81" spans="1:30" ht="20.100000000000001" customHeight="1">
      <c r="A81" s="59" t="str">
        <f t="array" ref="A81">IF(ROWS(A$9:A81)&gt;$U$5,"",INDEX(T$13:T$512,SMALL(IF(($Z$13:$Z$512=$Z$5),ROW($A$9:$A$508)-ROW($A$9)+1,""),ROWS(A$9:A81)),,1))</f>
        <v/>
      </c>
      <c r="B81" s="390" t="str">
        <f t="array" ref="B81">IF(ROWS(B$9:B81)&gt;$U$5,"",INDEX(U$13:U$512,SMALL(IF(($Z$13:$Z$512=$Z$5),ROW($A$9:$A$508)-ROW($A$9)+1,""),ROWS(B$9:B81)),,1))</f>
        <v/>
      </c>
      <c r="C81" s="389" t="str">
        <f t="array" ref="C81">IF(ROWS(C$9:C81)&gt;$U$5,"",INDEX(V$13:V$512,SMALL(IF(($Z$13:$Z$512=$Z$5),ROW($A$9:$A$508)-ROW($A$9)+1,""),ROWS(C$9:C81)),,1))</f>
        <v/>
      </c>
      <c r="D81" s="309" t="str">
        <f t="array" ref="D81">IF(ROWS(D$9:D81)&gt;$U$5,"",INDEX(W$13:W$512,SMALL(IF(($Z$13:$Z$512=$Z$5),ROW($A$9:$A$508)-ROW($A$9)+1,""),ROWS(D$9:D81)),,1))</f>
        <v/>
      </c>
      <c r="E81" s="59" t="str">
        <f t="array" ref="E81">IF(ROWS(E$9:E81)&gt;$U$5,"",INDEX(X$13:X$512,SMALL(IF(($Z$13:$Z$512=$Z$5),ROW($A$9:$A$508)-ROW($A$9)+1,""),ROWS(E$9:E81)),,1))</f>
        <v/>
      </c>
      <c r="F81" s="59" t="str">
        <f t="array" ref="F81">IF(ROWS(F$9:F81)&gt;$U$5,"",INDEX(Y$13:Y$512,SMALL(IF(($Z$13:$Z$512=$Z$5),ROW($A$9:$A$508)-ROW($A$9)+1,""),ROWS(F$9:F81)),,1))</f>
        <v/>
      </c>
      <c r="G81" s="59" t="str">
        <f t="array" ref="G81">IF(ROWS(G$9:G81)&gt;$U$5,"",INDEX(Z$13:Z$512,SMALL(IF(($Z$13:$Z$512=$Z$5),ROW($A$9:$A$508)-ROW($A$9)+1,""),ROWS(G$9:G81)),,1))</f>
        <v/>
      </c>
      <c r="H81" s="59" t="str">
        <f t="array" ref="H81">IF(ROWS(H$9:H81)&gt;$U$5,"",INDEX(AC$13:AC$512,SMALL(IF(($Z$13:$Z$512=$Z$5),ROW($A$9:$A$508)-ROW($A$9)+1,""),ROWS(H$9:H81)),,1))</f>
        <v/>
      </c>
      <c r="I81" s="105"/>
      <c r="J81" s="105"/>
      <c r="K81" s="105"/>
      <c r="L81" s="105"/>
      <c r="M81" s="136"/>
      <c r="N81" s="44"/>
      <c r="O81" s="44"/>
      <c r="P81" s="44"/>
      <c r="Q81" s="44"/>
      <c r="R81" s="44"/>
      <c r="S81" s="44"/>
      <c r="T81" s="44">
        <f>Nut_StatusTool!A75</f>
        <v>69</v>
      </c>
      <c r="U81" s="44">
        <f>Nut_StatusTool!B75</f>
        <v>0</v>
      </c>
      <c r="V81" s="44">
        <f>Nut_StatusTool!C75</f>
        <v>0</v>
      </c>
      <c r="W81" s="44">
        <f>Nut_StatusTool!D75</f>
        <v>0</v>
      </c>
      <c r="X81" s="44">
        <f>Nut_StatusTool!F75</f>
        <v>0</v>
      </c>
      <c r="Y81" s="285" t="str">
        <f>Nut_StatusTool!K75</f>
        <v/>
      </c>
      <c r="Z81" s="44" t="str">
        <f>Nut_StatusTool!L75</f>
        <v/>
      </c>
      <c r="AA81" s="44" t="str">
        <f>Nut_StatusTool!M75</f>
        <v/>
      </c>
      <c r="AB81" s="44" t="str">
        <f>Nut_StatusTool!N75</f>
        <v/>
      </c>
      <c r="AC81" s="44">
        <f>Nut_StatusTool!I75</f>
        <v>0</v>
      </c>
      <c r="AD81" s="44">
        <f>Nut_StatusTool!J75</f>
        <v>0</v>
      </c>
    </row>
    <row r="82" spans="1:30" ht="20.100000000000001" customHeight="1">
      <c r="A82" s="59" t="str">
        <f t="array" ref="A82">IF(ROWS(A$9:A82)&gt;$U$5,"",INDEX(T$13:T$512,SMALL(IF(($Z$13:$Z$512=$Z$5),ROW($A$9:$A$508)-ROW($A$9)+1,""),ROWS(A$9:A82)),,1))</f>
        <v/>
      </c>
      <c r="B82" s="390" t="str">
        <f t="array" ref="B82">IF(ROWS(B$9:B82)&gt;$U$5,"",INDEX(U$13:U$512,SMALL(IF(($Z$13:$Z$512=$Z$5),ROW($A$9:$A$508)-ROW($A$9)+1,""),ROWS(B$9:B82)),,1))</f>
        <v/>
      </c>
      <c r="C82" s="389" t="str">
        <f t="array" ref="C82">IF(ROWS(C$9:C82)&gt;$U$5,"",INDEX(V$13:V$512,SMALL(IF(($Z$13:$Z$512=$Z$5),ROW($A$9:$A$508)-ROW($A$9)+1,""),ROWS(C$9:C82)),,1))</f>
        <v/>
      </c>
      <c r="D82" s="309" t="str">
        <f t="array" ref="D82">IF(ROWS(D$9:D82)&gt;$U$5,"",INDEX(W$13:W$512,SMALL(IF(($Z$13:$Z$512=$Z$5),ROW($A$9:$A$508)-ROW($A$9)+1,""),ROWS(D$9:D82)),,1))</f>
        <v/>
      </c>
      <c r="E82" s="59" t="str">
        <f t="array" ref="E82">IF(ROWS(E$9:E82)&gt;$U$5,"",INDEX(X$13:X$512,SMALL(IF(($Z$13:$Z$512=$Z$5),ROW($A$9:$A$508)-ROW($A$9)+1,""),ROWS(E$9:E82)),,1))</f>
        <v/>
      </c>
      <c r="F82" s="59" t="str">
        <f t="array" ref="F82">IF(ROWS(F$9:F82)&gt;$U$5,"",INDEX(Y$13:Y$512,SMALL(IF(($Z$13:$Z$512=$Z$5),ROW($A$9:$A$508)-ROW($A$9)+1,""),ROWS(F$9:F82)),,1))</f>
        <v/>
      </c>
      <c r="G82" s="59" t="str">
        <f t="array" ref="G82">IF(ROWS(G$9:G82)&gt;$U$5,"",INDEX(Z$13:Z$512,SMALL(IF(($Z$13:$Z$512=$Z$5),ROW($A$9:$A$508)-ROW($A$9)+1,""),ROWS(G$9:G82)),,1))</f>
        <v/>
      </c>
      <c r="H82" s="59" t="str">
        <f t="array" ref="H82">IF(ROWS(H$9:H82)&gt;$U$5,"",INDEX(AC$13:AC$512,SMALL(IF(($Z$13:$Z$512=$Z$5),ROW($A$9:$A$508)-ROW($A$9)+1,""),ROWS(H$9:H82)),,1))</f>
        <v/>
      </c>
      <c r="I82" s="105"/>
      <c r="J82" s="105"/>
      <c r="K82" s="105"/>
      <c r="L82" s="105"/>
      <c r="M82" s="136"/>
      <c r="N82" s="44"/>
      <c r="O82" s="44"/>
      <c r="P82" s="44"/>
      <c r="Q82" s="44"/>
      <c r="R82" s="44"/>
      <c r="S82" s="44"/>
      <c r="T82" s="44">
        <f>Nut_StatusTool!A76</f>
        <v>70</v>
      </c>
      <c r="U82" s="44">
        <f>Nut_StatusTool!B76</f>
        <v>0</v>
      </c>
      <c r="V82" s="44">
        <f>Nut_StatusTool!C76</f>
        <v>0</v>
      </c>
      <c r="W82" s="44">
        <f>Nut_StatusTool!D76</f>
        <v>0</v>
      </c>
      <c r="X82" s="44">
        <f>Nut_StatusTool!F76</f>
        <v>0</v>
      </c>
      <c r="Y82" s="285" t="str">
        <f>Nut_StatusTool!K76</f>
        <v/>
      </c>
      <c r="Z82" s="44" t="str">
        <f>Nut_StatusTool!L76</f>
        <v/>
      </c>
      <c r="AA82" s="44" t="str">
        <f>Nut_StatusTool!M76</f>
        <v/>
      </c>
      <c r="AB82" s="44" t="str">
        <f>Nut_StatusTool!N76</f>
        <v/>
      </c>
      <c r="AC82" s="44">
        <f>Nut_StatusTool!I76</f>
        <v>0</v>
      </c>
      <c r="AD82" s="44">
        <f>Nut_StatusTool!J76</f>
        <v>0</v>
      </c>
    </row>
    <row r="83" spans="1:30" ht="20.100000000000001" customHeight="1">
      <c r="A83" s="59" t="str">
        <f t="array" ref="A83">IF(ROWS(A$9:A83)&gt;$U$5,"",INDEX(T$13:T$512,SMALL(IF(($Z$13:$Z$512=$Z$5),ROW($A$9:$A$508)-ROW($A$9)+1,""),ROWS(A$9:A83)),,1))</f>
        <v/>
      </c>
      <c r="B83" s="390" t="str">
        <f t="array" ref="B83">IF(ROWS(B$9:B83)&gt;$U$5,"",INDEX(U$13:U$512,SMALL(IF(($Z$13:$Z$512=$Z$5),ROW($A$9:$A$508)-ROW($A$9)+1,""),ROWS(B$9:B83)),,1))</f>
        <v/>
      </c>
      <c r="C83" s="389" t="str">
        <f t="array" ref="C83">IF(ROWS(C$9:C83)&gt;$U$5,"",INDEX(V$13:V$512,SMALL(IF(($Z$13:$Z$512=$Z$5),ROW($A$9:$A$508)-ROW($A$9)+1,""),ROWS(C$9:C83)),,1))</f>
        <v/>
      </c>
      <c r="D83" s="309" t="str">
        <f t="array" ref="D83">IF(ROWS(D$9:D83)&gt;$U$5,"",INDEX(W$13:W$512,SMALL(IF(($Z$13:$Z$512=$Z$5),ROW($A$9:$A$508)-ROW($A$9)+1,""),ROWS(D$9:D83)),,1))</f>
        <v/>
      </c>
      <c r="E83" s="59" t="str">
        <f t="array" ref="E83">IF(ROWS(E$9:E83)&gt;$U$5,"",INDEX(X$13:X$512,SMALL(IF(($Z$13:$Z$512=$Z$5),ROW($A$9:$A$508)-ROW($A$9)+1,""),ROWS(E$9:E83)),,1))</f>
        <v/>
      </c>
      <c r="F83" s="59" t="str">
        <f t="array" ref="F83">IF(ROWS(F$9:F83)&gt;$U$5,"",INDEX(Y$13:Y$512,SMALL(IF(($Z$13:$Z$512=$Z$5),ROW($A$9:$A$508)-ROW($A$9)+1,""),ROWS(F$9:F83)),,1))</f>
        <v/>
      </c>
      <c r="G83" s="59" t="str">
        <f t="array" ref="G83">IF(ROWS(G$9:G83)&gt;$U$5,"",INDEX(Z$13:Z$512,SMALL(IF(($Z$13:$Z$512=$Z$5),ROW($A$9:$A$508)-ROW($A$9)+1,""),ROWS(G$9:G83)),,1))</f>
        <v/>
      </c>
      <c r="H83" s="59" t="str">
        <f t="array" ref="H83">IF(ROWS(H$9:H83)&gt;$U$5,"",INDEX(AC$13:AC$512,SMALL(IF(($Z$13:$Z$512=$Z$5),ROW($A$9:$A$508)-ROW($A$9)+1,""),ROWS(H$9:H83)),,1))</f>
        <v/>
      </c>
      <c r="I83" s="105"/>
      <c r="J83" s="105"/>
      <c r="K83" s="105"/>
      <c r="L83" s="105"/>
      <c r="M83" s="136"/>
      <c r="N83" s="44"/>
      <c r="O83" s="44"/>
      <c r="P83" s="44"/>
      <c r="Q83" s="44"/>
      <c r="R83" s="44"/>
      <c r="S83" s="44"/>
      <c r="T83" s="44">
        <f>Nut_StatusTool!A77</f>
        <v>71</v>
      </c>
      <c r="U83" s="44">
        <f>Nut_StatusTool!B77</f>
        <v>0</v>
      </c>
      <c r="V83" s="44">
        <f>Nut_StatusTool!C77</f>
        <v>0</v>
      </c>
      <c r="W83" s="44">
        <f>Nut_StatusTool!D77</f>
        <v>0</v>
      </c>
      <c r="X83" s="44">
        <f>Nut_StatusTool!F77</f>
        <v>0</v>
      </c>
      <c r="Y83" s="285" t="str">
        <f>Nut_StatusTool!K77</f>
        <v/>
      </c>
      <c r="Z83" s="44" t="str">
        <f>Nut_StatusTool!L77</f>
        <v/>
      </c>
      <c r="AA83" s="44" t="str">
        <f>Nut_StatusTool!M77</f>
        <v/>
      </c>
      <c r="AB83" s="44" t="str">
        <f>Nut_StatusTool!N77</f>
        <v/>
      </c>
      <c r="AC83" s="44">
        <f>Nut_StatusTool!I77</f>
        <v>0</v>
      </c>
      <c r="AD83" s="44">
        <f>Nut_StatusTool!J77</f>
        <v>0</v>
      </c>
    </row>
    <row r="84" spans="1:30" ht="20.100000000000001" customHeight="1">
      <c r="A84" s="59" t="str">
        <f t="array" ref="A84">IF(ROWS(A$9:A84)&gt;$U$5,"",INDEX(T$13:T$512,SMALL(IF(($Z$13:$Z$512=$Z$5),ROW($A$9:$A$508)-ROW($A$9)+1,""),ROWS(A$9:A84)),,1))</f>
        <v/>
      </c>
      <c r="B84" s="390" t="str">
        <f t="array" ref="B84">IF(ROWS(B$9:B84)&gt;$U$5,"",INDEX(U$13:U$512,SMALL(IF(($Z$13:$Z$512=$Z$5),ROW($A$9:$A$508)-ROW($A$9)+1,""),ROWS(B$9:B84)),,1))</f>
        <v/>
      </c>
      <c r="C84" s="389" t="str">
        <f t="array" ref="C84">IF(ROWS(C$9:C84)&gt;$U$5,"",INDEX(V$13:V$512,SMALL(IF(($Z$13:$Z$512=$Z$5),ROW($A$9:$A$508)-ROW($A$9)+1,""),ROWS(C$9:C84)),,1))</f>
        <v/>
      </c>
      <c r="D84" s="309" t="str">
        <f t="array" ref="D84">IF(ROWS(D$9:D84)&gt;$U$5,"",INDEX(W$13:W$512,SMALL(IF(($Z$13:$Z$512=$Z$5),ROW($A$9:$A$508)-ROW($A$9)+1,""),ROWS(D$9:D84)),,1))</f>
        <v/>
      </c>
      <c r="E84" s="59" t="str">
        <f t="array" ref="E84">IF(ROWS(E$9:E84)&gt;$U$5,"",INDEX(X$13:X$512,SMALL(IF(($Z$13:$Z$512=$Z$5),ROW($A$9:$A$508)-ROW($A$9)+1,""),ROWS(E$9:E84)),,1))</f>
        <v/>
      </c>
      <c r="F84" s="59" t="str">
        <f t="array" ref="F84">IF(ROWS(F$9:F84)&gt;$U$5,"",INDEX(Y$13:Y$512,SMALL(IF(($Z$13:$Z$512=$Z$5),ROW($A$9:$A$508)-ROW($A$9)+1,""),ROWS(F$9:F84)),,1))</f>
        <v/>
      </c>
      <c r="G84" s="59" t="str">
        <f t="array" ref="G84">IF(ROWS(G$9:G84)&gt;$U$5,"",INDEX(Z$13:Z$512,SMALL(IF(($Z$13:$Z$512=$Z$5),ROW($A$9:$A$508)-ROW($A$9)+1,""),ROWS(G$9:G84)),,1))</f>
        <v/>
      </c>
      <c r="H84" s="59" t="str">
        <f t="array" ref="H84">IF(ROWS(H$9:H84)&gt;$U$5,"",INDEX(AC$13:AC$512,SMALL(IF(($Z$13:$Z$512=$Z$5),ROW($A$9:$A$508)-ROW($A$9)+1,""),ROWS(H$9:H84)),,1))</f>
        <v/>
      </c>
      <c r="I84" s="105"/>
      <c r="J84" s="105"/>
      <c r="K84" s="105"/>
      <c r="L84" s="105"/>
      <c r="M84" s="136"/>
      <c r="N84" s="44"/>
      <c r="O84" s="44"/>
      <c r="P84" s="44"/>
      <c r="Q84" s="44"/>
      <c r="R84" s="44"/>
      <c r="S84" s="44"/>
      <c r="T84" s="44">
        <f>Nut_StatusTool!A78</f>
        <v>72</v>
      </c>
      <c r="U84" s="44">
        <f>Nut_StatusTool!B78</f>
        <v>0</v>
      </c>
      <c r="V84" s="44">
        <f>Nut_StatusTool!C78</f>
        <v>0</v>
      </c>
      <c r="W84" s="44">
        <f>Nut_StatusTool!D78</f>
        <v>0</v>
      </c>
      <c r="X84" s="44">
        <f>Nut_StatusTool!F78</f>
        <v>0</v>
      </c>
      <c r="Y84" s="285" t="str">
        <f>Nut_StatusTool!K78</f>
        <v/>
      </c>
      <c r="Z84" s="44" t="str">
        <f>Nut_StatusTool!L78</f>
        <v/>
      </c>
      <c r="AA84" s="44" t="str">
        <f>Nut_StatusTool!M78</f>
        <v/>
      </c>
      <c r="AB84" s="44" t="str">
        <f>Nut_StatusTool!N78</f>
        <v/>
      </c>
      <c r="AC84" s="44">
        <f>Nut_StatusTool!I78</f>
        <v>0</v>
      </c>
      <c r="AD84" s="44">
        <f>Nut_StatusTool!J78</f>
        <v>0</v>
      </c>
    </row>
    <row r="85" spans="1:30" ht="20.100000000000001" customHeight="1">
      <c r="A85" s="59" t="str">
        <f t="array" ref="A85">IF(ROWS(A$9:A85)&gt;$U$5,"",INDEX(T$13:T$512,SMALL(IF(($Z$13:$Z$512=$Z$5),ROW($A$9:$A$508)-ROW($A$9)+1,""),ROWS(A$9:A85)),,1))</f>
        <v/>
      </c>
      <c r="B85" s="390" t="str">
        <f t="array" ref="B85">IF(ROWS(B$9:B85)&gt;$U$5,"",INDEX(U$13:U$512,SMALL(IF(($Z$13:$Z$512=$Z$5),ROW($A$9:$A$508)-ROW($A$9)+1,""),ROWS(B$9:B85)),,1))</f>
        <v/>
      </c>
      <c r="C85" s="389" t="str">
        <f t="array" ref="C85">IF(ROWS(C$9:C85)&gt;$U$5,"",INDEX(V$13:V$512,SMALL(IF(($Z$13:$Z$512=$Z$5),ROW($A$9:$A$508)-ROW($A$9)+1,""),ROWS(C$9:C85)),,1))</f>
        <v/>
      </c>
      <c r="D85" s="309" t="str">
        <f t="array" ref="D85">IF(ROWS(D$9:D85)&gt;$U$5,"",INDEX(W$13:W$512,SMALL(IF(($Z$13:$Z$512=$Z$5),ROW($A$9:$A$508)-ROW($A$9)+1,""),ROWS(D$9:D85)),,1))</f>
        <v/>
      </c>
      <c r="E85" s="59" t="str">
        <f t="array" ref="E85">IF(ROWS(E$9:E85)&gt;$U$5,"",INDEX(X$13:X$512,SMALL(IF(($Z$13:$Z$512=$Z$5),ROW($A$9:$A$508)-ROW($A$9)+1,""),ROWS(E$9:E85)),,1))</f>
        <v/>
      </c>
      <c r="F85" s="59" t="str">
        <f t="array" ref="F85">IF(ROWS(F$9:F85)&gt;$U$5,"",INDEX(Y$13:Y$512,SMALL(IF(($Z$13:$Z$512=$Z$5),ROW($A$9:$A$508)-ROW($A$9)+1,""),ROWS(F$9:F85)),,1))</f>
        <v/>
      </c>
      <c r="G85" s="59" t="str">
        <f t="array" ref="G85">IF(ROWS(G$9:G85)&gt;$U$5,"",INDEX(Z$13:Z$512,SMALL(IF(($Z$13:$Z$512=$Z$5),ROW($A$9:$A$508)-ROW($A$9)+1,""),ROWS(G$9:G85)),,1))</f>
        <v/>
      </c>
      <c r="H85" s="59" t="str">
        <f t="array" ref="H85">IF(ROWS(H$9:H85)&gt;$U$5,"",INDEX(AC$13:AC$512,SMALL(IF(($Z$13:$Z$512=$Z$5),ROW($A$9:$A$508)-ROW($A$9)+1,""),ROWS(H$9:H85)),,1))</f>
        <v/>
      </c>
      <c r="I85" s="105"/>
      <c r="J85" s="105"/>
      <c r="K85" s="105"/>
      <c r="L85" s="105"/>
      <c r="M85" s="136"/>
      <c r="N85" s="44"/>
      <c r="O85" s="44"/>
      <c r="P85" s="44"/>
      <c r="Q85" s="44"/>
      <c r="R85" s="44"/>
      <c r="S85" s="44"/>
      <c r="T85" s="44">
        <f>Nut_StatusTool!A79</f>
        <v>73</v>
      </c>
      <c r="U85" s="44">
        <f>Nut_StatusTool!B79</f>
        <v>0</v>
      </c>
      <c r="V85" s="44">
        <f>Nut_StatusTool!C79</f>
        <v>0</v>
      </c>
      <c r="W85" s="44">
        <f>Nut_StatusTool!D79</f>
        <v>0</v>
      </c>
      <c r="X85" s="44">
        <f>Nut_StatusTool!F79</f>
        <v>0</v>
      </c>
      <c r="Y85" s="285" t="str">
        <f>Nut_StatusTool!K79</f>
        <v/>
      </c>
      <c r="Z85" s="44" t="str">
        <f>Nut_StatusTool!L79</f>
        <v/>
      </c>
      <c r="AA85" s="44" t="str">
        <f>Nut_StatusTool!M79</f>
        <v/>
      </c>
      <c r="AB85" s="44" t="str">
        <f>Nut_StatusTool!N79</f>
        <v/>
      </c>
      <c r="AC85" s="44">
        <f>Nut_StatusTool!I79</f>
        <v>0</v>
      </c>
      <c r="AD85" s="44">
        <f>Nut_StatusTool!J79</f>
        <v>0</v>
      </c>
    </row>
    <row r="86" spans="1:30" ht="20.100000000000001" customHeight="1">
      <c r="A86" s="59" t="str">
        <f t="array" ref="A86">IF(ROWS(A$9:A86)&gt;$U$5,"",INDEX(T$13:T$512,SMALL(IF(($Z$13:$Z$512=$Z$5),ROW($A$9:$A$508)-ROW($A$9)+1,""),ROWS(A$9:A86)),,1))</f>
        <v/>
      </c>
      <c r="B86" s="390" t="str">
        <f t="array" ref="B86">IF(ROWS(B$9:B86)&gt;$U$5,"",INDEX(U$13:U$512,SMALL(IF(($Z$13:$Z$512=$Z$5),ROW($A$9:$A$508)-ROW($A$9)+1,""),ROWS(B$9:B86)),,1))</f>
        <v/>
      </c>
      <c r="C86" s="389" t="str">
        <f t="array" ref="C86">IF(ROWS(C$9:C86)&gt;$U$5,"",INDEX(V$13:V$512,SMALL(IF(($Z$13:$Z$512=$Z$5),ROW($A$9:$A$508)-ROW($A$9)+1,""),ROWS(C$9:C86)),,1))</f>
        <v/>
      </c>
      <c r="D86" s="309" t="str">
        <f t="array" ref="D86">IF(ROWS(D$9:D86)&gt;$U$5,"",INDEX(W$13:W$512,SMALL(IF(($Z$13:$Z$512=$Z$5),ROW($A$9:$A$508)-ROW($A$9)+1,""),ROWS(D$9:D86)),,1))</f>
        <v/>
      </c>
      <c r="E86" s="59" t="str">
        <f t="array" ref="E86">IF(ROWS(E$9:E86)&gt;$U$5,"",INDEX(X$13:X$512,SMALL(IF(($Z$13:$Z$512=$Z$5),ROW($A$9:$A$508)-ROW($A$9)+1,""),ROWS(E$9:E86)),,1))</f>
        <v/>
      </c>
      <c r="F86" s="59" t="str">
        <f t="array" ref="F86">IF(ROWS(F$9:F86)&gt;$U$5,"",INDEX(Y$13:Y$512,SMALL(IF(($Z$13:$Z$512=$Z$5),ROW($A$9:$A$508)-ROW($A$9)+1,""),ROWS(F$9:F86)),,1))</f>
        <v/>
      </c>
      <c r="G86" s="59" t="str">
        <f t="array" ref="G86">IF(ROWS(G$9:G86)&gt;$U$5,"",INDEX(Z$13:Z$512,SMALL(IF(($Z$13:$Z$512=$Z$5),ROW($A$9:$A$508)-ROW($A$9)+1,""),ROWS(G$9:G86)),,1))</f>
        <v/>
      </c>
      <c r="H86" s="59" t="str">
        <f t="array" ref="H86">IF(ROWS(H$9:H86)&gt;$U$5,"",INDEX(AC$13:AC$512,SMALL(IF(($Z$13:$Z$512=$Z$5),ROW($A$9:$A$508)-ROW($A$9)+1,""),ROWS(H$9:H86)),,1))</f>
        <v/>
      </c>
      <c r="I86" s="105"/>
      <c r="J86" s="105"/>
      <c r="K86" s="105"/>
      <c r="L86" s="105"/>
      <c r="M86" s="136"/>
      <c r="N86" s="44"/>
      <c r="O86" s="44"/>
      <c r="P86" s="44"/>
      <c r="Q86" s="44"/>
      <c r="R86" s="44"/>
      <c r="S86" s="44"/>
      <c r="T86" s="44">
        <f>Nut_StatusTool!A80</f>
        <v>74</v>
      </c>
      <c r="U86" s="44">
        <f>Nut_StatusTool!B80</f>
        <v>0</v>
      </c>
      <c r="V86" s="44">
        <f>Nut_StatusTool!C80</f>
        <v>0</v>
      </c>
      <c r="W86" s="44">
        <f>Nut_StatusTool!D80</f>
        <v>0</v>
      </c>
      <c r="X86" s="44">
        <f>Nut_StatusTool!F80</f>
        <v>0</v>
      </c>
      <c r="Y86" s="285" t="str">
        <f>Nut_StatusTool!K80</f>
        <v/>
      </c>
      <c r="Z86" s="44" t="str">
        <f>Nut_StatusTool!L80</f>
        <v/>
      </c>
      <c r="AA86" s="44" t="str">
        <f>Nut_StatusTool!M80</f>
        <v/>
      </c>
      <c r="AB86" s="44" t="str">
        <f>Nut_StatusTool!N80</f>
        <v/>
      </c>
      <c r="AC86" s="44">
        <f>Nut_StatusTool!I80</f>
        <v>0</v>
      </c>
      <c r="AD86" s="44">
        <f>Nut_StatusTool!J80</f>
        <v>0</v>
      </c>
    </row>
    <row r="87" spans="1:30" ht="20.100000000000001" customHeight="1">
      <c r="A87" s="59" t="str">
        <f t="array" ref="A87">IF(ROWS(A$9:A87)&gt;$U$5,"",INDEX(T$13:T$512,SMALL(IF(($Z$13:$Z$512=$Z$5),ROW($A$9:$A$508)-ROW($A$9)+1,""),ROWS(A$9:A87)),,1))</f>
        <v/>
      </c>
      <c r="B87" s="390" t="str">
        <f t="array" ref="B87">IF(ROWS(B$9:B87)&gt;$U$5,"",INDEX(U$13:U$512,SMALL(IF(($Z$13:$Z$512=$Z$5),ROW($A$9:$A$508)-ROW($A$9)+1,""),ROWS(B$9:B87)),,1))</f>
        <v/>
      </c>
      <c r="C87" s="389" t="str">
        <f t="array" ref="C87">IF(ROWS(C$9:C87)&gt;$U$5,"",INDEX(V$13:V$512,SMALL(IF(($Z$13:$Z$512=$Z$5),ROW($A$9:$A$508)-ROW($A$9)+1,""),ROWS(C$9:C87)),,1))</f>
        <v/>
      </c>
      <c r="D87" s="309" t="str">
        <f t="array" ref="D87">IF(ROWS(D$9:D87)&gt;$U$5,"",INDEX(W$13:W$512,SMALL(IF(($Z$13:$Z$512=$Z$5),ROW($A$9:$A$508)-ROW($A$9)+1,""),ROWS(D$9:D87)),,1))</f>
        <v/>
      </c>
      <c r="E87" s="59" t="str">
        <f t="array" ref="E87">IF(ROWS(E$9:E87)&gt;$U$5,"",INDEX(X$13:X$512,SMALL(IF(($Z$13:$Z$512=$Z$5),ROW($A$9:$A$508)-ROW($A$9)+1,""),ROWS(E$9:E87)),,1))</f>
        <v/>
      </c>
      <c r="F87" s="59" t="str">
        <f t="array" ref="F87">IF(ROWS(F$9:F87)&gt;$U$5,"",INDEX(Y$13:Y$512,SMALL(IF(($Z$13:$Z$512=$Z$5),ROW($A$9:$A$508)-ROW($A$9)+1,""),ROWS(F$9:F87)),,1))</f>
        <v/>
      </c>
      <c r="G87" s="59" t="str">
        <f t="array" ref="G87">IF(ROWS(G$9:G87)&gt;$U$5,"",INDEX(Z$13:Z$512,SMALL(IF(($Z$13:$Z$512=$Z$5),ROW($A$9:$A$508)-ROW($A$9)+1,""),ROWS(G$9:G87)),,1))</f>
        <v/>
      </c>
      <c r="H87" s="59" t="str">
        <f t="array" ref="H87">IF(ROWS(H$9:H87)&gt;$U$5,"",INDEX(AC$13:AC$512,SMALL(IF(($Z$13:$Z$512=$Z$5),ROW($A$9:$A$508)-ROW($A$9)+1,""),ROWS(H$9:H87)),,1))</f>
        <v/>
      </c>
      <c r="I87" s="105"/>
      <c r="J87" s="105"/>
      <c r="K87" s="105"/>
      <c r="L87" s="105"/>
      <c r="M87" s="136"/>
      <c r="N87" s="44"/>
      <c r="O87" s="44"/>
      <c r="P87" s="44"/>
      <c r="Q87" s="44"/>
      <c r="R87" s="44"/>
      <c r="S87" s="44"/>
      <c r="T87" s="44">
        <f>Nut_StatusTool!A81</f>
        <v>75</v>
      </c>
      <c r="U87" s="44">
        <f>Nut_StatusTool!B81</f>
        <v>0</v>
      </c>
      <c r="V87" s="44">
        <f>Nut_StatusTool!C81</f>
        <v>0</v>
      </c>
      <c r="W87" s="44">
        <f>Nut_StatusTool!D81</f>
        <v>0</v>
      </c>
      <c r="X87" s="44">
        <f>Nut_StatusTool!F81</f>
        <v>0</v>
      </c>
      <c r="Y87" s="285" t="str">
        <f>Nut_StatusTool!K81</f>
        <v/>
      </c>
      <c r="Z87" s="44" t="str">
        <f>Nut_StatusTool!L81</f>
        <v/>
      </c>
      <c r="AA87" s="44" t="str">
        <f>Nut_StatusTool!M81</f>
        <v/>
      </c>
      <c r="AB87" s="44" t="str">
        <f>Nut_StatusTool!N81</f>
        <v/>
      </c>
      <c r="AC87" s="44">
        <f>Nut_StatusTool!I81</f>
        <v>0</v>
      </c>
      <c r="AD87" s="44">
        <f>Nut_StatusTool!J81</f>
        <v>0</v>
      </c>
    </row>
    <row r="88" spans="1:30" ht="20.100000000000001" customHeight="1">
      <c r="A88" s="59" t="str">
        <f t="array" ref="A88">IF(ROWS(A$9:A88)&gt;$U$5,"",INDEX(T$13:T$512,SMALL(IF(($Z$13:$Z$512=$Z$5),ROW($A$9:$A$508)-ROW($A$9)+1,""),ROWS(A$9:A88)),,1))</f>
        <v/>
      </c>
      <c r="B88" s="390" t="str">
        <f t="array" ref="B88">IF(ROWS(B$9:B88)&gt;$U$5,"",INDEX(U$13:U$512,SMALL(IF(($Z$13:$Z$512=$Z$5),ROW($A$9:$A$508)-ROW($A$9)+1,""),ROWS(B$9:B88)),,1))</f>
        <v/>
      </c>
      <c r="C88" s="389" t="str">
        <f t="array" ref="C88">IF(ROWS(C$9:C88)&gt;$U$5,"",INDEX(V$13:V$512,SMALL(IF(($Z$13:$Z$512=$Z$5),ROW($A$9:$A$508)-ROW($A$9)+1,""),ROWS(C$9:C88)),,1))</f>
        <v/>
      </c>
      <c r="D88" s="309" t="str">
        <f t="array" ref="D88">IF(ROWS(D$9:D88)&gt;$U$5,"",INDEX(W$13:W$512,SMALL(IF(($Z$13:$Z$512=$Z$5),ROW($A$9:$A$508)-ROW($A$9)+1,""),ROWS(D$9:D88)),,1))</f>
        <v/>
      </c>
      <c r="E88" s="59" t="str">
        <f t="array" ref="E88">IF(ROWS(E$9:E88)&gt;$U$5,"",INDEX(X$13:X$512,SMALL(IF(($Z$13:$Z$512=$Z$5),ROW($A$9:$A$508)-ROW($A$9)+1,""),ROWS(E$9:E88)),,1))</f>
        <v/>
      </c>
      <c r="F88" s="59" t="str">
        <f t="array" ref="F88">IF(ROWS(F$9:F88)&gt;$U$5,"",INDEX(Y$13:Y$512,SMALL(IF(($Z$13:$Z$512=$Z$5),ROW($A$9:$A$508)-ROW($A$9)+1,""),ROWS(F$9:F88)),,1))</f>
        <v/>
      </c>
      <c r="G88" s="59" t="str">
        <f t="array" ref="G88">IF(ROWS(G$9:G88)&gt;$U$5,"",INDEX(Z$13:Z$512,SMALL(IF(($Z$13:$Z$512=$Z$5),ROW($A$9:$A$508)-ROW($A$9)+1,""),ROWS(G$9:G88)),,1))</f>
        <v/>
      </c>
      <c r="H88" s="59" t="str">
        <f t="array" ref="H88">IF(ROWS(H$9:H88)&gt;$U$5,"",INDEX(AC$13:AC$512,SMALL(IF(($Z$13:$Z$512=$Z$5),ROW($A$9:$A$508)-ROW($A$9)+1,""),ROWS(H$9:H88)),,1))</f>
        <v/>
      </c>
      <c r="I88" s="105"/>
      <c r="J88" s="105"/>
      <c r="K88" s="105"/>
      <c r="L88" s="105"/>
      <c r="M88" s="136"/>
      <c r="N88" s="44"/>
      <c r="O88" s="44"/>
      <c r="P88" s="44"/>
      <c r="Q88" s="44"/>
      <c r="R88" s="44"/>
      <c r="S88" s="44"/>
      <c r="T88" s="44">
        <f>Nut_StatusTool!A82</f>
        <v>76</v>
      </c>
      <c r="U88" s="44">
        <f>Nut_StatusTool!B82</f>
        <v>0</v>
      </c>
      <c r="V88" s="44">
        <f>Nut_StatusTool!C82</f>
        <v>0</v>
      </c>
      <c r="W88" s="44">
        <f>Nut_StatusTool!D82</f>
        <v>0</v>
      </c>
      <c r="X88" s="44">
        <f>Nut_StatusTool!F82</f>
        <v>0</v>
      </c>
      <c r="Y88" s="285" t="str">
        <f>Nut_StatusTool!K82</f>
        <v/>
      </c>
      <c r="Z88" s="44" t="str">
        <f>Nut_StatusTool!L82</f>
        <v/>
      </c>
      <c r="AA88" s="44" t="str">
        <f>Nut_StatusTool!M82</f>
        <v/>
      </c>
      <c r="AB88" s="44" t="str">
        <f>Nut_StatusTool!N82</f>
        <v/>
      </c>
      <c r="AC88" s="44">
        <f>Nut_StatusTool!I82</f>
        <v>0</v>
      </c>
      <c r="AD88" s="44">
        <f>Nut_StatusTool!J82</f>
        <v>0</v>
      </c>
    </row>
    <row r="89" spans="1:30" ht="20.100000000000001" customHeight="1">
      <c r="A89" s="59" t="str">
        <f t="array" ref="A89">IF(ROWS(A$9:A89)&gt;$U$5,"",INDEX(T$13:T$512,SMALL(IF(($Z$13:$Z$512=$Z$5),ROW($A$9:$A$508)-ROW($A$9)+1,""),ROWS(A$9:A89)),,1))</f>
        <v/>
      </c>
      <c r="B89" s="390" t="str">
        <f t="array" ref="B89">IF(ROWS(B$9:B89)&gt;$U$5,"",INDEX(U$13:U$512,SMALL(IF(($Z$13:$Z$512=$Z$5),ROW($A$9:$A$508)-ROW($A$9)+1,""),ROWS(B$9:B89)),,1))</f>
        <v/>
      </c>
      <c r="C89" s="389" t="str">
        <f t="array" ref="C89">IF(ROWS(C$9:C89)&gt;$U$5,"",INDEX(V$13:V$512,SMALL(IF(($Z$13:$Z$512=$Z$5),ROW($A$9:$A$508)-ROW($A$9)+1,""),ROWS(C$9:C89)),,1))</f>
        <v/>
      </c>
      <c r="D89" s="309" t="str">
        <f t="array" ref="D89">IF(ROWS(D$9:D89)&gt;$U$5,"",INDEX(W$13:W$512,SMALL(IF(($Z$13:$Z$512=$Z$5),ROW($A$9:$A$508)-ROW($A$9)+1,""),ROWS(D$9:D89)),,1))</f>
        <v/>
      </c>
      <c r="E89" s="59" t="str">
        <f t="array" ref="E89">IF(ROWS(E$9:E89)&gt;$U$5,"",INDEX(X$13:X$512,SMALL(IF(($Z$13:$Z$512=$Z$5),ROW($A$9:$A$508)-ROW($A$9)+1,""),ROWS(E$9:E89)),,1))</f>
        <v/>
      </c>
      <c r="F89" s="59" t="str">
        <f t="array" ref="F89">IF(ROWS(F$9:F89)&gt;$U$5,"",INDEX(Y$13:Y$512,SMALL(IF(($Z$13:$Z$512=$Z$5),ROW($A$9:$A$508)-ROW($A$9)+1,""),ROWS(F$9:F89)),,1))</f>
        <v/>
      </c>
      <c r="G89" s="59" t="str">
        <f t="array" ref="G89">IF(ROWS(G$9:G89)&gt;$U$5,"",INDEX(Z$13:Z$512,SMALL(IF(($Z$13:$Z$512=$Z$5),ROW($A$9:$A$508)-ROW($A$9)+1,""),ROWS(G$9:G89)),,1))</f>
        <v/>
      </c>
      <c r="H89" s="59" t="str">
        <f t="array" ref="H89">IF(ROWS(H$9:H89)&gt;$U$5,"",INDEX(AC$13:AC$512,SMALL(IF(($Z$13:$Z$512=$Z$5),ROW($A$9:$A$508)-ROW($A$9)+1,""),ROWS(H$9:H89)),,1))</f>
        <v/>
      </c>
      <c r="I89" s="105"/>
      <c r="J89" s="105"/>
      <c r="K89" s="105"/>
      <c r="L89" s="105"/>
      <c r="M89" s="136"/>
      <c r="N89" s="44"/>
      <c r="O89" s="44"/>
      <c r="P89" s="44"/>
      <c r="Q89" s="44"/>
      <c r="R89" s="44"/>
      <c r="S89" s="44"/>
      <c r="T89" s="44">
        <f>Nut_StatusTool!A83</f>
        <v>77</v>
      </c>
      <c r="U89" s="44">
        <f>Nut_StatusTool!B83</f>
        <v>0</v>
      </c>
      <c r="V89" s="44">
        <f>Nut_StatusTool!C83</f>
        <v>0</v>
      </c>
      <c r="W89" s="44">
        <f>Nut_StatusTool!D83</f>
        <v>0</v>
      </c>
      <c r="X89" s="44">
        <f>Nut_StatusTool!F83</f>
        <v>0</v>
      </c>
      <c r="Y89" s="285" t="str">
        <f>Nut_StatusTool!K83</f>
        <v/>
      </c>
      <c r="Z89" s="44" t="str">
        <f>Nut_StatusTool!L83</f>
        <v/>
      </c>
      <c r="AA89" s="44" t="str">
        <f>Nut_StatusTool!M83</f>
        <v/>
      </c>
      <c r="AB89" s="44" t="str">
        <f>Nut_StatusTool!N83</f>
        <v/>
      </c>
      <c r="AC89" s="44">
        <f>Nut_StatusTool!I83</f>
        <v>0</v>
      </c>
      <c r="AD89" s="44">
        <f>Nut_StatusTool!J83</f>
        <v>0</v>
      </c>
    </row>
    <row r="90" spans="1:30" ht="20.100000000000001" customHeight="1">
      <c r="A90" s="59" t="str">
        <f t="array" ref="A90">IF(ROWS(A$9:A90)&gt;$U$5,"",INDEX(T$13:T$512,SMALL(IF(($Z$13:$Z$512=$Z$5),ROW($A$9:$A$508)-ROW($A$9)+1,""),ROWS(A$9:A90)),,1))</f>
        <v/>
      </c>
      <c r="B90" s="390" t="str">
        <f t="array" ref="B90">IF(ROWS(B$9:B90)&gt;$U$5,"",INDEX(U$13:U$512,SMALL(IF(($Z$13:$Z$512=$Z$5),ROW($A$9:$A$508)-ROW($A$9)+1,""),ROWS(B$9:B90)),,1))</f>
        <v/>
      </c>
      <c r="C90" s="389" t="str">
        <f t="array" ref="C90">IF(ROWS(C$9:C90)&gt;$U$5,"",INDEX(V$13:V$512,SMALL(IF(($Z$13:$Z$512=$Z$5),ROW($A$9:$A$508)-ROW($A$9)+1,""),ROWS(C$9:C90)),,1))</f>
        <v/>
      </c>
      <c r="D90" s="309" t="str">
        <f t="array" ref="D90">IF(ROWS(D$9:D90)&gt;$U$5,"",INDEX(W$13:W$512,SMALL(IF(($Z$13:$Z$512=$Z$5),ROW($A$9:$A$508)-ROW($A$9)+1,""),ROWS(D$9:D90)),,1))</f>
        <v/>
      </c>
      <c r="E90" s="59" t="str">
        <f t="array" ref="E90">IF(ROWS(E$9:E90)&gt;$U$5,"",INDEX(X$13:X$512,SMALL(IF(($Z$13:$Z$512=$Z$5),ROW($A$9:$A$508)-ROW($A$9)+1,""),ROWS(E$9:E90)),,1))</f>
        <v/>
      </c>
      <c r="F90" s="59" t="str">
        <f t="array" ref="F90">IF(ROWS(F$9:F90)&gt;$U$5,"",INDEX(Y$13:Y$512,SMALL(IF(($Z$13:$Z$512=$Z$5),ROW($A$9:$A$508)-ROW($A$9)+1,""),ROWS(F$9:F90)),,1))</f>
        <v/>
      </c>
      <c r="G90" s="59" t="str">
        <f t="array" ref="G90">IF(ROWS(G$9:G90)&gt;$U$5,"",INDEX(Z$13:Z$512,SMALL(IF(($Z$13:$Z$512=$Z$5),ROW($A$9:$A$508)-ROW($A$9)+1,""),ROWS(G$9:G90)),,1))</f>
        <v/>
      </c>
      <c r="H90" s="59" t="str">
        <f t="array" ref="H90">IF(ROWS(H$9:H90)&gt;$U$5,"",INDEX(AC$13:AC$512,SMALL(IF(($Z$13:$Z$512=$Z$5),ROW($A$9:$A$508)-ROW($A$9)+1,""),ROWS(H$9:H90)),,1))</f>
        <v/>
      </c>
      <c r="I90" s="105"/>
      <c r="J90" s="105"/>
      <c r="K90" s="105"/>
      <c r="L90" s="105"/>
      <c r="M90" s="136"/>
      <c r="N90" s="44"/>
      <c r="O90" s="44"/>
      <c r="P90" s="44"/>
      <c r="Q90" s="44"/>
      <c r="R90" s="44"/>
      <c r="S90" s="44"/>
      <c r="T90" s="44">
        <f>Nut_StatusTool!A84</f>
        <v>78</v>
      </c>
      <c r="U90" s="44">
        <f>Nut_StatusTool!B84</f>
        <v>0</v>
      </c>
      <c r="V90" s="44">
        <f>Nut_StatusTool!C84</f>
        <v>0</v>
      </c>
      <c r="W90" s="44">
        <f>Nut_StatusTool!D84</f>
        <v>0</v>
      </c>
      <c r="X90" s="44">
        <f>Nut_StatusTool!F84</f>
        <v>0</v>
      </c>
      <c r="Y90" s="285" t="str">
        <f>Nut_StatusTool!K84</f>
        <v/>
      </c>
      <c r="Z90" s="44" t="str">
        <f>Nut_StatusTool!L84</f>
        <v/>
      </c>
      <c r="AA90" s="44" t="str">
        <f>Nut_StatusTool!M84</f>
        <v/>
      </c>
      <c r="AB90" s="44" t="str">
        <f>Nut_StatusTool!N84</f>
        <v/>
      </c>
      <c r="AC90" s="44">
        <f>Nut_StatusTool!I84</f>
        <v>0</v>
      </c>
      <c r="AD90" s="44">
        <f>Nut_StatusTool!J84</f>
        <v>0</v>
      </c>
    </row>
    <row r="91" spans="1:30" ht="20.100000000000001" customHeight="1">
      <c r="A91" s="59" t="str">
        <f t="array" ref="A91">IF(ROWS(A$9:A91)&gt;$U$5,"",INDEX(T$13:T$512,SMALL(IF(($Z$13:$Z$512=$Z$5),ROW($A$9:$A$508)-ROW($A$9)+1,""),ROWS(A$9:A91)),,1))</f>
        <v/>
      </c>
      <c r="B91" s="390" t="str">
        <f t="array" ref="B91">IF(ROWS(B$9:B91)&gt;$U$5,"",INDEX(U$13:U$512,SMALL(IF(($Z$13:$Z$512=$Z$5),ROW($A$9:$A$508)-ROW($A$9)+1,""),ROWS(B$9:B91)),,1))</f>
        <v/>
      </c>
      <c r="C91" s="389" t="str">
        <f t="array" ref="C91">IF(ROWS(C$9:C91)&gt;$U$5,"",INDEX(V$13:V$512,SMALL(IF(($Z$13:$Z$512=$Z$5),ROW($A$9:$A$508)-ROW($A$9)+1,""),ROWS(C$9:C91)),,1))</f>
        <v/>
      </c>
      <c r="D91" s="309" t="str">
        <f t="array" ref="D91">IF(ROWS(D$9:D91)&gt;$U$5,"",INDEX(W$13:W$512,SMALL(IF(($Z$13:$Z$512=$Z$5),ROW($A$9:$A$508)-ROW($A$9)+1,""),ROWS(D$9:D91)),,1))</f>
        <v/>
      </c>
      <c r="E91" s="59" t="str">
        <f t="array" ref="E91">IF(ROWS(E$9:E91)&gt;$U$5,"",INDEX(X$13:X$512,SMALL(IF(($Z$13:$Z$512=$Z$5),ROW($A$9:$A$508)-ROW($A$9)+1,""),ROWS(E$9:E91)),,1))</f>
        <v/>
      </c>
      <c r="F91" s="59" t="str">
        <f t="array" ref="F91">IF(ROWS(F$9:F91)&gt;$U$5,"",INDEX(Y$13:Y$512,SMALL(IF(($Z$13:$Z$512=$Z$5),ROW($A$9:$A$508)-ROW($A$9)+1,""),ROWS(F$9:F91)),,1))</f>
        <v/>
      </c>
      <c r="G91" s="59" t="str">
        <f t="array" ref="G91">IF(ROWS(G$9:G91)&gt;$U$5,"",INDEX(Z$13:Z$512,SMALL(IF(($Z$13:$Z$512=$Z$5),ROW($A$9:$A$508)-ROW($A$9)+1,""),ROWS(G$9:G91)),,1))</f>
        <v/>
      </c>
      <c r="H91" s="59" t="str">
        <f t="array" ref="H91">IF(ROWS(H$9:H91)&gt;$U$5,"",INDEX(AC$13:AC$512,SMALL(IF(($Z$13:$Z$512=$Z$5),ROW($A$9:$A$508)-ROW($A$9)+1,""),ROWS(H$9:H91)),,1))</f>
        <v/>
      </c>
      <c r="I91" s="105"/>
      <c r="J91" s="105"/>
      <c r="K91" s="105"/>
      <c r="L91" s="105"/>
      <c r="M91" s="136"/>
      <c r="N91" s="44"/>
      <c r="O91" s="44"/>
      <c r="P91" s="44"/>
      <c r="Q91" s="44"/>
      <c r="R91" s="44"/>
      <c r="S91" s="44"/>
      <c r="T91" s="44">
        <f>Nut_StatusTool!A85</f>
        <v>79</v>
      </c>
      <c r="U91" s="44">
        <f>Nut_StatusTool!B85</f>
        <v>0</v>
      </c>
      <c r="V91" s="44">
        <f>Nut_StatusTool!C85</f>
        <v>0</v>
      </c>
      <c r="W91" s="44">
        <f>Nut_StatusTool!D85</f>
        <v>0</v>
      </c>
      <c r="X91" s="44">
        <f>Nut_StatusTool!F85</f>
        <v>0</v>
      </c>
      <c r="Y91" s="285" t="str">
        <f>Nut_StatusTool!K85</f>
        <v/>
      </c>
      <c r="Z91" s="44" t="str">
        <f>Nut_StatusTool!L85</f>
        <v/>
      </c>
      <c r="AA91" s="44" t="str">
        <f>Nut_StatusTool!M85</f>
        <v/>
      </c>
      <c r="AB91" s="44" t="str">
        <f>Nut_StatusTool!N85</f>
        <v/>
      </c>
      <c r="AC91" s="44">
        <f>Nut_StatusTool!I85</f>
        <v>0</v>
      </c>
      <c r="AD91" s="44">
        <f>Nut_StatusTool!J85</f>
        <v>0</v>
      </c>
    </row>
    <row r="92" spans="1:30" ht="20.100000000000001" customHeight="1">
      <c r="A92" s="59" t="str">
        <f t="array" ref="A92">IF(ROWS(A$9:A92)&gt;$U$5,"",INDEX(T$13:T$512,SMALL(IF(($Z$13:$Z$512=$Z$5),ROW($A$9:$A$508)-ROW($A$9)+1,""),ROWS(A$9:A92)),,1))</f>
        <v/>
      </c>
      <c r="B92" s="390" t="str">
        <f t="array" ref="B92">IF(ROWS(B$9:B92)&gt;$U$5,"",INDEX(U$13:U$512,SMALL(IF(($Z$13:$Z$512=$Z$5),ROW($A$9:$A$508)-ROW($A$9)+1,""),ROWS(B$9:B92)),,1))</f>
        <v/>
      </c>
      <c r="C92" s="389" t="str">
        <f t="array" ref="C92">IF(ROWS(C$9:C92)&gt;$U$5,"",INDEX(V$13:V$512,SMALL(IF(($Z$13:$Z$512=$Z$5),ROW($A$9:$A$508)-ROW($A$9)+1,""),ROWS(C$9:C92)),,1))</f>
        <v/>
      </c>
      <c r="D92" s="309" t="str">
        <f t="array" ref="D92">IF(ROWS(D$9:D92)&gt;$U$5,"",INDEX(W$13:W$512,SMALL(IF(($Z$13:$Z$512=$Z$5),ROW($A$9:$A$508)-ROW($A$9)+1,""),ROWS(D$9:D92)),,1))</f>
        <v/>
      </c>
      <c r="E92" s="59" t="str">
        <f t="array" ref="E92">IF(ROWS(E$9:E92)&gt;$U$5,"",INDEX(X$13:X$512,SMALL(IF(($Z$13:$Z$512=$Z$5),ROW($A$9:$A$508)-ROW($A$9)+1,""),ROWS(E$9:E92)),,1))</f>
        <v/>
      </c>
      <c r="F92" s="59" t="str">
        <f t="array" ref="F92">IF(ROWS(F$9:F92)&gt;$U$5,"",INDEX(Y$13:Y$512,SMALL(IF(($Z$13:$Z$512=$Z$5),ROW($A$9:$A$508)-ROW($A$9)+1,""),ROWS(F$9:F92)),,1))</f>
        <v/>
      </c>
      <c r="G92" s="59" t="str">
        <f t="array" ref="G92">IF(ROWS(G$9:G92)&gt;$U$5,"",INDEX(Z$13:Z$512,SMALL(IF(($Z$13:$Z$512=$Z$5),ROW($A$9:$A$508)-ROW($A$9)+1,""),ROWS(G$9:G92)),,1))</f>
        <v/>
      </c>
      <c r="H92" s="59" t="str">
        <f t="array" ref="H92">IF(ROWS(H$9:H92)&gt;$U$5,"",INDEX(AC$13:AC$512,SMALL(IF(($Z$13:$Z$512=$Z$5),ROW($A$9:$A$508)-ROW($A$9)+1,""),ROWS(H$9:H92)),,1))</f>
        <v/>
      </c>
      <c r="I92" s="105"/>
      <c r="J92" s="105"/>
      <c r="K92" s="105"/>
      <c r="L92" s="105"/>
      <c r="M92" s="136"/>
      <c r="N92" s="44"/>
      <c r="O92" s="44"/>
      <c r="P92" s="44"/>
      <c r="Q92" s="44"/>
      <c r="R92" s="44"/>
      <c r="S92" s="44"/>
      <c r="T92" s="44">
        <f>Nut_StatusTool!A86</f>
        <v>80</v>
      </c>
      <c r="U92" s="44">
        <f>Nut_StatusTool!B86</f>
        <v>0</v>
      </c>
      <c r="V92" s="44">
        <f>Nut_StatusTool!C86</f>
        <v>0</v>
      </c>
      <c r="W92" s="44">
        <f>Nut_StatusTool!D86</f>
        <v>0</v>
      </c>
      <c r="X92" s="44">
        <f>Nut_StatusTool!F86</f>
        <v>0</v>
      </c>
      <c r="Y92" s="285" t="str">
        <f>Nut_StatusTool!K86</f>
        <v/>
      </c>
      <c r="Z92" s="44" t="str">
        <f>Nut_StatusTool!L86</f>
        <v/>
      </c>
      <c r="AA92" s="44" t="str">
        <f>Nut_StatusTool!M86</f>
        <v/>
      </c>
      <c r="AB92" s="44" t="str">
        <f>Nut_StatusTool!N86</f>
        <v/>
      </c>
      <c r="AC92" s="44">
        <f>Nut_StatusTool!I86</f>
        <v>0</v>
      </c>
      <c r="AD92" s="44">
        <f>Nut_StatusTool!J86</f>
        <v>0</v>
      </c>
    </row>
    <row r="93" spans="1:30" ht="20.100000000000001" customHeight="1">
      <c r="A93" s="59" t="str">
        <f t="array" ref="A93">IF(ROWS(A$9:A93)&gt;$U$5,"",INDEX(T$13:T$512,SMALL(IF(($Z$13:$Z$512=$Z$5),ROW($A$9:$A$508)-ROW($A$9)+1,""),ROWS(A$9:A93)),,1))</f>
        <v/>
      </c>
      <c r="B93" s="390" t="str">
        <f t="array" ref="B93">IF(ROWS(B$9:B93)&gt;$U$5,"",INDEX(U$13:U$512,SMALL(IF(($Z$13:$Z$512=$Z$5),ROW($A$9:$A$508)-ROW($A$9)+1,""),ROWS(B$9:B93)),,1))</f>
        <v/>
      </c>
      <c r="C93" s="389" t="str">
        <f t="array" ref="C93">IF(ROWS(C$9:C93)&gt;$U$5,"",INDEX(V$13:V$512,SMALL(IF(($Z$13:$Z$512=$Z$5),ROW($A$9:$A$508)-ROW($A$9)+1,""),ROWS(C$9:C93)),,1))</f>
        <v/>
      </c>
      <c r="D93" s="309" t="str">
        <f t="array" ref="D93">IF(ROWS(D$9:D93)&gt;$U$5,"",INDEX(W$13:W$512,SMALL(IF(($Z$13:$Z$512=$Z$5),ROW($A$9:$A$508)-ROW($A$9)+1,""),ROWS(D$9:D93)),,1))</f>
        <v/>
      </c>
      <c r="E93" s="59" t="str">
        <f t="array" ref="E93">IF(ROWS(E$9:E93)&gt;$U$5,"",INDEX(X$13:X$512,SMALL(IF(($Z$13:$Z$512=$Z$5),ROW($A$9:$A$508)-ROW($A$9)+1,""),ROWS(E$9:E93)),,1))</f>
        <v/>
      </c>
      <c r="F93" s="59" t="str">
        <f t="array" ref="F93">IF(ROWS(F$9:F93)&gt;$U$5,"",INDEX(Y$13:Y$512,SMALL(IF(($Z$13:$Z$512=$Z$5),ROW($A$9:$A$508)-ROW($A$9)+1,""),ROWS(F$9:F93)),,1))</f>
        <v/>
      </c>
      <c r="G93" s="59" t="str">
        <f t="array" ref="G93">IF(ROWS(G$9:G93)&gt;$U$5,"",INDEX(Z$13:Z$512,SMALL(IF(($Z$13:$Z$512=$Z$5),ROW($A$9:$A$508)-ROW($A$9)+1,""),ROWS(G$9:G93)),,1))</f>
        <v/>
      </c>
      <c r="H93" s="59" t="str">
        <f t="array" ref="H93">IF(ROWS(H$9:H93)&gt;$U$5,"",INDEX(AC$13:AC$512,SMALL(IF(($Z$13:$Z$512=$Z$5),ROW($A$9:$A$508)-ROW($A$9)+1,""),ROWS(H$9:H93)),,1))</f>
        <v/>
      </c>
      <c r="I93" s="105"/>
      <c r="J93" s="105"/>
      <c r="K93" s="105"/>
      <c r="L93" s="105"/>
      <c r="M93" s="136"/>
      <c r="N93" s="44"/>
      <c r="O93" s="44"/>
      <c r="P93" s="44"/>
      <c r="Q93" s="44"/>
      <c r="R93" s="44"/>
      <c r="S93" s="44"/>
      <c r="T93" s="44">
        <f>Nut_StatusTool!A87</f>
        <v>81</v>
      </c>
      <c r="U93" s="44">
        <f>Nut_StatusTool!B87</f>
        <v>0</v>
      </c>
      <c r="V93" s="44">
        <f>Nut_StatusTool!C87</f>
        <v>0</v>
      </c>
      <c r="W93" s="44">
        <f>Nut_StatusTool!D87</f>
        <v>0</v>
      </c>
      <c r="X93" s="44">
        <f>Nut_StatusTool!F87</f>
        <v>0</v>
      </c>
      <c r="Y93" s="285" t="str">
        <f>Nut_StatusTool!K87</f>
        <v/>
      </c>
      <c r="Z93" s="44" t="str">
        <f>Nut_StatusTool!L87</f>
        <v/>
      </c>
      <c r="AA93" s="44" t="str">
        <f>Nut_StatusTool!M87</f>
        <v/>
      </c>
      <c r="AB93" s="44" t="str">
        <f>Nut_StatusTool!N87</f>
        <v/>
      </c>
      <c r="AC93" s="44">
        <f>Nut_StatusTool!I87</f>
        <v>0</v>
      </c>
      <c r="AD93" s="44">
        <f>Nut_StatusTool!J87</f>
        <v>0</v>
      </c>
    </row>
    <row r="94" spans="1:30" ht="20.100000000000001" customHeight="1">
      <c r="A94" s="59" t="str">
        <f t="array" ref="A94">IF(ROWS(A$9:A94)&gt;$U$5,"",INDEX(T$13:T$512,SMALL(IF(($Z$13:$Z$512=$Z$5),ROW($A$9:$A$508)-ROW($A$9)+1,""),ROWS(A$9:A94)),,1))</f>
        <v/>
      </c>
      <c r="B94" s="390" t="str">
        <f t="array" ref="B94">IF(ROWS(B$9:B94)&gt;$U$5,"",INDEX(U$13:U$512,SMALL(IF(($Z$13:$Z$512=$Z$5),ROW($A$9:$A$508)-ROW($A$9)+1,""),ROWS(B$9:B94)),,1))</f>
        <v/>
      </c>
      <c r="C94" s="389" t="str">
        <f t="array" ref="C94">IF(ROWS(C$9:C94)&gt;$U$5,"",INDEX(V$13:V$512,SMALL(IF(($Z$13:$Z$512=$Z$5),ROW($A$9:$A$508)-ROW($A$9)+1,""),ROWS(C$9:C94)),,1))</f>
        <v/>
      </c>
      <c r="D94" s="309" t="str">
        <f t="array" ref="D94">IF(ROWS(D$9:D94)&gt;$U$5,"",INDEX(W$13:W$512,SMALL(IF(($Z$13:$Z$512=$Z$5),ROW($A$9:$A$508)-ROW($A$9)+1,""),ROWS(D$9:D94)),,1))</f>
        <v/>
      </c>
      <c r="E94" s="59" t="str">
        <f t="array" ref="E94">IF(ROWS(E$9:E94)&gt;$U$5,"",INDEX(X$13:X$512,SMALL(IF(($Z$13:$Z$512=$Z$5),ROW($A$9:$A$508)-ROW($A$9)+1,""),ROWS(E$9:E94)),,1))</f>
        <v/>
      </c>
      <c r="F94" s="59" t="str">
        <f t="array" ref="F94">IF(ROWS(F$9:F94)&gt;$U$5,"",INDEX(Y$13:Y$512,SMALL(IF(($Z$13:$Z$512=$Z$5),ROW($A$9:$A$508)-ROW($A$9)+1,""),ROWS(F$9:F94)),,1))</f>
        <v/>
      </c>
      <c r="G94" s="59" t="str">
        <f t="array" ref="G94">IF(ROWS(G$9:G94)&gt;$U$5,"",INDEX(Z$13:Z$512,SMALL(IF(($Z$13:$Z$512=$Z$5),ROW($A$9:$A$508)-ROW($A$9)+1,""),ROWS(G$9:G94)),,1))</f>
        <v/>
      </c>
      <c r="H94" s="59" t="str">
        <f t="array" ref="H94">IF(ROWS(H$9:H94)&gt;$U$5,"",INDEX(AC$13:AC$512,SMALL(IF(($Z$13:$Z$512=$Z$5),ROW($A$9:$A$508)-ROW($A$9)+1,""),ROWS(H$9:H94)),,1))</f>
        <v/>
      </c>
      <c r="I94" s="105"/>
      <c r="J94" s="105"/>
      <c r="K94" s="105"/>
      <c r="L94" s="105"/>
      <c r="M94" s="136"/>
      <c r="N94" s="44"/>
      <c r="O94" s="44"/>
      <c r="P94" s="44"/>
      <c r="Q94" s="44"/>
      <c r="R94" s="44"/>
      <c r="S94" s="44"/>
      <c r="T94" s="44">
        <f>Nut_StatusTool!A88</f>
        <v>82</v>
      </c>
      <c r="U94" s="44">
        <f>Nut_StatusTool!B88</f>
        <v>0</v>
      </c>
      <c r="V94" s="44">
        <f>Nut_StatusTool!C88</f>
        <v>0</v>
      </c>
      <c r="W94" s="44">
        <f>Nut_StatusTool!D88</f>
        <v>0</v>
      </c>
      <c r="X94" s="44">
        <f>Nut_StatusTool!F88</f>
        <v>0</v>
      </c>
      <c r="Y94" s="285" t="str">
        <f>Nut_StatusTool!K88</f>
        <v/>
      </c>
      <c r="Z94" s="44" t="str">
        <f>Nut_StatusTool!L88</f>
        <v/>
      </c>
      <c r="AA94" s="44" t="str">
        <f>Nut_StatusTool!M88</f>
        <v/>
      </c>
      <c r="AB94" s="44" t="str">
        <f>Nut_StatusTool!N88</f>
        <v/>
      </c>
      <c r="AC94" s="44">
        <f>Nut_StatusTool!I88</f>
        <v>0</v>
      </c>
      <c r="AD94" s="44">
        <f>Nut_StatusTool!J88</f>
        <v>0</v>
      </c>
    </row>
    <row r="95" spans="1:30" ht="20.100000000000001" customHeight="1">
      <c r="A95" s="59" t="str">
        <f t="array" ref="A95">IF(ROWS(A$9:A95)&gt;$U$5,"",INDEX(T$13:T$512,SMALL(IF(($Z$13:$Z$512=$Z$5),ROW($A$9:$A$508)-ROW($A$9)+1,""),ROWS(A$9:A95)),,1))</f>
        <v/>
      </c>
      <c r="B95" s="390" t="str">
        <f t="array" ref="B95">IF(ROWS(B$9:B95)&gt;$U$5,"",INDEX(U$13:U$512,SMALL(IF(($Z$13:$Z$512=$Z$5),ROW($A$9:$A$508)-ROW($A$9)+1,""),ROWS(B$9:B95)),,1))</f>
        <v/>
      </c>
      <c r="C95" s="389" t="str">
        <f t="array" ref="C95">IF(ROWS(C$9:C95)&gt;$U$5,"",INDEX(V$13:V$512,SMALL(IF(($Z$13:$Z$512=$Z$5),ROW($A$9:$A$508)-ROW($A$9)+1,""),ROWS(C$9:C95)),,1))</f>
        <v/>
      </c>
      <c r="D95" s="309" t="str">
        <f t="array" ref="D95">IF(ROWS(D$9:D95)&gt;$U$5,"",INDEX(W$13:W$512,SMALL(IF(($Z$13:$Z$512=$Z$5),ROW($A$9:$A$508)-ROW($A$9)+1,""),ROWS(D$9:D95)),,1))</f>
        <v/>
      </c>
      <c r="E95" s="59" t="str">
        <f t="array" ref="E95">IF(ROWS(E$9:E95)&gt;$U$5,"",INDEX(X$13:X$512,SMALL(IF(($Z$13:$Z$512=$Z$5),ROW($A$9:$A$508)-ROW($A$9)+1,""),ROWS(E$9:E95)),,1))</f>
        <v/>
      </c>
      <c r="F95" s="59" t="str">
        <f t="array" ref="F95">IF(ROWS(F$9:F95)&gt;$U$5,"",INDEX(Y$13:Y$512,SMALL(IF(($Z$13:$Z$512=$Z$5),ROW($A$9:$A$508)-ROW($A$9)+1,""),ROWS(F$9:F95)),,1))</f>
        <v/>
      </c>
      <c r="G95" s="59" t="str">
        <f t="array" ref="G95">IF(ROWS(G$9:G95)&gt;$U$5,"",INDEX(Z$13:Z$512,SMALL(IF(($Z$13:$Z$512=$Z$5),ROW($A$9:$A$508)-ROW($A$9)+1,""),ROWS(G$9:G95)),,1))</f>
        <v/>
      </c>
      <c r="H95" s="59" t="str">
        <f t="array" ref="H95">IF(ROWS(H$9:H95)&gt;$U$5,"",INDEX(AC$13:AC$512,SMALL(IF(($Z$13:$Z$512=$Z$5),ROW($A$9:$A$508)-ROW($A$9)+1,""),ROWS(H$9:H95)),,1))</f>
        <v/>
      </c>
      <c r="I95" s="105"/>
      <c r="J95" s="105"/>
      <c r="K95" s="105"/>
      <c r="L95" s="105"/>
      <c r="M95" s="136"/>
      <c r="N95" s="44"/>
      <c r="O95" s="44"/>
      <c r="P95" s="44"/>
      <c r="Q95" s="44"/>
      <c r="R95" s="44"/>
      <c r="S95" s="44"/>
      <c r="T95" s="44">
        <f>Nut_StatusTool!A89</f>
        <v>83</v>
      </c>
      <c r="U95" s="44">
        <f>Nut_StatusTool!B89</f>
        <v>0</v>
      </c>
      <c r="V95" s="44">
        <f>Nut_StatusTool!C89</f>
        <v>0</v>
      </c>
      <c r="W95" s="44">
        <f>Nut_StatusTool!D89</f>
        <v>0</v>
      </c>
      <c r="X95" s="44">
        <f>Nut_StatusTool!F89</f>
        <v>0</v>
      </c>
      <c r="Y95" s="285" t="str">
        <f>Nut_StatusTool!K89</f>
        <v/>
      </c>
      <c r="Z95" s="44" t="str">
        <f>Nut_StatusTool!L89</f>
        <v/>
      </c>
      <c r="AA95" s="44" t="str">
        <f>Nut_StatusTool!M89</f>
        <v/>
      </c>
      <c r="AB95" s="44" t="str">
        <f>Nut_StatusTool!N89</f>
        <v/>
      </c>
      <c r="AC95" s="44">
        <f>Nut_StatusTool!I89</f>
        <v>0</v>
      </c>
      <c r="AD95" s="44">
        <f>Nut_StatusTool!J89</f>
        <v>0</v>
      </c>
    </row>
    <row r="96" spans="1:30" ht="20.100000000000001" customHeight="1">
      <c r="A96" s="59" t="str">
        <f t="array" ref="A96">IF(ROWS(A$9:A96)&gt;$U$5,"",INDEX(T$13:T$512,SMALL(IF(($Z$13:$Z$512=$Z$5),ROW($A$9:$A$508)-ROW($A$9)+1,""),ROWS(A$9:A96)),,1))</f>
        <v/>
      </c>
      <c r="B96" s="390" t="str">
        <f t="array" ref="B96">IF(ROWS(B$9:B96)&gt;$U$5,"",INDEX(U$13:U$512,SMALL(IF(($Z$13:$Z$512=$Z$5),ROW($A$9:$A$508)-ROW($A$9)+1,""),ROWS(B$9:B96)),,1))</f>
        <v/>
      </c>
      <c r="C96" s="389" t="str">
        <f t="array" ref="C96">IF(ROWS(C$9:C96)&gt;$U$5,"",INDEX(V$13:V$512,SMALL(IF(($Z$13:$Z$512=$Z$5),ROW($A$9:$A$508)-ROW($A$9)+1,""),ROWS(C$9:C96)),,1))</f>
        <v/>
      </c>
      <c r="D96" s="309" t="str">
        <f t="array" ref="D96">IF(ROWS(D$9:D96)&gt;$U$5,"",INDEX(W$13:W$512,SMALL(IF(($Z$13:$Z$512=$Z$5),ROW($A$9:$A$508)-ROW($A$9)+1,""),ROWS(D$9:D96)),,1))</f>
        <v/>
      </c>
      <c r="E96" s="59" t="str">
        <f t="array" ref="E96">IF(ROWS(E$9:E96)&gt;$U$5,"",INDEX(X$13:X$512,SMALL(IF(($Z$13:$Z$512=$Z$5),ROW($A$9:$A$508)-ROW($A$9)+1,""),ROWS(E$9:E96)),,1))</f>
        <v/>
      </c>
      <c r="F96" s="59" t="str">
        <f t="array" ref="F96">IF(ROWS(F$9:F96)&gt;$U$5,"",INDEX(Y$13:Y$512,SMALL(IF(($Z$13:$Z$512=$Z$5),ROW($A$9:$A$508)-ROW($A$9)+1,""),ROWS(F$9:F96)),,1))</f>
        <v/>
      </c>
      <c r="G96" s="59" t="str">
        <f t="array" ref="G96">IF(ROWS(G$9:G96)&gt;$U$5,"",INDEX(Z$13:Z$512,SMALL(IF(($Z$13:$Z$512=$Z$5),ROW($A$9:$A$508)-ROW($A$9)+1,""),ROWS(G$9:G96)),,1))</f>
        <v/>
      </c>
      <c r="H96" s="59" t="str">
        <f t="array" ref="H96">IF(ROWS(H$9:H96)&gt;$U$5,"",INDEX(AC$13:AC$512,SMALL(IF(($Z$13:$Z$512=$Z$5),ROW($A$9:$A$508)-ROW($A$9)+1,""),ROWS(H$9:H96)),,1))</f>
        <v/>
      </c>
      <c r="I96" s="105"/>
      <c r="J96" s="105"/>
      <c r="K96" s="105"/>
      <c r="L96" s="105"/>
      <c r="M96" s="136"/>
      <c r="N96" s="44"/>
      <c r="O96" s="44"/>
      <c r="P96" s="44"/>
      <c r="Q96" s="44"/>
      <c r="R96" s="44"/>
      <c r="S96" s="44"/>
      <c r="T96" s="44">
        <f>Nut_StatusTool!A90</f>
        <v>84</v>
      </c>
      <c r="U96" s="44">
        <f>Nut_StatusTool!B90</f>
        <v>0</v>
      </c>
      <c r="V96" s="44">
        <f>Nut_StatusTool!C90</f>
        <v>0</v>
      </c>
      <c r="W96" s="44">
        <f>Nut_StatusTool!D90</f>
        <v>0</v>
      </c>
      <c r="X96" s="44">
        <f>Nut_StatusTool!F90</f>
        <v>0</v>
      </c>
      <c r="Y96" s="285" t="str">
        <f>Nut_StatusTool!K90</f>
        <v/>
      </c>
      <c r="Z96" s="44" t="str">
        <f>Nut_StatusTool!L90</f>
        <v/>
      </c>
      <c r="AA96" s="44" t="str">
        <f>Nut_StatusTool!M90</f>
        <v/>
      </c>
      <c r="AB96" s="44" t="str">
        <f>Nut_StatusTool!N90</f>
        <v/>
      </c>
      <c r="AC96" s="44">
        <f>Nut_StatusTool!I90</f>
        <v>0</v>
      </c>
      <c r="AD96" s="44">
        <f>Nut_StatusTool!J90</f>
        <v>0</v>
      </c>
    </row>
    <row r="97" spans="1:30" ht="20.100000000000001" customHeight="1">
      <c r="A97" s="59" t="str">
        <f t="array" ref="A97">IF(ROWS(A$9:A97)&gt;$U$5,"",INDEX(T$13:T$512,SMALL(IF(($Z$13:$Z$512=$Z$5),ROW($A$9:$A$508)-ROW($A$9)+1,""),ROWS(A$9:A97)),,1))</f>
        <v/>
      </c>
      <c r="B97" s="390" t="str">
        <f t="array" ref="B97">IF(ROWS(B$9:B97)&gt;$U$5,"",INDEX(U$13:U$512,SMALL(IF(($Z$13:$Z$512=$Z$5),ROW($A$9:$A$508)-ROW($A$9)+1,""),ROWS(B$9:B97)),,1))</f>
        <v/>
      </c>
      <c r="C97" s="389" t="str">
        <f t="array" ref="C97">IF(ROWS(C$9:C97)&gt;$U$5,"",INDEX(V$13:V$512,SMALL(IF(($Z$13:$Z$512=$Z$5),ROW($A$9:$A$508)-ROW($A$9)+1,""),ROWS(C$9:C97)),,1))</f>
        <v/>
      </c>
      <c r="D97" s="309" t="str">
        <f t="array" ref="D97">IF(ROWS(D$9:D97)&gt;$U$5,"",INDEX(W$13:W$512,SMALL(IF(($Z$13:$Z$512=$Z$5),ROW($A$9:$A$508)-ROW($A$9)+1,""),ROWS(D$9:D97)),,1))</f>
        <v/>
      </c>
      <c r="E97" s="59" t="str">
        <f t="array" ref="E97">IF(ROWS(E$9:E97)&gt;$U$5,"",INDEX(X$13:X$512,SMALL(IF(($Z$13:$Z$512=$Z$5),ROW($A$9:$A$508)-ROW($A$9)+1,""),ROWS(E$9:E97)),,1))</f>
        <v/>
      </c>
      <c r="F97" s="59" t="str">
        <f t="array" ref="F97">IF(ROWS(F$9:F97)&gt;$U$5,"",INDEX(Y$13:Y$512,SMALL(IF(($Z$13:$Z$512=$Z$5),ROW($A$9:$A$508)-ROW($A$9)+1,""),ROWS(F$9:F97)),,1))</f>
        <v/>
      </c>
      <c r="G97" s="59" t="str">
        <f t="array" ref="G97">IF(ROWS(G$9:G97)&gt;$U$5,"",INDEX(Z$13:Z$512,SMALL(IF(($Z$13:$Z$512=$Z$5),ROW($A$9:$A$508)-ROW($A$9)+1,""),ROWS(G$9:G97)),,1))</f>
        <v/>
      </c>
      <c r="H97" s="59" t="str">
        <f t="array" ref="H97">IF(ROWS(H$9:H97)&gt;$U$5,"",INDEX(AC$13:AC$512,SMALL(IF(($Z$13:$Z$512=$Z$5),ROW($A$9:$A$508)-ROW($A$9)+1,""),ROWS(H$9:H97)),,1))</f>
        <v/>
      </c>
      <c r="I97" s="105"/>
      <c r="J97" s="105"/>
      <c r="K97" s="105"/>
      <c r="L97" s="105"/>
      <c r="M97" s="136"/>
      <c r="N97" s="44"/>
      <c r="O97" s="44"/>
      <c r="P97" s="44"/>
      <c r="Q97" s="44"/>
      <c r="R97" s="44"/>
      <c r="S97" s="44"/>
      <c r="T97" s="44">
        <f>Nut_StatusTool!A91</f>
        <v>85</v>
      </c>
      <c r="U97" s="44">
        <f>Nut_StatusTool!B91</f>
        <v>0</v>
      </c>
      <c r="V97" s="44">
        <f>Nut_StatusTool!C91</f>
        <v>0</v>
      </c>
      <c r="W97" s="44">
        <f>Nut_StatusTool!D91</f>
        <v>0</v>
      </c>
      <c r="X97" s="44">
        <f>Nut_StatusTool!F91</f>
        <v>0</v>
      </c>
      <c r="Y97" s="285" t="str">
        <f>Nut_StatusTool!K91</f>
        <v/>
      </c>
      <c r="Z97" s="44" t="str">
        <f>Nut_StatusTool!L91</f>
        <v/>
      </c>
      <c r="AA97" s="44" t="str">
        <f>Nut_StatusTool!M91</f>
        <v/>
      </c>
      <c r="AB97" s="44" t="str">
        <f>Nut_StatusTool!N91</f>
        <v/>
      </c>
      <c r="AC97" s="44">
        <f>Nut_StatusTool!I91</f>
        <v>0</v>
      </c>
      <c r="AD97" s="44">
        <f>Nut_StatusTool!J91</f>
        <v>0</v>
      </c>
    </row>
    <row r="98" spans="1:30" ht="20.100000000000001" customHeight="1">
      <c r="A98" s="59" t="str">
        <f t="array" ref="A98">IF(ROWS(A$9:A98)&gt;$U$5,"",INDEX(T$13:T$512,SMALL(IF(($Z$13:$Z$512=$Z$5),ROW($A$9:$A$508)-ROW($A$9)+1,""),ROWS(A$9:A98)),,1))</f>
        <v/>
      </c>
      <c r="B98" s="390" t="str">
        <f t="array" ref="B98">IF(ROWS(B$9:B98)&gt;$U$5,"",INDEX(U$13:U$512,SMALL(IF(($Z$13:$Z$512=$Z$5),ROW($A$9:$A$508)-ROW($A$9)+1,""),ROWS(B$9:B98)),,1))</f>
        <v/>
      </c>
      <c r="C98" s="389" t="str">
        <f t="array" ref="C98">IF(ROWS(C$9:C98)&gt;$U$5,"",INDEX(V$13:V$512,SMALL(IF(($Z$13:$Z$512=$Z$5),ROW($A$9:$A$508)-ROW($A$9)+1,""),ROWS(C$9:C98)),,1))</f>
        <v/>
      </c>
      <c r="D98" s="309" t="str">
        <f t="array" ref="D98">IF(ROWS(D$9:D98)&gt;$U$5,"",INDEX(W$13:W$512,SMALL(IF(($Z$13:$Z$512=$Z$5),ROW($A$9:$A$508)-ROW($A$9)+1,""),ROWS(D$9:D98)),,1))</f>
        <v/>
      </c>
      <c r="E98" s="59" t="str">
        <f t="array" ref="E98">IF(ROWS(E$9:E98)&gt;$U$5,"",INDEX(X$13:X$512,SMALL(IF(($Z$13:$Z$512=$Z$5),ROW($A$9:$A$508)-ROW($A$9)+1,""),ROWS(E$9:E98)),,1))</f>
        <v/>
      </c>
      <c r="F98" s="59" t="str">
        <f t="array" ref="F98">IF(ROWS(F$9:F98)&gt;$U$5,"",INDEX(Y$13:Y$512,SMALL(IF(($Z$13:$Z$512=$Z$5),ROW($A$9:$A$508)-ROW($A$9)+1,""),ROWS(F$9:F98)),,1))</f>
        <v/>
      </c>
      <c r="G98" s="59" t="str">
        <f t="array" ref="G98">IF(ROWS(G$9:G98)&gt;$U$5,"",INDEX(Z$13:Z$512,SMALL(IF(($Z$13:$Z$512=$Z$5),ROW($A$9:$A$508)-ROW($A$9)+1,""),ROWS(G$9:G98)),,1))</f>
        <v/>
      </c>
      <c r="H98" s="59" t="str">
        <f t="array" ref="H98">IF(ROWS(H$9:H98)&gt;$U$5,"",INDEX(AC$13:AC$512,SMALL(IF(($Z$13:$Z$512=$Z$5),ROW($A$9:$A$508)-ROW($A$9)+1,""),ROWS(H$9:H98)),,1))</f>
        <v/>
      </c>
      <c r="I98" s="105"/>
      <c r="J98" s="105"/>
      <c r="K98" s="105"/>
      <c r="L98" s="105"/>
      <c r="M98" s="136"/>
      <c r="N98" s="44"/>
      <c r="O98" s="44"/>
      <c r="P98" s="44"/>
      <c r="Q98" s="44"/>
      <c r="R98" s="44"/>
      <c r="S98" s="44"/>
      <c r="T98" s="44">
        <f>Nut_StatusTool!A92</f>
        <v>86</v>
      </c>
      <c r="U98" s="44">
        <f>Nut_StatusTool!B92</f>
        <v>0</v>
      </c>
      <c r="V98" s="44">
        <f>Nut_StatusTool!C92</f>
        <v>0</v>
      </c>
      <c r="W98" s="44">
        <f>Nut_StatusTool!D92</f>
        <v>0</v>
      </c>
      <c r="X98" s="44">
        <f>Nut_StatusTool!F92</f>
        <v>0</v>
      </c>
      <c r="Y98" s="285" t="str">
        <f>Nut_StatusTool!K92</f>
        <v/>
      </c>
      <c r="Z98" s="44" t="str">
        <f>Nut_StatusTool!L92</f>
        <v/>
      </c>
      <c r="AA98" s="44" t="str">
        <f>Nut_StatusTool!M92</f>
        <v/>
      </c>
      <c r="AB98" s="44" t="str">
        <f>Nut_StatusTool!N92</f>
        <v/>
      </c>
      <c r="AC98" s="44">
        <f>Nut_StatusTool!I92</f>
        <v>0</v>
      </c>
      <c r="AD98" s="44">
        <f>Nut_StatusTool!J92</f>
        <v>0</v>
      </c>
    </row>
    <row r="99" spans="1:30" ht="20.100000000000001" customHeight="1">
      <c r="A99" s="59" t="str">
        <f t="array" ref="A99">IF(ROWS(A$9:A99)&gt;$U$5,"",INDEX(T$13:T$512,SMALL(IF(($Z$13:$Z$512=$Z$5),ROW($A$9:$A$508)-ROW($A$9)+1,""),ROWS(A$9:A99)),,1))</f>
        <v/>
      </c>
      <c r="B99" s="390" t="str">
        <f t="array" ref="B99">IF(ROWS(B$9:B99)&gt;$U$5,"",INDEX(U$13:U$512,SMALL(IF(($Z$13:$Z$512=$Z$5),ROW($A$9:$A$508)-ROW($A$9)+1,""),ROWS(B$9:B99)),,1))</f>
        <v/>
      </c>
      <c r="C99" s="389" t="str">
        <f t="array" ref="C99">IF(ROWS(C$9:C99)&gt;$U$5,"",INDEX(V$13:V$512,SMALL(IF(($Z$13:$Z$512=$Z$5),ROW($A$9:$A$508)-ROW($A$9)+1,""),ROWS(C$9:C99)),,1))</f>
        <v/>
      </c>
      <c r="D99" s="309" t="str">
        <f t="array" ref="D99">IF(ROWS(D$9:D99)&gt;$U$5,"",INDEX(W$13:W$512,SMALL(IF(($Z$13:$Z$512=$Z$5),ROW($A$9:$A$508)-ROW($A$9)+1,""),ROWS(D$9:D99)),,1))</f>
        <v/>
      </c>
      <c r="E99" s="59" t="str">
        <f t="array" ref="E99">IF(ROWS(E$9:E99)&gt;$U$5,"",INDEX(X$13:X$512,SMALL(IF(($Z$13:$Z$512=$Z$5),ROW($A$9:$A$508)-ROW($A$9)+1,""),ROWS(E$9:E99)),,1))</f>
        <v/>
      </c>
      <c r="F99" s="59" t="str">
        <f t="array" ref="F99">IF(ROWS(F$9:F99)&gt;$U$5,"",INDEX(Y$13:Y$512,SMALL(IF(($Z$13:$Z$512=$Z$5),ROW($A$9:$A$508)-ROW($A$9)+1,""),ROWS(F$9:F99)),,1))</f>
        <v/>
      </c>
      <c r="G99" s="59" t="str">
        <f t="array" ref="G99">IF(ROWS(G$9:G99)&gt;$U$5,"",INDEX(Z$13:Z$512,SMALL(IF(($Z$13:$Z$512=$Z$5),ROW($A$9:$A$508)-ROW($A$9)+1,""),ROWS(G$9:G99)),,1))</f>
        <v/>
      </c>
      <c r="H99" s="59" t="str">
        <f t="array" ref="H99">IF(ROWS(H$9:H99)&gt;$U$5,"",INDEX(AC$13:AC$512,SMALL(IF(($Z$13:$Z$512=$Z$5),ROW($A$9:$A$508)-ROW($A$9)+1,""),ROWS(H$9:H99)),,1))</f>
        <v/>
      </c>
      <c r="I99" s="105"/>
      <c r="J99" s="105"/>
      <c r="K99" s="105"/>
      <c r="L99" s="105"/>
      <c r="M99" s="136"/>
      <c r="N99" s="44"/>
      <c r="O99" s="44"/>
      <c r="P99" s="44"/>
      <c r="Q99" s="44"/>
      <c r="R99" s="44"/>
      <c r="S99" s="44"/>
      <c r="T99" s="44">
        <f>Nut_StatusTool!A93</f>
        <v>87</v>
      </c>
      <c r="U99" s="44">
        <f>Nut_StatusTool!B93</f>
        <v>0</v>
      </c>
      <c r="V99" s="44">
        <f>Nut_StatusTool!C93</f>
        <v>0</v>
      </c>
      <c r="W99" s="44">
        <f>Nut_StatusTool!D93</f>
        <v>0</v>
      </c>
      <c r="X99" s="44">
        <f>Nut_StatusTool!F93</f>
        <v>0</v>
      </c>
      <c r="Y99" s="285" t="str">
        <f>Nut_StatusTool!K93</f>
        <v/>
      </c>
      <c r="Z99" s="44" t="str">
        <f>Nut_StatusTool!L93</f>
        <v/>
      </c>
      <c r="AA99" s="44" t="str">
        <f>Nut_StatusTool!M93</f>
        <v/>
      </c>
      <c r="AB99" s="44" t="str">
        <f>Nut_StatusTool!N93</f>
        <v/>
      </c>
      <c r="AC99" s="44">
        <f>Nut_StatusTool!I93</f>
        <v>0</v>
      </c>
      <c r="AD99" s="44">
        <f>Nut_StatusTool!J93</f>
        <v>0</v>
      </c>
    </row>
    <row r="100" spans="1:30" ht="20.100000000000001" customHeight="1">
      <c r="A100" s="59" t="str">
        <f t="array" ref="A100">IF(ROWS(A$9:A100)&gt;$U$5,"",INDEX(T$13:T$512,SMALL(IF(($Z$13:$Z$512=$Z$5),ROW($A$9:$A$508)-ROW($A$9)+1,""),ROWS(A$9:A100)),,1))</f>
        <v/>
      </c>
      <c r="B100" s="390" t="str">
        <f t="array" ref="B100">IF(ROWS(B$9:B100)&gt;$U$5,"",INDEX(U$13:U$512,SMALL(IF(($Z$13:$Z$512=$Z$5),ROW($A$9:$A$508)-ROW($A$9)+1,""),ROWS(B$9:B100)),,1))</f>
        <v/>
      </c>
      <c r="C100" s="389" t="str">
        <f t="array" ref="C100">IF(ROWS(C$9:C100)&gt;$U$5,"",INDEX(V$13:V$512,SMALL(IF(($Z$13:$Z$512=$Z$5),ROW($A$9:$A$508)-ROW($A$9)+1,""),ROWS(C$9:C100)),,1))</f>
        <v/>
      </c>
      <c r="D100" s="309" t="str">
        <f t="array" ref="D100">IF(ROWS(D$9:D100)&gt;$U$5,"",INDEX(W$13:W$512,SMALL(IF(($Z$13:$Z$512=$Z$5),ROW($A$9:$A$508)-ROW($A$9)+1,""),ROWS(D$9:D100)),,1))</f>
        <v/>
      </c>
      <c r="E100" s="59" t="str">
        <f t="array" ref="E100">IF(ROWS(E$9:E100)&gt;$U$5,"",INDEX(X$13:X$512,SMALL(IF(($Z$13:$Z$512=$Z$5),ROW($A$9:$A$508)-ROW($A$9)+1,""),ROWS(E$9:E100)),,1))</f>
        <v/>
      </c>
      <c r="F100" s="59" t="str">
        <f t="array" ref="F100">IF(ROWS(F$9:F100)&gt;$U$5,"",INDEX(Y$13:Y$512,SMALL(IF(($Z$13:$Z$512=$Z$5),ROW($A$9:$A$508)-ROW($A$9)+1,""),ROWS(F$9:F100)),,1))</f>
        <v/>
      </c>
      <c r="G100" s="59" t="str">
        <f t="array" ref="G100">IF(ROWS(G$9:G100)&gt;$U$5,"",INDEX(Z$13:Z$512,SMALL(IF(($Z$13:$Z$512=$Z$5),ROW($A$9:$A$508)-ROW($A$9)+1,""),ROWS(G$9:G100)),,1))</f>
        <v/>
      </c>
      <c r="H100" s="59" t="str">
        <f t="array" ref="H100">IF(ROWS(H$9:H100)&gt;$U$5,"",INDEX(AC$13:AC$512,SMALL(IF(($Z$13:$Z$512=$Z$5),ROW($A$9:$A$508)-ROW($A$9)+1,""),ROWS(H$9:H100)),,1))</f>
        <v/>
      </c>
      <c r="I100" s="105"/>
      <c r="J100" s="105"/>
      <c r="K100" s="105"/>
      <c r="L100" s="105"/>
      <c r="M100" s="136"/>
      <c r="N100" s="44"/>
      <c r="O100" s="44"/>
      <c r="P100" s="44"/>
      <c r="Q100" s="44"/>
      <c r="R100" s="44"/>
      <c r="S100" s="44"/>
      <c r="T100" s="44">
        <f>Nut_StatusTool!A94</f>
        <v>88</v>
      </c>
      <c r="U100" s="44">
        <f>Nut_StatusTool!B94</f>
        <v>0</v>
      </c>
      <c r="V100" s="44">
        <f>Nut_StatusTool!C94</f>
        <v>0</v>
      </c>
      <c r="W100" s="44">
        <f>Nut_StatusTool!D94</f>
        <v>0</v>
      </c>
      <c r="X100" s="44">
        <f>Nut_StatusTool!F94</f>
        <v>0</v>
      </c>
      <c r="Y100" s="285" t="str">
        <f>Nut_StatusTool!K94</f>
        <v/>
      </c>
      <c r="Z100" s="44" t="str">
        <f>Nut_StatusTool!L94</f>
        <v/>
      </c>
      <c r="AA100" s="44" t="str">
        <f>Nut_StatusTool!M94</f>
        <v/>
      </c>
      <c r="AB100" s="44" t="str">
        <f>Nut_StatusTool!N94</f>
        <v/>
      </c>
      <c r="AC100" s="44">
        <f>Nut_StatusTool!I94</f>
        <v>0</v>
      </c>
      <c r="AD100" s="44">
        <f>Nut_StatusTool!J94</f>
        <v>0</v>
      </c>
    </row>
    <row r="101" spans="1:30" ht="20.100000000000001" customHeight="1">
      <c r="A101" s="59" t="str">
        <f t="array" ref="A101">IF(ROWS(A$9:A101)&gt;$U$5,"",INDEX(T$13:T$512,SMALL(IF(($Z$13:$Z$512=$Z$5),ROW($A$9:$A$508)-ROW($A$9)+1,""),ROWS(A$9:A101)),,1))</f>
        <v/>
      </c>
      <c r="B101" s="390" t="str">
        <f t="array" ref="B101">IF(ROWS(B$9:B101)&gt;$U$5,"",INDEX(U$13:U$512,SMALL(IF(($Z$13:$Z$512=$Z$5),ROW($A$9:$A$508)-ROW($A$9)+1,""),ROWS(B$9:B101)),,1))</f>
        <v/>
      </c>
      <c r="C101" s="389" t="str">
        <f t="array" ref="C101">IF(ROWS(C$9:C101)&gt;$U$5,"",INDEX(V$13:V$512,SMALL(IF(($Z$13:$Z$512=$Z$5),ROW($A$9:$A$508)-ROW($A$9)+1,""),ROWS(C$9:C101)),,1))</f>
        <v/>
      </c>
      <c r="D101" s="309" t="str">
        <f t="array" ref="D101">IF(ROWS(D$9:D101)&gt;$U$5,"",INDEX(W$13:W$512,SMALL(IF(($Z$13:$Z$512=$Z$5),ROW($A$9:$A$508)-ROW($A$9)+1,""),ROWS(D$9:D101)),,1))</f>
        <v/>
      </c>
      <c r="E101" s="59" t="str">
        <f t="array" ref="E101">IF(ROWS(E$9:E101)&gt;$U$5,"",INDEX(X$13:X$512,SMALL(IF(($Z$13:$Z$512=$Z$5),ROW($A$9:$A$508)-ROW($A$9)+1,""),ROWS(E$9:E101)),,1))</f>
        <v/>
      </c>
      <c r="F101" s="59" t="str">
        <f t="array" ref="F101">IF(ROWS(F$9:F101)&gt;$U$5,"",INDEX(Y$13:Y$512,SMALL(IF(($Z$13:$Z$512=$Z$5),ROW($A$9:$A$508)-ROW($A$9)+1,""),ROWS(F$9:F101)),,1))</f>
        <v/>
      </c>
      <c r="G101" s="59" t="str">
        <f t="array" ref="G101">IF(ROWS(G$9:G101)&gt;$U$5,"",INDEX(Z$13:Z$512,SMALL(IF(($Z$13:$Z$512=$Z$5),ROW($A$9:$A$508)-ROW($A$9)+1,""),ROWS(G$9:G101)),,1))</f>
        <v/>
      </c>
      <c r="H101" s="59" t="str">
        <f t="array" ref="H101">IF(ROWS(H$9:H101)&gt;$U$5,"",INDEX(AC$13:AC$512,SMALL(IF(($Z$13:$Z$512=$Z$5),ROW($A$9:$A$508)-ROW($A$9)+1,""),ROWS(H$9:H101)),,1))</f>
        <v/>
      </c>
      <c r="I101" s="105"/>
      <c r="J101" s="105"/>
      <c r="K101" s="105"/>
      <c r="L101" s="105"/>
      <c r="M101" s="136"/>
      <c r="N101" s="44"/>
      <c r="O101" s="44"/>
      <c r="P101" s="44"/>
      <c r="Q101" s="44"/>
      <c r="R101" s="44"/>
      <c r="S101" s="44"/>
      <c r="T101" s="44">
        <f>Nut_StatusTool!A95</f>
        <v>89</v>
      </c>
      <c r="U101" s="44">
        <f>Nut_StatusTool!B95</f>
        <v>0</v>
      </c>
      <c r="V101" s="44">
        <f>Nut_StatusTool!C95</f>
        <v>0</v>
      </c>
      <c r="W101" s="44">
        <f>Nut_StatusTool!D95</f>
        <v>0</v>
      </c>
      <c r="X101" s="44">
        <f>Nut_StatusTool!F95</f>
        <v>0</v>
      </c>
      <c r="Y101" s="285" t="str">
        <f>Nut_StatusTool!K95</f>
        <v/>
      </c>
      <c r="Z101" s="44" t="str">
        <f>Nut_StatusTool!L95</f>
        <v/>
      </c>
      <c r="AA101" s="44" t="str">
        <f>Nut_StatusTool!M95</f>
        <v/>
      </c>
      <c r="AB101" s="44" t="str">
        <f>Nut_StatusTool!N95</f>
        <v/>
      </c>
      <c r="AC101" s="44">
        <f>Nut_StatusTool!I95</f>
        <v>0</v>
      </c>
      <c r="AD101" s="44">
        <f>Nut_StatusTool!J95</f>
        <v>0</v>
      </c>
    </row>
    <row r="102" spans="1:30" ht="20.100000000000001" customHeight="1">
      <c r="A102" s="59" t="str">
        <f t="array" ref="A102">IF(ROWS(A$9:A102)&gt;$U$5,"",INDEX(T$13:T$512,SMALL(IF(($Z$13:$Z$512=$Z$5),ROW($A$9:$A$508)-ROW($A$9)+1,""),ROWS(A$9:A102)),,1))</f>
        <v/>
      </c>
      <c r="B102" s="390" t="str">
        <f t="array" ref="B102">IF(ROWS(B$9:B102)&gt;$U$5,"",INDEX(U$13:U$512,SMALL(IF(($Z$13:$Z$512=$Z$5),ROW($A$9:$A$508)-ROW($A$9)+1,""),ROWS(B$9:B102)),,1))</f>
        <v/>
      </c>
      <c r="C102" s="389" t="str">
        <f t="array" ref="C102">IF(ROWS(C$9:C102)&gt;$U$5,"",INDEX(V$13:V$512,SMALL(IF(($Z$13:$Z$512=$Z$5),ROW($A$9:$A$508)-ROW($A$9)+1,""),ROWS(C$9:C102)),,1))</f>
        <v/>
      </c>
      <c r="D102" s="309" t="str">
        <f t="array" ref="D102">IF(ROWS(D$9:D102)&gt;$U$5,"",INDEX(W$13:W$512,SMALL(IF(($Z$13:$Z$512=$Z$5),ROW($A$9:$A$508)-ROW($A$9)+1,""),ROWS(D$9:D102)),,1))</f>
        <v/>
      </c>
      <c r="E102" s="59" t="str">
        <f t="array" ref="E102">IF(ROWS(E$9:E102)&gt;$U$5,"",INDEX(X$13:X$512,SMALL(IF(($Z$13:$Z$512=$Z$5),ROW($A$9:$A$508)-ROW($A$9)+1,""),ROWS(E$9:E102)),,1))</f>
        <v/>
      </c>
      <c r="F102" s="59" t="str">
        <f t="array" ref="F102">IF(ROWS(F$9:F102)&gt;$U$5,"",INDEX(Y$13:Y$512,SMALL(IF(($Z$13:$Z$512=$Z$5),ROW($A$9:$A$508)-ROW($A$9)+1,""),ROWS(F$9:F102)),,1))</f>
        <v/>
      </c>
      <c r="G102" s="59" t="str">
        <f t="array" ref="G102">IF(ROWS(G$9:G102)&gt;$U$5,"",INDEX(Z$13:Z$512,SMALL(IF(($Z$13:$Z$512=$Z$5),ROW($A$9:$A$508)-ROW($A$9)+1,""),ROWS(G$9:G102)),,1))</f>
        <v/>
      </c>
      <c r="H102" s="59" t="str">
        <f t="array" ref="H102">IF(ROWS(H$9:H102)&gt;$U$5,"",INDEX(AC$13:AC$512,SMALL(IF(($Z$13:$Z$512=$Z$5),ROW($A$9:$A$508)-ROW($A$9)+1,""),ROWS(H$9:H102)),,1))</f>
        <v/>
      </c>
      <c r="I102" s="105"/>
      <c r="J102" s="105"/>
      <c r="K102" s="105"/>
      <c r="L102" s="105"/>
      <c r="M102" s="136"/>
      <c r="N102" s="44"/>
      <c r="O102" s="44"/>
      <c r="P102" s="44"/>
      <c r="Q102" s="44"/>
      <c r="R102" s="44"/>
      <c r="S102" s="44"/>
      <c r="T102" s="44">
        <f>Nut_StatusTool!A96</f>
        <v>90</v>
      </c>
      <c r="U102" s="44">
        <f>Nut_StatusTool!B96</f>
        <v>0</v>
      </c>
      <c r="V102" s="44">
        <f>Nut_StatusTool!C96</f>
        <v>0</v>
      </c>
      <c r="W102" s="44">
        <f>Nut_StatusTool!D96</f>
        <v>0</v>
      </c>
      <c r="X102" s="44">
        <f>Nut_StatusTool!F96</f>
        <v>0</v>
      </c>
      <c r="Y102" s="285" t="str">
        <f>Nut_StatusTool!K96</f>
        <v/>
      </c>
      <c r="Z102" s="44" t="str">
        <f>Nut_StatusTool!L96</f>
        <v/>
      </c>
      <c r="AA102" s="44" t="str">
        <f>Nut_StatusTool!M96</f>
        <v/>
      </c>
      <c r="AB102" s="44" t="str">
        <f>Nut_StatusTool!N96</f>
        <v/>
      </c>
      <c r="AC102" s="44">
        <f>Nut_StatusTool!I96</f>
        <v>0</v>
      </c>
      <c r="AD102" s="44">
        <f>Nut_StatusTool!J96</f>
        <v>0</v>
      </c>
    </row>
    <row r="103" spans="1:30" ht="20.100000000000001" customHeight="1">
      <c r="A103" s="59" t="str">
        <f t="array" ref="A103">IF(ROWS(A$9:A103)&gt;$U$5,"",INDEX(T$13:T$512,SMALL(IF(($Z$13:$Z$512=$Z$5),ROW($A$9:$A$508)-ROW($A$9)+1,""),ROWS(A$9:A103)),,1))</f>
        <v/>
      </c>
      <c r="B103" s="390" t="str">
        <f t="array" ref="B103">IF(ROWS(B$9:B103)&gt;$U$5,"",INDEX(U$13:U$512,SMALL(IF(($Z$13:$Z$512=$Z$5),ROW($A$9:$A$508)-ROW($A$9)+1,""),ROWS(B$9:B103)),,1))</f>
        <v/>
      </c>
      <c r="C103" s="389" t="str">
        <f t="array" ref="C103">IF(ROWS(C$9:C103)&gt;$U$5,"",INDEX(V$13:V$512,SMALL(IF(($Z$13:$Z$512=$Z$5),ROW($A$9:$A$508)-ROW($A$9)+1,""),ROWS(C$9:C103)),,1))</f>
        <v/>
      </c>
      <c r="D103" s="309" t="str">
        <f t="array" ref="D103">IF(ROWS(D$9:D103)&gt;$U$5,"",INDEX(W$13:W$512,SMALL(IF(($Z$13:$Z$512=$Z$5),ROW($A$9:$A$508)-ROW($A$9)+1,""),ROWS(D$9:D103)),,1))</f>
        <v/>
      </c>
      <c r="E103" s="59" t="str">
        <f t="array" ref="E103">IF(ROWS(E$9:E103)&gt;$U$5,"",INDEX(X$13:X$512,SMALL(IF(($Z$13:$Z$512=$Z$5),ROW($A$9:$A$508)-ROW($A$9)+1,""),ROWS(E$9:E103)),,1))</f>
        <v/>
      </c>
      <c r="F103" s="59" t="str">
        <f t="array" ref="F103">IF(ROWS(F$9:F103)&gt;$U$5,"",INDEX(Y$13:Y$512,SMALL(IF(($Z$13:$Z$512=$Z$5),ROW($A$9:$A$508)-ROW($A$9)+1,""),ROWS(F$9:F103)),,1))</f>
        <v/>
      </c>
      <c r="G103" s="59" t="str">
        <f t="array" ref="G103">IF(ROWS(G$9:G103)&gt;$U$5,"",INDEX(Z$13:Z$512,SMALL(IF(($Z$13:$Z$512=$Z$5),ROW($A$9:$A$508)-ROW($A$9)+1,""),ROWS(G$9:G103)),,1))</f>
        <v/>
      </c>
      <c r="H103" s="59" t="str">
        <f t="array" ref="H103">IF(ROWS(H$9:H103)&gt;$U$5,"",INDEX(AC$13:AC$512,SMALL(IF(($Z$13:$Z$512=$Z$5),ROW($A$9:$A$508)-ROW($A$9)+1,""),ROWS(H$9:H103)),,1))</f>
        <v/>
      </c>
      <c r="I103" s="105"/>
      <c r="J103" s="105"/>
      <c r="K103" s="105"/>
      <c r="L103" s="105"/>
      <c r="M103" s="136"/>
      <c r="N103" s="44"/>
      <c r="O103" s="44"/>
      <c r="P103" s="44"/>
      <c r="Q103" s="44"/>
      <c r="R103" s="44"/>
      <c r="S103" s="44"/>
      <c r="T103" s="44">
        <f>Nut_StatusTool!A97</f>
        <v>91</v>
      </c>
      <c r="U103" s="44">
        <f>Nut_StatusTool!B97</f>
        <v>0</v>
      </c>
      <c r="V103" s="44">
        <f>Nut_StatusTool!C97</f>
        <v>0</v>
      </c>
      <c r="W103" s="44">
        <f>Nut_StatusTool!D97</f>
        <v>0</v>
      </c>
      <c r="X103" s="44">
        <f>Nut_StatusTool!F97</f>
        <v>0</v>
      </c>
      <c r="Y103" s="285" t="str">
        <f>Nut_StatusTool!K97</f>
        <v/>
      </c>
      <c r="Z103" s="44" t="str">
        <f>Nut_StatusTool!L97</f>
        <v/>
      </c>
      <c r="AA103" s="44" t="str">
        <f>Nut_StatusTool!M97</f>
        <v/>
      </c>
      <c r="AB103" s="44" t="str">
        <f>Nut_StatusTool!N97</f>
        <v/>
      </c>
      <c r="AC103" s="44">
        <f>Nut_StatusTool!I97</f>
        <v>0</v>
      </c>
      <c r="AD103" s="44">
        <f>Nut_StatusTool!J97</f>
        <v>0</v>
      </c>
    </row>
    <row r="104" spans="1:30" ht="20.100000000000001" customHeight="1">
      <c r="A104" s="59" t="str">
        <f t="array" ref="A104">IF(ROWS(A$9:A104)&gt;$U$5,"",INDEX(T$13:T$512,SMALL(IF(($Z$13:$Z$512=$Z$5),ROW($A$9:$A$508)-ROW($A$9)+1,""),ROWS(A$9:A104)),,1))</f>
        <v/>
      </c>
      <c r="B104" s="390" t="str">
        <f t="array" ref="B104">IF(ROWS(B$9:B104)&gt;$U$5,"",INDEX(U$13:U$512,SMALL(IF(($Z$13:$Z$512=$Z$5),ROW($A$9:$A$508)-ROW($A$9)+1,""),ROWS(B$9:B104)),,1))</f>
        <v/>
      </c>
      <c r="C104" s="389" t="str">
        <f t="array" ref="C104">IF(ROWS(C$9:C104)&gt;$U$5,"",INDEX(V$13:V$512,SMALL(IF(($Z$13:$Z$512=$Z$5),ROW($A$9:$A$508)-ROW($A$9)+1,""),ROWS(C$9:C104)),,1))</f>
        <v/>
      </c>
      <c r="D104" s="309" t="str">
        <f t="array" ref="D104">IF(ROWS(D$9:D104)&gt;$U$5,"",INDEX(W$13:W$512,SMALL(IF(($Z$13:$Z$512=$Z$5),ROW($A$9:$A$508)-ROW($A$9)+1,""),ROWS(D$9:D104)),,1))</f>
        <v/>
      </c>
      <c r="E104" s="59" t="str">
        <f t="array" ref="E104">IF(ROWS(E$9:E104)&gt;$U$5,"",INDEX(X$13:X$512,SMALL(IF(($Z$13:$Z$512=$Z$5),ROW($A$9:$A$508)-ROW($A$9)+1,""),ROWS(E$9:E104)),,1))</f>
        <v/>
      </c>
      <c r="F104" s="59" t="str">
        <f t="array" ref="F104">IF(ROWS(F$9:F104)&gt;$U$5,"",INDEX(Y$13:Y$512,SMALL(IF(($Z$13:$Z$512=$Z$5),ROW($A$9:$A$508)-ROW($A$9)+1,""),ROWS(F$9:F104)),,1))</f>
        <v/>
      </c>
      <c r="G104" s="59" t="str">
        <f t="array" ref="G104">IF(ROWS(G$9:G104)&gt;$U$5,"",INDEX(Z$13:Z$512,SMALL(IF(($Z$13:$Z$512=$Z$5),ROW($A$9:$A$508)-ROW($A$9)+1,""),ROWS(G$9:G104)),,1))</f>
        <v/>
      </c>
      <c r="H104" s="59" t="str">
        <f t="array" ref="H104">IF(ROWS(H$9:H104)&gt;$U$5,"",INDEX(AC$13:AC$512,SMALL(IF(($Z$13:$Z$512=$Z$5),ROW($A$9:$A$508)-ROW($A$9)+1,""),ROWS(H$9:H104)),,1))</f>
        <v/>
      </c>
      <c r="I104" s="105"/>
      <c r="J104" s="105"/>
      <c r="K104" s="105"/>
      <c r="L104" s="105"/>
      <c r="M104" s="136"/>
      <c r="N104" s="44"/>
      <c r="O104" s="44"/>
      <c r="P104" s="44"/>
      <c r="Q104" s="44"/>
      <c r="R104" s="44"/>
      <c r="S104" s="44"/>
      <c r="T104" s="44">
        <f>Nut_StatusTool!A98</f>
        <v>92</v>
      </c>
      <c r="U104" s="44">
        <f>Nut_StatusTool!B98</f>
        <v>0</v>
      </c>
      <c r="V104" s="44">
        <f>Nut_StatusTool!C98</f>
        <v>0</v>
      </c>
      <c r="W104" s="44">
        <f>Nut_StatusTool!D98</f>
        <v>0</v>
      </c>
      <c r="X104" s="44">
        <f>Nut_StatusTool!F98</f>
        <v>0</v>
      </c>
      <c r="Y104" s="285" t="str">
        <f>Nut_StatusTool!K98</f>
        <v/>
      </c>
      <c r="Z104" s="44" t="str">
        <f>Nut_StatusTool!L98</f>
        <v/>
      </c>
      <c r="AA104" s="44" t="str">
        <f>Nut_StatusTool!M98</f>
        <v/>
      </c>
      <c r="AB104" s="44" t="str">
        <f>Nut_StatusTool!N98</f>
        <v/>
      </c>
      <c r="AC104" s="44">
        <f>Nut_StatusTool!I98</f>
        <v>0</v>
      </c>
      <c r="AD104" s="44">
        <f>Nut_StatusTool!J98</f>
        <v>0</v>
      </c>
    </row>
    <row r="105" spans="1:30" ht="20.100000000000001" customHeight="1">
      <c r="A105" s="59" t="str">
        <f t="array" ref="A105">IF(ROWS(A$9:A105)&gt;$U$5,"",INDEX(T$13:T$512,SMALL(IF(($Z$13:$Z$512=$Z$5),ROW($A$9:$A$508)-ROW($A$9)+1,""),ROWS(A$9:A105)),,1))</f>
        <v/>
      </c>
      <c r="B105" s="390" t="str">
        <f t="array" ref="B105">IF(ROWS(B$9:B105)&gt;$U$5,"",INDEX(U$13:U$512,SMALL(IF(($Z$13:$Z$512=$Z$5),ROW($A$9:$A$508)-ROW($A$9)+1,""),ROWS(B$9:B105)),,1))</f>
        <v/>
      </c>
      <c r="C105" s="389" t="str">
        <f t="array" ref="C105">IF(ROWS(C$9:C105)&gt;$U$5,"",INDEX(V$13:V$512,SMALL(IF(($Z$13:$Z$512=$Z$5),ROW($A$9:$A$508)-ROW($A$9)+1,""),ROWS(C$9:C105)),,1))</f>
        <v/>
      </c>
      <c r="D105" s="309" t="str">
        <f t="array" ref="D105">IF(ROWS(D$9:D105)&gt;$U$5,"",INDEX(W$13:W$512,SMALL(IF(($Z$13:$Z$512=$Z$5),ROW($A$9:$A$508)-ROW($A$9)+1,""),ROWS(D$9:D105)),,1))</f>
        <v/>
      </c>
      <c r="E105" s="59" t="str">
        <f t="array" ref="E105">IF(ROWS(E$9:E105)&gt;$U$5,"",INDEX(X$13:X$512,SMALL(IF(($Z$13:$Z$512=$Z$5),ROW($A$9:$A$508)-ROW($A$9)+1,""),ROWS(E$9:E105)),,1))</f>
        <v/>
      </c>
      <c r="F105" s="59" t="str">
        <f t="array" ref="F105">IF(ROWS(F$9:F105)&gt;$U$5,"",INDEX(Y$13:Y$512,SMALL(IF(($Z$13:$Z$512=$Z$5),ROW($A$9:$A$508)-ROW($A$9)+1,""),ROWS(F$9:F105)),,1))</f>
        <v/>
      </c>
      <c r="G105" s="59" t="str">
        <f t="array" ref="G105">IF(ROWS(G$9:G105)&gt;$U$5,"",INDEX(Z$13:Z$512,SMALL(IF(($Z$13:$Z$512=$Z$5),ROW($A$9:$A$508)-ROW($A$9)+1,""),ROWS(G$9:G105)),,1))</f>
        <v/>
      </c>
      <c r="H105" s="59" t="str">
        <f t="array" ref="H105">IF(ROWS(H$9:H105)&gt;$U$5,"",INDEX(AC$13:AC$512,SMALL(IF(($Z$13:$Z$512=$Z$5),ROW($A$9:$A$508)-ROW($A$9)+1,""),ROWS(H$9:H105)),,1))</f>
        <v/>
      </c>
      <c r="I105" s="105"/>
      <c r="J105" s="105"/>
      <c r="K105" s="105"/>
      <c r="L105" s="105"/>
      <c r="M105" s="136"/>
      <c r="N105" s="44"/>
      <c r="O105" s="44"/>
      <c r="P105" s="44"/>
      <c r="Q105" s="44"/>
      <c r="R105" s="44"/>
      <c r="S105" s="44"/>
      <c r="T105" s="44">
        <f>Nut_StatusTool!A99</f>
        <v>93</v>
      </c>
      <c r="U105" s="44">
        <f>Nut_StatusTool!B99</f>
        <v>0</v>
      </c>
      <c r="V105" s="44">
        <f>Nut_StatusTool!C99</f>
        <v>0</v>
      </c>
      <c r="W105" s="44">
        <f>Nut_StatusTool!D99</f>
        <v>0</v>
      </c>
      <c r="X105" s="44">
        <f>Nut_StatusTool!F99</f>
        <v>0</v>
      </c>
      <c r="Y105" s="285" t="str">
        <f>Nut_StatusTool!K99</f>
        <v/>
      </c>
      <c r="Z105" s="44" t="str">
        <f>Nut_StatusTool!L99</f>
        <v/>
      </c>
      <c r="AA105" s="44" t="str">
        <f>Nut_StatusTool!M99</f>
        <v/>
      </c>
      <c r="AB105" s="44" t="str">
        <f>Nut_StatusTool!N99</f>
        <v/>
      </c>
      <c r="AC105" s="44">
        <f>Nut_StatusTool!I99</f>
        <v>0</v>
      </c>
      <c r="AD105" s="44">
        <f>Nut_StatusTool!J99</f>
        <v>0</v>
      </c>
    </row>
    <row r="106" spans="1:30" ht="20.100000000000001" customHeight="1">
      <c r="A106" s="59" t="str">
        <f t="array" ref="A106">IF(ROWS(A$9:A106)&gt;$U$5,"",INDEX(T$13:T$512,SMALL(IF(($Z$13:$Z$512=$Z$5),ROW($A$9:$A$508)-ROW($A$9)+1,""),ROWS(A$9:A106)),,1))</f>
        <v/>
      </c>
      <c r="B106" s="390" t="str">
        <f t="array" ref="B106">IF(ROWS(B$9:B106)&gt;$U$5,"",INDEX(U$13:U$512,SMALL(IF(($Z$13:$Z$512=$Z$5),ROW($A$9:$A$508)-ROW($A$9)+1,""),ROWS(B$9:B106)),,1))</f>
        <v/>
      </c>
      <c r="C106" s="389" t="str">
        <f t="array" ref="C106">IF(ROWS(C$9:C106)&gt;$U$5,"",INDEX(V$13:V$512,SMALL(IF(($Z$13:$Z$512=$Z$5),ROW($A$9:$A$508)-ROW($A$9)+1,""),ROWS(C$9:C106)),,1))</f>
        <v/>
      </c>
      <c r="D106" s="309" t="str">
        <f t="array" ref="D106">IF(ROWS(D$9:D106)&gt;$U$5,"",INDEX(W$13:W$512,SMALL(IF(($Z$13:$Z$512=$Z$5),ROW($A$9:$A$508)-ROW($A$9)+1,""),ROWS(D$9:D106)),,1))</f>
        <v/>
      </c>
      <c r="E106" s="59" t="str">
        <f t="array" ref="E106">IF(ROWS(E$9:E106)&gt;$U$5,"",INDEX(X$13:X$512,SMALL(IF(($Z$13:$Z$512=$Z$5),ROW($A$9:$A$508)-ROW($A$9)+1,""),ROWS(E$9:E106)),,1))</f>
        <v/>
      </c>
      <c r="F106" s="59" t="str">
        <f t="array" ref="F106">IF(ROWS(F$9:F106)&gt;$U$5,"",INDEX(Y$13:Y$512,SMALL(IF(($Z$13:$Z$512=$Z$5),ROW($A$9:$A$508)-ROW($A$9)+1,""),ROWS(F$9:F106)),,1))</f>
        <v/>
      </c>
      <c r="G106" s="59" t="str">
        <f t="array" ref="G106">IF(ROWS(G$9:G106)&gt;$U$5,"",INDEX(Z$13:Z$512,SMALL(IF(($Z$13:$Z$512=$Z$5),ROW($A$9:$A$508)-ROW($A$9)+1,""),ROWS(G$9:G106)),,1))</f>
        <v/>
      </c>
      <c r="H106" s="59" t="str">
        <f t="array" ref="H106">IF(ROWS(H$9:H106)&gt;$U$5,"",INDEX(AC$13:AC$512,SMALL(IF(($Z$13:$Z$512=$Z$5),ROW($A$9:$A$508)-ROW($A$9)+1,""),ROWS(H$9:H106)),,1))</f>
        <v/>
      </c>
      <c r="I106" s="105"/>
      <c r="J106" s="105"/>
      <c r="K106" s="105"/>
      <c r="L106" s="105"/>
      <c r="M106" s="136"/>
      <c r="N106" s="44"/>
      <c r="O106" s="44"/>
      <c r="P106" s="44"/>
      <c r="Q106" s="44"/>
      <c r="R106" s="44"/>
      <c r="S106" s="44"/>
      <c r="T106" s="44">
        <f>Nut_StatusTool!A100</f>
        <v>94</v>
      </c>
      <c r="U106" s="44">
        <f>Nut_StatusTool!B100</f>
        <v>0</v>
      </c>
      <c r="V106" s="44">
        <f>Nut_StatusTool!C100</f>
        <v>0</v>
      </c>
      <c r="W106" s="44">
        <f>Nut_StatusTool!D100</f>
        <v>0</v>
      </c>
      <c r="X106" s="44">
        <f>Nut_StatusTool!F100</f>
        <v>0</v>
      </c>
      <c r="Y106" s="285" t="str">
        <f>Nut_StatusTool!K100</f>
        <v/>
      </c>
      <c r="Z106" s="44" t="str">
        <f>Nut_StatusTool!L100</f>
        <v/>
      </c>
      <c r="AA106" s="44" t="str">
        <f>Nut_StatusTool!M100</f>
        <v/>
      </c>
      <c r="AB106" s="44" t="str">
        <f>Nut_StatusTool!N100</f>
        <v/>
      </c>
      <c r="AC106" s="44">
        <f>Nut_StatusTool!I100</f>
        <v>0</v>
      </c>
      <c r="AD106" s="44">
        <f>Nut_StatusTool!J100</f>
        <v>0</v>
      </c>
    </row>
    <row r="107" spans="1:30" ht="20.100000000000001" customHeight="1">
      <c r="A107" s="59" t="str">
        <f t="array" ref="A107">IF(ROWS(A$9:A107)&gt;$U$5,"",INDEX(T$13:T$512,SMALL(IF(($Z$13:$Z$512=$Z$5),ROW($A$9:$A$508)-ROW($A$9)+1,""),ROWS(A$9:A107)),,1))</f>
        <v/>
      </c>
      <c r="B107" s="390" t="str">
        <f t="array" ref="B107">IF(ROWS(B$9:B107)&gt;$U$5,"",INDEX(U$13:U$512,SMALL(IF(($Z$13:$Z$512=$Z$5),ROW($A$9:$A$508)-ROW($A$9)+1,""),ROWS(B$9:B107)),,1))</f>
        <v/>
      </c>
      <c r="C107" s="389" t="str">
        <f t="array" ref="C107">IF(ROWS(C$9:C107)&gt;$U$5,"",INDEX(V$13:V$512,SMALL(IF(($Z$13:$Z$512=$Z$5),ROW($A$9:$A$508)-ROW($A$9)+1,""),ROWS(C$9:C107)),,1))</f>
        <v/>
      </c>
      <c r="D107" s="309" t="str">
        <f t="array" ref="D107">IF(ROWS(D$9:D107)&gt;$U$5,"",INDEX(W$13:W$512,SMALL(IF(($Z$13:$Z$512=$Z$5),ROW($A$9:$A$508)-ROW($A$9)+1,""),ROWS(D$9:D107)),,1))</f>
        <v/>
      </c>
      <c r="E107" s="59" t="str">
        <f t="array" ref="E107">IF(ROWS(E$9:E107)&gt;$U$5,"",INDEX(X$13:X$512,SMALL(IF(($Z$13:$Z$512=$Z$5),ROW($A$9:$A$508)-ROW($A$9)+1,""),ROWS(E$9:E107)),,1))</f>
        <v/>
      </c>
      <c r="F107" s="59" t="str">
        <f t="array" ref="F107">IF(ROWS(F$9:F107)&gt;$U$5,"",INDEX(Y$13:Y$512,SMALL(IF(($Z$13:$Z$512=$Z$5),ROW($A$9:$A$508)-ROW($A$9)+1,""),ROWS(F$9:F107)),,1))</f>
        <v/>
      </c>
      <c r="G107" s="59" t="str">
        <f t="array" ref="G107">IF(ROWS(G$9:G107)&gt;$U$5,"",INDEX(Z$13:Z$512,SMALL(IF(($Z$13:$Z$512=$Z$5),ROW($A$9:$A$508)-ROW($A$9)+1,""),ROWS(G$9:G107)),,1))</f>
        <v/>
      </c>
      <c r="H107" s="59" t="str">
        <f t="array" ref="H107">IF(ROWS(H$9:H107)&gt;$U$5,"",INDEX(AC$13:AC$512,SMALL(IF(($Z$13:$Z$512=$Z$5),ROW($A$9:$A$508)-ROW($A$9)+1,""),ROWS(H$9:H107)),,1))</f>
        <v/>
      </c>
      <c r="I107" s="105"/>
      <c r="J107" s="105"/>
      <c r="K107" s="105"/>
      <c r="L107" s="105"/>
      <c r="M107" s="136"/>
      <c r="N107" s="44"/>
      <c r="O107" s="44"/>
      <c r="P107" s="44"/>
      <c r="Q107" s="44"/>
      <c r="R107" s="44"/>
      <c r="S107" s="44"/>
      <c r="T107" s="44">
        <f>Nut_StatusTool!A101</f>
        <v>95</v>
      </c>
      <c r="U107" s="44">
        <f>Nut_StatusTool!B101</f>
        <v>0</v>
      </c>
      <c r="V107" s="44">
        <f>Nut_StatusTool!C101</f>
        <v>0</v>
      </c>
      <c r="W107" s="44">
        <f>Nut_StatusTool!D101</f>
        <v>0</v>
      </c>
      <c r="X107" s="44">
        <f>Nut_StatusTool!F101</f>
        <v>0</v>
      </c>
      <c r="Y107" s="285" t="str">
        <f>Nut_StatusTool!K101</f>
        <v/>
      </c>
      <c r="Z107" s="44" t="str">
        <f>Nut_StatusTool!L101</f>
        <v/>
      </c>
      <c r="AA107" s="44" t="str">
        <f>Nut_StatusTool!M101</f>
        <v/>
      </c>
      <c r="AB107" s="44" t="str">
        <f>Nut_StatusTool!N101</f>
        <v/>
      </c>
      <c r="AC107" s="44">
        <f>Nut_StatusTool!I101</f>
        <v>0</v>
      </c>
      <c r="AD107" s="44">
        <f>Nut_StatusTool!J101</f>
        <v>0</v>
      </c>
    </row>
    <row r="108" spans="1:30" ht="20.100000000000001" customHeight="1">
      <c r="A108" s="59" t="str">
        <f t="array" ref="A108">IF(ROWS(A$9:A108)&gt;$U$5,"",INDEX(T$13:T$512,SMALL(IF(($Z$13:$Z$512=$Z$5),ROW($A$9:$A$508)-ROW($A$9)+1,""),ROWS(A$9:A108)),,1))</f>
        <v/>
      </c>
      <c r="B108" s="390" t="str">
        <f t="array" ref="B108">IF(ROWS(B$9:B108)&gt;$U$5,"",INDEX(U$13:U$512,SMALL(IF(($Z$13:$Z$512=$Z$5),ROW($A$9:$A$508)-ROW($A$9)+1,""),ROWS(B$9:B108)),,1))</f>
        <v/>
      </c>
      <c r="C108" s="389" t="str">
        <f t="array" ref="C108">IF(ROWS(C$9:C108)&gt;$U$5,"",INDEX(V$13:V$512,SMALL(IF(($Z$13:$Z$512=$Z$5),ROW($A$9:$A$508)-ROW($A$9)+1,""),ROWS(C$9:C108)),,1))</f>
        <v/>
      </c>
      <c r="D108" s="309" t="str">
        <f t="array" ref="D108">IF(ROWS(D$9:D108)&gt;$U$5,"",INDEX(W$13:W$512,SMALL(IF(($Z$13:$Z$512=$Z$5),ROW($A$9:$A$508)-ROW($A$9)+1,""),ROWS(D$9:D108)),,1))</f>
        <v/>
      </c>
      <c r="E108" s="59" t="str">
        <f t="array" ref="E108">IF(ROWS(E$9:E108)&gt;$U$5,"",INDEX(X$13:X$512,SMALL(IF(($Z$13:$Z$512=$Z$5),ROW($A$9:$A$508)-ROW($A$9)+1,""),ROWS(E$9:E108)),,1))</f>
        <v/>
      </c>
      <c r="F108" s="59" t="str">
        <f t="array" ref="F108">IF(ROWS(F$9:F108)&gt;$U$5,"",INDEX(Y$13:Y$512,SMALL(IF(($Z$13:$Z$512=$Z$5),ROW($A$9:$A$508)-ROW($A$9)+1,""),ROWS(F$9:F108)),,1))</f>
        <v/>
      </c>
      <c r="G108" s="59" t="str">
        <f t="array" ref="G108">IF(ROWS(G$9:G108)&gt;$U$5,"",INDEX(Z$13:Z$512,SMALL(IF(($Z$13:$Z$512=$Z$5),ROW($A$9:$A$508)-ROW($A$9)+1,""),ROWS(G$9:G108)),,1))</f>
        <v/>
      </c>
      <c r="H108" s="59" t="str">
        <f t="array" ref="H108">IF(ROWS(H$9:H108)&gt;$U$5,"",INDEX(AC$13:AC$512,SMALL(IF(($Z$13:$Z$512=$Z$5),ROW($A$9:$A$508)-ROW($A$9)+1,""),ROWS(H$9:H108)),,1))</f>
        <v/>
      </c>
      <c r="I108" s="105"/>
      <c r="J108" s="105"/>
      <c r="K108" s="105"/>
      <c r="L108" s="105"/>
      <c r="M108" s="136"/>
      <c r="N108" s="44"/>
      <c r="O108" s="44"/>
      <c r="P108" s="44"/>
      <c r="Q108" s="44"/>
      <c r="R108" s="44"/>
      <c r="S108" s="44"/>
      <c r="T108" s="44">
        <f>Nut_StatusTool!A102</f>
        <v>96</v>
      </c>
      <c r="U108" s="44">
        <f>Nut_StatusTool!B102</f>
        <v>0</v>
      </c>
      <c r="V108" s="44">
        <f>Nut_StatusTool!C102</f>
        <v>0</v>
      </c>
      <c r="W108" s="44">
        <f>Nut_StatusTool!D102</f>
        <v>0</v>
      </c>
      <c r="X108" s="44">
        <f>Nut_StatusTool!F102</f>
        <v>0</v>
      </c>
      <c r="Y108" s="285" t="str">
        <f>Nut_StatusTool!K102</f>
        <v/>
      </c>
      <c r="Z108" s="44" t="str">
        <f>Nut_StatusTool!L102</f>
        <v/>
      </c>
      <c r="AA108" s="44" t="str">
        <f>Nut_StatusTool!M102</f>
        <v/>
      </c>
      <c r="AB108" s="44" t="str">
        <f>Nut_StatusTool!N102</f>
        <v/>
      </c>
      <c r="AC108" s="44">
        <f>Nut_StatusTool!I102</f>
        <v>0</v>
      </c>
      <c r="AD108" s="44">
        <f>Nut_StatusTool!J102</f>
        <v>0</v>
      </c>
    </row>
    <row r="109" spans="1:30" ht="20.100000000000001" customHeight="1">
      <c r="A109" s="59" t="str">
        <f t="array" ref="A109">IF(ROWS(A$9:A109)&gt;$U$5,"",INDEX(T$13:T$512,SMALL(IF(($Z$13:$Z$512=$Z$5),ROW($A$9:$A$508)-ROW($A$9)+1,""),ROWS(A$9:A109)),,1))</f>
        <v/>
      </c>
      <c r="B109" s="390" t="str">
        <f t="array" ref="B109">IF(ROWS(B$9:B109)&gt;$U$5,"",INDEX(U$13:U$512,SMALL(IF(($Z$13:$Z$512=$Z$5),ROW($A$9:$A$508)-ROW($A$9)+1,""),ROWS(B$9:B109)),,1))</f>
        <v/>
      </c>
      <c r="C109" s="389" t="str">
        <f t="array" ref="C109">IF(ROWS(C$9:C109)&gt;$U$5,"",INDEX(V$13:V$512,SMALL(IF(($Z$13:$Z$512=$Z$5),ROW($A$9:$A$508)-ROW($A$9)+1,""),ROWS(C$9:C109)),,1))</f>
        <v/>
      </c>
      <c r="D109" s="309" t="str">
        <f t="array" ref="D109">IF(ROWS(D$9:D109)&gt;$U$5,"",INDEX(W$13:W$512,SMALL(IF(($Z$13:$Z$512=$Z$5),ROW($A$9:$A$508)-ROW($A$9)+1,""),ROWS(D$9:D109)),,1))</f>
        <v/>
      </c>
      <c r="E109" s="59" t="str">
        <f t="array" ref="E109">IF(ROWS(E$9:E109)&gt;$U$5,"",INDEX(X$13:X$512,SMALL(IF(($Z$13:$Z$512=$Z$5),ROW($A$9:$A$508)-ROW($A$9)+1,""),ROWS(E$9:E109)),,1))</f>
        <v/>
      </c>
      <c r="F109" s="59" t="str">
        <f t="array" ref="F109">IF(ROWS(F$9:F109)&gt;$U$5,"",INDEX(Y$13:Y$512,SMALL(IF(($Z$13:$Z$512=$Z$5),ROW($A$9:$A$508)-ROW($A$9)+1,""),ROWS(F$9:F109)),,1))</f>
        <v/>
      </c>
      <c r="G109" s="59" t="str">
        <f t="array" ref="G109">IF(ROWS(G$9:G109)&gt;$U$5,"",INDEX(Z$13:Z$512,SMALL(IF(($Z$13:$Z$512=$Z$5),ROW($A$9:$A$508)-ROW($A$9)+1,""),ROWS(G$9:G109)),,1))</f>
        <v/>
      </c>
      <c r="H109" s="59" t="str">
        <f t="array" ref="H109">IF(ROWS(H$9:H109)&gt;$U$5,"",INDEX(AC$13:AC$512,SMALL(IF(($Z$13:$Z$512=$Z$5),ROW($A$9:$A$508)-ROW($A$9)+1,""),ROWS(H$9:H109)),,1))</f>
        <v/>
      </c>
      <c r="I109" s="105"/>
      <c r="J109" s="105"/>
      <c r="K109" s="105"/>
      <c r="L109" s="105"/>
      <c r="M109" s="136"/>
      <c r="N109" s="44"/>
      <c r="O109" s="44"/>
      <c r="P109" s="44"/>
      <c r="Q109" s="44"/>
      <c r="R109" s="44"/>
      <c r="S109" s="44"/>
      <c r="T109" s="44">
        <f>Nut_StatusTool!A103</f>
        <v>97</v>
      </c>
      <c r="U109" s="44">
        <f>Nut_StatusTool!B103</f>
        <v>0</v>
      </c>
      <c r="V109" s="44">
        <f>Nut_StatusTool!C103</f>
        <v>0</v>
      </c>
      <c r="W109" s="44">
        <f>Nut_StatusTool!D103</f>
        <v>0</v>
      </c>
      <c r="X109" s="44">
        <f>Nut_StatusTool!F103</f>
        <v>0</v>
      </c>
      <c r="Y109" s="285" t="str">
        <f>Nut_StatusTool!K103</f>
        <v/>
      </c>
      <c r="Z109" s="44" t="str">
        <f>Nut_StatusTool!L103</f>
        <v/>
      </c>
      <c r="AA109" s="44" t="str">
        <f>Nut_StatusTool!M103</f>
        <v/>
      </c>
      <c r="AB109" s="44" t="str">
        <f>Nut_StatusTool!N103</f>
        <v/>
      </c>
      <c r="AC109" s="44">
        <f>Nut_StatusTool!I103</f>
        <v>0</v>
      </c>
      <c r="AD109" s="44">
        <f>Nut_StatusTool!J103</f>
        <v>0</v>
      </c>
    </row>
    <row r="110" spans="1:30" ht="20.100000000000001" customHeight="1">
      <c r="A110" s="59" t="str">
        <f t="array" ref="A110">IF(ROWS(A$9:A110)&gt;$U$5,"",INDEX(T$13:T$512,SMALL(IF(($Z$13:$Z$512=$Z$5),ROW($A$9:$A$508)-ROW($A$9)+1,""),ROWS(A$9:A110)),,1))</f>
        <v/>
      </c>
      <c r="B110" s="390" t="str">
        <f t="array" ref="B110">IF(ROWS(B$9:B110)&gt;$U$5,"",INDEX(U$13:U$512,SMALL(IF(($Z$13:$Z$512=$Z$5),ROW($A$9:$A$508)-ROW($A$9)+1,""),ROWS(B$9:B110)),,1))</f>
        <v/>
      </c>
      <c r="C110" s="389" t="str">
        <f t="array" ref="C110">IF(ROWS(C$9:C110)&gt;$U$5,"",INDEX(V$13:V$512,SMALL(IF(($Z$13:$Z$512=$Z$5),ROW($A$9:$A$508)-ROW($A$9)+1,""),ROWS(C$9:C110)),,1))</f>
        <v/>
      </c>
      <c r="D110" s="309" t="str">
        <f t="array" ref="D110">IF(ROWS(D$9:D110)&gt;$U$5,"",INDEX(W$13:W$512,SMALL(IF(($Z$13:$Z$512=$Z$5),ROW($A$9:$A$508)-ROW($A$9)+1,""),ROWS(D$9:D110)),,1))</f>
        <v/>
      </c>
      <c r="E110" s="59" t="str">
        <f t="array" ref="E110">IF(ROWS(E$9:E110)&gt;$U$5,"",INDEX(X$13:X$512,SMALL(IF(($Z$13:$Z$512=$Z$5),ROW($A$9:$A$508)-ROW($A$9)+1,""),ROWS(E$9:E110)),,1))</f>
        <v/>
      </c>
      <c r="F110" s="59" t="str">
        <f t="array" ref="F110">IF(ROWS(F$9:F110)&gt;$U$5,"",INDEX(Y$13:Y$512,SMALL(IF(($Z$13:$Z$512=$Z$5),ROW($A$9:$A$508)-ROW($A$9)+1,""),ROWS(F$9:F110)),,1))</f>
        <v/>
      </c>
      <c r="G110" s="59" t="str">
        <f t="array" ref="G110">IF(ROWS(G$9:G110)&gt;$U$5,"",INDEX(Z$13:Z$512,SMALL(IF(($Z$13:$Z$512=$Z$5),ROW($A$9:$A$508)-ROW($A$9)+1,""),ROWS(G$9:G110)),,1))</f>
        <v/>
      </c>
      <c r="H110" s="59" t="str">
        <f t="array" ref="H110">IF(ROWS(H$9:H110)&gt;$U$5,"",INDEX(AC$13:AC$512,SMALL(IF(($Z$13:$Z$512=$Z$5),ROW($A$9:$A$508)-ROW($A$9)+1,""),ROWS(H$9:H110)),,1))</f>
        <v/>
      </c>
      <c r="I110" s="105"/>
      <c r="J110" s="105"/>
      <c r="K110" s="105"/>
      <c r="L110" s="105"/>
      <c r="M110" s="136"/>
      <c r="N110" s="44"/>
      <c r="O110" s="44"/>
      <c r="P110" s="44"/>
      <c r="Q110" s="44"/>
      <c r="R110" s="44"/>
      <c r="S110" s="44"/>
      <c r="T110" s="44">
        <f>Nut_StatusTool!A104</f>
        <v>98</v>
      </c>
      <c r="U110" s="44">
        <f>Nut_StatusTool!B104</f>
        <v>0</v>
      </c>
      <c r="V110" s="44">
        <f>Nut_StatusTool!C104</f>
        <v>0</v>
      </c>
      <c r="W110" s="44">
        <f>Nut_StatusTool!D104</f>
        <v>0</v>
      </c>
      <c r="X110" s="44">
        <f>Nut_StatusTool!F104</f>
        <v>0</v>
      </c>
      <c r="Y110" s="285" t="str">
        <f>Nut_StatusTool!K104</f>
        <v/>
      </c>
      <c r="Z110" s="44" t="str">
        <f>Nut_StatusTool!L104</f>
        <v/>
      </c>
      <c r="AA110" s="44" t="str">
        <f>Nut_StatusTool!M104</f>
        <v/>
      </c>
      <c r="AB110" s="44" t="str">
        <f>Nut_StatusTool!N104</f>
        <v/>
      </c>
      <c r="AC110" s="44">
        <f>Nut_StatusTool!I104</f>
        <v>0</v>
      </c>
      <c r="AD110" s="44">
        <f>Nut_StatusTool!J104</f>
        <v>0</v>
      </c>
    </row>
    <row r="111" spans="1:30" ht="20.100000000000001" customHeight="1">
      <c r="A111" s="59" t="str">
        <f t="array" ref="A111">IF(ROWS(A$9:A111)&gt;$U$5,"",INDEX(T$13:T$512,SMALL(IF(($Z$13:$Z$512=$Z$5),ROW($A$9:$A$508)-ROW($A$9)+1,""),ROWS(A$9:A111)),,1))</f>
        <v/>
      </c>
      <c r="B111" s="390" t="str">
        <f t="array" ref="B111">IF(ROWS(B$9:B111)&gt;$U$5,"",INDEX(U$13:U$512,SMALL(IF(($Z$13:$Z$512=$Z$5),ROW($A$9:$A$508)-ROW($A$9)+1,""),ROWS(B$9:B111)),,1))</f>
        <v/>
      </c>
      <c r="C111" s="389" t="str">
        <f t="array" ref="C111">IF(ROWS(C$9:C111)&gt;$U$5,"",INDEX(V$13:V$512,SMALL(IF(($Z$13:$Z$512=$Z$5),ROW($A$9:$A$508)-ROW($A$9)+1,""),ROWS(C$9:C111)),,1))</f>
        <v/>
      </c>
      <c r="D111" s="309" t="str">
        <f t="array" ref="D111">IF(ROWS(D$9:D111)&gt;$U$5,"",INDEX(W$13:W$512,SMALL(IF(($Z$13:$Z$512=$Z$5),ROW($A$9:$A$508)-ROW($A$9)+1,""),ROWS(D$9:D111)),,1))</f>
        <v/>
      </c>
      <c r="E111" s="59" t="str">
        <f t="array" ref="E111">IF(ROWS(E$9:E111)&gt;$U$5,"",INDEX(X$13:X$512,SMALL(IF(($Z$13:$Z$512=$Z$5),ROW($A$9:$A$508)-ROW($A$9)+1,""),ROWS(E$9:E111)),,1))</f>
        <v/>
      </c>
      <c r="F111" s="59" t="str">
        <f t="array" ref="F111">IF(ROWS(F$9:F111)&gt;$U$5,"",INDEX(Y$13:Y$512,SMALL(IF(($Z$13:$Z$512=$Z$5),ROW($A$9:$A$508)-ROW($A$9)+1,""),ROWS(F$9:F111)),,1))</f>
        <v/>
      </c>
      <c r="G111" s="59" t="str">
        <f t="array" ref="G111">IF(ROWS(G$9:G111)&gt;$U$5,"",INDEX(Z$13:Z$512,SMALL(IF(($Z$13:$Z$512=$Z$5),ROW($A$9:$A$508)-ROW($A$9)+1,""),ROWS(G$9:G111)),,1))</f>
        <v/>
      </c>
      <c r="H111" s="59" t="str">
        <f t="array" ref="H111">IF(ROWS(H$9:H111)&gt;$U$5,"",INDEX(AC$13:AC$512,SMALL(IF(($Z$13:$Z$512=$Z$5),ROW($A$9:$A$508)-ROW($A$9)+1,""),ROWS(H$9:H111)),,1))</f>
        <v/>
      </c>
      <c r="I111" s="105"/>
      <c r="J111" s="105"/>
      <c r="K111" s="105"/>
      <c r="L111" s="105"/>
      <c r="M111" s="136"/>
      <c r="N111" s="44"/>
      <c r="O111" s="44"/>
      <c r="P111" s="44"/>
      <c r="Q111" s="44"/>
      <c r="R111" s="44"/>
      <c r="S111" s="44"/>
      <c r="T111" s="44">
        <f>Nut_StatusTool!A105</f>
        <v>99</v>
      </c>
      <c r="U111" s="44">
        <f>Nut_StatusTool!B105</f>
        <v>0</v>
      </c>
      <c r="V111" s="44">
        <f>Nut_StatusTool!C105</f>
        <v>0</v>
      </c>
      <c r="W111" s="44">
        <f>Nut_StatusTool!D105</f>
        <v>0</v>
      </c>
      <c r="X111" s="44">
        <f>Nut_StatusTool!F105</f>
        <v>0</v>
      </c>
      <c r="Y111" s="285" t="str">
        <f>Nut_StatusTool!K105</f>
        <v/>
      </c>
      <c r="Z111" s="44" t="str">
        <f>Nut_StatusTool!L105</f>
        <v/>
      </c>
      <c r="AA111" s="44" t="str">
        <f>Nut_StatusTool!M105</f>
        <v/>
      </c>
      <c r="AB111" s="44" t="str">
        <f>Nut_StatusTool!N105</f>
        <v/>
      </c>
      <c r="AC111" s="44">
        <f>Nut_StatusTool!I105</f>
        <v>0</v>
      </c>
      <c r="AD111" s="44">
        <f>Nut_StatusTool!J105</f>
        <v>0</v>
      </c>
    </row>
    <row r="112" spans="1:30" ht="20.100000000000001" customHeight="1">
      <c r="A112" s="59" t="str">
        <f t="array" ref="A112">IF(ROWS(A$9:A112)&gt;$U$5,"",INDEX(T$13:T$512,SMALL(IF(($Z$13:$Z$512=$Z$5),ROW($A$9:$A$508)-ROW($A$9)+1,""),ROWS(A$9:A112)),,1))</f>
        <v/>
      </c>
      <c r="B112" s="390" t="str">
        <f t="array" ref="B112">IF(ROWS(B$9:B112)&gt;$U$5,"",INDEX(U$13:U$512,SMALL(IF(($Z$13:$Z$512=$Z$5),ROW($A$9:$A$508)-ROW($A$9)+1,""),ROWS(B$9:B112)),,1))</f>
        <v/>
      </c>
      <c r="C112" s="389" t="str">
        <f t="array" ref="C112">IF(ROWS(C$9:C112)&gt;$U$5,"",INDEX(V$13:V$512,SMALL(IF(($Z$13:$Z$512=$Z$5),ROW($A$9:$A$508)-ROW($A$9)+1,""),ROWS(C$9:C112)),,1))</f>
        <v/>
      </c>
      <c r="D112" s="309" t="str">
        <f t="array" ref="D112">IF(ROWS(D$9:D112)&gt;$U$5,"",INDEX(W$13:W$512,SMALL(IF(($Z$13:$Z$512=$Z$5),ROW($A$9:$A$508)-ROW($A$9)+1,""),ROWS(D$9:D112)),,1))</f>
        <v/>
      </c>
      <c r="E112" s="59" t="str">
        <f t="array" ref="E112">IF(ROWS(E$9:E112)&gt;$U$5,"",INDEX(X$13:X$512,SMALL(IF(($Z$13:$Z$512=$Z$5),ROW($A$9:$A$508)-ROW($A$9)+1,""),ROWS(E$9:E112)),,1))</f>
        <v/>
      </c>
      <c r="F112" s="59" t="str">
        <f t="array" ref="F112">IF(ROWS(F$9:F112)&gt;$U$5,"",INDEX(Y$13:Y$512,SMALL(IF(($Z$13:$Z$512=$Z$5),ROW($A$9:$A$508)-ROW($A$9)+1,""),ROWS(F$9:F112)),,1))</f>
        <v/>
      </c>
      <c r="G112" s="59" t="str">
        <f t="array" ref="G112">IF(ROWS(G$9:G112)&gt;$U$5,"",INDEX(Z$13:Z$512,SMALL(IF(($Z$13:$Z$512=$Z$5),ROW($A$9:$A$508)-ROW($A$9)+1,""),ROWS(G$9:G112)),,1))</f>
        <v/>
      </c>
      <c r="H112" s="59" t="str">
        <f t="array" ref="H112">IF(ROWS(H$9:H112)&gt;$U$5,"",INDEX(AC$13:AC$512,SMALL(IF(($Z$13:$Z$512=$Z$5),ROW($A$9:$A$508)-ROW($A$9)+1,""),ROWS(H$9:H112)),,1))</f>
        <v/>
      </c>
      <c r="I112" s="105"/>
      <c r="J112" s="105"/>
      <c r="K112" s="105"/>
      <c r="L112" s="105"/>
      <c r="M112" s="136"/>
      <c r="N112" s="44"/>
      <c r="O112" s="44"/>
      <c r="P112" s="44"/>
      <c r="Q112" s="44"/>
      <c r="R112" s="44"/>
      <c r="S112" s="44"/>
      <c r="T112" s="44">
        <f>Nut_StatusTool!A106</f>
        <v>100</v>
      </c>
      <c r="U112" s="44">
        <f>Nut_StatusTool!B106</f>
        <v>0</v>
      </c>
      <c r="V112" s="44">
        <f>Nut_StatusTool!C106</f>
        <v>0</v>
      </c>
      <c r="W112" s="44">
        <f>Nut_StatusTool!D106</f>
        <v>0</v>
      </c>
      <c r="X112" s="44">
        <f>Nut_StatusTool!F106</f>
        <v>0</v>
      </c>
      <c r="Y112" s="285" t="str">
        <f>Nut_StatusTool!K106</f>
        <v/>
      </c>
      <c r="Z112" s="44" t="str">
        <f>Nut_StatusTool!L106</f>
        <v/>
      </c>
      <c r="AA112" s="44" t="str">
        <f>Nut_StatusTool!M106</f>
        <v/>
      </c>
      <c r="AB112" s="44" t="str">
        <f>Nut_StatusTool!N106</f>
        <v/>
      </c>
      <c r="AC112" s="44">
        <f>Nut_StatusTool!I106</f>
        <v>0</v>
      </c>
      <c r="AD112" s="44">
        <f>Nut_StatusTool!J106</f>
        <v>0</v>
      </c>
    </row>
    <row r="113" spans="1:30" ht="20.100000000000001" customHeight="1">
      <c r="A113" s="59" t="str">
        <f t="array" ref="A113">IF(ROWS(A$9:A113)&gt;$U$5,"",INDEX(T$13:T$512,SMALL(IF(($Z$13:$Z$512=$Z$5),ROW($A$9:$A$508)-ROW($A$9)+1,""),ROWS(A$9:A113)),,1))</f>
        <v/>
      </c>
      <c r="B113" s="390" t="str">
        <f t="array" ref="B113">IF(ROWS(B$9:B113)&gt;$U$5,"",INDEX(U$13:U$512,SMALL(IF(($Z$13:$Z$512=$Z$5),ROW($A$9:$A$508)-ROW($A$9)+1,""),ROWS(B$9:B113)),,1))</f>
        <v/>
      </c>
      <c r="C113" s="389" t="str">
        <f t="array" ref="C113">IF(ROWS(C$9:C113)&gt;$U$5,"",INDEX(V$13:V$512,SMALL(IF(($Z$13:$Z$512=$Z$5),ROW($A$9:$A$508)-ROW($A$9)+1,""),ROWS(C$9:C113)),,1))</f>
        <v/>
      </c>
      <c r="D113" s="309" t="str">
        <f t="array" ref="D113">IF(ROWS(D$9:D113)&gt;$U$5,"",INDEX(W$13:W$512,SMALL(IF(($Z$13:$Z$512=$Z$5),ROW($A$9:$A$508)-ROW($A$9)+1,""),ROWS(D$9:D113)),,1))</f>
        <v/>
      </c>
      <c r="E113" s="59" t="str">
        <f t="array" ref="E113">IF(ROWS(E$9:E113)&gt;$U$5,"",INDEX(X$13:X$512,SMALL(IF(($Z$13:$Z$512=$Z$5),ROW($A$9:$A$508)-ROW($A$9)+1,""),ROWS(E$9:E113)),,1))</f>
        <v/>
      </c>
      <c r="F113" s="59" t="str">
        <f t="array" ref="F113">IF(ROWS(F$9:F113)&gt;$U$5,"",INDEX(Y$13:Y$512,SMALL(IF(($Z$13:$Z$512=$Z$5),ROW($A$9:$A$508)-ROW($A$9)+1,""),ROWS(F$9:F113)),,1))</f>
        <v/>
      </c>
      <c r="G113" s="59" t="str">
        <f t="array" ref="G113">IF(ROWS(G$9:G113)&gt;$U$5,"",INDEX(Z$13:Z$512,SMALL(IF(($Z$13:$Z$512=$Z$5),ROW($A$9:$A$508)-ROW($A$9)+1,""),ROWS(G$9:G113)),,1))</f>
        <v/>
      </c>
      <c r="H113" s="59" t="str">
        <f t="array" ref="H113">IF(ROWS(H$9:H113)&gt;$U$5,"",INDEX(AC$13:AC$512,SMALL(IF(($Z$13:$Z$512=$Z$5),ROW($A$9:$A$508)-ROW($A$9)+1,""),ROWS(H$9:H113)),,1))</f>
        <v/>
      </c>
      <c r="I113" s="105"/>
      <c r="J113" s="105"/>
      <c r="K113" s="105"/>
      <c r="L113" s="105"/>
      <c r="M113" s="136"/>
      <c r="N113" s="44"/>
      <c r="O113" s="44"/>
      <c r="P113" s="44"/>
      <c r="Q113" s="44"/>
      <c r="R113" s="44"/>
      <c r="S113" s="44"/>
      <c r="T113" s="44">
        <f>Nut_StatusTool!A107</f>
        <v>101</v>
      </c>
      <c r="U113" s="44">
        <f>Nut_StatusTool!B107</f>
        <v>0</v>
      </c>
      <c r="V113" s="44">
        <f>Nut_StatusTool!C107</f>
        <v>0</v>
      </c>
      <c r="W113" s="44">
        <f>Nut_StatusTool!D107</f>
        <v>0</v>
      </c>
      <c r="X113" s="44">
        <f>Nut_StatusTool!F107</f>
        <v>0</v>
      </c>
      <c r="Y113" s="285" t="str">
        <f>Nut_StatusTool!K107</f>
        <v/>
      </c>
      <c r="Z113" s="44" t="str">
        <f>Nut_StatusTool!L107</f>
        <v/>
      </c>
      <c r="AA113" s="44" t="str">
        <f>Nut_StatusTool!M107</f>
        <v/>
      </c>
      <c r="AB113" s="44" t="str">
        <f>Nut_StatusTool!N107</f>
        <v/>
      </c>
      <c r="AC113" s="44">
        <f>Nut_StatusTool!I107</f>
        <v>0</v>
      </c>
      <c r="AD113" s="44">
        <f>Nut_StatusTool!J107</f>
        <v>0</v>
      </c>
    </row>
    <row r="114" spans="1:30" ht="20.100000000000001" customHeight="1">
      <c r="A114" s="59" t="str">
        <f t="array" ref="A114">IF(ROWS(A$9:A114)&gt;$U$5,"",INDEX(T$13:T$512,SMALL(IF(($Z$13:$Z$512=$Z$5),ROW($A$9:$A$508)-ROW($A$9)+1,""),ROWS(A$9:A114)),,1))</f>
        <v/>
      </c>
      <c r="B114" s="390" t="str">
        <f t="array" ref="B114">IF(ROWS(B$9:B114)&gt;$U$5,"",INDEX(U$13:U$512,SMALL(IF(($Z$13:$Z$512=$Z$5),ROW($A$9:$A$508)-ROW($A$9)+1,""),ROWS(B$9:B114)),,1))</f>
        <v/>
      </c>
      <c r="C114" s="389" t="str">
        <f t="array" ref="C114">IF(ROWS(C$9:C114)&gt;$U$5,"",INDEX(V$13:V$512,SMALL(IF(($Z$13:$Z$512=$Z$5),ROW($A$9:$A$508)-ROW($A$9)+1,""),ROWS(C$9:C114)),,1))</f>
        <v/>
      </c>
      <c r="D114" s="309" t="str">
        <f t="array" ref="D114">IF(ROWS(D$9:D114)&gt;$U$5,"",INDEX(W$13:W$512,SMALL(IF(($Z$13:$Z$512=$Z$5),ROW($A$9:$A$508)-ROW($A$9)+1,""),ROWS(D$9:D114)),,1))</f>
        <v/>
      </c>
      <c r="E114" s="59" t="str">
        <f t="array" ref="E114">IF(ROWS(E$9:E114)&gt;$U$5,"",INDEX(X$13:X$512,SMALL(IF(($Z$13:$Z$512=$Z$5),ROW($A$9:$A$508)-ROW($A$9)+1,""),ROWS(E$9:E114)),,1))</f>
        <v/>
      </c>
      <c r="F114" s="59" t="str">
        <f t="array" ref="F114">IF(ROWS(F$9:F114)&gt;$U$5,"",INDEX(Y$13:Y$512,SMALL(IF(($Z$13:$Z$512=$Z$5),ROW($A$9:$A$508)-ROW($A$9)+1,""),ROWS(F$9:F114)),,1))</f>
        <v/>
      </c>
      <c r="G114" s="59" t="str">
        <f t="array" ref="G114">IF(ROWS(G$9:G114)&gt;$U$5,"",INDEX(Z$13:Z$512,SMALL(IF(($Z$13:$Z$512=$Z$5),ROW($A$9:$A$508)-ROW($A$9)+1,""),ROWS(G$9:G114)),,1))</f>
        <v/>
      </c>
      <c r="H114" s="59" t="str">
        <f t="array" ref="H114">IF(ROWS(H$9:H114)&gt;$U$5,"",INDEX(AC$13:AC$512,SMALL(IF(($Z$13:$Z$512=$Z$5),ROW($A$9:$A$508)-ROW($A$9)+1,""),ROWS(H$9:H114)),,1))</f>
        <v/>
      </c>
      <c r="I114" s="105"/>
      <c r="J114" s="105"/>
      <c r="K114" s="105"/>
      <c r="L114" s="105"/>
      <c r="M114" s="136"/>
      <c r="N114" s="44"/>
      <c r="O114" s="44"/>
      <c r="P114" s="44"/>
      <c r="Q114" s="44"/>
      <c r="R114" s="44"/>
      <c r="S114" s="44"/>
      <c r="T114" s="44">
        <f>Nut_StatusTool!A108</f>
        <v>102</v>
      </c>
      <c r="U114" s="44">
        <f>Nut_StatusTool!B108</f>
        <v>0</v>
      </c>
      <c r="V114" s="44">
        <f>Nut_StatusTool!C108</f>
        <v>0</v>
      </c>
      <c r="W114" s="44">
        <f>Nut_StatusTool!D108</f>
        <v>0</v>
      </c>
      <c r="X114" s="44">
        <f>Nut_StatusTool!F108</f>
        <v>0</v>
      </c>
      <c r="Y114" s="285" t="str">
        <f>Nut_StatusTool!K108</f>
        <v/>
      </c>
      <c r="Z114" s="44" t="str">
        <f>Nut_StatusTool!L108</f>
        <v/>
      </c>
      <c r="AA114" s="44" t="str">
        <f>Nut_StatusTool!M108</f>
        <v/>
      </c>
      <c r="AB114" s="44" t="str">
        <f>Nut_StatusTool!N108</f>
        <v/>
      </c>
      <c r="AC114" s="44">
        <f>Nut_StatusTool!I108</f>
        <v>0</v>
      </c>
      <c r="AD114" s="44">
        <f>Nut_StatusTool!J108</f>
        <v>0</v>
      </c>
    </row>
    <row r="115" spans="1:30" ht="20.100000000000001" customHeight="1">
      <c r="A115" s="59" t="str">
        <f t="array" ref="A115">IF(ROWS(A$9:A115)&gt;$U$5,"",INDEX(T$13:T$512,SMALL(IF(($Z$13:$Z$512=$Z$5),ROW($A$9:$A$508)-ROW($A$9)+1,""),ROWS(A$9:A115)),,1))</f>
        <v/>
      </c>
      <c r="B115" s="390" t="str">
        <f t="array" ref="B115">IF(ROWS(B$9:B115)&gt;$U$5,"",INDEX(U$13:U$512,SMALL(IF(($Z$13:$Z$512=$Z$5),ROW($A$9:$A$508)-ROW($A$9)+1,""),ROWS(B$9:B115)),,1))</f>
        <v/>
      </c>
      <c r="C115" s="389" t="str">
        <f t="array" ref="C115">IF(ROWS(C$9:C115)&gt;$U$5,"",INDEX(V$13:V$512,SMALL(IF(($Z$13:$Z$512=$Z$5),ROW($A$9:$A$508)-ROW($A$9)+1,""),ROWS(C$9:C115)),,1))</f>
        <v/>
      </c>
      <c r="D115" s="309" t="str">
        <f t="array" ref="D115">IF(ROWS(D$9:D115)&gt;$U$5,"",INDEX(W$13:W$512,SMALL(IF(($Z$13:$Z$512=$Z$5),ROW($A$9:$A$508)-ROW($A$9)+1,""),ROWS(D$9:D115)),,1))</f>
        <v/>
      </c>
      <c r="E115" s="59" t="str">
        <f t="array" ref="E115">IF(ROWS(E$9:E115)&gt;$U$5,"",INDEX(X$13:X$512,SMALL(IF(($Z$13:$Z$512=$Z$5),ROW($A$9:$A$508)-ROW($A$9)+1,""),ROWS(E$9:E115)),,1))</f>
        <v/>
      </c>
      <c r="F115" s="59" t="str">
        <f t="array" ref="F115">IF(ROWS(F$9:F115)&gt;$U$5,"",INDEX(Y$13:Y$512,SMALL(IF(($Z$13:$Z$512=$Z$5),ROW($A$9:$A$508)-ROW($A$9)+1,""),ROWS(F$9:F115)),,1))</f>
        <v/>
      </c>
      <c r="G115" s="59" t="str">
        <f t="array" ref="G115">IF(ROWS(G$9:G115)&gt;$U$5,"",INDEX(Z$13:Z$512,SMALL(IF(($Z$13:$Z$512=$Z$5),ROW($A$9:$A$508)-ROW($A$9)+1,""),ROWS(G$9:G115)),,1))</f>
        <v/>
      </c>
      <c r="H115" s="59" t="str">
        <f t="array" ref="H115">IF(ROWS(H$9:H115)&gt;$U$5,"",INDEX(AC$13:AC$512,SMALL(IF(($Z$13:$Z$512=$Z$5),ROW($A$9:$A$508)-ROW($A$9)+1,""),ROWS(H$9:H115)),,1))</f>
        <v/>
      </c>
      <c r="I115" s="105"/>
      <c r="J115" s="105"/>
      <c r="K115" s="105"/>
      <c r="L115" s="105"/>
      <c r="M115" s="136"/>
      <c r="N115" s="44"/>
      <c r="O115" s="44"/>
      <c r="P115" s="44"/>
      <c r="Q115" s="44"/>
      <c r="R115" s="44"/>
      <c r="S115" s="44"/>
      <c r="T115" s="44">
        <f>Nut_StatusTool!A109</f>
        <v>103</v>
      </c>
      <c r="U115" s="44">
        <f>Nut_StatusTool!B109</f>
        <v>0</v>
      </c>
      <c r="V115" s="44">
        <f>Nut_StatusTool!C109</f>
        <v>0</v>
      </c>
      <c r="W115" s="44">
        <f>Nut_StatusTool!D109</f>
        <v>0</v>
      </c>
      <c r="X115" s="44">
        <f>Nut_StatusTool!F109</f>
        <v>0</v>
      </c>
      <c r="Y115" s="285" t="str">
        <f>Nut_StatusTool!K109</f>
        <v/>
      </c>
      <c r="Z115" s="44" t="str">
        <f>Nut_StatusTool!L109</f>
        <v/>
      </c>
      <c r="AA115" s="44" t="str">
        <f>Nut_StatusTool!M109</f>
        <v/>
      </c>
      <c r="AB115" s="44" t="str">
        <f>Nut_StatusTool!N109</f>
        <v/>
      </c>
      <c r="AC115" s="44">
        <f>Nut_StatusTool!I109</f>
        <v>0</v>
      </c>
      <c r="AD115" s="44">
        <f>Nut_StatusTool!J109</f>
        <v>0</v>
      </c>
    </row>
    <row r="116" spans="1:30" ht="20.100000000000001" customHeight="1">
      <c r="A116" s="59" t="str">
        <f t="array" ref="A116">IF(ROWS(A$9:A116)&gt;$U$5,"",INDEX(T$13:T$512,SMALL(IF(($Z$13:$Z$512=$Z$5),ROW($A$9:$A$508)-ROW($A$9)+1,""),ROWS(A$9:A116)),,1))</f>
        <v/>
      </c>
      <c r="B116" s="390" t="str">
        <f t="array" ref="B116">IF(ROWS(B$9:B116)&gt;$U$5,"",INDEX(U$13:U$512,SMALL(IF(($Z$13:$Z$512=$Z$5),ROW($A$9:$A$508)-ROW($A$9)+1,""),ROWS(B$9:B116)),,1))</f>
        <v/>
      </c>
      <c r="C116" s="389" t="str">
        <f t="array" ref="C116">IF(ROWS(C$9:C116)&gt;$U$5,"",INDEX(V$13:V$512,SMALL(IF(($Z$13:$Z$512=$Z$5),ROW($A$9:$A$508)-ROW($A$9)+1,""),ROWS(C$9:C116)),,1))</f>
        <v/>
      </c>
      <c r="D116" s="309" t="str">
        <f t="array" ref="D116">IF(ROWS(D$9:D116)&gt;$U$5,"",INDEX(W$13:W$512,SMALL(IF(($Z$13:$Z$512=$Z$5),ROW($A$9:$A$508)-ROW($A$9)+1,""),ROWS(D$9:D116)),,1))</f>
        <v/>
      </c>
      <c r="E116" s="59" t="str">
        <f t="array" ref="E116">IF(ROWS(E$9:E116)&gt;$U$5,"",INDEX(X$13:X$512,SMALL(IF(($Z$13:$Z$512=$Z$5),ROW($A$9:$A$508)-ROW($A$9)+1,""),ROWS(E$9:E116)),,1))</f>
        <v/>
      </c>
      <c r="F116" s="59" t="str">
        <f t="array" ref="F116">IF(ROWS(F$9:F116)&gt;$U$5,"",INDEX(Y$13:Y$512,SMALL(IF(($Z$13:$Z$512=$Z$5),ROW($A$9:$A$508)-ROW($A$9)+1,""),ROWS(F$9:F116)),,1))</f>
        <v/>
      </c>
      <c r="G116" s="59" t="str">
        <f t="array" ref="G116">IF(ROWS(G$9:G116)&gt;$U$5,"",INDEX(Z$13:Z$512,SMALL(IF(($Z$13:$Z$512=$Z$5),ROW($A$9:$A$508)-ROW($A$9)+1,""),ROWS(G$9:G116)),,1))</f>
        <v/>
      </c>
      <c r="H116" s="59" t="str">
        <f t="array" ref="H116">IF(ROWS(H$9:H116)&gt;$U$5,"",INDEX(AC$13:AC$512,SMALL(IF(($Z$13:$Z$512=$Z$5),ROW($A$9:$A$508)-ROW($A$9)+1,""),ROWS(H$9:H116)),,1))</f>
        <v/>
      </c>
      <c r="I116" s="105"/>
      <c r="J116" s="105"/>
      <c r="K116" s="105"/>
      <c r="L116" s="105"/>
      <c r="M116" s="136"/>
      <c r="N116" s="44"/>
      <c r="O116" s="44"/>
      <c r="P116" s="44"/>
      <c r="Q116" s="44"/>
      <c r="R116" s="44"/>
      <c r="S116" s="44"/>
      <c r="T116" s="44">
        <f>Nut_StatusTool!A110</f>
        <v>104</v>
      </c>
      <c r="U116" s="44">
        <f>Nut_StatusTool!B110</f>
        <v>0</v>
      </c>
      <c r="V116" s="44">
        <f>Nut_StatusTool!C110</f>
        <v>0</v>
      </c>
      <c r="W116" s="44">
        <f>Nut_StatusTool!D110</f>
        <v>0</v>
      </c>
      <c r="X116" s="44">
        <f>Nut_StatusTool!F110</f>
        <v>0</v>
      </c>
      <c r="Y116" s="285" t="str">
        <f>Nut_StatusTool!K110</f>
        <v/>
      </c>
      <c r="Z116" s="44" t="str">
        <f>Nut_StatusTool!L110</f>
        <v/>
      </c>
      <c r="AA116" s="44" t="str">
        <f>Nut_StatusTool!M110</f>
        <v/>
      </c>
      <c r="AB116" s="44" t="str">
        <f>Nut_StatusTool!N110</f>
        <v/>
      </c>
      <c r="AC116" s="44">
        <f>Nut_StatusTool!I110</f>
        <v>0</v>
      </c>
      <c r="AD116" s="44">
        <f>Nut_StatusTool!J110</f>
        <v>0</v>
      </c>
    </row>
    <row r="117" spans="1:30" ht="20.100000000000001" customHeight="1">
      <c r="A117" s="59" t="str">
        <f t="array" ref="A117">IF(ROWS(A$9:A117)&gt;$U$5,"",INDEX(T$13:T$512,SMALL(IF(($Z$13:$Z$512=$Z$5),ROW($A$9:$A$508)-ROW($A$9)+1,""),ROWS(A$9:A117)),,1))</f>
        <v/>
      </c>
      <c r="B117" s="390" t="str">
        <f t="array" ref="B117">IF(ROWS(B$9:B117)&gt;$U$5,"",INDEX(U$13:U$512,SMALL(IF(($Z$13:$Z$512=$Z$5),ROW($A$9:$A$508)-ROW($A$9)+1,""),ROWS(B$9:B117)),,1))</f>
        <v/>
      </c>
      <c r="C117" s="389" t="str">
        <f t="array" ref="C117">IF(ROWS(C$9:C117)&gt;$U$5,"",INDEX(V$13:V$512,SMALL(IF(($Z$13:$Z$512=$Z$5),ROW($A$9:$A$508)-ROW($A$9)+1,""),ROWS(C$9:C117)),,1))</f>
        <v/>
      </c>
      <c r="D117" s="309" t="str">
        <f t="array" ref="D117">IF(ROWS(D$9:D117)&gt;$U$5,"",INDEX(W$13:W$512,SMALL(IF(($Z$13:$Z$512=$Z$5),ROW($A$9:$A$508)-ROW($A$9)+1,""),ROWS(D$9:D117)),,1))</f>
        <v/>
      </c>
      <c r="E117" s="59" t="str">
        <f t="array" ref="E117">IF(ROWS(E$9:E117)&gt;$U$5,"",INDEX(X$13:X$512,SMALL(IF(($Z$13:$Z$512=$Z$5),ROW($A$9:$A$508)-ROW($A$9)+1,""),ROWS(E$9:E117)),,1))</f>
        <v/>
      </c>
      <c r="F117" s="59" t="str">
        <f t="array" ref="F117">IF(ROWS(F$9:F117)&gt;$U$5,"",INDEX(Y$13:Y$512,SMALL(IF(($Z$13:$Z$512=$Z$5),ROW($A$9:$A$508)-ROW($A$9)+1,""),ROWS(F$9:F117)),,1))</f>
        <v/>
      </c>
      <c r="G117" s="59" t="str">
        <f t="array" ref="G117">IF(ROWS(G$9:G117)&gt;$U$5,"",INDEX(Z$13:Z$512,SMALL(IF(($Z$13:$Z$512=$Z$5),ROW($A$9:$A$508)-ROW($A$9)+1,""),ROWS(G$9:G117)),,1))</f>
        <v/>
      </c>
      <c r="H117" s="59" t="str">
        <f t="array" ref="H117">IF(ROWS(H$9:H117)&gt;$U$5,"",INDEX(AC$13:AC$512,SMALL(IF(($Z$13:$Z$512=$Z$5),ROW($A$9:$A$508)-ROW($A$9)+1,""),ROWS(H$9:H117)),,1))</f>
        <v/>
      </c>
      <c r="I117" s="105"/>
      <c r="J117" s="105"/>
      <c r="K117" s="105"/>
      <c r="L117" s="105"/>
      <c r="M117" s="136"/>
      <c r="N117" s="44"/>
      <c r="O117" s="44"/>
      <c r="P117" s="44"/>
      <c r="Q117" s="44"/>
      <c r="R117" s="44"/>
      <c r="S117" s="44"/>
      <c r="T117" s="44">
        <f>Nut_StatusTool!A111</f>
        <v>105</v>
      </c>
      <c r="U117" s="44">
        <f>Nut_StatusTool!B111</f>
        <v>0</v>
      </c>
      <c r="V117" s="44">
        <f>Nut_StatusTool!C111</f>
        <v>0</v>
      </c>
      <c r="W117" s="44">
        <f>Nut_StatusTool!D111</f>
        <v>0</v>
      </c>
      <c r="X117" s="44">
        <f>Nut_StatusTool!F111</f>
        <v>0</v>
      </c>
      <c r="Y117" s="285" t="str">
        <f>Nut_StatusTool!K111</f>
        <v/>
      </c>
      <c r="Z117" s="44" t="str">
        <f>Nut_StatusTool!L111</f>
        <v/>
      </c>
      <c r="AA117" s="44" t="str">
        <f>Nut_StatusTool!M111</f>
        <v/>
      </c>
      <c r="AB117" s="44" t="str">
        <f>Nut_StatusTool!N111</f>
        <v/>
      </c>
      <c r="AC117" s="44">
        <f>Nut_StatusTool!I111</f>
        <v>0</v>
      </c>
      <c r="AD117" s="44">
        <f>Nut_StatusTool!J111</f>
        <v>0</v>
      </c>
    </row>
    <row r="118" spans="1:30" ht="20.100000000000001" customHeight="1">
      <c r="A118" s="59" t="str">
        <f t="array" ref="A118">IF(ROWS(A$9:A118)&gt;$U$5,"",INDEX(T$13:T$512,SMALL(IF(($Z$13:$Z$512=$Z$5),ROW($A$9:$A$508)-ROW($A$9)+1,""),ROWS(A$9:A118)),,1))</f>
        <v/>
      </c>
      <c r="B118" s="390" t="str">
        <f t="array" ref="B118">IF(ROWS(B$9:B118)&gt;$U$5,"",INDEX(U$13:U$512,SMALL(IF(($Z$13:$Z$512=$Z$5),ROW($A$9:$A$508)-ROW($A$9)+1,""),ROWS(B$9:B118)),,1))</f>
        <v/>
      </c>
      <c r="C118" s="389" t="str">
        <f t="array" ref="C118">IF(ROWS(C$9:C118)&gt;$U$5,"",INDEX(V$13:V$512,SMALL(IF(($Z$13:$Z$512=$Z$5),ROW($A$9:$A$508)-ROW($A$9)+1,""),ROWS(C$9:C118)),,1))</f>
        <v/>
      </c>
      <c r="D118" s="309" t="str">
        <f t="array" ref="D118">IF(ROWS(D$9:D118)&gt;$U$5,"",INDEX(W$13:W$512,SMALL(IF(($Z$13:$Z$512=$Z$5),ROW($A$9:$A$508)-ROW($A$9)+1,""),ROWS(D$9:D118)),,1))</f>
        <v/>
      </c>
      <c r="E118" s="59" t="str">
        <f t="array" ref="E118">IF(ROWS(E$9:E118)&gt;$U$5,"",INDEX(X$13:X$512,SMALL(IF(($Z$13:$Z$512=$Z$5),ROW($A$9:$A$508)-ROW($A$9)+1,""),ROWS(E$9:E118)),,1))</f>
        <v/>
      </c>
      <c r="F118" s="59" t="str">
        <f t="array" ref="F118">IF(ROWS(F$9:F118)&gt;$U$5,"",INDEX(Y$13:Y$512,SMALL(IF(($Z$13:$Z$512=$Z$5),ROW($A$9:$A$508)-ROW($A$9)+1,""),ROWS(F$9:F118)),,1))</f>
        <v/>
      </c>
      <c r="G118" s="59" t="str">
        <f t="array" ref="G118">IF(ROWS(G$9:G118)&gt;$U$5,"",INDEX(Z$13:Z$512,SMALL(IF(($Z$13:$Z$512=$Z$5),ROW($A$9:$A$508)-ROW($A$9)+1,""),ROWS(G$9:G118)),,1))</f>
        <v/>
      </c>
      <c r="H118" s="59" t="str">
        <f t="array" ref="H118">IF(ROWS(H$9:H118)&gt;$U$5,"",INDEX(AC$13:AC$512,SMALL(IF(($Z$13:$Z$512=$Z$5),ROW($A$9:$A$508)-ROW($A$9)+1,""),ROWS(H$9:H118)),,1))</f>
        <v/>
      </c>
      <c r="I118" s="105"/>
      <c r="J118" s="105"/>
      <c r="K118" s="105"/>
      <c r="L118" s="105"/>
      <c r="M118" s="136"/>
      <c r="N118" s="44"/>
      <c r="O118" s="44"/>
      <c r="P118" s="44"/>
      <c r="Q118" s="44"/>
      <c r="R118" s="44"/>
      <c r="S118" s="44"/>
      <c r="T118" s="44">
        <f>Nut_StatusTool!A112</f>
        <v>106</v>
      </c>
      <c r="U118" s="44">
        <f>Nut_StatusTool!B112</f>
        <v>0</v>
      </c>
      <c r="V118" s="44">
        <f>Nut_StatusTool!C112</f>
        <v>0</v>
      </c>
      <c r="W118" s="44">
        <f>Nut_StatusTool!D112</f>
        <v>0</v>
      </c>
      <c r="X118" s="44">
        <f>Nut_StatusTool!F112</f>
        <v>0</v>
      </c>
      <c r="Y118" s="285" t="str">
        <f>Nut_StatusTool!K112</f>
        <v/>
      </c>
      <c r="Z118" s="44" t="str">
        <f>Nut_StatusTool!L112</f>
        <v/>
      </c>
      <c r="AA118" s="44" t="str">
        <f>Nut_StatusTool!M112</f>
        <v/>
      </c>
      <c r="AB118" s="44" t="str">
        <f>Nut_StatusTool!N112</f>
        <v/>
      </c>
      <c r="AC118" s="44">
        <f>Nut_StatusTool!I112</f>
        <v>0</v>
      </c>
      <c r="AD118" s="44">
        <f>Nut_StatusTool!J112</f>
        <v>0</v>
      </c>
    </row>
    <row r="119" spans="1:30" ht="20.100000000000001" customHeight="1">
      <c r="A119" s="59" t="str">
        <f t="array" ref="A119">IF(ROWS(A$9:A119)&gt;$U$5,"",INDEX(T$13:T$512,SMALL(IF(($Z$13:$Z$512=$Z$5),ROW($A$9:$A$508)-ROW($A$9)+1,""),ROWS(A$9:A119)),,1))</f>
        <v/>
      </c>
      <c r="B119" s="390" t="str">
        <f t="array" ref="B119">IF(ROWS(B$9:B119)&gt;$U$5,"",INDEX(U$13:U$512,SMALL(IF(($Z$13:$Z$512=$Z$5),ROW($A$9:$A$508)-ROW($A$9)+1,""),ROWS(B$9:B119)),,1))</f>
        <v/>
      </c>
      <c r="C119" s="389" t="str">
        <f t="array" ref="C119">IF(ROWS(C$9:C119)&gt;$U$5,"",INDEX(V$13:V$512,SMALL(IF(($Z$13:$Z$512=$Z$5),ROW($A$9:$A$508)-ROW($A$9)+1,""),ROWS(C$9:C119)),,1))</f>
        <v/>
      </c>
      <c r="D119" s="309" t="str">
        <f t="array" ref="D119">IF(ROWS(D$9:D119)&gt;$U$5,"",INDEX(W$13:W$512,SMALL(IF(($Z$13:$Z$512=$Z$5),ROW($A$9:$A$508)-ROW($A$9)+1,""),ROWS(D$9:D119)),,1))</f>
        <v/>
      </c>
      <c r="E119" s="59" t="str">
        <f t="array" ref="E119">IF(ROWS(E$9:E119)&gt;$U$5,"",INDEX(X$13:X$512,SMALL(IF(($Z$13:$Z$512=$Z$5),ROW($A$9:$A$508)-ROW($A$9)+1,""),ROWS(E$9:E119)),,1))</f>
        <v/>
      </c>
      <c r="F119" s="59" t="str">
        <f t="array" ref="F119">IF(ROWS(F$9:F119)&gt;$U$5,"",INDEX(Y$13:Y$512,SMALL(IF(($Z$13:$Z$512=$Z$5),ROW($A$9:$A$508)-ROW($A$9)+1,""),ROWS(F$9:F119)),,1))</f>
        <v/>
      </c>
      <c r="G119" s="59" t="str">
        <f t="array" ref="G119">IF(ROWS(G$9:G119)&gt;$U$5,"",INDEX(Z$13:Z$512,SMALL(IF(($Z$13:$Z$512=$Z$5),ROW($A$9:$A$508)-ROW($A$9)+1,""),ROWS(G$9:G119)),,1))</f>
        <v/>
      </c>
      <c r="H119" s="59" t="str">
        <f t="array" ref="H119">IF(ROWS(H$9:H119)&gt;$U$5,"",INDEX(AC$13:AC$512,SMALL(IF(($Z$13:$Z$512=$Z$5),ROW($A$9:$A$508)-ROW($A$9)+1,""),ROWS(H$9:H119)),,1))</f>
        <v/>
      </c>
      <c r="I119" s="105"/>
      <c r="J119" s="105"/>
      <c r="K119" s="105"/>
      <c r="L119" s="105"/>
      <c r="M119" s="136"/>
      <c r="N119" s="44"/>
      <c r="O119" s="44"/>
      <c r="P119" s="44"/>
      <c r="Q119" s="44"/>
      <c r="R119" s="44"/>
      <c r="S119" s="44"/>
      <c r="T119" s="44">
        <f>Nut_StatusTool!A113</f>
        <v>107</v>
      </c>
      <c r="U119" s="44">
        <f>Nut_StatusTool!B113</f>
        <v>0</v>
      </c>
      <c r="V119" s="44">
        <f>Nut_StatusTool!C113</f>
        <v>0</v>
      </c>
      <c r="W119" s="44">
        <f>Nut_StatusTool!D113</f>
        <v>0</v>
      </c>
      <c r="X119" s="44">
        <f>Nut_StatusTool!F113</f>
        <v>0</v>
      </c>
      <c r="Y119" s="285" t="str">
        <f>Nut_StatusTool!K113</f>
        <v/>
      </c>
      <c r="Z119" s="44" t="str">
        <f>Nut_StatusTool!L113</f>
        <v/>
      </c>
      <c r="AA119" s="44" t="str">
        <f>Nut_StatusTool!M113</f>
        <v/>
      </c>
      <c r="AB119" s="44" t="str">
        <f>Nut_StatusTool!N113</f>
        <v/>
      </c>
      <c r="AC119" s="44">
        <f>Nut_StatusTool!I113</f>
        <v>0</v>
      </c>
      <c r="AD119" s="44">
        <f>Nut_StatusTool!J113</f>
        <v>0</v>
      </c>
    </row>
    <row r="120" spans="1:30" ht="20.100000000000001" customHeight="1">
      <c r="A120" s="59" t="str">
        <f t="array" ref="A120">IF(ROWS(A$9:A120)&gt;$U$5,"",INDEX(T$13:T$512,SMALL(IF(($Z$13:$Z$512=$Z$5),ROW($A$9:$A$508)-ROW($A$9)+1,""),ROWS(A$9:A120)),,1))</f>
        <v/>
      </c>
      <c r="B120" s="390" t="str">
        <f t="array" ref="B120">IF(ROWS(B$9:B120)&gt;$U$5,"",INDEX(U$13:U$512,SMALL(IF(($Z$13:$Z$512=$Z$5),ROW($A$9:$A$508)-ROW($A$9)+1,""),ROWS(B$9:B120)),,1))</f>
        <v/>
      </c>
      <c r="C120" s="389" t="str">
        <f t="array" ref="C120">IF(ROWS(C$9:C120)&gt;$U$5,"",INDEX(V$13:V$512,SMALL(IF(($Z$13:$Z$512=$Z$5),ROW($A$9:$A$508)-ROW($A$9)+1,""),ROWS(C$9:C120)),,1))</f>
        <v/>
      </c>
      <c r="D120" s="309" t="str">
        <f t="array" ref="D120">IF(ROWS(D$9:D120)&gt;$U$5,"",INDEX(W$13:W$512,SMALL(IF(($Z$13:$Z$512=$Z$5),ROW($A$9:$A$508)-ROW($A$9)+1,""),ROWS(D$9:D120)),,1))</f>
        <v/>
      </c>
      <c r="E120" s="59" t="str">
        <f t="array" ref="E120">IF(ROWS(E$9:E120)&gt;$U$5,"",INDEX(X$13:X$512,SMALL(IF(($Z$13:$Z$512=$Z$5),ROW($A$9:$A$508)-ROW($A$9)+1,""),ROWS(E$9:E120)),,1))</f>
        <v/>
      </c>
      <c r="F120" s="59" t="str">
        <f t="array" ref="F120">IF(ROWS(F$9:F120)&gt;$U$5,"",INDEX(Y$13:Y$512,SMALL(IF(($Z$13:$Z$512=$Z$5),ROW($A$9:$A$508)-ROW($A$9)+1,""),ROWS(F$9:F120)),,1))</f>
        <v/>
      </c>
      <c r="G120" s="59" t="str">
        <f t="array" ref="G120">IF(ROWS(G$9:G120)&gt;$U$5,"",INDEX(Z$13:Z$512,SMALL(IF(($Z$13:$Z$512=$Z$5),ROW($A$9:$A$508)-ROW($A$9)+1,""),ROWS(G$9:G120)),,1))</f>
        <v/>
      </c>
      <c r="H120" s="59" t="str">
        <f t="array" ref="H120">IF(ROWS(H$9:H120)&gt;$U$5,"",INDEX(AC$13:AC$512,SMALL(IF(($Z$13:$Z$512=$Z$5),ROW($A$9:$A$508)-ROW($A$9)+1,""),ROWS(H$9:H120)),,1))</f>
        <v/>
      </c>
      <c r="I120" s="105"/>
      <c r="J120" s="105"/>
      <c r="K120" s="105"/>
      <c r="L120" s="105"/>
      <c r="M120" s="136"/>
      <c r="N120" s="44"/>
      <c r="O120" s="44"/>
      <c r="P120" s="44"/>
      <c r="Q120" s="44"/>
      <c r="R120" s="44"/>
      <c r="S120" s="44"/>
      <c r="T120" s="44">
        <f>Nut_StatusTool!A114</f>
        <v>108</v>
      </c>
      <c r="U120" s="44">
        <f>Nut_StatusTool!B114</f>
        <v>0</v>
      </c>
      <c r="V120" s="44">
        <f>Nut_StatusTool!C114</f>
        <v>0</v>
      </c>
      <c r="W120" s="44">
        <f>Nut_StatusTool!D114</f>
        <v>0</v>
      </c>
      <c r="X120" s="44">
        <f>Nut_StatusTool!F114</f>
        <v>0</v>
      </c>
      <c r="Y120" s="285" t="str">
        <f>Nut_StatusTool!K114</f>
        <v/>
      </c>
      <c r="Z120" s="44" t="str">
        <f>Nut_StatusTool!L114</f>
        <v/>
      </c>
      <c r="AA120" s="44" t="str">
        <f>Nut_StatusTool!M114</f>
        <v/>
      </c>
      <c r="AB120" s="44" t="str">
        <f>Nut_StatusTool!N114</f>
        <v/>
      </c>
      <c r="AC120" s="44">
        <f>Nut_StatusTool!I114</f>
        <v>0</v>
      </c>
      <c r="AD120" s="44">
        <f>Nut_StatusTool!J114</f>
        <v>0</v>
      </c>
    </row>
    <row r="121" spans="1:30" ht="20.100000000000001" customHeight="1">
      <c r="A121" s="59" t="str">
        <f t="array" ref="A121">IF(ROWS(A$9:A121)&gt;$U$5,"",INDEX(T$13:T$512,SMALL(IF(($Z$13:$Z$512=$Z$5),ROW($A$9:$A$508)-ROW($A$9)+1,""),ROWS(A$9:A121)),,1))</f>
        <v/>
      </c>
      <c r="B121" s="390" t="str">
        <f t="array" ref="B121">IF(ROWS(B$9:B121)&gt;$U$5,"",INDEX(U$13:U$512,SMALL(IF(($Z$13:$Z$512=$Z$5),ROW($A$9:$A$508)-ROW($A$9)+1,""),ROWS(B$9:B121)),,1))</f>
        <v/>
      </c>
      <c r="C121" s="389" t="str">
        <f t="array" ref="C121">IF(ROWS(C$9:C121)&gt;$U$5,"",INDEX(V$13:V$512,SMALL(IF(($Z$13:$Z$512=$Z$5),ROW($A$9:$A$508)-ROW($A$9)+1,""),ROWS(C$9:C121)),,1))</f>
        <v/>
      </c>
      <c r="D121" s="309" t="str">
        <f t="array" ref="D121">IF(ROWS(D$9:D121)&gt;$U$5,"",INDEX(W$13:W$512,SMALL(IF(($Z$13:$Z$512=$Z$5),ROW($A$9:$A$508)-ROW($A$9)+1,""),ROWS(D$9:D121)),,1))</f>
        <v/>
      </c>
      <c r="E121" s="59" t="str">
        <f t="array" ref="E121">IF(ROWS(E$9:E121)&gt;$U$5,"",INDEX(X$13:X$512,SMALL(IF(($Z$13:$Z$512=$Z$5),ROW($A$9:$A$508)-ROW($A$9)+1,""),ROWS(E$9:E121)),,1))</f>
        <v/>
      </c>
      <c r="F121" s="59" t="str">
        <f t="array" ref="F121">IF(ROWS(F$9:F121)&gt;$U$5,"",INDEX(Y$13:Y$512,SMALL(IF(($Z$13:$Z$512=$Z$5),ROW($A$9:$A$508)-ROW($A$9)+1,""),ROWS(F$9:F121)),,1))</f>
        <v/>
      </c>
      <c r="G121" s="59" t="str">
        <f t="array" ref="G121">IF(ROWS(G$9:G121)&gt;$U$5,"",INDEX(Z$13:Z$512,SMALL(IF(($Z$13:$Z$512=$Z$5),ROW($A$9:$A$508)-ROW($A$9)+1,""),ROWS(G$9:G121)),,1))</f>
        <v/>
      </c>
      <c r="H121" s="59" t="str">
        <f t="array" ref="H121">IF(ROWS(H$9:H121)&gt;$U$5,"",INDEX(AC$13:AC$512,SMALL(IF(($Z$13:$Z$512=$Z$5),ROW($A$9:$A$508)-ROW($A$9)+1,""),ROWS(H$9:H121)),,1))</f>
        <v/>
      </c>
      <c r="I121" s="105"/>
      <c r="J121" s="105"/>
      <c r="K121" s="105"/>
      <c r="L121" s="105"/>
      <c r="M121" s="136"/>
      <c r="N121" s="44"/>
      <c r="O121" s="44"/>
      <c r="P121" s="44"/>
      <c r="Q121" s="44"/>
      <c r="R121" s="44"/>
      <c r="S121" s="44"/>
      <c r="T121" s="44">
        <f>Nut_StatusTool!A115</f>
        <v>109</v>
      </c>
      <c r="U121" s="44">
        <f>Nut_StatusTool!B115</f>
        <v>0</v>
      </c>
      <c r="V121" s="44">
        <f>Nut_StatusTool!C115</f>
        <v>0</v>
      </c>
      <c r="W121" s="44">
        <f>Nut_StatusTool!D115</f>
        <v>0</v>
      </c>
      <c r="X121" s="44">
        <f>Nut_StatusTool!F115</f>
        <v>0</v>
      </c>
      <c r="Y121" s="285" t="str">
        <f>Nut_StatusTool!K115</f>
        <v/>
      </c>
      <c r="Z121" s="44" t="str">
        <f>Nut_StatusTool!L115</f>
        <v/>
      </c>
      <c r="AA121" s="44" t="str">
        <f>Nut_StatusTool!M115</f>
        <v/>
      </c>
      <c r="AB121" s="44" t="str">
        <f>Nut_StatusTool!N115</f>
        <v/>
      </c>
      <c r="AC121" s="44">
        <f>Nut_StatusTool!I115</f>
        <v>0</v>
      </c>
      <c r="AD121" s="44">
        <f>Nut_StatusTool!J115</f>
        <v>0</v>
      </c>
    </row>
    <row r="122" spans="1:30" ht="20.100000000000001" customHeight="1">
      <c r="A122" s="59" t="str">
        <f t="array" ref="A122">IF(ROWS(A$9:A122)&gt;$U$5,"",INDEX(T$13:T$512,SMALL(IF(($Z$13:$Z$512=$Z$5),ROW($A$9:$A$508)-ROW($A$9)+1,""),ROWS(A$9:A122)),,1))</f>
        <v/>
      </c>
      <c r="B122" s="390" t="str">
        <f t="array" ref="B122">IF(ROWS(B$9:B122)&gt;$U$5,"",INDEX(U$13:U$512,SMALL(IF(($Z$13:$Z$512=$Z$5),ROW($A$9:$A$508)-ROW($A$9)+1,""),ROWS(B$9:B122)),,1))</f>
        <v/>
      </c>
      <c r="C122" s="389" t="str">
        <f t="array" ref="C122">IF(ROWS(C$9:C122)&gt;$U$5,"",INDEX(V$13:V$512,SMALL(IF(($Z$13:$Z$512=$Z$5),ROW($A$9:$A$508)-ROW($A$9)+1,""),ROWS(C$9:C122)),,1))</f>
        <v/>
      </c>
      <c r="D122" s="309" t="str">
        <f t="array" ref="D122">IF(ROWS(D$9:D122)&gt;$U$5,"",INDEX(W$13:W$512,SMALL(IF(($Z$13:$Z$512=$Z$5),ROW($A$9:$A$508)-ROW($A$9)+1,""),ROWS(D$9:D122)),,1))</f>
        <v/>
      </c>
      <c r="E122" s="59" t="str">
        <f t="array" ref="E122">IF(ROWS(E$9:E122)&gt;$U$5,"",INDEX(X$13:X$512,SMALL(IF(($Z$13:$Z$512=$Z$5),ROW($A$9:$A$508)-ROW($A$9)+1,""),ROWS(E$9:E122)),,1))</f>
        <v/>
      </c>
      <c r="F122" s="59" t="str">
        <f t="array" ref="F122">IF(ROWS(F$9:F122)&gt;$U$5,"",INDEX(Y$13:Y$512,SMALL(IF(($Z$13:$Z$512=$Z$5),ROW($A$9:$A$508)-ROW($A$9)+1,""),ROWS(F$9:F122)),,1))</f>
        <v/>
      </c>
      <c r="G122" s="59" t="str">
        <f t="array" ref="G122">IF(ROWS(G$9:G122)&gt;$U$5,"",INDEX(Z$13:Z$512,SMALL(IF(($Z$13:$Z$512=$Z$5),ROW($A$9:$A$508)-ROW($A$9)+1,""),ROWS(G$9:G122)),,1))</f>
        <v/>
      </c>
      <c r="H122" s="59" t="str">
        <f t="array" ref="H122">IF(ROWS(H$9:H122)&gt;$U$5,"",INDEX(AC$13:AC$512,SMALL(IF(($Z$13:$Z$512=$Z$5),ROW($A$9:$A$508)-ROW($A$9)+1,""),ROWS(H$9:H122)),,1))</f>
        <v/>
      </c>
      <c r="I122" s="105"/>
      <c r="J122" s="105"/>
      <c r="K122" s="105"/>
      <c r="L122" s="105"/>
      <c r="M122" s="136"/>
      <c r="N122" s="44"/>
      <c r="O122" s="44"/>
      <c r="P122" s="44"/>
      <c r="Q122" s="44"/>
      <c r="R122" s="44"/>
      <c r="S122" s="44"/>
      <c r="T122" s="44">
        <f>Nut_StatusTool!A116</f>
        <v>110</v>
      </c>
      <c r="U122" s="44">
        <f>Nut_StatusTool!B116</f>
        <v>0</v>
      </c>
      <c r="V122" s="44">
        <f>Nut_StatusTool!C116</f>
        <v>0</v>
      </c>
      <c r="W122" s="44">
        <f>Nut_StatusTool!D116</f>
        <v>0</v>
      </c>
      <c r="X122" s="44">
        <f>Nut_StatusTool!F116</f>
        <v>0</v>
      </c>
      <c r="Y122" s="285" t="str">
        <f>Nut_StatusTool!K116</f>
        <v/>
      </c>
      <c r="Z122" s="44" t="str">
        <f>Nut_StatusTool!L116</f>
        <v/>
      </c>
      <c r="AA122" s="44" t="str">
        <f>Nut_StatusTool!M116</f>
        <v/>
      </c>
      <c r="AB122" s="44" t="str">
        <f>Nut_StatusTool!N116</f>
        <v/>
      </c>
      <c r="AC122" s="44">
        <f>Nut_StatusTool!I116</f>
        <v>0</v>
      </c>
      <c r="AD122" s="44">
        <f>Nut_StatusTool!J116</f>
        <v>0</v>
      </c>
    </row>
    <row r="123" spans="1:30" ht="20.100000000000001" customHeight="1">
      <c r="A123" s="59" t="str">
        <f t="array" ref="A123">IF(ROWS(A$9:A123)&gt;$U$5,"",INDEX(T$13:T$512,SMALL(IF(($Z$13:$Z$512=$Z$5),ROW($A$9:$A$508)-ROW($A$9)+1,""),ROWS(A$9:A123)),,1))</f>
        <v/>
      </c>
      <c r="B123" s="390" t="str">
        <f t="array" ref="B123">IF(ROWS(B$9:B123)&gt;$U$5,"",INDEX(U$13:U$512,SMALL(IF(($Z$13:$Z$512=$Z$5),ROW($A$9:$A$508)-ROW($A$9)+1,""),ROWS(B$9:B123)),,1))</f>
        <v/>
      </c>
      <c r="C123" s="389" t="str">
        <f t="array" ref="C123">IF(ROWS(C$9:C123)&gt;$U$5,"",INDEX(V$13:V$512,SMALL(IF(($Z$13:$Z$512=$Z$5),ROW($A$9:$A$508)-ROW($A$9)+1,""),ROWS(C$9:C123)),,1))</f>
        <v/>
      </c>
      <c r="D123" s="309" t="str">
        <f t="array" ref="D123">IF(ROWS(D$9:D123)&gt;$U$5,"",INDEX(W$13:W$512,SMALL(IF(($Z$13:$Z$512=$Z$5),ROW($A$9:$A$508)-ROW($A$9)+1,""),ROWS(D$9:D123)),,1))</f>
        <v/>
      </c>
      <c r="E123" s="59" t="str">
        <f t="array" ref="E123">IF(ROWS(E$9:E123)&gt;$U$5,"",INDEX(X$13:X$512,SMALL(IF(($Z$13:$Z$512=$Z$5),ROW($A$9:$A$508)-ROW($A$9)+1,""),ROWS(E$9:E123)),,1))</f>
        <v/>
      </c>
      <c r="F123" s="59" t="str">
        <f t="array" ref="F123">IF(ROWS(F$9:F123)&gt;$U$5,"",INDEX(Y$13:Y$512,SMALL(IF(($Z$13:$Z$512=$Z$5),ROW($A$9:$A$508)-ROW($A$9)+1,""),ROWS(F$9:F123)),,1))</f>
        <v/>
      </c>
      <c r="G123" s="59" t="str">
        <f t="array" ref="G123">IF(ROWS(G$9:G123)&gt;$U$5,"",INDEX(Z$13:Z$512,SMALL(IF(($Z$13:$Z$512=$Z$5),ROW($A$9:$A$508)-ROW($A$9)+1,""),ROWS(G$9:G123)),,1))</f>
        <v/>
      </c>
      <c r="H123" s="59" t="str">
        <f t="array" ref="H123">IF(ROWS(H$9:H123)&gt;$U$5,"",INDEX(AC$13:AC$512,SMALL(IF(($Z$13:$Z$512=$Z$5),ROW($A$9:$A$508)-ROW($A$9)+1,""),ROWS(H$9:H123)),,1))</f>
        <v/>
      </c>
      <c r="I123" s="105"/>
      <c r="J123" s="105"/>
      <c r="K123" s="105"/>
      <c r="L123" s="105"/>
      <c r="M123" s="136"/>
      <c r="N123" s="44"/>
      <c r="O123" s="44"/>
      <c r="P123" s="44"/>
      <c r="Q123" s="44"/>
      <c r="R123" s="44"/>
      <c r="S123" s="44"/>
      <c r="T123" s="44">
        <f>Nut_StatusTool!A117</f>
        <v>111</v>
      </c>
      <c r="U123" s="44">
        <f>Nut_StatusTool!B117</f>
        <v>0</v>
      </c>
      <c r="V123" s="44">
        <f>Nut_StatusTool!C117</f>
        <v>0</v>
      </c>
      <c r="W123" s="44">
        <f>Nut_StatusTool!D117</f>
        <v>0</v>
      </c>
      <c r="X123" s="44">
        <f>Nut_StatusTool!F117</f>
        <v>0</v>
      </c>
      <c r="Y123" s="285" t="str">
        <f>Nut_StatusTool!K117</f>
        <v/>
      </c>
      <c r="Z123" s="44" t="str">
        <f>Nut_StatusTool!L117</f>
        <v/>
      </c>
      <c r="AA123" s="44" t="str">
        <f>Nut_StatusTool!M117</f>
        <v/>
      </c>
      <c r="AB123" s="44" t="str">
        <f>Nut_StatusTool!N117</f>
        <v/>
      </c>
      <c r="AC123" s="44">
        <f>Nut_StatusTool!I117</f>
        <v>0</v>
      </c>
      <c r="AD123" s="44">
        <f>Nut_StatusTool!J117</f>
        <v>0</v>
      </c>
    </row>
    <row r="124" spans="1:30" ht="20.100000000000001" customHeight="1">
      <c r="A124" s="59" t="str">
        <f t="array" ref="A124">IF(ROWS(A$9:A124)&gt;$U$5,"",INDEX(T$13:T$512,SMALL(IF(($Z$13:$Z$512=$Z$5),ROW($A$9:$A$508)-ROW($A$9)+1,""),ROWS(A$9:A124)),,1))</f>
        <v/>
      </c>
      <c r="B124" s="390" t="str">
        <f t="array" ref="B124">IF(ROWS(B$9:B124)&gt;$U$5,"",INDEX(U$13:U$512,SMALL(IF(($Z$13:$Z$512=$Z$5),ROW($A$9:$A$508)-ROW($A$9)+1,""),ROWS(B$9:B124)),,1))</f>
        <v/>
      </c>
      <c r="C124" s="389" t="str">
        <f t="array" ref="C124">IF(ROWS(C$9:C124)&gt;$U$5,"",INDEX(V$13:V$512,SMALL(IF(($Z$13:$Z$512=$Z$5),ROW($A$9:$A$508)-ROW($A$9)+1,""),ROWS(C$9:C124)),,1))</f>
        <v/>
      </c>
      <c r="D124" s="309" t="str">
        <f t="array" ref="D124">IF(ROWS(D$9:D124)&gt;$U$5,"",INDEX(W$13:W$512,SMALL(IF(($Z$13:$Z$512=$Z$5),ROW($A$9:$A$508)-ROW($A$9)+1,""),ROWS(D$9:D124)),,1))</f>
        <v/>
      </c>
      <c r="E124" s="59" t="str">
        <f t="array" ref="E124">IF(ROWS(E$9:E124)&gt;$U$5,"",INDEX(X$13:X$512,SMALL(IF(($Z$13:$Z$512=$Z$5),ROW($A$9:$A$508)-ROW($A$9)+1,""),ROWS(E$9:E124)),,1))</f>
        <v/>
      </c>
      <c r="F124" s="59" t="str">
        <f t="array" ref="F124">IF(ROWS(F$9:F124)&gt;$U$5,"",INDEX(Y$13:Y$512,SMALL(IF(($Z$13:$Z$512=$Z$5),ROW($A$9:$A$508)-ROW($A$9)+1,""),ROWS(F$9:F124)),,1))</f>
        <v/>
      </c>
      <c r="G124" s="59" t="str">
        <f t="array" ref="G124">IF(ROWS(G$9:G124)&gt;$U$5,"",INDEX(Z$13:Z$512,SMALL(IF(($Z$13:$Z$512=$Z$5),ROW($A$9:$A$508)-ROW($A$9)+1,""),ROWS(G$9:G124)),,1))</f>
        <v/>
      </c>
      <c r="H124" s="59" t="str">
        <f t="array" ref="H124">IF(ROWS(H$9:H124)&gt;$U$5,"",INDEX(AC$13:AC$512,SMALL(IF(($Z$13:$Z$512=$Z$5),ROW($A$9:$A$508)-ROW($A$9)+1,""),ROWS(H$9:H124)),,1))</f>
        <v/>
      </c>
      <c r="I124" s="105"/>
      <c r="J124" s="105"/>
      <c r="K124" s="105"/>
      <c r="L124" s="105"/>
      <c r="M124" s="136"/>
      <c r="N124" s="44"/>
      <c r="O124" s="44"/>
      <c r="P124" s="44"/>
      <c r="Q124" s="44"/>
      <c r="R124" s="44"/>
      <c r="S124" s="44"/>
      <c r="T124" s="44">
        <f>Nut_StatusTool!A118</f>
        <v>112</v>
      </c>
      <c r="U124" s="44">
        <f>Nut_StatusTool!B118</f>
        <v>0</v>
      </c>
      <c r="V124" s="44">
        <f>Nut_StatusTool!C118</f>
        <v>0</v>
      </c>
      <c r="W124" s="44">
        <f>Nut_StatusTool!D118</f>
        <v>0</v>
      </c>
      <c r="X124" s="44">
        <f>Nut_StatusTool!F118</f>
        <v>0</v>
      </c>
      <c r="Y124" s="285" t="str">
        <f>Nut_StatusTool!K118</f>
        <v/>
      </c>
      <c r="Z124" s="44" t="str">
        <f>Nut_StatusTool!L118</f>
        <v/>
      </c>
      <c r="AA124" s="44" t="str">
        <f>Nut_StatusTool!M118</f>
        <v/>
      </c>
      <c r="AB124" s="44" t="str">
        <f>Nut_StatusTool!N118</f>
        <v/>
      </c>
      <c r="AC124" s="44">
        <f>Nut_StatusTool!I118</f>
        <v>0</v>
      </c>
      <c r="AD124" s="44">
        <f>Nut_StatusTool!J118</f>
        <v>0</v>
      </c>
    </row>
    <row r="125" spans="1:30" ht="20.100000000000001" customHeight="1">
      <c r="A125" s="59" t="str">
        <f t="array" ref="A125">IF(ROWS(A$9:A125)&gt;$U$5,"",INDEX(T$13:T$512,SMALL(IF(($Z$13:$Z$512=$Z$5),ROW($A$9:$A$508)-ROW($A$9)+1,""),ROWS(A$9:A125)),,1))</f>
        <v/>
      </c>
      <c r="B125" s="390" t="str">
        <f t="array" ref="B125">IF(ROWS(B$9:B125)&gt;$U$5,"",INDEX(U$13:U$512,SMALL(IF(($Z$13:$Z$512=$Z$5),ROW($A$9:$A$508)-ROW($A$9)+1,""),ROWS(B$9:B125)),,1))</f>
        <v/>
      </c>
      <c r="C125" s="389" t="str">
        <f t="array" ref="C125">IF(ROWS(C$9:C125)&gt;$U$5,"",INDEX(V$13:V$512,SMALL(IF(($Z$13:$Z$512=$Z$5),ROW($A$9:$A$508)-ROW($A$9)+1,""),ROWS(C$9:C125)),,1))</f>
        <v/>
      </c>
      <c r="D125" s="309" t="str">
        <f t="array" ref="D125">IF(ROWS(D$9:D125)&gt;$U$5,"",INDEX(W$13:W$512,SMALL(IF(($Z$13:$Z$512=$Z$5),ROW($A$9:$A$508)-ROW($A$9)+1,""),ROWS(D$9:D125)),,1))</f>
        <v/>
      </c>
      <c r="E125" s="59" t="str">
        <f t="array" ref="E125">IF(ROWS(E$9:E125)&gt;$U$5,"",INDEX(X$13:X$512,SMALL(IF(($Z$13:$Z$512=$Z$5),ROW($A$9:$A$508)-ROW($A$9)+1,""),ROWS(E$9:E125)),,1))</f>
        <v/>
      </c>
      <c r="F125" s="59" t="str">
        <f t="array" ref="F125">IF(ROWS(F$9:F125)&gt;$U$5,"",INDEX(Y$13:Y$512,SMALL(IF(($Z$13:$Z$512=$Z$5),ROW($A$9:$A$508)-ROW($A$9)+1,""),ROWS(F$9:F125)),,1))</f>
        <v/>
      </c>
      <c r="G125" s="59" t="str">
        <f t="array" ref="G125">IF(ROWS(G$9:G125)&gt;$U$5,"",INDEX(Z$13:Z$512,SMALL(IF(($Z$13:$Z$512=$Z$5),ROW($A$9:$A$508)-ROW($A$9)+1,""),ROWS(G$9:G125)),,1))</f>
        <v/>
      </c>
      <c r="H125" s="59" t="str">
        <f t="array" ref="H125">IF(ROWS(H$9:H125)&gt;$U$5,"",INDEX(AC$13:AC$512,SMALL(IF(($Z$13:$Z$512=$Z$5),ROW($A$9:$A$508)-ROW($A$9)+1,""),ROWS(H$9:H125)),,1))</f>
        <v/>
      </c>
      <c r="I125" s="105"/>
      <c r="J125" s="105"/>
      <c r="K125" s="105"/>
      <c r="L125" s="105"/>
      <c r="M125" s="136"/>
      <c r="N125" s="44"/>
      <c r="O125" s="44"/>
      <c r="P125" s="44"/>
      <c r="Q125" s="44"/>
      <c r="R125" s="44"/>
      <c r="S125" s="44"/>
      <c r="T125" s="44">
        <f>Nut_StatusTool!A119</f>
        <v>113</v>
      </c>
      <c r="U125" s="44">
        <f>Nut_StatusTool!B119</f>
        <v>0</v>
      </c>
      <c r="V125" s="44">
        <f>Nut_StatusTool!C119</f>
        <v>0</v>
      </c>
      <c r="W125" s="44">
        <f>Nut_StatusTool!D119</f>
        <v>0</v>
      </c>
      <c r="X125" s="44">
        <f>Nut_StatusTool!F119</f>
        <v>0</v>
      </c>
      <c r="Y125" s="285" t="str">
        <f>Nut_StatusTool!K119</f>
        <v/>
      </c>
      <c r="Z125" s="44" t="str">
        <f>Nut_StatusTool!L119</f>
        <v/>
      </c>
      <c r="AA125" s="44" t="str">
        <f>Nut_StatusTool!M119</f>
        <v/>
      </c>
      <c r="AB125" s="44" t="str">
        <f>Nut_StatusTool!N119</f>
        <v/>
      </c>
      <c r="AC125" s="44">
        <f>Nut_StatusTool!I119</f>
        <v>0</v>
      </c>
      <c r="AD125" s="44">
        <f>Nut_StatusTool!J119</f>
        <v>0</v>
      </c>
    </row>
    <row r="126" spans="1:30" ht="20.100000000000001" customHeight="1">
      <c r="A126" s="59" t="str">
        <f t="array" ref="A126">IF(ROWS(A$9:A126)&gt;$U$5,"",INDEX(T$13:T$512,SMALL(IF(($Z$13:$Z$512=$Z$5),ROW($A$9:$A$508)-ROW($A$9)+1,""),ROWS(A$9:A126)),,1))</f>
        <v/>
      </c>
      <c r="B126" s="390" t="str">
        <f t="array" ref="B126">IF(ROWS(B$9:B126)&gt;$U$5,"",INDEX(U$13:U$512,SMALL(IF(($Z$13:$Z$512=$Z$5),ROW($A$9:$A$508)-ROW($A$9)+1,""),ROWS(B$9:B126)),,1))</f>
        <v/>
      </c>
      <c r="C126" s="389" t="str">
        <f t="array" ref="C126">IF(ROWS(C$9:C126)&gt;$U$5,"",INDEX(V$13:V$512,SMALL(IF(($Z$13:$Z$512=$Z$5),ROW($A$9:$A$508)-ROW($A$9)+1,""),ROWS(C$9:C126)),,1))</f>
        <v/>
      </c>
      <c r="D126" s="309" t="str">
        <f t="array" ref="D126">IF(ROWS(D$9:D126)&gt;$U$5,"",INDEX(W$13:W$512,SMALL(IF(($Z$13:$Z$512=$Z$5),ROW($A$9:$A$508)-ROW($A$9)+1,""),ROWS(D$9:D126)),,1))</f>
        <v/>
      </c>
      <c r="E126" s="59" t="str">
        <f t="array" ref="E126">IF(ROWS(E$9:E126)&gt;$U$5,"",INDEX(X$13:X$512,SMALL(IF(($Z$13:$Z$512=$Z$5),ROW($A$9:$A$508)-ROW($A$9)+1,""),ROWS(E$9:E126)),,1))</f>
        <v/>
      </c>
      <c r="F126" s="59" t="str">
        <f t="array" ref="F126">IF(ROWS(F$9:F126)&gt;$U$5,"",INDEX(Y$13:Y$512,SMALL(IF(($Z$13:$Z$512=$Z$5),ROW($A$9:$A$508)-ROW($A$9)+1,""),ROWS(F$9:F126)),,1))</f>
        <v/>
      </c>
      <c r="G126" s="59" t="str">
        <f t="array" ref="G126">IF(ROWS(G$9:G126)&gt;$U$5,"",INDEX(Z$13:Z$512,SMALL(IF(($Z$13:$Z$512=$Z$5),ROW($A$9:$A$508)-ROW($A$9)+1,""),ROWS(G$9:G126)),,1))</f>
        <v/>
      </c>
      <c r="H126" s="59" t="str">
        <f t="array" ref="H126">IF(ROWS(H$9:H126)&gt;$U$5,"",INDEX(AC$13:AC$512,SMALL(IF(($Z$13:$Z$512=$Z$5),ROW($A$9:$A$508)-ROW($A$9)+1,""),ROWS(H$9:H126)),,1))</f>
        <v/>
      </c>
      <c r="I126" s="105"/>
      <c r="J126" s="105"/>
      <c r="K126" s="105"/>
      <c r="L126" s="105"/>
      <c r="M126" s="136"/>
      <c r="N126" s="44"/>
      <c r="O126" s="44"/>
      <c r="P126" s="44"/>
      <c r="Q126" s="44"/>
      <c r="R126" s="44"/>
      <c r="S126" s="44"/>
      <c r="T126" s="44">
        <f>Nut_StatusTool!A120</f>
        <v>114</v>
      </c>
      <c r="U126" s="44">
        <f>Nut_StatusTool!B120</f>
        <v>0</v>
      </c>
      <c r="V126" s="44">
        <f>Nut_StatusTool!C120</f>
        <v>0</v>
      </c>
      <c r="W126" s="44">
        <f>Nut_StatusTool!D120</f>
        <v>0</v>
      </c>
      <c r="X126" s="44">
        <f>Nut_StatusTool!F120</f>
        <v>0</v>
      </c>
      <c r="Y126" s="285" t="str">
        <f>Nut_StatusTool!K120</f>
        <v/>
      </c>
      <c r="Z126" s="44" t="str">
        <f>Nut_StatusTool!L120</f>
        <v/>
      </c>
      <c r="AA126" s="44" t="str">
        <f>Nut_StatusTool!M120</f>
        <v/>
      </c>
      <c r="AB126" s="44" t="str">
        <f>Nut_StatusTool!N120</f>
        <v/>
      </c>
      <c r="AC126" s="44">
        <f>Nut_StatusTool!I120</f>
        <v>0</v>
      </c>
      <c r="AD126" s="44">
        <f>Nut_StatusTool!J120</f>
        <v>0</v>
      </c>
    </row>
    <row r="127" spans="1:30" ht="20.100000000000001" customHeight="1">
      <c r="A127" s="59" t="str">
        <f t="array" ref="A127">IF(ROWS(A$9:A127)&gt;$U$5,"",INDEX(T$13:T$512,SMALL(IF(($Z$13:$Z$512=$Z$5),ROW($A$9:$A$508)-ROW($A$9)+1,""),ROWS(A$9:A127)),,1))</f>
        <v/>
      </c>
      <c r="B127" s="390" t="str">
        <f t="array" ref="B127">IF(ROWS(B$9:B127)&gt;$U$5,"",INDEX(U$13:U$512,SMALL(IF(($Z$13:$Z$512=$Z$5),ROW($A$9:$A$508)-ROW($A$9)+1,""),ROWS(B$9:B127)),,1))</f>
        <v/>
      </c>
      <c r="C127" s="389" t="str">
        <f t="array" ref="C127">IF(ROWS(C$9:C127)&gt;$U$5,"",INDEX(V$13:V$512,SMALL(IF(($Z$13:$Z$512=$Z$5),ROW($A$9:$A$508)-ROW($A$9)+1,""),ROWS(C$9:C127)),,1))</f>
        <v/>
      </c>
      <c r="D127" s="309" t="str">
        <f t="array" ref="D127">IF(ROWS(D$9:D127)&gt;$U$5,"",INDEX(W$13:W$512,SMALL(IF(($Z$13:$Z$512=$Z$5),ROW($A$9:$A$508)-ROW($A$9)+1,""),ROWS(D$9:D127)),,1))</f>
        <v/>
      </c>
      <c r="E127" s="59" t="str">
        <f t="array" ref="E127">IF(ROWS(E$9:E127)&gt;$U$5,"",INDEX(X$13:X$512,SMALL(IF(($Z$13:$Z$512=$Z$5),ROW($A$9:$A$508)-ROW($A$9)+1,""),ROWS(E$9:E127)),,1))</f>
        <v/>
      </c>
      <c r="F127" s="59" t="str">
        <f t="array" ref="F127">IF(ROWS(F$9:F127)&gt;$U$5,"",INDEX(Y$13:Y$512,SMALL(IF(($Z$13:$Z$512=$Z$5),ROW($A$9:$A$508)-ROW($A$9)+1,""),ROWS(F$9:F127)),,1))</f>
        <v/>
      </c>
      <c r="G127" s="59" t="str">
        <f t="array" ref="G127">IF(ROWS(G$9:G127)&gt;$U$5,"",INDEX(Z$13:Z$512,SMALL(IF(($Z$13:$Z$512=$Z$5),ROW($A$9:$A$508)-ROW($A$9)+1,""),ROWS(G$9:G127)),,1))</f>
        <v/>
      </c>
      <c r="H127" s="59" t="str">
        <f t="array" ref="H127">IF(ROWS(H$9:H127)&gt;$U$5,"",INDEX(AC$13:AC$512,SMALL(IF(($Z$13:$Z$512=$Z$5),ROW($A$9:$A$508)-ROW($A$9)+1,""),ROWS(H$9:H127)),,1))</f>
        <v/>
      </c>
      <c r="I127" s="105"/>
      <c r="J127" s="105"/>
      <c r="K127" s="105"/>
      <c r="L127" s="105"/>
      <c r="M127" s="136"/>
      <c r="N127" s="44"/>
      <c r="O127" s="44"/>
      <c r="P127" s="44"/>
      <c r="Q127" s="44"/>
      <c r="R127" s="44"/>
      <c r="S127" s="44"/>
      <c r="T127" s="44">
        <f>Nut_StatusTool!A121</f>
        <v>115</v>
      </c>
      <c r="U127" s="44">
        <f>Nut_StatusTool!B121</f>
        <v>0</v>
      </c>
      <c r="V127" s="44">
        <f>Nut_StatusTool!C121</f>
        <v>0</v>
      </c>
      <c r="W127" s="44">
        <f>Nut_StatusTool!D121</f>
        <v>0</v>
      </c>
      <c r="X127" s="44">
        <f>Nut_StatusTool!F121</f>
        <v>0</v>
      </c>
      <c r="Y127" s="285" t="str">
        <f>Nut_StatusTool!K121</f>
        <v/>
      </c>
      <c r="Z127" s="44" t="str">
        <f>Nut_StatusTool!L121</f>
        <v/>
      </c>
      <c r="AA127" s="44" t="str">
        <f>Nut_StatusTool!M121</f>
        <v/>
      </c>
      <c r="AB127" s="44" t="str">
        <f>Nut_StatusTool!N121</f>
        <v/>
      </c>
      <c r="AC127" s="44">
        <f>Nut_StatusTool!I121</f>
        <v>0</v>
      </c>
      <c r="AD127" s="44">
        <f>Nut_StatusTool!J121</f>
        <v>0</v>
      </c>
    </row>
    <row r="128" spans="1:30" ht="20.100000000000001" customHeight="1">
      <c r="A128" s="59" t="str">
        <f t="array" ref="A128">IF(ROWS(A$9:A128)&gt;$U$5,"",INDEX(T$13:T$512,SMALL(IF(($Z$13:$Z$512=$Z$5),ROW($A$9:$A$508)-ROW($A$9)+1,""),ROWS(A$9:A128)),,1))</f>
        <v/>
      </c>
      <c r="B128" s="390" t="str">
        <f t="array" ref="B128">IF(ROWS(B$9:B128)&gt;$U$5,"",INDEX(U$13:U$512,SMALL(IF(($Z$13:$Z$512=$Z$5),ROW($A$9:$A$508)-ROW($A$9)+1,""),ROWS(B$9:B128)),,1))</f>
        <v/>
      </c>
      <c r="C128" s="389" t="str">
        <f t="array" ref="C128">IF(ROWS(C$9:C128)&gt;$U$5,"",INDEX(V$13:V$512,SMALL(IF(($Z$13:$Z$512=$Z$5),ROW($A$9:$A$508)-ROW($A$9)+1,""),ROWS(C$9:C128)),,1))</f>
        <v/>
      </c>
      <c r="D128" s="309" t="str">
        <f t="array" ref="D128">IF(ROWS(D$9:D128)&gt;$U$5,"",INDEX(W$13:W$512,SMALL(IF(($Z$13:$Z$512=$Z$5),ROW($A$9:$A$508)-ROW($A$9)+1,""),ROWS(D$9:D128)),,1))</f>
        <v/>
      </c>
      <c r="E128" s="59" t="str">
        <f t="array" ref="E128">IF(ROWS(E$9:E128)&gt;$U$5,"",INDEX(X$13:X$512,SMALL(IF(($Z$13:$Z$512=$Z$5),ROW($A$9:$A$508)-ROW($A$9)+1,""),ROWS(E$9:E128)),,1))</f>
        <v/>
      </c>
      <c r="F128" s="59" t="str">
        <f t="array" ref="F128">IF(ROWS(F$9:F128)&gt;$U$5,"",INDEX(Y$13:Y$512,SMALL(IF(($Z$13:$Z$512=$Z$5),ROW($A$9:$A$508)-ROW($A$9)+1,""),ROWS(F$9:F128)),,1))</f>
        <v/>
      </c>
      <c r="G128" s="59" t="str">
        <f t="array" ref="G128">IF(ROWS(G$9:G128)&gt;$U$5,"",INDEX(Z$13:Z$512,SMALL(IF(($Z$13:$Z$512=$Z$5),ROW($A$9:$A$508)-ROW($A$9)+1,""),ROWS(G$9:G128)),,1))</f>
        <v/>
      </c>
      <c r="H128" s="59" t="str">
        <f t="array" ref="H128">IF(ROWS(H$9:H128)&gt;$U$5,"",INDEX(AC$13:AC$512,SMALL(IF(($Z$13:$Z$512=$Z$5),ROW($A$9:$A$508)-ROW($A$9)+1,""),ROWS(H$9:H128)),,1))</f>
        <v/>
      </c>
      <c r="I128" s="105"/>
      <c r="J128" s="105"/>
      <c r="K128" s="105"/>
      <c r="L128" s="105"/>
      <c r="M128" s="136"/>
      <c r="N128" s="44"/>
      <c r="O128" s="44"/>
      <c r="P128" s="44"/>
      <c r="Q128" s="44"/>
      <c r="R128" s="44"/>
      <c r="S128" s="44"/>
      <c r="T128" s="44">
        <f>Nut_StatusTool!A122</f>
        <v>116</v>
      </c>
      <c r="U128" s="44">
        <f>Nut_StatusTool!B122</f>
        <v>0</v>
      </c>
      <c r="V128" s="44">
        <f>Nut_StatusTool!C122</f>
        <v>0</v>
      </c>
      <c r="W128" s="44">
        <f>Nut_StatusTool!D122</f>
        <v>0</v>
      </c>
      <c r="X128" s="44">
        <f>Nut_StatusTool!F122</f>
        <v>0</v>
      </c>
      <c r="Y128" s="285" t="str">
        <f>Nut_StatusTool!K122</f>
        <v/>
      </c>
      <c r="Z128" s="44" t="str">
        <f>Nut_StatusTool!L122</f>
        <v/>
      </c>
      <c r="AA128" s="44" t="str">
        <f>Nut_StatusTool!M122</f>
        <v/>
      </c>
      <c r="AB128" s="44" t="str">
        <f>Nut_StatusTool!N122</f>
        <v/>
      </c>
      <c r="AC128" s="44">
        <f>Nut_StatusTool!I122</f>
        <v>0</v>
      </c>
      <c r="AD128" s="44">
        <f>Nut_StatusTool!J122</f>
        <v>0</v>
      </c>
    </row>
    <row r="129" spans="1:30" ht="20.100000000000001" customHeight="1">
      <c r="A129" s="59" t="str">
        <f t="array" ref="A129">IF(ROWS(A$9:A129)&gt;$U$5,"",INDEX(T$13:T$512,SMALL(IF(($Z$13:$Z$512=$Z$5),ROW($A$9:$A$508)-ROW($A$9)+1,""),ROWS(A$9:A129)),,1))</f>
        <v/>
      </c>
      <c r="B129" s="390" t="str">
        <f t="array" ref="B129">IF(ROWS(B$9:B129)&gt;$U$5,"",INDEX(U$13:U$512,SMALL(IF(($Z$13:$Z$512=$Z$5),ROW($A$9:$A$508)-ROW($A$9)+1,""),ROWS(B$9:B129)),,1))</f>
        <v/>
      </c>
      <c r="C129" s="389" t="str">
        <f t="array" ref="C129">IF(ROWS(C$9:C129)&gt;$U$5,"",INDEX(V$13:V$512,SMALL(IF(($Z$13:$Z$512=$Z$5),ROW($A$9:$A$508)-ROW($A$9)+1,""),ROWS(C$9:C129)),,1))</f>
        <v/>
      </c>
      <c r="D129" s="309" t="str">
        <f t="array" ref="D129">IF(ROWS(D$9:D129)&gt;$U$5,"",INDEX(W$13:W$512,SMALL(IF(($Z$13:$Z$512=$Z$5),ROW($A$9:$A$508)-ROW($A$9)+1,""),ROWS(D$9:D129)),,1))</f>
        <v/>
      </c>
      <c r="E129" s="59" t="str">
        <f t="array" ref="E129">IF(ROWS(E$9:E129)&gt;$U$5,"",INDEX(X$13:X$512,SMALL(IF(($Z$13:$Z$512=$Z$5),ROW($A$9:$A$508)-ROW($A$9)+1,""),ROWS(E$9:E129)),,1))</f>
        <v/>
      </c>
      <c r="F129" s="59" t="str">
        <f t="array" ref="F129">IF(ROWS(F$9:F129)&gt;$U$5,"",INDEX(Y$13:Y$512,SMALL(IF(($Z$13:$Z$512=$Z$5),ROW($A$9:$A$508)-ROW($A$9)+1,""),ROWS(F$9:F129)),,1))</f>
        <v/>
      </c>
      <c r="G129" s="59" t="str">
        <f t="array" ref="G129">IF(ROWS(G$9:G129)&gt;$U$5,"",INDEX(Z$13:Z$512,SMALL(IF(($Z$13:$Z$512=$Z$5),ROW($A$9:$A$508)-ROW($A$9)+1,""),ROWS(G$9:G129)),,1))</f>
        <v/>
      </c>
      <c r="H129" s="59" t="str">
        <f t="array" ref="H129">IF(ROWS(H$9:H129)&gt;$U$5,"",INDEX(AC$13:AC$512,SMALL(IF(($Z$13:$Z$512=$Z$5),ROW($A$9:$A$508)-ROW($A$9)+1,""),ROWS(H$9:H129)),,1))</f>
        <v/>
      </c>
      <c r="I129" s="105"/>
      <c r="J129" s="105"/>
      <c r="K129" s="105"/>
      <c r="L129" s="105"/>
      <c r="M129" s="136"/>
      <c r="N129" s="44"/>
      <c r="O129" s="44"/>
      <c r="P129" s="44"/>
      <c r="Q129" s="44"/>
      <c r="R129" s="44"/>
      <c r="S129" s="44"/>
      <c r="T129" s="44">
        <f>Nut_StatusTool!A123</f>
        <v>117</v>
      </c>
      <c r="U129" s="44">
        <f>Nut_StatusTool!B123</f>
        <v>0</v>
      </c>
      <c r="V129" s="44">
        <f>Nut_StatusTool!C123</f>
        <v>0</v>
      </c>
      <c r="W129" s="44">
        <f>Nut_StatusTool!D123</f>
        <v>0</v>
      </c>
      <c r="X129" s="44">
        <f>Nut_StatusTool!F123</f>
        <v>0</v>
      </c>
      <c r="Y129" s="285" t="str">
        <f>Nut_StatusTool!K123</f>
        <v/>
      </c>
      <c r="Z129" s="44" t="str">
        <f>Nut_StatusTool!L123</f>
        <v/>
      </c>
      <c r="AA129" s="44" t="str">
        <f>Nut_StatusTool!M123</f>
        <v/>
      </c>
      <c r="AB129" s="44" t="str">
        <f>Nut_StatusTool!N123</f>
        <v/>
      </c>
      <c r="AC129" s="44">
        <f>Nut_StatusTool!I123</f>
        <v>0</v>
      </c>
      <c r="AD129" s="44">
        <f>Nut_StatusTool!J123</f>
        <v>0</v>
      </c>
    </row>
    <row r="130" spans="1:30" ht="20.100000000000001" customHeight="1">
      <c r="A130" s="59" t="str">
        <f t="array" ref="A130">IF(ROWS(A$9:A130)&gt;$U$5,"",INDEX(T$13:T$512,SMALL(IF(($Z$13:$Z$512=$Z$5),ROW($A$9:$A$508)-ROW($A$9)+1,""),ROWS(A$9:A130)),,1))</f>
        <v/>
      </c>
      <c r="B130" s="390" t="str">
        <f t="array" ref="B130">IF(ROWS(B$9:B130)&gt;$U$5,"",INDEX(U$13:U$512,SMALL(IF(($Z$13:$Z$512=$Z$5),ROW($A$9:$A$508)-ROW($A$9)+1,""),ROWS(B$9:B130)),,1))</f>
        <v/>
      </c>
      <c r="C130" s="389" t="str">
        <f t="array" ref="C130">IF(ROWS(C$9:C130)&gt;$U$5,"",INDEX(V$13:V$512,SMALL(IF(($Z$13:$Z$512=$Z$5),ROW($A$9:$A$508)-ROW($A$9)+1,""),ROWS(C$9:C130)),,1))</f>
        <v/>
      </c>
      <c r="D130" s="309" t="str">
        <f t="array" ref="D130">IF(ROWS(D$9:D130)&gt;$U$5,"",INDEX(W$13:W$512,SMALL(IF(($Z$13:$Z$512=$Z$5),ROW($A$9:$A$508)-ROW($A$9)+1,""),ROWS(D$9:D130)),,1))</f>
        <v/>
      </c>
      <c r="E130" s="59" t="str">
        <f t="array" ref="E130">IF(ROWS(E$9:E130)&gt;$U$5,"",INDEX(X$13:X$512,SMALL(IF(($Z$13:$Z$512=$Z$5),ROW($A$9:$A$508)-ROW($A$9)+1,""),ROWS(E$9:E130)),,1))</f>
        <v/>
      </c>
      <c r="F130" s="59" t="str">
        <f t="array" ref="F130">IF(ROWS(F$9:F130)&gt;$U$5,"",INDEX(Y$13:Y$512,SMALL(IF(($Z$13:$Z$512=$Z$5),ROW($A$9:$A$508)-ROW($A$9)+1,""),ROWS(F$9:F130)),,1))</f>
        <v/>
      </c>
      <c r="G130" s="59" t="str">
        <f t="array" ref="G130">IF(ROWS(G$9:G130)&gt;$U$5,"",INDEX(Z$13:Z$512,SMALL(IF(($Z$13:$Z$512=$Z$5),ROW($A$9:$A$508)-ROW($A$9)+1,""),ROWS(G$9:G130)),,1))</f>
        <v/>
      </c>
      <c r="H130" s="59" t="str">
        <f t="array" ref="H130">IF(ROWS(H$9:H130)&gt;$U$5,"",INDEX(AC$13:AC$512,SMALL(IF(($Z$13:$Z$512=$Z$5),ROW($A$9:$A$508)-ROW($A$9)+1,""),ROWS(H$9:H130)),,1))</f>
        <v/>
      </c>
      <c r="I130" s="105"/>
      <c r="J130" s="105"/>
      <c r="K130" s="105"/>
      <c r="L130" s="105"/>
      <c r="M130" s="136"/>
      <c r="N130" s="44"/>
      <c r="O130" s="44"/>
      <c r="P130" s="44"/>
      <c r="Q130" s="44"/>
      <c r="R130" s="44"/>
      <c r="S130" s="44"/>
      <c r="T130" s="44">
        <f>Nut_StatusTool!A124</f>
        <v>118</v>
      </c>
      <c r="U130" s="44">
        <f>Nut_StatusTool!B124</f>
        <v>0</v>
      </c>
      <c r="V130" s="44">
        <f>Nut_StatusTool!C124</f>
        <v>0</v>
      </c>
      <c r="W130" s="44">
        <f>Nut_StatusTool!D124</f>
        <v>0</v>
      </c>
      <c r="X130" s="44">
        <f>Nut_StatusTool!F124</f>
        <v>0</v>
      </c>
      <c r="Y130" s="285" t="str">
        <f>Nut_StatusTool!K124</f>
        <v/>
      </c>
      <c r="Z130" s="44" t="str">
        <f>Nut_StatusTool!L124</f>
        <v/>
      </c>
      <c r="AA130" s="44" t="str">
        <f>Nut_StatusTool!M124</f>
        <v/>
      </c>
      <c r="AB130" s="44" t="str">
        <f>Nut_StatusTool!N124</f>
        <v/>
      </c>
      <c r="AC130" s="44">
        <f>Nut_StatusTool!I124</f>
        <v>0</v>
      </c>
      <c r="AD130" s="44">
        <f>Nut_StatusTool!J124</f>
        <v>0</v>
      </c>
    </row>
    <row r="131" spans="1:30" ht="20.100000000000001" customHeight="1">
      <c r="A131" s="59" t="str">
        <f t="array" ref="A131">IF(ROWS(A$9:A131)&gt;$U$5,"",INDEX(T$13:T$512,SMALL(IF(($Z$13:$Z$512=$Z$5),ROW($A$9:$A$508)-ROW($A$9)+1,""),ROWS(A$9:A131)),,1))</f>
        <v/>
      </c>
      <c r="B131" s="390" t="str">
        <f t="array" ref="B131">IF(ROWS(B$9:B131)&gt;$U$5,"",INDEX(U$13:U$512,SMALL(IF(($Z$13:$Z$512=$Z$5),ROW($A$9:$A$508)-ROW($A$9)+1,""),ROWS(B$9:B131)),,1))</f>
        <v/>
      </c>
      <c r="C131" s="389" t="str">
        <f t="array" ref="C131">IF(ROWS(C$9:C131)&gt;$U$5,"",INDEX(V$13:V$512,SMALL(IF(($Z$13:$Z$512=$Z$5),ROW($A$9:$A$508)-ROW($A$9)+1,""),ROWS(C$9:C131)),,1))</f>
        <v/>
      </c>
      <c r="D131" s="309" t="str">
        <f t="array" ref="D131">IF(ROWS(D$9:D131)&gt;$U$5,"",INDEX(W$13:W$512,SMALL(IF(($Z$13:$Z$512=$Z$5),ROW($A$9:$A$508)-ROW($A$9)+1,""),ROWS(D$9:D131)),,1))</f>
        <v/>
      </c>
      <c r="E131" s="59" t="str">
        <f t="array" ref="E131">IF(ROWS(E$9:E131)&gt;$U$5,"",INDEX(X$13:X$512,SMALL(IF(($Z$13:$Z$512=$Z$5),ROW($A$9:$A$508)-ROW($A$9)+1,""),ROWS(E$9:E131)),,1))</f>
        <v/>
      </c>
      <c r="F131" s="59" t="str">
        <f t="array" ref="F131">IF(ROWS(F$9:F131)&gt;$U$5,"",INDEX(Y$13:Y$512,SMALL(IF(($Z$13:$Z$512=$Z$5),ROW($A$9:$A$508)-ROW($A$9)+1,""),ROWS(F$9:F131)),,1))</f>
        <v/>
      </c>
      <c r="G131" s="59" t="str">
        <f t="array" ref="G131">IF(ROWS(G$9:G131)&gt;$U$5,"",INDEX(Z$13:Z$512,SMALL(IF(($Z$13:$Z$512=$Z$5),ROW($A$9:$A$508)-ROW($A$9)+1,""),ROWS(G$9:G131)),,1))</f>
        <v/>
      </c>
      <c r="H131" s="59" t="str">
        <f t="array" ref="H131">IF(ROWS(H$9:H131)&gt;$U$5,"",INDEX(AC$13:AC$512,SMALL(IF(($Z$13:$Z$512=$Z$5),ROW($A$9:$A$508)-ROW($A$9)+1,""),ROWS(H$9:H131)),,1))</f>
        <v/>
      </c>
      <c r="I131" s="105"/>
      <c r="J131" s="105"/>
      <c r="K131" s="105"/>
      <c r="L131" s="105"/>
      <c r="M131" s="136"/>
      <c r="N131" s="44"/>
      <c r="O131" s="44"/>
      <c r="P131" s="44"/>
      <c r="Q131" s="44"/>
      <c r="R131" s="44"/>
      <c r="S131" s="44"/>
      <c r="T131" s="44">
        <f>Nut_StatusTool!A125</f>
        <v>119</v>
      </c>
      <c r="U131" s="44">
        <f>Nut_StatusTool!B125</f>
        <v>0</v>
      </c>
      <c r="V131" s="44">
        <f>Nut_StatusTool!C125</f>
        <v>0</v>
      </c>
      <c r="W131" s="44">
        <f>Nut_StatusTool!D125</f>
        <v>0</v>
      </c>
      <c r="X131" s="44">
        <f>Nut_StatusTool!F125</f>
        <v>0</v>
      </c>
      <c r="Y131" s="285" t="str">
        <f>Nut_StatusTool!K125</f>
        <v/>
      </c>
      <c r="Z131" s="44" t="str">
        <f>Nut_StatusTool!L125</f>
        <v/>
      </c>
      <c r="AA131" s="44" t="str">
        <f>Nut_StatusTool!M125</f>
        <v/>
      </c>
      <c r="AB131" s="44" t="str">
        <f>Nut_StatusTool!N125</f>
        <v/>
      </c>
      <c r="AC131" s="44">
        <f>Nut_StatusTool!I125</f>
        <v>0</v>
      </c>
      <c r="AD131" s="44">
        <f>Nut_StatusTool!J125</f>
        <v>0</v>
      </c>
    </row>
    <row r="132" spans="1:30" ht="20.100000000000001" customHeight="1">
      <c r="A132" s="59" t="str">
        <f t="array" ref="A132">IF(ROWS(A$9:A132)&gt;$U$5,"",INDEX(T$13:T$512,SMALL(IF(($Z$13:$Z$512=$Z$5),ROW($A$9:$A$508)-ROW($A$9)+1,""),ROWS(A$9:A132)),,1))</f>
        <v/>
      </c>
      <c r="B132" s="390" t="str">
        <f t="array" ref="B132">IF(ROWS(B$9:B132)&gt;$U$5,"",INDEX(U$13:U$512,SMALL(IF(($Z$13:$Z$512=$Z$5),ROW($A$9:$A$508)-ROW($A$9)+1,""),ROWS(B$9:B132)),,1))</f>
        <v/>
      </c>
      <c r="C132" s="389" t="str">
        <f t="array" ref="C132">IF(ROWS(C$9:C132)&gt;$U$5,"",INDEX(V$13:V$512,SMALL(IF(($Z$13:$Z$512=$Z$5),ROW($A$9:$A$508)-ROW($A$9)+1,""),ROWS(C$9:C132)),,1))</f>
        <v/>
      </c>
      <c r="D132" s="309" t="str">
        <f t="array" ref="D132">IF(ROWS(D$9:D132)&gt;$U$5,"",INDEX(W$13:W$512,SMALL(IF(($Z$13:$Z$512=$Z$5),ROW($A$9:$A$508)-ROW($A$9)+1,""),ROWS(D$9:D132)),,1))</f>
        <v/>
      </c>
      <c r="E132" s="59" t="str">
        <f t="array" ref="E132">IF(ROWS(E$9:E132)&gt;$U$5,"",INDEX(X$13:X$512,SMALL(IF(($Z$13:$Z$512=$Z$5),ROW($A$9:$A$508)-ROW($A$9)+1,""),ROWS(E$9:E132)),,1))</f>
        <v/>
      </c>
      <c r="F132" s="59" t="str">
        <f t="array" ref="F132">IF(ROWS(F$9:F132)&gt;$U$5,"",INDEX(Y$13:Y$512,SMALL(IF(($Z$13:$Z$512=$Z$5),ROW($A$9:$A$508)-ROW($A$9)+1,""),ROWS(F$9:F132)),,1))</f>
        <v/>
      </c>
      <c r="G132" s="59" t="str">
        <f t="array" ref="G132">IF(ROWS(G$9:G132)&gt;$U$5,"",INDEX(Z$13:Z$512,SMALL(IF(($Z$13:$Z$512=$Z$5),ROW($A$9:$A$508)-ROW($A$9)+1,""),ROWS(G$9:G132)),,1))</f>
        <v/>
      </c>
      <c r="H132" s="59" t="str">
        <f t="array" ref="H132">IF(ROWS(H$9:H132)&gt;$U$5,"",INDEX(AC$13:AC$512,SMALL(IF(($Z$13:$Z$512=$Z$5),ROW($A$9:$A$508)-ROW($A$9)+1,""),ROWS(H$9:H132)),,1))</f>
        <v/>
      </c>
      <c r="I132" s="105"/>
      <c r="J132" s="105"/>
      <c r="K132" s="105"/>
      <c r="L132" s="105"/>
      <c r="M132" s="136"/>
      <c r="N132" s="44"/>
      <c r="O132" s="44"/>
      <c r="P132" s="44"/>
      <c r="Q132" s="44"/>
      <c r="R132" s="44"/>
      <c r="S132" s="44"/>
      <c r="T132" s="44">
        <f>Nut_StatusTool!A126</f>
        <v>120</v>
      </c>
      <c r="U132" s="44">
        <f>Nut_StatusTool!B126</f>
        <v>0</v>
      </c>
      <c r="V132" s="44">
        <f>Nut_StatusTool!C126</f>
        <v>0</v>
      </c>
      <c r="W132" s="44">
        <f>Nut_StatusTool!D126</f>
        <v>0</v>
      </c>
      <c r="X132" s="44">
        <f>Nut_StatusTool!F126</f>
        <v>0</v>
      </c>
      <c r="Y132" s="285" t="str">
        <f>Nut_StatusTool!K126</f>
        <v/>
      </c>
      <c r="Z132" s="44" t="str">
        <f>Nut_StatusTool!L126</f>
        <v/>
      </c>
      <c r="AA132" s="44" t="str">
        <f>Nut_StatusTool!M126</f>
        <v/>
      </c>
      <c r="AB132" s="44" t="str">
        <f>Nut_StatusTool!N126</f>
        <v/>
      </c>
      <c r="AC132" s="44">
        <f>Nut_StatusTool!I126</f>
        <v>0</v>
      </c>
      <c r="AD132" s="44">
        <f>Nut_StatusTool!J126</f>
        <v>0</v>
      </c>
    </row>
    <row r="133" spans="1:30" ht="20.100000000000001" customHeight="1">
      <c r="A133" s="59" t="str">
        <f t="array" ref="A133">IF(ROWS(A$9:A133)&gt;$U$5,"",INDEX(T$13:T$512,SMALL(IF(($Z$13:$Z$512=$Z$5),ROW($A$9:$A$508)-ROW($A$9)+1,""),ROWS(A$9:A133)),,1))</f>
        <v/>
      </c>
      <c r="B133" s="390" t="str">
        <f t="array" ref="B133">IF(ROWS(B$9:B133)&gt;$U$5,"",INDEX(U$13:U$512,SMALL(IF(($Z$13:$Z$512=$Z$5),ROW($A$9:$A$508)-ROW($A$9)+1,""),ROWS(B$9:B133)),,1))</f>
        <v/>
      </c>
      <c r="C133" s="389" t="str">
        <f t="array" ref="C133">IF(ROWS(C$9:C133)&gt;$U$5,"",INDEX(V$13:V$512,SMALL(IF(($Z$13:$Z$512=$Z$5),ROW($A$9:$A$508)-ROW($A$9)+1,""),ROWS(C$9:C133)),,1))</f>
        <v/>
      </c>
      <c r="D133" s="309" t="str">
        <f t="array" ref="D133">IF(ROWS(D$9:D133)&gt;$U$5,"",INDEX(W$13:W$512,SMALL(IF(($Z$13:$Z$512=$Z$5),ROW($A$9:$A$508)-ROW($A$9)+1,""),ROWS(D$9:D133)),,1))</f>
        <v/>
      </c>
      <c r="E133" s="59" t="str">
        <f t="array" ref="E133">IF(ROWS(E$9:E133)&gt;$U$5,"",INDEX(X$13:X$512,SMALL(IF(($Z$13:$Z$512=$Z$5),ROW($A$9:$A$508)-ROW($A$9)+1,""),ROWS(E$9:E133)),,1))</f>
        <v/>
      </c>
      <c r="F133" s="59" t="str">
        <f t="array" ref="F133">IF(ROWS(F$9:F133)&gt;$U$5,"",INDEX(Y$13:Y$512,SMALL(IF(($Z$13:$Z$512=$Z$5),ROW($A$9:$A$508)-ROW($A$9)+1,""),ROWS(F$9:F133)),,1))</f>
        <v/>
      </c>
      <c r="G133" s="59" t="str">
        <f t="array" ref="G133">IF(ROWS(G$9:G133)&gt;$U$5,"",INDEX(Z$13:Z$512,SMALL(IF(($Z$13:$Z$512=$Z$5),ROW($A$9:$A$508)-ROW($A$9)+1,""),ROWS(G$9:G133)),,1))</f>
        <v/>
      </c>
      <c r="H133" s="59" t="str">
        <f t="array" ref="H133">IF(ROWS(H$9:H133)&gt;$U$5,"",INDEX(AC$13:AC$512,SMALL(IF(($Z$13:$Z$512=$Z$5),ROW($A$9:$A$508)-ROW($A$9)+1,""),ROWS(H$9:H133)),,1))</f>
        <v/>
      </c>
      <c r="I133" s="105"/>
      <c r="J133" s="105"/>
      <c r="K133" s="105"/>
      <c r="L133" s="105"/>
      <c r="M133" s="136"/>
      <c r="N133" s="44"/>
      <c r="O133" s="44"/>
      <c r="P133" s="44"/>
      <c r="Q133" s="44"/>
      <c r="R133" s="44"/>
      <c r="S133" s="44"/>
      <c r="T133" s="44">
        <f>Nut_StatusTool!A127</f>
        <v>121</v>
      </c>
      <c r="U133" s="44">
        <f>Nut_StatusTool!B127</f>
        <v>0</v>
      </c>
      <c r="V133" s="44">
        <f>Nut_StatusTool!C127</f>
        <v>0</v>
      </c>
      <c r="W133" s="44">
        <f>Nut_StatusTool!D127</f>
        <v>0</v>
      </c>
      <c r="X133" s="44">
        <f>Nut_StatusTool!F127</f>
        <v>0</v>
      </c>
      <c r="Y133" s="285" t="str">
        <f>Nut_StatusTool!K127</f>
        <v/>
      </c>
      <c r="Z133" s="44" t="str">
        <f>Nut_StatusTool!L127</f>
        <v/>
      </c>
      <c r="AA133" s="44" t="str">
        <f>Nut_StatusTool!M127</f>
        <v/>
      </c>
      <c r="AB133" s="44" t="str">
        <f>Nut_StatusTool!N127</f>
        <v/>
      </c>
      <c r="AC133" s="44">
        <f>Nut_StatusTool!I127</f>
        <v>0</v>
      </c>
      <c r="AD133" s="44">
        <f>Nut_StatusTool!J127</f>
        <v>0</v>
      </c>
    </row>
    <row r="134" spans="1:30" ht="20.100000000000001" customHeight="1">
      <c r="A134" s="59" t="str">
        <f t="array" ref="A134">IF(ROWS(A$9:A134)&gt;$U$5,"",INDEX(T$13:T$512,SMALL(IF(($Z$13:$Z$512=$Z$5),ROW($A$9:$A$508)-ROW($A$9)+1,""),ROWS(A$9:A134)),,1))</f>
        <v/>
      </c>
      <c r="B134" s="390" t="str">
        <f t="array" ref="B134">IF(ROWS(B$9:B134)&gt;$U$5,"",INDEX(U$13:U$512,SMALL(IF(($Z$13:$Z$512=$Z$5),ROW($A$9:$A$508)-ROW($A$9)+1,""),ROWS(B$9:B134)),,1))</f>
        <v/>
      </c>
      <c r="C134" s="389" t="str">
        <f t="array" ref="C134">IF(ROWS(C$9:C134)&gt;$U$5,"",INDEX(V$13:V$512,SMALL(IF(($Z$13:$Z$512=$Z$5),ROW($A$9:$A$508)-ROW($A$9)+1,""),ROWS(C$9:C134)),,1))</f>
        <v/>
      </c>
      <c r="D134" s="309" t="str">
        <f t="array" ref="D134">IF(ROWS(D$9:D134)&gt;$U$5,"",INDEX(W$13:W$512,SMALL(IF(($Z$13:$Z$512=$Z$5),ROW($A$9:$A$508)-ROW($A$9)+1,""),ROWS(D$9:D134)),,1))</f>
        <v/>
      </c>
      <c r="E134" s="59" t="str">
        <f t="array" ref="E134">IF(ROWS(E$9:E134)&gt;$U$5,"",INDEX(X$13:X$512,SMALL(IF(($Z$13:$Z$512=$Z$5),ROW($A$9:$A$508)-ROW($A$9)+1,""),ROWS(E$9:E134)),,1))</f>
        <v/>
      </c>
      <c r="F134" s="59" t="str">
        <f t="array" ref="F134">IF(ROWS(F$9:F134)&gt;$U$5,"",INDEX(Y$13:Y$512,SMALL(IF(($Z$13:$Z$512=$Z$5),ROW($A$9:$A$508)-ROW($A$9)+1,""),ROWS(F$9:F134)),,1))</f>
        <v/>
      </c>
      <c r="G134" s="59" t="str">
        <f t="array" ref="G134">IF(ROWS(G$9:G134)&gt;$U$5,"",INDEX(Z$13:Z$512,SMALL(IF(($Z$13:$Z$512=$Z$5),ROW($A$9:$A$508)-ROW($A$9)+1,""),ROWS(G$9:G134)),,1))</f>
        <v/>
      </c>
      <c r="H134" s="59" t="str">
        <f t="array" ref="H134">IF(ROWS(H$9:H134)&gt;$U$5,"",INDEX(AC$13:AC$512,SMALL(IF(($Z$13:$Z$512=$Z$5),ROW($A$9:$A$508)-ROW($A$9)+1,""),ROWS(H$9:H134)),,1))</f>
        <v/>
      </c>
      <c r="I134" s="105"/>
      <c r="J134" s="105"/>
      <c r="K134" s="105"/>
      <c r="L134" s="105"/>
      <c r="M134" s="136"/>
      <c r="N134" s="44"/>
      <c r="O134" s="44"/>
      <c r="P134" s="44"/>
      <c r="Q134" s="44"/>
      <c r="R134" s="44"/>
      <c r="S134" s="44"/>
      <c r="T134" s="44">
        <f>Nut_StatusTool!A128</f>
        <v>122</v>
      </c>
      <c r="U134" s="44">
        <f>Nut_StatusTool!B128</f>
        <v>0</v>
      </c>
      <c r="V134" s="44">
        <f>Nut_StatusTool!C128</f>
        <v>0</v>
      </c>
      <c r="W134" s="44">
        <f>Nut_StatusTool!D128</f>
        <v>0</v>
      </c>
      <c r="X134" s="44">
        <f>Nut_StatusTool!F128</f>
        <v>0</v>
      </c>
      <c r="Y134" s="285" t="str">
        <f>Nut_StatusTool!K128</f>
        <v/>
      </c>
      <c r="Z134" s="44" t="str">
        <f>Nut_StatusTool!L128</f>
        <v/>
      </c>
      <c r="AA134" s="44" t="str">
        <f>Nut_StatusTool!M128</f>
        <v/>
      </c>
      <c r="AB134" s="44" t="str">
        <f>Nut_StatusTool!N128</f>
        <v/>
      </c>
      <c r="AC134" s="44">
        <f>Nut_StatusTool!I128</f>
        <v>0</v>
      </c>
      <c r="AD134" s="44">
        <f>Nut_StatusTool!J128</f>
        <v>0</v>
      </c>
    </row>
    <row r="135" spans="1:30" ht="20.100000000000001" customHeight="1">
      <c r="A135" s="59" t="str">
        <f t="array" ref="A135">IF(ROWS(A$9:A135)&gt;$U$5,"",INDEX(T$13:T$512,SMALL(IF(($Z$13:$Z$512=$Z$5),ROW($A$9:$A$508)-ROW($A$9)+1,""),ROWS(A$9:A135)),,1))</f>
        <v/>
      </c>
      <c r="B135" s="390" t="str">
        <f t="array" ref="B135">IF(ROWS(B$9:B135)&gt;$U$5,"",INDEX(U$13:U$512,SMALL(IF(($Z$13:$Z$512=$Z$5),ROW($A$9:$A$508)-ROW($A$9)+1,""),ROWS(B$9:B135)),,1))</f>
        <v/>
      </c>
      <c r="C135" s="389" t="str">
        <f t="array" ref="C135">IF(ROWS(C$9:C135)&gt;$U$5,"",INDEX(V$13:V$512,SMALL(IF(($Z$13:$Z$512=$Z$5),ROW($A$9:$A$508)-ROW($A$9)+1,""),ROWS(C$9:C135)),,1))</f>
        <v/>
      </c>
      <c r="D135" s="309" t="str">
        <f t="array" ref="D135">IF(ROWS(D$9:D135)&gt;$U$5,"",INDEX(W$13:W$512,SMALL(IF(($Z$13:$Z$512=$Z$5),ROW($A$9:$A$508)-ROW($A$9)+1,""),ROWS(D$9:D135)),,1))</f>
        <v/>
      </c>
      <c r="E135" s="59" t="str">
        <f t="array" ref="E135">IF(ROWS(E$9:E135)&gt;$U$5,"",INDEX(X$13:X$512,SMALL(IF(($Z$13:$Z$512=$Z$5),ROW($A$9:$A$508)-ROW($A$9)+1,""),ROWS(E$9:E135)),,1))</f>
        <v/>
      </c>
      <c r="F135" s="59" t="str">
        <f t="array" ref="F135">IF(ROWS(F$9:F135)&gt;$U$5,"",INDEX(Y$13:Y$512,SMALL(IF(($Z$13:$Z$512=$Z$5),ROW($A$9:$A$508)-ROW($A$9)+1,""),ROWS(F$9:F135)),,1))</f>
        <v/>
      </c>
      <c r="G135" s="59" t="str">
        <f t="array" ref="G135">IF(ROWS(G$9:G135)&gt;$U$5,"",INDEX(Z$13:Z$512,SMALL(IF(($Z$13:$Z$512=$Z$5),ROW($A$9:$A$508)-ROW($A$9)+1,""),ROWS(G$9:G135)),,1))</f>
        <v/>
      </c>
      <c r="H135" s="59" t="str">
        <f t="array" ref="H135">IF(ROWS(H$9:H135)&gt;$U$5,"",INDEX(AC$13:AC$512,SMALL(IF(($Z$13:$Z$512=$Z$5),ROW($A$9:$A$508)-ROW($A$9)+1,""),ROWS(H$9:H135)),,1))</f>
        <v/>
      </c>
      <c r="I135" s="105"/>
      <c r="J135" s="105"/>
      <c r="K135" s="105"/>
      <c r="L135" s="105"/>
      <c r="M135" s="136"/>
      <c r="N135" s="44"/>
      <c r="O135" s="44"/>
      <c r="P135" s="44"/>
      <c r="Q135" s="44"/>
      <c r="R135" s="44"/>
      <c r="S135" s="44"/>
      <c r="T135" s="44">
        <f>Nut_StatusTool!A129</f>
        <v>123</v>
      </c>
      <c r="U135" s="44">
        <f>Nut_StatusTool!B129</f>
        <v>0</v>
      </c>
      <c r="V135" s="44">
        <f>Nut_StatusTool!C129</f>
        <v>0</v>
      </c>
      <c r="W135" s="44">
        <f>Nut_StatusTool!D129</f>
        <v>0</v>
      </c>
      <c r="X135" s="44">
        <f>Nut_StatusTool!F129</f>
        <v>0</v>
      </c>
      <c r="Y135" s="285" t="str">
        <f>Nut_StatusTool!K129</f>
        <v/>
      </c>
      <c r="Z135" s="44" t="str">
        <f>Nut_StatusTool!L129</f>
        <v/>
      </c>
      <c r="AA135" s="44" t="str">
        <f>Nut_StatusTool!M129</f>
        <v/>
      </c>
      <c r="AB135" s="44" t="str">
        <f>Nut_StatusTool!N129</f>
        <v/>
      </c>
      <c r="AC135" s="44">
        <f>Nut_StatusTool!I129</f>
        <v>0</v>
      </c>
      <c r="AD135" s="44">
        <f>Nut_StatusTool!J129</f>
        <v>0</v>
      </c>
    </row>
    <row r="136" spans="1:30" ht="20.100000000000001" customHeight="1">
      <c r="A136" s="59" t="str">
        <f t="array" ref="A136">IF(ROWS(A$9:A136)&gt;$U$5,"",INDEX(T$13:T$512,SMALL(IF(($Z$13:$Z$512=$Z$5),ROW($A$9:$A$508)-ROW($A$9)+1,""),ROWS(A$9:A136)),,1))</f>
        <v/>
      </c>
      <c r="B136" s="390" t="str">
        <f t="array" ref="B136">IF(ROWS(B$9:B136)&gt;$U$5,"",INDEX(U$13:U$512,SMALL(IF(($Z$13:$Z$512=$Z$5),ROW($A$9:$A$508)-ROW($A$9)+1,""),ROWS(B$9:B136)),,1))</f>
        <v/>
      </c>
      <c r="C136" s="389" t="str">
        <f t="array" ref="C136">IF(ROWS(C$9:C136)&gt;$U$5,"",INDEX(V$13:V$512,SMALL(IF(($Z$13:$Z$512=$Z$5),ROW($A$9:$A$508)-ROW($A$9)+1,""),ROWS(C$9:C136)),,1))</f>
        <v/>
      </c>
      <c r="D136" s="309" t="str">
        <f t="array" ref="D136">IF(ROWS(D$9:D136)&gt;$U$5,"",INDEX(W$13:W$512,SMALL(IF(($Z$13:$Z$512=$Z$5),ROW($A$9:$A$508)-ROW($A$9)+1,""),ROWS(D$9:D136)),,1))</f>
        <v/>
      </c>
      <c r="E136" s="59" t="str">
        <f t="array" ref="E136">IF(ROWS(E$9:E136)&gt;$U$5,"",INDEX(X$13:X$512,SMALL(IF(($Z$13:$Z$512=$Z$5),ROW($A$9:$A$508)-ROW($A$9)+1,""),ROWS(E$9:E136)),,1))</f>
        <v/>
      </c>
      <c r="F136" s="59" t="str">
        <f t="array" ref="F136">IF(ROWS(F$9:F136)&gt;$U$5,"",INDEX(Y$13:Y$512,SMALL(IF(($Z$13:$Z$512=$Z$5),ROW($A$9:$A$508)-ROW($A$9)+1,""),ROWS(F$9:F136)),,1))</f>
        <v/>
      </c>
      <c r="G136" s="59" t="str">
        <f t="array" ref="G136">IF(ROWS(G$9:G136)&gt;$U$5,"",INDEX(Z$13:Z$512,SMALL(IF(($Z$13:$Z$512=$Z$5),ROW($A$9:$A$508)-ROW($A$9)+1,""),ROWS(G$9:G136)),,1))</f>
        <v/>
      </c>
      <c r="H136" s="59" t="str">
        <f t="array" ref="H136">IF(ROWS(H$9:H136)&gt;$U$5,"",INDEX(AC$13:AC$512,SMALL(IF(($Z$13:$Z$512=$Z$5),ROW($A$9:$A$508)-ROW($A$9)+1,""),ROWS(H$9:H136)),,1))</f>
        <v/>
      </c>
      <c r="I136" s="105"/>
      <c r="J136" s="105"/>
      <c r="K136" s="105"/>
      <c r="L136" s="105"/>
      <c r="M136" s="136"/>
      <c r="N136" s="44"/>
      <c r="O136" s="44"/>
      <c r="P136" s="44"/>
      <c r="Q136" s="44"/>
      <c r="R136" s="44"/>
      <c r="S136" s="44"/>
      <c r="T136" s="44">
        <f>Nut_StatusTool!A130</f>
        <v>124</v>
      </c>
      <c r="U136" s="44">
        <f>Nut_StatusTool!B130</f>
        <v>0</v>
      </c>
      <c r="V136" s="44">
        <f>Nut_StatusTool!C130</f>
        <v>0</v>
      </c>
      <c r="W136" s="44">
        <f>Nut_StatusTool!D130</f>
        <v>0</v>
      </c>
      <c r="X136" s="44">
        <f>Nut_StatusTool!F130</f>
        <v>0</v>
      </c>
      <c r="Y136" s="285" t="str">
        <f>Nut_StatusTool!K130</f>
        <v/>
      </c>
      <c r="Z136" s="44" t="str">
        <f>Nut_StatusTool!L130</f>
        <v/>
      </c>
      <c r="AA136" s="44" t="str">
        <f>Nut_StatusTool!M130</f>
        <v/>
      </c>
      <c r="AB136" s="44" t="str">
        <f>Nut_StatusTool!N130</f>
        <v/>
      </c>
      <c r="AC136" s="44">
        <f>Nut_StatusTool!I130</f>
        <v>0</v>
      </c>
      <c r="AD136" s="44">
        <f>Nut_StatusTool!J130</f>
        <v>0</v>
      </c>
    </row>
    <row r="137" spans="1:30" ht="20.100000000000001" customHeight="1">
      <c r="A137" s="59" t="str">
        <f t="array" ref="A137">IF(ROWS(A$9:A137)&gt;$U$5,"",INDEX(T$13:T$512,SMALL(IF(($Z$13:$Z$512=$Z$5),ROW($A$9:$A$508)-ROW($A$9)+1,""),ROWS(A$9:A137)),,1))</f>
        <v/>
      </c>
      <c r="B137" s="390" t="str">
        <f t="array" ref="B137">IF(ROWS(B$9:B137)&gt;$U$5,"",INDEX(U$13:U$512,SMALL(IF(($Z$13:$Z$512=$Z$5),ROW($A$9:$A$508)-ROW($A$9)+1,""),ROWS(B$9:B137)),,1))</f>
        <v/>
      </c>
      <c r="C137" s="389" t="str">
        <f t="array" ref="C137">IF(ROWS(C$9:C137)&gt;$U$5,"",INDEX(V$13:V$512,SMALL(IF(($Z$13:$Z$512=$Z$5),ROW($A$9:$A$508)-ROW($A$9)+1,""),ROWS(C$9:C137)),,1))</f>
        <v/>
      </c>
      <c r="D137" s="309" t="str">
        <f t="array" ref="D137">IF(ROWS(D$9:D137)&gt;$U$5,"",INDEX(W$13:W$512,SMALL(IF(($Z$13:$Z$512=$Z$5),ROW($A$9:$A$508)-ROW($A$9)+1,""),ROWS(D$9:D137)),,1))</f>
        <v/>
      </c>
      <c r="E137" s="59" t="str">
        <f t="array" ref="E137">IF(ROWS(E$9:E137)&gt;$U$5,"",INDEX(X$13:X$512,SMALL(IF(($Z$13:$Z$512=$Z$5),ROW($A$9:$A$508)-ROW($A$9)+1,""),ROWS(E$9:E137)),,1))</f>
        <v/>
      </c>
      <c r="F137" s="59" t="str">
        <f t="array" ref="F137">IF(ROWS(F$9:F137)&gt;$U$5,"",INDEX(Y$13:Y$512,SMALL(IF(($Z$13:$Z$512=$Z$5),ROW($A$9:$A$508)-ROW($A$9)+1,""),ROWS(F$9:F137)),,1))</f>
        <v/>
      </c>
      <c r="G137" s="59" t="str">
        <f t="array" ref="G137">IF(ROWS(G$9:G137)&gt;$U$5,"",INDEX(Z$13:Z$512,SMALL(IF(($Z$13:$Z$512=$Z$5),ROW($A$9:$A$508)-ROW($A$9)+1,""),ROWS(G$9:G137)),,1))</f>
        <v/>
      </c>
      <c r="H137" s="59" t="str">
        <f t="array" ref="H137">IF(ROWS(H$9:H137)&gt;$U$5,"",INDEX(AC$13:AC$512,SMALL(IF(($Z$13:$Z$512=$Z$5),ROW($A$9:$A$508)-ROW($A$9)+1,""),ROWS(H$9:H137)),,1))</f>
        <v/>
      </c>
      <c r="I137" s="105"/>
      <c r="J137" s="105"/>
      <c r="K137" s="105"/>
      <c r="L137" s="105"/>
      <c r="M137" s="136"/>
      <c r="N137" s="44"/>
      <c r="O137" s="44"/>
      <c r="P137" s="44"/>
      <c r="Q137" s="44"/>
      <c r="R137" s="44"/>
      <c r="S137" s="44"/>
      <c r="T137" s="44">
        <f>Nut_StatusTool!A131</f>
        <v>125</v>
      </c>
      <c r="U137" s="44">
        <f>Nut_StatusTool!B131</f>
        <v>0</v>
      </c>
      <c r="V137" s="44">
        <f>Nut_StatusTool!C131</f>
        <v>0</v>
      </c>
      <c r="W137" s="44">
        <f>Nut_StatusTool!D131</f>
        <v>0</v>
      </c>
      <c r="X137" s="44">
        <f>Nut_StatusTool!F131</f>
        <v>0</v>
      </c>
      <c r="Y137" s="285" t="str">
        <f>Nut_StatusTool!K131</f>
        <v/>
      </c>
      <c r="Z137" s="44" t="str">
        <f>Nut_StatusTool!L131</f>
        <v/>
      </c>
      <c r="AA137" s="44" t="str">
        <f>Nut_StatusTool!M131</f>
        <v/>
      </c>
      <c r="AB137" s="44" t="str">
        <f>Nut_StatusTool!N131</f>
        <v/>
      </c>
      <c r="AC137" s="44">
        <f>Nut_StatusTool!I131</f>
        <v>0</v>
      </c>
      <c r="AD137" s="44">
        <f>Nut_StatusTool!J131</f>
        <v>0</v>
      </c>
    </row>
    <row r="138" spans="1:30" ht="20.100000000000001" customHeight="1">
      <c r="A138" s="59" t="str">
        <f t="array" ref="A138">IF(ROWS(A$9:A138)&gt;$U$5,"",INDEX(T$13:T$512,SMALL(IF(($Z$13:$Z$512=$Z$5),ROW($A$9:$A$508)-ROW($A$9)+1,""),ROWS(A$9:A138)),,1))</f>
        <v/>
      </c>
      <c r="B138" s="390" t="str">
        <f t="array" ref="B138">IF(ROWS(B$9:B138)&gt;$U$5,"",INDEX(U$13:U$512,SMALL(IF(($Z$13:$Z$512=$Z$5),ROW($A$9:$A$508)-ROW($A$9)+1,""),ROWS(B$9:B138)),,1))</f>
        <v/>
      </c>
      <c r="C138" s="389" t="str">
        <f t="array" ref="C138">IF(ROWS(C$9:C138)&gt;$U$5,"",INDEX(V$13:V$512,SMALL(IF(($Z$13:$Z$512=$Z$5),ROW($A$9:$A$508)-ROW($A$9)+1,""),ROWS(C$9:C138)),,1))</f>
        <v/>
      </c>
      <c r="D138" s="309" t="str">
        <f t="array" ref="D138">IF(ROWS(D$9:D138)&gt;$U$5,"",INDEX(W$13:W$512,SMALL(IF(($Z$13:$Z$512=$Z$5),ROW($A$9:$A$508)-ROW($A$9)+1,""),ROWS(D$9:D138)),,1))</f>
        <v/>
      </c>
      <c r="E138" s="59" t="str">
        <f t="array" ref="E138">IF(ROWS(E$9:E138)&gt;$U$5,"",INDEX(X$13:X$512,SMALL(IF(($Z$13:$Z$512=$Z$5),ROW($A$9:$A$508)-ROW($A$9)+1,""),ROWS(E$9:E138)),,1))</f>
        <v/>
      </c>
      <c r="F138" s="59" t="str">
        <f t="array" ref="F138">IF(ROWS(F$9:F138)&gt;$U$5,"",INDEX(Y$13:Y$512,SMALL(IF(($Z$13:$Z$512=$Z$5),ROW($A$9:$A$508)-ROW($A$9)+1,""),ROWS(F$9:F138)),,1))</f>
        <v/>
      </c>
      <c r="G138" s="59" t="str">
        <f t="array" ref="G138">IF(ROWS(G$9:G138)&gt;$U$5,"",INDEX(Z$13:Z$512,SMALL(IF(($Z$13:$Z$512=$Z$5),ROW($A$9:$A$508)-ROW($A$9)+1,""),ROWS(G$9:G138)),,1))</f>
        <v/>
      </c>
      <c r="H138" s="59" t="str">
        <f t="array" ref="H138">IF(ROWS(H$9:H138)&gt;$U$5,"",INDEX(AC$13:AC$512,SMALL(IF(($Z$13:$Z$512=$Z$5),ROW($A$9:$A$508)-ROW($A$9)+1,""),ROWS(H$9:H138)),,1))</f>
        <v/>
      </c>
      <c r="I138" s="105"/>
      <c r="J138" s="105"/>
      <c r="K138" s="105"/>
      <c r="L138" s="105"/>
      <c r="M138" s="136"/>
      <c r="N138" s="44"/>
      <c r="O138" s="44"/>
      <c r="P138" s="44"/>
      <c r="Q138" s="44"/>
      <c r="R138" s="44"/>
      <c r="S138" s="44"/>
      <c r="T138" s="44">
        <f>Nut_StatusTool!A132</f>
        <v>126</v>
      </c>
      <c r="U138" s="44">
        <f>Nut_StatusTool!B132</f>
        <v>0</v>
      </c>
      <c r="V138" s="44">
        <f>Nut_StatusTool!C132</f>
        <v>0</v>
      </c>
      <c r="W138" s="44">
        <f>Nut_StatusTool!D132</f>
        <v>0</v>
      </c>
      <c r="X138" s="44">
        <f>Nut_StatusTool!F132</f>
        <v>0</v>
      </c>
      <c r="Y138" s="285" t="str">
        <f>Nut_StatusTool!K132</f>
        <v/>
      </c>
      <c r="Z138" s="44" t="str">
        <f>Nut_StatusTool!L132</f>
        <v/>
      </c>
      <c r="AA138" s="44" t="str">
        <f>Nut_StatusTool!M132</f>
        <v/>
      </c>
      <c r="AB138" s="44" t="str">
        <f>Nut_StatusTool!N132</f>
        <v/>
      </c>
      <c r="AC138" s="44">
        <f>Nut_StatusTool!I132</f>
        <v>0</v>
      </c>
      <c r="AD138" s="44">
        <f>Nut_StatusTool!J132</f>
        <v>0</v>
      </c>
    </row>
    <row r="139" spans="1:30" ht="20.100000000000001" customHeight="1">
      <c r="A139" s="59" t="str">
        <f t="array" ref="A139">IF(ROWS(A$9:A139)&gt;$U$5,"",INDEX(T$13:T$512,SMALL(IF(($Z$13:$Z$512=$Z$5),ROW($A$9:$A$508)-ROW($A$9)+1,""),ROWS(A$9:A139)),,1))</f>
        <v/>
      </c>
      <c r="B139" s="390" t="str">
        <f t="array" ref="B139">IF(ROWS(B$9:B139)&gt;$U$5,"",INDEX(U$13:U$512,SMALL(IF(($Z$13:$Z$512=$Z$5),ROW($A$9:$A$508)-ROW($A$9)+1,""),ROWS(B$9:B139)),,1))</f>
        <v/>
      </c>
      <c r="C139" s="389" t="str">
        <f t="array" ref="C139">IF(ROWS(C$9:C139)&gt;$U$5,"",INDEX(V$13:V$512,SMALL(IF(($Z$13:$Z$512=$Z$5),ROW($A$9:$A$508)-ROW($A$9)+1,""),ROWS(C$9:C139)),,1))</f>
        <v/>
      </c>
      <c r="D139" s="309" t="str">
        <f t="array" ref="D139">IF(ROWS(D$9:D139)&gt;$U$5,"",INDEX(W$13:W$512,SMALL(IF(($Z$13:$Z$512=$Z$5),ROW($A$9:$A$508)-ROW($A$9)+1,""),ROWS(D$9:D139)),,1))</f>
        <v/>
      </c>
      <c r="E139" s="59" t="str">
        <f t="array" ref="E139">IF(ROWS(E$9:E139)&gt;$U$5,"",INDEX(X$13:X$512,SMALL(IF(($Z$13:$Z$512=$Z$5),ROW($A$9:$A$508)-ROW($A$9)+1,""),ROWS(E$9:E139)),,1))</f>
        <v/>
      </c>
      <c r="F139" s="59" t="str">
        <f t="array" ref="F139">IF(ROWS(F$9:F139)&gt;$U$5,"",INDEX(Y$13:Y$512,SMALL(IF(($Z$13:$Z$512=$Z$5),ROW($A$9:$A$508)-ROW($A$9)+1,""),ROWS(F$9:F139)),,1))</f>
        <v/>
      </c>
      <c r="G139" s="59" t="str">
        <f t="array" ref="G139">IF(ROWS(G$9:G139)&gt;$U$5,"",INDEX(Z$13:Z$512,SMALL(IF(($Z$13:$Z$512=$Z$5),ROW($A$9:$A$508)-ROW($A$9)+1,""),ROWS(G$9:G139)),,1))</f>
        <v/>
      </c>
      <c r="H139" s="59" t="str">
        <f t="array" ref="H139">IF(ROWS(H$9:H139)&gt;$U$5,"",INDEX(AC$13:AC$512,SMALL(IF(($Z$13:$Z$512=$Z$5),ROW($A$9:$A$508)-ROW($A$9)+1,""),ROWS(H$9:H139)),,1))</f>
        <v/>
      </c>
      <c r="I139" s="105"/>
      <c r="J139" s="105"/>
      <c r="K139" s="105"/>
      <c r="L139" s="105"/>
      <c r="M139" s="136"/>
      <c r="N139" s="44"/>
      <c r="O139" s="44"/>
      <c r="P139" s="44"/>
      <c r="Q139" s="44"/>
      <c r="R139" s="44"/>
      <c r="S139" s="44"/>
      <c r="T139" s="44">
        <f>Nut_StatusTool!A133</f>
        <v>127</v>
      </c>
      <c r="U139" s="44">
        <f>Nut_StatusTool!B133</f>
        <v>0</v>
      </c>
      <c r="V139" s="44">
        <f>Nut_StatusTool!C133</f>
        <v>0</v>
      </c>
      <c r="W139" s="44">
        <f>Nut_StatusTool!D133</f>
        <v>0</v>
      </c>
      <c r="X139" s="44">
        <f>Nut_StatusTool!F133</f>
        <v>0</v>
      </c>
      <c r="Y139" s="285" t="str">
        <f>Nut_StatusTool!K133</f>
        <v/>
      </c>
      <c r="Z139" s="44" t="str">
        <f>Nut_StatusTool!L133</f>
        <v/>
      </c>
      <c r="AA139" s="44" t="str">
        <f>Nut_StatusTool!M133</f>
        <v/>
      </c>
      <c r="AB139" s="44" t="str">
        <f>Nut_StatusTool!N133</f>
        <v/>
      </c>
      <c r="AC139" s="44">
        <f>Nut_StatusTool!I133</f>
        <v>0</v>
      </c>
      <c r="AD139" s="44">
        <f>Nut_StatusTool!J133</f>
        <v>0</v>
      </c>
    </row>
    <row r="140" spans="1:30" ht="20.100000000000001" customHeight="1">
      <c r="A140" s="59" t="str">
        <f t="array" ref="A140">IF(ROWS(A$9:A140)&gt;$U$5,"",INDEX(T$13:T$512,SMALL(IF(($Z$13:$Z$512=$Z$5),ROW($A$9:$A$508)-ROW($A$9)+1,""),ROWS(A$9:A140)),,1))</f>
        <v/>
      </c>
      <c r="B140" s="390" t="str">
        <f t="array" ref="B140">IF(ROWS(B$9:B140)&gt;$U$5,"",INDEX(U$13:U$512,SMALL(IF(($Z$13:$Z$512=$Z$5),ROW($A$9:$A$508)-ROW($A$9)+1,""),ROWS(B$9:B140)),,1))</f>
        <v/>
      </c>
      <c r="C140" s="389" t="str">
        <f t="array" ref="C140">IF(ROWS(C$9:C140)&gt;$U$5,"",INDEX(V$13:V$512,SMALL(IF(($Z$13:$Z$512=$Z$5),ROW($A$9:$A$508)-ROW($A$9)+1,""),ROWS(C$9:C140)),,1))</f>
        <v/>
      </c>
      <c r="D140" s="309" t="str">
        <f t="array" ref="D140">IF(ROWS(D$9:D140)&gt;$U$5,"",INDEX(W$13:W$512,SMALL(IF(($Z$13:$Z$512=$Z$5),ROW($A$9:$A$508)-ROW($A$9)+1,""),ROWS(D$9:D140)),,1))</f>
        <v/>
      </c>
      <c r="E140" s="59" t="str">
        <f t="array" ref="E140">IF(ROWS(E$9:E140)&gt;$U$5,"",INDEX(X$13:X$512,SMALL(IF(($Z$13:$Z$512=$Z$5),ROW($A$9:$A$508)-ROW($A$9)+1,""),ROWS(E$9:E140)),,1))</f>
        <v/>
      </c>
      <c r="F140" s="59" t="str">
        <f t="array" ref="F140">IF(ROWS(F$9:F140)&gt;$U$5,"",INDEX(Y$13:Y$512,SMALL(IF(($Z$13:$Z$512=$Z$5),ROW($A$9:$A$508)-ROW($A$9)+1,""),ROWS(F$9:F140)),,1))</f>
        <v/>
      </c>
      <c r="G140" s="59" t="str">
        <f t="array" ref="G140">IF(ROWS(G$9:G140)&gt;$U$5,"",INDEX(Z$13:Z$512,SMALL(IF(($Z$13:$Z$512=$Z$5),ROW($A$9:$A$508)-ROW($A$9)+1,""),ROWS(G$9:G140)),,1))</f>
        <v/>
      </c>
      <c r="H140" s="59" t="str">
        <f t="array" ref="H140">IF(ROWS(H$9:H140)&gt;$U$5,"",INDEX(AC$13:AC$512,SMALL(IF(($Z$13:$Z$512=$Z$5),ROW($A$9:$A$508)-ROW($A$9)+1,""),ROWS(H$9:H140)),,1))</f>
        <v/>
      </c>
      <c r="I140" s="105"/>
      <c r="J140" s="105"/>
      <c r="K140" s="105"/>
      <c r="L140" s="105"/>
      <c r="M140" s="136"/>
      <c r="N140" s="44"/>
      <c r="O140" s="44"/>
      <c r="P140" s="44"/>
      <c r="Q140" s="44"/>
      <c r="R140" s="44"/>
      <c r="S140" s="44"/>
      <c r="T140" s="44">
        <f>Nut_StatusTool!A134</f>
        <v>128</v>
      </c>
      <c r="U140" s="44">
        <f>Nut_StatusTool!B134</f>
        <v>0</v>
      </c>
      <c r="V140" s="44">
        <f>Nut_StatusTool!C134</f>
        <v>0</v>
      </c>
      <c r="W140" s="44">
        <f>Nut_StatusTool!D134</f>
        <v>0</v>
      </c>
      <c r="X140" s="44">
        <f>Nut_StatusTool!F134</f>
        <v>0</v>
      </c>
      <c r="Y140" s="285" t="str">
        <f>Nut_StatusTool!K134</f>
        <v/>
      </c>
      <c r="Z140" s="44" t="str">
        <f>Nut_StatusTool!L134</f>
        <v/>
      </c>
      <c r="AA140" s="44" t="str">
        <f>Nut_StatusTool!M134</f>
        <v/>
      </c>
      <c r="AB140" s="44" t="str">
        <f>Nut_StatusTool!N134</f>
        <v/>
      </c>
      <c r="AC140" s="44">
        <f>Nut_StatusTool!I134</f>
        <v>0</v>
      </c>
      <c r="AD140" s="44">
        <f>Nut_StatusTool!J134</f>
        <v>0</v>
      </c>
    </row>
    <row r="141" spans="1:30" ht="20.100000000000001" customHeight="1">
      <c r="A141" s="59" t="str">
        <f t="array" ref="A141">IF(ROWS(A$9:A141)&gt;$U$5,"",INDEX(T$13:T$512,SMALL(IF(($Z$13:$Z$512=$Z$5),ROW($A$9:$A$508)-ROW($A$9)+1,""),ROWS(A$9:A141)),,1))</f>
        <v/>
      </c>
      <c r="B141" s="390" t="str">
        <f t="array" ref="B141">IF(ROWS(B$9:B141)&gt;$U$5,"",INDEX(U$13:U$512,SMALL(IF(($Z$13:$Z$512=$Z$5),ROW($A$9:$A$508)-ROW($A$9)+1,""),ROWS(B$9:B141)),,1))</f>
        <v/>
      </c>
      <c r="C141" s="389" t="str">
        <f t="array" ref="C141">IF(ROWS(C$9:C141)&gt;$U$5,"",INDEX(V$13:V$512,SMALL(IF(($Z$13:$Z$512=$Z$5),ROW($A$9:$A$508)-ROW($A$9)+1,""),ROWS(C$9:C141)),,1))</f>
        <v/>
      </c>
      <c r="D141" s="309" t="str">
        <f t="array" ref="D141">IF(ROWS(D$9:D141)&gt;$U$5,"",INDEX(W$13:W$512,SMALL(IF(($Z$13:$Z$512=$Z$5),ROW($A$9:$A$508)-ROW($A$9)+1,""),ROWS(D$9:D141)),,1))</f>
        <v/>
      </c>
      <c r="E141" s="59" t="str">
        <f t="array" ref="E141">IF(ROWS(E$9:E141)&gt;$U$5,"",INDEX(X$13:X$512,SMALL(IF(($Z$13:$Z$512=$Z$5),ROW($A$9:$A$508)-ROW($A$9)+1,""),ROWS(E$9:E141)),,1))</f>
        <v/>
      </c>
      <c r="F141" s="59" t="str">
        <f t="array" ref="F141">IF(ROWS(F$9:F141)&gt;$U$5,"",INDEX(Y$13:Y$512,SMALL(IF(($Z$13:$Z$512=$Z$5),ROW($A$9:$A$508)-ROW($A$9)+1,""),ROWS(F$9:F141)),,1))</f>
        <v/>
      </c>
      <c r="G141" s="59" t="str">
        <f t="array" ref="G141">IF(ROWS(G$9:G141)&gt;$U$5,"",INDEX(Z$13:Z$512,SMALL(IF(($Z$13:$Z$512=$Z$5),ROW($A$9:$A$508)-ROW($A$9)+1,""),ROWS(G$9:G141)),,1))</f>
        <v/>
      </c>
      <c r="H141" s="59" t="str">
        <f t="array" ref="H141">IF(ROWS(H$9:H141)&gt;$U$5,"",INDEX(AC$13:AC$512,SMALL(IF(($Z$13:$Z$512=$Z$5),ROW($A$9:$A$508)-ROW($A$9)+1,""),ROWS(H$9:H141)),,1))</f>
        <v/>
      </c>
      <c r="I141" s="105"/>
      <c r="J141" s="105"/>
      <c r="K141" s="105"/>
      <c r="L141" s="105"/>
      <c r="M141" s="136"/>
      <c r="N141" s="44"/>
      <c r="O141" s="44"/>
      <c r="P141" s="44"/>
      <c r="Q141" s="44"/>
      <c r="R141" s="44"/>
      <c r="S141" s="44"/>
      <c r="T141" s="44">
        <f>Nut_StatusTool!A135</f>
        <v>129</v>
      </c>
      <c r="U141" s="44">
        <f>Nut_StatusTool!B135</f>
        <v>0</v>
      </c>
      <c r="V141" s="44">
        <f>Nut_StatusTool!C135</f>
        <v>0</v>
      </c>
      <c r="W141" s="44">
        <f>Nut_StatusTool!D135</f>
        <v>0</v>
      </c>
      <c r="X141" s="44">
        <f>Nut_StatusTool!F135</f>
        <v>0</v>
      </c>
      <c r="Y141" s="285" t="str">
        <f>Nut_StatusTool!K135</f>
        <v/>
      </c>
      <c r="Z141" s="44" t="str">
        <f>Nut_StatusTool!L135</f>
        <v/>
      </c>
      <c r="AA141" s="44" t="str">
        <f>Nut_StatusTool!M135</f>
        <v/>
      </c>
      <c r="AB141" s="44" t="str">
        <f>Nut_StatusTool!N135</f>
        <v/>
      </c>
      <c r="AC141" s="44">
        <f>Nut_StatusTool!I135</f>
        <v>0</v>
      </c>
      <c r="AD141" s="44">
        <f>Nut_StatusTool!J135</f>
        <v>0</v>
      </c>
    </row>
    <row r="142" spans="1:30" ht="20.100000000000001" customHeight="1">
      <c r="A142" s="59" t="str">
        <f t="array" ref="A142">IF(ROWS(A$9:A142)&gt;$U$5,"",INDEX(T$13:T$512,SMALL(IF(($Z$13:$Z$512=$Z$5),ROW($A$9:$A$508)-ROW($A$9)+1,""),ROWS(A$9:A142)),,1))</f>
        <v/>
      </c>
      <c r="B142" s="390" t="str">
        <f t="array" ref="B142">IF(ROWS(B$9:B142)&gt;$U$5,"",INDEX(U$13:U$512,SMALL(IF(($Z$13:$Z$512=$Z$5),ROW($A$9:$A$508)-ROW($A$9)+1,""),ROWS(B$9:B142)),,1))</f>
        <v/>
      </c>
      <c r="C142" s="389" t="str">
        <f t="array" ref="C142">IF(ROWS(C$9:C142)&gt;$U$5,"",INDEX(V$13:V$512,SMALL(IF(($Z$13:$Z$512=$Z$5),ROW($A$9:$A$508)-ROW($A$9)+1,""),ROWS(C$9:C142)),,1))</f>
        <v/>
      </c>
      <c r="D142" s="309" t="str">
        <f t="array" ref="D142">IF(ROWS(D$9:D142)&gt;$U$5,"",INDEX(W$13:W$512,SMALL(IF(($Z$13:$Z$512=$Z$5),ROW($A$9:$A$508)-ROW($A$9)+1,""),ROWS(D$9:D142)),,1))</f>
        <v/>
      </c>
      <c r="E142" s="59" t="str">
        <f t="array" ref="E142">IF(ROWS(E$9:E142)&gt;$U$5,"",INDEX(X$13:X$512,SMALL(IF(($Z$13:$Z$512=$Z$5),ROW($A$9:$A$508)-ROW($A$9)+1,""),ROWS(E$9:E142)),,1))</f>
        <v/>
      </c>
      <c r="F142" s="59" t="str">
        <f t="array" ref="F142">IF(ROWS(F$9:F142)&gt;$U$5,"",INDEX(Y$13:Y$512,SMALL(IF(($Z$13:$Z$512=$Z$5),ROW($A$9:$A$508)-ROW($A$9)+1,""),ROWS(F$9:F142)),,1))</f>
        <v/>
      </c>
      <c r="G142" s="59" t="str">
        <f t="array" ref="G142">IF(ROWS(G$9:G142)&gt;$U$5,"",INDEX(Z$13:Z$512,SMALL(IF(($Z$13:$Z$512=$Z$5),ROW($A$9:$A$508)-ROW($A$9)+1,""),ROWS(G$9:G142)),,1))</f>
        <v/>
      </c>
      <c r="H142" s="59" t="str">
        <f t="array" ref="H142">IF(ROWS(H$9:H142)&gt;$U$5,"",INDEX(AC$13:AC$512,SMALL(IF(($Z$13:$Z$512=$Z$5),ROW($A$9:$A$508)-ROW($A$9)+1,""),ROWS(H$9:H142)),,1))</f>
        <v/>
      </c>
      <c r="I142" s="105"/>
      <c r="J142" s="105"/>
      <c r="K142" s="105"/>
      <c r="L142" s="105"/>
      <c r="M142" s="136"/>
      <c r="N142" s="44"/>
      <c r="O142" s="44"/>
      <c r="P142" s="44"/>
      <c r="Q142" s="44"/>
      <c r="R142" s="44"/>
      <c r="S142" s="44"/>
      <c r="T142" s="44">
        <f>Nut_StatusTool!A136</f>
        <v>130</v>
      </c>
      <c r="U142" s="44">
        <f>Nut_StatusTool!B136</f>
        <v>0</v>
      </c>
      <c r="V142" s="44">
        <f>Nut_StatusTool!C136</f>
        <v>0</v>
      </c>
      <c r="W142" s="44">
        <f>Nut_StatusTool!D136</f>
        <v>0</v>
      </c>
      <c r="X142" s="44">
        <f>Nut_StatusTool!F136</f>
        <v>0</v>
      </c>
      <c r="Y142" s="285" t="str">
        <f>Nut_StatusTool!K136</f>
        <v/>
      </c>
      <c r="Z142" s="44" t="str">
        <f>Nut_StatusTool!L136</f>
        <v/>
      </c>
      <c r="AA142" s="44" t="str">
        <f>Nut_StatusTool!M136</f>
        <v/>
      </c>
      <c r="AB142" s="44" t="str">
        <f>Nut_StatusTool!N136</f>
        <v/>
      </c>
      <c r="AC142" s="44">
        <f>Nut_StatusTool!I136</f>
        <v>0</v>
      </c>
      <c r="AD142" s="44">
        <f>Nut_StatusTool!J136</f>
        <v>0</v>
      </c>
    </row>
    <row r="143" spans="1:30" ht="20.100000000000001" customHeight="1">
      <c r="A143" s="59" t="str">
        <f t="array" ref="A143">IF(ROWS(A$9:A143)&gt;$U$5,"",INDEX(T$13:T$512,SMALL(IF(($Z$13:$Z$512=$Z$5),ROW($A$9:$A$508)-ROW($A$9)+1,""),ROWS(A$9:A143)),,1))</f>
        <v/>
      </c>
      <c r="B143" s="390" t="str">
        <f t="array" ref="B143">IF(ROWS(B$9:B143)&gt;$U$5,"",INDEX(U$13:U$512,SMALL(IF(($Z$13:$Z$512=$Z$5),ROW($A$9:$A$508)-ROW($A$9)+1,""),ROWS(B$9:B143)),,1))</f>
        <v/>
      </c>
      <c r="C143" s="389" t="str">
        <f t="array" ref="C143">IF(ROWS(C$9:C143)&gt;$U$5,"",INDEX(V$13:V$512,SMALL(IF(($Z$13:$Z$512=$Z$5),ROW($A$9:$A$508)-ROW($A$9)+1,""),ROWS(C$9:C143)),,1))</f>
        <v/>
      </c>
      <c r="D143" s="309" t="str">
        <f t="array" ref="D143">IF(ROWS(D$9:D143)&gt;$U$5,"",INDEX(W$13:W$512,SMALL(IF(($Z$13:$Z$512=$Z$5),ROW($A$9:$A$508)-ROW($A$9)+1,""),ROWS(D$9:D143)),,1))</f>
        <v/>
      </c>
      <c r="E143" s="59" t="str">
        <f t="array" ref="E143">IF(ROWS(E$9:E143)&gt;$U$5,"",INDEX(X$13:X$512,SMALL(IF(($Z$13:$Z$512=$Z$5),ROW($A$9:$A$508)-ROW($A$9)+1,""),ROWS(E$9:E143)),,1))</f>
        <v/>
      </c>
      <c r="F143" s="59" t="str">
        <f t="array" ref="F143">IF(ROWS(F$9:F143)&gt;$U$5,"",INDEX(Y$13:Y$512,SMALL(IF(($Z$13:$Z$512=$Z$5),ROW($A$9:$A$508)-ROW($A$9)+1,""),ROWS(F$9:F143)),,1))</f>
        <v/>
      </c>
      <c r="G143" s="59" t="str">
        <f t="array" ref="G143">IF(ROWS(G$9:G143)&gt;$U$5,"",INDEX(Z$13:Z$512,SMALL(IF(($Z$13:$Z$512=$Z$5),ROW($A$9:$A$508)-ROW($A$9)+1,""),ROWS(G$9:G143)),,1))</f>
        <v/>
      </c>
      <c r="H143" s="59" t="str">
        <f t="array" ref="H143">IF(ROWS(H$9:H143)&gt;$U$5,"",INDEX(AC$13:AC$512,SMALL(IF(($Z$13:$Z$512=$Z$5),ROW($A$9:$A$508)-ROW($A$9)+1,""),ROWS(H$9:H143)),,1))</f>
        <v/>
      </c>
      <c r="I143" s="105"/>
      <c r="J143" s="105"/>
      <c r="K143" s="105"/>
      <c r="L143" s="105"/>
      <c r="M143" s="136"/>
      <c r="N143" s="44"/>
      <c r="O143" s="44"/>
      <c r="P143" s="44"/>
      <c r="Q143" s="44"/>
      <c r="R143" s="44"/>
      <c r="S143" s="44"/>
      <c r="T143" s="44">
        <f>Nut_StatusTool!A137</f>
        <v>131</v>
      </c>
      <c r="U143" s="44">
        <f>Nut_StatusTool!B137</f>
        <v>0</v>
      </c>
      <c r="V143" s="44">
        <f>Nut_StatusTool!C137</f>
        <v>0</v>
      </c>
      <c r="W143" s="44">
        <f>Nut_StatusTool!D137</f>
        <v>0</v>
      </c>
      <c r="X143" s="44">
        <f>Nut_StatusTool!F137</f>
        <v>0</v>
      </c>
      <c r="Y143" s="285" t="str">
        <f>Nut_StatusTool!K137</f>
        <v/>
      </c>
      <c r="Z143" s="44" t="str">
        <f>Nut_StatusTool!L137</f>
        <v/>
      </c>
      <c r="AA143" s="44" t="str">
        <f>Nut_StatusTool!M137</f>
        <v/>
      </c>
      <c r="AB143" s="44" t="str">
        <f>Nut_StatusTool!N137</f>
        <v/>
      </c>
      <c r="AC143" s="44">
        <f>Nut_StatusTool!I137</f>
        <v>0</v>
      </c>
      <c r="AD143" s="44">
        <f>Nut_StatusTool!J137</f>
        <v>0</v>
      </c>
    </row>
    <row r="144" spans="1:30" ht="20.100000000000001" customHeight="1">
      <c r="A144" s="59" t="str">
        <f t="array" ref="A144">IF(ROWS(A$9:A144)&gt;$U$5,"",INDEX(T$13:T$512,SMALL(IF(($Z$13:$Z$512=$Z$5),ROW($A$9:$A$508)-ROW($A$9)+1,""),ROWS(A$9:A144)),,1))</f>
        <v/>
      </c>
      <c r="B144" s="390" t="str">
        <f t="array" ref="B144">IF(ROWS(B$9:B144)&gt;$U$5,"",INDEX(U$13:U$512,SMALL(IF(($Z$13:$Z$512=$Z$5),ROW($A$9:$A$508)-ROW($A$9)+1,""),ROWS(B$9:B144)),,1))</f>
        <v/>
      </c>
      <c r="C144" s="389" t="str">
        <f t="array" ref="C144">IF(ROWS(C$9:C144)&gt;$U$5,"",INDEX(V$13:V$512,SMALL(IF(($Z$13:$Z$512=$Z$5),ROW($A$9:$A$508)-ROW($A$9)+1,""),ROWS(C$9:C144)),,1))</f>
        <v/>
      </c>
      <c r="D144" s="309" t="str">
        <f t="array" ref="D144">IF(ROWS(D$9:D144)&gt;$U$5,"",INDEX(W$13:W$512,SMALL(IF(($Z$13:$Z$512=$Z$5),ROW($A$9:$A$508)-ROW($A$9)+1,""),ROWS(D$9:D144)),,1))</f>
        <v/>
      </c>
      <c r="E144" s="59" t="str">
        <f t="array" ref="E144">IF(ROWS(E$9:E144)&gt;$U$5,"",INDEX(X$13:X$512,SMALL(IF(($Z$13:$Z$512=$Z$5),ROW($A$9:$A$508)-ROW($A$9)+1,""),ROWS(E$9:E144)),,1))</f>
        <v/>
      </c>
      <c r="F144" s="59" t="str">
        <f t="array" ref="F144">IF(ROWS(F$9:F144)&gt;$U$5,"",INDEX(Y$13:Y$512,SMALL(IF(($Z$13:$Z$512=$Z$5),ROW($A$9:$A$508)-ROW($A$9)+1,""),ROWS(F$9:F144)),,1))</f>
        <v/>
      </c>
      <c r="G144" s="59" t="str">
        <f t="array" ref="G144">IF(ROWS(G$9:G144)&gt;$U$5,"",INDEX(Z$13:Z$512,SMALL(IF(($Z$13:$Z$512=$Z$5),ROW($A$9:$A$508)-ROW($A$9)+1,""),ROWS(G$9:G144)),,1))</f>
        <v/>
      </c>
      <c r="H144" s="59" t="str">
        <f t="array" ref="H144">IF(ROWS(H$9:H144)&gt;$U$5,"",INDEX(AC$13:AC$512,SMALL(IF(($Z$13:$Z$512=$Z$5),ROW($A$9:$A$508)-ROW($A$9)+1,""),ROWS(H$9:H144)),,1))</f>
        <v/>
      </c>
      <c r="I144" s="105"/>
      <c r="J144" s="105"/>
      <c r="K144" s="105"/>
      <c r="L144" s="105"/>
      <c r="M144" s="136"/>
      <c r="N144" s="44"/>
      <c r="O144" s="44"/>
      <c r="P144" s="44"/>
      <c r="Q144" s="44"/>
      <c r="R144" s="44"/>
      <c r="S144" s="44"/>
      <c r="T144" s="44">
        <f>Nut_StatusTool!A138</f>
        <v>132</v>
      </c>
      <c r="U144" s="44">
        <f>Nut_StatusTool!B138</f>
        <v>0</v>
      </c>
      <c r="V144" s="44">
        <f>Nut_StatusTool!C138</f>
        <v>0</v>
      </c>
      <c r="W144" s="44">
        <f>Nut_StatusTool!D138</f>
        <v>0</v>
      </c>
      <c r="X144" s="44">
        <f>Nut_StatusTool!F138</f>
        <v>0</v>
      </c>
      <c r="Y144" s="285" t="str">
        <f>Nut_StatusTool!K138</f>
        <v/>
      </c>
      <c r="Z144" s="44" t="str">
        <f>Nut_StatusTool!L138</f>
        <v/>
      </c>
      <c r="AA144" s="44" t="str">
        <f>Nut_StatusTool!M138</f>
        <v/>
      </c>
      <c r="AB144" s="44" t="str">
        <f>Nut_StatusTool!N138</f>
        <v/>
      </c>
      <c r="AC144" s="44">
        <f>Nut_StatusTool!I138</f>
        <v>0</v>
      </c>
      <c r="AD144" s="44">
        <f>Nut_StatusTool!J138</f>
        <v>0</v>
      </c>
    </row>
    <row r="145" spans="1:30" ht="20.100000000000001" customHeight="1">
      <c r="A145" s="59" t="str">
        <f t="array" ref="A145">IF(ROWS(A$9:A145)&gt;$U$5,"",INDEX(T$13:T$512,SMALL(IF(($Z$13:$Z$512=$Z$5),ROW($A$9:$A$508)-ROW($A$9)+1,""),ROWS(A$9:A145)),,1))</f>
        <v/>
      </c>
      <c r="B145" s="390" t="str">
        <f t="array" ref="B145">IF(ROWS(B$9:B145)&gt;$U$5,"",INDEX(U$13:U$512,SMALL(IF(($Z$13:$Z$512=$Z$5),ROW($A$9:$A$508)-ROW($A$9)+1,""),ROWS(B$9:B145)),,1))</f>
        <v/>
      </c>
      <c r="C145" s="389" t="str">
        <f t="array" ref="C145">IF(ROWS(C$9:C145)&gt;$U$5,"",INDEX(V$13:V$512,SMALL(IF(($Z$13:$Z$512=$Z$5),ROW($A$9:$A$508)-ROW($A$9)+1,""),ROWS(C$9:C145)),,1))</f>
        <v/>
      </c>
      <c r="D145" s="309" t="str">
        <f t="array" ref="D145">IF(ROWS(D$9:D145)&gt;$U$5,"",INDEX(W$13:W$512,SMALL(IF(($Z$13:$Z$512=$Z$5),ROW($A$9:$A$508)-ROW($A$9)+1,""),ROWS(D$9:D145)),,1))</f>
        <v/>
      </c>
      <c r="E145" s="59" t="str">
        <f t="array" ref="E145">IF(ROWS(E$9:E145)&gt;$U$5,"",INDEX(X$13:X$512,SMALL(IF(($Z$13:$Z$512=$Z$5),ROW($A$9:$A$508)-ROW($A$9)+1,""),ROWS(E$9:E145)),,1))</f>
        <v/>
      </c>
      <c r="F145" s="59" t="str">
        <f t="array" ref="F145">IF(ROWS(F$9:F145)&gt;$U$5,"",INDEX(Y$13:Y$512,SMALL(IF(($Z$13:$Z$512=$Z$5),ROW($A$9:$A$508)-ROW($A$9)+1,""),ROWS(F$9:F145)),,1))</f>
        <v/>
      </c>
      <c r="G145" s="59" t="str">
        <f t="array" ref="G145">IF(ROWS(G$9:G145)&gt;$U$5,"",INDEX(Z$13:Z$512,SMALL(IF(($Z$13:$Z$512=$Z$5),ROW($A$9:$A$508)-ROW($A$9)+1,""),ROWS(G$9:G145)),,1))</f>
        <v/>
      </c>
      <c r="H145" s="59" t="str">
        <f t="array" ref="H145">IF(ROWS(H$9:H145)&gt;$U$5,"",INDEX(AC$13:AC$512,SMALL(IF(($Z$13:$Z$512=$Z$5),ROW($A$9:$A$508)-ROW($A$9)+1,""),ROWS(H$9:H145)),,1))</f>
        <v/>
      </c>
      <c r="I145" s="105"/>
      <c r="J145" s="105"/>
      <c r="K145" s="105"/>
      <c r="L145" s="105"/>
      <c r="M145" s="136"/>
      <c r="N145" s="44"/>
      <c r="O145" s="44"/>
      <c r="P145" s="44"/>
      <c r="Q145" s="44"/>
      <c r="R145" s="44"/>
      <c r="S145" s="44"/>
      <c r="T145" s="44">
        <f>Nut_StatusTool!A139</f>
        <v>133</v>
      </c>
      <c r="U145" s="44">
        <f>Nut_StatusTool!B139</f>
        <v>0</v>
      </c>
      <c r="V145" s="44">
        <f>Nut_StatusTool!C139</f>
        <v>0</v>
      </c>
      <c r="W145" s="44">
        <f>Nut_StatusTool!D139</f>
        <v>0</v>
      </c>
      <c r="X145" s="44">
        <f>Nut_StatusTool!F139</f>
        <v>0</v>
      </c>
      <c r="Y145" s="285" t="str">
        <f>Nut_StatusTool!K139</f>
        <v/>
      </c>
      <c r="Z145" s="44" t="str">
        <f>Nut_StatusTool!L139</f>
        <v/>
      </c>
      <c r="AA145" s="44" t="str">
        <f>Nut_StatusTool!M139</f>
        <v/>
      </c>
      <c r="AB145" s="44" t="str">
        <f>Nut_StatusTool!N139</f>
        <v/>
      </c>
      <c r="AC145" s="44">
        <f>Nut_StatusTool!I139</f>
        <v>0</v>
      </c>
      <c r="AD145" s="44">
        <f>Nut_StatusTool!J139</f>
        <v>0</v>
      </c>
    </row>
    <row r="146" spans="1:30" ht="20.100000000000001" customHeight="1">
      <c r="A146" s="59" t="str">
        <f t="array" ref="A146">IF(ROWS(A$9:A146)&gt;$U$5,"",INDEX(T$13:T$512,SMALL(IF(($Z$13:$Z$512=$Z$5),ROW($A$9:$A$508)-ROW($A$9)+1,""),ROWS(A$9:A146)),,1))</f>
        <v/>
      </c>
      <c r="B146" s="390" t="str">
        <f t="array" ref="B146">IF(ROWS(B$9:B146)&gt;$U$5,"",INDEX(U$13:U$512,SMALL(IF(($Z$13:$Z$512=$Z$5),ROW($A$9:$A$508)-ROW($A$9)+1,""),ROWS(B$9:B146)),,1))</f>
        <v/>
      </c>
      <c r="C146" s="389" t="str">
        <f t="array" ref="C146">IF(ROWS(C$9:C146)&gt;$U$5,"",INDEX(V$13:V$512,SMALL(IF(($Z$13:$Z$512=$Z$5),ROW($A$9:$A$508)-ROW($A$9)+1,""),ROWS(C$9:C146)),,1))</f>
        <v/>
      </c>
      <c r="D146" s="309" t="str">
        <f t="array" ref="D146">IF(ROWS(D$9:D146)&gt;$U$5,"",INDEX(W$13:W$512,SMALL(IF(($Z$13:$Z$512=$Z$5),ROW($A$9:$A$508)-ROW($A$9)+1,""),ROWS(D$9:D146)),,1))</f>
        <v/>
      </c>
      <c r="E146" s="59" t="str">
        <f t="array" ref="E146">IF(ROWS(E$9:E146)&gt;$U$5,"",INDEX(X$13:X$512,SMALL(IF(($Z$13:$Z$512=$Z$5),ROW($A$9:$A$508)-ROW($A$9)+1,""),ROWS(E$9:E146)),,1))</f>
        <v/>
      </c>
      <c r="F146" s="59" t="str">
        <f t="array" ref="F146">IF(ROWS(F$9:F146)&gt;$U$5,"",INDEX(Y$13:Y$512,SMALL(IF(($Z$13:$Z$512=$Z$5),ROW($A$9:$A$508)-ROW($A$9)+1,""),ROWS(F$9:F146)),,1))</f>
        <v/>
      </c>
      <c r="G146" s="59" t="str">
        <f t="array" ref="G146">IF(ROWS(G$9:G146)&gt;$U$5,"",INDEX(Z$13:Z$512,SMALL(IF(($Z$13:$Z$512=$Z$5),ROW($A$9:$A$508)-ROW($A$9)+1,""),ROWS(G$9:G146)),,1))</f>
        <v/>
      </c>
      <c r="H146" s="59" t="str">
        <f t="array" ref="H146">IF(ROWS(H$9:H146)&gt;$U$5,"",INDEX(AC$13:AC$512,SMALL(IF(($Z$13:$Z$512=$Z$5),ROW($A$9:$A$508)-ROW($A$9)+1,""),ROWS(H$9:H146)),,1))</f>
        <v/>
      </c>
      <c r="I146" s="105"/>
      <c r="J146" s="105"/>
      <c r="K146" s="105"/>
      <c r="L146" s="105"/>
      <c r="M146" s="136"/>
      <c r="N146" s="44"/>
      <c r="O146" s="44"/>
      <c r="P146" s="44"/>
      <c r="Q146" s="44"/>
      <c r="R146" s="44"/>
      <c r="S146" s="44"/>
      <c r="T146" s="44">
        <f>Nut_StatusTool!A140</f>
        <v>134</v>
      </c>
      <c r="U146" s="44">
        <f>Nut_StatusTool!B140</f>
        <v>0</v>
      </c>
      <c r="V146" s="44">
        <f>Nut_StatusTool!C140</f>
        <v>0</v>
      </c>
      <c r="W146" s="44">
        <f>Nut_StatusTool!D140</f>
        <v>0</v>
      </c>
      <c r="X146" s="44">
        <f>Nut_StatusTool!F140</f>
        <v>0</v>
      </c>
      <c r="Y146" s="285" t="str">
        <f>Nut_StatusTool!K140</f>
        <v/>
      </c>
      <c r="Z146" s="44" t="str">
        <f>Nut_StatusTool!L140</f>
        <v/>
      </c>
      <c r="AA146" s="44" t="str">
        <f>Nut_StatusTool!M140</f>
        <v/>
      </c>
      <c r="AB146" s="44" t="str">
        <f>Nut_StatusTool!N140</f>
        <v/>
      </c>
      <c r="AC146" s="44">
        <f>Nut_StatusTool!I140</f>
        <v>0</v>
      </c>
      <c r="AD146" s="44">
        <f>Nut_StatusTool!J140</f>
        <v>0</v>
      </c>
    </row>
    <row r="147" spans="1:30" ht="20.100000000000001" customHeight="1">
      <c r="A147" s="59" t="str">
        <f t="array" ref="A147">IF(ROWS(A$9:A147)&gt;$U$5,"",INDEX(T$13:T$512,SMALL(IF(($Z$13:$Z$512=$Z$5),ROW($A$9:$A$508)-ROW($A$9)+1,""),ROWS(A$9:A147)),,1))</f>
        <v/>
      </c>
      <c r="B147" s="390" t="str">
        <f t="array" ref="B147">IF(ROWS(B$9:B147)&gt;$U$5,"",INDEX(U$13:U$512,SMALL(IF(($Z$13:$Z$512=$Z$5),ROW($A$9:$A$508)-ROW($A$9)+1,""),ROWS(B$9:B147)),,1))</f>
        <v/>
      </c>
      <c r="C147" s="389" t="str">
        <f t="array" ref="C147">IF(ROWS(C$9:C147)&gt;$U$5,"",INDEX(V$13:V$512,SMALL(IF(($Z$13:$Z$512=$Z$5),ROW($A$9:$A$508)-ROW($A$9)+1,""),ROWS(C$9:C147)),,1))</f>
        <v/>
      </c>
      <c r="D147" s="309" t="str">
        <f t="array" ref="D147">IF(ROWS(D$9:D147)&gt;$U$5,"",INDEX(W$13:W$512,SMALL(IF(($Z$13:$Z$512=$Z$5),ROW($A$9:$A$508)-ROW($A$9)+1,""),ROWS(D$9:D147)),,1))</f>
        <v/>
      </c>
      <c r="E147" s="59" t="str">
        <f t="array" ref="E147">IF(ROWS(E$9:E147)&gt;$U$5,"",INDEX(X$13:X$512,SMALL(IF(($Z$13:$Z$512=$Z$5),ROW($A$9:$A$508)-ROW($A$9)+1,""),ROWS(E$9:E147)),,1))</f>
        <v/>
      </c>
      <c r="F147" s="59" t="str">
        <f t="array" ref="F147">IF(ROWS(F$9:F147)&gt;$U$5,"",INDEX(Y$13:Y$512,SMALL(IF(($Z$13:$Z$512=$Z$5),ROW($A$9:$A$508)-ROW($A$9)+1,""),ROWS(F$9:F147)),,1))</f>
        <v/>
      </c>
      <c r="G147" s="59" t="str">
        <f t="array" ref="G147">IF(ROWS(G$9:G147)&gt;$U$5,"",INDEX(Z$13:Z$512,SMALL(IF(($Z$13:$Z$512=$Z$5),ROW($A$9:$A$508)-ROW($A$9)+1,""),ROWS(G$9:G147)),,1))</f>
        <v/>
      </c>
      <c r="H147" s="59" t="str">
        <f t="array" ref="H147">IF(ROWS(H$9:H147)&gt;$U$5,"",INDEX(AC$13:AC$512,SMALL(IF(($Z$13:$Z$512=$Z$5),ROW($A$9:$A$508)-ROW($A$9)+1,""),ROWS(H$9:H147)),,1))</f>
        <v/>
      </c>
      <c r="I147" s="105"/>
      <c r="J147" s="105"/>
      <c r="K147" s="105"/>
      <c r="L147" s="105"/>
      <c r="M147" s="136"/>
      <c r="N147" s="44"/>
      <c r="O147" s="44"/>
      <c r="P147" s="44"/>
      <c r="Q147" s="44"/>
      <c r="R147" s="44"/>
      <c r="S147" s="44"/>
      <c r="T147" s="44">
        <f>Nut_StatusTool!A141</f>
        <v>135</v>
      </c>
      <c r="U147" s="44">
        <f>Nut_StatusTool!B141</f>
        <v>0</v>
      </c>
      <c r="V147" s="44">
        <f>Nut_StatusTool!C141</f>
        <v>0</v>
      </c>
      <c r="W147" s="44">
        <f>Nut_StatusTool!D141</f>
        <v>0</v>
      </c>
      <c r="X147" s="44">
        <f>Nut_StatusTool!F141</f>
        <v>0</v>
      </c>
      <c r="Y147" s="285" t="str">
        <f>Nut_StatusTool!K141</f>
        <v/>
      </c>
      <c r="Z147" s="44" t="str">
        <f>Nut_StatusTool!L141</f>
        <v/>
      </c>
      <c r="AA147" s="44" t="str">
        <f>Nut_StatusTool!M141</f>
        <v/>
      </c>
      <c r="AB147" s="44" t="str">
        <f>Nut_StatusTool!N141</f>
        <v/>
      </c>
      <c r="AC147" s="44">
        <f>Nut_StatusTool!I141</f>
        <v>0</v>
      </c>
      <c r="AD147" s="44">
        <f>Nut_StatusTool!J141</f>
        <v>0</v>
      </c>
    </row>
    <row r="148" spans="1:30" ht="20.100000000000001" customHeight="1">
      <c r="A148" s="59" t="str">
        <f t="array" ref="A148">IF(ROWS(A$9:A148)&gt;$U$5,"",INDEX(T$13:T$512,SMALL(IF(($Z$13:$Z$512=$Z$5),ROW($A$9:$A$508)-ROW($A$9)+1,""),ROWS(A$9:A148)),,1))</f>
        <v/>
      </c>
      <c r="B148" s="390" t="str">
        <f t="array" ref="B148">IF(ROWS(B$9:B148)&gt;$U$5,"",INDEX(U$13:U$512,SMALL(IF(($Z$13:$Z$512=$Z$5),ROW($A$9:$A$508)-ROW($A$9)+1,""),ROWS(B$9:B148)),,1))</f>
        <v/>
      </c>
      <c r="C148" s="389" t="str">
        <f t="array" ref="C148">IF(ROWS(C$9:C148)&gt;$U$5,"",INDEX(V$13:V$512,SMALL(IF(($Z$13:$Z$512=$Z$5),ROW($A$9:$A$508)-ROW($A$9)+1,""),ROWS(C$9:C148)),,1))</f>
        <v/>
      </c>
      <c r="D148" s="309" t="str">
        <f t="array" ref="D148">IF(ROWS(D$9:D148)&gt;$U$5,"",INDEX(W$13:W$512,SMALL(IF(($Z$13:$Z$512=$Z$5),ROW($A$9:$A$508)-ROW($A$9)+1,""),ROWS(D$9:D148)),,1))</f>
        <v/>
      </c>
      <c r="E148" s="59" t="str">
        <f t="array" ref="E148">IF(ROWS(E$9:E148)&gt;$U$5,"",INDEX(X$13:X$512,SMALL(IF(($Z$13:$Z$512=$Z$5),ROW($A$9:$A$508)-ROW($A$9)+1,""),ROWS(E$9:E148)),,1))</f>
        <v/>
      </c>
      <c r="F148" s="59" t="str">
        <f t="array" ref="F148">IF(ROWS(F$9:F148)&gt;$U$5,"",INDEX(Y$13:Y$512,SMALL(IF(($Z$13:$Z$512=$Z$5),ROW($A$9:$A$508)-ROW($A$9)+1,""),ROWS(F$9:F148)),,1))</f>
        <v/>
      </c>
      <c r="G148" s="59" t="str">
        <f t="array" ref="G148">IF(ROWS(G$9:G148)&gt;$U$5,"",INDEX(Z$13:Z$512,SMALL(IF(($Z$13:$Z$512=$Z$5),ROW($A$9:$A$508)-ROW($A$9)+1,""),ROWS(G$9:G148)),,1))</f>
        <v/>
      </c>
      <c r="H148" s="59" t="str">
        <f t="array" ref="H148">IF(ROWS(H$9:H148)&gt;$U$5,"",INDEX(AC$13:AC$512,SMALL(IF(($Z$13:$Z$512=$Z$5),ROW($A$9:$A$508)-ROW($A$9)+1,""),ROWS(H$9:H148)),,1))</f>
        <v/>
      </c>
      <c r="I148" s="105"/>
      <c r="J148" s="105"/>
      <c r="K148" s="105"/>
      <c r="L148" s="105"/>
      <c r="M148" s="136"/>
      <c r="N148" s="44"/>
      <c r="O148" s="44"/>
      <c r="P148" s="44"/>
      <c r="Q148" s="44"/>
      <c r="R148" s="44"/>
      <c r="S148" s="44"/>
      <c r="T148" s="44">
        <f>Nut_StatusTool!A142</f>
        <v>136</v>
      </c>
      <c r="U148" s="44">
        <f>Nut_StatusTool!B142</f>
        <v>0</v>
      </c>
      <c r="V148" s="44">
        <f>Nut_StatusTool!C142</f>
        <v>0</v>
      </c>
      <c r="W148" s="44">
        <f>Nut_StatusTool!D142</f>
        <v>0</v>
      </c>
      <c r="X148" s="44">
        <f>Nut_StatusTool!F142</f>
        <v>0</v>
      </c>
      <c r="Y148" s="285" t="str">
        <f>Nut_StatusTool!K142</f>
        <v/>
      </c>
      <c r="Z148" s="44" t="str">
        <f>Nut_StatusTool!L142</f>
        <v/>
      </c>
      <c r="AA148" s="44" t="str">
        <f>Nut_StatusTool!M142</f>
        <v/>
      </c>
      <c r="AB148" s="44" t="str">
        <f>Nut_StatusTool!N142</f>
        <v/>
      </c>
      <c r="AC148" s="44">
        <f>Nut_StatusTool!I142</f>
        <v>0</v>
      </c>
      <c r="AD148" s="44">
        <f>Nut_StatusTool!J142</f>
        <v>0</v>
      </c>
    </row>
    <row r="149" spans="1:30" ht="20.100000000000001" customHeight="1">
      <c r="A149" s="59" t="str">
        <f t="array" ref="A149">IF(ROWS(A$9:A149)&gt;$U$5,"",INDEX(T$13:T$512,SMALL(IF(($Z$13:$Z$512=$Z$5),ROW($A$9:$A$508)-ROW($A$9)+1,""),ROWS(A$9:A149)),,1))</f>
        <v/>
      </c>
      <c r="B149" s="390" t="str">
        <f t="array" ref="B149">IF(ROWS(B$9:B149)&gt;$U$5,"",INDEX(U$13:U$512,SMALL(IF(($Z$13:$Z$512=$Z$5),ROW($A$9:$A$508)-ROW($A$9)+1,""),ROWS(B$9:B149)),,1))</f>
        <v/>
      </c>
      <c r="C149" s="389" t="str">
        <f t="array" ref="C149">IF(ROWS(C$9:C149)&gt;$U$5,"",INDEX(V$13:V$512,SMALL(IF(($Z$13:$Z$512=$Z$5),ROW($A$9:$A$508)-ROW($A$9)+1,""),ROWS(C$9:C149)),,1))</f>
        <v/>
      </c>
      <c r="D149" s="309" t="str">
        <f t="array" ref="D149">IF(ROWS(D$9:D149)&gt;$U$5,"",INDEX(W$13:W$512,SMALL(IF(($Z$13:$Z$512=$Z$5),ROW($A$9:$A$508)-ROW($A$9)+1,""),ROWS(D$9:D149)),,1))</f>
        <v/>
      </c>
      <c r="E149" s="59" t="str">
        <f t="array" ref="E149">IF(ROWS(E$9:E149)&gt;$U$5,"",INDEX(X$13:X$512,SMALL(IF(($Z$13:$Z$512=$Z$5),ROW($A$9:$A$508)-ROW($A$9)+1,""),ROWS(E$9:E149)),,1))</f>
        <v/>
      </c>
      <c r="F149" s="59" t="str">
        <f t="array" ref="F149">IF(ROWS(F$9:F149)&gt;$U$5,"",INDEX(Y$13:Y$512,SMALL(IF(($Z$13:$Z$512=$Z$5),ROW($A$9:$A$508)-ROW($A$9)+1,""),ROWS(F$9:F149)),,1))</f>
        <v/>
      </c>
      <c r="G149" s="59" t="str">
        <f t="array" ref="G149">IF(ROWS(G$9:G149)&gt;$U$5,"",INDEX(Z$13:Z$512,SMALL(IF(($Z$13:$Z$512=$Z$5),ROW($A$9:$A$508)-ROW($A$9)+1,""),ROWS(G$9:G149)),,1))</f>
        <v/>
      </c>
      <c r="H149" s="59" t="str">
        <f t="array" ref="H149">IF(ROWS(H$9:H149)&gt;$U$5,"",INDEX(AC$13:AC$512,SMALL(IF(($Z$13:$Z$512=$Z$5),ROW($A$9:$A$508)-ROW($A$9)+1,""),ROWS(H$9:H149)),,1))</f>
        <v/>
      </c>
      <c r="I149" s="105"/>
      <c r="J149" s="105"/>
      <c r="K149" s="105"/>
      <c r="L149" s="105"/>
      <c r="M149" s="136"/>
      <c r="N149" s="44"/>
      <c r="O149" s="44"/>
      <c r="P149" s="44"/>
      <c r="Q149" s="44"/>
      <c r="R149" s="44"/>
      <c r="S149" s="44"/>
      <c r="T149" s="44">
        <f>Nut_StatusTool!A143</f>
        <v>137</v>
      </c>
      <c r="U149" s="44">
        <f>Nut_StatusTool!B143</f>
        <v>0</v>
      </c>
      <c r="V149" s="44">
        <f>Nut_StatusTool!C143</f>
        <v>0</v>
      </c>
      <c r="W149" s="44">
        <f>Nut_StatusTool!D143</f>
        <v>0</v>
      </c>
      <c r="X149" s="44">
        <f>Nut_StatusTool!F143</f>
        <v>0</v>
      </c>
      <c r="Y149" s="285" t="str">
        <f>Nut_StatusTool!K143</f>
        <v/>
      </c>
      <c r="Z149" s="44" t="str">
        <f>Nut_StatusTool!L143</f>
        <v/>
      </c>
      <c r="AA149" s="44" t="str">
        <f>Nut_StatusTool!M143</f>
        <v/>
      </c>
      <c r="AB149" s="44" t="str">
        <f>Nut_StatusTool!N143</f>
        <v/>
      </c>
      <c r="AC149" s="44">
        <f>Nut_StatusTool!I143</f>
        <v>0</v>
      </c>
      <c r="AD149" s="44">
        <f>Nut_StatusTool!J143</f>
        <v>0</v>
      </c>
    </row>
    <row r="150" spans="1:30" ht="20.100000000000001" customHeight="1">
      <c r="A150" s="59" t="str">
        <f t="array" ref="A150">IF(ROWS(A$9:A150)&gt;$U$5,"",INDEX(T$13:T$512,SMALL(IF(($Z$13:$Z$512=$Z$5),ROW($A$9:$A$508)-ROW($A$9)+1,""),ROWS(A$9:A150)),,1))</f>
        <v/>
      </c>
      <c r="B150" s="390" t="str">
        <f t="array" ref="B150">IF(ROWS(B$9:B150)&gt;$U$5,"",INDEX(U$13:U$512,SMALL(IF(($Z$13:$Z$512=$Z$5),ROW($A$9:$A$508)-ROW($A$9)+1,""),ROWS(B$9:B150)),,1))</f>
        <v/>
      </c>
      <c r="C150" s="389" t="str">
        <f t="array" ref="C150">IF(ROWS(C$9:C150)&gt;$U$5,"",INDEX(V$13:V$512,SMALL(IF(($Z$13:$Z$512=$Z$5),ROW($A$9:$A$508)-ROW($A$9)+1,""),ROWS(C$9:C150)),,1))</f>
        <v/>
      </c>
      <c r="D150" s="309" t="str">
        <f t="array" ref="D150">IF(ROWS(D$9:D150)&gt;$U$5,"",INDEX(W$13:W$512,SMALL(IF(($Z$13:$Z$512=$Z$5),ROW($A$9:$A$508)-ROW($A$9)+1,""),ROWS(D$9:D150)),,1))</f>
        <v/>
      </c>
      <c r="E150" s="59" t="str">
        <f t="array" ref="E150">IF(ROWS(E$9:E150)&gt;$U$5,"",INDEX(X$13:X$512,SMALL(IF(($Z$13:$Z$512=$Z$5),ROW($A$9:$A$508)-ROW($A$9)+1,""),ROWS(E$9:E150)),,1))</f>
        <v/>
      </c>
      <c r="F150" s="59" t="str">
        <f t="array" ref="F150">IF(ROWS(F$9:F150)&gt;$U$5,"",INDEX(Y$13:Y$512,SMALL(IF(($Z$13:$Z$512=$Z$5),ROW($A$9:$A$508)-ROW($A$9)+1,""),ROWS(F$9:F150)),,1))</f>
        <v/>
      </c>
      <c r="G150" s="59" t="str">
        <f t="array" ref="G150">IF(ROWS(G$9:G150)&gt;$U$5,"",INDEX(Z$13:Z$512,SMALL(IF(($Z$13:$Z$512=$Z$5),ROW($A$9:$A$508)-ROW($A$9)+1,""),ROWS(G$9:G150)),,1))</f>
        <v/>
      </c>
      <c r="H150" s="59" t="str">
        <f t="array" ref="H150">IF(ROWS(H$9:H150)&gt;$U$5,"",INDEX(AC$13:AC$512,SMALL(IF(($Z$13:$Z$512=$Z$5),ROW($A$9:$A$508)-ROW($A$9)+1,""),ROWS(H$9:H150)),,1))</f>
        <v/>
      </c>
      <c r="I150" s="105"/>
      <c r="J150" s="105"/>
      <c r="K150" s="105"/>
      <c r="L150" s="105"/>
      <c r="M150" s="136"/>
      <c r="N150" s="44"/>
      <c r="O150" s="44"/>
      <c r="P150" s="44"/>
      <c r="Q150" s="44"/>
      <c r="R150" s="44"/>
      <c r="S150" s="44"/>
      <c r="T150" s="44">
        <f>Nut_StatusTool!A144</f>
        <v>138</v>
      </c>
      <c r="U150" s="44">
        <f>Nut_StatusTool!B144</f>
        <v>0</v>
      </c>
      <c r="V150" s="44">
        <f>Nut_StatusTool!C144</f>
        <v>0</v>
      </c>
      <c r="W150" s="44">
        <f>Nut_StatusTool!D144</f>
        <v>0</v>
      </c>
      <c r="X150" s="44">
        <f>Nut_StatusTool!F144</f>
        <v>0</v>
      </c>
      <c r="Y150" s="285" t="str">
        <f>Nut_StatusTool!K144</f>
        <v/>
      </c>
      <c r="Z150" s="44" t="str">
        <f>Nut_StatusTool!L144</f>
        <v/>
      </c>
      <c r="AA150" s="44" t="str">
        <f>Nut_StatusTool!M144</f>
        <v/>
      </c>
      <c r="AB150" s="44" t="str">
        <f>Nut_StatusTool!N144</f>
        <v/>
      </c>
      <c r="AC150" s="44">
        <f>Nut_StatusTool!I144</f>
        <v>0</v>
      </c>
      <c r="AD150" s="44">
        <f>Nut_StatusTool!J144</f>
        <v>0</v>
      </c>
    </row>
    <row r="151" spans="1:30" ht="20.100000000000001" customHeight="1">
      <c r="A151" s="59" t="str">
        <f t="array" ref="A151">IF(ROWS(A$9:A151)&gt;$U$5,"",INDEX(T$13:T$512,SMALL(IF(($Z$13:$Z$512=$Z$5),ROW($A$9:$A$508)-ROW($A$9)+1,""),ROWS(A$9:A151)),,1))</f>
        <v/>
      </c>
      <c r="B151" s="390" t="str">
        <f t="array" ref="B151">IF(ROWS(B$9:B151)&gt;$U$5,"",INDEX(U$13:U$512,SMALL(IF(($Z$13:$Z$512=$Z$5),ROW($A$9:$A$508)-ROW($A$9)+1,""),ROWS(B$9:B151)),,1))</f>
        <v/>
      </c>
      <c r="C151" s="389" t="str">
        <f t="array" ref="C151">IF(ROWS(C$9:C151)&gt;$U$5,"",INDEX(V$13:V$512,SMALL(IF(($Z$13:$Z$512=$Z$5),ROW($A$9:$A$508)-ROW($A$9)+1,""),ROWS(C$9:C151)),,1))</f>
        <v/>
      </c>
      <c r="D151" s="309" t="str">
        <f t="array" ref="D151">IF(ROWS(D$9:D151)&gt;$U$5,"",INDEX(W$13:W$512,SMALL(IF(($Z$13:$Z$512=$Z$5),ROW($A$9:$A$508)-ROW($A$9)+1,""),ROWS(D$9:D151)),,1))</f>
        <v/>
      </c>
      <c r="E151" s="59" t="str">
        <f t="array" ref="E151">IF(ROWS(E$9:E151)&gt;$U$5,"",INDEX(X$13:X$512,SMALL(IF(($Z$13:$Z$512=$Z$5),ROW($A$9:$A$508)-ROW($A$9)+1,""),ROWS(E$9:E151)),,1))</f>
        <v/>
      </c>
      <c r="F151" s="59" t="str">
        <f t="array" ref="F151">IF(ROWS(F$9:F151)&gt;$U$5,"",INDEX(Y$13:Y$512,SMALL(IF(($Z$13:$Z$512=$Z$5),ROW($A$9:$A$508)-ROW($A$9)+1,""),ROWS(F$9:F151)),,1))</f>
        <v/>
      </c>
      <c r="G151" s="59" t="str">
        <f t="array" ref="G151">IF(ROWS(G$9:G151)&gt;$U$5,"",INDEX(Z$13:Z$512,SMALL(IF(($Z$13:$Z$512=$Z$5),ROW($A$9:$A$508)-ROW($A$9)+1,""),ROWS(G$9:G151)),,1))</f>
        <v/>
      </c>
      <c r="H151" s="59" t="str">
        <f t="array" ref="H151">IF(ROWS(H$9:H151)&gt;$U$5,"",INDEX(AC$13:AC$512,SMALL(IF(($Z$13:$Z$512=$Z$5),ROW($A$9:$A$508)-ROW($A$9)+1,""),ROWS(H$9:H151)),,1))</f>
        <v/>
      </c>
      <c r="I151" s="105"/>
      <c r="J151" s="105"/>
      <c r="K151" s="105"/>
      <c r="L151" s="105"/>
      <c r="M151" s="136"/>
      <c r="N151" s="44"/>
      <c r="O151" s="44"/>
      <c r="P151" s="44"/>
      <c r="Q151" s="44"/>
      <c r="R151" s="44"/>
      <c r="S151" s="44"/>
      <c r="T151" s="44">
        <f>Nut_StatusTool!A145</f>
        <v>139</v>
      </c>
      <c r="U151" s="44">
        <f>Nut_StatusTool!B145</f>
        <v>0</v>
      </c>
      <c r="V151" s="44">
        <f>Nut_StatusTool!C145</f>
        <v>0</v>
      </c>
      <c r="W151" s="44">
        <f>Nut_StatusTool!D145</f>
        <v>0</v>
      </c>
      <c r="X151" s="44">
        <f>Nut_StatusTool!F145</f>
        <v>0</v>
      </c>
      <c r="Y151" s="285" t="str">
        <f>Nut_StatusTool!K145</f>
        <v/>
      </c>
      <c r="Z151" s="44" t="str">
        <f>Nut_StatusTool!L145</f>
        <v/>
      </c>
      <c r="AA151" s="44" t="str">
        <f>Nut_StatusTool!M145</f>
        <v/>
      </c>
      <c r="AB151" s="44" t="str">
        <f>Nut_StatusTool!N145</f>
        <v/>
      </c>
      <c r="AC151" s="44">
        <f>Nut_StatusTool!I145</f>
        <v>0</v>
      </c>
      <c r="AD151" s="44">
        <f>Nut_StatusTool!J145</f>
        <v>0</v>
      </c>
    </row>
    <row r="152" spans="1:30" ht="20.100000000000001" customHeight="1">
      <c r="A152" s="59" t="str">
        <f t="array" ref="A152">IF(ROWS(A$9:A152)&gt;$U$5,"",INDEX(T$13:T$512,SMALL(IF(($Z$13:$Z$512=$Z$5),ROW($A$9:$A$508)-ROW($A$9)+1,""),ROWS(A$9:A152)),,1))</f>
        <v/>
      </c>
      <c r="B152" s="390" t="str">
        <f t="array" ref="B152">IF(ROWS(B$9:B152)&gt;$U$5,"",INDEX(U$13:U$512,SMALL(IF(($Z$13:$Z$512=$Z$5),ROW($A$9:$A$508)-ROW($A$9)+1,""),ROWS(B$9:B152)),,1))</f>
        <v/>
      </c>
      <c r="C152" s="389" t="str">
        <f t="array" ref="C152">IF(ROWS(C$9:C152)&gt;$U$5,"",INDEX(V$13:V$512,SMALL(IF(($Z$13:$Z$512=$Z$5),ROW($A$9:$A$508)-ROW($A$9)+1,""),ROWS(C$9:C152)),,1))</f>
        <v/>
      </c>
      <c r="D152" s="309" t="str">
        <f t="array" ref="D152">IF(ROWS(D$9:D152)&gt;$U$5,"",INDEX(W$13:W$512,SMALL(IF(($Z$13:$Z$512=$Z$5),ROW($A$9:$A$508)-ROW($A$9)+1,""),ROWS(D$9:D152)),,1))</f>
        <v/>
      </c>
      <c r="E152" s="59" t="str">
        <f t="array" ref="E152">IF(ROWS(E$9:E152)&gt;$U$5,"",INDEX(X$13:X$512,SMALL(IF(($Z$13:$Z$512=$Z$5),ROW($A$9:$A$508)-ROW($A$9)+1,""),ROWS(E$9:E152)),,1))</f>
        <v/>
      </c>
      <c r="F152" s="59" t="str">
        <f t="array" ref="F152">IF(ROWS(F$9:F152)&gt;$U$5,"",INDEX(Y$13:Y$512,SMALL(IF(($Z$13:$Z$512=$Z$5),ROW($A$9:$A$508)-ROW($A$9)+1,""),ROWS(F$9:F152)),,1))</f>
        <v/>
      </c>
      <c r="G152" s="59" t="str">
        <f t="array" ref="G152">IF(ROWS(G$9:G152)&gt;$U$5,"",INDEX(Z$13:Z$512,SMALL(IF(($Z$13:$Z$512=$Z$5),ROW($A$9:$A$508)-ROW($A$9)+1,""),ROWS(G$9:G152)),,1))</f>
        <v/>
      </c>
      <c r="H152" s="59" t="str">
        <f t="array" ref="H152">IF(ROWS(H$9:H152)&gt;$U$5,"",INDEX(AC$13:AC$512,SMALL(IF(($Z$13:$Z$512=$Z$5),ROW($A$9:$A$508)-ROW($A$9)+1,""),ROWS(H$9:H152)),,1))</f>
        <v/>
      </c>
      <c r="I152" s="105"/>
      <c r="J152" s="105"/>
      <c r="K152" s="105"/>
      <c r="L152" s="105"/>
      <c r="M152" s="136"/>
      <c r="N152" s="44"/>
      <c r="O152" s="44"/>
      <c r="P152" s="44"/>
      <c r="Q152" s="44"/>
      <c r="R152" s="44"/>
      <c r="S152" s="44"/>
      <c r="T152" s="44">
        <f>Nut_StatusTool!A146</f>
        <v>140</v>
      </c>
      <c r="U152" s="44">
        <f>Nut_StatusTool!B146</f>
        <v>0</v>
      </c>
      <c r="V152" s="44">
        <f>Nut_StatusTool!C146</f>
        <v>0</v>
      </c>
      <c r="W152" s="44">
        <f>Nut_StatusTool!D146</f>
        <v>0</v>
      </c>
      <c r="X152" s="44">
        <f>Nut_StatusTool!F146</f>
        <v>0</v>
      </c>
      <c r="Y152" s="285" t="str">
        <f>Nut_StatusTool!K146</f>
        <v/>
      </c>
      <c r="Z152" s="44" t="str">
        <f>Nut_StatusTool!L146</f>
        <v/>
      </c>
      <c r="AA152" s="44" t="str">
        <f>Nut_StatusTool!M146</f>
        <v/>
      </c>
      <c r="AB152" s="44" t="str">
        <f>Nut_StatusTool!N146</f>
        <v/>
      </c>
      <c r="AC152" s="44">
        <f>Nut_StatusTool!I146</f>
        <v>0</v>
      </c>
      <c r="AD152" s="44">
        <f>Nut_StatusTool!J146</f>
        <v>0</v>
      </c>
    </row>
    <row r="153" spans="1:30" ht="20.100000000000001" customHeight="1">
      <c r="A153" s="59" t="str">
        <f t="array" ref="A153">IF(ROWS(A$9:A153)&gt;$U$5,"",INDEX(T$13:T$512,SMALL(IF(($Z$13:$Z$512=$Z$5),ROW($A$9:$A$508)-ROW($A$9)+1,""),ROWS(A$9:A153)),,1))</f>
        <v/>
      </c>
      <c r="B153" s="390" t="str">
        <f t="array" ref="B153">IF(ROWS(B$9:B153)&gt;$U$5,"",INDEX(U$13:U$512,SMALL(IF(($Z$13:$Z$512=$Z$5),ROW($A$9:$A$508)-ROW($A$9)+1,""),ROWS(B$9:B153)),,1))</f>
        <v/>
      </c>
      <c r="C153" s="389" t="str">
        <f t="array" ref="C153">IF(ROWS(C$9:C153)&gt;$U$5,"",INDEX(V$13:V$512,SMALL(IF(($Z$13:$Z$512=$Z$5),ROW($A$9:$A$508)-ROW($A$9)+1,""),ROWS(C$9:C153)),,1))</f>
        <v/>
      </c>
      <c r="D153" s="309" t="str">
        <f t="array" ref="D153">IF(ROWS(D$9:D153)&gt;$U$5,"",INDEX(W$13:W$512,SMALL(IF(($Z$13:$Z$512=$Z$5),ROW($A$9:$A$508)-ROW($A$9)+1,""),ROWS(D$9:D153)),,1))</f>
        <v/>
      </c>
      <c r="E153" s="59" t="str">
        <f t="array" ref="E153">IF(ROWS(E$9:E153)&gt;$U$5,"",INDEX(X$13:X$512,SMALL(IF(($Z$13:$Z$512=$Z$5),ROW($A$9:$A$508)-ROW($A$9)+1,""),ROWS(E$9:E153)),,1))</f>
        <v/>
      </c>
      <c r="F153" s="59" t="str">
        <f t="array" ref="F153">IF(ROWS(F$9:F153)&gt;$U$5,"",INDEX(Y$13:Y$512,SMALL(IF(($Z$13:$Z$512=$Z$5),ROW($A$9:$A$508)-ROW($A$9)+1,""),ROWS(F$9:F153)),,1))</f>
        <v/>
      </c>
      <c r="G153" s="59" t="str">
        <f t="array" ref="G153">IF(ROWS(G$9:G153)&gt;$U$5,"",INDEX(Z$13:Z$512,SMALL(IF(($Z$13:$Z$512=$Z$5),ROW($A$9:$A$508)-ROW($A$9)+1,""),ROWS(G$9:G153)),,1))</f>
        <v/>
      </c>
      <c r="H153" s="59" t="str">
        <f t="array" ref="H153">IF(ROWS(H$9:H153)&gt;$U$5,"",INDEX(AC$13:AC$512,SMALL(IF(($Z$13:$Z$512=$Z$5),ROW($A$9:$A$508)-ROW($A$9)+1,""),ROWS(H$9:H153)),,1))</f>
        <v/>
      </c>
      <c r="I153" s="105"/>
      <c r="J153" s="105"/>
      <c r="K153" s="105"/>
      <c r="L153" s="105"/>
      <c r="M153" s="136"/>
      <c r="N153" s="44"/>
      <c r="O153" s="44"/>
      <c r="P153" s="44"/>
      <c r="Q153" s="44"/>
      <c r="R153" s="44"/>
      <c r="S153" s="44"/>
      <c r="T153" s="44">
        <f>Nut_StatusTool!A147</f>
        <v>141</v>
      </c>
      <c r="U153" s="44">
        <f>Nut_StatusTool!B147</f>
        <v>0</v>
      </c>
      <c r="V153" s="44">
        <f>Nut_StatusTool!C147</f>
        <v>0</v>
      </c>
      <c r="W153" s="44">
        <f>Nut_StatusTool!D147</f>
        <v>0</v>
      </c>
      <c r="X153" s="44">
        <f>Nut_StatusTool!F147</f>
        <v>0</v>
      </c>
      <c r="Y153" s="285" t="str">
        <f>Nut_StatusTool!K147</f>
        <v/>
      </c>
      <c r="Z153" s="44" t="str">
        <f>Nut_StatusTool!L147</f>
        <v/>
      </c>
      <c r="AA153" s="44" t="str">
        <f>Nut_StatusTool!M147</f>
        <v/>
      </c>
      <c r="AB153" s="44" t="str">
        <f>Nut_StatusTool!N147</f>
        <v/>
      </c>
      <c r="AC153" s="44">
        <f>Nut_StatusTool!I147</f>
        <v>0</v>
      </c>
      <c r="AD153" s="44">
        <f>Nut_StatusTool!J147</f>
        <v>0</v>
      </c>
    </row>
    <row r="154" spans="1:30" ht="20.100000000000001" customHeight="1">
      <c r="A154" s="59" t="str">
        <f t="array" ref="A154">IF(ROWS(A$9:A154)&gt;$U$5,"",INDEX(T$13:T$512,SMALL(IF(($Z$13:$Z$512=$Z$5),ROW($A$9:$A$508)-ROW($A$9)+1,""),ROWS(A$9:A154)),,1))</f>
        <v/>
      </c>
      <c r="B154" s="390" t="str">
        <f t="array" ref="B154">IF(ROWS(B$9:B154)&gt;$U$5,"",INDEX(U$13:U$512,SMALL(IF(($Z$13:$Z$512=$Z$5),ROW($A$9:$A$508)-ROW($A$9)+1,""),ROWS(B$9:B154)),,1))</f>
        <v/>
      </c>
      <c r="C154" s="389" t="str">
        <f t="array" ref="C154">IF(ROWS(C$9:C154)&gt;$U$5,"",INDEX(V$13:V$512,SMALL(IF(($Z$13:$Z$512=$Z$5),ROW($A$9:$A$508)-ROW($A$9)+1,""),ROWS(C$9:C154)),,1))</f>
        <v/>
      </c>
      <c r="D154" s="309" t="str">
        <f t="array" ref="D154">IF(ROWS(D$9:D154)&gt;$U$5,"",INDEX(W$13:W$512,SMALL(IF(($Z$13:$Z$512=$Z$5),ROW($A$9:$A$508)-ROW($A$9)+1,""),ROWS(D$9:D154)),,1))</f>
        <v/>
      </c>
      <c r="E154" s="59" t="str">
        <f t="array" ref="E154">IF(ROWS(E$9:E154)&gt;$U$5,"",INDEX(X$13:X$512,SMALL(IF(($Z$13:$Z$512=$Z$5),ROW($A$9:$A$508)-ROW($A$9)+1,""),ROWS(E$9:E154)),,1))</f>
        <v/>
      </c>
      <c r="F154" s="59" t="str">
        <f t="array" ref="F154">IF(ROWS(F$9:F154)&gt;$U$5,"",INDEX(Y$13:Y$512,SMALL(IF(($Z$13:$Z$512=$Z$5),ROW($A$9:$A$508)-ROW($A$9)+1,""),ROWS(F$9:F154)),,1))</f>
        <v/>
      </c>
      <c r="G154" s="59" t="str">
        <f t="array" ref="G154">IF(ROWS(G$9:G154)&gt;$U$5,"",INDEX(Z$13:Z$512,SMALL(IF(($Z$13:$Z$512=$Z$5),ROW($A$9:$A$508)-ROW($A$9)+1,""),ROWS(G$9:G154)),,1))</f>
        <v/>
      </c>
      <c r="H154" s="59" t="str">
        <f t="array" ref="H154">IF(ROWS(H$9:H154)&gt;$U$5,"",INDEX(AC$13:AC$512,SMALL(IF(($Z$13:$Z$512=$Z$5),ROW($A$9:$A$508)-ROW($A$9)+1,""),ROWS(H$9:H154)),,1))</f>
        <v/>
      </c>
      <c r="I154" s="105"/>
      <c r="J154" s="105"/>
      <c r="K154" s="105"/>
      <c r="L154" s="105"/>
      <c r="M154" s="136"/>
      <c r="N154" s="44"/>
      <c r="O154" s="44"/>
      <c r="P154" s="44"/>
      <c r="Q154" s="44"/>
      <c r="R154" s="44"/>
      <c r="S154" s="44"/>
      <c r="T154" s="44">
        <f>Nut_StatusTool!A148</f>
        <v>142</v>
      </c>
      <c r="U154" s="44">
        <f>Nut_StatusTool!B148</f>
        <v>0</v>
      </c>
      <c r="V154" s="44">
        <f>Nut_StatusTool!C148</f>
        <v>0</v>
      </c>
      <c r="W154" s="44">
        <f>Nut_StatusTool!D148</f>
        <v>0</v>
      </c>
      <c r="X154" s="44">
        <f>Nut_StatusTool!F148</f>
        <v>0</v>
      </c>
      <c r="Y154" s="285" t="str">
        <f>Nut_StatusTool!K148</f>
        <v/>
      </c>
      <c r="Z154" s="44" t="str">
        <f>Nut_StatusTool!L148</f>
        <v/>
      </c>
      <c r="AA154" s="44" t="str">
        <f>Nut_StatusTool!M148</f>
        <v/>
      </c>
      <c r="AB154" s="44" t="str">
        <f>Nut_StatusTool!N148</f>
        <v/>
      </c>
      <c r="AC154" s="44">
        <f>Nut_StatusTool!I148</f>
        <v>0</v>
      </c>
      <c r="AD154" s="44">
        <f>Nut_StatusTool!J148</f>
        <v>0</v>
      </c>
    </row>
    <row r="155" spans="1:30" ht="20.100000000000001" customHeight="1">
      <c r="A155" s="59" t="str">
        <f t="array" ref="A155">IF(ROWS(A$9:A155)&gt;$U$5,"",INDEX(T$13:T$512,SMALL(IF(($Z$13:$Z$512=$Z$5),ROW($A$9:$A$508)-ROW($A$9)+1,""),ROWS(A$9:A155)),,1))</f>
        <v/>
      </c>
      <c r="B155" s="390" t="str">
        <f t="array" ref="B155">IF(ROWS(B$9:B155)&gt;$U$5,"",INDEX(U$13:U$512,SMALL(IF(($Z$13:$Z$512=$Z$5),ROW($A$9:$A$508)-ROW($A$9)+1,""),ROWS(B$9:B155)),,1))</f>
        <v/>
      </c>
      <c r="C155" s="389" t="str">
        <f t="array" ref="C155">IF(ROWS(C$9:C155)&gt;$U$5,"",INDEX(V$13:V$512,SMALL(IF(($Z$13:$Z$512=$Z$5),ROW($A$9:$A$508)-ROW($A$9)+1,""),ROWS(C$9:C155)),,1))</f>
        <v/>
      </c>
      <c r="D155" s="309" t="str">
        <f t="array" ref="D155">IF(ROWS(D$9:D155)&gt;$U$5,"",INDEX(W$13:W$512,SMALL(IF(($Z$13:$Z$512=$Z$5),ROW($A$9:$A$508)-ROW($A$9)+1,""),ROWS(D$9:D155)),,1))</f>
        <v/>
      </c>
      <c r="E155" s="59" t="str">
        <f t="array" ref="E155">IF(ROWS(E$9:E155)&gt;$U$5,"",INDEX(X$13:X$512,SMALL(IF(($Z$13:$Z$512=$Z$5),ROW($A$9:$A$508)-ROW($A$9)+1,""),ROWS(E$9:E155)),,1))</f>
        <v/>
      </c>
      <c r="F155" s="59" t="str">
        <f t="array" ref="F155">IF(ROWS(F$9:F155)&gt;$U$5,"",INDEX(Y$13:Y$512,SMALL(IF(($Z$13:$Z$512=$Z$5),ROW($A$9:$A$508)-ROW($A$9)+1,""),ROWS(F$9:F155)),,1))</f>
        <v/>
      </c>
      <c r="G155" s="59" t="str">
        <f t="array" ref="G155">IF(ROWS(G$9:G155)&gt;$U$5,"",INDEX(Z$13:Z$512,SMALL(IF(($Z$13:$Z$512=$Z$5),ROW($A$9:$A$508)-ROW($A$9)+1,""),ROWS(G$9:G155)),,1))</f>
        <v/>
      </c>
      <c r="H155" s="59" t="str">
        <f t="array" ref="H155">IF(ROWS(H$9:H155)&gt;$U$5,"",INDEX(AC$13:AC$512,SMALL(IF(($Z$13:$Z$512=$Z$5),ROW($A$9:$A$508)-ROW($A$9)+1,""),ROWS(H$9:H155)),,1))</f>
        <v/>
      </c>
      <c r="I155" s="105"/>
      <c r="J155" s="105"/>
      <c r="K155" s="105"/>
      <c r="L155" s="105"/>
      <c r="M155" s="136"/>
      <c r="N155" s="44"/>
      <c r="O155" s="44"/>
      <c r="P155" s="44"/>
      <c r="Q155" s="44"/>
      <c r="R155" s="44"/>
      <c r="S155" s="44"/>
      <c r="T155" s="44">
        <f>Nut_StatusTool!A149</f>
        <v>143</v>
      </c>
      <c r="U155" s="44">
        <f>Nut_StatusTool!B149</f>
        <v>0</v>
      </c>
      <c r="V155" s="44">
        <f>Nut_StatusTool!C149</f>
        <v>0</v>
      </c>
      <c r="W155" s="44">
        <f>Nut_StatusTool!D149</f>
        <v>0</v>
      </c>
      <c r="X155" s="44">
        <f>Nut_StatusTool!F149</f>
        <v>0</v>
      </c>
      <c r="Y155" s="285" t="str">
        <f>Nut_StatusTool!K149</f>
        <v/>
      </c>
      <c r="Z155" s="44" t="str">
        <f>Nut_StatusTool!L149</f>
        <v/>
      </c>
      <c r="AA155" s="44" t="str">
        <f>Nut_StatusTool!M149</f>
        <v/>
      </c>
      <c r="AB155" s="44" t="str">
        <f>Nut_StatusTool!N149</f>
        <v/>
      </c>
      <c r="AC155" s="44">
        <f>Nut_StatusTool!I149</f>
        <v>0</v>
      </c>
      <c r="AD155" s="44">
        <f>Nut_StatusTool!J149</f>
        <v>0</v>
      </c>
    </row>
    <row r="156" spans="1:30" ht="20.100000000000001" customHeight="1">
      <c r="A156" s="59" t="str">
        <f t="array" ref="A156">IF(ROWS(A$9:A156)&gt;$U$5,"",INDEX(T$13:T$512,SMALL(IF(($Z$13:$Z$512=$Z$5),ROW($A$9:$A$508)-ROW($A$9)+1,""),ROWS(A$9:A156)),,1))</f>
        <v/>
      </c>
      <c r="B156" s="390" t="str">
        <f t="array" ref="B156">IF(ROWS(B$9:B156)&gt;$U$5,"",INDEX(U$13:U$512,SMALL(IF(($Z$13:$Z$512=$Z$5),ROW($A$9:$A$508)-ROW($A$9)+1,""),ROWS(B$9:B156)),,1))</f>
        <v/>
      </c>
      <c r="C156" s="389" t="str">
        <f t="array" ref="C156">IF(ROWS(C$9:C156)&gt;$U$5,"",INDEX(V$13:V$512,SMALL(IF(($Z$13:$Z$512=$Z$5),ROW($A$9:$A$508)-ROW($A$9)+1,""),ROWS(C$9:C156)),,1))</f>
        <v/>
      </c>
      <c r="D156" s="309" t="str">
        <f t="array" ref="D156">IF(ROWS(D$9:D156)&gt;$U$5,"",INDEX(W$13:W$512,SMALL(IF(($Z$13:$Z$512=$Z$5),ROW($A$9:$A$508)-ROW($A$9)+1,""),ROWS(D$9:D156)),,1))</f>
        <v/>
      </c>
      <c r="E156" s="59" t="str">
        <f t="array" ref="E156">IF(ROWS(E$9:E156)&gt;$U$5,"",INDEX(X$13:X$512,SMALL(IF(($Z$13:$Z$512=$Z$5),ROW($A$9:$A$508)-ROW($A$9)+1,""),ROWS(E$9:E156)),,1))</f>
        <v/>
      </c>
      <c r="F156" s="59" t="str">
        <f t="array" ref="F156">IF(ROWS(F$9:F156)&gt;$U$5,"",INDEX(Y$13:Y$512,SMALL(IF(($Z$13:$Z$512=$Z$5),ROW($A$9:$A$508)-ROW($A$9)+1,""),ROWS(F$9:F156)),,1))</f>
        <v/>
      </c>
      <c r="G156" s="59" t="str">
        <f t="array" ref="G156">IF(ROWS(G$9:G156)&gt;$U$5,"",INDEX(Z$13:Z$512,SMALL(IF(($Z$13:$Z$512=$Z$5),ROW($A$9:$A$508)-ROW($A$9)+1,""),ROWS(G$9:G156)),,1))</f>
        <v/>
      </c>
      <c r="H156" s="59" t="str">
        <f t="array" ref="H156">IF(ROWS(H$9:H156)&gt;$U$5,"",INDEX(AC$13:AC$512,SMALL(IF(($Z$13:$Z$512=$Z$5),ROW($A$9:$A$508)-ROW($A$9)+1,""),ROWS(H$9:H156)),,1))</f>
        <v/>
      </c>
      <c r="I156" s="105"/>
      <c r="J156" s="105"/>
      <c r="K156" s="105"/>
      <c r="L156" s="105"/>
      <c r="M156" s="136"/>
      <c r="N156" s="44"/>
      <c r="O156" s="44"/>
      <c r="P156" s="44"/>
      <c r="Q156" s="44"/>
      <c r="R156" s="44"/>
      <c r="S156" s="44"/>
      <c r="T156" s="44">
        <f>Nut_StatusTool!A150</f>
        <v>144</v>
      </c>
      <c r="U156" s="44">
        <f>Nut_StatusTool!B150</f>
        <v>0</v>
      </c>
      <c r="V156" s="44">
        <f>Nut_StatusTool!C150</f>
        <v>0</v>
      </c>
      <c r="W156" s="44">
        <f>Nut_StatusTool!D150</f>
        <v>0</v>
      </c>
      <c r="X156" s="44">
        <f>Nut_StatusTool!F150</f>
        <v>0</v>
      </c>
      <c r="Y156" s="285" t="str">
        <f>Nut_StatusTool!K150</f>
        <v/>
      </c>
      <c r="Z156" s="44" t="str">
        <f>Nut_StatusTool!L150</f>
        <v/>
      </c>
      <c r="AA156" s="44" t="str">
        <f>Nut_StatusTool!M150</f>
        <v/>
      </c>
      <c r="AB156" s="44" t="str">
        <f>Nut_StatusTool!N150</f>
        <v/>
      </c>
      <c r="AC156" s="44">
        <f>Nut_StatusTool!I150</f>
        <v>0</v>
      </c>
      <c r="AD156" s="44">
        <f>Nut_StatusTool!J150</f>
        <v>0</v>
      </c>
    </row>
    <row r="157" spans="1:30" ht="20.100000000000001" customHeight="1">
      <c r="A157" s="59" t="str">
        <f t="array" ref="A157">IF(ROWS(A$9:A157)&gt;$U$5,"",INDEX(T$13:T$512,SMALL(IF(($Z$13:$Z$512=$Z$5),ROW($A$9:$A$508)-ROW($A$9)+1,""),ROWS(A$9:A157)),,1))</f>
        <v/>
      </c>
      <c r="B157" s="390" t="str">
        <f t="array" ref="B157">IF(ROWS(B$9:B157)&gt;$U$5,"",INDEX(U$13:U$512,SMALL(IF(($Z$13:$Z$512=$Z$5),ROW($A$9:$A$508)-ROW($A$9)+1,""),ROWS(B$9:B157)),,1))</f>
        <v/>
      </c>
      <c r="C157" s="389" t="str">
        <f t="array" ref="C157">IF(ROWS(C$9:C157)&gt;$U$5,"",INDEX(V$13:V$512,SMALL(IF(($Z$13:$Z$512=$Z$5),ROW($A$9:$A$508)-ROW($A$9)+1,""),ROWS(C$9:C157)),,1))</f>
        <v/>
      </c>
      <c r="D157" s="309" t="str">
        <f t="array" ref="D157">IF(ROWS(D$9:D157)&gt;$U$5,"",INDEX(W$13:W$512,SMALL(IF(($Z$13:$Z$512=$Z$5),ROW($A$9:$A$508)-ROW($A$9)+1,""),ROWS(D$9:D157)),,1))</f>
        <v/>
      </c>
      <c r="E157" s="59" t="str">
        <f t="array" ref="E157">IF(ROWS(E$9:E157)&gt;$U$5,"",INDEX(X$13:X$512,SMALL(IF(($Z$13:$Z$512=$Z$5),ROW($A$9:$A$508)-ROW($A$9)+1,""),ROWS(E$9:E157)),,1))</f>
        <v/>
      </c>
      <c r="F157" s="59" t="str">
        <f t="array" ref="F157">IF(ROWS(F$9:F157)&gt;$U$5,"",INDEX(Y$13:Y$512,SMALL(IF(($Z$13:$Z$512=$Z$5),ROW($A$9:$A$508)-ROW($A$9)+1,""),ROWS(F$9:F157)),,1))</f>
        <v/>
      </c>
      <c r="G157" s="59" t="str">
        <f t="array" ref="G157">IF(ROWS(G$9:G157)&gt;$U$5,"",INDEX(Z$13:Z$512,SMALL(IF(($Z$13:$Z$512=$Z$5),ROW($A$9:$A$508)-ROW($A$9)+1,""),ROWS(G$9:G157)),,1))</f>
        <v/>
      </c>
      <c r="H157" s="59" t="str">
        <f t="array" ref="H157">IF(ROWS(H$9:H157)&gt;$U$5,"",INDEX(AC$13:AC$512,SMALL(IF(($Z$13:$Z$512=$Z$5),ROW($A$9:$A$508)-ROW($A$9)+1,""),ROWS(H$9:H157)),,1))</f>
        <v/>
      </c>
      <c r="I157" s="105"/>
      <c r="J157" s="105"/>
      <c r="K157" s="105"/>
      <c r="L157" s="105"/>
      <c r="M157" s="136"/>
      <c r="N157" s="44"/>
      <c r="O157" s="44"/>
      <c r="P157" s="44"/>
      <c r="Q157" s="44"/>
      <c r="R157" s="44"/>
      <c r="S157" s="44"/>
      <c r="T157" s="44">
        <f>Nut_StatusTool!A151</f>
        <v>145</v>
      </c>
      <c r="U157" s="44">
        <f>Nut_StatusTool!B151</f>
        <v>0</v>
      </c>
      <c r="V157" s="44">
        <f>Nut_StatusTool!C151</f>
        <v>0</v>
      </c>
      <c r="W157" s="44">
        <f>Nut_StatusTool!D151</f>
        <v>0</v>
      </c>
      <c r="X157" s="44">
        <f>Nut_StatusTool!F151</f>
        <v>0</v>
      </c>
      <c r="Y157" s="285" t="str">
        <f>Nut_StatusTool!K151</f>
        <v/>
      </c>
      <c r="Z157" s="44" t="str">
        <f>Nut_StatusTool!L151</f>
        <v/>
      </c>
      <c r="AA157" s="44" t="str">
        <f>Nut_StatusTool!M151</f>
        <v/>
      </c>
      <c r="AB157" s="44" t="str">
        <f>Nut_StatusTool!N151</f>
        <v/>
      </c>
      <c r="AC157" s="44">
        <f>Nut_StatusTool!I151</f>
        <v>0</v>
      </c>
      <c r="AD157" s="44">
        <f>Nut_StatusTool!J151</f>
        <v>0</v>
      </c>
    </row>
    <row r="158" spans="1:30" ht="20.100000000000001" customHeight="1">
      <c r="A158" s="59" t="str">
        <f t="array" ref="A158">IF(ROWS(A$9:A158)&gt;$U$5,"",INDEX(T$13:T$512,SMALL(IF(($Z$13:$Z$512=$Z$5),ROW($A$9:$A$508)-ROW($A$9)+1,""),ROWS(A$9:A158)),,1))</f>
        <v/>
      </c>
      <c r="B158" s="390" t="str">
        <f t="array" ref="B158">IF(ROWS(B$9:B158)&gt;$U$5,"",INDEX(U$13:U$512,SMALL(IF(($Z$13:$Z$512=$Z$5),ROW($A$9:$A$508)-ROW($A$9)+1,""),ROWS(B$9:B158)),,1))</f>
        <v/>
      </c>
      <c r="C158" s="389" t="str">
        <f t="array" ref="C158">IF(ROWS(C$9:C158)&gt;$U$5,"",INDEX(V$13:V$512,SMALL(IF(($Z$13:$Z$512=$Z$5),ROW($A$9:$A$508)-ROW($A$9)+1,""),ROWS(C$9:C158)),,1))</f>
        <v/>
      </c>
      <c r="D158" s="309" t="str">
        <f t="array" ref="D158">IF(ROWS(D$9:D158)&gt;$U$5,"",INDEX(W$13:W$512,SMALL(IF(($Z$13:$Z$512=$Z$5),ROW($A$9:$A$508)-ROW($A$9)+1,""),ROWS(D$9:D158)),,1))</f>
        <v/>
      </c>
      <c r="E158" s="59" t="str">
        <f t="array" ref="E158">IF(ROWS(E$9:E158)&gt;$U$5,"",INDEX(X$13:X$512,SMALL(IF(($Z$13:$Z$512=$Z$5),ROW($A$9:$A$508)-ROW($A$9)+1,""),ROWS(E$9:E158)),,1))</f>
        <v/>
      </c>
      <c r="F158" s="59" t="str">
        <f t="array" ref="F158">IF(ROWS(F$9:F158)&gt;$U$5,"",INDEX(Y$13:Y$512,SMALL(IF(($Z$13:$Z$512=$Z$5),ROW($A$9:$A$508)-ROW($A$9)+1,""),ROWS(F$9:F158)),,1))</f>
        <v/>
      </c>
      <c r="G158" s="59" t="str">
        <f t="array" ref="G158">IF(ROWS(G$9:G158)&gt;$U$5,"",INDEX(Z$13:Z$512,SMALL(IF(($Z$13:$Z$512=$Z$5),ROW($A$9:$A$508)-ROW($A$9)+1,""),ROWS(G$9:G158)),,1))</f>
        <v/>
      </c>
      <c r="H158" s="59" t="str">
        <f t="array" ref="H158">IF(ROWS(H$9:H158)&gt;$U$5,"",INDEX(AC$13:AC$512,SMALL(IF(($Z$13:$Z$512=$Z$5),ROW($A$9:$A$508)-ROW($A$9)+1,""),ROWS(H$9:H158)),,1))</f>
        <v/>
      </c>
      <c r="I158" s="105"/>
      <c r="J158" s="105"/>
      <c r="K158" s="105"/>
      <c r="L158" s="105"/>
      <c r="M158" s="136"/>
      <c r="N158" s="44"/>
      <c r="O158" s="44"/>
      <c r="P158" s="44"/>
      <c r="Q158" s="44"/>
      <c r="R158" s="44"/>
      <c r="S158" s="44"/>
      <c r="T158" s="44">
        <f>Nut_StatusTool!A152</f>
        <v>146</v>
      </c>
      <c r="U158" s="44">
        <f>Nut_StatusTool!B152</f>
        <v>0</v>
      </c>
      <c r="V158" s="44">
        <f>Nut_StatusTool!C152</f>
        <v>0</v>
      </c>
      <c r="W158" s="44">
        <f>Nut_StatusTool!D152</f>
        <v>0</v>
      </c>
      <c r="X158" s="44">
        <f>Nut_StatusTool!F152</f>
        <v>0</v>
      </c>
      <c r="Y158" s="285" t="str">
        <f>Nut_StatusTool!K152</f>
        <v/>
      </c>
      <c r="Z158" s="44" t="str">
        <f>Nut_StatusTool!L152</f>
        <v/>
      </c>
      <c r="AA158" s="44" t="str">
        <f>Nut_StatusTool!M152</f>
        <v/>
      </c>
      <c r="AB158" s="44" t="str">
        <f>Nut_StatusTool!N152</f>
        <v/>
      </c>
      <c r="AC158" s="44">
        <f>Nut_StatusTool!I152</f>
        <v>0</v>
      </c>
      <c r="AD158" s="44">
        <f>Nut_StatusTool!J152</f>
        <v>0</v>
      </c>
    </row>
    <row r="159" spans="1:30" ht="20.100000000000001" customHeight="1">
      <c r="A159" s="59" t="str">
        <f t="array" ref="A159">IF(ROWS(A$9:A159)&gt;$U$5,"",INDEX(T$13:T$512,SMALL(IF(($Z$13:$Z$512=$Z$5),ROW($A$9:$A$508)-ROW($A$9)+1,""),ROWS(A$9:A159)),,1))</f>
        <v/>
      </c>
      <c r="B159" s="390" t="str">
        <f t="array" ref="B159">IF(ROWS(B$9:B159)&gt;$U$5,"",INDEX(U$13:U$512,SMALL(IF(($Z$13:$Z$512=$Z$5),ROW($A$9:$A$508)-ROW($A$9)+1,""),ROWS(B$9:B159)),,1))</f>
        <v/>
      </c>
      <c r="C159" s="389" t="str">
        <f t="array" ref="C159">IF(ROWS(C$9:C159)&gt;$U$5,"",INDEX(V$13:V$512,SMALL(IF(($Z$13:$Z$512=$Z$5),ROW($A$9:$A$508)-ROW($A$9)+1,""),ROWS(C$9:C159)),,1))</f>
        <v/>
      </c>
      <c r="D159" s="309" t="str">
        <f t="array" ref="D159">IF(ROWS(D$9:D159)&gt;$U$5,"",INDEX(W$13:W$512,SMALL(IF(($Z$13:$Z$512=$Z$5),ROW($A$9:$A$508)-ROW($A$9)+1,""),ROWS(D$9:D159)),,1))</f>
        <v/>
      </c>
      <c r="E159" s="59" t="str">
        <f t="array" ref="E159">IF(ROWS(E$9:E159)&gt;$U$5,"",INDEX(X$13:X$512,SMALL(IF(($Z$13:$Z$512=$Z$5),ROW($A$9:$A$508)-ROW($A$9)+1,""),ROWS(E$9:E159)),,1))</f>
        <v/>
      </c>
      <c r="F159" s="59" t="str">
        <f t="array" ref="F159">IF(ROWS(F$9:F159)&gt;$U$5,"",INDEX(Y$13:Y$512,SMALL(IF(($Z$13:$Z$512=$Z$5),ROW($A$9:$A$508)-ROW($A$9)+1,""),ROWS(F$9:F159)),,1))</f>
        <v/>
      </c>
      <c r="G159" s="59" t="str">
        <f t="array" ref="G159">IF(ROWS(G$9:G159)&gt;$U$5,"",INDEX(Z$13:Z$512,SMALL(IF(($Z$13:$Z$512=$Z$5),ROW($A$9:$A$508)-ROW($A$9)+1,""),ROWS(G$9:G159)),,1))</f>
        <v/>
      </c>
      <c r="H159" s="59" t="str">
        <f t="array" ref="H159">IF(ROWS(H$9:H159)&gt;$U$5,"",INDEX(AC$13:AC$512,SMALL(IF(($Z$13:$Z$512=$Z$5),ROW($A$9:$A$508)-ROW($A$9)+1,""),ROWS(H$9:H159)),,1))</f>
        <v/>
      </c>
      <c r="I159" s="105"/>
      <c r="J159" s="105"/>
      <c r="K159" s="105"/>
      <c r="L159" s="105"/>
      <c r="M159" s="136"/>
      <c r="N159" s="44"/>
      <c r="O159" s="44"/>
      <c r="P159" s="44"/>
      <c r="Q159" s="44"/>
      <c r="R159" s="44"/>
      <c r="S159" s="44"/>
      <c r="T159" s="44">
        <f>Nut_StatusTool!A153</f>
        <v>147</v>
      </c>
      <c r="U159" s="44">
        <f>Nut_StatusTool!B153</f>
        <v>0</v>
      </c>
      <c r="V159" s="44">
        <f>Nut_StatusTool!C153</f>
        <v>0</v>
      </c>
      <c r="W159" s="44">
        <f>Nut_StatusTool!D153</f>
        <v>0</v>
      </c>
      <c r="X159" s="44">
        <f>Nut_StatusTool!F153</f>
        <v>0</v>
      </c>
      <c r="Y159" s="285" t="str">
        <f>Nut_StatusTool!K153</f>
        <v/>
      </c>
      <c r="Z159" s="44" t="str">
        <f>Nut_StatusTool!L153</f>
        <v/>
      </c>
      <c r="AA159" s="44" t="str">
        <f>Nut_StatusTool!M153</f>
        <v/>
      </c>
      <c r="AB159" s="44" t="str">
        <f>Nut_StatusTool!N153</f>
        <v/>
      </c>
      <c r="AC159" s="44">
        <f>Nut_StatusTool!I153</f>
        <v>0</v>
      </c>
      <c r="AD159" s="44">
        <f>Nut_StatusTool!J153</f>
        <v>0</v>
      </c>
    </row>
    <row r="160" spans="1:30" ht="20.100000000000001" customHeight="1">
      <c r="A160" s="59" t="str">
        <f t="array" ref="A160">IF(ROWS(A$9:A160)&gt;$U$5,"",INDEX(T$13:T$512,SMALL(IF(($Z$13:$Z$512=$Z$5),ROW($A$9:$A$508)-ROW($A$9)+1,""),ROWS(A$9:A160)),,1))</f>
        <v/>
      </c>
      <c r="B160" s="390" t="str">
        <f t="array" ref="B160">IF(ROWS(B$9:B160)&gt;$U$5,"",INDEX(U$13:U$512,SMALL(IF(($Z$13:$Z$512=$Z$5),ROW($A$9:$A$508)-ROW($A$9)+1,""),ROWS(B$9:B160)),,1))</f>
        <v/>
      </c>
      <c r="C160" s="389" t="str">
        <f t="array" ref="C160">IF(ROWS(C$9:C160)&gt;$U$5,"",INDEX(V$13:V$512,SMALL(IF(($Z$13:$Z$512=$Z$5),ROW($A$9:$A$508)-ROW($A$9)+1,""),ROWS(C$9:C160)),,1))</f>
        <v/>
      </c>
      <c r="D160" s="309" t="str">
        <f t="array" ref="D160">IF(ROWS(D$9:D160)&gt;$U$5,"",INDEX(W$13:W$512,SMALL(IF(($Z$13:$Z$512=$Z$5),ROW($A$9:$A$508)-ROW($A$9)+1,""),ROWS(D$9:D160)),,1))</f>
        <v/>
      </c>
      <c r="E160" s="59" t="str">
        <f t="array" ref="E160">IF(ROWS(E$9:E160)&gt;$U$5,"",INDEX(X$13:X$512,SMALL(IF(($Z$13:$Z$512=$Z$5),ROW($A$9:$A$508)-ROW($A$9)+1,""),ROWS(E$9:E160)),,1))</f>
        <v/>
      </c>
      <c r="F160" s="59" t="str">
        <f t="array" ref="F160">IF(ROWS(F$9:F160)&gt;$U$5,"",INDEX(Y$13:Y$512,SMALL(IF(($Z$13:$Z$512=$Z$5),ROW($A$9:$A$508)-ROW($A$9)+1,""),ROWS(F$9:F160)),,1))</f>
        <v/>
      </c>
      <c r="G160" s="59" t="str">
        <f t="array" ref="G160">IF(ROWS(G$9:G160)&gt;$U$5,"",INDEX(Z$13:Z$512,SMALL(IF(($Z$13:$Z$512=$Z$5),ROW($A$9:$A$508)-ROW($A$9)+1,""),ROWS(G$9:G160)),,1))</f>
        <v/>
      </c>
      <c r="H160" s="59" t="str">
        <f t="array" ref="H160">IF(ROWS(H$9:H160)&gt;$U$5,"",INDEX(AC$13:AC$512,SMALL(IF(($Z$13:$Z$512=$Z$5),ROW($A$9:$A$508)-ROW($A$9)+1,""),ROWS(H$9:H160)),,1))</f>
        <v/>
      </c>
      <c r="I160" s="105"/>
      <c r="J160" s="105"/>
      <c r="K160" s="105"/>
      <c r="L160" s="105"/>
      <c r="M160" s="136"/>
      <c r="N160" s="44"/>
      <c r="O160" s="44"/>
      <c r="P160" s="44"/>
      <c r="Q160" s="44"/>
      <c r="R160" s="44"/>
      <c r="S160" s="44"/>
      <c r="T160" s="44">
        <f>Nut_StatusTool!A154</f>
        <v>148</v>
      </c>
      <c r="U160" s="44">
        <f>Nut_StatusTool!B154</f>
        <v>0</v>
      </c>
      <c r="V160" s="44">
        <f>Nut_StatusTool!C154</f>
        <v>0</v>
      </c>
      <c r="W160" s="44">
        <f>Nut_StatusTool!D154</f>
        <v>0</v>
      </c>
      <c r="X160" s="44">
        <f>Nut_StatusTool!F154</f>
        <v>0</v>
      </c>
      <c r="Y160" s="285" t="str">
        <f>Nut_StatusTool!K154</f>
        <v/>
      </c>
      <c r="Z160" s="44" t="str">
        <f>Nut_StatusTool!L154</f>
        <v/>
      </c>
      <c r="AA160" s="44" t="str">
        <f>Nut_StatusTool!M154</f>
        <v/>
      </c>
      <c r="AB160" s="44" t="str">
        <f>Nut_StatusTool!N154</f>
        <v/>
      </c>
      <c r="AC160" s="44">
        <f>Nut_StatusTool!I154</f>
        <v>0</v>
      </c>
      <c r="AD160" s="44">
        <f>Nut_StatusTool!J154</f>
        <v>0</v>
      </c>
    </row>
    <row r="161" spans="1:30" ht="20.100000000000001" customHeight="1">
      <c r="A161" s="59" t="str">
        <f t="array" ref="A161">IF(ROWS(A$9:A161)&gt;$U$5,"",INDEX(T$13:T$512,SMALL(IF(($Z$13:$Z$512=$Z$5),ROW($A$9:$A$508)-ROW($A$9)+1,""),ROWS(A$9:A161)),,1))</f>
        <v/>
      </c>
      <c r="B161" s="390" t="str">
        <f t="array" ref="B161">IF(ROWS(B$9:B161)&gt;$U$5,"",INDEX(U$13:U$512,SMALL(IF(($Z$13:$Z$512=$Z$5),ROW($A$9:$A$508)-ROW($A$9)+1,""),ROWS(B$9:B161)),,1))</f>
        <v/>
      </c>
      <c r="C161" s="389" t="str">
        <f t="array" ref="C161">IF(ROWS(C$9:C161)&gt;$U$5,"",INDEX(V$13:V$512,SMALL(IF(($Z$13:$Z$512=$Z$5),ROW($A$9:$A$508)-ROW($A$9)+1,""),ROWS(C$9:C161)),,1))</f>
        <v/>
      </c>
      <c r="D161" s="309" t="str">
        <f t="array" ref="D161">IF(ROWS(D$9:D161)&gt;$U$5,"",INDEX(W$13:W$512,SMALL(IF(($Z$13:$Z$512=$Z$5),ROW($A$9:$A$508)-ROW($A$9)+1,""),ROWS(D$9:D161)),,1))</f>
        <v/>
      </c>
      <c r="E161" s="59" t="str">
        <f t="array" ref="E161">IF(ROWS(E$9:E161)&gt;$U$5,"",INDEX(X$13:X$512,SMALL(IF(($Z$13:$Z$512=$Z$5),ROW($A$9:$A$508)-ROW($A$9)+1,""),ROWS(E$9:E161)),,1))</f>
        <v/>
      </c>
      <c r="F161" s="59" t="str">
        <f t="array" ref="F161">IF(ROWS(F$9:F161)&gt;$U$5,"",INDEX(Y$13:Y$512,SMALL(IF(($Z$13:$Z$512=$Z$5),ROW($A$9:$A$508)-ROW($A$9)+1,""),ROWS(F$9:F161)),,1))</f>
        <v/>
      </c>
      <c r="G161" s="59" t="str">
        <f t="array" ref="G161">IF(ROWS(G$9:G161)&gt;$U$5,"",INDEX(Z$13:Z$512,SMALL(IF(($Z$13:$Z$512=$Z$5),ROW($A$9:$A$508)-ROW($A$9)+1,""),ROWS(G$9:G161)),,1))</f>
        <v/>
      </c>
      <c r="H161" s="59" t="str">
        <f t="array" ref="H161">IF(ROWS(H$9:H161)&gt;$U$5,"",INDEX(AC$13:AC$512,SMALL(IF(($Z$13:$Z$512=$Z$5),ROW($A$9:$A$508)-ROW($A$9)+1,""),ROWS(H$9:H161)),,1))</f>
        <v/>
      </c>
      <c r="I161" s="105"/>
      <c r="J161" s="105"/>
      <c r="K161" s="105"/>
      <c r="L161" s="105"/>
      <c r="M161" s="136"/>
      <c r="N161" s="44"/>
      <c r="O161" s="44"/>
      <c r="P161" s="44"/>
      <c r="Q161" s="44"/>
      <c r="R161" s="44"/>
      <c r="S161" s="44"/>
      <c r="T161" s="44">
        <f>Nut_StatusTool!A155</f>
        <v>149</v>
      </c>
      <c r="U161" s="44">
        <f>Nut_StatusTool!B155</f>
        <v>0</v>
      </c>
      <c r="V161" s="44">
        <f>Nut_StatusTool!C155</f>
        <v>0</v>
      </c>
      <c r="W161" s="44">
        <f>Nut_StatusTool!D155</f>
        <v>0</v>
      </c>
      <c r="X161" s="44">
        <f>Nut_StatusTool!F155</f>
        <v>0</v>
      </c>
      <c r="Y161" s="285" t="str">
        <f>Nut_StatusTool!K155</f>
        <v/>
      </c>
      <c r="Z161" s="44" t="str">
        <f>Nut_StatusTool!L155</f>
        <v/>
      </c>
      <c r="AA161" s="44" t="str">
        <f>Nut_StatusTool!M155</f>
        <v/>
      </c>
      <c r="AB161" s="44" t="str">
        <f>Nut_StatusTool!N155</f>
        <v/>
      </c>
      <c r="AC161" s="44">
        <f>Nut_StatusTool!I155</f>
        <v>0</v>
      </c>
      <c r="AD161" s="44">
        <f>Nut_StatusTool!J155</f>
        <v>0</v>
      </c>
    </row>
    <row r="162" spans="1:30" ht="20.100000000000001" customHeight="1">
      <c r="A162" s="59" t="str">
        <f t="array" ref="A162">IF(ROWS(A$9:A162)&gt;$U$5,"",INDEX(T$13:T$512,SMALL(IF(($Z$13:$Z$512=$Z$5),ROW($A$9:$A$508)-ROW($A$9)+1,""),ROWS(A$9:A162)),,1))</f>
        <v/>
      </c>
      <c r="B162" s="390" t="str">
        <f t="array" ref="B162">IF(ROWS(B$9:B162)&gt;$U$5,"",INDEX(U$13:U$512,SMALL(IF(($Z$13:$Z$512=$Z$5),ROW($A$9:$A$508)-ROW($A$9)+1,""),ROWS(B$9:B162)),,1))</f>
        <v/>
      </c>
      <c r="C162" s="389" t="str">
        <f t="array" ref="C162">IF(ROWS(C$9:C162)&gt;$U$5,"",INDEX(V$13:V$512,SMALL(IF(($Z$13:$Z$512=$Z$5),ROW($A$9:$A$508)-ROW($A$9)+1,""),ROWS(C$9:C162)),,1))</f>
        <v/>
      </c>
      <c r="D162" s="309" t="str">
        <f t="array" ref="D162">IF(ROWS(D$9:D162)&gt;$U$5,"",INDEX(W$13:W$512,SMALL(IF(($Z$13:$Z$512=$Z$5),ROW($A$9:$A$508)-ROW($A$9)+1,""),ROWS(D$9:D162)),,1))</f>
        <v/>
      </c>
      <c r="E162" s="59" t="str">
        <f t="array" ref="E162">IF(ROWS(E$9:E162)&gt;$U$5,"",INDEX(X$13:X$512,SMALL(IF(($Z$13:$Z$512=$Z$5),ROW($A$9:$A$508)-ROW($A$9)+1,""),ROWS(E$9:E162)),,1))</f>
        <v/>
      </c>
      <c r="F162" s="59" t="str">
        <f t="array" ref="F162">IF(ROWS(F$9:F162)&gt;$U$5,"",INDEX(Y$13:Y$512,SMALL(IF(($Z$13:$Z$512=$Z$5),ROW($A$9:$A$508)-ROW($A$9)+1,""),ROWS(F$9:F162)),,1))</f>
        <v/>
      </c>
      <c r="G162" s="59" t="str">
        <f t="array" ref="G162">IF(ROWS(G$9:G162)&gt;$U$5,"",INDEX(Z$13:Z$512,SMALL(IF(($Z$13:$Z$512=$Z$5),ROW($A$9:$A$508)-ROW($A$9)+1,""),ROWS(G$9:G162)),,1))</f>
        <v/>
      </c>
      <c r="H162" s="59" t="str">
        <f t="array" ref="H162">IF(ROWS(H$9:H162)&gt;$U$5,"",INDEX(AC$13:AC$512,SMALL(IF(($Z$13:$Z$512=$Z$5),ROW($A$9:$A$508)-ROW($A$9)+1,""),ROWS(H$9:H162)),,1))</f>
        <v/>
      </c>
      <c r="I162" s="105"/>
      <c r="J162" s="105"/>
      <c r="K162" s="105"/>
      <c r="L162" s="105"/>
      <c r="M162" s="136"/>
      <c r="N162" s="44"/>
      <c r="O162" s="44"/>
      <c r="P162" s="44"/>
      <c r="Q162" s="44"/>
      <c r="R162" s="44"/>
      <c r="S162" s="44"/>
      <c r="T162" s="44">
        <f>Nut_StatusTool!A156</f>
        <v>150</v>
      </c>
      <c r="U162" s="44">
        <f>Nut_StatusTool!B156</f>
        <v>0</v>
      </c>
      <c r="V162" s="44">
        <f>Nut_StatusTool!C156</f>
        <v>0</v>
      </c>
      <c r="W162" s="44">
        <f>Nut_StatusTool!D156</f>
        <v>0</v>
      </c>
      <c r="X162" s="44">
        <f>Nut_StatusTool!F156</f>
        <v>0</v>
      </c>
      <c r="Y162" s="285" t="str">
        <f>Nut_StatusTool!K156</f>
        <v/>
      </c>
      <c r="Z162" s="44" t="str">
        <f>Nut_StatusTool!L156</f>
        <v/>
      </c>
      <c r="AA162" s="44" t="str">
        <f>Nut_StatusTool!M156</f>
        <v/>
      </c>
      <c r="AB162" s="44" t="str">
        <f>Nut_StatusTool!N156</f>
        <v/>
      </c>
      <c r="AC162" s="44">
        <f>Nut_StatusTool!I156</f>
        <v>0</v>
      </c>
      <c r="AD162" s="44">
        <f>Nut_StatusTool!J156</f>
        <v>0</v>
      </c>
    </row>
    <row r="163" spans="1:30" ht="20.100000000000001" customHeight="1">
      <c r="A163" s="59" t="str">
        <f t="array" ref="A163">IF(ROWS(A$9:A163)&gt;$U$5,"",INDEX(T$13:T$512,SMALL(IF(($Z$13:$Z$512=$Z$5),ROW($A$9:$A$508)-ROW($A$9)+1,""),ROWS(A$9:A163)),,1))</f>
        <v/>
      </c>
      <c r="B163" s="390" t="str">
        <f t="array" ref="B163">IF(ROWS(B$9:B163)&gt;$U$5,"",INDEX(U$13:U$512,SMALL(IF(($Z$13:$Z$512=$Z$5),ROW($A$9:$A$508)-ROW($A$9)+1,""),ROWS(B$9:B163)),,1))</f>
        <v/>
      </c>
      <c r="C163" s="389" t="str">
        <f t="array" ref="C163">IF(ROWS(C$9:C163)&gt;$U$5,"",INDEX(V$13:V$512,SMALL(IF(($Z$13:$Z$512=$Z$5),ROW($A$9:$A$508)-ROW($A$9)+1,""),ROWS(C$9:C163)),,1))</f>
        <v/>
      </c>
      <c r="D163" s="309" t="str">
        <f t="array" ref="D163">IF(ROWS(D$9:D163)&gt;$U$5,"",INDEX(W$13:W$512,SMALL(IF(($Z$13:$Z$512=$Z$5),ROW($A$9:$A$508)-ROW($A$9)+1,""),ROWS(D$9:D163)),,1))</f>
        <v/>
      </c>
      <c r="E163" s="59" t="str">
        <f t="array" ref="E163">IF(ROWS(E$9:E163)&gt;$U$5,"",INDEX(X$13:X$512,SMALL(IF(($Z$13:$Z$512=$Z$5),ROW($A$9:$A$508)-ROW($A$9)+1,""),ROWS(E$9:E163)),,1))</f>
        <v/>
      </c>
      <c r="F163" s="59" t="str">
        <f t="array" ref="F163">IF(ROWS(F$9:F163)&gt;$U$5,"",INDEX(Y$13:Y$512,SMALL(IF(($Z$13:$Z$512=$Z$5),ROW($A$9:$A$508)-ROW($A$9)+1,""),ROWS(F$9:F163)),,1))</f>
        <v/>
      </c>
      <c r="G163" s="59" t="str">
        <f t="array" ref="G163">IF(ROWS(G$9:G163)&gt;$U$5,"",INDEX(Z$13:Z$512,SMALL(IF(($Z$13:$Z$512=$Z$5),ROW($A$9:$A$508)-ROW($A$9)+1,""),ROWS(G$9:G163)),,1))</f>
        <v/>
      </c>
      <c r="H163" s="59" t="str">
        <f t="array" ref="H163">IF(ROWS(H$9:H163)&gt;$U$5,"",INDEX(AC$13:AC$512,SMALL(IF(($Z$13:$Z$512=$Z$5),ROW($A$9:$A$508)-ROW($A$9)+1,""),ROWS(H$9:H163)),,1))</f>
        <v/>
      </c>
      <c r="I163" s="105"/>
      <c r="J163" s="105"/>
      <c r="K163" s="105"/>
      <c r="L163" s="105"/>
      <c r="M163" s="136"/>
      <c r="N163" s="44"/>
      <c r="O163" s="44"/>
      <c r="P163" s="44"/>
      <c r="Q163" s="44"/>
      <c r="R163" s="44"/>
      <c r="S163" s="44"/>
      <c r="T163" s="44">
        <f>Nut_StatusTool!A157</f>
        <v>151</v>
      </c>
      <c r="U163" s="44">
        <f>Nut_StatusTool!B157</f>
        <v>0</v>
      </c>
      <c r="V163" s="44">
        <f>Nut_StatusTool!C157</f>
        <v>0</v>
      </c>
      <c r="W163" s="44">
        <f>Nut_StatusTool!D157</f>
        <v>0</v>
      </c>
      <c r="X163" s="44">
        <f>Nut_StatusTool!F157</f>
        <v>0</v>
      </c>
      <c r="Y163" s="285" t="str">
        <f>Nut_StatusTool!K157</f>
        <v/>
      </c>
      <c r="Z163" s="44" t="str">
        <f>Nut_StatusTool!L157</f>
        <v/>
      </c>
      <c r="AA163" s="44" t="str">
        <f>Nut_StatusTool!M157</f>
        <v/>
      </c>
      <c r="AB163" s="44" t="str">
        <f>Nut_StatusTool!N157</f>
        <v/>
      </c>
      <c r="AC163" s="44">
        <f>Nut_StatusTool!I157</f>
        <v>0</v>
      </c>
      <c r="AD163" s="44">
        <f>Nut_StatusTool!J157</f>
        <v>0</v>
      </c>
    </row>
    <row r="164" spans="1:30" ht="20.100000000000001" customHeight="1">
      <c r="A164" s="59" t="str">
        <f t="array" ref="A164">IF(ROWS(A$9:A164)&gt;$U$5,"",INDEX(T$13:T$512,SMALL(IF(($Z$13:$Z$512=$Z$5),ROW($A$9:$A$508)-ROW($A$9)+1,""),ROWS(A$9:A164)),,1))</f>
        <v/>
      </c>
      <c r="B164" s="390" t="str">
        <f t="array" ref="B164">IF(ROWS(B$9:B164)&gt;$U$5,"",INDEX(U$13:U$512,SMALL(IF(($Z$13:$Z$512=$Z$5),ROW($A$9:$A$508)-ROW($A$9)+1,""),ROWS(B$9:B164)),,1))</f>
        <v/>
      </c>
      <c r="C164" s="389" t="str">
        <f t="array" ref="C164">IF(ROWS(C$9:C164)&gt;$U$5,"",INDEX(V$13:V$512,SMALL(IF(($Z$13:$Z$512=$Z$5),ROW($A$9:$A$508)-ROW($A$9)+1,""),ROWS(C$9:C164)),,1))</f>
        <v/>
      </c>
      <c r="D164" s="309" t="str">
        <f t="array" ref="D164">IF(ROWS(D$9:D164)&gt;$U$5,"",INDEX(W$13:W$512,SMALL(IF(($Z$13:$Z$512=$Z$5),ROW($A$9:$A$508)-ROW($A$9)+1,""),ROWS(D$9:D164)),,1))</f>
        <v/>
      </c>
      <c r="E164" s="59" t="str">
        <f t="array" ref="E164">IF(ROWS(E$9:E164)&gt;$U$5,"",INDEX(X$13:X$512,SMALL(IF(($Z$13:$Z$512=$Z$5),ROW($A$9:$A$508)-ROW($A$9)+1,""),ROWS(E$9:E164)),,1))</f>
        <v/>
      </c>
      <c r="F164" s="59" t="str">
        <f t="array" ref="F164">IF(ROWS(F$9:F164)&gt;$U$5,"",INDEX(Y$13:Y$512,SMALL(IF(($Z$13:$Z$512=$Z$5),ROW($A$9:$A$508)-ROW($A$9)+1,""),ROWS(F$9:F164)),,1))</f>
        <v/>
      </c>
      <c r="G164" s="59" t="str">
        <f t="array" ref="G164">IF(ROWS(G$9:G164)&gt;$U$5,"",INDEX(Z$13:Z$512,SMALL(IF(($Z$13:$Z$512=$Z$5),ROW($A$9:$A$508)-ROW($A$9)+1,""),ROWS(G$9:G164)),,1))</f>
        <v/>
      </c>
      <c r="H164" s="59" t="str">
        <f t="array" ref="H164">IF(ROWS(H$9:H164)&gt;$U$5,"",INDEX(AC$13:AC$512,SMALL(IF(($Z$13:$Z$512=$Z$5),ROW($A$9:$A$508)-ROW($A$9)+1,""),ROWS(H$9:H164)),,1))</f>
        <v/>
      </c>
      <c r="I164" s="105"/>
      <c r="J164" s="105"/>
      <c r="K164" s="105"/>
      <c r="L164" s="105"/>
      <c r="M164" s="136"/>
      <c r="N164" s="44"/>
      <c r="O164" s="44"/>
      <c r="P164" s="44"/>
      <c r="Q164" s="44"/>
      <c r="R164" s="44"/>
      <c r="S164" s="44"/>
      <c r="T164" s="44">
        <f>Nut_StatusTool!A158</f>
        <v>152</v>
      </c>
      <c r="U164" s="44">
        <f>Nut_StatusTool!B158</f>
        <v>0</v>
      </c>
      <c r="V164" s="44">
        <f>Nut_StatusTool!C158</f>
        <v>0</v>
      </c>
      <c r="W164" s="44">
        <f>Nut_StatusTool!D158</f>
        <v>0</v>
      </c>
      <c r="X164" s="44">
        <f>Nut_StatusTool!F158</f>
        <v>0</v>
      </c>
      <c r="Y164" s="285" t="str">
        <f>Nut_StatusTool!K158</f>
        <v/>
      </c>
      <c r="Z164" s="44" t="str">
        <f>Nut_StatusTool!L158</f>
        <v/>
      </c>
      <c r="AA164" s="44" t="str">
        <f>Nut_StatusTool!M158</f>
        <v/>
      </c>
      <c r="AB164" s="44" t="str">
        <f>Nut_StatusTool!N158</f>
        <v/>
      </c>
      <c r="AC164" s="44">
        <f>Nut_StatusTool!I158</f>
        <v>0</v>
      </c>
      <c r="AD164" s="44">
        <f>Nut_StatusTool!J158</f>
        <v>0</v>
      </c>
    </row>
    <row r="165" spans="1:30" ht="20.100000000000001" customHeight="1">
      <c r="A165" s="59" t="str">
        <f t="array" ref="A165">IF(ROWS(A$9:A165)&gt;$U$5,"",INDEX(T$13:T$512,SMALL(IF(($Z$13:$Z$512=$Z$5),ROW($A$9:$A$508)-ROW($A$9)+1,""),ROWS(A$9:A165)),,1))</f>
        <v/>
      </c>
      <c r="B165" s="390" t="str">
        <f t="array" ref="B165">IF(ROWS(B$9:B165)&gt;$U$5,"",INDEX(U$13:U$512,SMALL(IF(($Z$13:$Z$512=$Z$5),ROW($A$9:$A$508)-ROW($A$9)+1,""),ROWS(B$9:B165)),,1))</f>
        <v/>
      </c>
      <c r="C165" s="389" t="str">
        <f t="array" ref="C165">IF(ROWS(C$9:C165)&gt;$U$5,"",INDEX(V$13:V$512,SMALL(IF(($Z$13:$Z$512=$Z$5),ROW($A$9:$A$508)-ROW($A$9)+1,""),ROWS(C$9:C165)),,1))</f>
        <v/>
      </c>
      <c r="D165" s="309" t="str">
        <f t="array" ref="D165">IF(ROWS(D$9:D165)&gt;$U$5,"",INDEX(W$13:W$512,SMALL(IF(($Z$13:$Z$512=$Z$5),ROW($A$9:$A$508)-ROW($A$9)+1,""),ROWS(D$9:D165)),,1))</f>
        <v/>
      </c>
      <c r="E165" s="59" t="str">
        <f t="array" ref="E165">IF(ROWS(E$9:E165)&gt;$U$5,"",INDEX(X$13:X$512,SMALL(IF(($Z$13:$Z$512=$Z$5),ROW($A$9:$A$508)-ROW($A$9)+1,""),ROWS(E$9:E165)),,1))</f>
        <v/>
      </c>
      <c r="F165" s="59" t="str">
        <f t="array" ref="F165">IF(ROWS(F$9:F165)&gt;$U$5,"",INDEX(Y$13:Y$512,SMALL(IF(($Z$13:$Z$512=$Z$5),ROW($A$9:$A$508)-ROW($A$9)+1,""),ROWS(F$9:F165)),,1))</f>
        <v/>
      </c>
      <c r="G165" s="59" t="str">
        <f t="array" ref="G165">IF(ROWS(G$9:G165)&gt;$U$5,"",INDEX(Z$13:Z$512,SMALL(IF(($Z$13:$Z$512=$Z$5),ROW($A$9:$A$508)-ROW($A$9)+1,""),ROWS(G$9:G165)),,1))</f>
        <v/>
      </c>
      <c r="H165" s="59" t="str">
        <f t="array" ref="H165">IF(ROWS(H$9:H165)&gt;$U$5,"",INDEX(AC$13:AC$512,SMALL(IF(($Z$13:$Z$512=$Z$5),ROW($A$9:$A$508)-ROW($A$9)+1,""),ROWS(H$9:H165)),,1))</f>
        <v/>
      </c>
      <c r="I165" s="105"/>
      <c r="J165" s="105"/>
      <c r="K165" s="105"/>
      <c r="L165" s="105"/>
      <c r="M165" s="136"/>
      <c r="N165" s="44"/>
      <c r="O165" s="44"/>
      <c r="P165" s="44"/>
      <c r="Q165" s="44"/>
      <c r="R165" s="44"/>
      <c r="S165" s="44"/>
      <c r="T165" s="44">
        <f>Nut_StatusTool!A159</f>
        <v>153</v>
      </c>
      <c r="U165" s="44">
        <f>Nut_StatusTool!B159</f>
        <v>0</v>
      </c>
      <c r="V165" s="44">
        <f>Nut_StatusTool!C159</f>
        <v>0</v>
      </c>
      <c r="W165" s="44">
        <f>Nut_StatusTool!D159</f>
        <v>0</v>
      </c>
      <c r="X165" s="44">
        <f>Nut_StatusTool!F159</f>
        <v>0</v>
      </c>
      <c r="Y165" s="285" t="str">
        <f>Nut_StatusTool!K159</f>
        <v/>
      </c>
      <c r="Z165" s="44" t="str">
        <f>Nut_StatusTool!L159</f>
        <v/>
      </c>
      <c r="AA165" s="44" t="str">
        <f>Nut_StatusTool!M159</f>
        <v/>
      </c>
      <c r="AB165" s="44" t="str">
        <f>Nut_StatusTool!N159</f>
        <v/>
      </c>
      <c r="AC165" s="44">
        <f>Nut_StatusTool!I159</f>
        <v>0</v>
      </c>
      <c r="AD165" s="44">
        <f>Nut_StatusTool!J159</f>
        <v>0</v>
      </c>
    </row>
    <row r="166" spans="1:30" ht="20.100000000000001" customHeight="1">
      <c r="A166" s="59" t="str">
        <f t="array" ref="A166">IF(ROWS(A$9:A166)&gt;$U$5,"",INDEX(T$13:T$512,SMALL(IF(($Z$13:$Z$512=$Z$5),ROW($A$9:$A$508)-ROW($A$9)+1,""),ROWS(A$9:A166)),,1))</f>
        <v/>
      </c>
      <c r="B166" s="390" t="str">
        <f t="array" ref="B166">IF(ROWS(B$9:B166)&gt;$U$5,"",INDEX(U$13:U$512,SMALL(IF(($Z$13:$Z$512=$Z$5),ROW($A$9:$A$508)-ROW($A$9)+1,""),ROWS(B$9:B166)),,1))</f>
        <v/>
      </c>
      <c r="C166" s="389" t="str">
        <f t="array" ref="C166">IF(ROWS(C$9:C166)&gt;$U$5,"",INDEX(V$13:V$512,SMALL(IF(($Z$13:$Z$512=$Z$5),ROW($A$9:$A$508)-ROW($A$9)+1,""),ROWS(C$9:C166)),,1))</f>
        <v/>
      </c>
      <c r="D166" s="309" t="str">
        <f t="array" ref="D166">IF(ROWS(D$9:D166)&gt;$U$5,"",INDEX(W$13:W$512,SMALL(IF(($Z$13:$Z$512=$Z$5),ROW($A$9:$A$508)-ROW($A$9)+1,""),ROWS(D$9:D166)),,1))</f>
        <v/>
      </c>
      <c r="E166" s="59" t="str">
        <f t="array" ref="E166">IF(ROWS(E$9:E166)&gt;$U$5,"",INDEX(X$13:X$512,SMALL(IF(($Z$13:$Z$512=$Z$5),ROW($A$9:$A$508)-ROW($A$9)+1,""),ROWS(E$9:E166)),,1))</f>
        <v/>
      </c>
      <c r="F166" s="59" t="str">
        <f t="array" ref="F166">IF(ROWS(F$9:F166)&gt;$U$5,"",INDEX(Y$13:Y$512,SMALL(IF(($Z$13:$Z$512=$Z$5),ROW($A$9:$A$508)-ROW($A$9)+1,""),ROWS(F$9:F166)),,1))</f>
        <v/>
      </c>
      <c r="G166" s="59" t="str">
        <f t="array" ref="G166">IF(ROWS(G$9:G166)&gt;$U$5,"",INDEX(Z$13:Z$512,SMALL(IF(($Z$13:$Z$512=$Z$5),ROW($A$9:$A$508)-ROW($A$9)+1,""),ROWS(G$9:G166)),,1))</f>
        <v/>
      </c>
      <c r="H166" s="59" t="str">
        <f t="array" ref="H166">IF(ROWS(H$9:H166)&gt;$U$5,"",INDEX(AC$13:AC$512,SMALL(IF(($Z$13:$Z$512=$Z$5),ROW($A$9:$A$508)-ROW($A$9)+1,""),ROWS(H$9:H166)),,1))</f>
        <v/>
      </c>
      <c r="I166" s="105"/>
      <c r="J166" s="105"/>
      <c r="K166" s="105"/>
      <c r="L166" s="105"/>
      <c r="M166" s="136"/>
      <c r="N166" s="44"/>
      <c r="O166" s="44"/>
      <c r="P166" s="44"/>
      <c r="Q166" s="44"/>
      <c r="R166" s="44"/>
      <c r="S166" s="44"/>
      <c r="T166" s="44">
        <f>Nut_StatusTool!A160</f>
        <v>154</v>
      </c>
      <c r="U166" s="44">
        <f>Nut_StatusTool!B160</f>
        <v>0</v>
      </c>
      <c r="V166" s="44">
        <f>Nut_StatusTool!C160</f>
        <v>0</v>
      </c>
      <c r="W166" s="44">
        <f>Nut_StatusTool!D160</f>
        <v>0</v>
      </c>
      <c r="X166" s="44">
        <f>Nut_StatusTool!F160</f>
        <v>0</v>
      </c>
      <c r="Y166" s="285" t="str">
        <f>Nut_StatusTool!K160</f>
        <v/>
      </c>
      <c r="Z166" s="44" t="str">
        <f>Nut_StatusTool!L160</f>
        <v/>
      </c>
      <c r="AA166" s="44" t="str">
        <f>Nut_StatusTool!M160</f>
        <v/>
      </c>
      <c r="AB166" s="44" t="str">
        <f>Nut_StatusTool!N160</f>
        <v/>
      </c>
      <c r="AC166" s="44">
        <f>Nut_StatusTool!I160</f>
        <v>0</v>
      </c>
      <c r="AD166" s="44">
        <f>Nut_StatusTool!J160</f>
        <v>0</v>
      </c>
    </row>
    <row r="167" spans="1:30" ht="20.100000000000001" customHeight="1">
      <c r="A167" s="59" t="str">
        <f t="array" ref="A167">IF(ROWS(A$9:A167)&gt;$U$5,"",INDEX(T$13:T$512,SMALL(IF(($Z$13:$Z$512=$Z$5),ROW($A$9:$A$508)-ROW($A$9)+1,""),ROWS(A$9:A167)),,1))</f>
        <v/>
      </c>
      <c r="B167" s="390" t="str">
        <f t="array" ref="B167">IF(ROWS(B$9:B167)&gt;$U$5,"",INDEX(U$13:U$512,SMALL(IF(($Z$13:$Z$512=$Z$5),ROW($A$9:$A$508)-ROW($A$9)+1,""),ROWS(B$9:B167)),,1))</f>
        <v/>
      </c>
      <c r="C167" s="389" t="str">
        <f t="array" ref="C167">IF(ROWS(C$9:C167)&gt;$U$5,"",INDEX(V$13:V$512,SMALL(IF(($Z$13:$Z$512=$Z$5),ROW($A$9:$A$508)-ROW($A$9)+1,""),ROWS(C$9:C167)),,1))</f>
        <v/>
      </c>
      <c r="D167" s="309" t="str">
        <f t="array" ref="D167">IF(ROWS(D$9:D167)&gt;$U$5,"",INDEX(W$13:W$512,SMALL(IF(($Z$13:$Z$512=$Z$5),ROW($A$9:$A$508)-ROW($A$9)+1,""),ROWS(D$9:D167)),,1))</f>
        <v/>
      </c>
      <c r="E167" s="59" t="str">
        <f t="array" ref="E167">IF(ROWS(E$9:E167)&gt;$U$5,"",INDEX(X$13:X$512,SMALL(IF(($Z$13:$Z$512=$Z$5),ROW($A$9:$A$508)-ROW($A$9)+1,""),ROWS(E$9:E167)),,1))</f>
        <v/>
      </c>
      <c r="F167" s="59" t="str">
        <f t="array" ref="F167">IF(ROWS(F$9:F167)&gt;$U$5,"",INDEX(Y$13:Y$512,SMALL(IF(($Z$13:$Z$512=$Z$5),ROW($A$9:$A$508)-ROW($A$9)+1,""),ROWS(F$9:F167)),,1))</f>
        <v/>
      </c>
      <c r="G167" s="59" t="str">
        <f t="array" ref="G167">IF(ROWS(G$9:G167)&gt;$U$5,"",INDEX(Z$13:Z$512,SMALL(IF(($Z$13:$Z$512=$Z$5),ROW($A$9:$A$508)-ROW($A$9)+1,""),ROWS(G$9:G167)),,1))</f>
        <v/>
      </c>
      <c r="H167" s="59" t="str">
        <f t="array" ref="H167">IF(ROWS(H$9:H167)&gt;$U$5,"",INDEX(AC$13:AC$512,SMALL(IF(($Z$13:$Z$512=$Z$5),ROW($A$9:$A$508)-ROW($A$9)+1,""),ROWS(H$9:H167)),,1))</f>
        <v/>
      </c>
      <c r="I167" s="105"/>
      <c r="J167" s="105"/>
      <c r="K167" s="105"/>
      <c r="L167" s="105"/>
      <c r="M167" s="136"/>
      <c r="N167" s="44"/>
      <c r="O167" s="44"/>
      <c r="P167" s="44"/>
      <c r="Q167" s="44"/>
      <c r="R167" s="44"/>
      <c r="S167" s="44"/>
      <c r="T167" s="44">
        <f>Nut_StatusTool!A161</f>
        <v>155</v>
      </c>
      <c r="U167" s="44">
        <f>Nut_StatusTool!B161</f>
        <v>0</v>
      </c>
      <c r="V167" s="44">
        <f>Nut_StatusTool!C161</f>
        <v>0</v>
      </c>
      <c r="W167" s="44">
        <f>Nut_StatusTool!D161</f>
        <v>0</v>
      </c>
      <c r="X167" s="44">
        <f>Nut_StatusTool!F161</f>
        <v>0</v>
      </c>
      <c r="Y167" s="285" t="str">
        <f>Nut_StatusTool!K161</f>
        <v/>
      </c>
      <c r="Z167" s="44" t="str">
        <f>Nut_StatusTool!L161</f>
        <v/>
      </c>
      <c r="AA167" s="44" t="str">
        <f>Nut_StatusTool!M161</f>
        <v/>
      </c>
      <c r="AB167" s="44" t="str">
        <f>Nut_StatusTool!N161</f>
        <v/>
      </c>
      <c r="AC167" s="44">
        <f>Nut_StatusTool!I161</f>
        <v>0</v>
      </c>
      <c r="AD167" s="44">
        <f>Nut_StatusTool!J161</f>
        <v>0</v>
      </c>
    </row>
    <row r="168" spans="1:30" ht="20.100000000000001" customHeight="1">
      <c r="A168" s="59" t="str">
        <f t="array" ref="A168">IF(ROWS(A$9:A168)&gt;$U$5,"",INDEX(T$13:T$512,SMALL(IF(($Z$13:$Z$512=$Z$5),ROW($A$9:$A$508)-ROW($A$9)+1,""),ROWS(A$9:A168)),,1))</f>
        <v/>
      </c>
      <c r="B168" s="390" t="str">
        <f t="array" ref="B168">IF(ROWS(B$9:B168)&gt;$U$5,"",INDEX(U$13:U$512,SMALL(IF(($Z$13:$Z$512=$Z$5),ROW($A$9:$A$508)-ROW($A$9)+1,""),ROWS(B$9:B168)),,1))</f>
        <v/>
      </c>
      <c r="C168" s="389" t="str">
        <f t="array" ref="C168">IF(ROWS(C$9:C168)&gt;$U$5,"",INDEX(V$13:V$512,SMALL(IF(($Z$13:$Z$512=$Z$5),ROW($A$9:$A$508)-ROW($A$9)+1,""),ROWS(C$9:C168)),,1))</f>
        <v/>
      </c>
      <c r="D168" s="309" t="str">
        <f t="array" ref="D168">IF(ROWS(D$9:D168)&gt;$U$5,"",INDEX(W$13:W$512,SMALL(IF(($Z$13:$Z$512=$Z$5),ROW($A$9:$A$508)-ROW($A$9)+1,""),ROWS(D$9:D168)),,1))</f>
        <v/>
      </c>
      <c r="E168" s="59" t="str">
        <f t="array" ref="E168">IF(ROWS(E$9:E168)&gt;$U$5,"",INDEX(X$13:X$512,SMALL(IF(($Z$13:$Z$512=$Z$5),ROW($A$9:$A$508)-ROW($A$9)+1,""),ROWS(E$9:E168)),,1))</f>
        <v/>
      </c>
      <c r="F168" s="59" t="str">
        <f t="array" ref="F168">IF(ROWS(F$9:F168)&gt;$U$5,"",INDEX(Y$13:Y$512,SMALL(IF(($Z$13:$Z$512=$Z$5),ROW($A$9:$A$508)-ROW($A$9)+1,""),ROWS(F$9:F168)),,1))</f>
        <v/>
      </c>
      <c r="G168" s="59" t="str">
        <f t="array" ref="G168">IF(ROWS(G$9:G168)&gt;$U$5,"",INDEX(Z$13:Z$512,SMALL(IF(($Z$13:$Z$512=$Z$5),ROW($A$9:$A$508)-ROW($A$9)+1,""),ROWS(G$9:G168)),,1))</f>
        <v/>
      </c>
      <c r="H168" s="59" t="str">
        <f t="array" ref="H168">IF(ROWS(H$9:H168)&gt;$U$5,"",INDEX(AC$13:AC$512,SMALL(IF(($Z$13:$Z$512=$Z$5),ROW($A$9:$A$508)-ROW($A$9)+1,""),ROWS(H$9:H168)),,1))</f>
        <v/>
      </c>
      <c r="I168" s="105"/>
      <c r="J168" s="105"/>
      <c r="K168" s="105"/>
      <c r="L168" s="105"/>
      <c r="M168" s="136"/>
      <c r="N168" s="44"/>
      <c r="O168" s="44"/>
      <c r="P168" s="44"/>
      <c r="Q168" s="44"/>
      <c r="R168" s="44"/>
      <c r="S168" s="44"/>
      <c r="T168" s="44">
        <f>Nut_StatusTool!A162</f>
        <v>156</v>
      </c>
      <c r="U168" s="44">
        <f>Nut_StatusTool!B162</f>
        <v>0</v>
      </c>
      <c r="V168" s="44">
        <f>Nut_StatusTool!C162</f>
        <v>0</v>
      </c>
      <c r="W168" s="44">
        <f>Nut_StatusTool!D162</f>
        <v>0</v>
      </c>
      <c r="X168" s="44">
        <f>Nut_StatusTool!F162</f>
        <v>0</v>
      </c>
      <c r="Y168" s="285" t="str">
        <f>Nut_StatusTool!K162</f>
        <v/>
      </c>
      <c r="Z168" s="44" t="str">
        <f>Nut_StatusTool!L162</f>
        <v/>
      </c>
      <c r="AA168" s="44" t="str">
        <f>Nut_StatusTool!M162</f>
        <v/>
      </c>
      <c r="AB168" s="44" t="str">
        <f>Nut_StatusTool!N162</f>
        <v/>
      </c>
      <c r="AC168" s="44">
        <f>Nut_StatusTool!I162</f>
        <v>0</v>
      </c>
      <c r="AD168" s="44">
        <f>Nut_StatusTool!J162</f>
        <v>0</v>
      </c>
    </row>
    <row r="169" spans="1:30" ht="20.100000000000001" customHeight="1">
      <c r="A169" s="59" t="str">
        <f t="array" ref="A169">IF(ROWS(A$9:A169)&gt;$U$5,"",INDEX(T$13:T$512,SMALL(IF(($Z$13:$Z$512=$Z$5),ROW($A$9:$A$508)-ROW($A$9)+1,""),ROWS(A$9:A169)),,1))</f>
        <v/>
      </c>
      <c r="B169" s="390" t="str">
        <f t="array" ref="B169">IF(ROWS(B$9:B169)&gt;$U$5,"",INDEX(U$13:U$512,SMALL(IF(($Z$13:$Z$512=$Z$5),ROW($A$9:$A$508)-ROW($A$9)+1,""),ROWS(B$9:B169)),,1))</f>
        <v/>
      </c>
      <c r="C169" s="389" t="str">
        <f t="array" ref="C169">IF(ROWS(C$9:C169)&gt;$U$5,"",INDEX(V$13:V$512,SMALL(IF(($Z$13:$Z$512=$Z$5),ROW($A$9:$A$508)-ROW($A$9)+1,""),ROWS(C$9:C169)),,1))</f>
        <v/>
      </c>
      <c r="D169" s="309" t="str">
        <f t="array" ref="D169">IF(ROWS(D$9:D169)&gt;$U$5,"",INDEX(W$13:W$512,SMALL(IF(($Z$13:$Z$512=$Z$5),ROW($A$9:$A$508)-ROW($A$9)+1,""),ROWS(D$9:D169)),,1))</f>
        <v/>
      </c>
      <c r="E169" s="59" t="str">
        <f t="array" ref="E169">IF(ROWS(E$9:E169)&gt;$U$5,"",INDEX(X$13:X$512,SMALL(IF(($Z$13:$Z$512=$Z$5),ROW($A$9:$A$508)-ROW($A$9)+1,""),ROWS(E$9:E169)),,1))</f>
        <v/>
      </c>
      <c r="F169" s="59" t="str">
        <f t="array" ref="F169">IF(ROWS(F$9:F169)&gt;$U$5,"",INDEX(Y$13:Y$512,SMALL(IF(($Z$13:$Z$512=$Z$5),ROW($A$9:$A$508)-ROW($A$9)+1,""),ROWS(F$9:F169)),,1))</f>
        <v/>
      </c>
      <c r="G169" s="59" t="str">
        <f t="array" ref="G169">IF(ROWS(G$9:G169)&gt;$U$5,"",INDEX(Z$13:Z$512,SMALL(IF(($Z$13:$Z$512=$Z$5),ROW($A$9:$A$508)-ROW($A$9)+1,""),ROWS(G$9:G169)),,1))</f>
        <v/>
      </c>
      <c r="H169" s="59" t="str">
        <f t="array" ref="H169">IF(ROWS(H$9:H169)&gt;$U$5,"",INDEX(AC$13:AC$512,SMALL(IF(($Z$13:$Z$512=$Z$5),ROW($A$9:$A$508)-ROW($A$9)+1,""),ROWS(H$9:H169)),,1))</f>
        <v/>
      </c>
      <c r="I169" s="105"/>
      <c r="J169" s="105"/>
      <c r="K169" s="105"/>
      <c r="L169" s="105"/>
      <c r="M169" s="136"/>
      <c r="N169" s="44"/>
      <c r="O169" s="44"/>
      <c r="P169" s="44"/>
      <c r="Q169" s="44"/>
      <c r="R169" s="44"/>
      <c r="S169" s="44"/>
      <c r="T169" s="44">
        <f>Nut_StatusTool!A163</f>
        <v>157</v>
      </c>
      <c r="U169" s="44">
        <f>Nut_StatusTool!B163</f>
        <v>0</v>
      </c>
      <c r="V169" s="44">
        <f>Nut_StatusTool!C163</f>
        <v>0</v>
      </c>
      <c r="W169" s="44">
        <f>Nut_StatusTool!D163</f>
        <v>0</v>
      </c>
      <c r="X169" s="44">
        <f>Nut_StatusTool!F163</f>
        <v>0</v>
      </c>
      <c r="Y169" s="285" t="str">
        <f>Nut_StatusTool!K163</f>
        <v/>
      </c>
      <c r="Z169" s="44" t="str">
        <f>Nut_StatusTool!L163</f>
        <v/>
      </c>
      <c r="AA169" s="44" t="str">
        <f>Nut_StatusTool!M163</f>
        <v/>
      </c>
      <c r="AB169" s="44" t="str">
        <f>Nut_StatusTool!N163</f>
        <v/>
      </c>
      <c r="AC169" s="44">
        <f>Nut_StatusTool!I163</f>
        <v>0</v>
      </c>
      <c r="AD169" s="44">
        <f>Nut_StatusTool!J163</f>
        <v>0</v>
      </c>
    </row>
    <row r="170" spans="1:30" ht="20.100000000000001" customHeight="1">
      <c r="A170" s="59" t="str">
        <f t="array" ref="A170">IF(ROWS(A$9:A170)&gt;$U$5,"",INDEX(T$13:T$512,SMALL(IF(($Z$13:$Z$512=$Z$5),ROW($A$9:$A$508)-ROW($A$9)+1,""),ROWS(A$9:A170)),,1))</f>
        <v/>
      </c>
      <c r="B170" s="390" t="str">
        <f t="array" ref="B170">IF(ROWS(B$9:B170)&gt;$U$5,"",INDEX(U$13:U$512,SMALL(IF(($Z$13:$Z$512=$Z$5),ROW($A$9:$A$508)-ROW($A$9)+1,""),ROWS(B$9:B170)),,1))</f>
        <v/>
      </c>
      <c r="C170" s="389" t="str">
        <f t="array" ref="C170">IF(ROWS(C$9:C170)&gt;$U$5,"",INDEX(V$13:V$512,SMALL(IF(($Z$13:$Z$512=$Z$5),ROW($A$9:$A$508)-ROW($A$9)+1,""),ROWS(C$9:C170)),,1))</f>
        <v/>
      </c>
      <c r="D170" s="309" t="str">
        <f t="array" ref="D170">IF(ROWS(D$9:D170)&gt;$U$5,"",INDEX(W$13:W$512,SMALL(IF(($Z$13:$Z$512=$Z$5),ROW($A$9:$A$508)-ROW($A$9)+1,""),ROWS(D$9:D170)),,1))</f>
        <v/>
      </c>
      <c r="E170" s="59" t="str">
        <f t="array" ref="E170">IF(ROWS(E$9:E170)&gt;$U$5,"",INDEX(X$13:X$512,SMALL(IF(($Z$13:$Z$512=$Z$5),ROW($A$9:$A$508)-ROW($A$9)+1,""),ROWS(E$9:E170)),,1))</f>
        <v/>
      </c>
      <c r="F170" s="59" t="str">
        <f t="array" ref="F170">IF(ROWS(F$9:F170)&gt;$U$5,"",INDEX(Y$13:Y$512,SMALL(IF(($Z$13:$Z$512=$Z$5),ROW($A$9:$A$508)-ROW($A$9)+1,""),ROWS(F$9:F170)),,1))</f>
        <v/>
      </c>
      <c r="G170" s="59" t="str">
        <f t="array" ref="G170">IF(ROWS(G$9:G170)&gt;$U$5,"",INDEX(Z$13:Z$512,SMALL(IF(($Z$13:$Z$512=$Z$5),ROW($A$9:$A$508)-ROW($A$9)+1,""),ROWS(G$9:G170)),,1))</f>
        <v/>
      </c>
      <c r="H170" s="59" t="str">
        <f t="array" ref="H170">IF(ROWS(H$9:H170)&gt;$U$5,"",INDEX(AC$13:AC$512,SMALL(IF(($Z$13:$Z$512=$Z$5),ROW($A$9:$A$508)-ROW($A$9)+1,""),ROWS(H$9:H170)),,1))</f>
        <v/>
      </c>
      <c r="I170" s="105"/>
      <c r="J170" s="105"/>
      <c r="K170" s="105"/>
      <c r="L170" s="105"/>
      <c r="M170" s="136"/>
      <c r="N170" s="44"/>
      <c r="O170" s="44"/>
      <c r="P170" s="44"/>
      <c r="Q170" s="44"/>
      <c r="R170" s="44"/>
      <c r="S170" s="44"/>
      <c r="T170" s="44">
        <f>Nut_StatusTool!A164</f>
        <v>158</v>
      </c>
      <c r="U170" s="44">
        <f>Nut_StatusTool!B164</f>
        <v>0</v>
      </c>
      <c r="V170" s="44">
        <f>Nut_StatusTool!C164</f>
        <v>0</v>
      </c>
      <c r="W170" s="44">
        <f>Nut_StatusTool!D164</f>
        <v>0</v>
      </c>
      <c r="X170" s="44">
        <f>Nut_StatusTool!F164</f>
        <v>0</v>
      </c>
      <c r="Y170" s="285" t="str">
        <f>Nut_StatusTool!K164</f>
        <v/>
      </c>
      <c r="Z170" s="44" t="str">
        <f>Nut_StatusTool!L164</f>
        <v/>
      </c>
      <c r="AA170" s="44" t="str">
        <f>Nut_StatusTool!M164</f>
        <v/>
      </c>
      <c r="AB170" s="44" t="str">
        <f>Nut_StatusTool!N164</f>
        <v/>
      </c>
      <c r="AC170" s="44">
        <f>Nut_StatusTool!I164</f>
        <v>0</v>
      </c>
      <c r="AD170" s="44">
        <f>Nut_StatusTool!J164</f>
        <v>0</v>
      </c>
    </row>
    <row r="171" spans="1:30" ht="20.100000000000001" customHeight="1">
      <c r="A171" s="59" t="str">
        <f t="array" ref="A171">IF(ROWS(A$9:A171)&gt;$U$5,"",INDEX(T$13:T$512,SMALL(IF(($Z$13:$Z$512=$Z$5),ROW($A$9:$A$508)-ROW($A$9)+1,""),ROWS(A$9:A171)),,1))</f>
        <v/>
      </c>
      <c r="B171" s="390" t="str">
        <f t="array" ref="B171">IF(ROWS(B$9:B171)&gt;$U$5,"",INDEX(U$13:U$512,SMALL(IF(($Z$13:$Z$512=$Z$5),ROW($A$9:$A$508)-ROW($A$9)+1,""),ROWS(B$9:B171)),,1))</f>
        <v/>
      </c>
      <c r="C171" s="389" t="str">
        <f t="array" ref="C171">IF(ROWS(C$9:C171)&gt;$U$5,"",INDEX(V$13:V$512,SMALL(IF(($Z$13:$Z$512=$Z$5),ROW($A$9:$A$508)-ROW($A$9)+1,""),ROWS(C$9:C171)),,1))</f>
        <v/>
      </c>
      <c r="D171" s="309" t="str">
        <f t="array" ref="D171">IF(ROWS(D$9:D171)&gt;$U$5,"",INDEX(W$13:W$512,SMALL(IF(($Z$13:$Z$512=$Z$5),ROW($A$9:$A$508)-ROW($A$9)+1,""),ROWS(D$9:D171)),,1))</f>
        <v/>
      </c>
      <c r="E171" s="59" t="str">
        <f t="array" ref="E171">IF(ROWS(E$9:E171)&gt;$U$5,"",INDEX(X$13:X$512,SMALL(IF(($Z$13:$Z$512=$Z$5),ROW($A$9:$A$508)-ROW($A$9)+1,""),ROWS(E$9:E171)),,1))</f>
        <v/>
      </c>
      <c r="F171" s="59" t="str">
        <f t="array" ref="F171">IF(ROWS(F$9:F171)&gt;$U$5,"",INDEX(Y$13:Y$512,SMALL(IF(($Z$13:$Z$512=$Z$5),ROW($A$9:$A$508)-ROW($A$9)+1,""),ROWS(F$9:F171)),,1))</f>
        <v/>
      </c>
      <c r="G171" s="59" t="str">
        <f t="array" ref="G171">IF(ROWS(G$9:G171)&gt;$U$5,"",INDEX(Z$13:Z$512,SMALL(IF(($Z$13:$Z$512=$Z$5),ROW($A$9:$A$508)-ROW($A$9)+1,""),ROWS(G$9:G171)),,1))</f>
        <v/>
      </c>
      <c r="H171" s="59" t="str">
        <f t="array" ref="H171">IF(ROWS(H$9:H171)&gt;$U$5,"",INDEX(AC$13:AC$512,SMALL(IF(($Z$13:$Z$512=$Z$5),ROW($A$9:$A$508)-ROW($A$9)+1,""),ROWS(H$9:H171)),,1))</f>
        <v/>
      </c>
      <c r="I171" s="105"/>
      <c r="J171" s="105"/>
      <c r="K171" s="105"/>
      <c r="L171" s="105"/>
      <c r="M171" s="136"/>
      <c r="N171" s="44"/>
      <c r="O171" s="44"/>
      <c r="P171" s="44"/>
      <c r="Q171" s="44"/>
      <c r="R171" s="44"/>
      <c r="S171" s="44"/>
      <c r="T171" s="44">
        <f>Nut_StatusTool!A165</f>
        <v>159</v>
      </c>
      <c r="U171" s="44">
        <f>Nut_StatusTool!B165</f>
        <v>0</v>
      </c>
      <c r="V171" s="44">
        <f>Nut_StatusTool!C165</f>
        <v>0</v>
      </c>
      <c r="W171" s="44">
        <f>Nut_StatusTool!D165</f>
        <v>0</v>
      </c>
      <c r="X171" s="44">
        <f>Nut_StatusTool!F165</f>
        <v>0</v>
      </c>
      <c r="Y171" s="285" t="str">
        <f>Nut_StatusTool!K165</f>
        <v/>
      </c>
      <c r="Z171" s="44" t="str">
        <f>Nut_StatusTool!L165</f>
        <v/>
      </c>
      <c r="AA171" s="44" t="str">
        <f>Nut_StatusTool!M165</f>
        <v/>
      </c>
      <c r="AB171" s="44" t="str">
        <f>Nut_StatusTool!N165</f>
        <v/>
      </c>
      <c r="AC171" s="44">
        <f>Nut_StatusTool!I165</f>
        <v>0</v>
      </c>
      <c r="AD171" s="44">
        <f>Nut_StatusTool!J165</f>
        <v>0</v>
      </c>
    </row>
    <row r="172" spans="1:30" ht="20.100000000000001" customHeight="1">
      <c r="A172" s="59" t="str">
        <f t="array" ref="A172">IF(ROWS(A$9:A172)&gt;$U$5,"",INDEX(T$13:T$512,SMALL(IF(($Z$13:$Z$512=$Z$5),ROW($A$9:$A$508)-ROW($A$9)+1,""),ROWS(A$9:A172)),,1))</f>
        <v/>
      </c>
      <c r="B172" s="390" t="str">
        <f t="array" ref="B172">IF(ROWS(B$9:B172)&gt;$U$5,"",INDEX(U$13:U$512,SMALL(IF(($Z$13:$Z$512=$Z$5),ROW($A$9:$A$508)-ROW($A$9)+1,""),ROWS(B$9:B172)),,1))</f>
        <v/>
      </c>
      <c r="C172" s="389" t="str">
        <f t="array" ref="C172">IF(ROWS(C$9:C172)&gt;$U$5,"",INDEX(V$13:V$512,SMALL(IF(($Z$13:$Z$512=$Z$5),ROW($A$9:$A$508)-ROW($A$9)+1,""),ROWS(C$9:C172)),,1))</f>
        <v/>
      </c>
      <c r="D172" s="309" t="str">
        <f t="array" ref="D172">IF(ROWS(D$9:D172)&gt;$U$5,"",INDEX(W$13:W$512,SMALL(IF(($Z$13:$Z$512=$Z$5),ROW($A$9:$A$508)-ROW($A$9)+1,""),ROWS(D$9:D172)),,1))</f>
        <v/>
      </c>
      <c r="E172" s="59" t="str">
        <f t="array" ref="E172">IF(ROWS(E$9:E172)&gt;$U$5,"",INDEX(X$13:X$512,SMALL(IF(($Z$13:$Z$512=$Z$5),ROW($A$9:$A$508)-ROW($A$9)+1,""),ROWS(E$9:E172)),,1))</f>
        <v/>
      </c>
      <c r="F172" s="59" t="str">
        <f t="array" ref="F172">IF(ROWS(F$9:F172)&gt;$U$5,"",INDEX(Y$13:Y$512,SMALL(IF(($Z$13:$Z$512=$Z$5),ROW($A$9:$A$508)-ROW($A$9)+1,""),ROWS(F$9:F172)),,1))</f>
        <v/>
      </c>
      <c r="G172" s="59" t="str">
        <f t="array" ref="G172">IF(ROWS(G$9:G172)&gt;$U$5,"",INDEX(Z$13:Z$512,SMALL(IF(($Z$13:$Z$512=$Z$5),ROW($A$9:$A$508)-ROW($A$9)+1,""),ROWS(G$9:G172)),,1))</f>
        <v/>
      </c>
      <c r="H172" s="59" t="str">
        <f t="array" ref="H172">IF(ROWS(H$9:H172)&gt;$U$5,"",INDEX(AC$13:AC$512,SMALL(IF(($Z$13:$Z$512=$Z$5),ROW($A$9:$A$508)-ROW($A$9)+1,""),ROWS(H$9:H172)),,1))</f>
        <v/>
      </c>
      <c r="I172" s="105"/>
      <c r="J172" s="105"/>
      <c r="K172" s="105"/>
      <c r="L172" s="105"/>
      <c r="M172" s="136"/>
      <c r="N172" s="44"/>
      <c r="O172" s="44"/>
      <c r="P172" s="44"/>
      <c r="Q172" s="44"/>
      <c r="R172" s="44"/>
      <c r="S172" s="44"/>
      <c r="T172" s="44">
        <f>Nut_StatusTool!A166</f>
        <v>160</v>
      </c>
      <c r="U172" s="44">
        <f>Nut_StatusTool!B166</f>
        <v>0</v>
      </c>
      <c r="V172" s="44">
        <f>Nut_StatusTool!C166</f>
        <v>0</v>
      </c>
      <c r="W172" s="44">
        <f>Nut_StatusTool!D166</f>
        <v>0</v>
      </c>
      <c r="X172" s="44">
        <f>Nut_StatusTool!F166</f>
        <v>0</v>
      </c>
      <c r="Y172" s="285" t="str">
        <f>Nut_StatusTool!K166</f>
        <v/>
      </c>
      <c r="Z172" s="44" t="str">
        <f>Nut_StatusTool!L166</f>
        <v/>
      </c>
      <c r="AA172" s="44" t="str">
        <f>Nut_StatusTool!M166</f>
        <v/>
      </c>
      <c r="AB172" s="44" t="str">
        <f>Nut_StatusTool!N166</f>
        <v/>
      </c>
      <c r="AC172" s="44">
        <f>Nut_StatusTool!I166</f>
        <v>0</v>
      </c>
      <c r="AD172" s="44">
        <f>Nut_StatusTool!J166</f>
        <v>0</v>
      </c>
    </row>
    <row r="173" spans="1:30" ht="20.100000000000001" customHeight="1">
      <c r="A173" s="59" t="str">
        <f t="array" ref="A173">IF(ROWS(A$9:A173)&gt;$U$5,"",INDEX(T$13:T$512,SMALL(IF(($Z$13:$Z$512=$Z$5),ROW($A$9:$A$508)-ROW($A$9)+1,""),ROWS(A$9:A173)),,1))</f>
        <v/>
      </c>
      <c r="B173" s="390" t="str">
        <f t="array" ref="B173">IF(ROWS(B$9:B173)&gt;$U$5,"",INDEX(U$13:U$512,SMALL(IF(($Z$13:$Z$512=$Z$5),ROW($A$9:$A$508)-ROW($A$9)+1,""),ROWS(B$9:B173)),,1))</f>
        <v/>
      </c>
      <c r="C173" s="389" t="str">
        <f t="array" ref="C173">IF(ROWS(C$9:C173)&gt;$U$5,"",INDEX(V$13:V$512,SMALL(IF(($Z$13:$Z$512=$Z$5),ROW($A$9:$A$508)-ROW($A$9)+1,""),ROWS(C$9:C173)),,1))</f>
        <v/>
      </c>
      <c r="D173" s="309" t="str">
        <f t="array" ref="D173">IF(ROWS(D$9:D173)&gt;$U$5,"",INDEX(W$13:W$512,SMALL(IF(($Z$13:$Z$512=$Z$5),ROW($A$9:$A$508)-ROW($A$9)+1,""),ROWS(D$9:D173)),,1))</f>
        <v/>
      </c>
      <c r="E173" s="59" t="str">
        <f t="array" ref="E173">IF(ROWS(E$9:E173)&gt;$U$5,"",INDEX(X$13:X$512,SMALL(IF(($Z$13:$Z$512=$Z$5),ROW($A$9:$A$508)-ROW($A$9)+1,""),ROWS(E$9:E173)),,1))</f>
        <v/>
      </c>
      <c r="F173" s="59" t="str">
        <f t="array" ref="F173">IF(ROWS(F$9:F173)&gt;$U$5,"",INDEX(Y$13:Y$512,SMALL(IF(($Z$13:$Z$512=$Z$5),ROW($A$9:$A$508)-ROW($A$9)+1,""),ROWS(F$9:F173)),,1))</f>
        <v/>
      </c>
      <c r="G173" s="59" t="str">
        <f t="array" ref="G173">IF(ROWS(G$9:G173)&gt;$U$5,"",INDEX(Z$13:Z$512,SMALL(IF(($Z$13:$Z$512=$Z$5),ROW($A$9:$A$508)-ROW($A$9)+1,""),ROWS(G$9:G173)),,1))</f>
        <v/>
      </c>
      <c r="H173" s="59" t="str">
        <f t="array" ref="H173">IF(ROWS(H$9:H173)&gt;$U$5,"",INDEX(AC$13:AC$512,SMALL(IF(($Z$13:$Z$512=$Z$5),ROW($A$9:$A$508)-ROW($A$9)+1,""),ROWS(H$9:H173)),,1))</f>
        <v/>
      </c>
      <c r="I173" s="105"/>
      <c r="J173" s="105"/>
      <c r="K173" s="105"/>
      <c r="L173" s="105"/>
      <c r="M173" s="136"/>
      <c r="N173" s="44"/>
      <c r="O173" s="44"/>
      <c r="P173" s="44"/>
      <c r="Q173" s="44"/>
      <c r="R173" s="44"/>
      <c r="S173" s="44"/>
      <c r="T173" s="44">
        <f>Nut_StatusTool!A167</f>
        <v>161</v>
      </c>
      <c r="U173" s="44">
        <f>Nut_StatusTool!B167</f>
        <v>0</v>
      </c>
      <c r="V173" s="44">
        <f>Nut_StatusTool!C167</f>
        <v>0</v>
      </c>
      <c r="W173" s="44">
        <f>Nut_StatusTool!D167</f>
        <v>0</v>
      </c>
      <c r="X173" s="44">
        <f>Nut_StatusTool!F167</f>
        <v>0</v>
      </c>
      <c r="Y173" s="285" t="str">
        <f>Nut_StatusTool!K167</f>
        <v/>
      </c>
      <c r="Z173" s="44" t="str">
        <f>Nut_StatusTool!L167</f>
        <v/>
      </c>
      <c r="AA173" s="44" t="str">
        <f>Nut_StatusTool!M167</f>
        <v/>
      </c>
      <c r="AB173" s="44" t="str">
        <f>Nut_StatusTool!N167</f>
        <v/>
      </c>
      <c r="AC173" s="44">
        <f>Nut_StatusTool!I167</f>
        <v>0</v>
      </c>
      <c r="AD173" s="44">
        <f>Nut_StatusTool!J167</f>
        <v>0</v>
      </c>
    </row>
    <row r="174" spans="1:30" ht="20.100000000000001" customHeight="1">
      <c r="A174" s="59" t="str">
        <f t="array" ref="A174">IF(ROWS(A$9:A174)&gt;$U$5,"",INDEX(T$13:T$512,SMALL(IF(($Z$13:$Z$512=$Z$5),ROW($A$9:$A$508)-ROW($A$9)+1,""),ROWS(A$9:A174)),,1))</f>
        <v/>
      </c>
      <c r="B174" s="390" t="str">
        <f t="array" ref="B174">IF(ROWS(B$9:B174)&gt;$U$5,"",INDEX(U$13:U$512,SMALL(IF(($Z$13:$Z$512=$Z$5),ROW($A$9:$A$508)-ROW($A$9)+1,""),ROWS(B$9:B174)),,1))</f>
        <v/>
      </c>
      <c r="C174" s="389" t="str">
        <f t="array" ref="C174">IF(ROWS(C$9:C174)&gt;$U$5,"",INDEX(V$13:V$512,SMALL(IF(($Z$13:$Z$512=$Z$5),ROW($A$9:$A$508)-ROW($A$9)+1,""),ROWS(C$9:C174)),,1))</f>
        <v/>
      </c>
      <c r="D174" s="309" t="str">
        <f t="array" ref="D174">IF(ROWS(D$9:D174)&gt;$U$5,"",INDEX(W$13:W$512,SMALL(IF(($Z$13:$Z$512=$Z$5),ROW($A$9:$A$508)-ROW($A$9)+1,""),ROWS(D$9:D174)),,1))</f>
        <v/>
      </c>
      <c r="E174" s="59" t="str">
        <f t="array" ref="E174">IF(ROWS(E$9:E174)&gt;$U$5,"",INDEX(X$13:X$512,SMALL(IF(($Z$13:$Z$512=$Z$5),ROW($A$9:$A$508)-ROW($A$9)+1,""),ROWS(E$9:E174)),,1))</f>
        <v/>
      </c>
      <c r="F174" s="59" t="str">
        <f t="array" ref="F174">IF(ROWS(F$9:F174)&gt;$U$5,"",INDEX(Y$13:Y$512,SMALL(IF(($Z$13:$Z$512=$Z$5),ROW($A$9:$A$508)-ROW($A$9)+1,""),ROWS(F$9:F174)),,1))</f>
        <v/>
      </c>
      <c r="G174" s="59" t="str">
        <f t="array" ref="G174">IF(ROWS(G$9:G174)&gt;$U$5,"",INDEX(Z$13:Z$512,SMALL(IF(($Z$13:$Z$512=$Z$5),ROW($A$9:$A$508)-ROW($A$9)+1,""),ROWS(G$9:G174)),,1))</f>
        <v/>
      </c>
      <c r="H174" s="59" t="str">
        <f t="array" ref="H174">IF(ROWS(H$9:H174)&gt;$U$5,"",INDEX(AC$13:AC$512,SMALL(IF(($Z$13:$Z$512=$Z$5),ROW($A$9:$A$508)-ROW($A$9)+1,""),ROWS(H$9:H174)),,1))</f>
        <v/>
      </c>
      <c r="I174" s="105"/>
      <c r="J174" s="105"/>
      <c r="K174" s="105"/>
      <c r="L174" s="105"/>
      <c r="M174" s="136"/>
      <c r="N174" s="44"/>
      <c r="O174" s="44"/>
      <c r="P174" s="44"/>
      <c r="Q174" s="44"/>
      <c r="R174" s="44"/>
      <c r="S174" s="44"/>
      <c r="T174" s="44">
        <f>Nut_StatusTool!A168</f>
        <v>162</v>
      </c>
      <c r="U174" s="44">
        <f>Nut_StatusTool!B168</f>
        <v>0</v>
      </c>
      <c r="V174" s="44">
        <f>Nut_StatusTool!C168</f>
        <v>0</v>
      </c>
      <c r="W174" s="44">
        <f>Nut_StatusTool!D168</f>
        <v>0</v>
      </c>
      <c r="X174" s="44">
        <f>Nut_StatusTool!F168</f>
        <v>0</v>
      </c>
      <c r="Y174" s="285" t="str">
        <f>Nut_StatusTool!K168</f>
        <v/>
      </c>
      <c r="Z174" s="44" t="str">
        <f>Nut_StatusTool!L168</f>
        <v/>
      </c>
      <c r="AA174" s="44" t="str">
        <f>Nut_StatusTool!M168</f>
        <v/>
      </c>
      <c r="AB174" s="44" t="str">
        <f>Nut_StatusTool!N168</f>
        <v/>
      </c>
      <c r="AC174" s="44">
        <f>Nut_StatusTool!I168</f>
        <v>0</v>
      </c>
      <c r="AD174" s="44">
        <f>Nut_StatusTool!J168</f>
        <v>0</v>
      </c>
    </row>
    <row r="175" spans="1:30" ht="20.100000000000001" customHeight="1">
      <c r="A175" s="59" t="str">
        <f t="array" ref="A175">IF(ROWS(A$9:A175)&gt;$U$5,"",INDEX(T$13:T$512,SMALL(IF(($Z$13:$Z$512=$Z$5),ROW($A$9:$A$508)-ROW($A$9)+1,""),ROWS(A$9:A175)),,1))</f>
        <v/>
      </c>
      <c r="B175" s="390" t="str">
        <f t="array" ref="B175">IF(ROWS(B$9:B175)&gt;$U$5,"",INDEX(U$13:U$512,SMALL(IF(($Z$13:$Z$512=$Z$5),ROW($A$9:$A$508)-ROW($A$9)+1,""),ROWS(B$9:B175)),,1))</f>
        <v/>
      </c>
      <c r="C175" s="389" t="str">
        <f t="array" ref="C175">IF(ROWS(C$9:C175)&gt;$U$5,"",INDEX(V$13:V$512,SMALL(IF(($Z$13:$Z$512=$Z$5),ROW($A$9:$A$508)-ROW($A$9)+1,""),ROWS(C$9:C175)),,1))</f>
        <v/>
      </c>
      <c r="D175" s="309" t="str">
        <f t="array" ref="D175">IF(ROWS(D$9:D175)&gt;$U$5,"",INDEX(W$13:W$512,SMALL(IF(($Z$13:$Z$512=$Z$5),ROW($A$9:$A$508)-ROW($A$9)+1,""),ROWS(D$9:D175)),,1))</f>
        <v/>
      </c>
      <c r="E175" s="59" t="str">
        <f t="array" ref="E175">IF(ROWS(E$9:E175)&gt;$U$5,"",INDEX(X$13:X$512,SMALL(IF(($Z$13:$Z$512=$Z$5),ROW($A$9:$A$508)-ROW($A$9)+1,""),ROWS(E$9:E175)),,1))</f>
        <v/>
      </c>
      <c r="F175" s="59" t="str">
        <f t="array" ref="F175">IF(ROWS(F$9:F175)&gt;$U$5,"",INDEX(Y$13:Y$512,SMALL(IF(($Z$13:$Z$512=$Z$5),ROW($A$9:$A$508)-ROW($A$9)+1,""),ROWS(F$9:F175)),,1))</f>
        <v/>
      </c>
      <c r="G175" s="59" t="str">
        <f t="array" ref="G175">IF(ROWS(G$9:G175)&gt;$U$5,"",INDEX(Z$13:Z$512,SMALL(IF(($Z$13:$Z$512=$Z$5),ROW($A$9:$A$508)-ROW($A$9)+1,""),ROWS(G$9:G175)),,1))</f>
        <v/>
      </c>
      <c r="H175" s="59" t="str">
        <f t="array" ref="H175">IF(ROWS(H$9:H175)&gt;$U$5,"",INDEX(AC$13:AC$512,SMALL(IF(($Z$13:$Z$512=$Z$5),ROW($A$9:$A$508)-ROW($A$9)+1,""),ROWS(H$9:H175)),,1))</f>
        <v/>
      </c>
      <c r="I175" s="105"/>
      <c r="J175" s="105"/>
      <c r="K175" s="105"/>
      <c r="L175" s="105"/>
      <c r="M175" s="136"/>
      <c r="N175" s="44"/>
      <c r="O175" s="44"/>
      <c r="P175" s="44"/>
      <c r="Q175" s="44"/>
      <c r="R175" s="44"/>
      <c r="S175" s="44"/>
      <c r="T175" s="44">
        <f>Nut_StatusTool!A169</f>
        <v>163</v>
      </c>
      <c r="U175" s="44">
        <f>Nut_StatusTool!B169</f>
        <v>0</v>
      </c>
      <c r="V175" s="44">
        <f>Nut_StatusTool!C169</f>
        <v>0</v>
      </c>
      <c r="W175" s="44">
        <f>Nut_StatusTool!D169</f>
        <v>0</v>
      </c>
      <c r="X175" s="44">
        <f>Nut_StatusTool!F169</f>
        <v>0</v>
      </c>
      <c r="Y175" s="285" t="str">
        <f>Nut_StatusTool!K169</f>
        <v/>
      </c>
      <c r="Z175" s="44" t="str">
        <f>Nut_StatusTool!L169</f>
        <v/>
      </c>
      <c r="AA175" s="44" t="str">
        <f>Nut_StatusTool!M169</f>
        <v/>
      </c>
      <c r="AB175" s="44" t="str">
        <f>Nut_StatusTool!N169</f>
        <v/>
      </c>
      <c r="AC175" s="44">
        <f>Nut_StatusTool!I169</f>
        <v>0</v>
      </c>
      <c r="AD175" s="44">
        <f>Nut_StatusTool!J169</f>
        <v>0</v>
      </c>
    </row>
    <row r="176" spans="1:30" ht="20.100000000000001" customHeight="1">
      <c r="A176" s="59" t="str">
        <f t="array" ref="A176">IF(ROWS(A$9:A176)&gt;$U$5,"",INDEX(T$13:T$512,SMALL(IF(($Z$13:$Z$512=$Z$5),ROW($A$9:$A$508)-ROW($A$9)+1,""),ROWS(A$9:A176)),,1))</f>
        <v/>
      </c>
      <c r="B176" s="390" t="str">
        <f t="array" ref="B176">IF(ROWS(B$9:B176)&gt;$U$5,"",INDEX(U$13:U$512,SMALL(IF(($Z$13:$Z$512=$Z$5),ROW($A$9:$A$508)-ROW($A$9)+1,""),ROWS(B$9:B176)),,1))</f>
        <v/>
      </c>
      <c r="C176" s="389" t="str">
        <f t="array" ref="C176">IF(ROWS(C$9:C176)&gt;$U$5,"",INDEX(V$13:V$512,SMALL(IF(($Z$13:$Z$512=$Z$5),ROW($A$9:$A$508)-ROW($A$9)+1,""),ROWS(C$9:C176)),,1))</f>
        <v/>
      </c>
      <c r="D176" s="309" t="str">
        <f t="array" ref="D176">IF(ROWS(D$9:D176)&gt;$U$5,"",INDEX(W$13:W$512,SMALL(IF(($Z$13:$Z$512=$Z$5),ROW($A$9:$A$508)-ROW($A$9)+1,""),ROWS(D$9:D176)),,1))</f>
        <v/>
      </c>
      <c r="E176" s="59" t="str">
        <f t="array" ref="E176">IF(ROWS(E$9:E176)&gt;$U$5,"",INDEX(X$13:X$512,SMALL(IF(($Z$13:$Z$512=$Z$5),ROW($A$9:$A$508)-ROW($A$9)+1,""),ROWS(E$9:E176)),,1))</f>
        <v/>
      </c>
      <c r="F176" s="59" t="str">
        <f t="array" ref="F176">IF(ROWS(F$9:F176)&gt;$U$5,"",INDEX(Y$13:Y$512,SMALL(IF(($Z$13:$Z$512=$Z$5),ROW($A$9:$A$508)-ROW($A$9)+1,""),ROWS(F$9:F176)),,1))</f>
        <v/>
      </c>
      <c r="G176" s="59" t="str">
        <f t="array" ref="G176">IF(ROWS(G$9:G176)&gt;$U$5,"",INDEX(Z$13:Z$512,SMALL(IF(($Z$13:$Z$512=$Z$5),ROW($A$9:$A$508)-ROW($A$9)+1,""),ROWS(G$9:G176)),,1))</f>
        <v/>
      </c>
      <c r="H176" s="59" t="str">
        <f t="array" ref="H176">IF(ROWS(H$9:H176)&gt;$U$5,"",INDEX(AC$13:AC$512,SMALL(IF(($Z$13:$Z$512=$Z$5),ROW($A$9:$A$508)-ROW($A$9)+1,""),ROWS(H$9:H176)),,1))</f>
        <v/>
      </c>
      <c r="I176" s="105"/>
      <c r="J176" s="105"/>
      <c r="K176" s="105"/>
      <c r="L176" s="105"/>
      <c r="M176" s="136"/>
      <c r="N176" s="44"/>
      <c r="O176" s="44"/>
      <c r="P176" s="44"/>
      <c r="Q176" s="44"/>
      <c r="R176" s="44"/>
      <c r="S176" s="44"/>
      <c r="T176" s="44">
        <f>Nut_StatusTool!A170</f>
        <v>164</v>
      </c>
      <c r="U176" s="44">
        <f>Nut_StatusTool!B170</f>
        <v>0</v>
      </c>
      <c r="V176" s="44">
        <f>Nut_StatusTool!C170</f>
        <v>0</v>
      </c>
      <c r="W176" s="44">
        <f>Nut_StatusTool!D170</f>
        <v>0</v>
      </c>
      <c r="X176" s="44">
        <f>Nut_StatusTool!F170</f>
        <v>0</v>
      </c>
      <c r="Y176" s="285" t="str">
        <f>Nut_StatusTool!K170</f>
        <v/>
      </c>
      <c r="Z176" s="44" t="str">
        <f>Nut_StatusTool!L170</f>
        <v/>
      </c>
      <c r="AA176" s="44" t="str">
        <f>Nut_StatusTool!M170</f>
        <v/>
      </c>
      <c r="AB176" s="44" t="str">
        <f>Nut_StatusTool!N170</f>
        <v/>
      </c>
      <c r="AC176" s="44">
        <f>Nut_StatusTool!I170</f>
        <v>0</v>
      </c>
      <c r="AD176" s="44">
        <f>Nut_StatusTool!J170</f>
        <v>0</v>
      </c>
    </row>
    <row r="177" spans="1:30" ht="20.100000000000001" customHeight="1">
      <c r="A177" s="59" t="str">
        <f t="array" ref="A177">IF(ROWS(A$9:A177)&gt;$U$5,"",INDEX(T$13:T$512,SMALL(IF(($Z$13:$Z$512=$Z$5),ROW($A$9:$A$508)-ROW($A$9)+1,""),ROWS(A$9:A177)),,1))</f>
        <v/>
      </c>
      <c r="B177" s="390" t="str">
        <f t="array" ref="B177">IF(ROWS(B$9:B177)&gt;$U$5,"",INDEX(U$13:U$512,SMALL(IF(($Z$13:$Z$512=$Z$5),ROW($A$9:$A$508)-ROW($A$9)+1,""),ROWS(B$9:B177)),,1))</f>
        <v/>
      </c>
      <c r="C177" s="389" t="str">
        <f t="array" ref="C177">IF(ROWS(C$9:C177)&gt;$U$5,"",INDEX(V$13:V$512,SMALL(IF(($Z$13:$Z$512=$Z$5),ROW($A$9:$A$508)-ROW($A$9)+1,""),ROWS(C$9:C177)),,1))</f>
        <v/>
      </c>
      <c r="D177" s="309" t="str">
        <f t="array" ref="D177">IF(ROWS(D$9:D177)&gt;$U$5,"",INDEX(W$13:W$512,SMALL(IF(($Z$13:$Z$512=$Z$5),ROW($A$9:$A$508)-ROW($A$9)+1,""),ROWS(D$9:D177)),,1))</f>
        <v/>
      </c>
      <c r="E177" s="59" t="str">
        <f t="array" ref="E177">IF(ROWS(E$9:E177)&gt;$U$5,"",INDEX(X$13:X$512,SMALL(IF(($Z$13:$Z$512=$Z$5),ROW($A$9:$A$508)-ROW($A$9)+1,""),ROWS(E$9:E177)),,1))</f>
        <v/>
      </c>
      <c r="F177" s="59" t="str">
        <f t="array" ref="F177">IF(ROWS(F$9:F177)&gt;$U$5,"",INDEX(Y$13:Y$512,SMALL(IF(($Z$13:$Z$512=$Z$5),ROW($A$9:$A$508)-ROW($A$9)+1,""),ROWS(F$9:F177)),,1))</f>
        <v/>
      </c>
      <c r="G177" s="59" t="str">
        <f t="array" ref="G177">IF(ROWS(G$9:G177)&gt;$U$5,"",INDEX(Z$13:Z$512,SMALL(IF(($Z$13:$Z$512=$Z$5),ROW($A$9:$A$508)-ROW($A$9)+1,""),ROWS(G$9:G177)),,1))</f>
        <v/>
      </c>
      <c r="H177" s="59" t="str">
        <f t="array" ref="H177">IF(ROWS(H$9:H177)&gt;$U$5,"",INDEX(AC$13:AC$512,SMALL(IF(($Z$13:$Z$512=$Z$5),ROW($A$9:$A$508)-ROW($A$9)+1,""),ROWS(H$9:H177)),,1))</f>
        <v/>
      </c>
      <c r="I177" s="105"/>
      <c r="J177" s="105"/>
      <c r="K177" s="105"/>
      <c r="L177" s="105"/>
      <c r="M177" s="136"/>
      <c r="N177" s="44"/>
      <c r="O177" s="44"/>
      <c r="P177" s="44"/>
      <c r="Q177" s="44"/>
      <c r="R177" s="44"/>
      <c r="S177" s="44"/>
      <c r="T177" s="44">
        <f>Nut_StatusTool!A171</f>
        <v>165</v>
      </c>
      <c r="U177" s="44">
        <f>Nut_StatusTool!B171</f>
        <v>0</v>
      </c>
      <c r="V177" s="44">
        <f>Nut_StatusTool!C171</f>
        <v>0</v>
      </c>
      <c r="W177" s="44">
        <f>Nut_StatusTool!D171</f>
        <v>0</v>
      </c>
      <c r="X177" s="44">
        <f>Nut_StatusTool!F171</f>
        <v>0</v>
      </c>
      <c r="Y177" s="285" t="str">
        <f>Nut_StatusTool!K171</f>
        <v/>
      </c>
      <c r="Z177" s="44" t="str">
        <f>Nut_StatusTool!L171</f>
        <v/>
      </c>
      <c r="AA177" s="44" t="str">
        <f>Nut_StatusTool!M171</f>
        <v/>
      </c>
      <c r="AB177" s="44" t="str">
        <f>Nut_StatusTool!N171</f>
        <v/>
      </c>
      <c r="AC177" s="44">
        <f>Nut_StatusTool!I171</f>
        <v>0</v>
      </c>
      <c r="AD177" s="44">
        <f>Nut_StatusTool!J171</f>
        <v>0</v>
      </c>
    </row>
    <row r="178" spans="1:30" ht="20.100000000000001" customHeight="1">
      <c r="A178" s="59" t="str">
        <f t="array" ref="A178">IF(ROWS(A$9:A178)&gt;$U$5,"",INDEX(T$13:T$512,SMALL(IF(($Z$13:$Z$512=$Z$5),ROW($A$9:$A$508)-ROW($A$9)+1,""),ROWS(A$9:A178)),,1))</f>
        <v/>
      </c>
      <c r="B178" s="390" t="str">
        <f t="array" ref="B178">IF(ROWS(B$9:B178)&gt;$U$5,"",INDEX(U$13:U$512,SMALL(IF(($Z$13:$Z$512=$Z$5),ROW($A$9:$A$508)-ROW($A$9)+1,""),ROWS(B$9:B178)),,1))</f>
        <v/>
      </c>
      <c r="C178" s="389" t="str">
        <f t="array" ref="C178">IF(ROWS(C$9:C178)&gt;$U$5,"",INDEX(V$13:V$512,SMALL(IF(($Z$13:$Z$512=$Z$5),ROW($A$9:$A$508)-ROW($A$9)+1,""),ROWS(C$9:C178)),,1))</f>
        <v/>
      </c>
      <c r="D178" s="309" t="str">
        <f t="array" ref="D178">IF(ROWS(D$9:D178)&gt;$U$5,"",INDEX(W$13:W$512,SMALL(IF(($Z$13:$Z$512=$Z$5),ROW($A$9:$A$508)-ROW($A$9)+1,""),ROWS(D$9:D178)),,1))</f>
        <v/>
      </c>
      <c r="E178" s="59" t="str">
        <f t="array" ref="E178">IF(ROWS(E$9:E178)&gt;$U$5,"",INDEX(X$13:X$512,SMALL(IF(($Z$13:$Z$512=$Z$5),ROW($A$9:$A$508)-ROW($A$9)+1,""),ROWS(E$9:E178)),,1))</f>
        <v/>
      </c>
      <c r="F178" s="59" t="str">
        <f t="array" ref="F178">IF(ROWS(F$9:F178)&gt;$U$5,"",INDEX(Y$13:Y$512,SMALL(IF(($Z$13:$Z$512=$Z$5),ROW($A$9:$A$508)-ROW($A$9)+1,""),ROWS(F$9:F178)),,1))</f>
        <v/>
      </c>
      <c r="G178" s="59" t="str">
        <f t="array" ref="G178">IF(ROWS(G$9:G178)&gt;$U$5,"",INDEX(Z$13:Z$512,SMALL(IF(($Z$13:$Z$512=$Z$5),ROW($A$9:$A$508)-ROW($A$9)+1,""),ROWS(G$9:G178)),,1))</f>
        <v/>
      </c>
      <c r="H178" s="59" t="str">
        <f t="array" ref="H178">IF(ROWS(H$9:H178)&gt;$U$5,"",INDEX(AC$13:AC$512,SMALL(IF(($Z$13:$Z$512=$Z$5),ROW($A$9:$A$508)-ROW($A$9)+1,""),ROWS(H$9:H178)),,1))</f>
        <v/>
      </c>
      <c r="I178" s="105"/>
      <c r="J178" s="105"/>
      <c r="K178" s="105"/>
      <c r="L178" s="105"/>
      <c r="M178" s="136"/>
      <c r="N178" s="44"/>
      <c r="O178" s="44"/>
      <c r="P178" s="44"/>
      <c r="Q178" s="44"/>
      <c r="R178" s="44"/>
      <c r="S178" s="44"/>
      <c r="T178" s="44">
        <f>Nut_StatusTool!A172</f>
        <v>166</v>
      </c>
      <c r="U178" s="44">
        <f>Nut_StatusTool!B172</f>
        <v>0</v>
      </c>
      <c r="V178" s="44">
        <f>Nut_StatusTool!C172</f>
        <v>0</v>
      </c>
      <c r="W178" s="44">
        <f>Nut_StatusTool!D172</f>
        <v>0</v>
      </c>
      <c r="X178" s="44">
        <f>Nut_StatusTool!F172</f>
        <v>0</v>
      </c>
      <c r="Y178" s="285" t="str">
        <f>Nut_StatusTool!K172</f>
        <v/>
      </c>
      <c r="Z178" s="44" t="str">
        <f>Nut_StatusTool!L172</f>
        <v/>
      </c>
      <c r="AA178" s="44" t="str">
        <f>Nut_StatusTool!M172</f>
        <v/>
      </c>
      <c r="AB178" s="44" t="str">
        <f>Nut_StatusTool!N172</f>
        <v/>
      </c>
      <c r="AC178" s="44">
        <f>Nut_StatusTool!I172</f>
        <v>0</v>
      </c>
      <c r="AD178" s="44">
        <f>Nut_StatusTool!J172</f>
        <v>0</v>
      </c>
    </row>
    <row r="179" spans="1:30" ht="20.100000000000001" customHeight="1">
      <c r="A179" s="59" t="str">
        <f t="array" ref="A179">IF(ROWS(A$9:A179)&gt;$U$5,"",INDEX(T$13:T$512,SMALL(IF(($Z$13:$Z$512=$Z$5),ROW($A$9:$A$508)-ROW($A$9)+1,""),ROWS(A$9:A179)),,1))</f>
        <v/>
      </c>
      <c r="B179" s="390" t="str">
        <f t="array" ref="B179">IF(ROWS(B$9:B179)&gt;$U$5,"",INDEX(U$13:U$512,SMALL(IF(($Z$13:$Z$512=$Z$5),ROW($A$9:$A$508)-ROW($A$9)+1,""),ROWS(B$9:B179)),,1))</f>
        <v/>
      </c>
      <c r="C179" s="389" t="str">
        <f t="array" ref="C179">IF(ROWS(C$9:C179)&gt;$U$5,"",INDEX(V$13:V$512,SMALL(IF(($Z$13:$Z$512=$Z$5),ROW($A$9:$A$508)-ROW($A$9)+1,""),ROWS(C$9:C179)),,1))</f>
        <v/>
      </c>
      <c r="D179" s="309" t="str">
        <f t="array" ref="D179">IF(ROWS(D$9:D179)&gt;$U$5,"",INDEX(W$13:W$512,SMALL(IF(($Z$13:$Z$512=$Z$5),ROW($A$9:$A$508)-ROW($A$9)+1,""),ROWS(D$9:D179)),,1))</f>
        <v/>
      </c>
      <c r="E179" s="59" t="str">
        <f t="array" ref="E179">IF(ROWS(E$9:E179)&gt;$U$5,"",INDEX(X$13:X$512,SMALL(IF(($Z$13:$Z$512=$Z$5),ROW($A$9:$A$508)-ROW($A$9)+1,""),ROWS(E$9:E179)),,1))</f>
        <v/>
      </c>
      <c r="F179" s="59" t="str">
        <f t="array" ref="F179">IF(ROWS(F$9:F179)&gt;$U$5,"",INDEX(Y$13:Y$512,SMALL(IF(($Z$13:$Z$512=$Z$5),ROW($A$9:$A$508)-ROW($A$9)+1,""),ROWS(F$9:F179)),,1))</f>
        <v/>
      </c>
      <c r="G179" s="59" t="str">
        <f t="array" ref="G179">IF(ROWS(G$9:G179)&gt;$U$5,"",INDEX(Z$13:Z$512,SMALL(IF(($Z$13:$Z$512=$Z$5),ROW($A$9:$A$508)-ROW($A$9)+1,""),ROWS(G$9:G179)),,1))</f>
        <v/>
      </c>
      <c r="H179" s="59" t="str">
        <f t="array" ref="H179">IF(ROWS(H$9:H179)&gt;$U$5,"",INDEX(AC$13:AC$512,SMALL(IF(($Z$13:$Z$512=$Z$5),ROW($A$9:$A$508)-ROW($A$9)+1,""),ROWS(H$9:H179)),,1))</f>
        <v/>
      </c>
      <c r="I179" s="105"/>
      <c r="J179" s="105"/>
      <c r="K179" s="105"/>
      <c r="L179" s="105"/>
      <c r="M179" s="136"/>
      <c r="N179" s="44"/>
      <c r="O179" s="44"/>
      <c r="P179" s="44"/>
      <c r="Q179" s="44"/>
      <c r="R179" s="44"/>
      <c r="S179" s="44"/>
      <c r="T179" s="44">
        <f>Nut_StatusTool!A173</f>
        <v>167</v>
      </c>
      <c r="U179" s="44">
        <f>Nut_StatusTool!B173</f>
        <v>0</v>
      </c>
      <c r="V179" s="44">
        <f>Nut_StatusTool!C173</f>
        <v>0</v>
      </c>
      <c r="W179" s="44">
        <f>Nut_StatusTool!D173</f>
        <v>0</v>
      </c>
      <c r="X179" s="44">
        <f>Nut_StatusTool!F173</f>
        <v>0</v>
      </c>
      <c r="Y179" s="285" t="str">
        <f>Nut_StatusTool!K173</f>
        <v/>
      </c>
      <c r="Z179" s="44" t="str">
        <f>Nut_StatusTool!L173</f>
        <v/>
      </c>
      <c r="AA179" s="44" t="str">
        <f>Nut_StatusTool!M173</f>
        <v/>
      </c>
      <c r="AB179" s="44" t="str">
        <f>Nut_StatusTool!N173</f>
        <v/>
      </c>
      <c r="AC179" s="44">
        <f>Nut_StatusTool!I173</f>
        <v>0</v>
      </c>
      <c r="AD179" s="44">
        <f>Nut_StatusTool!J173</f>
        <v>0</v>
      </c>
    </row>
    <row r="180" spans="1:30" ht="20.100000000000001" customHeight="1">
      <c r="A180" s="59" t="str">
        <f t="array" ref="A180">IF(ROWS(A$9:A180)&gt;$U$5,"",INDEX(T$13:T$512,SMALL(IF(($Z$13:$Z$512=$Z$5),ROW($A$9:$A$508)-ROW($A$9)+1,""),ROWS(A$9:A180)),,1))</f>
        <v/>
      </c>
      <c r="B180" s="390" t="str">
        <f t="array" ref="B180">IF(ROWS(B$9:B180)&gt;$U$5,"",INDEX(U$13:U$512,SMALL(IF(($Z$13:$Z$512=$Z$5),ROW($A$9:$A$508)-ROW($A$9)+1,""),ROWS(B$9:B180)),,1))</f>
        <v/>
      </c>
      <c r="C180" s="389" t="str">
        <f t="array" ref="C180">IF(ROWS(C$9:C180)&gt;$U$5,"",INDEX(V$13:V$512,SMALL(IF(($Z$13:$Z$512=$Z$5),ROW($A$9:$A$508)-ROW($A$9)+1,""),ROWS(C$9:C180)),,1))</f>
        <v/>
      </c>
      <c r="D180" s="309" t="str">
        <f t="array" ref="D180">IF(ROWS(D$9:D180)&gt;$U$5,"",INDEX(W$13:W$512,SMALL(IF(($Z$13:$Z$512=$Z$5),ROW($A$9:$A$508)-ROW($A$9)+1,""),ROWS(D$9:D180)),,1))</f>
        <v/>
      </c>
      <c r="E180" s="59" t="str">
        <f t="array" ref="E180">IF(ROWS(E$9:E180)&gt;$U$5,"",INDEX(X$13:X$512,SMALL(IF(($Z$13:$Z$512=$Z$5),ROW($A$9:$A$508)-ROW($A$9)+1,""),ROWS(E$9:E180)),,1))</f>
        <v/>
      </c>
      <c r="F180" s="59" t="str">
        <f t="array" ref="F180">IF(ROWS(F$9:F180)&gt;$U$5,"",INDEX(Y$13:Y$512,SMALL(IF(($Z$13:$Z$512=$Z$5),ROW($A$9:$A$508)-ROW($A$9)+1,""),ROWS(F$9:F180)),,1))</f>
        <v/>
      </c>
      <c r="G180" s="59" t="str">
        <f t="array" ref="G180">IF(ROWS(G$9:G180)&gt;$U$5,"",INDEX(Z$13:Z$512,SMALL(IF(($Z$13:$Z$512=$Z$5),ROW($A$9:$A$508)-ROW($A$9)+1,""),ROWS(G$9:G180)),,1))</f>
        <v/>
      </c>
      <c r="H180" s="59" t="str">
        <f t="array" ref="H180">IF(ROWS(H$9:H180)&gt;$U$5,"",INDEX(AC$13:AC$512,SMALL(IF(($Z$13:$Z$512=$Z$5),ROW($A$9:$A$508)-ROW($A$9)+1,""),ROWS(H$9:H180)),,1))</f>
        <v/>
      </c>
      <c r="I180" s="105"/>
      <c r="J180" s="105"/>
      <c r="K180" s="105"/>
      <c r="L180" s="105"/>
      <c r="M180" s="136"/>
      <c r="N180" s="44"/>
      <c r="O180" s="44"/>
      <c r="P180" s="44"/>
      <c r="Q180" s="44"/>
      <c r="R180" s="44"/>
      <c r="S180" s="44"/>
      <c r="T180" s="44">
        <f>Nut_StatusTool!A174</f>
        <v>168</v>
      </c>
      <c r="U180" s="44">
        <f>Nut_StatusTool!B174</f>
        <v>0</v>
      </c>
      <c r="V180" s="44">
        <f>Nut_StatusTool!C174</f>
        <v>0</v>
      </c>
      <c r="W180" s="44">
        <f>Nut_StatusTool!D174</f>
        <v>0</v>
      </c>
      <c r="X180" s="44">
        <f>Nut_StatusTool!F174</f>
        <v>0</v>
      </c>
      <c r="Y180" s="285" t="str">
        <f>Nut_StatusTool!K174</f>
        <v/>
      </c>
      <c r="Z180" s="44" t="str">
        <f>Nut_StatusTool!L174</f>
        <v/>
      </c>
      <c r="AA180" s="44" t="str">
        <f>Nut_StatusTool!M174</f>
        <v/>
      </c>
      <c r="AB180" s="44" t="str">
        <f>Nut_StatusTool!N174</f>
        <v/>
      </c>
      <c r="AC180" s="44">
        <f>Nut_StatusTool!I174</f>
        <v>0</v>
      </c>
      <c r="AD180" s="44">
        <f>Nut_StatusTool!J174</f>
        <v>0</v>
      </c>
    </row>
    <row r="181" spans="1:30" ht="20.100000000000001" customHeight="1">
      <c r="A181" s="59" t="str">
        <f t="array" ref="A181">IF(ROWS(A$9:A181)&gt;$U$5,"",INDEX(T$13:T$512,SMALL(IF(($Z$13:$Z$512=$Z$5),ROW($A$9:$A$508)-ROW($A$9)+1,""),ROWS(A$9:A181)),,1))</f>
        <v/>
      </c>
      <c r="B181" s="390" t="str">
        <f t="array" ref="B181">IF(ROWS(B$9:B181)&gt;$U$5,"",INDEX(U$13:U$512,SMALL(IF(($Z$13:$Z$512=$Z$5),ROW($A$9:$A$508)-ROW($A$9)+1,""),ROWS(B$9:B181)),,1))</f>
        <v/>
      </c>
      <c r="C181" s="389" t="str">
        <f t="array" ref="C181">IF(ROWS(C$9:C181)&gt;$U$5,"",INDEX(V$13:V$512,SMALL(IF(($Z$13:$Z$512=$Z$5),ROW($A$9:$A$508)-ROW($A$9)+1,""),ROWS(C$9:C181)),,1))</f>
        <v/>
      </c>
      <c r="D181" s="309" t="str">
        <f t="array" ref="D181">IF(ROWS(D$9:D181)&gt;$U$5,"",INDEX(W$13:W$512,SMALL(IF(($Z$13:$Z$512=$Z$5),ROW($A$9:$A$508)-ROW($A$9)+1,""),ROWS(D$9:D181)),,1))</f>
        <v/>
      </c>
      <c r="E181" s="59" t="str">
        <f t="array" ref="E181">IF(ROWS(E$9:E181)&gt;$U$5,"",INDEX(X$13:X$512,SMALL(IF(($Z$13:$Z$512=$Z$5),ROW($A$9:$A$508)-ROW($A$9)+1,""),ROWS(E$9:E181)),,1))</f>
        <v/>
      </c>
      <c r="F181" s="59" t="str">
        <f t="array" ref="F181">IF(ROWS(F$9:F181)&gt;$U$5,"",INDEX(Y$13:Y$512,SMALL(IF(($Z$13:$Z$512=$Z$5),ROW($A$9:$A$508)-ROW($A$9)+1,""),ROWS(F$9:F181)),,1))</f>
        <v/>
      </c>
      <c r="G181" s="59" t="str">
        <f t="array" ref="G181">IF(ROWS(G$9:G181)&gt;$U$5,"",INDEX(Z$13:Z$512,SMALL(IF(($Z$13:$Z$512=$Z$5),ROW($A$9:$A$508)-ROW($A$9)+1,""),ROWS(G$9:G181)),,1))</f>
        <v/>
      </c>
      <c r="H181" s="59" t="str">
        <f t="array" ref="H181">IF(ROWS(H$9:H181)&gt;$U$5,"",INDEX(AC$13:AC$512,SMALL(IF(($Z$13:$Z$512=$Z$5),ROW($A$9:$A$508)-ROW($A$9)+1,""),ROWS(H$9:H181)),,1))</f>
        <v/>
      </c>
      <c r="I181" s="105"/>
      <c r="J181" s="105"/>
      <c r="K181" s="105"/>
      <c r="L181" s="105"/>
      <c r="M181" s="136"/>
      <c r="N181" s="44"/>
      <c r="O181" s="44"/>
      <c r="P181" s="44"/>
      <c r="Q181" s="44"/>
      <c r="R181" s="44"/>
      <c r="S181" s="44"/>
      <c r="T181" s="44">
        <f>Nut_StatusTool!A175</f>
        <v>169</v>
      </c>
      <c r="U181" s="44">
        <f>Nut_StatusTool!B175</f>
        <v>0</v>
      </c>
      <c r="V181" s="44">
        <f>Nut_StatusTool!C175</f>
        <v>0</v>
      </c>
      <c r="W181" s="44">
        <f>Nut_StatusTool!D175</f>
        <v>0</v>
      </c>
      <c r="X181" s="44">
        <f>Nut_StatusTool!F175</f>
        <v>0</v>
      </c>
      <c r="Y181" s="285" t="str">
        <f>Nut_StatusTool!K175</f>
        <v/>
      </c>
      <c r="Z181" s="44" t="str">
        <f>Nut_StatusTool!L175</f>
        <v/>
      </c>
      <c r="AA181" s="44" t="str">
        <f>Nut_StatusTool!M175</f>
        <v/>
      </c>
      <c r="AB181" s="44" t="str">
        <f>Nut_StatusTool!N175</f>
        <v/>
      </c>
      <c r="AC181" s="44">
        <f>Nut_StatusTool!I175</f>
        <v>0</v>
      </c>
      <c r="AD181" s="44">
        <f>Nut_StatusTool!J175</f>
        <v>0</v>
      </c>
    </row>
    <row r="182" spans="1:30" ht="20.100000000000001" customHeight="1">
      <c r="A182" s="59" t="str">
        <f t="array" ref="A182">IF(ROWS(A$9:A182)&gt;$U$5,"",INDEX(T$13:T$512,SMALL(IF(($Z$13:$Z$512=$Z$5),ROW($A$9:$A$508)-ROW($A$9)+1,""),ROWS(A$9:A182)),,1))</f>
        <v/>
      </c>
      <c r="B182" s="390" t="str">
        <f t="array" ref="B182">IF(ROWS(B$9:B182)&gt;$U$5,"",INDEX(U$13:U$512,SMALL(IF(($Z$13:$Z$512=$Z$5),ROW($A$9:$A$508)-ROW($A$9)+1,""),ROWS(B$9:B182)),,1))</f>
        <v/>
      </c>
      <c r="C182" s="389" t="str">
        <f t="array" ref="C182">IF(ROWS(C$9:C182)&gt;$U$5,"",INDEX(V$13:V$512,SMALL(IF(($Z$13:$Z$512=$Z$5),ROW($A$9:$A$508)-ROW($A$9)+1,""),ROWS(C$9:C182)),,1))</f>
        <v/>
      </c>
      <c r="D182" s="309" t="str">
        <f t="array" ref="D182">IF(ROWS(D$9:D182)&gt;$U$5,"",INDEX(W$13:W$512,SMALL(IF(($Z$13:$Z$512=$Z$5),ROW($A$9:$A$508)-ROW($A$9)+1,""),ROWS(D$9:D182)),,1))</f>
        <v/>
      </c>
      <c r="E182" s="59" t="str">
        <f t="array" ref="E182">IF(ROWS(E$9:E182)&gt;$U$5,"",INDEX(X$13:X$512,SMALL(IF(($Z$13:$Z$512=$Z$5),ROW($A$9:$A$508)-ROW($A$9)+1,""),ROWS(E$9:E182)),,1))</f>
        <v/>
      </c>
      <c r="F182" s="59" t="str">
        <f t="array" ref="F182">IF(ROWS(F$9:F182)&gt;$U$5,"",INDEX(Y$13:Y$512,SMALL(IF(($Z$13:$Z$512=$Z$5),ROW($A$9:$A$508)-ROW($A$9)+1,""),ROWS(F$9:F182)),,1))</f>
        <v/>
      </c>
      <c r="G182" s="59" t="str">
        <f t="array" ref="G182">IF(ROWS(G$9:G182)&gt;$U$5,"",INDEX(Z$13:Z$512,SMALL(IF(($Z$13:$Z$512=$Z$5),ROW($A$9:$A$508)-ROW($A$9)+1,""),ROWS(G$9:G182)),,1))</f>
        <v/>
      </c>
      <c r="H182" s="59" t="str">
        <f t="array" ref="H182">IF(ROWS(H$9:H182)&gt;$U$5,"",INDEX(AC$13:AC$512,SMALL(IF(($Z$13:$Z$512=$Z$5),ROW($A$9:$A$508)-ROW($A$9)+1,""),ROWS(H$9:H182)),,1))</f>
        <v/>
      </c>
      <c r="I182" s="105"/>
      <c r="J182" s="105"/>
      <c r="K182" s="105"/>
      <c r="L182" s="105"/>
      <c r="M182" s="136"/>
      <c r="N182" s="44"/>
      <c r="O182" s="44"/>
      <c r="P182" s="44"/>
      <c r="Q182" s="44"/>
      <c r="R182" s="44"/>
      <c r="S182" s="44"/>
      <c r="T182" s="44">
        <f>Nut_StatusTool!A176</f>
        <v>170</v>
      </c>
      <c r="U182" s="44">
        <f>Nut_StatusTool!B176</f>
        <v>0</v>
      </c>
      <c r="V182" s="44">
        <f>Nut_StatusTool!C176</f>
        <v>0</v>
      </c>
      <c r="W182" s="44">
        <f>Nut_StatusTool!D176</f>
        <v>0</v>
      </c>
      <c r="X182" s="44">
        <f>Nut_StatusTool!F176</f>
        <v>0</v>
      </c>
      <c r="Y182" s="285" t="str">
        <f>Nut_StatusTool!K176</f>
        <v/>
      </c>
      <c r="Z182" s="44" t="str">
        <f>Nut_StatusTool!L176</f>
        <v/>
      </c>
      <c r="AA182" s="44" t="str">
        <f>Nut_StatusTool!M176</f>
        <v/>
      </c>
      <c r="AB182" s="44" t="str">
        <f>Nut_StatusTool!N176</f>
        <v/>
      </c>
      <c r="AC182" s="44">
        <f>Nut_StatusTool!I176</f>
        <v>0</v>
      </c>
      <c r="AD182" s="44">
        <f>Nut_StatusTool!J176</f>
        <v>0</v>
      </c>
    </row>
    <row r="183" spans="1:30" ht="20.100000000000001" customHeight="1">
      <c r="A183" s="59" t="str">
        <f t="array" ref="A183">IF(ROWS(A$9:A183)&gt;$U$5,"",INDEX(T$13:T$512,SMALL(IF(($Z$13:$Z$512=$Z$5),ROW($A$9:$A$508)-ROW($A$9)+1,""),ROWS(A$9:A183)),,1))</f>
        <v/>
      </c>
      <c r="B183" s="390" t="str">
        <f t="array" ref="B183">IF(ROWS(B$9:B183)&gt;$U$5,"",INDEX(U$13:U$512,SMALL(IF(($Z$13:$Z$512=$Z$5),ROW($A$9:$A$508)-ROW($A$9)+1,""),ROWS(B$9:B183)),,1))</f>
        <v/>
      </c>
      <c r="C183" s="389" t="str">
        <f t="array" ref="C183">IF(ROWS(C$9:C183)&gt;$U$5,"",INDEX(V$13:V$512,SMALL(IF(($Z$13:$Z$512=$Z$5),ROW($A$9:$A$508)-ROW($A$9)+1,""),ROWS(C$9:C183)),,1))</f>
        <v/>
      </c>
      <c r="D183" s="309" t="str">
        <f t="array" ref="D183">IF(ROWS(D$9:D183)&gt;$U$5,"",INDEX(W$13:W$512,SMALL(IF(($Z$13:$Z$512=$Z$5),ROW($A$9:$A$508)-ROW($A$9)+1,""),ROWS(D$9:D183)),,1))</f>
        <v/>
      </c>
      <c r="E183" s="59" t="str">
        <f t="array" ref="E183">IF(ROWS(E$9:E183)&gt;$U$5,"",INDEX(X$13:X$512,SMALL(IF(($Z$13:$Z$512=$Z$5),ROW($A$9:$A$508)-ROW($A$9)+1,""),ROWS(E$9:E183)),,1))</f>
        <v/>
      </c>
      <c r="F183" s="59" t="str">
        <f t="array" ref="F183">IF(ROWS(F$9:F183)&gt;$U$5,"",INDEX(Y$13:Y$512,SMALL(IF(($Z$13:$Z$512=$Z$5),ROW($A$9:$A$508)-ROW($A$9)+1,""),ROWS(F$9:F183)),,1))</f>
        <v/>
      </c>
      <c r="G183" s="59" t="str">
        <f t="array" ref="G183">IF(ROWS(G$9:G183)&gt;$U$5,"",INDEX(Z$13:Z$512,SMALL(IF(($Z$13:$Z$512=$Z$5),ROW($A$9:$A$508)-ROW($A$9)+1,""),ROWS(G$9:G183)),,1))</f>
        <v/>
      </c>
      <c r="H183" s="59" t="str">
        <f t="array" ref="H183">IF(ROWS(H$9:H183)&gt;$U$5,"",INDEX(AC$13:AC$512,SMALL(IF(($Z$13:$Z$512=$Z$5),ROW($A$9:$A$508)-ROW($A$9)+1,""),ROWS(H$9:H183)),,1))</f>
        <v/>
      </c>
      <c r="I183" s="105"/>
      <c r="J183" s="105"/>
      <c r="K183" s="105"/>
      <c r="L183" s="105"/>
      <c r="M183" s="136"/>
      <c r="N183" s="44"/>
      <c r="O183" s="44"/>
      <c r="P183" s="44"/>
      <c r="Q183" s="44"/>
      <c r="R183" s="44"/>
      <c r="S183" s="44"/>
      <c r="T183" s="44">
        <f>Nut_StatusTool!A177</f>
        <v>171</v>
      </c>
      <c r="U183" s="44">
        <f>Nut_StatusTool!B177</f>
        <v>0</v>
      </c>
      <c r="V183" s="44">
        <f>Nut_StatusTool!C177</f>
        <v>0</v>
      </c>
      <c r="W183" s="44">
        <f>Nut_StatusTool!D177</f>
        <v>0</v>
      </c>
      <c r="X183" s="44">
        <f>Nut_StatusTool!F177</f>
        <v>0</v>
      </c>
      <c r="Y183" s="285" t="str">
        <f>Nut_StatusTool!K177</f>
        <v/>
      </c>
      <c r="Z183" s="44" t="str">
        <f>Nut_StatusTool!L177</f>
        <v/>
      </c>
      <c r="AA183" s="44" t="str">
        <f>Nut_StatusTool!M177</f>
        <v/>
      </c>
      <c r="AB183" s="44" t="str">
        <f>Nut_StatusTool!N177</f>
        <v/>
      </c>
      <c r="AC183" s="44">
        <f>Nut_StatusTool!I177</f>
        <v>0</v>
      </c>
      <c r="AD183" s="44">
        <f>Nut_StatusTool!J177</f>
        <v>0</v>
      </c>
    </row>
    <row r="184" spans="1:30" ht="20.100000000000001" customHeight="1">
      <c r="A184" s="59" t="str">
        <f t="array" ref="A184">IF(ROWS(A$9:A184)&gt;$U$5,"",INDEX(T$13:T$512,SMALL(IF(($Z$13:$Z$512=$Z$5),ROW($A$9:$A$508)-ROW($A$9)+1,""),ROWS(A$9:A184)),,1))</f>
        <v/>
      </c>
      <c r="B184" s="390" t="str">
        <f t="array" ref="B184">IF(ROWS(B$9:B184)&gt;$U$5,"",INDEX(U$13:U$512,SMALL(IF(($Z$13:$Z$512=$Z$5),ROW($A$9:$A$508)-ROW($A$9)+1,""),ROWS(B$9:B184)),,1))</f>
        <v/>
      </c>
      <c r="C184" s="389" t="str">
        <f t="array" ref="C184">IF(ROWS(C$9:C184)&gt;$U$5,"",INDEX(V$13:V$512,SMALL(IF(($Z$13:$Z$512=$Z$5),ROW($A$9:$A$508)-ROW($A$9)+1,""),ROWS(C$9:C184)),,1))</f>
        <v/>
      </c>
      <c r="D184" s="309" t="str">
        <f t="array" ref="D184">IF(ROWS(D$9:D184)&gt;$U$5,"",INDEX(W$13:W$512,SMALL(IF(($Z$13:$Z$512=$Z$5),ROW($A$9:$A$508)-ROW($A$9)+1,""),ROWS(D$9:D184)),,1))</f>
        <v/>
      </c>
      <c r="E184" s="59" t="str">
        <f t="array" ref="E184">IF(ROWS(E$9:E184)&gt;$U$5,"",INDEX(X$13:X$512,SMALL(IF(($Z$13:$Z$512=$Z$5),ROW($A$9:$A$508)-ROW($A$9)+1,""),ROWS(E$9:E184)),,1))</f>
        <v/>
      </c>
      <c r="F184" s="59" t="str">
        <f t="array" ref="F184">IF(ROWS(F$9:F184)&gt;$U$5,"",INDEX(Y$13:Y$512,SMALL(IF(($Z$13:$Z$512=$Z$5),ROW($A$9:$A$508)-ROW($A$9)+1,""),ROWS(F$9:F184)),,1))</f>
        <v/>
      </c>
      <c r="G184" s="59" t="str">
        <f t="array" ref="G184">IF(ROWS(G$9:G184)&gt;$U$5,"",INDEX(Z$13:Z$512,SMALL(IF(($Z$13:$Z$512=$Z$5),ROW($A$9:$A$508)-ROW($A$9)+1,""),ROWS(G$9:G184)),,1))</f>
        <v/>
      </c>
      <c r="H184" s="59" t="str">
        <f t="array" ref="H184">IF(ROWS(H$9:H184)&gt;$U$5,"",INDEX(AC$13:AC$512,SMALL(IF(($Z$13:$Z$512=$Z$5),ROW($A$9:$A$508)-ROW($A$9)+1,""),ROWS(H$9:H184)),,1))</f>
        <v/>
      </c>
      <c r="I184" s="105"/>
      <c r="J184" s="105"/>
      <c r="K184" s="105"/>
      <c r="L184" s="105"/>
      <c r="M184" s="136"/>
      <c r="N184" s="44"/>
      <c r="O184" s="44"/>
      <c r="P184" s="44"/>
      <c r="Q184" s="44"/>
      <c r="R184" s="44"/>
      <c r="S184" s="44"/>
      <c r="T184" s="44">
        <f>Nut_StatusTool!A178</f>
        <v>172</v>
      </c>
      <c r="U184" s="44">
        <f>Nut_StatusTool!B178</f>
        <v>0</v>
      </c>
      <c r="V184" s="44">
        <f>Nut_StatusTool!C178</f>
        <v>0</v>
      </c>
      <c r="W184" s="44">
        <f>Nut_StatusTool!D178</f>
        <v>0</v>
      </c>
      <c r="X184" s="44">
        <f>Nut_StatusTool!F178</f>
        <v>0</v>
      </c>
      <c r="Y184" s="285" t="str">
        <f>Nut_StatusTool!K178</f>
        <v/>
      </c>
      <c r="Z184" s="44" t="str">
        <f>Nut_StatusTool!L178</f>
        <v/>
      </c>
      <c r="AA184" s="44" t="str">
        <f>Nut_StatusTool!M178</f>
        <v/>
      </c>
      <c r="AB184" s="44" t="str">
        <f>Nut_StatusTool!N178</f>
        <v/>
      </c>
      <c r="AC184" s="44">
        <f>Nut_StatusTool!I178</f>
        <v>0</v>
      </c>
      <c r="AD184" s="44">
        <f>Nut_StatusTool!J178</f>
        <v>0</v>
      </c>
    </row>
    <row r="185" spans="1:30" ht="20.100000000000001" customHeight="1">
      <c r="A185" s="59" t="str">
        <f t="array" ref="A185">IF(ROWS(A$9:A185)&gt;$U$5,"",INDEX(T$13:T$512,SMALL(IF(($Z$13:$Z$512=$Z$5),ROW($A$9:$A$508)-ROW($A$9)+1,""),ROWS(A$9:A185)),,1))</f>
        <v/>
      </c>
      <c r="B185" s="390" t="str">
        <f t="array" ref="B185">IF(ROWS(B$9:B185)&gt;$U$5,"",INDEX(U$13:U$512,SMALL(IF(($Z$13:$Z$512=$Z$5),ROW($A$9:$A$508)-ROW($A$9)+1,""),ROWS(B$9:B185)),,1))</f>
        <v/>
      </c>
      <c r="C185" s="389" t="str">
        <f t="array" ref="C185">IF(ROWS(C$9:C185)&gt;$U$5,"",INDEX(V$13:V$512,SMALL(IF(($Z$13:$Z$512=$Z$5),ROW($A$9:$A$508)-ROW($A$9)+1,""),ROWS(C$9:C185)),,1))</f>
        <v/>
      </c>
      <c r="D185" s="309" t="str">
        <f t="array" ref="D185">IF(ROWS(D$9:D185)&gt;$U$5,"",INDEX(W$13:W$512,SMALL(IF(($Z$13:$Z$512=$Z$5),ROW($A$9:$A$508)-ROW($A$9)+1,""),ROWS(D$9:D185)),,1))</f>
        <v/>
      </c>
      <c r="E185" s="59" t="str">
        <f t="array" ref="E185">IF(ROWS(E$9:E185)&gt;$U$5,"",INDEX(X$13:X$512,SMALL(IF(($Z$13:$Z$512=$Z$5),ROW($A$9:$A$508)-ROW($A$9)+1,""),ROWS(E$9:E185)),,1))</f>
        <v/>
      </c>
      <c r="F185" s="59" t="str">
        <f t="array" ref="F185">IF(ROWS(F$9:F185)&gt;$U$5,"",INDEX(Y$13:Y$512,SMALL(IF(($Z$13:$Z$512=$Z$5),ROW($A$9:$A$508)-ROW($A$9)+1,""),ROWS(F$9:F185)),,1))</f>
        <v/>
      </c>
      <c r="G185" s="59" t="str">
        <f t="array" ref="G185">IF(ROWS(G$9:G185)&gt;$U$5,"",INDEX(Z$13:Z$512,SMALL(IF(($Z$13:$Z$512=$Z$5),ROW($A$9:$A$508)-ROW($A$9)+1,""),ROWS(G$9:G185)),,1))</f>
        <v/>
      </c>
      <c r="H185" s="59" t="str">
        <f t="array" ref="H185">IF(ROWS(H$9:H185)&gt;$U$5,"",INDEX(AC$13:AC$512,SMALL(IF(($Z$13:$Z$512=$Z$5),ROW($A$9:$A$508)-ROW($A$9)+1,""),ROWS(H$9:H185)),,1))</f>
        <v/>
      </c>
      <c r="I185" s="105"/>
      <c r="J185" s="105"/>
      <c r="K185" s="105"/>
      <c r="L185" s="105"/>
      <c r="M185" s="136"/>
      <c r="N185" s="44"/>
      <c r="O185" s="44"/>
      <c r="P185" s="44"/>
      <c r="Q185" s="44"/>
      <c r="R185" s="44"/>
      <c r="S185" s="44"/>
      <c r="T185" s="44">
        <f>Nut_StatusTool!A179</f>
        <v>173</v>
      </c>
      <c r="U185" s="44">
        <f>Nut_StatusTool!B179</f>
        <v>0</v>
      </c>
      <c r="V185" s="44">
        <f>Nut_StatusTool!C179</f>
        <v>0</v>
      </c>
      <c r="W185" s="44">
        <f>Nut_StatusTool!D179</f>
        <v>0</v>
      </c>
      <c r="X185" s="44">
        <f>Nut_StatusTool!F179</f>
        <v>0</v>
      </c>
      <c r="Y185" s="285" t="str">
        <f>Nut_StatusTool!K179</f>
        <v/>
      </c>
      <c r="Z185" s="44" t="str">
        <f>Nut_StatusTool!L179</f>
        <v/>
      </c>
      <c r="AA185" s="44" t="str">
        <f>Nut_StatusTool!M179</f>
        <v/>
      </c>
      <c r="AB185" s="44" t="str">
        <f>Nut_StatusTool!N179</f>
        <v/>
      </c>
      <c r="AC185" s="44">
        <f>Nut_StatusTool!I179</f>
        <v>0</v>
      </c>
      <c r="AD185" s="44">
        <f>Nut_StatusTool!J179</f>
        <v>0</v>
      </c>
    </row>
    <row r="186" spans="1:30" ht="20.100000000000001" customHeight="1">
      <c r="A186" s="59" t="str">
        <f t="array" ref="A186">IF(ROWS(A$9:A186)&gt;$U$5,"",INDEX(T$13:T$512,SMALL(IF(($Z$13:$Z$512=$Z$5),ROW($A$9:$A$508)-ROW($A$9)+1,""),ROWS(A$9:A186)),,1))</f>
        <v/>
      </c>
      <c r="B186" s="390" t="str">
        <f t="array" ref="B186">IF(ROWS(B$9:B186)&gt;$U$5,"",INDEX(U$13:U$512,SMALL(IF(($Z$13:$Z$512=$Z$5),ROW($A$9:$A$508)-ROW($A$9)+1,""),ROWS(B$9:B186)),,1))</f>
        <v/>
      </c>
      <c r="C186" s="389" t="str">
        <f t="array" ref="C186">IF(ROWS(C$9:C186)&gt;$U$5,"",INDEX(V$13:V$512,SMALL(IF(($Z$13:$Z$512=$Z$5),ROW($A$9:$A$508)-ROW($A$9)+1,""),ROWS(C$9:C186)),,1))</f>
        <v/>
      </c>
      <c r="D186" s="309" t="str">
        <f t="array" ref="D186">IF(ROWS(D$9:D186)&gt;$U$5,"",INDEX(W$13:W$512,SMALL(IF(($Z$13:$Z$512=$Z$5),ROW($A$9:$A$508)-ROW($A$9)+1,""),ROWS(D$9:D186)),,1))</f>
        <v/>
      </c>
      <c r="E186" s="59" t="str">
        <f t="array" ref="E186">IF(ROWS(E$9:E186)&gt;$U$5,"",INDEX(X$13:X$512,SMALL(IF(($Z$13:$Z$512=$Z$5),ROW($A$9:$A$508)-ROW($A$9)+1,""),ROWS(E$9:E186)),,1))</f>
        <v/>
      </c>
      <c r="F186" s="59" t="str">
        <f t="array" ref="F186">IF(ROWS(F$9:F186)&gt;$U$5,"",INDEX(Y$13:Y$512,SMALL(IF(($Z$13:$Z$512=$Z$5),ROW($A$9:$A$508)-ROW($A$9)+1,""),ROWS(F$9:F186)),,1))</f>
        <v/>
      </c>
      <c r="G186" s="59" t="str">
        <f t="array" ref="G186">IF(ROWS(G$9:G186)&gt;$U$5,"",INDEX(Z$13:Z$512,SMALL(IF(($Z$13:$Z$512=$Z$5),ROW($A$9:$A$508)-ROW($A$9)+1,""),ROWS(G$9:G186)),,1))</f>
        <v/>
      </c>
      <c r="H186" s="59" t="str">
        <f t="array" ref="H186">IF(ROWS(H$9:H186)&gt;$U$5,"",INDEX(AC$13:AC$512,SMALL(IF(($Z$13:$Z$512=$Z$5),ROW($A$9:$A$508)-ROW($A$9)+1,""),ROWS(H$9:H186)),,1))</f>
        <v/>
      </c>
      <c r="I186" s="105"/>
      <c r="J186" s="105"/>
      <c r="K186" s="105"/>
      <c r="L186" s="105"/>
      <c r="M186" s="136"/>
      <c r="N186" s="44"/>
      <c r="O186" s="44"/>
      <c r="P186" s="44"/>
      <c r="Q186" s="44"/>
      <c r="R186" s="44"/>
      <c r="S186" s="44"/>
      <c r="T186" s="44">
        <f>Nut_StatusTool!A180</f>
        <v>174</v>
      </c>
      <c r="U186" s="44">
        <f>Nut_StatusTool!B180</f>
        <v>0</v>
      </c>
      <c r="V186" s="44">
        <f>Nut_StatusTool!C180</f>
        <v>0</v>
      </c>
      <c r="W186" s="44">
        <f>Nut_StatusTool!D180</f>
        <v>0</v>
      </c>
      <c r="X186" s="44">
        <f>Nut_StatusTool!F180</f>
        <v>0</v>
      </c>
      <c r="Y186" s="285" t="str">
        <f>Nut_StatusTool!K180</f>
        <v/>
      </c>
      <c r="Z186" s="44" t="str">
        <f>Nut_StatusTool!L180</f>
        <v/>
      </c>
      <c r="AA186" s="44" t="str">
        <f>Nut_StatusTool!M180</f>
        <v/>
      </c>
      <c r="AB186" s="44" t="str">
        <f>Nut_StatusTool!N180</f>
        <v/>
      </c>
      <c r="AC186" s="44">
        <f>Nut_StatusTool!I180</f>
        <v>0</v>
      </c>
      <c r="AD186" s="44">
        <f>Nut_StatusTool!J180</f>
        <v>0</v>
      </c>
    </row>
    <row r="187" spans="1:30" ht="20.100000000000001" customHeight="1">
      <c r="A187" s="59" t="str">
        <f t="array" ref="A187">IF(ROWS(A$9:A187)&gt;$U$5,"",INDEX(T$13:T$512,SMALL(IF(($Z$13:$Z$512=$Z$5),ROW($A$9:$A$508)-ROW($A$9)+1,""),ROWS(A$9:A187)),,1))</f>
        <v/>
      </c>
      <c r="B187" s="390" t="str">
        <f t="array" ref="B187">IF(ROWS(B$9:B187)&gt;$U$5,"",INDEX(U$13:U$512,SMALL(IF(($Z$13:$Z$512=$Z$5),ROW($A$9:$A$508)-ROW($A$9)+1,""),ROWS(B$9:B187)),,1))</f>
        <v/>
      </c>
      <c r="C187" s="389" t="str">
        <f t="array" ref="C187">IF(ROWS(C$9:C187)&gt;$U$5,"",INDEX(V$13:V$512,SMALL(IF(($Z$13:$Z$512=$Z$5),ROW($A$9:$A$508)-ROW($A$9)+1,""),ROWS(C$9:C187)),,1))</f>
        <v/>
      </c>
      <c r="D187" s="309" t="str">
        <f t="array" ref="D187">IF(ROWS(D$9:D187)&gt;$U$5,"",INDEX(W$13:W$512,SMALL(IF(($Z$13:$Z$512=$Z$5),ROW($A$9:$A$508)-ROW($A$9)+1,""),ROWS(D$9:D187)),,1))</f>
        <v/>
      </c>
      <c r="E187" s="59" t="str">
        <f t="array" ref="E187">IF(ROWS(E$9:E187)&gt;$U$5,"",INDEX(X$13:X$512,SMALL(IF(($Z$13:$Z$512=$Z$5),ROW($A$9:$A$508)-ROW($A$9)+1,""),ROWS(E$9:E187)),,1))</f>
        <v/>
      </c>
      <c r="F187" s="59" t="str">
        <f t="array" ref="F187">IF(ROWS(F$9:F187)&gt;$U$5,"",INDEX(Y$13:Y$512,SMALL(IF(($Z$13:$Z$512=$Z$5),ROW($A$9:$A$508)-ROW($A$9)+1,""),ROWS(F$9:F187)),,1))</f>
        <v/>
      </c>
      <c r="G187" s="59" t="str">
        <f t="array" ref="G187">IF(ROWS(G$9:G187)&gt;$U$5,"",INDEX(Z$13:Z$512,SMALL(IF(($Z$13:$Z$512=$Z$5),ROW($A$9:$A$508)-ROW($A$9)+1,""),ROWS(G$9:G187)),,1))</f>
        <v/>
      </c>
      <c r="H187" s="59" t="str">
        <f t="array" ref="H187">IF(ROWS(H$9:H187)&gt;$U$5,"",INDEX(AC$13:AC$512,SMALL(IF(($Z$13:$Z$512=$Z$5),ROW($A$9:$A$508)-ROW($A$9)+1,""),ROWS(H$9:H187)),,1))</f>
        <v/>
      </c>
      <c r="I187" s="105"/>
      <c r="J187" s="105"/>
      <c r="K187" s="105"/>
      <c r="L187" s="105"/>
      <c r="M187" s="136"/>
      <c r="N187" s="44"/>
      <c r="O187" s="44"/>
      <c r="P187" s="44"/>
      <c r="Q187" s="44"/>
      <c r="R187" s="44"/>
      <c r="S187" s="44"/>
      <c r="T187" s="44">
        <f>Nut_StatusTool!A181</f>
        <v>175</v>
      </c>
      <c r="U187" s="44">
        <f>Nut_StatusTool!B181</f>
        <v>0</v>
      </c>
      <c r="V187" s="44">
        <f>Nut_StatusTool!C181</f>
        <v>0</v>
      </c>
      <c r="W187" s="44">
        <f>Nut_StatusTool!D181</f>
        <v>0</v>
      </c>
      <c r="X187" s="44">
        <f>Nut_StatusTool!F181</f>
        <v>0</v>
      </c>
      <c r="Y187" s="285" t="str">
        <f>Nut_StatusTool!K181</f>
        <v/>
      </c>
      <c r="Z187" s="44" t="str">
        <f>Nut_StatusTool!L181</f>
        <v/>
      </c>
      <c r="AA187" s="44" t="str">
        <f>Nut_StatusTool!M181</f>
        <v/>
      </c>
      <c r="AB187" s="44" t="str">
        <f>Nut_StatusTool!N181</f>
        <v/>
      </c>
      <c r="AC187" s="44">
        <f>Nut_StatusTool!I181</f>
        <v>0</v>
      </c>
      <c r="AD187" s="44">
        <f>Nut_StatusTool!J181</f>
        <v>0</v>
      </c>
    </row>
    <row r="188" spans="1:30" ht="20.100000000000001" customHeight="1">
      <c r="A188" s="59" t="str">
        <f t="array" ref="A188">IF(ROWS(A$9:A188)&gt;$U$5,"",INDEX(T$13:T$512,SMALL(IF(($Z$13:$Z$512=$Z$5),ROW($A$9:$A$508)-ROW($A$9)+1,""),ROWS(A$9:A188)),,1))</f>
        <v/>
      </c>
      <c r="B188" s="390" t="str">
        <f t="array" ref="B188">IF(ROWS(B$9:B188)&gt;$U$5,"",INDEX(U$13:U$512,SMALL(IF(($Z$13:$Z$512=$Z$5),ROW($A$9:$A$508)-ROW($A$9)+1,""),ROWS(B$9:B188)),,1))</f>
        <v/>
      </c>
      <c r="C188" s="389" t="str">
        <f t="array" ref="C188">IF(ROWS(C$9:C188)&gt;$U$5,"",INDEX(V$13:V$512,SMALL(IF(($Z$13:$Z$512=$Z$5),ROW($A$9:$A$508)-ROW($A$9)+1,""),ROWS(C$9:C188)),,1))</f>
        <v/>
      </c>
      <c r="D188" s="309" t="str">
        <f t="array" ref="D188">IF(ROWS(D$9:D188)&gt;$U$5,"",INDEX(W$13:W$512,SMALL(IF(($Z$13:$Z$512=$Z$5),ROW($A$9:$A$508)-ROW($A$9)+1,""),ROWS(D$9:D188)),,1))</f>
        <v/>
      </c>
      <c r="E188" s="59" t="str">
        <f t="array" ref="E188">IF(ROWS(E$9:E188)&gt;$U$5,"",INDEX(X$13:X$512,SMALL(IF(($Z$13:$Z$512=$Z$5),ROW($A$9:$A$508)-ROW($A$9)+1,""),ROWS(E$9:E188)),,1))</f>
        <v/>
      </c>
      <c r="F188" s="59" t="str">
        <f t="array" ref="F188">IF(ROWS(F$9:F188)&gt;$U$5,"",INDEX(Y$13:Y$512,SMALL(IF(($Z$13:$Z$512=$Z$5),ROW($A$9:$A$508)-ROW($A$9)+1,""),ROWS(F$9:F188)),,1))</f>
        <v/>
      </c>
      <c r="G188" s="59" t="str">
        <f t="array" ref="G188">IF(ROWS(G$9:G188)&gt;$U$5,"",INDEX(Z$13:Z$512,SMALL(IF(($Z$13:$Z$512=$Z$5),ROW($A$9:$A$508)-ROW($A$9)+1,""),ROWS(G$9:G188)),,1))</f>
        <v/>
      </c>
      <c r="H188" s="59" t="str">
        <f t="array" ref="H188">IF(ROWS(H$9:H188)&gt;$U$5,"",INDEX(AC$13:AC$512,SMALL(IF(($Z$13:$Z$512=$Z$5),ROW($A$9:$A$508)-ROW($A$9)+1,""),ROWS(H$9:H188)),,1))</f>
        <v/>
      </c>
      <c r="I188" s="105"/>
      <c r="J188" s="105"/>
      <c r="K188" s="105"/>
      <c r="L188" s="105"/>
      <c r="M188" s="136"/>
      <c r="N188" s="44"/>
      <c r="O188" s="44"/>
      <c r="P188" s="44"/>
      <c r="Q188" s="44"/>
      <c r="R188" s="44"/>
      <c r="S188" s="44"/>
      <c r="T188" s="44">
        <f>Nut_StatusTool!A182</f>
        <v>176</v>
      </c>
      <c r="U188" s="44">
        <f>Nut_StatusTool!B182</f>
        <v>0</v>
      </c>
      <c r="V188" s="44">
        <f>Nut_StatusTool!C182</f>
        <v>0</v>
      </c>
      <c r="W188" s="44">
        <f>Nut_StatusTool!D182</f>
        <v>0</v>
      </c>
      <c r="X188" s="44">
        <f>Nut_StatusTool!F182</f>
        <v>0</v>
      </c>
      <c r="Y188" s="285" t="str">
        <f>Nut_StatusTool!K182</f>
        <v/>
      </c>
      <c r="Z188" s="44" t="str">
        <f>Nut_StatusTool!L182</f>
        <v/>
      </c>
      <c r="AA188" s="44" t="str">
        <f>Nut_StatusTool!M182</f>
        <v/>
      </c>
      <c r="AB188" s="44" t="str">
        <f>Nut_StatusTool!N182</f>
        <v/>
      </c>
      <c r="AC188" s="44">
        <f>Nut_StatusTool!I182</f>
        <v>0</v>
      </c>
      <c r="AD188" s="44">
        <f>Nut_StatusTool!J182</f>
        <v>0</v>
      </c>
    </row>
    <row r="189" spans="1:30" ht="20.100000000000001" customHeight="1">
      <c r="A189" s="59" t="str">
        <f t="array" ref="A189">IF(ROWS(A$9:A189)&gt;$U$5,"",INDEX(T$13:T$512,SMALL(IF(($Z$13:$Z$512=$Z$5),ROW($A$9:$A$508)-ROW($A$9)+1,""),ROWS(A$9:A189)),,1))</f>
        <v/>
      </c>
      <c r="B189" s="390" t="str">
        <f t="array" ref="B189">IF(ROWS(B$9:B189)&gt;$U$5,"",INDEX(U$13:U$512,SMALL(IF(($Z$13:$Z$512=$Z$5),ROW($A$9:$A$508)-ROW($A$9)+1,""),ROWS(B$9:B189)),,1))</f>
        <v/>
      </c>
      <c r="C189" s="389" t="str">
        <f t="array" ref="C189">IF(ROWS(C$9:C189)&gt;$U$5,"",INDEX(V$13:V$512,SMALL(IF(($Z$13:$Z$512=$Z$5),ROW($A$9:$A$508)-ROW($A$9)+1,""),ROWS(C$9:C189)),,1))</f>
        <v/>
      </c>
      <c r="D189" s="309" t="str">
        <f t="array" ref="D189">IF(ROWS(D$9:D189)&gt;$U$5,"",INDEX(W$13:W$512,SMALL(IF(($Z$13:$Z$512=$Z$5),ROW($A$9:$A$508)-ROW($A$9)+1,""),ROWS(D$9:D189)),,1))</f>
        <v/>
      </c>
      <c r="E189" s="59" t="str">
        <f t="array" ref="E189">IF(ROWS(E$9:E189)&gt;$U$5,"",INDEX(X$13:X$512,SMALL(IF(($Z$13:$Z$512=$Z$5),ROW($A$9:$A$508)-ROW($A$9)+1,""),ROWS(E$9:E189)),,1))</f>
        <v/>
      </c>
      <c r="F189" s="59" t="str">
        <f t="array" ref="F189">IF(ROWS(F$9:F189)&gt;$U$5,"",INDEX(Y$13:Y$512,SMALL(IF(($Z$13:$Z$512=$Z$5),ROW($A$9:$A$508)-ROW($A$9)+1,""),ROWS(F$9:F189)),,1))</f>
        <v/>
      </c>
      <c r="G189" s="59" t="str">
        <f t="array" ref="G189">IF(ROWS(G$9:G189)&gt;$U$5,"",INDEX(Z$13:Z$512,SMALL(IF(($Z$13:$Z$512=$Z$5),ROW($A$9:$A$508)-ROW($A$9)+1,""),ROWS(G$9:G189)),,1))</f>
        <v/>
      </c>
      <c r="H189" s="59" t="str">
        <f t="array" ref="H189">IF(ROWS(H$9:H189)&gt;$U$5,"",INDEX(AC$13:AC$512,SMALL(IF(($Z$13:$Z$512=$Z$5),ROW($A$9:$A$508)-ROW($A$9)+1,""),ROWS(H$9:H189)),,1))</f>
        <v/>
      </c>
      <c r="I189" s="105"/>
      <c r="J189" s="105"/>
      <c r="K189" s="105"/>
      <c r="L189" s="105"/>
      <c r="M189" s="136"/>
      <c r="N189" s="44"/>
      <c r="O189" s="44"/>
      <c r="P189" s="44"/>
      <c r="Q189" s="44"/>
      <c r="R189" s="44"/>
      <c r="S189" s="44"/>
      <c r="T189" s="44">
        <f>Nut_StatusTool!A183</f>
        <v>177</v>
      </c>
      <c r="U189" s="44">
        <f>Nut_StatusTool!B183</f>
        <v>0</v>
      </c>
      <c r="V189" s="44">
        <f>Nut_StatusTool!C183</f>
        <v>0</v>
      </c>
      <c r="W189" s="44">
        <f>Nut_StatusTool!D183</f>
        <v>0</v>
      </c>
      <c r="X189" s="44">
        <f>Nut_StatusTool!F183</f>
        <v>0</v>
      </c>
      <c r="Y189" s="285" t="str">
        <f>Nut_StatusTool!K183</f>
        <v/>
      </c>
      <c r="Z189" s="44" t="str">
        <f>Nut_StatusTool!L183</f>
        <v/>
      </c>
      <c r="AA189" s="44" t="str">
        <f>Nut_StatusTool!M183</f>
        <v/>
      </c>
      <c r="AB189" s="44" t="str">
        <f>Nut_StatusTool!N183</f>
        <v/>
      </c>
      <c r="AC189" s="44">
        <f>Nut_StatusTool!I183</f>
        <v>0</v>
      </c>
      <c r="AD189" s="44">
        <f>Nut_StatusTool!J183</f>
        <v>0</v>
      </c>
    </row>
    <row r="190" spans="1:30" ht="20.100000000000001" customHeight="1">
      <c r="A190" s="59" t="str">
        <f t="array" ref="A190">IF(ROWS(A$9:A190)&gt;$U$5,"",INDEX(T$13:T$512,SMALL(IF(($Z$13:$Z$512=$Z$5),ROW($A$9:$A$508)-ROW($A$9)+1,""),ROWS(A$9:A190)),,1))</f>
        <v/>
      </c>
      <c r="B190" s="390" t="str">
        <f t="array" ref="B190">IF(ROWS(B$9:B190)&gt;$U$5,"",INDEX(U$13:U$512,SMALL(IF(($Z$13:$Z$512=$Z$5),ROW($A$9:$A$508)-ROW($A$9)+1,""),ROWS(B$9:B190)),,1))</f>
        <v/>
      </c>
      <c r="C190" s="389" t="str">
        <f t="array" ref="C190">IF(ROWS(C$9:C190)&gt;$U$5,"",INDEX(V$13:V$512,SMALL(IF(($Z$13:$Z$512=$Z$5),ROW($A$9:$A$508)-ROW($A$9)+1,""),ROWS(C$9:C190)),,1))</f>
        <v/>
      </c>
      <c r="D190" s="309" t="str">
        <f t="array" ref="D190">IF(ROWS(D$9:D190)&gt;$U$5,"",INDEX(W$13:W$512,SMALL(IF(($Z$13:$Z$512=$Z$5),ROW($A$9:$A$508)-ROW($A$9)+1,""),ROWS(D$9:D190)),,1))</f>
        <v/>
      </c>
      <c r="E190" s="59" t="str">
        <f t="array" ref="E190">IF(ROWS(E$9:E190)&gt;$U$5,"",INDEX(X$13:X$512,SMALL(IF(($Z$13:$Z$512=$Z$5),ROW($A$9:$A$508)-ROW($A$9)+1,""),ROWS(E$9:E190)),,1))</f>
        <v/>
      </c>
      <c r="F190" s="59" t="str">
        <f t="array" ref="F190">IF(ROWS(F$9:F190)&gt;$U$5,"",INDEX(Y$13:Y$512,SMALL(IF(($Z$13:$Z$512=$Z$5),ROW($A$9:$A$508)-ROW($A$9)+1,""),ROWS(F$9:F190)),,1))</f>
        <v/>
      </c>
      <c r="G190" s="59" t="str">
        <f t="array" ref="G190">IF(ROWS(G$9:G190)&gt;$U$5,"",INDEX(Z$13:Z$512,SMALL(IF(($Z$13:$Z$512=$Z$5),ROW($A$9:$A$508)-ROW($A$9)+1,""),ROWS(G$9:G190)),,1))</f>
        <v/>
      </c>
      <c r="H190" s="59" t="str">
        <f t="array" ref="H190">IF(ROWS(H$9:H190)&gt;$U$5,"",INDEX(AC$13:AC$512,SMALL(IF(($Z$13:$Z$512=$Z$5),ROW($A$9:$A$508)-ROW($A$9)+1,""),ROWS(H$9:H190)),,1))</f>
        <v/>
      </c>
      <c r="I190" s="105"/>
      <c r="J190" s="105"/>
      <c r="K190" s="105"/>
      <c r="L190" s="105"/>
      <c r="M190" s="136"/>
      <c r="N190" s="44"/>
      <c r="O190" s="44"/>
      <c r="P190" s="44"/>
      <c r="Q190" s="44"/>
      <c r="R190" s="44"/>
      <c r="S190" s="44"/>
      <c r="T190" s="44">
        <f>Nut_StatusTool!A184</f>
        <v>178</v>
      </c>
      <c r="U190" s="44">
        <f>Nut_StatusTool!B184</f>
        <v>0</v>
      </c>
      <c r="V190" s="44">
        <f>Nut_StatusTool!C184</f>
        <v>0</v>
      </c>
      <c r="W190" s="44">
        <f>Nut_StatusTool!D184</f>
        <v>0</v>
      </c>
      <c r="X190" s="44">
        <f>Nut_StatusTool!F184</f>
        <v>0</v>
      </c>
      <c r="Y190" s="285" t="str">
        <f>Nut_StatusTool!K184</f>
        <v/>
      </c>
      <c r="Z190" s="44" t="str">
        <f>Nut_StatusTool!L184</f>
        <v/>
      </c>
      <c r="AA190" s="44" t="str">
        <f>Nut_StatusTool!M184</f>
        <v/>
      </c>
      <c r="AB190" s="44" t="str">
        <f>Nut_StatusTool!N184</f>
        <v/>
      </c>
      <c r="AC190" s="44">
        <f>Nut_StatusTool!I184</f>
        <v>0</v>
      </c>
      <c r="AD190" s="44">
        <f>Nut_StatusTool!J184</f>
        <v>0</v>
      </c>
    </row>
    <row r="191" spans="1:30" ht="20.100000000000001" customHeight="1">
      <c r="A191" s="59" t="str">
        <f t="array" ref="A191">IF(ROWS(A$9:A191)&gt;$U$5,"",INDEX(T$13:T$512,SMALL(IF(($Z$13:$Z$512=$Z$5),ROW($A$9:$A$508)-ROW($A$9)+1,""),ROWS(A$9:A191)),,1))</f>
        <v/>
      </c>
      <c r="B191" s="390" t="str">
        <f t="array" ref="B191">IF(ROWS(B$9:B191)&gt;$U$5,"",INDEX(U$13:U$512,SMALL(IF(($Z$13:$Z$512=$Z$5),ROW($A$9:$A$508)-ROW($A$9)+1,""),ROWS(B$9:B191)),,1))</f>
        <v/>
      </c>
      <c r="C191" s="389" t="str">
        <f t="array" ref="C191">IF(ROWS(C$9:C191)&gt;$U$5,"",INDEX(V$13:V$512,SMALL(IF(($Z$13:$Z$512=$Z$5),ROW($A$9:$A$508)-ROW($A$9)+1,""),ROWS(C$9:C191)),,1))</f>
        <v/>
      </c>
      <c r="D191" s="309" t="str">
        <f t="array" ref="D191">IF(ROWS(D$9:D191)&gt;$U$5,"",INDEX(W$13:W$512,SMALL(IF(($Z$13:$Z$512=$Z$5),ROW($A$9:$A$508)-ROW($A$9)+1,""),ROWS(D$9:D191)),,1))</f>
        <v/>
      </c>
      <c r="E191" s="59" t="str">
        <f t="array" ref="E191">IF(ROWS(E$9:E191)&gt;$U$5,"",INDEX(X$13:X$512,SMALL(IF(($Z$13:$Z$512=$Z$5),ROW($A$9:$A$508)-ROW($A$9)+1,""),ROWS(E$9:E191)),,1))</f>
        <v/>
      </c>
      <c r="F191" s="59" t="str">
        <f t="array" ref="F191">IF(ROWS(F$9:F191)&gt;$U$5,"",INDEX(Y$13:Y$512,SMALL(IF(($Z$13:$Z$512=$Z$5),ROW($A$9:$A$508)-ROW($A$9)+1,""),ROWS(F$9:F191)),,1))</f>
        <v/>
      </c>
      <c r="G191" s="59" t="str">
        <f t="array" ref="G191">IF(ROWS(G$9:G191)&gt;$U$5,"",INDEX(Z$13:Z$512,SMALL(IF(($Z$13:$Z$512=$Z$5),ROW($A$9:$A$508)-ROW($A$9)+1,""),ROWS(G$9:G191)),,1))</f>
        <v/>
      </c>
      <c r="H191" s="59" t="str">
        <f t="array" ref="H191">IF(ROWS(H$9:H191)&gt;$U$5,"",INDEX(AC$13:AC$512,SMALL(IF(($Z$13:$Z$512=$Z$5),ROW($A$9:$A$508)-ROW($A$9)+1,""),ROWS(H$9:H191)),,1))</f>
        <v/>
      </c>
      <c r="I191" s="105"/>
      <c r="J191" s="105"/>
      <c r="K191" s="105"/>
      <c r="L191" s="105"/>
      <c r="M191" s="136"/>
      <c r="N191" s="44"/>
      <c r="O191" s="44"/>
      <c r="P191" s="44"/>
      <c r="Q191" s="44"/>
      <c r="R191" s="44"/>
      <c r="S191" s="44"/>
      <c r="T191" s="44">
        <f>Nut_StatusTool!A185</f>
        <v>179</v>
      </c>
      <c r="U191" s="44">
        <f>Nut_StatusTool!B185</f>
        <v>0</v>
      </c>
      <c r="V191" s="44">
        <f>Nut_StatusTool!C185</f>
        <v>0</v>
      </c>
      <c r="W191" s="44">
        <f>Nut_StatusTool!D185</f>
        <v>0</v>
      </c>
      <c r="X191" s="44">
        <f>Nut_StatusTool!F185</f>
        <v>0</v>
      </c>
      <c r="Y191" s="285" t="str">
        <f>Nut_StatusTool!K185</f>
        <v/>
      </c>
      <c r="Z191" s="44" t="str">
        <f>Nut_StatusTool!L185</f>
        <v/>
      </c>
      <c r="AA191" s="44" t="str">
        <f>Nut_StatusTool!M185</f>
        <v/>
      </c>
      <c r="AB191" s="44" t="str">
        <f>Nut_StatusTool!N185</f>
        <v/>
      </c>
      <c r="AC191" s="44">
        <f>Nut_StatusTool!I185</f>
        <v>0</v>
      </c>
      <c r="AD191" s="44">
        <f>Nut_StatusTool!J185</f>
        <v>0</v>
      </c>
    </row>
    <row r="192" spans="1:30" ht="20.100000000000001" customHeight="1">
      <c r="A192" s="59" t="str">
        <f t="array" ref="A192">IF(ROWS(A$9:A192)&gt;$U$5,"",INDEX(T$13:T$512,SMALL(IF(($Z$13:$Z$512=$Z$5),ROW($A$9:$A$508)-ROW($A$9)+1,""),ROWS(A$9:A192)),,1))</f>
        <v/>
      </c>
      <c r="B192" s="390" t="str">
        <f t="array" ref="B192">IF(ROWS(B$9:B192)&gt;$U$5,"",INDEX(U$13:U$512,SMALL(IF(($Z$13:$Z$512=$Z$5),ROW($A$9:$A$508)-ROW($A$9)+1,""),ROWS(B$9:B192)),,1))</f>
        <v/>
      </c>
      <c r="C192" s="389" t="str">
        <f t="array" ref="C192">IF(ROWS(C$9:C192)&gt;$U$5,"",INDEX(V$13:V$512,SMALL(IF(($Z$13:$Z$512=$Z$5),ROW($A$9:$A$508)-ROW($A$9)+1,""),ROWS(C$9:C192)),,1))</f>
        <v/>
      </c>
      <c r="D192" s="309" t="str">
        <f t="array" ref="D192">IF(ROWS(D$9:D192)&gt;$U$5,"",INDEX(W$13:W$512,SMALL(IF(($Z$13:$Z$512=$Z$5),ROW($A$9:$A$508)-ROW($A$9)+1,""),ROWS(D$9:D192)),,1))</f>
        <v/>
      </c>
      <c r="E192" s="59" t="str">
        <f t="array" ref="E192">IF(ROWS(E$9:E192)&gt;$U$5,"",INDEX(X$13:X$512,SMALL(IF(($Z$13:$Z$512=$Z$5),ROW($A$9:$A$508)-ROW($A$9)+1,""),ROWS(E$9:E192)),,1))</f>
        <v/>
      </c>
      <c r="F192" s="59" t="str">
        <f t="array" ref="F192">IF(ROWS(F$9:F192)&gt;$U$5,"",INDEX(Y$13:Y$512,SMALL(IF(($Z$13:$Z$512=$Z$5),ROW($A$9:$A$508)-ROW($A$9)+1,""),ROWS(F$9:F192)),,1))</f>
        <v/>
      </c>
      <c r="G192" s="59" t="str">
        <f t="array" ref="G192">IF(ROWS(G$9:G192)&gt;$U$5,"",INDEX(Z$13:Z$512,SMALL(IF(($Z$13:$Z$512=$Z$5),ROW($A$9:$A$508)-ROW($A$9)+1,""),ROWS(G$9:G192)),,1))</f>
        <v/>
      </c>
      <c r="H192" s="59" t="str">
        <f t="array" ref="H192">IF(ROWS(H$9:H192)&gt;$U$5,"",INDEX(AC$13:AC$512,SMALL(IF(($Z$13:$Z$512=$Z$5),ROW($A$9:$A$508)-ROW($A$9)+1,""),ROWS(H$9:H192)),,1))</f>
        <v/>
      </c>
      <c r="I192" s="105"/>
      <c r="J192" s="105"/>
      <c r="K192" s="105"/>
      <c r="L192" s="105"/>
      <c r="M192" s="136"/>
      <c r="N192" s="44"/>
      <c r="O192" s="44"/>
      <c r="P192" s="44"/>
      <c r="Q192" s="44"/>
      <c r="R192" s="44"/>
      <c r="S192" s="44"/>
      <c r="T192" s="44">
        <f>Nut_StatusTool!A186</f>
        <v>180</v>
      </c>
      <c r="U192" s="44">
        <f>Nut_StatusTool!B186</f>
        <v>0</v>
      </c>
      <c r="V192" s="44">
        <f>Nut_StatusTool!C186</f>
        <v>0</v>
      </c>
      <c r="W192" s="44">
        <f>Nut_StatusTool!D186</f>
        <v>0</v>
      </c>
      <c r="X192" s="44">
        <f>Nut_StatusTool!F186</f>
        <v>0</v>
      </c>
      <c r="Y192" s="285" t="str">
        <f>Nut_StatusTool!K186</f>
        <v/>
      </c>
      <c r="Z192" s="44" t="str">
        <f>Nut_StatusTool!L186</f>
        <v/>
      </c>
      <c r="AA192" s="44" t="str">
        <f>Nut_StatusTool!M186</f>
        <v/>
      </c>
      <c r="AB192" s="44" t="str">
        <f>Nut_StatusTool!N186</f>
        <v/>
      </c>
      <c r="AC192" s="44">
        <f>Nut_StatusTool!I186</f>
        <v>0</v>
      </c>
      <c r="AD192" s="44">
        <f>Nut_StatusTool!J186</f>
        <v>0</v>
      </c>
    </row>
    <row r="193" spans="1:30" ht="20.100000000000001" customHeight="1">
      <c r="A193" s="59" t="str">
        <f t="array" ref="A193">IF(ROWS(A$9:A193)&gt;$U$5,"",INDEX(T$13:T$512,SMALL(IF(($Z$13:$Z$512=$Z$5),ROW($A$9:$A$508)-ROW($A$9)+1,""),ROWS(A$9:A193)),,1))</f>
        <v/>
      </c>
      <c r="B193" s="390" t="str">
        <f t="array" ref="B193">IF(ROWS(B$9:B193)&gt;$U$5,"",INDEX(U$13:U$512,SMALL(IF(($Z$13:$Z$512=$Z$5),ROW($A$9:$A$508)-ROW($A$9)+1,""),ROWS(B$9:B193)),,1))</f>
        <v/>
      </c>
      <c r="C193" s="389" t="str">
        <f t="array" ref="C193">IF(ROWS(C$9:C193)&gt;$U$5,"",INDEX(V$13:V$512,SMALL(IF(($Z$13:$Z$512=$Z$5),ROW($A$9:$A$508)-ROW($A$9)+1,""),ROWS(C$9:C193)),,1))</f>
        <v/>
      </c>
      <c r="D193" s="309" t="str">
        <f t="array" ref="D193">IF(ROWS(D$9:D193)&gt;$U$5,"",INDEX(W$13:W$512,SMALL(IF(($Z$13:$Z$512=$Z$5),ROW($A$9:$A$508)-ROW($A$9)+1,""),ROWS(D$9:D193)),,1))</f>
        <v/>
      </c>
      <c r="E193" s="59" t="str">
        <f t="array" ref="E193">IF(ROWS(E$9:E193)&gt;$U$5,"",INDEX(X$13:X$512,SMALL(IF(($Z$13:$Z$512=$Z$5),ROW($A$9:$A$508)-ROW($A$9)+1,""),ROWS(E$9:E193)),,1))</f>
        <v/>
      </c>
      <c r="F193" s="59" t="str">
        <f t="array" ref="F193">IF(ROWS(F$9:F193)&gt;$U$5,"",INDEX(Y$13:Y$512,SMALL(IF(($Z$13:$Z$512=$Z$5),ROW($A$9:$A$508)-ROW($A$9)+1,""),ROWS(F$9:F193)),,1))</f>
        <v/>
      </c>
      <c r="G193" s="59" t="str">
        <f t="array" ref="G193">IF(ROWS(G$9:G193)&gt;$U$5,"",INDEX(Z$13:Z$512,SMALL(IF(($Z$13:$Z$512=$Z$5),ROW($A$9:$A$508)-ROW($A$9)+1,""),ROWS(G$9:G193)),,1))</f>
        <v/>
      </c>
      <c r="H193" s="59" t="str">
        <f t="array" ref="H193">IF(ROWS(H$9:H193)&gt;$U$5,"",INDEX(AC$13:AC$512,SMALL(IF(($Z$13:$Z$512=$Z$5),ROW($A$9:$A$508)-ROW($A$9)+1,""),ROWS(H$9:H193)),,1))</f>
        <v/>
      </c>
      <c r="I193" s="105"/>
      <c r="J193" s="105"/>
      <c r="K193" s="105"/>
      <c r="L193" s="105"/>
      <c r="M193" s="136"/>
      <c r="N193" s="44"/>
      <c r="O193" s="44"/>
      <c r="P193" s="44"/>
      <c r="Q193" s="44"/>
      <c r="R193" s="44"/>
      <c r="S193" s="44"/>
      <c r="T193" s="44">
        <f>Nut_StatusTool!A187</f>
        <v>181</v>
      </c>
      <c r="U193" s="44">
        <f>Nut_StatusTool!B187</f>
        <v>0</v>
      </c>
      <c r="V193" s="44">
        <f>Nut_StatusTool!C187</f>
        <v>0</v>
      </c>
      <c r="W193" s="44">
        <f>Nut_StatusTool!D187</f>
        <v>0</v>
      </c>
      <c r="X193" s="44">
        <f>Nut_StatusTool!F187</f>
        <v>0</v>
      </c>
      <c r="Y193" s="285" t="str">
        <f>Nut_StatusTool!K187</f>
        <v/>
      </c>
      <c r="Z193" s="44" t="str">
        <f>Nut_StatusTool!L187</f>
        <v/>
      </c>
      <c r="AA193" s="44" t="str">
        <f>Nut_StatusTool!M187</f>
        <v/>
      </c>
      <c r="AB193" s="44" t="str">
        <f>Nut_StatusTool!N187</f>
        <v/>
      </c>
      <c r="AC193" s="44">
        <f>Nut_StatusTool!I187</f>
        <v>0</v>
      </c>
      <c r="AD193" s="44">
        <f>Nut_StatusTool!J187</f>
        <v>0</v>
      </c>
    </row>
    <row r="194" spans="1:30" ht="20.100000000000001" customHeight="1">
      <c r="A194" s="59" t="str">
        <f t="array" ref="A194">IF(ROWS(A$9:A194)&gt;$U$5,"",INDEX(T$13:T$512,SMALL(IF(($Z$13:$Z$512=$Z$5),ROW($A$9:$A$508)-ROW($A$9)+1,""),ROWS(A$9:A194)),,1))</f>
        <v/>
      </c>
      <c r="B194" s="390" t="str">
        <f t="array" ref="B194">IF(ROWS(B$9:B194)&gt;$U$5,"",INDEX(U$13:U$512,SMALL(IF(($Z$13:$Z$512=$Z$5),ROW($A$9:$A$508)-ROW($A$9)+1,""),ROWS(B$9:B194)),,1))</f>
        <v/>
      </c>
      <c r="C194" s="389" t="str">
        <f t="array" ref="C194">IF(ROWS(C$9:C194)&gt;$U$5,"",INDEX(V$13:V$512,SMALL(IF(($Z$13:$Z$512=$Z$5),ROW($A$9:$A$508)-ROW($A$9)+1,""),ROWS(C$9:C194)),,1))</f>
        <v/>
      </c>
      <c r="D194" s="309" t="str">
        <f t="array" ref="D194">IF(ROWS(D$9:D194)&gt;$U$5,"",INDEX(W$13:W$512,SMALL(IF(($Z$13:$Z$512=$Z$5),ROW($A$9:$A$508)-ROW($A$9)+1,""),ROWS(D$9:D194)),,1))</f>
        <v/>
      </c>
      <c r="E194" s="59" t="str">
        <f t="array" ref="E194">IF(ROWS(E$9:E194)&gt;$U$5,"",INDEX(X$13:X$512,SMALL(IF(($Z$13:$Z$512=$Z$5),ROW($A$9:$A$508)-ROW($A$9)+1,""),ROWS(E$9:E194)),,1))</f>
        <v/>
      </c>
      <c r="F194" s="59" t="str">
        <f t="array" ref="F194">IF(ROWS(F$9:F194)&gt;$U$5,"",INDEX(Y$13:Y$512,SMALL(IF(($Z$13:$Z$512=$Z$5),ROW($A$9:$A$508)-ROW($A$9)+1,""),ROWS(F$9:F194)),,1))</f>
        <v/>
      </c>
      <c r="G194" s="59" t="str">
        <f t="array" ref="G194">IF(ROWS(G$9:G194)&gt;$U$5,"",INDEX(Z$13:Z$512,SMALL(IF(($Z$13:$Z$512=$Z$5),ROW($A$9:$A$508)-ROW($A$9)+1,""),ROWS(G$9:G194)),,1))</f>
        <v/>
      </c>
      <c r="H194" s="59" t="str">
        <f t="array" ref="H194">IF(ROWS(H$9:H194)&gt;$U$5,"",INDEX(AC$13:AC$512,SMALL(IF(($Z$13:$Z$512=$Z$5),ROW($A$9:$A$508)-ROW($A$9)+1,""),ROWS(H$9:H194)),,1))</f>
        <v/>
      </c>
      <c r="I194" s="105"/>
      <c r="J194" s="105"/>
      <c r="K194" s="105"/>
      <c r="L194" s="105"/>
      <c r="M194" s="136"/>
      <c r="N194" s="44"/>
      <c r="O194" s="44"/>
      <c r="P194" s="44"/>
      <c r="Q194" s="44"/>
      <c r="R194" s="44"/>
      <c r="S194" s="44"/>
      <c r="T194" s="44">
        <f>Nut_StatusTool!A188</f>
        <v>182</v>
      </c>
      <c r="U194" s="44">
        <f>Nut_StatusTool!B188</f>
        <v>0</v>
      </c>
      <c r="V194" s="44">
        <f>Nut_StatusTool!C188</f>
        <v>0</v>
      </c>
      <c r="W194" s="44">
        <f>Nut_StatusTool!D188</f>
        <v>0</v>
      </c>
      <c r="X194" s="44">
        <f>Nut_StatusTool!F188</f>
        <v>0</v>
      </c>
      <c r="Y194" s="285" t="str">
        <f>Nut_StatusTool!K188</f>
        <v/>
      </c>
      <c r="Z194" s="44" t="str">
        <f>Nut_StatusTool!L188</f>
        <v/>
      </c>
      <c r="AA194" s="44" t="str">
        <f>Nut_StatusTool!M188</f>
        <v/>
      </c>
      <c r="AB194" s="44" t="str">
        <f>Nut_StatusTool!N188</f>
        <v/>
      </c>
      <c r="AC194" s="44">
        <f>Nut_StatusTool!I188</f>
        <v>0</v>
      </c>
      <c r="AD194" s="44">
        <f>Nut_StatusTool!J188</f>
        <v>0</v>
      </c>
    </row>
    <row r="195" spans="1:30" ht="20.100000000000001" customHeight="1">
      <c r="A195" s="59" t="str">
        <f t="array" ref="A195">IF(ROWS(A$9:A195)&gt;$U$5,"",INDEX(T$13:T$512,SMALL(IF(($Z$13:$Z$512=$Z$5),ROW($A$9:$A$508)-ROW($A$9)+1,""),ROWS(A$9:A195)),,1))</f>
        <v/>
      </c>
      <c r="B195" s="390" t="str">
        <f t="array" ref="B195">IF(ROWS(B$9:B195)&gt;$U$5,"",INDEX(U$13:U$512,SMALL(IF(($Z$13:$Z$512=$Z$5),ROW($A$9:$A$508)-ROW($A$9)+1,""),ROWS(B$9:B195)),,1))</f>
        <v/>
      </c>
      <c r="C195" s="389" t="str">
        <f t="array" ref="C195">IF(ROWS(C$9:C195)&gt;$U$5,"",INDEX(V$13:V$512,SMALL(IF(($Z$13:$Z$512=$Z$5),ROW($A$9:$A$508)-ROW($A$9)+1,""),ROWS(C$9:C195)),,1))</f>
        <v/>
      </c>
      <c r="D195" s="309" t="str">
        <f t="array" ref="D195">IF(ROWS(D$9:D195)&gt;$U$5,"",INDEX(W$13:W$512,SMALL(IF(($Z$13:$Z$512=$Z$5),ROW($A$9:$A$508)-ROW($A$9)+1,""),ROWS(D$9:D195)),,1))</f>
        <v/>
      </c>
      <c r="E195" s="59" t="str">
        <f t="array" ref="E195">IF(ROWS(E$9:E195)&gt;$U$5,"",INDEX(X$13:X$512,SMALL(IF(($Z$13:$Z$512=$Z$5),ROW($A$9:$A$508)-ROW($A$9)+1,""),ROWS(E$9:E195)),,1))</f>
        <v/>
      </c>
      <c r="F195" s="59" t="str">
        <f t="array" ref="F195">IF(ROWS(F$9:F195)&gt;$U$5,"",INDEX(Y$13:Y$512,SMALL(IF(($Z$13:$Z$512=$Z$5),ROW($A$9:$A$508)-ROW($A$9)+1,""),ROWS(F$9:F195)),,1))</f>
        <v/>
      </c>
      <c r="G195" s="59" t="str">
        <f t="array" ref="G195">IF(ROWS(G$9:G195)&gt;$U$5,"",INDEX(Z$13:Z$512,SMALL(IF(($Z$13:$Z$512=$Z$5),ROW($A$9:$A$508)-ROW($A$9)+1,""),ROWS(G$9:G195)),,1))</f>
        <v/>
      </c>
      <c r="H195" s="59" t="str">
        <f t="array" ref="H195">IF(ROWS(H$9:H195)&gt;$U$5,"",INDEX(AC$13:AC$512,SMALL(IF(($Z$13:$Z$512=$Z$5),ROW($A$9:$A$508)-ROW($A$9)+1,""),ROWS(H$9:H195)),,1))</f>
        <v/>
      </c>
      <c r="I195" s="105"/>
      <c r="J195" s="105"/>
      <c r="K195" s="105"/>
      <c r="L195" s="105"/>
      <c r="M195" s="136"/>
      <c r="N195" s="44"/>
      <c r="O195" s="44"/>
      <c r="P195" s="44"/>
      <c r="Q195" s="44"/>
      <c r="R195" s="44"/>
      <c r="S195" s="44"/>
      <c r="T195" s="44">
        <f>Nut_StatusTool!A189</f>
        <v>183</v>
      </c>
      <c r="U195" s="44">
        <f>Nut_StatusTool!B189</f>
        <v>0</v>
      </c>
      <c r="V195" s="44">
        <f>Nut_StatusTool!C189</f>
        <v>0</v>
      </c>
      <c r="W195" s="44">
        <f>Nut_StatusTool!D189</f>
        <v>0</v>
      </c>
      <c r="X195" s="44">
        <f>Nut_StatusTool!F189</f>
        <v>0</v>
      </c>
      <c r="Y195" s="285" t="str">
        <f>Nut_StatusTool!K189</f>
        <v/>
      </c>
      <c r="Z195" s="44" t="str">
        <f>Nut_StatusTool!L189</f>
        <v/>
      </c>
      <c r="AA195" s="44" t="str">
        <f>Nut_StatusTool!M189</f>
        <v/>
      </c>
      <c r="AB195" s="44" t="str">
        <f>Nut_StatusTool!N189</f>
        <v/>
      </c>
      <c r="AC195" s="44">
        <f>Nut_StatusTool!I189</f>
        <v>0</v>
      </c>
      <c r="AD195" s="44">
        <f>Nut_StatusTool!J189</f>
        <v>0</v>
      </c>
    </row>
    <row r="196" spans="1:30" ht="20.100000000000001" customHeight="1">
      <c r="A196" s="59" t="str">
        <f t="array" ref="A196">IF(ROWS(A$9:A196)&gt;$U$5,"",INDEX(T$13:T$512,SMALL(IF(($Z$13:$Z$512=$Z$5),ROW($A$9:$A$508)-ROW($A$9)+1,""),ROWS(A$9:A196)),,1))</f>
        <v/>
      </c>
      <c r="B196" s="390" t="str">
        <f t="array" ref="B196">IF(ROWS(B$9:B196)&gt;$U$5,"",INDEX(U$13:U$512,SMALL(IF(($Z$13:$Z$512=$Z$5),ROW($A$9:$A$508)-ROW($A$9)+1,""),ROWS(B$9:B196)),,1))</f>
        <v/>
      </c>
      <c r="C196" s="389" t="str">
        <f t="array" ref="C196">IF(ROWS(C$9:C196)&gt;$U$5,"",INDEX(V$13:V$512,SMALL(IF(($Z$13:$Z$512=$Z$5),ROW($A$9:$A$508)-ROW($A$9)+1,""),ROWS(C$9:C196)),,1))</f>
        <v/>
      </c>
      <c r="D196" s="309" t="str">
        <f t="array" ref="D196">IF(ROWS(D$9:D196)&gt;$U$5,"",INDEX(W$13:W$512,SMALL(IF(($Z$13:$Z$512=$Z$5),ROW($A$9:$A$508)-ROW($A$9)+1,""),ROWS(D$9:D196)),,1))</f>
        <v/>
      </c>
      <c r="E196" s="59" t="str">
        <f t="array" ref="E196">IF(ROWS(E$9:E196)&gt;$U$5,"",INDEX(X$13:X$512,SMALL(IF(($Z$13:$Z$512=$Z$5),ROW($A$9:$A$508)-ROW($A$9)+1,""),ROWS(E$9:E196)),,1))</f>
        <v/>
      </c>
      <c r="F196" s="59" t="str">
        <f t="array" ref="F196">IF(ROWS(F$9:F196)&gt;$U$5,"",INDEX(Y$13:Y$512,SMALL(IF(($Z$13:$Z$512=$Z$5),ROW($A$9:$A$508)-ROW($A$9)+1,""),ROWS(F$9:F196)),,1))</f>
        <v/>
      </c>
      <c r="G196" s="59" t="str">
        <f t="array" ref="G196">IF(ROWS(G$9:G196)&gt;$U$5,"",INDEX(Z$13:Z$512,SMALL(IF(($Z$13:$Z$512=$Z$5),ROW($A$9:$A$508)-ROW($A$9)+1,""),ROWS(G$9:G196)),,1))</f>
        <v/>
      </c>
      <c r="H196" s="59" t="str">
        <f t="array" ref="H196">IF(ROWS(H$9:H196)&gt;$U$5,"",INDEX(AC$13:AC$512,SMALL(IF(($Z$13:$Z$512=$Z$5),ROW($A$9:$A$508)-ROW($A$9)+1,""),ROWS(H$9:H196)),,1))</f>
        <v/>
      </c>
      <c r="I196" s="105"/>
      <c r="J196" s="105"/>
      <c r="K196" s="105"/>
      <c r="L196" s="105"/>
      <c r="M196" s="136"/>
      <c r="N196" s="44"/>
      <c r="O196" s="44"/>
      <c r="P196" s="44"/>
      <c r="Q196" s="44"/>
      <c r="R196" s="44"/>
      <c r="S196" s="44"/>
      <c r="T196" s="44">
        <f>Nut_StatusTool!A190</f>
        <v>184</v>
      </c>
      <c r="U196" s="44">
        <f>Nut_StatusTool!B190</f>
        <v>0</v>
      </c>
      <c r="V196" s="44">
        <f>Nut_StatusTool!C190</f>
        <v>0</v>
      </c>
      <c r="W196" s="44">
        <f>Nut_StatusTool!D190</f>
        <v>0</v>
      </c>
      <c r="X196" s="44">
        <f>Nut_StatusTool!F190</f>
        <v>0</v>
      </c>
      <c r="Y196" s="285" t="str">
        <f>Nut_StatusTool!K190</f>
        <v/>
      </c>
      <c r="Z196" s="44" t="str">
        <f>Nut_StatusTool!L190</f>
        <v/>
      </c>
      <c r="AA196" s="44" t="str">
        <f>Nut_StatusTool!M190</f>
        <v/>
      </c>
      <c r="AB196" s="44" t="str">
        <f>Nut_StatusTool!N190</f>
        <v/>
      </c>
      <c r="AC196" s="44">
        <f>Nut_StatusTool!I190</f>
        <v>0</v>
      </c>
      <c r="AD196" s="44">
        <f>Nut_StatusTool!J190</f>
        <v>0</v>
      </c>
    </row>
    <row r="197" spans="1:30" ht="20.100000000000001" customHeight="1">
      <c r="A197" s="59" t="str">
        <f t="array" ref="A197">IF(ROWS(A$9:A197)&gt;$U$5,"",INDEX(T$13:T$512,SMALL(IF(($Z$13:$Z$512=$Z$5),ROW($A$9:$A$508)-ROW($A$9)+1,""),ROWS(A$9:A197)),,1))</f>
        <v/>
      </c>
      <c r="B197" s="390" t="str">
        <f t="array" ref="B197">IF(ROWS(B$9:B197)&gt;$U$5,"",INDEX(U$13:U$512,SMALL(IF(($Z$13:$Z$512=$Z$5),ROW($A$9:$A$508)-ROW($A$9)+1,""),ROWS(B$9:B197)),,1))</f>
        <v/>
      </c>
      <c r="C197" s="389" t="str">
        <f t="array" ref="C197">IF(ROWS(C$9:C197)&gt;$U$5,"",INDEX(V$13:V$512,SMALL(IF(($Z$13:$Z$512=$Z$5),ROW($A$9:$A$508)-ROW($A$9)+1,""),ROWS(C$9:C197)),,1))</f>
        <v/>
      </c>
      <c r="D197" s="309" t="str">
        <f t="array" ref="D197">IF(ROWS(D$9:D197)&gt;$U$5,"",INDEX(W$13:W$512,SMALL(IF(($Z$13:$Z$512=$Z$5),ROW($A$9:$A$508)-ROW($A$9)+1,""),ROWS(D$9:D197)),,1))</f>
        <v/>
      </c>
      <c r="E197" s="59" t="str">
        <f t="array" ref="E197">IF(ROWS(E$9:E197)&gt;$U$5,"",INDEX(X$13:X$512,SMALL(IF(($Z$13:$Z$512=$Z$5),ROW($A$9:$A$508)-ROW($A$9)+1,""),ROWS(E$9:E197)),,1))</f>
        <v/>
      </c>
      <c r="F197" s="59" t="str">
        <f t="array" ref="F197">IF(ROWS(F$9:F197)&gt;$U$5,"",INDEX(Y$13:Y$512,SMALL(IF(($Z$13:$Z$512=$Z$5),ROW($A$9:$A$508)-ROW($A$9)+1,""),ROWS(F$9:F197)),,1))</f>
        <v/>
      </c>
      <c r="G197" s="59" t="str">
        <f t="array" ref="G197">IF(ROWS(G$9:G197)&gt;$U$5,"",INDEX(Z$13:Z$512,SMALL(IF(($Z$13:$Z$512=$Z$5),ROW($A$9:$A$508)-ROW($A$9)+1,""),ROWS(G$9:G197)),,1))</f>
        <v/>
      </c>
      <c r="H197" s="59" t="str">
        <f t="array" ref="H197">IF(ROWS(H$9:H197)&gt;$U$5,"",INDEX(AC$13:AC$512,SMALL(IF(($Z$13:$Z$512=$Z$5),ROW($A$9:$A$508)-ROW($A$9)+1,""),ROWS(H$9:H197)),,1))</f>
        <v/>
      </c>
      <c r="I197" s="105"/>
      <c r="J197" s="105"/>
      <c r="K197" s="105"/>
      <c r="L197" s="105"/>
      <c r="M197" s="136"/>
      <c r="N197" s="44"/>
      <c r="O197" s="44"/>
      <c r="P197" s="44"/>
      <c r="Q197" s="44"/>
      <c r="R197" s="44"/>
      <c r="S197" s="44"/>
      <c r="T197" s="44">
        <f>Nut_StatusTool!A191</f>
        <v>185</v>
      </c>
      <c r="U197" s="44">
        <f>Nut_StatusTool!B191</f>
        <v>0</v>
      </c>
      <c r="V197" s="44">
        <f>Nut_StatusTool!C191</f>
        <v>0</v>
      </c>
      <c r="W197" s="44">
        <f>Nut_StatusTool!D191</f>
        <v>0</v>
      </c>
      <c r="X197" s="44">
        <f>Nut_StatusTool!F191</f>
        <v>0</v>
      </c>
      <c r="Y197" s="285" t="str">
        <f>Nut_StatusTool!K191</f>
        <v/>
      </c>
      <c r="Z197" s="44" t="str">
        <f>Nut_StatusTool!L191</f>
        <v/>
      </c>
      <c r="AA197" s="44" t="str">
        <f>Nut_StatusTool!M191</f>
        <v/>
      </c>
      <c r="AB197" s="44" t="str">
        <f>Nut_StatusTool!N191</f>
        <v/>
      </c>
      <c r="AC197" s="44">
        <f>Nut_StatusTool!I191</f>
        <v>0</v>
      </c>
      <c r="AD197" s="44">
        <f>Nut_StatusTool!J191</f>
        <v>0</v>
      </c>
    </row>
    <row r="198" spans="1:30" ht="20.100000000000001" customHeight="1">
      <c r="A198" s="59" t="str">
        <f t="array" ref="A198">IF(ROWS(A$9:A198)&gt;$U$5,"",INDEX(T$13:T$512,SMALL(IF(($Z$13:$Z$512=$Z$5),ROW($A$9:$A$508)-ROW($A$9)+1,""),ROWS(A$9:A198)),,1))</f>
        <v/>
      </c>
      <c r="B198" s="390" t="str">
        <f t="array" ref="B198">IF(ROWS(B$9:B198)&gt;$U$5,"",INDEX(U$13:U$512,SMALL(IF(($Z$13:$Z$512=$Z$5),ROW($A$9:$A$508)-ROW($A$9)+1,""),ROWS(B$9:B198)),,1))</f>
        <v/>
      </c>
      <c r="C198" s="389" t="str">
        <f t="array" ref="C198">IF(ROWS(C$9:C198)&gt;$U$5,"",INDEX(V$13:V$512,SMALL(IF(($Z$13:$Z$512=$Z$5),ROW($A$9:$A$508)-ROW($A$9)+1,""),ROWS(C$9:C198)),,1))</f>
        <v/>
      </c>
      <c r="D198" s="309" t="str">
        <f t="array" ref="D198">IF(ROWS(D$9:D198)&gt;$U$5,"",INDEX(W$13:W$512,SMALL(IF(($Z$13:$Z$512=$Z$5),ROW($A$9:$A$508)-ROW($A$9)+1,""),ROWS(D$9:D198)),,1))</f>
        <v/>
      </c>
      <c r="E198" s="59" t="str">
        <f t="array" ref="E198">IF(ROWS(E$9:E198)&gt;$U$5,"",INDEX(X$13:X$512,SMALL(IF(($Z$13:$Z$512=$Z$5),ROW($A$9:$A$508)-ROW($A$9)+1,""),ROWS(E$9:E198)),,1))</f>
        <v/>
      </c>
      <c r="F198" s="59" t="str">
        <f t="array" ref="F198">IF(ROWS(F$9:F198)&gt;$U$5,"",INDEX(Y$13:Y$512,SMALL(IF(($Z$13:$Z$512=$Z$5),ROW($A$9:$A$508)-ROW($A$9)+1,""),ROWS(F$9:F198)),,1))</f>
        <v/>
      </c>
      <c r="G198" s="59" t="str">
        <f t="array" ref="G198">IF(ROWS(G$9:G198)&gt;$U$5,"",INDEX(Z$13:Z$512,SMALL(IF(($Z$13:$Z$512=$Z$5),ROW($A$9:$A$508)-ROW($A$9)+1,""),ROWS(G$9:G198)),,1))</f>
        <v/>
      </c>
      <c r="H198" s="59" t="str">
        <f t="array" ref="H198">IF(ROWS(H$9:H198)&gt;$U$5,"",INDEX(AC$13:AC$512,SMALL(IF(($Z$13:$Z$512=$Z$5),ROW($A$9:$A$508)-ROW($A$9)+1,""),ROWS(H$9:H198)),,1))</f>
        <v/>
      </c>
      <c r="I198" s="105"/>
      <c r="J198" s="105"/>
      <c r="K198" s="105"/>
      <c r="L198" s="105"/>
      <c r="M198" s="136"/>
      <c r="N198" s="44"/>
      <c r="O198" s="44"/>
      <c r="P198" s="44"/>
      <c r="Q198" s="44"/>
      <c r="R198" s="44"/>
      <c r="S198" s="44"/>
      <c r="T198" s="44">
        <f>Nut_StatusTool!A192</f>
        <v>186</v>
      </c>
      <c r="U198" s="44">
        <f>Nut_StatusTool!B192</f>
        <v>0</v>
      </c>
      <c r="V198" s="44">
        <f>Nut_StatusTool!C192</f>
        <v>0</v>
      </c>
      <c r="W198" s="44">
        <f>Nut_StatusTool!D192</f>
        <v>0</v>
      </c>
      <c r="X198" s="44">
        <f>Nut_StatusTool!F192</f>
        <v>0</v>
      </c>
      <c r="Y198" s="285" t="str">
        <f>Nut_StatusTool!K192</f>
        <v/>
      </c>
      <c r="Z198" s="44" t="str">
        <f>Nut_StatusTool!L192</f>
        <v/>
      </c>
      <c r="AA198" s="44" t="str">
        <f>Nut_StatusTool!M192</f>
        <v/>
      </c>
      <c r="AB198" s="44" t="str">
        <f>Nut_StatusTool!N192</f>
        <v/>
      </c>
      <c r="AC198" s="44">
        <f>Nut_StatusTool!I192</f>
        <v>0</v>
      </c>
      <c r="AD198" s="44">
        <f>Nut_StatusTool!J192</f>
        <v>0</v>
      </c>
    </row>
    <row r="199" spans="1:30" ht="20.100000000000001" customHeight="1">
      <c r="A199" s="59" t="str">
        <f t="array" ref="A199">IF(ROWS(A$9:A199)&gt;$U$5,"",INDEX(T$13:T$512,SMALL(IF(($Z$13:$Z$512=$Z$5),ROW($A$9:$A$508)-ROW($A$9)+1,""),ROWS(A$9:A199)),,1))</f>
        <v/>
      </c>
      <c r="B199" s="390" t="str">
        <f t="array" ref="B199">IF(ROWS(B$9:B199)&gt;$U$5,"",INDEX(U$13:U$512,SMALL(IF(($Z$13:$Z$512=$Z$5),ROW($A$9:$A$508)-ROW($A$9)+1,""),ROWS(B$9:B199)),,1))</f>
        <v/>
      </c>
      <c r="C199" s="389" t="str">
        <f t="array" ref="C199">IF(ROWS(C$9:C199)&gt;$U$5,"",INDEX(V$13:V$512,SMALL(IF(($Z$13:$Z$512=$Z$5),ROW($A$9:$A$508)-ROW($A$9)+1,""),ROWS(C$9:C199)),,1))</f>
        <v/>
      </c>
      <c r="D199" s="309" t="str">
        <f t="array" ref="D199">IF(ROWS(D$9:D199)&gt;$U$5,"",INDEX(W$13:W$512,SMALL(IF(($Z$13:$Z$512=$Z$5),ROW($A$9:$A$508)-ROW($A$9)+1,""),ROWS(D$9:D199)),,1))</f>
        <v/>
      </c>
      <c r="E199" s="59" t="str">
        <f t="array" ref="E199">IF(ROWS(E$9:E199)&gt;$U$5,"",INDEX(X$13:X$512,SMALL(IF(($Z$13:$Z$512=$Z$5),ROW($A$9:$A$508)-ROW($A$9)+1,""),ROWS(E$9:E199)),,1))</f>
        <v/>
      </c>
      <c r="F199" s="59" t="str">
        <f t="array" ref="F199">IF(ROWS(F$9:F199)&gt;$U$5,"",INDEX(Y$13:Y$512,SMALL(IF(($Z$13:$Z$512=$Z$5),ROW($A$9:$A$508)-ROW($A$9)+1,""),ROWS(F$9:F199)),,1))</f>
        <v/>
      </c>
      <c r="G199" s="59" t="str">
        <f t="array" ref="G199">IF(ROWS(G$9:G199)&gt;$U$5,"",INDEX(Z$13:Z$512,SMALL(IF(($Z$13:$Z$512=$Z$5),ROW($A$9:$A$508)-ROW($A$9)+1,""),ROWS(G$9:G199)),,1))</f>
        <v/>
      </c>
      <c r="H199" s="59" t="str">
        <f t="array" ref="H199">IF(ROWS(H$9:H199)&gt;$U$5,"",INDEX(AC$13:AC$512,SMALL(IF(($Z$13:$Z$512=$Z$5),ROW($A$9:$A$508)-ROW($A$9)+1,""),ROWS(H$9:H199)),,1))</f>
        <v/>
      </c>
      <c r="I199" s="105"/>
      <c r="J199" s="105"/>
      <c r="K199" s="105"/>
      <c r="L199" s="105"/>
      <c r="M199" s="136"/>
      <c r="N199" s="44"/>
      <c r="O199" s="44"/>
      <c r="P199" s="44"/>
      <c r="Q199" s="44"/>
      <c r="R199" s="44"/>
      <c r="S199" s="44"/>
      <c r="T199" s="44">
        <f>Nut_StatusTool!A193</f>
        <v>187</v>
      </c>
      <c r="U199" s="44">
        <f>Nut_StatusTool!B193</f>
        <v>0</v>
      </c>
      <c r="V199" s="44">
        <f>Nut_StatusTool!C193</f>
        <v>0</v>
      </c>
      <c r="W199" s="44">
        <f>Nut_StatusTool!D193</f>
        <v>0</v>
      </c>
      <c r="X199" s="44">
        <f>Nut_StatusTool!F193</f>
        <v>0</v>
      </c>
      <c r="Y199" s="285" t="str">
        <f>Nut_StatusTool!K193</f>
        <v/>
      </c>
      <c r="Z199" s="44" t="str">
        <f>Nut_StatusTool!L193</f>
        <v/>
      </c>
      <c r="AA199" s="44" t="str">
        <f>Nut_StatusTool!M193</f>
        <v/>
      </c>
      <c r="AB199" s="44" t="str">
        <f>Nut_StatusTool!N193</f>
        <v/>
      </c>
      <c r="AC199" s="44">
        <f>Nut_StatusTool!I193</f>
        <v>0</v>
      </c>
      <c r="AD199" s="44">
        <f>Nut_StatusTool!J193</f>
        <v>0</v>
      </c>
    </row>
    <row r="200" spans="1:30" ht="20.100000000000001" customHeight="1">
      <c r="A200" s="59" t="str">
        <f t="array" ref="A200">IF(ROWS(A$9:A200)&gt;$U$5,"",INDEX(T$13:T$512,SMALL(IF(($Z$13:$Z$512=$Z$5),ROW($A$9:$A$508)-ROW($A$9)+1,""),ROWS(A$9:A200)),,1))</f>
        <v/>
      </c>
      <c r="B200" s="390" t="str">
        <f t="array" ref="B200">IF(ROWS(B$9:B200)&gt;$U$5,"",INDEX(U$13:U$512,SMALL(IF(($Z$13:$Z$512=$Z$5),ROW($A$9:$A$508)-ROW($A$9)+1,""),ROWS(B$9:B200)),,1))</f>
        <v/>
      </c>
      <c r="C200" s="389" t="str">
        <f t="array" ref="C200">IF(ROWS(C$9:C200)&gt;$U$5,"",INDEX(V$13:V$512,SMALL(IF(($Z$13:$Z$512=$Z$5),ROW($A$9:$A$508)-ROW($A$9)+1,""),ROWS(C$9:C200)),,1))</f>
        <v/>
      </c>
      <c r="D200" s="309" t="str">
        <f t="array" ref="D200">IF(ROWS(D$9:D200)&gt;$U$5,"",INDEX(W$13:W$512,SMALL(IF(($Z$13:$Z$512=$Z$5),ROW($A$9:$A$508)-ROW($A$9)+1,""),ROWS(D$9:D200)),,1))</f>
        <v/>
      </c>
      <c r="E200" s="59" t="str">
        <f t="array" ref="E200">IF(ROWS(E$9:E200)&gt;$U$5,"",INDEX(X$13:X$512,SMALL(IF(($Z$13:$Z$512=$Z$5),ROW($A$9:$A$508)-ROW($A$9)+1,""),ROWS(E$9:E200)),,1))</f>
        <v/>
      </c>
      <c r="F200" s="59" t="str">
        <f t="array" ref="F200">IF(ROWS(F$9:F200)&gt;$U$5,"",INDEX(Y$13:Y$512,SMALL(IF(($Z$13:$Z$512=$Z$5),ROW($A$9:$A$508)-ROW($A$9)+1,""),ROWS(F$9:F200)),,1))</f>
        <v/>
      </c>
      <c r="G200" s="59" t="str">
        <f t="array" ref="G200">IF(ROWS(G$9:G200)&gt;$U$5,"",INDEX(Z$13:Z$512,SMALL(IF(($Z$13:$Z$512=$Z$5),ROW($A$9:$A$508)-ROW($A$9)+1,""),ROWS(G$9:G200)),,1))</f>
        <v/>
      </c>
      <c r="H200" s="59" t="str">
        <f t="array" ref="H200">IF(ROWS(H$9:H200)&gt;$U$5,"",INDEX(AC$13:AC$512,SMALL(IF(($Z$13:$Z$512=$Z$5),ROW($A$9:$A$508)-ROW($A$9)+1,""),ROWS(H$9:H200)),,1))</f>
        <v/>
      </c>
      <c r="I200" s="105"/>
      <c r="J200" s="105"/>
      <c r="K200" s="105"/>
      <c r="L200" s="105"/>
      <c r="M200" s="136"/>
      <c r="N200" s="44"/>
      <c r="O200" s="44"/>
      <c r="P200" s="44"/>
      <c r="Q200" s="44"/>
      <c r="R200" s="44"/>
      <c r="S200" s="44"/>
      <c r="T200" s="44">
        <f>Nut_StatusTool!A194</f>
        <v>188</v>
      </c>
      <c r="U200" s="44">
        <f>Nut_StatusTool!B194</f>
        <v>0</v>
      </c>
      <c r="V200" s="44">
        <f>Nut_StatusTool!C194</f>
        <v>0</v>
      </c>
      <c r="W200" s="44">
        <f>Nut_StatusTool!D194</f>
        <v>0</v>
      </c>
      <c r="X200" s="44">
        <f>Nut_StatusTool!F194</f>
        <v>0</v>
      </c>
      <c r="Y200" s="285" t="str">
        <f>Nut_StatusTool!K194</f>
        <v/>
      </c>
      <c r="Z200" s="44" t="str">
        <f>Nut_StatusTool!L194</f>
        <v/>
      </c>
      <c r="AA200" s="44" t="str">
        <f>Nut_StatusTool!M194</f>
        <v/>
      </c>
      <c r="AB200" s="44" t="str">
        <f>Nut_StatusTool!N194</f>
        <v/>
      </c>
      <c r="AC200" s="44">
        <f>Nut_StatusTool!I194</f>
        <v>0</v>
      </c>
      <c r="AD200" s="44">
        <f>Nut_StatusTool!J194</f>
        <v>0</v>
      </c>
    </row>
    <row r="201" spans="1:30" ht="20.100000000000001" customHeight="1">
      <c r="A201" s="59" t="str">
        <f t="array" ref="A201">IF(ROWS(A$9:A201)&gt;$U$5,"",INDEX(T$13:T$512,SMALL(IF(($Z$13:$Z$512=$Z$5),ROW($A$9:$A$508)-ROW($A$9)+1,""),ROWS(A$9:A201)),,1))</f>
        <v/>
      </c>
      <c r="B201" s="390" t="str">
        <f t="array" ref="B201">IF(ROWS(B$9:B201)&gt;$U$5,"",INDEX(U$13:U$512,SMALL(IF(($Z$13:$Z$512=$Z$5),ROW($A$9:$A$508)-ROW($A$9)+1,""),ROWS(B$9:B201)),,1))</f>
        <v/>
      </c>
      <c r="C201" s="389" t="str">
        <f t="array" ref="C201">IF(ROWS(C$9:C201)&gt;$U$5,"",INDEX(V$13:V$512,SMALL(IF(($Z$13:$Z$512=$Z$5),ROW($A$9:$A$508)-ROW($A$9)+1,""),ROWS(C$9:C201)),,1))</f>
        <v/>
      </c>
      <c r="D201" s="309" t="str">
        <f t="array" ref="D201">IF(ROWS(D$9:D201)&gt;$U$5,"",INDEX(W$13:W$512,SMALL(IF(($Z$13:$Z$512=$Z$5),ROW($A$9:$A$508)-ROW($A$9)+1,""),ROWS(D$9:D201)),,1))</f>
        <v/>
      </c>
      <c r="E201" s="59" t="str">
        <f t="array" ref="E201">IF(ROWS(E$9:E201)&gt;$U$5,"",INDEX(X$13:X$512,SMALL(IF(($Z$13:$Z$512=$Z$5),ROW($A$9:$A$508)-ROW($A$9)+1,""),ROWS(E$9:E201)),,1))</f>
        <v/>
      </c>
      <c r="F201" s="59" t="str">
        <f t="array" ref="F201">IF(ROWS(F$9:F201)&gt;$U$5,"",INDEX(Y$13:Y$512,SMALL(IF(($Z$13:$Z$512=$Z$5),ROW($A$9:$A$508)-ROW($A$9)+1,""),ROWS(F$9:F201)),,1))</f>
        <v/>
      </c>
      <c r="G201" s="59" t="str">
        <f t="array" ref="G201">IF(ROWS(G$9:G201)&gt;$U$5,"",INDEX(Z$13:Z$512,SMALL(IF(($Z$13:$Z$512=$Z$5),ROW($A$9:$A$508)-ROW($A$9)+1,""),ROWS(G$9:G201)),,1))</f>
        <v/>
      </c>
      <c r="H201" s="59" t="str">
        <f t="array" ref="H201">IF(ROWS(H$9:H201)&gt;$U$5,"",INDEX(AC$13:AC$512,SMALL(IF(($Z$13:$Z$512=$Z$5),ROW($A$9:$A$508)-ROW($A$9)+1,""),ROWS(H$9:H201)),,1))</f>
        <v/>
      </c>
      <c r="I201" s="105"/>
      <c r="J201" s="105"/>
      <c r="K201" s="105"/>
      <c r="L201" s="105"/>
      <c r="M201" s="136"/>
      <c r="N201" s="44"/>
      <c r="O201" s="44"/>
      <c r="P201" s="44"/>
      <c r="Q201" s="44"/>
      <c r="R201" s="44"/>
      <c r="S201" s="44"/>
      <c r="T201" s="44">
        <f>Nut_StatusTool!A195</f>
        <v>189</v>
      </c>
      <c r="U201" s="44">
        <f>Nut_StatusTool!B195</f>
        <v>0</v>
      </c>
      <c r="V201" s="44">
        <f>Nut_StatusTool!C195</f>
        <v>0</v>
      </c>
      <c r="W201" s="44">
        <f>Nut_StatusTool!D195</f>
        <v>0</v>
      </c>
      <c r="X201" s="44">
        <f>Nut_StatusTool!F195</f>
        <v>0</v>
      </c>
      <c r="Y201" s="285" t="str">
        <f>Nut_StatusTool!K195</f>
        <v/>
      </c>
      <c r="Z201" s="44" t="str">
        <f>Nut_StatusTool!L195</f>
        <v/>
      </c>
      <c r="AA201" s="44" t="str">
        <f>Nut_StatusTool!M195</f>
        <v/>
      </c>
      <c r="AB201" s="44" t="str">
        <f>Nut_StatusTool!N195</f>
        <v/>
      </c>
      <c r="AC201" s="44">
        <f>Nut_StatusTool!I195</f>
        <v>0</v>
      </c>
      <c r="AD201" s="44">
        <f>Nut_StatusTool!J195</f>
        <v>0</v>
      </c>
    </row>
    <row r="202" spans="1:30" ht="20.100000000000001" customHeight="1">
      <c r="A202" s="59" t="str">
        <f t="array" ref="A202">IF(ROWS(A$9:A202)&gt;$U$5,"",INDEX(T$13:T$512,SMALL(IF(($Z$13:$Z$512=$Z$5),ROW($A$9:$A$508)-ROW($A$9)+1,""),ROWS(A$9:A202)),,1))</f>
        <v/>
      </c>
      <c r="B202" s="390" t="str">
        <f t="array" ref="B202">IF(ROWS(B$9:B202)&gt;$U$5,"",INDEX(U$13:U$512,SMALL(IF(($Z$13:$Z$512=$Z$5),ROW($A$9:$A$508)-ROW($A$9)+1,""),ROWS(B$9:B202)),,1))</f>
        <v/>
      </c>
      <c r="C202" s="389" t="str">
        <f t="array" ref="C202">IF(ROWS(C$9:C202)&gt;$U$5,"",INDEX(V$13:V$512,SMALL(IF(($Z$13:$Z$512=$Z$5),ROW($A$9:$A$508)-ROW($A$9)+1,""),ROWS(C$9:C202)),,1))</f>
        <v/>
      </c>
      <c r="D202" s="309" t="str">
        <f t="array" ref="D202">IF(ROWS(D$9:D202)&gt;$U$5,"",INDEX(W$13:W$512,SMALL(IF(($Z$13:$Z$512=$Z$5),ROW($A$9:$A$508)-ROW($A$9)+1,""),ROWS(D$9:D202)),,1))</f>
        <v/>
      </c>
      <c r="E202" s="59" t="str">
        <f t="array" ref="E202">IF(ROWS(E$9:E202)&gt;$U$5,"",INDEX(X$13:X$512,SMALL(IF(($Z$13:$Z$512=$Z$5),ROW($A$9:$A$508)-ROW($A$9)+1,""),ROWS(E$9:E202)),,1))</f>
        <v/>
      </c>
      <c r="F202" s="59" t="str">
        <f t="array" ref="F202">IF(ROWS(F$9:F202)&gt;$U$5,"",INDEX(Y$13:Y$512,SMALL(IF(($Z$13:$Z$512=$Z$5),ROW($A$9:$A$508)-ROW($A$9)+1,""),ROWS(F$9:F202)),,1))</f>
        <v/>
      </c>
      <c r="G202" s="59" t="str">
        <f t="array" ref="G202">IF(ROWS(G$9:G202)&gt;$U$5,"",INDEX(Z$13:Z$512,SMALL(IF(($Z$13:$Z$512=$Z$5),ROW($A$9:$A$508)-ROW($A$9)+1,""),ROWS(G$9:G202)),,1))</f>
        <v/>
      </c>
      <c r="H202" s="59" t="str">
        <f t="array" ref="H202">IF(ROWS(H$9:H202)&gt;$U$5,"",INDEX(AC$13:AC$512,SMALL(IF(($Z$13:$Z$512=$Z$5),ROW($A$9:$A$508)-ROW($A$9)+1,""),ROWS(H$9:H202)),,1))</f>
        <v/>
      </c>
      <c r="I202" s="105"/>
      <c r="J202" s="105"/>
      <c r="K202" s="105"/>
      <c r="L202" s="105"/>
      <c r="M202" s="136"/>
      <c r="N202" s="44"/>
      <c r="O202" s="44"/>
      <c r="P202" s="44"/>
      <c r="Q202" s="44"/>
      <c r="R202" s="44"/>
      <c r="S202" s="44"/>
      <c r="T202" s="44">
        <f>Nut_StatusTool!A196</f>
        <v>190</v>
      </c>
      <c r="U202" s="44">
        <f>Nut_StatusTool!B196</f>
        <v>0</v>
      </c>
      <c r="V202" s="44">
        <f>Nut_StatusTool!C196</f>
        <v>0</v>
      </c>
      <c r="W202" s="44">
        <f>Nut_StatusTool!D196</f>
        <v>0</v>
      </c>
      <c r="X202" s="44">
        <f>Nut_StatusTool!F196</f>
        <v>0</v>
      </c>
      <c r="Y202" s="285" t="str">
        <f>Nut_StatusTool!K196</f>
        <v/>
      </c>
      <c r="Z202" s="44" t="str">
        <f>Nut_StatusTool!L196</f>
        <v/>
      </c>
      <c r="AA202" s="44" t="str">
        <f>Nut_StatusTool!M196</f>
        <v/>
      </c>
      <c r="AB202" s="44" t="str">
        <f>Nut_StatusTool!N196</f>
        <v/>
      </c>
      <c r="AC202" s="44">
        <f>Nut_StatusTool!I196</f>
        <v>0</v>
      </c>
      <c r="AD202" s="44">
        <f>Nut_StatusTool!J196</f>
        <v>0</v>
      </c>
    </row>
    <row r="203" spans="1:30" ht="20.100000000000001" customHeight="1">
      <c r="A203" s="59" t="str">
        <f t="array" ref="A203">IF(ROWS(A$9:A203)&gt;$U$5,"",INDEX(T$13:T$512,SMALL(IF(($Z$13:$Z$512=$Z$5),ROW($A$9:$A$508)-ROW($A$9)+1,""),ROWS(A$9:A203)),,1))</f>
        <v/>
      </c>
      <c r="B203" s="390" t="str">
        <f t="array" ref="B203">IF(ROWS(B$9:B203)&gt;$U$5,"",INDEX(U$13:U$512,SMALL(IF(($Z$13:$Z$512=$Z$5),ROW($A$9:$A$508)-ROW($A$9)+1,""),ROWS(B$9:B203)),,1))</f>
        <v/>
      </c>
      <c r="C203" s="389" t="str">
        <f t="array" ref="C203">IF(ROWS(C$9:C203)&gt;$U$5,"",INDEX(V$13:V$512,SMALL(IF(($Z$13:$Z$512=$Z$5),ROW($A$9:$A$508)-ROW($A$9)+1,""),ROWS(C$9:C203)),,1))</f>
        <v/>
      </c>
      <c r="D203" s="309" t="str">
        <f t="array" ref="D203">IF(ROWS(D$9:D203)&gt;$U$5,"",INDEX(W$13:W$512,SMALL(IF(($Z$13:$Z$512=$Z$5),ROW($A$9:$A$508)-ROW($A$9)+1,""),ROWS(D$9:D203)),,1))</f>
        <v/>
      </c>
      <c r="E203" s="59" t="str">
        <f t="array" ref="E203">IF(ROWS(E$9:E203)&gt;$U$5,"",INDEX(X$13:X$512,SMALL(IF(($Z$13:$Z$512=$Z$5),ROW($A$9:$A$508)-ROW($A$9)+1,""),ROWS(E$9:E203)),,1))</f>
        <v/>
      </c>
      <c r="F203" s="59" t="str">
        <f t="array" ref="F203">IF(ROWS(F$9:F203)&gt;$U$5,"",INDEX(Y$13:Y$512,SMALL(IF(($Z$13:$Z$512=$Z$5),ROW($A$9:$A$508)-ROW($A$9)+1,""),ROWS(F$9:F203)),,1))</f>
        <v/>
      </c>
      <c r="G203" s="59" t="str">
        <f t="array" ref="G203">IF(ROWS(G$9:G203)&gt;$U$5,"",INDEX(Z$13:Z$512,SMALL(IF(($Z$13:$Z$512=$Z$5),ROW($A$9:$A$508)-ROW($A$9)+1,""),ROWS(G$9:G203)),,1))</f>
        <v/>
      </c>
      <c r="H203" s="59" t="str">
        <f t="array" ref="H203">IF(ROWS(H$9:H203)&gt;$U$5,"",INDEX(AC$13:AC$512,SMALL(IF(($Z$13:$Z$512=$Z$5),ROW($A$9:$A$508)-ROW($A$9)+1,""),ROWS(H$9:H203)),,1))</f>
        <v/>
      </c>
      <c r="I203" s="105"/>
      <c r="J203" s="105"/>
      <c r="K203" s="105"/>
      <c r="L203" s="105"/>
      <c r="M203" s="136"/>
      <c r="N203" s="44"/>
      <c r="O203" s="44"/>
      <c r="P203" s="44"/>
      <c r="Q203" s="44"/>
      <c r="R203" s="44"/>
      <c r="S203" s="44"/>
      <c r="T203" s="44">
        <f>Nut_StatusTool!A197</f>
        <v>191</v>
      </c>
      <c r="U203" s="44">
        <f>Nut_StatusTool!B197</f>
        <v>0</v>
      </c>
      <c r="V203" s="44">
        <f>Nut_StatusTool!C197</f>
        <v>0</v>
      </c>
      <c r="W203" s="44">
        <f>Nut_StatusTool!D197</f>
        <v>0</v>
      </c>
      <c r="X203" s="44">
        <f>Nut_StatusTool!F197</f>
        <v>0</v>
      </c>
      <c r="Y203" s="285" t="str">
        <f>Nut_StatusTool!K197</f>
        <v/>
      </c>
      <c r="Z203" s="44" t="str">
        <f>Nut_StatusTool!L197</f>
        <v/>
      </c>
      <c r="AA203" s="44" t="str">
        <f>Nut_StatusTool!M197</f>
        <v/>
      </c>
      <c r="AB203" s="44" t="str">
        <f>Nut_StatusTool!N197</f>
        <v/>
      </c>
      <c r="AC203" s="44">
        <f>Nut_StatusTool!I197</f>
        <v>0</v>
      </c>
      <c r="AD203" s="44">
        <f>Nut_StatusTool!J197</f>
        <v>0</v>
      </c>
    </row>
    <row r="204" spans="1:30" ht="20.100000000000001" customHeight="1">
      <c r="A204" s="59" t="str">
        <f t="array" ref="A204">IF(ROWS(A$9:A204)&gt;$U$5,"",INDEX(T$13:T$512,SMALL(IF(($Z$13:$Z$512=$Z$5),ROW($A$9:$A$508)-ROW($A$9)+1,""),ROWS(A$9:A204)),,1))</f>
        <v/>
      </c>
      <c r="B204" s="390" t="str">
        <f t="array" ref="B204">IF(ROWS(B$9:B204)&gt;$U$5,"",INDEX(U$13:U$512,SMALL(IF(($Z$13:$Z$512=$Z$5),ROW($A$9:$A$508)-ROW($A$9)+1,""),ROWS(B$9:B204)),,1))</f>
        <v/>
      </c>
      <c r="C204" s="389" t="str">
        <f t="array" ref="C204">IF(ROWS(C$9:C204)&gt;$U$5,"",INDEX(V$13:V$512,SMALL(IF(($Z$13:$Z$512=$Z$5),ROW($A$9:$A$508)-ROW($A$9)+1,""),ROWS(C$9:C204)),,1))</f>
        <v/>
      </c>
      <c r="D204" s="309" t="str">
        <f t="array" ref="D204">IF(ROWS(D$9:D204)&gt;$U$5,"",INDEX(W$13:W$512,SMALL(IF(($Z$13:$Z$512=$Z$5),ROW($A$9:$A$508)-ROW($A$9)+1,""),ROWS(D$9:D204)),,1))</f>
        <v/>
      </c>
      <c r="E204" s="59" t="str">
        <f t="array" ref="E204">IF(ROWS(E$9:E204)&gt;$U$5,"",INDEX(X$13:X$512,SMALL(IF(($Z$13:$Z$512=$Z$5),ROW($A$9:$A$508)-ROW($A$9)+1,""),ROWS(E$9:E204)),,1))</f>
        <v/>
      </c>
      <c r="F204" s="59" t="str">
        <f t="array" ref="F204">IF(ROWS(F$9:F204)&gt;$U$5,"",INDEX(Y$13:Y$512,SMALL(IF(($Z$13:$Z$512=$Z$5),ROW($A$9:$A$508)-ROW($A$9)+1,""),ROWS(F$9:F204)),,1))</f>
        <v/>
      </c>
      <c r="G204" s="59" t="str">
        <f t="array" ref="G204">IF(ROWS(G$9:G204)&gt;$U$5,"",INDEX(Z$13:Z$512,SMALL(IF(($Z$13:$Z$512=$Z$5),ROW($A$9:$A$508)-ROW($A$9)+1,""),ROWS(G$9:G204)),,1))</f>
        <v/>
      </c>
      <c r="H204" s="59" t="str">
        <f t="array" ref="H204">IF(ROWS(H$9:H204)&gt;$U$5,"",INDEX(AC$13:AC$512,SMALL(IF(($Z$13:$Z$512=$Z$5),ROW($A$9:$A$508)-ROW($A$9)+1,""),ROWS(H$9:H204)),,1))</f>
        <v/>
      </c>
      <c r="I204" s="105"/>
      <c r="J204" s="105"/>
      <c r="K204" s="105"/>
      <c r="L204" s="105"/>
      <c r="M204" s="136"/>
      <c r="N204" s="44"/>
      <c r="O204" s="44"/>
      <c r="P204" s="44"/>
      <c r="Q204" s="44"/>
      <c r="R204" s="44"/>
      <c r="S204" s="44"/>
      <c r="T204" s="44">
        <f>Nut_StatusTool!A198</f>
        <v>192</v>
      </c>
      <c r="U204" s="44">
        <f>Nut_StatusTool!B198</f>
        <v>0</v>
      </c>
      <c r="V204" s="44">
        <f>Nut_StatusTool!C198</f>
        <v>0</v>
      </c>
      <c r="W204" s="44">
        <f>Nut_StatusTool!D198</f>
        <v>0</v>
      </c>
      <c r="X204" s="44">
        <f>Nut_StatusTool!F198</f>
        <v>0</v>
      </c>
      <c r="Y204" s="285" t="str">
        <f>Nut_StatusTool!K198</f>
        <v/>
      </c>
      <c r="Z204" s="44" t="str">
        <f>Nut_StatusTool!L198</f>
        <v/>
      </c>
      <c r="AA204" s="44" t="str">
        <f>Nut_StatusTool!M198</f>
        <v/>
      </c>
      <c r="AB204" s="44" t="str">
        <f>Nut_StatusTool!N198</f>
        <v/>
      </c>
      <c r="AC204" s="44">
        <f>Nut_StatusTool!I198</f>
        <v>0</v>
      </c>
      <c r="AD204" s="44">
        <f>Nut_StatusTool!J198</f>
        <v>0</v>
      </c>
    </row>
    <row r="205" spans="1:30" ht="20.100000000000001" customHeight="1">
      <c r="A205" s="59" t="str">
        <f t="array" ref="A205">IF(ROWS(A$9:A205)&gt;$U$5,"",INDEX(T$13:T$512,SMALL(IF(($Z$13:$Z$512=$Z$5),ROW($A$9:$A$508)-ROW($A$9)+1,""),ROWS(A$9:A205)),,1))</f>
        <v/>
      </c>
      <c r="B205" s="390" t="str">
        <f t="array" ref="B205">IF(ROWS(B$9:B205)&gt;$U$5,"",INDEX(U$13:U$512,SMALL(IF(($Z$13:$Z$512=$Z$5),ROW($A$9:$A$508)-ROW($A$9)+1,""),ROWS(B$9:B205)),,1))</f>
        <v/>
      </c>
      <c r="C205" s="389" t="str">
        <f t="array" ref="C205">IF(ROWS(C$9:C205)&gt;$U$5,"",INDEX(V$13:V$512,SMALL(IF(($Z$13:$Z$512=$Z$5),ROW($A$9:$A$508)-ROW($A$9)+1,""),ROWS(C$9:C205)),,1))</f>
        <v/>
      </c>
      <c r="D205" s="309" t="str">
        <f t="array" ref="D205">IF(ROWS(D$9:D205)&gt;$U$5,"",INDEX(W$13:W$512,SMALL(IF(($Z$13:$Z$512=$Z$5),ROW($A$9:$A$508)-ROW($A$9)+1,""),ROWS(D$9:D205)),,1))</f>
        <v/>
      </c>
      <c r="E205" s="59" t="str">
        <f t="array" ref="E205">IF(ROWS(E$9:E205)&gt;$U$5,"",INDEX(X$13:X$512,SMALL(IF(($Z$13:$Z$512=$Z$5),ROW($A$9:$A$508)-ROW($A$9)+1,""),ROWS(E$9:E205)),,1))</f>
        <v/>
      </c>
      <c r="F205" s="59" t="str">
        <f t="array" ref="F205">IF(ROWS(F$9:F205)&gt;$U$5,"",INDEX(Y$13:Y$512,SMALL(IF(($Z$13:$Z$512=$Z$5),ROW($A$9:$A$508)-ROW($A$9)+1,""),ROWS(F$9:F205)),,1))</f>
        <v/>
      </c>
      <c r="G205" s="59" t="str">
        <f t="array" ref="G205">IF(ROWS(G$9:G205)&gt;$U$5,"",INDEX(Z$13:Z$512,SMALL(IF(($Z$13:$Z$512=$Z$5),ROW($A$9:$A$508)-ROW($A$9)+1,""),ROWS(G$9:G205)),,1))</f>
        <v/>
      </c>
      <c r="H205" s="59" t="str">
        <f t="array" ref="H205">IF(ROWS(H$9:H205)&gt;$U$5,"",INDEX(AC$13:AC$512,SMALL(IF(($Z$13:$Z$512=$Z$5),ROW($A$9:$A$508)-ROW($A$9)+1,""),ROWS(H$9:H205)),,1))</f>
        <v/>
      </c>
      <c r="I205" s="105"/>
      <c r="J205" s="105"/>
      <c r="K205" s="105"/>
      <c r="L205" s="105"/>
      <c r="M205" s="136"/>
      <c r="N205" s="44"/>
      <c r="O205" s="44"/>
      <c r="P205" s="44"/>
      <c r="Q205" s="44"/>
      <c r="R205" s="44"/>
      <c r="S205" s="44"/>
      <c r="T205" s="44">
        <f>Nut_StatusTool!A199</f>
        <v>193</v>
      </c>
      <c r="U205" s="44">
        <f>Nut_StatusTool!B199</f>
        <v>0</v>
      </c>
      <c r="V205" s="44">
        <f>Nut_StatusTool!C199</f>
        <v>0</v>
      </c>
      <c r="W205" s="44">
        <f>Nut_StatusTool!D199</f>
        <v>0</v>
      </c>
      <c r="X205" s="44">
        <f>Nut_StatusTool!F199</f>
        <v>0</v>
      </c>
      <c r="Y205" s="285" t="str">
        <f>Nut_StatusTool!K199</f>
        <v/>
      </c>
      <c r="Z205" s="44" t="str">
        <f>Nut_StatusTool!L199</f>
        <v/>
      </c>
      <c r="AA205" s="44" t="str">
        <f>Nut_StatusTool!M199</f>
        <v/>
      </c>
      <c r="AB205" s="44" t="str">
        <f>Nut_StatusTool!N199</f>
        <v/>
      </c>
      <c r="AC205" s="44">
        <f>Nut_StatusTool!I199</f>
        <v>0</v>
      </c>
      <c r="AD205" s="44">
        <f>Nut_StatusTool!J199</f>
        <v>0</v>
      </c>
    </row>
    <row r="206" spans="1:30" ht="20.100000000000001" customHeight="1">
      <c r="A206" s="59" t="str">
        <f t="array" ref="A206">IF(ROWS(A$9:A206)&gt;$U$5,"",INDEX(T$13:T$512,SMALL(IF(($Z$13:$Z$512=$Z$5),ROW($A$9:$A$508)-ROW($A$9)+1,""),ROWS(A$9:A206)),,1))</f>
        <v/>
      </c>
      <c r="B206" s="390" t="str">
        <f t="array" ref="B206">IF(ROWS(B$9:B206)&gt;$U$5,"",INDEX(U$13:U$512,SMALL(IF(($Z$13:$Z$512=$Z$5),ROW($A$9:$A$508)-ROW($A$9)+1,""),ROWS(B$9:B206)),,1))</f>
        <v/>
      </c>
      <c r="C206" s="389" t="str">
        <f t="array" ref="C206">IF(ROWS(C$9:C206)&gt;$U$5,"",INDEX(V$13:V$512,SMALL(IF(($Z$13:$Z$512=$Z$5),ROW($A$9:$A$508)-ROW($A$9)+1,""),ROWS(C$9:C206)),,1))</f>
        <v/>
      </c>
      <c r="D206" s="309" t="str">
        <f t="array" ref="D206">IF(ROWS(D$9:D206)&gt;$U$5,"",INDEX(W$13:W$512,SMALL(IF(($Z$13:$Z$512=$Z$5),ROW($A$9:$A$508)-ROW($A$9)+1,""),ROWS(D$9:D206)),,1))</f>
        <v/>
      </c>
      <c r="E206" s="59" t="str">
        <f t="array" ref="E206">IF(ROWS(E$9:E206)&gt;$U$5,"",INDEX(X$13:X$512,SMALL(IF(($Z$13:$Z$512=$Z$5),ROW($A$9:$A$508)-ROW($A$9)+1,""),ROWS(E$9:E206)),,1))</f>
        <v/>
      </c>
      <c r="F206" s="59" t="str">
        <f t="array" ref="F206">IF(ROWS(F$9:F206)&gt;$U$5,"",INDEX(Y$13:Y$512,SMALL(IF(($Z$13:$Z$512=$Z$5),ROW($A$9:$A$508)-ROW($A$9)+1,""),ROWS(F$9:F206)),,1))</f>
        <v/>
      </c>
      <c r="G206" s="59" t="str">
        <f t="array" ref="G206">IF(ROWS(G$9:G206)&gt;$U$5,"",INDEX(Z$13:Z$512,SMALL(IF(($Z$13:$Z$512=$Z$5),ROW($A$9:$A$508)-ROW($A$9)+1,""),ROWS(G$9:G206)),,1))</f>
        <v/>
      </c>
      <c r="H206" s="59" t="str">
        <f t="array" ref="H206">IF(ROWS(H$9:H206)&gt;$U$5,"",INDEX(AC$13:AC$512,SMALL(IF(($Z$13:$Z$512=$Z$5),ROW($A$9:$A$508)-ROW($A$9)+1,""),ROWS(H$9:H206)),,1))</f>
        <v/>
      </c>
      <c r="I206" s="105"/>
      <c r="J206" s="105"/>
      <c r="K206" s="105"/>
      <c r="L206" s="105"/>
      <c r="M206" s="136"/>
      <c r="N206" s="44"/>
      <c r="O206" s="44"/>
      <c r="P206" s="44"/>
      <c r="Q206" s="44"/>
      <c r="R206" s="44"/>
      <c r="S206" s="44"/>
      <c r="T206" s="44">
        <f>Nut_StatusTool!A200</f>
        <v>194</v>
      </c>
      <c r="U206" s="44">
        <f>Nut_StatusTool!B200</f>
        <v>0</v>
      </c>
      <c r="V206" s="44">
        <f>Nut_StatusTool!C200</f>
        <v>0</v>
      </c>
      <c r="W206" s="44">
        <f>Nut_StatusTool!D200</f>
        <v>0</v>
      </c>
      <c r="X206" s="44">
        <f>Nut_StatusTool!F200</f>
        <v>0</v>
      </c>
      <c r="Y206" s="285" t="str">
        <f>Nut_StatusTool!K200</f>
        <v/>
      </c>
      <c r="Z206" s="44" t="str">
        <f>Nut_StatusTool!L200</f>
        <v/>
      </c>
      <c r="AA206" s="44" t="str">
        <f>Nut_StatusTool!M200</f>
        <v/>
      </c>
      <c r="AB206" s="44" t="str">
        <f>Nut_StatusTool!N200</f>
        <v/>
      </c>
      <c r="AC206" s="44">
        <f>Nut_StatusTool!I200</f>
        <v>0</v>
      </c>
      <c r="AD206" s="44">
        <f>Nut_StatusTool!J200</f>
        <v>0</v>
      </c>
    </row>
    <row r="207" spans="1:30" ht="20.100000000000001" customHeight="1">
      <c r="A207" s="59" t="str">
        <f t="array" ref="A207">IF(ROWS(A$9:A207)&gt;$U$5,"",INDEX(T$13:T$512,SMALL(IF(($Z$13:$Z$512=$Z$5),ROW($A$9:$A$508)-ROW($A$9)+1,""),ROWS(A$9:A207)),,1))</f>
        <v/>
      </c>
      <c r="B207" s="390" t="str">
        <f t="array" ref="B207">IF(ROWS(B$9:B207)&gt;$U$5,"",INDEX(U$13:U$512,SMALL(IF(($Z$13:$Z$512=$Z$5),ROW($A$9:$A$508)-ROW($A$9)+1,""),ROWS(B$9:B207)),,1))</f>
        <v/>
      </c>
      <c r="C207" s="389" t="str">
        <f t="array" ref="C207">IF(ROWS(C$9:C207)&gt;$U$5,"",INDEX(V$13:V$512,SMALL(IF(($Z$13:$Z$512=$Z$5),ROW($A$9:$A$508)-ROW($A$9)+1,""),ROWS(C$9:C207)),,1))</f>
        <v/>
      </c>
      <c r="D207" s="309" t="str">
        <f t="array" ref="D207">IF(ROWS(D$9:D207)&gt;$U$5,"",INDEX(W$13:W$512,SMALL(IF(($Z$13:$Z$512=$Z$5),ROW($A$9:$A$508)-ROW($A$9)+1,""),ROWS(D$9:D207)),,1))</f>
        <v/>
      </c>
      <c r="E207" s="59" t="str">
        <f t="array" ref="E207">IF(ROWS(E$9:E207)&gt;$U$5,"",INDEX(X$13:X$512,SMALL(IF(($Z$13:$Z$512=$Z$5),ROW($A$9:$A$508)-ROW($A$9)+1,""),ROWS(E$9:E207)),,1))</f>
        <v/>
      </c>
      <c r="F207" s="59" t="str">
        <f t="array" ref="F207">IF(ROWS(F$9:F207)&gt;$U$5,"",INDEX(Y$13:Y$512,SMALL(IF(($Z$13:$Z$512=$Z$5),ROW($A$9:$A$508)-ROW($A$9)+1,""),ROWS(F$9:F207)),,1))</f>
        <v/>
      </c>
      <c r="G207" s="59" t="str">
        <f t="array" ref="G207">IF(ROWS(G$9:G207)&gt;$U$5,"",INDEX(Z$13:Z$512,SMALL(IF(($Z$13:$Z$512=$Z$5),ROW($A$9:$A$508)-ROW($A$9)+1,""),ROWS(G$9:G207)),,1))</f>
        <v/>
      </c>
      <c r="H207" s="59" t="str">
        <f t="array" ref="H207">IF(ROWS(H$9:H207)&gt;$U$5,"",INDEX(AC$13:AC$512,SMALL(IF(($Z$13:$Z$512=$Z$5),ROW($A$9:$A$508)-ROW($A$9)+1,""),ROWS(H$9:H207)),,1))</f>
        <v/>
      </c>
      <c r="I207" s="105"/>
      <c r="J207" s="105"/>
      <c r="K207" s="105"/>
      <c r="L207" s="105"/>
      <c r="M207" s="136"/>
      <c r="N207" s="44"/>
      <c r="O207" s="44"/>
      <c r="P207" s="44"/>
      <c r="Q207" s="44"/>
      <c r="R207" s="44"/>
      <c r="S207" s="44"/>
      <c r="T207" s="44">
        <f>Nut_StatusTool!A201</f>
        <v>195</v>
      </c>
      <c r="U207" s="44">
        <f>Nut_StatusTool!B201</f>
        <v>0</v>
      </c>
      <c r="V207" s="44">
        <f>Nut_StatusTool!C201</f>
        <v>0</v>
      </c>
      <c r="W207" s="44">
        <f>Nut_StatusTool!D201</f>
        <v>0</v>
      </c>
      <c r="X207" s="44">
        <f>Nut_StatusTool!F201</f>
        <v>0</v>
      </c>
      <c r="Y207" s="285" t="str">
        <f>Nut_StatusTool!K201</f>
        <v/>
      </c>
      <c r="Z207" s="44" t="str">
        <f>Nut_StatusTool!L201</f>
        <v/>
      </c>
      <c r="AA207" s="44" t="str">
        <f>Nut_StatusTool!M201</f>
        <v/>
      </c>
      <c r="AB207" s="44" t="str">
        <f>Nut_StatusTool!N201</f>
        <v/>
      </c>
      <c r="AC207" s="44">
        <f>Nut_StatusTool!I201</f>
        <v>0</v>
      </c>
      <c r="AD207" s="44">
        <f>Nut_StatusTool!J201</f>
        <v>0</v>
      </c>
    </row>
    <row r="208" spans="1:30" ht="20.100000000000001" customHeight="1">
      <c r="A208" s="59" t="str">
        <f t="array" ref="A208">IF(ROWS(A$9:A208)&gt;$U$5,"",INDEX(T$13:T$512,SMALL(IF(($Z$13:$Z$512=$Z$5),ROW($A$9:$A$508)-ROW($A$9)+1,""),ROWS(A$9:A208)),,1))</f>
        <v/>
      </c>
      <c r="B208" s="390" t="str">
        <f t="array" ref="B208">IF(ROWS(B$9:B208)&gt;$U$5,"",INDEX(U$13:U$512,SMALL(IF(($Z$13:$Z$512=$Z$5),ROW($A$9:$A$508)-ROW($A$9)+1,""),ROWS(B$9:B208)),,1))</f>
        <v/>
      </c>
      <c r="C208" s="389" t="str">
        <f t="array" ref="C208">IF(ROWS(C$9:C208)&gt;$U$5,"",INDEX(V$13:V$512,SMALL(IF(($Z$13:$Z$512=$Z$5),ROW($A$9:$A$508)-ROW($A$9)+1,""),ROWS(C$9:C208)),,1))</f>
        <v/>
      </c>
      <c r="D208" s="309" t="str">
        <f t="array" ref="D208">IF(ROWS(D$9:D208)&gt;$U$5,"",INDEX(W$13:W$512,SMALL(IF(($Z$13:$Z$512=$Z$5),ROW($A$9:$A$508)-ROW($A$9)+1,""),ROWS(D$9:D208)),,1))</f>
        <v/>
      </c>
      <c r="E208" s="59" t="str">
        <f t="array" ref="E208">IF(ROWS(E$9:E208)&gt;$U$5,"",INDEX(X$13:X$512,SMALL(IF(($Z$13:$Z$512=$Z$5),ROW($A$9:$A$508)-ROW($A$9)+1,""),ROWS(E$9:E208)),,1))</f>
        <v/>
      </c>
      <c r="F208" s="59" t="str">
        <f t="array" ref="F208">IF(ROWS(F$9:F208)&gt;$U$5,"",INDEX(Y$13:Y$512,SMALL(IF(($Z$13:$Z$512=$Z$5),ROW($A$9:$A$508)-ROW($A$9)+1,""),ROWS(F$9:F208)),,1))</f>
        <v/>
      </c>
      <c r="G208" s="59" t="str">
        <f t="array" ref="G208">IF(ROWS(G$9:G208)&gt;$U$5,"",INDEX(Z$13:Z$512,SMALL(IF(($Z$13:$Z$512=$Z$5),ROW($A$9:$A$508)-ROW($A$9)+1,""),ROWS(G$9:G208)),,1))</f>
        <v/>
      </c>
      <c r="H208" s="59" t="str">
        <f t="array" ref="H208">IF(ROWS(H$9:H208)&gt;$U$5,"",INDEX(AC$13:AC$512,SMALL(IF(($Z$13:$Z$512=$Z$5),ROW($A$9:$A$508)-ROW($A$9)+1,""),ROWS(H$9:H208)),,1))</f>
        <v/>
      </c>
      <c r="I208" s="105"/>
      <c r="J208" s="105"/>
      <c r="K208" s="105"/>
      <c r="L208" s="105"/>
      <c r="M208" s="136"/>
      <c r="N208" s="44"/>
      <c r="O208" s="44"/>
      <c r="P208" s="44"/>
      <c r="Q208" s="44"/>
      <c r="R208" s="44"/>
      <c r="S208" s="44"/>
      <c r="T208" s="44">
        <f>Nut_StatusTool!A202</f>
        <v>196</v>
      </c>
      <c r="U208" s="44">
        <f>Nut_StatusTool!B202</f>
        <v>0</v>
      </c>
      <c r="V208" s="44">
        <f>Nut_StatusTool!C202</f>
        <v>0</v>
      </c>
      <c r="W208" s="44">
        <f>Nut_StatusTool!D202</f>
        <v>0</v>
      </c>
      <c r="X208" s="44">
        <f>Nut_StatusTool!F202</f>
        <v>0</v>
      </c>
      <c r="Y208" s="285" t="str">
        <f>Nut_StatusTool!K202</f>
        <v/>
      </c>
      <c r="Z208" s="44" t="str">
        <f>Nut_StatusTool!L202</f>
        <v/>
      </c>
      <c r="AA208" s="44" t="str">
        <f>Nut_StatusTool!M202</f>
        <v/>
      </c>
      <c r="AB208" s="44" t="str">
        <f>Nut_StatusTool!N202</f>
        <v/>
      </c>
      <c r="AC208" s="44">
        <f>Nut_StatusTool!I202</f>
        <v>0</v>
      </c>
      <c r="AD208" s="44">
        <f>Nut_StatusTool!J202</f>
        <v>0</v>
      </c>
    </row>
    <row r="209" spans="1:30" ht="20.100000000000001" customHeight="1">
      <c r="A209" s="59" t="str">
        <f t="array" ref="A209">IF(ROWS(A$9:A209)&gt;$U$5,"",INDEX(T$13:T$512,SMALL(IF(($Z$13:$Z$512=$Z$5),ROW($A$9:$A$508)-ROW($A$9)+1,""),ROWS(A$9:A209)),,1))</f>
        <v/>
      </c>
      <c r="B209" s="390" t="str">
        <f t="array" ref="B209">IF(ROWS(B$9:B209)&gt;$U$5,"",INDEX(U$13:U$512,SMALL(IF(($Z$13:$Z$512=$Z$5),ROW($A$9:$A$508)-ROW($A$9)+1,""),ROWS(B$9:B209)),,1))</f>
        <v/>
      </c>
      <c r="C209" s="389" t="str">
        <f t="array" ref="C209">IF(ROWS(C$9:C209)&gt;$U$5,"",INDEX(V$13:V$512,SMALL(IF(($Z$13:$Z$512=$Z$5),ROW($A$9:$A$508)-ROW($A$9)+1,""),ROWS(C$9:C209)),,1))</f>
        <v/>
      </c>
      <c r="D209" s="309" t="str">
        <f t="array" ref="D209">IF(ROWS(D$9:D209)&gt;$U$5,"",INDEX(W$13:W$512,SMALL(IF(($Z$13:$Z$512=$Z$5),ROW($A$9:$A$508)-ROW($A$9)+1,""),ROWS(D$9:D209)),,1))</f>
        <v/>
      </c>
      <c r="E209" s="59" t="str">
        <f t="array" ref="E209">IF(ROWS(E$9:E209)&gt;$U$5,"",INDEX(X$13:X$512,SMALL(IF(($Z$13:$Z$512=$Z$5),ROW($A$9:$A$508)-ROW($A$9)+1,""),ROWS(E$9:E209)),,1))</f>
        <v/>
      </c>
      <c r="F209" s="59" t="str">
        <f t="array" ref="F209">IF(ROWS(F$9:F209)&gt;$U$5,"",INDEX(Y$13:Y$512,SMALL(IF(($Z$13:$Z$512=$Z$5),ROW($A$9:$A$508)-ROW($A$9)+1,""),ROWS(F$9:F209)),,1))</f>
        <v/>
      </c>
      <c r="G209" s="59" t="str">
        <f t="array" ref="G209">IF(ROWS(G$9:G209)&gt;$U$5,"",INDEX(Z$13:Z$512,SMALL(IF(($Z$13:$Z$512=$Z$5),ROW($A$9:$A$508)-ROW($A$9)+1,""),ROWS(G$9:G209)),,1))</f>
        <v/>
      </c>
      <c r="H209" s="59" t="str">
        <f t="array" ref="H209">IF(ROWS(H$9:H209)&gt;$U$5,"",INDEX(AC$13:AC$512,SMALL(IF(($Z$13:$Z$512=$Z$5),ROW($A$9:$A$508)-ROW($A$9)+1,""),ROWS(H$9:H209)),,1))</f>
        <v/>
      </c>
      <c r="I209" s="105"/>
      <c r="J209" s="105"/>
      <c r="K209" s="105"/>
      <c r="L209" s="105"/>
      <c r="M209" s="136"/>
      <c r="N209" s="44"/>
      <c r="O209" s="44"/>
      <c r="P209" s="44"/>
      <c r="Q209" s="44"/>
      <c r="R209" s="44"/>
      <c r="S209" s="44"/>
      <c r="T209" s="44">
        <f>Nut_StatusTool!A203</f>
        <v>197</v>
      </c>
      <c r="U209" s="44">
        <f>Nut_StatusTool!B203</f>
        <v>0</v>
      </c>
      <c r="V209" s="44">
        <f>Nut_StatusTool!C203</f>
        <v>0</v>
      </c>
      <c r="W209" s="44">
        <f>Nut_StatusTool!D203</f>
        <v>0</v>
      </c>
      <c r="X209" s="44">
        <f>Nut_StatusTool!F203</f>
        <v>0</v>
      </c>
      <c r="Y209" s="285" t="str">
        <f>Nut_StatusTool!K203</f>
        <v/>
      </c>
      <c r="Z209" s="44" t="str">
        <f>Nut_StatusTool!L203</f>
        <v/>
      </c>
      <c r="AA209" s="44" t="str">
        <f>Nut_StatusTool!M203</f>
        <v/>
      </c>
      <c r="AB209" s="44" t="str">
        <f>Nut_StatusTool!N203</f>
        <v/>
      </c>
      <c r="AC209" s="44">
        <f>Nut_StatusTool!I203</f>
        <v>0</v>
      </c>
      <c r="AD209" s="44">
        <f>Nut_StatusTool!J203</f>
        <v>0</v>
      </c>
    </row>
    <row r="210" spans="1:30" ht="20.100000000000001" customHeight="1">
      <c r="A210" s="59" t="str">
        <f t="array" ref="A210">IF(ROWS(A$9:A210)&gt;$U$5,"",INDEX(T$13:T$512,SMALL(IF(($Z$13:$Z$512=$Z$5),ROW($A$9:$A$508)-ROW($A$9)+1,""),ROWS(A$9:A210)),,1))</f>
        <v/>
      </c>
      <c r="B210" s="390" t="str">
        <f t="array" ref="B210">IF(ROWS(B$9:B210)&gt;$U$5,"",INDEX(U$13:U$512,SMALL(IF(($Z$13:$Z$512=$Z$5),ROW($A$9:$A$508)-ROW($A$9)+1,""),ROWS(B$9:B210)),,1))</f>
        <v/>
      </c>
      <c r="C210" s="389" t="str">
        <f t="array" ref="C210">IF(ROWS(C$9:C210)&gt;$U$5,"",INDEX(V$13:V$512,SMALL(IF(($Z$13:$Z$512=$Z$5),ROW($A$9:$A$508)-ROW($A$9)+1,""),ROWS(C$9:C210)),,1))</f>
        <v/>
      </c>
      <c r="D210" s="309" t="str">
        <f t="array" ref="D210">IF(ROWS(D$9:D210)&gt;$U$5,"",INDEX(W$13:W$512,SMALL(IF(($Z$13:$Z$512=$Z$5),ROW($A$9:$A$508)-ROW($A$9)+1,""),ROWS(D$9:D210)),,1))</f>
        <v/>
      </c>
      <c r="E210" s="59" t="str">
        <f t="array" ref="E210">IF(ROWS(E$9:E210)&gt;$U$5,"",INDEX(X$13:X$512,SMALL(IF(($Z$13:$Z$512=$Z$5),ROW($A$9:$A$508)-ROW($A$9)+1,""),ROWS(E$9:E210)),,1))</f>
        <v/>
      </c>
      <c r="F210" s="59" t="str">
        <f t="array" ref="F210">IF(ROWS(F$9:F210)&gt;$U$5,"",INDEX(Y$13:Y$512,SMALL(IF(($Z$13:$Z$512=$Z$5),ROW($A$9:$A$508)-ROW($A$9)+1,""),ROWS(F$9:F210)),,1))</f>
        <v/>
      </c>
      <c r="G210" s="59" t="str">
        <f t="array" ref="G210">IF(ROWS(G$9:G210)&gt;$U$5,"",INDEX(Z$13:Z$512,SMALL(IF(($Z$13:$Z$512=$Z$5),ROW($A$9:$A$508)-ROW($A$9)+1,""),ROWS(G$9:G210)),,1))</f>
        <v/>
      </c>
      <c r="H210" s="59" t="str">
        <f t="array" ref="H210">IF(ROWS(H$9:H210)&gt;$U$5,"",INDEX(AC$13:AC$512,SMALL(IF(($Z$13:$Z$512=$Z$5),ROW($A$9:$A$508)-ROW($A$9)+1,""),ROWS(H$9:H210)),,1))</f>
        <v/>
      </c>
      <c r="I210" s="105"/>
      <c r="J210" s="105"/>
      <c r="K210" s="105"/>
      <c r="L210" s="105"/>
      <c r="M210" s="136"/>
      <c r="N210" s="44"/>
      <c r="O210" s="44"/>
      <c r="P210" s="44"/>
      <c r="Q210" s="44"/>
      <c r="R210" s="44"/>
      <c r="S210" s="44"/>
      <c r="T210" s="44">
        <f>Nut_StatusTool!A204</f>
        <v>198</v>
      </c>
      <c r="U210" s="44">
        <f>Nut_StatusTool!B204</f>
        <v>0</v>
      </c>
      <c r="V210" s="44">
        <f>Nut_StatusTool!C204</f>
        <v>0</v>
      </c>
      <c r="W210" s="44">
        <f>Nut_StatusTool!D204</f>
        <v>0</v>
      </c>
      <c r="X210" s="44">
        <f>Nut_StatusTool!F204</f>
        <v>0</v>
      </c>
      <c r="Y210" s="285" t="str">
        <f>Nut_StatusTool!K204</f>
        <v/>
      </c>
      <c r="Z210" s="44" t="str">
        <f>Nut_StatusTool!L204</f>
        <v/>
      </c>
      <c r="AA210" s="44" t="str">
        <f>Nut_StatusTool!M204</f>
        <v/>
      </c>
      <c r="AB210" s="44" t="str">
        <f>Nut_StatusTool!N204</f>
        <v/>
      </c>
      <c r="AC210" s="44">
        <f>Nut_StatusTool!I204</f>
        <v>0</v>
      </c>
      <c r="AD210" s="44">
        <f>Nut_StatusTool!J204</f>
        <v>0</v>
      </c>
    </row>
    <row r="211" spans="1:30" ht="20.100000000000001" customHeight="1">
      <c r="A211" s="59" t="str">
        <f t="array" ref="A211">IF(ROWS(A$9:A211)&gt;$U$5,"",INDEX(T$13:T$512,SMALL(IF(($Z$13:$Z$512=$Z$5),ROW($A$9:$A$508)-ROW($A$9)+1,""),ROWS(A$9:A211)),,1))</f>
        <v/>
      </c>
      <c r="B211" s="390" t="str">
        <f t="array" ref="B211">IF(ROWS(B$9:B211)&gt;$U$5,"",INDEX(U$13:U$512,SMALL(IF(($Z$13:$Z$512=$Z$5),ROW($A$9:$A$508)-ROW($A$9)+1,""),ROWS(B$9:B211)),,1))</f>
        <v/>
      </c>
      <c r="C211" s="389" t="str">
        <f t="array" ref="C211">IF(ROWS(C$9:C211)&gt;$U$5,"",INDEX(V$13:V$512,SMALL(IF(($Z$13:$Z$512=$Z$5),ROW($A$9:$A$508)-ROW($A$9)+1,""),ROWS(C$9:C211)),,1))</f>
        <v/>
      </c>
      <c r="D211" s="309" t="str">
        <f t="array" ref="D211">IF(ROWS(D$9:D211)&gt;$U$5,"",INDEX(W$13:W$512,SMALL(IF(($Z$13:$Z$512=$Z$5),ROW($A$9:$A$508)-ROW($A$9)+1,""),ROWS(D$9:D211)),,1))</f>
        <v/>
      </c>
      <c r="E211" s="59" t="str">
        <f t="array" ref="E211">IF(ROWS(E$9:E211)&gt;$U$5,"",INDEX(X$13:X$512,SMALL(IF(($Z$13:$Z$512=$Z$5),ROW($A$9:$A$508)-ROW($A$9)+1,""),ROWS(E$9:E211)),,1))</f>
        <v/>
      </c>
      <c r="F211" s="59" t="str">
        <f t="array" ref="F211">IF(ROWS(F$9:F211)&gt;$U$5,"",INDEX(Y$13:Y$512,SMALL(IF(($Z$13:$Z$512=$Z$5),ROW($A$9:$A$508)-ROW($A$9)+1,""),ROWS(F$9:F211)),,1))</f>
        <v/>
      </c>
      <c r="G211" s="59" t="str">
        <f t="array" ref="G211">IF(ROWS(G$9:G211)&gt;$U$5,"",INDEX(Z$13:Z$512,SMALL(IF(($Z$13:$Z$512=$Z$5),ROW($A$9:$A$508)-ROW($A$9)+1,""),ROWS(G$9:G211)),,1))</f>
        <v/>
      </c>
      <c r="H211" s="59" t="str">
        <f t="array" ref="H211">IF(ROWS(H$9:H211)&gt;$U$5,"",INDEX(AC$13:AC$512,SMALL(IF(($Z$13:$Z$512=$Z$5),ROW($A$9:$A$508)-ROW($A$9)+1,""),ROWS(H$9:H211)),,1))</f>
        <v/>
      </c>
      <c r="I211" s="105"/>
      <c r="J211" s="105"/>
      <c r="K211" s="105"/>
      <c r="L211" s="105"/>
      <c r="M211" s="136"/>
      <c r="N211" s="44"/>
      <c r="O211" s="44"/>
      <c r="P211" s="44"/>
      <c r="Q211" s="44"/>
      <c r="R211" s="44"/>
      <c r="S211" s="44"/>
      <c r="T211" s="44">
        <f>Nut_StatusTool!A205</f>
        <v>199</v>
      </c>
      <c r="U211" s="44">
        <f>Nut_StatusTool!B205</f>
        <v>0</v>
      </c>
      <c r="V211" s="44">
        <f>Nut_StatusTool!C205</f>
        <v>0</v>
      </c>
      <c r="W211" s="44">
        <f>Nut_StatusTool!D205</f>
        <v>0</v>
      </c>
      <c r="X211" s="44">
        <f>Nut_StatusTool!F205</f>
        <v>0</v>
      </c>
      <c r="Y211" s="285" t="str">
        <f>Nut_StatusTool!K205</f>
        <v/>
      </c>
      <c r="Z211" s="44" t="str">
        <f>Nut_StatusTool!L205</f>
        <v/>
      </c>
      <c r="AA211" s="44" t="str">
        <f>Nut_StatusTool!M205</f>
        <v/>
      </c>
      <c r="AB211" s="44" t="str">
        <f>Nut_StatusTool!N205</f>
        <v/>
      </c>
      <c r="AC211" s="44">
        <f>Nut_StatusTool!I205</f>
        <v>0</v>
      </c>
      <c r="AD211" s="44">
        <f>Nut_StatusTool!J205</f>
        <v>0</v>
      </c>
    </row>
    <row r="212" spans="1:30" ht="20.100000000000001" customHeight="1">
      <c r="A212" s="59" t="str">
        <f t="array" ref="A212">IF(ROWS(A$9:A212)&gt;$U$5,"",INDEX(T$13:T$512,SMALL(IF(($Z$13:$Z$512=$Z$5),ROW($A$9:$A$508)-ROW($A$9)+1,""),ROWS(A$9:A212)),,1))</f>
        <v/>
      </c>
      <c r="B212" s="390" t="str">
        <f t="array" ref="B212">IF(ROWS(B$9:B212)&gt;$U$5,"",INDEX(U$13:U$512,SMALL(IF(($Z$13:$Z$512=$Z$5),ROW($A$9:$A$508)-ROW($A$9)+1,""),ROWS(B$9:B212)),,1))</f>
        <v/>
      </c>
      <c r="C212" s="389" t="str">
        <f t="array" ref="C212">IF(ROWS(C$9:C212)&gt;$U$5,"",INDEX(V$13:V$512,SMALL(IF(($Z$13:$Z$512=$Z$5),ROW($A$9:$A$508)-ROW($A$9)+1,""),ROWS(C$9:C212)),,1))</f>
        <v/>
      </c>
      <c r="D212" s="309" t="str">
        <f t="array" ref="D212">IF(ROWS(D$9:D212)&gt;$U$5,"",INDEX(W$13:W$512,SMALL(IF(($Z$13:$Z$512=$Z$5),ROW($A$9:$A$508)-ROW($A$9)+1,""),ROWS(D$9:D212)),,1))</f>
        <v/>
      </c>
      <c r="E212" s="59" t="str">
        <f t="array" ref="E212">IF(ROWS(E$9:E212)&gt;$U$5,"",INDEX(X$13:X$512,SMALL(IF(($Z$13:$Z$512=$Z$5),ROW($A$9:$A$508)-ROW($A$9)+1,""),ROWS(E$9:E212)),,1))</f>
        <v/>
      </c>
      <c r="F212" s="59" t="str">
        <f t="array" ref="F212">IF(ROWS(F$9:F212)&gt;$U$5,"",INDEX(Y$13:Y$512,SMALL(IF(($Z$13:$Z$512=$Z$5),ROW($A$9:$A$508)-ROW($A$9)+1,""),ROWS(F$9:F212)),,1))</f>
        <v/>
      </c>
      <c r="G212" s="59" t="str">
        <f t="array" ref="G212">IF(ROWS(G$9:G212)&gt;$U$5,"",INDEX(Z$13:Z$512,SMALL(IF(($Z$13:$Z$512=$Z$5),ROW($A$9:$A$508)-ROW($A$9)+1,""),ROWS(G$9:G212)),,1))</f>
        <v/>
      </c>
      <c r="H212" s="59" t="str">
        <f t="array" ref="H212">IF(ROWS(H$9:H212)&gt;$U$5,"",INDEX(AC$13:AC$512,SMALL(IF(($Z$13:$Z$512=$Z$5),ROW($A$9:$A$508)-ROW($A$9)+1,""),ROWS(H$9:H212)),,1))</f>
        <v/>
      </c>
      <c r="I212" s="105"/>
      <c r="J212" s="105"/>
      <c r="K212" s="105"/>
      <c r="L212" s="105"/>
      <c r="M212" s="136"/>
      <c r="N212" s="44"/>
      <c r="O212" s="44"/>
      <c r="P212" s="44"/>
      <c r="Q212" s="44"/>
      <c r="R212" s="44"/>
      <c r="S212" s="44"/>
      <c r="T212" s="44">
        <f>Nut_StatusTool!A206</f>
        <v>200</v>
      </c>
      <c r="U212" s="44">
        <f>Nut_StatusTool!B206</f>
        <v>0</v>
      </c>
      <c r="V212" s="44">
        <f>Nut_StatusTool!C206</f>
        <v>0</v>
      </c>
      <c r="W212" s="44">
        <f>Nut_StatusTool!D206</f>
        <v>0</v>
      </c>
      <c r="X212" s="44">
        <f>Nut_StatusTool!F206</f>
        <v>0</v>
      </c>
      <c r="Y212" s="285" t="str">
        <f>Nut_StatusTool!K206</f>
        <v/>
      </c>
      <c r="Z212" s="44" t="str">
        <f>Nut_StatusTool!L206</f>
        <v/>
      </c>
      <c r="AA212" s="44" t="str">
        <f>Nut_StatusTool!M206</f>
        <v/>
      </c>
      <c r="AB212" s="44" t="str">
        <f>Nut_StatusTool!N206</f>
        <v/>
      </c>
      <c r="AC212" s="44">
        <f>Nut_StatusTool!I206</f>
        <v>0</v>
      </c>
      <c r="AD212" s="44">
        <f>Nut_StatusTool!J206</f>
        <v>0</v>
      </c>
    </row>
    <row r="213" spans="1:30" ht="20.100000000000001" customHeight="1">
      <c r="A213" s="59" t="str">
        <f t="array" ref="A213">IF(ROWS(A$9:A213)&gt;$U$5,"",INDEX(T$13:T$512,SMALL(IF(($Z$13:$Z$512=$Z$5),ROW($A$9:$A$508)-ROW($A$9)+1,""),ROWS(A$9:A213)),,1))</f>
        <v/>
      </c>
      <c r="B213" s="390" t="str">
        <f t="array" ref="B213">IF(ROWS(B$9:B213)&gt;$U$5,"",INDEX(U$13:U$512,SMALL(IF(($Z$13:$Z$512=$Z$5),ROW($A$9:$A$508)-ROW($A$9)+1,""),ROWS(B$9:B213)),,1))</f>
        <v/>
      </c>
      <c r="C213" s="389" t="str">
        <f t="array" ref="C213">IF(ROWS(C$9:C213)&gt;$U$5,"",INDEX(V$13:V$512,SMALL(IF(($Z$13:$Z$512=$Z$5),ROW($A$9:$A$508)-ROW($A$9)+1,""),ROWS(C$9:C213)),,1))</f>
        <v/>
      </c>
      <c r="D213" s="309" t="str">
        <f t="array" ref="D213">IF(ROWS(D$9:D213)&gt;$U$5,"",INDEX(W$13:W$512,SMALL(IF(($Z$13:$Z$512=$Z$5),ROW($A$9:$A$508)-ROW($A$9)+1,""),ROWS(D$9:D213)),,1))</f>
        <v/>
      </c>
      <c r="E213" s="59" t="str">
        <f t="array" ref="E213">IF(ROWS(E$9:E213)&gt;$U$5,"",INDEX(X$13:X$512,SMALL(IF(($Z$13:$Z$512=$Z$5),ROW($A$9:$A$508)-ROW($A$9)+1,""),ROWS(E$9:E213)),,1))</f>
        <v/>
      </c>
      <c r="F213" s="59" t="str">
        <f t="array" ref="F213">IF(ROWS(F$9:F213)&gt;$U$5,"",INDEX(Y$13:Y$512,SMALL(IF(($Z$13:$Z$512=$Z$5),ROW($A$9:$A$508)-ROW($A$9)+1,""),ROWS(F$9:F213)),,1))</f>
        <v/>
      </c>
      <c r="G213" s="59" t="str">
        <f t="array" ref="G213">IF(ROWS(G$9:G213)&gt;$U$5,"",INDEX(Z$13:Z$512,SMALL(IF(($Z$13:$Z$512=$Z$5),ROW($A$9:$A$508)-ROW($A$9)+1,""),ROWS(G$9:G213)),,1))</f>
        <v/>
      </c>
      <c r="H213" s="59" t="str">
        <f t="array" ref="H213">IF(ROWS(H$9:H213)&gt;$U$5,"",INDEX(AC$13:AC$512,SMALL(IF(($Z$13:$Z$512=$Z$5),ROW($A$9:$A$508)-ROW($A$9)+1,""),ROWS(H$9:H213)),,1))</f>
        <v/>
      </c>
      <c r="I213" s="105"/>
      <c r="J213" s="105"/>
      <c r="K213" s="105"/>
      <c r="L213" s="105"/>
      <c r="M213" s="136"/>
      <c r="N213" s="44"/>
      <c r="O213" s="44"/>
      <c r="P213" s="44"/>
      <c r="Q213" s="44"/>
      <c r="R213" s="44"/>
      <c r="S213" s="44"/>
      <c r="T213" s="44">
        <f>Nut_StatusTool!A207</f>
        <v>201</v>
      </c>
      <c r="U213" s="44">
        <f>Nut_StatusTool!B207</f>
        <v>0</v>
      </c>
      <c r="V213" s="44">
        <f>Nut_StatusTool!C207</f>
        <v>0</v>
      </c>
      <c r="W213" s="44">
        <f>Nut_StatusTool!D207</f>
        <v>0</v>
      </c>
      <c r="X213" s="44">
        <f>Nut_StatusTool!F207</f>
        <v>0</v>
      </c>
      <c r="Y213" s="285" t="str">
        <f>Nut_StatusTool!K207</f>
        <v/>
      </c>
      <c r="Z213" s="44" t="str">
        <f>Nut_StatusTool!L207</f>
        <v/>
      </c>
      <c r="AA213" s="44" t="str">
        <f>Nut_StatusTool!M207</f>
        <v/>
      </c>
      <c r="AB213" s="44" t="str">
        <f>Nut_StatusTool!N207</f>
        <v/>
      </c>
      <c r="AC213" s="44">
        <f>Nut_StatusTool!I207</f>
        <v>0</v>
      </c>
      <c r="AD213" s="44">
        <f>Nut_StatusTool!J207</f>
        <v>0</v>
      </c>
    </row>
    <row r="214" spans="1:30" ht="20.100000000000001" customHeight="1">
      <c r="A214" s="59" t="str">
        <f t="array" ref="A214">IF(ROWS(A$9:A214)&gt;$U$5,"",INDEX(T$13:T$512,SMALL(IF(($Z$13:$Z$512=$Z$5),ROW($A$9:$A$508)-ROW($A$9)+1,""),ROWS(A$9:A214)),,1))</f>
        <v/>
      </c>
      <c r="B214" s="390" t="str">
        <f t="array" ref="B214">IF(ROWS(B$9:B214)&gt;$U$5,"",INDEX(U$13:U$512,SMALL(IF(($Z$13:$Z$512=$Z$5),ROW($A$9:$A$508)-ROW($A$9)+1,""),ROWS(B$9:B214)),,1))</f>
        <v/>
      </c>
      <c r="C214" s="389" t="str">
        <f t="array" ref="C214">IF(ROWS(C$9:C214)&gt;$U$5,"",INDEX(V$13:V$512,SMALL(IF(($Z$13:$Z$512=$Z$5),ROW($A$9:$A$508)-ROW($A$9)+1,""),ROWS(C$9:C214)),,1))</f>
        <v/>
      </c>
      <c r="D214" s="309" t="str">
        <f t="array" ref="D214">IF(ROWS(D$9:D214)&gt;$U$5,"",INDEX(W$13:W$512,SMALL(IF(($Z$13:$Z$512=$Z$5),ROW($A$9:$A$508)-ROW($A$9)+1,""),ROWS(D$9:D214)),,1))</f>
        <v/>
      </c>
      <c r="E214" s="59" t="str">
        <f t="array" ref="E214">IF(ROWS(E$9:E214)&gt;$U$5,"",INDEX(X$13:X$512,SMALL(IF(($Z$13:$Z$512=$Z$5),ROW($A$9:$A$508)-ROW($A$9)+1,""),ROWS(E$9:E214)),,1))</f>
        <v/>
      </c>
      <c r="F214" s="59" t="str">
        <f t="array" ref="F214">IF(ROWS(F$9:F214)&gt;$U$5,"",INDEX(Y$13:Y$512,SMALL(IF(($Z$13:$Z$512=$Z$5),ROW($A$9:$A$508)-ROW($A$9)+1,""),ROWS(F$9:F214)),,1))</f>
        <v/>
      </c>
      <c r="G214" s="59" t="str">
        <f t="array" ref="G214">IF(ROWS(G$9:G214)&gt;$U$5,"",INDEX(Z$13:Z$512,SMALL(IF(($Z$13:$Z$512=$Z$5),ROW($A$9:$A$508)-ROW($A$9)+1,""),ROWS(G$9:G214)),,1))</f>
        <v/>
      </c>
      <c r="H214" s="59" t="str">
        <f t="array" ref="H214">IF(ROWS(H$9:H214)&gt;$U$5,"",INDEX(AC$13:AC$512,SMALL(IF(($Z$13:$Z$512=$Z$5),ROW($A$9:$A$508)-ROW($A$9)+1,""),ROWS(H$9:H214)),,1))</f>
        <v/>
      </c>
      <c r="I214" s="105"/>
      <c r="J214" s="105"/>
      <c r="K214" s="105"/>
      <c r="L214" s="105"/>
      <c r="M214" s="136"/>
      <c r="N214" s="44"/>
      <c r="O214" s="44"/>
      <c r="P214" s="44"/>
      <c r="Q214" s="44"/>
      <c r="R214" s="44"/>
      <c r="S214" s="44"/>
      <c r="T214" s="44">
        <f>Nut_StatusTool!A208</f>
        <v>202</v>
      </c>
      <c r="U214" s="44">
        <f>Nut_StatusTool!B208</f>
        <v>0</v>
      </c>
      <c r="V214" s="44">
        <f>Nut_StatusTool!C208</f>
        <v>0</v>
      </c>
      <c r="W214" s="44">
        <f>Nut_StatusTool!D208</f>
        <v>0</v>
      </c>
      <c r="X214" s="44">
        <f>Nut_StatusTool!F208</f>
        <v>0</v>
      </c>
      <c r="Y214" s="285" t="str">
        <f>Nut_StatusTool!K208</f>
        <v/>
      </c>
      <c r="Z214" s="44" t="str">
        <f>Nut_StatusTool!L208</f>
        <v/>
      </c>
      <c r="AA214" s="44" t="str">
        <f>Nut_StatusTool!M208</f>
        <v/>
      </c>
      <c r="AB214" s="44" t="str">
        <f>Nut_StatusTool!N208</f>
        <v/>
      </c>
      <c r="AC214" s="44">
        <f>Nut_StatusTool!I208</f>
        <v>0</v>
      </c>
      <c r="AD214" s="44">
        <f>Nut_StatusTool!J208</f>
        <v>0</v>
      </c>
    </row>
    <row r="215" spans="1:30" ht="20.100000000000001" customHeight="1">
      <c r="A215" s="59" t="str">
        <f t="array" ref="A215">IF(ROWS(A$9:A215)&gt;$U$5,"",INDEX(T$13:T$512,SMALL(IF(($Z$13:$Z$512=$Z$5),ROW($A$9:$A$508)-ROW($A$9)+1,""),ROWS(A$9:A215)),,1))</f>
        <v/>
      </c>
      <c r="B215" s="390" t="str">
        <f t="array" ref="B215">IF(ROWS(B$9:B215)&gt;$U$5,"",INDEX(U$13:U$512,SMALL(IF(($Z$13:$Z$512=$Z$5),ROW($A$9:$A$508)-ROW($A$9)+1,""),ROWS(B$9:B215)),,1))</f>
        <v/>
      </c>
      <c r="C215" s="389" t="str">
        <f t="array" ref="C215">IF(ROWS(C$9:C215)&gt;$U$5,"",INDEX(V$13:V$512,SMALL(IF(($Z$13:$Z$512=$Z$5),ROW($A$9:$A$508)-ROW($A$9)+1,""),ROWS(C$9:C215)),,1))</f>
        <v/>
      </c>
      <c r="D215" s="309" t="str">
        <f t="array" ref="D215">IF(ROWS(D$9:D215)&gt;$U$5,"",INDEX(W$13:W$512,SMALL(IF(($Z$13:$Z$512=$Z$5),ROW($A$9:$A$508)-ROW($A$9)+1,""),ROWS(D$9:D215)),,1))</f>
        <v/>
      </c>
      <c r="E215" s="59" t="str">
        <f t="array" ref="E215">IF(ROWS(E$9:E215)&gt;$U$5,"",INDEX(X$13:X$512,SMALL(IF(($Z$13:$Z$512=$Z$5),ROW($A$9:$A$508)-ROW($A$9)+1,""),ROWS(E$9:E215)),,1))</f>
        <v/>
      </c>
      <c r="F215" s="59" t="str">
        <f t="array" ref="F215">IF(ROWS(F$9:F215)&gt;$U$5,"",INDEX(Y$13:Y$512,SMALL(IF(($Z$13:$Z$512=$Z$5),ROW($A$9:$A$508)-ROW($A$9)+1,""),ROWS(F$9:F215)),,1))</f>
        <v/>
      </c>
      <c r="G215" s="59" t="str">
        <f t="array" ref="G215">IF(ROWS(G$9:G215)&gt;$U$5,"",INDEX(Z$13:Z$512,SMALL(IF(($Z$13:$Z$512=$Z$5),ROW($A$9:$A$508)-ROW($A$9)+1,""),ROWS(G$9:G215)),,1))</f>
        <v/>
      </c>
      <c r="H215" s="59" t="str">
        <f t="array" ref="H215">IF(ROWS(H$9:H215)&gt;$U$5,"",INDEX(AC$13:AC$512,SMALL(IF(($Z$13:$Z$512=$Z$5),ROW($A$9:$A$508)-ROW($A$9)+1,""),ROWS(H$9:H215)),,1))</f>
        <v/>
      </c>
      <c r="I215" s="105"/>
      <c r="J215" s="105"/>
      <c r="K215" s="105"/>
      <c r="L215" s="105"/>
      <c r="M215" s="136"/>
      <c r="N215" s="44"/>
      <c r="O215" s="44"/>
      <c r="P215" s="44"/>
      <c r="Q215" s="44"/>
      <c r="R215" s="44"/>
      <c r="S215" s="44"/>
      <c r="T215" s="44">
        <f>Nut_StatusTool!A209</f>
        <v>203</v>
      </c>
      <c r="U215" s="44">
        <f>Nut_StatusTool!B209</f>
        <v>0</v>
      </c>
      <c r="V215" s="44">
        <f>Nut_StatusTool!C209</f>
        <v>0</v>
      </c>
      <c r="W215" s="44">
        <f>Nut_StatusTool!D209</f>
        <v>0</v>
      </c>
      <c r="X215" s="44">
        <f>Nut_StatusTool!F209</f>
        <v>0</v>
      </c>
      <c r="Y215" s="285" t="str">
        <f>Nut_StatusTool!K209</f>
        <v/>
      </c>
      <c r="Z215" s="44" t="str">
        <f>Nut_StatusTool!L209</f>
        <v/>
      </c>
      <c r="AA215" s="44" t="str">
        <f>Nut_StatusTool!M209</f>
        <v/>
      </c>
      <c r="AB215" s="44" t="str">
        <f>Nut_StatusTool!N209</f>
        <v/>
      </c>
      <c r="AC215" s="44">
        <f>Nut_StatusTool!I209</f>
        <v>0</v>
      </c>
      <c r="AD215" s="44">
        <f>Nut_StatusTool!J209</f>
        <v>0</v>
      </c>
    </row>
    <row r="216" spans="1:30" ht="20.100000000000001" customHeight="1">
      <c r="A216" s="59" t="str">
        <f t="array" ref="A216">IF(ROWS(A$9:A216)&gt;$U$5,"",INDEX(T$13:T$512,SMALL(IF(($Z$13:$Z$512=$Z$5),ROW($A$9:$A$508)-ROW($A$9)+1,""),ROWS(A$9:A216)),,1))</f>
        <v/>
      </c>
      <c r="B216" s="390" t="str">
        <f t="array" ref="B216">IF(ROWS(B$9:B216)&gt;$U$5,"",INDEX(U$13:U$512,SMALL(IF(($Z$13:$Z$512=$Z$5),ROW($A$9:$A$508)-ROW($A$9)+1,""),ROWS(B$9:B216)),,1))</f>
        <v/>
      </c>
      <c r="C216" s="389" t="str">
        <f t="array" ref="C216">IF(ROWS(C$9:C216)&gt;$U$5,"",INDEX(V$13:V$512,SMALL(IF(($Z$13:$Z$512=$Z$5),ROW($A$9:$A$508)-ROW($A$9)+1,""),ROWS(C$9:C216)),,1))</f>
        <v/>
      </c>
      <c r="D216" s="309" t="str">
        <f t="array" ref="D216">IF(ROWS(D$9:D216)&gt;$U$5,"",INDEX(W$13:W$512,SMALL(IF(($Z$13:$Z$512=$Z$5),ROW($A$9:$A$508)-ROW($A$9)+1,""),ROWS(D$9:D216)),,1))</f>
        <v/>
      </c>
      <c r="E216" s="59" t="str">
        <f t="array" ref="E216">IF(ROWS(E$9:E216)&gt;$U$5,"",INDEX(X$13:X$512,SMALL(IF(($Z$13:$Z$512=$Z$5),ROW($A$9:$A$508)-ROW($A$9)+1,""),ROWS(E$9:E216)),,1))</f>
        <v/>
      </c>
      <c r="F216" s="59" t="str">
        <f t="array" ref="F216">IF(ROWS(F$9:F216)&gt;$U$5,"",INDEX(Y$13:Y$512,SMALL(IF(($Z$13:$Z$512=$Z$5),ROW($A$9:$A$508)-ROW($A$9)+1,""),ROWS(F$9:F216)),,1))</f>
        <v/>
      </c>
      <c r="G216" s="59" t="str">
        <f t="array" ref="G216">IF(ROWS(G$9:G216)&gt;$U$5,"",INDEX(Z$13:Z$512,SMALL(IF(($Z$13:$Z$512=$Z$5),ROW($A$9:$A$508)-ROW($A$9)+1,""),ROWS(G$9:G216)),,1))</f>
        <v/>
      </c>
      <c r="H216" s="59" t="str">
        <f t="array" ref="H216">IF(ROWS(H$9:H216)&gt;$U$5,"",INDEX(AC$13:AC$512,SMALL(IF(($Z$13:$Z$512=$Z$5),ROW($A$9:$A$508)-ROW($A$9)+1,""),ROWS(H$9:H216)),,1))</f>
        <v/>
      </c>
      <c r="I216" s="105"/>
      <c r="J216" s="105"/>
      <c r="K216" s="105"/>
      <c r="L216" s="105"/>
      <c r="M216" s="136"/>
      <c r="N216" s="44"/>
      <c r="O216" s="44"/>
      <c r="P216" s="44"/>
      <c r="Q216" s="44"/>
      <c r="R216" s="44"/>
      <c r="S216" s="44"/>
      <c r="T216" s="44">
        <f>Nut_StatusTool!A210</f>
        <v>204</v>
      </c>
      <c r="U216" s="44">
        <f>Nut_StatusTool!B210</f>
        <v>0</v>
      </c>
      <c r="V216" s="44">
        <f>Nut_StatusTool!C210</f>
        <v>0</v>
      </c>
      <c r="W216" s="44">
        <f>Nut_StatusTool!D210</f>
        <v>0</v>
      </c>
      <c r="X216" s="44">
        <f>Nut_StatusTool!F210</f>
        <v>0</v>
      </c>
      <c r="Y216" s="285" t="str">
        <f>Nut_StatusTool!K210</f>
        <v/>
      </c>
      <c r="Z216" s="44" t="str">
        <f>Nut_StatusTool!L210</f>
        <v/>
      </c>
      <c r="AA216" s="44" t="str">
        <f>Nut_StatusTool!M210</f>
        <v/>
      </c>
      <c r="AB216" s="44" t="str">
        <f>Nut_StatusTool!N210</f>
        <v/>
      </c>
      <c r="AC216" s="44">
        <f>Nut_StatusTool!I210</f>
        <v>0</v>
      </c>
      <c r="AD216" s="44">
        <f>Nut_StatusTool!J210</f>
        <v>0</v>
      </c>
    </row>
    <row r="217" spans="1:30" ht="20.100000000000001" customHeight="1">
      <c r="A217" s="59" t="str">
        <f t="array" ref="A217">IF(ROWS(A$9:A217)&gt;$U$5,"",INDEX(T$13:T$512,SMALL(IF(($Z$13:$Z$512=$Z$5),ROW($A$9:$A$508)-ROW($A$9)+1,""),ROWS(A$9:A217)),,1))</f>
        <v/>
      </c>
      <c r="B217" s="390" t="str">
        <f t="array" ref="B217">IF(ROWS(B$9:B217)&gt;$U$5,"",INDEX(U$13:U$512,SMALL(IF(($Z$13:$Z$512=$Z$5),ROW($A$9:$A$508)-ROW($A$9)+1,""),ROWS(B$9:B217)),,1))</f>
        <v/>
      </c>
      <c r="C217" s="389" t="str">
        <f t="array" ref="C217">IF(ROWS(C$9:C217)&gt;$U$5,"",INDEX(V$13:V$512,SMALL(IF(($Z$13:$Z$512=$Z$5),ROW($A$9:$A$508)-ROW($A$9)+1,""),ROWS(C$9:C217)),,1))</f>
        <v/>
      </c>
      <c r="D217" s="309" t="str">
        <f t="array" ref="D217">IF(ROWS(D$9:D217)&gt;$U$5,"",INDEX(W$13:W$512,SMALL(IF(($Z$13:$Z$512=$Z$5),ROW($A$9:$A$508)-ROW($A$9)+1,""),ROWS(D$9:D217)),,1))</f>
        <v/>
      </c>
      <c r="E217" s="59" t="str">
        <f t="array" ref="E217">IF(ROWS(E$9:E217)&gt;$U$5,"",INDEX(X$13:X$512,SMALL(IF(($Z$13:$Z$512=$Z$5),ROW($A$9:$A$508)-ROW($A$9)+1,""),ROWS(E$9:E217)),,1))</f>
        <v/>
      </c>
      <c r="F217" s="59" t="str">
        <f t="array" ref="F217">IF(ROWS(F$9:F217)&gt;$U$5,"",INDEX(Y$13:Y$512,SMALL(IF(($Z$13:$Z$512=$Z$5),ROW($A$9:$A$508)-ROW($A$9)+1,""),ROWS(F$9:F217)),,1))</f>
        <v/>
      </c>
      <c r="G217" s="59" t="str">
        <f t="array" ref="G217">IF(ROWS(G$9:G217)&gt;$U$5,"",INDEX(Z$13:Z$512,SMALL(IF(($Z$13:$Z$512=$Z$5),ROW($A$9:$A$508)-ROW($A$9)+1,""),ROWS(G$9:G217)),,1))</f>
        <v/>
      </c>
      <c r="H217" s="59" t="str">
        <f t="array" ref="H217">IF(ROWS(H$9:H217)&gt;$U$5,"",INDEX(AC$13:AC$512,SMALL(IF(($Z$13:$Z$512=$Z$5),ROW($A$9:$A$508)-ROW($A$9)+1,""),ROWS(H$9:H217)),,1))</f>
        <v/>
      </c>
      <c r="I217" s="105"/>
      <c r="J217" s="105"/>
      <c r="K217" s="105"/>
      <c r="L217" s="105"/>
      <c r="M217" s="136"/>
      <c r="N217" s="44"/>
      <c r="O217" s="44"/>
      <c r="P217" s="44"/>
      <c r="Q217" s="44"/>
      <c r="R217" s="44"/>
      <c r="S217" s="44"/>
      <c r="T217" s="44">
        <f>Nut_StatusTool!A211</f>
        <v>205</v>
      </c>
      <c r="U217" s="44">
        <f>Nut_StatusTool!B211</f>
        <v>0</v>
      </c>
      <c r="V217" s="44">
        <f>Nut_StatusTool!C211</f>
        <v>0</v>
      </c>
      <c r="W217" s="44">
        <f>Nut_StatusTool!D211</f>
        <v>0</v>
      </c>
      <c r="X217" s="44">
        <f>Nut_StatusTool!F211</f>
        <v>0</v>
      </c>
      <c r="Y217" s="285" t="str">
        <f>Nut_StatusTool!K211</f>
        <v/>
      </c>
      <c r="Z217" s="44" t="str">
        <f>Nut_StatusTool!L211</f>
        <v/>
      </c>
      <c r="AA217" s="44" t="str">
        <f>Nut_StatusTool!M211</f>
        <v/>
      </c>
      <c r="AB217" s="44" t="str">
        <f>Nut_StatusTool!N211</f>
        <v/>
      </c>
      <c r="AC217" s="44">
        <f>Nut_StatusTool!I211</f>
        <v>0</v>
      </c>
      <c r="AD217" s="44">
        <f>Nut_StatusTool!J211</f>
        <v>0</v>
      </c>
    </row>
    <row r="218" spans="1:30" ht="20.100000000000001" customHeight="1">
      <c r="A218" s="59" t="str">
        <f t="array" ref="A218">IF(ROWS(A$9:A218)&gt;$U$5,"",INDEX(T$13:T$512,SMALL(IF(($Z$13:$Z$512=$Z$5),ROW($A$9:$A$508)-ROW($A$9)+1,""),ROWS(A$9:A218)),,1))</f>
        <v/>
      </c>
      <c r="B218" s="390" t="str">
        <f t="array" ref="B218">IF(ROWS(B$9:B218)&gt;$U$5,"",INDEX(U$13:U$512,SMALL(IF(($Z$13:$Z$512=$Z$5),ROW($A$9:$A$508)-ROW($A$9)+1,""),ROWS(B$9:B218)),,1))</f>
        <v/>
      </c>
      <c r="C218" s="389" t="str">
        <f t="array" ref="C218">IF(ROWS(C$9:C218)&gt;$U$5,"",INDEX(V$13:V$512,SMALL(IF(($Z$13:$Z$512=$Z$5),ROW($A$9:$A$508)-ROW($A$9)+1,""),ROWS(C$9:C218)),,1))</f>
        <v/>
      </c>
      <c r="D218" s="309" t="str">
        <f t="array" ref="D218">IF(ROWS(D$9:D218)&gt;$U$5,"",INDEX(W$13:W$512,SMALL(IF(($Z$13:$Z$512=$Z$5),ROW($A$9:$A$508)-ROW($A$9)+1,""),ROWS(D$9:D218)),,1))</f>
        <v/>
      </c>
      <c r="E218" s="59" t="str">
        <f t="array" ref="E218">IF(ROWS(E$9:E218)&gt;$U$5,"",INDEX(X$13:X$512,SMALL(IF(($Z$13:$Z$512=$Z$5),ROW($A$9:$A$508)-ROW($A$9)+1,""),ROWS(E$9:E218)),,1))</f>
        <v/>
      </c>
      <c r="F218" s="59" t="str">
        <f t="array" ref="F218">IF(ROWS(F$9:F218)&gt;$U$5,"",INDEX(Y$13:Y$512,SMALL(IF(($Z$13:$Z$512=$Z$5),ROW($A$9:$A$508)-ROW($A$9)+1,""),ROWS(F$9:F218)),,1))</f>
        <v/>
      </c>
      <c r="G218" s="59" t="str">
        <f t="array" ref="G218">IF(ROWS(G$9:G218)&gt;$U$5,"",INDEX(Z$13:Z$512,SMALL(IF(($Z$13:$Z$512=$Z$5),ROW($A$9:$A$508)-ROW($A$9)+1,""),ROWS(G$9:G218)),,1))</f>
        <v/>
      </c>
      <c r="H218" s="59" t="str">
        <f t="array" ref="H218">IF(ROWS(H$9:H218)&gt;$U$5,"",INDEX(AC$13:AC$512,SMALL(IF(($Z$13:$Z$512=$Z$5),ROW($A$9:$A$508)-ROW($A$9)+1,""),ROWS(H$9:H218)),,1))</f>
        <v/>
      </c>
      <c r="I218" s="105"/>
      <c r="J218" s="105"/>
      <c r="K218" s="105"/>
      <c r="L218" s="105"/>
      <c r="M218" s="136"/>
      <c r="N218" s="44"/>
      <c r="O218" s="44"/>
      <c r="P218" s="44"/>
      <c r="Q218" s="44"/>
      <c r="R218" s="44"/>
      <c r="S218" s="44"/>
      <c r="T218" s="44">
        <f>Nut_StatusTool!A212</f>
        <v>206</v>
      </c>
      <c r="U218" s="44">
        <f>Nut_StatusTool!B212</f>
        <v>0</v>
      </c>
      <c r="V218" s="44">
        <f>Nut_StatusTool!C212</f>
        <v>0</v>
      </c>
      <c r="W218" s="44">
        <f>Nut_StatusTool!D212</f>
        <v>0</v>
      </c>
      <c r="X218" s="44">
        <f>Nut_StatusTool!F212</f>
        <v>0</v>
      </c>
      <c r="Y218" s="285" t="str">
        <f>Nut_StatusTool!K212</f>
        <v/>
      </c>
      <c r="Z218" s="44" t="str">
        <f>Nut_StatusTool!L212</f>
        <v/>
      </c>
      <c r="AA218" s="44" t="str">
        <f>Nut_StatusTool!M212</f>
        <v/>
      </c>
      <c r="AB218" s="44" t="str">
        <f>Nut_StatusTool!N212</f>
        <v/>
      </c>
      <c r="AC218" s="44">
        <f>Nut_StatusTool!I212</f>
        <v>0</v>
      </c>
      <c r="AD218" s="44">
        <f>Nut_StatusTool!J212</f>
        <v>0</v>
      </c>
    </row>
    <row r="219" spans="1:30" ht="20.100000000000001" customHeight="1">
      <c r="A219" s="59" t="str">
        <f t="array" ref="A219">IF(ROWS(A$9:A219)&gt;$U$5,"",INDEX(T$13:T$512,SMALL(IF(($Z$13:$Z$512=$Z$5),ROW($A$9:$A$508)-ROW($A$9)+1,""),ROWS(A$9:A219)),,1))</f>
        <v/>
      </c>
      <c r="B219" s="390" t="str">
        <f t="array" ref="B219">IF(ROWS(B$9:B219)&gt;$U$5,"",INDEX(U$13:U$512,SMALL(IF(($Z$13:$Z$512=$Z$5),ROW($A$9:$A$508)-ROW($A$9)+1,""),ROWS(B$9:B219)),,1))</f>
        <v/>
      </c>
      <c r="C219" s="389" t="str">
        <f t="array" ref="C219">IF(ROWS(C$9:C219)&gt;$U$5,"",INDEX(V$13:V$512,SMALL(IF(($Z$13:$Z$512=$Z$5),ROW($A$9:$A$508)-ROW($A$9)+1,""),ROWS(C$9:C219)),,1))</f>
        <v/>
      </c>
      <c r="D219" s="309" t="str">
        <f t="array" ref="D219">IF(ROWS(D$9:D219)&gt;$U$5,"",INDEX(W$13:W$512,SMALL(IF(($Z$13:$Z$512=$Z$5),ROW($A$9:$A$508)-ROW($A$9)+1,""),ROWS(D$9:D219)),,1))</f>
        <v/>
      </c>
      <c r="E219" s="59" t="str">
        <f t="array" ref="E219">IF(ROWS(E$9:E219)&gt;$U$5,"",INDEX(X$13:X$512,SMALL(IF(($Z$13:$Z$512=$Z$5),ROW($A$9:$A$508)-ROW($A$9)+1,""),ROWS(E$9:E219)),,1))</f>
        <v/>
      </c>
      <c r="F219" s="59" t="str">
        <f t="array" ref="F219">IF(ROWS(F$9:F219)&gt;$U$5,"",INDEX(Y$13:Y$512,SMALL(IF(($Z$13:$Z$512=$Z$5),ROW($A$9:$A$508)-ROW($A$9)+1,""),ROWS(F$9:F219)),,1))</f>
        <v/>
      </c>
      <c r="G219" s="59" t="str">
        <f t="array" ref="G219">IF(ROWS(G$9:G219)&gt;$U$5,"",INDEX(Z$13:Z$512,SMALL(IF(($Z$13:$Z$512=$Z$5),ROW($A$9:$A$508)-ROW($A$9)+1,""),ROWS(G$9:G219)),,1))</f>
        <v/>
      </c>
      <c r="H219" s="59" t="str">
        <f t="array" ref="H219">IF(ROWS(H$9:H219)&gt;$U$5,"",INDEX(AC$13:AC$512,SMALL(IF(($Z$13:$Z$512=$Z$5),ROW($A$9:$A$508)-ROW($A$9)+1,""),ROWS(H$9:H219)),,1))</f>
        <v/>
      </c>
      <c r="I219" s="105"/>
      <c r="J219" s="105"/>
      <c r="K219" s="105"/>
      <c r="L219" s="105"/>
      <c r="M219" s="136"/>
      <c r="N219" s="44"/>
      <c r="O219" s="44"/>
      <c r="P219" s="44"/>
      <c r="Q219" s="44"/>
      <c r="R219" s="44"/>
      <c r="S219" s="44"/>
      <c r="T219" s="44">
        <f>Nut_StatusTool!A213</f>
        <v>207</v>
      </c>
      <c r="U219" s="44">
        <f>Nut_StatusTool!B213</f>
        <v>0</v>
      </c>
      <c r="V219" s="44">
        <f>Nut_StatusTool!C213</f>
        <v>0</v>
      </c>
      <c r="W219" s="44">
        <f>Nut_StatusTool!D213</f>
        <v>0</v>
      </c>
      <c r="X219" s="44">
        <f>Nut_StatusTool!F213</f>
        <v>0</v>
      </c>
      <c r="Y219" s="285" t="str">
        <f>Nut_StatusTool!K213</f>
        <v/>
      </c>
      <c r="Z219" s="44" t="str">
        <f>Nut_StatusTool!L213</f>
        <v/>
      </c>
      <c r="AA219" s="44" t="str">
        <f>Nut_StatusTool!M213</f>
        <v/>
      </c>
      <c r="AB219" s="44" t="str">
        <f>Nut_StatusTool!N213</f>
        <v/>
      </c>
      <c r="AC219" s="44">
        <f>Nut_StatusTool!I213</f>
        <v>0</v>
      </c>
      <c r="AD219" s="44">
        <f>Nut_StatusTool!J213</f>
        <v>0</v>
      </c>
    </row>
    <row r="220" spans="1:30" ht="20.100000000000001" customHeight="1">
      <c r="A220" s="59" t="str">
        <f t="array" ref="A220">IF(ROWS(A$9:A220)&gt;$U$5,"",INDEX(T$13:T$512,SMALL(IF(($Z$13:$Z$512=$Z$5),ROW($A$9:$A$508)-ROW($A$9)+1,""),ROWS(A$9:A220)),,1))</f>
        <v/>
      </c>
      <c r="B220" s="390" t="str">
        <f t="array" ref="B220">IF(ROWS(B$9:B220)&gt;$U$5,"",INDEX(U$13:U$512,SMALL(IF(($Z$13:$Z$512=$Z$5),ROW($A$9:$A$508)-ROW($A$9)+1,""),ROWS(B$9:B220)),,1))</f>
        <v/>
      </c>
      <c r="C220" s="389" t="str">
        <f t="array" ref="C220">IF(ROWS(C$9:C220)&gt;$U$5,"",INDEX(V$13:V$512,SMALL(IF(($Z$13:$Z$512=$Z$5),ROW($A$9:$A$508)-ROW($A$9)+1,""),ROWS(C$9:C220)),,1))</f>
        <v/>
      </c>
      <c r="D220" s="309" t="str">
        <f t="array" ref="D220">IF(ROWS(D$9:D220)&gt;$U$5,"",INDEX(W$13:W$512,SMALL(IF(($Z$13:$Z$512=$Z$5),ROW($A$9:$A$508)-ROW($A$9)+1,""),ROWS(D$9:D220)),,1))</f>
        <v/>
      </c>
      <c r="E220" s="59" t="str">
        <f t="array" ref="E220">IF(ROWS(E$9:E220)&gt;$U$5,"",INDEX(X$13:X$512,SMALL(IF(($Z$13:$Z$512=$Z$5),ROW($A$9:$A$508)-ROW($A$9)+1,""),ROWS(E$9:E220)),,1))</f>
        <v/>
      </c>
      <c r="F220" s="59" t="str">
        <f t="array" ref="F220">IF(ROWS(F$9:F220)&gt;$U$5,"",INDEX(Y$13:Y$512,SMALL(IF(($Z$13:$Z$512=$Z$5),ROW($A$9:$A$508)-ROW($A$9)+1,""),ROWS(F$9:F220)),,1))</f>
        <v/>
      </c>
      <c r="G220" s="59" t="str">
        <f t="array" ref="G220">IF(ROWS(G$9:G220)&gt;$U$5,"",INDEX(Z$13:Z$512,SMALL(IF(($Z$13:$Z$512=$Z$5),ROW($A$9:$A$508)-ROW($A$9)+1,""),ROWS(G$9:G220)),,1))</f>
        <v/>
      </c>
      <c r="H220" s="59" t="str">
        <f t="array" ref="H220">IF(ROWS(H$9:H220)&gt;$U$5,"",INDEX(AC$13:AC$512,SMALL(IF(($Z$13:$Z$512=$Z$5),ROW($A$9:$A$508)-ROW($A$9)+1,""),ROWS(H$9:H220)),,1))</f>
        <v/>
      </c>
      <c r="I220" s="105"/>
      <c r="J220" s="105"/>
      <c r="K220" s="105"/>
      <c r="L220" s="105"/>
      <c r="M220" s="136"/>
      <c r="N220" s="44"/>
      <c r="O220" s="44"/>
      <c r="P220" s="44"/>
      <c r="Q220" s="44"/>
      <c r="R220" s="44"/>
      <c r="S220" s="44"/>
      <c r="T220" s="44">
        <f>Nut_StatusTool!A214</f>
        <v>208</v>
      </c>
      <c r="U220" s="44">
        <f>Nut_StatusTool!B214</f>
        <v>0</v>
      </c>
      <c r="V220" s="44">
        <f>Nut_StatusTool!C214</f>
        <v>0</v>
      </c>
      <c r="W220" s="44">
        <f>Nut_StatusTool!D214</f>
        <v>0</v>
      </c>
      <c r="X220" s="44">
        <f>Nut_StatusTool!F214</f>
        <v>0</v>
      </c>
      <c r="Y220" s="285" t="str">
        <f>Nut_StatusTool!K214</f>
        <v/>
      </c>
      <c r="Z220" s="44" t="str">
        <f>Nut_StatusTool!L214</f>
        <v/>
      </c>
      <c r="AA220" s="44" t="str">
        <f>Nut_StatusTool!M214</f>
        <v/>
      </c>
      <c r="AB220" s="44" t="str">
        <f>Nut_StatusTool!N214</f>
        <v/>
      </c>
      <c r="AC220" s="44">
        <f>Nut_StatusTool!I214</f>
        <v>0</v>
      </c>
      <c r="AD220" s="44">
        <f>Nut_StatusTool!J214</f>
        <v>0</v>
      </c>
    </row>
    <row r="221" spans="1:30" ht="20.100000000000001" customHeight="1">
      <c r="A221" s="59" t="str">
        <f t="array" ref="A221">IF(ROWS(A$9:A221)&gt;$U$5,"",INDEX(T$13:T$512,SMALL(IF(($Z$13:$Z$512=$Z$5),ROW($A$9:$A$508)-ROW($A$9)+1,""),ROWS(A$9:A221)),,1))</f>
        <v/>
      </c>
      <c r="B221" s="390" t="str">
        <f t="array" ref="B221">IF(ROWS(B$9:B221)&gt;$U$5,"",INDEX(U$13:U$512,SMALL(IF(($Z$13:$Z$512=$Z$5),ROW($A$9:$A$508)-ROW($A$9)+1,""),ROWS(B$9:B221)),,1))</f>
        <v/>
      </c>
      <c r="C221" s="389" t="str">
        <f t="array" ref="C221">IF(ROWS(C$9:C221)&gt;$U$5,"",INDEX(V$13:V$512,SMALL(IF(($Z$13:$Z$512=$Z$5),ROW($A$9:$A$508)-ROW($A$9)+1,""),ROWS(C$9:C221)),,1))</f>
        <v/>
      </c>
      <c r="D221" s="309" t="str">
        <f t="array" ref="D221">IF(ROWS(D$9:D221)&gt;$U$5,"",INDEX(W$13:W$512,SMALL(IF(($Z$13:$Z$512=$Z$5),ROW($A$9:$A$508)-ROW($A$9)+1,""),ROWS(D$9:D221)),,1))</f>
        <v/>
      </c>
      <c r="E221" s="59" t="str">
        <f t="array" ref="E221">IF(ROWS(E$9:E221)&gt;$U$5,"",INDEX(X$13:X$512,SMALL(IF(($Z$13:$Z$512=$Z$5),ROW($A$9:$A$508)-ROW($A$9)+1,""),ROWS(E$9:E221)),,1))</f>
        <v/>
      </c>
      <c r="F221" s="59" t="str">
        <f t="array" ref="F221">IF(ROWS(F$9:F221)&gt;$U$5,"",INDEX(Y$13:Y$512,SMALL(IF(($Z$13:$Z$512=$Z$5),ROW($A$9:$A$508)-ROW($A$9)+1,""),ROWS(F$9:F221)),,1))</f>
        <v/>
      </c>
      <c r="G221" s="59" t="str">
        <f t="array" ref="G221">IF(ROWS(G$9:G221)&gt;$U$5,"",INDEX(Z$13:Z$512,SMALL(IF(($Z$13:$Z$512=$Z$5),ROW($A$9:$A$508)-ROW($A$9)+1,""),ROWS(G$9:G221)),,1))</f>
        <v/>
      </c>
      <c r="H221" s="59" t="str">
        <f t="array" ref="H221">IF(ROWS(H$9:H221)&gt;$U$5,"",INDEX(AC$13:AC$512,SMALL(IF(($Z$13:$Z$512=$Z$5),ROW($A$9:$A$508)-ROW($A$9)+1,""),ROWS(H$9:H221)),,1))</f>
        <v/>
      </c>
      <c r="I221" s="105"/>
      <c r="J221" s="105"/>
      <c r="K221" s="105"/>
      <c r="L221" s="105"/>
      <c r="M221" s="136"/>
      <c r="N221" s="44"/>
      <c r="O221" s="44"/>
      <c r="P221" s="44"/>
      <c r="Q221" s="44"/>
      <c r="R221" s="44"/>
      <c r="S221" s="44"/>
      <c r="T221" s="44">
        <f>Nut_StatusTool!A215</f>
        <v>209</v>
      </c>
      <c r="U221" s="44">
        <f>Nut_StatusTool!B215</f>
        <v>0</v>
      </c>
      <c r="V221" s="44">
        <f>Nut_StatusTool!C215</f>
        <v>0</v>
      </c>
      <c r="W221" s="44">
        <f>Nut_StatusTool!D215</f>
        <v>0</v>
      </c>
      <c r="X221" s="44">
        <f>Nut_StatusTool!F215</f>
        <v>0</v>
      </c>
      <c r="Y221" s="285" t="str">
        <f>Nut_StatusTool!K215</f>
        <v/>
      </c>
      <c r="Z221" s="44" t="str">
        <f>Nut_StatusTool!L215</f>
        <v/>
      </c>
      <c r="AA221" s="44" t="str">
        <f>Nut_StatusTool!M215</f>
        <v/>
      </c>
      <c r="AB221" s="44" t="str">
        <f>Nut_StatusTool!N215</f>
        <v/>
      </c>
      <c r="AC221" s="44">
        <f>Nut_StatusTool!I215</f>
        <v>0</v>
      </c>
      <c r="AD221" s="44">
        <f>Nut_StatusTool!J215</f>
        <v>0</v>
      </c>
    </row>
    <row r="222" spans="1:30" ht="20.100000000000001" customHeight="1">
      <c r="A222" s="59" t="str">
        <f t="array" ref="A222">IF(ROWS(A$9:A222)&gt;$U$5,"",INDEX(T$13:T$512,SMALL(IF(($Z$13:$Z$512=$Z$5),ROW($A$9:$A$508)-ROW($A$9)+1,""),ROWS(A$9:A222)),,1))</f>
        <v/>
      </c>
      <c r="B222" s="390" t="str">
        <f t="array" ref="B222">IF(ROWS(B$9:B222)&gt;$U$5,"",INDEX(U$13:U$512,SMALL(IF(($Z$13:$Z$512=$Z$5),ROW($A$9:$A$508)-ROW($A$9)+1,""),ROWS(B$9:B222)),,1))</f>
        <v/>
      </c>
      <c r="C222" s="389" t="str">
        <f t="array" ref="C222">IF(ROWS(C$9:C222)&gt;$U$5,"",INDEX(V$13:V$512,SMALL(IF(($Z$13:$Z$512=$Z$5),ROW($A$9:$A$508)-ROW($A$9)+1,""),ROWS(C$9:C222)),,1))</f>
        <v/>
      </c>
      <c r="D222" s="309" t="str">
        <f t="array" ref="D222">IF(ROWS(D$9:D222)&gt;$U$5,"",INDEX(W$13:W$512,SMALL(IF(($Z$13:$Z$512=$Z$5),ROW($A$9:$A$508)-ROW($A$9)+1,""),ROWS(D$9:D222)),,1))</f>
        <v/>
      </c>
      <c r="E222" s="59" t="str">
        <f t="array" ref="E222">IF(ROWS(E$9:E222)&gt;$U$5,"",INDEX(X$13:X$512,SMALL(IF(($Z$13:$Z$512=$Z$5),ROW($A$9:$A$508)-ROW($A$9)+1,""),ROWS(E$9:E222)),,1))</f>
        <v/>
      </c>
      <c r="F222" s="59" t="str">
        <f t="array" ref="F222">IF(ROWS(F$9:F222)&gt;$U$5,"",INDEX(Y$13:Y$512,SMALL(IF(($Z$13:$Z$512=$Z$5),ROW($A$9:$A$508)-ROW($A$9)+1,""),ROWS(F$9:F222)),,1))</f>
        <v/>
      </c>
      <c r="G222" s="59" t="str">
        <f t="array" ref="G222">IF(ROWS(G$9:G222)&gt;$U$5,"",INDEX(Z$13:Z$512,SMALL(IF(($Z$13:$Z$512=$Z$5),ROW($A$9:$A$508)-ROW($A$9)+1,""),ROWS(G$9:G222)),,1))</f>
        <v/>
      </c>
      <c r="H222" s="59" t="str">
        <f t="array" ref="H222">IF(ROWS(H$9:H222)&gt;$U$5,"",INDEX(AC$13:AC$512,SMALL(IF(($Z$13:$Z$512=$Z$5),ROW($A$9:$A$508)-ROW($A$9)+1,""),ROWS(H$9:H222)),,1))</f>
        <v/>
      </c>
      <c r="I222" s="105"/>
      <c r="J222" s="105"/>
      <c r="K222" s="105"/>
      <c r="L222" s="105"/>
      <c r="M222" s="136"/>
      <c r="N222" s="44"/>
      <c r="O222" s="44"/>
      <c r="P222" s="44"/>
      <c r="Q222" s="44"/>
      <c r="R222" s="44"/>
      <c r="S222" s="44"/>
      <c r="T222" s="44">
        <f>Nut_StatusTool!A216</f>
        <v>210</v>
      </c>
      <c r="U222" s="44">
        <f>Nut_StatusTool!B216</f>
        <v>0</v>
      </c>
      <c r="V222" s="44">
        <f>Nut_StatusTool!C216</f>
        <v>0</v>
      </c>
      <c r="W222" s="44">
        <f>Nut_StatusTool!D216</f>
        <v>0</v>
      </c>
      <c r="X222" s="44">
        <f>Nut_StatusTool!F216</f>
        <v>0</v>
      </c>
      <c r="Y222" s="285" t="str">
        <f>Nut_StatusTool!K216</f>
        <v/>
      </c>
      <c r="Z222" s="44" t="str">
        <f>Nut_StatusTool!L216</f>
        <v/>
      </c>
      <c r="AA222" s="44" t="str">
        <f>Nut_StatusTool!M216</f>
        <v/>
      </c>
      <c r="AB222" s="44" t="str">
        <f>Nut_StatusTool!N216</f>
        <v/>
      </c>
      <c r="AC222" s="44">
        <f>Nut_StatusTool!I216</f>
        <v>0</v>
      </c>
      <c r="AD222" s="44">
        <f>Nut_StatusTool!J216</f>
        <v>0</v>
      </c>
    </row>
    <row r="223" spans="1:30" ht="20.100000000000001" customHeight="1">
      <c r="A223" s="59" t="str">
        <f t="array" ref="A223">IF(ROWS(A$9:A223)&gt;$U$5,"",INDEX(T$13:T$512,SMALL(IF(($Z$13:$Z$512=$Z$5),ROW($A$9:$A$508)-ROW($A$9)+1,""),ROWS(A$9:A223)),,1))</f>
        <v/>
      </c>
      <c r="B223" s="390" t="str">
        <f t="array" ref="B223">IF(ROWS(B$9:B223)&gt;$U$5,"",INDEX(U$13:U$512,SMALL(IF(($Z$13:$Z$512=$Z$5),ROW($A$9:$A$508)-ROW($A$9)+1,""),ROWS(B$9:B223)),,1))</f>
        <v/>
      </c>
      <c r="C223" s="389" t="str">
        <f t="array" ref="C223">IF(ROWS(C$9:C223)&gt;$U$5,"",INDEX(V$13:V$512,SMALL(IF(($Z$13:$Z$512=$Z$5),ROW($A$9:$A$508)-ROW($A$9)+1,""),ROWS(C$9:C223)),,1))</f>
        <v/>
      </c>
      <c r="D223" s="309" t="str">
        <f t="array" ref="D223">IF(ROWS(D$9:D223)&gt;$U$5,"",INDEX(W$13:W$512,SMALL(IF(($Z$13:$Z$512=$Z$5),ROW($A$9:$A$508)-ROW($A$9)+1,""),ROWS(D$9:D223)),,1))</f>
        <v/>
      </c>
      <c r="E223" s="59" t="str">
        <f t="array" ref="E223">IF(ROWS(E$9:E223)&gt;$U$5,"",INDEX(X$13:X$512,SMALL(IF(($Z$13:$Z$512=$Z$5),ROW($A$9:$A$508)-ROW($A$9)+1,""),ROWS(E$9:E223)),,1))</f>
        <v/>
      </c>
      <c r="F223" s="59" t="str">
        <f t="array" ref="F223">IF(ROWS(F$9:F223)&gt;$U$5,"",INDEX(Y$13:Y$512,SMALL(IF(($Z$13:$Z$512=$Z$5),ROW($A$9:$A$508)-ROW($A$9)+1,""),ROWS(F$9:F223)),,1))</f>
        <v/>
      </c>
      <c r="G223" s="59" t="str">
        <f t="array" ref="G223">IF(ROWS(G$9:G223)&gt;$U$5,"",INDEX(Z$13:Z$512,SMALL(IF(($Z$13:$Z$512=$Z$5),ROW($A$9:$A$508)-ROW($A$9)+1,""),ROWS(G$9:G223)),,1))</f>
        <v/>
      </c>
      <c r="H223" s="59" t="str">
        <f t="array" ref="H223">IF(ROWS(H$9:H223)&gt;$U$5,"",INDEX(AC$13:AC$512,SMALL(IF(($Z$13:$Z$512=$Z$5),ROW($A$9:$A$508)-ROW($A$9)+1,""),ROWS(H$9:H223)),,1))</f>
        <v/>
      </c>
      <c r="I223" s="105"/>
      <c r="J223" s="105"/>
      <c r="K223" s="105"/>
      <c r="L223" s="105"/>
      <c r="M223" s="136"/>
      <c r="N223" s="44"/>
      <c r="O223" s="44"/>
      <c r="P223" s="44"/>
      <c r="Q223" s="44"/>
      <c r="R223" s="44"/>
      <c r="S223" s="44"/>
      <c r="T223" s="44">
        <f>Nut_StatusTool!A217</f>
        <v>211</v>
      </c>
      <c r="U223" s="44">
        <f>Nut_StatusTool!B217</f>
        <v>0</v>
      </c>
      <c r="V223" s="44">
        <f>Nut_StatusTool!C217</f>
        <v>0</v>
      </c>
      <c r="W223" s="44">
        <f>Nut_StatusTool!D217</f>
        <v>0</v>
      </c>
      <c r="X223" s="44">
        <f>Nut_StatusTool!F217</f>
        <v>0</v>
      </c>
      <c r="Y223" s="285" t="str">
        <f>Nut_StatusTool!K217</f>
        <v/>
      </c>
      <c r="Z223" s="44" t="str">
        <f>Nut_StatusTool!L217</f>
        <v/>
      </c>
      <c r="AA223" s="44" t="str">
        <f>Nut_StatusTool!M217</f>
        <v/>
      </c>
      <c r="AB223" s="44" t="str">
        <f>Nut_StatusTool!N217</f>
        <v/>
      </c>
      <c r="AC223" s="44">
        <f>Nut_StatusTool!I217</f>
        <v>0</v>
      </c>
      <c r="AD223" s="44">
        <f>Nut_StatusTool!J217</f>
        <v>0</v>
      </c>
    </row>
    <row r="224" spans="1:30" ht="20.100000000000001" customHeight="1">
      <c r="A224" s="59" t="str">
        <f t="array" ref="A224">IF(ROWS(A$9:A224)&gt;$U$5,"",INDEX(T$13:T$512,SMALL(IF(($Z$13:$Z$512=$Z$5),ROW($A$9:$A$508)-ROW($A$9)+1,""),ROWS(A$9:A224)),,1))</f>
        <v/>
      </c>
      <c r="B224" s="390" t="str">
        <f t="array" ref="B224">IF(ROWS(B$9:B224)&gt;$U$5,"",INDEX(U$13:U$512,SMALL(IF(($Z$13:$Z$512=$Z$5),ROW($A$9:$A$508)-ROW($A$9)+1,""),ROWS(B$9:B224)),,1))</f>
        <v/>
      </c>
      <c r="C224" s="389" t="str">
        <f t="array" ref="C224">IF(ROWS(C$9:C224)&gt;$U$5,"",INDEX(V$13:V$512,SMALL(IF(($Z$13:$Z$512=$Z$5),ROW($A$9:$A$508)-ROW($A$9)+1,""),ROWS(C$9:C224)),,1))</f>
        <v/>
      </c>
      <c r="D224" s="309" t="str">
        <f t="array" ref="D224">IF(ROWS(D$9:D224)&gt;$U$5,"",INDEX(W$13:W$512,SMALL(IF(($Z$13:$Z$512=$Z$5),ROW($A$9:$A$508)-ROW($A$9)+1,""),ROWS(D$9:D224)),,1))</f>
        <v/>
      </c>
      <c r="E224" s="59" t="str">
        <f t="array" ref="E224">IF(ROWS(E$9:E224)&gt;$U$5,"",INDEX(X$13:X$512,SMALL(IF(($Z$13:$Z$512=$Z$5),ROW($A$9:$A$508)-ROW($A$9)+1,""),ROWS(E$9:E224)),,1))</f>
        <v/>
      </c>
      <c r="F224" s="59" t="str">
        <f t="array" ref="F224">IF(ROWS(F$9:F224)&gt;$U$5,"",INDEX(Y$13:Y$512,SMALL(IF(($Z$13:$Z$512=$Z$5),ROW($A$9:$A$508)-ROW($A$9)+1,""),ROWS(F$9:F224)),,1))</f>
        <v/>
      </c>
      <c r="G224" s="59" t="str">
        <f t="array" ref="G224">IF(ROWS(G$9:G224)&gt;$U$5,"",INDEX(Z$13:Z$512,SMALL(IF(($Z$13:$Z$512=$Z$5),ROW($A$9:$A$508)-ROW($A$9)+1,""),ROWS(G$9:G224)),,1))</f>
        <v/>
      </c>
      <c r="H224" s="59" t="str">
        <f t="array" ref="H224">IF(ROWS(H$9:H224)&gt;$U$5,"",INDEX(AC$13:AC$512,SMALL(IF(($Z$13:$Z$512=$Z$5),ROW($A$9:$A$508)-ROW($A$9)+1,""),ROWS(H$9:H224)),,1))</f>
        <v/>
      </c>
      <c r="I224" s="105"/>
      <c r="J224" s="105"/>
      <c r="K224" s="105"/>
      <c r="L224" s="105"/>
      <c r="M224" s="136"/>
      <c r="N224" s="44"/>
      <c r="O224" s="44"/>
      <c r="P224" s="44"/>
      <c r="Q224" s="44"/>
      <c r="R224" s="44"/>
      <c r="S224" s="44"/>
      <c r="T224" s="44">
        <f>Nut_StatusTool!A218</f>
        <v>212</v>
      </c>
      <c r="U224" s="44">
        <f>Nut_StatusTool!B218</f>
        <v>0</v>
      </c>
      <c r="V224" s="44">
        <f>Nut_StatusTool!C218</f>
        <v>0</v>
      </c>
      <c r="W224" s="44">
        <f>Nut_StatusTool!D218</f>
        <v>0</v>
      </c>
      <c r="X224" s="44">
        <f>Nut_StatusTool!F218</f>
        <v>0</v>
      </c>
      <c r="Y224" s="285" t="str">
        <f>Nut_StatusTool!K218</f>
        <v/>
      </c>
      <c r="Z224" s="44" t="str">
        <f>Nut_StatusTool!L218</f>
        <v/>
      </c>
      <c r="AA224" s="44" t="str">
        <f>Nut_StatusTool!M218</f>
        <v/>
      </c>
      <c r="AB224" s="44" t="str">
        <f>Nut_StatusTool!N218</f>
        <v/>
      </c>
      <c r="AC224" s="44">
        <f>Nut_StatusTool!I218</f>
        <v>0</v>
      </c>
      <c r="AD224" s="44">
        <f>Nut_StatusTool!J218</f>
        <v>0</v>
      </c>
    </row>
    <row r="225" spans="1:30" ht="20.100000000000001" customHeight="1">
      <c r="A225" s="59" t="str">
        <f t="array" ref="A225">IF(ROWS(A$9:A225)&gt;$U$5,"",INDEX(T$13:T$512,SMALL(IF(($Z$13:$Z$512=$Z$5),ROW($A$9:$A$508)-ROW($A$9)+1,""),ROWS(A$9:A225)),,1))</f>
        <v/>
      </c>
      <c r="B225" s="390" t="str">
        <f t="array" ref="B225">IF(ROWS(B$9:B225)&gt;$U$5,"",INDEX(U$13:U$512,SMALL(IF(($Z$13:$Z$512=$Z$5),ROW($A$9:$A$508)-ROW($A$9)+1,""),ROWS(B$9:B225)),,1))</f>
        <v/>
      </c>
      <c r="C225" s="389" t="str">
        <f t="array" ref="C225">IF(ROWS(C$9:C225)&gt;$U$5,"",INDEX(V$13:V$512,SMALL(IF(($Z$13:$Z$512=$Z$5),ROW($A$9:$A$508)-ROW($A$9)+1,""),ROWS(C$9:C225)),,1))</f>
        <v/>
      </c>
      <c r="D225" s="309" t="str">
        <f t="array" ref="D225">IF(ROWS(D$9:D225)&gt;$U$5,"",INDEX(W$13:W$512,SMALL(IF(($Z$13:$Z$512=$Z$5),ROW($A$9:$A$508)-ROW($A$9)+1,""),ROWS(D$9:D225)),,1))</f>
        <v/>
      </c>
      <c r="E225" s="59" t="str">
        <f t="array" ref="E225">IF(ROWS(E$9:E225)&gt;$U$5,"",INDEX(X$13:X$512,SMALL(IF(($Z$13:$Z$512=$Z$5),ROW($A$9:$A$508)-ROW($A$9)+1,""),ROWS(E$9:E225)),,1))</f>
        <v/>
      </c>
      <c r="F225" s="59" t="str">
        <f t="array" ref="F225">IF(ROWS(F$9:F225)&gt;$U$5,"",INDEX(Y$13:Y$512,SMALL(IF(($Z$13:$Z$512=$Z$5),ROW($A$9:$A$508)-ROW($A$9)+1,""),ROWS(F$9:F225)),,1))</f>
        <v/>
      </c>
      <c r="G225" s="59" t="str">
        <f t="array" ref="G225">IF(ROWS(G$9:G225)&gt;$U$5,"",INDEX(Z$13:Z$512,SMALL(IF(($Z$13:$Z$512=$Z$5),ROW($A$9:$A$508)-ROW($A$9)+1,""),ROWS(G$9:G225)),,1))</f>
        <v/>
      </c>
      <c r="H225" s="59" t="str">
        <f t="array" ref="H225">IF(ROWS(H$9:H225)&gt;$U$5,"",INDEX(AC$13:AC$512,SMALL(IF(($Z$13:$Z$512=$Z$5),ROW($A$9:$A$508)-ROW($A$9)+1,""),ROWS(H$9:H225)),,1))</f>
        <v/>
      </c>
      <c r="I225" s="105"/>
      <c r="J225" s="105"/>
      <c r="K225" s="105"/>
      <c r="L225" s="105"/>
      <c r="M225" s="136"/>
      <c r="N225" s="44"/>
      <c r="O225" s="44"/>
      <c r="P225" s="44"/>
      <c r="Q225" s="44"/>
      <c r="R225" s="44"/>
      <c r="S225" s="44"/>
      <c r="T225" s="44">
        <f>Nut_StatusTool!A219</f>
        <v>213</v>
      </c>
      <c r="U225" s="44">
        <f>Nut_StatusTool!B219</f>
        <v>0</v>
      </c>
      <c r="V225" s="44">
        <f>Nut_StatusTool!C219</f>
        <v>0</v>
      </c>
      <c r="W225" s="44">
        <f>Nut_StatusTool!D219</f>
        <v>0</v>
      </c>
      <c r="X225" s="44">
        <f>Nut_StatusTool!F219</f>
        <v>0</v>
      </c>
      <c r="Y225" s="285" t="str">
        <f>Nut_StatusTool!K219</f>
        <v/>
      </c>
      <c r="Z225" s="44" t="str">
        <f>Nut_StatusTool!L219</f>
        <v/>
      </c>
      <c r="AA225" s="44" t="str">
        <f>Nut_StatusTool!M219</f>
        <v/>
      </c>
      <c r="AB225" s="44" t="str">
        <f>Nut_StatusTool!N219</f>
        <v/>
      </c>
      <c r="AC225" s="44">
        <f>Nut_StatusTool!I219</f>
        <v>0</v>
      </c>
      <c r="AD225" s="44">
        <f>Nut_StatusTool!J219</f>
        <v>0</v>
      </c>
    </row>
    <row r="226" spans="1:30" ht="20.100000000000001" customHeight="1">
      <c r="A226" s="59" t="str">
        <f t="array" ref="A226">IF(ROWS(A$9:A226)&gt;$U$5,"",INDEX(T$13:T$512,SMALL(IF(($Z$13:$Z$512=$Z$5),ROW($A$9:$A$508)-ROW($A$9)+1,""),ROWS(A$9:A226)),,1))</f>
        <v/>
      </c>
      <c r="B226" s="390" t="str">
        <f t="array" ref="B226">IF(ROWS(B$9:B226)&gt;$U$5,"",INDEX(U$13:U$512,SMALL(IF(($Z$13:$Z$512=$Z$5),ROW($A$9:$A$508)-ROW($A$9)+1,""),ROWS(B$9:B226)),,1))</f>
        <v/>
      </c>
      <c r="C226" s="389" t="str">
        <f t="array" ref="C226">IF(ROWS(C$9:C226)&gt;$U$5,"",INDEX(V$13:V$512,SMALL(IF(($Z$13:$Z$512=$Z$5),ROW($A$9:$A$508)-ROW($A$9)+1,""),ROWS(C$9:C226)),,1))</f>
        <v/>
      </c>
      <c r="D226" s="309" t="str">
        <f t="array" ref="D226">IF(ROWS(D$9:D226)&gt;$U$5,"",INDEX(W$13:W$512,SMALL(IF(($Z$13:$Z$512=$Z$5),ROW($A$9:$A$508)-ROW($A$9)+1,""),ROWS(D$9:D226)),,1))</f>
        <v/>
      </c>
      <c r="E226" s="59" t="str">
        <f t="array" ref="E226">IF(ROWS(E$9:E226)&gt;$U$5,"",INDEX(X$13:X$512,SMALL(IF(($Z$13:$Z$512=$Z$5),ROW($A$9:$A$508)-ROW($A$9)+1,""),ROWS(E$9:E226)),,1))</f>
        <v/>
      </c>
      <c r="F226" s="59" t="str">
        <f t="array" ref="F226">IF(ROWS(F$9:F226)&gt;$U$5,"",INDEX(Y$13:Y$512,SMALL(IF(($Z$13:$Z$512=$Z$5),ROW($A$9:$A$508)-ROW($A$9)+1,""),ROWS(F$9:F226)),,1))</f>
        <v/>
      </c>
      <c r="G226" s="59" t="str">
        <f t="array" ref="G226">IF(ROWS(G$9:G226)&gt;$U$5,"",INDEX(Z$13:Z$512,SMALL(IF(($Z$13:$Z$512=$Z$5),ROW($A$9:$A$508)-ROW($A$9)+1,""),ROWS(G$9:G226)),,1))</f>
        <v/>
      </c>
      <c r="H226" s="59" t="str">
        <f t="array" ref="H226">IF(ROWS(H$9:H226)&gt;$U$5,"",INDEX(AC$13:AC$512,SMALL(IF(($Z$13:$Z$512=$Z$5),ROW($A$9:$A$508)-ROW($A$9)+1,""),ROWS(H$9:H226)),,1))</f>
        <v/>
      </c>
      <c r="I226" s="105"/>
      <c r="J226" s="105"/>
      <c r="K226" s="105"/>
      <c r="L226" s="105"/>
      <c r="M226" s="136"/>
      <c r="N226" s="44"/>
      <c r="O226" s="44"/>
      <c r="P226" s="44"/>
      <c r="Q226" s="44"/>
      <c r="R226" s="44"/>
      <c r="S226" s="44"/>
      <c r="T226" s="44">
        <f>Nut_StatusTool!A220</f>
        <v>214</v>
      </c>
      <c r="U226" s="44">
        <f>Nut_StatusTool!B220</f>
        <v>0</v>
      </c>
      <c r="V226" s="44">
        <f>Nut_StatusTool!C220</f>
        <v>0</v>
      </c>
      <c r="W226" s="44">
        <f>Nut_StatusTool!D220</f>
        <v>0</v>
      </c>
      <c r="X226" s="44">
        <f>Nut_StatusTool!F220</f>
        <v>0</v>
      </c>
      <c r="Y226" s="285" t="str">
        <f>Nut_StatusTool!K220</f>
        <v/>
      </c>
      <c r="Z226" s="44" t="str">
        <f>Nut_StatusTool!L220</f>
        <v/>
      </c>
      <c r="AA226" s="44" t="str">
        <f>Nut_StatusTool!M220</f>
        <v/>
      </c>
      <c r="AB226" s="44" t="str">
        <f>Nut_StatusTool!N220</f>
        <v/>
      </c>
      <c r="AC226" s="44">
        <f>Nut_StatusTool!I220</f>
        <v>0</v>
      </c>
      <c r="AD226" s="44">
        <f>Nut_StatusTool!J220</f>
        <v>0</v>
      </c>
    </row>
    <row r="227" spans="1:30" ht="20.100000000000001" customHeight="1">
      <c r="A227" s="59" t="str">
        <f t="array" ref="A227">IF(ROWS(A$9:A227)&gt;$U$5,"",INDEX(T$13:T$512,SMALL(IF(($Z$13:$Z$512=$Z$5),ROW($A$9:$A$508)-ROW($A$9)+1,""),ROWS(A$9:A227)),,1))</f>
        <v/>
      </c>
      <c r="B227" s="390" t="str">
        <f t="array" ref="B227">IF(ROWS(B$9:B227)&gt;$U$5,"",INDEX(U$13:U$512,SMALL(IF(($Z$13:$Z$512=$Z$5),ROW($A$9:$A$508)-ROW($A$9)+1,""),ROWS(B$9:B227)),,1))</f>
        <v/>
      </c>
      <c r="C227" s="389" t="str">
        <f t="array" ref="C227">IF(ROWS(C$9:C227)&gt;$U$5,"",INDEX(V$13:V$512,SMALL(IF(($Z$13:$Z$512=$Z$5),ROW($A$9:$A$508)-ROW($A$9)+1,""),ROWS(C$9:C227)),,1))</f>
        <v/>
      </c>
      <c r="D227" s="309" t="str">
        <f t="array" ref="D227">IF(ROWS(D$9:D227)&gt;$U$5,"",INDEX(W$13:W$512,SMALL(IF(($Z$13:$Z$512=$Z$5),ROW($A$9:$A$508)-ROW($A$9)+1,""),ROWS(D$9:D227)),,1))</f>
        <v/>
      </c>
      <c r="E227" s="59" t="str">
        <f t="array" ref="E227">IF(ROWS(E$9:E227)&gt;$U$5,"",INDEX(X$13:X$512,SMALL(IF(($Z$13:$Z$512=$Z$5),ROW($A$9:$A$508)-ROW($A$9)+1,""),ROWS(E$9:E227)),,1))</f>
        <v/>
      </c>
      <c r="F227" s="59" t="str">
        <f t="array" ref="F227">IF(ROWS(F$9:F227)&gt;$U$5,"",INDEX(Y$13:Y$512,SMALL(IF(($Z$13:$Z$512=$Z$5),ROW($A$9:$A$508)-ROW($A$9)+1,""),ROWS(F$9:F227)),,1))</f>
        <v/>
      </c>
      <c r="G227" s="59" t="str">
        <f t="array" ref="G227">IF(ROWS(G$9:G227)&gt;$U$5,"",INDEX(Z$13:Z$512,SMALL(IF(($Z$13:$Z$512=$Z$5),ROW($A$9:$A$508)-ROW($A$9)+1,""),ROWS(G$9:G227)),,1))</f>
        <v/>
      </c>
      <c r="H227" s="59" t="str">
        <f t="array" ref="H227">IF(ROWS(H$9:H227)&gt;$U$5,"",INDEX(AC$13:AC$512,SMALL(IF(($Z$13:$Z$512=$Z$5),ROW($A$9:$A$508)-ROW($A$9)+1,""),ROWS(H$9:H227)),,1))</f>
        <v/>
      </c>
      <c r="I227" s="105"/>
      <c r="J227" s="105"/>
      <c r="K227" s="105"/>
      <c r="L227" s="105"/>
      <c r="M227" s="136"/>
      <c r="N227" s="44"/>
      <c r="O227" s="44"/>
      <c r="P227" s="44"/>
      <c r="Q227" s="44"/>
      <c r="R227" s="44"/>
      <c r="S227" s="44"/>
      <c r="T227" s="44">
        <f>Nut_StatusTool!A221</f>
        <v>215</v>
      </c>
      <c r="U227" s="44">
        <f>Nut_StatusTool!B221</f>
        <v>0</v>
      </c>
      <c r="V227" s="44">
        <f>Nut_StatusTool!C221</f>
        <v>0</v>
      </c>
      <c r="W227" s="44">
        <f>Nut_StatusTool!D221</f>
        <v>0</v>
      </c>
      <c r="X227" s="44">
        <f>Nut_StatusTool!F221</f>
        <v>0</v>
      </c>
      <c r="Y227" s="285" t="str">
        <f>Nut_StatusTool!K221</f>
        <v/>
      </c>
      <c r="Z227" s="44" t="str">
        <f>Nut_StatusTool!L221</f>
        <v/>
      </c>
      <c r="AA227" s="44" t="str">
        <f>Nut_StatusTool!M221</f>
        <v/>
      </c>
      <c r="AB227" s="44" t="str">
        <f>Nut_StatusTool!N221</f>
        <v/>
      </c>
      <c r="AC227" s="44">
        <f>Nut_StatusTool!I221</f>
        <v>0</v>
      </c>
      <c r="AD227" s="44">
        <f>Nut_StatusTool!J221</f>
        <v>0</v>
      </c>
    </row>
    <row r="228" spans="1:30" ht="20.100000000000001" customHeight="1">
      <c r="A228" s="59" t="str">
        <f t="array" ref="A228">IF(ROWS(A$9:A228)&gt;$U$5,"",INDEX(T$13:T$512,SMALL(IF(($Z$13:$Z$512=$Z$5),ROW($A$9:$A$508)-ROW($A$9)+1,""),ROWS(A$9:A228)),,1))</f>
        <v/>
      </c>
      <c r="B228" s="390" t="str">
        <f t="array" ref="B228">IF(ROWS(B$9:B228)&gt;$U$5,"",INDEX(U$13:U$512,SMALL(IF(($Z$13:$Z$512=$Z$5),ROW($A$9:$A$508)-ROW($A$9)+1,""),ROWS(B$9:B228)),,1))</f>
        <v/>
      </c>
      <c r="C228" s="389" t="str">
        <f t="array" ref="C228">IF(ROWS(C$9:C228)&gt;$U$5,"",INDEX(V$13:V$512,SMALL(IF(($Z$13:$Z$512=$Z$5),ROW($A$9:$A$508)-ROW($A$9)+1,""),ROWS(C$9:C228)),,1))</f>
        <v/>
      </c>
      <c r="D228" s="309" t="str">
        <f t="array" ref="D228">IF(ROWS(D$9:D228)&gt;$U$5,"",INDEX(W$13:W$512,SMALL(IF(($Z$13:$Z$512=$Z$5),ROW($A$9:$A$508)-ROW($A$9)+1,""),ROWS(D$9:D228)),,1))</f>
        <v/>
      </c>
      <c r="E228" s="59" t="str">
        <f t="array" ref="E228">IF(ROWS(E$9:E228)&gt;$U$5,"",INDEX(X$13:X$512,SMALL(IF(($Z$13:$Z$512=$Z$5),ROW($A$9:$A$508)-ROW($A$9)+1,""),ROWS(E$9:E228)),,1))</f>
        <v/>
      </c>
      <c r="F228" s="59" t="str">
        <f t="array" ref="F228">IF(ROWS(F$9:F228)&gt;$U$5,"",INDEX(Y$13:Y$512,SMALL(IF(($Z$13:$Z$512=$Z$5),ROW($A$9:$A$508)-ROW($A$9)+1,""),ROWS(F$9:F228)),,1))</f>
        <v/>
      </c>
      <c r="G228" s="59" t="str">
        <f t="array" ref="G228">IF(ROWS(G$9:G228)&gt;$U$5,"",INDEX(Z$13:Z$512,SMALL(IF(($Z$13:$Z$512=$Z$5),ROW($A$9:$A$508)-ROW($A$9)+1,""),ROWS(G$9:G228)),,1))</f>
        <v/>
      </c>
      <c r="H228" s="59" t="str">
        <f t="array" ref="H228">IF(ROWS(H$9:H228)&gt;$U$5,"",INDEX(AC$13:AC$512,SMALL(IF(($Z$13:$Z$512=$Z$5),ROW($A$9:$A$508)-ROW($A$9)+1,""),ROWS(H$9:H228)),,1))</f>
        <v/>
      </c>
      <c r="I228" s="105"/>
      <c r="J228" s="105"/>
      <c r="K228" s="105"/>
      <c r="L228" s="105"/>
      <c r="M228" s="136"/>
      <c r="N228" s="44"/>
      <c r="O228" s="44"/>
      <c r="P228" s="44"/>
      <c r="Q228" s="44"/>
      <c r="R228" s="44"/>
      <c r="S228" s="44"/>
      <c r="T228" s="44">
        <f>Nut_StatusTool!A222</f>
        <v>216</v>
      </c>
      <c r="U228" s="44">
        <f>Nut_StatusTool!B222</f>
        <v>0</v>
      </c>
      <c r="V228" s="44">
        <f>Nut_StatusTool!C222</f>
        <v>0</v>
      </c>
      <c r="W228" s="44">
        <f>Nut_StatusTool!D222</f>
        <v>0</v>
      </c>
      <c r="X228" s="44">
        <f>Nut_StatusTool!F222</f>
        <v>0</v>
      </c>
      <c r="Y228" s="285" t="str">
        <f>Nut_StatusTool!K222</f>
        <v/>
      </c>
      <c r="Z228" s="44" t="str">
        <f>Nut_StatusTool!L222</f>
        <v/>
      </c>
      <c r="AA228" s="44" t="str">
        <f>Nut_StatusTool!M222</f>
        <v/>
      </c>
      <c r="AB228" s="44" t="str">
        <f>Nut_StatusTool!N222</f>
        <v/>
      </c>
      <c r="AC228" s="44">
        <f>Nut_StatusTool!I222</f>
        <v>0</v>
      </c>
      <c r="AD228" s="44">
        <f>Nut_StatusTool!J222</f>
        <v>0</v>
      </c>
    </row>
    <row r="229" spans="1:30" ht="20.100000000000001" customHeight="1">
      <c r="A229" s="59" t="str">
        <f t="array" ref="A229">IF(ROWS(A$9:A229)&gt;$U$5,"",INDEX(T$13:T$512,SMALL(IF(($Z$13:$Z$512=$Z$5),ROW($A$9:$A$508)-ROW($A$9)+1,""),ROWS(A$9:A229)),,1))</f>
        <v/>
      </c>
      <c r="B229" s="390" t="str">
        <f t="array" ref="B229">IF(ROWS(B$9:B229)&gt;$U$5,"",INDEX(U$13:U$512,SMALL(IF(($Z$13:$Z$512=$Z$5),ROW($A$9:$A$508)-ROW($A$9)+1,""),ROWS(B$9:B229)),,1))</f>
        <v/>
      </c>
      <c r="C229" s="389" t="str">
        <f t="array" ref="C229">IF(ROWS(C$9:C229)&gt;$U$5,"",INDEX(V$13:V$512,SMALL(IF(($Z$13:$Z$512=$Z$5),ROW($A$9:$A$508)-ROW($A$9)+1,""),ROWS(C$9:C229)),,1))</f>
        <v/>
      </c>
      <c r="D229" s="309" t="str">
        <f t="array" ref="D229">IF(ROWS(D$9:D229)&gt;$U$5,"",INDEX(W$13:W$512,SMALL(IF(($Z$13:$Z$512=$Z$5),ROW($A$9:$A$508)-ROW($A$9)+1,""),ROWS(D$9:D229)),,1))</f>
        <v/>
      </c>
      <c r="E229" s="59" t="str">
        <f t="array" ref="E229">IF(ROWS(E$9:E229)&gt;$U$5,"",INDEX(X$13:X$512,SMALL(IF(($Z$13:$Z$512=$Z$5),ROW($A$9:$A$508)-ROW($A$9)+1,""),ROWS(E$9:E229)),,1))</f>
        <v/>
      </c>
      <c r="F229" s="59" t="str">
        <f t="array" ref="F229">IF(ROWS(F$9:F229)&gt;$U$5,"",INDEX(Y$13:Y$512,SMALL(IF(($Z$13:$Z$512=$Z$5),ROW($A$9:$A$508)-ROW($A$9)+1,""),ROWS(F$9:F229)),,1))</f>
        <v/>
      </c>
      <c r="G229" s="59" t="str">
        <f t="array" ref="G229">IF(ROWS(G$9:G229)&gt;$U$5,"",INDEX(Z$13:Z$512,SMALL(IF(($Z$13:$Z$512=$Z$5),ROW($A$9:$A$508)-ROW($A$9)+1,""),ROWS(G$9:G229)),,1))</f>
        <v/>
      </c>
      <c r="H229" s="59" t="str">
        <f t="array" ref="H229">IF(ROWS(H$9:H229)&gt;$U$5,"",INDEX(AC$13:AC$512,SMALL(IF(($Z$13:$Z$512=$Z$5),ROW($A$9:$A$508)-ROW($A$9)+1,""),ROWS(H$9:H229)),,1))</f>
        <v/>
      </c>
      <c r="I229" s="105"/>
      <c r="J229" s="105"/>
      <c r="K229" s="105"/>
      <c r="L229" s="105"/>
      <c r="M229" s="136"/>
      <c r="N229" s="44"/>
      <c r="O229" s="44"/>
      <c r="P229" s="44"/>
      <c r="Q229" s="44"/>
      <c r="R229" s="44"/>
      <c r="S229" s="44"/>
      <c r="T229" s="44">
        <f>Nut_StatusTool!A223</f>
        <v>217</v>
      </c>
      <c r="U229" s="44">
        <f>Nut_StatusTool!B223</f>
        <v>0</v>
      </c>
      <c r="V229" s="44">
        <f>Nut_StatusTool!C223</f>
        <v>0</v>
      </c>
      <c r="W229" s="44">
        <f>Nut_StatusTool!D223</f>
        <v>0</v>
      </c>
      <c r="X229" s="44">
        <f>Nut_StatusTool!F223</f>
        <v>0</v>
      </c>
      <c r="Y229" s="285" t="str">
        <f>Nut_StatusTool!K223</f>
        <v/>
      </c>
      <c r="Z229" s="44" t="str">
        <f>Nut_StatusTool!L223</f>
        <v/>
      </c>
      <c r="AA229" s="44" t="str">
        <f>Nut_StatusTool!M223</f>
        <v/>
      </c>
      <c r="AB229" s="44" t="str">
        <f>Nut_StatusTool!N223</f>
        <v/>
      </c>
      <c r="AC229" s="44">
        <f>Nut_StatusTool!I223</f>
        <v>0</v>
      </c>
      <c r="AD229" s="44">
        <f>Nut_StatusTool!J223</f>
        <v>0</v>
      </c>
    </row>
    <row r="230" spans="1:30" ht="20.100000000000001" customHeight="1">
      <c r="A230" s="59" t="str">
        <f t="array" ref="A230">IF(ROWS(A$9:A230)&gt;$U$5,"",INDEX(T$13:T$512,SMALL(IF(($Z$13:$Z$512=$Z$5),ROW($A$9:$A$508)-ROW($A$9)+1,""),ROWS(A$9:A230)),,1))</f>
        <v/>
      </c>
      <c r="B230" s="390" t="str">
        <f t="array" ref="B230">IF(ROWS(B$9:B230)&gt;$U$5,"",INDEX(U$13:U$512,SMALL(IF(($Z$13:$Z$512=$Z$5),ROW($A$9:$A$508)-ROW($A$9)+1,""),ROWS(B$9:B230)),,1))</f>
        <v/>
      </c>
      <c r="C230" s="389" t="str">
        <f t="array" ref="C230">IF(ROWS(C$9:C230)&gt;$U$5,"",INDEX(V$13:V$512,SMALL(IF(($Z$13:$Z$512=$Z$5),ROW($A$9:$A$508)-ROW($A$9)+1,""),ROWS(C$9:C230)),,1))</f>
        <v/>
      </c>
      <c r="D230" s="309" t="str">
        <f t="array" ref="D230">IF(ROWS(D$9:D230)&gt;$U$5,"",INDEX(W$13:W$512,SMALL(IF(($Z$13:$Z$512=$Z$5),ROW($A$9:$A$508)-ROW($A$9)+1,""),ROWS(D$9:D230)),,1))</f>
        <v/>
      </c>
      <c r="E230" s="59" t="str">
        <f t="array" ref="E230">IF(ROWS(E$9:E230)&gt;$U$5,"",INDEX(X$13:X$512,SMALL(IF(($Z$13:$Z$512=$Z$5),ROW($A$9:$A$508)-ROW($A$9)+1,""),ROWS(E$9:E230)),,1))</f>
        <v/>
      </c>
      <c r="F230" s="59" t="str">
        <f t="array" ref="F230">IF(ROWS(F$9:F230)&gt;$U$5,"",INDEX(Y$13:Y$512,SMALL(IF(($Z$13:$Z$512=$Z$5),ROW($A$9:$A$508)-ROW($A$9)+1,""),ROWS(F$9:F230)),,1))</f>
        <v/>
      </c>
      <c r="G230" s="59" t="str">
        <f t="array" ref="G230">IF(ROWS(G$9:G230)&gt;$U$5,"",INDEX(Z$13:Z$512,SMALL(IF(($Z$13:$Z$512=$Z$5),ROW($A$9:$A$508)-ROW($A$9)+1,""),ROWS(G$9:G230)),,1))</f>
        <v/>
      </c>
      <c r="H230" s="59" t="str">
        <f t="array" ref="H230">IF(ROWS(H$9:H230)&gt;$U$5,"",INDEX(AC$13:AC$512,SMALL(IF(($Z$13:$Z$512=$Z$5),ROW($A$9:$A$508)-ROW($A$9)+1,""),ROWS(H$9:H230)),,1))</f>
        <v/>
      </c>
      <c r="I230" s="105"/>
      <c r="J230" s="105"/>
      <c r="K230" s="105"/>
      <c r="L230" s="105"/>
      <c r="M230" s="136"/>
      <c r="N230" s="44"/>
      <c r="O230" s="44"/>
      <c r="P230" s="44"/>
      <c r="Q230" s="44"/>
      <c r="R230" s="44"/>
      <c r="S230" s="44"/>
      <c r="T230" s="44">
        <f>Nut_StatusTool!A224</f>
        <v>218</v>
      </c>
      <c r="U230" s="44">
        <f>Nut_StatusTool!B224</f>
        <v>0</v>
      </c>
      <c r="V230" s="44">
        <f>Nut_StatusTool!C224</f>
        <v>0</v>
      </c>
      <c r="W230" s="44">
        <f>Nut_StatusTool!D224</f>
        <v>0</v>
      </c>
      <c r="X230" s="44">
        <f>Nut_StatusTool!F224</f>
        <v>0</v>
      </c>
      <c r="Y230" s="285" t="str">
        <f>Nut_StatusTool!K224</f>
        <v/>
      </c>
      <c r="Z230" s="44" t="str">
        <f>Nut_StatusTool!L224</f>
        <v/>
      </c>
      <c r="AA230" s="44" t="str">
        <f>Nut_StatusTool!M224</f>
        <v/>
      </c>
      <c r="AB230" s="44" t="str">
        <f>Nut_StatusTool!N224</f>
        <v/>
      </c>
      <c r="AC230" s="44">
        <f>Nut_StatusTool!I224</f>
        <v>0</v>
      </c>
      <c r="AD230" s="44">
        <f>Nut_StatusTool!J224</f>
        <v>0</v>
      </c>
    </row>
    <row r="231" spans="1:30" ht="20.100000000000001" customHeight="1">
      <c r="A231" s="59" t="str">
        <f t="array" ref="A231">IF(ROWS(A$9:A231)&gt;$U$5,"",INDEX(T$13:T$512,SMALL(IF(($Z$13:$Z$512=$Z$5),ROW($A$9:$A$508)-ROW($A$9)+1,""),ROWS(A$9:A231)),,1))</f>
        <v/>
      </c>
      <c r="B231" s="390" t="str">
        <f t="array" ref="B231">IF(ROWS(B$9:B231)&gt;$U$5,"",INDEX(U$13:U$512,SMALL(IF(($Z$13:$Z$512=$Z$5),ROW($A$9:$A$508)-ROW($A$9)+1,""),ROWS(B$9:B231)),,1))</f>
        <v/>
      </c>
      <c r="C231" s="389" t="str">
        <f t="array" ref="C231">IF(ROWS(C$9:C231)&gt;$U$5,"",INDEX(V$13:V$512,SMALL(IF(($Z$13:$Z$512=$Z$5),ROW($A$9:$A$508)-ROW($A$9)+1,""),ROWS(C$9:C231)),,1))</f>
        <v/>
      </c>
      <c r="D231" s="309" t="str">
        <f t="array" ref="D231">IF(ROWS(D$9:D231)&gt;$U$5,"",INDEX(W$13:W$512,SMALL(IF(($Z$13:$Z$512=$Z$5),ROW($A$9:$A$508)-ROW($A$9)+1,""),ROWS(D$9:D231)),,1))</f>
        <v/>
      </c>
      <c r="E231" s="59" t="str">
        <f t="array" ref="E231">IF(ROWS(E$9:E231)&gt;$U$5,"",INDEX(X$13:X$512,SMALL(IF(($Z$13:$Z$512=$Z$5),ROW($A$9:$A$508)-ROW($A$9)+1,""),ROWS(E$9:E231)),,1))</f>
        <v/>
      </c>
      <c r="F231" s="59" t="str">
        <f t="array" ref="F231">IF(ROWS(F$9:F231)&gt;$U$5,"",INDEX(Y$13:Y$512,SMALL(IF(($Z$13:$Z$512=$Z$5),ROW($A$9:$A$508)-ROW($A$9)+1,""),ROWS(F$9:F231)),,1))</f>
        <v/>
      </c>
      <c r="G231" s="59" t="str">
        <f t="array" ref="G231">IF(ROWS(G$9:G231)&gt;$U$5,"",INDEX(Z$13:Z$512,SMALL(IF(($Z$13:$Z$512=$Z$5),ROW($A$9:$A$508)-ROW($A$9)+1,""),ROWS(G$9:G231)),,1))</f>
        <v/>
      </c>
      <c r="H231" s="59" t="str">
        <f t="array" ref="H231">IF(ROWS(H$9:H231)&gt;$U$5,"",INDEX(AC$13:AC$512,SMALL(IF(($Z$13:$Z$512=$Z$5),ROW($A$9:$A$508)-ROW($A$9)+1,""),ROWS(H$9:H231)),,1))</f>
        <v/>
      </c>
      <c r="I231" s="105"/>
      <c r="J231" s="105"/>
      <c r="K231" s="105"/>
      <c r="L231" s="105"/>
      <c r="M231" s="136"/>
      <c r="N231" s="44"/>
      <c r="O231" s="44"/>
      <c r="P231" s="44"/>
      <c r="Q231" s="44"/>
      <c r="R231" s="44"/>
      <c r="S231" s="44"/>
      <c r="T231" s="44">
        <f>Nut_StatusTool!A225</f>
        <v>219</v>
      </c>
      <c r="U231" s="44">
        <f>Nut_StatusTool!B225</f>
        <v>0</v>
      </c>
      <c r="V231" s="44">
        <f>Nut_StatusTool!C225</f>
        <v>0</v>
      </c>
      <c r="W231" s="44">
        <f>Nut_StatusTool!D225</f>
        <v>0</v>
      </c>
      <c r="X231" s="44">
        <f>Nut_StatusTool!F225</f>
        <v>0</v>
      </c>
      <c r="Y231" s="285" t="str">
        <f>Nut_StatusTool!K225</f>
        <v/>
      </c>
      <c r="Z231" s="44" t="str">
        <f>Nut_StatusTool!L225</f>
        <v/>
      </c>
      <c r="AA231" s="44" t="str">
        <f>Nut_StatusTool!M225</f>
        <v/>
      </c>
      <c r="AB231" s="44" t="str">
        <f>Nut_StatusTool!N225</f>
        <v/>
      </c>
      <c r="AC231" s="44">
        <f>Nut_StatusTool!I225</f>
        <v>0</v>
      </c>
      <c r="AD231" s="44">
        <f>Nut_StatusTool!J225</f>
        <v>0</v>
      </c>
    </row>
    <row r="232" spans="1:30" ht="20.100000000000001" customHeight="1">
      <c r="A232" s="59" t="str">
        <f t="array" ref="A232">IF(ROWS(A$9:A232)&gt;$U$5,"",INDEX(T$13:T$512,SMALL(IF(($Z$13:$Z$512=$Z$5),ROW($A$9:$A$508)-ROW($A$9)+1,""),ROWS(A$9:A232)),,1))</f>
        <v/>
      </c>
      <c r="B232" s="390" t="str">
        <f t="array" ref="B232">IF(ROWS(B$9:B232)&gt;$U$5,"",INDEX(U$13:U$512,SMALL(IF(($Z$13:$Z$512=$Z$5),ROW($A$9:$A$508)-ROW($A$9)+1,""),ROWS(B$9:B232)),,1))</f>
        <v/>
      </c>
      <c r="C232" s="389" t="str">
        <f t="array" ref="C232">IF(ROWS(C$9:C232)&gt;$U$5,"",INDEX(V$13:V$512,SMALL(IF(($Z$13:$Z$512=$Z$5),ROW($A$9:$A$508)-ROW($A$9)+1,""),ROWS(C$9:C232)),,1))</f>
        <v/>
      </c>
      <c r="D232" s="309" t="str">
        <f t="array" ref="D232">IF(ROWS(D$9:D232)&gt;$U$5,"",INDEX(W$13:W$512,SMALL(IF(($Z$13:$Z$512=$Z$5),ROW($A$9:$A$508)-ROW($A$9)+1,""),ROWS(D$9:D232)),,1))</f>
        <v/>
      </c>
      <c r="E232" s="59" t="str">
        <f t="array" ref="E232">IF(ROWS(E$9:E232)&gt;$U$5,"",INDEX(X$13:X$512,SMALL(IF(($Z$13:$Z$512=$Z$5),ROW($A$9:$A$508)-ROW($A$9)+1,""),ROWS(E$9:E232)),,1))</f>
        <v/>
      </c>
      <c r="F232" s="59" t="str">
        <f t="array" ref="F232">IF(ROWS(F$9:F232)&gt;$U$5,"",INDEX(Y$13:Y$512,SMALL(IF(($Z$13:$Z$512=$Z$5),ROW($A$9:$A$508)-ROW($A$9)+1,""),ROWS(F$9:F232)),,1))</f>
        <v/>
      </c>
      <c r="G232" s="59" t="str">
        <f t="array" ref="G232">IF(ROWS(G$9:G232)&gt;$U$5,"",INDEX(Z$13:Z$512,SMALL(IF(($Z$13:$Z$512=$Z$5),ROW($A$9:$A$508)-ROW($A$9)+1,""),ROWS(G$9:G232)),,1))</f>
        <v/>
      </c>
      <c r="H232" s="59" t="str">
        <f t="array" ref="H232">IF(ROWS(H$9:H232)&gt;$U$5,"",INDEX(AC$13:AC$512,SMALL(IF(($Z$13:$Z$512=$Z$5),ROW($A$9:$A$508)-ROW($A$9)+1,""),ROWS(H$9:H232)),,1))</f>
        <v/>
      </c>
      <c r="I232" s="105"/>
      <c r="J232" s="105"/>
      <c r="K232" s="105"/>
      <c r="L232" s="105"/>
      <c r="M232" s="136"/>
      <c r="N232" s="44"/>
      <c r="O232" s="44"/>
      <c r="P232" s="44"/>
      <c r="Q232" s="44"/>
      <c r="R232" s="44"/>
      <c r="S232" s="44"/>
      <c r="T232" s="44">
        <f>Nut_StatusTool!A226</f>
        <v>220</v>
      </c>
      <c r="U232" s="44">
        <f>Nut_StatusTool!B226</f>
        <v>0</v>
      </c>
      <c r="V232" s="44">
        <f>Nut_StatusTool!C226</f>
        <v>0</v>
      </c>
      <c r="W232" s="44">
        <f>Nut_StatusTool!D226</f>
        <v>0</v>
      </c>
      <c r="X232" s="44">
        <f>Nut_StatusTool!F226</f>
        <v>0</v>
      </c>
      <c r="Y232" s="285" t="str">
        <f>Nut_StatusTool!K226</f>
        <v/>
      </c>
      <c r="Z232" s="44" t="str">
        <f>Nut_StatusTool!L226</f>
        <v/>
      </c>
      <c r="AA232" s="44" t="str">
        <f>Nut_StatusTool!M226</f>
        <v/>
      </c>
      <c r="AB232" s="44" t="str">
        <f>Nut_StatusTool!N226</f>
        <v/>
      </c>
      <c r="AC232" s="44">
        <f>Nut_StatusTool!I226</f>
        <v>0</v>
      </c>
      <c r="AD232" s="44">
        <f>Nut_StatusTool!J226</f>
        <v>0</v>
      </c>
    </row>
    <row r="233" spans="1:30" ht="20.100000000000001" customHeight="1">
      <c r="A233" s="59" t="str">
        <f t="array" ref="A233">IF(ROWS(A$9:A233)&gt;$U$5,"",INDEX(T$13:T$512,SMALL(IF(($Z$13:$Z$512=$Z$5),ROW($A$9:$A$508)-ROW($A$9)+1,""),ROWS(A$9:A233)),,1))</f>
        <v/>
      </c>
      <c r="B233" s="390" t="str">
        <f t="array" ref="B233">IF(ROWS(B$9:B233)&gt;$U$5,"",INDEX(U$13:U$512,SMALL(IF(($Z$13:$Z$512=$Z$5),ROW($A$9:$A$508)-ROW($A$9)+1,""),ROWS(B$9:B233)),,1))</f>
        <v/>
      </c>
      <c r="C233" s="389" t="str">
        <f t="array" ref="C233">IF(ROWS(C$9:C233)&gt;$U$5,"",INDEX(V$13:V$512,SMALL(IF(($Z$13:$Z$512=$Z$5),ROW($A$9:$A$508)-ROW($A$9)+1,""),ROWS(C$9:C233)),,1))</f>
        <v/>
      </c>
      <c r="D233" s="309" t="str">
        <f t="array" ref="D233">IF(ROWS(D$9:D233)&gt;$U$5,"",INDEX(W$13:W$512,SMALL(IF(($Z$13:$Z$512=$Z$5),ROW($A$9:$A$508)-ROW($A$9)+1,""),ROWS(D$9:D233)),,1))</f>
        <v/>
      </c>
      <c r="E233" s="59" t="str">
        <f t="array" ref="E233">IF(ROWS(E$9:E233)&gt;$U$5,"",INDEX(X$13:X$512,SMALL(IF(($Z$13:$Z$512=$Z$5),ROW($A$9:$A$508)-ROW($A$9)+1,""),ROWS(E$9:E233)),,1))</f>
        <v/>
      </c>
      <c r="F233" s="59" t="str">
        <f t="array" ref="F233">IF(ROWS(F$9:F233)&gt;$U$5,"",INDEX(Y$13:Y$512,SMALL(IF(($Z$13:$Z$512=$Z$5),ROW($A$9:$A$508)-ROW($A$9)+1,""),ROWS(F$9:F233)),,1))</f>
        <v/>
      </c>
      <c r="G233" s="59" t="str">
        <f t="array" ref="G233">IF(ROWS(G$9:G233)&gt;$U$5,"",INDEX(Z$13:Z$512,SMALL(IF(($Z$13:$Z$512=$Z$5),ROW($A$9:$A$508)-ROW($A$9)+1,""),ROWS(G$9:G233)),,1))</f>
        <v/>
      </c>
      <c r="H233" s="59" t="str">
        <f t="array" ref="H233">IF(ROWS(H$9:H233)&gt;$U$5,"",INDEX(AC$13:AC$512,SMALL(IF(($Z$13:$Z$512=$Z$5),ROW($A$9:$A$508)-ROW($A$9)+1,""),ROWS(H$9:H233)),,1))</f>
        <v/>
      </c>
      <c r="I233" s="105"/>
      <c r="J233" s="105"/>
      <c r="K233" s="105"/>
      <c r="L233" s="105"/>
      <c r="M233" s="136"/>
      <c r="N233" s="44"/>
      <c r="O233" s="44"/>
      <c r="P233" s="44"/>
      <c r="Q233" s="44"/>
      <c r="R233" s="44"/>
      <c r="S233" s="44"/>
      <c r="T233" s="44">
        <f>Nut_StatusTool!A227</f>
        <v>221</v>
      </c>
      <c r="U233" s="44">
        <f>Nut_StatusTool!B227</f>
        <v>0</v>
      </c>
      <c r="V233" s="44">
        <f>Nut_StatusTool!C227</f>
        <v>0</v>
      </c>
      <c r="W233" s="44">
        <f>Nut_StatusTool!D227</f>
        <v>0</v>
      </c>
      <c r="X233" s="44">
        <f>Nut_StatusTool!F227</f>
        <v>0</v>
      </c>
      <c r="Y233" s="285" t="str">
        <f>Nut_StatusTool!K227</f>
        <v/>
      </c>
      <c r="Z233" s="44" t="str">
        <f>Nut_StatusTool!L227</f>
        <v/>
      </c>
      <c r="AA233" s="44" t="str">
        <f>Nut_StatusTool!M227</f>
        <v/>
      </c>
      <c r="AB233" s="44" t="str">
        <f>Nut_StatusTool!N227</f>
        <v/>
      </c>
      <c r="AC233" s="44">
        <f>Nut_StatusTool!I227</f>
        <v>0</v>
      </c>
      <c r="AD233" s="44">
        <f>Nut_StatusTool!J227</f>
        <v>0</v>
      </c>
    </row>
    <row r="234" spans="1:30" ht="20.100000000000001" customHeight="1">
      <c r="A234" s="59" t="str">
        <f t="array" ref="A234">IF(ROWS(A$9:A234)&gt;$U$5,"",INDEX(T$13:T$512,SMALL(IF(($Z$13:$Z$512=$Z$5),ROW($A$9:$A$508)-ROW($A$9)+1,""),ROWS(A$9:A234)),,1))</f>
        <v/>
      </c>
      <c r="B234" s="390" t="str">
        <f t="array" ref="B234">IF(ROWS(B$9:B234)&gt;$U$5,"",INDEX(U$13:U$512,SMALL(IF(($Z$13:$Z$512=$Z$5),ROW($A$9:$A$508)-ROW($A$9)+1,""),ROWS(B$9:B234)),,1))</f>
        <v/>
      </c>
      <c r="C234" s="389" t="str">
        <f t="array" ref="C234">IF(ROWS(C$9:C234)&gt;$U$5,"",INDEX(V$13:V$512,SMALL(IF(($Z$13:$Z$512=$Z$5),ROW($A$9:$A$508)-ROW($A$9)+1,""),ROWS(C$9:C234)),,1))</f>
        <v/>
      </c>
      <c r="D234" s="309" t="str">
        <f t="array" ref="D234">IF(ROWS(D$9:D234)&gt;$U$5,"",INDEX(W$13:W$512,SMALL(IF(($Z$13:$Z$512=$Z$5),ROW($A$9:$A$508)-ROW($A$9)+1,""),ROWS(D$9:D234)),,1))</f>
        <v/>
      </c>
      <c r="E234" s="59" t="str">
        <f t="array" ref="E234">IF(ROWS(E$9:E234)&gt;$U$5,"",INDEX(X$13:X$512,SMALL(IF(($Z$13:$Z$512=$Z$5),ROW($A$9:$A$508)-ROW($A$9)+1,""),ROWS(E$9:E234)),,1))</f>
        <v/>
      </c>
      <c r="F234" s="59" t="str">
        <f t="array" ref="F234">IF(ROWS(F$9:F234)&gt;$U$5,"",INDEX(Y$13:Y$512,SMALL(IF(($Z$13:$Z$512=$Z$5),ROW($A$9:$A$508)-ROW($A$9)+1,""),ROWS(F$9:F234)),,1))</f>
        <v/>
      </c>
      <c r="G234" s="59" t="str">
        <f t="array" ref="G234">IF(ROWS(G$9:G234)&gt;$U$5,"",INDEX(Z$13:Z$512,SMALL(IF(($Z$13:$Z$512=$Z$5),ROW($A$9:$A$508)-ROW($A$9)+1,""),ROWS(G$9:G234)),,1))</f>
        <v/>
      </c>
      <c r="H234" s="59" t="str">
        <f t="array" ref="H234">IF(ROWS(H$9:H234)&gt;$U$5,"",INDEX(AC$13:AC$512,SMALL(IF(($Z$13:$Z$512=$Z$5),ROW($A$9:$A$508)-ROW($A$9)+1,""),ROWS(H$9:H234)),,1))</f>
        <v/>
      </c>
      <c r="I234" s="105"/>
      <c r="J234" s="105"/>
      <c r="K234" s="105"/>
      <c r="L234" s="105"/>
      <c r="M234" s="136"/>
      <c r="N234" s="44"/>
      <c r="O234" s="44"/>
      <c r="P234" s="44"/>
      <c r="Q234" s="44"/>
      <c r="R234" s="44"/>
      <c r="S234" s="44"/>
      <c r="T234" s="44">
        <f>Nut_StatusTool!A228</f>
        <v>222</v>
      </c>
      <c r="U234" s="44">
        <f>Nut_StatusTool!B228</f>
        <v>0</v>
      </c>
      <c r="V234" s="44">
        <f>Nut_StatusTool!C228</f>
        <v>0</v>
      </c>
      <c r="W234" s="44">
        <f>Nut_StatusTool!D228</f>
        <v>0</v>
      </c>
      <c r="X234" s="44">
        <f>Nut_StatusTool!F228</f>
        <v>0</v>
      </c>
      <c r="Y234" s="285" t="str">
        <f>Nut_StatusTool!K228</f>
        <v/>
      </c>
      <c r="Z234" s="44" t="str">
        <f>Nut_StatusTool!L228</f>
        <v/>
      </c>
      <c r="AA234" s="44" t="str">
        <f>Nut_StatusTool!M228</f>
        <v/>
      </c>
      <c r="AB234" s="44" t="str">
        <f>Nut_StatusTool!N228</f>
        <v/>
      </c>
      <c r="AC234" s="44">
        <f>Nut_StatusTool!I228</f>
        <v>0</v>
      </c>
      <c r="AD234" s="44">
        <f>Nut_StatusTool!J228</f>
        <v>0</v>
      </c>
    </row>
    <row r="235" spans="1:30" ht="20.100000000000001" customHeight="1">
      <c r="A235" s="59" t="str">
        <f t="array" ref="A235">IF(ROWS(A$9:A235)&gt;$U$5,"",INDEX(T$13:T$512,SMALL(IF(($Z$13:$Z$512=$Z$5),ROW($A$9:$A$508)-ROW($A$9)+1,""),ROWS(A$9:A235)),,1))</f>
        <v/>
      </c>
      <c r="B235" s="390" t="str">
        <f t="array" ref="B235">IF(ROWS(B$9:B235)&gt;$U$5,"",INDEX(U$13:U$512,SMALL(IF(($Z$13:$Z$512=$Z$5),ROW($A$9:$A$508)-ROW($A$9)+1,""),ROWS(B$9:B235)),,1))</f>
        <v/>
      </c>
      <c r="C235" s="389" t="str">
        <f t="array" ref="C235">IF(ROWS(C$9:C235)&gt;$U$5,"",INDEX(V$13:V$512,SMALL(IF(($Z$13:$Z$512=$Z$5),ROW($A$9:$A$508)-ROW($A$9)+1,""),ROWS(C$9:C235)),,1))</f>
        <v/>
      </c>
      <c r="D235" s="309" t="str">
        <f t="array" ref="D235">IF(ROWS(D$9:D235)&gt;$U$5,"",INDEX(W$13:W$512,SMALL(IF(($Z$13:$Z$512=$Z$5),ROW($A$9:$A$508)-ROW($A$9)+1,""),ROWS(D$9:D235)),,1))</f>
        <v/>
      </c>
      <c r="E235" s="59" t="str">
        <f t="array" ref="E235">IF(ROWS(E$9:E235)&gt;$U$5,"",INDEX(X$13:X$512,SMALL(IF(($Z$13:$Z$512=$Z$5),ROW($A$9:$A$508)-ROW($A$9)+1,""),ROWS(E$9:E235)),,1))</f>
        <v/>
      </c>
      <c r="F235" s="59" t="str">
        <f t="array" ref="F235">IF(ROWS(F$9:F235)&gt;$U$5,"",INDEX(Y$13:Y$512,SMALL(IF(($Z$13:$Z$512=$Z$5),ROW($A$9:$A$508)-ROW($A$9)+1,""),ROWS(F$9:F235)),,1))</f>
        <v/>
      </c>
      <c r="G235" s="59" t="str">
        <f t="array" ref="G235">IF(ROWS(G$9:G235)&gt;$U$5,"",INDEX(Z$13:Z$512,SMALL(IF(($Z$13:$Z$512=$Z$5),ROW($A$9:$A$508)-ROW($A$9)+1,""),ROWS(G$9:G235)),,1))</f>
        <v/>
      </c>
      <c r="H235" s="59" t="str">
        <f t="array" ref="H235">IF(ROWS(H$9:H235)&gt;$U$5,"",INDEX(AC$13:AC$512,SMALL(IF(($Z$13:$Z$512=$Z$5),ROW($A$9:$A$508)-ROW($A$9)+1,""),ROWS(H$9:H235)),,1))</f>
        <v/>
      </c>
      <c r="I235" s="105"/>
      <c r="J235" s="105"/>
      <c r="K235" s="105"/>
      <c r="L235" s="105"/>
      <c r="M235" s="136"/>
      <c r="N235" s="44"/>
      <c r="O235" s="44"/>
      <c r="P235" s="44"/>
      <c r="Q235" s="44"/>
      <c r="R235" s="44"/>
      <c r="S235" s="44"/>
      <c r="T235" s="44">
        <f>Nut_StatusTool!A229</f>
        <v>223</v>
      </c>
      <c r="U235" s="44">
        <f>Nut_StatusTool!B229</f>
        <v>0</v>
      </c>
      <c r="V235" s="44">
        <f>Nut_StatusTool!C229</f>
        <v>0</v>
      </c>
      <c r="W235" s="44">
        <f>Nut_StatusTool!D229</f>
        <v>0</v>
      </c>
      <c r="X235" s="44">
        <f>Nut_StatusTool!F229</f>
        <v>0</v>
      </c>
      <c r="Y235" s="285" t="str">
        <f>Nut_StatusTool!K229</f>
        <v/>
      </c>
      <c r="Z235" s="44" t="str">
        <f>Nut_StatusTool!L229</f>
        <v/>
      </c>
      <c r="AA235" s="44" t="str">
        <f>Nut_StatusTool!M229</f>
        <v/>
      </c>
      <c r="AB235" s="44" t="str">
        <f>Nut_StatusTool!N229</f>
        <v/>
      </c>
      <c r="AC235" s="44">
        <f>Nut_StatusTool!I229</f>
        <v>0</v>
      </c>
      <c r="AD235" s="44">
        <f>Nut_StatusTool!J229</f>
        <v>0</v>
      </c>
    </row>
    <row r="236" spans="1:30" ht="20.100000000000001" customHeight="1">
      <c r="A236" s="59" t="str">
        <f t="array" ref="A236">IF(ROWS(A$9:A236)&gt;$U$5,"",INDEX(T$13:T$512,SMALL(IF(($Z$13:$Z$512=$Z$5),ROW($A$9:$A$508)-ROW($A$9)+1,""),ROWS(A$9:A236)),,1))</f>
        <v/>
      </c>
      <c r="B236" s="390" t="str">
        <f t="array" ref="B236">IF(ROWS(B$9:B236)&gt;$U$5,"",INDEX(U$13:U$512,SMALL(IF(($Z$13:$Z$512=$Z$5),ROW($A$9:$A$508)-ROW($A$9)+1,""),ROWS(B$9:B236)),,1))</f>
        <v/>
      </c>
      <c r="C236" s="389" t="str">
        <f t="array" ref="C236">IF(ROWS(C$9:C236)&gt;$U$5,"",INDEX(V$13:V$512,SMALL(IF(($Z$13:$Z$512=$Z$5),ROW($A$9:$A$508)-ROW($A$9)+1,""),ROWS(C$9:C236)),,1))</f>
        <v/>
      </c>
      <c r="D236" s="309" t="str">
        <f t="array" ref="D236">IF(ROWS(D$9:D236)&gt;$U$5,"",INDEX(W$13:W$512,SMALL(IF(($Z$13:$Z$512=$Z$5),ROW($A$9:$A$508)-ROW($A$9)+1,""),ROWS(D$9:D236)),,1))</f>
        <v/>
      </c>
      <c r="E236" s="59" t="str">
        <f t="array" ref="E236">IF(ROWS(E$9:E236)&gt;$U$5,"",INDEX(X$13:X$512,SMALL(IF(($Z$13:$Z$512=$Z$5),ROW($A$9:$A$508)-ROW($A$9)+1,""),ROWS(E$9:E236)),,1))</f>
        <v/>
      </c>
      <c r="F236" s="59" t="str">
        <f t="array" ref="F236">IF(ROWS(F$9:F236)&gt;$U$5,"",INDEX(Y$13:Y$512,SMALL(IF(($Z$13:$Z$512=$Z$5),ROW($A$9:$A$508)-ROW($A$9)+1,""),ROWS(F$9:F236)),,1))</f>
        <v/>
      </c>
      <c r="G236" s="59" t="str">
        <f t="array" ref="G236">IF(ROWS(G$9:G236)&gt;$U$5,"",INDEX(Z$13:Z$512,SMALL(IF(($Z$13:$Z$512=$Z$5),ROW($A$9:$A$508)-ROW($A$9)+1,""),ROWS(G$9:G236)),,1))</f>
        <v/>
      </c>
      <c r="H236" s="59" t="str">
        <f t="array" ref="H236">IF(ROWS(H$9:H236)&gt;$U$5,"",INDEX(AC$13:AC$512,SMALL(IF(($Z$13:$Z$512=$Z$5),ROW($A$9:$A$508)-ROW($A$9)+1,""),ROWS(H$9:H236)),,1))</f>
        <v/>
      </c>
      <c r="I236" s="105"/>
      <c r="J236" s="105"/>
      <c r="K236" s="105"/>
      <c r="L236" s="105"/>
      <c r="M236" s="136"/>
      <c r="N236" s="44"/>
      <c r="O236" s="44"/>
      <c r="P236" s="44"/>
      <c r="Q236" s="44"/>
      <c r="R236" s="44"/>
      <c r="S236" s="44"/>
      <c r="T236" s="44">
        <f>Nut_StatusTool!A230</f>
        <v>224</v>
      </c>
      <c r="U236" s="44">
        <f>Nut_StatusTool!B230</f>
        <v>0</v>
      </c>
      <c r="V236" s="44">
        <f>Nut_StatusTool!C230</f>
        <v>0</v>
      </c>
      <c r="W236" s="44">
        <f>Nut_StatusTool!D230</f>
        <v>0</v>
      </c>
      <c r="X236" s="44">
        <f>Nut_StatusTool!F230</f>
        <v>0</v>
      </c>
      <c r="Y236" s="285" t="str">
        <f>Nut_StatusTool!K230</f>
        <v/>
      </c>
      <c r="Z236" s="44" t="str">
        <f>Nut_StatusTool!L230</f>
        <v/>
      </c>
      <c r="AA236" s="44" t="str">
        <f>Nut_StatusTool!M230</f>
        <v/>
      </c>
      <c r="AB236" s="44" t="str">
        <f>Nut_StatusTool!N230</f>
        <v/>
      </c>
      <c r="AC236" s="44">
        <f>Nut_StatusTool!I230</f>
        <v>0</v>
      </c>
      <c r="AD236" s="44">
        <f>Nut_StatusTool!J230</f>
        <v>0</v>
      </c>
    </row>
    <row r="237" spans="1:30" ht="20.100000000000001" customHeight="1">
      <c r="A237" s="59" t="str">
        <f t="array" ref="A237">IF(ROWS(A$9:A237)&gt;$U$5,"",INDEX(T$13:T$512,SMALL(IF(($Z$13:$Z$512=$Z$5),ROW($A$9:$A$508)-ROW($A$9)+1,""),ROWS(A$9:A237)),,1))</f>
        <v/>
      </c>
      <c r="B237" s="390" t="str">
        <f t="array" ref="B237">IF(ROWS(B$9:B237)&gt;$U$5,"",INDEX(U$13:U$512,SMALL(IF(($Z$13:$Z$512=$Z$5),ROW($A$9:$A$508)-ROW($A$9)+1,""),ROWS(B$9:B237)),,1))</f>
        <v/>
      </c>
      <c r="C237" s="389" t="str">
        <f t="array" ref="C237">IF(ROWS(C$9:C237)&gt;$U$5,"",INDEX(V$13:V$512,SMALL(IF(($Z$13:$Z$512=$Z$5),ROW($A$9:$A$508)-ROW($A$9)+1,""),ROWS(C$9:C237)),,1))</f>
        <v/>
      </c>
      <c r="D237" s="309" t="str">
        <f t="array" ref="D237">IF(ROWS(D$9:D237)&gt;$U$5,"",INDEX(W$13:W$512,SMALL(IF(($Z$13:$Z$512=$Z$5),ROW($A$9:$A$508)-ROW($A$9)+1,""),ROWS(D$9:D237)),,1))</f>
        <v/>
      </c>
      <c r="E237" s="59" t="str">
        <f t="array" ref="E237">IF(ROWS(E$9:E237)&gt;$U$5,"",INDEX(X$13:X$512,SMALL(IF(($Z$13:$Z$512=$Z$5),ROW($A$9:$A$508)-ROW($A$9)+1,""),ROWS(E$9:E237)),,1))</f>
        <v/>
      </c>
      <c r="F237" s="59" t="str">
        <f t="array" ref="F237">IF(ROWS(F$9:F237)&gt;$U$5,"",INDEX(Y$13:Y$512,SMALL(IF(($Z$13:$Z$512=$Z$5),ROW($A$9:$A$508)-ROW($A$9)+1,""),ROWS(F$9:F237)),,1))</f>
        <v/>
      </c>
      <c r="G237" s="59" t="str">
        <f t="array" ref="G237">IF(ROWS(G$9:G237)&gt;$U$5,"",INDEX(Z$13:Z$512,SMALL(IF(($Z$13:$Z$512=$Z$5),ROW($A$9:$A$508)-ROW($A$9)+1,""),ROWS(G$9:G237)),,1))</f>
        <v/>
      </c>
      <c r="H237" s="59" t="str">
        <f t="array" ref="H237">IF(ROWS(H$9:H237)&gt;$U$5,"",INDEX(AC$13:AC$512,SMALL(IF(($Z$13:$Z$512=$Z$5),ROW($A$9:$A$508)-ROW($A$9)+1,""),ROWS(H$9:H237)),,1))</f>
        <v/>
      </c>
      <c r="I237" s="105"/>
      <c r="J237" s="105"/>
      <c r="K237" s="105"/>
      <c r="L237" s="105"/>
      <c r="M237" s="136"/>
      <c r="N237" s="44"/>
      <c r="O237" s="44"/>
      <c r="P237" s="44"/>
      <c r="Q237" s="44"/>
      <c r="R237" s="44"/>
      <c r="S237" s="44"/>
      <c r="T237" s="44">
        <f>Nut_StatusTool!A231</f>
        <v>225</v>
      </c>
      <c r="U237" s="44">
        <f>Nut_StatusTool!B231</f>
        <v>0</v>
      </c>
      <c r="V237" s="44">
        <f>Nut_StatusTool!C231</f>
        <v>0</v>
      </c>
      <c r="W237" s="44">
        <f>Nut_StatusTool!D231</f>
        <v>0</v>
      </c>
      <c r="X237" s="44">
        <f>Nut_StatusTool!F231</f>
        <v>0</v>
      </c>
      <c r="Y237" s="285" t="str">
        <f>Nut_StatusTool!K231</f>
        <v/>
      </c>
      <c r="Z237" s="44" t="str">
        <f>Nut_StatusTool!L231</f>
        <v/>
      </c>
      <c r="AA237" s="44" t="str">
        <f>Nut_StatusTool!M231</f>
        <v/>
      </c>
      <c r="AB237" s="44" t="str">
        <f>Nut_StatusTool!N231</f>
        <v/>
      </c>
      <c r="AC237" s="44">
        <f>Nut_StatusTool!I231</f>
        <v>0</v>
      </c>
      <c r="AD237" s="44">
        <f>Nut_StatusTool!J231</f>
        <v>0</v>
      </c>
    </row>
    <row r="238" spans="1:30" ht="20.100000000000001" customHeight="1">
      <c r="A238" s="59" t="str">
        <f t="array" ref="A238">IF(ROWS(A$9:A238)&gt;$U$5,"",INDEX(T$13:T$512,SMALL(IF(($Z$13:$Z$512=$Z$5),ROW($A$9:$A$508)-ROW($A$9)+1,""),ROWS(A$9:A238)),,1))</f>
        <v/>
      </c>
      <c r="B238" s="390" t="str">
        <f t="array" ref="B238">IF(ROWS(B$9:B238)&gt;$U$5,"",INDEX(U$13:U$512,SMALL(IF(($Z$13:$Z$512=$Z$5),ROW($A$9:$A$508)-ROW($A$9)+1,""),ROWS(B$9:B238)),,1))</f>
        <v/>
      </c>
      <c r="C238" s="389" t="str">
        <f t="array" ref="C238">IF(ROWS(C$9:C238)&gt;$U$5,"",INDEX(V$13:V$512,SMALL(IF(($Z$13:$Z$512=$Z$5),ROW($A$9:$A$508)-ROW($A$9)+1,""),ROWS(C$9:C238)),,1))</f>
        <v/>
      </c>
      <c r="D238" s="309" t="str">
        <f t="array" ref="D238">IF(ROWS(D$9:D238)&gt;$U$5,"",INDEX(W$13:W$512,SMALL(IF(($Z$13:$Z$512=$Z$5),ROW($A$9:$A$508)-ROW($A$9)+1,""),ROWS(D$9:D238)),,1))</f>
        <v/>
      </c>
      <c r="E238" s="59" t="str">
        <f t="array" ref="E238">IF(ROWS(E$9:E238)&gt;$U$5,"",INDEX(X$13:X$512,SMALL(IF(($Z$13:$Z$512=$Z$5),ROW($A$9:$A$508)-ROW($A$9)+1,""),ROWS(E$9:E238)),,1))</f>
        <v/>
      </c>
      <c r="F238" s="59" t="str">
        <f t="array" ref="F238">IF(ROWS(F$9:F238)&gt;$U$5,"",INDEX(Y$13:Y$512,SMALL(IF(($Z$13:$Z$512=$Z$5),ROW($A$9:$A$508)-ROW($A$9)+1,""),ROWS(F$9:F238)),,1))</f>
        <v/>
      </c>
      <c r="G238" s="59" t="str">
        <f t="array" ref="G238">IF(ROWS(G$9:G238)&gt;$U$5,"",INDEX(Z$13:Z$512,SMALL(IF(($Z$13:$Z$512=$Z$5),ROW($A$9:$A$508)-ROW($A$9)+1,""),ROWS(G$9:G238)),,1))</f>
        <v/>
      </c>
      <c r="H238" s="59" t="str">
        <f t="array" ref="H238">IF(ROWS(H$9:H238)&gt;$U$5,"",INDEX(AC$13:AC$512,SMALL(IF(($Z$13:$Z$512=$Z$5),ROW($A$9:$A$508)-ROW($A$9)+1,""),ROWS(H$9:H238)),,1))</f>
        <v/>
      </c>
      <c r="I238" s="105"/>
      <c r="J238" s="105"/>
      <c r="K238" s="105"/>
      <c r="L238" s="105"/>
      <c r="M238" s="136"/>
      <c r="N238" s="44"/>
      <c r="O238" s="44"/>
      <c r="P238" s="44"/>
      <c r="Q238" s="44"/>
      <c r="R238" s="44"/>
      <c r="S238" s="44"/>
      <c r="T238" s="44">
        <f>Nut_StatusTool!A232</f>
        <v>226</v>
      </c>
      <c r="U238" s="44">
        <f>Nut_StatusTool!B232</f>
        <v>0</v>
      </c>
      <c r="V238" s="44">
        <f>Nut_StatusTool!C232</f>
        <v>0</v>
      </c>
      <c r="W238" s="44">
        <f>Nut_StatusTool!D232</f>
        <v>0</v>
      </c>
      <c r="X238" s="44">
        <f>Nut_StatusTool!F232</f>
        <v>0</v>
      </c>
      <c r="Y238" s="285" t="str">
        <f>Nut_StatusTool!K232</f>
        <v/>
      </c>
      <c r="Z238" s="44" t="str">
        <f>Nut_StatusTool!L232</f>
        <v/>
      </c>
      <c r="AA238" s="44" t="str">
        <f>Nut_StatusTool!M232</f>
        <v/>
      </c>
      <c r="AB238" s="44" t="str">
        <f>Nut_StatusTool!N232</f>
        <v/>
      </c>
      <c r="AC238" s="44">
        <f>Nut_StatusTool!I232</f>
        <v>0</v>
      </c>
      <c r="AD238" s="44">
        <f>Nut_StatusTool!J232</f>
        <v>0</v>
      </c>
    </row>
    <row r="239" spans="1:30" ht="20.100000000000001" customHeight="1">
      <c r="A239" s="59" t="str">
        <f t="array" ref="A239">IF(ROWS(A$9:A239)&gt;$U$5,"",INDEX(T$13:T$512,SMALL(IF(($Z$13:$Z$512=$Z$5),ROW($A$9:$A$508)-ROW($A$9)+1,""),ROWS(A$9:A239)),,1))</f>
        <v/>
      </c>
      <c r="B239" s="390" t="str">
        <f t="array" ref="B239">IF(ROWS(B$9:B239)&gt;$U$5,"",INDEX(U$13:U$512,SMALL(IF(($Z$13:$Z$512=$Z$5),ROW($A$9:$A$508)-ROW($A$9)+1,""),ROWS(B$9:B239)),,1))</f>
        <v/>
      </c>
      <c r="C239" s="389" t="str">
        <f t="array" ref="C239">IF(ROWS(C$9:C239)&gt;$U$5,"",INDEX(V$13:V$512,SMALL(IF(($Z$13:$Z$512=$Z$5),ROW($A$9:$A$508)-ROW($A$9)+1,""),ROWS(C$9:C239)),,1))</f>
        <v/>
      </c>
      <c r="D239" s="309" t="str">
        <f t="array" ref="D239">IF(ROWS(D$9:D239)&gt;$U$5,"",INDEX(W$13:W$512,SMALL(IF(($Z$13:$Z$512=$Z$5),ROW($A$9:$A$508)-ROW($A$9)+1,""),ROWS(D$9:D239)),,1))</f>
        <v/>
      </c>
      <c r="E239" s="59" t="str">
        <f t="array" ref="E239">IF(ROWS(E$9:E239)&gt;$U$5,"",INDEX(X$13:X$512,SMALL(IF(($Z$13:$Z$512=$Z$5),ROW($A$9:$A$508)-ROW($A$9)+1,""),ROWS(E$9:E239)),,1))</f>
        <v/>
      </c>
      <c r="F239" s="59" t="str">
        <f t="array" ref="F239">IF(ROWS(F$9:F239)&gt;$U$5,"",INDEX(Y$13:Y$512,SMALL(IF(($Z$13:$Z$512=$Z$5),ROW($A$9:$A$508)-ROW($A$9)+1,""),ROWS(F$9:F239)),,1))</f>
        <v/>
      </c>
      <c r="G239" s="59" t="str">
        <f t="array" ref="G239">IF(ROWS(G$9:G239)&gt;$U$5,"",INDEX(Z$13:Z$512,SMALL(IF(($Z$13:$Z$512=$Z$5),ROW($A$9:$A$508)-ROW($A$9)+1,""),ROWS(G$9:G239)),,1))</f>
        <v/>
      </c>
      <c r="H239" s="59" t="str">
        <f t="array" ref="H239">IF(ROWS(H$9:H239)&gt;$U$5,"",INDEX(AC$13:AC$512,SMALL(IF(($Z$13:$Z$512=$Z$5),ROW($A$9:$A$508)-ROW($A$9)+1,""),ROWS(H$9:H239)),,1))</f>
        <v/>
      </c>
      <c r="I239" s="105"/>
      <c r="J239" s="105"/>
      <c r="K239" s="105"/>
      <c r="L239" s="105"/>
      <c r="M239" s="136"/>
      <c r="N239" s="44"/>
      <c r="O239" s="44"/>
      <c r="P239" s="44"/>
      <c r="Q239" s="44"/>
      <c r="R239" s="44"/>
      <c r="S239" s="44"/>
      <c r="T239" s="44">
        <f>Nut_StatusTool!A233</f>
        <v>227</v>
      </c>
      <c r="U239" s="44">
        <f>Nut_StatusTool!B233</f>
        <v>0</v>
      </c>
      <c r="V239" s="44">
        <f>Nut_StatusTool!C233</f>
        <v>0</v>
      </c>
      <c r="W239" s="44">
        <f>Nut_StatusTool!D233</f>
        <v>0</v>
      </c>
      <c r="X239" s="44">
        <f>Nut_StatusTool!F233</f>
        <v>0</v>
      </c>
      <c r="Y239" s="285" t="str">
        <f>Nut_StatusTool!K233</f>
        <v/>
      </c>
      <c r="Z239" s="44" t="str">
        <f>Nut_StatusTool!L233</f>
        <v/>
      </c>
      <c r="AA239" s="44" t="str">
        <f>Nut_StatusTool!M233</f>
        <v/>
      </c>
      <c r="AB239" s="44" t="str">
        <f>Nut_StatusTool!N233</f>
        <v/>
      </c>
      <c r="AC239" s="44">
        <f>Nut_StatusTool!I233</f>
        <v>0</v>
      </c>
      <c r="AD239" s="44">
        <f>Nut_StatusTool!J233</f>
        <v>0</v>
      </c>
    </row>
    <row r="240" spans="1:30" ht="20.100000000000001" customHeight="1">
      <c r="A240" s="59" t="str">
        <f t="array" ref="A240">IF(ROWS(A$9:A240)&gt;$U$5,"",INDEX(T$13:T$512,SMALL(IF(($Z$13:$Z$512=$Z$5),ROW($A$9:$A$508)-ROW($A$9)+1,""),ROWS(A$9:A240)),,1))</f>
        <v/>
      </c>
      <c r="B240" s="390" t="str">
        <f t="array" ref="B240">IF(ROWS(B$9:B240)&gt;$U$5,"",INDEX(U$13:U$512,SMALL(IF(($Z$13:$Z$512=$Z$5),ROW($A$9:$A$508)-ROW($A$9)+1,""),ROWS(B$9:B240)),,1))</f>
        <v/>
      </c>
      <c r="C240" s="389" t="str">
        <f t="array" ref="C240">IF(ROWS(C$9:C240)&gt;$U$5,"",INDEX(V$13:V$512,SMALL(IF(($Z$13:$Z$512=$Z$5),ROW($A$9:$A$508)-ROW($A$9)+1,""),ROWS(C$9:C240)),,1))</f>
        <v/>
      </c>
      <c r="D240" s="309" t="str">
        <f t="array" ref="D240">IF(ROWS(D$9:D240)&gt;$U$5,"",INDEX(W$13:W$512,SMALL(IF(($Z$13:$Z$512=$Z$5),ROW($A$9:$A$508)-ROW($A$9)+1,""),ROWS(D$9:D240)),,1))</f>
        <v/>
      </c>
      <c r="E240" s="59" t="str">
        <f t="array" ref="E240">IF(ROWS(E$9:E240)&gt;$U$5,"",INDEX(X$13:X$512,SMALL(IF(($Z$13:$Z$512=$Z$5),ROW($A$9:$A$508)-ROW($A$9)+1,""),ROWS(E$9:E240)),,1))</f>
        <v/>
      </c>
      <c r="F240" s="59" t="str">
        <f t="array" ref="F240">IF(ROWS(F$9:F240)&gt;$U$5,"",INDEX(Y$13:Y$512,SMALL(IF(($Z$13:$Z$512=$Z$5),ROW($A$9:$A$508)-ROW($A$9)+1,""),ROWS(F$9:F240)),,1))</f>
        <v/>
      </c>
      <c r="G240" s="59" t="str">
        <f t="array" ref="G240">IF(ROWS(G$9:G240)&gt;$U$5,"",INDEX(Z$13:Z$512,SMALL(IF(($Z$13:$Z$512=$Z$5),ROW($A$9:$A$508)-ROW($A$9)+1,""),ROWS(G$9:G240)),,1))</f>
        <v/>
      </c>
      <c r="H240" s="59" t="str">
        <f t="array" ref="H240">IF(ROWS(H$9:H240)&gt;$U$5,"",INDEX(AC$13:AC$512,SMALL(IF(($Z$13:$Z$512=$Z$5),ROW($A$9:$A$508)-ROW($A$9)+1,""),ROWS(H$9:H240)),,1))</f>
        <v/>
      </c>
      <c r="I240" s="105"/>
      <c r="J240" s="105"/>
      <c r="K240" s="105"/>
      <c r="L240" s="105"/>
      <c r="M240" s="136"/>
      <c r="N240" s="44"/>
      <c r="O240" s="44"/>
      <c r="P240" s="44"/>
      <c r="Q240" s="44"/>
      <c r="R240" s="44"/>
      <c r="S240" s="44"/>
      <c r="T240" s="44">
        <f>Nut_StatusTool!A234</f>
        <v>228</v>
      </c>
      <c r="U240" s="44">
        <f>Nut_StatusTool!B234</f>
        <v>0</v>
      </c>
      <c r="V240" s="44">
        <f>Nut_StatusTool!C234</f>
        <v>0</v>
      </c>
      <c r="W240" s="44">
        <f>Nut_StatusTool!D234</f>
        <v>0</v>
      </c>
      <c r="X240" s="44">
        <f>Nut_StatusTool!F234</f>
        <v>0</v>
      </c>
      <c r="Y240" s="285" t="str">
        <f>Nut_StatusTool!K234</f>
        <v/>
      </c>
      <c r="Z240" s="44" t="str">
        <f>Nut_StatusTool!L234</f>
        <v/>
      </c>
      <c r="AA240" s="44" t="str">
        <f>Nut_StatusTool!M234</f>
        <v/>
      </c>
      <c r="AB240" s="44" t="str">
        <f>Nut_StatusTool!N234</f>
        <v/>
      </c>
      <c r="AC240" s="44">
        <f>Nut_StatusTool!I234</f>
        <v>0</v>
      </c>
      <c r="AD240" s="44">
        <f>Nut_StatusTool!J234</f>
        <v>0</v>
      </c>
    </row>
    <row r="241" spans="1:30" ht="20.100000000000001" customHeight="1">
      <c r="A241" s="59" t="str">
        <f t="array" ref="A241">IF(ROWS(A$9:A241)&gt;$U$5,"",INDEX(T$13:T$512,SMALL(IF(($Z$13:$Z$512=$Z$5),ROW($A$9:$A$508)-ROW($A$9)+1,""),ROWS(A$9:A241)),,1))</f>
        <v/>
      </c>
      <c r="B241" s="390" t="str">
        <f t="array" ref="B241">IF(ROWS(B$9:B241)&gt;$U$5,"",INDEX(U$13:U$512,SMALL(IF(($Z$13:$Z$512=$Z$5),ROW($A$9:$A$508)-ROW($A$9)+1,""),ROWS(B$9:B241)),,1))</f>
        <v/>
      </c>
      <c r="C241" s="389" t="str">
        <f t="array" ref="C241">IF(ROWS(C$9:C241)&gt;$U$5,"",INDEX(V$13:V$512,SMALL(IF(($Z$13:$Z$512=$Z$5),ROW($A$9:$A$508)-ROW($A$9)+1,""),ROWS(C$9:C241)),,1))</f>
        <v/>
      </c>
      <c r="D241" s="309" t="str">
        <f t="array" ref="D241">IF(ROWS(D$9:D241)&gt;$U$5,"",INDEX(W$13:W$512,SMALL(IF(($Z$13:$Z$512=$Z$5),ROW($A$9:$A$508)-ROW($A$9)+1,""),ROWS(D$9:D241)),,1))</f>
        <v/>
      </c>
      <c r="E241" s="59" t="str">
        <f t="array" ref="E241">IF(ROWS(E$9:E241)&gt;$U$5,"",INDEX(X$13:X$512,SMALL(IF(($Z$13:$Z$512=$Z$5),ROW($A$9:$A$508)-ROW($A$9)+1,""),ROWS(E$9:E241)),,1))</f>
        <v/>
      </c>
      <c r="F241" s="59" t="str">
        <f t="array" ref="F241">IF(ROWS(F$9:F241)&gt;$U$5,"",INDEX(Y$13:Y$512,SMALL(IF(($Z$13:$Z$512=$Z$5),ROW($A$9:$A$508)-ROW($A$9)+1,""),ROWS(F$9:F241)),,1))</f>
        <v/>
      </c>
      <c r="G241" s="59" t="str">
        <f t="array" ref="G241">IF(ROWS(G$9:G241)&gt;$U$5,"",INDEX(Z$13:Z$512,SMALL(IF(($Z$13:$Z$512=$Z$5),ROW($A$9:$A$508)-ROW($A$9)+1,""),ROWS(G$9:G241)),,1))</f>
        <v/>
      </c>
      <c r="H241" s="59" t="str">
        <f t="array" ref="H241">IF(ROWS(H$9:H241)&gt;$U$5,"",INDEX(AC$13:AC$512,SMALL(IF(($Z$13:$Z$512=$Z$5),ROW($A$9:$A$508)-ROW($A$9)+1,""),ROWS(H$9:H241)),,1))</f>
        <v/>
      </c>
      <c r="I241" s="105"/>
      <c r="J241" s="105"/>
      <c r="K241" s="105"/>
      <c r="L241" s="105"/>
      <c r="M241" s="136"/>
      <c r="N241" s="44"/>
      <c r="O241" s="44"/>
      <c r="P241" s="44"/>
      <c r="Q241" s="44"/>
      <c r="R241" s="44"/>
      <c r="S241" s="44"/>
      <c r="T241" s="44">
        <f>Nut_StatusTool!A235</f>
        <v>229</v>
      </c>
      <c r="U241" s="44">
        <f>Nut_StatusTool!B235</f>
        <v>0</v>
      </c>
      <c r="V241" s="44">
        <f>Nut_StatusTool!C235</f>
        <v>0</v>
      </c>
      <c r="W241" s="44">
        <f>Nut_StatusTool!D235</f>
        <v>0</v>
      </c>
      <c r="X241" s="44">
        <f>Nut_StatusTool!F235</f>
        <v>0</v>
      </c>
      <c r="Y241" s="285" t="str">
        <f>Nut_StatusTool!K235</f>
        <v/>
      </c>
      <c r="Z241" s="44" t="str">
        <f>Nut_StatusTool!L235</f>
        <v/>
      </c>
      <c r="AA241" s="44" t="str">
        <f>Nut_StatusTool!M235</f>
        <v/>
      </c>
      <c r="AB241" s="44" t="str">
        <f>Nut_StatusTool!N235</f>
        <v/>
      </c>
      <c r="AC241" s="44">
        <f>Nut_StatusTool!I235</f>
        <v>0</v>
      </c>
      <c r="AD241" s="44">
        <f>Nut_StatusTool!J235</f>
        <v>0</v>
      </c>
    </row>
    <row r="242" spans="1:30" ht="20.100000000000001" customHeight="1">
      <c r="A242" s="59" t="str">
        <f t="array" ref="A242">IF(ROWS(A$9:A242)&gt;$U$5,"",INDEX(T$13:T$512,SMALL(IF(($Z$13:$Z$512=$Z$5),ROW($A$9:$A$508)-ROW($A$9)+1,""),ROWS(A$9:A242)),,1))</f>
        <v/>
      </c>
      <c r="B242" s="390" t="str">
        <f t="array" ref="B242">IF(ROWS(B$9:B242)&gt;$U$5,"",INDEX(U$13:U$512,SMALL(IF(($Z$13:$Z$512=$Z$5),ROW($A$9:$A$508)-ROW($A$9)+1,""),ROWS(B$9:B242)),,1))</f>
        <v/>
      </c>
      <c r="C242" s="389" t="str">
        <f t="array" ref="C242">IF(ROWS(C$9:C242)&gt;$U$5,"",INDEX(V$13:V$512,SMALL(IF(($Z$13:$Z$512=$Z$5),ROW($A$9:$A$508)-ROW($A$9)+1,""),ROWS(C$9:C242)),,1))</f>
        <v/>
      </c>
      <c r="D242" s="309" t="str">
        <f t="array" ref="D242">IF(ROWS(D$9:D242)&gt;$U$5,"",INDEX(W$13:W$512,SMALL(IF(($Z$13:$Z$512=$Z$5),ROW($A$9:$A$508)-ROW($A$9)+1,""),ROWS(D$9:D242)),,1))</f>
        <v/>
      </c>
      <c r="E242" s="59" t="str">
        <f t="array" ref="E242">IF(ROWS(E$9:E242)&gt;$U$5,"",INDEX(X$13:X$512,SMALL(IF(($Z$13:$Z$512=$Z$5),ROW($A$9:$A$508)-ROW($A$9)+1,""),ROWS(E$9:E242)),,1))</f>
        <v/>
      </c>
      <c r="F242" s="59" t="str">
        <f t="array" ref="F242">IF(ROWS(F$9:F242)&gt;$U$5,"",INDEX(Y$13:Y$512,SMALL(IF(($Z$13:$Z$512=$Z$5),ROW($A$9:$A$508)-ROW($A$9)+1,""),ROWS(F$9:F242)),,1))</f>
        <v/>
      </c>
      <c r="G242" s="59" t="str">
        <f t="array" ref="G242">IF(ROWS(G$9:G242)&gt;$U$5,"",INDEX(Z$13:Z$512,SMALL(IF(($Z$13:$Z$512=$Z$5),ROW($A$9:$A$508)-ROW($A$9)+1,""),ROWS(G$9:G242)),,1))</f>
        <v/>
      </c>
      <c r="H242" s="59" t="str">
        <f t="array" ref="H242">IF(ROWS(H$9:H242)&gt;$U$5,"",INDEX(AC$13:AC$512,SMALL(IF(($Z$13:$Z$512=$Z$5),ROW($A$9:$A$508)-ROW($A$9)+1,""),ROWS(H$9:H242)),,1))</f>
        <v/>
      </c>
      <c r="I242" s="105"/>
      <c r="J242" s="105"/>
      <c r="K242" s="105"/>
      <c r="L242" s="105"/>
      <c r="M242" s="136"/>
      <c r="N242" s="44"/>
      <c r="O242" s="44"/>
      <c r="P242" s="44"/>
      <c r="Q242" s="44"/>
      <c r="R242" s="44"/>
      <c r="S242" s="44"/>
      <c r="T242" s="44">
        <f>Nut_StatusTool!A236</f>
        <v>230</v>
      </c>
      <c r="U242" s="44">
        <f>Nut_StatusTool!B236</f>
        <v>0</v>
      </c>
      <c r="V242" s="44">
        <f>Nut_StatusTool!C236</f>
        <v>0</v>
      </c>
      <c r="W242" s="44">
        <f>Nut_StatusTool!D236</f>
        <v>0</v>
      </c>
      <c r="X242" s="44">
        <f>Nut_StatusTool!F236</f>
        <v>0</v>
      </c>
      <c r="Y242" s="285" t="str">
        <f>Nut_StatusTool!K236</f>
        <v/>
      </c>
      <c r="Z242" s="44" t="str">
        <f>Nut_StatusTool!L236</f>
        <v/>
      </c>
      <c r="AA242" s="44" t="str">
        <f>Nut_StatusTool!M236</f>
        <v/>
      </c>
      <c r="AB242" s="44" t="str">
        <f>Nut_StatusTool!N236</f>
        <v/>
      </c>
      <c r="AC242" s="44">
        <f>Nut_StatusTool!I236</f>
        <v>0</v>
      </c>
      <c r="AD242" s="44">
        <f>Nut_StatusTool!J236</f>
        <v>0</v>
      </c>
    </row>
    <row r="243" spans="1:30" ht="20.100000000000001" customHeight="1">
      <c r="A243" s="59" t="str">
        <f t="array" ref="A243">IF(ROWS(A$9:A243)&gt;$U$5,"",INDEX(T$13:T$512,SMALL(IF(($Z$13:$Z$512=$Z$5),ROW($A$9:$A$508)-ROW($A$9)+1,""),ROWS(A$9:A243)),,1))</f>
        <v/>
      </c>
      <c r="B243" s="390" t="str">
        <f t="array" ref="B243">IF(ROWS(B$9:B243)&gt;$U$5,"",INDEX(U$13:U$512,SMALL(IF(($Z$13:$Z$512=$Z$5),ROW($A$9:$A$508)-ROW($A$9)+1,""),ROWS(B$9:B243)),,1))</f>
        <v/>
      </c>
      <c r="C243" s="389" t="str">
        <f t="array" ref="C243">IF(ROWS(C$9:C243)&gt;$U$5,"",INDEX(V$13:V$512,SMALL(IF(($Z$13:$Z$512=$Z$5),ROW($A$9:$A$508)-ROW($A$9)+1,""),ROWS(C$9:C243)),,1))</f>
        <v/>
      </c>
      <c r="D243" s="309" t="str">
        <f t="array" ref="D243">IF(ROWS(D$9:D243)&gt;$U$5,"",INDEX(W$13:W$512,SMALL(IF(($Z$13:$Z$512=$Z$5),ROW($A$9:$A$508)-ROW($A$9)+1,""),ROWS(D$9:D243)),,1))</f>
        <v/>
      </c>
      <c r="E243" s="59" t="str">
        <f t="array" ref="E243">IF(ROWS(E$9:E243)&gt;$U$5,"",INDEX(X$13:X$512,SMALL(IF(($Z$13:$Z$512=$Z$5),ROW($A$9:$A$508)-ROW($A$9)+1,""),ROWS(E$9:E243)),,1))</f>
        <v/>
      </c>
      <c r="F243" s="59" t="str">
        <f t="array" ref="F243">IF(ROWS(F$9:F243)&gt;$U$5,"",INDEX(Y$13:Y$512,SMALL(IF(($Z$13:$Z$512=$Z$5),ROW($A$9:$A$508)-ROW($A$9)+1,""),ROWS(F$9:F243)),,1))</f>
        <v/>
      </c>
      <c r="G243" s="59" t="str">
        <f t="array" ref="G243">IF(ROWS(G$9:G243)&gt;$U$5,"",INDEX(Z$13:Z$512,SMALL(IF(($Z$13:$Z$512=$Z$5),ROW($A$9:$A$508)-ROW($A$9)+1,""),ROWS(G$9:G243)),,1))</f>
        <v/>
      </c>
      <c r="H243" s="59" t="str">
        <f t="array" ref="H243">IF(ROWS(H$9:H243)&gt;$U$5,"",INDEX(AC$13:AC$512,SMALL(IF(($Z$13:$Z$512=$Z$5),ROW($A$9:$A$508)-ROW($A$9)+1,""),ROWS(H$9:H243)),,1))</f>
        <v/>
      </c>
      <c r="I243" s="105"/>
      <c r="J243" s="105"/>
      <c r="K243" s="105"/>
      <c r="L243" s="105"/>
      <c r="M243" s="136"/>
      <c r="N243" s="44"/>
      <c r="O243" s="44"/>
      <c r="P243" s="44"/>
      <c r="Q243" s="44"/>
      <c r="R243" s="44"/>
      <c r="S243" s="44"/>
      <c r="T243" s="44">
        <f>Nut_StatusTool!A237</f>
        <v>231</v>
      </c>
      <c r="U243" s="44">
        <f>Nut_StatusTool!B237</f>
        <v>0</v>
      </c>
      <c r="V243" s="44">
        <f>Nut_StatusTool!C237</f>
        <v>0</v>
      </c>
      <c r="W243" s="44">
        <f>Nut_StatusTool!D237</f>
        <v>0</v>
      </c>
      <c r="X243" s="44">
        <f>Nut_StatusTool!F237</f>
        <v>0</v>
      </c>
      <c r="Y243" s="285" t="str">
        <f>Nut_StatusTool!K237</f>
        <v/>
      </c>
      <c r="Z243" s="44" t="str">
        <f>Nut_StatusTool!L237</f>
        <v/>
      </c>
      <c r="AA243" s="44" t="str">
        <f>Nut_StatusTool!M237</f>
        <v/>
      </c>
      <c r="AB243" s="44" t="str">
        <f>Nut_StatusTool!N237</f>
        <v/>
      </c>
      <c r="AC243" s="44">
        <f>Nut_StatusTool!I237</f>
        <v>0</v>
      </c>
      <c r="AD243" s="44">
        <f>Nut_StatusTool!J237</f>
        <v>0</v>
      </c>
    </row>
    <row r="244" spans="1:30" ht="20.100000000000001" customHeight="1">
      <c r="A244" s="59" t="str">
        <f t="array" ref="A244">IF(ROWS(A$9:A244)&gt;$U$5,"",INDEX(T$13:T$512,SMALL(IF(($Z$13:$Z$512=$Z$5),ROW($A$9:$A$508)-ROW($A$9)+1,""),ROWS(A$9:A244)),,1))</f>
        <v/>
      </c>
      <c r="B244" s="390" t="str">
        <f t="array" ref="B244">IF(ROWS(B$9:B244)&gt;$U$5,"",INDEX(U$13:U$512,SMALL(IF(($Z$13:$Z$512=$Z$5),ROW($A$9:$A$508)-ROW($A$9)+1,""),ROWS(B$9:B244)),,1))</f>
        <v/>
      </c>
      <c r="C244" s="389" t="str">
        <f t="array" ref="C244">IF(ROWS(C$9:C244)&gt;$U$5,"",INDEX(V$13:V$512,SMALL(IF(($Z$13:$Z$512=$Z$5),ROW($A$9:$A$508)-ROW($A$9)+1,""),ROWS(C$9:C244)),,1))</f>
        <v/>
      </c>
      <c r="D244" s="309" t="str">
        <f t="array" ref="D244">IF(ROWS(D$9:D244)&gt;$U$5,"",INDEX(W$13:W$512,SMALL(IF(($Z$13:$Z$512=$Z$5),ROW($A$9:$A$508)-ROW($A$9)+1,""),ROWS(D$9:D244)),,1))</f>
        <v/>
      </c>
      <c r="E244" s="59" t="str">
        <f t="array" ref="E244">IF(ROWS(E$9:E244)&gt;$U$5,"",INDEX(X$13:X$512,SMALL(IF(($Z$13:$Z$512=$Z$5),ROW($A$9:$A$508)-ROW($A$9)+1,""),ROWS(E$9:E244)),,1))</f>
        <v/>
      </c>
      <c r="F244" s="59" t="str">
        <f t="array" ref="F244">IF(ROWS(F$9:F244)&gt;$U$5,"",INDEX(Y$13:Y$512,SMALL(IF(($Z$13:$Z$512=$Z$5),ROW($A$9:$A$508)-ROW($A$9)+1,""),ROWS(F$9:F244)),,1))</f>
        <v/>
      </c>
      <c r="G244" s="59" t="str">
        <f t="array" ref="G244">IF(ROWS(G$9:G244)&gt;$U$5,"",INDEX(Z$13:Z$512,SMALL(IF(($Z$13:$Z$512=$Z$5),ROW($A$9:$A$508)-ROW($A$9)+1,""),ROWS(G$9:G244)),,1))</f>
        <v/>
      </c>
      <c r="H244" s="59" t="str">
        <f t="array" ref="H244">IF(ROWS(H$9:H244)&gt;$U$5,"",INDEX(AC$13:AC$512,SMALL(IF(($Z$13:$Z$512=$Z$5),ROW($A$9:$A$508)-ROW($A$9)+1,""),ROWS(H$9:H244)),,1))</f>
        <v/>
      </c>
      <c r="I244" s="105"/>
      <c r="J244" s="105"/>
      <c r="K244" s="105"/>
      <c r="L244" s="105"/>
      <c r="M244" s="136"/>
      <c r="N244" s="44"/>
      <c r="O244" s="44"/>
      <c r="P244" s="44"/>
      <c r="Q244" s="44"/>
      <c r="R244" s="44"/>
      <c r="S244" s="44"/>
      <c r="T244" s="44">
        <f>Nut_StatusTool!A238</f>
        <v>232</v>
      </c>
      <c r="U244" s="44">
        <f>Nut_StatusTool!B238</f>
        <v>0</v>
      </c>
      <c r="V244" s="44">
        <f>Nut_StatusTool!C238</f>
        <v>0</v>
      </c>
      <c r="W244" s="44">
        <f>Nut_StatusTool!D238</f>
        <v>0</v>
      </c>
      <c r="X244" s="44">
        <f>Nut_StatusTool!F238</f>
        <v>0</v>
      </c>
      <c r="Y244" s="285" t="str">
        <f>Nut_StatusTool!K238</f>
        <v/>
      </c>
      <c r="Z244" s="44" t="str">
        <f>Nut_StatusTool!L238</f>
        <v/>
      </c>
      <c r="AA244" s="44" t="str">
        <f>Nut_StatusTool!M238</f>
        <v/>
      </c>
      <c r="AB244" s="44" t="str">
        <f>Nut_StatusTool!N238</f>
        <v/>
      </c>
      <c r="AC244" s="44">
        <f>Nut_StatusTool!I238</f>
        <v>0</v>
      </c>
      <c r="AD244" s="44">
        <f>Nut_StatusTool!J238</f>
        <v>0</v>
      </c>
    </row>
    <row r="245" spans="1:30" ht="20.100000000000001" customHeight="1">
      <c r="A245" s="59" t="str">
        <f t="array" ref="A245">IF(ROWS(A$9:A245)&gt;$U$5,"",INDEX(T$13:T$512,SMALL(IF(($Z$13:$Z$512=$Z$5),ROW($A$9:$A$508)-ROW($A$9)+1,""),ROWS(A$9:A245)),,1))</f>
        <v/>
      </c>
      <c r="B245" s="390" t="str">
        <f t="array" ref="B245">IF(ROWS(B$9:B245)&gt;$U$5,"",INDEX(U$13:U$512,SMALL(IF(($Z$13:$Z$512=$Z$5),ROW($A$9:$A$508)-ROW($A$9)+1,""),ROWS(B$9:B245)),,1))</f>
        <v/>
      </c>
      <c r="C245" s="389" t="str">
        <f t="array" ref="C245">IF(ROWS(C$9:C245)&gt;$U$5,"",INDEX(V$13:V$512,SMALL(IF(($Z$13:$Z$512=$Z$5),ROW($A$9:$A$508)-ROW($A$9)+1,""),ROWS(C$9:C245)),,1))</f>
        <v/>
      </c>
      <c r="D245" s="309" t="str">
        <f t="array" ref="D245">IF(ROWS(D$9:D245)&gt;$U$5,"",INDEX(W$13:W$512,SMALL(IF(($Z$13:$Z$512=$Z$5),ROW($A$9:$A$508)-ROW($A$9)+1,""),ROWS(D$9:D245)),,1))</f>
        <v/>
      </c>
      <c r="E245" s="59" t="str">
        <f t="array" ref="E245">IF(ROWS(E$9:E245)&gt;$U$5,"",INDEX(X$13:X$512,SMALL(IF(($Z$13:$Z$512=$Z$5),ROW($A$9:$A$508)-ROW($A$9)+1,""),ROWS(E$9:E245)),,1))</f>
        <v/>
      </c>
      <c r="F245" s="59" t="str">
        <f t="array" ref="F245">IF(ROWS(F$9:F245)&gt;$U$5,"",INDEX(Y$13:Y$512,SMALL(IF(($Z$13:$Z$512=$Z$5),ROW($A$9:$A$508)-ROW($A$9)+1,""),ROWS(F$9:F245)),,1))</f>
        <v/>
      </c>
      <c r="G245" s="59" t="str">
        <f t="array" ref="G245">IF(ROWS(G$9:G245)&gt;$U$5,"",INDEX(Z$13:Z$512,SMALL(IF(($Z$13:$Z$512=$Z$5),ROW($A$9:$A$508)-ROW($A$9)+1,""),ROWS(G$9:G245)),,1))</f>
        <v/>
      </c>
      <c r="H245" s="59" t="str">
        <f t="array" ref="H245">IF(ROWS(H$9:H245)&gt;$U$5,"",INDEX(AC$13:AC$512,SMALL(IF(($Z$13:$Z$512=$Z$5),ROW($A$9:$A$508)-ROW($A$9)+1,""),ROWS(H$9:H245)),,1))</f>
        <v/>
      </c>
      <c r="I245" s="105"/>
      <c r="J245" s="105"/>
      <c r="K245" s="105"/>
      <c r="L245" s="105"/>
      <c r="M245" s="136"/>
      <c r="N245" s="44"/>
      <c r="O245" s="44"/>
      <c r="P245" s="44"/>
      <c r="Q245" s="44"/>
      <c r="R245" s="44"/>
      <c r="S245" s="44"/>
      <c r="T245" s="44">
        <f>Nut_StatusTool!A239</f>
        <v>233</v>
      </c>
      <c r="U245" s="44">
        <f>Nut_StatusTool!B239</f>
        <v>0</v>
      </c>
      <c r="V245" s="44">
        <f>Nut_StatusTool!C239</f>
        <v>0</v>
      </c>
      <c r="W245" s="44">
        <f>Nut_StatusTool!D239</f>
        <v>0</v>
      </c>
      <c r="X245" s="44">
        <f>Nut_StatusTool!F239</f>
        <v>0</v>
      </c>
      <c r="Y245" s="285" t="str">
        <f>Nut_StatusTool!K239</f>
        <v/>
      </c>
      <c r="Z245" s="44" t="str">
        <f>Nut_StatusTool!L239</f>
        <v/>
      </c>
      <c r="AA245" s="44" t="str">
        <f>Nut_StatusTool!M239</f>
        <v/>
      </c>
      <c r="AB245" s="44" t="str">
        <f>Nut_StatusTool!N239</f>
        <v/>
      </c>
      <c r="AC245" s="44">
        <f>Nut_StatusTool!I239</f>
        <v>0</v>
      </c>
      <c r="AD245" s="44">
        <f>Nut_StatusTool!J239</f>
        <v>0</v>
      </c>
    </row>
    <row r="246" spans="1:30" ht="20.100000000000001" customHeight="1">
      <c r="A246" s="59" t="str">
        <f t="array" ref="A246">IF(ROWS(A$9:A246)&gt;$U$5,"",INDEX(T$13:T$512,SMALL(IF(($Z$13:$Z$512=$Z$5),ROW($A$9:$A$508)-ROW($A$9)+1,""),ROWS(A$9:A246)),,1))</f>
        <v/>
      </c>
      <c r="B246" s="390" t="str">
        <f t="array" ref="B246">IF(ROWS(B$9:B246)&gt;$U$5,"",INDEX(U$13:U$512,SMALL(IF(($Z$13:$Z$512=$Z$5),ROW($A$9:$A$508)-ROW($A$9)+1,""),ROWS(B$9:B246)),,1))</f>
        <v/>
      </c>
      <c r="C246" s="389" t="str">
        <f t="array" ref="C246">IF(ROWS(C$9:C246)&gt;$U$5,"",INDEX(V$13:V$512,SMALL(IF(($Z$13:$Z$512=$Z$5),ROW($A$9:$A$508)-ROW($A$9)+1,""),ROWS(C$9:C246)),,1))</f>
        <v/>
      </c>
      <c r="D246" s="309" t="str">
        <f t="array" ref="D246">IF(ROWS(D$9:D246)&gt;$U$5,"",INDEX(W$13:W$512,SMALL(IF(($Z$13:$Z$512=$Z$5),ROW($A$9:$A$508)-ROW($A$9)+1,""),ROWS(D$9:D246)),,1))</f>
        <v/>
      </c>
      <c r="E246" s="59" t="str">
        <f t="array" ref="E246">IF(ROWS(E$9:E246)&gt;$U$5,"",INDEX(X$13:X$512,SMALL(IF(($Z$13:$Z$512=$Z$5),ROW($A$9:$A$508)-ROW($A$9)+1,""),ROWS(E$9:E246)),,1))</f>
        <v/>
      </c>
      <c r="F246" s="59" t="str">
        <f t="array" ref="F246">IF(ROWS(F$9:F246)&gt;$U$5,"",INDEX(Y$13:Y$512,SMALL(IF(($Z$13:$Z$512=$Z$5),ROW($A$9:$A$508)-ROW($A$9)+1,""),ROWS(F$9:F246)),,1))</f>
        <v/>
      </c>
      <c r="G246" s="59" t="str">
        <f t="array" ref="G246">IF(ROWS(G$9:G246)&gt;$U$5,"",INDEX(Z$13:Z$512,SMALL(IF(($Z$13:$Z$512=$Z$5),ROW($A$9:$A$508)-ROW($A$9)+1,""),ROWS(G$9:G246)),,1))</f>
        <v/>
      </c>
      <c r="H246" s="59" t="str">
        <f t="array" ref="H246">IF(ROWS(H$9:H246)&gt;$U$5,"",INDEX(AC$13:AC$512,SMALL(IF(($Z$13:$Z$512=$Z$5),ROW($A$9:$A$508)-ROW($A$9)+1,""),ROWS(H$9:H246)),,1))</f>
        <v/>
      </c>
      <c r="I246" s="105"/>
      <c r="J246" s="105"/>
      <c r="K246" s="105"/>
      <c r="L246" s="105"/>
      <c r="M246" s="136"/>
      <c r="N246" s="44"/>
      <c r="O246" s="44"/>
      <c r="P246" s="44"/>
      <c r="Q246" s="44"/>
      <c r="R246" s="44"/>
      <c r="S246" s="44"/>
      <c r="T246" s="44">
        <f>Nut_StatusTool!A240</f>
        <v>234</v>
      </c>
      <c r="U246" s="44">
        <f>Nut_StatusTool!B240</f>
        <v>0</v>
      </c>
      <c r="V246" s="44">
        <f>Nut_StatusTool!C240</f>
        <v>0</v>
      </c>
      <c r="W246" s="44">
        <f>Nut_StatusTool!D240</f>
        <v>0</v>
      </c>
      <c r="X246" s="44">
        <f>Nut_StatusTool!F240</f>
        <v>0</v>
      </c>
      <c r="Y246" s="285" t="str">
        <f>Nut_StatusTool!K240</f>
        <v/>
      </c>
      <c r="Z246" s="44" t="str">
        <f>Nut_StatusTool!L240</f>
        <v/>
      </c>
      <c r="AA246" s="44" t="str">
        <f>Nut_StatusTool!M240</f>
        <v/>
      </c>
      <c r="AB246" s="44" t="str">
        <f>Nut_StatusTool!N240</f>
        <v/>
      </c>
      <c r="AC246" s="44">
        <f>Nut_StatusTool!I240</f>
        <v>0</v>
      </c>
      <c r="AD246" s="44">
        <f>Nut_StatusTool!J240</f>
        <v>0</v>
      </c>
    </row>
    <row r="247" spans="1:30" ht="20.100000000000001" customHeight="1">
      <c r="A247" s="59" t="str">
        <f t="array" ref="A247">IF(ROWS(A$9:A247)&gt;$U$5,"",INDEX(T$13:T$512,SMALL(IF(($Z$13:$Z$512=$Z$5),ROW($A$9:$A$508)-ROW($A$9)+1,""),ROWS(A$9:A247)),,1))</f>
        <v/>
      </c>
      <c r="B247" s="390" t="str">
        <f t="array" ref="B247">IF(ROWS(B$9:B247)&gt;$U$5,"",INDEX(U$13:U$512,SMALL(IF(($Z$13:$Z$512=$Z$5),ROW($A$9:$A$508)-ROW($A$9)+1,""),ROWS(B$9:B247)),,1))</f>
        <v/>
      </c>
      <c r="C247" s="389" t="str">
        <f t="array" ref="C247">IF(ROWS(C$9:C247)&gt;$U$5,"",INDEX(V$13:V$512,SMALL(IF(($Z$13:$Z$512=$Z$5),ROW($A$9:$A$508)-ROW($A$9)+1,""),ROWS(C$9:C247)),,1))</f>
        <v/>
      </c>
      <c r="D247" s="309" t="str">
        <f t="array" ref="D247">IF(ROWS(D$9:D247)&gt;$U$5,"",INDEX(W$13:W$512,SMALL(IF(($Z$13:$Z$512=$Z$5),ROW($A$9:$A$508)-ROW($A$9)+1,""),ROWS(D$9:D247)),,1))</f>
        <v/>
      </c>
      <c r="E247" s="59" t="str">
        <f t="array" ref="E247">IF(ROWS(E$9:E247)&gt;$U$5,"",INDEX(X$13:X$512,SMALL(IF(($Z$13:$Z$512=$Z$5),ROW($A$9:$A$508)-ROW($A$9)+1,""),ROWS(E$9:E247)),,1))</f>
        <v/>
      </c>
      <c r="F247" s="59" t="str">
        <f t="array" ref="F247">IF(ROWS(F$9:F247)&gt;$U$5,"",INDEX(Y$13:Y$512,SMALL(IF(($Z$13:$Z$512=$Z$5),ROW($A$9:$A$508)-ROW($A$9)+1,""),ROWS(F$9:F247)),,1))</f>
        <v/>
      </c>
      <c r="G247" s="59" t="str">
        <f t="array" ref="G247">IF(ROWS(G$9:G247)&gt;$U$5,"",INDEX(Z$13:Z$512,SMALL(IF(($Z$13:$Z$512=$Z$5),ROW($A$9:$A$508)-ROW($A$9)+1,""),ROWS(G$9:G247)),,1))</f>
        <v/>
      </c>
      <c r="H247" s="59" t="str">
        <f t="array" ref="H247">IF(ROWS(H$9:H247)&gt;$U$5,"",INDEX(AC$13:AC$512,SMALL(IF(($Z$13:$Z$512=$Z$5),ROW($A$9:$A$508)-ROW($A$9)+1,""),ROWS(H$9:H247)),,1))</f>
        <v/>
      </c>
      <c r="I247" s="105"/>
      <c r="J247" s="105"/>
      <c r="K247" s="105"/>
      <c r="L247" s="105"/>
      <c r="M247" s="136"/>
      <c r="N247" s="44"/>
      <c r="O247" s="44"/>
      <c r="P247" s="44"/>
      <c r="Q247" s="44"/>
      <c r="R247" s="44"/>
      <c r="S247" s="44"/>
      <c r="T247" s="44">
        <f>Nut_StatusTool!A241</f>
        <v>235</v>
      </c>
      <c r="U247" s="44">
        <f>Nut_StatusTool!B241</f>
        <v>0</v>
      </c>
      <c r="V247" s="44">
        <f>Nut_StatusTool!C241</f>
        <v>0</v>
      </c>
      <c r="W247" s="44">
        <f>Nut_StatusTool!D241</f>
        <v>0</v>
      </c>
      <c r="X247" s="44">
        <f>Nut_StatusTool!F241</f>
        <v>0</v>
      </c>
      <c r="Y247" s="285" t="str">
        <f>Nut_StatusTool!K241</f>
        <v/>
      </c>
      <c r="Z247" s="44" t="str">
        <f>Nut_StatusTool!L241</f>
        <v/>
      </c>
      <c r="AA247" s="44" t="str">
        <f>Nut_StatusTool!M241</f>
        <v/>
      </c>
      <c r="AB247" s="44" t="str">
        <f>Nut_StatusTool!N241</f>
        <v/>
      </c>
      <c r="AC247" s="44">
        <f>Nut_StatusTool!I241</f>
        <v>0</v>
      </c>
      <c r="AD247" s="44">
        <f>Nut_StatusTool!J241</f>
        <v>0</v>
      </c>
    </row>
    <row r="248" spans="1:30" ht="20.100000000000001" customHeight="1">
      <c r="A248" s="59" t="str">
        <f t="array" ref="A248">IF(ROWS(A$9:A248)&gt;$U$5,"",INDEX(T$13:T$512,SMALL(IF(($Z$13:$Z$512=$Z$5),ROW($A$9:$A$508)-ROW($A$9)+1,""),ROWS(A$9:A248)),,1))</f>
        <v/>
      </c>
      <c r="B248" s="390" t="str">
        <f t="array" ref="B248">IF(ROWS(B$9:B248)&gt;$U$5,"",INDEX(U$13:U$512,SMALL(IF(($Z$13:$Z$512=$Z$5),ROW($A$9:$A$508)-ROW($A$9)+1,""),ROWS(B$9:B248)),,1))</f>
        <v/>
      </c>
      <c r="C248" s="389" t="str">
        <f t="array" ref="C248">IF(ROWS(C$9:C248)&gt;$U$5,"",INDEX(V$13:V$512,SMALL(IF(($Z$13:$Z$512=$Z$5),ROW($A$9:$A$508)-ROW($A$9)+1,""),ROWS(C$9:C248)),,1))</f>
        <v/>
      </c>
      <c r="D248" s="309" t="str">
        <f t="array" ref="D248">IF(ROWS(D$9:D248)&gt;$U$5,"",INDEX(W$13:W$512,SMALL(IF(($Z$13:$Z$512=$Z$5),ROW($A$9:$A$508)-ROW($A$9)+1,""),ROWS(D$9:D248)),,1))</f>
        <v/>
      </c>
      <c r="E248" s="59" t="str">
        <f t="array" ref="E248">IF(ROWS(E$9:E248)&gt;$U$5,"",INDEX(X$13:X$512,SMALL(IF(($Z$13:$Z$512=$Z$5),ROW($A$9:$A$508)-ROW($A$9)+1,""),ROWS(E$9:E248)),,1))</f>
        <v/>
      </c>
      <c r="F248" s="59" t="str">
        <f t="array" ref="F248">IF(ROWS(F$9:F248)&gt;$U$5,"",INDEX(Y$13:Y$512,SMALL(IF(($Z$13:$Z$512=$Z$5),ROW($A$9:$A$508)-ROW($A$9)+1,""),ROWS(F$9:F248)),,1))</f>
        <v/>
      </c>
      <c r="G248" s="59" t="str">
        <f t="array" ref="G248">IF(ROWS(G$9:G248)&gt;$U$5,"",INDEX(Z$13:Z$512,SMALL(IF(($Z$13:$Z$512=$Z$5),ROW($A$9:$A$508)-ROW($A$9)+1,""),ROWS(G$9:G248)),,1))</f>
        <v/>
      </c>
      <c r="H248" s="59" t="str">
        <f t="array" ref="H248">IF(ROWS(H$9:H248)&gt;$U$5,"",INDEX(AC$13:AC$512,SMALL(IF(($Z$13:$Z$512=$Z$5),ROW($A$9:$A$508)-ROW($A$9)+1,""),ROWS(H$9:H248)),,1))</f>
        <v/>
      </c>
      <c r="I248" s="105"/>
      <c r="J248" s="105"/>
      <c r="K248" s="105"/>
      <c r="L248" s="105"/>
      <c r="M248" s="136"/>
      <c r="N248" s="44"/>
      <c r="O248" s="44"/>
      <c r="P248" s="44"/>
      <c r="Q248" s="44"/>
      <c r="R248" s="44"/>
      <c r="S248" s="44"/>
      <c r="T248" s="44">
        <f>Nut_StatusTool!A242</f>
        <v>236</v>
      </c>
      <c r="U248" s="44">
        <f>Nut_StatusTool!B242</f>
        <v>0</v>
      </c>
      <c r="V248" s="44">
        <f>Nut_StatusTool!C242</f>
        <v>0</v>
      </c>
      <c r="W248" s="44">
        <f>Nut_StatusTool!D242</f>
        <v>0</v>
      </c>
      <c r="X248" s="44">
        <f>Nut_StatusTool!F242</f>
        <v>0</v>
      </c>
      <c r="Y248" s="285" t="str">
        <f>Nut_StatusTool!K242</f>
        <v/>
      </c>
      <c r="Z248" s="44" t="str">
        <f>Nut_StatusTool!L242</f>
        <v/>
      </c>
      <c r="AA248" s="44" t="str">
        <f>Nut_StatusTool!M242</f>
        <v/>
      </c>
      <c r="AB248" s="44" t="str">
        <f>Nut_StatusTool!N242</f>
        <v/>
      </c>
      <c r="AC248" s="44">
        <f>Nut_StatusTool!I242</f>
        <v>0</v>
      </c>
      <c r="AD248" s="44">
        <f>Nut_StatusTool!J242</f>
        <v>0</v>
      </c>
    </row>
    <row r="249" spans="1:30" ht="20.100000000000001" customHeight="1">
      <c r="A249" s="59" t="str">
        <f t="array" ref="A249">IF(ROWS(A$9:A249)&gt;$U$5,"",INDEX(T$13:T$512,SMALL(IF(($Z$13:$Z$512=$Z$5),ROW($A$9:$A$508)-ROW($A$9)+1,""),ROWS(A$9:A249)),,1))</f>
        <v/>
      </c>
      <c r="B249" s="390" t="str">
        <f t="array" ref="B249">IF(ROWS(B$9:B249)&gt;$U$5,"",INDEX(U$13:U$512,SMALL(IF(($Z$13:$Z$512=$Z$5),ROW($A$9:$A$508)-ROW($A$9)+1,""),ROWS(B$9:B249)),,1))</f>
        <v/>
      </c>
      <c r="C249" s="389" t="str">
        <f t="array" ref="C249">IF(ROWS(C$9:C249)&gt;$U$5,"",INDEX(V$13:V$512,SMALL(IF(($Z$13:$Z$512=$Z$5),ROW($A$9:$A$508)-ROW($A$9)+1,""),ROWS(C$9:C249)),,1))</f>
        <v/>
      </c>
      <c r="D249" s="309" t="str">
        <f t="array" ref="D249">IF(ROWS(D$9:D249)&gt;$U$5,"",INDEX(W$13:W$512,SMALL(IF(($Z$13:$Z$512=$Z$5),ROW($A$9:$A$508)-ROW($A$9)+1,""),ROWS(D$9:D249)),,1))</f>
        <v/>
      </c>
      <c r="E249" s="59" t="str">
        <f t="array" ref="E249">IF(ROWS(E$9:E249)&gt;$U$5,"",INDEX(X$13:X$512,SMALL(IF(($Z$13:$Z$512=$Z$5),ROW($A$9:$A$508)-ROW($A$9)+1,""),ROWS(E$9:E249)),,1))</f>
        <v/>
      </c>
      <c r="F249" s="59" t="str">
        <f t="array" ref="F249">IF(ROWS(F$9:F249)&gt;$U$5,"",INDEX(Y$13:Y$512,SMALL(IF(($Z$13:$Z$512=$Z$5),ROW($A$9:$A$508)-ROW($A$9)+1,""),ROWS(F$9:F249)),,1))</f>
        <v/>
      </c>
      <c r="G249" s="59" t="str">
        <f t="array" ref="G249">IF(ROWS(G$9:G249)&gt;$U$5,"",INDEX(Z$13:Z$512,SMALL(IF(($Z$13:$Z$512=$Z$5),ROW($A$9:$A$508)-ROW($A$9)+1,""),ROWS(G$9:G249)),,1))</f>
        <v/>
      </c>
      <c r="H249" s="59" t="str">
        <f t="array" ref="H249">IF(ROWS(H$9:H249)&gt;$U$5,"",INDEX(AC$13:AC$512,SMALL(IF(($Z$13:$Z$512=$Z$5),ROW($A$9:$A$508)-ROW($A$9)+1,""),ROWS(H$9:H249)),,1))</f>
        <v/>
      </c>
      <c r="I249" s="105"/>
      <c r="J249" s="105"/>
      <c r="K249" s="105"/>
      <c r="L249" s="105"/>
      <c r="M249" s="136"/>
      <c r="N249" s="44"/>
      <c r="O249" s="44"/>
      <c r="P249" s="44"/>
      <c r="Q249" s="44"/>
      <c r="R249" s="44"/>
      <c r="S249" s="44"/>
      <c r="T249" s="44">
        <f>Nut_StatusTool!A243</f>
        <v>237</v>
      </c>
      <c r="U249" s="44">
        <f>Nut_StatusTool!B243</f>
        <v>0</v>
      </c>
      <c r="V249" s="44">
        <f>Nut_StatusTool!C243</f>
        <v>0</v>
      </c>
      <c r="W249" s="44">
        <f>Nut_StatusTool!D243</f>
        <v>0</v>
      </c>
      <c r="X249" s="44">
        <f>Nut_StatusTool!F243</f>
        <v>0</v>
      </c>
      <c r="Y249" s="285" t="str">
        <f>Nut_StatusTool!K243</f>
        <v/>
      </c>
      <c r="Z249" s="44" t="str">
        <f>Nut_StatusTool!L243</f>
        <v/>
      </c>
      <c r="AA249" s="44" t="str">
        <f>Nut_StatusTool!M243</f>
        <v/>
      </c>
      <c r="AB249" s="44" t="str">
        <f>Nut_StatusTool!N243</f>
        <v/>
      </c>
      <c r="AC249" s="44">
        <f>Nut_StatusTool!I243</f>
        <v>0</v>
      </c>
      <c r="AD249" s="44">
        <f>Nut_StatusTool!J243</f>
        <v>0</v>
      </c>
    </row>
    <row r="250" spans="1:30" ht="20.100000000000001" customHeight="1">
      <c r="A250" s="59" t="str">
        <f t="array" ref="A250">IF(ROWS(A$9:A250)&gt;$U$5,"",INDEX(T$13:T$512,SMALL(IF(($Z$13:$Z$512=$Z$5),ROW($A$9:$A$508)-ROW($A$9)+1,""),ROWS(A$9:A250)),,1))</f>
        <v/>
      </c>
      <c r="B250" s="390" t="str">
        <f t="array" ref="B250">IF(ROWS(B$9:B250)&gt;$U$5,"",INDEX(U$13:U$512,SMALL(IF(($Z$13:$Z$512=$Z$5),ROW($A$9:$A$508)-ROW($A$9)+1,""),ROWS(B$9:B250)),,1))</f>
        <v/>
      </c>
      <c r="C250" s="389" t="str">
        <f t="array" ref="C250">IF(ROWS(C$9:C250)&gt;$U$5,"",INDEX(V$13:V$512,SMALL(IF(($Z$13:$Z$512=$Z$5),ROW($A$9:$A$508)-ROW($A$9)+1,""),ROWS(C$9:C250)),,1))</f>
        <v/>
      </c>
      <c r="D250" s="309" t="str">
        <f t="array" ref="D250">IF(ROWS(D$9:D250)&gt;$U$5,"",INDEX(W$13:W$512,SMALL(IF(($Z$13:$Z$512=$Z$5),ROW($A$9:$A$508)-ROW($A$9)+1,""),ROWS(D$9:D250)),,1))</f>
        <v/>
      </c>
      <c r="E250" s="59" t="str">
        <f t="array" ref="E250">IF(ROWS(E$9:E250)&gt;$U$5,"",INDEX(X$13:X$512,SMALL(IF(($Z$13:$Z$512=$Z$5),ROW($A$9:$A$508)-ROW($A$9)+1,""),ROWS(E$9:E250)),,1))</f>
        <v/>
      </c>
      <c r="F250" s="59" t="str">
        <f t="array" ref="F250">IF(ROWS(F$9:F250)&gt;$U$5,"",INDEX(Y$13:Y$512,SMALL(IF(($Z$13:$Z$512=$Z$5),ROW($A$9:$A$508)-ROW($A$9)+1,""),ROWS(F$9:F250)),,1))</f>
        <v/>
      </c>
      <c r="G250" s="59" t="str">
        <f t="array" ref="G250">IF(ROWS(G$9:G250)&gt;$U$5,"",INDEX(Z$13:Z$512,SMALL(IF(($Z$13:$Z$512=$Z$5),ROW($A$9:$A$508)-ROW($A$9)+1,""),ROWS(G$9:G250)),,1))</f>
        <v/>
      </c>
      <c r="H250" s="59" t="str">
        <f t="array" ref="H250">IF(ROWS(H$9:H250)&gt;$U$5,"",INDEX(AC$13:AC$512,SMALL(IF(($Z$13:$Z$512=$Z$5),ROW($A$9:$A$508)-ROW($A$9)+1,""),ROWS(H$9:H250)),,1))</f>
        <v/>
      </c>
      <c r="I250" s="105"/>
      <c r="J250" s="105"/>
      <c r="K250" s="105"/>
      <c r="L250" s="105"/>
      <c r="M250" s="136"/>
      <c r="N250" s="44"/>
      <c r="O250" s="44"/>
      <c r="P250" s="44"/>
      <c r="Q250" s="44"/>
      <c r="R250" s="44"/>
      <c r="S250" s="44"/>
      <c r="T250" s="44">
        <f>Nut_StatusTool!A244</f>
        <v>238</v>
      </c>
      <c r="U250" s="44">
        <f>Nut_StatusTool!B244</f>
        <v>0</v>
      </c>
      <c r="V250" s="44">
        <f>Nut_StatusTool!C244</f>
        <v>0</v>
      </c>
      <c r="W250" s="44">
        <f>Nut_StatusTool!D244</f>
        <v>0</v>
      </c>
      <c r="X250" s="44">
        <f>Nut_StatusTool!F244</f>
        <v>0</v>
      </c>
      <c r="Y250" s="285" t="str">
        <f>Nut_StatusTool!K244</f>
        <v/>
      </c>
      <c r="Z250" s="44" t="str">
        <f>Nut_StatusTool!L244</f>
        <v/>
      </c>
      <c r="AA250" s="44" t="str">
        <f>Nut_StatusTool!M244</f>
        <v/>
      </c>
      <c r="AB250" s="44" t="str">
        <f>Nut_StatusTool!N244</f>
        <v/>
      </c>
      <c r="AC250" s="44">
        <f>Nut_StatusTool!I244</f>
        <v>0</v>
      </c>
      <c r="AD250" s="44">
        <f>Nut_StatusTool!J244</f>
        <v>0</v>
      </c>
    </row>
    <row r="251" spans="1:30" ht="20.100000000000001" customHeight="1">
      <c r="A251" s="59" t="str">
        <f t="array" ref="A251">IF(ROWS(A$9:A251)&gt;$U$5,"",INDEX(T$13:T$512,SMALL(IF(($Z$13:$Z$512=$Z$5),ROW($A$9:$A$508)-ROW($A$9)+1,""),ROWS(A$9:A251)),,1))</f>
        <v/>
      </c>
      <c r="B251" s="390" t="str">
        <f t="array" ref="B251">IF(ROWS(B$9:B251)&gt;$U$5,"",INDEX(U$13:U$512,SMALL(IF(($Z$13:$Z$512=$Z$5),ROW($A$9:$A$508)-ROW($A$9)+1,""),ROWS(B$9:B251)),,1))</f>
        <v/>
      </c>
      <c r="C251" s="389" t="str">
        <f t="array" ref="C251">IF(ROWS(C$9:C251)&gt;$U$5,"",INDEX(V$13:V$512,SMALL(IF(($Z$13:$Z$512=$Z$5),ROW($A$9:$A$508)-ROW($A$9)+1,""),ROWS(C$9:C251)),,1))</f>
        <v/>
      </c>
      <c r="D251" s="309" t="str">
        <f t="array" ref="D251">IF(ROWS(D$9:D251)&gt;$U$5,"",INDEX(W$13:W$512,SMALL(IF(($Z$13:$Z$512=$Z$5),ROW($A$9:$A$508)-ROW($A$9)+1,""),ROWS(D$9:D251)),,1))</f>
        <v/>
      </c>
      <c r="E251" s="59" t="str">
        <f t="array" ref="E251">IF(ROWS(E$9:E251)&gt;$U$5,"",INDEX(X$13:X$512,SMALL(IF(($Z$13:$Z$512=$Z$5),ROW($A$9:$A$508)-ROW($A$9)+1,""),ROWS(E$9:E251)),,1))</f>
        <v/>
      </c>
      <c r="F251" s="59" t="str">
        <f t="array" ref="F251">IF(ROWS(F$9:F251)&gt;$U$5,"",INDEX(Y$13:Y$512,SMALL(IF(($Z$13:$Z$512=$Z$5),ROW($A$9:$A$508)-ROW($A$9)+1,""),ROWS(F$9:F251)),,1))</f>
        <v/>
      </c>
      <c r="G251" s="59" t="str">
        <f t="array" ref="G251">IF(ROWS(G$9:G251)&gt;$U$5,"",INDEX(Z$13:Z$512,SMALL(IF(($Z$13:$Z$512=$Z$5),ROW($A$9:$A$508)-ROW($A$9)+1,""),ROWS(G$9:G251)),,1))</f>
        <v/>
      </c>
      <c r="H251" s="59" t="str">
        <f t="array" ref="H251">IF(ROWS(H$9:H251)&gt;$U$5,"",INDEX(AC$13:AC$512,SMALL(IF(($Z$13:$Z$512=$Z$5),ROW($A$9:$A$508)-ROW($A$9)+1,""),ROWS(H$9:H251)),,1))</f>
        <v/>
      </c>
      <c r="I251" s="105"/>
      <c r="J251" s="105"/>
      <c r="K251" s="105"/>
      <c r="L251" s="105"/>
      <c r="M251" s="136"/>
      <c r="N251" s="44"/>
      <c r="O251" s="44"/>
      <c r="P251" s="44"/>
      <c r="Q251" s="44"/>
      <c r="R251" s="44"/>
      <c r="S251" s="44"/>
      <c r="T251" s="44">
        <f>Nut_StatusTool!A245</f>
        <v>239</v>
      </c>
      <c r="U251" s="44">
        <f>Nut_StatusTool!B245</f>
        <v>0</v>
      </c>
      <c r="V251" s="44">
        <f>Nut_StatusTool!C245</f>
        <v>0</v>
      </c>
      <c r="W251" s="44">
        <f>Nut_StatusTool!D245</f>
        <v>0</v>
      </c>
      <c r="X251" s="44">
        <f>Nut_StatusTool!F245</f>
        <v>0</v>
      </c>
      <c r="Y251" s="285" t="str">
        <f>Nut_StatusTool!K245</f>
        <v/>
      </c>
      <c r="Z251" s="44" t="str">
        <f>Nut_StatusTool!L245</f>
        <v/>
      </c>
      <c r="AA251" s="44" t="str">
        <f>Nut_StatusTool!M245</f>
        <v/>
      </c>
      <c r="AB251" s="44" t="str">
        <f>Nut_StatusTool!N245</f>
        <v/>
      </c>
      <c r="AC251" s="44">
        <f>Nut_StatusTool!I245</f>
        <v>0</v>
      </c>
      <c r="AD251" s="44">
        <f>Nut_StatusTool!J245</f>
        <v>0</v>
      </c>
    </row>
    <row r="252" spans="1:30" ht="20.100000000000001" customHeight="1">
      <c r="A252" s="59" t="str">
        <f t="array" ref="A252">IF(ROWS(A$9:A252)&gt;$U$5,"",INDEX(T$13:T$512,SMALL(IF(($Z$13:$Z$512=$Z$5),ROW($A$9:$A$508)-ROW($A$9)+1,""),ROWS(A$9:A252)),,1))</f>
        <v/>
      </c>
      <c r="B252" s="390" t="str">
        <f t="array" ref="B252">IF(ROWS(B$9:B252)&gt;$U$5,"",INDEX(U$13:U$512,SMALL(IF(($Z$13:$Z$512=$Z$5),ROW($A$9:$A$508)-ROW($A$9)+1,""),ROWS(B$9:B252)),,1))</f>
        <v/>
      </c>
      <c r="C252" s="389" t="str">
        <f t="array" ref="C252">IF(ROWS(C$9:C252)&gt;$U$5,"",INDEX(V$13:V$512,SMALL(IF(($Z$13:$Z$512=$Z$5),ROW($A$9:$A$508)-ROW($A$9)+1,""),ROWS(C$9:C252)),,1))</f>
        <v/>
      </c>
      <c r="D252" s="309" t="str">
        <f t="array" ref="D252">IF(ROWS(D$9:D252)&gt;$U$5,"",INDEX(W$13:W$512,SMALL(IF(($Z$13:$Z$512=$Z$5),ROW($A$9:$A$508)-ROW($A$9)+1,""),ROWS(D$9:D252)),,1))</f>
        <v/>
      </c>
      <c r="E252" s="59" t="str">
        <f t="array" ref="E252">IF(ROWS(E$9:E252)&gt;$U$5,"",INDEX(X$13:X$512,SMALL(IF(($Z$13:$Z$512=$Z$5),ROW($A$9:$A$508)-ROW($A$9)+1,""),ROWS(E$9:E252)),,1))</f>
        <v/>
      </c>
      <c r="F252" s="59" t="str">
        <f t="array" ref="F252">IF(ROWS(F$9:F252)&gt;$U$5,"",INDEX(Y$13:Y$512,SMALL(IF(($Z$13:$Z$512=$Z$5),ROW($A$9:$A$508)-ROW($A$9)+1,""),ROWS(F$9:F252)),,1))</f>
        <v/>
      </c>
      <c r="G252" s="59" t="str">
        <f t="array" ref="G252">IF(ROWS(G$9:G252)&gt;$U$5,"",INDEX(Z$13:Z$512,SMALL(IF(($Z$13:$Z$512=$Z$5),ROW($A$9:$A$508)-ROW($A$9)+1,""),ROWS(G$9:G252)),,1))</f>
        <v/>
      </c>
      <c r="H252" s="59" t="str">
        <f t="array" ref="H252">IF(ROWS(H$9:H252)&gt;$U$5,"",INDEX(AC$13:AC$512,SMALL(IF(($Z$13:$Z$512=$Z$5),ROW($A$9:$A$508)-ROW($A$9)+1,""),ROWS(H$9:H252)),,1))</f>
        <v/>
      </c>
      <c r="I252" s="105"/>
      <c r="J252" s="105"/>
      <c r="K252" s="105"/>
      <c r="L252" s="105"/>
      <c r="M252" s="136"/>
      <c r="N252" s="44"/>
      <c r="O252" s="44"/>
      <c r="P252" s="44"/>
      <c r="Q252" s="44"/>
      <c r="R252" s="44"/>
      <c r="S252" s="44"/>
      <c r="T252" s="44">
        <f>Nut_StatusTool!A246</f>
        <v>240</v>
      </c>
      <c r="U252" s="44">
        <f>Nut_StatusTool!B246</f>
        <v>0</v>
      </c>
      <c r="V252" s="44">
        <f>Nut_StatusTool!C246</f>
        <v>0</v>
      </c>
      <c r="W252" s="44">
        <f>Nut_StatusTool!D246</f>
        <v>0</v>
      </c>
      <c r="X252" s="44">
        <f>Nut_StatusTool!F246</f>
        <v>0</v>
      </c>
      <c r="Y252" s="285" t="str">
        <f>Nut_StatusTool!K246</f>
        <v/>
      </c>
      <c r="Z252" s="44" t="str">
        <f>Nut_StatusTool!L246</f>
        <v/>
      </c>
      <c r="AA252" s="44" t="str">
        <f>Nut_StatusTool!M246</f>
        <v/>
      </c>
      <c r="AB252" s="44" t="str">
        <f>Nut_StatusTool!N246</f>
        <v/>
      </c>
      <c r="AC252" s="44">
        <f>Nut_StatusTool!I246</f>
        <v>0</v>
      </c>
      <c r="AD252" s="44">
        <f>Nut_StatusTool!J246</f>
        <v>0</v>
      </c>
    </row>
    <row r="253" spans="1:30" ht="20.100000000000001" customHeight="1">
      <c r="A253" s="59" t="str">
        <f t="array" ref="A253">IF(ROWS(A$9:A253)&gt;$U$5,"",INDEX(T$13:T$512,SMALL(IF(($Z$13:$Z$512=$Z$5),ROW($A$9:$A$508)-ROW($A$9)+1,""),ROWS(A$9:A253)),,1))</f>
        <v/>
      </c>
      <c r="B253" s="390" t="str">
        <f t="array" ref="B253">IF(ROWS(B$9:B253)&gt;$U$5,"",INDEX(U$13:U$512,SMALL(IF(($Z$13:$Z$512=$Z$5),ROW($A$9:$A$508)-ROW($A$9)+1,""),ROWS(B$9:B253)),,1))</f>
        <v/>
      </c>
      <c r="C253" s="389" t="str">
        <f t="array" ref="C253">IF(ROWS(C$9:C253)&gt;$U$5,"",INDEX(V$13:V$512,SMALL(IF(($Z$13:$Z$512=$Z$5),ROW($A$9:$A$508)-ROW($A$9)+1,""),ROWS(C$9:C253)),,1))</f>
        <v/>
      </c>
      <c r="D253" s="309" t="str">
        <f t="array" ref="D253">IF(ROWS(D$9:D253)&gt;$U$5,"",INDEX(W$13:W$512,SMALL(IF(($Z$13:$Z$512=$Z$5),ROW($A$9:$A$508)-ROW($A$9)+1,""),ROWS(D$9:D253)),,1))</f>
        <v/>
      </c>
      <c r="E253" s="59" t="str">
        <f t="array" ref="E253">IF(ROWS(E$9:E253)&gt;$U$5,"",INDEX(X$13:X$512,SMALL(IF(($Z$13:$Z$512=$Z$5),ROW($A$9:$A$508)-ROW($A$9)+1,""),ROWS(E$9:E253)),,1))</f>
        <v/>
      </c>
      <c r="F253" s="59" t="str">
        <f t="array" ref="F253">IF(ROWS(F$9:F253)&gt;$U$5,"",INDEX(Y$13:Y$512,SMALL(IF(($Z$13:$Z$512=$Z$5),ROW($A$9:$A$508)-ROW($A$9)+1,""),ROWS(F$9:F253)),,1))</f>
        <v/>
      </c>
      <c r="G253" s="59" t="str">
        <f t="array" ref="G253">IF(ROWS(G$9:G253)&gt;$U$5,"",INDEX(Z$13:Z$512,SMALL(IF(($Z$13:$Z$512=$Z$5),ROW($A$9:$A$508)-ROW($A$9)+1,""),ROWS(G$9:G253)),,1))</f>
        <v/>
      </c>
      <c r="H253" s="59" t="str">
        <f t="array" ref="H253">IF(ROWS(H$9:H253)&gt;$U$5,"",INDEX(AC$13:AC$512,SMALL(IF(($Z$13:$Z$512=$Z$5),ROW($A$9:$A$508)-ROW($A$9)+1,""),ROWS(H$9:H253)),,1))</f>
        <v/>
      </c>
      <c r="I253" s="105"/>
      <c r="J253" s="105"/>
      <c r="K253" s="105"/>
      <c r="L253" s="105"/>
      <c r="M253" s="136"/>
      <c r="N253" s="44"/>
      <c r="O253" s="44"/>
      <c r="P253" s="44"/>
      <c r="Q253" s="44"/>
      <c r="R253" s="44"/>
      <c r="S253" s="44"/>
      <c r="T253" s="44">
        <f>Nut_StatusTool!A247</f>
        <v>241</v>
      </c>
      <c r="U253" s="44">
        <f>Nut_StatusTool!B247</f>
        <v>0</v>
      </c>
      <c r="V253" s="44">
        <f>Nut_StatusTool!C247</f>
        <v>0</v>
      </c>
      <c r="W253" s="44">
        <f>Nut_StatusTool!D247</f>
        <v>0</v>
      </c>
      <c r="X253" s="44">
        <f>Nut_StatusTool!F247</f>
        <v>0</v>
      </c>
      <c r="Y253" s="285" t="str">
        <f>Nut_StatusTool!K247</f>
        <v/>
      </c>
      <c r="Z253" s="44" t="str">
        <f>Nut_StatusTool!L247</f>
        <v/>
      </c>
      <c r="AA253" s="44" t="str">
        <f>Nut_StatusTool!M247</f>
        <v/>
      </c>
      <c r="AB253" s="44" t="str">
        <f>Nut_StatusTool!N247</f>
        <v/>
      </c>
      <c r="AC253" s="44">
        <f>Nut_StatusTool!I247</f>
        <v>0</v>
      </c>
      <c r="AD253" s="44">
        <f>Nut_StatusTool!J247</f>
        <v>0</v>
      </c>
    </row>
    <row r="254" spans="1:30" ht="20.100000000000001" customHeight="1">
      <c r="A254" s="59" t="str">
        <f t="array" ref="A254">IF(ROWS(A$9:A254)&gt;$U$5,"",INDEX(T$13:T$512,SMALL(IF(($Z$13:$Z$512=$Z$5),ROW($A$9:$A$508)-ROW($A$9)+1,""),ROWS(A$9:A254)),,1))</f>
        <v/>
      </c>
      <c r="B254" s="390" t="str">
        <f t="array" ref="B254">IF(ROWS(B$9:B254)&gt;$U$5,"",INDEX(U$13:U$512,SMALL(IF(($Z$13:$Z$512=$Z$5),ROW($A$9:$A$508)-ROW($A$9)+1,""),ROWS(B$9:B254)),,1))</f>
        <v/>
      </c>
      <c r="C254" s="389" t="str">
        <f t="array" ref="C254">IF(ROWS(C$9:C254)&gt;$U$5,"",INDEX(V$13:V$512,SMALL(IF(($Z$13:$Z$512=$Z$5),ROW($A$9:$A$508)-ROW($A$9)+1,""),ROWS(C$9:C254)),,1))</f>
        <v/>
      </c>
      <c r="D254" s="309" t="str">
        <f t="array" ref="D254">IF(ROWS(D$9:D254)&gt;$U$5,"",INDEX(W$13:W$512,SMALL(IF(($Z$13:$Z$512=$Z$5),ROW($A$9:$A$508)-ROW($A$9)+1,""),ROWS(D$9:D254)),,1))</f>
        <v/>
      </c>
      <c r="E254" s="59" t="str">
        <f t="array" ref="E254">IF(ROWS(E$9:E254)&gt;$U$5,"",INDEX(X$13:X$512,SMALL(IF(($Z$13:$Z$512=$Z$5),ROW($A$9:$A$508)-ROW($A$9)+1,""),ROWS(E$9:E254)),,1))</f>
        <v/>
      </c>
      <c r="F254" s="59" t="str">
        <f t="array" ref="F254">IF(ROWS(F$9:F254)&gt;$U$5,"",INDEX(Y$13:Y$512,SMALL(IF(($Z$13:$Z$512=$Z$5),ROW($A$9:$A$508)-ROW($A$9)+1,""),ROWS(F$9:F254)),,1))</f>
        <v/>
      </c>
      <c r="G254" s="59" t="str">
        <f t="array" ref="G254">IF(ROWS(G$9:G254)&gt;$U$5,"",INDEX(Z$13:Z$512,SMALL(IF(($Z$13:$Z$512=$Z$5),ROW($A$9:$A$508)-ROW($A$9)+1,""),ROWS(G$9:G254)),,1))</f>
        <v/>
      </c>
      <c r="H254" s="59" t="str">
        <f t="array" ref="H254">IF(ROWS(H$9:H254)&gt;$U$5,"",INDEX(AC$13:AC$512,SMALL(IF(($Z$13:$Z$512=$Z$5),ROW($A$9:$A$508)-ROW($A$9)+1,""),ROWS(H$9:H254)),,1))</f>
        <v/>
      </c>
      <c r="I254" s="105"/>
      <c r="J254" s="105"/>
      <c r="K254" s="105"/>
      <c r="L254" s="105"/>
      <c r="M254" s="136"/>
      <c r="N254" s="44"/>
      <c r="O254" s="44"/>
      <c r="P254" s="44"/>
      <c r="Q254" s="44"/>
      <c r="R254" s="44"/>
      <c r="S254" s="44"/>
      <c r="T254" s="44">
        <f>Nut_StatusTool!A248</f>
        <v>242</v>
      </c>
      <c r="U254" s="44">
        <f>Nut_StatusTool!B248</f>
        <v>0</v>
      </c>
      <c r="V254" s="44">
        <f>Nut_StatusTool!C248</f>
        <v>0</v>
      </c>
      <c r="W254" s="44">
        <f>Nut_StatusTool!D248</f>
        <v>0</v>
      </c>
      <c r="X254" s="44">
        <f>Nut_StatusTool!F248</f>
        <v>0</v>
      </c>
      <c r="Y254" s="285" t="str">
        <f>Nut_StatusTool!K248</f>
        <v/>
      </c>
      <c r="Z254" s="44" t="str">
        <f>Nut_StatusTool!L248</f>
        <v/>
      </c>
      <c r="AA254" s="44" t="str">
        <f>Nut_StatusTool!M248</f>
        <v/>
      </c>
      <c r="AB254" s="44" t="str">
        <f>Nut_StatusTool!N248</f>
        <v/>
      </c>
      <c r="AC254" s="44">
        <f>Nut_StatusTool!I248</f>
        <v>0</v>
      </c>
      <c r="AD254" s="44">
        <f>Nut_StatusTool!J248</f>
        <v>0</v>
      </c>
    </row>
    <row r="255" spans="1:30" ht="20.100000000000001" customHeight="1">
      <c r="A255" s="59" t="str">
        <f t="array" ref="A255">IF(ROWS(A$9:A255)&gt;$U$5,"",INDEX(T$13:T$512,SMALL(IF(($Z$13:$Z$512=$Z$5),ROW($A$9:$A$508)-ROW($A$9)+1,""),ROWS(A$9:A255)),,1))</f>
        <v/>
      </c>
      <c r="B255" s="390" t="str">
        <f t="array" ref="B255">IF(ROWS(B$9:B255)&gt;$U$5,"",INDEX(U$13:U$512,SMALL(IF(($Z$13:$Z$512=$Z$5),ROW($A$9:$A$508)-ROW($A$9)+1,""),ROWS(B$9:B255)),,1))</f>
        <v/>
      </c>
      <c r="C255" s="389" t="str">
        <f t="array" ref="C255">IF(ROWS(C$9:C255)&gt;$U$5,"",INDEX(V$13:V$512,SMALL(IF(($Z$13:$Z$512=$Z$5),ROW($A$9:$A$508)-ROW($A$9)+1,""),ROWS(C$9:C255)),,1))</f>
        <v/>
      </c>
      <c r="D255" s="309" t="str">
        <f t="array" ref="D255">IF(ROWS(D$9:D255)&gt;$U$5,"",INDEX(W$13:W$512,SMALL(IF(($Z$13:$Z$512=$Z$5),ROW($A$9:$A$508)-ROW($A$9)+1,""),ROWS(D$9:D255)),,1))</f>
        <v/>
      </c>
      <c r="E255" s="59" t="str">
        <f t="array" ref="E255">IF(ROWS(E$9:E255)&gt;$U$5,"",INDEX(X$13:X$512,SMALL(IF(($Z$13:$Z$512=$Z$5),ROW($A$9:$A$508)-ROW($A$9)+1,""),ROWS(E$9:E255)),,1))</f>
        <v/>
      </c>
      <c r="F255" s="59" t="str">
        <f t="array" ref="F255">IF(ROWS(F$9:F255)&gt;$U$5,"",INDEX(Y$13:Y$512,SMALL(IF(($Z$13:$Z$512=$Z$5),ROW($A$9:$A$508)-ROW($A$9)+1,""),ROWS(F$9:F255)),,1))</f>
        <v/>
      </c>
      <c r="G255" s="59" t="str">
        <f t="array" ref="G255">IF(ROWS(G$9:G255)&gt;$U$5,"",INDEX(Z$13:Z$512,SMALL(IF(($Z$13:$Z$512=$Z$5),ROW($A$9:$A$508)-ROW($A$9)+1,""),ROWS(G$9:G255)),,1))</f>
        <v/>
      </c>
      <c r="H255" s="59" t="str">
        <f t="array" ref="H255">IF(ROWS(H$9:H255)&gt;$U$5,"",INDEX(AC$13:AC$512,SMALL(IF(($Z$13:$Z$512=$Z$5),ROW($A$9:$A$508)-ROW($A$9)+1,""),ROWS(H$9:H255)),,1))</f>
        <v/>
      </c>
      <c r="I255" s="105"/>
      <c r="J255" s="105"/>
      <c r="K255" s="105"/>
      <c r="L255" s="105"/>
      <c r="M255" s="136"/>
      <c r="N255" s="44"/>
      <c r="O255" s="44"/>
      <c r="P255" s="44"/>
      <c r="Q255" s="44"/>
      <c r="R255" s="44"/>
      <c r="S255" s="44"/>
      <c r="T255" s="44">
        <f>Nut_StatusTool!A249</f>
        <v>243</v>
      </c>
      <c r="U255" s="44">
        <f>Nut_StatusTool!B249</f>
        <v>0</v>
      </c>
      <c r="V255" s="44">
        <f>Nut_StatusTool!C249</f>
        <v>0</v>
      </c>
      <c r="W255" s="44">
        <f>Nut_StatusTool!D249</f>
        <v>0</v>
      </c>
      <c r="X255" s="44">
        <f>Nut_StatusTool!F249</f>
        <v>0</v>
      </c>
      <c r="Y255" s="285" t="str">
        <f>Nut_StatusTool!K249</f>
        <v/>
      </c>
      <c r="Z255" s="44" t="str">
        <f>Nut_StatusTool!L249</f>
        <v/>
      </c>
      <c r="AA255" s="44" t="str">
        <f>Nut_StatusTool!M249</f>
        <v/>
      </c>
      <c r="AB255" s="44" t="str">
        <f>Nut_StatusTool!N249</f>
        <v/>
      </c>
      <c r="AC255" s="44">
        <f>Nut_StatusTool!I249</f>
        <v>0</v>
      </c>
      <c r="AD255" s="44">
        <f>Nut_StatusTool!J249</f>
        <v>0</v>
      </c>
    </row>
    <row r="256" spans="1:30" ht="20.100000000000001" customHeight="1">
      <c r="A256" s="59" t="str">
        <f t="array" ref="A256">IF(ROWS(A$9:A256)&gt;$U$5,"",INDEX(T$13:T$512,SMALL(IF(($Z$13:$Z$512=$Z$5),ROW($A$9:$A$508)-ROW($A$9)+1,""),ROWS(A$9:A256)),,1))</f>
        <v/>
      </c>
      <c r="B256" s="390" t="str">
        <f t="array" ref="B256">IF(ROWS(B$9:B256)&gt;$U$5,"",INDEX(U$13:U$512,SMALL(IF(($Z$13:$Z$512=$Z$5),ROW($A$9:$A$508)-ROW($A$9)+1,""),ROWS(B$9:B256)),,1))</f>
        <v/>
      </c>
      <c r="C256" s="389" t="str">
        <f t="array" ref="C256">IF(ROWS(C$9:C256)&gt;$U$5,"",INDEX(V$13:V$512,SMALL(IF(($Z$13:$Z$512=$Z$5),ROW($A$9:$A$508)-ROW($A$9)+1,""),ROWS(C$9:C256)),,1))</f>
        <v/>
      </c>
      <c r="D256" s="309" t="str">
        <f t="array" ref="D256">IF(ROWS(D$9:D256)&gt;$U$5,"",INDEX(W$13:W$512,SMALL(IF(($Z$13:$Z$512=$Z$5),ROW($A$9:$A$508)-ROW($A$9)+1,""),ROWS(D$9:D256)),,1))</f>
        <v/>
      </c>
      <c r="E256" s="59" t="str">
        <f t="array" ref="E256">IF(ROWS(E$9:E256)&gt;$U$5,"",INDEX(X$13:X$512,SMALL(IF(($Z$13:$Z$512=$Z$5),ROW($A$9:$A$508)-ROW($A$9)+1,""),ROWS(E$9:E256)),,1))</f>
        <v/>
      </c>
      <c r="F256" s="59" t="str">
        <f t="array" ref="F256">IF(ROWS(F$9:F256)&gt;$U$5,"",INDEX(Y$13:Y$512,SMALL(IF(($Z$13:$Z$512=$Z$5),ROW($A$9:$A$508)-ROW($A$9)+1,""),ROWS(F$9:F256)),,1))</f>
        <v/>
      </c>
      <c r="G256" s="59" t="str">
        <f t="array" ref="G256">IF(ROWS(G$9:G256)&gt;$U$5,"",INDEX(Z$13:Z$512,SMALL(IF(($Z$13:$Z$512=$Z$5),ROW($A$9:$A$508)-ROW($A$9)+1,""),ROWS(G$9:G256)),,1))</f>
        <v/>
      </c>
      <c r="H256" s="59" t="str">
        <f t="array" ref="H256">IF(ROWS(H$9:H256)&gt;$U$5,"",INDEX(AC$13:AC$512,SMALL(IF(($Z$13:$Z$512=$Z$5),ROW($A$9:$A$508)-ROW($A$9)+1,""),ROWS(H$9:H256)),,1))</f>
        <v/>
      </c>
      <c r="I256" s="105"/>
      <c r="J256" s="105"/>
      <c r="K256" s="105"/>
      <c r="L256" s="105"/>
      <c r="M256" s="136"/>
      <c r="N256" s="44"/>
      <c r="O256" s="44"/>
      <c r="P256" s="44"/>
      <c r="Q256" s="44"/>
      <c r="R256" s="44"/>
      <c r="S256" s="44"/>
      <c r="T256" s="44">
        <f>Nut_StatusTool!A250</f>
        <v>244</v>
      </c>
      <c r="U256" s="44">
        <f>Nut_StatusTool!B250</f>
        <v>0</v>
      </c>
      <c r="V256" s="44">
        <f>Nut_StatusTool!C250</f>
        <v>0</v>
      </c>
      <c r="W256" s="44">
        <f>Nut_StatusTool!D250</f>
        <v>0</v>
      </c>
      <c r="X256" s="44">
        <f>Nut_StatusTool!F250</f>
        <v>0</v>
      </c>
      <c r="Y256" s="285" t="str">
        <f>Nut_StatusTool!K250</f>
        <v/>
      </c>
      <c r="Z256" s="44" t="str">
        <f>Nut_StatusTool!L250</f>
        <v/>
      </c>
      <c r="AA256" s="44" t="str">
        <f>Nut_StatusTool!M250</f>
        <v/>
      </c>
      <c r="AB256" s="44" t="str">
        <f>Nut_StatusTool!N250</f>
        <v/>
      </c>
      <c r="AC256" s="44">
        <f>Nut_StatusTool!I250</f>
        <v>0</v>
      </c>
      <c r="AD256" s="44">
        <f>Nut_StatusTool!J250</f>
        <v>0</v>
      </c>
    </row>
    <row r="257" spans="1:30" ht="20.100000000000001" customHeight="1">
      <c r="A257" s="59" t="str">
        <f t="array" ref="A257">IF(ROWS(A$9:A257)&gt;$U$5,"",INDEX(T$13:T$512,SMALL(IF(($Z$13:$Z$512=$Z$5),ROW($A$9:$A$508)-ROW($A$9)+1,""),ROWS(A$9:A257)),,1))</f>
        <v/>
      </c>
      <c r="B257" s="390" t="str">
        <f t="array" ref="B257">IF(ROWS(B$9:B257)&gt;$U$5,"",INDEX(U$13:U$512,SMALL(IF(($Z$13:$Z$512=$Z$5),ROW($A$9:$A$508)-ROW($A$9)+1,""),ROWS(B$9:B257)),,1))</f>
        <v/>
      </c>
      <c r="C257" s="389" t="str">
        <f t="array" ref="C257">IF(ROWS(C$9:C257)&gt;$U$5,"",INDEX(V$13:V$512,SMALL(IF(($Z$13:$Z$512=$Z$5),ROW($A$9:$A$508)-ROW($A$9)+1,""),ROWS(C$9:C257)),,1))</f>
        <v/>
      </c>
      <c r="D257" s="309" t="str">
        <f t="array" ref="D257">IF(ROWS(D$9:D257)&gt;$U$5,"",INDEX(W$13:W$512,SMALL(IF(($Z$13:$Z$512=$Z$5),ROW($A$9:$A$508)-ROW($A$9)+1,""),ROWS(D$9:D257)),,1))</f>
        <v/>
      </c>
      <c r="E257" s="59" t="str">
        <f t="array" ref="E257">IF(ROWS(E$9:E257)&gt;$U$5,"",INDEX(X$13:X$512,SMALL(IF(($Z$13:$Z$512=$Z$5),ROW($A$9:$A$508)-ROW($A$9)+1,""),ROWS(E$9:E257)),,1))</f>
        <v/>
      </c>
      <c r="F257" s="59" t="str">
        <f t="array" ref="F257">IF(ROWS(F$9:F257)&gt;$U$5,"",INDEX(Y$13:Y$512,SMALL(IF(($Z$13:$Z$512=$Z$5),ROW($A$9:$A$508)-ROW($A$9)+1,""),ROWS(F$9:F257)),,1))</f>
        <v/>
      </c>
      <c r="G257" s="59" t="str">
        <f t="array" ref="G257">IF(ROWS(G$9:G257)&gt;$U$5,"",INDEX(Z$13:Z$512,SMALL(IF(($Z$13:$Z$512=$Z$5),ROW($A$9:$A$508)-ROW($A$9)+1,""),ROWS(G$9:G257)),,1))</f>
        <v/>
      </c>
      <c r="H257" s="59" t="str">
        <f t="array" ref="H257">IF(ROWS(H$9:H257)&gt;$U$5,"",INDEX(AC$13:AC$512,SMALL(IF(($Z$13:$Z$512=$Z$5),ROW($A$9:$A$508)-ROW($A$9)+1,""),ROWS(H$9:H257)),,1))</f>
        <v/>
      </c>
      <c r="I257" s="105"/>
      <c r="J257" s="105"/>
      <c r="K257" s="105"/>
      <c r="L257" s="105"/>
      <c r="M257" s="136"/>
      <c r="N257" s="44"/>
      <c r="O257" s="44"/>
      <c r="P257" s="44"/>
      <c r="Q257" s="44"/>
      <c r="R257" s="44"/>
      <c r="S257" s="44"/>
      <c r="T257" s="44">
        <f>Nut_StatusTool!A251</f>
        <v>245</v>
      </c>
      <c r="U257" s="44">
        <f>Nut_StatusTool!B251</f>
        <v>0</v>
      </c>
      <c r="V257" s="44">
        <f>Nut_StatusTool!C251</f>
        <v>0</v>
      </c>
      <c r="W257" s="44">
        <f>Nut_StatusTool!D251</f>
        <v>0</v>
      </c>
      <c r="X257" s="44">
        <f>Nut_StatusTool!F251</f>
        <v>0</v>
      </c>
      <c r="Y257" s="285" t="str">
        <f>Nut_StatusTool!K251</f>
        <v/>
      </c>
      <c r="Z257" s="44" t="str">
        <f>Nut_StatusTool!L251</f>
        <v/>
      </c>
      <c r="AA257" s="44" t="str">
        <f>Nut_StatusTool!M251</f>
        <v/>
      </c>
      <c r="AB257" s="44" t="str">
        <f>Nut_StatusTool!N251</f>
        <v/>
      </c>
      <c r="AC257" s="44">
        <f>Nut_StatusTool!I251</f>
        <v>0</v>
      </c>
      <c r="AD257" s="44">
        <f>Nut_StatusTool!J251</f>
        <v>0</v>
      </c>
    </row>
    <row r="258" spans="1:30" ht="20.100000000000001" customHeight="1">
      <c r="A258" s="59" t="str">
        <f t="array" ref="A258">IF(ROWS(A$9:A258)&gt;$U$5,"",INDEX(T$13:T$512,SMALL(IF(($Z$13:$Z$512=$Z$5),ROW($A$9:$A$508)-ROW($A$9)+1,""),ROWS(A$9:A258)),,1))</f>
        <v/>
      </c>
      <c r="B258" s="390" t="str">
        <f t="array" ref="B258">IF(ROWS(B$9:B258)&gt;$U$5,"",INDEX(U$13:U$512,SMALL(IF(($Z$13:$Z$512=$Z$5),ROW($A$9:$A$508)-ROW($A$9)+1,""),ROWS(B$9:B258)),,1))</f>
        <v/>
      </c>
      <c r="C258" s="389" t="str">
        <f t="array" ref="C258">IF(ROWS(C$9:C258)&gt;$U$5,"",INDEX(V$13:V$512,SMALL(IF(($Z$13:$Z$512=$Z$5),ROW($A$9:$A$508)-ROW($A$9)+1,""),ROWS(C$9:C258)),,1))</f>
        <v/>
      </c>
      <c r="D258" s="309" t="str">
        <f t="array" ref="D258">IF(ROWS(D$9:D258)&gt;$U$5,"",INDEX(W$13:W$512,SMALL(IF(($Z$13:$Z$512=$Z$5),ROW($A$9:$A$508)-ROW($A$9)+1,""),ROWS(D$9:D258)),,1))</f>
        <v/>
      </c>
      <c r="E258" s="59" t="str">
        <f t="array" ref="E258">IF(ROWS(E$9:E258)&gt;$U$5,"",INDEX(X$13:X$512,SMALL(IF(($Z$13:$Z$512=$Z$5),ROW($A$9:$A$508)-ROW($A$9)+1,""),ROWS(E$9:E258)),,1))</f>
        <v/>
      </c>
      <c r="F258" s="59" t="str">
        <f t="array" ref="F258">IF(ROWS(F$9:F258)&gt;$U$5,"",INDEX(Y$13:Y$512,SMALL(IF(($Z$13:$Z$512=$Z$5),ROW($A$9:$A$508)-ROW($A$9)+1,""),ROWS(F$9:F258)),,1))</f>
        <v/>
      </c>
      <c r="G258" s="59" t="str">
        <f t="array" ref="G258">IF(ROWS(G$9:G258)&gt;$U$5,"",INDEX(Z$13:Z$512,SMALL(IF(($Z$13:$Z$512=$Z$5),ROW($A$9:$A$508)-ROW($A$9)+1,""),ROWS(G$9:G258)),,1))</f>
        <v/>
      </c>
      <c r="H258" s="59" t="str">
        <f t="array" ref="H258">IF(ROWS(H$9:H258)&gt;$U$5,"",INDEX(AC$13:AC$512,SMALL(IF(($Z$13:$Z$512=$Z$5),ROW($A$9:$A$508)-ROW($A$9)+1,""),ROWS(H$9:H258)),,1))</f>
        <v/>
      </c>
      <c r="I258" s="105"/>
      <c r="J258" s="105"/>
      <c r="K258" s="105"/>
      <c r="L258" s="105"/>
      <c r="M258" s="136"/>
      <c r="N258" s="44"/>
      <c r="O258" s="44"/>
      <c r="P258" s="44"/>
      <c r="Q258" s="44"/>
      <c r="R258" s="44"/>
      <c r="S258" s="44"/>
      <c r="T258" s="44">
        <f>Nut_StatusTool!A252</f>
        <v>246</v>
      </c>
      <c r="U258" s="44">
        <f>Nut_StatusTool!B252</f>
        <v>0</v>
      </c>
      <c r="V258" s="44">
        <f>Nut_StatusTool!C252</f>
        <v>0</v>
      </c>
      <c r="W258" s="44">
        <f>Nut_StatusTool!D252</f>
        <v>0</v>
      </c>
      <c r="X258" s="44">
        <f>Nut_StatusTool!F252</f>
        <v>0</v>
      </c>
      <c r="Y258" s="285" t="str">
        <f>Nut_StatusTool!K252</f>
        <v/>
      </c>
      <c r="Z258" s="44" t="str">
        <f>Nut_StatusTool!L252</f>
        <v/>
      </c>
      <c r="AA258" s="44" t="str">
        <f>Nut_StatusTool!M252</f>
        <v/>
      </c>
      <c r="AB258" s="44" t="str">
        <f>Nut_StatusTool!N252</f>
        <v/>
      </c>
      <c r="AC258" s="44">
        <f>Nut_StatusTool!I252</f>
        <v>0</v>
      </c>
      <c r="AD258" s="44">
        <f>Nut_StatusTool!J252</f>
        <v>0</v>
      </c>
    </row>
    <row r="259" spans="1:30" ht="20.100000000000001" customHeight="1">
      <c r="A259" s="59" t="str">
        <f t="array" ref="A259">IF(ROWS(A$9:A259)&gt;$U$5,"",INDEX(T$13:T$512,SMALL(IF(($Z$13:$Z$512=$Z$5),ROW($A$9:$A$508)-ROW($A$9)+1,""),ROWS(A$9:A259)),,1))</f>
        <v/>
      </c>
      <c r="B259" s="390" t="str">
        <f t="array" ref="B259">IF(ROWS(B$9:B259)&gt;$U$5,"",INDEX(U$13:U$512,SMALL(IF(($Z$13:$Z$512=$Z$5),ROW($A$9:$A$508)-ROW($A$9)+1,""),ROWS(B$9:B259)),,1))</f>
        <v/>
      </c>
      <c r="C259" s="389" t="str">
        <f t="array" ref="C259">IF(ROWS(C$9:C259)&gt;$U$5,"",INDEX(V$13:V$512,SMALL(IF(($Z$13:$Z$512=$Z$5),ROW($A$9:$A$508)-ROW($A$9)+1,""),ROWS(C$9:C259)),,1))</f>
        <v/>
      </c>
      <c r="D259" s="309" t="str">
        <f t="array" ref="D259">IF(ROWS(D$9:D259)&gt;$U$5,"",INDEX(W$13:W$512,SMALL(IF(($Z$13:$Z$512=$Z$5),ROW($A$9:$A$508)-ROW($A$9)+1,""),ROWS(D$9:D259)),,1))</f>
        <v/>
      </c>
      <c r="E259" s="59" t="str">
        <f t="array" ref="E259">IF(ROWS(E$9:E259)&gt;$U$5,"",INDEX(X$13:X$512,SMALL(IF(($Z$13:$Z$512=$Z$5),ROW($A$9:$A$508)-ROW($A$9)+1,""),ROWS(E$9:E259)),,1))</f>
        <v/>
      </c>
      <c r="F259" s="59" t="str">
        <f t="array" ref="F259">IF(ROWS(F$9:F259)&gt;$U$5,"",INDEX(Y$13:Y$512,SMALL(IF(($Z$13:$Z$512=$Z$5),ROW($A$9:$A$508)-ROW($A$9)+1,""),ROWS(F$9:F259)),,1))</f>
        <v/>
      </c>
      <c r="G259" s="59" t="str">
        <f t="array" ref="G259">IF(ROWS(G$9:G259)&gt;$U$5,"",INDEX(Z$13:Z$512,SMALL(IF(($Z$13:$Z$512=$Z$5),ROW($A$9:$A$508)-ROW($A$9)+1,""),ROWS(G$9:G259)),,1))</f>
        <v/>
      </c>
      <c r="H259" s="59" t="str">
        <f t="array" ref="H259">IF(ROWS(H$9:H259)&gt;$U$5,"",INDEX(AC$13:AC$512,SMALL(IF(($Z$13:$Z$512=$Z$5),ROW($A$9:$A$508)-ROW($A$9)+1,""),ROWS(H$9:H259)),,1))</f>
        <v/>
      </c>
      <c r="I259" s="105"/>
      <c r="J259" s="105"/>
      <c r="K259" s="105"/>
      <c r="L259" s="105"/>
      <c r="M259" s="136"/>
      <c r="N259" s="44"/>
      <c r="O259" s="44"/>
      <c r="P259" s="44"/>
      <c r="Q259" s="44"/>
      <c r="R259" s="44"/>
      <c r="S259" s="44"/>
      <c r="T259" s="44">
        <f>Nut_StatusTool!A253</f>
        <v>247</v>
      </c>
      <c r="U259" s="44">
        <f>Nut_StatusTool!B253</f>
        <v>0</v>
      </c>
      <c r="V259" s="44">
        <f>Nut_StatusTool!C253</f>
        <v>0</v>
      </c>
      <c r="W259" s="44">
        <f>Nut_StatusTool!D253</f>
        <v>0</v>
      </c>
      <c r="X259" s="44">
        <f>Nut_StatusTool!F253</f>
        <v>0</v>
      </c>
      <c r="Y259" s="285" t="str">
        <f>Nut_StatusTool!K253</f>
        <v/>
      </c>
      <c r="Z259" s="44" t="str">
        <f>Nut_StatusTool!L253</f>
        <v/>
      </c>
      <c r="AA259" s="44" t="str">
        <f>Nut_StatusTool!M253</f>
        <v/>
      </c>
      <c r="AB259" s="44" t="str">
        <f>Nut_StatusTool!N253</f>
        <v/>
      </c>
      <c r="AC259" s="44">
        <f>Nut_StatusTool!I253</f>
        <v>0</v>
      </c>
      <c r="AD259" s="44">
        <f>Nut_StatusTool!J253</f>
        <v>0</v>
      </c>
    </row>
    <row r="260" spans="1:30" ht="20.100000000000001" customHeight="1">
      <c r="A260" s="59" t="str">
        <f t="array" ref="A260">IF(ROWS(A$9:A260)&gt;$U$5,"",INDEX(T$13:T$512,SMALL(IF(($Z$13:$Z$512=$Z$5),ROW($A$9:$A$508)-ROW($A$9)+1,""),ROWS(A$9:A260)),,1))</f>
        <v/>
      </c>
      <c r="B260" s="390" t="str">
        <f t="array" ref="B260">IF(ROWS(B$9:B260)&gt;$U$5,"",INDEX(U$13:U$512,SMALL(IF(($Z$13:$Z$512=$Z$5),ROW($A$9:$A$508)-ROW($A$9)+1,""),ROWS(B$9:B260)),,1))</f>
        <v/>
      </c>
      <c r="C260" s="389" t="str">
        <f t="array" ref="C260">IF(ROWS(C$9:C260)&gt;$U$5,"",INDEX(V$13:V$512,SMALL(IF(($Z$13:$Z$512=$Z$5),ROW($A$9:$A$508)-ROW($A$9)+1,""),ROWS(C$9:C260)),,1))</f>
        <v/>
      </c>
      <c r="D260" s="309" t="str">
        <f t="array" ref="D260">IF(ROWS(D$9:D260)&gt;$U$5,"",INDEX(W$13:W$512,SMALL(IF(($Z$13:$Z$512=$Z$5),ROW($A$9:$A$508)-ROW($A$9)+1,""),ROWS(D$9:D260)),,1))</f>
        <v/>
      </c>
      <c r="E260" s="59" t="str">
        <f t="array" ref="E260">IF(ROWS(E$9:E260)&gt;$U$5,"",INDEX(X$13:X$512,SMALL(IF(($Z$13:$Z$512=$Z$5),ROW($A$9:$A$508)-ROW($A$9)+1,""),ROWS(E$9:E260)),,1))</f>
        <v/>
      </c>
      <c r="F260" s="59" t="str">
        <f t="array" ref="F260">IF(ROWS(F$9:F260)&gt;$U$5,"",INDEX(Y$13:Y$512,SMALL(IF(($Z$13:$Z$512=$Z$5),ROW($A$9:$A$508)-ROW($A$9)+1,""),ROWS(F$9:F260)),,1))</f>
        <v/>
      </c>
      <c r="G260" s="59" t="str">
        <f t="array" ref="G260">IF(ROWS(G$9:G260)&gt;$U$5,"",INDEX(Z$13:Z$512,SMALL(IF(($Z$13:$Z$512=$Z$5),ROW($A$9:$A$508)-ROW($A$9)+1,""),ROWS(G$9:G260)),,1))</f>
        <v/>
      </c>
      <c r="H260" s="59" t="str">
        <f t="array" ref="H260">IF(ROWS(H$9:H260)&gt;$U$5,"",INDEX(AC$13:AC$512,SMALL(IF(($Z$13:$Z$512=$Z$5),ROW($A$9:$A$508)-ROW($A$9)+1,""),ROWS(H$9:H260)),,1))</f>
        <v/>
      </c>
      <c r="I260" s="105"/>
      <c r="J260" s="105"/>
      <c r="K260" s="105"/>
      <c r="L260" s="105"/>
      <c r="M260" s="136"/>
      <c r="N260" s="44"/>
      <c r="O260" s="44"/>
      <c r="P260" s="44"/>
      <c r="Q260" s="44"/>
      <c r="R260" s="44"/>
      <c r="S260" s="44"/>
      <c r="T260" s="44">
        <f>Nut_StatusTool!A254</f>
        <v>248</v>
      </c>
      <c r="U260" s="44">
        <f>Nut_StatusTool!B254</f>
        <v>0</v>
      </c>
      <c r="V260" s="44">
        <f>Nut_StatusTool!C254</f>
        <v>0</v>
      </c>
      <c r="W260" s="44">
        <f>Nut_StatusTool!D254</f>
        <v>0</v>
      </c>
      <c r="X260" s="44">
        <f>Nut_StatusTool!F254</f>
        <v>0</v>
      </c>
      <c r="Y260" s="285" t="str">
        <f>Nut_StatusTool!K254</f>
        <v/>
      </c>
      <c r="Z260" s="44" t="str">
        <f>Nut_StatusTool!L254</f>
        <v/>
      </c>
      <c r="AA260" s="44" t="str">
        <f>Nut_StatusTool!M254</f>
        <v/>
      </c>
      <c r="AB260" s="44" t="str">
        <f>Nut_StatusTool!N254</f>
        <v/>
      </c>
      <c r="AC260" s="44">
        <f>Nut_StatusTool!I254</f>
        <v>0</v>
      </c>
      <c r="AD260" s="44">
        <f>Nut_StatusTool!J254</f>
        <v>0</v>
      </c>
    </row>
    <row r="261" spans="1:30" ht="20.100000000000001" customHeight="1">
      <c r="A261" s="59" t="str">
        <f t="array" ref="A261">IF(ROWS(A$9:A261)&gt;$U$5,"",INDEX(T$13:T$512,SMALL(IF(($Z$13:$Z$512=$Z$5),ROW($A$9:$A$508)-ROW($A$9)+1,""),ROWS(A$9:A261)),,1))</f>
        <v/>
      </c>
      <c r="B261" s="390" t="str">
        <f t="array" ref="B261">IF(ROWS(B$9:B261)&gt;$U$5,"",INDEX(U$13:U$512,SMALL(IF(($Z$13:$Z$512=$Z$5),ROW($A$9:$A$508)-ROW($A$9)+1,""),ROWS(B$9:B261)),,1))</f>
        <v/>
      </c>
      <c r="C261" s="389" t="str">
        <f t="array" ref="C261">IF(ROWS(C$9:C261)&gt;$U$5,"",INDEX(V$13:V$512,SMALL(IF(($Z$13:$Z$512=$Z$5),ROW($A$9:$A$508)-ROW($A$9)+1,""),ROWS(C$9:C261)),,1))</f>
        <v/>
      </c>
      <c r="D261" s="309" t="str">
        <f t="array" ref="D261">IF(ROWS(D$9:D261)&gt;$U$5,"",INDEX(W$13:W$512,SMALL(IF(($Z$13:$Z$512=$Z$5),ROW($A$9:$A$508)-ROW($A$9)+1,""),ROWS(D$9:D261)),,1))</f>
        <v/>
      </c>
      <c r="E261" s="59" t="str">
        <f t="array" ref="E261">IF(ROWS(E$9:E261)&gt;$U$5,"",INDEX(X$13:X$512,SMALL(IF(($Z$13:$Z$512=$Z$5),ROW($A$9:$A$508)-ROW($A$9)+1,""),ROWS(E$9:E261)),,1))</f>
        <v/>
      </c>
      <c r="F261" s="59" t="str">
        <f t="array" ref="F261">IF(ROWS(F$9:F261)&gt;$U$5,"",INDEX(Y$13:Y$512,SMALL(IF(($Z$13:$Z$512=$Z$5),ROW($A$9:$A$508)-ROW($A$9)+1,""),ROWS(F$9:F261)),,1))</f>
        <v/>
      </c>
      <c r="G261" s="59" t="str">
        <f t="array" ref="G261">IF(ROWS(G$9:G261)&gt;$U$5,"",INDEX(Z$13:Z$512,SMALL(IF(($Z$13:$Z$512=$Z$5),ROW($A$9:$A$508)-ROW($A$9)+1,""),ROWS(G$9:G261)),,1))</f>
        <v/>
      </c>
      <c r="H261" s="59" t="str">
        <f t="array" ref="H261">IF(ROWS(H$9:H261)&gt;$U$5,"",INDEX(AC$13:AC$512,SMALL(IF(($Z$13:$Z$512=$Z$5),ROW($A$9:$A$508)-ROW($A$9)+1,""),ROWS(H$9:H261)),,1))</f>
        <v/>
      </c>
      <c r="I261" s="105"/>
      <c r="J261" s="105"/>
      <c r="K261" s="105"/>
      <c r="L261" s="105"/>
      <c r="M261" s="136"/>
      <c r="N261" s="44"/>
      <c r="O261" s="44"/>
      <c r="P261" s="44"/>
      <c r="Q261" s="44"/>
      <c r="R261" s="44"/>
      <c r="S261" s="44"/>
      <c r="T261" s="44">
        <f>Nut_StatusTool!A255</f>
        <v>249</v>
      </c>
      <c r="U261" s="44">
        <f>Nut_StatusTool!B255</f>
        <v>0</v>
      </c>
      <c r="V261" s="44">
        <f>Nut_StatusTool!C255</f>
        <v>0</v>
      </c>
      <c r="W261" s="44">
        <f>Nut_StatusTool!D255</f>
        <v>0</v>
      </c>
      <c r="X261" s="44">
        <f>Nut_StatusTool!F255</f>
        <v>0</v>
      </c>
      <c r="Y261" s="285" t="str">
        <f>Nut_StatusTool!K255</f>
        <v/>
      </c>
      <c r="Z261" s="44" t="str">
        <f>Nut_StatusTool!L255</f>
        <v/>
      </c>
      <c r="AA261" s="44" t="str">
        <f>Nut_StatusTool!M255</f>
        <v/>
      </c>
      <c r="AB261" s="44" t="str">
        <f>Nut_StatusTool!N255</f>
        <v/>
      </c>
      <c r="AC261" s="44">
        <f>Nut_StatusTool!I255</f>
        <v>0</v>
      </c>
      <c r="AD261" s="44">
        <f>Nut_StatusTool!J255</f>
        <v>0</v>
      </c>
    </row>
    <row r="262" spans="1:30" ht="20.100000000000001" customHeight="1">
      <c r="A262" s="59" t="str">
        <f t="array" ref="A262">IF(ROWS(A$9:A262)&gt;$U$5,"",INDEX(T$13:T$512,SMALL(IF(($Z$13:$Z$512=$Z$5),ROW($A$9:$A$508)-ROW($A$9)+1,""),ROWS(A$9:A262)),,1))</f>
        <v/>
      </c>
      <c r="B262" s="390" t="str">
        <f t="array" ref="B262">IF(ROWS(B$9:B262)&gt;$U$5,"",INDEX(U$13:U$512,SMALL(IF(($Z$13:$Z$512=$Z$5),ROW($A$9:$A$508)-ROW($A$9)+1,""),ROWS(B$9:B262)),,1))</f>
        <v/>
      </c>
      <c r="C262" s="389" t="str">
        <f t="array" ref="C262">IF(ROWS(C$9:C262)&gt;$U$5,"",INDEX(V$13:V$512,SMALL(IF(($Z$13:$Z$512=$Z$5),ROW($A$9:$A$508)-ROW($A$9)+1,""),ROWS(C$9:C262)),,1))</f>
        <v/>
      </c>
      <c r="D262" s="309" t="str">
        <f t="array" ref="D262">IF(ROWS(D$9:D262)&gt;$U$5,"",INDEX(W$13:W$512,SMALL(IF(($Z$13:$Z$512=$Z$5),ROW($A$9:$A$508)-ROW($A$9)+1,""),ROWS(D$9:D262)),,1))</f>
        <v/>
      </c>
      <c r="E262" s="59" t="str">
        <f t="array" ref="E262">IF(ROWS(E$9:E262)&gt;$U$5,"",INDEX(X$13:X$512,SMALL(IF(($Z$13:$Z$512=$Z$5),ROW($A$9:$A$508)-ROW($A$9)+1,""),ROWS(E$9:E262)),,1))</f>
        <v/>
      </c>
      <c r="F262" s="59" t="str">
        <f t="array" ref="F262">IF(ROWS(F$9:F262)&gt;$U$5,"",INDEX(Y$13:Y$512,SMALL(IF(($Z$13:$Z$512=$Z$5),ROW($A$9:$A$508)-ROW($A$9)+1,""),ROWS(F$9:F262)),,1))</f>
        <v/>
      </c>
      <c r="G262" s="59" t="str">
        <f t="array" ref="G262">IF(ROWS(G$9:G262)&gt;$U$5,"",INDEX(Z$13:Z$512,SMALL(IF(($Z$13:$Z$512=$Z$5),ROW($A$9:$A$508)-ROW($A$9)+1,""),ROWS(G$9:G262)),,1))</f>
        <v/>
      </c>
      <c r="H262" s="59" t="str">
        <f t="array" ref="H262">IF(ROWS(H$9:H262)&gt;$U$5,"",INDEX(AC$13:AC$512,SMALL(IF(($Z$13:$Z$512=$Z$5),ROW($A$9:$A$508)-ROW($A$9)+1,""),ROWS(H$9:H262)),,1))</f>
        <v/>
      </c>
      <c r="I262" s="105"/>
      <c r="J262" s="105"/>
      <c r="K262" s="105"/>
      <c r="L262" s="105"/>
      <c r="M262" s="136"/>
      <c r="N262" s="44"/>
      <c r="O262" s="44"/>
      <c r="P262" s="44"/>
      <c r="Q262" s="44"/>
      <c r="R262" s="44"/>
      <c r="S262" s="44"/>
      <c r="T262" s="44">
        <f>Nut_StatusTool!A256</f>
        <v>250</v>
      </c>
      <c r="U262" s="44">
        <f>Nut_StatusTool!B256</f>
        <v>0</v>
      </c>
      <c r="V262" s="44">
        <f>Nut_StatusTool!C256</f>
        <v>0</v>
      </c>
      <c r="W262" s="44">
        <f>Nut_StatusTool!D256</f>
        <v>0</v>
      </c>
      <c r="X262" s="44">
        <f>Nut_StatusTool!F256</f>
        <v>0</v>
      </c>
      <c r="Y262" s="285" t="str">
        <f>Nut_StatusTool!K256</f>
        <v/>
      </c>
      <c r="Z262" s="44" t="str">
        <f>Nut_StatusTool!L256</f>
        <v/>
      </c>
      <c r="AA262" s="44" t="str">
        <f>Nut_StatusTool!M256</f>
        <v/>
      </c>
      <c r="AB262" s="44" t="str">
        <f>Nut_StatusTool!N256</f>
        <v/>
      </c>
      <c r="AC262" s="44">
        <f>Nut_StatusTool!I256</f>
        <v>0</v>
      </c>
      <c r="AD262" s="44">
        <f>Nut_StatusTool!J256</f>
        <v>0</v>
      </c>
    </row>
    <row r="263" spans="1:30" ht="20.100000000000001" customHeight="1">
      <c r="A263" s="59" t="str">
        <f t="array" ref="A263">IF(ROWS(A$9:A263)&gt;$U$5,"",INDEX(T$13:T$512,SMALL(IF(($Z$13:$Z$512=$Z$5),ROW($A$9:$A$508)-ROW($A$9)+1,""),ROWS(A$9:A263)),,1))</f>
        <v/>
      </c>
      <c r="B263" s="390" t="str">
        <f t="array" ref="B263">IF(ROWS(B$9:B263)&gt;$U$5,"",INDEX(U$13:U$512,SMALL(IF(($Z$13:$Z$512=$Z$5),ROW($A$9:$A$508)-ROW($A$9)+1,""),ROWS(B$9:B263)),,1))</f>
        <v/>
      </c>
      <c r="C263" s="389" t="str">
        <f t="array" ref="C263">IF(ROWS(C$9:C263)&gt;$U$5,"",INDEX(V$13:V$512,SMALL(IF(($Z$13:$Z$512=$Z$5),ROW($A$9:$A$508)-ROW($A$9)+1,""),ROWS(C$9:C263)),,1))</f>
        <v/>
      </c>
      <c r="D263" s="309" t="str">
        <f t="array" ref="D263">IF(ROWS(D$9:D263)&gt;$U$5,"",INDEX(W$13:W$512,SMALL(IF(($Z$13:$Z$512=$Z$5),ROW($A$9:$A$508)-ROW($A$9)+1,""),ROWS(D$9:D263)),,1))</f>
        <v/>
      </c>
      <c r="E263" s="59" t="str">
        <f t="array" ref="E263">IF(ROWS(E$9:E263)&gt;$U$5,"",INDEX(X$13:X$512,SMALL(IF(($Z$13:$Z$512=$Z$5),ROW($A$9:$A$508)-ROW($A$9)+1,""),ROWS(E$9:E263)),,1))</f>
        <v/>
      </c>
      <c r="F263" s="59" t="str">
        <f t="array" ref="F263">IF(ROWS(F$9:F263)&gt;$U$5,"",INDEX(Y$13:Y$512,SMALL(IF(($Z$13:$Z$512=$Z$5),ROW($A$9:$A$508)-ROW($A$9)+1,""),ROWS(F$9:F263)),,1))</f>
        <v/>
      </c>
      <c r="G263" s="59" t="str">
        <f t="array" ref="G263">IF(ROWS(G$9:G263)&gt;$U$5,"",INDEX(Z$13:Z$512,SMALL(IF(($Z$13:$Z$512=$Z$5),ROW($A$9:$A$508)-ROW($A$9)+1,""),ROWS(G$9:G263)),,1))</f>
        <v/>
      </c>
      <c r="H263" s="59" t="str">
        <f t="array" ref="H263">IF(ROWS(H$9:H263)&gt;$U$5,"",INDEX(AC$13:AC$512,SMALL(IF(($Z$13:$Z$512=$Z$5),ROW($A$9:$A$508)-ROW($A$9)+1,""),ROWS(H$9:H263)),,1))</f>
        <v/>
      </c>
      <c r="I263" s="105"/>
      <c r="J263" s="105"/>
      <c r="K263" s="105"/>
      <c r="L263" s="105"/>
      <c r="M263" s="136"/>
      <c r="N263" s="44"/>
      <c r="O263" s="44"/>
      <c r="P263" s="44"/>
      <c r="Q263" s="44"/>
      <c r="R263" s="44"/>
      <c r="S263" s="44"/>
      <c r="T263" s="44">
        <f>Nut_StatusTool!A257</f>
        <v>251</v>
      </c>
      <c r="U263" s="44">
        <f>Nut_StatusTool!B257</f>
        <v>0</v>
      </c>
      <c r="V263" s="44">
        <f>Nut_StatusTool!C257</f>
        <v>0</v>
      </c>
      <c r="W263" s="44">
        <f>Nut_StatusTool!D257</f>
        <v>0</v>
      </c>
      <c r="X263" s="44">
        <f>Nut_StatusTool!F257</f>
        <v>0</v>
      </c>
      <c r="Y263" s="285" t="str">
        <f>Nut_StatusTool!K257</f>
        <v/>
      </c>
      <c r="Z263" s="44" t="str">
        <f>Nut_StatusTool!L257</f>
        <v/>
      </c>
      <c r="AA263" s="44" t="str">
        <f>Nut_StatusTool!M257</f>
        <v/>
      </c>
      <c r="AB263" s="44" t="str">
        <f>Nut_StatusTool!N257</f>
        <v/>
      </c>
      <c r="AC263" s="44">
        <f>Nut_StatusTool!I257</f>
        <v>0</v>
      </c>
      <c r="AD263" s="44">
        <f>Nut_StatusTool!J257</f>
        <v>0</v>
      </c>
    </row>
    <row r="264" spans="1:30" ht="20.100000000000001" customHeight="1">
      <c r="A264" s="59" t="str">
        <f t="array" ref="A264">IF(ROWS(A$9:A264)&gt;$U$5,"",INDEX(T$13:T$512,SMALL(IF(($Z$13:$Z$512=$Z$5),ROW($A$9:$A$508)-ROW($A$9)+1,""),ROWS(A$9:A264)),,1))</f>
        <v/>
      </c>
      <c r="B264" s="390" t="str">
        <f t="array" ref="B264">IF(ROWS(B$9:B264)&gt;$U$5,"",INDEX(U$13:U$512,SMALL(IF(($Z$13:$Z$512=$Z$5),ROW($A$9:$A$508)-ROW($A$9)+1,""),ROWS(B$9:B264)),,1))</f>
        <v/>
      </c>
      <c r="C264" s="389" t="str">
        <f t="array" ref="C264">IF(ROWS(C$9:C264)&gt;$U$5,"",INDEX(V$13:V$512,SMALL(IF(($Z$13:$Z$512=$Z$5),ROW($A$9:$A$508)-ROW($A$9)+1,""),ROWS(C$9:C264)),,1))</f>
        <v/>
      </c>
      <c r="D264" s="309" t="str">
        <f t="array" ref="D264">IF(ROWS(D$9:D264)&gt;$U$5,"",INDEX(W$13:W$512,SMALL(IF(($Z$13:$Z$512=$Z$5),ROW($A$9:$A$508)-ROW($A$9)+1,""),ROWS(D$9:D264)),,1))</f>
        <v/>
      </c>
      <c r="E264" s="59" t="str">
        <f t="array" ref="E264">IF(ROWS(E$9:E264)&gt;$U$5,"",INDEX(X$13:X$512,SMALL(IF(($Z$13:$Z$512=$Z$5),ROW($A$9:$A$508)-ROW($A$9)+1,""),ROWS(E$9:E264)),,1))</f>
        <v/>
      </c>
      <c r="F264" s="59" t="str">
        <f t="array" ref="F264">IF(ROWS(F$9:F264)&gt;$U$5,"",INDEX(Y$13:Y$512,SMALL(IF(($Z$13:$Z$512=$Z$5),ROW($A$9:$A$508)-ROW($A$9)+1,""),ROWS(F$9:F264)),,1))</f>
        <v/>
      </c>
      <c r="G264" s="59" t="str">
        <f t="array" ref="G264">IF(ROWS(G$9:G264)&gt;$U$5,"",INDEX(Z$13:Z$512,SMALL(IF(($Z$13:$Z$512=$Z$5),ROW($A$9:$A$508)-ROW($A$9)+1,""),ROWS(G$9:G264)),,1))</f>
        <v/>
      </c>
      <c r="H264" s="59" t="str">
        <f t="array" ref="H264">IF(ROWS(H$9:H264)&gt;$U$5,"",INDEX(AC$13:AC$512,SMALL(IF(($Z$13:$Z$512=$Z$5),ROW($A$9:$A$508)-ROW($A$9)+1,""),ROWS(H$9:H264)),,1))</f>
        <v/>
      </c>
      <c r="I264" s="105"/>
      <c r="J264" s="105"/>
      <c r="K264" s="105"/>
      <c r="L264" s="105"/>
      <c r="M264" s="136"/>
      <c r="N264" s="44"/>
      <c r="O264" s="44"/>
      <c r="P264" s="44"/>
      <c r="Q264" s="44"/>
      <c r="R264" s="44"/>
      <c r="S264" s="44"/>
      <c r="T264" s="44">
        <f>Nut_StatusTool!A258</f>
        <v>252</v>
      </c>
      <c r="U264" s="44">
        <f>Nut_StatusTool!B258</f>
        <v>0</v>
      </c>
      <c r="V264" s="44">
        <f>Nut_StatusTool!C258</f>
        <v>0</v>
      </c>
      <c r="W264" s="44">
        <f>Nut_StatusTool!D258</f>
        <v>0</v>
      </c>
      <c r="X264" s="44">
        <f>Nut_StatusTool!F258</f>
        <v>0</v>
      </c>
      <c r="Y264" s="285" t="str">
        <f>Nut_StatusTool!K258</f>
        <v/>
      </c>
      <c r="Z264" s="44" t="str">
        <f>Nut_StatusTool!L258</f>
        <v/>
      </c>
      <c r="AA264" s="44" t="str">
        <f>Nut_StatusTool!M258</f>
        <v/>
      </c>
      <c r="AB264" s="44" t="str">
        <f>Nut_StatusTool!N258</f>
        <v/>
      </c>
      <c r="AC264" s="44">
        <f>Nut_StatusTool!I258</f>
        <v>0</v>
      </c>
      <c r="AD264" s="44">
        <f>Nut_StatusTool!J258</f>
        <v>0</v>
      </c>
    </row>
    <row r="265" spans="1:30" ht="20.100000000000001" customHeight="1">
      <c r="A265" s="59" t="str">
        <f t="array" ref="A265">IF(ROWS(A$9:A265)&gt;$U$5,"",INDEX(T$13:T$512,SMALL(IF(($Z$13:$Z$512=$Z$5),ROW($A$9:$A$508)-ROW($A$9)+1,""),ROWS(A$9:A265)),,1))</f>
        <v/>
      </c>
      <c r="B265" s="390" t="str">
        <f t="array" ref="B265">IF(ROWS(B$9:B265)&gt;$U$5,"",INDEX(U$13:U$512,SMALL(IF(($Z$13:$Z$512=$Z$5),ROW($A$9:$A$508)-ROW($A$9)+1,""),ROWS(B$9:B265)),,1))</f>
        <v/>
      </c>
      <c r="C265" s="389" t="str">
        <f t="array" ref="C265">IF(ROWS(C$9:C265)&gt;$U$5,"",INDEX(V$13:V$512,SMALL(IF(($Z$13:$Z$512=$Z$5),ROW($A$9:$A$508)-ROW($A$9)+1,""),ROWS(C$9:C265)),,1))</f>
        <v/>
      </c>
      <c r="D265" s="309" t="str">
        <f t="array" ref="D265">IF(ROWS(D$9:D265)&gt;$U$5,"",INDEX(W$13:W$512,SMALL(IF(($Z$13:$Z$512=$Z$5),ROW($A$9:$A$508)-ROW($A$9)+1,""),ROWS(D$9:D265)),,1))</f>
        <v/>
      </c>
      <c r="E265" s="59" t="str">
        <f t="array" ref="E265">IF(ROWS(E$9:E265)&gt;$U$5,"",INDEX(X$13:X$512,SMALL(IF(($Z$13:$Z$512=$Z$5),ROW($A$9:$A$508)-ROW($A$9)+1,""),ROWS(E$9:E265)),,1))</f>
        <v/>
      </c>
      <c r="F265" s="59" t="str">
        <f t="array" ref="F265">IF(ROWS(F$9:F265)&gt;$U$5,"",INDEX(Y$13:Y$512,SMALL(IF(($Z$13:$Z$512=$Z$5),ROW($A$9:$A$508)-ROW($A$9)+1,""),ROWS(F$9:F265)),,1))</f>
        <v/>
      </c>
      <c r="G265" s="59" t="str">
        <f t="array" ref="G265">IF(ROWS(G$9:G265)&gt;$U$5,"",INDEX(Z$13:Z$512,SMALL(IF(($Z$13:$Z$512=$Z$5),ROW($A$9:$A$508)-ROW($A$9)+1,""),ROWS(G$9:G265)),,1))</f>
        <v/>
      </c>
      <c r="H265" s="59" t="str">
        <f t="array" ref="H265">IF(ROWS(H$9:H265)&gt;$U$5,"",INDEX(AC$13:AC$512,SMALL(IF(($Z$13:$Z$512=$Z$5),ROW($A$9:$A$508)-ROW($A$9)+1,""),ROWS(H$9:H265)),,1))</f>
        <v/>
      </c>
      <c r="I265" s="105"/>
      <c r="J265" s="105"/>
      <c r="K265" s="105"/>
      <c r="L265" s="105"/>
      <c r="M265" s="136"/>
      <c r="N265" s="44"/>
      <c r="O265" s="44"/>
      <c r="P265" s="44"/>
      <c r="Q265" s="44"/>
      <c r="R265" s="44"/>
      <c r="S265" s="44"/>
      <c r="T265" s="44">
        <f>Nut_StatusTool!A259</f>
        <v>253</v>
      </c>
      <c r="U265" s="44">
        <f>Nut_StatusTool!B259</f>
        <v>0</v>
      </c>
      <c r="V265" s="44">
        <f>Nut_StatusTool!C259</f>
        <v>0</v>
      </c>
      <c r="W265" s="44">
        <f>Nut_StatusTool!D259</f>
        <v>0</v>
      </c>
      <c r="X265" s="44">
        <f>Nut_StatusTool!F259</f>
        <v>0</v>
      </c>
      <c r="Y265" s="285" t="str">
        <f>Nut_StatusTool!K259</f>
        <v/>
      </c>
      <c r="Z265" s="44" t="str">
        <f>Nut_StatusTool!L259</f>
        <v/>
      </c>
      <c r="AA265" s="44" t="str">
        <f>Nut_StatusTool!M259</f>
        <v/>
      </c>
      <c r="AB265" s="44" t="str">
        <f>Nut_StatusTool!N259</f>
        <v/>
      </c>
      <c r="AC265" s="44">
        <f>Nut_StatusTool!I259</f>
        <v>0</v>
      </c>
      <c r="AD265" s="44">
        <f>Nut_StatusTool!J259</f>
        <v>0</v>
      </c>
    </row>
    <row r="266" spans="1:30" ht="20.100000000000001" customHeight="1">
      <c r="A266" s="59" t="str">
        <f t="array" ref="A266">IF(ROWS(A$9:A266)&gt;$U$5,"",INDEX(T$13:T$512,SMALL(IF(($Z$13:$Z$512=$Z$5),ROW($A$9:$A$508)-ROW($A$9)+1,""),ROWS(A$9:A266)),,1))</f>
        <v/>
      </c>
      <c r="B266" s="390" t="str">
        <f t="array" ref="B266">IF(ROWS(B$9:B266)&gt;$U$5,"",INDEX(U$13:U$512,SMALL(IF(($Z$13:$Z$512=$Z$5),ROW($A$9:$A$508)-ROW($A$9)+1,""),ROWS(B$9:B266)),,1))</f>
        <v/>
      </c>
      <c r="C266" s="389" t="str">
        <f t="array" ref="C266">IF(ROWS(C$9:C266)&gt;$U$5,"",INDEX(V$13:V$512,SMALL(IF(($Z$13:$Z$512=$Z$5),ROW($A$9:$A$508)-ROW($A$9)+1,""),ROWS(C$9:C266)),,1))</f>
        <v/>
      </c>
      <c r="D266" s="309" t="str">
        <f t="array" ref="D266">IF(ROWS(D$9:D266)&gt;$U$5,"",INDEX(W$13:W$512,SMALL(IF(($Z$13:$Z$512=$Z$5),ROW($A$9:$A$508)-ROW($A$9)+1,""),ROWS(D$9:D266)),,1))</f>
        <v/>
      </c>
      <c r="E266" s="59" t="str">
        <f t="array" ref="E266">IF(ROWS(E$9:E266)&gt;$U$5,"",INDEX(X$13:X$512,SMALL(IF(($Z$13:$Z$512=$Z$5),ROW($A$9:$A$508)-ROW($A$9)+1,""),ROWS(E$9:E266)),,1))</f>
        <v/>
      </c>
      <c r="F266" s="59" t="str">
        <f t="array" ref="F266">IF(ROWS(F$9:F266)&gt;$U$5,"",INDEX(Y$13:Y$512,SMALL(IF(($Z$13:$Z$512=$Z$5),ROW($A$9:$A$508)-ROW($A$9)+1,""),ROWS(F$9:F266)),,1))</f>
        <v/>
      </c>
      <c r="G266" s="59" t="str">
        <f t="array" ref="G266">IF(ROWS(G$9:G266)&gt;$U$5,"",INDEX(Z$13:Z$512,SMALL(IF(($Z$13:$Z$512=$Z$5),ROW($A$9:$A$508)-ROW($A$9)+1,""),ROWS(G$9:G266)),,1))</f>
        <v/>
      </c>
      <c r="H266" s="59" t="str">
        <f t="array" ref="H266">IF(ROWS(H$9:H266)&gt;$U$5,"",INDEX(AC$13:AC$512,SMALL(IF(($Z$13:$Z$512=$Z$5),ROW($A$9:$A$508)-ROW($A$9)+1,""),ROWS(H$9:H266)),,1))</f>
        <v/>
      </c>
      <c r="I266" s="105"/>
      <c r="J266" s="105"/>
      <c r="K266" s="105"/>
      <c r="L266" s="105"/>
      <c r="M266" s="136"/>
      <c r="N266" s="44"/>
      <c r="O266" s="44"/>
      <c r="P266" s="44"/>
      <c r="Q266" s="44"/>
      <c r="R266" s="44"/>
      <c r="S266" s="44"/>
      <c r="T266" s="44">
        <f>Nut_StatusTool!A260</f>
        <v>254</v>
      </c>
      <c r="U266" s="44">
        <f>Nut_StatusTool!B260</f>
        <v>0</v>
      </c>
      <c r="V266" s="44">
        <f>Nut_StatusTool!C260</f>
        <v>0</v>
      </c>
      <c r="W266" s="44">
        <f>Nut_StatusTool!D260</f>
        <v>0</v>
      </c>
      <c r="X266" s="44">
        <f>Nut_StatusTool!F260</f>
        <v>0</v>
      </c>
      <c r="Y266" s="285" t="str">
        <f>Nut_StatusTool!K260</f>
        <v/>
      </c>
      <c r="Z266" s="44" t="str">
        <f>Nut_StatusTool!L260</f>
        <v/>
      </c>
      <c r="AA266" s="44" t="str">
        <f>Nut_StatusTool!M260</f>
        <v/>
      </c>
      <c r="AB266" s="44" t="str">
        <f>Nut_StatusTool!N260</f>
        <v/>
      </c>
      <c r="AC266" s="44">
        <f>Nut_StatusTool!I260</f>
        <v>0</v>
      </c>
      <c r="AD266" s="44">
        <f>Nut_StatusTool!J260</f>
        <v>0</v>
      </c>
    </row>
    <row r="267" spans="1:30" ht="20.100000000000001" customHeight="1">
      <c r="A267" s="59" t="str">
        <f t="array" ref="A267">IF(ROWS(A$9:A267)&gt;$U$5,"",INDEX(T$13:T$512,SMALL(IF(($Z$13:$Z$512=$Z$5),ROW($A$9:$A$508)-ROW($A$9)+1,""),ROWS(A$9:A267)),,1))</f>
        <v/>
      </c>
      <c r="B267" s="390" t="str">
        <f t="array" ref="B267">IF(ROWS(B$9:B267)&gt;$U$5,"",INDEX(U$13:U$512,SMALL(IF(($Z$13:$Z$512=$Z$5),ROW($A$9:$A$508)-ROW($A$9)+1,""),ROWS(B$9:B267)),,1))</f>
        <v/>
      </c>
      <c r="C267" s="389" t="str">
        <f t="array" ref="C267">IF(ROWS(C$9:C267)&gt;$U$5,"",INDEX(V$13:V$512,SMALL(IF(($Z$13:$Z$512=$Z$5),ROW($A$9:$A$508)-ROW($A$9)+1,""),ROWS(C$9:C267)),,1))</f>
        <v/>
      </c>
      <c r="D267" s="309" t="str">
        <f t="array" ref="D267">IF(ROWS(D$9:D267)&gt;$U$5,"",INDEX(W$13:W$512,SMALL(IF(($Z$13:$Z$512=$Z$5),ROW($A$9:$A$508)-ROW($A$9)+1,""),ROWS(D$9:D267)),,1))</f>
        <v/>
      </c>
      <c r="E267" s="59" t="str">
        <f t="array" ref="E267">IF(ROWS(E$9:E267)&gt;$U$5,"",INDEX(X$13:X$512,SMALL(IF(($Z$13:$Z$512=$Z$5),ROW($A$9:$A$508)-ROW($A$9)+1,""),ROWS(E$9:E267)),,1))</f>
        <v/>
      </c>
      <c r="F267" s="59" t="str">
        <f t="array" ref="F267">IF(ROWS(F$9:F267)&gt;$U$5,"",INDEX(Y$13:Y$512,SMALL(IF(($Z$13:$Z$512=$Z$5),ROW($A$9:$A$508)-ROW($A$9)+1,""),ROWS(F$9:F267)),,1))</f>
        <v/>
      </c>
      <c r="G267" s="59" t="str">
        <f t="array" ref="G267">IF(ROWS(G$9:G267)&gt;$U$5,"",INDEX(Z$13:Z$512,SMALL(IF(($Z$13:$Z$512=$Z$5),ROW($A$9:$A$508)-ROW($A$9)+1,""),ROWS(G$9:G267)),,1))</f>
        <v/>
      </c>
      <c r="H267" s="59" t="str">
        <f t="array" ref="H267">IF(ROWS(H$9:H267)&gt;$U$5,"",INDEX(AC$13:AC$512,SMALL(IF(($Z$13:$Z$512=$Z$5),ROW($A$9:$A$508)-ROW($A$9)+1,""),ROWS(H$9:H267)),,1))</f>
        <v/>
      </c>
      <c r="I267" s="105"/>
      <c r="J267" s="105"/>
      <c r="K267" s="105"/>
      <c r="L267" s="105"/>
      <c r="M267" s="136"/>
      <c r="N267" s="44"/>
      <c r="O267" s="44"/>
      <c r="P267" s="44"/>
      <c r="Q267" s="44"/>
      <c r="R267" s="44"/>
      <c r="S267" s="44"/>
      <c r="T267" s="44">
        <f>Nut_StatusTool!A261</f>
        <v>255</v>
      </c>
      <c r="U267" s="44">
        <f>Nut_StatusTool!B261</f>
        <v>0</v>
      </c>
      <c r="V267" s="44">
        <f>Nut_StatusTool!C261</f>
        <v>0</v>
      </c>
      <c r="W267" s="44">
        <f>Nut_StatusTool!D261</f>
        <v>0</v>
      </c>
      <c r="X267" s="44">
        <f>Nut_StatusTool!F261</f>
        <v>0</v>
      </c>
      <c r="Y267" s="285" t="str">
        <f>Nut_StatusTool!K261</f>
        <v/>
      </c>
      <c r="Z267" s="44" t="str">
        <f>Nut_StatusTool!L261</f>
        <v/>
      </c>
      <c r="AA267" s="44" t="str">
        <f>Nut_StatusTool!M261</f>
        <v/>
      </c>
      <c r="AB267" s="44" t="str">
        <f>Nut_StatusTool!N261</f>
        <v/>
      </c>
      <c r="AC267" s="44">
        <f>Nut_StatusTool!I261</f>
        <v>0</v>
      </c>
      <c r="AD267" s="44">
        <f>Nut_StatusTool!J261</f>
        <v>0</v>
      </c>
    </row>
    <row r="268" spans="1:30" ht="20.100000000000001" customHeight="1">
      <c r="A268" s="59" t="str">
        <f t="array" ref="A268">IF(ROWS(A$9:A268)&gt;$U$5,"",INDEX(T$13:T$512,SMALL(IF(($Z$13:$Z$512=$Z$5),ROW($A$9:$A$508)-ROW($A$9)+1,""),ROWS(A$9:A268)),,1))</f>
        <v/>
      </c>
      <c r="B268" s="390" t="str">
        <f t="array" ref="B268">IF(ROWS(B$9:B268)&gt;$U$5,"",INDEX(U$13:U$512,SMALL(IF(($Z$13:$Z$512=$Z$5),ROW($A$9:$A$508)-ROW($A$9)+1,""),ROWS(B$9:B268)),,1))</f>
        <v/>
      </c>
      <c r="C268" s="389" t="str">
        <f t="array" ref="C268">IF(ROWS(C$9:C268)&gt;$U$5,"",INDEX(V$13:V$512,SMALL(IF(($Z$13:$Z$512=$Z$5),ROW($A$9:$A$508)-ROW($A$9)+1,""),ROWS(C$9:C268)),,1))</f>
        <v/>
      </c>
      <c r="D268" s="309" t="str">
        <f t="array" ref="D268">IF(ROWS(D$9:D268)&gt;$U$5,"",INDEX(W$13:W$512,SMALL(IF(($Z$13:$Z$512=$Z$5),ROW($A$9:$A$508)-ROW($A$9)+1,""),ROWS(D$9:D268)),,1))</f>
        <v/>
      </c>
      <c r="E268" s="59" t="str">
        <f t="array" ref="E268">IF(ROWS(E$9:E268)&gt;$U$5,"",INDEX(X$13:X$512,SMALL(IF(($Z$13:$Z$512=$Z$5),ROW($A$9:$A$508)-ROW($A$9)+1,""),ROWS(E$9:E268)),,1))</f>
        <v/>
      </c>
      <c r="F268" s="59" t="str">
        <f t="array" ref="F268">IF(ROWS(F$9:F268)&gt;$U$5,"",INDEX(Y$13:Y$512,SMALL(IF(($Z$13:$Z$512=$Z$5),ROW($A$9:$A$508)-ROW($A$9)+1,""),ROWS(F$9:F268)),,1))</f>
        <v/>
      </c>
      <c r="G268" s="59" t="str">
        <f t="array" ref="G268">IF(ROWS(G$9:G268)&gt;$U$5,"",INDEX(Z$13:Z$512,SMALL(IF(($Z$13:$Z$512=$Z$5),ROW($A$9:$A$508)-ROW($A$9)+1,""),ROWS(G$9:G268)),,1))</f>
        <v/>
      </c>
      <c r="H268" s="59" t="str">
        <f t="array" ref="H268">IF(ROWS(H$9:H268)&gt;$U$5,"",INDEX(AC$13:AC$512,SMALL(IF(($Z$13:$Z$512=$Z$5),ROW($A$9:$A$508)-ROW($A$9)+1,""),ROWS(H$9:H268)),,1))</f>
        <v/>
      </c>
      <c r="I268" s="105"/>
      <c r="J268" s="105"/>
      <c r="K268" s="105"/>
      <c r="L268" s="105"/>
      <c r="M268" s="136"/>
      <c r="N268" s="44"/>
      <c r="O268" s="44"/>
      <c r="P268" s="44"/>
      <c r="Q268" s="44"/>
      <c r="R268" s="44"/>
      <c r="S268" s="44"/>
      <c r="T268" s="44">
        <f>Nut_StatusTool!A262</f>
        <v>256</v>
      </c>
      <c r="U268" s="44">
        <f>Nut_StatusTool!B262</f>
        <v>0</v>
      </c>
      <c r="V268" s="44">
        <f>Nut_StatusTool!C262</f>
        <v>0</v>
      </c>
      <c r="W268" s="44">
        <f>Nut_StatusTool!D262</f>
        <v>0</v>
      </c>
      <c r="X268" s="44">
        <f>Nut_StatusTool!F262</f>
        <v>0</v>
      </c>
      <c r="Y268" s="285" t="str">
        <f>Nut_StatusTool!K262</f>
        <v/>
      </c>
      <c r="Z268" s="44" t="str">
        <f>Nut_StatusTool!L262</f>
        <v/>
      </c>
      <c r="AA268" s="44" t="str">
        <f>Nut_StatusTool!M262</f>
        <v/>
      </c>
      <c r="AB268" s="44" t="str">
        <f>Nut_StatusTool!N262</f>
        <v/>
      </c>
      <c r="AC268" s="44">
        <f>Nut_StatusTool!I262</f>
        <v>0</v>
      </c>
      <c r="AD268" s="44">
        <f>Nut_StatusTool!J262</f>
        <v>0</v>
      </c>
    </row>
    <row r="269" spans="1:30" ht="20.100000000000001" customHeight="1">
      <c r="A269" s="59" t="str">
        <f t="array" ref="A269">IF(ROWS(A$9:A269)&gt;$U$5,"",INDEX(T$13:T$512,SMALL(IF(($Z$13:$Z$512=$Z$5),ROW($A$9:$A$508)-ROW($A$9)+1,""),ROWS(A$9:A269)),,1))</f>
        <v/>
      </c>
      <c r="B269" s="390" t="str">
        <f t="array" ref="B269">IF(ROWS(B$9:B269)&gt;$U$5,"",INDEX(U$13:U$512,SMALL(IF(($Z$13:$Z$512=$Z$5),ROW($A$9:$A$508)-ROW($A$9)+1,""),ROWS(B$9:B269)),,1))</f>
        <v/>
      </c>
      <c r="C269" s="389" t="str">
        <f t="array" ref="C269">IF(ROWS(C$9:C269)&gt;$U$5,"",INDEX(V$13:V$512,SMALL(IF(($Z$13:$Z$512=$Z$5),ROW($A$9:$A$508)-ROW($A$9)+1,""),ROWS(C$9:C269)),,1))</f>
        <v/>
      </c>
      <c r="D269" s="309" t="str">
        <f t="array" ref="D269">IF(ROWS(D$9:D269)&gt;$U$5,"",INDEX(W$13:W$512,SMALL(IF(($Z$13:$Z$512=$Z$5),ROW($A$9:$A$508)-ROW($A$9)+1,""),ROWS(D$9:D269)),,1))</f>
        <v/>
      </c>
      <c r="E269" s="59" t="str">
        <f t="array" ref="E269">IF(ROWS(E$9:E269)&gt;$U$5,"",INDEX(X$13:X$512,SMALL(IF(($Z$13:$Z$512=$Z$5),ROW($A$9:$A$508)-ROW($A$9)+1,""),ROWS(E$9:E269)),,1))</f>
        <v/>
      </c>
      <c r="F269" s="59" t="str">
        <f t="array" ref="F269">IF(ROWS(F$9:F269)&gt;$U$5,"",INDEX(Y$13:Y$512,SMALL(IF(($Z$13:$Z$512=$Z$5),ROW($A$9:$A$508)-ROW($A$9)+1,""),ROWS(F$9:F269)),,1))</f>
        <v/>
      </c>
      <c r="G269" s="59" t="str">
        <f t="array" ref="G269">IF(ROWS(G$9:G269)&gt;$U$5,"",INDEX(Z$13:Z$512,SMALL(IF(($Z$13:$Z$512=$Z$5),ROW($A$9:$A$508)-ROW($A$9)+1,""),ROWS(G$9:G269)),,1))</f>
        <v/>
      </c>
      <c r="H269" s="59" t="str">
        <f t="array" ref="H269">IF(ROWS(H$9:H269)&gt;$U$5,"",INDEX(AC$13:AC$512,SMALL(IF(($Z$13:$Z$512=$Z$5),ROW($A$9:$A$508)-ROW($A$9)+1,""),ROWS(H$9:H269)),,1))</f>
        <v/>
      </c>
      <c r="I269" s="105"/>
      <c r="J269" s="105"/>
      <c r="K269" s="105"/>
      <c r="L269" s="105"/>
      <c r="M269" s="136"/>
      <c r="N269" s="44"/>
      <c r="O269" s="44"/>
      <c r="P269" s="44"/>
      <c r="Q269" s="44"/>
      <c r="R269" s="44"/>
      <c r="S269" s="44"/>
      <c r="T269" s="44">
        <f>Nut_StatusTool!A263</f>
        <v>257</v>
      </c>
      <c r="U269" s="44">
        <f>Nut_StatusTool!B263</f>
        <v>0</v>
      </c>
      <c r="V269" s="44">
        <f>Nut_StatusTool!C263</f>
        <v>0</v>
      </c>
      <c r="W269" s="44">
        <f>Nut_StatusTool!D263</f>
        <v>0</v>
      </c>
      <c r="X269" s="44">
        <f>Nut_StatusTool!F263</f>
        <v>0</v>
      </c>
      <c r="Y269" s="285" t="str">
        <f>Nut_StatusTool!K263</f>
        <v/>
      </c>
      <c r="Z269" s="44" t="str">
        <f>Nut_StatusTool!L263</f>
        <v/>
      </c>
      <c r="AA269" s="44" t="str">
        <f>Nut_StatusTool!M263</f>
        <v/>
      </c>
      <c r="AB269" s="44" t="str">
        <f>Nut_StatusTool!N263</f>
        <v/>
      </c>
      <c r="AC269" s="44">
        <f>Nut_StatusTool!I263</f>
        <v>0</v>
      </c>
      <c r="AD269" s="44">
        <f>Nut_StatusTool!J263</f>
        <v>0</v>
      </c>
    </row>
    <row r="270" spans="1:30" ht="20.100000000000001" customHeight="1">
      <c r="A270" s="59" t="str">
        <f t="array" ref="A270">IF(ROWS(A$9:A270)&gt;$U$5,"",INDEX(T$13:T$512,SMALL(IF(($Z$13:$Z$512=$Z$5),ROW($A$9:$A$508)-ROW($A$9)+1,""),ROWS(A$9:A270)),,1))</f>
        <v/>
      </c>
      <c r="B270" s="390" t="str">
        <f t="array" ref="B270">IF(ROWS(B$9:B270)&gt;$U$5,"",INDEX(U$13:U$512,SMALL(IF(($Z$13:$Z$512=$Z$5),ROW($A$9:$A$508)-ROW($A$9)+1,""),ROWS(B$9:B270)),,1))</f>
        <v/>
      </c>
      <c r="C270" s="389" t="str">
        <f t="array" ref="C270">IF(ROWS(C$9:C270)&gt;$U$5,"",INDEX(V$13:V$512,SMALL(IF(($Z$13:$Z$512=$Z$5),ROW($A$9:$A$508)-ROW($A$9)+1,""),ROWS(C$9:C270)),,1))</f>
        <v/>
      </c>
      <c r="D270" s="309" t="str">
        <f t="array" ref="D270">IF(ROWS(D$9:D270)&gt;$U$5,"",INDEX(W$13:W$512,SMALL(IF(($Z$13:$Z$512=$Z$5),ROW($A$9:$A$508)-ROW($A$9)+1,""),ROWS(D$9:D270)),,1))</f>
        <v/>
      </c>
      <c r="E270" s="59" t="str">
        <f t="array" ref="E270">IF(ROWS(E$9:E270)&gt;$U$5,"",INDEX(X$13:X$512,SMALL(IF(($Z$13:$Z$512=$Z$5),ROW($A$9:$A$508)-ROW($A$9)+1,""),ROWS(E$9:E270)),,1))</f>
        <v/>
      </c>
      <c r="F270" s="59" t="str">
        <f t="array" ref="F270">IF(ROWS(F$9:F270)&gt;$U$5,"",INDEX(Y$13:Y$512,SMALL(IF(($Z$13:$Z$512=$Z$5),ROW($A$9:$A$508)-ROW($A$9)+1,""),ROWS(F$9:F270)),,1))</f>
        <v/>
      </c>
      <c r="G270" s="59" t="str">
        <f t="array" ref="G270">IF(ROWS(G$9:G270)&gt;$U$5,"",INDEX(Z$13:Z$512,SMALL(IF(($Z$13:$Z$512=$Z$5),ROW($A$9:$A$508)-ROW($A$9)+1,""),ROWS(G$9:G270)),,1))</f>
        <v/>
      </c>
      <c r="H270" s="59" t="str">
        <f t="array" ref="H270">IF(ROWS(H$9:H270)&gt;$U$5,"",INDEX(AC$13:AC$512,SMALL(IF(($Z$13:$Z$512=$Z$5),ROW($A$9:$A$508)-ROW($A$9)+1,""),ROWS(H$9:H270)),,1))</f>
        <v/>
      </c>
      <c r="I270" s="105"/>
      <c r="J270" s="105"/>
      <c r="K270" s="105"/>
      <c r="L270" s="105"/>
      <c r="M270" s="136"/>
      <c r="N270" s="44"/>
      <c r="O270" s="44"/>
      <c r="P270" s="44"/>
      <c r="Q270" s="44"/>
      <c r="R270" s="44"/>
      <c r="S270" s="44"/>
      <c r="T270" s="44">
        <f>Nut_StatusTool!A264</f>
        <v>258</v>
      </c>
      <c r="U270" s="44">
        <f>Nut_StatusTool!B264</f>
        <v>0</v>
      </c>
      <c r="V270" s="44">
        <f>Nut_StatusTool!C264</f>
        <v>0</v>
      </c>
      <c r="W270" s="44">
        <f>Nut_StatusTool!D264</f>
        <v>0</v>
      </c>
      <c r="X270" s="44">
        <f>Nut_StatusTool!F264</f>
        <v>0</v>
      </c>
      <c r="Y270" s="285" t="str">
        <f>Nut_StatusTool!K264</f>
        <v/>
      </c>
      <c r="Z270" s="44" t="str">
        <f>Nut_StatusTool!L264</f>
        <v/>
      </c>
      <c r="AA270" s="44" t="str">
        <f>Nut_StatusTool!M264</f>
        <v/>
      </c>
      <c r="AB270" s="44" t="str">
        <f>Nut_StatusTool!N264</f>
        <v/>
      </c>
      <c r="AC270" s="44">
        <f>Nut_StatusTool!I264</f>
        <v>0</v>
      </c>
      <c r="AD270" s="44">
        <f>Nut_StatusTool!J264</f>
        <v>0</v>
      </c>
    </row>
    <row r="271" spans="1:30" ht="20.100000000000001" customHeight="1">
      <c r="A271" s="59" t="str">
        <f t="array" ref="A271">IF(ROWS(A$9:A271)&gt;$U$5,"",INDEX(T$13:T$512,SMALL(IF(($Z$13:$Z$512=$Z$5),ROW($A$9:$A$508)-ROW($A$9)+1,""),ROWS(A$9:A271)),,1))</f>
        <v/>
      </c>
      <c r="B271" s="390" t="str">
        <f t="array" ref="B271">IF(ROWS(B$9:B271)&gt;$U$5,"",INDEX(U$13:U$512,SMALL(IF(($Z$13:$Z$512=$Z$5),ROW($A$9:$A$508)-ROW($A$9)+1,""),ROWS(B$9:B271)),,1))</f>
        <v/>
      </c>
      <c r="C271" s="389" t="str">
        <f t="array" ref="C271">IF(ROWS(C$9:C271)&gt;$U$5,"",INDEX(V$13:V$512,SMALL(IF(($Z$13:$Z$512=$Z$5),ROW($A$9:$A$508)-ROW($A$9)+1,""),ROWS(C$9:C271)),,1))</f>
        <v/>
      </c>
      <c r="D271" s="309" t="str">
        <f t="array" ref="D271">IF(ROWS(D$9:D271)&gt;$U$5,"",INDEX(W$13:W$512,SMALL(IF(($Z$13:$Z$512=$Z$5),ROW($A$9:$A$508)-ROW($A$9)+1,""),ROWS(D$9:D271)),,1))</f>
        <v/>
      </c>
      <c r="E271" s="59" t="str">
        <f t="array" ref="E271">IF(ROWS(E$9:E271)&gt;$U$5,"",INDEX(X$13:X$512,SMALL(IF(($Z$13:$Z$512=$Z$5),ROW($A$9:$A$508)-ROW($A$9)+1,""),ROWS(E$9:E271)),,1))</f>
        <v/>
      </c>
      <c r="F271" s="59" t="str">
        <f t="array" ref="F271">IF(ROWS(F$9:F271)&gt;$U$5,"",INDEX(Y$13:Y$512,SMALL(IF(($Z$13:$Z$512=$Z$5),ROW($A$9:$A$508)-ROW($A$9)+1,""),ROWS(F$9:F271)),,1))</f>
        <v/>
      </c>
      <c r="G271" s="59" t="str">
        <f t="array" ref="G271">IF(ROWS(G$9:G271)&gt;$U$5,"",INDEX(Z$13:Z$512,SMALL(IF(($Z$13:$Z$512=$Z$5),ROW($A$9:$A$508)-ROW($A$9)+1,""),ROWS(G$9:G271)),,1))</f>
        <v/>
      </c>
      <c r="H271" s="59" t="str">
        <f t="array" ref="H271">IF(ROWS(H$9:H271)&gt;$U$5,"",INDEX(AC$13:AC$512,SMALL(IF(($Z$13:$Z$512=$Z$5),ROW($A$9:$A$508)-ROW($A$9)+1,""),ROWS(H$9:H271)),,1))</f>
        <v/>
      </c>
      <c r="I271" s="105"/>
      <c r="J271" s="105"/>
      <c r="K271" s="105"/>
      <c r="L271" s="105"/>
      <c r="M271" s="136"/>
      <c r="N271" s="44"/>
      <c r="O271" s="44"/>
      <c r="P271" s="44"/>
      <c r="Q271" s="44"/>
      <c r="R271" s="44"/>
      <c r="S271" s="44"/>
      <c r="T271" s="44">
        <f>Nut_StatusTool!A265</f>
        <v>259</v>
      </c>
      <c r="U271" s="44">
        <f>Nut_StatusTool!B265</f>
        <v>0</v>
      </c>
      <c r="V271" s="44">
        <f>Nut_StatusTool!C265</f>
        <v>0</v>
      </c>
      <c r="W271" s="44">
        <f>Nut_StatusTool!D265</f>
        <v>0</v>
      </c>
      <c r="X271" s="44">
        <f>Nut_StatusTool!F265</f>
        <v>0</v>
      </c>
      <c r="Y271" s="285" t="str">
        <f>Nut_StatusTool!K265</f>
        <v/>
      </c>
      <c r="Z271" s="44" t="str">
        <f>Nut_StatusTool!L265</f>
        <v/>
      </c>
      <c r="AA271" s="44" t="str">
        <f>Nut_StatusTool!M265</f>
        <v/>
      </c>
      <c r="AB271" s="44" t="str">
        <f>Nut_StatusTool!N265</f>
        <v/>
      </c>
      <c r="AC271" s="44">
        <f>Nut_StatusTool!I265</f>
        <v>0</v>
      </c>
      <c r="AD271" s="44">
        <f>Nut_StatusTool!J265</f>
        <v>0</v>
      </c>
    </row>
    <row r="272" spans="1:30" ht="20.100000000000001" customHeight="1">
      <c r="A272" s="59" t="str">
        <f t="array" ref="A272">IF(ROWS(A$9:A272)&gt;$U$5,"",INDEX(T$13:T$512,SMALL(IF(($Z$13:$Z$512=$Z$5),ROW($A$9:$A$508)-ROW($A$9)+1,""),ROWS(A$9:A272)),,1))</f>
        <v/>
      </c>
      <c r="B272" s="390" t="str">
        <f t="array" ref="B272">IF(ROWS(B$9:B272)&gt;$U$5,"",INDEX(U$13:U$512,SMALL(IF(($Z$13:$Z$512=$Z$5),ROW($A$9:$A$508)-ROW($A$9)+1,""),ROWS(B$9:B272)),,1))</f>
        <v/>
      </c>
      <c r="C272" s="389" t="str">
        <f t="array" ref="C272">IF(ROWS(C$9:C272)&gt;$U$5,"",INDEX(V$13:V$512,SMALL(IF(($Z$13:$Z$512=$Z$5),ROW($A$9:$A$508)-ROW($A$9)+1,""),ROWS(C$9:C272)),,1))</f>
        <v/>
      </c>
      <c r="D272" s="309" t="str">
        <f t="array" ref="D272">IF(ROWS(D$9:D272)&gt;$U$5,"",INDEX(W$13:W$512,SMALL(IF(($Z$13:$Z$512=$Z$5),ROW($A$9:$A$508)-ROW($A$9)+1,""),ROWS(D$9:D272)),,1))</f>
        <v/>
      </c>
      <c r="E272" s="59" t="str">
        <f t="array" ref="E272">IF(ROWS(E$9:E272)&gt;$U$5,"",INDEX(X$13:X$512,SMALL(IF(($Z$13:$Z$512=$Z$5),ROW($A$9:$A$508)-ROW($A$9)+1,""),ROWS(E$9:E272)),,1))</f>
        <v/>
      </c>
      <c r="F272" s="59" t="str">
        <f t="array" ref="F272">IF(ROWS(F$9:F272)&gt;$U$5,"",INDEX(Y$13:Y$512,SMALL(IF(($Z$13:$Z$512=$Z$5),ROW($A$9:$A$508)-ROW($A$9)+1,""),ROWS(F$9:F272)),,1))</f>
        <v/>
      </c>
      <c r="G272" s="59" t="str">
        <f t="array" ref="G272">IF(ROWS(G$9:G272)&gt;$U$5,"",INDEX(Z$13:Z$512,SMALL(IF(($Z$13:$Z$512=$Z$5),ROW($A$9:$A$508)-ROW($A$9)+1,""),ROWS(G$9:G272)),,1))</f>
        <v/>
      </c>
      <c r="H272" s="59" t="str">
        <f t="array" ref="H272">IF(ROWS(H$9:H272)&gt;$U$5,"",INDEX(AC$13:AC$512,SMALL(IF(($Z$13:$Z$512=$Z$5),ROW($A$9:$A$508)-ROW($A$9)+1,""),ROWS(H$9:H272)),,1))</f>
        <v/>
      </c>
      <c r="I272" s="105"/>
      <c r="J272" s="105"/>
      <c r="K272" s="105"/>
      <c r="L272" s="105"/>
      <c r="M272" s="136"/>
      <c r="N272" s="44"/>
      <c r="O272" s="44"/>
      <c r="P272" s="44"/>
      <c r="Q272" s="44"/>
      <c r="R272" s="44"/>
      <c r="S272" s="44"/>
      <c r="T272" s="44">
        <f>Nut_StatusTool!A266</f>
        <v>260</v>
      </c>
      <c r="U272" s="44">
        <f>Nut_StatusTool!B266</f>
        <v>0</v>
      </c>
      <c r="V272" s="44">
        <f>Nut_StatusTool!C266</f>
        <v>0</v>
      </c>
      <c r="W272" s="44">
        <f>Nut_StatusTool!D266</f>
        <v>0</v>
      </c>
      <c r="X272" s="44">
        <f>Nut_StatusTool!F266</f>
        <v>0</v>
      </c>
      <c r="Y272" s="285" t="str">
        <f>Nut_StatusTool!K266</f>
        <v/>
      </c>
      <c r="Z272" s="44" t="str">
        <f>Nut_StatusTool!L266</f>
        <v/>
      </c>
      <c r="AA272" s="44" t="str">
        <f>Nut_StatusTool!M266</f>
        <v/>
      </c>
      <c r="AB272" s="44" t="str">
        <f>Nut_StatusTool!N266</f>
        <v/>
      </c>
      <c r="AC272" s="44">
        <f>Nut_StatusTool!I266</f>
        <v>0</v>
      </c>
      <c r="AD272" s="44">
        <f>Nut_StatusTool!J266</f>
        <v>0</v>
      </c>
    </row>
    <row r="273" spans="1:30" ht="20.100000000000001" customHeight="1">
      <c r="A273" s="59" t="str">
        <f t="array" ref="A273">IF(ROWS(A$9:A273)&gt;$U$5,"",INDEX(T$13:T$512,SMALL(IF(($Z$13:$Z$512=$Z$5),ROW($A$9:$A$508)-ROW($A$9)+1,""),ROWS(A$9:A273)),,1))</f>
        <v/>
      </c>
      <c r="B273" s="390" t="str">
        <f t="array" ref="B273">IF(ROWS(B$9:B273)&gt;$U$5,"",INDEX(U$13:U$512,SMALL(IF(($Z$13:$Z$512=$Z$5),ROW($A$9:$A$508)-ROW($A$9)+1,""),ROWS(B$9:B273)),,1))</f>
        <v/>
      </c>
      <c r="C273" s="389" t="str">
        <f t="array" ref="C273">IF(ROWS(C$9:C273)&gt;$U$5,"",INDEX(V$13:V$512,SMALL(IF(($Z$13:$Z$512=$Z$5),ROW($A$9:$A$508)-ROW($A$9)+1,""),ROWS(C$9:C273)),,1))</f>
        <v/>
      </c>
      <c r="D273" s="309" t="str">
        <f t="array" ref="D273">IF(ROWS(D$9:D273)&gt;$U$5,"",INDEX(W$13:W$512,SMALL(IF(($Z$13:$Z$512=$Z$5),ROW($A$9:$A$508)-ROW($A$9)+1,""),ROWS(D$9:D273)),,1))</f>
        <v/>
      </c>
      <c r="E273" s="59" t="str">
        <f t="array" ref="E273">IF(ROWS(E$9:E273)&gt;$U$5,"",INDEX(X$13:X$512,SMALL(IF(($Z$13:$Z$512=$Z$5),ROW($A$9:$A$508)-ROW($A$9)+1,""),ROWS(E$9:E273)),,1))</f>
        <v/>
      </c>
      <c r="F273" s="59" t="str">
        <f t="array" ref="F273">IF(ROWS(F$9:F273)&gt;$U$5,"",INDEX(Y$13:Y$512,SMALL(IF(($Z$13:$Z$512=$Z$5),ROW($A$9:$A$508)-ROW($A$9)+1,""),ROWS(F$9:F273)),,1))</f>
        <v/>
      </c>
      <c r="G273" s="59" t="str">
        <f t="array" ref="G273">IF(ROWS(G$9:G273)&gt;$U$5,"",INDEX(Z$13:Z$512,SMALL(IF(($Z$13:$Z$512=$Z$5),ROW($A$9:$A$508)-ROW($A$9)+1,""),ROWS(G$9:G273)),,1))</f>
        <v/>
      </c>
      <c r="H273" s="59" t="str">
        <f t="array" ref="H273">IF(ROWS(H$9:H273)&gt;$U$5,"",INDEX(AC$13:AC$512,SMALL(IF(($Z$13:$Z$512=$Z$5),ROW($A$9:$A$508)-ROW($A$9)+1,""),ROWS(H$9:H273)),,1))</f>
        <v/>
      </c>
      <c r="I273" s="105"/>
      <c r="J273" s="105"/>
      <c r="K273" s="105"/>
      <c r="L273" s="105"/>
      <c r="M273" s="136"/>
      <c r="N273" s="44"/>
      <c r="O273" s="44"/>
      <c r="P273" s="44"/>
      <c r="Q273" s="44"/>
      <c r="R273" s="44"/>
      <c r="S273" s="44"/>
      <c r="T273" s="44">
        <f>Nut_StatusTool!A267</f>
        <v>261</v>
      </c>
      <c r="U273" s="44">
        <f>Nut_StatusTool!B267</f>
        <v>0</v>
      </c>
      <c r="V273" s="44">
        <f>Nut_StatusTool!C267</f>
        <v>0</v>
      </c>
      <c r="W273" s="44">
        <f>Nut_StatusTool!D267</f>
        <v>0</v>
      </c>
      <c r="X273" s="44">
        <f>Nut_StatusTool!F267</f>
        <v>0</v>
      </c>
      <c r="Y273" s="285" t="str">
        <f>Nut_StatusTool!K267</f>
        <v/>
      </c>
      <c r="Z273" s="44" t="str">
        <f>Nut_StatusTool!L267</f>
        <v/>
      </c>
      <c r="AA273" s="44" t="str">
        <f>Nut_StatusTool!M267</f>
        <v/>
      </c>
      <c r="AB273" s="44" t="str">
        <f>Nut_StatusTool!N267</f>
        <v/>
      </c>
      <c r="AC273" s="44">
        <f>Nut_StatusTool!I267</f>
        <v>0</v>
      </c>
      <c r="AD273" s="44">
        <f>Nut_StatusTool!J267</f>
        <v>0</v>
      </c>
    </row>
    <row r="274" spans="1:30" ht="20.100000000000001" customHeight="1">
      <c r="A274" s="59" t="str">
        <f t="array" ref="A274">IF(ROWS(A$9:A274)&gt;$U$5,"",INDEX(T$13:T$512,SMALL(IF(($Z$13:$Z$512=$Z$5),ROW($A$9:$A$508)-ROW($A$9)+1,""),ROWS(A$9:A274)),,1))</f>
        <v/>
      </c>
      <c r="B274" s="390" t="str">
        <f t="array" ref="B274">IF(ROWS(B$9:B274)&gt;$U$5,"",INDEX(U$13:U$512,SMALL(IF(($Z$13:$Z$512=$Z$5),ROW($A$9:$A$508)-ROW($A$9)+1,""),ROWS(B$9:B274)),,1))</f>
        <v/>
      </c>
      <c r="C274" s="389" t="str">
        <f t="array" ref="C274">IF(ROWS(C$9:C274)&gt;$U$5,"",INDEX(V$13:V$512,SMALL(IF(($Z$13:$Z$512=$Z$5),ROW($A$9:$A$508)-ROW($A$9)+1,""),ROWS(C$9:C274)),,1))</f>
        <v/>
      </c>
      <c r="D274" s="309" t="str">
        <f t="array" ref="D274">IF(ROWS(D$9:D274)&gt;$U$5,"",INDEX(W$13:W$512,SMALL(IF(($Z$13:$Z$512=$Z$5),ROW($A$9:$A$508)-ROW($A$9)+1,""),ROWS(D$9:D274)),,1))</f>
        <v/>
      </c>
      <c r="E274" s="59" t="str">
        <f t="array" ref="E274">IF(ROWS(E$9:E274)&gt;$U$5,"",INDEX(X$13:X$512,SMALL(IF(($Z$13:$Z$512=$Z$5),ROW($A$9:$A$508)-ROW($A$9)+1,""),ROWS(E$9:E274)),,1))</f>
        <v/>
      </c>
      <c r="F274" s="59" t="str">
        <f t="array" ref="F274">IF(ROWS(F$9:F274)&gt;$U$5,"",INDEX(Y$13:Y$512,SMALL(IF(($Z$13:$Z$512=$Z$5),ROW($A$9:$A$508)-ROW($A$9)+1,""),ROWS(F$9:F274)),,1))</f>
        <v/>
      </c>
      <c r="G274" s="59" t="str">
        <f t="array" ref="G274">IF(ROWS(G$9:G274)&gt;$U$5,"",INDEX(Z$13:Z$512,SMALL(IF(($Z$13:$Z$512=$Z$5),ROW($A$9:$A$508)-ROW($A$9)+1,""),ROWS(G$9:G274)),,1))</f>
        <v/>
      </c>
      <c r="H274" s="59" t="str">
        <f t="array" ref="H274">IF(ROWS(H$9:H274)&gt;$U$5,"",INDEX(AC$13:AC$512,SMALL(IF(($Z$13:$Z$512=$Z$5),ROW($A$9:$A$508)-ROW($A$9)+1,""),ROWS(H$9:H274)),,1))</f>
        <v/>
      </c>
      <c r="I274" s="105"/>
      <c r="J274" s="105"/>
      <c r="K274" s="105"/>
      <c r="L274" s="105"/>
      <c r="M274" s="136"/>
      <c r="N274" s="44"/>
      <c r="O274" s="44"/>
      <c r="P274" s="44"/>
      <c r="Q274" s="44"/>
      <c r="R274" s="44"/>
      <c r="S274" s="44"/>
      <c r="T274" s="44">
        <f>Nut_StatusTool!A268</f>
        <v>262</v>
      </c>
      <c r="U274" s="44">
        <f>Nut_StatusTool!B268</f>
        <v>0</v>
      </c>
      <c r="V274" s="44">
        <f>Nut_StatusTool!C268</f>
        <v>0</v>
      </c>
      <c r="W274" s="44">
        <f>Nut_StatusTool!D268</f>
        <v>0</v>
      </c>
      <c r="X274" s="44">
        <f>Nut_StatusTool!F268</f>
        <v>0</v>
      </c>
      <c r="Y274" s="285" t="str">
        <f>Nut_StatusTool!K268</f>
        <v/>
      </c>
      <c r="Z274" s="44" t="str">
        <f>Nut_StatusTool!L268</f>
        <v/>
      </c>
      <c r="AA274" s="44" t="str">
        <f>Nut_StatusTool!M268</f>
        <v/>
      </c>
      <c r="AB274" s="44" t="str">
        <f>Nut_StatusTool!N268</f>
        <v/>
      </c>
      <c r="AC274" s="44">
        <f>Nut_StatusTool!I268</f>
        <v>0</v>
      </c>
      <c r="AD274" s="44">
        <f>Nut_StatusTool!J268</f>
        <v>0</v>
      </c>
    </row>
    <row r="275" spans="1:30" ht="20.100000000000001" customHeight="1">
      <c r="A275" s="59" t="str">
        <f t="array" ref="A275">IF(ROWS(A$9:A275)&gt;$U$5,"",INDEX(T$13:T$512,SMALL(IF(($Z$13:$Z$512=$Z$5),ROW($A$9:$A$508)-ROW($A$9)+1,""),ROWS(A$9:A275)),,1))</f>
        <v/>
      </c>
      <c r="B275" s="390" t="str">
        <f t="array" ref="B275">IF(ROWS(B$9:B275)&gt;$U$5,"",INDEX(U$13:U$512,SMALL(IF(($Z$13:$Z$512=$Z$5),ROW($A$9:$A$508)-ROW($A$9)+1,""),ROWS(B$9:B275)),,1))</f>
        <v/>
      </c>
      <c r="C275" s="389" t="str">
        <f t="array" ref="C275">IF(ROWS(C$9:C275)&gt;$U$5,"",INDEX(V$13:V$512,SMALL(IF(($Z$13:$Z$512=$Z$5),ROW($A$9:$A$508)-ROW($A$9)+1,""),ROWS(C$9:C275)),,1))</f>
        <v/>
      </c>
      <c r="D275" s="309" t="str">
        <f t="array" ref="D275">IF(ROWS(D$9:D275)&gt;$U$5,"",INDEX(W$13:W$512,SMALL(IF(($Z$13:$Z$512=$Z$5),ROW($A$9:$A$508)-ROW($A$9)+1,""),ROWS(D$9:D275)),,1))</f>
        <v/>
      </c>
      <c r="E275" s="59" t="str">
        <f t="array" ref="E275">IF(ROWS(E$9:E275)&gt;$U$5,"",INDEX(X$13:X$512,SMALL(IF(($Z$13:$Z$512=$Z$5),ROW($A$9:$A$508)-ROW($A$9)+1,""),ROWS(E$9:E275)),,1))</f>
        <v/>
      </c>
      <c r="F275" s="59" t="str">
        <f t="array" ref="F275">IF(ROWS(F$9:F275)&gt;$U$5,"",INDEX(Y$13:Y$512,SMALL(IF(($Z$13:$Z$512=$Z$5),ROW($A$9:$A$508)-ROW($A$9)+1,""),ROWS(F$9:F275)),,1))</f>
        <v/>
      </c>
      <c r="G275" s="59" t="str">
        <f t="array" ref="G275">IF(ROWS(G$9:G275)&gt;$U$5,"",INDEX(Z$13:Z$512,SMALL(IF(($Z$13:$Z$512=$Z$5),ROW($A$9:$A$508)-ROW($A$9)+1,""),ROWS(G$9:G275)),,1))</f>
        <v/>
      </c>
      <c r="H275" s="59" t="str">
        <f t="array" ref="H275">IF(ROWS(H$9:H275)&gt;$U$5,"",INDEX(AC$13:AC$512,SMALL(IF(($Z$13:$Z$512=$Z$5),ROW($A$9:$A$508)-ROW($A$9)+1,""),ROWS(H$9:H275)),,1))</f>
        <v/>
      </c>
      <c r="I275" s="105"/>
      <c r="J275" s="105"/>
      <c r="K275" s="105"/>
      <c r="L275" s="105"/>
      <c r="M275" s="136"/>
      <c r="N275" s="44"/>
      <c r="O275" s="44"/>
      <c r="P275" s="44"/>
      <c r="Q275" s="44"/>
      <c r="R275" s="44"/>
      <c r="S275" s="44"/>
      <c r="T275" s="44">
        <f>Nut_StatusTool!A269</f>
        <v>263</v>
      </c>
      <c r="U275" s="44">
        <f>Nut_StatusTool!B269</f>
        <v>0</v>
      </c>
      <c r="V275" s="44">
        <f>Nut_StatusTool!C269</f>
        <v>0</v>
      </c>
      <c r="W275" s="44">
        <f>Nut_StatusTool!D269</f>
        <v>0</v>
      </c>
      <c r="X275" s="44">
        <f>Nut_StatusTool!F269</f>
        <v>0</v>
      </c>
      <c r="Y275" s="285" t="str">
        <f>Nut_StatusTool!K269</f>
        <v/>
      </c>
      <c r="Z275" s="44" t="str">
        <f>Nut_StatusTool!L269</f>
        <v/>
      </c>
      <c r="AA275" s="44" t="str">
        <f>Nut_StatusTool!M269</f>
        <v/>
      </c>
      <c r="AB275" s="44" t="str">
        <f>Nut_StatusTool!N269</f>
        <v/>
      </c>
      <c r="AC275" s="44">
        <f>Nut_StatusTool!I269</f>
        <v>0</v>
      </c>
      <c r="AD275" s="44">
        <f>Nut_StatusTool!J269</f>
        <v>0</v>
      </c>
    </row>
    <row r="276" spans="1:30" ht="20.100000000000001" customHeight="1">
      <c r="A276" s="59" t="str">
        <f t="array" ref="A276">IF(ROWS(A$9:A276)&gt;$U$5,"",INDEX(T$13:T$512,SMALL(IF(($Z$13:$Z$512=$Z$5),ROW($A$9:$A$508)-ROW($A$9)+1,""),ROWS(A$9:A276)),,1))</f>
        <v/>
      </c>
      <c r="B276" s="390" t="str">
        <f t="array" ref="B276">IF(ROWS(B$9:B276)&gt;$U$5,"",INDEX(U$13:U$512,SMALL(IF(($Z$13:$Z$512=$Z$5),ROW($A$9:$A$508)-ROW($A$9)+1,""),ROWS(B$9:B276)),,1))</f>
        <v/>
      </c>
      <c r="C276" s="389" t="str">
        <f t="array" ref="C276">IF(ROWS(C$9:C276)&gt;$U$5,"",INDEX(V$13:V$512,SMALL(IF(($Z$13:$Z$512=$Z$5),ROW($A$9:$A$508)-ROW($A$9)+1,""),ROWS(C$9:C276)),,1))</f>
        <v/>
      </c>
      <c r="D276" s="309" t="str">
        <f t="array" ref="D276">IF(ROWS(D$9:D276)&gt;$U$5,"",INDEX(W$13:W$512,SMALL(IF(($Z$13:$Z$512=$Z$5),ROW($A$9:$A$508)-ROW($A$9)+1,""),ROWS(D$9:D276)),,1))</f>
        <v/>
      </c>
      <c r="E276" s="59" t="str">
        <f t="array" ref="E276">IF(ROWS(E$9:E276)&gt;$U$5,"",INDEX(X$13:X$512,SMALL(IF(($Z$13:$Z$512=$Z$5),ROW($A$9:$A$508)-ROW($A$9)+1,""),ROWS(E$9:E276)),,1))</f>
        <v/>
      </c>
      <c r="F276" s="59" t="str">
        <f t="array" ref="F276">IF(ROWS(F$9:F276)&gt;$U$5,"",INDEX(Y$13:Y$512,SMALL(IF(($Z$13:$Z$512=$Z$5),ROW($A$9:$A$508)-ROW($A$9)+1,""),ROWS(F$9:F276)),,1))</f>
        <v/>
      </c>
      <c r="G276" s="59" t="str">
        <f t="array" ref="G276">IF(ROWS(G$9:G276)&gt;$U$5,"",INDEX(Z$13:Z$512,SMALL(IF(($Z$13:$Z$512=$Z$5),ROW($A$9:$A$508)-ROW($A$9)+1,""),ROWS(G$9:G276)),,1))</f>
        <v/>
      </c>
      <c r="H276" s="59" t="str">
        <f t="array" ref="H276">IF(ROWS(H$9:H276)&gt;$U$5,"",INDEX(AC$13:AC$512,SMALL(IF(($Z$13:$Z$512=$Z$5),ROW($A$9:$A$508)-ROW($A$9)+1,""),ROWS(H$9:H276)),,1))</f>
        <v/>
      </c>
      <c r="I276" s="105"/>
      <c r="J276" s="105"/>
      <c r="K276" s="105"/>
      <c r="L276" s="105"/>
      <c r="M276" s="136"/>
      <c r="N276" s="44"/>
      <c r="O276" s="44"/>
      <c r="P276" s="44"/>
      <c r="Q276" s="44"/>
      <c r="R276" s="44"/>
      <c r="S276" s="44"/>
      <c r="T276" s="44">
        <f>Nut_StatusTool!A270</f>
        <v>264</v>
      </c>
      <c r="U276" s="44">
        <f>Nut_StatusTool!B270</f>
        <v>0</v>
      </c>
      <c r="V276" s="44">
        <f>Nut_StatusTool!C270</f>
        <v>0</v>
      </c>
      <c r="W276" s="44">
        <f>Nut_StatusTool!D270</f>
        <v>0</v>
      </c>
      <c r="X276" s="44">
        <f>Nut_StatusTool!F270</f>
        <v>0</v>
      </c>
      <c r="Y276" s="285" t="str">
        <f>Nut_StatusTool!K270</f>
        <v/>
      </c>
      <c r="Z276" s="44" t="str">
        <f>Nut_StatusTool!L270</f>
        <v/>
      </c>
      <c r="AA276" s="44" t="str">
        <f>Nut_StatusTool!M270</f>
        <v/>
      </c>
      <c r="AB276" s="44" t="str">
        <f>Nut_StatusTool!N270</f>
        <v/>
      </c>
      <c r="AC276" s="44">
        <f>Nut_StatusTool!I270</f>
        <v>0</v>
      </c>
      <c r="AD276" s="44">
        <f>Nut_StatusTool!J270</f>
        <v>0</v>
      </c>
    </row>
    <row r="277" spans="1:30" ht="20.100000000000001" customHeight="1">
      <c r="A277" s="59" t="str">
        <f t="array" ref="A277">IF(ROWS(A$9:A277)&gt;$U$5,"",INDEX(T$13:T$512,SMALL(IF(($Z$13:$Z$512=$Z$5),ROW($A$9:$A$508)-ROW($A$9)+1,""),ROWS(A$9:A277)),,1))</f>
        <v/>
      </c>
      <c r="B277" s="390" t="str">
        <f t="array" ref="B277">IF(ROWS(B$9:B277)&gt;$U$5,"",INDEX(U$13:U$512,SMALL(IF(($Z$13:$Z$512=$Z$5),ROW($A$9:$A$508)-ROW($A$9)+1,""),ROWS(B$9:B277)),,1))</f>
        <v/>
      </c>
      <c r="C277" s="389" t="str">
        <f t="array" ref="C277">IF(ROWS(C$9:C277)&gt;$U$5,"",INDEX(V$13:V$512,SMALL(IF(($Z$13:$Z$512=$Z$5),ROW($A$9:$A$508)-ROW($A$9)+1,""),ROWS(C$9:C277)),,1))</f>
        <v/>
      </c>
      <c r="D277" s="309" t="str">
        <f t="array" ref="D277">IF(ROWS(D$9:D277)&gt;$U$5,"",INDEX(W$13:W$512,SMALL(IF(($Z$13:$Z$512=$Z$5),ROW($A$9:$A$508)-ROW($A$9)+1,""),ROWS(D$9:D277)),,1))</f>
        <v/>
      </c>
      <c r="E277" s="59" t="str">
        <f t="array" ref="E277">IF(ROWS(E$9:E277)&gt;$U$5,"",INDEX(X$13:X$512,SMALL(IF(($Z$13:$Z$512=$Z$5),ROW($A$9:$A$508)-ROW($A$9)+1,""),ROWS(E$9:E277)),,1))</f>
        <v/>
      </c>
      <c r="F277" s="59" t="str">
        <f t="array" ref="F277">IF(ROWS(F$9:F277)&gt;$U$5,"",INDEX(Y$13:Y$512,SMALL(IF(($Z$13:$Z$512=$Z$5),ROW($A$9:$A$508)-ROW($A$9)+1,""),ROWS(F$9:F277)),,1))</f>
        <v/>
      </c>
      <c r="G277" s="59" t="str">
        <f t="array" ref="G277">IF(ROWS(G$9:G277)&gt;$U$5,"",INDEX(Z$13:Z$512,SMALL(IF(($Z$13:$Z$512=$Z$5),ROW($A$9:$A$508)-ROW($A$9)+1,""),ROWS(G$9:G277)),,1))</f>
        <v/>
      </c>
      <c r="H277" s="59" t="str">
        <f t="array" ref="H277">IF(ROWS(H$9:H277)&gt;$U$5,"",INDEX(AC$13:AC$512,SMALL(IF(($Z$13:$Z$512=$Z$5),ROW($A$9:$A$508)-ROW($A$9)+1,""),ROWS(H$9:H277)),,1))</f>
        <v/>
      </c>
      <c r="I277" s="105"/>
      <c r="J277" s="105"/>
      <c r="K277" s="105"/>
      <c r="L277" s="105"/>
      <c r="M277" s="136"/>
      <c r="N277" s="44"/>
      <c r="O277" s="44"/>
      <c r="P277" s="44"/>
      <c r="Q277" s="44"/>
      <c r="R277" s="44"/>
      <c r="S277" s="44"/>
      <c r="T277" s="44">
        <f>Nut_StatusTool!A271</f>
        <v>265</v>
      </c>
      <c r="U277" s="44">
        <f>Nut_StatusTool!B271</f>
        <v>0</v>
      </c>
      <c r="V277" s="44">
        <f>Nut_StatusTool!C271</f>
        <v>0</v>
      </c>
      <c r="W277" s="44">
        <f>Nut_StatusTool!D271</f>
        <v>0</v>
      </c>
      <c r="X277" s="44">
        <f>Nut_StatusTool!F271</f>
        <v>0</v>
      </c>
      <c r="Y277" s="285" t="str">
        <f>Nut_StatusTool!K271</f>
        <v/>
      </c>
      <c r="Z277" s="44" t="str">
        <f>Nut_StatusTool!L271</f>
        <v/>
      </c>
      <c r="AA277" s="44" t="str">
        <f>Nut_StatusTool!M271</f>
        <v/>
      </c>
      <c r="AB277" s="44" t="str">
        <f>Nut_StatusTool!N271</f>
        <v/>
      </c>
      <c r="AC277" s="44">
        <f>Nut_StatusTool!I271</f>
        <v>0</v>
      </c>
      <c r="AD277" s="44">
        <f>Nut_StatusTool!J271</f>
        <v>0</v>
      </c>
    </row>
    <row r="278" spans="1:30" ht="20.100000000000001" customHeight="1">
      <c r="A278" s="59" t="str">
        <f t="array" ref="A278">IF(ROWS(A$9:A278)&gt;$U$5,"",INDEX(T$13:T$512,SMALL(IF(($Z$13:$Z$512=$Z$5),ROW($A$9:$A$508)-ROW($A$9)+1,""),ROWS(A$9:A278)),,1))</f>
        <v/>
      </c>
      <c r="B278" s="390" t="str">
        <f t="array" ref="B278">IF(ROWS(B$9:B278)&gt;$U$5,"",INDEX(U$13:U$512,SMALL(IF(($Z$13:$Z$512=$Z$5),ROW($A$9:$A$508)-ROW($A$9)+1,""),ROWS(B$9:B278)),,1))</f>
        <v/>
      </c>
      <c r="C278" s="389" t="str">
        <f t="array" ref="C278">IF(ROWS(C$9:C278)&gt;$U$5,"",INDEX(V$13:V$512,SMALL(IF(($Z$13:$Z$512=$Z$5),ROW($A$9:$A$508)-ROW($A$9)+1,""),ROWS(C$9:C278)),,1))</f>
        <v/>
      </c>
      <c r="D278" s="309" t="str">
        <f t="array" ref="D278">IF(ROWS(D$9:D278)&gt;$U$5,"",INDEX(W$13:W$512,SMALL(IF(($Z$13:$Z$512=$Z$5),ROW($A$9:$A$508)-ROW($A$9)+1,""),ROWS(D$9:D278)),,1))</f>
        <v/>
      </c>
      <c r="E278" s="59" t="str">
        <f t="array" ref="E278">IF(ROWS(E$9:E278)&gt;$U$5,"",INDEX(X$13:X$512,SMALL(IF(($Z$13:$Z$512=$Z$5),ROW($A$9:$A$508)-ROW($A$9)+1,""),ROWS(E$9:E278)),,1))</f>
        <v/>
      </c>
      <c r="F278" s="59" t="str">
        <f t="array" ref="F278">IF(ROWS(F$9:F278)&gt;$U$5,"",INDEX(Y$13:Y$512,SMALL(IF(($Z$13:$Z$512=$Z$5),ROW($A$9:$A$508)-ROW($A$9)+1,""),ROWS(F$9:F278)),,1))</f>
        <v/>
      </c>
      <c r="G278" s="59" t="str">
        <f t="array" ref="G278">IF(ROWS(G$9:G278)&gt;$U$5,"",INDEX(Z$13:Z$512,SMALL(IF(($Z$13:$Z$512=$Z$5),ROW($A$9:$A$508)-ROW($A$9)+1,""),ROWS(G$9:G278)),,1))</f>
        <v/>
      </c>
      <c r="H278" s="59" t="str">
        <f t="array" ref="H278">IF(ROWS(H$9:H278)&gt;$U$5,"",INDEX(AC$13:AC$512,SMALL(IF(($Z$13:$Z$512=$Z$5),ROW($A$9:$A$508)-ROW($A$9)+1,""),ROWS(H$9:H278)),,1))</f>
        <v/>
      </c>
      <c r="I278" s="105"/>
      <c r="J278" s="105"/>
      <c r="K278" s="105"/>
      <c r="L278" s="105"/>
      <c r="M278" s="136"/>
      <c r="N278" s="44"/>
      <c r="O278" s="44"/>
      <c r="P278" s="44"/>
      <c r="Q278" s="44"/>
      <c r="R278" s="44"/>
      <c r="S278" s="44"/>
      <c r="T278" s="44">
        <f>Nut_StatusTool!A272</f>
        <v>266</v>
      </c>
      <c r="U278" s="44">
        <f>Nut_StatusTool!B272</f>
        <v>0</v>
      </c>
      <c r="V278" s="44">
        <f>Nut_StatusTool!C272</f>
        <v>0</v>
      </c>
      <c r="W278" s="44">
        <f>Nut_StatusTool!D272</f>
        <v>0</v>
      </c>
      <c r="X278" s="44">
        <f>Nut_StatusTool!F272</f>
        <v>0</v>
      </c>
      <c r="Y278" s="285" t="str">
        <f>Nut_StatusTool!K272</f>
        <v/>
      </c>
      <c r="Z278" s="44" t="str">
        <f>Nut_StatusTool!L272</f>
        <v/>
      </c>
      <c r="AA278" s="44" t="str">
        <f>Nut_StatusTool!M272</f>
        <v/>
      </c>
      <c r="AB278" s="44" t="str">
        <f>Nut_StatusTool!N272</f>
        <v/>
      </c>
      <c r="AC278" s="44">
        <f>Nut_StatusTool!I272</f>
        <v>0</v>
      </c>
      <c r="AD278" s="44">
        <f>Nut_StatusTool!J272</f>
        <v>0</v>
      </c>
    </row>
    <row r="279" spans="1:30" ht="20.100000000000001" customHeight="1">
      <c r="A279" s="59" t="str">
        <f t="array" ref="A279">IF(ROWS(A$9:A279)&gt;$U$5,"",INDEX(T$13:T$512,SMALL(IF(($Z$13:$Z$512=$Z$5),ROW($A$9:$A$508)-ROW($A$9)+1,""),ROWS(A$9:A279)),,1))</f>
        <v/>
      </c>
      <c r="B279" s="390" t="str">
        <f t="array" ref="B279">IF(ROWS(B$9:B279)&gt;$U$5,"",INDEX(U$13:U$512,SMALL(IF(($Z$13:$Z$512=$Z$5),ROW($A$9:$A$508)-ROW($A$9)+1,""),ROWS(B$9:B279)),,1))</f>
        <v/>
      </c>
      <c r="C279" s="389" t="str">
        <f t="array" ref="C279">IF(ROWS(C$9:C279)&gt;$U$5,"",INDEX(V$13:V$512,SMALL(IF(($Z$13:$Z$512=$Z$5),ROW($A$9:$A$508)-ROW($A$9)+1,""),ROWS(C$9:C279)),,1))</f>
        <v/>
      </c>
      <c r="D279" s="309" t="str">
        <f t="array" ref="D279">IF(ROWS(D$9:D279)&gt;$U$5,"",INDEX(W$13:W$512,SMALL(IF(($Z$13:$Z$512=$Z$5),ROW($A$9:$A$508)-ROW($A$9)+1,""),ROWS(D$9:D279)),,1))</f>
        <v/>
      </c>
      <c r="E279" s="59" t="str">
        <f t="array" ref="E279">IF(ROWS(E$9:E279)&gt;$U$5,"",INDEX(X$13:X$512,SMALL(IF(($Z$13:$Z$512=$Z$5),ROW($A$9:$A$508)-ROW($A$9)+1,""),ROWS(E$9:E279)),,1))</f>
        <v/>
      </c>
      <c r="F279" s="59" t="str">
        <f t="array" ref="F279">IF(ROWS(F$9:F279)&gt;$U$5,"",INDEX(Y$13:Y$512,SMALL(IF(($Z$13:$Z$512=$Z$5),ROW($A$9:$A$508)-ROW($A$9)+1,""),ROWS(F$9:F279)),,1))</f>
        <v/>
      </c>
      <c r="G279" s="59" t="str">
        <f t="array" ref="G279">IF(ROWS(G$9:G279)&gt;$U$5,"",INDEX(Z$13:Z$512,SMALL(IF(($Z$13:$Z$512=$Z$5),ROW($A$9:$A$508)-ROW($A$9)+1,""),ROWS(G$9:G279)),,1))</f>
        <v/>
      </c>
      <c r="H279" s="59" t="str">
        <f t="array" ref="H279">IF(ROWS(H$9:H279)&gt;$U$5,"",INDEX(AC$13:AC$512,SMALL(IF(($Z$13:$Z$512=$Z$5),ROW($A$9:$A$508)-ROW($A$9)+1,""),ROWS(H$9:H279)),,1))</f>
        <v/>
      </c>
      <c r="I279" s="105"/>
      <c r="J279" s="105"/>
      <c r="K279" s="105"/>
      <c r="L279" s="105"/>
      <c r="M279" s="136"/>
      <c r="N279" s="44"/>
      <c r="O279" s="44"/>
      <c r="P279" s="44"/>
      <c r="Q279" s="44"/>
      <c r="R279" s="44"/>
      <c r="S279" s="44"/>
      <c r="T279" s="44">
        <f>Nut_StatusTool!A273</f>
        <v>267</v>
      </c>
      <c r="U279" s="44">
        <f>Nut_StatusTool!B273</f>
        <v>0</v>
      </c>
      <c r="V279" s="44">
        <f>Nut_StatusTool!C273</f>
        <v>0</v>
      </c>
      <c r="W279" s="44">
        <f>Nut_StatusTool!D273</f>
        <v>0</v>
      </c>
      <c r="X279" s="44">
        <f>Nut_StatusTool!F273</f>
        <v>0</v>
      </c>
      <c r="Y279" s="285" t="str">
        <f>Nut_StatusTool!K273</f>
        <v/>
      </c>
      <c r="Z279" s="44" t="str">
        <f>Nut_StatusTool!L273</f>
        <v/>
      </c>
      <c r="AA279" s="44" t="str">
        <f>Nut_StatusTool!M273</f>
        <v/>
      </c>
      <c r="AB279" s="44" t="str">
        <f>Nut_StatusTool!N273</f>
        <v/>
      </c>
      <c r="AC279" s="44">
        <f>Nut_StatusTool!I273</f>
        <v>0</v>
      </c>
      <c r="AD279" s="44">
        <f>Nut_StatusTool!J273</f>
        <v>0</v>
      </c>
    </row>
    <row r="280" spans="1:30" ht="20.100000000000001" customHeight="1">
      <c r="A280" s="59" t="str">
        <f t="array" ref="A280">IF(ROWS(A$9:A280)&gt;$U$5,"",INDEX(T$13:T$512,SMALL(IF(($Z$13:$Z$512=$Z$5),ROW($A$9:$A$508)-ROW($A$9)+1,""),ROWS(A$9:A280)),,1))</f>
        <v/>
      </c>
      <c r="B280" s="390" t="str">
        <f t="array" ref="B280">IF(ROWS(B$9:B280)&gt;$U$5,"",INDEX(U$13:U$512,SMALL(IF(($Z$13:$Z$512=$Z$5),ROW($A$9:$A$508)-ROW($A$9)+1,""),ROWS(B$9:B280)),,1))</f>
        <v/>
      </c>
      <c r="C280" s="389" t="str">
        <f t="array" ref="C280">IF(ROWS(C$9:C280)&gt;$U$5,"",INDEX(V$13:V$512,SMALL(IF(($Z$13:$Z$512=$Z$5),ROW($A$9:$A$508)-ROW($A$9)+1,""),ROWS(C$9:C280)),,1))</f>
        <v/>
      </c>
      <c r="D280" s="309" t="str">
        <f t="array" ref="D280">IF(ROWS(D$9:D280)&gt;$U$5,"",INDEX(W$13:W$512,SMALL(IF(($Z$13:$Z$512=$Z$5),ROW($A$9:$A$508)-ROW($A$9)+1,""),ROWS(D$9:D280)),,1))</f>
        <v/>
      </c>
      <c r="E280" s="59" t="str">
        <f t="array" ref="E280">IF(ROWS(E$9:E280)&gt;$U$5,"",INDEX(X$13:X$512,SMALL(IF(($Z$13:$Z$512=$Z$5),ROW($A$9:$A$508)-ROW($A$9)+1,""),ROWS(E$9:E280)),,1))</f>
        <v/>
      </c>
      <c r="F280" s="59" t="str">
        <f t="array" ref="F280">IF(ROWS(F$9:F280)&gt;$U$5,"",INDEX(Y$13:Y$512,SMALL(IF(($Z$13:$Z$512=$Z$5),ROW($A$9:$A$508)-ROW($A$9)+1,""),ROWS(F$9:F280)),,1))</f>
        <v/>
      </c>
      <c r="G280" s="59" t="str">
        <f t="array" ref="G280">IF(ROWS(G$9:G280)&gt;$U$5,"",INDEX(Z$13:Z$512,SMALL(IF(($Z$13:$Z$512=$Z$5),ROW($A$9:$A$508)-ROW($A$9)+1,""),ROWS(G$9:G280)),,1))</f>
        <v/>
      </c>
      <c r="H280" s="59" t="str">
        <f t="array" ref="H280">IF(ROWS(H$9:H280)&gt;$U$5,"",INDEX(AC$13:AC$512,SMALL(IF(($Z$13:$Z$512=$Z$5),ROW($A$9:$A$508)-ROW($A$9)+1,""),ROWS(H$9:H280)),,1))</f>
        <v/>
      </c>
      <c r="I280" s="105"/>
      <c r="J280" s="105"/>
      <c r="K280" s="105"/>
      <c r="L280" s="105"/>
      <c r="M280" s="136"/>
      <c r="N280" s="44"/>
      <c r="O280" s="44"/>
      <c r="P280" s="44"/>
      <c r="Q280" s="44"/>
      <c r="R280" s="44"/>
      <c r="S280" s="44"/>
      <c r="T280" s="44">
        <f>Nut_StatusTool!A274</f>
        <v>268</v>
      </c>
      <c r="U280" s="44">
        <f>Nut_StatusTool!B274</f>
        <v>0</v>
      </c>
      <c r="V280" s="44">
        <f>Nut_StatusTool!C274</f>
        <v>0</v>
      </c>
      <c r="W280" s="44">
        <f>Nut_StatusTool!D274</f>
        <v>0</v>
      </c>
      <c r="X280" s="44">
        <f>Nut_StatusTool!F274</f>
        <v>0</v>
      </c>
      <c r="Y280" s="285" t="str">
        <f>Nut_StatusTool!K274</f>
        <v/>
      </c>
      <c r="Z280" s="44" t="str">
        <f>Nut_StatusTool!L274</f>
        <v/>
      </c>
      <c r="AA280" s="44" t="str">
        <f>Nut_StatusTool!M274</f>
        <v/>
      </c>
      <c r="AB280" s="44" t="str">
        <f>Nut_StatusTool!N274</f>
        <v/>
      </c>
      <c r="AC280" s="44">
        <f>Nut_StatusTool!I274</f>
        <v>0</v>
      </c>
      <c r="AD280" s="44">
        <f>Nut_StatusTool!J274</f>
        <v>0</v>
      </c>
    </row>
    <row r="281" spans="1:30" ht="20.100000000000001" customHeight="1">
      <c r="A281" s="59" t="str">
        <f t="array" ref="A281">IF(ROWS(A$9:A281)&gt;$U$5,"",INDEX(T$13:T$512,SMALL(IF(($Z$13:$Z$512=$Z$5),ROW($A$9:$A$508)-ROW($A$9)+1,""),ROWS(A$9:A281)),,1))</f>
        <v/>
      </c>
      <c r="B281" s="390" t="str">
        <f t="array" ref="B281">IF(ROWS(B$9:B281)&gt;$U$5,"",INDEX(U$13:U$512,SMALL(IF(($Z$13:$Z$512=$Z$5),ROW($A$9:$A$508)-ROW($A$9)+1,""),ROWS(B$9:B281)),,1))</f>
        <v/>
      </c>
      <c r="C281" s="389" t="str">
        <f t="array" ref="C281">IF(ROWS(C$9:C281)&gt;$U$5,"",INDEX(V$13:V$512,SMALL(IF(($Z$13:$Z$512=$Z$5),ROW($A$9:$A$508)-ROW($A$9)+1,""),ROWS(C$9:C281)),,1))</f>
        <v/>
      </c>
      <c r="D281" s="309" t="str">
        <f t="array" ref="D281">IF(ROWS(D$9:D281)&gt;$U$5,"",INDEX(W$13:W$512,SMALL(IF(($Z$13:$Z$512=$Z$5),ROW($A$9:$A$508)-ROW($A$9)+1,""),ROWS(D$9:D281)),,1))</f>
        <v/>
      </c>
      <c r="E281" s="59" t="str">
        <f t="array" ref="E281">IF(ROWS(E$9:E281)&gt;$U$5,"",INDEX(X$13:X$512,SMALL(IF(($Z$13:$Z$512=$Z$5),ROW($A$9:$A$508)-ROW($A$9)+1,""),ROWS(E$9:E281)),,1))</f>
        <v/>
      </c>
      <c r="F281" s="59" t="str">
        <f t="array" ref="F281">IF(ROWS(F$9:F281)&gt;$U$5,"",INDEX(Y$13:Y$512,SMALL(IF(($Z$13:$Z$512=$Z$5),ROW($A$9:$A$508)-ROW($A$9)+1,""),ROWS(F$9:F281)),,1))</f>
        <v/>
      </c>
      <c r="G281" s="59" t="str">
        <f t="array" ref="G281">IF(ROWS(G$9:G281)&gt;$U$5,"",INDEX(Z$13:Z$512,SMALL(IF(($Z$13:$Z$512=$Z$5),ROW($A$9:$A$508)-ROW($A$9)+1,""),ROWS(G$9:G281)),,1))</f>
        <v/>
      </c>
      <c r="H281" s="59" t="str">
        <f t="array" ref="H281">IF(ROWS(H$9:H281)&gt;$U$5,"",INDEX(AC$13:AC$512,SMALL(IF(($Z$13:$Z$512=$Z$5),ROW($A$9:$A$508)-ROW($A$9)+1,""),ROWS(H$9:H281)),,1))</f>
        <v/>
      </c>
      <c r="I281" s="105"/>
      <c r="J281" s="105"/>
      <c r="K281" s="105"/>
      <c r="L281" s="105"/>
      <c r="M281" s="136"/>
      <c r="N281" s="44"/>
      <c r="O281" s="44"/>
      <c r="P281" s="44"/>
      <c r="Q281" s="44"/>
      <c r="R281" s="44"/>
      <c r="S281" s="44"/>
      <c r="T281" s="44">
        <f>Nut_StatusTool!A275</f>
        <v>269</v>
      </c>
      <c r="U281" s="44">
        <f>Nut_StatusTool!B275</f>
        <v>0</v>
      </c>
      <c r="V281" s="44">
        <f>Nut_StatusTool!C275</f>
        <v>0</v>
      </c>
      <c r="W281" s="44">
        <f>Nut_StatusTool!D275</f>
        <v>0</v>
      </c>
      <c r="X281" s="44">
        <f>Nut_StatusTool!F275</f>
        <v>0</v>
      </c>
      <c r="Y281" s="285" t="str">
        <f>Nut_StatusTool!K275</f>
        <v/>
      </c>
      <c r="Z281" s="44" t="str">
        <f>Nut_StatusTool!L275</f>
        <v/>
      </c>
      <c r="AA281" s="44" t="str">
        <f>Nut_StatusTool!M275</f>
        <v/>
      </c>
      <c r="AB281" s="44" t="str">
        <f>Nut_StatusTool!N275</f>
        <v/>
      </c>
      <c r="AC281" s="44">
        <f>Nut_StatusTool!I275</f>
        <v>0</v>
      </c>
      <c r="AD281" s="44">
        <f>Nut_StatusTool!J275</f>
        <v>0</v>
      </c>
    </row>
    <row r="282" spans="1:30" ht="20.100000000000001" customHeight="1">
      <c r="A282" s="59" t="str">
        <f t="array" ref="A282">IF(ROWS(A$9:A282)&gt;$U$5,"",INDEX(T$13:T$512,SMALL(IF(($Z$13:$Z$512=$Z$5),ROW($A$9:$A$508)-ROW($A$9)+1,""),ROWS(A$9:A282)),,1))</f>
        <v/>
      </c>
      <c r="B282" s="390" t="str">
        <f t="array" ref="B282">IF(ROWS(B$9:B282)&gt;$U$5,"",INDEX(U$13:U$512,SMALL(IF(($Z$13:$Z$512=$Z$5),ROW($A$9:$A$508)-ROW($A$9)+1,""),ROWS(B$9:B282)),,1))</f>
        <v/>
      </c>
      <c r="C282" s="389" t="str">
        <f t="array" ref="C282">IF(ROWS(C$9:C282)&gt;$U$5,"",INDEX(V$13:V$512,SMALL(IF(($Z$13:$Z$512=$Z$5),ROW($A$9:$A$508)-ROW($A$9)+1,""),ROWS(C$9:C282)),,1))</f>
        <v/>
      </c>
      <c r="D282" s="309" t="str">
        <f t="array" ref="D282">IF(ROWS(D$9:D282)&gt;$U$5,"",INDEX(W$13:W$512,SMALL(IF(($Z$13:$Z$512=$Z$5),ROW($A$9:$A$508)-ROW($A$9)+1,""),ROWS(D$9:D282)),,1))</f>
        <v/>
      </c>
      <c r="E282" s="59" t="str">
        <f t="array" ref="E282">IF(ROWS(E$9:E282)&gt;$U$5,"",INDEX(X$13:X$512,SMALL(IF(($Z$13:$Z$512=$Z$5),ROW($A$9:$A$508)-ROW($A$9)+1,""),ROWS(E$9:E282)),,1))</f>
        <v/>
      </c>
      <c r="F282" s="59" t="str">
        <f t="array" ref="F282">IF(ROWS(F$9:F282)&gt;$U$5,"",INDEX(Y$13:Y$512,SMALL(IF(($Z$13:$Z$512=$Z$5),ROW($A$9:$A$508)-ROW($A$9)+1,""),ROWS(F$9:F282)),,1))</f>
        <v/>
      </c>
      <c r="G282" s="59" t="str">
        <f t="array" ref="G282">IF(ROWS(G$9:G282)&gt;$U$5,"",INDEX(Z$13:Z$512,SMALL(IF(($Z$13:$Z$512=$Z$5),ROW($A$9:$A$508)-ROW($A$9)+1,""),ROWS(G$9:G282)),,1))</f>
        <v/>
      </c>
      <c r="H282" s="59" t="str">
        <f t="array" ref="H282">IF(ROWS(H$9:H282)&gt;$U$5,"",INDEX(AC$13:AC$512,SMALL(IF(($Z$13:$Z$512=$Z$5),ROW($A$9:$A$508)-ROW($A$9)+1,""),ROWS(H$9:H282)),,1))</f>
        <v/>
      </c>
      <c r="I282" s="105"/>
      <c r="J282" s="105"/>
      <c r="K282" s="105"/>
      <c r="L282" s="105"/>
      <c r="M282" s="136"/>
      <c r="N282" s="44"/>
      <c r="O282" s="44"/>
      <c r="P282" s="44"/>
      <c r="Q282" s="44"/>
      <c r="R282" s="44"/>
      <c r="S282" s="44"/>
      <c r="T282" s="44">
        <f>Nut_StatusTool!A276</f>
        <v>270</v>
      </c>
      <c r="U282" s="44">
        <f>Nut_StatusTool!B276</f>
        <v>0</v>
      </c>
      <c r="V282" s="44">
        <f>Nut_StatusTool!C276</f>
        <v>0</v>
      </c>
      <c r="W282" s="44">
        <f>Nut_StatusTool!D276</f>
        <v>0</v>
      </c>
      <c r="X282" s="44">
        <f>Nut_StatusTool!F276</f>
        <v>0</v>
      </c>
      <c r="Y282" s="285" t="str">
        <f>Nut_StatusTool!K276</f>
        <v/>
      </c>
      <c r="Z282" s="44" t="str">
        <f>Nut_StatusTool!L276</f>
        <v/>
      </c>
      <c r="AA282" s="44" t="str">
        <f>Nut_StatusTool!M276</f>
        <v/>
      </c>
      <c r="AB282" s="44" t="str">
        <f>Nut_StatusTool!N276</f>
        <v/>
      </c>
      <c r="AC282" s="44">
        <f>Nut_StatusTool!I276</f>
        <v>0</v>
      </c>
      <c r="AD282" s="44">
        <f>Nut_StatusTool!J276</f>
        <v>0</v>
      </c>
    </row>
    <row r="283" spans="1:30" ht="20.100000000000001" customHeight="1">
      <c r="A283" s="59" t="str">
        <f t="array" ref="A283">IF(ROWS(A$9:A283)&gt;$U$5,"",INDEX(T$13:T$512,SMALL(IF(($Z$13:$Z$512=$Z$5),ROW($A$9:$A$508)-ROW($A$9)+1,""),ROWS(A$9:A283)),,1))</f>
        <v/>
      </c>
      <c r="B283" s="390" t="str">
        <f t="array" ref="B283">IF(ROWS(B$9:B283)&gt;$U$5,"",INDEX(U$13:U$512,SMALL(IF(($Z$13:$Z$512=$Z$5),ROW($A$9:$A$508)-ROW($A$9)+1,""),ROWS(B$9:B283)),,1))</f>
        <v/>
      </c>
      <c r="C283" s="389" t="str">
        <f t="array" ref="C283">IF(ROWS(C$9:C283)&gt;$U$5,"",INDEX(V$13:V$512,SMALL(IF(($Z$13:$Z$512=$Z$5),ROW($A$9:$A$508)-ROW($A$9)+1,""),ROWS(C$9:C283)),,1))</f>
        <v/>
      </c>
      <c r="D283" s="309" t="str">
        <f t="array" ref="D283">IF(ROWS(D$9:D283)&gt;$U$5,"",INDEX(W$13:W$512,SMALL(IF(($Z$13:$Z$512=$Z$5),ROW($A$9:$A$508)-ROW($A$9)+1,""),ROWS(D$9:D283)),,1))</f>
        <v/>
      </c>
      <c r="E283" s="59" t="str">
        <f t="array" ref="E283">IF(ROWS(E$9:E283)&gt;$U$5,"",INDEX(X$13:X$512,SMALL(IF(($Z$13:$Z$512=$Z$5),ROW($A$9:$A$508)-ROW($A$9)+1,""),ROWS(E$9:E283)),,1))</f>
        <v/>
      </c>
      <c r="F283" s="59" t="str">
        <f t="array" ref="F283">IF(ROWS(F$9:F283)&gt;$U$5,"",INDEX(Y$13:Y$512,SMALL(IF(($Z$13:$Z$512=$Z$5),ROW($A$9:$A$508)-ROW($A$9)+1,""),ROWS(F$9:F283)),,1))</f>
        <v/>
      </c>
      <c r="G283" s="59" t="str">
        <f t="array" ref="G283">IF(ROWS(G$9:G283)&gt;$U$5,"",INDEX(Z$13:Z$512,SMALL(IF(($Z$13:$Z$512=$Z$5),ROW($A$9:$A$508)-ROW($A$9)+1,""),ROWS(G$9:G283)),,1))</f>
        <v/>
      </c>
      <c r="H283" s="59" t="str">
        <f t="array" ref="H283">IF(ROWS(H$9:H283)&gt;$U$5,"",INDEX(AC$13:AC$512,SMALL(IF(($Z$13:$Z$512=$Z$5),ROW($A$9:$A$508)-ROW($A$9)+1,""),ROWS(H$9:H283)),,1))</f>
        <v/>
      </c>
      <c r="I283" s="105"/>
      <c r="J283" s="105"/>
      <c r="K283" s="105"/>
      <c r="L283" s="105"/>
      <c r="M283" s="136"/>
      <c r="N283" s="44"/>
      <c r="O283" s="44"/>
      <c r="P283" s="44"/>
      <c r="Q283" s="44"/>
      <c r="R283" s="44"/>
      <c r="S283" s="44"/>
      <c r="T283" s="44">
        <f>Nut_StatusTool!A277</f>
        <v>271</v>
      </c>
      <c r="U283" s="44">
        <f>Nut_StatusTool!B277</f>
        <v>0</v>
      </c>
      <c r="V283" s="44">
        <f>Nut_StatusTool!C277</f>
        <v>0</v>
      </c>
      <c r="W283" s="44">
        <f>Nut_StatusTool!D277</f>
        <v>0</v>
      </c>
      <c r="X283" s="44">
        <f>Nut_StatusTool!F277</f>
        <v>0</v>
      </c>
      <c r="Y283" s="285" t="str">
        <f>Nut_StatusTool!K277</f>
        <v/>
      </c>
      <c r="Z283" s="44" t="str">
        <f>Nut_StatusTool!L277</f>
        <v/>
      </c>
      <c r="AA283" s="44" t="str">
        <f>Nut_StatusTool!M277</f>
        <v/>
      </c>
      <c r="AB283" s="44" t="str">
        <f>Nut_StatusTool!N277</f>
        <v/>
      </c>
      <c r="AC283" s="44">
        <f>Nut_StatusTool!I277</f>
        <v>0</v>
      </c>
      <c r="AD283" s="44">
        <f>Nut_StatusTool!J277</f>
        <v>0</v>
      </c>
    </row>
    <row r="284" spans="1:30" ht="20.100000000000001" customHeight="1">
      <c r="A284" s="59" t="str">
        <f t="array" ref="A284">IF(ROWS(A$9:A284)&gt;$U$5,"",INDEX(T$13:T$512,SMALL(IF(($Z$13:$Z$512=$Z$5),ROW($A$9:$A$508)-ROW($A$9)+1,""),ROWS(A$9:A284)),,1))</f>
        <v/>
      </c>
      <c r="B284" s="390" t="str">
        <f t="array" ref="B284">IF(ROWS(B$9:B284)&gt;$U$5,"",INDEX(U$13:U$512,SMALL(IF(($Z$13:$Z$512=$Z$5),ROW($A$9:$A$508)-ROW($A$9)+1,""),ROWS(B$9:B284)),,1))</f>
        <v/>
      </c>
      <c r="C284" s="389" t="str">
        <f t="array" ref="C284">IF(ROWS(C$9:C284)&gt;$U$5,"",INDEX(V$13:V$512,SMALL(IF(($Z$13:$Z$512=$Z$5),ROW($A$9:$A$508)-ROW($A$9)+1,""),ROWS(C$9:C284)),,1))</f>
        <v/>
      </c>
      <c r="D284" s="309" t="str">
        <f t="array" ref="D284">IF(ROWS(D$9:D284)&gt;$U$5,"",INDEX(W$13:W$512,SMALL(IF(($Z$13:$Z$512=$Z$5),ROW($A$9:$A$508)-ROW($A$9)+1,""),ROWS(D$9:D284)),,1))</f>
        <v/>
      </c>
      <c r="E284" s="59" t="str">
        <f t="array" ref="E284">IF(ROWS(E$9:E284)&gt;$U$5,"",INDEX(X$13:X$512,SMALL(IF(($Z$13:$Z$512=$Z$5),ROW($A$9:$A$508)-ROW($A$9)+1,""),ROWS(E$9:E284)),,1))</f>
        <v/>
      </c>
      <c r="F284" s="59" t="str">
        <f t="array" ref="F284">IF(ROWS(F$9:F284)&gt;$U$5,"",INDEX(Y$13:Y$512,SMALL(IF(($Z$13:$Z$512=$Z$5),ROW($A$9:$A$508)-ROW($A$9)+1,""),ROWS(F$9:F284)),,1))</f>
        <v/>
      </c>
      <c r="G284" s="59" t="str">
        <f t="array" ref="G284">IF(ROWS(G$9:G284)&gt;$U$5,"",INDEX(Z$13:Z$512,SMALL(IF(($Z$13:$Z$512=$Z$5),ROW($A$9:$A$508)-ROW($A$9)+1,""),ROWS(G$9:G284)),,1))</f>
        <v/>
      </c>
      <c r="H284" s="59" t="str">
        <f t="array" ref="H284">IF(ROWS(H$9:H284)&gt;$U$5,"",INDEX(AC$13:AC$512,SMALL(IF(($Z$13:$Z$512=$Z$5),ROW($A$9:$A$508)-ROW($A$9)+1,""),ROWS(H$9:H284)),,1))</f>
        <v/>
      </c>
      <c r="I284" s="105"/>
      <c r="J284" s="105"/>
      <c r="K284" s="105"/>
      <c r="L284" s="105"/>
      <c r="M284" s="136"/>
      <c r="N284" s="44"/>
      <c r="O284" s="44"/>
      <c r="P284" s="44"/>
      <c r="Q284" s="44"/>
      <c r="R284" s="44"/>
      <c r="S284" s="44"/>
      <c r="T284" s="44">
        <f>Nut_StatusTool!A278</f>
        <v>272</v>
      </c>
      <c r="U284" s="44">
        <f>Nut_StatusTool!B278</f>
        <v>0</v>
      </c>
      <c r="V284" s="44">
        <f>Nut_StatusTool!C278</f>
        <v>0</v>
      </c>
      <c r="W284" s="44">
        <f>Nut_StatusTool!D278</f>
        <v>0</v>
      </c>
      <c r="X284" s="44">
        <f>Nut_StatusTool!F278</f>
        <v>0</v>
      </c>
      <c r="Y284" s="285" t="str">
        <f>Nut_StatusTool!K278</f>
        <v/>
      </c>
      <c r="Z284" s="44" t="str">
        <f>Nut_StatusTool!L278</f>
        <v/>
      </c>
      <c r="AA284" s="44" t="str">
        <f>Nut_StatusTool!M278</f>
        <v/>
      </c>
      <c r="AB284" s="44" t="str">
        <f>Nut_StatusTool!N278</f>
        <v/>
      </c>
      <c r="AC284" s="44">
        <f>Nut_StatusTool!I278</f>
        <v>0</v>
      </c>
      <c r="AD284" s="44">
        <f>Nut_StatusTool!J278</f>
        <v>0</v>
      </c>
    </row>
    <row r="285" spans="1:30" ht="20.100000000000001" customHeight="1">
      <c r="A285" s="59" t="str">
        <f t="array" ref="A285">IF(ROWS(A$9:A285)&gt;$U$5,"",INDEX(T$13:T$512,SMALL(IF(($Z$13:$Z$512=$Z$5),ROW($A$9:$A$508)-ROW($A$9)+1,""),ROWS(A$9:A285)),,1))</f>
        <v/>
      </c>
      <c r="B285" s="390" t="str">
        <f t="array" ref="B285">IF(ROWS(B$9:B285)&gt;$U$5,"",INDEX(U$13:U$512,SMALL(IF(($Z$13:$Z$512=$Z$5),ROW($A$9:$A$508)-ROW($A$9)+1,""),ROWS(B$9:B285)),,1))</f>
        <v/>
      </c>
      <c r="C285" s="389" t="str">
        <f t="array" ref="C285">IF(ROWS(C$9:C285)&gt;$U$5,"",INDEX(V$13:V$512,SMALL(IF(($Z$13:$Z$512=$Z$5),ROW($A$9:$A$508)-ROW($A$9)+1,""),ROWS(C$9:C285)),,1))</f>
        <v/>
      </c>
      <c r="D285" s="309" t="str">
        <f t="array" ref="D285">IF(ROWS(D$9:D285)&gt;$U$5,"",INDEX(W$13:W$512,SMALL(IF(($Z$13:$Z$512=$Z$5),ROW($A$9:$A$508)-ROW($A$9)+1,""),ROWS(D$9:D285)),,1))</f>
        <v/>
      </c>
      <c r="E285" s="59" t="str">
        <f t="array" ref="E285">IF(ROWS(E$9:E285)&gt;$U$5,"",INDEX(X$13:X$512,SMALL(IF(($Z$13:$Z$512=$Z$5),ROW($A$9:$A$508)-ROW($A$9)+1,""),ROWS(E$9:E285)),,1))</f>
        <v/>
      </c>
      <c r="F285" s="59" t="str">
        <f t="array" ref="F285">IF(ROWS(F$9:F285)&gt;$U$5,"",INDEX(Y$13:Y$512,SMALL(IF(($Z$13:$Z$512=$Z$5),ROW($A$9:$A$508)-ROW($A$9)+1,""),ROWS(F$9:F285)),,1))</f>
        <v/>
      </c>
      <c r="G285" s="59" t="str">
        <f t="array" ref="G285">IF(ROWS(G$9:G285)&gt;$U$5,"",INDEX(Z$13:Z$512,SMALL(IF(($Z$13:$Z$512=$Z$5),ROW($A$9:$A$508)-ROW($A$9)+1,""),ROWS(G$9:G285)),,1))</f>
        <v/>
      </c>
      <c r="H285" s="59" t="str">
        <f t="array" ref="H285">IF(ROWS(H$9:H285)&gt;$U$5,"",INDEX(AC$13:AC$512,SMALL(IF(($Z$13:$Z$512=$Z$5),ROW($A$9:$A$508)-ROW($A$9)+1,""),ROWS(H$9:H285)),,1))</f>
        <v/>
      </c>
      <c r="I285" s="105"/>
      <c r="J285" s="105"/>
      <c r="K285" s="105"/>
      <c r="L285" s="105"/>
      <c r="M285" s="136"/>
      <c r="N285" s="44"/>
      <c r="O285" s="44"/>
      <c r="P285" s="44"/>
      <c r="Q285" s="44"/>
      <c r="R285" s="44"/>
      <c r="S285" s="44"/>
      <c r="T285" s="44">
        <f>Nut_StatusTool!A279</f>
        <v>273</v>
      </c>
      <c r="U285" s="44">
        <f>Nut_StatusTool!B279</f>
        <v>0</v>
      </c>
      <c r="V285" s="44">
        <f>Nut_StatusTool!C279</f>
        <v>0</v>
      </c>
      <c r="W285" s="44">
        <f>Nut_StatusTool!D279</f>
        <v>0</v>
      </c>
      <c r="X285" s="44">
        <f>Nut_StatusTool!F279</f>
        <v>0</v>
      </c>
      <c r="Y285" s="285" t="str">
        <f>Nut_StatusTool!K279</f>
        <v/>
      </c>
      <c r="Z285" s="44" t="str">
        <f>Nut_StatusTool!L279</f>
        <v/>
      </c>
      <c r="AA285" s="44" t="str">
        <f>Nut_StatusTool!M279</f>
        <v/>
      </c>
      <c r="AB285" s="44" t="str">
        <f>Nut_StatusTool!N279</f>
        <v/>
      </c>
      <c r="AC285" s="44">
        <f>Nut_StatusTool!I279</f>
        <v>0</v>
      </c>
      <c r="AD285" s="44">
        <f>Nut_StatusTool!J279</f>
        <v>0</v>
      </c>
    </row>
    <row r="286" spans="1:30" ht="20.100000000000001" customHeight="1">
      <c r="A286" s="59" t="str">
        <f t="array" ref="A286">IF(ROWS(A$9:A286)&gt;$U$5,"",INDEX(T$13:T$512,SMALL(IF(($Z$13:$Z$512=$Z$5),ROW($A$9:$A$508)-ROW($A$9)+1,""),ROWS(A$9:A286)),,1))</f>
        <v/>
      </c>
      <c r="B286" s="390" t="str">
        <f t="array" ref="B286">IF(ROWS(B$9:B286)&gt;$U$5,"",INDEX(U$13:U$512,SMALL(IF(($Z$13:$Z$512=$Z$5),ROW($A$9:$A$508)-ROW($A$9)+1,""),ROWS(B$9:B286)),,1))</f>
        <v/>
      </c>
      <c r="C286" s="389" t="str">
        <f t="array" ref="C286">IF(ROWS(C$9:C286)&gt;$U$5,"",INDEX(V$13:V$512,SMALL(IF(($Z$13:$Z$512=$Z$5),ROW($A$9:$A$508)-ROW($A$9)+1,""),ROWS(C$9:C286)),,1))</f>
        <v/>
      </c>
      <c r="D286" s="309" t="str">
        <f t="array" ref="D286">IF(ROWS(D$9:D286)&gt;$U$5,"",INDEX(W$13:W$512,SMALL(IF(($Z$13:$Z$512=$Z$5),ROW($A$9:$A$508)-ROW($A$9)+1,""),ROWS(D$9:D286)),,1))</f>
        <v/>
      </c>
      <c r="E286" s="59" t="str">
        <f t="array" ref="E286">IF(ROWS(E$9:E286)&gt;$U$5,"",INDEX(X$13:X$512,SMALL(IF(($Z$13:$Z$512=$Z$5),ROW($A$9:$A$508)-ROW($A$9)+1,""),ROWS(E$9:E286)),,1))</f>
        <v/>
      </c>
      <c r="F286" s="59" t="str">
        <f t="array" ref="F286">IF(ROWS(F$9:F286)&gt;$U$5,"",INDEX(Y$13:Y$512,SMALL(IF(($Z$13:$Z$512=$Z$5),ROW($A$9:$A$508)-ROW($A$9)+1,""),ROWS(F$9:F286)),,1))</f>
        <v/>
      </c>
      <c r="G286" s="59" t="str">
        <f t="array" ref="G286">IF(ROWS(G$9:G286)&gt;$U$5,"",INDEX(Z$13:Z$512,SMALL(IF(($Z$13:$Z$512=$Z$5),ROW($A$9:$A$508)-ROW($A$9)+1,""),ROWS(G$9:G286)),,1))</f>
        <v/>
      </c>
      <c r="H286" s="59" t="str">
        <f t="array" ref="H286">IF(ROWS(H$9:H286)&gt;$U$5,"",INDEX(AC$13:AC$512,SMALL(IF(($Z$13:$Z$512=$Z$5),ROW($A$9:$A$508)-ROW($A$9)+1,""),ROWS(H$9:H286)),,1))</f>
        <v/>
      </c>
      <c r="I286" s="105"/>
      <c r="J286" s="105"/>
      <c r="K286" s="105"/>
      <c r="L286" s="105"/>
      <c r="M286" s="136"/>
      <c r="N286" s="44"/>
      <c r="O286" s="44"/>
      <c r="P286" s="44"/>
      <c r="Q286" s="44"/>
      <c r="R286" s="44"/>
      <c r="S286" s="44"/>
      <c r="T286" s="44">
        <f>Nut_StatusTool!A280</f>
        <v>274</v>
      </c>
      <c r="U286" s="44">
        <f>Nut_StatusTool!B280</f>
        <v>0</v>
      </c>
      <c r="V286" s="44">
        <f>Nut_StatusTool!C280</f>
        <v>0</v>
      </c>
      <c r="W286" s="44">
        <f>Nut_StatusTool!D280</f>
        <v>0</v>
      </c>
      <c r="X286" s="44">
        <f>Nut_StatusTool!F280</f>
        <v>0</v>
      </c>
      <c r="Y286" s="285" t="str">
        <f>Nut_StatusTool!K280</f>
        <v/>
      </c>
      <c r="Z286" s="44" t="str">
        <f>Nut_StatusTool!L280</f>
        <v/>
      </c>
      <c r="AA286" s="44" t="str">
        <f>Nut_StatusTool!M280</f>
        <v/>
      </c>
      <c r="AB286" s="44" t="str">
        <f>Nut_StatusTool!N280</f>
        <v/>
      </c>
      <c r="AC286" s="44">
        <f>Nut_StatusTool!I280</f>
        <v>0</v>
      </c>
      <c r="AD286" s="44">
        <f>Nut_StatusTool!J280</f>
        <v>0</v>
      </c>
    </row>
    <row r="287" spans="1:30" ht="20.100000000000001" customHeight="1">
      <c r="A287" s="59" t="str">
        <f t="array" ref="A287">IF(ROWS(A$9:A287)&gt;$U$5,"",INDEX(T$13:T$512,SMALL(IF(($Z$13:$Z$512=$Z$5),ROW($A$9:$A$508)-ROW($A$9)+1,""),ROWS(A$9:A287)),,1))</f>
        <v/>
      </c>
      <c r="B287" s="390" t="str">
        <f t="array" ref="B287">IF(ROWS(B$9:B287)&gt;$U$5,"",INDEX(U$13:U$512,SMALL(IF(($Z$13:$Z$512=$Z$5),ROW($A$9:$A$508)-ROW($A$9)+1,""),ROWS(B$9:B287)),,1))</f>
        <v/>
      </c>
      <c r="C287" s="389" t="str">
        <f t="array" ref="C287">IF(ROWS(C$9:C287)&gt;$U$5,"",INDEX(V$13:V$512,SMALL(IF(($Z$13:$Z$512=$Z$5),ROW($A$9:$A$508)-ROW($A$9)+1,""),ROWS(C$9:C287)),,1))</f>
        <v/>
      </c>
      <c r="D287" s="309" t="str">
        <f t="array" ref="D287">IF(ROWS(D$9:D287)&gt;$U$5,"",INDEX(W$13:W$512,SMALL(IF(($Z$13:$Z$512=$Z$5),ROW($A$9:$A$508)-ROW($A$9)+1,""),ROWS(D$9:D287)),,1))</f>
        <v/>
      </c>
      <c r="E287" s="59" t="str">
        <f t="array" ref="E287">IF(ROWS(E$9:E287)&gt;$U$5,"",INDEX(X$13:X$512,SMALL(IF(($Z$13:$Z$512=$Z$5),ROW($A$9:$A$508)-ROW($A$9)+1,""),ROWS(E$9:E287)),,1))</f>
        <v/>
      </c>
      <c r="F287" s="59" t="str">
        <f t="array" ref="F287">IF(ROWS(F$9:F287)&gt;$U$5,"",INDEX(Y$13:Y$512,SMALL(IF(($Z$13:$Z$512=$Z$5),ROW($A$9:$A$508)-ROW($A$9)+1,""),ROWS(F$9:F287)),,1))</f>
        <v/>
      </c>
      <c r="G287" s="59" t="str">
        <f t="array" ref="G287">IF(ROWS(G$9:G287)&gt;$U$5,"",INDEX(Z$13:Z$512,SMALL(IF(($Z$13:$Z$512=$Z$5),ROW($A$9:$A$508)-ROW($A$9)+1,""),ROWS(G$9:G287)),,1))</f>
        <v/>
      </c>
      <c r="H287" s="59" t="str">
        <f t="array" ref="H287">IF(ROWS(H$9:H287)&gt;$U$5,"",INDEX(AC$13:AC$512,SMALL(IF(($Z$13:$Z$512=$Z$5),ROW($A$9:$A$508)-ROW($A$9)+1,""),ROWS(H$9:H287)),,1))</f>
        <v/>
      </c>
      <c r="I287" s="105"/>
      <c r="J287" s="105"/>
      <c r="K287" s="105"/>
      <c r="L287" s="105"/>
      <c r="M287" s="136"/>
      <c r="N287" s="44"/>
      <c r="O287" s="44"/>
      <c r="P287" s="44"/>
      <c r="Q287" s="44"/>
      <c r="R287" s="44"/>
      <c r="S287" s="44"/>
      <c r="T287" s="44">
        <f>Nut_StatusTool!A281</f>
        <v>275</v>
      </c>
      <c r="U287" s="44">
        <f>Nut_StatusTool!B281</f>
        <v>0</v>
      </c>
      <c r="V287" s="44">
        <f>Nut_StatusTool!C281</f>
        <v>0</v>
      </c>
      <c r="W287" s="44">
        <f>Nut_StatusTool!D281</f>
        <v>0</v>
      </c>
      <c r="X287" s="44">
        <f>Nut_StatusTool!F281</f>
        <v>0</v>
      </c>
      <c r="Y287" s="285" t="str">
        <f>Nut_StatusTool!K281</f>
        <v/>
      </c>
      <c r="Z287" s="44" t="str">
        <f>Nut_StatusTool!L281</f>
        <v/>
      </c>
      <c r="AA287" s="44" t="str">
        <f>Nut_StatusTool!M281</f>
        <v/>
      </c>
      <c r="AB287" s="44" t="str">
        <f>Nut_StatusTool!N281</f>
        <v/>
      </c>
      <c r="AC287" s="44">
        <f>Nut_StatusTool!I281</f>
        <v>0</v>
      </c>
      <c r="AD287" s="44">
        <f>Nut_StatusTool!J281</f>
        <v>0</v>
      </c>
    </row>
    <row r="288" spans="1:30" ht="20.100000000000001" customHeight="1">
      <c r="A288" s="59" t="str">
        <f t="array" ref="A288">IF(ROWS(A$9:A288)&gt;$U$5,"",INDEX(T$13:T$512,SMALL(IF(($Z$13:$Z$512=$Z$5),ROW($A$9:$A$508)-ROW($A$9)+1,""),ROWS(A$9:A288)),,1))</f>
        <v/>
      </c>
      <c r="B288" s="390" t="str">
        <f t="array" ref="B288">IF(ROWS(B$9:B288)&gt;$U$5,"",INDEX(U$13:U$512,SMALL(IF(($Z$13:$Z$512=$Z$5),ROW($A$9:$A$508)-ROW($A$9)+1,""),ROWS(B$9:B288)),,1))</f>
        <v/>
      </c>
      <c r="C288" s="389" t="str">
        <f t="array" ref="C288">IF(ROWS(C$9:C288)&gt;$U$5,"",INDEX(V$13:V$512,SMALL(IF(($Z$13:$Z$512=$Z$5),ROW($A$9:$A$508)-ROW($A$9)+1,""),ROWS(C$9:C288)),,1))</f>
        <v/>
      </c>
      <c r="D288" s="309" t="str">
        <f t="array" ref="D288">IF(ROWS(D$9:D288)&gt;$U$5,"",INDEX(W$13:W$512,SMALL(IF(($Z$13:$Z$512=$Z$5),ROW($A$9:$A$508)-ROW($A$9)+1,""),ROWS(D$9:D288)),,1))</f>
        <v/>
      </c>
      <c r="E288" s="59" t="str">
        <f t="array" ref="E288">IF(ROWS(E$9:E288)&gt;$U$5,"",INDEX(X$13:X$512,SMALL(IF(($Z$13:$Z$512=$Z$5),ROW($A$9:$A$508)-ROW($A$9)+1,""),ROWS(E$9:E288)),,1))</f>
        <v/>
      </c>
      <c r="F288" s="59" t="str">
        <f t="array" ref="F288">IF(ROWS(F$9:F288)&gt;$U$5,"",INDEX(Y$13:Y$512,SMALL(IF(($Z$13:$Z$512=$Z$5),ROW($A$9:$A$508)-ROW($A$9)+1,""),ROWS(F$9:F288)),,1))</f>
        <v/>
      </c>
      <c r="G288" s="59" t="str">
        <f t="array" ref="G288">IF(ROWS(G$9:G288)&gt;$U$5,"",INDEX(Z$13:Z$512,SMALL(IF(($Z$13:$Z$512=$Z$5),ROW($A$9:$A$508)-ROW($A$9)+1,""),ROWS(G$9:G288)),,1))</f>
        <v/>
      </c>
      <c r="H288" s="59" t="str">
        <f t="array" ref="H288">IF(ROWS(H$9:H288)&gt;$U$5,"",INDEX(AC$13:AC$512,SMALL(IF(($Z$13:$Z$512=$Z$5),ROW($A$9:$A$508)-ROW($A$9)+1,""),ROWS(H$9:H288)),,1))</f>
        <v/>
      </c>
      <c r="I288" s="105"/>
      <c r="J288" s="105"/>
      <c r="K288" s="105"/>
      <c r="L288" s="105"/>
      <c r="M288" s="136"/>
      <c r="N288" s="44"/>
      <c r="O288" s="44"/>
      <c r="P288" s="44"/>
      <c r="Q288" s="44"/>
      <c r="R288" s="44"/>
      <c r="S288" s="44"/>
      <c r="T288" s="44">
        <f>Nut_StatusTool!A282</f>
        <v>276</v>
      </c>
      <c r="U288" s="44">
        <f>Nut_StatusTool!B282</f>
        <v>0</v>
      </c>
      <c r="V288" s="44">
        <f>Nut_StatusTool!C282</f>
        <v>0</v>
      </c>
      <c r="W288" s="44">
        <f>Nut_StatusTool!D282</f>
        <v>0</v>
      </c>
      <c r="X288" s="44">
        <f>Nut_StatusTool!F282</f>
        <v>0</v>
      </c>
      <c r="Y288" s="285" t="str">
        <f>Nut_StatusTool!K282</f>
        <v/>
      </c>
      <c r="Z288" s="44" t="str">
        <f>Nut_StatusTool!L282</f>
        <v/>
      </c>
      <c r="AA288" s="44" t="str">
        <f>Nut_StatusTool!M282</f>
        <v/>
      </c>
      <c r="AB288" s="44" t="str">
        <f>Nut_StatusTool!N282</f>
        <v/>
      </c>
      <c r="AC288" s="44">
        <f>Nut_StatusTool!I282</f>
        <v>0</v>
      </c>
      <c r="AD288" s="44">
        <f>Nut_StatusTool!J282</f>
        <v>0</v>
      </c>
    </row>
    <row r="289" spans="1:30" ht="20.100000000000001" customHeight="1">
      <c r="A289" s="59" t="str">
        <f t="array" ref="A289">IF(ROWS(A$9:A289)&gt;$U$5,"",INDEX(T$13:T$512,SMALL(IF(($Z$13:$Z$512=$Z$5),ROW($A$9:$A$508)-ROW($A$9)+1,""),ROWS(A$9:A289)),,1))</f>
        <v/>
      </c>
      <c r="B289" s="390" t="str">
        <f t="array" ref="B289">IF(ROWS(B$9:B289)&gt;$U$5,"",INDEX(U$13:U$512,SMALL(IF(($Z$13:$Z$512=$Z$5),ROW($A$9:$A$508)-ROW($A$9)+1,""),ROWS(B$9:B289)),,1))</f>
        <v/>
      </c>
      <c r="C289" s="389" t="str">
        <f t="array" ref="C289">IF(ROWS(C$9:C289)&gt;$U$5,"",INDEX(V$13:V$512,SMALL(IF(($Z$13:$Z$512=$Z$5),ROW($A$9:$A$508)-ROW($A$9)+1,""),ROWS(C$9:C289)),,1))</f>
        <v/>
      </c>
      <c r="D289" s="309" t="str">
        <f t="array" ref="D289">IF(ROWS(D$9:D289)&gt;$U$5,"",INDEX(W$13:W$512,SMALL(IF(($Z$13:$Z$512=$Z$5),ROW($A$9:$A$508)-ROW($A$9)+1,""),ROWS(D$9:D289)),,1))</f>
        <v/>
      </c>
      <c r="E289" s="59" t="str">
        <f t="array" ref="E289">IF(ROWS(E$9:E289)&gt;$U$5,"",INDEX(X$13:X$512,SMALL(IF(($Z$13:$Z$512=$Z$5),ROW($A$9:$A$508)-ROW($A$9)+1,""),ROWS(E$9:E289)),,1))</f>
        <v/>
      </c>
      <c r="F289" s="59" t="str">
        <f t="array" ref="F289">IF(ROWS(F$9:F289)&gt;$U$5,"",INDEX(Y$13:Y$512,SMALL(IF(($Z$13:$Z$512=$Z$5),ROW($A$9:$A$508)-ROW($A$9)+1,""),ROWS(F$9:F289)),,1))</f>
        <v/>
      </c>
      <c r="G289" s="59" t="str">
        <f t="array" ref="G289">IF(ROWS(G$9:G289)&gt;$U$5,"",INDEX(Z$13:Z$512,SMALL(IF(($Z$13:$Z$512=$Z$5),ROW($A$9:$A$508)-ROW($A$9)+1,""),ROWS(G$9:G289)),,1))</f>
        <v/>
      </c>
      <c r="H289" s="59" t="str">
        <f t="array" ref="H289">IF(ROWS(H$9:H289)&gt;$U$5,"",INDEX(AC$13:AC$512,SMALL(IF(($Z$13:$Z$512=$Z$5),ROW($A$9:$A$508)-ROW($A$9)+1,""),ROWS(H$9:H289)),,1))</f>
        <v/>
      </c>
      <c r="I289" s="105"/>
      <c r="J289" s="105"/>
      <c r="K289" s="105"/>
      <c r="L289" s="105"/>
      <c r="M289" s="136"/>
      <c r="N289" s="44"/>
      <c r="O289" s="44"/>
      <c r="P289" s="44"/>
      <c r="Q289" s="44"/>
      <c r="R289" s="44"/>
      <c r="S289" s="44"/>
      <c r="T289" s="44">
        <f>Nut_StatusTool!A283</f>
        <v>277</v>
      </c>
      <c r="U289" s="44">
        <f>Nut_StatusTool!B283</f>
        <v>0</v>
      </c>
      <c r="V289" s="44">
        <f>Nut_StatusTool!C283</f>
        <v>0</v>
      </c>
      <c r="W289" s="44">
        <f>Nut_StatusTool!D283</f>
        <v>0</v>
      </c>
      <c r="X289" s="44">
        <f>Nut_StatusTool!F283</f>
        <v>0</v>
      </c>
      <c r="Y289" s="285" t="str">
        <f>Nut_StatusTool!K283</f>
        <v/>
      </c>
      <c r="Z289" s="44" t="str">
        <f>Nut_StatusTool!L283</f>
        <v/>
      </c>
      <c r="AA289" s="44" t="str">
        <f>Nut_StatusTool!M283</f>
        <v/>
      </c>
      <c r="AB289" s="44" t="str">
        <f>Nut_StatusTool!N283</f>
        <v/>
      </c>
      <c r="AC289" s="44">
        <f>Nut_StatusTool!I283</f>
        <v>0</v>
      </c>
      <c r="AD289" s="44">
        <f>Nut_StatusTool!J283</f>
        <v>0</v>
      </c>
    </row>
    <row r="290" spans="1:30" ht="20.100000000000001" customHeight="1">
      <c r="A290" s="59" t="str">
        <f t="array" ref="A290">IF(ROWS(A$9:A290)&gt;$U$5,"",INDEX(T$13:T$512,SMALL(IF(($Z$13:$Z$512=$Z$5),ROW($A$9:$A$508)-ROW($A$9)+1,""),ROWS(A$9:A290)),,1))</f>
        <v/>
      </c>
      <c r="B290" s="390" t="str">
        <f t="array" ref="B290">IF(ROWS(B$9:B290)&gt;$U$5,"",INDEX(U$13:U$512,SMALL(IF(($Z$13:$Z$512=$Z$5),ROW($A$9:$A$508)-ROW($A$9)+1,""),ROWS(B$9:B290)),,1))</f>
        <v/>
      </c>
      <c r="C290" s="389" t="str">
        <f t="array" ref="C290">IF(ROWS(C$9:C290)&gt;$U$5,"",INDEX(V$13:V$512,SMALL(IF(($Z$13:$Z$512=$Z$5),ROW($A$9:$A$508)-ROW($A$9)+1,""),ROWS(C$9:C290)),,1))</f>
        <v/>
      </c>
      <c r="D290" s="309" t="str">
        <f t="array" ref="D290">IF(ROWS(D$9:D290)&gt;$U$5,"",INDEX(W$13:W$512,SMALL(IF(($Z$13:$Z$512=$Z$5),ROW($A$9:$A$508)-ROW($A$9)+1,""),ROWS(D$9:D290)),,1))</f>
        <v/>
      </c>
      <c r="E290" s="59" t="str">
        <f t="array" ref="E290">IF(ROWS(E$9:E290)&gt;$U$5,"",INDEX(X$13:X$512,SMALL(IF(($Z$13:$Z$512=$Z$5),ROW($A$9:$A$508)-ROW($A$9)+1,""),ROWS(E$9:E290)),,1))</f>
        <v/>
      </c>
      <c r="F290" s="59" t="str">
        <f t="array" ref="F290">IF(ROWS(F$9:F290)&gt;$U$5,"",INDEX(Y$13:Y$512,SMALL(IF(($Z$13:$Z$512=$Z$5),ROW($A$9:$A$508)-ROW($A$9)+1,""),ROWS(F$9:F290)),,1))</f>
        <v/>
      </c>
      <c r="G290" s="59" t="str">
        <f t="array" ref="G290">IF(ROWS(G$9:G290)&gt;$U$5,"",INDEX(Z$13:Z$512,SMALL(IF(($Z$13:$Z$512=$Z$5),ROW($A$9:$A$508)-ROW($A$9)+1,""),ROWS(G$9:G290)),,1))</f>
        <v/>
      </c>
      <c r="H290" s="59" t="str">
        <f t="array" ref="H290">IF(ROWS(H$9:H290)&gt;$U$5,"",INDEX(AC$13:AC$512,SMALL(IF(($Z$13:$Z$512=$Z$5),ROW($A$9:$A$508)-ROW($A$9)+1,""),ROWS(H$9:H290)),,1))</f>
        <v/>
      </c>
      <c r="I290" s="105"/>
      <c r="J290" s="105"/>
      <c r="K290" s="105"/>
      <c r="L290" s="105"/>
      <c r="M290" s="136"/>
      <c r="N290" s="44"/>
      <c r="O290" s="44"/>
      <c r="P290" s="44"/>
      <c r="Q290" s="44"/>
      <c r="R290" s="44"/>
      <c r="S290" s="44"/>
      <c r="T290" s="44">
        <f>Nut_StatusTool!A284</f>
        <v>278</v>
      </c>
      <c r="U290" s="44">
        <f>Nut_StatusTool!B284</f>
        <v>0</v>
      </c>
      <c r="V290" s="44">
        <f>Nut_StatusTool!C284</f>
        <v>0</v>
      </c>
      <c r="W290" s="44">
        <f>Nut_StatusTool!D284</f>
        <v>0</v>
      </c>
      <c r="X290" s="44">
        <f>Nut_StatusTool!F284</f>
        <v>0</v>
      </c>
      <c r="Y290" s="285" t="str">
        <f>Nut_StatusTool!K284</f>
        <v/>
      </c>
      <c r="Z290" s="44" t="str">
        <f>Nut_StatusTool!L284</f>
        <v/>
      </c>
      <c r="AA290" s="44" t="str">
        <f>Nut_StatusTool!M284</f>
        <v/>
      </c>
      <c r="AB290" s="44" t="str">
        <f>Nut_StatusTool!N284</f>
        <v/>
      </c>
      <c r="AC290" s="44">
        <f>Nut_StatusTool!I284</f>
        <v>0</v>
      </c>
      <c r="AD290" s="44">
        <f>Nut_StatusTool!J284</f>
        <v>0</v>
      </c>
    </row>
    <row r="291" spans="1:30" ht="20.100000000000001" customHeight="1">
      <c r="A291" s="59" t="str">
        <f t="array" ref="A291">IF(ROWS(A$9:A291)&gt;$U$5,"",INDEX(T$13:T$512,SMALL(IF(($Z$13:$Z$512=$Z$5),ROW($A$9:$A$508)-ROW($A$9)+1,""),ROWS(A$9:A291)),,1))</f>
        <v/>
      </c>
      <c r="B291" s="390" t="str">
        <f t="array" ref="B291">IF(ROWS(B$9:B291)&gt;$U$5,"",INDEX(U$13:U$512,SMALL(IF(($Z$13:$Z$512=$Z$5),ROW($A$9:$A$508)-ROW($A$9)+1,""),ROWS(B$9:B291)),,1))</f>
        <v/>
      </c>
      <c r="C291" s="389" t="str">
        <f t="array" ref="C291">IF(ROWS(C$9:C291)&gt;$U$5,"",INDEX(V$13:V$512,SMALL(IF(($Z$13:$Z$512=$Z$5),ROW($A$9:$A$508)-ROW($A$9)+1,""),ROWS(C$9:C291)),,1))</f>
        <v/>
      </c>
      <c r="D291" s="309" t="str">
        <f t="array" ref="D291">IF(ROWS(D$9:D291)&gt;$U$5,"",INDEX(W$13:W$512,SMALL(IF(($Z$13:$Z$512=$Z$5),ROW($A$9:$A$508)-ROW($A$9)+1,""),ROWS(D$9:D291)),,1))</f>
        <v/>
      </c>
      <c r="E291" s="59" t="str">
        <f t="array" ref="E291">IF(ROWS(E$9:E291)&gt;$U$5,"",INDEX(X$13:X$512,SMALL(IF(($Z$13:$Z$512=$Z$5),ROW($A$9:$A$508)-ROW($A$9)+1,""),ROWS(E$9:E291)),,1))</f>
        <v/>
      </c>
      <c r="F291" s="59" t="str">
        <f t="array" ref="F291">IF(ROWS(F$9:F291)&gt;$U$5,"",INDEX(Y$13:Y$512,SMALL(IF(($Z$13:$Z$512=$Z$5),ROW($A$9:$A$508)-ROW($A$9)+1,""),ROWS(F$9:F291)),,1))</f>
        <v/>
      </c>
      <c r="G291" s="59" t="str">
        <f t="array" ref="G291">IF(ROWS(G$9:G291)&gt;$U$5,"",INDEX(Z$13:Z$512,SMALL(IF(($Z$13:$Z$512=$Z$5),ROW($A$9:$A$508)-ROW($A$9)+1,""),ROWS(G$9:G291)),,1))</f>
        <v/>
      </c>
      <c r="H291" s="59" t="str">
        <f t="array" ref="H291">IF(ROWS(H$9:H291)&gt;$U$5,"",INDEX(AC$13:AC$512,SMALL(IF(($Z$13:$Z$512=$Z$5),ROW($A$9:$A$508)-ROW($A$9)+1,""),ROWS(H$9:H291)),,1))</f>
        <v/>
      </c>
      <c r="I291" s="105"/>
      <c r="J291" s="105"/>
      <c r="K291" s="105"/>
      <c r="L291" s="105"/>
      <c r="M291" s="136"/>
      <c r="N291" s="44"/>
      <c r="O291" s="44"/>
      <c r="P291" s="44"/>
      <c r="Q291" s="44"/>
      <c r="R291" s="44"/>
      <c r="S291" s="44"/>
      <c r="T291" s="44">
        <f>Nut_StatusTool!A285</f>
        <v>279</v>
      </c>
      <c r="U291" s="44">
        <f>Nut_StatusTool!B285</f>
        <v>0</v>
      </c>
      <c r="V291" s="44">
        <f>Nut_StatusTool!C285</f>
        <v>0</v>
      </c>
      <c r="W291" s="44">
        <f>Nut_StatusTool!D285</f>
        <v>0</v>
      </c>
      <c r="X291" s="44">
        <f>Nut_StatusTool!F285</f>
        <v>0</v>
      </c>
      <c r="Y291" s="285" t="str">
        <f>Nut_StatusTool!K285</f>
        <v/>
      </c>
      <c r="Z291" s="44" t="str">
        <f>Nut_StatusTool!L285</f>
        <v/>
      </c>
      <c r="AA291" s="44" t="str">
        <f>Nut_StatusTool!M285</f>
        <v/>
      </c>
      <c r="AB291" s="44" t="str">
        <f>Nut_StatusTool!N285</f>
        <v/>
      </c>
      <c r="AC291" s="44">
        <f>Nut_StatusTool!I285</f>
        <v>0</v>
      </c>
      <c r="AD291" s="44">
        <f>Nut_StatusTool!J285</f>
        <v>0</v>
      </c>
    </row>
    <row r="292" spans="1:30" ht="20.100000000000001" customHeight="1">
      <c r="A292" s="59" t="str">
        <f t="array" ref="A292">IF(ROWS(A$9:A292)&gt;$U$5,"",INDEX(T$13:T$512,SMALL(IF(($Z$13:$Z$512=$Z$5),ROW($A$9:$A$508)-ROW($A$9)+1,""),ROWS(A$9:A292)),,1))</f>
        <v/>
      </c>
      <c r="B292" s="390" t="str">
        <f t="array" ref="B292">IF(ROWS(B$9:B292)&gt;$U$5,"",INDEX(U$13:U$512,SMALL(IF(($Z$13:$Z$512=$Z$5),ROW($A$9:$A$508)-ROW($A$9)+1,""),ROWS(B$9:B292)),,1))</f>
        <v/>
      </c>
      <c r="C292" s="389" t="str">
        <f t="array" ref="C292">IF(ROWS(C$9:C292)&gt;$U$5,"",INDEX(V$13:V$512,SMALL(IF(($Z$13:$Z$512=$Z$5),ROW($A$9:$A$508)-ROW($A$9)+1,""),ROWS(C$9:C292)),,1))</f>
        <v/>
      </c>
      <c r="D292" s="309" t="str">
        <f t="array" ref="D292">IF(ROWS(D$9:D292)&gt;$U$5,"",INDEX(W$13:W$512,SMALL(IF(($Z$13:$Z$512=$Z$5),ROW($A$9:$A$508)-ROW($A$9)+1,""),ROWS(D$9:D292)),,1))</f>
        <v/>
      </c>
      <c r="E292" s="59" t="str">
        <f t="array" ref="E292">IF(ROWS(E$9:E292)&gt;$U$5,"",INDEX(X$13:X$512,SMALL(IF(($Z$13:$Z$512=$Z$5),ROW($A$9:$A$508)-ROW($A$9)+1,""),ROWS(E$9:E292)),,1))</f>
        <v/>
      </c>
      <c r="F292" s="59" t="str">
        <f t="array" ref="F292">IF(ROWS(F$9:F292)&gt;$U$5,"",INDEX(Y$13:Y$512,SMALL(IF(($Z$13:$Z$512=$Z$5),ROW($A$9:$A$508)-ROW($A$9)+1,""),ROWS(F$9:F292)),,1))</f>
        <v/>
      </c>
      <c r="G292" s="59" t="str">
        <f t="array" ref="G292">IF(ROWS(G$9:G292)&gt;$U$5,"",INDEX(Z$13:Z$512,SMALL(IF(($Z$13:$Z$512=$Z$5),ROW($A$9:$A$508)-ROW($A$9)+1,""),ROWS(G$9:G292)),,1))</f>
        <v/>
      </c>
      <c r="H292" s="59" t="str">
        <f t="array" ref="H292">IF(ROWS(H$9:H292)&gt;$U$5,"",INDEX(AC$13:AC$512,SMALL(IF(($Z$13:$Z$512=$Z$5),ROW($A$9:$A$508)-ROW($A$9)+1,""),ROWS(H$9:H292)),,1))</f>
        <v/>
      </c>
      <c r="I292" s="105"/>
      <c r="J292" s="105"/>
      <c r="K292" s="105"/>
      <c r="L292" s="105"/>
      <c r="M292" s="136"/>
      <c r="N292" s="44"/>
      <c r="O292" s="44"/>
      <c r="P292" s="44"/>
      <c r="Q292" s="44"/>
      <c r="R292" s="44"/>
      <c r="S292" s="44"/>
      <c r="T292" s="44">
        <f>Nut_StatusTool!A286</f>
        <v>280</v>
      </c>
      <c r="U292" s="44">
        <f>Nut_StatusTool!B286</f>
        <v>0</v>
      </c>
      <c r="V292" s="44">
        <f>Nut_StatusTool!C286</f>
        <v>0</v>
      </c>
      <c r="W292" s="44">
        <f>Nut_StatusTool!D286</f>
        <v>0</v>
      </c>
      <c r="X292" s="44">
        <f>Nut_StatusTool!F286</f>
        <v>0</v>
      </c>
      <c r="Y292" s="285" t="str">
        <f>Nut_StatusTool!K286</f>
        <v/>
      </c>
      <c r="Z292" s="44" t="str">
        <f>Nut_StatusTool!L286</f>
        <v/>
      </c>
      <c r="AA292" s="44" t="str">
        <f>Nut_StatusTool!M286</f>
        <v/>
      </c>
      <c r="AB292" s="44" t="str">
        <f>Nut_StatusTool!N286</f>
        <v/>
      </c>
      <c r="AC292" s="44">
        <f>Nut_StatusTool!I286</f>
        <v>0</v>
      </c>
      <c r="AD292" s="44">
        <f>Nut_StatusTool!J286</f>
        <v>0</v>
      </c>
    </row>
    <row r="293" spans="1:30" ht="20.100000000000001" customHeight="1">
      <c r="A293" s="59" t="str">
        <f t="array" ref="A293">IF(ROWS(A$9:A293)&gt;$U$5,"",INDEX(T$13:T$512,SMALL(IF(($Z$13:$Z$512=$Z$5),ROW($A$9:$A$508)-ROW($A$9)+1,""),ROWS(A$9:A293)),,1))</f>
        <v/>
      </c>
      <c r="B293" s="390" t="str">
        <f t="array" ref="B293">IF(ROWS(B$9:B293)&gt;$U$5,"",INDEX(U$13:U$512,SMALL(IF(($Z$13:$Z$512=$Z$5),ROW($A$9:$A$508)-ROW($A$9)+1,""),ROWS(B$9:B293)),,1))</f>
        <v/>
      </c>
      <c r="C293" s="389" t="str">
        <f t="array" ref="C293">IF(ROWS(C$9:C293)&gt;$U$5,"",INDEX(V$13:V$512,SMALL(IF(($Z$13:$Z$512=$Z$5),ROW($A$9:$A$508)-ROW($A$9)+1,""),ROWS(C$9:C293)),,1))</f>
        <v/>
      </c>
      <c r="D293" s="309" t="str">
        <f t="array" ref="D293">IF(ROWS(D$9:D293)&gt;$U$5,"",INDEX(W$13:W$512,SMALL(IF(($Z$13:$Z$512=$Z$5),ROW($A$9:$A$508)-ROW($A$9)+1,""),ROWS(D$9:D293)),,1))</f>
        <v/>
      </c>
      <c r="E293" s="59" t="str">
        <f t="array" ref="E293">IF(ROWS(E$9:E293)&gt;$U$5,"",INDEX(X$13:X$512,SMALL(IF(($Z$13:$Z$512=$Z$5),ROW($A$9:$A$508)-ROW($A$9)+1,""),ROWS(E$9:E293)),,1))</f>
        <v/>
      </c>
      <c r="F293" s="59" t="str">
        <f t="array" ref="F293">IF(ROWS(F$9:F293)&gt;$U$5,"",INDEX(Y$13:Y$512,SMALL(IF(($Z$13:$Z$512=$Z$5),ROW($A$9:$A$508)-ROW($A$9)+1,""),ROWS(F$9:F293)),,1))</f>
        <v/>
      </c>
      <c r="G293" s="59" t="str">
        <f t="array" ref="G293">IF(ROWS(G$9:G293)&gt;$U$5,"",INDEX(Z$13:Z$512,SMALL(IF(($Z$13:$Z$512=$Z$5),ROW($A$9:$A$508)-ROW($A$9)+1,""),ROWS(G$9:G293)),,1))</f>
        <v/>
      </c>
      <c r="H293" s="59" t="str">
        <f t="array" ref="H293">IF(ROWS(H$9:H293)&gt;$U$5,"",INDEX(AC$13:AC$512,SMALL(IF(($Z$13:$Z$512=$Z$5),ROW($A$9:$A$508)-ROW($A$9)+1,""),ROWS(H$9:H293)),,1))</f>
        <v/>
      </c>
      <c r="I293" s="105"/>
      <c r="J293" s="105"/>
      <c r="K293" s="105"/>
      <c r="L293" s="105"/>
      <c r="M293" s="136"/>
      <c r="N293" s="44"/>
      <c r="O293" s="44"/>
      <c r="P293" s="44"/>
      <c r="Q293" s="44"/>
      <c r="R293" s="44"/>
      <c r="S293" s="44"/>
      <c r="T293" s="44">
        <f>Nut_StatusTool!A287</f>
        <v>281</v>
      </c>
      <c r="U293" s="44">
        <f>Nut_StatusTool!B287</f>
        <v>0</v>
      </c>
      <c r="V293" s="44">
        <f>Nut_StatusTool!C287</f>
        <v>0</v>
      </c>
      <c r="W293" s="44">
        <f>Nut_StatusTool!D287</f>
        <v>0</v>
      </c>
      <c r="X293" s="44">
        <f>Nut_StatusTool!F287</f>
        <v>0</v>
      </c>
      <c r="Y293" s="285" t="str">
        <f>Nut_StatusTool!K287</f>
        <v/>
      </c>
      <c r="Z293" s="44" t="str">
        <f>Nut_StatusTool!L287</f>
        <v/>
      </c>
      <c r="AA293" s="44" t="str">
        <f>Nut_StatusTool!M287</f>
        <v/>
      </c>
      <c r="AB293" s="44" t="str">
        <f>Nut_StatusTool!N287</f>
        <v/>
      </c>
      <c r="AC293" s="44">
        <f>Nut_StatusTool!I287</f>
        <v>0</v>
      </c>
      <c r="AD293" s="44">
        <f>Nut_StatusTool!J287</f>
        <v>0</v>
      </c>
    </row>
    <row r="294" spans="1:30" ht="20.100000000000001" customHeight="1">
      <c r="A294" s="59" t="str">
        <f t="array" ref="A294">IF(ROWS(A$9:A294)&gt;$U$5,"",INDEX(T$13:T$512,SMALL(IF(($Z$13:$Z$512=$Z$5),ROW($A$9:$A$508)-ROW($A$9)+1,""),ROWS(A$9:A294)),,1))</f>
        <v/>
      </c>
      <c r="B294" s="390" t="str">
        <f t="array" ref="B294">IF(ROWS(B$9:B294)&gt;$U$5,"",INDEX(U$13:U$512,SMALL(IF(($Z$13:$Z$512=$Z$5),ROW($A$9:$A$508)-ROW($A$9)+1,""),ROWS(B$9:B294)),,1))</f>
        <v/>
      </c>
      <c r="C294" s="389" t="str">
        <f t="array" ref="C294">IF(ROWS(C$9:C294)&gt;$U$5,"",INDEX(V$13:V$512,SMALL(IF(($Z$13:$Z$512=$Z$5),ROW($A$9:$A$508)-ROW($A$9)+1,""),ROWS(C$9:C294)),,1))</f>
        <v/>
      </c>
      <c r="D294" s="309" t="str">
        <f t="array" ref="D294">IF(ROWS(D$9:D294)&gt;$U$5,"",INDEX(W$13:W$512,SMALL(IF(($Z$13:$Z$512=$Z$5),ROW($A$9:$A$508)-ROW($A$9)+1,""),ROWS(D$9:D294)),,1))</f>
        <v/>
      </c>
      <c r="E294" s="59" t="str">
        <f t="array" ref="E294">IF(ROWS(E$9:E294)&gt;$U$5,"",INDEX(X$13:X$512,SMALL(IF(($Z$13:$Z$512=$Z$5),ROW($A$9:$A$508)-ROW($A$9)+1,""),ROWS(E$9:E294)),,1))</f>
        <v/>
      </c>
      <c r="F294" s="59" t="str">
        <f t="array" ref="F294">IF(ROWS(F$9:F294)&gt;$U$5,"",INDEX(Y$13:Y$512,SMALL(IF(($Z$13:$Z$512=$Z$5),ROW($A$9:$A$508)-ROW($A$9)+1,""),ROWS(F$9:F294)),,1))</f>
        <v/>
      </c>
      <c r="G294" s="59" t="str">
        <f t="array" ref="G294">IF(ROWS(G$9:G294)&gt;$U$5,"",INDEX(Z$13:Z$512,SMALL(IF(($Z$13:$Z$512=$Z$5),ROW($A$9:$A$508)-ROW($A$9)+1,""),ROWS(G$9:G294)),,1))</f>
        <v/>
      </c>
      <c r="H294" s="59" t="str">
        <f t="array" ref="H294">IF(ROWS(H$9:H294)&gt;$U$5,"",INDEX(AC$13:AC$512,SMALL(IF(($Z$13:$Z$512=$Z$5),ROW($A$9:$A$508)-ROW($A$9)+1,""),ROWS(H$9:H294)),,1))</f>
        <v/>
      </c>
      <c r="I294" s="105"/>
      <c r="J294" s="105"/>
      <c r="K294" s="105"/>
      <c r="L294" s="105"/>
      <c r="M294" s="136"/>
      <c r="N294" s="44"/>
      <c r="O294" s="44"/>
      <c r="P294" s="44"/>
      <c r="Q294" s="44"/>
      <c r="R294" s="44"/>
      <c r="S294" s="44"/>
      <c r="T294" s="44">
        <f>Nut_StatusTool!A288</f>
        <v>282</v>
      </c>
      <c r="U294" s="44">
        <f>Nut_StatusTool!B288</f>
        <v>0</v>
      </c>
      <c r="V294" s="44">
        <f>Nut_StatusTool!C288</f>
        <v>0</v>
      </c>
      <c r="W294" s="44">
        <f>Nut_StatusTool!D288</f>
        <v>0</v>
      </c>
      <c r="X294" s="44">
        <f>Nut_StatusTool!F288</f>
        <v>0</v>
      </c>
      <c r="Y294" s="285" t="str">
        <f>Nut_StatusTool!K288</f>
        <v/>
      </c>
      <c r="Z294" s="44" t="str">
        <f>Nut_StatusTool!L288</f>
        <v/>
      </c>
      <c r="AA294" s="44" t="str">
        <f>Nut_StatusTool!M288</f>
        <v/>
      </c>
      <c r="AB294" s="44" t="str">
        <f>Nut_StatusTool!N288</f>
        <v/>
      </c>
      <c r="AC294" s="44">
        <f>Nut_StatusTool!I288</f>
        <v>0</v>
      </c>
      <c r="AD294" s="44">
        <f>Nut_StatusTool!J288</f>
        <v>0</v>
      </c>
    </row>
    <row r="295" spans="1:30" ht="20.100000000000001" customHeight="1">
      <c r="A295" s="59" t="str">
        <f t="array" ref="A295">IF(ROWS(A$9:A295)&gt;$U$5,"",INDEX(T$13:T$512,SMALL(IF(($Z$13:$Z$512=$Z$5),ROW($A$9:$A$508)-ROW($A$9)+1,""),ROWS(A$9:A295)),,1))</f>
        <v/>
      </c>
      <c r="B295" s="390" t="str">
        <f t="array" ref="B295">IF(ROWS(B$9:B295)&gt;$U$5,"",INDEX(U$13:U$512,SMALL(IF(($Z$13:$Z$512=$Z$5),ROW($A$9:$A$508)-ROW($A$9)+1,""),ROWS(B$9:B295)),,1))</f>
        <v/>
      </c>
      <c r="C295" s="389" t="str">
        <f t="array" ref="C295">IF(ROWS(C$9:C295)&gt;$U$5,"",INDEX(V$13:V$512,SMALL(IF(($Z$13:$Z$512=$Z$5),ROW($A$9:$A$508)-ROW($A$9)+1,""),ROWS(C$9:C295)),,1))</f>
        <v/>
      </c>
      <c r="D295" s="309" t="str">
        <f t="array" ref="D295">IF(ROWS(D$9:D295)&gt;$U$5,"",INDEX(W$13:W$512,SMALL(IF(($Z$13:$Z$512=$Z$5),ROW($A$9:$A$508)-ROW($A$9)+1,""),ROWS(D$9:D295)),,1))</f>
        <v/>
      </c>
      <c r="E295" s="59" t="str">
        <f t="array" ref="E295">IF(ROWS(E$9:E295)&gt;$U$5,"",INDEX(X$13:X$512,SMALL(IF(($Z$13:$Z$512=$Z$5),ROW($A$9:$A$508)-ROW($A$9)+1,""),ROWS(E$9:E295)),,1))</f>
        <v/>
      </c>
      <c r="F295" s="59" t="str">
        <f t="array" ref="F295">IF(ROWS(F$9:F295)&gt;$U$5,"",INDEX(Y$13:Y$512,SMALL(IF(($Z$13:$Z$512=$Z$5),ROW($A$9:$A$508)-ROW($A$9)+1,""),ROWS(F$9:F295)),,1))</f>
        <v/>
      </c>
      <c r="G295" s="59" t="str">
        <f t="array" ref="G295">IF(ROWS(G$9:G295)&gt;$U$5,"",INDEX(Z$13:Z$512,SMALL(IF(($Z$13:$Z$512=$Z$5),ROW($A$9:$A$508)-ROW($A$9)+1,""),ROWS(G$9:G295)),,1))</f>
        <v/>
      </c>
      <c r="H295" s="59" t="str">
        <f t="array" ref="H295">IF(ROWS(H$9:H295)&gt;$U$5,"",INDEX(AC$13:AC$512,SMALL(IF(($Z$13:$Z$512=$Z$5),ROW($A$9:$A$508)-ROW($A$9)+1,""),ROWS(H$9:H295)),,1))</f>
        <v/>
      </c>
      <c r="I295" s="105"/>
      <c r="J295" s="105"/>
      <c r="K295" s="105"/>
      <c r="L295" s="105"/>
      <c r="M295" s="136"/>
      <c r="N295" s="44"/>
      <c r="O295" s="44"/>
      <c r="P295" s="44"/>
      <c r="Q295" s="44"/>
      <c r="R295" s="44"/>
      <c r="S295" s="44"/>
      <c r="T295" s="44">
        <f>Nut_StatusTool!A289</f>
        <v>283</v>
      </c>
      <c r="U295" s="44">
        <f>Nut_StatusTool!B289</f>
        <v>0</v>
      </c>
      <c r="V295" s="44">
        <f>Nut_StatusTool!C289</f>
        <v>0</v>
      </c>
      <c r="W295" s="44">
        <f>Nut_StatusTool!D289</f>
        <v>0</v>
      </c>
      <c r="X295" s="44">
        <f>Nut_StatusTool!F289</f>
        <v>0</v>
      </c>
      <c r="Y295" s="285" t="str">
        <f>Nut_StatusTool!K289</f>
        <v/>
      </c>
      <c r="Z295" s="44" t="str">
        <f>Nut_StatusTool!L289</f>
        <v/>
      </c>
      <c r="AA295" s="44" t="str">
        <f>Nut_StatusTool!M289</f>
        <v/>
      </c>
      <c r="AB295" s="44" t="str">
        <f>Nut_StatusTool!N289</f>
        <v/>
      </c>
      <c r="AC295" s="44">
        <f>Nut_StatusTool!I289</f>
        <v>0</v>
      </c>
      <c r="AD295" s="44">
        <f>Nut_StatusTool!J289</f>
        <v>0</v>
      </c>
    </row>
    <row r="296" spans="1:30" ht="20.100000000000001" customHeight="1">
      <c r="A296" s="59" t="str">
        <f t="array" ref="A296">IF(ROWS(A$9:A296)&gt;$U$5,"",INDEX(T$13:T$512,SMALL(IF(($Z$13:$Z$512=$Z$5),ROW($A$9:$A$508)-ROW($A$9)+1,""),ROWS(A$9:A296)),,1))</f>
        <v/>
      </c>
      <c r="B296" s="390" t="str">
        <f t="array" ref="B296">IF(ROWS(B$9:B296)&gt;$U$5,"",INDEX(U$13:U$512,SMALL(IF(($Z$13:$Z$512=$Z$5),ROW($A$9:$A$508)-ROW($A$9)+1,""),ROWS(B$9:B296)),,1))</f>
        <v/>
      </c>
      <c r="C296" s="389" t="str">
        <f t="array" ref="C296">IF(ROWS(C$9:C296)&gt;$U$5,"",INDEX(V$13:V$512,SMALL(IF(($Z$13:$Z$512=$Z$5),ROW($A$9:$A$508)-ROW($A$9)+1,""),ROWS(C$9:C296)),,1))</f>
        <v/>
      </c>
      <c r="D296" s="309" t="str">
        <f t="array" ref="D296">IF(ROWS(D$9:D296)&gt;$U$5,"",INDEX(W$13:W$512,SMALL(IF(($Z$13:$Z$512=$Z$5),ROW($A$9:$A$508)-ROW($A$9)+1,""),ROWS(D$9:D296)),,1))</f>
        <v/>
      </c>
      <c r="E296" s="59" t="str">
        <f t="array" ref="E296">IF(ROWS(E$9:E296)&gt;$U$5,"",INDEX(X$13:X$512,SMALL(IF(($Z$13:$Z$512=$Z$5),ROW($A$9:$A$508)-ROW($A$9)+1,""),ROWS(E$9:E296)),,1))</f>
        <v/>
      </c>
      <c r="F296" s="59" t="str">
        <f t="array" ref="F296">IF(ROWS(F$9:F296)&gt;$U$5,"",INDEX(Y$13:Y$512,SMALL(IF(($Z$13:$Z$512=$Z$5),ROW($A$9:$A$508)-ROW($A$9)+1,""),ROWS(F$9:F296)),,1))</f>
        <v/>
      </c>
      <c r="G296" s="59" t="str">
        <f t="array" ref="G296">IF(ROWS(G$9:G296)&gt;$U$5,"",INDEX(Z$13:Z$512,SMALL(IF(($Z$13:$Z$512=$Z$5),ROW($A$9:$A$508)-ROW($A$9)+1,""),ROWS(G$9:G296)),,1))</f>
        <v/>
      </c>
      <c r="H296" s="59" t="str">
        <f t="array" ref="H296">IF(ROWS(H$9:H296)&gt;$U$5,"",INDEX(AC$13:AC$512,SMALL(IF(($Z$13:$Z$512=$Z$5),ROW($A$9:$A$508)-ROW($A$9)+1,""),ROWS(H$9:H296)),,1))</f>
        <v/>
      </c>
      <c r="I296" s="105"/>
      <c r="J296" s="105"/>
      <c r="K296" s="105"/>
      <c r="L296" s="105"/>
      <c r="M296" s="136"/>
      <c r="N296" s="44"/>
      <c r="O296" s="44"/>
      <c r="P296" s="44"/>
      <c r="Q296" s="44"/>
      <c r="R296" s="44"/>
      <c r="S296" s="44"/>
      <c r="T296" s="44">
        <f>Nut_StatusTool!A290</f>
        <v>284</v>
      </c>
      <c r="U296" s="44">
        <f>Nut_StatusTool!B290</f>
        <v>0</v>
      </c>
      <c r="V296" s="44">
        <f>Nut_StatusTool!C290</f>
        <v>0</v>
      </c>
      <c r="W296" s="44">
        <f>Nut_StatusTool!D290</f>
        <v>0</v>
      </c>
      <c r="X296" s="44">
        <f>Nut_StatusTool!F290</f>
        <v>0</v>
      </c>
      <c r="Y296" s="285" t="str">
        <f>Nut_StatusTool!K290</f>
        <v/>
      </c>
      <c r="Z296" s="44" t="str">
        <f>Nut_StatusTool!L290</f>
        <v/>
      </c>
      <c r="AA296" s="44" t="str">
        <f>Nut_StatusTool!M290</f>
        <v/>
      </c>
      <c r="AB296" s="44" t="str">
        <f>Nut_StatusTool!N290</f>
        <v/>
      </c>
      <c r="AC296" s="44">
        <f>Nut_StatusTool!I290</f>
        <v>0</v>
      </c>
      <c r="AD296" s="44">
        <f>Nut_StatusTool!J290</f>
        <v>0</v>
      </c>
    </row>
    <row r="297" spans="1:30" ht="20.100000000000001" customHeight="1">
      <c r="A297" s="59" t="str">
        <f t="array" ref="A297">IF(ROWS(A$9:A297)&gt;$U$5,"",INDEX(T$13:T$512,SMALL(IF(($Z$13:$Z$512=$Z$5),ROW($A$9:$A$508)-ROW($A$9)+1,""),ROWS(A$9:A297)),,1))</f>
        <v/>
      </c>
      <c r="B297" s="390" t="str">
        <f t="array" ref="B297">IF(ROWS(B$9:B297)&gt;$U$5,"",INDEX(U$13:U$512,SMALL(IF(($Z$13:$Z$512=$Z$5),ROW($A$9:$A$508)-ROW($A$9)+1,""),ROWS(B$9:B297)),,1))</f>
        <v/>
      </c>
      <c r="C297" s="389" t="str">
        <f t="array" ref="C297">IF(ROWS(C$9:C297)&gt;$U$5,"",INDEX(V$13:V$512,SMALL(IF(($Z$13:$Z$512=$Z$5),ROW($A$9:$A$508)-ROW($A$9)+1,""),ROWS(C$9:C297)),,1))</f>
        <v/>
      </c>
      <c r="D297" s="309" t="str">
        <f t="array" ref="D297">IF(ROWS(D$9:D297)&gt;$U$5,"",INDEX(W$13:W$512,SMALL(IF(($Z$13:$Z$512=$Z$5),ROW($A$9:$A$508)-ROW($A$9)+1,""),ROWS(D$9:D297)),,1))</f>
        <v/>
      </c>
      <c r="E297" s="59" t="str">
        <f t="array" ref="E297">IF(ROWS(E$9:E297)&gt;$U$5,"",INDEX(X$13:X$512,SMALL(IF(($Z$13:$Z$512=$Z$5),ROW($A$9:$A$508)-ROW($A$9)+1,""),ROWS(E$9:E297)),,1))</f>
        <v/>
      </c>
      <c r="F297" s="59" t="str">
        <f t="array" ref="F297">IF(ROWS(F$9:F297)&gt;$U$5,"",INDEX(Y$13:Y$512,SMALL(IF(($Z$13:$Z$512=$Z$5),ROW($A$9:$A$508)-ROW($A$9)+1,""),ROWS(F$9:F297)),,1))</f>
        <v/>
      </c>
      <c r="G297" s="59" t="str">
        <f t="array" ref="G297">IF(ROWS(G$9:G297)&gt;$U$5,"",INDEX(Z$13:Z$512,SMALL(IF(($Z$13:$Z$512=$Z$5),ROW($A$9:$A$508)-ROW($A$9)+1,""),ROWS(G$9:G297)),,1))</f>
        <v/>
      </c>
      <c r="H297" s="59" t="str">
        <f t="array" ref="H297">IF(ROWS(H$9:H297)&gt;$U$5,"",INDEX(AC$13:AC$512,SMALL(IF(($Z$13:$Z$512=$Z$5),ROW($A$9:$A$508)-ROW($A$9)+1,""),ROWS(H$9:H297)),,1))</f>
        <v/>
      </c>
      <c r="I297" s="105"/>
      <c r="J297" s="105"/>
      <c r="K297" s="105"/>
      <c r="L297" s="105"/>
      <c r="M297" s="136"/>
      <c r="N297" s="44"/>
      <c r="O297" s="44"/>
      <c r="P297" s="44"/>
      <c r="Q297" s="44"/>
      <c r="R297" s="44"/>
      <c r="S297" s="44"/>
      <c r="T297" s="44">
        <f>Nut_StatusTool!A291</f>
        <v>285</v>
      </c>
      <c r="U297" s="44">
        <f>Nut_StatusTool!B291</f>
        <v>0</v>
      </c>
      <c r="V297" s="44">
        <f>Nut_StatusTool!C291</f>
        <v>0</v>
      </c>
      <c r="W297" s="44">
        <f>Nut_StatusTool!D291</f>
        <v>0</v>
      </c>
      <c r="X297" s="44">
        <f>Nut_StatusTool!F291</f>
        <v>0</v>
      </c>
      <c r="Y297" s="285" t="str">
        <f>Nut_StatusTool!K291</f>
        <v/>
      </c>
      <c r="Z297" s="44" t="str">
        <f>Nut_StatusTool!L291</f>
        <v/>
      </c>
      <c r="AA297" s="44" t="str">
        <f>Nut_StatusTool!M291</f>
        <v/>
      </c>
      <c r="AB297" s="44" t="str">
        <f>Nut_StatusTool!N291</f>
        <v/>
      </c>
      <c r="AC297" s="44">
        <f>Nut_StatusTool!I291</f>
        <v>0</v>
      </c>
      <c r="AD297" s="44">
        <f>Nut_StatusTool!J291</f>
        <v>0</v>
      </c>
    </row>
    <row r="298" spans="1:30" ht="20.100000000000001" customHeight="1">
      <c r="A298" s="59" t="str">
        <f t="array" ref="A298">IF(ROWS(A$9:A298)&gt;$U$5,"",INDEX(T$13:T$512,SMALL(IF(($Z$13:$Z$512=$Z$5),ROW($A$9:$A$508)-ROW($A$9)+1,""),ROWS(A$9:A298)),,1))</f>
        <v/>
      </c>
      <c r="B298" s="390" t="str">
        <f t="array" ref="B298">IF(ROWS(B$9:B298)&gt;$U$5,"",INDEX(U$13:U$512,SMALL(IF(($Z$13:$Z$512=$Z$5),ROW($A$9:$A$508)-ROW($A$9)+1,""),ROWS(B$9:B298)),,1))</f>
        <v/>
      </c>
      <c r="C298" s="389" t="str">
        <f t="array" ref="C298">IF(ROWS(C$9:C298)&gt;$U$5,"",INDEX(V$13:V$512,SMALL(IF(($Z$13:$Z$512=$Z$5),ROW($A$9:$A$508)-ROW($A$9)+1,""),ROWS(C$9:C298)),,1))</f>
        <v/>
      </c>
      <c r="D298" s="309" t="str">
        <f t="array" ref="D298">IF(ROWS(D$9:D298)&gt;$U$5,"",INDEX(W$13:W$512,SMALL(IF(($Z$13:$Z$512=$Z$5),ROW($A$9:$A$508)-ROW($A$9)+1,""),ROWS(D$9:D298)),,1))</f>
        <v/>
      </c>
      <c r="E298" s="59" t="str">
        <f t="array" ref="E298">IF(ROWS(E$9:E298)&gt;$U$5,"",INDEX(X$13:X$512,SMALL(IF(($Z$13:$Z$512=$Z$5),ROW($A$9:$A$508)-ROW($A$9)+1,""),ROWS(E$9:E298)),,1))</f>
        <v/>
      </c>
      <c r="F298" s="59" t="str">
        <f t="array" ref="F298">IF(ROWS(F$9:F298)&gt;$U$5,"",INDEX(Y$13:Y$512,SMALL(IF(($Z$13:$Z$512=$Z$5),ROW($A$9:$A$508)-ROW($A$9)+1,""),ROWS(F$9:F298)),,1))</f>
        <v/>
      </c>
      <c r="G298" s="59" t="str">
        <f t="array" ref="G298">IF(ROWS(G$9:G298)&gt;$U$5,"",INDEX(Z$13:Z$512,SMALL(IF(($Z$13:$Z$512=$Z$5),ROW($A$9:$A$508)-ROW($A$9)+1,""),ROWS(G$9:G298)),,1))</f>
        <v/>
      </c>
      <c r="H298" s="59" t="str">
        <f t="array" ref="H298">IF(ROWS(H$9:H298)&gt;$U$5,"",INDEX(AC$13:AC$512,SMALL(IF(($Z$13:$Z$512=$Z$5),ROW($A$9:$A$508)-ROW($A$9)+1,""),ROWS(H$9:H298)),,1))</f>
        <v/>
      </c>
      <c r="I298" s="105"/>
      <c r="J298" s="105"/>
      <c r="K298" s="105"/>
      <c r="L298" s="105"/>
      <c r="M298" s="136"/>
      <c r="N298" s="44"/>
      <c r="O298" s="44"/>
      <c r="P298" s="44"/>
      <c r="Q298" s="44"/>
      <c r="R298" s="44"/>
      <c r="S298" s="44"/>
      <c r="T298" s="44">
        <f>Nut_StatusTool!A292</f>
        <v>286</v>
      </c>
      <c r="U298" s="44">
        <f>Nut_StatusTool!B292</f>
        <v>0</v>
      </c>
      <c r="V298" s="44">
        <f>Nut_StatusTool!C292</f>
        <v>0</v>
      </c>
      <c r="W298" s="44">
        <f>Nut_StatusTool!D292</f>
        <v>0</v>
      </c>
      <c r="X298" s="44">
        <f>Nut_StatusTool!F292</f>
        <v>0</v>
      </c>
      <c r="Y298" s="285" t="str">
        <f>Nut_StatusTool!K292</f>
        <v/>
      </c>
      <c r="Z298" s="44" t="str">
        <f>Nut_StatusTool!L292</f>
        <v/>
      </c>
      <c r="AA298" s="44" t="str">
        <f>Nut_StatusTool!M292</f>
        <v/>
      </c>
      <c r="AB298" s="44" t="str">
        <f>Nut_StatusTool!N292</f>
        <v/>
      </c>
      <c r="AC298" s="44">
        <f>Nut_StatusTool!I292</f>
        <v>0</v>
      </c>
      <c r="AD298" s="44">
        <f>Nut_StatusTool!J292</f>
        <v>0</v>
      </c>
    </row>
    <row r="299" spans="1:30" ht="20.100000000000001" customHeight="1">
      <c r="A299" s="59" t="str">
        <f t="array" ref="A299">IF(ROWS(A$9:A299)&gt;$U$5,"",INDEX(T$13:T$512,SMALL(IF(($Z$13:$Z$512=$Z$5),ROW($A$9:$A$508)-ROW($A$9)+1,""),ROWS(A$9:A299)),,1))</f>
        <v/>
      </c>
      <c r="B299" s="390" t="str">
        <f t="array" ref="B299">IF(ROWS(B$9:B299)&gt;$U$5,"",INDEX(U$13:U$512,SMALL(IF(($Z$13:$Z$512=$Z$5),ROW($A$9:$A$508)-ROW($A$9)+1,""),ROWS(B$9:B299)),,1))</f>
        <v/>
      </c>
      <c r="C299" s="389" t="str">
        <f t="array" ref="C299">IF(ROWS(C$9:C299)&gt;$U$5,"",INDEX(V$13:V$512,SMALL(IF(($Z$13:$Z$512=$Z$5),ROW($A$9:$A$508)-ROW($A$9)+1,""),ROWS(C$9:C299)),,1))</f>
        <v/>
      </c>
      <c r="D299" s="309" t="str">
        <f t="array" ref="D299">IF(ROWS(D$9:D299)&gt;$U$5,"",INDEX(W$13:W$512,SMALL(IF(($Z$13:$Z$512=$Z$5),ROW($A$9:$A$508)-ROW($A$9)+1,""),ROWS(D$9:D299)),,1))</f>
        <v/>
      </c>
      <c r="E299" s="59" t="str">
        <f t="array" ref="E299">IF(ROWS(E$9:E299)&gt;$U$5,"",INDEX(X$13:X$512,SMALL(IF(($Z$13:$Z$512=$Z$5),ROW($A$9:$A$508)-ROW($A$9)+1,""),ROWS(E$9:E299)),,1))</f>
        <v/>
      </c>
      <c r="F299" s="59" t="str">
        <f t="array" ref="F299">IF(ROWS(F$9:F299)&gt;$U$5,"",INDEX(Y$13:Y$512,SMALL(IF(($Z$13:$Z$512=$Z$5),ROW($A$9:$A$508)-ROW($A$9)+1,""),ROWS(F$9:F299)),,1))</f>
        <v/>
      </c>
      <c r="G299" s="59" t="str">
        <f t="array" ref="G299">IF(ROWS(G$9:G299)&gt;$U$5,"",INDEX(Z$13:Z$512,SMALL(IF(($Z$13:$Z$512=$Z$5),ROW($A$9:$A$508)-ROW($A$9)+1,""),ROWS(G$9:G299)),,1))</f>
        <v/>
      </c>
      <c r="H299" s="59" t="str">
        <f t="array" ref="H299">IF(ROWS(H$9:H299)&gt;$U$5,"",INDEX(AC$13:AC$512,SMALL(IF(($Z$13:$Z$512=$Z$5),ROW($A$9:$A$508)-ROW($A$9)+1,""),ROWS(H$9:H299)),,1))</f>
        <v/>
      </c>
      <c r="I299" s="105"/>
      <c r="J299" s="105"/>
      <c r="K299" s="105"/>
      <c r="L299" s="105"/>
      <c r="M299" s="136"/>
      <c r="N299" s="44"/>
      <c r="O299" s="44"/>
      <c r="P299" s="44"/>
      <c r="Q299" s="44"/>
      <c r="R299" s="44"/>
      <c r="S299" s="44"/>
      <c r="T299" s="44">
        <f>Nut_StatusTool!A293</f>
        <v>287</v>
      </c>
      <c r="U299" s="44">
        <f>Nut_StatusTool!B293</f>
        <v>0</v>
      </c>
      <c r="V299" s="44">
        <f>Nut_StatusTool!C293</f>
        <v>0</v>
      </c>
      <c r="W299" s="44">
        <f>Nut_StatusTool!D293</f>
        <v>0</v>
      </c>
      <c r="X299" s="44">
        <f>Nut_StatusTool!F293</f>
        <v>0</v>
      </c>
      <c r="Y299" s="285" t="str">
        <f>Nut_StatusTool!K293</f>
        <v/>
      </c>
      <c r="Z299" s="44" t="str">
        <f>Nut_StatusTool!L293</f>
        <v/>
      </c>
      <c r="AA299" s="44" t="str">
        <f>Nut_StatusTool!M293</f>
        <v/>
      </c>
      <c r="AB299" s="44" t="str">
        <f>Nut_StatusTool!N293</f>
        <v/>
      </c>
      <c r="AC299" s="44">
        <f>Nut_StatusTool!I293</f>
        <v>0</v>
      </c>
      <c r="AD299" s="44">
        <f>Nut_StatusTool!J293</f>
        <v>0</v>
      </c>
    </row>
    <row r="300" spans="1:30" ht="20.100000000000001" customHeight="1">
      <c r="A300" s="59" t="str">
        <f t="array" ref="A300">IF(ROWS(A$9:A300)&gt;$U$5,"",INDEX(T$13:T$512,SMALL(IF(($Z$13:$Z$512=$Z$5),ROW($A$9:$A$508)-ROW($A$9)+1,""),ROWS(A$9:A300)),,1))</f>
        <v/>
      </c>
      <c r="B300" s="390" t="str">
        <f t="array" ref="B300">IF(ROWS(B$9:B300)&gt;$U$5,"",INDEX(U$13:U$512,SMALL(IF(($Z$13:$Z$512=$Z$5),ROW($A$9:$A$508)-ROW($A$9)+1,""),ROWS(B$9:B300)),,1))</f>
        <v/>
      </c>
      <c r="C300" s="389" t="str">
        <f t="array" ref="C300">IF(ROWS(C$9:C300)&gt;$U$5,"",INDEX(V$13:V$512,SMALL(IF(($Z$13:$Z$512=$Z$5),ROW($A$9:$A$508)-ROW($A$9)+1,""),ROWS(C$9:C300)),,1))</f>
        <v/>
      </c>
      <c r="D300" s="309" t="str">
        <f t="array" ref="D300">IF(ROWS(D$9:D300)&gt;$U$5,"",INDEX(W$13:W$512,SMALL(IF(($Z$13:$Z$512=$Z$5),ROW($A$9:$A$508)-ROW($A$9)+1,""),ROWS(D$9:D300)),,1))</f>
        <v/>
      </c>
      <c r="E300" s="59" t="str">
        <f t="array" ref="E300">IF(ROWS(E$9:E300)&gt;$U$5,"",INDEX(X$13:X$512,SMALL(IF(($Z$13:$Z$512=$Z$5),ROW($A$9:$A$508)-ROW($A$9)+1,""),ROWS(E$9:E300)),,1))</f>
        <v/>
      </c>
      <c r="F300" s="59" t="str">
        <f t="array" ref="F300">IF(ROWS(F$9:F300)&gt;$U$5,"",INDEX(Y$13:Y$512,SMALL(IF(($Z$13:$Z$512=$Z$5),ROW($A$9:$A$508)-ROW($A$9)+1,""),ROWS(F$9:F300)),,1))</f>
        <v/>
      </c>
      <c r="G300" s="59" t="str">
        <f t="array" ref="G300">IF(ROWS(G$9:G300)&gt;$U$5,"",INDEX(Z$13:Z$512,SMALL(IF(($Z$13:$Z$512=$Z$5),ROW($A$9:$A$508)-ROW($A$9)+1,""),ROWS(G$9:G300)),,1))</f>
        <v/>
      </c>
      <c r="H300" s="59" t="str">
        <f t="array" ref="H300">IF(ROWS(H$9:H300)&gt;$U$5,"",INDEX(AC$13:AC$512,SMALL(IF(($Z$13:$Z$512=$Z$5),ROW($A$9:$A$508)-ROW($A$9)+1,""),ROWS(H$9:H300)),,1))</f>
        <v/>
      </c>
      <c r="I300" s="105"/>
      <c r="J300" s="105"/>
      <c r="K300" s="105"/>
      <c r="L300" s="105"/>
      <c r="M300" s="136"/>
      <c r="N300" s="44"/>
      <c r="O300" s="44"/>
      <c r="P300" s="44"/>
      <c r="Q300" s="44"/>
      <c r="R300" s="44"/>
      <c r="S300" s="44"/>
      <c r="T300" s="44">
        <f>Nut_StatusTool!A294</f>
        <v>288</v>
      </c>
      <c r="U300" s="44">
        <f>Nut_StatusTool!B294</f>
        <v>0</v>
      </c>
      <c r="V300" s="44">
        <f>Nut_StatusTool!C294</f>
        <v>0</v>
      </c>
      <c r="W300" s="44">
        <f>Nut_StatusTool!D294</f>
        <v>0</v>
      </c>
      <c r="X300" s="44">
        <f>Nut_StatusTool!F294</f>
        <v>0</v>
      </c>
      <c r="Y300" s="285" t="str">
        <f>Nut_StatusTool!K294</f>
        <v/>
      </c>
      <c r="Z300" s="44" t="str">
        <f>Nut_StatusTool!L294</f>
        <v/>
      </c>
      <c r="AA300" s="44" t="str">
        <f>Nut_StatusTool!M294</f>
        <v/>
      </c>
      <c r="AB300" s="44" t="str">
        <f>Nut_StatusTool!N294</f>
        <v/>
      </c>
      <c r="AC300" s="44">
        <f>Nut_StatusTool!I294</f>
        <v>0</v>
      </c>
      <c r="AD300" s="44">
        <f>Nut_StatusTool!J294</f>
        <v>0</v>
      </c>
    </row>
    <row r="301" spans="1:30" ht="20.100000000000001" customHeight="1">
      <c r="A301" s="59" t="str">
        <f t="array" ref="A301">IF(ROWS(A$9:A301)&gt;$U$5,"",INDEX(T$13:T$512,SMALL(IF(($Z$13:$Z$512=$Z$5),ROW($A$9:$A$508)-ROW($A$9)+1,""),ROWS(A$9:A301)),,1))</f>
        <v/>
      </c>
      <c r="B301" s="390" t="str">
        <f t="array" ref="B301">IF(ROWS(B$9:B301)&gt;$U$5,"",INDEX(U$13:U$512,SMALL(IF(($Z$13:$Z$512=$Z$5),ROW($A$9:$A$508)-ROW($A$9)+1,""),ROWS(B$9:B301)),,1))</f>
        <v/>
      </c>
      <c r="C301" s="389" t="str">
        <f t="array" ref="C301">IF(ROWS(C$9:C301)&gt;$U$5,"",INDEX(V$13:V$512,SMALL(IF(($Z$13:$Z$512=$Z$5),ROW($A$9:$A$508)-ROW($A$9)+1,""),ROWS(C$9:C301)),,1))</f>
        <v/>
      </c>
      <c r="D301" s="309" t="str">
        <f t="array" ref="D301">IF(ROWS(D$9:D301)&gt;$U$5,"",INDEX(W$13:W$512,SMALL(IF(($Z$13:$Z$512=$Z$5),ROW($A$9:$A$508)-ROW($A$9)+1,""),ROWS(D$9:D301)),,1))</f>
        <v/>
      </c>
      <c r="E301" s="59" t="str">
        <f t="array" ref="E301">IF(ROWS(E$9:E301)&gt;$U$5,"",INDEX(X$13:X$512,SMALL(IF(($Z$13:$Z$512=$Z$5),ROW($A$9:$A$508)-ROW($A$9)+1,""),ROWS(E$9:E301)),,1))</f>
        <v/>
      </c>
      <c r="F301" s="59" t="str">
        <f t="array" ref="F301">IF(ROWS(F$9:F301)&gt;$U$5,"",INDEX(Y$13:Y$512,SMALL(IF(($Z$13:$Z$512=$Z$5),ROW($A$9:$A$508)-ROW($A$9)+1,""),ROWS(F$9:F301)),,1))</f>
        <v/>
      </c>
      <c r="G301" s="59" t="str">
        <f t="array" ref="G301">IF(ROWS(G$9:G301)&gt;$U$5,"",INDEX(Z$13:Z$512,SMALL(IF(($Z$13:$Z$512=$Z$5),ROW($A$9:$A$508)-ROW($A$9)+1,""),ROWS(G$9:G301)),,1))</f>
        <v/>
      </c>
      <c r="H301" s="59" t="str">
        <f t="array" ref="H301">IF(ROWS(H$9:H301)&gt;$U$5,"",INDEX(AC$13:AC$512,SMALL(IF(($Z$13:$Z$512=$Z$5),ROW($A$9:$A$508)-ROW($A$9)+1,""),ROWS(H$9:H301)),,1))</f>
        <v/>
      </c>
      <c r="I301" s="105"/>
      <c r="J301" s="105"/>
      <c r="K301" s="105"/>
      <c r="L301" s="105"/>
      <c r="M301" s="136"/>
      <c r="N301" s="44"/>
      <c r="O301" s="44"/>
      <c r="P301" s="44"/>
      <c r="Q301" s="44"/>
      <c r="R301" s="44"/>
      <c r="S301" s="44"/>
      <c r="T301" s="44">
        <f>Nut_StatusTool!A295</f>
        <v>289</v>
      </c>
      <c r="U301" s="44">
        <f>Nut_StatusTool!B295</f>
        <v>0</v>
      </c>
      <c r="V301" s="44">
        <f>Nut_StatusTool!C295</f>
        <v>0</v>
      </c>
      <c r="W301" s="44">
        <f>Nut_StatusTool!D295</f>
        <v>0</v>
      </c>
      <c r="X301" s="44">
        <f>Nut_StatusTool!F295</f>
        <v>0</v>
      </c>
      <c r="Y301" s="285" t="str">
        <f>Nut_StatusTool!K295</f>
        <v/>
      </c>
      <c r="Z301" s="44" t="str">
        <f>Nut_StatusTool!L295</f>
        <v/>
      </c>
      <c r="AA301" s="44" t="str">
        <f>Nut_StatusTool!M295</f>
        <v/>
      </c>
      <c r="AB301" s="44" t="str">
        <f>Nut_StatusTool!N295</f>
        <v/>
      </c>
      <c r="AC301" s="44">
        <f>Nut_StatusTool!I295</f>
        <v>0</v>
      </c>
      <c r="AD301" s="44">
        <f>Nut_StatusTool!J295</f>
        <v>0</v>
      </c>
    </row>
    <row r="302" spans="1:30" ht="20.100000000000001" customHeight="1">
      <c r="A302" s="59" t="str">
        <f t="array" ref="A302">IF(ROWS(A$9:A302)&gt;$U$5,"",INDEX(T$13:T$512,SMALL(IF(($Z$13:$Z$512=$Z$5),ROW($A$9:$A$508)-ROW($A$9)+1,""),ROWS(A$9:A302)),,1))</f>
        <v/>
      </c>
      <c r="B302" s="390" t="str">
        <f t="array" ref="B302">IF(ROWS(B$9:B302)&gt;$U$5,"",INDEX(U$13:U$512,SMALL(IF(($Z$13:$Z$512=$Z$5),ROW($A$9:$A$508)-ROW($A$9)+1,""),ROWS(B$9:B302)),,1))</f>
        <v/>
      </c>
      <c r="C302" s="389" t="str">
        <f t="array" ref="C302">IF(ROWS(C$9:C302)&gt;$U$5,"",INDEX(V$13:V$512,SMALL(IF(($Z$13:$Z$512=$Z$5),ROW($A$9:$A$508)-ROW($A$9)+1,""),ROWS(C$9:C302)),,1))</f>
        <v/>
      </c>
      <c r="D302" s="309" t="str">
        <f t="array" ref="D302">IF(ROWS(D$9:D302)&gt;$U$5,"",INDEX(W$13:W$512,SMALL(IF(($Z$13:$Z$512=$Z$5),ROW($A$9:$A$508)-ROW($A$9)+1,""),ROWS(D$9:D302)),,1))</f>
        <v/>
      </c>
      <c r="E302" s="59" t="str">
        <f t="array" ref="E302">IF(ROWS(E$9:E302)&gt;$U$5,"",INDEX(X$13:X$512,SMALL(IF(($Z$13:$Z$512=$Z$5),ROW($A$9:$A$508)-ROW($A$9)+1,""),ROWS(E$9:E302)),,1))</f>
        <v/>
      </c>
      <c r="F302" s="59" t="str">
        <f t="array" ref="F302">IF(ROWS(F$9:F302)&gt;$U$5,"",INDEX(Y$13:Y$512,SMALL(IF(($Z$13:$Z$512=$Z$5),ROW($A$9:$A$508)-ROW($A$9)+1,""),ROWS(F$9:F302)),,1))</f>
        <v/>
      </c>
      <c r="G302" s="59" t="str">
        <f t="array" ref="G302">IF(ROWS(G$9:G302)&gt;$U$5,"",INDEX(Z$13:Z$512,SMALL(IF(($Z$13:$Z$512=$Z$5),ROW($A$9:$A$508)-ROW($A$9)+1,""),ROWS(G$9:G302)),,1))</f>
        <v/>
      </c>
      <c r="H302" s="59" t="str">
        <f t="array" ref="H302">IF(ROWS(H$9:H302)&gt;$U$5,"",INDEX(AC$13:AC$512,SMALL(IF(($Z$13:$Z$512=$Z$5),ROW($A$9:$A$508)-ROW($A$9)+1,""),ROWS(H$9:H302)),,1))</f>
        <v/>
      </c>
      <c r="I302" s="105"/>
      <c r="J302" s="105"/>
      <c r="K302" s="105"/>
      <c r="L302" s="105"/>
      <c r="M302" s="136"/>
      <c r="N302" s="44"/>
      <c r="O302" s="44"/>
      <c r="P302" s="44"/>
      <c r="Q302" s="44"/>
      <c r="R302" s="44"/>
      <c r="S302" s="44"/>
      <c r="T302" s="44">
        <f>Nut_StatusTool!A296</f>
        <v>290</v>
      </c>
      <c r="U302" s="44">
        <f>Nut_StatusTool!B296</f>
        <v>0</v>
      </c>
      <c r="V302" s="44">
        <f>Nut_StatusTool!C296</f>
        <v>0</v>
      </c>
      <c r="W302" s="44">
        <f>Nut_StatusTool!D296</f>
        <v>0</v>
      </c>
      <c r="X302" s="44">
        <f>Nut_StatusTool!F296</f>
        <v>0</v>
      </c>
      <c r="Y302" s="285" t="str">
        <f>Nut_StatusTool!K296</f>
        <v/>
      </c>
      <c r="Z302" s="44" t="str">
        <f>Nut_StatusTool!L296</f>
        <v/>
      </c>
      <c r="AA302" s="44" t="str">
        <f>Nut_StatusTool!M296</f>
        <v/>
      </c>
      <c r="AB302" s="44" t="str">
        <f>Nut_StatusTool!N296</f>
        <v/>
      </c>
      <c r="AC302" s="44">
        <f>Nut_StatusTool!I296</f>
        <v>0</v>
      </c>
      <c r="AD302" s="44">
        <f>Nut_StatusTool!J296</f>
        <v>0</v>
      </c>
    </row>
    <row r="303" spans="1:30" ht="20.100000000000001" customHeight="1">
      <c r="A303" s="59" t="str">
        <f t="array" ref="A303">IF(ROWS(A$9:A303)&gt;$U$5,"",INDEX(T$13:T$512,SMALL(IF(($Z$13:$Z$512=$Z$5),ROW($A$9:$A$508)-ROW($A$9)+1,""),ROWS(A$9:A303)),,1))</f>
        <v/>
      </c>
      <c r="B303" s="390" t="str">
        <f t="array" ref="B303">IF(ROWS(B$9:B303)&gt;$U$5,"",INDEX(U$13:U$512,SMALL(IF(($Z$13:$Z$512=$Z$5),ROW($A$9:$A$508)-ROW($A$9)+1,""),ROWS(B$9:B303)),,1))</f>
        <v/>
      </c>
      <c r="C303" s="389" t="str">
        <f t="array" ref="C303">IF(ROWS(C$9:C303)&gt;$U$5,"",INDEX(V$13:V$512,SMALL(IF(($Z$13:$Z$512=$Z$5),ROW($A$9:$A$508)-ROW($A$9)+1,""),ROWS(C$9:C303)),,1))</f>
        <v/>
      </c>
      <c r="D303" s="309" t="str">
        <f t="array" ref="D303">IF(ROWS(D$9:D303)&gt;$U$5,"",INDEX(W$13:W$512,SMALL(IF(($Z$13:$Z$512=$Z$5),ROW($A$9:$A$508)-ROW($A$9)+1,""),ROWS(D$9:D303)),,1))</f>
        <v/>
      </c>
      <c r="E303" s="59" t="str">
        <f t="array" ref="E303">IF(ROWS(E$9:E303)&gt;$U$5,"",INDEX(X$13:X$512,SMALL(IF(($Z$13:$Z$512=$Z$5),ROW($A$9:$A$508)-ROW($A$9)+1,""),ROWS(E$9:E303)),,1))</f>
        <v/>
      </c>
      <c r="F303" s="59" t="str">
        <f t="array" ref="F303">IF(ROWS(F$9:F303)&gt;$U$5,"",INDEX(Y$13:Y$512,SMALL(IF(($Z$13:$Z$512=$Z$5),ROW($A$9:$A$508)-ROW($A$9)+1,""),ROWS(F$9:F303)),,1))</f>
        <v/>
      </c>
      <c r="G303" s="59" t="str">
        <f t="array" ref="G303">IF(ROWS(G$9:G303)&gt;$U$5,"",INDEX(Z$13:Z$512,SMALL(IF(($Z$13:$Z$512=$Z$5),ROW($A$9:$A$508)-ROW($A$9)+1,""),ROWS(G$9:G303)),,1))</f>
        <v/>
      </c>
      <c r="H303" s="59" t="str">
        <f t="array" ref="H303">IF(ROWS(H$9:H303)&gt;$U$5,"",INDEX(AC$13:AC$512,SMALL(IF(($Z$13:$Z$512=$Z$5),ROW($A$9:$A$508)-ROW($A$9)+1,""),ROWS(H$9:H303)),,1))</f>
        <v/>
      </c>
      <c r="I303" s="105"/>
      <c r="J303" s="105"/>
      <c r="K303" s="105"/>
      <c r="L303" s="105"/>
      <c r="M303" s="136"/>
      <c r="N303" s="44"/>
      <c r="O303" s="44"/>
      <c r="P303" s="44"/>
      <c r="Q303" s="44"/>
      <c r="R303" s="44"/>
      <c r="S303" s="44"/>
      <c r="T303" s="44">
        <f>Nut_StatusTool!A297</f>
        <v>291</v>
      </c>
      <c r="U303" s="44">
        <f>Nut_StatusTool!B297</f>
        <v>0</v>
      </c>
      <c r="V303" s="44">
        <f>Nut_StatusTool!C297</f>
        <v>0</v>
      </c>
      <c r="W303" s="44">
        <f>Nut_StatusTool!D297</f>
        <v>0</v>
      </c>
      <c r="X303" s="44">
        <f>Nut_StatusTool!F297</f>
        <v>0</v>
      </c>
      <c r="Y303" s="285" t="str">
        <f>Nut_StatusTool!K297</f>
        <v/>
      </c>
      <c r="Z303" s="44" t="str">
        <f>Nut_StatusTool!L297</f>
        <v/>
      </c>
      <c r="AA303" s="44" t="str">
        <f>Nut_StatusTool!M297</f>
        <v/>
      </c>
      <c r="AB303" s="44" t="str">
        <f>Nut_StatusTool!N297</f>
        <v/>
      </c>
      <c r="AC303" s="44">
        <f>Nut_StatusTool!I297</f>
        <v>0</v>
      </c>
      <c r="AD303" s="44">
        <f>Nut_StatusTool!J297</f>
        <v>0</v>
      </c>
    </row>
    <row r="304" spans="1:30" ht="20.100000000000001" customHeight="1">
      <c r="A304" s="59" t="str">
        <f t="array" ref="A304">IF(ROWS(A$9:A304)&gt;$U$5,"",INDEX(T$13:T$512,SMALL(IF(($Z$13:$Z$512=$Z$5),ROW($A$9:$A$508)-ROW($A$9)+1,""),ROWS(A$9:A304)),,1))</f>
        <v/>
      </c>
      <c r="B304" s="390" t="str">
        <f t="array" ref="B304">IF(ROWS(B$9:B304)&gt;$U$5,"",INDEX(U$13:U$512,SMALL(IF(($Z$13:$Z$512=$Z$5),ROW($A$9:$A$508)-ROW($A$9)+1,""),ROWS(B$9:B304)),,1))</f>
        <v/>
      </c>
      <c r="C304" s="389" t="str">
        <f t="array" ref="C304">IF(ROWS(C$9:C304)&gt;$U$5,"",INDEX(V$13:V$512,SMALL(IF(($Z$13:$Z$512=$Z$5),ROW($A$9:$A$508)-ROW($A$9)+1,""),ROWS(C$9:C304)),,1))</f>
        <v/>
      </c>
      <c r="D304" s="309" t="str">
        <f t="array" ref="D304">IF(ROWS(D$9:D304)&gt;$U$5,"",INDEX(W$13:W$512,SMALL(IF(($Z$13:$Z$512=$Z$5),ROW($A$9:$A$508)-ROW($A$9)+1,""),ROWS(D$9:D304)),,1))</f>
        <v/>
      </c>
      <c r="E304" s="59" t="str">
        <f t="array" ref="E304">IF(ROWS(E$9:E304)&gt;$U$5,"",INDEX(X$13:X$512,SMALL(IF(($Z$13:$Z$512=$Z$5),ROW($A$9:$A$508)-ROW($A$9)+1,""),ROWS(E$9:E304)),,1))</f>
        <v/>
      </c>
      <c r="F304" s="59" t="str">
        <f t="array" ref="F304">IF(ROWS(F$9:F304)&gt;$U$5,"",INDEX(Y$13:Y$512,SMALL(IF(($Z$13:$Z$512=$Z$5),ROW($A$9:$A$508)-ROW($A$9)+1,""),ROWS(F$9:F304)),,1))</f>
        <v/>
      </c>
      <c r="G304" s="59" t="str">
        <f t="array" ref="G304">IF(ROWS(G$9:G304)&gt;$U$5,"",INDEX(Z$13:Z$512,SMALL(IF(($Z$13:$Z$512=$Z$5),ROW($A$9:$A$508)-ROW($A$9)+1,""),ROWS(G$9:G304)),,1))</f>
        <v/>
      </c>
      <c r="H304" s="59" t="str">
        <f t="array" ref="H304">IF(ROWS(H$9:H304)&gt;$U$5,"",INDEX(AC$13:AC$512,SMALL(IF(($Z$13:$Z$512=$Z$5),ROW($A$9:$A$508)-ROW($A$9)+1,""),ROWS(H$9:H304)),,1))</f>
        <v/>
      </c>
      <c r="I304" s="105"/>
      <c r="J304" s="105"/>
      <c r="K304" s="105"/>
      <c r="L304" s="105"/>
      <c r="M304" s="136"/>
      <c r="N304" s="44"/>
      <c r="O304" s="44"/>
      <c r="P304" s="44"/>
      <c r="Q304" s="44"/>
      <c r="R304" s="44"/>
      <c r="S304" s="44"/>
      <c r="T304" s="44">
        <f>Nut_StatusTool!A298</f>
        <v>292</v>
      </c>
      <c r="U304" s="44">
        <f>Nut_StatusTool!B298</f>
        <v>0</v>
      </c>
      <c r="V304" s="44">
        <f>Nut_StatusTool!C298</f>
        <v>0</v>
      </c>
      <c r="W304" s="44">
        <f>Nut_StatusTool!D298</f>
        <v>0</v>
      </c>
      <c r="X304" s="44">
        <f>Nut_StatusTool!F298</f>
        <v>0</v>
      </c>
      <c r="Y304" s="285" t="str">
        <f>Nut_StatusTool!K298</f>
        <v/>
      </c>
      <c r="Z304" s="44" t="str">
        <f>Nut_StatusTool!L298</f>
        <v/>
      </c>
      <c r="AA304" s="44" t="str">
        <f>Nut_StatusTool!M298</f>
        <v/>
      </c>
      <c r="AB304" s="44" t="str">
        <f>Nut_StatusTool!N298</f>
        <v/>
      </c>
      <c r="AC304" s="44">
        <f>Nut_StatusTool!I298</f>
        <v>0</v>
      </c>
      <c r="AD304" s="44">
        <f>Nut_StatusTool!J298</f>
        <v>0</v>
      </c>
    </row>
    <row r="305" spans="1:30" ht="20.100000000000001" customHeight="1">
      <c r="A305" s="59" t="str">
        <f t="array" ref="A305">IF(ROWS(A$9:A305)&gt;$U$5,"",INDEX(T$13:T$512,SMALL(IF(($Z$13:$Z$512=$Z$5),ROW($A$9:$A$508)-ROW($A$9)+1,""),ROWS(A$9:A305)),,1))</f>
        <v/>
      </c>
      <c r="B305" s="390" t="str">
        <f t="array" ref="B305">IF(ROWS(B$9:B305)&gt;$U$5,"",INDEX(U$13:U$512,SMALL(IF(($Z$13:$Z$512=$Z$5),ROW($A$9:$A$508)-ROW($A$9)+1,""),ROWS(B$9:B305)),,1))</f>
        <v/>
      </c>
      <c r="C305" s="389" t="str">
        <f t="array" ref="C305">IF(ROWS(C$9:C305)&gt;$U$5,"",INDEX(V$13:V$512,SMALL(IF(($Z$13:$Z$512=$Z$5),ROW($A$9:$A$508)-ROW($A$9)+1,""),ROWS(C$9:C305)),,1))</f>
        <v/>
      </c>
      <c r="D305" s="309" t="str">
        <f t="array" ref="D305">IF(ROWS(D$9:D305)&gt;$U$5,"",INDEX(W$13:W$512,SMALL(IF(($Z$13:$Z$512=$Z$5),ROW($A$9:$A$508)-ROW($A$9)+1,""),ROWS(D$9:D305)),,1))</f>
        <v/>
      </c>
      <c r="E305" s="59" t="str">
        <f t="array" ref="E305">IF(ROWS(E$9:E305)&gt;$U$5,"",INDEX(X$13:X$512,SMALL(IF(($Z$13:$Z$512=$Z$5),ROW($A$9:$A$508)-ROW($A$9)+1,""),ROWS(E$9:E305)),,1))</f>
        <v/>
      </c>
      <c r="F305" s="59" t="str">
        <f t="array" ref="F305">IF(ROWS(F$9:F305)&gt;$U$5,"",INDEX(Y$13:Y$512,SMALL(IF(($Z$13:$Z$512=$Z$5),ROW($A$9:$A$508)-ROW($A$9)+1,""),ROWS(F$9:F305)),,1))</f>
        <v/>
      </c>
      <c r="G305" s="59" t="str">
        <f t="array" ref="G305">IF(ROWS(G$9:G305)&gt;$U$5,"",INDEX(Z$13:Z$512,SMALL(IF(($Z$13:$Z$512=$Z$5),ROW($A$9:$A$508)-ROW($A$9)+1,""),ROWS(G$9:G305)),,1))</f>
        <v/>
      </c>
      <c r="H305" s="59" t="str">
        <f t="array" ref="H305">IF(ROWS(H$9:H305)&gt;$U$5,"",INDEX(AC$13:AC$512,SMALL(IF(($Z$13:$Z$512=$Z$5),ROW($A$9:$A$508)-ROW($A$9)+1,""),ROWS(H$9:H305)),,1))</f>
        <v/>
      </c>
      <c r="I305" s="105"/>
      <c r="J305" s="105"/>
      <c r="K305" s="105"/>
      <c r="L305" s="105"/>
      <c r="M305" s="136"/>
      <c r="N305" s="44"/>
      <c r="O305" s="44"/>
      <c r="P305" s="44"/>
      <c r="Q305" s="44"/>
      <c r="R305" s="44"/>
      <c r="S305" s="44"/>
      <c r="T305" s="44">
        <f>Nut_StatusTool!A299</f>
        <v>293</v>
      </c>
      <c r="U305" s="44">
        <f>Nut_StatusTool!B299</f>
        <v>0</v>
      </c>
      <c r="V305" s="44">
        <f>Nut_StatusTool!C299</f>
        <v>0</v>
      </c>
      <c r="W305" s="44">
        <f>Nut_StatusTool!D299</f>
        <v>0</v>
      </c>
      <c r="X305" s="44">
        <f>Nut_StatusTool!F299</f>
        <v>0</v>
      </c>
      <c r="Y305" s="285" t="str">
        <f>Nut_StatusTool!K299</f>
        <v/>
      </c>
      <c r="Z305" s="44" t="str">
        <f>Nut_StatusTool!L299</f>
        <v/>
      </c>
      <c r="AA305" s="44" t="str">
        <f>Nut_StatusTool!M299</f>
        <v/>
      </c>
      <c r="AB305" s="44" t="str">
        <f>Nut_StatusTool!N299</f>
        <v/>
      </c>
      <c r="AC305" s="44">
        <f>Nut_StatusTool!I299</f>
        <v>0</v>
      </c>
      <c r="AD305" s="44">
        <f>Nut_StatusTool!J299</f>
        <v>0</v>
      </c>
    </row>
    <row r="306" spans="1:30" ht="20.100000000000001" customHeight="1">
      <c r="A306" s="59" t="str">
        <f t="array" ref="A306">IF(ROWS(A$9:A306)&gt;$U$5,"",INDEX(T$13:T$512,SMALL(IF(($Z$13:$Z$512=$Z$5),ROW($A$9:$A$508)-ROW($A$9)+1,""),ROWS(A$9:A306)),,1))</f>
        <v/>
      </c>
      <c r="B306" s="390" t="str">
        <f t="array" ref="B306">IF(ROWS(B$9:B306)&gt;$U$5,"",INDEX(U$13:U$512,SMALL(IF(($Z$13:$Z$512=$Z$5),ROW($A$9:$A$508)-ROW($A$9)+1,""),ROWS(B$9:B306)),,1))</f>
        <v/>
      </c>
      <c r="C306" s="389" t="str">
        <f t="array" ref="C306">IF(ROWS(C$9:C306)&gt;$U$5,"",INDEX(V$13:V$512,SMALL(IF(($Z$13:$Z$512=$Z$5),ROW($A$9:$A$508)-ROW($A$9)+1,""),ROWS(C$9:C306)),,1))</f>
        <v/>
      </c>
      <c r="D306" s="309" t="str">
        <f t="array" ref="D306">IF(ROWS(D$9:D306)&gt;$U$5,"",INDEX(W$13:W$512,SMALL(IF(($Z$13:$Z$512=$Z$5),ROW($A$9:$A$508)-ROW($A$9)+1,""),ROWS(D$9:D306)),,1))</f>
        <v/>
      </c>
      <c r="E306" s="59" t="str">
        <f t="array" ref="E306">IF(ROWS(E$9:E306)&gt;$U$5,"",INDEX(X$13:X$512,SMALL(IF(($Z$13:$Z$512=$Z$5),ROW($A$9:$A$508)-ROW($A$9)+1,""),ROWS(E$9:E306)),,1))</f>
        <v/>
      </c>
      <c r="F306" s="59" t="str">
        <f t="array" ref="F306">IF(ROWS(F$9:F306)&gt;$U$5,"",INDEX(Y$13:Y$512,SMALL(IF(($Z$13:$Z$512=$Z$5),ROW($A$9:$A$508)-ROW($A$9)+1,""),ROWS(F$9:F306)),,1))</f>
        <v/>
      </c>
      <c r="G306" s="59" t="str">
        <f t="array" ref="G306">IF(ROWS(G$9:G306)&gt;$U$5,"",INDEX(Z$13:Z$512,SMALL(IF(($Z$13:$Z$512=$Z$5),ROW($A$9:$A$508)-ROW($A$9)+1,""),ROWS(G$9:G306)),,1))</f>
        <v/>
      </c>
      <c r="H306" s="59" t="str">
        <f t="array" ref="H306">IF(ROWS(H$9:H306)&gt;$U$5,"",INDEX(AC$13:AC$512,SMALL(IF(($Z$13:$Z$512=$Z$5),ROW($A$9:$A$508)-ROW($A$9)+1,""),ROWS(H$9:H306)),,1))</f>
        <v/>
      </c>
      <c r="I306" s="105"/>
      <c r="J306" s="105"/>
      <c r="K306" s="105"/>
      <c r="L306" s="105"/>
      <c r="M306" s="136"/>
      <c r="N306" s="44"/>
      <c r="O306" s="44"/>
      <c r="P306" s="44"/>
      <c r="Q306" s="44"/>
      <c r="R306" s="44"/>
      <c r="S306" s="44"/>
      <c r="T306" s="44">
        <f>Nut_StatusTool!A300</f>
        <v>294</v>
      </c>
      <c r="U306" s="44">
        <f>Nut_StatusTool!B300</f>
        <v>0</v>
      </c>
      <c r="V306" s="44">
        <f>Nut_StatusTool!C300</f>
        <v>0</v>
      </c>
      <c r="W306" s="44">
        <f>Nut_StatusTool!D300</f>
        <v>0</v>
      </c>
      <c r="X306" s="44">
        <f>Nut_StatusTool!F300</f>
        <v>0</v>
      </c>
      <c r="Y306" s="285" t="str">
        <f>Nut_StatusTool!K300</f>
        <v/>
      </c>
      <c r="Z306" s="44" t="str">
        <f>Nut_StatusTool!L300</f>
        <v/>
      </c>
      <c r="AA306" s="44" t="str">
        <f>Nut_StatusTool!M300</f>
        <v/>
      </c>
      <c r="AB306" s="44" t="str">
        <f>Nut_StatusTool!N300</f>
        <v/>
      </c>
      <c r="AC306" s="44">
        <f>Nut_StatusTool!I300</f>
        <v>0</v>
      </c>
      <c r="AD306" s="44">
        <f>Nut_StatusTool!J300</f>
        <v>0</v>
      </c>
    </row>
    <row r="307" spans="1:30" ht="20.100000000000001" customHeight="1">
      <c r="A307" s="59" t="str">
        <f t="array" ref="A307">IF(ROWS(A$9:A307)&gt;$U$5,"",INDEX(T$13:T$512,SMALL(IF(($Z$13:$Z$512=$Z$5),ROW($A$9:$A$508)-ROW($A$9)+1,""),ROWS(A$9:A307)),,1))</f>
        <v/>
      </c>
      <c r="B307" s="390" t="str">
        <f t="array" ref="B307">IF(ROWS(B$9:B307)&gt;$U$5,"",INDEX(U$13:U$512,SMALL(IF(($Z$13:$Z$512=$Z$5),ROW($A$9:$A$508)-ROW($A$9)+1,""),ROWS(B$9:B307)),,1))</f>
        <v/>
      </c>
      <c r="C307" s="389" t="str">
        <f t="array" ref="C307">IF(ROWS(C$9:C307)&gt;$U$5,"",INDEX(V$13:V$512,SMALL(IF(($Z$13:$Z$512=$Z$5),ROW($A$9:$A$508)-ROW($A$9)+1,""),ROWS(C$9:C307)),,1))</f>
        <v/>
      </c>
      <c r="D307" s="309" t="str">
        <f t="array" ref="D307">IF(ROWS(D$9:D307)&gt;$U$5,"",INDEX(W$13:W$512,SMALL(IF(($Z$13:$Z$512=$Z$5),ROW($A$9:$A$508)-ROW($A$9)+1,""),ROWS(D$9:D307)),,1))</f>
        <v/>
      </c>
      <c r="E307" s="59" t="str">
        <f t="array" ref="E307">IF(ROWS(E$9:E307)&gt;$U$5,"",INDEX(X$13:X$512,SMALL(IF(($Z$13:$Z$512=$Z$5),ROW($A$9:$A$508)-ROW($A$9)+1,""),ROWS(E$9:E307)),,1))</f>
        <v/>
      </c>
      <c r="F307" s="59" t="str">
        <f t="array" ref="F307">IF(ROWS(F$9:F307)&gt;$U$5,"",INDEX(Y$13:Y$512,SMALL(IF(($Z$13:$Z$512=$Z$5),ROW($A$9:$A$508)-ROW($A$9)+1,""),ROWS(F$9:F307)),,1))</f>
        <v/>
      </c>
      <c r="G307" s="59" t="str">
        <f t="array" ref="G307">IF(ROWS(G$9:G307)&gt;$U$5,"",INDEX(Z$13:Z$512,SMALL(IF(($Z$13:$Z$512=$Z$5),ROW($A$9:$A$508)-ROW($A$9)+1,""),ROWS(G$9:G307)),,1))</f>
        <v/>
      </c>
      <c r="H307" s="59" t="str">
        <f t="array" ref="H307">IF(ROWS(H$9:H307)&gt;$U$5,"",INDEX(AC$13:AC$512,SMALL(IF(($Z$13:$Z$512=$Z$5),ROW($A$9:$A$508)-ROW($A$9)+1,""),ROWS(H$9:H307)),,1))</f>
        <v/>
      </c>
      <c r="I307" s="105"/>
      <c r="J307" s="105"/>
      <c r="K307" s="105"/>
      <c r="L307" s="105"/>
      <c r="M307" s="136"/>
      <c r="N307" s="44"/>
      <c r="O307" s="44"/>
      <c r="P307" s="44"/>
      <c r="Q307" s="44"/>
      <c r="R307" s="44"/>
      <c r="S307" s="44"/>
      <c r="T307" s="44">
        <f>Nut_StatusTool!A301</f>
        <v>295</v>
      </c>
      <c r="U307" s="44">
        <f>Nut_StatusTool!B301</f>
        <v>0</v>
      </c>
      <c r="V307" s="44">
        <f>Nut_StatusTool!C301</f>
        <v>0</v>
      </c>
      <c r="W307" s="44">
        <f>Nut_StatusTool!D301</f>
        <v>0</v>
      </c>
      <c r="X307" s="44">
        <f>Nut_StatusTool!F301</f>
        <v>0</v>
      </c>
      <c r="Y307" s="285" t="str">
        <f>Nut_StatusTool!K301</f>
        <v/>
      </c>
      <c r="Z307" s="44" t="str">
        <f>Nut_StatusTool!L301</f>
        <v/>
      </c>
      <c r="AA307" s="44" t="str">
        <f>Nut_StatusTool!M301</f>
        <v/>
      </c>
      <c r="AB307" s="44" t="str">
        <f>Nut_StatusTool!N301</f>
        <v/>
      </c>
      <c r="AC307" s="44">
        <f>Nut_StatusTool!I301</f>
        <v>0</v>
      </c>
      <c r="AD307" s="44">
        <f>Nut_StatusTool!J301</f>
        <v>0</v>
      </c>
    </row>
    <row r="308" spans="1:30" ht="20.100000000000001" customHeight="1">
      <c r="A308" s="59" t="str">
        <f t="array" ref="A308">IF(ROWS(A$9:A308)&gt;$U$5,"",INDEX(T$13:T$512,SMALL(IF(($Z$13:$Z$512=$Z$5),ROW($A$9:$A$508)-ROW($A$9)+1,""),ROWS(A$9:A308)),,1))</f>
        <v/>
      </c>
      <c r="B308" s="390" t="str">
        <f t="array" ref="B308">IF(ROWS(B$9:B308)&gt;$U$5,"",INDEX(U$13:U$512,SMALL(IF(($Z$13:$Z$512=$Z$5),ROW($A$9:$A$508)-ROW($A$9)+1,""),ROWS(B$9:B308)),,1))</f>
        <v/>
      </c>
      <c r="C308" s="389" t="str">
        <f t="array" ref="C308">IF(ROWS(C$9:C308)&gt;$U$5,"",INDEX(V$13:V$512,SMALL(IF(($Z$13:$Z$512=$Z$5),ROW($A$9:$A$508)-ROW($A$9)+1,""),ROWS(C$9:C308)),,1))</f>
        <v/>
      </c>
      <c r="D308" s="309" t="str">
        <f t="array" ref="D308">IF(ROWS(D$9:D308)&gt;$U$5,"",INDEX(W$13:W$512,SMALL(IF(($Z$13:$Z$512=$Z$5),ROW($A$9:$A$508)-ROW($A$9)+1,""),ROWS(D$9:D308)),,1))</f>
        <v/>
      </c>
      <c r="E308" s="59" t="str">
        <f t="array" ref="E308">IF(ROWS(E$9:E308)&gt;$U$5,"",INDEX(X$13:X$512,SMALL(IF(($Z$13:$Z$512=$Z$5),ROW($A$9:$A$508)-ROW($A$9)+1,""),ROWS(E$9:E308)),,1))</f>
        <v/>
      </c>
      <c r="F308" s="59" t="str">
        <f t="array" ref="F308">IF(ROWS(F$9:F308)&gt;$U$5,"",INDEX(Y$13:Y$512,SMALL(IF(($Z$13:$Z$512=$Z$5),ROW($A$9:$A$508)-ROW($A$9)+1,""),ROWS(F$9:F308)),,1))</f>
        <v/>
      </c>
      <c r="G308" s="59" t="str">
        <f t="array" ref="G308">IF(ROWS(G$9:G308)&gt;$U$5,"",INDEX(Z$13:Z$512,SMALL(IF(($Z$13:$Z$512=$Z$5),ROW($A$9:$A$508)-ROW($A$9)+1,""),ROWS(G$9:G308)),,1))</f>
        <v/>
      </c>
      <c r="H308" s="59" t="str">
        <f t="array" ref="H308">IF(ROWS(H$9:H308)&gt;$U$5,"",INDEX(AC$13:AC$512,SMALL(IF(($Z$13:$Z$512=$Z$5),ROW($A$9:$A$508)-ROW($A$9)+1,""),ROWS(H$9:H308)),,1))</f>
        <v/>
      </c>
      <c r="I308" s="105"/>
      <c r="J308" s="105"/>
      <c r="K308" s="105"/>
      <c r="L308" s="105"/>
      <c r="M308" s="136"/>
      <c r="N308" s="44"/>
      <c r="O308" s="44"/>
      <c r="P308" s="44"/>
      <c r="Q308" s="44"/>
      <c r="R308" s="44"/>
      <c r="S308" s="44"/>
      <c r="T308" s="44">
        <f>Nut_StatusTool!A302</f>
        <v>296</v>
      </c>
      <c r="U308" s="44">
        <f>Nut_StatusTool!B302</f>
        <v>0</v>
      </c>
      <c r="V308" s="44">
        <f>Nut_StatusTool!C302</f>
        <v>0</v>
      </c>
      <c r="W308" s="44">
        <f>Nut_StatusTool!D302</f>
        <v>0</v>
      </c>
      <c r="X308" s="44">
        <f>Nut_StatusTool!F302</f>
        <v>0</v>
      </c>
      <c r="Y308" s="285" t="str">
        <f>Nut_StatusTool!K302</f>
        <v/>
      </c>
      <c r="Z308" s="44" t="str">
        <f>Nut_StatusTool!L302</f>
        <v/>
      </c>
      <c r="AA308" s="44" t="str">
        <f>Nut_StatusTool!M302</f>
        <v/>
      </c>
      <c r="AB308" s="44" t="str">
        <f>Nut_StatusTool!N302</f>
        <v/>
      </c>
      <c r="AC308" s="44">
        <f>Nut_StatusTool!I302</f>
        <v>0</v>
      </c>
      <c r="AD308" s="44">
        <f>Nut_StatusTool!J302</f>
        <v>0</v>
      </c>
    </row>
    <row r="309" spans="1:30" ht="20.100000000000001" customHeight="1">
      <c r="A309" s="59" t="str">
        <f t="array" ref="A309">IF(ROWS(A$9:A309)&gt;$U$5,"",INDEX(T$13:T$512,SMALL(IF(($Z$13:$Z$512=$Z$5),ROW($A$9:$A$508)-ROW($A$9)+1,""),ROWS(A$9:A309)),,1))</f>
        <v/>
      </c>
      <c r="B309" s="390" t="str">
        <f t="array" ref="B309">IF(ROWS(B$9:B309)&gt;$U$5,"",INDEX(U$13:U$512,SMALL(IF(($Z$13:$Z$512=$Z$5),ROW($A$9:$A$508)-ROW($A$9)+1,""),ROWS(B$9:B309)),,1))</f>
        <v/>
      </c>
      <c r="C309" s="389" t="str">
        <f t="array" ref="C309">IF(ROWS(C$9:C309)&gt;$U$5,"",INDEX(V$13:V$512,SMALL(IF(($Z$13:$Z$512=$Z$5),ROW($A$9:$A$508)-ROW($A$9)+1,""),ROWS(C$9:C309)),,1))</f>
        <v/>
      </c>
      <c r="D309" s="309" t="str">
        <f t="array" ref="D309">IF(ROWS(D$9:D309)&gt;$U$5,"",INDEX(W$13:W$512,SMALL(IF(($Z$13:$Z$512=$Z$5),ROW($A$9:$A$508)-ROW($A$9)+1,""),ROWS(D$9:D309)),,1))</f>
        <v/>
      </c>
      <c r="E309" s="59" t="str">
        <f t="array" ref="E309">IF(ROWS(E$9:E309)&gt;$U$5,"",INDEX(X$13:X$512,SMALL(IF(($Z$13:$Z$512=$Z$5),ROW($A$9:$A$508)-ROW($A$9)+1,""),ROWS(E$9:E309)),,1))</f>
        <v/>
      </c>
      <c r="F309" s="59" t="str">
        <f t="array" ref="F309">IF(ROWS(F$9:F309)&gt;$U$5,"",INDEX(Y$13:Y$512,SMALL(IF(($Z$13:$Z$512=$Z$5),ROW($A$9:$A$508)-ROW($A$9)+1,""),ROWS(F$9:F309)),,1))</f>
        <v/>
      </c>
      <c r="G309" s="59" t="str">
        <f t="array" ref="G309">IF(ROWS(G$9:G309)&gt;$U$5,"",INDEX(Z$13:Z$512,SMALL(IF(($Z$13:$Z$512=$Z$5),ROW($A$9:$A$508)-ROW($A$9)+1,""),ROWS(G$9:G309)),,1))</f>
        <v/>
      </c>
      <c r="H309" s="59" t="str">
        <f t="array" ref="H309">IF(ROWS(H$9:H309)&gt;$U$5,"",INDEX(AC$13:AC$512,SMALL(IF(($Z$13:$Z$512=$Z$5),ROW($A$9:$A$508)-ROW($A$9)+1,""),ROWS(H$9:H309)),,1))</f>
        <v/>
      </c>
      <c r="I309" s="105"/>
      <c r="J309" s="105"/>
      <c r="K309" s="105"/>
      <c r="L309" s="105"/>
      <c r="M309" s="136"/>
      <c r="N309" s="44"/>
      <c r="O309" s="44"/>
      <c r="P309" s="44"/>
      <c r="Q309" s="44"/>
      <c r="R309" s="44"/>
      <c r="S309" s="44"/>
      <c r="T309" s="44">
        <f>Nut_StatusTool!A303</f>
        <v>297</v>
      </c>
      <c r="U309" s="44">
        <f>Nut_StatusTool!B303</f>
        <v>0</v>
      </c>
      <c r="V309" s="44">
        <f>Nut_StatusTool!C303</f>
        <v>0</v>
      </c>
      <c r="W309" s="44">
        <f>Nut_StatusTool!D303</f>
        <v>0</v>
      </c>
      <c r="X309" s="44">
        <f>Nut_StatusTool!F303</f>
        <v>0</v>
      </c>
      <c r="Y309" s="285" t="str">
        <f>Nut_StatusTool!K303</f>
        <v/>
      </c>
      <c r="Z309" s="44" t="str">
        <f>Nut_StatusTool!L303</f>
        <v/>
      </c>
      <c r="AA309" s="44" t="str">
        <f>Nut_StatusTool!M303</f>
        <v/>
      </c>
      <c r="AB309" s="44" t="str">
        <f>Nut_StatusTool!N303</f>
        <v/>
      </c>
      <c r="AC309" s="44">
        <f>Nut_StatusTool!I303</f>
        <v>0</v>
      </c>
      <c r="AD309" s="44">
        <f>Nut_StatusTool!J303</f>
        <v>0</v>
      </c>
    </row>
    <row r="310" spans="1:30" ht="20.100000000000001" customHeight="1">
      <c r="A310" s="59" t="str">
        <f t="array" ref="A310">IF(ROWS(A$9:A310)&gt;$U$5,"",INDEX(T$13:T$512,SMALL(IF(($Z$13:$Z$512=$Z$5),ROW($A$9:$A$508)-ROW($A$9)+1,""),ROWS(A$9:A310)),,1))</f>
        <v/>
      </c>
      <c r="B310" s="390" t="str">
        <f t="array" ref="B310">IF(ROWS(B$9:B310)&gt;$U$5,"",INDEX(U$13:U$512,SMALL(IF(($Z$13:$Z$512=$Z$5),ROW($A$9:$A$508)-ROW($A$9)+1,""),ROWS(B$9:B310)),,1))</f>
        <v/>
      </c>
      <c r="C310" s="389" t="str">
        <f t="array" ref="C310">IF(ROWS(C$9:C310)&gt;$U$5,"",INDEX(V$13:V$512,SMALL(IF(($Z$13:$Z$512=$Z$5),ROW($A$9:$A$508)-ROW($A$9)+1,""),ROWS(C$9:C310)),,1))</f>
        <v/>
      </c>
      <c r="D310" s="309" t="str">
        <f t="array" ref="D310">IF(ROWS(D$9:D310)&gt;$U$5,"",INDEX(W$13:W$512,SMALL(IF(($Z$13:$Z$512=$Z$5),ROW($A$9:$A$508)-ROW($A$9)+1,""),ROWS(D$9:D310)),,1))</f>
        <v/>
      </c>
      <c r="E310" s="59" t="str">
        <f t="array" ref="E310">IF(ROWS(E$9:E310)&gt;$U$5,"",INDEX(X$13:X$512,SMALL(IF(($Z$13:$Z$512=$Z$5),ROW($A$9:$A$508)-ROW($A$9)+1,""),ROWS(E$9:E310)),,1))</f>
        <v/>
      </c>
      <c r="F310" s="59" t="str">
        <f t="array" ref="F310">IF(ROWS(F$9:F310)&gt;$U$5,"",INDEX(Y$13:Y$512,SMALL(IF(($Z$13:$Z$512=$Z$5),ROW($A$9:$A$508)-ROW($A$9)+1,""),ROWS(F$9:F310)),,1))</f>
        <v/>
      </c>
      <c r="G310" s="59" t="str">
        <f t="array" ref="G310">IF(ROWS(G$9:G310)&gt;$U$5,"",INDEX(Z$13:Z$512,SMALL(IF(($Z$13:$Z$512=$Z$5),ROW($A$9:$A$508)-ROW($A$9)+1,""),ROWS(G$9:G310)),,1))</f>
        <v/>
      </c>
      <c r="H310" s="59" t="str">
        <f t="array" ref="H310">IF(ROWS(H$9:H310)&gt;$U$5,"",INDEX(AC$13:AC$512,SMALL(IF(($Z$13:$Z$512=$Z$5),ROW($A$9:$A$508)-ROW($A$9)+1,""),ROWS(H$9:H310)),,1))</f>
        <v/>
      </c>
      <c r="I310" s="105"/>
      <c r="J310" s="105"/>
      <c r="K310" s="105"/>
      <c r="L310" s="105"/>
      <c r="M310" s="136"/>
      <c r="N310" s="44"/>
      <c r="O310" s="44"/>
      <c r="P310" s="44"/>
      <c r="Q310" s="44"/>
      <c r="R310" s="44"/>
      <c r="S310" s="44"/>
      <c r="T310" s="44">
        <f>Nut_StatusTool!A304</f>
        <v>298</v>
      </c>
      <c r="U310" s="44">
        <f>Nut_StatusTool!B304</f>
        <v>0</v>
      </c>
      <c r="V310" s="44">
        <f>Nut_StatusTool!C304</f>
        <v>0</v>
      </c>
      <c r="W310" s="44">
        <f>Nut_StatusTool!D304</f>
        <v>0</v>
      </c>
      <c r="X310" s="44">
        <f>Nut_StatusTool!F304</f>
        <v>0</v>
      </c>
      <c r="Y310" s="285" t="str">
        <f>Nut_StatusTool!K304</f>
        <v/>
      </c>
      <c r="Z310" s="44" t="str">
        <f>Nut_StatusTool!L304</f>
        <v/>
      </c>
      <c r="AA310" s="44" t="str">
        <f>Nut_StatusTool!M304</f>
        <v/>
      </c>
      <c r="AB310" s="44" t="str">
        <f>Nut_StatusTool!N304</f>
        <v/>
      </c>
      <c r="AC310" s="44">
        <f>Nut_StatusTool!I304</f>
        <v>0</v>
      </c>
      <c r="AD310" s="44">
        <f>Nut_StatusTool!J304</f>
        <v>0</v>
      </c>
    </row>
    <row r="311" spans="1:30" ht="20.100000000000001" customHeight="1">
      <c r="A311" s="59" t="str">
        <f t="array" ref="A311">IF(ROWS(A$9:A311)&gt;$U$5,"",INDEX(T$13:T$512,SMALL(IF(($Z$13:$Z$512=$Z$5),ROW($A$9:$A$508)-ROW($A$9)+1,""),ROWS(A$9:A311)),,1))</f>
        <v/>
      </c>
      <c r="B311" s="390" t="str">
        <f t="array" ref="B311">IF(ROWS(B$9:B311)&gt;$U$5,"",INDEX(U$13:U$512,SMALL(IF(($Z$13:$Z$512=$Z$5),ROW($A$9:$A$508)-ROW($A$9)+1,""),ROWS(B$9:B311)),,1))</f>
        <v/>
      </c>
      <c r="C311" s="389" t="str">
        <f t="array" ref="C311">IF(ROWS(C$9:C311)&gt;$U$5,"",INDEX(V$13:V$512,SMALL(IF(($Z$13:$Z$512=$Z$5),ROW($A$9:$A$508)-ROW($A$9)+1,""),ROWS(C$9:C311)),,1))</f>
        <v/>
      </c>
      <c r="D311" s="309" t="str">
        <f t="array" ref="D311">IF(ROWS(D$9:D311)&gt;$U$5,"",INDEX(W$13:W$512,SMALL(IF(($Z$13:$Z$512=$Z$5),ROW($A$9:$A$508)-ROW($A$9)+1,""),ROWS(D$9:D311)),,1))</f>
        <v/>
      </c>
      <c r="E311" s="59" t="str">
        <f t="array" ref="E311">IF(ROWS(E$9:E311)&gt;$U$5,"",INDEX(X$13:X$512,SMALL(IF(($Z$13:$Z$512=$Z$5),ROW($A$9:$A$508)-ROW($A$9)+1,""),ROWS(E$9:E311)),,1))</f>
        <v/>
      </c>
      <c r="F311" s="59" t="str">
        <f t="array" ref="F311">IF(ROWS(F$9:F311)&gt;$U$5,"",INDEX(Y$13:Y$512,SMALL(IF(($Z$13:$Z$512=$Z$5),ROW($A$9:$A$508)-ROW($A$9)+1,""),ROWS(F$9:F311)),,1))</f>
        <v/>
      </c>
      <c r="G311" s="59" t="str">
        <f t="array" ref="G311">IF(ROWS(G$9:G311)&gt;$U$5,"",INDEX(Z$13:Z$512,SMALL(IF(($Z$13:$Z$512=$Z$5),ROW($A$9:$A$508)-ROW($A$9)+1,""),ROWS(G$9:G311)),,1))</f>
        <v/>
      </c>
      <c r="H311" s="59" t="str">
        <f t="array" ref="H311">IF(ROWS(H$9:H311)&gt;$U$5,"",INDEX(AC$13:AC$512,SMALL(IF(($Z$13:$Z$512=$Z$5),ROW($A$9:$A$508)-ROW($A$9)+1,""),ROWS(H$9:H311)),,1))</f>
        <v/>
      </c>
      <c r="I311" s="105"/>
      <c r="J311" s="105"/>
      <c r="K311" s="105"/>
      <c r="L311" s="105"/>
      <c r="M311" s="136"/>
      <c r="N311" s="44"/>
      <c r="O311" s="44"/>
      <c r="P311" s="44"/>
      <c r="Q311" s="44"/>
      <c r="R311" s="44"/>
      <c r="S311" s="44"/>
      <c r="T311" s="44">
        <f>Nut_StatusTool!A305</f>
        <v>299</v>
      </c>
      <c r="U311" s="44">
        <f>Nut_StatusTool!B305</f>
        <v>0</v>
      </c>
      <c r="V311" s="44">
        <f>Nut_StatusTool!C305</f>
        <v>0</v>
      </c>
      <c r="W311" s="44">
        <f>Nut_StatusTool!D305</f>
        <v>0</v>
      </c>
      <c r="X311" s="44">
        <f>Nut_StatusTool!F305</f>
        <v>0</v>
      </c>
      <c r="Y311" s="285" t="str">
        <f>Nut_StatusTool!K305</f>
        <v/>
      </c>
      <c r="Z311" s="44" t="str">
        <f>Nut_StatusTool!L305</f>
        <v/>
      </c>
      <c r="AA311" s="44" t="str">
        <f>Nut_StatusTool!M305</f>
        <v/>
      </c>
      <c r="AB311" s="44" t="str">
        <f>Nut_StatusTool!N305</f>
        <v/>
      </c>
      <c r="AC311" s="44">
        <f>Nut_StatusTool!I305</f>
        <v>0</v>
      </c>
      <c r="AD311" s="44">
        <f>Nut_StatusTool!J305</f>
        <v>0</v>
      </c>
    </row>
    <row r="312" spans="1:30" ht="20.100000000000001" customHeight="1">
      <c r="A312" s="59" t="str">
        <f t="array" ref="A312">IF(ROWS(A$9:A312)&gt;$U$5,"",INDEX(T$13:T$512,SMALL(IF(($Z$13:$Z$512=$Z$5),ROW($A$9:$A$508)-ROW($A$9)+1,""),ROWS(A$9:A312)),,1))</f>
        <v/>
      </c>
      <c r="B312" s="390" t="str">
        <f t="array" ref="B312">IF(ROWS(B$9:B312)&gt;$U$5,"",INDEX(U$13:U$512,SMALL(IF(($Z$13:$Z$512=$Z$5),ROW($A$9:$A$508)-ROW($A$9)+1,""),ROWS(B$9:B312)),,1))</f>
        <v/>
      </c>
      <c r="C312" s="389" t="str">
        <f t="array" ref="C312">IF(ROWS(C$9:C312)&gt;$U$5,"",INDEX(V$13:V$512,SMALL(IF(($Z$13:$Z$512=$Z$5),ROW($A$9:$A$508)-ROW($A$9)+1,""),ROWS(C$9:C312)),,1))</f>
        <v/>
      </c>
      <c r="D312" s="309" t="str">
        <f t="array" ref="D312">IF(ROWS(D$9:D312)&gt;$U$5,"",INDEX(W$13:W$512,SMALL(IF(($Z$13:$Z$512=$Z$5),ROW($A$9:$A$508)-ROW($A$9)+1,""),ROWS(D$9:D312)),,1))</f>
        <v/>
      </c>
      <c r="E312" s="59" t="str">
        <f t="array" ref="E312">IF(ROWS(E$9:E312)&gt;$U$5,"",INDEX(X$13:X$512,SMALL(IF(($Z$13:$Z$512=$Z$5),ROW($A$9:$A$508)-ROW($A$9)+1,""),ROWS(E$9:E312)),,1))</f>
        <v/>
      </c>
      <c r="F312" s="59" t="str">
        <f t="array" ref="F312">IF(ROWS(F$9:F312)&gt;$U$5,"",INDEX(Y$13:Y$512,SMALL(IF(($Z$13:$Z$512=$Z$5),ROW($A$9:$A$508)-ROW($A$9)+1,""),ROWS(F$9:F312)),,1))</f>
        <v/>
      </c>
      <c r="G312" s="59" t="str">
        <f t="array" ref="G312">IF(ROWS(G$9:G312)&gt;$U$5,"",INDEX(Z$13:Z$512,SMALL(IF(($Z$13:$Z$512=$Z$5),ROW($A$9:$A$508)-ROW($A$9)+1,""),ROWS(G$9:G312)),,1))</f>
        <v/>
      </c>
      <c r="H312" s="59" t="str">
        <f t="array" ref="H312">IF(ROWS(H$9:H312)&gt;$U$5,"",INDEX(AC$13:AC$512,SMALL(IF(($Z$13:$Z$512=$Z$5),ROW($A$9:$A$508)-ROW($A$9)+1,""),ROWS(H$9:H312)),,1))</f>
        <v/>
      </c>
      <c r="I312" s="105"/>
      <c r="J312" s="105"/>
      <c r="K312" s="105"/>
      <c r="L312" s="105"/>
      <c r="M312" s="136"/>
      <c r="N312" s="44"/>
      <c r="O312" s="44"/>
      <c r="P312" s="44"/>
      <c r="Q312" s="44"/>
      <c r="R312" s="44"/>
      <c r="S312" s="44"/>
      <c r="T312" s="44">
        <f>Nut_StatusTool!A306</f>
        <v>300</v>
      </c>
      <c r="U312" s="44">
        <f>Nut_StatusTool!B306</f>
        <v>0</v>
      </c>
      <c r="V312" s="44">
        <f>Nut_StatusTool!C306</f>
        <v>0</v>
      </c>
      <c r="W312" s="44">
        <f>Nut_StatusTool!D306</f>
        <v>0</v>
      </c>
      <c r="X312" s="44">
        <f>Nut_StatusTool!F306</f>
        <v>0</v>
      </c>
      <c r="Y312" s="285" t="str">
        <f>Nut_StatusTool!K306</f>
        <v/>
      </c>
      <c r="Z312" s="44" t="str">
        <f>Nut_StatusTool!L306</f>
        <v/>
      </c>
      <c r="AA312" s="44" t="str">
        <f>Nut_StatusTool!M306</f>
        <v/>
      </c>
      <c r="AB312" s="44" t="str">
        <f>Nut_StatusTool!N306</f>
        <v/>
      </c>
      <c r="AC312" s="44">
        <f>Nut_StatusTool!I306</f>
        <v>0</v>
      </c>
      <c r="AD312" s="44">
        <f>Nut_StatusTool!J306</f>
        <v>0</v>
      </c>
    </row>
    <row r="313" spans="1:30" ht="20.100000000000001" customHeight="1">
      <c r="A313" s="59" t="str">
        <f t="array" ref="A313">IF(ROWS(A$9:A313)&gt;$U$5,"",INDEX(T$13:T$512,SMALL(IF(($Z$13:$Z$512=$Z$5),ROW($A$9:$A$508)-ROW($A$9)+1,""),ROWS(A$9:A313)),,1))</f>
        <v/>
      </c>
      <c r="B313" s="390" t="str">
        <f t="array" ref="B313">IF(ROWS(B$9:B313)&gt;$U$5,"",INDEX(U$13:U$512,SMALL(IF(($Z$13:$Z$512=$Z$5),ROW($A$9:$A$508)-ROW($A$9)+1,""),ROWS(B$9:B313)),,1))</f>
        <v/>
      </c>
      <c r="C313" s="389" t="str">
        <f t="array" ref="C313">IF(ROWS(C$9:C313)&gt;$U$5,"",INDEX(V$13:V$512,SMALL(IF(($Z$13:$Z$512=$Z$5),ROW($A$9:$A$508)-ROW($A$9)+1,""),ROWS(C$9:C313)),,1))</f>
        <v/>
      </c>
      <c r="D313" s="309" t="str">
        <f t="array" ref="D313">IF(ROWS(D$9:D313)&gt;$U$5,"",INDEX(W$13:W$512,SMALL(IF(($Z$13:$Z$512=$Z$5),ROW($A$9:$A$508)-ROW($A$9)+1,""),ROWS(D$9:D313)),,1))</f>
        <v/>
      </c>
      <c r="E313" s="59" t="str">
        <f t="array" ref="E313">IF(ROWS(E$9:E313)&gt;$U$5,"",INDEX(X$13:X$512,SMALL(IF(($Z$13:$Z$512=$Z$5),ROW($A$9:$A$508)-ROW($A$9)+1,""),ROWS(E$9:E313)),,1))</f>
        <v/>
      </c>
      <c r="F313" s="59" t="str">
        <f t="array" ref="F313">IF(ROWS(F$9:F313)&gt;$U$5,"",INDEX(Y$13:Y$512,SMALL(IF(($Z$13:$Z$512=$Z$5),ROW($A$9:$A$508)-ROW($A$9)+1,""),ROWS(F$9:F313)),,1))</f>
        <v/>
      </c>
      <c r="G313" s="59" t="str">
        <f t="array" ref="G313">IF(ROWS(G$9:G313)&gt;$U$5,"",INDEX(Z$13:Z$512,SMALL(IF(($Z$13:$Z$512=$Z$5),ROW($A$9:$A$508)-ROW($A$9)+1,""),ROWS(G$9:G313)),,1))</f>
        <v/>
      </c>
      <c r="H313" s="59" t="str">
        <f t="array" ref="H313">IF(ROWS(H$9:H313)&gt;$U$5,"",INDEX(AC$13:AC$512,SMALL(IF(($Z$13:$Z$512=$Z$5),ROW($A$9:$A$508)-ROW($A$9)+1,""),ROWS(H$9:H313)),,1))</f>
        <v/>
      </c>
      <c r="I313" s="105"/>
      <c r="J313" s="105"/>
      <c r="K313" s="105"/>
      <c r="L313" s="105"/>
      <c r="M313" s="136"/>
      <c r="N313" s="44"/>
      <c r="O313" s="44"/>
      <c r="P313" s="44"/>
      <c r="Q313" s="44"/>
      <c r="R313" s="44"/>
      <c r="S313" s="44"/>
      <c r="T313" s="44">
        <f>Nut_StatusTool!A307</f>
        <v>301</v>
      </c>
      <c r="U313" s="44">
        <f>Nut_StatusTool!B307</f>
        <v>0</v>
      </c>
      <c r="V313" s="44">
        <f>Nut_StatusTool!C307</f>
        <v>0</v>
      </c>
      <c r="W313" s="44">
        <f>Nut_StatusTool!D307</f>
        <v>0</v>
      </c>
      <c r="X313" s="44">
        <f>Nut_StatusTool!F307</f>
        <v>0</v>
      </c>
      <c r="Y313" s="285" t="str">
        <f>Nut_StatusTool!K307</f>
        <v/>
      </c>
      <c r="Z313" s="44" t="str">
        <f>Nut_StatusTool!L307</f>
        <v/>
      </c>
      <c r="AA313" s="44" t="str">
        <f>Nut_StatusTool!M307</f>
        <v/>
      </c>
      <c r="AB313" s="44" t="str">
        <f>Nut_StatusTool!N307</f>
        <v/>
      </c>
      <c r="AC313" s="44">
        <f>Nut_StatusTool!I307</f>
        <v>0</v>
      </c>
      <c r="AD313" s="44">
        <f>Nut_StatusTool!J307</f>
        <v>0</v>
      </c>
    </row>
    <row r="314" spans="1:30" ht="20.100000000000001" customHeight="1">
      <c r="A314" s="59" t="str">
        <f t="array" ref="A314">IF(ROWS(A$9:A314)&gt;$U$5,"",INDEX(T$13:T$512,SMALL(IF(($Z$13:$Z$512=$Z$5),ROW($A$9:$A$508)-ROW($A$9)+1,""),ROWS(A$9:A314)),,1))</f>
        <v/>
      </c>
      <c r="B314" s="390" t="str">
        <f t="array" ref="B314">IF(ROWS(B$9:B314)&gt;$U$5,"",INDEX(U$13:U$512,SMALL(IF(($Z$13:$Z$512=$Z$5),ROW($A$9:$A$508)-ROW($A$9)+1,""),ROWS(B$9:B314)),,1))</f>
        <v/>
      </c>
      <c r="C314" s="389" t="str">
        <f t="array" ref="C314">IF(ROWS(C$9:C314)&gt;$U$5,"",INDEX(V$13:V$512,SMALL(IF(($Z$13:$Z$512=$Z$5),ROW($A$9:$A$508)-ROW($A$9)+1,""),ROWS(C$9:C314)),,1))</f>
        <v/>
      </c>
      <c r="D314" s="309" t="str">
        <f t="array" ref="D314">IF(ROWS(D$9:D314)&gt;$U$5,"",INDEX(W$13:W$512,SMALL(IF(($Z$13:$Z$512=$Z$5),ROW($A$9:$A$508)-ROW($A$9)+1,""),ROWS(D$9:D314)),,1))</f>
        <v/>
      </c>
      <c r="E314" s="59" t="str">
        <f t="array" ref="E314">IF(ROWS(E$9:E314)&gt;$U$5,"",INDEX(X$13:X$512,SMALL(IF(($Z$13:$Z$512=$Z$5),ROW($A$9:$A$508)-ROW($A$9)+1,""),ROWS(E$9:E314)),,1))</f>
        <v/>
      </c>
      <c r="F314" s="59" t="str">
        <f t="array" ref="F314">IF(ROWS(F$9:F314)&gt;$U$5,"",INDEX(Y$13:Y$512,SMALL(IF(($Z$13:$Z$512=$Z$5),ROW($A$9:$A$508)-ROW($A$9)+1,""),ROWS(F$9:F314)),,1))</f>
        <v/>
      </c>
      <c r="G314" s="59" t="str">
        <f t="array" ref="G314">IF(ROWS(G$9:G314)&gt;$U$5,"",INDEX(Z$13:Z$512,SMALL(IF(($Z$13:$Z$512=$Z$5),ROW($A$9:$A$508)-ROW($A$9)+1,""),ROWS(G$9:G314)),,1))</f>
        <v/>
      </c>
      <c r="H314" s="59" t="str">
        <f t="array" ref="H314">IF(ROWS(H$9:H314)&gt;$U$5,"",INDEX(AC$13:AC$512,SMALL(IF(($Z$13:$Z$512=$Z$5),ROW($A$9:$A$508)-ROW($A$9)+1,""),ROWS(H$9:H314)),,1))</f>
        <v/>
      </c>
      <c r="I314" s="105"/>
      <c r="J314" s="105"/>
      <c r="K314" s="105"/>
      <c r="L314" s="105"/>
      <c r="M314" s="136"/>
      <c r="N314" s="44"/>
      <c r="O314" s="44"/>
      <c r="P314" s="44"/>
      <c r="Q314" s="44"/>
      <c r="R314" s="44"/>
      <c r="S314" s="44"/>
      <c r="T314" s="44">
        <f>Nut_StatusTool!A308</f>
        <v>302</v>
      </c>
      <c r="U314" s="44">
        <f>Nut_StatusTool!B308</f>
        <v>0</v>
      </c>
      <c r="V314" s="44">
        <f>Nut_StatusTool!C308</f>
        <v>0</v>
      </c>
      <c r="W314" s="44">
        <f>Nut_StatusTool!D308</f>
        <v>0</v>
      </c>
      <c r="X314" s="44">
        <f>Nut_StatusTool!F308</f>
        <v>0</v>
      </c>
      <c r="Y314" s="285" t="str">
        <f>Nut_StatusTool!K308</f>
        <v/>
      </c>
      <c r="Z314" s="44" t="str">
        <f>Nut_StatusTool!L308</f>
        <v/>
      </c>
      <c r="AA314" s="44" t="str">
        <f>Nut_StatusTool!M308</f>
        <v/>
      </c>
      <c r="AB314" s="44" t="str">
        <f>Nut_StatusTool!N308</f>
        <v/>
      </c>
      <c r="AC314" s="44">
        <f>Nut_StatusTool!I308</f>
        <v>0</v>
      </c>
      <c r="AD314" s="44">
        <f>Nut_StatusTool!J308</f>
        <v>0</v>
      </c>
    </row>
    <row r="315" spans="1:30" ht="20.100000000000001" customHeight="1">
      <c r="A315" s="59" t="str">
        <f t="array" ref="A315">IF(ROWS(A$9:A315)&gt;$U$5,"",INDEX(T$13:T$512,SMALL(IF(($Z$13:$Z$512=$Z$5),ROW($A$9:$A$508)-ROW($A$9)+1,""),ROWS(A$9:A315)),,1))</f>
        <v/>
      </c>
      <c r="B315" s="390" t="str">
        <f t="array" ref="B315">IF(ROWS(B$9:B315)&gt;$U$5,"",INDEX(U$13:U$512,SMALL(IF(($Z$13:$Z$512=$Z$5),ROW($A$9:$A$508)-ROW($A$9)+1,""),ROWS(B$9:B315)),,1))</f>
        <v/>
      </c>
      <c r="C315" s="389" t="str">
        <f t="array" ref="C315">IF(ROWS(C$9:C315)&gt;$U$5,"",INDEX(V$13:V$512,SMALL(IF(($Z$13:$Z$512=$Z$5),ROW($A$9:$A$508)-ROW($A$9)+1,""),ROWS(C$9:C315)),,1))</f>
        <v/>
      </c>
      <c r="D315" s="309" t="str">
        <f t="array" ref="D315">IF(ROWS(D$9:D315)&gt;$U$5,"",INDEX(W$13:W$512,SMALL(IF(($Z$13:$Z$512=$Z$5),ROW($A$9:$A$508)-ROW($A$9)+1,""),ROWS(D$9:D315)),,1))</f>
        <v/>
      </c>
      <c r="E315" s="59" t="str">
        <f t="array" ref="E315">IF(ROWS(E$9:E315)&gt;$U$5,"",INDEX(X$13:X$512,SMALL(IF(($Z$13:$Z$512=$Z$5),ROW($A$9:$A$508)-ROW($A$9)+1,""),ROWS(E$9:E315)),,1))</f>
        <v/>
      </c>
      <c r="F315" s="59" t="str">
        <f t="array" ref="F315">IF(ROWS(F$9:F315)&gt;$U$5,"",INDEX(Y$13:Y$512,SMALL(IF(($Z$13:$Z$512=$Z$5),ROW($A$9:$A$508)-ROW($A$9)+1,""),ROWS(F$9:F315)),,1))</f>
        <v/>
      </c>
      <c r="G315" s="59" t="str">
        <f t="array" ref="G315">IF(ROWS(G$9:G315)&gt;$U$5,"",INDEX(Z$13:Z$512,SMALL(IF(($Z$13:$Z$512=$Z$5),ROW($A$9:$A$508)-ROW($A$9)+1,""),ROWS(G$9:G315)),,1))</f>
        <v/>
      </c>
      <c r="H315" s="59" t="str">
        <f t="array" ref="H315">IF(ROWS(H$9:H315)&gt;$U$5,"",INDEX(AC$13:AC$512,SMALL(IF(($Z$13:$Z$512=$Z$5),ROW($A$9:$A$508)-ROW($A$9)+1,""),ROWS(H$9:H315)),,1))</f>
        <v/>
      </c>
      <c r="I315" s="105"/>
      <c r="J315" s="105"/>
      <c r="K315" s="105"/>
      <c r="L315" s="105"/>
      <c r="M315" s="136"/>
      <c r="N315" s="44"/>
      <c r="O315" s="44"/>
      <c r="P315" s="44"/>
      <c r="Q315" s="44"/>
      <c r="R315" s="44"/>
      <c r="S315" s="44"/>
      <c r="T315" s="44">
        <f>Nut_StatusTool!A309</f>
        <v>303</v>
      </c>
      <c r="U315" s="44">
        <f>Nut_StatusTool!B309</f>
        <v>0</v>
      </c>
      <c r="V315" s="44">
        <f>Nut_StatusTool!C309</f>
        <v>0</v>
      </c>
      <c r="W315" s="44">
        <f>Nut_StatusTool!D309</f>
        <v>0</v>
      </c>
      <c r="X315" s="44">
        <f>Nut_StatusTool!F309</f>
        <v>0</v>
      </c>
      <c r="Y315" s="285" t="str">
        <f>Nut_StatusTool!K309</f>
        <v/>
      </c>
      <c r="Z315" s="44" t="str">
        <f>Nut_StatusTool!L309</f>
        <v/>
      </c>
      <c r="AA315" s="44" t="str">
        <f>Nut_StatusTool!M309</f>
        <v/>
      </c>
      <c r="AB315" s="44" t="str">
        <f>Nut_StatusTool!N309</f>
        <v/>
      </c>
      <c r="AC315" s="44">
        <f>Nut_StatusTool!I309</f>
        <v>0</v>
      </c>
      <c r="AD315" s="44">
        <f>Nut_StatusTool!J309</f>
        <v>0</v>
      </c>
    </row>
    <row r="316" spans="1:30" ht="20.100000000000001" customHeight="1">
      <c r="A316" s="59" t="str">
        <f t="array" ref="A316">IF(ROWS(A$9:A316)&gt;$U$5,"",INDEX(T$13:T$512,SMALL(IF(($Z$13:$Z$512=$Z$5),ROW($A$9:$A$508)-ROW($A$9)+1,""),ROWS(A$9:A316)),,1))</f>
        <v/>
      </c>
      <c r="B316" s="390" t="str">
        <f t="array" ref="B316">IF(ROWS(B$9:B316)&gt;$U$5,"",INDEX(U$13:U$512,SMALL(IF(($Z$13:$Z$512=$Z$5),ROW($A$9:$A$508)-ROW($A$9)+1,""),ROWS(B$9:B316)),,1))</f>
        <v/>
      </c>
      <c r="C316" s="389" t="str">
        <f t="array" ref="C316">IF(ROWS(C$9:C316)&gt;$U$5,"",INDEX(V$13:V$512,SMALL(IF(($Z$13:$Z$512=$Z$5),ROW($A$9:$A$508)-ROW($A$9)+1,""),ROWS(C$9:C316)),,1))</f>
        <v/>
      </c>
      <c r="D316" s="309" t="str">
        <f t="array" ref="D316">IF(ROWS(D$9:D316)&gt;$U$5,"",INDEX(W$13:W$512,SMALL(IF(($Z$13:$Z$512=$Z$5),ROW($A$9:$A$508)-ROW($A$9)+1,""),ROWS(D$9:D316)),,1))</f>
        <v/>
      </c>
      <c r="E316" s="59" t="str">
        <f t="array" ref="E316">IF(ROWS(E$9:E316)&gt;$U$5,"",INDEX(X$13:X$512,SMALL(IF(($Z$13:$Z$512=$Z$5),ROW($A$9:$A$508)-ROW($A$9)+1,""),ROWS(E$9:E316)),,1))</f>
        <v/>
      </c>
      <c r="F316" s="59" t="str">
        <f t="array" ref="F316">IF(ROWS(F$9:F316)&gt;$U$5,"",INDEX(Y$13:Y$512,SMALL(IF(($Z$13:$Z$512=$Z$5),ROW($A$9:$A$508)-ROW($A$9)+1,""),ROWS(F$9:F316)),,1))</f>
        <v/>
      </c>
      <c r="G316" s="59" t="str">
        <f t="array" ref="G316">IF(ROWS(G$9:G316)&gt;$U$5,"",INDEX(Z$13:Z$512,SMALL(IF(($Z$13:$Z$512=$Z$5),ROW($A$9:$A$508)-ROW($A$9)+1,""),ROWS(G$9:G316)),,1))</f>
        <v/>
      </c>
      <c r="H316" s="59" t="str">
        <f t="array" ref="H316">IF(ROWS(H$9:H316)&gt;$U$5,"",INDEX(AC$13:AC$512,SMALL(IF(($Z$13:$Z$512=$Z$5),ROW($A$9:$A$508)-ROW($A$9)+1,""),ROWS(H$9:H316)),,1))</f>
        <v/>
      </c>
      <c r="I316" s="105"/>
      <c r="J316" s="105"/>
      <c r="K316" s="105"/>
      <c r="L316" s="105"/>
      <c r="M316" s="136"/>
      <c r="N316" s="44"/>
      <c r="O316" s="44"/>
      <c r="P316" s="44"/>
      <c r="Q316" s="44"/>
      <c r="R316" s="44"/>
      <c r="S316" s="44"/>
      <c r="T316" s="44">
        <f>Nut_StatusTool!A310</f>
        <v>304</v>
      </c>
      <c r="U316" s="44">
        <f>Nut_StatusTool!B310</f>
        <v>0</v>
      </c>
      <c r="V316" s="44">
        <f>Nut_StatusTool!C310</f>
        <v>0</v>
      </c>
      <c r="W316" s="44">
        <f>Nut_StatusTool!D310</f>
        <v>0</v>
      </c>
      <c r="X316" s="44">
        <f>Nut_StatusTool!F310</f>
        <v>0</v>
      </c>
      <c r="Y316" s="285" t="str">
        <f>Nut_StatusTool!K310</f>
        <v/>
      </c>
      <c r="Z316" s="44" t="str">
        <f>Nut_StatusTool!L310</f>
        <v/>
      </c>
      <c r="AA316" s="44" t="str">
        <f>Nut_StatusTool!M310</f>
        <v/>
      </c>
      <c r="AB316" s="44" t="str">
        <f>Nut_StatusTool!N310</f>
        <v/>
      </c>
      <c r="AC316" s="44">
        <f>Nut_StatusTool!I310</f>
        <v>0</v>
      </c>
      <c r="AD316" s="44">
        <f>Nut_StatusTool!J310</f>
        <v>0</v>
      </c>
    </row>
    <row r="317" spans="1:30" ht="20.100000000000001" customHeight="1">
      <c r="A317" s="59" t="str">
        <f t="array" ref="A317">IF(ROWS(A$9:A317)&gt;$U$5,"",INDEX(T$13:T$512,SMALL(IF(($Z$13:$Z$512=$Z$5),ROW($A$9:$A$508)-ROW($A$9)+1,""),ROWS(A$9:A317)),,1))</f>
        <v/>
      </c>
      <c r="B317" s="390" t="str">
        <f t="array" ref="B317">IF(ROWS(B$9:B317)&gt;$U$5,"",INDEX(U$13:U$512,SMALL(IF(($Z$13:$Z$512=$Z$5),ROW($A$9:$A$508)-ROW($A$9)+1,""),ROWS(B$9:B317)),,1))</f>
        <v/>
      </c>
      <c r="C317" s="389" t="str">
        <f t="array" ref="C317">IF(ROWS(C$9:C317)&gt;$U$5,"",INDEX(V$13:V$512,SMALL(IF(($Z$13:$Z$512=$Z$5),ROW($A$9:$A$508)-ROW($A$9)+1,""),ROWS(C$9:C317)),,1))</f>
        <v/>
      </c>
      <c r="D317" s="309" t="str">
        <f t="array" ref="D317">IF(ROWS(D$9:D317)&gt;$U$5,"",INDEX(W$13:W$512,SMALL(IF(($Z$13:$Z$512=$Z$5),ROW($A$9:$A$508)-ROW($A$9)+1,""),ROWS(D$9:D317)),,1))</f>
        <v/>
      </c>
      <c r="E317" s="59" t="str">
        <f t="array" ref="E317">IF(ROWS(E$9:E317)&gt;$U$5,"",INDEX(X$13:X$512,SMALL(IF(($Z$13:$Z$512=$Z$5),ROW($A$9:$A$508)-ROW($A$9)+1,""),ROWS(E$9:E317)),,1))</f>
        <v/>
      </c>
      <c r="F317" s="59" t="str">
        <f t="array" ref="F317">IF(ROWS(F$9:F317)&gt;$U$5,"",INDEX(Y$13:Y$512,SMALL(IF(($Z$13:$Z$512=$Z$5),ROW($A$9:$A$508)-ROW($A$9)+1,""),ROWS(F$9:F317)),,1))</f>
        <v/>
      </c>
      <c r="G317" s="59" t="str">
        <f t="array" ref="G317">IF(ROWS(G$9:G317)&gt;$U$5,"",INDEX(Z$13:Z$512,SMALL(IF(($Z$13:$Z$512=$Z$5),ROW($A$9:$A$508)-ROW($A$9)+1,""),ROWS(G$9:G317)),,1))</f>
        <v/>
      </c>
      <c r="H317" s="59" t="str">
        <f t="array" ref="H317">IF(ROWS(H$9:H317)&gt;$U$5,"",INDEX(AC$13:AC$512,SMALL(IF(($Z$13:$Z$512=$Z$5),ROW($A$9:$A$508)-ROW($A$9)+1,""),ROWS(H$9:H317)),,1))</f>
        <v/>
      </c>
      <c r="I317" s="105"/>
      <c r="J317" s="105"/>
      <c r="K317" s="105"/>
      <c r="L317" s="105"/>
      <c r="M317" s="136"/>
      <c r="N317" s="44"/>
      <c r="O317" s="44"/>
      <c r="P317" s="44"/>
      <c r="Q317" s="44"/>
      <c r="R317" s="44"/>
      <c r="S317" s="44"/>
      <c r="T317" s="44">
        <f>Nut_StatusTool!A311</f>
        <v>305</v>
      </c>
      <c r="U317" s="44">
        <f>Nut_StatusTool!B311</f>
        <v>0</v>
      </c>
      <c r="V317" s="44">
        <f>Nut_StatusTool!C311</f>
        <v>0</v>
      </c>
      <c r="W317" s="44">
        <f>Nut_StatusTool!D311</f>
        <v>0</v>
      </c>
      <c r="X317" s="44">
        <f>Nut_StatusTool!F311</f>
        <v>0</v>
      </c>
      <c r="Y317" s="285" t="str">
        <f>Nut_StatusTool!K311</f>
        <v/>
      </c>
      <c r="Z317" s="44" t="str">
        <f>Nut_StatusTool!L311</f>
        <v/>
      </c>
      <c r="AA317" s="44" t="str">
        <f>Nut_StatusTool!M311</f>
        <v/>
      </c>
      <c r="AB317" s="44" t="str">
        <f>Nut_StatusTool!N311</f>
        <v/>
      </c>
      <c r="AC317" s="44">
        <f>Nut_StatusTool!I311</f>
        <v>0</v>
      </c>
      <c r="AD317" s="44">
        <f>Nut_StatusTool!J311</f>
        <v>0</v>
      </c>
    </row>
    <row r="318" spans="1:30" ht="20.100000000000001" customHeight="1">
      <c r="A318" s="59" t="str">
        <f t="array" ref="A318">IF(ROWS(A$9:A318)&gt;$U$5,"",INDEX(T$13:T$512,SMALL(IF(($Z$13:$Z$512=$Z$5),ROW($A$9:$A$508)-ROW($A$9)+1,""),ROWS(A$9:A318)),,1))</f>
        <v/>
      </c>
      <c r="B318" s="390" t="str">
        <f t="array" ref="B318">IF(ROWS(B$9:B318)&gt;$U$5,"",INDEX(U$13:U$512,SMALL(IF(($Z$13:$Z$512=$Z$5),ROW($A$9:$A$508)-ROW($A$9)+1,""),ROWS(B$9:B318)),,1))</f>
        <v/>
      </c>
      <c r="C318" s="389" t="str">
        <f t="array" ref="C318">IF(ROWS(C$9:C318)&gt;$U$5,"",INDEX(V$13:V$512,SMALL(IF(($Z$13:$Z$512=$Z$5),ROW($A$9:$A$508)-ROW($A$9)+1,""),ROWS(C$9:C318)),,1))</f>
        <v/>
      </c>
      <c r="D318" s="309" t="str">
        <f t="array" ref="D318">IF(ROWS(D$9:D318)&gt;$U$5,"",INDEX(W$13:W$512,SMALL(IF(($Z$13:$Z$512=$Z$5),ROW($A$9:$A$508)-ROW($A$9)+1,""),ROWS(D$9:D318)),,1))</f>
        <v/>
      </c>
      <c r="E318" s="59" t="str">
        <f t="array" ref="E318">IF(ROWS(E$9:E318)&gt;$U$5,"",INDEX(X$13:X$512,SMALL(IF(($Z$13:$Z$512=$Z$5),ROW($A$9:$A$508)-ROW($A$9)+1,""),ROWS(E$9:E318)),,1))</f>
        <v/>
      </c>
      <c r="F318" s="59" t="str">
        <f t="array" ref="F318">IF(ROWS(F$9:F318)&gt;$U$5,"",INDEX(Y$13:Y$512,SMALL(IF(($Z$13:$Z$512=$Z$5),ROW($A$9:$A$508)-ROW($A$9)+1,""),ROWS(F$9:F318)),,1))</f>
        <v/>
      </c>
      <c r="G318" s="59" t="str">
        <f t="array" ref="G318">IF(ROWS(G$9:G318)&gt;$U$5,"",INDEX(Z$13:Z$512,SMALL(IF(($Z$13:$Z$512=$Z$5),ROW($A$9:$A$508)-ROW($A$9)+1,""),ROWS(G$9:G318)),,1))</f>
        <v/>
      </c>
      <c r="H318" s="59" t="str">
        <f t="array" ref="H318">IF(ROWS(H$9:H318)&gt;$U$5,"",INDEX(AC$13:AC$512,SMALL(IF(($Z$13:$Z$512=$Z$5),ROW($A$9:$A$508)-ROW($A$9)+1,""),ROWS(H$9:H318)),,1))</f>
        <v/>
      </c>
      <c r="I318" s="105"/>
      <c r="J318" s="105"/>
      <c r="K318" s="105"/>
      <c r="L318" s="105"/>
      <c r="M318" s="136"/>
      <c r="N318" s="44"/>
      <c r="O318" s="44"/>
      <c r="P318" s="44"/>
      <c r="Q318" s="44"/>
      <c r="R318" s="44"/>
      <c r="S318" s="44"/>
      <c r="T318" s="44">
        <f>Nut_StatusTool!A312</f>
        <v>306</v>
      </c>
      <c r="U318" s="44">
        <f>Nut_StatusTool!B312</f>
        <v>0</v>
      </c>
      <c r="V318" s="44">
        <f>Nut_StatusTool!C312</f>
        <v>0</v>
      </c>
      <c r="W318" s="44">
        <f>Nut_StatusTool!D312</f>
        <v>0</v>
      </c>
      <c r="X318" s="44">
        <f>Nut_StatusTool!F312</f>
        <v>0</v>
      </c>
      <c r="Y318" s="285" t="str">
        <f>Nut_StatusTool!K312</f>
        <v/>
      </c>
      <c r="Z318" s="44" t="str">
        <f>Nut_StatusTool!L312</f>
        <v/>
      </c>
      <c r="AA318" s="44" t="str">
        <f>Nut_StatusTool!M312</f>
        <v/>
      </c>
      <c r="AB318" s="44" t="str">
        <f>Nut_StatusTool!N312</f>
        <v/>
      </c>
      <c r="AC318" s="44">
        <f>Nut_StatusTool!I312</f>
        <v>0</v>
      </c>
      <c r="AD318" s="44">
        <f>Nut_StatusTool!J312</f>
        <v>0</v>
      </c>
    </row>
    <row r="319" spans="1:30" ht="20.100000000000001" customHeight="1">
      <c r="A319" s="59" t="str">
        <f t="array" ref="A319">IF(ROWS(A$9:A319)&gt;$U$5,"",INDEX(T$13:T$512,SMALL(IF(($Z$13:$Z$512=$Z$5),ROW($A$9:$A$508)-ROW($A$9)+1,""),ROWS(A$9:A319)),,1))</f>
        <v/>
      </c>
      <c r="B319" s="390" t="str">
        <f t="array" ref="B319">IF(ROWS(B$9:B319)&gt;$U$5,"",INDEX(U$13:U$512,SMALL(IF(($Z$13:$Z$512=$Z$5),ROW($A$9:$A$508)-ROW($A$9)+1,""),ROWS(B$9:B319)),,1))</f>
        <v/>
      </c>
      <c r="C319" s="389" t="str">
        <f t="array" ref="C319">IF(ROWS(C$9:C319)&gt;$U$5,"",INDEX(V$13:V$512,SMALL(IF(($Z$13:$Z$512=$Z$5),ROW($A$9:$A$508)-ROW($A$9)+1,""),ROWS(C$9:C319)),,1))</f>
        <v/>
      </c>
      <c r="D319" s="309" t="str">
        <f t="array" ref="D319">IF(ROWS(D$9:D319)&gt;$U$5,"",INDEX(W$13:W$512,SMALL(IF(($Z$13:$Z$512=$Z$5),ROW($A$9:$A$508)-ROW($A$9)+1,""),ROWS(D$9:D319)),,1))</f>
        <v/>
      </c>
      <c r="E319" s="59" t="str">
        <f t="array" ref="E319">IF(ROWS(E$9:E319)&gt;$U$5,"",INDEX(X$13:X$512,SMALL(IF(($Z$13:$Z$512=$Z$5),ROW($A$9:$A$508)-ROW($A$9)+1,""),ROWS(E$9:E319)),,1))</f>
        <v/>
      </c>
      <c r="F319" s="59" t="str">
        <f t="array" ref="F319">IF(ROWS(F$9:F319)&gt;$U$5,"",INDEX(Y$13:Y$512,SMALL(IF(($Z$13:$Z$512=$Z$5),ROW($A$9:$A$508)-ROW($A$9)+1,""),ROWS(F$9:F319)),,1))</f>
        <v/>
      </c>
      <c r="G319" s="59" t="str">
        <f t="array" ref="G319">IF(ROWS(G$9:G319)&gt;$U$5,"",INDEX(Z$13:Z$512,SMALL(IF(($Z$13:$Z$512=$Z$5),ROW($A$9:$A$508)-ROW($A$9)+1,""),ROWS(G$9:G319)),,1))</f>
        <v/>
      </c>
      <c r="H319" s="59" t="str">
        <f t="array" ref="H319">IF(ROWS(H$9:H319)&gt;$U$5,"",INDEX(AC$13:AC$512,SMALL(IF(($Z$13:$Z$512=$Z$5),ROW($A$9:$A$508)-ROW($A$9)+1,""),ROWS(H$9:H319)),,1))</f>
        <v/>
      </c>
      <c r="I319" s="105"/>
      <c r="J319" s="105"/>
      <c r="K319" s="105"/>
      <c r="L319" s="105"/>
      <c r="M319" s="136"/>
      <c r="N319" s="44"/>
      <c r="O319" s="44"/>
      <c r="P319" s="44"/>
      <c r="Q319" s="44"/>
      <c r="R319" s="44"/>
      <c r="S319" s="44"/>
      <c r="T319" s="44">
        <f>Nut_StatusTool!A313</f>
        <v>307</v>
      </c>
      <c r="U319" s="44">
        <f>Nut_StatusTool!B313</f>
        <v>0</v>
      </c>
      <c r="V319" s="44">
        <f>Nut_StatusTool!C313</f>
        <v>0</v>
      </c>
      <c r="W319" s="44">
        <f>Nut_StatusTool!D313</f>
        <v>0</v>
      </c>
      <c r="X319" s="44">
        <f>Nut_StatusTool!F313</f>
        <v>0</v>
      </c>
      <c r="Y319" s="285" t="str">
        <f>Nut_StatusTool!K313</f>
        <v/>
      </c>
      <c r="Z319" s="44" t="str">
        <f>Nut_StatusTool!L313</f>
        <v/>
      </c>
      <c r="AA319" s="44" t="str">
        <f>Nut_StatusTool!M313</f>
        <v/>
      </c>
      <c r="AB319" s="44" t="str">
        <f>Nut_StatusTool!N313</f>
        <v/>
      </c>
      <c r="AC319" s="44">
        <f>Nut_StatusTool!I313</f>
        <v>0</v>
      </c>
      <c r="AD319" s="44">
        <f>Nut_StatusTool!J313</f>
        <v>0</v>
      </c>
    </row>
    <row r="320" spans="1:30" ht="20.100000000000001" customHeight="1">
      <c r="A320" s="59" t="str">
        <f t="array" ref="A320">IF(ROWS(A$9:A320)&gt;$U$5,"",INDEX(T$13:T$512,SMALL(IF(($Z$13:$Z$512=$Z$5),ROW($A$9:$A$508)-ROW($A$9)+1,""),ROWS(A$9:A320)),,1))</f>
        <v/>
      </c>
      <c r="B320" s="390" t="str">
        <f t="array" ref="B320">IF(ROWS(B$9:B320)&gt;$U$5,"",INDEX(U$13:U$512,SMALL(IF(($Z$13:$Z$512=$Z$5),ROW($A$9:$A$508)-ROW($A$9)+1,""),ROWS(B$9:B320)),,1))</f>
        <v/>
      </c>
      <c r="C320" s="389" t="str">
        <f t="array" ref="C320">IF(ROWS(C$9:C320)&gt;$U$5,"",INDEX(V$13:V$512,SMALL(IF(($Z$13:$Z$512=$Z$5),ROW($A$9:$A$508)-ROW($A$9)+1,""),ROWS(C$9:C320)),,1))</f>
        <v/>
      </c>
      <c r="D320" s="309" t="str">
        <f t="array" ref="D320">IF(ROWS(D$9:D320)&gt;$U$5,"",INDEX(W$13:W$512,SMALL(IF(($Z$13:$Z$512=$Z$5),ROW($A$9:$A$508)-ROW($A$9)+1,""),ROWS(D$9:D320)),,1))</f>
        <v/>
      </c>
      <c r="E320" s="59" t="str">
        <f t="array" ref="E320">IF(ROWS(E$9:E320)&gt;$U$5,"",INDEX(X$13:X$512,SMALL(IF(($Z$13:$Z$512=$Z$5),ROW($A$9:$A$508)-ROW($A$9)+1,""),ROWS(E$9:E320)),,1))</f>
        <v/>
      </c>
      <c r="F320" s="59" t="str">
        <f t="array" ref="F320">IF(ROWS(F$9:F320)&gt;$U$5,"",INDEX(Y$13:Y$512,SMALL(IF(($Z$13:$Z$512=$Z$5),ROW($A$9:$A$508)-ROW($A$9)+1,""),ROWS(F$9:F320)),,1))</f>
        <v/>
      </c>
      <c r="G320" s="59" t="str">
        <f t="array" ref="G320">IF(ROWS(G$9:G320)&gt;$U$5,"",INDEX(Z$13:Z$512,SMALL(IF(($Z$13:$Z$512=$Z$5),ROW($A$9:$A$508)-ROW($A$9)+1,""),ROWS(G$9:G320)),,1))</f>
        <v/>
      </c>
      <c r="H320" s="59" t="str">
        <f t="array" ref="H320">IF(ROWS(H$9:H320)&gt;$U$5,"",INDEX(AC$13:AC$512,SMALL(IF(($Z$13:$Z$512=$Z$5),ROW($A$9:$A$508)-ROW($A$9)+1,""),ROWS(H$9:H320)),,1))</f>
        <v/>
      </c>
      <c r="I320" s="105"/>
      <c r="J320" s="105"/>
      <c r="K320" s="105"/>
      <c r="L320" s="105"/>
      <c r="M320" s="136"/>
      <c r="N320" s="44"/>
      <c r="O320" s="44"/>
      <c r="P320" s="44"/>
      <c r="Q320" s="44"/>
      <c r="R320" s="44"/>
      <c r="S320" s="44"/>
      <c r="T320" s="44">
        <f>Nut_StatusTool!A314</f>
        <v>308</v>
      </c>
      <c r="U320" s="44">
        <f>Nut_StatusTool!B314</f>
        <v>0</v>
      </c>
      <c r="V320" s="44">
        <f>Nut_StatusTool!C314</f>
        <v>0</v>
      </c>
      <c r="W320" s="44">
        <f>Nut_StatusTool!D314</f>
        <v>0</v>
      </c>
      <c r="X320" s="44">
        <f>Nut_StatusTool!F314</f>
        <v>0</v>
      </c>
      <c r="Y320" s="285" t="str">
        <f>Nut_StatusTool!K314</f>
        <v/>
      </c>
      <c r="Z320" s="44" t="str">
        <f>Nut_StatusTool!L314</f>
        <v/>
      </c>
      <c r="AA320" s="44" t="str">
        <f>Nut_StatusTool!M314</f>
        <v/>
      </c>
      <c r="AB320" s="44" t="str">
        <f>Nut_StatusTool!N314</f>
        <v/>
      </c>
      <c r="AC320" s="44">
        <f>Nut_StatusTool!I314</f>
        <v>0</v>
      </c>
      <c r="AD320" s="44">
        <f>Nut_StatusTool!J314</f>
        <v>0</v>
      </c>
    </row>
    <row r="321" spans="1:30" ht="20.100000000000001" customHeight="1">
      <c r="A321" s="59" t="str">
        <f t="array" ref="A321">IF(ROWS(A$9:A321)&gt;$U$5,"",INDEX(T$13:T$512,SMALL(IF(($Z$13:$Z$512=$Z$5),ROW($A$9:$A$508)-ROW($A$9)+1,""),ROWS(A$9:A321)),,1))</f>
        <v/>
      </c>
      <c r="B321" s="390" t="str">
        <f t="array" ref="B321">IF(ROWS(B$9:B321)&gt;$U$5,"",INDEX(U$13:U$512,SMALL(IF(($Z$13:$Z$512=$Z$5),ROW($A$9:$A$508)-ROW($A$9)+1,""),ROWS(B$9:B321)),,1))</f>
        <v/>
      </c>
      <c r="C321" s="389" t="str">
        <f t="array" ref="C321">IF(ROWS(C$9:C321)&gt;$U$5,"",INDEX(V$13:V$512,SMALL(IF(($Z$13:$Z$512=$Z$5),ROW($A$9:$A$508)-ROW($A$9)+1,""),ROWS(C$9:C321)),,1))</f>
        <v/>
      </c>
      <c r="D321" s="309" t="str">
        <f t="array" ref="D321">IF(ROWS(D$9:D321)&gt;$U$5,"",INDEX(W$13:W$512,SMALL(IF(($Z$13:$Z$512=$Z$5),ROW($A$9:$A$508)-ROW($A$9)+1,""),ROWS(D$9:D321)),,1))</f>
        <v/>
      </c>
      <c r="E321" s="59" t="str">
        <f t="array" ref="E321">IF(ROWS(E$9:E321)&gt;$U$5,"",INDEX(X$13:X$512,SMALL(IF(($Z$13:$Z$512=$Z$5),ROW($A$9:$A$508)-ROW($A$9)+1,""),ROWS(E$9:E321)),,1))</f>
        <v/>
      </c>
      <c r="F321" s="59" t="str">
        <f t="array" ref="F321">IF(ROWS(F$9:F321)&gt;$U$5,"",INDEX(Y$13:Y$512,SMALL(IF(($Z$13:$Z$512=$Z$5),ROW($A$9:$A$508)-ROW($A$9)+1,""),ROWS(F$9:F321)),,1))</f>
        <v/>
      </c>
      <c r="G321" s="59" t="str">
        <f t="array" ref="G321">IF(ROWS(G$9:G321)&gt;$U$5,"",INDEX(Z$13:Z$512,SMALL(IF(($Z$13:$Z$512=$Z$5),ROW($A$9:$A$508)-ROW($A$9)+1,""),ROWS(G$9:G321)),,1))</f>
        <v/>
      </c>
      <c r="H321" s="59" t="str">
        <f t="array" ref="H321">IF(ROWS(H$9:H321)&gt;$U$5,"",INDEX(AC$13:AC$512,SMALL(IF(($Z$13:$Z$512=$Z$5),ROW($A$9:$A$508)-ROW($A$9)+1,""),ROWS(H$9:H321)),,1))</f>
        <v/>
      </c>
      <c r="I321" s="105"/>
      <c r="J321" s="105"/>
      <c r="K321" s="105"/>
      <c r="L321" s="105"/>
      <c r="M321" s="136"/>
      <c r="N321" s="44"/>
      <c r="O321" s="44"/>
      <c r="P321" s="44"/>
      <c r="Q321" s="44"/>
      <c r="R321" s="44"/>
      <c r="S321" s="44"/>
      <c r="T321" s="44">
        <f>Nut_StatusTool!A315</f>
        <v>309</v>
      </c>
      <c r="U321" s="44">
        <f>Nut_StatusTool!B315</f>
        <v>0</v>
      </c>
      <c r="V321" s="44">
        <f>Nut_StatusTool!C315</f>
        <v>0</v>
      </c>
      <c r="W321" s="44">
        <f>Nut_StatusTool!D315</f>
        <v>0</v>
      </c>
      <c r="X321" s="44">
        <f>Nut_StatusTool!F315</f>
        <v>0</v>
      </c>
      <c r="Y321" s="285" t="str">
        <f>Nut_StatusTool!K315</f>
        <v/>
      </c>
      <c r="Z321" s="44" t="str">
        <f>Nut_StatusTool!L315</f>
        <v/>
      </c>
      <c r="AA321" s="44" t="str">
        <f>Nut_StatusTool!M315</f>
        <v/>
      </c>
      <c r="AB321" s="44" t="str">
        <f>Nut_StatusTool!N315</f>
        <v/>
      </c>
      <c r="AC321" s="44">
        <f>Nut_StatusTool!I315</f>
        <v>0</v>
      </c>
      <c r="AD321" s="44">
        <f>Nut_StatusTool!J315</f>
        <v>0</v>
      </c>
    </row>
    <row r="322" spans="1:30" ht="20.100000000000001" customHeight="1">
      <c r="A322" s="59" t="str">
        <f t="array" ref="A322">IF(ROWS(A$9:A322)&gt;$U$5,"",INDEX(T$13:T$512,SMALL(IF(($Z$13:$Z$512=$Z$5),ROW($A$9:$A$508)-ROW($A$9)+1,""),ROWS(A$9:A322)),,1))</f>
        <v/>
      </c>
      <c r="B322" s="390" t="str">
        <f t="array" ref="B322">IF(ROWS(B$9:B322)&gt;$U$5,"",INDEX(U$13:U$512,SMALL(IF(($Z$13:$Z$512=$Z$5),ROW($A$9:$A$508)-ROW($A$9)+1,""),ROWS(B$9:B322)),,1))</f>
        <v/>
      </c>
      <c r="C322" s="389" t="str">
        <f t="array" ref="C322">IF(ROWS(C$9:C322)&gt;$U$5,"",INDEX(V$13:V$512,SMALL(IF(($Z$13:$Z$512=$Z$5),ROW($A$9:$A$508)-ROW($A$9)+1,""),ROWS(C$9:C322)),,1))</f>
        <v/>
      </c>
      <c r="D322" s="309" t="str">
        <f t="array" ref="D322">IF(ROWS(D$9:D322)&gt;$U$5,"",INDEX(W$13:W$512,SMALL(IF(($Z$13:$Z$512=$Z$5),ROW($A$9:$A$508)-ROW($A$9)+1,""),ROWS(D$9:D322)),,1))</f>
        <v/>
      </c>
      <c r="E322" s="59" t="str">
        <f t="array" ref="E322">IF(ROWS(E$9:E322)&gt;$U$5,"",INDEX(X$13:X$512,SMALL(IF(($Z$13:$Z$512=$Z$5),ROW($A$9:$A$508)-ROW($A$9)+1,""),ROWS(E$9:E322)),,1))</f>
        <v/>
      </c>
      <c r="F322" s="59" t="str">
        <f t="array" ref="F322">IF(ROWS(F$9:F322)&gt;$U$5,"",INDEX(Y$13:Y$512,SMALL(IF(($Z$13:$Z$512=$Z$5),ROW($A$9:$A$508)-ROW($A$9)+1,""),ROWS(F$9:F322)),,1))</f>
        <v/>
      </c>
      <c r="G322" s="59" t="str">
        <f t="array" ref="G322">IF(ROWS(G$9:G322)&gt;$U$5,"",INDEX(Z$13:Z$512,SMALL(IF(($Z$13:$Z$512=$Z$5),ROW($A$9:$A$508)-ROW($A$9)+1,""),ROWS(G$9:G322)),,1))</f>
        <v/>
      </c>
      <c r="H322" s="59" t="str">
        <f t="array" ref="H322">IF(ROWS(H$9:H322)&gt;$U$5,"",INDEX(AC$13:AC$512,SMALL(IF(($Z$13:$Z$512=$Z$5),ROW($A$9:$A$508)-ROW($A$9)+1,""),ROWS(H$9:H322)),,1))</f>
        <v/>
      </c>
      <c r="I322" s="105"/>
      <c r="J322" s="105"/>
      <c r="K322" s="105"/>
      <c r="L322" s="105"/>
      <c r="M322" s="136"/>
      <c r="N322" s="44"/>
      <c r="O322" s="44"/>
      <c r="P322" s="44"/>
      <c r="Q322" s="44"/>
      <c r="R322" s="44"/>
      <c r="S322" s="44"/>
      <c r="T322" s="44">
        <f>Nut_StatusTool!A316</f>
        <v>310</v>
      </c>
      <c r="U322" s="44">
        <f>Nut_StatusTool!B316</f>
        <v>0</v>
      </c>
      <c r="V322" s="44">
        <f>Nut_StatusTool!C316</f>
        <v>0</v>
      </c>
      <c r="W322" s="44">
        <f>Nut_StatusTool!D316</f>
        <v>0</v>
      </c>
      <c r="X322" s="44">
        <f>Nut_StatusTool!F316</f>
        <v>0</v>
      </c>
      <c r="Y322" s="285" t="str">
        <f>Nut_StatusTool!K316</f>
        <v/>
      </c>
      <c r="Z322" s="44" t="str">
        <f>Nut_StatusTool!L316</f>
        <v/>
      </c>
      <c r="AA322" s="44" t="str">
        <f>Nut_StatusTool!M316</f>
        <v/>
      </c>
      <c r="AB322" s="44" t="str">
        <f>Nut_StatusTool!N316</f>
        <v/>
      </c>
      <c r="AC322" s="44">
        <f>Nut_StatusTool!I316</f>
        <v>0</v>
      </c>
      <c r="AD322" s="44">
        <f>Nut_StatusTool!J316</f>
        <v>0</v>
      </c>
    </row>
    <row r="323" spans="1:30" ht="20.100000000000001" customHeight="1">
      <c r="A323" s="59" t="str">
        <f t="array" ref="A323">IF(ROWS(A$9:A323)&gt;$U$5,"",INDEX(T$13:T$512,SMALL(IF(($Z$13:$Z$512=$Z$5),ROW($A$9:$A$508)-ROW($A$9)+1,""),ROWS(A$9:A323)),,1))</f>
        <v/>
      </c>
      <c r="B323" s="390" t="str">
        <f t="array" ref="B323">IF(ROWS(B$9:B323)&gt;$U$5,"",INDEX(U$13:U$512,SMALL(IF(($Z$13:$Z$512=$Z$5),ROW($A$9:$A$508)-ROW($A$9)+1,""),ROWS(B$9:B323)),,1))</f>
        <v/>
      </c>
      <c r="C323" s="389" t="str">
        <f t="array" ref="C323">IF(ROWS(C$9:C323)&gt;$U$5,"",INDEX(V$13:V$512,SMALL(IF(($Z$13:$Z$512=$Z$5),ROW($A$9:$A$508)-ROW($A$9)+1,""),ROWS(C$9:C323)),,1))</f>
        <v/>
      </c>
      <c r="D323" s="309" t="str">
        <f t="array" ref="D323">IF(ROWS(D$9:D323)&gt;$U$5,"",INDEX(W$13:W$512,SMALL(IF(($Z$13:$Z$512=$Z$5),ROW($A$9:$A$508)-ROW($A$9)+1,""),ROWS(D$9:D323)),,1))</f>
        <v/>
      </c>
      <c r="E323" s="59" t="str">
        <f t="array" ref="E323">IF(ROWS(E$9:E323)&gt;$U$5,"",INDEX(X$13:X$512,SMALL(IF(($Z$13:$Z$512=$Z$5),ROW($A$9:$A$508)-ROW($A$9)+1,""),ROWS(E$9:E323)),,1))</f>
        <v/>
      </c>
      <c r="F323" s="59" t="str">
        <f t="array" ref="F323">IF(ROWS(F$9:F323)&gt;$U$5,"",INDEX(Y$13:Y$512,SMALL(IF(($Z$13:$Z$512=$Z$5),ROW($A$9:$A$508)-ROW($A$9)+1,""),ROWS(F$9:F323)),,1))</f>
        <v/>
      </c>
      <c r="G323" s="59" t="str">
        <f t="array" ref="G323">IF(ROWS(G$9:G323)&gt;$U$5,"",INDEX(Z$13:Z$512,SMALL(IF(($Z$13:$Z$512=$Z$5),ROW($A$9:$A$508)-ROW($A$9)+1,""),ROWS(G$9:G323)),,1))</f>
        <v/>
      </c>
      <c r="H323" s="59" t="str">
        <f t="array" ref="H323">IF(ROWS(H$9:H323)&gt;$U$5,"",INDEX(AC$13:AC$512,SMALL(IF(($Z$13:$Z$512=$Z$5),ROW($A$9:$A$508)-ROW($A$9)+1,""),ROWS(H$9:H323)),,1))</f>
        <v/>
      </c>
      <c r="I323" s="105"/>
      <c r="J323" s="105"/>
      <c r="K323" s="105"/>
      <c r="L323" s="105"/>
      <c r="M323" s="136"/>
      <c r="N323" s="44"/>
      <c r="O323" s="44"/>
      <c r="P323" s="44"/>
      <c r="Q323" s="44"/>
      <c r="R323" s="44"/>
      <c r="S323" s="44"/>
      <c r="T323" s="44">
        <f>Nut_StatusTool!A317</f>
        <v>311</v>
      </c>
      <c r="U323" s="44">
        <f>Nut_StatusTool!B317</f>
        <v>0</v>
      </c>
      <c r="V323" s="44">
        <f>Nut_StatusTool!C317</f>
        <v>0</v>
      </c>
      <c r="W323" s="44">
        <f>Nut_StatusTool!D317</f>
        <v>0</v>
      </c>
      <c r="X323" s="44">
        <f>Nut_StatusTool!F317</f>
        <v>0</v>
      </c>
      <c r="Y323" s="285" t="str">
        <f>Nut_StatusTool!K317</f>
        <v/>
      </c>
      <c r="Z323" s="44" t="str">
        <f>Nut_StatusTool!L317</f>
        <v/>
      </c>
      <c r="AA323" s="44" t="str">
        <f>Nut_StatusTool!M317</f>
        <v/>
      </c>
      <c r="AB323" s="44" t="str">
        <f>Nut_StatusTool!N317</f>
        <v/>
      </c>
      <c r="AC323" s="44">
        <f>Nut_StatusTool!I317</f>
        <v>0</v>
      </c>
      <c r="AD323" s="44">
        <f>Nut_StatusTool!J317</f>
        <v>0</v>
      </c>
    </row>
    <row r="324" spans="1:30" ht="20.100000000000001" customHeight="1">
      <c r="A324" s="59" t="str">
        <f t="array" ref="A324">IF(ROWS(A$9:A324)&gt;$U$5,"",INDEX(T$13:T$512,SMALL(IF(($Z$13:$Z$512=$Z$5),ROW($A$9:$A$508)-ROW($A$9)+1,""),ROWS(A$9:A324)),,1))</f>
        <v/>
      </c>
      <c r="B324" s="390" t="str">
        <f t="array" ref="B324">IF(ROWS(B$9:B324)&gt;$U$5,"",INDEX(U$13:U$512,SMALL(IF(($Z$13:$Z$512=$Z$5),ROW($A$9:$A$508)-ROW($A$9)+1,""),ROWS(B$9:B324)),,1))</f>
        <v/>
      </c>
      <c r="C324" s="389" t="str">
        <f t="array" ref="C324">IF(ROWS(C$9:C324)&gt;$U$5,"",INDEX(V$13:V$512,SMALL(IF(($Z$13:$Z$512=$Z$5),ROW($A$9:$A$508)-ROW($A$9)+1,""),ROWS(C$9:C324)),,1))</f>
        <v/>
      </c>
      <c r="D324" s="309" t="str">
        <f t="array" ref="D324">IF(ROWS(D$9:D324)&gt;$U$5,"",INDEX(W$13:W$512,SMALL(IF(($Z$13:$Z$512=$Z$5),ROW($A$9:$A$508)-ROW($A$9)+1,""),ROWS(D$9:D324)),,1))</f>
        <v/>
      </c>
      <c r="E324" s="59" t="str">
        <f t="array" ref="E324">IF(ROWS(E$9:E324)&gt;$U$5,"",INDEX(X$13:X$512,SMALL(IF(($Z$13:$Z$512=$Z$5),ROW($A$9:$A$508)-ROW($A$9)+1,""),ROWS(E$9:E324)),,1))</f>
        <v/>
      </c>
      <c r="F324" s="59" t="str">
        <f t="array" ref="F324">IF(ROWS(F$9:F324)&gt;$U$5,"",INDEX(Y$13:Y$512,SMALL(IF(($Z$13:$Z$512=$Z$5),ROW($A$9:$A$508)-ROW($A$9)+1,""),ROWS(F$9:F324)),,1))</f>
        <v/>
      </c>
      <c r="G324" s="59" t="str">
        <f t="array" ref="G324">IF(ROWS(G$9:G324)&gt;$U$5,"",INDEX(Z$13:Z$512,SMALL(IF(($Z$13:$Z$512=$Z$5),ROW($A$9:$A$508)-ROW($A$9)+1,""),ROWS(G$9:G324)),,1))</f>
        <v/>
      </c>
      <c r="H324" s="59" t="str">
        <f t="array" ref="H324">IF(ROWS(H$9:H324)&gt;$U$5,"",INDEX(AC$13:AC$512,SMALL(IF(($Z$13:$Z$512=$Z$5),ROW($A$9:$A$508)-ROW($A$9)+1,""),ROWS(H$9:H324)),,1))</f>
        <v/>
      </c>
      <c r="I324" s="105"/>
      <c r="J324" s="105"/>
      <c r="K324" s="105"/>
      <c r="L324" s="105"/>
      <c r="M324" s="136"/>
      <c r="N324" s="44"/>
      <c r="O324" s="44"/>
      <c r="P324" s="44"/>
      <c r="Q324" s="44"/>
      <c r="R324" s="44"/>
      <c r="S324" s="44"/>
      <c r="T324" s="44">
        <f>Nut_StatusTool!A318</f>
        <v>312</v>
      </c>
      <c r="U324" s="44">
        <f>Nut_StatusTool!B318</f>
        <v>0</v>
      </c>
      <c r="V324" s="44">
        <f>Nut_StatusTool!C318</f>
        <v>0</v>
      </c>
      <c r="W324" s="44">
        <f>Nut_StatusTool!D318</f>
        <v>0</v>
      </c>
      <c r="X324" s="44">
        <f>Nut_StatusTool!F318</f>
        <v>0</v>
      </c>
      <c r="Y324" s="285" t="str">
        <f>Nut_StatusTool!K318</f>
        <v/>
      </c>
      <c r="Z324" s="44" t="str">
        <f>Nut_StatusTool!L318</f>
        <v/>
      </c>
      <c r="AA324" s="44" t="str">
        <f>Nut_StatusTool!M318</f>
        <v/>
      </c>
      <c r="AB324" s="44" t="str">
        <f>Nut_StatusTool!N318</f>
        <v/>
      </c>
      <c r="AC324" s="44">
        <f>Nut_StatusTool!I318</f>
        <v>0</v>
      </c>
      <c r="AD324" s="44">
        <f>Nut_StatusTool!J318</f>
        <v>0</v>
      </c>
    </row>
    <row r="325" spans="1:30" ht="20.100000000000001" customHeight="1">
      <c r="A325" s="59" t="str">
        <f t="array" ref="A325">IF(ROWS(A$9:A325)&gt;$U$5,"",INDEX(T$13:T$512,SMALL(IF(($Z$13:$Z$512=$Z$5),ROW($A$9:$A$508)-ROW($A$9)+1,""),ROWS(A$9:A325)),,1))</f>
        <v/>
      </c>
      <c r="B325" s="390" t="str">
        <f t="array" ref="B325">IF(ROWS(B$9:B325)&gt;$U$5,"",INDEX(U$13:U$512,SMALL(IF(($Z$13:$Z$512=$Z$5),ROW($A$9:$A$508)-ROW($A$9)+1,""),ROWS(B$9:B325)),,1))</f>
        <v/>
      </c>
      <c r="C325" s="389" t="str">
        <f t="array" ref="C325">IF(ROWS(C$9:C325)&gt;$U$5,"",INDEX(V$13:V$512,SMALL(IF(($Z$13:$Z$512=$Z$5),ROW($A$9:$A$508)-ROW($A$9)+1,""),ROWS(C$9:C325)),,1))</f>
        <v/>
      </c>
      <c r="D325" s="309" t="str">
        <f t="array" ref="D325">IF(ROWS(D$9:D325)&gt;$U$5,"",INDEX(W$13:W$512,SMALL(IF(($Z$13:$Z$512=$Z$5),ROW($A$9:$A$508)-ROW($A$9)+1,""),ROWS(D$9:D325)),,1))</f>
        <v/>
      </c>
      <c r="E325" s="59" t="str">
        <f t="array" ref="E325">IF(ROWS(E$9:E325)&gt;$U$5,"",INDEX(X$13:X$512,SMALL(IF(($Z$13:$Z$512=$Z$5),ROW($A$9:$A$508)-ROW($A$9)+1,""),ROWS(E$9:E325)),,1))</f>
        <v/>
      </c>
      <c r="F325" s="59" t="str">
        <f t="array" ref="F325">IF(ROWS(F$9:F325)&gt;$U$5,"",INDEX(Y$13:Y$512,SMALL(IF(($Z$13:$Z$512=$Z$5),ROW($A$9:$A$508)-ROW($A$9)+1,""),ROWS(F$9:F325)),,1))</f>
        <v/>
      </c>
      <c r="G325" s="59" t="str">
        <f t="array" ref="G325">IF(ROWS(G$9:G325)&gt;$U$5,"",INDEX(Z$13:Z$512,SMALL(IF(($Z$13:$Z$512=$Z$5),ROW($A$9:$A$508)-ROW($A$9)+1,""),ROWS(G$9:G325)),,1))</f>
        <v/>
      </c>
      <c r="H325" s="59" t="str">
        <f t="array" ref="H325">IF(ROWS(H$9:H325)&gt;$U$5,"",INDEX(AC$13:AC$512,SMALL(IF(($Z$13:$Z$512=$Z$5),ROW($A$9:$A$508)-ROW($A$9)+1,""),ROWS(H$9:H325)),,1))</f>
        <v/>
      </c>
      <c r="I325" s="105"/>
      <c r="J325" s="105"/>
      <c r="K325" s="105"/>
      <c r="L325" s="105"/>
      <c r="M325" s="136"/>
      <c r="N325" s="44"/>
      <c r="O325" s="44"/>
      <c r="P325" s="44"/>
      <c r="Q325" s="44"/>
      <c r="R325" s="44"/>
      <c r="S325" s="44"/>
      <c r="T325" s="44">
        <f>Nut_StatusTool!A319</f>
        <v>313</v>
      </c>
      <c r="U325" s="44">
        <f>Nut_StatusTool!B319</f>
        <v>0</v>
      </c>
      <c r="V325" s="44">
        <f>Nut_StatusTool!C319</f>
        <v>0</v>
      </c>
      <c r="W325" s="44">
        <f>Nut_StatusTool!D319</f>
        <v>0</v>
      </c>
      <c r="X325" s="44">
        <f>Nut_StatusTool!F319</f>
        <v>0</v>
      </c>
      <c r="Y325" s="285" t="str">
        <f>Nut_StatusTool!K319</f>
        <v/>
      </c>
      <c r="Z325" s="44" t="str">
        <f>Nut_StatusTool!L319</f>
        <v/>
      </c>
      <c r="AA325" s="44" t="str">
        <f>Nut_StatusTool!M319</f>
        <v/>
      </c>
      <c r="AB325" s="44" t="str">
        <f>Nut_StatusTool!N319</f>
        <v/>
      </c>
      <c r="AC325" s="44">
        <f>Nut_StatusTool!I319</f>
        <v>0</v>
      </c>
      <c r="AD325" s="44">
        <f>Nut_StatusTool!J319</f>
        <v>0</v>
      </c>
    </row>
    <row r="326" spans="1:30" ht="20.100000000000001" customHeight="1">
      <c r="A326" s="59" t="str">
        <f t="array" ref="A326">IF(ROWS(A$9:A326)&gt;$U$5,"",INDEX(T$13:T$512,SMALL(IF(($Z$13:$Z$512=$Z$5),ROW($A$9:$A$508)-ROW($A$9)+1,""),ROWS(A$9:A326)),,1))</f>
        <v/>
      </c>
      <c r="B326" s="390" t="str">
        <f t="array" ref="B326">IF(ROWS(B$9:B326)&gt;$U$5,"",INDEX(U$13:U$512,SMALL(IF(($Z$13:$Z$512=$Z$5),ROW($A$9:$A$508)-ROW($A$9)+1,""),ROWS(B$9:B326)),,1))</f>
        <v/>
      </c>
      <c r="C326" s="389" t="str">
        <f t="array" ref="C326">IF(ROWS(C$9:C326)&gt;$U$5,"",INDEX(V$13:V$512,SMALL(IF(($Z$13:$Z$512=$Z$5),ROW($A$9:$A$508)-ROW($A$9)+1,""),ROWS(C$9:C326)),,1))</f>
        <v/>
      </c>
      <c r="D326" s="309" t="str">
        <f t="array" ref="D326">IF(ROWS(D$9:D326)&gt;$U$5,"",INDEX(W$13:W$512,SMALL(IF(($Z$13:$Z$512=$Z$5),ROW($A$9:$A$508)-ROW($A$9)+1,""),ROWS(D$9:D326)),,1))</f>
        <v/>
      </c>
      <c r="E326" s="59" t="str">
        <f t="array" ref="E326">IF(ROWS(E$9:E326)&gt;$U$5,"",INDEX(X$13:X$512,SMALL(IF(($Z$13:$Z$512=$Z$5),ROW($A$9:$A$508)-ROW($A$9)+1,""),ROWS(E$9:E326)),,1))</f>
        <v/>
      </c>
      <c r="F326" s="59" t="str">
        <f t="array" ref="F326">IF(ROWS(F$9:F326)&gt;$U$5,"",INDEX(Y$13:Y$512,SMALL(IF(($Z$13:$Z$512=$Z$5),ROW($A$9:$A$508)-ROW($A$9)+1,""),ROWS(F$9:F326)),,1))</f>
        <v/>
      </c>
      <c r="G326" s="59" t="str">
        <f t="array" ref="G326">IF(ROWS(G$9:G326)&gt;$U$5,"",INDEX(Z$13:Z$512,SMALL(IF(($Z$13:$Z$512=$Z$5),ROW($A$9:$A$508)-ROW($A$9)+1,""),ROWS(G$9:G326)),,1))</f>
        <v/>
      </c>
      <c r="H326" s="59" t="str">
        <f t="array" ref="H326">IF(ROWS(H$9:H326)&gt;$U$5,"",INDEX(AC$13:AC$512,SMALL(IF(($Z$13:$Z$512=$Z$5),ROW($A$9:$A$508)-ROW($A$9)+1,""),ROWS(H$9:H326)),,1))</f>
        <v/>
      </c>
      <c r="I326" s="105"/>
      <c r="J326" s="105"/>
      <c r="K326" s="105"/>
      <c r="L326" s="105"/>
      <c r="M326" s="136"/>
      <c r="N326" s="44"/>
      <c r="O326" s="44"/>
      <c r="P326" s="44"/>
      <c r="Q326" s="44"/>
      <c r="R326" s="44"/>
      <c r="S326" s="44"/>
      <c r="T326" s="44">
        <f>Nut_StatusTool!A320</f>
        <v>314</v>
      </c>
      <c r="U326" s="44">
        <f>Nut_StatusTool!B320</f>
        <v>0</v>
      </c>
      <c r="V326" s="44">
        <f>Nut_StatusTool!C320</f>
        <v>0</v>
      </c>
      <c r="W326" s="44">
        <f>Nut_StatusTool!D320</f>
        <v>0</v>
      </c>
      <c r="X326" s="44">
        <f>Nut_StatusTool!F320</f>
        <v>0</v>
      </c>
      <c r="Y326" s="285" t="str">
        <f>Nut_StatusTool!K320</f>
        <v/>
      </c>
      <c r="Z326" s="44" t="str">
        <f>Nut_StatusTool!L320</f>
        <v/>
      </c>
      <c r="AA326" s="44" t="str">
        <f>Nut_StatusTool!M320</f>
        <v/>
      </c>
      <c r="AB326" s="44" t="str">
        <f>Nut_StatusTool!N320</f>
        <v/>
      </c>
      <c r="AC326" s="44">
        <f>Nut_StatusTool!I320</f>
        <v>0</v>
      </c>
      <c r="AD326" s="44">
        <f>Nut_StatusTool!J320</f>
        <v>0</v>
      </c>
    </row>
    <row r="327" spans="1:30" ht="20.100000000000001" customHeight="1">
      <c r="A327" s="59" t="str">
        <f t="array" ref="A327">IF(ROWS(A$9:A327)&gt;$U$5,"",INDEX(T$13:T$512,SMALL(IF(($Z$13:$Z$512=$Z$5),ROW($A$9:$A$508)-ROW($A$9)+1,""),ROWS(A$9:A327)),,1))</f>
        <v/>
      </c>
      <c r="B327" s="390" t="str">
        <f t="array" ref="B327">IF(ROWS(B$9:B327)&gt;$U$5,"",INDEX(U$13:U$512,SMALL(IF(($Z$13:$Z$512=$Z$5),ROW($A$9:$A$508)-ROW($A$9)+1,""),ROWS(B$9:B327)),,1))</f>
        <v/>
      </c>
      <c r="C327" s="389" t="str">
        <f t="array" ref="C327">IF(ROWS(C$9:C327)&gt;$U$5,"",INDEX(V$13:V$512,SMALL(IF(($Z$13:$Z$512=$Z$5),ROW($A$9:$A$508)-ROW($A$9)+1,""),ROWS(C$9:C327)),,1))</f>
        <v/>
      </c>
      <c r="D327" s="309" t="str">
        <f t="array" ref="D327">IF(ROWS(D$9:D327)&gt;$U$5,"",INDEX(W$13:W$512,SMALL(IF(($Z$13:$Z$512=$Z$5),ROW($A$9:$A$508)-ROW($A$9)+1,""),ROWS(D$9:D327)),,1))</f>
        <v/>
      </c>
      <c r="E327" s="59" t="str">
        <f t="array" ref="E327">IF(ROWS(E$9:E327)&gt;$U$5,"",INDEX(X$13:X$512,SMALL(IF(($Z$13:$Z$512=$Z$5),ROW($A$9:$A$508)-ROW($A$9)+1,""),ROWS(E$9:E327)),,1))</f>
        <v/>
      </c>
      <c r="F327" s="59" t="str">
        <f t="array" ref="F327">IF(ROWS(F$9:F327)&gt;$U$5,"",INDEX(Y$13:Y$512,SMALL(IF(($Z$13:$Z$512=$Z$5),ROW($A$9:$A$508)-ROW($A$9)+1,""),ROWS(F$9:F327)),,1))</f>
        <v/>
      </c>
      <c r="G327" s="59" t="str">
        <f t="array" ref="G327">IF(ROWS(G$9:G327)&gt;$U$5,"",INDEX(Z$13:Z$512,SMALL(IF(($Z$13:$Z$512=$Z$5),ROW($A$9:$A$508)-ROW($A$9)+1,""),ROWS(G$9:G327)),,1))</f>
        <v/>
      </c>
      <c r="H327" s="59" t="str">
        <f t="array" ref="H327">IF(ROWS(H$9:H327)&gt;$U$5,"",INDEX(AC$13:AC$512,SMALL(IF(($Z$13:$Z$512=$Z$5),ROW($A$9:$A$508)-ROW($A$9)+1,""),ROWS(H$9:H327)),,1))</f>
        <v/>
      </c>
      <c r="I327" s="105"/>
      <c r="J327" s="105"/>
      <c r="K327" s="105"/>
      <c r="L327" s="105"/>
      <c r="M327" s="136"/>
      <c r="N327" s="44"/>
      <c r="O327" s="44"/>
      <c r="P327" s="44"/>
      <c r="Q327" s="44"/>
      <c r="R327" s="44"/>
      <c r="S327" s="44"/>
      <c r="T327" s="44">
        <f>Nut_StatusTool!A321</f>
        <v>315</v>
      </c>
      <c r="U327" s="44">
        <f>Nut_StatusTool!B321</f>
        <v>0</v>
      </c>
      <c r="V327" s="44">
        <f>Nut_StatusTool!C321</f>
        <v>0</v>
      </c>
      <c r="W327" s="44">
        <f>Nut_StatusTool!D321</f>
        <v>0</v>
      </c>
      <c r="X327" s="44">
        <f>Nut_StatusTool!F321</f>
        <v>0</v>
      </c>
      <c r="Y327" s="285" t="str">
        <f>Nut_StatusTool!K321</f>
        <v/>
      </c>
      <c r="Z327" s="44" t="str">
        <f>Nut_StatusTool!L321</f>
        <v/>
      </c>
      <c r="AA327" s="44" t="str">
        <f>Nut_StatusTool!M321</f>
        <v/>
      </c>
      <c r="AB327" s="44" t="str">
        <f>Nut_StatusTool!N321</f>
        <v/>
      </c>
      <c r="AC327" s="44">
        <f>Nut_StatusTool!I321</f>
        <v>0</v>
      </c>
      <c r="AD327" s="44">
        <f>Nut_StatusTool!J321</f>
        <v>0</v>
      </c>
    </row>
    <row r="328" spans="1:30" ht="20.100000000000001" customHeight="1">
      <c r="A328" s="59" t="str">
        <f t="array" ref="A328">IF(ROWS(A$9:A328)&gt;$U$5,"",INDEX(T$13:T$512,SMALL(IF(($Z$13:$Z$512=$Z$5),ROW($A$9:$A$508)-ROW($A$9)+1,""),ROWS(A$9:A328)),,1))</f>
        <v/>
      </c>
      <c r="B328" s="390" t="str">
        <f t="array" ref="B328">IF(ROWS(B$9:B328)&gt;$U$5,"",INDEX(U$13:U$512,SMALL(IF(($Z$13:$Z$512=$Z$5),ROW($A$9:$A$508)-ROW($A$9)+1,""),ROWS(B$9:B328)),,1))</f>
        <v/>
      </c>
      <c r="C328" s="389" t="str">
        <f t="array" ref="C328">IF(ROWS(C$9:C328)&gt;$U$5,"",INDEX(V$13:V$512,SMALL(IF(($Z$13:$Z$512=$Z$5),ROW($A$9:$A$508)-ROW($A$9)+1,""),ROWS(C$9:C328)),,1))</f>
        <v/>
      </c>
      <c r="D328" s="309" t="str">
        <f t="array" ref="D328">IF(ROWS(D$9:D328)&gt;$U$5,"",INDEX(W$13:W$512,SMALL(IF(($Z$13:$Z$512=$Z$5),ROW($A$9:$A$508)-ROW($A$9)+1,""),ROWS(D$9:D328)),,1))</f>
        <v/>
      </c>
      <c r="E328" s="59" t="str">
        <f t="array" ref="E328">IF(ROWS(E$9:E328)&gt;$U$5,"",INDEX(X$13:X$512,SMALL(IF(($Z$13:$Z$512=$Z$5),ROW($A$9:$A$508)-ROW($A$9)+1,""),ROWS(E$9:E328)),,1))</f>
        <v/>
      </c>
      <c r="F328" s="59" t="str">
        <f t="array" ref="F328">IF(ROWS(F$9:F328)&gt;$U$5,"",INDEX(Y$13:Y$512,SMALL(IF(($Z$13:$Z$512=$Z$5),ROW($A$9:$A$508)-ROW($A$9)+1,""),ROWS(F$9:F328)),,1))</f>
        <v/>
      </c>
      <c r="G328" s="59" t="str">
        <f t="array" ref="G328">IF(ROWS(G$9:G328)&gt;$U$5,"",INDEX(Z$13:Z$512,SMALL(IF(($Z$13:$Z$512=$Z$5),ROW($A$9:$A$508)-ROW($A$9)+1,""),ROWS(G$9:G328)),,1))</f>
        <v/>
      </c>
      <c r="H328" s="59" t="str">
        <f t="array" ref="H328">IF(ROWS(H$9:H328)&gt;$U$5,"",INDEX(AC$13:AC$512,SMALL(IF(($Z$13:$Z$512=$Z$5),ROW($A$9:$A$508)-ROW($A$9)+1,""),ROWS(H$9:H328)),,1))</f>
        <v/>
      </c>
      <c r="I328" s="105"/>
      <c r="J328" s="105"/>
      <c r="K328" s="105"/>
      <c r="L328" s="105"/>
      <c r="M328" s="136"/>
      <c r="N328" s="44"/>
      <c r="O328" s="44"/>
      <c r="P328" s="44"/>
      <c r="Q328" s="44"/>
      <c r="R328" s="44"/>
      <c r="S328" s="44"/>
      <c r="T328" s="44">
        <f>Nut_StatusTool!A322</f>
        <v>316</v>
      </c>
      <c r="U328" s="44">
        <f>Nut_StatusTool!B322</f>
        <v>0</v>
      </c>
      <c r="V328" s="44">
        <f>Nut_StatusTool!C322</f>
        <v>0</v>
      </c>
      <c r="W328" s="44">
        <f>Nut_StatusTool!D322</f>
        <v>0</v>
      </c>
      <c r="X328" s="44">
        <f>Nut_StatusTool!F322</f>
        <v>0</v>
      </c>
      <c r="Y328" s="285" t="str">
        <f>Nut_StatusTool!K322</f>
        <v/>
      </c>
      <c r="Z328" s="44" t="str">
        <f>Nut_StatusTool!L322</f>
        <v/>
      </c>
      <c r="AA328" s="44" t="str">
        <f>Nut_StatusTool!M322</f>
        <v/>
      </c>
      <c r="AB328" s="44" t="str">
        <f>Nut_StatusTool!N322</f>
        <v/>
      </c>
      <c r="AC328" s="44">
        <f>Nut_StatusTool!I322</f>
        <v>0</v>
      </c>
      <c r="AD328" s="44">
        <f>Nut_StatusTool!J322</f>
        <v>0</v>
      </c>
    </row>
    <row r="329" spans="1:30" ht="20.100000000000001" customHeight="1">
      <c r="A329" s="59" t="str">
        <f t="array" ref="A329">IF(ROWS(A$9:A329)&gt;$U$5,"",INDEX(T$13:T$512,SMALL(IF(($Z$13:$Z$512=$Z$5),ROW($A$9:$A$508)-ROW($A$9)+1,""),ROWS(A$9:A329)),,1))</f>
        <v/>
      </c>
      <c r="B329" s="390" t="str">
        <f t="array" ref="B329">IF(ROWS(B$9:B329)&gt;$U$5,"",INDEX(U$13:U$512,SMALL(IF(($Z$13:$Z$512=$Z$5),ROW($A$9:$A$508)-ROW($A$9)+1,""),ROWS(B$9:B329)),,1))</f>
        <v/>
      </c>
      <c r="C329" s="389" t="str">
        <f t="array" ref="C329">IF(ROWS(C$9:C329)&gt;$U$5,"",INDEX(V$13:V$512,SMALL(IF(($Z$13:$Z$512=$Z$5),ROW($A$9:$A$508)-ROW($A$9)+1,""),ROWS(C$9:C329)),,1))</f>
        <v/>
      </c>
      <c r="D329" s="309" t="str">
        <f t="array" ref="D329">IF(ROWS(D$9:D329)&gt;$U$5,"",INDEX(W$13:W$512,SMALL(IF(($Z$13:$Z$512=$Z$5),ROW($A$9:$A$508)-ROW($A$9)+1,""),ROWS(D$9:D329)),,1))</f>
        <v/>
      </c>
      <c r="E329" s="59" t="str">
        <f t="array" ref="E329">IF(ROWS(E$9:E329)&gt;$U$5,"",INDEX(X$13:X$512,SMALL(IF(($Z$13:$Z$512=$Z$5),ROW($A$9:$A$508)-ROW($A$9)+1,""),ROWS(E$9:E329)),,1))</f>
        <v/>
      </c>
      <c r="F329" s="59" t="str">
        <f t="array" ref="F329">IF(ROWS(F$9:F329)&gt;$U$5,"",INDEX(Y$13:Y$512,SMALL(IF(($Z$13:$Z$512=$Z$5),ROW($A$9:$A$508)-ROW($A$9)+1,""),ROWS(F$9:F329)),,1))</f>
        <v/>
      </c>
      <c r="G329" s="59" t="str">
        <f t="array" ref="G329">IF(ROWS(G$9:G329)&gt;$U$5,"",INDEX(Z$13:Z$512,SMALL(IF(($Z$13:$Z$512=$Z$5),ROW($A$9:$A$508)-ROW($A$9)+1,""),ROWS(G$9:G329)),,1))</f>
        <v/>
      </c>
      <c r="H329" s="59" t="str">
        <f t="array" ref="H329">IF(ROWS(H$9:H329)&gt;$U$5,"",INDEX(AC$13:AC$512,SMALL(IF(($Z$13:$Z$512=$Z$5),ROW($A$9:$A$508)-ROW($A$9)+1,""),ROWS(H$9:H329)),,1))</f>
        <v/>
      </c>
      <c r="I329" s="105"/>
      <c r="J329" s="105"/>
      <c r="K329" s="105"/>
      <c r="L329" s="105"/>
      <c r="M329" s="136"/>
      <c r="N329" s="44"/>
      <c r="O329" s="44"/>
      <c r="P329" s="44"/>
      <c r="Q329" s="44"/>
      <c r="R329" s="44"/>
      <c r="S329" s="44"/>
      <c r="T329" s="44">
        <f>Nut_StatusTool!A323</f>
        <v>317</v>
      </c>
      <c r="U329" s="44">
        <f>Nut_StatusTool!B323</f>
        <v>0</v>
      </c>
      <c r="V329" s="44">
        <f>Nut_StatusTool!C323</f>
        <v>0</v>
      </c>
      <c r="W329" s="44">
        <f>Nut_StatusTool!D323</f>
        <v>0</v>
      </c>
      <c r="X329" s="44">
        <f>Nut_StatusTool!F323</f>
        <v>0</v>
      </c>
      <c r="Y329" s="285" t="str">
        <f>Nut_StatusTool!K323</f>
        <v/>
      </c>
      <c r="Z329" s="44" t="str">
        <f>Nut_StatusTool!L323</f>
        <v/>
      </c>
      <c r="AA329" s="44" t="str">
        <f>Nut_StatusTool!M323</f>
        <v/>
      </c>
      <c r="AB329" s="44" t="str">
        <f>Nut_StatusTool!N323</f>
        <v/>
      </c>
      <c r="AC329" s="44">
        <f>Nut_StatusTool!I323</f>
        <v>0</v>
      </c>
      <c r="AD329" s="44">
        <f>Nut_StatusTool!J323</f>
        <v>0</v>
      </c>
    </row>
    <row r="330" spans="1:30" ht="20.100000000000001" customHeight="1">
      <c r="A330" s="59" t="str">
        <f t="array" ref="A330">IF(ROWS(A$9:A330)&gt;$U$5,"",INDEX(T$13:T$512,SMALL(IF(($Z$13:$Z$512=$Z$5),ROW($A$9:$A$508)-ROW($A$9)+1,""),ROWS(A$9:A330)),,1))</f>
        <v/>
      </c>
      <c r="B330" s="390" t="str">
        <f t="array" ref="B330">IF(ROWS(B$9:B330)&gt;$U$5,"",INDEX(U$13:U$512,SMALL(IF(($Z$13:$Z$512=$Z$5),ROW($A$9:$A$508)-ROW($A$9)+1,""),ROWS(B$9:B330)),,1))</f>
        <v/>
      </c>
      <c r="C330" s="389" t="str">
        <f t="array" ref="C330">IF(ROWS(C$9:C330)&gt;$U$5,"",INDEX(V$13:V$512,SMALL(IF(($Z$13:$Z$512=$Z$5),ROW($A$9:$A$508)-ROW($A$9)+1,""),ROWS(C$9:C330)),,1))</f>
        <v/>
      </c>
      <c r="D330" s="309" t="str">
        <f t="array" ref="D330">IF(ROWS(D$9:D330)&gt;$U$5,"",INDEX(W$13:W$512,SMALL(IF(($Z$13:$Z$512=$Z$5),ROW($A$9:$A$508)-ROW($A$9)+1,""),ROWS(D$9:D330)),,1))</f>
        <v/>
      </c>
      <c r="E330" s="59" t="str">
        <f t="array" ref="E330">IF(ROWS(E$9:E330)&gt;$U$5,"",INDEX(X$13:X$512,SMALL(IF(($Z$13:$Z$512=$Z$5),ROW($A$9:$A$508)-ROW($A$9)+1,""),ROWS(E$9:E330)),,1))</f>
        <v/>
      </c>
      <c r="F330" s="59" t="str">
        <f t="array" ref="F330">IF(ROWS(F$9:F330)&gt;$U$5,"",INDEX(Y$13:Y$512,SMALL(IF(($Z$13:$Z$512=$Z$5),ROW($A$9:$A$508)-ROW($A$9)+1,""),ROWS(F$9:F330)),,1))</f>
        <v/>
      </c>
      <c r="G330" s="59" t="str">
        <f t="array" ref="G330">IF(ROWS(G$9:G330)&gt;$U$5,"",INDEX(Z$13:Z$512,SMALL(IF(($Z$13:$Z$512=$Z$5),ROW($A$9:$A$508)-ROW($A$9)+1,""),ROWS(G$9:G330)),,1))</f>
        <v/>
      </c>
      <c r="H330" s="59" t="str">
        <f t="array" ref="H330">IF(ROWS(H$9:H330)&gt;$U$5,"",INDEX(AC$13:AC$512,SMALL(IF(($Z$13:$Z$512=$Z$5),ROW($A$9:$A$508)-ROW($A$9)+1,""),ROWS(H$9:H330)),,1))</f>
        <v/>
      </c>
      <c r="I330" s="105"/>
      <c r="J330" s="105"/>
      <c r="K330" s="105"/>
      <c r="L330" s="105"/>
      <c r="M330" s="136"/>
      <c r="N330" s="44"/>
      <c r="O330" s="44"/>
      <c r="P330" s="44"/>
      <c r="Q330" s="44"/>
      <c r="R330" s="44"/>
      <c r="S330" s="44"/>
      <c r="T330" s="44">
        <f>Nut_StatusTool!A324</f>
        <v>318</v>
      </c>
      <c r="U330" s="44">
        <f>Nut_StatusTool!B324</f>
        <v>0</v>
      </c>
      <c r="V330" s="44">
        <f>Nut_StatusTool!C324</f>
        <v>0</v>
      </c>
      <c r="W330" s="44">
        <f>Nut_StatusTool!D324</f>
        <v>0</v>
      </c>
      <c r="X330" s="44">
        <f>Nut_StatusTool!F324</f>
        <v>0</v>
      </c>
      <c r="Y330" s="285" t="str">
        <f>Nut_StatusTool!K324</f>
        <v/>
      </c>
      <c r="Z330" s="44" t="str">
        <f>Nut_StatusTool!L324</f>
        <v/>
      </c>
      <c r="AA330" s="44" t="str">
        <f>Nut_StatusTool!M324</f>
        <v/>
      </c>
      <c r="AB330" s="44" t="str">
        <f>Nut_StatusTool!N324</f>
        <v/>
      </c>
      <c r="AC330" s="44">
        <f>Nut_StatusTool!I324</f>
        <v>0</v>
      </c>
      <c r="AD330" s="44">
        <f>Nut_StatusTool!J324</f>
        <v>0</v>
      </c>
    </row>
    <row r="331" spans="1:30" ht="20.100000000000001" customHeight="1">
      <c r="A331" s="59" t="str">
        <f t="array" ref="A331">IF(ROWS(A$9:A331)&gt;$U$5,"",INDEX(T$13:T$512,SMALL(IF(($Z$13:$Z$512=$Z$5),ROW($A$9:$A$508)-ROW($A$9)+1,""),ROWS(A$9:A331)),,1))</f>
        <v/>
      </c>
      <c r="B331" s="390" t="str">
        <f t="array" ref="B331">IF(ROWS(B$9:B331)&gt;$U$5,"",INDEX(U$13:U$512,SMALL(IF(($Z$13:$Z$512=$Z$5),ROW($A$9:$A$508)-ROW($A$9)+1,""),ROWS(B$9:B331)),,1))</f>
        <v/>
      </c>
      <c r="C331" s="389" t="str">
        <f t="array" ref="C331">IF(ROWS(C$9:C331)&gt;$U$5,"",INDEX(V$13:V$512,SMALL(IF(($Z$13:$Z$512=$Z$5),ROW($A$9:$A$508)-ROW($A$9)+1,""),ROWS(C$9:C331)),,1))</f>
        <v/>
      </c>
      <c r="D331" s="309" t="str">
        <f t="array" ref="D331">IF(ROWS(D$9:D331)&gt;$U$5,"",INDEX(W$13:W$512,SMALL(IF(($Z$13:$Z$512=$Z$5),ROW($A$9:$A$508)-ROW($A$9)+1,""),ROWS(D$9:D331)),,1))</f>
        <v/>
      </c>
      <c r="E331" s="59" t="str">
        <f t="array" ref="E331">IF(ROWS(E$9:E331)&gt;$U$5,"",INDEX(X$13:X$512,SMALL(IF(($Z$13:$Z$512=$Z$5),ROW($A$9:$A$508)-ROW($A$9)+1,""),ROWS(E$9:E331)),,1))</f>
        <v/>
      </c>
      <c r="F331" s="59" t="str">
        <f t="array" ref="F331">IF(ROWS(F$9:F331)&gt;$U$5,"",INDEX(Y$13:Y$512,SMALL(IF(($Z$13:$Z$512=$Z$5),ROW($A$9:$A$508)-ROW($A$9)+1,""),ROWS(F$9:F331)),,1))</f>
        <v/>
      </c>
      <c r="G331" s="59" t="str">
        <f t="array" ref="G331">IF(ROWS(G$9:G331)&gt;$U$5,"",INDEX(Z$13:Z$512,SMALL(IF(($Z$13:$Z$512=$Z$5),ROW($A$9:$A$508)-ROW($A$9)+1,""),ROWS(G$9:G331)),,1))</f>
        <v/>
      </c>
      <c r="H331" s="59" t="str">
        <f t="array" ref="H331">IF(ROWS(H$9:H331)&gt;$U$5,"",INDEX(AC$13:AC$512,SMALL(IF(($Z$13:$Z$512=$Z$5),ROW($A$9:$A$508)-ROW($A$9)+1,""),ROWS(H$9:H331)),,1))</f>
        <v/>
      </c>
      <c r="I331" s="105"/>
      <c r="J331" s="105"/>
      <c r="K331" s="105"/>
      <c r="L331" s="105"/>
      <c r="M331" s="136"/>
      <c r="N331" s="44"/>
      <c r="O331" s="44"/>
      <c r="P331" s="44"/>
      <c r="Q331" s="44"/>
      <c r="R331" s="44"/>
      <c r="S331" s="44"/>
      <c r="T331" s="44">
        <f>Nut_StatusTool!A325</f>
        <v>319</v>
      </c>
      <c r="U331" s="44">
        <f>Nut_StatusTool!B325</f>
        <v>0</v>
      </c>
      <c r="V331" s="44">
        <f>Nut_StatusTool!C325</f>
        <v>0</v>
      </c>
      <c r="W331" s="44">
        <f>Nut_StatusTool!D325</f>
        <v>0</v>
      </c>
      <c r="X331" s="44">
        <f>Nut_StatusTool!F325</f>
        <v>0</v>
      </c>
      <c r="Y331" s="285" t="str">
        <f>Nut_StatusTool!K325</f>
        <v/>
      </c>
      <c r="Z331" s="44" t="str">
        <f>Nut_StatusTool!L325</f>
        <v/>
      </c>
      <c r="AA331" s="44" t="str">
        <f>Nut_StatusTool!M325</f>
        <v/>
      </c>
      <c r="AB331" s="44" t="str">
        <f>Nut_StatusTool!N325</f>
        <v/>
      </c>
      <c r="AC331" s="44">
        <f>Nut_StatusTool!I325</f>
        <v>0</v>
      </c>
      <c r="AD331" s="44">
        <f>Nut_StatusTool!J325</f>
        <v>0</v>
      </c>
    </row>
    <row r="332" spans="1:30" ht="20.100000000000001" customHeight="1">
      <c r="A332" s="59" t="str">
        <f t="array" ref="A332">IF(ROWS(A$9:A332)&gt;$U$5,"",INDEX(T$13:T$512,SMALL(IF(($Z$13:$Z$512=$Z$5),ROW($A$9:$A$508)-ROW($A$9)+1,""),ROWS(A$9:A332)),,1))</f>
        <v/>
      </c>
      <c r="B332" s="390" t="str">
        <f t="array" ref="B332">IF(ROWS(B$9:B332)&gt;$U$5,"",INDEX(U$13:U$512,SMALL(IF(($Z$13:$Z$512=$Z$5),ROW($A$9:$A$508)-ROW($A$9)+1,""),ROWS(B$9:B332)),,1))</f>
        <v/>
      </c>
      <c r="C332" s="389" t="str">
        <f t="array" ref="C332">IF(ROWS(C$9:C332)&gt;$U$5,"",INDEX(V$13:V$512,SMALL(IF(($Z$13:$Z$512=$Z$5),ROW($A$9:$A$508)-ROW($A$9)+1,""),ROWS(C$9:C332)),,1))</f>
        <v/>
      </c>
      <c r="D332" s="309" t="str">
        <f t="array" ref="D332">IF(ROWS(D$9:D332)&gt;$U$5,"",INDEX(W$13:W$512,SMALL(IF(($Z$13:$Z$512=$Z$5),ROW($A$9:$A$508)-ROW($A$9)+1,""),ROWS(D$9:D332)),,1))</f>
        <v/>
      </c>
      <c r="E332" s="59" t="str">
        <f t="array" ref="E332">IF(ROWS(E$9:E332)&gt;$U$5,"",INDEX(X$13:X$512,SMALL(IF(($Z$13:$Z$512=$Z$5),ROW($A$9:$A$508)-ROW($A$9)+1,""),ROWS(E$9:E332)),,1))</f>
        <v/>
      </c>
      <c r="F332" s="59" t="str">
        <f t="array" ref="F332">IF(ROWS(F$9:F332)&gt;$U$5,"",INDEX(Y$13:Y$512,SMALL(IF(($Z$13:$Z$512=$Z$5),ROW($A$9:$A$508)-ROW($A$9)+1,""),ROWS(F$9:F332)),,1))</f>
        <v/>
      </c>
      <c r="G332" s="59" t="str">
        <f t="array" ref="G332">IF(ROWS(G$9:G332)&gt;$U$5,"",INDEX(Z$13:Z$512,SMALL(IF(($Z$13:$Z$512=$Z$5),ROW($A$9:$A$508)-ROW($A$9)+1,""),ROWS(G$9:G332)),,1))</f>
        <v/>
      </c>
      <c r="H332" s="59" t="str">
        <f t="array" ref="H332">IF(ROWS(H$9:H332)&gt;$U$5,"",INDEX(AC$13:AC$512,SMALL(IF(($Z$13:$Z$512=$Z$5),ROW($A$9:$A$508)-ROW($A$9)+1,""),ROWS(H$9:H332)),,1))</f>
        <v/>
      </c>
      <c r="I332" s="105"/>
      <c r="J332" s="105"/>
      <c r="K332" s="105"/>
      <c r="L332" s="105"/>
      <c r="M332" s="136"/>
      <c r="N332" s="44"/>
      <c r="O332" s="44"/>
      <c r="P332" s="44"/>
      <c r="Q332" s="44"/>
      <c r="R332" s="44"/>
      <c r="S332" s="44"/>
      <c r="T332" s="44">
        <f>Nut_StatusTool!A326</f>
        <v>320</v>
      </c>
      <c r="U332" s="44">
        <f>Nut_StatusTool!B326</f>
        <v>0</v>
      </c>
      <c r="V332" s="44">
        <f>Nut_StatusTool!C326</f>
        <v>0</v>
      </c>
      <c r="W332" s="44">
        <f>Nut_StatusTool!D326</f>
        <v>0</v>
      </c>
      <c r="X332" s="44">
        <f>Nut_StatusTool!F326</f>
        <v>0</v>
      </c>
      <c r="Y332" s="285" t="str">
        <f>Nut_StatusTool!K326</f>
        <v/>
      </c>
      <c r="Z332" s="44" t="str">
        <f>Nut_StatusTool!L326</f>
        <v/>
      </c>
      <c r="AA332" s="44" t="str">
        <f>Nut_StatusTool!M326</f>
        <v/>
      </c>
      <c r="AB332" s="44" t="str">
        <f>Nut_StatusTool!N326</f>
        <v/>
      </c>
      <c r="AC332" s="44">
        <f>Nut_StatusTool!I326</f>
        <v>0</v>
      </c>
      <c r="AD332" s="44">
        <f>Nut_StatusTool!J326</f>
        <v>0</v>
      </c>
    </row>
    <row r="333" spans="1:30" ht="20.100000000000001" customHeight="1">
      <c r="A333" s="59" t="str">
        <f t="array" ref="A333">IF(ROWS(A$9:A333)&gt;$U$5,"",INDEX(T$13:T$512,SMALL(IF(($Z$13:$Z$512=$Z$5),ROW($A$9:$A$508)-ROW($A$9)+1,""),ROWS(A$9:A333)),,1))</f>
        <v/>
      </c>
      <c r="B333" s="390" t="str">
        <f t="array" ref="B333">IF(ROWS(B$9:B333)&gt;$U$5,"",INDEX(U$13:U$512,SMALL(IF(($Z$13:$Z$512=$Z$5),ROW($A$9:$A$508)-ROW($A$9)+1,""),ROWS(B$9:B333)),,1))</f>
        <v/>
      </c>
      <c r="C333" s="389" t="str">
        <f t="array" ref="C333">IF(ROWS(C$9:C333)&gt;$U$5,"",INDEX(V$13:V$512,SMALL(IF(($Z$13:$Z$512=$Z$5),ROW($A$9:$A$508)-ROW($A$9)+1,""),ROWS(C$9:C333)),,1))</f>
        <v/>
      </c>
      <c r="D333" s="309" t="str">
        <f t="array" ref="D333">IF(ROWS(D$9:D333)&gt;$U$5,"",INDEX(W$13:W$512,SMALL(IF(($Z$13:$Z$512=$Z$5),ROW($A$9:$A$508)-ROW($A$9)+1,""),ROWS(D$9:D333)),,1))</f>
        <v/>
      </c>
      <c r="E333" s="59" t="str">
        <f t="array" ref="E333">IF(ROWS(E$9:E333)&gt;$U$5,"",INDEX(X$13:X$512,SMALL(IF(($Z$13:$Z$512=$Z$5),ROW($A$9:$A$508)-ROW($A$9)+1,""),ROWS(E$9:E333)),,1))</f>
        <v/>
      </c>
      <c r="F333" s="59" t="str">
        <f t="array" ref="F333">IF(ROWS(F$9:F333)&gt;$U$5,"",INDEX(Y$13:Y$512,SMALL(IF(($Z$13:$Z$512=$Z$5),ROW($A$9:$A$508)-ROW($A$9)+1,""),ROWS(F$9:F333)),,1))</f>
        <v/>
      </c>
      <c r="G333" s="59" t="str">
        <f t="array" ref="G333">IF(ROWS(G$9:G333)&gt;$U$5,"",INDEX(Z$13:Z$512,SMALL(IF(($Z$13:$Z$512=$Z$5),ROW($A$9:$A$508)-ROW($A$9)+1,""),ROWS(G$9:G333)),,1))</f>
        <v/>
      </c>
      <c r="H333" s="59" t="str">
        <f t="array" ref="H333">IF(ROWS(H$9:H333)&gt;$U$5,"",INDEX(AC$13:AC$512,SMALL(IF(($Z$13:$Z$512=$Z$5),ROW($A$9:$A$508)-ROW($A$9)+1,""),ROWS(H$9:H333)),,1))</f>
        <v/>
      </c>
      <c r="I333" s="105"/>
      <c r="J333" s="105"/>
      <c r="K333" s="105"/>
      <c r="L333" s="105"/>
      <c r="M333" s="136"/>
      <c r="N333" s="44"/>
      <c r="O333" s="44"/>
      <c r="P333" s="44"/>
      <c r="Q333" s="44"/>
      <c r="R333" s="44"/>
      <c r="S333" s="44"/>
      <c r="T333" s="44">
        <f>Nut_StatusTool!A327</f>
        <v>321</v>
      </c>
      <c r="U333" s="44">
        <f>Nut_StatusTool!B327</f>
        <v>0</v>
      </c>
      <c r="V333" s="44">
        <f>Nut_StatusTool!C327</f>
        <v>0</v>
      </c>
      <c r="W333" s="44">
        <f>Nut_StatusTool!D327</f>
        <v>0</v>
      </c>
      <c r="X333" s="44">
        <f>Nut_StatusTool!F327</f>
        <v>0</v>
      </c>
      <c r="Y333" s="285" t="str">
        <f>Nut_StatusTool!K327</f>
        <v/>
      </c>
      <c r="Z333" s="44" t="str">
        <f>Nut_StatusTool!L327</f>
        <v/>
      </c>
      <c r="AA333" s="44" t="str">
        <f>Nut_StatusTool!M327</f>
        <v/>
      </c>
      <c r="AB333" s="44" t="str">
        <f>Nut_StatusTool!N327</f>
        <v/>
      </c>
      <c r="AC333" s="44">
        <f>Nut_StatusTool!I327</f>
        <v>0</v>
      </c>
      <c r="AD333" s="44">
        <f>Nut_StatusTool!J327</f>
        <v>0</v>
      </c>
    </row>
    <row r="334" spans="1:30" ht="20.100000000000001" customHeight="1">
      <c r="A334" s="59" t="str">
        <f t="array" ref="A334">IF(ROWS(A$9:A334)&gt;$U$5,"",INDEX(T$13:T$512,SMALL(IF(($Z$13:$Z$512=$Z$5),ROW($A$9:$A$508)-ROW($A$9)+1,""),ROWS(A$9:A334)),,1))</f>
        <v/>
      </c>
      <c r="B334" s="390" t="str">
        <f t="array" ref="B334">IF(ROWS(B$9:B334)&gt;$U$5,"",INDEX(U$13:U$512,SMALL(IF(($Z$13:$Z$512=$Z$5),ROW($A$9:$A$508)-ROW($A$9)+1,""),ROWS(B$9:B334)),,1))</f>
        <v/>
      </c>
      <c r="C334" s="389" t="str">
        <f t="array" ref="C334">IF(ROWS(C$9:C334)&gt;$U$5,"",INDEX(V$13:V$512,SMALL(IF(($Z$13:$Z$512=$Z$5),ROW($A$9:$A$508)-ROW($A$9)+1,""),ROWS(C$9:C334)),,1))</f>
        <v/>
      </c>
      <c r="D334" s="309" t="str">
        <f t="array" ref="D334">IF(ROWS(D$9:D334)&gt;$U$5,"",INDEX(W$13:W$512,SMALL(IF(($Z$13:$Z$512=$Z$5),ROW($A$9:$A$508)-ROW($A$9)+1,""),ROWS(D$9:D334)),,1))</f>
        <v/>
      </c>
      <c r="E334" s="59" t="str">
        <f t="array" ref="E334">IF(ROWS(E$9:E334)&gt;$U$5,"",INDEX(X$13:X$512,SMALL(IF(($Z$13:$Z$512=$Z$5),ROW($A$9:$A$508)-ROW($A$9)+1,""),ROWS(E$9:E334)),,1))</f>
        <v/>
      </c>
      <c r="F334" s="59" t="str">
        <f t="array" ref="F334">IF(ROWS(F$9:F334)&gt;$U$5,"",INDEX(Y$13:Y$512,SMALL(IF(($Z$13:$Z$512=$Z$5),ROW($A$9:$A$508)-ROW($A$9)+1,""),ROWS(F$9:F334)),,1))</f>
        <v/>
      </c>
      <c r="G334" s="59" t="str">
        <f t="array" ref="G334">IF(ROWS(G$9:G334)&gt;$U$5,"",INDEX(Z$13:Z$512,SMALL(IF(($Z$13:$Z$512=$Z$5),ROW($A$9:$A$508)-ROW($A$9)+1,""),ROWS(G$9:G334)),,1))</f>
        <v/>
      </c>
      <c r="H334" s="59" t="str">
        <f t="array" ref="H334">IF(ROWS(H$9:H334)&gt;$U$5,"",INDEX(AC$13:AC$512,SMALL(IF(($Z$13:$Z$512=$Z$5),ROW($A$9:$A$508)-ROW($A$9)+1,""),ROWS(H$9:H334)),,1))</f>
        <v/>
      </c>
      <c r="I334" s="105"/>
      <c r="J334" s="105"/>
      <c r="K334" s="105"/>
      <c r="L334" s="105"/>
      <c r="M334" s="136"/>
      <c r="N334" s="44"/>
      <c r="O334" s="44"/>
      <c r="P334" s="44"/>
      <c r="Q334" s="44"/>
      <c r="R334" s="44"/>
      <c r="S334" s="44"/>
      <c r="T334" s="44">
        <f>Nut_StatusTool!A328</f>
        <v>322</v>
      </c>
      <c r="U334" s="44">
        <f>Nut_StatusTool!B328</f>
        <v>0</v>
      </c>
      <c r="V334" s="44">
        <f>Nut_StatusTool!C328</f>
        <v>0</v>
      </c>
      <c r="W334" s="44">
        <f>Nut_StatusTool!D328</f>
        <v>0</v>
      </c>
      <c r="X334" s="44">
        <f>Nut_StatusTool!F328</f>
        <v>0</v>
      </c>
      <c r="Y334" s="285" t="str">
        <f>Nut_StatusTool!K328</f>
        <v/>
      </c>
      <c r="Z334" s="44" t="str">
        <f>Nut_StatusTool!L328</f>
        <v/>
      </c>
      <c r="AA334" s="44" t="str">
        <f>Nut_StatusTool!M328</f>
        <v/>
      </c>
      <c r="AB334" s="44" t="str">
        <f>Nut_StatusTool!N328</f>
        <v/>
      </c>
      <c r="AC334" s="44">
        <f>Nut_StatusTool!I328</f>
        <v>0</v>
      </c>
      <c r="AD334" s="44">
        <f>Nut_StatusTool!J328</f>
        <v>0</v>
      </c>
    </row>
    <row r="335" spans="1:30" ht="20.100000000000001" customHeight="1">
      <c r="A335" s="59" t="str">
        <f t="array" ref="A335">IF(ROWS(A$9:A335)&gt;$U$5,"",INDEX(T$13:T$512,SMALL(IF(($Z$13:$Z$512=$Z$5),ROW($A$9:$A$508)-ROW($A$9)+1,""),ROWS(A$9:A335)),,1))</f>
        <v/>
      </c>
      <c r="B335" s="390" t="str">
        <f t="array" ref="B335">IF(ROWS(B$9:B335)&gt;$U$5,"",INDEX(U$13:U$512,SMALL(IF(($Z$13:$Z$512=$Z$5),ROW($A$9:$A$508)-ROW($A$9)+1,""),ROWS(B$9:B335)),,1))</f>
        <v/>
      </c>
      <c r="C335" s="389" t="str">
        <f t="array" ref="C335">IF(ROWS(C$9:C335)&gt;$U$5,"",INDEX(V$13:V$512,SMALL(IF(($Z$13:$Z$512=$Z$5),ROW($A$9:$A$508)-ROW($A$9)+1,""),ROWS(C$9:C335)),,1))</f>
        <v/>
      </c>
      <c r="D335" s="309" t="str">
        <f t="array" ref="D335">IF(ROWS(D$9:D335)&gt;$U$5,"",INDEX(W$13:W$512,SMALL(IF(($Z$13:$Z$512=$Z$5),ROW($A$9:$A$508)-ROW($A$9)+1,""),ROWS(D$9:D335)),,1))</f>
        <v/>
      </c>
      <c r="E335" s="59" t="str">
        <f t="array" ref="E335">IF(ROWS(E$9:E335)&gt;$U$5,"",INDEX(X$13:X$512,SMALL(IF(($Z$13:$Z$512=$Z$5),ROW($A$9:$A$508)-ROW($A$9)+1,""),ROWS(E$9:E335)),,1))</f>
        <v/>
      </c>
      <c r="F335" s="59" t="str">
        <f t="array" ref="F335">IF(ROWS(F$9:F335)&gt;$U$5,"",INDEX(Y$13:Y$512,SMALL(IF(($Z$13:$Z$512=$Z$5),ROW($A$9:$A$508)-ROW($A$9)+1,""),ROWS(F$9:F335)),,1))</f>
        <v/>
      </c>
      <c r="G335" s="59" t="str">
        <f t="array" ref="G335">IF(ROWS(G$9:G335)&gt;$U$5,"",INDEX(Z$13:Z$512,SMALL(IF(($Z$13:$Z$512=$Z$5),ROW($A$9:$A$508)-ROW($A$9)+1,""),ROWS(G$9:G335)),,1))</f>
        <v/>
      </c>
      <c r="H335" s="59" t="str">
        <f t="array" ref="H335">IF(ROWS(H$9:H335)&gt;$U$5,"",INDEX(AC$13:AC$512,SMALL(IF(($Z$13:$Z$512=$Z$5),ROW($A$9:$A$508)-ROW($A$9)+1,""),ROWS(H$9:H335)),,1))</f>
        <v/>
      </c>
      <c r="I335" s="105"/>
      <c r="J335" s="105"/>
      <c r="K335" s="105"/>
      <c r="L335" s="105"/>
      <c r="M335" s="136"/>
      <c r="N335" s="44"/>
      <c r="O335" s="44"/>
      <c r="P335" s="44"/>
      <c r="Q335" s="44"/>
      <c r="R335" s="44"/>
      <c r="S335" s="44"/>
      <c r="T335" s="44">
        <f>Nut_StatusTool!A329</f>
        <v>323</v>
      </c>
      <c r="U335" s="44">
        <f>Nut_StatusTool!B329</f>
        <v>0</v>
      </c>
      <c r="V335" s="44">
        <f>Nut_StatusTool!C329</f>
        <v>0</v>
      </c>
      <c r="W335" s="44">
        <f>Nut_StatusTool!D329</f>
        <v>0</v>
      </c>
      <c r="X335" s="44">
        <f>Nut_StatusTool!F329</f>
        <v>0</v>
      </c>
      <c r="Y335" s="285" t="str">
        <f>Nut_StatusTool!K329</f>
        <v/>
      </c>
      <c r="Z335" s="44" t="str">
        <f>Nut_StatusTool!L329</f>
        <v/>
      </c>
      <c r="AA335" s="44" t="str">
        <f>Nut_StatusTool!M329</f>
        <v/>
      </c>
      <c r="AB335" s="44" t="str">
        <f>Nut_StatusTool!N329</f>
        <v/>
      </c>
      <c r="AC335" s="44">
        <f>Nut_StatusTool!I329</f>
        <v>0</v>
      </c>
      <c r="AD335" s="44">
        <f>Nut_StatusTool!J329</f>
        <v>0</v>
      </c>
    </row>
    <row r="336" spans="1:30" ht="20.100000000000001" customHeight="1">
      <c r="A336" s="59" t="str">
        <f t="array" ref="A336">IF(ROWS(A$9:A336)&gt;$U$5,"",INDEX(T$13:T$512,SMALL(IF(($Z$13:$Z$512=$Z$5),ROW($A$9:$A$508)-ROW($A$9)+1,""),ROWS(A$9:A336)),,1))</f>
        <v/>
      </c>
      <c r="B336" s="390" t="str">
        <f t="array" ref="B336">IF(ROWS(B$9:B336)&gt;$U$5,"",INDEX(U$13:U$512,SMALL(IF(($Z$13:$Z$512=$Z$5),ROW($A$9:$A$508)-ROW($A$9)+1,""),ROWS(B$9:B336)),,1))</f>
        <v/>
      </c>
      <c r="C336" s="389" t="str">
        <f t="array" ref="C336">IF(ROWS(C$9:C336)&gt;$U$5,"",INDEX(V$13:V$512,SMALL(IF(($Z$13:$Z$512=$Z$5),ROW($A$9:$A$508)-ROW($A$9)+1,""),ROWS(C$9:C336)),,1))</f>
        <v/>
      </c>
      <c r="D336" s="309" t="str">
        <f t="array" ref="D336">IF(ROWS(D$9:D336)&gt;$U$5,"",INDEX(W$13:W$512,SMALL(IF(($Z$13:$Z$512=$Z$5),ROW($A$9:$A$508)-ROW($A$9)+1,""),ROWS(D$9:D336)),,1))</f>
        <v/>
      </c>
      <c r="E336" s="59" t="str">
        <f t="array" ref="E336">IF(ROWS(E$9:E336)&gt;$U$5,"",INDEX(X$13:X$512,SMALL(IF(($Z$13:$Z$512=$Z$5),ROW($A$9:$A$508)-ROW($A$9)+1,""),ROWS(E$9:E336)),,1))</f>
        <v/>
      </c>
      <c r="F336" s="59" t="str">
        <f t="array" ref="F336">IF(ROWS(F$9:F336)&gt;$U$5,"",INDEX(Y$13:Y$512,SMALL(IF(($Z$13:$Z$512=$Z$5),ROW($A$9:$A$508)-ROW($A$9)+1,""),ROWS(F$9:F336)),,1))</f>
        <v/>
      </c>
      <c r="G336" s="59" t="str">
        <f t="array" ref="G336">IF(ROWS(G$9:G336)&gt;$U$5,"",INDEX(Z$13:Z$512,SMALL(IF(($Z$13:$Z$512=$Z$5),ROW($A$9:$A$508)-ROW($A$9)+1,""),ROWS(G$9:G336)),,1))</f>
        <v/>
      </c>
      <c r="H336" s="59" t="str">
        <f t="array" ref="H336">IF(ROWS(H$9:H336)&gt;$U$5,"",INDEX(AC$13:AC$512,SMALL(IF(($Z$13:$Z$512=$Z$5),ROW($A$9:$A$508)-ROW($A$9)+1,""),ROWS(H$9:H336)),,1))</f>
        <v/>
      </c>
      <c r="I336" s="105"/>
      <c r="J336" s="105"/>
      <c r="K336" s="105"/>
      <c r="L336" s="105"/>
      <c r="M336" s="136"/>
      <c r="N336" s="44"/>
      <c r="O336" s="44"/>
      <c r="P336" s="44"/>
      <c r="Q336" s="44"/>
      <c r="R336" s="44"/>
      <c r="S336" s="44"/>
      <c r="T336" s="44">
        <f>Nut_StatusTool!A330</f>
        <v>324</v>
      </c>
      <c r="U336" s="44">
        <f>Nut_StatusTool!B330</f>
        <v>0</v>
      </c>
      <c r="V336" s="44">
        <f>Nut_StatusTool!C330</f>
        <v>0</v>
      </c>
      <c r="W336" s="44">
        <f>Nut_StatusTool!D330</f>
        <v>0</v>
      </c>
      <c r="X336" s="44">
        <f>Nut_StatusTool!F330</f>
        <v>0</v>
      </c>
      <c r="Y336" s="285" t="str">
        <f>Nut_StatusTool!K330</f>
        <v/>
      </c>
      <c r="Z336" s="44" t="str">
        <f>Nut_StatusTool!L330</f>
        <v/>
      </c>
      <c r="AA336" s="44" t="str">
        <f>Nut_StatusTool!M330</f>
        <v/>
      </c>
      <c r="AB336" s="44" t="str">
        <f>Nut_StatusTool!N330</f>
        <v/>
      </c>
      <c r="AC336" s="44">
        <f>Nut_StatusTool!I330</f>
        <v>0</v>
      </c>
      <c r="AD336" s="44">
        <f>Nut_StatusTool!J330</f>
        <v>0</v>
      </c>
    </row>
    <row r="337" spans="1:30" ht="20.100000000000001" customHeight="1">
      <c r="A337" s="59" t="str">
        <f t="array" ref="A337">IF(ROWS(A$9:A337)&gt;$U$5,"",INDEX(T$13:T$512,SMALL(IF(($Z$13:$Z$512=$Z$5),ROW($A$9:$A$508)-ROW($A$9)+1,""),ROWS(A$9:A337)),,1))</f>
        <v/>
      </c>
      <c r="B337" s="390" t="str">
        <f t="array" ref="B337">IF(ROWS(B$9:B337)&gt;$U$5,"",INDEX(U$13:U$512,SMALL(IF(($Z$13:$Z$512=$Z$5),ROW($A$9:$A$508)-ROW($A$9)+1,""),ROWS(B$9:B337)),,1))</f>
        <v/>
      </c>
      <c r="C337" s="389" t="str">
        <f t="array" ref="C337">IF(ROWS(C$9:C337)&gt;$U$5,"",INDEX(V$13:V$512,SMALL(IF(($Z$13:$Z$512=$Z$5),ROW($A$9:$A$508)-ROW($A$9)+1,""),ROWS(C$9:C337)),,1))</f>
        <v/>
      </c>
      <c r="D337" s="309" t="str">
        <f t="array" ref="D337">IF(ROWS(D$9:D337)&gt;$U$5,"",INDEX(W$13:W$512,SMALL(IF(($Z$13:$Z$512=$Z$5),ROW($A$9:$A$508)-ROW($A$9)+1,""),ROWS(D$9:D337)),,1))</f>
        <v/>
      </c>
      <c r="E337" s="59" t="str">
        <f t="array" ref="E337">IF(ROWS(E$9:E337)&gt;$U$5,"",INDEX(X$13:X$512,SMALL(IF(($Z$13:$Z$512=$Z$5),ROW($A$9:$A$508)-ROW($A$9)+1,""),ROWS(E$9:E337)),,1))</f>
        <v/>
      </c>
      <c r="F337" s="59" t="str">
        <f t="array" ref="F337">IF(ROWS(F$9:F337)&gt;$U$5,"",INDEX(Y$13:Y$512,SMALL(IF(($Z$13:$Z$512=$Z$5),ROW($A$9:$A$508)-ROW($A$9)+1,""),ROWS(F$9:F337)),,1))</f>
        <v/>
      </c>
      <c r="G337" s="59" t="str">
        <f t="array" ref="G337">IF(ROWS(G$9:G337)&gt;$U$5,"",INDEX(Z$13:Z$512,SMALL(IF(($Z$13:$Z$512=$Z$5),ROW($A$9:$A$508)-ROW($A$9)+1,""),ROWS(G$9:G337)),,1))</f>
        <v/>
      </c>
      <c r="H337" s="59" t="str">
        <f t="array" ref="H337">IF(ROWS(H$9:H337)&gt;$U$5,"",INDEX(AC$13:AC$512,SMALL(IF(($Z$13:$Z$512=$Z$5),ROW($A$9:$A$508)-ROW($A$9)+1,""),ROWS(H$9:H337)),,1))</f>
        <v/>
      </c>
      <c r="I337" s="105"/>
      <c r="J337" s="105"/>
      <c r="K337" s="105"/>
      <c r="L337" s="105"/>
      <c r="M337" s="136"/>
      <c r="N337" s="44"/>
      <c r="O337" s="44"/>
      <c r="P337" s="44"/>
      <c r="Q337" s="44"/>
      <c r="R337" s="44"/>
      <c r="S337" s="44"/>
      <c r="T337" s="44">
        <f>Nut_StatusTool!A331</f>
        <v>325</v>
      </c>
      <c r="U337" s="44">
        <f>Nut_StatusTool!B331</f>
        <v>0</v>
      </c>
      <c r="V337" s="44">
        <f>Nut_StatusTool!C331</f>
        <v>0</v>
      </c>
      <c r="W337" s="44">
        <f>Nut_StatusTool!D331</f>
        <v>0</v>
      </c>
      <c r="X337" s="44">
        <f>Nut_StatusTool!F331</f>
        <v>0</v>
      </c>
      <c r="Y337" s="285" t="str">
        <f>Nut_StatusTool!K331</f>
        <v/>
      </c>
      <c r="Z337" s="44" t="str">
        <f>Nut_StatusTool!L331</f>
        <v/>
      </c>
      <c r="AA337" s="44" t="str">
        <f>Nut_StatusTool!M331</f>
        <v/>
      </c>
      <c r="AB337" s="44" t="str">
        <f>Nut_StatusTool!N331</f>
        <v/>
      </c>
      <c r="AC337" s="44">
        <f>Nut_StatusTool!I331</f>
        <v>0</v>
      </c>
      <c r="AD337" s="44">
        <f>Nut_StatusTool!J331</f>
        <v>0</v>
      </c>
    </row>
    <row r="338" spans="1:30" ht="20.100000000000001" customHeight="1">
      <c r="A338" s="59" t="str">
        <f t="array" ref="A338">IF(ROWS(A$9:A338)&gt;$U$5,"",INDEX(T$13:T$512,SMALL(IF(($Z$13:$Z$512=$Z$5),ROW($A$9:$A$508)-ROW($A$9)+1,""),ROWS(A$9:A338)),,1))</f>
        <v/>
      </c>
      <c r="B338" s="390" t="str">
        <f t="array" ref="B338">IF(ROWS(B$9:B338)&gt;$U$5,"",INDEX(U$13:U$512,SMALL(IF(($Z$13:$Z$512=$Z$5),ROW($A$9:$A$508)-ROW($A$9)+1,""),ROWS(B$9:B338)),,1))</f>
        <v/>
      </c>
      <c r="C338" s="389" t="str">
        <f t="array" ref="C338">IF(ROWS(C$9:C338)&gt;$U$5,"",INDEX(V$13:V$512,SMALL(IF(($Z$13:$Z$512=$Z$5),ROW($A$9:$A$508)-ROW($A$9)+1,""),ROWS(C$9:C338)),,1))</f>
        <v/>
      </c>
      <c r="D338" s="309" t="str">
        <f t="array" ref="D338">IF(ROWS(D$9:D338)&gt;$U$5,"",INDEX(W$13:W$512,SMALL(IF(($Z$13:$Z$512=$Z$5),ROW($A$9:$A$508)-ROW($A$9)+1,""),ROWS(D$9:D338)),,1))</f>
        <v/>
      </c>
      <c r="E338" s="59" t="str">
        <f t="array" ref="E338">IF(ROWS(E$9:E338)&gt;$U$5,"",INDEX(X$13:X$512,SMALL(IF(($Z$13:$Z$512=$Z$5),ROW($A$9:$A$508)-ROW($A$9)+1,""),ROWS(E$9:E338)),,1))</f>
        <v/>
      </c>
      <c r="F338" s="59" t="str">
        <f t="array" ref="F338">IF(ROWS(F$9:F338)&gt;$U$5,"",INDEX(Y$13:Y$512,SMALL(IF(($Z$13:$Z$512=$Z$5),ROW($A$9:$A$508)-ROW($A$9)+1,""),ROWS(F$9:F338)),,1))</f>
        <v/>
      </c>
      <c r="G338" s="59" t="str">
        <f t="array" ref="G338">IF(ROWS(G$9:G338)&gt;$U$5,"",INDEX(Z$13:Z$512,SMALL(IF(($Z$13:$Z$512=$Z$5),ROW($A$9:$A$508)-ROW($A$9)+1,""),ROWS(G$9:G338)),,1))</f>
        <v/>
      </c>
      <c r="H338" s="59" t="str">
        <f t="array" ref="H338">IF(ROWS(H$9:H338)&gt;$U$5,"",INDEX(AC$13:AC$512,SMALL(IF(($Z$13:$Z$512=$Z$5),ROW($A$9:$A$508)-ROW($A$9)+1,""),ROWS(H$9:H338)),,1))</f>
        <v/>
      </c>
      <c r="I338" s="105"/>
      <c r="J338" s="105"/>
      <c r="K338" s="105"/>
      <c r="L338" s="105"/>
      <c r="M338" s="136"/>
      <c r="N338" s="44"/>
      <c r="O338" s="44"/>
      <c r="P338" s="44"/>
      <c r="Q338" s="44"/>
      <c r="R338" s="44"/>
      <c r="S338" s="44"/>
      <c r="T338" s="44">
        <f>Nut_StatusTool!A332</f>
        <v>326</v>
      </c>
      <c r="U338" s="44">
        <f>Nut_StatusTool!B332</f>
        <v>0</v>
      </c>
      <c r="V338" s="44">
        <f>Nut_StatusTool!C332</f>
        <v>0</v>
      </c>
      <c r="W338" s="44">
        <f>Nut_StatusTool!D332</f>
        <v>0</v>
      </c>
      <c r="X338" s="44">
        <f>Nut_StatusTool!F332</f>
        <v>0</v>
      </c>
      <c r="Y338" s="285" t="str">
        <f>Nut_StatusTool!K332</f>
        <v/>
      </c>
      <c r="Z338" s="44" t="str">
        <f>Nut_StatusTool!L332</f>
        <v/>
      </c>
      <c r="AA338" s="44" t="str">
        <f>Nut_StatusTool!M332</f>
        <v/>
      </c>
      <c r="AB338" s="44" t="str">
        <f>Nut_StatusTool!N332</f>
        <v/>
      </c>
      <c r="AC338" s="44">
        <f>Nut_StatusTool!I332</f>
        <v>0</v>
      </c>
      <c r="AD338" s="44">
        <f>Nut_StatusTool!J332</f>
        <v>0</v>
      </c>
    </row>
    <row r="339" spans="1:30" ht="20.100000000000001" customHeight="1">
      <c r="A339" s="59" t="str">
        <f t="array" ref="A339">IF(ROWS(A$9:A339)&gt;$U$5,"",INDEX(T$13:T$512,SMALL(IF(($Z$13:$Z$512=$Z$5),ROW($A$9:$A$508)-ROW($A$9)+1,""),ROWS(A$9:A339)),,1))</f>
        <v/>
      </c>
      <c r="B339" s="390" t="str">
        <f t="array" ref="B339">IF(ROWS(B$9:B339)&gt;$U$5,"",INDEX(U$13:U$512,SMALL(IF(($Z$13:$Z$512=$Z$5),ROW($A$9:$A$508)-ROW($A$9)+1,""),ROWS(B$9:B339)),,1))</f>
        <v/>
      </c>
      <c r="C339" s="389" t="str">
        <f t="array" ref="C339">IF(ROWS(C$9:C339)&gt;$U$5,"",INDEX(V$13:V$512,SMALL(IF(($Z$13:$Z$512=$Z$5),ROW($A$9:$A$508)-ROW($A$9)+1,""),ROWS(C$9:C339)),,1))</f>
        <v/>
      </c>
      <c r="D339" s="309" t="str">
        <f t="array" ref="D339">IF(ROWS(D$9:D339)&gt;$U$5,"",INDEX(W$13:W$512,SMALL(IF(($Z$13:$Z$512=$Z$5),ROW($A$9:$A$508)-ROW($A$9)+1,""),ROWS(D$9:D339)),,1))</f>
        <v/>
      </c>
      <c r="E339" s="59" t="str">
        <f t="array" ref="E339">IF(ROWS(E$9:E339)&gt;$U$5,"",INDEX(X$13:X$512,SMALL(IF(($Z$13:$Z$512=$Z$5),ROW($A$9:$A$508)-ROW($A$9)+1,""),ROWS(E$9:E339)),,1))</f>
        <v/>
      </c>
      <c r="F339" s="59" t="str">
        <f t="array" ref="F339">IF(ROWS(F$9:F339)&gt;$U$5,"",INDEX(Y$13:Y$512,SMALL(IF(($Z$13:$Z$512=$Z$5),ROW($A$9:$A$508)-ROW($A$9)+1,""),ROWS(F$9:F339)),,1))</f>
        <v/>
      </c>
      <c r="G339" s="59" t="str">
        <f t="array" ref="G339">IF(ROWS(G$9:G339)&gt;$U$5,"",INDEX(Z$13:Z$512,SMALL(IF(($Z$13:$Z$512=$Z$5),ROW($A$9:$A$508)-ROW($A$9)+1,""),ROWS(G$9:G339)),,1))</f>
        <v/>
      </c>
      <c r="H339" s="59" t="str">
        <f t="array" ref="H339">IF(ROWS(H$9:H339)&gt;$U$5,"",INDEX(AC$13:AC$512,SMALL(IF(($Z$13:$Z$512=$Z$5),ROW($A$9:$A$508)-ROW($A$9)+1,""),ROWS(H$9:H339)),,1))</f>
        <v/>
      </c>
      <c r="I339" s="105"/>
      <c r="J339" s="105"/>
      <c r="K339" s="105"/>
      <c r="L339" s="105"/>
      <c r="M339" s="136"/>
      <c r="N339" s="44"/>
      <c r="O339" s="44"/>
      <c r="P339" s="44"/>
      <c r="Q339" s="44"/>
      <c r="R339" s="44"/>
      <c r="S339" s="44"/>
      <c r="T339" s="44">
        <f>Nut_StatusTool!A333</f>
        <v>327</v>
      </c>
      <c r="U339" s="44">
        <f>Nut_StatusTool!B333</f>
        <v>0</v>
      </c>
      <c r="V339" s="44">
        <f>Nut_StatusTool!C333</f>
        <v>0</v>
      </c>
      <c r="W339" s="44">
        <f>Nut_StatusTool!D333</f>
        <v>0</v>
      </c>
      <c r="X339" s="44">
        <f>Nut_StatusTool!F333</f>
        <v>0</v>
      </c>
      <c r="Y339" s="285" t="str">
        <f>Nut_StatusTool!K333</f>
        <v/>
      </c>
      <c r="Z339" s="44" t="str">
        <f>Nut_StatusTool!L333</f>
        <v/>
      </c>
      <c r="AA339" s="44" t="str">
        <f>Nut_StatusTool!M333</f>
        <v/>
      </c>
      <c r="AB339" s="44" t="str">
        <f>Nut_StatusTool!N333</f>
        <v/>
      </c>
      <c r="AC339" s="44">
        <f>Nut_StatusTool!I333</f>
        <v>0</v>
      </c>
      <c r="AD339" s="44">
        <f>Nut_StatusTool!J333</f>
        <v>0</v>
      </c>
    </row>
    <row r="340" spans="1:30" ht="20.100000000000001" customHeight="1">
      <c r="A340" s="59" t="str">
        <f t="array" ref="A340">IF(ROWS(A$9:A340)&gt;$U$5,"",INDEX(T$13:T$512,SMALL(IF(($Z$13:$Z$512=$Z$5),ROW($A$9:$A$508)-ROW($A$9)+1,""),ROWS(A$9:A340)),,1))</f>
        <v/>
      </c>
      <c r="B340" s="390" t="str">
        <f t="array" ref="B340">IF(ROWS(B$9:B340)&gt;$U$5,"",INDEX(U$13:U$512,SMALL(IF(($Z$13:$Z$512=$Z$5),ROW($A$9:$A$508)-ROW($A$9)+1,""),ROWS(B$9:B340)),,1))</f>
        <v/>
      </c>
      <c r="C340" s="389" t="str">
        <f t="array" ref="C340">IF(ROWS(C$9:C340)&gt;$U$5,"",INDEX(V$13:V$512,SMALL(IF(($Z$13:$Z$512=$Z$5),ROW($A$9:$A$508)-ROW($A$9)+1,""),ROWS(C$9:C340)),,1))</f>
        <v/>
      </c>
      <c r="D340" s="309" t="str">
        <f t="array" ref="D340">IF(ROWS(D$9:D340)&gt;$U$5,"",INDEX(W$13:W$512,SMALL(IF(($Z$13:$Z$512=$Z$5),ROW($A$9:$A$508)-ROW($A$9)+1,""),ROWS(D$9:D340)),,1))</f>
        <v/>
      </c>
      <c r="E340" s="59" t="str">
        <f t="array" ref="E340">IF(ROWS(E$9:E340)&gt;$U$5,"",INDEX(X$13:X$512,SMALL(IF(($Z$13:$Z$512=$Z$5),ROW($A$9:$A$508)-ROW($A$9)+1,""),ROWS(E$9:E340)),,1))</f>
        <v/>
      </c>
      <c r="F340" s="59" t="str">
        <f t="array" ref="F340">IF(ROWS(F$9:F340)&gt;$U$5,"",INDEX(Y$13:Y$512,SMALL(IF(($Z$13:$Z$512=$Z$5),ROW($A$9:$A$508)-ROW($A$9)+1,""),ROWS(F$9:F340)),,1))</f>
        <v/>
      </c>
      <c r="G340" s="59" t="str">
        <f t="array" ref="G340">IF(ROWS(G$9:G340)&gt;$U$5,"",INDEX(Z$13:Z$512,SMALL(IF(($Z$13:$Z$512=$Z$5),ROW($A$9:$A$508)-ROW($A$9)+1,""),ROWS(G$9:G340)),,1))</f>
        <v/>
      </c>
      <c r="H340" s="59" t="str">
        <f t="array" ref="H340">IF(ROWS(H$9:H340)&gt;$U$5,"",INDEX(AC$13:AC$512,SMALL(IF(($Z$13:$Z$512=$Z$5),ROW($A$9:$A$508)-ROW($A$9)+1,""),ROWS(H$9:H340)),,1))</f>
        <v/>
      </c>
      <c r="I340" s="105"/>
      <c r="J340" s="105"/>
      <c r="K340" s="105"/>
      <c r="L340" s="105"/>
      <c r="M340" s="136"/>
      <c r="N340" s="44"/>
      <c r="O340" s="44"/>
      <c r="P340" s="44"/>
      <c r="Q340" s="44"/>
      <c r="R340" s="44"/>
      <c r="S340" s="44"/>
      <c r="T340" s="44">
        <f>Nut_StatusTool!A334</f>
        <v>328</v>
      </c>
      <c r="U340" s="44">
        <f>Nut_StatusTool!B334</f>
        <v>0</v>
      </c>
      <c r="V340" s="44">
        <f>Nut_StatusTool!C334</f>
        <v>0</v>
      </c>
      <c r="W340" s="44">
        <f>Nut_StatusTool!D334</f>
        <v>0</v>
      </c>
      <c r="X340" s="44">
        <f>Nut_StatusTool!F334</f>
        <v>0</v>
      </c>
      <c r="Y340" s="285" t="str">
        <f>Nut_StatusTool!K334</f>
        <v/>
      </c>
      <c r="Z340" s="44" t="str">
        <f>Nut_StatusTool!L334</f>
        <v/>
      </c>
      <c r="AA340" s="44" t="str">
        <f>Nut_StatusTool!M334</f>
        <v/>
      </c>
      <c r="AB340" s="44" t="str">
        <f>Nut_StatusTool!N334</f>
        <v/>
      </c>
      <c r="AC340" s="44">
        <f>Nut_StatusTool!I334</f>
        <v>0</v>
      </c>
      <c r="AD340" s="44">
        <f>Nut_StatusTool!J334</f>
        <v>0</v>
      </c>
    </row>
    <row r="341" spans="1:30" ht="20.100000000000001" customHeight="1">
      <c r="A341" s="59" t="str">
        <f t="array" ref="A341">IF(ROWS(A$9:A341)&gt;$U$5,"",INDEX(T$13:T$512,SMALL(IF(($Z$13:$Z$512=$Z$5),ROW($A$9:$A$508)-ROW($A$9)+1,""),ROWS(A$9:A341)),,1))</f>
        <v/>
      </c>
      <c r="B341" s="390" t="str">
        <f t="array" ref="B341">IF(ROWS(B$9:B341)&gt;$U$5,"",INDEX(U$13:U$512,SMALL(IF(($Z$13:$Z$512=$Z$5),ROW($A$9:$A$508)-ROW($A$9)+1,""),ROWS(B$9:B341)),,1))</f>
        <v/>
      </c>
      <c r="C341" s="389" t="str">
        <f t="array" ref="C341">IF(ROWS(C$9:C341)&gt;$U$5,"",INDEX(V$13:V$512,SMALL(IF(($Z$13:$Z$512=$Z$5),ROW($A$9:$A$508)-ROW($A$9)+1,""),ROWS(C$9:C341)),,1))</f>
        <v/>
      </c>
      <c r="D341" s="309" t="str">
        <f t="array" ref="D341">IF(ROWS(D$9:D341)&gt;$U$5,"",INDEX(W$13:W$512,SMALL(IF(($Z$13:$Z$512=$Z$5),ROW($A$9:$A$508)-ROW($A$9)+1,""),ROWS(D$9:D341)),,1))</f>
        <v/>
      </c>
      <c r="E341" s="59" t="str">
        <f t="array" ref="E341">IF(ROWS(E$9:E341)&gt;$U$5,"",INDEX(X$13:X$512,SMALL(IF(($Z$13:$Z$512=$Z$5),ROW($A$9:$A$508)-ROW($A$9)+1,""),ROWS(E$9:E341)),,1))</f>
        <v/>
      </c>
      <c r="F341" s="59" t="str">
        <f t="array" ref="F341">IF(ROWS(F$9:F341)&gt;$U$5,"",INDEX(Y$13:Y$512,SMALL(IF(($Z$13:$Z$512=$Z$5),ROW($A$9:$A$508)-ROW($A$9)+1,""),ROWS(F$9:F341)),,1))</f>
        <v/>
      </c>
      <c r="G341" s="59" t="str">
        <f t="array" ref="G341">IF(ROWS(G$9:G341)&gt;$U$5,"",INDEX(Z$13:Z$512,SMALL(IF(($Z$13:$Z$512=$Z$5),ROW($A$9:$A$508)-ROW($A$9)+1,""),ROWS(G$9:G341)),,1))</f>
        <v/>
      </c>
      <c r="H341" s="59" t="str">
        <f t="array" ref="H341">IF(ROWS(H$9:H341)&gt;$U$5,"",INDEX(AC$13:AC$512,SMALL(IF(($Z$13:$Z$512=$Z$5),ROW($A$9:$A$508)-ROW($A$9)+1,""),ROWS(H$9:H341)),,1))</f>
        <v/>
      </c>
      <c r="I341" s="105"/>
      <c r="J341" s="105"/>
      <c r="K341" s="105"/>
      <c r="L341" s="105"/>
      <c r="M341" s="136"/>
      <c r="N341" s="44"/>
      <c r="O341" s="44"/>
      <c r="P341" s="44"/>
      <c r="Q341" s="44"/>
      <c r="R341" s="44"/>
      <c r="S341" s="44"/>
      <c r="T341" s="44">
        <f>Nut_StatusTool!A335</f>
        <v>329</v>
      </c>
      <c r="U341" s="44">
        <f>Nut_StatusTool!B335</f>
        <v>0</v>
      </c>
      <c r="V341" s="44">
        <f>Nut_StatusTool!C335</f>
        <v>0</v>
      </c>
      <c r="W341" s="44">
        <f>Nut_StatusTool!D335</f>
        <v>0</v>
      </c>
      <c r="X341" s="44">
        <f>Nut_StatusTool!F335</f>
        <v>0</v>
      </c>
      <c r="Y341" s="285" t="str">
        <f>Nut_StatusTool!K335</f>
        <v/>
      </c>
      <c r="Z341" s="44" t="str">
        <f>Nut_StatusTool!L335</f>
        <v/>
      </c>
      <c r="AA341" s="44" t="str">
        <f>Nut_StatusTool!M335</f>
        <v/>
      </c>
      <c r="AB341" s="44" t="str">
        <f>Nut_StatusTool!N335</f>
        <v/>
      </c>
      <c r="AC341" s="44">
        <f>Nut_StatusTool!I335</f>
        <v>0</v>
      </c>
      <c r="AD341" s="44">
        <f>Nut_StatusTool!J335</f>
        <v>0</v>
      </c>
    </row>
    <row r="342" spans="1:30" ht="20.100000000000001" customHeight="1">
      <c r="A342" s="59" t="str">
        <f t="array" ref="A342">IF(ROWS(A$9:A342)&gt;$U$5,"",INDEX(T$13:T$512,SMALL(IF(($Z$13:$Z$512=$Z$5),ROW($A$9:$A$508)-ROW($A$9)+1,""),ROWS(A$9:A342)),,1))</f>
        <v/>
      </c>
      <c r="B342" s="390" t="str">
        <f t="array" ref="B342">IF(ROWS(B$9:B342)&gt;$U$5,"",INDEX(U$13:U$512,SMALL(IF(($Z$13:$Z$512=$Z$5),ROW($A$9:$A$508)-ROW($A$9)+1,""),ROWS(B$9:B342)),,1))</f>
        <v/>
      </c>
      <c r="C342" s="389" t="str">
        <f t="array" ref="C342">IF(ROWS(C$9:C342)&gt;$U$5,"",INDEX(V$13:V$512,SMALL(IF(($Z$13:$Z$512=$Z$5),ROW($A$9:$A$508)-ROW($A$9)+1,""),ROWS(C$9:C342)),,1))</f>
        <v/>
      </c>
      <c r="D342" s="309" t="str">
        <f t="array" ref="D342">IF(ROWS(D$9:D342)&gt;$U$5,"",INDEX(W$13:W$512,SMALL(IF(($Z$13:$Z$512=$Z$5),ROW($A$9:$A$508)-ROW($A$9)+1,""),ROWS(D$9:D342)),,1))</f>
        <v/>
      </c>
      <c r="E342" s="59" t="str">
        <f t="array" ref="E342">IF(ROWS(E$9:E342)&gt;$U$5,"",INDEX(X$13:X$512,SMALL(IF(($Z$13:$Z$512=$Z$5),ROW($A$9:$A$508)-ROW($A$9)+1,""),ROWS(E$9:E342)),,1))</f>
        <v/>
      </c>
      <c r="F342" s="59" t="str">
        <f t="array" ref="F342">IF(ROWS(F$9:F342)&gt;$U$5,"",INDEX(Y$13:Y$512,SMALL(IF(($Z$13:$Z$512=$Z$5),ROW($A$9:$A$508)-ROW($A$9)+1,""),ROWS(F$9:F342)),,1))</f>
        <v/>
      </c>
      <c r="G342" s="59" t="str">
        <f t="array" ref="G342">IF(ROWS(G$9:G342)&gt;$U$5,"",INDEX(Z$13:Z$512,SMALL(IF(($Z$13:$Z$512=$Z$5),ROW($A$9:$A$508)-ROW($A$9)+1,""),ROWS(G$9:G342)),,1))</f>
        <v/>
      </c>
      <c r="H342" s="59" t="str">
        <f t="array" ref="H342">IF(ROWS(H$9:H342)&gt;$U$5,"",INDEX(AC$13:AC$512,SMALL(IF(($Z$13:$Z$512=$Z$5),ROW($A$9:$A$508)-ROW($A$9)+1,""),ROWS(H$9:H342)),,1))</f>
        <v/>
      </c>
      <c r="I342" s="105"/>
      <c r="J342" s="105"/>
      <c r="K342" s="105"/>
      <c r="L342" s="105"/>
      <c r="M342" s="136"/>
      <c r="N342" s="44"/>
      <c r="O342" s="44"/>
      <c r="P342" s="44"/>
      <c r="Q342" s="44"/>
      <c r="R342" s="44"/>
      <c r="S342" s="44"/>
      <c r="T342" s="44">
        <f>Nut_StatusTool!A336</f>
        <v>330</v>
      </c>
      <c r="U342" s="44">
        <f>Nut_StatusTool!B336</f>
        <v>0</v>
      </c>
      <c r="V342" s="44">
        <f>Nut_StatusTool!C336</f>
        <v>0</v>
      </c>
      <c r="W342" s="44">
        <f>Nut_StatusTool!D336</f>
        <v>0</v>
      </c>
      <c r="X342" s="44">
        <f>Nut_StatusTool!F336</f>
        <v>0</v>
      </c>
      <c r="Y342" s="285" t="str">
        <f>Nut_StatusTool!K336</f>
        <v/>
      </c>
      <c r="Z342" s="44" t="str">
        <f>Nut_StatusTool!L336</f>
        <v/>
      </c>
      <c r="AA342" s="44" t="str">
        <f>Nut_StatusTool!M336</f>
        <v/>
      </c>
      <c r="AB342" s="44" t="str">
        <f>Nut_StatusTool!N336</f>
        <v/>
      </c>
      <c r="AC342" s="44">
        <f>Nut_StatusTool!I336</f>
        <v>0</v>
      </c>
      <c r="AD342" s="44">
        <f>Nut_StatusTool!J336</f>
        <v>0</v>
      </c>
    </row>
    <row r="343" spans="1:30" ht="20.100000000000001" customHeight="1">
      <c r="A343" s="59" t="str">
        <f t="array" ref="A343">IF(ROWS(A$9:A343)&gt;$U$5,"",INDEX(T$13:T$512,SMALL(IF(($Z$13:$Z$512=$Z$5),ROW($A$9:$A$508)-ROW($A$9)+1,""),ROWS(A$9:A343)),,1))</f>
        <v/>
      </c>
      <c r="B343" s="390" t="str">
        <f t="array" ref="B343">IF(ROWS(B$9:B343)&gt;$U$5,"",INDEX(U$13:U$512,SMALL(IF(($Z$13:$Z$512=$Z$5),ROW($A$9:$A$508)-ROW($A$9)+1,""),ROWS(B$9:B343)),,1))</f>
        <v/>
      </c>
      <c r="C343" s="389" t="str">
        <f t="array" ref="C343">IF(ROWS(C$9:C343)&gt;$U$5,"",INDEX(V$13:V$512,SMALL(IF(($Z$13:$Z$512=$Z$5),ROW($A$9:$A$508)-ROW($A$9)+1,""),ROWS(C$9:C343)),,1))</f>
        <v/>
      </c>
      <c r="D343" s="309" t="str">
        <f t="array" ref="D343">IF(ROWS(D$9:D343)&gt;$U$5,"",INDEX(W$13:W$512,SMALL(IF(($Z$13:$Z$512=$Z$5),ROW($A$9:$A$508)-ROW($A$9)+1,""),ROWS(D$9:D343)),,1))</f>
        <v/>
      </c>
      <c r="E343" s="59" t="str">
        <f t="array" ref="E343">IF(ROWS(E$9:E343)&gt;$U$5,"",INDEX(X$13:X$512,SMALL(IF(($Z$13:$Z$512=$Z$5),ROW($A$9:$A$508)-ROW($A$9)+1,""),ROWS(E$9:E343)),,1))</f>
        <v/>
      </c>
      <c r="F343" s="59" t="str">
        <f t="array" ref="F343">IF(ROWS(F$9:F343)&gt;$U$5,"",INDEX(Y$13:Y$512,SMALL(IF(($Z$13:$Z$512=$Z$5),ROW($A$9:$A$508)-ROW($A$9)+1,""),ROWS(F$9:F343)),,1))</f>
        <v/>
      </c>
      <c r="G343" s="59" t="str">
        <f t="array" ref="G343">IF(ROWS(G$9:G343)&gt;$U$5,"",INDEX(Z$13:Z$512,SMALL(IF(($Z$13:$Z$512=$Z$5),ROW($A$9:$A$508)-ROW($A$9)+1,""),ROWS(G$9:G343)),,1))</f>
        <v/>
      </c>
      <c r="H343" s="59" t="str">
        <f t="array" ref="H343">IF(ROWS(H$9:H343)&gt;$U$5,"",INDEX(AC$13:AC$512,SMALL(IF(($Z$13:$Z$512=$Z$5),ROW($A$9:$A$508)-ROW($A$9)+1,""),ROWS(H$9:H343)),,1))</f>
        <v/>
      </c>
      <c r="I343" s="105"/>
      <c r="J343" s="105"/>
      <c r="K343" s="105"/>
      <c r="L343" s="105"/>
      <c r="M343" s="136"/>
      <c r="N343" s="44"/>
      <c r="O343" s="44"/>
      <c r="P343" s="44"/>
      <c r="Q343" s="44"/>
      <c r="R343" s="44"/>
      <c r="S343" s="44"/>
      <c r="T343" s="44">
        <f>Nut_StatusTool!A337</f>
        <v>331</v>
      </c>
      <c r="U343" s="44">
        <f>Nut_StatusTool!B337</f>
        <v>0</v>
      </c>
      <c r="V343" s="44">
        <f>Nut_StatusTool!C337</f>
        <v>0</v>
      </c>
      <c r="W343" s="44">
        <f>Nut_StatusTool!D337</f>
        <v>0</v>
      </c>
      <c r="X343" s="44">
        <f>Nut_StatusTool!F337</f>
        <v>0</v>
      </c>
      <c r="Y343" s="285" t="str">
        <f>Nut_StatusTool!K337</f>
        <v/>
      </c>
      <c r="Z343" s="44" t="str">
        <f>Nut_StatusTool!L337</f>
        <v/>
      </c>
      <c r="AA343" s="44" t="str">
        <f>Nut_StatusTool!M337</f>
        <v/>
      </c>
      <c r="AB343" s="44" t="str">
        <f>Nut_StatusTool!N337</f>
        <v/>
      </c>
      <c r="AC343" s="44">
        <f>Nut_StatusTool!I337</f>
        <v>0</v>
      </c>
      <c r="AD343" s="44">
        <f>Nut_StatusTool!J337</f>
        <v>0</v>
      </c>
    </row>
    <row r="344" spans="1:30" ht="20.100000000000001" customHeight="1">
      <c r="A344" s="59" t="str">
        <f t="array" ref="A344">IF(ROWS(A$9:A344)&gt;$U$5,"",INDEX(T$13:T$512,SMALL(IF(($Z$13:$Z$512=$Z$5),ROW($A$9:$A$508)-ROW($A$9)+1,""),ROWS(A$9:A344)),,1))</f>
        <v/>
      </c>
      <c r="B344" s="390" t="str">
        <f t="array" ref="B344">IF(ROWS(B$9:B344)&gt;$U$5,"",INDEX(U$13:U$512,SMALL(IF(($Z$13:$Z$512=$Z$5),ROW($A$9:$A$508)-ROW($A$9)+1,""),ROWS(B$9:B344)),,1))</f>
        <v/>
      </c>
      <c r="C344" s="389" t="str">
        <f t="array" ref="C344">IF(ROWS(C$9:C344)&gt;$U$5,"",INDEX(V$13:V$512,SMALL(IF(($Z$13:$Z$512=$Z$5),ROW($A$9:$A$508)-ROW($A$9)+1,""),ROWS(C$9:C344)),,1))</f>
        <v/>
      </c>
      <c r="D344" s="309" t="str">
        <f t="array" ref="D344">IF(ROWS(D$9:D344)&gt;$U$5,"",INDEX(W$13:W$512,SMALL(IF(($Z$13:$Z$512=$Z$5),ROW($A$9:$A$508)-ROW($A$9)+1,""),ROWS(D$9:D344)),,1))</f>
        <v/>
      </c>
      <c r="E344" s="59" t="str">
        <f t="array" ref="E344">IF(ROWS(E$9:E344)&gt;$U$5,"",INDEX(X$13:X$512,SMALL(IF(($Z$13:$Z$512=$Z$5),ROW($A$9:$A$508)-ROW($A$9)+1,""),ROWS(E$9:E344)),,1))</f>
        <v/>
      </c>
      <c r="F344" s="59" t="str">
        <f t="array" ref="F344">IF(ROWS(F$9:F344)&gt;$U$5,"",INDEX(Y$13:Y$512,SMALL(IF(($Z$13:$Z$512=$Z$5),ROW($A$9:$A$508)-ROW($A$9)+1,""),ROWS(F$9:F344)),,1))</f>
        <v/>
      </c>
      <c r="G344" s="59" t="str">
        <f t="array" ref="G344">IF(ROWS(G$9:G344)&gt;$U$5,"",INDEX(Z$13:Z$512,SMALL(IF(($Z$13:$Z$512=$Z$5),ROW($A$9:$A$508)-ROW($A$9)+1,""),ROWS(G$9:G344)),,1))</f>
        <v/>
      </c>
      <c r="H344" s="59" t="str">
        <f t="array" ref="H344">IF(ROWS(H$9:H344)&gt;$U$5,"",INDEX(AC$13:AC$512,SMALL(IF(($Z$13:$Z$512=$Z$5),ROW($A$9:$A$508)-ROW($A$9)+1,""),ROWS(H$9:H344)),,1))</f>
        <v/>
      </c>
      <c r="I344" s="105"/>
      <c r="J344" s="105"/>
      <c r="K344" s="105"/>
      <c r="L344" s="105"/>
      <c r="M344" s="136"/>
      <c r="N344" s="44"/>
      <c r="O344" s="44"/>
      <c r="P344" s="44"/>
      <c r="Q344" s="44"/>
      <c r="R344" s="44"/>
      <c r="S344" s="44"/>
      <c r="T344" s="44">
        <f>Nut_StatusTool!A338</f>
        <v>332</v>
      </c>
      <c r="U344" s="44">
        <f>Nut_StatusTool!B338</f>
        <v>0</v>
      </c>
      <c r="V344" s="44">
        <f>Nut_StatusTool!C338</f>
        <v>0</v>
      </c>
      <c r="W344" s="44">
        <f>Nut_StatusTool!D338</f>
        <v>0</v>
      </c>
      <c r="X344" s="44">
        <f>Nut_StatusTool!F338</f>
        <v>0</v>
      </c>
      <c r="Y344" s="285" t="str">
        <f>Nut_StatusTool!K338</f>
        <v/>
      </c>
      <c r="Z344" s="44" t="str">
        <f>Nut_StatusTool!L338</f>
        <v/>
      </c>
      <c r="AA344" s="44" t="str">
        <f>Nut_StatusTool!M338</f>
        <v/>
      </c>
      <c r="AB344" s="44" t="str">
        <f>Nut_StatusTool!N338</f>
        <v/>
      </c>
      <c r="AC344" s="44">
        <f>Nut_StatusTool!I338</f>
        <v>0</v>
      </c>
      <c r="AD344" s="44">
        <f>Nut_StatusTool!J338</f>
        <v>0</v>
      </c>
    </row>
    <row r="345" spans="1:30" ht="20.100000000000001" customHeight="1">
      <c r="A345" s="59" t="str">
        <f t="array" ref="A345">IF(ROWS(A$9:A345)&gt;$U$5,"",INDEX(T$13:T$512,SMALL(IF(($Z$13:$Z$512=$Z$5),ROW($A$9:$A$508)-ROW($A$9)+1,""),ROWS(A$9:A345)),,1))</f>
        <v/>
      </c>
      <c r="B345" s="390" t="str">
        <f t="array" ref="B345">IF(ROWS(B$9:B345)&gt;$U$5,"",INDEX(U$13:U$512,SMALL(IF(($Z$13:$Z$512=$Z$5),ROW($A$9:$A$508)-ROW($A$9)+1,""),ROWS(B$9:B345)),,1))</f>
        <v/>
      </c>
      <c r="C345" s="389" t="str">
        <f t="array" ref="C345">IF(ROWS(C$9:C345)&gt;$U$5,"",INDEX(V$13:V$512,SMALL(IF(($Z$13:$Z$512=$Z$5),ROW($A$9:$A$508)-ROW($A$9)+1,""),ROWS(C$9:C345)),,1))</f>
        <v/>
      </c>
      <c r="D345" s="309" t="str">
        <f t="array" ref="D345">IF(ROWS(D$9:D345)&gt;$U$5,"",INDEX(W$13:W$512,SMALL(IF(($Z$13:$Z$512=$Z$5),ROW($A$9:$A$508)-ROW($A$9)+1,""),ROWS(D$9:D345)),,1))</f>
        <v/>
      </c>
      <c r="E345" s="59" t="str">
        <f t="array" ref="E345">IF(ROWS(E$9:E345)&gt;$U$5,"",INDEX(X$13:X$512,SMALL(IF(($Z$13:$Z$512=$Z$5),ROW($A$9:$A$508)-ROW($A$9)+1,""),ROWS(E$9:E345)),,1))</f>
        <v/>
      </c>
      <c r="F345" s="59" t="str">
        <f t="array" ref="F345">IF(ROWS(F$9:F345)&gt;$U$5,"",INDEX(Y$13:Y$512,SMALL(IF(($Z$13:$Z$512=$Z$5),ROW($A$9:$A$508)-ROW($A$9)+1,""),ROWS(F$9:F345)),,1))</f>
        <v/>
      </c>
      <c r="G345" s="59" t="str">
        <f t="array" ref="G345">IF(ROWS(G$9:G345)&gt;$U$5,"",INDEX(Z$13:Z$512,SMALL(IF(($Z$13:$Z$512=$Z$5),ROW($A$9:$A$508)-ROW($A$9)+1,""),ROWS(G$9:G345)),,1))</f>
        <v/>
      </c>
      <c r="H345" s="59" t="str">
        <f t="array" ref="H345">IF(ROWS(H$9:H345)&gt;$U$5,"",INDEX(AC$13:AC$512,SMALL(IF(($Z$13:$Z$512=$Z$5),ROW($A$9:$A$508)-ROW($A$9)+1,""),ROWS(H$9:H345)),,1))</f>
        <v/>
      </c>
      <c r="I345" s="105"/>
      <c r="J345" s="105"/>
      <c r="K345" s="105"/>
      <c r="L345" s="105"/>
      <c r="M345" s="136"/>
      <c r="N345" s="44"/>
      <c r="O345" s="44"/>
      <c r="P345" s="44"/>
      <c r="Q345" s="44"/>
      <c r="R345" s="44"/>
      <c r="S345" s="44"/>
      <c r="T345" s="44">
        <f>Nut_StatusTool!A339</f>
        <v>333</v>
      </c>
      <c r="U345" s="44">
        <f>Nut_StatusTool!B339</f>
        <v>0</v>
      </c>
      <c r="V345" s="44">
        <f>Nut_StatusTool!C339</f>
        <v>0</v>
      </c>
      <c r="W345" s="44">
        <f>Nut_StatusTool!D339</f>
        <v>0</v>
      </c>
      <c r="X345" s="44">
        <f>Nut_StatusTool!F339</f>
        <v>0</v>
      </c>
      <c r="Y345" s="285" t="str">
        <f>Nut_StatusTool!K339</f>
        <v/>
      </c>
      <c r="Z345" s="44" t="str">
        <f>Nut_StatusTool!L339</f>
        <v/>
      </c>
      <c r="AA345" s="44" t="str">
        <f>Nut_StatusTool!M339</f>
        <v/>
      </c>
      <c r="AB345" s="44" t="str">
        <f>Nut_StatusTool!N339</f>
        <v/>
      </c>
      <c r="AC345" s="44">
        <f>Nut_StatusTool!I339</f>
        <v>0</v>
      </c>
      <c r="AD345" s="44">
        <f>Nut_StatusTool!J339</f>
        <v>0</v>
      </c>
    </row>
    <row r="346" spans="1:30" ht="20.100000000000001" customHeight="1">
      <c r="A346" s="59" t="str">
        <f t="array" ref="A346">IF(ROWS(A$9:A346)&gt;$U$5,"",INDEX(T$13:T$512,SMALL(IF(($Z$13:$Z$512=$Z$5),ROW($A$9:$A$508)-ROW($A$9)+1,""),ROWS(A$9:A346)),,1))</f>
        <v/>
      </c>
      <c r="B346" s="390" t="str">
        <f t="array" ref="B346">IF(ROWS(B$9:B346)&gt;$U$5,"",INDEX(U$13:U$512,SMALL(IF(($Z$13:$Z$512=$Z$5),ROW($A$9:$A$508)-ROW($A$9)+1,""),ROWS(B$9:B346)),,1))</f>
        <v/>
      </c>
      <c r="C346" s="389" t="str">
        <f t="array" ref="C346">IF(ROWS(C$9:C346)&gt;$U$5,"",INDEX(V$13:V$512,SMALL(IF(($Z$13:$Z$512=$Z$5),ROW($A$9:$A$508)-ROW($A$9)+1,""),ROWS(C$9:C346)),,1))</f>
        <v/>
      </c>
      <c r="D346" s="309" t="str">
        <f t="array" ref="D346">IF(ROWS(D$9:D346)&gt;$U$5,"",INDEX(W$13:W$512,SMALL(IF(($Z$13:$Z$512=$Z$5),ROW($A$9:$A$508)-ROW($A$9)+1,""),ROWS(D$9:D346)),,1))</f>
        <v/>
      </c>
      <c r="E346" s="59" t="str">
        <f t="array" ref="E346">IF(ROWS(E$9:E346)&gt;$U$5,"",INDEX(X$13:X$512,SMALL(IF(($Z$13:$Z$512=$Z$5),ROW($A$9:$A$508)-ROW($A$9)+1,""),ROWS(E$9:E346)),,1))</f>
        <v/>
      </c>
      <c r="F346" s="59" t="str">
        <f t="array" ref="F346">IF(ROWS(F$9:F346)&gt;$U$5,"",INDEX(Y$13:Y$512,SMALL(IF(($Z$13:$Z$512=$Z$5),ROW($A$9:$A$508)-ROW($A$9)+1,""),ROWS(F$9:F346)),,1))</f>
        <v/>
      </c>
      <c r="G346" s="59" t="str">
        <f t="array" ref="G346">IF(ROWS(G$9:G346)&gt;$U$5,"",INDEX(Z$13:Z$512,SMALL(IF(($Z$13:$Z$512=$Z$5),ROW($A$9:$A$508)-ROW($A$9)+1,""),ROWS(G$9:G346)),,1))</f>
        <v/>
      </c>
      <c r="H346" s="59" t="str">
        <f t="array" ref="H346">IF(ROWS(H$9:H346)&gt;$U$5,"",INDEX(AC$13:AC$512,SMALL(IF(($Z$13:$Z$512=$Z$5),ROW($A$9:$A$508)-ROW($A$9)+1,""),ROWS(H$9:H346)),,1))</f>
        <v/>
      </c>
      <c r="I346" s="105"/>
      <c r="J346" s="105"/>
      <c r="K346" s="105"/>
      <c r="L346" s="105"/>
      <c r="M346" s="136"/>
      <c r="N346" s="44"/>
      <c r="O346" s="44"/>
      <c r="P346" s="44"/>
      <c r="Q346" s="44"/>
      <c r="R346" s="44"/>
      <c r="S346" s="44"/>
      <c r="T346" s="44">
        <f>Nut_StatusTool!A340</f>
        <v>334</v>
      </c>
      <c r="U346" s="44">
        <f>Nut_StatusTool!B340</f>
        <v>0</v>
      </c>
      <c r="V346" s="44">
        <f>Nut_StatusTool!C340</f>
        <v>0</v>
      </c>
      <c r="W346" s="44">
        <f>Nut_StatusTool!D340</f>
        <v>0</v>
      </c>
      <c r="X346" s="44">
        <f>Nut_StatusTool!F340</f>
        <v>0</v>
      </c>
      <c r="Y346" s="285" t="str">
        <f>Nut_StatusTool!K340</f>
        <v/>
      </c>
      <c r="Z346" s="44" t="str">
        <f>Nut_StatusTool!L340</f>
        <v/>
      </c>
      <c r="AA346" s="44" t="str">
        <f>Nut_StatusTool!M340</f>
        <v/>
      </c>
      <c r="AB346" s="44" t="str">
        <f>Nut_StatusTool!N340</f>
        <v/>
      </c>
      <c r="AC346" s="44">
        <f>Nut_StatusTool!I340</f>
        <v>0</v>
      </c>
      <c r="AD346" s="44">
        <f>Nut_StatusTool!J340</f>
        <v>0</v>
      </c>
    </row>
    <row r="347" spans="1:30" ht="20.100000000000001" customHeight="1">
      <c r="A347" s="59" t="str">
        <f t="array" ref="A347">IF(ROWS(A$9:A347)&gt;$U$5,"",INDEX(T$13:T$512,SMALL(IF(($Z$13:$Z$512=$Z$5),ROW($A$9:$A$508)-ROW($A$9)+1,""),ROWS(A$9:A347)),,1))</f>
        <v/>
      </c>
      <c r="B347" s="390" t="str">
        <f t="array" ref="B347">IF(ROWS(B$9:B347)&gt;$U$5,"",INDEX(U$13:U$512,SMALL(IF(($Z$13:$Z$512=$Z$5),ROW($A$9:$A$508)-ROW($A$9)+1,""),ROWS(B$9:B347)),,1))</f>
        <v/>
      </c>
      <c r="C347" s="389" t="str">
        <f t="array" ref="C347">IF(ROWS(C$9:C347)&gt;$U$5,"",INDEX(V$13:V$512,SMALL(IF(($Z$13:$Z$512=$Z$5),ROW($A$9:$A$508)-ROW($A$9)+1,""),ROWS(C$9:C347)),,1))</f>
        <v/>
      </c>
      <c r="D347" s="309" t="str">
        <f t="array" ref="D347">IF(ROWS(D$9:D347)&gt;$U$5,"",INDEX(W$13:W$512,SMALL(IF(($Z$13:$Z$512=$Z$5),ROW($A$9:$A$508)-ROW($A$9)+1,""),ROWS(D$9:D347)),,1))</f>
        <v/>
      </c>
      <c r="E347" s="59" t="str">
        <f t="array" ref="E347">IF(ROWS(E$9:E347)&gt;$U$5,"",INDEX(X$13:X$512,SMALL(IF(($Z$13:$Z$512=$Z$5),ROW($A$9:$A$508)-ROW($A$9)+1,""),ROWS(E$9:E347)),,1))</f>
        <v/>
      </c>
      <c r="F347" s="59" t="str">
        <f t="array" ref="F347">IF(ROWS(F$9:F347)&gt;$U$5,"",INDEX(Y$13:Y$512,SMALL(IF(($Z$13:$Z$512=$Z$5),ROW($A$9:$A$508)-ROW($A$9)+1,""),ROWS(F$9:F347)),,1))</f>
        <v/>
      </c>
      <c r="G347" s="59" t="str">
        <f t="array" ref="G347">IF(ROWS(G$9:G347)&gt;$U$5,"",INDEX(Z$13:Z$512,SMALL(IF(($Z$13:$Z$512=$Z$5),ROW($A$9:$A$508)-ROW($A$9)+1,""),ROWS(G$9:G347)),,1))</f>
        <v/>
      </c>
      <c r="H347" s="59" t="str">
        <f t="array" ref="H347">IF(ROWS(H$9:H347)&gt;$U$5,"",INDEX(AC$13:AC$512,SMALL(IF(($Z$13:$Z$512=$Z$5),ROW($A$9:$A$508)-ROW($A$9)+1,""),ROWS(H$9:H347)),,1))</f>
        <v/>
      </c>
      <c r="I347" s="105"/>
      <c r="J347" s="105"/>
      <c r="K347" s="105"/>
      <c r="L347" s="105"/>
      <c r="M347" s="136"/>
      <c r="N347" s="44"/>
      <c r="O347" s="44"/>
      <c r="P347" s="44"/>
      <c r="Q347" s="44"/>
      <c r="R347" s="44"/>
      <c r="S347" s="44"/>
      <c r="T347" s="44">
        <f>Nut_StatusTool!A341</f>
        <v>335</v>
      </c>
      <c r="U347" s="44">
        <f>Nut_StatusTool!B341</f>
        <v>0</v>
      </c>
      <c r="V347" s="44">
        <f>Nut_StatusTool!C341</f>
        <v>0</v>
      </c>
      <c r="W347" s="44">
        <f>Nut_StatusTool!D341</f>
        <v>0</v>
      </c>
      <c r="X347" s="44">
        <f>Nut_StatusTool!F341</f>
        <v>0</v>
      </c>
      <c r="Y347" s="285" t="str">
        <f>Nut_StatusTool!K341</f>
        <v/>
      </c>
      <c r="Z347" s="44" t="str">
        <f>Nut_StatusTool!L341</f>
        <v/>
      </c>
      <c r="AA347" s="44" t="str">
        <f>Nut_StatusTool!M341</f>
        <v/>
      </c>
      <c r="AB347" s="44" t="str">
        <f>Nut_StatusTool!N341</f>
        <v/>
      </c>
      <c r="AC347" s="44">
        <f>Nut_StatusTool!I341</f>
        <v>0</v>
      </c>
      <c r="AD347" s="44">
        <f>Nut_StatusTool!J341</f>
        <v>0</v>
      </c>
    </row>
    <row r="348" spans="1:30" ht="20.100000000000001" customHeight="1">
      <c r="A348" s="59" t="str">
        <f t="array" ref="A348">IF(ROWS(A$9:A348)&gt;$U$5,"",INDEX(T$13:T$512,SMALL(IF(($Z$13:$Z$512=$Z$5),ROW($A$9:$A$508)-ROW($A$9)+1,""),ROWS(A$9:A348)),,1))</f>
        <v/>
      </c>
      <c r="B348" s="390" t="str">
        <f t="array" ref="B348">IF(ROWS(B$9:B348)&gt;$U$5,"",INDEX(U$13:U$512,SMALL(IF(($Z$13:$Z$512=$Z$5),ROW($A$9:$A$508)-ROW($A$9)+1,""),ROWS(B$9:B348)),,1))</f>
        <v/>
      </c>
      <c r="C348" s="389" t="str">
        <f t="array" ref="C348">IF(ROWS(C$9:C348)&gt;$U$5,"",INDEX(V$13:V$512,SMALL(IF(($Z$13:$Z$512=$Z$5),ROW($A$9:$A$508)-ROW($A$9)+1,""),ROWS(C$9:C348)),,1))</f>
        <v/>
      </c>
      <c r="D348" s="309" t="str">
        <f t="array" ref="D348">IF(ROWS(D$9:D348)&gt;$U$5,"",INDEX(W$13:W$512,SMALL(IF(($Z$13:$Z$512=$Z$5),ROW($A$9:$A$508)-ROW($A$9)+1,""),ROWS(D$9:D348)),,1))</f>
        <v/>
      </c>
      <c r="E348" s="59" t="str">
        <f t="array" ref="E348">IF(ROWS(E$9:E348)&gt;$U$5,"",INDEX(X$13:X$512,SMALL(IF(($Z$13:$Z$512=$Z$5),ROW($A$9:$A$508)-ROW($A$9)+1,""),ROWS(E$9:E348)),,1))</f>
        <v/>
      </c>
      <c r="F348" s="59" t="str">
        <f t="array" ref="F348">IF(ROWS(F$9:F348)&gt;$U$5,"",INDEX(Y$13:Y$512,SMALL(IF(($Z$13:$Z$512=$Z$5),ROW($A$9:$A$508)-ROW($A$9)+1,""),ROWS(F$9:F348)),,1))</f>
        <v/>
      </c>
      <c r="G348" s="59" t="str">
        <f t="array" ref="G348">IF(ROWS(G$9:G348)&gt;$U$5,"",INDEX(Z$13:Z$512,SMALL(IF(($Z$13:$Z$512=$Z$5),ROW($A$9:$A$508)-ROW($A$9)+1,""),ROWS(G$9:G348)),,1))</f>
        <v/>
      </c>
      <c r="H348" s="59" t="str">
        <f t="array" ref="H348">IF(ROWS(H$9:H348)&gt;$U$5,"",INDEX(AC$13:AC$512,SMALL(IF(($Z$13:$Z$512=$Z$5),ROW($A$9:$A$508)-ROW($A$9)+1,""),ROWS(H$9:H348)),,1))</f>
        <v/>
      </c>
      <c r="I348" s="105"/>
      <c r="J348" s="105"/>
      <c r="K348" s="105"/>
      <c r="L348" s="105"/>
      <c r="M348" s="136"/>
      <c r="N348" s="44"/>
      <c r="O348" s="44"/>
      <c r="P348" s="44"/>
      <c r="Q348" s="44"/>
      <c r="R348" s="44"/>
      <c r="S348" s="44"/>
      <c r="T348" s="44">
        <f>Nut_StatusTool!A342</f>
        <v>336</v>
      </c>
      <c r="U348" s="44">
        <f>Nut_StatusTool!B342</f>
        <v>0</v>
      </c>
      <c r="V348" s="44">
        <f>Nut_StatusTool!C342</f>
        <v>0</v>
      </c>
      <c r="W348" s="44">
        <f>Nut_StatusTool!D342</f>
        <v>0</v>
      </c>
      <c r="X348" s="44">
        <f>Nut_StatusTool!F342</f>
        <v>0</v>
      </c>
      <c r="Y348" s="285" t="str">
        <f>Nut_StatusTool!K342</f>
        <v/>
      </c>
      <c r="Z348" s="44" t="str">
        <f>Nut_StatusTool!L342</f>
        <v/>
      </c>
      <c r="AA348" s="44" t="str">
        <f>Nut_StatusTool!M342</f>
        <v/>
      </c>
      <c r="AB348" s="44" t="str">
        <f>Nut_StatusTool!N342</f>
        <v/>
      </c>
      <c r="AC348" s="44">
        <f>Nut_StatusTool!I342</f>
        <v>0</v>
      </c>
      <c r="AD348" s="44">
        <f>Nut_StatusTool!J342</f>
        <v>0</v>
      </c>
    </row>
    <row r="349" spans="1:30" ht="20.100000000000001" customHeight="1">
      <c r="A349" s="59" t="str">
        <f t="array" ref="A349">IF(ROWS(A$9:A349)&gt;$U$5,"",INDEX(T$13:T$512,SMALL(IF(($Z$13:$Z$512=$Z$5),ROW($A$9:$A$508)-ROW($A$9)+1,""),ROWS(A$9:A349)),,1))</f>
        <v/>
      </c>
      <c r="B349" s="390" t="str">
        <f t="array" ref="B349">IF(ROWS(B$9:B349)&gt;$U$5,"",INDEX(U$13:U$512,SMALL(IF(($Z$13:$Z$512=$Z$5),ROW($A$9:$A$508)-ROW($A$9)+1,""),ROWS(B$9:B349)),,1))</f>
        <v/>
      </c>
      <c r="C349" s="389" t="str">
        <f t="array" ref="C349">IF(ROWS(C$9:C349)&gt;$U$5,"",INDEX(V$13:V$512,SMALL(IF(($Z$13:$Z$512=$Z$5),ROW($A$9:$A$508)-ROW($A$9)+1,""),ROWS(C$9:C349)),,1))</f>
        <v/>
      </c>
      <c r="D349" s="309" t="str">
        <f t="array" ref="D349">IF(ROWS(D$9:D349)&gt;$U$5,"",INDEX(W$13:W$512,SMALL(IF(($Z$13:$Z$512=$Z$5),ROW($A$9:$A$508)-ROW($A$9)+1,""),ROWS(D$9:D349)),,1))</f>
        <v/>
      </c>
      <c r="E349" s="59" t="str">
        <f t="array" ref="E349">IF(ROWS(E$9:E349)&gt;$U$5,"",INDEX(X$13:X$512,SMALL(IF(($Z$13:$Z$512=$Z$5),ROW($A$9:$A$508)-ROW($A$9)+1,""),ROWS(E$9:E349)),,1))</f>
        <v/>
      </c>
      <c r="F349" s="59" t="str">
        <f t="array" ref="F349">IF(ROWS(F$9:F349)&gt;$U$5,"",INDEX(Y$13:Y$512,SMALL(IF(($Z$13:$Z$512=$Z$5),ROW($A$9:$A$508)-ROW($A$9)+1,""),ROWS(F$9:F349)),,1))</f>
        <v/>
      </c>
      <c r="G349" s="59" t="str">
        <f t="array" ref="G349">IF(ROWS(G$9:G349)&gt;$U$5,"",INDEX(Z$13:Z$512,SMALL(IF(($Z$13:$Z$512=$Z$5),ROW($A$9:$A$508)-ROW($A$9)+1,""),ROWS(G$9:G349)),,1))</f>
        <v/>
      </c>
      <c r="H349" s="59" t="str">
        <f t="array" ref="H349">IF(ROWS(H$9:H349)&gt;$U$5,"",INDEX(AC$13:AC$512,SMALL(IF(($Z$13:$Z$512=$Z$5),ROW($A$9:$A$508)-ROW($A$9)+1,""),ROWS(H$9:H349)),,1))</f>
        <v/>
      </c>
      <c r="I349" s="105"/>
      <c r="J349" s="105"/>
      <c r="K349" s="105"/>
      <c r="L349" s="105"/>
      <c r="M349" s="136"/>
      <c r="N349" s="44"/>
      <c r="O349" s="44"/>
      <c r="P349" s="44"/>
      <c r="Q349" s="44"/>
      <c r="R349" s="44"/>
      <c r="S349" s="44"/>
      <c r="T349" s="44">
        <f>Nut_StatusTool!A343</f>
        <v>337</v>
      </c>
      <c r="U349" s="44">
        <f>Nut_StatusTool!B343</f>
        <v>0</v>
      </c>
      <c r="V349" s="44">
        <f>Nut_StatusTool!C343</f>
        <v>0</v>
      </c>
      <c r="W349" s="44">
        <f>Nut_StatusTool!D343</f>
        <v>0</v>
      </c>
      <c r="X349" s="44">
        <f>Nut_StatusTool!F343</f>
        <v>0</v>
      </c>
      <c r="Y349" s="285" t="str">
        <f>Nut_StatusTool!K343</f>
        <v/>
      </c>
      <c r="Z349" s="44" t="str">
        <f>Nut_StatusTool!L343</f>
        <v/>
      </c>
      <c r="AA349" s="44" t="str">
        <f>Nut_StatusTool!M343</f>
        <v/>
      </c>
      <c r="AB349" s="44" t="str">
        <f>Nut_StatusTool!N343</f>
        <v/>
      </c>
      <c r="AC349" s="44">
        <f>Nut_StatusTool!I343</f>
        <v>0</v>
      </c>
      <c r="AD349" s="44">
        <f>Nut_StatusTool!J343</f>
        <v>0</v>
      </c>
    </row>
    <row r="350" spans="1:30" ht="20.100000000000001" customHeight="1">
      <c r="A350" s="59" t="str">
        <f t="array" ref="A350">IF(ROWS(A$9:A350)&gt;$U$5,"",INDEX(T$13:T$512,SMALL(IF(($Z$13:$Z$512=$Z$5),ROW($A$9:$A$508)-ROW($A$9)+1,""),ROWS(A$9:A350)),,1))</f>
        <v/>
      </c>
      <c r="B350" s="390" t="str">
        <f t="array" ref="B350">IF(ROWS(B$9:B350)&gt;$U$5,"",INDEX(U$13:U$512,SMALL(IF(($Z$13:$Z$512=$Z$5),ROW($A$9:$A$508)-ROW($A$9)+1,""),ROWS(B$9:B350)),,1))</f>
        <v/>
      </c>
      <c r="C350" s="389" t="str">
        <f t="array" ref="C350">IF(ROWS(C$9:C350)&gt;$U$5,"",INDEX(V$13:V$512,SMALL(IF(($Z$13:$Z$512=$Z$5),ROW($A$9:$A$508)-ROW($A$9)+1,""),ROWS(C$9:C350)),,1))</f>
        <v/>
      </c>
      <c r="D350" s="309" t="str">
        <f t="array" ref="D350">IF(ROWS(D$9:D350)&gt;$U$5,"",INDEX(W$13:W$512,SMALL(IF(($Z$13:$Z$512=$Z$5),ROW($A$9:$A$508)-ROW($A$9)+1,""),ROWS(D$9:D350)),,1))</f>
        <v/>
      </c>
      <c r="E350" s="59" t="str">
        <f t="array" ref="E350">IF(ROWS(E$9:E350)&gt;$U$5,"",INDEX(X$13:X$512,SMALL(IF(($Z$13:$Z$512=$Z$5),ROW($A$9:$A$508)-ROW($A$9)+1,""),ROWS(E$9:E350)),,1))</f>
        <v/>
      </c>
      <c r="F350" s="59" t="str">
        <f t="array" ref="F350">IF(ROWS(F$9:F350)&gt;$U$5,"",INDEX(Y$13:Y$512,SMALL(IF(($Z$13:$Z$512=$Z$5),ROW($A$9:$A$508)-ROW($A$9)+1,""),ROWS(F$9:F350)),,1))</f>
        <v/>
      </c>
      <c r="G350" s="59" t="str">
        <f t="array" ref="G350">IF(ROWS(G$9:G350)&gt;$U$5,"",INDEX(Z$13:Z$512,SMALL(IF(($Z$13:$Z$512=$Z$5),ROW($A$9:$A$508)-ROW($A$9)+1,""),ROWS(G$9:G350)),,1))</f>
        <v/>
      </c>
      <c r="H350" s="59" t="str">
        <f t="array" ref="H350">IF(ROWS(H$9:H350)&gt;$U$5,"",INDEX(AC$13:AC$512,SMALL(IF(($Z$13:$Z$512=$Z$5),ROW($A$9:$A$508)-ROW($A$9)+1,""),ROWS(H$9:H350)),,1))</f>
        <v/>
      </c>
      <c r="I350" s="105"/>
      <c r="J350" s="105"/>
      <c r="K350" s="105"/>
      <c r="L350" s="105"/>
      <c r="M350" s="136"/>
      <c r="N350" s="44"/>
      <c r="O350" s="44"/>
      <c r="P350" s="44"/>
      <c r="Q350" s="44"/>
      <c r="R350" s="44"/>
      <c r="S350" s="44"/>
      <c r="T350" s="44">
        <f>Nut_StatusTool!A344</f>
        <v>338</v>
      </c>
      <c r="U350" s="44">
        <f>Nut_StatusTool!B344</f>
        <v>0</v>
      </c>
      <c r="V350" s="44">
        <f>Nut_StatusTool!C344</f>
        <v>0</v>
      </c>
      <c r="W350" s="44">
        <f>Nut_StatusTool!D344</f>
        <v>0</v>
      </c>
      <c r="X350" s="44">
        <f>Nut_StatusTool!F344</f>
        <v>0</v>
      </c>
      <c r="Y350" s="285" t="str">
        <f>Nut_StatusTool!K344</f>
        <v/>
      </c>
      <c r="Z350" s="44" t="str">
        <f>Nut_StatusTool!L344</f>
        <v/>
      </c>
      <c r="AA350" s="44" t="str">
        <f>Nut_StatusTool!M344</f>
        <v/>
      </c>
      <c r="AB350" s="44" t="str">
        <f>Nut_StatusTool!N344</f>
        <v/>
      </c>
      <c r="AC350" s="44">
        <f>Nut_StatusTool!I344</f>
        <v>0</v>
      </c>
      <c r="AD350" s="44">
        <f>Nut_StatusTool!J344</f>
        <v>0</v>
      </c>
    </row>
    <row r="351" spans="1:30" ht="20.100000000000001" customHeight="1">
      <c r="A351" s="59" t="str">
        <f t="array" ref="A351">IF(ROWS(A$9:A351)&gt;$U$5,"",INDEX(T$13:T$512,SMALL(IF(($Z$13:$Z$512=$Z$5),ROW($A$9:$A$508)-ROW($A$9)+1,""),ROWS(A$9:A351)),,1))</f>
        <v/>
      </c>
      <c r="B351" s="390" t="str">
        <f t="array" ref="B351">IF(ROWS(B$9:B351)&gt;$U$5,"",INDEX(U$13:U$512,SMALL(IF(($Z$13:$Z$512=$Z$5),ROW($A$9:$A$508)-ROW($A$9)+1,""),ROWS(B$9:B351)),,1))</f>
        <v/>
      </c>
      <c r="C351" s="389" t="str">
        <f t="array" ref="C351">IF(ROWS(C$9:C351)&gt;$U$5,"",INDEX(V$13:V$512,SMALL(IF(($Z$13:$Z$512=$Z$5),ROW($A$9:$A$508)-ROW($A$9)+1,""),ROWS(C$9:C351)),,1))</f>
        <v/>
      </c>
      <c r="D351" s="309" t="str">
        <f t="array" ref="D351">IF(ROWS(D$9:D351)&gt;$U$5,"",INDEX(W$13:W$512,SMALL(IF(($Z$13:$Z$512=$Z$5),ROW($A$9:$A$508)-ROW($A$9)+1,""),ROWS(D$9:D351)),,1))</f>
        <v/>
      </c>
      <c r="E351" s="59" t="str">
        <f t="array" ref="E351">IF(ROWS(E$9:E351)&gt;$U$5,"",INDEX(X$13:X$512,SMALL(IF(($Z$13:$Z$512=$Z$5),ROW($A$9:$A$508)-ROW($A$9)+1,""),ROWS(E$9:E351)),,1))</f>
        <v/>
      </c>
      <c r="F351" s="59" t="str">
        <f t="array" ref="F351">IF(ROWS(F$9:F351)&gt;$U$5,"",INDEX(Y$13:Y$512,SMALL(IF(($Z$13:$Z$512=$Z$5),ROW($A$9:$A$508)-ROW($A$9)+1,""),ROWS(F$9:F351)),,1))</f>
        <v/>
      </c>
      <c r="G351" s="59" t="str">
        <f t="array" ref="G351">IF(ROWS(G$9:G351)&gt;$U$5,"",INDEX(Z$13:Z$512,SMALL(IF(($Z$13:$Z$512=$Z$5),ROW($A$9:$A$508)-ROW($A$9)+1,""),ROWS(G$9:G351)),,1))</f>
        <v/>
      </c>
      <c r="H351" s="59" t="str">
        <f t="array" ref="H351">IF(ROWS(H$9:H351)&gt;$U$5,"",INDEX(AC$13:AC$512,SMALL(IF(($Z$13:$Z$512=$Z$5),ROW($A$9:$A$508)-ROW($A$9)+1,""),ROWS(H$9:H351)),,1))</f>
        <v/>
      </c>
      <c r="I351" s="105"/>
      <c r="J351" s="105"/>
      <c r="K351" s="105"/>
      <c r="L351" s="105"/>
      <c r="M351" s="136"/>
      <c r="N351" s="44"/>
      <c r="O351" s="44"/>
      <c r="P351" s="44"/>
      <c r="Q351" s="44"/>
      <c r="R351" s="44"/>
      <c r="S351" s="44"/>
      <c r="T351" s="44">
        <f>Nut_StatusTool!A345</f>
        <v>339</v>
      </c>
      <c r="U351" s="44">
        <f>Nut_StatusTool!B345</f>
        <v>0</v>
      </c>
      <c r="V351" s="44">
        <f>Nut_StatusTool!C345</f>
        <v>0</v>
      </c>
      <c r="W351" s="44">
        <f>Nut_StatusTool!D345</f>
        <v>0</v>
      </c>
      <c r="X351" s="44">
        <f>Nut_StatusTool!F345</f>
        <v>0</v>
      </c>
      <c r="Y351" s="285" t="str">
        <f>Nut_StatusTool!K345</f>
        <v/>
      </c>
      <c r="Z351" s="44" t="str">
        <f>Nut_StatusTool!L345</f>
        <v/>
      </c>
      <c r="AA351" s="44" t="str">
        <f>Nut_StatusTool!M345</f>
        <v/>
      </c>
      <c r="AB351" s="44" t="str">
        <f>Nut_StatusTool!N345</f>
        <v/>
      </c>
      <c r="AC351" s="44">
        <f>Nut_StatusTool!I345</f>
        <v>0</v>
      </c>
      <c r="AD351" s="44">
        <f>Nut_StatusTool!J345</f>
        <v>0</v>
      </c>
    </row>
    <row r="352" spans="1:30" ht="20.100000000000001" customHeight="1">
      <c r="A352" s="59" t="str">
        <f t="array" ref="A352">IF(ROWS(A$9:A352)&gt;$U$5,"",INDEX(T$13:T$512,SMALL(IF(($Z$13:$Z$512=$Z$5),ROW($A$9:$A$508)-ROW($A$9)+1,""),ROWS(A$9:A352)),,1))</f>
        <v/>
      </c>
      <c r="B352" s="390" t="str">
        <f t="array" ref="B352">IF(ROWS(B$9:B352)&gt;$U$5,"",INDEX(U$13:U$512,SMALL(IF(($Z$13:$Z$512=$Z$5),ROW($A$9:$A$508)-ROW($A$9)+1,""),ROWS(B$9:B352)),,1))</f>
        <v/>
      </c>
      <c r="C352" s="389" t="str">
        <f t="array" ref="C352">IF(ROWS(C$9:C352)&gt;$U$5,"",INDEX(V$13:V$512,SMALL(IF(($Z$13:$Z$512=$Z$5),ROW($A$9:$A$508)-ROW($A$9)+1,""),ROWS(C$9:C352)),,1))</f>
        <v/>
      </c>
      <c r="D352" s="309" t="str">
        <f t="array" ref="D352">IF(ROWS(D$9:D352)&gt;$U$5,"",INDEX(W$13:W$512,SMALL(IF(($Z$13:$Z$512=$Z$5),ROW($A$9:$A$508)-ROW($A$9)+1,""),ROWS(D$9:D352)),,1))</f>
        <v/>
      </c>
      <c r="E352" s="59" t="str">
        <f t="array" ref="E352">IF(ROWS(E$9:E352)&gt;$U$5,"",INDEX(X$13:X$512,SMALL(IF(($Z$13:$Z$512=$Z$5),ROW($A$9:$A$508)-ROW($A$9)+1,""),ROWS(E$9:E352)),,1))</f>
        <v/>
      </c>
      <c r="F352" s="59" t="str">
        <f t="array" ref="F352">IF(ROWS(F$9:F352)&gt;$U$5,"",INDEX(Y$13:Y$512,SMALL(IF(($Z$13:$Z$512=$Z$5),ROW($A$9:$A$508)-ROW($A$9)+1,""),ROWS(F$9:F352)),,1))</f>
        <v/>
      </c>
      <c r="G352" s="59" t="str">
        <f t="array" ref="G352">IF(ROWS(G$9:G352)&gt;$U$5,"",INDEX(Z$13:Z$512,SMALL(IF(($Z$13:$Z$512=$Z$5),ROW($A$9:$A$508)-ROW($A$9)+1,""),ROWS(G$9:G352)),,1))</f>
        <v/>
      </c>
      <c r="H352" s="59" t="str">
        <f t="array" ref="H352">IF(ROWS(H$9:H352)&gt;$U$5,"",INDEX(AC$13:AC$512,SMALL(IF(($Z$13:$Z$512=$Z$5),ROW($A$9:$A$508)-ROW($A$9)+1,""),ROWS(H$9:H352)),,1))</f>
        <v/>
      </c>
      <c r="I352" s="105"/>
      <c r="J352" s="105"/>
      <c r="K352" s="105"/>
      <c r="L352" s="105"/>
      <c r="M352" s="136"/>
      <c r="N352" s="44"/>
      <c r="O352" s="44"/>
      <c r="P352" s="44"/>
      <c r="Q352" s="44"/>
      <c r="R352" s="44"/>
      <c r="S352" s="44"/>
      <c r="T352" s="44">
        <f>Nut_StatusTool!A346</f>
        <v>340</v>
      </c>
      <c r="U352" s="44">
        <f>Nut_StatusTool!B346</f>
        <v>0</v>
      </c>
      <c r="V352" s="44">
        <f>Nut_StatusTool!C346</f>
        <v>0</v>
      </c>
      <c r="W352" s="44">
        <f>Nut_StatusTool!D346</f>
        <v>0</v>
      </c>
      <c r="X352" s="44">
        <f>Nut_StatusTool!F346</f>
        <v>0</v>
      </c>
      <c r="Y352" s="285" t="str">
        <f>Nut_StatusTool!K346</f>
        <v/>
      </c>
      <c r="Z352" s="44" t="str">
        <f>Nut_StatusTool!L346</f>
        <v/>
      </c>
      <c r="AA352" s="44" t="str">
        <f>Nut_StatusTool!M346</f>
        <v/>
      </c>
      <c r="AB352" s="44" t="str">
        <f>Nut_StatusTool!N346</f>
        <v/>
      </c>
      <c r="AC352" s="44">
        <f>Nut_StatusTool!I346</f>
        <v>0</v>
      </c>
      <c r="AD352" s="44">
        <f>Nut_StatusTool!J346</f>
        <v>0</v>
      </c>
    </row>
    <row r="353" spans="1:30" ht="20.100000000000001" customHeight="1">
      <c r="A353" s="59" t="str">
        <f t="array" ref="A353">IF(ROWS(A$9:A353)&gt;$U$5,"",INDEX(T$13:T$512,SMALL(IF(($Z$13:$Z$512=$Z$5),ROW($A$9:$A$508)-ROW($A$9)+1,""),ROWS(A$9:A353)),,1))</f>
        <v/>
      </c>
      <c r="B353" s="390" t="str">
        <f t="array" ref="B353">IF(ROWS(B$9:B353)&gt;$U$5,"",INDEX(U$13:U$512,SMALL(IF(($Z$13:$Z$512=$Z$5),ROW($A$9:$A$508)-ROW($A$9)+1,""),ROWS(B$9:B353)),,1))</f>
        <v/>
      </c>
      <c r="C353" s="389" t="str">
        <f t="array" ref="C353">IF(ROWS(C$9:C353)&gt;$U$5,"",INDEX(V$13:V$512,SMALL(IF(($Z$13:$Z$512=$Z$5),ROW($A$9:$A$508)-ROW($A$9)+1,""),ROWS(C$9:C353)),,1))</f>
        <v/>
      </c>
      <c r="D353" s="309" t="str">
        <f t="array" ref="D353">IF(ROWS(D$9:D353)&gt;$U$5,"",INDEX(W$13:W$512,SMALL(IF(($Z$13:$Z$512=$Z$5),ROW($A$9:$A$508)-ROW($A$9)+1,""),ROWS(D$9:D353)),,1))</f>
        <v/>
      </c>
      <c r="E353" s="59" t="str">
        <f t="array" ref="E353">IF(ROWS(E$9:E353)&gt;$U$5,"",INDEX(X$13:X$512,SMALL(IF(($Z$13:$Z$512=$Z$5),ROW($A$9:$A$508)-ROW($A$9)+1,""),ROWS(E$9:E353)),,1))</f>
        <v/>
      </c>
      <c r="F353" s="59" t="str">
        <f t="array" ref="F353">IF(ROWS(F$9:F353)&gt;$U$5,"",INDEX(Y$13:Y$512,SMALL(IF(($Z$13:$Z$512=$Z$5),ROW($A$9:$A$508)-ROW($A$9)+1,""),ROWS(F$9:F353)),,1))</f>
        <v/>
      </c>
      <c r="G353" s="59" t="str">
        <f t="array" ref="G353">IF(ROWS(G$9:G353)&gt;$U$5,"",INDEX(Z$13:Z$512,SMALL(IF(($Z$13:$Z$512=$Z$5),ROW($A$9:$A$508)-ROW($A$9)+1,""),ROWS(G$9:G353)),,1))</f>
        <v/>
      </c>
      <c r="H353" s="59" t="str">
        <f t="array" ref="H353">IF(ROWS(H$9:H353)&gt;$U$5,"",INDEX(AC$13:AC$512,SMALL(IF(($Z$13:$Z$512=$Z$5),ROW($A$9:$A$508)-ROW($A$9)+1,""),ROWS(H$9:H353)),,1))</f>
        <v/>
      </c>
      <c r="I353" s="105"/>
      <c r="J353" s="105"/>
      <c r="K353" s="105"/>
      <c r="L353" s="105"/>
      <c r="M353" s="136"/>
      <c r="N353" s="44"/>
      <c r="O353" s="44"/>
      <c r="P353" s="44"/>
      <c r="Q353" s="44"/>
      <c r="R353" s="44"/>
      <c r="S353" s="44"/>
      <c r="T353" s="44">
        <f>Nut_StatusTool!A347</f>
        <v>341</v>
      </c>
      <c r="U353" s="44">
        <f>Nut_StatusTool!B347</f>
        <v>0</v>
      </c>
      <c r="V353" s="44">
        <f>Nut_StatusTool!C347</f>
        <v>0</v>
      </c>
      <c r="W353" s="44">
        <f>Nut_StatusTool!D347</f>
        <v>0</v>
      </c>
      <c r="X353" s="44">
        <f>Nut_StatusTool!F347</f>
        <v>0</v>
      </c>
      <c r="Y353" s="285" t="str">
        <f>Nut_StatusTool!K347</f>
        <v/>
      </c>
      <c r="Z353" s="44" t="str">
        <f>Nut_StatusTool!L347</f>
        <v/>
      </c>
      <c r="AA353" s="44" t="str">
        <f>Nut_StatusTool!M347</f>
        <v/>
      </c>
      <c r="AB353" s="44" t="str">
        <f>Nut_StatusTool!N347</f>
        <v/>
      </c>
      <c r="AC353" s="44">
        <f>Nut_StatusTool!I347</f>
        <v>0</v>
      </c>
      <c r="AD353" s="44">
        <f>Nut_StatusTool!J347</f>
        <v>0</v>
      </c>
    </row>
    <row r="354" spans="1:30" ht="20.100000000000001" customHeight="1">
      <c r="A354" s="59" t="str">
        <f t="array" ref="A354">IF(ROWS(A$9:A354)&gt;$U$5,"",INDEX(T$13:T$512,SMALL(IF(($Z$13:$Z$512=$Z$5),ROW($A$9:$A$508)-ROW($A$9)+1,""),ROWS(A$9:A354)),,1))</f>
        <v/>
      </c>
      <c r="B354" s="390" t="str">
        <f t="array" ref="B354">IF(ROWS(B$9:B354)&gt;$U$5,"",INDEX(U$13:U$512,SMALL(IF(($Z$13:$Z$512=$Z$5),ROW($A$9:$A$508)-ROW($A$9)+1,""),ROWS(B$9:B354)),,1))</f>
        <v/>
      </c>
      <c r="C354" s="389" t="str">
        <f t="array" ref="C354">IF(ROWS(C$9:C354)&gt;$U$5,"",INDEX(V$13:V$512,SMALL(IF(($Z$13:$Z$512=$Z$5),ROW($A$9:$A$508)-ROW($A$9)+1,""),ROWS(C$9:C354)),,1))</f>
        <v/>
      </c>
      <c r="D354" s="309" t="str">
        <f t="array" ref="D354">IF(ROWS(D$9:D354)&gt;$U$5,"",INDEX(W$13:W$512,SMALL(IF(($Z$13:$Z$512=$Z$5),ROW($A$9:$A$508)-ROW($A$9)+1,""),ROWS(D$9:D354)),,1))</f>
        <v/>
      </c>
      <c r="E354" s="59" t="str">
        <f t="array" ref="E354">IF(ROWS(E$9:E354)&gt;$U$5,"",INDEX(X$13:X$512,SMALL(IF(($Z$13:$Z$512=$Z$5),ROW($A$9:$A$508)-ROW($A$9)+1,""),ROWS(E$9:E354)),,1))</f>
        <v/>
      </c>
      <c r="F354" s="59" t="str">
        <f t="array" ref="F354">IF(ROWS(F$9:F354)&gt;$U$5,"",INDEX(Y$13:Y$512,SMALL(IF(($Z$13:$Z$512=$Z$5),ROW($A$9:$A$508)-ROW($A$9)+1,""),ROWS(F$9:F354)),,1))</f>
        <v/>
      </c>
      <c r="G354" s="59" t="str">
        <f t="array" ref="G354">IF(ROWS(G$9:G354)&gt;$U$5,"",INDEX(Z$13:Z$512,SMALL(IF(($Z$13:$Z$512=$Z$5),ROW($A$9:$A$508)-ROW($A$9)+1,""),ROWS(G$9:G354)),,1))</f>
        <v/>
      </c>
      <c r="H354" s="59" t="str">
        <f t="array" ref="H354">IF(ROWS(H$9:H354)&gt;$U$5,"",INDEX(AC$13:AC$512,SMALL(IF(($Z$13:$Z$512=$Z$5),ROW($A$9:$A$508)-ROW($A$9)+1,""),ROWS(H$9:H354)),,1))</f>
        <v/>
      </c>
      <c r="I354" s="105"/>
      <c r="J354" s="105"/>
      <c r="K354" s="105"/>
      <c r="L354" s="105"/>
      <c r="M354" s="136"/>
      <c r="N354" s="44"/>
      <c r="O354" s="44"/>
      <c r="P354" s="44"/>
      <c r="Q354" s="44"/>
      <c r="R354" s="44"/>
      <c r="S354" s="44"/>
      <c r="T354" s="44">
        <f>Nut_StatusTool!A348</f>
        <v>342</v>
      </c>
      <c r="U354" s="44">
        <f>Nut_StatusTool!B348</f>
        <v>0</v>
      </c>
      <c r="V354" s="44">
        <f>Nut_StatusTool!C348</f>
        <v>0</v>
      </c>
      <c r="W354" s="44">
        <f>Nut_StatusTool!D348</f>
        <v>0</v>
      </c>
      <c r="X354" s="44">
        <f>Nut_StatusTool!F348</f>
        <v>0</v>
      </c>
      <c r="Y354" s="285" t="str">
        <f>Nut_StatusTool!K348</f>
        <v/>
      </c>
      <c r="Z354" s="44" t="str">
        <f>Nut_StatusTool!L348</f>
        <v/>
      </c>
      <c r="AA354" s="44" t="str">
        <f>Nut_StatusTool!M348</f>
        <v/>
      </c>
      <c r="AB354" s="44" t="str">
        <f>Nut_StatusTool!N348</f>
        <v/>
      </c>
      <c r="AC354" s="44">
        <f>Nut_StatusTool!I348</f>
        <v>0</v>
      </c>
      <c r="AD354" s="44">
        <f>Nut_StatusTool!J348</f>
        <v>0</v>
      </c>
    </row>
    <row r="355" spans="1:30" ht="20.100000000000001" customHeight="1">
      <c r="A355" s="59" t="str">
        <f t="array" ref="A355">IF(ROWS(A$9:A355)&gt;$U$5,"",INDEX(T$13:T$512,SMALL(IF(($Z$13:$Z$512=$Z$5),ROW($A$9:$A$508)-ROW($A$9)+1,""),ROWS(A$9:A355)),,1))</f>
        <v/>
      </c>
      <c r="B355" s="390" t="str">
        <f t="array" ref="B355">IF(ROWS(B$9:B355)&gt;$U$5,"",INDEX(U$13:U$512,SMALL(IF(($Z$13:$Z$512=$Z$5),ROW($A$9:$A$508)-ROW($A$9)+1,""),ROWS(B$9:B355)),,1))</f>
        <v/>
      </c>
      <c r="C355" s="389" t="str">
        <f t="array" ref="C355">IF(ROWS(C$9:C355)&gt;$U$5,"",INDEX(V$13:V$512,SMALL(IF(($Z$13:$Z$512=$Z$5),ROW($A$9:$A$508)-ROW($A$9)+1,""),ROWS(C$9:C355)),,1))</f>
        <v/>
      </c>
      <c r="D355" s="309" t="str">
        <f t="array" ref="D355">IF(ROWS(D$9:D355)&gt;$U$5,"",INDEX(W$13:W$512,SMALL(IF(($Z$13:$Z$512=$Z$5),ROW($A$9:$A$508)-ROW($A$9)+1,""),ROWS(D$9:D355)),,1))</f>
        <v/>
      </c>
      <c r="E355" s="59" t="str">
        <f t="array" ref="E355">IF(ROWS(E$9:E355)&gt;$U$5,"",INDEX(X$13:X$512,SMALL(IF(($Z$13:$Z$512=$Z$5),ROW($A$9:$A$508)-ROW($A$9)+1,""),ROWS(E$9:E355)),,1))</f>
        <v/>
      </c>
      <c r="F355" s="59" t="str">
        <f t="array" ref="F355">IF(ROWS(F$9:F355)&gt;$U$5,"",INDEX(Y$13:Y$512,SMALL(IF(($Z$13:$Z$512=$Z$5),ROW($A$9:$A$508)-ROW($A$9)+1,""),ROWS(F$9:F355)),,1))</f>
        <v/>
      </c>
      <c r="G355" s="59" t="str">
        <f t="array" ref="G355">IF(ROWS(G$9:G355)&gt;$U$5,"",INDEX(Z$13:Z$512,SMALL(IF(($Z$13:$Z$512=$Z$5),ROW($A$9:$A$508)-ROW($A$9)+1,""),ROWS(G$9:G355)),,1))</f>
        <v/>
      </c>
      <c r="H355" s="59" t="str">
        <f t="array" ref="H355">IF(ROWS(H$9:H355)&gt;$U$5,"",INDEX(AC$13:AC$512,SMALL(IF(($Z$13:$Z$512=$Z$5),ROW($A$9:$A$508)-ROW($A$9)+1,""),ROWS(H$9:H355)),,1))</f>
        <v/>
      </c>
      <c r="I355" s="105"/>
      <c r="J355" s="105"/>
      <c r="K355" s="105"/>
      <c r="L355" s="105"/>
      <c r="M355" s="136"/>
      <c r="N355" s="44"/>
      <c r="O355" s="44"/>
      <c r="P355" s="44"/>
      <c r="Q355" s="44"/>
      <c r="R355" s="44"/>
      <c r="S355" s="44"/>
      <c r="T355" s="44">
        <f>Nut_StatusTool!A349</f>
        <v>343</v>
      </c>
      <c r="U355" s="44">
        <f>Nut_StatusTool!B349</f>
        <v>0</v>
      </c>
      <c r="V355" s="44">
        <f>Nut_StatusTool!C349</f>
        <v>0</v>
      </c>
      <c r="W355" s="44">
        <f>Nut_StatusTool!D349</f>
        <v>0</v>
      </c>
      <c r="X355" s="44">
        <f>Nut_StatusTool!F349</f>
        <v>0</v>
      </c>
      <c r="Y355" s="285" t="str">
        <f>Nut_StatusTool!K349</f>
        <v/>
      </c>
      <c r="Z355" s="44" t="str">
        <f>Nut_StatusTool!L349</f>
        <v/>
      </c>
      <c r="AA355" s="44" t="str">
        <f>Nut_StatusTool!M349</f>
        <v/>
      </c>
      <c r="AB355" s="44" t="str">
        <f>Nut_StatusTool!N349</f>
        <v/>
      </c>
      <c r="AC355" s="44">
        <f>Nut_StatusTool!I349</f>
        <v>0</v>
      </c>
      <c r="AD355" s="44">
        <f>Nut_StatusTool!J349</f>
        <v>0</v>
      </c>
    </row>
    <row r="356" spans="1:30" ht="20.100000000000001" customHeight="1">
      <c r="A356" s="59" t="str">
        <f t="array" ref="A356">IF(ROWS(A$9:A356)&gt;$U$5,"",INDEX(T$13:T$512,SMALL(IF(($Z$13:$Z$512=$Z$5),ROW($A$9:$A$508)-ROW($A$9)+1,""),ROWS(A$9:A356)),,1))</f>
        <v/>
      </c>
      <c r="B356" s="390" t="str">
        <f t="array" ref="B356">IF(ROWS(B$9:B356)&gt;$U$5,"",INDEX(U$13:U$512,SMALL(IF(($Z$13:$Z$512=$Z$5),ROW($A$9:$A$508)-ROW($A$9)+1,""),ROWS(B$9:B356)),,1))</f>
        <v/>
      </c>
      <c r="C356" s="389" t="str">
        <f t="array" ref="C356">IF(ROWS(C$9:C356)&gt;$U$5,"",INDEX(V$13:V$512,SMALL(IF(($Z$13:$Z$512=$Z$5),ROW($A$9:$A$508)-ROW($A$9)+1,""),ROWS(C$9:C356)),,1))</f>
        <v/>
      </c>
      <c r="D356" s="309" t="str">
        <f t="array" ref="D356">IF(ROWS(D$9:D356)&gt;$U$5,"",INDEX(W$13:W$512,SMALL(IF(($Z$13:$Z$512=$Z$5),ROW($A$9:$A$508)-ROW($A$9)+1,""),ROWS(D$9:D356)),,1))</f>
        <v/>
      </c>
      <c r="E356" s="59" t="str">
        <f t="array" ref="E356">IF(ROWS(E$9:E356)&gt;$U$5,"",INDEX(X$13:X$512,SMALL(IF(($Z$13:$Z$512=$Z$5),ROW($A$9:$A$508)-ROW($A$9)+1,""),ROWS(E$9:E356)),,1))</f>
        <v/>
      </c>
      <c r="F356" s="59" t="str">
        <f t="array" ref="F356">IF(ROWS(F$9:F356)&gt;$U$5,"",INDEX(Y$13:Y$512,SMALL(IF(($Z$13:$Z$512=$Z$5),ROW($A$9:$A$508)-ROW($A$9)+1,""),ROWS(F$9:F356)),,1))</f>
        <v/>
      </c>
      <c r="G356" s="59" t="str">
        <f t="array" ref="G356">IF(ROWS(G$9:G356)&gt;$U$5,"",INDEX(Z$13:Z$512,SMALL(IF(($Z$13:$Z$512=$Z$5),ROW($A$9:$A$508)-ROW($A$9)+1,""),ROWS(G$9:G356)),,1))</f>
        <v/>
      </c>
      <c r="H356" s="59" t="str">
        <f t="array" ref="H356">IF(ROWS(H$9:H356)&gt;$U$5,"",INDEX(AC$13:AC$512,SMALL(IF(($Z$13:$Z$512=$Z$5),ROW($A$9:$A$508)-ROW($A$9)+1,""),ROWS(H$9:H356)),,1))</f>
        <v/>
      </c>
      <c r="I356" s="105"/>
      <c r="J356" s="105"/>
      <c r="K356" s="105"/>
      <c r="L356" s="105"/>
      <c r="M356" s="136"/>
      <c r="N356" s="44"/>
      <c r="O356" s="44"/>
      <c r="P356" s="44"/>
      <c r="Q356" s="44"/>
      <c r="R356" s="44"/>
      <c r="S356" s="44"/>
      <c r="T356" s="44">
        <f>Nut_StatusTool!A350</f>
        <v>344</v>
      </c>
      <c r="U356" s="44">
        <f>Nut_StatusTool!B350</f>
        <v>0</v>
      </c>
      <c r="V356" s="44">
        <f>Nut_StatusTool!C350</f>
        <v>0</v>
      </c>
      <c r="W356" s="44">
        <f>Nut_StatusTool!D350</f>
        <v>0</v>
      </c>
      <c r="X356" s="44">
        <f>Nut_StatusTool!F350</f>
        <v>0</v>
      </c>
      <c r="Y356" s="285" t="str">
        <f>Nut_StatusTool!K350</f>
        <v/>
      </c>
      <c r="Z356" s="44" t="str">
        <f>Nut_StatusTool!L350</f>
        <v/>
      </c>
      <c r="AA356" s="44" t="str">
        <f>Nut_StatusTool!M350</f>
        <v/>
      </c>
      <c r="AB356" s="44" t="str">
        <f>Nut_StatusTool!N350</f>
        <v/>
      </c>
      <c r="AC356" s="44">
        <f>Nut_StatusTool!I350</f>
        <v>0</v>
      </c>
      <c r="AD356" s="44">
        <f>Nut_StatusTool!J350</f>
        <v>0</v>
      </c>
    </row>
    <row r="357" spans="1:30" ht="20.100000000000001" customHeight="1">
      <c r="A357" s="59" t="str">
        <f t="array" ref="A357">IF(ROWS(A$9:A357)&gt;$U$5,"",INDEX(T$13:T$512,SMALL(IF(($Z$13:$Z$512=$Z$5),ROW($A$9:$A$508)-ROW($A$9)+1,""),ROWS(A$9:A357)),,1))</f>
        <v/>
      </c>
      <c r="B357" s="390" t="str">
        <f t="array" ref="B357">IF(ROWS(B$9:B357)&gt;$U$5,"",INDEX(U$13:U$512,SMALL(IF(($Z$13:$Z$512=$Z$5),ROW($A$9:$A$508)-ROW($A$9)+1,""),ROWS(B$9:B357)),,1))</f>
        <v/>
      </c>
      <c r="C357" s="389" t="str">
        <f t="array" ref="C357">IF(ROWS(C$9:C357)&gt;$U$5,"",INDEX(V$13:V$512,SMALL(IF(($Z$13:$Z$512=$Z$5),ROW($A$9:$A$508)-ROW($A$9)+1,""),ROWS(C$9:C357)),,1))</f>
        <v/>
      </c>
      <c r="D357" s="309" t="str">
        <f t="array" ref="D357">IF(ROWS(D$9:D357)&gt;$U$5,"",INDEX(W$13:W$512,SMALL(IF(($Z$13:$Z$512=$Z$5),ROW($A$9:$A$508)-ROW($A$9)+1,""),ROWS(D$9:D357)),,1))</f>
        <v/>
      </c>
      <c r="E357" s="59" t="str">
        <f t="array" ref="E357">IF(ROWS(E$9:E357)&gt;$U$5,"",INDEX(X$13:X$512,SMALL(IF(($Z$13:$Z$512=$Z$5),ROW($A$9:$A$508)-ROW($A$9)+1,""),ROWS(E$9:E357)),,1))</f>
        <v/>
      </c>
      <c r="F357" s="59" t="str">
        <f t="array" ref="F357">IF(ROWS(F$9:F357)&gt;$U$5,"",INDEX(Y$13:Y$512,SMALL(IF(($Z$13:$Z$512=$Z$5),ROW($A$9:$A$508)-ROW($A$9)+1,""),ROWS(F$9:F357)),,1))</f>
        <v/>
      </c>
      <c r="G357" s="59" t="str">
        <f t="array" ref="G357">IF(ROWS(G$9:G357)&gt;$U$5,"",INDEX(Z$13:Z$512,SMALL(IF(($Z$13:$Z$512=$Z$5),ROW($A$9:$A$508)-ROW($A$9)+1,""),ROWS(G$9:G357)),,1))</f>
        <v/>
      </c>
      <c r="H357" s="59" t="str">
        <f t="array" ref="H357">IF(ROWS(H$9:H357)&gt;$U$5,"",INDEX(AC$13:AC$512,SMALL(IF(($Z$13:$Z$512=$Z$5),ROW($A$9:$A$508)-ROW($A$9)+1,""),ROWS(H$9:H357)),,1))</f>
        <v/>
      </c>
      <c r="I357" s="105"/>
      <c r="J357" s="105"/>
      <c r="K357" s="105"/>
      <c r="L357" s="105"/>
      <c r="M357" s="136"/>
      <c r="N357" s="44"/>
      <c r="O357" s="44"/>
      <c r="P357" s="44"/>
      <c r="Q357" s="44"/>
      <c r="R357" s="44"/>
      <c r="S357" s="44"/>
      <c r="T357" s="44">
        <f>Nut_StatusTool!A351</f>
        <v>345</v>
      </c>
      <c r="U357" s="44">
        <f>Nut_StatusTool!B351</f>
        <v>0</v>
      </c>
      <c r="V357" s="44">
        <f>Nut_StatusTool!C351</f>
        <v>0</v>
      </c>
      <c r="W357" s="44">
        <f>Nut_StatusTool!D351</f>
        <v>0</v>
      </c>
      <c r="X357" s="44">
        <f>Nut_StatusTool!F351</f>
        <v>0</v>
      </c>
      <c r="Y357" s="285" t="str">
        <f>Nut_StatusTool!K351</f>
        <v/>
      </c>
      <c r="Z357" s="44" t="str">
        <f>Nut_StatusTool!L351</f>
        <v/>
      </c>
      <c r="AA357" s="44" t="str">
        <f>Nut_StatusTool!M351</f>
        <v/>
      </c>
      <c r="AB357" s="44" t="str">
        <f>Nut_StatusTool!N351</f>
        <v/>
      </c>
      <c r="AC357" s="44">
        <f>Nut_StatusTool!I351</f>
        <v>0</v>
      </c>
      <c r="AD357" s="44">
        <f>Nut_StatusTool!J351</f>
        <v>0</v>
      </c>
    </row>
    <row r="358" spans="1:30" ht="20.100000000000001" customHeight="1">
      <c r="A358" s="59" t="str">
        <f t="array" ref="A358">IF(ROWS(A$9:A358)&gt;$U$5,"",INDEX(T$13:T$512,SMALL(IF(($Z$13:$Z$512=$Z$5),ROW($A$9:$A$508)-ROW($A$9)+1,""),ROWS(A$9:A358)),,1))</f>
        <v/>
      </c>
      <c r="B358" s="390" t="str">
        <f t="array" ref="B358">IF(ROWS(B$9:B358)&gt;$U$5,"",INDEX(U$13:U$512,SMALL(IF(($Z$13:$Z$512=$Z$5),ROW($A$9:$A$508)-ROW($A$9)+1,""),ROWS(B$9:B358)),,1))</f>
        <v/>
      </c>
      <c r="C358" s="389" t="str">
        <f t="array" ref="C358">IF(ROWS(C$9:C358)&gt;$U$5,"",INDEX(V$13:V$512,SMALL(IF(($Z$13:$Z$512=$Z$5),ROW($A$9:$A$508)-ROW($A$9)+1,""),ROWS(C$9:C358)),,1))</f>
        <v/>
      </c>
      <c r="D358" s="309" t="str">
        <f t="array" ref="D358">IF(ROWS(D$9:D358)&gt;$U$5,"",INDEX(W$13:W$512,SMALL(IF(($Z$13:$Z$512=$Z$5),ROW($A$9:$A$508)-ROW($A$9)+1,""),ROWS(D$9:D358)),,1))</f>
        <v/>
      </c>
      <c r="E358" s="59" t="str">
        <f t="array" ref="E358">IF(ROWS(E$9:E358)&gt;$U$5,"",INDEX(X$13:X$512,SMALL(IF(($Z$13:$Z$512=$Z$5),ROW($A$9:$A$508)-ROW($A$9)+1,""),ROWS(E$9:E358)),,1))</f>
        <v/>
      </c>
      <c r="F358" s="59" t="str">
        <f t="array" ref="F358">IF(ROWS(F$9:F358)&gt;$U$5,"",INDEX(Y$13:Y$512,SMALL(IF(($Z$13:$Z$512=$Z$5),ROW($A$9:$A$508)-ROW($A$9)+1,""),ROWS(F$9:F358)),,1))</f>
        <v/>
      </c>
      <c r="G358" s="59" t="str">
        <f t="array" ref="G358">IF(ROWS(G$9:G358)&gt;$U$5,"",INDEX(Z$13:Z$512,SMALL(IF(($Z$13:$Z$512=$Z$5),ROW($A$9:$A$508)-ROW($A$9)+1,""),ROWS(G$9:G358)),,1))</f>
        <v/>
      </c>
      <c r="H358" s="59" t="str">
        <f t="array" ref="H358">IF(ROWS(H$9:H358)&gt;$U$5,"",INDEX(AC$13:AC$512,SMALL(IF(($Z$13:$Z$512=$Z$5),ROW($A$9:$A$508)-ROW($A$9)+1,""),ROWS(H$9:H358)),,1))</f>
        <v/>
      </c>
      <c r="I358" s="105"/>
      <c r="J358" s="105"/>
      <c r="K358" s="105"/>
      <c r="L358" s="105"/>
      <c r="M358" s="136"/>
      <c r="N358" s="44"/>
      <c r="O358" s="44"/>
      <c r="P358" s="44"/>
      <c r="Q358" s="44"/>
      <c r="R358" s="44"/>
      <c r="S358" s="44"/>
      <c r="T358" s="44">
        <f>Nut_StatusTool!A352</f>
        <v>346</v>
      </c>
      <c r="U358" s="44">
        <f>Nut_StatusTool!B352</f>
        <v>0</v>
      </c>
      <c r="V358" s="44">
        <f>Nut_StatusTool!C352</f>
        <v>0</v>
      </c>
      <c r="W358" s="44">
        <f>Nut_StatusTool!D352</f>
        <v>0</v>
      </c>
      <c r="X358" s="44">
        <f>Nut_StatusTool!F352</f>
        <v>0</v>
      </c>
      <c r="Y358" s="285" t="str">
        <f>Nut_StatusTool!K352</f>
        <v/>
      </c>
      <c r="Z358" s="44" t="str">
        <f>Nut_StatusTool!L352</f>
        <v/>
      </c>
      <c r="AA358" s="44" t="str">
        <f>Nut_StatusTool!M352</f>
        <v/>
      </c>
      <c r="AB358" s="44" t="str">
        <f>Nut_StatusTool!N352</f>
        <v/>
      </c>
      <c r="AC358" s="44">
        <f>Nut_StatusTool!I352</f>
        <v>0</v>
      </c>
      <c r="AD358" s="44">
        <f>Nut_StatusTool!J352</f>
        <v>0</v>
      </c>
    </row>
    <row r="359" spans="1:30" ht="20.100000000000001" customHeight="1">
      <c r="A359" s="59" t="str">
        <f t="array" ref="A359">IF(ROWS(A$9:A359)&gt;$U$5,"",INDEX(T$13:T$512,SMALL(IF(($Z$13:$Z$512=$Z$5),ROW($A$9:$A$508)-ROW($A$9)+1,""),ROWS(A$9:A359)),,1))</f>
        <v/>
      </c>
      <c r="B359" s="390" t="str">
        <f t="array" ref="B359">IF(ROWS(B$9:B359)&gt;$U$5,"",INDEX(U$13:U$512,SMALL(IF(($Z$13:$Z$512=$Z$5),ROW($A$9:$A$508)-ROW($A$9)+1,""),ROWS(B$9:B359)),,1))</f>
        <v/>
      </c>
      <c r="C359" s="389" t="str">
        <f t="array" ref="C359">IF(ROWS(C$9:C359)&gt;$U$5,"",INDEX(V$13:V$512,SMALL(IF(($Z$13:$Z$512=$Z$5),ROW($A$9:$A$508)-ROW($A$9)+1,""),ROWS(C$9:C359)),,1))</f>
        <v/>
      </c>
      <c r="D359" s="309" t="str">
        <f t="array" ref="D359">IF(ROWS(D$9:D359)&gt;$U$5,"",INDEX(W$13:W$512,SMALL(IF(($Z$13:$Z$512=$Z$5),ROW($A$9:$A$508)-ROW($A$9)+1,""),ROWS(D$9:D359)),,1))</f>
        <v/>
      </c>
      <c r="E359" s="59" t="str">
        <f t="array" ref="E359">IF(ROWS(E$9:E359)&gt;$U$5,"",INDEX(X$13:X$512,SMALL(IF(($Z$13:$Z$512=$Z$5),ROW($A$9:$A$508)-ROW($A$9)+1,""),ROWS(E$9:E359)),,1))</f>
        <v/>
      </c>
      <c r="F359" s="59" t="str">
        <f t="array" ref="F359">IF(ROWS(F$9:F359)&gt;$U$5,"",INDEX(Y$13:Y$512,SMALL(IF(($Z$13:$Z$512=$Z$5),ROW($A$9:$A$508)-ROW($A$9)+1,""),ROWS(F$9:F359)),,1))</f>
        <v/>
      </c>
      <c r="G359" s="59" t="str">
        <f t="array" ref="G359">IF(ROWS(G$9:G359)&gt;$U$5,"",INDEX(Z$13:Z$512,SMALL(IF(($Z$13:$Z$512=$Z$5),ROW($A$9:$A$508)-ROW($A$9)+1,""),ROWS(G$9:G359)),,1))</f>
        <v/>
      </c>
      <c r="H359" s="59" t="str">
        <f t="array" ref="H359">IF(ROWS(H$9:H359)&gt;$U$5,"",INDEX(AC$13:AC$512,SMALL(IF(($Z$13:$Z$512=$Z$5),ROW($A$9:$A$508)-ROW($A$9)+1,""),ROWS(H$9:H359)),,1))</f>
        <v/>
      </c>
      <c r="I359" s="105"/>
      <c r="J359" s="105"/>
      <c r="K359" s="105"/>
      <c r="L359" s="105"/>
      <c r="M359" s="136"/>
      <c r="N359" s="44"/>
      <c r="O359" s="44"/>
      <c r="P359" s="44"/>
      <c r="Q359" s="44"/>
      <c r="R359" s="44"/>
      <c r="S359" s="44"/>
      <c r="T359" s="44">
        <f>Nut_StatusTool!A353</f>
        <v>347</v>
      </c>
      <c r="U359" s="44">
        <f>Nut_StatusTool!B353</f>
        <v>0</v>
      </c>
      <c r="V359" s="44">
        <f>Nut_StatusTool!C353</f>
        <v>0</v>
      </c>
      <c r="W359" s="44">
        <f>Nut_StatusTool!D353</f>
        <v>0</v>
      </c>
      <c r="X359" s="44">
        <f>Nut_StatusTool!F353</f>
        <v>0</v>
      </c>
      <c r="Y359" s="285" t="str">
        <f>Nut_StatusTool!K353</f>
        <v/>
      </c>
      <c r="Z359" s="44" t="str">
        <f>Nut_StatusTool!L353</f>
        <v/>
      </c>
      <c r="AA359" s="44" t="str">
        <f>Nut_StatusTool!M353</f>
        <v/>
      </c>
      <c r="AB359" s="44" t="str">
        <f>Nut_StatusTool!N353</f>
        <v/>
      </c>
      <c r="AC359" s="44">
        <f>Nut_StatusTool!I353</f>
        <v>0</v>
      </c>
      <c r="AD359" s="44">
        <f>Nut_StatusTool!J353</f>
        <v>0</v>
      </c>
    </row>
    <row r="360" spans="1:30" ht="20.100000000000001" customHeight="1">
      <c r="A360" s="59" t="str">
        <f t="array" ref="A360">IF(ROWS(A$9:A360)&gt;$U$5,"",INDEX(T$13:T$512,SMALL(IF(($Z$13:$Z$512=$Z$5),ROW($A$9:$A$508)-ROW($A$9)+1,""),ROWS(A$9:A360)),,1))</f>
        <v/>
      </c>
      <c r="B360" s="390" t="str">
        <f t="array" ref="B360">IF(ROWS(B$9:B360)&gt;$U$5,"",INDEX(U$13:U$512,SMALL(IF(($Z$13:$Z$512=$Z$5),ROW($A$9:$A$508)-ROW($A$9)+1,""),ROWS(B$9:B360)),,1))</f>
        <v/>
      </c>
      <c r="C360" s="389" t="str">
        <f t="array" ref="C360">IF(ROWS(C$9:C360)&gt;$U$5,"",INDEX(V$13:V$512,SMALL(IF(($Z$13:$Z$512=$Z$5),ROW($A$9:$A$508)-ROW($A$9)+1,""),ROWS(C$9:C360)),,1))</f>
        <v/>
      </c>
      <c r="D360" s="309" t="str">
        <f t="array" ref="D360">IF(ROWS(D$9:D360)&gt;$U$5,"",INDEX(W$13:W$512,SMALL(IF(($Z$13:$Z$512=$Z$5),ROW($A$9:$A$508)-ROW($A$9)+1,""),ROWS(D$9:D360)),,1))</f>
        <v/>
      </c>
      <c r="E360" s="59" t="str">
        <f t="array" ref="E360">IF(ROWS(E$9:E360)&gt;$U$5,"",INDEX(X$13:X$512,SMALL(IF(($Z$13:$Z$512=$Z$5),ROW($A$9:$A$508)-ROW($A$9)+1,""),ROWS(E$9:E360)),,1))</f>
        <v/>
      </c>
      <c r="F360" s="59" t="str">
        <f t="array" ref="F360">IF(ROWS(F$9:F360)&gt;$U$5,"",INDEX(Y$13:Y$512,SMALL(IF(($Z$13:$Z$512=$Z$5),ROW($A$9:$A$508)-ROW($A$9)+1,""),ROWS(F$9:F360)),,1))</f>
        <v/>
      </c>
      <c r="G360" s="59" t="str">
        <f t="array" ref="G360">IF(ROWS(G$9:G360)&gt;$U$5,"",INDEX(Z$13:Z$512,SMALL(IF(($Z$13:$Z$512=$Z$5),ROW($A$9:$A$508)-ROW($A$9)+1,""),ROWS(G$9:G360)),,1))</f>
        <v/>
      </c>
      <c r="H360" s="59" t="str">
        <f t="array" ref="H360">IF(ROWS(H$9:H360)&gt;$U$5,"",INDEX(AC$13:AC$512,SMALL(IF(($Z$13:$Z$512=$Z$5),ROW($A$9:$A$508)-ROW($A$9)+1,""),ROWS(H$9:H360)),,1))</f>
        <v/>
      </c>
      <c r="I360" s="105"/>
      <c r="J360" s="105"/>
      <c r="K360" s="105"/>
      <c r="L360" s="105"/>
      <c r="M360" s="136"/>
      <c r="N360" s="44"/>
      <c r="O360" s="44"/>
      <c r="P360" s="44"/>
      <c r="Q360" s="44"/>
      <c r="R360" s="44"/>
      <c r="S360" s="44"/>
      <c r="T360" s="44">
        <f>Nut_StatusTool!A354</f>
        <v>348</v>
      </c>
      <c r="U360" s="44">
        <f>Nut_StatusTool!B354</f>
        <v>0</v>
      </c>
      <c r="V360" s="44">
        <f>Nut_StatusTool!C354</f>
        <v>0</v>
      </c>
      <c r="W360" s="44">
        <f>Nut_StatusTool!D354</f>
        <v>0</v>
      </c>
      <c r="X360" s="44">
        <f>Nut_StatusTool!F354</f>
        <v>0</v>
      </c>
      <c r="Y360" s="285" t="str">
        <f>Nut_StatusTool!K354</f>
        <v/>
      </c>
      <c r="Z360" s="44" t="str">
        <f>Nut_StatusTool!L354</f>
        <v/>
      </c>
      <c r="AA360" s="44" t="str">
        <f>Nut_StatusTool!M354</f>
        <v/>
      </c>
      <c r="AB360" s="44" t="str">
        <f>Nut_StatusTool!N354</f>
        <v/>
      </c>
      <c r="AC360" s="44">
        <f>Nut_StatusTool!I354</f>
        <v>0</v>
      </c>
      <c r="AD360" s="44">
        <f>Nut_StatusTool!J354</f>
        <v>0</v>
      </c>
    </row>
    <row r="361" spans="1:30" ht="20.100000000000001" customHeight="1">
      <c r="A361" s="59" t="str">
        <f t="array" ref="A361">IF(ROWS(A$9:A361)&gt;$U$5,"",INDEX(T$13:T$512,SMALL(IF(($Z$13:$Z$512=$Z$5),ROW($A$9:$A$508)-ROW($A$9)+1,""),ROWS(A$9:A361)),,1))</f>
        <v/>
      </c>
      <c r="B361" s="390" t="str">
        <f t="array" ref="B361">IF(ROWS(B$9:B361)&gt;$U$5,"",INDEX(U$13:U$512,SMALL(IF(($Z$13:$Z$512=$Z$5),ROW($A$9:$A$508)-ROW($A$9)+1,""),ROWS(B$9:B361)),,1))</f>
        <v/>
      </c>
      <c r="C361" s="389" t="str">
        <f t="array" ref="C361">IF(ROWS(C$9:C361)&gt;$U$5,"",INDEX(V$13:V$512,SMALL(IF(($Z$13:$Z$512=$Z$5),ROW($A$9:$A$508)-ROW($A$9)+1,""),ROWS(C$9:C361)),,1))</f>
        <v/>
      </c>
      <c r="D361" s="309" t="str">
        <f t="array" ref="D361">IF(ROWS(D$9:D361)&gt;$U$5,"",INDEX(W$13:W$512,SMALL(IF(($Z$13:$Z$512=$Z$5),ROW($A$9:$A$508)-ROW($A$9)+1,""),ROWS(D$9:D361)),,1))</f>
        <v/>
      </c>
      <c r="E361" s="59" t="str">
        <f t="array" ref="E361">IF(ROWS(E$9:E361)&gt;$U$5,"",INDEX(X$13:X$512,SMALL(IF(($Z$13:$Z$512=$Z$5),ROW($A$9:$A$508)-ROW($A$9)+1,""),ROWS(E$9:E361)),,1))</f>
        <v/>
      </c>
      <c r="F361" s="59" t="str">
        <f t="array" ref="F361">IF(ROWS(F$9:F361)&gt;$U$5,"",INDEX(Y$13:Y$512,SMALL(IF(($Z$13:$Z$512=$Z$5),ROW($A$9:$A$508)-ROW($A$9)+1,""),ROWS(F$9:F361)),,1))</f>
        <v/>
      </c>
      <c r="G361" s="59" t="str">
        <f t="array" ref="G361">IF(ROWS(G$9:G361)&gt;$U$5,"",INDEX(Z$13:Z$512,SMALL(IF(($Z$13:$Z$512=$Z$5),ROW($A$9:$A$508)-ROW($A$9)+1,""),ROWS(G$9:G361)),,1))</f>
        <v/>
      </c>
      <c r="H361" s="59" t="str">
        <f t="array" ref="H361">IF(ROWS(H$9:H361)&gt;$U$5,"",INDEX(AC$13:AC$512,SMALL(IF(($Z$13:$Z$512=$Z$5),ROW($A$9:$A$508)-ROW($A$9)+1,""),ROWS(H$9:H361)),,1))</f>
        <v/>
      </c>
      <c r="I361" s="105"/>
      <c r="J361" s="105"/>
      <c r="K361" s="105"/>
      <c r="L361" s="105"/>
      <c r="M361" s="136"/>
      <c r="N361" s="44"/>
      <c r="O361" s="44"/>
      <c r="P361" s="44"/>
      <c r="Q361" s="44"/>
      <c r="R361" s="44"/>
      <c r="S361" s="44"/>
      <c r="T361" s="44">
        <f>Nut_StatusTool!A355</f>
        <v>349</v>
      </c>
      <c r="U361" s="44">
        <f>Nut_StatusTool!B355</f>
        <v>0</v>
      </c>
      <c r="V361" s="44">
        <f>Nut_StatusTool!C355</f>
        <v>0</v>
      </c>
      <c r="W361" s="44">
        <f>Nut_StatusTool!D355</f>
        <v>0</v>
      </c>
      <c r="X361" s="44">
        <f>Nut_StatusTool!F355</f>
        <v>0</v>
      </c>
      <c r="Y361" s="285" t="str">
        <f>Nut_StatusTool!K355</f>
        <v/>
      </c>
      <c r="Z361" s="44" t="str">
        <f>Nut_StatusTool!L355</f>
        <v/>
      </c>
      <c r="AA361" s="44" t="str">
        <f>Nut_StatusTool!M355</f>
        <v/>
      </c>
      <c r="AB361" s="44" t="str">
        <f>Nut_StatusTool!N355</f>
        <v/>
      </c>
      <c r="AC361" s="44">
        <f>Nut_StatusTool!I355</f>
        <v>0</v>
      </c>
      <c r="AD361" s="44">
        <f>Nut_StatusTool!J355</f>
        <v>0</v>
      </c>
    </row>
    <row r="362" spans="1:30" ht="20.100000000000001" customHeight="1">
      <c r="A362" s="59" t="str">
        <f t="array" ref="A362">IF(ROWS(A$9:A362)&gt;$U$5,"",INDEX(T$13:T$512,SMALL(IF(($Z$13:$Z$512=$Z$5),ROW($A$9:$A$508)-ROW($A$9)+1,""),ROWS(A$9:A362)),,1))</f>
        <v/>
      </c>
      <c r="B362" s="390" t="str">
        <f t="array" ref="B362">IF(ROWS(B$9:B362)&gt;$U$5,"",INDEX(U$13:U$512,SMALL(IF(($Z$13:$Z$512=$Z$5),ROW($A$9:$A$508)-ROW($A$9)+1,""),ROWS(B$9:B362)),,1))</f>
        <v/>
      </c>
      <c r="C362" s="389" t="str">
        <f t="array" ref="C362">IF(ROWS(C$9:C362)&gt;$U$5,"",INDEX(V$13:V$512,SMALL(IF(($Z$13:$Z$512=$Z$5),ROW($A$9:$A$508)-ROW($A$9)+1,""),ROWS(C$9:C362)),,1))</f>
        <v/>
      </c>
      <c r="D362" s="309" t="str">
        <f t="array" ref="D362">IF(ROWS(D$9:D362)&gt;$U$5,"",INDEX(W$13:W$512,SMALL(IF(($Z$13:$Z$512=$Z$5),ROW($A$9:$A$508)-ROW($A$9)+1,""),ROWS(D$9:D362)),,1))</f>
        <v/>
      </c>
      <c r="E362" s="59" t="str">
        <f t="array" ref="E362">IF(ROWS(E$9:E362)&gt;$U$5,"",INDEX(X$13:X$512,SMALL(IF(($Z$13:$Z$512=$Z$5),ROW($A$9:$A$508)-ROW($A$9)+1,""),ROWS(E$9:E362)),,1))</f>
        <v/>
      </c>
      <c r="F362" s="59" t="str">
        <f t="array" ref="F362">IF(ROWS(F$9:F362)&gt;$U$5,"",INDEX(Y$13:Y$512,SMALL(IF(($Z$13:$Z$512=$Z$5),ROW($A$9:$A$508)-ROW($A$9)+1,""),ROWS(F$9:F362)),,1))</f>
        <v/>
      </c>
      <c r="G362" s="59" t="str">
        <f t="array" ref="G362">IF(ROWS(G$9:G362)&gt;$U$5,"",INDEX(Z$13:Z$512,SMALL(IF(($Z$13:$Z$512=$Z$5),ROW($A$9:$A$508)-ROW($A$9)+1,""),ROWS(G$9:G362)),,1))</f>
        <v/>
      </c>
      <c r="H362" s="59" t="str">
        <f t="array" ref="H362">IF(ROWS(H$9:H362)&gt;$U$5,"",INDEX(AC$13:AC$512,SMALL(IF(($Z$13:$Z$512=$Z$5),ROW($A$9:$A$508)-ROW($A$9)+1,""),ROWS(H$9:H362)),,1))</f>
        <v/>
      </c>
      <c r="I362" s="105"/>
      <c r="J362" s="105"/>
      <c r="K362" s="105"/>
      <c r="L362" s="105"/>
      <c r="M362" s="136"/>
      <c r="N362" s="44"/>
      <c r="O362" s="44"/>
      <c r="P362" s="44"/>
      <c r="Q362" s="44"/>
      <c r="R362" s="44"/>
      <c r="S362" s="44"/>
      <c r="T362" s="44">
        <f>Nut_StatusTool!A356</f>
        <v>350</v>
      </c>
      <c r="U362" s="44">
        <f>Nut_StatusTool!B356</f>
        <v>0</v>
      </c>
      <c r="V362" s="44">
        <f>Nut_StatusTool!C356</f>
        <v>0</v>
      </c>
      <c r="W362" s="44">
        <f>Nut_StatusTool!D356</f>
        <v>0</v>
      </c>
      <c r="X362" s="44">
        <f>Nut_StatusTool!F356</f>
        <v>0</v>
      </c>
      <c r="Y362" s="285" t="str">
        <f>Nut_StatusTool!K356</f>
        <v/>
      </c>
      <c r="Z362" s="44" t="str">
        <f>Nut_StatusTool!L356</f>
        <v/>
      </c>
      <c r="AA362" s="44" t="str">
        <f>Nut_StatusTool!M356</f>
        <v/>
      </c>
      <c r="AB362" s="44" t="str">
        <f>Nut_StatusTool!N356</f>
        <v/>
      </c>
      <c r="AC362" s="44">
        <f>Nut_StatusTool!I356</f>
        <v>0</v>
      </c>
      <c r="AD362" s="44">
        <f>Nut_StatusTool!J356</f>
        <v>0</v>
      </c>
    </row>
    <row r="363" spans="1:30" ht="20.100000000000001" customHeight="1">
      <c r="A363" s="59" t="str">
        <f t="array" ref="A363">IF(ROWS(A$9:A363)&gt;$U$5,"",INDEX(T$13:T$512,SMALL(IF(($Z$13:$Z$512=$Z$5),ROW($A$9:$A$508)-ROW($A$9)+1,""),ROWS(A$9:A363)),,1))</f>
        <v/>
      </c>
      <c r="B363" s="390" t="str">
        <f t="array" ref="B363">IF(ROWS(B$9:B363)&gt;$U$5,"",INDEX(U$13:U$512,SMALL(IF(($Z$13:$Z$512=$Z$5),ROW($A$9:$A$508)-ROW($A$9)+1,""),ROWS(B$9:B363)),,1))</f>
        <v/>
      </c>
      <c r="C363" s="389" t="str">
        <f t="array" ref="C363">IF(ROWS(C$9:C363)&gt;$U$5,"",INDEX(V$13:V$512,SMALL(IF(($Z$13:$Z$512=$Z$5),ROW($A$9:$A$508)-ROW($A$9)+1,""),ROWS(C$9:C363)),,1))</f>
        <v/>
      </c>
      <c r="D363" s="309" t="str">
        <f t="array" ref="D363">IF(ROWS(D$9:D363)&gt;$U$5,"",INDEX(W$13:W$512,SMALL(IF(($Z$13:$Z$512=$Z$5),ROW($A$9:$A$508)-ROW($A$9)+1,""),ROWS(D$9:D363)),,1))</f>
        <v/>
      </c>
      <c r="E363" s="59" t="str">
        <f t="array" ref="E363">IF(ROWS(E$9:E363)&gt;$U$5,"",INDEX(X$13:X$512,SMALL(IF(($Z$13:$Z$512=$Z$5),ROW($A$9:$A$508)-ROW($A$9)+1,""),ROWS(E$9:E363)),,1))</f>
        <v/>
      </c>
      <c r="F363" s="59" t="str">
        <f t="array" ref="F363">IF(ROWS(F$9:F363)&gt;$U$5,"",INDEX(Y$13:Y$512,SMALL(IF(($Z$13:$Z$512=$Z$5),ROW($A$9:$A$508)-ROW($A$9)+1,""),ROWS(F$9:F363)),,1))</f>
        <v/>
      </c>
      <c r="G363" s="59" t="str">
        <f t="array" ref="G363">IF(ROWS(G$9:G363)&gt;$U$5,"",INDEX(Z$13:Z$512,SMALL(IF(($Z$13:$Z$512=$Z$5),ROW($A$9:$A$508)-ROW($A$9)+1,""),ROWS(G$9:G363)),,1))</f>
        <v/>
      </c>
      <c r="H363" s="59" t="str">
        <f t="array" ref="H363">IF(ROWS(H$9:H363)&gt;$U$5,"",INDEX(AC$13:AC$512,SMALL(IF(($Z$13:$Z$512=$Z$5),ROW($A$9:$A$508)-ROW($A$9)+1,""),ROWS(H$9:H363)),,1))</f>
        <v/>
      </c>
      <c r="I363" s="105"/>
      <c r="J363" s="105"/>
      <c r="K363" s="105"/>
      <c r="L363" s="105"/>
      <c r="M363" s="136"/>
      <c r="N363" s="44"/>
      <c r="O363" s="44"/>
      <c r="P363" s="44"/>
      <c r="Q363" s="44"/>
      <c r="R363" s="44"/>
      <c r="S363" s="44"/>
      <c r="T363" s="44">
        <f>Nut_StatusTool!A357</f>
        <v>351</v>
      </c>
      <c r="U363" s="44">
        <f>Nut_StatusTool!B357</f>
        <v>0</v>
      </c>
      <c r="V363" s="44">
        <f>Nut_StatusTool!C357</f>
        <v>0</v>
      </c>
      <c r="W363" s="44">
        <f>Nut_StatusTool!D357</f>
        <v>0</v>
      </c>
      <c r="X363" s="44">
        <f>Nut_StatusTool!F357</f>
        <v>0</v>
      </c>
      <c r="Y363" s="285" t="str">
        <f>Nut_StatusTool!K357</f>
        <v/>
      </c>
      <c r="Z363" s="44" t="str">
        <f>Nut_StatusTool!L357</f>
        <v/>
      </c>
      <c r="AA363" s="44" t="str">
        <f>Nut_StatusTool!M357</f>
        <v/>
      </c>
      <c r="AB363" s="44" t="str">
        <f>Nut_StatusTool!N357</f>
        <v/>
      </c>
      <c r="AC363" s="44">
        <f>Nut_StatusTool!I357</f>
        <v>0</v>
      </c>
      <c r="AD363" s="44">
        <f>Nut_StatusTool!J357</f>
        <v>0</v>
      </c>
    </row>
    <row r="364" spans="1:30" ht="20.100000000000001" customHeight="1">
      <c r="A364" s="59" t="str">
        <f t="array" ref="A364">IF(ROWS(A$9:A364)&gt;$U$5,"",INDEX(T$13:T$512,SMALL(IF(($Z$13:$Z$512=$Z$5),ROW($A$9:$A$508)-ROW($A$9)+1,""),ROWS(A$9:A364)),,1))</f>
        <v/>
      </c>
      <c r="B364" s="390" t="str">
        <f t="array" ref="B364">IF(ROWS(B$9:B364)&gt;$U$5,"",INDEX(U$13:U$512,SMALL(IF(($Z$13:$Z$512=$Z$5),ROW($A$9:$A$508)-ROW($A$9)+1,""),ROWS(B$9:B364)),,1))</f>
        <v/>
      </c>
      <c r="C364" s="389" t="str">
        <f t="array" ref="C364">IF(ROWS(C$9:C364)&gt;$U$5,"",INDEX(V$13:V$512,SMALL(IF(($Z$13:$Z$512=$Z$5),ROW($A$9:$A$508)-ROW($A$9)+1,""),ROWS(C$9:C364)),,1))</f>
        <v/>
      </c>
      <c r="D364" s="309" t="str">
        <f t="array" ref="D364">IF(ROWS(D$9:D364)&gt;$U$5,"",INDEX(W$13:W$512,SMALL(IF(($Z$13:$Z$512=$Z$5),ROW($A$9:$A$508)-ROW($A$9)+1,""),ROWS(D$9:D364)),,1))</f>
        <v/>
      </c>
      <c r="E364" s="59" t="str">
        <f t="array" ref="E364">IF(ROWS(E$9:E364)&gt;$U$5,"",INDEX(X$13:X$512,SMALL(IF(($Z$13:$Z$512=$Z$5),ROW($A$9:$A$508)-ROW($A$9)+1,""),ROWS(E$9:E364)),,1))</f>
        <v/>
      </c>
      <c r="F364" s="59" t="str">
        <f t="array" ref="F364">IF(ROWS(F$9:F364)&gt;$U$5,"",INDEX(Y$13:Y$512,SMALL(IF(($Z$13:$Z$512=$Z$5),ROW($A$9:$A$508)-ROW($A$9)+1,""),ROWS(F$9:F364)),,1))</f>
        <v/>
      </c>
      <c r="G364" s="59" t="str">
        <f t="array" ref="G364">IF(ROWS(G$9:G364)&gt;$U$5,"",INDEX(Z$13:Z$512,SMALL(IF(($Z$13:$Z$512=$Z$5),ROW($A$9:$A$508)-ROW($A$9)+1,""),ROWS(G$9:G364)),,1))</f>
        <v/>
      </c>
      <c r="H364" s="59" t="str">
        <f t="array" ref="H364">IF(ROWS(H$9:H364)&gt;$U$5,"",INDEX(AC$13:AC$512,SMALL(IF(($Z$13:$Z$512=$Z$5),ROW($A$9:$A$508)-ROW($A$9)+1,""),ROWS(H$9:H364)),,1))</f>
        <v/>
      </c>
      <c r="I364" s="105"/>
      <c r="J364" s="105"/>
      <c r="K364" s="105"/>
      <c r="L364" s="105"/>
      <c r="M364" s="136"/>
      <c r="N364" s="44"/>
      <c r="O364" s="44"/>
      <c r="P364" s="44"/>
      <c r="Q364" s="44"/>
      <c r="R364" s="44"/>
      <c r="S364" s="44"/>
      <c r="T364" s="44">
        <f>Nut_StatusTool!A358</f>
        <v>352</v>
      </c>
      <c r="U364" s="44">
        <f>Nut_StatusTool!B358</f>
        <v>0</v>
      </c>
      <c r="V364" s="44">
        <f>Nut_StatusTool!C358</f>
        <v>0</v>
      </c>
      <c r="W364" s="44">
        <f>Nut_StatusTool!D358</f>
        <v>0</v>
      </c>
      <c r="X364" s="44">
        <f>Nut_StatusTool!F358</f>
        <v>0</v>
      </c>
      <c r="Y364" s="285" t="str">
        <f>Nut_StatusTool!K358</f>
        <v/>
      </c>
      <c r="Z364" s="44" t="str">
        <f>Nut_StatusTool!L358</f>
        <v/>
      </c>
      <c r="AA364" s="44" t="str">
        <f>Nut_StatusTool!M358</f>
        <v/>
      </c>
      <c r="AB364" s="44" t="str">
        <f>Nut_StatusTool!N358</f>
        <v/>
      </c>
      <c r="AC364" s="44">
        <f>Nut_StatusTool!I358</f>
        <v>0</v>
      </c>
      <c r="AD364" s="44">
        <f>Nut_StatusTool!J358</f>
        <v>0</v>
      </c>
    </row>
    <row r="365" spans="1:30" ht="20.100000000000001" customHeight="1">
      <c r="A365" s="59" t="str">
        <f t="array" ref="A365">IF(ROWS(A$9:A365)&gt;$U$5,"",INDEX(T$13:T$512,SMALL(IF(($Z$13:$Z$512=$Z$5),ROW($A$9:$A$508)-ROW($A$9)+1,""),ROWS(A$9:A365)),,1))</f>
        <v/>
      </c>
      <c r="B365" s="390" t="str">
        <f t="array" ref="B365">IF(ROWS(B$9:B365)&gt;$U$5,"",INDEX(U$13:U$512,SMALL(IF(($Z$13:$Z$512=$Z$5),ROW($A$9:$A$508)-ROW($A$9)+1,""),ROWS(B$9:B365)),,1))</f>
        <v/>
      </c>
      <c r="C365" s="389" t="str">
        <f t="array" ref="C365">IF(ROWS(C$9:C365)&gt;$U$5,"",INDEX(V$13:V$512,SMALL(IF(($Z$13:$Z$512=$Z$5),ROW($A$9:$A$508)-ROW($A$9)+1,""),ROWS(C$9:C365)),,1))</f>
        <v/>
      </c>
      <c r="D365" s="309" t="str">
        <f t="array" ref="D365">IF(ROWS(D$9:D365)&gt;$U$5,"",INDEX(W$13:W$512,SMALL(IF(($Z$13:$Z$512=$Z$5),ROW($A$9:$A$508)-ROW($A$9)+1,""),ROWS(D$9:D365)),,1))</f>
        <v/>
      </c>
      <c r="E365" s="59" t="str">
        <f t="array" ref="E365">IF(ROWS(E$9:E365)&gt;$U$5,"",INDEX(X$13:X$512,SMALL(IF(($Z$13:$Z$512=$Z$5),ROW($A$9:$A$508)-ROW($A$9)+1,""),ROWS(E$9:E365)),,1))</f>
        <v/>
      </c>
      <c r="F365" s="59" t="str">
        <f t="array" ref="F365">IF(ROWS(F$9:F365)&gt;$U$5,"",INDEX(Y$13:Y$512,SMALL(IF(($Z$13:$Z$512=$Z$5),ROW($A$9:$A$508)-ROW($A$9)+1,""),ROWS(F$9:F365)),,1))</f>
        <v/>
      </c>
      <c r="G365" s="59" t="str">
        <f t="array" ref="G365">IF(ROWS(G$9:G365)&gt;$U$5,"",INDEX(Z$13:Z$512,SMALL(IF(($Z$13:$Z$512=$Z$5),ROW($A$9:$A$508)-ROW($A$9)+1,""),ROWS(G$9:G365)),,1))</f>
        <v/>
      </c>
      <c r="H365" s="59" t="str">
        <f t="array" ref="H365">IF(ROWS(H$9:H365)&gt;$U$5,"",INDEX(AC$13:AC$512,SMALL(IF(($Z$13:$Z$512=$Z$5),ROW($A$9:$A$508)-ROW($A$9)+1,""),ROWS(H$9:H365)),,1))</f>
        <v/>
      </c>
      <c r="I365" s="105"/>
      <c r="J365" s="105"/>
      <c r="K365" s="105"/>
      <c r="L365" s="105"/>
      <c r="M365" s="136"/>
      <c r="N365" s="44"/>
      <c r="O365" s="44"/>
      <c r="P365" s="44"/>
      <c r="Q365" s="44"/>
      <c r="R365" s="44"/>
      <c r="S365" s="44"/>
      <c r="T365" s="44">
        <f>Nut_StatusTool!A359</f>
        <v>353</v>
      </c>
      <c r="U365" s="44">
        <f>Nut_StatusTool!B359</f>
        <v>0</v>
      </c>
      <c r="V365" s="44">
        <f>Nut_StatusTool!C359</f>
        <v>0</v>
      </c>
      <c r="W365" s="44">
        <f>Nut_StatusTool!D359</f>
        <v>0</v>
      </c>
      <c r="X365" s="44">
        <f>Nut_StatusTool!F359</f>
        <v>0</v>
      </c>
      <c r="Y365" s="285" t="str">
        <f>Nut_StatusTool!K359</f>
        <v/>
      </c>
      <c r="Z365" s="44" t="str">
        <f>Nut_StatusTool!L359</f>
        <v/>
      </c>
      <c r="AA365" s="44" t="str">
        <f>Nut_StatusTool!M359</f>
        <v/>
      </c>
      <c r="AB365" s="44" t="str">
        <f>Nut_StatusTool!N359</f>
        <v/>
      </c>
      <c r="AC365" s="44">
        <f>Nut_StatusTool!I359</f>
        <v>0</v>
      </c>
      <c r="AD365" s="44">
        <f>Nut_StatusTool!J359</f>
        <v>0</v>
      </c>
    </row>
    <row r="366" spans="1:30" ht="20.100000000000001" customHeight="1">
      <c r="A366" s="59" t="str">
        <f t="array" ref="A366">IF(ROWS(A$9:A366)&gt;$U$5,"",INDEX(T$13:T$512,SMALL(IF(($Z$13:$Z$512=$Z$5),ROW($A$9:$A$508)-ROW($A$9)+1,""),ROWS(A$9:A366)),,1))</f>
        <v/>
      </c>
      <c r="B366" s="390" t="str">
        <f t="array" ref="B366">IF(ROWS(B$9:B366)&gt;$U$5,"",INDEX(U$13:U$512,SMALL(IF(($Z$13:$Z$512=$Z$5),ROW($A$9:$A$508)-ROW($A$9)+1,""),ROWS(B$9:B366)),,1))</f>
        <v/>
      </c>
      <c r="C366" s="389" t="str">
        <f t="array" ref="C366">IF(ROWS(C$9:C366)&gt;$U$5,"",INDEX(V$13:V$512,SMALL(IF(($Z$13:$Z$512=$Z$5),ROW($A$9:$A$508)-ROW($A$9)+1,""),ROWS(C$9:C366)),,1))</f>
        <v/>
      </c>
      <c r="D366" s="309" t="str">
        <f t="array" ref="D366">IF(ROWS(D$9:D366)&gt;$U$5,"",INDEX(W$13:W$512,SMALL(IF(($Z$13:$Z$512=$Z$5),ROW($A$9:$A$508)-ROW($A$9)+1,""),ROWS(D$9:D366)),,1))</f>
        <v/>
      </c>
      <c r="E366" s="59" t="str">
        <f t="array" ref="E366">IF(ROWS(E$9:E366)&gt;$U$5,"",INDEX(X$13:X$512,SMALL(IF(($Z$13:$Z$512=$Z$5),ROW($A$9:$A$508)-ROW($A$9)+1,""),ROWS(E$9:E366)),,1))</f>
        <v/>
      </c>
      <c r="F366" s="59" t="str">
        <f t="array" ref="F366">IF(ROWS(F$9:F366)&gt;$U$5,"",INDEX(Y$13:Y$512,SMALL(IF(($Z$13:$Z$512=$Z$5),ROW($A$9:$A$508)-ROW($A$9)+1,""),ROWS(F$9:F366)),,1))</f>
        <v/>
      </c>
      <c r="G366" s="59" t="str">
        <f t="array" ref="G366">IF(ROWS(G$9:G366)&gt;$U$5,"",INDEX(Z$13:Z$512,SMALL(IF(($Z$13:$Z$512=$Z$5),ROW($A$9:$A$508)-ROW($A$9)+1,""),ROWS(G$9:G366)),,1))</f>
        <v/>
      </c>
      <c r="H366" s="59" t="str">
        <f t="array" ref="H366">IF(ROWS(H$9:H366)&gt;$U$5,"",INDEX(AC$13:AC$512,SMALL(IF(($Z$13:$Z$512=$Z$5),ROW($A$9:$A$508)-ROW($A$9)+1,""),ROWS(H$9:H366)),,1))</f>
        <v/>
      </c>
      <c r="I366" s="105"/>
      <c r="J366" s="105"/>
      <c r="K366" s="105"/>
      <c r="L366" s="105"/>
      <c r="M366" s="136"/>
      <c r="N366" s="44"/>
      <c r="O366" s="44"/>
      <c r="P366" s="44"/>
      <c r="Q366" s="44"/>
      <c r="R366" s="44"/>
      <c r="S366" s="44"/>
      <c r="T366" s="44">
        <f>Nut_StatusTool!A360</f>
        <v>354</v>
      </c>
      <c r="U366" s="44">
        <f>Nut_StatusTool!B360</f>
        <v>0</v>
      </c>
      <c r="V366" s="44">
        <f>Nut_StatusTool!C360</f>
        <v>0</v>
      </c>
      <c r="W366" s="44">
        <f>Nut_StatusTool!D360</f>
        <v>0</v>
      </c>
      <c r="X366" s="44">
        <f>Nut_StatusTool!F360</f>
        <v>0</v>
      </c>
      <c r="Y366" s="285" t="str">
        <f>Nut_StatusTool!K360</f>
        <v/>
      </c>
      <c r="Z366" s="44" t="str">
        <f>Nut_StatusTool!L360</f>
        <v/>
      </c>
      <c r="AA366" s="44" t="str">
        <f>Nut_StatusTool!M360</f>
        <v/>
      </c>
      <c r="AB366" s="44" t="str">
        <f>Nut_StatusTool!N360</f>
        <v/>
      </c>
      <c r="AC366" s="44">
        <f>Nut_StatusTool!I360</f>
        <v>0</v>
      </c>
      <c r="AD366" s="44">
        <f>Nut_StatusTool!J360</f>
        <v>0</v>
      </c>
    </row>
    <row r="367" spans="1:30" ht="20.100000000000001" customHeight="1">
      <c r="A367" s="59" t="str">
        <f t="array" ref="A367">IF(ROWS(A$9:A367)&gt;$U$5,"",INDEX(T$13:T$512,SMALL(IF(($Z$13:$Z$512=$Z$5),ROW($A$9:$A$508)-ROW($A$9)+1,""),ROWS(A$9:A367)),,1))</f>
        <v/>
      </c>
      <c r="B367" s="390" t="str">
        <f t="array" ref="B367">IF(ROWS(B$9:B367)&gt;$U$5,"",INDEX(U$13:U$512,SMALL(IF(($Z$13:$Z$512=$Z$5),ROW($A$9:$A$508)-ROW($A$9)+1,""),ROWS(B$9:B367)),,1))</f>
        <v/>
      </c>
      <c r="C367" s="389" t="str">
        <f t="array" ref="C367">IF(ROWS(C$9:C367)&gt;$U$5,"",INDEX(V$13:V$512,SMALL(IF(($Z$13:$Z$512=$Z$5),ROW($A$9:$A$508)-ROW($A$9)+1,""),ROWS(C$9:C367)),,1))</f>
        <v/>
      </c>
      <c r="D367" s="309" t="str">
        <f t="array" ref="D367">IF(ROWS(D$9:D367)&gt;$U$5,"",INDEX(W$13:W$512,SMALL(IF(($Z$13:$Z$512=$Z$5),ROW($A$9:$A$508)-ROW($A$9)+1,""),ROWS(D$9:D367)),,1))</f>
        <v/>
      </c>
      <c r="E367" s="59" t="str">
        <f t="array" ref="E367">IF(ROWS(E$9:E367)&gt;$U$5,"",INDEX(X$13:X$512,SMALL(IF(($Z$13:$Z$512=$Z$5),ROW($A$9:$A$508)-ROW($A$9)+1,""),ROWS(E$9:E367)),,1))</f>
        <v/>
      </c>
      <c r="F367" s="59" t="str">
        <f t="array" ref="F367">IF(ROWS(F$9:F367)&gt;$U$5,"",INDEX(Y$13:Y$512,SMALL(IF(($Z$13:$Z$512=$Z$5),ROW($A$9:$A$508)-ROW($A$9)+1,""),ROWS(F$9:F367)),,1))</f>
        <v/>
      </c>
      <c r="G367" s="59" t="str">
        <f t="array" ref="G367">IF(ROWS(G$9:G367)&gt;$U$5,"",INDEX(Z$13:Z$512,SMALL(IF(($Z$13:$Z$512=$Z$5),ROW($A$9:$A$508)-ROW($A$9)+1,""),ROWS(G$9:G367)),,1))</f>
        <v/>
      </c>
      <c r="H367" s="59" t="str">
        <f t="array" ref="H367">IF(ROWS(H$9:H367)&gt;$U$5,"",INDEX(AC$13:AC$512,SMALL(IF(($Z$13:$Z$512=$Z$5),ROW($A$9:$A$508)-ROW($A$9)+1,""),ROWS(H$9:H367)),,1))</f>
        <v/>
      </c>
      <c r="I367" s="105"/>
      <c r="J367" s="105"/>
      <c r="K367" s="105"/>
      <c r="L367" s="105"/>
      <c r="M367" s="136"/>
      <c r="N367" s="44"/>
      <c r="O367" s="44"/>
      <c r="P367" s="44"/>
      <c r="Q367" s="44"/>
      <c r="R367" s="44"/>
      <c r="S367" s="44"/>
      <c r="T367" s="44">
        <f>Nut_StatusTool!A361</f>
        <v>355</v>
      </c>
      <c r="U367" s="44">
        <f>Nut_StatusTool!B361</f>
        <v>0</v>
      </c>
      <c r="V367" s="44">
        <f>Nut_StatusTool!C361</f>
        <v>0</v>
      </c>
      <c r="W367" s="44">
        <f>Nut_StatusTool!D361</f>
        <v>0</v>
      </c>
      <c r="X367" s="44">
        <f>Nut_StatusTool!F361</f>
        <v>0</v>
      </c>
      <c r="Y367" s="285" t="str">
        <f>Nut_StatusTool!K361</f>
        <v/>
      </c>
      <c r="Z367" s="44" t="str">
        <f>Nut_StatusTool!L361</f>
        <v/>
      </c>
      <c r="AA367" s="44" t="str">
        <f>Nut_StatusTool!M361</f>
        <v/>
      </c>
      <c r="AB367" s="44" t="str">
        <f>Nut_StatusTool!N361</f>
        <v/>
      </c>
      <c r="AC367" s="44">
        <f>Nut_StatusTool!I361</f>
        <v>0</v>
      </c>
      <c r="AD367" s="44">
        <f>Nut_StatusTool!J361</f>
        <v>0</v>
      </c>
    </row>
    <row r="368" spans="1:30" ht="20.100000000000001" customHeight="1">
      <c r="A368" s="59" t="str">
        <f t="array" ref="A368">IF(ROWS(A$9:A368)&gt;$U$5,"",INDEX(T$13:T$512,SMALL(IF(($Z$13:$Z$512=$Z$5),ROW($A$9:$A$508)-ROW($A$9)+1,""),ROWS(A$9:A368)),,1))</f>
        <v/>
      </c>
      <c r="B368" s="390" t="str">
        <f t="array" ref="B368">IF(ROWS(B$9:B368)&gt;$U$5,"",INDEX(U$13:U$512,SMALL(IF(($Z$13:$Z$512=$Z$5),ROW($A$9:$A$508)-ROW($A$9)+1,""),ROWS(B$9:B368)),,1))</f>
        <v/>
      </c>
      <c r="C368" s="389" t="str">
        <f t="array" ref="C368">IF(ROWS(C$9:C368)&gt;$U$5,"",INDEX(V$13:V$512,SMALL(IF(($Z$13:$Z$512=$Z$5),ROW($A$9:$A$508)-ROW($A$9)+1,""),ROWS(C$9:C368)),,1))</f>
        <v/>
      </c>
      <c r="D368" s="309" t="str">
        <f t="array" ref="D368">IF(ROWS(D$9:D368)&gt;$U$5,"",INDEX(W$13:W$512,SMALL(IF(($Z$13:$Z$512=$Z$5),ROW($A$9:$A$508)-ROW($A$9)+1,""),ROWS(D$9:D368)),,1))</f>
        <v/>
      </c>
      <c r="E368" s="59" t="str">
        <f t="array" ref="E368">IF(ROWS(E$9:E368)&gt;$U$5,"",INDEX(X$13:X$512,SMALL(IF(($Z$13:$Z$512=$Z$5),ROW($A$9:$A$508)-ROW($A$9)+1,""),ROWS(E$9:E368)),,1))</f>
        <v/>
      </c>
      <c r="F368" s="59" t="str">
        <f t="array" ref="F368">IF(ROWS(F$9:F368)&gt;$U$5,"",INDEX(Y$13:Y$512,SMALL(IF(($Z$13:$Z$512=$Z$5),ROW($A$9:$A$508)-ROW($A$9)+1,""),ROWS(F$9:F368)),,1))</f>
        <v/>
      </c>
      <c r="G368" s="59" t="str">
        <f t="array" ref="G368">IF(ROWS(G$9:G368)&gt;$U$5,"",INDEX(Z$13:Z$512,SMALL(IF(($Z$13:$Z$512=$Z$5),ROW($A$9:$A$508)-ROW($A$9)+1,""),ROWS(G$9:G368)),,1))</f>
        <v/>
      </c>
      <c r="H368" s="59" t="str">
        <f t="array" ref="H368">IF(ROWS(H$9:H368)&gt;$U$5,"",INDEX(AC$13:AC$512,SMALL(IF(($Z$13:$Z$512=$Z$5),ROW($A$9:$A$508)-ROW($A$9)+1,""),ROWS(H$9:H368)),,1))</f>
        <v/>
      </c>
      <c r="I368" s="105"/>
      <c r="J368" s="105"/>
      <c r="K368" s="105"/>
      <c r="L368" s="105"/>
      <c r="M368" s="136"/>
      <c r="N368" s="44"/>
      <c r="O368" s="44"/>
      <c r="P368" s="44"/>
      <c r="Q368" s="44"/>
      <c r="R368" s="44"/>
      <c r="S368" s="44"/>
      <c r="T368" s="44">
        <f>Nut_StatusTool!A362</f>
        <v>356</v>
      </c>
      <c r="U368" s="44">
        <f>Nut_StatusTool!B362</f>
        <v>0</v>
      </c>
      <c r="V368" s="44">
        <f>Nut_StatusTool!C362</f>
        <v>0</v>
      </c>
      <c r="W368" s="44">
        <f>Nut_StatusTool!D362</f>
        <v>0</v>
      </c>
      <c r="X368" s="44">
        <f>Nut_StatusTool!F362</f>
        <v>0</v>
      </c>
      <c r="Y368" s="285" t="str">
        <f>Nut_StatusTool!K362</f>
        <v/>
      </c>
      <c r="Z368" s="44" t="str">
        <f>Nut_StatusTool!L362</f>
        <v/>
      </c>
      <c r="AA368" s="44" t="str">
        <f>Nut_StatusTool!M362</f>
        <v/>
      </c>
      <c r="AB368" s="44" t="str">
        <f>Nut_StatusTool!N362</f>
        <v/>
      </c>
      <c r="AC368" s="44">
        <f>Nut_StatusTool!I362</f>
        <v>0</v>
      </c>
      <c r="AD368" s="44">
        <f>Nut_StatusTool!J362</f>
        <v>0</v>
      </c>
    </row>
    <row r="369" spans="1:30" ht="20.100000000000001" customHeight="1">
      <c r="A369" s="59" t="str">
        <f t="array" ref="A369">IF(ROWS(A$9:A369)&gt;$U$5,"",INDEX(T$13:T$512,SMALL(IF(($Z$13:$Z$512=$Z$5),ROW($A$9:$A$508)-ROW($A$9)+1,""),ROWS(A$9:A369)),,1))</f>
        <v/>
      </c>
      <c r="B369" s="390" t="str">
        <f t="array" ref="B369">IF(ROWS(B$9:B369)&gt;$U$5,"",INDEX(U$13:U$512,SMALL(IF(($Z$13:$Z$512=$Z$5),ROW($A$9:$A$508)-ROW($A$9)+1,""),ROWS(B$9:B369)),,1))</f>
        <v/>
      </c>
      <c r="C369" s="389" t="str">
        <f t="array" ref="C369">IF(ROWS(C$9:C369)&gt;$U$5,"",INDEX(V$13:V$512,SMALL(IF(($Z$13:$Z$512=$Z$5),ROW($A$9:$A$508)-ROW($A$9)+1,""),ROWS(C$9:C369)),,1))</f>
        <v/>
      </c>
      <c r="D369" s="309" t="str">
        <f t="array" ref="D369">IF(ROWS(D$9:D369)&gt;$U$5,"",INDEX(W$13:W$512,SMALL(IF(($Z$13:$Z$512=$Z$5),ROW($A$9:$A$508)-ROW($A$9)+1,""),ROWS(D$9:D369)),,1))</f>
        <v/>
      </c>
      <c r="E369" s="59" t="str">
        <f t="array" ref="E369">IF(ROWS(E$9:E369)&gt;$U$5,"",INDEX(X$13:X$512,SMALL(IF(($Z$13:$Z$512=$Z$5),ROW($A$9:$A$508)-ROW($A$9)+1,""),ROWS(E$9:E369)),,1))</f>
        <v/>
      </c>
      <c r="F369" s="59" t="str">
        <f t="array" ref="F369">IF(ROWS(F$9:F369)&gt;$U$5,"",INDEX(Y$13:Y$512,SMALL(IF(($Z$13:$Z$512=$Z$5),ROW($A$9:$A$508)-ROW($A$9)+1,""),ROWS(F$9:F369)),,1))</f>
        <v/>
      </c>
      <c r="G369" s="59" t="str">
        <f t="array" ref="G369">IF(ROWS(G$9:G369)&gt;$U$5,"",INDEX(Z$13:Z$512,SMALL(IF(($Z$13:$Z$512=$Z$5),ROW($A$9:$A$508)-ROW($A$9)+1,""),ROWS(G$9:G369)),,1))</f>
        <v/>
      </c>
      <c r="H369" s="59" t="str">
        <f t="array" ref="H369">IF(ROWS(H$9:H369)&gt;$U$5,"",INDEX(AC$13:AC$512,SMALL(IF(($Z$13:$Z$512=$Z$5),ROW($A$9:$A$508)-ROW($A$9)+1,""),ROWS(H$9:H369)),,1))</f>
        <v/>
      </c>
      <c r="I369" s="105"/>
      <c r="J369" s="105"/>
      <c r="K369" s="105"/>
      <c r="L369" s="105"/>
      <c r="M369" s="136"/>
      <c r="N369" s="44"/>
      <c r="O369" s="44"/>
      <c r="P369" s="44"/>
      <c r="Q369" s="44"/>
      <c r="R369" s="44"/>
      <c r="S369" s="44"/>
      <c r="T369" s="44">
        <f>Nut_StatusTool!A363</f>
        <v>357</v>
      </c>
      <c r="U369" s="44">
        <f>Nut_StatusTool!B363</f>
        <v>0</v>
      </c>
      <c r="V369" s="44">
        <f>Nut_StatusTool!C363</f>
        <v>0</v>
      </c>
      <c r="W369" s="44">
        <f>Nut_StatusTool!D363</f>
        <v>0</v>
      </c>
      <c r="X369" s="44">
        <f>Nut_StatusTool!F363</f>
        <v>0</v>
      </c>
      <c r="Y369" s="285" t="str">
        <f>Nut_StatusTool!K363</f>
        <v/>
      </c>
      <c r="Z369" s="44" t="str">
        <f>Nut_StatusTool!L363</f>
        <v/>
      </c>
      <c r="AA369" s="44" t="str">
        <f>Nut_StatusTool!M363</f>
        <v/>
      </c>
      <c r="AB369" s="44" t="str">
        <f>Nut_StatusTool!N363</f>
        <v/>
      </c>
      <c r="AC369" s="44">
        <f>Nut_StatusTool!I363</f>
        <v>0</v>
      </c>
      <c r="AD369" s="44">
        <f>Nut_StatusTool!J363</f>
        <v>0</v>
      </c>
    </row>
    <row r="370" spans="1:30" ht="20.100000000000001" customHeight="1">
      <c r="A370" s="59" t="str">
        <f t="array" ref="A370">IF(ROWS(A$9:A370)&gt;$U$5,"",INDEX(T$13:T$512,SMALL(IF(($Z$13:$Z$512=$Z$5),ROW($A$9:$A$508)-ROW($A$9)+1,""),ROWS(A$9:A370)),,1))</f>
        <v/>
      </c>
      <c r="B370" s="390" t="str">
        <f t="array" ref="B370">IF(ROWS(B$9:B370)&gt;$U$5,"",INDEX(U$13:U$512,SMALL(IF(($Z$13:$Z$512=$Z$5),ROW($A$9:$A$508)-ROW($A$9)+1,""),ROWS(B$9:B370)),,1))</f>
        <v/>
      </c>
      <c r="C370" s="389" t="str">
        <f t="array" ref="C370">IF(ROWS(C$9:C370)&gt;$U$5,"",INDEX(V$13:V$512,SMALL(IF(($Z$13:$Z$512=$Z$5),ROW($A$9:$A$508)-ROW($A$9)+1,""),ROWS(C$9:C370)),,1))</f>
        <v/>
      </c>
      <c r="D370" s="309" t="str">
        <f t="array" ref="D370">IF(ROWS(D$9:D370)&gt;$U$5,"",INDEX(W$13:W$512,SMALL(IF(($Z$13:$Z$512=$Z$5),ROW($A$9:$A$508)-ROW($A$9)+1,""),ROWS(D$9:D370)),,1))</f>
        <v/>
      </c>
      <c r="E370" s="59" t="str">
        <f t="array" ref="E370">IF(ROWS(E$9:E370)&gt;$U$5,"",INDEX(X$13:X$512,SMALL(IF(($Z$13:$Z$512=$Z$5),ROW($A$9:$A$508)-ROW($A$9)+1,""),ROWS(E$9:E370)),,1))</f>
        <v/>
      </c>
      <c r="F370" s="59" t="str">
        <f t="array" ref="F370">IF(ROWS(F$9:F370)&gt;$U$5,"",INDEX(Y$13:Y$512,SMALL(IF(($Z$13:$Z$512=$Z$5),ROW($A$9:$A$508)-ROW($A$9)+1,""),ROWS(F$9:F370)),,1))</f>
        <v/>
      </c>
      <c r="G370" s="59" t="str">
        <f t="array" ref="G370">IF(ROWS(G$9:G370)&gt;$U$5,"",INDEX(Z$13:Z$512,SMALL(IF(($Z$13:$Z$512=$Z$5),ROW($A$9:$A$508)-ROW($A$9)+1,""),ROWS(G$9:G370)),,1))</f>
        <v/>
      </c>
      <c r="H370" s="59" t="str">
        <f t="array" ref="H370">IF(ROWS(H$9:H370)&gt;$U$5,"",INDEX(AC$13:AC$512,SMALL(IF(($Z$13:$Z$512=$Z$5),ROW($A$9:$A$508)-ROW($A$9)+1,""),ROWS(H$9:H370)),,1))</f>
        <v/>
      </c>
      <c r="I370" s="105"/>
      <c r="J370" s="105"/>
      <c r="K370" s="105"/>
      <c r="L370" s="105"/>
      <c r="M370" s="136"/>
      <c r="N370" s="44"/>
      <c r="O370" s="44"/>
      <c r="P370" s="44"/>
      <c r="Q370" s="44"/>
      <c r="R370" s="44"/>
      <c r="S370" s="44"/>
      <c r="T370" s="44">
        <f>Nut_StatusTool!A364</f>
        <v>358</v>
      </c>
      <c r="U370" s="44">
        <f>Nut_StatusTool!B364</f>
        <v>0</v>
      </c>
      <c r="V370" s="44">
        <f>Nut_StatusTool!C364</f>
        <v>0</v>
      </c>
      <c r="W370" s="44">
        <f>Nut_StatusTool!D364</f>
        <v>0</v>
      </c>
      <c r="X370" s="44">
        <f>Nut_StatusTool!F364</f>
        <v>0</v>
      </c>
      <c r="Y370" s="285" t="str">
        <f>Nut_StatusTool!K364</f>
        <v/>
      </c>
      <c r="Z370" s="44" t="str">
        <f>Nut_StatusTool!L364</f>
        <v/>
      </c>
      <c r="AA370" s="44" t="str">
        <f>Nut_StatusTool!M364</f>
        <v/>
      </c>
      <c r="AB370" s="44" t="str">
        <f>Nut_StatusTool!N364</f>
        <v/>
      </c>
      <c r="AC370" s="44">
        <f>Nut_StatusTool!I364</f>
        <v>0</v>
      </c>
      <c r="AD370" s="44">
        <f>Nut_StatusTool!J364</f>
        <v>0</v>
      </c>
    </row>
    <row r="371" spans="1:30" ht="20.100000000000001" customHeight="1">
      <c r="A371" s="59" t="str">
        <f t="array" ref="A371">IF(ROWS(A$9:A371)&gt;$U$5,"",INDEX(T$13:T$512,SMALL(IF(($Z$13:$Z$512=$Z$5),ROW($A$9:$A$508)-ROW($A$9)+1,""),ROWS(A$9:A371)),,1))</f>
        <v/>
      </c>
      <c r="B371" s="390" t="str">
        <f t="array" ref="B371">IF(ROWS(B$9:B371)&gt;$U$5,"",INDEX(U$13:U$512,SMALL(IF(($Z$13:$Z$512=$Z$5),ROW($A$9:$A$508)-ROW($A$9)+1,""),ROWS(B$9:B371)),,1))</f>
        <v/>
      </c>
      <c r="C371" s="389" t="str">
        <f t="array" ref="C371">IF(ROWS(C$9:C371)&gt;$U$5,"",INDEX(V$13:V$512,SMALL(IF(($Z$13:$Z$512=$Z$5),ROW($A$9:$A$508)-ROW($A$9)+1,""),ROWS(C$9:C371)),,1))</f>
        <v/>
      </c>
      <c r="D371" s="309" t="str">
        <f t="array" ref="D371">IF(ROWS(D$9:D371)&gt;$U$5,"",INDEX(W$13:W$512,SMALL(IF(($Z$13:$Z$512=$Z$5),ROW($A$9:$A$508)-ROW($A$9)+1,""),ROWS(D$9:D371)),,1))</f>
        <v/>
      </c>
      <c r="E371" s="59" t="str">
        <f t="array" ref="E371">IF(ROWS(E$9:E371)&gt;$U$5,"",INDEX(X$13:X$512,SMALL(IF(($Z$13:$Z$512=$Z$5),ROW($A$9:$A$508)-ROW($A$9)+1,""),ROWS(E$9:E371)),,1))</f>
        <v/>
      </c>
      <c r="F371" s="59" t="str">
        <f t="array" ref="F371">IF(ROWS(F$9:F371)&gt;$U$5,"",INDEX(Y$13:Y$512,SMALL(IF(($Z$13:$Z$512=$Z$5),ROW($A$9:$A$508)-ROW($A$9)+1,""),ROWS(F$9:F371)),,1))</f>
        <v/>
      </c>
      <c r="G371" s="59" t="str">
        <f t="array" ref="G371">IF(ROWS(G$9:G371)&gt;$U$5,"",INDEX(Z$13:Z$512,SMALL(IF(($Z$13:$Z$512=$Z$5),ROW($A$9:$A$508)-ROW($A$9)+1,""),ROWS(G$9:G371)),,1))</f>
        <v/>
      </c>
      <c r="H371" s="59" t="str">
        <f t="array" ref="H371">IF(ROWS(H$9:H371)&gt;$U$5,"",INDEX(AC$13:AC$512,SMALL(IF(($Z$13:$Z$512=$Z$5),ROW($A$9:$A$508)-ROW($A$9)+1,""),ROWS(H$9:H371)),,1))</f>
        <v/>
      </c>
      <c r="I371" s="105"/>
      <c r="J371" s="105"/>
      <c r="K371" s="105"/>
      <c r="L371" s="105"/>
      <c r="M371" s="136"/>
      <c r="N371" s="44"/>
      <c r="O371" s="44"/>
      <c r="P371" s="44"/>
      <c r="Q371" s="44"/>
      <c r="R371" s="44"/>
      <c r="S371" s="44"/>
      <c r="T371" s="44">
        <f>Nut_StatusTool!A365</f>
        <v>359</v>
      </c>
      <c r="U371" s="44">
        <f>Nut_StatusTool!B365</f>
        <v>0</v>
      </c>
      <c r="V371" s="44">
        <f>Nut_StatusTool!C365</f>
        <v>0</v>
      </c>
      <c r="W371" s="44">
        <f>Nut_StatusTool!D365</f>
        <v>0</v>
      </c>
      <c r="X371" s="44">
        <f>Nut_StatusTool!F365</f>
        <v>0</v>
      </c>
      <c r="Y371" s="285" t="str">
        <f>Nut_StatusTool!K365</f>
        <v/>
      </c>
      <c r="Z371" s="44" t="str">
        <f>Nut_StatusTool!L365</f>
        <v/>
      </c>
      <c r="AA371" s="44" t="str">
        <f>Nut_StatusTool!M365</f>
        <v/>
      </c>
      <c r="AB371" s="44" t="str">
        <f>Nut_StatusTool!N365</f>
        <v/>
      </c>
      <c r="AC371" s="44">
        <f>Nut_StatusTool!I365</f>
        <v>0</v>
      </c>
      <c r="AD371" s="44">
        <f>Nut_StatusTool!J365</f>
        <v>0</v>
      </c>
    </row>
    <row r="372" spans="1:30" ht="20.100000000000001" customHeight="1">
      <c r="A372" s="59" t="str">
        <f t="array" ref="A372">IF(ROWS(A$9:A372)&gt;$U$5,"",INDEX(T$13:T$512,SMALL(IF(($Z$13:$Z$512=$Z$5),ROW($A$9:$A$508)-ROW($A$9)+1,""),ROWS(A$9:A372)),,1))</f>
        <v/>
      </c>
      <c r="B372" s="390" t="str">
        <f t="array" ref="B372">IF(ROWS(B$9:B372)&gt;$U$5,"",INDEX(U$13:U$512,SMALL(IF(($Z$13:$Z$512=$Z$5),ROW($A$9:$A$508)-ROW($A$9)+1,""),ROWS(B$9:B372)),,1))</f>
        <v/>
      </c>
      <c r="C372" s="389" t="str">
        <f t="array" ref="C372">IF(ROWS(C$9:C372)&gt;$U$5,"",INDEX(V$13:V$512,SMALL(IF(($Z$13:$Z$512=$Z$5),ROW($A$9:$A$508)-ROW($A$9)+1,""),ROWS(C$9:C372)),,1))</f>
        <v/>
      </c>
      <c r="D372" s="309" t="str">
        <f t="array" ref="D372">IF(ROWS(D$9:D372)&gt;$U$5,"",INDEX(W$13:W$512,SMALL(IF(($Z$13:$Z$512=$Z$5),ROW($A$9:$A$508)-ROW($A$9)+1,""),ROWS(D$9:D372)),,1))</f>
        <v/>
      </c>
      <c r="E372" s="59" t="str">
        <f t="array" ref="E372">IF(ROWS(E$9:E372)&gt;$U$5,"",INDEX(X$13:X$512,SMALL(IF(($Z$13:$Z$512=$Z$5),ROW($A$9:$A$508)-ROW($A$9)+1,""),ROWS(E$9:E372)),,1))</f>
        <v/>
      </c>
      <c r="F372" s="59" t="str">
        <f t="array" ref="F372">IF(ROWS(F$9:F372)&gt;$U$5,"",INDEX(Y$13:Y$512,SMALL(IF(($Z$13:$Z$512=$Z$5),ROW($A$9:$A$508)-ROW($A$9)+1,""),ROWS(F$9:F372)),,1))</f>
        <v/>
      </c>
      <c r="G372" s="59" t="str">
        <f t="array" ref="G372">IF(ROWS(G$9:G372)&gt;$U$5,"",INDEX(Z$13:Z$512,SMALL(IF(($Z$13:$Z$512=$Z$5),ROW($A$9:$A$508)-ROW($A$9)+1,""),ROWS(G$9:G372)),,1))</f>
        <v/>
      </c>
      <c r="H372" s="59" t="str">
        <f t="array" ref="H372">IF(ROWS(H$9:H372)&gt;$U$5,"",INDEX(AC$13:AC$512,SMALL(IF(($Z$13:$Z$512=$Z$5),ROW($A$9:$A$508)-ROW($A$9)+1,""),ROWS(H$9:H372)),,1))</f>
        <v/>
      </c>
      <c r="I372" s="105"/>
      <c r="J372" s="105"/>
      <c r="K372" s="105"/>
      <c r="L372" s="105"/>
      <c r="M372" s="136"/>
      <c r="N372" s="44"/>
      <c r="O372" s="44"/>
      <c r="P372" s="44"/>
      <c r="Q372" s="44"/>
      <c r="R372" s="44"/>
      <c r="S372" s="44"/>
      <c r="T372" s="44">
        <f>Nut_StatusTool!A366</f>
        <v>360</v>
      </c>
      <c r="U372" s="44">
        <f>Nut_StatusTool!B366</f>
        <v>0</v>
      </c>
      <c r="V372" s="44">
        <f>Nut_StatusTool!C366</f>
        <v>0</v>
      </c>
      <c r="W372" s="44">
        <f>Nut_StatusTool!D366</f>
        <v>0</v>
      </c>
      <c r="X372" s="44">
        <f>Nut_StatusTool!F366</f>
        <v>0</v>
      </c>
      <c r="Y372" s="285" t="str">
        <f>Nut_StatusTool!K366</f>
        <v/>
      </c>
      <c r="Z372" s="44" t="str">
        <f>Nut_StatusTool!L366</f>
        <v/>
      </c>
      <c r="AA372" s="44" t="str">
        <f>Nut_StatusTool!M366</f>
        <v/>
      </c>
      <c r="AB372" s="44" t="str">
        <f>Nut_StatusTool!N366</f>
        <v/>
      </c>
      <c r="AC372" s="44">
        <f>Nut_StatusTool!I366</f>
        <v>0</v>
      </c>
      <c r="AD372" s="44">
        <f>Nut_StatusTool!J366</f>
        <v>0</v>
      </c>
    </row>
    <row r="373" spans="1:30" ht="20.100000000000001" customHeight="1">
      <c r="A373" s="59" t="str">
        <f t="array" ref="A373">IF(ROWS(A$9:A373)&gt;$U$5,"",INDEX(T$13:T$512,SMALL(IF(($Z$13:$Z$512=$Z$5),ROW($A$9:$A$508)-ROW($A$9)+1,""),ROWS(A$9:A373)),,1))</f>
        <v/>
      </c>
      <c r="B373" s="390" t="str">
        <f t="array" ref="B373">IF(ROWS(B$9:B373)&gt;$U$5,"",INDEX(U$13:U$512,SMALL(IF(($Z$13:$Z$512=$Z$5),ROW($A$9:$A$508)-ROW($A$9)+1,""),ROWS(B$9:B373)),,1))</f>
        <v/>
      </c>
      <c r="C373" s="389" t="str">
        <f t="array" ref="C373">IF(ROWS(C$9:C373)&gt;$U$5,"",INDEX(V$13:V$512,SMALL(IF(($Z$13:$Z$512=$Z$5),ROW($A$9:$A$508)-ROW($A$9)+1,""),ROWS(C$9:C373)),,1))</f>
        <v/>
      </c>
      <c r="D373" s="309" t="str">
        <f t="array" ref="D373">IF(ROWS(D$9:D373)&gt;$U$5,"",INDEX(W$13:W$512,SMALL(IF(($Z$13:$Z$512=$Z$5),ROW($A$9:$A$508)-ROW($A$9)+1,""),ROWS(D$9:D373)),,1))</f>
        <v/>
      </c>
      <c r="E373" s="59" t="str">
        <f t="array" ref="E373">IF(ROWS(E$9:E373)&gt;$U$5,"",INDEX(X$13:X$512,SMALL(IF(($Z$13:$Z$512=$Z$5),ROW($A$9:$A$508)-ROW($A$9)+1,""),ROWS(E$9:E373)),,1))</f>
        <v/>
      </c>
      <c r="F373" s="59" t="str">
        <f t="array" ref="F373">IF(ROWS(F$9:F373)&gt;$U$5,"",INDEX(Y$13:Y$512,SMALL(IF(($Z$13:$Z$512=$Z$5),ROW($A$9:$A$508)-ROW($A$9)+1,""),ROWS(F$9:F373)),,1))</f>
        <v/>
      </c>
      <c r="G373" s="59" t="str">
        <f t="array" ref="G373">IF(ROWS(G$9:G373)&gt;$U$5,"",INDEX(Z$13:Z$512,SMALL(IF(($Z$13:$Z$512=$Z$5),ROW($A$9:$A$508)-ROW($A$9)+1,""),ROWS(G$9:G373)),,1))</f>
        <v/>
      </c>
      <c r="H373" s="59" t="str">
        <f t="array" ref="H373">IF(ROWS(H$9:H373)&gt;$U$5,"",INDEX(AC$13:AC$512,SMALL(IF(($Z$13:$Z$512=$Z$5),ROW($A$9:$A$508)-ROW($A$9)+1,""),ROWS(H$9:H373)),,1))</f>
        <v/>
      </c>
      <c r="I373" s="105"/>
      <c r="J373" s="105"/>
      <c r="K373" s="105"/>
      <c r="L373" s="105"/>
      <c r="M373" s="136"/>
      <c r="N373" s="44"/>
      <c r="O373" s="44"/>
      <c r="P373" s="44"/>
      <c r="Q373" s="44"/>
      <c r="R373" s="44"/>
      <c r="S373" s="44"/>
      <c r="T373" s="44">
        <f>Nut_StatusTool!A367</f>
        <v>361</v>
      </c>
      <c r="U373" s="44">
        <f>Nut_StatusTool!B367</f>
        <v>0</v>
      </c>
      <c r="V373" s="44">
        <f>Nut_StatusTool!C367</f>
        <v>0</v>
      </c>
      <c r="W373" s="44">
        <f>Nut_StatusTool!D367</f>
        <v>0</v>
      </c>
      <c r="X373" s="44">
        <f>Nut_StatusTool!F367</f>
        <v>0</v>
      </c>
      <c r="Y373" s="285" t="str">
        <f>Nut_StatusTool!K367</f>
        <v/>
      </c>
      <c r="Z373" s="44" t="str">
        <f>Nut_StatusTool!L367</f>
        <v/>
      </c>
      <c r="AA373" s="44" t="str">
        <f>Nut_StatusTool!M367</f>
        <v/>
      </c>
      <c r="AB373" s="44" t="str">
        <f>Nut_StatusTool!N367</f>
        <v/>
      </c>
      <c r="AC373" s="44">
        <f>Nut_StatusTool!I367</f>
        <v>0</v>
      </c>
      <c r="AD373" s="44">
        <f>Nut_StatusTool!J367</f>
        <v>0</v>
      </c>
    </row>
    <row r="374" spans="1:30" ht="20.100000000000001" customHeight="1">
      <c r="A374" s="59" t="str">
        <f t="array" ref="A374">IF(ROWS(A$9:A374)&gt;$U$5,"",INDEX(T$13:T$512,SMALL(IF(($Z$13:$Z$512=$Z$5),ROW($A$9:$A$508)-ROW($A$9)+1,""),ROWS(A$9:A374)),,1))</f>
        <v/>
      </c>
      <c r="B374" s="390" t="str">
        <f t="array" ref="B374">IF(ROWS(B$9:B374)&gt;$U$5,"",INDEX(U$13:U$512,SMALL(IF(($Z$13:$Z$512=$Z$5),ROW($A$9:$A$508)-ROW($A$9)+1,""),ROWS(B$9:B374)),,1))</f>
        <v/>
      </c>
      <c r="C374" s="389" t="str">
        <f t="array" ref="C374">IF(ROWS(C$9:C374)&gt;$U$5,"",INDEX(V$13:V$512,SMALL(IF(($Z$13:$Z$512=$Z$5),ROW($A$9:$A$508)-ROW($A$9)+1,""),ROWS(C$9:C374)),,1))</f>
        <v/>
      </c>
      <c r="D374" s="309" t="str">
        <f t="array" ref="D374">IF(ROWS(D$9:D374)&gt;$U$5,"",INDEX(W$13:W$512,SMALL(IF(($Z$13:$Z$512=$Z$5),ROW($A$9:$A$508)-ROW($A$9)+1,""),ROWS(D$9:D374)),,1))</f>
        <v/>
      </c>
      <c r="E374" s="59" t="str">
        <f t="array" ref="E374">IF(ROWS(E$9:E374)&gt;$U$5,"",INDEX(X$13:X$512,SMALL(IF(($Z$13:$Z$512=$Z$5),ROW($A$9:$A$508)-ROW($A$9)+1,""),ROWS(E$9:E374)),,1))</f>
        <v/>
      </c>
      <c r="F374" s="59" t="str">
        <f t="array" ref="F374">IF(ROWS(F$9:F374)&gt;$U$5,"",INDEX(Y$13:Y$512,SMALL(IF(($Z$13:$Z$512=$Z$5),ROW($A$9:$A$508)-ROW($A$9)+1,""),ROWS(F$9:F374)),,1))</f>
        <v/>
      </c>
      <c r="G374" s="59" t="str">
        <f t="array" ref="G374">IF(ROWS(G$9:G374)&gt;$U$5,"",INDEX(Z$13:Z$512,SMALL(IF(($Z$13:$Z$512=$Z$5),ROW($A$9:$A$508)-ROW($A$9)+1,""),ROWS(G$9:G374)),,1))</f>
        <v/>
      </c>
      <c r="H374" s="59" t="str">
        <f t="array" ref="H374">IF(ROWS(H$9:H374)&gt;$U$5,"",INDEX(AC$13:AC$512,SMALL(IF(($Z$13:$Z$512=$Z$5),ROW($A$9:$A$508)-ROW($A$9)+1,""),ROWS(H$9:H374)),,1))</f>
        <v/>
      </c>
      <c r="I374" s="105"/>
      <c r="J374" s="105"/>
      <c r="K374" s="105"/>
      <c r="L374" s="105"/>
      <c r="M374" s="136"/>
      <c r="N374" s="44"/>
      <c r="O374" s="44"/>
      <c r="P374" s="44"/>
      <c r="Q374" s="44"/>
      <c r="R374" s="44"/>
      <c r="S374" s="44"/>
      <c r="T374" s="44">
        <f>Nut_StatusTool!A368</f>
        <v>362</v>
      </c>
      <c r="U374" s="44">
        <f>Nut_StatusTool!B368</f>
        <v>0</v>
      </c>
      <c r="V374" s="44">
        <f>Nut_StatusTool!C368</f>
        <v>0</v>
      </c>
      <c r="W374" s="44">
        <f>Nut_StatusTool!D368</f>
        <v>0</v>
      </c>
      <c r="X374" s="44">
        <f>Nut_StatusTool!F368</f>
        <v>0</v>
      </c>
      <c r="Y374" s="285" t="str">
        <f>Nut_StatusTool!K368</f>
        <v/>
      </c>
      <c r="Z374" s="44" t="str">
        <f>Nut_StatusTool!L368</f>
        <v/>
      </c>
      <c r="AA374" s="44" t="str">
        <f>Nut_StatusTool!M368</f>
        <v/>
      </c>
      <c r="AB374" s="44" t="str">
        <f>Nut_StatusTool!N368</f>
        <v/>
      </c>
      <c r="AC374" s="44">
        <f>Nut_StatusTool!I368</f>
        <v>0</v>
      </c>
      <c r="AD374" s="44">
        <f>Nut_StatusTool!J368</f>
        <v>0</v>
      </c>
    </row>
    <row r="375" spans="1:30" ht="20.100000000000001" customHeight="1">
      <c r="A375" s="59" t="str">
        <f t="array" ref="A375">IF(ROWS(A$9:A375)&gt;$U$5,"",INDEX(T$13:T$512,SMALL(IF(($Z$13:$Z$512=$Z$5),ROW($A$9:$A$508)-ROW($A$9)+1,""),ROWS(A$9:A375)),,1))</f>
        <v/>
      </c>
      <c r="B375" s="390" t="str">
        <f t="array" ref="B375">IF(ROWS(B$9:B375)&gt;$U$5,"",INDEX(U$13:U$512,SMALL(IF(($Z$13:$Z$512=$Z$5),ROW($A$9:$A$508)-ROW($A$9)+1,""),ROWS(B$9:B375)),,1))</f>
        <v/>
      </c>
      <c r="C375" s="389" t="str">
        <f t="array" ref="C375">IF(ROWS(C$9:C375)&gt;$U$5,"",INDEX(V$13:V$512,SMALL(IF(($Z$13:$Z$512=$Z$5),ROW($A$9:$A$508)-ROW($A$9)+1,""),ROWS(C$9:C375)),,1))</f>
        <v/>
      </c>
      <c r="D375" s="309" t="str">
        <f t="array" ref="D375">IF(ROWS(D$9:D375)&gt;$U$5,"",INDEX(W$13:W$512,SMALL(IF(($Z$13:$Z$512=$Z$5),ROW($A$9:$A$508)-ROW($A$9)+1,""),ROWS(D$9:D375)),,1))</f>
        <v/>
      </c>
      <c r="E375" s="59" t="str">
        <f t="array" ref="E375">IF(ROWS(E$9:E375)&gt;$U$5,"",INDEX(X$13:X$512,SMALL(IF(($Z$13:$Z$512=$Z$5),ROW($A$9:$A$508)-ROW($A$9)+1,""),ROWS(E$9:E375)),,1))</f>
        <v/>
      </c>
      <c r="F375" s="59" t="str">
        <f t="array" ref="F375">IF(ROWS(F$9:F375)&gt;$U$5,"",INDEX(Y$13:Y$512,SMALL(IF(($Z$13:$Z$512=$Z$5),ROW($A$9:$A$508)-ROW($A$9)+1,""),ROWS(F$9:F375)),,1))</f>
        <v/>
      </c>
      <c r="G375" s="59" t="str">
        <f t="array" ref="G375">IF(ROWS(G$9:G375)&gt;$U$5,"",INDEX(Z$13:Z$512,SMALL(IF(($Z$13:$Z$512=$Z$5),ROW($A$9:$A$508)-ROW($A$9)+1,""),ROWS(G$9:G375)),,1))</f>
        <v/>
      </c>
      <c r="H375" s="59" t="str">
        <f t="array" ref="H375">IF(ROWS(H$9:H375)&gt;$U$5,"",INDEX(AC$13:AC$512,SMALL(IF(($Z$13:$Z$512=$Z$5),ROW($A$9:$A$508)-ROW($A$9)+1,""),ROWS(H$9:H375)),,1))</f>
        <v/>
      </c>
      <c r="I375" s="105"/>
      <c r="J375" s="105"/>
      <c r="K375" s="105"/>
      <c r="L375" s="105"/>
      <c r="M375" s="136"/>
      <c r="N375" s="44"/>
      <c r="O375" s="44"/>
      <c r="P375" s="44"/>
      <c r="Q375" s="44"/>
      <c r="R375" s="44"/>
      <c r="S375" s="44"/>
      <c r="T375" s="44">
        <f>Nut_StatusTool!A369</f>
        <v>363</v>
      </c>
      <c r="U375" s="44">
        <f>Nut_StatusTool!B369</f>
        <v>0</v>
      </c>
      <c r="V375" s="44">
        <f>Nut_StatusTool!C369</f>
        <v>0</v>
      </c>
      <c r="W375" s="44">
        <f>Nut_StatusTool!D369</f>
        <v>0</v>
      </c>
      <c r="X375" s="44">
        <f>Nut_StatusTool!F369</f>
        <v>0</v>
      </c>
      <c r="Y375" s="285" t="str">
        <f>Nut_StatusTool!K369</f>
        <v/>
      </c>
      <c r="Z375" s="44" t="str">
        <f>Nut_StatusTool!L369</f>
        <v/>
      </c>
      <c r="AA375" s="44" t="str">
        <f>Nut_StatusTool!M369</f>
        <v/>
      </c>
      <c r="AB375" s="44" t="str">
        <f>Nut_StatusTool!N369</f>
        <v/>
      </c>
      <c r="AC375" s="44">
        <f>Nut_StatusTool!I369</f>
        <v>0</v>
      </c>
      <c r="AD375" s="44">
        <f>Nut_StatusTool!J369</f>
        <v>0</v>
      </c>
    </row>
    <row r="376" spans="1:30" ht="20.100000000000001" customHeight="1">
      <c r="A376" s="59" t="str">
        <f t="array" ref="A376">IF(ROWS(A$9:A376)&gt;$U$5,"",INDEX(T$13:T$512,SMALL(IF(($Z$13:$Z$512=$Z$5),ROW($A$9:$A$508)-ROW($A$9)+1,""),ROWS(A$9:A376)),,1))</f>
        <v/>
      </c>
      <c r="B376" s="390" t="str">
        <f t="array" ref="B376">IF(ROWS(B$9:B376)&gt;$U$5,"",INDEX(U$13:U$512,SMALL(IF(($Z$13:$Z$512=$Z$5),ROW($A$9:$A$508)-ROW($A$9)+1,""),ROWS(B$9:B376)),,1))</f>
        <v/>
      </c>
      <c r="C376" s="389" t="str">
        <f t="array" ref="C376">IF(ROWS(C$9:C376)&gt;$U$5,"",INDEX(V$13:V$512,SMALL(IF(($Z$13:$Z$512=$Z$5),ROW($A$9:$A$508)-ROW($A$9)+1,""),ROWS(C$9:C376)),,1))</f>
        <v/>
      </c>
      <c r="D376" s="309" t="str">
        <f t="array" ref="D376">IF(ROWS(D$9:D376)&gt;$U$5,"",INDEX(W$13:W$512,SMALL(IF(($Z$13:$Z$512=$Z$5),ROW($A$9:$A$508)-ROW($A$9)+1,""),ROWS(D$9:D376)),,1))</f>
        <v/>
      </c>
      <c r="E376" s="59" t="str">
        <f t="array" ref="E376">IF(ROWS(E$9:E376)&gt;$U$5,"",INDEX(X$13:X$512,SMALL(IF(($Z$13:$Z$512=$Z$5),ROW($A$9:$A$508)-ROW($A$9)+1,""),ROWS(E$9:E376)),,1))</f>
        <v/>
      </c>
      <c r="F376" s="59" t="str">
        <f t="array" ref="F376">IF(ROWS(F$9:F376)&gt;$U$5,"",INDEX(Y$13:Y$512,SMALL(IF(($Z$13:$Z$512=$Z$5),ROW($A$9:$A$508)-ROW($A$9)+1,""),ROWS(F$9:F376)),,1))</f>
        <v/>
      </c>
      <c r="G376" s="59" t="str">
        <f t="array" ref="G376">IF(ROWS(G$9:G376)&gt;$U$5,"",INDEX(Z$13:Z$512,SMALL(IF(($Z$13:$Z$512=$Z$5),ROW($A$9:$A$508)-ROW($A$9)+1,""),ROWS(G$9:G376)),,1))</f>
        <v/>
      </c>
      <c r="H376" s="59" t="str">
        <f t="array" ref="H376">IF(ROWS(H$9:H376)&gt;$U$5,"",INDEX(AC$13:AC$512,SMALL(IF(($Z$13:$Z$512=$Z$5),ROW($A$9:$A$508)-ROW($A$9)+1,""),ROWS(H$9:H376)),,1))</f>
        <v/>
      </c>
      <c r="I376" s="105"/>
      <c r="J376" s="105"/>
      <c r="K376" s="105"/>
      <c r="L376" s="105"/>
      <c r="M376" s="136"/>
      <c r="N376" s="44"/>
      <c r="O376" s="44"/>
      <c r="P376" s="44"/>
      <c r="Q376" s="44"/>
      <c r="R376" s="44"/>
      <c r="S376" s="44"/>
      <c r="T376" s="44">
        <f>Nut_StatusTool!A370</f>
        <v>364</v>
      </c>
      <c r="U376" s="44">
        <f>Nut_StatusTool!B370</f>
        <v>0</v>
      </c>
      <c r="V376" s="44">
        <f>Nut_StatusTool!C370</f>
        <v>0</v>
      </c>
      <c r="W376" s="44">
        <f>Nut_StatusTool!D370</f>
        <v>0</v>
      </c>
      <c r="X376" s="44">
        <f>Nut_StatusTool!F370</f>
        <v>0</v>
      </c>
      <c r="Y376" s="285" t="str">
        <f>Nut_StatusTool!K370</f>
        <v/>
      </c>
      <c r="Z376" s="44" t="str">
        <f>Nut_StatusTool!L370</f>
        <v/>
      </c>
      <c r="AA376" s="44" t="str">
        <f>Nut_StatusTool!M370</f>
        <v/>
      </c>
      <c r="AB376" s="44" t="str">
        <f>Nut_StatusTool!N370</f>
        <v/>
      </c>
      <c r="AC376" s="44">
        <f>Nut_StatusTool!I370</f>
        <v>0</v>
      </c>
      <c r="AD376" s="44">
        <f>Nut_StatusTool!J370</f>
        <v>0</v>
      </c>
    </row>
    <row r="377" spans="1:30" ht="20.100000000000001" customHeight="1">
      <c r="A377" s="59" t="str">
        <f t="array" ref="A377">IF(ROWS(A$9:A377)&gt;$U$5,"",INDEX(T$13:T$512,SMALL(IF(($Z$13:$Z$512=$Z$5),ROW($A$9:$A$508)-ROW($A$9)+1,""),ROWS(A$9:A377)),,1))</f>
        <v/>
      </c>
      <c r="B377" s="390" t="str">
        <f t="array" ref="B377">IF(ROWS(B$9:B377)&gt;$U$5,"",INDEX(U$13:U$512,SMALL(IF(($Z$13:$Z$512=$Z$5),ROW($A$9:$A$508)-ROW($A$9)+1,""),ROWS(B$9:B377)),,1))</f>
        <v/>
      </c>
      <c r="C377" s="389" t="str">
        <f t="array" ref="C377">IF(ROWS(C$9:C377)&gt;$U$5,"",INDEX(V$13:V$512,SMALL(IF(($Z$13:$Z$512=$Z$5),ROW($A$9:$A$508)-ROW($A$9)+1,""),ROWS(C$9:C377)),,1))</f>
        <v/>
      </c>
      <c r="D377" s="309" t="str">
        <f t="array" ref="D377">IF(ROWS(D$9:D377)&gt;$U$5,"",INDEX(W$13:W$512,SMALL(IF(($Z$13:$Z$512=$Z$5),ROW($A$9:$A$508)-ROW($A$9)+1,""),ROWS(D$9:D377)),,1))</f>
        <v/>
      </c>
      <c r="E377" s="59" t="str">
        <f t="array" ref="E377">IF(ROWS(E$9:E377)&gt;$U$5,"",INDEX(X$13:X$512,SMALL(IF(($Z$13:$Z$512=$Z$5),ROW($A$9:$A$508)-ROW($A$9)+1,""),ROWS(E$9:E377)),,1))</f>
        <v/>
      </c>
      <c r="F377" s="59" t="str">
        <f t="array" ref="F377">IF(ROWS(F$9:F377)&gt;$U$5,"",INDEX(Y$13:Y$512,SMALL(IF(($Z$13:$Z$512=$Z$5),ROW($A$9:$A$508)-ROW($A$9)+1,""),ROWS(F$9:F377)),,1))</f>
        <v/>
      </c>
      <c r="G377" s="59" t="str">
        <f t="array" ref="G377">IF(ROWS(G$9:G377)&gt;$U$5,"",INDEX(Z$13:Z$512,SMALL(IF(($Z$13:$Z$512=$Z$5),ROW($A$9:$A$508)-ROW($A$9)+1,""),ROWS(G$9:G377)),,1))</f>
        <v/>
      </c>
      <c r="H377" s="59" t="str">
        <f t="array" ref="H377">IF(ROWS(H$9:H377)&gt;$U$5,"",INDEX(AC$13:AC$512,SMALL(IF(($Z$13:$Z$512=$Z$5),ROW($A$9:$A$508)-ROW($A$9)+1,""),ROWS(H$9:H377)),,1))</f>
        <v/>
      </c>
      <c r="I377" s="105"/>
      <c r="J377" s="105"/>
      <c r="K377" s="105"/>
      <c r="L377" s="105"/>
      <c r="M377" s="136"/>
      <c r="N377" s="44"/>
      <c r="O377" s="44"/>
      <c r="P377" s="44"/>
      <c r="Q377" s="44"/>
      <c r="R377" s="44"/>
      <c r="S377" s="44"/>
      <c r="T377" s="44">
        <f>Nut_StatusTool!A371</f>
        <v>365</v>
      </c>
      <c r="U377" s="44">
        <f>Nut_StatusTool!B371</f>
        <v>0</v>
      </c>
      <c r="V377" s="44">
        <f>Nut_StatusTool!C371</f>
        <v>0</v>
      </c>
      <c r="W377" s="44">
        <f>Nut_StatusTool!D371</f>
        <v>0</v>
      </c>
      <c r="X377" s="44">
        <f>Nut_StatusTool!F371</f>
        <v>0</v>
      </c>
      <c r="Y377" s="285" t="str">
        <f>Nut_StatusTool!K371</f>
        <v/>
      </c>
      <c r="Z377" s="44" t="str">
        <f>Nut_StatusTool!L371</f>
        <v/>
      </c>
      <c r="AA377" s="44" t="str">
        <f>Nut_StatusTool!M371</f>
        <v/>
      </c>
      <c r="AB377" s="44" t="str">
        <f>Nut_StatusTool!N371</f>
        <v/>
      </c>
      <c r="AC377" s="44">
        <f>Nut_StatusTool!I371</f>
        <v>0</v>
      </c>
      <c r="AD377" s="44">
        <f>Nut_StatusTool!J371</f>
        <v>0</v>
      </c>
    </row>
    <row r="378" spans="1:30" ht="20.100000000000001" customHeight="1">
      <c r="A378" s="59" t="str">
        <f t="array" ref="A378">IF(ROWS(A$9:A378)&gt;$U$5,"",INDEX(T$13:T$512,SMALL(IF(($Z$13:$Z$512=$Z$5),ROW($A$9:$A$508)-ROW($A$9)+1,""),ROWS(A$9:A378)),,1))</f>
        <v/>
      </c>
      <c r="B378" s="390" t="str">
        <f t="array" ref="B378">IF(ROWS(B$9:B378)&gt;$U$5,"",INDEX(U$13:U$512,SMALL(IF(($Z$13:$Z$512=$Z$5),ROW($A$9:$A$508)-ROW($A$9)+1,""),ROWS(B$9:B378)),,1))</f>
        <v/>
      </c>
      <c r="C378" s="389" t="str">
        <f t="array" ref="C378">IF(ROWS(C$9:C378)&gt;$U$5,"",INDEX(V$13:V$512,SMALL(IF(($Z$13:$Z$512=$Z$5),ROW($A$9:$A$508)-ROW($A$9)+1,""),ROWS(C$9:C378)),,1))</f>
        <v/>
      </c>
      <c r="D378" s="309" t="str">
        <f t="array" ref="D378">IF(ROWS(D$9:D378)&gt;$U$5,"",INDEX(W$13:W$512,SMALL(IF(($Z$13:$Z$512=$Z$5),ROW($A$9:$A$508)-ROW($A$9)+1,""),ROWS(D$9:D378)),,1))</f>
        <v/>
      </c>
      <c r="E378" s="59" t="str">
        <f t="array" ref="E378">IF(ROWS(E$9:E378)&gt;$U$5,"",INDEX(X$13:X$512,SMALL(IF(($Z$13:$Z$512=$Z$5),ROW($A$9:$A$508)-ROW($A$9)+1,""),ROWS(E$9:E378)),,1))</f>
        <v/>
      </c>
      <c r="F378" s="59" t="str">
        <f t="array" ref="F378">IF(ROWS(F$9:F378)&gt;$U$5,"",INDEX(Y$13:Y$512,SMALL(IF(($Z$13:$Z$512=$Z$5),ROW($A$9:$A$508)-ROW($A$9)+1,""),ROWS(F$9:F378)),,1))</f>
        <v/>
      </c>
      <c r="G378" s="59" t="str">
        <f t="array" ref="G378">IF(ROWS(G$9:G378)&gt;$U$5,"",INDEX(Z$13:Z$512,SMALL(IF(($Z$13:$Z$512=$Z$5),ROW($A$9:$A$508)-ROW($A$9)+1,""),ROWS(G$9:G378)),,1))</f>
        <v/>
      </c>
      <c r="H378" s="59" t="str">
        <f t="array" ref="H378">IF(ROWS(H$9:H378)&gt;$U$5,"",INDEX(AC$13:AC$512,SMALL(IF(($Z$13:$Z$512=$Z$5),ROW($A$9:$A$508)-ROW($A$9)+1,""),ROWS(H$9:H378)),,1))</f>
        <v/>
      </c>
      <c r="I378" s="105"/>
      <c r="J378" s="105"/>
      <c r="K378" s="105"/>
      <c r="L378" s="105"/>
      <c r="M378" s="136"/>
      <c r="N378" s="44"/>
      <c r="O378" s="44"/>
      <c r="P378" s="44"/>
      <c r="Q378" s="44"/>
      <c r="R378" s="44"/>
      <c r="S378" s="44"/>
      <c r="T378" s="44">
        <f>Nut_StatusTool!A372</f>
        <v>366</v>
      </c>
      <c r="U378" s="44">
        <f>Nut_StatusTool!B372</f>
        <v>0</v>
      </c>
      <c r="V378" s="44">
        <f>Nut_StatusTool!C372</f>
        <v>0</v>
      </c>
      <c r="W378" s="44">
        <f>Nut_StatusTool!D372</f>
        <v>0</v>
      </c>
      <c r="X378" s="44">
        <f>Nut_StatusTool!F372</f>
        <v>0</v>
      </c>
      <c r="Y378" s="285" t="str">
        <f>Nut_StatusTool!K372</f>
        <v/>
      </c>
      <c r="Z378" s="44" t="str">
        <f>Nut_StatusTool!L372</f>
        <v/>
      </c>
      <c r="AA378" s="44" t="str">
        <f>Nut_StatusTool!M372</f>
        <v/>
      </c>
      <c r="AB378" s="44" t="str">
        <f>Nut_StatusTool!N372</f>
        <v/>
      </c>
      <c r="AC378" s="44">
        <f>Nut_StatusTool!I372</f>
        <v>0</v>
      </c>
      <c r="AD378" s="44">
        <f>Nut_StatusTool!J372</f>
        <v>0</v>
      </c>
    </row>
    <row r="379" spans="1:30" ht="20.100000000000001" customHeight="1">
      <c r="A379" s="59" t="str">
        <f t="array" ref="A379">IF(ROWS(A$9:A379)&gt;$U$5,"",INDEX(T$13:T$512,SMALL(IF(($Z$13:$Z$512=$Z$5),ROW($A$9:$A$508)-ROW($A$9)+1,""),ROWS(A$9:A379)),,1))</f>
        <v/>
      </c>
      <c r="B379" s="390" t="str">
        <f t="array" ref="B379">IF(ROWS(B$9:B379)&gt;$U$5,"",INDEX(U$13:U$512,SMALL(IF(($Z$13:$Z$512=$Z$5),ROW($A$9:$A$508)-ROW($A$9)+1,""),ROWS(B$9:B379)),,1))</f>
        <v/>
      </c>
      <c r="C379" s="389" t="str">
        <f t="array" ref="C379">IF(ROWS(C$9:C379)&gt;$U$5,"",INDEX(V$13:V$512,SMALL(IF(($Z$13:$Z$512=$Z$5),ROW($A$9:$A$508)-ROW($A$9)+1,""),ROWS(C$9:C379)),,1))</f>
        <v/>
      </c>
      <c r="D379" s="309" t="str">
        <f t="array" ref="D379">IF(ROWS(D$9:D379)&gt;$U$5,"",INDEX(W$13:W$512,SMALL(IF(($Z$13:$Z$512=$Z$5),ROW($A$9:$A$508)-ROW($A$9)+1,""),ROWS(D$9:D379)),,1))</f>
        <v/>
      </c>
      <c r="E379" s="59" t="str">
        <f t="array" ref="E379">IF(ROWS(E$9:E379)&gt;$U$5,"",INDEX(X$13:X$512,SMALL(IF(($Z$13:$Z$512=$Z$5),ROW($A$9:$A$508)-ROW($A$9)+1,""),ROWS(E$9:E379)),,1))</f>
        <v/>
      </c>
      <c r="F379" s="59" t="str">
        <f t="array" ref="F379">IF(ROWS(F$9:F379)&gt;$U$5,"",INDEX(Y$13:Y$512,SMALL(IF(($Z$13:$Z$512=$Z$5),ROW($A$9:$A$508)-ROW($A$9)+1,""),ROWS(F$9:F379)),,1))</f>
        <v/>
      </c>
      <c r="G379" s="59" t="str">
        <f t="array" ref="G379">IF(ROWS(G$9:G379)&gt;$U$5,"",INDEX(Z$13:Z$512,SMALL(IF(($Z$13:$Z$512=$Z$5),ROW($A$9:$A$508)-ROW($A$9)+1,""),ROWS(G$9:G379)),,1))</f>
        <v/>
      </c>
      <c r="H379" s="59" t="str">
        <f t="array" ref="H379">IF(ROWS(H$9:H379)&gt;$U$5,"",INDEX(AC$13:AC$512,SMALL(IF(($Z$13:$Z$512=$Z$5),ROW($A$9:$A$508)-ROW($A$9)+1,""),ROWS(H$9:H379)),,1))</f>
        <v/>
      </c>
      <c r="I379" s="105"/>
      <c r="J379" s="105"/>
      <c r="K379" s="105"/>
      <c r="L379" s="105"/>
      <c r="M379" s="136"/>
      <c r="N379" s="44"/>
      <c r="O379" s="44"/>
      <c r="P379" s="44"/>
      <c r="Q379" s="44"/>
      <c r="R379" s="44"/>
      <c r="S379" s="44"/>
      <c r="T379" s="44">
        <f>Nut_StatusTool!A373</f>
        <v>367</v>
      </c>
      <c r="U379" s="44">
        <f>Nut_StatusTool!B373</f>
        <v>0</v>
      </c>
      <c r="V379" s="44">
        <f>Nut_StatusTool!C373</f>
        <v>0</v>
      </c>
      <c r="W379" s="44">
        <f>Nut_StatusTool!D373</f>
        <v>0</v>
      </c>
      <c r="X379" s="44">
        <f>Nut_StatusTool!F373</f>
        <v>0</v>
      </c>
      <c r="Y379" s="285" t="str">
        <f>Nut_StatusTool!K373</f>
        <v/>
      </c>
      <c r="Z379" s="44" t="str">
        <f>Nut_StatusTool!L373</f>
        <v/>
      </c>
      <c r="AA379" s="44" t="str">
        <f>Nut_StatusTool!M373</f>
        <v/>
      </c>
      <c r="AB379" s="44" t="str">
        <f>Nut_StatusTool!N373</f>
        <v/>
      </c>
      <c r="AC379" s="44">
        <f>Nut_StatusTool!I373</f>
        <v>0</v>
      </c>
      <c r="AD379" s="44">
        <f>Nut_StatusTool!J373</f>
        <v>0</v>
      </c>
    </row>
    <row r="380" spans="1:30" ht="20.100000000000001" customHeight="1">
      <c r="A380" s="59" t="str">
        <f t="array" ref="A380">IF(ROWS(A$9:A380)&gt;$U$5,"",INDEX(T$13:T$512,SMALL(IF(($Z$13:$Z$512=$Z$5),ROW($A$9:$A$508)-ROW($A$9)+1,""),ROWS(A$9:A380)),,1))</f>
        <v/>
      </c>
      <c r="B380" s="390" t="str">
        <f t="array" ref="B380">IF(ROWS(B$9:B380)&gt;$U$5,"",INDEX(U$13:U$512,SMALL(IF(($Z$13:$Z$512=$Z$5),ROW($A$9:$A$508)-ROW($A$9)+1,""),ROWS(B$9:B380)),,1))</f>
        <v/>
      </c>
      <c r="C380" s="389" t="str">
        <f t="array" ref="C380">IF(ROWS(C$9:C380)&gt;$U$5,"",INDEX(V$13:V$512,SMALL(IF(($Z$13:$Z$512=$Z$5),ROW($A$9:$A$508)-ROW($A$9)+1,""),ROWS(C$9:C380)),,1))</f>
        <v/>
      </c>
      <c r="D380" s="309" t="str">
        <f t="array" ref="D380">IF(ROWS(D$9:D380)&gt;$U$5,"",INDEX(W$13:W$512,SMALL(IF(($Z$13:$Z$512=$Z$5),ROW($A$9:$A$508)-ROW($A$9)+1,""),ROWS(D$9:D380)),,1))</f>
        <v/>
      </c>
      <c r="E380" s="59" t="str">
        <f t="array" ref="E380">IF(ROWS(E$9:E380)&gt;$U$5,"",INDEX(X$13:X$512,SMALL(IF(($Z$13:$Z$512=$Z$5),ROW($A$9:$A$508)-ROW($A$9)+1,""),ROWS(E$9:E380)),,1))</f>
        <v/>
      </c>
      <c r="F380" s="59" t="str">
        <f t="array" ref="F380">IF(ROWS(F$9:F380)&gt;$U$5,"",INDEX(Y$13:Y$512,SMALL(IF(($Z$13:$Z$512=$Z$5),ROW($A$9:$A$508)-ROW($A$9)+1,""),ROWS(F$9:F380)),,1))</f>
        <v/>
      </c>
      <c r="G380" s="59" t="str">
        <f t="array" ref="G380">IF(ROWS(G$9:G380)&gt;$U$5,"",INDEX(Z$13:Z$512,SMALL(IF(($Z$13:$Z$512=$Z$5),ROW($A$9:$A$508)-ROW($A$9)+1,""),ROWS(G$9:G380)),,1))</f>
        <v/>
      </c>
      <c r="H380" s="59" t="str">
        <f t="array" ref="H380">IF(ROWS(H$9:H380)&gt;$U$5,"",INDEX(AC$13:AC$512,SMALL(IF(($Z$13:$Z$512=$Z$5),ROW($A$9:$A$508)-ROW($A$9)+1,""),ROWS(H$9:H380)),,1))</f>
        <v/>
      </c>
      <c r="I380" s="105"/>
      <c r="J380" s="105"/>
      <c r="K380" s="105"/>
      <c r="L380" s="105"/>
      <c r="M380" s="136"/>
      <c r="N380" s="44"/>
      <c r="O380" s="44"/>
      <c r="P380" s="44"/>
      <c r="Q380" s="44"/>
      <c r="R380" s="44"/>
      <c r="S380" s="44"/>
      <c r="T380" s="44">
        <f>Nut_StatusTool!A374</f>
        <v>368</v>
      </c>
      <c r="U380" s="44">
        <f>Nut_StatusTool!B374</f>
        <v>0</v>
      </c>
      <c r="V380" s="44">
        <f>Nut_StatusTool!C374</f>
        <v>0</v>
      </c>
      <c r="W380" s="44">
        <f>Nut_StatusTool!D374</f>
        <v>0</v>
      </c>
      <c r="X380" s="44">
        <f>Nut_StatusTool!F374</f>
        <v>0</v>
      </c>
      <c r="Y380" s="285" t="str">
        <f>Nut_StatusTool!K374</f>
        <v/>
      </c>
      <c r="Z380" s="44" t="str">
        <f>Nut_StatusTool!L374</f>
        <v/>
      </c>
      <c r="AA380" s="44" t="str">
        <f>Nut_StatusTool!M374</f>
        <v/>
      </c>
      <c r="AB380" s="44" t="str">
        <f>Nut_StatusTool!N374</f>
        <v/>
      </c>
      <c r="AC380" s="44">
        <f>Nut_StatusTool!I374</f>
        <v>0</v>
      </c>
      <c r="AD380" s="44">
        <f>Nut_StatusTool!J374</f>
        <v>0</v>
      </c>
    </row>
    <row r="381" spans="1:30" ht="20.100000000000001" customHeight="1">
      <c r="A381" s="59" t="str">
        <f t="array" ref="A381">IF(ROWS(A$9:A381)&gt;$U$5,"",INDEX(T$13:T$512,SMALL(IF(($Z$13:$Z$512=$Z$5),ROW($A$9:$A$508)-ROW($A$9)+1,""),ROWS(A$9:A381)),,1))</f>
        <v/>
      </c>
      <c r="B381" s="390" t="str">
        <f t="array" ref="B381">IF(ROWS(B$9:B381)&gt;$U$5,"",INDEX(U$13:U$512,SMALL(IF(($Z$13:$Z$512=$Z$5),ROW($A$9:$A$508)-ROW($A$9)+1,""),ROWS(B$9:B381)),,1))</f>
        <v/>
      </c>
      <c r="C381" s="389" t="str">
        <f t="array" ref="C381">IF(ROWS(C$9:C381)&gt;$U$5,"",INDEX(V$13:V$512,SMALL(IF(($Z$13:$Z$512=$Z$5),ROW($A$9:$A$508)-ROW($A$9)+1,""),ROWS(C$9:C381)),,1))</f>
        <v/>
      </c>
      <c r="D381" s="309" t="str">
        <f t="array" ref="D381">IF(ROWS(D$9:D381)&gt;$U$5,"",INDEX(W$13:W$512,SMALL(IF(($Z$13:$Z$512=$Z$5),ROW($A$9:$A$508)-ROW($A$9)+1,""),ROWS(D$9:D381)),,1))</f>
        <v/>
      </c>
      <c r="E381" s="59" t="str">
        <f t="array" ref="E381">IF(ROWS(E$9:E381)&gt;$U$5,"",INDEX(X$13:X$512,SMALL(IF(($Z$13:$Z$512=$Z$5),ROW($A$9:$A$508)-ROW($A$9)+1,""),ROWS(E$9:E381)),,1))</f>
        <v/>
      </c>
      <c r="F381" s="59" t="str">
        <f t="array" ref="F381">IF(ROWS(F$9:F381)&gt;$U$5,"",INDEX(Y$13:Y$512,SMALL(IF(($Z$13:$Z$512=$Z$5),ROW($A$9:$A$508)-ROW($A$9)+1,""),ROWS(F$9:F381)),,1))</f>
        <v/>
      </c>
      <c r="G381" s="59" t="str">
        <f t="array" ref="G381">IF(ROWS(G$9:G381)&gt;$U$5,"",INDEX(Z$13:Z$512,SMALL(IF(($Z$13:$Z$512=$Z$5),ROW($A$9:$A$508)-ROW($A$9)+1,""),ROWS(G$9:G381)),,1))</f>
        <v/>
      </c>
      <c r="H381" s="59" t="str">
        <f t="array" ref="H381">IF(ROWS(H$9:H381)&gt;$U$5,"",INDEX(AC$13:AC$512,SMALL(IF(($Z$13:$Z$512=$Z$5),ROW($A$9:$A$508)-ROW($A$9)+1,""),ROWS(H$9:H381)),,1))</f>
        <v/>
      </c>
      <c r="I381" s="105"/>
      <c r="J381" s="105"/>
      <c r="K381" s="105"/>
      <c r="L381" s="105"/>
      <c r="M381" s="136"/>
      <c r="N381" s="44"/>
      <c r="O381" s="44"/>
      <c r="P381" s="44"/>
      <c r="Q381" s="44"/>
      <c r="R381" s="44"/>
      <c r="S381" s="44"/>
      <c r="T381" s="44">
        <f>Nut_StatusTool!A375</f>
        <v>369</v>
      </c>
      <c r="U381" s="44">
        <f>Nut_StatusTool!B375</f>
        <v>0</v>
      </c>
      <c r="V381" s="44">
        <f>Nut_StatusTool!C375</f>
        <v>0</v>
      </c>
      <c r="W381" s="44">
        <f>Nut_StatusTool!D375</f>
        <v>0</v>
      </c>
      <c r="X381" s="44">
        <f>Nut_StatusTool!F375</f>
        <v>0</v>
      </c>
      <c r="Y381" s="285" t="str">
        <f>Nut_StatusTool!K375</f>
        <v/>
      </c>
      <c r="Z381" s="44" t="str">
        <f>Nut_StatusTool!L375</f>
        <v/>
      </c>
      <c r="AA381" s="44" t="str">
        <f>Nut_StatusTool!M375</f>
        <v/>
      </c>
      <c r="AB381" s="44" t="str">
        <f>Nut_StatusTool!N375</f>
        <v/>
      </c>
      <c r="AC381" s="44">
        <f>Nut_StatusTool!I375</f>
        <v>0</v>
      </c>
      <c r="AD381" s="44">
        <f>Nut_StatusTool!J375</f>
        <v>0</v>
      </c>
    </row>
    <row r="382" spans="1:30" ht="20.100000000000001" customHeight="1">
      <c r="A382" s="59" t="str">
        <f t="array" ref="A382">IF(ROWS(A$9:A382)&gt;$U$5,"",INDEX(T$13:T$512,SMALL(IF(($Z$13:$Z$512=$Z$5),ROW($A$9:$A$508)-ROW($A$9)+1,""),ROWS(A$9:A382)),,1))</f>
        <v/>
      </c>
      <c r="B382" s="390" t="str">
        <f t="array" ref="B382">IF(ROWS(B$9:B382)&gt;$U$5,"",INDEX(U$13:U$512,SMALL(IF(($Z$13:$Z$512=$Z$5),ROW($A$9:$A$508)-ROW($A$9)+1,""),ROWS(B$9:B382)),,1))</f>
        <v/>
      </c>
      <c r="C382" s="389" t="str">
        <f t="array" ref="C382">IF(ROWS(C$9:C382)&gt;$U$5,"",INDEX(V$13:V$512,SMALL(IF(($Z$13:$Z$512=$Z$5),ROW($A$9:$A$508)-ROW($A$9)+1,""),ROWS(C$9:C382)),,1))</f>
        <v/>
      </c>
      <c r="D382" s="309" t="str">
        <f t="array" ref="D382">IF(ROWS(D$9:D382)&gt;$U$5,"",INDEX(W$13:W$512,SMALL(IF(($Z$13:$Z$512=$Z$5),ROW($A$9:$A$508)-ROW($A$9)+1,""),ROWS(D$9:D382)),,1))</f>
        <v/>
      </c>
      <c r="E382" s="59" t="str">
        <f t="array" ref="E382">IF(ROWS(E$9:E382)&gt;$U$5,"",INDEX(X$13:X$512,SMALL(IF(($Z$13:$Z$512=$Z$5),ROW($A$9:$A$508)-ROW($A$9)+1,""),ROWS(E$9:E382)),,1))</f>
        <v/>
      </c>
      <c r="F382" s="59" t="str">
        <f t="array" ref="F382">IF(ROWS(F$9:F382)&gt;$U$5,"",INDEX(Y$13:Y$512,SMALL(IF(($Z$13:$Z$512=$Z$5),ROW($A$9:$A$508)-ROW($A$9)+1,""),ROWS(F$9:F382)),,1))</f>
        <v/>
      </c>
      <c r="G382" s="59" t="str">
        <f t="array" ref="G382">IF(ROWS(G$9:G382)&gt;$U$5,"",INDEX(Z$13:Z$512,SMALL(IF(($Z$13:$Z$512=$Z$5),ROW($A$9:$A$508)-ROW($A$9)+1,""),ROWS(G$9:G382)),,1))</f>
        <v/>
      </c>
      <c r="H382" s="59" t="str">
        <f t="array" ref="H382">IF(ROWS(H$9:H382)&gt;$U$5,"",INDEX(AC$13:AC$512,SMALL(IF(($Z$13:$Z$512=$Z$5),ROW($A$9:$A$508)-ROW($A$9)+1,""),ROWS(H$9:H382)),,1))</f>
        <v/>
      </c>
      <c r="I382" s="105"/>
      <c r="J382" s="105"/>
      <c r="K382" s="105"/>
      <c r="L382" s="105"/>
      <c r="M382" s="136"/>
      <c r="N382" s="44"/>
      <c r="O382" s="44"/>
      <c r="P382" s="44"/>
      <c r="Q382" s="44"/>
      <c r="R382" s="44"/>
      <c r="S382" s="44"/>
      <c r="T382" s="44">
        <f>Nut_StatusTool!A376</f>
        <v>370</v>
      </c>
      <c r="U382" s="44">
        <f>Nut_StatusTool!B376</f>
        <v>0</v>
      </c>
      <c r="V382" s="44">
        <f>Nut_StatusTool!C376</f>
        <v>0</v>
      </c>
      <c r="W382" s="44">
        <f>Nut_StatusTool!D376</f>
        <v>0</v>
      </c>
      <c r="X382" s="44">
        <f>Nut_StatusTool!F376</f>
        <v>0</v>
      </c>
      <c r="Y382" s="285" t="str">
        <f>Nut_StatusTool!K376</f>
        <v/>
      </c>
      <c r="Z382" s="44" t="str">
        <f>Nut_StatusTool!L376</f>
        <v/>
      </c>
      <c r="AA382" s="44" t="str">
        <f>Nut_StatusTool!M376</f>
        <v/>
      </c>
      <c r="AB382" s="44" t="str">
        <f>Nut_StatusTool!N376</f>
        <v/>
      </c>
      <c r="AC382" s="44">
        <f>Nut_StatusTool!I376</f>
        <v>0</v>
      </c>
      <c r="AD382" s="44">
        <f>Nut_StatusTool!J376</f>
        <v>0</v>
      </c>
    </row>
    <row r="383" spans="1:30" ht="20.100000000000001" customHeight="1">
      <c r="A383" s="59" t="str">
        <f t="array" ref="A383">IF(ROWS(A$9:A383)&gt;$U$5,"",INDEX(T$13:T$512,SMALL(IF(($Z$13:$Z$512=$Z$5),ROW($A$9:$A$508)-ROW($A$9)+1,""),ROWS(A$9:A383)),,1))</f>
        <v/>
      </c>
      <c r="B383" s="390" t="str">
        <f t="array" ref="B383">IF(ROWS(B$9:B383)&gt;$U$5,"",INDEX(U$13:U$512,SMALL(IF(($Z$13:$Z$512=$Z$5),ROW($A$9:$A$508)-ROW($A$9)+1,""),ROWS(B$9:B383)),,1))</f>
        <v/>
      </c>
      <c r="C383" s="389" t="str">
        <f t="array" ref="C383">IF(ROWS(C$9:C383)&gt;$U$5,"",INDEX(V$13:V$512,SMALL(IF(($Z$13:$Z$512=$Z$5),ROW($A$9:$A$508)-ROW($A$9)+1,""),ROWS(C$9:C383)),,1))</f>
        <v/>
      </c>
      <c r="D383" s="309" t="str">
        <f t="array" ref="D383">IF(ROWS(D$9:D383)&gt;$U$5,"",INDEX(W$13:W$512,SMALL(IF(($Z$13:$Z$512=$Z$5),ROW($A$9:$A$508)-ROW($A$9)+1,""),ROWS(D$9:D383)),,1))</f>
        <v/>
      </c>
      <c r="E383" s="59" t="str">
        <f t="array" ref="E383">IF(ROWS(E$9:E383)&gt;$U$5,"",INDEX(X$13:X$512,SMALL(IF(($Z$13:$Z$512=$Z$5),ROW($A$9:$A$508)-ROW($A$9)+1,""),ROWS(E$9:E383)),,1))</f>
        <v/>
      </c>
      <c r="F383" s="59" t="str">
        <f t="array" ref="F383">IF(ROWS(F$9:F383)&gt;$U$5,"",INDEX(Y$13:Y$512,SMALL(IF(($Z$13:$Z$512=$Z$5),ROW($A$9:$A$508)-ROW($A$9)+1,""),ROWS(F$9:F383)),,1))</f>
        <v/>
      </c>
      <c r="G383" s="59" t="str">
        <f t="array" ref="G383">IF(ROWS(G$9:G383)&gt;$U$5,"",INDEX(Z$13:Z$512,SMALL(IF(($Z$13:$Z$512=$Z$5),ROW($A$9:$A$508)-ROW($A$9)+1,""),ROWS(G$9:G383)),,1))</f>
        <v/>
      </c>
      <c r="H383" s="59" t="str">
        <f t="array" ref="H383">IF(ROWS(H$9:H383)&gt;$U$5,"",INDEX(AC$13:AC$512,SMALL(IF(($Z$13:$Z$512=$Z$5),ROW($A$9:$A$508)-ROW($A$9)+1,""),ROWS(H$9:H383)),,1))</f>
        <v/>
      </c>
      <c r="I383" s="105"/>
      <c r="J383" s="105"/>
      <c r="K383" s="105"/>
      <c r="L383" s="105"/>
      <c r="M383" s="136"/>
      <c r="N383" s="44"/>
      <c r="O383" s="44"/>
      <c r="P383" s="44"/>
      <c r="Q383" s="44"/>
      <c r="R383" s="44"/>
      <c r="S383" s="44"/>
      <c r="T383" s="44">
        <f>Nut_StatusTool!A377</f>
        <v>371</v>
      </c>
      <c r="U383" s="44">
        <f>Nut_StatusTool!B377</f>
        <v>0</v>
      </c>
      <c r="V383" s="44">
        <f>Nut_StatusTool!C377</f>
        <v>0</v>
      </c>
      <c r="W383" s="44">
        <f>Nut_StatusTool!D377</f>
        <v>0</v>
      </c>
      <c r="X383" s="44">
        <f>Nut_StatusTool!F377</f>
        <v>0</v>
      </c>
      <c r="Y383" s="285" t="str">
        <f>Nut_StatusTool!K377</f>
        <v/>
      </c>
      <c r="Z383" s="44" t="str">
        <f>Nut_StatusTool!L377</f>
        <v/>
      </c>
      <c r="AA383" s="44" t="str">
        <f>Nut_StatusTool!M377</f>
        <v/>
      </c>
      <c r="AB383" s="44" t="str">
        <f>Nut_StatusTool!N377</f>
        <v/>
      </c>
      <c r="AC383" s="44">
        <f>Nut_StatusTool!I377</f>
        <v>0</v>
      </c>
      <c r="AD383" s="44">
        <f>Nut_StatusTool!J377</f>
        <v>0</v>
      </c>
    </row>
    <row r="384" spans="1:30" ht="20.100000000000001" customHeight="1">
      <c r="A384" s="59" t="str">
        <f t="array" ref="A384">IF(ROWS(A$9:A384)&gt;$U$5,"",INDEX(T$13:T$512,SMALL(IF(($Z$13:$Z$512=$Z$5),ROW($A$9:$A$508)-ROW($A$9)+1,""),ROWS(A$9:A384)),,1))</f>
        <v/>
      </c>
      <c r="B384" s="390" t="str">
        <f t="array" ref="B384">IF(ROWS(B$9:B384)&gt;$U$5,"",INDEX(U$13:U$512,SMALL(IF(($Z$13:$Z$512=$Z$5),ROW($A$9:$A$508)-ROW($A$9)+1,""),ROWS(B$9:B384)),,1))</f>
        <v/>
      </c>
      <c r="C384" s="389" t="str">
        <f t="array" ref="C384">IF(ROWS(C$9:C384)&gt;$U$5,"",INDEX(V$13:V$512,SMALL(IF(($Z$13:$Z$512=$Z$5),ROW($A$9:$A$508)-ROW($A$9)+1,""),ROWS(C$9:C384)),,1))</f>
        <v/>
      </c>
      <c r="D384" s="309" t="str">
        <f t="array" ref="D384">IF(ROWS(D$9:D384)&gt;$U$5,"",INDEX(W$13:W$512,SMALL(IF(($Z$13:$Z$512=$Z$5),ROW($A$9:$A$508)-ROW($A$9)+1,""),ROWS(D$9:D384)),,1))</f>
        <v/>
      </c>
      <c r="E384" s="59" t="str">
        <f t="array" ref="E384">IF(ROWS(E$9:E384)&gt;$U$5,"",INDEX(X$13:X$512,SMALL(IF(($Z$13:$Z$512=$Z$5),ROW($A$9:$A$508)-ROW($A$9)+1,""),ROWS(E$9:E384)),,1))</f>
        <v/>
      </c>
      <c r="F384" s="59" t="str">
        <f t="array" ref="F384">IF(ROWS(F$9:F384)&gt;$U$5,"",INDEX(Y$13:Y$512,SMALL(IF(($Z$13:$Z$512=$Z$5),ROW($A$9:$A$508)-ROW($A$9)+1,""),ROWS(F$9:F384)),,1))</f>
        <v/>
      </c>
      <c r="G384" s="59" t="str">
        <f t="array" ref="G384">IF(ROWS(G$9:G384)&gt;$U$5,"",INDEX(Z$13:Z$512,SMALL(IF(($Z$13:$Z$512=$Z$5),ROW($A$9:$A$508)-ROW($A$9)+1,""),ROWS(G$9:G384)),,1))</f>
        <v/>
      </c>
      <c r="H384" s="59" t="str">
        <f t="array" ref="H384">IF(ROWS(H$9:H384)&gt;$U$5,"",INDEX(AC$13:AC$512,SMALL(IF(($Z$13:$Z$512=$Z$5),ROW($A$9:$A$508)-ROW($A$9)+1,""),ROWS(H$9:H384)),,1))</f>
        <v/>
      </c>
      <c r="I384" s="105"/>
      <c r="J384" s="105"/>
      <c r="K384" s="105"/>
      <c r="L384" s="105"/>
      <c r="M384" s="136"/>
      <c r="N384" s="44"/>
      <c r="O384" s="44"/>
      <c r="P384" s="44"/>
      <c r="Q384" s="44"/>
      <c r="R384" s="44"/>
      <c r="S384" s="44"/>
      <c r="T384" s="44">
        <f>Nut_StatusTool!A378</f>
        <v>372</v>
      </c>
      <c r="U384" s="44">
        <f>Nut_StatusTool!B378</f>
        <v>0</v>
      </c>
      <c r="V384" s="44">
        <f>Nut_StatusTool!C378</f>
        <v>0</v>
      </c>
      <c r="W384" s="44">
        <f>Nut_StatusTool!D378</f>
        <v>0</v>
      </c>
      <c r="X384" s="44">
        <f>Nut_StatusTool!F378</f>
        <v>0</v>
      </c>
      <c r="Y384" s="285" t="str">
        <f>Nut_StatusTool!K378</f>
        <v/>
      </c>
      <c r="Z384" s="44" t="str">
        <f>Nut_StatusTool!L378</f>
        <v/>
      </c>
      <c r="AA384" s="44" t="str">
        <f>Nut_StatusTool!M378</f>
        <v/>
      </c>
      <c r="AB384" s="44" t="str">
        <f>Nut_StatusTool!N378</f>
        <v/>
      </c>
      <c r="AC384" s="44">
        <f>Nut_StatusTool!I378</f>
        <v>0</v>
      </c>
      <c r="AD384" s="44">
        <f>Nut_StatusTool!J378</f>
        <v>0</v>
      </c>
    </row>
    <row r="385" spans="1:30" ht="20.100000000000001" customHeight="1">
      <c r="A385" s="59" t="str">
        <f t="array" ref="A385">IF(ROWS(A$9:A385)&gt;$U$5,"",INDEX(T$13:T$512,SMALL(IF(($Z$13:$Z$512=$Z$5),ROW($A$9:$A$508)-ROW($A$9)+1,""),ROWS(A$9:A385)),,1))</f>
        <v/>
      </c>
      <c r="B385" s="390" t="str">
        <f t="array" ref="B385">IF(ROWS(B$9:B385)&gt;$U$5,"",INDEX(U$13:U$512,SMALL(IF(($Z$13:$Z$512=$Z$5),ROW($A$9:$A$508)-ROW($A$9)+1,""),ROWS(B$9:B385)),,1))</f>
        <v/>
      </c>
      <c r="C385" s="389" t="str">
        <f t="array" ref="C385">IF(ROWS(C$9:C385)&gt;$U$5,"",INDEX(V$13:V$512,SMALL(IF(($Z$13:$Z$512=$Z$5),ROW($A$9:$A$508)-ROW($A$9)+1,""),ROWS(C$9:C385)),,1))</f>
        <v/>
      </c>
      <c r="D385" s="309" t="str">
        <f t="array" ref="D385">IF(ROWS(D$9:D385)&gt;$U$5,"",INDEX(W$13:W$512,SMALL(IF(($Z$13:$Z$512=$Z$5),ROW($A$9:$A$508)-ROW($A$9)+1,""),ROWS(D$9:D385)),,1))</f>
        <v/>
      </c>
      <c r="E385" s="59" t="str">
        <f t="array" ref="E385">IF(ROWS(E$9:E385)&gt;$U$5,"",INDEX(X$13:X$512,SMALL(IF(($Z$13:$Z$512=$Z$5),ROW($A$9:$A$508)-ROW($A$9)+1,""),ROWS(E$9:E385)),,1))</f>
        <v/>
      </c>
      <c r="F385" s="59" t="str">
        <f t="array" ref="F385">IF(ROWS(F$9:F385)&gt;$U$5,"",INDEX(Y$13:Y$512,SMALL(IF(($Z$13:$Z$512=$Z$5),ROW($A$9:$A$508)-ROW($A$9)+1,""),ROWS(F$9:F385)),,1))</f>
        <v/>
      </c>
      <c r="G385" s="59" t="str">
        <f t="array" ref="G385">IF(ROWS(G$9:G385)&gt;$U$5,"",INDEX(Z$13:Z$512,SMALL(IF(($Z$13:$Z$512=$Z$5),ROW($A$9:$A$508)-ROW($A$9)+1,""),ROWS(G$9:G385)),,1))</f>
        <v/>
      </c>
      <c r="H385" s="59" t="str">
        <f t="array" ref="H385">IF(ROWS(H$9:H385)&gt;$U$5,"",INDEX(AC$13:AC$512,SMALL(IF(($Z$13:$Z$512=$Z$5),ROW($A$9:$A$508)-ROW($A$9)+1,""),ROWS(H$9:H385)),,1))</f>
        <v/>
      </c>
      <c r="I385" s="105"/>
      <c r="J385" s="105"/>
      <c r="K385" s="105"/>
      <c r="L385" s="105"/>
      <c r="M385" s="136"/>
      <c r="N385" s="44"/>
      <c r="O385" s="44"/>
      <c r="P385" s="44"/>
      <c r="Q385" s="44"/>
      <c r="R385" s="44"/>
      <c r="S385" s="44"/>
      <c r="T385" s="44">
        <f>Nut_StatusTool!A379</f>
        <v>373</v>
      </c>
      <c r="U385" s="44">
        <f>Nut_StatusTool!B379</f>
        <v>0</v>
      </c>
      <c r="V385" s="44">
        <f>Nut_StatusTool!C379</f>
        <v>0</v>
      </c>
      <c r="W385" s="44">
        <f>Nut_StatusTool!D379</f>
        <v>0</v>
      </c>
      <c r="X385" s="44">
        <f>Nut_StatusTool!F379</f>
        <v>0</v>
      </c>
      <c r="Y385" s="285" t="str">
        <f>Nut_StatusTool!K379</f>
        <v/>
      </c>
      <c r="Z385" s="44" t="str">
        <f>Nut_StatusTool!L379</f>
        <v/>
      </c>
      <c r="AA385" s="44" t="str">
        <f>Nut_StatusTool!M379</f>
        <v/>
      </c>
      <c r="AB385" s="44" t="str">
        <f>Nut_StatusTool!N379</f>
        <v/>
      </c>
      <c r="AC385" s="44">
        <f>Nut_StatusTool!I379</f>
        <v>0</v>
      </c>
      <c r="AD385" s="44">
        <f>Nut_StatusTool!J379</f>
        <v>0</v>
      </c>
    </row>
    <row r="386" spans="1:30" ht="20.100000000000001" customHeight="1">
      <c r="A386" s="59" t="str">
        <f t="array" ref="A386">IF(ROWS(A$9:A386)&gt;$U$5,"",INDEX(T$13:T$512,SMALL(IF(($Z$13:$Z$512=$Z$5),ROW($A$9:$A$508)-ROW($A$9)+1,""),ROWS(A$9:A386)),,1))</f>
        <v/>
      </c>
      <c r="B386" s="390" t="str">
        <f t="array" ref="B386">IF(ROWS(B$9:B386)&gt;$U$5,"",INDEX(U$13:U$512,SMALL(IF(($Z$13:$Z$512=$Z$5),ROW($A$9:$A$508)-ROW($A$9)+1,""),ROWS(B$9:B386)),,1))</f>
        <v/>
      </c>
      <c r="C386" s="389" t="str">
        <f t="array" ref="C386">IF(ROWS(C$9:C386)&gt;$U$5,"",INDEX(V$13:V$512,SMALL(IF(($Z$13:$Z$512=$Z$5),ROW($A$9:$A$508)-ROW($A$9)+1,""),ROWS(C$9:C386)),,1))</f>
        <v/>
      </c>
      <c r="D386" s="309" t="str">
        <f t="array" ref="D386">IF(ROWS(D$9:D386)&gt;$U$5,"",INDEX(W$13:W$512,SMALL(IF(($Z$13:$Z$512=$Z$5),ROW($A$9:$A$508)-ROW($A$9)+1,""),ROWS(D$9:D386)),,1))</f>
        <v/>
      </c>
      <c r="E386" s="59" t="str">
        <f t="array" ref="E386">IF(ROWS(E$9:E386)&gt;$U$5,"",INDEX(X$13:X$512,SMALL(IF(($Z$13:$Z$512=$Z$5),ROW($A$9:$A$508)-ROW($A$9)+1,""),ROWS(E$9:E386)),,1))</f>
        <v/>
      </c>
      <c r="F386" s="59" t="str">
        <f t="array" ref="F386">IF(ROWS(F$9:F386)&gt;$U$5,"",INDEX(Y$13:Y$512,SMALL(IF(($Z$13:$Z$512=$Z$5),ROW($A$9:$A$508)-ROW($A$9)+1,""),ROWS(F$9:F386)),,1))</f>
        <v/>
      </c>
      <c r="G386" s="59" t="str">
        <f t="array" ref="G386">IF(ROWS(G$9:G386)&gt;$U$5,"",INDEX(Z$13:Z$512,SMALL(IF(($Z$13:$Z$512=$Z$5),ROW($A$9:$A$508)-ROW($A$9)+1,""),ROWS(G$9:G386)),,1))</f>
        <v/>
      </c>
      <c r="H386" s="59" t="str">
        <f t="array" ref="H386">IF(ROWS(H$9:H386)&gt;$U$5,"",INDEX(AC$13:AC$512,SMALL(IF(($Z$13:$Z$512=$Z$5),ROW($A$9:$A$508)-ROW($A$9)+1,""),ROWS(H$9:H386)),,1))</f>
        <v/>
      </c>
      <c r="I386" s="105"/>
      <c r="J386" s="105"/>
      <c r="K386" s="105"/>
      <c r="L386" s="105"/>
      <c r="M386" s="136"/>
      <c r="N386" s="44"/>
      <c r="O386" s="44"/>
      <c r="P386" s="44"/>
      <c r="Q386" s="44"/>
      <c r="R386" s="44"/>
      <c r="S386" s="44"/>
      <c r="T386" s="44">
        <f>Nut_StatusTool!A380</f>
        <v>374</v>
      </c>
      <c r="U386" s="44">
        <f>Nut_StatusTool!B380</f>
        <v>0</v>
      </c>
      <c r="V386" s="44">
        <f>Nut_StatusTool!C380</f>
        <v>0</v>
      </c>
      <c r="W386" s="44">
        <f>Nut_StatusTool!D380</f>
        <v>0</v>
      </c>
      <c r="X386" s="44">
        <f>Nut_StatusTool!F380</f>
        <v>0</v>
      </c>
      <c r="Y386" s="285" t="str">
        <f>Nut_StatusTool!K380</f>
        <v/>
      </c>
      <c r="Z386" s="44" t="str">
        <f>Nut_StatusTool!L380</f>
        <v/>
      </c>
      <c r="AA386" s="44" t="str">
        <f>Nut_StatusTool!M380</f>
        <v/>
      </c>
      <c r="AB386" s="44" t="str">
        <f>Nut_StatusTool!N380</f>
        <v/>
      </c>
      <c r="AC386" s="44">
        <f>Nut_StatusTool!I380</f>
        <v>0</v>
      </c>
      <c r="AD386" s="44">
        <f>Nut_StatusTool!J380</f>
        <v>0</v>
      </c>
    </row>
    <row r="387" spans="1:30" ht="20.100000000000001" customHeight="1">
      <c r="A387" s="59" t="str">
        <f t="array" ref="A387">IF(ROWS(A$9:A387)&gt;$U$5,"",INDEX(T$13:T$512,SMALL(IF(($Z$13:$Z$512=$Z$5),ROW($A$9:$A$508)-ROW($A$9)+1,""),ROWS(A$9:A387)),,1))</f>
        <v/>
      </c>
      <c r="B387" s="390" t="str">
        <f t="array" ref="B387">IF(ROWS(B$9:B387)&gt;$U$5,"",INDEX(U$13:U$512,SMALL(IF(($Z$13:$Z$512=$Z$5),ROW($A$9:$A$508)-ROW($A$9)+1,""),ROWS(B$9:B387)),,1))</f>
        <v/>
      </c>
      <c r="C387" s="389" t="str">
        <f t="array" ref="C387">IF(ROWS(C$9:C387)&gt;$U$5,"",INDEX(V$13:V$512,SMALL(IF(($Z$13:$Z$512=$Z$5),ROW($A$9:$A$508)-ROW($A$9)+1,""),ROWS(C$9:C387)),,1))</f>
        <v/>
      </c>
      <c r="D387" s="309" t="str">
        <f t="array" ref="D387">IF(ROWS(D$9:D387)&gt;$U$5,"",INDEX(W$13:W$512,SMALL(IF(($Z$13:$Z$512=$Z$5),ROW($A$9:$A$508)-ROW($A$9)+1,""),ROWS(D$9:D387)),,1))</f>
        <v/>
      </c>
      <c r="E387" s="59" t="str">
        <f t="array" ref="E387">IF(ROWS(E$9:E387)&gt;$U$5,"",INDEX(X$13:X$512,SMALL(IF(($Z$13:$Z$512=$Z$5),ROW($A$9:$A$508)-ROW($A$9)+1,""),ROWS(E$9:E387)),,1))</f>
        <v/>
      </c>
      <c r="F387" s="59" t="str">
        <f t="array" ref="F387">IF(ROWS(F$9:F387)&gt;$U$5,"",INDEX(Y$13:Y$512,SMALL(IF(($Z$13:$Z$512=$Z$5),ROW($A$9:$A$508)-ROW($A$9)+1,""),ROWS(F$9:F387)),,1))</f>
        <v/>
      </c>
      <c r="G387" s="59" t="str">
        <f t="array" ref="G387">IF(ROWS(G$9:G387)&gt;$U$5,"",INDEX(Z$13:Z$512,SMALL(IF(($Z$13:$Z$512=$Z$5),ROW($A$9:$A$508)-ROW($A$9)+1,""),ROWS(G$9:G387)),,1))</f>
        <v/>
      </c>
      <c r="H387" s="59" t="str">
        <f t="array" ref="H387">IF(ROWS(H$9:H387)&gt;$U$5,"",INDEX(AC$13:AC$512,SMALL(IF(($Z$13:$Z$512=$Z$5),ROW($A$9:$A$508)-ROW($A$9)+1,""),ROWS(H$9:H387)),,1))</f>
        <v/>
      </c>
      <c r="I387" s="105"/>
      <c r="J387" s="105"/>
      <c r="K387" s="105"/>
      <c r="L387" s="105"/>
      <c r="M387" s="136"/>
      <c r="N387" s="44"/>
      <c r="O387" s="44"/>
      <c r="P387" s="44"/>
      <c r="Q387" s="44"/>
      <c r="R387" s="44"/>
      <c r="S387" s="44"/>
      <c r="T387" s="44">
        <f>Nut_StatusTool!A381</f>
        <v>375</v>
      </c>
      <c r="U387" s="44">
        <f>Nut_StatusTool!B381</f>
        <v>0</v>
      </c>
      <c r="V387" s="44">
        <f>Nut_StatusTool!C381</f>
        <v>0</v>
      </c>
      <c r="W387" s="44">
        <f>Nut_StatusTool!D381</f>
        <v>0</v>
      </c>
      <c r="X387" s="44">
        <f>Nut_StatusTool!F381</f>
        <v>0</v>
      </c>
      <c r="Y387" s="285" t="str">
        <f>Nut_StatusTool!K381</f>
        <v/>
      </c>
      <c r="Z387" s="44" t="str">
        <f>Nut_StatusTool!L381</f>
        <v/>
      </c>
      <c r="AA387" s="44" t="str">
        <f>Nut_StatusTool!M381</f>
        <v/>
      </c>
      <c r="AB387" s="44" t="str">
        <f>Nut_StatusTool!N381</f>
        <v/>
      </c>
      <c r="AC387" s="44">
        <f>Nut_StatusTool!I381</f>
        <v>0</v>
      </c>
      <c r="AD387" s="44">
        <f>Nut_StatusTool!J381</f>
        <v>0</v>
      </c>
    </row>
    <row r="388" spans="1:30" ht="20.100000000000001" customHeight="1">
      <c r="A388" s="59" t="str">
        <f t="array" ref="A388">IF(ROWS(A$9:A388)&gt;$U$5,"",INDEX(T$13:T$512,SMALL(IF(($Z$13:$Z$512=$Z$5),ROW($A$9:$A$508)-ROW($A$9)+1,""),ROWS(A$9:A388)),,1))</f>
        <v/>
      </c>
      <c r="B388" s="390" t="str">
        <f t="array" ref="B388">IF(ROWS(B$9:B388)&gt;$U$5,"",INDEX(U$13:U$512,SMALL(IF(($Z$13:$Z$512=$Z$5),ROW($A$9:$A$508)-ROW($A$9)+1,""),ROWS(B$9:B388)),,1))</f>
        <v/>
      </c>
      <c r="C388" s="389" t="str">
        <f t="array" ref="C388">IF(ROWS(C$9:C388)&gt;$U$5,"",INDEX(V$13:V$512,SMALL(IF(($Z$13:$Z$512=$Z$5),ROW($A$9:$A$508)-ROW($A$9)+1,""),ROWS(C$9:C388)),,1))</f>
        <v/>
      </c>
      <c r="D388" s="309" t="str">
        <f t="array" ref="D388">IF(ROWS(D$9:D388)&gt;$U$5,"",INDEX(W$13:W$512,SMALL(IF(($Z$13:$Z$512=$Z$5),ROW($A$9:$A$508)-ROW($A$9)+1,""),ROWS(D$9:D388)),,1))</f>
        <v/>
      </c>
      <c r="E388" s="59" t="str">
        <f t="array" ref="E388">IF(ROWS(E$9:E388)&gt;$U$5,"",INDEX(X$13:X$512,SMALL(IF(($Z$13:$Z$512=$Z$5),ROW($A$9:$A$508)-ROW($A$9)+1,""),ROWS(E$9:E388)),,1))</f>
        <v/>
      </c>
      <c r="F388" s="59" t="str">
        <f t="array" ref="F388">IF(ROWS(F$9:F388)&gt;$U$5,"",INDEX(Y$13:Y$512,SMALL(IF(($Z$13:$Z$512=$Z$5),ROW($A$9:$A$508)-ROW($A$9)+1,""),ROWS(F$9:F388)),,1))</f>
        <v/>
      </c>
      <c r="G388" s="59" t="str">
        <f t="array" ref="G388">IF(ROWS(G$9:G388)&gt;$U$5,"",INDEX(Z$13:Z$512,SMALL(IF(($Z$13:$Z$512=$Z$5),ROW($A$9:$A$508)-ROW($A$9)+1,""),ROWS(G$9:G388)),,1))</f>
        <v/>
      </c>
      <c r="H388" s="59" t="str">
        <f t="array" ref="H388">IF(ROWS(H$9:H388)&gt;$U$5,"",INDEX(AC$13:AC$512,SMALL(IF(($Z$13:$Z$512=$Z$5),ROW($A$9:$A$508)-ROW($A$9)+1,""),ROWS(H$9:H388)),,1))</f>
        <v/>
      </c>
      <c r="I388" s="105"/>
      <c r="J388" s="105"/>
      <c r="K388" s="105"/>
      <c r="L388" s="105"/>
      <c r="M388" s="136"/>
      <c r="N388" s="44"/>
      <c r="O388" s="44"/>
      <c r="P388" s="44"/>
      <c r="Q388" s="44"/>
      <c r="R388" s="44"/>
      <c r="S388" s="44"/>
      <c r="T388" s="44">
        <f>Nut_StatusTool!A382</f>
        <v>376</v>
      </c>
      <c r="U388" s="44">
        <f>Nut_StatusTool!B382</f>
        <v>0</v>
      </c>
      <c r="V388" s="44">
        <f>Nut_StatusTool!C382</f>
        <v>0</v>
      </c>
      <c r="W388" s="44">
        <f>Nut_StatusTool!D382</f>
        <v>0</v>
      </c>
      <c r="X388" s="44">
        <f>Nut_StatusTool!F382</f>
        <v>0</v>
      </c>
      <c r="Y388" s="285" t="str">
        <f>Nut_StatusTool!K382</f>
        <v/>
      </c>
      <c r="Z388" s="44" t="str">
        <f>Nut_StatusTool!L382</f>
        <v/>
      </c>
      <c r="AA388" s="44" t="str">
        <f>Nut_StatusTool!M382</f>
        <v/>
      </c>
      <c r="AB388" s="44" t="str">
        <f>Nut_StatusTool!N382</f>
        <v/>
      </c>
      <c r="AC388" s="44">
        <f>Nut_StatusTool!I382</f>
        <v>0</v>
      </c>
      <c r="AD388" s="44">
        <f>Nut_StatusTool!J382</f>
        <v>0</v>
      </c>
    </row>
    <row r="389" spans="1:30" ht="20.100000000000001" customHeight="1">
      <c r="A389" s="59" t="str">
        <f t="array" ref="A389">IF(ROWS(A$9:A389)&gt;$U$5,"",INDEX(T$13:T$512,SMALL(IF(($Z$13:$Z$512=$Z$5),ROW($A$9:$A$508)-ROW($A$9)+1,""),ROWS(A$9:A389)),,1))</f>
        <v/>
      </c>
      <c r="B389" s="390" t="str">
        <f t="array" ref="B389">IF(ROWS(B$9:B389)&gt;$U$5,"",INDEX(U$13:U$512,SMALL(IF(($Z$13:$Z$512=$Z$5),ROW($A$9:$A$508)-ROW($A$9)+1,""),ROWS(B$9:B389)),,1))</f>
        <v/>
      </c>
      <c r="C389" s="389" t="str">
        <f t="array" ref="C389">IF(ROWS(C$9:C389)&gt;$U$5,"",INDEX(V$13:V$512,SMALL(IF(($Z$13:$Z$512=$Z$5),ROW($A$9:$A$508)-ROW($A$9)+1,""),ROWS(C$9:C389)),,1))</f>
        <v/>
      </c>
      <c r="D389" s="309" t="str">
        <f t="array" ref="D389">IF(ROWS(D$9:D389)&gt;$U$5,"",INDEX(W$13:W$512,SMALL(IF(($Z$13:$Z$512=$Z$5),ROW($A$9:$A$508)-ROW($A$9)+1,""),ROWS(D$9:D389)),,1))</f>
        <v/>
      </c>
      <c r="E389" s="59" t="str">
        <f t="array" ref="E389">IF(ROWS(E$9:E389)&gt;$U$5,"",INDEX(X$13:X$512,SMALL(IF(($Z$13:$Z$512=$Z$5),ROW($A$9:$A$508)-ROW($A$9)+1,""),ROWS(E$9:E389)),,1))</f>
        <v/>
      </c>
      <c r="F389" s="59" t="str">
        <f t="array" ref="F389">IF(ROWS(F$9:F389)&gt;$U$5,"",INDEX(Y$13:Y$512,SMALL(IF(($Z$13:$Z$512=$Z$5),ROW($A$9:$A$508)-ROW($A$9)+1,""),ROWS(F$9:F389)),,1))</f>
        <v/>
      </c>
      <c r="G389" s="59" t="str">
        <f t="array" ref="G389">IF(ROWS(G$9:G389)&gt;$U$5,"",INDEX(Z$13:Z$512,SMALL(IF(($Z$13:$Z$512=$Z$5),ROW($A$9:$A$508)-ROW($A$9)+1,""),ROWS(G$9:G389)),,1))</f>
        <v/>
      </c>
      <c r="H389" s="59" t="str">
        <f t="array" ref="H389">IF(ROWS(H$9:H389)&gt;$U$5,"",INDEX(AC$13:AC$512,SMALL(IF(($Z$13:$Z$512=$Z$5),ROW($A$9:$A$508)-ROW($A$9)+1,""),ROWS(H$9:H389)),,1))</f>
        <v/>
      </c>
      <c r="I389" s="105"/>
      <c r="J389" s="105"/>
      <c r="K389" s="105"/>
      <c r="L389" s="105"/>
      <c r="M389" s="136"/>
      <c r="N389" s="44"/>
      <c r="O389" s="44"/>
      <c r="P389" s="44"/>
      <c r="Q389" s="44"/>
      <c r="R389" s="44"/>
      <c r="S389" s="44"/>
      <c r="T389" s="44">
        <f>Nut_StatusTool!A383</f>
        <v>377</v>
      </c>
      <c r="U389" s="44">
        <f>Nut_StatusTool!B383</f>
        <v>0</v>
      </c>
      <c r="V389" s="44">
        <f>Nut_StatusTool!C383</f>
        <v>0</v>
      </c>
      <c r="W389" s="44">
        <f>Nut_StatusTool!D383</f>
        <v>0</v>
      </c>
      <c r="X389" s="44">
        <f>Nut_StatusTool!F383</f>
        <v>0</v>
      </c>
      <c r="Y389" s="285" t="str">
        <f>Nut_StatusTool!K383</f>
        <v/>
      </c>
      <c r="Z389" s="44" t="str">
        <f>Nut_StatusTool!L383</f>
        <v/>
      </c>
      <c r="AA389" s="44" t="str">
        <f>Nut_StatusTool!M383</f>
        <v/>
      </c>
      <c r="AB389" s="44" t="str">
        <f>Nut_StatusTool!N383</f>
        <v/>
      </c>
      <c r="AC389" s="44">
        <f>Nut_StatusTool!I383</f>
        <v>0</v>
      </c>
      <c r="AD389" s="44">
        <f>Nut_StatusTool!J383</f>
        <v>0</v>
      </c>
    </row>
    <row r="390" spans="1:30" ht="20.100000000000001" customHeight="1">
      <c r="A390" s="59" t="str">
        <f t="array" ref="A390">IF(ROWS(A$9:A390)&gt;$U$5,"",INDEX(T$13:T$512,SMALL(IF(($Z$13:$Z$512=$Z$5),ROW($A$9:$A$508)-ROW($A$9)+1,""),ROWS(A$9:A390)),,1))</f>
        <v/>
      </c>
      <c r="B390" s="390" t="str">
        <f t="array" ref="B390">IF(ROWS(B$9:B390)&gt;$U$5,"",INDEX(U$13:U$512,SMALL(IF(($Z$13:$Z$512=$Z$5),ROW($A$9:$A$508)-ROW($A$9)+1,""),ROWS(B$9:B390)),,1))</f>
        <v/>
      </c>
      <c r="C390" s="389" t="str">
        <f t="array" ref="C390">IF(ROWS(C$9:C390)&gt;$U$5,"",INDEX(V$13:V$512,SMALL(IF(($Z$13:$Z$512=$Z$5),ROW($A$9:$A$508)-ROW($A$9)+1,""),ROWS(C$9:C390)),,1))</f>
        <v/>
      </c>
      <c r="D390" s="309" t="str">
        <f t="array" ref="D390">IF(ROWS(D$9:D390)&gt;$U$5,"",INDEX(W$13:W$512,SMALL(IF(($Z$13:$Z$512=$Z$5),ROW($A$9:$A$508)-ROW($A$9)+1,""),ROWS(D$9:D390)),,1))</f>
        <v/>
      </c>
      <c r="E390" s="59" t="str">
        <f t="array" ref="E390">IF(ROWS(E$9:E390)&gt;$U$5,"",INDEX(X$13:X$512,SMALL(IF(($Z$13:$Z$512=$Z$5),ROW($A$9:$A$508)-ROW($A$9)+1,""),ROWS(E$9:E390)),,1))</f>
        <v/>
      </c>
      <c r="F390" s="59" t="str">
        <f t="array" ref="F390">IF(ROWS(F$9:F390)&gt;$U$5,"",INDEX(Y$13:Y$512,SMALL(IF(($Z$13:$Z$512=$Z$5),ROW($A$9:$A$508)-ROW($A$9)+1,""),ROWS(F$9:F390)),,1))</f>
        <v/>
      </c>
      <c r="G390" s="59" t="str">
        <f t="array" ref="G390">IF(ROWS(G$9:G390)&gt;$U$5,"",INDEX(Z$13:Z$512,SMALL(IF(($Z$13:$Z$512=$Z$5),ROW($A$9:$A$508)-ROW($A$9)+1,""),ROWS(G$9:G390)),,1))</f>
        <v/>
      </c>
      <c r="H390" s="59" t="str">
        <f t="array" ref="H390">IF(ROWS(H$9:H390)&gt;$U$5,"",INDEX(AC$13:AC$512,SMALL(IF(($Z$13:$Z$512=$Z$5),ROW($A$9:$A$508)-ROW($A$9)+1,""),ROWS(H$9:H390)),,1))</f>
        <v/>
      </c>
      <c r="I390" s="105"/>
      <c r="J390" s="105"/>
      <c r="K390" s="105"/>
      <c r="L390" s="105"/>
      <c r="M390" s="136"/>
      <c r="N390" s="44"/>
      <c r="O390" s="44"/>
      <c r="P390" s="44"/>
      <c r="Q390" s="44"/>
      <c r="R390" s="44"/>
      <c r="S390" s="44"/>
      <c r="T390" s="44">
        <f>Nut_StatusTool!A384</f>
        <v>378</v>
      </c>
      <c r="U390" s="44">
        <f>Nut_StatusTool!B384</f>
        <v>0</v>
      </c>
      <c r="V390" s="44">
        <f>Nut_StatusTool!C384</f>
        <v>0</v>
      </c>
      <c r="W390" s="44">
        <f>Nut_StatusTool!D384</f>
        <v>0</v>
      </c>
      <c r="X390" s="44">
        <f>Nut_StatusTool!F384</f>
        <v>0</v>
      </c>
      <c r="Y390" s="285" t="str">
        <f>Nut_StatusTool!K384</f>
        <v/>
      </c>
      <c r="Z390" s="44" t="str">
        <f>Nut_StatusTool!L384</f>
        <v/>
      </c>
      <c r="AA390" s="44" t="str">
        <f>Nut_StatusTool!M384</f>
        <v/>
      </c>
      <c r="AB390" s="44" t="str">
        <f>Nut_StatusTool!N384</f>
        <v/>
      </c>
      <c r="AC390" s="44">
        <f>Nut_StatusTool!I384</f>
        <v>0</v>
      </c>
      <c r="AD390" s="44">
        <f>Nut_StatusTool!J384</f>
        <v>0</v>
      </c>
    </row>
    <row r="391" spans="1:30" ht="20.100000000000001" customHeight="1">
      <c r="A391" s="59" t="str">
        <f t="array" ref="A391">IF(ROWS(A$9:A391)&gt;$U$5,"",INDEX(T$13:T$512,SMALL(IF(($Z$13:$Z$512=$Z$5),ROW($A$9:$A$508)-ROW($A$9)+1,""),ROWS(A$9:A391)),,1))</f>
        <v/>
      </c>
      <c r="B391" s="390" t="str">
        <f t="array" ref="B391">IF(ROWS(B$9:B391)&gt;$U$5,"",INDEX(U$13:U$512,SMALL(IF(($Z$13:$Z$512=$Z$5),ROW($A$9:$A$508)-ROW($A$9)+1,""),ROWS(B$9:B391)),,1))</f>
        <v/>
      </c>
      <c r="C391" s="389" t="str">
        <f t="array" ref="C391">IF(ROWS(C$9:C391)&gt;$U$5,"",INDEX(V$13:V$512,SMALL(IF(($Z$13:$Z$512=$Z$5),ROW($A$9:$A$508)-ROW($A$9)+1,""),ROWS(C$9:C391)),,1))</f>
        <v/>
      </c>
      <c r="D391" s="309" t="str">
        <f t="array" ref="D391">IF(ROWS(D$9:D391)&gt;$U$5,"",INDEX(W$13:W$512,SMALL(IF(($Z$13:$Z$512=$Z$5),ROW($A$9:$A$508)-ROW($A$9)+1,""),ROWS(D$9:D391)),,1))</f>
        <v/>
      </c>
      <c r="E391" s="59" t="str">
        <f t="array" ref="E391">IF(ROWS(E$9:E391)&gt;$U$5,"",INDEX(X$13:X$512,SMALL(IF(($Z$13:$Z$512=$Z$5),ROW($A$9:$A$508)-ROW($A$9)+1,""),ROWS(E$9:E391)),,1))</f>
        <v/>
      </c>
      <c r="F391" s="59" t="str">
        <f t="array" ref="F391">IF(ROWS(F$9:F391)&gt;$U$5,"",INDEX(Y$13:Y$512,SMALL(IF(($Z$13:$Z$512=$Z$5),ROW($A$9:$A$508)-ROW($A$9)+1,""),ROWS(F$9:F391)),,1))</f>
        <v/>
      </c>
      <c r="G391" s="59" t="str">
        <f t="array" ref="G391">IF(ROWS(G$9:G391)&gt;$U$5,"",INDEX(Z$13:Z$512,SMALL(IF(($Z$13:$Z$512=$Z$5),ROW($A$9:$A$508)-ROW($A$9)+1,""),ROWS(G$9:G391)),,1))</f>
        <v/>
      </c>
      <c r="H391" s="59" t="str">
        <f t="array" ref="H391">IF(ROWS(H$9:H391)&gt;$U$5,"",INDEX(AC$13:AC$512,SMALL(IF(($Z$13:$Z$512=$Z$5),ROW($A$9:$A$508)-ROW($A$9)+1,""),ROWS(H$9:H391)),,1))</f>
        <v/>
      </c>
      <c r="I391" s="105"/>
      <c r="J391" s="105"/>
      <c r="K391" s="105"/>
      <c r="L391" s="105"/>
      <c r="M391" s="136"/>
      <c r="N391" s="44"/>
      <c r="O391" s="44"/>
      <c r="P391" s="44"/>
      <c r="Q391" s="44"/>
      <c r="R391" s="44"/>
      <c r="S391" s="44"/>
      <c r="T391" s="44">
        <f>Nut_StatusTool!A385</f>
        <v>379</v>
      </c>
      <c r="U391" s="44">
        <f>Nut_StatusTool!B385</f>
        <v>0</v>
      </c>
      <c r="V391" s="44">
        <f>Nut_StatusTool!C385</f>
        <v>0</v>
      </c>
      <c r="W391" s="44">
        <f>Nut_StatusTool!D385</f>
        <v>0</v>
      </c>
      <c r="X391" s="44">
        <f>Nut_StatusTool!F385</f>
        <v>0</v>
      </c>
      <c r="Y391" s="285" t="str">
        <f>Nut_StatusTool!K385</f>
        <v/>
      </c>
      <c r="Z391" s="44" t="str">
        <f>Nut_StatusTool!L385</f>
        <v/>
      </c>
      <c r="AA391" s="44" t="str">
        <f>Nut_StatusTool!M385</f>
        <v/>
      </c>
      <c r="AB391" s="44" t="str">
        <f>Nut_StatusTool!N385</f>
        <v/>
      </c>
      <c r="AC391" s="44">
        <f>Nut_StatusTool!I385</f>
        <v>0</v>
      </c>
      <c r="AD391" s="44">
        <f>Nut_StatusTool!J385</f>
        <v>0</v>
      </c>
    </row>
    <row r="392" spans="1:30" ht="20.100000000000001" customHeight="1">
      <c r="A392" s="59" t="str">
        <f t="array" ref="A392">IF(ROWS(A$9:A392)&gt;$U$5,"",INDEX(T$13:T$512,SMALL(IF(($Z$13:$Z$512=$Z$5),ROW($A$9:$A$508)-ROW($A$9)+1,""),ROWS(A$9:A392)),,1))</f>
        <v/>
      </c>
      <c r="B392" s="390" t="str">
        <f t="array" ref="B392">IF(ROWS(B$9:B392)&gt;$U$5,"",INDEX(U$13:U$512,SMALL(IF(($Z$13:$Z$512=$Z$5),ROW($A$9:$A$508)-ROW($A$9)+1,""),ROWS(B$9:B392)),,1))</f>
        <v/>
      </c>
      <c r="C392" s="389" t="str">
        <f t="array" ref="C392">IF(ROWS(C$9:C392)&gt;$U$5,"",INDEX(V$13:V$512,SMALL(IF(($Z$13:$Z$512=$Z$5),ROW($A$9:$A$508)-ROW($A$9)+1,""),ROWS(C$9:C392)),,1))</f>
        <v/>
      </c>
      <c r="D392" s="309" t="str">
        <f t="array" ref="D392">IF(ROWS(D$9:D392)&gt;$U$5,"",INDEX(W$13:W$512,SMALL(IF(($Z$13:$Z$512=$Z$5),ROW($A$9:$A$508)-ROW($A$9)+1,""),ROWS(D$9:D392)),,1))</f>
        <v/>
      </c>
      <c r="E392" s="59" t="str">
        <f t="array" ref="E392">IF(ROWS(E$9:E392)&gt;$U$5,"",INDEX(X$13:X$512,SMALL(IF(($Z$13:$Z$512=$Z$5),ROW($A$9:$A$508)-ROW($A$9)+1,""),ROWS(E$9:E392)),,1))</f>
        <v/>
      </c>
      <c r="F392" s="59" t="str">
        <f t="array" ref="F392">IF(ROWS(F$9:F392)&gt;$U$5,"",INDEX(Y$13:Y$512,SMALL(IF(($Z$13:$Z$512=$Z$5),ROW($A$9:$A$508)-ROW($A$9)+1,""),ROWS(F$9:F392)),,1))</f>
        <v/>
      </c>
      <c r="G392" s="59" t="str">
        <f t="array" ref="G392">IF(ROWS(G$9:G392)&gt;$U$5,"",INDEX(Z$13:Z$512,SMALL(IF(($Z$13:$Z$512=$Z$5),ROW($A$9:$A$508)-ROW($A$9)+1,""),ROWS(G$9:G392)),,1))</f>
        <v/>
      </c>
      <c r="H392" s="59" t="str">
        <f t="array" ref="H392">IF(ROWS(H$9:H392)&gt;$U$5,"",INDEX(AC$13:AC$512,SMALL(IF(($Z$13:$Z$512=$Z$5),ROW($A$9:$A$508)-ROW($A$9)+1,""),ROWS(H$9:H392)),,1))</f>
        <v/>
      </c>
      <c r="I392" s="105"/>
      <c r="J392" s="105"/>
      <c r="K392" s="105"/>
      <c r="L392" s="105"/>
      <c r="M392" s="136"/>
      <c r="N392" s="44"/>
      <c r="O392" s="44"/>
      <c r="P392" s="44"/>
      <c r="Q392" s="44"/>
      <c r="R392" s="44"/>
      <c r="S392" s="44"/>
      <c r="T392" s="44">
        <f>Nut_StatusTool!A386</f>
        <v>380</v>
      </c>
      <c r="U392" s="44">
        <f>Nut_StatusTool!B386</f>
        <v>0</v>
      </c>
      <c r="V392" s="44">
        <f>Nut_StatusTool!C386</f>
        <v>0</v>
      </c>
      <c r="W392" s="44">
        <f>Nut_StatusTool!D386</f>
        <v>0</v>
      </c>
      <c r="X392" s="44">
        <f>Nut_StatusTool!F386</f>
        <v>0</v>
      </c>
      <c r="Y392" s="285" t="str">
        <f>Nut_StatusTool!K386</f>
        <v/>
      </c>
      <c r="Z392" s="44" t="str">
        <f>Nut_StatusTool!L386</f>
        <v/>
      </c>
      <c r="AA392" s="44" t="str">
        <f>Nut_StatusTool!M386</f>
        <v/>
      </c>
      <c r="AB392" s="44" t="str">
        <f>Nut_StatusTool!N386</f>
        <v/>
      </c>
      <c r="AC392" s="44">
        <f>Nut_StatusTool!I386</f>
        <v>0</v>
      </c>
      <c r="AD392" s="44">
        <f>Nut_StatusTool!J386</f>
        <v>0</v>
      </c>
    </row>
    <row r="393" spans="1:30" ht="20.100000000000001" customHeight="1">
      <c r="A393" s="59" t="str">
        <f t="array" ref="A393">IF(ROWS(A$9:A393)&gt;$U$5,"",INDEX(T$13:T$512,SMALL(IF(($Z$13:$Z$512=$Z$5),ROW($A$9:$A$508)-ROW($A$9)+1,""),ROWS(A$9:A393)),,1))</f>
        <v/>
      </c>
      <c r="B393" s="390" t="str">
        <f t="array" ref="B393">IF(ROWS(B$9:B393)&gt;$U$5,"",INDEX(U$13:U$512,SMALL(IF(($Z$13:$Z$512=$Z$5),ROW($A$9:$A$508)-ROW($A$9)+1,""),ROWS(B$9:B393)),,1))</f>
        <v/>
      </c>
      <c r="C393" s="389" t="str">
        <f t="array" ref="C393">IF(ROWS(C$9:C393)&gt;$U$5,"",INDEX(V$13:V$512,SMALL(IF(($Z$13:$Z$512=$Z$5),ROW($A$9:$A$508)-ROW($A$9)+1,""),ROWS(C$9:C393)),,1))</f>
        <v/>
      </c>
      <c r="D393" s="309" t="str">
        <f t="array" ref="D393">IF(ROWS(D$9:D393)&gt;$U$5,"",INDEX(W$13:W$512,SMALL(IF(($Z$13:$Z$512=$Z$5),ROW($A$9:$A$508)-ROW($A$9)+1,""),ROWS(D$9:D393)),,1))</f>
        <v/>
      </c>
      <c r="E393" s="59" t="str">
        <f t="array" ref="E393">IF(ROWS(E$9:E393)&gt;$U$5,"",INDEX(X$13:X$512,SMALL(IF(($Z$13:$Z$512=$Z$5),ROW($A$9:$A$508)-ROW($A$9)+1,""),ROWS(E$9:E393)),,1))</f>
        <v/>
      </c>
      <c r="F393" s="59" t="str">
        <f t="array" ref="F393">IF(ROWS(F$9:F393)&gt;$U$5,"",INDEX(Y$13:Y$512,SMALL(IF(($Z$13:$Z$512=$Z$5),ROW($A$9:$A$508)-ROW($A$9)+1,""),ROWS(F$9:F393)),,1))</f>
        <v/>
      </c>
      <c r="G393" s="59" t="str">
        <f t="array" ref="G393">IF(ROWS(G$9:G393)&gt;$U$5,"",INDEX(Z$13:Z$512,SMALL(IF(($Z$13:$Z$512=$Z$5),ROW($A$9:$A$508)-ROW($A$9)+1,""),ROWS(G$9:G393)),,1))</f>
        <v/>
      </c>
      <c r="H393" s="59" t="str">
        <f t="array" ref="H393">IF(ROWS(H$9:H393)&gt;$U$5,"",INDEX(AC$13:AC$512,SMALL(IF(($Z$13:$Z$512=$Z$5),ROW($A$9:$A$508)-ROW($A$9)+1,""),ROWS(H$9:H393)),,1))</f>
        <v/>
      </c>
      <c r="I393" s="105"/>
      <c r="J393" s="105"/>
      <c r="K393" s="105"/>
      <c r="L393" s="105"/>
      <c r="M393" s="136"/>
      <c r="N393" s="44"/>
      <c r="O393" s="44"/>
      <c r="P393" s="44"/>
      <c r="Q393" s="44"/>
      <c r="R393" s="44"/>
      <c r="S393" s="44"/>
      <c r="T393" s="44">
        <f>Nut_StatusTool!A387</f>
        <v>381</v>
      </c>
      <c r="U393" s="44">
        <f>Nut_StatusTool!B387</f>
        <v>0</v>
      </c>
      <c r="V393" s="44">
        <f>Nut_StatusTool!C387</f>
        <v>0</v>
      </c>
      <c r="W393" s="44">
        <f>Nut_StatusTool!D387</f>
        <v>0</v>
      </c>
      <c r="X393" s="44">
        <f>Nut_StatusTool!F387</f>
        <v>0</v>
      </c>
      <c r="Y393" s="285" t="str">
        <f>Nut_StatusTool!K387</f>
        <v/>
      </c>
      <c r="Z393" s="44" t="str">
        <f>Nut_StatusTool!L387</f>
        <v/>
      </c>
      <c r="AA393" s="44" t="str">
        <f>Nut_StatusTool!M387</f>
        <v/>
      </c>
      <c r="AB393" s="44" t="str">
        <f>Nut_StatusTool!N387</f>
        <v/>
      </c>
      <c r="AC393" s="44">
        <f>Nut_StatusTool!I387</f>
        <v>0</v>
      </c>
      <c r="AD393" s="44">
        <f>Nut_StatusTool!J387</f>
        <v>0</v>
      </c>
    </row>
    <row r="394" spans="1:30" ht="20.100000000000001" customHeight="1">
      <c r="A394" s="59" t="str">
        <f t="array" ref="A394">IF(ROWS(A$9:A394)&gt;$U$5,"",INDEX(T$13:T$512,SMALL(IF(($Z$13:$Z$512=$Z$5),ROW($A$9:$A$508)-ROW($A$9)+1,""),ROWS(A$9:A394)),,1))</f>
        <v/>
      </c>
      <c r="B394" s="390" t="str">
        <f t="array" ref="B394">IF(ROWS(B$9:B394)&gt;$U$5,"",INDEX(U$13:U$512,SMALL(IF(($Z$13:$Z$512=$Z$5),ROW($A$9:$A$508)-ROW($A$9)+1,""),ROWS(B$9:B394)),,1))</f>
        <v/>
      </c>
      <c r="C394" s="389" t="str">
        <f t="array" ref="C394">IF(ROWS(C$9:C394)&gt;$U$5,"",INDEX(V$13:V$512,SMALL(IF(($Z$13:$Z$512=$Z$5),ROW($A$9:$A$508)-ROW($A$9)+1,""),ROWS(C$9:C394)),,1))</f>
        <v/>
      </c>
      <c r="D394" s="309" t="str">
        <f t="array" ref="D394">IF(ROWS(D$9:D394)&gt;$U$5,"",INDEX(W$13:W$512,SMALL(IF(($Z$13:$Z$512=$Z$5),ROW($A$9:$A$508)-ROW($A$9)+1,""),ROWS(D$9:D394)),,1))</f>
        <v/>
      </c>
      <c r="E394" s="59" t="str">
        <f t="array" ref="E394">IF(ROWS(E$9:E394)&gt;$U$5,"",INDEX(X$13:X$512,SMALL(IF(($Z$13:$Z$512=$Z$5),ROW($A$9:$A$508)-ROW($A$9)+1,""),ROWS(E$9:E394)),,1))</f>
        <v/>
      </c>
      <c r="F394" s="59" t="str">
        <f t="array" ref="F394">IF(ROWS(F$9:F394)&gt;$U$5,"",INDEX(Y$13:Y$512,SMALL(IF(($Z$13:$Z$512=$Z$5),ROW($A$9:$A$508)-ROW($A$9)+1,""),ROWS(F$9:F394)),,1))</f>
        <v/>
      </c>
      <c r="G394" s="59" t="str">
        <f t="array" ref="G394">IF(ROWS(G$9:G394)&gt;$U$5,"",INDEX(Z$13:Z$512,SMALL(IF(($Z$13:$Z$512=$Z$5),ROW($A$9:$A$508)-ROW($A$9)+1,""),ROWS(G$9:G394)),,1))</f>
        <v/>
      </c>
      <c r="H394" s="59" t="str">
        <f t="array" ref="H394">IF(ROWS(H$9:H394)&gt;$U$5,"",INDEX(AC$13:AC$512,SMALL(IF(($Z$13:$Z$512=$Z$5),ROW($A$9:$A$508)-ROW($A$9)+1,""),ROWS(H$9:H394)),,1))</f>
        <v/>
      </c>
      <c r="I394" s="105"/>
      <c r="J394" s="105"/>
      <c r="K394" s="105"/>
      <c r="L394" s="105"/>
      <c r="M394" s="136"/>
      <c r="N394" s="44"/>
      <c r="O394" s="44"/>
      <c r="P394" s="44"/>
      <c r="Q394" s="44"/>
      <c r="R394" s="44"/>
      <c r="S394" s="44"/>
      <c r="T394" s="44">
        <f>Nut_StatusTool!A388</f>
        <v>382</v>
      </c>
      <c r="U394" s="44">
        <f>Nut_StatusTool!B388</f>
        <v>0</v>
      </c>
      <c r="V394" s="44">
        <f>Nut_StatusTool!C388</f>
        <v>0</v>
      </c>
      <c r="W394" s="44">
        <f>Nut_StatusTool!D388</f>
        <v>0</v>
      </c>
      <c r="X394" s="44">
        <f>Nut_StatusTool!F388</f>
        <v>0</v>
      </c>
      <c r="Y394" s="285" t="str">
        <f>Nut_StatusTool!K388</f>
        <v/>
      </c>
      <c r="Z394" s="44" t="str">
        <f>Nut_StatusTool!L388</f>
        <v/>
      </c>
      <c r="AA394" s="44" t="str">
        <f>Nut_StatusTool!M388</f>
        <v/>
      </c>
      <c r="AB394" s="44" t="str">
        <f>Nut_StatusTool!N388</f>
        <v/>
      </c>
      <c r="AC394" s="44">
        <f>Nut_StatusTool!I388</f>
        <v>0</v>
      </c>
      <c r="AD394" s="44">
        <f>Nut_StatusTool!J388</f>
        <v>0</v>
      </c>
    </row>
    <row r="395" spans="1:30" ht="20.100000000000001" customHeight="1">
      <c r="A395" s="59" t="str">
        <f t="array" ref="A395">IF(ROWS(A$9:A395)&gt;$U$5,"",INDEX(T$13:T$512,SMALL(IF(($Z$13:$Z$512=$Z$5),ROW($A$9:$A$508)-ROW($A$9)+1,""),ROWS(A$9:A395)),,1))</f>
        <v/>
      </c>
      <c r="B395" s="390" t="str">
        <f t="array" ref="B395">IF(ROWS(B$9:B395)&gt;$U$5,"",INDEX(U$13:U$512,SMALL(IF(($Z$13:$Z$512=$Z$5),ROW($A$9:$A$508)-ROW($A$9)+1,""),ROWS(B$9:B395)),,1))</f>
        <v/>
      </c>
      <c r="C395" s="389" t="str">
        <f t="array" ref="C395">IF(ROWS(C$9:C395)&gt;$U$5,"",INDEX(V$13:V$512,SMALL(IF(($Z$13:$Z$512=$Z$5),ROW($A$9:$A$508)-ROW($A$9)+1,""),ROWS(C$9:C395)),,1))</f>
        <v/>
      </c>
      <c r="D395" s="309" t="str">
        <f t="array" ref="D395">IF(ROWS(D$9:D395)&gt;$U$5,"",INDEX(W$13:W$512,SMALL(IF(($Z$13:$Z$512=$Z$5),ROW($A$9:$A$508)-ROW($A$9)+1,""),ROWS(D$9:D395)),,1))</f>
        <v/>
      </c>
      <c r="E395" s="59" t="str">
        <f t="array" ref="E395">IF(ROWS(E$9:E395)&gt;$U$5,"",INDEX(X$13:X$512,SMALL(IF(($Z$13:$Z$512=$Z$5),ROW($A$9:$A$508)-ROW($A$9)+1,""),ROWS(E$9:E395)),,1))</f>
        <v/>
      </c>
      <c r="F395" s="59" t="str">
        <f t="array" ref="F395">IF(ROWS(F$9:F395)&gt;$U$5,"",INDEX(Y$13:Y$512,SMALL(IF(($Z$13:$Z$512=$Z$5),ROW($A$9:$A$508)-ROW($A$9)+1,""),ROWS(F$9:F395)),,1))</f>
        <v/>
      </c>
      <c r="G395" s="59" t="str">
        <f t="array" ref="G395">IF(ROWS(G$9:G395)&gt;$U$5,"",INDEX(Z$13:Z$512,SMALL(IF(($Z$13:$Z$512=$Z$5),ROW($A$9:$A$508)-ROW($A$9)+1,""),ROWS(G$9:G395)),,1))</f>
        <v/>
      </c>
      <c r="H395" s="59" t="str">
        <f t="array" ref="H395">IF(ROWS(H$9:H395)&gt;$U$5,"",INDEX(AC$13:AC$512,SMALL(IF(($Z$13:$Z$512=$Z$5),ROW($A$9:$A$508)-ROW($A$9)+1,""),ROWS(H$9:H395)),,1))</f>
        <v/>
      </c>
      <c r="I395" s="105"/>
      <c r="J395" s="105"/>
      <c r="K395" s="105"/>
      <c r="L395" s="105"/>
      <c r="M395" s="136"/>
      <c r="N395" s="44"/>
      <c r="O395" s="44"/>
      <c r="P395" s="44"/>
      <c r="Q395" s="44"/>
      <c r="R395" s="44"/>
      <c r="S395" s="44"/>
      <c r="T395" s="44">
        <f>Nut_StatusTool!A389</f>
        <v>383</v>
      </c>
      <c r="U395" s="44">
        <f>Nut_StatusTool!B389</f>
        <v>0</v>
      </c>
      <c r="V395" s="44">
        <f>Nut_StatusTool!C389</f>
        <v>0</v>
      </c>
      <c r="W395" s="44">
        <f>Nut_StatusTool!D389</f>
        <v>0</v>
      </c>
      <c r="X395" s="44">
        <f>Nut_StatusTool!F389</f>
        <v>0</v>
      </c>
      <c r="Y395" s="285" t="str">
        <f>Nut_StatusTool!K389</f>
        <v/>
      </c>
      <c r="Z395" s="44" t="str">
        <f>Nut_StatusTool!L389</f>
        <v/>
      </c>
      <c r="AA395" s="44" t="str">
        <f>Nut_StatusTool!M389</f>
        <v/>
      </c>
      <c r="AB395" s="44" t="str">
        <f>Nut_StatusTool!N389</f>
        <v/>
      </c>
      <c r="AC395" s="44">
        <f>Nut_StatusTool!I389</f>
        <v>0</v>
      </c>
      <c r="AD395" s="44">
        <f>Nut_StatusTool!J389</f>
        <v>0</v>
      </c>
    </row>
    <row r="396" spans="1:30" ht="20.100000000000001" customHeight="1">
      <c r="A396" s="59" t="str">
        <f t="array" ref="A396">IF(ROWS(A$9:A396)&gt;$U$5,"",INDEX(T$13:T$512,SMALL(IF(($Z$13:$Z$512=$Z$5),ROW($A$9:$A$508)-ROW($A$9)+1,""),ROWS(A$9:A396)),,1))</f>
        <v/>
      </c>
      <c r="B396" s="390" t="str">
        <f t="array" ref="B396">IF(ROWS(B$9:B396)&gt;$U$5,"",INDEX(U$13:U$512,SMALL(IF(($Z$13:$Z$512=$Z$5),ROW($A$9:$A$508)-ROW($A$9)+1,""),ROWS(B$9:B396)),,1))</f>
        <v/>
      </c>
      <c r="C396" s="389" t="str">
        <f t="array" ref="C396">IF(ROWS(C$9:C396)&gt;$U$5,"",INDEX(V$13:V$512,SMALL(IF(($Z$13:$Z$512=$Z$5),ROW($A$9:$A$508)-ROW($A$9)+1,""),ROWS(C$9:C396)),,1))</f>
        <v/>
      </c>
      <c r="D396" s="309" t="str">
        <f t="array" ref="D396">IF(ROWS(D$9:D396)&gt;$U$5,"",INDEX(W$13:W$512,SMALL(IF(($Z$13:$Z$512=$Z$5),ROW($A$9:$A$508)-ROW($A$9)+1,""),ROWS(D$9:D396)),,1))</f>
        <v/>
      </c>
      <c r="E396" s="59" t="str">
        <f t="array" ref="E396">IF(ROWS(E$9:E396)&gt;$U$5,"",INDEX(X$13:X$512,SMALL(IF(($Z$13:$Z$512=$Z$5),ROW($A$9:$A$508)-ROW($A$9)+1,""),ROWS(E$9:E396)),,1))</f>
        <v/>
      </c>
      <c r="F396" s="59" t="str">
        <f t="array" ref="F396">IF(ROWS(F$9:F396)&gt;$U$5,"",INDEX(Y$13:Y$512,SMALL(IF(($Z$13:$Z$512=$Z$5),ROW($A$9:$A$508)-ROW($A$9)+1,""),ROWS(F$9:F396)),,1))</f>
        <v/>
      </c>
      <c r="G396" s="59" t="str">
        <f t="array" ref="G396">IF(ROWS(G$9:G396)&gt;$U$5,"",INDEX(Z$13:Z$512,SMALL(IF(($Z$13:$Z$512=$Z$5),ROW($A$9:$A$508)-ROW($A$9)+1,""),ROWS(G$9:G396)),,1))</f>
        <v/>
      </c>
      <c r="H396" s="59" t="str">
        <f t="array" ref="H396">IF(ROWS(H$9:H396)&gt;$U$5,"",INDEX(AC$13:AC$512,SMALL(IF(($Z$13:$Z$512=$Z$5),ROW($A$9:$A$508)-ROW($A$9)+1,""),ROWS(H$9:H396)),,1))</f>
        <v/>
      </c>
      <c r="I396" s="105"/>
      <c r="J396" s="105"/>
      <c r="K396" s="105"/>
      <c r="L396" s="105"/>
      <c r="M396" s="136"/>
      <c r="N396" s="44"/>
      <c r="O396" s="44"/>
      <c r="P396" s="44"/>
      <c r="Q396" s="44"/>
      <c r="R396" s="44"/>
      <c r="S396" s="44"/>
      <c r="T396" s="44">
        <f>Nut_StatusTool!A390</f>
        <v>384</v>
      </c>
      <c r="U396" s="44">
        <f>Nut_StatusTool!B390</f>
        <v>0</v>
      </c>
      <c r="V396" s="44">
        <f>Nut_StatusTool!C390</f>
        <v>0</v>
      </c>
      <c r="W396" s="44">
        <f>Nut_StatusTool!D390</f>
        <v>0</v>
      </c>
      <c r="X396" s="44">
        <f>Nut_StatusTool!F390</f>
        <v>0</v>
      </c>
      <c r="Y396" s="285" t="str">
        <f>Nut_StatusTool!K390</f>
        <v/>
      </c>
      <c r="Z396" s="44" t="str">
        <f>Nut_StatusTool!L390</f>
        <v/>
      </c>
      <c r="AA396" s="44" t="str">
        <f>Nut_StatusTool!M390</f>
        <v/>
      </c>
      <c r="AB396" s="44" t="str">
        <f>Nut_StatusTool!N390</f>
        <v/>
      </c>
      <c r="AC396" s="44">
        <f>Nut_StatusTool!I390</f>
        <v>0</v>
      </c>
      <c r="AD396" s="44">
        <f>Nut_StatusTool!J390</f>
        <v>0</v>
      </c>
    </row>
    <row r="397" spans="1:30" ht="20.100000000000001" customHeight="1">
      <c r="A397" s="59" t="str">
        <f t="array" ref="A397">IF(ROWS(A$9:A397)&gt;$U$5,"",INDEX(T$13:T$512,SMALL(IF(($Z$13:$Z$512=$Z$5),ROW($A$9:$A$508)-ROW($A$9)+1,""),ROWS(A$9:A397)),,1))</f>
        <v/>
      </c>
      <c r="B397" s="390" t="str">
        <f t="array" ref="B397">IF(ROWS(B$9:B397)&gt;$U$5,"",INDEX(U$13:U$512,SMALL(IF(($Z$13:$Z$512=$Z$5),ROW($A$9:$A$508)-ROW($A$9)+1,""),ROWS(B$9:B397)),,1))</f>
        <v/>
      </c>
      <c r="C397" s="389" t="str">
        <f t="array" ref="C397">IF(ROWS(C$9:C397)&gt;$U$5,"",INDEX(V$13:V$512,SMALL(IF(($Z$13:$Z$512=$Z$5),ROW($A$9:$A$508)-ROW($A$9)+1,""),ROWS(C$9:C397)),,1))</f>
        <v/>
      </c>
      <c r="D397" s="309" t="str">
        <f t="array" ref="D397">IF(ROWS(D$9:D397)&gt;$U$5,"",INDEX(W$13:W$512,SMALL(IF(($Z$13:$Z$512=$Z$5),ROW($A$9:$A$508)-ROW($A$9)+1,""),ROWS(D$9:D397)),,1))</f>
        <v/>
      </c>
      <c r="E397" s="59" t="str">
        <f t="array" ref="E397">IF(ROWS(E$9:E397)&gt;$U$5,"",INDEX(X$13:X$512,SMALL(IF(($Z$13:$Z$512=$Z$5),ROW($A$9:$A$508)-ROW($A$9)+1,""),ROWS(E$9:E397)),,1))</f>
        <v/>
      </c>
      <c r="F397" s="59" t="str">
        <f t="array" ref="F397">IF(ROWS(F$9:F397)&gt;$U$5,"",INDEX(Y$13:Y$512,SMALL(IF(($Z$13:$Z$512=$Z$5),ROW($A$9:$A$508)-ROW($A$9)+1,""),ROWS(F$9:F397)),,1))</f>
        <v/>
      </c>
      <c r="G397" s="59" t="str">
        <f t="array" ref="G397">IF(ROWS(G$9:G397)&gt;$U$5,"",INDEX(Z$13:Z$512,SMALL(IF(($Z$13:$Z$512=$Z$5),ROW($A$9:$A$508)-ROW($A$9)+1,""),ROWS(G$9:G397)),,1))</f>
        <v/>
      </c>
      <c r="H397" s="59" t="str">
        <f t="array" ref="H397">IF(ROWS(H$9:H397)&gt;$U$5,"",INDEX(AC$13:AC$512,SMALL(IF(($Z$13:$Z$512=$Z$5),ROW($A$9:$A$508)-ROW($A$9)+1,""),ROWS(H$9:H397)),,1))</f>
        <v/>
      </c>
      <c r="I397" s="105"/>
      <c r="J397" s="105"/>
      <c r="K397" s="105"/>
      <c r="L397" s="105"/>
      <c r="M397" s="136"/>
      <c r="N397" s="44"/>
      <c r="O397" s="44"/>
      <c r="P397" s="44"/>
      <c r="Q397" s="44"/>
      <c r="R397" s="44"/>
      <c r="S397" s="44"/>
      <c r="T397" s="44">
        <f>Nut_StatusTool!A391</f>
        <v>385</v>
      </c>
      <c r="U397" s="44">
        <f>Nut_StatusTool!B391</f>
        <v>0</v>
      </c>
      <c r="V397" s="44">
        <f>Nut_StatusTool!C391</f>
        <v>0</v>
      </c>
      <c r="W397" s="44">
        <f>Nut_StatusTool!D391</f>
        <v>0</v>
      </c>
      <c r="X397" s="44">
        <f>Nut_StatusTool!F391</f>
        <v>0</v>
      </c>
      <c r="Y397" s="285" t="str">
        <f>Nut_StatusTool!K391</f>
        <v/>
      </c>
      <c r="Z397" s="44" t="str">
        <f>Nut_StatusTool!L391</f>
        <v/>
      </c>
      <c r="AA397" s="44" t="str">
        <f>Nut_StatusTool!M391</f>
        <v/>
      </c>
      <c r="AB397" s="44" t="str">
        <f>Nut_StatusTool!N391</f>
        <v/>
      </c>
      <c r="AC397" s="44">
        <f>Nut_StatusTool!I391</f>
        <v>0</v>
      </c>
      <c r="AD397" s="44">
        <f>Nut_StatusTool!J391</f>
        <v>0</v>
      </c>
    </row>
    <row r="398" spans="1:30" ht="20.100000000000001" customHeight="1">
      <c r="A398" s="59" t="str">
        <f t="array" ref="A398">IF(ROWS(A$9:A398)&gt;$U$5,"",INDEX(T$13:T$512,SMALL(IF(($Z$13:$Z$512=$Z$5),ROW($A$9:$A$508)-ROW($A$9)+1,""),ROWS(A$9:A398)),,1))</f>
        <v/>
      </c>
      <c r="B398" s="390" t="str">
        <f t="array" ref="B398">IF(ROWS(B$9:B398)&gt;$U$5,"",INDEX(U$13:U$512,SMALL(IF(($Z$13:$Z$512=$Z$5),ROW($A$9:$A$508)-ROW($A$9)+1,""),ROWS(B$9:B398)),,1))</f>
        <v/>
      </c>
      <c r="C398" s="389" t="str">
        <f t="array" ref="C398">IF(ROWS(C$9:C398)&gt;$U$5,"",INDEX(V$13:V$512,SMALL(IF(($Z$13:$Z$512=$Z$5),ROW($A$9:$A$508)-ROW($A$9)+1,""),ROWS(C$9:C398)),,1))</f>
        <v/>
      </c>
      <c r="D398" s="309" t="str">
        <f t="array" ref="D398">IF(ROWS(D$9:D398)&gt;$U$5,"",INDEX(W$13:W$512,SMALL(IF(($Z$13:$Z$512=$Z$5),ROW($A$9:$A$508)-ROW($A$9)+1,""),ROWS(D$9:D398)),,1))</f>
        <v/>
      </c>
      <c r="E398" s="59" t="str">
        <f t="array" ref="E398">IF(ROWS(E$9:E398)&gt;$U$5,"",INDEX(X$13:X$512,SMALL(IF(($Z$13:$Z$512=$Z$5),ROW($A$9:$A$508)-ROW($A$9)+1,""),ROWS(E$9:E398)),,1))</f>
        <v/>
      </c>
      <c r="F398" s="59" t="str">
        <f t="array" ref="F398">IF(ROWS(F$9:F398)&gt;$U$5,"",INDEX(Y$13:Y$512,SMALL(IF(($Z$13:$Z$512=$Z$5),ROW($A$9:$A$508)-ROW($A$9)+1,""),ROWS(F$9:F398)),,1))</f>
        <v/>
      </c>
      <c r="G398" s="59" t="str">
        <f t="array" ref="G398">IF(ROWS(G$9:G398)&gt;$U$5,"",INDEX(Z$13:Z$512,SMALL(IF(($Z$13:$Z$512=$Z$5),ROW($A$9:$A$508)-ROW($A$9)+1,""),ROWS(G$9:G398)),,1))</f>
        <v/>
      </c>
      <c r="H398" s="59" t="str">
        <f t="array" ref="H398">IF(ROWS(H$9:H398)&gt;$U$5,"",INDEX(AC$13:AC$512,SMALL(IF(($Z$13:$Z$512=$Z$5),ROW($A$9:$A$508)-ROW($A$9)+1,""),ROWS(H$9:H398)),,1))</f>
        <v/>
      </c>
      <c r="I398" s="105"/>
      <c r="J398" s="105"/>
      <c r="K398" s="105"/>
      <c r="L398" s="105"/>
      <c r="M398" s="136"/>
      <c r="N398" s="44"/>
      <c r="O398" s="44"/>
      <c r="P398" s="44"/>
      <c r="Q398" s="44"/>
      <c r="R398" s="44"/>
      <c r="S398" s="44"/>
      <c r="T398" s="44">
        <f>Nut_StatusTool!A392</f>
        <v>386</v>
      </c>
      <c r="U398" s="44">
        <f>Nut_StatusTool!B392</f>
        <v>0</v>
      </c>
      <c r="V398" s="44">
        <f>Nut_StatusTool!C392</f>
        <v>0</v>
      </c>
      <c r="W398" s="44">
        <f>Nut_StatusTool!D392</f>
        <v>0</v>
      </c>
      <c r="X398" s="44">
        <f>Nut_StatusTool!F392</f>
        <v>0</v>
      </c>
      <c r="Y398" s="285" t="str">
        <f>Nut_StatusTool!K392</f>
        <v/>
      </c>
      <c r="Z398" s="44" t="str">
        <f>Nut_StatusTool!L392</f>
        <v/>
      </c>
      <c r="AA398" s="44" t="str">
        <f>Nut_StatusTool!M392</f>
        <v/>
      </c>
      <c r="AB398" s="44" t="str">
        <f>Nut_StatusTool!N392</f>
        <v/>
      </c>
      <c r="AC398" s="44">
        <f>Nut_StatusTool!I392</f>
        <v>0</v>
      </c>
      <c r="AD398" s="44">
        <f>Nut_StatusTool!J392</f>
        <v>0</v>
      </c>
    </row>
    <row r="399" spans="1:30" ht="20.100000000000001" customHeight="1">
      <c r="A399" s="59" t="str">
        <f t="array" ref="A399">IF(ROWS(A$9:A399)&gt;$U$5,"",INDEX(T$13:T$512,SMALL(IF(($Z$13:$Z$512=$Z$5),ROW($A$9:$A$508)-ROW($A$9)+1,""),ROWS(A$9:A399)),,1))</f>
        <v/>
      </c>
      <c r="B399" s="390" t="str">
        <f t="array" ref="B399">IF(ROWS(B$9:B399)&gt;$U$5,"",INDEX(U$13:U$512,SMALL(IF(($Z$13:$Z$512=$Z$5),ROW($A$9:$A$508)-ROW($A$9)+1,""),ROWS(B$9:B399)),,1))</f>
        <v/>
      </c>
      <c r="C399" s="389" t="str">
        <f t="array" ref="C399">IF(ROWS(C$9:C399)&gt;$U$5,"",INDEX(V$13:V$512,SMALL(IF(($Z$13:$Z$512=$Z$5),ROW($A$9:$A$508)-ROW($A$9)+1,""),ROWS(C$9:C399)),,1))</f>
        <v/>
      </c>
      <c r="D399" s="309" t="str">
        <f t="array" ref="D399">IF(ROWS(D$9:D399)&gt;$U$5,"",INDEX(W$13:W$512,SMALL(IF(($Z$13:$Z$512=$Z$5),ROW($A$9:$A$508)-ROW($A$9)+1,""),ROWS(D$9:D399)),,1))</f>
        <v/>
      </c>
      <c r="E399" s="59" t="str">
        <f t="array" ref="E399">IF(ROWS(E$9:E399)&gt;$U$5,"",INDEX(X$13:X$512,SMALL(IF(($Z$13:$Z$512=$Z$5),ROW($A$9:$A$508)-ROW($A$9)+1,""),ROWS(E$9:E399)),,1))</f>
        <v/>
      </c>
      <c r="F399" s="59" t="str">
        <f t="array" ref="F399">IF(ROWS(F$9:F399)&gt;$U$5,"",INDEX(Y$13:Y$512,SMALL(IF(($Z$13:$Z$512=$Z$5),ROW($A$9:$A$508)-ROW($A$9)+1,""),ROWS(F$9:F399)),,1))</f>
        <v/>
      </c>
      <c r="G399" s="59" t="str">
        <f t="array" ref="G399">IF(ROWS(G$9:G399)&gt;$U$5,"",INDEX(Z$13:Z$512,SMALL(IF(($Z$13:$Z$512=$Z$5),ROW($A$9:$A$508)-ROW($A$9)+1,""),ROWS(G$9:G399)),,1))</f>
        <v/>
      </c>
      <c r="H399" s="59" t="str">
        <f t="array" ref="H399">IF(ROWS(H$9:H399)&gt;$U$5,"",INDEX(AC$13:AC$512,SMALL(IF(($Z$13:$Z$512=$Z$5),ROW($A$9:$A$508)-ROW($A$9)+1,""),ROWS(H$9:H399)),,1))</f>
        <v/>
      </c>
      <c r="I399" s="105"/>
      <c r="J399" s="105"/>
      <c r="K399" s="105"/>
      <c r="L399" s="105"/>
      <c r="M399" s="136"/>
      <c r="N399" s="44"/>
      <c r="O399" s="44"/>
      <c r="P399" s="44"/>
      <c r="Q399" s="44"/>
      <c r="R399" s="44"/>
      <c r="S399" s="44"/>
      <c r="T399" s="44">
        <f>Nut_StatusTool!A393</f>
        <v>387</v>
      </c>
      <c r="U399" s="44">
        <f>Nut_StatusTool!B393</f>
        <v>0</v>
      </c>
      <c r="V399" s="44">
        <f>Nut_StatusTool!C393</f>
        <v>0</v>
      </c>
      <c r="W399" s="44">
        <f>Nut_StatusTool!D393</f>
        <v>0</v>
      </c>
      <c r="X399" s="44">
        <f>Nut_StatusTool!F393</f>
        <v>0</v>
      </c>
      <c r="Y399" s="285" t="str">
        <f>Nut_StatusTool!K393</f>
        <v/>
      </c>
      <c r="Z399" s="44" t="str">
        <f>Nut_StatusTool!L393</f>
        <v/>
      </c>
      <c r="AA399" s="44" t="str">
        <f>Nut_StatusTool!M393</f>
        <v/>
      </c>
      <c r="AB399" s="44" t="str">
        <f>Nut_StatusTool!N393</f>
        <v/>
      </c>
      <c r="AC399" s="44">
        <f>Nut_StatusTool!I393</f>
        <v>0</v>
      </c>
      <c r="AD399" s="44">
        <f>Nut_StatusTool!J393</f>
        <v>0</v>
      </c>
    </row>
    <row r="400" spans="1:30" ht="20.100000000000001" customHeight="1">
      <c r="A400" s="59" t="str">
        <f t="array" ref="A400">IF(ROWS(A$9:A400)&gt;$U$5,"",INDEX(T$13:T$512,SMALL(IF(($Z$13:$Z$512=$Z$5),ROW($A$9:$A$508)-ROW($A$9)+1,""),ROWS(A$9:A400)),,1))</f>
        <v/>
      </c>
      <c r="B400" s="390" t="str">
        <f t="array" ref="B400">IF(ROWS(B$9:B400)&gt;$U$5,"",INDEX(U$13:U$512,SMALL(IF(($Z$13:$Z$512=$Z$5),ROW($A$9:$A$508)-ROW($A$9)+1,""),ROWS(B$9:B400)),,1))</f>
        <v/>
      </c>
      <c r="C400" s="389" t="str">
        <f t="array" ref="C400">IF(ROWS(C$9:C400)&gt;$U$5,"",INDEX(V$13:V$512,SMALL(IF(($Z$13:$Z$512=$Z$5),ROW($A$9:$A$508)-ROW($A$9)+1,""),ROWS(C$9:C400)),,1))</f>
        <v/>
      </c>
      <c r="D400" s="309" t="str">
        <f t="array" ref="D400">IF(ROWS(D$9:D400)&gt;$U$5,"",INDEX(W$13:W$512,SMALL(IF(($Z$13:$Z$512=$Z$5),ROW($A$9:$A$508)-ROW($A$9)+1,""),ROWS(D$9:D400)),,1))</f>
        <v/>
      </c>
      <c r="E400" s="59" t="str">
        <f t="array" ref="E400">IF(ROWS(E$9:E400)&gt;$U$5,"",INDEX(X$13:X$512,SMALL(IF(($Z$13:$Z$512=$Z$5),ROW($A$9:$A$508)-ROW($A$9)+1,""),ROWS(E$9:E400)),,1))</f>
        <v/>
      </c>
      <c r="F400" s="59" t="str">
        <f t="array" ref="F400">IF(ROWS(F$9:F400)&gt;$U$5,"",INDEX(Y$13:Y$512,SMALL(IF(($Z$13:$Z$512=$Z$5),ROW($A$9:$A$508)-ROW($A$9)+1,""),ROWS(F$9:F400)),,1))</f>
        <v/>
      </c>
      <c r="G400" s="59" t="str">
        <f t="array" ref="G400">IF(ROWS(G$9:G400)&gt;$U$5,"",INDEX(Z$13:Z$512,SMALL(IF(($Z$13:$Z$512=$Z$5),ROW($A$9:$A$508)-ROW($A$9)+1,""),ROWS(G$9:G400)),,1))</f>
        <v/>
      </c>
      <c r="H400" s="59" t="str">
        <f t="array" ref="H400">IF(ROWS(H$9:H400)&gt;$U$5,"",INDEX(AC$13:AC$512,SMALL(IF(($Z$13:$Z$512=$Z$5),ROW($A$9:$A$508)-ROW($A$9)+1,""),ROWS(H$9:H400)),,1))</f>
        <v/>
      </c>
      <c r="I400" s="105"/>
      <c r="J400" s="105"/>
      <c r="K400" s="105"/>
      <c r="L400" s="105"/>
      <c r="M400" s="136"/>
      <c r="N400" s="44"/>
      <c r="O400" s="44"/>
      <c r="P400" s="44"/>
      <c r="Q400" s="44"/>
      <c r="R400" s="44"/>
      <c r="S400" s="44"/>
      <c r="T400" s="44">
        <f>Nut_StatusTool!A394</f>
        <v>388</v>
      </c>
      <c r="U400" s="44">
        <f>Nut_StatusTool!B394</f>
        <v>0</v>
      </c>
      <c r="V400" s="44">
        <f>Nut_StatusTool!C394</f>
        <v>0</v>
      </c>
      <c r="W400" s="44">
        <f>Nut_StatusTool!D394</f>
        <v>0</v>
      </c>
      <c r="X400" s="44">
        <f>Nut_StatusTool!F394</f>
        <v>0</v>
      </c>
      <c r="Y400" s="285" t="str">
        <f>Nut_StatusTool!K394</f>
        <v/>
      </c>
      <c r="Z400" s="44" t="str">
        <f>Nut_StatusTool!L394</f>
        <v/>
      </c>
      <c r="AA400" s="44" t="str">
        <f>Nut_StatusTool!M394</f>
        <v/>
      </c>
      <c r="AB400" s="44" t="str">
        <f>Nut_StatusTool!N394</f>
        <v/>
      </c>
      <c r="AC400" s="44">
        <f>Nut_StatusTool!I394</f>
        <v>0</v>
      </c>
      <c r="AD400" s="44">
        <f>Nut_StatusTool!J394</f>
        <v>0</v>
      </c>
    </row>
    <row r="401" spans="1:30" ht="20.100000000000001" customHeight="1">
      <c r="A401" s="59" t="str">
        <f t="array" ref="A401">IF(ROWS(A$9:A401)&gt;$U$5,"",INDEX(T$13:T$512,SMALL(IF(($Z$13:$Z$512=$Z$5),ROW($A$9:$A$508)-ROW($A$9)+1,""),ROWS(A$9:A401)),,1))</f>
        <v/>
      </c>
      <c r="B401" s="390" t="str">
        <f t="array" ref="B401">IF(ROWS(B$9:B401)&gt;$U$5,"",INDEX(U$13:U$512,SMALL(IF(($Z$13:$Z$512=$Z$5),ROW($A$9:$A$508)-ROW($A$9)+1,""),ROWS(B$9:B401)),,1))</f>
        <v/>
      </c>
      <c r="C401" s="389" t="str">
        <f t="array" ref="C401">IF(ROWS(C$9:C401)&gt;$U$5,"",INDEX(V$13:V$512,SMALL(IF(($Z$13:$Z$512=$Z$5),ROW($A$9:$A$508)-ROW($A$9)+1,""),ROWS(C$9:C401)),,1))</f>
        <v/>
      </c>
      <c r="D401" s="309" t="str">
        <f t="array" ref="D401">IF(ROWS(D$9:D401)&gt;$U$5,"",INDEX(W$13:W$512,SMALL(IF(($Z$13:$Z$512=$Z$5),ROW($A$9:$A$508)-ROW($A$9)+1,""),ROWS(D$9:D401)),,1))</f>
        <v/>
      </c>
      <c r="E401" s="59" t="str">
        <f t="array" ref="E401">IF(ROWS(E$9:E401)&gt;$U$5,"",INDEX(X$13:X$512,SMALL(IF(($Z$13:$Z$512=$Z$5),ROW($A$9:$A$508)-ROW($A$9)+1,""),ROWS(E$9:E401)),,1))</f>
        <v/>
      </c>
      <c r="F401" s="59" t="str">
        <f t="array" ref="F401">IF(ROWS(F$9:F401)&gt;$U$5,"",INDEX(Y$13:Y$512,SMALL(IF(($Z$13:$Z$512=$Z$5),ROW($A$9:$A$508)-ROW($A$9)+1,""),ROWS(F$9:F401)),,1))</f>
        <v/>
      </c>
      <c r="G401" s="59" t="str">
        <f t="array" ref="G401">IF(ROWS(G$9:G401)&gt;$U$5,"",INDEX(Z$13:Z$512,SMALL(IF(($Z$13:$Z$512=$Z$5),ROW($A$9:$A$508)-ROW($A$9)+1,""),ROWS(G$9:G401)),,1))</f>
        <v/>
      </c>
      <c r="H401" s="59" t="str">
        <f t="array" ref="H401">IF(ROWS(H$9:H401)&gt;$U$5,"",INDEX(AC$13:AC$512,SMALL(IF(($Z$13:$Z$512=$Z$5),ROW($A$9:$A$508)-ROW($A$9)+1,""),ROWS(H$9:H401)),,1))</f>
        <v/>
      </c>
      <c r="I401" s="105"/>
      <c r="J401" s="105"/>
      <c r="K401" s="105"/>
      <c r="L401" s="105"/>
      <c r="M401" s="136"/>
      <c r="N401" s="44"/>
      <c r="O401" s="44"/>
      <c r="P401" s="44"/>
      <c r="Q401" s="44"/>
      <c r="R401" s="44"/>
      <c r="S401" s="44"/>
      <c r="T401" s="44">
        <f>Nut_StatusTool!A395</f>
        <v>389</v>
      </c>
      <c r="U401" s="44">
        <f>Nut_StatusTool!B395</f>
        <v>0</v>
      </c>
      <c r="V401" s="44">
        <f>Nut_StatusTool!C395</f>
        <v>0</v>
      </c>
      <c r="W401" s="44">
        <f>Nut_StatusTool!D395</f>
        <v>0</v>
      </c>
      <c r="X401" s="44">
        <f>Nut_StatusTool!F395</f>
        <v>0</v>
      </c>
      <c r="Y401" s="285" t="str">
        <f>Nut_StatusTool!K395</f>
        <v/>
      </c>
      <c r="Z401" s="44" t="str">
        <f>Nut_StatusTool!L395</f>
        <v/>
      </c>
      <c r="AA401" s="44" t="str">
        <f>Nut_StatusTool!M395</f>
        <v/>
      </c>
      <c r="AB401" s="44" t="str">
        <f>Nut_StatusTool!N395</f>
        <v/>
      </c>
      <c r="AC401" s="44">
        <f>Nut_StatusTool!I395</f>
        <v>0</v>
      </c>
      <c r="AD401" s="44">
        <f>Nut_StatusTool!J395</f>
        <v>0</v>
      </c>
    </row>
    <row r="402" spans="1:30" ht="20.100000000000001" customHeight="1">
      <c r="A402" s="59" t="str">
        <f t="array" ref="A402">IF(ROWS(A$9:A402)&gt;$U$5,"",INDEX(T$13:T$512,SMALL(IF(($Z$13:$Z$512=$Z$5),ROW($A$9:$A$508)-ROW($A$9)+1,""),ROWS(A$9:A402)),,1))</f>
        <v/>
      </c>
      <c r="B402" s="390" t="str">
        <f t="array" ref="B402">IF(ROWS(B$9:B402)&gt;$U$5,"",INDEX(U$13:U$512,SMALL(IF(($Z$13:$Z$512=$Z$5),ROW($A$9:$A$508)-ROW($A$9)+1,""),ROWS(B$9:B402)),,1))</f>
        <v/>
      </c>
      <c r="C402" s="389" t="str">
        <f t="array" ref="C402">IF(ROWS(C$9:C402)&gt;$U$5,"",INDEX(V$13:V$512,SMALL(IF(($Z$13:$Z$512=$Z$5),ROW($A$9:$A$508)-ROW($A$9)+1,""),ROWS(C$9:C402)),,1))</f>
        <v/>
      </c>
      <c r="D402" s="309" t="str">
        <f t="array" ref="D402">IF(ROWS(D$9:D402)&gt;$U$5,"",INDEX(W$13:W$512,SMALL(IF(($Z$13:$Z$512=$Z$5),ROW($A$9:$A$508)-ROW($A$9)+1,""),ROWS(D$9:D402)),,1))</f>
        <v/>
      </c>
      <c r="E402" s="59" t="str">
        <f t="array" ref="E402">IF(ROWS(E$9:E402)&gt;$U$5,"",INDEX(X$13:X$512,SMALL(IF(($Z$13:$Z$512=$Z$5),ROW($A$9:$A$508)-ROW($A$9)+1,""),ROWS(E$9:E402)),,1))</f>
        <v/>
      </c>
      <c r="F402" s="59" t="str">
        <f t="array" ref="F402">IF(ROWS(F$9:F402)&gt;$U$5,"",INDEX(Y$13:Y$512,SMALL(IF(($Z$13:$Z$512=$Z$5),ROW($A$9:$A$508)-ROW($A$9)+1,""),ROWS(F$9:F402)),,1))</f>
        <v/>
      </c>
      <c r="G402" s="59" t="str">
        <f t="array" ref="G402">IF(ROWS(G$9:G402)&gt;$U$5,"",INDEX(Z$13:Z$512,SMALL(IF(($Z$13:$Z$512=$Z$5),ROW($A$9:$A$508)-ROW($A$9)+1,""),ROWS(G$9:G402)),,1))</f>
        <v/>
      </c>
      <c r="H402" s="59" t="str">
        <f t="array" ref="H402">IF(ROWS(H$9:H402)&gt;$U$5,"",INDEX(AC$13:AC$512,SMALL(IF(($Z$13:$Z$512=$Z$5),ROW($A$9:$A$508)-ROW($A$9)+1,""),ROWS(H$9:H402)),,1))</f>
        <v/>
      </c>
      <c r="I402" s="105"/>
      <c r="J402" s="105"/>
      <c r="K402" s="105"/>
      <c r="L402" s="105"/>
      <c r="M402" s="136"/>
      <c r="N402" s="44"/>
      <c r="O402" s="44"/>
      <c r="P402" s="44"/>
      <c r="Q402" s="44"/>
      <c r="R402" s="44"/>
      <c r="S402" s="44"/>
      <c r="T402" s="44">
        <f>Nut_StatusTool!A396</f>
        <v>390</v>
      </c>
      <c r="U402" s="44">
        <f>Nut_StatusTool!B396</f>
        <v>0</v>
      </c>
      <c r="V402" s="44">
        <f>Nut_StatusTool!C396</f>
        <v>0</v>
      </c>
      <c r="W402" s="44">
        <f>Nut_StatusTool!D396</f>
        <v>0</v>
      </c>
      <c r="X402" s="44">
        <f>Nut_StatusTool!F396</f>
        <v>0</v>
      </c>
      <c r="Y402" s="285" t="str">
        <f>Nut_StatusTool!K396</f>
        <v/>
      </c>
      <c r="Z402" s="44" t="str">
        <f>Nut_StatusTool!L396</f>
        <v/>
      </c>
      <c r="AA402" s="44" t="str">
        <f>Nut_StatusTool!M396</f>
        <v/>
      </c>
      <c r="AB402" s="44" t="str">
        <f>Nut_StatusTool!N396</f>
        <v/>
      </c>
      <c r="AC402" s="44">
        <f>Nut_StatusTool!I396</f>
        <v>0</v>
      </c>
      <c r="AD402" s="44">
        <f>Nut_StatusTool!J396</f>
        <v>0</v>
      </c>
    </row>
    <row r="403" spans="1:30" ht="20.100000000000001" customHeight="1">
      <c r="A403" s="59" t="str">
        <f t="array" ref="A403">IF(ROWS(A$9:A403)&gt;$U$5,"",INDEX(T$13:T$512,SMALL(IF(($Z$13:$Z$512=$Z$5),ROW($A$9:$A$508)-ROW($A$9)+1,""),ROWS(A$9:A403)),,1))</f>
        <v/>
      </c>
      <c r="B403" s="390" t="str">
        <f t="array" ref="B403">IF(ROWS(B$9:B403)&gt;$U$5,"",INDEX(U$13:U$512,SMALL(IF(($Z$13:$Z$512=$Z$5),ROW($A$9:$A$508)-ROW($A$9)+1,""),ROWS(B$9:B403)),,1))</f>
        <v/>
      </c>
      <c r="C403" s="389" t="str">
        <f t="array" ref="C403">IF(ROWS(C$9:C403)&gt;$U$5,"",INDEX(V$13:V$512,SMALL(IF(($Z$13:$Z$512=$Z$5),ROW($A$9:$A$508)-ROW($A$9)+1,""),ROWS(C$9:C403)),,1))</f>
        <v/>
      </c>
      <c r="D403" s="309" t="str">
        <f t="array" ref="D403">IF(ROWS(D$9:D403)&gt;$U$5,"",INDEX(W$13:W$512,SMALL(IF(($Z$13:$Z$512=$Z$5),ROW($A$9:$A$508)-ROW($A$9)+1,""),ROWS(D$9:D403)),,1))</f>
        <v/>
      </c>
      <c r="E403" s="59" t="str">
        <f t="array" ref="E403">IF(ROWS(E$9:E403)&gt;$U$5,"",INDEX(X$13:X$512,SMALL(IF(($Z$13:$Z$512=$Z$5),ROW($A$9:$A$508)-ROW($A$9)+1,""),ROWS(E$9:E403)),,1))</f>
        <v/>
      </c>
      <c r="F403" s="59" t="str">
        <f t="array" ref="F403">IF(ROWS(F$9:F403)&gt;$U$5,"",INDEX(Y$13:Y$512,SMALL(IF(($Z$13:$Z$512=$Z$5),ROW($A$9:$A$508)-ROW($A$9)+1,""),ROWS(F$9:F403)),,1))</f>
        <v/>
      </c>
      <c r="G403" s="59" t="str">
        <f t="array" ref="G403">IF(ROWS(G$9:G403)&gt;$U$5,"",INDEX(Z$13:Z$512,SMALL(IF(($Z$13:$Z$512=$Z$5),ROW($A$9:$A$508)-ROW($A$9)+1,""),ROWS(G$9:G403)),,1))</f>
        <v/>
      </c>
      <c r="H403" s="59" t="str">
        <f t="array" ref="H403">IF(ROWS(H$9:H403)&gt;$U$5,"",INDEX(AC$13:AC$512,SMALL(IF(($Z$13:$Z$512=$Z$5),ROW($A$9:$A$508)-ROW($A$9)+1,""),ROWS(H$9:H403)),,1))</f>
        <v/>
      </c>
      <c r="I403" s="105"/>
      <c r="J403" s="105"/>
      <c r="K403" s="105"/>
      <c r="L403" s="105"/>
      <c r="M403" s="136"/>
      <c r="N403" s="44"/>
      <c r="O403" s="44"/>
      <c r="P403" s="44"/>
      <c r="Q403" s="44"/>
      <c r="R403" s="44"/>
      <c r="S403" s="44"/>
      <c r="T403" s="44">
        <f>Nut_StatusTool!A397</f>
        <v>391</v>
      </c>
      <c r="U403" s="44">
        <f>Nut_StatusTool!B397</f>
        <v>0</v>
      </c>
      <c r="V403" s="44">
        <f>Nut_StatusTool!C397</f>
        <v>0</v>
      </c>
      <c r="W403" s="44">
        <f>Nut_StatusTool!D397</f>
        <v>0</v>
      </c>
      <c r="X403" s="44">
        <f>Nut_StatusTool!F397</f>
        <v>0</v>
      </c>
      <c r="Y403" s="285" t="str">
        <f>Nut_StatusTool!K397</f>
        <v/>
      </c>
      <c r="Z403" s="44" t="str">
        <f>Nut_StatusTool!L397</f>
        <v/>
      </c>
      <c r="AA403" s="44" t="str">
        <f>Nut_StatusTool!M397</f>
        <v/>
      </c>
      <c r="AB403" s="44" t="str">
        <f>Nut_StatusTool!N397</f>
        <v/>
      </c>
      <c r="AC403" s="44">
        <f>Nut_StatusTool!I397</f>
        <v>0</v>
      </c>
      <c r="AD403" s="44">
        <f>Nut_StatusTool!J397</f>
        <v>0</v>
      </c>
    </row>
    <row r="404" spans="1:30" ht="20.100000000000001" customHeight="1">
      <c r="A404" s="59" t="str">
        <f t="array" ref="A404">IF(ROWS(A$9:A404)&gt;$U$5,"",INDEX(T$13:T$512,SMALL(IF(($Z$13:$Z$512=$Z$5),ROW($A$9:$A$508)-ROW($A$9)+1,""),ROWS(A$9:A404)),,1))</f>
        <v/>
      </c>
      <c r="B404" s="390" t="str">
        <f t="array" ref="B404">IF(ROWS(B$9:B404)&gt;$U$5,"",INDEX(U$13:U$512,SMALL(IF(($Z$13:$Z$512=$Z$5),ROW($A$9:$A$508)-ROW($A$9)+1,""),ROWS(B$9:B404)),,1))</f>
        <v/>
      </c>
      <c r="C404" s="389" t="str">
        <f t="array" ref="C404">IF(ROWS(C$9:C404)&gt;$U$5,"",INDEX(V$13:V$512,SMALL(IF(($Z$13:$Z$512=$Z$5),ROW($A$9:$A$508)-ROW($A$9)+1,""),ROWS(C$9:C404)),,1))</f>
        <v/>
      </c>
      <c r="D404" s="309" t="str">
        <f t="array" ref="D404">IF(ROWS(D$9:D404)&gt;$U$5,"",INDEX(W$13:W$512,SMALL(IF(($Z$13:$Z$512=$Z$5),ROW($A$9:$A$508)-ROW($A$9)+1,""),ROWS(D$9:D404)),,1))</f>
        <v/>
      </c>
      <c r="E404" s="59" t="str">
        <f t="array" ref="E404">IF(ROWS(E$9:E404)&gt;$U$5,"",INDEX(X$13:X$512,SMALL(IF(($Z$13:$Z$512=$Z$5),ROW($A$9:$A$508)-ROW($A$9)+1,""),ROWS(E$9:E404)),,1))</f>
        <v/>
      </c>
      <c r="F404" s="59" t="str">
        <f t="array" ref="F404">IF(ROWS(F$9:F404)&gt;$U$5,"",INDEX(Y$13:Y$512,SMALL(IF(($Z$13:$Z$512=$Z$5),ROW($A$9:$A$508)-ROW($A$9)+1,""),ROWS(F$9:F404)),,1))</f>
        <v/>
      </c>
      <c r="G404" s="59" t="str">
        <f t="array" ref="G404">IF(ROWS(G$9:G404)&gt;$U$5,"",INDEX(Z$13:Z$512,SMALL(IF(($Z$13:$Z$512=$Z$5),ROW($A$9:$A$508)-ROW($A$9)+1,""),ROWS(G$9:G404)),,1))</f>
        <v/>
      </c>
      <c r="H404" s="59" t="str">
        <f t="array" ref="H404">IF(ROWS(H$9:H404)&gt;$U$5,"",INDEX(AC$13:AC$512,SMALL(IF(($Z$13:$Z$512=$Z$5),ROW($A$9:$A$508)-ROW($A$9)+1,""),ROWS(H$9:H404)),,1))</f>
        <v/>
      </c>
      <c r="I404" s="105"/>
      <c r="J404" s="105"/>
      <c r="K404" s="105"/>
      <c r="L404" s="105"/>
      <c r="M404" s="136"/>
      <c r="N404" s="44"/>
      <c r="O404" s="44"/>
      <c r="P404" s="44"/>
      <c r="Q404" s="44"/>
      <c r="R404" s="44"/>
      <c r="S404" s="44"/>
      <c r="T404" s="44">
        <f>Nut_StatusTool!A398</f>
        <v>392</v>
      </c>
      <c r="U404" s="44">
        <f>Nut_StatusTool!B398</f>
        <v>0</v>
      </c>
      <c r="V404" s="44">
        <f>Nut_StatusTool!C398</f>
        <v>0</v>
      </c>
      <c r="W404" s="44">
        <f>Nut_StatusTool!D398</f>
        <v>0</v>
      </c>
      <c r="X404" s="44">
        <f>Nut_StatusTool!F398</f>
        <v>0</v>
      </c>
      <c r="Y404" s="285" t="str">
        <f>Nut_StatusTool!K398</f>
        <v/>
      </c>
      <c r="Z404" s="44" t="str">
        <f>Nut_StatusTool!L398</f>
        <v/>
      </c>
      <c r="AA404" s="44" t="str">
        <f>Nut_StatusTool!M398</f>
        <v/>
      </c>
      <c r="AB404" s="44" t="str">
        <f>Nut_StatusTool!N398</f>
        <v/>
      </c>
      <c r="AC404" s="44">
        <f>Nut_StatusTool!I398</f>
        <v>0</v>
      </c>
      <c r="AD404" s="44">
        <f>Nut_StatusTool!J398</f>
        <v>0</v>
      </c>
    </row>
    <row r="405" spans="1:30" ht="20.100000000000001" customHeight="1">
      <c r="A405" s="59" t="str">
        <f t="array" ref="A405">IF(ROWS(A$9:A405)&gt;$U$5,"",INDEX(T$13:T$512,SMALL(IF(($Z$13:$Z$512=$Z$5),ROW($A$9:$A$508)-ROW($A$9)+1,""),ROWS(A$9:A405)),,1))</f>
        <v/>
      </c>
      <c r="B405" s="390" t="str">
        <f t="array" ref="B405">IF(ROWS(B$9:B405)&gt;$U$5,"",INDEX(U$13:U$512,SMALL(IF(($Z$13:$Z$512=$Z$5),ROW($A$9:$A$508)-ROW($A$9)+1,""),ROWS(B$9:B405)),,1))</f>
        <v/>
      </c>
      <c r="C405" s="389" t="str">
        <f t="array" ref="C405">IF(ROWS(C$9:C405)&gt;$U$5,"",INDEX(V$13:V$512,SMALL(IF(($Z$13:$Z$512=$Z$5),ROW($A$9:$A$508)-ROW($A$9)+1,""),ROWS(C$9:C405)),,1))</f>
        <v/>
      </c>
      <c r="D405" s="309" t="str">
        <f t="array" ref="D405">IF(ROWS(D$9:D405)&gt;$U$5,"",INDEX(W$13:W$512,SMALL(IF(($Z$13:$Z$512=$Z$5),ROW($A$9:$A$508)-ROW($A$9)+1,""),ROWS(D$9:D405)),,1))</f>
        <v/>
      </c>
      <c r="E405" s="59" t="str">
        <f t="array" ref="E405">IF(ROWS(E$9:E405)&gt;$U$5,"",INDEX(X$13:X$512,SMALL(IF(($Z$13:$Z$512=$Z$5),ROW($A$9:$A$508)-ROW($A$9)+1,""),ROWS(E$9:E405)),,1))</f>
        <v/>
      </c>
      <c r="F405" s="59" t="str">
        <f t="array" ref="F405">IF(ROWS(F$9:F405)&gt;$U$5,"",INDEX(Y$13:Y$512,SMALL(IF(($Z$13:$Z$512=$Z$5),ROW($A$9:$A$508)-ROW($A$9)+1,""),ROWS(F$9:F405)),,1))</f>
        <v/>
      </c>
      <c r="G405" s="59" t="str">
        <f t="array" ref="G405">IF(ROWS(G$9:G405)&gt;$U$5,"",INDEX(Z$13:Z$512,SMALL(IF(($Z$13:$Z$512=$Z$5),ROW($A$9:$A$508)-ROW($A$9)+1,""),ROWS(G$9:G405)),,1))</f>
        <v/>
      </c>
      <c r="H405" s="59" t="str">
        <f t="array" ref="H405">IF(ROWS(H$9:H405)&gt;$U$5,"",INDEX(AC$13:AC$512,SMALL(IF(($Z$13:$Z$512=$Z$5),ROW($A$9:$A$508)-ROW($A$9)+1,""),ROWS(H$9:H405)),,1))</f>
        <v/>
      </c>
      <c r="I405" s="105"/>
      <c r="J405" s="105"/>
      <c r="K405" s="105"/>
      <c r="L405" s="105"/>
      <c r="M405" s="136"/>
      <c r="N405" s="44"/>
      <c r="O405" s="44"/>
      <c r="P405" s="44"/>
      <c r="Q405" s="44"/>
      <c r="R405" s="44"/>
      <c r="S405" s="44"/>
      <c r="T405" s="44">
        <f>Nut_StatusTool!A399</f>
        <v>393</v>
      </c>
      <c r="U405" s="44">
        <f>Nut_StatusTool!B399</f>
        <v>0</v>
      </c>
      <c r="V405" s="44">
        <f>Nut_StatusTool!C399</f>
        <v>0</v>
      </c>
      <c r="W405" s="44">
        <f>Nut_StatusTool!D399</f>
        <v>0</v>
      </c>
      <c r="X405" s="44">
        <f>Nut_StatusTool!F399</f>
        <v>0</v>
      </c>
      <c r="Y405" s="285" t="str">
        <f>Nut_StatusTool!K399</f>
        <v/>
      </c>
      <c r="Z405" s="44" t="str">
        <f>Nut_StatusTool!L399</f>
        <v/>
      </c>
      <c r="AA405" s="44" t="str">
        <f>Nut_StatusTool!M399</f>
        <v/>
      </c>
      <c r="AB405" s="44" t="str">
        <f>Nut_StatusTool!N399</f>
        <v/>
      </c>
      <c r="AC405" s="44">
        <f>Nut_StatusTool!I399</f>
        <v>0</v>
      </c>
      <c r="AD405" s="44">
        <f>Nut_StatusTool!J399</f>
        <v>0</v>
      </c>
    </row>
    <row r="406" spans="1:30" ht="20.100000000000001" customHeight="1">
      <c r="A406" s="59" t="str">
        <f t="array" ref="A406">IF(ROWS(A$9:A406)&gt;$U$5,"",INDEX(T$13:T$512,SMALL(IF(($Z$13:$Z$512=$Z$5),ROW($A$9:$A$508)-ROW($A$9)+1,""),ROWS(A$9:A406)),,1))</f>
        <v/>
      </c>
      <c r="B406" s="390" t="str">
        <f t="array" ref="B406">IF(ROWS(B$9:B406)&gt;$U$5,"",INDEX(U$13:U$512,SMALL(IF(($Z$13:$Z$512=$Z$5),ROW($A$9:$A$508)-ROW($A$9)+1,""),ROWS(B$9:B406)),,1))</f>
        <v/>
      </c>
      <c r="C406" s="389" t="str">
        <f t="array" ref="C406">IF(ROWS(C$9:C406)&gt;$U$5,"",INDEX(V$13:V$512,SMALL(IF(($Z$13:$Z$512=$Z$5),ROW($A$9:$A$508)-ROW($A$9)+1,""),ROWS(C$9:C406)),,1))</f>
        <v/>
      </c>
      <c r="D406" s="309" t="str">
        <f t="array" ref="D406">IF(ROWS(D$9:D406)&gt;$U$5,"",INDEX(W$13:W$512,SMALL(IF(($Z$13:$Z$512=$Z$5),ROW($A$9:$A$508)-ROW($A$9)+1,""),ROWS(D$9:D406)),,1))</f>
        <v/>
      </c>
      <c r="E406" s="59" t="str">
        <f t="array" ref="E406">IF(ROWS(E$9:E406)&gt;$U$5,"",INDEX(X$13:X$512,SMALL(IF(($Z$13:$Z$512=$Z$5),ROW($A$9:$A$508)-ROW($A$9)+1,""),ROWS(E$9:E406)),,1))</f>
        <v/>
      </c>
      <c r="F406" s="59" t="str">
        <f t="array" ref="F406">IF(ROWS(F$9:F406)&gt;$U$5,"",INDEX(Y$13:Y$512,SMALL(IF(($Z$13:$Z$512=$Z$5),ROW($A$9:$A$508)-ROW($A$9)+1,""),ROWS(F$9:F406)),,1))</f>
        <v/>
      </c>
      <c r="G406" s="59" t="str">
        <f t="array" ref="G406">IF(ROWS(G$9:G406)&gt;$U$5,"",INDEX(Z$13:Z$512,SMALL(IF(($Z$13:$Z$512=$Z$5),ROW($A$9:$A$508)-ROW($A$9)+1,""),ROWS(G$9:G406)),,1))</f>
        <v/>
      </c>
      <c r="H406" s="59" t="str">
        <f t="array" ref="H406">IF(ROWS(H$9:H406)&gt;$U$5,"",INDEX(AC$13:AC$512,SMALL(IF(($Z$13:$Z$512=$Z$5),ROW($A$9:$A$508)-ROW($A$9)+1,""),ROWS(H$9:H406)),,1))</f>
        <v/>
      </c>
      <c r="I406" s="105"/>
      <c r="J406" s="105"/>
      <c r="K406" s="105"/>
      <c r="L406" s="105"/>
      <c r="M406" s="136"/>
      <c r="N406" s="44"/>
      <c r="O406" s="44"/>
      <c r="P406" s="44"/>
      <c r="Q406" s="44"/>
      <c r="R406" s="44"/>
      <c r="S406" s="44"/>
      <c r="T406" s="44">
        <f>Nut_StatusTool!A400</f>
        <v>394</v>
      </c>
      <c r="U406" s="44">
        <f>Nut_StatusTool!B400</f>
        <v>0</v>
      </c>
      <c r="V406" s="44">
        <f>Nut_StatusTool!C400</f>
        <v>0</v>
      </c>
      <c r="W406" s="44">
        <f>Nut_StatusTool!D400</f>
        <v>0</v>
      </c>
      <c r="X406" s="44">
        <f>Nut_StatusTool!F400</f>
        <v>0</v>
      </c>
      <c r="Y406" s="285" t="str">
        <f>Nut_StatusTool!K400</f>
        <v/>
      </c>
      <c r="Z406" s="44" t="str">
        <f>Nut_StatusTool!L400</f>
        <v/>
      </c>
      <c r="AA406" s="44" t="str">
        <f>Nut_StatusTool!M400</f>
        <v/>
      </c>
      <c r="AB406" s="44" t="str">
        <f>Nut_StatusTool!N400</f>
        <v/>
      </c>
      <c r="AC406" s="44">
        <f>Nut_StatusTool!I400</f>
        <v>0</v>
      </c>
      <c r="AD406" s="44">
        <f>Nut_StatusTool!J400</f>
        <v>0</v>
      </c>
    </row>
    <row r="407" spans="1:30" ht="20.100000000000001" customHeight="1">
      <c r="A407" s="59" t="str">
        <f t="array" ref="A407">IF(ROWS(A$9:A407)&gt;$U$5,"",INDEX(T$13:T$512,SMALL(IF(($Z$13:$Z$512=$Z$5),ROW($A$9:$A$508)-ROW($A$9)+1,""),ROWS(A$9:A407)),,1))</f>
        <v/>
      </c>
      <c r="B407" s="390" t="str">
        <f t="array" ref="B407">IF(ROWS(B$9:B407)&gt;$U$5,"",INDEX(U$13:U$512,SMALL(IF(($Z$13:$Z$512=$Z$5),ROW($A$9:$A$508)-ROW($A$9)+1,""),ROWS(B$9:B407)),,1))</f>
        <v/>
      </c>
      <c r="C407" s="389" t="str">
        <f t="array" ref="C407">IF(ROWS(C$9:C407)&gt;$U$5,"",INDEX(V$13:V$512,SMALL(IF(($Z$13:$Z$512=$Z$5),ROW($A$9:$A$508)-ROW($A$9)+1,""),ROWS(C$9:C407)),,1))</f>
        <v/>
      </c>
      <c r="D407" s="309" t="str">
        <f t="array" ref="D407">IF(ROWS(D$9:D407)&gt;$U$5,"",INDEX(W$13:W$512,SMALL(IF(($Z$13:$Z$512=$Z$5),ROW($A$9:$A$508)-ROW($A$9)+1,""),ROWS(D$9:D407)),,1))</f>
        <v/>
      </c>
      <c r="E407" s="59" t="str">
        <f t="array" ref="E407">IF(ROWS(E$9:E407)&gt;$U$5,"",INDEX(X$13:X$512,SMALL(IF(($Z$13:$Z$512=$Z$5),ROW($A$9:$A$508)-ROW($A$9)+1,""),ROWS(E$9:E407)),,1))</f>
        <v/>
      </c>
      <c r="F407" s="59" t="str">
        <f t="array" ref="F407">IF(ROWS(F$9:F407)&gt;$U$5,"",INDEX(Y$13:Y$512,SMALL(IF(($Z$13:$Z$512=$Z$5),ROW($A$9:$A$508)-ROW($A$9)+1,""),ROWS(F$9:F407)),,1))</f>
        <v/>
      </c>
      <c r="G407" s="59" t="str">
        <f t="array" ref="G407">IF(ROWS(G$9:G407)&gt;$U$5,"",INDEX(Z$13:Z$512,SMALL(IF(($Z$13:$Z$512=$Z$5),ROW($A$9:$A$508)-ROW($A$9)+1,""),ROWS(G$9:G407)),,1))</f>
        <v/>
      </c>
      <c r="H407" s="59" t="str">
        <f t="array" ref="H407">IF(ROWS(H$9:H407)&gt;$U$5,"",INDEX(AC$13:AC$512,SMALL(IF(($Z$13:$Z$512=$Z$5),ROW($A$9:$A$508)-ROW($A$9)+1,""),ROWS(H$9:H407)),,1))</f>
        <v/>
      </c>
      <c r="I407" s="105"/>
      <c r="J407" s="105"/>
      <c r="K407" s="105"/>
      <c r="L407" s="105"/>
      <c r="M407" s="136"/>
      <c r="N407" s="44"/>
      <c r="O407" s="44"/>
      <c r="P407" s="44"/>
      <c r="Q407" s="44"/>
      <c r="R407" s="44"/>
      <c r="S407" s="44"/>
      <c r="T407" s="44">
        <f>Nut_StatusTool!A401</f>
        <v>395</v>
      </c>
      <c r="U407" s="44">
        <f>Nut_StatusTool!B401</f>
        <v>0</v>
      </c>
      <c r="V407" s="44">
        <f>Nut_StatusTool!C401</f>
        <v>0</v>
      </c>
      <c r="W407" s="44">
        <f>Nut_StatusTool!D401</f>
        <v>0</v>
      </c>
      <c r="X407" s="44">
        <f>Nut_StatusTool!F401</f>
        <v>0</v>
      </c>
      <c r="Y407" s="285" t="str">
        <f>Nut_StatusTool!K401</f>
        <v/>
      </c>
      <c r="Z407" s="44" t="str">
        <f>Nut_StatusTool!L401</f>
        <v/>
      </c>
      <c r="AA407" s="44" t="str">
        <f>Nut_StatusTool!M401</f>
        <v/>
      </c>
      <c r="AB407" s="44" t="str">
        <f>Nut_StatusTool!N401</f>
        <v/>
      </c>
      <c r="AC407" s="44">
        <f>Nut_StatusTool!I401</f>
        <v>0</v>
      </c>
      <c r="AD407" s="44">
        <f>Nut_StatusTool!J401</f>
        <v>0</v>
      </c>
    </row>
    <row r="408" spans="1:30" ht="20.100000000000001" customHeight="1">
      <c r="A408" s="59" t="str">
        <f t="array" ref="A408">IF(ROWS(A$9:A408)&gt;$U$5,"",INDEX(T$13:T$512,SMALL(IF(($Z$13:$Z$512=$Z$5),ROW($A$9:$A$508)-ROW($A$9)+1,""),ROWS(A$9:A408)),,1))</f>
        <v/>
      </c>
      <c r="B408" s="390" t="str">
        <f t="array" ref="B408">IF(ROWS(B$9:B408)&gt;$U$5,"",INDEX(U$13:U$512,SMALL(IF(($Z$13:$Z$512=$Z$5),ROW($A$9:$A$508)-ROW($A$9)+1,""),ROWS(B$9:B408)),,1))</f>
        <v/>
      </c>
      <c r="C408" s="389" t="str">
        <f t="array" ref="C408">IF(ROWS(C$9:C408)&gt;$U$5,"",INDEX(V$13:V$512,SMALL(IF(($Z$13:$Z$512=$Z$5),ROW($A$9:$A$508)-ROW($A$9)+1,""),ROWS(C$9:C408)),,1))</f>
        <v/>
      </c>
      <c r="D408" s="309" t="str">
        <f t="array" ref="D408">IF(ROWS(D$9:D408)&gt;$U$5,"",INDEX(W$13:W$512,SMALL(IF(($Z$13:$Z$512=$Z$5),ROW($A$9:$A$508)-ROW($A$9)+1,""),ROWS(D$9:D408)),,1))</f>
        <v/>
      </c>
      <c r="E408" s="59" t="str">
        <f t="array" ref="E408">IF(ROWS(E$9:E408)&gt;$U$5,"",INDEX(X$13:X$512,SMALL(IF(($Z$13:$Z$512=$Z$5),ROW($A$9:$A$508)-ROW($A$9)+1,""),ROWS(E$9:E408)),,1))</f>
        <v/>
      </c>
      <c r="F408" s="59" t="str">
        <f t="array" ref="F408">IF(ROWS(F$9:F408)&gt;$U$5,"",INDEX(Y$13:Y$512,SMALL(IF(($Z$13:$Z$512=$Z$5),ROW($A$9:$A$508)-ROW($A$9)+1,""),ROWS(F$9:F408)),,1))</f>
        <v/>
      </c>
      <c r="G408" s="59" t="str">
        <f t="array" ref="G408">IF(ROWS(G$9:G408)&gt;$U$5,"",INDEX(Z$13:Z$512,SMALL(IF(($Z$13:$Z$512=$Z$5),ROW($A$9:$A$508)-ROW($A$9)+1,""),ROWS(G$9:G408)),,1))</f>
        <v/>
      </c>
      <c r="H408" s="59" t="str">
        <f t="array" ref="H408">IF(ROWS(H$9:H408)&gt;$U$5,"",INDEX(AC$13:AC$512,SMALL(IF(($Z$13:$Z$512=$Z$5),ROW($A$9:$A$508)-ROW($A$9)+1,""),ROWS(H$9:H408)),,1))</f>
        <v/>
      </c>
      <c r="I408" s="105"/>
      <c r="J408" s="105"/>
      <c r="K408" s="105"/>
      <c r="L408" s="105"/>
      <c r="M408" s="136"/>
      <c r="N408" s="44"/>
      <c r="O408" s="44"/>
      <c r="P408" s="44"/>
      <c r="Q408" s="44"/>
      <c r="R408" s="44"/>
      <c r="S408" s="44"/>
      <c r="T408" s="44">
        <f>Nut_StatusTool!A402</f>
        <v>396</v>
      </c>
      <c r="U408" s="44">
        <f>Nut_StatusTool!B402</f>
        <v>0</v>
      </c>
      <c r="V408" s="44">
        <f>Nut_StatusTool!C402</f>
        <v>0</v>
      </c>
      <c r="W408" s="44">
        <f>Nut_StatusTool!D402</f>
        <v>0</v>
      </c>
      <c r="X408" s="44">
        <f>Nut_StatusTool!F402</f>
        <v>0</v>
      </c>
      <c r="Y408" s="285" t="str">
        <f>Nut_StatusTool!K402</f>
        <v/>
      </c>
      <c r="Z408" s="44" t="str">
        <f>Nut_StatusTool!L402</f>
        <v/>
      </c>
      <c r="AA408" s="44" t="str">
        <f>Nut_StatusTool!M402</f>
        <v/>
      </c>
      <c r="AB408" s="44" t="str">
        <f>Nut_StatusTool!N402</f>
        <v/>
      </c>
      <c r="AC408" s="44">
        <f>Nut_StatusTool!I402</f>
        <v>0</v>
      </c>
      <c r="AD408" s="44">
        <f>Nut_StatusTool!J402</f>
        <v>0</v>
      </c>
    </row>
    <row r="409" spans="1:30" ht="20.100000000000001" customHeight="1">
      <c r="A409" s="59" t="str">
        <f t="array" ref="A409">IF(ROWS(A$9:A409)&gt;$U$5,"",INDEX(T$13:T$512,SMALL(IF(($Z$13:$Z$512=$Z$5),ROW($A$9:$A$508)-ROW($A$9)+1,""),ROWS(A$9:A409)),,1))</f>
        <v/>
      </c>
      <c r="B409" s="390" t="str">
        <f t="array" ref="B409">IF(ROWS(B$9:B409)&gt;$U$5,"",INDEX(U$13:U$512,SMALL(IF(($Z$13:$Z$512=$Z$5),ROW($A$9:$A$508)-ROW($A$9)+1,""),ROWS(B$9:B409)),,1))</f>
        <v/>
      </c>
      <c r="C409" s="389" t="str">
        <f t="array" ref="C409">IF(ROWS(C$9:C409)&gt;$U$5,"",INDEX(V$13:V$512,SMALL(IF(($Z$13:$Z$512=$Z$5),ROW($A$9:$A$508)-ROW($A$9)+1,""),ROWS(C$9:C409)),,1))</f>
        <v/>
      </c>
      <c r="D409" s="309" t="str">
        <f t="array" ref="D409">IF(ROWS(D$9:D409)&gt;$U$5,"",INDEX(W$13:W$512,SMALL(IF(($Z$13:$Z$512=$Z$5),ROW($A$9:$A$508)-ROW($A$9)+1,""),ROWS(D$9:D409)),,1))</f>
        <v/>
      </c>
      <c r="E409" s="59" t="str">
        <f t="array" ref="E409">IF(ROWS(E$9:E409)&gt;$U$5,"",INDEX(X$13:X$512,SMALL(IF(($Z$13:$Z$512=$Z$5),ROW($A$9:$A$508)-ROW($A$9)+1,""),ROWS(E$9:E409)),,1))</f>
        <v/>
      </c>
      <c r="F409" s="59" t="str">
        <f t="array" ref="F409">IF(ROWS(F$9:F409)&gt;$U$5,"",INDEX(Y$13:Y$512,SMALL(IF(($Z$13:$Z$512=$Z$5),ROW($A$9:$A$508)-ROW($A$9)+1,""),ROWS(F$9:F409)),,1))</f>
        <v/>
      </c>
      <c r="G409" s="59" t="str">
        <f t="array" ref="G409">IF(ROWS(G$9:G409)&gt;$U$5,"",INDEX(Z$13:Z$512,SMALL(IF(($Z$13:$Z$512=$Z$5),ROW($A$9:$A$508)-ROW($A$9)+1,""),ROWS(G$9:G409)),,1))</f>
        <v/>
      </c>
      <c r="H409" s="59" t="str">
        <f t="array" ref="H409">IF(ROWS(H$9:H409)&gt;$U$5,"",INDEX(AC$13:AC$512,SMALL(IF(($Z$13:$Z$512=$Z$5),ROW($A$9:$A$508)-ROW($A$9)+1,""),ROWS(H$9:H409)),,1))</f>
        <v/>
      </c>
      <c r="I409" s="105"/>
      <c r="J409" s="105"/>
      <c r="K409" s="105"/>
      <c r="L409" s="105"/>
      <c r="M409" s="136"/>
      <c r="N409" s="44"/>
      <c r="O409" s="44"/>
      <c r="P409" s="44"/>
      <c r="Q409" s="44"/>
      <c r="R409" s="44"/>
      <c r="S409" s="44"/>
      <c r="T409" s="44">
        <f>Nut_StatusTool!A403</f>
        <v>397</v>
      </c>
      <c r="U409" s="44">
        <f>Nut_StatusTool!B403</f>
        <v>0</v>
      </c>
      <c r="V409" s="44">
        <f>Nut_StatusTool!C403</f>
        <v>0</v>
      </c>
      <c r="W409" s="44">
        <f>Nut_StatusTool!D403</f>
        <v>0</v>
      </c>
      <c r="X409" s="44">
        <f>Nut_StatusTool!F403</f>
        <v>0</v>
      </c>
      <c r="Y409" s="285" t="str">
        <f>Nut_StatusTool!K403</f>
        <v/>
      </c>
      <c r="Z409" s="44" t="str">
        <f>Nut_StatusTool!L403</f>
        <v/>
      </c>
      <c r="AA409" s="44" t="str">
        <f>Nut_StatusTool!M403</f>
        <v/>
      </c>
      <c r="AB409" s="44" t="str">
        <f>Nut_StatusTool!N403</f>
        <v/>
      </c>
      <c r="AC409" s="44">
        <f>Nut_StatusTool!I403</f>
        <v>0</v>
      </c>
      <c r="AD409" s="44">
        <f>Nut_StatusTool!J403</f>
        <v>0</v>
      </c>
    </row>
    <row r="410" spans="1:30" ht="20.100000000000001" customHeight="1">
      <c r="A410" s="59" t="str">
        <f t="array" ref="A410">IF(ROWS(A$9:A410)&gt;$U$5,"",INDEX(T$13:T$512,SMALL(IF(($Z$13:$Z$512=$Z$5),ROW($A$9:$A$508)-ROW($A$9)+1,""),ROWS(A$9:A410)),,1))</f>
        <v/>
      </c>
      <c r="B410" s="390" t="str">
        <f t="array" ref="B410">IF(ROWS(B$9:B410)&gt;$U$5,"",INDEX(U$13:U$512,SMALL(IF(($Z$13:$Z$512=$Z$5),ROW($A$9:$A$508)-ROW($A$9)+1,""),ROWS(B$9:B410)),,1))</f>
        <v/>
      </c>
      <c r="C410" s="389" t="str">
        <f t="array" ref="C410">IF(ROWS(C$9:C410)&gt;$U$5,"",INDEX(V$13:V$512,SMALL(IF(($Z$13:$Z$512=$Z$5),ROW($A$9:$A$508)-ROW($A$9)+1,""),ROWS(C$9:C410)),,1))</f>
        <v/>
      </c>
      <c r="D410" s="309" t="str">
        <f t="array" ref="D410">IF(ROWS(D$9:D410)&gt;$U$5,"",INDEX(W$13:W$512,SMALL(IF(($Z$13:$Z$512=$Z$5),ROW($A$9:$A$508)-ROW($A$9)+1,""),ROWS(D$9:D410)),,1))</f>
        <v/>
      </c>
      <c r="E410" s="59" t="str">
        <f t="array" ref="E410">IF(ROWS(E$9:E410)&gt;$U$5,"",INDEX(X$13:X$512,SMALL(IF(($Z$13:$Z$512=$Z$5),ROW($A$9:$A$508)-ROW($A$9)+1,""),ROWS(E$9:E410)),,1))</f>
        <v/>
      </c>
      <c r="F410" s="59" t="str">
        <f t="array" ref="F410">IF(ROWS(F$9:F410)&gt;$U$5,"",INDEX(Y$13:Y$512,SMALL(IF(($Z$13:$Z$512=$Z$5),ROW($A$9:$A$508)-ROW($A$9)+1,""),ROWS(F$9:F410)),,1))</f>
        <v/>
      </c>
      <c r="G410" s="59" t="str">
        <f t="array" ref="G410">IF(ROWS(G$9:G410)&gt;$U$5,"",INDEX(Z$13:Z$512,SMALL(IF(($Z$13:$Z$512=$Z$5),ROW($A$9:$A$508)-ROW($A$9)+1,""),ROWS(G$9:G410)),,1))</f>
        <v/>
      </c>
      <c r="H410" s="59" t="str">
        <f t="array" ref="H410">IF(ROWS(H$9:H410)&gt;$U$5,"",INDEX(AC$13:AC$512,SMALL(IF(($Z$13:$Z$512=$Z$5),ROW($A$9:$A$508)-ROW($A$9)+1,""),ROWS(H$9:H410)),,1))</f>
        <v/>
      </c>
      <c r="I410" s="105"/>
      <c r="J410" s="105"/>
      <c r="K410" s="105"/>
      <c r="L410" s="105"/>
      <c r="M410" s="136"/>
      <c r="N410" s="44"/>
      <c r="O410" s="44"/>
      <c r="P410" s="44"/>
      <c r="Q410" s="44"/>
      <c r="R410" s="44"/>
      <c r="S410" s="44"/>
      <c r="T410" s="44">
        <f>Nut_StatusTool!A404</f>
        <v>398</v>
      </c>
      <c r="U410" s="44">
        <f>Nut_StatusTool!B404</f>
        <v>0</v>
      </c>
      <c r="V410" s="44">
        <f>Nut_StatusTool!C404</f>
        <v>0</v>
      </c>
      <c r="W410" s="44">
        <f>Nut_StatusTool!D404</f>
        <v>0</v>
      </c>
      <c r="X410" s="44">
        <f>Nut_StatusTool!F404</f>
        <v>0</v>
      </c>
      <c r="Y410" s="285" t="str">
        <f>Nut_StatusTool!K404</f>
        <v/>
      </c>
      <c r="Z410" s="44" t="str">
        <f>Nut_StatusTool!L404</f>
        <v/>
      </c>
      <c r="AA410" s="44" t="str">
        <f>Nut_StatusTool!M404</f>
        <v/>
      </c>
      <c r="AB410" s="44" t="str">
        <f>Nut_StatusTool!N404</f>
        <v/>
      </c>
      <c r="AC410" s="44">
        <f>Nut_StatusTool!I404</f>
        <v>0</v>
      </c>
      <c r="AD410" s="44">
        <f>Nut_StatusTool!J404</f>
        <v>0</v>
      </c>
    </row>
    <row r="411" spans="1:30" ht="20.100000000000001" customHeight="1">
      <c r="A411" s="59" t="str">
        <f t="array" ref="A411">IF(ROWS(A$9:A411)&gt;$U$5,"",INDEX(T$13:T$512,SMALL(IF(($Z$13:$Z$512=$Z$5),ROW($A$9:$A$508)-ROW($A$9)+1,""),ROWS(A$9:A411)),,1))</f>
        <v/>
      </c>
      <c r="B411" s="390" t="str">
        <f t="array" ref="B411">IF(ROWS(B$9:B411)&gt;$U$5,"",INDEX(U$13:U$512,SMALL(IF(($Z$13:$Z$512=$Z$5),ROW($A$9:$A$508)-ROW($A$9)+1,""),ROWS(B$9:B411)),,1))</f>
        <v/>
      </c>
      <c r="C411" s="389" t="str">
        <f t="array" ref="C411">IF(ROWS(C$9:C411)&gt;$U$5,"",INDEX(V$13:V$512,SMALL(IF(($Z$13:$Z$512=$Z$5),ROW($A$9:$A$508)-ROW($A$9)+1,""),ROWS(C$9:C411)),,1))</f>
        <v/>
      </c>
      <c r="D411" s="309" t="str">
        <f t="array" ref="D411">IF(ROWS(D$9:D411)&gt;$U$5,"",INDEX(W$13:W$512,SMALL(IF(($Z$13:$Z$512=$Z$5),ROW($A$9:$A$508)-ROW($A$9)+1,""),ROWS(D$9:D411)),,1))</f>
        <v/>
      </c>
      <c r="E411" s="59" t="str">
        <f t="array" ref="E411">IF(ROWS(E$9:E411)&gt;$U$5,"",INDEX(X$13:X$512,SMALL(IF(($Z$13:$Z$512=$Z$5),ROW($A$9:$A$508)-ROW($A$9)+1,""),ROWS(E$9:E411)),,1))</f>
        <v/>
      </c>
      <c r="F411" s="59" t="str">
        <f t="array" ref="F411">IF(ROWS(F$9:F411)&gt;$U$5,"",INDEX(Y$13:Y$512,SMALL(IF(($Z$13:$Z$512=$Z$5),ROW($A$9:$A$508)-ROW($A$9)+1,""),ROWS(F$9:F411)),,1))</f>
        <v/>
      </c>
      <c r="G411" s="59" t="str">
        <f t="array" ref="G411">IF(ROWS(G$9:G411)&gt;$U$5,"",INDEX(Z$13:Z$512,SMALL(IF(($Z$13:$Z$512=$Z$5),ROW($A$9:$A$508)-ROW($A$9)+1,""),ROWS(G$9:G411)),,1))</f>
        <v/>
      </c>
      <c r="H411" s="59" t="str">
        <f t="array" ref="H411">IF(ROWS(H$9:H411)&gt;$U$5,"",INDEX(AC$13:AC$512,SMALL(IF(($Z$13:$Z$512=$Z$5),ROW($A$9:$A$508)-ROW($A$9)+1,""),ROWS(H$9:H411)),,1))</f>
        <v/>
      </c>
      <c r="I411" s="105"/>
      <c r="J411" s="105"/>
      <c r="K411" s="105"/>
      <c r="L411" s="105"/>
      <c r="M411" s="136"/>
      <c r="N411" s="44"/>
      <c r="O411" s="44"/>
      <c r="P411" s="44"/>
      <c r="Q411" s="44"/>
      <c r="R411" s="44"/>
      <c r="S411" s="44"/>
      <c r="T411" s="44">
        <f>Nut_StatusTool!A405</f>
        <v>399</v>
      </c>
      <c r="U411" s="44">
        <f>Nut_StatusTool!B405</f>
        <v>0</v>
      </c>
      <c r="V411" s="44">
        <f>Nut_StatusTool!C405</f>
        <v>0</v>
      </c>
      <c r="W411" s="44">
        <f>Nut_StatusTool!D405</f>
        <v>0</v>
      </c>
      <c r="X411" s="44">
        <f>Nut_StatusTool!F405</f>
        <v>0</v>
      </c>
      <c r="Y411" s="285" t="str">
        <f>Nut_StatusTool!K405</f>
        <v/>
      </c>
      <c r="Z411" s="44" t="str">
        <f>Nut_StatusTool!L405</f>
        <v/>
      </c>
      <c r="AA411" s="44" t="str">
        <f>Nut_StatusTool!M405</f>
        <v/>
      </c>
      <c r="AB411" s="44" t="str">
        <f>Nut_StatusTool!N405</f>
        <v/>
      </c>
      <c r="AC411" s="44">
        <f>Nut_StatusTool!I405</f>
        <v>0</v>
      </c>
      <c r="AD411" s="44">
        <f>Nut_StatusTool!J405</f>
        <v>0</v>
      </c>
    </row>
    <row r="412" spans="1:30" ht="20.100000000000001" customHeight="1">
      <c r="A412" s="59" t="str">
        <f t="array" ref="A412">IF(ROWS(A$9:A412)&gt;$U$5,"",INDEX(T$13:T$512,SMALL(IF(($Z$13:$Z$512=$Z$5),ROW($A$9:$A$508)-ROW($A$9)+1,""),ROWS(A$9:A412)),,1))</f>
        <v/>
      </c>
      <c r="B412" s="390" t="str">
        <f t="array" ref="B412">IF(ROWS(B$9:B412)&gt;$U$5,"",INDEX(U$13:U$512,SMALL(IF(($Z$13:$Z$512=$Z$5),ROW($A$9:$A$508)-ROW($A$9)+1,""),ROWS(B$9:B412)),,1))</f>
        <v/>
      </c>
      <c r="C412" s="389" t="str">
        <f t="array" ref="C412">IF(ROWS(C$9:C412)&gt;$U$5,"",INDEX(V$13:V$512,SMALL(IF(($Z$13:$Z$512=$Z$5),ROW($A$9:$A$508)-ROW($A$9)+1,""),ROWS(C$9:C412)),,1))</f>
        <v/>
      </c>
      <c r="D412" s="309" t="str">
        <f t="array" ref="D412">IF(ROWS(D$9:D412)&gt;$U$5,"",INDEX(W$13:W$512,SMALL(IF(($Z$13:$Z$512=$Z$5),ROW($A$9:$A$508)-ROW($A$9)+1,""),ROWS(D$9:D412)),,1))</f>
        <v/>
      </c>
      <c r="E412" s="59" t="str">
        <f t="array" ref="E412">IF(ROWS(E$9:E412)&gt;$U$5,"",INDEX(X$13:X$512,SMALL(IF(($Z$13:$Z$512=$Z$5),ROW($A$9:$A$508)-ROW($A$9)+1,""),ROWS(E$9:E412)),,1))</f>
        <v/>
      </c>
      <c r="F412" s="59" t="str">
        <f t="array" ref="F412">IF(ROWS(F$9:F412)&gt;$U$5,"",INDEX(Y$13:Y$512,SMALL(IF(($Z$13:$Z$512=$Z$5),ROW($A$9:$A$508)-ROW($A$9)+1,""),ROWS(F$9:F412)),,1))</f>
        <v/>
      </c>
      <c r="G412" s="59" t="str">
        <f t="array" ref="G412">IF(ROWS(G$9:G412)&gt;$U$5,"",INDEX(Z$13:Z$512,SMALL(IF(($Z$13:$Z$512=$Z$5),ROW($A$9:$A$508)-ROW($A$9)+1,""),ROWS(G$9:G412)),,1))</f>
        <v/>
      </c>
      <c r="H412" s="59" t="str">
        <f t="array" ref="H412">IF(ROWS(H$9:H412)&gt;$U$5,"",INDEX(AC$13:AC$512,SMALL(IF(($Z$13:$Z$512=$Z$5),ROW($A$9:$A$508)-ROW($A$9)+1,""),ROWS(H$9:H412)),,1))</f>
        <v/>
      </c>
      <c r="I412" s="105"/>
      <c r="J412" s="105"/>
      <c r="K412" s="105"/>
      <c r="L412" s="105"/>
      <c r="M412" s="136"/>
      <c r="N412" s="44"/>
      <c r="O412" s="44"/>
      <c r="P412" s="44"/>
      <c r="Q412" s="44"/>
      <c r="R412" s="44"/>
      <c r="S412" s="44"/>
      <c r="T412" s="44">
        <f>Nut_StatusTool!A406</f>
        <v>400</v>
      </c>
      <c r="U412" s="44">
        <f>Nut_StatusTool!B406</f>
        <v>0</v>
      </c>
      <c r="V412" s="44">
        <f>Nut_StatusTool!C406</f>
        <v>0</v>
      </c>
      <c r="W412" s="44">
        <f>Nut_StatusTool!D406</f>
        <v>0</v>
      </c>
      <c r="X412" s="44">
        <f>Nut_StatusTool!F406</f>
        <v>0</v>
      </c>
      <c r="Y412" s="285" t="str">
        <f>Nut_StatusTool!K406</f>
        <v/>
      </c>
      <c r="Z412" s="44" t="str">
        <f>Nut_StatusTool!L406</f>
        <v/>
      </c>
      <c r="AA412" s="44" t="str">
        <f>Nut_StatusTool!M406</f>
        <v/>
      </c>
      <c r="AB412" s="44" t="str">
        <f>Nut_StatusTool!N406</f>
        <v/>
      </c>
      <c r="AC412" s="44">
        <f>Nut_StatusTool!I406</f>
        <v>0</v>
      </c>
      <c r="AD412" s="44">
        <f>Nut_StatusTool!J406</f>
        <v>0</v>
      </c>
    </row>
    <row r="413" spans="1:30" ht="20.100000000000001" customHeight="1">
      <c r="A413" s="59" t="str">
        <f t="array" ref="A413">IF(ROWS(A$9:A413)&gt;$U$5,"",INDEX(T$13:T$512,SMALL(IF(($Z$13:$Z$512=$Z$5),ROW($A$9:$A$508)-ROW($A$9)+1,""),ROWS(A$9:A413)),,1))</f>
        <v/>
      </c>
      <c r="B413" s="390" t="str">
        <f t="array" ref="B413">IF(ROWS(B$9:B413)&gt;$U$5,"",INDEX(U$13:U$512,SMALL(IF(($Z$13:$Z$512=$Z$5),ROW($A$9:$A$508)-ROW($A$9)+1,""),ROWS(B$9:B413)),,1))</f>
        <v/>
      </c>
      <c r="C413" s="389" t="str">
        <f t="array" ref="C413">IF(ROWS(C$9:C413)&gt;$U$5,"",INDEX(V$13:V$512,SMALL(IF(($Z$13:$Z$512=$Z$5),ROW($A$9:$A$508)-ROW($A$9)+1,""),ROWS(C$9:C413)),,1))</f>
        <v/>
      </c>
      <c r="D413" s="309" t="str">
        <f t="array" ref="D413">IF(ROWS(D$9:D413)&gt;$U$5,"",INDEX(W$13:W$512,SMALL(IF(($Z$13:$Z$512=$Z$5),ROW($A$9:$A$508)-ROW($A$9)+1,""),ROWS(D$9:D413)),,1))</f>
        <v/>
      </c>
      <c r="E413" s="59" t="str">
        <f t="array" ref="E413">IF(ROWS(E$9:E413)&gt;$U$5,"",INDEX(X$13:X$512,SMALL(IF(($Z$13:$Z$512=$Z$5),ROW($A$9:$A$508)-ROW($A$9)+1,""),ROWS(E$9:E413)),,1))</f>
        <v/>
      </c>
      <c r="F413" s="59" t="str">
        <f t="array" ref="F413">IF(ROWS(F$9:F413)&gt;$U$5,"",INDEX(Y$13:Y$512,SMALL(IF(($Z$13:$Z$512=$Z$5),ROW($A$9:$A$508)-ROW($A$9)+1,""),ROWS(F$9:F413)),,1))</f>
        <v/>
      </c>
      <c r="G413" s="59" t="str">
        <f t="array" ref="G413">IF(ROWS(G$9:G413)&gt;$U$5,"",INDEX(Z$13:Z$512,SMALL(IF(($Z$13:$Z$512=$Z$5),ROW($A$9:$A$508)-ROW($A$9)+1,""),ROWS(G$9:G413)),,1))</f>
        <v/>
      </c>
      <c r="H413" s="59" t="str">
        <f t="array" ref="H413">IF(ROWS(H$9:H413)&gt;$U$5,"",INDEX(AC$13:AC$512,SMALL(IF(($Z$13:$Z$512=$Z$5),ROW($A$9:$A$508)-ROW($A$9)+1,""),ROWS(H$9:H413)),,1))</f>
        <v/>
      </c>
      <c r="I413" s="105"/>
      <c r="J413" s="105"/>
      <c r="K413" s="105"/>
      <c r="L413" s="105"/>
      <c r="M413" s="136"/>
      <c r="N413" s="44"/>
      <c r="O413" s="44"/>
      <c r="P413" s="44"/>
      <c r="Q413" s="44"/>
      <c r="R413" s="44"/>
      <c r="S413" s="44"/>
      <c r="T413" s="44">
        <f>Nut_StatusTool!A407</f>
        <v>401</v>
      </c>
      <c r="U413" s="44">
        <f>Nut_StatusTool!B407</f>
        <v>0</v>
      </c>
      <c r="V413" s="44">
        <f>Nut_StatusTool!C407</f>
        <v>0</v>
      </c>
      <c r="W413" s="44">
        <f>Nut_StatusTool!D407</f>
        <v>0</v>
      </c>
      <c r="X413" s="44">
        <f>Nut_StatusTool!F407</f>
        <v>0</v>
      </c>
      <c r="Y413" s="285" t="str">
        <f>Nut_StatusTool!K407</f>
        <v/>
      </c>
      <c r="Z413" s="44" t="str">
        <f>Nut_StatusTool!L407</f>
        <v/>
      </c>
      <c r="AA413" s="44" t="str">
        <f>Nut_StatusTool!M407</f>
        <v/>
      </c>
      <c r="AB413" s="44" t="str">
        <f>Nut_StatusTool!N407</f>
        <v/>
      </c>
      <c r="AC413" s="44">
        <f>Nut_StatusTool!I407</f>
        <v>0</v>
      </c>
      <c r="AD413" s="44">
        <f>Nut_StatusTool!J407</f>
        <v>0</v>
      </c>
    </row>
    <row r="414" spans="1:30" ht="20.100000000000001" customHeight="1">
      <c r="A414" s="59" t="str">
        <f t="array" ref="A414">IF(ROWS(A$9:A414)&gt;$U$5,"",INDEX(T$13:T$512,SMALL(IF(($Z$13:$Z$512=$Z$5),ROW($A$9:$A$508)-ROW($A$9)+1,""),ROWS(A$9:A414)),,1))</f>
        <v/>
      </c>
      <c r="B414" s="390" t="str">
        <f t="array" ref="B414">IF(ROWS(B$9:B414)&gt;$U$5,"",INDEX(U$13:U$512,SMALL(IF(($Z$13:$Z$512=$Z$5),ROW($A$9:$A$508)-ROW($A$9)+1,""),ROWS(B$9:B414)),,1))</f>
        <v/>
      </c>
      <c r="C414" s="389" t="str">
        <f t="array" ref="C414">IF(ROWS(C$9:C414)&gt;$U$5,"",INDEX(V$13:V$512,SMALL(IF(($Z$13:$Z$512=$Z$5),ROW($A$9:$A$508)-ROW($A$9)+1,""),ROWS(C$9:C414)),,1))</f>
        <v/>
      </c>
      <c r="D414" s="309" t="str">
        <f t="array" ref="D414">IF(ROWS(D$9:D414)&gt;$U$5,"",INDEX(W$13:W$512,SMALL(IF(($Z$13:$Z$512=$Z$5),ROW($A$9:$A$508)-ROW($A$9)+1,""),ROWS(D$9:D414)),,1))</f>
        <v/>
      </c>
      <c r="E414" s="59" t="str">
        <f t="array" ref="E414">IF(ROWS(E$9:E414)&gt;$U$5,"",INDEX(X$13:X$512,SMALL(IF(($Z$13:$Z$512=$Z$5),ROW($A$9:$A$508)-ROW($A$9)+1,""),ROWS(E$9:E414)),,1))</f>
        <v/>
      </c>
      <c r="F414" s="59" t="str">
        <f t="array" ref="F414">IF(ROWS(F$9:F414)&gt;$U$5,"",INDEX(Y$13:Y$512,SMALL(IF(($Z$13:$Z$512=$Z$5),ROW($A$9:$A$508)-ROW($A$9)+1,""),ROWS(F$9:F414)),,1))</f>
        <v/>
      </c>
      <c r="G414" s="59" t="str">
        <f t="array" ref="G414">IF(ROWS(G$9:G414)&gt;$U$5,"",INDEX(Z$13:Z$512,SMALL(IF(($Z$13:$Z$512=$Z$5),ROW($A$9:$A$508)-ROW($A$9)+1,""),ROWS(G$9:G414)),,1))</f>
        <v/>
      </c>
      <c r="H414" s="59" t="str">
        <f t="array" ref="H414">IF(ROWS(H$9:H414)&gt;$U$5,"",INDEX(AC$13:AC$512,SMALL(IF(($Z$13:$Z$512=$Z$5),ROW($A$9:$A$508)-ROW($A$9)+1,""),ROWS(H$9:H414)),,1))</f>
        <v/>
      </c>
      <c r="I414" s="105"/>
      <c r="J414" s="105"/>
      <c r="K414" s="105"/>
      <c r="L414" s="105"/>
      <c r="M414" s="136"/>
      <c r="N414" s="44"/>
      <c r="O414" s="44"/>
      <c r="P414" s="44"/>
      <c r="Q414" s="44"/>
      <c r="R414" s="44"/>
      <c r="S414" s="44"/>
      <c r="T414" s="44">
        <f>Nut_StatusTool!A408</f>
        <v>402</v>
      </c>
      <c r="U414" s="44">
        <f>Nut_StatusTool!B408</f>
        <v>0</v>
      </c>
      <c r="V414" s="44">
        <f>Nut_StatusTool!C408</f>
        <v>0</v>
      </c>
      <c r="W414" s="44">
        <f>Nut_StatusTool!D408</f>
        <v>0</v>
      </c>
      <c r="X414" s="44">
        <f>Nut_StatusTool!F408</f>
        <v>0</v>
      </c>
      <c r="Y414" s="285" t="str">
        <f>Nut_StatusTool!K408</f>
        <v/>
      </c>
      <c r="Z414" s="44" t="str">
        <f>Nut_StatusTool!L408</f>
        <v/>
      </c>
      <c r="AA414" s="44" t="str">
        <f>Nut_StatusTool!M408</f>
        <v/>
      </c>
      <c r="AB414" s="44" t="str">
        <f>Nut_StatusTool!N408</f>
        <v/>
      </c>
      <c r="AC414" s="44">
        <f>Nut_StatusTool!I408</f>
        <v>0</v>
      </c>
      <c r="AD414" s="44">
        <f>Nut_StatusTool!J408</f>
        <v>0</v>
      </c>
    </row>
    <row r="415" spans="1:30" ht="20.100000000000001" customHeight="1">
      <c r="A415" s="59" t="str">
        <f t="array" ref="A415">IF(ROWS(A$9:A415)&gt;$U$5,"",INDEX(T$13:T$512,SMALL(IF(($Z$13:$Z$512=$Z$5),ROW($A$9:$A$508)-ROW($A$9)+1,""),ROWS(A$9:A415)),,1))</f>
        <v/>
      </c>
      <c r="B415" s="390" t="str">
        <f t="array" ref="B415">IF(ROWS(B$9:B415)&gt;$U$5,"",INDEX(U$13:U$512,SMALL(IF(($Z$13:$Z$512=$Z$5),ROW($A$9:$A$508)-ROW($A$9)+1,""),ROWS(B$9:B415)),,1))</f>
        <v/>
      </c>
      <c r="C415" s="389" t="str">
        <f t="array" ref="C415">IF(ROWS(C$9:C415)&gt;$U$5,"",INDEX(V$13:V$512,SMALL(IF(($Z$13:$Z$512=$Z$5),ROW($A$9:$A$508)-ROW($A$9)+1,""),ROWS(C$9:C415)),,1))</f>
        <v/>
      </c>
      <c r="D415" s="309" t="str">
        <f t="array" ref="D415">IF(ROWS(D$9:D415)&gt;$U$5,"",INDEX(W$13:W$512,SMALL(IF(($Z$13:$Z$512=$Z$5),ROW($A$9:$A$508)-ROW($A$9)+1,""),ROWS(D$9:D415)),,1))</f>
        <v/>
      </c>
      <c r="E415" s="59" t="str">
        <f t="array" ref="E415">IF(ROWS(E$9:E415)&gt;$U$5,"",INDEX(X$13:X$512,SMALL(IF(($Z$13:$Z$512=$Z$5),ROW($A$9:$A$508)-ROW($A$9)+1,""),ROWS(E$9:E415)),,1))</f>
        <v/>
      </c>
      <c r="F415" s="59" t="str">
        <f t="array" ref="F415">IF(ROWS(F$9:F415)&gt;$U$5,"",INDEX(Y$13:Y$512,SMALL(IF(($Z$13:$Z$512=$Z$5),ROW($A$9:$A$508)-ROW($A$9)+1,""),ROWS(F$9:F415)),,1))</f>
        <v/>
      </c>
      <c r="G415" s="59" t="str">
        <f t="array" ref="G415">IF(ROWS(G$9:G415)&gt;$U$5,"",INDEX(Z$13:Z$512,SMALL(IF(($Z$13:$Z$512=$Z$5),ROW($A$9:$A$508)-ROW($A$9)+1,""),ROWS(G$9:G415)),,1))</f>
        <v/>
      </c>
      <c r="H415" s="59" t="str">
        <f t="array" ref="H415">IF(ROWS(H$9:H415)&gt;$U$5,"",INDEX(AC$13:AC$512,SMALL(IF(($Z$13:$Z$512=$Z$5),ROW($A$9:$A$508)-ROW($A$9)+1,""),ROWS(H$9:H415)),,1))</f>
        <v/>
      </c>
      <c r="I415" s="105"/>
      <c r="J415" s="105"/>
      <c r="K415" s="105"/>
      <c r="L415" s="105"/>
      <c r="M415" s="136"/>
      <c r="N415" s="44"/>
      <c r="O415" s="44"/>
      <c r="P415" s="44"/>
      <c r="Q415" s="44"/>
      <c r="R415" s="44"/>
      <c r="S415" s="44"/>
      <c r="T415" s="44">
        <f>Nut_StatusTool!A409</f>
        <v>403</v>
      </c>
      <c r="U415" s="44">
        <f>Nut_StatusTool!B409</f>
        <v>0</v>
      </c>
      <c r="V415" s="44">
        <f>Nut_StatusTool!C409</f>
        <v>0</v>
      </c>
      <c r="W415" s="44">
        <f>Nut_StatusTool!D409</f>
        <v>0</v>
      </c>
      <c r="X415" s="44">
        <f>Nut_StatusTool!F409</f>
        <v>0</v>
      </c>
      <c r="Y415" s="285" t="str">
        <f>Nut_StatusTool!K409</f>
        <v/>
      </c>
      <c r="Z415" s="44" t="str">
        <f>Nut_StatusTool!L409</f>
        <v/>
      </c>
      <c r="AA415" s="44" t="str">
        <f>Nut_StatusTool!M409</f>
        <v/>
      </c>
      <c r="AB415" s="44" t="str">
        <f>Nut_StatusTool!N409</f>
        <v/>
      </c>
      <c r="AC415" s="44">
        <f>Nut_StatusTool!I409</f>
        <v>0</v>
      </c>
      <c r="AD415" s="44">
        <f>Nut_StatusTool!J409</f>
        <v>0</v>
      </c>
    </row>
    <row r="416" spans="1:30" ht="20.100000000000001" customHeight="1">
      <c r="A416" s="59" t="str">
        <f t="array" ref="A416">IF(ROWS(A$9:A416)&gt;$U$5,"",INDEX(T$13:T$512,SMALL(IF(($Z$13:$Z$512=$Z$5),ROW($A$9:$A$508)-ROW($A$9)+1,""),ROWS(A$9:A416)),,1))</f>
        <v/>
      </c>
      <c r="B416" s="390" t="str">
        <f t="array" ref="B416">IF(ROWS(B$9:B416)&gt;$U$5,"",INDEX(U$13:U$512,SMALL(IF(($Z$13:$Z$512=$Z$5),ROW($A$9:$A$508)-ROW($A$9)+1,""),ROWS(B$9:B416)),,1))</f>
        <v/>
      </c>
      <c r="C416" s="389" t="str">
        <f t="array" ref="C416">IF(ROWS(C$9:C416)&gt;$U$5,"",INDEX(V$13:V$512,SMALL(IF(($Z$13:$Z$512=$Z$5),ROW($A$9:$A$508)-ROW($A$9)+1,""),ROWS(C$9:C416)),,1))</f>
        <v/>
      </c>
      <c r="D416" s="309" t="str">
        <f t="array" ref="D416">IF(ROWS(D$9:D416)&gt;$U$5,"",INDEX(W$13:W$512,SMALL(IF(($Z$13:$Z$512=$Z$5),ROW($A$9:$A$508)-ROW($A$9)+1,""),ROWS(D$9:D416)),,1))</f>
        <v/>
      </c>
      <c r="E416" s="59" t="str">
        <f t="array" ref="E416">IF(ROWS(E$9:E416)&gt;$U$5,"",INDEX(X$13:X$512,SMALL(IF(($Z$13:$Z$512=$Z$5),ROW($A$9:$A$508)-ROW($A$9)+1,""),ROWS(E$9:E416)),,1))</f>
        <v/>
      </c>
      <c r="F416" s="59" t="str">
        <f t="array" ref="F416">IF(ROWS(F$9:F416)&gt;$U$5,"",INDEX(Y$13:Y$512,SMALL(IF(($Z$13:$Z$512=$Z$5),ROW($A$9:$A$508)-ROW($A$9)+1,""),ROWS(F$9:F416)),,1))</f>
        <v/>
      </c>
      <c r="G416" s="59" t="str">
        <f t="array" ref="G416">IF(ROWS(G$9:G416)&gt;$U$5,"",INDEX(Z$13:Z$512,SMALL(IF(($Z$13:$Z$512=$Z$5),ROW($A$9:$A$508)-ROW($A$9)+1,""),ROWS(G$9:G416)),,1))</f>
        <v/>
      </c>
      <c r="H416" s="59" t="str">
        <f t="array" ref="H416">IF(ROWS(H$9:H416)&gt;$U$5,"",INDEX(AC$13:AC$512,SMALL(IF(($Z$13:$Z$512=$Z$5),ROW($A$9:$A$508)-ROW($A$9)+1,""),ROWS(H$9:H416)),,1))</f>
        <v/>
      </c>
      <c r="I416" s="105"/>
      <c r="J416" s="105"/>
      <c r="K416" s="105"/>
      <c r="L416" s="105"/>
      <c r="M416" s="136"/>
      <c r="N416" s="44"/>
      <c r="O416" s="44"/>
      <c r="P416" s="44"/>
      <c r="Q416" s="44"/>
      <c r="R416" s="44"/>
      <c r="S416" s="44"/>
      <c r="T416" s="44">
        <f>Nut_StatusTool!A410</f>
        <v>404</v>
      </c>
      <c r="U416" s="44">
        <f>Nut_StatusTool!B410</f>
        <v>0</v>
      </c>
      <c r="V416" s="44">
        <f>Nut_StatusTool!C410</f>
        <v>0</v>
      </c>
      <c r="W416" s="44">
        <f>Nut_StatusTool!D410</f>
        <v>0</v>
      </c>
      <c r="X416" s="44">
        <f>Nut_StatusTool!F410</f>
        <v>0</v>
      </c>
      <c r="Y416" s="285" t="str">
        <f>Nut_StatusTool!K410</f>
        <v/>
      </c>
      <c r="Z416" s="44" t="str">
        <f>Nut_StatusTool!L410</f>
        <v/>
      </c>
      <c r="AA416" s="44" t="str">
        <f>Nut_StatusTool!M410</f>
        <v/>
      </c>
      <c r="AB416" s="44" t="str">
        <f>Nut_StatusTool!N410</f>
        <v/>
      </c>
      <c r="AC416" s="44">
        <f>Nut_StatusTool!I410</f>
        <v>0</v>
      </c>
      <c r="AD416" s="44">
        <f>Nut_StatusTool!J410</f>
        <v>0</v>
      </c>
    </row>
    <row r="417" spans="1:30" ht="20.100000000000001" customHeight="1">
      <c r="A417" s="59" t="str">
        <f t="array" ref="A417">IF(ROWS(A$9:A417)&gt;$U$5,"",INDEX(T$13:T$512,SMALL(IF(($Z$13:$Z$512=$Z$5),ROW($A$9:$A$508)-ROW($A$9)+1,""),ROWS(A$9:A417)),,1))</f>
        <v/>
      </c>
      <c r="B417" s="390" t="str">
        <f t="array" ref="B417">IF(ROWS(B$9:B417)&gt;$U$5,"",INDEX(U$13:U$512,SMALL(IF(($Z$13:$Z$512=$Z$5),ROW($A$9:$A$508)-ROW($A$9)+1,""),ROWS(B$9:B417)),,1))</f>
        <v/>
      </c>
      <c r="C417" s="389" t="str">
        <f t="array" ref="C417">IF(ROWS(C$9:C417)&gt;$U$5,"",INDEX(V$13:V$512,SMALL(IF(($Z$13:$Z$512=$Z$5),ROW($A$9:$A$508)-ROW($A$9)+1,""),ROWS(C$9:C417)),,1))</f>
        <v/>
      </c>
      <c r="D417" s="309" t="str">
        <f t="array" ref="D417">IF(ROWS(D$9:D417)&gt;$U$5,"",INDEX(W$13:W$512,SMALL(IF(($Z$13:$Z$512=$Z$5),ROW($A$9:$A$508)-ROW($A$9)+1,""),ROWS(D$9:D417)),,1))</f>
        <v/>
      </c>
      <c r="E417" s="59" t="str">
        <f t="array" ref="E417">IF(ROWS(E$9:E417)&gt;$U$5,"",INDEX(X$13:X$512,SMALL(IF(($Z$13:$Z$512=$Z$5),ROW($A$9:$A$508)-ROW($A$9)+1,""),ROWS(E$9:E417)),,1))</f>
        <v/>
      </c>
      <c r="F417" s="59" t="str">
        <f t="array" ref="F417">IF(ROWS(F$9:F417)&gt;$U$5,"",INDEX(Y$13:Y$512,SMALL(IF(($Z$13:$Z$512=$Z$5),ROW($A$9:$A$508)-ROW($A$9)+1,""),ROWS(F$9:F417)),,1))</f>
        <v/>
      </c>
      <c r="G417" s="59" t="str">
        <f t="array" ref="G417">IF(ROWS(G$9:G417)&gt;$U$5,"",INDEX(Z$13:Z$512,SMALL(IF(($Z$13:$Z$512=$Z$5),ROW($A$9:$A$508)-ROW($A$9)+1,""),ROWS(G$9:G417)),,1))</f>
        <v/>
      </c>
      <c r="H417" s="59" t="str">
        <f t="array" ref="H417">IF(ROWS(H$9:H417)&gt;$U$5,"",INDEX(AC$13:AC$512,SMALL(IF(($Z$13:$Z$512=$Z$5),ROW($A$9:$A$508)-ROW($A$9)+1,""),ROWS(H$9:H417)),,1))</f>
        <v/>
      </c>
      <c r="I417" s="105"/>
      <c r="J417" s="105"/>
      <c r="K417" s="105"/>
      <c r="L417" s="105"/>
      <c r="M417" s="136"/>
      <c r="N417" s="44"/>
      <c r="O417" s="44"/>
      <c r="P417" s="44"/>
      <c r="Q417" s="44"/>
      <c r="R417" s="44"/>
      <c r="S417" s="44"/>
      <c r="T417" s="44">
        <f>Nut_StatusTool!A411</f>
        <v>405</v>
      </c>
      <c r="U417" s="44">
        <f>Nut_StatusTool!B411</f>
        <v>0</v>
      </c>
      <c r="V417" s="44">
        <f>Nut_StatusTool!C411</f>
        <v>0</v>
      </c>
      <c r="W417" s="44">
        <f>Nut_StatusTool!D411</f>
        <v>0</v>
      </c>
      <c r="X417" s="44">
        <f>Nut_StatusTool!F411</f>
        <v>0</v>
      </c>
      <c r="Y417" s="285" t="str">
        <f>Nut_StatusTool!K411</f>
        <v/>
      </c>
      <c r="Z417" s="44" t="str">
        <f>Nut_StatusTool!L411</f>
        <v/>
      </c>
      <c r="AA417" s="44" t="str">
        <f>Nut_StatusTool!M411</f>
        <v/>
      </c>
      <c r="AB417" s="44" t="str">
        <f>Nut_StatusTool!N411</f>
        <v/>
      </c>
      <c r="AC417" s="44">
        <f>Nut_StatusTool!I411</f>
        <v>0</v>
      </c>
      <c r="AD417" s="44">
        <f>Nut_StatusTool!J411</f>
        <v>0</v>
      </c>
    </row>
    <row r="418" spans="1:30" ht="20.100000000000001" customHeight="1">
      <c r="A418" s="59" t="str">
        <f t="array" ref="A418">IF(ROWS(A$9:A418)&gt;$U$5,"",INDEX(T$13:T$512,SMALL(IF(($Z$13:$Z$512=$Z$5),ROW($A$9:$A$508)-ROW($A$9)+1,""),ROWS(A$9:A418)),,1))</f>
        <v/>
      </c>
      <c r="B418" s="390" t="str">
        <f t="array" ref="B418">IF(ROWS(B$9:B418)&gt;$U$5,"",INDEX(U$13:U$512,SMALL(IF(($Z$13:$Z$512=$Z$5),ROW($A$9:$A$508)-ROW($A$9)+1,""),ROWS(B$9:B418)),,1))</f>
        <v/>
      </c>
      <c r="C418" s="389" t="str">
        <f t="array" ref="C418">IF(ROWS(C$9:C418)&gt;$U$5,"",INDEX(V$13:V$512,SMALL(IF(($Z$13:$Z$512=$Z$5),ROW($A$9:$A$508)-ROW($A$9)+1,""),ROWS(C$9:C418)),,1))</f>
        <v/>
      </c>
      <c r="D418" s="309" t="str">
        <f t="array" ref="D418">IF(ROWS(D$9:D418)&gt;$U$5,"",INDEX(W$13:W$512,SMALL(IF(($Z$13:$Z$512=$Z$5),ROW($A$9:$A$508)-ROW($A$9)+1,""),ROWS(D$9:D418)),,1))</f>
        <v/>
      </c>
      <c r="E418" s="59" t="str">
        <f t="array" ref="E418">IF(ROWS(E$9:E418)&gt;$U$5,"",INDEX(X$13:X$512,SMALL(IF(($Z$13:$Z$512=$Z$5),ROW($A$9:$A$508)-ROW($A$9)+1,""),ROWS(E$9:E418)),,1))</f>
        <v/>
      </c>
      <c r="F418" s="59" t="str">
        <f t="array" ref="F418">IF(ROWS(F$9:F418)&gt;$U$5,"",INDEX(Y$13:Y$512,SMALL(IF(($Z$13:$Z$512=$Z$5),ROW($A$9:$A$508)-ROW($A$9)+1,""),ROWS(F$9:F418)),,1))</f>
        <v/>
      </c>
      <c r="G418" s="59" t="str">
        <f t="array" ref="G418">IF(ROWS(G$9:G418)&gt;$U$5,"",INDEX(Z$13:Z$512,SMALL(IF(($Z$13:$Z$512=$Z$5),ROW($A$9:$A$508)-ROW($A$9)+1,""),ROWS(G$9:G418)),,1))</f>
        <v/>
      </c>
      <c r="H418" s="59" t="str">
        <f t="array" ref="H418">IF(ROWS(H$9:H418)&gt;$U$5,"",INDEX(AC$13:AC$512,SMALL(IF(($Z$13:$Z$512=$Z$5),ROW($A$9:$A$508)-ROW($A$9)+1,""),ROWS(H$9:H418)),,1))</f>
        <v/>
      </c>
      <c r="I418" s="105"/>
      <c r="J418" s="105"/>
      <c r="K418" s="105"/>
      <c r="L418" s="105"/>
      <c r="M418" s="136"/>
      <c r="N418" s="44"/>
      <c r="O418" s="44"/>
      <c r="P418" s="44"/>
      <c r="Q418" s="44"/>
      <c r="R418" s="44"/>
      <c r="S418" s="44"/>
      <c r="T418" s="44">
        <f>Nut_StatusTool!A412</f>
        <v>406</v>
      </c>
      <c r="U418" s="44">
        <f>Nut_StatusTool!B412</f>
        <v>0</v>
      </c>
      <c r="V418" s="44">
        <f>Nut_StatusTool!C412</f>
        <v>0</v>
      </c>
      <c r="W418" s="44">
        <f>Nut_StatusTool!D412</f>
        <v>0</v>
      </c>
      <c r="X418" s="44">
        <f>Nut_StatusTool!F412</f>
        <v>0</v>
      </c>
      <c r="Y418" s="285" t="str">
        <f>Nut_StatusTool!K412</f>
        <v/>
      </c>
      <c r="Z418" s="44" t="str">
        <f>Nut_StatusTool!L412</f>
        <v/>
      </c>
      <c r="AA418" s="44" t="str">
        <f>Nut_StatusTool!M412</f>
        <v/>
      </c>
      <c r="AB418" s="44" t="str">
        <f>Nut_StatusTool!N412</f>
        <v/>
      </c>
      <c r="AC418" s="44">
        <f>Nut_StatusTool!I412</f>
        <v>0</v>
      </c>
      <c r="AD418" s="44">
        <f>Nut_StatusTool!J412</f>
        <v>0</v>
      </c>
    </row>
    <row r="419" spans="1:30" ht="20.100000000000001" customHeight="1">
      <c r="A419" s="59" t="str">
        <f t="array" ref="A419">IF(ROWS(A$9:A419)&gt;$U$5,"",INDEX(T$13:T$512,SMALL(IF(($Z$13:$Z$512=$Z$5),ROW($A$9:$A$508)-ROW($A$9)+1,""),ROWS(A$9:A419)),,1))</f>
        <v/>
      </c>
      <c r="B419" s="390" t="str">
        <f t="array" ref="B419">IF(ROWS(B$9:B419)&gt;$U$5,"",INDEX(U$13:U$512,SMALL(IF(($Z$13:$Z$512=$Z$5),ROW($A$9:$A$508)-ROW($A$9)+1,""),ROWS(B$9:B419)),,1))</f>
        <v/>
      </c>
      <c r="C419" s="389" t="str">
        <f t="array" ref="C419">IF(ROWS(C$9:C419)&gt;$U$5,"",INDEX(V$13:V$512,SMALL(IF(($Z$13:$Z$512=$Z$5),ROW($A$9:$A$508)-ROW($A$9)+1,""),ROWS(C$9:C419)),,1))</f>
        <v/>
      </c>
      <c r="D419" s="309" t="str">
        <f t="array" ref="D419">IF(ROWS(D$9:D419)&gt;$U$5,"",INDEX(W$13:W$512,SMALL(IF(($Z$13:$Z$512=$Z$5),ROW($A$9:$A$508)-ROW($A$9)+1,""),ROWS(D$9:D419)),,1))</f>
        <v/>
      </c>
      <c r="E419" s="59" t="str">
        <f t="array" ref="E419">IF(ROWS(E$9:E419)&gt;$U$5,"",INDEX(X$13:X$512,SMALL(IF(($Z$13:$Z$512=$Z$5),ROW($A$9:$A$508)-ROW($A$9)+1,""),ROWS(E$9:E419)),,1))</f>
        <v/>
      </c>
      <c r="F419" s="59" t="str">
        <f t="array" ref="F419">IF(ROWS(F$9:F419)&gt;$U$5,"",INDEX(Y$13:Y$512,SMALL(IF(($Z$13:$Z$512=$Z$5),ROW($A$9:$A$508)-ROW($A$9)+1,""),ROWS(F$9:F419)),,1))</f>
        <v/>
      </c>
      <c r="G419" s="59" t="str">
        <f t="array" ref="G419">IF(ROWS(G$9:G419)&gt;$U$5,"",INDEX(Z$13:Z$512,SMALL(IF(($Z$13:$Z$512=$Z$5),ROW($A$9:$A$508)-ROW($A$9)+1,""),ROWS(G$9:G419)),,1))</f>
        <v/>
      </c>
      <c r="H419" s="59" t="str">
        <f t="array" ref="H419">IF(ROWS(H$9:H419)&gt;$U$5,"",INDEX(AC$13:AC$512,SMALL(IF(($Z$13:$Z$512=$Z$5),ROW($A$9:$A$508)-ROW($A$9)+1,""),ROWS(H$9:H419)),,1))</f>
        <v/>
      </c>
      <c r="I419" s="105"/>
      <c r="J419" s="105"/>
      <c r="K419" s="105"/>
      <c r="L419" s="105"/>
      <c r="M419" s="136"/>
      <c r="N419" s="44"/>
      <c r="O419" s="44"/>
      <c r="P419" s="44"/>
      <c r="Q419" s="44"/>
      <c r="R419" s="44"/>
      <c r="S419" s="44"/>
      <c r="T419" s="44">
        <f>Nut_StatusTool!A413</f>
        <v>407</v>
      </c>
      <c r="U419" s="44">
        <f>Nut_StatusTool!B413</f>
        <v>0</v>
      </c>
      <c r="V419" s="44">
        <f>Nut_StatusTool!C413</f>
        <v>0</v>
      </c>
      <c r="W419" s="44">
        <f>Nut_StatusTool!D413</f>
        <v>0</v>
      </c>
      <c r="X419" s="44">
        <f>Nut_StatusTool!F413</f>
        <v>0</v>
      </c>
      <c r="Y419" s="285" t="str">
        <f>Nut_StatusTool!K413</f>
        <v/>
      </c>
      <c r="Z419" s="44" t="str">
        <f>Nut_StatusTool!L413</f>
        <v/>
      </c>
      <c r="AA419" s="44" t="str">
        <f>Nut_StatusTool!M413</f>
        <v/>
      </c>
      <c r="AB419" s="44" t="str">
        <f>Nut_StatusTool!N413</f>
        <v/>
      </c>
      <c r="AC419" s="44">
        <f>Nut_StatusTool!I413</f>
        <v>0</v>
      </c>
      <c r="AD419" s="44">
        <f>Nut_StatusTool!J413</f>
        <v>0</v>
      </c>
    </row>
    <row r="420" spans="1:30" ht="20.100000000000001" customHeight="1">
      <c r="A420" s="59" t="str">
        <f t="array" ref="A420">IF(ROWS(A$9:A420)&gt;$U$5,"",INDEX(T$13:T$512,SMALL(IF(($Z$13:$Z$512=$Z$5),ROW($A$9:$A$508)-ROW($A$9)+1,""),ROWS(A$9:A420)),,1))</f>
        <v/>
      </c>
      <c r="B420" s="390" t="str">
        <f t="array" ref="B420">IF(ROWS(B$9:B420)&gt;$U$5,"",INDEX(U$13:U$512,SMALL(IF(($Z$13:$Z$512=$Z$5),ROW($A$9:$A$508)-ROW($A$9)+1,""),ROWS(B$9:B420)),,1))</f>
        <v/>
      </c>
      <c r="C420" s="389" t="str">
        <f t="array" ref="C420">IF(ROWS(C$9:C420)&gt;$U$5,"",INDEX(V$13:V$512,SMALL(IF(($Z$13:$Z$512=$Z$5),ROW($A$9:$A$508)-ROW($A$9)+1,""),ROWS(C$9:C420)),,1))</f>
        <v/>
      </c>
      <c r="D420" s="309" t="str">
        <f t="array" ref="D420">IF(ROWS(D$9:D420)&gt;$U$5,"",INDEX(W$13:W$512,SMALL(IF(($Z$13:$Z$512=$Z$5),ROW($A$9:$A$508)-ROW($A$9)+1,""),ROWS(D$9:D420)),,1))</f>
        <v/>
      </c>
      <c r="E420" s="59" t="str">
        <f t="array" ref="E420">IF(ROWS(E$9:E420)&gt;$U$5,"",INDEX(X$13:X$512,SMALL(IF(($Z$13:$Z$512=$Z$5),ROW($A$9:$A$508)-ROW($A$9)+1,""),ROWS(E$9:E420)),,1))</f>
        <v/>
      </c>
      <c r="F420" s="59" t="str">
        <f t="array" ref="F420">IF(ROWS(F$9:F420)&gt;$U$5,"",INDEX(Y$13:Y$512,SMALL(IF(($Z$13:$Z$512=$Z$5),ROW($A$9:$A$508)-ROW($A$9)+1,""),ROWS(F$9:F420)),,1))</f>
        <v/>
      </c>
      <c r="G420" s="59" t="str">
        <f t="array" ref="G420">IF(ROWS(G$9:G420)&gt;$U$5,"",INDEX(Z$13:Z$512,SMALL(IF(($Z$13:$Z$512=$Z$5),ROW($A$9:$A$508)-ROW($A$9)+1,""),ROWS(G$9:G420)),,1))</f>
        <v/>
      </c>
      <c r="H420" s="59" t="str">
        <f t="array" ref="H420">IF(ROWS(H$9:H420)&gt;$U$5,"",INDEX(AC$13:AC$512,SMALL(IF(($Z$13:$Z$512=$Z$5),ROW($A$9:$A$508)-ROW($A$9)+1,""),ROWS(H$9:H420)),,1))</f>
        <v/>
      </c>
      <c r="I420" s="105"/>
      <c r="J420" s="105"/>
      <c r="K420" s="105"/>
      <c r="L420" s="105"/>
      <c r="M420" s="136"/>
      <c r="N420" s="44"/>
      <c r="O420" s="44"/>
      <c r="P420" s="44"/>
      <c r="Q420" s="44"/>
      <c r="R420" s="44"/>
      <c r="S420" s="44"/>
      <c r="T420" s="44">
        <f>Nut_StatusTool!A414</f>
        <v>408</v>
      </c>
      <c r="U420" s="44">
        <f>Nut_StatusTool!B414</f>
        <v>0</v>
      </c>
      <c r="V420" s="44">
        <f>Nut_StatusTool!C414</f>
        <v>0</v>
      </c>
      <c r="W420" s="44">
        <f>Nut_StatusTool!D414</f>
        <v>0</v>
      </c>
      <c r="X420" s="44">
        <f>Nut_StatusTool!F414</f>
        <v>0</v>
      </c>
      <c r="Y420" s="285" t="str">
        <f>Nut_StatusTool!K414</f>
        <v/>
      </c>
      <c r="Z420" s="44" t="str">
        <f>Nut_StatusTool!L414</f>
        <v/>
      </c>
      <c r="AA420" s="44" t="str">
        <f>Nut_StatusTool!M414</f>
        <v/>
      </c>
      <c r="AB420" s="44" t="str">
        <f>Nut_StatusTool!N414</f>
        <v/>
      </c>
      <c r="AC420" s="44">
        <f>Nut_StatusTool!I414</f>
        <v>0</v>
      </c>
      <c r="AD420" s="44">
        <f>Nut_StatusTool!J414</f>
        <v>0</v>
      </c>
    </row>
    <row r="421" spans="1:30" ht="20.100000000000001" customHeight="1">
      <c r="A421" s="59" t="str">
        <f t="array" ref="A421">IF(ROWS(A$9:A421)&gt;$U$5,"",INDEX(T$13:T$512,SMALL(IF(($Z$13:$Z$512=$Z$5),ROW($A$9:$A$508)-ROW($A$9)+1,""),ROWS(A$9:A421)),,1))</f>
        <v/>
      </c>
      <c r="B421" s="390" t="str">
        <f t="array" ref="B421">IF(ROWS(B$9:B421)&gt;$U$5,"",INDEX(U$13:U$512,SMALL(IF(($Z$13:$Z$512=$Z$5),ROW($A$9:$A$508)-ROW($A$9)+1,""),ROWS(B$9:B421)),,1))</f>
        <v/>
      </c>
      <c r="C421" s="389" t="str">
        <f t="array" ref="C421">IF(ROWS(C$9:C421)&gt;$U$5,"",INDEX(V$13:V$512,SMALL(IF(($Z$13:$Z$512=$Z$5),ROW($A$9:$A$508)-ROW($A$9)+1,""),ROWS(C$9:C421)),,1))</f>
        <v/>
      </c>
      <c r="D421" s="309" t="str">
        <f t="array" ref="D421">IF(ROWS(D$9:D421)&gt;$U$5,"",INDEX(W$13:W$512,SMALL(IF(($Z$13:$Z$512=$Z$5),ROW($A$9:$A$508)-ROW($A$9)+1,""),ROWS(D$9:D421)),,1))</f>
        <v/>
      </c>
      <c r="E421" s="59" t="str">
        <f t="array" ref="E421">IF(ROWS(E$9:E421)&gt;$U$5,"",INDEX(X$13:X$512,SMALL(IF(($Z$13:$Z$512=$Z$5),ROW($A$9:$A$508)-ROW($A$9)+1,""),ROWS(E$9:E421)),,1))</f>
        <v/>
      </c>
      <c r="F421" s="59" t="str">
        <f t="array" ref="F421">IF(ROWS(F$9:F421)&gt;$U$5,"",INDEX(Y$13:Y$512,SMALL(IF(($Z$13:$Z$512=$Z$5),ROW($A$9:$A$508)-ROW($A$9)+1,""),ROWS(F$9:F421)),,1))</f>
        <v/>
      </c>
      <c r="G421" s="59" t="str">
        <f t="array" ref="G421">IF(ROWS(G$9:G421)&gt;$U$5,"",INDEX(Z$13:Z$512,SMALL(IF(($Z$13:$Z$512=$Z$5),ROW($A$9:$A$508)-ROW($A$9)+1,""),ROWS(G$9:G421)),,1))</f>
        <v/>
      </c>
      <c r="H421" s="59" t="str">
        <f t="array" ref="H421">IF(ROWS(H$9:H421)&gt;$U$5,"",INDEX(AC$13:AC$512,SMALL(IF(($Z$13:$Z$512=$Z$5),ROW($A$9:$A$508)-ROW($A$9)+1,""),ROWS(H$9:H421)),,1))</f>
        <v/>
      </c>
      <c r="I421" s="105"/>
      <c r="J421" s="105"/>
      <c r="K421" s="105"/>
      <c r="L421" s="105"/>
      <c r="M421" s="136"/>
      <c r="N421" s="44"/>
      <c r="O421" s="44"/>
      <c r="P421" s="44"/>
      <c r="Q421" s="44"/>
      <c r="R421" s="44"/>
      <c r="S421" s="44"/>
      <c r="T421" s="44">
        <f>Nut_StatusTool!A415</f>
        <v>409</v>
      </c>
      <c r="U421" s="44">
        <f>Nut_StatusTool!B415</f>
        <v>0</v>
      </c>
      <c r="V421" s="44">
        <f>Nut_StatusTool!C415</f>
        <v>0</v>
      </c>
      <c r="W421" s="44">
        <f>Nut_StatusTool!D415</f>
        <v>0</v>
      </c>
      <c r="X421" s="44">
        <f>Nut_StatusTool!F415</f>
        <v>0</v>
      </c>
      <c r="Y421" s="285" t="str">
        <f>Nut_StatusTool!K415</f>
        <v/>
      </c>
      <c r="Z421" s="44" t="str">
        <f>Nut_StatusTool!L415</f>
        <v/>
      </c>
      <c r="AA421" s="44" t="str">
        <f>Nut_StatusTool!M415</f>
        <v/>
      </c>
      <c r="AB421" s="44" t="str">
        <f>Nut_StatusTool!N415</f>
        <v/>
      </c>
      <c r="AC421" s="44">
        <f>Nut_StatusTool!I415</f>
        <v>0</v>
      </c>
      <c r="AD421" s="44">
        <f>Nut_StatusTool!J415</f>
        <v>0</v>
      </c>
    </row>
    <row r="422" spans="1:30" ht="20.100000000000001" customHeight="1">
      <c r="A422" s="59" t="str">
        <f t="array" ref="A422">IF(ROWS(A$9:A422)&gt;$U$5,"",INDEX(T$13:T$512,SMALL(IF(($Z$13:$Z$512=$Z$5),ROW($A$9:$A$508)-ROW($A$9)+1,""),ROWS(A$9:A422)),,1))</f>
        <v/>
      </c>
      <c r="B422" s="390" t="str">
        <f t="array" ref="B422">IF(ROWS(B$9:B422)&gt;$U$5,"",INDEX(U$13:U$512,SMALL(IF(($Z$13:$Z$512=$Z$5),ROW($A$9:$A$508)-ROW($A$9)+1,""),ROWS(B$9:B422)),,1))</f>
        <v/>
      </c>
      <c r="C422" s="389" t="str">
        <f t="array" ref="C422">IF(ROWS(C$9:C422)&gt;$U$5,"",INDEX(V$13:V$512,SMALL(IF(($Z$13:$Z$512=$Z$5),ROW($A$9:$A$508)-ROW($A$9)+1,""),ROWS(C$9:C422)),,1))</f>
        <v/>
      </c>
      <c r="D422" s="309" t="str">
        <f t="array" ref="D422">IF(ROWS(D$9:D422)&gt;$U$5,"",INDEX(W$13:W$512,SMALL(IF(($Z$13:$Z$512=$Z$5),ROW($A$9:$A$508)-ROW($A$9)+1,""),ROWS(D$9:D422)),,1))</f>
        <v/>
      </c>
      <c r="E422" s="59" t="str">
        <f t="array" ref="E422">IF(ROWS(E$9:E422)&gt;$U$5,"",INDEX(X$13:X$512,SMALL(IF(($Z$13:$Z$512=$Z$5),ROW($A$9:$A$508)-ROW($A$9)+1,""),ROWS(E$9:E422)),,1))</f>
        <v/>
      </c>
      <c r="F422" s="59" t="str">
        <f t="array" ref="F422">IF(ROWS(F$9:F422)&gt;$U$5,"",INDEX(Y$13:Y$512,SMALL(IF(($Z$13:$Z$512=$Z$5),ROW($A$9:$A$508)-ROW($A$9)+1,""),ROWS(F$9:F422)),,1))</f>
        <v/>
      </c>
      <c r="G422" s="59" t="str">
        <f t="array" ref="G422">IF(ROWS(G$9:G422)&gt;$U$5,"",INDEX(Z$13:Z$512,SMALL(IF(($Z$13:$Z$512=$Z$5),ROW($A$9:$A$508)-ROW($A$9)+1,""),ROWS(G$9:G422)),,1))</f>
        <v/>
      </c>
      <c r="H422" s="59" t="str">
        <f t="array" ref="H422">IF(ROWS(H$9:H422)&gt;$U$5,"",INDEX(AC$13:AC$512,SMALL(IF(($Z$13:$Z$512=$Z$5),ROW($A$9:$A$508)-ROW($A$9)+1,""),ROWS(H$9:H422)),,1))</f>
        <v/>
      </c>
      <c r="I422" s="105"/>
      <c r="J422" s="105"/>
      <c r="K422" s="105"/>
      <c r="L422" s="105"/>
      <c r="M422" s="136"/>
      <c r="N422" s="44"/>
      <c r="O422" s="44"/>
      <c r="P422" s="44"/>
      <c r="Q422" s="44"/>
      <c r="R422" s="44"/>
      <c r="S422" s="44"/>
      <c r="T422" s="44">
        <f>Nut_StatusTool!A416</f>
        <v>410</v>
      </c>
      <c r="U422" s="44">
        <f>Nut_StatusTool!B416</f>
        <v>0</v>
      </c>
      <c r="V422" s="44">
        <f>Nut_StatusTool!C416</f>
        <v>0</v>
      </c>
      <c r="W422" s="44">
        <f>Nut_StatusTool!D416</f>
        <v>0</v>
      </c>
      <c r="X422" s="44">
        <f>Nut_StatusTool!F416</f>
        <v>0</v>
      </c>
      <c r="Y422" s="285" t="str">
        <f>Nut_StatusTool!K416</f>
        <v/>
      </c>
      <c r="Z422" s="44" t="str">
        <f>Nut_StatusTool!L416</f>
        <v/>
      </c>
      <c r="AA422" s="44" t="str">
        <f>Nut_StatusTool!M416</f>
        <v/>
      </c>
      <c r="AB422" s="44" t="str">
        <f>Nut_StatusTool!N416</f>
        <v/>
      </c>
      <c r="AC422" s="44">
        <f>Nut_StatusTool!I416</f>
        <v>0</v>
      </c>
      <c r="AD422" s="44">
        <f>Nut_StatusTool!J416</f>
        <v>0</v>
      </c>
    </row>
    <row r="423" spans="1:30" ht="20.100000000000001" customHeight="1">
      <c r="A423" s="59" t="str">
        <f t="array" ref="A423">IF(ROWS(A$9:A423)&gt;$U$5,"",INDEX(T$13:T$512,SMALL(IF(($Z$13:$Z$512=$Z$5),ROW($A$9:$A$508)-ROW($A$9)+1,""),ROWS(A$9:A423)),,1))</f>
        <v/>
      </c>
      <c r="B423" s="390" t="str">
        <f t="array" ref="B423">IF(ROWS(B$9:B423)&gt;$U$5,"",INDEX(U$13:U$512,SMALL(IF(($Z$13:$Z$512=$Z$5),ROW($A$9:$A$508)-ROW($A$9)+1,""),ROWS(B$9:B423)),,1))</f>
        <v/>
      </c>
      <c r="C423" s="389" t="str">
        <f t="array" ref="C423">IF(ROWS(C$9:C423)&gt;$U$5,"",INDEX(V$13:V$512,SMALL(IF(($Z$13:$Z$512=$Z$5),ROW($A$9:$A$508)-ROW($A$9)+1,""),ROWS(C$9:C423)),,1))</f>
        <v/>
      </c>
      <c r="D423" s="309" t="str">
        <f t="array" ref="D423">IF(ROWS(D$9:D423)&gt;$U$5,"",INDEX(W$13:W$512,SMALL(IF(($Z$13:$Z$512=$Z$5),ROW($A$9:$A$508)-ROW($A$9)+1,""),ROWS(D$9:D423)),,1))</f>
        <v/>
      </c>
      <c r="E423" s="59" t="str">
        <f t="array" ref="E423">IF(ROWS(E$9:E423)&gt;$U$5,"",INDEX(X$13:X$512,SMALL(IF(($Z$13:$Z$512=$Z$5),ROW($A$9:$A$508)-ROW($A$9)+1,""),ROWS(E$9:E423)),,1))</f>
        <v/>
      </c>
      <c r="F423" s="59" t="str">
        <f t="array" ref="F423">IF(ROWS(F$9:F423)&gt;$U$5,"",INDEX(Y$13:Y$512,SMALL(IF(($Z$13:$Z$512=$Z$5),ROW($A$9:$A$508)-ROW($A$9)+1,""),ROWS(F$9:F423)),,1))</f>
        <v/>
      </c>
      <c r="G423" s="59" t="str">
        <f t="array" ref="G423">IF(ROWS(G$9:G423)&gt;$U$5,"",INDEX(Z$13:Z$512,SMALL(IF(($Z$13:$Z$512=$Z$5),ROW($A$9:$A$508)-ROW($A$9)+1,""),ROWS(G$9:G423)),,1))</f>
        <v/>
      </c>
      <c r="H423" s="59" t="str">
        <f t="array" ref="H423">IF(ROWS(H$9:H423)&gt;$U$5,"",INDEX(AC$13:AC$512,SMALL(IF(($Z$13:$Z$512=$Z$5),ROW($A$9:$A$508)-ROW($A$9)+1,""),ROWS(H$9:H423)),,1))</f>
        <v/>
      </c>
      <c r="I423" s="105"/>
      <c r="J423" s="105"/>
      <c r="K423" s="105"/>
      <c r="L423" s="105"/>
      <c r="M423" s="136"/>
      <c r="N423" s="44"/>
      <c r="O423" s="44"/>
      <c r="P423" s="44"/>
      <c r="Q423" s="44"/>
      <c r="R423" s="44"/>
      <c r="S423" s="44"/>
      <c r="T423" s="44">
        <f>Nut_StatusTool!A417</f>
        <v>411</v>
      </c>
      <c r="U423" s="44">
        <f>Nut_StatusTool!B417</f>
        <v>0</v>
      </c>
      <c r="V423" s="44">
        <f>Nut_StatusTool!C417</f>
        <v>0</v>
      </c>
      <c r="W423" s="44">
        <f>Nut_StatusTool!D417</f>
        <v>0</v>
      </c>
      <c r="X423" s="44">
        <f>Nut_StatusTool!F417</f>
        <v>0</v>
      </c>
      <c r="Y423" s="285" t="str">
        <f>Nut_StatusTool!K417</f>
        <v/>
      </c>
      <c r="Z423" s="44" t="str">
        <f>Nut_StatusTool!L417</f>
        <v/>
      </c>
      <c r="AA423" s="44" t="str">
        <f>Nut_StatusTool!M417</f>
        <v/>
      </c>
      <c r="AB423" s="44" t="str">
        <f>Nut_StatusTool!N417</f>
        <v/>
      </c>
      <c r="AC423" s="44">
        <f>Nut_StatusTool!I417</f>
        <v>0</v>
      </c>
      <c r="AD423" s="44">
        <f>Nut_StatusTool!J417</f>
        <v>0</v>
      </c>
    </row>
    <row r="424" spans="1:30" ht="20.100000000000001" customHeight="1">
      <c r="A424" s="59" t="str">
        <f t="array" ref="A424">IF(ROWS(A$9:A424)&gt;$U$5,"",INDEX(T$13:T$512,SMALL(IF(($Z$13:$Z$512=$Z$5),ROW($A$9:$A$508)-ROW($A$9)+1,""),ROWS(A$9:A424)),,1))</f>
        <v/>
      </c>
      <c r="B424" s="390" t="str">
        <f t="array" ref="B424">IF(ROWS(B$9:B424)&gt;$U$5,"",INDEX(U$13:U$512,SMALL(IF(($Z$13:$Z$512=$Z$5),ROW($A$9:$A$508)-ROW($A$9)+1,""),ROWS(B$9:B424)),,1))</f>
        <v/>
      </c>
      <c r="C424" s="389" t="str">
        <f t="array" ref="C424">IF(ROWS(C$9:C424)&gt;$U$5,"",INDEX(V$13:V$512,SMALL(IF(($Z$13:$Z$512=$Z$5),ROW($A$9:$A$508)-ROW($A$9)+1,""),ROWS(C$9:C424)),,1))</f>
        <v/>
      </c>
      <c r="D424" s="309" t="str">
        <f t="array" ref="D424">IF(ROWS(D$9:D424)&gt;$U$5,"",INDEX(W$13:W$512,SMALL(IF(($Z$13:$Z$512=$Z$5),ROW($A$9:$A$508)-ROW($A$9)+1,""),ROWS(D$9:D424)),,1))</f>
        <v/>
      </c>
      <c r="E424" s="59" t="str">
        <f t="array" ref="E424">IF(ROWS(E$9:E424)&gt;$U$5,"",INDEX(X$13:X$512,SMALL(IF(($Z$13:$Z$512=$Z$5),ROW($A$9:$A$508)-ROW($A$9)+1,""),ROWS(E$9:E424)),,1))</f>
        <v/>
      </c>
      <c r="F424" s="59" t="str">
        <f t="array" ref="F424">IF(ROWS(F$9:F424)&gt;$U$5,"",INDEX(Y$13:Y$512,SMALL(IF(($Z$13:$Z$512=$Z$5),ROW($A$9:$A$508)-ROW($A$9)+1,""),ROWS(F$9:F424)),,1))</f>
        <v/>
      </c>
      <c r="G424" s="59" t="str">
        <f t="array" ref="G424">IF(ROWS(G$9:G424)&gt;$U$5,"",INDEX(Z$13:Z$512,SMALL(IF(($Z$13:$Z$512=$Z$5),ROW($A$9:$A$508)-ROW($A$9)+1,""),ROWS(G$9:G424)),,1))</f>
        <v/>
      </c>
      <c r="H424" s="59" t="str">
        <f t="array" ref="H424">IF(ROWS(H$9:H424)&gt;$U$5,"",INDEX(AC$13:AC$512,SMALL(IF(($Z$13:$Z$512=$Z$5),ROW($A$9:$A$508)-ROW($A$9)+1,""),ROWS(H$9:H424)),,1))</f>
        <v/>
      </c>
      <c r="I424" s="105"/>
      <c r="J424" s="105"/>
      <c r="K424" s="105"/>
      <c r="L424" s="105"/>
      <c r="M424" s="136"/>
      <c r="N424" s="44"/>
      <c r="O424" s="44"/>
      <c r="P424" s="44"/>
      <c r="Q424" s="44"/>
      <c r="R424" s="44"/>
      <c r="S424" s="44"/>
      <c r="T424" s="44">
        <f>Nut_StatusTool!A418</f>
        <v>412</v>
      </c>
      <c r="U424" s="44">
        <f>Nut_StatusTool!B418</f>
        <v>0</v>
      </c>
      <c r="V424" s="44">
        <f>Nut_StatusTool!C418</f>
        <v>0</v>
      </c>
      <c r="W424" s="44">
        <f>Nut_StatusTool!D418</f>
        <v>0</v>
      </c>
      <c r="X424" s="44">
        <f>Nut_StatusTool!F418</f>
        <v>0</v>
      </c>
      <c r="Y424" s="285" t="str">
        <f>Nut_StatusTool!K418</f>
        <v/>
      </c>
      <c r="Z424" s="44" t="str">
        <f>Nut_StatusTool!L418</f>
        <v/>
      </c>
      <c r="AA424" s="44" t="str">
        <f>Nut_StatusTool!M418</f>
        <v/>
      </c>
      <c r="AB424" s="44" t="str">
        <f>Nut_StatusTool!N418</f>
        <v/>
      </c>
      <c r="AC424" s="44">
        <f>Nut_StatusTool!I418</f>
        <v>0</v>
      </c>
      <c r="AD424" s="44">
        <f>Nut_StatusTool!J418</f>
        <v>0</v>
      </c>
    </row>
    <row r="425" spans="1:30" ht="20.100000000000001" customHeight="1">
      <c r="A425" s="59" t="str">
        <f t="array" ref="A425">IF(ROWS(A$9:A425)&gt;$U$5,"",INDEX(T$13:T$512,SMALL(IF(($Z$13:$Z$512=$Z$5),ROW($A$9:$A$508)-ROW($A$9)+1,""),ROWS(A$9:A425)),,1))</f>
        <v/>
      </c>
      <c r="B425" s="390" t="str">
        <f t="array" ref="B425">IF(ROWS(B$9:B425)&gt;$U$5,"",INDEX(U$13:U$512,SMALL(IF(($Z$13:$Z$512=$Z$5),ROW($A$9:$A$508)-ROW($A$9)+1,""),ROWS(B$9:B425)),,1))</f>
        <v/>
      </c>
      <c r="C425" s="389" t="str">
        <f t="array" ref="C425">IF(ROWS(C$9:C425)&gt;$U$5,"",INDEX(V$13:V$512,SMALL(IF(($Z$13:$Z$512=$Z$5),ROW($A$9:$A$508)-ROW($A$9)+1,""),ROWS(C$9:C425)),,1))</f>
        <v/>
      </c>
      <c r="D425" s="309" t="str">
        <f t="array" ref="D425">IF(ROWS(D$9:D425)&gt;$U$5,"",INDEX(W$13:W$512,SMALL(IF(($Z$13:$Z$512=$Z$5),ROW($A$9:$A$508)-ROW($A$9)+1,""),ROWS(D$9:D425)),,1))</f>
        <v/>
      </c>
      <c r="E425" s="59" t="str">
        <f t="array" ref="E425">IF(ROWS(E$9:E425)&gt;$U$5,"",INDEX(X$13:X$512,SMALL(IF(($Z$13:$Z$512=$Z$5),ROW($A$9:$A$508)-ROW($A$9)+1,""),ROWS(E$9:E425)),,1))</f>
        <v/>
      </c>
      <c r="F425" s="59" t="str">
        <f t="array" ref="F425">IF(ROWS(F$9:F425)&gt;$U$5,"",INDEX(Y$13:Y$512,SMALL(IF(($Z$13:$Z$512=$Z$5),ROW($A$9:$A$508)-ROW($A$9)+1,""),ROWS(F$9:F425)),,1))</f>
        <v/>
      </c>
      <c r="G425" s="59" t="str">
        <f t="array" ref="G425">IF(ROWS(G$9:G425)&gt;$U$5,"",INDEX(Z$13:Z$512,SMALL(IF(($Z$13:$Z$512=$Z$5),ROW($A$9:$A$508)-ROW($A$9)+1,""),ROWS(G$9:G425)),,1))</f>
        <v/>
      </c>
      <c r="H425" s="59" t="str">
        <f t="array" ref="H425">IF(ROWS(H$9:H425)&gt;$U$5,"",INDEX(AC$13:AC$512,SMALL(IF(($Z$13:$Z$512=$Z$5),ROW($A$9:$A$508)-ROW($A$9)+1,""),ROWS(H$9:H425)),,1))</f>
        <v/>
      </c>
      <c r="I425" s="105"/>
      <c r="J425" s="105"/>
      <c r="K425" s="105"/>
      <c r="L425" s="105"/>
      <c r="M425" s="136"/>
      <c r="N425" s="44"/>
      <c r="O425" s="44"/>
      <c r="P425" s="44"/>
      <c r="Q425" s="44"/>
      <c r="R425" s="44"/>
      <c r="S425" s="44"/>
      <c r="T425" s="44">
        <f>Nut_StatusTool!A419</f>
        <v>413</v>
      </c>
      <c r="U425" s="44">
        <f>Nut_StatusTool!B419</f>
        <v>0</v>
      </c>
      <c r="V425" s="44">
        <f>Nut_StatusTool!C419</f>
        <v>0</v>
      </c>
      <c r="W425" s="44">
        <f>Nut_StatusTool!D419</f>
        <v>0</v>
      </c>
      <c r="X425" s="44">
        <f>Nut_StatusTool!F419</f>
        <v>0</v>
      </c>
      <c r="Y425" s="285" t="str">
        <f>Nut_StatusTool!K419</f>
        <v/>
      </c>
      <c r="Z425" s="44" t="str">
        <f>Nut_StatusTool!L419</f>
        <v/>
      </c>
      <c r="AA425" s="44" t="str">
        <f>Nut_StatusTool!M419</f>
        <v/>
      </c>
      <c r="AB425" s="44" t="str">
        <f>Nut_StatusTool!N419</f>
        <v/>
      </c>
      <c r="AC425" s="44">
        <f>Nut_StatusTool!I419</f>
        <v>0</v>
      </c>
      <c r="AD425" s="44">
        <f>Nut_StatusTool!J419</f>
        <v>0</v>
      </c>
    </row>
    <row r="426" spans="1:30" ht="20.100000000000001" customHeight="1">
      <c r="A426" s="59" t="str">
        <f t="array" ref="A426">IF(ROWS(A$9:A426)&gt;$U$5,"",INDEX(T$13:T$512,SMALL(IF(($Z$13:$Z$512=$Z$5),ROW($A$9:$A$508)-ROW($A$9)+1,""),ROWS(A$9:A426)),,1))</f>
        <v/>
      </c>
      <c r="B426" s="390" t="str">
        <f t="array" ref="B426">IF(ROWS(B$9:B426)&gt;$U$5,"",INDEX(U$13:U$512,SMALL(IF(($Z$13:$Z$512=$Z$5),ROW($A$9:$A$508)-ROW($A$9)+1,""),ROWS(B$9:B426)),,1))</f>
        <v/>
      </c>
      <c r="C426" s="389" t="str">
        <f t="array" ref="C426">IF(ROWS(C$9:C426)&gt;$U$5,"",INDEX(V$13:V$512,SMALL(IF(($Z$13:$Z$512=$Z$5),ROW($A$9:$A$508)-ROW($A$9)+1,""),ROWS(C$9:C426)),,1))</f>
        <v/>
      </c>
      <c r="D426" s="309" t="str">
        <f t="array" ref="D426">IF(ROWS(D$9:D426)&gt;$U$5,"",INDEX(W$13:W$512,SMALL(IF(($Z$13:$Z$512=$Z$5),ROW($A$9:$A$508)-ROW($A$9)+1,""),ROWS(D$9:D426)),,1))</f>
        <v/>
      </c>
      <c r="E426" s="59" t="str">
        <f t="array" ref="E426">IF(ROWS(E$9:E426)&gt;$U$5,"",INDEX(X$13:X$512,SMALL(IF(($Z$13:$Z$512=$Z$5),ROW($A$9:$A$508)-ROW($A$9)+1,""),ROWS(E$9:E426)),,1))</f>
        <v/>
      </c>
      <c r="F426" s="59" t="str">
        <f t="array" ref="F426">IF(ROWS(F$9:F426)&gt;$U$5,"",INDEX(Y$13:Y$512,SMALL(IF(($Z$13:$Z$512=$Z$5),ROW($A$9:$A$508)-ROW($A$9)+1,""),ROWS(F$9:F426)),,1))</f>
        <v/>
      </c>
      <c r="G426" s="59" t="str">
        <f t="array" ref="G426">IF(ROWS(G$9:G426)&gt;$U$5,"",INDEX(Z$13:Z$512,SMALL(IF(($Z$13:$Z$512=$Z$5),ROW($A$9:$A$508)-ROW($A$9)+1,""),ROWS(G$9:G426)),,1))</f>
        <v/>
      </c>
      <c r="H426" s="59" t="str">
        <f t="array" ref="H426">IF(ROWS(H$9:H426)&gt;$U$5,"",INDEX(AC$13:AC$512,SMALL(IF(($Z$13:$Z$512=$Z$5),ROW($A$9:$A$508)-ROW($A$9)+1,""),ROWS(H$9:H426)),,1))</f>
        <v/>
      </c>
      <c r="I426" s="105"/>
      <c r="J426" s="105"/>
      <c r="K426" s="105"/>
      <c r="L426" s="105"/>
      <c r="M426" s="136"/>
      <c r="N426" s="44"/>
      <c r="O426" s="44"/>
      <c r="P426" s="44"/>
      <c r="Q426" s="44"/>
      <c r="R426" s="44"/>
      <c r="S426" s="44"/>
      <c r="T426" s="44">
        <f>Nut_StatusTool!A420</f>
        <v>414</v>
      </c>
      <c r="U426" s="44">
        <f>Nut_StatusTool!B420</f>
        <v>0</v>
      </c>
      <c r="V426" s="44">
        <f>Nut_StatusTool!C420</f>
        <v>0</v>
      </c>
      <c r="W426" s="44">
        <f>Nut_StatusTool!D420</f>
        <v>0</v>
      </c>
      <c r="X426" s="44">
        <f>Nut_StatusTool!F420</f>
        <v>0</v>
      </c>
      <c r="Y426" s="285" t="str">
        <f>Nut_StatusTool!K420</f>
        <v/>
      </c>
      <c r="Z426" s="44" t="str">
        <f>Nut_StatusTool!L420</f>
        <v/>
      </c>
      <c r="AA426" s="44" t="str">
        <f>Nut_StatusTool!M420</f>
        <v/>
      </c>
      <c r="AB426" s="44" t="str">
        <f>Nut_StatusTool!N420</f>
        <v/>
      </c>
      <c r="AC426" s="44">
        <f>Nut_StatusTool!I420</f>
        <v>0</v>
      </c>
      <c r="AD426" s="44">
        <f>Nut_StatusTool!J420</f>
        <v>0</v>
      </c>
    </row>
    <row r="427" spans="1:30" ht="20.100000000000001" customHeight="1">
      <c r="A427" s="59" t="str">
        <f t="array" ref="A427">IF(ROWS(A$9:A427)&gt;$U$5,"",INDEX(T$13:T$512,SMALL(IF(($Z$13:$Z$512=$Z$5),ROW($A$9:$A$508)-ROW($A$9)+1,""),ROWS(A$9:A427)),,1))</f>
        <v/>
      </c>
      <c r="B427" s="390" t="str">
        <f t="array" ref="B427">IF(ROWS(B$9:B427)&gt;$U$5,"",INDEX(U$13:U$512,SMALL(IF(($Z$13:$Z$512=$Z$5),ROW($A$9:$A$508)-ROW($A$9)+1,""),ROWS(B$9:B427)),,1))</f>
        <v/>
      </c>
      <c r="C427" s="389" t="str">
        <f t="array" ref="C427">IF(ROWS(C$9:C427)&gt;$U$5,"",INDEX(V$13:V$512,SMALL(IF(($Z$13:$Z$512=$Z$5),ROW($A$9:$A$508)-ROW($A$9)+1,""),ROWS(C$9:C427)),,1))</f>
        <v/>
      </c>
      <c r="D427" s="309" t="str">
        <f t="array" ref="D427">IF(ROWS(D$9:D427)&gt;$U$5,"",INDEX(W$13:W$512,SMALL(IF(($Z$13:$Z$512=$Z$5),ROW($A$9:$A$508)-ROW($A$9)+1,""),ROWS(D$9:D427)),,1))</f>
        <v/>
      </c>
      <c r="E427" s="59" t="str">
        <f t="array" ref="E427">IF(ROWS(E$9:E427)&gt;$U$5,"",INDEX(X$13:X$512,SMALL(IF(($Z$13:$Z$512=$Z$5),ROW($A$9:$A$508)-ROW($A$9)+1,""),ROWS(E$9:E427)),,1))</f>
        <v/>
      </c>
      <c r="F427" s="59" t="str">
        <f t="array" ref="F427">IF(ROWS(F$9:F427)&gt;$U$5,"",INDEX(Y$13:Y$512,SMALL(IF(($Z$13:$Z$512=$Z$5),ROW($A$9:$A$508)-ROW($A$9)+1,""),ROWS(F$9:F427)),,1))</f>
        <v/>
      </c>
      <c r="G427" s="59" t="str">
        <f t="array" ref="G427">IF(ROWS(G$9:G427)&gt;$U$5,"",INDEX(Z$13:Z$512,SMALL(IF(($Z$13:$Z$512=$Z$5),ROW($A$9:$A$508)-ROW($A$9)+1,""),ROWS(G$9:G427)),,1))</f>
        <v/>
      </c>
      <c r="H427" s="59" t="str">
        <f t="array" ref="H427">IF(ROWS(H$9:H427)&gt;$U$5,"",INDEX(AC$13:AC$512,SMALL(IF(($Z$13:$Z$512=$Z$5),ROW($A$9:$A$508)-ROW($A$9)+1,""),ROWS(H$9:H427)),,1))</f>
        <v/>
      </c>
      <c r="I427" s="105"/>
      <c r="J427" s="105"/>
      <c r="K427" s="105"/>
      <c r="L427" s="105"/>
      <c r="M427" s="136"/>
      <c r="N427" s="44"/>
      <c r="O427" s="44"/>
      <c r="P427" s="44"/>
      <c r="Q427" s="44"/>
      <c r="R427" s="44"/>
      <c r="S427" s="44"/>
      <c r="T427" s="44">
        <f>Nut_StatusTool!A421</f>
        <v>415</v>
      </c>
      <c r="U427" s="44">
        <f>Nut_StatusTool!B421</f>
        <v>0</v>
      </c>
      <c r="V427" s="44">
        <f>Nut_StatusTool!C421</f>
        <v>0</v>
      </c>
      <c r="W427" s="44">
        <f>Nut_StatusTool!D421</f>
        <v>0</v>
      </c>
      <c r="X427" s="44">
        <f>Nut_StatusTool!F421</f>
        <v>0</v>
      </c>
      <c r="Y427" s="285" t="str">
        <f>Nut_StatusTool!K421</f>
        <v/>
      </c>
      <c r="Z427" s="44" t="str">
        <f>Nut_StatusTool!L421</f>
        <v/>
      </c>
      <c r="AA427" s="44" t="str">
        <f>Nut_StatusTool!M421</f>
        <v/>
      </c>
      <c r="AB427" s="44" t="str">
        <f>Nut_StatusTool!N421</f>
        <v/>
      </c>
      <c r="AC427" s="44">
        <f>Nut_StatusTool!I421</f>
        <v>0</v>
      </c>
      <c r="AD427" s="44">
        <f>Nut_StatusTool!J421</f>
        <v>0</v>
      </c>
    </row>
    <row r="428" spans="1:30" ht="20.100000000000001" customHeight="1">
      <c r="A428" s="59" t="str">
        <f t="array" ref="A428">IF(ROWS(A$9:A428)&gt;$U$5,"",INDEX(T$13:T$512,SMALL(IF(($Z$13:$Z$512=$Z$5),ROW($A$9:$A$508)-ROW($A$9)+1,""),ROWS(A$9:A428)),,1))</f>
        <v/>
      </c>
      <c r="B428" s="390" t="str">
        <f t="array" ref="B428">IF(ROWS(B$9:B428)&gt;$U$5,"",INDEX(U$13:U$512,SMALL(IF(($Z$13:$Z$512=$Z$5),ROW($A$9:$A$508)-ROW($A$9)+1,""),ROWS(B$9:B428)),,1))</f>
        <v/>
      </c>
      <c r="C428" s="389" t="str">
        <f t="array" ref="C428">IF(ROWS(C$9:C428)&gt;$U$5,"",INDEX(V$13:V$512,SMALL(IF(($Z$13:$Z$512=$Z$5),ROW($A$9:$A$508)-ROW($A$9)+1,""),ROWS(C$9:C428)),,1))</f>
        <v/>
      </c>
      <c r="D428" s="309" t="str">
        <f t="array" ref="D428">IF(ROWS(D$9:D428)&gt;$U$5,"",INDEX(W$13:W$512,SMALL(IF(($Z$13:$Z$512=$Z$5),ROW($A$9:$A$508)-ROW($A$9)+1,""),ROWS(D$9:D428)),,1))</f>
        <v/>
      </c>
      <c r="E428" s="59" t="str">
        <f t="array" ref="E428">IF(ROWS(E$9:E428)&gt;$U$5,"",INDEX(X$13:X$512,SMALL(IF(($Z$13:$Z$512=$Z$5),ROW($A$9:$A$508)-ROW($A$9)+1,""),ROWS(E$9:E428)),,1))</f>
        <v/>
      </c>
      <c r="F428" s="59" t="str">
        <f t="array" ref="F428">IF(ROWS(F$9:F428)&gt;$U$5,"",INDEX(Y$13:Y$512,SMALL(IF(($Z$13:$Z$512=$Z$5),ROW($A$9:$A$508)-ROW($A$9)+1,""),ROWS(F$9:F428)),,1))</f>
        <v/>
      </c>
      <c r="G428" s="59" t="str">
        <f t="array" ref="G428">IF(ROWS(G$9:G428)&gt;$U$5,"",INDEX(Z$13:Z$512,SMALL(IF(($Z$13:$Z$512=$Z$5),ROW($A$9:$A$508)-ROW($A$9)+1,""),ROWS(G$9:G428)),,1))</f>
        <v/>
      </c>
      <c r="H428" s="59" t="str">
        <f t="array" ref="H428">IF(ROWS(H$9:H428)&gt;$U$5,"",INDEX(AC$13:AC$512,SMALL(IF(($Z$13:$Z$512=$Z$5),ROW($A$9:$A$508)-ROW($A$9)+1,""),ROWS(H$9:H428)),,1))</f>
        <v/>
      </c>
      <c r="I428" s="105"/>
      <c r="J428" s="105"/>
      <c r="K428" s="105"/>
      <c r="L428" s="105"/>
      <c r="M428" s="136"/>
      <c r="N428" s="44"/>
      <c r="O428" s="44"/>
      <c r="P428" s="44"/>
      <c r="Q428" s="44"/>
      <c r="R428" s="44"/>
      <c r="S428" s="44"/>
      <c r="T428" s="44">
        <f>Nut_StatusTool!A422</f>
        <v>416</v>
      </c>
      <c r="U428" s="44">
        <f>Nut_StatusTool!B422</f>
        <v>0</v>
      </c>
      <c r="V428" s="44">
        <f>Nut_StatusTool!C422</f>
        <v>0</v>
      </c>
      <c r="W428" s="44">
        <f>Nut_StatusTool!D422</f>
        <v>0</v>
      </c>
      <c r="X428" s="44">
        <f>Nut_StatusTool!F422</f>
        <v>0</v>
      </c>
      <c r="Y428" s="285" t="str">
        <f>Nut_StatusTool!K422</f>
        <v/>
      </c>
      <c r="Z428" s="44" t="str">
        <f>Nut_StatusTool!L422</f>
        <v/>
      </c>
      <c r="AA428" s="44" t="str">
        <f>Nut_StatusTool!M422</f>
        <v/>
      </c>
      <c r="AB428" s="44" t="str">
        <f>Nut_StatusTool!N422</f>
        <v/>
      </c>
      <c r="AC428" s="44">
        <f>Nut_StatusTool!I422</f>
        <v>0</v>
      </c>
      <c r="AD428" s="44">
        <f>Nut_StatusTool!J422</f>
        <v>0</v>
      </c>
    </row>
    <row r="429" spans="1:30" ht="20.100000000000001" customHeight="1">
      <c r="A429" s="59" t="str">
        <f t="array" ref="A429">IF(ROWS(A$9:A429)&gt;$U$5,"",INDEX(T$13:T$512,SMALL(IF(($Z$13:$Z$512=$Z$5),ROW($A$9:$A$508)-ROW($A$9)+1,""),ROWS(A$9:A429)),,1))</f>
        <v/>
      </c>
      <c r="B429" s="390" t="str">
        <f t="array" ref="B429">IF(ROWS(B$9:B429)&gt;$U$5,"",INDEX(U$13:U$512,SMALL(IF(($Z$13:$Z$512=$Z$5),ROW($A$9:$A$508)-ROW($A$9)+1,""),ROWS(B$9:B429)),,1))</f>
        <v/>
      </c>
      <c r="C429" s="389" t="str">
        <f t="array" ref="C429">IF(ROWS(C$9:C429)&gt;$U$5,"",INDEX(V$13:V$512,SMALL(IF(($Z$13:$Z$512=$Z$5),ROW($A$9:$A$508)-ROW($A$9)+1,""),ROWS(C$9:C429)),,1))</f>
        <v/>
      </c>
      <c r="D429" s="309" t="str">
        <f t="array" ref="D429">IF(ROWS(D$9:D429)&gt;$U$5,"",INDEX(W$13:W$512,SMALL(IF(($Z$13:$Z$512=$Z$5),ROW($A$9:$A$508)-ROW($A$9)+1,""),ROWS(D$9:D429)),,1))</f>
        <v/>
      </c>
      <c r="E429" s="59" t="str">
        <f t="array" ref="E429">IF(ROWS(E$9:E429)&gt;$U$5,"",INDEX(X$13:X$512,SMALL(IF(($Z$13:$Z$512=$Z$5),ROW($A$9:$A$508)-ROW($A$9)+1,""),ROWS(E$9:E429)),,1))</f>
        <v/>
      </c>
      <c r="F429" s="59" t="str">
        <f t="array" ref="F429">IF(ROWS(F$9:F429)&gt;$U$5,"",INDEX(Y$13:Y$512,SMALL(IF(($Z$13:$Z$512=$Z$5),ROW($A$9:$A$508)-ROW($A$9)+1,""),ROWS(F$9:F429)),,1))</f>
        <v/>
      </c>
      <c r="G429" s="59" t="str">
        <f t="array" ref="G429">IF(ROWS(G$9:G429)&gt;$U$5,"",INDEX(Z$13:Z$512,SMALL(IF(($Z$13:$Z$512=$Z$5),ROW($A$9:$A$508)-ROW($A$9)+1,""),ROWS(G$9:G429)),,1))</f>
        <v/>
      </c>
      <c r="H429" s="59" t="str">
        <f t="array" ref="H429">IF(ROWS(H$9:H429)&gt;$U$5,"",INDEX(AC$13:AC$512,SMALL(IF(($Z$13:$Z$512=$Z$5),ROW($A$9:$A$508)-ROW($A$9)+1,""),ROWS(H$9:H429)),,1))</f>
        <v/>
      </c>
      <c r="I429" s="105"/>
      <c r="J429" s="105"/>
      <c r="K429" s="105"/>
      <c r="L429" s="105"/>
      <c r="M429" s="136"/>
      <c r="N429" s="44"/>
      <c r="O429" s="44"/>
      <c r="P429" s="44"/>
      <c r="Q429" s="44"/>
      <c r="R429" s="44"/>
      <c r="S429" s="44"/>
      <c r="T429" s="44">
        <f>Nut_StatusTool!A423</f>
        <v>417</v>
      </c>
      <c r="U429" s="44">
        <f>Nut_StatusTool!B423</f>
        <v>0</v>
      </c>
      <c r="V429" s="44">
        <f>Nut_StatusTool!C423</f>
        <v>0</v>
      </c>
      <c r="W429" s="44">
        <f>Nut_StatusTool!D423</f>
        <v>0</v>
      </c>
      <c r="X429" s="44">
        <f>Nut_StatusTool!F423</f>
        <v>0</v>
      </c>
      <c r="Y429" s="285" t="str">
        <f>Nut_StatusTool!K423</f>
        <v/>
      </c>
      <c r="Z429" s="44" t="str">
        <f>Nut_StatusTool!L423</f>
        <v/>
      </c>
      <c r="AA429" s="44" t="str">
        <f>Nut_StatusTool!M423</f>
        <v/>
      </c>
      <c r="AB429" s="44" t="str">
        <f>Nut_StatusTool!N423</f>
        <v/>
      </c>
      <c r="AC429" s="44">
        <f>Nut_StatusTool!I423</f>
        <v>0</v>
      </c>
      <c r="AD429" s="44">
        <f>Nut_StatusTool!J423</f>
        <v>0</v>
      </c>
    </row>
    <row r="430" spans="1:30" ht="20.100000000000001" customHeight="1">
      <c r="A430" s="59" t="str">
        <f t="array" ref="A430">IF(ROWS(A$9:A430)&gt;$U$5,"",INDEX(T$13:T$512,SMALL(IF(($Z$13:$Z$512=$Z$5),ROW($A$9:$A$508)-ROW($A$9)+1,""),ROWS(A$9:A430)),,1))</f>
        <v/>
      </c>
      <c r="B430" s="390" t="str">
        <f t="array" ref="B430">IF(ROWS(B$9:B430)&gt;$U$5,"",INDEX(U$13:U$512,SMALL(IF(($Z$13:$Z$512=$Z$5),ROW($A$9:$A$508)-ROW($A$9)+1,""),ROWS(B$9:B430)),,1))</f>
        <v/>
      </c>
      <c r="C430" s="389" t="str">
        <f t="array" ref="C430">IF(ROWS(C$9:C430)&gt;$U$5,"",INDEX(V$13:V$512,SMALL(IF(($Z$13:$Z$512=$Z$5),ROW($A$9:$A$508)-ROW($A$9)+1,""),ROWS(C$9:C430)),,1))</f>
        <v/>
      </c>
      <c r="D430" s="309" t="str">
        <f t="array" ref="D430">IF(ROWS(D$9:D430)&gt;$U$5,"",INDEX(W$13:W$512,SMALL(IF(($Z$13:$Z$512=$Z$5),ROW($A$9:$A$508)-ROW($A$9)+1,""),ROWS(D$9:D430)),,1))</f>
        <v/>
      </c>
      <c r="E430" s="59" t="str">
        <f t="array" ref="E430">IF(ROWS(E$9:E430)&gt;$U$5,"",INDEX(X$13:X$512,SMALL(IF(($Z$13:$Z$512=$Z$5),ROW($A$9:$A$508)-ROW($A$9)+1,""),ROWS(E$9:E430)),,1))</f>
        <v/>
      </c>
      <c r="F430" s="59" t="str">
        <f t="array" ref="F430">IF(ROWS(F$9:F430)&gt;$U$5,"",INDEX(Y$13:Y$512,SMALL(IF(($Z$13:$Z$512=$Z$5),ROW($A$9:$A$508)-ROW($A$9)+1,""),ROWS(F$9:F430)),,1))</f>
        <v/>
      </c>
      <c r="G430" s="59" t="str">
        <f t="array" ref="G430">IF(ROWS(G$9:G430)&gt;$U$5,"",INDEX(Z$13:Z$512,SMALL(IF(($Z$13:$Z$512=$Z$5),ROW($A$9:$A$508)-ROW($A$9)+1,""),ROWS(G$9:G430)),,1))</f>
        <v/>
      </c>
      <c r="H430" s="59" t="str">
        <f t="array" ref="H430">IF(ROWS(H$9:H430)&gt;$U$5,"",INDEX(AC$13:AC$512,SMALL(IF(($Z$13:$Z$512=$Z$5),ROW($A$9:$A$508)-ROW($A$9)+1,""),ROWS(H$9:H430)),,1))</f>
        <v/>
      </c>
      <c r="I430" s="105"/>
      <c r="J430" s="105"/>
      <c r="K430" s="105"/>
      <c r="L430" s="105"/>
      <c r="M430" s="136"/>
      <c r="N430" s="44"/>
      <c r="O430" s="44"/>
      <c r="P430" s="44"/>
      <c r="Q430" s="44"/>
      <c r="R430" s="44"/>
      <c r="S430" s="44"/>
      <c r="T430" s="44">
        <f>Nut_StatusTool!A424</f>
        <v>418</v>
      </c>
      <c r="U430" s="44">
        <f>Nut_StatusTool!B424</f>
        <v>0</v>
      </c>
      <c r="V430" s="44">
        <f>Nut_StatusTool!C424</f>
        <v>0</v>
      </c>
      <c r="W430" s="44">
        <f>Nut_StatusTool!D424</f>
        <v>0</v>
      </c>
      <c r="X430" s="44">
        <f>Nut_StatusTool!F424</f>
        <v>0</v>
      </c>
      <c r="Y430" s="285" t="str">
        <f>Nut_StatusTool!K424</f>
        <v/>
      </c>
      <c r="Z430" s="44" t="str">
        <f>Nut_StatusTool!L424</f>
        <v/>
      </c>
      <c r="AA430" s="44" t="str">
        <f>Nut_StatusTool!M424</f>
        <v/>
      </c>
      <c r="AB430" s="44" t="str">
        <f>Nut_StatusTool!N424</f>
        <v/>
      </c>
      <c r="AC430" s="44">
        <f>Nut_StatusTool!I424</f>
        <v>0</v>
      </c>
      <c r="AD430" s="44">
        <f>Nut_StatusTool!J424</f>
        <v>0</v>
      </c>
    </row>
    <row r="431" spans="1:30" ht="20.100000000000001" customHeight="1">
      <c r="A431" s="59" t="str">
        <f t="array" ref="A431">IF(ROWS(A$9:A431)&gt;$U$5,"",INDEX(T$13:T$512,SMALL(IF(($Z$13:$Z$512=$Z$5),ROW($A$9:$A$508)-ROW($A$9)+1,""),ROWS(A$9:A431)),,1))</f>
        <v/>
      </c>
      <c r="B431" s="390" t="str">
        <f t="array" ref="B431">IF(ROWS(B$9:B431)&gt;$U$5,"",INDEX(U$13:U$512,SMALL(IF(($Z$13:$Z$512=$Z$5),ROW($A$9:$A$508)-ROW($A$9)+1,""),ROWS(B$9:B431)),,1))</f>
        <v/>
      </c>
      <c r="C431" s="389" t="str">
        <f t="array" ref="C431">IF(ROWS(C$9:C431)&gt;$U$5,"",INDEX(V$13:V$512,SMALL(IF(($Z$13:$Z$512=$Z$5),ROW($A$9:$A$508)-ROW($A$9)+1,""),ROWS(C$9:C431)),,1))</f>
        <v/>
      </c>
      <c r="D431" s="309" t="str">
        <f t="array" ref="D431">IF(ROWS(D$9:D431)&gt;$U$5,"",INDEX(W$13:W$512,SMALL(IF(($Z$13:$Z$512=$Z$5),ROW($A$9:$A$508)-ROW($A$9)+1,""),ROWS(D$9:D431)),,1))</f>
        <v/>
      </c>
      <c r="E431" s="59" t="str">
        <f t="array" ref="E431">IF(ROWS(E$9:E431)&gt;$U$5,"",INDEX(X$13:X$512,SMALL(IF(($Z$13:$Z$512=$Z$5),ROW($A$9:$A$508)-ROW($A$9)+1,""),ROWS(E$9:E431)),,1))</f>
        <v/>
      </c>
      <c r="F431" s="59" t="str">
        <f t="array" ref="F431">IF(ROWS(F$9:F431)&gt;$U$5,"",INDEX(Y$13:Y$512,SMALL(IF(($Z$13:$Z$512=$Z$5),ROW($A$9:$A$508)-ROW($A$9)+1,""),ROWS(F$9:F431)),,1))</f>
        <v/>
      </c>
      <c r="G431" s="59" t="str">
        <f t="array" ref="G431">IF(ROWS(G$9:G431)&gt;$U$5,"",INDEX(Z$13:Z$512,SMALL(IF(($Z$13:$Z$512=$Z$5),ROW($A$9:$A$508)-ROW($A$9)+1,""),ROWS(G$9:G431)),,1))</f>
        <v/>
      </c>
      <c r="H431" s="59" t="str">
        <f t="array" ref="H431">IF(ROWS(H$9:H431)&gt;$U$5,"",INDEX(AC$13:AC$512,SMALL(IF(($Z$13:$Z$512=$Z$5),ROW($A$9:$A$508)-ROW($A$9)+1,""),ROWS(H$9:H431)),,1))</f>
        <v/>
      </c>
      <c r="I431" s="105"/>
      <c r="J431" s="105"/>
      <c r="K431" s="105"/>
      <c r="L431" s="105"/>
      <c r="M431" s="136"/>
      <c r="N431" s="44"/>
      <c r="O431" s="44"/>
      <c r="P431" s="44"/>
      <c r="Q431" s="44"/>
      <c r="R431" s="44"/>
      <c r="S431" s="44"/>
      <c r="T431" s="44">
        <f>Nut_StatusTool!A425</f>
        <v>419</v>
      </c>
      <c r="U431" s="44">
        <f>Nut_StatusTool!B425</f>
        <v>0</v>
      </c>
      <c r="V431" s="44">
        <f>Nut_StatusTool!C425</f>
        <v>0</v>
      </c>
      <c r="W431" s="44">
        <f>Nut_StatusTool!D425</f>
        <v>0</v>
      </c>
      <c r="X431" s="44">
        <f>Nut_StatusTool!F425</f>
        <v>0</v>
      </c>
      <c r="Y431" s="285" t="str">
        <f>Nut_StatusTool!K425</f>
        <v/>
      </c>
      <c r="Z431" s="44" t="str">
        <f>Nut_StatusTool!L425</f>
        <v/>
      </c>
      <c r="AA431" s="44" t="str">
        <f>Nut_StatusTool!M425</f>
        <v/>
      </c>
      <c r="AB431" s="44" t="str">
        <f>Nut_StatusTool!N425</f>
        <v/>
      </c>
      <c r="AC431" s="44">
        <f>Nut_StatusTool!I425</f>
        <v>0</v>
      </c>
      <c r="AD431" s="44">
        <f>Nut_StatusTool!J425</f>
        <v>0</v>
      </c>
    </row>
    <row r="432" spans="1:30" ht="20.100000000000001" customHeight="1">
      <c r="A432" s="59" t="str">
        <f t="array" ref="A432">IF(ROWS(A$9:A432)&gt;$U$5,"",INDEX(T$13:T$512,SMALL(IF(($Z$13:$Z$512=$Z$5),ROW($A$9:$A$508)-ROW($A$9)+1,""),ROWS(A$9:A432)),,1))</f>
        <v/>
      </c>
      <c r="B432" s="390" t="str">
        <f t="array" ref="B432">IF(ROWS(B$9:B432)&gt;$U$5,"",INDEX(U$13:U$512,SMALL(IF(($Z$13:$Z$512=$Z$5),ROW($A$9:$A$508)-ROW($A$9)+1,""),ROWS(B$9:B432)),,1))</f>
        <v/>
      </c>
      <c r="C432" s="389" t="str">
        <f t="array" ref="C432">IF(ROWS(C$9:C432)&gt;$U$5,"",INDEX(V$13:V$512,SMALL(IF(($Z$13:$Z$512=$Z$5),ROW($A$9:$A$508)-ROW($A$9)+1,""),ROWS(C$9:C432)),,1))</f>
        <v/>
      </c>
      <c r="D432" s="309" t="str">
        <f t="array" ref="D432">IF(ROWS(D$9:D432)&gt;$U$5,"",INDEX(W$13:W$512,SMALL(IF(($Z$13:$Z$512=$Z$5),ROW($A$9:$A$508)-ROW($A$9)+1,""),ROWS(D$9:D432)),,1))</f>
        <v/>
      </c>
      <c r="E432" s="59" t="str">
        <f t="array" ref="E432">IF(ROWS(E$9:E432)&gt;$U$5,"",INDEX(X$13:X$512,SMALL(IF(($Z$13:$Z$512=$Z$5),ROW($A$9:$A$508)-ROW($A$9)+1,""),ROWS(E$9:E432)),,1))</f>
        <v/>
      </c>
      <c r="F432" s="59" t="str">
        <f t="array" ref="F432">IF(ROWS(F$9:F432)&gt;$U$5,"",INDEX(Y$13:Y$512,SMALL(IF(($Z$13:$Z$512=$Z$5),ROW($A$9:$A$508)-ROW($A$9)+1,""),ROWS(F$9:F432)),,1))</f>
        <v/>
      </c>
      <c r="G432" s="59" t="str">
        <f t="array" ref="G432">IF(ROWS(G$9:G432)&gt;$U$5,"",INDEX(Z$13:Z$512,SMALL(IF(($Z$13:$Z$512=$Z$5),ROW($A$9:$A$508)-ROW($A$9)+1,""),ROWS(G$9:G432)),,1))</f>
        <v/>
      </c>
      <c r="H432" s="59" t="str">
        <f t="array" ref="H432">IF(ROWS(H$9:H432)&gt;$U$5,"",INDEX(AC$13:AC$512,SMALL(IF(($Z$13:$Z$512=$Z$5),ROW($A$9:$A$508)-ROW($A$9)+1,""),ROWS(H$9:H432)),,1))</f>
        <v/>
      </c>
      <c r="I432" s="105"/>
      <c r="J432" s="105"/>
      <c r="K432" s="105"/>
      <c r="L432" s="105"/>
      <c r="M432" s="136"/>
      <c r="N432" s="44"/>
      <c r="O432" s="44"/>
      <c r="P432" s="44"/>
      <c r="Q432" s="44"/>
      <c r="R432" s="44"/>
      <c r="S432" s="44"/>
      <c r="T432" s="44">
        <f>Nut_StatusTool!A426</f>
        <v>420</v>
      </c>
      <c r="U432" s="44">
        <f>Nut_StatusTool!B426</f>
        <v>0</v>
      </c>
      <c r="V432" s="44">
        <f>Nut_StatusTool!C426</f>
        <v>0</v>
      </c>
      <c r="W432" s="44">
        <f>Nut_StatusTool!D426</f>
        <v>0</v>
      </c>
      <c r="X432" s="44">
        <f>Nut_StatusTool!F426</f>
        <v>0</v>
      </c>
      <c r="Y432" s="285" t="str">
        <f>Nut_StatusTool!K426</f>
        <v/>
      </c>
      <c r="Z432" s="44" t="str">
        <f>Nut_StatusTool!L426</f>
        <v/>
      </c>
      <c r="AA432" s="44" t="str">
        <f>Nut_StatusTool!M426</f>
        <v/>
      </c>
      <c r="AB432" s="44" t="str">
        <f>Nut_StatusTool!N426</f>
        <v/>
      </c>
      <c r="AC432" s="44">
        <f>Nut_StatusTool!I426</f>
        <v>0</v>
      </c>
      <c r="AD432" s="44">
        <f>Nut_StatusTool!J426</f>
        <v>0</v>
      </c>
    </row>
    <row r="433" spans="1:30" ht="20.100000000000001" customHeight="1">
      <c r="A433" s="59" t="str">
        <f t="array" ref="A433">IF(ROWS(A$9:A433)&gt;$U$5,"",INDEX(T$13:T$512,SMALL(IF(($Z$13:$Z$512=$Z$5),ROW($A$9:$A$508)-ROW($A$9)+1,""),ROWS(A$9:A433)),,1))</f>
        <v/>
      </c>
      <c r="B433" s="390" t="str">
        <f t="array" ref="B433">IF(ROWS(B$9:B433)&gt;$U$5,"",INDEX(U$13:U$512,SMALL(IF(($Z$13:$Z$512=$Z$5),ROW($A$9:$A$508)-ROW($A$9)+1,""),ROWS(B$9:B433)),,1))</f>
        <v/>
      </c>
      <c r="C433" s="389" t="str">
        <f t="array" ref="C433">IF(ROWS(C$9:C433)&gt;$U$5,"",INDEX(V$13:V$512,SMALL(IF(($Z$13:$Z$512=$Z$5),ROW($A$9:$A$508)-ROW($A$9)+1,""),ROWS(C$9:C433)),,1))</f>
        <v/>
      </c>
      <c r="D433" s="309" t="str">
        <f t="array" ref="D433">IF(ROWS(D$9:D433)&gt;$U$5,"",INDEX(W$13:W$512,SMALL(IF(($Z$13:$Z$512=$Z$5),ROW($A$9:$A$508)-ROW($A$9)+1,""),ROWS(D$9:D433)),,1))</f>
        <v/>
      </c>
      <c r="E433" s="59" t="str">
        <f t="array" ref="E433">IF(ROWS(E$9:E433)&gt;$U$5,"",INDEX(X$13:X$512,SMALL(IF(($Z$13:$Z$512=$Z$5),ROW($A$9:$A$508)-ROW($A$9)+1,""),ROWS(E$9:E433)),,1))</f>
        <v/>
      </c>
      <c r="F433" s="59" t="str">
        <f t="array" ref="F433">IF(ROWS(F$9:F433)&gt;$U$5,"",INDEX(Y$13:Y$512,SMALL(IF(($Z$13:$Z$512=$Z$5),ROW($A$9:$A$508)-ROW($A$9)+1,""),ROWS(F$9:F433)),,1))</f>
        <v/>
      </c>
      <c r="G433" s="59" t="str">
        <f t="array" ref="G433">IF(ROWS(G$9:G433)&gt;$U$5,"",INDEX(Z$13:Z$512,SMALL(IF(($Z$13:$Z$512=$Z$5),ROW($A$9:$A$508)-ROW($A$9)+1,""),ROWS(G$9:G433)),,1))</f>
        <v/>
      </c>
      <c r="H433" s="59" t="str">
        <f t="array" ref="H433">IF(ROWS(H$9:H433)&gt;$U$5,"",INDEX(AC$13:AC$512,SMALL(IF(($Z$13:$Z$512=$Z$5),ROW($A$9:$A$508)-ROW($A$9)+1,""),ROWS(H$9:H433)),,1))</f>
        <v/>
      </c>
      <c r="I433" s="105"/>
      <c r="J433" s="105"/>
      <c r="K433" s="105"/>
      <c r="L433" s="105"/>
      <c r="M433" s="136"/>
      <c r="N433" s="44"/>
      <c r="O433" s="44"/>
      <c r="P433" s="44"/>
      <c r="Q433" s="44"/>
      <c r="R433" s="44"/>
      <c r="S433" s="44"/>
      <c r="T433" s="44">
        <f>Nut_StatusTool!A427</f>
        <v>421</v>
      </c>
      <c r="U433" s="44">
        <f>Nut_StatusTool!B427</f>
        <v>0</v>
      </c>
      <c r="V433" s="44">
        <f>Nut_StatusTool!C427</f>
        <v>0</v>
      </c>
      <c r="W433" s="44">
        <f>Nut_StatusTool!D427</f>
        <v>0</v>
      </c>
      <c r="X433" s="44">
        <f>Nut_StatusTool!F427</f>
        <v>0</v>
      </c>
      <c r="Y433" s="285" t="str">
        <f>Nut_StatusTool!K427</f>
        <v/>
      </c>
      <c r="Z433" s="44" t="str">
        <f>Nut_StatusTool!L427</f>
        <v/>
      </c>
      <c r="AA433" s="44" t="str">
        <f>Nut_StatusTool!M427</f>
        <v/>
      </c>
      <c r="AB433" s="44" t="str">
        <f>Nut_StatusTool!N427</f>
        <v/>
      </c>
      <c r="AC433" s="44">
        <f>Nut_StatusTool!I427</f>
        <v>0</v>
      </c>
      <c r="AD433" s="44">
        <f>Nut_StatusTool!J427</f>
        <v>0</v>
      </c>
    </row>
    <row r="434" spans="1:30" ht="20.100000000000001" customHeight="1">
      <c r="A434" s="59" t="str">
        <f t="array" ref="A434">IF(ROWS(A$9:A434)&gt;$U$5,"",INDEX(T$13:T$512,SMALL(IF(($Z$13:$Z$512=$Z$5),ROW($A$9:$A$508)-ROW($A$9)+1,""),ROWS(A$9:A434)),,1))</f>
        <v/>
      </c>
      <c r="B434" s="390" t="str">
        <f t="array" ref="B434">IF(ROWS(B$9:B434)&gt;$U$5,"",INDEX(U$13:U$512,SMALL(IF(($Z$13:$Z$512=$Z$5),ROW($A$9:$A$508)-ROW($A$9)+1,""),ROWS(B$9:B434)),,1))</f>
        <v/>
      </c>
      <c r="C434" s="389" t="str">
        <f t="array" ref="C434">IF(ROWS(C$9:C434)&gt;$U$5,"",INDEX(V$13:V$512,SMALL(IF(($Z$13:$Z$512=$Z$5),ROW($A$9:$A$508)-ROW($A$9)+1,""),ROWS(C$9:C434)),,1))</f>
        <v/>
      </c>
      <c r="D434" s="309" t="str">
        <f t="array" ref="D434">IF(ROWS(D$9:D434)&gt;$U$5,"",INDEX(W$13:W$512,SMALL(IF(($Z$13:$Z$512=$Z$5),ROW($A$9:$A$508)-ROW($A$9)+1,""),ROWS(D$9:D434)),,1))</f>
        <v/>
      </c>
      <c r="E434" s="59" t="str">
        <f t="array" ref="E434">IF(ROWS(E$9:E434)&gt;$U$5,"",INDEX(X$13:X$512,SMALL(IF(($Z$13:$Z$512=$Z$5),ROW($A$9:$A$508)-ROW($A$9)+1,""),ROWS(E$9:E434)),,1))</f>
        <v/>
      </c>
      <c r="F434" s="59" t="str">
        <f t="array" ref="F434">IF(ROWS(F$9:F434)&gt;$U$5,"",INDEX(Y$13:Y$512,SMALL(IF(($Z$13:$Z$512=$Z$5),ROW($A$9:$A$508)-ROW($A$9)+1,""),ROWS(F$9:F434)),,1))</f>
        <v/>
      </c>
      <c r="G434" s="59" t="str">
        <f t="array" ref="G434">IF(ROWS(G$9:G434)&gt;$U$5,"",INDEX(Z$13:Z$512,SMALL(IF(($Z$13:$Z$512=$Z$5),ROW($A$9:$A$508)-ROW($A$9)+1,""),ROWS(G$9:G434)),,1))</f>
        <v/>
      </c>
      <c r="H434" s="59" t="str">
        <f t="array" ref="H434">IF(ROWS(H$9:H434)&gt;$U$5,"",INDEX(AC$13:AC$512,SMALL(IF(($Z$13:$Z$512=$Z$5),ROW($A$9:$A$508)-ROW($A$9)+1,""),ROWS(H$9:H434)),,1))</f>
        <v/>
      </c>
      <c r="I434" s="105"/>
      <c r="J434" s="105"/>
      <c r="K434" s="105"/>
      <c r="L434" s="105"/>
      <c r="M434" s="136"/>
      <c r="N434" s="44"/>
      <c r="O434" s="44"/>
      <c r="P434" s="44"/>
      <c r="Q434" s="44"/>
      <c r="R434" s="44"/>
      <c r="S434" s="44"/>
      <c r="T434" s="44">
        <f>Nut_StatusTool!A428</f>
        <v>422</v>
      </c>
      <c r="U434" s="44">
        <f>Nut_StatusTool!B428</f>
        <v>0</v>
      </c>
      <c r="V434" s="44">
        <f>Nut_StatusTool!C428</f>
        <v>0</v>
      </c>
      <c r="W434" s="44">
        <f>Nut_StatusTool!D428</f>
        <v>0</v>
      </c>
      <c r="X434" s="44">
        <f>Nut_StatusTool!F428</f>
        <v>0</v>
      </c>
      <c r="Y434" s="285" t="str">
        <f>Nut_StatusTool!K428</f>
        <v/>
      </c>
      <c r="Z434" s="44" t="str">
        <f>Nut_StatusTool!L428</f>
        <v/>
      </c>
      <c r="AA434" s="44" t="str">
        <f>Nut_StatusTool!M428</f>
        <v/>
      </c>
      <c r="AB434" s="44" t="str">
        <f>Nut_StatusTool!N428</f>
        <v/>
      </c>
      <c r="AC434" s="44">
        <f>Nut_StatusTool!I428</f>
        <v>0</v>
      </c>
      <c r="AD434" s="44">
        <f>Nut_StatusTool!J428</f>
        <v>0</v>
      </c>
    </row>
    <row r="435" spans="1:30" ht="20.100000000000001" customHeight="1">
      <c r="A435" s="59" t="str">
        <f t="array" ref="A435">IF(ROWS(A$9:A435)&gt;$U$5,"",INDEX(T$13:T$512,SMALL(IF(($Z$13:$Z$512=$Z$5),ROW($A$9:$A$508)-ROW($A$9)+1,""),ROWS(A$9:A435)),,1))</f>
        <v/>
      </c>
      <c r="B435" s="390" t="str">
        <f t="array" ref="B435">IF(ROWS(B$9:B435)&gt;$U$5,"",INDEX(U$13:U$512,SMALL(IF(($Z$13:$Z$512=$Z$5),ROW($A$9:$A$508)-ROW($A$9)+1,""),ROWS(B$9:B435)),,1))</f>
        <v/>
      </c>
      <c r="C435" s="389" t="str">
        <f t="array" ref="C435">IF(ROWS(C$9:C435)&gt;$U$5,"",INDEX(V$13:V$512,SMALL(IF(($Z$13:$Z$512=$Z$5),ROW($A$9:$A$508)-ROW($A$9)+1,""),ROWS(C$9:C435)),,1))</f>
        <v/>
      </c>
      <c r="D435" s="309" t="str">
        <f t="array" ref="D435">IF(ROWS(D$9:D435)&gt;$U$5,"",INDEX(W$13:W$512,SMALL(IF(($Z$13:$Z$512=$Z$5),ROW($A$9:$A$508)-ROW($A$9)+1,""),ROWS(D$9:D435)),,1))</f>
        <v/>
      </c>
      <c r="E435" s="59" t="str">
        <f t="array" ref="E435">IF(ROWS(E$9:E435)&gt;$U$5,"",INDEX(X$13:X$512,SMALL(IF(($Z$13:$Z$512=$Z$5),ROW($A$9:$A$508)-ROW($A$9)+1,""),ROWS(E$9:E435)),,1))</f>
        <v/>
      </c>
      <c r="F435" s="59" t="str">
        <f t="array" ref="F435">IF(ROWS(F$9:F435)&gt;$U$5,"",INDEX(Y$13:Y$512,SMALL(IF(($Z$13:$Z$512=$Z$5),ROW($A$9:$A$508)-ROW($A$9)+1,""),ROWS(F$9:F435)),,1))</f>
        <v/>
      </c>
      <c r="G435" s="59" t="str">
        <f t="array" ref="G435">IF(ROWS(G$9:G435)&gt;$U$5,"",INDEX(Z$13:Z$512,SMALL(IF(($Z$13:$Z$512=$Z$5),ROW($A$9:$A$508)-ROW($A$9)+1,""),ROWS(G$9:G435)),,1))</f>
        <v/>
      </c>
      <c r="H435" s="59" t="str">
        <f t="array" ref="H435">IF(ROWS(H$9:H435)&gt;$U$5,"",INDEX(AC$13:AC$512,SMALL(IF(($Z$13:$Z$512=$Z$5),ROW($A$9:$A$508)-ROW($A$9)+1,""),ROWS(H$9:H435)),,1))</f>
        <v/>
      </c>
      <c r="I435" s="105"/>
      <c r="J435" s="105"/>
      <c r="K435" s="105"/>
      <c r="L435" s="105"/>
      <c r="M435" s="136"/>
      <c r="N435" s="44"/>
      <c r="O435" s="44"/>
      <c r="P435" s="44"/>
      <c r="Q435" s="44"/>
      <c r="R435" s="44"/>
      <c r="S435" s="44"/>
      <c r="T435" s="44">
        <f>Nut_StatusTool!A429</f>
        <v>423</v>
      </c>
      <c r="U435" s="44">
        <f>Nut_StatusTool!B429</f>
        <v>0</v>
      </c>
      <c r="V435" s="44">
        <f>Nut_StatusTool!C429</f>
        <v>0</v>
      </c>
      <c r="W435" s="44">
        <f>Nut_StatusTool!D429</f>
        <v>0</v>
      </c>
      <c r="X435" s="44">
        <f>Nut_StatusTool!F429</f>
        <v>0</v>
      </c>
      <c r="Y435" s="285" t="str">
        <f>Nut_StatusTool!K429</f>
        <v/>
      </c>
      <c r="Z435" s="44" t="str">
        <f>Nut_StatusTool!L429</f>
        <v/>
      </c>
      <c r="AA435" s="44" t="str">
        <f>Nut_StatusTool!M429</f>
        <v/>
      </c>
      <c r="AB435" s="44" t="str">
        <f>Nut_StatusTool!N429</f>
        <v/>
      </c>
      <c r="AC435" s="44">
        <f>Nut_StatusTool!I429</f>
        <v>0</v>
      </c>
      <c r="AD435" s="44">
        <f>Nut_StatusTool!J429</f>
        <v>0</v>
      </c>
    </row>
    <row r="436" spans="1:30" ht="20.100000000000001" customHeight="1">
      <c r="A436" s="59" t="str">
        <f t="array" ref="A436">IF(ROWS(A$9:A436)&gt;$U$5,"",INDEX(T$13:T$512,SMALL(IF(($Z$13:$Z$512=$Z$5),ROW($A$9:$A$508)-ROW($A$9)+1,""),ROWS(A$9:A436)),,1))</f>
        <v/>
      </c>
      <c r="B436" s="390" t="str">
        <f t="array" ref="B436">IF(ROWS(B$9:B436)&gt;$U$5,"",INDEX(U$13:U$512,SMALL(IF(($Z$13:$Z$512=$Z$5),ROW($A$9:$A$508)-ROW($A$9)+1,""),ROWS(B$9:B436)),,1))</f>
        <v/>
      </c>
      <c r="C436" s="389" t="str">
        <f t="array" ref="C436">IF(ROWS(C$9:C436)&gt;$U$5,"",INDEX(V$13:V$512,SMALL(IF(($Z$13:$Z$512=$Z$5),ROW($A$9:$A$508)-ROW($A$9)+1,""),ROWS(C$9:C436)),,1))</f>
        <v/>
      </c>
      <c r="D436" s="309" t="str">
        <f t="array" ref="D436">IF(ROWS(D$9:D436)&gt;$U$5,"",INDEX(W$13:W$512,SMALL(IF(($Z$13:$Z$512=$Z$5),ROW($A$9:$A$508)-ROW($A$9)+1,""),ROWS(D$9:D436)),,1))</f>
        <v/>
      </c>
      <c r="E436" s="59" t="str">
        <f t="array" ref="E436">IF(ROWS(E$9:E436)&gt;$U$5,"",INDEX(X$13:X$512,SMALL(IF(($Z$13:$Z$512=$Z$5),ROW($A$9:$A$508)-ROW($A$9)+1,""),ROWS(E$9:E436)),,1))</f>
        <v/>
      </c>
      <c r="F436" s="59" t="str">
        <f t="array" ref="F436">IF(ROWS(F$9:F436)&gt;$U$5,"",INDEX(Y$13:Y$512,SMALL(IF(($Z$13:$Z$512=$Z$5),ROW($A$9:$A$508)-ROW($A$9)+1,""),ROWS(F$9:F436)),,1))</f>
        <v/>
      </c>
      <c r="G436" s="59" t="str">
        <f t="array" ref="G436">IF(ROWS(G$9:G436)&gt;$U$5,"",INDEX(Z$13:Z$512,SMALL(IF(($Z$13:$Z$512=$Z$5),ROW($A$9:$A$508)-ROW($A$9)+1,""),ROWS(G$9:G436)),,1))</f>
        <v/>
      </c>
      <c r="H436" s="59" t="str">
        <f t="array" ref="H436">IF(ROWS(H$9:H436)&gt;$U$5,"",INDEX(AC$13:AC$512,SMALL(IF(($Z$13:$Z$512=$Z$5),ROW($A$9:$A$508)-ROW($A$9)+1,""),ROWS(H$9:H436)),,1))</f>
        <v/>
      </c>
      <c r="I436" s="105"/>
      <c r="J436" s="105"/>
      <c r="K436" s="105"/>
      <c r="L436" s="105"/>
      <c r="M436" s="136"/>
      <c r="N436" s="44"/>
      <c r="O436" s="44"/>
      <c r="P436" s="44"/>
      <c r="Q436" s="44"/>
      <c r="R436" s="44"/>
      <c r="S436" s="44"/>
      <c r="T436" s="44">
        <f>Nut_StatusTool!A430</f>
        <v>424</v>
      </c>
      <c r="U436" s="44">
        <f>Nut_StatusTool!B430</f>
        <v>0</v>
      </c>
      <c r="V436" s="44">
        <f>Nut_StatusTool!C430</f>
        <v>0</v>
      </c>
      <c r="W436" s="44">
        <f>Nut_StatusTool!D430</f>
        <v>0</v>
      </c>
      <c r="X436" s="44">
        <f>Nut_StatusTool!F430</f>
        <v>0</v>
      </c>
      <c r="Y436" s="285" t="str">
        <f>Nut_StatusTool!K430</f>
        <v/>
      </c>
      <c r="Z436" s="44" t="str">
        <f>Nut_StatusTool!L430</f>
        <v/>
      </c>
      <c r="AA436" s="44" t="str">
        <f>Nut_StatusTool!M430</f>
        <v/>
      </c>
      <c r="AB436" s="44" t="str">
        <f>Nut_StatusTool!N430</f>
        <v/>
      </c>
      <c r="AC436" s="44">
        <f>Nut_StatusTool!I430</f>
        <v>0</v>
      </c>
      <c r="AD436" s="44">
        <f>Nut_StatusTool!J430</f>
        <v>0</v>
      </c>
    </row>
    <row r="437" spans="1:30" ht="20.100000000000001" customHeight="1">
      <c r="A437" s="59" t="str">
        <f t="array" ref="A437">IF(ROWS(A$9:A437)&gt;$U$5,"",INDEX(T$13:T$512,SMALL(IF(($Z$13:$Z$512=$Z$5),ROW($A$9:$A$508)-ROW($A$9)+1,""),ROWS(A$9:A437)),,1))</f>
        <v/>
      </c>
      <c r="B437" s="390" t="str">
        <f t="array" ref="B437">IF(ROWS(B$9:B437)&gt;$U$5,"",INDEX(U$13:U$512,SMALL(IF(($Z$13:$Z$512=$Z$5),ROW($A$9:$A$508)-ROW($A$9)+1,""),ROWS(B$9:B437)),,1))</f>
        <v/>
      </c>
      <c r="C437" s="389" t="str">
        <f t="array" ref="C437">IF(ROWS(C$9:C437)&gt;$U$5,"",INDEX(V$13:V$512,SMALL(IF(($Z$13:$Z$512=$Z$5),ROW($A$9:$A$508)-ROW($A$9)+1,""),ROWS(C$9:C437)),,1))</f>
        <v/>
      </c>
      <c r="D437" s="309" t="str">
        <f t="array" ref="D437">IF(ROWS(D$9:D437)&gt;$U$5,"",INDEX(W$13:W$512,SMALL(IF(($Z$13:$Z$512=$Z$5),ROW($A$9:$A$508)-ROW($A$9)+1,""),ROWS(D$9:D437)),,1))</f>
        <v/>
      </c>
      <c r="E437" s="59" t="str">
        <f t="array" ref="E437">IF(ROWS(E$9:E437)&gt;$U$5,"",INDEX(X$13:X$512,SMALL(IF(($Z$13:$Z$512=$Z$5),ROW($A$9:$A$508)-ROW($A$9)+1,""),ROWS(E$9:E437)),,1))</f>
        <v/>
      </c>
      <c r="F437" s="59" t="str">
        <f t="array" ref="F437">IF(ROWS(F$9:F437)&gt;$U$5,"",INDEX(Y$13:Y$512,SMALL(IF(($Z$13:$Z$512=$Z$5),ROW($A$9:$A$508)-ROW($A$9)+1,""),ROWS(F$9:F437)),,1))</f>
        <v/>
      </c>
      <c r="G437" s="59" t="str">
        <f t="array" ref="G437">IF(ROWS(G$9:G437)&gt;$U$5,"",INDEX(Z$13:Z$512,SMALL(IF(($Z$13:$Z$512=$Z$5),ROW($A$9:$A$508)-ROW($A$9)+1,""),ROWS(G$9:G437)),,1))</f>
        <v/>
      </c>
      <c r="H437" s="59" t="str">
        <f t="array" ref="H437">IF(ROWS(H$9:H437)&gt;$U$5,"",INDEX(AC$13:AC$512,SMALL(IF(($Z$13:$Z$512=$Z$5),ROW($A$9:$A$508)-ROW($A$9)+1,""),ROWS(H$9:H437)),,1))</f>
        <v/>
      </c>
      <c r="I437" s="105"/>
      <c r="J437" s="105"/>
      <c r="K437" s="105"/>
      <c r="L437" s="105"/>
      <c r="M437" s="136"/>
      <c r="N437" s="44"/>
      <c r="O437" s="44"/>
      <c r="P437" s="44"/>
      <c r="Q437" s="44"/>
      <c r="R437" s="44"/>
      <c r="S437" s="44"/>
      <c r="T437" s="44">
        <f>Nut_StatusTool!A431</f>
        <v>425</v>
      </c>
      <c r="U437" s="44">
        <f>Nut_StatusTool!B431</f>
        <v>0</v>
      </c>
      <c r="V437" s="44">
        <f>Nut_StatusTool!C431</f>
        <v>0</v>
      </c>
      <c r="W437" s="44">
        <f>Nut_StatusTool!D431</f>
        <v>0</v>
      </c>
      <c r="X437" s="44">
        <f>Nut_StatusTool!F431</f>
        <v>0</v>
      </c>
      <c r="Y437" s="285" t="str">
        <f>Nut_StatusTool!K431</f>
        <v/>
      </c>
      <c r="Z437" s="44" t="str">
        <f>Nut_StatusTool!L431</f>
        <v/>
      </c>
      <c r="AA437" s="44" t="str">
        <f>Nut_StatusTool!M431</f>
        <v/>
      </c>
      <c r="AB437" s="44" t="str">
        <f>Nut_StatusTool!N431</f>
        <v/>
      </c>
      <c r="AC437" s="44">
        <f>Nut_StatusTool!I431</f>
        <v>0</v>
      </c>
      <c r="AD437" s="44">
        <f>Nut_StatusTool!J431</f>
        <v>0</v>
      </c>
    </row>
    <row r="438" spans="1:30" ht="20.100000000000001" customHeight="1">
      <c r="A438" s="59" t="str">
        <f t="array" ref="A438">IF(ROWS(A$9:A438)&gt;$U$5,"",INDEX(T$13:T$512,SMALL(IF(($Z$13:$Z$512=$Z$5),ROW($A$9:$A$508)-ROW($A$9)+1,""),ROWS(A$9:A438)),,1))</f>
        <v/>
      </c>
      <c r="B438" s="390" t="str">
        <f t="array" ref="B438">IF(ROWS(B$9:B438)&gt;$U$5,"",INDEX(U$13:U$512,SMALL(IF(($Z$13:$Z$512=$Z$5),ROW($A$9:$A$508)-ROW($A$9)+1,""),ROWS(B$9:B438)),,1))</f>
        <v/>
      </c>
      <c r="C438" s="389" t="str">
        <f t="array" ref="C438">IF(ROWS(C$9:C438)&gt;$U$5,"",INDEX(V$13:V$512,SMALL(IF(($Z$13:$Z$512=$Z$5),ROW($A$9:$A$508)-ROW($A$9)+1,""),ROWS(C$9:C438)),,1))</f>
        <v/>
      </c>
      <c r="D438" s="309" t="str">
        <f t="array" ref="D438">IF(ROWS(D$9:D438)&gt;$U$5,"",INDEX(W$13:W$512,SMALL(IF(($Z$13:$Z$512=$Z$5),ROW($A$9:$A$508)-ROW($A$9)+1,""),ROWS(D$9:D438)),,1))</f>
        <v/>
      </c>
      <c r="E438" s="59" t="str">
        <f t="array" ref="E438">IF(ROWS(E$9:E438)&gt;$U$5,"",INDEX(X$13:X$512,SMALL(IF(($Z$13:$Z$512=$Z$5),ROW($A$9:$A$508)-ROW($A$9)+1,""),ROWS(E$9:E438)),,1))</f>
        <v/>
      </c>
      <c r="F438" s="59" t="str">
        <f t="array" ref="F438">IF(ROWS(F$9:F438)&gt;$U$5,"",INDEX(Y$13:Y$512,SMALL(IF(($Z$13:$Z$512=$Z$5),ROW($A$9:$A$508)-ROW($A$9)+1,""),ROWS(F$9:F438)),,1))</f>
        <v/>
      </c>
      <c r="G438" s="59" t="str">
        <f t="array" ref="G438">IF(ROWS(G$9:G438)&gt;$U$5,"",INDEX(Z$13:Z$512,SMALL(IF(($Z$13:$Z$512=$Z$5),ROW($A$9:$A$508)-ROW($A$9)+1,""),ROWS(G$9:G438)),,1))</f>
        <v/>
      </c>
      <c r="H438" s="59" t="str">
        <f t="array" ref="H438">IF(ROWS(H$9:H438)&gt;$U$5,"",INDEX(AC$13:AC$512,SMALL(IF(($Z$13:$Z$512=$Z$5),ROW($A$9:$A$508)-ROW($A$9)+1,""),ROWS(H$9:H438)),,1))</f>
        <v/>
      </c>
      <c r="I438" s="105"/>
      <c r="J438" s="105"/>
      <c r="K438" s="105"/>
      <c r="L438" s="105"/>
      <c r="M438" s="136"/>
      <c r="N438" s="44"/>
      <c r="O438" s="44"/>
      <c r="P438" s="44"/>
      <c r="Q438" s="44"/>
      <c r="R438" s="44"/>
      <c r="S438" s="44"/>
      <c r="T438" s="44">
        <f>Nut_StatusTool!A432</f>
        <v>426</v>
      </c>
      <c r="U438" s="44">
        <f>Nut_StatusTool!B432</f>
        <v>0</v>
      </c>
      <c r="V438" s="44">
        <f>Nut_StatusTool!C432</f>
        <v>0</v>
      </c>
      <c r="W438" s="44">
        <f>Nut_StatusTool!D432</f>
        <v>0</v>
      </c>
      <c r="X438" s="44">
        <f>Nut_StatusTool!F432</f>
        <v>0</v>
      </c>
      <c r="Y438" s="285" t="str">
        <f>Nut_StatusTool!K432</f>
        <v/>
      </c>
      <c r="Z438" s="44" t="str">
        <f>Nut_StatusTool!L432</f>
        <v/>
      </c>
      <c r="AA438" s="44" t="str">
        <f>Nut_StatusTool!M432</f>
        <v/>
      </c>
      <c r="AB438" s="44" t="str">
        <f>Nut_StatusTool!N432</f>
        <v/>
      </c>
      <c r="AC438" s="44">
        <f>Nut_StatusTool!I432</f>
        <v>0</v>
      </c>
      <c r="AD438" s="44">
        <f>Nut_StatusTool!J432</f>
        <v>0</v>
      </c>
    </row>
    <row r="439" spans="1:30" ht="20.100000000000001" customHeight="1">
      <c r="A439" s="59" t="str">
        <f t="array" ref="A439">IF(ROWS(A$9:A439)&gt;$U$5,"",INDEX(T$13:T$512,SMALL(IF(($Z$13:$Z$512=$Z$5),ROW($A$9:$A$508)-ROW($A$9)+1,""),ROWS(A$9:A439)),,1))</f>
        <v/>
      </c>
      <c r="B439" s="390" t="str">
        <f t="array" ref="B439">IF(ROWS(B$9:B439)&gt;$U$5,"",INDEX(U$13:U$512,SMALL(IF(($Z$13:$Z$512=$Z$5),ROW($A$9:$A$508)-ROW($A$9)+1,""),ROWS(B$9:B439)),,1))</f>
        <v/>
      </c>
      <c r="C439" s="389" t="str">
        <f t="array" ref="C439">IF(ROWS(C$9:C439)&gt;$U$5,"",INDEX(V$13:V$512,SMALL(IF(($Z$13:$Z$512=$Z$5),ROW($A$9:$A$508)-ROW($A$9)+1,""),ROWS(C$9:C439)),,1))</f>
        <v/>
      </c>
      <c r="D439" s="309" t="str">
        <f t="array" ref="D439">IF(ROWS(D$9:D439)&gt;$U$5,"",INDEX(W$13:W$512,SMALL(IF(($Z$13:$Z$512=$Z$5),ROW($A$9:$A$508)-ROW($A$9)+1,""),ROWS(D$9:D439)),,1))</f>
        <v/>
      </c>
      <c r="E439" s="59" t="str">
        <f t="array" ref="E439">IF(ROWS(E$9:E439)&gt;$U$5,"",INDEX(X$13:X$512,SMALL(IF(($Z$13:$Z$512=$Z$5),ROW($A$9:$A$508)-ROW($A$9)+1,""),ROWS(E$9:E439)),,1))</f>
        <v/>
      </c>
      <c r="F439" s="59" t="str">
        <f t="array" ref="F439">IF(ROWS(F$9:F439)&gt;$U$5,"",INDEX(Y$13:Y$512,SMALL(IF(($Z$13:$Z$512=$Z$5),ROW($A$9:$A$508)-ROW($A$9)+1,""),ROWS(F$9:F439)),,1))</f>
        <v/>
      </c>
      <c r="G439" s="59" t="str">
        <f t="array" ref="G439">IF(ROWS(G$9:G439)&gt;$U$5,"",INDEX(Z$13:Z$512,SMALL(IF(($Z$13:$Z$512=$Z$5),ROW($A$9:$A$508)-ROW($A$9)+1,""),ROWS(G$9:G439)),,1))</f>
        <v/>
      </c>
      <c r="H439" s="59" t="str">
        <f t="array" ref="H439">IF(ROWS(H$9:H439)&gt;$U$5,"",INDEX(AC$13:AC$512,SMALL(IF(($Z$13:$Z$512=$Z$5),ROW($A$9:$A$508)-ROW($A$9)+1,""),ROWS(H$9:H439)),,1))</f>
        <v/>
      </c>
      <c r="I439" s="105"/>
      <c r="J439" s="105"/>
      <c r="K439" s="105"/>
      <c r="L439" s="105"/>
      <c r="M439" s="136"/>
      <c r="N439" s="44"/>
      <c r="O439" s="44"/>
      <c r="P439" s="44"/>
      <c r="Q439" s="44"/>
      <c r="R439" s="44"/>
      <c r="S439" s="44"/>
      <c r="T439" s="44">
        <f>Nut_StatusTool!A433</f>
        <v>427</v>
      </c>
      <c r="U439" s="44">
        <f>Nut_StatusTool!B433</f>
        <v>0</v>
      </c>
      <c r="V439" s="44">
        <f>Nut_StatusTool!C433</f>
        <v>0</v>
      </c>
      <c r="W439" s="44">
        <f>Nut_StatusTool!D433</f>
        <v>0</v>
      </c>
      <c r="X439" s="44">
        <f>Nut_StatusTool!F433</f>
        <v>0</v>
      </c>
      <c r="Y439" s="285" t="str">
        <f>Nut_StatusTool!K433</f>
        <v/>
      </c>
      <c r="Z439" s="44" t="str">
        <f>Nut_StatusTool!L433</f>
        <v/>
      </c>
      <c r="AA439" s="44" t="str">
        <f>Nut_StatusTool!M433</f>
        <v/>
      </c>
      <c r="AB439" s="44" t="str">
        <f>Nut_StatusTool!N433</f>
        <v/>
      </c>
      <c r="AC439" s="44">
        <f>Nut_StatusTool!I433</f>
        <v>0</v>
      </c>
      <c r="AD439" s="44">
        <f>Nut_StatusTool!J433</f>
        <v>0</v>
      </c>
    </row>
    <row r="440" spans="1:30" ht="20.100000000000001" customHeight="1">
      <c r="A440" s="59" t="str">
        <f t="array" ref="A440">IF(ROWS(A$9:A440)&gt;$U$5,"",INDEX(T$13:T$512,SMALL(IF(($Z$13:$Z$512=$Z$5),ROW($A$9:$A$508)-ROW($A$9)+1,""),ROWS(A$9:A440)),,1))</f>
        <v/>
      </c>
      <c r="B440" s="390" t="str">
        <f t="array" ref="B440">IF(ROWS(B$9:B440)&gt;$U$5,"",INDEX(U$13:U$512,SMALL(IF(($Z$13:$Z$512=$Z$5),ROW($A$9:$A$508)-ROW($A$9)+1,""),ROWS(B$9:B440)),,1))</f>
        <v/>
      </c>
      <c r="C440" s="389" t="str">
        <f t="array" ref="C440">IF(ROWS(C$9:C440)&gt;$U$5,"",INDEX(V$13:V$512,SMALL(IF(($Z$13:$Z$512=$Z$5),ROW($A$9:$A$508)-ROW($A$9)+1,""),ROWS(C$9:C440)),,1))</f>
        <v/>
      </c>
      <c r="D440" s="309" t="str">
        <f t="array" ref="D440">IF(ROWS(D$9:D440)&gt;$U$5,"",INDEX(W$13:W$512,SMALL(IF(($Z$13:$Z$512=$Z$5),ROW($A$9:$A$508)-ROW($A$9)+1,""),ROWS(D$9:D440)),,1))</f>
        <v/>
      </c>
      <c r="E440" s="59" t="str">
        <f t="array" ref="E440">IF(ROWS(E$9:E440)&gt;$U$5,"",INDEX(X$13:X$512,SMALL(IF(($Z$13:$Z$512=$Z$5),ROW($A$9:$A$508)-ROW($A$9)+1,""),ROWS(E$9:E440)),,1))</f>
        <v/>
      </c>
      <c r="F440" s="59" t="str">
        <f t="array" ref="F440">IF(ROWS(F$9:F440)&gt;$U$5,"",INDEX(Y$13:Y$512,SMALL(IF(($Z$13:$Z$512=$Z$5),ROW($A$9:$A$508)-ROW($A$9)+1,""),ROWS(F$9:F440)),,1))</f>
        <v/>
      </c>
      <c r="G440" s="59" t="str">
        <f t="array" ref="G440">IF(ROWS(G$9:G440)&gt;$U$5,"",INDEX(Z$13:Z$512,SMALL(IF(($Z$13:$Z$512=$Z$5),ROW($A$9:$A$508)-ROW($A$9)+1,""),ROWS(G$9:G440)),,1))</f>
        <v/>
      </c>
      <c r="H440" s="59" t="str">
        <f t="array" ref="H440">IF(ROWS(H$9:H440)&gt;$U$5,"",INDEX(AC$13:AC$512,SMALL(IF(($Z$13:$Z$512=$Z$5),ROW($A$9:$A$508)-ROW($A$9)+1,""),ROWS(H$9:H440)),,1))</f>
        <v/>
      </c>
      <c r="I440" s="105"/>
      <c r="J440" s="105"/>
      <c r="K440" s="105"/>
      <c r="L440" s="105"/>
      <c r="M440" s="136"/>
      <c r="N440" s="44"/>
      <c r="O440" s="44"/>
      <c r="P440" s="44"/>
      <c r="Q440" s="44"/>
      <c r="R440" s="44"/>
      <c r="S440" s="44"/>
      <c r="T440" s="44">
        <f>Nut_StatusTool!A434</f>
        <v>428</v>
      </c>
      <c r="U440" s="44">
        <f>Nut_StatusTool!B434</f>
        <v>0</v>
      </c>
      <c r="V440" s="44">
        <f>Nut_StatusTool!C434</f>
        <v>0</v>
      </c>
      <c r="W440" s="44">
        <f>Nut_StatusTool!D434</f>
        <v>0</v>
      </c>
      <c r="X440" s="44">
        <f>Nut_StatusTool!F434</f>
        <v>0</v>
      </c>
      <c r="Y440" s="285" t="str">
        <f>Nut_StatusTool!K434</f>
        <v/>
      </c>
      <c r="Z440" s="44" t="str">
        <f>Nut_StatusTool!L434</f>
        <v/>
      </c>
      <c r="AA440" s="44" t="str">
        <f>Nut_StatusTool!M434</f>
        <v/>
      </c>
      <c r="AB440" s="44" t="str">
        <f>Nut_StatusTool!N434</f>
        <v/>
      </c>
      <c r="AC440" s="44">
        <f>Nut_StatusTool!I434</f>
        <v>0</v>
      </c>
      <c r="AD440" s="44">
        <f>Nut_StatusTool!J434</f>
        <v>0</v>
      </c>
    </row>
    <row r="441" spans="1:30" ht="20.100000000000001" customHeight="1">
      <c r="A441" s="59" t="str">
        <f t="array" ref="A441">IF(ROWS(A$9:A441)&gt;$U$5,"",INDEX(T$13:T$512,SMALL(IF(($Z$13:$Z$512=$Z$5),ROW($A$9:$A$508)-ROW($A$9)+1,""),ROWS(A$9:A441)),,1))</f>
        <v/>
      </c>
      <c r="B441" s="390" t="str">
        <f t="array" ref="B441">IF(ROWS(B$9:B441)&gt;$U$5,"",INDEX(U$13:U$512,SMALL(IF(($Z$13:$Z$512=$Z$5),ROW($A$9:$A$508)-ROW($A$9)+1,""),ROWS(B$9:B441)),,1))</f>
        <v/>
      </c>
      <c r="C441" s="389" t="str">
        <f t="array" ref="C441">IF(ROWS(C$9:C441)&gt;$U$5,"",INDEX(V$13:V$512,SMALL(IF(($Z$13:$Z$512=$Z$5),ROW($A$9:$A$508)-ROW($A$9)+1,""),ROWS(C$9:C441)),,1))</f>
        <v/>
      </c>
      <c r="D441" s="309" t="str">
        <f t="array" ref="D441">IF(ROWS(D$9:D441)&gt;$U$5,"",INDEX(W$13:W$512,SMALL(IF(($Z$13:$Z$512=$Z$5),ROW($A$9:$A$508)-ROW($A$9)+1,""),ROWS(D$9:D441)),,1))</f>
        <v/>
      </c>
      <c r="E441" s="59" t="str">
        <f t="array" ref="E441">IF(ROWS(E$9:E441)&gt;$U$5,"",INDEX(X$13:X$512,SMALL(IF(($Z$13:$Z$512=$Z$5),ROW($A$9:$A$508)-ROW($A$9)+1,""),ROWS(E$9:E441)),,1))</f>
        <v/>
      </c>
      <c r="F441" s="59" t="str">
        <f t="array" ref="F441">IF(ROWS(F$9:F441)&gt;$U$5,"",INDEX(Y$13:Y$512,SMALL(IF(($Z$13:$Z$512=$Z$5),ROW($A$9:$A$508)-ROW($A$9)+1,""),ROWS(F$9:F441)),,1))</f>
        <v/>
      </c>
      <c r="G441" s="59" t="str">
        <f t="array" ref="G441">IF(ROWS(G$9:G441)&gt;$U$5,"",INDEX(Z$13:Z$512,SMALL(IF(($Z$13:$Z$512=$Z$5),ROW($A$9:$A$508)-ROW($A$9)+1,""),ROWS(G$9:G441)),,1))</f>
        <v/>
      </c>
      <c r="H441" s="59" t="str">
        <f t="array" ref="H441">IF(ROWS(H$9:H441)&gt;$U$5,"",INDEX(AC$13:AC$512,SMALL(IF(($Z$13:$Z$512=$Z$5),ROW($A$9:$A$508)-ROW($A$9)+1,""),ROWS(H$9:H441)),,1))</f>
        <v/>
      </c>
      <c r="I441" s="105"/>
      <c r="J441" s="105"/>
      <c r="K441" s="105"/>
      <c r="L441" s="105"/>
      <c r="M441" s="136"/>
      <c r="N441" s="44"/>
      <c r="O441" s="44"/>
      <c r="P441" s="44"/>
      <c r="Q441" s="44"/>
      <c r="R441" s="44"/>
      <c r="S441" s="44"/>
      <c r="T441" s="44">
        <f>Nut_StatusTool!A435</f>
        <v>429</v>
      </c>
      <c r="U441" s="44">
        <f>Nut_StatusTool!B435</f>
        <v>0</v>
      </c>
      <c r="V441" s="44">
        <f>Nut_StatusTool!C435</f>
        <v>0</v>
      </c>
      <c r="W441" s="44">
        <f>Nut_StatusTool!D435</f>
        <v>0</v>
      </c>
      <c r="X441" s="44">
        <f>Nut_StatusTool!F435</f>
        <v>0</v>
      </c>
      <c r="Y441" s="285" t="str">
        <f>Nut_StatusTool!K435</f>
        <v/>
      </c>
      <c r="Z441" s="44" t="str">
        <f>Nut_StatusTool!L435</f>
        <v/>
      </c>
      <c r="AA441" s="44" t="str">
        <f>Nut_StatusTool!M435</f>
        <v/>
      </c>
      <c r="AB441" s="44" t="str">
        <f>Nut_StatusTool!N435</f>
        <v/>
      </c>
      <c r="AC441" s="44">
        <f>Nut_StatusTool!I435</f>
        <v>0</v>
      </c>
      <c r="AD441" s="44">
        <f>Nut_StatusTool!J435</f>
        <v>0</v>
      </c>
    </row>
    <row r="442" spans="1:30" ht="20.100000000000001" customHeight="1">
      <c r="A442" s="59" t="str">
        <f t="array" ref="A442">IF(ROWS(A$9:A442)&gt;$U$5,"",INDEX(T$13:T$512,SMALL(IF(($Z$13:$Z$512=$Z$5),ROW($A$9:$A$508)-ROW($A$9)+1,""),ROWS(A$9:A442)),,1))</f>
        <v/>
      </c>
      <c r="B442" s="390" t="str">
        <f t="array" ref="B442">IF(ROWS(B$9:B442)&gt;$U$5,"",INDEX(U$13:U$512,SMALL(IF(($Z$13:$Z$512=$Z$5),ROW($A$9:$A$508)-ROW($A$9)+1,""),ROWS(B$9:B442)),,1))</f>
        <v/>
      </c>
      <c r="C442" s="389" t="str">
        <f t="array" ref="C442">IF(ROWS(C$9:C442)&gt;$U$5,"",INDEX(V$13:V$512,SMALL(IF(($Z$13:$Z$512=$Z$5),ROW($A$9:$A$508)-ROW($A$9)+1,""),ROWS(C$9:C442)),,1))</f>
        <v/>
      </c>
      <c r="D442" s="309" t="str">
        <f t="array" ref="D442">IF(ROWS(D$9:D442)&gt;$U$5,"",INDEX(W$13:W$512,SMALL(IF(($Z$13:$Z$512=$Z$5),ROW($A$9:$A$508)-ROW($A$9)+1,""),ROWS(D$9:D442)),,1))</f>
        <v/>
      </c>
      <c r="E442" s="59" t="str">
        <f t="array" ref="E442">IF(ROWS(E$9:E442)&gt;$U$5,"",INDEX(X$13:X$512,SMALL(IF(($Z$13:$Z$512=$Z$5),ROW($A$9:$A$508)-ROW($A$9)+1,""),ROWS(E$9:E442)),,1))</f>
        <v/>
      </c>
      <c r="F442" s="59" t="str">
        <f t="array" ref="F442">IF(ROWS(F$9:F442)&gt;$U$5,"",INDEX(Y$13:Y$512,SMALL(IF(($Z$13:$Z$512=$Z$5),ROW($A$9:$A$508)-ROW($A$9)+1,""),ROWS(F$9:F442)),,1))</f>
        <v/>
      </c>
      <c r="G442" s="59" t="str">
        <f t="array" ref="G442">IF(ROWS(G$9:G442)&gt;$U$5,"",INDEX(Z$13:Z$512,SMALL(IF(($Z$13:$Z$512=$Z$5),ROW($A$9:$A$508)-ROW($A$9)+1,""),ROWS(G$9:G442)),,1))</f>
        <v/>
      </c>
      <c r="H442" s="59" t="str">
        <f t="array" ref="H442">IF(ROWS(H$9:H442)&gt;$U$5,"",INDEX(AC$13:AC$512,SMALL(IF(($Z$13:$Z$512=$Z$5),ROW($A$9:$A$508)-ROW($A$9)+1,""),ROWS(H$9:H442)),,1))</f>
        <v/>
      </c>
      <c r="I442" s="105"/>
      <c r="J442" s="105"/>
      <c r="K442" s="105"/>
      <c r="L442" s="105"/>
      <c r="M442" s="136"/>
      <c r="N442" s="44"/>
      <c r="O442" s="44"/>
      <c r="P442" s="44"/>
      <c r="Q442" s="44"/>
      <c r="R442" s="44"/>
      <c r="S442" s="44"/>
      <c r="T442" s="44">
        <f>Nut_StatusTool!A436</f>
        <v>430</v>
      </c>
      <c r="U442" s="44">
        <f>Nut_StatusTool!B436</f>
        <v>0</v>
      </c>
      <c r="V442" s="44">
        <f>Nut_StatusTool!C436</f>
        <v>0</v>
      </c>
      <c r="W442" s="44">
        <f>Nut_StatusTool!D436</f>
        <v>0</v>
      </c>
      <c r="X442" s="44">
        <f>Nut_StatusTool!F436</f>
        <v>0</v>
      </c>
      <c r="Y442" s="285" t="str">
        <f>Nut_StatusTool!K436</f>
        <v/>
      </c>
      <c r="Z442" s="44" t="str">
        <f>Nut_StatusTool!L436</f>
        <v/>
      </c>
      <c r="AA442" s="44" t="str">
        <f>Nut_StatusTool!M436</f>
        <v/>
      </c>
      <c r="AB442" s="44" t="str">
        <f>Nut_StatusTool!N436</f>
        <v/>
      </c>
      <c r="AC442" s="44">
        <f>Nut_StatusTool!I436</f>
        <v>0</v>
      </c>
      <c r="AD442" s="44">
        <f>Nut_StatusTool!J436</f>
        <v>0</v>
      </c>
    </row>
    <row r="443" spans="1:30" ht="20.100000000000001" customHeight="1">
      <c r="A443" s="59" t="str">
        <f t="array" ref="A443">IF(ROWS(A$9:A443)&gt;$U$5,"",INDEX(T$13:T$512,SMALL(IF(($Z$13:$Z$512=$Z$5),ROW($A$9:$A$508)-ROW($A$9)+1,""),ROWS(A$9:A443)),,1))</f>
        <v/>
      </c>
      <c r="B443" s="390" t="str">
        <f t="array" ref="B443">IF(ROWS(B$9:B443)&gt;$U$5,"",INDEX(U$13:U$512,SMALL(IF(($Z$13:$Z$512=$Z$5),ROW($A$9:$A$508)-ROW($A$9)+1,""),ROWS(B$9:B443)),,1))</f>
        <v/>
      </c>
      <c r="C443" s="389" t="str">
        <f t="array" ref="C443">IF(ROWS(C$9:C443)&gt;$U$5,"",INDEX(V$13:V$512,SMALL(IF(($Z$13:$Z$512=$Z$5),ROW($A$9:$A$508)-ROW($A$9)+1,""),ROWS(C$9:C443)),,1))</f>
        <v/>
      </c>
      <c r="D443" s="309" t="str">
        <f t="array" ref="D443">IF(ROWS(D$9:D443)&gt;$U$5,"",INDEX(W$13:W$512,SMALL(IF(($Z$13:$Z$512=$Z$5),ROW($A$9:$A$508)-ROW($A$9)+1,""),ROWS(D$9:D443)),,1))</f>
        <v/>
      </c>
      <c r="E443" s="59" t="str">
        <f t="array" ref="E443">IF(ROWS(E$9:E443)&gt;$U$5,"",INDEX(X$13:X$512,SMALL(IF(($Z$13:$Z$512=$Z$5),ROW($A$9:$A$508)-ROW($A$9)+1,""),ROWS(E$9:E443)),,1))</f>
        <v/>
      </c>
      <c r="F443" s="59" t="str">
        <f t="array" ref="F443">IF(ROWS(F$9:F443)&gt;$U$5,"",INDEX(Y$13:Y$512,SMALL(IF(($Z$13:$Z$512=$Z$5),ROW($A$9:$A$508)-ROW($A$9)+1,""),ROWS(F$9:F443)),,1))</f>
        <v/>
      </c>
      <c r="G443" s="59" t="str">
        <f t="array" ref="G443">IF(ROWS(G$9:G443)&gt;$U$5,"",INDEX(Z$13:Z$512,SMALL(IF(($Z$13:$Z$512=$Z$5),ROW($A$9:$A$508)-ROW($A$9)+1,""),ROWS(G$9:G443)),,1))</f>
        <v/>
      </c>
      <c r="H443" s="59" t="str">
        <f t="array" ref="H443">IF(ROWS(H$9:H443)&gt;$U$5,"",INDEX(AC$13:AC$512,SMALL(IF(($Z$13:$Z$512=$Z$5),ROW($A$9:$A$508)-ROW($A$9)+1,""),ROWS(H$9:H443)),,1))</f>
        <v/>
      </c>
      <c r="I443" s="105"/>
      <c r="J443" s="105"/>
      <c r="K443" s="105"/>
      <c r="L443" s="105"/>
      <c r="M443" s="136"/>
      <c r="N443" s="44"/>
      <c r="O443" s="44"/>
      <c r="P443" s="44"/>
      <c r="Q443" s="44"/>
      <c r="R443" s="44"/>
      <c r="S443" s="44"/>
      <c r="T443" s="44">
        <f>Nut_StatusTool!A437</f>
        <v>431</v>
      </c>
      <c r="U443" s="44">
        <f>Nut_StatusTool!B437</f>
        <v>0</v>
      </c>
      <c r="V443" s="44">
        <f>Nut_StatusTool!C437</f>
        <v>0</v>
      </c>
      <c r="W443" s="44">
        <f>Nut_StatusTool!D437</f>
        <v>0</v>
      </c>
      <c r="X443" s="44">
        <f>Nut_StatusTool!F437</f>
        <v>0</v>
      </c>
      <c r="Y443" s="285" t="str">
        <f>Nut_StatusTool!K437</f>
        <v/>
      </c>
      <c r="Z443" s="44" t="str">
        <f>Nut_StatusTool!L437</f>
        <v/>
      </c>
      <c r="AA443" s="44" t="str">
        <f>Nut_StatusTool!M437</f>
        <v/>
      </c>
      <c r="AB443" s="44" t="str">
        <f>Nut_StatusTool!N437</f>
        <v/>
      </c>
      <c r="AC443" s="44">
        <f>Nut_StatusTool!I437</f>
        <v>0</v>
      </c>
      <c r="AD443" s="44">
        <f>Nut_StatusTool!J437</f>
        <v>0</v>
      </c>
    </row>
    <row r="444" spans="1:30" ht="20.100000000000001" customHeight="1">
      <c r="A444" s="59" t="str">
        <f t="array" ref="A444">IF(ROWS(A$9:A444)&gt;$U$5,"",INDEX(T$13:T$512,SMALL(IF(($Z$13:$Z$512=$Z$5),ROW($A$9:$A$508)-ROW($A$9)+1,""),ROWS(A$9:A444)),,1))</f>
        <v/>
      </c>
      <c r="B444" s="390" t="str">
        <f t="array" ref="B444">IF(ROWS(B$9:B444)&gt;$U$5,"",INDEX(U$13:U$512,SMALL(IF(($Z$13:$Z$512=$Z$5),ROW($A$9:$A$508)-ROW($A$9)+1,""),ROWS(B$9:B444)),,1))</f>
        <v/>
      </c>
      <c r="C444" s="389" t="str">
        <f t="array" ref="C444">IF(ROWS(C$9:C444)&gt;$U$5,"",INDEX(V$13:V$512,SMALL(IF(($Z$13:$Z$512=$Z$5),ROW($A$9:$A$508)-ROW($A$9)+1,""),ROWS(C$9:C444)),,1))</f>
        <v/>
      </c>
      <c r="D444" s="309" t="str">
        <f t="array" ref="D444">IF(ROWS(D$9:D444)&gt;$U$5,"",INDEX(W$13:W$512,SMALL(IF(($Z$13:$Z$512=$Z$5),ROW($A$9:$A$508)-ROW($A$9)+1,""),ROWS(D$9:D444)),,1))</f>
        <v/>
      </c>
      <c r="E444" s="59" t="str">
        <f t="array" ref="E444">IF(ROWS(E$9:E444)&gt;$U$5,"",INDEX(X$13:X$512,SMALL(IF(($Z$13:$Z$512=$Z$5),ROW($A$9:$A$508)-ROW($A$9)+1,""),ROWS(E$9:E444)),,1))</f>
        <v/>
      </c>
      <c r="F444" s="59" t="str">
        <f t="array" ref="F444">IF(ROWS(F$9:F444)&gt;$U$5,"",INDEX(Y$13:Y$512,SMALL(IF(($Z$13:$Z$512=$Z$5),ROW($A$9:$A$508)-ROW($A$9)+1,""),ROWS(F$9:F444)),,1))</f>
        <v/>
      </c>
      <c r="G444" s="59" t="str">
        <f t="array" ref="G444">IF(ROWS(G$9:G444)&gt;$U$5,"",INDEX(Z$13:Z$512,SMALL(IF(($Z$13:$Z$512=$Z$5),ROW($A$9:$A$508)-ROW($A$9)+1,""),ROWS(G$9:G444)),,1))</f>
        <v/>
      </c>
      <c r="H444" s="59" t="str">
        <f t="array" ref="H444">IF(ROWS(H$9:H444)&gt;$U$5,"",INDEX(AC$13:AC$512,SMALL(IF(($Z$13:$Z$512=$Z$5),ROW($A$9:$A$508)-ROW($A$9)+1,""),ROWS(H$9:H444)),,1))</f>
        <v/>
      </c>
      <c r="I444" s="105"/>
      <c r="J444" s="105"/>
      <c r="K444" s="105"/>
      <c r="L444" s="105"/>
      <c r="M444" s="136"/>
      <c r="N444" s="44"/>
      <c r="O444" s="44"/>
      <c r="P444" s="44"/>
      <c r="Q444" s="44"/>
      <c r="R444" s="44"/>
      <c r="S444" s="44"/>
      <c r="T444" s="44">
        <f>Nut_StatusTool!A438</f>
        <v>432</v>
      </c>
      <c r="U444" s="44">
        <f>Nut_StatusTool!B438</f>
        <v>0</v>
      </c>
      <c r="V444" s="44">
        <f>Nut_StatusTool!C438</f>
        <v>0</v>
      </c>
      <c r="W444" s="44">
        <f>Nut_StatusTool!D438</f>
        <v>0</v>
      </c>
      <c r="X444" s="44">
        <f>Nut_StatusTool!F438</f>
        <v>0</v>
      </c>
      <c r="Y444" s="285" t="str">
        <f>Nut_StatusTool!K438</f>
        <v/>
      </c>
      <c r="Z444" s="44" t="str">
        <f>Nut_StatusTool!L438</f>
        <v/>
      </c>
      <c r="AA444" s="44" t="str">
        <f>Nut_StatusTool!M438</f>
        <v/>
      </c>
      <c r="AB444" s="44" t="str">
        <f>Nut_StatusTool!N438</f>
        <v/>
      </c>
      <c r="AC444" s="44">
        <f>Nut_StatusTool!I438</f>
        <v>0</v>
      </c>
      <c r="AD444" s="44">
        <f>Nut_StatusTool!J438</f>
        <v>0</v>
      </c>
    </row>
    <row r="445" spans="1:30" ht="20.100000000000001" customHeight="1">
      <c r="A445" s="59" t="str">
        <f t="array" ref="A445">IF(ROWS(A$9:A445)&gt;$U$5,"",INDEX(T$13:T$512,SMALL(IF(($Z$13:$Z$512=$Z$5),ROW($A$9:$A$508)-ROW($A$9)+1,""),ROWS(A$9:A445)),,1))</f>
        <v/>
      </c>
      <c r="B445" s="390" t="str">
        <f t="array" ref="B445">IF(ROWS(B$9:B445)&gt;$U$5,"",INDEX(U$13:U$512,SMALL(IF(($Z$13:$Z$512=$Z$5),ROW($A$9:$A$508)-ROW($A$9)+1,""),ROWS(B$9:B445)),,1))</f>
        <v/>
      </c>
      <c r="C445" s="389" t="str">
        <f t="array" ref="C445">IF(ROWS(C$9:C445)&gt;$U$5,"",INDEX(V$13:V$512,SMALL(IF(($Z$13:$Z$512=$Z$5),ROW($A$9:$A$508)-ROW($A$9)+1,""),ROWS(C$9:C445)),,1))</f>
        <v/>
      </c>
      <c r="D445" s="309" t="str">
        <f t="array" ref="D445">IF(ROWS(D$9:D445)&gt;$U$5,"",INDEX(W$13:W$512,SMALL(IF(($Z$13:$Z$512=$Z$5),ROW($A$9:$A$508)-ROW($A$9)+1,""),ROWS(D$9:D445)),,1))</f>
        <v/>
      </c>
      <c r="E445" s="59" t="str">
        <f t="array" ref="E445">IF(ROWS(E$9:E445)&gt;$U$5,"",INDEX(X$13:X$512,SMALL(IF(($Z$13:$Z$512=$Z$5),ROW($A$9:$A$508)-ROW($A$9)+1,""),ROWS(E$9:E445)),,1))</f>
        <v/>
      </c>
      <c r="F445" s="59" t="str">
        <f t="array" ref="F445">IF(ROWS(F$9:F445)&gt;$U$5,"",INDEX(Y$13:Y$512,SMALL(IF(($Z$13:$Z$512=$Z$5),ROW($A$9:$A$508)-ROW($A$9)+1,""),ROWS(F$9:F445)),,1))</f>
        <v/>
      </c>
      <c r="G445" s="59" t="str">
        <f t="array" ref="G445">IF(ROWS(G$9:G445)&gt;$U$5,"",INDEX(Z$13:Z$512,SMALL(IF(($Z$13:$Z$512=$Z$5),ROW($A$9:$A$508)-ROW($A$9)+1,""),ROWS(G$9:G445)),,1))</f>
        <v/>
      </c>
      <c r="H445" s="59" t="str">
        <f t="array" ref="H445">IF(ROWS(H$9:H445)&gt;$U$5,"",INDEX(AC$13:AC$512,SMALL(IF(($Z$13:$Z$512=$Z$5),ROW($A$9:$A$508)-ROW($A$9)+1,""),ROWS(H$9:H445)),,1))</f>
        <v/>
      </c>
      <c r="I445" s="105"/>
      <c r="J445" s="105"/>
      <c r="K445" s="105"/>
      <c r="L445" s="105"/>
      <c r="M445" s="136"/>
      <c r="N445" s="44"/>
      <c r="O445" s="44"/>
      <c r="P445" s="44"/>
      <c r="Q445" s="44"/>
      <c r="R445" s="44"/>
      <c r="S445" s="44"/>
      <c r="T445" s="44">
        <f>Nut_StatusTool!A439</f>
        <v>433</v>
      </c>
      <c r="U445" s="44">
        <f>Nut_StatusTool!B439</f>
        <v>0</v>
      </c>
      <c r="V445" s="44">
        <f>Nut_StatusTool!C439</f>
        <v>0</v>
      </c>
      <c r="W445" s="44">
        <f>Nut_StatusTool!D439</f>
        <v>0</v>
      </c>
      <c r="X445" s="44">
        <f>Nut_StatusTool!F439</f>
        <v>0</v>
      </c>
      <c r="Y445" s="285" t="str">
        <f>Nut_StatusTool!K439</f>
        <v/>
      </c>
      <c r="Z445" s="44" t="str">
        <f>Nut_StatusTool!L439</f>
        <v/>
      </c>
      <c r="AA445" s="44" t="str">
        <f>Nut_StatusTool!M439</f>
        <v/>
      </c>
      <c r="AB445" s="44" t="str">
        <f>Nut_StatusTool!N439</f>
        <v/>
      </c>
      <c r="AC445" s="44">
        <f>Nut_StatusTool!I439</f>
        <v>0</v>
      </c>
      <c r="AD445" s="44">
        <f>Nut_StatusTool!J439</f>
        <v>0</v>
      </c>
    </row>
    <row r="446" spans="1:30" ht="20.100000000000001" customHeight="1">
      <c r="A446" s="59" t="str">
        <f t="array" ref="A446">IF(ROWS(A$9:A446)&gt;$U$5,"",INDEX(T$13:T$512,SMALL(IF(($Z$13:$Z$512=$Z$5),ROW($A$9:$A$508)-ROW($A$9)+1,""),ROWS(A$9:A446)),,1))</f>
        <v/>
      </c>
      <c r="B446" s="390" t="str">
        <f t="array" ref="B446">IF(ROWS(B$9:B446)&gt;$U$5,"",INDEX(U$13:U$512,SMALL(IF(($Z$13:$Z$512=$Z$5),ROW($A$9:$A$508)-ROW($A$9)+1,""),ROWS(B$9:B446)),,1))</f>
        <v/>
      </c>
      <c r="C446" s="389" t="str">
        <f t="array" ref="C446">IF(ROWS(C$9:C446)&gt;$U$5,"",INDEX(V$13:V$512,SMALL(IF(($Z$13:$Z$512=$Z$5),ROW($A$9:$A$508)-ROW($A$9)+1,""),ROWS(C$9:C446)),,1))</f>
        <v/>
      </c>
      <c r="D446" s="309" t="str">
        <f t="array" ref="D446">IF(ROWS(D$9:D446)&gt;$U$5,"",INDEX(W$13:W$512,SMALL(IF(($Z$13:$Z$512=$Z$5),ROW($A$9:$A$508)-ROW($A$9)+1,""),ROWS(D$9:D446)),,1))</f>
        <v/>
      </c>
      <c r="E446" s="59" t="str">
        <f t="array" ref="E446">IF(ROWS(E$9:E446)&gt;$U$5,"",INDEX(X$13:X$512,SMALL(IF(($Z$13:$Z$512=$Z$5),ROW($A$9:$A$508)-ROW($A$9)+1,""),ROWS(E$9:E446)),,1))</f>
        <v/>
      </c>
      <c r="F446" s="59" t="str">
        <f t="array" ref="F446">IF(ROWS(F$9:F446)&gt;$U$5,"",INDEX(Y$13:Y$512,SMALL(IF(($Z$13:$Z$512=$Z$5),ROW($A$9:$A$508)-ROW($A$9)+1,""),ROWS(F$9:F446)),,1))</f>
        <v/>
      </c>
      <c r="G446" s="59" t="str">
        <f t="array" ref="G446">IF(ROWS(G$9:G446)&gt;$U$5,"",INDEX(Z$13:Z$512,SMALL(IF(($Z$13:$Z$512=$Z$5),ROW($A$9:$A$508)-ROW($A$9)+1,""),ROWS(G$9:G446)),,1))</f>
        <v/>
      </c>
      <c r="H446" s="59" t="str">
        <f t="array" ref="H446">IF(ROWS(H$9:H446)&gt;$U$5,"",INDEX(AC$13:AC$512,SMALL(IF(($Z$13:$Z$512=$Z$5),ROW($A$9:$A$508)-ROW($A$9)+1,""),ROWS(H$9:H446)),,1))</f>
        <v/>
      </c>
      <c r="I446" s="105"/>
      <c r="J446" s="105"/>
      <c r="K446" s="105"/>
      <c r="L446" s="105"/>
      <c r="M446" s="136"/>
      <c r="N446" s="44"/>
      <c r="O446" s="44"/>
      <c r="P446" s="44"/>
      <c r="Q446" s="44"/>
      <c r="R446" s="44"/>
      <c r="S446" s="44"/>
      <c r="T446" s="44">
        <f>Nut_StatusTool!A440</f>
        <v>434</v>
      </c>
      <c r="U446" s="44">
        <f>Nut_StatusTool!B440</f>
        <v>0</v>
      </c>
      <c r="V446" s="44">
        <f>Nut_StatusTool!C440</f>
        <v>0</v>
      </c>
      <c r="W446" s="44">
        <f>Nut_StatusTool!D440</f>
        <v>0</v>
      </c>
      <c r="X446" s="44">
        <f>Nut_StatusTool!F440</f>
        <v>0</v>
      </c>
      <c r="Y446" s="285" t="str">
        <f>Nut_StatusTool!K440</f>
        <v/>
      </c>
      <c r="Z446" s="44" t="str">
        <f>Nut_StatusTool!L440</f>
        <v/>
      </c>
      <c r="AA446" s="44" t="str">
        <f>Nut_StatusTool!M440</f>
        <v/>
      </c>
      <c r="AB446" s="44" t="str">
        <f>Nut_StatusTool!N440</f>
        <v/>
      </c>
      <c r="AC446" s="44">
        <f>Nut_StatusTool!I440</f>
        <v>0</v>
      </c>
      <c r="AD446" s="44">
        <f>Nut_StatusTool!J440</f>
        <v>0</v>
      </c>
    </row>
    <row r="447" spans="1:30" ht="20.100000000000001" customHeight="1">
      <c r="A447" s="59" t="str">
        <f t="array" ref="A447">IF(ROWS(A$9:A447)&gt;$U$5,"",INDEX(T$13:T$512,SMALL(IF(($Z$13:$Z$512=$Z$5),ROW($A$9:$A$508)-ROW($A$9)+1,""),ROWS(A$9:A447)),,1))</f>
        <v/>
      </c>
      <c r="B447" s="390" t="str">
        <f t="array" ref="B447">IF(ROWS(B$9:B447)&gt;$U$5,"",INDEX(U$13:U$512,SMALL(IF(($Z$13:$Z$512=$Z$5),ROW($A$9:$A$508)-ROW($A$9)+1,""),ROWS(B$9:B447)),,1))</f>
        <v/>
      </c>
      <c r="C447" s="389" t="str">
        <f t="array" ref="C447">IF(ROWS(C$9:C447)&gt;$U$5,"",INDEX(V$13:V$512,SMALL(IF(($Z$13:$Z$512=$Z$5),ROW($A$9:$A$508)-ROW($A$9)+1,""),ROWS(C$9:C447)),,1))</f>
        <v/>
      </c>
      <c r="D447" s="309" t="str">
        <f t="array" ref="D447">IF(ROWS(D$9:D447)&gt;$U$5,"",INDEX(W$13:W$512,SMALL(IF(($Z$13:$Z$512=$Z$5),ROW($A$9:$A$508)-ROW($A$9)+1,""),ROWS(D$9:D447)),,1))</f>
        <v/>
      </c>
      <c r="E447" s="59" t="str">
        <f t="array" ref="E447">IF(ROWS(E$9:E447)&gt;$U$5,"",INDEX(X$13:X$512,SMALL(IF(($Z$13:$Z$512=$Z$5),ROW($A$9:$A$508)-ROW($A$9)+1,""),ROWS(E$9:E447)),,1))</f>
        <v/>
      </c>
      <c r="F447" s="59" t="str">
        <f t="array" ref="F447">IF(ROWS(F$9:F447)&gt;$U$5,"",INDEX(Y$13:Y$512,SMALL(IF(($Z$13:$Z$512=$Z$5),ROW($A$9:$A$508)-ROW($A$9)+1,""),ROWS(F$9:F447)),,1))</f>
        <v/>
      </c>
      <c r="G447" s="59" t="str">
        <f t="array" ref="G447">IF(ROWS(G$9:G447)&gt;$U$5,"",INDEX(Z$13:Z$512,SMALL(IF(($Z$13:$Z$512=$Z$5),ROW($A$9:$A$508)-ROW($A$9)+1,""),ROWS(G$9:G447)),,1))</f>
        <v/>
      </c>
      <c r="H447" s="59" t="str">
        <f t="array" ref="H447">IF(ROWS(H$9:H447)&gt;$U$5,"",INDEX(AC$13:AC$512,SMALL(IF(($Z$13:$Z$512=$Z$5),ROW($A$9:$A$508)-ROW($A$9)+1,""),ROWS(H$9:H447)),,1))</f>
        <v/>
      </c>
      <c r="I447" s="105"/>
      <c r="J447" s="105"/>
      <c r="K447" s="105"/>
      <c r="L447" s="105"/>
      <c r="M447" s="136"/>
      <c r="N447" s="44"/>
      <c r="O447" s="44"/>
      <c r="P447" s="44"/>
      <c r="Q447" s="44"/>
      <c r="R447" s="44"/>
      <c r="S447" s="44"/>
      <c r="T447" s="44">
        <f>Nut_StatusTool!A441</f>
        <v>435</v>
      </c>
      <c r="U447" s="44">
        <f>Nut_StatusTool!B441</f>
        <v>0</v>
      </c>
      <c r="V447" s="44">
        <f>Nut_StatusTool!C441</f>
        <v>0</v>
      </c>
      <c r="W447" s="44">
        <f>Nut_StatusTool!D441</f>
        <v>0</v>
      </c>
      <c r="X447" s="44">
        <f>Nut_StatusTool!F441</f>
        <v>0</v>
      </c>
      <c r="Y447" s="285" t="str">
        <f>Nut_StatusTool!K441</f>
        <v/>
      </c>
      <c r="Z447" s="44" t="str">
        <f>Nut_StatusTool!L441</f>
        <v/>
      </c>
      <c r="AA447" s="44" t="str">
        <f>Nut_StatusTool!M441</f>
        <v/>
      </c>
      <c r="AB447" s="44" t="str">
        <f>Nut_StatusTool!N441</f>
        <v/>
      </c>
      <c r="AC447" s="44">
        <f>Nut_StatusTool!I441</f>
        <v>0</v>
      </c>
      <c r="AD447" s="44">
        <f>Nut_StatusTool!J441</f>
        <v>0</v>
      </c>
    </row>
    <row r="448" spans="1:30" ht="20.100000000000001" customHeight="1">
      <c r="A448" s="59" t="str">
        <f t="array" ref="A448">IF(ROWS(A$9:A448)&gt;$U$5,"",INDEX(T$13:T$512,SMALL(IF(($Z$13:$Z$512=$Z$5),ROW($A$9:$A$508)-ROW($A$9)+1,""),ROWS(A$9:A448)),,1))</f>
        <v/>
      </c>
      <c r="B448" s="390" t="str">
        <f t="array" ref="B448">IF(ROWS(B$9:B448)&gt;$U$5,"",INDEX(U$13:U$512,SMALL(IF(($Z$13:$Z$512=$Z$5),ROW($A$9:$A$508)-ROW($A$9)+1,""),ROWS(B$9:B448)),,1))</f>
        <v/>
      </c>
      <c r="C448" s="389" t="str">
        <f t="array" ref="C448">IF(ROWS(C$9:C448)&gt;$U$5,"",INDEX(V$13:V$512,SMALL(IF(($Z$13:$Z$512=$Z$5),ROW($A$9:$A$508)-ROW($A$9)+1,""),ROWS(C$9:C448)),,1))</f>
        <v/>
      </c>
      <c r="D448" s="309" t="str">
        <f t="array" ref="D448">IF(ROWS(D$9:D448)&gt;$U$5,"",INDEX(W$13:W$512,SMALL(IF(($Z$13:$Z$512=$Z$5),ROW($A$9:$A$508)-ROW($A$9)+1,""),ROWS(D$9:D448)),,1))</f>
        <v/>
      </c>
      <c r="E448" s="59" t="str">
        <f t="array" ref="E448">IF(ROWS(E$9:E448)&gt;$U$5,"",INDEX(X$13:X$512,SMALL(IF(($Z$13:$Z$512=$Z$5),ROW($A$9:$A$508)-ROW($A$9)+1,""),ROWS(E$9:E448)),,1))</f>
        <v/>
      </c>
      <c r="F448" s="59" t="str">
        <f t="array" ref="F448">IF(ROWS(F$9:F448)&gt;$U$5,"",INDEX(Y$13:Y$512,SMALL(IF(($Z$13:$Z$512=$Z$5),ROW($A$9:$A$508)-ROW($A$9)+1,""),ROWS(F$9:F448)),,1))</f>
        <v/>
      </c>
      <c r="G448" s="59" t="str">
        <f t="array" ref="G448">IF(ROWS(G$9:G448)&gt;$U$5,"",INDEX(Z$13:Z$512,SMALL(IF(($Z$13:$Z$512=$Z$5),ROW($A$9:$A$508)-ROW($A$9)+1,""),ROWS(G$9:G448)),,1))</f>
        <v/>
      </c>
      <c r="H448" s="59" t="str">
        <f t="array" ref="H448">IF(ROWS(H$9:H448)&gt;$U$5,"",INDEX(AC$13:AC$512,SMALL(IF(($Z$13:$Z$512=$Z$5),ROW($A$9:$A$508)-ROW($A$9)+1,""),ROWS(H$9:H448)),,1))</f>
        <v/>
      </c>
      <c r="I448" s="105"/>
      <c r="J448" s="105"/>
      <c r="K448" s="105"/>
      <c r="L448" s="105"/>
      <c r="M448" s="136"/>
      <c r="N448" s="44"/>
      <c r="O448" s="44"/>
      <c r="P448" s="44"/>
      <c r="Q448" s="44"/>
      <c r="R448" s="44"/>
      <c r="S448" s="44"/>
      <c r="T448" s="44">
        <f>Nut_StatusTool!A442</f>
        <v>436</v>
      </c>
      <c r="U448" s="44">
        <f>Nut_StatusTool!B442</f>
        <v>0</v>
      </c>
      <c r="V448" s="44">
        <f>Nut_StatusTool!C442</f>
        <v>0</v>
      </c>
      <c r="W448" s="44">
        <f>Nut_StatusTool!D442</f>
        <v>0</v>
      </c>
      <c r="X448" s="44">
        <f>Nut_StatusTool!F442</f>
        <v>0</v>
      </c>
      <c r="Y448" s="285" t="str">
        <f>Nut_StatusTool!K442</f>
        <v/>
      </c>
      <c r="Z448" s="44" t="str">
        <f>Nut_StatusTool!L442</f>
        <v/>
      </c>
      <c r="AA448" s="44" t="str">
        <f>Nut_StatusTool!M442</f>
        <v/>
      </c>
      <c r="AB448" s="44" t="str">
        <f>Nut_StatusTool!N442</f>
        <v/>
      </c>
      <c r="AC448" s="44">
        <f>Nut_StatusTool!I442</f>
        <v>0</v>
      </c>
      <c r="AD448" s="44">
        <f>Nut_StatusTool!J442</f>
        <v>0</v>
      </c>
    </row>
    <row r="449" spans="1:30" ht="20.100000000000001" customHeight="1">
      <c r="A449" s="59" t="str">
        <f t="array" ref="A449">IF(ROWS(A$9:A449)&gt;$U$5,"",INDEX(T$13:T$512,SMALL(IF(($Z$13:$Z$512=$Z$5),ROW($A$9:$A$508)-ROW($A$9)+1,""),ROWS(A$9:A449)),,1))</f>
        <v/>
      </c>
      <c r="B449" s="390" t="str">
        <f t="array" ref="B449">IF(ROWS(B$9:B449)&gt;$U$5,"",INDEX(U$13:U$512,SMALL(IF(($Z$13:$Z$512=$Z$5),ROW($A$9:$A$508)-ROW($A$9)+1,""),ROWS(B$9:B449)),,1))</f>
        <v/>
      </c>
      <c r="C449" s="389" t="str">
        <f t="array" ref="C449">IF(ROWS(C$9:C449)&gt;$U$5,"",INDEX(V$13:V$512,SMALL(IF(($Z$13:$Z$512=$Z$5),ROW($A$9:$A$508)-ROW($A$9)+1,""),ROWS(C$9:C449)),,1))</f>
        <v/>
      </c>
      <c r="D449" s="309" t="str">
        <f t="array" ref="D449">IF(ROWS(D$9:D449)&gt;$U$5,"",INDEX(W$13:W$512,SMALL(IF(($Z$13:$Z$512=$Z$5),ROW($A$9:$A$508)-ROW($A$9)+1,""),ROWS(D$9:D449)),,1))</f>
        <v/>
      </c>
      <c r="E449" s="59" t="str">
        <f t="array" ref="E449">IF(ROWS(E$9:E449)&gt;$U$5,"",INDEX(X$13:X$512,SMALL(IF(($Z$13:$Z$512=$Z$5),ROW($A$9:$A$508)-ROW($A$9)+1,""),ROWS(E$9:E449)),,1))</f>
        <v/>
      </c>
      <c r="F449" s="59" t="str">
        <f t="array" ref="F449">IF(ROWS(F$9:F449)&gt;$U$5,"",INDEX(Y$13:Y$512,SMALL(IF(($Z$13:$Z$512=$Z$5),ROW($A$9:$A$508)-ROW($A$9)+1,""),ROWS(F$9:F449)),,1))</f>
        <v/>
      </c>
      <c r="G449" s="59" t="str">
        <f t="array" ref="G449">IF(ROWS(G$9:G449)&gt;$U$5,"",INDEX(Z$13:Z$512,SMALL(IF(($Z$13:$Z$512=$Z$5),ROW($A$9:$A$508)-ROW($A$9)+1,""),ROWS(G$9:G449)),,1))</f>
        <v/>
      </c>
      <c r="H449" s="59" t="str">
        <f t="array" ref="H449">IF(ROWS(H$9:H449)&gt;$U$5,"",INDEX(AC$13:AC$512,SMALL(IF(($Z$13:$Z$512=$Z$5),ROW($A$9:$A$508)-ROW($A$9)+1,""),ROWS(H$9:H449)),,1))</f>
        <v/>
      </c>
      <c r="I449" s="105"/>
      <c r="J449" s="105"/>
      <c r="K449" s="105"/>
      <c r="L449" s="105"/>
      <c r="M449" s="136"/>
      <c r="N449" s="44"/>
      <c r="O449" s="44"/>
      <c r="P449" s="44"/>
      <c r="Q449" s="44"/>
      <c r="R449" s="44"/>
      <c r="S449" s="44"/>
      <c r="T449" s="44">
        <f>Nut_StatusTool!A443</f>
        <v>437</v>
      </c>
      <c r="U449" s="44">
        <f>Nut_StatusTool!B443</f>
        <v>0</v>
      </c>
      <c r="V449" s="44">
        <f>Nut_StatusTool!C443</f>
        <v>0</v>
      </c>
      <c r="W449" s="44">
        <f>Nut_StatusTool!D443</f>
        <v>0</v>
      </c>
      <c r="X449" s="44">
        <f>Nut_StatusTool!F443</f>
        <v>0</v>
      </c>
      <c r="Y449" s="285" t="str">
        <f>Nut_StatusTool!K443</f>
        <v/>
      </c>
      <c r="Z449" s="44" t="str">
        <f>Nut_StatusTool!L443</f>
        <v/>
      </c>
      <c r="AA449" s="44" t="str">
        <f>Nut_StatusTool!M443</f>
        <v/>
      </c>
      <c r="AB449" s="44" t="str">
        <f>Nut_StatusTool!N443</f>
        <v/>
      </c>
      <c r="AC449" s="44">
        <f>Nut_StatusTool!I443</f>
        <v>0</v>
      </c>
      <c r="AD449" s="44">
        <f>Nut_StatusTool!J443</f>
        <v>0</v>
      </c>
    </row>
    <row r="450" spans="1:30" ht="20.100000000000001" customHeight="1">
      <c r="A450" s="59" t="str">
        <f t="array" ref="A450">IF(ROWS(A$9:A450)&gt;$U$5,"",INDEX(T$13:T$512,SMALL(IF(($Z$13:$Z$512=$Z$5),ROW($A$9:$A$508)-ROW($A$9)+1,""),ROWS(A$9:A450)),,1))</f>
        <v/>
      </c>
      <c r="B450" s="390" t="str">
        <f t="array" ref="B450">IF(ROWS(B$9:B450)&gt;$U$5,"",INDEX(U$13:U$512,SMALL(IF(($Z$13:$Z$512=$Z$5),ROW($A$9:$A$508)-ROW($A$9)+1,""),ROWS(B$9:B450)),,1))</f>
        <v/>
      </c>
      <c r="C450" s="389" t="str">
        <f t="array" ref="C450">IF(ROWS(C$9:C450)&gt;$U$5,"",INDEX(V$13:V$512,SMALL(IF(($Z$13:$Z$512=$Z$5),ROW($A$9:$A$508)-ROW($A$9)+1,""),ROWS(C$9:C450)),,1))</f>
        <v/>
      </c>
      <c r="D450" s="309" t="str">
        <f t="array" ref="D450">IF(ROWS(D$9:D450)&gt;$U$5,"",INDEX(W$13:W$512,SMALL(IF(($Z$13:$Z$512=$Z$5),ROW($A$9:$A$508)-ROW($A$9)+1,""),ROWS(D$9:D450)),,1))</f>
        <v/>
      </c>
      <c r="E450" s="59" t="str">
        <f t="array" ref="E450">IF(ROWS(E$9:E450)&gt;$U$5,"",INDEX(X$13:X$512,SMALL(IF(($Z$13:$Z$512=$Z$5),ROW($A$9:$A$508)-ROW($A$9)+1,""),ROWS(E$9:E450)),,1))</f>
        <v/>
      </c>
      <c r="F450" s="59" t="str">
        <f t="array" ref="F450">IF(ROWS(F$9:F450)&gt;$U$5,"",INDEX(Y$13:Y$512,SMALL(IF(($Z$13:$Z$512=$Z$5),ROW($A$9:$A$508)-ROW($A$9)+1,""),ROWS(F$9:F450)),,1))</f>
        <v/>
      </c>
      <c r="G450" s="59" t="str">
        <f t="array" ref="G450">IF(ROWS(G$9:G450)&gt;$U$5,"",INDEX(Z$13:Z$512,SMALL(IF(($Z$13:$Z$512=$Z$5),ROW($A$9:$A$508)-ROW($A$9)+1,""),ROWS(G$9:G450)),,1))</f>
        <v/>
      </c>
      <c r="H450" s="59" t="str">
        <f t="array" ref="H450">IF(ROWS(H$9:H450)&gt;$U$5,"",INDEX(AC$13:AC$512,SMALL(IF(($Z$13:$Z$512=$Z$5),ROW($A$9:$A$508)-ROW($A$9)+1,""),ROWS(H$9:H450)),,1))</f>
        <v/>
      </c>
      <c r="I450" s="105"/>
      <c r="J450" s="105"/>
      <c r="K450" s="105"/>
      <c r="L450" s="105"/>
      <c r="M450" s="136"/>
      <c r="N450" s="44"/>
      <c r="O450" s="44"/>
      <c r="P450" s="44"/>
      <c r="Q450" s="44"/>
      <c r="R450" s="44"/>
      <c r="S450" s="44"/>
      <c r="T450" s="44">
        <f>Nut_StatusTool!A444</f>
        <v>438</v>
      </c>
      <c r="U450" s="44">
        <f>Nut_StatusTool!B444</f>
        <v>0</v>
      </c>
      <c r="V450" s="44">
        <f>Nut_StatusTool!C444</f>
        <v>0</v>
      </c>
      <c r="W450" s="44">
        <f>Nut_StatusTool!D444</f>
        <v>0</v>
      </c>
      <c r="X450" s="44">
        <f>Nut_StatusTool!F444</f>
        <v>0</v>
      </c>
      <c r="Y450" s="285" t="str">
        <f>Nut_StatusTool!K444</f>
        <v/>
      </c>
      <c r="Z450" s="44" t="str">
        <f>Nut_StatusTool!L444</f>
        <v/>
      </c>
      <c r="AA450" s="44" t="str">
        <f>Nut_StatusTool!M444</f>
        <v/>
      </c>
      <c r="AB450" s="44" t="str">
        <f>Nut_StatusTool!N444</f>
        <v/>
      </c>
      <c r="AC450" s="44">
        <f>Nut_StatusTool!I444</f>
        <v>0</v>
      </c>
      <c r="AD450" s="44">
        <f>Nut_StatusTool!J444</f>
        <v>0</v>
      </c>
    </row>
    <row r="451" spans="1:30" ht="20.100000000000001" customHeight="1">
      <c r="A451" s="59" t="str">
        <f t="array" ref="A451">IF(ROWS(A$9:A451)&gt;$U$5,"",INDEX(T$13:T$512,SMALL(IF(($Z$13:$Z$512=$Z$5),ROW($A$9:$A$508)-ROW($A$9)+1,""),ROWS(A$9:A451)),,1))</f>
        <v/>
      </c>
      <c r="B451" s="390" t="str">
        <f t="array" ref="B451">IF(ROWS(B$9:B451)&gt;$U$5,"",INDEX(U$13:U$512,SMALL(IF(($Z$13:$Z$512=$Z$5),ROW($A$9:$A$508)-ROW($A$9)+1,""),ROWS(B$9:B451)),,1))</f>
        <v/>
      </c>
      <c r="C451" s="389" t="str">
        <f t="array" ref="C451">IF(ROWS(C$9:C451)&gt;$U$5,"",INDEX(V$13:V$512,SMALL(IF(($Z$13:$Z$512=$Z$5),ROW($A$9:$A$508)-ROW($A$9)+1,""),ROWS(C$9:C451)),,1))</f>
        <v/>
      </c>
      <c r="D451" s="309" t="str">
        <f t="array" ref="D451">IF(ROWS(D$9:D451)&gt;$U$5,"",INDEX(W$13:W$512,SMALL(IF(($Z$13:$Z$512=$Z$5),ROW($A$9:$A$508)-ROW($A$9)+1,""),ROWS(D$9:D451)),,1))</f>
        <v/>
      </c>
      <c r="E451" s="59" t="str">
        <f t="array" ref="E451">IF(ROWS(E$9:E451)&gt;$U$5,"",INDEX(X$13:X$512,SMALL(IF(($Z$13:$Z$512=$Z$5),ROW($A$9:$A$508)-ROW($A$9)+1,""),ROWS(E$9:E451)),,1))</f>
        <v/>
      </c>
      <c r="F451" s="59" t="str">
        <f t="array" ref="F451">IF(ROWS(F$9:F451)&gt;$U$5,"",INDEX(Y$13:Y$512,SMALL(IF(($Z$13:$Z$512=$Z$5),ROW($A$9:$A$508)-ROW($A$9)+1,""),ROWS(F$9:F451)),,1))</f>
        <v/>
      </c>
      <c r="G451" s="59" t="str">
        <f t="array" ref="G451">IF(ROWS(G$9:G451)&gt;$U$5,"",INDEX(Z$13:Z$512,SMALL(IF(($Z$13:$Z$512=$Z$5),ROW($A$9:$A$508)-ROW($A$9)+1,""),ROWS(G$9:G451)),,1))</f>
        <v/>
      </c>
      <c r="H451" s="59" t="str">
        <f t="array" ref="H451">IF(ROWS(H$9:H451)&gt;$U$5,"",INDEX(AC$13:AC$512,SMALL(IF(($Z$13:$Z$512=$Z$5),ROW($A$9:$A$508)-ROW($A$9)+1,""),ROWS(H$9:H451)),,1))</f>
        <v/>
      </c>
      <c r="I451" s="105"/>
      <c r="J451" s="105"/>
      <c r="K451" s="105"/>
      <c r="L451" s="105"/>
      <c r="M451" s="136"/>
      <c r="N451" s="44"/>
      <c r="O451" s="44"/>
      <c r="P451" s="44"/>
      <c r="Q451" s="44"/>
      <c r="R451" s="44"/>
      <c r="S451" s="44"/>
      <c r="T451" s="44">
        <f>Nut_StatusTool!A445</f>
        <v>439</v>
      </c>
      <c r="U451" s="44">
        <f>Nut_StatusTool!B445</f>
        <v>0</v>
      </c>
      <c r="V451" s="44">
        <f>Nut_StatusTool!C445</f>
        <v>0</v>
      </c>
      <c r="W451" s="44">
        <f>Nut_StatusTool!D445</f>
        <v>0</v>
      </c>
      <c r="X451" s="44">
        <f>Nut_StatusTool!F445</f>
        <v>0</v>
      </c>
      <c r="Y451" s="285" t="str">
        <f>Nut_StatusTool!K445</f>
        <v/>
      </c>
      <c r="Z451" s="44" t="str">
        <f>Nut_StatusTool!L445</f>
        <v/>
      </c>
      <c r="AA451" s="44" t="str">
        <f>Nut_StatusTool!M445</f>
        <v/>
      </c>
      <c r="AB451" s="44" t="str">
        <f>Nut_StatusTool!N445</f>
        <v/>
      </c>
      <c r="AC451" s="44">
        <f>Nut_StatusTool!I445</f>
        <v>0</v>
      </c>
      <c r="AD451" s="44">
        <f>Nut_StatusTool!J445</f>
        <v>0</v>
      </c>
    </row>
    <row r="452" spans="1:30" ht="20.100000000000001" customHeight="1">
      <c r="A452" s="59" t="str">
        <f t="array" ref="A452">IF(ROWS(A$9:A452)&gt;$U$5,"",INDEX(T$13:T$512,SMALL(IF(($Z$13:$Z$512=$Z$5),ROW($A$9:$A$508)-ROW($A$9)+1,""),ROWS(A$9:A452)),,1))</f>
        <v/>
      </c>
      <c r="B452" s="390" t="str">
        <f t="array" ref="B452">IF(ROWS(B$9:B452)&gt;$U$5,"",INDEX(U$13:U$512,SMALL(IF(($Z$13:$Z$512=$Z$5),ROW($A$9:$A$508)-ROW($A$9)+1,""),ROWS(B$9:B452)),,1))</f>
        <v/>
      </c>
      <c r="C452" s="389" t="str">
        <f t="array" ref="C452">IF(ROWS(C$9:C452)&gt;$U$5,"",INDEX(V$13:V$512,SMALL(IF(($Z$13:$Z$512=$Z$5),ROW($A$9:$A$508)-ROW($A$9)+1,""),ROWS(C$9:C452)),,1))</f>
        <v/>
      </c>
      <c r="D452" s="309" t="str">
        <f t="array" ref="D452">IF(ROWS(D$9:D452)&gt;$U$5,"",INDEX(W$13:W$512,SMALL(IF(($Z$13:$Z$512=$Z$5),ROW($A$9:$A$508)-ROW($A$9)+1,""),ROWS(D$9:D452)),,1))</f>
        <v/>
      </c>
      <c r="E452" s="59" t="str">
        <f t="array" ref="E452">IF(ROWS(E$9:E452)&gt;$U$5,"",INDEX(X$13:X$512,SMALL(IF(($Z$13:$Z$512=$Z$5),ROW($A$9:$A$508)-ROW($A$9)+1,""),ROWS(E$9:E452)),,1))</f>
        <v/>
      </c>
      <c r="F452" s="59" t="str">
        <f t="array" ref="F452">IF(ROWS(F$9:F452)&gt;$U$5,"",INDEX(Y$13:Y$512,SMALL(IF(($Z$13:$Z$512=$Z$5),ROW($A$9:$A$508)-ROW($A$9)+1,""),ROWS(F$9:F452)),,1))</f>
        <v/>
      </c>
      <c r="G452" s="59" t="str">
        <f t="array" ref="G452">IF(ROWS(G$9:G452)&gt;$U$5,"",INDEX(Z$13:Z$512,SMALL(IF(($Z$13:$Z$512=$Z$5),ROW($A$9:$A$508)-ROW($A$9)+1,""),ROWS(G$9:G452)),,1))</f>
        <v/>
      </c>
      <c r="H452" s="59" t="str">
        <f t="array" ref="H452">IF(ROWS(H$9:H452)&gt;$U$5,"",INDEX(AC$13:AC$512,SMALL(IF(($Z$13:$Z$512=$Z$5),ROW($A$9:$A$508)-ROW($A$9)+1,""),ROWS(H$9:H452)),,1))</f>
        <v/>
      </c>
      <c r="I452" s="105"/>
      <c r="J452" s="105"/>
      <c r="K452" s="105"/>
      <c r="L452" s="105"/>
      <c r="M452" s="136"/>
      <c r="N452" s="44"/>
      <c r="O452" s="44"/>
      <c r="P452" s="44"/>
      <c r="Q452" s="44"/>
      <c r="R452" s="44"/>
      <c r="S452" s="44"/>
      <c r="T452" s="44">
        <f>Nut_StatusTool!A446</f>
        <v>440</v>
      </c>
      <c r="U452" s="44">
        <f>Nut_StatusTool!B446</f>
        <v>0</v>
      </c>
      <c r="V452" s="44">
        <f>Nut_StatusTool!C446</f>
        <v>0</v>
      </c>
      <c r="W452" s="44">
        <f>Nut_StatusTool!D446</f>
        <v>0</v>
      </c>
      <c r="X452" s="44">
        <f>Nut_StatusTool!F446</f>
        <v>0</v>
      </c>
      <c r="Y452" s="285" t="str">
        <f>Nut_StatusTool!K446</f>
        <v/>
      </c>
      <c r="Z452" s="44" t="str">
        <f>Nut_StatusTool!L446</f>
        <v/>
      </c>
      <c r="AA452" s="44" t="str">
        <f>Nut_StatusTool!M446</f>
        <v/>
      </c>
      <c r="AB452" s="44" t="str">
        <f>Nut_StatusTool!N446</f>
        <v/>
      </c>
      <c r="AC452" s="44">
        <f>Nut_StatusTool!I446</f>
        <v>0</v>
      </c>
      <c r="AD452" s="44">
        <f>Nut_StatusTool!J446</f>
        <v>0</v>
      </c>
    </row>
    <row r="453" spans="1:30" ht="20.100000000000001" customHeight="1">
      <c r="A453" s="59" t="str">
        <f t="array" ref="A453">IF(ROWS(A$9:A453)&gt;$U$5,"",INDEX(T$13:T$512,SMALL(IF(($Z$13:$Z$512=$Z$5),ROW($A$9:$A$508)-ROW($A$9)+1,""),ROWS(A$9:A453)),,1))</f>
        <v/>
      </c>
      <c r="B453" s="390" t="str">
        <f t="array" ref="B453">IF(ROWS(B$9:B453)&gt;$U$5,"",INDEX(U$13:U$512,SMALL(IF(($Z$13:$Z$512=$Z$5),ROW($A$9:$A$508)-ROW($A$9)+1,""),ROWS(B$9:B453)),,1))</f>
        <v/>
      </c>
      <c r="C453" s="389" t="str">
        <f t="array" ref="C453">IF(ROWS(C$9:C453)&gt;$U$5,"",INDEX(V$13:V$512,SMALL(IF(($Z$13:$Z$512=$Z$5),ROW($A$9:$A$508)-ROW($A$9)+1,""),ROWS(C$9:C453)),,1))</f>
        <v/>
      </c>
      <c r="D453" s="309" t="str">
        <f t="array" ref="D453">IF(ROWS(D$9:D453)&gt;$U$5,"",INDEX(W$13:W$512,SMALL(IF(($Z$13:$Z$512=$Z$5),ROW($A$9:$A$508)-ROW($A$9)+1,""),ROWS(D$9:D453)),,1))</f>
        <v/>
      </c>
      <c r="E453" s="59" t="str">
        <f t="array" ref="E453">IF(ROWS(E$9:E453)&gt;$U$5,"",INDEX(X$13:X$512,SMALL(IF(($Z$13:$Z$512=$Z$5),ROW($A$9:$A$508)-ROW($A$9)+1,""),ROWS(E$9:E453)),,1))</f>
        <v/>
      </c>
      <c r="F453" s="59" t="str">
        <f t="array" ref="F453">IF(ROWS(F$9:F453)&gt;$U$5,"",INDEX(Y$13:Y$512,SMALL(IF(($Z$13:$Z$512=$Z$5),ROW($A$9:$A$508)-ROW($A$9)+1,""),ROWS(F$9:F453)),,1))</f>
        <v/>
      </c>
      <c r="G453" s="59" t="str">
        <f t="array" ref="G453">IF(ROWS(G$9:G453)&gt;$U$5,"",INDEX(Z$13:Z$512,SMALL(IF(($Z$13:$Z$512=$Z$5),ROW($A$9:$A$508)-ROW($A$9)+1,""),ROWS(G$9:G453)),,1))</f>
        <v/>
      </c>
      <c r="H453" s="59" t="str">
        <f t="array" ref="H453">IF(ROWS(H$9:H453)&gt;$U$5,"",INDEX(AC$13:AC$512,SMALL(IF(($Z$13:$Z$512=$Z$5),ROW($A$9:$A$508)-ROW($A$9)+1,""),ROWS(H$9:H453)),,1))</f>
        <v/>
      </c>
      <c r="I453" s="105"/>
      <c r="J453" s="105"/>
      <c r="K453" s="105"/>
      <c r="L453" s="105"/>
      <c r="M453" s="136"/>
      <c r="N453" s="44"/>
      <c r="O453" s="44"/>
      <c r="P453" s="44"/>
      <c r="Q453" s="44"/>
      <c r="R453" s="44"/>
      <c r="S453" s="44"/>
      <c r="T453" s="44">
        <f>Nut_StatusTool!A447</f>
        <v>441</v>
      </c>
      <c r="U453" s="44">
        <f>Nut_StatusTool!B447</f>
        <v>0</v>
      </c>
      <c r="V453" s="44">
        <f>Nut_StatusTool!C447</f>
        <v>0</v>
      </c>
      <c r="W453" s="44">
        <f>Nut_StatusTool!D447</f>
        <v>0</v>
      </c>
      <c r="X453" s="44">
        <f>Nut_StatusTool!F447</f>
        <v>0</v>
      </c>
      <c r="Y453" s="285" t="str">
        <f>Nut_StatusTool!K447</f>
        <v/>
      </c>
      <c r="Z453" s="44" t="str">
        <f>Nut_StatusTool!L447</f>
        <v/>
      </c>
      <c r="AA453" s="44" t="str">
        <f>Nut_StatusTool!M447</f>
        <v/>
      </c>
      <c r="AB453" s="44" t="str">
        <f>Nut_StatusTool!N447</f>
        <v/>
      </c>
      <c r="AC453" s="44">
        <f>Nut_StatusTool!I447</f>
        <v>0</v>
      </c>
      <c r="AD453" s="44">
        <f>Nut_StatusTool!J447</f>
        <v>0</v>
      </c>
    </row>
    <row r="454" spans="1:30" ht="20.100000000000001" customHeight="1">
      <c r="A454" s="59" t="str">
        <f t="array" ref="A454">IF(ROWS(A$9:A454)&gt;$U$5,"",INDEX(T$13:T$512,SMALL(IF(($Z$13:$Z$512=$Z$5),ROW($A$9:$A$508)-ROW($A$9)+1,""),ROWS(A$9:A454)),,1))</f>
        <v/>
      </c>
      <c r="B454" s="390" t="str">
        <f t="array" ref="B454">IF(ROWS(B$9:B454)&gt;$U$5,"",INDEX(U$13:U$512,SMALL(IF(($Z$13:$Z$512=$Z$5),ROW($A$9:$A$508)-ROW($A$9)+1,""),ROWS(B$9:B454)),,1))</f>
        <v/>
      </c>
      <c r="C454" s="389" t="str">
        <f t="array" ref="C454">IF(ROWS(C$9:C454)&gt;$U$5,"",INDEX(V$13:V$512,SMALL(IF(($Z$13:$Z$512=$Z$5),ROW($A$9:$A$508)-ROW($A$9)+1,""),ROWS(C$9:C454)),,1))</f>
        <v/>
      </c>
      <c r="D454" s="309" t="str">
        <f t="array" ref="D454">IF(ROWS(D$9:D454)&gt;$U$5,"",INDEX(W$13:W$512,SMALL(IF(($Z$13:$Z$512=$Z$5),ROW($A$9:$A$508)-ROW($A$9)+1,""),ROWS(D$9:D454)),,1))</f>
        <v/>
      </c>
      <c r="E454" s="59" t="str">
        <f t="array" ref="E454">IF(ROWS(E$9:E454)&gt;$U$5,"",INDEX(X$13:X$512,SMALL(IF(($Z$13:$Z$512=$Z$5),ROW($A$9:$A$508)-ROW($A$9)+1,""),ROWS(E$9:E454)),,1))</f>
        <v/>
      </c>
      <c r="F454" s="59" t="str">
        <f t="array" ref="F454">IF(ROWS(F$9:F454)&gt;$U$5,"",INDEX(Y$13:Y$512,SMALL(IF(($Z$13:$Z$512=$Z$5),ROW($A$9:$A$508)-ROW($A$9)+1,""),ROWS(F$9:F454)),,1))</f>
        <v/>
      </c>
      <c r="G454" s="59" t="str">
        <f t="array" ref="G454">IF(ROWS(G$9:G454)&gt;$U$5,"",INDEX(Z$13:Z$512,SMALL(IF(($Z$13:$Z$512=$Z$5),ROW($A$9:$A$508)-ROW($A$9)+1,""),ROWS(G$9:G454)),,1))</f>
        <v/>
      </c>
      <c r="H454" s="59" t="str">
        <f t="array" ref="H454">IF(ROWS(H$9:H454)&gt;$U$5,"",INDEX(AC$13:AC$512,SMALL(IF(($Z$13:$Z$512=$Z$5),ROW($A$9:$A$508)-ROW($A$9)+1,""),ROWS(H$9:H454)),,1))</f>
        <v/>
      </c>
      <c r="I454" s="105"/>
      <c r="J454" s="105"/>
      <c r="K454" s="105"/>
      <c r="L454" s="105"/>
      <c r="M454" s="136"/>
      <c r="N454" s="44"/>
      <c r="O454" s="44"/>
      <c r="P454" s="44"/>
      <c r="Q454" s="44"/>
      <c r="R454" s="44"/>
      <c r="S454" s="44"/>
      <c r="T454" s="44">
        <f>Nut_StatusTool!A448</f>
        <v>442</v>
      </c>
      <c r="U454" s="44">
        <f>Nut_StatusTool!B448</f>
        <v>0</v>
      </c>
      <c r="V454" s="44">
        <f>Nut_StatusTool!C448</f>
        <v>0</v>
      </c>
      <c r="W454" s="44">
        <f>Nut_StatusTool!D448</f>
        <v>0</v>
      </c>
      <c r="X454" s="44">
        <f>Nut_StatusTool!F448</f>
        <v>0</v>
      </c>
      <c r="Y454" s="285" t="str">
        <f>Nut_StatusTool!K448</f>
        <v/>
      </c>
      <c r="Z454" s="44" t="str">
        <f>Nut_StatusTool!L448</f>
        <v/>
      </c>
      <c r="AA454" s="44" t="str">
        <f>Nut_StatusTool!M448</f>
        <v/>
      </c>
      <c r="AB454" s="44" t="str">
        <f>Nut_StatusTool!N448</f>
        <v/>
      </c>
      <c r="AC454" s="44">
        <f>Nut_StatusTool!I448</f>
        <v>0</v>
      </c>
      <c r="AD454" s="44">
        <f>Nut_StatusTool!J448</f>
        <v>0</v>
      </c>
    </row>
    <row r="455" spans="1:30" ht="20.100000000000001" customHeight="1">
      <c r="A455" s="59" t="str">
        <f t="array" ref="A455">IF(ROWS(A$9:A455)&gt;$U$5,"",INDEX(T$13:T$512,SMALL(IF(($Z$13:$Z$512=$Z$5),ROW($A$9:$A$508)-ROW($A$9)+1,""),ROWS(A$9:A455)),,1))</f>
        <v/>
      </c>
      <c r="B455" s="390" t="str">
        <f t="array" ref="B455">IF(ROWS(B$9:B455)&gt;$U$5,"",INDEX(U$13:U$512,SMALL(IF(($Z$13:$Z$512=$Z$5),ROW($A$9:$A$508)-ROW($A$9)+1,""),ROWS(B$9:B455)),,1))</f>
        <v/>
      </c>
      <c r="C455" s="389" t="str">
        <f t="array" ref="C455">IF(ROWS(C$9:C455)&gt;$U$5,"",INDEX(V$13:V$512,SMALL(IF(($Z$13:$Z$512=$Z$5),ROW($A$9:$A$508)-ROW($A$9)+1,""),ROWS(C$9:C455)),,1))</f>
        <v/>
      </c>
      <c r="D455" s="309" t="str">
        <f t="array" ref="D455">IF(ROWS(D$9:D455)&gt;$U$5,"",INDEX(W$13:W$512,SMALL(IF(($Z$13:$Z$512=$Z$5),ROW($A$9:$A$508)-ROW($A$9)+1,""),ROWS(D$9:D455)),,1))</f>
        <v/>
      </c>
      <c r="E455" s="59" t="str">
        <f t="array" ref="E455">IF(ROWS(E$9:E455)&gt;$U$5,"",INDEX(X$13:X$512,SMALL(IF(($Z$13:$Z$512=$Z$5),ROW($A$9:$A$508)-ROW($A$9)+1,""),ROWS(E$9:E455)),,1))</f>
        <v/>
      </c>
      <c r="F455" s="59" t="str">
        <f t="array" ref="F455">IF(ROWS(F$9:F455)&gt;$U$5,"",INDEX(Y$13:Y$512,SMALL(IF(($Z$13:$Z$512=$Z$5),ROW($A$9:$A$508)-ROW($A$9)+1,""),ROWS(F$9:F455)),,1))</f>
        <v/>
      </c>
      <c r="G455" s="59" t="str">
        <f t="array" ref="G455">IF(ROWS(G$9:G455)&gt;$U$5,"",INDEX(Z$13:Z$512,SMALL(IF(($Z$13:$Z$512=$Z$5),ROW($A$9:$A$508)-ROW($A$9)+1,""),ROWS(G$9:G455)),,1))</f>
        <v/>
      </c>
      <c r="H455" s="59" t="str">
        <f t="array" ref="H455">IF(ROWS(H$9:H455)&gt;$U$5,"",INDEX(AC$13:AC$512,SMALL(IF(($Z$13:$Z$512=$Z$5),ROW($A$9:$A$508)-ROW($A$9)+1,""),ROWS(H$9:H455)),,1))</f>
        <v/>
      </c>
      <c r="I455" s="105"/>
      <c r="J455" s="105"/>
      <c r="K455" s="105"/>
      <c r="L455" s="105"/>
      <c r="M455" s="136"/>
      <c r="N455" s="44"/>
      <c r="O455" s="44"/>
      <c r="P455" s="44"/>
      <c r="Q455" s="44"/>
      <c r="R455" s="44"/>
      <c r="S455" s="44"/>
      <c r="T455" s="44">
        <f>Nut_StatusTool!A449</f>
        <v>443</v>
      </c>
      <c r="U455" s="44">
        <f>Nut_StatusTool!B449</f>
        <v>0</v>
      </c>
      <c r="V455" s="44">
        <f>Nut_StatusTool!C449</f>
        <v>0</v>
      </c>
      <c r="W455" s="44">
        <f>Nut_StatusTool!D449</f>
        <v>0</v>
      </c>
      <c r="X455" s="44">
        <f>Nut_StatusTool!F449</f>
        <v>0</v>
      </c>
      <c r="Y455" s="285" t="str">
        <f>Nut_StatusTool!K449</f>
        <v/>
      </c>
      <c r="Z455" s="44" t="str">
        <f>Nut_StatusTool!L449</f>
        <v/>
      </c>
      <c r="AA455" s="44" t="str">
        <f>Nut_StatusTool!M449</f>
        <v/>
      </c>
      <c r="AB455" s="44" t="str">
        <f>Nut_StatusTool!N449</f>
        <v/>
      </c>
      <c r="AC455" s="44">
        <f>Nut_StatusTool!I449</f>
        <v>0</v>
      </c>
      <c r="AD455" s="44">
        <f>Nut_StatusTool!J449</f>
        <v>0</v>
      </c>
    </row>
    <row r="456" spans="1:30" ht="20.100000000000001" customHeight="1">
      <c r="A456" s="59" t="str">
        <f t="array" ref="A456">IF(ROWS(A$9:A456)&gt;$U$5,"",INDEX(T$13:T$512,SMALL(IF(($Z$13:$Z$512=$Z$5),ROW($A$9:$A$508)-ROW($A$9)+1,""),ROWS(A$9:A456)),,1))</f>
        <v/>
      </c>
      <c r="B456" s="390" t="str">
        <f t="array" ref="B456">IF(ROWS(B$9:B456)&gt;$U$5,"",INDEX(U$13:U$512,SMALL(IF(($Z$13:$Z$512=$Z$5),ROW($A$9:$A$508)-ROW($A$9)+1,""),ROWS(B$9:B456)),,1))</f>
        <v/>
      </c>
      <c r="C456" s="389" t="str">
        <f t="array" ref="C456">IF(ROWS(C$9:C456)&gt;$U$5,"",INDEX(V$13:V$512,SMALL(IF(($Z$13:$Z$512=$Z$5),ROW($A$9:$A$508)-ROW($A$9)+1,""),ROWS(C$9:C456)),,1))</f>
        <v/>
      </c>
      <c r="D456" s="309" t="str">
        <f t="array" ref="D456">IF(ROWS(D$9:D456)&gt;$U$5,"",INDEX(W$13:W$512,SMALL(IF(($Z$13:$Z$512=$Z$5),ROW($A$9:$A$508)-ROW($A$9)+1,""),ROWS(D$9:D456)),,1))</f>
        <v/>
      </c>
      <c r="E456" s="59" t="str">
        <f t="array" ref="E456">IF(ROWS(E$9:E456)&gt;$U$5,"",INDEX(X$13:X$512,SMALL(IF(($Z$13:$Z$512=$Z$5),ROW($A$9:$A$508)-ROW($A$9)+1,""),ROWS(E$9:E456)),,1))</f>
        <v/>
      </c>
      <c r="F456" s="59" t="str">
        <f t="array" ref="F456">IF(ROWS(F$9:F456)&gt;$U$5,"",INDEX(Y$13:Y$512,SMALL(IF(($Z$13:$Z$512=$Z$5),ROW($A$9:$A$508)-ROW($A$9)+1,""),ROWS(F$9:F456)),,1))</f>
        <v/>
      </c>
      <c r="G456" s="59" t="str">
        <f t="array" ref="G456">IF(ROWS(G$9:G456)&gt;$U$5,"",INDEX(Z$13:Z$512,SMALL(IF(($Z$13:$Z$512=$Z$5),ROW($A$9:$A$508)-ROW($A$9)+1,""),ROWS(G$9:G456)),,1))</f>
        <v/>
      </c>
      <c r="H456" s="59" t="str">
        <f t="array" ref="H456">IF(ROWS(H$9:H456)&gt;$U$5,"",INDEX(AC$13:AC$512,SMALL(IF(($Z$13:$Z$512=$Z$5),ROW($A$9:$A$508)-ROW($A$9)+1,""),ROWS(H$9:H456)),,1))</f>
        <v/>
      </c>
      <c r="I456" s="105"/>
      <c r="J456" s="105"/>
      <c r="K456" s="105"/>
      <c r="L456" s="105"/>
      <c r="M456" s="136"/>
      <c r="N456" s="44"/>
      <c r="O456" s="44"/>
      <c r="P456" s="44"/>
      <c r="Q456" s="44"/>
      <c r="R456" s="44"/>
      <c r="S456" s="44"/>
      <c r="T456" s="44">
        <f>Nut_StatusTool!A450</f>
        <v>444</v>
      </c>
      <c r="U456" s="44">
        <f>Nut_StatusTool!B450</f>
        <v>0</v>
      </c>
      <c r="V456" s="44">
        <f>Nut_StatusTool!C450</f>
        <v>0</v>
      </c>
      <c r="W456" s="44">
        <f>Nut_StatusTool!D450</f>
        <v>0</v>
      </c>
      <c r="X456" s="44">
        <f>Nut_StatusTool!F450</f>
        <v>0</v>
      </c>
      <c r="Y456" s="285" t="str">
        <f>Nut_StatusTool!K450</f>
        <v/>
      </c>
      <c r="Z456" s="44" t="str">
        <f>Nut_StatusTool!L450</f>
        <v/>
      </c>
      <c r="AA456" s="44" t="str">
        <f>Nut_StatusTool!M450</f>
        <v/>
      </c>
      <c r="AB456" s="44" t="str">
        <f>Nut_StatusTool!N450</f>
        <v/>
      </c>
      <c r="AC456" s="44">
        <f>Nut_StatusTool!I450</f>
        <v>0</v>
      </c>
      <c r="AD456" s="44">
        <f>Nut_StatusTool!J450</f>
        <v>0</v>
      </c>
    </row>
    <row r="457" spans="1:30" ht="20.100000000000001" customHeight="1">
      <c r="A457" s="59" t="str">
        <f t="array" ref="A457">IF(ROWS(A$9:A457)&gt;$U$5,"",INDEX(T$13:T$512,SMALL(IF(($Z$13:$Z$512=$Z$5),ROW($A$9:$A$508)-ROW($A$9)+1,""),ROWS(A$9:A457)),,1))</f>
        <v/>
      </c>
      <c r="B457" s="390" t="str">
        <f t="array" ref="B457">IF(ROWS(B$9:B457)&gt;$U$5,"",INDEX(U$13:U$512,SMALL(IF(($Z$13:$Z$512=$Z$5),ROW($A$9:$A$508)-ROW($A$9)+1,""),ROWS(B$9:B457)),,1))</f>
        <v/>
      </c>
      <c r="C457" s="389" t="str">
        <f t="array" ref="C457">IF(ROWS(C$9:C457)&gt;$U$5,"",INDEX(V$13:V$512,SMALL(IF(($Z$13:$Z$512=$Z$5),ROW($A$9:$A$508)-ROW($A$9)+1,""),ROWS(C$9:C457)),,1))</f>
        <v/>
      </c>
      <c r="D457" s="309" t="str">
        <f t="array" ref="D457">IF(ROWS(D$9:D457)&gt;$U$5,"",INDEX(W$13:W$512,SMALL(IF(($Z$13:$Z$512=$Z$5),ROW($A$9:$A$508)-ROW($A$9)+1,""),ROWS(D$9:D457)),,1))</f>
        <v/>
      </c>
      <c r="E457" s="59" t="str">
        <f t="array" ref="E457">IF(ROWS(E$9:E457)&gt;$U$5,"",INDEX(X$13:X$512,SMALL(IF(($Z$13:$Z$512=$Z$5),ROW($A$9:$A$508)-ROW($A$9)+1,""),ROWS(E$9:E457)),,1))</f>
        <v/>
      </c>
      <c r="F457" s="59" t="str">
        <f t="array" ref="F457">IF(ROWS(F$9:F457)&gt;$U$5,"",INDEX(Y$13:Y$512,SMALL(IF(($Z$13:$Z$512=$Z$5),ROW($A$9:$A$508)-ROW($A$9)+1,""),ROWS(F$9:F457)),,1))</f>
        <v/>
      </c>
      <c r="G457" s="59" t="str">
        <f t="array" ref="G457">IF(ROWS(G$9:G457)&gt;$U$5,"",INDEX(Z$13:Z$512,SMALL(IF(($Z$13:$Z$512=$Z$5),ROW($A$9:$A$508)-ROW($A$9)+1,""),ROWS(G$9:G457)),,1))</f>
        <v/>
      </c>
      <c r="H457" s="59" t="str">
        <f t="array" ref="H457">IF(ROWS(H$9:H457)&gt;$U$5,"",INDEX(AC$13:AC$512,SMALL(IF(($Z$13:$Z$512=$Z$5),ROW($A$9:$A$508)-ROW($A$9)+1,""),ROWS(H$9:H457)),,1))</f>
        <v/>
      </c>
      <c r="I457" s="105"/>
      <c r="J457" s="105"/>
      <c r="K457" s="105"/>
      <c r="L457" s="105"/>
      <c r="M457" s="136"/>
      <c r="N457" s="44"/>
      <c r="O457" s="44"/>
      <c r="P457" s="44"/>
      <c r="Q457" s="44"/>
      <c r="R457" s="44"/>
      <c r="S457" s="44"/>
      <c r="T457" s="44">
        <f>Nut_StatusTool!A451</f>
        <v>445</v>
      </c>
      <c r="U457" s="44">
        <f>Nut_StatusTool!B451</f>
        <v>0</v>
      </c>
      <c r="V457" s="44">
        <f>Nut_StatusTool!C451</f>
        <v>0</v>
      </c>
      <c r="W457" s="44">
        <f>Nut_StatusTool!D451</f>
        <v>0</v>
      </c>
      <c r="X457" s="44">
        <f>Nut_StatusTool!F451</f>
        <v>0</v>
      </c>
      <c r="Y457" s="285" t="str">
        <f>Nut_StatusTool!K451</f>
        <v/>
      </c>
      <c r="Z457" s="44" t="str">
        <f>Nut_StatusTool!L451</f>
        <v/>
      </c>
      <c r="AA457" s="44" t="str">
        <f>Nut_StatusTool!M451</f>
        <v/>
      </c>
      <c r="AB457" s="44" t="str">
        <f>Nut_StatusTool!N451</f>
        <v/>
      </c>
      <c r="AC457" s="44">
        <f>Nut_StatusTool!I451</f>
        <v>0</v>
      </c>
      <c r="AD457" s="44">
        <f>Nut_StatusTool!J451</f>
        <v>0</v>
      </c>
    </row>
    <row r="458" spans="1:30" ht="20.100000000000001" customHeight="1">
      <c r="A458" s="59" t="str">
        <f t="array" ref="A458">IF(ROWS(A$9:A458)&gt;$U$5,"",INDEX(T$13:T$512,SMALL(IF(($Z$13:$Z$512=$Z$5),ROW($A$9:$A$508)-ROW($A$9)+1,""),ROWS(A$9:A458)),,1))</f>
        <v/>
      </c>
      <c r="B458" s="390" t="str">
        <f t="array" ref="B458">IF(ROWS(B$9:B458)&gt;$U$5,"",INDEX(U$13:U$512,SMALL(IF(($Z$13:$Z$512=$Z$5),ROW($A$9:$A$508)-ROW($A$9)+1,""),ROWS(B$9:B458)),,1))</f>
        <v/>
      </c>
      <c r="C458" s="389" t="str">
        <f t="array" ref="C458">IF(ROWS(C$9:C458)&gt;$U$5,"",INDEX(V$13:V$512,SMALL(IF(($Z$13:$Z$512=$Z$5),ROW($A$9:$A$508)-ROW($A$9)+1,""),ROWS(C$9:C458)),,1))</f>
        <v/>
      </c>
      <c r="D458" s="309" t="str">
        <f t="array" ref="D458">IF(ROWS(D$9:D458)&gt;$U$5,"",INDEX(W$13:W$512,SMALL(IF(($Z$13:$Z$512=$Z$5),ROW($A$9:$A$508)-ROW($A$9)+1,""),ROWS(D$9:D458)),,1))</f>
        <v/>
      </c>
      <c r="E458" s="59" t="str">
        <f t="array" ref="E458">IF(ROWS(E$9:E458)&gt;$U$5,"",INDEX(X$13:X$512,SMALL(IF(($Z$13:$Z$512=$Z$5),ROW($A$9:$A$508)-ROW($A$9)+1,""),ROWS(E$9:E458)),,1))</f>
        <v/>
      </c>
      <c r="F458" s="59" t="str">
        <f t="array" ref="F458">IF(ROWS(F$9:F458)&gt;$U$5,"",INDEX(Y$13:Y$512,SMALL(IF(($Z$13:$Z$512=$Z$5),ROW($A$9:$A$508)-ROW($A$9)+1,""),ROWS(F$9:F458)),,1))</f>
        <v/>
      </c>
      <c r="G458" s="59" t="str">
        <f t="array" ref="G458">IF(ROWS(G$9:G458)&gt;$U$5,"",INDEX(Z$13:Z$512,SMALL(IF(($Z$13:$Z$512=$Z$5),ROW($A$9:$A$508)-ROW($A$9)+1,""),ROWS(G$9:G458)),,1))</f>
        <v/>
      </c>
      <c r="H458" s="59" t="str">
        <f t="array" ref="H458">IF(ROWS(H$9:H458)&gt;$U$5,"",INDEX(AC$13:AC$512,SMALL(IF(($Z$13:$Z$512=$Z$5),ROW($A$9:$A$508)-ROW($A$9)+1,""),ROWS(H$9:H458)),,1))</f>
        <v/>
      </c>
      <c r="I458" s="105"/>
      <c r="J458" s="105"/>
      <c r="K458" s="105"/>
      <c r="L458" s="105"/>
      <c r="M458" s="136"/>
      <c r="N458" s="44"/>
      <c r="O458" s="44"/>
      <c r="P458" s="44"/>
      <c r="Q458" s="44"/>
      <c r="R458" s="44"/>
      <c r="S458" s="44"/>
      <c r="T458" s="44">
        <f>Nut_StatusTool!A452</f>
        <v>446</v>
      </c>
      <c r="U458" s="44">
        <f>Nut_StatusTool!B452</f>
        <v>0</v>
      </c>
      <c r="V458" s="44">
        <f>Nut_StatusTool!C452</f>
        <v>0</v>
      </c>
      <c r="W458" s="44">
        <f>Nut_StatusTool!D452</f>
        <v>0</v>
      </c>
      <c r="X458" s="44">
        <f>Nut_StatusTool!F452</f>
        <v>0</v>
      </c>
      <c r="Y458" s="285" t="str">
        <f>Nut_StatusTool!K452</f>
        <v/>
      </c>
      <c r="Z458" s="44" t="str">
        <f>Nut_StatusTool!L452</f>
        <v/>
      </c>
      <c r="AA458" s="44" t="str">
        <f>Nut_StatusTool!M452</f>
        <v/>
      </c>
      <c r="AB458" s="44" t="str">
        <f>Nut_StatusTool!N452</f>
        <v/>
      </c>
      <c r="AC458" s="44">
        <f>Nut_StatusTool!I452</f>
        <v>0</v>
      </c>
      <c r="AD458" s="44">
        <f>Nut_StatusTool!J452</f>
        <v>0</v>
      </c>
    </row>
    <row r="459" spans="1:30" ht="20.100000000000001" customHeight="1">
      <c r="A459" s="59" t="str">
        <f t="array" ref="A459">IF(ROWS(A$9:A459)&gt;$U$5,"",INDEX(T$13:T$512,SMALL(IF(($Z$13:$Z$512=$Z$5),ROW($A$9:$A$508)-ROW($A$9)+1,""),ROWS(A$9:A459)),,1))</f>
        <v/>
      </c>
      <c r="B459" s="390" t="str">
        <f t="array" ref="B459">IF(ROWS(B$9:B459)&gt;$U$5,"",INDEX(U$13:U$512,SMALL(IF(($Z$13:$Z$512=$Z$5),ROW($A$9:$A$508)-ROW($A$9)+1,""),ROWS(B$9:B459)),,1))</f>
        <v/>
      </c>
      <c r="C459" s="389" t="str">
        <f t="array" ref="C459">IF(ROWS(C$9:C459)&gt;$U$5,"",INDEX(V$13:V$512,SMALL(IF(($Z$13:$Z$512=$Z$5),ROW($A$9:$A$508)-ROW($A$9)+1,""),ROWS(C$9:C459)),,1))</f>
        <v/>
      </c>
      <c r="D459" s="309" t="str">
        <f t="array" ref="D459">IF(ROWS(D$9:D459)&gt;$U$5,"",INDEX(W$13:W$512,SMALL(IF(($Z$13:$Z$512=$Z$5),ROW($A$9:$A$508)-ROW($A$9)+1,""),ROWS(D$9:D459)),,1))</f>
        <v/>
      </c>
      <c r="E459" s="59" t="str">
        <f t="array" ref="E459">IF(ROWS(E$9:E459)&gt;$U$5,"",INDEX(X$13:X$512,SMALL(IF(($Z$13:$Z$512=$Z$5),ROW($A$9:$A$508)-ROW($A$9)+1,""),ROWS(E$9:E459)),,1))</f>
        <v/>
      </c>
      <c r="F459" s="59" t="str">
        <f t="array" ref="F459">IF(ROWS(F$9:F459)&gt;$U$5,"",INDEX(Y$13:Y$512,SMALL(IF(($Z$13:$Z$512=$Z$5),ROW($A$9:$A$508)-ROW($A$9)+1,""),ROWS(F$9:F459)),,1))</f>
        <v/>
      </c>
      <c r="G459" s="59" t="str">
        <f t="array" ref="G459">IF(ROWS(G$9:G459)&gt;$U$5,"",INDEX(Z$13:Z$512,SMALL(IF(($Z$13:$Z$512=$Z$5),ROW($A$9:$A$508)-ROW($A$9)+1,""),ROWS(G$9:G459)),,1))</f>
        <v/>
      </c>
      <c r="H459" s="59" t="str">
        <f t="array" ref="H459">IF(ROWS(H$9:H459)&gt;$U$5,"",INDEX(AC$13:AC$512,SMALL(IF(($Z$13:$Z$512=$Z$5),ROW($A$9:$A$508)-ROW($A$9)+1,""),ROWS(H$9:H459)),,1))</f>
        <v/>
      </c>
      <c r="I459" s="105"/>
      <c r="J459" s="105"/>
      <c r="K459" s="105"/>
      <c r="L459" s="105"/>
      <c r="M459" s="136"/>
      <c r="N459" s="44"/>
      <c r="O459" s="44"/>
      <c r="P459" s="44"/>
      <c r="Q459" s="44"/>
      <c r="R459" s="44"/>
      <c r="S459" s="44"/>
      <c r="T459" s="44">
        <f>Nut_StatusTool!A453</f>
        <v>447</v>
      </c>
      <c r="U459" s="44">
        <f>Nut_StatusTool!B453</f>
        <v>0</v>
      </c>
      <c r="V459" s="44">
        <f>Nut_StatusTool!C453</f>
        <v>0</v>
      </c>
      <c r="W459" s="44">
        <f>Nut_StatusTool!D453</f>
        <v>0</v>
      </c>
      <c r="X459" s="44">
        <f>Nut_StatusTool!F453</f>
        <v>0</v>
      </c>
      <c r="Y459" s="285" t="str">
        <f>Nut_StatusTool!K453</f>
        <v/>
      </c>
      <c r="Z459" s="44" t="str">
        <f>Nut_StatusTool!L453</f>
        <v/>
      </c>
      <c r="AA459" s="44" t="str">
        <f>Nut_StatusTool!M453</f>
        <v/>
      </c>
      <c r="AB459" s="44" t="str">
        <f>Nut_StatusTool!N453</f>
        <v/>
      </c>
      <c r="AC459" s="44">
        <f>Nut_StatusTool!I453</f>
        <v>0</v>
      </c>
      <c r="AD459" s="44">
        <f>Nut_StatusTool!J453</f>
        <v>0</v>
      </c>
    </row>
    <row r="460" spans="1:30" ht="20.100000000000001" customHeight="1">
      <c r="A460" s="59" t="str">
        <f t="array" ref="A460">IF(ROWS(A$9:A460)&gt;$U$5,"",INDEX(T$13:T$512,SMALL(IF(($Z$13:$Z$512=$Z$5),ROW($A$9:$A$508)-ROW($A$9)+1,""),ROWS(A$9:A460)),,1))</f>
        <v/>
      </c>
      <c r="B460" s="390" t="str">
        <f t="array" ref="B460">IF(ROWS(B$9:B460)&gt;$U$5,"",INDEX(U$13:U$512,SMALL(IF(($Z$13:$Z$512=$Z$5),ROW($A$9:$A$508)-ROW($A$9)+1,""),ROWS(B$9:B460)),,1))</f>
        <v/>
      </c>
      <c r="C460" s="389" t="str">
        <f t="array" ref="C460">IF(ROWS(C$9:C460)&gt;$U$5,"",INDEX(V$13:V$512,SMALL(IF(($Z$13:$Z$512=$Z$5),ROW($A$9:$A$508)-ROW($A$9)+1,""),ROWS(C$9:C460)),,1))</f>
        <v/>
      </c>
      <c r="D460" s="309" t="str">
        <f t="array" ref="D460">IF(ROWS(D$9:D460)&gt;$U$5,"",INDEX(W$13:W$512,SMALL(IF(($Z$13:$Z$512=$Z$5),ROW($A$9:$A$508)-ROW($A$9)+1,""),ROWS(D$9:D460)),,1))</f>
        <v/>
      </c>
      <c r="E460" s="59" t="str">
        <f t="array" ref="E460">IF(ROWS(E$9:E460)&gt;$U$5,"",INDEX(X$13:X$512,SMALL(IF(($Z$13:$Z$512=$Z$5),ROW($A$9:$A$508)-ROW($A$9)+1,""),ROWS(E$9:E460)),,1))</f>
        <v/>
      </c>
      <c r="F460" s="59" t="str">
        <f t="array" ref="F460">IF(ROWS(F$9:F460)&gt;$U$5,"",INDEX(Y$13:Y$512,SMALL(IF(($Z$13:$Z$512=$Z$5),ROW($A$9:$A$508)-ROW($A$9)+1,""),ROWS(F$9:F460)),,1))</f>
        <v/>
      </c>
      <c r="G460" s="59" t="str">
        <f t="array" ref="G460">IF(ROWS(G$9:G460)&gt;$U$5,"",INDEX(Z$13:Z$512,SMALL(IF(($Z$13:$Z$512=$Z$5),ROW($A$9:$A$508)-ROW($A$9)+1,""),ROWS(G$9:G460)),,1))</f>
        <v/>
      </c>
      <c r="H460" s="59" t="str">
        <f t="array" ref="H460">IF(ROWS(H$9:H460)&gt;$U$5,"",INDEX(AC$13:AC$512,SMALL(IF(($Z$13:$Z$512=$Z$5),ROW($A$9:$A$508)-ROW($A$9)+1,""),ROWS(H$9:H460)),,1))</f>
        <v/>
      </c>
      <c r="I460" s="105"/>
      <c r="J460" s="105"/>
      <c r="K460" s="105"/>
      <c r="L460" s="105"/>
      <c r="M460" s="136"/>
      <c r="N460" s="44"/>
      <c r="O460" s="44"/>
      <c r="P460" s="44"/>
      <c r="Q460" s="44"/>
      <c r="R460" s="44"/>
      <c r="S460" s="44"/>
      <c r="T460" s="44">
        <f>Nut_StatusTool!A454</f>
        <v>448</v>
      </c>
      <c r="U460" s="44">
        <f>Nut_StatusTool!B454</f>
        <v>0</v>
      </c>
      <c r="V460" s="44">
        <f>Nut_StatusTool!C454</f>
        <v>0</v>
      </c>
      <c r="W460" s="44">
        <f>Nut_StatusTool!D454</f>
        <v>0</v>
      </c>
      <c r="X460" s="44">
        <f>Nut_StatusTool!F454</f>
        <v>0</v>
      </c>
      <c r="Y460" s="285" t="str">
        <f>Nut_StatusTool!K454</f>
        <v/>
      </c>
      <c r="Z460" s="44" t="str">
        <f>Nut_StatusTool!L454</f>
        <v/>
      </c>
      <c r="AA460" s="44" t="str">
        <f>Nut_StatusTool!M454</f>
        <v/>
      </c>
      <c r="AB460" s="44" t="str">
        <f>Nut_StatusTool!N454</f>
        <v/>
      </c>
      <c r="AC460" s="44">
        <f>Nut_StatusTool!I454</f>
        <v>0</v>
      </c>
      <c r="AD460" s="44">
        <f>Nut_StatusTool!J454</f>
        <v>0</v>
      </c>
    </row>
    <row r="461" spans="1:30" ht="20.100000000000001" customHeight="1">
      <c r="A461" s="59" t="str">
        <f t="array" ref="A461">IF(ROWS(A$9:A461)&gt;$U$5,"",INDEX(T$13:T$512,SMALL(IF(($Z$13:$Z$512=$Z$5),ROW($A$9:$A$508)-ROW($A$9)+1,""),ROWS(A$9:A461)),,1))</f>
        <v/>
      </c>
      <c r="B461" s="390" t="str">
        <f t="array" ref="B461">IF(ROWS(B$9:B461)&gt;$U$5,"",INDEX(U$13:U$512,SMALL(IF(($Z$13:$Z$512=$Z$5),ROW($A$9:$A$508)-ROW($A$9)+1,""),ROWS(B$9:B461)),,1))</f>
        <v/>
      </c>
      <c r="C461" s="389" t="str">
        <f t="array" ref="C461">IF(ROWS(C$9:C461)&gt;$U$5,"",INDEX(V$13:V$512,SMALL(IF(($Z$13:$Z$512=$Z$5),ROW($A$9:$A$508)-ROW($A$9)+1,""),ROWS(C$9:C461)),,1))</f>
        <v/>
      </c>
      <c r="D461" s="309" t="str">
        <f t="array" ref="D461">IF(ROWS(D$9:D461)&gt;$U$5,"",INDEX(W$13:W$512,SMALL(IF(($Z$13:$Z$512=$Z$5),ROW($A$9:$A$508)-ROW($A$9)+1,""),ROWS(D$9:D461)),,1))</f>
        <v/>
      </c>
      <c r="E461" s="59" t="str">
        <f t="array" ref="E461">IF(ROWS(E$9:E461)&gt;$U$5,"",INDEX(X$13:X$512,SMALL(IF(($Z$13:$Z$512=$Z$5),ROW($A$9:$A$508)-ROW($A$9)+1,""),ROWS(E$9:E461)),,1))</f>
        <v/>
      </c>
      <c r="F461" s="59" t="str">
        <f t="array" ref="F461">IF(ROWS(F$9:F461)&gt;$U$5,"",INDEX(Y$13:Y$512,SMALL(IF(($Z$13:$Z$512=$Z$5),ROW($A$9:$A$508)-ROW($A$9)+1,""),ROWS(F$9:F461)),,1))</f>
        <v/>
      </c>
      <c r="G461" s="59" t="str">
        <f t="array" ref="G461">IF(ROWS(G$9:G461)&gt;$U$5,"",INDEX(Z$13:Z$512,SMALL(IF(($Z$13:$Z$512=$Z$5),ROW($A$9:$A$508)-ROW($A$9)+1,""),ROWS(G$9:G461)),,1))</f>
        <v/>
      </c>
      <c r="H461" s="59" t="str">
        <f t="array" ref="H461">IF(ROWS(H$9:H461)&gt;$U$5,"",INDEX(AC$13:AC$512,SMALL(IF(($Z$13:$Z$512=$Z$5),ROW($A$9:$A$508)-ROW($A$9)+1,""),ROWS(H$9:H461)),,1))</f>
        <v/>
      </c>
      <c r="I461" s="105"/>
      <c r="J461" s="105"/>
      <c r="K461" s="105"/>
      <c r="L461" s="105"/>
      <c r="M461" s="136"/>
      <c r="N461" s="44"/>
      <c r="O461" s="44"/>
      <c r="P461" s="44"/>
      <c r="Q461" s="44"/>
      <c r="R461" s="44"/>
      <c r="S461" s="44"/>
      <c r="T461" s="44">
        <f>Nut_StatusTool!A455</f>
        <v>449</v>
      </c>
      <c r="U461" s="44">
        <f>Nut_StatusTool!B455</f>
        <v>0</v>
      </c>
      <c r="V461" s="44">
        <f>Nut_StatusTool!C455</f>
        <v>0</v>
      </c>
      <c r="W461" s="44">
        <f>Nut_StatusTool!D455</f>
        <v>0</v>
      </c>
      <c r="X461" s="44">
        <f>Nut_StatusTool!F455</f>
        <v>0</v>
      </c>
      <c r="Y461" s="285" t="str">
        <f>Nut_StatusTool!K455</f>
        <v/>
      </c>
      <c r="Z461" s="44" t="str">
        <f>Nut_StatusTool!L455</f>
        <v/>
      </c>
      <c r="AA461" s="44" t="str">
        <f>Nut_StatusTool!M455</f>
        <v/>
      </c>
      <c r="AB461" s="44" t="str">
        <f>Nut_StatusTool!N455</f>
        <v/>
      </c>
      <c r="AC461" s="44">
        <f>Nut_StatusTool!I455</f>
        <v>0</v>
      </c>
      <c r="AD461" s="44">
        <f>Nut_StatusTool!J455</f>
        <v>0</v>
      </c>
    </row>
    <row r="462" spans="1:30" ht="20.100000000000001" customHeight="1">
      <c r="A462" s="59" t="str">
        <f t="array" ref="A462">IF(ROWS(A$9:A462)&gt;$U$5,"",INDEX(T$13:T$512,SMALL(IF(($Z$13:$Z$512=$Z$5),ROW($A$9:$A$508)-ROW($A$9)+1,""),ROWS(A$9:A462)),,1))</f>
        <v/>
      </c>
      <c r="B462" s="390" t="str">
        <f t="array" ref="B462">IF(ROWS(B$9:B462)&gt;$U$5,"",INDEX(U$13:U$512,SMALL(IF(($Z$13:$Z$512=$Z$5),ROW($A$9:$A$508)-ROW($A$9)+1,""),ROWS(B$9:B462)),,1))</f>
        <v/>
      </c>
      <c r="C462" s="389" t="str">
        <f t="array" ref="C462">IF(ROWS(C$9:C462)&gt;$U$5,"",INDEX(V$13:V$512,SMALL(IF(($Z$13:$Z$512=$Z$5),ROW($A$9:$A$508)-ROW($A$9)+1,""),ROWS(C$9:C462)),,1))</f>
        <v/>
      </c>
      <c r="D462" s="309" t="str">
        <f t="array" ref="D462">IF(ROWS(D$9:D462)&gt;$U$5,"",INDEX(W$13:W$512,SMALL(IF(($Z$13:$Z$512=$Z$5),ROW($A$9:$A$508)-ROW($A$9)+1,""),ROWS(D$9:D462)),,1))</f>
        <v/>
      </c>
      <c r="E462" s="59" t="str">
        <f t="array" ref="E462">IF(ROWS(E$9:E462)&gt;$U$5,"",INDEX(X$13:X$512,SMALL(IF(($Z$13:$Z$512=$Z$5),ROW($A$9:$A$508)-ROW($A$9)+1,""),ROWS(E$9:E462)),,1))</f>
        <v/>
      </c>
      <c r="F462" s="59" t="str">
        <f t="array" ref="F462">IF(ROWS(F$9:F462)&gt;$U$5,"",INDEX(Y$13:Y$512,SMALL(IF(($Z$13:$Z$512=$Z$5),ROW($A$9:$A$508)-ROW($A$9)+1,""),ROWS(F$9:F462)),,1))</f>
        <v/>
      </c>
      <c r="G462" s="59" t="str">
        <f t="array" ref="G462">IF(ROWS(G$9:G462)&gt;$U$5,"",INDEX(Z$13:Z$512,SMALL(IF(($Z$13:$Z$512=$Z$5),ROW($A$9:$A$508)-ROW($A$9)+1,""),ROWS(G$9:G462)),,1))</f>
        <v/>
      </c>
      <c r="H462" s="59" t="str">
        <f t="array" ref="H462">IF(ROWS(H$9:H462)&gt;$U$5,"",INDEX(AC$13:AC$512,SMALL(IF(($Z$13:$Z$512=$Z$5),ROW($A$9:$A$508)-ROW($A$9)+1,""),ROWS(H$9:H462)),,1))</f>
        <v/>
      </c>
      <c r="I462" s="105"/>
      <c r="J462" s="105"/>
      <c r="K462" s="105"/>
      <c r="L462" s="105"/>
      <c r="M462" s="136"/>
      <c r="N462" s="44"/>
      <c r="O462" s="44"/>
      <c r="P462" s="44"/>
      <c r="Q462" s="44"/>
      <c r="R462" s="44"/>
      <c r="S462" s="44"/>
      <c r="T462" s="44">
        <f>Nut_StatusTool!A456</f>
        <v>450</v>
      </c>
      <c r="U462" s="44">
        <f>Nut_StatusTool!B456</f>
        <v>0</v>
      </c>
      <c r="V462" s="44">
        <f>Nut_StatusTool!C456</f>
        <v>0</v>
      </c>
      <c r="W462" s="44">
        <f>Nut_StatusTool!D456</f>
        <v>0</v>
      </c>
      <c r="X462" s="44">
        <f>Nut_StatusTool!F456</f>
        <v>0</v>
      </c>
      <c r="Y462" s="285" t="str">
        <f>Nut_StatusTool!K456</f>
        <v/>
      </c>
      <c r="Z462" s="44" t="str">
        <f>Nut_StatusTool!L456</f>
        <v/>
      </c>
      <c r="AA462" s="44" t="str">
        <f>Nut_StatusTool!M456</f>
        <v/>
      </c>
      <c r="AB462" s="44" t="str">
        <f>Nut_StatusTool!N456</f>
        <v/>
      </c>
      <c r="AC462" s="44">
        <f>Nut_StatusTool!I456</f>
        <v>0</v>
      </c>
      <c r="AD462" s="44">
        <f>Nut_StatusTool!J456</f>
        <v>0</v>
      </c>
    </row>
    <row r="463" spans="1:30" ht="20.100000000000001" customHeight="1">
      <c r="A463" s="59" t="str">
        <f t="array" ref="A463">IF(ROWS(A$9:A463)&gt;$U$5,"",INDEX(T$13:T$512,SMALL(IF(($Z$13:$Z$512=$Z$5),ROW($A$9:$A$508)-ROW($A$9)+1,""),ROWS(A$9:A463)),,1))</f>
        <v/>
      </c>
      <c r="B463" s="390" t="str">
        <f t="array" ref="B463">IF(ROWS(B$9:B463)&gt;$U$5,"",INDEX(U$13:U$512,SMALL(IF(($Z$13:$Z$512=$Z$5),ROW($A$9:$A$508)-ROW($A$9)+1,""),ROWS(B$9:B463)),,1))</f>
        <v/>
      </c>
      <c r="C463" s="389" t="str">
        <f t="array" ref="C463">IF(ROWS(C$9:C463)&gt;$U$5,"",INDEX(V$13:V$512,SMALL(IF(($Z$13:$Z$512=$Z$5),ROW($A$9:$A$508)-ROW($A$9)+1,""),ROWS(C$9:C463)),,1))</f>
        <v/>
      </c>
      <c r="D463" s="309" t="str">
        <f t="array" ref="D463">IF(ROWS(D$9:D463)&gt;$U$5,"",INDEX(W$13:W$512,SMALL(IF(($Z$13:$Z$512=$Z$5),ROW($A$9:$A$508)-ROW($A$9)+1,""),ROWS(D$9:D463)),,1))</f>
        <v/>
      </c>
      <c r="E463" s="59" t="str">
        <f t="array" ref="E463">IF(ROWS(E$9:E463)&gt;$U$5,"",INDEX(X$13:X$512,SMALL(IF(($Z$13:$Z$512=$Z$5),ROW($A$9:$A$508)-ROW($A$9)+1,""),ROWS(E$9:E463)),,1))</f>
        <v/>
      </c>
      <c r="F463" s="59" t="str">
        <f t="array" ref="F463">IF(ROWS(F$9:F463)&gt;$U$5,"",INDEX(Y$13:Y$512,SMALL(IF(($Z$13:$Z$512=$Z$5),ROW($A$9:$A$508)-ROW($A$9)+1,""),ROWS(F$9:F463)),,1))</f>
        <v/>
      </c>
      <c r="G463" s="59" t="str">
        <f t="array" ref="G463">IF(ROWS(G$9:G463)&gt;$U$5,"",INDEX(Z$13:Z$512,SMALL(IF(($Z$13:$Z$512=$Z$5),ROW($A$9:$A$508)-ROW($A$9)+1,""),ROWS(G$9:G463)),,1))</f>
        <v/>
      </c>
      <c r="H463" s="59" t="str">
        <f t="array" ref="H463">IF(ROWS(H$9:H463)&gt;$U$5,"",INDEX(AC$13:AC$512,SMALL(IF(($Z$13:$Z$512=$Z$5),ROW($A$9:$A$508)-ROW($A$9)+1,""),ROWS(H$9:H463)),,1))</f>
        <v/>
      </c>
      <c r="I463" s="105"/>
      <c r="J463" s="105"/>
      <c r="K463" s="105"/>
      <c r="L463" s="105"/>
      <c r="M463" s="136"/>
      <c r="N463" s="44"/>
      <c r="O463" s="44"/>
      <c r="P463" s="44"/>
      <c r="Q463" s="44"/>
      <c r="R463" s="44"/>
      <c r="S463" s="44"/>
      <c r="T463" s="44">
        <f>Nut_StatusTool!A457</f>
        <v>451</v>
      </c>
      <c r="U463" s="44">
        <f>Nut_StatusTool!B457</f>
        <v>0</v>
      </c>
      <c r="V463" s="44">
        <f>Nut_StatusTool!C457</f>
        <v>0</v>
      </c>
      <c r="W463" s="44">
        <f>Nut_StatusTool!D457</f>
        <v>0</v>
      </c>
      <c r="X463" s="44">
        <f>Nut_StatusTool!F457</f>
        <v>0</v>
      </c>
      <c r="Y463" s="285" t="str">
        <f>Nut_StatusTool!K457</f>
        <v/>
      </c>
      <c r="Z463" s="44" t="str">
        <f>Nut_StatusTool!L457</f>
        <v/>
      </c>
      <c r="AA463" s="44" t="str">
        <f>Nut_StatusTool!M457</f>
        <v/>
      </c>
      <c r="AB463" s="44" t="str">
        <f>Nut_StatusTool!N457</f>
        <v/>
      </c>
      <c r="AC463" s="44">
        <f>Nut_StatusTool!I457</f>
        <v>0</v>
      </c>
      <c r="AD463" s="44">
        <f>Nut_StatusTool!J457</f>
        <v>0</v>
      </c>
    </row>
    <row r="464" spans="1:30" ht="20.100000000000001" customHeight="1">
      <c r="A464" s="59" t="str">
        <f t="array" ref="A464">IF(ROWS(A$9:A464)&gt;$U$5,"",INDEX(T$13:T$512,SMALL(IF(($Z$13:$Z$512=$Z$5),ROW($A$9:$A$508)-ROW($A$9)+1,""),ROWS(A$9:A464)),,1))</f>
        <v/>
      </c>
      <c r="B464" s="390" t="str">
        <f t="array" ref="B464">IF(ROWS(B$9:B464)&gt;$U$5,"",INDEX(U$13:U$512,SMALL(IF(($Z$13:$Z$512=$Z$5),ROW($A$9:$A$508)-ROW($A$9)+1,""),ROWS(B$9:B464)),,1))</f>
        <v/>
      </c>
      <c r="C464" s="389" t="str">
        <f t="array" ref="C464">IF(ROWS(C$9:C464)&gt;$U$5,"",INDEX(V$13:V$512,SMALL(IF(($Z$13:$Z$512=$Z$5),ROW($A$9:$A$508)-ROW($A$9)+1,""),ROWS(C$9:C464)),,1))</f>
        <v/>
      </c>
      <c r="D464" s="309" t="str">
        <f t="array" ref="D464">IF(ROWS(D$9:D464)&gt;$U$5,"",INDEX(W$13:W$512,SMALL(IF(($Z$13:$Z$512=$Z$5),ROW($A$9:$A$508)-ROW($A$9)+1,""),ROWS(D$9:D464)),,1))</f>
        <v/>
      </c>
      <c r="E464" s="59" t="str">
        <f t="array" ref="E464">IF(ROWS(E$9:E464)&gt;$U$5,"",INDEX(X$13:X$512,SMALL(IF(($Z$13:$Z$512=$Z$5),ROW($A$9:$A$508)-ROW($A$9)+1,""),ROWS(E$9:E464)),,1))</f>
        <v/>
      </c>
      <c r="F464" s="59" t="str">
        <f t="array" ref="F464">IF(ROWS(F$9:F464)&gt;$U$5,"",INDEX(Y$13:Y$512,SMALL(IF(($Z$13:$Z$512=$Z$5),ROW($A$9:$A$508)-ROW($A$9)+1,""),ROWS(F$9:F464)),,1))</f>
        <v/>
      </c>
      <c r="G464" s="59" t="str">
        <f t="array" ref="G464">IF(ROWS(G$9:G464)&gt;$U$5,"",INDEX(Z$13:Z$512,SMALL(IF(($Z$13:$Z$512=$Z$5),ROW($A$9:$A$508)-ROW($A$9)+1,""),ROWS(G$9:G464)),,1))</f>
        <v/>
      </c>
      <c r="H464" s="59" t="str">
        <f t="array" ref="H464">IF(ROWS(H$9:H464)&gt;$U$5,"",INDEX(AC$13:AC$512,SMALL(IF(($Z$13:$Z$512=$Z$5),ROW($A$9:$A$508)-ROW($A$9)+1,""),ROWS(H$9:H464)),,1))</f>
        <v/>
      </c>
      <c r="I464" s="105"/>
      <c r="J464" s="105"/>
      <c r="K464" s="105"/>
      <c r="L464" s="105"/>
      <c r="M464" s="136"/>
      <c r="N464" s="44"/>
      <c r="O464" s="44"/>
      <c r="P464" s="44"/>
      <c r="Q464" s="44"/>
      <c r="R464" s="44"/>
      <c r="S464" s="44"/>
      <c r="T464" s="44">
        <f>Nut_StatusTool!A458</f>
        <v>452</v>
      </c>
      <c r="U464" s="44">
        <f>Nut_StatusTool!B458</f>
        <v>0</v>
      </c>
      <c r="V464" s="44">
        <f>Nut_StatusTool!C458</f>
        <v>0</v>
      </c>
      <c r="W464" s="44">
        <f>Nut_StatusTool!D458</f>
        <v>0</v>
      </c>
      <c r="X464" s="44">
        <f>Nut_StatusTool!F458</f>
        <v>0</v>
      </c>
      <c r="Y464" s="285" t="str">
        <f>Nut_StatusTool!K458</f>
        <v/>
      </c>
      <c r="Z464" s="44" t="str">
        <f>Nut_StatusTool!L458</f>
        <v/>
      </c>
      <c r="AA464" s="44" t="str">
        <f>Nut_StatusTool!M458</f>
        <v/>
      </c>
      <c r="AB464" s="44" t="str">
        <f>Nut_StatusTool!N458</f>
        <v/>
      </c>
      <c r="AC464" s="44">
        <f>Nut_StatusTool!I458</f>
        <v>0</v>
      </c>
      <c r="AD464" s="44">
        <f>Nut_StatusTool!J458</f>
        <v>0</v>
      </c>
    </row>
    <row r="465" spans="1:30" ht="20.100000000000001" customHeight="1">
      <c r="A465" s="59" t="str">
        <f t="array" ref="A465">IF(ROWS(A$9:A465)&gt;$U$5,"",INDEX(T$13:T$512,SMALL(IF(($Z$13:$Z$512=$Z$5),ROW($A$9:$A$508)-ROW($A$9)+1,""),ROWS(A$9:A465)),,1))</f>
        <v/>
      </c>
      <c r="B465" s="390" t="str">
        <f t="array" ref="B465">IF(ROWS(B$9:B465)&gt;$U$5,"",INDEX(U$13:U$512,SMALL(IF(($Z$13:$Z$512=$Z$5),ROW($A$9:$A$508)-ROW($A$9)+1,""),ROWS(B$9:B465)),,1))</f>
        <v/>
      </c>
      <c r="C465" s="389" t="str">
        <f t="array" ref="C465">IF(ROWS(C$9:C465)&gt;$U$5,"",INDEX(V$13:V$512,SMALL(IF(($Z$13:$Z$512=$Z$5),ROW($A$9:$A$508)-ROW($A$9)+1,""),ROWS(C$9:C465)),,1))</f>
        <v/>
      </c>
      <c r="D465" s="309" t="str">
        <f t="array" ref="D465">IF(ROWS(D$9:D465)&gt;$U$5,"",INDEX(W$13:W$512,SMALL(IF(($Z$13:$Z$512=$Z$5),ROW($A$9:$A$508)-ROW($A$9)+1,""),ROWS(D$9:D465)),,1))</f>
        <v/>
      </c>
      <c r="E465" s="59" t="str">
        <f t="array" ref="E465">IF(ROWS(E$9:E465)&gt;$U$5,"",INDEX(X$13:X$512,SMALL(IF(($Z$13:$Z$512=$Z$5),ROW($A$9:$A$508)-ROW($A$9)+1,""),ROWS(E$9:E465)),,1))</f>
        <v/>
      </c>
      <c r="F465" s="59" t="str">
        <f t="array" ref="F465">IF(ROWS(F$9:F465)&gt;$U$5,"",INDEX(Y$13:Y$512,SMALL(IF(($Z$13:$Z$512=$Z$5),ROW($A$9:$A$508)-ROW($A$9)+1,""),ROWS(F$9:F465)),,1))</f>
        <v/>
      </c>
      <c r="G465" s="59" t="str">
        <f t="array" ref="G465">IF(ROWS(G$9:G465)&gt;$U$5,"",INDEX(Z$13:Z$512,SMALL(IF(($Z$13:$Z$512=$Z$5),ROW($A$9:$A$508)-ROW($A$9)+1,""),ROWS(G$9:G465)),,1))</f>
        <v/>
      </c>
      <c r="H465" s="59" t="str">
        <f t="array" ref="H465">IF(ROWS(H$9:H465)&gt;$U$5,"",INDEX(AC$13:AC$512,SMALL(IF(($Z$13:$Z$512=$Z$5),ROW($A$9:$A$508)-ROW($A$9)+1,""),ROWS(H$9:H465)),,1))</f>
        <v/>
      </c>
      <c r="I465" s="105"/>
      <c r="J465" s="105"/>
      <c r="K465" s="105"/>
      <c r="L465" s="105"/>
      <c r="M465" s="136"/>
      <c r="N465" s="44"/>
      <c r="O465" s="44"/>
      <c r="P465" s="44"/>
      <c r="Q465" s="44"/>
      <c r="R465" s="44"/>
      <c r="S465" s="44"/>
      <c r="T465" s="44">
        <f>Nut_StatusTool!A459</f>
        <v>453</v>
      </c>
      <c r="U465" s="44">
        <f>Nut_StatusTool!B459</f>
        <v>0</v>
      </c>
      <c r="V465" s="44">
        <f>Nut_StatusTool!C459</f>
        <v>0</v>
      </c>
      <c r="W465" s="44">
        <f>Nut_StatusTool!D459</f>
        <v>0</v>
      </c>
      <c r="X465" s="44">
        <f>Nut_StatusTool!F459</f>
        <v>0</v>
      </c>
      <c r="Y465" s="285" t="str">
        <f>Nut_StatusTool!K459</f>
        <v/>
      </c>
      <c r="Z465" s="44" t="str">
        <f>Nut_StatusTool!L459</f>
        <v/>
      </c>
      <c r="AA465" s="44" t="str">
        <f>Nut_StatusTool!M459</f>
        <v/>
      </c>
      <c r="AB465" s="44" t="str">
        <f>Nut_StatusTool!N459</f>
        <v/>
      </c>
      <c r="AC465" s="44">
        <f>Nut_StatusTool!I459</f>
        <v>0</v>
      </c>
      <c r="AD465" s="44">
        <f>Nut_StatusTool!J459</f>
        <v>0</v>
      </c>
    </row>
    <row r="466" spans="1:30" ht="20.100000000000001" customHeight="1">
      <c r="A466" s="59" t="str">
        <f t="array" ref="A466">IF(ROWS(A$9:A466)&gt;$U$5,"",INDEX(T$13:T$512,SMALL(IF(($Z$13:$Z$512=$Z$5),ROW($A$9:$A$508)-ROW($A$9)+1,""),ROWS(A$9:A466)),,1))</f>
        <v/>
      </c>
      <c r="B466" s="390" t="str">
        <f t="array" ref="B466">IF(ROWS(B$9:B466)&gt;$U$5,"",INDEX(U$13:U$512,SMALL(IF(($Z$13:$Z$512=$Z$5),ROW($A$9:$A$508)-ROW($A$9)+1,""),ROWS(B$9:B466)),,1))</f>
        <v/>
      </c>
      <c r="C466" s="389" t="str">
        <f t="array" ref="C466">IF(ROWS(C$9:C466)&gt;$U$5,"",INDEX(V$13:V$512,SMALL(IF(($Z$13:$Z$512=$Z$5),ROW($A$9:$A$508)-ROW($A$9)+1,""),ROWS(C$9:C466)),,1))</f>
        <v/>
      </c>
      <c r="D466" s="309" t="str">
        <f t="array" ref="D466">IF(ROWS(D$9:D466)&gt;$U$5,"",INDEX(W$13:W$512,SMALL(IF(($Z$13:$Z$512=$Z$5),ROW($A$9:$A$508)-ROW($A$9)+1,""),ROWS(D$9:D466)),,1))</f>
        <v/>
      </c>
      <c r="E466" s="59" t="str">
        <f t="array" ref="E466">IF(ROWS(E$9:E466)&gt;$U$5,"",INDEX(X$13:X$512,SMALL(IF(($Z$13:$Z$512=$Z$5),ROW($A$9:$A$508)-ROW($A$9)+1,""),ROWS(E$9:E466)),,1))</f>
        <v/>
      </c>
      <c r="F466" s="59" t="str">
        <f t="array" ref="F466">IF(ROWS(F$9:F466)&gt;$U$5,"",INDEX(Y$13:Y$512,SMALL(IF(($Z$13:$Z$512=$Z$5),ROW($A$9:$A$508)-ROW($A$9)+1,""),ROWS(F$9:F466)),,1))</f>
        <v/>
      </c>
      <c r="G466" s="59" t="str">
        <f t="array" ref="G466">IF(ROWS(G$9:G466)&gt;$U$5,"",INDEX(Z$13:Z$512,SMALL(IF(($Z$13:$Z$512=$Z$5),ROW($A$9:$A$508)-ROW($A$9)+1,""),ROWS(G$9:G466)),,1))</f>
        <v/>
      </c>
      <c r="H466" s="59" t="str">
        <f t="array" ref="H466">IF(ROWS(H$9:H466)&gt;$U$5,"",INDEX(AC$13:AC$512,SMALL(IF(($Z$13:$Z$512=$Z$5),ROW($A$9:$A$508)-ROW($A$9)+1,""),ROWS(H$9:H466)),,1))</f>
        <v/>
      </c>
      <c r="I466" s="105"/>
      <c r="J466" s="105"/>
      <c r="K466" s="105"/>
      <c r="L466" s="105"/>
      <c r="M466" s="136"/>
      <c r="N466" s="44"/>
      <c r="O466" s="44"/>
      <c r="P466" s="44"/>
      <c r="Q466" s="44"/>
      <c r="R466" s="44"/>
      <c r="S466" s="44"/>
      <c r="T466" s="44">
        <f>Nut_StatusTool!A460</f>
        <v>454</v>
      </c>
      <c r="U466" s="44">
        <f>Nut_StatusTool!B460</f>
        <v>0</v>
      </c>
      <c r="V466" s="44">
        <f>Nut_StatusTool!C460</f>
        <v>0</v>
      </c>
      <c r="W466" s="44">
        <f>Nut_StatusTool!D460</f>
        <v>0</v>
      </c>
      <c r="X466" s="44">
        <f>Nut_StatusTool!F460</f>
        <v>0</v>
      </c>
      <c r="Y466" s="285" t="str">
        <f>Nut_StatusTool!K460</f>
        <v/>
      </c>
      <c r="Z466" s="44" t="str">
        <f>Nut_StatusTool!L460</f>
        <v/>
      </c>
      <c r="AA466" s="44" t="str">
        <f>Nut_StatusTool!M460</f>
        <v/>
      </c>
      <c r="AB466" s="44" t="str">
        <f>Nut_StatusTool!N460</f>
        <v/>
      </c>
      <c r="AC466" s="44">
        <f>Nut_StatusTool!I460</f>
        <v>0</v>
      </c>
      <c r="AD466" s="44">
        <f>Nut_StatusTool!J460</f>
        <v>0</v>
      </c>
    </row>
    <row r="467" spans="1:30" ht="20.100000000000001" customHeight="1">
      <c r="A467" s="59" t="str">
        <f t="array" ref="A467">IF(ROWS(A$9:A467)&gt;$U$5,"",INDEX(T$13:T$512,SMALL(IF(($Z$13:$Z$512=$Z$5),ROW($A$9:$A$508)-ROW($A$9)+1,""),ROWS(A$9:A467)),,1))</f>
        <v/>
      </c>
      <c r="B467" s="390" t="str">
        <f t="array" ref="B467">IF(ROWS(B$9:B467)&gt;$U$5,"",INDEX(U$13:U$512,SMALL(IF(($Z$13:$Z$512=$Z$5),ROW($A$9:$A$508)-ROW($A$9)+1,""),ROWS(B$9:B467)),,1))</f>
        <v/>
      </c>
      <c r="C467" s="389" t="str">
        <f t="array" ref="C467">IF(ROWS(C$9:C467)&gt;$U$5,"",INDEX(V$13:V$512,SMALL(IF(($Z$13:$Z$512=$Z$5),ROW($A$9:$A$508)-ROW($A$9)+1,""),ROWS(C$9:C467)),,1))</f>
        <v/>
      </c>
      <c r="D467" s="309" t="str">
        <f t="array" ref="D467">IF(ROWS(D$9:D467)&gt;$U$5,"",INDEX(W$13:W$512,SMALL(IF(($Z$13:$Z$512=$Z$5),ROW($A$9:$A$508)-ROW($A$9)+1,""),ROWS(D$9:D467)),,1))</f>
        <v/>
      </c>
      <c r="E467" s="59" t="str">
        <f t="array" ref="E467">IF(ROWS(E$9:E467)&gt;$U$5,"",INDEX(X$13:X$512,SMALL(IF(($Z$13:$Z$512=$Z$5),ROW($A$9:$A$508)-ROW($A$9)+1,""),ROWS(E$9:E467)),,1))</f>
        <v/>
      </c>
      <c r="F467" s="59" t="str">
        <f t="array" ref="F467">IF(ROWS(F$9:F467)&gt;$U$5,"",INDEX(Y$13:Y$512,SMALL(IF(($Z$13:$Z$512=$Z$5),ROW($A$9:$A$508)-ROW($A$9)+1,""),ROWS(F$9:F467)),,1))</f>
        <v/>
      </c>
      <c r="G467" s="59" t="str">
        <f t="array" ref="G467">IF(ROWS(G$9:G467)&gt;$U$5,"",INDEX(Z$13:Z$512,SMALL(IF(($Z$13:$Z$512=$Z$5),ROW($A$9:$A$508)-ROW($A$9)+1,""),ROWS(G$9:G467)),,1))</f>
        <v/>
      </c>
      <c r="H467" s="59" t="str">
        <f t="array" ref="H467">IF(ROWS(H$9:H467)&gt;$U$5,"",INDEX(AC$13:AC$512,SMALL(IF(($Z$13:$Z$512=$Z$5),ROW($A$9:$A$508)-ROW($A$9)+1,""),ROWS(H$9:H467)),,1))</f>
        <v/>
      </c>
      <c r="I467" s="105"/>
      <c r="J467" s="105"/>
      <c r="K467" s="105"/>
      <c r="L467" s="105"/>
      <c r="M467" s="136"/>
      <c r="N467" s="44"/>
      <c r="O467" s="44"/>
      <c r="P467" s="44"/>
      <c r="Q467" s="44"/>
      <c r="R467" s="44"/>
      <c r="S467" s="44"/>
      <c r="T467" s="44">
        <f>Nut_StatusTool!A461</f>
        <v>455</v>
      </c>
      <c r="U467" s="44">
        <f>Nut_StatusTool!B461</f>
        <v>0</v>
      </c>
      <c r="V467" s="44">
        <f>Nut_StatusTool!C461</f>
        <v>0</v>
      </c>
      <c r="W467" s="44">
        <f>Nut_StatusTool!D461</f>
        <v>0</v>
      </c>
      <c r="X467" s="44">
        <f>Nut_StatusTool!F461</f>
        <v>0</v>
      </c>
      <c r="Y467" s="285" t="str">
        <f>Nut_StatusTool!K461</f>
        <v/>
      </c>
      <c r="Z467" s="44" t="str">
        <f>Nut_StatusTool!L461</f>
        <v/>
      </c>
      <c r="AA467" s="44" t="str">
        <f>Nut_StatusTool!M461</f>
        <v/>
      </c>
      <c r="AB467" s="44" t="str">
        <f>Nut_StatusTool!N461</f>
        <v/>
      </c>
      <c r="AC467" s="44">
        <f>Nut_StatusTool!I461</f>
        <v>0</v>
      </c>
      <c r="AD467" s="44">
        <f>Nut_StatusTool!J461</f>
        <v>0</v>
      </c>
    </row>
    <row r="468" spans="1:30" ht="20.100000000000001" customHeight="1">
      <c r="A468" s="59" t="str">
        <f t="array" ref="A468">IF(ROWS(A$9:A468)&gt;$U$5,"",INDEX(T$13:T$512,SMALL(IF(($Z$13:$Z$512=$Z$5),ROW($A$9:$A$508)-ROW($A$9)+1,""),ROWS(A$9:A468)),,1))</f>
        <v/>
      </c>
      <c r="B468" s="390" t="str">
        <f t="array" ref="B468">IF(ROWS(B$9:B468)&gt;$U$5,"",INDEX(U$13:U$512,SMALL(IF(($Z$13:$Z$512=$Z$5),ROW($A$9:$A$508)-ROW($A$9)+1,""),ROWS(B$9:B468)),,1))</f>
        <v/>
      </c>
      <c r="C468" s="389" t="str">
        <f t="array" ref="C468">IF(ROWS(C$9:C468)&gt;$U$5,"",INDEX(V$13:V$512,SMALL(IF(($Z$13:$Z$512=$Z$5),ROW($A$9:$A$508)-ROW($A$9)+1,""),ROWS(C$9:C468)),,1))</f>
        <v/>
      </c>
      <c r="D468" s="309" t="str">
        <f t="array" ref="D468">IF(ROWS(D$9:D468)&gt;$U$5,"",INDEX(W$13:W$512,SMALL(IF(($Z$13:$Z$512=$Z$5),ROW($A$9:$A$508)-ROW($A$9)+1,""),ROWS(D$9:D468)),,1))</f>
        <v/>
      </c>
      <c r="E468" s="59" t="str">
        <f t="array" ref="E468">IF(ROWS(E$9:E468)&gt;$U$5,"",INDEX(X$13:X$512,SMALL(IF(($Z$13:$Z$512=$Z$5),ROW($A$9:$A$508)-ROW($A$9)+1,""),ROWS(E$9:E468)),,1))</f>
        <v/>
      </c>
      <c r="F468" s="59" t="str">
        <f t="array" ref="F468">IF(ROWS(F$9:F468)&gt;$U$5,"",INDEX(Y$13:Y$512,SMALL(IF(($Z$13:$Z$512=$Z$5),ROW($A$9:$A$508)-ROW($A$9)+1,""),ROWS(F$9:F468)),,1))</f>
        <v/>
      </c>
      <c r="G468" s="59" t="str">
        <f t="array" ref="G468">IF(ROWS(G$9:G468)&gt;$U$5,"",INDEX(Z$13:Z$512,SMALL(IF(($Z$13:$Z$512=$Z$5),ROW($A$9:$A$508)-ROW($A$9)+1,""),ROWS(G$9:G468)),,1))</f>
        <v/>
      </c>
      <c r="H468" s="59" t="str">
        <f t="array" ref="H468">IF(ROWS(H$9:H468)&gt;$U$5,"",INDEX(AC$13:AC$512,SMALL(IF(($Z$13:$Z$512=$Z$5),ROW($A$9:$A$508)-ROW($A$9)+1,""),ROWS(H$9:H468)),,1))</f>
        <v/>
      </c>
      <c r="I468" s="105"/>
      <c r="J468" s="105"/>
      <c r="K468" s="105"/>
      <c r="L468" s="105"/>
      <c r="M468" s="136"/>
      <c r="N468" s="44"/>
      <c r="O468" s="44"/>
      <c r="P468" s="44"/>
      <c r="Q468" s="44"/>
      <c r="R468" s="44"/>
      <c r="S468" s="44"/>
      <c r="T468" s="44">
        <f>Nut_StatusTool!A462</f>
        <v>456</v>
      </c>
      <c r="U468" s="44">
        <f>Nut_StatusTool!B462</f>
        <v>0</v>
      </c>
      <c r="V468" s="44">
        <f>Nut_StatusTool!C462</f>
        <v>0</v>
      </c>
      <c r="W468" s="44">
        <f>Nut_StatusTool!D462</f>
        <v>0</v>
      </c>
      <c r="X468" s="44">
        <f>Nut_StatusTool!F462</f>
        <v>0</v>
      </c>
      <c r="Y468" s="285" t="str">
        <f>Nut_StatusTool!K462</f>
        <v/>
      </c>
      <c r="Z468" s="44" t="str">
        <f>Nut_StatusTool!L462</f>
        <v/>
      </c>
      <c r="AA468" s="44" t="str">
        <f>Nut_StatusTool!M462</f>
        <v/>
      </c>
      <c r="AB468" s="44" t="str">
        <f>Nut_StatusTool!N462</f>
        <v/>
      </c>
      <c r="AC468" s="44">
        <f>Nut_StatusTool!I462</f>
        <v>0</v>
      </c>
      <c r="AD468" s="44">
        <f>Nut_StatusTool!J462</f>
        <v>0</v>
      </c>
    </row>
    <row r="469" spans="1:30" ht="20.100000000000001" customHeight="1">
      <c r="A469" s="59" t="str">
        <f t="array" ref="A469">IF(ROWS(A$9:A469)&gt;$U$5,"",INDEX(T$13:T$512,SMALL(IF(($Z$13:$Z$512=$Z$5),ROW($A$9:$A$508)-ROW($A$9)+1,""),ROWS(A$9:A469)),,1))</f>
        <v/>
      </c>
      <c r="B469" s="390" t="str">
        <f t="array" ref="B469">IF(ROWS(B$9:B469)&gt;$U$5,"",INDEX(U$13:U$512,SMALL(IF(($Z$13:$Z$512=$Z$5),ROW($A$9:$A$508)-ROW($A$9)+1,""),ROWS(B$9:B469)),,1))</f>
        <v/>
      </c>
      <c r="C469" s="389" t="str">
        <f t="array" ref="C469">IF(ROWS(C$9:C469)&gt;$U$5,"",INDEX(V$13:V$512,SMALL(IF(($Z$13:$Z$512=$Z$5),ROW($A$9:$A$508)-ROW($A$9)+1,""),ROWS(C$9:C469)),,1))</f>
        <v/>
      </c>
      <c r="D469" s="309" t="str">
        <f t="array" ref="D469">IF(ROWS(D$9:D469)&gt;$U$5,"",INDEX(W$13:W$512,SMALL(IF(($Z$13:$Z$512=$Z$5),ROW($A$9:$A$508)-ROW($A$9)+1,""),ROWS(D$9:D469)),,1))</f>
        <v/>
      </c>
      <c r="E469" s="59" t="str">
        <f t="array" ref="E469">IF(ROWS(E$9:E469)&gt;$U$5,"",INDEX(X$13:X$512,SMALL(IF(($Z$13:$Z$512=$Z$5),ROW($A$9:$A$508)-ROW($A$9)+1,""),ROWS(E$9:E469)),,1))</f>
        <v/>
      </c>
      <c r="F469" s="59" t="str">
        <f t="array" ref="F469">IF(ROWS(F$9:F469)&gt;$U$5,"",INDEX(Y$13:Y$512,SMALL(IF(($Z$13:$Z$512=$Z$5),ROW($A$9:$A$508)-ROW($A$9)+1,""),ROWS(F$9:F469)),,1))</f>
        <v/>
      </c>
      <c r="G469" s="59" t="str">
        <f t="array" ref="G469">IF(ROWS(G$9:G469)&gt;$U$5,"",INDEX(Z$13:Z$512,SMALL(IF(($Z$13:$Z$512=$Z$5),ROW($A$9:$A$508)-ROW($A$9)+1,""),ROWS(G$9:G469)),,1))</f>
        <v/>
      </c>
      <c r="H469" s="59" t="str">
        <f t="array" ref="H469">IF(ROWS(H$9:H469)&gt;$U$5,"",INDEX(AC$13:AC$512,SMALL(IF(($Z$13:$Z$512=$Z$5),ROW($A$9:$A$508)-ROW($A$9)+1,""),ROWS(H$9:H469)),,1))</f>
        <v/>
      </c>
      <c r="I469" s="105"/>
      <c r="J469" s="105"/>
      <c r="K469" s="105"/>
      <c r="L469" s="105"/>
      <c r="M469" s="136"/>
      <c r="N469" s="44"/>
      <c r="O469" s="44"/>
      <c r="P469" s="44"/>
      <c r="Q469" s="44"/>
      <c r="R469" s="44"/>
      <c r="S469" s="44"/>
      <c r="T469" s="44">
        <f>Nut_StatusTool!A463</f>
        <v>457</v>
      </c>
      <c r="U469" s="44">
        <f>Nut_StatusTool!B463</f>
        <v>0</v>
      </c>
      <c r="V469" s="44">
        <f>Nut_StatusTool!C463</f>
        <v>0</v>
      </c>
      <c r="W469" s="44">
        <f>Nut_StatusTool!D463</f>
        <v>0</v>
      </c>
      <c r="X469" s="44">
        <f>Nut_StatusTool!F463</f>
        <v>0</v>
      </c>
      <c r="Y469" s="285" t="str">
        <f>Nut_StatusTool!K463</f>
        <v/>
      </c>
      <c r="Z469" s="44" t="str">
        <f>Nut_StatusTool!L463</f>
        <v/>
      </c>
      <c r="AA469" s="44" t="str">
        <f>Nut_StatusTool!M463</f>
        <v/>
      </c>
      <c r="AB469" s="44" t="str">
        <f>Nut_StatusTool!N463</f>
        <v/>
      </c>
      <c r="AC469" s="44">
        <f>Nut_StatusTool!I463</f>
        <v>0</v>
      </c>
      <c r="AD469" s="44">
        <f>Nut_StatusTool!J463</f>
        <v>0</v>
      </c>
    </row>
    <row r="470" spans="1:30" ht="20.100000000000001" customHeight="1">
      <c r="A470" s="59" t="str">
        <f t="array" ref="A470">IF(ROWS(A$9:A470)&gt;$U$5,"",INDEX(T$13:T$512,SMALL(IF(($Z$13:$Z$512=$Z$5),ROW($A$9:$A$508)-ROW($A$9)+1,""),ROWS(A$9:A470)),,1))</f>
        <v/>
      </c>
      <c r="B470" s="390" t="str">
        <f t="array" ref="B470">IF(ROWS(B$9:B470)&gt;$U$5,"",INDEX(U$13:U$512,SMALL(IF(($Z$13:$Z$512=$Z$5),ROW($A$9:$A$508)-ROW($A$9)+1,""),ROWS(B$9:B470)),,1))</f>
        <v/>
      </c>
      <c r="C470" s="389" t="str">
        <f t="array" ref="C470">IF(ROWS(C$9:C470)&gt;$U$5,"",INDEX(V$13:V$512,SMALL(IF(($Z$13:$Z$512=$Z$5),ROW($A$9:$A$508)-ROW($A$9)+1,""),ROWS(C$9:C470)),,1))</f>
        <v/>
      </c>
      <c r="D470" s="309" t="str">
        <f t="array" ref="D470">IF(ROWS(D$9:D470)&gt;$U$5,"",INDEX(W$13:W$512,SMALL(IF(($Z$13:$Z$512=$Z$5),ROW($A$9:$A$508)-ROW($A$9)+1,""),ROWS(D$9:D470)),,1))</f>
        <v/>
      </c>
      <c r="E470" s="59" t="str">
        <f t="array" ref="E470">IF(ROWS(E$9:E470)&gt;$U$5,"",INDEX(X$13:X$512,SMALL(IF(($Z$13:$Z$512=$Z$5),ROW($A$9:$A$508)-ROW($A$9)+1,""),ROWS(E$9:E470)),,1))</f>
        <v/>
      </c>
      <c r="F470" s="59" t="str">
        <f t="array" ref="F470">IF(ROWS(F$9:F470)&gt;$U$5,"",INDEX(Y$13:Y$512,SMALL(IF(($Z$13:$Z$512=$Z$5),ROW($A$9:$A$508)-ROW($A$9)+1,""),ROWS(F$9:F470)),,1))</f>
        <v/>
      </c>
      <c r="G470" s="59" t="str">
        <f t="array" ref="G470">IF(ROWS(G$9:G470)&gt;$U$5,"",INDEX(Z$13:Z$512,SMALL(IF(($Z$13:$Z$512=$Z$5),ROW($A$9:$A$508)-ROW($A$9)+1,""),ROWS(G$9:G470)),,1))</f>
        <v/>
      </c>
      <c r="H470" s="59" t="str">
        <f t="array" ref="H470">IF(ROWS(H$9:H470)&gt;$U$5,"",INDEX(AC$13:AC$512,SMALL(IF(($Z$13:$Z$512=$Z$5),ROW($A$9:$A$508)-ROW($A$9)+1,""),ROWS(H$9:H470)),,1))</f>
        <v/>
      </c>
      <c r="I470" s="105"/>
      <c r="J470" s="105"/>
      <c r="K470" s="105"/>
      <c r="L470" s="105"/>
      <c r="M470" s="136"/>
      <c r="N470" s="44"/>
      <c r="O470" s="44"/>
      <c r="P470" s="44"/>
      <c r="Q470" s="44"/>
      <c r="R470" s="44"/>
      <c r="S470" s="44"/>
      <c r="T470" s="44">
        <f>Nut_StatusTool!A464</f>
        <v>458</v>
      </c>
      <c r="U470" s="44">
        <f>Nut_StatusTool!B464</f>
        <v>0</v>
      </c>
      <c r="V470" s="44">
        <f>Nut_StatusTool!C464</f>
        <v>0</v>
      </c>
      <c r="W470" s="44">
        <f>Nut_StatusTool!D464</f>
        <v>0</v>
      </c>
      <c r="X470" s="44">
        <f>Nut_StatusTool!F464</f>
        <v>0</v>
      </c>
      <c r="Y470" s="285" t="str">
        <f>Nut_StatusTool!K464</f>
        <v/>
      </c>
      <c r="Z470" s="44" t="str">
        <f>Nut_StatusTool!L464</f>
        <v/>
      </c>
      <c r="AA470" s="44" t="str">
        <f>Nut_StatusTool!M464</f>
        <v/>
      </c>
      <c r="AB470" s="44" t="str">
        <f>Nut_StatusTool!N464</f>
        <v/>
      </c>
      <c r="AC470" s="44">
        <f>Nut_StatusTool!I464</f>
        <v>0</v>
      </c>
      <c r="AD470" s="44">
        <f>Nut_StatusTool!J464</f>
        <v>0</v>
      </c>
    </row>
    <row r="471" spans="1:30" ht="20.100000000000001" customHeight="1">
      <c r="A471" s="59" t="str">
        <f t="array" ref="A471">IF(ROWS(A$9:A471)&gt;$U$5,"",INDEX(T$13:T$512,SMALL(IF(($Z$13:$Z$512=$Z$5),ROW($A$9:$A$508)-ROW($A$9)+1,""),ROWS(A$9:A471)),,1))</f>
        <v/>
      </c>
      <c r="B471" s="390" t="str">
        <f t="array" ref="B471">IF(ROWS(B$9:B471)&gt;$U$5,"",INDEX(U$13:U$512,SMALL(IF(($Z$13:$Z$512=$Z$5),ROW($A$9:$A$508)-ROW($A$9)+1,""),ROWS(B$9:B471)),,1))</f>
        <v/>
      </c>
      <c r="C471" s="389" t="str">
        <f t="array" ref="C471">IF(ROWS(C$9:C471)&gt;$U$5,"",INDEX(V$13:V$512,SMALL(IF(($Z$13:$Z$512=$Z$5),ROW($A$9:$A$508)-ROW($A$9)+1,""),ROWS(C$9:C471)),,1))</f>
        <v/>
      </c>
      <c r="D471" s="309" t="str">
        <f t="array" ref="D471">IF(ROWS(D$9:D471)&gt;$U$5,"",INDEX(W$13:W$512,SMALL(IF(($Z$13:$Z$512=$Z$5),ROW($A$9:$A$508)-ROW($A$9)+1,""),ROWS(D$9:D471)),,1))</f>
        <v/>
      </c>
      <c r="E471" s="59" t="str">
        <f t="array" ref="E471">IF(ROWS(E$9:E471)&gt;$U$5,"",INDEX(X$13:X$512,SMALL(IF(($Z$13:$Z$512=$Z$5),ROW($A$9:$A$508)-ROW($A$9)+1,""),ROWS(E$9:E471)),,1))</f>
        <v/>
      </c>
      <c r="F471" s="59" t="str">
        <f t="array" ref="F471">IF(ROWS(F$9:F471)&gt;$U$5,"",INDEX(Y$13:Y$512,SMALL(IF(($Z$13:$Z$512=$Z$5),ROW($A$9:$A$508)-ROW($A$9)+1,""),ROWS(F$9:F471)),,1))</f>
        <v/>
      </c>
      <c r="G471" s="59" t="str">
        <f t="array" ref="G471">IF(ROWS(G$9:G471)&gt;$U$5,"",INDEX(Z$13:Z$512,SMALL(IF(($Z$13:$Z$512=$Z$5),ROW($A$9:$A$508)-ROW($A$9)+1,""),ROWS(G$9:G471)),,1))</f>
        <v/>
      </c>
      <c r="H471" s="59" t="str">
        <f t="array" ref="H471">IF(ROWS(H$9:H471)&gt;$U$5,"",INDEX(AC$13:AC$512,SMALL(IF(($Z$13:$Z$512=$Z$5),ROW($A$9:$A$508)-ROW($A$9)+1,""),ROWS(H$9:H471)),,1))</f>
        <v/>
      </c>
      <c r="I471" s="105"/>
      <c r="J471" s="105"/>
      <c r="K471" s="105"/>
      <c r="L471" s="105"/>
      <c r="M471" s="136"/>
      <c r="N471" s="44"/>
      <c r="O471" s="44"/>
      <c r="P471" s="44"/>
      <c r="Q471" s="44"/>
      <c r="R471" s="44"/>
      <c r="S471" s="44"/>
      <c r="T471" s="44">
        <f>Nut_StatusTool!A465</f>
        <v>459</v>
      </c>
      <c r="U471" s="44">
        <f>Nut_StatusTool!B465</f>
        <v>0</v>
      </c>
      <c r="V471" s="44">
        <f>Nut_StatusTool!C465</f>
        <v>0</v>
      </c>
      <c r="W471" s="44">
        <f>Nut_StatusTool!D465</f>
        <v>0</v>
      </c>
      <c r="X471" s="44">
        <f>Nut_StatusTool!F465</f>
        <v>0</v>
      </c>
      <c r="Y471" s="285" t="str">
        <f>Nut_StatusTool!K465</f>
        <v/>
      </c>
      <c r="Z471" s="44" t="str">
        <f>Nut_StatusTool!L465</f>
        <v/>
      </c>
      <c r="AA471" s="44" t="str">
        <f>Nut_StatusTool!M465</f>
        <v/>
      </c>
      <c r="AB471" s="44" t="str">
        <f>Nut_StatusTool!N465</f>
        <v/>
      </c>
      <c r="AC471" s="44">
        <f>Nut_StatusTool!I465</f>
        <v>0</v>
      </c>
      <c r="AD471" s="44">
        <f>Nut_StatusTool!J465</f>
        <v>0</v>
      </c>
    </row>
    <row r="472" spans="1:30" ht="20.100000000000001" customHeight="1">
      <c r="A472" s="59" t="str">
        <f t="array" ref="A472">IF(ROWS(A$9:A472)&gt;$U$5,"",INDEX(T$13:T$512,SMALL(IF(($Z$13:$Z$512=$Z$5),ROW($A$9:$A$508)-ROW($A$9)+1,""),ROWS(A$9:A472)),,1))</f>
        <v/>
      </c>
      <c r="B472" s="390" t="str">
        <f t="array" ref="B472">IF(ROWS(B$9:B472)&gt;$U$5,"",INDEX(U$13:U$512,SMALL(IF(($Z$13:$Z$512=$Z$5),ROW($A$9:$A$508)-ROW($A$9)+1,""),ROWS(B$9:B472)),,1))</f>
        <v/>
      </c>
      <c r="C472" s="389" t="str">
        <f t="array" ref="C472">IF(ROWS(C$9:C472)&gt;$U$5,"",INDEX(V$13:V$512,SMALL(IF(($Z$13:$Z$512=$Z$5),ROW($A$9:$A$508)-ROW($A$9)+1,""),ROWS(C$9:C472)),,1))</f>
        <v/>
      </c>
      <c r="D472" s="309" t="str">
        <f t="array" ref="D472">IF(ROWS(D$9:D472)&gt;$U$5,"",INDEX(W$13:W$512,SMALL(IF(($Z$13:$Z$512=$Z$5),ROW($A$9:$A$508)-ROW($A$9)+1,""),ROWS(D$9:D472)),,1))</f>
        <v/>
      </c>
      <c r="E472" s="59" t="str">
        <f t="array" ref="E472">IF(ROWS(E$9:E472)&gt;$U$5,"",INDEX(X$13:X$512,SMALL(IF(($Z$13:$Z$512=$Z$5),ROW($A$9:$A$508)-ROW($A$9)+1,""),ROWS(E$9:E472)),,1))</f>
        <v/>
      </c>
      <c r="F472" s="59" t="str">
        <f t="array" ref="F472">IF(ROWS(F$9:F472)&gt;$U$5,"",INDEX(Y$13:Y$512,SMALL(IF(($Z$13:$Z$512=$Z$5),ROW($A$9:$A$508)-ROW($A$9)+1,""),ROWS(F$9:F472)),,1))</f>
        <v/>
      </c>
      <c r="G472" s="59" t="str">
        <f t="array" ref="G472">IF(ROWS(G$9:G472)&gt;$U$5,"",INDEX(Z$13:Z$512,SMALL(IF(($Z$13:$Z$512=$Z$5),ROW($A$9:$A$508)-ROW($A$9)+1,""),ROWS(G$9:G472)),,1))</f>
        <v/>
      </c>
      <c r="H472" s="59" t="str">
        <f t="array" ref="H472">IF(ROWS(H$9:H472)&gt;$U$5,"",INDEX(AC$13:AC$512,SMALL(IF(($Z$13:$Z$512=$Z$5),ROW($A$9:$A$508)-ROW($A$9)+1,""),ROWS(H$9:H472)),,1))</f>
        <v/>
      </c>
      <c r="I472" s="105"/>
      <c r="J472" s="105"/>
      <c r="K472" s="105"/>
      <c r="L472" s="105"/>
      <c r="M472" s="136"/>
      <c r="N472" s="44"/>
      <c r="O472" s="44"/>
      <c r="P472" s="44"/>
      <c r="Q472" s="44"/>
      <c r="R472" s="44"/>
      <c r="S472" s="44"/>
      <c r="T472" s="44">
        <f>Nut_StatusTool!A466</f>
        <v>460</v>
      </c>
      <c r="U472" s="44">
        <f>Nut_StatusTool!B466</f>
        <v>0</v>
      </c>
      <c r="V472" s="44">
        <f>Nut_StatusTool!C466</f>
        <v>0</v>
      </c>
      <c r="W472" s="44">
        <f>Nut_StatusTool!D466</f>
        <v>0</v>
      </c>
      <c r="X472" s="44">
        <f>Nut_StatusTool!F466</f>
        <v>0</v>
      </c>
      <c r="Y472" s="285" t="str">
        <f>Nut_StatusTool!K466</f>
        <v/>
      </c>
      <c r="Z472" s="44" t="str">
        <f>Nut_StatusTool!L466</f>
        <v/>
      </c>
      <c r="AA472" s="44" t="str">
        <f>Nut_StatusTool!M466</f>
        <v/>
      </c>
      <c r="AB472" s="44" t="str">
        <f>Nut_StatusTool!N466</f>
        <v/>
      </c>
      <c r="AC472" s="44">
        <f>Nut_StatusTool!I466</f>
        <v>0</v>
      </c>
      <c r="AD472" s="44">
        <f>Nut_StatusTool!J466</f>
        <v>0</v>
      </c>
    </row>
    <row r="473" spans="1:30" ht="20.100000000000001" customHeight="1">
      <c r="A473" s="59" t="str">
        <f t="array" ref="A473">IF(ROWS(A$9:A473)&gt;$U$5,"",INDEX(T$13:T$512,SMALL(IF(($Z$13:$Z$512=$Z$5),ROW($A$9:$A$508)-ROW($A$9)+1,""),ROWS(A$9:A473)),,1))</f>
        <v/>
      </c>
      <c r="B473" s="390" t="str">
        <f t="array" ref="B473">IF(ROWS(B$9:B473)&gt;$U$5,"",INDEX(U$13:U$512,SMALL(IF(($Z$13:$Z$512=$Z$5),ROW($A$9:$A$508)-ROW($A$9)+1,""),ROWS(B$9:B473)),,1))</f>
        <v/>
      </c>
      <c r="C473" s="389" t="str">
        <f t="array" ref="C473">IF(ROWS(C$9:C473)&gt;$U$5,"",INDEX(V$13:V$512,SMALL(IF(($Z$13:$Z$512=$Z$5),ROW($A$9:$A$508)-ROW($A$9)+1,""),ROWS(C$9:C473)),,1))</f>
        <v/>
      </c>
      <c r="D473" s="309" t="str">
        <f t="array" ref="D473">IF(ROWS(D$9:D473)&gt;$U$5,"",INDEX(W$13:W$512,SMALL(IF(($Z$13:$Z$512=$Z$5),ROW($A$9:$A$508)-ROW($A$9)+1,""),ROWS(D$9:D473)),,1))</f>
        <v/>
      </c>
      <c r="E473" s="59" t="str">
        <f t="array" ref="E473">IF(ROWS(E$9:E473)&gt;$U$5,"",INDEX(X$13:X$512,SMALL(IF(($Z$13:$Z$512=$Z$5),ROW($A$9:$A$508)-ROW($A$9)+1,""),ROWS(E$9:E473)),,1))</f>
        <v/>
      </c>
      <c r="F473" s="59" t="str">
        <f t="array" ref="F473">IF(ROWS(F$9:F473)&gt;$U$5,"",INDEX(Y$13:Y$512,SMALL(IF(($Z$13:$Z$512=$Z$5),ROW($A$9:$A$508)-ROW($A$9)+1,""),ROWS(F$9:F473)),,1))</f>
        <v/>
      </c>
      <c r="G473" s="59" t="str">
        <f t="array" ref="G473">IF(ROWS(G$9:G473)&gt;$U$5,"",INDEX(Z$13:Z$512,SMALL(IF(($Z$13:$Z$512=$Z$5),ROW($A$9:$A$508)-ROW($A$9)+1,""),ROWS(G$9:G473)),,1))</f>
        <v/>
      </c>
      <c r="H473" s="59" t="str">
        <f t="array" ref="H473">IF(ROWS(H$9:H473)&gt;$U$5,"",INDEX(AC$13:AC$512,SMALL(IF(($Z$13:$Z$512=$Z$5),ROW($A$9:$A$508)-ROW($A$9)+1,""),ROWS(H$9:H473)),,1))</f>
        <v/>
      </c>
      <c r="I473" s="105"/>
      <c r="J473" s="105"/>
      <c r="K473" s="105"/>
      <c r="L473" s="105"/>
      <c r="M473" s="136"/>
      <c r="N473" s="44"/>
      <c r="O473" s="44"/>
      <c r="P473" s="44"/>
      <c r="Q473" s="44"/>
      <c r="R473" s="44"/>
      <c r="S473" s="44"/>
      <c r="T473" s="44">
        <f>Nut_StatusTool!A467</f>
        <v>461</v>
      </c>
      <c r="U473" s="44">
        <f>Nut_StatusTool!B467</f>
        <v>0</v>
      </c>
      <c r="V473" s="44">
        <f>Nut_StatusTool!C467</f>
        <v>0</v>
      </c>
      <c r="W473" s="44">
        <f>Nut_StatusTool!D467</f>
        <v>0</v>
      </c>
      <c r="X473" s="44">
        <f>Nut_StatusTool!F467</f>
        <v>0</v>
      </c>
      <c r="Y473" s="285" t="str">
        <f>Nut_StatusTool!K467</f>
        <v/>
      </c>
      <c r="Z473" s="44" t="str">
        <f>Nut_StatusTool!L467</f>
        <v/>
      </c>
      <c r="AA473" s="44" t="str">
        <f>Nut_StatusTool!M467</f>
        <v/>
      </c>
      <c r="AB473" s="44" t="str">
        <f>Nut_StatusTool!N467</f>
        <v/>
      </c>
      <c r="AC473" s="44">
        <f>Nut_StatusTool!I467</f>
        <v>0</v>
      </c>
      <c r="AD473" s="44">
        <f>Nut_StatusTool!J467</f>
        <v>0</v>
      </c>
    </row>
    <row r="474" spans="1:30" ht="20.100000000000001" customHeight="1">
      <c r="A474" s="59" t="str">
        <f t="array" ref="A474">IF(ROWS(A$9:A474)&gt;$U$5,"",INDEX(T$13:T$512,SMALL(IF(($Z$13:$Z$512=$Z$5),ROW($A$9:$A$508)-ROW($A$9)+1,""),ROWS(A$9:A474)),,1))</f>
        <v/>
      </c>
      <c r="B474" s="390" t="str">
        <f t="array" ref="B474">IF(ROWS(B$9:B474)&gt;$U$5,"",INDEX(U$13:U$512,SMALL(IF(($Z$13:$Z$512=$Z$5),ROW($A$9:$A$508)-ROW($A$9)+1,""),ROWS(B$9:B474)),,1))</f>
        <v/>
      </c>
      <c r="C474" s="389" t="str">
        <f t="array" ref="C474">IF(ROWS(C$9:C474)&gt;$U$5,"",INDEX(V$13:V$512,SMALL(IF(($Z$13:$Z$512=$Z$5),ROW($A$9:$A$508)-ROW($A$9)+1,""),ROWS(C$9:C474)),,1))</f>
        <v/>
      </c>
      <c r="D474" s="309" t="str">
        <f t="array" ref="D474">IF(ROWS(D$9:D474)&gt;$U$5,"",INDEX(W$13:W$512,SMALL(IF(($Z$13:$Z$512=$Z$5),ROW($A$9:$A$508)-ROW($A$9)+1,""),ROWS(D$9:D474)),,1))</f>
        <v/>
      </c>
      <c r="E474" s="59" t="str">
        <f t="array" ref="E474">IF(ROWS(E$9:E474)&gt;$U$5,"",INDEX(X$13:X$512,SMALL(IF(($Z$13:$Z$512=$Z$5),ROW($A$9:$A$508)-ROW($A$9)+1,""),ROWS(E$9:E474)),,1))</f>
        <v/>
      </c>
      <c r="F474" s="59" t="str">
        <f t="array" ref="F474">IF(ROWS(F$9:F474)&gt;$U$5,"",INDEX(Y$13:Y$512,SMALL(IF(($Z$13:$Z$512=$Z$5),ROW($A$9:$A$508)-ROW($A$9)+1,""),ROWS(F$9:F474)),,1))</f>
        <v/>
      </c>
      <c r="G474" s="59" t="str">
        <f t="array" ref="G474">IF(ROWS(G$9:G474)&gt;$U$5,"",INDEX(Z$13:Z$512,SMALL(IF(($Z$13:$Z$512=$Z$5),ROW($A$9:$A$508)-ROW($A$9)+1,""),ROWS(G$9:G474)),,1))</f>
        <v/>
      </c>
      <c r="H474" s="59" t="str">
        <f t="array" ref="H474">IF(ROWS(H$9:H474)&gt;$U$5,"",INDEX(AC$13:AC$512,SMALL(IF(($Z$13:$Z$512=$Z$5),ROW($A$9:$A$508)-ROW($A$9)+1,""),ROWS(H$9:H474)),,1))</f>
        <v/>
      </c>
      <c r="I474" s="105"/>
      <c r="J474" s="105"/>
      <c r="K474" s="105"/>
      <c r="L474" s="105"/>
      <c r="M474" s="136"/>
      <c r="N474" s="44"/>
      <c r="O474" s="44"/>
      <c r="P474" s="44"/>
      <c r="Q474" s="44"/>
      <c r="R474" s="44"/>
      <c r="S474" s="44"/>
      <c r="T474" s="44">
        <f>Nut_StatusTool!A468</f>
        <v>462</v>
      </c>
      <c r="U474" s="44">
        <f>Nut_StatusTool!B468</f>
        <v>0</v>
      </c>
      <c r="V474" s="44">
        <f>Nut_StatusTool!C468</f>
        <v>0</v>
      </c>
      <c r="W474" s="44">
        <f>Nut_StatusTool!D468</f>
        <v>0</v>
      </c>
      <c r="X474" s="44">
        <f>Nut_StatusTool!F468</f>
        <v>0</v>
      </c>
      <c r="Y474" s="285" t="str">
        <f>Nut_StatusTool!K468</f>
        <v/>
      </c>
      <c r="Z474" s="44" t="str">
        <f>Nut_StatusTool!L468</f>
        <v/>
      </c>
      <c r="AA474" s="44" t="str">
        <f>Nut_StatusTool!M468</f>
        <v/>
      </c>
      <c r="AB474" s="44" t="str">
        <f>Nut_StatusTool!N468</f>
        <v/>
      </c>
      <c r="AC474" s="44">
        <f>Nut_StatusTool!I468</f>
        <v>0</v>
      </c>
      <c r="AD474" s="44">
        <f>Nut_StatusTool!J468</f>
        <v>0</v>
      </c>
    </row>
    <row r="475" spans="1:30" ht="20.100000000000001" customHeight="1">
      <c r="A475" s="59" t="str">
        <f t="array" ref="A475">IF(ROWS(A$9:A475)&gt;$U$5,"",INDEX(T$13:T$512,SMALL(IF(($Z$13:$Z$512=$Z$5),ROW($A$9:$A$508)-ROW($A$9)+1,""),ROWS(A$9:A475)),,1))</f>
        <v/>
      </c>
      <c r="B475" s="390" t="str">
        <f t="array" ref="B475">IF(ROWS(B$9:B475)&gt;$U$5,"",INDEX(U$13:U$512,SMALL(IF(($Z$13:$Z$512=$Z$5),ROW($A$9:$A$508)-ROW($A$9)+1,""),ROWS(B$9:B475)),,1))</f>
        <v/>
      </c>
      <c r="C475" s="389" t="str">
        <f t="array" ref="C475">IF(ROWS(C$9:C475)&gt;$U$5,"",INDEX(V$13:V$512,SMALL(IF(($Z$13:$Z$512=$Z$5),ROW($A$9:$A$508)-ROW($A$9)+1,""),ROWS(C$9:C475)),,1))</f>
        <v/>
      </c>
      <c r="D475" s="309" t="str">
        <f t="array" ref="D475">IF(ROWS(D$9:D475)&gt;$U$5,"",INDEX(W$13:W$512,SMALL(IF(($Z$13:$Z$512=$Z$5),ROW($A$9:$A$508)-ROW($A$9)+1,""),ROWS(D$9:D475)),,1))</f>
        <v/>
      </c>
      <c r="E475" s="59" t="str">
        <f t="array" ref="E475">IF(ROWS(E$9:E475)&gt;$U$5,"",INDEX(X$13:X$512,SMALL(IF(($Z$13:$Z$512=$Z$5),ROW($A$9:$A$508)-ROW($A$9)+1,""),ROWS(E$9:E475)),,1))</f>
        <v/>
      </c>
      <c r="F475" s="59" t="str">
        <f t="array" ref="F475">IF(ROWS(F$9:F475)&gt;$U$5,"",INDEX(Y$13:Y$512,SMALL(IF(($Z$13:$Z$512=$Z$5),ROW($A$9:$A$508)-ROW($A$9)+1,""),ROWS(F$9:F475)),,1))</f>
        <v/>
      </c>
      <c r="G475" s="59" t="str">
        <f t="array" ref="G475">IF(ROWS(G$9:G475)&gt;$U$5,"",INDEX(Z$13:Z$512,SMALL(IF(($Z$13:$Z$512=$Z$5),ROW($A$9:$A$508)-ROW($A$9)+1,""),ROWS(G$9:G475)),,1))</f>
        <v/>
      </c>
      <c r="H475" s="59" t="str">
        <f t="array" ref="H475">IF(ROWS(H$9:H475)&gt;$U$5,"",INDEX(AC$13:AC$512,SMALL(IF(($Z$13:$Z$512=$Z$5),ROW($A$9:$A$508)-ROW($A$9)+1,""),ROWS(H$9:H475)),,1))</f>
        <v/>
      </c>
      <c r="I475" s="105"/>
      <c r="J475" s="105"/>
      <c r="K475" s="105"/>
      <c r="L475" s="105"/>
      <c r="M475" s="136"/>
      <c r="N475" s="44"/>
      <c r="O475" s="44"/>
      <c r="P475" s="44"/>
      <c r="Q475" s="44"/>
      <c r="R475" s="44"/>
      <c r="S475" s="44"/>
      <c r="T475" s="44">
        <f>Nut_StatusTool!A469</f>
        <v>463</v>
      </c>
      <c r="U475" s="44">
        <f>Nut_StatusTool!B469</f>
        <v>0</v>
      </c>
      <c r="V475" s="44">
        <f>Nut_StatusTool!C469</f>
        <v>0</v>
      </c>
      <c r="W475" s="44">
        <f>Nut_StatusTool!D469</f>
        <v>0</v>
      </c>
      <c r="X475" s="44">
        <f>Nut_StatusTool!F469</f>
        <v>0</v>
      </c>
      <c r="Y475" s="285" t="str">
        <f>Nut_StatusTool!K469</f>
        <v/>
      </c>
      <c r="Z475" s="44" t="str">
        <f>Nut_StatusTool!L469</f>
        <v/>
      </c>
      <c r="AA475" s="44" t="str">
        <f>Nut_StatusTool!M469</f>
        <v/>
      </c>
      <c r="AB475" s="44" t="str">
        <f>Nut_StatusTool!N469</f>
        <v/>
      </c>
      <c r="AC475" s="44">
        <f>Nut_StatusTool!I469</f>
        <v>0</v>
      </c>
      <c r="AD475" s="44">
        <f>Nut_StatusTool!J469</f>
        <v>0</v>
      </c>
    </row>
    <row r="476" spans="1:30" ht="20.100000000000001" customHeight="1">
      <c r="A476" s="59" t="str">
        <f t="array" ref="A476">IF(ROWS(A$9:A476)&gt;$U$5,"",INDEX(T$13:T$512,SMALL(IF(($Z$13:$Z$512=$Z$5),ROW($A$9:$A$508)-ROW($A$9)+1,""),ROWS(A$9:A476)),,1))</f>
        <v/>
      </c>
      <c r="B476" s="390" t="str">
        <f t="array" ref="B476">IF(ROWS(B$9:B476)&gt;$U$5,"",INDEX(U$13:U$512,SMALL(IF(($Z$13:$Z$512=$Z$5),ROW($A$9:$A$508)-ROW($A$9)+1,""),ROWS(B$9:B476)),,1))</f>
        <v/>
      </c>
      <c r="C476" s="389" t="str">
        <f t="array" ref="C476">IF(ROWS(C$9:C476)&gt;$U$5,"",INDEX(V$13:V$512,SMALL(IF(($Z$13:$Z$512=$Z$5),ROW($A$9:$A$508)-ROW($A$9)+1,""),ROWS(C$9:C476)),,1))</f>
        <v/>
      </c>
      <c r="D476" s="309" t="str">
        <f t="array" ref="D476">IF(ROWS(D$9:D476)&gt;$U$5,"",INDEX(W$13:W$512,SMALL(IF(($Z$13:$Z$512=$Z$5),ROW($A$9:$A$508)-ROW($A$9)+1,""),ROWS(D$9:D476)),,1))</f>
        <v/>
      </c>
      <c r="E476" s="59" t="str">
        <f t="array" ref="E476">IF(ROWS(E$9:E476)&gt;$U$5,"",INDEX(X$13:X$512,SMALL(IF(($Z$13:$Z$512=$Z$5),ROW($A$9:$A$508)-ROW($A$9)+1,""),ROWS(E$9:E476)),,1))</f>
        <v/>
      </c>
      <c r="F476" s="59" t="str">
        <f t="array" ref="F476">IF(ROWS(F$9:F476)&gt;$U$5,"",INDEX(Y$13:Y$512,SMALL(IF(($Z$13:$Z$512=$Z$5),ROW($A$9:$A$508)-ROW($A$9)+1,""),ROWS(F$9:F476)),,1))</f>
        <v/>
      </c>
      <c r="G476" s="59" t="str">
        <f t="array" ref="G476">IF(ROWS(G$9:G476)&gt;$U$5,"",INDEX(Z$13:Z$512,SMALL(IF(($Z$13:$Z$512=$Z$5),ROW($A$9:$A$508)-ROW($A$9)+1,""),ROWS(G$9:G476)),,1))</f>
        <v/>
      </c>
      <c r="H476" s="59" t="str">
        <f t="array" ref="H476">IF(ROWS(H$9:H476)&gt;$U$5,"",INDEX(AC$13:AC$512,SMALL(IF(($Z$13:$Z$512=$Z$5),ROW($A$9:$A$508)-ROW($A$9)+1,""),ROWS(H$9:H476)),,1))</f>
        <v/>
      </c>
      <c r="I476" s="105"/>
      <c r="J476" s="105"/>
      <c r="K476" s="105"/>
      <c r="L476" s="105"/>
      <c r="M476" s="136"/>
      <c r="N476" s="44"/>
      <c r="O476" s="44"/>
      <c r="P476" s="44"/>
      <c r="Q476" s="44"/>
      <c r="R476" s="44"/>
      <c r="S476" s="44"/>
      <c r="T476" s="44">
        <f>Nut_StatusTool!A470</f>
        <v>464</v>
      </c>
      <c r="U476" s="44">
        <f>Nut_StatusTool!B470</f>
        <v>0</v>
      </c>
      <c r="V476" s="44">
        <f>Nut_StatusTool!C470</f>
        <v>0</v>
      </c>
      <c r="W476" s="44">
        <f>Nut_StatusTool!D470</f>
        <v>0</v>
      </c>
      <c r="X476" s="44">
        <f>Nut_StatusTool!F470</f>
        <v>0</v>
      </c>
      <c r="Y476" s="285" t="str">
        <f>Nut_StatusTool!K470</f>
        <v/>
      </c>
      <c r="Z476" s="44" t="str">
        <f>Nut_StatusTool!L470</f>
        <v/>
      </c>
      <c r="AA476" s="44" t="str">
        <f>Nut_StatusTool!M470</f>
        <v/>
      </c>
      <c r="AB476" s="44" t="str">
        <f>Nut_StatusTool!N470</f>
        <v/>
      </c>
      <c r="AC476" s="44">
        <f>Nut_StatusTool!I470</f>
        <v>0</v>
      </c>
      <c r="AD476" s="44">
        <f>Nut_StatusTool!J470</f>
        <v>0</v>
      </c>
    </row>
    <row r="477" spans="1:30" ht="20.100000000000001" customHeight="1">
      <c r="A477" s="59" t="str">
        <f t="array" ref="A477">IF(ROWS(A$9:A477)&gt;$U$5,"",INDEX(T$13:T$512,SMALL(IF(($Z$13:$Z$512=$Z$5),ROW($A$9:$A$508)-ROW($A$9)+1,""),ROWS(A$9:A477)),,1))</f>
        <v/>
      </c>
      <c r="B477" s="390" t="str">
        <f t="array" ref="B477">IF(ROWS(B$9:B477)&gt;$U$5,"",INDEX(U$13:U$512,SMALL(IF(($Z$13:$Z$512=$Z$5),ROW($A$9:$A$508)-ROW($A$9)+1,""),ROWS(B$9:B477)),,1))</f>
        <v/>
      </c>
      <c r="C477" s="389" t="str">
        <f t="array" ref="C477">IF(ROWS(C$9:C477)&gt;$U$5,"",INDEX(V$13:V$512,SMALL(IF(($Z$13:$Z$512=$Z$5),ROW($A$9:$A$508)-ROW($A$9)+1,""),ROWS(C$9:C477)),,1))</f>
        <v/>
      </c>
      <c r="D477" s="309" t="str">
        <f t="array" ref="D477">IF(ROWS(D$9:D477)&gt;$U$5,"",INDEX(W$13:W$512,SMALL(IF(($Z$13:$Z$512=$Z$5),ROW($A$9:$A$508)-ROW($A$9)+1,""),ROWS(D$9:D477)),,1))</f>
        <v/>
      </c>
      <c r="E477" s="59" t="str">
        <f t="array" ref="E477">IF(ROWS(E$9:E477)&gt;$U$5,"",INDEX(X$13:X$512,SMALL(IF(($Z$13:$Z$512=$Z$5),ROW($A$9:$A$508)-ROW($A$9)+1,""),ROWS(E$9:E477)),,1))</f>
        <v/>
      </c>
      <c r="F477" s="59" t="str">
        <f t="array" ref="F477">IF(ROWS(F$9:F477)&gt;$U$5,"",INDEX(Y$13:Y$512,SMALL(IF(($Z$13:$Z$512=$Z$5),ROW($A$9:$A$508)-ROW($A$9)+1,""),ROWS(F$9:F477)),,1))</f>
        <v/>
      </c>
      <c r="G477" s="59" t="str">
        <f t="array" ref="G477">IF(ROWS(G$9:G477)&gt;$U$5,"",INDEX(Z$13:Z$512,SMALL(IF(($Z$13:$Z$512=$Z$5),ROW($A$9:$A$508)-ROW($A$9)+1,""),ROWS(G$9:G477)),,1))</f>
        <v/>
      </c>
      <c r="H477" s="59" t="str">
        <f t="array" ref="H477">IF(ROWS(H$9:H477)&gt;$U$5,"",INDEX(AC$13:AC$512,SMALL(IF(($Z$13:$Z$512=$Z$5),ROW($A$9:$A$508)-ROW($A$9)+1,""),ROWS(H$9:H477)),,1))</f>
        <v/>
      </c>
      <c r="I477" s="105"/>
      <c r="J477" s="105"/>
      <c r="K477" s="105"/>
      <c r="L477" s="105"/>
      <c r="M477" s="136"/>
      <c r="N477" s="44"/>
      <c r="O477" s="44"/>
      <c r="P477" s="44"/>
      <c r="Q477" s="44"/>
      <c r="R477" s="44"/>
      <c r="S477" s="44"/>
      <c r="T477" s="44">
        <f>Nut_StatusTool!A471</f>
        <v>465</v>
      </c>
      <c r="U477" s="44">
        <f>Nut_StatusTool!B471</f>
        <v>0</v>
      </c>
      <c r="V477" s="44">
        <f>Nut_StatusTool!C471</f>
        <v>0</v>
      </c>
      <c r="W477" s="44">
        <f>Nut_StatusTool!D471</f>
        <v>0</v>
      </c>
      <c r="X477" s="44">
        <f>Nut_StatusTool!F471</f>
        <v>0</v>
      </c>
      <c r="Y477" s="285" t="str">
        <f>Nut_StatusTool!K471</f>
        <v/>
      </c>
      <c r="Z477" s="44" t="str">
        <f>Nut_StatusTool!L471</f>
        <v/>
      </c>
      <c r="AA477" s="44" t="str">
        <f>Nut_StatusTool!M471</f>
        <v/>
      </c>
      <c r="AB477" s="44" t="str">
        <f>Nut_StatusTool!N471</f>
        <v/>
      </c>
      <c r="AC477" s="44">
        <f>Nut_StatusTool!I471</f>
        <v>0</v>
      </c>
      <c r="AD477" s="44">
        <f>Nut_StatusTool!J471</f>
        <v>0</v>
      </c>
    </row>
    <row r="478" spans="1:30" ht="20.100000000000001" customHeight="1">
      <c r="A478" s="59" t="str">
        <f t="array" ref="A478">IF(ROWS(A$9:A478)&gt;$U$5,"",INDEX(T$13:T$512,SMALL(IF(($Z$13:$Z$512=$Z$5),ROW($A$9:$A$508)-ROW($A$9)+1,""),ROWS(A$9:A478)),,1))</f>
        <v/>
      </c>
      <c r="B478" s="390" t="str">
        <f t="array" ref="B478">IF(ROWS(B$9:B478)&gt;$U$5,"",INDEX(U$13:U$512,SMALL(IF(($Z$13:$Z$512=$Z$5),ROW($A$9:$A$508)-ROW($A$9)+1,""),ROWS(B$9:B478)),,1))</f>
        <v/>
      </c>
      <c r="C478" s="389" t="str">
        <f t="array" ref="C478">IF(ROWS(C$9:C478)&gt;$U$5,"",INDEX(V$13:V$512,SMALL(IF(($Z$13:$Z$512=$Z$5),ROW($A$9:$A$508)-ROW($A$9)+1,""),ROWS(C$9:C478)),,1))</f>
        <v/>
      </c>
      <c r="D478" s="309" t="str">
        <f t="array" ref="D478">IF(ROWS(D$9:D478)&gt;$U$5,"",INDEX(W$13:W$512,SMALL(IF(($Z$13:$Z$512=$Z$5),ROW($A$9:$A$508)-ROW($A$9)+1,""),ROWS(D$9:D478)),,1))</f>
        <v/>
      </c>
      <c r="E478" s="59" t="str">
        <f t="array" ref="E478">IF(ROWS(E$9:E478)&gt;$U$5,"",INDEX(X$13:X$512,SMALL(IF(($Z$13:$Z$512=$Z$5),ROW($A$9:$A$508)-ROW($A$9)+1,""),ROWS(E$9:E478)),,1))</f>
        <v/>
      </c>
      <c r="F478" s="59" t="str">
        <f t="array" ref="F478">IF(ROWS(F$9:F478)&gt;$U$5,"",INDEX(Y$13:Y$512,SMALL(IF(($Z$13:$Z$512=$Z$5),ROW($A$9:$A$508)-ROW($A$9)+1,""),ROWS(F$9:F478)),,1))</f>
        <v/>
      </c>
      <c r="G478" s="59" t="str">
        <f t="array" ref="G478">IF(ROWS(G$9:G478)&gt;$U$5,"",INDEX(Z$13:Z$512,SMALL(IF(($Z$13:$Z$512=$Z$5),ROW($A$9:$A$508)-ROW($A$9)+1,""),ROWS(G$9:G478)),,1))</f>
        <v/>
      </c>
      <c r="H478" s="59" t="str">
        <f t="array" ref="H478">IF(ROWS(H$9:H478)&gt;$U$5,"",INDEX(AC$13:AC$512,SMALL(IF(($Z$13:$Z$512=$Z$5),ROW($A$9:$A$508)-ROW($A$9)+1,""),ROWS(H$9:H478)),,1))</f>
        <v/>
      </c>
      <c r="I478" s="105"/>
      <c r="J478" s="105"/>
      <c r="K478" s="105"/>
      <c r="L478" s="105"/>
      <c r="M478" s="136"/>
      <c r="N478" s="44"/>
      <c r="O478" s="44"/>
      <c r="P478" s="44"/>
      <c r="Q478" s="44"/>
      <c r="R478" s="44"/>
      <c r="S478" s="44"/>
      <c r="T478" s="44">
        <f>Nut_StatusTool!A472</f>
        <v>466</v>
      </c>
      <c r="U478" s="44">
        <f>Nut_StatusTool!B472</f>
        <v>0</v>
      </c>
      <c r="V478" s="44">
        <f>Nut_StatusTool!C472</f>
        <v>0</v>
      </c>
      <c r="W478" s="44">
        <f>Nut_StatusTool!D472</f>
        <v>0</v>
      </c>
      <c r="X478" s="44">
        <f>Nut_StatusTool!F472</f>
        <v>0</v>
      </c>
      <c r="Y478" s="285" t="str">
        <f>Nut_StatusTool!K472</f>
        <v/>
      </c>
      <c r="Z478" s="44" t="str">
        <f>Nut_StatusTool!L472</f>
        <v/>
      </c>
      <c r="AA478" s="44" t="str">
        <f>Nut_StatusTool!M472</f>
        <v/>
      </c>
      <c r="AB478" s="44" t="str">
        <f>Nut_StatusTool!N472</f>
        <v/>
      </c>
      <c r="AC478" s="44">
        <f>Nut_StatusTool!I472</f>
        <v>0</v>
      </c>
      <c r="AD478" s="44">
        <f>Nut_StatusTool!J472</f>
        <v>0</v>
      </c>
    </row>
    <row r="479" spans="1:30" ht="20.100000000000001" customHeight="1">
      <c r="A479" s="59" t="str">
        <f t="array" ref="A479">IF(ROWS(A$9:A479)&gt;$U$5,"",INDEX(T$13:T$512,SMALL(IF(($Z$13:$Z$512=$Z$5),ROW($A$9:$A$508)-ROW($A$9)+1,""),ROWS(A$9:A479)),,1))</f>
        <v/>
      </c>
      <c r="B479" s="390" t="str">
        <f t="array" ref="B479">IF(ROWS(B$9:B479)&gt;$U$5,"",INDEX(U$13:U$512,SMALL(IF(($Z$13:$Z$512=$Z$5),ROW($A$9:$A$508)-ROW($A$9)+1,""),ROWS(B$9:B479)),,1))</f>
        <v/>
      </c>
      <c r="C479" s="389" t="str">
        <f t="array" ref="C479">IF(ROWS(C$9:C479)&gt;$U$5,"",INDEX(V$13:V$512,SMALL(IF(($Z$13:$Z$512=$Z$5),ROW($A$9:$A$508)-ROW($A$9)+1,""),ROWS(C$9:C479)),,1))</f>
        <v/>
      </c>
      <c r="D479" s="309" t="str">
        <f t="array" ref="D479">IF(ROWS(D$9:D479)&gt;$U$5,"",INDEX(W$13:W$512,SMALL(IF(($Z$13:$Z$512=$Z$5),ROW($A$9:$A$508)-ROW($A$9)+1,""),ROWS(D$9:D479)),,1))</f>
        <v/>
      </c>
      <c r="E479" s="59" t="str">
        <f t="array" ref="E479">IF(ROWS(E$9:E479)&gt;$U$5,"",INDEX(X$13:X$512,SMALL(IF(($Z$13:$Z$512=$Z$5),ROW($A$9:$A$508)-ROW($A$9)+1,""),ROWS(E$9:E479)),,1))</f>
        <v/>
      </c>
      <c r="F479" s="59" t="str">
        <f t="array" ref="F479">IF(ROWS(F$9:F479)&gt;$U$5,"",INDEX(Y$13:Y$512,SMALL(IF(($Z$13:$Z$512=$Z$5),ROW($A$9:$A$508)-ROW($A$9)+1,""),ROWS(F$9:F479)),,1))</f>
        <v/>
      </c>
      <c r="G479" s="59" t="str">
        <f t="array" ref="G479">IF(ROWS(G$9:G479)&gt;$U$5,"",INDEX(Z$13:Z$512,SMALL(IF(($Z$13:$Z$512=$Z$5),ROW($A$9:$A$508)-ROW($A$9)+1,""),ROWS(G$9:G479)),,1))</f>
        <v/>
      </c>
      <c r="H479" s="59" t="str">
        <f t="array" ref="H479">IF(ROWS(H$9:H479)&gt;$U$5,"",INDEX(AC$13:AC$512,SMALL(IF(($Z$13:$Z$512=$Z$5),ROW($A$9:$A$508)-ROW($A$9)+1,""),ROWS(H$9:H479)),,1))</f>
        <v/>
      </c>
      <c r="I479" s="105"/>
      <c r="J479" s="105"/>
      <c r="K479" s="105"/>
      <c r="L479" s="105"/>
      <c r="M479" s="136"/>
      <c r="N479" s="44"/>
      <c r="O479" s="44"/>
      <c r="P479" s="44"/>
      <c r="Q479" s="44"/>
      <c r="R479" s="44"/>
      <c r="S479" s="44"/>
      <c r="T479" s="44">
        <f>Nut_StatusTool!A473</f>
        <v>467</v>
      </c>
      <c r="U479" s="44">
        <f>Nut_StatusTool!B473</f>
        <v>0</v>
      </c>
      <c r="V479" s="44">
        <f>Nut_StatusTool!C473</f>
        <v>0</v>
      </c>
      <c r="W479" s="44">
        <f>Nut_StatusTool!D473</f>
        <v>0</v>
      </c>
      <c r="X479" s="44">
        <f>Nut_StatusTool!F473</f>
        <v>0</v>
      </c>
      <c r="Y479" s="285" t="str">
        <f>Nut_StatusTool!K473</f>
        <v/>
      </c>
      <c r="Z479" s="44" t="str">
        <f>Nut_StatusTool!L473</f>
        <v/>
      </c>
      <c r="AA479" s="44" t="str">
        <f>Nut_StatusTool!M473</f>
        <v/>
      </c>
      <c r="AB479" s="44" t="str">
        <f>Nut_StatusTool!N473</f>
        <v/>
      </c>
      <c r="AC479" s="44">
        <f>Nut_StatusTool!I473</f>
        <v>0</v>
      </c>
      <c r="AD479" s="44">
        <f>Nut_StatusTool!J473</f>
        <v>0</v>
      </c>
    </row>
    <row r="480" spans="1:30" ht="20.100000000000001" customHeight="1">
      <c r="A480" s="59" t="str">
        <f t="array" ref="A480">IF(ROWS(A$9:A480)&gt;$U$5,"",INDEX(T$13:T$512,SMALL(IF(($Z$13:$Z$512=$Z$5),ROW($A$9:$A$508)-ROW($A$9)+1,""),ROWS(A$9:A480)),,1))</f>
        <v/>
      </c>
      <c r="B480" s="390" t="str">
        <f t="array" ref="B480">IF(ROWS(B$9:B480)&gt;$U$5,"",INDEX(U$13:U$512,SMALL(IF(($Z$13:$Z$512=$Z$5),ROW($A$9:$A$508)-ROW($A$9)+1,""),ROWS(B$9:B480)),,1))</f>
        <v/>
      </c>
      <c r="C480" s="389" t="str">
        <f t="array" ref="C480">IF(ROWS(C$9:C480)&gt;$U$5,"",INDEX(V$13:V$512,SMALL(IF(($Z$13:$Z$512=$Z$5),ROW($A$9:$A$508)-ROW($A$9)+1,""),ROWS(C$9:C480)),,1))</f>
        <v/>
      </c>
      <c r="D480" s="309" t="str">
        <f t="array" ref="D480">IF(ROWS(D$9:D480)&gt;$U$5,"",INDEX(W$13:W$512,SMALL(IF(($Z$13:$Z$512=$Z$5),ROW($A$9:$A$508)-ROW($A$9)+1,""),ROWS(D$9:D480)),,1))</f>
        <v/>
      </c>
      <c r="E480" s="59" t="str">
        <f t="array" ref="E480">IF(ROWS(E$9:E480)&gt;$U$5,"",INDEX(X$13:X$512,SMALL(IF(($Z$13:$Z$512=$Z$5),ROW($A$9:$A$508)-ROW($A$9)+1,""),ROWS(E$9:E480)),,1))</f>
        <v/>
      </c>
      <c r="F480" s="59" t="str">
        <f t="array" ref="F480">IF(ROWS(F$9:F480)&gt;$U$5,"",INDEX(Y$13:Y$512,SMALL(IF(($Z$13:$Z$512=$Z$5),ROW($A$9:$A$508)-ROW($A$9)+1,""),ROWS(F$9:F480)),,1))</f>
        <v/>
      </c>
      <c r="G480" s="59" t="str">
        <f t="array" ref="G480">IF(ROWS(G$9:G480)&gt;$U$5,"",INDEX(Z$13:Z$512,SMALL(IF(($Z$13:$Z$512=$Z$5),ROW($A$9:$A$508)-ROW($A$9)+1,""),ROWS(G$9:G480)),,1))</f>
        <v/>
      </c>
      <c r="H480" s="59" t="str">
        <f t="array" ref="H480">IF(ROWS(H$9:H480)&gt;$U$5,"",INDEX(AC$13:AC$512,SMALL(IF(($Z$13:$Z$512=$Z$5),ROW($A$9:$A$508)-ROW($A$9)+1,""),ROWS(H$9:H480)),,1))</f>
        <v/>
      </c>
      <c r="I480" s="105"/>
      <c r="J480" s="105"/>
      <c r="K480" s="105"/>
      <c r="L480" s="105"/>
      <c r="M480" s="136"/>
      <c r="N480" s="44"/>
      <c r="O480" s="44"/>
      <c r="P480" s="44"/>
      <c r="Q480" s="44"/>
      <c r="R480" s="44"/>
      <c r="S480" s="44"/>
      <c r="T480" s="44">
        <f>Nut_StatusTool!A474</f>
        <v>468</v>
      </c>
      <c r="U480" s="44">
        <f>Nut_StatusTool!B474</f>
        <v>0</v>
      </c>
      <c r="V480" s="44">
        <f>Nut_StatusTool!C474</f>
        <v>0</v>
      </c>
      <c r="W480" s="44">
        <f>Nut_StatusTool!D474</f>
        <v>0</v>
      </c>
      <c r="X480" s="44">
        <f>Nut_StatusTool!F474</f>
        <v>0</v>
      </c>
      <c r="Y480" s="285" t="str">
        <f>Nut_StatusTool!K474</f>
        <v/>
      </c>
      <c r="Z480" s="44" t="str">
        <f>Nut_StatusTool!L474</f>
        <v/>
      </c>
      <c r="AA480" s="44" t="str">
        <f>Nut_StatusTool!M474</f>
        <v/>
      </c>
      <c r="AB480" s="44" t="str">
        <f>Nut_StatusTool!N474</f>
        <v/>
      </c>
      <c r="AC480" s="44">
        <f>Nut_StatusTool!I474</f>
        <v>0</v>
      </c>
      <c r="AD480" s="44">
        <f>Nut_StatusTool!J474</f>
        <v>0</v>
      </c>
    </row>
    <row r="481" spans="1:30" ht="20.100000000000001" customHeight="1">
      <c r="A481" s="59" t="str">
        <f t="array" ref="A481">IF(ROWS(A$9:A481)&gt;$U$5,"",INDEX(T$13:T$512,SMALL(IF(($Z$13:$Z$512=$Z$5),ROW($A$9:$A$508)-ROW($A$9)+1,""),ROWS(A$9:A481)),,1))</f>
        <v/>
      </c>
      <c r="B481" s="390" t="str">
        <f t="array" ref="B481">IF(ROWS(B$9:B481)&gt;$U$5,"",INDEX(U$13:U$512,SMALL(IF(($Z$13:$Z$512=$Z$5),ROW($A$9:$A$508)-ROW($A$9)+1,""),ROWS(B$9:B481)),,1))</f>
        <v/>
      </c>
      <c r="C481" s="389" t="str">
        <f t="array" ref="C481">IF(ROWS(C$9:C481)&gt;$U$5,"",INDEX(V$13:V$512,SMALL(IF(($Z$13:$Z$512=$Z$5),ROW($A$9:$A$508)-ROW($A$9)+1,""),ROWS(C$9:C481)),,1))</f>
        <v/>
      </c>
      <c r="D481" s="309" t="str">
        <f t="array" ref="D481">IF(ROWS(D$9:D481)&gt;$U$5,"",INDEX(W$13:W$512,SMALL(IF(($Z$13:$Z$512=$Z$5),ROW($A$9:$A$508)-ROW($A$9)+1,""),ROWS(D$9:D481)),,1))</f>
        <v/>
      </c>
      <c r="E481" s="59" t="str">
        <f t="array" ref="E481">IF(ROWS(E$9:E481)&gt;$U$5,"",INDEX(X$13:X$512,SMALL(IF(($Z$13:$Z$512=$Z$5),ROW($A$9:$A$508)-ROW($A$9)+1,""),ROWS(E$9:E481)),,1))</f>
        <v/>
      </c>
      <c r="F481" s="59" t="str">
        <f t="array" ref="F481">IF(ROWS(F$9:F481)&gt;$U$5,"",INDEX(Y$13:Y$512,SMALL(IF(($Z$13:$Z$512=$Z$5),ROW($A$9:$A$508)-ROW($A$9)+1,""),ROWS(F$9:F481)),,1))</f>
        <v/>
      </c>
      <c r="G481" s="59" t="str">
        <f t="array" ref="G481">IF(ROWS(G$9:G481)&gt;$U$5,"",INDEX(Z$13:Z$512,SMALL(IF(($Z$13:$Z$512=$Z$5),ROW($A$9:$A$508)-ROW($A$9)+1,""),ROWS(G$9:G481)),,1))</f>
        <v/>
      </c>
      <c r="H481" s="59" t="str">
        <f t="array" ref="H481">IF(ROWS(H$9:H481)&gt;$U$5,"",INDEX(AC$13:AC$512,SMALL(IF(($Z$13:$Z$512=$Z$5),ROW($A$9:$A$508)-ROW($A$9)+1,""),ROWS(H$9:H481)),,1))</f>
        <v/>
      </c>
      <c r="I481" s="105"/>
      <c r="J481" s="105"/>
      <c r="K481" s="105"/>
      <c r="L481" s="105"/>
      <c r="M481" s="136"/>
      <c r="N481" s="44"/>
      <c r="O481" s="44"/>
      <c r="P481" s="44"/>
      <c r="Q481" s="44"/>
      <c r="R481" s="44"/>
      <c r="S481" s="44"/>
      <c r="T481" s="44">
        <f>Nut_StatusTool!A475</f>
        <v>469</v>
      </c>
      <c r="U481" s="44">
        <f>Nut_StatusTool!B475</f>
        <v>0</v>
      </c>
      <c r="V481" s="44">
        <f>Nut_StatusTool!C475</f>
        <v>0</v>
      </c>
      <c r="W481" s="44">
        <f>Nut_StatusTool!D475</f>
        <v>0</v>
      </c>
      <c r="X481" s="44">
        <f>Nut_StatusTool!F475</f>
        <v>0</v>
      </c>
      <c r="Y481" s="285" t="str">
        <f>Nut_StatusTool!K475</f>
        <v/>
      </c>
      <c r="Z481" s="44" t="str">
        <f>Nut_StatusTool!L475</f>
        <v/>
      </c>
      <c r="AA481" s="44" t="str">
        <f>Nut_StatusTool!M475</f>
        <v/>
      </c>
      <c r="AB481" s="44" t="str">
        <f>Nut_StatusTool!N475</f>
        <v/>
      </c>
      <c r="AC481" s="44">
        <f>Nut_StatusTool!I475</f>
        <v>0</v>
      </c>
      <c r="AD481" s="44">
        <f>Nut_StatusTool!J475</f>
        <v>0</v>
      </c>
    </row>
    <row r="482" spans="1:30" ht="20.100000000000001" customHeight="1">
      <c r="A482" s="59" t="str">
        <f t="array" ref="A482">IF(ROWS(A$9:A482)&gt;$U$5,"",INDEX(T$13:T$512,SMALL(IF(($Z$13:$Z$512=$Z$5),ROW($A$9:$A$508)-ROW($A$9)+1,""),ROWS(A$9:A482)),,1))</f>
        <v/>
      </c>
      <c r="B482" s="390" t="str">
        <f t="array" ref="B482">IF(ROWS(B$9:B482)&gt;$U$5,"",INDEX(U$13:U$512,SMALL(IF(($Z$13:$Z$512=$Z$5),ROW($A$9:$A$508)-ROW($A$9)+1,""),ROWS(B$9:B482)),,1))</f>
        <v/>
      </c>
      <c r="C482" s="389" t="str">
        <f t="array" ref="C482">IF(ROWS(C$9:C482)&gt;$U$5,"",INDEX(V$13:V$512,SMALL(IF(($Z$13:$Z$512=$Z$5),ROW($A$9:$A$508)-ROW($A$9)+1,""),ROWS(C$9:C482)),,1))</f>
        <v/>
      </c>
      <c r="D482" s="309" t="str">
        <f t="array" ref="D482">IF(ROWS(D$9:D482)&gt;$U$5,"",INDEX(W$13:W$512,SMALL(IF(($Z$13:$Z$512=$Z$5),ROW($A$9:$A$508)-ROW($A$9)+1,""),ROWS(D$9:D482)),,1))</f>
        <v/>
      </c>
      <c r="E482" s="59" t="str">
        <f t="array" ref="E482">IF(ROWS(E$9:E482)&gt;$U$5,"",INDEX(X$13:X$512,SMALL(IF(($Z$13:$Z$512=$Z$5),ROW($A$9:$A$508)-ROW($A$9)+1,""),ROWS(E$9:E482)),,1))</f>
        <v/>
      </c>
      <c r="F482" s="59" t="str">
        <f t="array" ref="F482">IF(ROWS(F$9:F482)&gt;$U$5,"",INDEX(Y$13:Y$512,SMALL(IF(($Z$13:$Z$512=$Z$5),ROW($A$9:$A$508)-ROW($A$9)+1,""),ROWS(F$9:F482)),,1))</f>
        <v/>
      </c>
      <c r="G482" s="59" t="str">
        <f t="array" ref="G482">IF(ROWS(G$9:G482)&gt;$U$5,"",INDEX(Z$13:Z$512,SMALL(IF(($Z$13:$Z$512=$Z$5),ROW($A$9:$A$508)-ROW($A$9)+1,""),ROWS(G$9:G482)),,1))</f>
        <v/>
      </c>
      <c r="H482" s="59" t="str">
        <f t="array" ref="H482">IF(ROWS(H$9:H482)&gt;$U$5,"",INDEX(AC$13:AC$512,SMALL(IF(($Z$13:$Z$512=$Z$5),ROW($A$9:$A$508)-ROW($A$9)+1,""),ROWS(H$9:H482)),,1))</f>
        <v/>
      </c>
      <c r="I482" s="105"/>
      <c r="J482" s="105"/>
      <c r="K482" s="105"/>
      <c r="L482" s="105"/>
      <c r="M482" s="136"/>
      <c r="N482" s="44"/>
      <c r="O482" s="44"/>
      <c r="P482" s="44"/>
      <c r="Q482" s="44"/>
      <c r="R482" s="44"/>
      <c r="S482" s="44"/>
      <c r="T482" s="44">
        <f>Nut_StatusTool!A476</f>
        <v>470</v>
      </c>
      <c r="U482" s="44">
        <f>Nut_StatusTool!B476</f>
        <v>0</v>
      </c>
      <c r="V482" s="44">
        <f>Nut_StatusTool!C476</f>
        <v>0</v>
      </c>
      <c r="W482" s="44">
        <f>Nut_StatusTool!D476</f>
        <v>0</v>
      </c>
      <c r="X482" s="44">
        <f>Nut_StatusTool!F476</f>
        <v>0</v>
      </c>
      <c r="Y482" s="285" t="str">
        <f>Nut_StatusTool!K476</f>
        <v/>
      </c>
      <c r="Z482" s="44" t="str">
        <f>Nut_StatusTool!L476</f>
        <v/>
      </c>
      <c r="AA482" s="44" t="str">
        <f>Nut_StatusTool!M476</f>
        <v/>
      </c>
      <c r="AB482" s="44" t="str">
        <f>Nut_StatusTool!N476</f>
        <v/>
      </c>
      <c r="AC482" s="44">
        <f>Nut_StatusTool!I476</f>
        <v>0</v>
      </c>
      <c r="AD482" s="44">
        <f>Nut_StatusTool!J476</f>
        <v>0</v>
      </c>
    </row>
    <row r="483" spans="1:30" ht="20.100000000000001" customHeight="1">
      <c r="A483" s="59" t="str">
        <f t="array" ref="A483">IF(ROWS(A$9:A483)&gt;$U$5,"",INDEX(T$13:T$512,SMALL(IF(($Z$13:$Z$512=$Z$5),ROW($A$9:$A$508)-ROW($A$9)+1,""),ROWS(A$9:A483)),,1))</f>
        <v/>
      </c>
      <c r="B483" s="390" t="str">
        <f t="array" ref="B483">IF(ROWS(B$9:B483)&gt;$U$5,"",INDEX(U$13:U$512,SMALL(IF(($Z$13:$Z$512=$Z$5),ROW($A$9:$A$508)-ROW($A$9)+1,""),ROWS(B$9:B483)),,1))</f>
        <v/>
      </c>
      <c r="C483" s="389" t="str">
        <f t="array" ref="C483">IF(ROWS(C$9:C483)&gt;$U$5,"",INDEX(V$13:V$512,SMALL(IF(($Z$13:$Z$512=$Z$5),ROW($A$9:$A$508)-ROW($A$9)+1,""),ROWS(C$9:C483)),,1))</f>
        <v/>
      </c>
      <c r="D483" s="309" t="str">
        <f t="array" ref="D483">IF(ROWS(D$9:D483)&gt;$U$5,"",INDEX(W$13:W$512,SMALL(IF(($Z$13:$Z$512=$Z$5),ROW($A$9:$A$508)-ROW($A$9)+1,""),ROWS(D$9:D483)),,1))</f>
        <v/>
      </c>
      <c r="E483" s="59" t="str">
        <f t="array" ref="E483">IF(ROWS(E$9:E483)&gt;$U$5,"",INDEX(X$13:X$512,SMALL(IF(($Z$13:$Z$512=$Z$5),ROW($A$9:$A$508)-ROW($A$9)+1,""),ROWS(E$9:E483)),,1))</f>
        <v/>
      </c>
      <c r="F483" s="59" t="str">
        <f t="array" ref="F483">IF(ROWS(F$9:F483)&gt;$U$5,"",INDEX(Y$13:Y$512,SMALL(IF(($Z$13:$Z$512=$Z$5),ROW($A$9:$A$508)-ROW($A$9)+1,""),ROWS(F$9:F483)),,1))</f>
        <v/>
      </c>
      <c r="G483" s="59" t="str">
        <f t="array" ref="G483">IF(ROWS(G$9:G483)&gt;$U$5,"",INDEX(Z$13:Z$512,SMALL(IF(($Z$13:$Z$512=$Z$5),ROW($A$9:$A$508)-ROW($A$9)+1,""),ROWS(G$9:G483)),,1))</f>
        <v/>
      </c>
      <c r="H483" s="59" t="str">
        <f t="array" ref="H483">IF(ROWS(H$9:H483)&gt;$U$5,"",INDEX(AC$13:AC$512,SMALL(IF(($Z$13:$Z$512=$Z$5),ROW($A$9:$A$508)-ROW($A$9)+1,""),ROWS(H$9:H483)),,1))</f>
        <v/>
      </c>
      <c r="I483" s="105"/>
      <c r="J483" s="105"/>
      <c r="K483" s="105"/>
      <c r="L483" s="105"/>
      <c r="M483" s="136"/>
      <c r="N483" s="44"/>
      <c r="O483" s="44"/>
      <c r="P483" s="44"/>
      <c r="Q483" s="44"/>
      <c r="R483" s="44"/>
      <c r="S483" s="44"/>
      <c r="T483" s="44">
        <f>Nut_StatusTool!A477</f>
        <v>471</v>
      </c>
      <c r="U483" s="44">
        <f>Nut_StatusTool!B477</f>
        <v>0</v>
      </c>
      <c r="V483" s="44">
        <f>Nut_StatusTool!C477</f>
        <v>0</v>
      </c>
      <c r="W483" s="44">
        <f>Nut_StatusTool!D477</f>
        <v>0</v>
      </c>
      <c r="X483" s="44">
        <f>Nut_StatusTool!F477</f>
        <v>0</v>
      </c>
      <c r="Y483" s="285" t="str">
        <f>Nut_StatusTool!K477</f>
        <v/>
      </c>
      <c r="Z483" s="44" t="str">
        <f>Nut_StatusTool!L477</f>
        <v/>
      </c>
      <c r="AA483" s="44" t="str">
        <f>Nut_StatusTool!M477</f>
        <v/>
      </c>
      <c r="AB483" s="44" t="str">
        <f>Nut_StatusTool!N477</f>
        <v/>
      </c>
      <c r="AC483" s="44">
        <f>Nut_StatusTool!I477</f>
        <v>0</v>
      </c>
      <c r="AD483" s="44">
        <f>Nut_StatusTool!J477</f>
        <v>0</v>
      </c>
    </row>
    <row r="484" spans="1:30" ht="20.100000000000001" customHeight="1">
      <c r="A484" s="59" t="str">
        <f t="array" ref="A484">IF(ROWS(A$9:A484)&gt;$U$5,"",INDEX(T$13:T$512,SMALL(IF(($Z$13:$Z$512=$Z$5),ROW($A$9:$A$508)-ROW($A$9)+1,""),ROWS(A$9:A484)),,1))</f>
        <v/>
      </c>
      <c r="B484" s="390" t="str">
        <f t="array" ref="B484">IF(ROWS(B$9:B484)&gt;$U$5,"",INDEX(U$13:U$512,SMALL(IF(($Z$13:$Z$512=$Z$5),ROW($A$9:$A$508)-ROW($A$9)+1,""),ROWS(B$9:B484)),,1))</f>
        <v/>
      </c>
      <c r="C484" s="389" t="str">
        <f t="array" ref="C484">IF(ROWS(C$9:C484)&gt;$U$5,"",INDEX(V$13:V$512,SMALL(IF(($Z$13:$Z$512=$Z$5),ROW($A$9:$A$508)-ROW($A$9)+1,""),ROWS(C$9:C484)),,1))</f>
        <v/>
      </c>
      <c r="D484" s="309" t="str">
        <f t="array" ref="D484">IF(ROWS(D$9:D484)&gt;$U$5,"",INDEX(W$13:W$512,SMALL(IF(($Z$13:$Z$512=$Z$5),ROW($A$9:$A$508)-ROW($A$9)+1,""),ROWS(D$9:D484)),,1))</f>
        <v/>
      </c>
      <c r="E484" s="59" t="str">
        <f t="array" ref="E484">IF(ROWS(E$9:E484)&gt;$U$5,"",INDEX(X$13:X$512,SMALL(IF(($Z$13:$Z$512=$Z$5),ROW($A$9:$A$508)-ROW($A$9)+1,""),ROWS(E$9:E484)),,1))</f>
        <v/>
      </c>
      <c r="F484" s="59" t="str">
        <f t="array" ref="F484">IF(ROWS(F$9:F484)&gt;$U$5,"",INDEX(Y$13:Y$512,SMALL(IF(($Z$13:$Z$512=$Z$5),ROW($A$9:$A$508)-ROW($A$9)+1,""),ROWS(F$9:F484)),,1))</f>
        <v/>
      </c>
      <c r="G484" s="59" t="str">
        <f t="array" ref="G484">IF(ROWS(G$9:G484)&gt;$U$5,"",INDEX(Z$13:Z$512,SMALL(IF(($Z$13:$Z$512=$Z$5),ROW($A$9:$A$508)-ROW($A$9)+1,""),ROWS(G$9:G484)),,1))</f>
        <v/>
      </c>
      <c r="H484" s="59" t="str">
        <f t="array" ref="H484">IF(ROWS(H$9:H484)&gt;$U$5,"",INDEX(AC$13:AC$512,SMALL(IF(($Z$13:$Z$512=$Z$5),ROW($A$9:$A$508)-ROW($A$9)+1,""),ROWS(H$9:H484)),,1))</f>
        <v/>
      </c>
      <c r="I484" s="105"/>
      <c r="J484" s="105"/>
      <c r="K484" s="105"/>
      <c r="L484" s="105"/>
      <c r="M484" s="136"/>
      <c r="N484" s="44"/>
      <c r="O484" s="44"/>
      <c r="P484" s="44"/>
      <c r="Q484" s="44"/>
      <c r="R484" s="44"/>
      <c r="S484" s="44"/>
      <c r="T484" s="44">
        <f>Nut_StatusTool!A478</f>
        <v>472</v>
      </c>
      <c r="U484" s="44">
        <f>Nut_StatusTool!B478</f>
        <v>0</v>
      </c>
      <c r="V484" s="44">
        <f>Nut_StatusTool!C478</f>
        <v>0</v>
      </c>
      <c r="W484" s="44">
        <f>Nut_StatusTool!D478</f>
        <v>0</v>
      </c>
      <c r="X484" s="44">
        <f>Nut_StatusTool!F478</f>
        <v>0</v>
      </c>
      <c r="Y484" s="285" t="str">
        <f>Nut_StatusTool!K478</f>
        <v/>
      </c>
      <c r="Z484" s="44" t="str">
        <f>Nut_StatusTool!L478</f>
        <v/>
      </c>
      <c r="AA484" s="44" t="str">
        <f>Nut_StatusTool!M478</f>
        <v/>
      </c>
      <c r="AB484" s="44" t="str">
        <f>Nut_StatusTool!N478</f>
        <v/>
      </c>
      <c r="AC484" s="44">
        <f>Nut_StatusTool!I478</f>
        <v>0</v>
      </c>
      <c r="AD484" s="44">
        <f>Nut_StatusTool!J478</f>
        <v>0</v>
      </c>
    </row>
    <row r="485" spans="1:30" ht="20.100000000000001" customHeight="1">
      <c r="A485" s="59" t="str">
        <f t="array" ref="A485">IF(ROWS(A$9:A485)&gt;$U$5,"",INDEX(T$13:T$512,SMALL(IF(($Z$13:$Z$512=$Z$5),ROW($A$9:$A$508)-ROW($A$9)+1,""),ROWS(A$9:A485)),,1))</f>
        <v/>
      </c>
      <c r="B485" s="390" t="str">
        <f t="array" ref="B485">IF(ROWS(B$9:B485)&gt;$U$5,"",INDEX(U$13:U$512,SMALL(IF(($Z$13:$Z$512=$Z$5),ROW($A$9:$A$508)-ROW($A$9)+1,""),ROWS(B$9:B485)),,1))</f>
        <v/>
      </c>
      <c r="C485" s="389" t="str">
        <f t="array" ref="C485">IF(ROWS(C$9:C485)&gt;$U$5,"",INDEX(V$13:V$512,SMALL(IF(($Z$13:$Z$512=$Z$5),ROW($A$9:$A$508)-ROW($A$9)+1,""),ROWS(C$9:C485)),,1))</f>
        <v/>
      </c>
      <c r="D485" s="309" t="str">
        <f t="array" ref="D485">IF(ROWS(D$9:D485)&gt;$U$5,"",INDEX(W$13:W$512,SMALL(IF(($Z$13:$Z$512=$Z$5),ROW($A$9:$A$508)-ROW($A$9)+1,""),ROWS(D$9:D485)),,1))</f>
        <v/>
      </c>
      <c r="E485" s="59" t="str">
        <f t="array" ref="E485">IF(ROWS(E$9:E485)&gt;$U$5,"",INDEX(X$13:X$512,SMALL(IF(($Z$13:$Z$512=$Z$5),ROW($A$9:$A$508)-ROW($A$9)+1,""),ROWS(E$9:E485)),,1))</f>
        <v/>
      </c>
      <c r="F485" s="59" t="str">
        <f t="array" ref="F485">IF(ROWS(F$9:F485)&gt;$U$5,"",INDEX(Y$13:Y$512,SMALL(IF(($Z$13:$Z$512=$Z$5),ROW($A$9:$A$508)-ROW($A$9)+1,""),ROWS(F$9:F485)),,1))</f>
        <v/>
      </c>
      <c r="G485" s="59" t="str">
        <f t="array" ref="G485">IF(ROWS(G$9:G485)&gt;$U$5,"",INDEX(Z$13:Z$512,SMALL(IF(($Z$13:$Z$512=$Z$5),ROW($A$9:$A$508)-ROW($A$9)+1,""),ROWS(G$9:G485)),,1))</f>
        <v/>
      </c>
      <c r="H485" s="59" t="str">
        <f t="array" ref="H485">IF(ROWS(H$9:H485)&gt;$U$5,"",INDEX(AC$13:AC$512,SMALL(IF(($Z$13:$Z$512=$Z$5),ROW($A$9:$A$508)-ROW($A$9)+1,""),ROWS(H$9:H485)),,1))</f>
        <v/>
      </c>
      <c r="I485" s="105"/>
      <c r="J485" s="105"/>
      <c r="K485" s="105"/>
      <c r="L485" s="105"/>
      <c r="M485" s="136"/>
      <c r="N485" s="44"/>
      <c r="O485" s="44"/>
      <c r="P485" s="44"/>
      <c r="Q485" s="44"/>
      <c r="R485" s="44"/>
      <c r="S485" s="44"/>
      <c r="T485" s="44">
        <f>Nut_StatusTool!A479</f>
        <v>473</v>
      </c>
      <c r="U485" s="44">
        <f>Nut_StatusTool!B479</f>
        <v>0</v>
      </c>
      <c r="V485" s="44">
        <f>Nut_StatusTool!C479</f>
        <v>0</v>
      </c>
      <c r="W485" s="44">
        <f>Nut_StatusTool!D479</f>
        <v>0</v>
      </c>
      <c r="X485" s="44">
        <f>Nut_StatusTool!F479</f>
        <v>0</v>
      </c>
      <c r="Y485" s="285" t="str">
        <f>Nut_StatusTool!K479</f>
        <v/>
      </c>
      <c r="Z485" s="44" t="str">
        <f>Nut_StatusTool!L479</f>
        <v/>
      </c>
      <c r="AA485" s="44" t="str">
        <f>Nut_StatusTool!M479</f>
        <v/>
      </c>
      <c r="AB485" s="44" t="str">
        <f>Nut_StatusTool!N479</f>
        <v/>
      </c>
      <c r="AC485" s="44">
        <f>Nut_StatusTool!I479</f>
        <v>0</v>
      </c>
      <c r="AD485" s="44">
        <f>Nut_StatusTool!J479</f>
        <v>0</v>
      </c>
    </row>
    <row r="486" spans="1:30" ht="20.100000000000001" customHeight="1">
      <c r="A486" s="59" t="str">
        <f t="array" ref="A486">IF(ROWS(A$9:A486)&gt;$U$5,"",INDEX(T$13:T$512,SMALL(IF(($Z$13:$Z$512=$Z$5),ROW($A$9:$A$508)-ROW($A$9)+1,""),ROWS(A$9:A486)),,1))</f>
        <v/>
      </c>
      <c r="B486" s="390" t="str">
        <f t="array" ref="B486">IF(ROWS(B$9:B486)&gt;$U$5,"",INDEX(U$13:U$512,SMALL(IF(($Z$13:$Z$512=$Z$5),ROW($A$9:$A$508)-ROW($A$9)+1,""),ROWS(B$9:B486)),,1))</f>
        <v/>
      </c>
      <c r="C486" s="389" t="str">
        <f t="array" ref="C486">IF(ROWS(C$9:C486)&gt;$U$5,"",INDEX(V$13:V$512,SMALL(IF(($Z$13:$Z$512=$Z$5),ROW($A$9:$A$508)-ROW($A$9)+1,""),ROWS(C$9:C486)),,1))</f>
        <v/>
      </c>
      <c r="D486" s="309" t="str">
        <f t="array" ref="D486">IF(ROWS(D$9:D486)&gt;$U$5,"",INDEX(W$13:W$512,SMALL(IF(($Z$13:$Z$512=$Z$5),ROW($A$9:$A$508)-ROW($A$9)+1,""),ROWS(D$9:D486)),,1))</f>
        <v/>
      </c>
      <c r="E486" s="59" t="str">
        <f t="array" ref="E486">IF(ROWS(E$9:E486)&gt;$U$5,"",INDEX(X$13:X$512,SMALL(IF(($Z$13:$Z$512=$Z$5),ROW($A$9:$A$508)-ROW($A$9)+1,""),ROWS(E$9:E486)),,1))</f>
        <v/>
      </c>
      <c r="F486" s="59" t="str">
        <f t="array" ref="F486">IF(ROWS(F$9:F486)&gt;$U$5,"",INDEX(Y$13:Y$512,SMALL(IF(($Z$13:$Z$512=$Z$5),ROW($A$9:$A$508)-ROW($A$9)+1,""),ROWS(F$9:F486)),,1))</f>
        <v/>
      </c>
      <c r="G486" s="59" t="str">
        <f t="array" ref="G486">IF(ROWS(G$9:G486)&gt;$U$5,"",INDEX(Z$13:Z$512,SMALL(IF(($Z$13:$Z$512=$Z$5),ROW($A$9:$A$508)-ROW($A$9)+1,""),ROWS(G$9:G486)),,1))</f>
        <v/>
      </c>
      <c r="H486" s="59" t="str">
        <f t="array" ref="H486">IF(ROWS(H$9:H486)&gt;$U$5,"",INDEX(AC$13:AC$512,SMALL(IF(($Z$13:$Z$512=$Z$5),ROW($A$9:$A$508)-ROW($A$9)+1,""),ROWS(H$9:H486)),,1))</f>
        <v/>
      </c>
      <c r="I486" s="105"/>
      <c r="J486" s="105"/>
      <c r="K486" s="105"/>
      <c r="L486" s="105"/>
      <c r="M486" s="136"/>
      <c r="N486" s="44"/>
      <c r="O486" s="44"/>
      <c r="P486" s="44"/>
      <c r="Q486" s="44"/>
      <c r="R486" s="44"/>
      <c r="S486" s="44"/>
      <c r="T486" s="44">
        <f>Nut_StatusTool!A480</f>
        <v>474</v>
      </c>
      <c r="U486" s="44">
        <f>Nut_StatusTool!B480</f>
        <v>0</v>
      </c>
      <c r="V486" s="44">
        <f>Nut_StatusTool!C480</f>
        <v>0</v>
      </c>
      <c r="W486" s="44">
        <f>Nut_StatusTool!D480</f>
        <v>0</v>
      </c>
      <c r="X486" s="44">
        <f>Nut_StatusTool!F480</f>
        <v>0</v>
      </c>
      <c r="Y486" s="285" t="str">
        <f>Nut_StatusTool!K480</f>
        <v/>
      </c>
      <c r="Z486" s="44" t="str">
        <f>Nut_StatusTool!L480</f>
        <v/>
      </c>
      <c r="AA486" s="44" t="str">
        <f>Nut_StatusTool!M480</f>
        <v/>
      </c>
      <c r="AB486" s="44" t="str">
        <f>Nut_StatusTool!N480</f>
        <v/>
      </c>
      <c r="AC486" s="44">
        <f>Nut_StatusTool!I480</f>
        <v>0</v>
      </c>
      <c r="AD486" s="44">
        <f>Nut_StatusTool!J480</f>
        <v>0</v>
      </c>
    </row>
    <row r="487" spans="1:30" ht="20.100000000000001" customHeight="1">
      <c r="A487" s="59" t="str">
        <f t="array" ref="A487">IF(ROWS(A$9:A487)&gt;$U$5,"",INDEX(T$13:T$512,SMALL(IF(($Z$13:$Z$512=$Z$5),ROW($A$9:$A$508)-ROW($A$9)+1,""),ROWS(A$9:A487)),,1))</f>
        <v/>
      </c>
      <c r="B487" s="390" t="str">
        <f t="array" ref="B487">IF(ROWS(B$9:B487)&gt;$U$5,"",INDEX(U$13:U$512,SMALL(IF(($Z$13:$Z$512=$Z$5),ROW($A$9:$A$508)-ROW($A$9)+1,""),ROWS(B$9:B487)),,1))</f>
        <v/>
      </c>
      <c r="C487" s="389" t="str">
        <f t="array" ref="C487">IF(ROWS(C$9:C487)&gt;$U$5,"",INDEX(V$13:V$512,SMALL(IF(($Z$13:$Z$512=$Z$5),ROW($A$9:$A$508)-ROW($A$9)+1,""),ROWS(C$9:C487)),,1))</f>
        <v/>
      </c>
      <c r="D487" s="309" t="str">
        <f t="array" ref="D487">IF(ROWS(D$9:D487)&gt;$U$5,"",INDEX(W$13:W$512,SMALL(IF(($Z$13:$Z$512=$Z$5),ROW($A$9:$A$508)-ROW($A$9)+1,""),ROWS(D$9:D487)),,1))</f>
        <v/>
      </c>
      <c r="E487" s="59" t="str">
        <f t="array" ref="E487">IF(ROWS(E$9:E487)&gt;$U$5,"",INDEX(X$13:X$512,SMALL(IF(($Z$13:$Z$512=$Z$5),ROW($A$9:$A$508)-ROW($A$9)+1,""),ROWS(E$9:E487)),,1))</f>
        <v/>
      </c>
      <c r="F487" s="59" t="str">
        <f t="array" ref="F487">IF(ROWS(F$9:F487)&gt;$U$5,"",INDEX(Y$13:Y$512,SMALL(IF(($Z$13:$Z$512=$Z$5),ROW($A$9:$A$508)-ROW($A$9)+1,""),ROWS(F$9:F487)),,1))</f>
        <v/>
      </c>
      <c r="G487" s="59" t="str">
        <f t="array" ref="G487">IF(ROWS(G$9:G487)&gt;$U$5,"",INDEX(Z$13:Z$512,SMALL(IF(($Z$13:$Z$512=$Z$5),ROW($A$9:$A$508)-ROW($A$9)+1,""),ROWS(G$9:G487)),,1))</f>
        <v/>
      </c>
      <c r="H487" s="59" t="str">
        <f t="array" ref="H487">IF(ROWS(H$9:H487)&gt;$U$5,"",INDEX(AC$13:AC$512,SMALL(IF(($Z$13:$Z$512=$Z$5),ROW($A$9:$A$508)-ROW($A$9)+1,""),ROWS(H$9:H487)),,1))</f>
        <v/>
      </c>
      <c r="I487" s="105"/>
      <c r="J487" s="105"/>
      <c r="K487" s="105"/>
      <c r="L487" s="105"/>
      <c r="M487" s="136"/>
      <c r="N487" s="44"/>
      <c r="O487" s="44"/>
      <c r="P487" s="44"/>
      <c r="Q487" s="44"/>
      <c r="R487" s="44"/>
      <c r="S487" s="44"/>
      <c r="T487" s="44">
        <f>Nut_StatusTool!A481</f>
        <v>475</v>
      </c>
      <c r="U487" s="44">
        <f>Nut_StatusTool!B481</f>
        <v>0</v>
      </c>
      <c r="V487" s="44">
        <f>Nut_StatusTool!C481</f>
        <v>0</v>
      </c>
      <c r="W487" s="44">
        <f>Nut_StatusTool!D481</f>
        <v>0</v>
      </c>
      <c r="X487" s="44">
        <f>Nut_StatusTool!F481</f>
        <v>0</v>
      </c>
      <c r="Y487" s="285" t="str">
        <f>Nut_StatusTool!K481</f>
        <v/>
      </c>
      <c r="Z487" s="44" t="str">
        <f>Nut_StatusTool!L481</f>
        <v/>
      </c>
      <c r="AA487" s="44" t="str">
        <f>Nut_StatusTool!M481</f>
        <v/>
      </c>
      <c r="AB487" s="44" t="str">
        <f>Nut_StatusTool!N481</f>
        <v/>
      </c>
      <c r="AC487" s="44">
        <f>Nut_StatusTool!I481</f>
        <v>0</v>
      </c>
      <c r="AD487" s="44">
        <f>Nut_StatusTool!J481</f>
        <v>0</v>
      </c>
    </row>
    <row r="488" spans="1:30" ht="20.100000000000001" customHeight="1">
      <c r="A488" s="59" t="str">
        <f t="array" ref="A488">IF(ROWS(A$9:A488)&gt;$U$5,"",INDEX(T$13:T$512,SMALL(IF(($Z$13:$Z$512=$Z$5),ROW($A$9:$A$508)-ROW($A$9)+1,""),ROWS(A$9:A488)),,1))</f>
        <v/>
      </c>
      <c r="B488" s="390" t="str">
        <f t="array" ref="B488">IF(ROWS(B$9:B488)&gt;$U$5,"",INDEX(U$13:U$512,SMALL(IF(($Z$13:$Z$512=$Z$5),ROW($A$9:$A$508)-ROW($A$9)+1,""),ROWS(B$9:B488)),,1))</f>
        <v/>
      </c>
      <c r="C488" s="389" t="str">
        <f t="array" ref="C488">IF(ROWS(C$9:C488)&gt;$U$5,"",INDEX(V$13:V$512,SMALL(IF(($Z$13:$Z$512=$Z$5),ROW($A$9:$A$508)-ROW($A$9)+1,""),ROWS(C$9:C488)),,1))</f>
        <v/>
      </c>
      <c r="D488" s="309" t="str">
        <f t="array" ref="D488">IF(ROWS(D$9:D488)&gt;$U$5,"",INDEX(W$13:W$512,SMALL(IF(($Z$13:$Z$512=$Z$5),ROW($A$9:$A$508)-ROW($A$9)+1,""),ROWS(D$9:D488)),,1))</f>
        <v/>
      </c>
      <c r="E488" s="59" t="str">
        <f t="array" ref="E488">IF(ROWS(E$9:E488)&gt;$U$5,"",INDEX(X$13:X$512,SMALL(IF(($Z$13:$Z$512=$Z$5),ROW($A$9:$A$508)-ROW($A$9)+1,""),ROWS(E$9:E488)),,1))</f>
        <v/>
      </c>
      <c r="F488" s="59" t="str">
        <f t="array" ref="F488">IF(ROWS(F$9:F488)&gt;$U$5,"",INDEX(Y$13:Y$512,SMALL(IF(($Z$13:$Z$512=$Z$5),ROW($A$9:$A$508)-ROW($A$9)+1,""),ROWS(F$9:F488)),,1))</f>
        <v/>
      </c>
      <c r="G488" s="59" t="str">
        <f t="array" ref="G488">IF(ROWS(G$9:G488)&gt;$U$5,"",INDEX(Z$13:Z$512,SMALL(IF(($Z$13:$Z$512=$Z$5),ROW($A$9:$A$508)-ROW($A$9)+1,""),ROWS(G$9:G488)),,1))</f>
        <v/>
      </c>
      <c r="H488" s="59" t="str">
        <f t="array" ref="H488">IF(ROWS(H$9:H488)&gt;$U$5,"",INDEX(AC$13:AC$512,SMALL(IF(($Z$13:$Z$512=$Z$5),ROW($A$9:$A$508)-ROW($A$9)+1,""),ROWS(H$9:H488)),,1))</f>
        <v/>
      </c>
      <c r="I488" s="105"/>
      <c r="J488" s="105"/>
      <c r="K488" s="105"/>
      <c r="L488" s="105"/>
      <c r="M488" s="136"/>
      <c r="N488" s="44"/>
      <c r="O488" s="44"/>
      <c r="P488" s="44"/>
      <c r="Q488" s="44"/>
      <c r="R488" s="44"/>
      <c r="S488" s="44"/>
      <c r="T488" s="44">
        <f>Nut_StatusTool!A482</f>
        <v>476</v>
      </c>
      <c r="U488" s="44">
        <f>Nut_StatusTool!B482</f>
        <v>0</v>
      </c>
      <c r="V488" s="44">
        <f>Nut_StatusTool!C482</f>
        <v>0</v>
      </c>
      <c r="W488" s="44">
        <f>Nut_StatusTool!D482</f>
        <v>0</v>
      </c>
      <c r="X488" s="44">
        <f>Nut_StatusTool!F482</f>
        <v>0</v>
      </c>
      <c r="Y488" s="285" t="str">
        <f>Nut_StatusTool!K482</f>
        <v/>
      </c>
      <c r="Z488" s="44" t="str">
        <f>Nut_StatusTool!L482</f>
        <v/>
      </c>
      <c r="AA488" s="44" t="str">
        <f>Nut_StatusTool!M482</f>
        <v/>
      </c>
      <c r="AB488" s="44" t="str">
        <f>Nut_StatusTool!N482</f>
        <v/>
      </c>
      <c r="AC488" s="44">
        <f>Nut_StatusTool!I482</f>
        <v>0</v>
      </c>
      <c r="AD488" s="44">
        <f>Nut_StatusTool!J482</f>
        <v>0</v>
      </c>
    </row>
    <row r="489" spans="1:30" ht="20.100000000000001" customHeight="1">
      <c r="A489" s="59" t="str">
        <f t="array" ref="A489">IF(ROWS(A$9:A489)&gt;$U$5,"",INDEX(T$13:T$512,SMALL(IF(($Z$13:$Z$512=$Z$5),ROW($A$9:$A$508)-ROW($A$9)+1,""),ROWS(A$9:A489)),,1))</f>
        <v/>
      </c>
      <c r="B489" s="390" t="str">
        <f t="array" ref="B489">IF(ROWS(B$9:B489)&gt;$U$5,"",INDEX(U$13:U$512,SMALL(IF(($Z$13:$Z$512=$Z$5),ROW($A$9:$A$508)-ROW($A$9)+1,""),ROWS(B$9:B489)),,1))</f>
        <v/>
      </c>
      <c r="C489" s="389" t="str">
        <f t="array" ref="C489">IF(ROWS(C$9:C489)&gt;$U$5,"",INDEX(V$13:V$512,SMALL(IF(($Z$13:$Z$512=$Z$5),ROW($A$9:$A$508)-ROW($A$9)+1,""),ROWS(C$9:C489)),,1))</f>
        <v/>
      </c>
      <c r="D489" s="309" t="str">
        <f t="array" ref="D489">IF(ROWS(D$9:D489)&gt;$U$5,"",INDEX(W$13:W$512,SMALL(IF(($Z$13:$Z$512=$Z$5),ROW($A$9:$A$508)-ROW($A$9)+1,""),ROWS(D$9:D489)),,1))</f>
        <v/>
      </c>
      <c r="E489" s="59" t="str">
        <f t="array" ref="E489">IF(ROWS(E$9:E489)&gt;$U$5,"",INDEX(X$13:X$512,SMALL(IF(($Z$13:$Z$512=$Z$5),ROW($A$9:$A$508)-ROW($A$9)+1,""),ROWS(E$9:E489)),,1))</f>
        <v/>
      </c>
      <c r="F489" s="59" t="str">
        <f t="array" ref="F489">IF(ROWS(F$9:F489)&gt;$U$5,"",INDEX(Y$13:Y$512,SMALL(IF(($Z$13:$Z$512=$Z$5),ROW($A$9:$A$508)-ROW($A$9)+1,""),ROWS(F$9:F489)),,1))</f>
        <v/>
      </c>
      <c r="G489" s="59" t="str">
        <f t="array" ref="G489">IF(ROWS(G$9:G489)&gt;$U$5,"",INDEX(Z$13:Z$512,SMALL(IF(($Z$13:$Z$512=$Z$5),ROW($A$9:$A$508)-ROW($A$9)+1,""),ROWS(G$9:G489)),,1))</f>
        <v/>
      </c>
      <c r="H489" s="59" t="str">
        <f t="array" ref="H489">IF(ROWS(H$9:H489)&gt;$U$5,"",INDEX(AC$13:AC$512,SMALL(IF(($Z$13:$Z$512=$Z$5),ROW($A$9:$A$508)-ROW($A$9)+1,""),ROWS(H$9:H489)),,1))</f>
        <v/>
      </c>
      <c r="I489" s="105"/>
      <c r="J489" s="105"/>
      <c r="K489" s="105"/>
      <c r="L489" s="105"/>
      <c r="M489" s="136"/>
      <c r="N489" s="44"/>
      <c r="O489" s="44"/>
      <c r="P489" s="44"/>
      <c r="Q489" s="44"/>
      <c r="R489" s="44"/>
      <c r="S489" s="44"/>
      <c r="T489" s="44">
        <f>Nut_StatusTool!A483</f>
        <v>477</v>
      </c>
      <c r="U489" s="44">
        <f>Nut_StatusTool!B483</f>
        <v>0</v>
      </c>
      <c r="V489" s="44">
        <f>Nut_StatusTool!C483</f>
        <v>0</v>
      </c>
      <c r="W489" s="44">
        <f>Nut_StatusTool!D483</f>
        <v>0</v>
      </c>
      <c r="X489" s="44">
        <f>Nut_StatusTool!F483</f>
        <v>0</v>
      </c>
      <c r="Y489" s="285" t="str">
        <f>Nut_StatusTool!K483</f>
        <v/>
      </c>
      <c r="Z489" s="44" t="str">
        <f>Nut_StatusTool!L483</f>
        <v/>
      </c>
      <c r="AA489" s="44" t="str">
        <f>Nut_StatusTool!M483</f>
        <v/>
      </c>
      <c r="AB489" s="44" t="str">
        <f>Nut_StatusTool!N483</f>
        <v/>
      </c>
      <c r="AC489" s="44">
        <f>Nut_StatusTool!I483</f>
        <v>0</v>
      </c>
      <c r="AD489" s="44">
        <f>Nut_StatusTool!J483</f>
        <v>0</v>
      </c>
    </row>
    <row r="490" spans="1:30" ht="20.100000000000001" customHeight="1">
      <c r="A490" s="59" t="str">
        <f t="array" ref="A490">IF(ROWS(A$9:A490)&gt;$U$5,"",INDEX(T$13:T$512,SMALL(IF(($Z$13:$Z$512=$Z$5),ROW($A$9:$A$508)-ROW($A$9)+1,""),ROWS(A$9:A490)),,1))</f>
        <v/>
      </c>
      <c r="B490" s="390" t="str">
        <f t="array" ref="B490">IF(ROWS(B$9:B490)&gt;$U$5,"",INDEX(U$13:U$512,SMALL(IF(($Z$13:$Z$512=$Z$5),ROW($A$9:$A$508)-ROW($A$9)+1,""),ROWS(B$9:B490)),,1))</f>
        <v/>
      </c>
      <c r="C490" s="389" t="str">
        <f t="array" ref="C490">IF(ROWS(C$9:C490)&gt;$U$5,"",INDEX(V$13:V$512,SMALL(IF(($Z$13:$Z$512=$Z$5),ROW($A$9:$A$508)-ROW($A$9)+1,""),ROWS(C$9:C490)),,1))</f>
        <v/>
      </c>
      <c r="D490" s="309" t="str">
        <f t="array" ref="D490">IF(ROWS(D$9:D490)&gt;$U$5,"",INDEX(W$13:W$512,SMALL(IF(($Z$13:$Z$512=$Z$5),ROW($A$9:$A$508)-ROW($A$9)+1,""),ROWS(D$9:D490)),,1))</f>
        <v/>
      </c>
      <c r="E490" s="59" t="str">
        <f t="array" ref="E490">IF(ROWS(E$9:E490)&gt;$U$5,"",INDEX(X$13:X$512,SMALL(IF(($Z$13:$Z$512=$Z$5),ROW($A$9:$A$508)-ROW($A$9)+1,""),ROWS(E$9:E490)),,1))</f>
        <v/>
      </c>
      <c r="F490" s="59" t="str">
        <f t="array" ref="F490">IF(ROWS(F$9:F490)&gt;$U$5,"",INDEX(Y$13:Y$512,SMALL(IF(($Z$13:$Z$512=$Z$5),ROW($A$9:$A$508)-ROW($A$9)+1,""),ROWS(F$9:F490)),,1))</f>
        <v/>
      </c>
      <c r="G490" s="59" t="str">
        <f t="array" ref="G490">IF(ROWS(G$9:G490)&gt;$U$5,"",INDEX(Z$13:Z$512,SMALL(IF(($Z$13:$Z$512=$Z$5),ROW($A$9:$A$508)-ROW($A$9)+1,""),ROWS(G$9:G490)),,1))</f>
        <v/>
      </c>
      <c r="H490" s="59" t="str">
        <f t="array" ref="H490">IF(ROWS(H$9:H490)&gt;$U$5,"",INDEX(AC$13:AC$512,SMALL(IF(($Z$13:$Z$512=$Z$5),ROW($A$9:$A$508)-ROW($A$9)+1,""),ROWS(H$9:H490)),,1))</f>
        <v/>
      </c>
      <c r="I490" s="105"/>
      <c r="J490" s="105"/>
      <c r="K490" s="105"/>
      <c r="L490" s="105"/>
      <c r="M490" s="136"/>
      <c r="N490" s="44"/>
      <c r="O490" s="44"/>
      <c r="P490" s="44"/>
      <c r="Q490" s="44"/>
      <c r="R490" s="44"/>
      <c r="S490" s="44"/>
      <c r="T490" s="44">
        <f>Nut_StatusTool!A484</f>
        <v>478</v>
      </c>
      <c r="U490" s="44">
        <f>Nut_StatusTool!B484</f>
        <v>0</v>
      </c>
      <c r="V490" s="44">
        <f>Nut_StatusTool!C484</f>
        <v>0</v>
      </c>
      <c r="W490" s="44">
        <f>Nut_StatusTool!D484</f>
        <v>0</v>
      </c>
      <c r="X490" s="44">
        <f>Nut_StatusTool!F484</f>
        <v>0</v>
      </c>
      <c r="Y490" s="285" t="str">
        <f>Nut_StatusTool!K484</f>
        <v/>
      </c>
      <c r="Z490" s="44" t="str">
        <f>Nut_StatusTool!L484</f>
        <v/>
      </c>
      <c r="AA490" s="44" t="str">
        <f>Nut_StatusTool!M484</f>
        <v/>
      </c>
      <c r="AB490" s="44" t="str">
        <f>Nut_StatusTool!N484</f>
        <v/>
      </c>
      <c r="AC490" s="44">
        <f>Nut_StatusTool!I484</f>
        <v>0</v>
      </c>
      <c r="AD490" s="44">
        <f>Nut_StatusTool!J484</f>
        <v>0</v>
      </c>
    </row>
    <row r="491" spans="1:30" ht="20.100000000000001" customHeight="1">
      <c r="A491" s="59" t="str">
        <f t="array" ref="A491">IF(ROWS(A$9:A491)&gt;$U$5,"",INDEX(T$13:T$512,SMALL(IF(($Z$13:$Z$512=$Z$5),ROW($A$9:$A$508)-ROW($A$9)+1,""),ROWS(A$9:A491)),,1))</f>
        <v/>
      </c>
      <c r="B491" s="390" t="str">
        <f t="array" ref="B491">IF(ROWS(B$9:B491)&gt;$U$5,"",INDEX(U$13:U$512,SMALL(IF(($Z$13:$Z$512=$Z$5),ROW($A$9:$A$508)-ROW($A$9)+1,""),ROWS(B$9:B491)),,1))</f>
        <v/>
      </c>
      <c r="C491" s="389" t="str">
        <f t="array" ref="C491">IF(ROWS(C$9:C491)&gt;$U$5,"",INDEX(V$13:V$512,SMALL(IF(($Z$13:$Z$512=$Z$5),ROW($A$9:$A$508)-ROW($A$9)+1,""),ROWS(C$9:C491)),,1))</f>
        <v/>
      </c>
      <c r="D491" s="309" t="str">
        <f t="array" ref="D491">IF(ROWS(D$9:D491)&gt;$U$5,"",INDEX(W$13:W$512,SMALL(IF(($Z$13:$Z$512=$Z$5),ROW($A$9:$A$508)-ROW($A$9)+1,""),ROWS(D$9:D491)),,1))</f>
        <v/>
      </c>
      <c r="E491" s="59" t="str">
        <f t="array" ref="E491">IF(ROWS(E$9:E491)&gt;$U$5,"",INDEX(X$13:X$512,SMALL(IF(($Z$13:$Z$512=$Z$5),ROW($A$9:$A$508)-ROW($A$9)+1,""),ROWS(E$9:E491)),,1))</f>
        <v/>
      </c>
      <c r="F491" s="59" t="str">
        <f t="array" ref="F491">IF(ROWS(F$9:F491)&gt;$U$5,"",INDEX(Y$13:Y$512,SMALL(IF(($Z$13:$Z$512=$Z$5),ROW($A$9:$A$508)-ROW($A$9)+1,""),ROWS(F$9:F491)),,1))</f>
        <v/>
      </c>
      <c r="G491" s="59" t="str">
        <f t="array" ref="G491">IF(ROWS(G$9:G491)&gt;$U$5,"",INDEX(Z$13:Z$512,SMALL(IF(($Z$13:$Z$512=$Z$5),ROW($A$9:$A$508)-ROW($A$9)+1,""),ROWS(G$9:G491)),,1))</f>
        <v/>
      </c>
      <c r="H491" s="59" t="str">
        <f t="array" ref="H491">IF(ROWS(H$9:H491)&gt;$U$5,"",INDEX(AC$13:AC$512,SMALL(IF(($Z$13:$Z$512=$Z$5),ROW($A$9:$A$508)-ROW($A$9)+1,""),ROWS(H$9:H491)),,1))</f>
        <v/>
      </c>
      <c r="I491" s="105"/>
      <c r="J491" s="105"/>
      <c r="K491" s="105"/>
      <c r="L491" s="105"/>
      <c r="M491" s="136"/>
      <c r="N491" s="44"/>
      <c r="O491" s="44"/>
      <c r="P491" s="44"/>
      <c r="Q491" s="44"/>
      <c r="R491" s="44"/>
      <c r="S491" s="44"/>
      <c r="T491" s="44">
        <f>Nut_StatusTool!A485</f>
        <v>479</v>
      </c>
      <c r="U491" s="44">
        <f>Nut_StatusTool!B485</f>
        <v>0</v>
      </c>
      <c r="V491" s="44">
        <f>Nut_StatusTool!C485</f>
        <v>0</v>
      </c>
      <c r="W491" s="44">
        <f>Nut_StatusTool!D485</f>
        <v>0</v>
      </c>
      <c r="X491" s="44">
        <f>Nut_StatusTool!F485</f>
        <v>0</v>
      </c>
      <c r="Y491" s="285" t="str">
        <f>Nut_StatusTool!K485</f>
        <v/>
      </c>
      <c r="Z491" s="44" t="str">
        <f>Nut_StatusTool!L485</f>
        <v/>
      </c>
      <c r="AA491" s="44" t="str">
        <f>Nut_StatusTool!M485</f>
        <v/>
      </c>
      <c r="AB491" s="44" t="str">
        <f>Nut_StatusTool!N485</f>
        <v/>
      </c>
      <c r="AC491" s="44">
        <f>Nut_StatusTool!I485</f>
        <v>0</v>
      </c>
      <c r="AD491" s="44">
        <f>Nut_StatusTool!J485</f>
        <v>0</v>
      </c>
    </row>
    <row r="492" spans="1:30" ht="20.100000000000001" customHeight="1">
      <c r="A492" s="59" t="str">
        <f t="array" ref="A492">IF(ROWS(A$9:A492)&gt;$U$5,"",INDEX(T$13:T$512,SMALL(IF(($Z$13:$Z$512=$Z$5),ROW($A$9:$A$508)-ROW($A$9)+1,""),ROWS(A$9:A492)),,1))</f>
        <v/>
      </c>
      <c r="B492" s="390" t="str">
        <f t="array" ref="B492">IF(ROWS(B$9:B492)&gt;$U$5,"",INDEX(U$13:U$512,SMALL(IF(($Z$13:$Z$512=$Z$5),ROW($A$9:$A$508)-ROW($A$9)+1,""),ROWS(B$9:B492)),,1))</f>
        <v/>
      </c>
      <c r="C492" s="389" t="str">
        <f t="array" ref="C492">IF(ROWS(C$9:C492)&gt;$U$5,"",INDEX(V$13:V$512,SMALL(IF(($Z$13:$Z$512=$Z$5),ROW($A$9:$A$508)-ROW($A$9)+1,""),ROWS(C$9:C492)),,1))</f>
        <v/>
      </c>
      <c r="D492" s="309" t="str">
        <f t="array" ref="D492">IF(ROWS(D$9:D492)&gt;$U$5,"",INDEX(W$13:W$512,SMALL(IF(($Z$13:$Z$512=$Z$5),ROW($A$9:$A$508)-ROW($A$9)+1,""),ROWS(D$9:D492)),,1))</f>
        <v/>
      </c>
      <c r="E492" s="59" t="str">
        <f t="array" ref="E492">IF(ROWS(E$9:E492)&gt;$U$5,"",INDEX(X$13:X$512,SMALL(IF(($Z$13:$Z$512=$Z$5),ROW($A$9:$A$508)-ROW($A$9)+1,""),ROWS(E$9:E492)),,1))</f>
        <v/>
      </c>
      <c r="F492" s="59" t="str">
        <f t="array" ref="F492">IF(ROWS(F$9:F492)&gt;$U$5,"",INDEX(Y$13:Y$512,SMALL(IF(($Z$13:$Z$512=$Z$5),ROW($A$9:$A$508)-ROW($A$9)+1,""),ROWS(F$9:F492)),,1))</f>
        <v/>
      </c>
      <c r="G492" s="59" t="str">
        <f t="array" ref="G492">IF(ROWS(G$9:G492)&gt;$U$5,"",INDEX(Z$13:Z$512,SMALL(IF(($Z$13:$Z$512=$Z$5),ROW($A$9:$A$508)-ROW($A$9)+1,""),ROWS(G$9:G492)),,1))</f>
        <v/>
      </c>
      <c r="H492" s="59" t="str">
        <f t="array" ref="H492">IF(ROWS(H$9:H492)&gt;$U$5,"",INDEX(AC$13:AC$512,SMALL(IF(($Z$13:$Z$512=$Z$5),ROW($A$9:$A$508)-ROW($A$9)+1,""),ROWS(H$9:H492)),,1))</f>
        <v/>
      </c>
      <c r="I492" s="105"/>
      <c r="J492" s="105"/>
      <c r="K492" s="105"/>
      <c r="L492" s="105"/>
      <c r="M492" s="136"/>
      <c r="N492" s="44"/>
      <c r="O492" s="44"/>
      <c r="P492" s="44"/>
      <c r="Q492" s="44"/>
      <c r="R492" s="44"/>
      <c r="S492" s="44"/>
      <c r="T492" s="44">
        <f>Nut_StatusTool!A486</f>
        <v>480</v>
      </c>
      <c r="U492" s="44">
        <f>Nut_StatusTool!B486</f>
        <v>0</v>
      </c>
      <c r="V492" s="44">
        <f>Nut_StatusTool!C486</f>
        <v>0</v>
      </c>
      <c r="W492" s="44">
        <f>Nut_StatusTool!D486</f>
        <v>0</v>
      </c>
      <c r="X492" s="44">
        <f>Nut_StatusTool!F486</f>
        <v>0</v>
      </c>
      <c r="Y492" s="285" t="str">
        <f>Nut_StatusTool!K486</f>
        <v/>
      </c>
      <c r="Z492" s="44" t="str">
        <f>Nut_StatusTool!L486</f>
        <v/>
      </c>
      <c r="AA492" s="44" t="str">
        <f>Nut_StatusTool!M486</f>
        <v/>
      </c>
      <c r="AB492" s="44" t="str">
        <f>Nut_StatusTool!N486</f>
        <v/>
      </c>
      <c r="AC492" s="44">
        <f>Nut_StatusTool!I486</f>
        <v>0</v>
      </c>
      <c r="AD492" s="44">
        <f>Nut_StatusTool!J486</f>
        <v>0</v>
      </c>
    </row>
    <row r="493" spans="1:30" ht="20.100000000000001" customHeight="1">
      <c r="A493" s="59" t="str">
        <f t="array" ref="A493">IF(ROWS(A$9:A493)&gt;$U$5,"",INDEX(T$13:T$512,SMALL(IF(($Z$13:$Z$512=$Z$5),ROW($A$9:$A$508)-ROW($A$9)+1,""),ROWS(A$9:A493)),,1))</f>
        <v/>
      </c>
      <c r="B493" s="390" t="str">
        <f t="array" ref="B493">IF(ROWS(B$9:B493)&gt;$U$5,"",INDEX(U$13:U$512,SMALL(IF(($Z$13:$Z$512=$Z$5),ROW($A$9:$A$508)-ROW($A$9)+1,""),ROWS(B$9:B493)),,1))</f>
        <v/>
      </c>
      <c r="C493" s="389" t="str">
        <f t="array" ref="C493">IF(ROWS(C$9:C493)&gt;$U$5,"",INDEX(V$13:V$512,SMALL(IF(($Z$13:$Z$512=$Z$5),ROW($A$9:$A$508)-ROW($A$9)+1,""),ROWS(C$9:C493)),,1))</f>
        <v/>
      </c>
      <c r="D493" s="309" t="str">
        <f t="array" ref="D493">IF(ROWS(D$9:D493)&gt;$U$5,"",INDEX(W$13:W$512,SMALL(IF(($Z$13:$Z$512=$Z$5),ROW($A$9:$A$508)-ROW($A$9)+1,""),ROWS(D$9:D493)),,1))</f>
        <v/>
      </c>
      <c r="E493" s="59" t="str">
        <f t="array" ref="E493">IF(ROWS(E$9:E493)&gt;$U$5,"",INDEX(X$13:X$512,SMALL(IF(($Z$13:$Z$512=$Z$5),ROW($A$9:$A$508)-ROW($A$9)+1,""),ROWS(E$9:E493)),,1))</f>
        <v/>
      </c>
      <c r="F493" s="59" t="str">
        <f t="array" ref="F493">IF(ROWS(F$9:F493)&gt;$U$5,"",INDEX(Y$13:Y$512,SMALL(IF(($Z$13:$Z$512=$Z$5),ROW($A$9:$A$508)-ROW($A$9)+1,""),ROWS(F$9:F493)),,1))</f>
        <v/>
      </c>
      <c r="G493" s="59" t="str">
        <f t="array" ref="G493">IF(ROWS(G$9:G493)&gt;$U$5,"",INDEX(Z$13:Z$512,SMALL(IF(($Z$13:$Z$512=$Z$5),ROW($A$9:$A$508)-ROW($A$9)+1,""),ROWS(G$9:G493)),,1))</f>
        <v/>
      </c>
      <c r="H493" s="59" t="str">
        <f t="array" ref="H493">IF(ROWS(H$9:H493)&gt;$U$5,"",INDEX(AC$13:AC$512,SMALL(IF(($Z$13:$Z$512=$Z$5),ROW($A$9:$A$508)-ROW($A$9)+1,""),ROWS(H$9:H493)),,1))</f>
        <v/>
      </c>
      <c r="I493" s="105"/>
      <c r="J493" s="105"/>
      <c r="K493" s="105"/>
      <c r="L493" s="105"/>
      <c r="M493" s="136"/>
      <c r="N493" s="44"/>
      <c r="O493" s="44"/>
      <c r="P493" s="44"/>
      <c r="Q493" s="44"/>
      <c r="R493" s="44"/>
      <c r="S493" s="44"/>
      <c r="T493" s="44">
        <f>Nut_StatusTool!A487</f>
        <v>481</v>
      </c>
      <c r="U493" s="44">
        <f>Nut_StatusTool!B487</f>
        <v>0</v>
      </c>
      <c r="V493" s="44">
        <f>Nut_StatusTool!C487</f>
        <v>0</v>
      </c>
      <c r="W493" s="44">
        <f>Nut_StatusTool!D487</f>
        <v>0</v>
      </c>
      <c r="X493" s="44">
        <f>Nut_StatusTool!F487</f>
        <v>0</v>
      </c>
      <c r="Y493" s="285" t="str">
        <f>Nut_StatusTool!K487</f>
        <v/>
      </c>
      <c r="Z493" s="44" t="str">
        <f>Nut_StatusTool!L487</f>
        <v/>
      </c>
      <c r="AA493" s="44" t="str">
        <f>Nut_StatusTool!M487</f>
        <v/>
      </c>
      <c r="AB493" s="44" t="str">
        <f>Nut_StatusTool!N487</f>
        <v/>
      </c>
      <c r="AC493" s="44">
        <f>Nut_StatusTool!I487</f>
        <v>0</v>
      </c>
      <c r="AD493" s="44">
        <f>Nut_StatusTool!J487</f>
        <v>0</v>
      </c>
    </row>
    <row r="494" spans="1:30" ht="20.100000000000001" customHeight="1">
      <c r="A494" s="59" t="str">
        <f t="array" ref="A494">IF(ROWS(A$9:A494)&gt;$U$5,"",INDEX(T$13:T$512,SMALL(IF(($Z$13:$Z$512=$Z$5),ROW($A$9:$A$508)-ROW($A$9)+1,""),ROWS(A$9:A494)),,1))</f>
        <v/>
      </c>
      <c r="B494" s="390" t="str">
        <f t="array" ref="B494">IF(ROWS(B$9:B494)&gt;$U$5,"",INDEX(U$13:U$512,SMALL(IF(($Z$13:$Z$512=$Z$5),ROW($A$9:$A$508)-ROW($A$9)+1,""),ROWS(B$9:B494)),,1))</f>
        <v/>
      </c>
      <c r="C494" s="389" t="str">
        <f t="array" ref="C494">IF(ROWS(C$9:C494)&gt;$U$5,"",INDEX(V$13:V$512,SMALL(IF(($Z$13:$Z$512=$Z$5),ROW($A$9:$A$508)-ROW($A$9)+1,""),ROWS(C$9:C494)),,1))</f>
        <v/>
      </c>
      <c r="D494" s="309" t="str">
        <f t="array" ref="D494">IF(ROWS(D$9:D494)&gt;$U$5,"",INDEX(W$13:W$512,SMALL(IF(($Z$13:$Z$512=$Z$5),ROW($A$9:$A$508)-ROW($A$9)+1,""),ROWS(D$9:D494)),,1))</f>
        <v/>
      </c>
      <c r="E494" s="59" t="str">
        <f t="array" ref="E494">IF(ROWS(E$9:E494)&gt;$U$5,"",INDEX(X$13:X$512,SMALL(IF(($Z$13:$Z$512=$Z$5),ROW($A$9:$A$508)-ROW($A$9)+1,""),ROWS(E$9:E494)),,1))</f>
        <v/>
      </c>
      <c r="F494" s="59" t="str">
        <f t="array" ref="F494">IF(ROWS(F$9:F494)&gt;$U$5,"",INDEX(Y$13:Y$512,SMALL(IF(($Z$13:$Z$512=$Z$5),ROW($A$9:$A$508)-ROW($A$9)+1,""),ROWS(F$9:F494)),,1))</f>
        <v/>
      </c>
      <c r="G494" s="59" t="str">
        <f t="array" ref="G494">IF(ROWS(G$9:G494)&gt;$U$5,"",INDEX(Z$13:Z$512,SMALL(IF(($Z$13:$Z$512=$Z$5),ROW($A$9:$A$508)-ROW($A$9)+1,""),ROWS(G$9:G494)),,1))</f>
        <v/>
      </c>
      <c r="H494" s="59" t="str">
        <f t="array" ref="H494">IF(ROWS(H$9:H494)&gt;$U$5,"",INDEX(AC$13:AC$512,SMALL(IF(($Z$13:$Z$512=$Z$5),ROW($A$9:$A$508)-ROW($A$9)+1,""),ROWS(H$9:H494)),,1))</f>
        <v/>
      </c>
      <c r="I494" s="105"/>
      <c r="J494" s="105"/>
      <c r="K494" s="105"/>
      <c r="L494" s="105"/>
      <c r="M494" s="136"/>
      <c r="N494" s="44"/>
      <c r="O494" s="44"/>
      <c r="P494" s="44"/>
      <c r="Q494" s="44"/>
      <c r="R494" s="44"/>
      <c r="S494" s="44"/>
      <c r="T494" s="44">
        <f>Nut_StatusTool!A488</f>
        <v>482</v>
      </c>
      <c r="U494" s="44">
        <f>Nut_StatusTool!B488</f>
        <v>0</v>
      </c>
      <c r="V494" s="44">
        <f>Nut_StatusTool!C488</f>
        <v>0</v>
      </c>
      <c r="W494" s="44">
        <f>Nut_StatusTool!D488</f>
        <v>0</v>
      </c>
      <c r="X494" s="44">
        <f>Nut_StatusTool!F488</f>
        <v>0</v>
      </c>
      <c r="Y494" s="285" t="str">
        <f>Nut_StatusTool!K488</f>
        <v/>
      </c>
      <c r="Z494" s="44" t="str">
        <f>Nut_StatusTool!L488</f>
        <v/>
      </c>
      <c r="AA494" s="44" t="str">
        <f>Nut_StatusTool!M488</f>
        <v/>
      </c>
      <c r="AB494" s="44" t="str">
        <f>Nut_StatusTool!N488</f>
        <v/>
      </c>
      <c r="AC494" s="44">
        <f>Nut_StatusTool!I488</f>
        <v>0</v>
      </c>
      <c r="AD494" s="44">
        <f>Nut_StatusTool!J488</f>
        <v>0</v>
      </c>
    </row>
    <row r="495" spans="1:30" ht="20.100000000000001" customHeight="1">
      <c r="A495" s="59" t="str">
        <f t="array" ref="A495">IF(ROWS(A$9:A495)&gt;$U$5,"",INDEX(T$13:T$512,SMALL(IF(($Z$13:$Z$512=$Z$5),ROW($A$9:$A$508)-ROW($A$9)+1,""),ROWS(A$9:A495)),,1))</f>
        <v/>
      </c>
      <c r="B495" s="390" t="str">
        <f t="array" ref="B495">IF(ROWS(B$9:B495)&gt;$U$5,"",INDEX(U$13:U$512,SMALL(IF(($Z$13:$Z$512=$Z$5),ROW($A$9:$A$508)-ROW($A$9)+1,""),ROWS(B$9:B495)),,1))</f>
        <v/>
      </c>
      <c r="C495" s="389" t="str">
        <f t="array" ref="C495">IF(ROWS(C$9:C495)&gt;$U$5,"",INDEX(V$13:V$512,SMALL(IF(($Z$13:$Z$512=$Z$5),ROW($A$9:$A$508)-ROW($A$9)+1,""),ROWS(C$9:C495)),,1))</f>
        <v/>
      </c>
      <c r="D495" s="309" t="str">
        <f t="array" ref="D495">IF(ROWS(D$9:D495)&gt;$U$5,"",INDEX(W$13:W$512,SMALL(IF(($Z$13:$Z$512=$Z$5),ROW($A$9:$A$508)-ROW($A$9)+1,""),ROWS(D$9:D495)),,1))</f>
        <v/>
      </c>
      <c r="E495" s="59" t="str">
        <f t="array" ref="E495">IF(ROWS(E$9:E495)&gt;$U$5,"",INDEX(X$13:X$512,SMALL(IF(($Z$13:$Z$512=$Z$5),ROW($A$9:$A$508)-ROW($A$9)+1,""),ROWS(E$9:E495)),,1))</f>
        <v/>
      </c>
      <c r="F495" s="59" t="str">
        <f t="array" ref="F495">IF(ROWS(F$9:F495)&gt;$U$5,"",INDEX(Y$13:Y$512,SMALL(IF(($Z$13:$Z$512=$Z$5),ROW($A$9:$A$508)-ROW($A$9)+1,""),ROWS(F$9:F495)),,1))</f>
        <v/>
      </c>
      <c r="G495" s="59" t="str">
        <f t="array" ref="G495">IF(ROWS(G$9:G495)&gt;$U$5,"",INDEX(Z$13:Z$512,SMALL(IF(($Z$13:$Z$512=$Z$5),ROW($A$9:$A$508)-ROW($A$9)+1,""),ROWS(G$9:G495)),,1))</f>
        <v/>
      </c>
      <c r="H495" s="59" t="str">
        <f t="array" ref="H495">IF(ROWS(H$9:H495)&gt;$U$5,"",INDEX(AC$13:AC$512,SMALL(IF(($Z$13:$Z$512=$Z$5),ROW($A$9:$A$508)-ROW($A$9)+1,""),ROWS(H$9:H495)),,1))</f>
        <v/>
      </c>
      <c r="I495" s="105"/>
      <c r="J495" s="105"/>
      <c r="K495" s="105"/>
      <c r="L495" s="105"/>
      <c r="M495" s="136"/>
      <c r="N495" s="44"/>
      <c r="O495" s="44"/>
      <c r="P495" s="44"/>
      <c r="Q495" s="44"/>
      <c r="R495" s="44"/>
      <c r="S495" s="44"/>
      <c r="T495" s="44">
        <f>Nut_StatusTool!A489</f>
        <v>483</v>
      </c>
      <c r="U495" s="44">
        <f>Nut_StatusTool!B489</f>
        <v>0</v>
      </c>
      <c r="V495" s="44">
        <f>Nut_StatusTool!C489</f>
        <v>0</v>
      </c>
      <c r="W495" s="44">
        <f>Nut_StatusTool!D489</f>
        <v>0</v>
      </c>
      <c r="X495" s="44">
        <f>Nut_StatusTool!F489</f>
        <v>0</v>
      </c>
      <c r="Y495" s="285" t="str">
        <f>Nut_StatusTool!K489</f>
        <v/>
      </c>
      <c r="Z495" s="44" t="str">
        <f>Nut_StatusTool!L489</f>
        <v/>
      </c>
      <c r="AA495" s="44" t="str">
        <f>Nut_StatusTool!M489</f>
        <v/>
      </c>
      <c r="AB495" s="44" t="str">
        <f>Nut_StatusTool!N489</f>
        <v/>
      </c>
      <c r="AC495" s="44">
        <f>Nut_StatusTool!I489</f>
        <v>0</v>
      </c>
      <c r="AD495" s="44">
        <f>Nut_StatusTool!J489</f>
        <v>0</v>
      </c>
    </row>
    <row r="496" spans="1:30" ht="20.100000000000001" customHeight="1">
      <c r="A496" s="59" t="str">
        <f t="array" ref="A496">IF(ROWS(A$9:A496)&gt;$U$5,"",INDEX(T$13:T$512,SMALL(IF(($Z$13:$Z$512=$Z$5),ROW($A$9:$A$508)-ROW($A$9)+1,""),ROWS(A$9:A496)),,1))</f>
        <v/>
      </c>
      <c r="B496" s="390" t="str">
        <f t="array" ref="B496">IF(ROWS(B$9:B496)&gt;$U$5,"",INDEX(U$13:U$512,SMALL(IF(($Z$13:$Z$512=$Z$5),ROW($A$9:$A$508)-ROW($A$9)+1,""),ROWS(B$9:B496)),,1))</f>
        <v/>
      </c>
      <c r="C496" s="389" t="str">
        <f t="array" ref="C496">IF(ROWS(C$9:C496)&gt;$U$5,"",INDEX(V$13:V$512,SMALL(IF(($Z$13:$Z$512=$Z$5),ROW($A$9:$A$508)-ROW($A$9)+1,""),ROWS(C$9:C496)),,1))</f>
        <v/>
      </c>
      <c r="D496" s="309" t="str">
        <f t="array" ref="D496">IF(ROWS(D$9:D496)&gt;$U$5,"",INDEX(W$13:W$512,SMALL(IF(($Z$13:$Z$512=$Z$5),ROW($A$9:$A$508)-ROW($A$9)+1,""),ROWS(D$9:D496)),,1))</f>
        <v/>
      </c>
      <c r="E496" s="59" t="str">
        <f t="array" ref="E496">IF(ROWS(E$9:E496)&gt;$U$5,"",INDEX(X$13:X$512,SMALL(IF(($Z$13:$Z$512=$Z$5),ROW($A$9:$A$508)-ROW($A$9)+1,""),ROWS(E$9:E496)),,1))</f>
        <v/>
      </c>
      <c r="F496" s="59" t="str">
        <f t="array" ref="F496">IF(ROWS(F$9:F496)&gt;$U$5,"",INDEX(Y$13:Y$512,SMALL(IF(($Z$13:$Z$512=$Z$5),ROW($A$9:$A$508)-ROW($A$9)+1,""),ROWS(F$9:F496)),,1))</f>
        <v/>
      </c>
      <c r="G496" s="59" t="str">
        <f t="array" ref="G496">IF(ROWS(G$9:G496)&gt;$U$5,"",INDEX(Z$13:Z$512,SMALL(IF(($Z$13:$Z$512=$Z$5),ROW($A$9:$A$508)-ROW($A$9)+1,""),ROWS(G$9:G496)),,1))</f>
        <v/>
      </c>
      <c r="H496" s="59" t="str">
        <f t="array" ref="H496">IF(ROWS(H$9:H496)&gt;$U$5,"",INDEX(AC$13:AC$512,SMALL(IF(($Z$13:$Z$512=$Z$5),ROW($A$9:$A$508)-ROW($A$9)+1,""),ROWS(H$9:H496)),,1))</f>
        <v/>
      </c>
      <c r="I496" s="105"/>
      <c r="J496" s="105"/>
      <c r="K496" s="105"/>
      <c r="L496" s="105"/>
      <c r="M496" s="136"/>
      <c r="N496" s="44"/>
      <c r="O496" s="44"/>
      <c r="P496" s="44"/>
      <c r="Q496" s="44"/>
      <c r="R496" s="44"/>
      <c r="S496" s="44"/>
      <c r="T496" s="44">
        <f>Nut_StatusTool!A490</f>
        <v>484</v>
      </c>
      <c r="U496" s="44">
        <f>Nut_StatusTool!B490</f>
        <v>0</v>
      </c>
      <c r="V496" s="44">
        <f>Nut_StatusTool!C490</f>
        <v>0</v>
      </c>
      <c r="W496" s="44">
        <f>Nut_StatusTool!D490</f>
        <v>0</v>
      </c>
      <c r="X496" s="44">
        <f>Nut_StatusTool!F490</f>
        <v>0</v>
      </c>
      <c r="Y496" s="285" t="str">
        <f>Nut_StatusTool!K490</f>
        <v/>
      </c>
      <c r="Z496" s="44" t="str">
        <f>Nut_StatusTool!L490</f>
        <v/>
      </c>
      <c r="AA496" s="44" t="str">
        <f>Nut_StatusTool!M490</f>
        <v/>
      </c>
      <c r="AB496" s="44" t="str">
        <f>Nut_StatusTool!N490</f>
        <v/>
      </c>
      <c r="AC496" s="44">
        <f>Nut_StatusTool!I490</f>
        <v>0</v>
      </c>
      <c r="AD496" s="44">
        <f>Nut_StatusTool!J490</f>
        <v>0</v>
      </c>
    </row>
    <row r="497" spans="1:30" ht="20.100000000000001" customHeight="1">
      <c r="A497" s="59" t="str">
        <f t="array" ref="A497">IF(ROWS(A$9:A497)&gt;$U$5,"",INDEX(T$13:T$512,SMALL(IF(($Z$13:$Z$512=$Z$5),ROW($A$9:$A$508)-ROW($A$9)+1,""),ROWS(A$9:A497)),,1))</f>
        <v/>
      </c>
      <c r="B497" s="390" t="str">
        <f t="array" ref="B497">IF(ROWS(B$9:B497)&gt;$U$5,"",INDEX(U$13:U$512,SMALL(IF(($Z$13:$Z$512=$Z$5),ROW($A$9:$A$508)-ROW($A$9)+1,""),ROWS(B$9:B497)),,1))</f>
        <v/>
      </c>
      <c r="C497" s="389" t="str">
        <f t="array" ref="C497">IF(ROWS(C$9:C497)&gt;$U$5,"",INDEX(V$13:V$512,SMALL(IF(($Z$13:$Z$512=$Z$5),ROW($A$9:$A$508)-ROW($A$9)+1,""),ROWS(C$9:C497)),,1))</f>
        <v/>
      </c>
      <c r="D497" s="309" t="str">
        <f t="array" ref="D497">IF(ROWS(D$9:D497)&gt;$U$5,"",INDEX(W$13:W$512,SMALL(IF(($Z$13:$Z$512=$Z$5),ROW($A$9:$A$508)-ROW($A$9)+1,""),ROWS(D$9:D497)),,1))</f>
        <v/>
      </c>
      <c r="E497" s="59" t="str">
        <f t="array" ref="E497">IF(ROWS(E$9:E497)&gt;$U$5,"",INDEX(X$13:X$512,SMALL(IF(($Z$13:$Z$512=$Z$5),ROW($A$9:$A$508)-ROW($A$9)+1,""),ROWS(E$9:E497)),,1))</f>
        <v/>
      </c>
      <c r="F497" s="59" t="str">
        <f t="array" ref="F497">IF(ROWS(F$9:F497)&gt;$U$5,"",INDEX(Y$13:Y$512,SMALL(IF(($Z$13:$Z$512=$Z$5),ROW($A$9:$A$508)-ROW($A$9)+1,""),ROWS(F$9:F497)),,1))</f>
        <v/>
      </c>
      <c r="G497" s="59" t="str">
        <f t="array" ref="G497">IF(ROWS(G$9:G497)&gt;$U$5,"",INDEX(Z$13:Z$512,SMALL(IF(($Z$13:$Z$512=$Z$5),ROW($A$9:$A$508)-ROW($A$9)+1,""),ROWS(G$9:G497)),,1))</f>
        <v/>
      </c>
      <c r="H497" s="59" t="str">
        <f t="array" ref="H497">IF(ROWS(H$9:H497)&gt;$U$5,"",INDEX(AC$13:AC$512,SMALL(IF(($Z$13:$Z$512=$Z$5),ROW($A$9:$A$508)-ROW($A$9)+1,""),ROWS(H$9:H497)),,1))</f>
        <v/>
      </c>
      <c r="I497" s="105"/>
      <c r="J497" s="105"/>
      <c r="K497" s="105"/>
      <c r="L497" s="105"/>
      <c r="M497" s="136"/>
      <c r="N497" s="44"/>
      <c r="O497" s="44"/>
      <c r="P497" s="44"/>
      <c r="Q497" s="44"/>
      <c r="R497" s="44"/>
      <c r="S497" s="44"/>
      <c r="T497" s="44">
        <f>Nut_StatusTool!A491</f>
        <v>485</v>
      </c>
      <c r="U497" s="44">
        <f>Nut_StatusTool!B491</f>
        <v>0</v>
      </c>
      <c r="V497" s="44">
        <f>Nut_StatusTool!C491</f>
        <v>0</v>
      </c>
      <c r="W497" s="44">
        <f>Nut_StatusTool!D491</f>
        <v>0</v>
      </c>
      <c r="X497" s="44">
        <f>Nut_StatusTool!F491</f>
        <v>0</v>
      </c>
      <c r="Y497" s="285" t="str">
        <f>Nut_StatusTool!K491</f>
        <v/>
      </c>
      <c r="Z497" s="44" t="str">
        <f>Nut_StatusTool!L491</f>
        <v/>
      </c>
      <c r="AA497" s="44" t="str">
        <f>Nut_StatusTool!M491</f>
        <v/>
      </c>
      <c r="AB497" s="44" t="str">
        <f>Nut_StatusTool!N491</f>
        <v/>
      </c>
      <c r="AC497" s="44">
        <f>Nut_StatusTool!I491</f>
        <v>0</v>
      </c>
      <c r="AD497" s="44">
        <f>Nut_StatusTool!J491</f>
        <v>0</v>
      </c>
    </row>
    <row r="498" spans="1:30" ht="20.100000000000001" customHeight="1">
      <c r="A498" s="59" t="str">
        <f t="array" ref="A498">IF(ROWS(A$9:A498)&gt;$U$5,"",INDEX(T$13:T$512,SMALL(IF(($Z$13:$Z$512=$Z$5),ROW($A$9:$A$508)-ROW($A$9)+1,""),ROWS(A$9:A498)),,1))</f>
        <v/>
      </c>
      <c r="B498" s="390" t="str">
        <f t="array" ref="B498">IF(ROWS(B$9:B498)&gt;$U$5,"",INDEX(U$13:U$512,SMALL(IF(($Z$13:$Z$512=$Z$5),ROW($A$9:$A$508)-ROW($A$9)+1,""),ROWS(B$9:B498)),,1))</f>
        <v/>
      </c>
      <c r="C498" s="389" t="str">
        <f t="array" ref="C498">IF(ROWS(C$9:C498)&gt;$U$5,"",INDEX(V$13:V$512,SMALL(IF(($Z$13:$Z$512=$Z$5),ROW($A$9:$A$508)-ROW($A$9)+1,""),ROWS(C$9:C498)),,1))</f>
        <v/>
      </c>
      <c r="D498" s="309" t="str">
        <f t="array" ref="D498">IF(ROWS(D$9:D498)&gt;$U$5,"",INDEX(W$13:W$512,SMALL(IF(($Z$13:$Z$512=$Z$5),ROW($A$9:$A$508)-ROW($A$9)+1,""),ROWS(D$9:D498)),,1))</f>
        <v/>
      </c>
      <c r="E498" s="59" t="str">
        <f t="array" ref="E498">IF(ROWS(E$9:E498)&gt;$U$5,"",INDEX(X$13:X$512,SMALL(IF(($Z$13:$Z$512=$Z$5),ROW($A$9:$A$508)-ROW($A$9)+1,""),ROWS(E$9:E498)),,1))</f>
        <v/>
      </c>
      <c r="F498" s="59" t="str">
        <f t="array" ref="F498">IF(ROWS(F$9:F498)&gt;$U$5,"",INDEX(Y$13:Y$512,SMALL(IF(($Z$13:$Z$512=$Z$5),ROW($A$9:$A$508)-ROW($A$9)+1,""),ROWS(F$9:F498)),,1))</f>
        <v/>
      </c>
      <c r="G498" s="59" t="str">
        <f t="array" ref="G498">IF(ROWS(G$9:G498)&gt;$U$5,"",INDEX(Z$13:Z$512,SMALL(IF(($Z$13:$Z$512=$Z$5),ROW($A$9:$A$508)-ROW($A$9)+1,""),ROWS(G$9:G498)),,1))</f>
        <v/>
      </c>
      <c r="H498" s="59" t="str">
        <f t="array" ref="H498">IF(ROWS(H$9:H498)&gt;$U$5,"",INDEX(AC$13:AC$512,SMALL(IF(($Z$13:$Z$512=$Z$5),ROW($A$9:$A$508)-ROW($A$9)+1,""),ROWS(H$9:H498)),,1))</f>
        <v/>
      </c>
      <c r="I498" s="105"/>
      <c r="J498" s="105"/>
      <c r="K498" s="105"/>
      <c r="L498" s="105"/>
      <c r="M498" s="136"/>
      <c r="N498" s="44"/>
      <c r="O498" s="44"/>
      <c r="P498" s="44"/>
      <c r="Q498" s="44"/>
      <c r="R498" s="44"/>
      <c r="S498" s="44"/>
      <c r="T498" s="44">
        <f>Nut_StatusTool!A492</f>
        <v>486</v>
      </c>
      <c r="U498" s="44">
        <f>Nut_StatusTool!B492</f>
        <v>0</v>
      </c>
      <c r="V498" s="44">
        <f>Nut_StatusTool!C492</f>
        <v>0</v>
      </c>
      <c r="W498" s="44">
        <f>Nut_StatusTool!D492</f>
        <v>0</v>
      </c>
      <c r="X498" s="44">
        <f>Nut_StatusTool!F492</f>
        <v>0</v>
      </c>
      <c r="Y498" s="285" t="str">
        <f>Nut_StatusTool!K492</f>
        <v/>
      </c>
      <c r="Z498" s="44" t="str">
        <f>Nut_StatusTool!L492</f>
        <v/>
      </c>
      <c r="AA498" s="44" t="str">
        <f>Nut_StatusTool!M492</f>
        <v/>
      </c>
      <c r="AB498" s="44" t="str">
        <f>Nut_StatusTool!N492</f>
        <v/>
      </c>
      <c r="AC498" s="44">
        <f>Nut_StatusTool!I492</f>
        <v>0</v>
      </c>
      <c r="AD498" s="44">
        <f>Nut_StatusTool!J492</f>
        <v>0</v>
      </c>
    </row>
    <row r="499" spans="1:30" ht="20.100000000000001" customHeight="1">
      <c r="A499" s="59" t="str">
        <f t="array" ref="A499">IF(ROWS(A$9:A499)&gt;$U$5,"",INDEX(T$13:T$512,SMALL(IF(($Z$13:$Z$512=$Z$5),ROW($A$9:$A$508)-ROW($A$9)+1,""),ROWS(A$9:A499)),,1))</f>
        <v/>
      </c>
      <c r="B499" s="390" t="str">
        <f t="array" ref="B499">IF(ROWS(B$9:B499)&gt;$U$5,"",INDEX(U$13:U$512,SMALL(IF(($Z$13:$Z$512=$Z$5),ROW($A$9:$A$508)-ROW($A$9)+1,""),ROWS(B$9:B499)),,1))</f>
        <v/>
      </c>
      <c r="C499" s="389" t="str">
        <f t="array" ref="C499">IF(ROWS(C$9:C499)&gt;$U$5,"",INDEX(V$13:V$512,SMALL(IF(($Z$13:$Z$512=$Z$5),ROW($A$9:$A$508)-ROW($A$9)+1,""),ROWS(C$9:C499)),,1))</f>
        <v/>
      </c>
      <c r="D499" s="309" t="str">
        <f t="array" ref="D499">IF(ROWS(D$9:D499)&gt;$U$5,"",INDEX(W$13:W$512,SMALL(IF(($Z$13:$Z$512=$Z$5),ROW($A$9:$A$508)-ROW($A$9)+1,""),ROWS(D$9:D499)),,1))</f>
        <v/>
      </c>
      <c r="E499" s="59" t="str">
        <f t="array" ref="E499">IF(ROWS(E$9:E499)&gt;$U$5,"",INDEX(X$13:X$512,SMALL(IF(($Z$13:$Z$512=$Z$5),ROW($A$9:$A$508)-ROW($A$9)+1,""),ROWS(E$9:E499)),,1))</f>
        <v/>
      </c>
      <c r="F499" s="59" t="str">
        <f t="array" ref="F499">IF(ROWS(F$9:F499)&gt;$U$5,"",INDEX(Y$13:Y$512,SMALL(IF(($Z$13:$Z$512=$Z$5),ROW($A$9:$A$508)-ROW($A$9)+1,""),ROWS(F$9:F499)),,1))</f>
        <v/>
      </c>
      <c r="G499" s="59" t="str">
        <f t="array" ref="G499">IF(ROWS(G$9:G499)&gt;$U$5,"",INDEX(Z$13:Z$512,SMALL(IF(($Z$13:$Z$512=$Z$5),ROW($A$9:$A$508)-ROW($A$9)+1,""),ROWS(G$9:G499)),,1))</f>
        <v/>
      </c>
      <c r="H499" s="59" t="str">
        <f t="array" ref="H499">IF(ROWS(H$9:H499)&gt;$U$5,"",INDEX(AC$13:AC$512,SMALL(IF(($Z$13:$Z$512=$Z$5),ROW($A$9:$A$508)-ROW($A$9)+1,""),ROWS(H$9:H499)),,1))</f>
        <v/>
      </c>
      <c r="I499" s="105"/>
      <c r="J499" s="105"/>
      <c r="K499" s="105"/>
      <c r="L499" s="105"/>
      <c r="M499" s="136"/>
      <c r="N499" s="44"/>
      <c r="O499" s="44"/>
      <c r="P499" s="44"/>
      <c r="Q499" s="44"/>
      <c r="R499" s="44"/>
      <c r="S499" s="44"/>
      <c r="T499" s="44">
        <f>Nut_StatusTool!A493</f>
        <v>487</v>
      </c>
      <c r="U499" s="44">
        <f>Nut_StatusTool!B493</f>
        <v>0</v>
      </c>
      <c r="V499" s="44">
        <f>Nut_StatusTool!C493</f>
        <v>0</v>
      </c>
      <c r="W499" s="44">
        <f>Nut_StatusTool!D493</f>
        <v>0</v>
      </c>
      <c r="X499" s="44">
        <f>Nut_StatusTool!F493</f>
        <v>0</v>
      </c>
      <c r="Y499" s="285" t="str">
        <f>Nut_StatusTool!K493</f>
        <v/>
      </c>
      <c r="Z499" s="44" t="str">
        <f>Nut_StatusTool!L493</f>
        <v/>
      </c>
      <c r="AA499" s="44" t="str">
        <f>Nut_StatusTool!M493</f>
        <v/>
      </c>
      <c r="AB499" s="44" t="str">
        <f>Nut_StatusTool!N493</f>
        <v/>
      </c>
      <c r="AC499" s="44">
        <f>Nut_StatusTool!I493</f>
        <v>0</v>
      </c>
      <c r="AD499" s="44">
        <f>Nut_StatusTool!J493</f>
        <v>0</v>
      </c>
    </row>
    <row r="500" spans="1:30" ht="20.100000000000001" customHeight="1">
      <c r="A500" s="59" t="str">
        <f t="array" ref="A500">IF(ROWS(A$9:A500)&gt;$U$5,"",INDEX(T$13:T$512,SMALL(IF(($Z$13:$Z$512=$Z$5),ROW($A$9:$A$508)-ROW($A$9)+1,""),ROWS(A$9:A500)),,1))</f>
        <v/>
      </c>
      <c r="B500" s="390" t="str">
        <f t="array" ref="B500">IF(ROWS(B$9:B500)&gt;$U$5,"",INDEX(U$13:U$512,SMALL(IF(($Z$13:$Z$512=$Z$5),ROW($A$9:$A$508)-ROW($A$9)+1,""),ROWS(B$9:B500)),,1))</f>
        <v/>
      </c>
      <c r="C500" s="389" t="str">
        <f t="array" ref="C500">IF(ROWS(C$9:C500)&gt;$U$5,"",INDEX(V$13:V$512,SMALL(IF(($Z$13:$Z$512=$Z$5),ROW($A$9:$A$508)-ROW($A$9)+1,""),ROWS(C$9:C500)),,1))</f>
        <v/>
      </c>
      <c r="D500" s="309" t="str">
        <f t="array" ref="D500">IF(ROWS(D$9:D500)&gt;$U$5,"",INDEX(W$13:W$512,SMALL(IF(($Z$13:$Z$512=$Z$5),ROW($A$9:$A$508)-ROW($A$9)+1,""),ROWS(D$9:D500)),,1))</f>
        <v/>
      </c>
      <c r="E500" s="59" t="str">
        <f t="array" ref="E500">IF(ROWS(E$9:E500)&gt;$U$5,"",INDEX(X$13:X$512,SMALL(IF(($Z$13:$Z$512=$Z$5),ROW($A$9:$A$508)-ROW($A$9)+1,""),ROWS(E$9:E500)),,1))</f>
        <v/>
      </c>
      <c r="F500" s="59" t="str">
        <f t="array" ref="F500">IF(ROWS(F$9:F500)&gt;$U$5,"",INDEX(Y$13:Y$512,SMALL(IF(($Z$13:$Z$512=$Z$5),ROW($A$9:$A$508)-ROW($A$9)+1,""),ROWS(F$9:F500)),,1))</f>
        <v/>
      </c>
      <c r="G500" s="59" t="str">
        <f t="array" ref="G500">IF(ROWS(G$9:G500)&gt;$U$5,"",INDEX(Z$13:Z$512,SMALL(IF(($Z$13:$Z$512=$Z$5),ROW($A$9:$A$508)-ROW($A$9)+1,""),ROWS(G$9:G500)),,1))</f>
        <v/>
      </c>
      <c r="H500" s="59" t="str">
        <f t="array" ref="H500">IF(ROWS(H$9:H500)&gt;$U$5,"",INDEX(AC$13:AC$512,SMALL(IF(($Z$13:$Z$512=$Z$5),ROW($A$9:$A$508)-ROW($A$9)+1,""),ROWS(H$9:H500)),,1))</f>
        <v/>
      </c>
      <c r="I500" s="105"/>
      <c r="J500" s="105"/>
      <c r="K500" s="105"/>
      <c r="L500" s="105"/>
      <c r="M500" s="136"/>
      <c r="N500" s="44"/>
      <c r="O500" s="44"/>
      <c r="P500" s="44"/>
      <c r="Q500" s="44"/>
      <c r="R500" s="44"/>
      <c r="S500" s="44"/>
      <c r="T500" s="44">
        <f>Nut_StatusTool!A494</f>
        <v>488</v>
      </c>
      <c r="U500" s="44">
        <f>Nut_StatusTool!B494</f>
        <v>0</v>
      </c>
      <c r="V500" s="44">
        <f>Nut_StatusTool!C494</f>
        <v>0</v>
      </c>
      <c r="W500" s="44">
        <f>Nut_StatusTool!D494</f>
        <v>0</v>
      </c>
      <c r="X500" s="44">
        <f>Nut_StatusTool!F494</f>
        <v>0</v>
      </c>
      <c r="Y500" s="285" t="str">
        <f>Nut_StatusTool!K494</f>
        <v/>
      </c>
      <c r="Z500" s="44" t="str">
        <f>Nut_StatusTool!L494</f>
        <v/>
      </c>
      <c r="AA500" s="44" t="str">
        <f>Nut_StatusTool!M494</f>
        <v/>
      </c>
      <c r="AB500" s="44" t="str">
        <f>Nut_StatusTool!N494</f>
        <v/>
      </c>
      <c r="AC500" s="44">
        <f>Nut_StatusTool!I494</f>
        <v>0</v>
      </c>
      <c r="AD500" s="44">
        <f>Nut_StatusTool!J494</f>
        <v>0</v>
      </c>
    </row>
    <row r="501" spans="1:30" ht="20.100000000000001" customHeight="1">
      <c r="A501" s="59" t="str">
        <f t="array" ref="A501">IF(ROWS(A$9:A501)&gt;$U$5,"",INDEX(T$13:T$512,SMALL(IF(($Z$13:$Z$512=$Z$5),ROW($A$9:$A$508)-ROW($A$9)+1,""),ROWS(A$9:A501)),,1))</f>
        <v/>
      </c>
      <c r="B501" s="390" t="str">
        <f t="array" ref="B501">IF(ROWS(B$9:B501)&gt;$U$5,"",INDEX(U$13:U$512,SMALL(IF(($Z$13:$Z$512=$Z$5),ROW($A$9:$A$508)-ROW($A$9)+1,""),ROWS(B$9:B501)),,1))</f>
        <v/>
      </c>
      <c r="C501" s="389" t="str">
        <f t="array" ref="C501">IF(ROWS(C$9:C501)&gt;$U$5,"",INDEX(V$13:V$512,SMALL(IF(($Z$13:$Z$512=$Z$5),ROW($A$9:$A$508)-ROW($A$9)+1,""),ROWS(C$9:C501)),,1))</f>
        <v/>
      </c>
      <c r="D501" s="309" t="str">
        <f t="array" ref="D501">IF(ROWS(D$9:D501)&gt;$U$5,"",INDEX(W$13:W$512,SMALL(IF(($Z$13:$Z$512=$Z$5),ROW($A$9:$A$508)-ROW($A$9)+1,""),ROWS(D$9:D501)),,1))</f>
        <v/>
      </c>
      <c r="E501" s="59" t="str">
        <f t="array" ref="E501">IF(ROWS(E$9:E501)&gt;$U$5,"",INDEX(X$13:X$512,SMALL(IF(($Z$13:$Z$512=$Z$5),ROW($A$9:$A$508)-ROW($A$9)+1,""),ROWS(E$9:E501)),,1))</f>
        <v/>
      </c>
      <c r="F501" s="59" t="str">
        <f t="array" ref="F501">IF(ROWS(F$9:F501)&gt;$U$5,"",INDEX(Y$13:Y$512,SMALL(IF(($Z$13:$Z$512=$Z$5),ROW($A$9:$A$508)-ROW($A$9)+1,""),ROWS(F$9:F501)),,1))</f>
        <v/>
      </c>
      <c r="G501" s="59" t="str">
        <f t="array" ref="G501">IF(ROWS(G$9:G501)&gt;$U$5,"",INDEX(Z$13:Z$512,SMALL(IF(($Z$13:$Z$512=$Z$5),ROW($A$9:$A$508)-ROW($A$9)+1,""),ROWS(G$9:G501)),,1))</f>
        <v/>
      </c>
      <c r="H501" s="59" t="str">
        <f t="array" ref="H501">IF(ROWS(H$9:H501)&gt;$U$5,"",INDEX(AC$13:AC$512,SMALL(IF(($Z$13:$Z$512=$Z$5),ROW($A$9:$A$508)-ROW($A$9)+1,""),ROWS(H$9:H501)),,1))</f>
        <v/>
      </c>
      <c r="I501" s="105"/>
      <c r="J501" s="105"/>
      <c r="K501" s="105"/>
      <c r="L501" s="105"/>
      <c r="M501" s="136"/>
      <c r="N501" s="44"/>
      <c r="O501" s="44"/>
      <c r="P501" s="44"/>
      <c r="Q501" s="44"/>
      <c r="R501" s="44"/>
      <c r="S501" s="44"/>
      <c r="T501" s="44">
        <f>Nut_StatusTool!A495</f>
        <v>489</v>
      </c>
      <c r="U501" s="44">
        <f>Nut_StatusTool!B495</f>
        <v>0</v>
      </c>
      <c r="V501" s="44">
        <f>Nut_StatusTool!C495</f>
        <v>0</v>
      </c>
      <c r="W501" s="44">
        <f>Nut_StatusTool!D495</f>
        <v>0</v>
      </c>
      <c r="X501" s="44">
        <f>Nut_StatusTool!F495</f>
        <v>0</v>
      </c>
      <c r="Y501" s="285" t="str">
        <f>Nut_StatusTool!K495</f>
        <v/>
      </c>
      <c r="Z501" s="44" t="str">
        <f>Nut_StatusTool!L495</f>
        <v/>
      </c>
      <c r="AA501" s="44" t="str">
        <f>Nut_StatusTool!M495</f>
        <v/>
      </c>
      <c r="AB501" s="44" t="str">
        <f>Nut_StatusTool!N495</f>
        <v/>
      </c>
      <c r="AC501" s="44">
        <f>Nut_StatusTool!I495</f>
        <v>0</v>
      </c>
      <c r="AD501" s="44">
        <f>Nut_StatusTool!J495</f>
        <v>0</v>
      </c>
    </row>
    <row r="502" spans="1:30" ht="20.100000000000001" customHeight="1">
      <c r="A502" s="59" t="str">
        <f t="array" ref="A502">IF(ROWS(A$9:A502)&gt;$U$5,"",INDEX(T$13:T$512,SMALL(IF(($Z$13:$Z$512=$Z$5),ROW($A$9:$A$508)-ROW($A$9)+1,""),ROWS(A$9:A502)),,1))</f>
        <v/>
      </c>
      <c r="B502" s="390" t="str">
        <f t="array" ref="B502">IF(ROWS(B$9:B502)&gt;$U$5,"",INDEX(U$13:U$512,SMALL(IF(($Z$13:$Z$512=$Z$5),ROW($A$9:$A$508)-ROW($A$9)+1,""),ROWS(B$9:B502)),,1))</f>
        <v/>
      </c>
      <c r="C502" s="389" t="str">
        <f t="array" ref="C502">IF(ROWS(C$9:C502)&gt;$U$5,"",INDEX(V$13:V$512,SMALL(IF(($Z$13:$Z$512=$Z$5),ROW($A$9:$A$508)-ROW($A$9)+1,""),ROWS(C$9:C502)),,1))</f>
        <v/>
      </c>
      <c r="D502" s="309" t="str">
        <f t="array" ref="D502">IF(ROWS(D$9:D502)&gt;$U$5,"",INDEX(W$13:W$512,SMALL(IF(($Z$13:$Z$512=$Z$5),ROW($A$9:$A$508)-ROW($A$9)+1,""),ROWS(D$9:D502)),,1))</f>
        <v/>
      </c>
      <c r="E502" s="59" t="str">
        <f t="array" ref="E502">IF(ROWS(E$9:E502)&gt;$U$5,"",INDEX(X$13:X$512,SMALL(IF(($Z$13:$Z$512=$Z$5),ROW($A$9:$A$508)-ROW($A$9)+1,""),ROWS(E$9:E502)),,1))</f>
        <v/>
      </c>
      <c r="F502" s="59" t="str">
        <f t="array" ref="F502">IF(ROWS(F$9:F502)&gt;$U$5,"",INDEX(Y$13:Y$512,SMALL(IF(($Z$13:$Z$512=$Z$5),ROW($A$9:$A$508)-ROW($A$9)+1,""),ROWS(F$9:F502)),,1))</f>
        <v/>
      </c>
      <c r="G502" s="59" t="str">
        <f t="array" ref="G502">IF(ROWS(G$9:G502)&gt;$U$5,"",INDEX(Z$13:Z$512,SMALL(IF(($Z$13:$Z$512=$Z$5),ROW($A$9:$A$508)-ROW($A$9)+1,""),ROWS(G$9:G502)),,1))</f>
        <v/>
      </c>
      <c r="H502" s="59" t="str">
        <f t="array" ref="H502">IF(ROWS(H$9:H502)&gt;$U$5,"",INDEX(AC$13:AC$512,SMALL(IF(($Z$13:$Z$512=$Z$5),ROW($A$9:$A$508)-ROW($A$9)+1,""),ROWS(H$9:H502)),,1))</f>
        <v/>
      </c>
      <c r="I502" s="105"/>
      <c r="J502" s="105"/>
      <c r="K502" s="105"/>
      <c r="L502" s="105"/>
      <c r="M502" s="136"/>
      <c r="N502" s="44"/>
      <c r="O502" s="44"/>
      <c r="P502" s="44"/>
      <c r="Q502" s="44"/>
      <c r="R502" s="44"/>
      <c r="S502" s="44"/>
      <c r="T502" s="44">
        <f>Nut_StatusTool!A496</f>
        <v>490</v>
      </c>
      <c r="U502" s="44">
        <f>Nut_StatusTool!B496</f>
        <v>0</v>
      </c>
      <c r="V502" s="44">
        <f>Nut_StatusTool!C496</f>
        <v>0</v>
      </c>
      <c r="W502" s="44">
        <f>Nut_StatusTool!D496</f>
        <v>0</v>
      </c>
      <c r="X502" s="44">
        <f>Nut_StatusTool!F496</f>
        <v>0</v>
      </c>
      <c r="Y502" s="285" t="str">
        <f>Nut_StatusTool!K496</f>
        <v/>
      </c>
      <c r="Z502" s="44" t="str">
        <f>Nut_StatusTool!L496</f>
        <v/>
      </c>
      <c r="AA502" s="44" t="str">
        <f>Nut_StatusTool!M496</f>
        <v/>
      </c>
      <c r="AB502" s="44" t="str">
        <f>Nut_StatusTool!N496</f>
        <v/>
      </c>
      <c r="AC502" s="44">
        <f>Nut_StatusTool!I496</f>
        <v>0</v>
      </c>
      <c r="AD502" s="44">
        <f>Nut_StatusTool!J496</f>
        <v>0</v>
      </c>
    </row>
    <row r="503" spans="1:30" ht="20.100000000000001" customHeight="1">
      <c r="A503" s="59" t="str">
        <f t="array" ref="A503">IF(ROWS(A$9:A503)&gt;$U$5,"",INDEX(T$13:T$512,SMALL(IF(($Z$13:$Z$512=$Z$5),ROW($A$9:$A$508)-ROW($A$9)+1,""),ROWS(A$9:A503)),,1))</f>
        <v/>
      </c>
      <c r="B503" s="390" t="str">
        <f t="array" ref="B503">IF(ROWS(B$9:B503)&gt;$U$5,"",INDEX(U$13:U$512,SMALL(IF(($Z$13:$Z$512=$Z$5),ROW($A$9:$A$508)-ROW($A$9)+1,""),ROWS(B$9:B503)),,1))</f>
        <v/>
      </c>
      <c r="C503" s="389" t="str">
        <f t="array" ref="C503">IF(ROWS(C$9:C503)&gt;$U$5,"",INDEX(V$13:V$512,SMALL(IF(($Z$13:$Z$512=$Z$5),ROW($A$9:$A$508)-ROW($A$9)+1,""),ROWS(C$9:C503)),,1))</f>
        <v/>
      </c>
      <c r="D503" s="309" t="str">
        <f t="array" ref="D503">IF(ROWS(D$9:D503)&gt;$U$5,"",INDEX(W$13:W$512,SMALL(IF(($Z$13:$Z$512=$Z$5),ROW($A$9:$A$508)-ROW($A$9)+1,""),ROWS(D$9:D503)),,1))</f>
        <v/>
      </c>
      <c r="E503" s="59" t="str">
        <f t="array" ref="E503">IF(ROWS(E$9:E503)&gt;$U$5,"",INDEX(X$13:X$512,SMALL(IF(($Z$13:$Z$512=$Z$5),ROW($A$9:$A$508)-ROW($A$9)+1,""),ROWS(E$9:E503)),,1))</f>
        <v/>
      </c>
      <c r="F503" s="59" t="str">
        <f t="array" ref="F503">IF(ROWS(F$9:F503)&gt;$U$5,"",INDEX(Y$13:Y$512,SMALL(IF(($Z$13:$Z$512=$Z$5),ROW($A$9:$A$508)-ROW($A$9)+1,""),ROWS(F$9:F503)),,1))</f>
        <v/>
      </c>
      <c r="G503" s="59" t="str">
        <f t="array" ref="G503">IF(ROWS(G$9:G503)&gt;$U$5,"",INDEX(Z$13:Z$512,SMALL(IF(($Z$13:$Z$512=$Z$5),ROW($A$9:$A$508)-ROW($A$9)+1,""),ROWS(G$9:G503)),,1))</f>
        <v/>
      </c>
      <c r="H503" s="59" t="str">
        <f t="array" ref="H503">IF(ROWS(H$9:H503)&gt;$U$5,"",INDEX(AC$13:AC$512,SMALL(IF(($Z$13:$Z$512=$Z$5),ROW($A$9:$A$508)-ROW($A$9)+1,""),ROWS(H$9:H503)),,1))</f>
        <v/>
      </c>
      <c r="I503" s="105"/>
      <c r="J503" s="105"/>
      <c r="K503" s="105"/>
      <c r="L503" s="105"/>
      <c r="M503" s="136"/>
      <c r="N503" s="44"/>
      <c r="O503" s="44"/>
      <c r="P503" s="44"/>
      <c r="Q503" s="44"/>
      <c r="R503" s="44"/>
      <c r="S503" s="44"/>
      <c r="T503" s="44">
        <f>Nut_StatusTool!A497</f>
        <v>491</v>
      </c>
      <c r="U503" s="44">
        <f>Nut_StatusTool!B497</f>
        <v>0</v>
      </c>
      <c r="V503" s="44">
        <f>Nut_StatusTool!C497</f>
        <v>0</v>
      </c>
      <c r="W503" s="44">
        <f>Nut_StatusTool!D497</f>
        <v>0</v>
      </c>
      <c r="X503" s="44">
        <f>Nut_StatusTool!F497</f>
        <v>0</v>
      </c>
      <c r="Y503" s="285" t="str">
        <f>Nut_StatusTool!K497</f>
        <v/>
      </c>
      <c r="Z503" s="44" t="str">
        <f>Nut_StatusTool!L497</f>
        <v/>
      </c>
      <c r="AA503" s="44" t="str">
        <f>Nut_StatusTool!M497</f>
        <v/>
      </c>
      <c r="AB503" s="44" t="str">
        <f>Nut_StatusTool!N497</f>
        <v/>
      </c>
      <c r="AC503" s="44">
        <f>Nut_StatusTool!I497</f>
        <v>0</v>
      </c>
      <c r="AD503" s="44">
        <f>Nut_StatusTool!J497</f>
        <v>0</v>
      </c>
    </row>
    <row r="504" spans="1:30" ht="20.100000000000001" customHeight="1">
      <c r="A504" s="59" t="str">
        <f t="array" ref="A504">IF(ROWS(A$9:A504)&gt;$U$5,"",INDEX(T$13:T$512,SMALL(IF(($Z$13:$Z$512=$Z$5),ROW($A$9:$A$508)-ROW($A$9)+1,""),ROWS(A$9:A504)),,1))</f>
        <v/>
      </c>
      <c r="B504" s="390" t="str">
        <f t="array" ref="B504">IF(ROWS(B$9:B504)&gt;$U$5,"",INDEX(U$13:U$512,SMALL(IF(($Z$13:$Z$512=$Z$5),ROW($A$9:$A$508)-ROW($A$9)+1,""),ROWS(B$9:B504)),,1))</f>
        <v/>
      </c>
      <c r="C504" s="389" t="str">
        <f t="array" ref="C504">IF(ROWS(C$9:C504)&gt;$U$5,"",INDEX(V$13:V$512,SMALL(IF(($Z$13:$Z$512=$Z$5),ROW($A$9:$A$508)-ROW($A$9)+1,""),ROWS(C$9:C504)),,1))</f>
        <v/>
      </c>
      <c r="D504" s="309" t="str">
        <f t="array" ref="D504">IF(ROWS(D$9:D504)&gt;$U$5,"",INDEX(W$13:W$512,SMALL(IF(($Z$13:$Z$512=$Z$5),ROW($A$9:$A$508)-ROW($A$9)+1,""),ROWS(D$9:D504)),,1))</f>
        <v/>
      </c>
      <c r="E504" s="59" t="str">
        <f t="array" ref="E504">IF(ROWS(E$9:E504)&gt;$U$5,"",INDEX(X$13:X$512,SMALL(IF(($Z$13:$Z$512=$Z$5),ROW($A$9:$A$508)-ROW($A$9)+1,""),ROWS(E$9:E504)),,1))</f>
        <v/>
      </c>
      <c r="F504" s="59" t="str">
        <f t="array" ref="F504">IF(ROWS(F$9:F504)&gt;$U$5,"",INDEX(Y$13:Y$512,SMALL(IF(($Z$13:$Z$512=$Z$5),ROW($A$9:$A$508)-ROW($A$9)+1,""),ROWS(F$9:F504)),,1))</f>
        <v/>
      </c>
      <c r="G504" s="59" t="str">
        <f t="array" ref="G504">IF(ROWS(G$9:G504)&gt;$U$5,"",INDEX(Z$13:Z$512,SMALL(IF(($Z$13:$Z$512=$Z$5),ROW($A$9:$A$508)-ROW($A$9)+1,""),ROWS(G$9:G504)),,1))</f>
        <v/>
      </c>
      <c r="H504" s="59" t="str">
        <f t="array" ref="H504">IF(ROWS(H$9:H504)&gt;$U$5,"",INDEX(AC$13:AC$512,SMALL(IF(($Z$13:$Z$512=$Z$5),ROW($A$9:$A$508)-ROW($A$9)+1,""),ROWS(H$9:H504)),,1))</f>
        <v/>
      </c>
      <c r="I504" s="105"/>
      <c r="J504" s="105"/>
      <c r="K504" s="105"/>
      <c r="L504" s="105"/>
      <c r="M504" s="136"/>
      <c r="N504" s="44"/>
      <c r="O504" s="44"/>
      <c r="P504" s="44"/>
      <c r="Q504" s="44"/>
      <c r="R504" s="44"/>
      <c r="S504" s="44"/>
      <c r="T504" s="44">
        <f>Nut_StatusTool!A498</f>
        <v>492</v>
      </c>
      <c r="U504" s="44">
        <f>Nut_StatusTool!B498</f>
        <v>0</v>
      </c>
      <c r="V504" s="44">
        <f>Nut_StatusTool!C498</f>
        <v>0</v>
      </c>
      <c r="W504" s="44">
        <f>Nut_StatusTool!D498</f>
        <v>0</v>
      </c>
      <c r="X504" s="44">
        <f>Nut_StatusTool!F498</f>
        <v>0</v>
      </c>
      <c r="Y504" s="285" t="str">
        <f>Nut_StatusTool!K498</f>
        <v/>
      </c>
      <c r="Z504" s="44" t="str">
        <f>Nut_StatusTool!L498</f>
        <v/>
      </c>
      <c r="AA504" s="44" t="str">
        <f>Nut_StatusTool!M498</f>
        <v/>
      </c>
      <c r="AB504" s="44" t="str">
        <f>Nut_StatusTool!N498</f>
        <v/>
      </c>
      <c r="AC504" s="44">
        <f>Nut_StatusTool!I498</f>
        <v>0</v>
      </c>
      <c r="AD504" s="44">
        <f>Nut_StatusTool!J498</f>
        <v>0</v>
      </c>
    </row>
    <row r="505" spans="1:30" ht="20.100000000000001" customHeight="1">
      <c r="A505" s="59" t="str">
        <f t="array" ref="A505">IF(ROWS(A$9:A505)&gt;$U$5,"",INDEX(T$13:T$512,SMALL(IF(($Z$13:$Z$512=$Z$5),ROW($A$9:$A$508)-ROW($A$9)+1,""),ROWS(A$9:A505)),,1))</f>
        <v/>
      </c>
      <c r="B505" s="390" t="str">
        <f t="array" ref="B505">IF(ROWS(B$9:B505)&gt;$U$5,"",INDEX(U$13:U$512,SMALL(IF(($Z$13:$Z$512=$Z$5),ROW($A$9:$A$508)-ROW($A$9)+1,""),ROWS(B$9:B505)),,1))</f>
        <v/>
      </c>
      <c r="C505" s="389" t="str">
        <f t="array" ref="C505">IF(ROWS(C$9:C505)&gt;$U$5,"",INDEX(V$13:V$512,SMALL(IF(($Z$13:$Z$512=$Z$5),ROW($A$9:$A$508)-ROW($A$9)+1,""),ROWS(C$9:C505)),,1))</f>
        <v/>
      </c>
      <c r="D505" s="309" t="str">
        <f t="array" ref="D505">IF(ROWS(D$9:D505)&gt;$U$5,"",INDEX(W$13:W$512,SMALL(IF(($Z$13:$Z$512=$Z$5),ROW($A$9:$A$508)-ROW($A$9)+1,""),ROWS(D$9:D505)),,1))</f>
        <v/>
      </c>
      <c r="E505" s="59" t="str">
        <f t="array" ref="E505">IF(ROWS(E$9:E505)&gt;$U$5,"",INDEX(X$13:X$512,SMALL(IF(($Z$13:$Z$512=$Z$5),ROW($A$9:$A$508)-ROW($A$9)+1,""),ROWS(E$9:E505)),,1))</f>
        <v/>
      </c>
      <c r="F505" s="59" t="str">
        <f t="array" ref="F505">IF(ROWS(F$9:F505)&gt;$U$5,"",INDEX(Y$13:Y$512,SMALL(IF(($Z$13:$Z$512=$Z$5),ROW($A$9:$A$508)-ROW($A$9)+1,""),ROWS(F$9:F505)),,1))</f>
        <v/>
      </c>
      <c r="G505" s="59" t="str">
        <f t="array" ref="G505">IF(ROWS(G$9:G505)&gt;$U$5,"",INDEX(Z$13:Z$512,SMALL(IF(($Z$13:$Z$512=$Z$5),ROW($A$9:$A$508)-ROW($A$9)+1,""),ROWS(G$9:G505)),,1))</f>
        <v/>
      </c>
      <c r="H505" s="59" t="str">
        <f t="array" ref="H505">IF(ROWS(H$9:H505)&gt;$U$5,"",INDEX(AC$13:AC$512,SMALL(IF(($Z$13:$Z$512=$Z$5),ROW($A$9:$A$508)-ROW($A$9)+1,""),ROWS(H$9:H505)),,1))</f>
        <v/>
      </c>
      <c r="I505" s="105"/>
      <c r="J505" s="105"/>
      <c r="K505" s="105"/>
      <c r="L505" s="105"/>
      <c r="M505" s="136"/>
      <c r="N505" s="44"/>
      <c r="O505" s="44"/>
      <c r="P505" s="44"/>
      <c r="Q505" s="44"/>
      <c r="R505" s="44"/>
      <c r="S505" s="44"/>
      <c r="T505" s="44">
        <f>Nut_StatusTool!A499</f>
        <v>493</v>
      </c>
      <c r="U505" s="44">
        <f>Nut_StatusTool!B499</f>
        <v>0</v>
      </c>
      <c r="V505" s="44">
        <f>Nut_StatusTool!C499</f>
        <v>0</v>
      </c>
      <c r="W505" s="44">
        <f>Nut_StatusTool!D499</f>
        <v>0</v>
      </c>
      <c r="X505" s="44">
        <f>Nut_StatusTool!F499</f>
        <v>0</v>
      </c>
      <c r="Y505" s="285" t="str">
        <f>Nut_StatusTool!K499</f>
        <v/>
      </c>
      <c r="Z505" s="44" t="str">
        <f>Nut_StatusTool!L499</f>
        <v/>
      </c>
      <c r="AA505" s="44" t="str">
        <f>Nut_StatusTool!M499</f>
        <v/>
      </c>
      <c r="AB505" s="44" t="str">
        <f>Nut_StatusTool!N499</f>
        <v/>
      </c>
      <c r="AC505" s="44">
        <f>Nut_StatusTool!I499</f>
        <v>0</v>
      </c>
      <c r="AD505" s="44">
        <f>Nut_StatusTool!J499</f>
        <v>0</v>
      </c>
    </row>
    <row r="506" spans="1:30" ht="20.100000000000001" customHeight="1">
      <c r="A506" s="59" t="str">
        <f t="array" ref="A506">IF(ROWS(A$9:A506)&gt;$U$5,"",INDEX(T$13:T$512,SMALL(IF(($Z$13:$Z$512=$Z$5),ROW($A$9:$A$508)-ROW($A$9)+1,""),ROWS(A$9:A506)),,1))</f>
        <v/>
      </c>
      <c r="B506" s="390" t="str">
        <f t="array" ref="B506">IF(ROWS(B$9:B506)&gt;$U$5,"",INDEX(U$13:U$512,SMALL(IF(($Z$13:$Z$512=$Z$5),ROW($A$9:$A$508)-ROW($A$9)+1,""),ROWS(B$9:B506)),,1))</f>
        <v/>
      </c>
      <c r="C506" s="389" t="str">
        <f t="array" ref="C506">IF(ROWS(C$9:C506)&gt;$U$5,"",INDEX(V$13:V$512,SMALL(IF(($Z$13:$Z$512=$Z$5),ROW($A$9:$A$508)-ROW($A$9)+1,""),ROWS(C$9:C506)),,1))</f>
        <v/>
      </c>
      <c r="D506" s="309" t="str">
        <f t="array" ref="D506">IF(ROWS(D$9:D506)&gt;$U$5,"",INDEX(W$13:W$512,SMALL(IF(($Z$13:$Z$512=$Z$5),ROW($A$9:$A$508)-ROW($A$9)+1,""),ROWS(D$9:D506)),,1))</f>
        <v/>
      </c>
      <c r="E506" s="59" t="str">
        <f t="array" ref="E506">IF(ROWS(E$9:E506)&gt;$U$5,"",INDEX(X$13:X$512,SMALL(IF(($Z$13:$Z$512=$Z$5),ROW($A$9:$A$508)-ROW($A$9)+1,""),ROWS(E$9:E506)),,1))</f>
        <v/>
      </c>
      <c r="F506" s="59" t="str">
        <f t="array" ref="F506">IF(ROWS(F$9:F506)&gt;$U$5,"",INDEX(Y$13:Y$512,SMALL(IF(($Z$13:$Z$512=$Z$5),ROW($A$9:$A$508)-ROW($A$9)+1,""),ROWS(F$9:F506)),,1))</f>
        <v/>
      </c>
      <c r="G506" s="59" t="str">
        <f t="array" ref="G506">IF(ROWS(G$9:G506)&gt;$U$5,"",INDEX(Z$13:Z$512,SMALL(IF(($Z$13:$Z$512=$Z$5),ROW($A$9:$A$508)-ROW($A$9)+1,""),ROWS(G$9:G506)),,1))</f>
        <v/>
      </c>
      <c r="H506" s="59" t="str">
        <f t="array" ref="H506">IF(ROWS(H$9:H506)&gt;$U$5,"",INDEX(AC$13:AC$512,SMALL(IF(($Z$13:$Z$512=$Z$5),ROW($A$9:$A$508)-ROW($A$9)+1,""),ROWS(H$9:H506)),,1))</f>
        <v/>
      </c>
      <c r="I506" s="105"/>
      <c r="J506" s="105"/>
      <c r="K506" s="105"/>
      <c r="L506" s="105"/>
      <c r="M506" s="136"/>
      <c r="N506" s="44"/>
      <c r="O506" s="44"/>
      <c r="P506" s="44"/>
      <c r="Q506" s="44"/>
      <c r="R506" s="44"/>
      <c r="S506" s="44"/>
      <c r="T506" s="44">
        <f>Nut_StatusTool!A500</f>
        <v>494</v>
      </c>
      <c r="U506" s="44">
        <f>Nut_StatusTool!B500</f>
        <v>0</v>
      </c>
      <c r="V506" s="44">
        <f>Nut_StatusTool!C500</f>
        <v>0</v>
      </c>
      <c r="W506" s="44">
        <f>Nut_StatusTool!D500</f>
        <v>0</v>
      </c>
      <c r="X506" s="44">
        <f>Nut_StatusTool!F500</f>
        <v>0</v>
      </c>
      <c r="Y506" s="285" t="str">
        <f>Nut_StatusTool!K500</f>
        <v/>
      </c>
      <c r="Z506" s="44" t="str">
        <f>Nut_StatusTool!L500</f>
        <v/>
      </c>
      <c r="AA506" s="44" t="str">
        <f>Nut_StatusTool!M500</f>
        <v/>
      </c>
      <c r="AB506" s="44" t="str">
        <f>Nut_StatusTool!N500</f>
        <v/>
      </c>
      <c r="AC506" s="44">
        <f>Nut_StatusTool!I500</f>
        <v>0</v>
      </c>
      <c r="AD506" s="44">
        <f>Nut_StatusTool!J500</f>
        <v>0</v>
      </c>
    </row>
    <row r="507" spans="1:30" ht="20.100000000000001" customHeight="1">
      <c r="A507" s="59" t="str">
        <f t="array" ref="A507">IF(ROWS(A$9:A507)&gt;$U$5,"",INDEX(T$13:T$512,SMALL(IF(($Z$13:$Z$512=$Z$5),ROW($A$9:$A$508)-ROW($A$9)+1,""),ROWS(A$9:A507)),,1))</f>
        <v/>
      </c>
      <c r="B507" s="390" t="str">
        <f t="array" ref="B507">IF(ROWS(B$9:B507)&gt;$U$5,"",INDEX(U$13:U$512,SMALL(IF(($Z$13:$Z$512=$Z$5),ROW($A$9:$A$508)-ROW($A$9)+1,""),ROWS(B$9:B507)),,1))</f>
        <v/>
      </c>
      <c r="C507" s="389" t="str">
        <f t="array" ref="C507">IF(ROWS(C$9:C507)&gt;$U$5,"",INDEX(V$13:V$512,SMALL(IF(($Z$13:$Z$512=$Z$5),ROW($A$9:$A$508)-ROW($A$9)+1,""),ROWS(C$9:C507)),,1))</f>
        <v/>
      </c>
      <c r="D507" s="309" t="str">
        <f t="array" ref="D507">IF(ROWS(D$9:D507)&gt;$U$5,"",INDEX(W$13:W$512,SMALL(IF(($Z$13:$Z$512=$Z$5),ROW($A$9:$A$508)-ROW($A$9)+1,""),ROWS(D$9:D507)),,1))</f>
        <v/>
      </c>
      <c r="E507" s="59" t="str">
        <f t="array" ref="E507">IF(ROWS(E$9:E507)&gt;$U$5,"",INDEX(X$13:X$512,SMALL(IF(($Z$13:$Z$512=$Z$5),ROW($A$9:$A$508)-ROW($A$9)+1,""),ROWS(E$9:E507)),,1))</f>
        <v/>
      </c>
      <c r="F507" s="59" t="str">
        <f t="array" ref="F507">IF(ROWS(F$9:F507)&gt;$U$5,"",INDEX(Y$13:Y$512,SMALL(IF(($Z$13:$Z$512=$Z$5),ROW($A$9:$A$508)-ROW($A$9)+1,""),ROWS(F$9:F507)),,1))</f>
        <v/>
      </c>
      <c r="G507" s="59" t="str">
        <f t="array" ref="G507">IF(ROWS(G$9:G507)&gt;$U$5,"",INDEX(Z$13:Z$512,SMALL(IF(($Z$13:$Z$512=$Z$5),ROW($A$9:$A$508)-ROW($A$9)+1,""),ROWS(G$9:G507)),,1))</f>
        <v/>
      </c>
      <c r="H507" s="59" t="str">
        <f t="array" ref="H507">IF(ROWS(H$9:H507)&gt;$U$5,"",INDEX(AC$13:AC$512,SMALL(IF(($Z$13:$Z$512=$Z$5),ROW($A$9:$A$508)-ROW($A$9)+1,""),ROWS(H$9:H507)),,1))</f>
        <v/>
      </c>
      <c r="I507" s="105"/>
      <c r="J507" s="105"/>
      <c r="K507" s="105"/>
      <c r="L507" s="105"/>
      <c r="M507" s="136"/>
      <c r="N507" s="44"/>
      <c r="O507" s="44"/>
      <c r="P507" s="44"/>
      <c r="Q507" s="44"/>
      <c r="R507" s="44"/>
      <c r="S507" s="44"/>
      <c r="T507" s="44">
        <f>Nut_StatusTool!A501</f>
        <v>495</v>
      </c>
      <c r="U507" s="44">
        <f>Nut_StatusTool!B501</f>
        <v>0</v>
      </c>
      <c r="V507" s="44">
        <f>Nut_StatusTool!C501</f>
        <v>0</v>
      </c>
      <c r="W507" s="44">
        <f>Nut_StatusTool!D501</f>
        <v>0</v>
      </c>
      <c r="X507" s="44">
        <f>Nut_StatusTool!F501</f>
        <v>0</v>
      </c>
      <c r="Y507" s="285" t="str">
        <f>Nut_StatusTool!K501</f>
        <v/>
      </c>
      <c r="Z507" s="44" t="str">
        <f>Nut_StatusTool!L501</f>
        <v/>
      </c>
      <c r="AA507" s="44" t="str">
        <f>Nut_StatusTool!M501</f>
        <v/>
      </c>
      <c r="AB507" s="44" t="str">
        <f>Nut_StatusTool!N501</f>
        <v/>
      </c>
      <c r="AC507" s="44">
        <f>Nut_StatusTool!I501</f>
        <v>0</v>
      </c>
      <c r="AD507" s="44">
        <f>Nut_StatusTool!J501</f>
        <v>0</v>
      </c>
    </row>
    <row r="508" spans="1:30">
      <c r="A508" s="59" t="str">
        <f t="array" ref="A508">IF(ROWS(A$9:A508)&gt;$U$5,"",INDEX(T$13:T$512,SMALL(IF(($Z$13:$Z$512=$Z$5),ROW($A$9:$A$508)-ROW($A$9)+1,""),ROWS(A$9:A508)),,1))</f>
        <v/>
      </c>
      <c r="B508" s="390" t="str">
        <f t="array" ref="B508">IF(ROWS(B$9:B508)&gt;$U$5,"",INDEX(U$13:U$512,SMALL(IF(($Z$13:$Z$512=$Z$5),ROW($A$9:$A$508)-ROW($A$9)+1,""),ROWS(B$9:B508)),,1))</f>
        <v/>
      </c>
      <c r="C508" s="389" t="str">
        <f t="array" ref="C508">IF(ROWS(C$9:C508)&gt;$U$5,"",INDEX(V$13:V$512,SMALL(IF(($Z$13:$Z$512=$Z$5),ROW($A$9:$A$508)-ROW($A$9)+1,""),ROWS(C$9:C508)),,1))</f>
        <v/>
      </c>
      <c r="D508" s="309" t="str">
        <f t="array" ref="D508">IF(ROWS(D$9:D508)&gt;$U$5,"",INDEX(W$13:W$512,SMALL(IF(($Z$13:$Z$512=$Z$5),ROW($A$9:$A$508)-ROW($A$9)+1,""),ROWS(D$9:D508)),,1))</f>
        <v/>
      </c>
      <c r="E508" s="59" t="str">
        <f t="array" ref="E508">IF(ROWS(E$9:E508)&gt;$U$5,"",INDEX(X$13:X$512,SMALL(IF(($Z$13:$Z$512=$Z$5),ROW($A$9:$A$508)-ROW($A$9)+1,""),ROWS(E$9:E508)),,1))</f>
        <v/>
      </c>
      <c r="F508" s="59" t="str">
        <f t="array" ref="F508">IF(ROWS(F$9:F508)&gt;$U$5,"",INDEX(Y$13:Y$512,SMALL(IF(($Z$13:$Z$512=$Z$5),ROW($A$9:$A$508)-ROW($A$9)+1,""),ROWS(F$9:F508)),,1))</f>
        <v/>
      </c>
      <c r="G508" s="59" t="str">
        <f t="array" ref="G508">IF(ROWS(G$9:G508)&gt;$U$5,"",INDEX(Z$13:Z$512,SMALL(IF(($Z$13:$Z$512=$Z$5),ROW($A$9:$A$508)-ROW($A$9)+1,""),ROWS(G$9:G508)),,1))</f>
        <v/>
      </c>
      <c r="H508" s="59" t="str">
        <f t="array" ref="H508">IF(ROWS(H$9:H508)&gt;$U$5,"",INDEX(AC$13:AC$512,SMALL(IF(($Z$13:$Z$512=$Z$5),ROW($A$9:$A$508)-ROW($A$9)+1,""),ROWS(H$9:H508)),,1))</f>
        <v/>
      </c>
      <c r="I508" s="105"/>
      <c r="J508" s="105"/>
      <c r="K508" s="105"/>
      <c r="L508" s="105"/>
      <c r="M508" s="44"/>
      <c r="N508" s="44"/>
      <c r="O508" s="44"/>
      <c r="P508" s="44"/>
      <c r="Q508" s="44"/>
      <c r="R508" s="44"/>
      <c r="S508" s="44"/>
      <c r="T508" s="44">
        <f>Nut_StatusTool!A502</f>
        <v>496</v>
      </c>
      <c r="U508" s="44">
        <f>Nut_StatusTool!B502</f>
        <v>0</v>
      </c>
      <c r="V508" s="44">
        <f>Nut_StatusTool!C502</f>
        <v>0</v>
      </c>
      <c r="W508" s="44">
        <f>Nut_StatusTool!D502</f>
        <v>0</v>
      </c>
      <c r="X508" s="44">
        <f>Nut_StatusTool!F502</f>
        <v>0</v>
      </c>
      <c r="Y508" s="285" t="str">
        <f>Nut_StatusTool!K502</f>
        <v/>
      </c>
      <c r="Z508" s="44" t="str">
        <f>Nut_StatusTool!L502</f>
        <v/>
      </c>
      <c r="AA508" s="44" t="str">
        <f>Nut_StatusTool!M502</f>
        <v/>
      </c>
      <c r="AB508" s="44" t="str">
        <f>Nut_StatusTool!N502</f>
        <v/>
      </c>
      <c r="AC508" s="44">
        <f>Nut_StatusTool!I502</f>
        <v>0</v>
      </c>
      <c r="AD508" s="44">
        <f>Nut_StatusTool!J502</f>
        <v>0</v>
      </c>
    </row>
    <row r="509" spans="1:30" hidden="1">
      <c r="M509" s="44"/>
      <c r="N509" s="44"/>
      <c r="O509" s="44"/>
      <c r="P509" s="44"/>
      <c r="Q509" s="44"/>
      <c r="R509" s="44"/>
      <c r="S509" s="44"/>
      <c r="T509" s="44">
        <f>Nut_StatusTool!A503</f>
        <v>497</v>
      </c>
      <c r="U509" s="44">
        <f>Nut_StatusTool!B503</f>
        <v>0</v>
      </c>
      <c r="V509" s="44">
        <f>Nut_StatusTool!C503</f>
        <v>0</v>
      </c>
      <c r="W509" s="44">
        <f>Nut_StatusTool!D503</f>
        <v>0</v>
      </c>
      <c r="X509" s="44">
        <f>Nut_StatusTool!F503</f>
        <v>0</v>
      </c>
      <c r="Y509" s="285" t="str">
        <f>Nut_StatusTool!K503</f>
        <v/>
      </c>
      <c r="Z509" s="44" t="str">
        <f>Nut_StatusTool!L503</f>
        <v/>
      </c>
      <c r="AA509" s="44" t="str">
        <f>Nut_StatusTool!M503</f>
        <v/>
      </c>
      <c r="AB509" s="44" t="str">
        <f>Nut_StatusTool!N503</f>
        <v/>
      </c>
      <c r="AC509" s="44">
        <f>Nut_StatusTool!I503</f>
        <v>0</v>
      </c>
      <c r="AD509" s="44">
        <f>Nut_StatusTool!J503</f>
        <v>0</v>
      </c>
    </row>
    <row r="510" spans="1:30" hidden="1">
      <c r="M510" s="44"/>
      <c r="N510" s="44"/>
      <c r="O510" s="44"/>
      <c r="P510" s="44"/>
      <c r="Q510" s="44"/>
      <c r="R510" s="44"/>
      <c r="S510" s="44"/>
      <c r="T510" s="44">
        <f>Nut_StatusTool!A504</f>
        <v>498</v>
      </c>
      <c r="U510" s="44">
        <f>Nut_StatusTool!B504</f>
        <v>0</v>
      </c>
      <c r="V510" s="44">
        <f>Nut_StatusTool!C504</f>
        <v>0</v>
      </c>
      <c r="W510" s="44">
        <f>Nut_StatusTool!D504</f>
        <v>0</v>
      </c>
      <c r="X510" s="44">
        <f>Nut_StatusTool!F504</f>
        <v>0</v>
      </c>
      <c r="Y510" s="285" t="str">
        <f>Nut_StatusTool!K504</f>
        <v/>
      </c>
      <c r="Z510" s="44" t="str">
        <f>Nut_StatusTool!L504</f>
        <v/>
      </c>
      <c r="AA510" s="44" t="str">
        <f>Nut_StatusTool!M504</f>
        <v/>
      </c>
      <c r="AB510" s="44" t="str">
        <f>Nut_StatusTool!N504</f>
        <v/>
      </c>
      <c r="AC510" s="44">
        <f>Nut_StatusTool!I504</f>
        <v>0</v>
      </c>
      <c r="AD510" s="44">
        <f>Nut_StatusTool!J504</f>
        <v>0</v>
      </c>
    </row>
    <row r="511" spans="1:30" hidden="1">
      <c r="M511" s="44"/>
      <c r="N511" s="44"/>
      <c r="O511" s="44"/>
      <c r="P511" s="44"/>
      <c r="Q511" s="44"/>
      <c r="R511" s="44"/>
      <c r="S511" s="44"/>
      <c r="T511" s="44">
        <f>Nut_StatusTool!A505</f>
        <v>499</v>
      </c>
      <c r="U511" s="44">
        <f>Nut_StatusTool!B505</f>
        <v>0</v>
      </c>
      <c r="V511" s="44">
        <f>Nut_StatusTool!C505</f>
        <v>0</v>
      </c>
      <c r="W511" s="44">
        <f>Nut_StatusTool!D505</f>
        <v>0</v>
      </c>
      <c r="X511" s="44">
        <f>Nut_StatusTool!F505</f>
        <v>0</v>
      </c>
      <c r="Y511" s="285" t="str">
        <f>Nut_StatusTool!K505</f>
        <v/>
      </c>
      <c r="Z511" s="44" t="str">
        <f>Nut_StatusTool!L505</f>
        <v/>
      </c>
      <c r="AA511" s="44" t="str">
        <f>Nut_StatusTool!M505</f>
        <v/>
      </c>
      <c r="AB511" s="44" t="str">
        <f>Nut_StatusTool!N505</f>
        <v/>
      </c>
      <c r="AC511" s="44">
        <f>Nut_StatusTool!I505</f>
        <v>0</v>
      </c>
      <c r="AD511" s="44">
        <f>Nut_StatusTool!J505</f>
        <v>0</v>
      </c>
    </row>
    <row r="512" spans="1:30" hidden="1">
      <c r="M512" s="44"/>
      <c r="N512" s="44"/>
      <c r="O512" s="44"/>
      <c r="P512" s="44"/>
      <c r="Q512" s="44"/>
      <c r="R512" s="44"/>
      <c r="S512" s="44"/>
      <c r="T512" s="44">
        <f>Nut_StatusTool!A506</f>
        <v>500</v>
      </c>
      <c r="U512" s="44">
        <f>Nut_StatusTool!B506</f>
        <v>0</v>
      </c>
      <c r="V512" s="44">
        <f>Nut_StatusTool!C506</f>
        <v>0</v>
      </c>
      <c r="W512" s="44">
        <f>Nut_StatusTool!D506</f>
        <v>0</v>
      </c>
      <c r="X512" s="44">
        <f>Nut_StatusTool!F506</f>
        <v>0</v>
      </c>
      <c r="Y512" s="285" t="str">
        <f>Nut_StatusTool!K506</f>
        <v/>
      </c>
      <c r="Z512" s="44" t="str">
        <f>Nut_StatusTool!L506</f>
        <v/>
      </c>
      <c r="AA512" s="44" t="str">
        <f>Nut_StatusTool!M506</f>
        <v/>
      </c>
      <c r="AB512" s="44" t="str">
        <f>Nut_StatusTool!N506</f>
        <v/>
      </c>
      <c r="AC512" s="44">
        <f>Nut_StatusTool!I506</f>
        <v>0</v>
      </c>
      <c r="AD512" s="44">
        <f>Nut_StatusTool!J506</f>
        <v>0</v>
      </c>
    </row>
  </sheetData>
  <sheetProtection password="B081" sheet="1" objects="1" scenarios="1" formatColumns="0" formatRows="0" selectLockedCells="1"/>
  <mergeCells count="16">
    <mergeCell ref="A4:B4"/>
    <mergeCell ref="E4:F4"/>
    <mergeCell ref="G7:G8"/>
    <mergeCell ref="H7:H8"/>
    <mergeCell ref="I7:L7"/>
    <mergeCell ref="A6:D6"/>
    <mergeCell ref="A7:A8"/>
    <mergeCell ref="C7:C8"/>
    <mergeCell ref="D7:D8"/>
    <mergeCell ref="E7:E8"/>
    <mergeCell ref="F7:F8"/>
    <mergeCell ref="A1:B1"/>
    <mergeCell ref="A3:B3"/>
    <mergeCell ref="E3:F3"/>
    <mergeCell ref="AB3:AC3"/>
    <mergeCell ref="D1:H1"/>
  </mergeCells>
  <conditionalFormatting sqref="A7:H8">
    <cfRule type="notContainsBlanks" dxfId="15" priority="7">
      <formula>LEN(TRIM(A7))&gt;0</formula>
    </cfRule>
  </conditionalFormatting>
  <conditionalFormatting sqref="A9:H508">
    <cfRule type="containsBlanks" dxfId="14" priority="4">
      <formula>LEN(TRIM(A9))=0</formula>
    </cfRule>
    <cfRule type="notContainsBlanks" dxfId="13" priority="8">
      <formula>LEN(TRIM(A9))&gt;0</formula>
    </cfRule>
  </conditionalFormatting>
  <conditionalFormatting sqref="B9:B508">
    <cfRule type="cellIs" dxfId="12" priority="2" operator="equal">
      <formula>0</formula>
    </cfRule>
  </conditionalFormatting>
  <conditionalFormatting sqref="I9:L508">
    <cfRule type="expression" dxfId="11" priority="1">
      <formula>$A9&lt;&gt;""</formula>
    </cfRule>
  </conditionalFormatting>
  <pageMargins left="0.45" right="1.2" top="1" bottom="1" header="0.3" footer="0.3"/>
  <pageSetup paperSize="5" orientation="landscape" horizontalDpi="0" verticalDpi="0" r:id="rId1"/>
  <headerFooter>
    <oddHeader>&amp;LPage&amp;P</oddHeader>
    <oddFooter>&amp;L&amp;G&amp;C&amp;G&amp;R&amp;G</oddFooter>
  </headerFooter>
  <legacyDrawingHF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D512"/>
  <sheetViews>
    <sheetView workbookViewId="0">
      <selection activeCell="B8" sqref="B8"/>
    </sheetView>
  </sheetViews>
  <sheetFormatPr defaultColWidth="0" defaultRowHeight="20.100000000000001" customHeight="1" zeroHeight="1"/>
  <cols>
    <col min="1" max="1" width="6.7109375" style="30" customWidth="1"/>
    <col min="2" max="2" width="20.7109375" style="30" customWidth="1"/>
    <col min="3" max="3" width="24.7109375" style="30" customWidth="1"/>
    <col min="4" max="4" width="30.7109375" style="30" customWidth="1"/>
    <col min="5" max="5" width="6.7109375" style="30" customWidth="1"/>
    <col min="6" max="6" width="9.7109375" style="30" customWidth="1"/>
    <col min="7" max="7" width="9.28515625" style="30" customWidth="1"/>
    <col min="8" max="9" width="6.7109375" style="30" customWidth="1"/>
    <col min="10" max="12" width="9.28515625" style="30" customWidth="1"/>
    <col min="13" max="13" width="3" customWidth="1"/>
    <col min="14" max="30" width="0" hidden="1" customWidth="1"/>
    <col min="31" max="16384" width="9.140625" hidden="1"/>
  </cols>
  <sheetData>
    <row r="1" spans="1:30" ht="15.75">
      <c r="A1" s="731"/>
      <c r="B1" s="731"/>
      <c r="C1" s="317"/>
      <c r="D1" s="735" t="s">
        <v>320</v>
      </c>
      <c r="E1" s="735"/>
      <c r="F1" s="735"/>
      <c r="G1" s="735"/>
      <c r="H1" s="735"/>
      <c r="I1" s="318" t="str">
        <f>IF(Nut_StatusTool!IE6=0,"",Nut_StatusTool!IE6)</f>
        <v/>
      </c>
      <c r="J1" s="105"/>
      <c r="K1" s="105"/>
      <c r="L1" s="105"/>
      <c r="M1" s="466" t="s">
        <v>432</v>
      </c>
      <c r="N1" s="44"/>
      <c r="O1" s="44"/>
      <c r="P1" s="44"/>
      <c r="Q1" s="44"/>
      <c r="R1" s="44"/>
      <c r="S1" s="44"/>
      <c r="T1" s="44"/>
      <c r="U1" s="44"/>
      <c r="V1" s="44"/>
      <c r="W1" s="44"/>
      <c r="X1" s="44"/>
      <c r="Y1" s="44"/>
      <c r="Z1" s="286" t="s">
        <v>276</v>
      </c>
      <c r="AA1" s="286"/>
      <c r="AB1" s="286"/>
      <c r="AC1" s="286"/>
      <c r="AD1" s="44"/>
    </row>
    <row r="2" spans="1:30" s="44" customFormat="1" ht="15.75">
      <c r="A2" s="374"/>
      <c r="B2" s="374"/>
      <c r="C2" s="317"/>
      <c r="D2" s="375"/>
      <c r="E2" s="375"/>
      <c r="F2" s="375"/>
      <c r="G2" s="375"/>
      <c r="H2" s="375"/>
      <c r="I2" s="391"/>
      <c r="J2" s="105"/>
      <c r="K2" s="105"/>
      <c r="L2" s="105"/>
      <c r="M2" s="136"/>
      <c r="Z2" s="286"/>
      <c r="AA2" s="286"/>
      <c r="AB2" s="392"/>
      <c r="AC2" s="393"/>
    </row>
    <row r="3" spans="1:30" ht="15">
      <c r="A3" s="730" t="str">
        <f>IF(Summary!$A$1="Barangay:","Barangay:","Purok/Barangay:")</f>
        <v>Purok/Barangay:</v>
      </c>
      <c r="B3" s="730"/>
      <c r="C3" s="367" t="str">
        <f>IF(Summary!$A$1="Barangay:",Summary!$B$1,CONCATENATE(Nut_StatusTool!$C$3," / ",Nut_StatusTool!$E$3))</f>
        <v xml:space="preserve"> / </v>
      </c>
      <c r="D3" s="319" t="s">
        <v>288</v>
      </c>
      <c r="E3" s="732" t="str">
        <f>IF(Nut_StatusTool!$L$3="","",Nut_StatusTool!$L$3)</f>
        <v/>
      </c>
      <c r="F3" s="732"/>
      <c r="G3" s="320"/>
      <c r="H3" s="105"/>
      <c r="I3" s="105"/>
      <c r="J3" s="105"/>
      <c r="K3" s="105"/>
      <c r="L3" s="105"/>
      <c r="M3" s="136"/>
      <c r="N3" s="44"/>
      <c r="O3" s="44"/>
      <c r="P3" s="44"/>
      <c r="Q3" s="44"/>
      <c r="R3" s="44"/>
      <c r="S3" s="44"/>
      <c r="T3" s="44"/>
      <c r="U3" s="44"/>
      <c r="V3" s="44"/>
      <c r="W3" s="44"/>
      <c r="X3" s="44"/>
      <c r="Y3" s="44"/>
      <c r="Z3" s="286" t="s">
        <v>281</v>
      </c>
      <c r="AA3" s="286" t="s">
        <v>282</v>
      </c>
      <c r="AB3" s="733" t="s">
        <v>75</v>
      </c>
      <c r="AC3" s="734"/>
      <c r="AD3" s="44"/>
    </row>
    <row r="4" spans="1:30" ht="15">
      <c r="A4" s="730" t="str">
        <f>Summary!A3</f>
        <v>City or Municipality?</v>
      </c>
      <c r="B4" s="730"/>
      <c r="C4" s="366" t="str">
        <f>IF(Nut_StatusTool!$I$3="","",Nut_StatusTool!$I$3)</f>
        <v/>
      </c>
      <c r="D4" s="313" t="s">
        <v>289</v>
      </c>
      <c r="E4" s="736" t="str">
        <f>IF(Nut_StatusTool!$M$1="","",Nut_StatusTool!$M$1)</f>
        <v/>
      </c>
      <c r="F4" s="736"/>
      <c r="G4" s="320"/>
      <c r="H4" s="105"/>
      <c r="I4" s="105"/>
      <c r="J4" s="105"/>
      <c r="K4" s="105"/>
      <c r="L4" s="105"/>
      <c r="M4" s="136"/>
      <c r="N4" s="44"/>
      <c r="O4" s="44"/>
      <c r="P4" s="44"/>
      <c r="Q4" s="44"/>
      <c r="R4" s="44"/>
      <c r="S4" s="44"/>
      <c r="T4" s="44"/>
      <c r="U4" s="44"/>
      <c r="V4" s="44"/>
      <c r="W4" s="44"/>
      <c r="X4" s="44"/>
      <c r="Y4" s="44"/>
      <c r="Z4" s="286" t="s">
        <v>41</v>
      </c>
      <c r="AA4" s="286" t="s">
        <v>89</v>
      </c>
      <c r="AB4" s="286" t="s">
        <v>47</v>
      </c>
      <c r="AC4" s="286" t="s">
        <v>39</v>
      </c>
      <c r="AD4" s="44"/>
    </row>
    <row r="5" spans="1:30" ht="15">
      <c r="A5" s="313"/>
      <c r="B5" s="313"/>
      <c r="C5" s="314"/>
      <c r="D5" s="321"/>
      <c r="E5" s="322"/>
      <c r="F5" s="322"/>
      <c r="G5" s="320"/>
      <c r="H5" s="105"/>
      <c r="I5" s="105"/>
      <c r="J5" s="105"/>
      <c r="K5" s="105"/>
      <c r="L5" s="105"/>
      <c r="M5" s="136"/>
      <c r="N5" s="44"/>
      <c r="O5" s="44"/>
      <c r="P5" s="44"/>
      <c r="Q5" s="44"/>
      <c r="R5" s="44"/>
      <c r="S5" s="44"/>
      <c r="T5" s="288" t="s">
        <v>283</v>
      </c>
      <c r="U5" s="287">
        <f>Nut_StatusTool!IE6</f>
        <v>0</v>
      </c>
      <c r="V5" s="44"/>
      <c r="W5" s="44"/>
      <c r="X5" s="44"/>
      <c r="Y5" s="44"/>
      <c r="Z5" s="286" t="s">
        <v>40</v>
      </c>
      <c r="AA5" s="286" t="s">
        <v>90</v>
      </c>
      <c r="AB5" s="286" t="s">
        <v>46</v>
      </c>
      <c r="AC5" s="286" t="s">
        <v>45</v>
      </c>
      <c r="AD5" s="44"/>
    </row>
    <row r="6" spans="1:30" ht="15.75">
      <c r="A6" s="744" t="s">
        <v>300</v>
      </c>
      <c r="B6" s="744"/>
      <c r="C6" s="744"/>
      <c r="D6" s="744"/>
      <c r="E6" s="322"/>
      <c r="F6" s="322"/>
      <c r="G6" s="320"/>
      <c r="H6" s="105"/>
      <c r="I6" s="105"/>
      <c r="J6" s="105"/>
      <c r="K6" s="105"/>
      <c r="L6" s="105"/>
      <c r="M6" s="136"/>
      <c r="N6" s="44"/>
      <c r="O6" s="44"/>
      <c r="P6" s="44"/>
      <c r="Q6" s="44"/>
      <c r="R6" s="44"/>
      <c r="S6" s="44"/>
      <c r="T6" s="44"/>
      <c r="U6" s="30"/>
      <c r="V6" s="44"/>
      <c r="W6" s="44"/>
      <c r="X6" s="44"/>
      <c r="Y6" s="44"/>
      <c r="Z6" s="286" t="s">
        <v>39</v>
      </c>
      <c r="AA6" s="286"/>
      <c r="AB6" s="286"/>
      <c r="AC6" s="286"/>
      <c r="AD6" s="44"/>
    </row>
    <row r="7" spans="1:30" ht="20.100000000000001" customHeight="1">
      <c r="A7" s="728" t="s">
        <v>303</v>
      </c>
      <c r="B7" s="347" t="s">
        <v>277</v>
      </c>
      <c r="C7" s="728" t="s">
        <v>292</v>
      </c>
      <c r="D7" s="728" t="s">
        <v>285</v>
      </c>
      <c r="E7" s="728" t="s">
        <v>0</v>
      </c>
      <c r="F7" s="728" t="s">
        <v>30</v>
      </c>
      <c r="G7" s="739" t="s">
        <v>69</v>
      </c>
      <c r="H7" s="739" t="s">
        <v>18</v>
      </c>
      <c r="I7" s="745" t="s">
        <v>8</v>
      </c>
      <c r="J7" s="741" t="s">
        <v>331</v>
      </c>
      <c r="K7" s="742"/>
      <c r="L7" s="743"/>
      <c r="M7" s="136"/>
      <c r="N7" s="44"/>
      <c r="O7" s="44"/>
      <c r="P7" s="44"/>
      <c r="Q7" s="44"/>
      <c r="R7" s="44"/>
      <c r="S7" s="44"/>
      <c r="T7" s="44"/>
      <c r="U7" s="44"/>
      <c r="V7" s="44"/>
      <c r="W7" s="44"/>
      <c r="X7" s="44"/>
      <c r="Y7" s="44"/>
      <c r="Z7" s="44"/>
      <c r="AA7" s="44"/>
      <c r="AB7" s="44"/>
      <c r="AC7" s="44"/>
      <c r="AD7" s="44"/>
    </row>
    <row r="8" spans="1:30" ht="30" customHeight="1">
      <c r="A8" s="728"/>
      <c r="B8" s="346" t="s">
        <v>301</v>
      </c>
      <c r="C8" s="728"/>
      <c r="D8" s="728"/>
      <c r="E8" s="728"/>
      <c r="F8" s="728"/>
      <c r="G8" s="740"/>
      <c r="H8" s="740"/>
      <c r="I8" s="746"/>
      <c r="J8" s="323"/>
      <c r="K8" s="323"/>
      <c r="L8" s="323"/>
      <c r="M8" s="136"/>
      <c r="N8" s="44"/>
      <c r="O8" s="44"/>
      <c r="P8" s="44"/>
      <c r="Q8" s="44"/>
      <c r="R8" s="44"/>
      <c r="S8" s="44"/>
      <c r="T8" s="44"/>
      <c r="U8" s="44"/>
      <c r="V8" s="44"/>
      <c r="W8" s="44"/>
      <c r="X8" s="44"/>
      <c r="Y8" s="44"/>
      <c r="Z8" s="44"/>
      <c r="AA8" s="44"/>
      <c r="AB8" s="44"/>
      <c r="AC8" s="44"/>
      <c r="AD8" s="44"/>
    </row>
    <row r="9" spans="1:30" ht="20.100000000000001" customHeight="1">
      <c r="A9" s="59" t="str">
        <f t="array" ref="A9">IF(ROWS(A$9:A9)&gt;$U$5,"",INDEX(T$13:T$512,SMALL(IF(($AA$13:$AA$512=$AA$5),ROW($A$9:$A$508)-ROW($A$9)+1,""),ROWS(A$9:A9)),,1))</f>
        <v/>
      </c>
      <c r="B9" s="389" t="str">
        <f t="array" ref="B9">IF(ROWS(B$9:B9)&gt;$U$5,"",INDEX(U$13:U$512,SMALL(IF(($AA$13:$AA$512=$AA$5),ROW($A$9:$A$508)-ROW($A$9)+1,""),ROWS(B$9:B9)),,1))</f>
        <v/>
      </c>
      <c r="C9" s="389" t="str">
        <f t="array" ref="C9">IF(ROWS(C$9:C9)&gt;$U$5,"",INDEX(V$13:V$512,SMALL(IF(($AA$13:$AA$512=$AA$5),ROW($A$9:$A$508)-ROW($A$9)+1,""),ROWS(C$9:C9)),,1))</f>
        <v/>
      </c>
      <c r="D9" s="309" t="str">
        <f t="array" ref="D9">IF(ROWS(D$9:D9)&gt;$U$5,"",INDEX(W$13:W$512,SMALL(IF(($AA$13:$AA$512=$AA$5),ROW($A$9:$A$508)-ROW($A$9)+1,""),ROWS(D$9:D9)),,1))</f>
        <v/>
      </c>
      <c r="E9" s="59" t="str">
        <f t="array" ref="E9">IF(ROWS(E$9:E9)&gt;$U$5,"",INDEX(X$13:X$512,SMALL(IF(($AA$13:$AA$512=$AA$5),ROW($A$9:$A$508)-ROW($A$9)+1,""),ROWS(E$9:E9)),,1))</f>
        <v/>
      </c>
      <c r="F9" s="59" t="str">
        <f t="array" ref="F9">IF(ROWS(F$9:F9)&gt;$U$5,"",INDEX(Y$13:Y$512,SMALL(IF(($AA$13:$AA$512=$AA$5),ROW($A$9:$A$508)-ROW($A$9)+1,""),ROWS(F$9:F9)),,1))</f>
        <v/>
      </c>
      <c r="G9" s="59" t="str">
        <f t="array" ref="G9">IF(ROWS(G$9:G9)&gt;$U$5,"",INDEX(AA$13:AA$512,SMALL(IF(($AA$13:$AA$512=$AA$5),ROW($A$9:$A$508)-ROW($A$9)+1,""),ROWS(G$9:G9)),,1))</f>
        <v/>
      </c>
      <c r="H9" s="59" t="str">
        <f t="array" ref="H9">IF(ROWS(H$9:H9)&gt;$U$5,"",INDEX(AC$13:AC$512,SMALL(IF(($AA$13:$AA$512=$AA$5),ROW($A$9:$A$508)-ROW($A$9)+1,""),ROWS(H$9:H9)),,1))</f>
        <v/>
      </c>
      <c r="I9" s="59" t="str">
        <f t="array" ref="I9">IF(ROWS(I$9:I9)&gt;$U$5,"",INDEX(AD$13:AD$512,SMALL(IF(($AA$13:$AA$512=$AA$5),ROW($A$9:$A$508)-ROW($A$9)+1,""),ROWS(I$9:I9)),,1))</f>
        <v/>
      </c>
      <c r="J9" s="105"/>
      <c r="K9" s="105"/>
      <c r="L9" s="105"/>
      <c r="M9" s="136"/>
      <c r="N9" s="44"/>
      <c r="O9" s="44"/>
      <c r="P9" s="44"/>
      <c r="Q9" s="44"/>
      <c r="R9" s="44"/>
      <c r="S9" s="44"/>
      <c r="T9" s="44"/>
      <c r="U9" s="44"/>
      <c r="V9" s="44"/>
      <c r="W9" s="44"/>
      <c r="X9" s="44"/>
      <c r="Y9" s="44"/>
      <c r="Z9" s="44"/>
      <c r="AA9" s="44"/>
      <c r="AB9" s="44"/>
      <c r="AC9" s="44"/>
      <c r="AD9" s="44"/>
    </row>
    <row r="10" spans="1:30" ht="20.100000000000001" customHeight="1">
      <c r="A10" s="59" t="str">
        <f t="array" ref="A10">IF(ROWS(A$9:A10)&gt;$U$5,"",INDEX(T$13:T$512,SMALL(IF(($AA$13:$AA$512=$AA$5),ROW($A$9:$A$508)-ROW($A$9)+1,""),ROWS(A$9:A10)),,1))</f>
        <v/>
      </c>
      <c r="B10" s="389" t="str">
        <f t="array" ref="B10">IF(ROWS(B$9:B10)&gt;$U$5,"",INDEX(U$13:U$512,SMALL(IF(($AA$13:$AA$512=$AA$5),ROW($A$9:$A$508)-ROW($A$9)+1,""),ROWS(B$9:B10)),,1))</f>
        <v/>
      </c>
      <c r="C10" s="389" t="str">
        <f t="array" ref="C10">IF(ROWS(C$9:C10)&gt;$U$5,"",INDEX(V$13:V$512,SMALL(IF(($AA$13:$AA$512=$AA$5),ROW($A$9:$A$508)-ROW($A$9)+1,""),ROWS(C$9:C10)),,1))</f>
        <v/>
      </c>
      <c r="D10" s="309" t="str">
        <f t="array" ref="D10">IF(ROWS(D$9:D10)&gt;$U$5,"",INDEX(W$13:W$512,SMALL(IF(($AA$13:$AA$512=$AA$5),ROW($A$9:$A$508)-ROW($A$9)+1,""),ROWS(D$9:D10)),,1))</f>
        <v/>
      </c>
      <c r="E10" s="59" t="str">
        <f t="array" ref="E10">IF(ROWS(E$9:E10)&gt;$U$5,"",INDEX(X$13:X$512,SMALL(IF(($AA$13:$AA$512=$AA$5),ROW($A$9:$A$508)-ROW($A$9)+1,""),ROWS(E$9:E10)),,1))</f>
        <v/>
      </c>
      <c r="F10" s="59" t="str">
        <f t="array" ref="F10">IF(ROWS(F$9:F10)&gt;$U$5,"",INDEX(Y$13:Y$512,SMALL(IF(($AA$13:$AA$512=$AA$5),ROW($A$9:$A$508)-ROW($A$9)+1,""),ROWS(F$9:F10)),,1))</f>
        <v/>
      </c>
      <c r="G10" s="59" t="str">
        <f t="array" ref="G10">IF(ROWS(G$9:G10)&gt;$U$5,"",INDEX(AA$13:AA$512,SMALL(IF(($AA$13:$AA$512=$AA$5),ROW($A$9:$A$508)-ROW($A$9)+1,""),ROWS(G$9:G10)),,1))</f>
        <v/>
      </c>
      <c r="H10" s="59" t="str">
        <f t="array" ref="H10">IF(ROWS(H$9:H10)&gt;$U$5,"",INDEX(AC$13:AC$512,SMALL(IF(($AA$13:$AA$512=$AA$5),ROW($A$9:$A$508)-ROW($A$9)+1,""),ROWS(H$9:H10)),,1))</f>
        <v/>
      </c>
      <c r="I10" s="59" t="str">
        <f t="array" ref="I10">IF(ROWS(I$9:I10)&gt;$U$5,"",INDEX(AD$13:AD$512,SMALL(IF(($AA$13:$AA$512=$AA$5),ROW($A$9:$A$508)-ROW($A$9)+1,""),ROWS(I$9:I10)),,1))</f>
        <v/>
      </c>
      <c r="J10" s="105"/>
      <c r="K10" s="105"/>
      <c r="L10" s="105"/>
      <c r="M10" s="136"/>
      <c r="N10" s="44"/>
      <c r="O10" s="44"/>
      <c r="P10" s="44"/>
      <c r="Q10" s="44"/>
      <c r="R10" s="44"/>
      <c r="S10" s="44"/>
      <c r="T10" s="44"/>
      <c r="U10" s="44"/>
      <c r="V10" s="44"/>
      <c r="W10" s="44"/>
      <c r="X10" s="44"/>
      <c r="Y10" s="44"/>
      <c r="Z10" s="44"/>
      <c r="AA10" s="44"/>
      <c r="AB10" s="44"/>
      <c r="AC10" s="44"/>
      <c r="AD10" s="44"/>
    </row>
    <row r="11" spans="1:30" ht="20.100000000000001" customHeight="1">
      <c r="A11" s="59" t="str">
        <f t="array" ref="A11">IF(ROWS(A$9:A11)&gt;$U$5,"",INDEX(T$13:T$512,SMALL(IF(($AA$13:$AA$512=$AA$5),ROW($A$9:$A$508)-ROW($A$9)+1,""),ROWS(A$9:A11)),,1))</f>
        <v/>
      </c>
      <c r="B11" s="389" t="str">
        <f t="array" ref="B11">IF(ROWS(B$9:B11)&gt;$U$5,"",INDEX(U$13:U$512,SMALL(IF(($AA$13:$AA$512=$AA$5),ROW($A$9:$A$508)-ROW($A$9)+1,""),ROWS(B$9:B11)),,1))</f>
        <v/>
      </c>
      <c r="C11" s="389" t="str">
        <f t="array" ref="C11">IF(ROWS(C$9:C11)&gt;$U$5,"",INDEX(V$13:V$512,SMALL(IF(($AA$13:$AA$512=$AA$5),ROW($A$9:$A$508)-ROW($A$9)+1,""),ROWS(C$9:C11)),,1))</f>
        <v/>
      </c>
      <c r="D11" s="309" t="str">
        <f t="array" ref="D11">IF(ROWS(D$9:D11)&gt;$U$5,"",INDEX(W$13:W$512,SMALL(IF(($AA$13:$AA$512=$AA$5),ROW($A$9:$A$508)-ROW($A$9)+1,""),ROWS(D$9:D11)),,1))</f>
        <v/>
      </c>
      <c r="E11" s="59" t="str">
        <f t="array" ref="E11">IF(ROWS(E$9:E11)&gt;$U$5,"",INDEX(X$13:X$512,SMALL(IF(($AA$13:$AA$512=$AA$5),ROW($A$9:$A$508)-ROW($A$9)+1,""),ROWS(E$9:E11)),,1))</f>
        <v/>
      </c>
      <c r="F11" s="59" t="str">
        <f t="array" ref="F11">IF(ROWS(F$9:F11)&gt;$U$5,"",INDEX(Y$13:Y$512,SMALL(IF(($AA$13:$AA$512=$AA$5),ROW($A$9:$A$508)-ROW($A$9)+1,""),ROWS(F$9:F11)),,1))</f>
        <v/>
      </c>
      <c r="G11" s="59" t="str">
        <f t="array" ref="G11">IF(ROWS(G$9:G11)&gt;$U$5,"",INDEX(AA$13:AA$512,SMALL(IF(($AA$13:$AA$512=$AA$5),ROW($A$9:$A$508)-ROW($A$9)+1,""),ROWS(G$9:G11)),,1))</f>
        <v/>
      </c>
      <c r="H11" s="59" t="str">
        <f t="array" ref="H11">IF(ROWS(H$9:H11)&gt;$U$5,"",INDEX(AC$13:AC$512,SMALL(IF(($AA$13:$AA$512=$AA$5),ROW($A$9:$A$508)-ROW($A$9)+1,""),ROWS(H$9:H11)),,1))</f>
        <v/>
      </c>
      <c r="I11" s="59" t="str">
        <f t="array" ref="I11">IF(ROWS(I$9:I11)&gt;$U$5,"",INDEX(AD$13:AD$512,SMALL(IF(($AA$13:$AA$512=$AA$5),ROW($A$9:$A$508)-ROW($A$9)+1,""),ROWS(I$9:I11)),,1))</f>
        <v/>
      </c>
      <c r="J11" s="105"/>
      <c r="K11" s="105"/>
      <c r="L11" s="105"/>
      <c r="M11" s="136"/>
      <c r="N11" s="44"/>
      <c r="O11" s="44"/>
      <c r="P11" s="44"/>
      <c r="Q11" s="44"/>
      <c r="R11" s="44"/>
      <c r="S11" s="44"/>
      <c r="T11" s="44"/>
      <c r="U11" s="44"/>
      <c r="V11" s="44"/>
      <c r="W11" s="44"/>
      <c r="X11" s="44"/>
      <c r="Y11" s="44"/>
      <c r="Z11" s="44"/>
      <c r="AA11" s="44"/>
      <c r="AB11" s="44"/>
      <c r="AC11" s="44"/>
      <c r="AD11" s="44"/>
    </row>
    <row r="12" spans="1:30" ht="20.100000000000001" customHeight="1">
      <c r="A12" s="59" t="str">
        <f t="array" ref="A12">IF(ROWS(A$9:A12)&gt;$U$5,"",INDEX(T$13:T$512,SMALL(IF(($AA$13:$AA$512=$AA$5),ROW($A$9:$A$508)-ROW($A$9)+1,""),ROWS(A$9:A12)),,1))</f>
        <v/>
      </c>
      <c r="B12" s="389" t="str">
        <f t="array" ref="B12">IF(ROWS(B$9:B12)&gt;$U$5,"",INDEX(U$13:U$512,SMALL(IF(($AA$13:$AA$512=$AA$5),ROW($A$9:$A$508)-ROW($A$9)+1,""),ROWS(B$9:B12)),,1))</f>
        <v/>
      </c>
      <c r="C12" s="389" t="str">
        <f t="array" ref="C12">IF(ROWS(C$9:C12)&gt;$U$5,"",INDEX(V$13:V$512,SMALL(IF(($AA$13:$AA$512=$AA$5),ROW($A$9:$A$508)-ROW($A$9)+1,""),ROWS(C$9:C12)),,1))</f>
        <v/>
      </c>
      <c r="D12" s="309" t="str">
        <f t="array" ref="D12">IF(ROWS(D$9:D12)&gt;$U$5,"",INDEX(W$13:W$512,SMALL(IF(($AA$13:$AA$512=$AA$5),ROW($A$9:$A$508)-ROW($A$9)+1,""),ROWS(D$9:D12)),,1))</f>
        <v/>
      </c>
      <c r="E12" s="59" t="str">
        <f t="array" ref="E12">IF(ROWS(E$9:E12)&gt;$U$5,"",INDEX(X$13:X$512,SMALL(IF(($AA$13:$AA$512=$AA$5),ROW($A$9:$A$508)-ROW($A$9)+1,""),ROWS(E$9:E12)),,1))</f>
        <v/>
      </c>
      <c r="F12" s="59" t="str">
        <f t="array" ref="F12">IF(ROWS(F$9:F12)&gt;$U$5,"",INDEX(Y$13:Y$512,SMALL(IF(($AA$13:$AA$512=$AA$5),ROW($A$9:$A$508)-ROW($A$9)+1,""),ROWS(F$9:F12)),,1))</f>
        <v/>
      </c>
      <c r="G12" s="59" t="str">
        <f t="array" ref="G12">IF(ROWS(G$9:G12)&gt;$U$5,"",INDEX(AA$13:AA$512,SMALL(IF(($AA$13:$AA$512=$AA$5),ROW($A$9:$A$508)-ROW($A$9)+1,""),ROWS(G$9:G12)),,1))</f>
        <v/>
      </c>
      <c r="H12" s="59" t="str">
        <f t="array" ref="H12">IF(ROWS(H$9:H12)&gt;$U$5,"",INDEX(AC$13:AC$512,SMALL(IF(($AA$13:$AA$512=$AA$5),ROW($A$9:$A$508)-ROW($A$9)+1,""),ROWS(H$9:H12)),,1))</f>
        <v/>
      </c>
      <c r="I12" s="59" t="str">
        <f t="array" ref="I12">IF(ROWS(I$9:I12)&gt;$U$5,"",INDEX(AD$13:AD$512,SMALL(IF(($AA$13:$AA$512=$AA$5),ROW($A$9:$A$508)-ROW($A$9)+1,""),ROWS(I$9:I12)),,1))</f>
        <v/>
      </c>
      <c r="J12" s="105"/>
      <c r="K12" s="105"/>
      <c r="L12" s="105"/>
      <c r="M12" s="136"/>
      <c r="N12" s="44"/>
      <c r="O12" s="44"/>
      <c r="P12" s="44"/>
      <c r="Q12" s="44"/>
      <c r="R12" s="44"/>
      <c r="S12" s="44"/>
      <c r="T12" s="306" t="s">
        <v>244</v>
      </c>
      <c r="U12" s="306" t="s">
        <v>277</v>
      </c>
      <c r="V12" s="306" t="s">
        <v>198</v>
      </c>
      <c r="W12" s="306" t="s">
        <v>245</v>
      </c>
      <c r="X12" s="306" t="s">
        <v>0</v>
      </c>
      <c r="Y12" s="306" t="s">
        <v>30</v>
      </c>
      <c r="Z12" s="306" t="s">
        <v>278</v>
      </c>
      <c r="AA12" s="306" t="s">
        <v>279</v>
      </c>
      <c r="AB12" s="306" t="s">
        <v>280</v>
      </c>
      <c r="AC12" s="306" t="s">
        <v>297</v>
      </c>
      <c r="AD12" s="306" t="s">
        <v>298</v>
      </c>
    </row>
    <row r="13" spans="1:30" ht="20.100000000000001" customHeight="1">
      <c r="A13" s="59" t="str">
        <f t="array" ref="A13">IF(ROWS(A$9:A13)&gt;$U$5,"",INDEX(T$13:T$512,SMALL(IF(($AA$13:$AA$512=$AA$5),ROW($A$9:$A$508)-ROW($A$9)+1,""),ROWS(A$9:A13)),,1))</f>
        <v/>
      </c>
      <c r="B13" s="389" t="str">
        <f t="array" ref="B13">IF(ROWS(B$9:B13)&gt;$U$5,"",INDEX(U$13:U$512,SMALL(IF(($AA$13:$AA$512=$AA$5),ROW($A$9:$A$508)-ROW($A$9)+1,""),ROWS(B$9:B13)),,1))</f>
        <v/>
      </c>
      <c r="C13" s="389" t="str">
        <f t="array" ref="C13">IF(ROWS(C$9:C13)&gt;$U$5,"",INDEX(V$13:V$512,SMALL(IF(($AA$13:$AA$512=$AA$5),ROW($A$9:$A$508)-ROW($A$9)+1,""),ROWS(C$9:C13)),,1))</f>
        <v/>
      </c>
      <c r="D13" s="309" t="str">
        <f t="array" ref="D13">IF(ROWS(D$9:D13)&gt;$U$5,"",INDEX(W$13:W$512,SMALL(IF(($AA$13:$AA$512=$AA$5),ROW($A$9:$A$508)-ROW($A$9)+1,""),ROWS(D$9:D13)),,1))</f>
        <v/>
      </c>
      <c r="E13" s="59" t="str">
        <f t="array" ref="E13">IF(ROWS(E$9:E13)&gt;$U$5,"",INDEX(X$13:X$512,SMALL(IF(($AA$13:$AA$512=$AA$5),ROW($A$9:$A$508)-ROW($A$9)+1,""),ROWS(E$9:E13)),,1))</f>
        <v/>
      </c>
      <c r="F13" s="59" t="str">
        <f t="array" ref="F13">IF(ROWS(F$9:F13)&gt;$U$5,"",INDEX(Y$13:Y$512,SMALL(IF(($AA$13:$AA$512=$AA$5),ROW($A$9:$A$508)-ROW($A$9)+1,""),ROWS(F$9:F13)),,1))</f>
        <v/>
      </c>
      <c r="G13" s="59" t="str">
        <f t="array" ref="G13">IF(ROWS(G$9:G13)&gt;$U$5,"",INDEX(AA$13:AA$512,SMALL(IF(($AA$13:$AA$512=$AA$5),ROW($A$9:$A$508)-ROW($A$9)+1,""),ROWS(G$9:G13)),,1))</f>
        <v/>
      </c>
      <c r="H13" s="59" t="str">
        <f t="array" ref="H13">IF(ROWS(H$9:H13)&gt;$U$5,"",INDEX(AC$13:AC$512,SMALL(IF(($AA$13:$AA$512=$AA$5),ROW($A$9:$A$508)-ROW($A$9)+1,""),ROWS(H$9:H13)),,1))</f>
        <v/>
      </c>
      <c r="I13" s="59" t="str">
        <f t="array" ref="I13">IF(ROWS(I$9:I13)&gt;$U$5,"",INDEX(AD$13:AD$512,SMALL(IF(($AA$13:$AA$512=$AA$5),ROW($A$9:$A$508)-ROW($A$9)+1,""),ROWS(I$9:I13)),,1))</f>
        <v/>
      </c>
      <c r="J13" s="105"/>
      <c r="K13" s="105"/>
      <c r="L13" s="105"/>
      <c r="M13" s="136"/>
      <c r="N13" s="44"/>
      <c r="O13" s="44"/>
      <c r="P13" s="44"/>
      <c r="Q13" s="44"/>
      <c r="R13" s="44"/>
      <c r="S13" s="44"/>
      <c r="T13" s="44">
        <f>Nut_StatusTool!A7</f>
        <v>1</v>
      </c>
      <c r="U13" s="44">
        <f>Nut_StatusTool!B7</f>
        <v>0</v>
      </c>
      <c r="V13" s="44">
        <f>Nut_StatusTool!C7</f>
        <v>0</v>
      </c>
      <c r="W13" s="44">
        <f>Nut_StatusTool!D7</f>
        <v>0</v>
      </c>
      <c r="X13" s="44">
        <f>Nut_StatusTool!F7</f>
        <v>0</v>
      </c>
      <c r="Y13" s="285" t="str">
        <f>Nut_StatusTool!K7</f>
        <v/>
      </c>
      <c r="Z13" s="44" t="str">
        <f>Nut_StatusTool!L7</f>
        <v/>
      </c>
      <c r="AA13" s="44" t="str">
        <f>Nut_StatusTool!M7</f>
        <v/>
      </c>
      <c r="AB13" s="44" t="str">
        <f>Nut_StatusTool!N7</f>
        <v/>
      </c>
      <c r="AC13" s="44">
        <f>Nut_StatusTool!I7</f>
        <v>0</v>
      </c>
      <c r="AD13" s="44">
        <f>Nut_StatusTool!J7</f>
        <v>0</v>
      </c>
    </row>
    <row r="14" spans="1:30" ht="20.100000000000001" customHeight="1">
      <c r="A14" s="59" t="str">
        <f t="array" ref="A14">IF(ROWS(A$9:A14)&gt;$U$5,"",INDEX(T$13:T$512,SMALL(IF(($AA$13:$AA$512=$AA$5),ROW($A$9:$A$508)-ROW($A$9)+1,""),ROWS(A$9:A14)),,1))</f>
        <v/>
      </c>
      <c r="B14" s="389" t="str">
        <f t="array" ref="B14">IF(ROWS(B$9:B14)&gt;$U$5,"",INDEX(U$13:U$512,SMALL(IF(($AA$13:$AA$512=$AA$5),ROW($A$9:$A$508)-ROW($A$9)+1,""),ROWS(B$9:B14)),,1))</f>
        <v/>
      </c>
      <c r="C14" s="389" t="str">
        <f t="array" ref="C14">IF(ROWS(C$9:C14)&gt;$U$5,"",INDEX(V$13:V$512,SMALL(IF(($AA$13:$AA$512=$AA$5),ROW($A$9:$A$508)-ROW($A$9)+1,""),ROWS(C$9:C14)),,1))</f>
        <v/>
      </c>
      <c r="D14" s="309" t="str">
        <f t="array" ref="D14">IF(ROWS(D$9:D14)&gt;$U$5,"",INDEX(W$13:W$512,SMALL(IF(($AA$13:$AA$512=$AA$5),ROW($A$9:$A$508)-ROW($A$9)+1,""),ROWS(D$9:D14)),,1))</f>
        <v/>
      </c>
      <c r="E14" s="59" t="str">
        <f t="array" ref="E14">IF(ROWS(E$9:E14)&gt;$U$5,"",INDEX(X$13:X$512,SMALL(IF(($AA$13:$AA$512=$AA$5),ROW($A$9:$A$508)-ROW($A$9)+1,""),ROWS(E$9:E14)),,1))</f>
        <v/>
      </c>
      <c r="F14" s="59" t="str">
        <f t="array" ref="F14">IF(ROWS(F$9:F14)&gt;$U$5,"",INDEX(Y$13:Y$512,SMALL(IF(($AA$13:$AA$512=$AA$5),ROW($A$9:$A$508)-ROW($A$9)+1,""),ROWS(F$9:F14)),,1))</f>
        <v/>
      </c>
      <c r="G14" s="59" t="str">
        <f t="array" ref="G14">IF(ROWS(G$9:G14)&gt;$U$5,"",INDEX(AA$13:AA$512,SMALL(IF(($AA$13:$AA$512=$AA$5),ROW($A$9:$A$508)-ROW($A$9)+1,""),ROWS(G$9:G14)),,1))</f>
        <v/>
      </c>
      <c r="H14" s="59" t="str">
        <f t="array" ref="H14">IF(ROWS(H$9:H14)&gt;$U$5,"",INDEX(AC$13:AC$512,SMALL(IF(($AA$13:$AA$512=$AA$5),ROW($A$9:$A$508)-ROW($A$9)+1,""),ROWS(H$9:H14)),,1))</f>
        <v/>
      </c>
      <c r="I14" s="59" t="str">
        <f t="array" ref="I14">IF(ROWS(I$9:I14)&gt;$U$5,"",INDEX(AD$13:AD$512,SMALL(IF(($AA$13:$AA$512=$AA$5),ROW($A$9:$A$508)-ROW($A$9)+1,""),ROWS(I$9:I14)),,1))</f>
        <v/>
      </c>
      <c r="J14" s="105"/>
      <c r="K14" s="105"/>
      <c r="L14" s="105"/>
      <c r="M14" s="136"/>
      <c r="N14" s="44"/>
      <c r="O14" s="44"/>
      <c r="P14" s="44"/>
      <c r="Q14" s="44"/>
      <c r="R14" s="44"/>
      <c r="S14" s="44"/>
      <c r="T14" s="44">
        <f>Nut_StatusTool!A8</f>
        <v>2</v>
      </c>
      <c r="U14" s="44">
        <f>Nut_StatusTool!B8</f>
        <v>0</v>
      </c>
      <c r="V14" s="44">
        <f>Nut_StatusTool!C8</f>
        <v>0</v>
      </c>
      <c r="W14" s="44">
        <f>Nut_StatusTool!D8</f>
        <v>0</v>
      </c>
      <c r="X14" s="44">
        <f>Nut_StatusTool!F8</f>
        <v>0</v>
      </c>
      <c r="Y14" s="285" t="str">
        <f>Nut_StatusTool!K8</f>
        <v/>
      </c>
      <c r="Z14" s="44" t="str">
        <f>Nut_StatusTool!L8</f>
        <v/>
      </c>
      <c r="AA14" s="44" t="str">
        <f>Nut_StatusTool!M8</f>
        <v/>
      </c>
      <c r="AB14" s="44" t="str">
        <f>Nut_StatusTool!N8</f>
        <v/>
      </c>
      <c r="AC14" s="44">
        <f>Nut_StatusTool!I8</f>
        <v>0</v>
      </c>
      <c r="AD14" s="44">
        <f>Nut_StatusTool!J8</f>
        <v>0</v>
      </c>
    </row>
    <row r="15" spans="1:30" ht="20.100000000000001" customHeight="1">
      <c r="A15" s="59" t="str">
        <f t="array" ref="A15">IF(ROWS(A$9:A15)&gt;$U$5,"",INDEX(T$13:T$512,SMALL(IF(($AA$13:$AA$512=$AA$5),ROW($A$9:$A$508)-ROW($A$9)+1,""),ROWS(A$9:A15)),,1))</f>
        <v/>
      </c>
      <c r="B15" s="389" t="str">
        <f t="array" ref="B15">IF(ROWS(B$9:B15)&gt;$U$5,"",INDEX(U$13:U$512,SMALL(IF(($AA$13:$AA$512=$AA$5),ROW($A$9:$A$508)-ROW($A$9)+1,""),ROWS(B$9:B15)),,1))</f>
        <v/>
      </c>
      <c r="C15" s="389" t="str">
        <f t="array" ref="C15">IF(ROWS(C$9:C15)&gt;$U$5,"",INDEX(V$13:V$512,SMALL(IF(($AA$13:$AA$512=$AA$5),ROW($A$9:$A$508)-ROW($A$9)+1,""),ROWS(C$9:C15)),,1))</f>
        <v/>
      </c>
      <c r="D15" s="309" t="str">
        <f t="array" ref="D15">IF(ROWS(D$9:D15)&gt;$U$5,"",INDEX(W$13:W$512,SMALL(IF(($AA$13:$AA$512=$AA$5),ROW($A$9:$A$508)-ROW($A$9)+1,""),ROWS(D$9:D15)),,1))</f>
        <v/>
      </c>
      <c r="E15" s="59" t="str">
        <f t="array" ref="E15">IF(ROWS(E$9:E15)&gt;$U$5,"",INDEX(X$13:X$512,SMALL(IF(($AA$13:$AA$512=$AA$5),ROW($A$9:$A$508)-ROW($A$9)+1,""),ROWS(E$9:E15)),,1))</f>
        <v/>
      </c>
      <c r="F15" s="59" t="str">
        <f t="array" ref="F15">IF(ROWS(F$9:F15)&gt;$U$5,"",INDEX(Y$13:Y$512,SMALL(IF(($AA$13:$AA$512=$AA$5),ROW($A$9:$A$508)-ROW($A$9)+1,""),ROWS(F$9:F15)),,1))</f>
        <v/>
      </c>
      <c r="G15" s="59" t="str">
        <f t="array" ref="G15">IF(ROWS(G$9:G15)&gt;$U$5,"",INDEX(AA$13:AA$512,SMALL(IF(($AA$13:$AA$512=$AA$5),ROW($A$9:$A$508)-ROW($A$9)+1,""),ROWS(G$9:G15)),,1))</f>
        <v/>
      </c>
      <c r="H15" s="59" t="str">
        <f t="array" ref="H15">IF(ROWS(H$9:H15)&gt;$U$5,"",INDEX(AC$13:AC$512,SMALL(IF(($AA$13:$AA$512=$AA$5),ROW($A$9:$A$508)-ROW($A$9)+1,""),ROWS(H$9:H15)),,1))</f>
        <v/>
      </c>
      <c r="I15" s="59" t="str">
        <f t="array" ref="I15">IF(ROWS(I$9:I15)&gt;$U$5,"",INDEX(AD$13:AD$512,SMALL(IF(($AA$13:$AA$512=$AA$5),ROW($A$9:$A$508)-ROW($A$9)+1,""),ROWS(I$9:I15)),,1))</f>
        <v/>
      </c>
      <c r="J15" s="105"/>
      <c r="K15" s="105"/>
      <c r="L15" s="105"/>
      <c r="M15" s="136"/>
      <c r="N15" s="44"/>
      <c r="O15" s="44"/>
      <c r="P15" s="44"/>
      <c r="Q15" s="44"/>
      <c r="R15" s="44"/>
      <c r="S15" s="44"/>
      <c r="T15" s="44">
        <f>Nut_StatusTool!A9</f>
        <v>3</v>
      </c>
      <c r="U15" s="44">
        <f>Nut_StatusTool!B9</f>
        <v>0</v>
      </c>
      <c r="V15" s="44">
        <f>Nut_StatusTool!C9</f>
        <v>0</v>
      </c>
      <c r="W15" s="44">
        <f>Nut_StatusTool!D9</f>
        <v>0</v>
      </c>
      <c r="X15" s="44">
        <f>Nut_StatusTool!F9</f>
        <v>0</v>
      </c>
      <c r="Y15" s="285" t="str">
        <f>Nut_StatusTool!K9</f>
        <v/>
      </c>
      <c r="Z15" s="44" t="str">
        <f>Nut_StatusTool!L9</f>
        <v/>
      </c>
      <c r="AA15" s="44" t="str">
        <f>Nut_StatusTool!M9</f>
        <v/>
      </c>
      <c r="AB15" s="44" t="str">
        <f>Nut_StatusTool!N9</f>
        <v/>
      </c>
      <c r="AC15" s="44">
        <f>Nut_StatusTool!I9</f>
        <v>0</v>
      </c>
      <c r="AD15" s="44">
        <f>Nut_StatusTool!J9</f>
        <v>0</v>
      </c>
    </row>
    <row r="16" spans="1:30" ht="20.100000000000001" customHeight="1">
      <c r="A16" s="59" t="str">
        <f t="array" ref="A16">IF(ROWS(A$9:A16)&gt;$U$5,"",INDEX(T$13:T$512,SMALL(IF(($AA$13:$AA$512=$AA$5),ROW($A$9:$A$508)-ROW($A$9)+1,""),ROWS(A$9:A16)),,1))</f>
        <v/>
      </c>
      <c r="B16" s="389" t="str">
        <f t="array" ref="B16">IF(ROWS(B$9:B16)&gt;$U$5,"",INDEX(U$13:U$512,SMALL(IF(($AA$13:$AA$512=$AA$5),ROW($A$9:$A$508)-ROW($A$9)+1,""),ROWS(B$9:B16)),,1))</f>
        <v/>
      </c>
      <c r="C16" s="389" t="str">
        <f t="array" ref="C16">IF(ROWS(C$9:C16)&gt;$U$5,"",INDEX(V$13:V$512,SMALL(IF(($AA$13:$AA$512=$AA$5),ROW($A$9:$A$508)-ROW($A$9)+1,""),ROWS(C$9:C16)),,1))</f>
        <v/>
      </c>
      <c r="D16" s="309" t="str">
        <f t="array" ref="D16">IF(ROWS(D$9:D16)&gt;$U$5,"",INDEX(W$13:W$512,SMALL(IF(($AA$13:$AA$512=$AA$5),ROW($A$9:$A$508)-ROW($A$9)+1,""),ROWS(D$9:D16)),,1))</f>
        <v/>
      </c>
      <c r="E16" s="59" t="str">
        <f t="array" ref="E16">IF(ROWS(E$9:E16)&gt;$U$5,"",INDEX(X$13:X$512,SMALL(IF(($AA$13:$AA$512=$AA$5),ROW($A$9:$A$508)-ROW($A$9)+1,""),ROWS(E$9:E16)),,1))</f>
        <v/>
      </c>
      <c r="F16" s="59" t="str">
        <f t="array" ref="F16">IF(ROWS(F$9:F16)&gt;$U$5,"",INDEX(Y$13:Y$512,SMALL(IF(($AA$13:$AA$512=$AA$5),ROW($A$9:$A$508)-ROW($A$9)+1,""),ROWS(F$9:F16)),,1))</f>
        <v/>
      </c>
      <c r="G16" s="59" t="str">
        <f t="array" ref="G16">IF(ROWS(G$9:G16)&gt;$U$5,"",INDEX(AA$13:AA$512,SMALL(IF(($AA$13:$AA$512=$AA$5),ROW($A$9:$A$508)-ROW($A$9)+1,""),ROWS(G$9:G16)),,1))</f>
        <v/>
      </c>
      <c r="H16" s="59" t="str">
        <f t="array" ref="H16">IF(ROWS(H$9:H16)&gt;$U$5,"",INDEX(AC$13:AC$512,SMALL(IF(($AA$13:$AA$512=$AA$5),ROW($A$9:$A$508)-ROW($A$9)+1,""),ROWS(H$9:H16)),,1))</f>
        <v/>
      </c>
      <c r="I16" s="59" t="str">
        <f t="array" ref="I16">IF(ROWS(I$9:I16)&gt;$U$5,"",INDEX(AD$13:AD$512,SMALL(IF(($AA$13:$AA$512=$AA$5),ROW($A$9:$A$508)-ROW($A$9)+1,""),ROWS(I$9:I16)),,1))</f>
        <v/>
      </c>
      <c r="J16" s="105"/>
      <c r="K16" s="105"/>
      <c r="L16" s="105"/>
      <c r="M16" s="136"/>
      <c r="N16" s="44"/>
      <c r="O16" s="44"/>
      <c r="P16" s="44"/>
      <c r="Q16" s="44"/>
      <c r="R16" s="44"/>
      <c r="S16" s="44"/>
      <c r="T16" s="44">
        <f>Nut_StatusTool!A10</f>
        <v>4</v>
      </c>
      <c r="U16" s="44">
        <f>Nut_StatusTool!B10</f>
        <v>0</v>
      </c>
      <c r="V16" s="44">
        <f>Nut_StatusTool!C10</f>
        <v>0</v>
      </c>
      <c r="W16" s="44">
        <f>Nut_StatusTool!D10</f>
        <v>0</v>
      </c>
      <c r="X16" s="44">
        <f>Nut_StatusTool!F10</f>
        <v>0</v>
      </c>
      <c r="Y16" s="285" t="str">
        <f>Nut_StatusTool!K10</f>
        <v/>
      </c>
      <c r="Z16" s="44" t="str">
        <f>Nut_StatusTool!L10</f>
        <v/>
      </c>
      <c r="AA16" s="44" t="str">
        <f>Nut_StatusTool!M10</f>
        <v/>
      </c>
      <c r="AB16" s="44" t="str">
        <f>Nut_StatusTool!N10</f>
        <v/>
      </c>
      <c r="AC16" s="44">
        <f>Nut_StatusTool!I10</f>
        <v>0</v>
      </c>
      <c r="AD16" s="44">
        <f>Nut_StatusTool!J10</f>
        <v>0</v>
      </c>
    </row>
    <row r="17" spans="1:30" ht="20.100000000000001" customHeight="1">
      <c r="A17" s="59" t="str">
        <f t="array" ref="A17">IF(ROWS(A$9:A17)&gt;$U$5,"",INDEX(T$13:T$512,SMALL(IF(($AA$13:$AA$512=$AA$5),ROW($A$9:$A$508)-ROW($A$9)+1,""),ROWS(A$9:A17)),,1))</f>
        <v/>
      </c>
      <c r="B17" s="389" t="str">
        <f t="array" ref="B17">IF(ROWS(B$9:B17)&gt;$U$5,"",INDEX(U$13:U$512,SMALL(IF(($AA$13:$AA$512=$AA$5),ROW($A$9:$A$508)-ROW($A$9)+1,""),ROWS(B$9:B17)),,1))</f>
        <v/>
      </c>
      <c r="C17" s="389" t="str">
        <f t="array" ref="C17">IF(ROWS(C$9:C17)&gt;$U$5,"",INDEX(V$13:V$512,SMALL(IF(($AA$13:$AA$512=$AA$5),ROW($A$9:$A$508)-ROW($A$9)+1,""),ROWS(C$9:C17)),,1))</f>
        <v/>
      </c>
      <c r="D17" s="309" t="str">
        <f t="array" ref="D17">IF(ROWS(D$9:D17)&gt;$U$5,"",INDEX(W$13:W$512,SMALL(IF(($AA$13:$AA$512=$AA$5),ROW($A$9:$A$508)-ROW($A$9)+1,""),ROWS(D$9:D17)),,1))</f>
        <v/>
      </c>
      <c r="E17" s="59" t="str">
        <f t="array" ref="E17">IF(ROWS(E$9:E17)&gt;$U$5,"",INDEX(X$13:X$512,SMALL(IF(($AA$13:$AA$512=$AA$5),ROW($A$9:$A$508)-ROW($A$9)+1,""),ROWS(E$9:E17)),,1))</f>
        <v/>
      </c>
      <c r="F17" s="59" t="str">
        <f t="array" ref="F17">IF(ROWS(F$9:F17)&gt;$U$5,"",INDEX(Y$13:Y$512,SMALL(IF(($AA$13:$AA$512=$AA$5),ROW($A$9:$A$508)-ROW($A$9)+1,""),ROWS(F$9:F17)),,1))</f>
        <v/>
      </c>
      <c r="G17" s="59" t="str">
        <f t="array" ref="G17">IF(ROWS(G$9:G17)&gt;$U$5,"",INDEX(AA$13:AA$512,SMALL(IF(($AA$13:$AA$512=$AA$5),ROW($A$9:$A$508)-ROW($A$9)+1,""),ROWS(G$9:G17)),,1))</f>
        <v/>
      </c>
      <c r="H17" s="59" t="str">
        <f t="array" ref="H17">IF(ROWS(H$9:H17)&gt;$U$5,"",INDEX(AC$13:AC$512,SMALL(IF(($AA$13:$AA$512=$AA$5),ROW($A$9:$A$508)-ROW($A$9)+1,""),ROWS(H$9:H17)),,1))</f>
        <v/>
      </c>
      <c r="I17" s="59" t="str">
        <f t="array" ref="I17">IF(ROWS(I$9:I17)&gt;$U$5,"",INDEX(AD$13:AD$512,SMALL(IF(($AA$13:$AA$512=$AA$5),ROW($A$9:$A$508)-ROW($A$9)+1,""),ROWS(I$9:I17)),,1))</f>
        <v/>
      </c>
      <c r="J17" s="105"/>
      <c r="K17" s="105"/>
      <c r="L17" s="105"/>
      <c r="M17" s="136"/>
      <c r="N17" s="44"/>
      <c r="O17" s="44"/>
      <c r="P17" s="44"/>
      <c r="Q17" s="44"/>
      <c r="R17" s="44"/>
      <c r="S17" s="44"/>
      <c r="T17" s="44">
        <f>Nut_StatusTool!A11</f>
        <v>5</v>
      </c>
      <c r="U17" s="44">
        <f>Nut_StatusTool!B11</f>
        <v>0</v>
      </c>
      <c r="V17" s="44">
        <f>Nut_StatusTool!C11</f>
        <v>0</v>
      </c>
      <c r="W17" s="44">
        <f>Nut_StatusTool!D11</f>
        <v>0</v>
      </c>
      <c r="X17" s="44">
        <f>Nut_StatusTool!F11</f>
        <v>0</v>
      </c>
      <c r="Y17" s="285" t="str">
        <f>Nut_StatusTool!K11</f>
        <v/>
      </c>
      <c r="Z17" s="44" t="str">
        <f>Nut_StatusTool!L11</f>
        <v/>
      </c>
      <c r="AA17" s="44" t="str">
        <f>Nut_StatusTool!M11</f>
        <v/>
      </c>
      <c r="AB17" s="44" t="str">
        <f>Nut_StatusTool!N11</f>
        <v/>
      </c>
      <c r="AC17" s="44">
        <f>Nut_StatusTool!I11</f>
        <v>0</v>
      </c>
      <c r="AD17" s="44">
        <f>Nut_StatusTool!J11</f>
        <v>0</v>
      </c>
    </row>
    <row r="18" spans="1:30" ht="20.100000000000001" customHeight="1">
      <c r="A18" s="59" t="str">
        <f t="array" ref="A18">IF(ROWS(A$9:A18)&gt;$U$5,"",INDEX(T$13:T$512,SMALL(IF(($AA$13:$AA$512=$AA$5),ROW($A$9:$A$508)-ROW($A$9)+1,""),ROWS(A$9:A18)),,1))</f>
        <v/>
      </c>
      <c r="B18" s="389" t="str">
        <f t="array" ref="B18">IF(ROWS(B$9:B18)&gt;$U$5,"",INDEX(U$13:U$512,SMALL(IF(($AA$13:$AA$512=$AA$5),ROW($A$9:$A$508)-ROW($A$9)+1,""),ROWS(B$9:B18)),,1))</f>
        <v/>
      </c>
      <c r="C18" s="389" t="str">
        <f t="array" ref="C18">IF(ROWS(C$9:C18)&gt;$U$5,"",INDEX(V$13:V$512,SMALL(IF(($AA$13:$AA$512=$AA$5),ROW($A$9:$A$508)-ROW($A$9)+1,""),ROWS(C$9:C18)),,1))</f>
        <v/>
      </c>
      <c r="D18" s="309" t="str">
        <f t="array" ref="D18">IF(ROWS(D$9:D18)&gt;$U$5,"",INDEX(W$13:W$512,SMALL(IF(($AA$13:$AA$512=$AA$5),ROW($A$9:$A$508)-ROW($A$9)+1,""),ROWS(D$9:D18)),,1))</f>
        <v/>
      </c>
      <c r="E18" s="59" t="str">
        <f t="array" ref="E18">IF(ROWS(E$9:E18)&gt;$U$5,"",INDEX(X$13:X$512,SMALL(IF(($AA$13:$AA$512=$AA$5),ROW($A$9:$A$508)-ROW($A$9)+1,""),ROWS(E$9:E18)),,1))</f>
        <v/>
      </c>
      <c r="F18" s="59" t="str">
        <f t="array" ref="F18">IF(ROWS(F$9:F18)&gt;$U$5,"",INDEX(Y$13:Y$512,SMALL(IF(($AA$13:$AA$512=$AA$5),ROW($A$9:$A$508)-ROW($A$9)+1,""),ROWS(F$9:F18)),,1))</f>
        <v/>
      </c>
      <c r="G18" s="59" t="str">
        <f t="array" ref="G18">IF(ROWS(G$9:G18)&gt;$U$5,"",INDEX(AA$13:AA$512,SMALL(IF(($AA$13:$AA$512=$AA$5),ROW($A$9:$A$508)-ROW($A$9)+1,""),ROWS(G$9:G18)),,1))</f>
        <v/>
      </c>
      <c r="H18" s="59" t="str">
        <f t="array" ref="H18">IF(ROWS(H$9:H18)&gt;$U$5,"",INDEX(AC$13:AC$512,SMALL(IF(($AA$13:$AA$512=$AA$5),ROW($A$9:$A$508)-ROW($A$9)+1,""),ROWS(H$9:H18)),,1))</f>
        <v/>
      </c>
      <c r="I18" s="59" t="str">
        <f t="array" ref="I18">IF(ROWS(I$9:I18)&gt;$U$5,"",INDEX(AD$13:AD$512,SMALL(IF(($AA$13:$AA$512=$AA$5),ROW($A$9:$A$508)-ROW($A$9)+1,""),ROWS(I$9:I18)),,1))</f>
        <v/>
      </c>
      <c r="J18" s="105"/>
      <c r="K18" s="105"/>
      <c r="L18" s="105"/>
      <c r="M18" s="136"/>
      <c r="N18" s="44"/>
      <c r="O18" s="44"/>
      <c r="P18" s="44"/>
      <c r="Q18" s="44"/>
      <c r="R18" s="44"/>
      <c r="S18" s="44"/>
      <c r="T18" s="44">
        <f>Nut_StatusTool!A12</f>
        <v>6</v>
      </c>
      <c r="U18" s="44">
        <f>Nut_StatusTool!B12</f>
        <v>0</v>
      </c>
      <c r="V18" s="44">
        <f>Nut_StatusTool!C12</f>
        <v>0</v>
      </c>
      <c r="W18" s="44">
        <f>Nut_StatusTool!D12</f>
        <v>0</v>
      </c>
      <c r="X18" s="44">
        <f>Nut_StatusTool!F12</f>
        <v>0</v>
      </c>
      <c r="Y18" s="285" t="str">
        <f>Nut_StatusTool!K12</f>
        <v/>
      </c>
      <c r="Z18" s="44" t="str">
        <f>Nut_StatusTool!L12</f>
        <v/>
      </c>
      <c r="AA18" s="44" t="str">
        <f>Nut_StatusTool!M12</f>
        <v/>
      </c>
      <c r="AB18" s="44" t="str">
        <f>Nut_StatusTool!N12</f>
        <v/>
      </c>
      <c r="AC18" s="44">
        <f>Nut_StatusTool!I12</f>
        <v>0</v>
      </c>
      <c r="AD18" s="44">
        <f>Nut_StatusTool!J12</f>
        <v>0</v>
      </c>
    </row>
    <row r="19" spans="1:30" ht="20.100000000000001" customHeight="1">
      <c r="A19" s="59" t="str">
        <f t="array" ref="A19">IF(ROWS(A$9:A19)&gt;$U$5,"",INDEX(T$13:T$512,SMALL(IF(($AA$13:$AA$512=$AA$5),ROW($A$9:$A$508)-ROW($A$9)+1,""),ROWS(A$9:A19)),,1))</f>
        <v/>
      </c>
      <c r="B19" s="389" t="str">
        <f t="array" ref="B19">IF(ROWS(B$9:B19)&gt;$U$5,"",INDEX(U$13:U$512,SMALL(IF(($AA$13:$AA$512=$AA$5),ROW($A$9:$A$508)-ROW($A$9)+1,""),ROWS(B$9:B19)),,1))</f>
        <v/>
      </c>
      <c r="C19" s="389" t="str">
        <f t="array" ref="C19">IF(ROWS(C$9:C19)&gt;$U$5,"",INDEX(V$13:V$512,SMALL(IF(($AA$13:$AA$512=$AA$5),ROW($A$9:$A$508)-ROW($A$9)+1,""),ROWS(C$9:C19)),,1))</f>
        <v/>
      </c>
      <c r="D19" s="309" t="str">
        <f t="array" ref="D19">IF(ROWS(D$9:D19)&gt;$U$5,"",INDEX(W$13:W$512,SMALL(IF(($AA$13:$AA$512=$AA$5),ROW($A$9:$A$508)-ROW($A$9)+1,""),ROWS(D$9:D19)),,1))</f>
        <v/>
      </c>
      <c r="E19" s="59" t="str">
        <f t="array" ref="E19">IF(ROWS(E$9:E19)&gt;$U$5,"",INDEX(X$13:X$512,SMALL(IF(($AA$13:$AA$512=$AA$5),ROW($A$9:$A$508)-ROW($A$9)+1,""),ROWS(E$9:E19)),,1))</f>
        <v/>
      </c>
      <c r="F19" s="59" t="str">
        <f t="array" ref="F19">IF(ROWS(F$9:F19)&gt;$U$5,"",INDEX(Y$13:Y$512,SMALL(IF(($AA$13:$AA$512=$AA$5),ROW($A$9:$A$508)-ROW($A$9)+1,""),ROWS(F$9:F19)),,1))</f>
        <v/>
      </c>
      <c r="G19" s="59" t="str">
        <f t="array" ref="G19">IF(ROWS(G$9:G19)&gt;$U$5,"",INDEX(AA$13:AA$512,SMALL(IF(($AA$13:$AA$512=$AA$5),ROW($A$9:$A$508)-ROW($A$9)+1,""),ROWS(G$9:G19)),,1))</f>
        <v/>
      </c>
      <c r="H19" s="59" t="str">
        <f t="array" ref="H19">IF(ROWS(H$9:H19)&gt;$U$5,"",INDEX(AC$13:AC$512,SMALL(IF(($AA$13:$AA$512=$AA$5),ROW($A$9:$A$508)-ROW($A$9)+1,""),ROWS(H$9:H19)),,1))</f>
        <v/>
      </c>
      <c r="I19" s="59" t="str">
        <f t="array" ref="I19">IF(ROWS(I$9:I19)&gt;$U$5,"",INDEX(AD$13:AD$512,SMALL(IF(($AA$13:$AA$512=$AA$5),ROW($A$9:$A$508)-ROW($A$9)+1,""),ROWS(I$9:I19)),,1))</f>
        <v/>
      </c>
      <c r="J19" s="105"/>
      <c r="K19" s="105"/>
      <c r="L19" s="105"/>
      <c r="M19" s="136"/>
      <c r="N19" s="44"/>
      <c r="O19" s="44"/>
      <c r="P19" s="44"/>
      <c r="Q19" s="44"/>
      <c r="R19" s="44"/>
      <c r="S19" s="44"/>
      <c r="T19" s="44">
        <f>Nut_StatusTool!A13</f>
        <v>7</v>
      </c>
      <c r="U19" s="44">
        <f>Nut_StatusTool!B13</f>
        <v>0</v>
      </c>
      <c r="V19" s="44">
        <f>Nut_StatusTool!C13</f>
        <v>0</v>
      </c>
      <c r="W19" s="44">
        <f>Nut_StatusTool!D13</f>
        <v>0</v>
      </c>
      <c r="X19" s="44">
        <f>Nut_StatusTool!F13</f>
        <v>0</v>
      </c>
      <c r="Y19" s="285" t="str">
        <f>Nut_StatusTool!K13</f>
        <v/>
      </c>
      <c r="Z19" s="44" t="str">
        <f>Nut_StatusTool!L13</f>
        <v/>
      </c>
      <c r="AA19" s="44" t="str">
        <f>Nut_StatusTool!M13</f>
        <v/>
      </c>
      <c r="AB19" s="44" t="str">
        <f>Nut_StatusTool!N13</f>
        <v/>
      </c>
      <c r="AC19" s="44">
        <f>Nut_StatusTool!I13</f>
        <v>0</v>
      </c>
      <c r="AD19" s="44">
        <f>Nut_StatusTool!J13</f>
        <v>0</v>
      </c>
    </row>
    <row r="20" spans="1:30" ht="20.100000000000001" customHeight="1">
      <c r="A20" s="59" t="str">
        <f t="array" ref="A20">IF(ROWS(A$9:A20)&gt;$U$5,"",INDEX(T$13:T$512,SMALL(IF(($AA$13:$AA$512=$AA$5),ROW($A$9:$A$508)-ROW($A$9)+1,""),ROWS(A$9:A20)),,1))</f>
        <v/>
      </c>
      <c r="B20" s="389" t="str">
        <f t="array" ref="B20">IF(ROWS(B$9:B20)&gt;$U$5,"",INDEX(U$13:U$512,SMALL(IF(($AA$13:$AA$512=$AA$5),ROW($A$9:$A$508)-ROW($A$9)+1,""),ROWS(B$9:B20)),,1))</f>
        <v/>
      </c>
      <c r="C20" s="389" t="str">
        <f t="array" ref="C20">IF(ROWS(C$9:C20)&gt;$U$5,"",INDEX(V$13:V$512,SMALL(IF(($AA$13:$AA$512=$AA$5),ROW($A$9:$A$508)-ROW($A$9)+1,""),ROWS(C$9:C20)),,1))</f>
        <v/>
      </c>
      <c r="D20" s="309" t="str">
        <f t="array" ref="D20">IF(ROWS(D$9:D20)&gt;$U$5,"",INDEX(W$13:W$512,SMALL(IF(($AA$13:$AA$512=$AA$5),ROW($A$9:$A$508)-ROW($A$9)+1,""),ROWS(D$9:D20)),,1))</f>
        <v/>
      </c>
      <c r="E20" s="59" t="str">
        <f t="array" ref="E20">IF(ROWS(E$9:E20)&gt;$U$5,"",INDEX(X$13:X$512,SMALL(IF(($AA$13:$AA$512=$AA$5),ROW($A$9:$A$508)-ROW($A$9)+1,""),ROWS(E$9:E20)),,1))</f>
        <v/>
      </c>
      <c r="F20" s="59" t="str">
        <f t="array" ref="F20">IF(ROWS(F$9:F20)&gt;$U$5,"",INDEX(Y$13:Y$512,SMALL(IF(($AA$13:$AA$512=$AA$5),ROW($A$9:$A$508)-ROW($A$9)+1,""),ROWS(F$9:F20)),,1))</f>
        <v/>
      </c>
      <c r="G20" s="59" t="str">
        <f t="array" ref="G20">IF(ROWS(G$9:G20)&gt;$U$5,"",INDEX(AA$13:AA$512,SMALL(IF(($AA$13:$AA$512=$AA$5),ROW($A$9:$A$508)-ROW($A$9)+1,""),ROWS(G$9:G20)),,1))</f>
        <v/>
      </c>
      <c r="H20" s="59" t="str">
        <f t="array" ref="H20">IF(ROWS(H$9:H20)&gt;$U$5,"",INDEX(AC$13:AC$512,SMALL(IF(($AA$13:$AA$512=$AA$5),ROW($A$9:$A$508)-ROW($A$9)+1,""),ROWS(H$9:H20)),,1))</f>
        <v/>
      </c>
      <c r="I20" s="59" t="str">
        <f t="array" ref="I20">IF(ROWS(I$9:I20)&gt;$U$5,"",INDEX(AD$13:AD$512,SMALL(IF(($AA$13:$AA$512=$AA$5),ROW($A$9:$A$508)-ROW($A$9)+1,""),ROWS(I$9:I20)),,1))</f>
        <v/>
      </c>
      <c r="J20" s="105"/>
      <c r="K20" s="105"/>
      <c r="L20" s="105"/>
      <c r="M20" s="136"/>
      <c r="N20" s="44"/>
      <c r="O20" s="44"/>
      <c r="P20" s="44"/>
      <c r="Q20" s="44"/>
      <c r="R20" s="44"/>
      <c r="S20" s="44"/>
      <c r="T20" s="44">
        <f>Nut_StatusTool!A14</f>
        <v>8</v>
      </c>
      <c r="U20" s="44">
        <f>Nut_StatusTool!B14</f>
        <v>0</v>
      </c>
      <c r="V20" s="44">
        <f>Nut_StatusTool!C14</f>
        <v>0</v>
      </c>
      <c r="W20" s="44">
        <f>Nut_StatusTool!D14</f>
        <v>0</v>
      </c>
      <c r="X20" s="44">
        <f>Nut_StatusTool!F14</f>
        <v>0</v>
      </c>
      <c r="Y20" s="285" t="str">
        <f>Nut_StatusTool!K14</f>
        <v/>
      </c>
      <c r="Z20" s="44" t="str">
        <f>Nut_StatusTool!L14</f>
        <v/>
      </c>
      <c r="AA20" s="44" t="str">
        <f>Nut_StatusTool!M14</f>
        <v/>
      </c>
      <c r="AB20" s="44" t="str">
        <f>Nut_StatusTool!N14</f>
        <v/>
      </c>
      <c r="AC20" s="44">
        <f>Nut_StatusTool!I14</f>
        <v>0</v>
      </c>
      <c r="AD20" s="44">
        <f>Nut_StatusTool!J14</f>
        <v>0</v>
      </c>
    </row>
    <row r="21" spans="1:30" ht="20.100000000000001" customHeight="1">
      <c r="A21" s="59" t="str">
        <f t="array" ref="A21">IF(ROWS(A$9:A21)&gt;$U$5,"",INDEX(T$13:T$512,SMALL(IF(($AA$13:$AA$512=$AA$5),ROW($A$9:$A$508)-ROW($A$9)+1,""),ROWS(A$9:A21)),,1))</f>
        <v/>
      </c>
      <c r="B21" s="389" t="str">
        <f t="array" ref="B21">IF(ROWS(B$9:B21)&gt;$U$5,"",INDEX(U$13:U$512,SMALL(IF(($AA$13:$AA$512=$AA$5),ROW($A$9:$A$508)-ROW($A$9)+1,""),ROWS(B$9:B21)),,1))</f>
        <v/>
      </c>
      <c r="C21" s="389" t="str">
        <f t="array" ref="C21">IF(ROWS(C$9:C21)&gt;$U$5,"",INDEX(V$13:V$512,SMALL(IF(($AA$13:$AA$512=$AA$5),ROW($A$9:$A$508)-ROW($A$9)+1,""),ROWS(C$9:C21)),,1))</f>
        <v/>
      </c>
      <c r="D21" s="309" t="str">
        <f t="array" ref="D21">IF(ROWS(D$9:D21)&gt;$U$5,"",INDEX(W$13:W$512,SMALL(IF(($AA$13:$AA$512=$AA$5),ROW($A$9:$A$508)-ROW($A$9)+1,""),ROWS(D$9:D21)),,1))</f>
        <v/>
      </c>
      <c r="E21" s="59" t="str">
        <f t="array" ref="E21">IF(ROWS(E$9:E21)&gt;$U$5,"",INDEX(X$13:X$512,SMALL(IF(($AA$13:$AA$512=$AA$5),ROW($A$9:$A$508)-ROW($A$9)+1,""),ROWS(E$9:E21)),,1))</f>
        <v/>
      </c>
      <c r="F21" s="59" t="str">
        <f t="array" ref="F21">IF(ROWS(F$9:F21)&gt;$U$5,"",INDEX(Y$13:Y$512,SMALL(IF(($AA$13:$AA$512=$AA$5),ROW($A$9:$A$508)-ROW($A$9)+1,""),ROWS(F$9:F21)),,1))</f>
        <v/>
      </c>
      <c r="G21" s="59" t="str">
        <f t="array" ref="G21">IF(ROWS(G$9:G21)&gt;$U$5,"",INDEX(AA$13:AA$512,SMALL(IF(($AA$13:$AA$512=$AA$5),ROW($A$9:$A$508)-ROW($A$9)+1,""),ROWS(G$9:G21)),,1))</f>
        <v/>
      </c>
      <c r="H21" s="59" t="str">
        <f t="array" ref="H21">IF(ROWS(H$9:H21)&gt;$U$5,"",INDEX(AC$13:AC$512,SMALL(IF(($AA$13:$AA$512=$AA$5),ROW($A$9:$A$508)-ROW($A$9)+1,""),ROWS(H$9:H21)),,1))</f>
        <v/>
      </c>
      <c r="I21" s="59" t="str">
        <f t="array" ref="I21">IF(ROWS(I$9:I21)&gt;$U$5,"",INDEX(AD$13:AD$512,SMALL(IF(($AA$13:$AA$512=$AA$5),ROW($A$9:$A$508)-ROW($A$9)+1,""),ROWS(I$9:I21)),,1))</f>
        <v/>
      </c>
      <c r="J21" s="105"/>
      <c r="K21" s="105"/>
      <c r="L21" s="105"/>
      <c r="M21" s="136"/>
      <c r="N21" s="44"/>
      <c r="O21" s="44"/>
      <c r="P21" s="44"/>
      <c r="Q21" s="44"/>
      <c r="R21" s="44"/>
      <c r="S21" s="44"/>
      <c r="T21" s="44">
        <f>Nut_StatusTool!A15</f>
        <v>9</v>
      </c>
      <c r="U21" s="44">
        <f>Nut_StatusTool!B15</f>
        <v>0</v>
      </c>
      <c r="V21" s="44">
        <f>Nut_StatusTool!C15</f>
        <v>0</v>
      </c>
      <c r="W21" s="44">
        <f>Nut_StatusTool!D15</f>
        <v>0</v>
      </c>
      <c r="X21" s="44">
        <f>Nut_StatusTool!F15</f>
        <v>0</v>
      </c>
      <c r="Y21" s="285" t="str">
        <f>Nut_StatusTool!K15</f>
        <v/>
      </c>
      <c r="Z21" s="44" t="str">
        <f>Nut_StatusTool!L15</f>
        <v/>
      </c>
      <c r="AA21" s="44" t="str">
        <f>Nut_StatusTool!M15</f>
        <v/>
      </c>
      <c r="AB21" s="44" t="str">
        <f>Nut_StatusTool!N15</f>
        <v/>
      </c>
      <c r="AC21" s="44">
        <f>Nut_StatusTool!I15</f>
        <v>0</v>
      </c>
      <c r="AD21" s="44">
        <f>Nut_StatusTool!J15</f>
        <v>0</v>
      </c>
    </row>
    <row r="22" spans="1:30" ht="20.100000000000001" customHeight="1">
      <c r="A22" s="59" t="str">
        <f t="array" ref="A22">IF(ROWS(A$9:A22)&gt;$U$5,"",INDEX(T$13:T$512,SMALL(IF(($AA$13:$AA$512=$AA$5),ROW($A$9:$A$508)-ROW($A$9)+1,""),ROWS(A$9:A22)),,1))</f>
        <v/>
      </c>
      <c r="B22" s="389" t="str">
        <f t="array" ref="B22">IF(ROWS(B$9:B22)&gt;$U$5,"",INDEX(U$13:U$512,SMALL(IF(($AA$13:$AA$512=$AA$5),ROW($A$9:$A$508)-ROW($A$9)+1,""),ROWS(B$9:B22)),,1))</f>
        <v/>
      </c>
      <c r="C22" s="389" t="str">
        <f t="array" ref="C22">IF(ROWS(C$9:C22)&gt;$U$5,"",INDEX(V$13:V$512,SMALL(IF(($AA$13:$AA$512=$AA$5),ROW($A$9:$A$508)-ROW($A$9)+1,""),ROWS(C$9:C22)),,1))</f>
        <v/>
      </c>
      <c r="D22" s="309" t="str">
        <f t="array" ref="D22">IF(ROWS(D$9:D22)&gt;$U$5,"",INDEX(W$13:W$512,SMALL(IF(($AA$13:$AA$512=$AA$5),ROW($A$9:$A$508)-ROW($A$9)+1,""),ROWS(D$9:D22)),,1))</f>
        <v/>
      </c>
      <c r="E22" s="59" t="str">
        <f t="array" ref="E22">IF(ROWS(E$9:E22)&gt;$U$5,"",INDEX(X$13:X$512,SMALL(IF(($AA$13:$AA$512=$AA$5),ROW($A$9:$A$508)-ROW($A$9)+1,""),ROWS(E$9:E22)),,1))</f>
        <v/>
      </c>
      <c r="F22" s="59" t="str">
        <f t="array" ref="F22">IF(ROWS(F$9:F22)&gt;$U$5,"",INDEX(Y$13:Y$512,SMALL(IF(($AA$13:$AA$512=$AA$5),ROW($A$9:$A$508)-ROW($A$9)+1,""),ROWS(F$9:F22)),,1))</f>
        <v/>
      </c>
      <c r="G22" s="59" t="str">
        <f t="array" ref="G22">IF(ROWS(G$9:G22)&gt;$U$5,"",INDEX(AA$13:AA$512,SMALL(IF(($AA$13:$AA$512=$AA$5),ROW($A$9:$A$508)-ROW($A$9)+1,""),ROWS(G$9:G22)),,1))</f>
        <v/>
      </c>
      <c r="H22" s="59" t="str">
        <f t="array" ref="H22">IF(ROWS(H$9:H22)&gt;$U$5,"",INDEX(AC$13:AC$512,SMALL(IF(($AA$13:$AA$512=$AA$5),ROW($A$9:$A$508)-ROW($A$9)+1,""),ROWS(H$9:H22)),,1))</f>
        <v/>
      </c>
      <c r="I22" s="59" t="str">
        <f t="array" ref="I22">IF(ROWS(I$9:I22)&gt;$U$5,"",INDEX(AD$13:AD$512,SMALL(IF(($AA$13:$AA$512=$AA$5),ROW($A$9:$A$508)-ROW($A$9)+1,""),ROWS(I$9:I22)),,1))</f>
        <v/>
      </c>
      <c r="J22" s="105"/>
      <c r="K22" s="105"/>
      <c r="L22" s="105"/>
      <c r="M22" s="136"/>
      <c r="N22" s="44"/>
      <c r="O22" s="44"/>
      <c r="P22" s="44"/>
      <c r="Q22" s="44"/>
      <c r="R22" s="44"/>
      <c r="S22" s="44"/>
      <c r="T22" s="44">
        <f>Nut_StatusTool!A16</f>
        <v>10</v>
      </c>
      <c r="U22" s="44">
        <f>Nut_StatusTool!B16</f>
        <v>0</v>
      </c>
      <c r="V22" s="44">
        <f>Nut_StatusTool!C16</f>
        <v>0</v>
      </c>
      <c r="W22" s="44">
        <f>Nut_StatusTool!D16</f>
        <v>0</v>
      </c>
      <c r="X22" s="44">
        <f>Nut_StatusTool!F16</f>
        <v>0</v>
      </c>
      <c r="Y22" s="285" t="str">
        <f>Nut_StatusTool!K16</f>
        <v/>
      </c>
      <c r="Z22" s="44" t="str">
        <f>Nut_StatusTool!L16</f>
        <v/>
      </c>
      <c r="AA22" s="44" t="str">
        <f>Nut_StatusTool!M16</f>
        <v/>
      </c>
      <c r="AB22" s="44" t="str">
        <f>Nut_StatusTool!N16</f>
        <v/>
      </c>
      <c r="AC22" s="44">
        <f>Nut_StatusTool!I16</f>
        <v>0</v>
      </c>
      <c r="AD22" s="44">
        <f>Nut_StatusTool!J16</f>
        <v>0</v>
      </c>
    </row>
    <row r="23" spans="1:30" ht="20.100000000000001" customHeight="1">
      <c r="A23" s="59" t="str">
        <f t="array" ref="A23">IF(ROWS(A$9:A23)&gt;$U$5,"",INDEX(T$13:T$512,SMALL(IF(($AA$13:$AA$512=$AA$5),ROW($A$9:$A$508)-ROW($A$9)+1,""),ROWS(A$9:A23)),,1))</f>
        <v/>
      </c>
      <c r="B23" s="389" t="str">
        <f t="array" ref="B23">IF(ROWS(B$9:B23)&gt;$U$5,"",INDEX(U$13:U$512,SMALL(IF(($AA$13:$AA$512=$AA$5),ROW($A$9:$A$508)-ROW($A$9)+1,""),ROWS(B$9:B23)),,1))</f>
        <v/>
      </c>
      <c r="C23" s="389" t="str">
        <f t="array" ref="C23">IF(ROWS(C$9:C23)&gt;$U$5,"",INDEX(V$13:V$512,SMALL(IF(($AA$13:$AA$512=$AA$5),ROW($A$9:$A$508)-ROW($A$9)+1,""),ROWS(C$9:C23)),,1))</f>
        <v/>
      </c>
      <c r="D23" s="309" t="str">
        <f t="array" ref="D23">IF(ROWS(D$9:D23)&gt;$U$5,"",INDEX(W$13:W$512,SMALL(IF(($AA$13:$AA$512=$AA$5),ROW($A$9:$A$508)-ROW($A$9)+1,""),ROWS(D$9:D23)),,1))</f>
        <v/>
      </c>
      <c r="E23" s="59" t="str">
        <f t="array" ref="E23">IF(ROWS(E$9:E23)&gt;$U$5,"",INDEX(X$13:X$512,SMALL(IF(($AA$13:$AA$512=$AA$5),ROW($A$9:$A$508)-ROW($A$9)+1,""),ROWS(E$9:E23)),,1))</f>
        <v/>
      </c>
      <c r="F23" s="59" t="str">
        <f t="array" ref="F23">IF(ROWS(F$9:F23)&gt;$U$5,"",INDEX(Y$13:Y$512,SMALL(IF(($AA$13:$AA$512=$AA$5),ROW($A$9:$A$508)-ROW($A$9)+1,""),ROWS(F$9:F23)),,1))</f>
        <v/>
      </c>
      <c r="G23" s="59" t="str">
        <f t="array" ref="G23">IF(ROWS(G$9:G23)&gt;$U$5,"",INDEX(AA$13:AA$512,SMALL(IF(($AA$13:$AA$512=$AA$5),ROW($A$9:$A$508)-ROW($A$9)+1,""),ROWS(G$9:G23)),,1))</f>
        <v/>
      </c>
      <c r="H23" s="59" t="str">
        <f t="array" ref="H23">IF(ROWS(H$9:H23)&gt;$U$5,"",INDEX(AC$13:AC$512,SMALL(IF(($AA$13:$AA$512=$AA$5),ROW($A$9:$A$508)-ROW($A$9)+1,""),ROWS(H$9:H23)),,1))</f>
        <v/>
      </c>
      <c r="I23" s="59" t="str">
        <f t="array" ref="I23">IF(ROWS(I$9:I23)&gt;$U$5,"",INDEX(AD$13:AD$512,SMALL(IF(($AA$13:$AA$512=$AA$5),ROW($A$9:$A$508)-ROW($A$9)+1,""),ROWS(I$9:I23)),,1))</f>
        <v/>
      </c>
      <c r="J23" s="105"/>
      <c r="K23" s="105"/>
      <c r="L23" s="105"/>
      <c r="M23" s="136"/>
      <c r="N23" s="44"/>
      <c r="O23" s="44"/>
      <c r="P23" s="44"/>
      <c r="Q23" s="44"/>
      <c r="R23" s="44"/>
      <c r="S23" s="44"/>
      <c r="T23" s="44">
        <f>Nut_StatusTool!A17</f>
        <v>11</v>
      </c>
      <c r="U23" s="44">
        <f>Nut_StatusTool!B17</f>
        <v>0</v>
      </c>
      <c r="V23" s="44">
        <f>Nut_StatusTool!C17</f>
        <v>0</v>
      </c>
      <c r="W23" s="44">
        <f>Nut_StatusTool!D17</f>
        <v>0</v>
      </c>
      <c r="X23" s="44">
        <f>Nut_StatusTool!F17</f>
        <v>0</v>
      </c>
      <c r="Y23" s="285" t="str">
        <f>Nut_StatusTool!K17</f>
        <v/>
      </c>
      <c r="Z23" s="44" t="str">
        <f>Nut_StatusTool!L17</f>
        <v/>
      </c>
      <c r="AA23" s="44" t="str">
        <f>Nut_StatusTool!M17</f>
        <v/>
      </c>
      <c r="AB23" s="44" t="str">
        <f>Nut_StatusTool!N17</f>
        <v/>
      </c>
      <c r="AC23" s="44">
        <f>Nut_StatusTool!I17</f>
        <v>0</v>
      </c>
      <c r="AD23" s="44">
        <f>Nut_StatusTool!J17</f>
        <v>0</v>
      </c>
    </row>
    <row r="24" spans="1:30" ht="20.100000000000001" customHeight="1">
      <c r="A24" s="59" t="str">
        <f t="array" ref="A24">IF(ROWS(A$9:A24)&gt;$U$5,"",INDEX(T$13:T$512,SMALL(IF(($AA$13:$AA$512=$AA$5),ROW($A$9:$A$508)-ROW($A$9)+1,""),ROWS(A$9:A24)),,1))</f>
        <v/>
      </c>
      <c r="B24" s="389" t="str">
        <f t="array" ref="B24">IF(ROWS(B$9:B24)&gt;$U$5,"",INDEX(U$13:U$512,SMALL(IF(($AA$13:$AA$512=$AA$5),ROW($A$9:$A$508)-ROW($A$9)+1,""),ROWS(B$9:B24)),,1))</f>
        <v/>
      </c>
      <c r="C24" s="389" t="str">
        <f t="array" ref="C24">IF(ROWS(C$9:C24)&gt;$U$5,"",INDEX(V$13:V$512,SMALL(IF(($AA$13:$AA$512=$AA$5),ROW($A$9:$A$508)-ROW($A$9)+1,""),ROWS(C$9:C24)),,1))</f>
        <v/>
      </c>
      <c r="D24" s="309" t="str">
        <f t="array" ref="D24">IF(ROWS(D$9:D24)&gt;$U$5,"",INDEX(W$13:W$512,SMALL(IF(($AA$13:$AA$512=$AA$5),ROW($A$9:$A$508)-ROW($A$9)+1,""),ROWS(D$9:D24)),,1))</f>
        <v/>
      </c>
      <c r="E24" s="59" t="str">
        <f t="array" ref="E24">IF(ROWS(E$9:E24)&gt;$U$5,"",INDEX(X$13:X$512,SMALL(IF(($AA$13:$AA$512=$AA$5),ROW($A$9:$A$508)-ROW($A$9)+1,""),ROWS(E$9:E24)),,1))</f>
        <v/>
      </c>
      <c r="F24" s="59" t="str">
        <f t="array" ref="F24">IF(ROWS(F$9:F24)&gt;$U$5,"",INDEX(Y$13:Y$512,SMALL(IF(($AA$13:$AA$512=$AA$5),ROW($A$9:$A$508)-ROW($A$9)+1,""),ROWS(F$9:F24)),,1))</f>
        <v/>
      </c>
      <c r="G24" s="59" t="str">
        <f t="array" ref="G24">IF(ROWS(G$9:G24)&gt;$U$5,"",INDEX(AA$13:AA$512,SMALL(IF(($AA$13:$AA$512=$AA$5),ROW($A$9:$A$508)-ROW($A$9)+1,""),ROWS(G$9:G24)),,1))</f>
        <v/>
      </c>
      <c r="H24" s="59" t="str">
        <f t="array" ref="H24">IF(ROWS(H$9:H24)&gt;$U$5,"",INDEX(AC$13:AC$512,SMALL(IF(($AA$13:$AA$512=$AA$5),ROW($A$9:$A$508)-ROW($A$9)+1,""),ROWS(H$9:H24)),,1))</f>
        <v/>
      </c>
      <c r="I24" s="59" t="str">
        <f t="array" ref="I24">IF(ROWS(I$9:I24)&gt;$U$5,"",INDEX(AD$13:AD$512,SMALL(IF(($AA$13:$AA$512=$AA$5),ROW($A$9:$A$508)-ROW($A$9)+1,""),ROWS(I$9:I24)),,1))</f>
        <v/>
      </c>
      <c r="J24" s="105"/>
      <c r="K24" s="105"/>
      <c r="L24" s="105"/>
      <c r="M24" s="136"/>
      <c r="N24" s="44"/>
      <c r="O24" s="44"/>
      <c r="P24" s="44"/>
      <c r="Q24" s="44"/>
      <c r="R24" s="44"/>
      <c r="S24" s="44"/>
      <c r="T24" s="44">
        <f>Nut_StatusTool!A18</f>
        <v>12</v>
      </c>
      <c r="U24" s="44">
        <f>Nut_StatusTool!B18</f>
        <v>0</v>
      </c>
      <c r="V24" s="44">
        <f>Nut_StatusTool!C18</f>
        <v>0</v>
      </c>
      <c r="W24" s="44">
        <f>Nut_StatusTool!D18</f>
        <v>0</v>
      </c>
      <c r="X24" s="44">
        <f>Nut_StatusTool!F18</f>
        <v>0</v>
      </c>
      <c r="Y24" s="285" t="str">
        <f>Nut_StatusTool!K18</f>
        <v/>
      </c>
      <c r="Z24" s="44" t="str">
        <f>Nut_StatusTool!L18</f>
        <v/>
      </c>
      <c r="AA24" s="44" t="str">
        <f>Nut_StatusTool!M18</f>
        <v/>
      </c>
      <c r="AB24" s="44" t="str">
        <f>Nut_StatusTool!N18</f>
        <v/>
      </c>
      <c r="AC24" s="44">
        <f>Nut_StatusTool!I18</f>
        <v>0</v>
      </c>
      <c r="AD24" s="44">
        <f>Nut_StatusTool!J18</f>
        <v>0</v>
      </c>
    </row>
    <row r="25" spans="1:30" ht="20.100000000000001" customHeight="1">
      <c r="A25" s="59" t="str">
        <f t="array" ref="A25">IF(ROWS(A$9:A25)&gt;$U$5,"",INDEX(T$13:T$512,SMALL(IF(($AA$13:$AA$512=$AA$5),ROW($A$9:$A$508)-ROW($A$9)+1,""),ROWS(A$9:A25)),,1))</f>
        <v/>
      </c>
      <c r="B25" s="389" t="str">
        <f t="array" ref="B25">IF(ROWS(B$9:B25)&gt;$U$5,"",INDEX(U$13:U$512,SMALL(IF(($AA$13:$AA$512=$AA$5),ROW($A$9:$A$508)-ROW($A$9)+1,""),ROWS(B$9:B25)),,1))</f>
        <v/>
      </c>
      <c r="C25" s="389" t="str">
        <f t="array" ref="C25">IF(ROWS(C$9:C25)&gt;$U$5,"",INDEX(V$13:V$512,SMALL(IF(($AA$13:$AA$512=$AA$5),ROW($A$9:$A$508)-ROW($A$9)+1,""),ROWS(C$9:C25)),,1))</f>
        <v/>
      </c>
      <c r="D25" s="309" t="str">
        <f t="array" ref="D25">IF(ROWS(D$9:D25)&gt;$U$5,"",INDEX(W$13:W$512,SMALL(IF(($AA$13:$AA$512=$AA$5),ROW($A$9:$A$508)-ROW($A$9)+1,""),ROWS(D$9:D25)),,1))</f>
        <v/>
      </c>
      <c r="E25" s="59" t="str">
        <f t="array" ref="E25">IF(ROWS(E$9:E25)&gt;$U$5,"",INDEX(X$13:X$512,SMALL(IF(($AA$13:$AA$512=$AA$5),ROW($A$9:$A$508)-ROW($A$9)+1,""),ROWS(E$9:E25)),,1))</f>
        <v/>
      </c>
      <c r="F25" s="59" t="str">
        <f t="array" ref="F25">IF(ROWS(F$9:F25)&gt;$U$5,"",INDEX(Y$13:Y$512,SMALL(IF(($AA$13:$AA$512=$AA$5),ROW($A$9:$A$508)-ROW($A$9)+1,""),ROWS(F$9:F25)),,1))</f>
        <v/>
      </c>
      <c r="G25" s="59" t="str">
        <f t="array" ref="G25">IF(ROWS(G$9:G25)&gt;$U$5,"",INDEX(AA$13:AA$512,SMALL(IF(($AA$13:$AA$512=$AA$5),ROW($A$9:$A$508)-ROW($A$9)+1,""),ROWS(G$9:G25)),,1))</f>
        <v/>
      </c>
      <c r="H25" s="59" t="str">
        <f t="array" ref="H25">IF(ROWS(H$9:H25)&gt;$U$5,"",INDEX(AC$13:AC$512,SMALL(IF(($AA$13:$AA$512=$AA$5),ROW($A$9:$A$508)-ROW($A$9)+1,""),ROWS(H$9:H25)),,1))</f>
        <v/>
      </c>
      <c r="I25" s="59" t="str">
        <f t="array" ref="I25">IF(ROWS(I$9:I25)&gt;$U$5,"",INDEX(AD$13:AD$512,SMALL(IF(($AA$13:$AA$512=$AA$5),ROW($A$9:$A$508)-ROW($A$9)+1,""),ROWS(I$9:I25)),,1))</f>
        <v/>
      </c>
      <c r="J25" s="105"/>
      <c r="K25" s="105"/>
      <c r="L25" s="105"/>
      <c r="M25" s="136"/>
      <c r="N25" s="44"/>
      <c r="O25" s="44"/>
      <c r="P25" s="44"/>
      <c r="Q25" s="44"/>
      <c r="R25" s="44"/>
      <c r="S25" s="44"/>
      <c r="T25" s="44">
        <f>Nut_StatusTool!A19</f>
        <v>13</v>
      </c>
      <c r="U25" s="44">
        <f>Nut_StatusTool!B19</f>
        <v>0</v>
      </c>
      <c r="V25" s="44">
        <f>Nut_StatusTool!C19</f>
        <v>0</v>
      </c>
      <c r="W25" s="44">
        <f>Nut_StatusTool!D19</f>
        <v>0</v>
      </c>
      <c r="X25" s="44">
        <f>Nut_StatusTool!F19</f>
        <v>0</v>
      </c>
      <c r="Y25" s="285" t="str">
        <f>Nut_StatusTool!K19</f>
        <v/>
      </c>
      <c r="Z25" s="44" t="str">
        <f>Nut_StatusTool!L19</f>
        <v/>
      </c>
      <c r="AA25" s="44" t="str">
        <f>Nut_StatusTool!M19</f>
        <v/>
      </c>
      <c r="AB25" s="44" t="str">
        <f>Nut_StatusTool!N19</f>
        <v/>
      </c>
      <c r="AC25" s="44">
        <f>Nut_StatusTool!I19</f>
        <v>0</v>
      </c>
      <c r="AD25" s="44">
        <f>Nut_StatusTool!J19</f>
        <v>0</v>
      </c>
    </row>
    <row r="26" spans="1:30" ht="20.100000000000001" customHeight="1">
      <c r="A26" s="59" t="str">
        <f t="array" ref="A26">IF(ROWS(A$9:A26)&gt;$U$5,"",INDEX(T$13:T$512,SMALL(IF(($AA$13:$AA$512=$AA$5),ROW($A$9:$A$508)-ROW($A$9)+1,""),ROWS(A$9:A26)),,1))</f>
        <v/>
      </c>
      <c r="B26" s="389" t="str">
        <f t="array" ref="B26">IF(ROWS(B$9:B26)&gt;$U$5,"",INDEX(U$13:U$512,SMALL(IF(($AA$13:$AA$512=$AA$5),ROW($A$9:$A$508)-ROW($A$9)+1,""),ROWS(B$9:B26)),,1))</f>
        <v/>
      </c>
      <c r="C26" s="389" t="str">
        <f t="array" ref="C26">IF(ROWS(C$9:C26)&gt;$U$5,"",INDEX(V$13:V$512,SMALL(IF(($AA$13:$AA$512=$AA$5),ROW($A$9:$A$508)-ROW($A$9)+1,""),ROWS(C$9:C26)),,1))</f>
        <v/>
      </c>
      <c r="D26" s="309" t="str">
        <f t="array" ref="D26">IF(ROWS(D$9:D26)&gt;$U$5,"",INDEX(W$13:W$512,SMALL(IF(($AA$13:$AA$512=$AA$5),ROW($A$9:$A$508)-ROW($A$9)+1,""),ROWS(D$9:D26)),,1))</f>
        <v/>
      </c>
      <c r="E26" s="59" t="str">
        <f t="array" ref="E26">IF(ROWS(E$9:E26)&gt;$U$5,"",INDEX(X$13:X$512,SMALL(IF(($AA$13:$AA$512=$AA$5),ROW($A$9:$A$508)-ROW($A$9)+1,""),ROWS(E$9:E26)),,1))</f>
        <v/>
      </c>
      <c r="F26" s="59" t="str">
        <f t="array" ref="F26">IF(ROWS(F$9:F26)&gt;$U$5,"",INDEX(Y$13:Y$512,SMALL(IF(($AA$13:$AA$512=$AA$5),ROW($A$9:$A$508)-ROW($A$9)+1,""),ROWS(F$9:F26)),,1))</f>
        <v/>
      </c>
      <c r="G26" s="59" t="str">
        <f t="array" ref="G26">IF(ROWS(G$9:G26)&gt;$U$5,"",INDEX(AA$13:AA$512,SMALL(IF(($AA$13:$AA$512=$AA$5),ROW($A$9:$A$508)-ROW($A$9)+1,""),ROWS(G$9:G26)),,1))</f>
        <v/>
      </c>
      <c r="H26" s="59" t="str">
        <f t="array" ref="H26">IF(ROWS(H$9:H26)&gt;$U$5,"",INDEX(AC$13:AC$512,SMALL(IF(($AA$13:$AA$512=$AA$5),ROW($A$9:$A$508)-ROW($A$9)+1,""),ROWS(H$9:H26)),,1))</f>
        <v/>
      </c>
      <c r="I26" s="59" t="str">
        <f t="array" ref="I26">IF(ROWS(I$9:I26)&gt;$U$5,"",INDEX(AD$13:AD$512,SMALL(IF(($AA$13:$AA$512=$AA$5),ROW($A$9:$A$508)-ROW($A$9)+1,""),ROWS(I$9:I26)),,1))</f>
        <v/>
      </c>
      <c r="J26" s="105"/>
      <c r="K26" s="105"/>
      <c r="L26" s="105"/>
      <c r="M26" s="136"/>
      <c r="N26" s="44"/>
      <c r="O26" s="44"/>
      <c r="P26" s="44"/>
      <c r="Q26" s="44"/>
      <c r="R26" s="44"/>
      <c r="S26" s="44"/>
      <c r="T26" s="44">
        <f>Nut_StatusTool!A20</f>
        <v>14</v>
      </c>
      <c r="U26" s="44">
        <f>Nut_StatusTool!B20</f>
        <v>0</v>
      </c>
      <c r="V26" s="44">
        <f>Nut_StatusTool!C20</f>
        <v>0</v>
      </c>
      <c r="W26" s="44">
        <f>Nut_StatusTool!D20</f>
        <v>0</v>
      </c>
      <c r="X26" s="44">
        <f>Nut_StatusTool!F20</f>
        <v>0</v>
      </c>
      <c r="Y26" s="285" t="str">
        <f>Nut_StatusTool!K20</f>
        <v/>
      </c>
      <c r="Z26" s="44" t="str">
        <f>Nut_StatusTool!L20</f>
        <v/>
      </c>
      <c r="AA26" s="44" t="str">
        <f>Nut_StatusTool!M20</f>
        <v/>
      </c>
      <c r="AB26" s="44" t="str">
        <f>Nut_StatusTool!N20</f>
        <v/>
      </c>
      <c r="AC26" s="44">
        <f>Nut_StatusTool!I20</f>
        <v>0</v>
      </c>
      <c r="AD26" s="44">
        <f>Nut_StatusTool!J20</f>
        <v>0</v>
      </c>
    </row>
    <row r="27" spans="1:30" ht="20.100000000000001" customHeight="1">
      <c r="A27" s="59" t="str">
        <f t="array" ref="A27">IF(ROWS(A$9:A27)&gt;$U$5,"",INDEX(T$13:T$512,SMALL(IF(($AA$13:$AA$512=$AA$5),ROW($A$9:$A$508)-ROW($A$9)+1,""),ROWS(A$9:A27)),,1))</f>
        <v/>
      </c>
      <c r="B27" s="389" t="str">
        <f t="array" ref="B27">IF(ROWS(B$9:B27)&gt;$U$5,"",INDEX(U$13:U$512,SMALL(IF(($AA$13:$AA$512=$AA$5),ROW($A$9:$A$508)-ROW($A$9)+1,""),ROWS(B$9:B27)),,1))</f>
        <v/>
      </c>
      <c r="C27" s="389" t="str">
        <f t="array" ref="C27">IF(ROWS(C$9:C27)&gt;$U$5,"",INDEX(V$13:V$512,SMALL(IF(($AA$13:$AA$512=$AA$5),ROW($A$9:$A$508)-ROW($A$9)+1,""),ROWS(C$9:C27)),,1))</f>
        <v/>
      </c>
      <c r="D27" s="309" t="str">
        <f t="array" ref="D27">IF(ROWS(D$9:D27)&gt;$U$5,"",INDEX(W$13:W$512,SMALL(IF(($AA$13:$AA$512=$AA$5),ROW($A$9:$A$508)-ROW($A$9)+1,""),ROWS(D$9:D27)),,1))</f>
        <v/>
      </c>
      <c r="E27" s="59" t="str">
        <f t="array" ref="E27">IF(ROWS(E$9:E27)&gt;$U$5,"",INDEX(X$13:X$512,SMALL(IF(($AA$13:$AA$512=$AA$5),ROW($A$9:$A$508)-ROW($A$9)+1,""),ROWS(E$9:E27)),,1))</f>
        <v/>
      </c>
      <c r="F27" s="59" t="str">
        <f t="array" ref="F27">IF(ROWS(F$9:F27)&gt;$U$5,"",INDEX(Y$13:Y$512,SMALL(IF(($AA$13:$AA$512=$AA$5),ROW($A$9:$A$508)-ROW($A$9)+1,""),ROWS(F$9:F27)),,1))</f>
        <v/>
      </c>
      <c r="G27" s="59" t="str">
        <f t="array" ref="G27">IF(ROWS(G$9:G27)&gt;$U$5,"",INDEX(AA$13:AA$512,SMALL(IF(($AA$13:$AA$512=$AA$5),ROW($A$9:$A$508)-ROW($A$9)+1,""),ROWS(G$9:G27)),,1))</f>
        <v/>
      </c>
      <c r="H27" s="59" t="str">
        <f t="array" ref="H27">IF(ROWS(H$9:H27)&gt;$U$5,"",INDEX(AC$13:AC$512,SMALL(IF(($AA$13:$AA$512=$AA$5),ROW($A$9:$A$508)-ROW($A$9)+1,""),ROWS(H$9:H27)),,1))</f>
        <v/>
      </c>
      <c r="I27" s="59" t="str">
        <f t="array" ref="I27">IF(ROWS(I$9:I27)&gt;$U$5,"",INDEX(AD$13:AD$512,SMALL(IF(($AA$13:$AA$512=$AA$5),ROW($A$9:$A$508)-ROW($A$9)+1,""),ROWS(I$9:I27)),,1))</f>
        <v/>
      </c>
      <c r="J27" s="105"/>
      <c r="K27" s="105"/>
      <c r="L27" s="105"/>
      <c r="M27" s="136"/>
      <c r="N27" s="44"/>
      <c r="O27" s="44"/>
      <c r="P27" s="44"/>
      <c r="Q27" s="44"/>
      <c r="R27" s="44"/>
      <c r="S27" s="44"/>
      <c r="T27" s="44">
        <f>Nut_StatusTool!A21</f>
        <v>15</v>
      </c>
      <c r="U27" s="44">
        <f>Nut_StatusTool!B21</f>
        <v>0</v>
      </c>
      <c r="V27" s="44">
        <f>Nut_StatusTool!C21</f>
        <v>0</v>
      </c>
      <c r="W27" s="44">
        <f>Nut_StatusTool!D21</f>
        <v>0</v>
      </c>
      <c r="X27" s="44">
        <f>Nut_StatusTool!F21</f>
        <v>0</v>
      </c>
      <c r="Y27" s="285" t="str">
        <f>Nut_StatusTool!K21</f>
        <v/>
      </c>
      <c r="Z27" s="44" t="str">
        <f>Nut_StatusTool!L21</f>
        <v/>
      </c>
      <c r="AA27" s="44" t="str">
        <f>Nut_StatusTool!M21</f>
        <v/>
      </c>
      <c r="AB27" s="44" t="str">
        <f>Nut_StatusTool!N21</f>
        <v/>
      </c>
      <c r="AC27" s="44">
        <f>Nut_StatusTool!I21</f>
        <v>0</v>
      </c>
      <c r="AD27" s="44">
        <f>Nut_StatusTool!J21</f>
        <v>0</v>
      </c>
    </row>
    <row r="28" spans="1:30" ht="20.100000000000001" customHeight="1">
      <c r="A28" s="59" t="str">
        <f t="array" ref="A28">IF(ROWS(A$9:A28)&gt;$U$5,"",INDEX(T$13:T$512,SMALL(IF(($AA$13:$AA$512=$AA$5),ROW($A$9:$A$508)-ROW($A$9)+1,""),ROWS(A$9:A28)),,1))</f>
        <v/>
      </c>
      <c r="B28" s="389" t="str">
        <f t="array" ref="B28">IF(ROWS(B$9:B28)&gt;$U$5,"",INDEX(U$13:U$512,SMALL(IF(($AA$13:$AA$512=$AA$5),ROW($A$9:$A$508)-ROW($A$9)+1,""),ROWS(B$9:B28)),,1))</f>
        <v/>
      </c>
      <c r="C28" s="389" t="str">
        <f t="array" ref="C28">IF(ROWS(C$9:C28)&gt;$U$5,"",INDEX(V$13:V$512,SMALL(IF(($AA$13:$AA$512=$AA$5),ROW($A$9:$A$508)-ROW($A$9)+1,""),ROWS(C$9:C28)),,1))</f>
        <v/>
      </c>
      <c r="D28" s="309" t="str">
        <f t="array" ref="D28">IF(ROWS(D$9:D28)&gt;$U$5,"",INDEX(W$13:W$512,SMALL(IF(($AA$13:$AA$512=$AA$5),ROW($A$9:$A$508)-ROW($A$9)+1,""),ROWS(D$9:D28)),,1))</f>
        <v/>
      </c>
      <c r="E28" s="59" t="str">
        <f t="array" ref="E28">IF(ROWS(E$9:E28)&gt;$U$5,"",INDEX(X$13:X$512,SMALL(IF(($AA$13:$AA$512=$AA$5),ROW($A$9:$A$508)-ROW($A$9)+1,""),ROWS(E$9:E28)),,1))</f>
        <v/>
      </c>
      <c r="F28" s="59" t="str">
        <f t="array" ref="F28">IF(ROWS(F$9:F28)&gt;$U$5,"",INDEX(Y$13:Y$512,SMALL(IF(($AA$13:$AA$512=$AA$5),ROW($A$9:$A$508)-ROW($A$9)+1,""),ROWS(F$9:F28)),,1))</f>
        <v/>
      </c>
      <c r="G28" s="59" t="str">
        <f t="array" ref="G28">IF(ROWS(G$9:G28)&gt;$U$5,"",INDEX(AA$13:AA$512,SMALL(IF(($AA$13:$AA$512=$AA$5),ROW($A$9:$A$508)-ROW($A$9)+1,""),ROWS(G$9:G28)),,1))</f>
        <v/>
      </c>
      <c r="H28" s="59" t="str">
        <f t="array" ref="H28">IF(ROWS(H$9:H28)&gt;$U$5,"",INDEX(AC$13:AC$512,SMALL(IF(($AA$13:$AA$512=$AA$5),ROW($A$9:$A$508)-ROW($A$9)+1,""),ROWS(H$9:H28)),,1))</f>
        <v/>
      </c>
      <c r="I28" s="59" t="str">
        <f t="array" ref="I28">IF(ROWS(I$9:I28)&gt;$U$5,"",INDEX(AD$13:AD$512,SMALL(IF(($AA$13:$AA$512=$AA$5),ROW($A$9:$A$508)-ROW($A$9)+1,""),ROWS(I$9:I28)),,1))</f>
        <v/>
      </c>
      <c r="J28" s="105"/>
      <c r="K28" s="105"/>
      <c r="L28" s="105"/>
      <c r="M28" s="136"/>
      <c r="N28" s="44"/>
      <c r="O28" s="44"/>
      <c r="P28" s="44"/>
      <c r="Q28" s="44"/>
      <c r="R28" s="44"/>
      <c r="S28" s="44"/>
      <c r="T28" s="44">
        <f>Nut_StatusTool!A22</f>
        <v>16</v>
      </c>
      <c r="U28" s="44">
        <f>Nut_StatusTool!B22</f>
        <v>0</v>
      </c>
      <c r="V28" s="44">
        <f>Nut_StatusTool!C22</f>
        <v>0</v>
      </c>
      <c r="W28" s="44">
        <f>Nut_StatusTool!D22</f>
        <v>0</v>
      </c>
      <c r="X28" s="44">
        <f>Nut_StatusTool!F22</f>
        <v>0</v>
      </c>
      <c r="Y28" s="285" t="str">
        <f>Nut_StatusTool!K22</f>
        <v/>
      </c>
      <c r="Z28" s="44" t="str">
        <f>Nut_StatusTool!L22</f>
        <v/>
      </c>
      <c r="AA28" s="44" t="str">
        <f>Nut_StatusTool!M22</f>
        <v/>
      </c>
      <c r="AB28" s="44" t="str">
        <f>Nut_StatusTool!N22</f>
        <v/>
      </c>
      <c r="AC28" s="44">
        <f>Nut_StatusTool!I22</f>
        <v>0</v>
      </c>
      <c r="AD28" s="44">
        <f>Nut_StatusTool!J22</f>
        <v>0</v>
      </c>
    </row>
    <row r="29" spans="1:30" ht="20.100000000000001" customHeight="1">
      <c r="A29" s="59" t="str">
        <f t="array" ref="A29">IF(ROWS(A$9:A29)&gt;$U$5,"",INDEX(T$13:T$512,SMALL(IF(($AA$13:$AA$512=$AA$5),ROW($A$9:$A$508)-ROW($A$9)+1,""),ROWS(A$9:A29)),,1))</f>
        <v/>
      </c>
      <c r="B29" s="389" t="str">
        <f t="array" ref="B29">IF(ROWS(B$9:B29)&gt;$U$5,"",INDEX(U$13:U$512,SMALL(IF(($AA$13:$AA$512=$AA$5),ROW($A$9:$A$508)-ROW($A$9)+1,""),ROWS(B$9:B29)),,1))</f>
        <v/>
      </c>
      <c r="C29" s="389" t="str">
        <f t="array" ref="C29">IF(ROWS(C$9:C29)&gt;$U$5,"",INDEX(V$13:V$512,SMALL(IF(($AA$13:$AA$512=$AA$5),ROW($A$9:$A$508)-ROW($A$9)+1,""),ROWS(C$9:C29)),,1))</f>
        <v/>
      </c>
      <c r="D29" s="309" t="str">
        <f t="array" ref="D29">IF(ROWS(D$9:D29)&gt;$U$5,"",INDEX(W$13:W$512,SMALL(IF(($AA$13:$AA$512=$AA$5),ROW($A$9:$A$508)-ROW($A$9)+1,""),ROWS(D$9:D29)),,1))</f>
        <v/>
      </c>
      <c r="E29" s="59" t="str">
        <f t="array" ref="E29">IF(ROWS(E$9:E29)&gt;$U$5,"",INDEX(X$13:X$512,SMALL(IF(($AA$13:$AA$512=$AA$5),ROW($A$9:$A$508)-ROW($A$9)+1,""),ROWS(E$9:E29)),,1))</f>
        <v/>
      </c>
      <c r="F29" s="59" t="str">
        <f t="array" ref="F29">IF(ROWS(F$9:F29)&gt;$U$5,"",INDEX(Y$13:Y$512,SMALL(IF(($AA$13:$AA$512=$AA$5),ROW($A$9:$A$508)-ROW($A$9)+1,""),ROWS(F$9:F29)),,1))</f>
        <v/>
      </c>
      <c r="G29" s="59" t="str">
        <f t="array" ref="G29">IF(ROWS(G$9:G29)&gt;$U$5,"",INDEX(AA$13:AA$512,SMALL(IF(($AA$13:$AA$512=$AA$5),ROW($A$9:$A$508)-ROW($A$9)+1,""),ROWS(G$9:G29)),,1))</f>
        <v/>
      </c>
      <c r="H29" s="59" t="str">
        <f t="array" ref="H29">IF(ROWS(H$9:H29)&gt;$U$5,"",INDEX(AC$13:AC$512,SMALL(IF(($AA$13:$AA$512=$AA$5),ROW($A$9:$A$508)-ROW($A$9)+1,""),ROWS(H$9:H29)),,1))</f>
        <v/>
      </c>
      <c r="I29" s="59" t="str">
        <f t="array" ref="I29">IF(ROWS(I$9:I29)&gt;$U$5,"",INDEX(AD$13:AD$512,SMALL(IF(($AA$13:$AA$512=$AA$5),ROW($A$9:$A$508)-ROW($A$9)+1,""),ROWS(I$9:I29)),,1))</f>
        <v/>
      </c>
      <c r="J29" s="105"/>
      <c r="K29" s="105"/>
      <c r="L29" s="105"/>
      <c r="M29" s="136"/>
      <c r="N29" s="44"/>
      <c r="O29" s="44"/>
      <c r="P29" s="44"/>
      <c r="Q29" s="44"/>
      <c r="R29" s="44"/>
      <c r="S29" s="44"/>
      <c r="T29" s="44">
        <f>Nut_StatusTool!A23</f>
        <v>17</v>
      </c>
      <c r="U29" s="44">
        <f>Nut_StatusTool!B23</f>
        <v>0</v>
      </c>
      <c r="V29" s="44">
        <f>Nut_StatusTool!C23</f>
        <v>0</v>
      </c>
      <c r="W29" s="44">
        <f>Nut_StatusTool!D23</f>
        <v>0</v>
      </c>
      <c r="X29" s="44">
        <f>Nut_StatusTool!F23</f>
        <v>0</v>
      </c>
      <c r="Y29" s="285" t="str">
        <f>Nut_StatusTool!K23</f>
        <v/>
      </c>
      <c r="Z29" s="44" t="str">
        <f>Nut_StatusTool!L23</f>
        <v/>
      </c>
      <c r="AA29" s="44" t="str">
        <f>Nut_StatusTool!M23</f>
        <v/>
      </c>
      <c r="AB29" s="44" t="str">
        <f>Nut_StatusTool!N23</f>
        <v/>
      </c>
      <c r="AC29" s="44">
        <f>Nut_StatusTool!I23</f>
        <v>0</v>
      </c>
      <c r="AD29" s="44">
        <f>Nut_StatusTool!J23</f>
        <v>0</v>
      </c>
    </row>
    <row r="30" spans="1:30" ht="20.100000000000001" customHeight="1">
      <c r="A30" s="59" t="str">
        <f t="array" ref="A30">IF(ROWS(A$9:A30)&gt;$U$5,"",INDEX(T$13:T$512,SMALL(IF(($AA$13:$AA$512=$AA$5),ROW($A$9:$A$508)-ROW($A$9)+1,""),ROWS(A$9:A30)),,1))</f>
        <v/>
      </c>
      <c r="B30" s="389" t="str">
        <f t="array" ref="B30">IF(ROWS(B$9:B30)&gt;$U$5,"",INDEX(U$13:U$512,SMALL(IF(($AA$13:$AA$512=$AA$5),ROW($A$9:$A$508)-ROW($A$9)+1,""),ROWS(B$9:B30)),,1))</f>
        <v/>
      </c>
      <c r="C30" s="389" t="str">
        <f t="array" ref="C30">IF(ROWS(C$9:C30)&gt;$U$5,"",INDEX(V$13:V$512,SMALL(IF(($AA$13:$AA$512=$AA$5),ROW($A$9:$A$508)-ROW($A$9)+1,""),ROWS(C$9:C30)),,1))</f>
        <v/>
      </c>
      <c r="D30" s="309" t="str">
        <f t="array" ref="D30">IF(ROWS(D$9:D30)&gt;$U$5,"",INDEX(W$13:W$512,SMALL(IF(($AA$13:$AA$512=$AA$5),ROW($A$9:$A$508)-ROW($A$9)+1,""),ROWS(D$9:D30)),,1))</f>
        <v/>
      </c>
      <c r="E30" s="59" t="str">
        <f t="array" ref="E30">IF(ROWS(E$9:E30)&gt;$U$5,"",INDEX(X$13:X$512,SMALL(IF(($AA$13:$AA$512=$AA$5),ROW($A$9:$A$508)-ROW($A$9)+1,""),ROWS(E$9:E30)),,1))</f>
        <v/>
      </c>
      <c r="F30" s="59" t="str">
        <f t="array" ref="F30">IF(ROWS(F$9:F30)&gt;$U$5,"",INDEX(Y$13:Y$512,SMALL(IF(($AA$13:$AA$512=$AA$5),ROW($A$9:$A$508)-ROW($A$9)+1,""),ROWS(F$9:F30)),,1))</f>
        <v/>
      </c>
      <c r="G30" s="59" t="str">
        <f t="array" ref="G30">IF(ROWS(G$9:G30)&gt;$U$5,"",INDEX(AA$13:AA$512,SMALL(IF(($AA$13:$AA$512=$AA$5),ROW($A$9:$A$508)-ROW($A$9)+1,""),ROWS(G$9:G30)),,1))</f>
        <v/>
      </c>
      <c r="H30" s="59" t="str">
        <f t="array" ref="H30">IF(ROWS(H$9:H30)&gt;$U$5,"",INDEX(AC$13:AC$512,SMALL(IF(($AA$13:$AA$512=$AA$5),ROW($A$9:$A$508)-ROW($A$9)+1,""),ROWS(H$9:H30)),,1))</f>
        <v/>
      </c>
      <c r="I30" s="59" t="str">
        <f t="array" ref="I30">IF(ROWS(I$9:I30)&gt;$U$5,"",INDEX(AD$13:AD$512,SMALL(IF(($AA$13:$AA$512=$AA$5),ROW($A$9:$A$508)-ROW($A$9)+1,""),ROWS(I$9:I30)),,1))</f>
        <v/>
      </c>
      <c r="J30" s="105"/>
      <c r="K30" s="105"/>
      <c r="L30" s="105"/>
      <c r="M30" s="136"/>
      <c r="N30" s="44"/>
      <c r="O30" s="44"/>
      <c r="P30" s="44"/>
      <c r="Q30" s="44"/>
      <c r="R30" s="44"/>
      <c r="S30" s="44"/>
      <c r="T30" s="44">
        <f>Nut_StatusTool!A24</f>
        <v>18</v>
      </c>
      <c r="U30" s="44">
        <f>Nut_StatusTool!B24</f>
        <v>0</v>
      </c>
      <c r="V30" s="44">
        <f>Nut_StatusTool!C24</f>
        <v>0</v>
      </c>
      <c r="W30" s="44">
        <f>Nut_StatusTool!D24</f>
        <v>0</v>
      </c>
      <c r="X30" s="44">
        <f>Nut_StatusTool!F24</f>
        <v>0</v>
      </c>
      <c r="Y30" s="285" t="str">
        <f>Nut_StatusTool!K24</f>
        <v/>
      </c>
      <c r="Z30" s="44" t="str">
        <f>Nut_StatusTool!L24</f>
        <v/>
      </c>
      <c r="AA30" s="44" t="str">
        <f>Nut_StatusTool!M24</f>
        <v/>
      </c>
      <c r="AB30" s="44" t="str">
        <f>Nut_StatusTool!N24</f>
        <v/>
      </c>
      <c r="AC30" s="44">
        <f>Nut_StatusTool!I24</f>
        <v>0</v>
      </c>
      <c r="AD30" s="44">
        <f>Nut_StatusTool!J24</f>
        <v>0</v>
      </c>
    </row>
    <row r="31" spans="1:30" ht="20.100000000000001" customHeight="1">
      <c r="A31" s="59" t="str">
        <f t="array" ref="A31">IF(ROWS(A$9:A31)&gt;$U$5,"",INDEX(T$13:T$512,SMALL(IF(($AA$13:$AA$512=$AA$5),ROW($A$9:$A$508)-ROW($A$9)+1,""),ROWS(A$9:A31)),,1))</f>
        <v/>
      </c>
      <c r="B31" s="389" t="str">
        <f t="array" ref="B31">IF(ROWS(B$9:B31)&gt;$U$5,"",INDEX(U$13:U$512,SMALL(IF(($AA$13:$AA$512=$AA$5),ROW($A$9:$A$508)-ROW($A$9)+1,""),ROWS(B$9:B31)),,1))</f>
        <v/>
      </c>
      <c r="C31" s="389" t="str">
        <f t="array" ref="C31">IF(ROWS(C$9:C31)&gt;$U$5,"",INDEX(V$13:V$512,SMALL(IF(($AA$13:$AA$512=$AA$5),ROW($A$9:$A$508)-ROW($A$9)+1,""),ROWS(C$9:C31)),,1))</f>
        <v/>
      </c>
      <c r="D31" s="309" t="str">
        <f t="array" ref="D31">IF(ROWS(D$9:D31)&gt;$U$5,"",INDEX(W$13:W$512,SMALL(IF(($AA$13:$AA$512=$AA$5),ROW($A$9:$A$508)-ROW($A$9)+1,""),ROWS(D$9:D31)),,1))</f>
        <v/>
      </c>
      <c r="E31" s="59" t="str">
        <f t="array" ref="E31">IF(ROWS(E$9:E31)&gt;$U$5,"",INDEX(X$13:X$512,SMALL(IF(($AA$13:$AA$512=$AA$5),ROW($A$9:$A$508)-ROW($A$9)+1,""),ROWS(E$9:E31)),,1))</f>
        <v/>
      </c>
      <c r="F31" s="59" t="str">
        <f t="array" ref="F31">IF(ROWS(F$9:F31)&gt;$U$5,"",INDEX(Y$13:Y$512,SMALL(IF(($AA$13:$AA$512=$AA$5),ROW($A$9:$A$508)-ROW($A$9)+1,""),ROWS(F$9:F31)),,1))</f>
        <v/>
      </c>
      <c r="G31" s="59" t="str">
        <f t="array" ref="G31">IF(ROWS(G$9:G31)&gt;$U$5,"",INDEX(AA$13:AA$512,SMALL(IF(($AA$13:$AA$512=$AA$5),ROW($A$9:$A$508)-ROW($A$9)+1,""),ROWS(G$9:G31)),,1))</f>
        <v/>
      </c>
      <c r="H31" s="59" t="str">
        <f t="array" ref="H31">IF(ROWS(H$9:H31)&gt;$U$5,"",INDEX(AC$13:AC$512,SMALL(IF(($AA$13:$AA$512=$AA$5),ROW($A$9:$A$508)-ROW($A$9)+1,""),ROWS(H$9:H31)),,1))</f>
        <v/>
      </c>
      <c r="I31" s="59" t="str">
        <f t="array" ref="I31">IF(ROWS(I$9:I31)&gt;$U$5,"",INDEX(AD$13:AD$512,SMALL(IF(($AA$13:$AA$512=$AA$5),ROW($A$9:$A$508)-ROW($A$9)+1,""),ROWS(I$9:I31)),,1))</f>
        <v/>
      </c>
      <c r="J31" s="105"/>
      <c r="K31" s="105"/>
      <c r="L31" s="105"/>
      <c r="M31" s="136"/>
      <c r="N31" s="44"/>
      <c r="O31" s="44"/>
      <c r="P31" s="44"/>
      <c r="Q31" s="44"/>
      <c r="R31" s="44"/>
      <c r="S31" s="44"/>
      <c r="T31" s="44">
        <f>Nut_StatusTool!A25</f>
        <v>19</v>
      </c>
      <c r="U31" s="44">
        <f>Nut_StatusTool!B25</f>
        <v>0</v>
      </c>
      <c r="V31" s="44">
        <f>Nut_StatusTool!C25</f>
        <v>0</v>
      </c>
      <c r="W31" s="44">
        <f>Nut_StatusTool!D25</f>
        <v>0</v>
      </c>
      <c r="X31" s="44">
        <f>Nut_StatusTool!F25</f>
        <v>0</v>
      </c>
      <c r="Y31" s="285" t="str">
        <f>Nut_StatusTool!K25</f>
        <v/>
      </c>
      <c r="Z31" s="44" t="str">
        <f>Nut_StatusTool!L25</f>
        <v/>
      </c>
      <c r="AA31" s="44" t="str">
        <f>Nut_StatusTool!M25</f>
        <v/>
      </c>
      <c r="AB31" s="44" t="str">
        <f>Nut_StatusTool!N25</f>
        <v/>
      </c>
      <c r="AC31" s="44">
        <f>Nut_StatusTool!I25</f>
        <v>0</v>
      </c>
      <c r="AD31" s="44">
        <f>Nut_StatusTool!J25</f>
        <v>0</v>
      </c>
    </row>
    <row r="32" spans="1:30" ht="20.100000000000001" customHeight="1">
      <c r="A32" s="59" t="str">
        <f t="array" ref="A32">IF(ROWS(A$9:A32)&gt;$U$5,"",INDEX(T$13:T$512,SMALL(IF(($AA$13:$AA$512=$AA$5),ROW($A$9:$A$508)-ROW($A$9)+1,""),ROWS(A$9:A32)),,1))</f>
        <v/>
      </c>
      <c r="B32" s="389" t="str">
        <f t="array" ref="B32">IF(ROWS(B$9:B32)&gt;$U$5,"",INDEX(U$13:U$512,SMALL(IF(($AA$13:$AA$512=$AA$5),ROW($A$9:$A$508)-ROW($A$9)+1,""),ROWS(B$9:B32)),,1))</f>
        <v/>
      </c>
      <c r="C32" s="389" t="str">
        <f t="array" ref="C32">IF(ROWS(C$9:C32)&gt;$U$5,"",INDEX(V$13:V$512,SMALL(IF(($AA$13:$AA$512=$AA$5),ROW($A$9:$A$508)-ROW($A$9)+1,""),ROWS(C$9:C32)),,1))</f>
        <v/>
      </c>
      <c r="D32" s="309" t="str">
        <f t="array" ref="D32">IF(ROWS(D$9:D32)&gt;$U$5,"",INDEX(W$13:W$512,SMALL(IF(($AA$13:$AA$512=$AA$5),ROW($A$9:$A$508)-ROW($A$9)+1,""),ROWS(D$9:D32)),,1))</f>
        <v/>
      </c>
      <c r="E32" s="59" t="str">
        <f t="array" ref="E32">IF(ROWS(E$9:E32)&gt;$U$5,"",INDEX(X$13:X$512,SMALL(IF(($AA$13:$AA$512=$AA$5),ROW($A$9:$A$508)-ROW($A$9)+1,""),ROWS(E$9:E32)),,1))</f>
        <v/>
      </c>
      <c r="F32" s="59" t="str">
        <f t="array" ref="F32">IF(ROWS(F$9:F32)&gt;$U$5,"",INDEX(Y$13:Y$512,SMALL(IF(($AA$13:$AA$512=$AA$5),ROW($A$9:$A$508)-ROW($A$9)+1,""),ROWS(F$9:F32)),,1))</f>
        <v/>
      </c>
      <c r="G32" s="59" t="str">
        <f t="array" ref="G32">IF(ROWS(G$9:G32)&gt;$U$5,"",INDEX(AA$13:AA$512,SMALL(IF(($AA$13:$AA$512=$AA$5),ROW($A$9:$A$508)-ROW($A$9)+1,""),ROWS(G$9:G32)),,1))</f>
        <v/>
      </c>
      <c r="H32" s="59" t="str">
        <f t="array" ref="H32">IF(ROWS(H$9:H32)&gt;$U$5,"",INDEX(AC$13:AC$512,SMALL(IF(($AA$13:$AA$512=$AA$5),ROW($A$9:$A$508)-ROW($A$9)+1,""),ROWS(H$9:H32)),,1))</f>
        <v/>
      </c>
      <c r="I32" s="59" t="str">
        <f t="array" ref="I32">IF(ROWS(I$9:I32)&gt;$U$5,"",INDEX(AD$13:AD$512,SMALL(IF(($AA$13:$AA$512=$AA$5),ROW($A$9:$A$508)-ROW($A$9)+1,""),ROWS(I$9:I32)),,1))</f>
        <v/>
      </c>
      <c r="J32" s="105"/>
      <c r="K32" s="105"/>
      <c r="L32" s="105"/>
      <c r="M32" s="136"/>
      <c r="N32" s="44"/>
      <c r="O32" s="44"/>
      <c r="P32" s="44"/>
      <c r="Q32" s="44"/>
      <c r="R32" s="44"/>
      <c r="S32" s="44"/>
      <c r="T32" s="44">
        <f>Nut_StatusTool!A26</f>
        <v>20</v>
      </c>
      <c r="U32" s="44">
        <f>Nut_StatusTool!B26</f>
        <v>0</v>
      </c>
      <c r="V32" s="44">
        <f>Nut_StatusTool!C26</f>
        <v>0</v>
      </c>
      <c r="W32" s="44">
        <f>Nut_StatusTool!D26</f>
        <v>0</v>
      </c>
      <c r="X32" s="44">
        <f>Nut_StatusTool!F26</f>
        <v>0</v>
      </c>
      <c r="Y32" s="285" t="str">
        <f>Nut_StatusTool!K26</f>
        <v/>
      </c>
      <c r="Z32" s="44" t="str">
        <f>Nut_StatusTool!L26</f>
        <v/>
      </c>
      <c r="AA32" s="44" t="str">
        <f>Nut_StatusTool!M26</f>
        <v/>
      </c>
      <c r="AB32" s="44" t="str">
        <f>Nut_StatusTool!N26</f>
        <v/>
      </c>
      <c r="AC32" s="44">
        <f>Nut_StatusTool!I26</f>
        <v>0</v>
      </c>
      <c r="AD32" s="44">
        <f>Nut_StatusTool!J26</f>
        <v>0</v>
      </c>
    </row>
    <row r="33" spans="1:30" ht="20.100000000000001" customHeight="1">
      <c r="A33" s="59" t="str">
        <f t="array" ref="A33">IF(ROWS(A$9:A33)&gt;$U$5,"",INDEX(T$13:T$512,SMALL(IF(($AA$13:$AA$512=$AA$5),ROW($A$9:$A$508)-ROW($A$9)+1,""),ROWS(A$9:A33)),,1))</f>
        <v/>
      </c>
      <c r="B33" s="389" t="str">
        <f t="array" ref="B33">IF(ROWS(B$9:B33)&gt;$U$5,"",INDEX(U$13:U$512,SMALL(IF(($AA$13:$AA$512=$AA$5),ROW($A$9:$A$508)-ROW($A$9)+1,""),ROWS(B$9:B33)),,1))</f>
        <v/>
      </c>
      <c r="C33" s="389" t="str">
        <f t="array" ref="C33">IF(ROWS(C$9:C33)&gt;$U$5,"",INDEX(V$13:V$512,SMALL(IF(($AA$13:$AA$512=$AA$5),ROW($A$9:$A$508)-ROW($A$9)+1,""),ROWS(C$9:C33)),,1))</f>
        <v/>
      </c>
      <c r="D33" s="309" t="str">
        <f t="array" ref="D33">IF(ROWS(D$9:D33)&gt;$U$5,"",INDEX(W$13:W$512,SMALL(IF(($AA$13:$AA$512=$AA$5),ROW($A$9:$A$508)-ROW($A$9)+1,""),ROWS(D$9:D33)),,1))</f>
        <v/>
      </c>
      <c r="E33" s="59" t="str">
        <f t="array" ref="E33">IF(ROWS(E$9:E33)&gt;$U$5,"",INDEX(X$13:X$512,SMALL(IF(($AA$13:$AA$512=$AA$5),ROW($A$9:$A$508)-ROW($A$9)+1,""),ROWS(E$9:E33)),,1))</f>
        <v/>
      </c>
      <c r="F33" s="59" t="str">
        <f t="array" ref="F33">IF(ROWS(F$9:F33)&gt;$U$5,"",INDEX(Y$13:Y$512,SMALL(IF(($AA$13:$AA$512=$AA$5),ROW($A$9:$A$508)-ROW($A$9)+1,""),ROWS(F$9:F33)),,1))</f>
        <v/>
      </c>
      <c r="G33" s="59" t="str">
        <f t="array" ref="G33">IF(ROWS(G$9:G33)&gt;$U$5,"",INDEX(AA$13:AA$512,SMALL(IF(($AA$13:$AA$512=$AA$5),ROW($A$9:$A$508)-ROW($A$9)+1,""),ROWS(G$9:G33)),,1))</f>
        <v/>
      </c>
      <c r="H33" s="59" t="str">
        <f t="array" ref="H33">IF(ROWS(H$9:H33)&gt;$U$5,"",INDEX(AC$13:AC$512,SMALL(IF(($AA$13:$AA$512=$AA$5),ROW($A$9:$A$508)-ROW($A$9)+1,""),ROWS(H$9:H33)),,1))</f>
        <v/>
      </c>
      <c r="I33" s="59" t="str">
        <f t="array" ref="I33">IF(ROWS(I$9:I33)&gt;$U$5,"",INDEX(AD$13:AD$512,SMALL(IF(($AA$13:$AA$512=$AA$5),ROW($A$9:$A$508)-ROW($A$9)+1,""),ROWS(I$9:I33)),,1))</f>
        <v/>
      </c>
      <c r="J33" s="105"/>
      <c r="K33" s="105"/>
      <c r="L33" s="105"/>
      <c r="M33" s="136"/>
      <c r="N33" s="44"/>
      <c r="O33" s="44"/>
      <c r="P33" s="44"/>
      <c r="Q33" s="44"/>
      <c r="R33" s="44"/>
      <c r="S33" s="44"/>
      <c r="T33" s="44">
        <f>Nut_StatusTool!A27</f>
        <v>21</v>
      </c>
      <c r="U33" s="44">
        <f>Nut_StatusTool!B27</f>
        <v>0</v>
      </c>
      <c r="V33" s="44">
        <f>Nut_StatusTool!C27</f>
        <v>0</v>
      </c>
      <c r="W33" s="44">
        <f>Nut_StatusTool!D27</f>
        <v>0</v>
      </c>
      <c r="X33" s="44">
        <f>Nut_StatusTool!F27</f>
        <v>0</v>
      </c>
      <c r="Y33" s="285" t="str">
        <f>Nut_StatusTool!K27</f>
        <v/>
      </c>
      <c r="Z33" s="44" t="str">
        <f>Nut_StatusTool!L27</f>
        <v/>
      </c>
      <c r="AA33" s="44" t="str">
        <f>Nut_StatusTool!M27</f>
        <v/>
      </c>
      <c r="AB33" s="44" t="str">
        <f>Nut_StatusTool!N27</f>
        <v/>
      </c>
      <c r="AC33" s="44">
        <f>Nut_StatusTool!I27</f>
        <v>0</v>
      </c>
      <c r="AD33" s="44">
        <f>Nut_StatusTool!J27</f>
        <v>0</v>
      </c>
    </row>
    <row r="34" spans="1:30" ht="20.100000000000001" customHeight="1">
      <c r="A34" s="59" t="str">
        <f t="array" ref="A34">IF(ROWS(A$9:A34)&gt;$U$5,"",INDEX(T$13:T$512,SMALL(IF(($AA$13:$AA$512=$AA$5),ROW($A$9:$A$508)-ROW($A$9)+1,""),ROWS(A$9:A34)),,1))</f>
        <v/>
      </c>
      <c r="B34" s="389" t="str">
        <f t="array" ref="B34">IF(ROWS(B$9:B34)&gt;$U$5,"",INDEX(U$13:U$512,SMALL(IF(($AA$13:$AA$512=$AA$5),ROW($A$9:$A$508)-ROW($A$9)+1,""),ROWS(B$9:B34)),,1))</f>
        <v/>
      </c>
      <c r="C34" s="389" t="str">
        <f t="array" ref="C34">IF(ROWS(C$9:C34)&gt;$U$5,"",INDEX(V$13:V$512,SMALL(IF(($AA$13:$AA$512=$AA$5),ROW($A$9:$A$508)-ROW($A$9)+1,""),ROWS(C$9:C34)),,1))</f>
        <v/>
      </c>
      <c r="D34" s="309" t="str">
        <f t="array" ref="D34">IF(ROWS(D$9:D34)&gt;$U$5,"",INDEX(W$13:W$512,SMALL(IF(($AA$13:$AA$512=$AA$5),ROW($A$9:$A$508)-ROW($A$9)+1,""),ROWS(D$9:D34)),,1))</f>
        <v/>
      </c>
      <c r="E34" s="59" t="str">
        <f t="array" ref="E34">IF(ROWS(E$9:E34)&gt;$U$5,"",INDEX(X$13:X$512,SMALL(IF(($AA$13:$AA$512=$AA$5),ROW($A$9:$A$508)-ROW($A$9)+1,""),ROWS(E$9:E34)),,1))</f>
        <v/>
      </c>
      <c r="F34" s="59" t="str">
        <f t="array" ref="F34">IF(ROWS(F$9:F34)&gt;$U$5,"",INDEX(Y$13:Y$512,SMALL(IF(($AA$13:$AA$512=$AA$5),ROW($A$9:$A$508)-ROW($A$9)+1,""),ROWS(F$9:F34)),,1))</f>
        <v/>
      </c>
      <c r="G34" s="59" t="str">
        <f t="array" ref="G34">IF(ROWS(G$9:G34)&gt;$U$5,"",INDEX(AA$13:AA$512,SMALL(IF(($AA$13:$AA$512=$AA$5),ROW($A$9:$A$508)-ROW($A$9)+1,""),ROWS(G$9:G34)),,1))</f>
        <v/>
      </c>
      <c r="H34" s="59" t="str">
        <f t="array" ref="H34">IF(ROWS(H$9:H34)&gt;$U$5,"",INDEX(AC$13:AC$512,SMALL(IF(($AA$13:$AA$512=$AA$5),ROW($A$9:$A$508)-ROW($A$9)+1,""),ROWS(H$9:H34)),,1))</f>
        <v/>
      </c>
      <c r="I34" s="59" t="str">
        <f t="array" ref="I34">IF(ROWS(I$9:I34)&gt;$U$5,"",INDEX(AD$13:AD$512,SMALL(IF(($AA$13:$AA$512=$AA$5),ROW($A$9:$A$508)-ROW($A$9)+1,""),ROWS(I$9:I34)),,1))</f>
        <v/>
      </c>
      <c r="J34" s="105"/>
      <c r="K34" s="105"/>
      <c r="L34" s="105"/>
      <c r="M34" s="136"/>
      <c r="N34" s="44"/>
      <c r="O34" s="44"/>
      <c r="P34" s="44"/>
      <c r="Q34" s="44"/>
      <c r="R34" s="44"/>
      <c r="S34" s="44"/>
      <c r="T34" s="44">
        <f>Nut_StatusTool!A28</f>
        <v>22</v>
      </c>
      <c r="U34" s="44">
        <f>Nut_StatusTool!B28</f>
        <v>0</v>
      </c>
      <c r="V34" s="44">
        <f>Nut_StatusTool!C28</f>
        <v>0</v>
      </c>
      <c r="W34" s="44">
        <f>Nut_StatusTool!D28</f>
        <v>0</v>
      </c>
      <c r="X34" s="44">
        <f>Nut_StatusTool!F28</f>
        <v>0</v>
      </c>
      <c r="Y34" s="285" t="str">
        <f>Nut_StatusTool!K28</f>
        <v/>
      </c>
      <c r="Z34" s="44" t="str">
        <f>Nut_StatusTool!L28</f>
        <v/>
      </c>
      <c r="AA34" s="44" t="str">
        <f>Nut_StatusTool!M28</f>
        <v/>
      </c>
      <c r="AB34" s="44" t="str">
        <f>Nut_StatusTool!N28</f>
        <v/>
      </c>
      <c r="AC34" s="44">
        <f>Nut_StatusTool!I28</f>
        <v>0</v>
      </c>
      <c r="AD34" s="44">
        <f>Nut_StatusTool!J28</f>
        <v>0</v>
      </c>
    </row>
    <row r="35" spans="1:30" ht="20.100000000000001" customHeight="1">
      <c r="A35" s="59" t="str">
        <f t="array" ref="A35">IF(ROWS(A$9:A35)&gt;$U$5,"",INDEX(T$13:T$512,SMALL(IF(($AA$13:$AA$512=$AA$5),ROW($A$9:$A$508)-ROW($A$9)+1,""),ROWS(A$9:A35)),,1))</f>
        <v/>
      </c>
      <c r="B35" s="389" t="str">
        <f t="array" ref="B35">IF(ROWS(B$9:B35)&gt;$U$5,"",INDEX(U$13:U$512,SMALL(IF(($AA$13:$AA$512=$AA$5),ROW($A$9:$A$508)-ROW($A$9)+1,""),ROWS(B$9:B35)),,1))</f>
        <v/>
      </c>
      <c r="C35" s="389" t="str">
        <f t="array" ref="C35">IF(ROWS(C$9:C35)&gt;$U$5,"",INDEX(V$13:V$512,SMALL(IF(($AA$13:$AA$512=$AA$5),ROW($A$9:$A$508)-ROW($A$9)+1,""),ROWS(C$9:C35)),,1))</f>
        <v/>
      </c>
      <c r="D35" s="309" t="str">
        <f t="array" ref="D35">IF(ROWS(D$9:D35)&gt;$U$5,"",INDEX(W$13:W$512,SMALL(IF(($AA$13:$AA$512=$AA$5),ROW($A$9:$A$508)-ROW($A$9)+1,""),ROWS(D$9:D35)),,1))</f>
        <v/>
      </c>
      <c r="E35" s="59" t="str">
        <f t="array" ref="E35">IF(ROWS(E$9:E35)&gt;$U$5,"",INDEX(X$13:X$512,SMALL(IF(($AA$13:$AA$512=$AA$5),ROW($A$9:$A$508)-ROW($A$9)+1,""),ROWS(E$9:E35)),,1))</f>
        <v/>
      </c>
      <c r="F35" s="59" t="str">
        <f t="array" ref="F35">IF(ROWS(F$9:F35)&gt;$U$5,"",INDEX(Y$13:Y$512,SMALL(IF(($AA$13:$AA$512=$AA$5),ROW($A$9:$A$508)-ROW($A$9)+1,""),ROWS(F$9:F35)),,1))</f>
        <v/>
      </c>
      <c r="G35" s="59" t="str">
        <f t="array" ref="G35">IF(ROWS(G$9:G35)&gt;$U$5,"",INDEX(AA$13:AA$512,SMALL(IF(($AA$13:$AA$512=$AA$5),ROW($A$9:$A$508)-ROW($A$9)+1,""),ROWS(G$9:G35)),,1))</f>
        <v/>
      </c>
      <c r="H35" s="59" t="str">
        <f t="array" ref="H35">IF(ROWS(H$9:H35)&gt;$U$5,"",INDEX(AC$13:AC$512,SMALL(IF(($AA$13:$AA$512=$AA$5),ROW($A$9:$A$508)-ROW($A$9)+1,""),ROWS(H$9:H35)),,1))</f>
        <v/>
      </c>
      <c r="I35" s="59" t="str">
        <f t="array" ref="I35">IF(ROWS(I$9:I35)&gt;$U$5,"",INDEX(AD$13:AD$512,SMALL(IF(($AA$13:$AA$512=$AA$5),ROW($A$9:$A$508)-ROW($A$9)+1,""),ROWS(I$9:I35)),,1))</f>
        <v/>
      </c>
      <c r="J35" s="105"/>
      <c r="K35" s="105"/>
      <c r="L35" s="105"/>
      <c r="M35" s="136"/>
      <c r="N35" s="44"/>
      <c r="O35" s="44"/>
      <c r="P35" s="44"/>
      <c r="Q35" s="44"/>
      <c r="R35" s="44"/>
      <c r="S35" s="44"/>
      <c r="T35" s="44">
        <f>Nut_StatusTool!A29</f>
        <v>23</v>
      </c>
      <c r="U35" s="44">
        <f>Nut_StatusTool!B29</f>
        <v>0</v>
      </c>
      <c r="V35" s="44">
        <f>Nut_StatusTool!C29</f>
        <v>0</v>
      </c>
      <c r="W35" s="44">
        <f>Nut_StatusTool!D29</f>
        <v>0</v>
      </c>
      <c r="X35" s="44">
        <f>Nut_StatusTool!F29</f>
        <v>0</v>
      </c>
      <c r="Y35" s="285" t="str">
        <f>Nut_StatusTool!K29</f>
        <v/>
      </c>
      <c r="Z35" s="44" t="str">
        <f>Nut_StatusTool!L29</f>
        <v/>
      </c>
      <c r="AA35" s="44" t="str">
        <f>Nut_StatusTool!M29</f>
        <v/>
      </c>
      <c r="AB35" s="44" t="str">
        <f>Nut_StatusTool!N29</f>
        <v/>
      </c>
      <c r="AC35" s="44">
        <f>Nut_StatusTool!I29</f>
        <v>0</v>
      </c>
      <c r="AD35" s="44">
        <f>Nut_StatusTool!J29</f>
        <v>0</v>
      </c>
    </row>
    <row r="36" spans="1:30" ht="20.100000000000001" customHeight="1">
      <c r="A36" s="59" t="str">
        <f t="array" ref="A36">IF(ROWS(A$9:A36)&gt;$U$5,"",INDEX(T$13:T$512,SMALL(IF(($AA$13:$AA$512=$AA$5),ROW($A$9:$A$508)-ROW($A$9)+1,""),ROWS(A$9:A36)),,1))</f>
        <v/>
      </c>
      <c r="B36" s="389" t="str">
        <f t="array" ref="B36">IF(ROWS(B$9:B36)&gt;$U$5,"",INDEX(U$13:U$512,SMALL(IF(($AA$13:$AA$512=$AA$5),ROW($A$9:$A$508)-ROW($A$9)+1,""),ROWS(B$9:B36)),,1))</f>
        <v/>
      </c>
      <c r="C36" s="389" t="str">
        <f t="array" ref="C36">IF(ROWS(C$9:C36)&gt;$U$5,"",INDEX(V$13:V$512,SMALL(IF(($AA$13:$AA$512=$AA$5),ROW($A$9:$A$508)-ROW($A$9)+1,""),ROWS(C$9:C36)),,1))</f>
        <v/>
      </c>
      <c r="D36" s="309" t="str">
        <f t="array" ref="D36">IF(ROWS(D$9:D36)&gt;$U$5,"",INDEX(W$13:W$512,SMALL(IF(($AA$13:$AA$512=$AA$5),ROW($A$9:$A$508)-ROW($A$9)+1,""),ROWS(D$9:D36)),,1))</f>
        <v/>
      </c>
      <c r="E36" s="59" t="str">
        <f t="array" ref="E36">IF(ROWS(E$9:E36)&gt;$U$5,"",INDEX(X$13:X$512,SMALL(IF(($AA$13:$AA$512=$AA$5),ROW($A$9:$A$508)-ROW($A$9)+1,""),ROWS(E$9:E36)),,1))</f>
        <v/>
      </c>
      <c r="F36" s="59" t="str">
        <f t="array" ref="F36">IF(ROWS(F$9:F36)&gt;$U$5,"",INDEX(Y$13:Y$512,SMALL(IF(($AA$13:$AA$512=$AA$5),ROW($A$9:$A$508)-ROW($A$9)+1,""),ROWS(F$9:F36)),,1))</f>
        <v/>
      </c>
      <c r="G36" s="59" t="str">
        <f t="array" ref="G36">IF(ROWS(G$9:G36)&gt;$U$5,"",INDEX(AA$13:AA$512,SMALL(IF(($AA$13:$AA$512=$AA$5),ROW($A$9:$A$508)-ROW($A$9)+1,""),ROWS(G$9:G36)),,1))</f>
        <v/>
      </c>
      <c r="H36" s="59" t="str">
        <f t="array" ref="H36">IF(ROWS(H$9:H36)&gt;$U$5,"",INDEX(AC$13:AC$512,SMALL(IF(($AA$13:$AA$512=$AA$5),ROW($A$9:$A$508)-ROW($A$9)+1,""),ROWS(H$9:H36)),,1))</f>
        <v/>
      </c>
      <c r="I36" s="59" t="str">
        <f t="array" ref="I36">IF(ROWS(I$9:I36)&gt;$U$5,"",INDEX(AD$13:AD$512,SMALL(IF(($AA$13:$AA$512=$AA$5),ROW($A$9:$A$508)-ROW($A$9)+1,""),ROWS(I$9:I36)),,1))</f>
        <v/>
      </c>
      <c r="J36" s="105"/>
      <c r="K36" s="105"/>
      <c r="L36" s="105"/>
      <c r="M36" s="136"/>
      <c r="N36" s="44"/>
      <c r="O36" s="44"/>
      <c r="P36" s="44"/>
      <c r="Q36" s="44"/>
      <c r="R36" s="44"/>
      <c r="S36" s="44"/>
      <c r="T36" s="44">
        <f>Nut_StatusTool!A30</f>
        <v>24</v>
      </c>
      <c r="U36" s="44">
        <f>Nut_StatusTool!B30</f>
        <v>0</v>
      </c>
      <c r="V36" s="44">
        <f>Nut_StatusTool!C30</f>
        <v>0</v>
      </c>
      <c r="W36" s="44">
        <f>Nut_StatusTool!D30</f>
        <v>0</v>
      </c>
      <c r="X36" s="44">
        <f>Nut_StatusTool!F30</f>
        <v>0</v>
      </c>
      <c r="Y36" s="285" t="str">
        <f>Nut_StatusTool!K30</f>
        <v/>
      </c>
      <c r="Z36" s="44" t="str">
        <f>Nut_StatusTool!L30</f>
        <v/>
      </c>
      <c r="AA36" s="44" t="str">
        <f>Nut_StatusTool!M30</f>
        <v/>
      </c>
      <c r="AB36" s="44" t="str">
        <f>Nut_StatusTool!N30</f>
        <v/>
      </c>
      <c r="AC36" s="44">
        <f>Nut_StatusTool!I30</f>
        <v>0</v>
      </c>
      <c r="AD36" s="44">
        <f>Nut_StatusTool!J30</f>
        <v>0</v>
      </c>
    </row>
    <row r="37" spans="1:30" ht="20.100000000000001" customHeight="1">
      <c r="A37" s="59" t="str">
        <f t="array" ref="A37">IF(ROWS(A$9:A37)&gt;$U$5,"",INDEX(T$13:T$512,SMALL(IF(($AA$13:$AA$512=$AA$5),ROW($A$9:$A$508)-ROW($A$9)+1,""),ROWS(A$9:A37)),,1))</f>
        <v/>
      </c>
      <c r="B37" s="389" t="str">
        <f t="array" ref="B37">IF(ROWS(B$9:B37)&gt;$U$5,"",INDEX(U$13:U$512,SMALL(IF(($AA$13:$AA$512=$AA$5),ROW($A$9:$A$508)-ROW($A$9)+1,""),ROWS(B$9:B37)),,1))</f>
        <v/>
      </c>
      <c r="C37" s="389" t="str">
        <f t="array" ref="C37">IF(ROWS(C$9:C37)&gt;$U$5,"",INDEX(V$13:V$512,SMALL(IF(($AA$13:$AA$512=$AA$5),ROW($A$9:$A$508)-ROW($A$9)+1,""),ROWS(C$9:C37)),,1))</f>
        <v/>
      </c>
      <c r="D37" s="309" t="str">
        <f t="array" ref="D37">IF(ROWS(D$9:D37)&gt;$U$5,"",INDEX(W$13:W$512,SMALL(IF(($AA$13:$AA$512=$AA$5),ROW($A$9:$A$508)-ROW($A$9)+1,""),ROWS(D$9:D37)),,1))</f>
        <v/>
      </c>
      <c r="E37" s="59" t="str">
        <f t="array" ref="E37">IF(ROWS(E$9:E37)&gt;$U$5,"",INDEX(X$13:X$512,SMALL(IF(($AA$13:$AA$512=$AA$5),ROW($A$9:$A$508)-ROW($A$9)+1,""),ROWS(E$9:E37)),,1))</f>
        <v/>
      </c>
      <c r="F37" s="59" t="str">
        <f t="array" ref="F37">IF(ROWS(F$9:F37)&gt;$U$5,"",INDEX(Y$13:Y$512,SMALL(IF(($AA$13:$AA$512=$AA$5),ROW($A$9:$A$508)-ROW($A$9)+1,""),ROWS(F$9:F37)),,1))</f>
        <v/>
      </c>
      <c r="G37" s="59" t="str">
        <f t="array" ref="G37">IF(ROWS(G$9:G37)&gt;$U$5,"",INDEX(AA$13:AA$512,SMALL(IF(($AA$13:$AA$512=$AA$5),ROW($A$9:$A$508)-ROW($A$9)+1,""),ROWS(G$9:G37)),,1))</f>
        <v/>
      </c>
      <c r="H37" s="59" t="str">
        <f t="array" ref="H37">IF(ROWS(H$9:H37)&gt;$U$5,"",INDEX(AC$13:AC$512,SMALL(IF(($AA$13:$AA$512=$AA$5),ROW($A$9:$A$508)-ROW($A$9)+1,""),ROWS(H$9:H37)),,1))</f>
        <v/>
      </c>
      <c r="I37" s="59" t="str">
        <f t="array" ref="I37">IF(ROWS(I$9:I37)&gt;$U$5,"",INDEX(AD$13:AD$512,SMALL(IF(($AA$13:$AA$512=$AA$5),ROW($A$9:$A$508)-ROW($A$9)+1,""),ROWS(I$9:I37)),,1))</f>
        <v/>
      </c>
      <c r="J37" s="105"/>
      <c r="K37" s="105"/>
      <c r="L37" s="105"/>
      <c r="M37" s="136"/>
      <c r="N37" s="44"/>
      <c r="O37" s="44"/>
      <c r="P37" s="44"/>
      <c r="Q37" s="44"/>
      <c r="R37" s="44"/>
      <c r="S37" s="44"/>
      <c r="T37" s="44">
        <f>Nut_StatusTool!A31</f>
        <v>25</v>
      </c>
      <c r="U37" s="44">
        <f>Nut_StatusTool!B31</f>
        <v>0</v>
      </c>
      <c r="V37" s="44">
        <f>Nut_StatusTool!C31</f>
        <v>0</v>
      </c>
      <c r="W37" s="44">
        <f>Nut_StatusTool!D31</f>
        <v>0</v>
      </c>
      <c r="X37" s="44">
        <f>Nut_StatusTool!F31</f>
        <v>0</v>
      </c>
      <c r="Y37" s="285" t="str">
        <f>Nut_StatusTool!K31</f>
        <v/>
      </c>
      <c r="Z37" s="44" t="str">
        <f>Nut_StatusTool!L31</f>
        <v/>
      </c>
      <c r="AA37" s="44" t="str">
        <f>Nut_StatusTool!M31</f>
        <v/>
      </c>
      <c r="AB37" s="44" t="str">
        <f>Nut_StatusTool!N31</f>
        <v/>
      </c>
      <c r="AC37" s="44">
        <f>Nut_StatusTool!I31</f>
        <v>0</v>
      </c>
      <c r="AD37" s="44">
        <f>Nut_StatusTool!J31</f>
        <v>0</v>
      </c>
    </row>
    <row r="38" spans="1:30" ht="20.100000000000001" customHeight="1">
      <c r="A38" s="59" t="str">
        <f t="array" ref="A38">IF(ROWS(A$9:A38)&gt;$U$5,"",INDEX(T$13:T$512,SMALL(IF(($AA$13:$AA$512=$AA$5),ROW($A$9:$A$508)-ROW($A$9)+1,""),ROWS(A$9:A38)),,1))</f>
        <v/>
      </c>
      <c r="B38" s="389" t="str">
        <f t="array" ref="B38">IF(ROWS(B$9:B38)&gt;$U$5,"",INDEX(U$13:U$512,SMALL(IF(($AA$13:$AA$512=$AA$5),ROW($A$9:$A$508)-ROW($A$9)+1,""),ROWS(B$9:B38)),,1))</f>
        <v/>
      </c>
      <c r="C38" s="389" t="str">
        <f t="array" ref="C38">IF(ROWS(C$9:C38)&gt;$U$5,"",INDEX(V$13:V$512,SMALL(IF(($AA$13:$AA$512=$AA$5),ROW($A$9:$A$508)-ROW($A$9)+1,""),ROWS(C$9:C38)),,1))</f>
        <v/>
      </c>
      <c r="D38" s="309" t="str">
        <f t="array" ref="D38">IF(ROWS(D$9:D38)&gt;$U$5,"",INDEX(W$13:W$512,SMALL(IF(($AA$13:$AA$512=$AA$5),ROW($A$9:$A$508)-ROW($A$9)+1,""),ROWS(D$9:D38)),,1))</f>
        <v/>
      </c>
      <c r="E38" s="59" t="str">
        <f t="array" ref="E38">IF(ROWS(E$9:E38)&gt;$U$5,"",INDEX(X$13:X$512,SMALL(IF(($AA$13:$AA$512=$AA$5),ROW($A$9:$A$508)-ROW($A$9)+1,""),ROWS(E$9:E38)),,1))</f>
        <v/>
      </c>
      <c r="F38" s="59" t="str">
        <f t="array" ref="F38">IF(ROWS(F$9:F38)&gt;$U$5,"",INDEX(Y$13:Y$512,SMALL(IF(($AA$13:$AA$512=$AA$5),ROW($A$9:$A$508)-ROW($A$9)+1,""),ROWS(F$9:F38)),,1))</f>
        <v/>
      </c>
      <c r="G38" s="59" t="str">
        <f t="array" ref="G38">IF(ROWS(G$9:G38)&gt;$U$5,"",INDEX(AA$13:AA$512,SMALL(IF(($AA$13:$AA$512=$AA$5),ROW($A$9:$A$508)-ROW($A$9)+1,""),ROWS(G$9:G38)),,1))</f>
        <v/>
      </c>
      <c r="H38" s="59" t="str">
        <f t="array" ref="H38">IF(ROWS(H$9:H38)&gt;$U$5,"",INDEX(AC$13:AC$512,SMALL(IF(($AA$13:$AA$512=$AA$5),ROW($A$9:$A$508)-ROW($A$9)+1,""),ROWS(H$9:H38)),,1))</f>
        <v/>
      </c>
      <c r="I38" s="59" t="str">
        <f t="array" ref="I38">IF(ROWS(I$9:I38)&gt;$U$5,"",INDEX(AD$13:AD$512,SMALL(IF(($AA$13:$AA$512=$AA$5),ROW($A$9:$A$508)-ROW($A$9)+1,""),ROWS(I$9:I38)),,1))</f>
        <v/>
      </c>
      <c r="J38" s="105"/>
      <c r="K38" s="105"/>
      <c r="L38" s="105"/>
      <c r="M38" s="136"/>
      <c r="N38" s="44"/>
      <c r="O38" s="44"/>
      <c r="P38" s="44"/>
      <c r="Q38" s="44"/>
      <c r="R38" s="44"/>
      <c r="S38" s="44"/>
      <c r="T38" s="44">
        <f>Nut_StatusTool!A32</f>
        <v>26</v>
      </c>
      <c r="U38" s="44">
        <f>Nut_StatusTool!B32</f>
        <v>0</v>
      </c>
      <c r="V38" s="44">
        <f>Nut_StatusTool!C32</f>
        <v>0</v>
      </c>
      <c r="W38" s="44">
        <f>Nut_StatusTool!D32</f>
        <v>0</v>
      </c>
      <c r="X38" s="44">
        <f>Nut_StatusTool!F32</f>
        <v>0</v>
      </c>
      <c r="Y38" s="285" t="str">
        <f>Nut_StatusTool!K32</f>
        <v/>
      </c>
      <c r="Z38" s="44" t="str">
        <f>Nut_StatusTool!L32</f>
        <v/>
      </c>
      <c r="AA38" s="44" t="str">
        <f>Nut_StatusTool!M32</f>
        <v/>
      </c>
      <c r="AB38" s="44" t="str">
        <f>Nut_StatusTool!N32</f>
        <v/>
      </c>
      <c r="AC38" s="44">
        <f>Nut_StatusTool!I32</f>
        <v>0</v>
      </c>
      <c r="AD38" s="44">
        <f>Nut_StatusTool!J32</f>
        <v>0</v>
      </c>
    </row>
    <row r="39" spans="1:30" ht="20.100000000000001" customHeight="1">
      <c r="A39" s="59" t="str">
        <f t="array" ref="A39">IF(ROWS(A$9:A39)&gt;$U$5,"",INDEX(T$13:T$512,SMALL(IF(($AA$13:$AA$512=$AA$5),ROW($A$9:$A$508)-ROW($A$9)+1,""),ROWS(A$9:A39)),,1))</f>
        <v/>
      </c>
      <c r="B39" s="389" t="str">
        <f t="array" ref="B39">IF(ROWS(B$9:B39)&gt;$U$5,"",INDEX(U$13:U$512,SMALL(IF(($AA$13:$AA$512=$AA$5),ROW($A$9:$A$508)-ROW($A$9)+1,""),ROWS(B$9:B39)),,1))</f>
        <v/>
      </c>
      <c r="C39" s="389" t="str">
        <f t="array" ref="C39">IF(ROWS(C$9:C39)&gt;$U$5,"",INDEX(V$13:V$512,SMALL(IF(($AA$13:$AA$512=$AA$5),ROW($A$9:$A$508)-ROW($A$9)+1,""),ROWS(C$9:C39)),,1))</f>
        <v/>
      </c>
      <c r="D39" s="309" t="str">
        <f t="array" ref="D39">IF(ROWS(D$9:D39)&gt;$U$5,"",INDEX(W$13:W$512,SMALL(IF(($AA$13:$AA$512=$AA$5),ROW($A$9:$A$508)-ROW($A$9)+1,""),ROWS(D$9:D39)),,1))</f>
        <v/>
      </c>
      <c r="E39" s="59" t="str">
        <f t="array" ref="E39">IF(ROWS(E$9:E39)&gt;$U$5,"",INDEX(X$13:X$512,SMALL(IF(($AA$13:$AA$512=$AA$5),ROW($A$9:$A$508)-ROW($A$9)+1,""),ROWS(E$9:E39)),,1))</f>
        <v/>
      </c>
      <c r="F39" s="59" t="str">
        <f t="array" ref="F39">IF(ROWS(F$9:F39)&gt;$U$5,"",INDEX(Y$13:Y$512,SMALL(IF(($AA$13:$AA$512=$AA$5),ROW($A$9:$A$508)-ROW($A$9)+1,""),ROWS(F$9:F39)),,1))</f>
        <v/>
      </c>
      <c r="G39" s="59" t="str">
        <f t="array" ref="G39">IF(ROWS(G$9:G39)&gt;$U$5,"",INDEX(AA$13:AA$512,SMALL(IF(($AA$13:$AA$512=$AA$5),ROW($A$9:$A$508)-ROW($A$9)+1,""),ROWS(G$9:G39)),,1))</f>
        <v/>
      </c>
      <c r="H39" s="59" t="str">
        <f t="array" ref="H39">IF(ROWS(H$9:H39)&gt;$U$5,"",INDEX(AC$13:AC$512,SMALL(IF(($AA$13:$AA$512=$AA$5),ROW($A$9:$A$508)-ROW($A$9)+1,""),ROWS(H$9:H39)),,1))</f>
        <v/>
      </c>
      <c r="I39" s="59" t="str">
        <f t="array" ref="I39">IF(ROWS(I$9:I39)&gt;$U$5,"",INDEX(AD$13:AD$512,SMALL(IF(($AA$13:$AA$512=$AA$5),ROW($A$9:$A$508)-ROW($A$9)+1,""),ROWS(I$9:I39)),,1))</f>
        <v/>
      </c>
      <c r="J39" s="105"/>
      <c r="K39" s="105"/>
      <c r="L39" s="105"/>
      <c r="M39" s="136"/>
      <c r="N39" s="44"/>
      <c r="O39" s="44"/>
      <c r="P39" s="44"/>
      <c r="Q39" s="44"/>
      <c r="R39" s="44"/>
      <c r="S39" s="44"/>
      <c r="T39" s="44">
        <f>Nut_StatusTool!A33</f>
        <v>27</v>
      </c>
      <c r="U39" s="44">
        <f>Nut_StatusTool!B33</f>
        <v>0</v>
      </c>
      <c r="V39" s="44">
        <f>Nut_StatusTool!C33</f>
        <v>0</v>
      </c>
      <c r="W39" s="44">
        <f>Nut_StatusTool!D33</f>
        <v>0</v>
      </c>
      <c r="X39" s="44">
        <f>Nut_StatusTool!F33</f>
        <v>0</v>
      </c>
      <c r="Y39" s="285" t="str">
        <f>Nut_StatusTool!K33</f>
        <v/>
      </c>
      <c r="Z39" s="44" t="str">
        <f>Nut_StatusTool!L33</f>
        <v/>
      </c>
      <c r="AA39" s="44" t="str">
        <f>Nut_StatusTool!M33</f>
        <v/>
      </c>
      <c r="AB39" s="44" t="str">
        <f>Nut_StatusTool!N33</f>
        <v/>
      </c>
      <c r="AC39" s="44">
        <f>Nut_StatusTool!I33</f>
        <v>0</v>
      </c>
      <c r="AD39" s="44">
        <f>Nut_StatusTool!J33</f>
        <v>0</v>
      </c>
    </row>
    <row r="40" spans="1:30" ht="20.100000000000001" customHeight="1">
      <c r="A40" s="59" t="str">
        <f t="array" ref="A40">IF(ROWS(A$9:A40)&gt;$U$5,"",INDEX(T$13:T$512,SMALL(IF(($AA$13:$AA$512=$AA$5),ROW($A$9:$A$508)-ROW($A$9)+1,""),ROWS(A$9:A40)),,1))</f>
        <v/>
      </c>
      <c r="B40" s="389" t="str">
        <f t="array" ref="B40">IF(ROWS(B$9:B40)&gt;$U$5,"",INDEX(U$13:U$512,SMALL(IF(($AA$13:$AA$512=$AA$5),ROW($A$9:$A$508)-ROW($A$9)+1,""),ROWS(B$9:B40)),,1))</f>
        <v/>
      </c>
      <c r="C40" s="389" t="str">
        <f t="array" ref="C40">IF(ROWS(C$9:C40)&gt;$U$5,"",INDEX(V$13:V$512,SMALL(IF(($AA$13:$AA$512=$AA$5),ROW($A$9:$A$508)-ROW($A$9)+1,""),ROWS(C$9:C40)),,1))</f>
        <v/>
      </c>
      <c r="D40" s="309" t="str">
        <f t="array" ref="D40">IF(ROWS(D$9:D40)&gt;$U$5,"",INDEX(W$13:W$512,SMALL(IF(($AA$13:$AA$512=$AA$5),ROW($A$9:$A$508)-ROW($A$9)+1,""),ROWS(D$9:D40)),,1))</f>
        <v/>
      </c>
      <c r="E40" s="59" t="str">
        <f t="array" ref="E40">IF(ROWS(E$9:E40)&gt;$U$5,"",INDEX(X$13:X$512,SMALL(IF(($AA$13:$AA$512=$AA$5),ROW($A$9:$A$508)-ROW($A$9)+1,""),ROWS(E$9:E40)),,1))</f>
        <v/>
      </c>
      <c r="F40" s="59" t="str">
        <f t="array" ref="F40">IF(ROWS(F$9:F40)&gt;$U$5,"",INDEX(Y$13:Y$512,SMALL(IF(($AA$13:$AA$512=$AA$5),ROW($A$9:$A$508)-ROW($A$9)+1,""),ROWS(F$9:F40)),,1))</f>
        <v/>
      </c>
      <c r="G40" s="59" t="str">
        <f t="array" ref="G40">IF(ROWS(G$9:G40)&gt;$U$5,"",INDEX(AA$13:AA$512,SMALL(IF(($AA$13:$AA$512=$AA$5),ROW($A$9:$A$508)-ROW($A$9)+1,""),ROWS(G$9:G40)),,1))</f>
        <v/>
      </c>
      <c r="H40" s="59" t="str">
        <f t="array" ref="H40">IF(ROWS(H$9:H40)&gt;$U$5,"",INDEX(AC$13:AC$512,SMALL(IF(($AA$13:$AA$512=$AA$5),ROW($A$9:$A$508)-ROW($A$9)+1,""),ROWS(H$9:H40)),,1))</f>
        <v/>
      </c>
      <c r="I40" s="59" t="str">
        <f t="array" ref="I40">IF(ROWS(I$9:I40)&gt;$U$5,"",INDEX(AD$13:AD$512,SMALL(IF(($AA$13:$AA$512=$AA$5),ROW($A$9:$A$508)-ROW($A$9)+1,""),ROWS(I$9:I40)),,1))</f>
        <v/>
      </c>
      <c r="J40" s="105"/>
      <c r="K40" s="105"/>
      <c r="L40" s="105"/>
      <c r="M40" s="136"/>
      <c r="N40" s="44"/>
      <c r="O40" s="44"/>
      <c r="P40" s="44"/>
      <c r="Q40" s="44"/>
      <c r="R40" s="44"/>
      <c r="S40" s="44"/>
      <c r="T40" s="44">
        <f>Nut_StatusTool!A34</f>
        <v>28</v>
      </c>
      <c r="U40" s="44">
        <f>Nut_StatusTool!B34</f>
        <v>0</v>
      </c>
      <c r="V40" s="44">
        <f>Nut_StatusTool!C34</f>
        <v>0</v>
      </c>
      <c r="W40" s="44">
        <f>Nut_StatusTool!D34</f>
        <v>0</v>
      </c>
      <c r="X40" s="44">
        <f>Nut_StatusTool!F34</f>
        <v>0</v>
      </c>
      <c r="Y40" s="285" t="str">
        <f>Nut_StatusTool!K34</f>
        <v/>
      </c>
      <c r="Z40" s="44" t="str">
        <f>Nut_StatusTool!L34</f>
        <v/>
      </c>
      <c r="AA40" s="44" t="str">
        <f>Nut_StatusTool!M34</f>
        <v/>
      </c>
      <c r="AB40" s="44" t="str">
        <f>Nut_StatusTool!N34</f>
        <v/>
      </c>
      <c r="AC40" s="44">
        <f>Nut_StatusTool!I34</f>
        <v>0</v>
      </c>
      <c r="AD40" s="44">
        <f>Nut_StatusTool!J34</f>
        <v>0</v>
      </c>
    </row>
    <row r="41" spans="1:30" ht="20.100000000000001" customHeight="1">
      <c r="A41" s="59" t="str">
        <f t="array" ref="A41">IF(ROWS(A$9:A41)&gt;$U$5,"",INDEX(T$13:T$512,SMALL(IF(($AA$13:$AA$512=$AA$5),ROW($A$9:$A$508)-ROW($A$9)+1,""),ROWS(A$9:A41)),,1))</f>
        <v/>
      </c>
      <c r="B41" s="389" t="str">
        <f t="array" ref="B41">IF(ROWS(B$9:B41)&gt;$U$5,"",INDEX(U$13:U$512,SMALL(IF(($AA$13:$AA$512=$AA$5),ROW($A$9:$A$508)-ROW($A$9)+1,""),ROWS(B$9:B41)),,1))</f>
        <v/>
      </c>
      <c r="C41" s="389" t="str">
        <f t="array" ref="C41">IF(ROWS(C$9:C41)&gt;$U$5,"",INDEX(V$13:V$512,SMALL(IF(($AA$13:$AA$512=$AA$5),ROW($A$9:$A$508)-ROW($A$9)+1,""),ROWS(C$9:C41)),,1))</f>
        <v/>
      </c>
      <c r="D41" s="309" t="str">
        <f t="array" ref="D41">IF(ROWS(D$9:D41)&gt;$U$5,"",INDEX(W$13:W$512,SMALL(IF(($AA$13:$AA$512=$AA$5),ROW($A$9:$A$508)-ROW($A$9)+1,""),ROWS(D$9:D41)),,1))</f>
        <v/>
      </c>
      <c r="E41" s="59" t="str">
        <f t="array" ref="E41">IF(ROWS(E$9:E41)&gt;$U$5,"",INDEX(X$13:X$512,SMALL(IF(($AA$13:$AA$512=$AA$5),ROW($A$9:$A$508)-ROW($A$9)+1,""),ROWS(E$9:E41)),,1))</f>
        <v/>
      </c>
      <c r="F41" s="59" t="str">
        <f t="array" ref="F41">IF(ROWS(F$9:F41)&gt;$U$5,"",INDEX(Y$13:Y$512,SMALL(IF(($AA$13:$AA$512=$AA$5),ROW($A$9:$A$508)-ROW($A$9)+1,""),ROWS(F$9:F41)),,1))</f>
        <v/>
      </c>
      <c r="G41" s="59" t="str">
        <f t="array" ref="G41">IF(ROWS(G$9:G41)&gt;$U$5,"",INDEX(AA$13:AA$512,SMALL(IF(($AA$13:$AA$512=$AA$5),ROW($A$9:$A$508)-ROW($A$9)+1,""),ROWS(G$9:G41)),,1))</f>
        <v/>
      </c>
      <c r="H41" s="59" t="str">
        <f t="array" ref="H41">IF(ROWS(H$9:H41)&gt;$U$5,"",INDEX(AC$13:AC$512,SMALL(IF(($AA$13:$AA$512=$AA$5),ROW($A$9:$A$508)-ROW($A$9)+1,""),ROWS(H$9:H41)),,1))</f>
        <v/>
      </c>
      <c r="I41" s="59" t="str">
        <f t="array" ref="I41">IF(ROWS(I$9:I41)&gt;$U$5,"",INDEX(AD$13:AD$512,SMALL(IF(($AA$13:$AA$512=$AA$5),ROW($A$9:$A$508)-ROW($A$9)+1,""),ROWS(I$9:I41)),,1))</f>
        <v/>
      </c>
      <c r="J41" s="105"/>
      <c r="K41" s="105"/>
      <c r="L41" s="105"/>
      <c r="M41" s="136"/>
      <c r="N41" s="44"/>
      <c r="O41" s="44"/>
      <c r="P41" s="44"/>
      <c r="Q41" s="44"/>
      <c r="R41" s="44"/>
      <c r="S41" s="44"/>
      <c r="T41" s="44">
        <f>Nut_StatusTool!A35</f>
        <v>29</v>
      </c>
      <c r="U41" s="44">
        <f>Nut_StatusTool!B35</f>
        <v>0</v>
      </c>
      <c r="V41" s="44">
        <f>Nut_StatusTool!C35</f>
        <v>0</v>
      </c>
      <c r="W41" s="44">
        <f>Nut_StatusTool!D35</f>
        <v>0</v>
      </c>
      <c r="X41" s="44">
        <f>Nut_StatusTool!F35</f>
        <v>0</v>
      </c>
      <c r="Y41" s="285" t="str">
        <f>Nut_StatusTool!K35</f>
        <v/>
      </c>
      <c r="Z41" s="44" t="str">
        <f>Nut_StatusTool!L35</f>
        <v/>
      </c>
      <c r="AA41" s="44" t="str">
        <f>Nut_StatusTool!M35</f>
        <v/>
      </c>
      <c r="AB41" s="44" t="str">
        <f>Nut_StatusTool!N35</f>
        <v/>
      </c>
      <c r="AC41" s="44">
        <f>Nut_StatusTool!I35</f>
        <v>0</v>
      </c>
      <c r="AD41" s="44">
        <f>Nut_StatusTool!J35</f>
        <v>0</v>
      </c>
    </row>
    <row r="42" spans="1:30" ht="20.100000000000001" customHeight="1">
      <c r="A42" s="59" t="str">
        <f t="array" ref="A42">IF(ROWS(A$9:A42)&gt;$U$5,"",INDEX(T$13:T$512,SMALL(IF(($AA$13:$AA$512=$AA$5),ROW($A$9:$A$508)-ROW($A$9)+1,""),ROWS(A$9:A42)),,1))</f>
        <v/>
      </c>
      <c r="B42" s="389" t="str">
        <f t="array" ref="B42">IF(ROWS(B$9:B42)&gt;$U$5,"",INDEX(U$13:U$512,SMALL(IF(($AA$13:$AA$512=$AA$5),ROW($A$9:$A$508)-ROW($A$9)+1,""),ROWS(B$9:B42)),,1))</f>
        <v/>
      </c>
      <c r="C42" s="389" t="str">
        <f t="array" ref="C42">IF(ROWS(C$9:C42)&gt;$U$5,"",INDEX(V$13:V$512,SMALL(IF(($AA$13:$AA$512=$AA$5),ROW($A$9:$A$508)-ROW($A$9)+1,""),ROWS(C$9:C42)),,1))</f>
        <v/>
      </c>
      <c r="D42" s="309" t="str">
        <f t="array" ref="D42">IF(ROWS(D$9:D42)&gt;$U$5,"",INDEX(W$13:W$512,SMALL(IF(($AA$13:$AA$512=$AA$5),ROW($A$9:$A$508)-ROW($A$9)+1,""),ROWS(D$9:D42)),,1))</f>
        <v/>
      </c>
      <c r="E42" s="59" t="str">
        <f t="array" ref="E42">IF(ROWS(E$9:E42)&gt;$U$5,"",INDEX(X$13:X$512,SMALL(IF(($AA$13:$AA$512=$AA$5),ROW($A$9:$A$508)-ROW($A$9)+1,""),ROWS(E$9:E42)),,1))</f>
        <v/>
      </c>
      <c r="F42" s="59" t="str">
        <f t="array" ref="F42">IF(ROWS(F$9:F42)&gt;$U$5,"",INDEX(Y$13:Y$512,SMALL(IF(($AA$13:$AA$512=$AA$5),ROW($A$9:$A$508)-ROW($A$9)+1,""),ROWS(F$9:F42)),,1))</f>
        <v/>
      </c>
      <c r="G42" s="59" t="str">
        <f t="array" ref="G42">IF(ROWS(G$9:G42)&gt;$U$5,"",INDEX(AA$13:AA$512,SMALL(IF(($AA$13:$AA$512=$AA$5),ROW($A$9:$A$508)-ROW($A$9)+1,""),ROWS(G$9:G42)),,1))</f>
        <v/>
      </c>
      <c r="H42" s="59" t="str">
        <f t="array" ref="H42">IF(ROWS(H$9:H42)&gt;$U$5,"",INDEX(AC$13:AC$512,SMALL(IF(($AA$13:$AA$512=$AA$5),ROW($A$9:$A$508)-ROW($A$9)+1,""),ROWS(H$9:H42)),,1))</f>
        <v/>
      </c>
      <c r="I42" s="59" t="str">
        <f t="array" ref="I42">IF(ROWS(I$9:I42)&gt;$U$5,"",INDEX(AD$13:AD$512,SMALL(IF(($AA$13:$AA$512=$AA$5),ROW($A$9:$A$508)-ROW($A$9)+1,""),ROWS(I$9:I42)),,1))</f>
        <v/>
      </c>
      <c r="J42" s="105"/>
      <c r="K42" s="105"/>
      <c r="L42" s="105"/>
      <c r="M42" s="136"/>
      <c r="N42" s="44"/>
      <c r="O42" s="44"/>
      <c r="P42" s="44"/>
      <c r="Q42" s="44"/>
      <c r="R42" s="44"/>
      <c r="S42" s="44"/>
      <c r="T42" s="44">
        <f>Nut_StatusTool!A36</f>
        <v>30</v>
      </c>
      <c r="U42" s="44">
        <f>Nut_StatusTool!B36</f>
        <v>0</v>
      </c>
      <c r="V42" s="44">
        <f>Nut_StatusTool!C36</f>
        <v>0</v>
      </c>
      <c r="W42" s="44">
        <f>Nut_StatusTool!D36</f>
        <v>0</v>
      </c>
      <c r="X42" s="44">
        <f>Nut_StatusTool!F36</f>
        <v>0</v>
      </c>
      <c r="Y42" s="285" t="str">
        <f>Nut_StatusTool!K36</f>
        <v/>
      </c>
      <c r="Z42" s="44" t="str">
        <f>Nut_StatusTool!L36</f>
        <v/>
      </c>
      <c r="AA42" s="44" t="str">
        <f>Nut_StatusTool!M36</f>
        <v/>
      </c>
      <c r="AB42" s="44" t="str">
        <f>Nut_StatusTool!N36</f>
        <v/>
      </c>
      <c r="AC42" s="44">
        <f>Nut_StatusTool!I36</f>
        <v>0</v>
      </c>
      <c r="AD42" s="44">
        <f>Nut_StatusTool!J36</f>
        <v>0</v>
      </c>
    </row>
    <row r="43" spans="1:30" ht="20.100000000000001" customHeight="1">
      <c r="A43" s="59" t="str">
        <f t="array" ref="A43">IF(ROWS(A$9:A43)&gt;$U$5,"",INDEX(T$13:T$512,SMALL(IF(($AA$13:$AA$512=$AA$5),ROW($A$9:$A$508)-ROW($A$9)+1,""),ROWS(A$9:A43)),,1))</f>
        <v/>
      </c>
      <c r="B43" s="389" t="str">
        <f t="array" ref="B43">IF(ROWS(B$9:B43)&gt;$U$5,"",INDEX(U$13:U$512,SMALL(IF(($AA$13:$AA$512=$AA$5),ROW($A$9:$A$508)-ROW($A$9)+1,""),ROWS(B$9:B43)),,1))</f>
        <v/>
      </c>
      <c r="C43" s="389" t="str">
        <f t="array" ref="C43">IF(ROWS(C$9:C43)&gt;$U$5,"",INDEX(V$13:V$512,SMALL(IF(($AA$13:$AA$512=$AA$5),ROW($A$9:$A$508)-ROW($A$9)+1,""),ROWS(C$9:C43)),,1))</f>
        <v/>
      </c>
      <c r="D43" s="309" t="str">
        <f t="array" ref="D43">IF(ROWS(D$9:D43)&gt;$U$5,"",INDEX(W$13:W$512,SMALL(IF(($AA$13:$AA$512=$AA$5),ROW($A$9:$A$508)-ROW($A$9)+1,""),ROWS(D$9:D43)),,1))</f>
        <v/>
      </c>
      <c r="E43" s="59" t="str">
        <f t="array" ref="E43">IF(ROWS(E$9:E43)&gt;$U$5,"",INDEX(X$13:X$512,SMALL(IF(($AA$13:$AA$512=$AA$5),ROW($A$9:$A$508)-ROW($A$9)+1,""),ROWS(E$9:E43)),,1))</f>
        <v/>
      </c>
      <c r="F43" s="59" t="str">
        <f t="array" ref="F43">IF(ROWS(F$9:F43)&gt;$U$5,"",INDEX(Y$13:Y$512,SMALL(IF(($AA$13:$AA$512=$AA$5),ROW($A$9:$A$508)-ROW($A$9)+1,""),ROWS(F$9:F43)),,1))</f>
        <v/>
      </c>
      <c r="G43" s="59" t="str">
        <f t="array" ref="G43">IF(ROWS(G$9:G43)&gt;$U$5,"",INDEX(AA$13:AA$512,SMALL(IF(($AA$13:$AA$512=$AA$5),ROW($A$9:$A$508)-ROW($A$9)+1,""),ROWS(G$9:G43)),,1))</f>
        <v/>
      </c>
      <c r="H43" s="59" t="str">
        <f t="array" ref="H43">IF(ROWS(H$9:H43)&gt;$U$5,"",INDEX(AC$13:AC$512,SMALL(IF(($AA$13:$AA$512=$AA$5),ROW($A$9:$A$508)-ROW($A$9)+1,""),ROWS(H$9:H43)),,1))</f>
        <v/>
      </c>
      <c r="I43" s="59" t="str">
        <f t="array" ref="I43">IF(ROWS(I$9:I43)&gt;$U$5,"",INDEX(AD$13:AD$512,SMALL(IF(($AA$13:$AA$512=$AA$5),ROW($A$9:$A$508)-ROW($A$9)+1,""),ROWS(I$9:I43)),,1))</f>
        <v/>
      </c>
      <c r="J43" s="105"/>
      <c r="K43" s="105"/>
      <c r="L43" s="105"/>
      <c r="M43" s="136"/>
      <c r="N43" s="44"/>
      <c r="O43" s="44"/>
      <c r="P43" s="44"/>
      <c r="Q43" s="44"/>
      <c r="R43" s="44"/>
      <c r="S43" s="44"/>
      <c r="T43" s="44">
        <f>Nut_StatusTool!A37</f>
        <v>31</v>
      </c>
      <c r="U43" s="44">
        <f>Nut_StatusTool!B37</f>
        <v>0</v>
      </c>
      <c r="V43" s="44">
        <f>Nut_StatusTool!C37</f>
        <v>0</v>
      </c>
      <c r="W43" s="44">
        <f>Nut_StatusTool!D37</f>
        <v>0</v>
      </c>
      <c r="X43" s="44">
        <f>Nut_StatusTool!F37</f>
        <v>0</v>
      </c>
      <c r="Y43" s="285" t="str">
        <f>Nut_StatusTool!K37</f>
        <v/>
      </c>
      <c r="Z43" s="44" t="str">
        <f>Nut_StatusTool!L37</f>
        <v/>
      </c>
      <c r="AA43" s="44" t="str">
        <f>Nut_StatusTool!M37</f>
        <v/>
      </c>
      <c r="AB43" s="44" t="str">
        <f>Nut_StatusTool!N37</f>
        <v/>
      </c>
      <c r="AC43" s="44">
        <f>Nut_StatusTool!I37</f>
        <v>0</v>
      </c>
      <c r="AD43" s="44">
        <f>Nut_StatusTool!J37</f>
        <v>0</v>
      </c>
    </row>
    <row r="44" spans="1:30" ht="20.100000000000001" customHeight="1">
      <c r="A44" s="59" t="str">
        <f t="array" ref="A44">IF(ROWS(A$9:A44)&gt;$U$5,"",INDEX(T$13:T$512,SMALL(IF(($AA$13:$AA$512=$AA$5),ROW($A$9:$A$508)-ROW($A$9)+1,""),ROWS(A$9:A44)),,1))</f>
        <v/>
      </c>
      <c r="B44" s="389" t="str">
        <f t="array" ref="B44">IF(ROWS(B$9:B44)&gt;$U$5,"",INDEX(U$13:U$512,SMALL(IF(($AA$13:$AA$512=$AA$5),ROW($A$9:$A$508)-ROW($A$9)+1,""),ROWS(B$9:B44)),,1))</f>
        <v/>
      </c>
      <c r="C44" s="389" t="str">
        <f t="array" ref="C44">IF(ROWS(C$9:C44)&gt;$U$5,"",INDEX(V$13:V$512,SMALL(IF(($AA$13:$AA$512=$AA$5),ROW($A$9:$A$508)-ROW($A$9)+1,""),ROWS(C$9:C44)),,1))</f>
        <v/>
      </c>
      <c r="D44" s="309" t="str">
        <f t="array" ref="D44">IF(ROWS(D$9:D44)&gt;$U$5,"",INDEX(W$13:W$512,SMALL(IF(($AA$13:$AA$512=$AA$5),ROW($A$9:$A$508)-ROW($A$9)+1,""),ROWS(D$9:D44)),,1))</f>
        <v/>
      </c>
      <c r="E44" s="59" t="str">
        <f t="array" ref="E44">IF(ROWS(E$9:E44)&gt;$U$5,"",INDEX(X$13:X$512,SMALL(IF(($AA$13:$AA$512=$AA$5),ROW($A$9:$A$508)-ROW($A$9)+1,""),ROWS(E$9:E44)),,1))</f>
        <v/>
      </c>
      <c r="F44" s="59" t="str">
        <f t="array" ref="F44">IF(ROWS(F$9:F44)&gt;$U$5,"",INDEX(Y$13:Y$512,SMALL(IF(($AA$13:$AA$512=$AA$5),ROW($A$9:$A$508)-ROW($A$9)+1,""),ROWS(F$9:F44)),,1))</f>
        <v/>
      </c>
      <c r="G44" s="59" t="str">
        <f t="array" ref="G44">IF(ROWS(G$9:G44)&gt;$U$5,"",INDEX(AA$13:AA$512,SMALL(IF(($AA$13:$AA$512=$AA$5),ROW($A$9:$A$508)-ROW($A$9)+1,""),ROWS(G$9:G44)),,1))</f>
        <v/>
      </c>
      <c r="H44" s="59" t="str">
        <f t="array" ref="H44">IF(ROWS(H$9:H44)&gt;$U$5,"",INDEX(AC$13:AC$512,SMALL(IF(($AA$13:$AA$512=$AA$5),ROW($A$9:$A$508)-ROW($A$9)+1,""),ROWS(H$9:H44)),,1))</f>
        <v/>
      </c>
      <c r="I44" s="59" t="str">
        <f t="array" ref="I44">IF(ROWS(I$9:I44)&gt;$U$5,"",INDEX(AD$13:AD$512,SMALL(IF(($AA$13:$AA$512=$AA$5),ROW($A$9:$A$508)-ROW($A$9)+1,""),ROWS(I$9:I44)),,1))</f>
        <v/>
      </c>
      <c r="J44" s="105"/>
      <c r="K44" s="105"/>
      <c r="L44" s="105"/>
      <c r="M44" s="136"/>
      <c r="N44" s="44"/>
      <c r="O44" s="44"/>
      <c r="P44" s="44"/>
      <c r="Q44" s="44"/>
      <c r="R44" s="44"/>
      <c r="S44" s="44"/>
      <c r="T44" s="44">
        <f>Nut_StatusTool!A38</f>
        <v>32</v>
      </c>
      <c r="U44" s="44">
        <f>Nut_StatusTool!B38</f>
        <v>0</v>
      </c>
      <c r="V44" s="44">
        <f>Nut_StatusTool!C38</f>
        <v>0</v>
      </c>
      <c r="W44" s="44">
        <f>Nut_StatusTool!D38</f>
        <v>0</v>
      </c>
      <c r="X44" s="44">
        <f>Nut_StatusTool!F38</f>
        <v>0</v>
      </c>
      <c r="Y44" s="285" t="str">
        <f>Nut_StatusTool!K38</f>
        <v/>
      </c>
      <c r="Z44" s="44" t="str">
        <f>Nut_StatusTool!L38</f>
        <v/>
      </c>
      <c r="AA44" s="44" t="str">
        <f>Nut_StatusTool!M38</f>
        <v/>
      </c>
      <c r="AB44" s="44" t="str">
        <f>Nut_StatusTool!N38</f>
        <v/>
      </c>
      <c r="AC44" s="44">
        <f>Nut_StatusTool!I38</f>
        <v>0</v>
      </c>
      <c r="AD44" s="44">
        <f>Nut_StatusTool!J38</f>
        <v>0</v>
      </c>
    </row>
    <row r="45" spans="1:30" ht="20.100000000000001" customHeight="1">
      <c r="A45" s="59" t="str">
        <f t="array" ref="A45">IF(ROWS(A$9:A45)&gt;$U$5,"",INDEX(T$13:T$512,SMALL(IF(($AA$13:$AA$512=$AA$5),ROW($A$9:$A$508)-ROW($A$9)+1,""),ROWS(A$9:A45)),,1))</f>
        <v/>
      </c>
      <c r="B45" s="389" t="str">
        <f t="array" ref="B45">IF(ROWS(B$9:B45)&gt;$U$5,"",INDEX(U$13:U$512,SMALL(IF(($AA$13:$AA$512=$AA$5),ROW($A$9:$A$508)-ROW($A$9)+1,""),ROWS(B$9:B45)),,1))</f>
        <v/>
      </c>
      <c r="C45" s="389" t="str">
        <f t="array" ref="C45">IF(ROWS(C$9:C45)&gt;$U$5,"",INDEX(V$13:V$512,SMALL(IF(($AA$13:$AA$512=$AA$5),ROW($A$9:$A$508)-ROW($A$9)+1,""),ROWS(C$9:C45)),,1))</f>
        <v/>
      </c>
      <c r="D45" s="309" t="str">
        <f t="array" ref="D45">IF(ROWS(D$9:D45)&gt;$U$5,"",INDEX(W$13:W$512,SMALL(IF(($AA$13:$AA$512=$AA$5),ROW($A$9:$A$508)-ROW($A$9)+1,""),ROWS(D$9:D45)),,1))</f>
        <v/>
      </c>
      <c r="E45" s="59" t="str">
        <f t="array" ref="E45">IF(ROWS(E$9:E45)&gt;$U$5,"",INDEX(X$13:X$512,SMALL(IF(($AA$13:$AA$512=$AA$5),ROW($A$9:$A$508)-ROW($A$9)+1,""),ROWS(E$9:E45)),,1))</f>
        <v/>
      </c>
      <c r="F45" s="59" t="str">
        <f t="array" ref="F45">IF(ROWS(F$9:F45)&gt;$U$5,"",INDEX(Y$13:Y$512,SMALL(IF(($AA$13:$AA$512=$AA$5),ROW($A$9:$A$508)-ROW($A$9)+1,""),ROWS(F$9:F45)),,1))</f>
        <v/>
      </c>
      <c r="G45" s="59" t="str">
        <f t="array" ref="G45">IF(ROWS(G$9:G45)&gt;$U$5,"",INDEX(AA$13:AA$512,SMALL(IF(($AA$13:$AA$512=$AA$5),ROW($A$9:$A$508)-ROW($A$9)+1,""),ROWS(G$9:G45)),,1))</f>
        <v/>
      </c>
      <c r="H45" s="59" t="str">
        <f t="array" ref="H45">IF(ROWS(H$9:H45)&gt;$U$5,"",INDEX(AC$13:AC$512,SMALL(IF(($AA$13:$AA$512=$AA$5),ROW($A$9:$A$508)-ROW($A$9)+1,""),ROWS(H$9:H45)),,1))</f>
        <v/>
      </c>
      <c r="I45" s="59" t="str">
        <f t="array" ref="I45">IF(ROWS(I$9:I45)&gt;$U$5,"",INDEX(AD$13:AD$512,SMALL(IF(($AA$13:$AA$512=$AA$5),ROW($A$9:$A$508)-ROW($A$9)+1,""),ROWS(I$9:I45)),,1))</f>
        <v/>
      </c>
      <c r="J45" s="105"/>
      <c r="K45" s="105"/>
      <c r="L45" s="105"/>
      <c r="M45" s="136"/>
      <c r="N45" s="44"/>
      <c r="O45" s="44"/>
      <c r="P45" s="44"/>
      <c r="Q45" s="44"/>
      <c r="R45" s="44"/>
      <c r="S45" s="44"/>
      <c r="T45" s="44">
        <f>Nut_StatusTool!A39</f>
        <v>33</v>
      </c>
      <c r="U45" s="44">
        <f>Nut_StatusTool!B39</f>
        <v>0</v>
      </c>
      <c r="V45" s="44">
        <f>Nut_StatusTool!C39</f>
        <v>0</v>
      </c>
      <c r="W45" s="44">
        <f>Nut_StatusTool!D39</f>
        <v>0</v>
      </c>
      <c r="X45" s="44">
        <f>Nut_StatusTool!F39</f>
        <v>0</v>
      </c>
      <c r="Y45" s="285" t="str">
        <f>Nut_StatusTool!K39</f>
        <v/>
      </c>
      <c r="Z45" s="44" t="str">
        <f>Nut_StatusTool!L39</f>
        <v/>
      </c>
      <c r="AA45" s="44" t="str">
        <f>Nut_StatusTool!M39</f>
        <v/>
      </c>
      <c r="AB45" s="44" t="str">
        <f>Nut_StatusTool!N39</f>
        <v/>
      </c>
      <c r="AC45" s="44">
        <f>Nut_StatusTool!I39</f>
        <v>0</v>
      </c>
      <c r="AD45" s="44">
        <f>Nut_StatusTool!J39</f>
        <v>0</v>
      </c>
    </row>
    <row r="46" spans="1:30" ht="20.100000000000001" customHeight="1">
      <c r="A46" s="59" t="str">
        <f t="array" ref="A46">IF(ROWS(A$9:A46)&gt;$U$5,"",INDEX(T$13:T$512,SMALL(IF(($AA$13:$AA$512=$AA$5),ROW($A$9:$A$508)-ROW($A$9)+1,""),ROWS(A$9:A46)),,1))</f>
        <v/>
      </c>
      <c r="B46" s="389" t="str">
        <f t="array" ref="B46">IF(ROWS(B$9:B46)&gt;$U$5,"",INDEX(U$13:U$512,SMALL(IF(($AA$13:$AA$512=$AA$5),ROW($A$9:$A$508)-ROW($A$9)+1,""),ROWS(B$9:B46)),,1))</f>
        <v/>
      </c>
      <c r="C46" s="389" t="str">
        <f t="array" ref="C46">IF(ROWS(C$9:C46)&gt;$U$5,"",INDEX(V$13:V$512,SMALL(IF(($AA$13:$AA$512=$AA$5),ROW($A$9:$A$508)-ROW($A$9)+1,""),ROWS(C$9:C46)),,1))</f>
        <v/>
      </c>
      <c r="D46" s="309" t="str">
        <f t="array" ref="D46">IF(ROWS(D$9:D46)&gt;$U$5,"",INDEX(W$13:W$512,SMALL(IF(($AA$13:$AA$512=$AA$5),ROW($A$9:$A$508)-ROW($A$9)+1,""),ROWS(D$9:D46)),,1))</f>
        <v/>
      </c>
      <c r="E46" s="59" t="str">
        <f t="array" ref="E46">IF(ROWS(E$9:E46)&gt;$U$5,"",INDEX(X$13:X$512,SMALL(IF(($AA$13:$AA$512=$AA$5),ROW($A$9:$A$508)-ROW($A$9)+1,""),ROWS(E$9:E46)),,1))</f>
        <v/>
      </c>
      <c r="F46" s="59" t="str">
        <f t="array" ref="F46">IF(ROWS(F$9:F46)&gt;$U$5,"",INDEX(Y$13:Y$512,SMALL(IF(($AA$13:$AA$512=$AA$5),ROW($A$9:$A$508)-ROW($A$9)+1,""),ROWS(F$9:F46)),,1))</f>
        <v/>
      </c>
      <c r="G46" s="59" t="str">
        <f t="array" ref="G46">IF(ROWS(G$9:G46)&gt;$U$5,"",INDEX(AA$13:AA$512,SMALL(IF(($AA$13:$AA$512=$AA$5),ROW($A$9:$A$508)-ROW($A$9)+1,""),ROWS(G$9:G46)),,1))</f>
        <v/>
      </c>
      <c r="H46" s="59" t="str">
        <f t="array" ref="H46">IF(ROWS(H$9:H46)&gt;$U$5,"",INDEX(AC$13:AC$512,SMALL(IF(($AA$13:$AA$512=$AA$5),ROW($A$9:$A$508)-ROW($A$9)+1,""),ROWS(H$9:H46)),,1))</f>
        <v/>
      </c>
      <c r="I46" s="59" t="str">
        <f t="array" ref="I46">IF(ROWS(I$9:I46)&gt;$U$5,"",INDEX(AD$13:AD$512,SMALL(IF(($AA$13:$AA$512=$AA$5),ROW($A$9:$A$508)-ROW($A$9)+1,""),ROWS(I$9:I46)),,1))</f>
        <v/>
      </c>
      <c r="J46" s="105"/>
      <c r="K46" s="105"/>
      <c r="L46" s="105"/>
      <c r="M46" s="136"/>
      <c r="N46" s="44"/>
      <c r="O46" s="44"/>
      <c r="P46" s="44"/>
      <c r="Q46" s="44"/>
      <c r="R46" s="44"/>
      <c r="S46" s="44"/>
      <c r="T46" s="44">
        <f>Nut_StatusTool!A40</f>
        <v>34</v>
      </c>
      <c r="U46" s="44">
        <f>Nut_StatusTool!B40</f>
        <v>0</v>
      </c>
      <c r="V46" s="44">
        <f>Nut_StatusTool!C40</f>
        <v>0</v>
      </c>
      <c r="W46" s="44">
        <f>Nut_StatusTool!D40</f>
        <v>0</v>
      </c>
      <c r="X46" s="44">
        <f>Nut_StatusTool!F40</f>
        <v>0</v>
      </c>
      <c r="Y46" s="285" t="str">
        <f>Nut_StatusTool!K40</f>
        <v/>
      </c>
      <c r="Z46" s="44" t="str">
        <f>Nut_StatusTool!L40</f>
        <v/>
      </c>
      <c r="AA46" s="44" t="str">
        <f>Nut_StatusTool!M40</f>
        <v/>
      </c>
      <c r="AB46" s="44" t="str">
        <f>Nut_StatusTool!N40</f>
        <v/>
      </c>
      <c r="AC46" s="44">
        <f>Nut_StatusTool!I40</f>
        <v>0</v>
      </c>
      <c r="AD46" s="44">
        <f>Nut_StatusTool!J40</f>
        <v>0</v>
      </c>
    </row>
    <row r="47" spans="1:30" ht="20.100000000000001" customHeight="1">
      <c r="A47" s="59" t="str">
        <f t="array" ref="A47">IF(ROWS(A$9:A47)&gt;$U$5,"",INDEX(T$13:T$512,SMALL(IF(($AA$13:$AA$512=$AA$5),ROW($A$9:$A$508)-ROW($A$9)+1,""),ROWS(A$9:A47)),,1))</f>
        <v/>
      </c>
      <c r="B47" s="389" t="str">
        <f t="array" ref="B47">IF(ROWS(B$9:B47)&gt;$U$5,"",INDEX(U$13:U$512,SMALL(IF(($AA$13:$AA$512=$AA$5),ROW($A$9:$A$508)-ROW($A$9)+1,""),ROWS(B$9:B47)),,1))</f>
        <v/>
      </c>
      <c r="C47" s="389" t="str">
        <f t="array" ref="C47">IF(ROWS(C$9:C47)&gt;$U$5,"",INDEX(V$13:V$512,SMALL(IF(($AA$13:$AA$512=$AA$5),ROW($A$9:$A$508)-ROW($A$9)+1,""),ROWS(C$9:C47)),,1))</f>
        <v/>
      </c>
      <c r="D47" s="309" t="str">
        <f t="array" ref="D47">IF(ROWS(D$9:D47)&gt;$U$5,"",INDEX(W$13:W$512,SMALL(IF(($AA$13:$AA$512=$AA$5),ROW($A$9:$A$508)-ROW($A$9)+1,""),ROWS(D$9:D47)),,1))</f>
        <v/>
      </c>
      <c r="E47" s="59" t="str">
        <f t="array" ref="E47">IF(ROWS(E$9:E47)&gt;$U$5,"",INDEX(X$13:X$512,SMALL(IF(($AA$13:$AA$512=$AA$5),ROW($A$9:$A$508)-ROW($A$9)+1,""),ROWS(E$9:E47)),,1))</f>
        <v/>
      </c>
      <c r="F47" s="59" t="str">
        <f t="array" ref="F47">IF(ROWS(F$9:F47)&gt;$U$5,"",INDEX(Y$13:Y$512,SMALL(IF(($AA$13:$AA$512=$AA$5),ROW($A$9:$A$508)-ROW($A$9)+1,""),ROWS(F$9:F47)),,1))</f>
        <v/>
      </c>
      <c r="G47" s="59" t="str">
        <f t="array" ref="G47">IF(ROWS(G$9:G47)&gt;$U$5,"",INDEX(AA$13:AA$512,SMALL(IF(($AA$13:$AA$512=$AA$5),ROW($A$9:$A$508)-ROW($A$9)+1,""),ROWS(G$9:G47)),,1))</f>
        <v/>
      </c>
      <c r="H47" s="59" t="str">
        <f t="array" ref="H47">IF(ROWS(H$9:H47)&gt;$U$5,"",INDEX(AC$13:AC$512,SMALL(IF(($AA$13:$AA$512=$AA$5),ROW($A$9:$A$508)-ROW($A$9)+1,""),ROWS(H$9:H47)),,1))</f>
        <v/>
      </c>
      <c r="I47" s="59" t="str">
        <f t="array" ref="I47">IF(ROWS(I$9:I47)&gt;$U$5,"",INDEX(AD$13:AD$512,SMALL(IF(($AA$13:$AA$512=$AA$5),ROW($A$9:$A$508)-ROW($A$9)+1,""),ROWS(I$9:I47)),,1))</f>
        <v/>
      </c>
      <c r="J47" s="105"/>
      <c r="K47" s="105"/>
      <c r="L47" s="105"/>
      <c r="M47" s="136"/>
      <c r="N47" s="44"/>
      <c r="O47" s="44"/>
      <c r="P47" s="44"/>
      <c r="Q47" s="44"/>
      <c r="R47" s="44"/>
      <c r="S47" s="44"/>
      <c r="T47" s="44">
        <f>Nut_StatusTool!A41</f>
        <v>35</v>
      </c>
      <c r="U47" s="44">
        <f>Nut_StatusTool!B41</f>
        <v>0</v>
      </c>
      <c r="V47" s="44">
        <f>Nut_StatusTool!C41</f>
        <v>0</v>
      </c>
      <c r="W47" s="44">
        <f>Nut_StatusTool!D41</f>
        <v>0</v>
      </c>
      <c r="X47" s="44">
        <f>Nut_StatusTool!F41</f>
        <v>0</v>
      </c>
      <c r="Y47" s="285" t="str">
        <f>Nut_StatusTool!K41</f>
        <v/>
      </c>
      <c r="Z47" s="44" t="str">
        <f>Nut_StatusTool!L41</f>
        <v/>
      </c>
      <c r="AA47" s="44" t="str">
        <f>Nut_StatusTool!M41</f>
        <v/>
      </c>
      <c r="AB47" s="44" t="str">
        <f>Nut_StatusTool!N41</f>
        <v/>
      </c>
      <c r="AC47" s="44">
        <f>Nut_StatusTool!I41</f>
        <v>0</v>
      </c>
      <c r="AD47" s="44">
        <f>Nut_StatusTool!J41</f>
        <v>0</v>
      </c>
    </row>
    <row r="48" spans="1:30" ht="20.100000000000001" customHeight="1">
      <c r="A48" s="59" t="str">
        <f t="array" ref="A48">IF(ROWS(A$9:A48)&gt;$U$5,"",INDEX(T$13:T$512,SMALL(IF(($AA$13:$AA$512=$AA$5),ROW($A$9:$A$508)-ROW($A$9)+1,""),ROWS(A$9:A48)),,1))</f>
        <v/>
      </c>
      <c r="B48" s="389" t="str">
        <f t="array" ref="B48">IF(ROWS(B$9:B48)&gt;$U$5,"",INDEX(U$13:U$512,SMALL(IF(($AA$13:$AA$512=$AA$5),ROW($A$9:$A$508)-ROW($A$9)+1,""),ROWS(B$9:B48)),,1))</f>
        <v/>
      </c>
      <c r="C48" s="389" t="str">
        <f t="array" ref="C48">IF(ROWS(C$9:C48)&gt;$U$5,"",INDEX(V$13:V$512,SMALL(IF(($AA$13:$AA$512=$AA$5),ROW($A$9:$A$508)-ROW($A$9)+1,""),ROWS(C$9:C48)),,1))</f>
        <v/>
      </c>
      <c r="D48" s="309" t="str">
        <f t="array" ref="D48">IF(ROWS(D$9:D48)&gt;$U$5,"",INDEX(W$13:W$512,SMALL(IF(($AA$13:$AA$512=$AA$5),ROW($A$9:$A$508)-ROW($A$9)+1,""),ROWS(D$9:D48)),,1))</f>
        <v/>
      </c>
      <c r="E48" s="59" t="str">
        <f t="array" ref="E48">IF(ROWS(E$9:E48)&gt;$U$5,"",INDEX(X$13:X$512,SMALL(IF(($AA$13:$AA$512=$AA$5),ROW($A$9:$A$508)-ROW($A$9)+1,""),ROWS(E$9:E48)),,1))</f>
        <v/>
      </c>
      <c r="F48" s="59" t="str">
        <f t="array" ref="F48">IF(ROWS(F$9:F48)&gt;$U$5,"",INDEX(Y$13:Y$512,SMALL(IF(($AA$13:$AA$512=$AA$5),ROW($A$9:$A$508)-ROW($A$9)+1,""),ROWS(F$9:F48)),,1))</f>
        <v/>
      </c>
      <c r="G48" s="59" t="str">
        <f t="array" ref="G48">IF(ROWS(G$9:G48)&gt;$U$5,"",INDEX(AA$13:AA$512,SMALL(IF(($AA$13:$AA$512=$AA$5),ROW($A$9:$A$508)-ROW($A$9)+1,""),ROWS(G$9:G48)),,1))</f>
        <v/>
      </c>
      <c r="H48" s="59" t="str">
        <f t="array" ref="H48">IF(ROWS(H$9:H48)&gt;$U$5,"",INDEX(AC$13:AC$512,SMALL(IF(($AA$13:$AA$512=$AA$5),ROW($A$9:$A$508)-ROW($A$9)+1,""),ROWS(H$9:H48)),,1))</f>
        <v/>
      </c>
      <c r="I48" s="59" t="str">
        <f t="array" ref="I48">IF(ROWS(I$9:I48)&gt;$U$5,"",INDEX(AD$13:AD$512,SMALL(IF(($AA$13:$AA$512=$AA$5),ROW($A$9:$A$508)-ROW($A$9)+1,""),ROWS(I$9:I48)),,1))</f>
        <v/>
      </c>
      <c r="J48" s="105"/>
      <c r="K48" s="105"/>
      <c r="L48" s="105"/>
      <c r="M48" s="136"/>
      <c r="N48" s="44"/>
      <c r="O48" s="44"/>
      <c r="P48" s="44"/>
      <c r="Q48" s="44"/>
      <c r="R48" s="44"/>
      <c r="S48" s="44"/>
      <c r="T48" s="44">
        <f>Nut_StatusTool!A42</f>
        <v>36</v>
      </c>
      <c r="U48" s="44">
        <f>Nut_StatusTool!B42</f>
        <v>0</v>
      </c>
      <c r="V48" s="44">
        <f>Nut_StatusTool!C42</f>
        <v>0</v>
      </c>
      <c r="W48" s="44">
        <f>Nut_StatusTool!D42</f>
        <v>0</v>
      </c>
      <c r="X48" s="44">
        <f>Nut_StatusTool!F42</f>
        <v>0</v>
      </c>
      <c r="Y48" s="285" t="str">
        <f>Nut_StatusTool!K42</f>
        <v/>
      </c>
      <c r="Z48" s="44" t="str">
        <f>Nut_StatusTool!L42</f>
        <v/>
      </c>
      <c r="AA48" s="44" t="str">
        <f>Nut_StatusTool!M42</f>
        <v/>
      </c>
      <c r="AB48" s="44" t="str">
        <f>Nut_StatusTool!N42</f>
        <v/>
      </c>
      <c r="AC48" s="44">
        <f>Nut_StatusTool!I42</f>
        <v>0</v>
      </c>
      <c r="AD48" s="44">
        <f>Nut_StatusTool!J42</f>
        <v>0</v>
      </c>
    </row>
    <row r="49" spans="1:30" ht="20.100000000000001" customHeight="1">
      <c r="A49" s="59" t="str">
        <f t="array" ref="A49">IF(ROWS(A$9:A49)&gt;$U$5,"",INDEX(T$13:T$512,SMALL(IF(($AA$13:$AA$512=$AA$5),ROW($A$9:$A$508)-ROW($A$9)+1,""),ROWS(A$9:A49)),,1))</f>
        <v/>
      </c>
      <c r="B49" s="389" t="str">
        <f t="array" ref="B49">IF(ROWS(B$9:B49)&gt;$U$5,"",INDEX(U$13:U$512,SMALL(IF(($AA$13:$AA$512=$AA$5),ROW($A$9:$A$508)-ROW($A$9)+1,""),ROWS(B$9:B49)),,1))</f>
        <v/>
      </c>
      <c r="C49" s="389" t="str">
        <f t="array" ref="C49">IF(ROWS(C$9:C49)&gt;$U$5,"",INDEX(V$13:V$512,SMALL(IF(($AA$13:$AA$512=$AA$5),ROW($A$9:$A$508)-ROW($A$9)+1,""),ROWS(C$9:C49)),,1))</f>
        <v/>
      </c>
      <c r="D49" s="309" t="str">
        <f t="array" ref="D49">IF(ROWS(D$9:D49)&gt;$U$5,"",INDEX(W$13:W$512,SMALL(IF(($AA$13:$AA$512=$AA$5),ROW($A$9:$A$508)-ROW($A$9)+1,""),ROWS(D$9:D49)),,1))</f>
        <v/>
      </c>
      <c r="E49" s="59" t="str">
        <f t="array" ref="E49">IF(ROWS(E$9:E49)&gt;$U$5,"",INDEX(X$13:X$512,SMALL(IF(($AA$13:$AA$512=$AA$5),ROW($A$9:$A$508)-ROW($A$9)+1,""),ROWS(E$9:E49)),,1))</f>
        <v/>
      </c>
      <c r="F49" s="59" t="str">
        <f t="array" ref="F49">IF(ROWS(F$9:F49)&gt;$U$5,"",INDEX(Y$13:Y$512,SMALL(IF(($AA$13:$AA$512=$AA$5),ROW($A$9:$A$508)-ROW($A$9)+1,""),ROWS(F$9:F49)),,1))</f>
        <v/>
      </c>
      <c r="G49" s="59" t="str">
        <f t="array" ref="G49">IF(ROWS(G$9:G49)&gt;$U$5,"",INDEX(AA$13:AA$512,SMALL(IF(($AA$13:$AA$512=$AA$5),ROW($A$9:$A$508)-ROW($A$9)+1,""),ROWS(G$9:G49)),,1))</f>
        <v/>
      </c>
      <c r="H49" s="59" t="str">
        <f t="array" ref="H49">IF(ROWS(H$9:H49)&gt;$U$5,"",INDEX(AC$13:AC$512,SMALL(IF(($AA$13:$AA$512=$AA$5),ROW($A$9:$A$508)-ROW($A$9)+1,""),ROWS(H$9:H49)),,1))</f>
        <v/>
      </c>
      <c r="I49" s="59" t="str">
        <f t="array" ref="I49">IF(ROWS(I$9:I49)&gt;$U$5,"",INDEX(AD$13:AD$512,SMALL(IF(($AA$13:$AA$512=$AA$5),ROW($A$9:$A$508)-ROW($A$9)+1,""),ROWS(I$9:I49)),,1))</f>
        <v/>
      </c>
      <c r="J49" s="105"/>
      <c r="K49" s="105"/>
      <c r="L49" s="105"/>
      <c r="M49" s="136"/>
      <c r="N49" s="44"/>
      <c r="O49" s="44"/>
      <c r="P49" s="44"/>
      <c r="Q49" s="44"/>
      <c r="R49" s="44"/>
      <c r="S49" s="44"/>
      <c r="T49" s="44">
        <f>Nut_StatusTool!A43</f>
        <v>37</v>
      </c>
      <c r="U49" s="44">
        <f>Nut_StatusTool!B43</f>
        <v>0</v>
      </c>
      <c r="V49" s="44">
        <f>Nut_StatusTool!C43</f>
        <v>0</v>
      </c>
      <c r="W49" s="44">
        <f>Nut_StatusTool!D43</f>
        <v>0</v>
      </c>
      <c r="X49" s="44">
        <f>Nut_StatusTool!F43</f>
        <v>0</v>
      </c>
      <c r="Y49" s="285" t="str">
        <f>Nut_StatusTool!K43</f>
        <v/>
      </c>
      <c r="Z49" s="44" t="str">
        <f>Nut_StatusTool!L43</f>
        <v/>
      </c>
      <c r="AA49" s="44" t="str">
        <f>Nut_StatusTool!M43</f>
        <v/>
      </c>
      <c r="AB49" s="44" t="str">
        <f>Nut_StatusTool!N43</f>
        <v/>
      </c>
      <c r="AC49" s="44">
        <f>Nut_StatusTool!I43</f>
        <v>0</v>
      </c>
      <c r="AD49" s="44">
        <f>Nut_StatusTool!J43</f>
        <v>0</v>
      </c>
    </row>
    <row r="50" spans="1:30" ht="20.100000000000001" customHeight="1">
      <c r="A50" s="59" t="str">
        <f t="array" ref="A50">IF(ROWS(A$9:A50)&gt;$U$5,"",INDEX(T$13:T$512,SMALL(IF(($AA$13:$AA$512=$AA$5),ROW($A$9:$A$508)-ROW($A$9)+1,""),ROWS(A$9:A50)),,1))</f>
        <v/>
      </c>
      <c r="B50" s="389" t="str">
        <f t="array" ref="B50">IF(ROWS(B$9:B50)&gt;$U$5,"",INDEX(U$13:U$512,SMALL(IF(($AA$13:$AA$512=$AA$5),ROW($A$9:$A$508)-ROW($A$9)+1,""),ROWS(B$9:B50)),,1))</f>
        <v/>
      </c>
      <c r="C50" s="389" t="str">
        <f t="array" ref="C50">IF(ROWS(C$9:C50)&gt;$U$5,"",INDEX(V$13:V$512,SMALL(IF(($AA$13:$AA$512=$AA$5),ROW($A$9:$A$508)-ROW($A$9)+1,""),ROWS(C$9:C50)),,1))</f>
        <v/>
      </c>
      <c r="D50" s="309" t="str">
        <f t="array" ref="D50">IF(ROWS(D$9:D50)&gt;$U$5,"",INDEX(W$13:W$512,SMALL(IF(($AA$13:$AA$512=$AA$5),ROW($A$9:$A$508)-ROW($A$9)+1,""),ROWS(D$9:D50)),,1))</f>
        <v/>
      </c>
      <c r="E50" s="59" t="str">
        <f t="array" ref="E50">IF(ROWS(E$9:E50)&gt;$U$5,"",INDEX(X$13:X$512,SMALL(IF(($AA$13:$AA$512=$AA$5),ROW($A$9:$A$508)-ROW($A$9)+1,""),ROWS(E$9:E50)),,1))</f>
        <v/>
      </c>
      <c r="F50" s="59" t="str">
        <f t="array" ref="F50">IF(ROWS(F$9:F50)&gt;$U$5,"",INDEX(Y$13:Y$512,SMALL(IF(($AA$13:$AA$512=$AA$5),ROW($A$9:$A$508)-ROW($A$9)+1,""),ROWS(F$9:F50)),,1))</f>
        <v/>
      </c>
      <c r="G50" s="59" t="str">
        <f t="array" ref="G50">IF(ROWS(G$9:G50)&gt;$U$5,"",INDEX(AA$13:AA$512,SMALL(IF(($AA$13:$AA$512=$AA$5),ROW($A$9:$A$508)-ROW($A$9)+1,""),ROWS(G$9:G50)),,1))</f>
        <v/>
      </c>
      <c r="H50" s="59" t="str">
        <f t="array" ref="H50">IF(ROWS(H$9:H50)&gt;$U$5,"",INDEX(AC$13:AC$512,SMALL(IF(($AA$13:$AA$512=$AA$5),ROW($A$9:$A$508)-ROW($A$9)+1,""),ROWS(H$9:H50)),,1))</f>
        <v/>
      </c>
      <c r="I50" s="59" t="str">
        <f t="array" ref="I50">IF(ROWS(I$9:I50)&gt;$U$5,"",INDEX(AD$13:AD$512,SMALL(IF(($AA$13:$AA$512=$AA$5),ROW($A$9:$A$508)-ROW($A$9)+1,""),ROWS(I$9:I50)),,1))</f>
        <v/>
      </c>
      <c r="J50" s="105"/>
      <c r="K50" s="105"/>
      <c r="L50" s="105"/>
      <c r="M50" s="136"/>
      <c r="N50" s="44"/>
      <c r="O50" s="44"/>
      <c r="P50" s="44"/>
      <c r="Q50" s="44"/>
      <c r="R50" s="44"/>
      <c r="S50" s="44"/>
      <c r="T50" s="44">
        <f>Nut_StatusTool!A44</f>
        <v>38</v>
      </c>
      <c r="U50" s="44">
        <f>Nut_StatusTool!B44</f>
        <v>0</v>
      </c>
      <c r="V50" s="44">
        <f>Nut_StatusTool!C44</f>
        <v>0</v>
      </c>
      <c r="W50" s="44">
        <f>Nut_StatusTool!D44</f>
        <v>0</v>
      </c>
      <c r="X50" s="44">
        <f>Nut_StatusTool!F44</f>
        <v>0</v>
      </c>
      <c r="Y50" s="285" t="str">
        <f>Nut_StatusTool!K44</f>
        <v/>
      </c>
      <c r="Z50" s="44" t="str">
        <f>Nut_StatusTool!L44</f>
        <v/>
      </c>
      <c r="AA50" s="44" t="str">
        <f>Nut_StatusTool!M44</f>
        <v/>
      </c>
      <c r="AB50" s="44" t="str">
        <f>Nut_StatusTool!N44</f>
        <v/>
      </c>
      <c r="AC50" s="44">
        <f>Nut_StatusTool!I44</f>
        <v>0</v>
      </c>
      <c r="AD50" s="44">
        <f>Nut_StatusTool!J44</f>
        <v>0</v>
      </c>
    </row>
    <row r="51" spans="1:30" ht="20.100000000000001" customHeight="1">
      <c r="A51" s="59" t="str">
        <f t="array" ref="A51">IF(ROWS(A$9:A51)&gt;$U$5,"",INDEX(T$13:T$512,SMALL(IF(($AA$13:$AA$512=$AA$5),ROW($A$9:$A$508)-ROW($A$9)+1,""),ROWS(A$9:A51)),,1))</f>
        <v/>
      </c>
      <c r="B51" s="389" t="str">
        <f t="array" ref="B51">IF(ROWS(B$9:B51)&gt;$U$5,"",INDEX(U$13:U$512,SMALL(IF(($AA$13:$AA$512=$AA$5),ROW($A$9:$A$508)-ROW($A$9)+1,""),ROWS(B$9:B51)),,1))</f>
        <v/>
      </c>
      <c r="C51" s="389" t="str">
        <f t="array" ref="C51">IF(ROWS(C$9:C51)&gt;$U$5,"",INDEX(V$13:V$512,SMALL(IF(($AA$13:$AA$512=$AA$5),ROW($A$9:$A$508)-ROW($A$9)+1,""),ROWS(C$9:C51)),,1))</f>
        <v/>
      </c>
      <c r="D51" s="309" t="str">
        <f t="array" ref="D51">IF(ROWS(D$9:D51)&gt;$U$5,"",INDEX(W$13:W$512,SMALL(IF(($AA$13:$AA$512=$AA$5),ROW($A$9:$A$508)-ROW($A$9)+1,""),ROWS(D$9:D51)),,1))</f>
        <v/>
      </c>
      <c r="E51" s="59" t="str">
        <f t="array" ref="E51">IF(ROWS(E$9:E51)&gt;$U$5,"",INDEX(X$13:X$512,SMALL(IF(($AA$13:$AA$512=$AA$5),ROW($A$9:$A$508)-ROW($A$9)+1,""),ROWS(E$9:E51)),,1))</f>
        <v/>
      </c>
      <c r="F51" s="59" t="str">
        <f t="array" ref="F51">IF(ROWS(F$9:F51)&gt;$U$5,"",INDEX(Y$13:Y$512,SMALL(IF(($AA$13:$AA$512=$AA$5),ROW($A$9:$A$508)-ROW($A$9)+1,""),ROWS(F$9:F51)),,1))</f>
        <v/>
      </c>
      <c r="G51" s="59" t="str">
        <f t="array" ref="G51">IF(ROWS(G$9:G51)&gt;$U$5,"",INDEX(AA$13:AA$512,SMALL(IF(($AA$13:$AA$512=$AA$5),ROW($A$9:$A$508)-ROW($A$9)+1,""),ROWS(G$9:G51)),,1))</f>
        <v/>
      </c>
      <c r="H51" s="59" t="str">
        <f t="array" ref="H51">IF(ROWS(H$9:H51)&gt;$U$5,"",INDEX(AC$13:AC$512,SMALL(IF(($AA$13:$AA$512=$AA$5),ROW($A$9:$A$508)-ROW($A$9)+1,""),ROWS(H$9:H51)),,1))</f>
        <v/>
      </c>
      <c r="I51" s="59" t="str">
        <f t="array" ref="I51">IF(ROWS(I$9:I51)&gt;$U$5,"",INDEX(AD$13:AD$512,SMALL(IF(($AA$13:$AA$512=$AA$5),ROW($A$9:$A$508)-ROW($A$9)+1,""),ROWS(I$9:I51)),,1))</f>
        <v/>
      </c>
      <c r="J51" s="105"/>
      <c r="K51" s="105"/>
      <c r="L51" s="105"/>
      <c r="M51" s="136"/>
      <c r="N51" s="44"/>
      <c r="O51" s="44"/>
      <c r="P51" s="44"/>
      <c r="Q51" s="44"/>
      <c r="R51" s="44"/>
      <c r="S51" s="44"/>
      <c r="T51" s="44">
        <f>Nut_StatusTool!A45</f>
        <v>39</v>
      </c>
      <c r="U51" s="44">
        <f>Nut_StatusTool!B45</f>
        <v>0</v>
      </c>
      <c r="V51" s="44">
        <f>Nut_StatusTool!C45</f>
        <v>0</v>
      </c>
      <c r="W51" s="44">
        <f>Nut_StatusTool!D45</f>
        <v>0</v>
      </c>
      <c r="X51" s="44">
        <f>Nut_StatusTool!F45</f>
        <v>0</v>
      </c>
      <c r="Y51" s="285" t="str">
        <f>Nut_StatusTool!K45</f>
        <v/>
      </c>
      <c r="Z51" s="44" t="str">
        <f>Nut_StatusTool!L45</f>
        <v/>
      </c>
      <c r="AA51" s="44" t="str">
        <f>Nut_StatusTool!M45</f>
        <v/>
      </c>
      <c r="AB51" s="44" t="str">
        <f>Nut_StatusTool!N45</f>
        <v/>
      </c>
      <c r="AC51" s="44">
        <f>Nut_StatusTool!I45</f>
        <v>0</v>
      </c>
      <c r="AD51" s="44">
        <f>Nut_StatusTool!J45</f>
        <v>0</v>
      </c>
    </row>
    <row r="52" spans="1:30" ht="20.100000000000001" customHeight="1">
      <c r="A52" s="59" t="str">
        <f t="array" ref="A52">IF(ROWS(A$9:A52)&gt;$U$5,"",INDEX(T$13:T$512,SMALL(IF(($AA$13:$AA$512=$AA$5),ROW($A$9:$A$508)-ROW($A$9)+1,""),ROWS(A$9:A52)),,1))</f>
        <v/>
      </c>
      <c r="B52" s="389" t="str">
        <f t="array" ref="B52">IF(ROWS(B$9:B52)&gt;$U$5,"",INDEX(U$13:U$512,SMALL(IF(($AA$13:$AA$512=$AA$5),ROW($A$9:$A$508)-ROW($A$9)+1,""),ROWS(B$9:B52)),,1))</f>
        <v/>
      </c>
      <c r="C52" s="389" t="str">
        <f t="array" ref="C52">IF(ROWS(C$9:C52)&gt;$U$5,"",INDEX(V$13:V$512,SMALL(IF(($AA$13:$AA$512=$AA$5),ROW($A$9:$A$508)-ROW($A$9)+1,""),ROWS(C$9:C52)),,1))</f>
        <v/>
      </c>
      <c r="D52" s="309" t="str">
        <f t="array" ref="D52">IF(ROWS(D$9:D52)&gt;$U$5,"",INDEX(W$13:W$512,SMALL(IF(($AA$13:$AA$512=$AA$5),ROW($A$9:$A$508)-ROW($A$9)+1,""),ROWS(D$9:D52)),,1))</f>
        <v/>
      </c>
      <c r="E52" s="59" t="str">
        <f t="array" ref="E52">IF(ROWS(E$9:E52)&gt;$U$5,"",INDEX(X$13:X$512,SMALL(IF(($AA$13:$AA$512=$AA$5),ROW($A$9:$A$508)-ROW($A$9)+1,""),ROWS(E$9:E52)),,1))</f>
        <v/>
      </c>
      <c r="F52" s="59" t="str">
        <f t="array" ref="F52">IF(ROWS(F$9:F52)&gt;$U$5,"",INDEX(Y$13:Y$512,SMALL(IF(($AA$13:$AA$512=$AA$5),ROW($A$9:$A$508)-ROW($A$9)+1,""),ROWS(F$9:F52)),,1))</f>
        <v/>
      </c>
      <c r="G52" s="59" t="str">
        <f t="array" ref="G52">IF(ROWS(G$9:G52)&gt;$U$5,"",INDEX(AA$13:AA$512,SMALL(IF(($AA$13:$AA$512=$AA$5),ROW($A$9:$A$508)-ROW($A$9)+1,""),ROWS(G$9:G52)),,1))</f>
        <v/>
      </c>
      <c r="H52" s="59" t="str">
        <f t="array" ref="H52">IF(ROWS(H$9:H52)&gt;$U$5,"",INDEX(AC$13:AC$512,SMALL(IF(($AA$13:$AA$512=$AA$5),ROW($A$9:$A$508)-ROW($A$9)+1,""),ROWS(H$9:H52)),,1))</f>
        <v/>
      </c>
      <c r="I52" s="59" t="str">
        <f t="array" ref="I52">IF(ROWS(I$9:I52)&gt;$U$5,"",INDEX(AD$13:AD$512,SMALL(IF(($AA$13:$AA$512=$AA$5),ROW($A$9:$A$508)-ROW($A$9)+1,""),ROWS(I$9:I52)),,1))</f>
        <v/>
      </c>
      <c r="J52" s="105"/>
      <c r="K52" s="105"/>
      <c r="L52" s="105"/>
      <c r="M52" s="136"/>
      <c r="N52" s="44"/>
      <c r="O52" s="44"/>
      <c r="P52" s="44"/>
      <c r="Q52" s="44"/>
      <c r="R52" s="44"/>
      <c r="S52" s="44"/>
      <c r="T52" s="44">
        <f>Nut_StatusTool!A46</f>
        <v>40</v>
      </c>
      <c r="U52" s="44">
        <f>Nut_StatusTool!B46</f>
        <v>0</v>
      </c>
      <c r="V52" s="44">
        <f>Nut_StatusTool!C46</f>
        <v>0</v>
      </c>
      <c r="W52" s="44">
        <f>Nut_StatusTool!D46</f>
        <v>0</v>
      </c>
      <c r="X52" s="44">
        <f>Nut_StatusTool!F46</f>
        <v>0</v>
      </c>
      <c r="Y52" s="285" t="str">
        <f>Nut_StatusTool!K46</f>
        <v/>
      </c>
      <c r="Z52" s="44" t="str">
        <f>Nut_StatusTool!L46</f>
        <v/>
      </c>
      <c r="AA52" s="44" t="str">
        <f>Nut_StatusTool!M46</f>
        <v/>
      </c>
      <c r="AB52" s="44" t="str">
        <f>Nut_StatusTool!N46</f>
        <v/>
      </c>
      <c r="AC52" s="44">
        <f>Nut_StatusTool!I46</f>
        <v>0</v>
      </c>
      <c r="AD52" s="44">
        <f>Nut_StatusTool!J46</f>
        <v>0</v>
      </c>
    </row>
    <row r="53" spans="1:30" ht="20.100000000000001" customHeight="1">
      <c r="A53" s="59" t="str">
        <f t="array" ref="A53">IF(ROWS(A$9:A53)&gt;$U$5,"",INDEX(T$13:T$512,SMALL(IF(($AA$13:$AA$512=$AA$5),ROW($A$9:$A$508)-ROW($A$9)+1,""),ROWS(A$9:A53)),,1))</f>
        <v/>
      </c>
      <c r="B53" s="389" t="str">
        <f t="array" ref="B53">IF(ROWS(B$9:B53)&gt;$U$5,"",INDEX(U$13:U$512,SMALL(IF(($AA$13:$AA$512=$AA$5),ROW($A$9:$A$508)-ROW($A$9)+1,""),ROWS(B$9:B53)),,1))</f>
        <v/>
      </c>
      <c r="C53" s="389" t="str">
        <f t="array" ref="C53">IF(ROWS(C$9:C53)&gt;$U$5,"",INDEX(V$13:V$512,SMALL(IF(($AA$13:$AA$512=$AA$5),ROW($A$9:$A$508)-ROW($A$9)+1,""),ROWS(C$9:C53)),,1))</f>
        <v/>
      </c>
      <c r="D53" s="309" t="str">
        <f t="array" ref="D53">IF(ROWS(D$9:D53)&gt;$U$5,"",INDEX(W$13:W$512,SMALL(IF(($AA$13:$AA$512=$AA$5),ROW($A$9:$A$508)-ROW($A$9)+1,""),ROWS(D$9:D53)),,1))</f>
        <v/>
      </c>
      <c r="E53" s="59" t="str">
        <f t="array" ref="E53">IF(ROWS(E$9:E53)&gt;$U$5,"",INDEX(X$13:X$512,SMALL(IF(($AA$13:$AA$512=$AA$5),ROW($A$9:$A$508)-ROW($A$9)+1,""),ROWS(E$9:E53)),,1))</f>
        <v/>
      </c>
      <c r="F53" s="59" t="str">
        <f t="array" ref="F53">IF(ROWS(F$9:F53)&gt;$U$5,"",INDEX(Y$13:Y$512,SMALL(IF(($AA$13:$AA$512=$AA$5),ROW($A$9:$A$508)-ROW($A$9)+1,""),ROWS(F$9:F53)),,1))</f>
        <v/>
      </c>
      <c r="G53" s="59" t="str">
        <f t="array" ref="G53">IF(ROWS(G$9:G53)&gt;$U$5,"",INDEX(AA$13:AA$512,SMALL(IF(($AA$13:$AA$512=$AA$5),ROW($A$9:$A$508)-ROW($A$9)+1,""),ROWS(G$9:G53)),,1))</f>
        <v/>
      </c>
      <c r="H53" s="59" t="str">
        <f t="array" ref="H53">IF(ROWS(H$9:H53)&gt;$U$5,"",INDEX(AC$13:AC$512,SMALL(IF(($AA$13:$AA$512=$AA$5),ROW($A$9:$A$508)-ROW($A$9)+1,""),ROWS(H$9:H53)),,1))</f>
        <v/>
      </c>
      <c r="I53" s="59" t="str">
        <f t="array" ref="I53">IF(ROWS(I$9:I53)&gt;$U$5,"",INDEX(AD$13:AD$512,SMALL(IF(($AA$13:$AA$512=$AA$5),ROW($A$9:$A$508)-ROW($A$9)+1,""),ROWS(I$9:I53)),,1))</f>
        <v/>
      </c>
      <c r="J53" s="105"/>
      <c r="K53" s="105"/>
      <c r="L53" s="105"/>
      <c r="M53" s="136"/>
      <c r="N53" s="44"/>
      <c r="O53" s="44"/>
      <c r="P53" s="44"/>
      <c r="Q53" s="44"/>
      <c r="R53" s="44"/>
      <c r="S53" s="44"/>
      <c r="T53" s="44">
        <f>Nut_StatusTool!A47</f>
        <v>41</v>
      </c>
      <c r="U53" s="44">
        <f>Nut_StatusTool!B47</f>
        <v>0</v>
      </c>
      <c r="V53" s="44">
        <f>Nut_StatusTool!C47</f>
        <v>0</v>
      </c>
      <c r="W53" s="44">
        <f>Nut_StatusTool!D47</f>
        <v>0</v>
      </c>
      <c r="X53" s="44">
        <f>Nut_StatusTool!F47</f>
        <v>0</v>
      </c>
      <c r="Y53" s="285" t="str">
        <f>Nut_StatusTool!K47</f>
        <v/>
      </c>
      <c r="Z53" s="44" t="str">
        <f>Nut_StatusTool!L47</f>
        <v/>
      </c>
      <c r="AA53" s="44" t="str">
        <f>Nut_StatusTool!M47</f>
        <v/>
      </c>
      <c r="AB53" s="44" t="str">
        <f>Nut_StatusTool!N47</f>
        <v/>
      </c>
      <c r="AC53" s="44">
        <f>Nut_StatusTool!I47</f>
        <v>0</v>
      </c>
      <c r="AD53" s="44">
        <f>Nut_StatusTool!J47</f>
        <v>0</v>
      </c>
    </row>
    <row r="54" spans="1:30" ht="20.100000000000001" customHeight="1">
      <c r="A54" s="59" t="str">
        <f t="array" ref="A54">IF(ROWS(A$9:A54)&gt;$U$5,"",INDEX(T$13:T$512,SMALL(IF(($AA$13:$AA$512=$AA$5),ROW($A$9:$A$508)-ROW($A$9)+1,""),ROWS(A$9:A54)),,1))</f>
        <v/>
      </c>
      <c r="B54" s="389" t="str">
        <f t="array" ref="B54">IF(ROWS(B$9:B54)&gt;$U$5,"",INDEX(U$13:U$512,SMALL(IF(($AA$13:$AA$512=$AA$5),ROW($A$9:$A$508)-ROW($A$9)+1,""),ROWS(B$9:B54)),,1))</f>
        <v/>
      </c>
      <c r="C54" s="389" t="str">
        <f t="array" ref="C54">IF(ROWS(C$9:C54)&gt;$U$5,"",INDEX(V$13:V$512,SMALL(IF(($AA$13:$AA$512=$AA$5),ROW($A$9:$A$508)-ROW($A$9)+1,""),ROWS(C$9:C54)),,1))</f>
        <v/>
      </c>
      <c r="D54" s="309" t="str">
        <f t="array" ref="D54">IF(ROWS(D$9:D54)&gt;$U$5,"",INDEX(W$13:W$512,SMALL(IF(($AA$13:$AA$512=$AA$5),ROW($A$9:$A$508)-ROW($A$9)+1,""),ROWS(D$9:D54)),,1))</f>
        <v/>
      </c>
      <c r="E54" s="59" t="str">
        <f t="array" ref="E54">IF(ROWS(E$9:E54)&gt;$U$5,"",INDEX(X$13:X$512,SMALL(IF(($AA$13:$AA$512=$AA$5),ROW($A$9:$A$508)-ROW($A$9)+1,""),ROWS(E$9:E54)),,1))</f>
        <v/>
      </c>
      <c r="F54" s="59" t="str">
        <f t="array" ref="F54">IF(ROWS(F$9:F54)&gt;$U$5,"",INDEX(Y$13:Y$512,SMALL(IF(($AA$13:$AA$512=$AA$5),ROW($A$9:$A$508)-ROW($A$9)+1,""),ROWS(F$9:F54)),,1))</f>
        <v/>
      </c>
      <c r="G54" s="59" t="str">
        <f t="array" ref="G54">IF(ROWS(G$9:G54)&gt;$U$5,"",INDEX(AA$13:AA$512,SMALL(IF(($AA$13:$AA$512=$AA$5),ROW($A$9:$A$508)-ROW($A$9)+1,""),ROWS(G$9:G54)),,1))</f>
        <v/>
      </c>
      <c r="H54" s="59" t="str">
        <f t="array" ref="H54">IF(ROWS(H$9:H54)&gt;$U$5,"",INDEX(AC$13:AC$512,SMALL(IF(($AA$13:$AA$512=$AA$5),ROW($A$9:$A$508)-ROW($A$9)+1,""),ROWS(H$9:H54)),,1))</f>
        <v/>
      </c>
      <c r="I54" s="59" t="str">
        <f t="array" ref="I54">IF(ROWS(I$9:I54)&gt;$U$5,"",INDEX(AD$13:AD$512,SMALL(IF(($AA$13:$AA$512=$AA$5),ROW($A$9:$A$508)-ROW($A$9)+1,""),ROWS(I$9:I54)),,1))</f>
        <v/>
      </c>
      <c r="J54" s="105"/>
      <c r="K54" s="105"/>
      <c r="L54" s="105"/>
      <c r="M54" s="136"/>
      <c r="N54" s="44"/>
      <c r="O54" s="44"/>
      <c r="P54" s="44"/>
      <c r="Q54" s="44"/>
      <c r="R54" s="44"/>
      <c r="S54" s="44"/>
      <c r="T54" s="44">
        <f>Nut_StatusTool!A48</f>
        <v>42</v>
      </c>
      <c r="U54" s="44">
        <f>Nut_StatusTool!B48</f>
        <v>0</v>
      </c>
      <c r="V54" s="44">
        <f>Nut_StatusTool!C48</f>
        <v>0</v>
      </c>
      <c r="W54" s="44">
        <f>Nut_StatusTool!D48</f>
        <v>0</v>
      </c>
      <c r="X54" s="44">
        <f>Nut_StatusTool!F48</f>
        <v>0</v>
      </c>
      <c r="Y54" s="285" t="str">
        <f>Nut_StatusTool!K48</f>
        <v/>
      </c>
      <c r="Z54" s="44" t="str">
        <f>Nut_StatusTool!L48</f>
        <v/>
      </c>
      <c r="AA54" s="44" t="str">
        <f>Nut_StatusTool!M48</f>
        <v/>
      </c>
      <c r="AB54" s="44" t="str">
        <f>Nut_StatusTool!N48</f>
        <v/>
      </c>
      <c r="AC54" s="44">
        <f>Nut_StatusTool!I48</f>
        <v>0</v>
      </c>
      <c r="AD54" s="44">
        <f>Nut_StatusTool!J48</f>
        <v>0</v>
      </c>
    </row>
    <row r="55" spans="1:30" ht="20.100000000000001" customHeight="1">
      <c r="A55" s="59" t="str">
        <f t="array" ref="A55">IF(ROWS(A$9:A55)&gt;$U$5,"",INDEX(T$13:T$512,SMALL(IF(($AA$13:$AA$512=$AA$5),ROW($A$9:$A$508)-ROW($A$9)+1,""),ROWS(A$9:A55)),,1))</f>
        <v/>
      </c>
      <c r="B55" s="389" t="str">
        <f t="array" ref="B55">IF(ROWS(B$9:B55)&gt;$U$5,"",INDEX(U$13:U$512,SMALL(IF(($AA$13:$AA$512=$AA$5),ROW($A$9:$A$508)-ROW($A$9)+1,""),ROWS(B$9:B55)),,1))</f>
        <v/>
      </c>
      <c r="C55" s="389" t="str">
        <f t="array" ref="C55">IF(ROWS(C$9:C55)&gt;$U$5,"",INDEX(V$13:V$512,SMALL(IF(($AA$13:$AA$512=$AA$5),ROW($A$9:$A$508)-ROW($A$9)+1,""),ROWS(C$9:C55)),,1))</f>
        <v/>
      </c>
      <c r="D55" s="309" t="str">
        <f t="array" ref="D55">IF(ROWS(D$9:D55)&gt;$U$5,"",INDEX(W$13:W$512,SMALL(IF(($AA$13:$AA$512=$AA$5),ROW($A$9:$A$508)-ROW($A$9)+1,""),ROWS(D$9:D55)),,1))</f>
        <v/>
      </c>
      <c r="E55" s="59" t="str">
        <f t="array" ref="E55">IF(ROWS(E$9:E55)&gt;$U$5,"",INDEX(X$13:X$512,SMALL(IF(($AA$13:$AA$512=$AA$5),ROW($A$9:$A$508)-ROW($A$9)+1,""),ROWS(E$9:E55)),,1))</f>
        <v/>
      </c>
      <c r="F55" s="59" t="str">
        <f t="array" ref="F55">IF(ROWS(F$9:F55)&gt;$U$5,"",INDEX(Y$13:Y$512,SMALL(IF(($AA$13:$AA$512=$AA$5),ROW($A$9:$A$508)-ROW($A$9)+1,""),ROWS(F$9:F55)),,1))</f>
        <v/>
      </c>
      <c r="G55" s="59" t="str">
        <f t="array" ref="G55">IF(ROWS(G$9:G55)&gt;$U$5,"",INDEX(AA$13:AA$512,SMALL(IF(($AA$13:$AA$512=$AA$5),ROW($A$9:$A$508)-ROW($A$9)+1,""),ROWS(G$9:G55)),,1))</f>
        <v/>
      </c>
      <c r="H55" s="59" t="str">
        <f t="array" ref="H55">IF(ROWS(H$9:H55)&gt;$U$5,"",INDEX(AC$13:AC$512,SMALL(IF(($AA$13:$AA$512=$AA$5),ROW($A$9:$A$508)-ROW($A$9)+1,""),ROWS(H$9:H55)),,1))</f>
        <v/>
      </c>
      <c r="I55" s="59" t="str">
        <f t="array" ref="I55">IF(ROWS(I$9:I55)&gt;$U$5,"",INDEX(AD$13:AD$512,SMALL(IF(($AA$13:$AA$512=$AA$5),ROW($A$9:$A$508)-ROW($A$9)+1,""),ROWS(I$9:I55)),,1))</f>
        <v/>
      </c>
      <c r="J55" s="105"/>
      <c r="K55" s="105"/>
      <c r="L55" s="105"/>
      <c r="M55" s="136"/>
      <c r="N55" s="44"/>
      <c r="O55" s="44"/>
      <c r="P55" s="44"/>
      <c r="Q55" s="44"/>
      <c r="R55" s="44"/>
      <c r="S55" s="44"/>
      <c r="T55" s="44">
        <f>Nut_StatusTool!A49</f>
        <v>43</v>
      </c>
      <c r="U55" s="44">
        <f>Nut_StatusTool!B49</f>
        <v>0</v>
      </c>
      <c r="V55" s="44">
        <f>Nut_StatusTool!C49</f>
        <v>0</v>
      </c>
      <c r="W55" s="44">
        <f>Nut_StatusTool!D49</f>
        <v>0</v>
      </c>
      <c r="X55" s="44">
        <f>Nut_StatusTool!F49</f>
        <v>0</v>
      </c>
      <c r="Y55" s="285" t="str">
        <f>Nut_StatusTool!K49</f>
        <v/>
      </c>
      <c r="Z55" s="44" t="str">
        <f>Nut_StatusTool!L49</f>
        <v/>
      </c>
      <c r="AA55" s="44" t="str">
        <f>Nut_StatusTool!M49</f>
        <v/>
      </c>
      <c r="AB55" s="44" t="str">
        <f>Nut_StatusTool!N49</f>
        <v/>
      </c>
      <c r="AC55" s="44">
        <f>Nut_StatusTool!I49</f>
        <v>0</v>
      </c>
      <c r="AD55" s="44">
        <f>Nut_StatusTool!J49</f>
        <v>0</v>
      </c>
    </row>
    <row r="56" spans="1:30" ht="20.100000000000001" customHeight="1">
      <c r="A56" s="59" t="str">
        <f t="array" ref="A56">IF(ROWS(A$9:A56)&gt;$U$5,"",INDEX(T$13:T$512,SMALL(IF(($AA$13:$AA$512=$AA$5),ROW($A$9:$A$508)-ROW($A$9)+1,""),ROWS(A$9:A56)),,1))</f>
        <v/>
      </c>
      <c r="B56" s="389" t="str">
        <f t="array" ref="B56">IF(ROWS(B$9:B56)&gt;$U$5,"",INDEX(U$13:U$512,SMALL(IF(($AA$13:$AA$512=$AA$5),ROW($A$9:$A$508)-ROW($A$9)+1,""),ROWS(B$9:B56)),,1))</f>
        <v/>
      </c>
      <c r="C56" s="389" t="str">
        <f t="array" ref="C56">IF(ROWS(C$9:C56)&gt;$U$5,"",INDEX(V$13:V$512,SMALL(IF(($AA$13:$AA$512=$AA$5),ROW($A$9:$A$508)-ROW($A$9)+1,""),ROWS(C$9:C56)),,1))</f>
        <v/>
      </c>
      <c r="D56" s="309" t="str">
        <f t="array" ref="D56">IF(ROWS(D$9:D56)&gt;$U$5,"",INDEX(W$13:W$512,SMALL(IF(($AA$13:$AA$512=$AA$5),ROW($A$9:$A$508)-ROW($A$9)+1,""),ROWS(D$9:D56)),,1))</f>
        <v/>
      </c>
      <c r="E56" s="59" t="str">
        <f t="array" ref="E56">IF(ROWS(E$9:E56)&gt;$U$5,"",INDEX(X$13:X$512,SMALL(IF(($AA$13:$AA$512=$AA$5),ROW($A$9:$A$508)-ROW($A$9)+1,""),ROWS(E$9:E56)),,1))</f>
        <v/>
      </c>
      <c r="F56" s="59" t="str">
        <f t="array" ref="F56">IF(ROWS(F$9:F56)&gt;$U$5,"",INDEX(Y$13:Y$512,SMALL(IF(($AA$13:$AA$512=$AA$5),ROW($A$9:$A$508)-ROW($A$9)+1,""),ROWS(F$9:F56)),,1))</f>
        <v/>
      </c>
      <c r="G56" s="59" t="str">
        <f t="array" ref="G56">IF(ROWS(G$9:G56)&gt;$U$5,"",INDEX(AA$13:AA$512,SMALL(IF(($AA$13:$AA$512=$AA$5),ROW($A$9:$A$508)-ROW($A$9)+1,""),ROWS(G$9:G56)),,1))</f>
        <v/>
      </c>
      <c r="H56" s="59" t="str">
        <f t="array" ref="H56">IF(ROWS(H$9:H56)&gt;$U$5,"",INDEX(AC$13:AC$512,SMALL(IF(($AA$13:$AA$512=$AA$5),ROW($A$9:$A$508)-ROW($A$9)+1,""),ROWS(H$9:H56)),,1))</f>
        <v/>
      </c>
      <c r="I56" s="59" t="str">
        <f t="array" ref="I56">IF(ROWS(I$9:I56)&gt;$U$5,"",INDEX(AD$13:AD$512,SMALL(IF(($AA$13:$AA$512=$AA$5),ROW($A$9:$A$508)-ROW($A$9)+1,""),ROWS(I$9:I56)),,1))</f>
        <v/>
      </c>
      <c r="J56" s="105"/>
      <c r="K56" s="105"/>
      <c r="L56" s="105"/>
      <c r="M56" s="136"/>
      <c r="N56" s="44"/>
      <c r="O56" s="44"/>
      <c r="P56" s="44"/>
      <c r="Q56" s="44"/>
      <c r="R56" s="44"/>
      <c r="S56" s="44"/>
      <c r="T56" s="44">
        <f>Nut_StatusTool!A50</f>
        <v>44</v>
      </c>
      <c r="U56" s="44">
        <f>Nut_StatusTool!B50</f>
        <v>0</v>
      </c>
      <c r="V56" s="44">
        <f>Nut_StatusTool!C50</f>
        <v>0</v>
      </c>
      <c r="W56" s="44">
        <f>Nut_StatusTool!D50</f>
        <v>0</v>
      </c>
      <c r="X56" s="44">
        <f>Nut_StatusTool!F50</f>
        <v>0</v>
      </c>
      <c r="Y56" s="285" t="str">
        <f>Nut_StatusTool!K50</f>
        <v/>
      </c>
      <c r="Z56" s="44" t="str">
        <f>Nut_StatusTool!L50</f>
        <v/>
      </c>
      <c r="AA56" s="44" t="str">
        <f>Nut_StatusTool!M50</f>
        <v/>
      </c>
      <c r="AB56" s="44" t="str">
        <f>Nut_StatusTool!N50</f>
        <v/>
      </c>
      <c r="AC56" s="44">
        <f>Nut_StatusTool!I50</f>
        <v>0</v>
      </c>
      <c r="AD56" s="44">
        <f>Nut_StatusTool!J50</f>
        <v>0</v>
      </c>
    </row>
    <row r="57" spans="1:30" ht="20.100000000000001" customHeight="1">
      <c r="A57" s="59" t="str">
        <f t="array" ref="A57">IF(ROWS(A$9:A57)&gt;$U$5,"",INDEX(T$13:T$512,SMALL(IF(($AA$13:$AA$512=$AA$5),ROW($A$9:$A$508)-ROW($A$9)+1,""),ROWS(A$9:A57)),,1))</f>
        <v/>
      </c>
      <c r="B57" s="389" t="str">
        <f t="array" ref="B57">IF(ROWS(B$9:B57)&gt;$U$5,"",INDEX(U$13:U$512,SMALL(IF(($AA$13:$AA$512=$AA$5),ROW($A$9:$A$508)-ROW($A$9)+1,""),ROWS(B$9:B57)),,1))</f>
        <v/>
      </c>
      <c r="C57" s="389" t="str">
        <f t="array" ref="C57">IF(ROWS(C$9:C57)&gt;$U$5,"",INDEX(V$13:V$512,SMALL(IF(($AA$13:$AA$512=$AA$5),ROW($A$9:$A$508)-ROW($A$9)+1,""),ROWS(C$9:C57)),,1))</f>
        <v/>
      </c>
      <c r="D57" s="309" t="str">
        <f t="array" ref="D57">IF(ROWS(D$9:D57)&gt;$U$5,"",INDEX(W$13:W$512,SMALL(IF(($AA$13:$AA$512=$AA$5),ROW($A$9:$A$508)-ROW($A$9)+1,""),ROWS(D$9:D57)),,1))</f>
        <v/>
      </c>
      <c r="E57" s="59" t="str">
        <f t="array" ref="E57">IF(ROWS(E$9:E57)&gt;$U$5,"",INDEX(X$13:X$512,SMALL(IF(($AA$13:$AA$512=$AA$5),ROW($A$9:$A$508)-ROW($A$9)+1,""),ROWS(E$9:E57)),,1))</f>
        <v/>
      </c>
      <c r="F57" s="59" t="str">
        <f t="array" ref="F57">IF(ROWS(F$9:F57)&gt;$U$5,"",INDEX(Y$13:Y$512,SMALL(IF(($AA$13:$AA$512=$AA$5),ROW($A$9:$A$508)-ROW($A$9)+1,""),ROWS(F$9:F57)),,1))</f>
        <v/>
      </c>
      <c r="G57" s="59" t="str">
        <f t="array" ref="G57">IF(ROWS(G$9:G57)&gt;$U$5,"",INDEX(AA$13:AA$512,SMALL(IF(($AA$13:$AA$512=$AA$5),ROW($A$9:$A$508)-ROW($A$9)+1,""),ROWS(G$9:G57)),,1))</f>
        <v/>
      </c>
      <c r="H57" s="59" t="str">
        <f t="array" ref="H57">IF(ROWS(H$9:H57)&gt;$U$5,"",INDEX(AC$13:AC$512,SMALL(IF(($AA$13:$AA$512=$AA$5),ROW($A$9:$A$508)-ROW($A$9)+1,""),ROWS(H$9:H57)),,1))</f>
        <v/>
      </c>
      <c r="I57" s="59" t="str">
        <f t="array" ref="I57">IF(ROWS(I$9:I57)&gt;$U$5,"",INDEX(AD$13:AD$512,SMALL(IF(($AA$13:$AA$512=$AA$5),ROW($A$9:$A$508)-ROW($A$9)+1,""),ROWS(I$9:I57)),,1))</f>
        <v/>
      </c>
      <c r="J57" s="105"/>
      <c r="K57" s="105"/>
      <c r="L57" s="105"/>
      <c r="M57" s="136"/>
      <c r="N57" s="44"/>
      <c r="O57" s="44"/>
      <c r="P57" s="44"/>
      <c r="Q57" s="44"/>
      <c r="R57" s="44"/>
      <c r="S57" s="44"/>
      <c r="T57" s="44">
        <f>Nut_StatusTool!A51</f>
        <v>45</v>
      </c>
      <c r="U57" s="44">
        <f>Nut_StatusTool!B51</f>
        <v>0</v>
      </c>
      <c r="V57" s="44">
        <f>Nut_StatusTool!C51</f>
        <v>0</v>
      </c>
      <c r="W57" s="44">
        <f>Nut_StatusTool!D51</f>
        <v>0</v>
      </c>
      <c r="X57" s="44">
        <f>Nut_StatusTool!F51</f>
        <v>0</v>
      </c>
      <c r="Y57" s="285" t="str">
        <f>Nut_StatusTool!K51</f>
        <v/>
      </c>
      <c r="Z57" s="44" t="str">
        <f>Nut_StatusTool!L51</f>
        <v/>
      </c>
      <c r="AA57" s="44" t="str">
        <f>Nut_StatusTool!M51</f>
        <v/>
      </c>
      <c r="AB57" s="44" t="str">
        <f>Nut_StatusTool!N51</f>
        <v/>
      </c>
      <c r="AC57" s="44">
        <f>Nut_StatusTool!I51</f>
        <v>0</v>
      </c>
      <c r="AD57" s="44">
        <f>Nut_StatusTool!J51</f>
        <v>0</v>
      </c>
    </row>
    <row r="58" spans="1:30" ht="20.100000000000001" customHeight="1">
      <c r="A58" s="59" t="str">
        <f t="array" ref="A58">IF(ROWS(A$9:A58)&gt;$U$5,"",INDEX(T$13:T$512,SMALL(IF(($AA$13:$AA$512=$AA$5),ROW($A$9:$A$508)-ROW($A$9)+1,""),ROWS(A$9:A58)),,1))</f>
        <v/>
      </c>
      <c r="B58" s="389" t="str">
        <f t="array" ref="B58">IF(ROWS(B$9:B58)&gt;$U$5,"",INDEX(U$13:U$512,SMALL(IF(($AA$13:$AA$512=$AA$5),ROW($A$9:$A$508)-ROW($A$9)+1,""),ROWS(B$9:B58)),,1))</f>
        <v/>
      </c>
      <c r="C58" s="389" t="str">
        <f t="array" ref="C58">IF(ROWS(C$9:C58)&gt;$U$5,"",INDEX(V$13:V$512,SMALL(IF(($AA$13:$AA$512=$AA$5),ROW($A$9:$A$508)-ROW($A$9)+1,""),ROWS(C$9:C58)),,1))</f>
        <v/>
      </c>
      <c r="D58" s="309" t="str">
        <f t="array" ref="D58">IF(ROWS(D$9:D58)&gt;$U$5,"",INDEX(W$13:W$512,SMALL(IF(($AA$13:$AA$512=$AA$5),ROW($A$9:$A$508)-ROW($A$9)+1,""),ROWS(D$9:D58)),,1))</f>
        <v/>
      </c>
      <c r="E58" s="59" t="str">
        <f t="array" ref="E58">IF(ROWS(E$9:E58)&gt;$U$5,"",INDEX(X$13:X$512,SMALL(IF(($AA$13:$AA$512=$AA$5),ROW($A$9:$A$508)-ROW($A$9)+1,""),ROWS(E$9:E58)),,1))</f>
        <v/>
      </c>
      <c r="F58" s="59" t="str">
        <f t="array" ref="F58">IF(ROWS(F$9:F58)&gt;$U$5,"",INDEX(Y$13:Y$512,SMALL(IF(($AA$13:$AA$512=$AA$5),ROW($A$9:$A$508)-ROW($A$9)+1,""),ROWS(F$9:F58)),,1))</f>
        <v/>
      </c>
      <c r="G58" s="59" t="str">
        <f t="array" ref="G58">IF(ROWS(G$9:G58)&gt;$U$5,"",INDEX(AA$13:AA$512,SMALL(IF(($AA$13:$AA$512=$AA$5),ROW($A$9:$A$508)-ROW($A$9)+1,""),ROWS(G$9:G58)),,1))</f>
        <v/>
      </c>
      <c r="H58" s="59" t="str">
        <f t="array" ref="H58">IF(ROWS(H$9:H58)&gt;$U$5,"",INDEX(AC$13:AC$512,SMALL(IF(($AA$13:$AA$512=$AA$5),ROW($A$9:$A$508)-ROW($A$9)+1,""),ROWS(H$9:H58)),,1))</f>
        <v/>
      </c>
      <c r="I58" s="59" t="str">
        <f t="array" ref="I58">IF(ROWS(I$9:I58)&gt;$U$5,"",INDEX(AD$13:AD$512,SMALL(IF(($AA$13:$AA$512=$AA$5),ROW($A$9:$A$508)-ROW($A$9)+1,""),ROWS(I$9:I58)),,1))</f>
        <v/>
      </c>
      <c r="J58" s="105"/>
      <c r="K58" s="105"/>
      <c r="L58" s="105"/>
      <c r="M58" s="136"/>
      <c r="N58" s="44"/>
      <c r="O58" s="44"/>
      <c r="P58" s="44"/>
      <c r="Q58" s="44"/>
      <c r="R58" s="44"/>
      <c r="S58" s="44"/>
      <c r="T58" s="44">
        <f>Nut_StatusTool!A52</f>
        <v>46</v>
      </c>
      <c r="U58" s="44">
        <f>Nut_StatusTool!B52</f>
        <v>0</v>
      </c>
      <c r="V58" s="44">
        <f>Nut_StatusTool!C52</f>
        <v>0</v>
      </c>
      <c r="W58" s="44">
        <f>Nut_StatusTool!D52</f>
        <v>0</v>
      </c>
      <c r="X58" s="44">
        <f>Nut_StatusTool!F52</f>
        <v>0</v>
      </c>
      <c r="Y58" s="285" t="str">
        <f>Nut_StatusTool!K52</f>
        <v/>
      </c>
      <c r="Z58" s="44" t="str">
        <f>Nut_StatusTool!L52</f>
        <v/>
      </c>
      <c r="AA58" s="44" t="str">
        <f>Nut_StatusTool!M52</f>
        <v/>
      </c>
      <c r="AB58" s="44" t="str">
        <f>Nut_StatusTool!N52</f>
        <v/>
      </c>
      <c r="AC58" s="44">
        <f>Nut_StatusTool!I52</f>
        <v>0</v>
      </c>
      <c r="AD58" s="44">
        <f>Nut_StatusTool!J52</f>
        <v>0</v>
      </c>
    </row>
    <row r="59" spans="1:30" ht="20.100000000000001" customHeight="1">
      <c r="A59" s="59" t="str">
        <f t="array" ref="A59">IF(ROWS(A$9:A59)&gt;$U$5,"",INDEX(T$13:T$512,SMALL(IF(($AA$13:$AA$512=$AA$5),ROW($A$9:$A$508)-ROW($A$9)+1,""),ROWS(A$9:A59)),,1))</f>
        <v/>
      </c>
      <c r="B59" s="389" t="str">
        <f t="array" ref="B59">IF(ROWS(B$9:B59)&gt;$U$5,"",INDEX(U$13:U$512,SMALL(IF(($AA$13:$AA$512=$AA$5),ROW($A$9:$A$508)-ROW($A$9)+1,""),ROWS(B$9:B59)),,1))</f>
        <v/>
      </c>
      <c r="C59" s="389" t="str">
        <f t="array" ref="C59">IF(ROWS(C$9:C59)&gt;$U$5,"",INDEX(V$13:V$512,SMALL(IF(($AA$13:$AA$512=$AA$5),ROW($A$9:$A$508)-ROW($A$9)+1,""),ROWS(C$9:C59)),,1))</f>
        <v/>
      </c>
      <c r="D59" s="309" t="str">
        <f t="array" ref="D59">IF(ROWS(D$9:D59)&gt;$U$5,"",INDEX(W$13:W$512,SMALL(IF(($AA$13:$AA$512=$AA$5),ROW($A$9:$A$508)-ROW($A$9)+1,""),ROWS(D$9:D59)),,1))</f>
        <v/>
      </c>
      <c r="E59" s="59" t="str">
        <f t="array" ref="E59">IF(ROWS(E$9:E59)&gt;$U$5,"",INDEX(X$13:X$512,SMALL(IF(($AA$13:$AA$512=$AA$5),ROW($A$9:$A$508)-ROW($A$9)+1,""),ROWS(E$9:E59)),,1))</f>
        <v/>
      </c>
      <c r="F59" s="59" t="str">
        <f t="array" ref="F59">IF(ROWS(F$9:F59)&gt;$U$5,"",INDEX(Y$13:Y$512,SMALL(IF(($AA$13:$AA$512=$AA$5),ROW($A$9:$A$508)-ROW($A$9)+1,""),ROWS(F$9:F59)),,1))</f>
        <v/>
      </c>
      <c r="G59" s="59" t="str">
        <f t="array" ref="G59">IF(ROWS(G$9:G59)&gt;$U$5,"",INDEX(AA$13:AA$512,SMALL(IF(($AA$13:$AA$512=$AA$5),ROW($A$9:$A$508)-ROW($A$9)+1,""),ROWS(G$9:G59)),,1))</f>
        <v/>
      </c>
      <c r="H59" s="59" t="str">
        <f t="array" ref="H59">IF(ROWS(H$9:H59)&gt;$U$5,"",INDEX(AC$13:AC$512,SMALL(IF(($AA$13:$AA$512=$AA$5),ROW($A$9:$A$508)-ROW($A$9)+1,""),ROWS(H$9:H59)),,1))</f>
        <v/>
      </c>
      <c r="I59" s="59" t="str">
        <f t="array" ref="I59">IF(ROWS(I$9:I59)&gt;$U$5,"",INDEX(AD$13:AD$512,SMALL(IF(($AA$13:$AA$512=$AA$5),ROW($A$9:$A$508)-ROW($A$9)+1,""),ROWS(I$9:I59)),,1))</f>
        <v/>
      </c>
      <c r="J59" s="105"/>
      <c r="K59" s="105"/>
      <c r="L59" s="105"/>
      <c r="M59" s="136"/>
      <c r="N59" s="44"/>
      <c r="O59" s="44"/>
      <c r="P59" s="44"/>
      <c r="Q59" s="44"/>
      <c r="R59" s="44"/>
      <c r="S59" s="44"/>
      <c r="T59" s="44">
        <f>Nut_StatusTool!A53</f>
        <v>47</v>
      </c>
      <c r="U59" s="44">
        <f>Nut_StatusTool!B53</f>
        <v>0</v>
      </c>
      <c r="V59" s="44">
        <f>Nut_StatusTool!C53</f>
        <v>0</v>
      </c>
      <c r="W59" s="44">
        <f>Nut_StatusTool!D53</f>
        <v>0</v>
      </c>
      <c r="X59" s="44">
        <f>Nut_StatusTool!F53</f>
        <v>0</v>
      </c>
      <c r="Y59" s="285" t="str">
        <f>Nut_StatusTool!K53</f>
        <v/>
      </c>
      <c r="Z59" s="44" t="str">
        <f>Nut_StatusTool!L53</f>
        <v/>
      </c>
      <c r="AA59" s="44" t="str">
        <f>Nut_StatusTool!M53</f>
        <v/>
      </c>
      <c r="AB59" s="44" t="str">
        <f>Nut_StatusTool!N53</f>
        <v/>
      </c>
      <c r="AC59" s="44">
        <f>Nut_StatusTool!I53</f>
        <v>0</v>
      </c>
      <c r="AD59" s="44">
        <f>Nut_StatusTool!J53</f>
        <v>0</v>
      </c>
    </row>
    <row r="60" spans="1:30" ht="20.100000000000001" customHeight="1">
      <c r="A60" s="59" t="str">
        <f t="array" ref="A60">IF(ROWS(A$9:A60)&gt;$U$5,"",INDEX(T$13:T$512,SMALL(IF(($AA$13:$AA$512=$AA$5),ROW($A$9:$A$508)-ROW($A$9)+1,""),ROWS(A$9:A60)),,1))</f>
        <v/>
      </c>
      <c r="B60" s="389" t="str">
        <f t="array" ref="B60">IF(ROWS(B$9:B60)&gt;$U$5,"",INDEX(U$13:U$512,SMALL(IF(($AA$13:$AA$512=$AA$5),ROW($A$9:$A$508)-ROW($A$9)+1,""),ROWS(B$9:B60)),,1))</f>
        <v/>
      </c>
      <c r="C60" s="389" t="str">
        <f t="array" ref="C60">IF(ROWS(C$9:C60)&gt;$U$5,"",INDEX(V$13:V$512,SMALL(IF(($AA$13:$AA$512=$AA$5),ROW($A$9:$A$508)-ROW($A$9)+1,""),ROWS(C$9:C60)),,1))</f>
        <v/>
      </c>
      <c r="D60" s="309" t="str">
        <f t="array" ref="D60">IF(ROWS(D$9:D60)&gt;$U$5,"",INDEX(W$13:W$512,SMALL(IF(($AA$13:$AA$512=$AA$5),ROW($A$9:$A$508)-ROW($A$9)+1,""),ROWS(D$9:D60)),,1))</f>
        <v/>
      </c>
      <c r="E60" s="59" t="str">
        <f t="array" ref="E60">IF(ROWS(E$9:E60)&gt;$U$5,"",INDEX(X$13:X$512,SMALL(IF(($AA$13:$AA$512=$AA$5),ROW($A$9:$A$508)-ROW($A$9)+1,""),ROWS(E$9:E60)),,1))</f>
        <v/>
      </c>
      <c r="F60" s="59" t="str">
        <f t="array" ref="F60">IF(ROWS(F$9:F60)&gt;$U$5,"",INDEX(Y$13:Y$512,SMALL(IF(($AA$13:$AA$512=$AA$5),ROW($A$9:$A$508)-ROW($A$9)+1,""),ROWS(F$9:F60)),,1))</f>
        <v/>
      </c>
      <c r="G60" s="59" t="str">
        <f t="array" ref="G60">IF(ROWS(G$9:G60)&gt;$U$5,"",INDEX(AA$13:AA$512,SMALL(IF(($AA$13:$AA$512=$AA$5),ROW($A$9:$A$508)-ROW($A$9)+1,""),ROWS(G$9:G60)),,1))</f>
        <v/>
      </c>
      <c r="H60" s="59" t="str">
        <f t="array" ref="H60">IF(ROWS(H$9:H60)&gt;$U$5,"",INDEX(AC$13:AC$512,SMALL(IF(($AA$13:$AA$512=$AA$5),ROW($A$9:$A$508)-ROW($A$9)+1,""),ROWS(H$9:H60)),,1))</f>
        <v/>
      </c>
      <c r="I60" s="59" t="str">
        <f t="array" ref="I60">IF(ROWS(I$9:I60)&gt;$U$5,"",INDEX(AD$13:AD$512,SMALL(IF(($AA$13:$AA$512=$AA$5),ROW($A$9:$A$508)-ROW($A$9)+1,""),ROWS(I$9:I60)),,1))</f>
        <v/>
      </c>
      <c r="J60" s="105"/>
      <c r="K60" s="105"/>
      <c r="L60" s="105"/>
      <c r="M60" s="136"/>
      <c r="N60" s="44"/>
      <c r="O60" s="44"/>
      <c r="P60" s="44"/>
      <c r="Q60" s="44"/>
      <c r="R60" s="44"/>
      <c r="S60" s="44"/>
      <c r="T60" s="44">
        <f>Nut_StatusTool!A54</f>
        <v>48</v>
      </c>
      <c r="U60" s="44">
        <f>Nut_StatusTool!B54</f>
        <v>0</v>
      </c>
      <c r="V60" s="44">
        <f>Nut_StatusTool!C54</f>
        <v>0</v>
      </c>
      <c r="W60" s="44">
        <f>Nut_StatusTool!D54</f>
        <v>0</v>
      </c>
      <c r="X60" s="44">
        <f>Nut_StatusTool!F54</f>
        <v>0</v>
      </c>
      <c r="Y60" s="285" t="str">
        <f>Nut_StatusTool!K54</f>
        <v/>
      </c>
      <c r="Z60" s="44" t="str">
        <f>Nut_StatusTool!L54</f>
        <v/>
      </c>
      <c r="AA60" s="44" t="str">
        <f>Nut_StatusTool!M54</f>
        <v/>
      </c>
      <c r="AB60" s="44" t="str">
        <f>Nut_StatusTool!N54</f>
        <v/>
      </c>
      <c r="AC60" s="44">
        <f>Nut_StatusTool!I54</f>
        <v>0</v>
      </c>
      <c r="AD60" s="44">
        <f>Nut_StatusTool!J54</f>
        <v>0</v>
      </c>
    </row>
    <row r="61" spans="1:30" ht="20.100000000000001" customHeight="1">
      <c r="A61" s="59" t="str">
        <f t="array" ref="A61">IF(ROWS(A$9:A61)&gt;$U$5,"",INDEX(T$13:T$512,SMALL(IF(($AA$13:$AA$512=$AA$5),ROW($A$9:$A$508)-ROW($A$9)+1,""),ROWS(A$9:A61)),,1))</f>
        <v/>
      </c>
      <c r="B61" s="389" t="str">
        <f t="array" ref="B61">IF(ROWS(B$9:B61)&gt;$U$5,"",INDEX(U$13:U$512,SMALL(IF(($AA$13:$AA$512=$AA$5),ROW($A$9:$A$508)-ROW($A$9)+1,""),ROWS(B$9:B61)),,1))</f>
        <v/>
      </c>
      <c r="C61" s="389" t="str">
        <f t="array" ref="C61">IF(ROWS(C$9:C61)&gt;$U$5,"",INDEX(V$13:V$512,SMALL(IF(($AA$13:$AA$512=$AA$5),ROW($A$9:$A$508)-ROW($A$9)+1,""),ROWS(C$9:C61)),,1))</f>
        <v/>
      </c>
      <c r="D61" s="309" t="str">
        <f t="array" ref="D61">IF(ROWS(D$9:D61)&gt;$U$5,"",INDEX(W$13:W$512,SMALL(IF(($AA$13:$AA$512=$AA$5),ROW($A$9:$A$508)-ROW($A$9)+1,""),ROWS(D$9:D61)),,1))</f>
        <v/>
      </c>
      <c r="E61" s="59" t="str">
        <f t="array" ref="E61">IF(ROWS(E$9:E61)&gt;$U$5,"",INDEX(X$13:X$512,SMALL(IF(($AA$13:$AA$512=$AA$5),ROW($A$9:$A$508)-ROW($A$9)+1,""),ROWS(E$9:E61)),,1))</f>
        <v/>
      </c>
      <c r="F61" s="59" t="str">
        <f t="array" ref="F61">IF(ROWS(F$9:F61)&gt;$U$5,"",INDEX(Y$13:Y$512,SMALL(IF(($AA$13:$AA$512=$AA$5),ROW($A$9:$A$508)-ROW($A$9)+1,""),ROWS(F$9:F61)),,1))</f>
        <v/>
      </c>
      <c r="G61" s="59" t="str">
        <f t="array" ref="G61">IF(ROWS(G$9:G61)&gt;$U$5,"",INDEX(AA$13:AA$512,SMALL(IF(($AA$13:$AA$512=$AA$5),ROW($A$9:$A$508)-ROW($A$9)+1,""),ROWS(G$9:G61)),,1))</f>
        <v/>
      </c>
      <c r="H61" s="59" t="str">
        <f t="array" ref="H61">IF(ROWS(H$9:H61)&gt;$U$5,"",INDEX(AC$13:AC$512,SMALL(IF(($AA$13:$AA$512=$AA$5),ROW($A$9:$A$508)-ROW($A$9)+1,""),ROWS(H$9:H61)),,1))</f>
        <v/>
      </c>
      <c r="I61" s="59" t="str">
        <f t="array" ref="I61">IF(ROWS(I$9:I61)&gt;$U$5,"",INDEX(AD$13:AD$512,SMALL(IF(($AA$13:$AA$512=$AA$5),ROW($A$9:$A$508)-ROW($A$9)+1,""),ROWS(I$9:I61)),,1))</f>
        <v/>
      </c>
      <c r="J61" s="105"/>
      <c r="K61" s="105"/>
      <c r="L61" s="105"/>
      <c r="M61" s="136"/>
      <c r="N61" s="44"/>
      <c r="O61" s="44"/>
      <c r="P61" s="44"/>
      <c r="Q61" s="44"/>
      <c r="R61" s="44"/>
      <c r="S61" s="44"/>
      <c r="T61" s="44">
        <f>Nut_StatusTool!A55</f>
        <v>49</v>
      </c>
      <c r="U61" s="44">
        <f>Nut_StatusTool!B55</f>
        <v>0</v>
      </c>
      <c r="V61" s="44">
        <f>Nut_StatusTool!C55</f>
        <v>0</v>
      </c>
      <c r="W61" s="44">
        <f>Nut_StatusTool!D55</f>
        <v>0</v>
      </c>
      <c r="X61" s="44">
        <f>Nut_StatusTool!F55</f>
        <v>0</v>
      </c>
      <c r="Y61" s="285" t="str">
        <f>Nut_StatusTool!K55</f>
        <v/>
      </c>
      <c r="Z61" s="44" t="str">
        <f>Nut_StatusTool!L55</f>
        <v/>
      </c>
      <c r="AA61" s="44" t="str">
        <f>Nut_StatusTool!M55</f>
        <v/>
      </c>
      <c r="AB61" s="44" t="str">
        <f>Nut_StatusTool!N55</f>
        <v/>
      </c>
      <c r="AC61" s="44">
        <f>Nut_StatusTool!I55</f>
        <v>0</v>
      </c>
      <c r="AD61" s="44">
        <f>Nut_StatusTool!J55</f>
        <v>0</v>
      </c>
    </row>
    <row r="62" spans="1:30" ht="20.100000000000001" customHeight="1">
      <c r="A62" s="59" t="str">
        <f t="array" ref="A62">IF(ROWS(A$9:A62)&gt;$U$5,"",INDEX(T$13:T$512,SMALL(IF(($AA$13:$AA$512=$AA$5),ROW($A$9:$A$508)-ROW($A$9)+1,""),ROWS(A$9:A62)),,1))</f>
        <v/>
      </c>
      <c r="B62" s="389" t="str">
        <f t="array" ref="B62">IF(ROWS(B$9:B62)&gt;$U$5,"",INDEX(U$13:U$512,SMALL(IF(($AA$13:$AA$512=$AA$5),ROW($A$9:$A$508)-ROW($A$9)+1,""),ROWS(B$9:B62)),,1))</f>
        <v/>
      </c>
      <c r="C62" s="389" t="str">
        <f t="array" ref="C62">IF(ROWS(C$9:C62)&gt;$U$5,"",INDEX(V$13:V$512,SMALL(IF(($AA$13:$AA$512=$AA$5),ROW($A$9:$A$508)-ROW($A$9)+1,""),ROWS(C$9:C62)),,1))</f>
        <v/>
      </c>
      <c r="D62" s="309" t="str">
        <f t="array" ref="D62">IF(ROWS(D$9:D62)&gt;$U$5,"",INDEX(W$13:W$512,SMALL(IF(($AA$13:$AA$512=$AA$5),ROW($A$9:$A$508)-ROW($A$9)+1,""),ROWS(D$9:D62)),,1))</f>
        <v/>
      </c>
      <c r="E62" s="59" t="str">
        <f t="array" ref="E62">IF(ROWS(E$9:E62)&gt;$U$5,"",INDEX(X$13:X$512,SMALL(IF(($AA$13:$AA$512=$AA$5),ROW($A$9:$A$508)-ROW($A$9)+1,""),ROWS(E$9:E62)),,1))</f>
        <v/>
      </c>
      <c r="F62" s="59" t="str">
        <f t="array" ref="F62">IF(ROWS(F$9:F62)&gt;$U$5,"",INDEX(Y$13:Y$512,SMALL(IF(($AA$13:$AA$512=$AA$5),ROW($A$9:$A$508)-ROW($A$9)+1,""),ROWS(F$9:F62)),,1))</f>
        <v/>
      </c>
      <c r="G62" s="59" t="str">
        <f t="array" ref="G62">IF(ROWS(G$9:G62)&gt;$U$5,"",INDEX(AA$13:AA$512,SMALL(IF(($AA$13:$AA$512=$AA$5),ROW($A$9:$A$508)-ROW($A$9)+1,""),ROWS(G$9:G62)),,1))</f>
        <v/>
      </c>
      <c r="H62" s="59" t="str">
        <f t="array" ref="H62">IF(ROWS(H$9:H62)&gt;$U$5,"",INDEX(AC$13:AC$512,SMALL(IF(($AA$13:$AA$512=$AA$5),ROW($A$9:$A$508)-ROW($A$9)+1,""),ROWS(H$9:H62)),,1))</f>
        <v/>
      </c>
      <c r="I62" s="59" t="str">
        <f t="array" ref="I62">IF(ROWS(I$9:I62)&gt;$U$5,"",INDEX(AD$13:AD$512,SMALL(IF(($AA$13:$AA$512=$AA$5),ROW($A$9:$A$508)-ROW($A$9)+1,""),ROWS(I$9:I62)),,1))</f>
        <v/>
      </c>
      <c r="J62" s="105"/>
      <c r="K62" s="105"/>
      <c r="L62" s="105"/>
      <c r="M62" s="136"/>
      <c r="N62" s="44"/>
      <c r="O62" s="44"/>
      <c r="P62" s="44"/>
      <c r="Q62" s="44"/>
      <c r="R62" s="44"/>
      <c r="S62" s="44"/>
      <c r="T62" s="44">
        <f>Nut_StatusTool!A56</f>
        <v>50</v>
      </c>
      <c r="U62" s="44">
        <f>Nut_StatusTool!B56</f>
        <v>0</v>
      </c>
      <c r="V62" s="44">
        <f>Nut_StatusTool!C56</f>
        <v>0</v>
      </c>
      <c r="W62" s="44">
        <f>Nut_StatusTool!D56</f>
        <v>0</v>
      </c>
      <c r="X62" s="44">
        <f>Nut_StatusTool!F56</f>
        <v>0</v>
      </c>
      <c r="Y62" s="285" t="str">
        <f>Nut_StatusTool!K56</f>
        <v/>
      </c>
      <c r="Z62" s="44" t="str">
        <f>Nut_StatusTool!L56</f>
        <v/>
      </c>
      <c r="AA62" s="44" t="str">
        <f>Nut_StatusTool!M56</f>
        <v/>
      </c>
      <c r="AB62" s="44" t="str">
        <f>Nut_StatusTool!N56</f>
        <v/>
      </c>
      <c r="AC62" s="44">
        <f>Nut_StatusTool!I56</f>
        <v>0</v>
      </c>
      <c r="AD62" s="44">
        <f>Nut_StatusTool!J56</f>
        <v>0</v>
      </c>
    </row>
    <row r="63" spans="1:30" ht="20.100000000000001" customHeight="1">
      <c r="A63" s="59" t="str">
        <f t="array" ref="A63">IF(ROWS(A$9:A63)&gt;$U$5,"",INDEX(T$13:T$512,SMALL(IF(($AA$13:$AA$512=$AA$5),ROW($A$9:$A$508)-ROW($A$9)+1,""),ROWS(A$9:A63)),,1))</f>
        <v/>
      </c>
      <c r="B63" s="389" t="str">
        <f t="array" ref="B63">IF(ROWS(B$9:B63)&gt;$U$5,"",INDEX(U$13:U$512,SMALL(IF(($AA$13:$AA$512=$AA$5),ROW($A$9:$A$508)-ROW($A$9)+1,""),ROWS(B$9:B63)),,1))</f>
        <v/>
      </c>
      <c r="C63" s="389" t="str">
        <f t="array" ref="C63">IF(ROWS(C$9:C63)&gt;$U$5,"",INDEX(V$13:V$512,SMALL(IF(($AA$13:$AA$512=$AA$5),ROW($A$9:$A$508)-ROW($A$9)+1,""),ROWS(C$9:C63)),,1))</f>
        <v/>
      </c>
      <c r="D63" s="309" t="str">
        <f t="array" ref="D63">IF(ROWS(D$9:D63)&gt;$U$5,"",INDEX(W$13:W$512,SMALL(IF(($AA$13:$AA$512=$AA$5),ROW($A$9:$A$508)-ROW($A$9)+1,""),ROWS(D$9:D63)),,1))</f>
        <v/>
      </c>
      <c r="E63" s="59" t="str">
        <f t="array" ref="E63">IF(ROWS(E$9:E63)&gt;$U$5,"",INDEX(X$13:X$512,SMALL(IF(($AA$13:$AA$512=$AA$5),ROW($A$9:$A$508)-ROW($A$9)+1,""),ROWS(E$9:E63)),,1))</f>
        <v/>
      </c>
      <c r="F63" s="59" t="str">
        <f t="array" ref="F63">IF(ROWS(F$9:F63)&gt;$U$5,"",INDEX(Y$13:Y$512,SMALL(IF(($AA$13:$AA$512=$AA$5),ROW($A$9:$A$508)-ROW($A$9)+1,""),ROWS(F$9:F63)),,1))</f>
        <v/>
      </c>
      <c r="G63" s="59" t="str">
        <f t="array" ref="G63">IF(ROWS(G$9:G63)&gt;$U$5,"",INDEX(AA$13:AA$512,SMALL(IF(($AA$13:$AA$512=$AA$5),ROW($A$9:$A$508)-ROW($A$9)+1,""),ROWS(G$9:G63)),,1))</f>
        <v/>
      </c>
      <c r="H63" s="59" t="str">
        <f t="array" ref="H63">IF(ROWS(H$9:H63)&gt;$U$5,"",INDEX(AC$13:AC$512,SMALL(IF(($AA$13:$AA$512=$AA$5),ROW($A$9:$A$508)-ROW($A$9)+1,""),ROWS(H$9:H63)),,1))</f>
        <v/>
      </c>
      <c r="I63" s="59" t="str">
        <f t="array" ref="I63">IF(ROWS(I$9:I63)&gt;$U$5,"",INDEX(AD$13:AD$512,SMALL(IF(($AA$13:$AA$512=$AA$5),ROW($A$9:$A$508)-ROW($A$9)+1,""),ROWS(I$9:I63)),,1))</f>
        <v/>
      </c>
      <c r="J63" s="105"/>
      <c r="K63" s="105"/>
      <c r="L63" s="105"/>
      <c r="M63" s="136"/>
      <c r="N63" s="44"/>
      <c r="O63" s="44"/>
      <c r="P63" s="44"/>
      <c r="Q63" s="44"/>
      <c r="R63" s="44"/>
      <c r="S63" s="44"/>
      <c r="T63" s="44">
        <f>Nut_StatusTool!A57</f>
        <v>51</v>
      </c>
      <c r="U63" s="44">
        <f>Nut_StatusTool!B57</f>
        <v>0</v>
      </c>
      <c r="V63" s="44">
        <f>Nut_StatusTool!C57</f>
        <v>0</v>
      </c>
      <c r="W63" s="44">
        <f>Nut_StatusTool!D57</f>
        <v>0</v>
      </c>
      <c r="X63" s="44">
        <f>Nut_StatusTool!F57</f>
        <v>0</v>
      </c>
      <c r="Y63" s="285" t="str">
        <f>Nut_StatusTool!K57</f>
        <v/>
      </c>
      <c r="Z63" s="44" t="str">
        <f>Nut_StatusTool!L57</f>
        <v/>
      </c>
      <c r="AA63" s="44" t="str">
        <f>Nut_StatusTool!M57</f>
        <v/>
      </c>
      <c r="AB63" s="44" t="str">
        <f>Nut_StatusTool!N57</f>
        <v/>
      </c>
      <c r="AC63" s="44">
        <f>Nut_StatusTool!I57</f>
        <v>0</v>
      </c>
      <c r="AD63" s="44">
        <f>Nut_StatusTool!J57</f>
        <v>0</v>
      </c>
    </row>
    <row r="64" spans="1:30" ht="20.100000000000001" customHeight="1">
      <c r="A64" s="59" t="str">
        <f t="array" ref="A64">IF(ROWS(A$9:A64)&gt;$U$5,"",INDEX(T$13:T$512,SMALL(IF(($AA$13:$AA$512=$AA$5),ROW($A$9:$A$508)-ROW($A$9)+1,""),ROWS(A$9:A64)),,1))</f>
        <v/>
      </c>
      <c r="B64" s="389" t="str">
        <f t="array" ref="B64">IF(ROWS(B$9:B64)&gt;$U$5,"",INDEX(U$13:U$512,SMALL(IF(($AA$13:$AA$512=$AA$5),ROW($A$9:$A$508)-ROW($A$9)+1,""),ROWS(B$9:B64)),,1))</f>
        <v/>
      </c>
      <c r="C64" s="389" t="str">
        <f t="array" ref="C64">IF(ROWS(C$9:C64)&gt;$U$5,"",INDEX(V$13:V$512,SMALL(IF(($AA$13:$AA$512=$AA$5),ROW($A$9:$A$508)-ROW($A$9)+1,""),ROWS(C$9:C64)),,1))</f>
        <v/>
      </c>
      <c r="D64" s="309" t="str">
        <f t="array" ref="D64">IF(ROWS(D$9:D64)&gt;$U$5,"",INDEX(W$13:W$512,SMALL(IF(($AA$13:$AA$512=$AA$5),ROW($A$9:$A$508)-ROW($A$9)+1,""),ROWS(D$9:D64)),,1))</f>
        <v/>
      </c>
      <c r="E64" s="59" t="str">
        <f t="array" ref="E64">IF(ROWS(E$9:E64)&gt;$U$5,"",INDEX(X$13:X$512,SMALL(IF(($AA$13:$AA$512=$AA$5),ROW($A$9:$A$508)-ROW($A$9)+1,""),ROWS(E$9:E64)),,1))</f>
        <v/>
      </c>
      <c r="F64" s="59" t="str">
        <f t="array" ref="F64">IF(ROWS(F$9:F64)&gt;$U$5,"",INDEX(Y$13:Y$512,SMALL(IF(($AA$13:$AA$512=$AA$5),ROW($A$9:$A$508)-ROW($A$9)+1,""),ROWS(F$9:F64)),,1))</f>
        <v/>
      </c>
      <c r="G64" s="59" t="str">
        <f t="array" ref="G64">IF(ROWS(G$9:G64)&gt;$U$5,"",INDEX(AA$13:AA$512,SMALL(IF(($AA$13:$AA$512=$AA$5),ROW($A$9:$A$508)-ROW($A$9)+1,""),ROWS(G$9:G64)),,1))</f>
        <v/>
      </c>
      <c r="H64" s="59" t="str">
        <f t="array" ref="H64">IF(ROWS(H$9:H64)&gt;$U$5,"",INDEX(AC$13:AC$512,SMALL(IF(($AA$13:$AA$512=$AA$5),ROW($A$9:$A$508)-ROW($A$9)+1,""),ROWS(H$9:H64)),,1))</f>
        <v/>
      </c>
      <c r="I64" s="59" t="str">
        <f t="array" ref="I64">IF(ROWS(I$9:I64)&gt;$U$5,"",INDEX(AD$13:AD$512,SMALL(IF(($AA$13:$AA$512=$AA$5),ROW($A$9:$A$508)-ROW($A$9)+1,""),ROWS(I$9:I64)),,1))</f>
        <v/>
      </c>
      <c r="J64" s="105"/>
      <c r="K64" s="105"/>
      <c r="L64" s="105"/>
      <c r="M64" s="136"/>
      <c r="N64" s="44"/>
      <c r="O64" s="44"/>
      <c r="P64" s="44"/>
      <c r="Q64" s="44"/>
      <c r="R64" s="44"/>
      <c r="S64" s="44"/>
      <c r="T64" s="44">
        <f>Nut_StatusTool!A58</f>
        <v>52</v>
      </c>
      <c r="U64" s="44">
        <f>Nut_StatusTool!B58</f>
        <v>0</v>
      </c>
      <c r="V64" s="44">
        <f>Nut_StatusTool!C58</f>
        <v>0</v>
      </c>
      <c r="W64" s="44">
        <f>Nut_StatusTool!D58</f>
        <v>0</v>
      </c>
      <c r="X64" s="44">
        <f>Nut_StatusTool!F58</f>
        <v>0</v>
      </c>
      <c r="Y64" s="285" t="str">
        <f>Nut_StatusTool!K58</f>
        <v/>
      </c>
      <c r="Z64" s="44" t="str">
        <f>Nut_StatusTool!L58</f>
        <v/>
      </c>
      <c r="AA64" s="44" t="str">
        <f>Nut_StatusTool!M58</f>
        <v/>
      </c>
      <c r="AB64" s="44" t="str">
        <f>Nut_StatusTool!N58</f>
        <v/>
      </c>
      <c r="AC64" s="44">
        <f>Nut_StatusTool!I58</f>
        <v>0</v>
      </c>
      <c r="AD64" s="44">
        <f>Nut_StatusTool!J58</f>
        <v>0</v>
      </c>
    </row>
    <row r="65" spans="1:30" ht="20.100000000000001" customHeight="1">
      <c r="A65" s="59" t="str">
        <f t="array" ref="A65">IF(ROWS(A$9:A65)&gt;$U$5,"",INDEX(T$13:T$512,SMALL(IF(($AA$13:$AA$512=$AA$5),ROW($A$9:$A$508)-ROW($A$9)+1,""),ROWS(A$9:A65)),,1))</f>
        <v/>
      </c>
      <c r="B65" s="389" t="str">
        <f t="array" ref="B65">IF(ROWS(B$9:B65)&gt;$U$5,"",INDEX(U$13:U$512,SMALL(IF(($AA$13:$AA$512=$AA$5),ROW($A$9:$A$508)-ROW($A$9)+1,""),ROWS(B$9:B65)),,1))</f>
        <v/>
      </c>
      <c r="C65" s="389" t="str">
        <f t="array" ref="C65">IF(ROWS(C$9:C65)&gt;$U$5,"",INDEX(V$13:V$512,SMALL(IF(($AA$13:$AA$512=$AA$5),ROW($A$9:$A$508)-ROW($A$9)+1,""),ROWS(C$9:C65)),,1))</f>
        <v/>
      </c>
      <c r="D65" s="309" t="str">
        <f t="array" ref="D65">IF(ROWS(D$9:D65)&gt;$U$5,"",INDEX(W$13:W$512,SMALL(IF(($AA$13:$AA$512=$AA$5),ROW($A$9:$A$508)-ROW($A$9)+1,""),ROWS(D$9:D65)),,1))</f>
        <v/>
      </c>
      <c r="E65" s="59" t="str">
        <f t="array" ref="E65">IF(ROWS(E$9:E65)&gt;$U$5,"",INDEX(X$13:X$512,SMALL(IF(($AA$13:$AA$512=$AA$5),ROW($A$9:$A$508)-ROW($A$9)+1,""),ROWS(E$9:E65)),,1))</f>
        <v/>
      </c>
      <c r="F65" s="59" t="str">
        <f t="array" ref="F65">IF(ROWS(F$9:F65)&gt;$U$5,"",INDEX(Y$13:Y$512,SMALL(IF(($AA$13:$AA$512=$AA$5),ROW($A$9:$A$508)-ROW($A$9)+1,""),ROWS(F$9:F65)),,1))</f>
        <v/>
      </c>
      <c r="G65" s="59" t="str">
        <f t="array" ref="G65">IF(ROWS(G$9:G65)&gt;$U$5,"",INDEX(AA$13:AA$512,SMALL(IF(($AA$13:$AA$512=$AA$5),ROW($A$9:$A$508)-ROW($A$9)+1,""),ROWS(G$9:G65)),,1))</f>
        <v/>
      </c>
      <c r="H65" s="59" t="str">
        <f t="array" ref="H65">IF(ROWS(H$9:H65)&gt;$U$5,"",INDEX(AC$13:AC$512,SMALL(IF(($AA$13:$AA$512=$AA$5),ROW($A$9:$A$508)-ROW($A$9)+1,""),ROWS(H$9:H65)),,1))</f>
        <v/>
      </c>
      <c r="I65" s="59" t="str">
        <f t="array" ref="I65">IF(ROWS(I$9:I65)&gt;$U$5,"",INDEX(AD$13:AD$512,SMALL(IF(($AA$13:$AA$512=$AA$5),ROW($A$9:$A$508)-ROW($A$9)+1,""),ROWS(I$9:I65)),,1))</f>
        <v/>
      </c>
      <c r="J65" s="105"/>
      <c r="K65" s="105"/>
      <c r="L65" s="105"/>
      <c r="M65" s="136"/>
      <c r="N65" s="44"/>
      <c r="O65" s="44"/>
      <c r="P65" s="44"/>
      <c r="Q65" s="44"/>
      <c r="R65" s="44"/>
      <c r="S65" s="44"/>
      <c r="T65" s="44">
        <f>Nut_StatusTool!A59</f>
        <v>53</v>
      </c>
      <c r="U65" s="44">
        <f>Nut_StatusTool!B59</f>
        <v>0</v>
      </c>
      <c r="V65" s="44">
        <f>Nut_StatusTool!C59</f>
        <v>0</v>
      </c>
      <c r="W65" s="44">
        <f>Nut_StatusTool!D59</f>
        <v>0</v>
      </c>
      <c r="X65" s="44">
        <f>Nut_StatusTool!F59</f>
        <v>0</v>
      </c>
      <c r="Y65" s="285" t="str">
        <f>Nut_StatusTool!K59</f>
        <v/>
      </c>
      <c r="Z65" s="44" t="str">
        <f>Nut_StatusTool!L59</f>
        <v/>
      </c>
      <c r="AA65" s="44" t="str">
        <f>Nut_StatusTool!M59</f>
        <v/>
      </c>
      <c r="AB65" s="44" t="str">
        <f>Nut_StatusTool!N59</f>
        <v/>
      </c>
      <c r="AC65" s="44">
        <f>Nut_StatusTool!I59</f>
        <v>0</v>
      </c>
      <c r="AD65" s="44">
        <f>Nut_StatusTool!J59</f>
        <v>0</v>
      </c>
    </row>
    <row r="66" spans="1:30" ht="20.100000000000001" customHeight="1">
      <c r="A66" s="59" t="str">
        <f t="array" ref="A66">IF(ROWS(A$9:A66)&gt;$U$5,"",INDEX(T$13:T$512,SMALL(IF(($AA$13:$AA$512=$AA$5),ROW($A$9:$A$508)-ROW($A$9)+1,""),ROWS(A$9:A66)),,1))</f>
        <v/>
      </c>
      <c r="B66" s="389" t="str">
        <f t="array" ref="B66">IF(ROWS(B$9:B66)&gt;$U$5,"",INDEX(U$13:U$512,SMALL(IF(($AA$13:$AA$512=$AA$5),ROW($A$9:$A$508)-ROW($A$9)+1,""),ROWS(B$9:B66)),,1))</f>
        <v/>
      </c>
      <c r="C66" s="389" t="str">
        <f t="array" ref="C66">IF(ROWS(C$9:C66)&gt;$U$5,"",INDEX(V$13:V$512,SMALL(IF(($AA$13:$AA$512=$AA$5),ROW($A$9:$A$508)-ROW($A$9)+1,""),ROWS(C$9:C66)),,1))</f>
        <v/>
      </c>
      <c r="D66" s="309" t="str">
        <f t="array" ref="D66">IF(ROWS(D$9:D66)&gt;$U$5,"",INDEX(W$13:W$512,SMALL(IF(($AA$13:$AA$512=$AA$5),ROW($A$9:$A$508)-ROW($A$9)+1,""),ROWS(D$9:D66)),,1))</f>
        <v/>
      </c>
      <c r="E66" s="59" t="str">
        <f t="array" ref="E66">IF(ROWS(E$9:E66)&gt;$U$5,"",INDEX(X$13:X$512,SMALL(IF(($AA$13:$AA$512=$AA$5),ROW($A$9:$A$508)-ROW($A$9)+1,""),ROWS(E$9:E66)),,1))</f>
        <v/>
      </c>
      <c r="F66" s="59" t="str">
        <f t="array" ref="F66">IF(ROWS(F$9:F66)&gt;$U$5,"",INDEX(Y$13:Y$512,SMALL(IF(($AA$13:$AA$512=$AA$5),ROW($A$9:$A$508)-ROW($A$9)+1,""),ROWS(F$9:F66)),,1))</f>
        <v/>
      </c>
      <c r="G66" s="59" t="str">
        <f t="array" ref="G66">IF(ROWS(G$9:G66)&gt;$U$5,"",INDEX(AA$13:AA$512,SMALL(IF(($AA$13:$AA$512=$AA$5),ROW($A$9:$A$508)-ROW($A$9)+1,""),ROWS(G$9:G66)),,1))</f>
        <v/>
      </c>
      <c r="H66" s="59" t="str">
        <f t="array" ref="H66">IF(ROWS(H$9:H66)&gt;$U$5,"",INDEX(AC$13:AC$512,SMALL(IF(($AA$13:$AA$512=$AA$5),ROW($A$9:$A$508)-ROW($A$9)+1,""),ROWS(H$9:H66)),,1))</f>
        <v/>
      </c>
      <c r="I66" s="59" t="str">
        <f t="array" ref="I66">IF(ROWS(I$9:I66)&gt;$U$5,"",INDEX(AD$13:AD$512,SMALL(IF(($AA$13:$AA$512=$AA$5),ROW($A$9:$A$508)-ROW($A$9)+1,""),ROWS(I$9:I66)),,1))</f>
        <v/>
      </c>
      <c r="J66" s="105"/>
      <c r="K66" s="105"/>
      <c r="L66" s="105"/>
      <c r="M66" s="136"/>
      <c r="N66" s="44"/>
      <c r="O66" s="44"/>
      <c r="P66" s="44"/>
      <c r="Q66" s="44"/>
      <c r="R66" s="44"/>
      <c r="S66" s="44"/>
      <c r="T66" s="44">
        <f>Nut_StatusTool!A60</f>
        <v>54</v>
      </c>
      <c r="U66" s="44">
        <f>Nut_StatusTool!B60</f>
        <v>0</v>
      </c>
      <c r="V66" s="44">
        <f>Nut_StatusTool!C60</f>
        <v>0</v>
      </c>
      <c r="W66" s="44">
        <f>Nut_StatusTool!D60</f>
        <v>0</v>
      </c>
      <c r="X66" s="44">
        <f>Nut_StatusTool!F60</f>
        <v>0</v>
      </c>
      <c r="Y66" s="285" t="str">
        <f>Nut_StatusTool!K60</f>
        <v/>
      </c>
      <c r="Z66" s="44" t="str">
        <f>Nut_StatusTool!L60</f>
        <v/>
      </c>
      <c r="AA66" s="44" t="str">
        <f>Nut_StatusTool!M60</f>
        <v/>
      </c>
      <c r="AB66" s="44" t="str">
        <f>Nut_StatusTool!N60</f>
        <v/>
      </c>
      <c r="AC66" s="44">
        <f>Nut_StatusTool!I60</f>
        <v>0</v>
      </c>
      <c r="AD66" s="44">
        <f>Nut_StatusTool!J60</f>
        <v>0</v>
      </c>
    </row>
    <row r="67" spans="1:30" ht="20.100000000000001" customHeight="1">
      <c r="A67" s="59" t="str">
        <f t="array" ref="A67">IF(ROWS(A$9:A67)&gt;$U$5,"",INDEX(T$13:T$512,SMALL(IF(($AA$13:$AA$512=$AA$5),ROW($A$9:$A$508)-ROW($A$9)+1,""),ROWS(A$9:A67)),,1))</f>
        <v/>
      </c>
      <c r="B67" s="389" t="str">
        <f t="array" ref="B67">IF(ROWS(B$9:B67)&gt;$U$5,"",INDEX(U$13:U$512,SMALL(IF(($AA$13:$AA$512=$AA$5),ROW($A$9:$A$508)-ROW($A$9)+1,""),ROWS(B$9:B67)),,1))</f>
        <v/>
      </c>
      <c r="C67" s="389" t="str">
        <f t="array" ref="C67">IF(ROWS(C$9:C67)&gt;$U$5,"",INDEX(V$13:V$512,SMALL(IF(($AA$13:$AA$512=$AA$5),ROW($A$9:$A$508)-ROW($A$9)+1,""),ROWS(C$9:C67)),,1))</f>
        <v/>
      </c>
      <c r="D67" s="309" t="str">
        <f t="array" ref="D67">IF(ROWS(D$9:D67)&gt;$U$5,"",INDEX(W$13:W$512,SMALL(IF(($AA$13:$AA$512=$AA$5),ROW($A$9:$A$508)-ROW($A$9)+1,""),ROWS(D$9:D67)),,1))</f>
        <v/>
      </c>
      <c r="E67" s="59" t="str">
        <f t="array" ref="E67">IF(ROWS(E$9:E67)&gt;$U$5,"",INDEX(X$13:X$512,SMALL(IF(($AA$13:$AA$512=$AA$5),ROW($A$9:$A$508)-ROW($A$9)+1,""),ROWS(E$9:E67)),,1))</f>
        <v/>
      </c>
      <c r="F67" s="59" t="str">
        <f t="array" ref="F67">IF(ROWS(F$9:F67)&gt;$U$5,"",INDEX(Y$13:Y$512,SMALL(IF(($AA$13:$AA$512=$AA$5),ROW($A$9:$A$508)-ROW($A$9)+1,""),ROWS(F$9:F67)),,1))</f>
        <v/>
      </c>
      <c r="G67" s="59" t="str">
        <f t="array" ref="G67">IF(ROWS(G$9:G67)&gt;$U$5,"",INDEX(AA$13:AA$512,SMALL(IF(($AA$13:$AA$512=$AA$5),ROW($A$9:$A$508)-ROW($A$9)+1,""),ROWS(G$9:G67)),,1))</f>
        <v/>
      </c>
      <c r="H67" s="59" t="str">
        <f t="array" ref="H67">IF(ROWS(H$9:H67)&gt;$U$5,"",INDEX(AC$13:AC$512,SMALL(IF(($AA$13:$AA$512=$AA$5),ROW($A$9:$A$508)-ROW($A$9)+1,""),ROWS(H$9:H67)),,1))</f>
        <v/>
      </c>
      <c r="I67" s="59" t="str">
        <f t="array" ref="I67">IF(ROWS(I$9:I67)&gt;$U$5,"",INDEX(AD$13:AD$512,SMALL(IF(($AA$13:$AA$512=$AA$5),ROW($A$9:$A$508)-ROW($A$9)+1,""),ROWS(I$9:I67)),,1))</f>
        <v/>
      </c>
      <c r="J67" s="105"/>
      <c r="K67" s="105"/>
      <c r="L67" s="105"/>
      <c r="M67" s="136"/>
      <c r="N67" s="44"/>
      <c r="O67" s="44"/>
      <c r="P67" s="44"/>
      <c r="Q67" s="44"/>
      <c r="R67" s="44"/>
      <c r="S67" s="44"/>
      <c r="T67" s="44">
        <f>Nut_StatusTool!A61</f>
        <v>55</v>
      </c>
      <c r="U67" s="44">
        <f>Nut_StatusTool!B61</f>
        <v>0</v>
      </c>
      <c r="V67" s="44">
        <f>Nut_StatusTool!C61</f>
        <v>0</v>
      </c>
      <c r="W67" s="44">
        <f>Nut_StatusTool!D61</f>
        <v>0</v>
      </c>
      <c r="X67" s="44">
        <f>Nut_StatusTool!F61</f>
        <v>0</v>
      </c>
      <c r="Y67" s="285" t="str">
        <f>Nut_StatusTool!K61</f>
        <v/>
      </c>
      <c r="Z67" s="44" t="str">
        <f>Nut_StatusTool!L61</f>
        <v/>
      </c>
      <c r="AA67" s="44" t="str">
        <f>Nut_StatusTool!M61</f>
        <v/>
      </c>
      <c r="AB67" s="44" t="str">
        <f>Nut_StatusTool!N61</f>
        <v/>
      </c>
      <c r="AC67" s="44">
        <f>Nut_StatusTool!I61</f>
        <v>0</v>
      </c>
      <c r="AD67" s="44">
        <f>Nut_StatusTool!J61</f>
        <v>0</v>
      </c>
    </row>
    <row r="68" spans="1:30" ht="20.100000000000001" customHeight="1">
      <c r="A68" s="59" t="str">
        <f t="array" ref="A68">IF(ROWS(A$9:A68)&gt;$U$5,"",INDEX(T$13:T$512,SMALL(IF(($AA$13:$AA$512=$AA$5),ROW($A$9:$A$508)-ROW($A$9)+1,""),ROWS(A$9:A68)),,1))</f>
        <v/>
      </c>
      <c r="B68" s="389" t="str">
        <f t="array" ref="B68">IF(ROWS(B$9:B68)&gt;$U$5,"",INDEX(U$13:U$512,SMALL(IF(($AA$13:$AA$512=$AA$5),ROW($A$9:$A$508)-ROW($A$9)+1,""),ROWS(B$9:B68)),,1))</f>
        <v/>
      </c>
      <c r="C68" s="389" t="str">
        <f t="array" ref="C68">IF(ROWS(C$9:C68)&gt;$U$5,"",INDEX(V$13:V$512,SMALL(IF(($AA$13:$AA$512=$AA$5),ROW($A$9:$A$508)-ROW($A$9)+1,""),ROWS(C$9:C68)),,1))</f>
        <v/>
      </c>
      <c r="D68" s="309" t="str">
        <f t="array" ref="D68">IF(ROWS(D$9:D68)&gt;$U$5,"",INDEX(W$13:W$512,SMALL(IF(($AA$13:$AA$512=$AA$5),ROW($A$9:$A$508)-ROW($A$9)+1,""),ROWS(D$9:D68)),,1))</f>
        <v/>
      </c>
      <c r="E68" s="59" t="str">
        <f t="array" ref="E68">IF(ROWS(E$9:E68)&gt;$U$5,"",INDEX(X$13:X$512,SMALL(IF(($AA$13:$AA$512=$AA$5),ROW($A$9:$A$508)-ROW($A$9)+1,""),ROWS(E$9:E68)),,1))</f>
        <v/>
      </c>
      <c r="F68" s="59" t="str">
        <f t="array" ref="F68">IF(ROWS(F$9:F68)&gt;$U$5,"",INDEX(Y$13:Y$512,SMALL(IF(($AA$13:$AA$512=$AA$5),ROW($A$9:$A$508)-ROW($A$9)+1,""),ROWS(F$9:F68)),,1))</f>
        <v/>
      </c>
      <c r="G68" s="59" t="str">
        <f t="array" ref="G68">IF(ROWS(G$9:G68)&gt;$U$5,"",INDEX(AA$13:AA$512,SMALL(IF(($AA$13:$AA$512=$AA$5),ROW($A$9:$A$508)-ROW($A$9)+1,""),ROWS(G$9:G68)),,1))</f>
        <v/>
      </c>
      <c r="H68" s="59" t="str">
        <f t="array" ref="H68">IF(ROWS(H$9:H68)&gt;$U$5,"",INDEX(AC$13:AC$512,SMALL(IF(($AA$13:$AA$512=$AA$5),ROW($A$9:$A$508)-ROW($A$9)+1,""),ROWS(H$9:H68)),,1))</f>
        <v/>
      </c>
      <c r="I68" s="59" t="str">
        <f t="array" ref="I68">IF(ROWS(I$9:I68)&gt;$U$5,"",INDEX(AD$13:AD$512,SMALL(IF(($AA$13:$AA$512=$AA$5),ROW($A$9:$A$508)-ROW($A$9)+1,""),ROWS(I$9:I68)),,1))</f>
        <v/>
      </c>
      <c r="J68" s="105"/>
      <c r="K68" s="105"/>
      <c r="L68" s="105"/>
      <c r="M68" s="136"/>
      <c r="N68" s="44"/>
      <c r="O68" s="44"/>
      <c r="P68" s="44"/>
      <c r="Q68" s="44"/>
      <c r="R68" s="44"/>
      <c r="S68" s="44"/>
      <c r="T68" s="44">
        <f>Nut_StatusTool!A62</f>
        <v>56</v>
      </c>
      <c r="U68" s="44">
        <f>Nut_StatusTool!B62</f>
        <v>0</v>
      </c>
      <c r="V68" s="44">
        <f>Nut_StatusTool!C62</f>
        <v>0</v>
      </c>
      <c r="W68" s="44">
        <f>Nut_StatusTool!D62</f>
        <v>0</v>
      </c>
      <c r="X68" s="44">
        <f>Nut_StatusTool!F62</f>
        <v>0</v>
      </c>
      <c r="Y68" s="285" t="str">
        <f>Nut_StatusTool!K62</f>
        <v/>
      </c>
      <c r="Z68" s="44" t="str">
        <f>Nut_StatusTool!L62</f>
        <v/>
      </c>
      <c r="AA68" s="44" t="str">
        <f>Nut_StatusTool!M62</f>
        <v/>
      </c>
      <c r="AB68" s="44" t="str">
        <f>Nut_StatusTool!N62</f>
        <v/>
      </c>
      <c r="AC68" s="44">
        <f>Nut_StatusTool!I62</f>
        <v>0</v>
      </c>
      <c r="AD68" s="44">
        <f>Nut_StatusTool!J62</f>
        <v>0</v>
      </c>
    </row>
    <row r="69" spans="1:30" ht="20.100000000000001" customHeight="1">
      <c r="A69" s="59" t="str">
        <f t="array" ref="A69">IF(ROWS(A$9:A69)&gt;$U$5,"",INDEX(T$13:T$512,SMALL(IF(($AA$13:$AA$512=$AA$5),ROW($A$9:$A$508)-ROW($A$9)+1,""),ROWS(A$9:A69)),,1))</f>
        <v/>
      </c>
      <c r="B69" s="389" t="str">
        <f t="array" ref="B69">IF(ROWS(B$9:B69)&gt;$U$5,"",INDEX(U$13:U$512,SMALL(IF(($AA$13:$AA$512=$AA$5),ROW($A$9:$A$508)-ROW($A$9)+1,""),ROWS(B$9:B69)),,1))</f>
        <v/>
      </c>
      <c r="C69" s="389" t="str">
        <f t="array" ref="C69">IF(ROWS(C$9:C69)&gt;$U$5,"",INDEX(V$13:V$512,SMALL(IF(($AA$13:$AA$512=$AA$5),ROW($A$9:$A$508)-ROW($A$9)+1,""),ROWS(C$9:C69)),,1))</f>
        <v/>
      </c>
      <c r="D69" s="309" t="str">
        <f t="array" ref="D69">IF(ROWS(D$9:D69)&gt;$U$5,"",INDEX(W$13:W$512,SMALL(IF(($AA$13:$AA$512=$AA$5),ROW($A$9:$A$508)-ROW($A$9)+1,""),ROWS(D$9:D69)),,1))</f>
        <v/>
      </c>
      <c r="E69" s="59" t="str">
        <f t="array" ref="E69">IF(ROWS(E$9:E69)&gt;$U$5,"",INDEX(X$13:X$512,SMALL(IF(($AA$13:$AA$512=$AA$5),ROW($A$9:$A$508)-ROW($A$9)+1,""),ROWS(E$9:E69)),,1))</f>
        <v/>
      </c>
      <c r="F69" s="59" t="str">
        <f t="array" ref="F69">IF(ROWS(F$9:F69)&gt;$U$5,"",INDEX(Y$13:Y$512,SMALL(IF(($AA$13:$AA$512=$AA$5),ROW($A$9:$A$508)-ROW($A$9)+1,""),ROWS(F$9:F69)),,1))</f>
        <v/>
      </c>
      <c r="G69" s="59" t="str">
        <f t="array" ref="G69">IF(ROWS(G$9:G69)&gt;$U$5,"",INDEX(AA$13:AA$512,SMALL(IF(($AA$13:$AA$512=$AA$5),ROW($A$9:$A$508)-ROW($A$9)+1,""),ROWS(G$9:G69)),,1))</f>
        <v/>
      </c>
      <c r="H69" s="59" t="str">
        <f t="array" ref="H69">IF(ROWS(H$9:H69)&gt;$U$5,"",INDEX(AC$13:AC$512,SMALL(IF(($AA$13:$AA$512=$AA$5),ROW($A$9:$A$508)-ROW($A$9)+1,""),ROWS(H$9:H69)),,1))</f>
        <v/>
      </c>
      <c r="I69" s="59" t="str">
        <f t="array" ref="I69">IF(ROWS(I$9:I69)&gt;$U$5,"",INDEX(AD$13:AD$512,SMALL(IF(($AA$13:$AA$512=$AA$5),ROW($A$9:$A$508)-ROW($A$9)+1,""),ROWS(I$9:I69)),,1))</f>
        <v/>
      </c>
      <c r="J69" s="105"/>
      <c r="K69" s="105"/>
      <c r="L69" s="105"/>
      <c r="M69" s="136"/>
      <c r="N69" s="44"/>
      <c r="O69" s="44"/>
      <c r="P69" s="44"/>
      <c r="Q69" s="44"/>
      <c r="R69" s="44"/>
      <c r="S69" s="44"/>
      <c r="T69" s="44">
        <f>Nut_StatusTool!A63</f>
        <v>57</v>
      </c>
      <c r="U69" s="44">
        <f>Nut_StatusTool!B63</f>
        <v>0</v>
      </c>
      <c r="V69" s="44">
        <f>Nut_StatusTool!C63</f>
        <v>0</v>
      </c>
      <c r="W69" s="44">
        <f>Nut_StatusTool!D63</f>
        <v>0</v>
      </c>
      <c r="X69" s="44">
        <f>Nut_StatusTool!F63</f>
        <v>0</v>
      </c>
      <c r="Y69" s="285" t="str">
        <f>Nut_StatusTool!K63</f>
        <v/>
      </c>
      <c r="Z69" s="44" t="str">
        <f>Nut_StatusTool!L63</f>
        <v/>
      </c>
      <c r="AA69" s="44" t="str">
        <f>Nut_StatusTool!M63</f>
        <v/>
      </c>
      <c r="AB69" s="44" t="str">
        <f>Nut_StatusTool!N63</f>
        <v/>
      </c>
      <c r="AC69" s="44">
        <f>Nut_StatusTool!I63</f>
        <v>0</v>
      </c>
      <c r="AD69" s="44">
        <f>Nut_StatusTool!J63</f>
        <v>0</v>
      </c>
    </row>
    <row r="70" spans="1:30" ht="20.100000000000001" customHeight="1">
      <c r="A70" s="59" t="str">
        <f t="array" ref="A70">IF(ROWS(A$9:A70)&gt;$U$5,"",INDEX(T$13:T$512,SMALL(IF(($AA$13:$AA$512=$AA$5),ROW($A$9:$A$508)-ROW($A$9)+1,""),ROWS(A$9:A70)),,1))</f>
        <v/>
      </c>
      <c r="B70" s="389" t="str">
        <f t="array" ref="B70">IF(ROWS(B$9:B70)&gt;$U$5,"",INDEX(U$13:U$512,SMALL(IF(($AA$13:$AA$512=$AA$5),ROW($A$9:$A$508)-ROW($A$9)+1,""),ROWS(B$9:B70)),,1))</f>
        <v/>
      </c>
      <c r="C70" s="389" t="str">
        <f t="array" ref="C70">IF(ROWS(C$9:C70)&gt;$U$5,"",INDEX(V$13:V$512,SMALL(IF(($AA$13:$AA$512=$AA$5),ROW($A$9:$A$508)-ROW($A$9)+1,""),ROWS(C$9:C70)),,1))</f>
        <v/>
      </c>
      <c r="D70" s="309" t="str">
        <f t="array" ref="D70">IF(ROWS(D$9:D70)&gt;$U$5,"",INDEX(W$13:W$512,SMALL(IF(($AA$13:$AA$512=$AA$5),ROW($A$9:$A$508)-ROW($A$9)+1,""),ROWS(D$9:D70)),,1))</f>
        <v/>
      </c>
      <c r="E70" s="59" t="str">
        <f t="array" ref="E70">IF(ROWS(E$9:E70)&gt;$U$5,"",INDEX(X$13:X$512,SMALL(IF(($AA$13:$AA$512=$AA$5),ROW($A$9:$A$508)-ROW($A$9)+1,""),ROWS(E$9:E70)),,1))</f>
        <v/>
      </c>
      <c r="F70" s="59" t="str">
        <f t="array" ref="F70">IF(ROWS(F$9:F70)&gt;$U$5,"",INDEX(Y$13:Y$512,SMALL(IF(($AA$13:$AA$512=$AA$5),ROW($A$9:$A$508)-ROW($A$9)+1,""),ROWS(F$9:F70)),,1))</f>
        <v/>
      </c>
      <c r="G70" s="59" t="str">
        <f t="array" ref="G70">IF(ROWS(G$9:G70)&gt;$U$5,"",INDEX(AA$13:AA$512,SMALL(IF(($AA$13:$AA$512=$AA$5),ROW($A$9:$A$508)-ROW($A$9)+1,""),ROWS(G$9:G70)),,1))</f>
        <v/>
      </c>
      <c r="H70" s="59" t="str">
        <f t="array" ref="H70">IF(ROWS(H$9:H70)&gt;$U$5,"",INDEX(AC$13:AC$512,SMALL(IF(($AA$13:$AA$512=$AA$5),ROW($A$9:$A$508)-ROW($A$9)+1,""),ROWS(H$9:H70)),,1))</f>
        <v/>
      </c>
      <c r="I70" s="59" t="str">
        <f t="array" ref="I70">IF(ROWS(I$9:I70)&gt;$U$5,"",INDEX(AD$13:AD$512,SMALL(IF(($AA$13:$AA$512=$AA$5),ROW($A$9:$A$508)-ROW($A$9)+1,""),ROWS(I$9:I70)),,1))</f>
        <v/>
      </c>
      <c r="J70" s="105"/>
      <c r="K70" s="105"/>
      <c r="L70" s="105"/>
      <c r="M70" s="136"/>
      <c r="N70" s="44"/>
      <c r="O70" s="44"/>
      <c r="P70" s="44"/>
      <c r="Q70" s="44"/>
      <c r="R70" s="44"/>
      <c r="S70" s="44"/>
      <c r="T70" s="44">
        <f>Nut_StatusTool!A64</f>
        <v>58</v>
      </c>
      <c r="U70" s="44">
        <f>Nut_StatusTool!B64</f>
        <v>0</v>
      </c>
      <c r="V70" s="44">
        <f>Nut_StatusTool!C64</f>
        <v>0</v>
      </c>
      <c r="W70" s="44">
        <f>Nut_StatusTool!D64</f>
        <v>0</v>
      </c>
      <c r="X70" s="44">
        <f>Nut_StatusTool!F64</f>
        <v>0</v>
      </c>
      <c r="Y70" s="285" t="str">
        <f>Nut_StatusTool!K64</f>
        <v/>
      </c>
      <c r="Z70" s="44" t="str">
        <f>Nut_StatusTool!L64</f>
        <v/>
      </c>
      <c r="AA70" s="44" t="str">
        <f>Nut_StatusTool!M64</f>
        <v/>
      </c>
      <c r="AB70" s="44" t="str">
        <f>Nut_StatusTool!N64</f>
        <v/>
      </c>
      <c r="AC70" s="44">
        <f>Nut_StatusTool!I64</f>
        <v>0</v>
      </c>
      <c r="AD70" s="44">
        <f>Nut_StatusTool!J64</f>
        <v>0</v>
      </c>
    </row>
    <row r="71" spans="1:30" ht="20.100000000000001" customHeight="1">
      <c r="A71" s="59" t="str">
        <f t="array" ref="A71">IF(ROWS(A$9:A71)&gt;$U$5,"",INDEX(T$13:T$512,SMALL(IF(($AA$13:$AA$512=$AA$5),ROW($A$9:$A$508)-ROW($A$9)+1,""),ROWS(A$9:A71)),,1))</f>
        <v/>
      </c>
      <c r="B71" s="389" t="str">
        <f t="array" ref="B71">IF(ROWS(B$9:B71)&gt;$U$5,"",INDEX(U$13:U$512,SMALL(IF(($AA$13:$AA$512=$AA$5),ROW($A$9:$A$508)-ROW($A$9)+1,""),ROWS(B$9:B71)),,1))</f>
        <v/>
      </c>
      <c r="C71" s="389" t="str">
        <f t="array" ref="C71">IF(ROWS(C$9:C71)&gt;$U$5,"",INDEX(V$13:V$512,SMALL(IF(($AA$13:$AA$512=$AA$5),ROW($A$9:$A$508)-ROW($A$9)+1,""),ROWS(C$9:C71)),,1))</f>
        <v/>
      </c>
      <c r="D71" s="309" t="str">
        <f t="array" ref="D71">IF(ROWS(D$9:D71)&gt;$U$5,"",INDEX(W$13:W$512,SMALL(IF(($AA$13:$AA$512=$AA$5),ROW($A$9:$A$508)-ROW($A$9)+1,""),ROWS(D$9:D71)),,1))</f>
        <v/>
      </c>
      <c r="E71" s="59" t="str">
        <f t="array" ref="E71">IF(ROWS(E$9:E71)&gt;$U$5,"",INDEX(X$13:X$512,SMALL(IF(($AA$13:$AA$512=$AA$5),ROW($A$9:$A$508)-ROW($A$9)+1,""),ROWS(E$9:E71)),,1))</f>
        <v/>
      </c>
      <c r="F71" s="59" t="str">
        <f t="array" ref="F71">IF(ROWS(F$9:F71)&gt;$U$5,"",INDEX(Y$13:Y$512,SMALL(IF(($AA$13:$AA$512=$AA$5),ROW($A$9:$A$508)-ROW($A$9)+1,""),ROWS(F$9:F71)),,1))</f>
        <v/>
      </c>
      <c r="G71" s="59" t="str">
        <f t="array" ref="G71">IF(ROWS(G$9:G71)&gt;$U$5,"",INDEX(AA$13:AA$512,SMALL(IF(($AA$13:$AA$512=$AA$5),ROW($A$9:$A$508)-ROW($A$9)+1,""),ROWS(G$9:G71)),,1))</f>
        <v/>
      </c>
      <c r="H71" s="59" t="str">
        <f t="array" ref="H71">IF(ROWS(H$9:H71)&gt;$U$5,"",INDEX(AC$13:AC$512,SMALL(IF(($AA$13:$AA$512=$AA$5),ROW($A$9:$A$508)-ROW($A$9)+1,""),ROWS(H$9:H71)),,1))</f>
        <v/>
      </c>
      <c r="I71" s="59" t="str">
        <f t="array" ref="I71">IF(ROWS(I$9:I71)&gt;$U$5,"",INDEX(AD$13:AD$512,SMALL(IF(($AA$13:$AA$512=$AA$5),ROW($A$9:$A$508)-ROW($A$9)+1,""),ROWS(I$9:I71)),,1))</f>
        <v/>
      </c>
      <c r="J71" s="105"/>
      <c r="K71" s="105"/>
      <c r="L71" s="105"/>
      <c r="M71" s="136"/>
      <c r="N71" s="44"/>
      <c r="O71" s="44"/>
      <c r="P71" s="44"/>
      <c r="Q71" s="44"/>
      <c r="R71" s="44"/>
      <c r="S71" s="44"/>
      <c r="T71" s="44">
        <f>Nut_StatusTool!A65</f>
        <v>59</v>
      </c>
      <c r="U71" s="44">
        <f>Nut_StatusTool!B65</f>
        <v>0</v>
      </c>
      <c r="V71" s="44">
        <f>Nut_StatusTool!C65</f>
        <v>0</v>
      </c>
      <c r="W71" s="44">
        <f>Nut_StatusTool!D65</f>
        <v>0</v>
      </c>
      <c r="X71" s="44">
        <f>Nut_StatusTool!F65</f>
        <v>0</v>
      </c>
      <c r="Y71" s="285" t="str">
        <f>Nut_StatusTool!K65</f>
        <v/>
      </c>
      <c r="Z71" s="44" t="str">
        <f>Nut_StatusTool!L65</f>
        <v/>
      </c>
      <c r="AA71" s="44" t="str">
        <f>Nut_StatusTool!M65</f>
        <v/>
      </c>
      <c r="AB71" s="44" t="str">
        <f>Nut_StatusTool!N65</f>
        <v/>
      </c>
      <c r="AC71" s="44">
        <f>Nut_StatusTool!I65</f>
        <v>0</v>
      </c>
      <c r="AD71" s="44">
        <f>Nut_StatusTool!J65</f>
        <v>0</v>
      </c>
    </row>
    <row r="72" spans="1:30" ht="20.100000000000001" customHeight="1">
      <c r="A72" s="59" t="str">
        <f t="array" ref="A72">IF(ROWS(A$9:A72)&gt;$U$5,"",INDEX(T$13:T$512,SMALL(IF(($AA$13:$AA$512=$AA$5),ROW($A$9:$A$508)-ROW($A$9)+1,""),ROWS(A$9:A72)),,1))</f>
        <v/>
      </c>
      <c r="B72" s="389" t="str">
        <f t="array" ref="B72">IF(ROWS(B$9:B72)&gt;$U$5,"",INDEX(U$13:U$512,SMALL(IF(($AA$13:$AA$512=$AA$5),ROW($A$9:$A$508)-ROW($A$9)+1,""),ROWS(B$9:B72)),,1))</f>
        <v/>
      </c>
      <c r="C72" s="389" t="str">
        <f t="array" ref="C72">IF(ROWS(C$9:C72)&gt;$U$5,"",INDEX(V$13:V$512,SMALL(IF(($AA$13:$AA$512=$AA$5),ROW($A$9:$A$508)-ROW($A$9)+1,""),ROWS(C$9:C72)),,1))</f>
        <v/>
      </c>
      <c r="D72" s="309" t="str">
        <f t="array" ref="D72">IF(ROWS(D$9:D72)&gt;$U$5,"",INDEX(W$13:W$512,SMALL(IF(($AA$13:$AA$512=$AA$5),ROW($A$9:$A$508)-ROW($A$9)+1,""),ROWS(D$9:D72)),,1))</f>
        <v/>
      </c>
      <c r="E72" s="59" t="str">
        <f t="array" ref="E72">IF(ROWS(E$9:E72)&gt;$U$5,"",INDEX(X$13:X$512,SMALL(IF(($AA$13:$AA$512=$AA$5),ROW($A$9:$A$508)-ROW($A$9)+1,""),ROWS(E$9:E72)),,1))</f>
        <v/>
      </c>
      <c r="F72" s="59" t="str">
        <f t="array" ref="F72">IF(ROWS(F$9:F72)&gt;$U$5,"",INDEX(Y$13:Y$512,SMALL(IF(($AA$13:$AA$512=$AA$5),ROW($A$9:$A$508)-ROW($A$9)+1,""),ROWS(F$9:F72)),,1))</f>
        <v/>
      </c>
      <c r="G72" s="59" t="str">
        <f t="array" ref="G72">IF(ROWS(G$9:G72)&gt;$U$5,"",INDEX(AA$13:AA$512,SMALL(IF(($AA$13:$AA$512=$AA$5),ROW($A$9:$A$508)-ROW($A$9)+1,""),ROWS(G$9:G72)),,1))</f>
        <v/>
      </c>
      <c r="H72" s="59" t="str">
        <f t="array" ref="H72">IF(ROWS(H$9:H72)&gt;$U$5,"",INDEX(AC$13:AC$512,SMALL(IF(($AA$13:$AA$512=$AA$5),ROW($A$9:$A$508)-ROW($A$9)+1,""),ROWS(H$9:H72)),,1))</f>
        <v/>
      </c>
      <c r="I72" s="59" t="str">
        <f t="array" ref="I72">IF(ROWS(I$9:I72)&gt;$U$5,"",INDEX(AD$13:AD$512,SMALL(IF(($AA$13:$AA$512=$AA$5),ROW($A$9:$A$508)-ROW($A$9)+1,""),ROWS(I$9:I72)),,1))</f>
        <v/>
      </c>
      <c r="J72" s="105"/>
      <c r="K72" s="105"/>
      <c r="L72" s="105"/>
      <c r="M72" s="136"/>
      <c r="N72" s="44"/>
      <c r="O72" s="44"/>
      <c r="P72" s="44"/>
      <c r="Q72" s="44"/>
      <c r="R72" s="44"/>
      <c r="S72" s="44"/>
      <c r="T72" s="44">
        <f>Nut_StatusTool!A66</f>
        <v>60</v>
      </c>
      <c r="U72" s="44">
        <f>Nut_StatusTool!B66</f>
        <v>0</v>
      </c>
      <c r="V72" s="44">
        <f>Nut_StatusTool!C66</f>
        <v>0</v>
      </c>
      <c r="W72" s="44">
        <f>Nut_StatusTool!D66</f>
        <v>0</v>
      </c>
      <c r="X72" s="44">
        <f>Nut_StatusTool!F66</f>
        <v>0</v>
      </c>
      <c r="Y72" s="285" t="str">
        <f>Nut_StatusTool!K66</f>
        <v/>
      </c>
      <c r="Z72" s="44" t="str">
        <f>Nut_StatusTool!L66</f>
        <v/>
      </c>
      <c r="AA72" s="44" t="str">
        <f>Nut_StatusTool!M66</f>
        <v/>
      </c>
      <c r="AB72" s="44" t="str">
        <f>Nut_StatusTool!N66</f>
        <v/>
      </c>
      <c r="AC72" s="44">
        <f>Nut_StatusTool!I66</f>
        <v>0</v>
      </c>
      <c r="AD72" s="44">
        <f>Nut_StatusTool!J66</f>
        <v>0</v>
      </c>
    </row>
    <row r="73" spans="1:30" ht="20.100000000000001" customHeight="1">
      <c r="A73" s="59" t="str">
        <f t="array" ref="A73">IF(ROWS(A$9:A73)&gt;$U$5,"",INDEX(T$13:T$512,SMALL(IF(($AA$13:$AA$512=$AA$5),ROW($A$9:$A$508)-ROW($A$9)+1,""),ROWS(A$9:A73)),,1))</f>
        <v/>
      </c>
      <c r="B73" s="389" t="str">
        <f t="array" ref="B73">IF(ROWS(B$9:B73)&gt;$U$5,"",INDEX(U$13:U$512,SMALL(IF(($AA$13:$AA$512=$AA$5),ROW($A$9:$A$508)-ROW($A$9)+1,""),ROWS(B$9:B73)),,1))</f>
        <v/>
      </c>
      <c r="C73" s="389" t="str">
        <f t="array" ref="C73">IF(ROWS(C$9:C73)&gt;$U$5,"",INDEX(V$13:V$512,SMALL(IF(($AA$13:$AA$512=$AA$5),ROW($A$9:$A$508)-ROW($A$9)+1,""),ROWS(C$9:C73)),,1))</f>
        <v/>
      </c>
      <c r="D73" s="309" t="str">
        <f t="array" ref="D73">IF(ROWS(D$9:D73)&gt;$U$5,"",INDEX(W$13:W$512,SMALL(IF(($AA$13:$AA$512=$AA$5),ROW($A$9:$A$508)-ROW($A$9)+1,""),ROWS(D$9:D73)),,1))</f>
        <v/>
      </c>
      <c r="E73" s="59" t="str">
        <f t="array" ref="E73">IF(ROWS(E$9:E73)&gt;$U$5,"",INDEX(X$13:X$512,SMALL(IF(($AA$13:$AA$512=$AA$5),ROW($A$9:$A$508)-ROW($A$9)+1,""),ROWS(E$9:E73)),,1))</f>
        <v/>
      </c>
      <c r="F73" s="59" t="str">
        <f t="array" ref="F73">IF(ROWS(F$9:F73)&gt;$U$5,"",INDEX(Y$13:Y$512,SMALL(IF(($AA$13:$AA$512=$AA$5),ROW($A$9:$A$508)-ROW($A$9)+1,""),ROWS(F$9:F73)),,1))</f>
        <v/>
      </c>
      <c r="G73" s="59" t="str">
        <f t="array" ref="G73">IF(ROWS(G$9:G73)&gt;$U$5,"",INDEX(AA$13:AA$512,SMALL(IF(($AA$13:$AA$512=$AA$5),ROW($A$9:$A$508)-ROW($A$9)+1,""),ROWS(G$9:G73)),,1))</f>
        <v/>
      </c>
      <c r="H73" s="59" t="str">
        <f t="array" ref="H73">IF(ROWS(H$9:H73)&gt;$U$5,"",INDEX(AC$13:AC$512,SMALL(IF(($AA$13:$AA$512=$AA$5),ROW($A$9:$A$508)-ROW($A$9)+1,""),ROWS(H$9:H73)),,1))</f>
        <v/>
      </c>
      <c r="I73" s="59" t="str">
        <f t="array" ref="I73">IF(ROWS(I$9:I73)&gt;$U$5,"",INDEX(AD$13:AD$512,SMALL(IF(($AA$13:$AA$512=$AA$5),ROW($A$9:$A$508)-ROW($A$9)+1,""),ROWS(I$9:I73)),,1))</f>
        <v/>
      </c>
      <c r="J73" s="105"/>
      <c r="K73" s="105"/>
      <c r="L73" s="105"/>
      <c r="M73" s="136"/>
      <c r="N73" s="44"/>
      <c r="O73" s="44"/>
      <c r="P73" s="44"/>
      <c r="Q73" s="44"/>
      <c r="R73" s="44"/>
      <c r="S73" s="44"/>
      <c r="T73" s="44">
        <f>Nut_StatusTool!A67</f>
        <v>61</v>
      </c>
      <c r="U73" s="44">
        <f>Nut_StatusTool!B67</f>
        <v>0</v>
      </c>
      <c r="V73" s="44">
        <f>Nut_StatusTool!C67</f>
        <v>0</v>
      </c>
      <c r="W73" s="44">
        <f>Nut_StatusTool!D67</f>
        <v>0</v>
      </c>
      <c r="X73" s="44">
        <f>Nut_StatusTool!F67</f>
        <v>0</v>
      </c>
      <c r="Y73" s="285" t="str">
        <f>Nut_StatusTool!K67</f>
        <v/>
      </c>
      <c r="Z73" s="44" t="str">
        <f>Nut_StatusTool!L67</f>
        <v/>
      </c>
      <c r="AA73" s="44" t="str">
        <f>Nut_StatusTool!M67</f>
        <v/>
      </c>
      <c r="AB73" s="44" t="str">
        <f>Nut_StatusTool!N67</f>
        <v/>
      </c>
      <c r="AC73" s="44">
        <f>Nut_StatusTool!I67</f>
        <v>0</v>
      </c>
      <c r="AD73" s="44">
        <f>Nut_StatusTool!J67</f>
        <v>0</v>
      </c>
    </row>
    <row r="74" spans="1:30" ht="20.100000000000001" customHeight="1">
      <c r="A74" s="59" t="str">
        <f t="array" ref="A74">IF(ROWS(A$9:A74)&gt;$U$5,"",INDEX(T$13:T$512,SMALL(IF(($AA$13:$AA$512=$AA$5),ROW($A$9:$A$508)-ROW($A$9)+1,""),ROWS(A$9:A74)),,1))</f>
        <v/>
      </c>
      <c r="B74" s="389" t="str">
        <f t="array" ref="B74">IF(ROWS(B$9:B74)&gt;$U$5,"",INDEX(U$13:U$512,SMALL(IF(($AA$13:$AA$512=$AA$5),ROW($A$9:$A$508)-ROW($A$9)+1,""),ROWS(B$9:B74)),,1))</f>
        <v/>
      </c>
      <c r="C74" s="389" t="str">
        <f t="array" ref="C74">IF(ROWS(C$9:C74)&gt;$U$5,"",INDEX(V$13:V$512,SMALL(IF(($AA$13:$AA$512=$AA$5),ROW($A$9:$A$508)-ROW($A$9)+1,""),ROWS(C$9:C74)),,1))</f>
        <v/>
      </c>
      <c r="D74" s="309" t="str">
        <f t="array" ref="D74">IF(ROWS(D$9:D74)&gt;$U$5,"",INDEX(W$13:W$512,SMALL(IF(($AA$13:$AA$512=$AA$5),ROW($A$9:$A$508)-ROW($A$9)+1,""),ROWS(D$9:D74)),,1))</f>
        <v/>
      </c>
      <c r="E74" s="59" t="str">
        <f t="array" ref="E74">IF(ROWS(E$9:E74)&gt;$U$5,"",INDEX(X$13:X$512,SMALL(IF(($AA$13:$AA$512=$AA$5),ROW($A$9:$A$508)-ROW($A$9)+1,""),ROWS(E$9:E74)),,1))</f>
        <v/>
      </c>
      <c r="F74" s="59" t="str">
        <f t="array" ref="F74">IF(ROWS(F$9:F74)&gt;$U$5,"",INDEX(Y$13:Y$512,SMALL(IF(($AA$13:$AA$512=$AA$5),ROW($A$9:$A$508)-ROW($A$9)+1,""),ROWS(F$9:F74)),,1))</f>
        <v/>
      </c>
      <c r="G74" s="59" t="str">
        <f t="array" ref="G74">IF(ROWS(G$9:G74)&gt;$U$5,"",INDEX(AA$13:AA$512,SMALL(IF(($AA$13:$AA$512=$AA$5),ROW($A$9:$A$508)-ROW($A$9)+1,""),ROWS(G$9:G74)),,1))</f>
        <v/>
      </c>
      <c r="H74" s="59" t="str">
        <f t="array" ref="H74">IF(ROWS(H$9:H74)&gt;$U$5,"",INDEX(AC$13:AC$512,SMALL(IF(($AA$13:$AA$512=$AA$5),ROW($A$9:$A$508)-ROW($A$9)+1,""),ROWS(H$9:H74)),,1))</f>
        <v/>
      </c>
      <c r="I74" s="59" t="str">
        <f t="array" ref="I74">IF(ROWS(I$9:I74)&gt;$U$5,"",INDEX(AD$13:AD$512,SMALL(IF(($AA$13:$AA$512=$AA$5),ROW($A$9:$A$508)-ROW($A$9)+1,""),ROWS(I$9:I74)),,1))</f>
        <v/>
      </c>
      <c r="J74" s="105"/>
      <c r="K74" s="105"/>
      <c r="L74" s="105"/>
      <c r="M74" s="136"/>
      <c r="N74" s="44"/>
      <c r="O74" s="44"/>
      <c r="P74" s="44"/>
      <c r="Q74" s="44"/>
      <c r="R74" s="44"/>
      <c r="S74" s="44"/>
      <c r="T74" s="44">
        <f>Nut_StatusTool!A68</f>
        <v>62</v>
      </c>
      <c r="U74" s="44">
        <f>Nut_StatusTool!B68</f>
        <v>0</v>
      </c>
      <c r="V74" s="44">
        <f>Nut_StatusTool!C68</f>
        <v>0</v>
      </c>
      <c r="W74" s="44">
        <f>Nut_StatusTool!D68</f>
        <v>0</v>
      </c>
      <c r="X74" s="44">
        <f>Nut_StatusTool!F68</f>
        <v>0</v>
      </c>
      <c r="Y74" s="285" t="str">
        <f>Nut_StatusTool!K68</f>
        <v/>
      </c>
      <c r="Z74" s="44" t="str">
        <f>Nut_StatusTool!L68</f>
        <v/>
      </c>
      <c r="AA74" s="44" t="str">
        <f>Nut_StatusTool!M68</f>
        <v/>
      </c>
      <c r="AB74" s="44" t="str">
        <f>Nut_StatusTool!N68</f>
        <v/>
      </c>
      <c r="AC74" s="44">
        <f>Nut_StatusTool!I68</f>
        <v>0</v>
      </c>
      <c r="AD74" s="44">
        <f>Nut_StatusTool!J68</f>
        <v>0</v>
      </c>
    </row>
    <row r="75" spans="1:30" ht="20.100000000000001" customHeight="1">
      <c r="A75" s="59" t="str">
        <f t="array" ref="A75">IF(ROWS(A$9:A75)&gt;$U$5,"",INDEX(T$13:T$512,SMALL(IF(($AA$13:$AA$512=$AA$5),ROW($A$9:$A$508)-ROW($A$9)+1,""),ROWS(A$9:A75)),,1))</f>
        <v/>
      </c>
      <c r="B75" s="389" t="str">
        <f t="array" ref="B75">IF(ROWS(B$9:B75)&gt;$U$5,"",INDEX(U$13:U$512,SMALL(IF(($AA$13:$AA$512=$AA$5),ROW($A$9:$A$508)-ROW($A$9)+1,""),ROWS(B$9:B75)),,1))</f>
        <v/>
      </c>
      <c r="C75" s="389" t="str">
        <f t="array" ref="C75">IF(ROWS(C$9:C75)&gt;$U$5,"",INDEX(V$13:V$512,SMALL(IF(($AA$13:$AA$512=$AA$5),ROW($A$9:$A$508)-ROW($A$9)+1,""),ROWS(C$9:C75)),,1))</f>
        <v/>
      </c>
      <c r="D75" s="309" t="str">
        <f t="array" ref="D75">IF(ROWS(D$9:D75)&gt;$U$5,"",INDEX(W$13:W$512,SMALL(IF(($AA$13:$AA$512=$AA$5),ROW($A$9:$A$508)-ROW($A$9)+1,""),ROWS(D$9:D75)),,1))</f>
        <v/>
      </c>
      <c r="E75" s="59" t="str">
        <f t="array" ref="E75">IF(ROWS(E$9:E75)&gt;$U$5,"",INDEX(X$13:X$512,SMALL(IF(($AA$13:$AA$512=$AA$5),ROW($A$9:$A$508)-ROW($A$9)+1,""),ROWS(E$9:E75)),,1))</f>
        <v/>
      </c>
      <c r="F75" s="59" t="str">
        <f t="array" ref="F75">IF(ROWS(F$9:F75)&gt;$U$5,"",INDEX(Y$13:Y$512,SMALL(IF(($AA$13:$AA$512=$AA$5),ROW($A$9:$A$508)-ROW($A$9)+1,""),ROWS(F$9:F75)),,1))</f>
        <v/>
      </c>
      <c r="G75" s="59" t="str">
        <f t="array" ref="G75">IF(ROWS(G$9:G75)&gt;$U$5,"",INDEX(AA$13:AA$512,SMALL(IF(($AA$13:$AA$512=$AA$5),ROW($A$9:$A$508)-ROW($A$9)+1,""),ROWS(G$9:G75)),,1))</f>
        <v/>
      </c>
      <c r="H75" s="59" t="str">
        <f t="array" ref="H75">IF(ROWS(H$9:H75)&gt;$U$5,"",INDEX(AC$13:AC$512,SMALL(IF(($AA$13:$AA$512=$AA$5),ROW($A$9:$A$508)-ROW($A$9)+1,""),ROWS(H$9:H75)),,1))</f>
        <v/>
      </c>
      <c r="I75" s="59" t="str">
        <f t="array" ref="I75">IF(ROWS(I$9:I75)&gt;$U$5,"",INDEX(AD$13:AD$512,SMALL(IF(($AA$13:$AA$512=$AA$5),ROW($A$9:$A$508)-ROW($A$9)+1,""),ROWS(I$9:I75)),,1))</f>
        <v/>
      </c>
      <c r="J75" s="105"/>
      <c r="K75" s="105"/>
      <c r="L75" s="105"/>
      <c r="M75" s="136"/>
      <c r="N75" s="44"/>
      <c r="O75" s="44"/>
      <c r="P75" s="44"/>
      <c r="Q75" s="44"/>
      <c r="R75" s="44"/>
      <c r="S75" s="44"/>
      <c r="T75" s="44">
        <f>Nut_StatusTool!A69</f>
        <v>63</v>
      </c>
      <c r="U75" s="44">
        <f>Nut_StatusTool!B69</f>
        <v>0</v>
      </c>
      <c r="V75" s="44">
        <f>Nut_StatusTool!C69</f>
        <v>0</v>
      </c>
      <c r="W75" s="44">
        <f>Nut_StatusTool!D69</f>
        <v>0</v>
      </c>
      <c r="X75" s="44">
        <f>Nut_StatusTool!F69</f>
        <v>0</v>
      </c>
      <c r="Y75" s="285" t="str">
        <f>Nut_StatusTool!K69</f>
        <v/>
      </c>
      <c r="Z75" s="44" t="str">
        <f>Nut_StatusTool!L69</f>
        <v/>
      </c>
      <c r="AA75" s="44" t="str">
        <f>Nut_StatusTool!M69</f>
        <v/>
      </c>
      <c r="AB75" s="44" t="str">
        <f>Nut_StatusTool!N69</f>
        <v/>
      </c>
      <c r="AC75" s="44">
        <f>Nut_StatusTool!I69</f>
        <v>0</v>
      </c>
      <c r="AD75" s="44">
        <f>Nut_StatusTool!J69</f>
        <v>0</v>
      </c>
    </row>
    <row r="76" spans="1:30" ht="20.100000000000001" customHeight="1">
      <c r="A76" s="59" t="str">
        <f t="array" ref="A76">IF(ROWS(A$9:A76)&gt;$U$5,"",INDEX(T$13:T$512,SMALL(IF(($AA$13:$AA$512=$AA$5),ROW($A$9:$A$508)-ROW($A$9)+1,""),ROWS(A$9:A76)),,1))</f>
        <v/>
      </c>
      <c r="B76" s="389" t="str">
        <f t="array" ref="B76">IF(ROWS(B$9:B76)&gt;$U$5,"",INDEX(U$13:U$512,SMALL(IF(($AA$13:$AA$512=$AA$5),ROW($A$9:$A$508)-ROW($A$9)+1,""),ROWS(B$9:B76)),,1))</f>
        <v/>
      </c>
      <c r="C76" s="389" t="str">
        <f t="array" ref="C76">IF(ROWS(C$9:C76)&gt;$U$5,"",INDEX(V$13:V$512,SMALL(IF(($AA$13:$AA$512=$AA$5),ROW($A$9:$A$508)-ROW($A$9)+1,""),ROWS(C$9:C76)),,1))</f>
        <v/>
      </c>
      <c r="D76" s="309" t="str">
        <f t="array" ref="D76">IF(ROWS(D$9:D76)&gt;$U$5,"",INDEX(W$13:W$512,SMALL(IF(($AA$13:$AA$512=$AA$5),ROW($A$9:$A$508)-ROW($A$9)+1,""),ROWS(D$9:D76)),,1))</f>
        <v/>
      </c>
      <c r="E76" s="59" t="str">
        <f t="array" ref="E76">IF(ROWS(E$9:E76)&gt;$U$5,"",INDEX(X$13:X$512,SMALL(IF(($AA$13:$AA$512=$AA$5),ROW($A$9:$A$508)-ROW($A$9)+1,""),ROWS(E$9:E76)),,1))</f>
        <v/>
      </c>
      <c r="F76" s="59" t="str">
        <f t="array" ref="F76">IF(ROWS(F$9:F76)&gt;$U$5,"",INDEX(Y$13:Y$512,SMALL(IF(($AA$13:$AA$512=$AA$5),ROW($A$9:$A$508)-ROW($A$9)+1,""),ROWS(F$9:F76)),,1))</f>
        <v/>
      </c>
      <c r="G76" s="59" t="str">
        <f t="array" ref="G76">IF(ROWS(G$9:G76)&gt;$U$5,"",INDEX(AA$13:AA$512,SMALL(IF(($AA$13:$AA$512=$AA$5),ROW($A$9:$A$508)-ROW($A$9)+1,""),ROWS(G$9:G76)),,1))</f>
        <v/>
      </c>
      <c r="H76" s="59" t="str">
        <f t="array" ref="H76">IF(ROWS(H$9:H76)&gt;$U$5,"",INDEX(AC$13:AC$512,SMALL(IF(($AA$13:$AA$512=$AA$5),ROW($A$9:$A$508)-ROW($A$9)+1,""),ROWS(H$9:H76)),,1))</f>
        <v/>
      </c>
      <c r="I76" s="59" t="str">
        <f t="array" ref="I76">IF(ROWS(I$9:I76)&gt;$U$5,"",INDEX(AD$13:AD$512,SMALL(IF(($AA$13:$AA$512=$AA$5),ROW($A$9:$A$508)-ROW($A$9)+1,""),ROWS(I$9:I76)),,1))</f>
        <v/>
      </c>
      <c r="J76" s="105"/>
      <c r="K76" s="105"/>
      <c r="L76" s="105"/>
      <c r="M76" s="136"/>
      <c r="N76" s="44"/>
      <c r="O76" s="44"/>
      <c r="P76" s="44"/>
      <c r="Q76" s="44"/>
      <c r="R76" s="44"/>
      <c r="S76" s="44"/>
      <c r="T76" s="44">
        <f>Nut_StatusTool!A70</f>
        <v>64</v>
      </c>
      <c r="U76" s="44">
        <f>Nut_StatusTool!B70</f>
        <v>0</v>
      </c>
      <c r="V76" s="44">
        <f>Nut_StatusTool!C70</f>
        <v>0</v>
      </c>
      <c r="W76" s="44">
        <f>Nut_StatusTool!D70</f>
        <v>0</v>
      </c>
      <c r="X76" s="44">
        <f>Nut_StatusTool!F70</f>
        <v>0</v>
      </c>
      <c r="Y76" s="285" t="str">
        <f>Nut_StatusTool!K70</f>
        <v/>
      </c>
      <c r="Z76" s="44" t="str">
        <f>Nut_StatusTool!L70</f>
        <v/>
      </c>
      <c r="AA76" s="44" t="str">
        <f>Nut_StatusTool!M70</f>
        <v/>
      </c>
      <c r="AB76" s="44" t="str">
        <f>Nut_StatusTool!N70</f>
        <v/>
      </c>
      <c r="AC76" s="44">
        <f>Nut_StatusTool!I70</f>
        <v>0</v>
      </c>
      <c r="AD76" s="44">
        <f>Nut_StatusTool!J70</f>
        <v>0</v>
      </c>
    </row>
    <row r="77" spans="1:30" ht="20.100000000000001" customHeight="1">
      <c r="A77" s="59" t="str">
        <f t="array" ref="A77">IF(ROWS(A$9:A77)&gt;$U$5,"",INDEX(T$13:T$512,SMALL(IF(($AA$13:$AA$512=$AA$5),ROW($A$9:$A$508)-ROW($A$9)+1,""),ROWS(A$9:A77)),,1))</f>
        <v/>
      </c>
      <c r="B77" s="389" t="str">
        <f t="array" ref="B77">IF(ROWS(B$9:B77)&gt;$U$5,"",INDEX(U$13:U$512,SMALL(IF(($AA$13:$AA$512=$AA$5),ROW($A$9:$A$508)-ROW($A$9)+1,""),ROWS(B$9:B77)),,1))</f>
        <v/>
      </c>
      <c r="C77" s="389" t="str">
        <f t="array" ref="C77">IF(ROWS(C$9:C77)&gt;$U$5,"",INDEX(V$13:V$512,SMALL(IF(($AA$13:$AA$512=$AA$5),ROW($A$9:$A$508)-ROW($A$9)+1,""),ROWS(C$9:C77)),,1))</f>
        <v/>
      </c>
      <c r="D77" s="309" t="str">
        <f t="array" ref="D77">IF(ROWS(D$9:D77)&gt;$U$5,"",INDEX(W$13:W$512,SMALL(IF(($AA$13:$AA$512=$AA$5),ROW($A$9:$A$508)-ROW($A$9)+1,""),ROWS(D$9:D77)),,1))</f>
        <v/>
      </c>
      <c r="E77" s="59" t="str">
        <f t="array" ref="E77">IF(ROWS(E$9:E77)&gt;$U$5,"",INDEX(X$13:X$512,SMALL(IF(($AA$13:$AA$512=$AA$5),ROW($A$9:$A$508)-ROW($A$9)+1,""),ROWS(E$9:E77)),,1))</f>
        <v/>
      </c>
      <c r="F77" s="59" t="str">
        <f t="array" ref="F77">IF(ROWS(F$9:F77)&gt;$U$5,"",INDEX(Y$13:Y$512,SMALL(IF(($AA$13:$AA$512=$AA$5),ROW($A$9:$A$508)-ROW($A$9)+1,""),ROWS(F$9:F77)),,1))</f>
        <v/>
      </c>
      <c r="G77" s="59" t="str">
        <f t="array" ref="G77">IF(ROWS(G$9:G77)&gt;$U$5,"",INDEX(AA$13:AA$512,SMALL(IF(($AA$13:$AA$512=$AA$5),ROW($A$9:$A$508)-ROW($A$9)+1,""),ROWS(G$9:G77)),,1))</f>
        <v/>
      </c>
      <c r="H77" s="59" t="str">
        <f t="array" ref="H77">IF(ROWS(H$9:H77)&gt;$U$5,"",INDEX(AC$13:AC$512,SMALL(IF(($AA$13:$AA$512=$AA$5),ROW($A$9:$A$508)-ROW($A$9)+1,""),ROWS(H$9:H77)),,1))</f>
        <v/>
      </c>
      <c r="I77" s="59" t="str">
        <f t="array" ref="I77">IF(ROWS(I$9:I77)&gt;$U$5,"",INDEX(AD$13:AD$512,SMALL(IF(($AA$13:$AA$512=$AA$5),ROW($A$9:$A$508)-ROW($A$9)+1,""),ROWS(I$9:I77)),,1))</f>
        <v/>
      </c>
      <c r="J77" s="105"/>
      <c r="K77" s="105"/>
      <c r="L77" s="105"/>
      <c r="M77" s="136"/>
      <c r="N77" s="44"/>
      <c r="O77" s="44"/>
      <c r="P77" s="44"/>
      <c r="Q77" s="44"/>
      <c r="R77" s="44"/>
      <c r="S77" s="44"/>
      <c r="T77" s="44">
        <f>Nut_StatusTool!A71</f>
        <v>65</v>
      </c>
      <c r="U77" s="44">
        <f>Nut_StatusTool!B71</f>
        <v>0</v>
      </c>
      <c r="V77" s="44">
        <f>Nut_StatusTool!C71</f>
        <v>0</v>
      </c>
      <c r="W77" s="44">
        <f>Nut_StatusTool!D71</f>
        <v>0</v>
      </c>
      <c r="X77" s="44">
        <f>Nut_StatusTool!F71</f>
        <v>0</v>
      </c>
      <c r="Y77" s="285" t="str">
        <f>Nut_StatusTool!K71</f>
        <v/>
      </c>
      <c r="Z77" s="44" t="str">
        <f>Nut_StatusTool!L71</f>
        <v/>
      </c>
      <c r="AA77" s="44" t="str">
        <f>Nut_StatusTool!M71</f>
        <v/>
      </c>
      <c r="AB77" s="44" t="str">
        <f>Nut_StatusTool!N71</f>
        <v/>
      </c>
      <c r="AC77" s="44">
        <f>Nut_StatusTool!I71</f>
        <v>0</v>
      </c>
      <c r="AD77" s="44">
        <f>Nut_StatusTool!J71</f>
        <v>0</v>
      </c>
    </row>
    <row r="78" spans="1:30" ht="20.100000000000001" customHeight="1">
      <c r="A78" s="59" t="str">
        <f t="array" ref="A78">IF(ROWS(A$9:A78)&gt;$U$5,"",INDEX(T$13:T$512,SMALL(IF(($AA$13:$AA$512=$AA$5),ROW($A$9:$A$508)-ROW($A$9)+1,""),ROWS(A$9:A78)),,1))</f>
        <v/>
      </c>
      <c r="B78" s="389" t="str">
        <f t="array" ref="B78">IF(ROWS(B$9:B78)&gt;$U$5,"",INDEX(U$13:U$512,SMALL(IF(($AA$13:$AA$512=$AA$5),ROW($A$9:$A$508)-ROW($A$9)+1,""),ROWS(B$9:B78)),,1))</f>
        <v/>
      </c>
      <c r="C78" s="389" t="str">
        <f t="array" ref="C78">IF(ROWS(C$9:C78)&gt;$U$5,"",INDEX(V$13:V$512,SMALL(IF(($AA$13:$AA$512=$AA$5),ROW($A$9:$A$508)-ROW($A$9)+1,""),ROWS(C$9:C78)),,1))</f>
        <v/>
      </c>
      <c r="D78" s="309" t="str">
        <f t="array" ref="D78">IF(ROWS(D$9:D78)&gt;$U$5,"",INDEX(W$13:W$512,SMALL(IF(($AA$13:$AA$512=$AA$5),ROW($A$9:$A$508)-ROW($A$9)+1,""),ROWS(D$9:D78)),,1))</f>
        <v/>
      </c>
      <c r="E78" s="59" t="str">
        <f t="array" ref="E78">IF(ROWS(E$9:E78)&gt;$U$5,"",INDEX(X$13:X$512,SMALL(IF(($AA$13:$AA$512=$AA$5),ROW($A$9:$A$508)-ROW($A$9)+1,""),ROWS(E$9:E78)),,1))</f>
        <v/>
      </c>
      <c r="F78" s="59" t="str">
        <f t="array" ref="F78">IF(ROWS(F$9:F78)&gt;$U$5,"",INDEX(Y$13:Y$512,SMALL(IF(($AA$13:$AA$512=$AA$5),ROW($A$9:$A$508)-ROW($A$9)+1,""),ROWS(F$9:F78)),,1))</f>
        <v/>
      </c>
      <c r="G78" s="59" t="str">
        <f t="array" ref="G78">IF(ROWS(G$9:G78)&gt;$U$5,"",INDEX(AA$13:AA$512,SMALL(IF(($AA$13:$AA$512=$AA$5),ROW($A$9:$A$508)-ROW($A$9)+1,""),ROWS(G$9:G78)),,1))</f>
        <v/>
      </c>
      <c r="H78" s="59" t="str">
        <f t="array" ref="H78">IF(ROWS(H$9:H78)&gt;$U$5,"",INDEX(AC$13:AC$512,SMALL(IF(($AA$13:$AA$512=$AA$5),ROW($A$9:$A$508)-ROW($A$9)+1,""),ROWS(H$9:H78)),,1))</f>
        <v/>
      </c>
      <c r="I78" s="59" t="str">
        <f t="array" ref="I78">IF(ROWS(I$9:I78)&gt;$U$5,"",INDEX(AD$13:AD$512,SMALL(IF(($AA$13:$AA$512=$AA$5),ROW($A$9:$A$508)-ROW($A$9)+1,""),ROWS(I$9:I78)),,1))</f>
        <v/>
      </c>
      <c r="J78" s="105"/>
      <c r="K78" s="105"/>
      <c r="L78" s="105"/>
      <c r="M78" s="136"/>
      <c r="N78" s="44"/>
      <c r="O78" s="44"/>
      <c r="P78" s="44"/>
      <c r="Q78" s="44"/>
      <c r="R78" s="44"/>
      <c r="S78" s="44"/>
      <c r="T78" s="44">
        <f>Nut_StatusTool!A72</f>
        <v>66</v>
      </c>
      <c r="U78" s="44">
        <f>Nut_StatusTool!B72</f>
        <v>0</v>
      </c>
      <c r="V78" s="44">
        <f>Nut_StatusTool!C72</f>
        <v>0</v>
      </c>
      <c r="W78" s="44">
        <f>Nut_StatusTool!D72</f>
        <v>0</v>
      </c>
      <c r="X78" s="44">
        <f>Nut_StatusTool!F72</f>
        <v>0</v>
      </c>
      <c r="Y78" s="285" t="str">
        <f>Nut_StatusTool!K72</f>
        <v/>
      </c>
      <c r="Z78" s="44" t="str">
        <f>Nut_StatusTool!L72</f>
        <v/>
      </c>
      <c r="AA78" s="44" t="str">
        <f>Nut_StatusTool!M72</f>
        <v/>
      </c>
      <c r="AB78" s="44" t="str">
        <f>Nut_StatusTool!N72</f>
        <v/>
      </c>
      <c r="AC78" s="44">
        <f>Nut_StatusTool!I72</f>
        <v>0</v>
      </c>
      <c r="AD78" s="44">
        <f>Nut_StatusTool!J72</f>
        <v>0</v>
      </c>
    </row>
    <row r="79" spans="1:30" ht="20.100000000000001" customHeight="1">
      <c r="A79" s="59" t="str">
        <f t="array" ref="A79">IF(ROWS(A$9:A79)&gt;$U$5,"",INDEX(T$13:T$512,SMALL(IF(($AA$13:$AA$512=$AA$5),ROW($A$9:$A$508)-ROW($A$9)+1,""),ROWS(A$9:A79)),,1))</f>
        <v/>
      </c>
      <c r="B79" s="389" t="str">
        <f t="array" ref="B79">IF(ROWS(B$9:B79)&gt;$U$5,"",INDEX(U$13:U$512,SMALL(IF(($AA$13:$AA$512=$AA$5),ROW($A$9:$A$508)-ROW($A$9)+1,""),ROWS(B$9:B79)),,1))</f>
        <v/>
      </c>
      <c r="C79" s="389" t="str">
        <f t="array" ref="C79">IF(ROWS(C$9:C79)&gt;$U$5,"",INDEX(V$13:V$512,SMALL(IF(($AA$13:$AA$512=$AA$5),ROW($A$9:$A$508)-ROW($A$9)+1,""),ROWS(C$9:C79)),,1))</f>
        <v/>
      </c>
      <c r="D79" s="309" t="str">
        <f t="array" ref="D79">IF(ROWS(D$9:D79)&gt;$U$5,"",INDEX(W$13:W$512,SMALL(IF(($AA$13:$AA$512=$AA$5),ROW($A$9:$A$508)-ROW($A$9)+1,""),ROWS(D$9:D79)),,1))</f>
        <v/>
      </c>
      <c r="E79" s="59" t="str">
        <f t="array" ref="E79">IF(ROWS(E$9:E79)&gt;$U$5,"",INDEX(X$13:X$512,SMALL(IF(($AA$13:$AA$512=$AA$5),ROW($A$9:$A$508)-ROW($A$9)+1,""),ROWS(E$9:E79)),,1))</f>
        <v/>
      </c>
      <c r="F79" s="59" t="str">
        <f t="array" ref="F79">IF(ROWS(F$9:F79)&gt;$U$5,"",INDEX(Y$13:Y$512,SMALL(IF(($AA$13:$AA$512=$AA$5),ROW($A$9:$A$508)-ROW($A$9)+1,""),ROWS(F$9:F79)),,1))</f>
        <v/>
      </c>
      <c r="G79" s="59" t="str">
        <f t="array" ref="G79">IF(ROWS(G$9:G79)&gt;$U$5,"",INDEX(AA$13:AA$512,SMALL(IF(($AA$13:$AA$512=$AA$5),ROW($A$9:$A$508)-ROW($A$9)+1,""),ROWS(G$9:G79)),,1))</f>
        <v/>
      </c>
      <c r="H79" s="59" t="str">
        <f t="array" ref="H79">IF(ROWS(H$9:H79)&gt;$U$5,"",INDEX(AC$13:AC$512,SMALL(IF(($AA$13:$AA$512=$AA$5),ROW($A$9:$A$508)-ROW($A$9)+1,""),ROWS(H$9:H79)),,1))</f>
        <v/>
      </c>
      <c r="I79" s="59" t="str">
        <f t="array" ref="I79">IF(ROWS(I$9:I79)&gt;$U$5,"",INDEX(AD$13:AD$512,SMALL(IF(($AA$13:$AA$512=$AA$5),ROW($A$9:$A$508)-ROW($A$9)+1,""),ROWS(I$9:I79)),,1))</f>
        <v/>
      </c>
      <c r="J79" s="105"/>
      <c r="K79" s="105"/>
      <c r="L79" s="105"/>
      <c r="M79" s="136"/>
      <c r="N79" s="44"/>
      <c r="O79" s="44"/>
      <c r="P79" s="44"/>
      <c r="Q79" s="44"/>
      <c r="R79" s="44"/>
      <c r="S79" s="44"/>
      <c r="T79" s="44">
        <f>Nut_StatusTool!A73</f>
        <v>67</v>
      </c>
      <c r="U79" s="44">
        <f>Nut_StatusTool!B73</f>
        <v>0</v>
      </c>
      <c r="V79" s="44">
        <f>Nut_StatusTool!C73</f>
        <v>0</v>
      </c>
      <c r="W79" s="44">
        <f>Nut_StatusTool!D73</f>
        <v>0</v>
      </c>
      <c r="X79" s="44">
        <f>Nut_StatusTool!F73</f>
        <v>0</v>
      </c>
      <c r="Y79" s="285" t="str">
        <f>Nut_StatusTool!K73</f>
        <v/>
      </c>
      <c r="Z79" s="44" t="str">
        <f>Nut_StatusTool!L73</f>
        <v/>
      </c>
      <c r="AA79" s="44" t="str">
        <f>Nut_StatusTool!M73</f>
        <v/>
      </c>
      <c r="AB79" s="44" t="str">
        <f>Nut_StatusTool!N73</f>
        <v/>
      </c>
      <c r="AC79" s="44">
        <f>Nut_StatusTool!I73</f>
        <v>0</v>
      </c>
      <c r="AD79" s="44">
        <f>Nut_StatusTool!J73</f>
        <v>0</v>
      </c>
    </row>
    <row r="80" spans="1:30" ht="20.100000000000001" customHeight="1">
      <c r="A80" s="59" t="str">
        <f t="array" ref="A80">IF(ROWS(A$9:A80)&gt;$U$5,"",INDEX(T$13:T$512,SMALL(IF(($AA$13:$AA$512=$AA$5),ROW($A$9:$A$508)-ROW($A$9)+1,""),ROWS(A$9:A80)),,1))</f>
        <v/>
      </c>
      <c r="B80" s="389" t="str">
        <f t="array" ref="B80">IF(ROWS(B$9:B80)&gt;$U$5,"",INDEX(U$13:U$512,SMALL(IF(($AA$13:$AA$512=$AA$5),ROW($A$9:$A$508)-ROW($A$9)+1,""),ROWS(B$9:B80)),,1))</f>
        <v/>
      </c>
      <c r="C80" s="389" t="str">
        <f t="array" ref="C80">IF(ROWS(C$9:C80)&gt;$U$5,"",INDEX(V$13:V$512,SMALL(IF(($AA$13:$AA$512=$AA$5),ROW($A$9:$A$508)-ROW($A$9)+1,""),ROWS(C$9:C80)),,1))</f>
        <v/>
      </c>
      <c r="D80" s="309" t="str">
        <f t="array" ref="D80">IF(ROWS(D$9:D80)&gt;$U$5,"",INDEX(W$13:W$512,SMALL(IF(($AA$13:$AA$512=$AA$5),ROW($A$9:$A$508)-ROW($A$9)+1,""),ROWS(D$9:D80)),,1))</f>
        <v/>
      </c>
      <c r="E80" s="59" t="str">
        <f t="array" ref="E80">IF(ROWS(E$9:E80)&gt;$U$5,"",INDEX(X$13:X$512,SMALL(IF(($AA$13:$AA$512=$AA$5),ROW($A$9:$A$508)-ROW($A$9)+1,""),ROWS(E$9:E80)),,1))</f>
        <v/>
      </c>
      <c r="F80" s="59" t="str">
        <f t="array" ref="F80">IF(ROWS(F$9:F80)&gt;$U$5,"",INDEX(Y$13:Y$512,SMALL(IF(($AA$13:$AA$512=$AA$5),ROW($A$9:$A$508)-ROW($A$9)+1,""),ROWS(F$9:F80)),,1))</f>
        <v/>
      </c>
      <c r="G80" s="59" t="str">
        <f t="array" ref="G80">IF(ROWS(G$9:G80)&gt;$U$5,"",INDEX(AA$13:AA$512,SMALL(IF(($AA$13:$AA$512=$AA$5),ROW($A$9:$A$508)-ROW($A$9)+1,""),ROWS(G$9:G80)),,1))</f>
        <v/>
      </c>
      <c r="H80" s="59" t="str">
        <f t="array" ref="H80">IF(ROWS(H$9:H80)&gt;$U$5,"",INDEX(AC$13:AC$512,SMALL(IF(($AA$13:$AA$512=$AA$5),ROW($A$9:$A$508)-ROW($A$9)+1,""),ROWS(H$9:H80)),,1))</f>
        <v/>
      </c>
      <c r="I80" s="59" t="str">
        <f t="array" ref="I80">IF(ROWS(I$9:I80)&gt;$U$5,"",INDEX(AD$13:AD$512,SMALL(IF(($AA$13:$AA$512=$AA$5),ROW($A$9:$A$508)-ROW($A$9)+1,""),ROWS(I$9:I80)),,1))</f>
        <v/>
      </c>
      <c r="J80" s="105"/>
      <c r="K80" s="105"/>
      <c r="L80" s="105"/>
      <c r="M80" s="136"/>
      <c r="N80" s="44"/>
      <c r="O80" s="44"/>
      <c r="P80" s="44"/>
      <c r="Q80" s="44"/>
      <c r="R80" s="44"/>
      <c r="S80" s="44"/>
      <c r="T80" s="44">
        <f>Nut_StatusTool!A74</f>
        <v>68</v>
      </c>
      <c r="U80" s="44">
        <f>Nut_StatusTool!B74</f>
        <v>0</v>
      </c>
      <c r="V80" s="44">
        <f>Nut_StatusTool!C74</f>
        <v>0</v>
      </c>
      <c r="W80" s="44">
        <f>Nut_StatusTool!D74</f>
        <v>0</v>
      </c>
      <c r="X80" s="44">
        <f>Nut_StatusTool!F74</f>
        <v>0</v>
      </c>
      <c r="Y80" s="285" t="str">
        <f>Nut_StatusTool!K74</f>
        <v/>
      </c>
      <c r="Z80" s="44" t="str">
        <f>Nut_StatusTool!L74</f>
        <v/>
      </c>
      <c r="AA80" s="44" t="str">
        <f>Nut_StatusTool!M74</f>
        <v/>
      </c>
      <c r="AB80" s="44" t="str">
        <f>Nut_StatusTool!N74</f>
        <v/>
      </c>
      <c r="AC80" s="44">
        <f>Nut_StatusTool!I74</f>
        <v>0</v>
      </c>
      <c r="AD80" s="44">
        <f>Nut_StatusTool!J74</f>
        <v>0</v>
      </c>
    </row>
    <row r="81" spans="1:30" ht="20.100000000000001" customHeight="1">
      <c r="A81" s="59" t="str">
        <f t="array" ref="A81">IF(ROWS(A$9:A81)&gt;$U$5,"",INDEX(T$13:T$512,SMALL(IF(($AA$13:$AA$512=$AA$5),ROW($A$9:$A$508)-ROW($A$9)+1,""),ROWS(A$9:A81)),,1))</f>
        <v/>
      </c>
      <c r="B81" s="389" t="str">
        <f t="array" ref="B81">IF(ROWS(B$9:B81)&gt;$U$5,"",INDEX(U$13:U$512,SMALL(IF(($AA$13:$AA$512=$AA$5),ROW($A$9:$A$508)-ROW($A$9)+1,""),ROWS(B$9:B81)),,1))</f>
        <v/>
      </c>
      <c r="C81" s="389" t="str">
        <f t="array" ref="C81">IF(ROWS(C$9:C81)&gt;$U$5,"",INDEX(V$13:V$512,SMALL(IF(($AA$13:$AA$512=$AA$5),ROW($A$9:$A$508)-ROW($A$9)+1,""),ROWS(C$9:C81)),,1))</f>
        <v/>
      </c>
      <c r="D81" s="309" t="str">
        <f t="array" ref="D81">IF(ROWS(D$9:D81)&gt;$U$5,"",INDEX(W$13:W$512,SMALL(IF(($AA$13:$AA$512=$AA$5),ROW($A$9:$A$508)-ROW($A$9)+1,""),ROWS(D$9:D81)),,1))</f>
        <v/>
      </c>
      <c r="E81" s="59" t="str">
        <f t="array" ref="E81">IF(ROWS(E$9:E81)&gt;$U$5,"",INDEX(X$13:X$512,SMALL(IF(($AA$13:$AA$512=$AA$5),ROW($A$9:$A$508)-ROW($A$9)+1,""),ROWS(E$9:E81)),,1))</f>
        <v/>
      </c>
      <c r="F81" s="59" t="str">
        <f t="array" ref="F81">IF(ROWS(F$9:F81)&gt;$U$5,"",INDEX(Y$13:Y$512,SMALL(IF(($AA$13:$AA$512=$AA$5),ROW($A$9:$A$508)-ROW($A$9)+1,""),ROWS(F$9:F81)),,1))</f>
        <v/>
      </c>
      <c r="G81" s="59" t="str">
        <f t="array" ref="G81">IF(ROWS(G$9:G81)&gt;$U$5,"",INDEX(AA$13:AA$512,SMALL(IF(($AA$13:$AA$512=$AA$5),ROW($A$9:$A$508)-ROW($A$9)+1,""),ROWS(G$9:G81)),,1))</f>
        <v/>
      </c>
      <c r="H81" s="59" t="str">
        <f t="array" ref="H81">IF(ROWS(H$9:H81)&gt;$U$5,"",INDEX(AC$13:AC$512,SMALL(IF(($AA$13:$AA$512=$AA$5),ROW($A$9:$A$508)-ROW($A$9)+1,""),ROWS(H$9:H81)),,1))</f>
        <v/>
      </c>
      <c r="I81" s="59" t="str">
        <f t="array" ref="I81">IF(ROWS(I$9:I81)&gt;$U$5,"",INDEX(AD$13:AD$512,SMALL(IF(($AA$13:$AA$512=$AA$5),ROW($A$9:$A$508)-ROW($A$9)+1,""),ROWS(I$9:I81)),,1))</f>
        <v/>
      </c>
      <c r="J81" s="105"/>
      <c r="K81" s="105"/>
      <c r="L81" s="105"/>
      <c r="M81" s="136"/>
      <c r="N81" s="44"/>
      <c r="O81" s="44"/>
      <c r="P81" s="44"/>
      <c r="Q81" s="44"/>
      <c r="R81" s="44"/>
      <c r="S81" s="44"/>
      <c r="T81" s="44">
        <f>Nut_StatusTool!A75</f>
        <v>69</v>
      </c>
      <c r="U81" s="44">
        <f>Nut_StatusTool!B75</f>
        <v>0</v>
      </c>
      <c r="V81" s="44">
        <f>Nut_StatusTool!C75</f>
        <v>0</v>
      </c>
      <c r="W81" s="44">
        <f>Nut_StatusTool!D75</f>
        <v>0</v>
      </c>
      <c r="X81" s="44">
        <f>Nut_StatusTool!F75</f>
        <v>0</v>
      </c>
      <c r="Y81" s="285" t="str">
        <f>Nut_StatusTool!K75</f>
        <v/>
      </c>
      <c r="Z81" s="44" t="str">
        <f>Nut_StatusTool!L75</f>
        <v/>
      </c>
      <c r="AA81" s="44" t="str">
        <f>Nut_StatusTool!M75</f>
        <v/>
      </c>
      <c r="AB81" s="44" t="str">
        <f>Nut_StatusTool!N75</f>
        <v/>
      </c>
      <c r="AC81" s="44">
        <f>Nut_StatusTool!I75</f>
        <v>0</v>
      </c>
      <c r="AD81" s="44">
        <f>Nut_StatusTool!J75</f>
        <v>0</v>
      </c>
    </row>
    <row r="82" spans="1:30" ht="20.100000000000001" customHeight="1">
      <c r="A82" s="59" t="str">
        <f t="array" ref="A82">IF(ROWS(A$9:A82)&gt;$U$5,"",INDEX(T$13:T$512,SMALL(IF(($AA$13:$AA$512=$AA$5),ROW($A$9:$A$508)-ROW($A$9)+1,""),ROWS(A$9:A82)),,1))</f>
        <v/>
      </c>
      <c r="B82" s="389" t="str">
        <f t="array" ref="B82">IF(ROWS(B$9:B82)&gt;$U$5,"",INDEX(U$13:U$512,SMALL(IF(($AA$13:$AA$512=$AA$5),ROW($A$9:$A$508)-ROW($A$9)+1,""),ROWS(B$9:B82)),,1))</f>
        <v/>
      </c>
      <c r="C82" s="389" t="str">
        <f t="array" ref="C82">IF(ROWS(C$9:C82)&gt;$U$5,"",INDEX(V$13:V$512,SMALL(IF(($AA$13:$AA$512=$AA$5),ROW($A$9:$A$508)-ROW($A$9)+1,""),ROWS(C$9:C82)),,1))</f>
        <v/>
      </c>
      <c r="D82" s="309" t="str">
        <f t="array" ref="D82">IF(ROWS(D$9:D82)&gt;$U$5,"",INDEX(W$13:W$512,SMALL(IF(($AA$13:$AA$512=$AA$5),ROW($A$9:$A$508)-ROW($A$9)+1,""),ROWS(D$9:D82)),,1))</f>
        <v/>
      </c>
      <c r="E82" s="59" t="str">
        <f t="array" ref="E82">IF(ROWS(E$9:E82)&gt;$U$5,"",INDEX(X$13:X$512,SMALL(IF(($AA$13:$AA$512=$AA$5),ROW($A$9:$A$508)-ROW($A$9)+1,""),ROWS(E$9:E82)),,1))</f>
        <v/>
      </c>
      <c r="F82" s="59" t="str">
        <f t="array" ref="F82">IF(ROWS(F$9:F82)&gt;$U$5,"",INDEX(Y$13:Y$512,SMALL(IF(($AA$13:$AA$512=$AA$5),ROW($A$9:$A$508)-ROW($A$9)+1,""),ROWS(F$9:F82)),,1))</f>
        <v/>
      </c>
      <c r="G82" s="59" t="str">
        <f t="array" ref="G82">IF(ROWS(G$9:G82)&gt;$U$5,"",INDEX(AA$13:AA$512,SMALL(IF(($AA$13:$AA$512=$AA$5),ROW($A$9:$A$508)-ROW($A$9)+1,""),ROWS(G$9:G82)),,1))</f>
        <v/>
      </c>
      <c r="H82" s="59" t="str">
        <f t="array" ref="H82">IF(ROWS(H$9:H82)&gt;$U$5,"",INDEX(AC$13:AC$512,SMALL(IF(($AA$13:$AA$512=$AA$5),ROW($A$9:$A$508)-ROW($A$9)+1,""),ROWS(H$9:H82)),,1))</f>
        <v/>
      </c>
      <c r="I82" s="59" t="str">
        <f t="array" ref="I82">IF(ROWS(I$9:I82)&gt;$U$5,"",INDEX(AD$13:AD$512,SMALL(IF(($AA$13:$AA$512=$AA$5),ROW($A$9:$A$508)-ROW($A$9)+1,""),ROWS(I$9:I82)),,1))</f>
        <v/>
      </c>
      <c r="J82" s="105"/>
      <c r="K82" s="105"/>
      <c r="L82" s="105"/>
      <c r="M82" s="136"/>
      <c r="N82" s="44"/>
      <c r="O82" s="44"/>
      <c r="P82" s="44"/>
      <c r="Q82" s="44"/>
      <c r="R82" s="44"/>
      <c r="S82" s="44"/>
      <c r="T82" s="44">
        <f>Nut_StatusTool!A76</f>
        <v>70</v>
      </c>
      <c r="U82" s="44">
        <f>Nut_StatusTool!B76</f>
        <v>0</v>
      </c>
      <c r="V82" s="44">
        <f>Nut_StatusTool!C76</f>
        <v>0</v>
      </c>
      <c r="W82" s="44">
        <f>Nut_StatusTool!D76</f>
        <v>0</v>
      </c>
      <c r="X82" s="44">
        <f>Nut_StatusTool!F76</f>
        <v>0</v>
      </c>
      <c r="Y82" s="285" t="str">
        <f>Nut_StatusTool!K76</f>
        <v/>
      </c>
      <c r="Z82" s="44" t="str">
        <f>Nut_StatusTool!L76</f>
        <v/>
      </c>
      <c r="AA82" s="44" t="str">
        <f>Nut_StatusTool!M76</f>
        <v/>
      </c>
      <c r="AB82" s="44" t="str">
        <f>Nut_StatusTool!N76</f>
        <v/>
      </c>
      <c r="AC82" s="44">
        <f>Nut_StatusTool!I76</f>
        <v>0</v>
      </c>
      <c r="AD82" s="44">
        <f>Nut_StatusTool!J76</f>
        <v>0</v>
      </c>
    </row>
    <row r="83" spans="1:30" ht="20.100000000000001" customHeight="1">
      <c r="A83" s="59" t="str">
        <f t="array" ref="A83">IF(ROWS(A$9:A83)&gt;$U$5,"",INDEX(T$13:T$512,SMALL(IF(($AA$13:$AA$512=$AA$5),ROW($A$9:$A$508)-ROW($A$9)+1,""),ROWS(A$9:A83)),,1))</f>
        <v/>
      </c>
      <c r="B83" s="389" t="str">
        <f t="array" ref="B83">IF(ROWS(B$9:B83)&gt;$U$5,"",INDEX(U$13:U$512,SMALL(IF(($AA$13:$AA$512=$AA$5),ROW($A$9:$A$508)-ROW($A$9)+1,""),ROWS(B$9:B83)),,1))</f>
        <v/>
      </c>
      <c r="C83" s="389" t="str">
        <f t="array" ref="C83">IF(ROWS(C$9:C83)&gt;$U$5,"",INDEX(V$13:V$512,SMALL(IF(($AA$13:$AA$512=$AA$5),ROW($A$9:$A$508)-ROW($A$9)+1,""),ROWS(C$9:C83)),,1))</f>
        <v/>
      </c>
      <c r="D83" s="309" t="str">
        <f t="array" ref="D83">IF(ROWS(D$9:D83)&gt;$U$5,"",INDEX(W$13:W$512,SMALL(IF(($AA$13:$AA$512=$AA$5),ROW($A$9:$A$508)-ROW($A$9)+1,""),ROWS(D$9:D83)),,1))</f>
        <v/>
      </c>
      <c r="E83" s="59" t="str">
        <f t="array" ref="E83">IF(ROWS(E$9:E83)&gt;$U$5,"",INDEX(X$13:X$512,SMALL(IF(($AA$13:$AA$512=$AA$5),ROW($A$9:$A$508)-ROW($A$9)+1,""),ROWS(E$9:E83)),,1))</f>
        <v/>
      </c>
      <c r="F83" s="59" t="str">
        <f t="array" ref="F83">IF(ROWS(F$9:F83)&gt;$U$5,"",INDEX(Y$13:Y$512,SMALL(IF(($AA$13:$AA$512=$AA$5),ROW($A$9:$A$508)-ROW($A$9)+1,""),ROWS(F$9:F83)),,1))</f>
        <v/>
      </c>
      <c r="G83" s="59" t="str">
        <f t="array" ref="G83">IF(ROWS(G$9:G83)&gt;$U$5,"",INDEX(AA$13:AA$512,SMALL(IF(($AA$13:$AA$512=$AA$5),ROW($A$9:$A$508)-ROW($A$9)+1,""),ROWS(G$9:G83)),,1))</f>
        <v/>
      </c>
      <c r="H83" s="59" t="str">
        <f t="array" ref="H83">IF(ROWS(H$9:H83)&gt;$U$5,"",INDEX(AC$13:AC$512,SMALL(IF(($AA$13:$AA$512=$AA$5),ROW($A$9:$A$508)-ROW($A$9)+1,""),ROWS(H$9:H83)),,1))</f>
        <v/>
      </c>
      <c r="I83" s="59" t="str">
        <f t="array" ref="I83">IF(ROWS(I$9:I83)&gt;$U$5,"",INDEX(AD$13:AD$512,SMALL(IF(($AA$13:$AA$512=$AA$5),ROW($A$9:$A$508)-ROW($A$9)+1,""),ROWS(I$9:I83)),,1))</f>
        <v/>
      </c>
      <c r="J83" s="105"/>
      <c r="K83" s="105"/>
      <c r="L83" s="105"/>
      <c r="M83" s="136"/>
      <c r="N83" s="44"/>
      <c r="O83" s="44"/>
      <c r="P83" s="44"/>
      <c r="Q83" s="44"/>
      <c r="R83" s="44"/>
      <c r="S83" s="44"/>
      <c r="T83" s="44">
        <f>Nut_StatusTool!A77</f>
        <v>71</v>
      </c>
      <c r="U83" s="44">
        <f>Nut_StatusTool!B77</f>
        <v>0</v>
      </c>
      <c r="V83" s="44">
        <f>Nut_StatusTool!C77</f>
        <v>0</v>
      </c>
      <c r="W83" s="44">
        <f>Nut_StatusTool!D77</f>
        <v>0</v>
      </c>
      <c r="X83" s="44">
        <f>Nut_StatusTool!F77</f>
        <v>0</v>
      </c>
      <c r="Y83" s="285" t="str">
        <f>Nut_StatusTool!K77</f>
        <v/>
      </c>
      <c r="Z83" s="44" t="str">
        <f>Nut_StatusTool!L77</f>
        <v/>
      </c>
      <c r="AA83" s="44" t="str">
        <f>Nut_StatusTool!M77</f>
        <v/>
      </c>
      <c r="AB83" s="44" t="str">
        <f>Nut_StatusTool!N77</f>
        <v/>
      </c>
      <c r="AC83" s="44">
        <f>Nut_StatusTool!I77</f>
        <v>0</v>
      </c>
      <c r="AD83" s="44">
        <f>Nut_StatusTool!J77</f>
        <v>0</v>
      </c>
    </row>
    <row r="84" spans="1:30" ht="20.100000000000001" customHeight="1">
      <c r="A84" s="59" t="str">
        <f t="array" ref="A84">IF(ROWS(A$9:A84)&gt;$U$5,"",INDEX(T$13:T$512,SMALL(IF(($AA$13:$AA$512=$AA$5),ROW($A$9:$A$508)-ROW($A$9)+1,""),ROWS(A$9:A84)),,1))</f>
        <v/>
      </c>
      <c r="B84" s="389" t="str">
        <f t="array" ref="B84">IF(ROWS(B$9:B84)&gt;$U$5,"",INDEX(U$13:U$512,SMALL(IF(($AA$13:$AA$512=$AA$5),ROW($A$9:$A$508)-ROW($A$9)+1,""),ROWS(B$9:B84)),,1))</f>
        <v/>
      </c>
      <c r="C84" s="389" t="str">
        <f t="array" ref="C84">IF(ROWS(C$9:C84)&gt;$U$5,"",INDEX(V$13:V$512,SMALL(IF(($AA$13:$AA$512=$AA$5),ROW($A$9:$A$508)-ROW($A$9)+1,""),ROWS(C$9:C84)),,1))</f>
        <v/>
      </c>
      <c r="D84" s="309" t="str">
        <f t="array" ref="D84">IF(ROWS(D$9:D84)&gt;$U$5,"",INDEX(W$13:W$512,SMALL(IF(($AA$13:$AA$512=$AA$5),ROW($A$9:$A$508)-ROW($A$9)+1,""),ROWS(D$9:D84)),,1))</f>
        <v/>
      </c>
      <c r="E84" s="59" t="str">
        <f t="array" ref="E84">IF(ROWS(E$9:E84)&gt;$U$5,"",INDEX(X$13:X$512,SMALL(IF(($AA$13:$AA$512=$AA$5),ROW($A$9:$A$508)-ROW($A$9)+1,""),ROWS(E$9:E84)),,1))</f>
        <v/>
      </c>
      <c r="F84" s="59" t="str">
        <f t="array" ref="F84">IF(ROWS(F$9:F84)&gt;$U$5,"",INDEX(Y$13:Y$512,SMALL(IF(($AA$13:$AA$512=$AA$5),ROW($A$9:$A$508)-ROW($A$9)+1,""),ROWS(F$9:F84)),,1))</f>
        <v/>
      </c>
      <c r="G84" s="59" t="str">
        <f t="array" ref="G84">IF(ROWS(G$9:G84)&gt;$U$5,"",INDEX(AA$13:AA$512,SMALL(IF(($AA$13:$AA$512=$AA$5),ROW($A$9:$A$508)-ROW($A$9)+1,""),ROWS(G$9:G84)),,1))</f>
        <v/>
      </c>
      <c r="H84" s="59" t="str">
        <f t="array" ref="H84">IF(ROWS(H$9:H84)&gt;$U$5,"",INDEX(AC$13:AC$512,SMALL(IF(($AA$13:$AA$512=$AA$5),ROW($A$9:$A$508)-ROW($A$9)+1,""),ROWS(H$9:H84)),,1))</f>
        <v/>
      </c>
      <c r="I84" s="59" t="str">
        <f t="array" ref="I84">IF(ROWS(I$9:I84)&gt;$U$5,"",INDEX(AD$13:AD$512,SMALL(IF(($AA$13:$AA$512=$AA$5),ROW($A$9:$A$508)-ROW($A$9)+1,""),ROWS(I$9:I84)),,1))</f>
        <v/>
      </c>
      <c r="J84" s="105"/>
      <c r="K84" s="105"/>
      <c r="L84" s="105"/>
      <c r="M84" s="136"/>
      <c r="N84" s="44"/>
      <c r="O84" s="44"/>
      <c r="P84" s="44"/>
      <c r="Q84" s="44"/>
      <c r="R84" s="44"/>
      <c r="S84" s="44"/>
      <c r="T84" s="44">
        <f>Nut_StatusTool!A78</f>
        <v>72</v>
      </c>
      <c r="U84" s="44">
        <f>Nut_StatusTool!B78</f>
        <v>0</v>
      </c>
      <c r="V84" s="44">
        <f>Nut_StatusTool!C78</f>
        <v>0</v>
      </c>
      <c r="W84" s="44">
        <f>Nut_StatusTool!D78</f>
        <v>0</v>
      </c>
      <c r="X84" s="44">
        <f>Nut_StatusTool!F78</f>
        <v>0</v>
      </c>
      <c r="Y84" s="285" t="str">
        <f>Nut_StatusTool!K78</f>
        <v/>
      </c>
      <c r="Z84" s="44" t="str">
        <f>Nut_StatusTool!L78</f>
        <v/>
      </c>
      <c r="AA84" s="44" t="str">
        <f>Nut_StatusTool!M78</f>
        <v/>
      </c>
      <c r="AB84" s="44" t="str">
        <f>Nut_StatusTool!N78</f>
        <v/>
      </c>
      <c r="AC84" s="44">
        <f>Nut_StatusTool!I78</f>
        <v>0</v>
      </c>
      <c r="AD84" s="44">
        <f>Nut_StatusTool!J78</f>
        <v>0</v>
      </c>
    </row>
    <row r="85" spans="1:30" ht="20.100000000000001" customHeight="1">
      <c r="A85" s="59" t="str">
        <f t="array" ref="A85">IF(ROWS(A$9:A85)&gt;$U$5,"",INDEX(T$13:T$512,SMALL(IF(($AA$13:$AA$512=$AA$5),ROW($A$9:$A$508)-ROW($A$9)+1,""),ROWS(A$9:A85)),,1))</f>
        <v/>
      </c>
      <c r="B85" s="389" t="str">
        <f t="array" ref="B85">IF(ROWS(B$9:B85)&gt;$U$5,"",INDEX(U$13:U$512,SMALL(IF(($AA$13:$AA$512=$AA$5),ROW($A$9:$A$508)-ROW($A$9)+1,""),ROWS(B$9:B85)),,1))</f>
        <v/>
      </c>
      <c r="C85" s="389" t="str">
        <f t="array" ref="C85">IF(ROWS(C$9:C85)&gt;$U$5,"",INDEX(V$13:V$512,SMALL(IF(($AA$13:$AA$512=$AA$5),ROW($A$9:$A$508)-ROW($A$9)+1,""),ROWS(C$9:C85)),,1))</f>
        <v/>
      </c>
      <c r="D85" s="309" t="str">
        <f t="array" ref="D85">IF(ROWS(D$9:D85)&gt;$U$5,"",INDEX(W$13:W$512,SMALL(IF(($AA$13:$AA$512=$AA$5),ROW($A$9:$A$508)-ROW($A$9)+1,""),ROWS(D$9:D85)),,1))</f>
        <v/>
      </c>
      <c r="E85" s="59" t="str">
        <f t="array" ref="E85">IF(ROWS(E$9:E85)&gt;$U$5,"",INDEX(X$13:X$512,SMALL(IF(($AA$13:$AA$512=$AA$5),ROW($A$9:$A$508)-ROW($A$9)+1,""),ROWS(E$9:E85)),,1))</f>
        <v/>
      </c>
      <c r="F85" s="59" t="str">
        <f t="array" ref="F85">IF(ROWS(F$9:F85)&gt;$U$5,"",INDEX(Y$13:Y$512,SMALL(IF(($AA$13:$AA$512=$AA$5),ROW($A$9:$A$508)-ROW($A$9)+1,""),ROWS(F$9:F85)),,1))</f>
        <v/>
      </c>
      <c r="G85" s="59" t="str">
        <f t="array" ref="G85">IF(ROWS(G$9:G85)&gt;$U$5,"",INDEX(AA$13:AA$512,SMALL(IF(($AA$13:$AA$512=$AA$5),ROW($A$9:$A$508)-ROW($A$9)+1,""),ROWS(G$9:G85)),,1))</f>
        <v/>
      </c>
      <c r="H85" s="59" t="str">
        <f t="array" ref="H85">IF(ROWS(H$9:H85)&gt;$U$5,"",INDEX(AC$13:AC$512,SMALL(IF(($AA$13:$AA$512=$AA$5),ROW($A$9:$A$508)-ROW($A$9)+1,""),ROWS(H$9:H85)),,1))</f>
        <v/>
      </c>
      <c r="I85" s="59" t="str">
        <f t="array" ref="I85">IF(ROWS(I$9:I85)&gt;$U$5,"",INDEX(AD$13:AD$512,SMALL(IF(($AA$13:$AA$512=$AA$5),ROW($A$9:$A$508)-ROW($A$9)+1,""),ROWS(I$9:I85)),,1))</f>
        <v/>
      </c>
      <c r="J85" s="105"/>
      <c r="K85" s="105"/>
      <c r="L85" s="105"/>
      <c r="M85" s="136"/>
      <c r="N85" s="44"/>
      <c r="O85" s="44"/>
      <c r="P85" s="44"/>
      <c r="Q85" s="44"/>
      <c r="R85" s="44"/>
      <c r="S85" s="44"/>
      <c r="T85" s="44">
        <f>Nut_StatusTool!A79</f>
        <v>73</v>
      </c>
      <c r="U85" s="44">
        <f>Nut_StatusTool!B79</f>
        <v>0</v>
      </c>
      <c r="V85" s="44">
        <f>Nut_StatusTool!C79</f>
        <v>0</v>
      </c>
      <c r="W85" s="44">
        <f>Nut_StatusTool!D79</f>
        <v>0</v>
      </c>
      <c r="X85" s="44">
        <f>Nut_StatusTool!F79</f>
        <v>0</v>
      </c>
      <c r="Y85" s="285" t="str">
        <f>Nut_StatusTool!K79</f>
        <v/>
      </c>
      <c r="Z85" s="44" t="str">
        <f>Nut_StatusTool!L79</f>
        <v/>
      </c>
      <c r="AA85" s="44" t="str">
        <f>Nut_StatusTool!M79</f>
        <v/>
      </c>
      <c r="AB85" s="44" t="str">
        <f>Nut_StatusTool!N79</f>
        <v/>
      </c>
      <c r="AC85" s="44">
        <f>Nut_StatusTool!I79</f>
        <v>0</v>
      </c>
      <c r="AD85" s="44">
        <f>Nut_StatusTool!J79</f>
        <v>0</v>
      </c>
    </row>
    <row r="86" spans="1:30" ht="20.100000000000001" customHeight="1">
      <c r="A86" s="59" t="str">
        <f t="array" ref="A86">IF(ROWS(A$9:A86)&gt;$U$5,"",INDEX(T$13:T$512,SMALL(IF(($AA$13:$AA$512=$AA$5),ROW($A$9:$A$508)-ROW($A$9)+1,""),ROWS(A$9:A86)),,1))</f>
        <v/>
      </c>
      <c r="B86" s="389" t="str">
        <f t="array" ref="B86">IF(ROWS(B$9:B86)&gt;$U$5,"",INDEX(U$13:U$512,SMALL(IF(($AA$13:$AA$512=$AA$5),ROW($A$9:$A$508)-ROW($A$9)+1,""),ROWS(B$9:B86)),,1))</f>
        <v/>
      </c>
      <c r="C86" s="389" t="str">
        <f t="array" ref="C86">IF(ROWS(C$9:C86)&gt;$U$5,"",INDEX(V$13:V$512,SMALL(IF(($AA$13:$AA$512=$AA$5),ROW($A$9:$A$508)-ROW($A$9)+1,""),ROWS(C$9:C86)),,1))</f>
        <v/>
      </c>
      <c r="D86" s="309" t="str">
        <f t="array" ref="D86">IF(ROWS(D$9:D86)&gt;$U$5,"",INDEX(W$13:W$512,SMALL(IF(($AA$13:$AA$512=$AA$5),ROW($A$9:$A$508)-ROW($A$9)+1,""),ROWS(D$9:D86)),,1))</f>
        <v/>
      </c>
      <c r="E86" s="59" t="str">
        <f t="array" ref="E86">IF(ROWS(E$9:E86)&gt;$U$5,"",INDEX(X$13:X$512,SMALL(IF(($AA$13:$AA$512=$AA$5),ROW($A$9:$A$508)-ROW($A$9)+1,""),ROWS(E$9:E86)),,1))</f>
        <v/>
      </c>
      <c r="F86" s="59" t="str">
        <f t="array" ref="F86">IF(ROWS(F$9:F86)&gt;$U$5,"",INDEX(Y$13:Y$512,SMALL(IF(($AA$13:$AA$512=$AA$5),ROW($A$9:$A$508)-ROW($A$9)+1,""),ROWS(F$9:F86)),,1))</f>
        <v/>
      </c>
      <c r="G86" s="59" t="str">
        <f t="array" ref="G86">IF(ROWS(G$9:G86)&gt;$U$5,"",INDEX(AA$13:AA$512,SMALL(IF(($AA$13:$AA$512=$AA$5),ROW($A$9:$A$508)-ROW($A$9)+1,""),ROWS(G$9:G86)),,1))</f>
        <v/>
      </c>
      <c r="H86" s="59" t="str">
        <f t="array" ref="H86">IF(ROWS(H$9:H86)&gt;$U$5,"",INDEX(AC$13:AC$512,SMALL(IF(($AA$13:$AA$512=$AA$5),ROW($A$9:$A$508)-ROW($A$9)+1,""),ROWS(H$9:H86)),,1))</f>
        <v/>
      </c>
      <c r="I86" s="59" t="str">
        <f t="array" ref="I86">IF(ROWS(I$9:I86)&gt;$U$5,"",INDEX(AD$13:AD$512,SMALL(IF(($AA$13:$AA$512=$AA$5),ROW($A$9:$A$508)-ROW($A$9)+1,""),ROWS(I$9:I86)),,1))</f>
        <v/>
      </c>
      <c r="J86" s="105"/>
      <c r="K86" s="105"/>
      <c r="L86" s="105"/>
      <c r="M86" s="136"/>
      <c r="N86" s="44"/>
      <c r="O86" s="44"/>
      <c r="P86" s="44"/>
      <c r="Q86" s="44"/>
      <c r="R86" s="44"/>
      <c r="S86" s="44"/>
      <c r="T86" s="44">
        <f>Nut_StatusTool!A80</f>
        <v>74</v>
      </c>
      <c r="U86" s="44">
        <f>Nut_StatusTool!B80</f>
        <v>0</v>
      </c>
      <c r="V86" s="44">
        <f>Nut_StatusTool!C80</f>
        <v>0</v>
      </c>
      <c r="W86" s="44">
        <f>Nut_StatusTool!D80</f>
        <v>0</v>
      </c>
      <c r="X86" s="44">
        <f>Nut_StatusTool!F80</f>
        <v>0</v>
      </c>
      <c r="Y86" s="285" t="str">
        <f>Nut_StatusTool!K80</f>
        <v/>
      </c>
      <c r="Z86" s="44" t="str">
        <f>Nut_StatusTool!L80</f>
        <v/>
      </c>
      <c r="AA86" s="44" t="str">
        <f>Nut_StatusTool!M80</f>
        <v/>
      </c>
      <c r="AB86" s="44" t="str">
        <f>Nut_StatusTool!N80</f>
        <v/>
      </c>
      <c r="AC86" s="44">
        <f>Nut_StatusTool!I80</f>
        <v>0</v>
      </c>
      <c r="AD86" s="44">
        <f>Nut_StatusTool!J80</f>
        <v>0</v>
      </c>
    </row>
    <row r="87" spans="1:30" ht="20.100000000000001" customHeight="1">
      <c r="A87" s="59" t="str">
        <f t="array" ref="A87">IF(ROWS(A$9:A87)&gt;$U$5,"",INDEX(T$13:T$512,SMALL(IF(($AA$13:$AA$512=$AA$5),ROW($A$9:$A$508)-ROW($A$9)+1,""),ROWS(A$9:A87)),,1))</f>
        <v/>
      </c>
      <c r="B87" s="389" t="str">
        <f t="array" ref="B87">IF(ROWS(B$9:B87)&gt;$U$5,"",INDEX(U$13:U$512,SMALL(IF(($AA$13:$AA$512=$AA$5),ROW($A$9:$A$508)-ROW($A$9)+1,""),ROWS(B$9:B87)),,1))</f>
        <v/>
      </c>
      <c r="C87" s="389" t="str">
        <f t="array" ref="C87">IF(ROWS(C$9:C87)&gt;$U$5,"",INDEX(V$13:V$512,SMALL(IF(($AA$13:$AA$512=$AA$5),ROW($A$9:$A$508)-ROW($A$9)+1,""),ROWS(C$9:C87)),,1))</f>
        <v/>
      </c>
      <c r="D87" s="309" t="str">
        <f t="array" ref="D87">IF(ROWS(D$9:D87)&gt;$U$5,"",INDEX(W$13:W$512,SMALL(IF(($AA$13:$AA$512=$AA$5),ROW($A$9:$A$508)-ROW($A$9)+1,""),ROWS(D$9:D87)),,1))</f>
        <v/>
      </c>
      <c r="E87" s="59" t="str">
        <f t="array" ref="E87">IF(ROWS(E$9:E87)&gt;$U$5,"",INDEX(X$13:X$512,SMALL(IF(($AA$13:$AA$512=$AA$5),ROW($A$9:$A$508)-ROW($A$9)+1,""),ROWS(E$9:E87)),,1))</f>
        <v/>
      </c>
      <c r="F87" s="59" t="str">
        <f t="array" ref="F87">IF(ROWS(F$9:F87)&gt;$U$5,"",INDEX(Y$13:Y$512,SMALL(IF(($AA$13:$AA$512=$AA$5),ROW($A$9:$A$508)-ROW($A$9)+1,""),ROWS(F$9:F87)),,1))</f>
        <v/>
      </c>
      <c r="G87" s="59" t="str">
        <f t="array" ref="G87">IF(ROWS(G$9:G87)&gt;$U$5,"",INDEX(AA$13:AA$512,SMALL(IF(($AA$13:$AA$512=$AA$5),ROW($A$9:$A$508)-ROW($A$9)+1,""),ROWS(G$9:G87)),,1))</f>
        <v/>
      </c>
      <c r="H87" s="59" t="str">
        <f t="array" ref="H87">IF(ROWS(H$9:H87)&gt;$U$5,"",INDEX(AC$13:AC$512,SMALL(IF(($AA$13:$AA$512=$AA$5),ROW($A$9:$A$508)-ROW($A$9)+1,""),ROWS(H$9:H87)),,1))</f>
        <v/>
      </c>
      <c r="I87" s="59" t="str">
        <f t="array" ref="I87">IF(ROWS(I$9:I87)&gt;$U$5,"",INDEX(AD$13:AD$512,SMALL(IF(($AA$13:$AA$512=$AA$5),ROW($A$9:$A$508)-ROW($A$9)+1,""),ROWS(I$9:I87)),,1))</f>
        <v/>
      </c>
      <c r="J87" s="105"/>
      <c r="K87" s="105"/>
      <c r="L87" s="105"/>
      <c r="M87" s="136"/>
      <c r="N87" s="44"/>
      <c r="O87" s="44"/>
      <c r="P87" s="44"/>
      <c r="Q87" s="44"/>
      <c r="R87" s="44"/>
      <c r="S87" s="44"/>
      <c r="T87" s="44">
        <f>Nut_StatusTool!A81</f>
        <v>75</v>
      </c>
      <c r="U87" s="44">
        <f>Nut_StatusTool!B81</f>
        <v>0</v>
      </c>
      <c r="V87" s="44">
        <f>Nut_StatusTool!C81</f>
        <v>0</v>
      </c>
      <c r="W87" s="44">
        <f>Nut_StatusTool!D81</f>
        <v>0</v>
      </c>
      <c r="X87" s="44">
        <f>Nut_StatusTool!F81</f>
        <v>0</v>
      </c>
      <c r="Y87" s="285" t="str">
        <f>Nut_StatusTool!K81</f>
        <v/>
      </c>
      <c r="Z87" s="44" t="str">
        <f>Nut_StatusTool!L81</f>
        <v/>
      </c>
      <c r="AA87" s="44" t="str">
        <f>Nut_StatusTool!M81</f>
        <v/>
      </c>
      <c r="AB87" s="44" t="str">
        <f>Nut_StatusTool!N81</f>
        <v/>
      </c>
      <c r="AC87" s="44">
        <f>Nut_StatusTool!I81</f>
        <v>0</v>
      </c>
      <c r="AD87" s="44">
        <f>Nut_StatusTool!J81</f>
        <v>0</v>
      </c>
    </row>
    <row r="88" spans="1:30" ht="20.100000000000001" customHeight="1">
      <c r="A88" s="59" t="str">
        <f t="array" ref="A88">IF(ROWS(A$9:A88)&gt;$U$5,"",INDEX(T$13:T$512,SMALL(IF(($AA$13:$AA$512=$AA$5),ROW($A$9:$A$508)-ROW($A$9)+1,""),ROWS(A$9:A88)),,1))</f>
        <v/>
      </c>
      <c r="B88" s="389" t="str">
        <f t="array" ref="B88">IF(ROWS(B$9:B88)&gt;$U$5,"",INDEX(U$13:U$512,SMALL(IF(($AA$13:$AA$512=$AA$5),ROW($A$9:$A$508)-ROW($A$9)+1,""),ROWS(B$9:B88)),,1))</f>
        <v/>
      </c>
      <c r="C88" s="389" t="str">
        <f t="array" ref="C88">IF(ROWS(C$9:C88)&gt;$U$5,"",INDEX(V$13:V$512,SMALL(IF(($AA$13:$AA$512=$AA$5),ROW($A$9:$A$508)-ROW($A$9)+1,""),ROWS(C$9:C88)),,1))</f>
        <v/>
      </c>
      <c r="D88" s="309" t="str">
        <f t="array" ref="D88">IF(ROWS(D$9:D88)&gt;$U$5,"",INDEX(W$13:W$512,SMALL(IF(($AA$13:$AA$512=$AA$5),ROW($A$9:$A$508)-ROW($A$9)+1,""),ROWS(D$9:D88)),,1))</f>
        <v/>
      </c>
      <c r="E88" s="59" t="str">
        <f t="array" ref="E88">IF(ROWS(E$9:E88)&gt;$U$5,"",INDEX(X$13:X$512,SMALL(IF(($AA$13:$AA$512=$AA$5),ROW($A$9:$A$508)-ROW($A$9)+1,""),ROWS(E$9:E88)),,1))</f>
        <v/>
      </c>
      <c r="F88" s="59" t="str">
        <f t="array" ref="F88">IF(ROWS(F$9:F88)&gt;$U$5,"",INDEX(Y$13:Y$512,SMALL(IF(($AA$13:$AA$512=$AA$5),ROW($A$9:$A$508)-ROW($A$9)+1,""),ROWS(F$9:F88)),,1))</f>
        <v/>
      </c>
      <c r="G88" s="59" t="str">
        <f t="array" ref="G88">IF(ROWS(G$9:G88)&gt;$U$5,"",INDEX(AA$13:AA$512,SMALL(IF(($AA$13:$AA$512=$AA$5),ROW($A$9:$A$508)-ROW($A$9)+1,""),ROWS(G$9:G88)),,1))</f>
        <v/>
      </c>
      <c r="H88" s="59" t="str">
        <f t="array" ref="H88">IF(ROWS(H$9:H88)&gt;$U$5,"",INDEX(AC$13:AC$512,SMALL(IF(($AA$13:$AA$512=$AA$5),ROW($A$9:$A$508)-ROW($A$9)+1,""),ROWS(H$9:H88)),,1))</f>
        <v/>
      </c>
      <c r="I88" s="59" t="str">
        <f t="array" ref="I88">IF(ROWS(I$9:I88)&gt;$U$5,"",INDEX(AD$13:AD$512,SMALL(IF(($AA$13:$AA$512=$AA$5),ROW($A$9:$A$508)-ROW($A$9)+1,""),ROWS(I$9:I88)),,1))</f>
        <v/>
      </c>
      <c r="J88" s="105"/>
      <c r="K88" s="105"/>
      <c r="L88" s="105"/>
      <c r="M88" s="136"/>
      <c r="N88" s="44"/>
      <c r="O88" s="44"/>
      <c r="P88" s="44"/>
      <c r="Q88" s="44"/>
      <c r="R88" s="44"/>
      <c r="S88" s="44"/>
      <c r="T88" s="44">
        <f>Nut_StatusTool!A82</f>
        <v>76</v>
      </c>
      <c r="U88" s="44">
        <f>Nut_StatusTool!B82</f>
        <v>0</v>
      </c>
      <c r="V88" s="44">
        <f>Nut_StatusTool!C82</f>
        <v>0</v>
      </c>
      <c r="W88" s="44">
        <f>Nut_StatusTool!D82</f>
        <v>0</v>
      </c>
      <c r="X88" s="44">
        <f>Nut_StatusTool!F82</f>
        <v>0</v>
      </c>
      <c r="Y88" s="285" t="str">
        <f>Nut_StatusTool!K82</f>
        <v/>
      </c>
      <c r="Z88" s="44" t="str">
        <f>Nut_StatusTool!L82</f>
        <v/>
      </c>
      <c r="AA88" s="44" t="str">
        <f>Nut_StatusTool!M82</f>
        <v/>
      </c>
      <c r="AB88" s="44" t="str">
        <f>Nut_StatusTool!N82</f>
        <v/>
      </c>
      <c r="AC88" s="44">
        <f>Nut_StatusTool!I82</f>
        <v>0</v>
      </c>
      <c r="AD88" s="44">
        <f>Nut_StatusTool!J82</f>
        <v>0</v>
      </c>
    </row>
    <row r="89" spans="1:30" ht="20.100000000000001" customHeight="1">
      <c r="A89" s="59" t="str">
        <f t="array" ref="A89">IF(ROWS(A$9:A89)&gt;$U$5,"",INDEX(T$13:T$512,SMALL(IF(($AA$13:$AA$512=$AA$5),ROW($A$9:$A$508)-ROW($A$9)+1,""),ROWS(A$9:A89)),,1))</f>
        <v/>
      </c>
      <c r="B89" s="389" t="str">
        <f t="array" ref="B89">IF(ROWS(B$9:B89)&gt;$U$5,"",INDEX(U$13:U$512,SMALL(IF(($AA$13:$AA$512=$AA$5),ROW($A$9:$A$508)-ROW($A$9)+1,""),ROWS(B$9:B89)),,1))</f>
        <v/>
      </c>
      <c r="C89" s="389" t="str">
        <f t="array" ref="C89">IF(ROWS(C$9:C89)&gt;$U$5,"",INDEX(V$13:V$512,SMALL(IF(($AA$13:$AA$512=$AA$5),ROW($A$9:$A$508)-ROW($A$9)+1,""),ROWS(C$9:C89)),,1))</f>
        <v/>
      </c>
      <c r="D89" s="309" t="str">
        <f t="array" ref="D89">IF(ROWS(D$9:D89)&gt;$U$5,"",INDEX(W$13:W$512,SMALL(IF(($AA$13:$AA$512=$AA$5),ROW($A$9:$A$508)-ROW($A$9)+1,""),ROWS(D$9:D89)),,1))</f>
        <v/>
      </c>
      <c r="E89" s="59" t="str">
        <f t="array" ref="E89">IF(ROWS(E$9:E89)&gt;$U$5,"",INDEX(X$13:X$512,SMALL(IF(($AA$13:$AA$512=$AA$5),ROW($A$9:$A$508)-ROW($A$9)+1,""),ROWS(E$9:E89)),,1))</f>
        <v/>
      </c>
      <c r="F89" s="59" t="str">
        <f t="array" ref="F89">IF(ROWS(F$9:F89)&gt;$U$5,"",INDEX(Y$13:Y$512,SMALL(IF(($AA$13:$AA$512=$AA$5),ROW($A$9:$A$508)-ROW($A$9)+1,""),ROWS(F$9:F89)),,1))</f>
        <v/>
      </c>
      <c r="G89" s="59" t="str">
        <f t="array" ref="G89">IF(ROWS(G$9:G89)&gt;$U$5,"",INDEX(AA$13:AA$512,SMALL(IF(($AA$13:$AA$512=$AA$5),ROW($A$9:$A$508)-ROW($A$9)+1,""),ROWS(G$9:G89)),,1))</f>
        <v/>
      </c>
      <c r="H89" s="59" t="str">
        <f t="array" ref="H89">IF(ROWS(H$9:H89)&gt;$U$5,"",INDEX(AC$13:AC$512,SMALL(IF(($AA$13:$AA$512=$AA$5),ROW($A$9:$A$508)-ROW($A$9)+1,""),ROWS(H$9:H89)),,1))</f>
        <v/>
      </c>
      <c r="I89" s="59" t="str">
        <f t="array" ref="I89">IF(ROWS(I$9:I89)&gt;$U$5,"",INDEX(AD$13:AD$512,SMALL(IF(($AA$13:$AA$512=$AA$5),ROW($A$9:$A$508)-ROW($A$9)+1,""),ROWS(I$9:I89)),,1))</f>
        <v/>
      </c>
      <c r="J89" s="105"/>
      <c r="K89" s="105"/>
      <c r="L89" s="105"/>
      <c r="M89" s="136"/>
      <c r="N89" s="44"/>
      <c r="O89" s="44"/>
      <c r="P89" s="44"/>
      <c r="Q89" s="44"/>
      <c r="R89" s="44"/>
      <c r="S89" s="44"/>
      <c r="T89" s="44">
        <f>Nut_StatusTool!A83</f>
        <v>77</v>
      </c>
      <c r="U89" s="44">
        <f>Nut_StatusTool!B83</f>
        <v>0</v>
      </c>
      <c r="V89" s="44">
        <f>Nut_StatusTool!C83</f>
        <v>0</v>
      </c>
      <c r="W89" s="44">
        <f>Nut_StatusTool!D83</f>
        <v>0</v>
      </c>
      <c r="X89" s="44">
        <f>Nut_StatusTool!F83</f>
        <v>0</v>
      </c>
      <c r="Y89" s="285" t="str">
        <f>Nut_StatusTool!K83</f>
        <v/>
      </c>
      <c r="Z89" s="44" t="str">
        <f>Nut_StatusTool!L83</f>
        <v/>
      </c>
      <c r="AA89" s="44" t="str">
        <f>Nut_StatusTool!M83</f>
        <v/>
      </c>
      <c r="AB89" s="44" t="str">
        <f>Nut_StatusTool!N83</f>
        <v/>
      </c>
      <c r="AC89" s="44">
        <f>Nut_StatusTool!I83</f>
        <v>0</v>
      </c>
      <c r="AD89" s="44">
        <f>Nut_StatusTool!J83</f>
        <v>0</v>
      </c>
    </row>
    <row r="90" spans="1:30" ht="20.100000000000001" customHeight="1">
      <c r="A90" s="59" t="str">
        <f t="array" ref="A90">IF(ROWS(A$9:A90)&gt;$U$5,"",INDEX(T$13:T$512,SMALL(IF(($AA$13:$AA$512=$AA$5),ROW($A$9:$A$508)-ROW($A$9)+1,""),ROWS(A$9:A90)),,1))</f>
        <v/>
      </c>
      <c r="B90" s="389" t="str">
        <f t="array" ref="B90">IF(ROWS(B$9:B90)&gt;$U$5,"",INDEX(U$13:U$512,SMALL(IF(($AA$13:$AA$512=$AA$5),ROW($A$9:$A$508)-ROW($A$9)+1,""),ROWS(B$9:B90)),,1))</f>
        <v/>
      </c>
      <c r="C90" s="389" t="str">
        <f t="array" ref="C90">IF(ROWS(C$9:C90)&gt;$U$5,"",INDEX(V$13:V$512,SMALL(IF(($AA$13:$AA$512=$AA$5),ROW($A$9:$A$508)-ROW($A$9)+1,""),ROWS(C$9:C90)),,1))</f>
        <v/>
      </c>
      <c r="D90" s="309" t="str">
        <f t="array" ref="D90">IF(ROWS(D$9:D90)&gt;$U$5,"",INDEX(W$13:W$512,SMALL(IF(($AA$13:$AA$512=$AA$5),ROW($A$9:$A$508)-ROW($A$9)+1,""),ROWS(D$9:D90)),,1))</f>
        <v/>
      </c>
      <c r="E90" s="59" t="str">
        <f t="array" ref="E90">IF(ROWS(E$9:E90)&gt;$U$5,"",INDEX(X$13:X$512,SMALL(IF(($AA$13:$AA$512=$AA$5),ROW($A$9:$A$508)-ROW($A$9)+1,""),ROWS(E$9:E90)),,1))</f>
        <v/>
      </c>
      <c r="F90" s="59" t="str">
        <f t="array" ref="F90">IF(ROWS(F$9:F90)&gt;$U$5,"",INDEX(Y$13:Y$512,SMALL(IF(($AA$13:$AA$512=$AA$5),ROW($A$9:$A$508)-ROW($A$9)+1,""),ROWS(F$9:F90)),,1))</f>
        <v/>
      </c>
      <c r="G90" s="59" t="str">
        <f t="array" ref="G90">IF(ROWS(G$9:G90)&gt;$U$5,"",INDEX(AA$13:AA$512,SMALL(IF(($AA$13:$AA$512=$AA$5),ROW($A$9:$A$508)-ROW($A$9)+1,""),ROWS(G$9:G90)),,1))</f>
        <v/>
      </c>
      <c r="H90" s="59" t="str">
        <f t="array" ref="H90">IF(ROWS(H$9:H90)&gt;$U$5,"",INDEX(AC$13:AC$512,SMALL(IF(($AA$13:$AA$512=$AA$5),ROW($A$9:$A$508)-ROW($A$9)+1,""),ROWS(H$9:H90)),,1))</f>
        <v/>
      </c>
      <c r="I90" s="59" t="str">
        <f t="array" ref="I90">IF(ROWS(I$9:I90)&gt;$U$5,"",INDEX(AD$13:AD$512,SMALL(IF(($AA$13:$AA$512=$AA$5),ROW($A$9:$A$508)-ROW($A$9)+1,""),ROWS(I$9:I90)),,1))</f>
        <v/>
      </c>
      <c r="J90" s="105"/>
      <c r="K90" s="105"/>
      <c r="L90" s="105"/>
      <c r="M90" s="136"/>
      <c r="N90" s="44"/>
      <c r="O90" s="44"/>
      <c r="P90" s="44"/>
      <c r="Q90" s="44"/>
      <c r="R90" s="44"/>
      <c r="S90" s="44"/>
      <c r="T90" s="44">
        <f>Nut_StatusTool!A84</f>
        <v>78</v>
      </c>
      <c r="U90" s="44">
        <f>Nut_StatusTool!B84</f>
        <v>0</v>
      </c>
      <c r="V90" s="44">
        <f>Nut_StatusTool!C84</f>
        <v>0</v>
      </c>
      <c r="W90" s="44">
        <f>Nut_StatusTool!D84</f>
        <v>0</v>
      </c>
      <c r="X90" s="44">
        <f>Nut_StatusTool!F84</f>
        <v>0</v>
      </c>
      <c r="Y90" s="285" t="str">
        <f>Nut_StatusTool!K84</f>
        <v/>
      </c>
      <c r="Z90" s="44" t="str">
        <f>Nut_StatusTool!L84</f>
        <v/>
      </c>
      <c r="AA90" s="44" t="str">
        <f>Nut_StatusTool!M84</f>
        <v/>
      </c>
      <c r="AB90" s="44" t="str">
        <f>Nut_StatusTool!N84</f>
        <v/>
      </c>
      <c r="AC90" s="44">
        <f>Nut_StatusTool!I84</f>
        <v>0</v>
      </c>
      <c r="AD90" s="44">
        <f>Nut_StatusTool!J84</f>
        <v>0</v>
      </c>
    </row>
    <row r="91" spans="1:30" ht="20.100000000000001" customHeight="1">
      <c r="A91" s="59" t="str">
        <f t="array" ref="A91">IF(ROWS(A$9:A91)&gt;$U$5,"",INDEX(T$13:T$512,SMALL(IF(($AA$13:$AA$512=$AA$5),ROW($A$9:$A$508)-ROW($A$9)+1,""),ROWS(A$9:A91)),,1))</f>
        <v/>
      </c>
      <c r="B91" s="389" t="str">
        <f t="array" ref="B91">IF(ROWS(B$9:B91)&gt;$U$5,"",INDEX(U$13:U$512,SMALL(IF(($AA$13:$AA$512=$AA$5),ROW($A$9:$A$508)-ROW($A$9)+1,""),ROWS(B$9:B91)),,1))</f>
        <v/>
      </c>
      <c r="C91" s="389" t="str">
        <f t="array" ref="C91">IF(ROWS(C$9:C91)&gt;$U$5,"",INDEX(V$13:V$512,SMALL(IF(($AA$13:$AA$512=$AA$5),ROW($A$9:$A$508)-ROW($A$9)+1,""),ROWS(C$9:C91)),,1))</f>
        <v/>
      </c>
      <c r="D91" s="309" t="str">
        <f t="array" ref="D91">IF(ROWS(D$9:D91)&gt;$U$5,"",INDEX(W$13:W$512,SMALL(IF(($AA$13:$AA$512=$AA$5),ROW($A$9:$A$508)-ROW($A$9)+1,""),ROWS(D$9:D91)),,1))</f>
        <v/>
      </c>
      <c r="E91" s="59" t="str">
        <f t="array" ref="E91">IF(ROWS(E$9:E91)&gt;$U$5,"",INDEX(X$13:X$512,SMALL(IF(($AA$13:$AA$512=$AA$5),ROW($A$9:$A$508)-ROW($A$9)+1,""),ROWS(E$9:E91)),,1))</f>
        <v/>
      </c>
      <c r="F91" s="59" t="str">
        <f t="array" ref="F91">IF(ROWS(F$9:F91)&gt;$U$5,"",INDEX(Y$13:Y$512,SMALL(IF(($AA$13:$AA$512=$AA$5),ROW($A$9:$A$508)-ROW($A$9)+1,""),ROWS(F$9:F91)),,1))</f>
        <v/>
      </c>
      <c r="G91" s="59" t="str">
        <f t="array" ref="G91">IF(ROWS(G$9:G91)&gt;$U$5,"",INDEX(AA$13:AA$512,SMALL(IF(($AA$13:$AA$512=$AA$5),ROW($A$9:$A$508)-ROW($A$9)+1,""),ROWS(G$9:G91)),,1))</f>
        <v/>
      </c>
      <c r="H91" s="59" t="str">
        <f t="array" ref="H91">IF(ROWS(H$9:H91)&gt;$U$5,"",INDEX(AC$13:AC$512,SMALL(IF(($AA$13:$AA$512=$AA$5),ROW($A$9:$A$508)-ROW($A$9)+1,""),ROWS(H$9:H91)),,1))</f>
        <v/>
      </c>
      <c r="I91" s="59" t="str">
        <f t="array" ref="I91">IF(ROWS(I$9:I91)&gt;$U$5,"",INDEX(AD$13:AD$512,SMALL(IF(($AA$13:$AA$512=$AA$5),ROW($A$9:$A$508)-ROW($A$9)+1,""),ROWS(I$9:I91)),,1))</f>
        <v/>
      </c>
      <c r="J91" s="105"/>
      <c r="K91" s="105"/>
      <c r="L91" s="105"/>
      <c r="M91" s="136"/>
      <c r="N91" s="44"/>
      <c r="O91" s="44"/>
      <c r="P91" s="44"/>
      <c r="Q91" s="44"/>
      <c r="R91" s="44"/>
      <c r="S91" s="44"/>
      <c r="T91" s="44">
        <f>Nut_StatusTool!A85</f>
        <v>79</v>
      </c>
      <c r="U91" s="44">
        <f>Nut_StatusTool!B85</f>
        <v>0</v>
      </c>
      <c r="V91" s="44">
        <f>Nut_StatusTool!C85</f>
        <v>0</v>
      </c>
      <c r="W91" s="44">
        <f>Nut_StatusTool!D85</f>
        <v>0</v>
      </c>
      <c r="X91" s="44">
        <f>Nut_StatusTool!F85</f>
        <v>0</v>
      </c>
      <c r="Y91" s="285" t="str">
        <f>Nut_StatusTool!K85</f>
        <v/>
      </c>
      <c r="Z91" s="44" t="str">
        <f>Nut_StatusTool!L85</f>
        <v/>
      </c>
      <c r="AA91" s="44" t="str">
        <f>Nut_StatusTool!M85</f>
        <v/>
      </c>
      <c r="AB91" s="44" t="str">
        <f>Nut_StatusTool!N85</f>
        <v/>
      </c>
      <c r="AC91" s="44">
        <f>Nut_StatusTool!I85</f>
        <v>0</v>
      </c>
      <c r="AD91" s="44">
        <f>Nut_StatusTool!J85</f>
        <v>0</v>
      </c>
    </row>
    <row r="92" spans="1:30" ht="20.100000000000001" customHeight="1">
      <c r="A92" s="59" t="str">
        <f t="array" ref="A92">IF(ROWS(A$9:A92)&gt;$U$5,"",INDEX(T$13:T$512,SMALL(IF(($AA$13:$AA$512=$AA$5),ROW($A$9:$A$508)-ROW($A$9)+1,""),ROWS(A$9:A92)),,1))</f>
        <v/>
      </c>
      <c r="B92" s="389" t="str">
        <f t="array" ref="B92">IF(ROWS(B$9:B92)&gt;$U$5,"",INDEX(U$13:U$512,SMALL(IF(($AA$13:$AA$512=$AA$5),ROW($A$9:$A$508)-ROW($A$9)+1,""),ROWS(B$9:B92)),,1))</f>
        <v/>
      </c>
      <c r="C92" s="389" t="str">
        <f t="array" ref="C92">IF(ROWS(C$9:C92)&gt;$U$5,"",INDEX(V$13:V$512,SMALL(IF(($AA$13:$AA$512=$AA$5),ROW($A$9:$A$508)-ROW($A$9)+1,""),ROWS(C$9:C92)),,1))</f>
        <v/>
      </c>
      <c r="D92" s="309" t="str">
        <f t="array" ref="D92">IF(ROWS(D$9:D92)&gt;$U$5,"",INDEX(W$13:W$512,SMALL(IF(($AA$13:$AA$512=$AA$5),ROW($A$9:$A$508)-ROW($A$9)+1,""),ROWS(D$9:D92)),,1))</f>
        <v/>
      </c>
      <c r="E92" s="59" t="str">
        <f t="array" ref="E92">IF(ROWS(E$9:E92)&gt;$U$5,"",INDEX(X$13:X$512,SMALL(IF(($AA$13:$AA$512=$AA$5),ROW($A$9:$A$508)-ROW($A$9)+1,""),ROWS(E$9:E92)),,1))</f>
        <v/>
      </c>
      <c r="F92" s="59" t="str">
        <f t="array" ref="F92">IF(ROWS(F$9:F92)&gt;$U$5,"",INDEX(Y$13:Y$512,SMALL(IF(($AA$13:$AA$512=$AA$5),ROW($A$9:$A$508)-ROW($A$9)+1,""),ROWS(F$9:F92)),,1))</f>
        <v/>
      </c>
      <c r="G92" s="59" t="str">
        <f t="array" ref="G92">IF(ROWS(G$9:G92)&gt;$U$5,"",INDEX(AA$13:AA$512,SMALL(IF(($AA$13:$AA$512=$AA$5),ROW($A$9:$A$508)-ROW($A$9)+1,""),ROWS(G$9:G92)),,1))</f>
        <v/>
      </c>
      <c r="H92" s="59" t="str">
        <f t="array" ref="H92">IF(ROWS(H$9:H92)&gt;$U$5,"",INDEX(AC$13:AC$512,SMALL(IF(($AA$13:$AA$512=$AA$5),ROW($A$9:$A$508)-ROW($A$9)+1,""),ROWS(H$9:H92)),,1))</f>
        <v/>
      </c>
      <c r="I92" s="59" t="str">
        <f t="array" ref="I92">IF(ROWS(I$9:I92)&gt;$U$5,"",INDEX(AD$13:AD$512,SMALL(IF(($AA$13:$AA$512=$AA$5),ROW($A$9:$A$508)-ROW($A$9)+1,""),ROWS(I$9:I92)),,1))</f>
        <v/>
      </c>
      <c r="J92" s="105"/>
      <c r="K92" s="105"/>
      <c r="L92" s="105"/>
      <c r="M92" s="136"/>
      <c r="N92" s="44"/>
      <c r="O92" s="44"/>
      <c r="P92" s="44"/>
      <c r="Q92" s="44"/>
      <c r="R92" s="44"/>
      <c r="S92" s="44"/>
      <c r="T92" s="44">
        <f>Nut_StatusTool!A86</f>
        <v>80</v>
      </c>
      <c r="U92" s="44">
        <f>Nut_StatusTool!B86</f>
        <v>0</v>
      </c>
      <c r="V92" s="44">
        <f>Nut_StatusTool!C86</f>
        <v>0</v>
      </c>
      <c r="W92" s="44">
        <f>Nut_StatusTool!D86</f>
        <v>0</v>
      </c>
      <c r="X92" s="44">
        <f>Nut_StatusTool!F86</f>
        <v>0</v>
      </c>
      <c r="Y92" s="285" t="str">
        <f>Nut_StatusTool!K86</f>
        <v/>
      </c>
      <c r="Z92" s="44" t="str">
        <f>Nut_StatusTool!L86</f>
        <v/>
      </c>
      <c r="AA92" s="44" t="str">
        <f>Nut_StatusTool!M86</f>
        <v/>
      </c>
      <c r="AB92" s="44" t="str">
        <f>Nut_StatusTool!N86</f>
        <v/>
      </c>
      <c r="AC92" s="44">
        <f>Nut_StatusTool!I86</f>
        <v>0</v>
      </c>
      <c r="AD92" s="44">
        <f>Nut_StatusTool!J86</f>
        <v>0</v>
      </c>
    </row>
    <row r="93" spans="1:30" ht="20.100000000000001" customHeight="1">
      <c r="A93" s="59" t="str">
        <f t="array" ref="A93">IF(ROWS(A$9:A93)&gt;$U$5,"",INDEX(T$13:T$512,SMALL(IF(($AA$13:$AA$512=$AA$5),ROW($A$9:$A$508)-ROW($A$9)+1,""),ROWS(A$9:A93)),,1))</f>
        <v/>
      </c>
      <c r="B93" s="389" t="str">
        <f t="array" ref="B93">IF(ROWS(B$9:B93)&gt;$U$5,"",INDEX(U$13:U$512,SMALL(IF(($AA$13:$AA$512=$AA$5),ROW($A$9:$A$508)-ROW($A$9)+1,""),ROWS(B$9:B93)),,1))</f>
        <v/>
      </c>
      <c r="C93" s="389" t="str">
        <f t="array" ref="C93">IF(ROWS(C$9:C93)&gt;$U$5,"",INDEX(V$13:V$512,SMALL(IF(($AA$13:$AA$512=$AA$5),ROW($A$9:$A$508)-ROW($A$9)+1,""),ROWS(C$9:C93)),,1))</f>
        <v/>
      </c>
      <c r="D93" s="309" t="str">
        <f t="array" ref="D93">IF(ROWS(D$9:D93)&gt;$U$5,"",INDEX(W$13:W$512,SMALL(IF(($AA$13:$AA$512=$AA$5),ROW($A$9:$A$508)-ROW($A$9)+1,""),ROWS(D$9:D93)),,1))</f>
        <v/>
      </c>
      <c r="E93" s="59" t="str">
        <f t="array" ref="E93">IF(ROWS(E$9:E93)&gt;$U$5,"",INDEX(X$13:X$512,SMALL(IF(($AA$13:$AA$512=$AA$5),ROW($A$9:$A$508)-ROW($A$9)+1,""),ROWS(E$9:E93)),,1))</f>
        <v/>
      </c>
      <c r="F93" s="59" t="str">
        <f t="array" ref="F93">IF(ROWS(F$9:F93)&gt;$U$5,"",INDEX(Y$13:Y$512,SMALL(IF(($AA$13:$AA$512=$AA$5),ROW($A$9:$A$508)-ROW($A$9)+1,""),ROWS(F$9:F93)),,1))</f>
        <v/>
      </c>
      <c r="G93" s="59" t="str">
        <f t="array" ref="G93">IF(ROWS(G$9:G93)&gt;$U$5,"",INDEX(AA$13:AA$512,SMALL(IF(($AA$13:$AA$512=$AA$5),ROW($A$9:$A$508)-ROW($A$9)+1,""),ROWS(G$9:G93)),,1))</f>
        <v/>
      </c>
      <c r="H93" s="59" t="str">
        <f t="array" ref="H93">IF(ROWS(H$9:H93)&gt;$U$5,"",INDEX(AC$13:AC$512,SMALL(IF(($AA$13:$AA$512=$AA$5),ROW($A$9:$A$508)-ROW($A$9)+1,""),ROWS(H$9:H93)),,1))</f>
        <v/>
      </c>
      <c r="I93" s="59" t="str">
        <f t="array" ref="I93">IF(ROWS(I$9:I93)&gt;$U$5,"",INDEX(AD$13:AD$512,SMALL(IF(($AA$13:$AA$512=$AA$5),ROW($A$9:$A$508)-ROW($A$9)+1,""),ROWS(I$9:I93)),,1))</f>
        <v/>
      </c>
      <c r="J93" s="105"/>
      <c r="K93" s="105"/>
      <c r="L93" s="105"/>
      <c r="M93" s="136"/>
      <c r="N93" s="44"/>
      <c r="O93" s="44"/>
      <c r="P93" s="44"/>
      <c r="Q93" s="44"/>
      <c r="R93" s="44"/>
      <c r="S93" s="44"/>
      <c r="T93" s="44">
        <f>Nut_StatusTool!A87</f>
        <v>81</v>
      </c>
      <c r="U93" s="44">
        <f>Nut_StatusTool!B87</f>
        <v>0</v>
      </c>
      <c r="V93" s="44">
        <f>Nut_StatusTool!C87</f>
        <v>0</v>
      </c>
      <c r="W93" s="44">
        <f>Nut_StatusTool!D87</f>
        <v>0</v>
      </c>
      <c r="X93" s="44">
        <f>Nut_StatusTool!F87</f>
        <v>0</v>
      </c>
      <c r="Y93" s="285" t="str">
        <f>Nut_StatusTool!K87</f>
        <v/>
      </c>
      <c r="Z93" s="44" t="str">
        <f>Nut_StatusTool!L87</f>
        <v/>
      </c>
      <c r="AA93" s="44" t="str">
        <f>Nut_StatusTool!M87</f>
        <v/>
      </c>
      <c r="AB93" s="44" t="str">
        <f>Nut_StatusTool!N87</f>
        <v/>
      </c>
      <c r="AC93" s="44">
        <f>Nut_StatusTool!I87</f>
        <v>0</v>
      </c>
      <c r="AD93" s="44">
        <f>Nut_StatusTool!J87</f>
        <v>0</v>
      </c>
    </row>
    <row r="94" spans="1:30" ht="20.100000000000001" customHeight="1">
      <c r="A94" s="59" t="str">
        <f t="array" ref="A94">IF(ROWS(A$9:A94)&gt;$U$5,"",INDEX(T$13:T$512,SMALL(IF(($AA$13:$AA$512=$AA$5),ROW($A$9:$A$508)-ROW($A$9)+1,""),ROWS(A$9:A94)),,1))</f>
        <v/>
      </c>
      <c r="B94" s="389" t="str">
        <f t="array" ref="B94">IF(ROWS(B$9:B94)&gt;$U$5,"",INDEX(U$13:U$512,SMALL(IF(($AA$13:$AA$512=$AA$5),ROW($A$9:$A$508)-ROW($A$9)+1,""),ROWS(B$9:B94)),,1))</f>
        <v/>
      </c>
      <c r="C94" s="389" t="str">
        <f t="array" ref="C94">IF(ROWS(C$9:C94)&gt;$U$5,"",INDEX(V$13:V$512,SMALL(IF(($AA$13:$AA$512=$AA$5),ROW($A$9:$A$508)-ROW($A$9)+1,""),ROWS(C$9:C94)),,1))</f>
        <v/>
      </c>
      <c r="D94" s="309" t="str">
        <f t="array" ref="D94">IF(ROWS(D$9:D94)&gt;$U$5,"",INDEX(W$13:W$512,SMALL(IF(($AA$13:$AA$512=$AA$5),ROW($A$9:$A$508)-ROW($A$9)+1,""),ROWS(D$9:D94)),,1))</f>
        <v/>
      </c>
      <c r="E94" s="59" t="str">
        <f t="array" ref="E94">IF(ROWS(E$9:E94)&gt;$U$5,"",INDEX(X$13:X$512,SMALL(IF(($AA$13:$AA$512=$AA$5),ROW($A$9:$A$508)-ROW($A$9)+1,""),ROWS(E$9:E94)),,1))</f>
        <v/>
      </c>
      <c r="F94" s="59" t="str">
        <f t="array" ref="F94">IF(ROWS(F$9:F94)&gt;$U$5,"",INDEX(Y$13:Y$512,SMALL(IF(($AA$13:$AA$512=$AA$5),ROW($A$9:$A$508)-ROW($A$9)+1,""),ROWS(F$9:F94)),,1))</f>
        <v/>
      </c>
      <c r="G94" s="59" t="str">
        <f t="array" ref="G94">IF(ROWS(G$9:G94)&gt;$U$5,"",INDEX(AA$13:AA$512,SMALL(IF(($AA$13:$AA$512=$AA$5),ROW($A$9:$A$508)-ROW($A$9)+1,""),ROWS(G$9:G94)),,1))</f>
        <v/>
      </c>
      <c r="H94" s="59" t="str">
        <f t="array" ref="H94">IF(ROWS(H$9:H94)&gt;$U$5,"",INDEX(AC$13:AC$512,SMALL(IF(($AA$13:$AA$512=$AA$5),ROW($A$9:$A$508)-ROW($A$9)+1,""),ROWS(H$9:H94)),,1))</f>
        <v/>
      </c>
      <c r="I94" s="59" t="str">
        <f t="array" ref="I94">IF(ROWS(I$9:I94)&gt;$U$5,"",INDEX(AD$13:AD$512,SMALL(IF(($AA$13:$AA$512=$AA$5),ROW($A$9:$A$508)-ROW($A$9)+1,""),ROWS(I$9:I94)),,1))</f>
        <v/>
      </c>
      <c r="J94" s="105"/>
      <c r="K94" s="105"/>
      <c r="L94" s="105"/>
      <c r="M94" s="136"/>
      <c r="N94" s="44"/>
      <c r="O94" s="44"/>
      <c r="P94" s="44"/>
      <c r="Q94" s="44"/>
      <c r="R94" s="44"/>
      <c r="S94" s="44"/>
      <c r="T94" s="44">
        <f>Nut_StatusTool!A88</f>
        <v>82</v>
      </c>
      <c r="U94" s="44">
        <f>Nut_StatusTool!B88</f>
        <v>0</v>
      </c>
      <c r="V94" s="44">
        <f>Nut_StatusTool!C88</f>
        <v>0</v>
      </c>
      <c r="W94" s="44">
        <f>Nut_StatusTool!D88</f>
        <v>0</v>
      </c>
      <c r="X94" s="44">
        <f>Nut_StatusTool!F88</f>
        <v>0</v>
      </c>
      <c r="Y94" s="285" t="str">
        <f>Nut_StatusTool!K88</f>
        <v/>
      </c>
      <c r="Z94" s="44" t="str">
        <f>Nut_StatusTool!L88</f>
        <v/>
      </c>
      <c r="AA94" s="44" t="str">
        <f>Nut_StatusTool!M88</f>
        <v/>
      </c>
      <c r="AB94" s="44" t="str">
        <f>Nut_StatusTool!N88</f>
        <v/>
      </c>
      <c r="AC94" s="44">
        <f>Nut_StatusTool!I88</f>
        <v>0</v>
      </c>
      <c r="AD94" s="44">
        <f>Nut_StatusTool!J88</f>
        <v>0</v>
      </c>
    </row>
    <row r="95" spans="1:30" ht="20.100000000000001" customHeight="1">
      <c r="A95" s="59" t="str">
        <f t="array" ref="A95">IF(ROWS(A$9:A95)&gt;$U$5,"",INDEX(T$13:T$512,SMALL(IF(($AA$13:$AA$512=$AA$5),ROW($A$9:$A$508)-ROW($A$9)+1,""),ROWS(A$9:A95)),,1))</f>
        <v/>
      </c>
      <c r="B95" s="389" t="str">
        <f t="array" ref="B95">IF(ROWS(B$9:B95)&gt;$U$5,"",INDEX(U$13:U$512,SMALL(IF(($AA$13:$AA$512=$AA$5),ROW($A$9:$A$508)-ROW($A$9)+1,""),ROWS(B$9:B95)),,1))</f>
        <v/>
      </c>
      <c r="C95" s="389" t="str">
        <f t="array" ref="C95">IF(ROWS(C$9:C95)&gt;$U$5,"",INDEX(V$13:V$512,SMALL(IF(($AA$13:$AA$512=$AA$5),ROW($A$9:$A$508)-ROW($A$9)+1,""),ROWS(C$9:C95)),,1))</f>
        <v/>
      </c>
      <c r="D95" s="309" t="str">
        <f t="array" ref="D95">IF(ROWS(D$9:D95)&gt;$U$5,"",INDEX(W$13:W$512,SMALL(IF(($AA$13:$AA$512=$AA$5),ROW($A$9:$A$508)-ROW($A$9)+1,""),ROWS(D$9:D95)),,1))</f>
        <v/>
      </c>
      <c r="E95" s="59" t="str">
        <f t="array" ref="E95">IF(ROWS(E$9:E95)&gt;$U$5,"",INDEX(X$13:X$512,SMALL(IF(($AA$13:$AA$512=$AA$5),ROW($A$9:$A$508)-ROW($A$9)+1,""),ROWS(E$9:E95)),,1))</f>
        <v/>
      </c>
      <c r="F95" s="59" t="str">
        <f t="array" ref="F95">IF(ROWS(F$9:F95)&gt;$U$5,"",INDEX(Y$13:Y$512,SMALL(IF(($AA$13:$AA$512=$AA$5),ROW($A$9:$A$508)-ROW($A$9)+1,""),ROWS(F$9:F95)),,1))</f>
        <v/>
      </c>
      <c r="G95" s="59" t="str">
        <f t="array" ref="G95">IF(ROWS(G$9:G95)&gt;$U$5,"",INDEX(AA$13:AA$512,SMALL(IF(($AA$13:$AA$512=$AA$5),ROW($A$9:$A$508)-ROW($A$9)+1,""),ROWS(G$9:G95)),,1))</f>
        <v/>
      </c>
      <c r="H95" s="59" t="str">
        <f t="array" ref="H95">IF(ROWS(H$9:H95)&gt;$U$5,"",INDEX(AC$13:AC$512,SMALL(IF(($AA$13:$AA$512=$AA$5),ROW($A$9:$A$508)-ROW($A$9)+1,""),ROWS(H$9:H95)),,1))</f>
        <v/>
      </c>
      <c r="I95" s="59" t="str">
        <f t="array" ref="I95">IF(ROWS(I$9:I95)&gt;$U$5,"",INDEX(AD$13:AD$512,SMALL(IF(($AA$13:$AA$512=$AA$5),ROW($A$9:$A$508)-ROW($A$9)+1,""),ROWS(I$9:I95)),,1))</f>
        <v/>
      </c>
      <c r="J95" s="105"/>
      <c r="K95" s="105"/>
      <c r="L95" s="105"/>
      <c r="M95" s="136"/>
      <c r="N95" s="44"/>
      <c r="O95" s="44"/>
      <c r="P95" s="44"/>
      <c r="Q95" s="44"/>
      <c r="R95" s="44"/>
      <c r="S95" s="44"/>
      <c r="T95" s="44">
        <f>Nut_StatusTool!A89</f>
        <v>83</v>
      </c>
      <c r="U95" s="44">
        <f>Nut_StatusTool!B89</f>
        <v>0</v>
      </c>
      <c r="V95" s="44">
        <f>Nut_StatusTool!C89</f>
        <v>0</v>
      </c>
      <c r="W95" s="44">
        <f>Nut_StatusTool!D89</f>
        <v>0</v>
      </c>
      <c r="X95" s="44">
        <f>Nut_StatusTool!F89</f>
        <v>0</v>
      </c>
      <c r="Y95" s="285" t="str">
        <f>Nut_StatusTool!K89</f>
        <v/>
      </c>
      <c r="Z95" s="44" t="str">
        <f>Nut_StatusTool!L89</f>
        <v/>
      </c>
      <c r="AA95" s="44" t="str">
        <f>Nut_StatusTool!M89</f>
        <v/>
      </c>
      <c r="AB95" s="44" t="str">
        <f>Nut_StatusTool!N89</f>
        <v/>
      </c>
      <c r="AC95" s="44">
        <f>Nut_StatusTool!I89</f>
        <v>0</v>
      </c>
      <c r="AD95" s="44">
        <f>Nut_StatusTool!J89</f>
        <v>0</v>
      </c>
    </row>
    <row r="96" spans="1:30" ht="20.100000000000001" customHeight="1">
      <c r="A96" s="59" t="str">
        <f t="array" ref="A96">IF(ROWS(A$9:A96)&gt;$U$5,"",INDEX(T$13:T$512,SMALL(IF(($AA$13:$AA$512=$AA$5),ROW($A$9:$A$508)-ROW($A$9)+1,""),ROWS(A$9:A96)),,1))</f>
        <v/>
      </c>
      <c r="B96" s="389" t="str">
        <f t="array" ref="B96">IF(ROWS(B$9:B96)&gt;$U$5,"",INDEX(U$13:U$512,SMALL(IF(($AA$13:$AA$512=$AA$5),ROW($A$9:$A$508)-ROW($A$9)+1,""),ROWS(B$9:B96)),,1))</f>
        <v/>
      </c>
      <c r="C96" s="389" t="str">
        <f t="array" ref="C96">IF(ROWS(C$9:C96)&gt;$U$5,"",INDEX(V$13:V$512,SMALL(IF(($AA$13:$AA$512=$AA$5),ROW($A$9:$A$508)-ROW($A$9)+1,""),ROWS(C$9:C96)),,1))</f>
        <v/>
      </c>
      <c r="D96" s="309" t="str">
        <f t="array" ref="D96">IF(ROWS(D$9:D96)&gt;$U$5,"",INDEX(W$13:W$512,SMALL(IF(($AA$13:$AA$512=$AA$5),ROW($A$9:$A$508)-ROW($A$9)+1,""),ROWS(D$9:D96)),,1))</f>
        <v/>
      </c>
      <c r="E96" s="59" t="str">
        <f t="array" ref="E96">IF(ROWS(E$9:E96)&gt;$U$5,"",INDEX(X$13:X$512,SMALL(IF(($AA$13:$AA$512=$AA$5),ROW($A$9:$A$508)-ROW($A$9)+1,""),ROWS(E$9:E96)),,1))</f>
        <v/>
      </c>
      <c r="F96" s="59" t="str">
        <f t="array" ref="F96">IF(ROWS(F$9:F96)&gt;$U$5,"",INDEX(Y$13:Y$512,SMALL(IF(($AA$13:$AA$512=$AA$5),ROW($A$9:$A$508)-ROW($A$9)+1,""),ROWS(F$9:F96)),,1))</f>
        <v/>
      </c>
      <c r="G96" s="59" t="str">
        <f t="array" ref="G96">IF(ROWS(G$9:G96)&gt;$U$5,"",INDEX(AA$13:AA$512,SMALL(IF(($AA$13:$AA$512=$AA$5),ROW($A$9:$A$508)-ROW($A$9)+1,""),ROWS(G$9:G96)),,1))</f>
        <v/>
      </c>
      <c r="H96" s="59" t="str">
        <f t="array" ref="H96">IF(ROWS(H$9:H96)&gt;$U$5,"",INDEX(AC$13:AC$512,SMALL(IF(($AA$13:$AA$512=$AA$5),ROW($A$9:$A$508)-ROW($A$9)+1,""),ROWS(H$9:H96)),,1))</f>
        <v/>
      </c>
      <c r="I96" s="59" t="str">
        <f t="array" ref="I96">IF(ROWS(I$9:I96)&gt;$U$5,"",INDEX(AD$13:AD$512,SMALL(IF(($AA$13:$AA$512=$AA$5),ROW($A$9:$A$508)-ROW($A$9)+1,""),ROWS(I$9:I96)),,1))</f>
        <v/>
      </c>
      <c r="J96" s="105"/>
      <c r="K96" s="105"/>
      <c r="L96" s="105"/>
      <c r="M96" s="136"/>
      <c r="N96" s="44"/>
      <c r="O96" s="44"/>
      <c r="P96" s="44"/>
      <c r="Q96" s="44"/>
      <c r="R96" s="44"/>
      <c r="S96" s="44"/>
      <c r="T96" s="44">
        <f>Nut_StatusTool!A90</f>
        <v>84</v>
      </c>
      <c r="U96" s="44">
        <f>Nut_StatusTool!B90</f>
        <v>0</v>
      </c>
      <c r="V96" s="44">
        <f>Nut_StatusTool!C90</f>
        <v>0</v>
      </c>
      <c r="W96" s="44">
        <f>Nut_StatusTool!D90</f>
        <v>0</v>
      </c>
      <c r="X96" s="44">
        <f>Nut_StatusTool!F90</f>
        <v>0</v>
      </c>
      <c r="Y96" s="285" t="str">
        <f>Nut_StatusTool!K90</f>
        <v/>
      </c>
      <c r="Z96" s="44" t="str">
        <f>Nut_StatusTool!L90</f>
        <v/>
      </c>
      <c r="AA96" s="44" t="str">
        <f>Nut_StatusTool!M90</f>
        <v/>
      </c>
      <c r="AB96" s="44" t="str">
        <f>Nut_StatusTool!N90</f>
        <v/>
      </c>
      <c r="AC96" s="44">
        <f>Nut_StatusTool!I90</f>
        <v>0</v>
      </c>
      <c r="AD96" s="44">
        <f>Nut_StatusTool!J90</f>
        <v>0</v>
      </c>
    </row>
    <row r="97" spans="1:30" ht="20.100000000000001" customHeight="1">
      <c r="A97" s="59" t="str">
        <f t="array" ref="A97">IF(ROWS(A$9:A97)&gt;$U$5,"",INDEX(T$13:T$512,SMALL(IF(($AA$13:$AA$512=$AA$5),ROW($A$9:$A$508)-ROW($A$9)+1,""),ROWS(A$9:A97)),,1))</f>
        <v/>
      </c>
      <c r="B97" s="389" t="str">
        <f t="array" ref="B97">IF(ROWS(B$9:B97)&gt;$U$5,"",INDEX(U$13:U$512,SMALL(IF(($AA$13:$AA$512=$AA$5),ROW($A$9:$A$508)-ROW($A$9)+1,""),ROWS(B$9:B97)),,1))</f>
        <v/>
      </c>
      <c r="C97" s="389" t="str">
        <f t="array" ref="C97">IF(ROWS(C$9:C97)&gt;$U$5,"",INDEX(V$13:V$512,SMALL(IF(($AA$13:$AA$512=$AA$5),ROW($A$9:$A$508)-ROW($A$9)+1,""),ROWS(C$9:C97)),,1))</f>
        <v/>
      </c>
      <c r="D97" s="309" t="str">
        <f t="array" ref="D97">IF(ROWS(D$9:D97)&gt;$U$5,"",INDEX(W$13:W$512,SMALL(IF(($AA$13:$AA$512=$AA$5),ROW($A$9:$A$508)-ROW($A$9)+1,""),ROWS(D$9:D97)),,1))</f>
        <v/>
      </c>
      <c r="E97" s="59" t="str">
        <f t="array" ref="E97">IF(ROWS(E$9:E97)&gt;$U$5,"",INDEX(X$13:X$512,SMALL(IF(($AA$13:$AA$512=$AA$5),ROW($A$9:$A$508)-ROW($A$9)+1,""),ROWS(E$9:E97)),,1))</f>
        <v/>
      </c>
      <c r="F97" s="59" t="str">
        <f t="array" ref="F97">IF(ROWS(F$9:F97)&gt;$U$5,"",INDEX(Y$13:Y$512,SMALL(IF(($AA$13:$AA$512=$AA$5),ROW($A$9:$A$508)-ROW($A$9)+1,""),ROWS(F$9:F97)),,1))</f>
        <v/>
      </c>
      <c r="G97" s="59" t="str">
        <f t="array" ref="G97">IF(ROWS(G$9:G97)&gt;$U$5,"",INDEX(AA$13:AA$512,SMALL(IF(($AA$13:$AA$512=$AA$5),ROW($A$9:$A$508)-ROW($A$9)+1,""),ROWS(G$9:G97)),,1))</f>
        <v/>
      </c>
      <c r="H97" s="59" t="str">
        <f t="array" ref="H97">IF(ROWS(H$9:H97)&gt;$U$5,"",INDEX(AC$13:AC$512,SMALL(IF(($AA$13:$AA$512=$AA$5),ROW($A$9:$A$508)-ROW($A$9)+1,""),ROWS(H$9:H97)),,1))</f>
        <v/>
      </c>
      <c r="I97" s="59" t="str">
        <f t="array" ref="I97">IF(ROWS(I$9:I97)&gt;$U$5,"",INDEX(AD$13:AD$512,SMALL(IF(($AA$13:$AA$512=$AA$5),ROW($A$9:$A$508)-ROW($A$9)+1,""),ROWS(I$9:I97)),,1))</f>
        <v/>
      </c>
      <c r="J97" s="105"/>
      <c r="K97" s="105"/>
      <c r="L97" s="105"/>
      <c r="M97" s="136"/>
      <c r="N97" s="44"/>
      <c r="O97" s="44"/>
      <c r="P97" s="44"/>
      <c r="Q97" s="44"/>
      <c r="R97" s="44"/>
      <c r="S97" s="44"/>
      <c r="T97" s="44">
        <f>Nut_StatusTool!A91</f>
        <v>85</v>
      </c>
      <c r="U97" s="44">
        <f>Nut_StatusTool!B91</f>
        <v>0</v>
      </c>
      <c r="V97" s="44">
        <f>Nut_StatusTool!C91</f>
        <v>0</v>
      </c>
      <c r="W97" s="44">
        <f>Nut_StatusTool!D91</f>
        <v>0</v>
      </c>
      <c r="X97" s="44">
        <f>Nut_StatusTool!F91</f>
        <v>0</v>
      </c>
      <c r="Y97" s="285" t="str">
        <f>Nut_StatusTool!K91</f>
        <v/>
      </c>
      <c r="Z97" s="44" t="str">
        <f>Nut_StatusTool!L91</f>
        <v/>
      </c>
      <c r="AA97" s="44" t="str">
        <f>Nut_StatusTool!M91</f>
        <v/>
      </c>
      <c r="AB97" s="44" t="str">
        <f>Nut_StatusTool!N91</f>
        <v/>
      </c>
      <c r="AC97" s="44">
        <f>Nut_StatusTool!I91</f>
        <v>0</v>
      </c>
      <c r="AD97" s="44">
        <f>Nut_StatusTool!J91</f>
        <v>0</v>
      </c>
    </row>
    <row r="98" spans="1:30" ht="20.100000000000001" customHeight="1">
      <c r="A98" s="59" t="str">
        <f t="array" ref="A98">IF(ROWS(A$9:A98)&gt;$U$5,"",INDEX(T$13:T$512,SMALL(IF(($AA$13:$AA$512=$AA$5),ROW($A$9:$A$508)-ROW($A$9)+1,""),ROWS(A$9:A98)),,1))</f>
        <v/>
      </c>
      <c r="B98" s="389" t="str">
        <f t="array" ref="B98">IF(ROWS(B$9:B98)&gt;$U$5,"",INDEX(U$13:U$512,SMALL(IF(($AA$13:$AA$512=$AA$5),ROW($A$9:$A$508)-ROW($A$9)+1,""),ROWS(B$9:B98)),,1))</f>
        <v/>
      </c>
      <c r="C98" s="389" t="str">
        <f t="array" ref="C98">IF(ROWS(C$9:C98)&gt;$U$5,"",INDEX(V$13:V$512,SMALL(IF(($AA$13:$AA$512=$AA$5),ROW($A$9:$A$508)-ROW($A$9)+1,""),ROWS(C$9:C98)),,1))</f>
        <v/>
      </c>
      <c r="D98" s="309" t="str">
        <f t="array" ref="D98">IF(ROWS(D$9:D98)&gt;$U$5,"",INDEX(W$13:W$512,SMALL(IF(($AA$13:$AA$512=$AA$5),ROW($A$9:$A$508)-ROW($A$9)+1,""),ROWS(D$9:D98)),,1))</f>
        <v/>
      </c>
      <c r="E98" s="59" t="str">
        <f t="array" ref="E98">IF(ROWS(E$9:E98)&gt;$U$5,"",INDEX(X$13:X$512,SMALL(IF(($AA$13:$AA$512=$AA$5),ROW($A$9:$A$508)-ROW($A$9)+1,""),ROWS(E$9:E98)),,1))</f>
        <v/>
      </c>
      <c r="F98" s="59" t="str">
        <f t="array" ref="F98">IF(ROWS(F$9:F98)&gt;$U$5,"",INDEX(Y$13:Y$512,SMALL(IF(($AA$13:$AA$512=$AA$5),ROW($A$9:$A$508)-ROW($A$9)+1,""),ROWS(F$9:F98)),,1))</f>
        <v/>
      </c>
      <c r="G98" s="59" t="str">
        <f t="array" ref="G98">IF(ROWS(G$9:G98)&gt;$U$5,"",INDEX(AA$13:AA$512,SMALL(IF(($AA$13:$AA$512=$AA$5),ROW($A$9:$A$508)-ROW($A$9)+1,""),ROWS(G$9:G98)),,1))</f>
        <v/>
      </c>
      <c r="H98" s="59" t="str">
        <f t="array" ref="H98">IF(ROWS(H$9:H98)&gt;$U$5,"",INDEX(AC$13:AC$512,SMALL(IF(($AA$13:$AA$512=$AA$5),ROW($A$9:$A$508)-ROW($A$9)+1,""),ROWS(H$9:H98)),,1))</f>
        <v/>
      </c>
      <c r="I98" s="59" t="str">
        <f t="array" ref="I98">IF(ROWS(I$9:I98)&gt;$U$5,"",INDEX(AD$13:AD$512,SMALL(IF(($AA$13:$AA$512=$AA$5),ROW($A$9:$A$508)-ROW($A$9)+1,""),ROWS(I$9:I98)),,1))</f>
        <v/>
      </c>
      <c r="J98" s="105"/>
      <c r="K98" s="105"/>
      <c r="L98" s="105"/>
      <c r="M98" s="136"/>
      <c r="N98" s="44"/>
      <c r="O98" s="44"/>
      <c r="P98" s="44"/>
      <c r="Q98" s="44"/>
      <c r="R98" s="44"/>
      <c r="S98" s="44"/>
      <c r="T98" s="44">
        <f>Nut_StatusTool!A92</f>
        <v>86</v>
      </c>
      <c r="U98" s="44">
        <f>Nut_StatusTool!B92</f>
        <v>0</v>
      </c>
      <c r="V98" s="44">
        <f>Nut_StatusTool!C92</f>
        <v>0</v>
      </c>
      <c r="W98" s="44">
        <f>Nut_StatusTool!D92</f>
        <v>0</v>
      </c>
      <c r="X98" s="44">
        <f>Nut_StatusTool!F92</f>
        <v>0</v>
      </c>
      <c r="Y98" s="285" t="str">
        <f>Nut_StatusTool!K92</f>
        <v/>
      </c>
      <c r="Z98" s="44" t="str">
        <f>Nut_StatusTool!L92</f>
        <v/>
      </c>
      <c r="AA98" s="44" t="str">
        <f>Nut_StatusTool!M92</f>
        <v/>
      </c>
      <c r="AB98" s="44" t="str">
        <f>Nut_StatusTool!N92</f>
        <v/>
      </c>
      <c r="AC98" s="44">
        <f>Nut_StatusTool!I92</f>
        <v>0</v>
      </c>
      <c r="AD98" s="44">
        <f>Nut_StatusTool!J92</f>
        <v>0</v>
      </c>
    </row>
    <row r="99" spans="1:30" ht="20.100000000000001" customHeight="1">
      <c r="A99" s="59" t="str">
        <f t="array" ref="A99">IF(ROWS(A$9:A99)&gt;$U$5,"",INDEX(T$13:T$512,SMALL(IF(($AA$13:$AA$512=$AA$5),ROW($A$9:$A$508)-ROW($A$9)+1,""),ROWS(A$9:A99)),,1))</f>
        <v/>
      </c>
      <c r="B99" s="389" t="str">
        <f t="array" ref="B99">IF(ROWS(B$9:B99)&gt;$U$5,"",INDEX(U$13:U$512,SMALL(IF(($AA$13:$AA$512=$AA$5),ROW($A$9:$A$508)-ROW($A$9)+1,""),ROWS(B$9:B99)),,1))</f>
        <v/>
      </c>
      <c r="C99" s="389" t="str">
        <f t="array" ref="C99">IF(ROWS(C$9:C99)&gt;$U$5,"",INDEX(V$13:V$512,SMALL(IF(($AA$13:$AA$512=$AA$5),ROW($A$9:$A$508)-ROW($A$9)+1,""),ROWS(C$9:C99)),,1))</f>
        <v/>
      </c>
      <c r="D99" s="309" t="str">
        <f t="array" ref="D99">IF(ROWS(D$9:D99)&gt;$U$5,"",INDEX(W$13:W$512,SMALL(IF(($AA$13:$AA$512=$AA$5),ROW($A$9:$A$508)-ROW($A$9)+1,""),ROWS(D$9:D99)),,1))</f>
        <v/>
      </c>
      <c r="E99" s="59" t="str">
        <f t="array" ref="E99">IF(ROWS(E$9:E99)&gt;$U$5,"",INDEX(X$13:X$512,SMALL(IF(($AA$13:$AA$512=$AA$5),ROW($A$9:$A$508)-ROW($A$9)+1,""),ROWS(E$9:E99)),,1))</f>
        <v/>
      </c>
      <c r="F99" s="59" t="str">
        <f t="array" ref="F99">IF(ROWS(F$9:F99)&gt;$U$5,"",INDEX(Y$13:Y$512,SMALL(IF(($AA$13:$AA$512=$AA$5),ROW($A$9:$A$508)-ROW($A$9)+1,""),ROWS(F$9:F99)),,1))</f>
        <v/>
      </c>
      <c r="G99" s="59" t="str">
        <f t="array" ref="G99">IF(ROWS(G$9:G99)&gt;$U$5,"",INDEX(AA$13:AA$512,SMALL(IF(($AA$13:$AA$512=$AA$5),ROW($A$9:$A$508)-ROW($A$9)+1,""),ROWS(G$9:G99)),,1))</f>
        <v/>
      </c>
      <c r="H99" s="59" t="str">
        <f t="array" ref="H99">IF(ROWS(H$9:H99)&gt;$U$5,"",INDEX(AC$13:AC$512,SMALL(IF(($AA$13:$AA$512=$AA$5),ROW($A$9:$A$508)-ROW($A$9)+1,""),ROWS(H$9:H99)),,1))</f>
        <v/>
      </c>
      <c r="I99" s="59" t="str">
        <f t="array" ref="I99">IF(ROWS(I$9:I99)&gt;$U$5,"",INDEX(AD$13:AD$512,SMALL(IF(($AA$13:$AA$512=$AA$5),ROW($A$9:$A$508)-ROW($A$9)+1,""),ROWS(I$9:I99)),,1))</f>
        <v/>
      </c>
      <c r="J99" s="105"/>
      <c r="K99" s="105"/>
      <c r="L99" s="105"/>
      <c r="M99" s="136"/>
      <c r="N99" s="44"/>
      <c r="O99" s="44"/>
      <c r="P99" s="44"/>
      <c r="Q99" s="44"/>
      <c r="R99" s="44"/>
      <c r="S99" s="44"/>
      <c r="T99" s="44">
        <f>Nut_StatusTool!A93</f>
        <v>87</v>
      </c>
      <c r="U99" s="44">
        <f>Nut_StatusTool!B93</f>
        <v>0</v>
      </c>
      <c r="V99" s="44">
        <f>Nut_StatusTool!C93</f>
        <v>0</v>
      </c>
      <c r="W99" s="44">
        <f>Nut_StatusTool!D93</f>
        <v>0</v>
      </c>
      <c r="X99" s="44">
        <f>Nut_StatusTool!F93</f>
        <v>0</v>
      </c>
      <c r="Y99" s="285" t="str">
        <f>Nut_StatusTool!K93</f>
        <v/>
      </c>
      <c r="Z99" s="44" t="str">
        <f>Nut_StatusTool!L93</f>
        <v/>
      </c>
      <c r="AA99" s="44" t="str">
        <f>Nut_StatusTool!M93</f>
        <v/>
      </c>
      <c r="AB99" s="44" t="str">
        <f>Nut_StatusTool!N93</f>
        <v/>
      </c>
      <c r="AC99" s="44">
        <f>Nut_StatusTool!I93</f>
        <v>0</v>
      </c>
      <c r="AD99" s="44">
        <f>Nut_StatusTool!J93</f>
        <v>0</v>
      </c>
    </row>
    <row r="100" spans="1:30" ht="20.100000000000001" customHeight="1">
      <c r="A100" s="59" t="str">
        <f t="array" ref="A100">IF(ROWS(A$9:A100)&gt;$U$5,"",INDEX(T$13:T$512,SMALL(IF(($AA$13:$AA$512=$AA$5),ROW($A$9:$A$508)-ROW($A$9)+1,""),ROWS(A$9:A100)),,1))</f>
        <v/>
      </c>
      <c r="B100" s="389" t="str">
        <f t="array" ref="B100">IF(ROWS(B$9:B100)&gt;$U$5,"",INDEX(U$13:U$512,SMALL(IF(($AA$13:$AA$512=$AA$5),ROW($A$9:$A$508)-ROW($A$9)+1,""),ROWS(B$9:B100)),,1))</f>
        <v/>
      </c>
      <c r="C100" s="389" t="str">
        <f t="array" ref="C100">IF(ROWS(C$9:C100)&gt;$U$5,"",INDEX(V$13:V$512,SMALL(IF(($AA$13:$AA$512=$AA$5),ROW($A$9:$A$508)-ROW($A$9)+1,""),ROWS(C$9:C100)),,1))</f>
        <v/>
      </c>
      <c r="D100" s="309" t="str">
        <f t="array" ref="D100">IF(ROWS(D$9:D100)&gt;$U$5,"",INDEX(W$13:W$512,SMALL(IF(($AA$13:$AA$512=$AA$5),ROW($A$9:$A$508)-ROW($A$9)+1,""),ROWS(D$9:D100)),,1))</f>
        <v/>
      </c>
      <c r="E100" s="59" t="str">
        <f t="array" ref="E100">IF(ROWS(E$9:E100)&gt;$U$5,"",INDEX(X$13:X$512,SMALL(IF(($AA$13:$AA$512=$AA$5),ROW($A$9:$A$508)-ROW($A$9)+1,""),ROWS(E$9:E100)),,1))</f>
        <v/>
      </c>
      <c r="F100" s="59" t="str">
        <f t="array" ref="F100">IF(ROWS(F$9:F100)&gt;$U$5,"",INDEX(Y$13:Y$512,SMALL(IF(($AA$13:$AA$512=$AA$5),ROW($A$9:$A$508)-ROW($A$9)+1,""),ROWS(F$9:F100)),,1))</f>
        <v/>
      </c>
      <c r="G100" s="59" t="str">
        <f t="array" ref="G100">IF(ROWS(G$9:G100)&gt;$U$5,"",INDEX(AA$13:AA$512,SMALL(IF(($AA$13:$AA$512=$AA$5),ROW($A$9:$A$508)-ROW($A$9)+1,""),ROWS(G$9:G100)),,1))</f>
        <v/>
      </c>
      <c r="H100" s="59" t="str">
        <f t="array" ref="H100">IF(ROWS(H$9:H100)&gt;$U$5,"",INDEX(AC$13:AC$512,SMALL(IF(($AA$13:$AA$512=$AA$5),ROW($A$9:$A$508)-ROW($A$9)+1,""),ROWS(H$9:H100)),,1))</f>
        <v/>
      </c>
      <c r="I100" s="59" t="str">
        <f t="array" ref="I100">IF(ROWS(I$9:I100)&gt;$U$5,"",INDEX(AD$13:AD$512,SMALL(IF(($AA$13:$AA$512=$AA$5),ROW($A$9:$A$508)-ROW($A$9)+1,""),ROWS(I$9:I100)),,1))</f>
        <v/>
      </c>
      <c r="J100" s="105"/>
      <c r="K100" s="105"/>
      <c r="L100" s="105"/>
      <c r="M100" s="136"/>
      <c r="N100" s="44"/>
      <c r="O100" s="44"/>
      <c r="P100" s="44"/>
      <c r="Q100" s="44"/>
      <c r="R100" s="44"/>
      <c r="S100" s="44"/>
      <c r="T100" s="44">
        <f>Nut_StatusTool!A94</f>
        <v>88</v>
      </c>
      <c r="U100" s="44">
        <f>Nut_StatusTool!B94</f>
        <v>0</v>
      </c>
      <c r="V100" s="44">
        <f>Nut_StatusTool!C94</f>
        <v>0</v>
      </c>
      <c r="W100" s="44">
        <f>Nut_StatusTool!D94</f>
        <v>0</v>
      </c>
      <c r="X100" s="44">
        <f>Nut_StatusTool!F94</f>
        <v>0</v>
      </c>
      <c r="Y100" s="285" t="str">
        <f>Nut_StatusTool!K94</f>
        <v/>
      </c>
      <c r="Z100" s="44" t="str">
        <f>Nut_StatusTool!L94</f>
        <v/>
      </c>
      <c r="AA100" s="44" t="str">
        <f>Nut_StatusTool!M94</f>
        <v/>
      </c>
      <c r="AB100" s="44" t="str">
        <f>Nut_StatusTool!N94</f>
        <v/>
      </c>
      <c r="AC100" s="44">
        <f>Nut_StatusTool!I94</f>
        <v>0</v>
      </c>
      <c r="AD100" s="44">
        <f>Nut_StatusTool!J94</f>
        <v>0</v>
      </c>
    </row>
    <row r="101" spans="1:30" ht="20.100000000000001" customHeight="1">
      <c r="A101" s="59" t="str">
        <f t="array" ref="A101">IF(ROWS(A$9:A101)&gt;$U$5,"",INDEX(T$13:T$512,SMALL(IF(($AA$13:$AA$512=$AA$5),ROW($A$9:$A$508)-ROW($A$9)+1,""),ROWS(A$9:A101)),,1))</f>
        <v/>
      </c>
      <c r="B101" s="389" t="str">
        <f t="array" ref="B101">IF(ROWS(B$9:B101)&gt;$U$5,"",INDEX(U$13:U$512,SMALL(IF(($AA$13:$AA$512=$AA$5),ROW($A$9:$A$508)-ROW($A$9)+1,""),ROWS(B$9:B101)),,1))</f>
        <v/>
      </c>
      <c r="C101" s="389" t="str">
        <f t="array" ref="C101">IF(ROWS(C$9:C101)&gt;$U$5,"",INDEX(V$13:V$512,SMALL(IF(($AA$13:$AA$512=$AA$5),ROW($A$9:$A$508)-ROW($A$9)+1,""),ROWS(C$9:C101)),,1))</f>
        <v/>
      </c>
      <c r="D101" s="309" t="str">
        <f t="array" ref="D101">IF(ROWS(D$9:D101)&gt;$U$5,"",INDEX(W$13:W$512,SMALL(IF(($AA$13:$AA$512=$AA$5),ROW($A$9:$A$508)-ROW($A$9)+1,""),ROWS(D$9:D101)),,1))</f>
        <v/>
      </c>
      <c r="E101" s="59" t="str">
        <f t="array" ref="E101">IF(ROWS(E$9:E101)&gt;$U$5,"",INDEX(X$13:X$512,SMALL(IF(($AA$13:$AA$512=$AA$5),ROW($A$9:$A$508)-ROW($A$9)+1,""),ROWS(E$9:E101)),,1))</f>
        <v/>
      </c>
      <c r="F101" s="59" t="str">
        <f t="array" ref="F101">IF(ROWS(F$9:F101)&gt;$U$5,"",INDEX(Y$13:Y$512,SMALL(IF(($AA$13:$AA$512=$AA$5),ROW($A$9:$A$508)-ROW($A$9)+1,""),ROWS(F$9:F101)),,1))</f>
        <v/>
      </c>
      <c r="G101" s="59" t="str">
        <f t="array" ref="G101">IF(ROWS(G$9:G101)&gt;$U$5,"",INDEX(AA$13:AA$512,SMALL(IF(($AA$13:$AA$512=$AA$5),ROW($A$9:$A$508)-ROW($A$9)+1,""),ROWS(G$9:G101)),,1))</f>
        <v/>
      </c>
      <c r="H101" s="59" t="str">
        <f t="array" ref="H101">IF(ROWS(H$9:H101)&gt;$U$5,"",INDEX(AC$13:AC$512,SMALL(IF(($AA$13:$AA$512=$AA$5),ROW($A$9:$A$508)-ROW($A$9)+1,""),ROWS(H$9:H101)),,1))</f>
        <v/>
      </c>
      <c r="I101" s="59" t="str">
        <f t="array" ref="I101">IF(ROWS(I$9:I101)&gt;$U$5,"",INDEX(AD$13:AD$512,SMALL(IF(($AA$13:$AA$512=$AA$5),ROW($A$9:$A$508)-ROW($A$9)+1,""),ROWS(I$9:I101)),,1))</f>
        <v/>
      </c>
      <c r="J101" s="105"/>
      <c r="K101" s="105"/>
      <c r="L101" s="105"/>
      <c r="M101" s="136"/>
      <c r="N101" s="44"/>
      <c r="O101" s="44"/>
      <c r="P101" s="44"/>
      <c r="Q101" s="44"/>
      <c r="R101" s="44"/>
      <c r="S101" s="44"/>
      <c r="T101" s="44">
        <f>Nut_StatusTool!A95</f>
        <v>89</v>
      </c>
      <c r="U101" s="44">
        <f>Nut_StatusTool!B95</f>
        <v>0</v>
      </c>
      <c r="V101" s="44">
        <f>Nut_StatusTool!C95</f>
        <v>0</v>
      </c>
      <c r="W101" s="44">
        <f>Nut_StatusTool!D95</f>
        <v>0</v>
      </c>
      <c r="X101" s="44">
        <f>Nut_StatusTool!F95</f>
        <v>0</v>
      </c>
      <c r="Y101" s="285" t="str">
        <f>Nut_StatusTool!K95</f>
        <v/>
      </c>
      <c r="Z101" s="44" t="str">
        <f>Nut_StatusTool!L95</f>
        <v/>
      </c>
      <c r="AA101" s="44" t="str">
        <f>Nut_StatusTool!M95</f>
        <v/>
      </c>
      <c r="AB101" s="44" t="str">
        <f>Nut_StatusTool!N95</f>
        <v/>
      </c>
      <c r="AC101" s="44">
        <f>Nut_StatusTool!I95</f>
        <v>0</v>
      </c>
      <c r="AD101" s="44">
        <f>Nut_StatusTool!J95</f>
        <v>0</v>
      </c>
    </row>
    <row r="102" spans="1:30" ht="20.100000000000001" customHeight="1">
      <c r="A102" s="59" t="str">
        <f t="array" ref="A102">IF(ROWS(A$9:A102)&gt;$U$5,"",INDEX(T$13:T$512,SMALL(IF(($AA$13:$AA$512=$AA$5),ROW($A$9:$A$508)-ROW($A$9)+1,""),ROWS(A$9:A102)),,1))</f>
        <v/>
      </c>
      <c r="B102" s="389" t="str">
        <f t="array" ref="B102">IF(ROWS(B$9:B102)&gt;$U$5,"",INDEX(U$13:U$512,SMALL(IF(($AA$13:$AA$512=$AA$5),ROW($A$9:$A$508)-ROW($A$9)+1,""),ROWS(B$9:B102)),,1))</f>
        <v/>
      </c>
      <c r="C102" s="389" t="str">
        <f t="array" ref="C102">IF(ROWS(C$9:C102)&gt;$U$5,"",INDEX(V$13:V$512,SMALL(IF(($AA$13:$AA$512=$AA$5),ROW($A$9:$A$508)-ROW($A$9)+1,""),ROWS(C$9:C102)),,1))</f>
        <v/>
      </c>
      <c r="D102" s="309" t="str">
        <f t="array" ref="D102">IF(ROWS(D$9:D102)&gt;$U$5,"",INDEX(W$13:W$512,SMALL(IF(($AA$13:$AA$512=$AA$5),ROW($A$9:$A$508)-ROW($A$9)+1,""),ROWS(D$9:D102)),,1))</f>
        <v/>
      </c>
      <c r="E102" s="59" t="str">
        <f t="array" ref="E102">IF(ROWS(E$9:E102)&gt;$U$5,"",INDEX(X$13:X$512,SMALL(IF(($AA$13:$AA$512=$AA$5),ROW($A$9:$A$508)-ROW($A$9)+1,""),ROWS(E$9:E102)),,1))</f>
        <v/>
      </c>
      <c r="F102" s="59" t="str">
        <f t="array" ref="F102">IF(ROWS(F$9:F102)&gt;$U$5,"",INDEX(Y$13:Y$512,SMALL(IF(($AA$13:$AA$512=$AA$5),ROW($A$9:$A$508)-ROW($A$9)+1,""),ROWS(F$9:F102)),,1))</f>
        <v/>
      </c>
      <c r="G102" s="59" t="str">
        <f t="array" ref="G102">IF(ROWS(G$9:G102)&gt;$U$5,"",INDEX(AA$13:AA$512,SMALL(IF(($AA$13:$AA$512=$AA$5),ROW($A$9:$A$508)-ROW($A$9)+1,""),ROWS(G$9:G102)),,1))</f>
        <v/>
      </c>
      <c r="H102" s="59" t="str">
        <f t="array" ref="H102">IF(ROWS(H$9:H102)&gt;$U$5,"",INDEX(AC$13:AC$512,SMALL(IF(($AA$13:$AA$512=$AA$5),ROW($A$9:$A$508)-ROW($A$9)+1,""),ROWS(H$9:H102)),,1))</f>
        <v/>
      </c>
      <c r="I102" s="59" t="str">
        <f t="array" ref="I102">IF(ROWS(I$9:I102)&gt;$U$5,"",INDEX(AD$13:AD$512,SMALL(IF(($AA$13:$AA$512=$AA$5),ROW($A$9:$A$508)-ROW($A$9)+1,""),ROWS(I$9:I102)),,1))</f>
        <v/>
      </c>
      <c r="J102" s="105"/>
      <c r="K102" s="105"/>
      <c r="L102" s="105"/>
      <c r="M102" s="136"/>
      <c r="N102" s="44"/>
      <c r="O102" s="44"/>
      <c r="P102" s="44"/>
      <c r="Q102" s="44"/>
      <c r="R102" s="44"/>
      <c r="S102" s="44"/>
      <c r="T102" s="44">
        <f>Nut_StatusTool!A96</f>
        <v>90</v>
      </c>
      <c r="U102" s="44">
        <f>Nut_StatusTool!B96</f>
        <v>0</v>
      </c>
      <c r="V102" s="44">
        <f>Nut_StatusTool!C96</f>
        <v>0</v>
      </c>
      <c r="W102" s="44">
        <f>Nut_StatusTool!D96</f>
        <v>0</v>
      </c>
      <c r="X102" s="44">
        <f>Nut_StatusTool!F96</f>
        <v>0</v>
      </c>
      <c r="Y102" s="285" t="str">
        <f>Nut_StatusTool!K96</f>
        <v/>
      </c>
      <c r="Z102" s="44" t="str">
        <f>Nut_StatusTool!L96</f>
        <v/>
      </c>
      <c r="AA102" s="44" t="str">
        <f>Nut_StatusTool!M96</f>
        <v/>
      </c>
      <c r="AB102" s="44" t="str">
        <f>Nut_StatusTool!N96</f>
        <v/>
      </c>
      <c r="AC102" s="44">
        <f>Nut_StatusTool!I96</f>
        <v>0</v>
      </c>
      <c r="AD102" s="44">
        <f>Nut_StatusTool!J96</f>
        <v>0</v>
      </c>
    </row>
    <row r="103" spans="1:30" ht="20.100000000000001" customHeight="1">
      <c r="A103" s="59" t="str">
        <f t="array" ref="A103">IF(ROWS(A$9:A103)&gt;$U$5,"",INDEX(T$13:T$512,SMALL(IF(($AA$13:$AA$512=$AA$5),ROW($A$9:$A$508)-ROW($A$9)+1,""),ROWS(A$9:A103)),,1))</f>
        <v/>
      </c>
      <c r="B103" s="389" t="str">
        <f t="array" ref="B103">IF(ROWS(B$9:B103)&gt;$U$5,"",INDEX(U$13:U$512,SMALL(IF(($AA$13:$AA$512=$AA$5),ROW($A$9:$A$508)-ROW($A$9)+1,""),ROWS(B$9:B103)),,1))</f>
        <v/>
      </c>
      <c r="C103" s="389" t="str">
        <f t="array" ref="C103">IF(ROWS(C$9:C103)&gt;$U$5,"",INDEX(V$13:V$512,SMALL(IF(($AA$13:$AA$512=$AA$5),ROW($A$9:$A$508)-ROW($A$9)+1,""),ROWS(C$9:C103)),,1))</f>
        <v/>
      </c>
      <c r="D103" s="309" t="str">
        <f t="array" ref="D103">IF(ROWS(D$9:D103)&gt;$U$5,"",INDEX(W$13:W$512,SMALL(IF(($AA$13:$AA$512=$AA$5),ROW($A$9:$A$508)-ROW($A$9)+1,""),ROWS(D$9:D103)),,1))</f>
        <v/>
      </c>
      <c r="E103" s="59" t="str">
        <f t="array" ref="E103">IF(ROWS(E$9:E103)&gt;$U$5,"",INDEX(X$13:X$512,SMALL(IF(($AA$13:$AA$512=$AA$5),ROW($A$9:$A$508)-ROW($A$9)+1,""),ROWS(E$9:E103)),,1))</f>
        <v/>
      </c>
      <c r="F103" s="59" t="str">
        <f t="array" ref="F103">IF(ROWS(F$9:F103)&gt;$U$5,"",INDEX(Y$13:Y$512,SMALL(IF(($AA$13:$AA$512=$AA$5),ROW($A$9:$A$508)-ROW($A$9)+1,""),ROWS(F$9:F103)),,1))</f>
        <v/>
      </c>
      <c r="G103" s="59" t="str">
        <f t="array" ref="G103">IF(ROWS(G$9:G103)&gt;$U$5,"",INDEX(AA$13:AA$512,SMALL(IF(($AA$13:$AA$512=$AA$5),ROW($A$9:$A$508)-ROW($A$9)+1,""),ROWS(G$9:G103)),,1))</f>
        <v/>
      </c>
      <c r="H103" s="59" t="str">
        <f t="array" ref="H103">IF(ROWS(H$9:H103)&gt;$U$5,"",INDEX(AC$13:AC$512,SMALL(IF(($AA$13:$AA$512=$AA$5),ROW($A$9:$A$508)-ROW($A$9)+1,""),ROWS(H$9:H103)),,1))</f>
        <v/>
      </c>
      <c r="I103" s="59" t="str">
        <f t="array" ref="I103">IF(ROWS(I$9:I103)&gt;$U$5,"",INDEX(AD$13:AD$512,SMALL(IF(($AA$13:$AA$512=$AA$5),ROW($A$9:$A$508)-ROW($A$9)+1,""),ROWS(I$9:I103)),,1))</f>
        <v/>
      </c>
      <c r="J103" s="105"/>
      <c r="K103" s="105"/>
      <c r="L103" s="105"/>
      <c r="M103" s="136"/>
      <c r="N103" s="44"/>
      <c r="O103" s="44"/>
      <c r="P103" s="44"/>
      <c r="Q103" s="44"/>
      <c r="R103" s="44"/>
      <c r="S103" s="44"/>
      <c r="T103" s="44">
        <f>Nut_StatusTool!A97</f>
        <v>91</v>
      </c>
      <c r="U103" s="44">
        <f>Nut_StatusTool!B97</f>
        <v>0</v>
      </c>
      <c r="V103" s="44">
        <f>Nut_StatusTool!C97</f>
        <v>0</v>
      </c>
      <c r="W103" s="44">
        <f>Nut_StatusTool!D97</f>
        <v>0</v>
      </c>
      <c r="X103" s="44">
        <f>Nut_StatusTool!F97</f>
        <v>0</v>
      </c>
      <c r="Y103" s="285" t="str">
        <f>Nut_StatusTool!K97</f>
        <v/>
      </c>
      <c r="Z103" s="44" t="str">
        <f>Nut_StatusTool!L97</f>
        <v/>
      </c>
      <c r="AA103" s="44" t="str">
        <f>Nut_StatusTool!M97</f>
        <v/>
      </c>
      <c r="AB103" s="44" t="str">
        <f>Nut_StatusTool!N97</f>
        <v/>
      </c>
      <c r="AC103" s="44">
        <f>Nut_StatusTool!I97</f>
        <v>0</v>
      </c>
      <c r="AD103" s="44">
        <f>Nut_StatusTool!J97</f>
        <v>0</v>
      </c>
    </row>
    <row r="104" spans="1:30" ht="20.100000000000001" customHeight="1">
      <c r="A104" s="59" t="str">
        <f t="array" ref="A104">IF(ROWS(A$9:A104)&gt;$U$5,"",INDEX(T$13:T$512,SMALL(IF(($AA$13:$AA$512=$AA$5),ROW($A$9:$A$508)-ROW($A$9)+1,""),ROWS(A$9:A104)),,1))</f>
        <v/>
      </c>
      <c r="B104" s="389" t="str">
        <f t="array" ref="B104">IF(ROWS(B$9:B104)&gt;$U$5,"",INDEX(U$13:U$512,SMALL(IF(($AA$13:$AA$512=$AA$5),ROW($A$9:$A$508)-ROW($A$9)+1,""),ROWS(B$9:B104)),,1))</f>
        <v/>
      </c>
      <c r="C104" s="389" t="str">
        <f t="array" ref="C104">IF(ROWS(C$9:C104)&gt;$U$5,"",INDEX(V$13:V$512,SMALL(IF(($AA$13:$AA$512=$AA$5),ROW($A$9:$A$508)-ROW($A$9)+1,""),ROWS(C$9:C104)),,1))</f>
        <v/>
      </c>
      <c r="D104" s="309" t="str">
        <f t="array" ref="D104">IF(ROWS(D$9:D104)&gt;$U$5,"",INDEX(W$13:W$512,SMALL(IF(($AA$13:$AA$512=$AA$5),ROW($A$9:$A$508)-ROW($A$9)+1,""),ROWS(D$9:D104)),,1))</f>
        <v/>
      </c>
      <c r="E104" s="59" t="str">
        <f t="array" ref="E104">IF(ROWS(E$9:E104)&gt;$U$5,"",INDEX(X$13:X$512,SMALL(IF(($AA$13:$AA$512=$AA$5),ROW($A$9:$A$508)-ROW($A$9)+1,""),ROWS(E$9:E104)),,1))</f>
        <v/>
      </c>
      <c r="F104" s="59" t="str">
        <f t="array" ref="F104">IF(ROWS(F$9:F104)&gt;$U$5,"",INDEX(Y$13:Y$512,SMALL(IF(($AA$13:$AA$512=$AA$5),ROW($A$9:$A$508)-ROW($A$9)+1,""),ROWS(F$9:F104)),,1))</f>
        <v/>
      </c>
      <c r="G104" s="59" t="str">
        <f t="array" ref="G104">IF(ROWS(G$9:G104)&gt;$U$5,"",INDEX(AA$13:AA$512,SMALL(IF(($AA$13:$AA$512=$AA$5),ROW($A$9:$A$508)-ROW($A$9)+1,""),ROWS(G$9:G104)),,1))</f>
        <v/>
      </c>
      <c r="H104" s="59" t="str">
        <f t="array" ref="H104">IF(ROWS(H$9:H104)&gt;$U$5,"",INDEX(AC$13:AC$512,SMALL(IF(($AA$13:$AA$512=$AA$5),ROW($A$9:$A$508)-ROW($A$9)+1,""),ROWS(H$9:H104)),,1))</f>
        <v/>
      </c>
      <c r="I104" s="59" t="str">
        <f t="array" ref="I104">IF(ROWS(I$9:I104)&gt;$U$5,"",INDEX(AD$13:AD$512,SMALL(IF(($AA$13:$AA$512=$AA$5),ROW($A$9:$A$508)-ROW($A$9)+1,""),ROWS(I$9:I104)),,1))</f>
        <v/>
      </c>
      <c r="J104" s="105"/>
      <c r="K104" s="105"/>
      <c r="L104" s="105"/>
      <c r="M104" s="136"/>
      <c r="N104" s="44"/>
      <c r="O104" s="44"/>
      <c r="P104" s="44"/>
      <c r="Q104" s="44"/>
      <c r="R104" s="44"/>
      <c r="S104" s="44"/>
      <c r="T104" s="44">
        <f>Nut_StatusTool!A98</f>
        <v>92</v>
      </c>
      <c r="U104" s="44">
        <f>Nut_StatusTool!B98</f>
        <v>0</v>
      </c>
      <c r="V104" s="44">
        <f>Nut_StatusTool!C98</f>
        <v>0</v>
      </c>
      <c r="W104" s="44">
        <f>Nut_StatusTool!D98</f>
        <v>0</v>
      </c>
      <c r="X104" s="44">
        <f>Nut_StatusTool!F98</f>
        <v>0</v>
      </c>
      <c r="Y104" s="285" t="str">
        <f>Nut_StatusTool!K98</f>
        <v/>
      </c>
      <c r="Z104" s="44" t="str">
        <f>Nut_StatusTool!L98</f>
        <v/>
      </c>
      <c r="AA104" s="44" t="str">
        <f>Nut_StatusTool!M98</f>
        <v/>
      </c>
      <c r="AB104" s="44" t="str">
        <f>Nut_StatusTool!N98</f>
        <v/>
      </c>
      <c r="AC104" s="44">
        <f>Nut_StatusTool!I98</f>
        <v>0</v>
      </c>
      <c r="AD104" s="44">
        <f>Nut_StatusTool!J98</f>
        <v>0</v>
      </c>
    </row>
    <row r="105" spans="1:30" ht="20.100000000000001" customHeight="1">
      <c r="A105" s="59" t="str">
        <f t="array" ref="A105">IF(ROWS(A$9:A105)&gt;$U$5,"",INDEX(T$13:T$512,SMALL(IF(($AA$13:$AA$512=$AA$5),ROW($A$9:$A$508)-ROW($A$9)+1,""),ROWS(A$9:A105)),,1))</f>
        <v/>
      </c>
      <c r="B105" s="389" t="str">
        <f t="array" ref="B105">IF(ROWS(B$9:B105)&gt;$U$5,"",INDEX(U$13:U$512,SMALL(IF(($AA$13:$AA$512=$AA$5),ROW($A$9:$A$508)-ROW($A$9)+1,""),ROWS(B$9:B105)),,1))</f>
        <v/>
      </c>
      <c r="C105" s="389" t="str">
        <f t="array" ref="C105">IF(ROWS(C$9:C105)&gt;$U$5,"",INDEX(V$13:V$512,SMALL(IF(($AA$13:$AA$512=$AA$5),ROW($A$9:$A$508)-ROW($A$9)+1,""),ROWS(C$9:C105)),,1))</f>
        <v/>
      </c>
      <c r="D105" s="309" t="str">
        <f t="array" ref="D105">IF(ROWS(D$9:D105)&gt;$U$5,"",INDEX(W$13:W$512,SMALL(IF(($AA$13:$AA$512=$AA$5),ROW($A$9:$A$508)-ROW($A$9)+1,""),ROWS(D$9:D105)),,1))</f>
        <v/>
      </c>
      <c r="E105" s="59" t="str">
        <f t="array" ref="E105">IF(ROWS(E$9:E105)&gt;$U$5,"",INDEX(X$13:X$512,SMALL(IF(($AA$13:$AA$512=$AA$5),ROW($A$9:$A$508)-ROW($A$9)+1,""),ROWS(E$9:E105)),,1))</f>
        <v/>
      </c>
      <c r="F105" s="59" t="str">
        <f t="array" ref="F105">IF(ROWS(F$9:F105)&gt;$U$5,"",INDEX(Y$13:Y$512,SMALL(IF(($AA$13:$AA$512=$AA$5),ROW($A$9:$A$508)-ROW($A$9)+1,""),ROWS(F$9:F105)),,1))</f>
        <v/>
      </c>
      <c r="G105" s="59" t="str">
        <f t="array" ref="G105">IF(ROWS(G$9:G105)&gt;$U$5,"",INDEX(AA$13:AA$512,SMALL(IF(($AA$13:$AA$512=$AA$5),ROW($A$9:$A$508)-ROW($A$9)+1,""),ROWS(G$9:G105)),,1))</f>
        <v/>
      </c>
      <c r="H105" s="59" t="str">
        <f t="array" ref="H105">IF(ROWS(H$9:H105)&gt;$U$5,"",INDEX(AC$13:AC$512,SMALL(IF(($AA$13:$AA$512=$AA$5),ROW($A$9:$A$508)-ROW($A$9)+1,""),ROWS(H$9:H105)),,1))</f>
        <v/>
      </c>
      <c r="I105" s="59" t="str">
        <f t="array" ref="I105">IF(ROWS(I$9:I105)&gt;$U$5,"",INDEX(AD$13:AD$512,SMALL(IF(($AA$13:$AA$512=$AA$5),ROW($A$9:$A$508)-ROW($A$9)+1,""),ROWS(I$9:I105)),,1))</f>
        <v/>
      </c>
      <c r="J105" s="105"/>
      <c r="K105" s="105"/>
      <c r="L105" s="105"/>
      <c r="M105" s="136"/>
      <c r="N105" s="44"/>
      <c r="O105" s="44"/>
      <c r="P105" s="44"/>
      <c r="Q105" s="44"/>
      <c r="R105" s="44"/>
      <c r="S105" s="44"/>
      <c r="T105" s="44">
        <f>Nut_StatusTool!A99</f>
        <v>93</v>
      </c>
      <c r="U105" s="44">
        <f>Nut_StatusTool!B99</f>
        <v>0</v>
      </c>
      <c r="V105" s="44">
        <f>Nut_StatusTool!C99</f>
        <v>0</v>
      </c>
      <c r="W105" s="44">
        <f>Nut_StatusTool!D99</f>
        <v>0</v>
      </c>
      <c r="X105" s="44">
        <f>Nut_StatusTool!F99</f>
        <v>0</v>
      </c>
      <c r="Y105" s="285" t="str">
        <f>Nut_StatusTool!K99</f>
        <v/>
      </c>
      <c r="Z105" s="44" t="str">
        <f>Nut_StatusTool!L99</f>
        <v/>
      </c>
      <c r="AA105" s="44" t="str">
        <f>Nut_StatusTool!M99</f>
        <v/>
      </c>
      <c r="AB105" s="44" t="str">
        <f>Nut_StatusTool!N99</f>
        <v/>
      </c>
      <c r="AC105" s="44">
        <f>Nut_StatusTool!I99</f>
        <v>0</v>
      </c>
      <c r="AD105" s="44">
        <f>Nut_StatusTool!J99</f>
        <v>0</v>
      </c>
    </row>
    <row r="106" spans="1:30" ht="20.100000000000001" customHeight="1">
      <c r="A106" s="59" t="str">
        <f t="array" ref="A106">IF(ROWS(A$9:A106)&gt;$U$5,"",INDEX(T$13:T$512,SMALL(IF(($AA$13:$AA$512=$AA$5),ROW($A$9:$A$508)-ROW($A$9)+1,""),ROWS(A$9:A106)),,1))</f>
        <v/>
      </c>
      <c r="B106" s="389" t="str">
        <f t="array" ref="B106">IF(ROWS(B$9:B106)&gt;$U$5,"",INDEX(U$13:U$512,SMALL(IF(($AA$13:$AA$512=$AA$5),ROW($A$9:$A$508)-ROW($A$9)+1,""),ROWS(B$9:B106)),,1))</f>
        <v/>
      </c>
      <c r="C106" s="389" t="str">
        <f t="array" ref="C106">IF(ROWS(C$9:C106)&gt;$U$5,"",INDEX(V$13:V$512,SMALL(IF(($AA$13:$AA$512=$AA$5),ROW($A$9:$A$508)-ROW($A$9)+1,""),ROWS(C$9:C106)),,1))</f>
        <v/>
      </c>
      <c r="D106" s="309" t="str">
        <f t="array" ref="D106">IF(ROWS(D$9:D106)&gt;$U$5,"",INDEX(W$13:W$512,SMALL(IF(($AA$13:$AA$512=$AA$5),ROW($A$9:$A$508)-ROW($A$9)+1,""),ROWS(D$9:D106)),,1))</f>
        <v/>
      </c>
      <c r="E106" s="59" t="str">
        <f t="array" ref="E106">IF(ROWS(E$9:E106)&gt;$U$5,"",INDEX(X$13:X$512,SMALL(IF(($AA$13:$AA$512=$AA$5),ROW($A$9:$A$508)-ROW($A$9)+1,""),ROWS(E$9:E106)),,1))</f>
        <v/>
      </c>
      <c r="F106" s="59" t="str">
        <f t="array" ref="F106">IF(ROWS(F$9:F106)&gt;$U$5,"",INDEX(Y$13:Y$512,SMALL(IF(($AA$13:$AA$512=$AA$5),ROW($A$9:$A$508)-ROW($A$9)+1,""),ROWS(F$9:F106)),,1))</f>
        <v/>
      </c>
      <c r="G106" s="59" t="str">
        <f t="array" ref="G106">IF(ROWS(G$9:G106)&gt;$U$5,"",INDEX(AA$13:AA$512,SMALL(IF(($AA$13:$AA$512=$AA$5),ROW($A$9:$A$508)-ROW($A$9)+1,""),ROWS(G$9:G106)),,1))</f>
        <v/>
      </c>
      <c r="H106" s="59" t="str">
        <f t="array" ref="H106">IF(ROWS(H$9:H106)&gt;$U$5,"",INDEX(AC$13:AC$512,SMALL(IF(($AA$13:$AA$512=$AA$5),ROW($A$9:$A$508)-ROW($A$9)+1,""),ROWS(H$9:H106)),,1))</f>
        <v/>
      </c>
      <c r="I106" s="59" t="str">
        <f t="array" ref="I106">IF(ROWS(I$9:I106)&gt;$U$5,"",INDEX(AD$13:AD$512,SMALL(IF(($AA$13:$AA$512=$AA$5),ROW($A$9:$A$508)-ROW($A$9)+1,""),ROWS(I$9:I106)),,1))</f>
        <v/>
      </c>
      <c r="J106" s="105"/>
      <c r="K106" s="105"/>
      <c r="L106" s="105"/>
      <c r="M106" s="136"/>
      <c r="N106" s="44"/>
      <c r="O106" s="44"/>
      <c r="P106" s="44"/>
      <c r="Q106" s="44"/>
      <c r="R106" s="44"/>
      <c r="S106" s="44"/>
      <c r="T106" s="44">
        <f>Nut_StatusTool!A100</f>
        <v>94</v>
      </c>
      <c r="U106" s="44">
        <f>Nut_StatusTool!B100</f>
        <v>0</v>
      </c>
      <c r="V106" s="44">
        <f>Nut_StatusTool!C100</f>
        <v>0</v>
      </c>
      <c r="W106" s="44">
        <f>Nut_StatusTool!D100</f>
        <v>0</v>
      </c>
      <c r="X106" s="44">
        <f>Nut_StatusTool!F100</f>
        <v>0</v>
      </c>
      <c r="Y106" s="285" t="str">
        <f>Nut_StatusTool!K100</f>
        <v/>
      </c>
      <c r="Z106" s="44" t="str">
        <f>Nut_StatusTool!L100</f>
        <v/>
      </c>
      <c r="AA106" s="44" t="str">
        <f>Nut_StatusTool!M100</f>
        <v/>
      </c>
      <c r="AB106" s="44" t="str">
        <f>Nut_StatusTool!N100</f>
        <v/>
      </c>
      <c r="AC106" s="44">
        <f>Nut_StatusTool!I100</f>
        <v>0</v>
      </c>
      <c r="AD106" s="44">
        <f>Nut_StatusTool!J100</f>
        <v>0</v>
      </c>
    </row>
    <row r="107" spans="1:30" ht="20.100000000000001" customHeight="1">
      <c r="A107" s="59" t="str">
        <f t="array" ref="A107">IF(ROWS(A$9:A107)&gt;$U$5,"",INDEX(T$13:T$512,SMALL(IF(($AA$13:$AA$512=$AA$5),ROW($A$9:$A$508)-ROW($A$9)+1,""),ROWS(A$9:A107)),,1))</f>
        <v/>
      </c>
      <c r="B107" s="389" t="str">
        <f t="array" ref="B107">IF(ROWS(B$9:B107)&gt;$U$5,"",INDEX(U$13:U$512,SMALL(IF(($AA$13:$AA$512=$AA$5),ROW($A$9:$A$508)-ROW($A$9)+1,""),ROWS(B$9:B107)),,1))</f>
        <v/>
      </c>
      <c r="C107" s="389" t="str">
        <f t="array" ref="C107">IF(ROWS(C$9:C107)&gt;$U$5,"",INDEX(V$13:V$512,SMALL(IF(($AA$13:$AA$512=$AA$5),ROW($A$9:$A$508)-ROW($A$9)+1,""),ROWS(C$9:C107)),,1))</f>
        <v/>
      </c>
      <c r="D107" s="309" t="str">
        <f t="array" ref="D107">IF(ROWS(D$9:D107)&gt;$U$5,"",INDEX(W$13:W$512,SMALL(IF(($AA$13:$AA$512=$AA$5),ROW($A$9:$A$508)-ROW($A$9)+1,""),ROWS(D$9:D107)),,1))</f>
        <v/>
      </c>
      <c r="E107" s="59" t="str">
        <f t="array" ref="E107">IF(ROWS(E$9:E107)&gt;$U$5,"",INDEX(X$13:X$512,SMALL(IF(($AA$13:$AA$512=$AA$5),ROW($A$9:$A$508)-ROW($A$9)+1,""),ROWS(E$9:E107)),,1))</f>
        <v/>
      </c>
      <c r="F107" s="59" t="str">
        <f t="array" ref="F107">IF(ROWS(F$9:F107)&gt;$U$5,"",INDEX(Y$13:Y$512,SMALL(IF(($AA$13:$AA$512=$AA$5),ROW($A$9:$A$508)-ROW($A$9)+1,""),ROWS(F$9:F107)),,1))</f>
        <v/>
      </c>
      <c r="G107" s="59" t="str">
        <f t="array" ref="G107">IF(ROWS(G$9:G107)&gt;$U$5,"",INDEX(AA$13:AA$512,SMALL(IF(($AA$13:$AA$512=$AA$5),ROW($A$9:$A$508)-ROW($A$9)+1,""),ROWS(G$9:G107)),,1))</f>
        <v/>
      </c>
      <c r="H107" s="59" t="str">
        <f t="array" ref="H107">IF(ROWS(H$9:H107)&gt;$U$5,"",INDEX(AC$13:AC$512,SMALL(IF(($AA$13:$AA$512=$AA$5),ROW($A$9:$A$508)-ROW($A$9)+1,""),ROWS(H$9:H107)),,1))</f>
        <v/>
      </c>
      <c r="I107" s="59" t="str">
        <f t="array" ref="I107">IF(ROWS(I$9:I107)&gt;$U$5,"",INDEX(AD$13:AD$512,SMALL(IF(($AA$13:$AA$512=$AA$5),ROW($A$9:$A$508)-ROW($A$9)+1,""),ROWS(I$9:I107)),,1))</f>
        <v/>
      </c>
      <c r="J107" s="105"/>
      <c r="K107" s="105"/>
      <c r="L107" s="105"/>
      <c r="M107" s="136"/>
      <c r="N107" s="44"/>
      <c r="O107" s="44"/>
      <c r="P107" s="44"/>
      <c r="Q107" s="44"/>
      <c r="R107" s="44"/>
      <c r="S107" s="44"/>
      <c r="T107" s="44">
        <f>Nut_StatusTool!A101</f>
        <v>95</v>
      </c>
      <c r="U107" s="44">
        <f>Nut_StatusTool!B101</f>
        <v>0</v>
      </c>
      <c r="V107" s="44">
        <f>Nut_StatusTool!C101</f>
        <v>0</v>
      </c>
      <c r="W107" s="44">
        <f>Nut_StatusTool!D101</f>
        <v>0</v>
      </c>
      <c r="X107" s="44">
        <f>Nut_StatusTool!F101</f>
        <v>0</v>
      </c>
      <c r="Y107" s="285" t="str">
        <f>Nut_StatusTool!K101</f>
        <v/>
      </c>
      <c r="Z107" s="44" t="str">
        <f>Nut_StatusTool!L101</f>
        <v/>
      </c>
      <c r="AA107" s="44" t="str">
        <f>Nut_StatusTool!M101</f>
        <v/>
      </c>
      <c r="AB107" s="44" t="str">
        <f>Nut_StatusTool!N101</f>
        <v/>
      </c>
      <c r="AC107" s="44">
        <f>Nut_StatusTool!I101</f>
        <v>0</v>
      </c>
      <c r="AD107" s="44">
        <f>Nut_StatusTool!J101</f>
        <v>0</v>
      </c>
    </row>
    <row r="108" spans="1:30" ht="20.100000000000001" customHeight="1">
      <c r="A108" s="59" t="str">
        <f t="array" ref="A108">IF(ROWS(A$9:A108)&gt;$U$5,"",INDEX(T$13:T$512,SMALL(IF(($AA$13:$AA$512=$AA$5),ROW($A$9:$A$508)-ROW($A$9)+1,""),ROWS(A$9:A108)),,1))</f>
        <v/>
      </c>
      <c r="B108" s="389" t="str">
        <f t="array" ref="B108">IF(ROWS(B$9:B108)&gt;$U$5,"",INDEX(U$13:U$512,SMALL(IF(($AA$13:$AA$512=$AA$5),ROW($A$9:$A$508)-ROW($A$9)+1,""),ROWS(B$9:B108)),,1))</f>
        <v/>
      </c>
      <c r="C108" s="389" t="str">
        <f t="array" ref="C108">IF(ROWS(C$9:C108)&gt;$U$5,"",INDEX(V$13:V$512,SMALL(IF(($AA$13:$AA$512=$AA$5),ROW($A$9:$A$508)-ROW($A$9)+1,""),ROWS(C$9:C108)),,1))</f>
        <v/>
      </c>
      <c r="D108" s="309" t="str">
        <f t="array" ref="D108">IF(ROWS(D$9:D108)&gt;$U$5,"",INDEX(W$13:W$512,SMALL(IF(($AA$13:$AA$512=$AA$5),ROW($A$9:$A$508)-ROW($A$9)+1,""),ROWS(D$9:D108)),,1))</f>
        <v/>
      </c>
      <c r="E108" s="59" t="str">
        <f t="array" ref="E108">IF(ROWS(E$9:E108)&gt;$U$5,"",INDEX(X$13:X$512,SMALL(IF(($AA$13:$AA$512=$AA$5),ROW($A$9:$A$508)-ROW($A$9)+1,""),ROWS(E$9:E108)),,1))</f>
        <v/>
      </c>
      <c r="F108" s="59" t="str">
        <f t="array" ref="F108">IF(ROWS(F$9:F108)&gt;$U$5,"",INDEX(Y$13:Y$512,SMALL(IF(($AA$13:$AA$512=$AA$5),ROW($A$9:$A$508)-ROW($A$9)+1,""),ROWS(F$9:F108)),,1))</f>
        <v/>
      </c>
      <c r="G108" s="59" t="str">
        <f t="array" ref="G108">IF(ROWS(G$9:G108)&gt;$U$5,"",INDEX(AA$13:AA$512,SMALL(IF(($AA$13:$AA$512=$AA$5),ROW($A$9:$A$508)-ROW($A$9)+1,""),ROWS(G$9:G108)),,1))</f>
        <v/>
      </c>
      <c r="H108" s="59" t="str">
        <f t="array" ref="H108">IF(ROWS(H$9:H108)&gt;$U$5,"",INDEX(AC$13:AC$512,SMALL(IF(($AA$13:$AA$512=$AA$5),ROW($A$9:$A$508)-ROW($A$9)+1,""),ROWS(H$9:H108)),,1))</f>
        <v/>
      </c>
      <c r="I108" s="59" t="str">
        <f t="array" ref="I108">IF(ROWS(I$9:I108)&gt;$U$5,"",INDEX(AD$13:AD$512,SMALL(IF(($AA$13:$AA$512=$AA$5),ROW($A$9:$A$508)-ROW($A$9)+1,""),ROWS(I$9:I108)),,1))</f>
        <v/>
      </c>
      <c r="J108" s="105"/>
      <c r="K108" s="105"/>
      <c r="L108" s="105"/>
      <c r="M108" s="136"/>
      <c r="N108" s="44"/>
      <c r="O108" s="44"/>
      <c r="P108" s="44"/>
      <c r="Q108" s="44"/>
      <c r="R108" s="44"/>
      <c r="S108" s="44"/>
      <c r="T108" s="44">
        <f>Nut_StatusTool!A102</f>
        <v>96</v>
      </c>
      <c r="U108" s="44">
        <f>Nut_StatusTool!B102</f>
        <v>0</v>
      </c>
      <c r="V108" s="44">
        <f>Nut_StatusTool!C102</f>
        <v>0</v>
      </c>
      <c r="W108" s="44">
        <f>Nut_StatusTool!D102</f>
        <v>0</v>
      </c>
      <c r="X108" s="44">
        <f>Nut_StatusTool!F102</f>
        <v>0</v>
      </c>
      <c r="Y108" s="285" t="str">
        <f>Nut_StatusTool!K102</f>
        <v/>
      </c>
      <c r="Z108" s="44" t="str">
        <f>Nut_StatusTool!L102</f>
        <v/>
      </c>
      <c r="AA108" s="44" t="str">
        <f>Nut_StatusTool!M102</f>
        <v/>
      </c>
      <c r="AB108" s="44" t="str">
        <f>Nut_StatusTool!N102</f>
        <v/>
      </c>
      <c r="AC108" s="44">
        <f>Nut_StatusTool!I102</f>
        <v>0</v>
      </c>
      <c r="AD108" s="44">
        <f>Nut_StatusTool!J102</f>
        <v>0</v>
      </c>
    </row>
    <row r="109" spans="1:30" ht="20.100000000000001" customHeight="1">
      <c r="A109" s="59" t="str">
        <f t="array" ref="A109">IF(ROWS(A$9:A109)&gt;$U$5,"",INDEX(T$13:T$512,SMALL(IF(($AA$13:$AA$512=$AA$5),ROW($A$9:$A$508)-ROW($A$9)+1,""),ROWS(A$9:A109)),,1))</f>
        <v/>
      </c>
      <c r="B109" s="389" t="str">
        <f t="array" ref="B109">IF(ROWS(B$9:B109)&gt;$U$5,"",INDEX(U$13:U$512,SMALL(IF(($AA$13:$AA$512=$AA$5),ROW($A$9:$A$508)-ROW($A$9)+1,""),ROWS(B$9:B109)),,1))</f>
        <v/>
      </c>
      <c r="C109" s="389" t="str">
        <f t="array" ref="C109">IF(ROWS(C$9:C109)&gt;$U$5,"",INDEX(V$13:V$512,SMALL(IF(($AA$13:$AA$512=$AA$5),ROW($A$9:$A$508)-ROW($A$9)+1,""),ROWS(C$9:C109)),,1))</f>
        <v/>
      </c>
      <c r="D109" s="309" t="str">
        <f t="array" ref="D109">IF(ROWS(D$9:D109)&gt;$U$5,"",INDEX(W$13:W$512,SMALL(IF(($AA$13:$AA$512=$AA$5),ROW($A$9:$A$508)-ROW($A$9)+1,""),ROWS(D$9:D109)),,1))</f>
        <v/>
      </c>
      <c r="E109" s="59" t="str">
        <f t="array" ref="E109">IF(ROWS(E$9:E109)&gt;$U$5,"",INDEX(X$13:X$512,SMALL(IF(($AA$13:$AA$512=$AA$5),ROW($A$9:$A$508)-ROW($A$9)+1,""),ROWS(E$9:E109)),,1))</f>
        <v/>
      </c>
      <c r="F109" s="59" t="str">
        <f t="array" ref="F109">IF(ROWS(F$9:F109)&gt;$U$5,"",INDEX(Y$13:Y$512,SMALL(IF(($AA$13:$AA$512=$AA$5),ROW($A$9:$A$508)-ROW($A$9)+1,""),ROWS(F$9:F109)),,1))</f>
        <v/>
      </c>
      <c r="G109" s="59" t="str">
        <f t="array" ref="G109">IF(ROWS(G$9:G109)&gt;$U$5,"",INDEX(AA$13:AA$512,SMALL(IF(($AA$13:$AA$512=$AA$5),ROW($A$9:$A$508)-ROW($A$9)+1,""),ROWS(G$9:G109)),,1))</f>
        <v/>
      </c>
      <c r="H109" s="59" t="str">
        <f t="array" ref="H109">IF(ROWS(H$9:H109)&gt;$U$5,"",INDEX(AC$13:AC$512,SMALL(IF(($AA$13:$AA$512=$AA$5),ROW($A$9:$A$508)-ROW($A$9)+1,""),ROWS(H$9:H109)),,1))</f>
        <v/>
      </c>
      <c r="I109" s="59" t="str">
        <f t="array" ref="I109">IF(ROWS(I$9:I109)&gt;$U$5,"",INDEX(AD$13:AD$512,SMALL(IF(($AA$13:$AA$512=$AA$5),ROW($A$9:$A$508)-ROW($A$9)+1,""),ROWS(I$9:I109)),,1))</f>
        <v/>
      </c>
      <c r="J109" s="105"/>
      <c r="K109" s="105"/>
      <c r="L109" s="105"/>
      <c r="M109" s="136"/>
      <c r="N109" s="44"/>
      <c r="O109" s="44"/>
      <c r="P109" s="44"/>
      <c r="Q109" s="44"/>
      <c r="R109" s="44"/>
      <c r="S109" s="44"/>
      <c r="T109" s="44">
        <f>Nut_StatusTool!A103</f>
        <v>97</v>
      </c>
      <c r="U109" s="44">
        <f>Nut_StatusTool!B103</f>
        <v>0</v>
      </c>
      <c r="V109" s="44">
        <f>Nut_StatusTool!C103</f>
        <v>0</v>
      </c>
      <c r="W109" s="44">
        <f>Nut_StatusTool!D103</f>
        <v>0</v>
      </c>
      <c r="X109" s="44">
        <f>Nut_StatusTool!F103</f>
        <v>0</v>
      </c>
      <c r="Y109" s="285" t="str">
        <f>Nut_StatusTool!K103</f>
        <v/>
      </c>
      <c r="Z109" s="44" t="str">
        <f>Nut_StatusTool!L103</f>
        <v/>
      </c>
      <c r="AA109" s="44" t="str">
        <f>Nut_StatusTool!M103</f>
        <v/>
      </c>
      <c r="AB109" s="44" t="str">
        <f>Nut_StatusTool!N103</f>
        <v/>
      </c>
      <c r="AC109" s="44">
        <f>Nut_StatusTool!I103</f>
        <v>0</v>
      </c>
      <c r="AD109" s="44">
        <f>Nut_StatusTool!J103</f>
        <v>0</v>
      </c>
    </row>
    <row r="110" spans="1:30" ht="20.100000000000001" customHeight="1">
      <c r="A110" s="59" t="str">
        <f t="array" ref="A110">IF(ROWS(A$9:A110)&gt;$U$5,"",INDEX(T$13:T$512,SMALL(IF(($AA$13:$AA$512=$AA$5),ROW($A$9:$A$508)-ROW($A$9)+1,""),ROWS(A$9:A110)),,1))</f>
        <v/>
      </c>
      <c r="B110" s="389" t="str">
        <f t="array" ref="B110">IF(ROWS(B$9:B110)&gt;$U$5,"",INDEX(U$13:U$512,SMALL(IF(($AA$13:$AA$512=$AA$5),ROW($A$9:$A$508)-ROW($A$9)+1,""),ROWS(B$9:B110)),,1))</f>
        <v/>
      </c>
      <c r="C110" s="389" t="str">
        <f t="array" ref="C110">IF(ROWS(C$9:C110)&gt;$U$5,"",INDEX(V$13:V$512,SMALL(IF(($AA$13:$AA$512=$AA$5),ROW($A$9:$A$508)-ROW($A$9)+1,""),ROWS(C$9:C110)),,1))</f>
        <v/>
      </c>
      <c r="D110" s="309" t="str">
        <f t="array" ref="D110">IF(ROWS(D$9:D110)&gt;$U$5,"",INDEX(W$13:W$512,SMALL(IF(($AA$13:$AA$512=$AA$5),ROW($A$9:$A$508)-ROW($A$9)+1,""),ROWS(D$9:D110)),,1))</f>
        <v/>
      </c>
      <c r="E110" s="59" t="str">
        <f t="array" ref="E110">IF(ROWS(E$9:E110)&gt;$U$5,"",INDEX(X$13:X$512,SMALL(IF(($AA$13:$AA$512=$AA$5),ROW($A$9:$A$508)-ROW($A$9)+1,""),ROWS(E$9:E110)),,1))</f>
        <v/>
      </c>
      <c r="F110" s="59" t="str">
        <f t="array" ref="F110">IF(ROWS(F$9:F110)&gt;$U$5,"",INDEX(Y$13:Y$512,SMALL(IF(($AA$13:$AA$512=$AA$5),ROW($A$9:$A$508)-ROW($A$9)+1,""),ROWS(F$9:F110)),,1))</f>
        <v/>
      </c>
      <c r="G110" s="59" t="str">
        <f t="array" ref="G110">IF(ROWS(G$9:G110)&gt;$U$5,"",INDEX(AA$13:AA$512,SMALL(IF(($AA$13:$AA$512=$AA$5),ROW($A$9:$A$508)-ROW($A$9)+1,""),ROWS(G$9:G110)),,1))</f>
        <v/>
      </c>
      <c r="H110" s="59" t="str">
        <f t="array" ref="H110">IF(ROWS(H$9:H110)&gt;$U$5,"",INDEX(AC$13:AC$512,SMALL(IF(($AA$13:$AA$512=$AA$5),ROW($A$9:$A$508)-ROW($A$9)+1,""),ROWS(H$9:H110)),,1))</f>
        <v/>
      </c>
      <c r="I110" s="59" t="str">
        <f t="array" ref="I110">IF(ROWS(I$9:I110)&gt;$U$5,"",INDEX(AD$13:AD$512,SMALL(IF(($AA$13:$AA$512=$AA$5),ROW($A$9:$A$508)-ROW($A$9)+1,""),ROWS(I$9:I110)),,1))</f>
        <v/>
      </c>
      <c r="J110" s="105"/>
      <c r="K110" s="105"/>
      <c r="L110" s="105"/>
      <c r="M110" s="136"/>
      <c r="N110" s="44"/>
      <c r="O110" s="44"/>
      <c r="P110" s="44"/>
      <c r="Q110" s="44"/>
      <c r="R110" s="44"/>
      <c r="S110" s="44"/>
      <c r="T110" s="44">
        <f>Nut_StatusTool!A104</f>
        <v>98</v>
      </c>
      <c r="U110" s="44">
        <f>Nut_StatusTool!B104</f>
        <v>0</v>
      </c>
      <c r="V110" s="44">
        <f>Nut_StatusTool!C104</f>
        <v>0</v>
      </c>
      <c r="W110" s="44">
        <f>Nut_StatusTool!D104</f>
        <v>0</v>
      </c>
      <c r="X110" s="44">
        <f>Nut_StatusTool!F104</f>
        <v>0</v>
      </c>
      <c r="Y110" s="285" t="str">
        <f>Nut_StatusTool!K104</f>
        <v/>
      </c>
      <c r="Z110" s="44" t="str">
        <f>Nut_StatusTool!L104</f>
        <v/>
      </c>
      <c r="AA110" s="44" t="str">
        <f>Nut_StatusTool!M104</f>
        <v/>
      </c>
      <c r="AB110" s="44" t="str">
        <f>Nut_StatusTool!N104</f>
        <v/>
      </c>
      <c r="AC110" s="44">
        <f>Nut_StatusTool!I104</f>
        <v>0</v>
      </c>
      <c r="AD110" s="44">
        <f>Nut_StatusTool!J104</f>
        <v>0</v>
      </c>
    </row>
    <row r="111" spans="1:30" ht="20.100000000000001" customHeight="1">
      <c r="A111" s="59" t="str">
        <f t="array" ref="A111">IF(ROWS(A$9:A111)&gt;$U$5,"",INDEX(T$13:T$512,SMALL(IF(($AA$13:$AA$512=$AA$5),ROW($A$9:$A$508)-ROW($A$9)+1,""),ROWS(A$9:A111)),,1))</f>
        <v/>
      </c>
      <c r="B111" s="389" t="str">
        <f t="array" ref="B111">IF(ROWS(B$9:B111)&gt;$U$5,"",INDEX(U$13:U$512,SMALL(IF(($AA$13:$AA$512=$AA$5),ROW($A$9:$A$508)-ROW($A$9)+1,""),ROWS(B$9:B111)),,1))</f>
        <v/>
      </c>
      <c r="C111" s="389" t="str">
        <f t="array" ref="C111">IF(ROWS(C$9:C111)&gt;$U$5,"",INDEX(V$13:V$512,SMALL(IF(($AA$13:$AA$512=$AA$5),ROW($A$9:$A$508)-ROW($A$9)+1,""),ROWS(C$9:C111)),,1))</f>
        <v/>
      </c>
      <c r="D111" s="309" t="str">
        <f t="array" ref="D111">IF(ROWS(D$9:D111)&gt;$U$5,"",INDEX(W$13:W$512,SMALL(IF(($AA$13:$AA$512=$AA$5),ROW($A$9:$A$508)-ROW($A$9)+1,""),ROWS(D$9:D111)),,1))</f>
        <v/>
      </c>
      <c r="E111" s="59" t="str">
        <f t="array" ref="E111">IF(ROWS(E$9:E111)&gt;$U$5,"",INDEX(X$13:X$512,SMALL(IF(($AA$13:$AA$512=$AA$5),ROW($A$9:$A$508)-ROW($A$9)+1,""),ROWS(E$9:E111)),,1))</f>
        <v/>
      </c>
      <c r="F111" s="59" t="str">
        <f t="array" ref="F111">IF(ROWS(F$9:F111)&gt;$U$5,"",INDEX(Y$13:Y$512,SMALL(IF(($AA$13:$AA$512=$AA$5),ROW($A$9:$A$508)-ROW($A$9)+1,""),ROWS(F$9:F111)),,1))</f>
        <v/>
      </c>
      <c r="G111" s="59" t="str">
        <f t="array" ref="G111">IF(ROWS(G$9:G111)&gt;$U$5,"",INDEX(AA$13:AA$512,SMALL(IF(($AA$13:$AA$512=$AA$5),ROW($A$9:$A$508)-ROW($A$9)+1,""),ROWS(G$9:G111)),,1))</f>
        <v/>
      </c>
      <c r="H111" s="59" t="str">
        <f t="array" ref="H111">IF(ROWS(H$9:H111)&gt;$U$5,"",INDEX(AC$13:AC$512,SMALL(IF(($AA$13:$AA$512=$AA$5),ROW($A$9:$A$508)-ROW($A$9)+1,""),ROWS(H$9:H111)),,1))</f>
        <v/>
      </c>
      <c r="I111" s="59" t="str">
        <f t="array" ref="I111">IF(ROWS(I$9:I111)&gt;$U$5,"",INDEX(AD$13:AD$512,SMALL(IF(($AA$13:$AA$512=$AA$5),ROW($A$9:$A$508)-ROW($A$9)+1,""),ROWS(I$9:I111)),,1))</f>
        <v/>
      </c>
      <c r="J111" s="105"/>
      <c r="K111" s="105"/>
      <c r="L111" s="105"/>
      <c r="M111" s="136"/>
      <c r="N111" s="44"/>
      <c r="O111" s="44"/>
      <c r="P111" s="44"/>
      <c r="Q111" s="44"/>
      <c r="R111" s="44"/>
      <c r="S111" s="44"/>
      <c r="T111" s="44">
        <f>Nut_StatusTool!A105</f>
        <v>99</v>
      </c>
      <c r="U111" s="44">
        <f>Nut_StatusTool!B105</f>
        <v>0</v>
      </c>
      <c r="V111" s="44">
        <f>Nut_StatusTool!C105</f>
        <v>0</v>
      </c>
      <c r="W111" s="44">
        <f>Nut_StatusTool!D105</f>
        <v>0</v>
      </c>
      <c r="X111" s="44">
        <f>Nut_StatusTool!F105</f>
        <v>0</v>
      </c>
      <c r="Y111" s="285" t="str">
        <f>Nut_StatusTool!K105</f>
        <v/>
      </c>
      <c r="Z111" s="44" t="str">
        <f>Nut_StatusTool!L105</f>
        <v/>
      </c>
      <c r="AA111" s="44" t="str">
        <f>Nut_StatusTool!M105</f>
        <v/>
      </c>
      <c r="AB111" s="44" t="str">
        <f>Nut_StatusTool!N105</f>
        <v/>
      </c>
      <c r="AC111" s="44">
        <f>Nut_StatusTool!I105</f>
        <v>0</v>
      </c>
      <c r="AD111" s="44">
        <f>Nut_StatusTool!J105</f>
        <v>0</v>
      </c>
    </row>
    <row r="112" spans="1:30" ht="20.100000000000001" customHeight="1">
      <c r="A112" s="59" t="str">
        <f t="array" ref="A112">IF(ROWS(A$9:A112)&gt;$U$5,"",INDEX(T$13:T$512,SMALL(IF(($AA$13:$AA$512=$AA$5),ROW($A$9:$A$508)-ROW($A$9)+1,""),ROWS(A$9:A112)),,1))</f>
        <v/>
      </c>
      <c r="B112" s="389" t="str">
        <f t="array" ref="B112">IF(ROWS(B$9:B112)&gt;$U$5,"",INDEX(U$13:U$512,SMALL(IF(($AA$13:$AA$512=$AA$5),ROW($A$9:$A$508)-ROW($A$9)+1,""),ROWS(B$9:B112)),,1))</f>
        <v/>
      </c>
      <c r="C112" s="389" t="str">
        <f t="array" ref="C112">IF(ROWS(C$9:C112)&gt;$U$5,"",INDEX(V$13:V$512,SMALL(IF(($AA$13:$AA$512=$AA$5),ROW($A$9:$A$508)-ROW($A$9)+1,""),ROWS(C$9:C112)),,1))</f>
        <v/>
      </c>
      <c r="D112" s="309" t="str">
        <f t="array" ref="D112">IF(ROWS(D$9:D112)&gt;$U$5,"",INDEX(W$13:W$512,SMALL(IF(($AA$13:$AA$512=$AA$5),ROW($A$9:$A$508)-ROW($A$9)+1,""),ROWS(D$9:D112)),,1))</f>
        <v/>
      </c>
      <c r="E112" s="59" t="str">
        <f t="array" ref="E112">IF(ROWS(E$9:E112)&gt;$U$5,"",INDEX(X$13:X$512,SMALL(IF(($AA$13:$AA$512=$AA$5),ROW($A$9:$A$508)-ROW($A$9)+1,""),ROWS(E$9:E112)),,1))</f>
        <v/>
      </c>
      <c r="F112" s="59" t="str">
        <f t="array" ref="F112">IF(ROWS(F$9:F112)&gt;$U$5,"",INDEX(Y$13:Y$512,SMALL(IF(($AA$13:$AA$512=$AA$5),ROW($A$9:$A$508)-ROW($A$9)+1,""),ROWS(F$9:F112)),,1))</f>
        <v/>
      </c>
      <c r="G112" s="59" t="str">
        <f t="array" ref="G112">IF(ROWS(G$9:G112)&gt;$U$5,"",INDEX(AA$13:AA$512,SMALL(IF(($AA$13:$AA$512=$AA$5),ROW($A$9:$A$508)-ROW($A$9)+1,""),ROWS(G$9:G112)),,1))</f>
        <v/>
      </c>
      <c r="H112" s="59" t="str">
        <f t="array" ref="H112">IF(ROWS(H$9:H112)&gt;$U$5,"",INDEX(AC$13:AC$512,SMALL(IF(($AA$13:$AA$512=$AA$5),ROW($A$9:$A$508)-ROW($A$9)+1,""),ROWS(H$9:H112)),,1))</f>
        <v/>
      </c>
      <c r="I112" s="59" t="str">
        <f t="array" ref="I112">IF(ROWS(I$9:I112)&gt;$U$5,"",INDEX(AD$13:AD$512,SMALL(IF(($AA$13:$AA$512=$AA$5),ROW($A$9:$A$508)-ROW($A$9)+1,""),ROWS(I$9:I112)),,1))</f>
        <v/>
      </c>
      <c r="J112" s="105"/>
      <c r="K112" s="105"/>
      <c r="L112" s="105"/>
      <c r="M112" s="136"/>
      <c r="N112" s="44"/>
      <c r="O112" s="44"/>
      <c r="P112" s="44"/>
      <c r="Q112" s="44"/>
      <c r="R112" s="44"/>
      <c r="S112" s="44"/>
      <c r="T112" s="44">
        <f>Nut_StatusTool!A106</f>
        <v>100</v>
      </c>
      <c r="U112" s="44">
        <f>Nut_StatusTool!B106</f>
        <v>0</v>
      </c>
      <c r="V112" s="44">
        <f>Nut_StatusTool!C106</f>
        <v>0</v>
      </c>
      <c r="W112" s="44">
        <f>Nut_StatusTool!D106</f>
        <v>0</v>
      </c>
      <c r="X112" s="44">
        <f>Nut_StatusTool!F106</f>
        <v>0</v>
      </c>
      <c r="Y112" s="285" t="str">
        <f>Nut_StatusTool!K106</f>
        <v/>
      </c>
      <c r="Z112" s="44" t="str">
        <f>Nut_StatusTool!L106</f>
        <v/>
      </c>
      <c r="AA112" s="44" t="str">
        <f>Nut_StatusTool!M106</f>
        <v/>
      </c>
      <c r="AB112" s="44" t="str">
        <f>Nut_StatusTool!N106</f>
        <v/>
      </c>
      <c r="AC112" s="44">
        <f>Nut_StatusTool!I106</f>
        <v>0</v>
      </c>
      <c r="AD112" s="44">
        <f>Nut_StatusTool!J106</f>
        <v>0</v>
      </c>
    </row>
    <row r="113" spans="1:30" ht="20.100000000000001" customHeight="1">
      <c r="A113" s="59" t="str">
        <f t="array" ref="A113">IF(ROWS(A$9:A113)&gt;$U$5,"",INDEX(T$13:T$512,SMALL(IF(($AA$13:$AA$512=$AA$5),ROW($A$9:$A$508)-ROW($A$9)+1,""),ROWS(A$9:A113)),,1))</f>
        <v/>
      </c>
      <c r="B113" s="389" t="str">
        <f t="array" ref="B113">IF(ROWS(B$9:B113)&gt;$U$5,"",INDEX(U$13:U$512,SMALL(IF(($AA$13:$AA$512=$AA$5),ROW($A$9:$A$508)-ROW($A$9)+1,""),ROWS(B$9:B113)),,1))</f>
        <v/>
      </c>
      <c r="C113" s="389" t="str">
        <f t="array" ref="C113">IF(ROWS(C$9:C113)&gt;$U$5,"",INDEX(V$13:V$512,SMALL(IF(($AA$13:$AA$512=$AA$5),ROW($A$9:$A$508)-ROW($A$9)+1,""),ROWS(C$9:C113)),,1))</f>
        <v/>
      </c>
      <c r="D113" s="309" t="str">
        <f t="array" ref="D113">IF(ROWS(D$9:D113)&gt;$U$5,"",INDEX(W$13:W$512,SMALL(IF(($AA$13:$AA$512=$AA$5),ROW($A$9:$A$508)-ROW($A$9)+1,""),ROWS(D$9:D113)),,1))</f>
        <v/>
      </c>
      <c r="E113" s="59" t="str">
        <f t="array" ref="E113">IF(ROWS(E$9:E113)&gt;$U$5,"",INDEX(X$13:X$512,SMALL(IF(($AA$13:$AA$512=$AA$5),ROW($A$9:$A$508)-ROW($A$9)+1,""),ROWS(E$9:E113)),,1))</f>
        <v/>
      </c>
      <c r="F113" s="59" t="str">
        <f t="array" ref="F113">IF(ROWS(F$9:F113)&gt;$U$5,"",INDEX(Y$13:Y$512,SMALL(IF(($AA$13:$AA$512=$AA$5),ROW($A$9:$A$508)-ROW($A$9)+1,""),ROWS(F$9:F113)),,1))</f>
        <v/>
      </c>
      <c r="G113" s="59" t="str">
        <f t="array" ref="G113">IF(ROWS(G$9:G113)&gt;$U$5,"",INDEX(AA$13:AA$512,SMALL(IF(($AA$13:$AA$512=$AA$5),ROW($A$9:$A$508)-ROW($A$9)+1,""),ROWS(G$9:G113)),,1))</f>
        <v/>
      </c>
      <c r="H113" s="59" t="str">
        <f t="array" ref="H113">IF(ROWS(H$9:H113)&gt;$U$5,"",INDEX(AC$13:AC$512,SMALL(IF(($AA$13:$AA$512=$AA$5),ROW($A$9:$A$508)-ROW($A$9)+1,""),ROWS(H$9:H113)),,1))</f>
        <v/>
      </c>
      <c r="I113" s="59" t="str">
        <f t="array" ref="I113">IF(ROWS(I$9:I113)&gt;$U$5,"",INDEX(AD$13:AD$512,SMALL(IF(($AA$13:$AA$512=$AA$5),ROW($A$9:$A$508)-ROW($A$9)+1,""),ROWS(I$9:I113)),,1))</f>
        <v/>
      </c>
      <c r="J113" s="105"/>
      <c r="K113" s="105"/>
      <c r="L113" s="105"/>
      <c r="M113" s="136"/>
      <c r="N113" s="44"/>
      <c r="O113" s="44"/>
      <c r="P113" s="44"/>
      <c r="Q113" s="44"/>
      <c r="R113" s="44"/>
      <c r="S113" s="44"/>
      <c r="T113" s="44">
        <f>Nut_StatusTool!A107</f>
        <v>101</v>
      </c>
      <c r="U113" s="44">
        <f>Nut_StatusTool!B107</f>
        <v>0</v>
      </c>
      <c r="V113" s="44">
        <f>Nut_StatusTool!C107</f>
        <v>0</v>
      </c>
      <c r="W113" s="44">
        <f>Nut_StatusTool!D107</f>
        <v>0</v>
      </c>
      <c r="X113" s="44">
        <f>Nut_StatusTool!F107</f>
        <v>0</v>
      </c>
      <c r="Y113" s="285" t="str">
        <f>Nut_StatusTool!K107</f>
        <v/>
      </c>
      <c r="Z113" s="44" t="str">
        <f>Nut_StatusTool!L107</f>
        <v/>
      </c>
      <c r="AA113" s="44" t="str">
        <f>Nut_StatusTool!M107</f>
        <v/>
      </c>
      <c r="AB113" s="44" t="str">
        <f>Nut_StatusTool!N107</f>
        <v/>
      </c>
      <c r="AC113" s="44">
        <f>Nut_StatusTool!I107</f>
        <v>0</v>
      </c>
      <c r="AD113" s="44">
        <f>Nut_StatusTool!J107</f>
        <v>0</v>
      </c>
    </row>
    <row r="114" spans="1:30" ht="20.100000000000001" customHeight="1">
      <c r="A114" s="59" t="str">
        <f t="array" ref="A114">IF(ROWS(A$9:A114)&gt;$U$5,"",INDEX(T$13:T$512,SMALL(IF(($AA$13:$AA$512=$AA$5),ROW($A$9:$A$508)-ROW($A$9)+1,""),ROWS(A$9:A114)),,1))</f>
        <v/>
      </c>
      <c r="B114" s="389" t="str">
        <f t="array" ref="B114">IF(ROWS(B$9:B114)&gt;$U$5,"",INDEX(U$13:U$512,SMALL(IF(($AA$13:$AA$512=$AA$5),ROW($A$9:$A$508)-ROW($A$9)+1,""),ROWS(B$9:B114)),,1))</f>
        <v/>
      </c>
      <c r="C114" s="389" t="str">
        <f t="array" ref="C114">IF(ROWS(C$9:C114)&gt;$U$5,"",INDEX(V$13:V$512,SMALL(IF(($AA$13:$AA$512=$AA$5),ROW($A$9:$A$508)-ROW($A$9)+1,""),ROWS(C$9:C114)),,1))</f>
        <v/>
      </c>
      <c r="D114" s="309" t="str">
        <f t="array" ref="D114">IF(ROWS(D$9:D114)&gt;$U$5,"",INDEX(W$13:W$512,SMALL(IF(($AA$13:$AA$512=$AA$5),ROW($A$9:$A$508)-ROW($A$9)+1,""),ROWS(D$9:D114)),,1))</f>
        <v/>
      </c>
      <c r="E114" s="59" t="str">
        <f t="array" ref="E114">IF(ROWS(E$9:E114)&gt;$U$5,"",INDEX(X$13:X$512,SMALL(IF(($AA$13:$AA$512=$AA$5),ROW($A$9:$A$508)-ROW($A$9)+1,""),ROWS(E$9:E114)),,1))</f>
        <v/>
      </c>
      <c r="F114" s="59" t="str">
        <f t="array" ref="F114">IF(ROWS(F$9:F114)&gt;$U$5,"",INDEX(Y$13:Y$512,SMALL(IF(($AA$13:$AA$512=$AA$5),ROW($A$9:$A$508)-ROW($A$9)+1,""),ROWS(F$9:F114)),,1))</f>
        <v/>
      </c>
      <c r="G114" s="59" t="str">
        <f t="array" ref="G114">IF(ROWS(G$9:G114)&gt;$U$5,"",INDEX(AA$13:AA$512,SMALL(IF(($AA$13:$AA$512=$AA$5),ROW($A$9:$A$508)-ROW($A$9)+1,""),ROWS(G$9:G114)),,1))</f>
        <v/>
      </c>
      <c r="H114" s="59" t="str">
        <f t="array" ref="H114">IF(ROWS(H$9:H114)&gt;$U$5,"",INDEX(AC$13:AC$512,SMALL(IF(($AA$13:$AA$512=$AA$5),ROW($A$9:$A$508)-ROW($A$9)+1,""),ROWS(H$9:H114)),,1))</f>
        <v/>
      </c>
      <c r="I114" s="59" t="str">
        <f t="array" ref="I114">IF(ROWS(I$9:I114)&gt;$U$5,"",INDEX(AD$13:AD$512,SMALL(IF(($AA$13:$AA$512=$AA$5),ROW($A$9:$A$508)-ROW($A$9)+1,""),ROWS(I$9:I114)),,1))</f>
        <v/>
      </c>
      <c r="J114" s="105"/>
      <c r="K114" s="105"/>
      <c r="L114" s="105"/>
      <c r="M114" s="136"/>
      <c r="N114" s="44"/>
      <c r="O114" s="44"/>
      <c r="P114" s="44"/>
      <c r="Q114" s="44"/>
      <c r="R114" s="44"/>
      <c r="S114" s="44"/>
      <c r="T114" s="44">
        <f>Nut_StatusTool!A108</f>
        <v>102</v>
      </c>
      <c r="U114" s="44">
        <f>Nut_StatusTool!B108</f>
        <v>0</v>
      </c>
      <c r="V114" s="44">
        <f>Nut_StatusTool!C108</f>
        <v>0</v>
      </c>
      <c r="W114" s="44">
        <f>Nut_StatusTool!D108</f>
        <v>0</v>
      </c>
      <c r="X114" s="44">
        <f>Nut_StatusTool!F108</f>
        <v>0</v>
      </c>
      <c r="Y114" s="285" t="str">
        <f>Nut_StatusTool!K108</f>
        <v/>
      </c>
      <c r="Z114" s="44" t="str">
        <f>Nut_StatusTool!L108</f>
        <v/>
      </c>
      <c r="AA114" s="44" t="str">
        <f>Nut_StatusTool!M108</f>
        <v/>
      </c>
      <c r="AB114" s="44" t="str">
        <f>Nut_StatusTool!N108</f>
        <v/>
      </c>
      <c r="AC114" s="44">
        <f>Nut_StatusTool!I108</f>
        <v>0</v>
      </c>
      <c r="AD114" s="44">
        <f>Nut_StatusTool!J108</f>
        <v>0</v>
      </c>
    </row>
    <row r="115" spans="1:30" ht="20.100000000000001" customHeight="1">
      <c r="A115" s="59" t="str">
        <f t="array" ref="A115">IF(ROWS(A$9:A115)&gt;$U$5,"",INDEX(T$13:T$512,SMALL(IF(($AA$13:$AA$512=$AA$5),ROW($A$9:$A$508)-ROW($A$9)+1,""),ROWS(A$9:A115)),,1))</f>
        <v/>
      </c>
      <c r="B115" s="389" t="str">
        <f t="array" ref="B115">IF(ROWS(B$9:B115)&gt;$U$5,"",INDEX(U$13:U$512,SMALL(IF(($AA$13:$AA$512=$AA$5),ROW($A$9:$A$508)-ROW($A$9)+1,""),ROWS(B$9:B115)),,1))</f>
        <v/>
      </c>
      <c r="C115" s="389" t="str">
        <f t="array" ref="C115">IF(ROWS(C$9:C115)&gt;$U$5,"",INDEX(V$13:V$512,SMALL(IF(($AA$13:$AA$512=$AA$5),ROW($A$9:$A$508)-ROW($A$9)+1,""),ROWS(C$9:C115)),,1))</f>
        <v/>
      </c>
      <c r="D115" s="309" t="str">
        <f t="array" ref="D115">IF(ROWS(D$9:D115)&gt;$U$5,"",INDEX(W$13:W$512,SMALL(IF(($AA$13:$AA$512=$AA$5),ROW($A$9:$A$508)-ROW($A$9)+1,""),ROWS(D$9:D115)),,1))</f>
        <v/>
      </c>
      <c r="E115" s="59" t="str">
        <f t="array" ref="E115">IF(ROWS(E$9:E115)&gt;$U$5,"",INDEX(X$13:X$512,SMALL(IF(($AA$13:$AA$512=$AA$5),ROW($A$9:$A$508)-ROW($A$9)+1,""),ROWS(E$9:E115)),,1))</f>
        <v/>
      </c>
      <c r="F115" s="59" t="str">
        <f t="array" ref="F115">IF(ROWS(F$9:F115)&gt;$U$5,"",INDEX(Y$13:Y$512,SMALL(IF(($AA$13:$AA$512=$AA$5),ROW($A$9:$A$508)-ROW($A$9)+1,""),ROWS(F$9:F115)),,1))</f>
        <v/>
      </c>
      <c r="G115" s="59" t="str">
        <f t="array" ref="G115">IF(ROWS(G$9:G115)&gt;$U$5,"",INDEX(AA$13:AA$512,SMALL(IF(($AA$13:$AA$512=$AA$5),ROW($A$9:$A$508)-ROW($A$9)+1,""),ROWS(G$9:G115)),,1))</f>
        <v/>
      </c>
      <c r="H115" s="59" t="str">
        <f t="array" ref="H115">IF(ROWS(H$9:H115)&gt;$U$5,"",INDEX(AC$13:AC$512,SMALL(IF(($AA$13:$AA$512=$AA$5),ROW($A$9:$A$508)-ROW($A$9)+1,""),ROWS(H$9:H115)),,1))</f>
        <v/>
      </c>
      <c r="I115" s="59" t="str">
        <f t="array" ref="I115">IF(ROWS(I$9:I115)&gt;$U$5,"",INDEX(AD$13:AD$512,SMALL(IF(($AA$13:$AA$512=$AA$5),ROW($A$9:$A$508)-ROW($A$9)+1,""),ROWS(I$9:I115)),,1))</f>
        <v/>
      </c>
      <c r="J115" s="105"/>
      <c r="K115" s="105"/>
      <c r="L115" s="105"/>
      <c r="M115" s="136"/>
      <c r="N115" s="44"/>
      <c r="O115" s="44"/>
      <c r="P115" s="44"/>
      <c r="Q115" s="44"/>
      <c r="R115" s="44"/>
      <c r="S115" s="44"/>
      <c r="T115" s="44">
        <f>Nut_StatusTool!A109</f>
        <v>103</v>
      </c>
      <c r="U115" s="44">
        <f>Nut_StatusTool!B109</f>
        <v>0</v>
      </c>
      <c r="V115" s="44">
        <f>Nut_StatusTool!C109</f>
        <v>0</v>
      </c>
      <c r="W115" s="44">
        <f>Nut_StatusTool!D109</f>
        <v>0</v>
      </c>
      <c r="X115" s="44">
        <f>Nut_StatusTool!F109</f>
        <v>0</v>
      </c>
      <c r="Y115" s="285" t="str">
        <f>Nut_StatusTool!K109</f>
        <v/>
      </c>
      <c r="Z115" s="44" t="str">
        <f>Nut_StatusTool!L109</f>
        <v/>
      </c>
      <c r="AA115" s="44" t="str">
        <f>Nut_StatusTool!M109</f>
        <v/>
      </c>
      <c r="AB115" s="44" t="str">
        <f>Nut_StatusTool!N109</f>
        <v/>
      </c>
      <c r="AC115" s="44">
        <f>Nut_StatusTool!I109</f>
        <v>0</v>
      </c>
      <c r="AD115" s="44">
        <f>Nut_StatusTool!J109</f>
        <v>0</v>
      </c>
    </row>
    <row r="116" spans="1:30" ht="20.100000000000001" customHeight="1">
      <c r="A116" s="59" t="str">
        <f t="array" ref="A116">IF(ROWS(A$9:A116)&gt;$U$5,"",INDEX(T$13:T$512,SMALL(IF(($AA$13:$AA$512=$AA$5),ROW($A$9:$A$508)-ROW($A$9)+1,""),ROWS(A$9:A116)),,1))</f>
        <v/>
      </c>
      <c r="B116" s="389" t="str">
        <f t="array" ref="B116">IF(ROWS(B$9:B116)&gt;$U$5,"",INDEX(U$13:U$512,SMALL(IF(($AA$13:$AA$512=$AA$5),ROW($A$9:$A$508)-ROW($A$9)+1,""),ROWS(B$9:B116)),,1))</f>
        <v/>
      </c>
      <c r="C116" s="389" t="str">
        <f t="array" ref="C116">IF(ROWS(C$9:C116)&gt;$U$5,"",INDEX(V$13:V$512,SMALL(IF(($AA$13:$AA$512=$AA$5),ROW($A$9:$A$508)-ROW($A$9)+1,""),ROWS(C$9:C116)),,1))</f>
        <v/>
      </c>
      <c r="D116" s="309" t="str">
        <f t="array" ref="D116">IF(ROWS(D$9:D116)&gt;$U$5,"",INDEX(W$13:W$512,SMALL(IF(($AA$13:$AA$512=$AA$5),ROW($A$9:$A$508)-ROW($A$9)+1,""),ROWS(D$9:D116)),,1))</f>
        <v/>
      </c>
      <c r="E116" s="59" t="str">
        <f t="array" ref="E116">IF(ROWS(E$9:E116)&gt;$U$5,"",INDEX(X$13:X$512,SMALL(IF(($AA$13:$AA$512=$AA$5),ROW($A$9:$A$508)-ROW($A$9)+1,""),ROWS(E$9:E116)),,1))</f>
        <v/>
      </c>
      <c r="F116" s="59" t="str">
        <f t="array" ref="F116">IF(ROWS(F$9:F116)&gt;$U$5,"",INDEX(Y$13:Y$512,SMALL(IF(($AA$13:$AA$512=$AA$5),ROW($A$9:$A$508)-ROW($A$9)+1,""),ROWS(F$9:F116)),,1))</f>
        <v/>
      </c>
      <c r="G116" s="59" t="str">
        <f t="array" ref="G116">IF(ROWS(G$9:G116)&gt;$U$5,"",INDEX(AA$13:AA$512,SMALL(IF(($AA$13:$AA$512=$AA$5),ROW($A$9:$A$508)-ROW($A$9)+1,""),ROWS(G$9:G116)),,1))</f>
        <v/>
      </c>
      <c r="H116" s="59" t="str">
        <f t="array" ref="H116">IF(ROWS(H$9:H116)&gt;$U$5,"",INDEX(AC$13:AC$512,SMALL(IF(($AA$13:$AA$512=$AA$5),ROW($A$9:$A$508)-ROW($A$9)+1,""),ROWS(H$9:H116)),,1))</f>
        <v/>
      </c>
      <c r="I116" s="59" t="str">
        <f t="array" ref="I116">IF(ROWS(I$9:I116)&gt;$U$5,"",INDEX(AD$13:AD$512,SMALL(IF(($AA$13:$AA$512=$AA$5),ROW($A$9:$A$508)-ROW($A$9)+1,""),ROWS(I$9:I116)),,1))</f>
        <v/>
      </c>
      <c r="J116" s="105"/>
      <c r="K116" s="105"/>
      <c r="L116" s="105"/>
      <c r="M116" s="136"/>
      <c r="N116" s="44"/>
      <c r="O116" s="44"/>
      <c r="P116" s="44"/>
      <c r="Q116" s="44"/>
      <c r="R116" s="44"/>
      <c r="S116" s="44"/>
      <c r="T116" s="44">
        <f>Nut_StatusTool!A110</f>
        <v>104</v>
      </c>
      <c r="U116" s="44">
        <f>Nut_StatusTool!B110</f>
        <v>0</v>
      </c>
      <c r="V116" s="44">
        <f>Nut_StatusTool!C110</f>
        <v>0</v>
      </c>
      <c r="W116" s="44">
        <f>Nut_StatusTool!D110</f>
        <v>0</v>
      </c>
      <c r="X116" s="44">
        <f>Nut_StatusTool!F110</f>
        <v>0</v>
      </c>
      <c r="Y116" s="285" t="str">
        <f>Nut_StatusTool!K110</f>
        <v/>
      </c>
      <c r="Z116" s="44" t="str">
        <f>Nut_StatusTool!L110</f>
        <v/>
      </c>
      <c r="AA116" s="44" t="str">
        <f>Nut_StatusTool!M110</f>
        <v/>
      </c>
      <c r="AB116" s="44" t="str">
        <f>Nut_StatusTool!N110</f>
        <v/>
      </c>
      <c r="AC116" s="44">
        <f>Nut_StatusTool!I110</f>
        <v>0</v>
      </c>
      <c r="AD116" s="44">
        <f>Nut_StatusTool!J110</f>
        <v>0</v>
      </c>
    </row>
    <row r="117" spans="1:30" ht="20.100000000000001" customHeight="1">
      <c r="A117" s="59" t="str">
        <f t="array" ref="A117">IF(ROWS(A$9:A117)&gt;$U$5,"",INDEX(T$13:T$512,SMALL(IF(($AA$13:$AA$512=$AA$5),ROW($A$9:$A$508)-ROW($A$9)+1,""),ROWS(A$9:A117)),,1))</f>
        <v/>
      </c>
      <c r="B117" s="389" t="str">
        <f t="array" ref="B117">IF(ROWS(B$9:B117)&gt;$U$5,"",INDEX(U$13:U$512,SMALL(IF(($AA$13:$AA$512=$AA$5),ROW($A$9:$A$508)-ROW($A$9)+1,""),ROWS(B$9:B117)),,1))</f>
        <v/>
      </c>
      <c r="C117" s="389" t="str">
        <f t="array" ref="C117">IF(ROWS(C$9:C117)&gt;$U$5,"",INDEX(V$13:V$512,SMALL(IF(($AA$13:$AA$512=$AA$5),ROW($A$9:$A$508)-ROW($A$9)+1,""),ROWS(C$9:C117)),,1))</f>
        <v/>
      </c>
      <c r="D117" s="309" t="str">
        <f t="array" ref="D117">IF(ROWS(D$9:D117)&gt;$U$5,"",INDEX(W$13:W$512,SMALL(IF(($AA$13:$AA$512=$AA$5),ROW($A$9:$A$508)-ROW($A$9)+1,""),ROWS(D$9:D117)),,1))</f>
        <v/>
      </c>
      <c r="E117" s="59" t="str">
        <f t="array" ref="E117">IF(ROWS(E$9:E117)&gt;$U$5,"",INDEX(X$13:X$512,SMALL(IF(($AA$13:$AA$512=$AA$5),ROW($A$9:$A$508)-ROW($A$9)+1,""),ROWS(E$9:E117)),,1))</f>
        <v/>
      </c>
      <c r="F117" s="59" t="str">
        <f t="array" ref="F117">IF(ROWS(F$9:F117)&gt;$U$5,"",INDEX(Y$13:Y$512,SMALL(IF(($AA$13:$AA$512=$AA$5),ROW($A$9:$A$508)-ROW($A$9)+1,""),ROWS(F$9:F117)),,1))</f>
        <v/>
      </c>
      <c r="G117" s="59" t="str">
        <f t="array" ref="G117">IF(ROWS(G$9:G117)&gt;$U$5,"",INDEX(AA$13:AA$512,SMALL(IF(($AA$13:$AA$512=$AA$5),ROW($A$9:$A$508)-ROW($A$9)+1,""),ROWS(G$9:G117)),,1))</f>
        <v/>
      </c>
      <c r="H117" s="59" t="str">
        <f t="array" ref="H117">IF(ROWS(H$9:H117)&gt;$U$5,"",INDEX(AC$13:AC$512,SMALL(IF(($AA$13:$AA$512=$AA$5),ROW($A$9:$A$508)-ROW($A$9)+1,""),ROWS(H$9:H117)),,1))</f>
        <v/>
      </c>
      <c r="I117" s="59" t="str">
        <f t="array" ref="I117">IF(ROWS(I$9:I117)&gt;$U$5,"",INDEX(AD$13:AD$512,SMALL(IF(($AA$13:$AA$512=$AA$5),ROW($A$9:$A$508)-ROW($A$9)+1,""),ROWS(I$9:I117)),,1))</f>
        <v/>
      </c>
      <c r="J117" s="105"/>
      <c r="K117" s="105"/>
      <c r="L117" s="105"/>
      <c r="M117" s="136"/>
      <c r="N117" s="44"/>
      <c r="O117" s="44"/>
      <c r="P117" s="44"/>
      <c r="Q117" s="44"/>
      <c r="R117" s="44"/>
      <c r="S117" s="44"/>
      <c r="T117" s="44">
        <f>Nut_StatusTool!A111</f>
        <v>105</v>
      </c>
      <c r="U117" s="44">
        <f>Nut_StatusTool!B111</f>
        <v>0</v>
      </c>
      <c r="V117" s="44">
        <f>Nut_StatusTool!C111</f>
        <v>0</v>
      </c>
      <c r="W117" s="44">
        <f>Nut_StatusTool!D111</f>
        <v>0</v>
      </c>
      <c r="X117" s="44">
        <f>Nut_StatusTool!F111</f>
        <v>0</v>
      </c>
      <c r="Y117" s="285" t="str">
        <f>Nut_StatusTool!K111</f>
        <v/>
      </c>
      <c r="Z117" s="44" t="str">
        <f>Nut_StatusTool!L111</f>
        <v/>
      </c>
      <c r="AA117" s="44" t="str">
        <f>Nut_StatusTool!M111</f>
        <v/>
      </c>
      <c r="AB117" s="44" t="str">
        <f>Nut_StatusTool!N111</f>
        <v/>
      </c>
      <c r="AC117" s="44">
        <f>Nut_StatusTool!I111</f>
        <v>0</v>
      </c>
      <c r="AD117" s="44">
        <f>Nut_StatusTool!J111</f>
        <v>0</v>
      </c>
    </row>
    <row r="118" spans="1:30" ht="20.100000000000001" customHeight="1">
      <c r="A118" s="59" t="str">
        <f t="array" ref="A118">IF(ROWS(A$9:A118)&gt;$U$5,"",INDEX(T$13:T$512,SMALL(IF(($AA$13:$AA$512=$AA$5),ROW($A$9:$A$508)-ROW($A$9)+1,""),ROWS(A$9:A118)),,1))</f>
        <v/>
      </c>
      <c r="B118" s="389" t="str">
        <f t="array" ref="B118">IF(ROWS(B$9:B118)&gt;$U$5,"",INDEX(U$13:U$512,SMALL(IF(($AA$13:$AA$512=$AA$5),ROW($A$9:$A$508)-ROW($A$9)+1,""),ROWS(B$9:B118)),,1))</f>
        <v/>
      </c>
      <c r="C118" s="389" t="str">
        <f t="array" ref="C118">IF(ROWS(C$9:C118)&gt;$U$5,"",INDEX(V$13:V$512,SMALL(IF(($AA$13:$AA$512=$AA$5),ROW($A$9:$A$508)-ROW($A$9)+1,""),ROWS(C$9:C118)),,1))</f>
        <v/>
      </c>
      <c r="D118" s="309" t="str">
        <f t="array" ref="D118">IF(ROWS(D$9:D118)&gt;$U$5,"",INDEX(W$13:W$512,SMALL(IF(($AA$13:$AA$512=$AA$5),ROW($A$9:$A$508)-ROW($A$9)+1,""),ROWS(D$9:D118)),,1))</f>
        <v/>
      </c>
      <c r="E118" s="59" t="str">
        <f t="array" ref="E118">IF(ROWS(E$9:E118)&gt;$U$5,"",INDEX(X$13:X$512,SMALL(IF(($AA$13:$AA$512=$AA$5),ROW($A$9:$A$508)-ROW($A$9)+1,""),ROWS(E$9:E118)),,1))</f>
        <v/>
      </c>
      <c r="F118" s="59" t="str">
        <f t="array" ref="F118">IF(ROWS(F$9:F118)&gt;$U$5,"",INDEX(Y$13:Y$512,SMALL(IF(($AA$13:$AA$512=$AA$5),ROW($A$9:$A$508)-ROW($A$9)+1,""),ROWS(F$9:F118)),,1))</f>
        <v/>
      </c>
      <c r="G118" s="59" t="str">
        <f t="array" ref="G118">IF(ROWS(G$9:G118)&gt;$U$5,"",INDEX(AA$13:AA$512,SMALL(IF(($AA$13:$AA$512=$AA$5),ROW($A$9:$A$508)-ROW($A$9)+1,""),ROWS(G$9:G118)),,1))</f>
        <v/>
      </c>
      <c r="H118" s="59" t="str">
        <f t="array" ref="H118">IF(ROWS(H$9:H118)&gt;$U$5,"",INDEX(AC$13:AC$512,SMALL(IF(($AA$13:$AA$512=$AA$5),ROW($A$9:$A$508)-ROW($A$9)+1,""),ROWS(H$9:H118)),,1))</f>
        <v/>
      </c>
      <c r="I118" s="59" t="str">
        <f t="array" ref="I118">IF(ROWS(I$9:I118)&gt;$U$5,"",INDEX(AD$13:AD$512,SMALL(IF(($AA$13:$AA$512=$AA$5),ROW($A$9:$A$508)-ROW($A$9)+1,""),ROWS(I$9:I118)),,1))</f>
        <v/>
      </c>
      <c r="J118" s="105"/>
      <c r="K118" s="105"/>
      <c r="L118" s="105"/>
      <c r="M118" s="136"/>
      <c r="N118" s="44"/>
      <c r="O118" s="44"/>
      <c r="P118" s="44"/>
      <c r="Q118" s="44"/>
      <c r="R118" s="44"/>
      <c r="S118" s="44"/>
      <c r="T118" s="44">
        <f>Nut_StatusTool!A112</f>
        <v>106</v>
      </c>
      <c r="U118" s="44">
        <f>Nut_StatusTool!B112</f>
        <v>0</v>
      </c>
      <c r="V118" s="44">
        <f>Nut_StatusTool!C112</f>
        <v>0</v>
      </c>
      <c r="W118" s="44">
        <f>Nut_StatusTool!D112</f>
        <v>0</v>
      </c>
      <c r="X118" s="44">
        <f>Nut_StatusTool!F112</f>
        <v>0</v>
      </c>
      <c r="Y118" s="285" t="str">
        <f>Nut_StatusTool!K112</f>
        <v/>
      </c>
      <c r="Z118" s="44" t="str">
        <f>Nut_StatusTool!L112</f>
        <v/>
      </c>
      <c r="AA118" s="44" t="str">
        <f>Nut_StatusTool!M112</f>
        <v/>
      </c>
      <c r="AB118" s="44" t="str">
        <f>Nut_StatusTool!N112</f>
        <v/>
      </c>
      <c r="AC118" s="44">
        <f>Nut_StatusTool!I112</f>
        <v>0</v>
      </c>
      <c r="AD118" s="44">
        <f>Nut_StatusTool!J112</f>
        <v>0</v>
      </c>
    </row>
    <row r="119" spans="1:30" ht="20.100000000000001" customHeight="1">
      <c r="A119" s="59" t="str">
        <f t="array" ref="A119">IF(ROWS(A$9:A119)&gt;$U$5,"",INDEX(T$13:T$512,SMALL(IF(($AA$13:$AA$512=$AA$5),ROW($A$9:$A$508)-ROW($A$9)+1,""),ROWS(A$9:A119)),,1))</f>
        <v/>
      </c>
      <c r="B119" s="389" t="str">
        <f t="array" ref="B119">IF(ROWS(B$9:B119)&gt;$U$5,"",INDEX(U$13:U$512,SMALL(IF(($AA$13:$AA$512=$AA$5),ROW($A$9:$A$508)-ROW($A$9)+1,""),ROWS(B$9:B119)),,1))</f>
        <v/>
      </c>
      <c r="C119" s="389" t="str">
        <f t="array" ref="C119">IF(ROWS(C$9:C119)&gt;$U$5,"",INDEX(V$13:V$512,SMALL(IF(($AA$13:$AA$512=$AA$5),ROW($A$9:$A$508)-ROW($A$9)+1,""),ROWS(C$9:C119)),,1))</f>
        <v/>
      </c>
      <c r="D119" s="309" t="str">
        <f t="array" ref="D119">IF(ROWS(D$9:D119)&gt;$U$5,"",INDEX(W$13:W$512,SMALL(IF(($AA$13:$AA$512=$AA$5),ROW($A$9:$A$508)-ROW($A$9)+1,""),ROWS(D$9:D119)),,1))</f>
        <v/>
      </c>
      <c r="E119" s="59" t="str">
        <f t="array" ref="E119">IF(ROWS(E$9:E119)&gt;$U$5,"",INDEX(X$13:X$512,SMALL(IF(($AA$13:$AA$512=$AA$5),ROW($A$9:$A$508)-ROW($A$9)+1,""),ROWS(E$9:E119)),,1))</f>
        <v/>
      </c>
      <c r="F119" s="59" t="str">
        <f t="array" ref="F119">IF(ROWS(F$9:F119)&gt;$U$5,"",INDEX(Y$13:Y$512,SMALL(IF(($AA$13:$AA$512=$AA$5),ROW($A$9:$A$508)-ROW($A$9)+1,""),ROWS(F$9:F119)),,1))</f>
        <v/>
      </c>
      <c r="G119" s="59" t="str">
        <f t="array" ref="G119">IF(ROWS(G$9:G119)&gt;$U$5,"",INDEX(AA$13:AA$512,SMALL(IF(($AA$13:$AA$512=$AA$5),ROW($A$9:$A$508)-ROW($A$9)+1,""),ROWS(G$9:G119)),,1))</f>
        <v/>
      </c>
      <c r="H119" s="59" t="str">
        <f t="array" ref="H119">IF(ROWS(H$9:H119)&gt;$U$5,"",INDEX(AC$13:AC$512,SMALL(IF(($AA$13:$AA$512=$AA$5),ROW($A$9:$A$508)-ROW($A$9)+1,""),ROWS(H$9:H119)),,1))</f>
        <v/>
      </c>
      <c r="I119" s="59" t="str">
        <f t="array" ref="I119">IF(ROWS(I$9:I119)&gt;$U$5,"",INDEX(AD$13:AD$512,SMALL(IF(($AA$13:$AA$512=$AA$5),ROW($A$9:$A$508)-ROW($A$9)+1,""),ROWS(I$9:I119)),,1))</f>
        <v/>
      </c>
      <c r="J119" s="105"/>
      <c r="K119" s="105"/>
      <c r="L119" s="105"/>
      <c r="M119" s="136"/>
      <c r="N119" s="44"/>
      <c r="O119" s="44"/>
      <c r="P119" s="44"/>
      <c r="Q119" s="44"/>
      <c r="R119" s="44"/>
      <c r="S119" s="44"/>
      <c r="T119" s="44">
        <f>Nut_StatusTool!A113</f>
        <v>107</v>
      </c>
      <c r="U119" s="44">
        <f>Nut_StatusTool!B113</f>
        <v>0</v>
      </c>
      <c r="V119" s="44">
        <f>Nut_StatusTool!C113</f>
        <v>0</v>
      </c>
      <c r="W119" s="44">
        <f>Nut_StatusTool!D113</f>
        <v>0</v>
      </c>
      <c r="X119" s="44">
        <f>Nut_StatusTool!F113</f>
        <v>0</v>
      </c>
      <c r="Y119" s="285" t="str">
        <f>Nut_StatusTool!K113</f>
        <v/>
      </c>
      <c r="Z119" s="44" t="str">
        <f>Nut_StatusTool!L113</f>
        <v/>
      </c>
      <c r="AA119" s="44" t="str">
        <f>Nut_StatusTool!M113</f>
        <v/>
      </c>
      <c r="AB119" s="44" t="str">
        <f>Nut_StatusTool!N113</f>
        <v/>
      </c>
      <c r="AC119" s="44">
        <f>Nut_StatusTool!I113</f>
        <v>0</v>
      </c>
      <c r="AD119" s="44">
        <f>Nut_StatusTool!J113</f>
        <v>0</v>
      </c>
    </row>
    <row r="120" spans="1:30" ht="20.100000000000001" customHeight="1">
      <c r="A120" s="59" t="str">
        <f t="array" ref="A120">IF(ROWS(A$9:A120)&gt;$U$5,"",INDEX(T$13:T$512,SMALL(IF(($AA$13:$AA$512=$AA$5),ROW($A$9:$A$508)-ROW($A$9)+1,""),ROWS(A$9:A120)),,1))</f>
        <v/>
      </c>
      <c r="B120" s="389" t="str">
        <f t="array" ref="B120">IF(ROWS(B$9:B120)&gt;$U$5,"",INDEX(U$13:U$512,SMALL(IF(($AA$13:$AA$512=$AA$5),ROW($A$9:$A$508)-ROW($A$9)+1,""),ROWS(B$9:B120)),,1))</f>
        <v/>
      </c>
      <c r="C120" s="389" t="str">
        <f t="array" ref="C120">IF(ROWS(C$9:C120)&gt;$U$5,"",INDEX(V$13:V$512,SMALL(IF(($AA$13:$AA$512=$AA$5),ROW($A$9:$A$508)-ROW($A$9)+1,""),ROWS(C$9:C120)),,1))</f>
        <v/>
      </c>
      <c r="D120" s="309" t="str">
        <f t="array" ref="D120">IF(ROWS(D$9:D120)&gt;$U$5,"",INDEX(W$13:W$512,SMALL(IF(($AA$13:$AA$512=$AA$5),ROW($A$9:$A$508)-ROW($A$9)+1,""),ROWS(D$9:D120)),,1))</f>
        <v/>
      </c>
      <c r="E120" s="59" t="str">
        <f t="array" ref="E120">IF(ROWS(E$9:E120)&gt;$U$5,"",INDEX(X$13:X$512,SMALL(IF(($AA$13:$AA$512=$AA$5),ROW($A$9:$A$508)-ROW($A$9)+1,""),ROWS(E$9:E120)),,1))</f>
        <v/>
      </c>
      <c r="F120" s="59" t="str">
        <f t="array" ref="F120">IF(ROWS(F$9:F120)&gt;$U$5,"",INDEX(Y$13:Y$512,SMALL(IF(($AA$13:$AA$512=$AA$5),ROW($A$9:$A$508)-ROW($A$9)+1,""),ROWS(F$9:F120)),,1))</f>
        <v/>
      </c>
      <c r="G120" s="59" t="str">
        <f t="array" ref="G120">IF(ROWS(G$9:G120)&gt;$U$5,"",INDEX(AA$13:AA$512,SMALL(IF(($AA$13:$AA$512=$AA$5),ROW($A$9:$A$508)-ROW($A$9)+1,""),ROWS(G$9:G120)),,1))</f>
        <v/>
      </c>
      <c r="H120" s="59" t="str">
        <f t="array" ref="H120">IF(ROWS(H$9:H120)&gt;$U$5,"",INDEX(AC$13:AC$512,SMALL(IF(($AA$13:$AA$512=$AA$5),ROW($A$9:$A$508)-ROW($A$9)+1,""),ROWS(H$9:H120)),,1))</f>
        <v/>
      </c>
      <c r="I120" s="59" t="str">
        <f t="array" ref="I120">IF(ROWS(I$9:I120)&gt;$U$5,"",INDEX(AD$13:AD$512,SMALL(IF(($AA$13:$AA$512=$AA$5),ROW($A$9:$A$508)-ROW($A$9)+1,""),ROWS(I$9:I120)),,1))</f>
        <v/>
      </c>
      <c r="J120" s="105"/>
      <c r="K120" s="105"/>
      <c r="L120" s="105"/>
      <c r="M120" s="136"/>
      <c r="N120" s="44"/>
      <c r="O120" s="44"/>
      <c r="P120" s="44"/>
      <c r="Q120" s="44"/>
      <c r="R120" s="44"/>
      <c r="S120" s="44"/>
      <c r="T120" s="44">
        <f>Nut_StatusTool!A114</f>
        <v>108</v>
      </c>
      <c r="U120" s="44">
        <f>Nut_StatusTool!B114</f>
        <v>0</v>
      </c>
      <c r="V120" s="44">
        <f>Nut_StatusTool!C114</f>
        <v>0</v>
      </c>
      <c r="W120" s="44">
        <f>Nut_StatusTool!D114</f>
        <v>0</v>
      </c>
      <c r="X120" s="44">
        <f>Nut_StatusTool!F114</f>
        <v>0</v>
      </c>
      <c r="Y120" s="285" t="str">
        <f>Nut_StatusTool!K114</f>
        <v/>
      </c>
      <c r="Z120" s="44" t="str">
        <f>Nut_StatusTool!L114</f>
        <v/>
      </c>
      <c r="AA120" s="44" t="str">
        <f>Nut_StatusTool!M114</f>
        <v/>
      </c>
      <c r="AB120" s="44" t="str">
        <f>Nut_StatusTool!N114</f>
        <v/>
      </c>
      <c r="AC120" s="44">
        <f>Nut_StatusTool!I114</f>
        <v>0</v>
      </c>
      <c r="AD120" s="44">
        <f>Nut_StatusTool!J114</f>
        <v>0</v>
      </c>
    </row>
    <row r="121" spans="1:30" ht="20.100000000000001" customHeight="1">
      <c r="A121" s="59" t="str">
        <f t="array" ref="A121">IF(ROWS(A$9:A121)&gt;$U$5,"",INDEX(T$13:T$512,SMALL(IF(($AA$13:$AA$512=$AA$5),ROW($A$9:$A$508)-ROW($A$9)+1,""),ROWS(A$9:A121)),,1))</f>
        <v/>
      </c>
      <c r="B121" s="389" t="str">
        <f t="array" ref="B121">IF(ROWS(B$9:B121)&gt;$U$5,"",INDEX(U$13:U$512,SMALL(IF(($AA$13:$AA$512=$AA$5),ROW($A$9:$A$508)-ROW($A$9)+1,""),ROWS(B$9:B121)),,1))</f>
        <v/>
      </c>
      <c r="C121" s="389" t="str">
        <f t="array" ref="C121">IF(ROWS(C$9:C121)&gt;$U$5,"",INDEX(V$13:V$512,SMALL(IF(($AA$13:$AA$512=$AA$5),ROW($A$9:$A$508)-ROW($A$9)+1,""),ROWS(C$9:C121)),,1))</f>
        <v/>
      </c>
      <c r="D121" s="309" t="str">
        <f t="array" ref="D121">IF(ROWS(D$9:D121)&gt;$U$5,"",INDEX(W$13:W$512,SMALL(IF(($AA$13:$AA$512=$AA$5),ROW($A$9:$A$508)-ROW($A$9)+1,""),ROWS(D$9:D121)),,1))</f>
        <v/>
      </c>
      <c r="E121" s="59" t="str">
        <f t="array" ref="E121">IF(ROWS(E$9:E121)&gt;$U$5,"",INDEX(X$13:X$512,SMALL(IF(($AA$13:$AA$512=$AA$5),ROW($A$9:$A$508)-ROW($A$9)+1,""),ROWS(E$9:E121)),,1))</f>
        <v/>
      </c>
      <c r="F121" s="59" t="str">
        <f t="array" ref="F121">IF(ROWS(F$9:F121)&gt;$U$5,"",INDEX(Y$13:Y$512,SMALL(IF(($AA$13:$AA$512=$AA$5),ROW($A$9:$A$508)-ROW($A$9)+1,""),ROWS(F$9:F121)),,1))</f>
        <v/>
      </c>
      <c r="G121" s="59" t="str">
        <f t="array" ref="G121">IF(ROWS(G$9:G121)&gt;$U$5,"",INDEX(AA$13:AA$512,SMALL(IF(($AA$13:$AA$512=$AA$5),ROW($A$9:$A$508)-ROW($A$9)+1,""),ROWS(G$9:G121)),,1))</f>
        <v/>
      </c>
      <c r="H121" s="59" t="str">
        <f t="array" ref="H121">IF(ROWS(H$9:H121)&gt;$U$5,"",INDEX(AC$13:AC$512,SMALL(IF(($AA$13:$AA$512=$AA$5),ROW($A$9:$A$508)-ROW($A$9)+1,""),ROWS(H$9:H121)),,1))</f>
        <v/>
      </c>
      <c r="I121" s="59" t="str">
        <f t="array" ref="I121">IF(ROWS(I$9:I121)&gt;$U$5,"",INDEX(AD$13:AD$512,SMALL(IF(($AA$13:$AA$512=$AA$5),ROW($A$9:$A$508)-ROW($A$9)+1,""),ROWS(I$9:I121)),,1))</f>
        <v/>
      </c>
      <c r="J121" s="105"/>
      <c r="K121" s="105"/>
      <c r="L121" s="105"/>
      <c r="M121" s="136"/>
      <c r="N121" s="44"/>
      <c r="O121" s="44"/>
      <c r="P121" s="44"/>
      <c r="Q121" s="44"/>
      <c r="R121" s="44"/>
      <c r="S121" s="44"/>
      <c r="T121" s="44">
        <f>Nut_StatusTool!A115</f>
        <v>109</v>
      </c>
      <c r="U121" s="44">
        <f>Nut_StatusTool!B115</f>
        <v>0</v>
      </c>
      <c r="V121" s="44">
        <f>Nut_StatusTool!C115</f>
        <v>0</v>
      </c>
      <c r="W121" s="44">
        <f>Nut_StatusTool!D115</f>
        <v>0</v>
      </c>
      <c r="X121" s="44">
        <f>Nut_StatusTool!F115</f>
        <v>0</v>
      </c>
      <c r="Y121" s="285" t="str">
        <f>Nut_StatusTool!K115</f>
        <v/>
      </c>
      <c r="Z121" s="44" t="str">
        <f>Nut_StatusTool!L115</f>
        <v/>
      </c>
      <c r="AA121" s="44" t="str">
        <f>Nut_StatusTool!M115</f>
        <v/>
      </c>
      <c r="AB121" s="44" t="str">
        <f>Nut_StatusTool!N115</f>
        <v/>
      </c>
      <c r="AC121" s="44">
        <f>Nut_StatusTool!I115</f>
        <v>0</v>
      </c>
      <c r="AD121" s="44">
        <f>Nut_StatusTool!J115</f>
        <v>0</v>
      </c>
    </row>
    <row r="122" spans="1:30" ht="20.100000000000001" customHeight="1">
      <c r="A122" s="59" t="str">
        <f t="array" ref="A122">IF(ROWS(A$9:A122)&gt;$U$5,"",INDEX(T$13:T$512,SMALL(IF(($AA$13:$AA$512=$AA$5),ROW($A$9:$A$508)-ROW($A$9)+1,""),ROWS(A$9:A122)),,1))</f>
        <v/>
      </c>
      <c r="B122" s="389" t="str">
        <f t="array" ref="B122">IF(ROWS(B$9:B122)&gt;$U$5,"",INDEX(U$13:U$512,SMALL(IF(($AA$13:$AA$512=$AA$5),ROW($A$9:$A$508)-ROW($A$9)+1,""),ROWS(B$9:B122)),,1))</f>
        <v/>
      </c>
      <c r="C122" s="389" t="str">
        <f t="array" ref="C122">IF(ROWS(C$9:C122)&gt;$U$5,"",INDEX(V$13:V$512,SMALL(IF(($AA$13:$AA$512=$AA$5),ROW($A$9:$A$508)-ROW($A$9)+1,""),ROWS(C$9:C122)),,1))</f>
        <v/>
      </c>
      <c r="D122" s="309" t="str">
        <f t="array" ref="D122">IF(ROWS(D$9:D122)&gt;$U$5,"",INDEX(W$13:W$512,SMALL(IF(($AA$13:$AA$512=$AA$5),ROW($A$9:$A$508)-ROW($A$9)+1,""),ROWS(D$9:D122)),,1))</f>
        <v/>
      </c>
      <c r="E122" s="59" t="str">
        <f t="array" ref="E122">IF(ROWS(E$9:E122)&gt;$U$5,"",INDEX(X$13:X$512,SMALL(IF(($AA$13:$AA$512=$AA$5),ROW($A$9:$A$508)-ROW($A$9)+1,""),ROWS(E$9:E122)),,1))</f>
        <v/>
      </c>
      <c r="F122" s="59" t="str">
        <f t="array" ref="F122">IF(ROWS(F$9:F122)&gt;$U$5,"",INDEX(Y$13:Y$512,SMALL(IF(($AA$13:$AA$512=$AA$5),ROW($A$9:$A$508)-ROW($A$9)+1,""),ROWS(F$9:F122)),,1))</f>
        <v/>
      </c>
      <c r="G122" s="59" t="str">
        <f t="array" ref="G122">IF(ROWS(G$9:G122)&gt;$U$5,"",INDEX(AA$13:AA$512,SMALL(IF(($AA$13:$AA$512=$AA$5),ROW($A$9:$A$508)-ROW($A$9)+1,""),ROWS(G$9:G122)),,1))</f>
        <v/>
      </c>
      <c r="H122" s="59" t="str">
        <f t="array" ref="H122">IF(ROWS(H$9:H122)&gt;$U$5,"",INDEX(AC$13:AC$512,SMALL(IF(($AA$13:$AA$512=$AA$5),ROW($A$9:$A$508)-ROW($A$9)+1,""),ROWS(H$9:H122)),,1))</f>
        <v/>
      </c>
      <c r="I122" s="59" t="str">
        <f t="array" ref="I122">IF(ROWS(I$9:I122)&gt;$U$5,"",INDEX(AD$13:AD$512,SMALL(IF(($AA$13:$AA$512=$AA$5),ROW($A$9:$A$508)-ROW($A$9)+1,""),ROWS(I$9:I122)),,1))</f>
        <v/>
      </c>
      <c r="J122" s="105"/>
      <c r="K122" s="105"/>
      <c r="L122" s="105"/>
      <c r="M122" s="136"/>
      <c r="N122" s="44"/>
      <c r="O122" s="44"/>
      <c r="P122" s="44"/>
      <c r="Q122" s="44"/>
      <c r="R122" s="44"/>
      <c r="S122" s="44"/>
      <c r="T122" s="44">
        <f>Nut_StatusTool!A116</f>
        <v>110</v>
      </c>
      <c r="U122" s="44">
        <f>Nut_StatusTool!B116</f>
        <v>0</v>
      </c>
      <c r="V122" s="44">
        <f>Nut_StatusTool!C116</f>
        <v>0</v>
      </c>
      <c r="W122" s="44">
        <f>Nut_StatusTool!D116</f>
        <v>0</v>
      </c>
      <c r="X122" s="44">
        <f>Nut_StatusTool!F116</f>
        <v>0</v>
      </c>
      <c r="Y122" s="285" t="str">
        <f>Nut_StatusTool!K116</f>
        <v/>
      </c>
      <c r="Z122" s="44" t="str">
        <f>Nut_StatusTool!L116</f>
        <v/>
      </c>
      <c r="AA122" s="44" t="str">
        <f>Nut_StatusTool!M116</f>
        <v/>
      </c>
      <c r="AB122" s="44" t="str">
        <f>Nut_StatusTool!N116</f>
        <v/>
      </c>
      <c r="AC122" s="44">
        <f>Nut_StatusTool!I116</f>
        <v>0</v>
      </c>
      <c r="AD122" s="44">
        <f>Nut_StatusTool!J116</f>
        <v>0</v>
      </c>
    </row>
    <row r="123" spans="1:30" ht="20.100000000000001" customHeight="1">
      <c r="A123" s="59" t="str">
        <f t="array" ref="A123">IF(ROWS(A$9:A123)&gt;$U$5,"",INDEX(T$13:T$512,SMALL(IF(($AA$13:$AA$512=$AA$5),ROW($A$9:$A$508)-ROW($A$9)+1,""),ROWS(A$9:A123)),,1))</f>
        <v/>
      </c>
      <c r="B123" s="389" t="str">
        <f t="array" ref="B123">IF(ROWS(B$9:B123)&gt;$U$5,"",INDEX(U$13:U$512,SMALL(IF(($AA$13:$AA$512=$AA$5),ROW($A$9:$A$508)-ROW($A$9)+1,""),ROWS(B$9:B123)),,1))</f>
        <v/>
      </c>
      <c r="C123" s="389" t="str">
        <f t="array" ref="C123">IF(ROWS(C$9:C123)&gt;$U$5,"",INDEX(V$13:V$512,SMALL(IF(($AA$13:$AA$512=$AA$5),ROW($A$9:$A$508)-ROW($A$9)+1,""),ROWS(C$9:C123)),,1))</f>
        <v/>
      </c>
      <c r="D123" s="309" t="str">
        <f t="array" ref="D123">IF(ROWS(D$9:D123)&gt;$U$5,"",INDEX(W$13:W$512,SMALL(IF(($AA$13:$AA$512=$AA$5),ROW($A$9:$A$508)-ROW($A$9)+1,""),ROWS(D$9:D123)),,1))</f>
        <v/>
      </c>
      <c r="E123" s="59" t="str">
        <f t="array" ref="E123">IF(ROWS(E$9:E123)&gt;$U$5,"",INDEX(X$13:X$512,SMALL(IF(($AA$13:$AA$512=$AA$5),ROW($A$9:$A$508)-ROW($A$9)+1,""),ROWS(E$9:E123)),,1))</f>
        <v/>
      </c>
      <c r="F123" s="59" t="str">
        <f t="array" ref="F123">IF(ROWS(F$9:F123)&gt;$U$5,"",INDEX(Y$13:Y$512,SMALL(IF(($AA$13:$AA$512=$AA$5),ROW($A$9:$A$508)-ROW($A$9)+1,""),ROWS(F$9:F123)),,1))</f>
        <v/>
      </c>
      <c r="G123" s="59" t="str">
        <f t="array" ref="G123">IF(ROWS(G$9:G123)&gt;$U$5,"",INDEX(AA$13:AA$512,SMALL(IF(($AA$13:$AA$512=$AA$5),ROW($A$9:$A$508)-ROW($A$9)+1,""),ROWS(G$9:G123)),,1))</f>
        <v/>
      </c>
      <c r="H123" s="59" t="str">
        <f t="array" ref="H123">IF(ROWS(H$9:H123)&gt;$U$5,"",INDEX(AC$13:AC$512,SMALL(IF(($AA$13:$AA$512=$AA$5),ROW($A$9:$A$508)-ROW($A$9)+1,""),ROWS(H$9:H123)),,1))</f>
        <v/>
      </c>
      <c r="I123" s="59" t="str">
        <f t="array" ref="I123">IF(ROWS(I$9:I123)&gt;$U$5,"",INDEX(AD$13:AD$512,SMALL(IF(($AA$13:$AA$512=$AA$5),ROW($A$9:$A$508)-ROW($A$9)+1,""),ROWS(I$9:I123)),,1))</f>
        <v/>
      </c>
      <c r="J123" s="105"/>
      <c r="K123" s="105"/>
      <c r="L123" s="105"/>
      <c r="M123" s="136"/>
      <c r="N123" s="44"/>
      <c r="O123" s="44"/>
      <c r="P123" s="44"/>
      <c r="Q123" s="44"/>
      <c r="R123" s="44"/>
      <c r="S123" s="44"/>
      <c r="T123" s="44">
        <f>Nut_StatusTool!A117</f>
        <v>111</v>
      </c>
      <c r="U123" s="44">
        <f>Nut_StatusTool!B117</f>
        <v>0</v>
      </c>
      <c r="V123" s="44">
        <f>Nut_StatusTool!C117</f>
        <v>0</v>
      </c>
      <c r="W123" s="44">
        <f>Nut_StatusTool!D117</f>
        <v>0</v>
      </c>
      <c r="X123" s="44">
        <f>Nut_StatusTool!F117</f>
        <v>0</v>
      </c>
      <c r="Y123" s="285" t="str">
        <f>Nut_StatusTool!K117</f>
        <v/>
      </c>
      <c r="Z123" s="44" t="str">
        <f>Nut_StatusTool!L117</f>
        <v/>
      </c>
      <c r="AA123" s="44" t="str">
        <f>Nut_StatusTool!M117</f>
        <v/>
      </c>
      <c r="AB123" s="44" t="str">
        <f>Nut_StatusTool!N117</f>
        <v/>
      </c>
      <c r="AC123" s="44">
        <f>Nut_StatusTool!I117</f>
        <v>0</v>
      </c>
      <c r="AD123" s="44">
        <f>Nut_StatusTool!J117</f>
        <v>0</v>
      </c>
    </row>
    <row r="124" spans="1:30" ht="20.100000000000001" customHeight="1">
      <c r="A124" s="59" t="str">
        <f t="array" ref="A124">IF(ROWS(A$9:A124)&gt;$U$5,"",INDEX(T$13:T$512,SMALL(IF(($AA$13:$AA$512=$AA$5),ROW($A$9:$A$508)-ROW($A$9)+1,""),ROWS(A$9:A124)),,1))</f>
        <v/>
      </c>
      <c r="B124" s="389" t="str">
        <f t="array" ref="B124">IF(ROWS(B$9:B124)&gt;$U$5,"",INDEX(U$13:U$512,SMALL(IF(($AA$13:$AA$512=$AA$5),ROW($A$9:$A$508)-ROW($A$9)+1,""),ROWS(B$9:B124)),,1))</f>
        <v/>
      </c>
      <c r="C124" s="389" t="str">
        <f t="array" ref="C124">IF(ROWS(C$9:C124)&gt;$U$5,"",INDEX(V$13:V$512,SMALL(IF(($AA$13:$AA$512=$AA$5),ROW($A$9:$A$508)-ROW($A$9)+1,""),ROWS(C$9:C124)),,1))</f>
        <v/>
      </c>
      <c r="D124" s="309" t="str">
        <f t="array" ref="D124">IF(ROWS(D$9:D124)&gt;$U$5,"",INDEX(W$13:W$512,SMALL(IF(($AA$13:$AA$512=$AA$5),ROW($A$9:$A$508)-ROW($A$9)+1,""),ROWS(D$9:D124)),,1))</f>
        <v/>
      </c>
      <c r="E124" s="59" t="str">
        <f t="array" ref="E124">IF(ROWS(E$9:E124)&gt;$U$5,"",INDEX(X$13:X$512,SMALL(IF(($AA$13:$AA$512=$AA$5),ROW($A$9:$A$508)-ROW($A$9)+1,""),ROWS(E$9:E124)),,1))</f>
        <v/>
      </c>
      <c r="F124" s="59" t="str">
        <f t="array" ref="F124">IF(ROWS(F$9:F124)&gt;$U$5,"",INDEX(Y$13:Y$512,SMALL(IF(($AA$13:$AA$512=$AA$5),ROW($A$9:$A$508)-ROW($A$9)+1,""),ROWS(F$9:F124)),,1))</f>
        <v/>
      </c>
      <c r="G124" s="59" t="str">
        <f t="array" ref="G124">IF(ROWS(G$9:G124)&gt;$U$5,"",INDEX(AA$13:AA$512,SMALL(IF(($AA$13:$AA$512=$AA$5),ROW($A$9:$A$508)-ROW($A$9)+1,""),ROWS(G$9:G124)),,1))</f>
        <v/>
      </c>
      <c r="H124" s="59" t="str">
        <f t="array" ref="H124">IF(ROWS(H$9:H124)&gt;$U$5,"",INDEX(AC$13:AC$512,SMALL(IF(($AA$13:$AA$512=$AA$5),ROW($A$9:$A$508)-ROW($A$9)+1,""),ROWS(H$9:H124)),,1))</f>
        <v/>
      </c>
      <c r="I124" s="59" t="str">
        <f t="array" ref="I124">IF(ROWS(I$9:I124)&gt;$U$5,"",INDEX(AD$13:AD$512,SMALL(IF(($AA$13:$AA$512=$AA$5),ROW($A$9:$A$508)-ROW($A$9)+1,""),ROWS(I$9:I124)),,1))</f>
        <v/>
      </c>
      <c r="J124" s="105"/>
      <c r="K124" s="105"/>
      <c r="L124" s="105"/>
      <c r="M124" s="136"/>
      <c r="N124" s="44"/>
      <c r="O124" s="44"/>
      <c r="P124" s="44"/>
      <c r="Q124" s="44"/>
      <c r="R124" s="44"/>
      <c r="S124" s="44"/>
      <c r="T124" s="44">
        <f>Nut_StatusTool!A118</f>
        <v>112</v>
      </c>
      <c r="U124" s="44">
        <f>Nut_StatusTool!B118</f>
        <v>0</v>
      </c>
      <c r="V124" s="44">
        <f>Nut_StatusTool!C118</f>
        <v>0</v>
      </c>
      <c r="W124" s="44">
        <f>Nut_StatusTool!D118</f>
        <v>0</v>
      </c>
      <c r="X124" s="44">
        <f>Nut_StatusTool!F118</f>
        <v>0</v>
      </c>
      <c r="Y124" s="285" t="str">
        <f>Nut_StatusTool!K118</f>
        <v/>
      </c>
      <c r="Z124" s="44" t="str">
        <f>Nut_StatusTool!L118</f>
        <v/>
      </c>
      <c r="AA124" s="44" t="str">
        <f>Nut_StatusTool!M118</f>
        <v/>
      </c>
      <c r="AB124" s="44" t="str">
        <f>Nut_StatusTool!N118</f>
        <v/>
      </c>
      <c r="AC124" s="44">
        <f>Nut_StatusTool!I118</f>
        <v>0</v>
      </c>
      <c r="AD124" s="44">
        <f>Nut_StatusTool!J118</f>
        <v>0</v>
      </c>
    </row>
    <row r="125" spans="1:30" ht="20.100000000000001" customHeight="1">
      <c r="A125" s="59" t="str">
        <f t="array" ref="A125">IF(ROWS(A$9:A125)&gt;$U$5,"",INDEX(T$13:T$512,SMALL(IF(($AA$13:$AA$512=$AA$5),ROW($A$9:$A$508)-ROW($A$9)+1,""),ROWS(A$9:A125)),,1))</f>
        <v/>
      </c>
      <c r="B125" s="389" t="str">
        <f t="array" ref="B125">IF(ROWS(B$9:B125)&gt;$U$5,"",INDEX(U$13:U$512,SMALL(IF(($AA$13:$AA$512=$AA$5),ROW($A$9:$A$508)-ROW($A$9)+1,""),ROWS(B$9:B125)),,1))</f>
        <v/>
      </c>
      <c r="C125" s="389" t="str">
        <f t="array" ref="C125">IF(ROWS(C$9:C125)&gt;$U$5,"",INDEX(V$13:V$512,SMALL(IF(($AA$13:$AA$512=$AA$5),ROW($A$9:$A$508)-ROW($A$9)+1,""),ROWS(C$9:C125)),,1))</f>
        <v/>
      </c>
      <c r="D125" s="309" t="str">
        <f t="array" ref="D125">IF(ROWS(D$9:D125)&gt;$U$5,"",INDEX(W$13:W$512,SMALL(IF(($AA$13:$AA$512=$AA$5),ROW($A$9:$A$508)-ROW($A$9)+1,""),ROWS(D$9:D125)),,1))</f>
        <v/>
      </c>
      <c r="E125" s="59" t="str">
        <f t="array" ref="E125">IF(ROWS(E$9:E125)&gt;$U$5,"",INDEX(X$13:X$512,SMALL(IF(($AA$13:$AA$512=$AA$5),ROW($A$9:$A$508)-ROW($A$9)+1,""),ROWS(E$9:E125)),,1))</f>
        <v/>
      </c>
      <c r="F125" s="59" t="str">
        <f t="array" ref="F125">IF(ROWS(F$9:F125)&gt;$U$5,"",INDEX(Y$13:Y$512,SMALL(IF(($AA$13:$AA$512=$AA$5),ROW($A$9:$A$508)-ROW($A$9)+1,""),ROWS(F$9:F125)),,1))</f>
        <v/>
      </c>
      <c r="G125" s="59" t="str">
        <f t="array" ref="G125">IF(ROWS(G$9:G125)&gt;$U$5,"",INDEX(AA$13:AA$512,SMALL(IF(($AA$13:$AA$512=$AA$5),ROW($A$9:$A$508)-ROW($A$9)+1,""),ROWS(G$9:G125)),,1))</f>
        <v/>
      </c>
      <c r="H125" s="59" t="str">
        <f t="array" ref="H125">IF(ROWS(H$9:H125)&gt;$U$5,"",INDEX(AC$13:AC$512,SMALL(IF(($AA$13:$AA$512=$AA$5),ROW($A$9:$A$508)-ROW($A$9)+1,""),ROWS(H$9:H125)),,1))</f>
        <v/>
      </c>
      <c r="I125" s="59" t="str">
        <f t="array" ref="I125">IF(ROWS(I$9:I125)&gt;$U$5,"",INDEX(AD$13:AD$512,SMALL(IF(($AA$13:$AA$512=$AA$5),ROW($A$9:$A$508)-ROW($A$9)+1,""),ROWS(I$9:I125)),,1))</f>
        <v/>
      </c>
      <c r="J125" s="105"/>
      <c r="K125" s="105"/>
      <c r="L125" s="105"/>
      <c r="M125" s="136"/>
      <c r="N125" s="44"/>
      <c r="O125" s="44"/>
      <c r="P125" s="44"/>
      <c r="Q125" s="44"/>
      <c r="R125" s="44"/>
      <c r="S125" s="44"/>
      <c r="T125" s="44">
        <f>Nut_StatusTool!A119</f>
        <v>113</v>
      </c>
      <c r="U125" s="44">
        <f>Nut_StatusTool!B119</f>
        <v>0</v>
      </c>
      <c r="V125" s="44">
        <f>Nut_StatusTool!C119</f>
        <v>0</v>
      </c>
      <c r="W125" s="44">
        <f>Nut_StatusTool!D119</f>
        <v>0</v>
      </c>
      <c r="X125" s="44">
        <f>Nut_StatusTool!F119</f>
        <v>0</v>
      </c>
      <c r="Y125" s="285" t="str">
        <f>Nut_StatusTool!K119</f>
        <v/>
      </c>
      <c r="Z125" s="44" t="str">
        <f>Nut_StatusTool!L119</f>
        <v/>
      </c>
      <c r="AA125" s="44" t="str">
        <f>Nut_StatusTool!M119</f>
        <v/>
      </c>
      <c r="AB125" s="44" t="str">
        <f>Nut_StatusTool!N119</f>
        <v/>
      </c>
      <c r="AC125" s="44">
        <f>Nut_StatusTool!I119</f>
        <v>0</v>
      </c>
      <c r="AD125" s="44">
        <f>Nut_StatusTool!J119</f>
        <v>0</v>
      </c>
    </row>
    <row r="126" spans="1:30" ht="20.100000000000001" customHeight="1">
      <c r="A126" s="59" t="str">
        <f t="array" ref="A126">IF(ROWS(A$9:A126)&gt;$U$5,"",INDEX(T$13:T$512,SMALL(IF(($AA$13:$AA$512=$AA$5),ROW($A$9:$A$508)-ROW($A$9)+1,""),ROWS(A$9:A126)),,1))</f>
        <v/>
      </c>
      <c r="B126" s="389" t="str">
        <f t="array" ref="B126">IF(ROWS(B$9:B126)&gt;$U$5,"",INDEX(U$13:U$512,SMALL(IF(($AA$13:$AA$512=$AA$5),ROW($A$9:$A$508)-ROW($A$9)+1,""),ROWS(B$9:B126)),,1))</f>
        <v/>
      </c>
      <c r="C126" s="389" t="str">
        <f t="array" ref="C126">IF(ROWS(C$9:C126)&gt;$U$5,"",INDEX(V$13:V$512,SMALL(IF(($AA$13:$AA$512=$AA$5),ROW($A$9:$A$508)-ROW($A$9)+1,""),ROWS(C$9:C126)),,1))</f>
        <v/>
      </c>
      <c r="D126" s="309" t="str">
        <f t="array" ref="D126">IF(ROWS(D$9:D126)&gt;$U$5,"",INDEX(W$13:W$512,SMALL(IF(($AA$13:$AA$512=$AA$5),ROW($A$9:$A$508)-ROW($A$9)+1,""),ROWS(D$9:D126)),,1))</f>
        <v/>
      </c>
      <c r="E126" s="59" t="str">
        <f t="array" ref="E126">IF(ROWS(E$9:E126)&gt;$U$5,"",INDEX(X$13:X$512,SMALL(IF(($AA$13:$AA$512=$AA$5),ROW($A$9:$A$508)-ROW($A$9)+1,""),ROWS(E$9:E126)),,1))</f>
        <v/>
      </c>
      <c r="F126" s="59" t="str">
        <f t="array" ref="F126">IF(ROWS(F$9:F126)&gt;$U$5,"",INDEX(Y$13:Y$512,SMALL(IF(($AA$13:$AA$512=$AA$5),ROW($A$9:$A$508)-ROW($A$9)+1,""),ROWS(F$9:F126)),,1))</f>
        <v/>
      </c>
      <c r="G126" s="59" t="str">
        <f t="array" ref="G126">IF(ROWS(G$9:G126)&gt;$U$5,"",INDEX(AA$13:AA$512,SMALL(IF(($AA$13:$AA$512=$AA$5),ROW($A$9:$A$508)-ROW($A$9)+1,""),ROWS(G$9:G126)),,1))</f>
        <v/>
      </c>
      <c r="H126" s="59" t="str">
        <f t="array" ref="H126">IF(ROWS(H$9:H126)&gt;$U$5,"",INDEX(AC$13:AC$512,SMALL(IF(($AA$13:$AA$512=$AA$5),ROW($A$9:$A$508)-ROW($A$9)+1,""),ROWS(H$9:H126)),,1))</f>
        <v/>
      </c>
      <c r="I126" s="59" t="str">
        <f t="array" ref="I126">IF(ROWS(I$9:I126)&gt;$U$5,"",INDEX(AD$13:AD$512,SMALL(IF(($AA$13:$AA$512=$AA$5),ROW($A$9:$A$508)-ROW($A$9)+1,""),ROWS(I$9:I126)),,1))</f>
        <v/>
      </c>
      <c r="J126" s="105"/>
      <c r="K126" s="105"/>
      <c r="L126" s="105"/>
      <c r="M126" s="136"/>
      <c r="N126" s="44"/>
      <c r="O126" s="44"/>
      <c r="P126" s="44"/>
      <c r="Q126" s="44"/>
      <c r="R126" s="44"/>
      <c r="S126" s="44"/>
      <c r="T126" s="44">
        <f>Nut_StatusTool!A120</f>
        <v>114</v>
      </c>
      <c r="U126" s="44">
        <f>Nut_StatusTool!B120</f>
        <v>0</v>
      </c>
      <c r="V126" s="44">
        <f>Nut_StatusTool!C120</f>
        <v>0</v>
      </c>
      <c r="W126" s="44">
        <f>Nut_StatusTool!D120</f>
        <v>0</v>
      </c>
      <c r="X126" s="44">
        <f>Nut_StatusTool!F120</f>
        <v>0</v>
      </c>
      <c r="Y126" s="285" t="str">
        <f>Nut_StatusTool!K120</f>
        <v/>
      </c>
      <c r="Z126" s="44" t="str">
        <f>Nut_StatusTool!L120</f>
        <v/>
      </c>
      <c r="AA126" s="44" t="str">
        <f>Nut_StatusTool!M120</f>
        <v/>
      </c>
      <c r="AB126" s="44" t="str">
        <f>Nut_StatusTool!N120</f>
        <v/>
      </c>
      <c r="AC126" s="44">
        <f>Nut_StatusTool!I120</f>
        <v>0</v>
      </c>
      <c r="AD126" s="44">
        <f>Nut_StatusTool!J120</f>
        <v>0</v>
      </c>
    </row>
    <row r="127" spans="1:30" ht="20.100000000000001" customHeight="1">
      <c r="A127" s="59" t="str">
        <f t="array" ref="A127">IF(ROWS(A$9:A127)&gt;$U$5,"",INDEX(T$13:T$512,SMALL(IF(($AA$13:$AA$512=$AA$5),ROW($A$9:$A$508)-ROW($A$9)+1,""),ROWS(A$9:A127)),,1))</f>
        <v/>
      </c>
      <c r="B127" s="389" t="str">
        <f t="array" ref="B127">IF(ROWS(B$9:B127)&gt;$U$5,"",INDEX(U$13:U$512,SMALL(IF(($AA$13:$AA$512=$AA$5),ROW($A$9:$A$508)-ROW($A$9)+1,""),ROWS(B$9:B127)),,1))</f>
        <v/>
      </c>
      <c r="C127" s="389" t="str">
        <f t="array" ref="C127">IF(ROWS(C$9:C127)&gt;$U$5,"",INDEX(V$13:V$512,SMALL(IF(($AA$13:$AA$512=$AA$5),ROW($A$9:$A$508)-ROW($A$9)+1,""),ROWS(C$9:C127)),,1))</f>
        <v/>
      </c>
      <c r="D127" s="309" t="str">
        <f t="array" ref="D127">IF(ROWS(D$9:D127)&gt;$U$5,"",INDEX(W$13:W$512,SMALL(IF(($AA$13:$AA$512=$AA$5),ROW($A$9:$A$508)-ROW($A$9)+1,""),ROWS(D$9:D127)),,1))</f>
        <v/>
      </c>
      <c r="E127" s="59" t="str">
        <f t="array" ref="E127">IF(ROWS(E$9:E127)&gt;$U$5,"",INDEX(X$13:X$512,SMALL(IF(($AA$13:$AA$512=$AA$5),ROW($A$9:$A$508)-ROW($A$9)+1,""),ROWS(E$9:E127)),,1))</f>
        <v/>
      </c>
      <c r="F127" s="59" t="str">
        <f t="array" ref="F127">IF(ROWS(F$9:F127)&gt;$U$5,"",INDEX(Y$13:Y$512,SMALL(IF(($AA$13:$AA$512=$AA$5),ROW($A$9:$A$508)-ROW($A$9)+1,""),ROWS(F$9:F127)),,1))</f>
        <v/>
      </c>
      <c r="G127" s="59" t="str">
        <f t="array" ref="G127">IF(ROWS(G$9:G127)&gt;$U$5,"",INDEX(AA$13:AA$512,SMALL(IF(($AA$13:$AA$512=$AA$5),ROW($A$9:$A$508)-ROW($A$9)+1,""),ROWS(G$9:G127)),,1))</f>
        <v/>
      </c>
      <c r="H127" s="59" t="str">
        <f t="array" ref="H127">IF(ROWS(H$9:H127)&gt;$U$5,"",INDEX(AC$13:AC$512,SMALL(IF(($AA$13:$AA$512=$AA$5),ROW($A$9:$A$508)-ROW($A$9)+1,""),ROWS(H$9:H127)),,1))</f>
        <v/>
      </c>
      <c r="I127" s="59" t="str">
        <f t="array" ref="I127">IF(ROWS(I$9:I127)&gt;$U$5,"",INDEX(AD$13:AD$512,SMALL(IF(($AA$13:$AA$512=$AA$5),ROW($A$9:$A$508)-ROW($A$9)+1,""),ROWS(I$9:I127)),,1))</f>
        <v/>
      </c>
      <c r="J127" s="105"/>
      <c r="K127" s="105"/>
      <c r="L127" s="105"/>
      <c r="M127" s="136"/>
      <c r="N127" s="44"/>
      <c r="O127" s="44"/>
      <c r="P127" s="44"/>
      <c r="Q127" s="44"/>
      <c r="R127" s="44"/>
      <c r="S127" s="44"/>
      <c r="T127" s="44">
        <f>Nut_StatusTool!A121</f>
        <v>115</v>
      </c>
      <c r="U127" s="44">
        <f>Nut_StatusTool!B121</f>
        <v>0</v>
      </c>
      <c r="V127" s="44">
        <f>Nut_StatusTool!C121</f>
        <v>0</v>
      </c>
      <c r="W127" s="44">
        <f>Nut_StatusTool!D121</f>
        <v>0</v>
      </c>
      <c r="X127" s="44">
        <f>Nut_StatusTool!F121</f>
        <v>0</v>
      </c>
      <c r="Y127" s="285" t="str">
        <f>Nut_StatusTool!K121</f>
        <v/>
      </c>
      <c r="Z127" s="44" t="str">
        <f>Nut_StatusTool!L121</f>
        <v/>
      </c>
      <c r="AA127" s="44" t="str">
        <f>Nut_StatusTool!M121</f>
        <v/>
      </c>
      <c r="AB127" s="44" t="str">
        <f>Nut_StatusTool!N121</f>
        <v/>
      </c>
      <c r="AC127" s="44">
        <f>Nut_StatusTool!I121</f>
        <v>0</v>
      </c>
      <c r="AD127" s="44">
        <f>Nut_StatusTool!J121</f>
        <v>0</v>
      </c>
    </row>
    <row r="128" spans="1:30" ht="20.100000000000001" customHeight="1">
      <c r="A128" s="59" t="str">
        <f t="array" ref="A128">IF(ROWS(A$9:A128)&gt;$U$5,"",INDEX(T$13:T$512,SMALL(IF(($AA$13:$AA$512=$AA$5),ROW($A$9:$A$508)-ROW($A$9)+1,""),ROWS(A$9:A128)),,1))</f>
        <v/>
      </c>
      <c r="B128" s="389" t="str">
        <f t="array" ref="B128">IF(ROWS(B$9:B128)&gt;$U$5,"",INDEX(U$13:U$512,SMALL(IF(($AA$13:$AA$512=$AA$5),ROW($A$9:$A$508)-ROW($A$9)+1,""),ROWS(B$9:B128)),,1))</f>
        <v/>
      </c>
      <c r="C128" s="389" t="str">
        <f t="array" ref="C128">IF(ROWS(C$9:C128)&gt;$U$5,"",INDEX(V$13:V$512,SMALL(IF(($AA$13:$AA$512=$AA$5),ROW($A$9:$A$508)-ROW($A$9)+1,""),ROWS(C$9:C128)),,1))</f>
        <v/>
      </c>
      <c r="D128" s="309" t="str">
        <f t="array" ref="D128">IF(ROWS(D$9:D128)&gt;$U$5,"",INDEX(W$13:W$512,SMALL(IF(($AA$13:$AA$512=$AA$5),ROW($A$9:$A$508)-ROW($A$9)+1,""),ROWS(D$9:D128)),,1))</f>
        <v/>
      </c>
      <c r="E128" s="59" t="str">
        <f t="array" ref="E128">IF(ROWS(E$9:E128)&gt;$U$5,"",INDEX(X$13:X$512,SMALL(IF(($AA$13:$AA$512=$AA$5),ROW($A$9:$A$508)-ROW($A$9)+1,""),ROWS(E$9:E128)),,1))</f>
        <v/>
      </c>
      <c r="F128" s="59" t="str">
        <f t="array" ref="F128">IF(ROWS(F$9:F128)&gt;$U$5,"",INDEX(Y$13:Y$512,SMALL(IF(($AA$13:$AA$512=$AA$5),ROW($A$9:$A$508)-ROW($A$9)+1,""),ROWS(F$9:F128)),,1))</f>
        <v/>
      </c>
      <c r="G128" s="59" t="str">
        <f t="array" ref="G128">IF(ROWS(G$9:G128)&gt;$U$5,"",INDEX(AA$13:AA$512,SMALL(IF(($AA$13:$AA$512=$AA$5),ROW($A$9:$A$508)-ROW($A$9)+1,""),ROWS(G$9:G128)),,1))</f>
        <v/>
      </c>
      <c r="H128" s="59" t="str">
        <f t="array" ref="H128">IF(ROWS(H$9:H128)&gt;$U$5,"",INDEX(AC$13:AC$512,SMALL(IF(($AA$13:$AA$512=$AA$5),ROW($A$9:$A$508)-ROW($A$9)+1,""),ROWS(H$9:H128)),,1))</f>
        <v/>
      </c>
      <c r="I128" s="59" t="str">
        <f t="array" ref="I128">IF(ROWS(I$9:I128)&gt;$U$5,"",INDEX(AD$13:AD$512,SMALL(IF(($AA$13:$AA$512=$AA$5),ROW($A$9:$A$508)-ROW($A$9)+1,""),ROWS(I$9:I128)),,1))</f>
        <v/>
      </c>
      <c r="J128" s="105"/>
      <c r="K128" s="105"/>
      <c r="L128" s="105"/>
      <c r="M128" s="136"/>
      <c r="N128" s="44"/>
      <c r="O128" s="44"/>
      <c r="P128" s="44"/>
      <c r="Q128" s="44"/>
      <c r="R128" s="44"/>
      <c r="S128" s="44"/>
      <c r="T128" s="44">
        <f>Nut_StatusTool!A122</f>
        <v>116</v>
      </c>
      <c r="U128" s="44">
        <f>Nut_StatusTool!B122</f>
        <v>0</v>
      </c>
      <c r="V128" s="44">
        <f>Nut_StatusTool!C122</f>
        <v>0</v>
      </c>
      <c r="W128" s="44">
        <f>Nut_StatusTool!D122</f>
        <v>0</v>
      </c>
      <c r="X128" s="44">
        <f>Nut_StatusTool!F122</f>
        <v>0</v>
      </c>
      <c r="Y128" s="285" t="str">
        <f>Nut_StatusTool!K122</f>
        <v/>
      </c>
      <c r="Z128" s="44" t="str">
        <f>Nut_StatusTool!L122</f>
        <v/>
      </c>
      <c r="AA128" s="44" t="str">
        <f>Nut_StatusTool!M122</f>
        <v/>
      </c>
      <c r="AB128" s="44" t="str">
        <f>Nut_StatusTool!N122</f>
        <v/>
      </c>
      <c r="AC128" s="44">
        <f>Nut_StatusTool!I122</f>
        <v>0</v>
      </c>
      <c r="AD128" s="44">
        <f>Nut_StatusTool!J122</f>
        <v>0</v>
      </c>
    </row>
    <row r="129" spans="1:30" ht="20.100000000000001" customHeight="1">
      <c r="A129" s="59" t="str">
        <f t="array" ref="A129">IF(ROWS(A$9:A129)&gt;$U$5,"",INDEX(T$13:T$512,SMALL(IF(($AA$13:$AA$512=$AA$5),ROW($A$9:$A$508)-ROW($A$9)+1,""),ROWS(A$9:A129)),,1))</f>
        <v/>
      </c>
      <c r="B129" s="389" t="str">
        <f t="array" ref="B129">IF(ROWS(B$9:B129)&gt;$U$5,"",INDEX(U$13:U$512,SMALL(IF(($AA$13:$AA$512=$AA$5),ROW($A$9:$A$508)-ROW($A$9)+1,""),ROWS(B$9:B129)),,1))</f>
        <v/>
      </c>
      <c r="C129" s="389" t="str">
        <f t="array" ref="C129">IF(ROWS(C$9:C129)&gt;$U$5,"",INDEX(V$13:V$512,SMALL(IF(($AA$13:$AA$512=$AA$5),ROW($A$9:$A$508)-ROW($A$9)+1,""),ROWS(C$9:C129)),,1))</f>
        <v/>
      </c>
      <c r="D129" s="309" t="str">
        <f t="array" ref="D129">IF(ROWS(D$9:D129)&gt;$U$5,"",INDEX(W$13:W$512,SMALL(IF(($AA$13:$AA$512=$AA$5),ROW($A$9:$A$508)-ROW($A$9)+1,""),ROWS(D$9:D129)),,1))</f>
        <v/>
      </c>
      <c r="E129" s="59" t="str">
        <f t="array" ref="E129">IF(ROWS(E$9:E129)&gt;$U$5,"",INDEX(X$13:X$512,SMALL(IF(($AA$13:$AA$512=$AA$5),ROW($A$9:$A$508)-ROW($A$9)+1,""),ROWS(E$9:E129)),,1))</f>
        <v/>
      </c>
      <c r="F129" s="59" t="str">
        <f t="array" ref="F129">IF(ROWS(F$9:F129)&gt;$U$5,"",INDEX(Y$13:Y$512,SMALL(IF(($AA$13:$AA$512=$AA$5),ROW($A$9:$A$508)-ROW($A$9)+1,""),ROWS(F$9:F129)),,1))</f>
        <v/>
      </c>
      <c r="G129" s="59" t="str">
        <f t="array" ref="G129">IF(ROWS(G$9:G129)&gt;$U$5,"",INDEX(AA$13:AA$512,SMALL(IF(($AA$13:$AA$512=$AA$5),ROW($A$9:$A$508)-ROW($A$9)+1,""),ROWS(G$9:G129)),,1))</f>
        <v/>
      </c>
      <c r="H129" s="59" t="str">
        <f t="array" ref="H129">IF(ROWS(H$9:H129)&gt;$U$5,"",INDEX(AC$13:AC$512,SMALL(IF(($AA$13:$AA$512=$AA$5),ROW($A$9:$A$508)-ROW($A$9)+1,""),ROWS(H$9:H129)),,1))</f>
        <v/>
      </c>
      <c r="I129" s="59" t="str">
        <f t="array" ref="I129">IF(ROWS(I$9:I129)&gt;$U$5,"",INDEX(AD$13:AD$512,SMALL(IF(($AA$13:$AA$512=$AA$5),ROW($A$9:$A$508)-ROW($A$9)+1,""),ROWS(I$9:I129)),,1))</f>
        <v/>
      </c>
      <c r="J129" s="105"/>
      <c r="K129" s="105"/>
      <c r="L129" s="105"/>
      <c r="M129" s="136"/>
      <c r="N129" s="44"/>
      <c r="O129" s="44"/>
      <c r="P129" s="44"/>
      <c r="Q129" s="44"/>
      <c r="R129" s="44"/>
      <c r="S129" s="44"/>
      <c r="T129" s="44">
        <f>Nut_StatusTool!A123</f>
        <v>117</v>
      </c>
      <c r="U129" s="44">
        <f>Nut_StatusTool!B123</f>
        <v>0</v>
      </c>
      <c r="V129" s="44">
        <f>Nut_StatusTool!C123</f>
        <v>0</v>
      </c>
      <c r="W129" s="44">
        <f>Nut_StatusTool!D123</f>
        <v>0</v>
      </c>
      <c r="X129" s="44">
        <f>Nut_StatusTool!F123</f>
        <v>0</v>
      </c>
      <c r="Y129" s="285" t="str">
        <f>Nut_StatusTool!K123</f>
        <v/>
      </c>
      <c r="Z129" s="44" t="str">
        <f>Nut_StatusTool!L123</f>
        <v/>
      </c>
      <c r="AA129" s="44" t="str">
        <f>Nut_StatusTool!M123</f>
        <v/>
      </c>
      <c r="AB129" s="44" t="str">
        <f>Nut_StatusTool!N123</f>
        <v/>
      </c>
      <c r="AC129" s="44">
        <f>Nut_StatusTool!I123</f>
        <v>0</v>
      </c>
      <c r="AD129" s="44">
        <f>Nut_StatusTool!J123</f>
        <v>0</v>
      </c>
    </row>
    <row r="130" spans="1:30" ht="20.100000000000001" customHeight="1">
      <c r="A130" s="59" t="str">
        <f t="array" ref="A130">IF(ROWS(A$9:A130)&gt;$U$5,"",INDEX(T$13:T$512,SMALL(IF(($AA$13:$AA$512=$AA$5),ROW($A$9:$A$508)-ROW($A$9)+1,""),ROWS(A$9:A130)),,1))</f>
        <v/>
      </c>
      <c r="B130" s="389" t="str">
        <f t="array" ref="B130">IF(ROWS(B$9:B130)&gt;$U$5,"",INDEX(U$13:U$512,SMALL(IF(($AA$13:$AA$512=$AA$5),ROW($A$9:$A$508)-ROW($A$9)+1,""),ROWS(B$9:B130)),,1))</f>
        <v/>
      </c>
      <c r="C130" s="389" t="str">
        <f t="array" ref="C130">IF(ROWS(C$9:C130)&gt;$U$5,"",INDEX(V$13:V$512,SMALL(IF(($AA$13:$AA$512=$AA$5),ROW($A$9:$A$508)-ROW($A$9)+1,""),ROWS(C$9:C130)),,1))</f>
        <v/>
      </c>
      <c r="D130" s="309" t="str">
        <f t="array" ref="D130">IF(ROWS(D$9:D130)&gt;$U$5,"",INDEX(W$13:W$512,SMALL(IF(($AA$13:$AA$512=$AA$5),ROW($A$9:$A$508)-ROW($A$9)+1,""),ROWS(D$9:D130)),,1))</f>
        <v/>
      </c>
      <c r="E130" s="59" t="str">
        <f t="array" ref="E130">IF(ROWS(E$9:E130)&gt;$U$5,"",INDEX(X$13:X$512,SMALL(IF(($AA$13:$AA$512=$AA$5),ROW($A$9:$A$508)-ROW($A$9)+1,""),ROWS(E$9:E130)),,1))</f>
        <v/>
      </c>
      <c r="F130" s="59" t="str">
        <f t="array" ref="F130">IF(ROWS(F$9:F130)&gt;$U$5,"",INDEX(Y$13:Y$512,SMALL(IF(($AA$13:$AA$512=$AA$5),ROW($A$9:$A$508)-ROW($A$9)+1,""),ROWS(F$9:F130)),,1))</f>
        <v/>
      </c>
      <c r="G130" s="59" t="str">
        <f t="array" ref="G130">IF(ROWS(G$9:G130)&gt;$U$5,"",INDEX(AA$13:AA$512,SMALL(IF(($AA$13:$AA$512=$AA$5),ROW($A$9:$A$508)-ROW($A$9)+1,""),ROWS(G$9:G130)),,1))</f>
        <v/>
      </c>
      <c r="H130" s="59" t="str">
        <f t="array" ref="H130">IF(ROWS(H$9:H130)&gt;$U$5,"",INDEX(AC$13:AC$512,SMALL(IF(($AA$13:$AA$512=$AA$5),ROW($A$9:$A$508)-ROW($A$9)+1,""),ROWS(H$9:H130)),,1))</f>
        <v/>
      </c>
      <c r="I130" s="59" t="str">
        <f t="array" ref="I130">IF(ROWS(I$9:I130)&gt;$U$5,"",INDEX(AD$13:AD$512,SMALL(IF(($AA$13:$AA$512=$AA$5),ROW($A$9:$A$508)-ROW($A$9)+1,""),ROWS(I$9:I130)),,1))</f>
        <v/>
      </c>
      <c r="J130" s="105"/>
      <c r="K130" s="105"/>
      <c r="L130" s="105"/>
      <c r="M130" s="136"/>
      <c r="N130" s="44"/>
      <c r="O130" s="44"/>
      <c r="P130" s="44"/>
      <c r="Q130" s="44"/>
      <c r="R130" s="44"/>
      <c r="S130" s="44"/>
      <c r="T130" s="44">
        <f>Nut_StatusTool!A124</f>
        <v>118</v>
      </c>
      <c r="U130" s="44">
        <f>Nut_StatusTool!B124</f>
        <v>0</v>
      </c>
      <c r="V130" s="44">
        <f>Nut_StatusTool!C124</f>
        <v>0</v>
      </c>
      <c r="W130" s="44">
        <f>Nut_StatusTool!D124</f>
        <v>0</v>
      </c>
      <c r="X130" s="44">
        <f>Nut_StatusTool!F124</f>
        <v>0</v>
      </c>
      <c r="Y130" s="285" t="str">
        <f>Nut_StatusTool!K124</f>
        <v/>
      </c>
      <c r="Z130" s="44" t="str">
        <f>Nut_StatusTool!L124</f>
        <v/>
      </c>
      <c r="AA130" s="44" t="str">
        <f>Nut_StatusTool!M124</f>
        <v/>
      </c>
      <c r="AB130" s="44" t="str">
        <f>Nut_StatusTool!N124</f>
        <v/>
      </c>
      <c r="AC130" s="44">
        <f>Nut_StatusTool!I124</f>
        <v>0</v>
      </c>
      <c r="AD130" s="44">
        <f>Nut_StatusTool!J124</f>
        <v>0</v>
      </c>
    </row>
    <row r="131" spans="1:30" ht="20.100000000000001" customHeight="1">
      <c r="A131" s="59" t="str">
        <f t="array" ref="A131">IF(ROWS(A$9:A131)&gt;$U$5,"",INDEX(T$13:T$512,SMALL(IF(($AA$13:$AA$512=$AA$5),ROW($A$9:$A$508)-ROW($A$9)+1,""),ROWS(A$9:A131)),,1))</f>
        <v/>
      </c>
      <c r="B131" s="389" t="str">
        <f t="array" ref="B131">IF(ROWS(B$9:B131)&gt;$U$5,"",INDEX(U$13:U$512,SMALL(IF(($AA$13:$AA$512=$AA$5),ROW($A$9:$A$508)-ROW($A$9)+1,""),ROWS(B$9:B131)),,1))</f>
        <v/>
      </c>
      <c r="C131" s="389" t="str">
        <f t="array" ref="C131">IF(ROWS(C$9:C131)&gt;$U$5,"",INDEX(V$13:V$512,SMALL(IF(($AA$13:$AA$512=$AA$5),ROW($A$9:$A$508)-ROW($A$9)+1,""),ROWS(C$9:C131)),,1))</f>
        <v/>
      </c>
      <c r="D131" s="309" t="str">
        <f t="array" ref="D131">IF(ROWS(D$9:D131)&gt;$U$5,"",INDEX(W$13:W$512,SMALL(IF(($AA$13:$AA$512=$AA$5),ROW($A$9:$A$508)-ROW($A$9)+1,""),ROWS(D$9:D131)),,1))</f>
        <v/>
      </c>
      <c r="E131" s="59" t="str">
        <f t="array" ref="E131">IF(ROWS(E$9:E131)&gt;$U$5,"",INDEX(X$13:X$512,SMALL(IF(($AA$13:$AA$512=$AA$5),ROW($A$9:$A$508)-ROW($A$9)+1,""),ROWS(E$9:E131)),,1))</f>
        <v/>
      </c>
      <c r="F131" s="59" t="str">
        <f t="array" ref="F131">IF(ROWS(F$9:F131)&gt;$U$5,"",INDEX(Y$13:Y$512,SMALL(IF(($AA$13:$AA$512=$AA$5),ROW($A$9:$A$508)-ROW($A$9)+1,""),ROWS(F$9:F131)),,1))</f>
        <v/>
      </c>
      <c r="G131" s="59" t="str">
        <f t="array" ref="G131">IF(ROWS(G$9:G131)&gt;$U$5,"",INDEX(AA$13:AA$512,SMALL(IF(($AA$13:$AA$512=$AA$5),ROW($A$9:$A$508)-ROW($A$9)+1,""),ROWS(G$9:G131)),,1))</f>
        <v/>
      </c>
      <c r="H131" s="59" t="str">
        <f t="array" ref="H131">IF(ROWS(H$9:H131)&gt;$U$5,"",INDEX(AC$13:AC$512,SMALL(IF(($AA$13:$AA$512=$AA$5),ROW($A$9:$A$508)-ROW($A$9)+1,""),ROWS(H$9:H131)),,1))</f>
        <v/>
      </c>
      <c r="I131" s="59" t="str">
        <f t="array" ref="I131">IF(ROWS(I$9:I131)&gt;$U$5,"",INDEX(AD$13:AD$512,SMALL(IF(($AA$13:$AA$512=$AA$5),ROW($A$9:$A$508)-ROW($A$9)+1,""),ROWS(I$9:I131)),,1))</f>
        <v/>
      </c>
      <c r="J131" s="105"/>
      <c r="K131" s="105"/>
      <c r="L131" s="105"/>
      <c r="M131" s="136"/>
      <c r="N131" s="44"/>
      <c r="O131" s="44"/>
      <c r="P131" s="44"/>
      <c r="Q131" s="44"/>
      <c r="R131" s="44"/>
      <c r="S131" s="44"/>
      <c r="T131" s="44">
        <f>Nut_StatusTool!A125</f>
        <v>119</v>
      </c>
      <c r="U131" s="44">
        <f>Nut_StatusTool!B125</f>
        <v>0</v>
      </c>
      <c r="V131" s="44">
        <f>Nut_StatusTool!C125</f>
        <v>0</v>
      </c>
      <c r="W131" s="44">
        <f>Nut_StatusTool!D125</f>
        <v>0</v>
      </c>
      <c r="X131" s="44">
        <f>Nut_StatusTool!F125</f>
        <v>0</v>
      </c>
      <c r="Y131" s="285" t="str">
        <f>Nut_StatusTool!K125</f>
        <v/>
      </c>
      <c r="Z131" s="44" t="str">
        <f>Nut_StatusTool!L125</f>
        <v/>
      </c>
      <c r="AA131" s="44" t="str">
        <f>Nut_StatusTool!M125</f>
        <v/>
      </c>
      <c r="AB131" s="44" t="str">
        <f>Nut_StatusTool!N125</f>
        <v/>
      </c>
      <c r="AC131" s="44">
        <f>Nut_StatusTool!I125</f>
        <v>0</v>
      </c>
      <c r="AD131" s="44">
        <f>Nut_StatusTool!J125</f>
        <v>0</v>
      </c>
    </row>
    <row r="132" spans="1:30" ht="20.100000000000001" customHeight="1">
      <c r="A132" s="59" t="str">
        <f t="array" ref="A132">IF(ROWS(A$9:A132)&gt;$U$5,"",INDEX(T$13:T$512,SMALL(IF(($AA$13:$AA$512=$AA$5),ROW($A$9:$A$508)-ROW($A$9)+1,""),ROWS(A$9:A132)),,1))</f>
        <v/>
      </c>
      <c r="B132" s="389" t="str">
        <f t="array" ref="B132">IF(ROWS(B$9:B132)&gt;$U$5,"",INDEX(U$13:U$512,SMALL(IF(($AA$13:$AA$512=$AA$5),ROW($A$9:$A$508)-ROW($A$9)+1,""),ROWS(B$9:B132)),,1))</f>
        <v/>
      </c>
      <c r="C132" s="389" t="str">
        <f t="array" ref="C132">IF(ROWS(C$9:C132)&gt;$U$5,"",INDEX(V$13:V$512,SMALL(IF(($AA$13:$AA$512=$AA$5),ROW($A$9:$A$508)-ROW($A$9)+1,""),ROWS(C$9:C132)),,1))</f>
        <v/>
      </c>
      <c r="D132" s="309" t="str">
        <f t="array" ref="D132">IF(ROWS(D$9:D132)&gt;$U$5,"",INDEX(W$13:W$512,SMALL(IF(($AA$13:$AA$512=$AA$5),ROW($A$9:$A$508)-ROW($A$9)+1,""),ROWS(D$9:D132)),,1))</f>
        <v/>
      </c>
      <c r="E132" s="59" t="str">
        <f t="array" ref="E132">IF(ROWS(E$9:E132)&gt;$U$5,"",INDEX(X$13:X$512,SMALL(IF(($AA$13:$AA$512=$AA$5),ROW($A$9:$A$508)-ROW($A$9)+1,""),ROWS(E$9:E132)),,1))</f>
        <v/>
      </c>
      <c r="F132" s="59" t="str">
        <f t="array" ref="F132">IF(ROWS(F$9:F132)&gt;$U$5,"",INDEX(Y$13:Y$512,SMALL(IF(($AA$13:$AA$512=$AA$5),ROW($A$9:$A$508)-ROW($A$9)+1,""),ROWS(F$9:F132)),,1))</f>
        <v/>
      </c>
      <c r="G132" s="59" t="str">
        <f t="array" ref="G132">IF(ROWS(G$9:G132)&gt;$U$5,"",INDEX(AA$13:AA$512,SMALL(IF(($AA$13:$AA$512=$AA$5),ROW($A$9:$A$508)-ROW($A$9)+1,""),ROWS(G$9:G132)),,1))</f>
        <v/>
      </c>
      <c r="H132" s="59" t="str">
        <f t="array" ref="H132">IF(ROWS(H$9:H132)&gt;$U$5,"",INDEX(AC$13:AC$512,SMALL(IF(($AA$13:$AA$512=$AA$5),ROW($A$9:$A$508)-ROW($A$9)+1,""),ROWS(H$9:H132)),,1))</f>
        <v/>
      </c>
      <c r="I132" s="59" t="str">
        <f t="array" ref="I132">IF(ROWS(I$9:I132)&gt;$U$5,"",INDEX(AD$13:AD$512,SMALL(IF(($AA$13:$AA$512=$AA$5),ROW($A$9:$A$508)-ROW($A$9)+1,""),ROWS(I$9:I132)),,1))</f>
        <v/>
      </c>
      <c r="J132" s="105"/>
      <c r="K132" s="105"/>
      <c r="L132" s="105"/>
      <c r="M132" s="136"/>
      <c r="N132" s="44"/>
      <c r="O132" s="44"/>
      <c r="P132" s="44"/>
      <c r="Q132" s="44"/>
      <c r="R132" s="44"/>
      <c r="S132" s="44"/>
      <c r="T132" s="44">
        <f>Nut_StatusTool!A126</f>
        <v>120</v>
      </c>
      <c r="U132" s="44">
        <f>Nut_StatusTool!B126</f>
        <v>0</v>
      </c>
      <c r="V132" s="44">
        <f>Nut_StatusTool!C126</f>
        <v>0</v>
      </c>
      <c r="W132" s="44">
        <f>Nut_StatusTool!D126</f>
        <v>0</v>
      </c>
      <c r="X132" s="44">
        <f>Nut_StatusTool!F126</f>
        <v>0</v>
      </c>
      <c r="Y132" s="285" t="str">
        <f>Nut_StatusTool!K126</f>
        <v/>
      </c>
      <c r="Z132" s="44" t="str">
        <f>Nut_StatusTool!L126</f>
        <v/>
      </c>
      <c r="AA132" s="44" t="str">
        <f>Nut_StatusTool!M126</f>
        <v/>
      </c>
      <c r="AB132" s="44" t="str">
        <f>Nut_StatusTool!N126</f>
        <v/>
      </c>
      <c r="AC132" s="44">
        <f>Nut_StatusTool!I126</f>
        <v>0</v>
      </c>
      <c r="AD132" s="44">
        <f>Nut_StatusTool!J126</f>
        <v>0</v>
      </c>
    </row>
    <row r="133" spans="1:30" ht="20.100000000000001" customHeight="1">
      <c r="A133" s="59" t="str">
        <f t="array" ref="A133">IF(ROWS(A$9:A133)&gt;$U$5,"",INDEX(T$13:T$512,SMALL(IF(($AA$13:$AA$512=$AA$5),ROW($A$9:$A$508)-ROW($A$9)+1,""),ROWS(A$9:A133)),,1))</f>
        <v/>
      </c>
      <c r="B133" s="389" t="str">
        <f t="array" ref="B133">IF(ROWS(B$9:B133)&gt;$U$5,"",INDEX(U$13:U$512,SMALL(IF(($AA$13:$AA$512=$AA$5),ROW($A$9:$A$508)-ROW($A$9)+1,""),ROWS(B$9:B133)),,1))</f>
        <v/>
      </c>
      <c r="C133" s="389" t="str">
        <f t="array" ref="C133">IF(ROWS(C$9:C133)&gt;$U$5,"",INDEX(V$13:V$512,SMALL(IF(($AA$13:$AA$512=$AA$5),ROW($A$9:$A$508)-ROW($A$9)+1,""),ROWS(C$9:C133)),,1))</f>
        <v/>
      </c>
      <c r="D133" s="309" t="str">
        <f t="array" ref="D133">IF(ROWS(D$9:D133)&gt;$U$5,"",INDEX(W$13:W$512,SMALL(IF(($AA$13:$AA$512=$AA$5),ROW($A$9:$A$508)-ROW($A$9)+1,""),ROWS(D$9:D133)),,1))</f>
        <v/>
      </c>
      <c r="E133" s="59" t="str">
        <f t="array" ref="E133">IF(ROWS(E$9:E133)&gt;$U$5,"",INDEX(X$13:X$512,SMALL(IF(($AA$13:$AA$512=$AA$5),ROW($A$9:$A$508)-ROW($A$9)+1,""),ROWS(E$9:E133)),,1))</f>
        <v/>
      </c>
      <c r="F133" s="59" t="str">
        <f t="array" ref="F133">IF(ROWS(F$9:F133)&gt;$U$5,"",INDEX(Y$13:Y$512,SMALL(IF(($AA$13:$AA$512=$AA$5),ROW($A$9:$A$508)-ROW($A$9)+1,""),ROWS(F$9:F133)),,1))</f>
        <v/>
      </c>
      <c r="G133" s="59" t="str">
        <f t="array" ref="G133">IF(ROWS(G$9:G133)&gt;$U$5,"",INDEX(AA$13:AA$512,SMALL(IF(($AA$13:$AA$512=$AA$5),ROW($A$9:$A$508)-ROW($A$9)+1,""),ROWS(G$9:G133)),,1))</f>
        <v/>
      </c>
      <c r="H133" s="59" t="str">
        <f t="array" ref="H133">IF(ROWS(H$9:H133)&gt;$U$5,"",INDEX(AC$13:AC$512,SMALL(IF(($AA$13:$AA$512=$AA$5),ROW($A$9:$A$508)-ROW($A$9)+1,""),ROWS(H$9:H133)),,1))</f>
        <v/>
      </c>
      <c r="I133" s="59" t="str">
        <f t="array" ref="I133">IF(ROWS(I$9:I133)&gt;$U$5,"",INDEX(AD$13:AD$512,SMALL(IF(($AA$13:$AA$512=$AA$5),ROW($A$9:$A$508)-ROW($A$9)+1,""),ROWS(I$9:I133)),,1))</f>
        <v/>
      </c>
      <c r="J133" s="105"/>
      <c r="K133" s="105"/>
      <c r="L133" s="105"/>
      <c r="M133" s="136"/>
      <c r="N133" s="44"/>
      <c r="O133" s="44"/>
      <c r="P133" s="44"/>
      <c r="Q133" s="44"/>
      <c r="R133" s="44"/>
      <c r="S133" s="44"/>
      <c r="T133" s="44">
        <f>Nut_StatusTool!A127</f>
        <v>121</v>
      </c>
      <c r="U133" s="44">
        <f>Nut_StatusTool!B127</f>
        <v>0</v>
      </c>
      <c r="V133" s="44">
        <f>Nut_StatusTool!C127</f>
        <v>0</v>
      </c>
      <c r="W133" s="44">
        <f>Nut_StatusTool!D127</f>
        <v>0</v>
      </c>
      <c r="X133" s="44">
        <f>Nut_StatusTool!F127</f>
        <v>0</v>
      </c>
      <c r="Y133" s="285" t="str">
        <f>Nut_StatusTool!K127</f>
        <v/>
      </c>
      <c r="Z133" s="44" t="str">
        <f>Nut_StatusTool!L127</f>
        <v/>
      </c>
      <c r="AA133" s="44" t="str">
        <f>Nut_StatusTool!M127</f>
        <v/>
      </c>
      <c r="AB133" s="44" t="str">
        <f>Nut_StatusTool!N127</f>
        <v/>
      </c>
      <c r="AC133" s="44">
        <f>Nut_StatusTool!I127</f>
        <v>0</v>
      </c>
      <c r="AD133" s="44">
        <f>Nut_StatusTool!J127</f>
        <v>0</v>
      </c>
    </row>
    <row r="134" spans="1:30" ht="20.100000000000001" customHeight="1">
      <c r="A134" s="59" t="str">
        <f t="array" ref="A134">IF(ROWS(A$9:A134)&gt;$U$5,"",INDEX(T$13:T$512,SMALL(IF(($AA$13:$AA$512=$AA$5),ROW($A$9:$A$508)-ROW($A$9)+1,""),ROWS(A$9:A134)),,1))</f>
        <v/>
      </c>
      <c r="B134" s="389" t="str">
        <f t="array" ref="B134">IF(ROWS(B$9:B134)&gt;$U$5,"",INDEX(U$13:U$512,SMALL(IF(($AA$13:$AA$512=$AA$5),ROW($A$9:$A$508)-ROW($A$9)+1,""),ROWS(B$9:B134)),,1))</f>
        <v/>
      </c>
      <c r="C134" s="389" t="str">
        <f t="array" ref="C134">IF(ROWS(C$9:C134)&gt;$U$5,"",INDEX(V$13:V$512,SMALL(IF(($AA$13:$AA$512=$AA$5),ROW($A$9:$A$508)-ROW($A$9)+1,""),ROWS(C$9:C134)),,1))</f>
        <v/>
      </c>
      <c r="D134" s="309" t="str">
        <f t="array" ref="D134">IF(ROWS(D$9:D134)&gt;$U$5,"",INDEX(W$13:W$512,SMALL(IF(($AA$13:$AA$512=$AA$5),ROW($A$9:$A$508)-ROW($A$9)+1,""),ROWS(D$9:D134)),,1))</f>
        <v/>
      </c>
      <c r="E134" s="59" t="str">
        <f t="array" ref="E134">IF(ROWS(E$9:E134)&gt;$U$5,"",INDEX(X$13:X$512,SMALL(IF(($AA$13:$AA$512=$AA$5),ROW($A$9:$A$508)-ROW($A$9)+1,""),ROWS(E$9:E134)),,1))</f>
        <v/>
      </c>
      <c r="F134" s="59" t="str">
        <f t="array" ref="F134">IF(ROWS(F$9:F134)&gt;$U$5,"",INDEX(Y$13:Y$512,SMALL(IF(($AA$13:$AA$512=$AA$5),ROW($A$9:$A$508)-ROW($A$9)+1,""),ROWS(F$9:F134)),,1))</f>
        <v/>
      </c>
      <c r="G134" s="59" t="str">
        <f t="array" ref="G134">IF(ROWS(G$9:G134)&gt;$U$5,"",INDEX(AA$13:AA$512,SMALL(IF(($AA$13:$AA$512=$AA$5),ROW($A$9:$A$508)-ROW($A$9)+1,""),ROWS(G$9:G134)),,1))</f>
        <v/>
      </c>
      <c r="H134" s="59" t="str">
        <f t="array" ref="H134">IF(ROWS(H$9:H134)&gt;$U$5,"",INDEX(AC$13:AC$512,SMALL(IF(($AA$13:$AA$512=$AA$5),ROW($A$9:$A$508)-ROW($A$9)+1,""),ROWS(H$9:H134)),,1))</f>
        <v/>
      </c>
      <c r="I134" s="59" t="str">
        <f t="array" ref="I134">IF(ROWS(I$9:I134)&gt;$U$5,"",INDEX(AD$13:AD$512,SMALL(IF(($AA$13:$AA$512=$AA$5),ROW($A$9:$A$508)-ROW($A$9)+1,""),ROWS(I$9:I134)),,1))</f>
        <v/>
      </c>
      <c r="J134" s="105"/>
      <c r="K134" s="105"/>
      <c r="L134" s="105"/>
      <c r="M134" s="136"/>
      <c r="N134" s="44"/>
      <c r="O134" s="44"/>
      <c r="P134" s="44"/>
      <c r="Q134" s="44"/>
      <c r="R134" s="44"/>
      <c r="S134" s="44"/>
      <c r="T134" s="44">
        <f>Nut_StatusTool!A128</f>
        <v>122</v>
      </c>
      <c r="U134" s="44">
        <f>Nut_StatusTool!B128</f>
        <v>0</v>
      </c>
      <c r="V134" s="44">
        <f>Nut_StatusTool!C128</f>
        <v>0</v>
      </c>
      <c r="W134" s="44">
        <f>Nut_StatusTool!D128</f>
        <v>0</v>
      </c>
      <c r="X134" s="44">
        <f>Nut_StatusTool!F128</f>
        <v>0</v>
      </c>
      <c r="Y134" s="285" t="str">
        <f>Nut_StatusTool!K128</f>
        <v/>
      </c>
      <c r="Z134" s="44" t="str">
        <f>Nut_StatusTool!L128</f>
        <v/>
      </c>
      <c r="AA134" s="44" t="str">
        <f>Nut_StatusTool!M128</f>
        <v/>
      </c>
      <c r="AB134" s="44" t="str">
        <f>Nut_StatusTool!N128</f>
        <v/>
      </c>
      <c r="AC134" s="44">
        <f>Nut_StatusTool!I128</f>
        <v>0</v>
      </c>
      <c r="AD134" s="44">
        <f>Nut_StatusTool!J128</f>
        <v>0</v>
      </c>
    </row>
    <row r="135" spans="1:30" ht="20.100000000000001" customHeight="1">
      <c r="A135" s="59" t="str">
        <f t="array" ref="A135">IF(ROWS(A$9:A135)&gt;$U$5,"",INDEX(T$13:T$512,SMALL(IF(($AA$13:$AA$512=$AA$5),ROW($A$9:$A$508)-ROW($A$9)+1,""),ROWS(A$9:A135)),,1))</f>
        <v/>
      </c>
      <c r="B135" s="389" t="str">
        <f t="array" ref="B135">IF(ROWS(B$9:B135)&gt;$U$5,"",INDEX(U$13:U$512,SMALL(IF(($AA$13:$AA$512=$AA$5),ROW($A$9:$A$508)-ROW($A$9)+1,""),ROWS(B$9:B135)),,1))</f>
        <v/>
      </c>
      <c r="C135" s="389" t="str">
        <f t="array" ref="C135">IF(ROWS(C$9:C135)&gt;$U$5,"",INDEX(V$13:V$512,SMALL(IF(($AA$13:$AA$512=$AA$5),ROW($A$9:$A$508)-ROW($A$9)+1,""),ROWS(C$9:C135)),,1))</f>
        <v/>
      </c>
      <c r="D135" s="309" t="str">
        <f t="array" ref="D135">IF(ROWS(D$9:D135)&gt;$U$5,"",INDEX(W$13:W$512,SMALL(IF(($AA$13:$AA$512=$AA$5),ROW($A$9:$A$508)-ROW($A$9)+1,""),ROWS(D$9:D135)),,1))</f>
        <v/>
      </c>
      <c r="E135" s="59" t="str">
        <f t="array" ref="E135">IF(ROWS(E$9:E135)&gt;$U$5,"",INDEX(X$13:X$512,SMALL(IF(($AA$13:$AA$512=$AA$5),ROW($A$9:$A$508)-ROW($A$9)+1,""),ROWS(E$9:E135)),,1))</f>
        <v/>
      </c>
      <c r="F135" s="59" t="str">
        <f t="array" ref="F135">IF(ROWS(F$9:F135)&gt;$U$5,"",INDEX(Y$13:Y$512,SMALL(IF(($AA$13:$AA$512=$AA$5),ROW($A$9:$A$508)-ROW($A$9)+1,""),ROWS(F$9:F135)),,1))</f>
        <v/>
      </c>
      <c r="G135" s="59" t="str">
        <f t="array" ref="G135">IF(ROWS(G$9:G135)&gt;$U$5,"",INDEX(AA$13:AA$512,SMALL(IF(($AA$13:$AA$512=$AA$5),ROW($A$9:$A$508)-ROW($A$9)+1,""),ROWS(G$9:G135)),,1))</f>
        <v/>
      </c>
      <c r="H135" s="59" t="str">
        <f t="array" ref="H135">IF(ROWS(H$9:H135)&gt;$U$5,"",INDEX(AC$13:AC$512,SMALL(IF(($AA$13:$AA$512=$AA$5),ROW($A$9:$A$508)-ROW($A$9)+1,""),ROWS(H$9:H135)),,1))</f>
        <v/>
      </c>
      <c r="I135" s="59" t="str">
        <f t="array" ref="I135">IF(ROWS(I$9:I135)&gt;$U$5,"",INDEX(AD$13:AD$512,SMALL(IF(($AA$13:$AA$512=$AA$5),ROW($A$9:$A$508)-ROW($A$9)+1,""),ROWS(I$9:I135)),,1))</f>
        <v/>
      </c>
      <c r="J135" s="105"/>
      <c r="K135" s="105"/>
      <c r="L135" s="105"/>
      <c r="M135" s="136"/>
      <c r="N135" s="44"/>
      <c r="O135" s="44"/>
      <c r="P135" s="44"/>
      <c r="Q135" s="44"/>
      <c r="R135" s="44"/>
      <c r="S135" s="44"/>
      <c r="T135" s="44">
        <f>Nut_StatusTool!A129</f>
        <v>123</v>
      </c>
      <c r="U135" s="44">
        <f>Nut_StatusTool!B129</f>
        <v>0</v>
      </c>
      <c r="V135" s="44">
        <f>Nut_StatusTool!C129</f>
        <v>0</v>
      </c>
      <c r="W135" s="44">
        <f>Nut_StatusTool!D129</f>
        <v>0</v>
      </c>
      <c r="X135" s="44">
        <f>Nut_StatusTool!F129</f>
        <v>0</v>
      </c>
      <c r="Y135" s="285" t="str">
        <f>Nut_StatusTool!K129</f>
        <v/>
      </c>
      <c r="Z135" s="44" t="str">
        <f>Nut_StatusTool!L129</f>
        <v/>
      </c>
      <c r="AA135" s="44" t="str">
        <f>Nut_StatusTool!M129</f>
        <v/>
      </c>
      <c r="AB135" s="44" t="str">
        <f>Nut_StatusTool!N129</f>
        <v/>
      </c>
      <c r="AC135" s="44">
        <f>Nut_StatusTool!I129</f>
        <v>0</v>
      </c>
      <c r="AD135" s="44">
        <f>Nut_StatusTool!J129</f>
        <v>0</v>
      </c>
    </row>
    <row r="136" spans="1:30" ht="20.100000000000001" customHeight="1">
      <c r="A136" s="59" t="str">
        <f t="array" ref="A136">IF(ROWS(A$9:A136)&gt;$U$5,"",INDEX(T$13:T$512,SMALL(IF(($AA$13:$AA$512=$AA$5),ROW($A$9:$A$508)-ROW($A$9)+1,""),ROWS(A$9:A136)),,1))</f>
        <v/>
      </c>
      <c r="B136" s="389" t="str">
        <f t="array" ref="B136">IF(ROWS(B$9:B136)&gt;$U$5,"",INDEX(U$13:U$512,SMALL(IF(($AA$13:$AA$512=$AA$5),ROW($A$9:$A$508)-ROW($A$9)+1,""),ROWS(B$9:B136)),,1))</f>
        <v/>
      </c>
      <c r="C136" s="389" t="str">
        <f t="array" ref="C136">IF(ROWS(C$9:C136)&gt;$U$5,"",INDEX(V$13:V$512,SMALL(IF(($AA$13:$AA$512=$AA$5),ROW($A$9:$A$508)-ROW($A$9)+1,""),ROWS(C$9:C136)),,1))</f>
        <v/>
      </c>
      <c r="D136" s="309" t="str">
        <f t="array" ref="D136">IF(ROWS(D$9:D136)&gt;$U$5,"",INDEX(W$13:W$512,SMALL(IF(($AA$13:$AA$512=$AA$5),ROW($A$9:$A$508)-ROW($A$9)+1,""),ROWS(D$9:D136)),,1))</f>
        <v/>
      </c>
      <c r="E136" s="59" t="str">
        <f t="array" ref="E136">IF(ROWS(E$9:E136)&gt;$U$5,"",INDEX(X$13:X$512,SMALL(IF(($AA$13:$AA$512=$AA$5),ROW($A$9:$A$508)-ROW($A$9)+1,""),ROWS(E$9:E136)),,1))</f>
        <v/>
      </c>
      <c r="F136" s="59" t="str">
        <f t="array" ref="F136">IF(ROWS(F$9:F136)&gt;$U$5,"",INDEX(Y$13:Y$512,SMALL(IF(($AA$13:$AA$512=$AA$5),ROW($A$9:$A$508)-ROW($A$9)+1,""),ROWS(F$9:F136)),,1))</f>
        <v/>
      </c>
      <c r="G136" s="59" t="str">
        <f t="array" ref="G136">IF(ROWS(G$9:G136)&gt;$U$5,"",INDEX(AA$13:AA$512,SMALL(IF(($AA$13:$AA$512=$AA$5),ROW($A$9:$A$508)-ROW($A$9)+1,""),ROWS(G$9:G136)),,1))</f>
        <v/>
      </c>
      <c r="H136" s="59" t="str">
        <f t="array" ref="H136">IF(ROWS(H$9:H136)&gt;$U$5,"",INDEX(AC$13:AC$512,SMALL(IF(($AA$13:$AA$512=$AA$5),ROW($A$9:$A$508)-ROW($A$9)+1,""),ROWS(H$9:H136)),,1))</f>
        <v/>
      </c>
      <c r="I136" s="59" t="str">
        <f t="array" ref="I136">IF(ROWS(I$9:I136)&gt;$U$5,"",INDEX(AD$13:AD$512,SMALL(IF(($AA$13:$AA$512=$AA$5),ROW($A$9:$A$508)-ROW($A$9)+1,""),ROWS(I$9:I136)),,1))</f>
        <v/>
      </c>
      <c r="J136" s="105"/>
      <c r="K136" s="105"/>
      <c r="L136" s="105"/>
      <c r="M136" s="136"/>
      <c r="N136" s="44"/>
      <c r="O136" s="44"/>
      <c r="P136" s="44"/>
      <c r="Q136" s="44"/>
      <c r="R136" s="44"/>
      <c r="S136" s="44"/>
      <c r="T136" s="44">
        <f>Nut_StatusTool!A130</f>
        <v>124</v>
      </c>
      <c r="U136" s="44">
        <f>Nut_StatusTool!B130</f>
        <v>0</v>
      </c>
      <c r="V136" s="44">
        <f>Nut_StatusTool!C130</f>
        <v>0</v>
      </c>
      <c r="W136" s="44">
        <f>Nut_StatusTool!D130</f>
        <v>0</v>
      </c>
      <c r="X136" s="44">
        <f>Nut_StatusTool!F130</f>
        <v>0</v>
      </c>
      <c r="Y136" s="285" t="str">
        <f>Nut_StatusTool!K130</f>
        <v/>
      </c>
      <c r="Z136" s="44" t="str">
        <f>Nut_StatusTool!L130</f>
        <v/>
      </c>
      <c r="AA136" s="44" t="str">
        <f>Nut_StatusTool!M130</f>
        <v/>
      </c>
      <c r="AB136" s="44" t="str">
        <f>Nut_StatusTool!N130</f>
        <v/>
      </c>
      <c r="AC136" s="44">
        <f>Nut_StatusTool!I130</f>
        <v>0</v>
      </c>
      <c r="AD136" s="44">
        <f>Nut_StatusTool!J130</f>
        <v>0</v>
      </c>
    </row>
    <row r="137" spans="1:30" ht="20.100000000000001" customHeight="1">
      <c r="A137" s="59" t="str">
        <f t="array" ref="A137">IF(ROWS(A$9:A137)&gt;$U$5,"",INDEX(T$13:T$512,SMALL(IF(($AA$13:$AA$512=$AA$5),ROW($A$9:$A$508)-ROW($A$9)+1,""),ROWS(A$9:A137)),,1))</f>
        <v/>
      </c>
      <c r="B137" s="389" t="str">
        <f t="array" ref="B137">IF(ROWS(B$9:B137)&gt;$U$5,"",INDEX(U$13:U$512,SMALL(IF(($AA$13:$AA$512=$AA$5),ROW($A$9:$A$508)-ROW($A$9)+1,""),ROWS(B$9:B137)),,1))</f>
        <v/>
      </c>
      <c r="C137" s="389" t="str">
        <f t="array" ref="C137">IF(ROWS(C$9:C137)&gt;$U$5,"",INDEX(V$13:V$512,SMALL(IF(($AA$13:$AA$512=$AA$5),ROW($A$9:$A$508)-ROW($A$9)+1,""),ROWS(C$9:C137)),,1))</f>
        <v/>
      </c>
      <c r="D137" s="309" t="str">
        <f t="array" ref="D137">IF(ROWS(D$9:D137)&gt;$U$5,"",INDEX(W$13:W$512,SMALL(IF(($AA$13:$AA$512=$AA$5),ROW($A$9:$A$508)-ROW($A$9)+1,""),ROWS(D$9:D137)),,1))</f>
        <v/>
      </c>
      <c r="E137" s="59" t="str">
        <f t="array" ref="E137">IF(ROWS(E$9:E137)&gt;$U$5,"",INDEX(X$13:X$512,SMALL(IF(($AA$13:$AA$512=$AA$5),ROW($A$9:$A$508)-ROW($A$9)+1,""),ROWS(E$9:E137)),,1))</f>
        <v/>
      </c>
      <c r="F137" s="59" t="str">
        <f t="array" ref="F137">IF(ROWS(F$9:F137)&gt;$U$5,"",INDEX(Y$13:Y$512,SMALL(IF(($AA$13:$AA$512=$AA$5),ROW($A$9:$A$508)-ROW($A$9)+1,""),ROWS(F$9:F137)),,1))</f>
        <v/>
      </c>
      <c r="G137" s="59" t="str">
        <f t="array" ref="G137">IF(ROWS(G$9:G137)&gt;$U$5,"",INDEX(AA$13:AA$512,SMALL(IF(($AA$13:$AA$512=$AA$5),ROW($A$9:$A$508)-ROW($A$9)+1,""),ROWS(G$9:G137)),,1))</f>
        <v/>
      </c>
      <c r="H137" s="59" t="str">
        <f t="array" ref="H137">IF(ROWS(H$9:H137)&gt;$U$5,"",INDEX(AC$13:AC$512,SMALL(IF(($AA$13:$AA$512=$AA$5),ROW($A$9:$A$508)-ROW($A$9)+1,""),ROWS(H$9:H137)),,1))</f>
        <v/>
      </c>
      <c r="I137" s="59" t="str">
        <f t="array" ref="I137">IF(ROWS(I$9:I137)&gt;$U$5,"",INDEX(AD$13:AD$512,SMALL(IF(($AA$13:$AA$512=$AA$5),ROW($A$9:$A$508)-ROW($A$9)+1,""),ROWS(I$9:I137)),,1))</f>
        <v/>
      </c>
      <c r="J137" s="105"/>
      <c r="K137" s="105"/>
      <c r="L137" s="105"/>
      <c r="M137" s="136"/>
      <c r="N137" s="44"/>
      <c r="O137" s="44"/>
      <c r="P137" s="44"/>
      <c r="Q137" s="44"/>
      <c r="R137" s="44"/>
      <c r="S137" s="44"/>
      <c r="T137" s="44">
        <f>Nut_StatusTool!A131</f>
        <v>125</v>
      </c>
      <c r="U137" s="44">
        <f>Nut_StatusTool!B131</f>
        <v>0</v>
      </c>
      <c r="V137" s="44">
        <f>Nut_StatusTool!C131</f>
        <v>0</v>
      </c>
      <c r="W137" s="44">
        <f>Nut_StatusTool!D131</f>
        <v>0</v>
      </c>
      <c r="X137" s="44">
        <f>Nut_StatusTool!F131</f>
        <v>0</v>
      </c>
      <c r="Y137" s="285" t="str">
        <f>Nut_StatusTool!K131</f>
        <v/>
      </c>
      <c r="Z137" s="44" t="str">
        <f>Nut_StatusTool!L131</f>
        <v/>
      </c>
      <c r="AA137" s="44" t="str">
        <f>Nut_StatusTool!M131</f>
        <v/>
      </c>
      <c r="AB137" s="44" t="str">
        <f>Nut_StatusTool!N131</f>
        <v/>
      </c>
      <c r="AC137" s="44">
        <f>Nut_StatusTool!I131</f>
        <v>0</v>
      </c>
      <c r="AD137" s="44">
        <f>Nut_StatusTool!J131</f>
        <v>0</v>
      </c>
    </row>
    <row r="138" spans="1:30" ht="20.100000000000001" customHeight="1">
      <c r="A138" s="59" t="str">
        <f t="array" ref="A138">IF(ROWS(A$9:A138)&gt;$U$5,"",INDEX(T$13:T$512,SMALL(IF(($AA$13:$AA$512=$AA$5),ROW($A$9:$A$508)-ROW($A$9)+1,""),ROWS(A$9:A138)),,1))</f>
        <v/>
      </c>
      <c r="B138" s="389" t="str">
        <f t="array" ref="B138">IF(ROWS(B$9:B138)&gt;$U$5,"",INDEX(U$13:U$512,SMALL(IF(($AA$13:$AA$512=$AA$5),ROW($A$9:$A$508)-ROW($A$9)+1,""),ROWS(B$9:B138)),,1))</f>
        <v/>
      </c>
      <c r="C138" s="389" t="str">
        <f t="array" ref="C138">IF(ROWS(C$9:C138)&gt;$U$5,"",INDEX(V$13:V$512,SMALL(IF(($AA$13:$AA$512=$AA$5),ROW($A$9:$A$508)-ROW($A$9)+1,""),ROWS(C$9:C138)),,1))</f>
        <v/>
      </c>
      <c r="D138" s="309" t="str">
        <f t="array" ref="D138">IF(ROWS(D$9:D138)&gt;$U$5,"",INDEX(W$13:W$512,SMALL(IF(($AA$13:$AA$512=$AA$5),ROW($A$9:$A$508)-ROW($A$9)+1,""),ROWS(D$9:D138)),,1))</f>
        <v/>
      </c>
      <c r="E138" s="59" t="str">
        <f t="array" ref="E138">IF(ROWS(E$9:E138)&gt;$U$5,"",INDEX(X$13:X$512,SMALL(IF(($AA$13:$AA$512=$AA$5),ROW($A$9:$A$508)-ROW($A$9)+1,""),ROWS(E$9:E138)),,1))</f>
        <v/>
      </c>
      <c r="F138" s="59" t="str">
        <f t="array" ref="F138">IF(ROWS(F$9:F138)&gt;$U$5,"",INDEX(Y$13:Y$512,SMALL(IF(($AA$13:$AA$512=$AA$5),ROW($A$9:$A$508)-ROW($A$9)+1,""),ROWS(F$9:F138)),,1))</f>
        <v/>
      </c>
      <c r="G138" s="59" t="str">
        <f t="array" ref="G138">IF(ROWS(G$9:G138)&gt;$U$5,"",INDEX(AA$13:AA$512,SMALL(IF(($AA$13:$AA$512=$AA$5),ROW($A$9:$A$508)-ROW($A$9)+1,""),ROWS(G$9:G138)),,1))</f>
        <v/>
      </c>
      <c r="H138" s="59" t="str">
        <f t="array" ref="H138">IF(ROWS(H$9:H138)&gt;$U$5,"",INDEX(AC$13:AC$512,SMALL(IF(($AA$13:$AA$512=$AA$5),ROW($A$9:$A$508)-ROW($A$9)+1,""),ROWS(H$9:H138)),,1))</f>
        <v/>
      </c>
      <c r="I138" s="59" t="str">
        <f t="array" ref="I138">IF(ROWS(I$9:I138)&gt;$U$5,"",INDEX(AD$13:AD$512,SMALL(IF(($AA$13:$AA$512=$AA$5),ROW($A$9:$A$508)-ROW($A$9)+1,""),ROWS(I$9:I138)),,1))</f>
        <v/>
      </c>
      <c r="J138" s="105"/>
      <c r="K138" s="105"/>
      <c r="L138" s="105"/>
      <c r="M138" s="136"/>
      <c r="N138" s="44"/>
      <c r="O138" s="44"/>
      <c r="P138" s="44"/>
      <c r="Q138" s="44"/>
      <c r="R138" s="44"/>
      <c r="S138" s="44"/>
      <c r="T138" s="44">
        <f>Nut_StatusTool!A132</f>
        <v>126</v>
      </c>
      <c r="U138" s="44">
        <f>Nut_StatusTool!B132</f>
        <v>0</v>
      </c>
      <c r="V138" s="44">
        <f>Nut_StatusTool!C132</f>
        <v>0</v>
      </c>
      <c r="W138" s="44">
        <f>Nut_StatusTool!D132</f>
        <v>0</v>
      </c>
      <c r="X138" s="44">
        <f>Nut_StatusTool!F132</f>
        <v>0</v>
      </c>
      <c r="Y138" s="285" t="str">
        <f>Nut_StatusTool!K132</f>
        <v/>
      </c>
      <c r="Z138" s="44" t="str">
        <f>Nut_StatusTool!L132</f>
        <v/>
      </c>
      <c r="AA138" s="44" t="str">
        <f>Nut_StatusTool!M132</f>
        <v/>
      </c>
      <c r="AB138" s="44" t="str">
        <f>Nut_StatusTool!N132</f>
        <v/>
      </c>
      <c r="AC138" s="44">
        <f>Nut_StatusTool!I132</f>
        <v>0</v>
      </c>
      <c r="AD138" s="44">
        <f>Nut_StatusTool!J132</f>
        <v>0</v>
      </c>
    </row>
    <row r="139" spans="1:30" ht="20.100000000000001" customHeight="1">
      <c r="A139" s="59" t="str">
        <f t="array" ref="A139">IF(ROWS(A$9:A139)&gt;$U$5,"",INDEX(T$13:T$512,SMALL(IF(($AA$13:$AA$512=$AA$5),ROW($A$9:$A$508)-ROW($A$9)+1,""),ROWS(A$9:A139)),,1))</f>
        <v/>
      </c>
      <c r="B139" s="389" t="str">
        <f t="array" ref="B139">IF(ROWS(B$9:B139)&gt;$U$5,"",INDEX(U$13:U$512,SMALL(IF(($AA$13:$AA$512=$AA$5),ROW($A$9:$A$508)-ROW($A$9)+1,""),ROWS(B$9:B139)),,1))</f>
        <v/>
      </c>
      <c r="C139" s="389" t="str">
        <f t="array" ref="C139">IF(ROWS(C$9:C139)&gt;$U$5,"",INDEX(V$13:V$512,SMALL(IF(($AA$13:$AA$512=$AA$5),ROW($A$9:$A$508)-ROW($A$9)+1,""),ROWS(C$9:C139)),,1))</f>
        <v/>
      </c>
      <c r="D139" s="309" t="str">
        <f t="array" ref="D139">IF(ROWS(D$9:D139)&gt;$U$5,"",INDEX(W$13:W$512,SMALL(IF(($AA$13:$AA$512=$AA$5),ROW($A$9:$A$508)-ROW($A$9)+1,""),ROWS(D$9:D139)),,1))</f>
        <v/>
      </c>
      <c r="E139" s="59" t="str">
        <f t="array" ref="E139">IF(ROWS(E$9:E139)&gt;$U$5,"",INDEX(X$13:X$512,SMALL(IF(($AA$13:$AA$512=$AA$5),ROW($A$9:$A$508)-ROW($A$9)+1,""),ROWS(E$9:E139)),,1))</f>
        <v/>
      </c>
      <c r="F139" s="59" t="str">
        <f t="array" ref="F139">IF(ROWS(F$9:F139)&gt;$U$5,"",INDEX(Y$13:Y$512,SMALL(IF(($AA$13:$AA$512=$AA$5),ROW($A$9:$A$508)-ROW($A$9)+1,""),ROWS(F$9:F139)),,1))</f>
        <v/>
      </c>
      <c r="G139" s="59" t="str">
        <f t="array" ref="G139">IF(ROWS(G$9:G139)&gt;$U$5,"",INDEX(AA$13:AA$512,SMALL(IF(($AA$13:$AA$512=$AA$5),ROW($A$9:$A$508)-ROW($A$9)+1,""),ROWS(G$9:G139)),,1))</f>
        <v/>
      </c>
      <c r="H139" s="59" t="str">
        <f t="array" ref="H139">IF(ROWS(H$9:H139)&gt;$U$5,"",INDEX(AC$13:AC$512,SMALL(IF(($AA$13:$AA$512=$AA$5),ROW($A$9:$A$508)-ROW($A$9)+1,""),ROWS(H$9:H139)),,1))</f>
        <v/>
      </c>
      <c r="I139" s="59" t="str">
        <f t="array" ref="I139">IF(ROWS(I$9:I139)&gt;$U$5,"",INDEX(AD$13:AD$512,SMALL(IF(($AA$13:$AA$512=$AA$5),ROW($A$9:$A$508)-ROW($A$9)+1,""),ROWS(I$9:I139)),,1))</f>
        <v/>
      </c>
      <c r="J139" s="105"/>
      <c r="K139" s="105"/>
      <c r="L139" s="105"/>
      <c r="M139" s="136"/>
      <c r="N139" s="44"/>
      <c r="O139" s="44"/>
      <c r="P139" s="44"/>
      <c r="Q139" s="44"/>
      <c r="R139" s="44"/>
      <c r="S139" s="44"/>
      <c r="T139" s="44">
        <f>Nut_StatusTool!A133</f>
        <v>127</v>
      </c>
      <c r="U139" s="44">
        <f>Nut_StatusTool!B133</f>
        <v>0</v>
      </c>
      <c r="V139" s="44">
        <f>Nut_StatusTool!C133</f>
        <v>0</v>
      </c>
      <c r="W139" s="44">
        <f>Nut_StatusTool!D133</f>
        <v>0</v>
      </c>
      <c r="X139" s="44">
        <f>Nut_StatusTool!F133</f>
        <v>0</v>
      </c>
      <c r="Y139" s="285" t="str">
        <f>Nut_StatusTool!K133</f>
        <v/>
      </c>
      <c r="Z139" s="44" t="str">
        <f>Nut_StatusTool!L133</f>
        <v/>
      </c>
      <c r="AA139" s="44" t="str">
        <f>Nut_StatusTool!M133</f>
        <v/>
      </c>
      <c r="AB139" s="44" t="str">
        <f>Nut_StatusTool!N133</f>
        <v/>
      </c>
      <c r="AC139" s="44">
        <f>Nut_StatusTool!I133</f>
        <v>0</v>
      </c>
      <c r="AD139" s="44">
        <f>Nut_StatusTool!J133</f>
        <v>0</v>
      </c>
    </row>
    <row r="140" spans="1:30" ht="20.100000000000001" customHeight="1">
      <c r="A140" s="59" t="str">
        <f t="array" ref="A140">IF(ROWS(A$9:A140)&gt;$U$5,"",INDEX(T$13:T$512,SMALL(IF(($AA$13:$AA$512=$AA$5),ROW($A$9:$A$508)-ROW($A$9)+1,""),ROWS(A$9:A140)),,1))</f>
        <v/>
      </c>
      <c r="B140" s="389" t="str">
        <f t="array" ref="B140">IF(ROWS(B$9:B140)&gt;$U$5,"",INDEX(U$13:U$512,SMALL(IF(($AA$13:$AA$512=$AA$5),ROW($A$9:$A$508)-ROW($A$9)+1,""),ROWS(B$9:B140)),,1))</f>
        <v/>
      </c>
      <c r="C140" s="389" t="str">
        <f t="array" ref="C140">IF(ROWS(C$9:C140)&gt;$U$5,"",INDEX(V$13:V$512,SMALL(IF(($AA$13:$AA$512=$AA$5),ROW($A$9:$A$508)-ROW($A$9)+1,""),ROWS(C$9:C140)),,1))</f>
        <v/>
      </c>
      <c r="D140" s="309" t="str">
        <f t="array" ref="D140">IF(ROWS(D$9:D140)&gt;$U$5,"",INDEX(W$13:W$512,SMALL(IF(($AA$13:$AA$512=$AA$5),ROW($A$9:$A$508)-ROW($A$9)+1,""),ROWS(D$9:D140)),,1))</f>
        <v/>
      </c>
      <c r="E140" s="59" t="str">
        <f t="array" ref="E140">IF(ROWS(E$9:E140)&gt;$U$5,"",INDEX(X$13:X$512,SMALL(IF(($AA$13:$AA$512=$AA$5),ROW($A$9:$A$508)-ROW($A$9)+1,""),ROWS(E$9:E140)),,1))</f>
        <v/>
      </c>
      <c r="F140" s="59" t="str">
        <f t="array" ref="F140">IF(ROWS(F$9:F140)&gt;$U$5,"",INDEX(Y$13:Y$512,SMALL(IF(($AA$13:$AA$512=$AA$5),ROW($A$9:$A$508)-ROW($A$9)+1,""),ROWS(F$9:F140)),,1))</f>
        <v/>
      </c>
      <c r="G140" s="59" t="str">
        <f t="array" ref="G140">IF(ROWS(G$9:G140)&gt;$U$5,"",INDEX(AA$13:AA$512,SMALL(IF(($AA$13:$AA$512=$AA$5),ROW($A$9:$A$508)-ROW($A$9)+1,""),ROWS(G$9:G140)),,1))</f>
        <v/>
      </c>
      <c r="H140" s="59" t="str">
        <f t="array" ref="H140">IF(ROWS(H$9:H140)&gt;$U$5,"",INDEX(AC$13:AC$512,SMALL(IF(($AA$13:$AA$512=$AA$5),ROW($A$9:$A$508)-ROW($A$9)+1,""),ROWS(H$9:H140)),,1))</f>
        <v/>
      </c>
      <c r="I140" s="59" t="str">
        <f t="array" ref="I140">IF(ROWS(I$9:I140)&gt;$U$5,"",INDEX(AD$13:AD$512,SMALL(IF(($AA$13:$AA$512=$AA$5),ROW($A$9:$A$508)-ROW($A$9)+1,""),ROWS(I$9:I140)),,1))</f>
        <v/>
      </c>
      <c r="J140" s="105"/>
      <c r="K140" s="105"/>
      <c r="L140" s="105"/>
      <c r="M140" s="136"/>
      <c r="N140" s="44"/>
      <c r="O140" s="44"/>
      <c r="P140" s="44"/>
      <c r="Q140" s="44"/>
      <c r="R140" s="44"/>
      <c r="S140" s="44"/>
      <c r="T140" s="44">
        <f>Nut_StatusTool!A134</f>
        <v>128</v>
      </c>
      <c r="U140" s="44">
        <f>Nut_StatusTool!B134</f>
        <v>0</v>
      </c>
      <c r="V140" s="44">
        <f>Nut_StatusTool!C134</f>
        <v>0</v>
      </c>
      <c r="W140" s="44">
        <f>Nut_StatusTool!D134</f>
        <v>0</v>
      </c>
      <c r="X140" s="44">
        <f>Nut_StatusTool!F134</f>
        <v>0</v>
      </c>
      <c r="Y140" s="285" t="str">
        <f>Nut_StatusTool!K134</f>
        <v/>
      </c>
      <c r="Z140" s="44" t="str">
        <f>Nut_StatusTool!L134</f>
        <v/>
      </c>
      <c r="AA140" s="44" t="str">
        <f>Nut_StatusTool!M134</f>
        <v/>
      </c>
      <c r="AB140" s="44" t="str">
        <f>Nut_StatusTool!N134</f>
        <v/>
      </c>
      <c r="AC140" s="44">
        <f>Nut_StatusTool!I134</f>
        <v>0</v>
      </c>
      <c r="AD140" s="44">
        <f>Nut_StatusTool!J134</f>
        <v>0</v>
      </c>
    </row>
    <row r="141" spans="1:30" ht="20.100000000000001" customHeight="1">
      <c r="A141" s="59" t="str">
        <f t="array" ref="A141">IF(ROWS(A$9:A141)&gt;$U$5,"",INDEX(T$13:T$512,SMALL(IF(($AA$13:$AA$512=$AA$5),ROW($A$9:$A$508)-ROW($A$9)+1,""),ROWS(A$9:A141)),,1))</f>
        <v/>
      </c>
      <c r="B141" s="389" t="str">
        <f t="array" ref="B141">IF(ROWS(B$9:B141)&gt;$U$5,"",INDEX(U$13:U$512,SMALL(IF(($AA$13:$AA$512=$AA$5),ROW($A$9:$A$508)-ROW($A$9)+1,""),ROWS(B$9:B141)),,1))</f>
        <v/>
      </c>
      <c r="C141" s="389" t="str">
        <f t="array" ref="C141">IF(ROWS(C$9:C141)&gt;$U$5,"",INDEX(V$13:V$512,SMALL(IF(($AA$13:$AA$512=$AA$5),ROW($A$9:$A$508)-ROW($A$9)+1,""),ROWS(C$9:C141)),,1))</f>
        <v/>
      </c>
      <c r="D141" s="309" t="str">
        <f t="array" ref="D141">IF(ROWS(D$9:D141)&gt;$U$5,"",INDEX(W$13:W$512,SMALL(IF(($AA$13:$AA$512=$AA$5),ROW($A$9:$A$508)-ROW($A$9)+1,""),ROWS(D$9:D141)),,1))</f>
        <v/>
      </c>
      <c r="E141" s="59" t="str">
        <f t="array" ref="E141">IF(ROWS(E$9:E141)&gt;$U$5,"",INDEX(X$13:X$512,SMALL(IF(($AA$13:$AA$512=$AA$5),ROW($A$9:$A$508)-ROW($A$9)+1,""),ROWS(E$9:E141)),,1))</f>
        <v/>
      </c>
      <c r="F141" s="59" t="str">
        <f t="array" ref="F141">IF(ROWS(F$9:F141)&gt;$U$5,"",INDEX(Y$13:Y$512,SMALL(IF(($AA$13:$AA$512=$AA$5),ROW($A$9:$A$508)-ROW($A$9)+1,""),ROWS(F$9:F141)),,1))</f>
        <v/>
      </c>
      <c r="G141" s="59" t="str">
        <f t="array" ref="G141">IF(ROWS(G$9:G141)&gt;$U$5,"",INDEX(AA$13:AA$512,SMALL(IF(($AA$13:$AA$512=$AA$5),ROW($A$9:$A$508)-ROW($A$9)+1,""),ROWS(G$9:G141)),,1))</f>
        <v/>
      </c>
      <c r="H141" s="59" t="str">
        <f t="array" ref="H141">IF(ROWS(H$9:H141)&gt;$U$5,"",INDEX(AC$13:AC$512,SMALL(IF(($AA$13:$AA$512=$AA$5),ROW($A$9:$A$508)-ROW($A$9)+1,""),ROWS(H$9:H141)),,1))</f>
        <v/>
      </c>
      <c r="I141" s="59" t="str">
        <f t="array" ref="I141">IF(ROWS(I$9:I141)&gt;$U$5,"",INDEX(AD$13:AD$512,SMALL(IF(($AA$13:$AA$512=$AA$5),ROW($A$9:$A$508)-ROW($A$9)+1,""),ROWS(I$9:I141)),,1))</f>
        <v/>
      </c>
      <c r="J141" s="105"/>
      <c r="K141" s="105"/>
      <c r="L141" s="105"/>
      <c r="M141" s="136"/>
      <c r="N141" s="44"/>
      <c r="O141" s="44"/>
      <c r="P141" s="44"/>
      <c r="Q141" s="44"/>
      <c r="R141" s="44"/>
      <c r="S141" s="44"/>
      <c r="T141" s="44">
        <f>Nut_StatusTool!A135</f>
        <v>129</v>
      </c>
      <c r="U141" s="44">
        <f>Nut_StatusTool!B135</f>
        <v>0</v>
      </c>
      <c r="V141" s="44">
        <f>Nut_StatusTool!C135</f>
        <v>0</v>
      </c>
      <c r="W141" s="44">
        <f>Nut_StatusTool!D135</f>
        <v>0</v>
      </c>
      <c r="X141" s="44">
        <f>Nut_StatusTool!F135</f>
        <v>0</v>
      </c>
      <c r="Y141" s="285" t="str">
        <f>Nut_StatusTool!K135</f>
        <v/>
      </c>
      <c r="Z141" s="44" t="str">
        <f>Nut_StatusTool!L135</f>
        <v/>
      </c>
      <c r="AA141" s="44" t="str">
        <f>Nut_StatusTool!M135</f>
        <v/>
      </c>
      <c r="AB141" s="44" t="str">
        <f>Nut_StatusTool!N135</f>
        <v/>
      </c>
      <c r="AC141" s="44">
        <f>Nut_StatusTool!I135</f>
        <v>0</v>
      </c>
      <c r="AD141" s="44">
        <f>Nut_StatusTool!J135</f>
        <v>0</v>
      </c>
    </row>
    <row r="142" spans="1:30" ht="20.100000000000001" customHeight="1">
      <c r="A142" s="59" t="str">
        <f t="array" ref="A142">IF(ROWS(A$9:A142)&gt;$U$5,"",INDEX(T$13:T$512,SMALL(IF(($AA$13:$AA$512=$AA$5),ROW($A$9:$A$508)-ROW($A$9)+1,""),ROWS(A$9:A142)),,1))</f>
        <v/>
      </c>
      <c r="B142" s="389" t="str">
        <f t="array" ref="B142">IF(ROWS(B$9:B142)&gt;$U$5,"",INDEX(U$13:U$512,SMALL(IF(($AA$13:$AA$512=$AA$5),ROW($A$9:$A$508)-ROW($A$9)+1,""),ROWS(B$9:B142)),,1))</f>
        <v/>
      </c>
      <c r="C142" s="389" t="str">
        <f t="array" ref="C142">IF(ROWS(C$9:C142)&gt;$U$5,"",INDEX(V$13:V$512,SMALL(IF(($AA$13:$AA$512=$AA$5),ROW($A$9:$A$508)-ROW($A$9)+1,""),ROWS(C$9:C142)),,1))</f>
        <v/>
      </c>
      <c r="D142" s="309" t="str">
        <f t="array" ref="D142">IF(ROWS(D$9:D142)&gt;$U$5,"",INDEX(W$13:W$512,SMALL(IF(($AA$13:$AA$512=$AA$5),ROW($A$9:$A$508)-ROW($A$9)+1,""),ROWS(D$9:D142)),,1))</f>
        <v/>
      </c>
      <c r="E142" s="59" t="str">
        <f t="array" ref="E142">IF(ROWS(E$9:E142)&gt;$U$5,"",INDEX(X$13:X$512,SMALL(IF(($AA$13:$AA$512=$AA$5),ROW($A$9:$A$508)-ROW($A$9)+1,""),ROWS(E$9:E142)),,1))</f>
        <v/>
      </c>
      <c r="F142" s="59" t="str">
        <f t="array" ref="F142">IF(ROWS(F$9:F142)&gt;$U$5,"",INDEX(Y$13:Y$512,SMALL(IF(($AA$13:$AA$512=$AA$5),ROW($A$9:$A$508)-ROW($A$9)+1,""),ROWS(F$9:F142)),,1))</f>
        <v/>
      </c>
      <c r="G142" s="59" t="str">
        <f t="array" ref="G142">IF(ROWS(G$9:G142)&gt;$U$5,"",INDEX(AA$13:AA$512,SMALL(IF(($AA$13:$AA$512=$AA$5),ROW($A$9:$A$508)-ROW($A$9)+1,""),ROWS(G$9:G142)),,1))</f>
        <v/>
      </c>
      <c r="H142" s="59" t="str">
        <f t="array" ref="H142">IF(ROWS(H$9:H142)&gt;$U$5,"",INDEX(AC$13:AC$512,SMALL(IF(($AA$13:$AA$512=$AA$5),ROW($A$9:$A$508)-ROW($A$9)+1,""),ROWS(H$9:H142)),,1))</f>
        <v/>
      </c>
      <c r="I142" s="59" t="str">
        <f t="array" ref="I142">IF(ROWS(I$9:I142)&gt;$U$5,"",INDEX(AD$13:AD$512,SMALL(IF(($AA$13:$AA$512=$AA$5),ROW($A$9:$A$508)-ROW($A$9)+1,""),ROWS(I$9:I142)),,1))</f>
        <v/>
      </c>
      <c r="J142" s="105"/>
      <c r="K142" s="105"/>
      <c r="L142" s="105"/>
      <c r="M142" s="136"/>
      <c r="N142" s="44"/>
      <c r="O142" s="44"/>
      <c r="P142" s="44"/>
      <c r="Q142" s="44"/>
      <c r="R142" s="44"/>
      <c r="S142" s="44"/>
      <c r="T142" s="44">
        <f>Nut_StatusTool!A136</f>
        <v>130</v>
      </c>
      <c r="U142" s="44">
        <f>Nut_StatusTool!B136</f>
        <v>0</v>
      </c>
      <c r="V142" s="44">
        <f>Nut_StatusTool!C136</f>
        <v>0</v>
      </c>
      <c r="W142" s="44">
        <f>Nut_StatusTool!D136</f>
        <v>0</v>
      </c>
      <c r="X142" s="44">
        <f>Nut_StatusTool!F136</f>
        <v>0</v>
      </c>
      <c r="Y142" s="285" t="str">
        <f>Nut_StatusTool!K136</f>
        <v/>
      </c>
      <c r="Z142" s="44" t="str">
        <f>Nut_StatusTool!L136</f>
        <v/>
      </c>
      <c r="AA142" s="44" t="str">
        <f>Nut_StatusTool!M136</f>
        <v/>
      </c>
      <c r="AB142" s="44" t="str">
        <f>Nut_StatusTool!N136</f>
        <v/>
      </c>
      <c r="AC142" s="44">
        <f>Nut_StatusTool!I136</f>
        <v>0</v>
      </c>
      <c r="AD142" s="44">
        <f>Nut_StatusTool!J136</f>
        <v>0</v>
      </c>
    </row>
    <row r="143" spans="1:30" ht="20.100000000000001" customHeight="1">
      <c r="A143" s="59" t="str">
        <f t="array" ref="A143">IF(ROWS(A$9:A143)&gt;$U$5,"",INDEX(T$13:T$512,SMALL(IF(($AA$13:$AA$512=$AA$5),ROW($A$9:$A$508)-ROW($A$9)+1,""),ROWS(A$9:A143)),,1))</f>
        <v/>
      </c>
      <c r="B143" s="389" t="str">
        <f t="array" ref="B143">IF(ROWS(B$9:B143)&gt;$U$5,"",INDEX(U$13:U$512,SMALL(IF(($AA$13:$AA$512=$AA$5),ROW($A$9:$A$508)-ROW($A$9)+1,""),ROWS(B$9:B143)),,1))</f>
        <v/>
      </c>
      <c r="C143" s="389" t="str">
        <f t="array" ref="C143">IF(ROWS(C$9:C143)&gt;$U$5,"",INDEX(V$13:V$512,SMALL(IF(($AA$13:$AA$512=$AA$5),ROW($A$9:$A$508)-ROW($A$9)+1,""),ROWS(C$9:C143)),,1))</f>
        <v/>
      </c>
      <c r="D143" s="309" t="str">
        <f t="array" ref="D143">IF(ROWS(D$9:D143)&gt;$U$5,"",INDEX(W$13:W$512,SMALL(IF(($AA$13:$AA$512=$AA$5),ROW($A$9:$A$508)-ROW($A$9)+1,""),ROWS(D$9:D143)),,1))</f>
        <v/>
      </c>
      <c r="E143" s="59" t="str">
        <f t="array" ref="E143">IF(ROWS(E$9:E143)&gt;$U$5,"",INDEX(X$13:X$512,SMALL(IF(($AA$13:$AA$512=$AA$5),ROW($A$9:$A$508)-ROW($A$9)+1,""),ROWS(E$9:E143)),,1))</f>
        <v/>
      </c>
      <c r="F143" s="59" t="str">
        <f t="array" ref="F143">IF(ROWS(F$9:F143)&gt;$U$5,"",INDEX(Y$13:Y$512,SMALL(IF(($AA$13:$AA$512=$AA$5),ROW($A$9:$A$508)-ROW($A$9)+1,""),ROWS(F$9:F143)),,1))</f>
        <v/>
      </c>
      <c r="G143" s="59" t="str">
        <f t="array" ref="G143">IF(ROWS(G$9:G143)&gt;$U$5,"",INDEX(AA$13:AA$512,SMALL(IF(($AA$13:$AA$512=$AA$5),ROW($A$9:$A$508)-ROW($A$9)+1,""),ROWS(G$9:G143)),,1))</f>
        <v/>
      </c>
      <c r="H143" s="59" t="str">
        <f t="array" ref="H143">IF(ROWS(H$9:H143)&gt;$U$5,"",INDEX(AC$13:AC$512,SMALL(IF(($AA$13:$AA$512=$AA$5),ROW($A$9:$A$508)-ROW($A$9)+1,""),ROWS(H$9:H143)),,1))</f>
        <v/>
      </c>
      <c r="I143" s="59" t="str">
        <f t="array" ref="I143">IF(ROWS(I$9:I143)&gt;$U$5,"",INDEX(AD$13:AD$512,SMALL(IF(($AA$13:$AA$512=$AA$5),ROW($A$9:$A$508)-ROW($A$9)+1,""),ROWS(I$9:I143)),,1))</f>
        <v/>
      </c>
      <c r="J143" s="105"/>
      <c r="K143" s="105"/>
      <c r="L143" s="105"/>
      <c r="M143" s="136"/>
      <c r="N143" s="44"/>
      <c r="O143" s="44"/>
      <c r="P143" s="44"/>
      <c r="Q143" s="44"/>
      <c r="R143" s="44"/>
      <c r="S143" s="44"/>
      <c r="T143" s="44">
        <f>Nut_StatusTool!A137</f>
        <v>131</v>
      </c>
      <c r="U143" s="44">
        <f>Nut_StatusTool!B137</f>
        <v>0</v>
      </c>
      <c r="V143" s="44">
        <f>Nut_StatusTool!C137</f>
        <v>0</v>
      </c>
      <c r="W143" s="44">
        <f>Nut_StatusTool!D137</f>
        <v>0</v>
      </c>
      <c r="X143" s="44">
        <f>Nut_StatusTool!F137</f>
        <v>0</v>
      </c>
      <c r="Y143" s="285" t="str">
        <f>Nut_StatusTool!K137</f>
        <v/>
      </c>
      <c r="Z143" s="44" t="str">
        <f>Nut_StatusTool!L137</f>
        <v/>
      </c>
      <c r="AA143" s="44" t="str">
        <f>Nut_StatusTool!M137</f>
        <v/>
      </c>
      <c r="AB143" s="44" t="str">
        <f>Nut_StatusTool!N137</f>
        <v/>
      </c>
      <c r="AC143" s="44">
        <f>Nut_StatusTool!I137</f>
        <v>0</v>
      </c>
      <c r="AD143" s="44">
        <f>Nut_StatusTool!J137</f>
        <v>0</v>
      </c>
    </row>
    <row r="144" spans="1:30" ht="20.100000000000001" customHeight="1">
      <c r="A144" s="59" t="str">
        <f t="array" ref="A144">IF(ROWS(A$9:A144)&gt;$U$5,"",INDEX(T$13:T$512,SMALL(IF(($AA$13:$AA$512=$AA$5),ROW($A$9:$A$508)-ROW($A$9)+1,""),ROWS(A$9:A144)),,1))</f>
        <v/>
      </c>
      <c r="B144" s="389" t="str">
        <f t="array" ref="B144">IF(ROWS(B$9:B144)&gt;$U$5,"",INDEX(U$13:U$512,SMALL(IF(($AA$13:$AA$512=$AA$5),ROW($A$9:$A$508)-ROW($A$9)+1,""),ROWS(B$9:B144)),,1))</f>
        <v/>
      </c>
      <c r="C144" s="389" t="str">
        <f t="array" ref="C144">IF(ROWS(C$9:C144)&gt;$U$5,"",INDEX(V$13:V$512,SMALL(IF(($AA$13:$AA$512=$AA$5),ROW($A$9:$A$508)-ROW($A$9)+1,""),ROWS(C$9:C144)),,1))</f>
        <v/>
      </c>
      <c r="D144" s="309" t="str">
        <f t="array" ref="D144">IF(ROWS(D$9:D144)&gt;$U$5,"",INDEX(W$13:W$512,SMALL(IF(($AA$13:$AA$512=$AA$5),ROW($A$9:$A$508)-ROW($A$9)+1,""),ROWS(D$9:D144)),,1))</f>
        <v/>
      </c>
      <c r="E144" s="59" t="str">
        <f t="array" ref="E144">IF(ROWS(E$9:E144)&gt;$U$5,"",INDEX(X$13:X$512,SMALL(IF(($AA$13:$AA$512=$AA$5),ROW($A$9:$A$508)-ROW($A$9)+1,""),ROWS(E$9:E144)),,1))</f>
        <v/>
      </c>
      <c r="F144" s="59" t="str">
        <f t="array" ref="F144">IF(ROWS(F$9:F144)&gt;$U$5,"",INDEX(Y$13:Y$512,SMALL(IF(($AA$13:$AA$512=$AA$5),ROW($A$9:$A$508)-ROW($A$9)+1,""),ROWS(F$9:F144)),,1))</f>
        <v/>
      </c>
      <c r="G144" s="59" t="str">
        <f t="array" ref="G144">IF(ROWS(G$9:G144)&gt;$U$5,"",INDEX(AA$13:AA$512,SMALL(IF(($AA$13:$AA$512=$AA$5),ROW($A$9:$A$508)-ROW($A$9)+1,""),ROWS(G$9:G144)),,1))</f>
        <v/>
      </c>
      <c r="H144" s="59" t="str">
        <f t="array" ref="H144">IF(ROWS(H$9:H144)&gt;$U$5,"",INDEX(AC$13:AC$512,SMALL(IF(($AA$13:$AA$512=$AA$5),ROW($A$9:$A$508)-ROW($A$9)+1,""),ROWS(H$9:H144)),,1))</f>
        <v/>
      </c>
      <c r="I144" s="59" t="str">
        <f t="array" ref="I144">IF(ROWS(I$9:I144)&gt;$U$5,"",INDEX(AD$13:AD$512,SMALL(IF(($AA$13:$AA$512=$AA$5),ROW($A$9:$A$508)-ROW($A$9)+1,""),ROWS(I$9:I144)),,1))</f>
        <v/>
      </c>
      <c r="J144" s="105"/>
      <c r="K144" s="105"/>
      <c r="L144" s="105"/>
      <c r="M144" s="136"/>
      <c r="N144" s="44"/>
      <c r="O144" s="44"/>
      <c r="P144" s="44"/>
      <c r="Q144" s="44"/>
      <c r="R144" s="44"/>
      <c r="S144" s="44"/>
      <c r="T144" s="44">
        <f>Nut_StatusTool!A138</f>
        <v>132</v>
      </c>
      <c r="U144" s="44">
        <f>Nut_StatusTool!B138</f>
        <v>0</v>
      </c>
      <c r="V144" s="44">
        <f>Nut_StatusTool!C138</f>
        <v>0</v>
      </c>
      <c r="W144" s="44">
        <f>Nut_StatusTool!D138</f>
        <v>0</v>
      </c>
      <c r="X144" s="44">
        <f>Nut_StatusTool!F138</f>
        <v>0</v>
      </c>
      <c r="Y144" s="285" t="str">
        <f>Nut_StatusTool!K138</f>
        <v/>
      </c>
      <c r="Z144" s="44" t="str">
        <f>Nut_StatusTool!L138</f>
        <v/>
      </c>
      <c r="AA144" s="44" t="str">
        <f>Nut_StatusTool!M138</f>
        <v/>
      </c>
      <c r="AB144" s="44" t="str">
        <f>Nut_StatusTool!N138</f>
        <v/>
      </c>
      <c r="AC144" s="44">
        <f>Nut_StatusTool!I138</f>
        <v>0</v>
      </c>
      <c r="AD144" s="44">
        <f>Nut_StatusTool!J138</f>
        <v>0</v>
      </c>
    </row>
    <row r="145" spans="1:30" ht="20.100000000000001" customHeight="1">
      <c r="A145" s="59" t="str">
        <f t="array" ref="A145">IF(ROWS(A$9:A145)&gt;$U$5,"",INDEX(T$13:T$512,SMALL(IF(($AA$13:$AA$512=$AA$5),ROW($A$9:$A$508)-ROW($A$9)+1,""),ROWS(A$9:A145)),,1))</f>
        <v/>
      </c>
      <c r="B145" s="389" t="str">
        <f t="array" ref="B145">IF(ROWS(B$9:B145)&gt;$U$5,"",INDEX(U$13:U$512,SMALL(IF(($AA$13:$AA$512=$AA$5),ROW($A$9:$A$508)-ROW($A$9)+1,""),ROWS(B$9:B145)),,1))</f>
        <v/>
      </c>
      <c r="C145" s="389" t="str">
        <f t="array" ref="C145">IF(ROWS(C$9:C145)&gt;$U$5,"",INDEX(V$13:V$512,SMALL(IF(($AA$13:$AA$512=$AA$5),ROW($A$9:$A$508)-ROW($A$9)+1,""),ROWS(C$9:C145)),,1))</f>
        <v/>
      </c>
      <c r="D145" s="309" t="str">
        <f t="array" ref="D145">IF(ROWS(D$9:D145)&gt;$U$5,"",INDEX(W$13:W$512,SMALL(IF(($AA$13:$AA$512=$AA$5),ROW($A$9:$A$508)-ROW($A$9)+1,""),ROWS(D$9:D145)),,1))</f>
        <v/>
      </c>
      <c r="E145" s="59" t="str">
        <f t="array" ref="E145">IF(ROWS(E$9:E145)&gt;$U$5,"",INDEX(X$13:X$512,SMALL(IF(($AA$13:$AA$512=$AA$5),ROW($A$9:$A$508)-ROW($A$9)+1,""),ROWS(E$9:E145)),,1))</f>
        <v/>
      </c>
      <c r="F145" s="59" t="str">
        <f t="array" ref="F145">IF(ROWS(F$9:F145)&gt;$U$5,"",INDEX(Y$13:Y$512,SMALL(IF(($AA$13:$AA$512=$AA$5),ROW($A$9:$A$508)-ROW($A$9)+1,""),ROWS(F$9:F145)),,1))</f>
        <v/>
      </c>
      <c r="G145" s="59" t="str">
        <f t="array" ref="G145">IF(ROWS(G$9:G145)&gt;$U$5,"",INDEX(AA$13:AA$512,SMALL(IF(($AA$13:$AA$512=$AA$5),ROW($A$9:$A$508)-ROW($A$9)+1,""),ROWS(G$9:G145)),,1))</f>
        <v/>
      </c>
      <c r="H145" s="59" t="str">
        <f t="array" ref="H145">IF(ROWS(H$9:H145)&gt;$U$5,"",INDEX(AC$13:AC$512,SMALL(IF(($AA$13:$AA$512=$AA$5),ROW($A$9:$A$508)-ROW($A$9)+1,""),ROWS(H$9:H145)),,1))</f>
        <v/>
      </c>
      <c r="I145" s="59" t="str">
        <f t="array" ref="I145">IF(ROWS(I$9:I145)&gt;$U$5,"",INDEX(AD$13:AD$512,SMALL(IF(($AA$13:$AA$512=$AA$5),ROW($A$9:$A$508)-ROW($A$9)+1,""),ROWS(I$9:I145)),,1))</f>
        <v/>
      </c>
      <c r="J145" s="105"/>
      <c r="K145" s="105"/>
      <c r="L145" s="105"/>
      <c r="M145" s="136"/>
      <c r="N145" s="44"/>
      <c r="O145" s="44"/>
      <c r="P145" s="44"/>
      <c r="Q145" s="44"/>
      <c r="R145" s="44"/>
      <c r="S145" s="44"/>
      <c r="T145" s="44">
        <f>Nut_StatusTool!A139</f>
        <v>133</v>
      </c>
      <c r="U145" s="44">
        <f>Nut_StatusTool!B139</f>
        <v>0</v>
      </c>
      <c r="V145" s="44">
        <f>Nut_StatusTool!C139</f>
        <v>0</v>
      </c>
      <c r="W145" s="44">
        <f>Nut_StatusTool!D139</f>
        <v>0</v>
      </c>
      <c r="X145" s="44">
        <f>Nut_StatusTool!F139</f>
        <v>0</v>
      </c>
      <c r="Y145" s="285" t="str">
        <f>Nut_StatusTool!K139</f>
        <v/>
      </c>
      <c r="Z145" s="44" t="str">
        <f>Nut_StatusTool!L139</f>
        <v/>
      </c>
      <c r="AA145" s="44" t="str">
        <f>Nut_StatusTool!M139</f>
        <v/>
      </c>
      <c r="AB145" s="44" t="str">
        <f>Nut_StatusTool!N139</f>
        <v/>
      </c>
      <c r="AC145" s="44">
        <f>Nut_StatusTool!I139</f>
        <v>0</v>
      </c>
      <c r="AD145" s="44">
        <f>Nut_StatusTool!J139</f>
        <v>0</v>
      </c>
    </row>
    <row r="146" spans="1:30" ht="20.100000000000001" customHeight="1">
      <c r="A146" s="59" t="str">
        <f t="array" ref="A146">IF(ROWS(A$9:A146)&gt;$U$5,"",INDEX(T$13:T$512,SMALL(IF(($AA$13:$AA$512=$AA$5),ROW($A$9:$A$508)-ROW($A$9)+1,""),ROWS(A$9:A146)),,1))</f>
        <v/>
      </c>
      <c r="B146" s="389" t="str">
        <f t="array" ref="B146">IF(ROWS(B$9:B146)&gt;$U$5,"",INDEX(U$13:U$512,SMALL(IF(($AA$13:$AA$512=$AA$5),ROW($A$9:$A$508)-ROW($A$9)+1,""),ROWS(B$9:B146)),,1))</f>
        <v/>
      </c>
      <c r="C146" s="389" t="str">
        <f t="array" ref="C146">IF(ROWS(C$9:C146)&gt;$U$5,"",INDEX(V$13:V$512,SMALL(IF(($AA$13:$AA$512=$AA$5),ROW($A$9:$A$508)-ROW($A$9)+1,""),ROWS(C$9:C146)),,1))</f>
        <v/>
      </c>
      <c r="D146" s="309" t="str">
        <f t="array" ref="D146">IF(ROWS(D$9:D146)&gt;$U$5,"",INDEX(W$13:W$512,SMALL(IF(($AA$13:$AA$512=$AA$5),ROW($A$9:$A$508)-ROW($A$9)+1,""),ROWS(D$9:D146)),,1))</f>
        <v/>
      </c>
      <c r="E146" s="59" t="str">
        <f t="array" ref="E146">IF(ROWS(E$9:E146)&gt;$U$5,"",INDEX(X$13:X$512,SMALL(IF(($AA$13:$AA$512=$AA$5),ROW($A$9:$A$508)-ROW($A$9)+1,""),ROWS(E$9:E146)),,1))</f>
        <v/>
      </c>
      <c r="F146" s="59" t="str">
        <f t="array" ref="F146">IF(ROWS(F$9:F146)&gt;$U$5,"",INDEX(Y$13:Y$512,SMALL(IF(($AA$13:$AA$512=$AA$5),ROW($A$9:$A$508)-ROW($A$9)+1,""),ROWS(F$9:F146)),,1))</f>
        <v/>
      </c>
      <c r="G146" s="59" t="str">
        <f t="array" ref="G146">IF(ROWS(G$9:G146)&gt;$U$5,"",INDEX(AA$13:AA$512,SMALL(IF(($AA$13:$AA$512=$AA$5),ROW($A$9:$A$508)-ROW($A$9)+1,""),ROWS(G$9:G146)),,1))</f>
        <v/>
      </c>
      <c r="H146" s="59" t="str">
        <f t="array" ref="H146">IF(ROWS(H$9:H146)&gt;$U$5,"",INDEX(AC$13:AC$512,SMALL(IF(($AA$13:$AA$512=$AA$5),ROW($A$9:$A$508)-ROW($A$9)+1,""),ROWS(H$9:H146)),,1))</f>
        <v/>
      </c>
      <c r="I146" s="59" t="str">
        <f t="array" ref="I146">IF(ROWS(I$9:I146)&gt;$U$5,"",INDEX(AD$13:AD$512,SMALL(IF(($AA$13:$AA$512=$AA$5),ROW($A$9:$A$508)-ROW($A$9)+1,""),ROWS(I$9:I146)),,1))</f>
        <v/>
      </c>
      <c r="J146" s="105"/>
      <c r="K146" s="105"/>
      <c r="L146" s="105"/>
      <c r="M146" s="136"/>
      <c r="N146" s="44"/>
      <c r="O146" s="44"/>
      <c r="P146" s="44"/>
      <c r="Q146" s="44"/>
      <c r="R146" s="44"/>
      <c r="S146" s="44"/>
      <c r="T146" s="44">
        <f>Nut_StatusTool!A140</f>
        <v>134</v>
      </c>
      <c r="U146" s="44">
        <f>Nut_StatusTool!B140</f>
        <v>0</v>
      </c>
      <c r="V146" s="44">
        <f>Nut_StatusTool!C140</f>
        <v>0</v>
      </c>
      <c r="W146" s="44">
        <f>Nut_StatusTool!D140</f>
        <v>0</v>
      </c>
      <c r="X146" s="44">
        <f>Nut_StatusTool!F140</f>
        <v>0</v>
      </c>
      <c r="Y146" s="285" t="str">
        <f>Nut_StatusTool!K140</f>
        <v/>
      </c>
      <c r="Z146" s="44" t="str">
        <f>Nut_StatusTool!L140</f>
        <v/>
      </c>
      <c r="AA146" s="44" t="str">
        <f>Nut_StatusTool!M140</f>
        <v/>
      </c>
      <c r="AB146" s="44" t="str">
        <f>Nut_StatusTool!N140</f>
        <v/>
      </c>
      <c r="AC146" s="44">
        <f>Nut_StatusTool!I140</f>
        <v>0</v>
      </c>
      <c r="AD146" s="44">
        <f>Nut_StatusTool!J140</f>
        <v>0</v>
      </c>
    </row>
    <row r="147" spans="1:30" ht="20.100000000000001" customHeight="1">
      <c r="A147" s="59" t="str">
        <f t="array" ref="A147">IF(ROWS(A$9:A147)&gt;$U$5,"",INDEX(T$13:T$512,SMALL(IF(($AA$13:$AA$512=$AA$5),ROW($A$9:$A$508)-ROW($A$9)+1,""),ROWS(A$9:A147)),,1))</f>
        <v/>
      </c>
      <c r="B147" s="389" t="str">
        <f t="array" ref="B147">IF(ROWS(B$9:B147)&gt;$U$5,"",INDEX(U$13:U$512,SMALL(IF(($AA$13:$AA$512=$AA$5),ROW($A$9:$A$508)-ROW($A$9)+1,""),ROWS(B$9:B147)),,1))</f>
        <v/>
      </c>
      <c r="C147" s="389" t="str">
        <f t="array" ref="C147">IF(ROWS(C$9:C147)&gt;$U$5,"",INDEX(V$13:V$512,SMALL(IF(($AA$13:$AA$512=$AA$5),ROW($A$9:$A$508)-ROW($A$9)+1,""),ROWS(C$9:C147)),,1))</f>
        <v/>
      </c>
      <c r="D147" s="309" t="str">
        <f t="array" ref="D147">IF(ROWS(D$9:D147)&gt;$U$5,"",INDEX(W$13:W$512,SMALL(IF(($AA$13:$AA$512=$AA$5),ROW($A$9:$A$508)-ROW($A$9)+1,""),ROWS(D$9:D147)),,1))</f>
        <v/>
      </c>
      <c r="E147" s="59" t="str">
        <f t="array" ref="E147">IF(ROWS(E$9:E147)&gt;$U$5,"",INDEX(X$13:X$512,SMALL(IF(($AA$13:$AA$512=$AA$5),ROW($A$9:$A$508)-ROW($A$9)+1,""),ROWS(E$9:E147)),,1))</f>
        <v/>
      </c>
      <c r="F147" s="59" t="str">
        <f t="array" ref="F147">IF(ROWS(F$9:F147)&gt;$U$5,"",INDEX(Y$13:Y$512,SMALL(IF(($AA$13:$AA$512=$AA$5),ROW($A$9:$A$508)-ROW($A$9)+1,""),ROWS(F$9:F147)),,1))</f>
        <v/>
      </c>
      <c r="G147" s="59" t="str">
        <f t="array" ref="G147">IF(ROWS(G$9:G147)&gt;$U$5,"",INDEX(AA$13:AA$512,SMALL(IF(($AA$13:$AA$512=$AA$5),ROW($A$9:$A$508)-ROW($A$9)+1,""),ROWS(G$9:G147)),,1))</f>
        <v/>
      </c>
      <c r="H147" s="59" t="str">
        <f t="array" ref="H147">IF(ROWS(H$9:H147)&gt;$U$5,"",INDEX(AC$13:AC$512,SMALL(IF(($AA$13:$AA$512=$AA$5),ROW($A$9:$A$508)-ROW($A$9)+1,""),ROWS(H$9:H147)),,1))</f>
        <v/>
      </c>
      <c r="I147" s="59" t="str">
        <f t="array" ref="I147">IF(ROWS(I$9:I147)&gt;$U$5,"",INDEX(AD$13:AD$512,SMALL(IF(($AA$13:$AA$512=$AA$5),ROW($A$9:$A$508)-ROW($A$9)+1,""),ROWS(I$9:I147)),,1))</f>
        <v/>
      </c>
      <c r="J147" s="105"/>
      <c r="K147" s="105"/>
      <c r="L147" s="105"/>
      <c r="M147" s="136"/>
      <c r="N147" s="44"/>
      <c r="O147" s="44"/>
      <c r="P147" s="44"/>
      <c r="Q147" s="44"/>
      <c r="R147" s="44"/>
      <c r="S147" s="44"/>
      <c r="T147" s="44">
        <f>Nut_StatusTool!A141</f>
        <v>135</v>
      </c>
      <c r="U147" s="44">
        <f>Nut_StatusTool!B141</f>
        <v>0</v>
      </c>
      <c r="V147" s="44">
        <f>Nut_StatusTool!C141</f>
        <v>0</v>
      </c>
      <c r="W147" s="44">
        <f>Nut_StatusTool!D141</f>
        <v>0</v>
      </c>
      <c r="X147" s="44">
        <f>Nut_StatusTool!F141</f>
        <v>0</v>
      </c>
      <c r="Y147" s="285" t="str">
        <f>Nut_StatusTool!K141</f>
        <v/>
      </c>
      <c r="Z147" s="44" t="str">
        <f>Nut_StatusTool!L141</f>
        <v/>
      </c>
      <c r="AA147" s="44" t="str">
        <f>Nut_StatusTool!M141</f>
        <v/>
      </c>
      <c r="AB147" s="44" t="str">
        <f>Nut_StatusTool!N141</f>
        <v/>
      </c>
      <c r="AC147" s="44">
        <f>Nut_StatusTool!I141</f>
        <v>0</v>
      </c>
      <c r="AD147" s="44">
        <f>Nut_StatusTool!J141</f>
        <v>0</v>
      </c>
    </row>
    <row r="148" spans="1:30" ht="20.100000000000001" customHeight="1">
      <c r="A148" s="59" t="str">
        <f t="array" ref="A148">IF(ROWS(A$9:A148)&gt;$U$5,"",INDEX(T$13:T$512,SMALL(IF(($AA$13:$AA$512=$AA$5),ROW($A$9:$A$508)-ROW($A$9)+1,""),ROWS(A$9:A148)),,1))</f>
        <v/>
      </c>
      <c r="B148" s="389" t="str">
        <f t="array" ref="B148">IF(ROWS(B$9:B148)&gt;$U$5,"",INDEX(U$13:U$512,SMALL(IF(($AA$13:$AA$512=$AA$5),ROW($A$9:$A$508)-ROW($A$9)+1,""),ROWS(B$9:B148)),,1))</f>
        <v/>
      </c>
      <c r="C148" s="389" t="str">
        <f t="array" ref="C148">IF(ROWS(C$9:C148)&gt;$U$5,"",INDEX(V$13:V$512,SMALL(IF(($AA$13:$AA$512=$AA$5),ROW($A$9:$A$508)-ROW($A$9)+1,""),ROWS(C$9:C148)),,1))</f>
        <v/>
      </c>
      <c r="D148" s="309" t="str">
        <f t="array" ref="D148">IF(ROWS(D$9:D148)&gt;$U$5,"",INDEX(W$13:W$512,SMALL(IF(($AA$13:$AA$512=$AA$5),ROW($A$9:$A$508)-ROW($A$9)+1,""),ROWS(D$9:D148)),,1))</f>
        <v/>
      </c>
      <c r="E148" s="59" t="str">
        <f t="array" ref="E148">IF(ROWS(E$9:E148)&gt;$U$5,"",INDEX(X$13:X$512,SMALL(IF(($AA$13:$AA$512=$AA$5),ROW($A$9:$A$508)-ROW($A$9)+1,""),ROWS(E$9:E148)),,1))</f>
        <v/>
      </c>
      <c r="F148" s="59" t="str">
        <f t="array" ref="F148">IF(ROWS(F$9:F148)&gt;$U$5,"",INDEX(Y$13:Y$512,SMALL(IF(($AA$13:$AA$512=$AA$5),ROW($A$9:$A$508)-ROW($A$9)+1,""),ROWS(F$9:F148)),,1))</f>
        <v/>
      </c>
      <c r="G148" s="59" t="str">
        <f t="array" ref="G148">IF(ROWS(G$9:G148)&gt;$U$5,"",INDEX(AA$13:AA$512,SMALL(IF(($AA$13:$AA$512=$AA$5),ROW($A$9:$A$508)-ROW($A$9)+1,""),ROWS(G$9:G148)),,1))</f>
        <v/>
      </c>
      <c r="H148" s="59" t="str">
        <f t="array" ref="H148">IF(ROWS(H$9:H148)&gt;$U$5,"",INDEX(AC$13:AC$512,SMALL(IF(($AA$13:$AA$512=$AA$5),ROW($A$9:$A$508)-ROW($A$9)+1,""),ROWS(H$9:H148)),,1))</f>
        <v/>
      </c>
      <c r="I148" s="59" t="str">
        <f t="array" ref="I148">IF(ROWS(I$9:I148)&gt;$U$5,"",INDEX(AD$13:AD$512,SMALL(IF(($AA$13:$AA$512=$AA$5),ROW($A$9:$A$508)-ROW($A$9)+1,""),ROWS(I$9:I148)),,1))</f>
        <v/>
      </c>
      <c r="J148" s="105"/>
      <c r="K148" s="105"/>
      <c r="L148" s="105"/>
      <c r="M148" s="136"/>
      <c r="N148" s="44"/>
      <c r="O148" s="44"/>
      <c r="P148" s="44"/>
      <c r="Q148" s="44"/>
      <c r="R148" s="44"/>
      <c r="S148" s="44"/>
      <c r="T148" s="44">
        <f>Nut_StatusTool!A142</f>
        <v>136</v>
      </c>
      <c r="U148" s="44">
        <f>Nut_StatusTool!B142</f>
        <v>0</v>
      </c>
      <c r="V148" s="44">
        <f>Nut_StatusTool!C142</f>
        <v>0</v>
      </c>
      <c r="W148" s="44">
        <f>Nut_StatusTool!D142</f>
        <v>0</v>
      </c>
      <c r="X148" s="44">
        <f>Nut_StatusTool!F142</f>
        <v>0</v>
      </c>
      <c r="Y148" s="285" t="str">
        <f>Nut_StatusTool!K142</f>
        <v/>
      </c>
      <c r="Z148" s="44" t="str">
        <f>Nut_StatusTool!L142</f>
        <v/>
      </c>
      <c r="AA148" s="44" t="str">
        <f>Nut_StatusTool!M142</f>
        <v/>
      </c>
      <c r="AB148" s="44" t="str">
        <f>Nut_StatusTool!N142</f>
        <v/>
      </c>
      <c r="AC148" s="44">
        <f>Nut_StatusTool!I142</f>
        <v>0</v>
      </c>
      <c r="AD148" s="44">
        <f>Nut_StatusTool!J142</f>
        <v>0</v>
      </c>
    </row>
    <row r="149" spans="1:30" ht="20.100000000000001" customHeight="1">
      <c r="A149" s="59" t="str">
        <f t="array" ref="A149">IF(ROWS(A$9:A149)&gt;$U$5,"",INDEX(T$13:T$512,SMALL(IF(($AA$13:$AA$512=$AA$5),ROW($A$9:$A$508)-ROW($A$9)+1,""),ROWS(A$9:A149)),,1))</f>
        <v/>
      </c>
      <c r="B149" s="389" t="str">
        <f t="array" ref="B149">IF(ROWS(B$9:B149)&gt;$U$5,"",INDEX(U$13:U$512,SMALL(IF(($AA$13:$AA$512=$AA$5),ROW($A$9:$A$508)-ROW($A$9)+1,""),ROWS(B$9:B149)),,1))</f>
        <v/>
      </c>
      <c r="C149" s="389" t="str">
        <f t="array" ref="C149">IF(ROWS(C$9:C149)&gt;$U$5,"",INDEX(V$13:V$512,SMALL(IF(($AA$13:$AA$512=$AA$5),ROW($A$9:$A$508)-ROW($A$9)+1,""),ROWS(C$9:C149)),,1))</f>
        <v/>
      </c>
      <c r="D149" s="309" t="str">
        <f t="array" ref="D149">IF(ROWS(D$9:D149)&gt;$U$5,"",INDEX(W$13:W$512,SMALL(IF(($AA$13:$AA$512=$AA$5),ROW($A$9:$A$508)-ROW($A$9)+1,""),ROWS(D$9:D149)),,1))</f>
        <v/>
      </c>
      <c r="E149" s="59" t="str">
        <f t="array" ref="E149">IF(ROWS(E$9:E149)&gt;$U$5,"",INDEX(X$13:X$512,SMALL(IF(($AA$13:$AA$512=$AA$5),ROW($A$9:$A$508)-ROW($A$9)+1,""),ROWS(E$9:E149)),,1))</f>
        <v/>
      </c>
      <c r="F149" s="59" t="str">
        <f t="array" ref="F149">IF(ROWS(F$9:F149)&gt;$U$5,"",INDEX(Y$13:Y$512,SMALL(IF(($AA$13:$AA$512=$AA$5),ROW($A$9:$A$508)-ROW($A$9)+1,""),ROWS(F$9:F149)),,1))</f>
        <v/>
      </c>
      <c r="G149" s="59" t="str">
        <f t="array" ref="G149">IF(ROWS(G$9:G149)&gt;$U$5,"",INDEX(AA$13:AA$512,SMALL(IF(($AA$13:$AA$512=$AA$5),ROW($A$9:$A$508)-ROW($A$9)+1,""),ROWS(G$9:G149)),,1))</f>
        <v/>
      </c>
      <c r="H149" s="59" t="str">
        <f t="array" ref="H149">IF(ROWS(H$9:H149)&gt;$U$5,"",INDEX(AC$13:AC$512,SMALL(IF(($AA$13:$AA$512=$AA$5),ROW($A$9:$A$508)-ROW($A$9)+1,""),ROWS(H$9:H149)),,1))</f>
        <v/>
      </c>
      <c r="I149" s="59" t="str">
        <f t="array" ref="I149">IF(ROWS(I$9:I149)&gt;$U$5,"",INDEX(AD$13:AD$512,SMALL(IF(($AA$13:$AA$512=$AA$5),ROW($A$9:$A$508)-ROW($A$9)+1,""),ROWS(I$9:I149)),,1))</f>
        <v/>
      </c>
      <c r="J149" s="105"/>
      <c r="K149" s="105"/>
      <c r="L149" s="105"/>
      <c r="M149" s="136"/>
      <c r="N149" s="44"/>
      <c r="O149" s="44"/>
      <c r="P149" s="44"/>
      <c r="Q149" s="44"/>
      <c r="R149" s="44"/>
      <c r="S149" s="44"/>
      <c r="T149" s="44">
        <f>Nut_StatusTool!A143</f>
        <v>137</v>
      </c>
      <c r="U149" s="44">
        <f>Nut_StatusTool!B143</f>
        <v>0</v>
      </c>
      <c r="V149" s="44">
        <f>Nut_StatusTool!C143</f>
        <v>0</v>
      </c>
      <c r="W149" s="44">
        <f>Nut_StatusTool!D143</f>
        <v>0</v>
      </c>
      <c r="X149" s="44">
        <f>Nut_StatusTool!F143</f>
        <v>0</v>
      </c>
      <c r="Y149" s="285" t="str">
        <f>Nut_StatusTool!K143</f>
        <v/>
      </c>
      <c r="Z149" s="44" t="str">
        <f>Nut_StatusTool!L143</f>
        <v/>
      </c>
      <c r="AA149" s="44" t="str">
        <f>Nut_StatusTool!M143</f>
        <v/>
      </c>
      <c r="AB149" s="44" t="str">
        <f>Nut_StatusTool!N143</f>
        <v/>
      </c>
      <c r="AC149" s="44">
        <f>Nut_StatusTool!I143</f>
        <v>0</v>
      </c>
      <c r="AD149" s="44">
        <f>Nut_StatusTool!J143</f>
        <v>0</v>
      </c>
    </row>
    <row r="150" spans="1:30" ht="20.100000000000001" customHeight="1">
      <c r="A150" s="59" t="str">
        <f t="array" ref="A150">IF(ROWS(A$9:A150)&gt;$U$5,"",INDEX(T$13:T$512,SMALL(IF(($AA$13:$AA$512=$AA$5),ROW($A$9:$A$508)-ROW($A$9)+1,""),ROWS(A$9:A150)),,1))</f>
        <v/>
      </c>
      <c r="B150" s="389" t="str">
        <f t="array" ref="B150">IF(ROWS(B$9:B150)&gt;$U$5,"",INDEX(U$13:U$512,SMALL(IF(($AA$13:$AA$512=$AA$5),ROW($A$9:$A$508)-ROW($A$9)+1,""),ROWS(B$9:B150)),,1))</f>
        <v/>
      </c>
      <c r="C150" s="389" t="str">
        <f t="array" ref="C150">IF(ROWS(C$9:C150)&gt;$U$5,"",INDEX(V$13:V$512,SMALL(IF(($AA$13:$AA$512=$AA$5),ROW($A$9:$A$508)-ROW($A$9)+1,""),ROWS(C$9:C150)),,1))</f>
        <v/>
      </c>
      <c r="D150" s="309" t="str">
        <f t="array" ref="D150">IF(ROWS(D$9:D150)&gt;$U$5,"",INDEX(W$13:W$512,SMALL(IF(($AA$13:$AA$512=$AA$5),ROW($A$9:$A$508)-ROW($A$9)+1,""),ROWS(D$9:D150)),,1))</f>
        <v/>
      </c>
      <c r="E150" s="59" t="str">
        <f t="array" ref="E150">IF(ROWS(E$9:E150)&gt;$U$5,"",INDEX(X$13:X$512,SMALL(IF(($AA$13:$AA$512=$AA$5),ROW($A$9:$A$508)-ROW($A$9)+1,""),ROWS(E$9:E150)),,1))</f>
        <v/>
      </c>
      <c r="F150" s="59" t="str">
        <f t="array" ref="F150">IF(ROWS(F$9:F150)&gt;$U$5,"",INDEX(Y$13:Y$512,SMALL(IF(($AA$13:$AA$512=$AA$5),ROW($A$9:$A$508)-ROW($A$9)+1,""),ROWS(F$9:F150)),,1))</f>
        <v/>
      </c>
      <c r="G150" s="59" t="str">
        <f t="array" ref="G150">IF(ROWS(G$9:G150)&gt;$U$5,"",INDEX(AA$13:AA$512,SMALL(IF(($AA$13:$AA$512=$AA$5),ROW($A$9:$A$508)-ROW($A$9)+1,""),ROWS(G$9:G150)),,1))</f>
        <v/>
      </c>
      <c r="H150" s="59" t="str">
        <f t="array" ref="H150">IF(ROWS(H$9:H150)&gt;$U$5,"",INDEX(AC$13:AC$512,SMALL(IF(($AA$13:$AA$512=$AA$5),ROW($A$9:$A$508)-ROW($A$9)+1,""),ROWS(H$9:H150)),,1))</f>
        <v/>
      </c>
      <c r="I150" s="59" t="str">
        <f t="array" ref="I150">IF(ROWS(I$9:I150)&gt;$U$5,"",INDEX(AD$13:AD$512,SMALL(IF(($AA$13:$AA$512=$AA$5),ROW($A$9:$A$508)-ROW($A$9)+1,""),ROWS(I$9:I150)),,1))</f>
        <v/>
      </c>
      <c r="J150" s="105"/>
      <c r="K150" s="105"/>
      <c r="L150" s="105"/>
      <c r="M150" s="136"/>
      <c r="N150" s="44"/>
      <c r="O150" s="44"/>
      <c r="P150" s="44"/>
      <c r="Q150" s="44"/>
      <c r="R150" s="44"/>
      <c r="S150" s="44"/>
      <c r="T150" s="44">
        <f>Nut_StatusTool!A144</f>
        <v>138</v>
      </c>
      <c r="U150" s="44">
        <f>Nut_StatusTool!B144</f>
        <v>0</v>
      </c>
      <c r="V150" s="44">
        <f>Nut_StatusTool!C144</f>
        <v>0</v>
      </c>
      <c r="W150" s="44">
        <f>Nut_StatusTool!D144</f>
        <v>0</v>
      </c>
      <c r="X150" s="44">
        <f>Nut_StatusTool!F144</f>
        <v>0</v>
      </c>
      <c r="Y150" s="285" t="str">
        <f>Nut_StatusTool!K144</f>
        <v/>
      </c>
      <c r="Z150" s="44" t="str">
        <f>Nut_StatusTool!L144</f>
        <v/>
      </c>
      <c r="AA150" s="44" t="str">
        <f>Nut_StatusTool!M144</f>
        <v/>
      </c>
      <c r="AB150" s="44" t="str">
        <f>Nut_StatusTool!N144</f>
        <v/>
      </c>
      <c r="AC150" s="44">
        <f>Nut_StatusTool!I144</f>
        <v>0</v>
      </c>
      <c r="AD150" s="44">
        <f>Nut_StatusTool!J144</f>
        <v>0</v>
      </c>
    </row>
    <row r="151" spans="1:30" ht="20.100000000000001" customHeight="1">
      <c r="A151" s="59" t="str">
        <f t="array" ref="A151">IF(ROWS(A$9:A151)&gt;$U$5,"",INDEX(T$13:T$512,SMALL(IF(($AA$13:$AA$512=$AA$5),ROW($A$9:$A$508)-ROW($A$9)+1,""),ROWS(A$9:A151)),,1))</f>
        <v/>
      </c>
      <c r="B151" s="389" t="str">
        <f t="array" ref="B151">IF(ROWS(B$9:B151)&gt;$U$5,"",INDEX(U$13:U$512,SMALL(IF(($AA$13:$AA$512=$AA$5),ROW($A$9:$A$508)-ROW($A$9)+1,""),ROWS(B$9:B151)),,1))</f>
        <v/>
      </c>
      <c r="C151" s="389" t="str">
        <f t="array" ref="C151">IF(ROWS(C$9:C151)&gt;$U$5,"",INDEX(V$13:V$512,SMALL(IF(($AA$13:$AA$512=$AA$5),ROW($A$9:$A$508)-ROW($A$9)+1,""),ROWS(C$9:C151)),,1))</f>
        <v/>
      </c>
      <c r="D151" s="309" t="str">
        <f t="array" ref="D151">IF(ROWS(D$9:D151)&gt;$U$5,"",INDEX(W$13:W$512,SMALL(IF(($AA$13:$AA$512=$AA$5),ROW($A$9:$A$508)-ROW($A$9)+1,""),ROWS(D$9:D151)),,1))</f>
        <v/>
      </c>
      <c r="E151" s="59" t="str">
        <f t="array" ref="E151">IF(ROWS(E$9:E151)&gt;$U$5,"",INDEX(X$13:X$512,SMALL(IF(($AA$13:$AA$512=$AA$5),ROW($A$9:$A$508)-ROW($A$9)+1,""),ROWS(E$9:E151)),,1))</f>
        <v/>
      </c>
      <c r="F151" s="59" t="str">
        <f t="array" ref="F151">IF(ROWS(F$9:F151)&gt;$U$5,"",INDEX(Y$13:Y$512,SMALL(IF(($AA$13:$AA$512=$AA$5),ROW($A$9:$A$508)-ROW($A$9)+1,""),ROWS(F$9:F151)),,1))</f>
        <v/>
      </c>
      <c r="G151" s="59" t="str">
        <f t="array" ref="G151">IF(ROWS(G$9:G151)&gt;$U$5,"",INDEX(AA$13:AA$512,SMALL(IF(($AA$13:$AA$512=$AA$5),ROW($A$9:$A$508)-ROW($A$9)+1,""),ROWS(G$9:G151)),,1))</f>
        <v/>
      </c>
      <c r="H151" s="59" t="str">
        <f t="array" ref="H151">IF(ROWS(H$9:H151)&gt;$U$5,"",INDEX(AC$13:AC$512,SMALL(IF(($AA$13:$AA$512=$AA$5),ROW($A$9:$A$508)-ROW($A$9)+1,""),ROWS(H$9:H151)),,1))</f>
        <v/>
      </c>
      <c r="I151" s="59" t="str">
        <f t="array" ref="I151">IF(ROWS(I$9:I151)&gt;$U$5,"",INDEX(AD$13:AD$512,SMALL(IF(($AA$13:$AA$512=$AA$5),ROW($A$9:$A$508)-ROW($A$9)+1,""),ROWS(I$9:I151)),,1))</f>
        <v/>
      </c>
      <c r="J151" s="105"/>
      <c r="K151" s="105"/>
      <c r="L151" s="105"/>
      <c r="M151" s="136"/>
      <c r="N151" s="44"/>
      <c r="O151" s="44"/>
      <c r="P151" s="44"/>
      <c r="Q151" s="44"/>
      <c r="R151" s="44"/>
      <c r="S151" s="44"/>
      <c r="T151" s="44">
        <f>Nut_StatusTool!A145</f>
        <v>139</v>
      </c>
      <c r="U151" s="44">
        <f>Nut_StatusTool!B145</f>
        <v>0</v>
      </c>
      <c r="V151" s="44">
        <f>Nut_StatusTool!C145</f>
        <v>0</v>
      </c>
      <c r="W151" s="44">
        <f>Nut_StatusTool!D145</f>
        <v>0</v>
      </c>
      <c r="X151" s="44">
        <f>Nut_StatusTool!F145</f>
        <v>0</v>
      </c>
      <c r="Y151" s="285" t="str">
        <f>Nut_StatusTool!K145</f>
        <v/>
      </c>
      <c r="Z151" s="44" t="str">
        <f>Nut_StatusTool!L145</f>
        <v/>
      </c>
      <c r="AA151" s="44" t="str">
        <f>Nut_StatusTool!M145</f>
        <v/>
      </c>
      <c r="AB151" s="44" t="str">
        <f>Nut_StatusTool!N145</f>
        <v/>
      </c>
      <c r="AC151" s="44">
        <f>Nut_StatusTool!I145</f>
        <v>0</v>
      </c>
      <c r="AD151" s="44">
        <f>Nut_StatusTool!J145</f>
        <v>0</v>
      </c>
    </row>
    <row r="152" spans="1:30" ht="20.100000000000001" customHeight="1">
      <c r="A152" s="59" t="str">
        <f t="array" ref="A152">IF(ROWS(A$9:A152)&gt;$U$5,"",INDEX(T$13:T$512,SMALL(IF(($AA$13:$AA$512=$AA$5),ROW($A$9:$A$508)-ROW($A$9)+1,""),ROWS(A$9:A152)),,1))</f>
        <v/>
      </c>
      <c r="B152" s="389" t="str">
        <f t="array" ref="B152">IF(ROWS(B$9:B152)&gt;$U$5,"",INDEX(U$13:U$512,SMALL(IF(($AA$13:$AA$512=$AA$5),ROW($A$9:$A$508)-ROW($A$9)+1,""),ROWS(B$9:B152)),,1))</f>
        <v/>
      </c>
      <c r="C152" s="389" t="str">
        <f t="array" ref="C152">IF(ROWS(C$9:C152)&gt;$U$5,"",INDEX(V$13:V$512,SMALL(IF(($AA$13:$AA$512=$AA$5),ROW($A$9:$A$508)-ROW($A$9)+1,""),ROWS(C$9:C152)),,1))</f>
        <v/>
      </c>
      <c r="D152" s="309" t="str">
        <f t="array" ref="D152">IF(ROWS(D$9:D152)&gt;$U$5,"",INDEX(W$13:W$512,SMALL(IF(($AA$13:$AA$512=$AA$5),ROW($A$9:$A$508)-ROW($A$9)+1,""),ROWS(D$9:D152)),,1))</f>
        <v/>
      </c>
      <c r="E152" s="59" t="str">
        <f t="array" ref="E152">IF(ROWS(E$9:E152)&gt;$U$5,"",INDEX(X$13:X$512,SMALL(IF(($AA$13:$AA$512=$AA$5),ROW($A$9:$A$508)-ROW($A$9)+1,""),ROWS(E$9:E152)),,1))</f>
        <v/>
      </c>
      <c r="F152" s="59" t="str">
        <f t="array" ref="F152">IF(ROWS(F$9:F152)&gt;$U$5,"",INDEX(Y$13:Y$512,SMALL(IF(($AA$13:$AA$512=$AA$5),ROW($A$9:$A$508)-ROW($A$9)+1,""),ROWS(F$9:F152)),,1))</f>
        <v/>
      </c>
      <c r="G152" s="59" t="str">
        <f t="array" ref="G152">IF(ROWS(G$9:G152)&gt;$U$5,"",INDEX(AA$13:AA$512,SMALL(IF(($AA$13:$AA$512=$AA$5),ROW($A$9:$A$508)-ROW($A$9)+1,""),ROWS(G$9:G152)),,1))</f>
        <v/>
      </c>
      <c r="H152" s="59" t="str">
        <f t="array" ref="H152">IF(ROWS(H$9:H152)&gt;$U$5,"",INDEX(AC$13:AC$512,SMALL(IF(($AA$13:$AA$512=$AA$5),ROW($A$9:$A$508)-ROW($A$9)+1,""),ROWS(H$9:H152)),,1))</f>
        <v/>
      </c>
      <c r="I152" s="59" t="str">
        <f t="array" ref="I152">IF(ROWS(I$9:I152)&gt;$U$5,"",INDEX(AD$13:AD$512,SMALL(IF(($AA$13:$AA$512=$AA$5),ROW($A$9:$A$508)-ROW($A$9)+1,""),ROWS(I$9:I152)),,1))</f>
        <v/>
      </c>
      <c r="J152" s="105"/>
      <c r="K152" s="105"/>
      <c r="L152" s="105"/>
      <c r="M152" s="136"/>
      <c r="N152" s="44"/>
      <c r="O152" s="44"/>
      <c r="P152" s="44"/>
      <c r="Q152" s="44"/>
      <c r="R152" s="44"/>
      <c r="S152" s="44"/>
      <c r="T152" s="44">
        <f>Nut_StatusTool!A146</f>
        <v>140</v>
      </c>
      <c r="U152" s="44">
        <f>Nut_StatusTool!B146</f>
        <v>0</v>
      </c>
      <c r="V152" s="44">
        <f>Nut_StatusTool!C146</f>
        <v>0</v>
      </c>
      <c r="W152" s="44">
        <f>Nut_StatusTool!D146</f>
        <v>0</v>
      </c>
      <c r="X152" s="44">
        <f>Nut_StatusTool!F146</f>
        <v>0</v>
      </c>
      <c r="Y152" s="285" t="str">
        <f>Nut_StatusTool!K146</f>
        <v/>
      </c>
      <c r="Z152" s="44" t="str">
        <f>Nut_StatusTool!L146</f>
        <v/>
      </c>
      <c r="AA152" s="44" t="str">
        <f>Nut_StatusTool!M146</f>
        <v/>
      </c>
      <c r="AB152" s="44" t="str">
        <f>Nut_StatusTool!N146</f>
        <v/>
      </c>
      <c r="AC152" s="44">
        <f>Nut_StatusTool!I146</f>
        <v>0</v>
      </c>
      <c r="AD152" s="44">
        <f>Nut_StatusTool!J146</f>
        <v>0</v>
      </c>
    </row>
    <row r="153" spans="1:30" ht="20.100000000000001" customHeight="1">
      <c r="A153" s="59" t="str">
        <f t="array" ref="A153">IF(ROWS(A$9:A153)&gt;$U$5,"",INDEX(T$13:T$512,SMALL(IF(($AA$13:$AA$512=$AA$5),ROW($A$9:$A$508)-ROW($A$9)+1,""),ROWS(A$9:A153)),,1))</f>
        <v/>
      </c>
      <c r="B153" s="389" t="str">
        <f t="array" ref="B153">IF(ROWS(B$9:B153)&gt;$U$5,"",INDEX(U$13:U$512,SMALL(IF(($AA$13:$AA$512=$AA$5),ROW($A$9:$A$508)-ROW($A$9)+1,""),ROWS(B$9:B153)),,1))</f>
        <v/>
      </c>
      <c r="C153" s="389" t="str">
        <f t="array" ref="C153">IF(ROWS(C$9:C153)&gt;$U$5,"",INDEX(V$13:V$512,SMALL(IF(($AA$13:$AA$512=$AA$5),ROW($A$9:$A$508)-ROW($A$9)+1,""),ROWS(C$9:C153)),,1))</f>
        <v/>
      </c>
      <c r="D153" s="309" t="str">
        <f t="array" ref="D153">IF(ROWS(D$9:D153)&gt;$U$5,"",INDEX(W$13:W$512,SMALL(IF(($AA$13:$AA$512=$AA$5),ROW($A$9:$A$508)-ROW($A$9)+1,""),ROWS(D$9:D153)),,1))</f>
        <v/>
      </c>
      <c r="E153" s="59" t="str">
        <f t="array" ref="E153">IF(ROWS(E$9:E153)&gt;$U$5,"",INDEX(X$13:X$512,SMALL(IF(($AA$13:$AA$512=$AA$5),ROW($A$9:$A$508)-ROW($A$9)+1,""),ROWS(E$9:E153)),,1))</f>
        <v/>
      </c>
      <c r="F153" s="59" t="str">
        <f t="array" ref="F153">IF(ROWS(F$9:F153)&gt;$U$5,"",INDEX(Y$13:Y$512,SMALL(IF(($AA$13:$AA$512=$AA$5),ROW($A$9:$A$508)-ROW($A$9)+1,""),ROWS(F$9:F153)),,1))</f>
        <v/>
      </c>
      <c r="G153" s="59" t="str">
        <f t="array" ref="G153">IF(ROWS(G$9:G153)&gt;$U$5,"",INDEX(AA$13:AA$512,SMALL(IF(($AA$13:$AA$512=$AA$5),ROW($A$9:$A$508)-ROW($A$9)+1,""),ROWS(G$9:G153)),,1))</f>
        <v/>
      </c>
      <c r="H153" s="59" t="str">
        <f t="array" ref="H153">IF(ROWS(H$9:H153)&gt;$U$5,"",INDEX(AC$13:AC$512,SMALL(IF(($AA$13:$AA$512=$AA$5),ROW($A$9:$A$508)-ROW($A$9)+1,""),ROWS(H$9:H153)),,1))</f>
        <v/>
      </c>
      <c r="I153" s="59" t="str">
        <f t="array" ref="I153">IF(ROWS(I$9:I153)&gt;$U$5,"",INDEX(AD$13:AD$512,SMALL(IF(($AA$13:$AA$512=$AA$5),ROW($A$9:$A$508)-ROW($A$9)+1,""),ROWS(I$9:I153)),,1))</f>
        <v/>
      </c>
      <c r="J153" s="105"/>
      <c r="K153" s="105"/>
      <c r="L153" s="105"/>
      <c r="M153" s="136"/>
      <c r="N153" s="44"/>
      <c r="O153" s="44"/>
      <c r="P153" s="44"/>
      <c r="Q153" s="44"/>
      <c r="R153" s="44"/>
      <c r="S153" s="44"/>
      <c r="T153" s="44">
        <f>Nut_StatusTool!A147</f>
        <v>141</v>
      </c>
      <c r="U153" s="44">
        <f>Nut_StatusTool!B147</f>
        <v>0</v>
      </c>
      <c r="V153" s="44">
        <f>Nut_StatusTool!C147</f>
        <v>0</v>
      </c>
      <c r="W153" s="44">
        <f>Nut_StatusTool!D147</f>
        <v>0</v>
      </c>
      <c r="X153" s="44">
        <f>Nut_StatusTool!F147</f>
        <v>0</v>
      </c>
      <c r="Y153" s="285" t="str">
        <f>Nut_StatusTool!K147</f>
        <v/>
      </c>
      <c r="Z153" s="44" t="str">
        <f>Nut_StatusTool!L147</f>
        <v/>
      </c>
      <c r="AA153" s="44" t="str">
        <f>Nut_StatusTool!M147</f>
        <v/>
      </c>
      <c r="AB153" s="44" t="str">
        <f>Nut_StatusTool!N147</f>
        <v/>
      </c>
      <c r="AC153" s="44">
        <f>Nut_StatusTool!I147</f>
        <v>0</v>
      </c>
      <c r="AD153" s="44">
        <f>Nut_StatusTool!J147</f>
        <v>0</v>
      </c>
    </row>
    <row r="154" spans="1:30" ht="20.100000000000001" customHeight="1">
      <c r="A154" s="59" t="str">
        <f t="array" ref="A154">IF(ROWS(A$9:A154)&gt;$U$5,"",INDEX(T$13:T$512,SMALL(IF(($AA$13:$AA$512=$AA$5),ROW($A$9:$A$508)-ROW($A$9)+1,""),ROWS(A$9:A154)),,1))</f>
        <v/>
      </c>
      <c r="B154" s="389" t="str">
        <f t="array" ref="B154">IF(ROWS(B$9:B154)&gt;$U$5,"",INDEX(U$13:U$512,SMALL(IF(($AA$13:$AA$512=$AA$5),ROW($A$9:$A$508)-ROW($A$9)+1,""),ROWS(B$9:B154)),,1))</f>
        <v/>
      </c>
      <c r="C154" s="389" t="str">
        <f t="array" ref="C154">IF(ROWS(C$9:C154)&gt;$U$5,"",INDEX(V$13:V$512,SMALL(IF(($AA$13:$AA$512=$AA$5),ROW($A$9:$A$508)-ROW($A$9)+1,""),ROWS(C$9:C154)),,1))</f>
        <v/>
      </c>
      <c r="D154" s="309" t="str">
        <f t="array" ref="D154">IF(ROWS(D$9:D154)&gt;$U$5,"",INDEX(W$13:W$512,SMALL(IF(($AA$13:$AA$512=$AA$5),ROW($A$9:$A$508)-ROW($A$9)+1,""),ROWS(D$9:D154)),,1))</f>
        <v/>
      </c>
      <c r="E154" s="59" t="str">
        <f t="array" ref="E154">IF(ROWS(E$9:E154)&gt;$U$5,"",INDEX(X$13:X$512,SMALL(IF(($AA$13:$AA$512=$AA$5),ROW($A$9:$A$508)-ROW($A$9)+1,""),ROWS(E$9:E154)),,1))</f>
        <v/>
      </c>
      <c r="F154" s="59" t="str">
        <f t="array" ref="F154">IF(ROWS(F$9:F154)&gt;$U$5,"",INDEX(Y$13:Y$512,SMALL(IF(($AA$13:$AA$512=$AA$5),ROW($A$9:$A$508)-ROW($A$9)+1,""),ROWS(F$9:F154)),,1))</f>
        <v/>
      </c>
      <c r="G154" s="59" t="str">
        <f t="array" ref="G154">IF(ROWS(G$9:G154)&gt;$U$5,"",INDEX(AA$13:AA$512,SMALL(IF(($AA$13:$AA$512=$AA$5),ROW($A$9:$A$508)-ROW($A$9)+1,""),ROWS(G$9:G154)),,1))</f>
        <v/>
      </c>
      <c r="H154" s="59" t="str">
        <f t="array" ref="H154">IF(ROWS(H$9:H154)&gt;$U$5,"",INDEX(AC$13:AC$512,SMALL(IF(($AA$13:$AA$512=$AA$5),ROW($A$9:$A$508)-ROW($A$9)+1,""),ROWS(H$9:H154)),,1))</f>
        <v/>
      </c>
      <c r="I154" s="59" t="str">
        <f t="array" ref="I154">IF(ROWS(I$9:I154)&gt;$U$5,"",INDEX(AD$13:AD$512,SMALL(IF(($AA$13:$AA$512=$AA$5),ROW($A$9:$A$508)-ROW($A$9)+1,""),ROWS(I$9:I154)),,1))</f>
        <v/>
      </c>
      <c r="J154" s="105"/>
      <c r="K154" s="105"/>
      <c r="L154" s="105"/>
      <c r="M154" s="136"/>
      <c r="N154" s="44"/>
      <c r="O154" s="44"/>
      <c r="P154" s="44"/>
      <c r="Q154" s="44"/>
      <c r="R154" s="44"/>
      <c r="S154" s="44"/>
      <c r="T154" s="44">
        <f>Nut_StatusTool!A148</f>
        <v>142</v>
      </c>
      <c r="U154" s="44">
        <f>Nut_StatusTool!B148</f>
        <v>0</v>
      </c>
      <c r="V154" s="44">
        <f>Nut_StatusTool!C148</f>
        <v>0</v>
      </c>
      <c r="W154" s="44">
        <f>Nut_StatusTool!D148</f>
        <v>0</v>
      </c>
      <c r="X154" s="44">
        <f>Nut_StatusTool!F148</f>
        <v>0</v>
      </c>
      <c r="Y154" s="285" t="str">
        <f>Nut_StatusTool!K148</f>
        <v/>
      </c>
      <c r="Z154" s="44" t="str">
        <f>Nut_StatusTool!L148</f>
        <v/>
      </c>
      <c r="AA154" s="44" t="str">
        <f>Nut_StatusTool!M148</f>
        <v/>
      </c>
      <c r="AB154" s="44" t="str">
        <f>Nut_StatusTool!N148</f>
        <v/>
      </c>
      <c r="AC154" s="44">
        <f>Nut_StatusTool!I148</f>
        <v>0</v>
      </c>
      <c r="AD154" s="44">
        <f>Nut_StatusTool!J148</f>
        <v>0</v>
      </c>
    </row>
    <row r="155" spans="1:30" ht="20.100000000000001" customHeight="1">
      <c r="A155" s="59" t="str">
        <f t="array" ref="A155">IF(ROWS(A$9:A155)&gt;$U$5,"",INDEX(T$13:T$512,SMALL(IF(($AA$13:$AA$512=$AA$5),ROW($A$9:$A$508)-ROW($A$9)+1,""),ROWS(A$9:A155)),,1))</f>
        <v/>
      </c>
      <c r="B155" s="389" t="str">
        <f t="array" ref="B155">IF(ROWS(B$9:B155)&gt;$U$5,"",INDEX(U$13:U$512,SMALL(IF(($AA$13:$AA$512=$AA$5),ROW($A$9:$A$508)-ROW($A$9)+1,""),ROWS(B$9:B155)),,1))</f>
        <v/>
      </c>
      <c r="C155" s="389" t="str">
        <f t="array" ref="C155">IF(ROWS(C$9:C155)&gt;$U$5,"",INDEX(V$13:V$512,SMALL(IF(($AA$13:$AA$512=$AA$5),ROW($A$9:$A$508)-ROW($A$9)+1,""),ROWS(C$9:C155)),,1))</f>
        <v/>
      </c>
      <c r="D155" s="309" t="str">
        <f t="array" ref="D155">IF(ROWS(D$9:D155)&gt;$U$5,"",INDEX(W$13:W$512,SMALL(IF(($AA$13:$AA$512=$AA$5),ROW($A$9:$A$508)-ROW($A$9)+1,""),ROWS(D$9:D155)),,1))</f>
        <v/>
      </c>
      <c r="E155" s="59" t="str">
        <f t="array" ref="E155">IF(ROWS(E$9:E155)&gt;$U$5,"",INDEX(X$13:X$512,SMALL(IF(($AA$13:$AA$512=$AA$5),ROW($A$9:$A$508)-ROW($A$9)+1,""),ROWS(E$9:E155)),,1))</f>
        <v/>
      </c>
      <c r="F155" s="59" t="str">
        <f t="array" ref="F155">IF(ROWS(F$9:F155)&gt;$U$5,"",INDEX(Y$13:Y$512,SMALL(IF(($AA$13:$AA$512=$AA$5),ROW($A$9:$A$508)-ROW($A$9)+1,""),ROWS(F$9:F155)),,1))</f>
        <v/>
      </c>
      <c r="G155" s="59" t="str">
        <f t="array" ref="G155">IF(ROWS(G$9:G155)&gt;$U$5,"",INDEX(AA$13:AA$512,SMALL(IF(($AA$13:$AA$512=$AA$5),ROW($A$9:$A$508)-ROW($A$9)+1,""),ROWS(G$9:G155)),,1))</f>
        <v/>
      </c>
      <c r="H155" s="59" t="str">
        <f t="array" ref="H155">IF(ROWS(H$9:H155)&gt;$U$5,"",INDEX(AC$13:AC$512,SMALL(IF(($AA$13:$AA$512=$AA$5),ROW($A$9:$A$508)-ROW($A$9)+1,""),ROWS(H$9:H155)),,1))</f>
        <v/>
      </c>
      <c r="I155" s="59" t="str">
        <f t="array" ref="I155">IF(ROWS(I$9:I155)&gt;$U$5,"",INDEX(AD$13:AD$512,SMALL(IF(($AA$13:$AA$512=$AA$5),ROW($A$9:$A$508)-ROW($A$9)+1,""),ROWS(I$9:I155)),,1))</f>
        <v/>
      </c>
      <c r="J155" s="105"/>
      <c r="K155" s="105"/>
      <c r="L155" s="105"/>
      <c r="M155" s="136"/>
      <c r="N155" s="44"/>
      <c r="O155" s="44"/>
      <c r="P155" s="44"/>
      <c r="Q155" s="44"/>
      <c r="R155" s="44"/>
      <c r="S155" s="44"/>
      <c r="T155" s="44">
        <f>Nut_StatusTool!A149</f>
        <v>143</v>
      </c>
      <c r="U155" s="44">
        <f>Nut_StatusTool!B149</f>
        <v>0</v>
      </c>
      <c r="V155" s="44">
        <f>Nut_StatusTool!C149</f>
        <v>0</v>
      </c>
      <c r="W155" s="44">
        <f>Nut_StatusTool!D149</f>
        <v>0</v>
      </c>
      <c r="X155" s="44">
        <f>Nut_StatusTool!F149</f>
        <v>0</v>
      </c>
      <c r="Y155" s="285" t="str">
        <f>Nut_StatusTool!K149</f>
        <v/>
      </c>
      <c r="Z155" s="44" t="str">
        <f>Nut_StatusTool!L149</f>
        <v/>
      </c>
      <c r="AA155" s="44" t="str">
        <f>Nut_StatusTool!M149</f>
        <v/>
      </c>
      <c r="AB155" s="44" t="str">
        <f>Nut_StatusTool!N149</f>
        <v/>
      </c>
      <c r="AC155" s="44">
        <f>Nut_StatusTool!I149</f>
        <v>0</v>
      </c>
      <c r="AD155" s="44">
        <f>Nut_StatusTool!J149</f>
        <v>0</v>
      </c>
    </row>
    <row r="156" spans="1:30" ht="20.100000000000001" customHeight="1">
      <c r="A156" s="59" t="str">
        <f t="array" ref="A156">IF(ROWS(A$9:A156)&gt;$U$5,"",INDEX(T$13:T$512,SMALL(IF(($AA$13:$AA$512=$AA$5),ROW($A$9:$A$508)-ROW($A$9)+1,""),ROWS(A$9:A156)),,1))</f>
        <v/>
      </c>
      <c r="B156" s="389" t="str">
        <f t="array" ref="B156">IF(ROWS(B$9:B156)&gt;$U$5,"",INDEX(U$13:U$512,SMALL(IF(($AA$13:$AA$512=$AA$5),ROW($A$9:$A$508)-ROW($A$9)+1,""),ROWS(B$9:B156)),,1))</f>
        <v/>
      </c>
      <c r="C156" s="389" t="str">
        <f t="array" ref="C156">IF(ROWS(C$9:C156)&gt;$U$5,"",INDEX(V$13:V$512,SMALL(IF(($AA$13:$AA$512=$AA$5),ROW($A$9:$A$508)-ROW($A$9)+1,""),ROWS(C$9:C156)),,1))</f>
        <v/>
      </c>
      <c r="D156" s="309" t="str">
        <f t="array" ref="D156">IF(ROWS(D$9:D156)&gt;$U$5,"",INDEX(W$13:W$512,SMALL(IF(($AA$13:$AA$512=$AA$5),ROW($A$9:$A$508)-ROW($A$9)+1,""),ROWS(D$9:D156)),,1))</f>
        <v/>
      </c>
      <c r="E156" s="59" t="str">
        <f t="array" ref="E156">IF(ROWS(E$9:E156)&gt;$U$5,"",INDEX(X$13:X$512,SMALL(IF(($AA$13:$AA$512=$AA$5),ROW($A$9:$A$508)-ROW($A$9)+1,""),ROWS(E$9:E156)),,1))</f>
        <v/>
      </c>
      <c r="F156" s="59" t="str">
        <f t="array" ref="F156">IF(ROWS(F$9:F156)&gt;$U$5,"",INDEX(Y$13:Y$512,SMALL(IF(($AA$13:$AA$512=$AA$5),ROW($A$9:$A$508)-ROW($A$9)+1,""),ROWS(F$9:F156)),,1))</f>
        <v/>
      </c>
      <c r="G156" s="59" t="str">
        <f t="array" ref="G156">IF(ROWS(G$9:G156)&gt;$U$5,"",INDEX(AA$13:AA$512,SMALL(IF(($AA$13:$AA$512=$AA$5),ROW($A$9:$A$508)-ROW($A$9)+1,""),ROWS(G$9:G156)),,1))</f>
        <v/>
      </c>
      <c r="H156" s="59" t="str">
        <f t="array" ref="H156">IF(ROWS(H$9:H156)&gt;$U$5,"",INDEX(AC$13:AC$512,SMALL(IF(($AA$13:$AA$512=$AA$5),ROW($A$9:$A$508)-ROW($A$9)+1,""),ROWS(H$9:H156)),,1))</f>
        <v/>
      </c>
      <c r="I156" s="59" t="str">
        <f t="array" ref="I156">IF(ROWS(I$9:I156)&gt;$U$5,"",INDEX(AD$13:AD$512,SMALL(IF(($AA$13:$AA$512=$AA$5),ROW($A$9:$A$508)-ROW($A$9)+1,""),ROWS(I$9:I156)),,1))</f>
        <v/>
      </c>
      <c r="J156" s="105"/>
      <c r="K156" s="105"/>
      <c r="L156" s="105"/>
      <c r="M156" s="136"/>
      <c r="N156" s="44"/>
      <c r="O156" s="44"/>
      <c r="P156" s="44"/>
      <c r="Q156" s="44"/>
      <c r="R156" s="44"/>
      <c r="S156" s="44"/>
      <c r="T156" s="44">
        <f>Nut_StatusTool!A150</f>
        <v>144</v>
      </c>
      <c r="U156" s="44">
        <f>Nut_StatusTool!B150</f>
        <v>0</v>
      </c>
      <c r="V156" s="44">
        <f>Nut_StatusTool!C150</f>
        <v>0</v>
      </c>
      <c r="W156" s="44">
        <f>Nut_StatusTool!D150</f>
        <v>0</v>
      </c>
      <c r="X156" s="44">
        <f>Nut_StatusTool!F150</f>
        <v>0</v>
      </c>
      <c r="Y156" s="285" t="str">
        <f>Nut_StatusTool!K150</f>
        <v/>
      </c>
      <c r="Z156" s="44" t="str">
        <f>Nut_StatusTool!L150</f>
        <v/>
      </c>
      <c r="AA156" s="44" t="str">
        <f>Nut_StatusTool!M150</f>
        <v/>
      </c>
      <c r="AB156" s="44" t="str">
        <f>Nut_StatusTool!N150</f>
        <v/>
      </c>
      <c r="AC156" s="44">
        <f>Nut_StatusTool!I150</f>
        <v>0</v>
      </c>
      <c r="AD156" s="44">
        <f>Nut_StatusTool!J150</f>
        <v>0</v>
      </c>
    </row>
    <row r="157" spans="1:30" ht="20.100000000000001" customHeight="1">
      <c r="A157" s="59" t="str">
        <f t="array" ref="A157">IF(ROWS(A$9:A157)&gt;$U$5,"",INDEX(T$13:T$512,SMALL(IF(($AA$13:$AA$512=$AA$5),ROW($A$9:$A$508)-ROW($A$9)+1,""),ROWS(A$9:A157)),,1))</f>
        <v/>
      </c>
      <c r="B157" s="389" t="str">
        <f t="array" ref="B157">IF(ROWS(B$9:B157)&gt;$U$5,"",INDEX(U$13:U$512,SMALL(IF(($AA$13:$AA$512=$AA$5),ROW($A$9:$A$508)-ROW($A$9)+1,""),ROWS(B$9:B157)),,1))</f>
        <v/>
      </c>
      <c r="C157" s="389" t="str">
        <f t="array" ref="C157">IF(ROWS(C$9:C157)&gt;$U$5,"",INDEX(V$13:V$512,SMALL(IF(($AA$13:$AA$512=$AA$5),ROW($A$9:$A$508)-ROW($A$9)+1,""),ROWS(C$9:C157)),,1))</f>
        <v/>
      </c>
      <c r="D157" s="309" t="str">
        <f t="array" ref="D157">IF(ROWS(D$9:D157)&gt;$U$5,"",INDEX(W$13:W$512,SMALL(IF(($AA$13:$AA$512=$AA$5),ROW($A$9:$A$508)-ROW($A$9)+1,""),ROWS(D$9:D157)),,1))</f>
        <v/>
      </c>
      <c r="E157" s="59" t="str">
        <f t="array" ref="E157">IF(ROWS(E$9:E157)&gt;$U$5,"",INDEX(X$13:X$512,SMALL(IF(($AA$13:$AA$512=$AA$5),ROW($A$9:$A$508)-ROW($A$9)+1,""),ROWS(E$9:E157)),,1))</f>
        <v/>
      </c>
      <c r="F157" s="59" t="str">
        <f t="array" ref="F157">IF(ROWS(F$9:F157)&gt;$U$5,"",INDEX(Y$13:Y$512,SMALL(IF(($AA$13:$AA$512=$AA$5),ROW($A$9:$A$508)-ROW($A$9)+1,""),ROWS(F$9:F157)),,1))</f>
        <v/>
      </c>
      <c r="G157" s="59" t="str">
        <f t="array" ref="G157">IF(ROWS(G$9:G157)&gt;$U$5,"",INDEX(AA$13:AA$512,SMALL(IF(($AA$13:$AA$512=$AA$5),ROW($A$9:$A$508)-ROW($A$9)+1,""),ROWS(G$9:G157)),,1))</f>
        <v/>
      </c>
      <c r="H157" s="59" t="str">
        <f t="array" ref="H157">IF(ROWS(H$9:H157)&gt;$U$5,"",INDEX(AC$13:AC$512,SMALL(IF(($AA$13:$AA$512=$AA$5),ROW($A$9:$A$508)-ROW($A$9)+1,""),ROWS(H$9:H157)),,1))</f>
        <v/>
      </c>
      <c r="I157" s="59" t="str">
        <f t="array" ref="I157">IF(ROWS(I$9:I157)&gt;$U$5,"",INDEX(AD$13:AD$512,SMALL(IF(($AA$13:$AA$512=$AA$5),ROW($A$9:$A$508)-ROW($A$9)+1,""),ROWS(I$9:I157)),,1))</f>
        <v/>
      </c>
      <c r="J157" s="105"/>
      <c r="K157" s="105"/>
      <c r="L157" s="105"/>
      <c r="M157" s="136"/>
      <c r="N157" s="44"/>
      <c r="O157" s="44"/>
      <c r="P157" s="44"/>
      <c r="Q157" s="44"/>
      <c r="R157" s="44"/>
      <c r="S157" s="44"/>
      <c r="T157" s="44">
        <f>Nut_StatusTool!A151</f>
        <v>145</v>
      </c>
      <c r="U157" s="44">
        <f>Nut_StatusTool!B151</f>
        <v>0</v>
      </c>
      <c r="V157" s="44">
        <f>Nut_StatusTool!C151</f>
        <v>0</v>
      </c>
      <c r="W157" s="44">
        <f>Nut_StatusTool!D151</f>
        <v>0</v>
      </c>
      <c r="X157" s="44">
        <f>Nut_StatusTool!F151</f>
        <v>0</v>
      </c>
      <c r="Y157" s="285" t="str">
        <f>Nut_StatusTool!K151</f>
        <v/>
      </c>
      <c r="Z157" s="44" t="str">
        <f>Nut_StatusTool!L151</f>
        <v/>
      </c>
      <c r="AA157" s="44" t="str">
        <f>Nut_StatusTool!M151</f>
        <v/>
      </c>
      <c r="AB157" s="44" t="str">
        <f>Nut_StatusTool!N151</f>
        <v/>
      </c>
      <c r="AC157" s="44">
        <f>Nut_StatusTool!I151</f>
        <v>0</v>
      </c>
      <c r="AD157" s="44">
        <f>Nut_StatusTool!J151</f>
        <v>0</v>
      </c>
    </row>
    <row r="158" spans="1:30" ht="20.100000000000001" customHeight="1">
      <c r="A158" s="59" t="str">
        <f t="array" ref="A158">IF(ROWS(A$9:A158)&gt;$U$5,"",INDEX(T$13:T$512,SMALL(IF(($AA$13:$AA$512=$AA$5),ROW($A$9:$A$508)-ROW($A$9)+1,""),ROWS(A$9:A158)),,1))</f>
        <v/>
      </c>
      <c r="B158" s="389" t="str">
        <f t="array" ref="B158">IF(ROWS(B$9:B158)&gt;$U$5,"",INDEX(U$13:U$512,SMALL(IF(($AA$13:$AA$512=$AA$5),ROW($A$9:$A$508)-ROW($A$9)+1,""),ROWS(B$9:B158)),,1))</f>
        <v/>
      </c>
      <c r="C158" s="389" t="str">
        <f t="array" ref="C158">IF(ROWS(C$9:C158)&gt;$U$5,"",INDEX(V$13:V$512,SMALL(IF(($AA$13:$AA$512=$AA$5),ROW($A$9:$A$508)-ROW($A$9)+1,""),ROWS(C$9:C158)),,1))</f>
        <v/>
      </c>
      <c r="D158" s="309" t="str">
        <f t="array" ref="D158">IF(ROWS(D$9:D158)&gt;$U$5,"",INDEX(W$13:W$512,SMALL(IF(($AA$13:$AA$512=$AA$5),ROW($A$9:$A$508)-ROW($A$9)+1,""),ROWS(D$9:D158)),,1))</f>
        <v/>
      </c>
      <c r="E158" s="59" t="str">
        <f t="array" ref="E158">IF(ROWS(E$9:E158)&gt;$U$5,"",INDEX(X$13:X$512,SMALL(IF(($AA$13:$AA$512=$AA$5),ROW($A$9:$A$508)-ROW($A$9)+1,""),ROWS(E$9:E158)),,1))</f>
        <v/>
      </c>
      <c r="F158" s="59" t="str">
        <f t="array" ref="F158">IF(ROWS(F$9:F158)&gt;$U$5,"",INDEX(Y$13:Y$512,SMALL(IF(($AA$13:$AA$512=$AA$5),ROW($A$9:$A$508)-ROW($A$9)+1,""),ROWS(F$9:F158)),,1))</f>
        <v/>
      </c>
      <c r="G158" s="59" t="str">
        <f t="array" ref="G158">IF(ROWS(G$9:G158)&gt;$U$5,"",INDEX(AA$13:AA$512,SMALL(IF(($AA$13:$AA$512=$AA$5),ROW($A$9:$A$508)-ROW($A$9)+1,""),ROWS(G$9:G158)),,1))</f>
        <v/>
      </c>
      <c r="H158" s="59" t="str">
        <f t="array" ref="H158">IF(ROWS(H$9:H158)&gt;$U$5,"",INDEX(AC$13:AC$512,SMALL(IF(($AA$13:$AA$512=$AA$5),ROW($A$9:$A$508)-ROW($A$9)+1,""),ROWS(H$9:H158)),,1))</f>
        <v/>
      </c>
      <c r="I158" s="59" t="str">
        <f t="array" ref="I158">IF(ROWS(I$9:I158)&gt;$U$5,"",INDEX(AD$13:AD$512,SMALL(IF(($AA$13:$AA$512=$AA$5),ROW($A$9:$A$508)-ROW($A$9)+1,""),ROWS(I$9:I158)),,1))</f>
        <v/>
      </c>
      <c r="J158" s="105"/>
      <c r="K158" s="105"/>
      <c r="L158" s="105"/>
      <c r="M158" s="136"/>
      <c r="N158" s="44"/>
      <c r="O158" s="44"/>
      <c r="P158" s="44"/>
      <c r="Q158" s="44"/>
      <c r="R158" s="44"/>
      <c r="S158" s="44"/>
      <c r="T158" s="44">
        <f>Nut_StatusTool!A152</f>
        <v>146</v>
      </c>
      <c r="U158" s="44">
        <f>Nut_StatusTool!B152</f>
        <v>0</v>
      </c>
      <c r="V158" s="44">
        <f>Nut_StatusTool!C152</f>
        <v>0</v>
      </c>
      <c r="W158" s="44">
        <f>Nut_StatusTool!D152</f>
        <v>0</v>
      </c>
      <c r="X158" s="44">
        <f>Nut_StatusTool!F152</f>
        <v>0</v>
      </c>
      <c r="Y158" s="285" t="str">
        <f>Nut_StatusTool!K152</f>
        <v/>
      </c>
      <c r="Z158" s="44" t="str">
        <f>Nut_StatusTool!L152</f>
        <v/>
      </c>
      <c r="AA158" s="44" t="str">
        <f>Nut_StatusTool!M152</f>
        <v/>
      </c>
      <c r="AB158" s="44" t="str">
        <f>Nut_StatusTool!N152</f>
        <v/>
      </c>
      <c r="AC158" s="44">
        <f>Nut_StatusTool!I152</f>
        <v>0</v>
      </c>
      <c r="AD158" s="44">
        <f>Nut_StatusTool!J152</f>
        <v>0</v>
      </c>
    </row>
    <row r="159" spans="1:30" ht="20.100000000000001" customHeight="1">
      <c r="A159" s="59" t="str">
        <f t="array" ref="A159">IF(ROWS(A$9:A159)&gt;$U$5,"",INDEX(T$13:T$512,SMALL(IF(($AA$13:$AA$512=$AA$5),ROW($A$9:$A$508)-ROW($A$9)+1,""),ROWS(A$9:A159)),,1))</f>
        <v/>
      </c>
      <c r="B159" s="389" t="str">
        <f t="array" ref="B159">IF(ROWS(B$9:B159)&gt;$U$5,"",INDEX(U$13:U$512,SMALL(IF(($AA$13:$AA$512=$AA$5),ROW($A$9:$A$508)-ROW($A$9)+1,""),ROWS(B$9:B159)),,1))</f>
        <v/>
      </c>
      <c r="C159" s="389" t="str">
        <f t="array" ref="C159">IF(ROWS(C$9:C159)&gt;$U$5,"",INDEX(V$13:V$512,SMALL(IF(($AA$13:$AA$512=$AA$5),ROW($A$9:$A$508)-ROW($A$9)+1,""),ROWS(C$9:C159)),,1))</f>
        <v/>
      </c>
      <c r="D159" s="309" t="str">
        <f t="array" ref="D159">IF(ROWS(D$9:D159)&gt;$U$5,"",INDEX(W$13:W$512,SMALL(IF(($AA$13:$AA$512=$AA$5),ROW($A$9:$A$508)-ROW($A$9)+1,""),ROWS(D$9:D159)),,1))</f>
        <v/>
      </c>
      <c r="E159" s="59" t="str">
        <f t="array" ref="E159">IF(ROWS(E$9:E159)&gt;$U$5,"",INDEX(X$13:X$512,SMALL(IF(($AA$13:$AA$512=$AA$5),ROW($A$9:$A$508)-ROW($A$9)+1,""),ROWS(E$9:E159)),,1))</f>
        <v/>
      </c>
      <c r="F159" s="59" t="str">
        <f t="array" ref="F159">IF(ROWS(F$9:F159)&gt;$U$5,"",INDEX(Y$13:Y$512,SMALL(IF(($AA$13:$AA$512=$AA$5),ROW($A$9:$A$508)-ROW($A$9)+1,""),ROWS(F$9:F159)),,1))</f>
        <v/>
      </c>
      <c r="G159" s="59" t="str">
        <f t="array" ref="G159">IF(ROWS(G$9:G159)&gt;$U$5,"",INDEX(AA$13:AA$512,SMALL(IF(($AA$13:$AA$512=$AA$5),ROW($A$9:$A$508)-ROW($A$9)+1,""),ROWS(G$9:G159)),,1))</f>
        <v/>
      </c>
      <c r="H159" s="59" t="str">
        <f t="array" ref="H159">IF(ROWS(H$9:H159)&gt;$U$5,"",INDEX(AC$13:AC$512,SMALL(IF(($AA$13:$AA$512=$AA$5),ROW($A$9:$A$508)-ROW($A$9)+1,""),ROWS(H$9:H159)),,1))</f>
        <v/>
      </c>
      <c r="I159" s="59" t="str">
        <f t="array" ref="I159">IF(ROWS(I$9:I159)&gt;$U$5,"",INDEX(AD$13:AD$512,SMALL(IF(($AA$13:$AA$512=$AA$5),ROW($A$9:$A$508)-ROW($A$9)+1,""),ROWS(I$9:I159)),,1))</f>
        <v/>
      </c>
      <c r="J159" s="105"/>
      <c r="K159" s="105"/>
      <c r="L159" s="105"/>
      <c r="M159" s="136"/>
      <c r="N159" s="44"/>
      <c r="O159" s="44"/>
      <c r="P159" s="44"/>
      <c r="Q159" s="44"/>
      <c r="R159" s="44"/>
      <c r="S159" s="44"/>
      <c r="T159" s="44">
        <f>Nut_StatusTool!A153</f>
        <v>147</v>
      </c>
      <c r="U159" s="44">
        <f>Nut_StatusTool!B153</f>
        <v>0</v>
      </c>
      <c r="V159" s="44">
        <f>Nut_StatusTool!C153</f>
        <v>0</v>
      </c>
      <c r="W159" s="44">
        <f>Nut_StatusTool!D153</f>
        <v>0</v>
      </c>
      <c r="X159" s="44">
        <f>Nut_StatusTool!F153</f>
        <v>0</v>
      </c>
      <c r="Y159" s="285" t="str">
        <f>Nut_StatusTool!K153</f>
        <v/>
      </c>
      <c r="Z159" s="44" t="str">
        <f>Nut_StatusTool!L153</f>
        <v/>
      </c>
      <c r="AA159" s="44" t="str">
        <f>Nut_StatusTool!M153</f>
        <v/>
      </c>
      <c r="AB159" s="44" t="str">
        <f>Nut_StatusTool!N153</f>
        <v/>
      </c>
      <c r="AC159" s="44">
        <f>Nut_StatusTool!I153</f>
        <v>0</v>
      </c>
      <c r="AD159" s="44">
        <f>Nut_StatusTool!J153</f>
        <v>0</v>
      </c>
    </row>
    <row r="160" spans="1:30" ht="20.100000000000001" customHeight="1">
      <c r="A160" s="59" t="str">
        <f t="array" ref="A160">IF(ROWS(A$9:A160)&gt;$U$5,"",INDEX(T$13:T$512,SMALL(IF(($AA$13:$AA$512=$AA$5),ROW($A$9:$A$508)-ROW($A$9)+1,""),ROWS(A$9:A160)),,1))</f>
        <v/>
      </c>
      <c r="B160" s="389" t="str">
        <f t="array" ref="B160">IF(ROWS(B$9:B160)&gt;$U$5,"",INDEX(U$13:U$512,SMALL(IF(($AA$13:$AA$512=$AA$5),ROW($A$9:$A$508)-ROW($A$9)+1,""),ROWS(B$9:B160)),,1))</f>
        <v/>
      </c>
      <c r="C160" s="389" t="str">
        <f t="array" ref="C160">IF(ROWS(C$9:C160)&gt;$U$5,"",INDEX(V$13:V$512,SMALL(IF(($AA$13:$AA$512=$AA$5),ROW($A$9:$A$508)-ROW($A$9)+1,""),ROWS(C$9:C160)),,1))</f>
        <v/>
      </c>
      <c r="D160" s="309" t="str">
        <f t="array" ref="D160">IF(ROWS(D$9:D160)&gt;$U$5,"",INDEX(W$13:W$512,SMALL(IF(($AA$13:$AA$512=$AA$5),ROW($A$9:$A$508)-ROW($A$9)+1,""),ROWS(D$9:D160)),,1))</f>
        <v/>
      </c>
      <c r="E160" s="59" t="str">
        <f t="array" ref="E160">IF(ROWS(E$9:E160)&gt;$U$5,"",INDEX(X$13:X$512,SMALL(IF(($AA$13:$AA$512=$AA$5),ROW($A$9:$A$508)-ROW($A$9)+1,""),ROWS(E$9:E160)),,1))</f>
        <v/>
      </c>
      <c r="F160" s="59" t="str">
        <f t="array" ref="F160">IF(ROWS(F$9:F160)&gt;$U$5,"",INDEX(Y$13:Y$512,SMALL(IF(($AA$13:$AA$512=$AA$5),ROW($A$9:$A$508)-ROW($A$9)+1,""),ROWS(F$9:F160)),,1))</f>
        <v/>
      </c>
      <c r="G160" s="59" t="str">
        <f t="array" ref="G160">IF(ROWS(G$9:G160)&gt;$U$5,"",INDEX(AA$13:AA$512,SMALL(IF(($AA$13:$AA$512=$AA$5),ROW($A$9:$A$508)-ROW($A$9)+1,""),ROWS(G$9:G160)),,1))</f>
        <v/>
      </c>
      <c r="H160" s="59" t="str">
        <f t="array" ref="H160">IF(ROWS(H$9:H160)&gt;$U$5,"",INDEX(AC$13:AC$512,SMALL(IF(($AA$13:$AA$512=$AA$5),ROW($A$9:$A$508)-ROW($A$9)+1,""),ROWS(H$9:H160)),,1))</f>
        <v/>
      </c>
      <c r="I160" s="59" t="str">
        <f t="array" ref="I160">IF(ROWS(I$9:I160)&gt;$U$5,"",INDEX(AD$13:AD$512,SMALL(IF(($AA$13:$AA$512=$AA$5),ROW($A$9:$A$508)-ROW($A$9)+1,""),ROWS(I$9:I160)),,1))</f>
        <v/>
      </c>
      <c r="J160" s="105"/>
      <c r="K160" s="105"/>
      <c r="L160" s="105"/>
      <c r="M160" s="136"/>
      <c r="N160" s="44"/>
      <c r="O160" s="44"/>
      <c r="P160" s="44"/>
      <c r="Q160" s="44"/>
      <c r="R160" s="44"/>
      <c r="S160" s="44"/>
      <c r="T160" s="44">
        <f>Nut_StatusTool!A154</f>
        <v>148</v>
      </c>
      <c r="U160" s="44">
        <f>Nut_StatusTool!B154</f>
        <v>0</v>
      </c>
      <c r="V160" s="44">
        <f>Nut_StatusTool!C154</f>
        <v>0</v>
      </c>
      <c r="W160" s="44">
        <f>Nut_StatusTool!D154</f>
        <v>0</v>
      </c>
      <c r="X160" s="44">
        <f>Nut_StatusTool!F154</f>
        <v>0</v>
      </c>
      <c r="Y160" s="285" t="str">
        <f>Nut_StatusTool!K154</f>
        <v/>
      </c>
      <c r="Z160" s="44" t="str">
        <f>Nut_StatusTool!L154</f>
        <v/>
      </c>
      <c r="AA160" s="44" t="str">
        <f>Nut_StatusTool!M154</f>
        <v/>
      </c>
      <c r="AB160" s="44" t="str">
        <f>Nut_StatusTool!N154</f>
        <v/>
      </c>
      <c r="AC160" s="44">
        <f>Nut_StatusTool!I154</f>
        <v>0</v>
      </c>
      <c r="AD160" s="44">
        <f>Nut_StatusTool!J154</f>
        <v>0</v>
      </c>
    </row>
    <row r="161" spans="1:30" ht="20.100000000000001" customHeight="1">
      <c r="A161" s="59" t="str">
        <f t="array" ref="A161">IF(ROWS(A$9:A161)&gt;$U$5,"",INDEX(T$13:T$512,SMALL(IF(($AA$13:$AA$512=$AA$5),ROW($A$9:$A$508)-ROW($A$9)+1,""),ROWS(A$9:A161)),,1))</f>
        <v/>
      </c>
      <c r="B161" s="389" t="str">
        <f t="array" ref="B161">IF(ROWS(B$9:B161)&gt;$U$5,"",INDEX(U$13:U$512,SMALL(IF(($AA$13:$AA$512=$AA$5),ROW($A$9:$A$508)-ROW($A$9)+1,""),ROWS(B$9:B161)),,1))</f>
        <v/>
      </c>
      <c r="C161" s="389" t="str">
        <f t="array" ref="C161">IF(ROWS(C$9:C161)&gt;$U$5,"",INDEX(V$13:V$512,SMALL(IF(($AA$13:$AA$512=$AA$5),ROW($A$9:$A$508)-ROW($A$9)+1,""),ROWS(C$9:C161)),,1))</f>
        <v/>
      </c>
      <c r="D161" s="309" t="str">
        <f t="array" ref="D161">IF(ROWS(D$9:D161)&gt;$U$5,"",INDEX(W$13:W$512,SMALL(IF(($AA$13:$AA$512=$AA$5),ROW($A$9:$A$508)-ROW($A$9)+1,""),ROWS(D$9:D161)),,1))</f>
        <v/>
      </c>
      <c r="E161" s="59" t="str">
        <f t="array" ref="E161">IF(ROWS(E$9:E161)&gt;$U$5,"",INDEX(X$13:X$512,SMALL(IF(($AA$13:$AA$512=$AA$5),ROW($A$9:$A$508)-ROW($A$9)+1,""),ROWS(E$9:E161)),,1))</f>
        <v/>
      </c>
      <c r="F161" s="59" t="str">
        <f t="array" ref="F161">IF(ROWS(F$9:F161)&gt;$U$5,"",INDEX(Y$13:Y$512,SMALL(IF(($AA$13:$AA$512=$AA$5),ROW($A$9:$A$508)-ROW($A$9)+1,""),ROWS(F$9:F161)),,1))</f>
        <v/>
      </c>
      <c r="G161" s="59" t="str">
        <f t="array" ref="G161">IF(ROWS(G$9:G161)&gt;$U$5,"",INDEX(AA$13:AA$512,SMALL(IF(($AA$13:$AA$512=$AA$5),ROW($A$9:$A$508)-ROW($A$9)+1,""),ROWS(G$9:G161)),,1))</f>
        <v/>
      </c>
      <c r="H161" s="59" t="str">
        <f t="array" ref="H161">IF(ROWS(H$9:H161)&gt;$U$5,"",INDEX(AC$13:AC$512,SMALL(IF(($AA$13:$AA$512=$AA$5),ROW($A$9:$A$508)-ROW($A$9)+1,""),ROWS(H$9:H161)),,1))</f>
        <v/>
      </c>
      <c r="I161" s="59" t="str">
        <f t="array" ref="I161">IF(ROWS(I$9:I161)&gt;$U$5,"",INDEX(AD$13:AD$512,SMALL(IF(($AA$13:$AA$512=$AA$5),ROW($A$9:$A$508)-ROW($A$9)+1,""),ROWS(I$9:I161)),,1))</f>
        <v/>
      </c>
      <c r="J161" s="105"/>
      <c r="K161" s="105"/>
      <c r="L161" s="105"/>
      <c r="M161" s="136"/>
      <c r="N161" s="44"/>
      <c r="O161" s="44"/>
      <c r="P161" s="44"/>
      <c r="Q161" s="44"/>
      <c r="R161" s="44"/>
      <c r="S161" s="44"/>
      <c r="T161" s="44">
        <f>Nut_StatusTool!A155</f>
        <v>149</v>
      </c>
      <c r="U161" s="44">
        <f>Nut_StatusTool!B155</f>
        <v>0</v>
      </c>
      <c r="V161" s="44">
        <f>Nut_StatusTool!C155</f>
        <v>0</v>
      </c>
      <c r="W161" s="44">
        <f>Nut_StatusTool!D155</f>
        <v>0</v>
      </c>
      <c r="X161" s="44">
        <f>Nut_StatusTool!F155</f>
        <v>0</v>
      </c>
      <c r="Y161" s="285" t="str">
        <f>Nut_StatusTool!K155</f>
        <v/>
      </c>
      <c r="Z161" s="44" t="str">
        <f>Nut_StatusTool!L155</f>
        <v/>
      </c>
      <c r="AA161" s="44" t="str">
        <f>Nut_StatusTool!M155</f>
        <v/>
      </c>
      <c r="AB161" s="44" t="str">
        <f>Nut_StatusTool!N155</f>
        <v/>
      </c>
      <c r="AC161" s="44">
        <f>Nut_StatusTool!I155</f>
        <v>0</v>
      </c>
      <c r="AD161" s="44">
        <f>Nut_StatusTool!J155</f>
        <v>0</v>
      </c>
    </row>
    <row r="162" spans="1:30" ht="20.100000000000001" customHeight="1">
      <c r="A162" s="59" t="str">
        <f t="array" ref="A162">IF(ROWS(A$9:A162)&gt;$U$5,"",INDEX(T$13:T$512,SMALL(IF(($AA$13:$AA$512=$AA$5),ROW($A$9:$A$508)-ROW($A$9)+1,""),ROWS(A$9:A162)),,1))</f>
        <v/>
      </c>
      <c r="B162" s="389" t="str">
        <f t="array" ref="B162">IF(ROWS(B$9:B162)&gt;$U$5,"",INDEX(U$13:U$512,SMALL(IF(($AA$13:$AA$512=$AA$5),ROW($A$9:$A$508)-ROW($A$9)+1,""),ROWS(B$9:B162)),,1))</f>
        <v/>
      </c>
      <c r="C162" s="389" t="str">
        <f t="array" ref="C162">IF(ROWS(C$9:C162)&gt;$U$5,"",INDEX(V$13:V$512,SMALL(IF(($AA$13:$AA$512=$AA$5),ROW($A$9:$A$508)-ROW($A$9)+1,""),ROWS(C$9:C162)),,1))</f>
        <v/>
      </c>
      <c r="D162" s="309" t="str">
        <f t="array" ref="D162">IF(ROWS(D$9:D162)&gt;$U$5,"",INDEX(W$13:W$512,SMALL(IF(($AA$13:$AA$512=$AA$5),ROW($A$9:$A$508)-ROW($A$9)+1,""),ROWS(D$9:D162)),,1))</f>
        <v/>
      </c>
      <c r="E162" s="59" t="str">
        <f t="array" ref="E162">IF(ROWS(E$9:E162)&gt;$U$5,"",INDEX(X$13:X$512,SMALL(IF(($AA$13:$AA$512=$AA$5),ROW($A$9:$A$508)-ROW($A$9)+1,""),ROWS(E$9:E162)),,1))</f>
        <v/>
      </c>
      <c r="F162" s="59" t="str">
        <f t="array" ref="F162">IF(ROWS(F$9:F162)&gt;$U$5,"",INDEX(Y$13:Y$512,SMALL(IF(($AA$13:$AA$512=$AA$5),ROW($A$9:$A$508)-ROW($A$9)+1,""),ROWS(F$9:F162)),,1))</f>
        <v/>
      </c>
      <c r="G162" s="59" t="str">
        <f t="array" ref="G162">IF(ROWS(G$9:G162)&gt;$U$5,"",INDEX(AA$13:AA$512,SMALL(IF(($AA$13:$AA$512=$AA$5),ROW($A$9:$A$508)-ROW($A$9)+1,""),ROWS(G$9:G162)),,1))</f>
        <v/>
      </c>
      <c r="H162" s="59" t="str">
        <f t="array" ref="H162">IF(ROWS(H$9:H162)&gt;$U$5,"",INDEX(AC$13:AC$512,SMALL(IF(($AA$13:$AA$512=$AA$5),ROW($A$9:$A$508)-ROW($A$9)+1,""),ROWS(H$9:H162)),,1))</f>
        <v/>
      </c>
      <c r="I162" s="59" t="str">
        <f t="array" ref="I162">IF(ROWS(I$9:I162)&gt;$U$5,"",INDEX(AD$13:AD$512,SMALL(IF(($AA$13:$AA$512=$AA$5),ROW($A$9:$A$508)-ROW($A$9)+1,""),ROWS(I$9:I162)),,1))</f>
        <v/>
      </c>
      <c r="J162" s="105"/>
      <c r="K162" s="105"/>
      <c r="L162" s="105"/>
      <c r="M162" s="136"/>
      <c r="N162" s="44"/>
      <c r="O162" s="44"/>
      <c r="P162" s="44"/>
      <c r="Q162" s="44"/>
      <c r="R162" s="44"/>
      <c r="S162" s="44"/>
      <c r="T162" s="44">
        <f>Nut_StatusTool!A156</f>
        <v>150</v>
      </c>
      <c r="U162" s="44">
        <f>Nut_StatusTool!B156</f>
        <v>0</v>
      </c>
      <c r="V162" s="44">
        <f>Nut_StatusTool!C156</f>
        <v>0</v>
      </c>
      <c r="W162" s="44">
        <f>Nut_StatusTool!D156</f>
        <v>0</v>
      </c>
      <c r="X162" s="44">
        <f>Nut_StatusTool!F156</f>
        <v>0</v>
      </c>
      <c r="Y162" s="285" t="str">
        <f>Nut_StatusTool!K156</f>
        <v/>
      </c>
      <c r="Z162" s="44" t="str">
        <f>Nut_StatusTool!L156</f>
        <v/>
      </c>
      <c r="AA162" s="44" t="str">
        <f>Nut_StatusTool!M156</f>
        <v/>
      </c>
      <c r="AB162" s="44" t="str">
        <f>Nut_StatusTool!N156</f>
        <v/>
      </c>
      <c r="AC162" s="44">
        <f>Nut_StatusTool!I156</f>
        <v>0</v>
      </c>
      <c r="AD162" s="44">
        <f>Nut_StatusTool!J156</f>
        <v>0</v>
      </c>
    </row>
    <row r="163" spans="1:30" ht="20.100000000000001" customHeight="1">
      <c r="A163" s="59" t="str">
        <f t="array" ref="A163">IF(ROWS(A$9:A163)&gt;$U$5,"",INDEX(T$13:T$512,SMALL(IF(($AA$13:$AA$512=$AA$5),ROW($A$9:$A$508)-ROW($A$9)+1,""),ROWS(A$9:A163)),,1))</f>
        <v/>
      </c>
      <c r="B163" s="389" t="str">
        <f t="array" ref="B163">IF(ROWS(B$9:B163)&gt;$U$5,"",INDEX(U$13:U$512,SMALL(IF(($AA$13:$AA$512=$AA$5),ROW($A$9:$A$508)-ROW($A$9)+1,""),ROWS(B$9:B163)),,1))</f>
        <v/>
      </c>
      <c r="C163" s="389" t="str">
        <f t="array" ref="C163">IF(ROWS(C$9:C163)&gt;$U$5,"",INDEX(V$13:V$512,SMALL(IF(($AA$13:$AA$512=$AA$5),ROW($A$9:$A$508)-ROW($A$9)+1,""),ROWS(C$9:C163)),,1))</f>
        <v/>
      </c>
      <c r="D163" s="309" t="str">
        <f t="array" ref="D163">IF(ROWS(D$9:D163)&gt;$U$5,"",INDEX(W$13:W$512,SMALL(IF(($AA$13:$AA$512=$AA$5),ROW($A$9:$A$508)-ROW($A$9)+1,""),ROWS(D$9:D163)),,1))</f>
        <v/>
      </c>
      <c r="E163" s="59" t="str">
        <f t="array" ref="E163">IF(ROWS(E$9:E163)&gt;$U$5,"",INDEX(X$13:X$512,SMALL(IF(($AA$13:$AA$512=$AA$5),ROW($A$9:$A$508)-ROW($A$9)+1,""),ROWS(E$9:E163)),,1))</f>
        <v/>
      </c>
      <c r="F163" s="59" t="str">
        <f t="array" ref="F163">IF(ROWS(F$9:F163)&gt;$U$5,"",INDEX(Y$13:Y$512,SMALL(IF(($AA$13:$AA$512=$AA$5),ROW($A$9:$A$508)-ROW($A$9)+1,""),ROWS(F$9:F163)),,1))</f>
        <v/>
      </c>
      <c r="G163" s="59" t="str">
        <f t="array" ref="G163">IF(ROWS(G$9:G163)&gt;$U$5,"",INDEX(AA$13:AA$512,SMALL(IF(($AA$13:$AA$512=$AA$5),ROW($A$9:$A$508)-ROW($A$9)+1,""),ROWS(G$9:G163)),,1))</f>
        <v/>
      </c>
      <c r="H163" s="59" t="str">
        <f t="array" ref="H163">IF(ROWS(H$9:H163)&gt;$U$5,"",INDEX(AC$13:AC$512,SMALL(IF(($AA$13:$AA$512=$AA$5),ROW($A$9:$A$508)-ROW($A$9)+1,""),ROWS(H$9:H163)),,1))</f>
        <v/>
      </c>
      <c r="I163" s="59" t="str">
        <f t="array" ref="I163">IF(ROWS(I$9:I163)&gt;$U$5,"",INDEX(AD$13:AD$512,SMALL(IF(($AA$13:$AA$512=$AA$5),ROW($A$9:$A$508)-ROW($A$9)+1,""),ROWS(I$9:I163)),,1))</f>
        <v/>
      </c>
      <c r="J163" s="105"/>
      <c r="K163" s="105"/>
      <c r="L163" s="105"/>
      <c r="M163" s="136"/>
      <c r="N163" s="44"/>
      <c r="O163" s="44"/>
      <c r="P163" s="44"/>
      <c r="Q163" s="44"/>
      <c r="R163" s="44"/>
      <c r="S163" s="44"/>
      <c r="T163" s="44">
        <f>Nut_StatusTool!A157</f>
        <v>151</v>
      </c>
      <c r="U163" s="44">
        <f>Nut_StatusTool!B157</f>
        <v>0</v>
      </c>
      <c r="V163" s="44">
        <f>Nut_StatusTool!C157</f>
        <v>0</v>
      </c>
      <c r="W163" s="44">
        <f>Nut_StatusTool!D157</f>
        <v>0</v>
      </c>
      <c r="X163" s="44">
        <f>Nut_StatusTool!F157</f>
        <v>0</v>
      </c>
      <c r="Y163" s="285" t="str">
        <f>Nut_StatusTool!K157</f>
        <v/>
      </c>
      <c r="Z163" s="44" t="str">
        <f>Nut_StatusTool!L157</f>
        <v/>
      </c>
      <c r="AA163" s="44" t="str">
        <f>Nut_StatusTool!M157</f>
        <v/>
      </c>
      <c r="AB163" s="44" t="str">
        <f>Nut_StatusTool!N157</f>
        <v/>
      </c>
      <c r="AC163" s="44">
        <f>Nut_StatusTool!I157</f>
        <v>0</v>
      </c>
      <c r="AD163" s="44">
        <f>Nut_StatusTool!J157</f>
        <v>0</v>
      </c>
    </row>
    <row r="164" spans="1:30" ht="20.100000000000001" customHeight="1">
      <c r="A164" s="59" t="str">
        <f t="array" ref="A164">IF(ROWS(A$9:A164)&gt;$U$5,"",INDEX(T$13:T$512,SMALL(IF(($AA$13:$AA$512=$AA$5),ROW($A$9:$A$508)-ROW($A$9)+1,""),ROWS(A$9:A164)),,1))</f>
        <v/>
      </c>
      <c r="B164" s="389" t="str">
        <f t="array" ref="B164">IF(ROWS(B$9:B164)&gt;$U$5,"",INDEX(U$13:U$512,SMALL(IF(($AA$13:$AA$512=$AA$5),ROW($A$9:$A$508)-ROW($A$9)+1,""),ROWS(B$9:B164)),,1))</f>
        <v/>
      </c>
      <c r="C164" s="389" t="str">
        <f t="array" ref="C164">IF(ROWS(C$9:C164)&gt;$U$5,"",INDEX(V$13:V$512,SMALL(IF(($AA$13:$AA$512=$AA$5),ROW($A$9:$A$508)-ROW($A$9)+1,""),ROWS(C$9:C164)),,1))</f>
        <v/>
      </c>
      <c r="D164" s="309" t="str">
        <f t="array" ref="D164">IF(ROWS(D$9:D164)&gt;$U$5,"",INDEX(W$13:W$512,SMALL(IF(($AA$13:$AA$512=$AA$5),ROW($A$9:$A$508)-ROW($A$9)+1,""),ROWS(D$9:D164)),,1))</f>
        <v/>
      </c>
      <c r="E164" s="59" t="str">
        <f t="array" ref="E164">IF(ROWS(E$9:E164)&gt;$U$5,"",INDEX(X$13:X$512,SMALL(IF(($AA$13:$AA$512=$AA$5),ROW($A$9:$A$508)-ROW($A$9)+1,""),ROWS(E$9:E164)),,1))</f>
        <v/>
      </c>
      <c r="F164" s="59" t="str">
        <f t="array" ref="F164">IF(ROWS(F$9:F164)&gt;$U$5,"",INDEX(Y$13:Y$512,SMALL(IF(($AA$13:$AA$512=$AA$5),ROW($A$9:$A$508)-ROW($A$9)+1,""),ROWS(F$9:F164)),,1))</f>
        <v/>
      </c>
      <c r="G164" s="59" t="str">
        <f t="array" ref="G164">IF(ROWS(G$9:G164)&gt;$U$5,"",INDEX(AA$13:AA$512,SMALL(IF(($AA$13:$AA$512=$AA$5),ROW($A$9:$A$508)-ROW($A$9)+1,""),ROWS(G$9:G164)),,1))</f>
        <v/>
      </c>
      <c r="H164" s="59" t="str">
        <f t="array" ref="H164">IF(ROWS(H$9:H164)&gt;$U$5,"",INDEX(AC$13:AC$512,SMALL(IF(($AA$13:$AA$512=$AA$5),ROW($A$9:$A$508)-ROW($A$9)+1,""),ROWS(H$9:H164)),,1))</f>
        <v/>
      </c>
      <c r="I164" s="59" t="str">
        <f t="array" ref="I164">IF(ROWS(I$9:I164)&gt;$U$5,"",INDEX(AD$13:AD$512,SMALL(IF(($AA$13:$AA$512=$AA$5),ROW($A$9:$A$508)-ROW($A$9)+1,""),ROWS(I$9:I164)),,1))</f>
        <v/>
      </c>
      <c r="J164" s="105"/>
      <c r="K164" s="105"/>
      <c r="L164" s="105"/>
      <c r="M164" s="136"/>
      <c r="N164" s="44"/>
      <c r="O164" s="44"/>
      <c r="P164" s="44"/>
      <c r="Q164" s="44"/>
      <c r="R164" s="44"/>
      <c r="S164" s="44"/>
      <c r="T164" s="44">
        <f>Nut_StatusTool!A158</f>
        <v>152</v>
      </c>
      <c r="U164" s="44">
        <f>Nut_StatusTool!B158</f>
        <v>0</v>
      </c>
      <c r="V164" s="44">
        <f>Nut_StatusTool!C158</f>
        <v>0</v>
      </c>
      <c r="W164" s="44">
        <f>Nut_StatusTool!D158</f>
        <v>0</v>
      </c>
      <c r="X164" s="44">
        <f>Nut_StatusTool!F158</f>
        <v>0</v>
      </c>
      <c r="Y164" s="285" t="str">
        <f>Nut_StatusTool!K158</f>
        <v/>
      </c>
      <c r="Z164" s="44" t="str">
        <f>Nut_StatusTool!L158</f>
        <v/>
      </c>
      <c r="AA164" s="44" t="str">
        <f>Nut_StatusTool!M158</f>
        <v/>
      </c>
      <c r="AB164" s="44" t="str">
        <f>Nut_StatusTool!N158</f>
        <v/>
      </c>
      <c r="AC164" s="44">
        <f>Nut_StatusTool!I158</f>
        <v>0</v>
      </c>
      <c r="AD164" s="44">
        <f>Nut_StatusTool!J158</f>
        <v>0</v>
      </c>
    </row>
    <row r="165" spans="1:30" ht="20.100000000000001" customHeight="1">
      <c r="A165" s="59" t="str">
        <f t="array" ref="A165">IF(ROWS(A$9:A165)&gt;$U$5,"",INDEX(T$13:T$512,SMALL(IF(($AA$13:$AA$512=$AA$5),ROW($A$9:$A$508)-ROW($A$9)+1,""),ROWS(A$9:A165)),,1))</f>
        <v/>
      </c>
      <c r="B165" s="389" t="str">
        <f t="array" ref="B165">IF(ROWS(B$9:B165)&gt;$U$5,"",INDEX(U$13:U$512,SMALL(IF(($AA$13:$AA$512=$AA$5),ROW($A$9:$A$508)-ROW($A$9)+1,""),ROWS(B$9:B165)),,1))</f>
        <v/>
      </c>
      <c r="C165" s="389" t="str">
        <f t="array" ref="C165">IF(ROWS(C$9:C165)&gt;$U$5,"",INDEX(V$13:V$512,SMALL(IF(($AA$13:$AA$512=$AA$5),ROW($A$9:$A$508)-ROW($A$9)+1,""),ROWS(C$9:C165)),,1))</f>
        <v/>
      </c>
      <c r="D165" s="309" t="str">
        <f t="array" ref="D165">IF(ROWS(D$9:D165)&gt;$U$5,"",INDEX(W$13:W$512,SMALL(IF(($AA$13:$AA$512=$AA$5),ROW($A$9:$A$508)-ROW($A$9)+1,""),ROWS(D$9:D165)),,1))</f>
        <v/>
      </c>
      <c r="E165" s="59" t="str">
        <f t="array" ref="E165">IF(ROWS(E$9:E165)&gt;$U$5,"",INDEX(X$13:X$512,SMALL(IF(($AA$13:$AA$512=$AA$5),ROW($A$9:$A$508)-ROW($A$9)+1,""),ROWS(E$9:E165)),,1))</f>
        <v/>
      </c>
      <c r="F165" s="59" t="str">
        <f t="array" ref="F165">IF(ROWS(F$9:F165)&gt;$U$5,"",INDEX(Y$13:Y$512,SMALL(IF(($AA$13:$AA$512=$AA$5),ROW($A$9:$A$508)-ROW($A$9)+1,""),ROWS(F$9:F165)),,1))</f>
        <v/>
      </c>
      <c r="G165" s="59" t="str">
        <f t="array" ref="G165">IF(ROWS(G$9:G165)&gt;$U$5,"",INDEX(AA$13:AA$512,SMALL(IF(($AA$13:$AA$512=$AA$5),ROW($A$9:$A$508)-ROW($A$9)+1,""),ROWS(G$9:G165)),,1))</f>
        <v/>
      </c>
      <c r="H165" s="59" t="str">
        <f t="array" ref="H165">IF(ROWS(H$9:H165)&gt;$U$5,"",INDEX(AC$13:AC$512,SMALL(IF(($AA$13:$AA$512=$AA$5),ROW($A$9:$A$508)-ROW($A$9)+1,""),ROWS(H$9:H165)),,1))</f>
        <v/>
      </c>
      <c r="I165" s="59" t="str">
        <f t="array" ref="I165">IF(ROWS(I$9:I165)&gt;$U$5,"",INDEX(AD$13:AD$512,SMALL(IF(($AA$13:$AA$512=$AA$5),ROW($A$9:$A$508)-ROW($A$9)+1,""),ROWS(I$9:I165)),,1))</f>
        <v/>
      </c>
      <c r="J165" s="105"/>
      <c r="K165" s="105"/>
      <c r="L165" s="105"/>
      <c r="M165" s="136"/>
      <c r="N165" s="44"/>
      <c r="O165" s="44"/>
      <c r="P165" s="44"/>
      <c r="Q165" s="44"/>
      <c r="R165" s="44"/>
      <c r="S165" s="44"/>
      <c r="T165" s="44">
        <f>Nut_StatusTool!A159</f>
        <v>153</v>
      </c>
      <c r="U165" s="44">
        <f>Nut_StatusTool!B159</f>
        <v>0</v>
      </c>
      <c r="V165" s="44">
        <f>Nut_StatusTool!C159</f>
        <v>0</v>
      </c>
      <c r="W165" s="44">
        <f>Nut_StatusTool!D159</f>
        <v>0</v>
      </c>
      <c r="X165" s="44">
        <f>Nut_StatusTool!F159</f>
        <v>0</v>
      </c>
      <c r="Y165" s="285" t="str">
        <f>Nut_StatusTool!K159</f>
        <v/>
      </c>
      <c r="Z165" s="44" t="str">
        <f>Nut_StatusTool!L159</f>
        <v/>
      </c>
      <c r="AA165" s="44" t="str">
        <f>Nut_StatusTool!M159</f>
        <v/>
      </c>
      <c r="AB165" s="44" t="str">
        <f>Nut_StatusTool!N159</f>
        <v/>
      </c>
      <c r="AC165" s="44">
        <f>Nut_StatusTool!I159</f>
        <v>0</v>
      </c>
      <c r="AD165" s="44">
        <f>Nut_StatusTool!J159</f>
        <v>0</v>
      </c>
    </row>
    <row r="166" spans="1:30" ht="20.100000000000001" customHeight="1">
      <c r="A166" s="59" t="str">
        <f t="array" ref="A166">IF(ROWS(A$9:A166)&gt;$U$5,"",INDEX(T$13:T$512,SMALL(IF(($AA$13:$AA$512=$AA$5),ROW($A$9:$A$508)-ROW($A$9)+1,""),ROWS(A$9:A166)),,1))</f>
        <v/>
      </c>
      <c r="B166" s="389" t="str">
        <f t="array" ref="B166">IF(ROWS(B$9:B166)&gt;$U$5,"",INDEX(U$13:U$512,SMALL(IF(($AA$13:$AA$512=$AA$5),ROW($A$9:$A$508)-ROW($A$9)+1,""),ROWS(B$9:B166)),,1))</f>
        <v/>
      </c>
      <c r="C166" s="389" t="str">
        <f t="array" ref="C166">IF(ROWS(C$9:C166)&gt;$U$5,"",INDEX(V$13:V$512,SMALL(IF(($AA$13:$AA$512=$AA$5),ROW($A$9:$A$508)-ROW($A$9)+1,""),ROWS(C$9:C166)),,1))</f>
        <v/>
      </c>
      <c r="D166" s="309" t="str">
        <f t="array" ref="D166">IF(ROWS(D$9:D166)&gt;$U$5,"",INDEX(W$13:W$512,SMALL(IF(($AA$13:$AA$512=$AA$5),ROW($A$9:$A$508)-ROW($A$9)+1,""),ROWS(D$9:D166)),,1))</f>
        <v/>
      </c>
      <c r="E166" s="59" t="str">
        <f t="array" ref="E166">IF(ROWS(E$9:E166)&gt;$U$5,"",INDEX(X$13:X$512,SMALL(IF(($AA$13:$AA$512=$AA$5),ROW($A$9:$A$508)-ROW($A$9)+1,""),ROWS(E$9:E166)),,1))</f>
        <v/>
      </c>
      <c r="F166" s="59" t="str">
        <f t="array" ref="F166">IF(ROWS(F$9:F166)&gt;$U$5,"",INDEX(Y$13:Y$512,SMALL(IF(($AA$13:$AA$512=$AA$5),ROW($A$9:$A$508)-ROW($A$9)+1,""),ROWS(F$9:F166)),,1))</f>
        <v/>
      </c>
      <c r="G166" s="59" t="str">
        <f t="array" ref="G166">IF(ROWS(G$9:G166)&gt;$U$5,"",INDEX(AA$13:AA$512,SMALL(IF(($AA$13:$AA$512=$AA$5),ROW($A$9:$A$508)-ROW($A$9)+1,""),ROWS(G$9:G166)),,1))</f>
        <v/>
      </c>
      <c r="H166" s="59" t="str">
        <f t="array" ref="H166">IF(ROWS(H$9:H166)&gt;$U$5,"",INDEX(AC$13:AC$512,SMALL(IF(($AA$13:$AA$512=$AA$5),ROW($A$9:$A$508)-ROW($A$9)+1,""),ROWS(H$9:H166)),,1))</f>
        <v/>
      </c>
      <c r="I166" s="59" t="str">
        <f t="array" ref="I166">IF(ROWS(I$9:I166)&gt;$U$5,"",INDEX(AD$13:AD$512,SMALL(IF(($AA$13:$AA$512=$AA$5),ROW($A$9:$A$508)-ROW($A$9)+1,""),ROWS(I$9:I166)),,1))</f>
        <v/>
      </c>
      <c r="J166" s="105"/>
      <c r="K166" s="105"/>
      <c r="L166" s="105"/>
      <c r="M166" s="136"/>
      <c r="N166" s="44"/>
      <c r="O166" s="44"/>
      <c r="P166" s="44"/>
      <c r="Q166" s="44"/>
      <c r="R166" s="44"/>
      <c r="S166" s="44"/>
      <c r="T166" s="44">
        <f>Nut_StatusTool!A160</f>
        <v>154</v>
      </c>
      <c r="U166" s="44">
        <f>Nut_StatusTool!B160</f>
        <v>0</v>
      </c>
      <c r="V166" s="44">
        <f>Nut_StatusTool!C160</f>
        <v>0</v>
      </c>
      <c r="W166" s="44">
        <f>Nut_StatusTool!D160</f>
        <v>0</v>
      </c>
      <c r="X166" s="44">
        <f>Nut_StatusTool!F160</f>
        <v>0</v>
      </c>
      <c r="Y166" s="285" t="str">
        <f>Nut_StatusTool!K160</f>
        <v/>
      </c>
      <c r="Z166" s="44" t="str">
        <f>Nut_StatusTool!L160</f>
        <v/>
      </c>
      <c r="AA166" s="44" t="str">
        <f>Nut_StatusTool!M160</f>
        <v/>
      </c>
      <c r="AB166" s="44" t="str">
        <f>Nut_StatusTool!N160</f>
        <v/>
      </c>
      <c r="AC166" s="44">
        <f>Nut_StatusTool!I160</f>
        <v>0</v>
      </c>
      <c r="AD166" s="44">
        <f>Nut_StatusTool!J160</f>
        <v>0</v>
      </c>
    </row>
    <row r="167" spans="1:30" ht="20.100000000000001" customHeight="1">
      <c r="A167" s="59" t="str">
        <f t="array" ref="A167">IF(ROWS(A$9:A167)&gt;$U$5,"",INDEX(T$13:T$512,SMALL(IF(($AA$13:$AA$512=$AA$5),ROW($A$9:$A$508)-ROW($A$9)+1,""),ROWS(A$9:A167)),,1))</f>
        <v/>
      </c>
      <c r="B167" s="389" t="str">
        <f t="array" ref="B167">IF(ROWS(B$9:B167)&gt;$U$5,"",INDEX(U$13:U$512,SMALL(IF(($AA$13:$AA$512=$AA$5),ROW($A$9:$A$508)-ROW($A$9)+1,""),ROWS(B$9:B167)),,1))</f>
        <v/>
      </c>
      <c r="C167" s="389" t="str">
        <f t="array" ref="C167">IF(ROWS(C$9:C167)&gt;$U$5,"",INDEX(V$13:V$512,SMALL(IF(($AA$13:$AA$512=$AA$5),ROW($A$9:$A$508)-ROW($A$9)+1,""),ROWS(C$9:C167)),,1))</f>
        <v/>
      </c>
      <c r="D167" s="309" t="str">
        <f t="array" ref="D167">IF(ROWS(D$9:D167)&gt;$U$5,"",INDEX(W$13:W$512,SMALL(IF(($AA$13:$AA$512=$AA$5),ROW($A$9:$A$508)-ROW($A$9)+1,""),ROWS(D$9:D167)),,1))</f>
        <v/>
      </c>
      <c r="E167" s="59" t="str">
        <f t="array" ref="E167">IF(ROWS(E$9:E167)&gt;$U$5,"",INDEX(X$13:X$512,SMALL(IF(($AA$13:$AA$512=$AA$5),ROW($A$9:$A$508)-ROW($A$9)+1,""),ROWS(E$9:E167)),,1))</f>
        <v/>
      </c>
      <c r="F167" s="59" t="str">
        <f t="array" ref="F167">IF(ROWS(F$9:F167)&gt;$U$5,"",INDEX(Y$13:Y$512,SMALL(IF(($AA$13:$AA$512=$AA$5),ROW($A$9:$A$508)-ROW($A$9)+1,""),ROWS(F$9:F167)),,1))</f>
        <v/>
      </c>
      <c r="G167" s="59" t="str">
        <f t="array" ref="G167">IF(ROWS(G$9:G167)&gt;$U$5,"",INDEX(AA$13:AA$512,SMALL(IF(($AA$13:$AA$512=$AA$5),ROW($A$9:$A$508)-ROW($A$9)+1,""),ROWS(G$9:G167)),,1))</f>
        <v/>
      </c>
      <c r="H167" s="59" t="str">
        <f t="array" ref="H167">IF(ROWS(H$9:H167)&gt;$U$5,"",INDEX(AC$13:AC$512,SMALL(IF(($AA$13:$AA$512=$AA$5),ROW($A$9:$A$508)-ROW($A$9)+1,""),ROWS(H$9:H167)),,1))</f>
        <v/>
      </c>
      <c r="I167" s="59" t="str">
        <f t="array" ref="I167">IF(ROWS(I$9:I167)&gt;$U$5,"",INDEX(AD$13:AD$512,SMALL(IF(($AA$13:$AA$512=$AA$5),ROW($A$9:$A$508)-ROW($A$9)+1,""),ROWS(I$9:I167)),,1))</f>
        <v/>
      </c>
      <c r="J167" s="105"/>
      <c r="K167" s="105"/>
      <c r="L167" s="105"/>
      <c r="M167" s="136"/>
      <c r="N167" s="44"/>
      <c r="O167" s="44"/>
      <c r="P167" s="44"/>
      <c r="Q167" s="44"/>
      <c r="R167" s="44"/>
      <c r="S167" s="44"/>
      <c r="T167" s="44">
        <f>Nut_StatusTool!A161</f>
        <v>155</v>
      </c>
      <c r="U167" s="44">
        <f>Nut_StatusTool!B161</f>
        <v>0</v>
      </c>
      <c r="V167" s="44">
        <f>Nut_StatusTool!C161</f>
        <v>0</v>
      </c>
      <c r="W167" s="44">
        <f>Nut_StatusTool!D161</f>
        <v>0</v>
      </c>
      <c r="X167" s="44">
        <f>Nut_StatusTool!F161</f>
        <v>0</v>
      </c>
      <c r="Y167" s="285" t="str">
        <f>Nut_StatusTool!K161</f>
        <v/>
      </c>
      <c r="Z167" s="44" t="str">
        <f>Nut_StatusTool!L161</f>
        <v/>
      </c>
      <c r="AA167" s="44" t="str">
        <f>Nut_StatusTool!M161</f>
        <v/>
      </c>
      <c r="AB167" s="44" t="str">
        <f>Nut_StatusTool!N161</f>
        <v/>
      </c>
      <c r="AC167" s="44">
        <f>Nut_StatusTool!I161</f>
        <v>0</v>
      </c>
      <c r="AD167" s="44">
        <f>Nut_StatusTool!J161</f>
        <v>0</v>
      </c>
    </row>
    <row r="168" spans="1:30" ht="20.100000000000001" customHeight="1">
      <c r="A168" s="59" t="str">
        <f t="array" ref="A168">IF(ROWS(A$9:A168)&gt;$U$5,"",INDEX(T$13:T$512,SMALL(IF(($AA$13:$AA$512=$AA$5),ROW($A$9:$A$508)-ROW($A$9)+1,""),ROWS(A$9:A168)),,1))</f>
        <v/>
      </c>
      <c r="B168" s="389" t="str">
        <f t="array" ref="B168">IF(ROWS(B$9:B168)&gt;$U$5,"",INDEX(U$13:U$512,SMALL(IF(($AA$13:$AA$512=$AA$5),ROW($A$9:$A$508)-ROW($A$9)+1,""),ROWS(B$9:B168)),,1))</f>
        <v/>
      </c>
      <c r="C168" s="389" t="str">
        <f t="array" ref="C168">IF(ROWS(C$9:C168)&gt;$U$5,"",INDEX(V$13:V$512,SMALL(IF(($AA$13:$AA$512=$AA$5),ROW($A$9:$A$508)-ROW($A$9)+1,""),ROWS(C$9:C168)),,1))</f>
        <v/>
      </c>
      <c r="D168" s="309" t="str">
        <f t="array" ref="D168">IF(ROWS(D$9:D168)&gt;$U$5,"",INDEX(W$13:W$512,SMALL(IF(($AA$13:$AA$512=$AA$5),ROW($A$9:$A$508)-ROW($A$9)+1,""),ROWS(D$9:D168)),,1))</f>
        <v/>
      </c>
      <c r="E168" s="59" t="str">
        <f t="array" ref="E168">IF(ROWS(E$9:E168)&gt;$U$5,"",INDEX(X$13:X$512,SMALL(IF(($AA$13:$AA$512=$AA$5),ROW($A$9:$A$508)-ROW($A$9)+1,""),ROWS(E$9:E168)),,1))</f>
        <v/>
      </c>
      <c r="F168" s="59" t="str">
        <f t="array" ref="F168">IF(ROWS(F$9:F168)&gt;$U$5,"",INDEX(Y$13:Y$512,SMALL(IF(($AA$13:$AA$512=$AA$5),ROW($A$9:$A$508)-ROW($A$9)+1,""),ROWS(F$9:F168)),,1))</f>
        <v/>
      </c>
      <c r="G168" s="59" t="str">
        <f t="array" ref="G168">IF(ROWS(G$9:G168)&gt;$U$5,"",INDEX(AA$13:AA$512,SMALL(IF(($AA$13:$AA$512=$AA$5),ROW($A$9:$A$508)-ROW($A$9)+1,""),ROWS(G$9:G168)),,1))</f>
        <v/>
      </c>
      <c r="H168" s="59" t="str">
        <f t="array" ref="H168">IF(ROWS(H$9:H168)&gt;$U$5,"",INDEX(AC$13:AC$512,SMALL(IF(($AA$13:$AA$512=$AA$5),ROW($A$9:$A$508)-ROW($A$9)+1,""),ROWS(H$9:H168)),,1))</f>
        <v/>
      </c>
      <c r="I168" s="59" t="str">
        <f t="array" ref="I168">IF(ROWS(I$9:I168)&gt;$U$5,"",INDEX(AD$13:AD$512,SMALL(IF(($AA$13:$AA$512=$AA$5),ROW($A$9:$A$508)-ROW($A$9)+1,""),ROWS(I$9:I168)),,1))</f>
        <v/>
      </c>
      <c r="J168" s="105"/>
      <c r="K168" s="105"/>
      <c r="L168" s="105"/>
      <c r="M168" s="136"/>
      <c r="N168" s="44"/>
      <c r="O168" s="44"/>
      <c r="P168" s="44"/>
      <c r="Q168" s="44"/>
      <c r="R168" s="44"/>
      <c r="S168" s="44"/>
      <c r="T168" s="44">
        <f>Nut_StatusTool!A162</f>
        <v>156</v>
      </c>
      <c r="U168" s="44">
        <f>Nut_StatusTool!B162</f>
        <v>0</v>
      </c>
      <c r="V168" s="44">
        <f>Nut_StatusTool!C162</f>
        <v>0</v>
      </c>
      <c r="W168" s="44">
        <f>Nut_StatusTool!D162</f>
        <v>0</v>
      </c>
      <c r="X168" s="44">
        <f>Nut_StatusTool!F162</f>
        <v>0</v>
      </c>
      <c r="Y168" s="285" t="str">
        <f>Nut_StatusTool!K162</f>
        <v/>
      </c>
      <c r="Z168" s="44" t="str">
        <f>Nut_StatusTool!L162</f>
        <v/>
      </c>
      <c r="AA168" s="44" t="str">
        <f>Nut_StatusTool!M162</f>
        <v/>
      </c>
      <c r="AB168" s="44" t="str">
        <f>Nut_StatusTool!N162</f>
        <v/>
      </c>
      <c r="AC168" s="44">
        <f>Nut_StatusTool!I162</f>
        <v>0</v>
      </c>
      <c r="AD168" s="44">
        <f>Nut_StatusTool!J162</f>
        <v>0</v>
      </c>
    </row>
    <row r="169" spans="1:30" ht="20.100000000000001" customHeight="1">
      <c r="A169" s="59" t="str">
        <f t="array" ref="A169">IF(ROWS(A$9:A169)&gt;$U$5,"",INDEX(T$13:T$512,SMALL(IF(($AA$13:$AA$512=$AA$5),ROW($A$9:$A$508)-ROW($A$9)+1,""),ROWS(A$9:A169)),,1))</f>
        <v/>
      </c>
      <c r="B169" s="389" t="str">
        <f t="array" ref="B169">IF(ROWS(B$9:B169)&gt;$U$5,"",INDEX(U$13:U$512,SMALL(IF(($AA$13:$AA$512=$AA$5),ROW($A$9:$A$508)-ROW($A$9)+1,""),ROWS(B$9:B169)),,1))</f>
        <v/>
      </c>
      <c r="C169" s="389" t="str">
        <f t="array" ref="C169">IF(ROWS(C$9:C169)&gt;$U$5,"",INDEX(V$13:V$512,SMALL(IF(($AA$13:$AA$512=$AA$5),ROW($A$9:$A$508)-ROW($A$9)+1,""),ROWS(C$9:C169)),,1))</f>
        <v/>
      </c>
      <c r="D169" s="309" t="str">
        <f t="array" ref="D169">IF(ROWS(D$9:D169)&gt;$U$5,"",INDEX(W$13:W$512,SMALL(IF(($AA$13:$AA$512=$AA$5),ROW($A$9:$A$508)-ROW($A$9)+1,""),ROWS(D$9:D169)),,1))</f>
        <v/>
      </c>
      <c r="E169" s="59" t="str">
        <f t="array" ref="E169">IF(ROWS(E$9:E169)&gt;$U$5,"",INDEX(X$13:X$512,SMALL(IF(($AA$13:$AA$512=$AA$5),ROW($A$9:$A$508)-ROW($A$9)+1,""),ROWS(E$9:E169)),,1))</f>
        <v/>
      </c>
      <c r="F169" s="59" t="str">
        <f t="array" ref="F169">IF(ROWS(F$9:F169)&gt;$U$5,"",INDEX(Y$13:Y$512,SMALL(IF(($AA$13:$AA$512=$AA$5),ROW($A$9:$A$508)-ROW($A$9)+1,""),ROWS(F$9:F169)),,1))</f>
        <v/>
      </c>
      <c r="G169" s="59" t="str">
        <f t="array" ref="G169">IF(ROWS(G$9:G169)&gt;$U$5,"",INDEX(AA$13:AA$512,SMALL(IF(($AA$13:$AA$512=$AA$5),ROW($A$9:$A$508)-ROW($A$9)+1,""),ROWS(G$9:G169)),,1))</f>
        <v/>
      </c>
      <c r="H169" s="59" t="str">
        <f t="array" ref="H169">IF(ROWS(H$9:H169)&gt;$U$5,"",INDEX(AC$13:AC$512,SMALL(IF(($AA$13:$AA$512=$AA$5),ROW($A$9:$A$508)-ROW($A$9)+1,""),ROWS(H$9:H169)),,1))</f>
        <v/>
      </c>
      <c r="I169" s="59" t="str">
        <f t="array" ref="I169">IF(ROWS(I$9:I169)&gt;$U$5,"",INDEX(AD$13:AD$512,SMALL(IF(($AA$13:$AA$512=$AA$5),ROW($A$9:$A$508)-ROW($A$9)+1,""),ROWS(I$9:I169)),,1))</f>
        <v/>
      </c>
      <c r="J169" s="105"/>
      <c r="K169" s="105"/>
      <c r="L169" s="105"/>
      <c r="M169" s="136"/>
      <c r="N169" s="44"/>
      <c r="O169" s="44"/>
      <c r="P169" s="44"/>
      <c r="Q169" s="44"/>
      <c r="R169" s="44"/>
      <c r="S169" s="44"/>
      <c r="T169" s="44">
        <f>Nut_StatusTool!A163</f>
        <v>157</v>
      </c>
      <c r="U169" s="44">
        <f>Nut_StatusTool!B163</f>
        <v>0</v>
      </c>
      <c r="V169" s="44">
        <f>Nut_StatusTool!C163</f>
        <v>0</v>
      </c>
      <c r="W169" s="44">
        <f>Nut_StatusTool!D163</f>
        <v>0</v>
      </c>
      <c r="X169" s="44">
        <f>Nut_StatusTool!F163</f>
        <v>0</v>
      </c>
      <c r="Y169" s="285" t="str">
        <f>Nut_StatusTool!K163</f>
        <v/>
      </c>
      <c r="Z169" s="44" t="str">
        <f>Nut_StatusTool!L163</f>
        <v/>
      </c>
      <c r="AA169" s="44" t="str">
        <f>Nut_StatusTool!M163</f>
        <v/>
      </c>
      <c r="AB169" s="44" t="str">
        <f>Nut_StatusTool!N163</f>
        <v/>
      </c>
      <c r="AC169" s="44">
        <f>Nut_StatusTool!I163</f>
        <v>0</v>
      </c>
      <c r="AD169" s="44">
        <f>Nut_StatusTool!J163</f>
        <v>0</v>
      </c>
    </row>
    <row r="170" spans="1:30" ht="20.100000000000001" customHeight="1">
      <c r="A170" s="59" t="str">
        <f t="array" ref="A170">IF(ROWS(A$9:A170)&gt;$U$5,"",INDEX(T$13:T$512,SMALL(IF(($AA$13:$AA$512=$AA$5),ROW($A$9:$A$508)-ROW($A$9)+1,""),ROWS(A$9:A170)),,1))</f>
        <v/>
      </c>
      <c r="B170" s="389" t="str">
        <f t="array" ref="B170">IF(ROWS(B$9:B170)&gt;$U$5,"",INDEX(U$13:U$512,SMALL(IF(($AA$13:$AA$512=$AA$5),ROW($A$9:$A$508)-ROW($A$9)+1,""),ROWS(B$9:B170)),,1))</f>
        <v/>
      </c>
      <c r="C170" s="389" t="str">
        <f t="array" ref="C170">IF(ROWS(C$9:C170)&gt;$U$5,"",INDEX(V$13:V$512,SMALL(IF(($AA$13:$AA$512=$AA$5),ROW($A$9:$A$508)-ROW($A$9)+1,""),ROWS(C$9:C170)),,1))</f>
        <v/>
      </c>
      <c r="D170" s="309" t="str">
        <f t="array" ref="D170">IF(ROWS(D$9:D170)&gt;$U$5,"",INDEX(W$13:W$512,SMALL(IF(($AA$13:$AA$512=$AA$5),ROW($A$9:$A$508)-ROW($A$9)+1,""),ROWS(D$9:D170)),,1))</f>
        <v/>
      </c>
      <c r="E170" s="59" t="str">
        <f t="array" ref="E170">IF(ROWS(E$9:E170)&gt;$U$5,"",INDEX(X$13:X$512,SMALL(IF(($AA$13:$AA$512=$AA$5),ROW($A$9:$A$508)-ROW($A$9)+1,""),ROWS(E$9:E170)),,1))</f>
        <v/>
      </c>
      <c r="F170" s="59" t="str">
        <f t="array" ref="F170">IF(ROWS(F$9:F170)&gt;$U$5,"",INDEX(Y$13:Y$512,SMALL(IF(($AA$13:$AA$512=$AA$5),ROW($A$9:$A$508)-ROW($A$9)+1,""),ROWS(F$9:F170)),,1))</f>
        <v/>
      </c>
      <c r="G170" s="59" t="str">
        <f t="array" ref="G170">IF(ROWS(G$9:G170)&gt;$U$5,"",INDEX(AA$13:AA$512,SMALL(IF(($AA$13:$AA$512=$AA$5),ROW($A$9:$A$508)-ROW($A$9)+1,""),ROWS(G$9:G170)),,1))</f>
        <v/>
      </c>
      <c r="H170" s="59" t="str">
        <f t="array" ref="H170">IF(ROWS(H$9:H170)&gt;$U$5,"",INDEX(AC$13:AC$512,SMALL(IF(($AA$13:$AA$512=$AA$5),ROW($A$9:$A$508)-ROW($A$9)+1,""),ROWS(H$9:H170)),,1))</f>
        <v/>
      </c>
      <c r="I170" s="59" t="str">
        <f t="array" ref="I170">IF(ROWS(I$9:I170)&gt;$U$5,"",INDEX(AD$13:AD$512,SMALL(IF(($AA$13:$AA$512=$AA$5),ROW($A$9:$A$508)-ROW($A$9)+1,""),ROWS(I$9:I170)),,1))</f>
        <v/>
      </c>
      <c r="J170" s="105"/>
      <c r="K170" s="105"/>
      <c r="L170" s="105"/>
      <c r="M170" s="136"/>
      <c r="N170" s="44"/>
      <c r="O170" s="44"/>
      <c r="P170" s="44"/>
      <c r="Q170" s="44"/>
      <c r="R170" s="44"/>
      <c r="S170" s="44"/>
      <c r="T170" s="44">
        <f>Nut_StatusTool!A164</f>
        <v>158</v>
      </c>
      <c r="U170" s="44">
        <f>Nut_StatusTool!B164</f>
        <v>0</v>
      </c>
      <c r="V170" s="44">
        <f>Nut_StatusTool!C164</f>
        <v>0</v>
      </c>
      <c r="W170" s="44">
        <f>Nut_StatusTool!D164</f>
        <v>0</v>
      </c>
      <c r="X170" s="44">
        <f>Nut_StatusTool!F164</f>
        <v>0</v>
      </c>
      <c r="Y170" s="285" t="str">
        <f>Nut_StatusTool!K164</f>
        <v/>
      </c>
      <c r="Z170" s="44" t="str">
        <f>Nut_StatusTool!L164</f>
        <v/>
      </c>
      <c r="AA170" s="44" t="str">
        <f>Nut_StatusTool!M164</f>
        <v/>
      </c>
      <c r="AB170" s="44" t="str">
        <f>Nut_StatusTool!N164</f>
        <v/>
      </c>
      <c r="AC170" s="44">
        <f>Nut_StatusTool!I164</f>
        <v>0</v>
      </c>
      <c r="AD170" s="44">
        <f>Nut_StatusTool!J164</f>
        <v>0</v>
      </c>
    </row>
    <row r="171" spans="1:30" ht="20.100000000000001" customHeight="1">
      <c r="A171" s="59" t="str">
        <f t="array" ref="A171">IF(ROWS(A$9:A171)&gt;$U$5,"",INDEX(T$13:T$512,SMALL(IF(($AA$13:$AA$512=$AA$5),ROW($A$9:$A$508)-ROW($A$9)+1,""),ROWS(A$9:A171)),,1))</f>
        <v/>
      </c>
      <c r="B171" s="389" t="str">
        <f t="array" ref="B171">IF(ROWS(B$9:B171)&gt;$U$5,"",INDEX(U$13:U$512,SMALL(IF(($AA$13:$AA$512=$AA$5),ROW($A$9:$A$508)-ROW($A$9)+1,""),ROWS(B$9:B171)),,1))</f>
        <v/>
      </c>
      <c r="C171" s="389" t="str">
        <f t="array" ref="C171">IF(ROWS(C$9:C171)&gt;$U$5,"",INDEX(V$13:V$512,SMALL(IF(($AA$13:$AA$512=$AA$5),ROW($A$9:$A$508)-ROW($A$9)+1,""),ROWS(C$9:C171)),,1))</f>
        <v/>
      </c>
      <c r="D171" s="309" t="str">
        <f t="array" ref="D171">IF(ROWS(D$9:D171)&gt;$U$5,"",INDEX(W$13:W$512,SMALL(IF(($AA$13:$AA$512=$AA$5),ROW($A$9:$A$508)-ROW($A$9)+1,""),ROWS(D$9:D171)),,1))</f>
        <v/>
      </c>
      <c r="E171" s="59" t="str">
        <f t="array" ref="E171">IF(ROWS(E$9:E171)&gt;$U$5,"",INDEX(X$13:X$512,SMALL(IF(($AA$13:$AA$512=$AA$5),ROW($A$9:$A$508)-ROW($A$9)+1,""),ROWS(E$9:E171)),,1))</f>
        <v/>
      </c>
      <c r="F171" s="59" t="str">
        <f t="array" ref="F171">IF(ROWS(F$9:F171)&gt;$U$5,"",INDEX(Y$13:Y$512,SMALL(IF(($AA$13:$AA$512=$AA$5),ROW($A$9:$A$508)-ROW($A$9)+1,""),ROWS(F$9:F171)),,1))</f>
        <v/>
      </c>
      <c r="G171" s="59" t="str">
        <f t="array" ref="G171">IF(ROWS(G$9:G171)&gt;$U$5,"",INDEX(AA$13:AA$512,SMALL(IF(($AA$13:$AA$512=$AA$5),ROW($A$9:$A$508)-ROW($A$9)+1,""),ROWS(G$9:G171)),,1))</f>
        <v/>
      </c>
      <c r="H171" s="59" t="str">
        <f t="array" ref="H171">IF(ROWS(H$9:H171)&gt;$U$5,"",INDEX(AC$13:AC$512,SMALL(IF(($AA$13:$AA$512=$AA$5),ROW($A$9:$A$508)-ROW($A$9)+1,""),ROWS(H$9:H171)),,1))</f>
        <v/>
      </c>
      <c r="I171" s="59" t="str">
        <f t="array" ref="I171">IF(ROWS(I$9:I171)&gt;$U$5,"",INDEX(AD$13:AD$512,SMALL(IF(($AA$13:$AA$512=$AA$5),ROW($A$9:$A$508)-ROW($A$9)+1,""),ROWS(I$9:I171)),,1))</f>
        <v/>
      </c>
      <c r="J171" s="105"/>
      <c r="K171" s="105"/>
      <c r="L171" s="105"/>
      <c r="M171" s="136"/>
      <c r="N171" s="44"/>
      <c r="O171" s="44"/>
      <c r="P171" s="44"/>
      <c r="Q171" s="44"/>
      <c r="R171" s="44"/>
      <c r="S171" s="44"/>
      <c r="T171" s="44">
        <f>Nut_StatusTool!A165</f>
        <v>159</v>
      </c>
      <c r="U171" s="44">
        <f>Nut_StatusTool!B165</f>
        <v>0</v>
      </c>
      <c r="V171" s="44">
        <f>Nut_StatusTool!C165</f>
        <v>0</v>
      </c>
      <c r="W171" s="44">
        <f>Nut_StatusTool!D165</f>
        <v>0</v>
      </c>
      <c r="X171" s="44">
        <f>Nut_StatusTool!F165</f>
        <v>0</v>
      </c>
      <c r="Y171" s="285" t="str">
        <f>Nut_StatusTool!K165</f>
        <v/>
      </c>
      <c r="Z171" s="44" t="str">
        <f>Nut_StatusTool!L165</f>
        <v/>
      </c>
      <c r="AA171" s="44" t="str">
        <f>Nut_StatusTool!M165</f>
        <v/>
      </c>
      <c r="AB171" s="44" t="str">
        <f>Nut_StatusTool!N165</f>
        <v/>
      </c>
      <c r="AC171" s="44">
        <f>Nut_StatusTool!I165</f>
        <v>0</v>
      </c>
      <c r="AD171" s="44">
        <f>Nut_StatusTool!J165</f>
        <v>0</v>
      </c>
    </row>
    <row r="172" spans="1:30" ht="20.100000000000001" customHeight="1">
      <c r="A172" s="59" t="str">
        <f t="array" ref="A172">IF(ROWS(A$9:A172)&gt;$U$5,"",INDEX(T$13:T$512,SMALL(IF(($AA$13:$AA$512=$AA$5),ROW($A$9:$A$508)-ROW($A$9)+1,""),ROWS(A$9:A172)),,1))</f>
        <v/>
      </c>
      <c r="B172" s="389" t="str">
        <f t="array" ref="B172">IF(ROWS(B$9:B172)&gt;$U$5,"",INDEX(U$13:U$512,SMALL(IF(($AA$13:$AA$512=$AA$5),ROW($A$9:$A$508)-ROW($A$9)+1,""),ROWS(B$9:B172)),,1))</f>
        <v/>
      </c>
      <c r="C172" s="389" t="str">
        <f t="array" ref="C172">IF(ROWS(C$9:C172)&gt;$U$5,"",INDEX(V$13:V$512,SMALL(IF(($AA$13:$AA$512=$AA$5),ROW($A$9:$A$508)-ROW($A$9)+1,""),ROWS(C$9:C172)),,1))</f>
        <v/>
      </c>
      <c r="D172" s="309" t="str">
        <f t="array" ref="D172">IF(ROWS(D$9:D172)&gt;$U$5,"",INDEX(W$13:W$512,SMALL(IF(($AA$13:$AA$512=$AA$5),ROW($A$9:$A$508)-ROW($A$9)+1,""),ROWS(D$9:D172)),,1))</f>
        <v/>
      </c>
      <c r="E172" s="59" t="str">
        <f t="array" ref="E172">IF(ROWS(E$9:E172)&gt;$U$5,"",INDEX(X$13:X$512,SMALL(IF(($AA$13:$AA$512=$AA$5),ROW($A$9:$A$508)-ROW($A$9)+1,""),ROWS(E$9:E172)),,1))</f>
        <v/>
      </c>
      <c r="F172" s="59" t="str">
        <f t="array" ref="F172">IF(ROWS(F$9:F172)&gt;$U$5,"",INDEX(Y$13:Y$512,SMALL(IF(($AA$13:$AA$512=$AA$5),ROW($A$9:$A$508)-ROW($A$9)+1,""),ROWS(F$9:F172)),,1))</f>
        <v/>
      </c>
      <c r="G172" s="59" t="str">
        <f t="array" ref="G172">IF(ROWS(G$9:G172)&gt;$U$5,"",INDEX(AA$13:AA$512,SMALL(IF(($AA$13:$AA$512=$AA$5),ROW($A$9:$A$508)-ROW($A$9)+1,""),ROWS(G$9:G172)),,1))</f>
        <v/>
      </c>
      <c r="H172" s="59" t="str">
        <f t="array" ref="H172">IF(ROWS(H$9:H172)&gt;$U$5,"",INDEX(AC$13:AC$512,SMALL(IF(($AA$13:$AA$512=$AA$5),ROW($A$9:$A$508)-ROW($A$9)+1,""),ROWS(H$9:H172)),,1))</f>
        <v/>
      </c>
      <c r="I172" s="59" t="str">
        <f t="array" ref="I172">IF(ROWS(I$9:I172)&gt;$U$5,"",INDEX(AD$13:AD$512,SMALL(IF(($AA$13:$AA$512=$AA$5),ROW($A$9:$A$508)-ROW($A$9)+1,""),ROWS(I$9:I172)),,1))</f>
        <v/>
      </c>
      <c r="J172" s="105"/>
      <c r="K172" s="105"/>
      <c r="L172" s="105"/>
      <c r="M172" s="136"/>
      <c r="N172" s="44"/>
      <c r="O172" s="44"/>
      <c r="P172" s="44"/>
      <c r="Q172" s="44"/>
      <c r="R172" s="44"/>
      <c r="S172" s="44"/>
      <c r="T172" s="44">
        <f>Nut_StatusTool!A166</f>
        <v>160</v>
      </c>
      <c r="U172" s="44">
        <f>Nut_StatusTool!B166</f>
        <v>0</v>
      </c>
      <c r="V172" s="44">
        <f>Nut_StatusTool!C166</f>
        <v>0</v>
      </c>
      <c r="W172" s="44">
        <f>Nut_StatusTool!D166</f>
        <v>0</v>
      </c>
      <c r="X172" s="44">
        <f>Nut_StatusTool!F166</f>
        <v>0</v>
      </c>
      <c r="Y172" s="285" t="str">
        <f>Nut_StatusTool!K166</f>
        <v/>
      </c>
      <c r="Z172" s="44" t="str">
        <f>Nut_StatusTool!L166</f>
        <v/>
      </c>
      <c r="AA172" s="44" t="str">
        <f>Nut_StatusTool!M166</f>
        <v/>
      </c>
      <c r="AB172" s="44" t="str">
        <f>Nut_StatusTool!N166</f>
        <v/>
      </c>
      <c r="AC172" s="44">
        <f>Nut_StatusTool!I166</f>
        <v>0</v>
      </c>
      <c r="AD172" s="44">
        <f>Nut_StatusTool!J166</f>
        <v>0</v>
      </c>
    </row>
    <row r="173" spans="1:30" ht="20.100000000000001" customHeight="1">
      <c r="A173" s="59" t="str">
        <f t="array" ref="A173">IF(ROWS(A$9:A173)&gt;$U$5,"",INDEX(T$13:T$512,SMALL(IF(($AA$13:$AA$512=$AA$5),ROW($A$9:$A$508)-ROW($A$9)+1,""),ROWS(A$9:A173)),,1))</f>
        <v/>
      </c>
      <c r="B173" s="389" t="str">
        <f t="array" ref="B173">IF(ROWS(B$9:B173)&gt;$U$5,"",INDEX(U$13:U$512,SMALL(IF(($AA$13:$AA$512=$AA$5),ROW($A$9:$A$508)-ROW($A$9)+1,""),ROWS(B$9:B173)),,1))</f>
        <v/>
      </c>
      <c r="C173" s="389" t="str">
        <f t="array" ref="C173">IF(ROWS(C$9:C173)&gt;$U$5,"",INDEX(V$13:V$512,SMALL(IF(($AA$13:$AA$512=$AA$5),ROW($A$9:$A$508)-ROW($A$9)+1,""),ROWS(C$9:C173)),,1))</f>
        <v/>
      </c>
      <c r="D173" s="309" t="str">
        <f t="array" ref="D173">IF(ROWS(D$9:D173)&gt;$U$5,"",INDEX(W$13:W$512,SMALL(IF(($AA$13:$AA$512=$AA$5),ROW($A$9:$A$508)-ROW($A$9)+1,""),ROWS(D$9:D173)),,1))</f>
        <v/>
      </c>
      <c r="E173" s="59" t="str">
        <f t="array" ref="E173">IF(ROWS(E$9:E173)&gt;$U$5,"",INDEX(X$13:X$512,SMALL(IF(($AA$13:$AA$512=$AA$5),ROW($A$9:$A$508)-ROW($A$9)+1,""),ROWS(E$9:E173)),,1))</f>
        <v/>
      </c>
      <c r="F173" s="59" t="str">
        <f t="array" ref="F173">IF(ROWS(F$9:F173)&gt;$U$5,"",INDEX(Y$13:Y$512,SMALL(IF(($AA$13:$AA$512=$AA$5),ROW($A$9:$A$508)-ROW($A$9)+1,""),ROWS(F$9:F173)),,1))</f>
        <v/>
      </c>
      <c r="G173" s="59" t="str">
        <f t="array" ref="G173">IF(ROWS(G$9:G173)&gt;$U$5,"",INDEX(AA$13:AA$512,SMALL(IF(($AA$13:$AA$512=$AA$5),ROW($A$9:$A$508)-ROW($A$9)+1,""),ROWS(G$9:G173)),,1))</f>
        <v/>
      </c>
      <c r="H173" s="59" t="str">
        <f t="array" ref="H173">IF(ROWS(H$9:H173)&gt;$U$5,"",INDEX(AC$13:AC$512,SMALL(IF(($AA$13:$AA$512=$AA$5),ROW($A$9:$A$508)-ROW($A$9)+1,""),ROWS(H$9:H173)),,1))</f>
        <v/>
      </c>
      <c r="I173" s="59" t="str">
        <f t="array" ref="I173">IF(ROWS(I$9:I173)&gt;$U$5,"",INDEX(AD$13:AD$512,SMALL(IF(($AA$13:$AA$512=$AA$5),ROW($A$9:$A$508)-ROW($A$9)+1,""),ROWS(I$9:I173)),,1))</f>
        <v/>
      </c>
      <c r="J173" s="105"/>
      <c r="K173" s="105"/>
      <c r="L173" s="105"/>
      <c r="M173" s="136"/>
      <c r="N173" s="44"/>
      <c r="O173" s="44"/>
      <c r="P173" s="44"/>
      <c r="Q173" s="44"/>
      <c r="R173" s="44"/>
      <c r="S173" s="44"/>
      <c r="T173" s="44">
        <f>Nut_StatusTool!A167</f>
        <v>161</v>
      </c>
      <c r="U173" s="44">
        <f>Nut_StatusTool!B167</f>
        <v>0</v>
      </c>
      <c r="V173" s="44">
        <f>Nut_StatusTool!C167</f>
        <v>0</v>
      </c>
      <c r="W173" s="44">
        <f>Nut_StatusTool!D167</f>
        <v>0</v>
      </c>
      <c r="X173" s="44">
        <f>Nut_StatusTool!F167</f>
        <v>0</v>
      </c>
      <c r="Y173" s="285" t="str">
        <f>Nut_StatusTool!K167</f>
        <v/>
      </c>
      <c r="Z173" s="44" t="str">
        <f>Nut_StatusTool!L167</f>
        <v/>
      </c>
      <c r="AA173" s="44" t="str">
        <f>Nut_StatusTool!M167</f>
        <v/>
      </c>
      <c r="AB173" s="44" t="str">
        <f>Nut_StatusTool!N167</f>
        <v/>
      </c>
      <c r="AC173" s="44">
        <f>Nut_StatusTool!I167</f>
        <v>0</v>
      </c>
      <c r="AD173" s="44">
        <f>Nut_StatusTool!J167</f>
        <v>0</v>
      </c>
    </row>
    <row r="174" spans="1:30" ht="20.100000000000001" customHeight="1">
      <c r="A174" s="59" t="str">
        <f t="array" ref="A174">IF(ROWS(A$9:A174)&gt;$U$5,"",INDEX(T$13:T$512,SMALL(IF(($AA$13:$AA$512=$AA$5),ROW($A$9:$A$508)-ROW($A$9)+1,""),ROWS(A$9:A174)),,1))</f>
        <v/>
      </c>
      <c r="B174" s="389" t="str">
        <f t="array" ref="B174">IF(ROWS(B$9:B174)&gt;$U$5,"",INDEX(U$13:U$512,SMALL(IF(($AA$13:$AA$512=$AA$5),ROW($A$9:$A$508)-ROW($A$9)+1,""),ROWS(B$9:B174)),,1))</f>
        <v/>
      </c>
      <c r="C174" s="389" t="str">
        <f t="array" ref="C174">IF(ROWS(C$9:C174)&gt;$U$5,"",INDEX(V$13:V$512,SMALL(IF(($AA$13:$AA$512=$AA$5),ROW($A$9:$A$508)-ROW($A$9)+1,""),ROWS(C$9:C174)),,1))</f>
        <v/>
      </c>
      <c r="D174" s="309" t="str">
        <f t="array" ref="D174">IF(ROWS(D$9:D174)&gt;$U$5,"",INDEX(W$13:W$512,SMALL(IF(($AA$13:$AA$512=$AA$5),ROW($A$9:$A$508)-ROW($A$9)+1,""),ROWS(D$9:D174)),,1))</f>
        <v/>
      </c>
      <c r="E174" s="59" t="str">
        <f t="array" ref="E174">IF(ROWS(E$9:E174)&gt;$U$5,"",INDEX(X$13:X$512,SMALL(IF(($AA$13:$AA$512=$AA$5),ROW($A$9:$A$508)-ROW($A$9)+1,""),ROWS(E$9:E174)),,1))</f>
        <v/>
      </c>
      <c r="F174" s="59" t="str">
        <f t="array" ref="F174">IF(ROWS(F$9:F174)&gt;$U$5,"",INDEX(Y$13:Y$512,SMALL(IF(($AA$13:$AA$512=$AA$5),ROW($A$9:$A$508)-ROW($A$9)+1,""),ROWS(F$9:F174)),,1))</f>
        <v/>
      </c>
      <c r="G174" s="59" t="str">
        <f t="array" ref="G174">IF(ROWS(G$9:G174)&gt;$U$5,"",INDEX(AA$13:AA$512,SMALL(IF(($AA$13:$AA$512=$AA$5),ROW($A$9:$A$508)-ROW($A$9)+1,""),ROWS(G$9:G174)),,1))</f>
        <v/>
      </c>
      <c r="H174" s="59" t="str">
        <f t="array" ref="H174">IF(ROWS(H$9:H174)&gt;$U$5,"",INDEX(AC$13:AC$512,SMALL(IF(($AA$13:$AA$512=$AA$5),ROW($A$9:$A$508)-ROW($A$9)+1,""),ROWS(H$9:H174)),,1))</f>
        <v/>
      </c>
      <c r="I174" s="59" t="str">
        <f t="array" ref="I174">IF(ROWS(I$9:I174)&gt;$U$5,"",INDEX(AD$13:AD$512,SMALL(IF(($AA$13:$AA$512=$AA$5),ROW($A$9:$A$508)-ROW($A$9)+1,""),ROWS(I$9:I174)),,1))</f>
        <v/>
      </c>
      <c r="J174" s="105"/>
      <c r="K174" s="105"/>
      <c r="L174" s="105"/>
      <c r="M174" s="136"/>
      <c r="N174" s="44"/>
      <c r="O174" s="44"/>
      <c r="P174" s="44"/>
      <c r="Q174" s="44"/>
      <c r="R174" s="44"/>
      <c r="S174" s="44"/>
      <c r="T174" s="44">
        <f>Nut_StatusTool!A168</f>
        <v>162</v>
      </c>
      <c r="U174" s="44">
        <f>Nut_StatusTool!B168</f>
        <v>0</v>
      </c>
      <c r="V174" s="44">
        <f>Nut_StatusTool!C168</f>
        <v>0</v>
      </c>
      <c r="W174" s="44">
        <f>Nut_StatusTool!D168</f>
        <v>0</v>
      </c>
      <c r="X174" s="44">
        <f>Nut_StatusTool!F168</f>
        <v>0</v>
      </c>
      <c r="Y174" s="285" t="str">
        <f>Nut_StatusTool!K168</f>
        <v/>
      </c>
      <c r="Z174" s="44" t="str">
        <f>Nut_StatusTool!L168</f>
        <v/>
      </c>
      <c r="AA174" s="44" t="str">
        <f>Nut_StatusTool!M168</f>
        <v/>
      </c>
      <c r="AB174" s="44" t="str">
        <f>Nut_StatusTool!N168</f>
        <v/>
      </c>
      <c r="AC174" s="44">
        <f>Nut_StatusTool!I168</f>
        <v>0</v>
      </c>
      <c r="AD174" s="44">
        <f>Nut_StatusTool!J168</f>
        <v>0</v>
      </c>
    </row>
    <row r="175" spans="1:30" ht="20.100000000000001" customHeight="1">
      <c r="A175" s="59" t="str">
        <f t="array" ref="A175">IF(ROWS(A$9:A175)&gt;$U$5,"",INDEX(T$13:T$512,SMALL(IF(($AA$13:$AA$512=$AA$5),ROW($A$9:$A$508)-ROW($A$9)+1,""),ROWS(A$9:A175)),,1))</f>
        <v/>
      </c>
      <c r="B175" s="389" t="str">
        <f t="array" ref="B175">IF(ROWS(B$9:B175)&gt;$U$5,"",INDEX(U$13:U$512,SMALL(IF(($AA$13:$AA$512=$AA$5),ROW($A$9:$A$508)-ROW($A$9)+1,""),ROWS(B$9:B175)),,1))</f>
        <v/>
      </c>
      <c r="C175" s="389" t="str">
        <f t="array" ref="C175">IF(ROWS(C$9:C175)&gt;$U$5,"",INDEX(V$13:V$512,SMALL(IF(($AA$13:$AA$512=$AA$5),ROW($A$9:$A$508)-ROW($A$9)+1,""),ROWS(C$9:C175)),,1))</f>
        <v/>
      </c>
      <c r="D175" s="309" t="str">
        <f t="array" ref="D175">IF(ROWS(D$9:D175)&gt;$U$5,"",INDEX(W$13:W$512,SMALL(IF(($AA$13:$AA$512=$AA$5),ROW($A$9:$A$508)-ROW($A$9)+1,""),ROWS(D$9:D175)),,1))</f>
        <v/>
      </c>
      <c r="E175" s="59" t="str">
        <f t="array" ref="E175">IF(ROWS(E$9:E175)&gt;$U$5,"",INDEX(X$13:X$512,SMALL(IF(($AA$13:$AA$512=$AA$5),ROW($A$9:$A$508)-ROW($A$9)+1,""),ROWS(E$9:E175)),,1))</f>
        <v/>
      </c>
      <c r="F175" s="59" t="str">
        <f t="array" ref="F175">IF(ROWS(F$9:F175)&gt;$U$5,"",INDEX(Y$13:Y$512,SMALL(IF(($AA$13:$AA$512=$AA$5),ROW($A$9:$A$508)-ROW($A$9)+1,""),ROWS(F$9:F175)),,1))</f>
        <v/>
      </c>
      <c r="G175" s="59" t="str">
        <f t="array" ref="G175">IF(ROWS(G$9:G175)&gt;$U$5,"",INDEX(AA$13:AA$512,SMALL(IF(($AA$13:$AA$512=$AA$5),ROW($A$9:$A$508)-ROW($A$9)+1,""),ROWS(G$9:G175)),,1))</f>
        <v/>
      </c>
      <c r="H175" s="59" t="str">
        <f t="array" ref="H175">IF(ROWS(H$9:H175)&gt;$U$5,"",INDEX(AC$13:AC$512,SMALL(IF(($AA$13:$AA$512=$AA$5),ROW($A$9:$A$508)-ROW($A$9)+1,""),ROWS(H$9:H175)),,1))</f>
        <v/>
      </c>
      <c r="I175" s="59" t="str">
        <f t="array" ref="I175">IF(ROWS(I$9:I175)&gt;$U$5,"",INDEX(AD$13:AD$512,SMALL(IF(($AA$13:$AA$512=$AA$5),ROW($A$9:$A$508)-ROW($A$9)+1,""),ROWS(I$9:I175)),,1))</f>
        <v/>
      </c>
      <c r="J175" s="105"/>
      <c r="K175" s="105"/>
      <c r="L175" s="105"/>
      <c r="M175" s="136"/>
      <c r="N175" s="44"/>
      <c r="O175" s="44"/>
      <c r="P175" s="44"/>
      <c r="Q175" s="44"/>
      <c r="R175" s="44"/>
      <c r="S175" s="44"/>
      <c r="T175" s="44">
        <f>Nut_StatusTool!A169</f>
        <v>163</v>
      </c>
      <c r="U175" s="44">
        <f>Nut_StatusTool!B169</f>
        <v>0</v>
      </c>
      <c r="V175" s="44">
        <f>Nut_StatusTool!C169</f>
        <v>0</v>
      </c>
      <c r="W175" s="44">
        <f>Nut_StatusTool!D169</f>
        <v>0</v>
      </c>
      <c r="X175" s="44">
        <f>Nut_StatusTool!F169</f>
        <v>0</v>
      </c>
      <c r="Y175" s="285" t="str">
        <f>Nut_StatusTool!K169</f>
        <v/>
      </c>
      <c r="Z175" s="44" t="str">
        <f>Nut_StatusTool!L169</f>
        <v/>
      </c>
      <c r="AA175" s="44" t="str">
        <f>Nut_StatusTool!M169</f>
        <v/>
      </c>
      <c r="AB175" s="44" t="str">
        <f>Nut_StatusTool!N169</f>
        <v/>
      </c>
      <c r="AC175" s="44">
        <f>Nut_StatusTool!I169</f>
        <v>0</v>
      </c>
      <c r="AD175" s="44">
        <f>Nut_StatusTool!J169</f>
        <v>0</v>
      </c>
    </row>
    <row r="176" spans="1:30" ht="20.100000000000001" customHeight="1">
      <c r="A176" s="59" t="str">
        <f t="array" ref="A176">IF(ROWS(A$9:A176)&gt;$U$5,"",INDEX(T$13:T$512,SMALL(IF(($AA$13:$AA$512=$AA$5),ROW($A$9:$A$508)-ROW($A$9)+1,""),ROWS(A$9:A176)),,1))</f>
        <v/>
      </c>
      <c r="B176" s="389" t="str">
        <f t="array" ref="B176">IF(ROWS(B$9:B176)&gt;$U$5,"",INDEX(U$13:U$512,SMALL(IF(($AA$13:$AA$512=$AA$5),ROW($A$9:$A$508)-ROW($A$9)+1,""),ROWS(B$9:B176)),,1))</f>
        <v/>
      </c>
      <c r="C176" s="389" t="str">
        <f t="array" ref="C176">IF(ROWS(C$9:C176)&gt;$U$5,"",INDEX(V$13:V$512,SMALL(IF(($AA$13:$AA$512=$AA$5),ROW($A$9:$A$508)-ROW($A$9)+1,""),ROWS(C$9:C176)),,1))</f>
        <v/>
      </c>
      <c r="D176" s="309" t="str">
        <f t="array" ref="D176">IF(ROWS(D$9:D176)&gt;$U$5,"",INDEX(W$13:W$512,SMALL(IF(($AA$13:$AA$512=$AA$5),ROW($A$9:$A$508)-ROW($A$9)+1,""),ROWS(D$9:D176)),,1))</f>
        <v/>
      </c>
      <c r="E176" s="59" t="str">
        <f t="array" ref="E176">IF(ROWS(E$9:E176)&gt;$U$5,"",INDEX(X$13:X$512,SMALL(IF(($AA$13:$AA$512=$AA$5),ROW($A$9:$A$508)-ROW($A$9)+1,""),ROWS(E$9:E176)),,1))</f>
        <v/>
      </c>
      <c r="F176" s="59" t="str">
        <f t="array" ref="F176">IF(ROWS(F$9:F176)&gt;$U$5,"",INDEX(Y$13:Y$512,SMALL(IF(($AA$13:$AA$512=$AA$5),ROW($A$9:$A$508)-ROW($A$9)+1,""),ROWS(F$9:F176)),,1))</f>
        <v/>
      </c>
      <c r="G176" s="59" t="str">
        <f t="array" ref="G176">IF(ROWS(G$9:G176)&gt;$U$5,"",INDEX(AA$13:AA$512,SMALL(IF(($AA$13:$AA$512=$AA$5),ROW($A$9:$A$508)-ROW($A$9)+1,""),ROWS(G$9:G176)),,1))</f>
        <v/>
      </c>
      <c r="H176" s="59" t="str">
        <f t="array" ref="H176">IF(ROWS(H$9:H176)&gt;$U$5,"",INDEX(AC$13:AC$512,SMALL(IF(($AA$13:$AA$512=$AA$5),ROW($A$9:$A$508)-ROW($A$9)+1,""),ROWS(H$9:H176)),,1))</f>
        <v/>
      </c>
      <c r="I176" s="59" t="str">
        <f t="array" ref="I176">IF(ROWS(I$9:I176)&gt;$U$5,"",INDEX(AD$13:AD$512,SMALL(IF(($AA$13:$AA$512=$AA$5),ROW($A$9:$A$508)-ROW($A$9)+1,""),ROWS(I$9:I176)),,1))</f>
        <v/>
      </c>
      <c r="J176" s="105"/>
      <c r="K176" s="105"/>
      <c r="L176" s="105"/>
      <c r="M176" s="136"/>
      <c r="N176" s="44"/>
      <c r="O176" s="44"/>
      <c r="P176" s="44"/>
      <c r="Q176" s="44"/>
      <c r="R176" s="44"/>
      <c r="S176" s="44"/>
      <c r="T176" s="44">
        <f>Nut_StatusTool!A170</f>
        <v>164</v>
      </c>
      <c r="U176" s="44">
        <f>Nut_StatusTool!B170</f>
        <v>0</v>
      </c>
      <c r="V176" s="44">
        <f>Nut_StatusTool!C170</f>
        <v>0</v>
      </c>
      <c r="W176" s="44">
        <f>Nut_StatusTool!D170</f>
        <v>0</v>
      </c>
      <c r="X176" s="44">
        <f>Nut_StatusTool!F170</f>
        <v>0</v>
      </c>
      <c r="Y176" s="285" t="str">
        <f>Nut_StatusTool!K170</f>
        <v/>
      </c>
      <c r="Z176" s="44" t="str">
        <f>Nut_StatusTool!L170</f>
        <v/>
      </c>
      <c r="AA176" s="44" t="str">
        <f>Nut_StatusTool!M170</f>
        <v/>
      </c>
      <c r="AB176" s="44" t="str">
        <f>Nut_StatusTool!N170</f>
        <v/>
      </c>
      <c r="AC176" s="44">
        <f>Nut_StatusTool!I170</f>
        <v>0</v>
      </c>
      <c r="AD176" s="44">
        <f>Nut_StatusTool!J170</f>
        <v>0</v>
      </c>
    </row>
    <row r="177" spans="1:30" ht="20.100000000000001" customHeight="1">
      <c r="A177" s="59" t="str">
        <f t="array" ref="A177">IF(ROWS(A$9:A177)&gt;$U$5,"",INDEX(T$13:T$512,SMALL(IF(($AA$13:$AA$512=$AA$5),ROW($A$9:$A$508)-ROW($A$9)+1,""),ROWS(A$9:A177)),,1))</f>
        <v/>
      </c>
      <c r="B177" s="389" t="str">
        <f t="array" ref="B177">IF(ROWS(B$9:B177)&gt;$U$5,"",INDEX(U$13:U$512,SMALL(IF(($AA$13:$AA$512=$AA$5),ROW($A$9:$A$508)-ROW($A$9)+1,""),ROWS(B$9:B177)),,1))</f>
        <v/>
      </c>
      <c r="C177" s="389" t="str">
        <f t="array" ref="C177">IF(ROWS(C$9:C177)&gt;$U$5,"",INDEX(V$13:V$512,SMALL(IF(($AA$13:$AA$512=$AA$5),ROW($A$9:$A$508)-ROW($A$9)+1,""),ROWS(C$9:C177)),,1))</f>
        <v/>
      </c>
      <c r="D177" s="309" t="str">
        <f t="array" ref="D177">IF(ROWS(D$9:D177)&gt;$U$5,"",INDEX(W$13:W$512,SMALL(IF(($AA$13:$AA$512=$AA$5),ROW($A$9:$A$508)-ROW($A$9)+1,""),ROWS(D$9:D177)),,1))</f>
        <v/>
      </c>
      <c r="E177" s="59" t="str">
        <f t="array" ref="E177">IF(ROWS(E$9:E177)&gt;$U$5,"",INDEX(X$13:X$512,SMALL(IF(($AA$13:$AA$512=$AA$5),ROW($A$9:$A$508)-ROW($A$9)+1,""),ROWS(E$9:E177)),,1))</f>
        <v/>
      </c>
      <c r="F177" s="59" t="str">
        <f t="array" ref="F177">IF(ROWS(F$9:F177)&gt;$U$5,"",INDEX(Y$13:Y$512,SMALL(IF(($AA$13:$AA$512=$AA$5),ROW($A$9:$A$508)-ROW($A$9)+1,""),ROWS(F$9:F177)),,1))</f>
        <v/>
      </c>
      <c r="G177" s="59" t="str">
        <f t="array" ref="G177">IF(ROWS(G$9:G177)&gt;$U$5,"",INDEX(AA$13:AA$512,SMALL(IF(($AA$13:$AA$512=$AA$5),ROW($A$9:$A$508)-ROW($A$9)+1,""),ROWS(G$9:G177)),,1))</f>
        <v/>
      </c>
      <c r="H177" s="59" t="str">
        <f t="array" ref="H177">IF(ROWS(H$9:H177)&gt;$U$5,"",INDEX(AC$13:AC$512,SMALL(IF(($AA$13:$AA$512=$AA$5),ROW($A$9:$A$508)-ROW($A$9)+1,""),ROWS(H$9:H177)),,1))</f>
        <v/>
      </c>
      <c r="I177" s="59" t="str">
        <f t="array" ref="I177">IF(ROWS(I$9:I177)&gt;$U$5,"",INDEX(AD$13:AD$512,SMALL(IF(($AA$13:$AA$512=$AA$5),ROW($A$9:$A$508)-ROW($A$9)+1,""),ROWS(I$9:I177)),,1))</f>
        <v/>
      </c>
      <c r="J177" s="105"/>
      <c r="K177" s="105"/>
      <c r="L177" s="105"/>
      <c r="M177" s="136"/>
      <c r="N177" s="44"/>
      <c r="O177" s="44"/>
      <c r="P177" s="44"/>
      <c r="Q177" s="44"/>
      <c r="R177" s="44"/>
      <c r="S177" s="44"/>
      <c r="T177" s="44">
        <f>Nut_StatusTool!A171</f>
        <v>165</v>
      </c>
      <c r="U177" s="44">
        <f>Nut_StatusTool!B171</f>
        <v>0</v>
      </c>
      <c r="V177" s="44">
        <f>Nut_StatusTool!C171</f>
        <v>0</v>
      </c>
      <c r="W177" s="44">
        <f>Nut_StatusTool!D171</f>
        <v>0</v>
      </c>
      <c r="X177" s="44">
        <f>Nut_StatusTool!F171</f>
        <v>0</v>
      </c>
      <c r="Y177" s="285" t="str">
        <f>Nut_StatusTool!K171</f>
        <v/>
      </c>
      <c r="Z177" s="44" t="str">
        <f>Nut_StatusTool!L171</f>
        <v/>
      </c>
      <c r="AA177" s="44" t="str">
        <f>Nut_StatusTool!M171</f>
        <v/>
      </c>
      <c r="AB177" s="44" t="str">
        <f>Nut_StatusTool!N171</f>
        <v/>
      </c>
      <c r="AC177" s="44">
        <f>Nut_StatusTool!I171</f>
        <v>0</v>
      </c>
      <c r="AD177" s="44">
        <f>Nut_StatusTool!J171</f>
        <v>0</v>
      </c>
    </row>
    <row r="178" spans="1:30" ht="20.100000000000001" customHeight="1">
      <c r="A178" s="59" t="str">
        <f t="array" ref="A178">IF(ROWS(A$9:A178)&gt;$U$5,"",INDEX(T$13:T$512,SMALL(IF(($AA$13:$AA$512=$AA$5),ROW($A$9:$A$508)-ROW($A$9)+1,""),ROWS(A$9:A178)),,1))</f>
        <v/>
      </c>
      <c r="B178" s="389" t="str">
        <f t="array" ref="B178">IF(ROWS(B$9:B178)&gt;$U$5,"",INDEX(U$13:U$512,SMALL(IF(($AA$13:$AA$512=$AA$5),ROW($A$9:$A$508)-ROW($A$9)+1,""),ROWS(B$9:B178)),,1))</f>
        <v/>
      </c>
      <c r="C178" s="389" t="str">
        <f t="array" ref="C178">IF(ROWS(C$9:C178)&gt;$U$5,"",INDEX(V$13:V$512,SMALL(IF(($AA$13:$AA$512=$AA$5),ROW($A$9:$A$508)-ROW($A$9)+1,""),ROWS(C$9:C178)),,1))</f>
        <v/>
      </c>
      <c r="D178" s="309" t="str">
        <f t="array" ref="D178">IF(ROWS(D$9:D178)&gt;$U$5,"",INDEX(W$13:W$512,SMALL(IF(($AA$13:$AA$512=$AA$5),ROW($A$9:$A$508)-ROW($A$9)+1,""),ROWS(D$9:D178)),,1))</f>
        <v/>
      </c>
      <c r="E178" s="59" t="str">
        <f t="array" ref="E178">IF(ROWS(E$9:E178)&gt;$U$5,"",INDEX(X$13:X$512,SMALL(IF(($AA$13:$AA$512=$AA$5),ROW($A$9:$A$508)-ROW($A$9)+1,""),ROWS(E$9:E178)),,1))</f>
        <v/>
      </c>
      <c r="F178" s="59" t="str">
        <f t="array" ref="F178">IF(ROWS(F$9:F178)&gt;$U$5,"",INDEX(Y$13:Y$512,SMALL(IF(($AA$13:$AA$512=$AA$5),ROW($A$9:$A$508)-ROW($A$9)+1,""),ROWS(F$9:F178)),,1))</f>
        <v/>
      </c>
      <c r="G178" s="59" t="str">
        <f t="array" ref="G178">IF(ROWS(G$9:G178)&gt;$U$5,"",INDEX(AA$13:AA$512,SMALL(IF(($AA$13:$AA$512=$AA$5),ROW($A$9:$A$508)-ROW($A$9)+1,""),ROWS(G$9:G178)),,1))</f>
        <v/>
      </c>
      <c r="H178" s="59" t="str">
        <f t="array" ref="H178">IF(ROWS(H$9:H178)&gt;$U$5,"",INDEX(AC$13:AC$512,SMALL(IF(($AA$13:$AA$512=$AA$5),ROW($A$9:$A$508)-ROW($A$9)+1,""),ROWS(H$9:H178)),,1))</f>
        <v/>
      </c>
      <c r="I178" s="59" t="str">
        <f t="array" ref="I178">IF(ROWS(I$9:I178)&gt;$U$5,"",INDEX(AD$13:AD$512,SMALL(IF(($AA$13:$AA$512=$AA$5),ROW($A$9:$A$508)-ROW($A$9)+1,""),ROWS(I$9:I178)),,1))</f>
        <v/>
      </c>
      <c r="J178" s="105"/>
      <c r="K178" s="105"/>
      <c r="L178" s="105"/>
      <c r="M178" s="136"/>
      <c r="N178" s="44"/>
      <c r="O178" s="44"/>
      <c r="P178" s="44"/>
      <c r="Q178" s="44"/>
      <c r="R178" s="44"/>
      <c r="S178" s="44"/>
      <c r="T178" s="44">
        <f>Nut_StatusTool!A172</f>
        <v>166</v>
      </c>
      <c r="U178" s="44">
        <f>Nut_StatusTool!B172</f>
        <v>0</v>
      </c>
      <c r="V178" s="44">
        <f>Nut_StatusTool!C172</f>
        <v>0</v>
      </c>
      <c r="W178" s="44">
        <f>Nut_StatusTool!D172</f>
        <v>0</v>
      </c>
      <c r="X178" s="44">
        <f>Nut_StatusTool!F172</f>
        <v>0</v>
      </c>
      <c r="Y178" s="285" t="str">
        <f>Nut_StatusTool!K172</f>
        <v/>
      </c>
      <c r="Z178" s="44" t="str">
        <f>Nut_StatusTool!L172</f>
        <v/>
      </c>
      <c r="AA178" s="44" t="str">
        <f>Nut_StatusTool!M172</f>
        <v/>
      </c>
      <c r="AB178" s="44" t="str">
        <f>Nut_StatusTool!N172</f>
        <v/>
      </c>
      <c r="AC178" s="44">
        <f>Nut_StatusTool!I172</f>
        <v>0</v>
      </c>
      <c r="AD178" s="44">
        <f>Nut_StatusTool!J172</f>
        <v>0</v>
      </c>
    </row>
    <row r="179" spans="1:30" ht="20.100000000000001" customHeight="1">
      <c r="A179" s="59" t="str">
        <f t="array" ref="A179">IF(ROWS(A$9:A179)&gt;$U$5,"",INDEX(T$13:T$512,SMALL(IF(($AA$13:$AA$512=$AA$5),ROW($A$9:$A$508)-ROW($A$9)+1,""),ROWS(A$9:A179)),,1))</f>
        <v/>
      </c>
      <c r="B179" s="389" t="str">
        <f t="array" ref="B179">IF(ROWS(B$9:B179)&gt;$U$5,"",INDEX(U$13:U$512,SMALL(IF(($AA$13:$AA$512=$AA$5),ROW($A$9:$A$508)-ROW($A$9)+1,""),ROWS(B$9:B179)),,1))</f>
        <v/>
      </c>
      <c r="C179" s="389" t="str">
        <f t="array" ref="C179">IF(ROWS(C$9:C179)&gt;$U$5,"",INDEX(V$13:V$512,SMALL(IF(($AA$13:$AA$512=$AA$5),ROW($A$9:$A$508)-ROW($A$9)+1,""),ROWS(C$9:C179)),,1))</f>
        <v/>
      </c>
      <c r="D179" s="309" t="str">
        <f t="array" ref="D179">IF(ROWS(D$9:D179)&gt;$U$5,"",INDEX(W$13:W$512,SMALL(IF(($AA$13:$AA$512=$AA$5),ROW($A$9:$A$508)-ROW($A$9)+1,""),ROWS(D$9:D179)),,1))</f>
        <v/>
      </c>
      <c r="E179" s="59" t="str">
        <f t="array" ref="E179">IF(ROWS(E$9:E179)&gt;$U$5,"",INDEX(X$13:X$512,SMALL(IF(($AA$13:$AA$512=$AA$5),ROW($A$9:$A$508)-ROW($A$9)+1,""),ROWS(E$9:E179)),,1))</f>
        <v/>
      </c>
      <c r="F179" s="59" t="str">
        <f t="array" ref="F179">IF(ROWS(F$9:F179)&gt;$U$5,"",INDEX(Y$13:Y$512,SMALL(IF(($AA$13:$AA$512=$AA$5),ROW($A$9:$A$508)-ROW($A$9)+1,""),ROWS(F$9:F179)),,1))</f>
        <v/>
      </c>
      <c r="G179" s="59" t="str">
        <f t="array" ref="G179">IF(ROWS(G$9:G179)&gt;$U$5,"",INDEX(AA$13:AA$512,SMALL(IF(($AA$13:$AA$512=$AA$5),ROW($A$9:$A$508)-ROW($A$9)+1,""),ROWS(G$9:G179)),,1))</f>
        <v/>
      </c>
      <c r="H179" s="59" t="str">
        <f t="array" ref="H179">IF(ROWS(H$9:H179)&gt;$U$5,"",INDEX(AC$13:AC$512,SMALL(IF(($AA$13:$AA$512=$AA$5),ROW($A$9:$A$508)-ROW($A$9)+1,""),ROWS(H$9:H179)),,1))</f>
        <v/>
      </c>
      <c r="I179" s="59" t="str">
        <f t="array" ref="I179">IF(ROWS(I$9:I179)&gt;$U$5,"",INDEX(AD$13:AD$512,SMALL(IF(($AA$13:$AA$512=$AA$5),ROW($A$9:$A$508)-ROW($A$9)+1,""),ROWS(I$9:I179)),,1))</f>
        <v/>
      </c>
      <c r="J179" s="105"/>
      <c r="K179" s="105"/>
      <c r="L179" s="105"/>
      <c r="M179" s="136"/>
      <c r="N179" s="44"/>
      <c r="O179" s="44"/>
      <c r="P179" s="44"/>
      <c r="Q179" s="44"/>
      <c r="R179" s="44"/>
      <c r="S179" s="44"/>
      <c r="T179" s="44">
        <f>Nut_StatusTool!A173</f>
        <v>167</v>
      </c>
      <c r="U179" s="44">
        <f>Nut_StatusTool!B173</f>
        <v>0</v>
      </c>
      <c r="V179" s="44">
        <f>Nut_StatusTool!C173</f>
        <v>0</v>
      </c>
      <c r="W179" s="44">
        <f>Nut_StatusTool!D173</f>
        <v>0</v>
      </c>
      <c r="X179" s="44">
        <f>Nut_StatusTool!F173</f>
        <v>0</v>
      </c>
      <c r="Y179" s="285" t="str">
        <f>Nut_StatusTool!K173</f>
        <v/>
      </c>
      <c r="Z179" s="44" t="str">
        <f>Nut_StatusTool!L173</f>
        <v/>
      </c>
      <c r="AA179" s="44" t="str">
        <f>Nut_StatusTool!M173</f>
        <v/>
      </c>
      <c r="AB179" s="44" t="str">
        <f>Nut_StatusTool!N173</f>
        <v/>
      </c>
      <c r="AC179" s="44">
        <f>Nut_StatusTool!I173</f>
        <v>0</v>
      </c>
      <c r="AD179" s="44">
        <f>Nut_StatusTool!J173</f>
        <v>0</v>
      </c>
    </row>
    <row r="180" spans="1:30" ht="20.100000000000001" customHeight="1">
      <c r="A180" s="59" t="str">
        <f t="array" ref="A180">IF(ROWS(A$9:A180)&gt;$U$5,"",INDEX(T$13:T$512,SMALL(IF(($AA$13:$AA$512=$AA$5),ROW($A$9:$A$508)-ROW($A$9)+1,""),ROWS(A$9:A180)),,1))</f>
        <v/>
      </c>
      <c r="B180" s="389" t="str">
        <f t="array" ref="B180">IF(ROWS(B$9:B180)&gt;$U$5,"",INDEX(U$13:U$512,SMALL(IF(($AA$13:$AA$512=$AA$5),ROW($A$9:$A$508)-ROW($A$9)+1,""),ROWS(B$9:B180)),,1))</f>
        <v/>
      </c>
      <c r="C180" s="389" t="str">
        <f t="array" ref="C180">IF(ROWS(C$9:C180)&gt;$U$5,"",INDEX(V$13:V$512,SMALL(IF(($AA$13:$AA$512=$AA$5),ROW($A$9:$A$508)-ROW($A$9)+1,""),ROWS(C$9:C180)),,1))</f>
        <v/>
      </c>
      <c r="D180" s="309" t="str">
        <f t="array" ref="D180">IF(ROWS(D$9:D180)&gt;$U$5,"",INDEX(W$13:W$512,SMALL(IF(($AA$13:$AA$512=$AA$5),ROW($A$9:$A$508)-ROW($A$9)+1,""),ROWS(D$9:D180)),,1))</f>
        <v/>
      </c>
      <c r="E180" s="59" t="str">
        <f t="array" ref="E180">IF(ROWS(E$9:E180)&gt;$U$5,"",INDEX(X$13:X$512,SMALL(IF(($AA$13:$AA$512=$AA$5),ROW($A$9:$A$508)-ROW($A$9)+1,""),ROWS(E$9:E180)),,1))</f>
        <v/>
      </c>
      <c r="F180" s="59" t="str">
        <f t="array" ref="F180">IF(ROWS(F$9:F180)&gt;$U$5,"",INDEX(Y$13:Y$512,SMALL(IF(($AA$13:$AA$512=$AA$5),ROW($A$9:$A$508)-ROW($A$9)+1,""),ROWS(F$9:F180)),,1))</f>
        <v/>
      </c>
      <c r="G180" s="59" t="str">
        <f t="array" ref="G180">IF(ROWS(G$9:G180)&gt;$U$5,"",INDEX(AA$13:AA$512,SMALL(IF(($AA$13:$AA$512=$AA$5),ROW($A$9:$A$508)-ROW($A$9)+1,""),ROWS(G$9:G180)),,1))</f>
        <v/>
      </c>
      <c r="H180" s="59" t="str">
        <f t="array" ref="H180">IF(ROWS(H$9:H180)&gt;$U$5,"",INDEX(AC$13:AC$512,SMALL(IF(($AA$13:$AA$512=$AA$5),ROW($A$9:$A$508)-ROW($A$9)+1,""),ROWS(H$9:H180)),,1))</f>
        <v/>
      </c>
      <c r="I180" s="59" t="str">
        <f t="array" ref="I180">IF(ROWS(I$9:I180)&gt;$U$5,"",INDEX(AD$13:AD$512,SMALL(IF(($AA$13:$AA$512=$AA$5),ROW($A$9:$A$508)-ROW($A$9)+1,""),ROWS(I$9:I180)),,1))</f>
        <v/>
      </c>
      <c r="J180" s="105"/>
      <c r="K180" s="105"/>
      <c r="L180" s="105"/>
      <c r="M180" s="136"/>
      <c r="N180" s="44"/>
      <c r="O180" s="44"/>
      <c r="P180" s="44"/>
      <c r="Q180" s="44"/>
      <c r="R180" s="44"/>
      <c r="S180" s="44"/>
      <c r="T180" s="44">
        <f>Nut_StatusTool!A174</f>
        <v>168</v>
      </c>
      <c r="U180" s="44">
        <f>Nut_StatusTool!B174</f>
        <v>0</v>
      </c>
      <c r="V180" s="44">
        <f>Nut_StatusTool!C174</f>
        <v>0</v>
      </c>
      <c r="W180" s="44">
        <f>Nut_StatusTool!D174</f>
        <v>0</v>
      </c>
      <c r="X180" s="44">
        <f>Nut_StatusTool!F174</f>
        <v>0</v>
      </c>
      <c r="Y180" s="285" t="str">
        <f>Nut_StatusTool!K174</f>
        <v/>
      </c>
      <c r="Z180" s="44" t="str">
        <f>Nut_StatusTool!L174</f>
        <v/>
      </c>
      <c r="AA180" s="44" t="str">
        <f>Nut_StatusTool!M174</f>
        <v/>
      </c>
      <c r="AB180" s="44" t="str">
        <f>Nut_StatusTool!N174</f>
        <v/>
      </c>
      <c r="AC180" s="44">
        <f>Nut_StatusTool!I174</f>
        <v>0</v>
      </c>
      <c r="AD180" s="44">
        <f>Nut_StatusTool!J174</f>
        <v>0</v>
      </c>
    </row>
    <row r="181" spans="1:30" ht="20.100000000000001" customHeight="1">
      <c r="A181" s="59" t="str">
        <f t="array" ref="A181">IF(ROWS(A$9:A181)&gt;$U$5,"",INDEX(T$13:T$512,SMALL(IF(($AA$13:$AA$512=$AA$5),ROW($A$9:$A$508)-ROW($A$9)+1,""),ROWS(A$9:A181)),,1))</f>
        <v/>
      </c>
      <c r="B181" s="389" t="str">
        <f t="array" ref="B181">IF(ROWS(B$9:B181)&gt;$U$5,"",INDEX(U$13:U$512,SMALL(IF(($AA$13:$AA$512=$AA$5),ROW($A$9:$A$508)-ROW($A$9)+1,""),ROWS(B$9:B181)),,1))</f>
        <v/>
      </c>
      <c r="C181" s="389" t="str">
        <f t="array" ref="C181">IF(ROWS(C$9:C181)&gt;$U$5,"",INDEX(V$13:V$512,SMALL(IF(($AA$13:$AA$512=$AA$5),ROW($A$9:$A$508)-ROW($A$9)+1,""),ROWS(C$9:C181)),,1))</f>
        <v/>
      </c>
      <c r="D181" s="309" t="str">
        <f t="array" ref="D181">IF(ROWS(D$9:D181)&gt;$U$5,"",INDEX(W$13:W$512,SMALL(IF(($AA$13:$AA$512=$AA$5),ROW($A$9:$A$508)-ROW($A$9)+1,""),ROWS(D$9:D181)),,1))</f>
        <v/>
      </c>
      <c r="E181" s="59" t="str">
        <f t="array" ref="E181">IF(ROWS(E$9:E181)&gt;$U$5,"",INDEX(X$13:X$512,SMALL(IF(($AA$13:$AA$512=$AA$5),ROW($A$9:$A$508)-ROW($A$9)+1,""),ROWS(E$9:E181)),,1))</f>
        <v/>
      </c>
      <c r="F181" s="59" t="str">
        <f t="array" ref="F181">IF(ROWS(F$9:F181)&gt;$U$5,"",INDEX(Y$13:Y$512,SMALL(IF(($AA$13:$AA$512=$AA$5),ROW($A$9:$A$508)-ROW($A$9)+1,""),ROWS(F$9:F181)),,1))</f>
        <v/>
      </c>
      <c r="G181" s="59" t="str">
        <f t="array" ref="G181">IF(ROWS(G$9:G181)&gt;$U$5,"",INDEX(AA$13:AA$512,SMALL(IF(($AA$13:$AA$512=$AA$5),ROW($A$9:$A$508)-ROW($A$9)+1,""),ROWS(G$9:G181)),,1))</f>
        <v/>
      </c>
      <c r="H181" s="59" t="str">
        <f t="array" ref="H181">IF(ROWS(H$9:H181)&gt;$U$5,"",INDEX(AC$13:AC$512,SMALL(IF(($AA$13:$AA$512=$AA$5),ROW($A$9:$A$508)-ROW($A$9)+1,""),ROWS(H$9:H181)),,1))</f>
        <v/>
      </c>
      <c r="I181" s="59" t="str">
        <f t="array" ref="I181">IF(ROWS(I$9:I181)&gt;$U$5,"",INDEX(AD$13:AD$512,SMALL(IF(($AA$13:$AA$512=$AA$5),ROW($A$9:$A$508)-ROW($A$9)+1,""),ROWS(I$9:I181)),,1))</f>
        <v/>
      </c>
      <c r="J181" s="105"/>
      <c r="K181" s="105"/>
      <c r="L181" s="105"/>
      <c r="M181" s="136"/>
      <c r="N181" s="44"/>
      <c r="O181" s="44"/>
      <c r="P181" s="44"/>
      <c r="Q181" s="44"/>
      <c r="R181" s="44"/>
      <c r="S181" s="44"/>
      <c r="T181" s="44">
        <f>Nut_StatusTool!A175</f>
        <v>169</v>
      </c>
      <c r="U181" s="44">
        <f>Nut_StatusTool!B175</f>
        <v>0</v>
      </c>
      <c r="V181" s="44">
        <f>Nut_StatusTool!C175</f>
        <v>0</v>
      </c>
      <c r="W181" s="44">
        <f>Nut_StatusTool!D175</f>
        <v>0</v>
      </c>
      <c r="X181" s="44">
        <f>Nut_StatusTool!F175</f>
        <v>0</v>
      </c>
      <c r="Y181" s="285" t="str">
        <f>Nut_StatusTool!K175</f>
        <v/>
      </c>
      <c r="Z181" s="44" t="str">
        <f>Nut_StatusTool!L175</f>
        <v/>
      </c>
      <c r="AA181" s="44" t="str">
        <f>Nut_StatusTool!M175</f>
        <v/>
      </c>
      <c r="AB181" s="44" t="str">
        <f>Nut_StatusTool!N175</f>
        <v/>
      </c>
      <c r="AC181" s="44">
        <f>Nut_StatusTool!I175</f>
        <v>0</v>
      </c>
      <c r="AD181" s="44">
        <f>Nut_StatusTool!J175</f>
        <v>0</v>
      </c>
    </row>
    <row r="182" spans="1:30" ht="20.100000000000001" customHeight="1">
      <c r="A182" s="59" t="str">
        <f t="array" ref="A182">IF(ROWS(A$9:A182)&gt;$U$5,"",INDEX(T$13:T$512,SMALL(IF(($AA$13:$AA$512=$AA$5),ROW($A$9:$A$508)-ROW($A$9)+1,""),ROWS(A$9:A182)),,1))</f>
        <v/>
      </c>
      <c r="B182" s="389" t="str">
        <f t="array" ref="B182">IF(ROWS(B$9:B182)&gt;$U$5,"",INDEX(U$13:U$512,SMALL(IF(($AA$13:$AA$512=$AA$5),ROW($A$9:$A$508)-ROW($A$9)+1,""),ROWS(B$9:B182)),,1))</f>
        <v/>
      </c>
      <c r="C182" s="389" t="str">
        <f t="array" ref="C182">IF(ROWS(C$9:C182)&gt;$U$5,"",INDEX(V$13:V$512,SMALL(IF(($AA$13:$AA$512=$AA$5),ROW($A$9:$A$508)-ROW($A$9)+1,""),ROWS(C$9:C182)),,1))</f>
        <v/>
      </c>
      <c r="D182" s="309" t="str">
        <f t="array" ref="D182">IF(ROWS(D$9:D182)&gt;$U$5,"",INDEX(W$13:W$512,SMALL(IF(($AA$13:$AA$512=$AA$5),ROW($A$9:$A$508)-ROW($A$9)+1,""),ROWS(D$9:D182)),,1))</f>
        <v/>
      </c>
      <c r="E182" s="59" t="str">
        <f t="array" ref="E182">IF(ROWS(E$9:E182)&gt;$U$5,"",INDEX(X$13:X$512,SMALL(IF(($AA$13:$AA$512=$AA$5),ROW($A$9:$A$508)-ROW($A$9)+1,""),ROWS(E$9:E182)),,1))</f>
        <v/>
      </c>
      <c r="F182" s="59" t="str">
        <f t="array" ref="F182">IF(ROWS(F$9:F182)&gt;$U$5,"",INDEX(Y$13:Y$512,SMALL(IF(($AA$13:$AA$512=$AA$5),ROW($A$9:$A$508)-ROW($A$9)+1,""),ROWS(F$9:F182)),,1))</f>
        <v/>
      </c>
      <c r="G182" s="59" t="str">
        <f t="array" ref="G182">IF(ROWS(G$9:G182)&gt;$U$5,"",INDEX(AA$13:AA$512,SMALL(IF(($AA$13:$AA$512=$AA$5),ROW($A$9:$A$508)-ROW($A$9)+1,""),ROWS(G$9:G182)),,1))</f>
        <v/>
      </c>
      <c r="H182" s="59" t="str">
        <f t="array" ref="H182">IF(ROWS(H$9:H182)&gt;$U$5,"",INDEX(AC$13:AC$512,SMALL(IF(($AA$13:$AA$512=$AA$5),ROW($A$9:$A$508)-ROW($A$9)+1,""),ROWS(H$9:H182)),,1))</f>
        <v/>
      </c>
      <c r="I182" s="59" t="str">
        <f t="array" ref="I182">IF(ROWS(I$9:I182)&gt;$U$5,"",INDEX(AD$13:AD$512,SMALL(IF(($AA$13:$AA$512=$AA$5),ROW($A$9:$A$508)-ROW($A$9)+1,""),ROWS(I$9:I182)),,1))</f>
        <v/>
      </c>
      <c r="J182" s="105"/>
      <c r="K182" s="105"/>
      <c r="L182" s="105"/>
      <c r="M182" s="136"/>
      <c r="N182" s="44"/>
      <c r="O182" s="44"/>
      <c r="P182" s="44"/>
      <c r="Q182" s="44"/>
      <c r="R182" s="44"/>
      <c r="S182" s="44"/>
      <c r="T182" s="44">
        <f>Nut_StatusTool!A176</f>
        <v>170</v>
      </c>
      <c r="U182" s="44">
        <f>Nut_StatusTool!B176</f>
        <v>0</v>
      </c>
      <c r="V182" s="44">
        <f>Nut_StatusTool!C176</f>
        <v>0</v>
      </c>
      <c r="W182" s="44">
        <f>Nut_StatusTool!D176</f>
        <v>0</v>
      </c>
      <c r="X182" s="44">
        <f>Nut_StatusTool!F176</f>
        <v>0</v>
      </c>
      <c r="Y182" s="285" t="str">
        <f>Nut_StatusTool!K176</f>
        <v/>
      </c>
      <c r="Z182" s="44" t="str">
        <f>Nut_StatusTool!L176</f>
        <v/>
      </c>
      <c r="AA182" s="44" t="str">
        <f>Nut_StatusTool!M176</f>
        <v/>
      </c>
      <c r="AB182" s="44" t="str">
        <f>Nut_StatusTool!N176</f>
        <v/>
      </c>
      <c r="AC182" s="44">
        <f>Nut_StatusTool!I176</f>
        <v>0</v>
      </c>
      <c r="AD182" s="44">
        <f>Nut_StatusTool!J176</f>
        <v>0</v>
      </c>
    </row>
    <row r="183" spans="1:30" ht="20.100000000000001" customHeight="1">
      <c r="A183" s="59" t="str">
        <f t="array" ref="A183">IF(ROWS(A$9:A183)&gt;$U$5,"",INDEX(T$13:T$512,SMALL(IF(($AA$13:$AA$512=$AA$5),ROW($A$9:$A$508)-ROW($A$9)+1,""),ROWS(A$9:A183)),,1))</f>
        <v/>
      </c>
      <c r="B183" s="389" t="str">
        <f t="array" ref="B183">IF(ROWS(B$9:B183)&gt;$U$5,"",INDEX(U$13:U$512,SMALL(IF(($AA$13:$AA$512=$AA$5),ROW($A$9:$A$508)-ROW($A$9)+1,""),ROWS(B$9:B183)),,1))</f>
        <v/>
      </c>
      <c r="C183" s="389" t="str">
        <f t="array" ref="C183">IF(ROWS(C$9:C183)&gt;$U$5,"",INDEX(V$13:V$512,SMALL(IF(($AA$13:$AA$512=$AA$5),ROW($A$9:$A$508)-ROW($A$9)+1,""),ROWS(C$9:C183)),,1))</f>
        <v/>
      </c>
      <c r="D183" s="309" t="str">
        <f t="array" ref="D183">IF(ROWS(D$9:D183)&gt;$U$5,"",INDEX(W$13:W$512,SMALL(IF(($AA$13:$AA$512=$AA$5),ROW($A$9:$A$508)-ROW($A$9)+1,""),ROWS(D$9:D183)),,1))</f>
        <v/>
      </c>
      <c r="E183" s="59" t="str">
        <f t="array" ref="E183">IF(ROWS(E$9:E183)&gt;$U$5,"",INDEX(X$13:X$512,SMALL(IF(($AA$13:$AA$512=$AA$5),ROW($A$9:$A$508)-ROW($A$9)+1,""),ROWS(E$9:E183)),,1))</f>
        <v/>
      </c>
      <c r="F183" s="59" t="str">
        <f t="array" ref="F183">IF(ROWS(F$9:F183)&gt;$U$5,"",INDEX(Y$13:Y$512,SMALL(IF(($AA$13:$AA$512=$AA$5),ROW($A$9:$A$508)-ROW($A$9)+1,""),ROWS(F$9:F183)),,1))</f>
        <v/>
      </c>
      <c r="G183" s="59" t="str">
        <f t="array" ref="G183">IF(ROWS(G$9:G183)&gt;$U$5,"",INDEX(AA$13:AA$512,SMALL(IF(($AA$13:$AA$512=$AA$5),ROW($A$9:$A$508)-ROW($A$9)+1,""),ROWS(G$9:G183)),,1))</f>
        <v/>
      </c>
      <c r="H183" s="59" t="str">
        <f t="array" ref="H183">IF(ROWS(H$9:H183)&gt;$U$5,"",INDEX(AC$13:AC$512,SMALL(IF(($AA$13:$AA$512=$AA$5),ROW($A$9:$A$508)-ROW($A$9)+1,""),ROWS(H$9:H183)),,1))</f>
        <v/>
      </c>
      <c r="I183" s="59" t="str">
        <f t="array" ref="I183">IF(ROWS(I$9:I183)&gt;$U$5,"",INDEX(AD$13:AD$512,SMALL(IF(($AA$13:$AA$512=$AA$5),ROW($A$9:$A$508)-ROW($A$9)+1,""),ROWS(I$9:I183)),,1))</f>
        <v/>
      </c>
      <c r="J183" s="105"/>
      <c r="K183" s="105"/>
      <c r="L183" s="105"/>
      <c r="M183" s="136"/>
      <c r="N183" s="44"/>
      <c r="O183" s="44"/>
      <c r="P183" s="44"/>
      <c r="Q183" s="44"/>
      <c r="R183" s="44"/>
      <c r="S183" s="44"/>
      <c r="T183" s="44">
        <f>Nut_StatusTool!A177</f>
        <v>171</v>
      </c>
      <c r="U183" s="44">
        <f>Nut_StatusTool!B177</f>
        <v>0</v>
      </c>
      <c r="V183" s="44">
        <f>Nut_StatusTool!C177</f>
        <v>0</v>
      </c>
      <c r="W183" s="44">
        <f>Nut_StatusTool!D177</f>
        <v>0</v>
      </c>
      <c r="X183" s="44">
        <f>Nut_StatusTool!F177</f>
        <v>0</v>
      </c>
      <c r="Y183" s="285" t="str">
        <f>Nut_StatusTool!K177</f>
        <v/>
      </c>
      <c r="Z183" s="44" t="str">
        <f>Nut_StatusTool!L177</f>
        <v/>
      </c>
      <c r="AA183" s="44" t="str">
        <f>Nut_StatusTool!M177</f>
        <v/>
      </c>
      <c r="AB183" s="44" t="str">
        <f>Nut_StatusTool!N177</f>
        <v/>
      </c>
      <c r="AC183" s="44">
        <f>Nut_StatusTool!I177</f>
        <v>0</v>
      </c>
      <c r="AD183" s="44">
        <f>Nut_StatusTool!J177</f>
        <v>0</v>
      </c>
    </row>
    <row r="184" spans="1:30" ht="20.100000000000001" customHeight="1">
      <c r="A184" s="59" t="str">
        <f t="array" ref="A184">IF(ROWS(A$9:A184)&gt;$U$5,"",INDEX(T$13:T$512,SMALL(IF(($AA$13:$AA$512=$AA$5),ROW($A$9:$A$508)-ROW($A$9)+1,""),ROWS(A$9:A184)),,1))</f>
        <v/>
      </c>
      <c r="B184" s="389" t="str">
        <f t="array" ref="B184">IF(ROWS(B$9:B184)&gt;$U$5,"",INDEX(U$13:U$512,SMALL(IF(($AA$13:$AA$512=$AA$5),ROW($A$9:$A$508)-ROW($A$9)+1,""),ROWS(B$9:B184)),,1))</f>
        <v/>
      </c>
      <c r="C184" s="389" t="str">
        <f t="array" ref="C184">IF(ROWS(C$9:C184)&gt;$U$5,"",INDEX(V$13:V$512,SMALL(IF(($AA$13:$AA$512=$AA$5),ROW($A$9:$A$508)-ROW($A$9)+1,""),ROWS(C$9:C184)),,1))</f>
        <v/>
      </c>
      <c r="D184" s="309" t="str">
        <f t="array" ref="D184">IF(ROWS(D$9:D184)&gt;$U$5,"",INDEX(W$13:W$512,SMALL(IF(($AA$13:$AA$512=$AA$5),ROW($A$9:$A$508)-ROW($A$9)+1,""),ROWS(D$9:D184)),,1))</f>
        <v/>
      </c>
      <c r="E184" s="59" t="str">
        <f t="array" ref="E184">IF(ROWS(E$9:E184)&gt;$U$5,"",INDEX(X$13:X$512,SMALL(IF(($AA$13:$AA$512=$AA$5),ROW($A$9:$A$508)-ROW($A$9)+1,""),ROWS(E$9:E184)),,1))</f>
        <v/>
      </c>
      <c r="F184" s="59" t="str">
        <f t="array" ref="F184">IF(ROWS(F$9:F184)&gt;$U$5,"",INDEX(Y$13:Y$512,SMALL(IF(($AA$13:$AA$512=$AA$5),ROW($A$9:$A$508)-ROW($A$9)+1,""),ROWS(F$9:F184)),,1))</f>
        <v/>
      </c>
      <c r="G184" s="59" t="str">
        <f t="array" ref="G184">IF(ROWS(G$9:G184)&gt;$U$5,"",INDEX(AA$13:AA$512,SMALL(IF(($AA$13:$AA$512=$AA$5),ROW($A$9:$A$508)-ROW($A$9)+1,""),ROWS(G$9:G184)),,1))</f>
        <v/>
      </c>
      <c r="H184" s="59" t="str">
        <f t="array" ref="H184">IF(ROWS(H$9:H184)&gt;$U$5,"",INDEX(AC$13:AC$512,SMALL(IF(($AA$13:$AA$512=$AA$5),ROW($A$9:$A$508)-ROW($A$9)+1,""),ROWS(H$9:H184)),,1))</f>
        <v/>
      </c>
      <c r="I184" s="59" t="str">
        <f t="array" ref="I184">IF(ROWS(I$9:I184)&gt;$U$5,"",INDEX(AD$13:AD$512,SMALL(IF(($AA$13:$AA$512=$AA$5),ROW($A$9:$A$508)-ROW($A$9)+1,""),ROWS(I$9:I184)),,1))</f>
        <v/>
      </c>
      <c r="J184" s="105"/>
      <c r="K184" s="105"/>
      <c r="L184" s="105"/>
      <c r="M184" s="136"/>
      <c r="N184" s="44"/>
      <c r="O184" s="44"/>
      <c r="P184" s="44"/>
      <c r="Q184" s="44"/>
      <c r="R184" s="44"/>
      <c r="S184" s="44"/>
      <c r="T184" s="44">
        <f>Nut_StatusTool!A178</f>
        <v>172</v>
      </c>
      <c r="U184" s="44">
        <f>Nut_StatusTool!B178</f>
        <v>0</v>
      </c>
      <c r="V184" s="44">
        <f>Nut_StatusTool!C178</f>
        <v>0</v>
      </c>
      <c r="W184" s="44">
        <f>Nut_StatusTool!D178</f>
        <v>0</v>
      </c>
      <c r="X184" s="44">
        <f>Nut_StatusTool!F178</f>
        <v>0</v>
      </c>
      <c r="Y184" s="285" t="str">
        <f>Nut_StatusTool!K178</f>
        <v/>
      </c>
      <c r="Z184" s="44" t="str">
        <f>Nut_StatusTool!L178</f>
        <v/>
      </c>
      <c r="AA184" s="44" t="str">
        <f>Nut_StatusTool!M178</f>
        <v/>
      </c>
      <c r="AB184" s="44" t="str">
        <f>Nut_StatusTool!N178</f>
        <v/>
      </c>
      <c r="AC184" s="44">
        <f>Nut_StatusTool!I178</f>
        <v>0</v>
      </c>
      <c r="AD184" s="44">
        <f>Nut_StatusTool!J178</f>
        <v>0</v>
      </c>
    </row>
    <row r="185" spans="1:30" ht="20.100000000000001" customHeight="1">
      <c r="A185" s="59" t="str">
        <f t="array" ref="A185">IF(ROWS(A$9:A185)&gt;$U$5,"",INDEX(T$13:T$512,SMALL(IF(($AA$13:$AA$512=$AA$5),ROW($A$9:$A$508)-ROW($A$9)+1,""),ROWS(A$9:A185)),,1))</f>
        <v/>
      </c>
      <c r="B185" s="389" t="str">
        <f t="array" ref="B185">IF(ROWS(B$9:B185)&gt;$U$5,"",INDEX(U$13:U$512,SMALL(IF(($AA$13:$AA$512=$AA$5),ROW($A$9:$A$508)-ROW($A$9)+1,""),ROWS(B$9:B185)),,1))</f>
        <v/>
      </c>
      <c r="C185" s="389" t="str">
        <f t="array" ref="C185">IF(ROWS(C$9:C185)&gt;$U$5,"",INDEX(V$13:V$512,SMALL(IF(($AA$13:$AA$512=$AA$5),ROW($A$9:$A$508)-ROW($A$9)+1,""),ROWS(C$9:C185)),,1))</f>
        <v/>
      </c>
      <c r="D185" s="309" t="str">
        <f t="array" ref="D185">IF(ROWS(D$9:D185)&gt;$U$5,"",INDEX(W$13:W$512,SMALL(IF(($AA$13:$AA$512=$AA$5),ROW($A$9:$A$508)-ROW($A$9)+1,""),ROWS(D$9:D185)),,1))</f>
        <v/>
      </c>
      <c r="E185" s="59" t="str">
        <f t="array" ref="E185">IF(ROWS(E$9:E185)&gt;$U$5,"",INDEX(X$13:X$512,SMALL(IF(($AA$13:$AA$512=$AA$5),ROW($A$9:$A$508)-ROW($A$9)+1,""),ROWS(E$9:E185)),,1))</f>
        <v/>
      </c>
      <c r="F185" s="59" t="str">
        <f t="array" ref="F185">IF(ROWS(F$9:F185)&gt;$U$5,"",INDEX(Y$13:Y$512,SMALL(IF(($AA$13:$AA$512=$AA$5),ROW($A$9:$A$508)-ROW($A$9)+1,""),ROWS(F$9:F185)),,1))</f>
        <v/>
      </c>
      <c r="G185" s="59" t="str">
        <f t="array" ref="G185">IF(ROWS(G$9:G185)&gt;$U$5,"",INDEX(AA$13:AA$512,SMALL(IF(($AA$13:$AA$512=$AA$5),ROW($A$9:$A$508)-ROW($A$9)+1,""),ROWS(G$9:G185)),,1))</f>
        <v/>
      </c>
      <c r="H185" s="59" t="str">
        <f t="array" ref="H185">IF(ROWS(H$9:H185)&gt;$U$5,"",INDEX(AC$13:AC$512,SMALL(IF(($AA$13:$AA$512=$AA$5),ROW($A$9:$A$508)-ROW($A$9)+1,""),ROWS(H$9:H185)),,1))</f>
        <v/>
      </c>
      <c r="I185" s="59" t="str">
        <f t="array" ref="I185">IF(ROWS(I$9:I185)&gt;$U$5,"",INDEX(AD$13:AD$512,SMALL(IF(($AA$13:$AA$512=$AA$5),ROW($A$9:$A$508)-ROW($A$9)+1,""),ROWS(I$9:I185)),,1))</f>
        <v/>
      </c>
      <c r="J185" s="105"/>
      <c r="K185" s="105"/>
      <c r="L185" s="105"/>
      <c r="M185" s="136"/>
      <c r="N185" s="44"/>
      <c r="O185" s="44"/>
      <c r="P185" s="44"/>
      <c r="Q185" s="44"/>
      <c r="R185" s="44"/>
      <c r="S185" s="44"/>
      <c r="T185" s="44">
        <f>Nut_StatusTool!A179</f>
        <v>173</v>
      </c>
      <c r="U185" s="44">
        <f>Nut_StatusTool!B179</f>
        <v>0</v>
      </c>
      <c r="V185" s="44">
        <f>Nut_StatusTool!C179</f>
        <v>0</v>
      </c>
      <c r="W185" s="44">
        <f>Nut_StatusTool!D179</f>
        <v>0</v>
      </c>
      <c r="X185" s="44">
        <f>Nut_StatusTool!F179</f>
        <v>0</v>
      </c>
      <c r="Y185" s="285" t="str">
        <f>Nut_StatusTool!K179</f>
        <v/>
      </c>
      <c r="Z185" s="44" t="str">
        <f>Nut_StatusTool!L179</f>
        <v/>
      </c>
      <c r="AA185" s="44" t="str">
        <f>Nut_StatusTool!M179</f>
        <v/>
      </c>
      <c r="AB185" s="44" t="str">
        <f>Nut_StatusTool!N179</f>
        <v/>
      </c>
      <c r="AC185" s="44">
        <f>Nut_StatusTool!I179</f>
        <v>0</v>
      </c>
      <c r="AD185" s="44">
        <f>Nut_StatusTool!J179</f>
        <v>0</v>
      </c>
    </row>
    <row r="186" spans="1:30" ht="20.100000000000001" customHeight="1">
      <c r="A186" s="59" t="str">
        <f t="array" ref="A186">IF(ROWS(A$9:A186)&gt;$U$5,"",INDEX(T$13:T$512,SMALL(IF(($AA$13:$AA$512=$AA$5),ROW($A$9:$A$508)-ROW($A$9)+1,""),ROWS(A$9:A186)),,1))</f>
        <v/>
      </c>
      <c r="B186" s="389" t="str">
        <f t="array" ref="B186">IF(ROWS(B$9:B186)&gt;$U$5,"",INDEX(U$13:U$512,SMALL(IF(($AA$13:$AA$512=$AA$5),ROW($A$9:$A$508)-ROW($A$9)+1,""),ROWS(B$9:B186)),,1))</f>
        <v/>
      </c>
      <c r="C186" s="389" t="str">
        <f t="array" ref="C186">IF(ROWS(C$9:C186)&gt;$U$5,"",INDEX(V$13:V$512,SMALL(IF(($AA$13:$AA$512=$AA$5),ROW($A$9:$A$508)-ROW($A$9)+1,""),ROWS(C$9:C186)),,1))</f>
        <v/>
      </c>
      <c r="D186" s="309" t="str">
        <f t="array" ref="D186">IF(ROWS(D$9:D186)&gt;$U$5,"",INDEX(W$13:W$512,SMALL(IF(($AA$13:$AA$512=$AA$5),ROW($A$9:$A$508)-ROW($A$9)+1,""),ROWS(D$9:D186)),,1))</f>
        <v/>
      </c>
      <c r="E186" s="59" t="str">
        <f t="array" ref="E186">IF(ROWS(E$9:E186)&gt;$U$5,"",INDEX(X$13:X$512,SMALL(IF(($AA$13:$AA$512=$AA$5),ROW($A$9:$A$508)-ROW($A$9)+1,""),ROWS(E$9:E186)),,1))</f>
        <v/>
      </c>
      <c r="F186" s="59" t="str">
        <f t="array" ref="F186">IF(ROWS(F$9:F186)&gt;$U$5,"",INDEX(Y$13:Y$512,SMALL(IF(($AA$13:$AA$512=$AA$5),ROW($A$9:$A$508)-ROW($A$9)+1,""),ROWS(F$9:F186)),,1))</f>
        <v/>
      </c>
      <c r="G186" s="59" t="str">
        <f t="array" ref="G186">IF(ROWS(G$9:G186)&gt;$U$5,"",INDEX(AA$13:AA$512,SMALL(IF(($AA$13:$AA$512=$AA$5),ROW($A$9:$A$508)-ROW($A$9)+1,""),ROWS(G$9:G186)),,1))</f>
        <v/>
      </c>
      <c r="H186" s="59" t="str">
        <f t="array" ref="H186">IF(ROWS(H$9:H186)&gt;$U$5,"",INDEX(AC$13:AC$512,SMALL(IF(($AA$13:$AA$512=$AA$5),ROW($A$9:$A$508)-ROW($A$9)+1,""),ROWS(H$9:H186)),,1))</f>
        <v/>
      </c>
      <c r="I186" s="59" t="str">
        <f t="array" ref="I186">IF(ROWS(I$9:I186)&gt;$U$5,"",INDEX(AD$13:AD$512,SMALL(IF(($AA$13:$AA$512=$AA$5),ROW($A$9:$A$508)-ROW($A$9)+1,""),ROWS(I$9:I186)),,1))</f>
        <v/>
      </c>
      <c r="J186" s="105"/>
      <c r="K186" s="105"/>
      <c r="L186" s="105"/>
      <c r="M186" s="136"/>
      <c r="N186" s="44"/>
      <c r="O186" s="44"/>
      <c r="P186" s="44"/>
      <c r="Q186" s="44"/>
      <c r="R186" s="44"/>
      <c r="S186" s="44"/>
      <c r="T186" s="44">
        <f>Nut_StatusTool!A180</f>
        <v>174</v>
      </c>
      <c r="U186" s="44">
        <f>Nut_StatusTool!B180</f>
        <v>0</v>
      </c>
      <c r="V186" s="44">
        <f>Nut_StatusTool!C180</f>
        <v>0</v>
      </c>
      <c r="W186" s="44">
        <f>Nut_StatusTool!D180</f>
        <v>0</v>
      </c>
      <c r="X186" s="44">
        <f>Nut_StatusTool!F180</f>
        <v>0</v>
      </c>
      <c r="Y186" s="285" t="str">
        <f>Nut_StatusTool!K180</f>
        <v/>
      </c>
      <c r="Z186" s="44" t="str">
        <f>Nut_StatusTool!L180</f>
        <v/>
      </c>
      <c r="AA186" s="44" t="str">
        <f>Nut_StatusTool!M180</f>
        <v/>
      </c>
      <c r="AB186" s="44" t="str">
        <f>Nut_StatusTool!N180</f>
        <v/>
      </c>
      <c r="AC186" s="44">
        <f>Nut_StatusTool!I180</f>
        <v>0</v>
      </c>
      <c r="AD186" s="44">
        <f>Nut_StatusTool!J180</f>
        <v>0</v>
      </c>
    </row>
    <row r="187" spans="1:30" ht="20.100000000000001" customHeight="1">
      <c r="A187" s="59" t="str">
        <f t="array" ref="A187">IF(ROWS(A$9:A187)&gt;$U$5,"",INDEX(T$13:T$512,SMALL(IF(($AA$13:$AA$512=$AA$5),ROW($A$9:$A$508)-ROW($A$9)+1,""),ROWS(A$9:A187)),,1))</f>
        <v/>
      </c>
      <c r="B187" s="389" t="str">
        <f t="array" ref="B187">IF(ROWS(B$9:B187)&gt;$U$5,"",INDEX(U$13:U$512,SMALL(IF(($AA$13:$AA$512=$AA$5),ROW($A$9:$A$508)-ROW($A$9)+1,""),ROWS(B$9:B187)),,1))</f>
        <v/>
      </c>
      <c r="C187" s="389" t="str">
        <f t="array" ref="C187">IF(ROWS(C$9:C187)&gt;$U$5,"",INDEX(V$13:V$512,SMALL(IF(($AA$13:$AA$512=$AA$5),ROW($A$9:$A$508)-ROW($A$9)+1,""),ROWS(C$9:C187)),,1))</f>
        <v/>
      </c>
      <c r="D187" s="309" t="str">
        <f t="array" ref="D187">IF(ROWS(D$9:D187)&gt;$U$5,"",INDEX(W$13:W$512,SMALL(IF(($AA$13:$AA$512=$AA$5),ROW($A$9:$A$508)-ROW($A$9)+1,""),ROWS(D$9:D187)),,1))</f>
        <v/>
      </c>
      <c r="E187" s="59" t="str">
        <f t="array" ref="E187">IF(ROWS(E$9:E187)&gt;$U$5,"",INDEX(X$13:X$512,SMALL(IF(($AA$13:$AA$512=$AA$5),ROW($A$9:$A$508)-ROW($A$9)+1,""),ROWS(E$9:E187)),,1))</f>
        <v/>
      </c>
      <c r="F187" s="59" t="str">
        <f t="array" ref="F187">IF(ROWS(F$9:F187)&gt;$U$5,"",INDEX(Y$13:Y$512,SMALL(IF(($AA$13:$AA$512=$AA$5),ROW($A$9:$A$508)-ROW($A$9)+1,""),ROWS(F$9:F187)),,1))</f>
        <v/>
      </c>
      <c r="G187" s="59" t="str">
        <f t="array" ref="G187">IF(ROWS(G$9:G187)&gt;$U$5,"",INDEX(AA$13:AA$512,SMALL(IF(($AA$13:$AA$512=$AA$5),ROW($A$9:$A$508)-ROW($A$9)+1,""),ROWS(G$9:G187)),,1))</f>
        <v/>
      </c>
      <c r="H187" s="59" t="str">
        <f t="array" ref="H187">IF(ROWS(H$9:H187)&gt;$U$5,"",INDEX(AC$13:AC$512,SMALL(IF(($AA$13:$AA$512=$AA$5),ROW($A$9:$A$508)-ROW($A$9)+1,""),ROWS(H$9:H187)),,1))</f>
        <v/>
      </c>
      <c r="I187" s="59" t="str">
        <f t="array" ref="I187">IF(ROWS(I$9:I187)&gt;$U$5,"",INDEX(AD$13:AD$512,SMALL(IF(($AA$13:$AA$512=$AA$5),ROW($A$9:$A$508)-ROW($A$9)+1,""),ROWS(I$9:I187)),,1))</f>
        <v/>
      </c>
      <c r="J187" s="105"/>
      <c r="K187" s="105"/>
      <c r="L187" s="105"/>
      <c r="M187" s="136"/>
      <c r="N187" s="44"/>
      <c r="O187" s="44"/>
      <c r="P187" s="44"/>
      <c r="Q187" s="44"/>
      <c r="R187" s="44"/>
      <c r="S187" s="44"/>
      <c r="T187" s="44">
        <f>Nut_StatusTool!A181</f>
        <v>175</v>
      </c>
      <c r="U187" s="44">
        <f>Nut_StatusTool!B181</f>
        <v>0</v>
      </c>
      <c r="V187" s="44">
        <f>Nut_StatusTool!C181</f>
        <v>0</v>
      </c>
      <c r="W187" s="44">
        <f>Nut_StatusTool!D181</f>
        <v>0</v>
      </c>
      <c r="X187" s="44">
        <f>Nut_StatusTool!F181</f>
        <v>0</v>
      </c>
      <c r="Y187" s="285" t="str">
        <f>Nut_StatusTool!K181</f>
        <v/>
      </c>
      <c r="Z187" s="44" t="str">
        <f>Nut_StatusTool!L181</f>
        <v/>
      </c>
      <c r="AA187" s="44" t="str">
        <f>Nut_StatusTool!M181</f>
        <v/>
      </c>
      <c r="AB187" s="44" t="str">
        <f>Nut_StatusTool!N181</f>
        <v/>
      </c>
      <c r="AC187" s="44">
        <f>Nut_StatusTool!I181</f>
        <v>0</v>
      </c>
      <c r="AD187" s="44">
        <f>Nut_StatusTool!J181</f>
        <v>0</v>
      </c>
    </row>
    <row r="188" spans="1:30" ht="20.100000000000001" customHeight="1">
      <c r="A188" s="59" t="str">
        <f t="array" ref="A188">IF(ROWS(A$9:A188)&gt;$U$5,"",INDEX(T$13:T$512,SMALL(IF(($AA$13:$AA$512=$AA$5),ROW($A$9:$A$508)-ROW($A$9)+1,""),ROWS(A$9:A188)),,1))</f>
        <v/>
      </c>
      <c r="B188" s="389" t="str">
        <f t="array" ref="B188">IF(ROWS(B$9:B188)&gt;$U$5,"",INDEX(U$13:U$512,SMALL(IF(($AA$13:$AA$512=$AA$5),ROW($A$9:$A$508)-ROW($A$9)+1,""),ROWS(B$9:B188)),,1))</f>
        <v/>
      </c>
      <c r="C188" s="389" t="str">
        <f t="array" ref="C188">IF(ROWS(C$9:C188)&gt;$U$5,"",INDEX(V$13:V$512,SMALL(IF(($AA$13:$AA$512=$AA$5),ROW($A$9:$A$508)-ROW($A$9)+1,""),ROWS(C$9:C188)),,1))</f>
        <v/>
      </c>
      <c r="D188" s="309" t="str">
        <f t="array" ref="D188">IF(ROWS(D$9:D188)&gt;$U$5,"",INDEX(W$13:W$512,SMALL(IF(($AA$13:$AA$512=$AA$5),ROW($A$9:$A$508)-ROW($A$9)+1,""),ROWS(D$9:D188)),,1))</f>
        <v/>
      </c>
      <c r="E188" s="59" t="str">
        <f t="array" ref="E188">IF(ROWS(E$9:E188)&gt;$U$5,"",INDEX(X$13:X$512,SMALL(IF(($AA$13:$AA$512=$AA$5),ROW($A$9:$A$508)-ROW($A$9)+1,""),ROWS(E$9:E188)),,1))</f>
        <v/>
      </c>
      <c r="F188" s="59" t="str">
        <f t="array" ref="F188">IF(ROWS(F$9:F188)&gt;$U$5,"",INDEX(Y$13:Y$512,SMALL(IF(($AA$13:$AA$512=$AA$5),ROW($A$9:$A$508)-ROW($A$9)+1,""),ROWS(F$9:F188)),,1))</f>
        <v/>
      </c>
      <c r="G188" s="59" t="str">
        <f t="array" ref="G188">IF(ROWS(G$9:G188)&gt;$U$5,"",INDEX(AA$13:AA$512,SMALL(IF(($AA$13:$AA$512=$AA$5),ROW($A$9:$A$508)-ROW($A$9)+1,""),ROWS(G$9:G188)),,1))</f>
        <v/>
      </c>
      <c r="H188" s="59" t="str">
        <f t="array" ref="H188">IF(ROWS(H$9:H188)&gt;$U$5,"",INDEX(AC$13:AC$512,SMALL(IF(($AA$13:$AA$512=$AA$5),ROW($A$9:$A$508)-ROW($A$9)+1,""),ROWS(H$9:H188)),,1))</f>
        <v/>
      </c>
      <c r="I188" s="59" t="str">
        <f t="array" ref="I188">IF(ROWS(I$9:I188)&gt;$U$5,"",INDEX(AD$13:AD$512,SMALL(IF(($AA$13:$AA$512=$AA$5),ROW($A$9:$A$508)-ROW($A$9)+1,""),ROWS(I$9:I188)),,1))</f>
        <v/>
      </c>
      <c r="J188" s="105"/>
      <c r="K188" s="105"/>
      <c r="L188" s="105"/>
      <c r="M188" s="136"/>
      <c r="N188" s="44"/>
      <c r="O188" s="44"/>
      <c r="P188" s="44"/>
      <c r="Q188" s="44"/>
      <c r="R188" s="44"/>
      <c r="S188" s="44"/>
      <c r="T188" s="44">
        <f>Nut_StatusTool!A182</f>
        <v>176</v>
      </c>
      <c r="U188" s="44">
        <f>Nut_StatusTool!B182</f>
        <v>0</v>
      </c>
      <c r="V188" s="44">
        <f>Nut_StatusTool!C182</f>
        <v>0</v>
      </c>
      <c r="W188" s="44">
        <f>Nut_StatusTool!D182</f>
        <v>0</v>
      </c>
      <c r="X188" s="44">
        <f>Nut_StatusTool!F182</f>
        <v>0</v>
      </c>
      <c r="Y188" s="285" t="str">
        <f>Nut_StatusTool!K182</f>
        <v/>
      </c>
      <c r="Z188" s="44" t="str">
        <f>Nut_StatusTool!L182</f>
        <v/>
      </c>
      <c r="AA188" s="44" t="str">
        <f>Nut_StatusTool!M182</f>
        <v/>
      </c>
      <c r="AB188" s="44" t="str">
        <f>Nut_StatusTool!N182</f>
        <v/>
      </c>
      <c r="AC188" s="44">
        <f>Nut_StatusTool!I182</f>
        <v>0</v>
      </c>
      <c r="AD188" s="44">
        <f>Nut_StatusTool!J182</f>
        <v>0</v>
      </c>
    </row>
    <row r="189" spans="1:30" ht="20.100000000000001" customHeight="1">
      <c r="A189" s="59" t="str">
        <f t="array" ref="A189">IF(ROWS(A$9:A189)&gt;$U$5,"",INDEX(T$13:T$512,SMALL(IF(($AA$13:$AA$512=$AA$5),ROW($A$9:$A$508)-ROW($A$9)+1,""),ROWS(A$9:A189)),,1))</f>
        <v/>
      </c>
      <c r="B189" s="389" t="str">
        <f t="array" ref="B189">IF(ROWS(B$9:B189)&gt;$U$5,"",INDEX(U$13:U$512,SMALL(IF(($AA$13:$AA$512=$AA$5),ROW($A$9:$A$508)-ROW($A$9)+1,""),ROWS(B$9:B189)),,1))</f>
        <v/>
      </c>
      <c r="C189" s="389" t="str">
        <f t="array" ref="C189">IF(ROWS(C$9:C189)&gt;$U$5,"",INDEX(V$13:V$512,SMALL(IF(($AA$13:$AA$512=$AA$5),ROW($A$9:$A$508)-ROW($A$9)+1,""),ROWS(C$9:C189)),,1))</f>
        <v/>
      </c>
      <c r="D189" s="309" t="str">
        <f t="array" ref="D189">IF(ROWS(D$9:D189)&gt;$U$5,"",INDEX(W$13:W$512,SMALL(IF(($AA$13:$AA$512=$AA$5),ROW($A$9:$A$508)-ROW($A$9)+1,""),ROWS(D$9:D189)),,1))</f>
        <v/>
      </c>
      <c r="E189" s="59" t="str">
        <f t="array" ref="E189">IF(ROWS(E$9:E189)&gt;$U$5,"",INDEX(X$13:X$512,SMALL(IF(($AA$13:$AA$512=$AA$5),ROW($A$9:$A$508)-ROW($A$9)+1,""),ROWS(E$9:E189)),,1))</f>
        <v/>
      </c>
      <c r="F189" s="59" t="str">
        <f t="array" ref="F189">IF(ROWS(F$9:F189)&gt;$U$5,"",INDEX(Y$13:Y$512,SMALL(IF(($AA$13:$AA$512=$AA$5),ROW($A$9:$A$508)-ROW($A$9)+1,""),ROWS(F$9:F189)),,1))</f>
        <v/>
      </c>
      <c r="G189" s="59" t="str">
        <f t="array" ref="G189">IF(ROWS(G$9:G189)&gt;$U$5,"",INDEX(AA$13:AA$512,SMALL(IF(($AA$13:$AA$512=$AA$5),ROW($A$9:$A$508)-ROW($A$9)+1,""),ROWS(G$9:G189)),,1))</f>
        <v/>
      </c>
      <c r="H189" s="59" t="str">
        <f t="array" ref="H189">IF(ROWS(H$9:H189)&gt;$U$5,"",INDEX(AC$13:AC$512,SMALL(IF(($AA$13:$AA$512=$AA$5),ROW($A$9:$A$508)-ROW($A$9)+1,""),ROWS(H$9:H189)),,1))</f>
        <v/>
      </c>
      <c r="I189" s="59" t="str">
        <f t="array" ref="I189">IF(ROWS(I$9:I189)&gt;$U$5,"",INDEX(AD$13:AD$512,SMALL(IF(($AA$13:$AA$512=$AA$5),ROW($A$9:$A$508)-ROW($A$9)+1,""),ROWS(I$9:I189)),,1))</f>
        <v/>
      </c>
      <c r="J189" s="105"/>
      <c r="K189" s="105"/>
      <c r="L189" s="105"/>
      <c r="M189" s="136"/>
      <c r="N189" s="44"/>
      <c r="O189" s="44"/>
      <c r="P189" s="44"/>
      <c r="Q189" s="44"/>
      <c r="R189" s="44"/>
      <c r="S189" s="44"/>
      <c r="T189" s="44">
        <f>Nut_StatusTool!A183</f>
        <v>177</v>
      </c>
      <c r="U189" s="44">
        <f>Nut_StatusTool!B183</f>
        <v>0</v>
      </c>
      <c r="V189" s="44">
        <f>Nut_StatusTool!C183</f>
        <v>0</v>
      </c>
      <c r="W189" s="44">
        <f>Nut_StatusTool!D183</f>
        <v>0</v>
      </c>
      <c r="X189" s="44">
        <f>Nut_StatusTool!F183</f>
        <v>0</v>
      </c>
      <c r="Y189" s="285" t="str">
        <f>Nut_StatusTool!K183</f>
        <v/>
      </c>
      <c r="Z189" s="44" t="str">
        <f>Nut_StatusTool!L183</f>
        <v/>
      </c>
      <c r="AA189" s="44" t="str">
        <f>Nut_StatusTool!M183</f>
        <v/>
      </c>
      <c r="AB189" s="44" t="str">
        <f>Nut_StatusTool!N183</f>
        <v/>
      </c>
      <c r="AC189" s="44">
        <f>Nut_StatusTool!I183</f>
        <v>0</v>
      </c>
      <c r="AD189" s="44">
        <f>Nut_StatusTool!J183</f>
        <v>0</v>
      </c>
    </row>
    <row r="190" spans="1:30" ht="20.100000000000001" customHeight="1">
      <c r="A190" s="59" t="str">
        <f t="array" ref="A190">IF(ROWS(A$9:A190)&gt;$U$5,"",INDEX(T$13:T$512,SMALL(IF(($AA$13:$AA$512=$AA$5),ROW($A$9:$A$508)-ROW($A$9)+1,""),ROWS(A$9:A190)),,1))</f>
        <v/>
      </c>
      <c r="B190" s="389" t="str">
        <f t="array" ref="B190">IF(ROWS(B$9:B190)&gt;$U$5,"",INDEX(U$13:U$512,SMALL(IF(($AA$13:$AA$512=$AA$5),ROW($A$9:$A$508)-ROW($A$9)+1,""),ROWS(B$9:B190)),,1))</f>
        <v/>
      </c>
      <c r="C190" s="389" t="str">
        <f t="array" ref="C190">IF(ROWS(C$9:C190)&gt;$U$5,"",INDEX(V$13:V$512,SMALL(IF(($AA$13:$AA$512=$AA$5),ROW($A$9:$A$508)-ROW($A$9)+1,""),ROWS(C$9:C190)),,1))</f>
        <v/>
      </c>
      <c r="D190" s="309" t="str">
        <f t="array" ref="D190">IF(ROWS(D$9:D190)&gt;$U$5,"",INDEX(W$13:W$512,SMALL(IF(($AA$13:$AA$512=$AA$5),ROW($A$9:$A$508)-ROW($A$9)+1,""),ROWS(D$9:D190)),,1))</f>
        <v/>
      </c>
      <c r="E190" s="59" t="str">
        <f t="array" ref="E190">IF(ROWS(E$9:E190)&gt;$U$5,"",INDEX(X$13:X$512,SMALL(IF(($AA$13:$AA$512=$AA$5),ROW($A$9:$A$508)-ROW($A$9)+1,""),ROWS(E$9:E190)),,1))</f>
        <v/>
      </c>
      <c r="F190" s="59" t="str">
        <f t="array" ref="F190">IF(ROWS(F$9:F190)&gt;$U$5,"",INDEX(Y$13:Y$512,SMALL(IF(($AA$13:$AA$512=$AA$5),ROW($A$9:$A$508)-ROW($A$9)+1,""),ROWS(F$9:F190)),,1))</f>
        <v/>
      </c>
      <c r="G190" s="59" t="str">
        <f t="array" ref="G190">IF(ROWS(G$9:G190)&gt;$U$5,"",INDEX(AA$13:AA$512,SMALL(IF(($AA$13:$AA$512=$AA$5),ROW($A$9:$A$508)-ROW($A$9)+1,""),ROWS(G$9:G190)),,1))</f>
        <v/>
      </c>
      <c r="H190" s="59" t="str">
        <f t="array" ref="H190">IF(ROWS(H$9:H190)&gt;$U$5,"",INDEX(AC$13:AC$512,SMALL(IF(($AA$13:$AA$512=$AA$5),ROW($A$9:$A$508)-ROW($A$9)+1,""),ROWS(H$9:H190)),,1))</f>
        <v/>
      </c>
      <c r="I190" s="59" t="str">
        <f t="array" ref="I190">IF(ROWS(I$9:I190)&gt;$U$5,"",INDEX(AD$13:AD$512,SMALL(IF(($AA$13:$AA$512=$AA$5),ROW($A$9:$A$508)-ROW($A$9)+1,""),ROWS(I$9:I190)),,1))</f>
        <v/>
      </c>
      <c r="J190" s="105"/>
      <c r="K190" s="105"/>
      <c r="L190" s="105"/>
      <c r="M190" s="136"/>
      <c r="N190" s="44"/>
      <c r="O190" s="44"/>
      <c r="P190" s="44"/>
      <c r="Q190" s="44"/>
      <c r="R190" s="44"/>
      <c r="S190" s="44"/>
      <c r="T190" s="44">
        <f>Nut_StatusTool!A184</f>
        <v>178</v>
      </c>
      <c r="U190" s="44">
        <f>Nut_StatusTool!B184</f>
        <v>0</v>
      </c>
      <c r="V190" s="44">
        <f>Nut_StatusTool!C184</f>
        <v>0</v>
      </c>
      <c r="W190" s="44">
        <f>Nut_StatusTool!D184</f>
        <v>0</v>
      </c>
      <c r="X190" s="44">
        <f>Nut_StatusTool!F184</f>
        <v>0</v>
      </c>
      <c r="Y190" s="285" t="str">
        <f>Nut_StatusTool!K184</f>
        <v/>
      </c>
      <c r="Z190" s="44" t="str">
        <f>Nut_StatusTool!L184</f>
        <v/>
      </c>
      <c r="AA190" s="44" t="str">
        <f>Nut_StatusTool!M184</f>
        <v/>
      </c>
      <c r="AB190" s="44" t="str">
        <f>Nut_StatusTool!N184</f>
        <v/>
      </c>
      <c r="AC190" s="44">
        <f>Nut_StatusTool!I184</f>
        <v>0</v>
      </c>
      <c r="AD190" s="44">
        <f>Nut_StatusTool!J184</f>
        <v>0</v>
      </c>
    </row>
    <row r="191" spans="1:30" ht="20.100000000000001" customHeight="1">
      <c r="A191" s="59" t="str">
        <f t="array" ref="A191">IF(ROWS(A$9:A191)&gt;$U$5,"",INDEX(T$13:T$512,SMALL(IF(($AA$13:$AA$512=$AA$5),ROW($A$9:$A$508)-ROW($A$9)+1,""),ROWS(A$9:A191)),,1))</f>
        <v/>
      </c>
      <c r="B191" s="389" t="str">
        <f t="array" ref="B191">IF(ROWS(B$9:B191)&gt;$U$5,"",INDEX(U$13:U$512,SMALL(IF(($AA$13:$AA$512=$AA$5),ROW($A$9:$A$508)-ROW($A$9)+1,""),ROWS(B$9:B191)),,1))</f>
        <v/>
      </c>
      <c r="C191" s="389" t="str">
        <f t="array" ref="C191">IF(ROWS(C$9:C191)&gt;$U$5,"",INDEX(V$13:V$512,SMALL(IF(($AA$13:$AA$512=$AA$5),ROW($A$9:$A$508)-ROW($A$9)+1,""),ROWS(C$9:C191)),,1))</f>
        <v/>
      </c>
      <c r="D191" s="309" t="str">
        <f t="array" ref="D191">IF(ROWS(D$9:D191)&gt;$U$5,"",INDEX(W$13:W$512,SMALL(IF(($AA$13:$AA$512=$AA$5),ROW($A$9:$A$508)-ROW($A$9)+1,""),ROWS(D$9:D191)),,1))</f>
        <v/>
      </c>
      <c r="E191" s="59" t="str">
        <f t="array" ref="E191">IF(ROWS(E$9:E191)&gt;$U$5,"",INDEX(X$13:X$512,SMALL(IF(($AA$13:$AA$512=$AA$5),ROW($A$9:$A$508)-ROW($A$9)+1,""),ROWS(E$9:E191)),,1))</f>
        <v/>
      </c>
      <c r="F191" s="59" t="str">
        <f t="array" ref="F191">IF(ROWS(F$9:F191)&gt;$U$5,"",INDEX(Y$13:Y$512,SMALL(IF(($AA$13:$AA$512=$AA$5),ROW($A$9:$A$508)-ROW($A$9)+1,""),ROWS(F$9:F191)),,1))</f>
        <v/>
      </c>
      <c r="G191" s="59" t="str">
        <f t="array" ref="G191">IF(ROWS(G$9:G191)&gt;$U$5,"",INDEX(AA$13:AA$512,SMALL(IF(($AA$13:$AA$512=$AA$5),ROW($A$9:$A$508)-ROW($A$9)+1,""),ROWS(G$9:G191)),,1))</f>
        <v/>
      </c>
      <c r="H191" s="59" t="str">
        <f t="array" ref="H191">IF(ROWS(H$9:H191)&gt;$U$5,"",INDEX(AC$13:AC$512,SMALL(IF(($AA$13:$AA$512=$AA$5),ROW($A$9:$A$508)-ROW($A$9)+1,""),ROWS(H$9:H191)),,1))</f>
        <v/>
      </c>
      <c r="I191" s="59" t="str">
        <f t="array" ref="I191">IF(ROWS(I$9:I191)&gt;$U$5,"",INDEX(AD$13:AD$512,SMALL(IF(($AA$13:$AA$512=$AA$5),ROW($A$9:$A$508)-ROW($A$9)+1,""),ROWS(I$9:I191)),,1))</f>
        <v/>
      </c>
      <c r="J191" s="105"/>
      <c r="K191" s="105"/>
      <c r="L191" s="105"/>
      <c r="M191" s="136"/>
      <c r="N191" s="44"/>
      <c r="O191" s="44"/>
      <c r="P191" s="44"/>
      <c r="Q191" s="44"/>
      <c r="R191" s="44"/>
      <c r="S191" s="44"/>
      <c r="T191" s="44">
        <f>Nut_StatusTool!A185</f>
        <v>179</v>
      </c>
      <c r="U191" s="44">
        <f>Nut_StatusTool!B185</f>
        <v>0</v>
      </c>
      <c r="V191" s="44">
        <f>Nut_StatusTool!C185</f>
        <v>0</v>
      </c>
      <c r="W191" s="44">
        <f>Nut_StatusTool!D185</f>
        <v>0</v>
      </c>
      <c r="X191" s="44">
        <f>Nut_StatusTool!F185</f>
        <v>0</v>
      </c>
      <c r="Y191" s="285" t="str">
        <f>Nut_StatusTool!K185</f>
        <v/>
      </c>
      <c r="Z191" s="44" t="str">
        <f>Nut_StatusTool!L185</f>
        <v/>
      </c>
      <c r="AA191" s="44" t="str">
        <f>Nut_StatusTool!M185</f>
        <v/>
      </c>
      <c r="AB191" s="44" t="str">
        <f>Nut_StatusTool!N185</f>
        <v/>
      </c>
      <c r="AC191" s="44">
        <f>Nut_StatusTool!I185</f>
        <v>0</v>
      </c>
      <c r="AD191" s="44">
        <f>Nut_StatusTool!J185</f>
        <v>0</v>
      </c>
    </row>
    <row r="192" spans="1:30" ht="20.100000000000001" customHeight="1">
      <c r="A192" s="59" t="str">
        <f t="array" ref="A192">IF(ROWS(A$9:A192)&gt;$U$5,"",INDEX(T$13:T$512,SMALL(IF(($AA$13:$AA$512=$AA$5),ROW($A$9:$A$508)-ROW($A$9)+1,""),ROWS(A$9:A192)),,1))</f>
        <v/>
      </c>
      <c r="B192" s="389" t="str">
        <f t="array" ref="B192">IF(ROWS(B$9:B192)&gt;$U$5,"",INDEX(U$13:U$512,SMALL(IF(($AA$13:$AA$512=$AA$5),ROW($A$9:$A$508)-ROW($A$9)+1,""),ROWS(B$9:B192)),,1))</f>
        <v/>
      </c>
      <c r="C192" s="389" t="str">
        <f t="array" ref="C192">IF(ROWS(C$9:C192)&gt;$U$5,"",INDEX(V$13:V$512,SMALL(IF(($AA$13:$AA$512=$AA$5),ROW($A$9:$A$508)-ROW($A$9)+1,""),ROWS(C$9:C192)),,1))</f>
        <v/>
      </c>
      <c r="D192" s="309" t="str">
        <f t="array" ref="D192">IF(ROWS(D$9:D192)&gt;$U$5,"",INDEX(W$13:W$512,SMALL(IF(($AA$13:$AA$512=$AA$5),ROW($A$9:$A$508)-ROW($A$9)+1,""),ROWS(D$9:D192)),,1))</f>
        <v/>
      </c>
      <c r="E192" s="59" t="str">
        <f t="array" ref="E192">IF(ROWS(E$9:E192)&gt;$U$5,"",INDEX(X$13:X$512,SMALL(IF(($AA$13:$AA$512=$AA$5),ROW($A$9:$A$508)-ROW($A$9)+1,""),ROWS(E$9:E192)),,1))</f>
        <v/>
      </c>
      <c r="F192" s="59" t="str">
        <f t="array" ref="F192">IF(ROWS(F$9:F192)&gt;$U$5,"",INDEX(Y$13:Y$512,SMALL(IF(($AA$13:$AA$512=$AA$5),ROW($A$9:$A$508)-ROW($A$9)+1,""),ROWS(F$9:F192)),,1))</f>
        <v/>
      </c>
      <c r="G192" s="59" t="str">
        <f t="array" ref="G192">IF(ROWS(G$9:G192)&gt;$U$5,"",INDEX(AA$13:AA$512,SMALL(IF(($AA$13:$AA$512=$AA$5),ROW($A$9:$A$508)-ROW($A$9)+1,""),ROWS(G$9:G192)),,1))</f>
        <v/>
      </c>
      <c r="H192" s="59" t="str">
        <f t="array" ref="H192">IF(ROWS(H$9:H192)&gt;$U$5,"",INDEX(AC$13:AC$512,SMALL(IF(($AA$13:$AA$512=$AA$5),ROW($A$9:$A$508)-ROW($A$9)+1,""),ROWS(H$9:H192)),,1))</f>
        <v/>
      </c>
      <c r="I192" s="59" t="str">
        <f t="array" ref="I192">IF(ROWS(I$9:I192)&gt;$U$5,"",INDEX(AD$13:AD$512,SMALL(IF(($AA$13:$AA$512=$AA$5),ROW($A$9:$A$508)-ROW($A$9)+1,""),ROWS(I$9:I192)),,1))</f>
        <v/>
      </c>
      <c r="J192" s="105"/>
      <c r="K192" s="105"/>
      <c r="L192" s="105"/>
      <c r="M192" s="136"/>
      <c r="N192" s="44"/>
      <c r="O192" s="44"/>
      <c r="P192" s="44"/>
      <c r="Q192" s="44"/>
      <c r="R192" s="44"/>
      <c r="S192" s="44"/>
      <c r="T192" s="44">
        <f>Nut_StatusTool!A186</f>
        <v>180</v>
      </c>
      <c r="U192" s="44">
        <f>Nut_StatusTool!B186</f>
        <v>0</v>
      </c>
      <c r="V192" s="44">
        <f>Nut_StatusTool!C186</f>
        <v>0</v>
      </c>
      <c r="W192" s="44">
        <f>Nut_StatusTool!D186</f>
        <v>0</v>
      </c>
      <c r="X192" s="44">
        <f>Nut_StatusTool!F186</f>
        <v>0</v>
      </c>
      <c r="Y192" s="285" t="str">
        <f>Nut_StatusTool!K186</f>
        <v/>
      </c>
      <c r="Z192" s="44" t="str">
        <f>Nut_StatusTool!L186</f>
        <v/>
      </c>
      <c r="AA192" s="44" t="str">
        <f>Nut_StatusTool!M186</f>
        <v/>
      </c>
      <c r="AB192" s="44" t="str">
        <f>Nut_StatusTool!N186</f>
        <v/>
      </c>
      <c r="AC192" s="44">
        <f>Nut_StatusTool!I186</f>
        <v>0</v>
      </c>
      <c r="AD192" s="44">
        <f>Nut_StatusTool!J186</f>
        <v>0</v>
      </c>
    </row>
    <row r="193" spans="1:30" ht="20.100000000000001" customHeight="1">
      <c r="A193" s="59" t="str">
        <f t="array" ref="A193">IF(ROWS(A$9:A193)&gt;$U$5,"",INDEX(T$13:T$512,SMALL(IF(($AA$13:$AA$512=$AA$5),ROW($A$9:$A$508)-ROW($A$9)+1,""),ROWS(A$9:A193)),,1))</f>
        <v/>
      </c>
      <c r="B193" s="389" t="str">
        <f t="array" ref="B193">IF(ROWS(B$9:B193)&gt;$U$5,"",INDEX(U$13:U$512,SMALL(IF(($AA$13:$AA$512=$AA$5),ROW($A$9:$A$508)-ROW($A$9)+1,""),ROWS(B$9:B193)),,1))</f>
        <v/>
      </c>
      <c r="C193" s="389" t="str">
        <f t="array" ref="C193">IF(ROWS(C$9:C193)&gt;$U$5,"",INDEX(V$13:V$512,SMALL(IF(($AA$13:$AA$512=$AA$5),ROW($A$9:$A$508)-ROW($A$9)+1,""),ROWS(C$9:C193)),,1))</f>
        <v/>
      </c>
      <c r="D193" s="309" t="str">
        <f t="array" ref="D193">IF(ROWS(D$9:D193)&gt;$U$5,"",INDEX(W$13:W$512,SMALL(IF(($AA$13:$AA$512=$AA$5),ROW($A$9:$A$508)-ROW($A$9)+1,""),ROWS(D$9:D193)),,1))</f>
        <v/>
      </c>
      <c r="E193" s="59" t="str">
        <f t="array" ref="E193">IF(ROWS(E$9:E193)&gt;$U$5,"",INDEX(X$13:X$512,SMALL(IF(($AA$13:$AA$512=$AA$5),ROW($A$9:$A$508)-ROW($A$9)+1,""),ROWS(E$9:E193)),,1))</f>
        <v/>
      </c>
      <c r="F193" s="59" t="str">
        <f t="array" ref="F193">IF(ROWS(F$9:F193)&gt;$U$5,"",INDEX(Y$13:Y$512,SMALL(IF(($AA$13:$AA$512=$AA$5),ROW($A$9:$A$508)-ROW($A$9)+1,""),ROWS(F$9:F193)),,1))</f>
        <v/>
      </c>
      <c r="G193" s="59" t="str">
        <f t="array" ref="G193">IF(ROWS(G$9:G193)&gt;$U$5,"",INDEX(AA$13:AA$512,SMALL(IF(($AA$13:$AA$512=$AA$5),ROW($A$9:$A$508)-ROW($A$9)+1,""),ROWS(G$9:G193)),,1))</f>
        <v/>
      </c>
      <c r="H193" s="59" t="str">
        <f t="array" ref="H193">IF(ROWS(H$9:H193)&gt;$U$5,"",INDEX(AC$13:AC$512,SMALL(IF(($AA$13:$AA$512=$AA$5),ROW($A$9:$A$508)-ROW($A$9)+1,""),ROWS(H$9:H193)),,1))</f>
        <v/>
      </c>
      <c r="I193" s="59" t="str">
        <f t="array" ref="I193">IF(ROWS(I$9:I193)&gt;$U$5,"",INDEX(AD$13:AD$512,SMALL(IF(($AA$13:$AA$512=$AA$5),ROW($A$9:$A$508)-ROW($A$9)+1,""),ROWS(I$9:I193)),,1))</f>
        <v/>
      </c>
      <c r="J193" s="105"/>
      <c r="K193" s="105"/>
      <c r="L193" s="105"/>
      <c r="M193" s="136"/>
      <c r="N193" s="44"/>
      <c r="O193" s="44"/>
      <c r="P193" s="44"/>
      <c r="Q193" s="44"/>
      <c r="R193" s="44"/>
      <c r="S193" s="44"/>
      <c r="T193" s="44">
        <f>Nut_StatusTool!A187</f>
        <v>181</v>
      </c>
      <c r="U193" s="44">
        <f>Nut_StatusTool!B187</f>
        <v>0</v>
      </c>
      <c r="V193" s="44">
        <f>Nut_StatusTool!C187</f>
        <v>0</v>
      </c>
      <c r="W193" s="44">
        <f>Nut_StatusTool!D187</f>
        <v>0</v>
      </c>
      <c r="X193" s="44">
        <f>Nut_StatusTool!F187</f>
        <v>0</v>
      </c>
      <c r="Y193" s="285" t="str">
        <f>Nut_StatusTool!K187</f>
        <v/>
      </c>
      <c r="Z193" s="44" t="str">
        <f>Nut_StatusTool!L187</f>
        <v/>
      </c>
      <c r="AA193" s="44" t="str">
        <f>Nut_StatusTool!M187</f>
        <v/>
      </c>
      <c r="AB193" s="44" t="str">
        <f>Nut_StatusTool!N187</f>
        <v/>
      </c>
      <c r="AC193" s="44">
        <f>Nut_StatusTool!I187</f>
        <v>0</v>
      </c>
      <c r="AD193" s="44">
        <f>Nut_StatusTool!J187</f>
        <v>0</v>
      </c>
    </row>
    <row r="194" spans="1:30" ht="20.100000000000001" customHeight="1">
      <c r="A194" s="59" t="str">
        <f t="array" ref="A194">IF(ROWS(A$9:A194)&gt;$U$5,"",INDEX(T$13:T$512,SMALL(IF(($AA$13:$AA$512=$AA$5),ROW($A$9:$A$508)-ROW($A$9)+1,""),ROWS(A$9:A194)),,1))</f>
        <v/>
      </c>
      <c r="B194" s="389" t="str">
        <f t="array" ref="B194">IF(ROWS(B$9:B194)&gt;$U$5,"",INDEX(U$13:U$512,SMALL(IF(($AA$13:$AA$512=$AA$5),ROW($A$9:$A$508)-ROW($A$9)+1,""),ROWS(B$9:B194)),,1))</f>
        <v/>
      </c>
      <c r="C194" s="389" t="str">
        <f t="array" ref="C194">IF(ROWS(C$9:C194)&gt;$U$5,"",INDEX(V$13:V$512,SMALL(IF(($AA$13:$AA$512=$AA$5),ROW($A$9:$A$508)-ROW($A$9)+1,""),ROWS(C$9:C194)),,1))</f>
        <v/>
      </c>
      <c r="D194" s="309" t="str">
        <f t="array" ref="D194">IF(ROWS(D$9:D194)&gt;$U$5,"",INDEX(W$13:W$512,SMALL(IF(($AA$13:$AA$512=$AA$5),ROW($A$9:$A$508)-ROW($A$9)+1,""),ROWS(D$9:D194)),,1))</f>
        <v/>
      </c>
      <c r="E194" s="59" t="str">
        <f t="array" ref="E194">IF(ROWS(E$9:E194)&gt;$U$5,"",INDEX(X$13:X$512,SMALL(IF(($AA$13:$AA$512=$AA$5),ROW($A$9:$A$508)-ROW($A$9)+1,""),ROWS(E$9:E194)),,1))</f>
        <v/>
      </c>
      <c r="F194" s="59" t="str">
        <f t="array" ref="F194">IF(ROWS(F$9:F194)&gt;$U$5,"",INDEX(Y$13:Y$512,SMALL(IF(($AA$13:$AA$512=$AA$5),ROW($A$9:$A$508)-ROW($A$9)+1,""),ROWS(F$9:F194)),,1))</f>
        <v/>
      </c>
      <c r="G194" s="59" t="str">
        <f t="array" ref="G194">IF(ROWS(G$9:G194)&gt;$U$5,"",INDEX(AA$13:AA$512,SMALL(IF(($AA$13:$AA$512=$AA$5),ROW($A$9:$A$508)-ROW($A$9)+1,""),ROWS(G$9:G194)),,1))</f>
        <v/>
      </c>
      <c r="H194" s="59" t="str">
        <f t="array" ref="H194">IF(ROWS(H$9:H194)&gt;$U$5,"",INDEX(AC$13:AC$512,SMALL(IF(($AA$13:$AA$512=$AA$5),ROW($A$9:$A$508)-ROW($A$9)+1,""),ROWS(H$9:H194)),,1))</f>
        <v/>
      </c>
      <c r="I194" s="59" t="str">
        <f t="array" ref="I194">IF(ROWS(I$9:I194)&gt;$U$5,"",INDEX(AD$13:AD$512,SMALL(IF(($AA$13:$AA$512=$AA$5),ROW($A$9:$A$508)-ROW($A$9)+1,""),ROWS(I$9:I194)),,1))</f>
        <v/>
      </c>
      <c r="J194" s="105"/>
      <c r="K194" s="105"/>
      <c r="L194" s="105"/>
      <c r="M194" s="136"/>
      <c r="N194" s="44"/>
      <c r="O194" s="44"/>
      <c r="P194" s="44"/>
      <c r="Q194" s="44"/>
      <c r="R194" s="44"/>
      <c r="S194" s="44"/>
      <c r="T194" s="44">
        <f>Nut_StatusTool!A188</f>
        <v>182</v>
      </c>
      <c r="U194" s="44">
        <f>Nut_StatusTool!B188</f>
        <v>0</v>
      </c>
      <c r="V194" s="44">
        <f>Nut_StatusTool!C188</f>
        <v>0</v>
      </c>
      <c r="W194" s="44">
        <f>Nut_StatusTool!D188</f>
        <v>0</v>
      </c>
      <c r="X194" s="44">
        <f>Nut_StatusTool!F188</f>
        <v>0</v>
      </c>
      <c r="Y194" s="285" t="str">
        <f>Nut_StatusTool!K188</f>
        <v/>
      </c>
      <c r="Z194" s="44" t="str">
        <f>Nut_StatusTool!L188</f>
        <v/>
      </c>
      <c r="AA194" s="44" t="str">
        <f>Nut_StatusTool!M188</f>
        <v/>
      </c>
      <c r="AB194" s="44" t="str">
        <f>Nut_StatusTool!N188</f>
        <v/>
      </c>
      <c r="AC194" s="44">
        <f>Nut_StatusTool!I188</f>
        <v>0</v>
      </c>
      <c r="AD194" s="44">
        <f>Nut_StatusTool!J188</f>
        <v>0</v>
      </c>
    </row>
    <row r="195" spans="1:30" ht="20.100000000000001" customHeight="1">
      <c r="A195" s="59" t="str">
        <f t="array" ref="A195">IF(ROWS(A$9:A195)&gt;$U$5,"",INDEX(T$13:T$512,SMALL(IF(($AA$13:$AA$512=$AA$5),ROW($A$9:$A$508)-ROW($A$9)+1,""),ROWS(A$9:A195)),,1))</f>
        <v/>
      </c>
      <c r="B195" s="389" t="str">
        <f t="array" ref="B195">IF(ROWS(B$9:B195)&gt;$U$5,"",INDEX(U$13:U$512,SMALL(IF(($AA$13:$AA$512=$AA$5),ROW($A$9:$A$508)-ROW($A$9)+1,""),ROWS(B$9:B195)),,1))</f>
        <v/>
      </c>
      <c r="C195" s="389" t="str">
        <f t="array" ref="C195">IF(ROWS(C$9:C195)&gt;$U$5,"",INDEX(V$13:V$512,SMALL(IF(($AA$13:$AA$512=$AA$5),ROW($A$9:$A$508)-ROW($A$9)+1,""),ROWS(C$9:C195)),,1))</f>
        <v/>
      </c>
      <c r="D195" s="309" t="str">
        <f t="array" ref="D195">IF(ROWS(D$9:D195)&gt;$U$5,"",INDEX(W$13:W$512,SMALL(IF(($AA$13:$AA$512=$AA$5),ROW($A$9:$A$508)-ROW($A$9)+1,""),ROWS(D$9:D195)),,1))</f>
        <v/>
      </c>
      <c r="E195" s="59" t="str">
        <f t="array" ref="E195">IF(ROWS(E$9:E195)&gt;$U$5,"",INDEX(X$13:X$512,SMALL(IF(($AA$13:$AA$512=$AA$5),ROW($A$9:$A$508)-ROW($A$9)+1,""),ROWS(E$9:E195)),,1))</f>
        <v/>
      </c>
      <c r="F195" s="59" t="str">
        <f t="array" ref="F195">IF(ROWS(F$9:F195)&gt;$U$5,"",INDEX(Y$13:Y$512,SMALL(IF(($AA$13:$AA$512=$AA$5),ROW($A$9:$A$508)-ROW($A$9)+1,""),ROWS(F$9:F195)),,1))</f>
        <v/>
      </c>
      <c r="G195" s="59" t="str">
        <f t="array" ref="G195">IF(ROWS(G$9:G195)&gt;$U$5,"",INDEX(AA$13:AA$512,SMALL(IF(($AA$13:$AA$512=$AA$5),ROW($A$9:$A$508)-ROW($A$9)+1,""),ROWS(G$9:G195)),,1))</f>
        <v/>
      </c>
      <c r="H195" s="59" t="str">
        <f t="array" ref="H195">IF(ROWS(H$9:H195)&gt;$U$5,"",INDEX(AC$13:AC$512,SMALL(IF(($AA$13:$AA$512=$AA$5),ROW($A$9:$A$508)-ROW($A$9)+1,""),ROWS(H$9:H195)),,1))</f>
        <v/>
      </c>
      <c r="I195" s="59" t="str">
        <f t="array" ref="I195">IF(ROWS(I$9:I195)&gt;$U$5,"",INDEX(AD$13:AD$512,SMALL(IF(($AA$13:$AA$512=$AA$5),ROW($A$9:$A$508)-ROW($A$9)+1,""),ROWS(I$9:I195)),,1))</f>
        <v/>
      </c>
      <c r="J195" s="105"/>
      <c r="K195" s="105"/>
      <c r="L195" s="105"/>
      <c r="M195" s="136"/>
      <c r="N195" s="44"/>
      <c r="O195" s="44"/>
      <c r="P195" s="44"/>
      <c r="Q195" s="44"/>
      <c r="R195" s="44"/>
      <c r="S195" s="44"/>
      <c r="T195" s="44">
        <f>Nut_StatusTool!A189</f>
        <v>183</v>
      </c>
      <c r="U195" s="44">
        <f>Nut_StatusTool!B189</f>
        <v>0</v>
      </c>
      <c r="V195" s="44">
        <f>Nut_StatusTool!C189</f>
        <v>0</v>
      </c>
      <c r="W195" s="44">
        <f>Nut_StatusTool!D189</f>
        <v>0</v>
      </c>
      <c r="X195" s="44">
        <f>Nut_StatusTool!F189</f>
        <v>0</v>
      </c>
      <c r="Y195" s="285" t="str">
        <f>Nut_StatusTool!K189</f>
        <v/>
      </c>
      <c r="Z195" s="44" t="str">
        <f>Nut_StatusTool!L189</f>
        <v/>
      </c>
      <c r="AA195" s="44" t="str">
        <f>Nut_StatusTool!M189</f>
        <v/>
      </c>
      <c r="AB195" s="44" t="str">
        <f>Nut_StatusTool!N189</f>
        <v/>
      </c>
      <c r="AC195" s="44">
        <f>Nut_StatusTool!I189</f>
        <v>0</v>
      </c>
      <c r="AD195" s="44">
        <f>Nut_StatusTool!J189</f>
        <v>0</v>
      </c>
    </row>
    <row r="196" spans="1:30" ht="20.100000000000001" customHeight="1">
      <c r="A196" s="59" t="str">
        <f t="array" ref="A196">IF(ROWS(A$9:A196)&gt;$U$5,"",INDEX(T$13:T$512,SMALL(IF(($AA$13:$AA$512=$AA$5),ROW($A$9:$A$508)-ROW($A$9)+1,""),ROWS(A$9:A196)),,1))</f>
        <v/>
      </c>
      <c r="B196" s="389" t="str">
        <f t="array" ref="B196">IF(ROWS(B$9:B196)&gt;$U$5,"",INDEX(U$13:U$512,SMALL(IF(($AA$13:$AA$512=$AA$5),ROW($A$9:$A$508)-ROW($A$9)+1,""),ROWS(B$9:B196)),,1))</f>
        <v/>
      </c>
      <c r="C196" s="389" t="str">
        <f t="array" ref="C196">IF(ROWS(C$9:C196)&gt;$U$5,"",INDEX(V$13:V$512,SMALL(IF(($AA$13:$AA$512=$AA$5),ROW($A$9:$A$508)-ROW($A$9)+1,""),ROWS(C$9:C196)),,1))</f>
        <v/>
      </c>
      <c r="D196" s="309" t="str">
        <f t="array" ref="D196">IF(ROWS(D$9:D196)&gt;$U$5,"",INDEX(W$13:W$512,SMALL(IF(($AA$13:$AA$512=$AA$5),ROW($A$9:$A$508)-ROW($A$9)+1,""),ROWS(D$9:D196)),,1))</f>
        <v/>
      </c>
      <c r="E196" s="59" t="str">
        <f t="array" ref="E196">IF(ROWS(E$9:E196)&gt;$U$5,"",INDEX(X$13:X$512,SMALL(IF(($AA$13:$AA$512=$AA$5),ROW($A$9:$A$508)-ROW($A$9)+1,""),ROWS(E$9:E196)),,1))</f>
        <v/>
      </c>
      <c r="F196" s="59" t="str">
        <f t="array" ref="F196">IF(ROWS(F$9:F196)&gt;$U$5,"",INDEX(Y$13:Y$512,SMALL(IF(($AA$13:$AA$512=$AA$5),ROW($A$9:$A$508)-ROW($A$9)+1,""),ROWS(F$9:F196)),,1))</f>
        <v/>
      </c>
      <c r="G196" s="59" t="str">
        <f t="array" ref="G196">IF(ROWS(G$9:G196)&gt;$U$5,"",INDEX(AA$13:AA$512,SMALL(IF(($AA$13:$AA$512=$AA$5),ROW($A$9:$A$508)-ROW($A$9)+1,""),ROWS(G$9:G196)),,1))</f>
        <v/>
      </c>
      <c r="H196" s="59" t="str">
        <f t="array" ref="H196">IF(ROWS(H$9:H196)&gt;$U$5,"",INDEX(AC$13:AC$512,SMALL(IF(($AA$13:$AA$512=$AA$5),ROW($A$9:$A$508)-ROW($A$9)+1,""),ROWS(H$9:H196)),,1))</f>
        <v/>
      </c>
      <c r="I196" s="59" t="str">
        <f t="array" ref="I196">IF(ROWS(I$9:I196)&gt;$U$5,"",INDEX(AD$13:AD$512,SMALL(IF(($AA$13:$AA$512=$AA$5),ROW($A$9:$A$508)-ROW($A$9)+1,""),ROWS(I$9:I196)),,1))</f>
        <v/>
      </c>
      <c r="J196" s="105"/>
      <c r="K196" s="105"/>
      <c r="L196" s="105"/>
      <c r="M196" s="136"/>
      <c r="N196" s="44"/>
      <c r="O196" s="44"/>
      <c r="P196" s="44"/>
      <c r="Q196" s="44"/>
      <c r="R196" s="44"/>
      <c r="S196" s="44"/>
      <c r="T196" s="44">
        <f>Nut_StatusTool!A190</f>
        <v>184</v>
      </c>
      <c r="U196" s="44">
        <f>Nut_StatusTool!B190</f>
        <v>0</v>
      </c>
      <c r="V196" s="44">
        <f>Nut_StatusTool!C190</f>
        <v>0</v>
      </c>
      <c r="W196" s="44">
        <f>Nut_StatusTool!D190</f>
        <v>0</v>
      </c>
      <c r="X196" s="44">
        <f>Nut_StatusTool!F190</f>
        <v>0</v>
      </c>
      <c r="Y196" s="285" t="str">
        <f>Nut_StatusTool!K190</f>
        <v/>
      </c>
      <c r="Z196" s="44" t="str">
        <f>Nut_StatusTool!L190</f>
        <v/>
      </c>
      <c r="AA196" s="44" t="str">
        <f>Nut_StatusTool!M190</f>
        <v/>
      </c>
      <c r="AB196" s="44" t="str">
        <f>Nut_StatusTool!N190</f>
        <v/>
      </c>
      <c r="AC196" s="44">
        <f>Nut_StatusTool!I190</f>
        <v>0</v>
      </c>
      <c r="AD196" s="44">
        <f>Nut_StatusTool!J190</f>
        <v>0</v>
      </c>
    </row>
    <row r="197" spans="1:30" ht="20.100000000000001" customHeight="1">
      <c r="A197" s="59" t="str">
        <f t="array" ref="A197">IF(ROWS(A$9:A197)&gt;$U$5,"",INDEX(T$13:T$512,SMALL(IF(($AA$13:$AA$512=$AA$5),ROW($A$9:$A$508)-ROW($A$9)+1,""),ROWS(A$9:A197)),,1))</f>
        <v/>
      </c>
      <c r="B197" s="389" t="str">
        <f t="array" ref="B197">IF(ROWS(B$9:B197)&gt;$U$5,"",INDEX(U$13:U$512,SMALL(IF(($AA$13:$AA$512=$AA$5),ROW($A$9:$A$508)-ROW($A$9)+1,""),ROWS(B$9:B197)),,1))</f>
        <v/>
      </c>
      <c r="C197" s="389" t="str">
        <f t="array" ref="C197">IF(ROWS(C$9:C197)&gt;$U$5,"",INDEX(V$13:V$512,SMALL(IF(($AA$13:$AA$512=$AA$5),ROW($A$9:$A$508)-ROW($A$9)+1,""),ROWS(C$9:C197)),,1))</f>
        <v/>
      </c>
      <c r="D197" s="309" t="str">
        <f t="array" ref="D197">IF(ROWS(D$9:D197)&gt;$U$5,"",INDEX(W$13:W$512,SMALL(IF(($AA$13:$AA$512=$AA$5),ROW($A$9:$A$508)-ROW($A$9)+1,""),ROWS(D$9:D197)),,1))</f>
        <v/>
      </c>
      <c r="E197" s="59" t="str">
        <f t="array" ref="E197">IF(ROWS(E$9:E197)&gt;$U$5,"",INDEX(X$13:X$512,SMALL(IF(($AA$13:$AA$512=$AA$5),ROW($A$9:$A$508)-ROW($A$9)+1,""),ROWS(E$9:E197)),,1))</f>
        <v/>
      </c>
      <c r="F197" s="59" t="str">
        <f t="array" ref="F197">IF(ROWS(F$9:F197)&gt;$U$5,"",INDEX(Y$13:Y$512,SMALL(IF(($AA$13:$AA$512=$AA$5),ROW($A$9:$A$508)-ROW($A$9)+1,""),ROWS(F$9:F197)),,1))</f>
        <v/>
      </c>
      <c r="G197" s="59" t="str">
        <f t="array" ref="G197">IF(ROWS(G$9:G197)&gt;$U$5,"",INDEX(AA$13:AA$512,SMALL(IF(($AA$13:$AA$512=$AA$5),ROW($A$9:$A$508)-ROW($A$9)+1,""),ROWS(G$9:G197)),,1))</f>
        <v/>
      </c>
      <c r="H197" s="59" t="str">
        <f t="array" ref="H197">IF(ROWS(H$9:H197)&gt;$U$5,"",INDEX(AC$13:AC$512,SMALL(IF(($AA$13:$AA$512=$AA$5),ROW($A$9:$A$508)-ROW($A$9)+1,""),ROWS(H$9:H197)),,1))</f>
        <v/>
      </c>
      <c r="I197" s="59" t="str">
        <f t="array" ref="I197">IF(ROWS(I$9:I197)&gt;$U$5,"",INDEX(AD$13:AD$512,SMALL(IF(($AA$13:$AA$512=$AA$5),ROW($A$9:$A$508)-ROW($A$9)+1,""),ROWS(I$9:I197)),,1))</f>
        <v/>
      </c>
      <c r="J197" s="105"/>
      <c r="K197" s="105"/>
      <c r="L197" s="105"/>
      <c r="M197" s="136"/>
      <c r="N197" s="44"/>
      <c r="O197" s="44"/>
      <c r="P197" s="44"/>
      <c r="Q197" s="44"/>
      <c r="R197" s="44"/>
      <c r="S197" s="44"/>
      <c r="T197" s="44">
        <f>Nut_StatusTool!A191</f>
        <v>185</v>
      </c>
      <c r="U197" s="44">
        <f>Nut_StatusTool!B191</f>
        <v>0</v>
      </c>
      <c r="V197" s="44">
        <f>Nut_StatusTool!C191</f>
        <v>0</v>
      </c>
      <c r="W197" s="44">
        <f>Nut_StatusTool!D191</f>
        <v>0</v>
      </c>
      <c r="X197" s="44">
        <f>Nut_StatusTool!F191</f>
        <v>0</v>
      </c>
      <c r="Y197" s="285" t="str">
        <f>Nut_StatusTool!K191</f>
        <v/>
      </c>
      <c r="Z197" s="44" t="str">
        <f>Nut_StatusTool!L191</f>
        <v/>
      </c>
      <c r="AA197" s="44" t="str">
        <f>Nut_StatusTool!M191</f>
        <v/>
      </c>
      <c r="AB197" s="44" t="str">
        <f>Nut_StatusTool!N191</f>
        <v/>
      </c>
      <c r="AC197" s="44">
        <f>Nut_StatusTool!I191</f>
        <v>0</v>
      </c>
      <c r="AD197" s="44">
        <f>Nut_StatusTool!J191</f>
        <v>0</v>
      </c>
    </row>
    <row r="198" spans="1:30" ht="20.100000000000001" customHeight="1">
      <c r="A198" s="59" t="str">
        <f t="array" ref="A198">IF(ROWS(A$9:A198)&gt;$U$5,"",INDEX(T$13:T$512,SMALL(IF(($AA$13:$AA$512=$AA$5),ROW($A$9:$A$508)-ROW($A$9)+1,""),ROWS(A$9:A198)),,1))</f>
        <v/>
      </c>
      <c r="B198" s="389" t="str">
        <f t="array" ref="B198">IF(ROWS(B$9:B198)&gt;$U$5,"",INDEX(U$13:U$512,SMALL(IF(($AA$13:$AA$512=$AA$5),ROW($A$9:$A$508)-ROW($A$9)+1,""),ROWS(B$9:B198)),,1))</f>
        <v/>
      </c>
      <c r="C198" s="389" t="str">
        <f t="array" ref="C198">IF(ROWS(C$9:C198)&gt;$U$5,"",INDEX(V$13:V$512,SMALL(IF(($AA$13:$AA$512=$AA$5),ROW($A$9:$A$508)-ROW($A$9)+1,""),ROWS(C$9:C198)),,1))</f>
        <v/>
      </c>
      <c r="D198" s="309" t="str">
        <f t="array" ref="D198">IF(ROWS(D$9:D198)&gt;$U$5,"",INDEX(W$13:W$512,SMALL(IF(($AA$13:$AA$512=$AA$5),ROW($A$9:$A$508)-ROW($A$9)+1,""),ROWS(D$9:D198)),,1))</f>
        <v/>
      </c>
      <c r="E198" s="59" t="str">
        <f t="array" ref="E198">IF(ROWS(E$9:E198)&gt;$U$5,"",INDEX(X$13:X$512,SMALL(IF(($AA$13:$AA$512=$AA$5),ROW($A$9:$A$508)-ROW($A$9)+1,""),ROWS(E$9:E198)),,1))</f>
        <v/>
      </c>
      <c r="F198" s="59" t="str">
        <f t="array" ref="F198">IF(ROWS(F$9:F198)&gt;$U$5,"",INDEX(Y$13:Y$512,SMALL(IF(($AA$13:$AA$512=$AA$5),ROW($A$9:$A$508)-ROW($A$9)+1,""),ROWS(F$9:F198)),,1))</f>
        <v/>
      </c>
      <c r="G198" s="59" t="str">
        <f t="array" ref="G198">IF(ROWS(G$9:G198)&gt;$U$5,"",INDEX(AA$13:AA$512,SMALL(IF(($AA$13:$AA$512=$AA$5),ROW($A$9:$A$508)-ROW($A$9)+1,""),ROWS(G$9:G198)),,1))</f>
        <v/>
      </c>
      <c r="H198" s="59" t="str">
        <f t="array" ref="H198">IF(ROWS(H$9:H198)&gt;$U$5,"",INDEX(AC$13:AC$512,SMALL(IF(($AA$13:$AA$512=$AA$5),ROW($A$9:$A$508)-ROW($A$9)+1,""),ROWS(H$9:H198)),,1))</f>
        <v/>
      </c>
      <c r="I198" s="59" t="str">
        <f t="array" ref="I198">IF(ROWS(I$9:I198)&gt;$U$5,"",INDEX(AD$13:AD$512,SMALL(IF(($AA$13:$AA$512=$AA$5),ROW($A$9:$A$508)-ROW($A$9)+1,""),ROWS(I$9:I198)),,1))</f>
        <v/>
      </c>
      <c r="J198" s="105"/>
      <c r="K198" s="105"/>
      <c r="L198" s="105"/>
      <c r="M198" s="136"/>
      <c r="N198" s="44"/>
      <c r="O198" s="44"/>
      <c r="P198" s="44"/>
      <c r="Q198" s="44"/>
      <c r="R198" s="44"/>
      <c r="S198" s="44"/>
      <c r="T198" s="44">
        <f>Nut_StatusTool!A192</f>
        <v>186</v>
      </c>
      <c r="U198" s="44">
        <f>Nut_StatusTool!B192</f>
        <v>0</v>
      </c>
      <c r="V198" s="44">
        <f>Nut_StatusTool!C192</f>
        <v>0</v>
      </c>
      <c r="W198" s="44">
        <f>Nut_StatusTool!D192</f>
        <v>0</v>
      </c>
      <c r="X198" s="44">
        <f>Nut_StatusTool!F192</f>
        <v>0</v>
      </c>
      <c r="Y198" s="285" t="str">
        <f>Nut_StatusTool!K192</f>
        <v/>
      </c>
      <c r="Z198" s="44" t="str">
        <f>Nut_StatusTool!L192</f>
        <v/>
      </c>
      <c r="AA198" s="44" t="str">
        <f>Nut_StatusTool!M192</f>
        <v/>
      </c>
      <c r="AB198" s="44" t="str">
        <f>Nut_StatusTool!N192</f>
        <v/>
      </c>
      <c r="AC198" s="44">
        <f>Nut_StatusTool!I192</f>
        <v>0</v>
      </c>
      <c r="AD198" s="44">
        <f>Nut_StatusTool!J192</f>
        <v>0</v>
      </c>
    </row>
    <row r="199" spans="1:30" ht="20.100000000000001" customHeight="1">
      <c r="A199" s="59" t="str">
        <f t="array" ref="A199">IF(ROWS(A$9:A199)&gt;$U$5,"",INDEX(T$13:T$512,SMALL(IF(($AA$13:$AA$512=$AA$5),ROW($A$9:$A$508)-ROW($A$9)+1,""),ROWS(A$9:A199)),,1))</f>
        <v/>
      </c>
      <c r="B199" s="389" t="str">
        <f t="array" ref="B199">IF(ROWS(B$9:B199)&gt;$U$5,"",INDEX(U$13:U$512,SMALL(IF(($AA$13:$AA$512=$AA$5),ROW($A$9:$A$508)-ROW($A$9)+1,""),ROWS(B$9:B199)),,1))</f>
        <v/>
      </c>
      <c r="C199" s="389" t="str">
        <f t="array" ref="C199">IF(ROWS(C$9:C199)&gt;$U$5,"",INDEX(V$13:V$512,SMALL(IF(($AA$13:$AA$512=$AA$5),ROW($A$9:$A$508)-ROW($A$9)+1,""),ROWS(C$9:C199)),,1))</f>
        <v/>
      </c>
      <c r="D199" s="309" t="str">
        <f t="array" ref="D199">IF(ROWS(D$9:D199)&gt;$U$5,"",INDEX(W$13:W$512,SMALL(IF(($AA$13:$AA$512=$AA$5),ROW($A$9:$A$508)-ROW($A$9)+1,""),ROWS(D$9:D199)),,1))</f>
        <v/>
      </c>
      <c r="E199" s="59" t="str">
        <f t="array" ref="E199">IF(ROWS(E$9:E199)&gt;$U$5,"",INDEX(X$13:X$512,SMALL(IF(($AA$13:$AA$512=$AA$5),ROW($A$9:$A$508)-ROW($A$9)+1,""),ROWS(E$9:E199)),,1))</f>
        <v/>
      </c>
      <c r="F199" s="59" t="str">
        <f t="array" ref="F199">IF(ROWS(F$9:F199)&gt;$U$5,"",INDEX(Y$13:Y$512,SMALL(IF(($AA$13:$AA$512=$AA$5),ROW($A$9:$A$508)-ROW($A$9)+1,""),ROWS(F$9:F199)),,1))</f>
        <v/>
      </c>
      <c r="G199" s="59" t="str">
        <f t="array" ref="G199">IF(ROWS(G$9:G199)&gt;$U$5,"",INDEX(AA$13:AA$512,SMALL(IF(($AA$13:$AA$512=$AA$5),ROW($A$9:$A$508)-ROW($A$9)+1,""),ROWS(G$9:G199)),,1))</f>
        <v/>
      </c>
      <c r="H199" s="59" t="str">
        <f t="array" ref="H199">IF(ROWS(H$9:H199)&gt;$U$5,"",INDEX(AC$13:AC$512,SMALL(IF(($AA$13:$AA$512=$AA$5),ROW($A$9:$A$508)-ROW($A$9)+1,""),ROWS(H$9:H199)),,1))</f>
        <v/>
      </c>
      <c r="I199" s="59" t="str">
        <f t="array" ref="I199">IF(ROWS(I$9:I199)&gt;$U$5,"",INDEX(AD$13:AD$512,SMALL(IF(($AA$13:$AA$512=$AA$5),ROW($A$9:$A$508)-ROW($A$9)+1,""),ROWS(I$9:I199)),,1))</f>
        <v/>
      </c>
      <c r="J199" s="105"/>
      <c r="K199" s="105"/>
      <c r="L199" s="105"/>
      <c r="M199" s="136"/>
      <c r="N199" s="44"/>
      <c r="O199" s="44"/>
      <c r="P199" s="44"/>
      <c r="Q199" s="44"/>
      <c r="R199" s="44"/>
      <c r="S199" s="44"/>
      <c r="T199" s="44">
        <f>Nut_StatusTool!A193</f>
        <v>187</v>
      </c>
      <c r="U199" s="44">
        <f>Nut_StatusTool!B193</f>
        <v>0</v>
      </c>
      <c r="V199" s="44">
        <f>Nut_StatusTool!C193</f>
        <v>0</v>
      </c>
      <c r="W199" s="44">
        <f>Nut_StatusTool!D193</f>
        <v>0</v>
      </c>
      <c r="X199" s="44">
        <f>Nut_StatusTool!F193</f>
        <v>0</v>
      </c>
      <c r="Y199" s="285" t="str">
        <f>Nut_StatusTool!K193</f>
        <v/>
      </c>
      <c r="Z199" s="44" t="str">
        <f>Nut_StatusTool!L193</f>
        <v/>
      </c>
      <c r="AA199" s="44" t="str">
        <f>Nut_StatusTool!M193</f>
        <v/>
      </c>
      <c r="AB199" s="44" t="str">
        <f>Nut_StatusTool!N193</f>
        <v/>
      </c>
      <c r="AC199" s="44">
        <f>Nut_StatusTool!I193</f>
        <v>0</v>
      </c>
      <c r="AD199" s="44">
        <f>Nut_StatusTool!J193</f>
        <v>0</v>
      </c>
    </row>
    <row r="200" spans="1:30" ht="20.100000000000001" customHeight="1">
      <c r="A200" s="59" t="str">
        <f t="array" ref="A200">IF(ROWS(A$9:A200)&gt;$U$5,"",INDEX(T$13:T$512,SMALL(IF(($AA$13:$AA$512=$AA$5),ROW($A$9:$A$508)-ROW($A$9)+1,""),ROWS(A$9:A200)),,1))</f>
        <v/>
      </c>
      <c r="B200" s="389" t="str">
        <f t="array" ref="B200">IF(ROWS(B$9:B200)&gt;$U$5,"",INDEX(U$13:U$512,SMALL(IF(($AA$13:$AA$512=$AA$5),ROW($A$9:$A$508)-ROW($A$9)+1,""),ROWS(B$9:B200)),,1))</f>
        <v/>
      </c>
      <c r="C200" s="389" t="str">
        <f t="array" ref="C200">IF(ROWS(C$9:C200)&gt;$U$5,"",INDEX(V$13:V$512,SMALL(IF(($AA$13:$AA$512=$AA$5),ROW($A$9:$A$508)-ROW($A$9)+1,""),ROWS(C$9:C200)),,1))</f>
        <v/>
      </c>
      <c r="D200" s="309" t="str">
        <f t="array" ref="D200">IF(ROWS(D$9:D200)&gt;$U$5,"",INDEX(W$13:W$512,SMALL(IF(($AA$13:$AA$512=$AA$5),ROW($A$9:$A$508)-ROW($A$9)+1,""),ROWS(D$9:D200)),,1))</f>
        <v/>
      </c>
      <c r="E200" s="59" t="str">
        <f t="array" ref="E200">IF(ROWS(E$9:E200)&gt;$U$5,"",INDEX(X$13:X$512,SMALL(IF(($AA$13:$AA$512=$AA$5),ROW($A$9:$A$508)-ROW($A$9)+1,""),ROWS(E$9:E200)),,1))</f>
        <v/>
      </c>
      <c r="F200" s="59" t="str">
        <f t="array" ref="F200">IF(ROWS(F$9:F200)&gt;$U$5,"",INDEX(Y$13:Y$512,SMALL(IF(($AA$13:$AA$512=$AA$5),ROW($A$9:$A$508)-ROW($A$9)+1,""),ROWS(F$9:F200)),,1))</f>
        <v/>
      </c>
      <c r="G200" s="59" t="str">
        <f t="array" ref="G200">IF(ROWS(G$9:G200)&gt;$U$5,"",INDEX(AA$13:AA$512,SMALL(IF(($AA$13:$AA$512=$AA$5),ROW($A$9:$A$508)-ROW($A$9)+1,""),ROWS(G$9:G200)),,1))</f>
        <v/>
      </c>
      <c r="H200" s="59" t="str">
        <f t="array" ref="H200">IF(ROWS(H$9:H200)&gt;$U$5,"",INDEX(AC$13:AC$512,SMALL(IF(($AA$13:$AA$512=$AA$5),ROW($A$9:$A$508)-ROW($A$9)+1,""),ROWS(H$9:H200)),,1))</f>
        <v/>
      </c>
      <c r="I200" s="59" t="str">
        <f t="array" ref="I200">IF(ROWS(I$9:I200)&gt;$U$5,"",INDEX(AD$13:AD$512,SMALL(IF(($AA$13:$AA$512=$AA$5),ROW($A$9:$A$508)-ROW($A$9)+1,""),ROWS(I$9:I200)),,1))</f>
        <v/>
      </c>
      <c r="J200" s="105"/>
      <c r="K200" s="105"/>
      <c r="L200" s="105"/>
      <c r="M200" s="136"/>
      <c r="N200" s="44"/>
      <c r="O200" s="44"/>
      <c r="P200" s="44"/>
      <c r="Q200" s="44"/>
      <c r="R200" s="44"/>
      <c r="S200" s="44"/>
      <c r="T200" s="44">
        <f>Nut_StatusTool!A194</f>
        <v>188</v>
      </c>
      <c r="U200" s="44">
        <f>Nut_StatusTool!B194</f>
        <v>0</v>
      </c>
      <c r="V200" s="44">
        <f>Nut_StatusTool!C194</f>
        <v>0</v>
      </c>
      <c r="W200" s="44">
        <f>Nut_StatusTool!D194</f>
        <v>0</v>
      </c>
      <c r="X200" s="44">
        <f>Nut_StatusTool!F194</f>
        <v>0</v>
      </c>
      <c r="Y200" s="285" t="str">
        <f>Nut_StatusTool!K194</f>
        <v/>
      </c>
      <c r="Z200" s="44" t="str">
        <f>Nut_StatusTool!L194</f>
        <v/>
      </c>
      <c r="AA200" s="44" t="str">
        <f>Nut_StatusTool!M194</f>
        <v/>
      </c>
      <c r="AB200" s="44" t="str">
        <f>Nut_StatusTool!N194</f>
        <v/>
      </c>
      <c r="AC200" s="44">
        <f>Nut_StatusTool!I194</f>
        <v>0</v>
      </c>
      <c r="AD200" s="44">
        <f>Nut_StatusTool!J194</f>
        <v>0</v>
      </c>
    </row>
    <row r="201" spans="1:30" ht="20.100000000000001" customHeight="1">
      <c r="A201" s="59" t="str">
        <f t="array" ref="A201">IF(ROWS(A$9:A201)&gt;$U$5,"",INDEX(T$13:T$512,SMALL(IF(($AA$13:$AA$512=$AA$5),ROW($A$9:$A$508)-ROW($A$9)+1,""),ROWS(A$9:A201)),,1))</f>
        <v/>
      </c>
      <c r="B201" s="389" t="str">
        <f t="array" ref="B201">IF(ROWS(B$9:B201)&gt;$U$5,"",INDEX(U$13:U$512,SMALL(IF(($AA$13:$AA$512=$AA$5),ROW($A$9:$A$508)-ROW($A$9)+1,""),ROWS(B$9:B201)),,1))</f>
        <v/>
      </c>
      <c r="C201" s="389" t="str">
        <f t="array" ref="C201">IF(ROWS(C$9:C201)&gt;$U$5,"",INDEX(V$13:V$512,SMALL(IF(($AA$13:$AA$512=$AA$5),ROW($A$9:$A$508)-ROW($A$9)+1,""),ROWS(C$9:C201)),,1))</f>
        <v/>
      </c>
      <c r="D201" s="309" t="str">
        <f t="array" ref="D201">IF(ROWS(D$9:D201)&gt;$U$5,"",INDEX(W$13:W$512,SMALL(IF(($AA$13:$AA$512=$AA$5),ROW($A$9:$A$508)-ROW($A$9)+1,""),ROWS(D$9:D201)),,1))</f>
        <v/>
      </c>
      <c r="E201" s="59" t="str">
        <f t="array" ref="E201">IF(ROWS(E$9:E201)&gt;$U$5,"",INDEX(X$13:X$512,SMALL(IF(($AA$13:$AA$512=$AA$5),ROW($A$9:$A$508)-ROW($A$9)+1,""),ROWS(E$9:E201)),,1))</f>
        <v/>
      </c>
      <c r="F201" s="59" t="str">
        <f t="array" ref="F201">IF(ROWS(F$9:F201)&gt;$U$5,"",INDEX(Y$13:Y$512,SMALL(IF(($AA$13:$AA$512=$AA$5),ROW($A$9:$A$508)-ROW($A$9)+1,""),ROWS(F$9:F201)),,1))</f>
        <v/>
      </c>
      <c r="G201" s="59" t="str">
        <f t="array" ref="G201">IF(ROWS(G$9:G201)&gt;$U$5,"",INDEX(AA$13:AA$512,SMALL(IF(($AA$13:$AA$512=$AA$5),ROW($A$9:$A$508)-ROW($A$9)+1,""),ROWS(G$9:G201)),,1))</f>
        <v/>
      </c>
      <c r="H201" s="59" t="str">
        <f t="array" ref="H201">IF(ROWS(H$9:H201)&gt;$U$5,"",INDEX(AC$13:AC$512,SMALL(IF(($AA$13:$AA$512=$AA$5),ROW($A$9:$A$508)-ROW($A$9)+1,""),ROWS(H$9:H201)),,1))</f>
        <v/>
      </c>
      <c r="I201" s="59" t="str">
        <f t="array" ref="I201">IF(ROWS(I$9:I201)&gt;$U$5,"",INDEX(AD$13:AD$512,SMALL(IF(($AA$13:$AA$512=$AA$5),ROW($A$9:$A$508)-ROW($A$9)+1,""),ROWS(I$9:I201)),,1))</f>
        <v/>
      </c>
      <c r="J201" s="105"/>
      <c r="K201" s="105"/>
      <c r="L201" s="105"/>
      <c r="M201" s="136"/>
      <c r="N201" s="44"/>
      <c r="O201" s="44"/>
      <c r="P201" s="44"/>
      <c r="Q201" s="44"/>
      <c r="R201" s="44"/>
      <c r="S201" s="44"/>
      <c r="T201" s="44">
        <f>Nut_StatusTool!A195</f>
        <v>189</v>
      </c>
      <c r="U201" s="44">
        <f>Nut_StatusTool!B195</f>
        <v>0</v>
      </c>
      <c r="V201" s="44">
        <f>Nut_StatusTool!C195</f>
        <v>0</v>
      </c>
      <c r="W201" s="44">
        <f>Nut_StatusTool!D195</f>
        <v>0</v>
      </c>
      <c r="X201" s="44">
        <f>Nut_StatusTool!F195</f>
        <v>0</v>
      </c>
      <c r="Y201" s="285" t="str">
        <f>Nut_StatusTool!K195</f>
        <v/>
      </c>
      <c r="Z201" s="44" t="str">
        <f>Nut_StatusTool!L195</f>
        <v/>
      </c>
      <c r="AA201" s="44" t="str">
        <f>Nut_StatusTool!M195</f>
        <v/>
      </c>
      <c r="AB201" s="44" t="str">
        <f>Nut_StatusTool!N195</f>
        <v/>
      </c>
      <c r="AC201" s="44">
        <f>Nut_StatusTool!I195</f>
        <v>0</v>
      </c>
      <c r="AD201" s="44">
        <f>Nut_StatusTool!J195</f>
        <v>0</v>
      </c>
    </row>
    <row r="202" spans="1:30" ht="20.100000000000001" customHeight="1">
      <c r="A202" s="59" t="str">
        <f t="array" ref="A202">IF(ROWS(A$9:A202)&gt;$U$5,"",INDEX(T$13:T$512,SMALL(IF(($AA$13:$AA$512=$AA$5),ROW($A$9:$A$508)-ROW($A$9)+1,""),ROWS(A$9:A202)),,1))</f>
        <v/>
      </c>
      <c r="B202" s="389" t="str">
        <f t="array" ref="B202">IF(ROWS(B$9:B202)&gt;$U$5,"",INDEX(U$13:U$512,SMALL(IF(($AA$13:$AA$512=$AA$5),ROW($A$9:$A$508)-ROW($A$9)+1,""),ROWS(B$9:B202)),,1))</f>
        <v/>
      </c>
      <c r="C202" s="389" t="str">
        <f t="array" ref="C202">IF(ROWS(C$9:C202)&gt;$U$5,"",INDEX(V$13:V$512,SMALL(IF(($AA$13:$AA$512=$AA$5),ROW($A$9:$A$508)-ROW($A$9)+1,""),ROWS(C$9:C202)),,1))</f>
        <v/>
      </c>
      <c r="D202" s="309" t="str">
        <f t="array" ref="D202">IF(ROWS(D$9:D202)&gt;$U$5,"",INDEX(W$13:W$512,SMALL(IF(($AA$13:$AA$512=$AA$5),ROW($A$9:$A$508)-ROW($A$9)+1,""),ROWS(D$9:D202)),,1))</f>
        <v/>
      </c>
      <c r="E202" s="59" t="str">
        <f t="array" ref="E202">IF(ROWS(E$9:E202)&gt;$U$5,"",INDEX(X$13:X$512,SMALL(IF(($AA$13:$AA$512=$AA$5),ROW($A$9:$A$508)-ROW($A$9)+1,""),ROWS(E$9:E202)),,1))</f>
        <v/>
      </c>
      <c r="F202" s="59" t="str">
        <f t="array" ref="F202">IF(ROWS(F$9:F202)&gt;$U$5,"",INDEX(Y$13:Y$512,SMALL(IF(($AA$13:$AA$512=$AA$5),ROW($A$9:$A$508)-ROW($A$9)+1,""),ROWS(F$9:F202)),,1))</f>
        <v/>
      </c>
      <c r="G202" s="59" t="str">
        <f t="array" ref="G202">IF(ROWS(G$9:G202)&gt;$U$5,"",INDEX(AA$13:AA$512,SMALL(IF(($AA$13:$AA$512=$AA$5),ROW($A$9:$A$508)-ROW($A$9)+1,""),ROWS(G$9:G202)),,1))</f>
        <v/>
      </c>
      <c r="H202" s="59" t="str">
        <f t="array" ref="H202">IF(ROWS(H$9:H202)&gt;$U$5,"",INDEX(AC$13:AC$512,SMALL(IF(($AA$13:$AA$512=$AA$5),ROW($A$9:$A$508)-ROW($A$9)+1,""),ROWS(H$9:H202)),,1))</f>
        <v/>
      </c>
      <c r="I202" s="59" t="str">
        <f t="array" ref="I202">IF(ROWS(I$9:I202)&gt;$U$5,"",INDEX(AD$13:AD$512,SMALL(IF(($AA$13:$AA$512=$AA$5),ROW($A$9:$A$508)-ROW($A$9)+1,""),ROWS(I$9:I202)),,1))</f>
        <v/>
      </c>
      <c r="J202" s="105"/>
      <c r="K202" s="105"/>
      <c r="L202" s="105"/>
      <c r="M202" s="136"/>
      <c r="N202" s="44"/>
      <c r="O202" s="44"/>
      <c r="P202" s="44"/>
      <c r="Q202" s="44"/>
      <c r="R202" s="44"/>
      <c r="S202" s="44"/>
      <c r="T202" s="44">
        <f>Nut_StatusTool!A196</f>
        <v>190</v>
      </c>
      <c r="U202" s="44">
        <f>Nut_StatusTool!B196</f>
        <v>0</v>
      </c>
      <c r="V202" s="44">
        <f>Nut_StatusTool!C196</f>
        <v>0</v>
      </c>
      <c r="W202" s="44">
        <f>Nut_StatusTool!D196</f>
        <v>0</v>
      </c>
      <c r="X202" s="44">
        <f>Nut_StatusTool!F196</f>
        <v>0</v>
      </c>
      <c r="Y202" s="285" t="str">
        <f>Nut_StatusTool!K196</f>
        <v/>
      </c>
      <c r="Z202" s="44" t="str">
        <f>Nut_StatusTool!L196</f>
        <v/>
      </c>
      <c r="AA202" s="44" t="str">
        <f>Nut_StatusTool!M196</f>
        <v/>
      </c>
      <c r="AB202" s="44" t="str">
        <f>Nut_StatusTool!N196</f>
        <v/>
      </c>
      <c r="AC202" s="44">
        <f>Nut_StatusTool!I196</f>
        <v>0</v>
      </c>
      <c r="AD202" s="44">
        <f>Nut_StatusTool!J196</f>
        <v>0</v>
      </c>
    </row>
    <row r="203" spans="1:30" ht="20.100000000000001" customHeight="1">
      <c r="A203" s="59" t="str">
        <f t="array" ref="A203">IF(ROWS(A$9:A203)&gt;$U$5,"",INDEX(T$13:T$512,SMALL(IF(($AA$13:$AA$512=$AA$5),ROW($A$9:$A$508)-ROW($A$9)+1,""),ROWS(A$9:A203)),,1))</f>
        <v/>
      </c>
      <c r="B203" s="389" t="str">
        <f t="array" ref="B203">IF(ROWS(B$9:B203)&gt;$U$5,"",INDEX(U$13:U$512,SMALL(IF(($AA$13:$AA$512=$AA$5),ROW($A$9:$A$508)-ROW($A$9)+1,""),ROWS(B$9:B203)),,1))</f>
        <v/>
      </c>
      <c r="C203" s="389" t="str">
        <f t="array" ref="C203">IF(ROWS(C$9:C203)&gt;$U$5,"",INDEX(V$13:V$512,SMALL(IF(($AA$13:$AA$512=$AA$5),ROW($A$9:$A$508)-ROW($A$9)+1,""),ROWS(C$9:C203)),,1))</f>
        <v/>
      </c>
      <c r="D203" s="309" t="str">
        <f t="array" ref="D203">IF(ROWS(D$9:D203)&gt;$U$5,"",INDEX(W$13:W$512,SMALL(IF(($AA$13:$AA$512=$AA$5),ROW($A$9:$A$508)-ROW($A$9)+1,""),ROWS(D$9:D203)),,1))</f>
        <v/>
      </c>
      <c r="E203" s="59" t="str">
        <f t="array" ref="E203">IF(ROWS(E$9:E203)&gt;$U$5,"",INDEX(X$13:X$512,SMALL(IF(($AA$13:$AA$512=$AA$5),ROW($A$9:$A$508)-ROW($A$9)+1,""),ROWS(E$9:E203)),,1))</f>
        <v/>
      </c>
      <c r="F203" s="59" t="str">
        <f t="array" ref="F203">IF(ROWS(F$9:F203)&gt;$U$5,"",INDEX(Y$13:Y$512,SMALL(IF(($AA$13:$AA$512=$AA$5),ROW($A$9:$A$508)-ROW($A$9)+1,""),ROWS(F$9:F203)),,1))</f>
        <v/>
      </c>
      <c r="G203" s="59" t="str">
        <f t="array" ref="G203">IF(ROWS(G$9:G203)&gt;$U$5,"",INDEX(AA$13:AA$512,SMALL(IF(($AA$13:$AA$512=$AA$5),ROW($A$9:$A$508)-ROW($A$9)+1,""),ROWS(G$9:G203)),,1))</f>
        <v/>
      </c>
      <c r="H203" s="59" t="str">
        <f t="array" ref="H203">IF(ROWS(H$9:H203)&gt;$U$5,"",INDEX(AC$13:AC$512,SMALL(IF(($AA$13:$AA$512=$AA$5),ROW($A$9:$A$508)-ROW($A$9)+1,""),ROWS(H$9:H203)),,1))</f>
        <v/>
      </c>
      <c r="I203" s="59" t="str">
        <f t="array" ref="I203">IF(ROWS(I$9:I203)&gt;$U$5,"",INDEX(AD$13:AD$512,SMALL(IF(($AA$13:$AA$512=$AA$5),ROW($A$9:$A$508)-ROW($A$9)+1,""),ROWS(I$9:I203)),,1))</f>
        <v/>
      </c>
      <c r="J203" s="105"/>
      <c r="K203" s="105"/>
      <c r="L203" s="105"/>
      <c r="M203" s="136"/>
      <c r="N203" s="44"/>
      <c r="O203" s="44"/>
      <c r="P203" s="44"/>
      <c r="Q203" s="44"/>
      <c r="R203" s="44"/>
      <c r="S203" s="44"/>
      <c r="T203" s="44">
        <f>Nut_StatusTool!A197</f>
        <v>191</v>
      </c>
      <c r="U203" s="44">
        <f>Nut_StatusTool!B197</f>
        <v>0</v>
      </c>
      <c r="V203" s="44">
        <f>Nut_StatusTool!C197</f>
        <v>0</v>
      </c>
      <c r="W203" s="44">
        <f>Nut_StatusTool!D197</f>
        <v>0</v>
      </c>
      <c r="X203" s="44">
        <f>Nut_StatusTool!F197</f>
        <v>0</v>
      </c>
      <c r="Y203" s="285" t="str">
        <f>Nut_StatusTool!K197</f>
        <v/>
      </c>
      <c r="Z203" s="44" t="str">
        <f>Nut_StatusTool!L197</f>
        <v/>
      </c>
      <c r="AA203" s="44" t="str">
        <f>Nut_StatusTool!M197</f>
        <v/>
      </c>
      <c r="AB203" s="44" t="str">
        <f>Nut_StatusTool!N197</f>
        <v/>
      </c>
      <c r="AC203" s="44">
        <f>Nut_StatusTool!I197</f>
        <v>0</v>
      </c>
      <c r="AD203" s="44">
        <f>Nut_StatusTool!J197</f>
        <v>0</v>
      </c>
    </row>
    <row r="204" spans="1:30" ht="20.100000000000001" customHeight="1">
      <c r="A204" s="59" t="str">
        <f t="array" ref="A204">IF(ROWS(A$9:A204)&gt;$U$5,"",INDEX(T$13:T$512,SMALL(IF(($AA$13:$AA$512=$AA$5),ROW($A$9:$A$508)-ROW($A$9)+1,""),ROWS(A$9:A204)),,1))</f>
        <v/>
      </c>
      <c r="B204" s="389" t="str">
        <f t="array" ref="B204">IF(ROWS(B$9:B204)&gt;$U$5,"",INDEX(U$13:U$512,SMALL(IF(($AA$13:$AA$512=$AA$5),ROW($A$9:$A$508)-ROW($A$9)+1,""),ROWS(B$9:B204)),,1))</f>
        <v/>
      </c>
      <c r="C204" s="389" t="str">
        <f t="array" ref="C204">IF(ROWS(C$9:C204)&gt;$U$5,"",INDEX(V$13:V$512,SMALL(IF(($AA$13:$AA$512=$AA$5),ROW($A$9:$A$508)-ROW($A$9)+1,""),ROWS(C$9:C204)),,1))</f>
        <v/>
      </c>
      <c r="D204" s="309" t="str">
        <f t="array" ref="D204">IF(ROWS(D$9:D204)&gt;$U$5,"",INDEX(W$13:W$512,SMALL(IF(($AA$13:$AA$512=$AA$5),ROW($A$9:$A$508)-ROW($A$9)+1,""),ROWS(D$9:D204)),,1))</f>
        <v/>
      </c>
      <c r="E204" s="59" t="str">
        <f t="array" ref="E204">IF(ROWS(E$9:E204)&gt;$U$5,"",INDEX(X$13:X$512,SMALL(IF(($AA$13:$AA$512=$AA$5),ROW($A$9:$A$508)-ROW($A$9)+1,""),ROWS(E$9:E204)),,1))</f>
        <v/>
      </c>
      <c r="F204" s="59" t="str">
        <f t="array" ref="F204">IF(ROWS(F$9:F204)&gt;$U$5,"",INDEX(Y$13:Y$512,SMALL(IF(($AA$13:$AA$512=$AA$5),ROW($A$9:$A$508)-ROW($A$9)+1,""),ROWS(F$9:F204)),,1))</f>
        <v/>
      </c>
      <c r="G204" s="59" t="str">
        <f t="array" ref="G204">IF(ROWS(G$9:G204)&gt;$U$5,"",INDEX(AA$13:AA$512,SMALL(IF(($AA$13:$AA$512=$AA$5),ROW($A$9:$A$508)-ROW($A$9)+1,""),ROWS(G$9:G204)),,1))</f>
        <v/>
      </c>
      <c r="H204" s="59" t="str">
        <f t="array" ref="H204">IF(ROWS(H$9:H204)&gt;$U$5,"",INDEX(AC$13:AC$512,SMALL(IF(($AA$13:$AA$512=$AA$5),ROW($A$9:$A$508)-ROW($A$9)+1,""),ROWS(H$9:H204)),,1))</f>
        <v/>
      </c>
      <c r="I204" s="59" t="str">
        <f t="array" ref="I204">IF(ROWS(I$9:I204)&gt;$U$5,"",INDEX(AD$13:AD$512,SMALL(IF(($AA$13:$AA$512=$AA$5),ROW($A$9:$A$508)-ROW($A$9)+1,""),ROWS(I$9:I204)),,1))</f>
        <v/>
      </c>
      <c r="J204" s="105"/>
      <c r="K204" s="105"/>
      <c r="L204" s="105"/>
      <c r="M204" s="136"/>
      <c r="N204" s="44"/>
      <c r="O204" s="44"/>
      <c r="P204" s="44"/>
      <c r="Q204" s="44"/>
      <c r="R204" s="44"/>
      <c r="S204" s="44"/>
      <c r="T204" s="44">
        <f>Nut_StatusTool!A198</f>
        <v>192</v>
      </c>
      <c r="U204" s="44">
        <f>Nut_StatusTool!B198</f>
        <v>0</v>
      </c>
      <c r="V204" s="44">
        <f>Nut_StatusTool!C198</f>
        <v>0</v>
      </c>
      <c r="W204" s="44">
        <f>Nut_StatusTool!D198</f>
        <v>0</v>
      </c>
      <c r="X204" s="44">
        <f>Nut_StatusTool!F198</f>
        <v>0</v>
      </c>
      <c r="Y204" s="285" t="str">
        <f>Nut_StatusTool!K198</f>
        <v/>
      </c>
      <c r="Z204" s="44" t="str">
        <f>Nut_StatusTool!L198</f>
        <v/>
      </c>
      <c r="AA204" s="44" t="str">
        <f>Nut_StatusTool!M198</f>
        <v/>
      </c>
      <c r="AB204" s="44" t="str">
        <f>Nut_StatusTool!N198</f>
        <v/>
      </c>
      <c r="AC204" s="44">
        <f>Nut_StatusTool!I198</f>
        <v>0</v>
      </c>
      <c r="AD204" s="44">
        <f>Nut_StatusTool!J198</f>
        <v>0</v>
      </c>
    </row>
    <row r="205" spans="1:30" ht="20.100000000000001" customHeight="1">
      <c r="A205" s="59" t="str">
        <f t="array" ref="A205">IF(ROWS(A$9:A205)&gt;$U$5,"",INDEX(T$13:T$512,SMALL(IF(($AA$13:$AA$512=$AA$5),ROW($A$9:$A$508)-ROW($A$9)+1,""),ROWS(A$9:A205)),,1))</f>
        <v/>
      </c>
      <c r="B205" s="389" t="str">
        <f t="array" ref="B205">IF(ROWS(B$9:B205)&gt;$U$5,"",INDEX(U$13:U$512,SMALL(IF(($AA$13:$AA$512=$AA$5),ROW($A$9:$A$508)-ROW($A$9)+1,""),ROWS(B$9:B205)),,1))</f>
        <v/>
      </c>
      <c r="C205" s="389" t="str">
        <f t="array" ref="C205">IF(ROWS(C$9:C205)&gt;$U$5,"",INDEX(V$13:V$512,SMALL(IF(($AA$13:$AA$512=$AA$5),ROW($A$9:$A$508)-ROW($A$9)+1,""),ROWS(C$9:C205)),,1))</f>
        <v/>
      </c>
      <c r="D205" s="309" t="str">
        <f t="array" ref="D205">IF(ROWS(D$9:D205)&gt;$U$5,"",INDEX(W$13:W$512,SMALL(IF(($AA$13:$AA$512=$AA$5),ROW($A$9:$A$508)-ROW($A$9)+1,""),ROWS(D$9:D205)),,1))</f>
        <v/>
      </c>
      <c r="E205" s="59" t="str">
        <f t="array" ref="E205">IF(ROWS(E$9:E205)&gt;$U$5,"",INDEX(X$13:X$512,SMALL(IF(($AA$13:$AA$512=$AA$5),ROW($A$9:$A$508)-ROW($A$9)+1,""),ROWS(E$9:E205)),,1))</f>
        <v/>
      </c>
      <c r="F205" s="59" t="str">
        <f t="array" ref="F205">IF(ROWS(F$9:F205)&gt;$U$5,"",INDEX(Y$13:Y$512,SMALL(IF(($AA$13:$AA$512=$AA$5),ROW($A$9:$A$508)-ROW($A$9)+1,""),ROWS(F$9:F205)),,1))</f>
        <v/>
      </c>
      <c r="G205" s="59" t="str">
        <f t="array" ref="G205">IF(ROWS(G$9:G205)&gt;$U$5,"",INDEX(AA$13:AA$512,SMALL(IF(($AA$13:$AA$512=$AA$5),ROW($A$9:$A$508)-ROW($A$9)+1,""),ROWS(G$9:G205)),,1))</f>
        <v/>
      </c>
      <c r="H205" s="59" t="str">
        <f t="array" ref="H205">IF(ROWS(H$9:H205)&gt;$U$5,"",INDEX(AC$13:AC$512,SMALL(IF(($AA$13:$AA$512=$AA$5),ROW($A$9:$A$508)-ROW($A$9)+1,""),ROWS(H$9:H205)),,1))</f>
        <v/>
      </c>
      <c r="I205" s="59" t="str">
        <f t="array" ref="I205">IF(ROWS(I$9:I205)&gt;$U$5,"",INDEX(AD$13:AD$512,SMALL(IF(($AA$13:$AA$512=$AA$5),ROW($A$9:$A$508)-ROW($A$9)+1,""),ROWS(I$9:I205)),,1))</f>
        <v/>
      </c>
      <c r="J205" s="105"/>
      <c r="K205" s="105"/>
      <c r="L205" s="105"/>
      <c r="M205" s="136"/>
      <c r="N205" s="44"/>
      <c r="O205" s="44"/>
      <c r="P205" s="44"/>
      <c r="Q205" s="44"/>
      <c r="R205" s="44"/>
      <c r="S205" s="44"/>
      <c r="T205" s="44">
        <f>Nut_StatusTool!A199</f>
        <v>193</v>
      </c>
      <c r="U205" s="44">
        <f>Nut_StatusTool!B199</f>
        <v>0</v>
      </c>
      <c r="V205" s="44">
        <f>Nut_StatusTool!C199</f>
        <v>0</v>
      </c>
      <c r="W205" s="44">
        <f>Nut_StatusTool!D199</f>
        <v>0</v>
      </c>
      <c r="X205" s="44">
        <f>Nut_StatusTool!F199</f>
        <v>0</v>
      </c>
      <c r="Y205" s="285" t="str">
        <f>Nut_StatusTool!K199</f>
        <v/>
      </c>
      <c r="Z205" s="44" t="str">
        <f>Nut_StatusTool!L199</f>
        <v/>
      </c>
      <c r="AA205" s="44" t="str">
        <f>Nut_StatusTool!M199</f>
        <v/>
      </c>
      <c r="AB205" s="44" t="str">
        <f>Nut_StatusTool!N199</f>
        <v/>
      </c>
      <c r="AC205" s="44">
        <f>Nut_StatusTool!I199</f>
        <v>0</v>
      </c>
      <c r="AD205" s="44">
        <f>Nut_StatusTool!J199</f>
        <v>0</v>
      </c>
    </row>
    <row r="206" spans="1:30" ht="20.100000000000001" customHeight="1">
      <c r="A206" s="59" t="str">
        <f t="array" ref="A206">IF(ROWS(A$9:A206)&gt;$U$5,"",INDEX(T$13:T$512,SMALL(IF(($AA$13:$AA$512=$AA$5),ROW($A$9:$A$508)-ROW($A$9)+1,""),ROWS(A$9:A206)),,1))</f>
        <v/>
      </c>
      <c r="B206" s="389" t="str">
        <f t="array" ref="B206">IF(ROWS(B$9:B206)&gt;$U$5,"",INDEX(U$13:U$512,SMALL(IF(($AA$13:$AA$512=$AA$5),ROW($A$9:$A$508)-ROW($A$9)+1,""),ROWS(B$9:B206)),,1))</f>
        <v/>
      </c>
      <c r="C206" s="389" t="str">
        <f t="array" ref="C206">IF(ROWS(C$9:C206)&gt;$U$5,"",INDEX(V$13:V$512,SMALL(IF(($AA$13:$AA$512=$AA$5),ROW($A$9:$A$508)-ROW($A$9)+1,""),ROWS(C$9:C206)),,1))</f>
        <v/>
      </c>
      <c r="D206" s="309" t="str">
        <f t="array" ref="D206">IF(ROWS(D$9:D206)&gt;$U$5,"",INDEX(W$13:W$512,SMALL(IF(($AA$13:$AA$512=$AA$5),ROW($A$9:$A$508)-ROW($A$9)+1,""),ROWS(D$9:D206)),,1))</f>
        <v/>
      </c>
      <c r="E206" s="59" t="str">
        <f t="array" ref="E206">IF(ROWS(E$9:E206)&gt;$U$5,"",INDEX(X$13:X$512,SMALL(IF(($AA$13:$AA$512=$AA$5),ROW($A$9:$A$508)-ROW($A$9)+1,""),ROWS(E$9:E206)),,1))</f>
        <v/>
      </c>
      <c r="F206" s="59" t="str">
        <f t="array" ref="F206">IF(ROWS(F$9:F206)&gt;$U$5,"",INDEX(Y$13:Y$512,SMALL(IF(($AA$13:$AA$512=$AA$5),ROW($A$9:$A$508)-ROW($A$9)+1,""),ROWS(F$9:F206)),,1))</f>
        <v/>
      </c>
      <c r="G206" s="59" t="str">
        <f t="array" ref="G206">IF(ROWS(G$9:G206)&gt;$U$5,"",INDEX(AA$13:AA$512,SMALL(IF(($AA$13:$AA$512=$AA$5),ROW($A$9:$A$508)-ROW($A$9)+1,""),ROWS(G$9:G206)),,1))</f>
        <v/>
      </c>
      <c r="H206" s="59" t="str">
        <f t="array" ref="H206">IF(ROWS(H$9:H206)&gt;$U$5,"",INDEX(AC$13:AC$512,SMALL(IF(($AA$13:$AA$512=$AA$5),ROW($A$9:$A$508)-ROW($A$9)+1,""),ROWS(H$9:H206)),,1))</f>
        <v/>
      </c>
      <c r="I206" s="59" t="str">
        <f t="array" ref="I206">IF(ROWS(I$9:I206)&gt;$U$5,"",INDEX(AD$13:AD$512,SMALL(IF(($AA$13:$AA$512=$AA$5),ROW($A$9:$A$508)-ROW($A$9)+1,""),ROWS(I$9:I206)),,1))</f>
        <v/>
      </c>
      <c r="J206" s="105"/>
      <c r="K206" s="105"/>
      <c r="L206" s="105"/>
      <c r="M206" s="136"/>
      <c r="N206" s="44"/>
      <c r="O206" s="44"/>
      <c r="P206" s="44"/>
      <c r="Q206" s="44"/>
      <c r="R206" s="44"/>
      <c r="S206" s="44"/>
      <c r="T206" s="44">
        <f>Nut_StatusTool!A200</f>
        <v>194</v>
      </c>
      <c r="U206" s="44">
        <f>Nut_StatusTool!B200</f>
        <v>0</v>
      </c>
      <c r="V206" s="44">
        <f>Nut_StatusTool!C200</f>
        <v>0</v>
      </c>
      <c r="W206" s="44">
        <f>Nut_StatusTool!D200</f>
        <v>0</v>
      </c>
      <c r="X206" s="44">
        <f>Nut_StatusTool!F200</f>
        <v>0</v>
      </c>
      <c r="Y206" s="285" t="str">
        <f>Nut_StatusTool!K200</f>
        <v/>
      </c>
      <c r="Z206" s="44" t="str">
        <f>Nut_StatusTool!L200</f>
        <v/>
      </c>
      <c r="AA206" s="44" t="str">
        <f>Nut_StatusTool!M200</f>
        <v/>
      </c>
      <c r="AB206" s="44" t="str">
        <f>Nut_StatusTool!N200</f>
        <v/>
      </c>
      <c r="AC206" s="44">
        <f>Nut_StatusTool!I200</f>
        <v>0</v>
      </c>
      <c r="AD206" s="44">
        <f>Nut_StatusTool!J200</f>
        <v>0</v>
      </c>
    </row>
    <row r="207" spans="1:30" ht="20.100000000000001" customHeight="1">
      <c r="A207" s="59" t="str">
        <f t="array" ref="A207">IF(ROWS(A$9:A207)&gt;$U$5,"",INDEX(T$13:T$512,SMALL(IF(($AA$13:$AA$512=$AA$5),ROW($A$9:$A$508)-ROW($A$9)+1,""),ROWS(A$9:A207)),,1))</f>
        <v/>
      </c>
      <c r="B207" s="389" t="str">
        <f t="array" ref="B207">IF(ROWS(B$9:B207)&gt;$U$5,"",INDEX(U$13:U$512,SMALL(IF(($AA$13:$AA$512=$AA$5),ROW($A$9:$A$508)-ROW($A$9)+1,""),ROWS(B$9:B207)),,1))</f>
        <v/>
      </c>
      <c r="C207" s="389" t="str">
        <f t="array" ref="C207">IF(ROWS(C$9:C207)&gt;$U$5,"",INDEX(V$13:V$512,SMALL(IF(($AA$13:$AA$512=$AA$5),ROW($A$9:$A$508)-ROW($A$9)+1,""),ROWS(C$9:C207)),,1))</f>
        <v/>
      </c>
      <c r="D207" s="309" t="str">
        <f t="array" ref="D207">IF(ROWS(D$9:D207)&gt;$U$5,"",INDEX(W$13:W$512,SMALL(IF(($AA$13:$AA$512=$AA$5),ROW($A$9:$A$508)-ROW($A$9)+1,""),ROWS(D$9:D207)),,1))</f>
        <v/>
      </c>
      <c r="E207" s="59" t="str">
        <f t="array" ref="E207">IF(ROWS(E$9:E207)&gt;$U$5,"",INDEX(X$13:X$512,SMALL(IF(($AA$13:$AA$512=$AA$5),ROW($A$9:$A$508)-ROW($A$9)+1,""),ROWS(E$9:E207)),,1))</f>
        <v/>
      </c>
      <c r="F207" s="59" t="str">
        <f t="array" ref="F207">IF(ROWS(F$9:F207)&gt;$U$5,"",INDEX(Y$13:Y$512,SMALL(IF(($AA$13:$AA$512=$AA$5),ROW($A$9:$A$508)-ROW($A$9)+1,""),ROWS(F$9:F207)),,1))</f>
        <v/>
      </c>
      <c r="G207" s="59" t="str">
        <f t="array" ref="G207">IF(ROWS(G$9:G207)&gt;$U$5,"",INDEX(AA$13:AA$512,SMALL(IF(($AA$13:$AA$512=$AA$5),ROW($A$9:$A$508)-ROW($A$9)+1,""),ROWS(G$9:G207)),,1))</f>
        <v/>
      </c>
      <c r="H207" s="59" t="str">
        <f t="array" ref="H207">IF(ROWS(H$9:H207)&gt;$U$5,"",INDEX(AC$13:AC$512,SMALL(IF(($AA$13:$AA$512=$AA$5),ROW($A$9:$A$508)-ROW($A$9)+1,""),ROWS(H$9:H207)),,1))</f>
        <v/>
      </c>
      <c r="I207" s="59" t="str">
        <f t="array" ref="I207">IF(ROWS(I$9:I207)&gt;$U$5,"",INDEX(AD$13:AD$512,SMALL(IF(($AA$13:$AA$512=$AA$5),ROW($A$9:$A$508)-ROW($A$9)+1,""),ROWS(I$9:I207)),,1))</f>
        <v/>
      </c>
      <c r="J207" s="105"/>
      <c r="K207" s="105"/>
      <c r="L207" s="105"/>
      <c r="M207" s="136"/>
      <c r="N207" s="44"/>
      <c r="O207" s="44"/>
      <c r="P207" s="44"/>
      <c r="Q207" s="44"/>
      <c r="R207" s="44"/>
      <c r="S207" s="44"/>
      <c r="T207" s="44">
        <f>Nut_StatusTool!A201</f>
        <v>195</v>
      </c>
      <c r="U207" s="44">
        <f>Nut_StatusTool!B201</f>
        <v>0</v>
      </c>
      <c r="V207" s="44">
        <f>Nut_StatusTool!C201</f>
        <v>0</v>
      </c>
      <c r="W207" s="44">
        <f>Nut_StatusTool!D201</f>
        <v>0</v>
      </c>
      <c r="X207" s="44">
        <f>Nut_StatusTool!F201</f>
        <v>0</v>
      </c>
      <c r="Y207" s="285" t="str">
        <f>Nut_StatusTool!K201</f>
        <v/>
      </c>
      <c r="Z207" s="44" t="str">
        <f>Nut_StatusTool!L201</f>
        <v/>
      </c>
      <c r="AA207" s="44" t="str">
        <f>Nut_StatusTool!M201</f>
        <v/>
      </c>
      <c r="AB207" s="44" t="str">
        <f>Nut_StatusTool!N201</f>
        <v/>
      </c>
      <c r="AC207" s="44">
        <f>Nut_StatusTool!I201</f>
        <v>0</v>
      </c>
      <c r="AD207" s="44">
        <f>Nut_StatusTool!J201</f>
        <v>0</v>
      </c>
    </row>
    <row r="208" spans="1:30" ht="20.100000000000001" customHeight="1">
      <c r="A208" s="59" t="str">
        <f t="array" ref="A208">IF(ROWS(A$9:A208)&gt;$U$5,"",INDEX(T$13:T$512,SMALL(IF(($AA$13:$AA$512=$AA$5),ROW($A$9:$A$508)-ROW($A$9)+1,""),ROWS(A$9:A208)),,1))</f>
        <v/>
      </c>
      <c r="B208" s="389" t="str">
        <f t="array" ref="B208">IF(ROWS(B$9:B208)&gt;$U$5,"",INDEX(U$13:U$512,SMALL(IF(($AA$13:$AA$512=$AA$5),ROW($A$9:$A$508)-ROW($A$9)+1,""),ROWS(B$9:B208)),,1))</f>
        <v/>
      </c>
      <c r="C208" s="389" t="str">
        <f t="array" ref="C208">IF(ROWS(C$9:C208)&gt;$U$5,"",INDEX(V$13:V$512,SMALL(IF(($AA$13:$AA$512=$AA$5),ROW($A$9:$A$508)-ROW($A$9)+1,""),ROWS(C$9:C208)),,1))</f>
        <v/>
      </c>
      <c r="D208" s="309" t="str">
        <f t="array" ref="D208">IF(ROWS(D$9:D208)&gt;$U$5,"",INDEX(W$13:W$512,SMALL(IF(($AA$13:$AA$512=$AA$5),ROW($A$9:$A$508)-ROW($A$9)+1,""),ROWS(D$9:D208)),,1))</f>
        <v/>
      </c>
      <c r="E208" s="59" t="str">
        <f t="array" ref="E208">IF(ROWS(E$9:E208)&gt;$U$5,"",INDEX(X$13:X$512,SMALL(IF(($AA$13:$AA$512=$AA$5),ROW($A$9:$A$508)-ROW($A$9)+1,""),ROWS(E$9:E208)),,1))</f>
        <v/>
      </c>
      <c r="F208" s="59" t="str">
        <f t="array" ref="F208">IF(ROWS(F$9:F208)&gt;$U$5,"",INDEX(Y$13:Y$512,SMALL(IF(($AA$13:$AA$512=$AA$5),ROW($A$9:$A$508)-ROW($A$9)+1,""),ROWS(F$9:F208)),,1))</f>
        <v/>
      </c>
      <c r="G208" s="59" t="str">
        <f t="array" ref="G208">IF(ROWS(G$9:G208)&gt;$U$5,"",INDEX(AA$13:AA$512,SMALL(IF(($AA$13:$AA$512=$AA$5),ROW($A$9:$A$508)-ROW($A$9)+1,""),ROWS(G$9:G208)),,1))</f>
        <v/>
      </c>
      <c r="H208" s="59" t="str">
        <f t="array" ref="H208">IF(ROWS(H$9:H208)&gt;$U$5,"",INDEX(AC$13:AC$512,SMALL(IF(($AA$13:$AA$512=$AA$5),ROW($A$9:$A$508)-ROW($A$9)+1,""),ROWS(H$9:H208)),,1))</f>
        <v/>
      </c>
      <c r="I208" s="59" t="str">
        <f t="array" ref="I208">IF(ROWS(I$9:I208)&gt;$U$5,"",INDEX(AD$13:AD$512,SMALL(IF(($AA$13:$AA$512=$AA$5),ROW($A$9:$A$508)-ROW($A$9)+1,""),ROWS(I$9:I208)),,1))</f>
        <v/>
      </c>
      <c r="J208" s="105"/>
      <c r="K208" s="105"/>
      <c r="L208" s="105"/>
      <c r="M208" s="136"/>
      <c r="N208" s="44"/>
      <c r="O208" s="44"/>
      <c r="P208" s="44"/>
      <c r="Q208" s="44"/>
      <c r="R208" s="44"/>
      <c r="S208" s="44"/>
      <c r="T208" s="44">
        <f>Nut_StatusTool!A202</f>
        <v>196</v>
      </c>
      <c r="U208" s="44">
        <f>Nut_StatusTool!B202</f>
        <v>0</v>
      </c>
      <c r="V208" s="44">
        <f>Nut_StatusTool!C202</f>
        <v>0</v>
      </c>
      <c r="W208" s="44">
        <f>Nut_StatusTool!D202</f>
        <v>0</v>
      </c>
      <c r="X208" s="44">
        <f>Nut_StatusTool!F202</f>
        <v>0</v>
      </c>
      <c r="Y208" s="285" t="str">
        <f>Nut_StatusTool!K202</f>
        <v/>
      </c>
      <c r="Z208" s="44" t="str">
        <f>Nut_StatusTool!L202</f>
        <v/>
      </c>
      <c r="AA208" s="44" t="str">
        <f>Nut_StatusTool!M202</f>
        <v/>
      </c>
      <c r="AB208" s="44" t="str">
        <f>Nut_StatusTool!N202</f>
        <v/>
      </c>
      <c r="AC208" s="44">
        <f>Nut_StatusTool!I202</f>
        <v>0</v>
      </c>
      <c r="AD208" s="44">
        <f>Nut_StatusTool!J202</f>
        <v>0</v>
      </c>
    </row>
    <row r="209" spans="1:30" ht="20.100000000000001" customHeight="1">
      <c r="A209" s="59" t="str">
        <f t="array" ref="A209">IF(ROWS(A$9:A209)&gt;$U$5,"",INDEX(T$13:T$512,SMALL(IF(($AA$13:$AA$512=$AA$5),ROW($A$9:$A$508)-ROW($A$9)+1,""),ROWS(A$9:A209)),,1))</f>
        <v/>
      </c>
      <c r="B209" s="389" t="str">
        <f t="array" ref="B209">IF(ROWS(B$9:B209)&gt;$U$5,"",INDEX(U$13:U$512,SMALL(IF(($AA$13:$AA$512=$AA$5),ROW($A$9:$A$508)-ROW($A$9)+1,""),ROWS(B$9:B209)),,1))</f>
        <v/>
      </c>
      <c r="C209" s="389" t="str">
        <f t="array" ref="C209">IF(ROWS(C$9:C209)&gt;$U$5,"",INDEX(V$13:V$512,SMALL(IF(($AA$13:$AA$512=$AA$5),ROW($A$9:$A$508)-ROW($A$9)+1,""),ROWS(C$9:C209)),,1))</f>
        <v/>
      </c>
      <c r="D209" s="309" t="str">
        <f t="array" ref="D209">IF(ROWS(D$9:D209)&gt;$U$5,"",INDEX(W$13:W$512,SMALL(IF(($AA$13:$AA$512=$AA$5),ROW($A$9:$A$508)-ROW($A$9)+1,""),ROWS(D$9:D209)),,1))</f>
        <v/>
      </c>
      <c r="E209" s="59" t="str">
        <f t="array" ref="E209">IF(ROWS(E$9:E209)&gt;$U$5,"",INDEX(X$13:X$512,SMALL(IF(($AA$13:$AA$512=$AA$5),ROW($A$9:$A$508)-ROW($A$9)+1,""),ROWS(E$9:E209)),,1))</f>
        <v/>
      </c>
      <c r="F209" s="59" t="str">
        <f t="array" ref="F209">IF(ROWS(F$9:F209)&gt;$U$5,"",INDEX(Y$13:Y$512,SMALL(IF(($AA$13:$AA$512=$AA$5),ROW($A$9:$A$508)-ROW($A$9)+1,""),ROWS(F$9:F209)),,1))</f>
        <v/>
      </c>
      <c r="G209" s="59" t="str">
        <f t="array" ref="G209">IF(ROWS(G$9:G209)&gt;$U$5,"",INDEX(AA$13:AA$512,SMALL(IF(($AA$13:$AA$512=$AA$5),ROW($A$9:$A$508)-ROW($A$9)+1,""),ROWS(G$9:G209)),,1))</f>
        <v/>
      </c>
      <c r="H209" s="59" t="str">
        <f t="array" ref="H209">IF(ROWS(H$9:H209)&gt;$U$5,"",INDEX(AC$13:AC$512,SMALL(IF(($AA$13:$AA$512=$AA$5),ROW($A$9:$A$508)-ROW($A$9)+1,""),ROWS(H$9:H209)),,1))</f>
        <v/>
      </c>
      <c r="I209" s="59" t="str">
        <f t="array" ref="I209">IF(ROWS(I$9:I209)&gt;$U$5,"",INDEX(AD$13:AD$512,SMALL(IF(($AA$13:$AA$512=$AA$5),ROW($A$9:$A$508)-ROW($A$9)+1,""),ROWS(I$9:I209)),,1))</f>
        <v/>
      </c>
      <c r="J209" s="105"/>
      <c r="K209" s="105"/>
      <c r="L209" s="105"/>
      <c r="M209" s="136"/>
      <c r="N209" s="44"/>
      <c r="O209" s="44"/>
      <c r="P209" s="44"/>
      <c r="Q209" s="44"/>
      <c r="R209" s="44"/>
      <c r="S209" s="44"/>
      <c r="T209" s="44">
        <f>Nut_StatusTool!A203</f>
        <v>197</v>
      </c>
      <c r="U209" s="44">
        <f>Nut_StatusTool!B203</f>
        <v>0</v>
      </c>
      <c r="V209" s="44">
        <f>Nut_StatusTool!C203</f>
        <v>0</v>
      </c>
      <c r="W209" s="44">
        <f>Nut_StatusTool!D203</f>
        <v>0</v>
      </c>
      <c r="X209" s="44">
        <f>Nut_StatusTool!F203</f>
        <v>0</v>
      </c>
      <c r="Y209" s="285" t="str">
        <f>Nut_StatusTool!K203</f>
        <v/>
      </c>
      <c r="Z209" s="44" t="str">
        <f>Nut_StatusTool!L203</f>
        <v/>
      </c>
      <c r="AA209" s="44" t="str">
        <f>Nut_StatusTool!M203</f>
        <v/>
      </c>
      <c r="AB209" s="44" t="str">
        <f>Nut_StatusTool!N203</f>
        <v/>
      </c>
      <c r="AC209" s="44">
        <f>Nut_StatusTool!I203</f>
        <v>0</v>
      </c>
      <c r="AD209" s="44">
        <f>Nut_StatusTool!J203</f>
        <v>0</v>
      </c>
    </row>
    <row r="210" spans="1:30" ht="20.100000000000001" customHeight="1">
      <c r="A210" s="59" t="str">
        <f t="array" ref="A210">IF(ROWS(A$9:A210)&gt;$U$5,"",INDEX(T$13:T$512,SMALL(IF(($AA$13:$AA$512=$AA$5),ROW($A$9:$A$508)-ROW($A$9)+1,""),ROWS(A$9:A210)),,1))</f>
        <v/>
      </c>
      <c r="B210" s="389" t="str">
        <f t="array" ref="B210">IF(ROWS(B$9:B210)&gt;$U$5,"",INDEX(U$13:U$512,SMALL(IF(($AA$13:$AA$512=$AA$5),ROW($A$9:$A$508)-ROW($A$9)+1,""),ROWS(B$9:B210)),,1))</f>
        <v/>
      </c>
      <c r="C210" s="389" t="str">
        <f t="array" ref="C210">IF(ROWS(C$9:C210)&gt;$U$5,"",INDEX(V$13:V$512,SMALL(IF(($AA$13:$AA$512=$AA$5),ROW($A$9:$A$508)-ROW($A$9)+1,""),ROWS(C$9:C210)),,1))</f>
        <v/>
      </c>
      <c r="D210" s="309" t="str">
        <f t="array" ref="D210">IF(ROWS(D$9:D210)&gt;$U$5,"",INDEX(W$13:W$512,SMALL(IF(($AA$13:$AA$512=$AA$5),ROW($A$9:$A$508)-ROW($A$9)+1,""),ROWS(D$9:D210)),,1))</f>
        <v/>
      </c>
      <c r="E210" s="59" t="str">
        <f t="array" ref="E210">IF(ROWS(E$9:E210)&gt;$U$5,"",INDEX(X$13:X$512,SMALL(IF(($AA$13:$AA$512=$AA$5),ROW($A$9:$A$508)-ROW($A$9)+1,""),ROWS(E$9:E210)),,1))</f>
        <v/>
      </c>
      <c r="F210" s="59" t="str">
        <f t="array" ref="F210">IF(ROWS(F$9:F210)&gt;$U$5,"",INDEX(Y$13:Y$512,SMALL(IF(($AA$13:$AA$512=$AA$5),ROW($A$9:$A$508)-ROW($A$9)+1,""),ROWS(F$9:F210)),,1))</f>
        <v/>
      </c>
      <c r="G210" s="59" t="str">
        <f t="array" ref="G210">IF(ROWS(G$9:G210)&gt;$U$5,"",INDEX(AA$13:AA$512,SMALL(IF(($AA$13:$AA$512=$AA$5),ROW($A$9:$A$508)-ROW($A$9)+1,""),ROWS(G$9:G210)),,1))</f>
        <v/>
      </c>
      <c r="H210" s="59" t="str">
        <f t="array" ref="H210">IF(ROWS(H$9:H210)&gt;$U$5,"",INDEX(AC$13:AC$512,SMALL(IF(($AA$13:$AA$512=$AA$5),ROW($A$9:$A$508)-ROW($A$9)+1,""),ROWS(H$9:H210)),,1))</f>
        <v/>
      </c>
      <c r="I210" s="59" t="str">
        <f t="array" ref="I210">IF(ROWS(I$9:I210)&gt;$U$5,"",INDEX(AD$13:AD$512,SMALL(IF(($AA$13:$AA$512=$AA$5),ROW($A$9:$A$508)-ROW($A$9)+1,""),ROWS(I$9:I210)),,1))</f>
        <v/>
      </c>
      <c r="J210" s="105"/>
      <c r="K210" s="105"/>
      <c r="L210" s="105"/>
      <c r="M210" s="136"/>
      <c r="N210" s="44"/>
      <c r="O210" s="44"/>
      <c r="P210" s="44"/>
      <c r="Q210" s="44"/>
      <c r="R210" s="44"/>
      <c r="S210" s="44"/>
      <c r="T210" s="44">
        <f>Nut_StatusTool!A204</f>
        <v>198</v>
      </c>
      <c r="U210" s="44">
        <f>Nut_StatusTool!B204</f>
        <v>0</v>
      </c>
      <c r="V210" s="44">
        <f>Nut_StatusTool!C204</f>
        <v>0</v>
      </c>
      <c r="W210" s="44">
        <f>Nut_StatusTool!D204</f>
        <v>0</v>
      </c>
      <c r="X210" s="44">
        <f>Nut_StatusTool!F204</f>
        <v>0</v>
      </c>
      <c r="Y210" s="285" t="str">
        <f>Nut_StatusTool!K204</f>
        <v/>
      </c>
      <c r="Z210" s="44" t="str">
        <f>Nut_StatusTool!L204</f>
        <v/>
      </c>
      <c r="AA210" s="44" t="str">
        <f>Nut_StatusTool!M204</f>
        <v/>
      </c>
      <c r="AB210" s="44" t="str">
        <f>Nut_StatusTool!N204</f>
        <v/>
      </c>
      <c r="AC210" s="44">
        <f>Nut_StatusTool!I204</f>
        <v>0</v>
      </c>
      <c r="AD210" s="44">
        <f>Nut_StatusTool!J204</f>
        <v>0</v>
      </c>
    </row>
    <row r="211" spans="1:30" ht="20.100000000000001" customHeight="1">
      <c r="A211" s="59" t="str">
        <f t="array" ref="A211">IF(ROWS(A$9:A211)&gt;$U$5,"",INDEX(T$13:T$512,SMALL(IF(($AA$13:$AA$512=$AA$5),ROW($A$9:$A$508)-ROW($A$9)+1,""),ROWS(A$9:A211)),,1))</f>
        <v/>
      </c>
      <c r="B211" s="389" t="str">
        <f t="array" ref="B211">IF(ROWS(B$9:B211)&gt;$U$5,"",INDEX(U$13:U$512,SMALL(IF(($AA$13:$AA$512=$AA$5),ROW($A$9:$A$508)-ROW($A$9)+1,""),ROWS(B$9:B211)),,1))</f>
        <v/>
      </c>
      <c r="C211" s="389" t="str">
        <f t="array" ref="C211">IF(ROWS(C$9:C211)&gt;$U$5,"",INDEX(V$13:V$512,SMALL(IF(($AA$13:$AA$512=$AA$5),ROW($A$9:$A$508)-ROW($A$9)+1,""),ROWS(C$9:C211)),,1))</f>
        <v/>
      </c>
      <c r="D211" s="309" t="str">
        <f t="array" ref="D211">IF(ROWS(D$9:D211)&gt;$U$5,"",INDEX(W$13:W$512,SMALL(IF(($AA$13:$AA$512=$AA$5),ROW($A$9:$A$508)-ROW($A$9)+1,""),ROWS(D$9:D211)),,1))</f>
        <v/>
      </c>
      <c r="E211" s="59" t="str">
        <f t="array" ref="E211">IF(ROWS(E$9:E211)&gt;$U$5,"",INDEX(X$13:X$512,SMALL(IF(($AA$13:$AA$512=$AA$5),ROW($A$9:$A$508)-ROW($A$9)+1,""),ROWS(E$9:E211)),,1))</f>
        <v/>
      </c>
      <c r="F211" s="59" t="str">
        <f t="array" ref="F211">IF(ROWS(F$9:F211)&gt;$U$5,"",INDEX(Y$13:Y$512,SMALL(IF(($AA$13:$AA$512=$AA$5),ROW($A$9:$A$508)-ROW($A$9)+1,""),ROWS(F$9:F211)),,1))</f>
        <v/>
      </c>
      <c r="G211" s="59" t="str">
        <f t="array" ref="G211">IF(ROWS(G$9:G211)&gt;$U$5,"",INDEX(AA$13:AA$512,SMALL(IF(($AA$13:$AA$512=$AA$5),ROW($A$9:$A$508)-ROW($A$9)+1,""),ROWS(G$9:G211)),,1))</f>
        <v/>
      </c>
      <c r="H211" s="59" t="str">
        <f t="array" ref="H211">IF(ROWS(H$9:H211)&gt;$U$5,"",INDEX(AC$13:AC$512,SMALL(IF(($AA$13:$AA$512=$AA$5),ROW($A$9:$A$508)-ROW($A$9)+1,""),ROWS(H$9:H211)),,1))</f>
        <v/>
      </c>
      <c r="I211" s="59" t="str">
        <f t="array" ref="I211">IF(ROWS(I$9:I211)&gt;$U$5,"",INDEX(AD$13:AD$512,SMALL(IF(($AA$13:$AA$512=$AA$5),ROW($A$9:$A$508)-ROW($A$9)+1,""),ROWS(I$9:I211)),,1))</f>
        <v/>
      </c>
      <c r="J211" s="105"/>
      <c r="K211" s="105"/>
      <c r="L211" s="105"/>
      <c r="M211" s="136"/>
      <c r="N211" s="44"/>
      <c r="O211" s="44"/>
      <c r="P211" s="44"/>
      <c r="Q211" s="44"/>
      <c r="R211" s="44"/>
      <c r="S211" s="44"/>
      <c r="T211" s="44">
        <f>Nut_StatusTool!A205</f>
        <v>199</v>
      </c>
      <c r="U211" s="44">
        <f>Nut_StatusTool!B205</f>
        <v>0</v>
      </c>
      <c r="V211" s="44">
        <f>Nut_StatusTool!C205</f>
        <v>0</v>
      </c>
      <c r="W211" s="44">
        <f>Nut_StatusTool!D205</f>
        <v>0</v>
      </c>
      <c r="X211" s="44">
        <f>Nut_StatusTool!F205</f>
        <v>0</v>
      </c>
      <c r="Y211" s="285" t="str">
        <f>Nut_StatusTool!K205</f>
        <v/>
      </c>
      <c r="Z211" s="44" t="str">
        <f>Nut_StatusTool!L205</f>
        <v/>
      </c>
      <c r="AA211" s="44" t="str">
        <f>Nut_StatusTool!M205</f>
        <v/>
      </c>
      <c r="AB211" s="44" t="str">
        <f>Nut_StatusTool!N205</f>
        <v/>
      </c>
      <c r="AC211" s="44">
        <f>Nut_StatusTool!I205</f>
        <v>0</v>
      </c>
      <c r="AD211" s="44">
        <f>Nut_StatusTool!J205</f>
        <v>0</v>
      </c>
    </row>
    <row r="212" spans="1:30" ht="20.100000000000001" customHeight="1">
      <c r="A212" s="59" t="str">
        <f t="array" ref="A212">IF(ROWS(A$9:A212)&gt;$U$5,"",INDEX(T$13:T$512,SMALL(IF(($AA$13:$AA$512=$AA$5),ROW($A$9:$A$508)-ROW($A$9)+1,""),ROWS(A$9:A212)),,1))</f>
        <v/>
      </c>
      <c r="B212" s="389" t="str">
        <f t="array" ref="B212">IF(ROWS(B$9:B212)&gt;$U$5,"",INDEX(U$13:U$512,SMALL(IF(($AA$13:$AA$512=$AA$5),ROW($A$9:$A$508)-ROW($A$9)+1,""),ROWS(B$9:B212)),,1))</f>
        <v/>
      </c>
      <c r="C212" s="389" t="str">
        <f t="array" ref="C212">IF(ROWS(C$9:C212)&gt;$U$5,"",INDEX(V$13:V$512,SMALL(IF(($AA$13:$AA$512=$AA$5),ROW($A$9:$A$508)-ROW($A$9)+1,""),ROWS(C$9:C212)),,1))</f>
        <v/>
      </c>
      <c r="D212" s="309" t="str">
        <f t="array" ref="D212">IF(ROWS(D$9:D212)&gt;$U$5,"",INDEX(W$13:W$512,SMALL(IF(($AA$13:$AA$512=$AA$5),ROW($A$9:$A$508)-ROW($A$9)+1,""),ROWS(D$9:D212)),,1))</f>
        <v/>
      </c>
      <c r="E212" s="59" t="str">
        <f t="array" ref="E212">IF(ROWS(E$9:E212)&gt;$U$5,"",INDEX(X$13:X$512,SMALL(IF(($AA$13:$AA$512=$AA$5),ROW($A$9:$A$508)-ROW($A$9)+1,""),ROWS(E$9:E212)),,1))</f>
        <v/>
      </c>
      <c r="F212" s="59" t="str">
        <f t="array" ref="F212">IF(ROWS(F$9:F212)&gt;$U$5,"",INDEX(Y$13:Y$512,SMALL(IF(($AA$13:$AA$512=$AA$5),ROW($A$9:$A$508)-ROW($A$9)+1,""),ROWS(F$9:F212)),,1))</f>
        <v/>
      </c>
      <c r="G212" s="59" t="str">
        <f t="array" ref="G212">IF(ROWS(G$9:G212)&gt;$U$5,"",INDEX(AA$13:AA$512,SMALL(IF(($AA$13:$AA$512=$AA$5),ROW($A$9:$A$508)-ROW($A$9)+1,""),ROWS(G$9:G212)),,1))</f>
        <v/>
      </c>
      <c r="H212" s="59" t="str">
        <f t="array" ref="H212">IF(ROWS(H$9:H212)&gt;$U$5,"",INDEX(AC$13:AC$512,SMALL(IF(($AA$13:$AA$512=$AA$5),ROW($A$9:$A$508)-ROW($A$9)+1,""),ROWS(H$9:H212)),,1))</f>
        <v/>
      </c>
      <c r="I212" s="59" t="str">
        <f t="array" ref="I212">IF(ROWS(I$9:I212)&gt;$U$5,"",INDEX(AD$13:AD$512,SMALL(IF(($AA$13:$AA$512=$AA$5),ROW($A$9:$A$508)-ROW($A$9)+1,""),ROWS(I$9:I212)),,1))</f>
        <v/>
      </c>
      <c r="J212" s="105"/>
      <c r="K212" s="105"/>
      <c r="L212" s="105"/>
      <c r="M212" s="136"/>
      <c r="N212" s="44"/>
      <c r="O212" s="44"/>
      <c r="P212" s="44"/>
      <c r="Q212" s="44"/>
      <c r="R212" s="44"/>
      <c r="S212" s="44"/>
      <c r="T212" s="44">
        <f>Nut_StatusTool!A206</f>
        <v>200</v>
      </c>
      <c r="U212" s="44">
        <f>Nut_StatusTool!B206</f>
        <v>0</v>
      </c>
      <c r="V212" s="44">
        <f>Nut_StatusTool!C206</f>
        <v>0</v>
      </c>
      <c r="W212" s="44">
        <f>Nut_StatusTool!D206</f>
        <v>0</v>
      </c>
      <c r="X212" s="44">
        <f>Nut_StatusTool!F206</f>
        <v>0</v>
      </c>
      <c r="Y212" s="285" t="str">
        <f>Nut_StatusTool!K206</f>
        <v/>
      </c>
      <c r="Z212" s="44" t="str">
        <f>Nut_StatusTool!L206</f>
        <v/>
      </c>
      <c r="AA212" s="44" t="str">
        <f>Nut_StatusTool!M206</f>
        <v/>
      </c>
      <c r="AB212" s="44" t="str">
        <f>Nut_StatusTool!N206</f>
        <v/>
      </c>
      <c r="AC212" s="44">
        <f>Nut_StatusTool!I206</f>
        <v>0</v>
      </c>
      <c r="AD212" s="44">
        <f>Nut_StatusTool!J206</f>
        <v>0</v>
      </c>
    </row>
    <row r="213" spans="1:30" ht="20.100000000000001" customHeight="1">
      <c r="A213" s="59" t="str">
        <f t="array" ref="A213">IF(ROWS(A$9:A213)&gt;$U$5,"",INDEX(T$13:T$512,SMALL(IF(($AA$13:$AA$512=$AA$5),ROW($A$9:$A$508)-ROW($A$9)+1,""),ROWS(A$9:A213)),,1))</f>
        <v/>
      </c>
      <c r="B213" s="389" t="str">
        <f t="array" ref="B213">IF(ROWS(B$9:B213)&gt;$U$5,"",INDEX(U$13:U$512,SMALL(IF(($AA$13:$AA$512=$AA$5),ROW($A$9:$A$508)-ROW($A$9)+1,""),ROWS(B$9:B213)),,1))</f>
        <v/>
      </c>
      <c r="C213" s="389" t="str">
        <f t="array" ref="C213">IF(ROWS(C$9:C213)&gt;$U$5,"",INDEX(V$13:V$512,SMALL(IF(($AA$13:$AA$512=$AA$5),ROW($A$9:$A$508)-ROW($A$9)+1,""),ROWS(C$9:C213)),,1))</f>
        <v/>
      </c>
      <c r="D213" s="309" t="str">
        <f t="array" ref="D213">IF(ROWS(D$9:D213)&gt;$U$5,"",INDEX(W$13:W$512,SMALL(IF(($AA$13:$AA$512=$AA$5),ROW($A$9:$A$508)-ROW($A$9)+1,""),ROWS(D$9:D213)),,1))</f>
        <v/>
      </c>
      <c r="E213" s="59" t="str">
        <f t="array" ref="E213">IF(ROWS(E$9:E213)&gt;$U$5,"",INDEX(X$13:X$512,SMALL(IF(($AA$13:$AA$512=$AA$5),ROW($A$9:$A$508)-ROW($A$9)+1,""),ROWS(E$9:E213)),,1))</f>
        <v/>
      </c>
      <c r="F213" s="59" t="str">
        <f t="array" ref="F213">IF(ROWS(F$9:F213)&gt;$U$5,"",INDEX(Y$13:Y$512,SMALL(IF(($AA$13:$AA$512=$AA$5),ROW($A$9:$A$508)-ROW($A$9)+1,""),ROWS(F$9:F213)),,1))</f>
        <v/>
      </c>
      <c r="G213" s="59" t="str">
        <f t="array" ref="G213">IF(ROWS(G$9:G213)&gt;$U$5,"",INDEX(AA$13:AA$512,SMALL(IF(($AA$13:$AA$512=$AA$5),ROW($A$9:$A$508)-ROW($A$9)+1,""),ROWS(G$9:G213)),,1))</f>
        <v/>
      </c>
      <c r="H213" s="59" t="str">
        <f t="array" ref="H213">IF(ROWS(H$9:H213)&gt;$U$5,"",INDEX(AC$13:AC$512,SMALL(IF(($AA$13:$AA$512=$AA$5),ROW($A$9:$A$508)-ROW($A$9)+1,""),ROWS(H$9:H213)),,1))</f>
        <v/>
      </c>
      <c r="I213" s="59" t="str">
        <f t="array" ref="I213">IF(ROWS(I$9:I213)&gt;$U$5,"",INDEX(AD$13:AD$512,SMALL(IF(($AA$13:$AA$512=$AA$5),ROW($A$9:$A$508)-ROW($A$9)+1,""),ROWS(I$9:I213)),,1))</f>
        <v/>
      </c>
      <c r="J213" s="105"/>
      <c r="K213" s="105"/>
      <c r="L213" s="105"/>
      <c r="M213" s="136"/>
      <c r="N213" s="44"/>
      <c r="O213" s="44"/>
      <c r="P213" s="44"/>
      <c r="Q213" s="44"/>
      <c r="R213" s="44"/>
      <c r="S213" s="44"/>
      <c r="T213" s="44">
        <f>Nut_StatusTool!A207</f>
        <v>201</v>
      </c>
      <c r="U213" s="44">
        <f>Nut_StatusTool!B207</f>
        <v>0</v>
      </c>
      <c r="V213" s="44">
        <f>Nut_StatusTool!C207</f>
        <v>0</v>
      </c>
      <c r="W213" s="44">
        <f>Nut_StatusTool!D207</f>
        <v>0</v>
      </c>
      <c r="X213" s="44">
        <f>Nut_StatusTool!F207</f>
        <v>0</v>
      </c>
      <c r="Y213" s="285" t="str">
        <f>Nut_StatusTool!K207</f>
        <v/>
      </c>
      <c r="Z213" s="44" t="str">
        <f>Nut_StatusTool!L207</f>
        <v/>
      </c>
      <c r="AA213" s="44" t="str">
        <f>Nut_StatusTool!M207</f>
        <v/>
      </c>
      <c r="AB213" s="44" t="str">
        <f>Nut_StatusTool!N207</f>
        <v/>
      </c>
      <c r="AC213" s="44">
        <f>Nut_StatusTool!I207</f>
        <v>0</v>
      </c>
      <c r="AD213" s="44">
        <f>Nut_StatusTool!J207</f>
        <v>0</v>
      </c>
    </row>
    <row r="214" spans="1:30" ht="20.100000000000001" customHeight="1">
      <c r="A214" s="59" t="str">
        <f t="array" ref="A214">IF(ROWS(A$9:A214)&gt;$U$5,"",INDEX(T$13:T$512,SMALL(IF(($AA$13:$AA$512=$AA$5),ROW($A$9:$A$508)-ROW($A$9)+1,""),ROWS(A$9:A214)),,1))</f>
        <v/>
      </c>
      <c r="B214" s="389" t="str">
        <f t="array" ref="B214">IF(ROWS(B$9:B214)&gt;$U$5,"",INDEX(U$13:U$512,SMALL(IF(($AA$13:$AA$512=$AA$5),ROW($A$9:$A$508)-ROW($A$9)+1,""),ROWS(B$9:B214)),,1))</f>
        <v/>
      </c>
      <c r="C214" s="389" t="str">
        <f t="array" ref="C214">IF(ROWS(C$9:C214)&gt;$U$5,"",INDEX(V$13:V$512,SMALL(IF(($AA$13:$AA$512=$AA$5),ROW($A$9:$A$508)-ROW($A$9)+1,""),ROWS(C$9:C214)),,1))</f>
        <v/>
      </c>
      <c r="D214" s="309" t="str">
        <f t="array" ref="D214">IF(ROWS(D$9:D214)&gt;$U$5,"",INDEX(W$13:W$512,SMALL(IF(($AA$13:$AA$512=$AA$5),ROW($A$9:$A$508)-ROW($A$9)+1,""),ROWS(D$9:D214)),,1))</f>
        <v/>
      </c>
      <c r="E214" s="59" t="str">
        <f t="array" ref="E214">IF(ROWS(E$9:E214)&gt;$U$5,"",INDEX(X$13:X$512,SMALL(IF(($AA$13:$AA$512=$AA$5),ROW($A$9:$A$508)-ROW($A$9)+1,""),ROWS(E$9:E214)),,1))</f>
        <v/>
      </c>
      <c r="F214" s="59" t="str">
        <f t="array" ref="F214">IF(ROWS(F$9:F214)&gt;$U$5,"",INDEX(Y$13:Y$512,SMALL(IF(($AA$13:$AA$512=$AA$5),ROW($A$9:$A$508)-ROW($A$9)+1,""),ROWS(F$9:F214)),,1))</f>
        <v/>
      </c>
      <c r="G214" s="59" t="str">
        <f t="array" ref="G214">IF(ROWS(G$9:G214)&gt;$U$5,"",INDEX(AA$13:AA$512,SMALL(IF(($AA$13:$AA$512=$AA$5),ROW($A$9:$A$508)-ROW($A$9)+1,""),ROWS(G$9:G214)),,1))</f>
        <v/>
      </c>
      <c r="H214" s="59" t="str">
        <f t="array" ref="H214">IF(ROWS(H$9:H214)&gt;$U$5,"",INDEX(AC$13:AC$512,SMALL(IF(($AA$13:$AA$512=$AA$5),ROW($A$9:$A$508)-ROW($A$9)+1,""),ROWS(H$9:H214)),,1))</f>
        <v/>
      </c>
      <c r="I214" s="59" t="str">
        <f t="array" ref="I214">IF(ROWS(I$9:I214)&gt;$U$5,"",INDEX(AD$13:AD$512,SMALL(IF(($AA$13:$AA$512=$AA$5),ROW($A$9:$A$508)-ROW($A$9)+1,""),ROWS(I$9:I214)),,1))</f>
        <v/>
      </c>
      <c r="J214" s="105"/>
      <c r="K214" s="105"/>
      <c r="L214" s="105"/>
      <c r="M214" s="136"/>
      <c r="N214" s="44"/>
      <c r="O214" s="44"/>
      <c r="P214" s="44"/>
      <c r="Q214" s="44"/>
      <c r="R214" s="44"/>
      <c r="S214" s="44"/>
      <c r="T214" s="44">
        <f>Nut_StatusTool!A208</f>
        <v>202</v>
      </c>
      <c r="U214" s="44">
        <f>Nut_StatusTool!B208</f>
        <v>0</v>
      </c>
      <c r="V214" s="44">
        <f>Nut_StatusTool!C208</f>
        <v>0</v>
      </c>
      <c r="W214" s="44">
        <f>Nut_StatusTool!D208</f>
        <v>0</v>
      </c>
      <c r="X214" s="44">
        <f>Nut_StatusTool!F208</f>
        <v>0</v>
      </c>
      <c r="Y214" s="285" t="str">
        <f>Nut_StatusTool!K208</f>
        <v/>
      </c>
      <c r="Z214" s="44" t="str">
        <f>Nut_StatusTool!L208</f>
        <v/>
      </c>
      <c r="AA214" s="44" t="str">
        <f>Nut_StatusTool!M208</f>
        <v/>
      </c>
      <c r="AB214" s="44" t="str">
        <f>Nut_StatusTool!N208</f>
        <v/>
      </c>
      <c r="AC214" s="44">
        <f>Nut_StatusTool!I208</f>
        <v>0</v>
      </c>
      <c r="AD214" s="44">
        <f>Nut_StatusTool!J208</f>
        <v>0</v>
      </c>
    </row>
    <row r="215" spans="1:30" ht="20.100000000000001" customHeight="1">
      <c r="A215" s="59" t="str">
        <f t="array" ref="A215">IF(ROWS(A$9:A215)&gt;$U$5,"",INDEX(T$13:T$512,SMALL(IF(($AA$13:$AA$512=$AA$5),ROW($A$9:$A$508)-ROW($A$9)+1,""),ROWS(A$9:A215)),,1))</f>
        <v/>
      </c>
      <c r="B215" s="389" t="str">
        <f t="array" ref="B215">IF(ROWS(B$9:B215)&gt;$U$5,"",INDEX(U$13:U$512,SMALL(IF(($AA$13:$AA$512=$AA$5),ROW($A$9:$A$508)-ROW($A$9)+1,""),ROWS(B$9:B215)),,1))</f>
        <v/>
      </c>
      <c r="C215" s="389" t="str">
        <f t="array" ref="C215">IF(ROWS(C$9:C215)&gt;$U$5,"",INDEX(V$13:V$512,SMALL(IF(($AA$13:$AA$512=$AA$5),ROW($A$9:$A$508)-ROW($A$9)+1,""),ROWS(C$9:C215)),,1))</f>
        <v/>
      </c>
      <c r="D215" s="309" t="str">
        <f t="array" ref="D215">IF(ROWS(D$9:D215)&gt;$U$5,"",INDEX(W$13:W$512,SMALL(IF(($AA$13:$AA$512=$AA$5),ROW($A$9:$A$508)-ROW($A$9)+1,""),ROWS(D$9:D215)),,1))</f>
        <v/>
      </c>
      <c r="E215" s="59" t="str">
        <f t="array" ref="E215">IF(ROWS(E$9:E215)&gt;$U$5,"",INDEX(X$13:X$512,SMALL(IF(($AA$13:$AA$512=$AA$5),ROW($A$9:$A$508)-ROW($A$9)+1,""),ROWS(E$9:E215)),,1))</f>
        <v/>
      </c>
      <c r="F215" s="59" t="str">
        <f t="array" ref="F215">IF(ROWS(F$9:F215)&gt;$U$5,"",INDEX(Y$13:Y$512,SMALL(IF(($AA$13:$AA$512=$AA$5),ROW($A$9:$A$508)-ROW($A$9)+1,""),ROWS(F$9:F215)),,1))</f>
        <v/>
      </c>
      <c r="G215" s="59" t="str">
        <f t="array" ref="G215">IF(ROWS(G$9:G215)&gt;$U$5,"",INDEX(AA$13:AA$512,SMALL(IF(($AA$13:$AA$512=$AA$5),ROW($A$9:$A$508)-ROW($A$9)+1,""),ROWS(G$9:G215)),,1))</f>
        <v/>
      </c>
      <c r="H215" s="59" t="str">
        <f t="array" ref="H215">IF(ROWS(H$9:H215)&gt;$U$5,"",INDEX(AC$13:AC$512,SMALL(IF(($AA$13:$AA$512=$AA$5),ROW($A$9:$A$508)-ROW($A$9)+1,""),ROWS(H$9:H215)),,1))</f>
        <v/>
      </c>
      <c r="I215" s="59" t="str">
        <f t="array" ref="I215">IF(ROWS(I$9:I215)&gt;$U$5,"",INDEX(AD$13:AD$512,SMALL(IF(($AA$13:$AA$512=$AA$5),ROW($A$9:$A$508)-ROW($A$9)+1,""),ROWS(I$9:I215)),,1))</f>
        <v/>
      </c>
      <c r="J215" s="105"/>
      <c r="K215" s="105"/>
      <c r="L215" s="105"/>
      <c r="M215" s="136"/>
      <c r="N215" s="44"/>
      <c r="O215" s="44"/>
      <c r="P215" s="44"/>
      <c r="Q215" s="44"/>
      <c r="R215" s="44"/>
      <c r="S215" s="44"/>
      <c r="T215" s="44">
        <f>Nut_StatusTool!A209</f>
        <v>203</v>
      </c>
      <c r="U215" s="44">
        <f>Nut_StatusTool!B209</f>
        <v>0</v>
      </c>
      <c r="V215" s="44">
        <f>Nut_StatusTool!C209</f>
        <v>0</v>
      </c>
      <c r="W215" s="44">
        <f>Nut_StatusTool!D209</f>
        <v>0</v>
      </c>
      <c r="X215" s="44">
        <f>Nut_StatusTool!F209</f>
        <v>0</v>
      </c>
      <c r="Y215" s="285" t="str">
        <f>Nut_StatusTool!K209</f>
        <v/>
      </c>
      <c r="Z215" s="44" t="str">
        <f>Nut_StatusTool!L209</f>
        <v/>
      </c>
      <c r="AA215" s="44" t="str">
        <f>Nut_StatusTool!M209</f>
        <v/>
      </c>
      <c r="AB215" s="44" t="str">
        <f>Nut_StatusTool!N209</f>
        <v/>
      </c>
      <c r="AC215" s="44">
        <f>Nut_StatusTool!I209</f>
        <v>0</v>
      </c>
      <c r="AD215" s="44">
        <f>Nut_StatusTool!J209</f>
        <v>0</v>
      </c>
    </row>
    <row r="216" spans="1:30" ht="20.100000000000001" customHeight="1">
      <c r="A216" s="59" t="str">
        <f t="array" ref="A216">IF(ROWS(A$9:A216)&gt;$U$5,"",INDEX(T$13:T$512,SMALL(IF(($AA$13:$AA$512=$AA$5),ROW($A$9:$A$508)-ROW($A$9)+1,""),ROWS(A$9:A216)),,1))</f>
        <v/>
      </c>
      <c r="B216" s="389" t="str">
        <f t="array" ref="B216">IF(ROWS(B$9:B216)&gt;$U$5,"",INDEX(U$13:U$512,SMALL(IF(($AA$13:$AA$512=$AA$5),ROW($A$9:$A$508)-ROW($A$9)+1,""),ROWS(B$9:B216)),,1))</f>
        <v/>
      </c>
      <c r="C216" s="389" t="str">
        <f t="array" ref="C216">IF(ROWS(C$9:C216)&gt;$U$5,"",INDEX(V$13:V$512,SMALL(IF(($AA$13:$AA$512=$AA$5),ROW($A$9:$A$508)-ROW($A$9)+1,""),ROWS(C$9:C216)),,1))</f>
        <v/>
      </c>
      <c r="D216" s="309" t="str">
        <f t="array" ref="D216">IF(ROWS(D$9:D216)&gt;$U$5,"",INDEX(W$13:W$512,SMALL(IF(($AA$13:$AA$512=$AA$5),ROW($A$9:$A$508)-ROW($A$9)+1,""),ROWS(D$9:D216)),,1))</f>
        <v/>
      </c>
      <c r="E216" s="59" t="str">
        <f t="array" ref="E216">IF(ROWS(E$9:E216)&gt;$U$5,"",INDEX(X$13:X$512,SMALL(IF(($AA$13:$AA$512=$AA$5),ROW($A$9:$A$508)-ROW($A$9)+1,""),ROWS(E$9:E216)),,1))</f>
        <v/>
      </c>
      <c r="F216" s="59" t="str">
        <f t="array" ref="F216">IF(ROWS(F$9:F216)&gt;$U$5,"",INDEX(Y$13:Y$512,SMALL(IF(($AA$13:$AA$512=$AA$5),ROW($A$9:$A$508)-ROW($A$9)+1,""),ROWS(F$9:F216)),,1))</f>
        <v/>
      </c>
      <c r="G216" s="59" t="str">
        <f t="array" ref="G216">IF(ROWS(G$9:G216)&gt;$U$5,"",INDEX(AA$13:AA$512,SMALL(IF(($AA$13:$AA$512=$AA$5),ROW($A$9:$A$508)-ROW($A$9)+1,""),ROWS(G$9:G216)),,1))</f>
        <v/>
      </c>
      <c r="H216" s="59" t="str">
        <f t="array" ref="H216">IF(ROWS(H$9:H216)&gt;$U$5,"",INDEX(AC$13:AC$512,SMALL(IF(($AA$13:$AA$512=$AA$5),ROW($A$9:$A$508)-ROW($A$9)+1,""),ROWS(H$9:H216)),,1))</f>
        <v/>
      </c>
      <c r="I216" s="59" t="str">
        <f t="array" ref="I216">IF(ROWS(I$9:I216)&gt;$U$5,"",INDEX(AD$13:AD$512,SMALL(IF(($AA$13:$AA$512=$AA$5),ROW($A$9:$A$508)-ROW($A$9)+1,""),ROWS(I$9:I216)),,1))</f>
        <v/>
      </c>
      <c r="J216" s="105"/>
      <c r="K216" s="105"/>
      <c r="L216" s="105"/>
      <c r="M216" s="136"/>
      <c r="N216" s="44"/>
      <c r="O216" s="44"/>
      <c r="P216" s="44"/>
      <c r="Q216" s="44"/>
      <c r="R216" s="44"/>
      <c r="S216" s="44"/>
      <c r="T216" s="44">
        <f>Nut_StatusTool!A210</f>
        <v>204</v>
      </c>
      <c r="U216" s="44">
        <f>Nut_StatusTool!B210</f>
        <v>0</v>
      </c>
      <c r="V216" s="44">
        <f>Nut_StatusTool!C210</f>
        <v>0</v>
      </c>
      <c r="W216" s="44">
        <f>Nut_StatusTool!D210</f>
        <v>0</v>
      </c>
      <c r="X216" s="44">
        <f>Nut_StatusTool!F210</f>
        <v>0</v>
      </c>
      <c r="Y216" s="285" t="str">
        <f>Nut_StatusTool!K210</f>
        <v/>
      </c>
      <c r="Z216" s="44" t="str">
        <f>Nut_StatusTool!L210</f>
        <v/>
      </c>
      <c r="AA216" s="44" t="str">
        <f>Nut_StatusTool!M210</f>
        <v/>
      </c>
      <c r="AB216" s="44" t="str">
        <f>Nut_StatusTool!N210</f>
        <v/>
      </c>
      <c r="AC216" s="44">
        <f>Nut_StatusTool!I210</f>
        <v>0</v>
      </c>
      <c r="AD216" s="44">
        <f>Nut_StatusTool!J210</f>
        <v>0</v>
      </c>
    </row>
    <row r="217" spans="1:30" ht="20.100000000000001" customHeight="1">
      <c r="A217" s="59" t="str">
        <f t="array" ref="A217">IF(ROWS(A$9:A217)&gt;$U$5,"",INDEX(T$13:T$512,SMALL(IF(($AA$13:$AA$512=$AA$5),ROW($A$9:$A$508)-ROW($A$9)+1,""),ROWS(A$9:A217)),,1))</f>
        <v/>
      </c>
      <c r="B217" s="389" t="str">
        <f t="array" ref="B217">IF(ROWS(B$9:B217)&gt;$U$5,"",INDEX(U$13:U$512,SMALL(IF(($AA$13:$AA$512=$AA$5),ROW($A$9:$A$508)-ROW($A$9)+1,""),ROWS(B$9:B217)),,1))</f>
        <v/>
      </c>
      <c r="C217" s="389" t="str">
        <f t="array" ref="C217">IF(ROWS(C$9:C217)&gt;$U$5,"",INDEX(V$13:V$512,SMALL(IF(($AA$13:$AA$512=$AA$5),ROW($A$9:$A$508)-ROW($A$9)+1,""),ROWS(C$9:C217)),,1))</f>
        <v/>
      </c>
      <c r="D217" s="309" t="str">
        <f t="array" ref="D217">IF(ROWS(D$9:D217)&gt;$U$5,"",INDEX(W$13:W$512,SMALL(IF(($AA$13:$AA$512=$AA$5),ROW($A$9:$A$508)-ROW($A$9)+1,""),ROWS(D$9:D217)),,1))</f>
        <v/>
      </c>
      <c r="E217" s="59" t="str">
        <f t="array" ref="E217">IF(ROWS(E$9:E217)&gt;$U$5,"",INDEX(X$13:X$512,SMALL(IF(($AA$13:$AA$512=$AA$5),ROW($A$9:$A$508)-ROW($A$9)+1,""),ROWS(E$9:E217)),,1))</f>
        <v/>
      </c>
      <c r="F217" s="59" t="str">
        <f t="array" ref="F217">IF(ROWS(F$9:F217)&gt;$U$5,"",INDEX(Y$13:Y$512,SMALL(IF(($AA$13:$AA$512=$AA$5),ROW($A$9:$A$508)-ROW($A$9)+1,""),ROWS(F$9:F217)),,1))</f>
        <v/>
      </c>
      <c r="G217" s="59" t="str">
        <f t="array" ref="G217">IF(ROWS(G$9:G217)&gt;$U$5,"",INDEX(AA$13:AA$512,SMALL(IF(($AA$13:$AA$512=$AA$5),ROW($A$9:$A$508)-ROW($A$9)+1,""),ROWS(G$9:G217)),,1))</f>
        <v/>
      </c>
      <c r="H217" s="59" t="str">
        <f t="array" ref="H217">IF(ROWS(H$9:H217)&gt;$U$5,"",INDEX(AC$13:AC$512,SMALL(IF(($AA$13:$AA$512=$AA$5),ROW($A$9:$A$508)-ROW($A$9)+1,""),ROWS(H$9:H217)),,1))</f>
        <v/>
      </c>
      <c r="I217" s="59" t="str">
        <f t="array" ref="I217">IF(ROWS(I$9:I217)&gt;$U$5,"",INDEX(AD$13:AD$512,SMALL(IF(($AA$13:$AA$512=$AA$5),ROW($A$9:$A$508)-ROW($A$9)+1,""),ROWS(I$9:I217)),,1))</f>
        <v/>
      </c>
      <c r="J217" s="105"/>
      <c r="K217" s="105"/>
      <c r="L217" s="105"/>
      <c r="M217" s="136"/>
      <c r="N217" s="44"/>
      <c r="O217" s="44"/>
      <c r="P217" s="44"/>
      <c r="Q217" s="44"/>
      <c r="R217" s="44"/>
      <c r="S217" s="44"/>
      <c r="T217" s="44">
        <f>Nut_StatusTool!A211</f>
        <v>205</v>
      </c>
      <c r="U217" s="44">
        <f>Nut_StatusTool!B211</f>
        <v>0</v>
      </c>
      <c r="V217" s="44">
        <f>Nut_StatusTool!C211</f>
        <v>0</v>
      </c>
      <c r="W217" s="44">
        <f>Nut_StatusTool!D211</f>
        <v>0</v>
      </c>
      <c r="X217" s="44">
        <f>Nut_StatusTool!F211</f>
        <v>0</v>
      </c>
      <c r="Y217" s="285" t="str">
        <f>Nut_StatusTool!K211</f>
        <v/>
      </c>
      <c r="Z217" s="44" t="str">
        <f>Nut_StatusTool!L211</f>
        <v/>
      </c>
      <c r="AA217" s="44" t="str">
        <f>Nut_StatusTool!M211</f>
        <v/>
      </c>
      <c r="AB217" s="44" t="str">
        <f>Nut_StatusTool!N211</f>
        <v/>
      </c>
      <c r="AC217" s="44">
        <f>Nut_StatusTool!I211</f>
        <v>0</v>
      </c>
      <c r="AD217" s="44">
        <f>Nut_StatusTool!J211</f>
        <v>0</v>
      </c>
    </row>
    <row r="218" spans="1:30" ht="20.100000000000001" customHeight="1">
      <c r="A218" s="59" t="str">
        <f t="array" ref="A218">IF(ROWS(A$9:A218)&gt;$U$5,"",INDEX(T$13:T$512,SMALL(IF(($AA$13:$AA$512=$AA$5),ROW($A$9:$A$508)-ROW($A$9)+1,""),ROWS(A$9:A218)),,1))</f>
        <v/>
      </c>
      <c r="B218" s="389" t="str">
        <f t="array" ref="B218">IF(ROWS(B$9:B218)&gt;$U$5,"",INDEX(U$13:U$512,SMALL(IF(($AA$13:$AA$512=$AA$5),ROW($A$9:$A$508)-ROW($A$9)+1,""),ROWS(B$9:B218)),,1))</f>
        <v/>
      </c>
      <c r="C218" s="389" t="str">
        <f t="array" ref="C218">IF(ROWS(C$9:C218)&gt;$U$5,"",INDEX(V$13:V$512,SMALL(IF(($AA$13:$AA$512=$AA$5),ROW($A$9:$A$508)-ROW($A$9)+1,""),ROWS(C$9:C218)),,1))</f>
        <v/>
      </c>
      <c r="D218" s="309" t="str">
        <f t="array" ref="D218">IF(ROWS(D$9:D218)&gt;$U$5,"",INDEX(W$13:W$512,SMALL(IF(($AA$13:$AA$512=$AA$5),ROW($A$9:$A$508)-ROW($A$9)+1,""),ROWS(D$9:D218)),,1))</f>
        <v/>
      </c>
      <c r="E218" s="59" t="str">
        <f t="array" ref="E218">IF(ROWS(E$9:E218)&gt;$U$5,"",INDEX(X$13:X$512,SMALL(IF(($AA$13:$AA$512=$AA$5),ROW($A$9:$A$508)-ROW($A$9)+1,""),ROWS(E$9:E218)),,1))</f>
        <v/>
      </c>
      <c r="F218" s="59" t="str">
        <f t="array" ref="F218">IF(ROWS(F$9:F218)&gt;$U$5,"",INDEX(Y$13:Y$512,SMALL(IF(($AA$13:$AA$512=$AA$5),ROW($A$9:$A$508)-ROW($A$9)+1,""),ROWS(F$9:F218)),,1))</f>
        <v/>
      </c>
      <c r="G218" s="59" t="str">
        <f t="array" ref="G218">IF(ROWS(G$9:G218)&gt;$U$5,"",INDEX(AA$13:AA$512,SMALL(IF(($AA$13:$AA$512=$AA$5),ROW($A$9:$A$508)-ROW($A$9)+1,""),ROWS(G$9:G218)),,1))</f>
        <v/>
      </c>
      <c r="H218" s="59" t="str">
        <f t="array" ref="H218">IF(ROWS(H$9:H218)&gt;$U$5,"",INDEX(AC$13:AC$512,SMALL(IF(($AA$13:$AA$512=$AA$5),ROW($A$9:$A$508)-ROW($A$9)+1,""),ROWS(H$9:H218)),,1))</f>
        <v/>
      </c>
      <c r="I218" s="59" t="str">
        <f t="array" ref="I218">IF(ROWS(I$9:I218)&gt;$U$5,"",INDEX(AD$13:AD$512,SMALL(IF(($AA$13:$AA$512=$AA$5),ROW($A$9:$A$508)-ROW($A$9)+1,""),ROWS(I$9:I218)),,1))</f>
        <v/>
      </c>
      <c r="J218" s="105"/>
      <c r="K218" s="105"/>
      <c r="L218" s="105"/>
      <c r="M218" s="136"/>
      <c r="N218" s="44"/>
      <c r="O218" s="44"/>
      <c r="P218" s="44"/>
      <c r="Q218" s="44"/>
      <c r="R218" s="44"/>
      <c r="S218" s="44"/>
      <c r="T218" s="44">
        <f>Nut_StatusTool!A212</f>
        <v>206</v>
      </c>
      <c r="U218" s="44">
        <f>Nut_StatusTool!B212</f>
        <v>0</v>
      </c>
      <c r="V218" s="44">
        <f>Nut_StatusTool!C212</f>
        <v>0</v>
      </c>
      <c r="W218" s="44">
        <f>Nut_StatusTool!D212</f>
        <v>0</v>
      </c>
      <c r="X218" s="44">
        <f>Nut_StatusTool!F212</f>
        <v>0</v>
      </c>
      <c r="Y218" s="285" t="str">
        <f>Nut_StatusTool!K212</f>
        <v/>
      </c>
      <c r="Z218" s="44" t="str">
        <f>Nut_StatusTool!L212</f>
        <v/>
      </c>
      <c r="AA218" s="44" t="str">
        <f>Nut_StatusTool!M212</f>
        <v/>
      </c>
      <c r="AB218" s="44" t="str">
        <f>Nut_StatusTool!N212</f>
        <v/>
      </c>
      <c r="AC218" s="44">
        <f>Nut_StatusTool!I212</f>
        <v>0</v>
      </c>
      <c r="AD218" s="44">
        <f>Nut_StatusTool!J212</f>
        <v>0</v>
      </c>
    </row>
    <row r="219" spans="1:30" ht="20.100000000000001" customHeight="1">
      <c r="A219" s="59" t="str">
        <f t="array" ref="A219">IF(ROWS(A$9:A219)&gt;$U$5,"",INDEX(T$13:T$512,SMALL(IF(($AA$13:$AA$512=$AA$5),ROW($A$9:$A$508)-ROW($A$9)+1,""),ROWS(A$9:A219)),,1))</f>
        <v/>
      </c>
      <c r="B219" s="389" t="str">
        <f t="array" ref="B219">IF(ROWS(B$9:B219)&gt;$U$5,"",INDEX(U$13:U$512,SMALL(IF(($AA$13:$AA$512=$AA$5),ROW($A$9:$A$508)-ROW($A$9)+1,""),ROWS(B$9:B219)),,1))</f>
        <v/>
      </c>
      <c r="C219" s="389" t="str">
        <f t="array" ref="C219">IF(ROWS(C$9:C219)&gt;$U$5,"",INDEX(V$13:V$512,SMALL(IF(($AA$13:$AA$512=$AA$5),ROW($A$9:$A$508)-ROW($A$9)+1,""),ROWS(C$9:C219)),,1))</f>
        <v/>
      </c>
      <c r="D219" s="309" t="str">
        <f t="array" ref="D219">IF(ROWS(D$9:D219)&gt;$U$5,"",INDEX(W$13:W$512,SMALL(IF(($AA$13:$AA$512=$AA$5),ROW($A$9:$A$508)-ROW($A$9)+1,""),ROWS(D$9:D219)),,1))</f>
        <v/>
      </c>
      <c r="E219" s="59" t="str">
        <f t="array" ref="E219">IF(ROWS(E$9:E219)&gt;$U$5,"",INDEX(X$13:X$512,SMALL(IF(($AA$13:$AA$512=$AA$5),ROW($A$9:$A$508)-ROW($A$9)+1,""),ROWS(E$9:E219)),,1))</f>
        <v/>
      </c>
      <c r="F219" s="59" t="str">
        <f t="array" ref="F219">IF(ROWS(F$9:F219)&gt;$U$5,"",INDEX(Y$13:Y$512,SMALL(IF(($AA$13:$AA$512=$AA$5),ROW($A$9:$A$508)-ROW($A$9)+1,""),ROWS(F$9:F219)),,1))</f>
        <v/>
      </c>
      <c r="G219" s="59" t="str">
        <f t="array" ref="G219">IF(ROWS(G$9:G219)&gt;$U$5,"",INDEX(AA$13:AA$512,SMALL(IF(($AA$13:$AA$512=$AA$5),ROW($A$9:$A$508)-ROW($A$9)+1,""),ROWS(G$9:G219)),,1))</f>
        <v/>
      </c>
      <c r="H219" s="59" t="str">
        <f t="array" ref="H219">IF(ROWS(H$9:H219)&gt;$U$5,"",INDEX(AC$13:AC$512,SMALL(IF(($AA$13:$AA$512=$AA$5),ROW($A$9:$A$508)-ROW($A$9)+1,""),ROWS(H$9:H219)),,1))</f>
        <v/>
      </c>
      <c r="I219" s="59" t="str">
        <f t="array" ref="I219">IF(ROWS(I$9:I219)&gt;$U$5,"",INDEX(AD$13:AD$512,SMALL(IF(($AA$13:$AA$512=$AA$5),ROW($A$9:$A$508)-ROW($A$9)+1,""),ROWS(I$9:I219)),,1))</f>
        <v/>
      </c>
      <c r="J219" s="105"/>
      <c r="K219" s="105"/>
      <c r="L219" s="105"/>
      <c r="M219" s="136"/>
      <c r="N219" s="44"/>
      <c r="O219" s="44"/>
      <c r="P219" s="44"/>
      <c r="Q219" s="44"/>
      <c r="R219" s="44"/>
      <c r="S219" s="44"/>
      <c r="T219" s="44">
        <f>Nut_StatusTool!A213</f>
        <v>207</v>
      </c>
      <c r="U219" s="44">
        <f>Nut_StatusTool!B213</f>
        <v>0</v>
      </c>
      <c r="V219" s="44">
        <f>Nut_StatusTool!C213</f>
        <v>0</v>
      </c>
      <c r="W219" s="44">
        <f>Nut_StatusTool!D213</f>
        <v>0</v>
      </c>
      <c r="X219" s="44">
        <f>Nut_StatusTool!F213</f>
        <v>0</v>
      </c>
      <c r="Y219" s="285" t="str">
        <f>Nut_StatusTool!K213</f>
        <v/>
      </c>
      <c r="Z219" s="44" t="str">
        <f>Nut_StatusTool!L213</f>
        <v/>
      </c>
      <c r="AA219" s="44" t="str">
        <f>Nut_StatusTool!M213</f>
        <v/>
      </c>
      <c r="AB219" s="44" t="str">
        <f>Nut_StatusTool!N213</f>
        <v/>
      </c>
      <c r="AC219" s="44">
        <f>Nut_StatusTool!I213</f>
        <v>0</v>
      </c>
      <c r="AD219" s="44">
        <f>Nut_StatusTool!J213</f>
        <v>0</v>
      </c>
    </row>
    <row r="220" spans="1:30" ht="20.100000000000001" customHeight="1">
      <c r="A220" s="59" t="str">
        <f t="array" ref="A220">IF(ROWS(A$9:A220)&gt;$U$5,"",INDEX(T$13:T$512,SMALL(IF(($AA$13:$AA$512=$AA$5),ROW($A$9:$A$508)-ROW($A$9)+1,""),ROWS(A$9:A220)),,1))</f>
        <v/>
      </c>
      <c r="B220" s="389" t="str">
        <f t="array" ref="B220">IF(ROWS(B$9:B220)&gt;$U$5,"",INDEX(U$13:U$512,SMALL(IF(($AA$13:$AA$512=$AA$5),ROW($A$9:$A$508)-ROW($A$9)+1,""),ROWS(B$9:B220)),,1))</f>
        <v/>
      </c>
      <c r="C220" s="389" t="str">
        <f t="array" ref="C220">IF(ROWS(C$9:C220)&gt;$U$5,"",INDEX(V$13:V$512,SMALL(IF(($AA$13:$AA$512=$AA$5),ROW($A$9:$A$508)-ROW($A$9)+1,""),ROWS(C$9:C220)),,1))</f>
        <v/>
      </c>
      <c r="D220" s="309" t="str">
        <f t="array" ref="D220">IF(ROWS(D$9:D220)&gt;$U$5,"",INDEX(W$13:W$512,SMALL(IF(($AA$13:$AA$512=$AA$5),ROW($A$9:$A$508)-ROW($A$9)+1,""),ROWS(D$9:D220)),,1))</f>
        <v/>
      </c>
      <c r="E220" s="59" t="str">
        <f t="array" ref="E220">IF(ROWS(E$9:E220)&gt;$U$5,"",INDEX(X$13:X$512,SMALL(IF(($AA$13:$AA$512=$AA$5),ROW($A$9:$A$508)-ROW($A$9)+1,""),ROWS(E$9:E220)),,1))</f>
        <v/>
      </c>
      <c r="F220" s="59" t="str">
        <f t="array" ref="F220">IF(ROWS(F$9:F220)&gt;$U$5,"",INDEX(Y$13:Y$512,SMALL(IF(($AA$13:$AA$512=$AA$5),ROW($A$9:$A$508)-ROW($A$9)+1,""),ROWS(F$9:F220)),,1))</f>
        <v/>
      </c>
      <c r="G220" s="59" t="str">
        <f t="array" ref="G220">IF(ROWS(G$9:G220)&gt;$U$5,"",INDEX(AA$13:AA$512,SMALL(IF(($AA$13:$AA$512=$AA$5),ROW($A$9:$A$508)-ROW($A$9)+1,""),ROWS(G$9:G220)),,1))</f>
        <v/>
      </c>
      <c r="H220" s="59" t="str">
        <f t="array" ref="H220">IF(ROWS(H$9:H220)&gt;$U$5,"",INDEX(AC$13:AC$512,SMALL(IF(($AA$13:$AA$512=$AA$5),ROW($A$9:$A$508)-ROW($A$9)+1,""),ROWS(H$9:H220)),,1))</f>
        <v/>
      </c>
      <c r="I220" s="59" t="str">
        <f t="array" ref="I220">IF(ROWS(I$9:I220)&gt;$U$5,"",INDEX(AD$13:AD$512,SMALL(IF(($AA$13:$AA$512=$AA$5),ROW($A$9:$A$508)-ROW($A$9)+1,""),ROWS(I$9:I220)),,1))</f>
        <v/>
      </c>
      <c r="J220" s="105"/>
      <c r="K220" s="105"/>
      <c r="L220" s="105"/>
      <c r="M220" s="136"/>
      <c r="N220" s="44"/>
      <c r="O220" s="44"/>
      <c r="P220" s="44"/>
      <c r="Q220" s="44"/>
      <c r="R220" s="44"/>
      <c r="S220" s="44"/>
      <c r="T220" s="44">
        <f>Nut_StatusTool!A214</f>
        <v>208</v>
      </c>
      <c r="U220" s="44">
        <f>Nut_StatusTool!B214</f>
        <v>0</v>
      </c>
      <c r="V220" s="44">
        <f>Nut_StatusTool!C214</f>
        <v>0</v>
      </c>
      <c r="W220" s="44">
        <f>Nut_StatusTool!D214</f>
        <v>0</v>
      </c>
      <c r="X220" s="44">
        <f>Nut_StatusTool!F214</f>
        <v>0</v>
      </c>
      <c r="Y220" s="285" t="str">
        <f>Nut_StatusTool!K214</f>
        <v/>
      </c>
      <c r="Z220" s="44" t="str">
        <f>Nut_StatusTool!L214</f>
        <v/>
      </c>
      <c r="AA220" s="44" t="str">
        <f>Nut_StatusTool!M214</f>
        <v/>
      </c>
      <c r="AB220" s="44" t="str">
        <f>Nut_StatusTool!N214</f>
        <v/>
      </c>
      <c r="AC220" s="44">
        <f>Nut_StatusTool!I214</f>
        <v>0</v>
      </c>
      <c r="AD220" s="44">
        <f>Nut_StatusTool!J214</f>
        <v>0</v>
      </c>
    </row>
    <row r="221" spans="1:30" ht="20.100000000000001" customHeight="1">
      <c r="A221" s="59" t="str">
        <f t="array" ref="A221">IF(ROWS(A$9:A221)&gt;$U$5,"",INDEX(T$13:T$512,SMALL(IF(($AA$13:$AA$512=$AA$5),ROW($A$9:$A$508)-ROW($A$9)+1,""),ROWS(A$9:A221)),,1))</f>
        <v/>
      </c>
      <c r="B221" s="389" t="str">
        <f t="array" ref="B221">IF(ROWS(B$9:B221)&gt;$U$5,"",INDEX(U$13:U$512,SMALL(IF(($AA$13:$AA$512=$AA$5),ROW($A$9:$A$508)-ROW($A$9)+1,""),ROWS(B$9:B221)),,1))</f>
        <v/>
      </c>
      <c r="C221" s="389" t="str">
        <f t="array" ref="C221">IF(ROWS(C$9:C221)&gt;$U$5,"",INDEX(V$13:V$512,SMALL(IF(($AA$13:$AA$512=$AA$5),ROW($A$9:$A$508)-ROW($A$9)+1,""),ROWS(C$9:C221)),,1))</f>
        <v/>
      </c>
      <c r="D221" s="309" t="str">
        <f t="array" ref="D221">IF(ROWS(D$9:D221)&gt;$U$5,"",INDEX(W$13:W$512,SMALL(IF(($AA$13:$AA$512=$AA$5),ROW($A$9:$A$508)-ROW($A$9)+1,""),ROWS(D$9:D221)),,1))</f>
        <v/>
      </c>
      <c r="E221" s="59" t="str">
        <f t="array" ref="E221">IF(ROWS(E$9:E221)&gt;$U$5,"",INDEX(X$13:X$512,SMALL(IF(($AA$13:$AA$512=$AA$5),ROW($A$9:$A$508)-ROW($A$9)+1,""),ROWS(E$9:E221)),,1))</f>
        <v/>
      </c>
      <c r="F221" s="59" t="str">
        <f t="array" ref="F221">IF(ROWS(F$9:F221)&gt;$U$5,"",INDEX(Y$13:Y$512,SMALL(IF(($AA$13:$AA$512=$AA$5),ROW($A$9:$A$508)-ROW($A$9)+1,""),ROWS(F$9:F221)),,1))</f>
        <v/>
      </c>
      <c r="G221" s="59" t="str">
        <f t="array" ref="G221">IF(ROWS(G$9:G221)&gt;$U$5,"",INDEX(AA$13:AA$512,SMALL(IF(($AA$13:$AA$512=$AA$5),ROW($A$9:$A$508)-ROW($A$9)+1,""),ROWS(G$9:G221)),,1))</f>
        <v/>
      </c>
      <c r="H221" s="59" t="str">
        <f t="array" ref="H221">IF(ROWS(H$9:H221)&gt;$U$5,"",INDEX(AC$13:AC$512,SMALL(IF(($AA$13:$AA$512=$AA$5),ROW($A$9:$A$508)-ROW($A$9)+1,""),ROWS(H$9:H221)),,1))</f>
        <v/>
      </c>
      <c r="I221" s="59" t="str">
        <f t="array" ref="I221">IF(ROWS(I$9:I221)&gt;$U$5,"",INDEX(AD$13:AD$512,SMALL(IF(($AA$13:$AA$512=$AA$5),ROW($A$9:$A$508)-ROW($A$9)+1,""),ROWS(I$9:I221)),,1))</f>
        <v/>
      </c>
      <c r="J221" s="105"/>
      <c r="K221" s="105"/>
      <c r="L221" s="105"/>
      <c r="M221" s="136"/>
      <c r="N221" s="44"/>
      <c r="O221" s="44"/>
      <c r="P221" s="44"/>
      <c r="Q221" s="44"/>
      <c r="R221" s="44"/>
      <c r="S221" s="44"/>
      <c r="T221" s="44">
        <f>Nut_StatusTool!A215</f>
        <v>209</v>
      </c>
      <c r="U221" s="44">
        <f>Nut_StatusTool!B215</f>
        <v>0</v>
      </c>
      <c r="V221" s="44">
        <f>Nut_StatusTool!C215</f>
        <v>0</v>
      </c>
      <c r="W221" s="44">
        <f>Nut_StatusTool!D215</f>
        <v>0</v>
      </c>
      <c r="X221" s="44">
        <f>Nut_StatusTool!F215</f>
        <v>0</v>
      </c>
      <c r="Y221" s="285" t="str">
        <f>Nut_StatusTool!K215</f>
        <v/>
      </c>
      <c r="Z221" s="44" t="str">
        <f>Nut_StatusTool!L215</f>
        <v/>
      </c>
      <c r="AA221" s="44" t="str">
        <f>Nut_StatusTool!M215</f>
        <v/>
      </c>
      <c r="AB221" s="44" t="str">
        <f>Nut_StatusTool!N215</f>
        <v/>
      </c>
      <c r="AC221" s="44">
        <f>Nut_StatusTool!I215</f>
        <v>0</v>
      </c>
      <c r="AD221" s="44">
        <f>Nut_StatusTool!J215</f>
        <v>0</v>
      </c>
    </row>
    <row r="222" spans="1:30" ht="20.100000000000001" customHeight="1">
      <c r="A222" s="59" t="str">
        <f t="array" ref="A222">IF(ROWS(A$9:A222)&gt;$U$5,"",INDEX(T$13:T$512,SMALL(IF(($AA$13:$AA$512=$AA$5),ROW($A$9:$A$508)-ROW($A$9)+1,""),ROWS(A$9:A222)),,1))</f>
        <v/>
      </c>
      <c r="B222" s="389" t="str">
        <f t="array" ref="B222">IF(ROWS(B$9:B222)&gt;$U$5,"",INDEX(U$13:U$512,SMALL(IF(($AA$13:$AA$512=$AA$5),ROW($A$9:$A$508)-ROW($A$9)+1,""),ROWS(B$9:B222)),,1))</f>
        <v/>
      </c>
      <c r="C222" s="389" t="str">
        <f t="array" ref="C222">IF(ROWS(C$9:C222)&gt;$U$5,"",INDEX(V$13:V$512,SMALL(IF(($AA$13:$AA$512=$AA$5),ROW($A$9:$A$508)-ROW($A$9)+1,""),ROWS(C$9:C222)),,1))</f>
        <v/>
      </c>
      <c r="D222" s="309" t="str">
        <f t="array" ref="D222">IF(ROWS(D$9:D222)&gt;$U$5,"",INDEX(W$13:W$512,SMALL(IF(($AA$13:$AA$512=$AA$5),ROW($A$9:$A$508)-ROW($A$9)+1,""),ROWS(D$9:D222)),,1))</f>
        <v/>
      </c>
      <c r="E222" s="59" t="str">
        <f t="array" ref="E222">IF(ROWS(E$9:E222)&gt;$U$5,"",INDEX(X$13:X$512,SMALL(IF(($AA$13:$AA$512=$AA$5),ROW($A$9:$A$508)-ROW($A$9)+1,""),ROWS(E$9:E222)),,1))</f>
        <v/>
      </c>
      <c r="F222" s="59" t="str">
        <f t="array" ref="F222">IF(ROWS(F$9:F222)&gt;$U$5,"",INDEX(Y$13:Y$512,SMALL(IF(($AA$13:$AA$512=$AA$5),ROW($A$9:$A$508)-ROW($A$9)+1,""),ROWS(F$9:F222)),,1))</f>
        <v/>
      </c>
      <c r="G222" s="59" t="str">
        <f t="array" ref="G222">IF(ROWS(G$9:G222)&gt;$U$5,"",INDEX(AA$13:AA$512,SMALL(IF(($AA$13:$AA$512=$AA$5),ROW($A$9:$A$508)-ROW($A$9)+1,""),ROWS(G$9:G222)),,1))</f>
        <v/>
      </c>
      <c r="H222" s="59" t="str">
        <f t="array" ref="H222">IF(ROWS(H$9:H222)&gt;$U$5,"",INDEX(AC$13:AC$512,SMALL(IF(($AA$13:$AA$512=$AA$5),ROW($A$9:$A$508)-ROW($A$9)+1,""),ROWS(H$9:H222)),,1))</f>
        <v/>
      </c>
      <c r="I222" s="59" t="str">
        <f t="array" ref="I222">IF(ROWS(I$9:I222)&gt;$U$5,"",INDEX(AD$13:AD$512,SMALL(IF(($AA$13:$AA$512=$AA$5),ROW($A$9:$A$508)-ROW($A$9)+1,""),ROWS(I$9:I222)),,1))</f>
        <v/>
      </c>
      <c r="J222" s="105"/>
      <c r="K222" s="105"/>
      <c r="L222" s="105"/>
      <c r="M222" s="136"/>
      <c r="N222" s="44"/>
      <c r="O222" s="44"/>
      <c r="P222" s="44"/>
      <c r="Q222" s="44"/>
      <c r="R222" s="44"/>
      <c r="S222" s="44"/>
      <c r="T222" s="44">
        <f>Nut_StatusTool!A216</f>
        <v>210</v>
      </c>
      <c r="U222" s="44">
        <f>Nut_StatusTool!B216</f>
        <v>0</v>
      </c>
      <c r="V222" s="44">
        <f>Nut_StatusTool!C216</f>
        <v>0</v>
      </c>
      <c r="W222" s="44">
        <f>Nut_StatusTool!D216</f>
        <v>0</v>
      </c>
      <c r="X222" s="44">
        <f>Nut_StatusTool!F216</f>
        <v>0</v>
      </c>
      <c r="Y222" s="285" t="str">
        <f>Nut_StatusTool!K216</f>
        <v/>
      </c>
      <c r="Z222" s="44" t="str">
        <f>Nut_StatusTool!L216</f>
        <v/>
      </c>
      <c r="AA222" s="44" t="str">
        <f>Nut_StatusTool!M216</f>
        <v/>
      </c>
      <c r="AB222" s="44" t="str">
        <f>Nut_StatusTool!N216</f>
        <v/>
      </c>
      <c r="AC222" s="44">
        <f>Nut_StatusTool!I216</f>
        <v>0</v>
      </c>
      <c r="AD222" s="44">
        <f>Nut_StatusTool!J216</f>
        <v>0</v>
      </c>
    </row>
    <row r="223" spans="1:30" ht="20.100000000000001" customHeight="1">
      <c r="A223" s="59" t="str">
        <f t="array" ref="A223">IF(ROWS(A$9:A223)&gt;$U$5,"",INDEX(T$13:T$512,SMALL(IF(($AA$13:$AA$512=$AA$5),ROW($A$9:$A$508)-ROW($A$9)+1,""),ROWS(A$9:A223)),,1))</f>
        <v/>
      </c>
      <c r="B223" s="389" t="str">
        <f t="array" ref="B223">IF(ROWS(B$9:B223)&gt;$U$5,"",INDEX(U$13:U$512,SMALL(IF(($AA$13:$AA$512=$AA$5),ROW($A$9:$A$508)-ROW($A$9)+1,""),ROWS(B$9:B223)),,1))</f>
        <v/>
      </c>
      <c r="C223" s="389" t="str">
        <f t="array" ref="C223">IF(ROWS(C$9:C223)&gt;$U$5,"",INDEX(V$13:V$512,SMALL(IF(($AA$13:$AA$512=$AA$5),ROW($A$9:$A$508)-ROW($A$9)+1,""),ROWS(C$9:C223)),,1))</f>
        <v/>
      </c>
      <c r="D223" s="309" t="str">
        <f t="array" ref="D223">IF(ROWS(D$9:D223)&gt;$U$5,"",INDEX(W$13:W$512,SMALL(IF(($AA$13:$AA$512=$AA$5),ROW($A$9:$A$508)-ROW($A$9)+1,""),ROWS(D$9:D223)),,1))</f>
        <v/>
      </c>
      <c r="E223" s="59" t="str">
        <f t="array" ref="E223">IF(ROWS(E$9:E223)&gt;$U$5,"",INDEX(X$13:X$512,SMALL(IF(($AA$13:$AA$512=$AA$5),ROW($A$9:$A$508)-ROW($A$9)+1,""),ROWS(E$9:E223)),,1))</f>
        <v/>
      </c>
      <c r="F223" s="59" t="str">
        <f t="array" ref="F223">IF(ROWS(F$9:F223)&gt;$U$5,"",INDEX(Y$13:Y$512,SMALL(IF(($AA$13:$AA$512=$AA$5),ROW($A$9:$A$508)-ROW($A$9)+1,""),ROWS(F$9:F223)),,1))</f>
        <v/>
      </c>
      <c r="G223" s="59" t="str">
        <f t="array" ref="G223">IF(ROWS(G$9:G223)&gt;$U$5,"",INDEX(AA$13:AA$512,SMALL(IF(($AA$13:$AA$512=$AA$5),ROW($A$9:$A$508)-ROW($A$9)+1,""),ROWS(G$9:G223)),,1))</f>
        <v/>
      </c>
      <c r="H223" s="59" t="str">
        <f t="array" ref="H223">IF(ROWS(H$9:H223)&gt;$U$5,"",INDEX(AC$13:AC$512,SMALL(IF(($AA$13:$AA$512=$AA$5),ROW($A$9:$A$508)-ROW($A$9)+1,""),ROWS(H$9:H223)),,1))</f>
        <v/>
      </c>
      <c r="I223" s="59" t="str">
        <f t="array" ref="I223">IF(ROWS(I$9:I223)&gt;$U$5,"",INDEX(AD$13:AD$512,SMALL(IF(($AA$13:$AA$512=$AA$5),ROW($A$9:$A$508)-ROW($A$9)+1,""),ROWS(I$9:I223)),,1))</f>
        <v/>
      </c>
      <c r="J223" s="105"/>
      <c r="K223" s="105"/>
      <c r="L223" s="105"/>
      <c r="M223" s="136"/>
      <c r="N223" s="44"/>
      <c r="O223" s="44"/>
      <c r="P223" s="44"/>
      <c r="Q223" s="44"/>
      <c r="R223" s="44"/>
      <c r="S223" s="44"/>
      <c r="T223" s="44">
        <f>Nut_StatusTool!A217</f>
        <v>211</v>
      </c>
      <c r="U223" s="44">
        <f>Nut_StatusTool!B217</f>
        <v>0</v>
      </c>
      <c r="V223" s="44">
        <f>Nut_StatusTool!C217</f>
        <v>0</v>
      </c>
      <c r="W223" s="44">
        <f>Nut_StatusTool!D217</f>
        <v>0</v>
      </c>
      <c r="X223" s="44">
        <f>Nut_StatusTool!F217</f>
        <v>0</v>
      </c>
      <c r="Y223" s="285" t="str">
        <f>Nut_StatusTool!K217</f>
        <v/>
      </c>
      <c r="Z223" s="44" t="str">
        <f>Nut_StatusTool!L217</f>
        <v/>
      </c>
      <c r="AA223" s="44" t="str">
        <f>Nut_StatusTool!M217</f>
        <v/>
      </c>
      <c r="AB223" s="44" t="str">
        <f>Nut_StatusTool!N217</f>
        <v/>
      </c>
      <c r="AC223" s="44">
        <f>Nut_StatusTool!I217</f>
        <v>0</v>
      </c>
      <c r="AD223" s="44">
        <f>Nut_StatusTool!J217</f>
        <v>0</v>
      </c>
    </row>
    <row r="224" spans="1:30" ht="20.100000000000001" customHeight="1">
      <c r="A224" s="59" t="str">
        <f t="array" ref="A224">IF(ROWS(A$9:A224)&gt;$U$5,"",INDEX(T$13:T$512,SMALL(IF(($AA$13:$AA$512=$AA$5),ROW($A$9:$A$508)-ROW($A$9)+1,""),ROWS(A$9:A224)),,1))</f>
        <v/>
      </c>
      <c r="B224" s="389" t="str">
        <f t="array" ref="B224">IF(ROWS(B$9:B224)&gt;$U$5,"",INDEX(U$13:U$512,SMALL(IF(($AA$13:$AA$512=$AA$5),ROW($A$9:$A$508)-ROW($A$9)+1,""),ROWS(B$9:B224)),,1))</f>
        <v/>
      </c>
      <c r="C224" s="389" t="str">
        <f t="array" ref="C224">IF(ROWS(C$9:C224)&gt;$U$5,"",INDEX(V$13:V$512,SMALL(IF(($AA$13:$AA$512=$AA$5),ROW($A$9:$A$508)-ROW($A$9)+1,""),ROWS(C$9:C224)),,1))</f>
        <v/>
      </c>
      <c r="D224" s="309" t="str">
        <f t="array" ref="D224">IF(ROWS(D$9:D224)&gt;$U$5,"",INDEX(W$13:W$512,SMALL(IF(($AA$13:$AA$512=$AA$5),ROW($A$9:$A$508)-ROW($A$9)+1,""),ROWS(D$9:D224)),,1))</f>
        <v/>
      </c>
      <c r="E224" s="59" t="str">
        <f t="array" ref="E224">IF(ROWS(E$9:E224)&gt;$U$5,"",INDEX(X$13:X$512,SMALL(IF(($AA$13:$AA$512=$AA$5),ROW($A$9:$A$508)-ROW($A$9)+1,""),ROWS(E$9:E224)),,1))</f>
        <v/>
      </c>
      <c r="F224" s="59" t="str">
        <f t="array" ref="F224">IF(ROWS(F$9:F224)&gt;$U$5,"",INDEX(Y$13:Y$512,SMALL(IF(($AA$13:$AA$512=$AA$5),ROW($A$9:$A$508)-ROW($A$9)+1,""),ROWS(F$9:F224)),,1))</f>
        <v/>
      </c>
      <c r="G224" s="59" t="str">
        <f t="array" ref="G224">IF(ROWS(G$9:G224)&gt;$U$5,"",INDEX(AA$13:AA$512,SMALL(IF(($AA$13:$AA$512=$AA$5),ROW($A$9:$A$508)-ROW($A$9)+1,""),ROWS(G$9:G224)),,1))</f>
        <v/>
      </c>
      <c r="H224" s="59" t="str">
        <f t="array" ref="H224">IF(ROWS(H$9:H224)&gt;$U$5,"",INDEX(AC$13:AC$512,SMALL(IF(($AA$13:$AA$512=$AA$5),ROW($A$9:$A$508)-ROW($A$9)+1,""),ROWS(H$9:H224)),,1))</f>
        <v/>
      </c>
      <c r="I224" s="59" t="str">
        <f t="array" ref="I224">IF(ROWS(I$9:I224)&gt;$U$5,"",INDEX(AD$13:AD$512,SMALL(IF(($AA$13:$AA$512=$AA$5),ROW($A$9:$A$508)-ROW($A$9)+1,""),ROWS(I$9:I224)),,1))</f>
        <v/>
      </c>
      <c r="J224" s="105"/>
      <c r="K224" s="105"/>
      <c r="L224" s="105"/>
      <c r="M224" s="136"/>
      <c r="N224" s="44"/>
      <c r="O224" s="44"/>
      <c r="P224" s="44"/>
      <c r="Q224" s="44"/>
      <c r="R224" s="44"/>
      <c r="S224" s="44"/>
      <c r="T224" s="44">
        <f>Nut_StatusTool!A218</f>
        <v>212</v>
      </c>
      <c r="U224" s="44">
        <f>Nut_StatusTool!B218</f>
        <v>0</v>
      </c>
      <c r="V224" s="44">
        <f>Nut_StatusTool!C218</f>
        <v>0</v>
      </c>
      <c r="W224" s="44">
        <f>Nut_StatusTool!D218</f>
        <v>0</v>
      </c>
      <c r="X224" s="44">
        <f>Nut_StatusTool!F218</f>
        <v>0</v>
      </c>
      <c r="Y224" s="285" t="str">
        <f>Nut_StatusTool!K218</f>
        <v/>
      </c>
      <c r="Z224" s="44" t="str">
        <f>Nut_StatusTool!L218</f>
        <v/>
      </c>
      <c r="AA224" s="44" t="str">
        <f>Nut_StatusTool!M218</f>
        <v/>
      </c>
      <c r="AB224" s="44" t="str">
        <f>Nut_StatusTool!N218</f>
        <v/>
      </c>
      <c r="AC224" s="44">
        <f>Nut_StatusTool!I218</f>
        <v>0</v>
      </c>
      <c r="AD224" s="44">
        <f>Nut_StatusTool!J218</f>
        <v>0</v>
      </c>
    </row>
    <row r="225" spans="1:30" ht="20.100000000000001" customHeight="1">
      <c r="A225" s="59" t="str">
        <f t="array" ref="A225">IF(ROWS(A$9:A225)&gt;$U$5,"",INDEX(T$13:T$512,SMALL(IF(($AA$13:$AA$512=$AA$5),ROW($A$9:$A$508)-ROW($A$9)+1,""),ROWS(A$9:A225)),,1))</f>
        <v/>
      </c>
      <c r="B225" s="389" t="str">
        <f t="array" ref="B225">IF(ROWS(B$9:B225)&gt;$U$5,"",INDEX(U$13:U$512,SMALL(IF(($AA$13:$AA$512=$AA$5),ROW($A$9:$A$508)-ROW($A$9)+1,""),ROWS(B$9:B225)),,1))</f>
        <v/>
      </c>
      <c r="C225" s="389" t="str">
        <f t="array" ref="C225">IF(ROWS(C$9:C225)&gt;$U$5,"",INDEX(V$13:V$512,SMALL(IF(($AA$13:$AA$512=$AA$5),ROW($A$9:$A$508)-ROW($A$9)+1,""),ROWS(C$9:C225)),,1))</f>
        <v/>
      </c>
      <c r="D225" s="309" t="str">
        <f t="array" ref="D225">IF(ROWS(D$9:D225)&gt;$U$5,"",INDEX(W$13:W$512,SMALL(IF(($AA$13:$AA$512=$AA$5),ROW($A$9:$A$508)-ROW($A$9)+1,""),ROWS(D$9:D225)),,1))</f>
        <v/>
      </c>
      <c r="E225" s="59" t="str">
        <f t="array" ref="E225">IF(ROWS(E$9:E225)&gt;$U$5,"",INDEX(X$13:X$512,SMALL(IF(($AA$13:$AA$512=$AA$5),ROW($A$9:$A$508)-ROW($A$9)+1,""),ROWS(E$9:E225)),,1))</f>
        <v/>
      </c>
      <c r="F225" s="59" t="str">
        <f t="array" ref="F225">IF(ROWS(F$9:F225)&gt;$U$5,"",INDEX(Y$13:Y$512,SMALL(IF(($AA$13:$AA$512=$AA$5),ROW($A$9:$A$508)-ROW($A$9)+1,""),ROWS(F$9:F225)),,1))</f>
        <v/>
      </c>
      <c r="G225" s="59" t="str">
        <f t="array" ref="G225">IF(ROWS(G$9:G225)&gt;$U$5,"",INDEX(AA$13:AA$512,SMALL(IF(($AA$13:$AA$512=$AA$5),ROW($A$9:$A$508)-ROW($A$9)+1,""),ROWS(G$9:G225)),,1))</f>
        <v/>
      </c>
      <c r="H225" s="59" t="str">
        <f t="array" ref="H225">IF(ROWS(H$9:H225)&gt;$U$5,"",INDEX(AC$13:AC$512,SMALL(IF(($AA$13:$AA$512=$AA$5),ROW($A$9:$A$508)-ROW($A$9)+1,""),ROWS(H$9:H225)),,1))</f>
        <v/>
      </c>
      <c r="I225" s="59" t="str">
        <f t="array" ref="I225">IF(ROWS(I$9:I225)&gt;$U$5,"",INDEX(AD$13:AD$512,SMALL(IF(($AA$13:$AA$512=$AA$5),ROW($A$9:$A$508)-ROW($A$9)+1,""),ROWS(I$9:I225)),,1))</f>
        <v/>
      </c>
      <c r="J225" s="105"/>
      <c r="K225" s="105"/>
      <c r="L225" s="105"/>
      <c r="M225" s="136"/>
      <c r="N225" s="44"/>
      <c r="O225" s="44"/>
      <c r="P225" s="44"/>
      <c r="Q225" s="44"/>
      <c r="R225" s="44"/>
      <c r="S225" s="44"/>
      <c r="T225" s="44">
        <f>Nut_StatusTool!A219</f>
        <v>213</v>
      </c>
      <c r="U225" s="44">
        <f>Nut_StatusTool!B219</f>
        <v>0</v>
      </c>
      <c r="V225" s="44">
        <f>Nut_StatusTool!C219</f>
        <v>0</v>
      </c>
      <c r="W225" s="44">
        <f>Nut_StatusTool!D219</f>
        <v>0</v>
      </c>
      <c r="X225" s="44">
        <f>Nut_StatusTool!F219</f>
        <v>0</v>
      </c>
      <c r="Y225" s="285" t="str">
        <f>Nut_StatusTool!K219</f>
        <v/>
      </c>
      <c r="Z225" s="44" t="str">
        <f>Nut_StatusTool!L219</f>
        <v/>
      </c>
      <c r="AA225" s="44" t="str">
        <f>Nut_StatusTool!M219</f>
        <v/>
      </c>
      <c r="AB225" s="44" t="str">
        <f>Nut_StatusTool!N219</f>
        <v/>
      </c>
      <c r="AC225" s="44">
        <f>Nut_StatusTool!I219</f>
        <v>0</v>
      </c>
      <c r="AD225" s="44">
        <f>Nut_StatusTool!J219</f>
        <v>0</v>
      </c>
    </row>
    <row r="226" spans="1:30" ht="20.100000000000001" customHeight="1">
      <c r="A226" s="59" t="str">
        <f t="array" ref="A226">IF(ROWS(A$9:A226)&gt;$U$5,"",INDEX(T$13:T$512,SMALL(IF(($AA$13:$AA$512=$AA$5),ROW($A$9:$A$508)-ROW($A$9)+1,""),ROWS(A$9:A226)),,1))</f>
        <v/>
      </c>
      <c r="B226" s="389" t="str">
        <f t="array" ref="B226">IF(ROWS(B$9:B226)&gt;$U$5,"",INDEX(U$13:U$512,SMALL(IF(($AA$13:$AA$512=$AA$5),ROW($A$9:$A$508)-ROW($A$9)+1,""),ROWS(B$9:B226)),,1))</f>
        <v/>
      </c>
      <c r="C226" s="389" t="str">
        <f t="array" ref="C226">IF(ROWS(C$9:C226)&gt;$U$5,"",INDEX(V$13:V$512,SMALL(IF(($AA$13:$AA$512=$AA$5),ROW($A$9:$A$508)-ROW($A$9)+1,""),ROWS(C$9:C226)),,1))</f>
        <v/>
      </c>
      <c r="D226" s="309" t="str">
        <f t="array" ref="D226">IF(ROWS(D$9:D226)&gt;$U$5,"",INDEX(W$13:W$512,SMALL(IF(($AA$13:$AA$512=$AA$5),ROW($A$9:$A$508)-ROW($A$9)+1,""),ROWS(D$9:D226)),,1))</f>
        <v/>
      </c>
      <c r="E226" s="59" t="str">
        <f t="array" ref="E226">IF(ROWS(E$9:E226)&gt;$U$5,"",INDEX(X$13:X$512,SMALL(IF(($AA$13:$AA$512=$AA$5),ROW($A$9:$A$508)-ROW($A$9)+1,""),ROWS(E$9:E226)),,1))</f>
        <v/>
      </c>
      <c r="F226" s="59" t="str">
        <f t="array" ref="F226">IF(ROWS(F$9:F226)&gt;$U$5,"",INDEX(Y$13:Y$512,SMALL(IF(($AA$13:$AA$512=$AA$5),ROW($A$9:$A$508)-ROW($A$9)+1,""),ROWS(F$9:F226)),,1))</f>
        <v/>
      </c>
      <c r="G226" s="59" t="str">
        <f t="array" ref="G226">IF(ROWS(G$9:G226)&gt;$U$5,"",INDEX(AA$13:AA$512,SMALL(IF(($AA$13:$AA$512=$AA$5),ROW($A$9:$A$508)-ROW($A$9)+1,""),ROWS(G$9:G226)),,1))</f>
        <v/>
      </c>
      <c r="H226" s="59" t="str">
        <f t="array" ref="H226">IF(ROWS(H$9:H226)&gt;$U$5,"",INDEX(AC$13:AC$512,SMALL(IF(($AA$13:$AA$512=$AA$5),ROW($A$9:$A$508)-ROW($A$9)+1,""),ROWS(H$9:H226)),,1))</f>
        <v/>
      </c>
      <c r="I226" s="59" t="str">
        <f t="array" ref="I226">IF(ROWS(I$9:I226)&gt;$U$5,"",INDEX(AD$13:AD$512,SMALL(IF(($AA$13:$AA$512=$AA$5),ROW($A$9:$A$508)-ROW($A$9)+1,""),ROWS(I$9:I226)),,1))</f>
        <v/>
      </c>
      <c r="J226" s="105"/>
      <c r="K226" s="105"/>
      <c r="L226" s="105"/>
      <c r="M226" s="136"/>
      <c r="N226" s="44"/>
      <c r="O226" s="44"/>
      <c r="P226" s="44"/>
      <c r="Q226" s="44"/>
      <c r="R226" s="44"/>
      <c r="S226" s="44"/>
      <c r="T226" s="44">
        <f>Nut_StatusTool!A220</f>
        <v>214</v>
      </c>
      <c r="U226" s="44">
        <f>Nut_StatusTool!B220</f>
        <v>0</v>
      </c>
      <c r="V226" s="44">
        <f>Nut_StatusTool!C220</f>
        <v>0</v>
      </c>
      <c r="W226" s="44">
        <f>Nut_StatusTool!D220</f>
        <v>0</v>
      </c>
      <c r="X226" s="44">
        <f>Nut_StatusTool!F220</f>
        <v>0</v>
      </c>
      <c r="Y226" s="285" t="str">
        <f>Nut_StatusTool!K220</f>
        <v/>
      </c>
      <c r="Z226" s="44" t="str">
        <f>Nut_StatusTool!L220</f>
        <v/>
      </c>
      <c r="AA226" s="44" t="str">
        <f>Nut_StatusTool!M220</f>
        <v/>
      </c>
      <c r="AB226" s="44" t="str">
        <f>Nut_StatusTool!N220</f>
        <v/>
      </c>
      <c r="AC226" s="44">
        <f>Nut_StatusTool!I220</f>
        <v>0</v>
      </c>
      <c r="AD226" s="44">
        <f>Nut_StatusTool!J220</f>
        <v>0</v>
      </c>
    </row>
    <row r="227" spans="1:30" ht="20.100000000000001" customHeight="1">
      <c r="A227" s="59" t="str">
        <f t="array" ref="A227">IF(ROWS(A$9:A227)&gt;$U$5,"",INDEX(T$13:T$512,SMALL(IF(($AA$13:$AA$512=$AA$5),ROW($A$9:$A$508)-ROW($A$9)+1,""),ROWS(A$9:A227)),,1))</f>
        <v/>
      </c>
      <c r="B227" s="389" t="str">
        <f t="array" ref="B227">IF(ROWS(B$9:B227)&gt;$U$5,"",INDEX(U$13:U$512,SMALL(IF(($AA$13:$AA$512=$AA$5),ROW($A$9:$A$508)-ROW($A$9)+1,""),ROWS(B$9:B227)),,1))</f>
        <v/>
      </c>
      <c r="C227" s="389" t="str">
        <f t="array" ref="C227">IF(ROWS(C$9:C227)&gt;$U$5,"",INDEX(V$13:V$512,SMALL(IF(($AA$13:$AA$512=$AA$5),ROW($A$9:$A$508)-ROW($A$9)+1,""),ROWS(C$9:C227)),,1))</f>
        <v/>
      </c>
      <c r="D227" s="309" t="str">
        <f t="array" ref="D227">IF(ROWS(D$9:D227)&gt;$U$5,"",INDEX(W$13:W$512,SMALL(IF(($AA$13:$AA$512=$AA$5),ROW($A$9:$A$508)-ROW($A$9)+1,""),ROWS(D$9:D227)),,1))</f>
        <v/>
      </c>
      <c r="E227" s="59" t="str">
        <f t="array" ref="E227">IF(ROWS(E$9:E227)&gt;$U$5,"",INDEX(X$13:X$512,SMALL(IF(($AA$13:$AA$512=$AA$5),ROW($A$9:$A$508)-ROW($A$9)+1,""),ROWS(E$9:E227)),,1))</f>
        <v/>
      </c>
      <c r="F227" s="59" t="str">
        <f t="array" ref="F227">IF(ROWS(F$9:F227)&gt;$U$5,"",INDEX(Y$13:Y$512,SMALL(IF(($AA$13:$AA$512=$AA$5),ROW($A$9:$A$508)-ROW($A$9)+1,""),ROWS(F$9:F227)),,1))</f>
        <v/>
      </c>
      <c r="G227" s="59" t="str">
        <f t="array" ref="G227">IF(ROWS(G$9:G227)&gt;$U$5,"",INDEX(AA$13:AA$512,SMALL(IF(($AA$13:$AA$512=$AA$5),ROW($A$9:$A$508)-ROW($A$9)+1,""),ROWS(G$9:G227)),,1))</f>
        <v/>
      </c>
      <c r="H227" s="59" t="str">
        <f t="array" ref="H227">IF(ROWS(H$9:H227)&gt;$U$5,"",INDEX(AC$13:AC$512,SMALL(IF(($AA$13:$AA$512=$AA$5),ROW($A$9:$A$508)-ROW($A$9)+1,""),ROWS(H$9:H227)),,1))</f>
        <v/>
      </c>
      <c r="I227" s="59" t="str">
        <f t="array" ref="I227">IF(ROWS(I$9:I227)&gt;$U$5,"",INDEX(AD$13:AD$512,SMALL(IF(($AA$13:$AA$512=$AA$5),ROW($A$9:$A$508)-ROW($A$9)+1,""),ROWS(I$9:I227)),,1))</f>
        <v/>
      </c>
      <c r="J227" s="105"/>
      <c r="K227" s="105"/>
      <c r="L227" s="105"/>
      <c r="M227" s="136"/>
      <c r="N227" s="44"/>
      <c r="O227" s="44"/>
      <c r="P227" s="44"/>
      <c r="Q227" s="44"/>
      <c r="R227" s="44"/>
      <c r="S227" s="44"/>
      <c r="T227" s="44">
        <f>Nut_StatusTool!A221</f>
        <v>215</v>
      </c>
      <c r="U227" s="44">
        <f>Nut_StatusTool!B221</f>
        <v>0</v>
      </c>
      <c r="V227" s="44">
        <f>Nut_StatusTool!C221</f>
        <v>0</v>
      </c>
      <c r="W227" s="44">
        <f>Nut_StatusTool!D221</f>
        <v>0</v>
      </c>
      <c r="X227" s="44">
        <f>Nut_StatusTool!F221</f>
        <v>0</v>
      </c>
      <c r="Y227" s="285" t="str">
        <f>Nut_StatusTool!K221</f>
        <v/>
      </c>
      <c r="Z227" s="44" t="str">
        <f>Nut_StatusTool!L221</f>
        <v/>
      </c>
      <c r="AA227" s="44" t="str">
        <f>Nut_StatusTool!M221</f>
        <v/>
      </c>
      <c r="AB227" s="44" t="str">
        <f>Nut_StatusTool!N221</f>
        <v/>
      </c>
      <c r="AC227" s="44">
        <f>Nut_StatusTool!I221</f>
        <v>0</v>
      </c>
      <c r="AD227" s="44">
        <f>Nut_StatusTool!J221</f>
        <v>0</v>
      </c>
    </row>
    <row r="228" spans="1:30" ht="20.100000000000001" customHeight="1">
      <c r="A228" s="59" t="str">
        <f t="array" ref="A228">IF(ROWS(A$9:A228)&gt;$U$5,"",INDEX(T$13:T$512,SMALL(IF(($AA$13:$AA$512=$AA$5),ROW($A$9:$A$508)-ROW($A$9)+1,""),ROWS(A$9:A228)),,1))</f>
        <v/>
      </c>
      <c r="B228" s="389" t="str">
        <f t="array" ref="B228">IF(ROWS(B$9:B228)&gt;$U$5,"",INDEX(U$13:U$512,SMALL(IF(($AA$13:$AA$512=$AA$5),ROW($A$9:$A$508)-ROW($A$9)+1,""),ROWS(B$9:B228)),,1))</f>
        <v/>
      </c>
      <c r="C228" s="389" t="str">
        <f t="array" ref="C228">IF(ROWS(C$9:C228)&gt;$U$5,"",INDEX(V$13:V$512,SMALL(IF(($AA$13:$AA$512=$AA$5),ROW($A$9:$A$508)-ROW($A$9)+1,""),ROWS(C$9:C228)),,1))</f>
        <v/>
      </c>
      <c r="D228" s="309" t="str">
        <f t="array" ref="D228">IF(ROWS(D$9:D228)&gt;$U$5,"",INDEX(W$13:W$512,SMALL(IF(($AA$13:$AA$512=$AA$5),ROW($A$9:$A$508)-ROW($A$9)+1,""),ROWS(D$9:D228)),,1))</f>
        <v/>
      </c>
      <c r="E228" s="59" t="str">
        <f t="array" ref="E228">IF(ROWS(E$9:E228)&gt;$U$5,"",INDEX(X$13:X$512,SMALL(IF(($AA$13:$AA$512=$AA$5),ROW($A$9:$A$508)-ROW($A$9)+1,""),ROWS(E$9:E228)),,1))</f>
        <v/>
      </c>
      <c r="F228" s="59" t="str">
        <f t="array" ref="F228">IF(ROWS(F$9:F228)&gt;$U$5,"",INDEX(Y$13:Y$512,SMALL(IF(($AA$13:$AA$512=$AA$5),ROW($A$9:$A$508)-ROW($A$9)+1,""),ROWS(F$9:F228)),,1))</f>
        <v/>
      </c>
      <c r="G228" s="59" t="str">
        <f t="array" ref="G228">IF(ROWS(G$9:G228)&gt;$U$5,"",INDEX(AA$13:AA$512,SMALL(IF(($AA$13:$AA$512=$AA$5),ROW($A$9:$A$508)-ROW($A$9)+1,""),ROWS(G$9:G228)),,1))</f>
        <v/>
      </c>
      <c r="H228" s="59" t="str">
        <f t="array" ref="H228">IF(ROWS(H$9:H228)&gt;$U$5,"",INDEX(AC$13:AC$512,SMALL(IF(($AA$13:$AA$512=$AA$5),ROW($A$9:$A$508)-ROW($A$9)+1,""),ROWS(H$9:H228)),,1))</f>
        <v/>
      </c>
      <c r="I228" s="59" t="str">
        <f t="array" ref="I228">IF(ROWS(I$9:I228)&gt;$U$5,"",INDEX(AD$13:AD$512,SMALL(IF(($AA$13:$AA$512=$AA$5),ROW($A$9:$A$508)-ROW($A$9)+1,""),ROWS(I$9:I228)),,1))</f>
        <v/>
      </c>
      <c r="J228" s="105"/>
      <c r="K228" s="105"/>
      <c r="L228" s="105"/>
      <c r="M228" s="136"/>
      <c r="N228" s="44"/>
      <c r="O228" s="44"/>
      <c r="P228" s="44"/>
      <c r="Q228" s="44"/>
      <c r="R228" s="44"/>
      <c r="S228" s="44"/>
      <c r="T228" s="44">
        <f>Nut_StatusTool!A222</f>
        <v>216</v>
      </c>
      <c r="U228" s="44">
        <f>Nut_StatusTool!B222</f>
        <v>0</v>
      </c>
      <c r="V228" s="44">
        <f>Nut_StatusTool!C222</f>
        <v>0</v>
      </c>
      <c r="W228" s="44">
        <f>Nut_StatusTool!D222</f>
        <v>0</v>
      </c>
      <c r="X228" s="44">
        <f>Nut_StatusTool!F222</f>
        <v>0</v>
      </c>
      <c r="Y228" s="285" t="str">
        <f>Nut_StatusTool!K222</f>
        <v/>
      </c>
      <c r="Z228" s="44" t="str">
        <f>Nut_StatusTool!L222</f>
        <v/>
      </c>
      <c r="AA228" s="44" t="str">
        <f>Nut_StatusTool!M222</f>
        <v/>
      </c>
      <c r="AB228" s="44" t="str">
        <f>Nut_StatusTool!N222</f>
        <v/>
      </c>
      <c r="AC228" s="44">
        <f>Nut_StatusTool!I222</f>
        <v>0</v>
      </c>
      <c r="AD228" s="44">
        <f>Nut_StatusTool!J222</f>
        <v>0</v>
      </c>
    </row>
    <row r="229" spans="1:30" ht="20.100000000000001" customHeight="1">
      <c r="A229" s="59" t="str">
        <f t="array" ref="A229">IF(ROWS(A$9:A229)&gt;$U$5,"",INDEX(T$13:T$512,SMALL(IF(($AA$13:$AA$512=$AA$5),ROW($A$9:$A$508)-ROW($A$9)+1,""),ROWS(A$9:A229)),,1))</f>
        <v/>
      </c>
      <c r="B229" s="389" t="str">
        <f t="array" ref="B229">IF(ROWS(B$9:B229)&gt;$U$5,"",INDEX(U$13:U$512,SMALL(IF(($AA$13:$AA$512=$AA$5),ROW($A$9:$A$508)-ROW($A$9)+1,""),ROWS(B$9:B229)),,1))</f>
        <v/>
      </c>
      <c r="C229" s="389" t="str">
        <f t="array" ref="C229">IF(ROWS(C$9:C229)&gt;$U$5,"",INDEX(V$13:V$512,SMALL(IF(($AA$13:$AA$512=$AA$5),ROW($A$9:$A$508)-ROW($A$9)+1,""),ROWS(C$9:C229)),,1))</f>
        <v/>
      </c>
      <c r="D229" s="309" t="str">
        <f t="array" ref="D229">IF(ROWS(D$9:D229)&gt;$U$5,"",INDEX(W$13:W$512,SMALL(IF(($AA$13:$AA$512=$AA$5),ROW($A$9:$A$508)-ROW($A$9)+1,""),ROWS(D$9:D229)),,1))</f>
        <v/>
      </c>
      <c r="E229" s="59" t="str">
        <f t="array" ref="E229">IF(ROWS(E$9:E229)&gt;$U$5,"",INDEX(X$13:X$512,SMALL(IF(($AA$13:$AA$512=$AA$5),ROW($A$9:$A$508)-ROW($A$9)+1,""),ROWS(E$9:E229)),,1))</f>
        <v/>
      </c>
      <c r="F229" s="59" t="str">
        <f t="array" ref="F229">IF(ROWS(F$9:F229)&gt;$U$5,"",INDEX(Y$13:Y$512,SMALL(IF(($AA$13:$AA$512=$AA$5),ROW($A$9:$A$508)-ROW($A$9)+1,""),ROWS(F$9:F229)),,1))</f>
        <v/>
      </c>
      <c r="G229" s="59" t="str">
        <f t="array" ref="G229">IF(ROWS(G$9:G229)&gt;$U$5,"",INDEX(AA$13:AA$512,SMALL(IF(($AA$13:$AA$512=$AA$5),ROW($A$9:$A$508)-ROW($A$9)+1,""),ROWS(G$9:G229)),,1))</f>
        <v/>
      </c>
      <c r="H229" s="59" t="str">
        <f t="array" ref="H229">IF(ROWS(H$9:H229)&gt;$U$5,"",INDEX(AC$13:AC$512,SMALL(IF(($AA$13:$AA$512=$AA$5),ROW($A$9:$A$508)-ROW($A$9)+1,""),ROWS(H$9:H229)),,1))</f>
        <v/>
      </c>
      <c r="I229" s="59" t="str">
        <f t="array" ref="I229">IF(ROWS(I$9:I229)&gt;$U$5,"",INDEX(AD$13:AD$512,SMALL(IF(($AA$13:$AA$512=$AA$5),ROW($A$9:$A$508)-ROW($A$9)+1,""),ROWS(I$9:I229)),,1))</f>
        <v/>
      </c>
      <c r="J229" s="105"/>
      <c r="K229" s="105"/>
      <c r="L229" s="105"/>
      <c r="M229" s="136"/>
      <c r="N229" s="44"/>
      <c r="O229" s="44"/>
      <c r="P229" s="44"/>
      <c r="Q229" s="44"/>
      <c r="R229" s="44"/>
      <c r="S229" s="44"/>
      <c r="T229" s="44">
        <f>Nut_StatusTool!A223</f>
        <v>217</v>
      </c>
      <c r="U229" s="44">
        <f>Nut_StatusTool!B223</f>
        <v>0</v>
      </c>
      <c r="V229" s="44">
        <f>Nut_StatusTool!C223</f>
        <v>0</v>
      </c>
      <c r="W229" s="44">
        <f>Nut_StatusTool!D223</f>
        <v>0</v>
      </c>
      <c r="X229" s="44">
        <f>Nut_StatusTool!F223</f>
        <v>0</v>
      </c>
      <c r="Y229" s="285" t="str">
        <f>Nut_StatusTool!K223</f>
        <v/>
      </c>
      <c r="Z229" s="44" t="str">
        <f>Nut_StatusTool!L223</f>
        <v/>
      </c>
      <c r="AA229" s="44" t="str">
        <f>Nut_StatusTool!M223</f>
        <v/>
      </c>
      <c r="AB229" s="44" t="str">
        <f>Nut_StatusTool!N223</f>
        <v/>
      </c>
      <c r="AC229" s="44">
        <f>Nut_StatusTool!I223</f>
        <v>0</v>
      </c>
      <c r="AD229" s="44">
        <f>Nut_StatusTool!J223</f>
        <v>0</v>
      </c>
    </row>
    <row r="230" spans="1:30" ht="20.100000000000001" customHeight="1">
      <c r="A230" s="59" t="str">
        <f t="array" ref="A230">IF(ROWS(A$9:A230)&gt;$U$5,"",INDEX(T$13:T$512,SMALL(IF(($AA$13:$AA$512=$AA$5),ROW($A$9:$A$508)-ROW($A$9)+1,""),ROWS(A$9:A230)),,1))</f>
        <v/>
      </c>
      <c r="B230" s="389" t="str">
        <f t="array" ref="B230">IF(ROWS(B$9:B230)&gt;$U$5,"",INDEX(U$13:U$512,SMALL(IF(($AA$13:$AA$512=$AA$5),ROW($A$9:$A$508)-ROW($A$9)+1,""),ROWS(B$9:B230)),,1))</f>
        <v/>
      </c>
      <c r="C230" s="389" t="str">
        <f t="array" ref="C230">IF(ROWS(C$9:C230)&gt;$U$5,"",INDEX(V$13:V$512,SMALL(IF(($AA$13:$AA$512=$AA$5),ROW($A$9:$A$508)-ROW($A$9)+1,""),ROWS(C$9:C230)),,1))</f>
        <v/>
      </c>
      <c r="D230" s="309" t="str">
        <f t="array" ref="D230">IF(ROWS(D$9:D230)&gt;$U$5,"",INDEX(W$13:W$512,SMALL(IF(($AA$13:$AA$512=$AA$5),ROW($A$9:$A$508)-ROW($A$9)+1,""),ROWS(D$9:D230)),,1))</f>
        <v/>
      </c>
      <c r="E230" s="59" t="str">
        <f t="array" ref="E230">IF(ROWS(E$9:E230)&gt;$U$5,"",INDEX(X$13:X$512,SMALL(IF(($AA$13:$AA$512=$AA$5),ROW($A$9:$A$508)-ROW($A$9)+1,""),ROWS(E$9:E230)),,1))</f>
        <v/>
      </c>
      <c r="F230" s="59" t="str">
        <f t="array" ref="F230">IF(ROWS(F$9:F230)&gt;$U$5,"",INDEX(Y$13:Y$512,SMALL(IF(($AA$13:$AA$512=$AA$5),ROW($A$9:$A$508)-ROW($A$9)+1,""),ROWS(F$9:F230)),,1))</f>
        <v/>
      </c>
      <c r="G230" s="59" t="str">
        <f t="array" ref="G230">IF(ROWS(G$9:G230)&gt;$U$5,"",INDEX(AA$13:AA$512,SMALL(IF(($AA$13:$AA$512=$AA$5),ROW($A$9:$A$508)-ROW($A$9)+1,""),ROWS(G$9:G230)),,1))</f>
        <v/>
      </c>
      <c r="H230" s="59" t="str">
        <f t="array" ref="H230">IF(ROWS(H$9:H230)&gt;$U$5,"",INDEX(AC$13:AC$512,SMALL(IF(($AA$13:$AA$512=$AA$5),ROW($A$9:$A$508)-ROW($A$9)+1,""),ROWS(H$9:H230)),,1))</f>
        <v/>
      </c>
      <c r="I230" s="59" t="str">
        <f t="array" ref="I230">IF(ROWS(I$9:I230)&gt;$U$5,"",INDEX(AD$13:AD$512,SMALL(IF(($AA$13:$AA$512=$AA$5),ROW($A$9:$A$508)-ROW($A$9)+1,""),ROWS(I$9:I230)),,1))</f>
        <v/>
      </c>
      <c r="J230" s="105"/>
      <c r="K230" s="105"/>
      <c r="L230" s="105"/>
      <c r="M230" s="136"/>
      <c r="N230" s="44"/>
      <c r="O230" s="44"/>
      <c r="P230" s="44"/>
      <c r="Q230" s="44"/>
      <c r="R230" s="44"/>
      <c r="S230" s="44"/>
      <c r="T230" s="44">
        <f>Nut_StatusTool!A224</f>
        <v>218</v>
      </c>
      <c r="U230" s="44">
        <f>Nut_StatusTool!B224</f>
        <v>0</v>
      </c>
      <c r="V230" s="44">
        <f>Nut_StatusTool!C224</f>
        <v>0</v>
      </c>
      <c r="W230" s="44">
        <f>Nut_StatusTool!D224</f>
        <v>0</v>
      </c>
      <c r="X230" s="44">
        <f>Nut_StatusTool!F224</f>
        <v>0</v>
      </c>
      <c r="Y230" s="285" t="str">
        <f>Nut_StatusTool!K224</f>
        <v/>
      </c>
      <c r="Z230" s="44" t="str">
        <f>Nut_StatusTool!L224</f>
        <v/>
      </c>
      <c r="AA230" s="44" t="str">
        <f>Nut_StatusTool!M224</f>
        <v/>
      </c>
      <c r="AB230" s="44" t="str">
        <f>Nut_StatusTool!N224</f>
        <v/>
      </c>
      <c r="AC230" s="44">
        <f>Nut_StatusTool!I224</f>
        <v>0</v>
      </c>
      <c r="AD230" s="44">
        <f>Nut_StatusTool!J224</f>
        <v>0</v>
      </c>
    </row>
    <row r="231" spans="1:30" ht="20.100000000000001" customHeight="1">
      <c r="A231" s="59" t="str">
        <f t="array" ref="A231">IF(ROWS(A$9:A231)&gt;$U$5,"",INDEX(T$13:T$512,SMALL(IF(($AA$13:$AA$512=$AA$5),ROW($A$9:$A$508)-ROW($A$9)+1,""),ROWS(A$9:A231)),,1))</f>
        <v/>
      </c>
      <c r="B231" s="389" t="str">
        <f t="array" ref="B231">IF(ROWS(B$9:B231)&gt;$U$5,"",INDEX(U$13:U$512,SMALL(IF(($AA$13:$AA$512=$AA$5),ROW($A$9:$A$508)-ROW($A$9)+1,""),ROWS(B$9:B231)),,1))</f>
        <v/>
      </c>
      <c r="C231" s="389" t="str">
        <f t="array" ref="C231">IF(ROWS(C$9:C231)&gt;$U$5,"",INDEX(V$13:V$512,SMALL(IF(($AA$13:$AA$512=$AA$5),ROW($A$9:$A$508)-ROW($A$9)+1,""),ROWS(C$9:C231)),,1))</f>
        <v/>
      </c>
      <c r="D231" s="309" t="str">
        <f t="array" ref="D231">IF(ROWS(D$9:D231)&gt;$U$5,"",INDEX(W$13:W$512,SMALL(IF(($AA$13:$AA$512=$AA$5),ROW($A$9:$A$508)-ROW($A$9)+1,""),ROWS(D$9:D231)),,1))</f>
        <v/>
      </c>
      <c r="E231" s="59" t="str">
        <f t="array" ref="E231">IF(ROWS(E$9:E231)&gt;$U$5,"",INDEX(X$13:X$512,SMALL(IF(($AA$13:$AA$512=$AA$5),ROW($A$9:$A$508)-ROW($A$9)+1,""),ROWS(E$9:E231)),,1))</f>
        <v/>
      </c>
      <c r="F231" s="59" t="str">
        <f t="array" ref="F231">IF(ROWS(F$9:F231)&gt;$U$5,"",INDEX(Y$13:Y$512,SMALL(IF(($AA$13:$AA$512=$AA$5),ROW($A$9:$A$508)-ROW($A$9)+1,""),ROWS(F$9:F231)),,1))</f>
        <v/>
      </c>
      <c r="G231" s="59" t="str">
        <f t="array" ref="G231">IF(ROWS(G$9:G231)&gt;$U$5,"",INDEX(AA$13:AA$512,SMALL(IF(($AA$13:$AA$512=$AA$5),ROW($A$9:$A$508)-ROW($A$9)+1,""),ROWS(G$9:G231)),,1))</f>
        <v/>
      </c>
      <c r="H231" s="59" t="str">
        <f t="array" ref="H231">IF(ROWS(H$9:H231)&gt;$U$5,"",INDEX(AC$13:AC$512,SMALL(IF(($AA$13:$AA$512=$AA$5),ROW($A$9:$A$508)-ROW($A$9)+1,""),ROWS(H$9:H231)),,1))</f>
        <v/>
      </c>
      <c r="I231" s="59" t="str">
        <f t="array" ref="I231">IF(ROWS(I$9:I231)&gt;$U$5,"",INDEX(AD$13:AD$512,SMALL(IF(($AA$13:$AA$512=$AA$5),ROW($A$9:$A$508)-ROW($A$9)+1,""),ROWS(I$9:I231)),,1))</f>
        <v/>
      </c>
      <c r="J231" s="105"/>
      <c r="K231" s="105"/>
      <c r="L231" s="105"/>
      <c r="M231" s="136"/>
      <c r="N231" s="44"/>
      <c r="O231" s="44"/>
      <c r="P231" s="44"/>
      <c r="Q231" s="44"/>
      <c r="R231" s="44"/>
      <c r="S231" s="44"/>
      <c r="T231" s="44">
        <f>Nut_StatusTool!A225</f>
        <v>219</v>
      </c>
      <c r="U231" s="44">
        <f>Nut_StatusTool!B225</f>
        <v>0</v>
      </c>
      <c r="V231" s="44">
        <f>Nut_StatusTool!C225</f>
        <v>0</v>
      </c>
      <c r="W231" s="44">
        <f>Nut_StatusTool!D225</f>
        <v>0</v>
      </c>
      <c r="X231" s="44">
        <f>Nut_StatusTool!F225</f>
        <v>0</v>
      </c>
      <c r="Y231" s="285" t="str">
        <f>Nut_StatusTool!K225</f>
        <v/>
      </c>
      <c r="Z231" s="44" t="str">
        <f>Nut_StatusTool!L225</f>
        <v/>
      </c>
      <c r="AA231" s="44" t="str">
        <f>Nut_StatusTool!M225</f>
        <v/>
      </c>
      <c r="AB231" s="44" t="str">
        <f>Nut_StatusTool!N225</f>
        <v/>
      </c>
      <c r="AC231" s="44">
        <f>Nut_StatusTool!I225</f>
        <v>0</v>
      </c>
      <c r="AD231" s="44">
        <f>Nut_StatusTool!J225</f>
        <v>0</v>
      </c>
    </row>
    <row r="232" spans="1:30" ht="20.100000000000001" customHeight="1">
      <c r="A232" s="59" t="str">
        <f t="array" ref="A232">IF(ROWS(A$9:A232)&gt;$U$5,"",INDEX(T$13:T$512,SMALL(IF(($AA$13:$AA$512=$AA$5),ROW($A$9:$A$508)-ROW($A$9)+1,""),ROWS(A$9:A232)),,1))</f>
        <v/>
      </c>
      <c r="B232" s="389" t="str">
        <f t="array" ref="B232">IF(ROWS(B$9:B232)&gt;$U$5,"",INDEX(U$13:U$512,SMALL(IF(($AA$13:$AA$512=$AA$5),ROW($A$9:$A$508)-ROW($A$9)+1,""),ROWS(B$9:B232)),,1))</f>
        <v/>
      </c>
      <c r="C232" s="389" t="str">
        <f t="array" ref="C232">IF(ROWS(C$9:C232)&gt;$U$5,"",INDEX(V$13:V$512,SMALL(IF(($AA$13:$AA$512=$AA$5),ROW($A$9:$A$508)-ROW($A$9)+1,""),ROWS(C$9:C232)),,1))</f>
        <v/>
      </c>
      <c r="D232" s="309" t="str">
        <f t="array" ref="D232">IF(ROWS(D$9:D232)&gt;$U$5,"",INDEX(W$13:W$512,SMALL(IF(($AA$13:$AA$512=$AA$5),ROW($A$9:$A$508)-ROW($A$9)+1,""),ROWS(D$9:D232)),,1))</f>
        <v/>
      </c>
      <c r="E232" s="59" t="str">
        <f t="array" ref="E232">IF(ROWS(E$9:E232)&gt;$U$5,"",INDEX(X$13:X$512,SMALL(IF(($AA$13:$AA$512=$AA$5),ROW($A$9:$A$508)-ROW($A$9)+1,""),ROWS(E$9:E232)),,1))</f>
        <v/>
      </c>
      <c r="F232" s="59" t="str">
        <f t="array" ref="F232">IF(ROWS(F$9:F232)&gt;$U$5,"",INDEX(Y$13:Y$512,SMALL(IF(($AA$13:$AA$512=$AA$5),ROW($A$9:$A$508)-ROW($A$9)+1,""),ROWS(F$9:F232)),,1))</f>
        <v/>
      </c>
      <c r="G232" s="59" t="str">
        <f t="array" ref="G232">IF(ROWS(G$9:G232)&gt;$U$5,"",INDEX(AA$13:AA$512,SMALL(IF(($AA$13:$AA$512=$AA$5),ROW($A$9:$A$508)-ROW($A$9)+1,""),ROWS(G$9:G232)),,1))</f>
        <v/>
      </c>
      <c r="H232" s="59" t="str">
        <f t="array" ref="H232">IF(ROWS(H$9:H232)&gt;$U$5,"",INDEX(AC$13:AC$512,SMALL(IF(($AA$13:$AA$512=$AA$5),ROW($A$9:$A$508)-ROW($A$9)+1,""),ROWS(H$9:H232)),,1))</f>
        <v/>
      </c>
      <c r="I232" s="59" t="str">
        <f t="array" ref="I232">IF(ROWS(I$9:I232)&gt;$U$5,"",INDEX(AD$13:AD$512,SMALL(IF(($AA$13:$AA$512=$AA$5),ROW($A$9:$A$508)-ROW($A$9)+1,""),ROWS(I$9:I232)),,1))</f>
        <v/>
      </c>
      <c r="J232" s="105"/>
      <c r="K232" s="105"/>
      <c r="L232" s="105"/>
      <c r="M232" s="136"/>
      <c r="N232" s="44"/>
      <c r="O232" s="44"/>
      <c r="P232" s="44"/>
      <c r="Q232" s="44"/>
      <c r="R232" s="44"/>
      <c r="S232" s="44"/>
      <c r="T232" s="44">
        <f>Nut_StatusTool!A226</f>
        <v>220</v>
      </c>
      <c r="U232" s="44">
        <f>Nut_StatusTool!B226</f>
        <v>0</v>
      </c>
      <c r="V232" s="44">
        <f>Nut_StatusTool!C226</f>
        <v>0</v>
      </c>
      <c r="W232" s="44">
        <f>Nut_StatusTool!D226</f>
        <v>0</v>
      </c>
      <c r="X232" s="44">
        <f>Nut_StatusTool!F226</f>
        <v>0</v>
      </c>
      <c r="Y232" s="285" t="str">
        <f>Nut_StatusTool!K226</f>
        <v/>
      </c>
      <c r="Z232" s="44" t="str">
        <f>Nut_StatusTool!L226</f>
        <v/>
      </c>
      <c r="AA232" s="44" t="str">
        <f>Nut_StatusTool!M226</f>
        <v/>
      </c>
      <c r="AB232" s="44" t="str">
        <f>Nut_StatusTool!N226</f>
        <v/>
      </c>
      <c r="AC232" s="44">
        <f>Nut_StatusTool!I226</f>
        <v>0</v>
      </c>
      <c r="AD232" s="44">
        <f>Nut_StatusTool!J226</f>
        <v>0</v>
      </c>
    </row>
    <row r="233" spans="1:30" ht="20.100000000000001" customHeight="1">
      <c r="A233" s="59" t="str">
        <f t="array" ref="A233">IF(ROWS(A$9:A233)&gt;$U$5,"",INDEX(T$13:T$512,SMALL(IF(($AA$13:$AA$512=$AA$5),ROW($A$9:$A$508)-ROW($A$9)+1,""),ROWS(A$9:A233)),,1))</f>
        <v/>
      </c>
      <c r="B233" s="389" t="str">
        <f t="array" ref="B233">IF(ROWS(B$9:B233)&gt;$U$5,"",INDEX(U$13:U$512,SMALL(IF(($AA$13:$AA$512=$AA$5),ROW($A$9:$A$508)-ROW($A$9)+1,""),ROWS(B$9:B233)),,1))</f>
        <v/>
      </c>
      <c r="C233" s="389" t="str">
        <f t="array" ref="C233">IF(ROWS(C$9:C233)&gt;$U$5,"",INDEX(V$13:V$512,SMALL(IF(($AA$13:$AA$512=$AA$5),ROW($A$9:$A$508)-ROW($A$9)+1,""),ROWS(C$9:C233)),,1))</f>
        <v/>
      </c>
      <c r="D233" s="309" t="str">
        <f t="array" ref="D233">IF(ROWS(D$9:D233)&gt;$U$5,"",INDEX(W$13:W$512,SMALL(IF(($AA$13:$AA$512=$AA$5),ROW($A$9:$A$508)-ROW($A$9)+1,""),ROWS(D$9:D233)),,1))</f>
        <v/>
      </c>
      <c r="E233" s="59" t="str">
        <f t="array" ref="E233">IF(ROWS(E$9:E233)&gt;$U$5,"",INDEX(X$13:X$512,SMALL(IF(($AA$13:$AA$512=$AA$5),ROW($A$9:$A$508)-ROW($A$9)+1,""),ROWS(E$9:E233)),,1))</f>
        <v/>
      </c>
      <c r="F233" s="59" t="str">
        <f t="array" ref="F233">IF(ROWS(F$9:F233)&gt;$U$5,"",INDEX(Y$13:Y$512,SMALL(IF(($AA$13:$AA$512=$AA$5),ROW($A$9:$A$508)-ROW($A$9)+1,""),ROWS(F$9:F233)),,1))</f>
        <v/>
      </c>
      <c r="G233" s="59" t="str">
        <f t="array" ref="G233">IF(ROWS(G$9:G233)&gt;$U$5,"",INDEX(AA$13:AA$512,SMALL(IF(($AA$13:$AA$512=$AA$5),ROW($A$9:$A$508)-ROW($A$9)+1,""),ROWS(G$9:G233)),,1))</f>
        <v/>
      </c>
      <c r="H233" s="59" t="str">
        <f t="array" ref="H233">IF(ROWS(H$9:H233)&gt;$U$5,"",INDEX(AC$13:AC$512,SMALL(IF(($AA$13:$AA$512=$AA$5),ROW($A$9:$A$508)-ROW($A$9)+1,""),ROWS(H$9:H233)),,1))</f>
        <v/>
      </c>
      <c r="I233" s="59" t="str">
        <f t="array" ref="I233">IF(ROWS(I$9:I233)&gt;$U$5,"",INDEX(AD$13:AD$512,SMALL(IF(($AA$13:$AA$512=$AA$5),ROW($A$9:$A$508)-ROW($A$9)+1,""),ROWS(I$9:I233)),,1))</f>
        <v/>
      </c>
      <c r="J233" s="105"/>
      <c r="K233" s="105"/>
      <c r="L233" s="105"/>
      <c r="M233" s="136"/>
      <c r="N233" s="44"/>
      <c r="O233" s="44"/>
      <c r="P233" s="44"/>
      <c r="Q233" s="44"/>
      <c r="R233" s="44"/>
      <c r="S233" s="44"/>
      <c r="T233" s="44">
        <f>Nut_StatusTool!A227</f>
        <v>221</v>
      </c>
      <c r="U233" s="44">
        <f>Nut_StatusTool!B227</f>
        <v>0</v>
      </c>
      <c r="V233" s="44">
        <f>Nut_StatusTool!C227</f>
        <v>0</v>
      </c>
      <c r="W233" s="44">
        <f>Nut_StatusTool!D227</f>
        <v>0</v>
      </c>
      <c r="X233" s="44">
        <f>Nut_StatusTool!F227</f>
        <v>0</v>
      </c>
      <c r="Y233" s="285" t="str">
        <f>Nut_StatusTool!K227</f>
        <v/>
      </c>
      <c r="Z233" s="44" t="str">
        <f>Nut_StatusTool!L227</f>
        <v/>
      </c>
      <c r="AA233" s="44" t="str">
        <f>Nut_StatusTool!M227</f>
        <v/>
      </c>
      <c r="AB233" s="44" t="str">
        <f>Nut_StatusTool!N227</f>
        <v/>
      </c>
      <c r="AC233" s="44">
        <f>Nut_StatusTool!I227</f>
        <v>0</v>
      </c>
      <c r="AD233" s="44">
        <f>Nut_StatusTool!J227</f>
        <v>0</v>
      </c>
    </row>
    <row r="234" spans="1:30" ht="20.100000000000001" customHeight="1">
      <c r="A234" s="59" t="str">
        <f t="array" ref="A234">IF(ROWS(A$9:A234)&gt;$U$5,"",INDEX(T$13:T$512,SMALL(IF(($AA$13:$AA$512=$AA$5),ROW($A$9:$A$508)-ROW($A$9)+1,""),ROWS(A$9:A234)),,1))</f>
        <v/>
      </c>
      <c r="B234" s="389" t="str">
        <f t="array" ref="B234">IF(ROWS(B$9:B234)&gt;$U$5,"",INDEX(U$13:U$512,SMALL(IF(($AA$13:$AA$512=$AA$5),ROW($A$9:$A$508)-ROW($A$9)+1,""),ROWS(B$9:B234)),,1))</f>
        <v/>
      </c>
      <c r="C234" s="389" t="str">
        <f t="array" ref="C234">IF(ROWS(C$9:C234)&gt;$U$5,"",INDEX(V$13:V$512,SMALL(IF(($AA$13:$AA$512=$AA$5),ROW($A$9:$A$508)-ROW($A$9)+1,""),ROWS(C$9:C234)),,1))</f>
        <v/>
      </c>
      <c r="D234" s="309" t="str">
        <f t="array" ref="D234">IF(ROWS(D$9:D234)&gt;$U$5,"",INDEX(W$13:W$512,SMALL(IF(($AA$13:$AA$512=$AA$5),ROW($A$9:$A$508)-ROW($A$9)+1,""),ROWS(D$9:D234)),,1))</f>
        <v/>
      </c>
      <c r="E234" s="59" t="str">
        <f t="array" ref="E234">IF(ROWS(E$9:E234)&gt;$U$5,"",INDEX(X$13:X$512,SMALL(IF(($AA$13:$AA$512=$AA$5),ROW($A$9:$A$508)-ROW($A$9)+1,""),ROWS(E$9:E234)),,1))</f>
        <v/>
      </c>
      <c r="F234" s="59" t="str">
        <f t="array" ref="F234">IF(ROWS(F$9:F234)&gt;$U$5,"",INDEX(Y$13:Y$512,SMALL(IF(($AA$13:$AA$512=$AA$5),ROW($A$9:$A$508)-ROW($A$9)+1,""),ROWS(F$9:F234)),,1))</f>
        <v/>
      </c>
      <c r="G234" s="59" t="str">
        <f t="array" ref="G234">IF(ROWS(G$9:G234)&gt;$U$5,"",INDEX(AA$13:AA$512,SMALL(IF(($AA$13:$AA$512=$AA$5),ROW($A$9:$A$508)-ROW($A$9)+1,""),ROWS(G$9:G234)),,1))</f>
        <v/>
      </c>
      <c r="H234" s="59" t="str">
        <f t="array" ref="H234">IF(ROWS(H$9:H234)&gt;$U$5,"",INDEX(AC$13:AC$512,SMALL(IF(($AA$13:$AA$512=$AA$5),ROW($A$9:$A$508)-ROW($A$9)+1,""),ROWS(H$9:H234)),,1))</f>
        <v/>
      </c>
      <c r="I234" s="59" t="str">
        <f t="array" ref="I234">IF(ROWS(I$9:I234)&gt;$U$5,"",INDEX(AD$13:AD$512,SMALL(IF(($AA$13:$AA$512=$AA$5),ROW($A$9:$A$508)-ROW($A$9)+1,""),ROWS(I$9:I234)),,1))</f>
        <v/>
      </c>
      <c r="J234" s="105"/>
      <c r="K234" s="105"/>
      <c r="L234" s="105"/>
      <c r="M234" s="136"/>
      <c r="N234" s="44"/>
      <c r="O234" s="44"/>
      <c r="P234" s="44"/>
      <c r="Q234" s="44"/>
      <c r="R234" s="44"/>
      <c r="S234" s="44"/>
      <c r="T234" s="44">
        <f>Nut_StatusTool!A228</f>
        <v>222</v>
      </c>
      <c r="U234" s="44">
        <f>Nut_StatusTool!B228</f>
        <v>0</v>
      </c>
      <c r="V234" s="44">
        <f>Nut_StatusTool!C228</f>
        <v>0</v>
      </c>
      <c r="W234" s="44">
        <f>Nut_StatusTool!D228</f>
        <v>0</v>
      </c>
      <c r="X234" s="44">
        <f>Nut_StatusTool!F228</f>
        <v>0</v>
      </c>
      <c r="Y234" s="285" t="str">
        <f>Nut_StatusTool!K228</f>
        <v/>
      </c>
      <c r="Z234" s="44" t="str">
        <f>Nut_StatusTool!L228</f>
        <v/>
      </c>
      <c r="AA234" s="44" t="str">
        <f>Nut_StatusTool!M228</f>
        <v/>
      </c>
      <c r="AB234" s="44" t="str">
        <f>Nut_StatusTool!N228</f>
        <v/>
      </c>
      <c r="AC234" s="44">
        <f>Nut_StatusTool!I228</f>
        <v>0</v>
      </c>
      <c r="AD234" s="44">
        <f>Nut_StatusTool!J228</f>
        <v>0</v>
      </c>
    </row>
    <row r="235" spans="1:30" ht="20.100000000000001" customHeight="1">
      <c r="A235" s="59" t="str">
        <f t="array" ref="A235">IF(ROWS(A$9:A235)&gt;$U$5,"",INDEX(T$13:T$512,SMALL(IF(($AA$13:$AA$512=$AA$5),ROW($A$9:$A$508)-ROW($A$9)+1,""),ROWS(A$9:A235)),,1))</f>
        <v/>
      </c>
      <c r="B235" s="389" t="str">
        <f t="array" ref="B235">IF(ROWS(B$9:B235)&gt;$U$5,"",INDEX(U$13:U$512,SMALL(IF(($AA$13:$AA$512=$AA$5),ROW($A$9:$A$508)-ROW($A$9)+1,""),ROWS(B$9:B235)),,1))</f>
        <v/>
      </c>
      <c r="C235" s="389" t="str">
        <f t="array" ref="C235">IF(ROWS(C$9:C235)&gt;$U$5,"",INDEX(V$13:V$512,SMALL(IF(($AA$13:$AA$512=$AA$5),ROW($A$9:$A$508)-ROW($A$9)+1,""),ROWS(C$9:C235)),,1))</f>
        <v/>
      </c>
      <c r="D235" s="309" t="str">
        <f t="array" ref="D235">IF(ROWS(D$9:D235)&gt;$U$5,"",INDEX(W$13:W$512,SMALL(IF(($AA$13:$AA$512=$AA$5),ROW($A$9:$A$508)-ROW($A$9)+1,""),ROWS(D$9:D235)),,1))</f>
        <v/>
      </c>
      <c r="E235" s="59" t="str">
        <f t="array" ref="E235">IF(ROWS(E$9:E235)&gt;$U$5,"",INDEX(X$13:X$512,SMALL(IF(($AA$13:$AA$512=$AA$5),ROW($A$9:$A$508)-ROW($A$9)+1,""),ROWS(E$9:E235)),,1))</f>
        <v/>
      </c>
      <c r="F235" s="59" t="str">
        <f t="array" ref="F235">IF(ROWS(F$9:F235)&gt;$U$5,"",INDEX(Y$13:Y$512,SMALL(IF(($AA$13:$AA$512=$AA$5),ROW($A$9:$A$508)-ROW($A$9)+1,""),ROWS(F$9:F235)),,1))</f>
        <v/>
      </c>
      <c r="G235" s="59" t="str">
        <f t="array" ref="G235">IF(ROWS(G$9:G235)&gt;$U$5,"",INDEX(AA$13:AA$512,SMALL(IF(($AA$13:$AA$512=$AA$5),ROW($A$9:$A$508)-ROW($A$9)+1,""),ROWS(G$9:G235)),,1))</f>
        <v/>
      </c>
      <c r="H235" s="59" t="str">
        <f t="array" ref="H235">IF(ROWS(H$9:H235)&gt;$U$5,"",INDEX(AC$13:AC$512,SMALL(IF(($AA$13:$AA$512=$AA$5),ROW($A$9:$A$508)-ROW($A$9)+1,""),ROWS(H$9:H235)),,1))</f>
        <v/>
      </c>
      <c r="I235" s="59" t="str">
        <f t="array" ref="I235">IF(ROWS(I$9:I235)&gt;$U$5,"",INDEX(AD$13:AD$512,SMALL(IF(($AA$13:$AA$512=$AA$5),ROW($A$9:$A$508)-ROW($A$9)+1,""),ROWS(I$9:I235)),,1))</f>
        <v/>
      </c>
      <c r="J235" s="105"/>
      <c r="K235" s="105"/>
      <c r="L235" s="105"/>
      <c r="M235" s="136"/>
      <c r="N235" s="44"/>
      <c r="O235" s="44"/>
      <c r="P235" s="44"/>
      <c r="Q235" s="44"/>
      <c r="R235" s="44"/>
      <c r="S235" s="44"/>
      <c r="T235" s="44">
        <f>Nut_StatusTool!A229</f>
        <v>223</v>
      </c>
      <c r="U235" s="44">
        <f>Nut_StatusTool!B229</f>
        <v>0</v>
      </c>
      <c r="V235" s="44">
        <f>Nut_StatusTool!C229</f>
        <v>0</v>
      </c>
      <c r="W235" s="44">
        <f>Nut_StatusTool!D229</f>
        <v>0</v>
      </c>
      <c r="X235" s="44">
        <f>Nut_StatusTool!F229</f>
        <v>0</v>
      </c>
      <c r="Y235" s="285" t="str">
        <f>Nut_StatusTool!K229</f>
        <v/>
      </c>
      <c r="Z235" s="44" t="str">
        <f>Nut_StatusTool!L229</f>
        <v/>
      </c>
      <c r="AA235" s="44" t="str">
        <f>Nut_StatusTool!M229</f>
        <v/>
      </c>
      <c r="AB235" s="44" t="str">
        <f>Nut_StatusTool!N229</f>
        <v/>
      </c>
      <c r="AC235" s="44">
        <f>Nut_StatusTool!I229</f>
        <v>0</v>
      </c>
      <c r="AD235" s="44">
        <f>Nut_StatusTool!J229</f>
        <v>0</v>
      </c>
    </row>
    <row r="236" spans="1:30" ht="20.100000000000001" customHeight="1">
      <c r="A236" s="59" t="str">
        <f t="array" ref="A236">IF(ROWS(A$9:A236)&gt;$U$5,"",INDEX(T$13:T$512,SMALL(IF(($AA$13:$AA$512=$AA$5),ROW($A$9:$A$508)-ROW($A$9)+1,""),ROWS(A$9:A236)),,1))</f>
        <v/>
      </c>
      <c r="B236" s="389" t="str">
        <f t="array" ref="B236">IF(ROWS(B$9:B236)&gt;$U$5,"",INDEX(U$13:U$512,SMALL(IF(($AA$13:$AA$512=$AA$5),ROW($A$9:$A$508)-ROW($A$9)+1,""),ROWS(B$9:B236)),,1))</f>
        <v/>
      </c>
      <c r="C236" s="389" t="str">
        <f t="array" ref="C236">IF(ROWS(C$9:C236)&gt;$U$5,"",INDEX(V$13:V$512,SMALL(IF(($AA$13:$AA$512=$AA$5),ROW($A$9:$A$508)-ROW($A$9)+1,""),ROWS(C$9:C236)),,1))</f>
        <v/>
      </c>
      <c r="D236" s="309" t="str">
        <f t="array" ref="D236">IF(ROWS(D$9:D236)&gt;$U$5,"",INDEX(W$13:W$512,SMALL(IF(($AA$13:$AA$512=$AA$5),ROW($A$9:$A$508)-ROW($A$9)+1,""),ROWS(D$9:D236)),,1))</f>
        <v/>
      </c>
      <c r="E236" s="59" t="str">
        <f t="array" ref="E236">IF(ROWS(E$9:E236)&gt;$U$5,"",INDEX(X$13:X$512,SMALL(IF(($AA$13:$AA$512=$AA$5),ROW($A$9:$A$508)-ROW($A$9)+1,""),ROWS(E$9:E236)),,1))</f>
        <v/>
      </c>
      <c r="F236" s="59" t="str">
        <f t="array" ref="F236">IF(ROWS(F$9:F236)&gt;$U$5,"",INDEX(Y$13:Y$512,SMALL(IF(($AA$13:$AA$512=$AA$5),ROW($A$9:$A$508)-ROW($A$9)+1,""),ROWS(F$9:F236)),,1))</f>
        <v/>
      </c>
      <c r="G236" s="59" t="str">
        <f t="array" ref="G236">IF(ROWS(G$9:G236)&gt;$U$5,"",INDEX(AA$13:AA$512,SMALL(IF(($AA$13:$AA$512=$AA$5),ROW($A$9:$A$508)-ROW($A$9)+1,""),ROWS(G$9:G236)),,1))</f>
        <v/>
      </c>
      <c r="H236" s="59" t="str">
        <f t="array" ref="H236">IF(ROWS(H$9:H236)&gt;$U$5,"",INDEX(AC$13:AC$512,SMALL(IF(($AA$13:$AA$512=$AA$5),ROW($A$9:$A$508)-ROW($A$9)+1,""),ROWS(H$9:H236)),,1))</f>
        <v/>
      </c>
      <c r="I236" s="59" t="str">
        <f t="array" ref="I236">IF(ROWS(I$9:I236)&gt;$U$5,"",INDEX(AD$13:AD$512,SMALL(IF(($AA$13:$AA$512=$AA$5),ROW($A$9:$A$508)-ROW($A$9)+1,""),ROWS(I$9:I236)),,1))</f>
        <v/>
      </c>
      <c r="J236" s="105"/>
      <c r="K236" s="105"/>
      <c r="L236" s="105"/>
      <c r="M236" s="136"/>
      <c r="N236" s="44"/>
      <c r="O236" s="44"/>
      <c r="P236" s="44"/>
      <c r="Q236" s="44"/>
      <c r="R236" s="44"/>
      <c r="S236" s="44"/>
      <c r="T236" s="44">
        <f>Nut_StatusTool!A230</f>
        <v>224</v>
      </c>
      <c r="U236" s="44">
        <f>Nut_StatusTool!B230</f>
        <v>0</v>
      </c>
      <c r="V236" s="44">
        <f>Nut_StatusTool!C230</f>
        <v>0</v>
      </c>
      <c r="W236" s="44">
        <f>Nut_StatusTool!D230</f>
        <v>0</v>
      </c>
      <c r="X236" s="44">
        <f>Nut_StatusTool!F230</f>
        <v>0</v>
      </c>
      <c r="Y236" s="285" t="str">
        <f>Nut_StatusTool!K230</f>
        <v/>
      </c>
      <c r="Z236" s="44" t="str">
        <f>Nut_StatusTool!L230</f>
        <v/>
      </c>
      <c r="AA236" s="44" t="str">
        <f>Nut_StatusTool!M230</f>
        <v/>
      </c>
      <c r="AB236" s="44" t="str">
        <f>Nut_StatusTool!N230</f>
        <v/>
      </c>
      <c r="AC236" s="44">
        <f>Nut_StatusTool!I230</f>
        <v>0</v>
      </c>
      <c r="AD236" s="44">
        <f>Nut_StatusTool!J230</f>
        <v>0</v>
      </c>
    </row>
    <row r="237" spans="1:30" ht="20.100000000000001" customHeight="1">
      <c r="A237" s="59" t="str">
        <f t="array" ref="A237">IF(ROWS(A$9:A237)&gt;$U$5,"",INDEX(T$13:T$512,SMALL(IF(($AA$13:$AA$512=$AA$5),ROW($A$9:$A$508)-ROW($A$9)+1,""),ROWS(A$9:A237)),,1))</f>
        <v/>
      </c>
      <c r="B237" s="389" t="str">
        <f t="array" ref="B237">IF(ROWS(B$9:B237)&gt;$U$5,"",INDEX(U$13:U$512,SMALL(IF(($AA$13:$AA$512=$AA$5),ROW($A$9:$A$508)-ROW($A$9)+1,""),ROWS(B$9:B237)),,1))</f>
        <v/>
      </c>
      <c r="C237" s="389" t="str">
        <f t="array" ref="C237">IF(ROWS(C$9:C237)&gt;$U$5,"",INDEX(V$13:V$512,SMALL(IF(($AA$13:$AA$512=$AA$5),ROW($A$9:$A$508)-ROW($A$9)+1,""),ROWS(C$9:C237)),,1))</f>
        <v/>
      </c>
      <c r="D237" s="309" t="str">
        <f t="array" ref="D237">IF(ROWS(D$9:D237)&gt;$U$5,"",INDEX(W$13:W$512,SMALL(IF(($AA$13:$AA$512=$AA$5),ROW($A$9:$A$508)-ROW($A$9)+1,""),ROWS(D$9:D237)),,1))</f>
        <v/>
      </c>
      <c r="E237" s="59" t="str">
        <f t="array" ref="E237">IF(ROWS(E$9:E237)&gt;$U$5,"",INDEX(X$13:X$512,SMALL(IF(($AA$13:$AA$512=$AA$5),ROW($A$9:$A$508)-ROW($A$9)+1,""),ROWS(E$9:E237)),,1))</f>
        <v/>
      </c>
      <c r="F237" s="59" t="str">
        <f t="array" ref="F237">IF(ROWS(F$9:F237)&gt;$U$5,"",INDEX(Y$13:Y$512,SMALL(IF(($AA$13:$AA$512=$AA$5),ROW($A$9:$A$508)-ROW($A$9)+1,""),ROWS(F$9:F237)),,1))</f>
        <v/>
      </c>
      <c r="G237" s="59" t="str">
        <f t="array" ref="G237">IF(ROWS(G$9:G237)&gt;$U$5,"",INDEX(AA$13:AA$512,SMALL(IF(($AA$13:$AA$512=$AA$5),ROW($A$9:$A$508)-ROW($A$9)+1,""),ROWS(G$9:G237)),,1))</f>
        <v/>
      </c>
      <c r="H237" s="59" t="str">
        <f t="array" ref="H237">IF(ROWS(H$9:H237)&gt;$U$5,"",INDEX(AC$13:AC$512,SMALL(IF(($AA$13:$AA$512=$AA$5),ROW($A$9:$A$508)-ROW($A$9)+1,""),ROWS(H$9:H237)),,1))</f>
        <v/>
      </c>
      <c r="I237" s="59" t="str">
        <f t="array" ref="I237">IF(ROWS(I$9:I237)&gt;$U$5,"",INDEX(AD$13:AD$512,SMALL(IF(($AA$13:$AA$512=$AA$5),ROW($A$9:$A$508)-ROW($A$9)+1,""),ROWS(I$9:I237)),,1))</f>
        <v/>
      </c>
      <c r="J237" s="105"/>
      <c r="K237" s="105"/>
      <c r="L237" s="105"/>
      <c r="M237" s="136"/>
      <c r="N237" s="44"/>
      <c r="O237" s="44"/>
      <c r="P237" s="44"/>
      <c r="Q237" s="44"/>
      <c r="R237" s="44"/>
      <c r="S237" s="44"/>
      <c r="T237" s="44">
        <f>Nut_StatusTool!A231</f>
        <v>225</v>
      </c>
      <c r="U237" s="44">
        <f>Nut_StatusTool!B231</f>
        <v>0</v>
      </c>
      <c r="V237" s="44">
        <f>Nut_StatusTool!C231</f>
        <v>0</v>
      </c>
      <c r="W237" s="44">
        <f>Nut_StatusTool!D231</f>
        <v>0</v>
      </c>
      <c r="X237" s="44">
        <f>Nut_StatusTool!F231</f>
        <v>0</v>
      </c>
      <c r="Y237" s="285" t="str">
        <f>Nut_StatusTool!K231</f>
        <v/>
      </c>
      <c r="Z237" s="44" t="str">
        <f>Nut_StatusTool!L231</f>
        <v/>
      </c>
      <c r="AA237" s="44" t="str">
        <f>Nut_StatusTool!M231</f>
        <v/>
      </c>
      <c r="AB237" s="44" t="str">
        <f>Nut_StatusTool!N231</f>
        <v/>
      </c>
      <c r="AC237" s="44">
        <f>Nut_StatusTool!I231</f>
        <v>0</v>
      </c>
      <c r="AD237" s="44">
        <f>Nut_StatusTool!J231</f>
        <v>0</v>
      </c>
    </row>
    <row r="238" spans="1:30" ht="20.100000000000001" customHeight="1">
      <c r="A238" s="59" t="str">
        <f t="array" ref="A238">IF(ROWS(A$9:A238)&gt;$U$5,"",INDEX(T$13:T$512,SMALL(IF(($AA$13:$AA$512=$AA$5),ROW($A$9:$A$508)-ROW($A$9)+1,""),ROWS(A$9:A238)),,1))</f>
        <v/>
      </c>
      <c r="B238" s="389" t="str">
        <f t="array" ref="B238">IF(ROWS(B$9:B238)&gt;$U$5,"",INDEX(U$13:U$512,SMALL(IF(($AA$13:$AA$512=$AA$5),ROW($A$9:$A$508)-ROW($A$9)+1,""),ROWS(B$9:B238)),,1))</f>
        <v/>
      </c>
      <c r="C238" s="389" t="str">
        <f t="array" ref="C238">IF(ROWS(C$9:C238)&gt;$U$5,"",INDEX(V$13:V$512,SMALL(IF(($AA$13:$AA$512=$AA$5),ROW($A$9:$A$508)-ROW($A$9)+1,""),ROWS(C$9:C238)),,1))</f>
        <v/>
      </c>
      <c r="D238" s="309" t="str">
        <f t="array" ref="D238">IF(ROWS(D$9:D238)&gt;$U$5,"",INDEX(W$13:W$512,SMALL(IF(($AA$13:$AA$512=$AA$5),ROW($A$9:$A$508)-ROW($A$9)+1,""),ROWS(D$9:D238)),,1))</f>
        <v/>
      </c>
      <c r="E238" s="59" t="str">
        <f t="array" ref="E238">IF(ROWS(E$9:E238)&gt;$U$5,"",INDEX(X$13:X$512,SMALL(IF(($AA$13:$AA$512=$AA$5),ROW($A$9:$A$508)-ROW($A$9)+1,""),ROWS(E$9:E238)),,1))</f>
        <v/>
      </c>
      <c r="F238" s="59" t="str">
        <f t="array" ref="F238">IF(ROWS(F$9:F238)&gt;$U$5,"",INDEX(Y$13:Y$512,SMALL(IF(($AA$13:$AA$512=$AA$5),ROW($A$9:$A$508)-ROW($A$9)+1,""),ROWS(F$9:F238)),,1))</f>
        <v/>
      </c>
      <c r="G238" s="59" t="str">
        <f t="array" ref="G238">IF(ROWS(G$9:G238)&gt;$U$5,"",INDEX(AA$13:AA$512,SMALL(IF(($AA$13:$AA$512=$AA$5),ROW($A$9:$A$508)-ROW($A$9)+1,""),ROWS(G$9:G238)),,1))</f>
        <v/>
      </c>
      <c r="H238" s="59" t="str">
        <f t="array" ref="H238">IF(ROWS(H$9:H238)&gt;$U$5,"",INDEX(AC$13:AC$512,SMALL(IF(($AA$13:$AA$512=$AA$5),ROW($A$9:$A$508)-ROW($A$9)+1,""),ROWS(H$9:H238)),,1))</f>
        <v/>
      </c>
      <c r="I238" s="59" t="str">
        <f t="array" ref="I238">IF(ROWS(I$9:I238)&gt;$U$5,"",INDEX(AD$13:AD$512,SMALL(IF(($AA$13:$AA$512=$AA$5),ROW($A$9:$A$508)-ROW($A$9)+1,""),ROWS(I$9:I238)),,1))</f>
        <v/>
      </c>
      <c r="J238" s="105"/>
      <c r="K238" s="105"/>
      <c r="L238" s="105"/>
      <c r="M238" s="136"/>
      <c r="N238" s="44"/>
      <c r="O238" s="44"/>
      <c r="P238" s="44"/>
      <c r="Q238" s="44"/>
      <c r="R238" s="44"/>
      <c r="S238" s="44"/>
      <c r="T238" s="44">
        <f>Nut_StatusTool!A232</f>
        <v>226</v>
      </c>
      <c r="U238" s="44">
        <f>Nut_StatusTool!B232</f>
        <v>0</v>
      </c>
      <c r="V238" s="44">
        <f>Nut_StatusTool!C232</f>
        <v>0</v>
      </c>
      <c r="W238" s="44">
        <f>Nut_StatusTool!D232</f>
        <v>0</v>
      </c>
      <c r="X238" s="44">
        <f>Nut_StatusTool!F232</f>
        <v>0</v>
      </c>
      <c r="Y238" s="285" t="str">
        <f>Nut_StatusTool!K232</f>
        <v/>
      </c>
      <c r="Z238" s="44" t="str">
        <f>Nut_StatusTool!L232</f>
        <v/>
      </c>
      <c r="AA238" s="44" t="str">
        <f>Nut_StatusTool!M232</f>
        <v/>
      </c>
      <c r="AB238" s="44" t="str">
        <f>Nut_StatusTool!N232</f>
        <v/>
      </c>
      <c r="AC238" s="44">
        <f>Nut_StatusTool!I232</f>
        <v>0</v>
      </c>
      <c r="AD238" s="44">
        <f>Nut_StatusTool!J232</f>
        <v>0</v>
      </c>
    </row>
    <row r="239" spans="1:30" ht="20.100000000000001" customHeight="1">
      <c r="A239" s="59" t="str">
        <f t="array" ref="A239">IF(ROWS(A$9:A239)&gt;$U$5,"",INDEX(T$13:T$512,SMALL(IF(($AA$13:$AA$512=$AA$5),ROW($A$9:$A$508)-ROW($A$9)+1,""),ROWS(A$9:A239)),,1))</f>
        <v/>
      </c>
      <c r="B239" s="389" t="str">
        <f t="array" ref="B239">IF(ROWS(B$9:B239)&gt;$U$5,"",INDEX(U$13:U$512,SMALL(IF(($AA$13:$AA$512=$AA$5),ROW($A$9:$A$508)-ROW($A$9)+1,""),ROWS(B$9:B239)),,1))</f>
        <v/>
      </c>
      <c r="C239" s="389" t="str">
        <f t="array" ref="C239">IF(ROWS(C$9:C239)&gt;$U$5,"",INDEX(V$13:V$512,SMALL(IF(($AA$13:$AA$512=$AA$5),ROW($A$9:$A$508)-ROW($A$9)+1,""),ROWS(C$9:C239)),,1))</f>
        <v/>
      </c>
      <c r="D239" s="309" t="str">
        <f t="array" ref="D239">IF(ROWS(D$9:D239)&gt;$U$5,"",INDEX(W$13:W$512,SMALL(IF(($AA$13:$AA$512=$AA$5),ROW($A$9:$A$508)-ROW($A$9)+1,""),ROWS(D$9:D239)),,1))</f>
        <v/>
      </c>
      <c r="E239" s="59" t="str">
        <f t="array" ref="E239">IF(ROWS(E$9:E239)&gt;$U$5,"",INDEX(X$13:X$512,SMALL(IF(($AA$13:$AA$512=$AA$5),ROW($A$9:$A$508)-ROW($A$9)+1,""),ROWS(E$9:E239)),,1))</f>
        <v/>
      </c>
      <c r="F239" s="59" t="str">
        <f t="array" ref="F239">IF(ROWS(F$9:F239)&gt;$U$5,"",INDEX(Y$13:Y$512,SMALL(IF(($AA$13:$AA$512=$AA$5),ROW($A$9:$A$508)-ROW($A$9)+1,""),ROWS(F$9:F239)),,1))</f>
        <v/>
      </c>
      <c r="G239" s="59" t="str">
        <f t="array" ref="G239">IF(ROWS(G$9:G239)&gt;$U$5,"",INDEX(AA$13:AA$512,SMALL(IF(($AA$13:$AA$512=$AA$5),ROW($A$9:$A$508)-ROW($A$9)+1,""),ROWS(G$9:G239)),,1))</f>
        <v/>
      </c>
      <c r="H239" s="59" t="str">
        <f t="array" ref="H239">IF(ROWS(H$9:H239)&gt;$U$5,"",INDEX(AC$13:AC$512,SMALL(IF(($AA$13:$AA$512=$AA$5),ROW($A$9:$A$508)-ROW($A$9)+1,""),ROWS(H$9:H239)),,1))</f>
        <v/>
      </c>
      <c r="I239" s="59" t="str">
        <f t="array" ref="I239">IF(ROWS(I$9:I239)&gt;$U$5,"",INDEX(AD$13:AD$512,SMALL(IF(($AA$13:$AA$512=$AA$5),ROW($A$9:$A$508)-ROW($A$9)+1,""),ROWS(I$9:I239)),,1))</f>
        <v/>
      </c>
      <c r="J239" s="105"/>
      <c r="K239" s="105"/>
      <c r="L239" s="105"/>
      <c r="M239" s="136"/>
      <c r="N239" s="44"/>
      <c r="O239" s="44"/>
      <c r="P239" s="44"/>
      <c r="Q239" s="44"/>
      <c r="R239" s="44"/>
      <c r="S239" s="44"/>
      <c r="T239" s="44">
        <f>Nut_StatusTool!A233</f>
        <v>227</v>
      </c>
      <c r="U239" s="44">
        <f>Nut_StatusTool!B233</f>
        <v>0</v>
      </c>
      <c r="V239" s="44">
        <f>Nut_StatusTool!C233</f>
        <v>0</v>
      </c>
      <c r="W239" s="44">
        <f>Nut_StatusTool!D233</f>
        <v>0</v>
      </c>
      <c r="X239" s="44">
        <f>Nut_StatusTool!F233</f>
        <v>0</v>
      </c>
      <c r="Y239" s="285" t="str">
        <f>Nut_StatusTool!K233</f>
        <v/>
      </c>
      <c r="Z239" s="44" t="str">
        <f>Nut_StatusTool!L233</f>
        <v/>
      </c>
      <c r="AA239" s="44" t="str">
        <f>Nut_StatusTool!M233</f>
        <v/>
      </c>
      <c r="AB239" s="44" t="str">
        <f>Nut_StatusTool!N233</f>
        <v/>
      </c>
      <c r="AC239" s="44">
        <f>Nut_StatusTool!I233</f>
        <v>0</v>
      </c>
      <c r="AD239" s="44">
        <f>Nut_StatusTool!J233</f>
        <v>0</v>
      </c>
    </row>
    <row r="240" spans="1:30" ht="20.100000000000001" customHeight="1">
      <c r="A240" s="59" t="str">
        <f t="array" ref="A240">IF(ROWS(A$9:A240)&gt;$U$5,"",INDEX(T$13:T$512,SMALL(IF(($AA$13:$AA$512=$AA$5),ROW($A$9:$A$508)-ROW($A$9)+1,""),ROWS(A$9:A240)),,1))</f>
        <v/>
      </c>
      <c r="B240" s="389" t="str">
        <f t="array" ref="B240">IF(ROWS(B$9:B240)&gt;$U$5,"",INDEX(U$13:U$512,SMALL(IF(($AA$13:$AA$512=$AA$5),ROW($A$9:$A$508)-ROW($A$9)+1,""),ROWS(B$9:B240)),,1))</f>
        <v/>
      </c>
      <c r="C240" s="389" t="str">
        <f t="array" ref="C240">IF(ROWS(C$9:C240)&gt;$U$5,"",INDEX(V$13:V$512,SMALL(IF(($AA$13:$AA$512=$AA$5),ROW($A$9:$A$508)-ROW($A$9)+1,""),ROWS(C$9:C240)),,1))</f>
        <v/>
      </c>
      <c r="D240" s="309" t="str">
        <f t="array" ref="D240">IF(ROWS(D$9:D240)&gt;$U$5,"",INDEX(W$13:W$512,SMALL(IF(($AA$13:$AA$512=$AA$5),ROW($A$9:$A$508)-ROW($A$9)+1,""),ROWS(D$9:D240)),,1))</f>
        <v/>
      </c>
      <c r="E240" s="59" t="str">
        <f t="array" ref="E240">IF(ROWS(E$9:E240)&gt;$U$5,"",INDEX(X$13:X$512,SMALL(IF(($AA$13:$AA$512=$AA$5),ROW($A$9:$A$508)-ROW($A$9)+1,""),ROWS(E$9:E240)),,1))</f>
        <v/>
      </c>
      <c r="F240" s="59" t="str">
        <f t="array" ref="F240">IF(ROWS(F$9:F240)&gt;$U$5,"",INDEX(Y$13:Y$512,SMALL(IF(($AA$13:$AA$512=$AA$5),ROW($A$9:$A$508)-ROW($A$9)+1,""),ROWS(F$9:F240)),,1))</f>
        <v/>
      </c>
      <c r="G240" s="59" t="str">
        <f t="array" ref="G240">IF(ROWS(G$9:G240)&gt;$U$5,"",INDEX(AA$13:AA$512,SMALL(IF(($AA$13:$AA$512=$AA$5),ROW($A$9:$A$508)-ROW($A$9)+1,""),ROWS(G$9:G240)),,1))</f>
        <v/>
      </c>
      <c r="H240" s="59" t="str">
        <f t="array" ref="H240">IF(ROWS(H$9:H240)&gt;$U$5,"",INDEX(AC$13:AC$512,SMALL(IF(($AA$13:$AA$512=$AA$5),ROW($A$9:$A$508)-ROW($A$9)+1,""),ROWS(H$9:H240)),,1))</f>
        <v/>
      </c>
      <c r="I240" s="59" t="str">
        <f t="array" ref="I240">IF(ROWS(I$9:I240)&gt;$U$5,"",INDEX(AD$13:AD$512,SMALL(IF(($AA$13:$AA$512=$AA$5),ROW($A$9:$A$508)-ROW($A$9)+1,""),ROWS(I$9:I240)),,1))</f>
        <v/>
      </c>
      <c r="J240" s="105"/>
      <c r="K240" s="105"/>
      <c r="L240" s="105"/>
      <c r="M240" s="136"/>
      <c r="N240" s="44"/>
      <c r="O240" s="44"/>
      <c r="P240" s="44"/>
      <c r="Q240" s="44"/>
      <c r="R240" s="44"/>
      <c r="S240" s="44"/>
      <c r="T240" s="44">
        <f>Nut_StatusTool!A234</f>
        <v>228</v>
      </c>
      <c r="U240" s="44">
        <f>Nut_StatusTool!B234</f>
        <v>0</v>
      </c>
      <c r="V240" s="44">
        <f>Nut_StatusTool!C234</f>
        <v>0</v>
      </c>
      <c r="W240" s="44">
        <f>Nut_StatusTool!D234</f>
        <v>0</v>
      </c>
      <c r="X240" s="44">
        <f>Nut_StatusTool!F234</f>
        <v>0</v>
      </c>
      <c r="Y240" s="285" t="str">
        <f>Nut_StatusTool!K234</f>
        <v/>
      </c>
      <c r="Z240" s="44" t="str">
        <f>Nut_StatusTool!L234</f>
        <v/>
      </c>
      <c r="AA240" s="44" t="str">
        <f>Nut_StatusTool!M234</f>
        <v/>
      </c>
      <c r="AB240" s="44" t="str">
        <f>Nut_StatusTool!N234</f>
        <v/>
      </c>
      <c r="AC240" s="44">
        <f>Nut_StatusTool!I234</f>
        <v>0</v>
      </c>
      <c r="AD240" s="44">
        <f>Nut_StatusTool!J234</f>
        <v>0</v>
      </c>
    </row>
    <row r="241" spans="1:30" ht="20.100000000000001" customHeight="1">
      <c r="A241" s="59" t="str">
        <f t="array" ref="A241">IF(ROWS(A$9:A241)&gt;$U$5,"",INDEX(T$13:T$512,SMALL(IF(($AA$13:$AA$512=$AA$5),ROW($A$9:$A$508)-ROW($A$9)+1,""),ROWS(A$9:A241)),,1))</f>
        <v/>
      </c>
      <c r="B241" s="389" t="str">
        <f t="array" ref="B241">IF(ROWS(B$9:B241)&gt;$U$5,"",INDEX(U$13:U$512,SMALL(IF(($AA$13:$AA$512=$AA$5),ROW($A$9:$A$508)-ROW($A$9)+1,""),ROWS(B$9:B241)),,1))</f>
        <v/>
      </c>
      <c r="C241" s="389" t="str">
        <f t="array" ref="C241">IF(ROWS(C$9:C241)&gt;$U$5,"",INDEX(V$13:V$512,SMALL(IF(($AA$13:$AA$512=$AA$5),ROW($A$9:$A$508)-ROW($A$9)+1,""),ROWS(C$9:C241)),,1))</f>
        <v/>
      </c>
      <c r="D241" s="309" t="str">
        <f t="array" ref="D241">IF(ROWS(D$9:D241)&gt;$U$5,"",INDEX(W$13:W$512,SMALL(IF(($AA$13:$AA$512=$AA$5),ROW($A$9:$A$508)-ROW($A$9)+1,""),ROWS(D$9:D241)),,1))</f>
        <v/>
      </c>
      <c r="E241" s="59" t="str">
        <f t="array" ref="E241">IF(ROWS(E$9:E241)&gt;$U$5,"",INDEX(X$13:X$512,SMALL(IF(($AA$13:$AA$512=$AA$5),ROW($A$9:$A$508)-ROW($A$9)+1,""),ROWS(E$9:E241)),,1))</f>
        <v/>
      </c>
      <c r="F241" s="59" t="str">
        <f t="array" ref="F241">IF(ROWS(F$9:F241)&gt;$U$5,"",INDEX(Y$13:Y$512,SMALL(IF(($AA$13:$AA$512=$AA$5),ROW($A$9:$A$508)-ROW($A$9)+1,""),ROWS(F$9:F241)),,1))</f>
        <v/>
      </c>
      <c r="G241" s="59" t="str">
        <f t="array" ref="G241">IF(ROWS(G$9:G241)&gt;$U$5,"",INDEX(AA$13:AA$512,SMALL(IF(($AA$13:$AA$512=$AA$5),ROW($A$9:$A$508)-ROW($A$9)+1,""),ROWS(G$9:G241)),,1))</f>
        <v/>
      </c>
      <c r="H241" s="59" t="str">
        <f t="array" ref="H241">IF(ROWS(H$9:H241)&gt;$U$5,"",INDEX(AC$13:AC$512,SMALL(IF(($AA$13:$AA$512=$AA$5),ROW($A$9:$A$508)-ROW($A$9)+1,""),ROWS(H$9:H241)),,1))</f>
        <v/>
      </c>
      <c r="I241" s="59" t="str">
        <f t="array" ref="I241">IF(ROWS(I$9:I241)&gt;$U$5,"",INDEX(AD$13:AD$512,SMALL(IF(($AA$13:$AA$512=$AA$5),ROW($A$9:$A$508)-ROW($A$9)+1,""),ROWS(I$9:I241)),,1))</f>
        <v/>
      </c>
      <c r="J241" s="105"/>
      <c r="K241" s="105"/>
      <c r="L241" s="105"/>
      <c r="M241" s="136"/>
      <c r="N241" s="44"/>
      <c r="O241" s="44"/>
      <c r="P241" s="44"/>
      <c r="Q241" s="44"/>
      <c r="R241" s="44"/>
      <c r="S241" s="44"/>
      <c r="T241" s="44">
        <f>Nut_StatusTool!A235</f>
        <v>229</v>
      </c>
      <c r="U241" s="44">
        <f>Nut_StatusTool!B235</f>
        <v>0</v>
      </c>
      <c r="V241" s="44">
        <f>Nut_StatusTool!C235</f>
        <v>0</v>
      </c>
      <c r="W241" s="44">
        <f>Nut_StatusTool!D235</f>
        <v>0</v>
      </c>
      <c r="X241" s="44">
        <f>Nut_StatusTool!F235</f>
        <v>0</v>
      </c>
      <c r="Y241" s="285" t="str">
        <f>Nut_StatusTool!K235</f>
        <v/>
      </c>
      <c r="Z241" s="44" t="str">
        <f>Nut_StatusTool!L235</f>
        <v/>
      </c>
      <c r="AA241" s="44" t="str">
        <f>Nut_StatusTool!M235</f>
        <v/>
      </c>
      <c r="AB241" s="44" t="str">
        <f>Nut_StatusTool!N235</f>
        <v/>
      </c>
      <c r="AC241" s="44">
        <f>Nut_StatusTool!I235</f>
        <v>0</v>
      </c>
      <c r="AD241" s="44">
        <f>Nut_StatusTool!J235</f>
        <v>0</v>
      </c>
    </row>
    <row r="242" spans="1:30" ht="20.100000000000001" customHeight="1">
      <c r="A242" s="59" t="str">
        <f t="array" ref="A242">IF(ROWS(A$9:A242)&gt;$U$5,"",INDEX(T$13:T$512,SMALL(IF(($AA$13:$AA$512=$AA$5),ROW($A$9:$A$508)-ROW($A$9)+1,""),ROWS(A$9:A242)),,1))</f>
        <v/>
      </c>
      <c r="B242" s="389" t="str">
        <f t="array" ref="B242">IF(ROWS(B$9:B242)&gt;$U$5,"",INDEX(U$13:U$512,SMALL(IF(($AA$13:$AA$512=$AA$5),ROW($A$9:$A$508)-ROW($A$9)+1,""),ROWS(B$9:B242)),,1))</f>
        <v/>
      </c>
      <c r="C242" s="389" t="str">
        <f t="array" ref="C242">IF(ROWS(C$9:C242)&gt;$U$5,"",INDEX(V$13:V$512,SMALL(IF(($AA$13:$AA$512=$AA$5),ROW($A$9:$A$508)-ROW($A$9)+1,""),ROWS(C$9:C242)),,1))</f>
        <v/>
      </c>
      <c r="D242" s="309" t="str">
        <f t="array" ref="D242">IF(ROWS(D$9:D242)&gt;$U$5,"",INDEX(W$13:W$512,SMALL(IF(($AA$13:$AA$512=$AA$5),ROW($A$9:$A$508)-ROW($A$9)+1,""),ROWS(D$9:D242)),,1))</f>
        <v/>
      </c>
      <c r="E242" s="59" t="str">
        <f t="array" ref="E242">IF(ROWS(E$9:E242)&gt;$U$5,"",INDEX(X$13:X$512,SMALL(IF(($AA$13:$AA$512=$AA$5),ROW($A$9:$A$508)-ROW($A$9)+1,""),ROWS(E$9:E242)),,1))</f>
        <v/>
      </c>
      <c r="F242" s="59" t="str">
        <f t="array" ref="F242">IF(ROWS(F$9:F242)&gt;$U$5,"",INDEX(Y$13:Y$512,SMALL(IF(($AA$13:$AA$512=$AA$5),ROW($A$9:$A$508)-ROW($A$9)+1,""),ROWS(F$9:F242)),,1))</f>
        <v/>
      </c>
      <c r="G242" s="59" t="str">
        <f t="array" ref="G242">IF(ROWS(G$9:G242)&gt;$U$5,"",INDEX(AA$13:AA$512,SMALL(IF(($AA$13:$AA$512=$AA$5),ROW($A$9:$A$508)-ROW($A$9)+1,""),ROWS(G$9:G242)),,1))</f>
        <v/>
      </c>
      <c r="H242" s="59" t="str">
        <f t="array" ref="H242">IF(ROWS(H$9:H242)&gt;$U$5,"",INDEX(AC$13:AC$512,SMALL(IF(($AA$13:$AA$512=$AA$5),ROW($A$9:$A$508)-ROW($A$9)+1,""),ROWS(H$9:H242)),,1))</f>
        <v/>
      </c>
      <c r="I242" s="59" t="str">
        <f t="array" ref="I242">IF(ROWS(I$9:I242)&gt;$U$5,"",INDEX(AD$13:AD$512,SMALL(IF(($AA$13:$AA$512=$AA$5),ROW($A$9:$A$508)-ROW($A$9)+1,""),ROWS(I$9:I242)),,1))</f>
        <v/>
      </c>
      <c r="J242" s="105"/>
      <c r="K242" s="105"/>
      <c r="L242" s="105"/>
      <c r="M242" s="136"/>
      <c r="N242" s="44"/>
      <c r="O242" s="44"/>
      <c r="P242" s="44"/>
      <c r="Q242" s="44"/>
      <c r="R242" s="44"/>
      <c r="S242" s="44"/>
      <c r="T242" s="44">
        <f>Nut_StatusTool!A236</f>
        <v>230</v>
      </c>
      <c r="U242" s="44">
        <f>Nut_StatusTool!B236</f>
        <v>0</v>
      </c>
      <c r="V242" s="44">
        <f>Nut_StatusTool!C236</f>
        <v>0</v>
      </c>
      <c r="W242" s="44">
        <f>Nut_StatusTool!D236</f>
        <v>0</v>
      </c>
      <c r="X242" s="44">
        <f>Nut_StatusTool!F236</f>
        <v>0</v>
      </c>
      <c r="Y242" s="285" t="str">
        <f>Nut_StatusTool!K236</f>
        <v/>
      </c>
      <c r="Z242" s="44" t="str">
        <f>Nut_StatusTool!L236</f>
        <v/>
      </c>
      <c r="AA242" s="44" t="str">
        <f>Nut_StatusTool!M236</f>
        <v/>
      </c>
      <c r="AB242" s="44" t="str">
        <f>Nut_StatusTool!N236</f>
        <v/>
      </c>
      <c r="AC242" s="44">
        <f>Nut_StatusTool!I236</f>
        <v>0</v>
      </c>
      <c r="AD242" s="44">
        <f>Nut_StatusTool!J236</f>
        <v>0</v>
      </c>
    </row>
    <row r="243" spans="1:30" ht="20.100000000000001" customHeight="1">
      <c r="A243" s="59" t="str">
        <f t="array" ref="A243">IF(ROWS(A$9:A243)&gt;$U$5,"",INDEX(T$13:T$512,SMALL(IF(($AA$13:$AA$512=$AA$5),ROW($A$9:$A$508)-ROW($A$9)+1,""),ROWS(A$9:A243)),,1))</f>
        <v/>
      </c>
      <c r="B243" s="389" t="str">
        <f t="array" ref="B243">IF(ROWS(B$9:B243)&gt;$U$5,"",INDEX(U$13:U$512,SMALL(IF(($AA$13:$AA$512=$AA$5),ROW($A$9:$A$508)-ROW($A$9)+1,""),ROWS(B$9:B243)),,1))</f>
        <v/>
      </c>
      <c r="C243" s="389" t="str">
        <f t="array" ref="C243">IF(ROWS(C$9:C243)&gt;$U$5,"",INDEX(V$13:V$512,SMALL(IF(($AA$13:$AA$512=$AA$5),ROW($A$9:$A$508)-ROW($A$9)+1,""),ROWS(C$9:C243)),,1))</f>
        <v/>
      </c>
      <c r="D243" s="309" t="str">
        <f t="array" ref="D243">IF(ROWS(D$9:D243)&gt;$U$5,"",INDEX(W$13:W$512,SMALL(IF(($AA$13:$AA$512=$AA$5),ROW($A$9:$A$508)-ROW($A$9)+1,""),ROWS(D$9:D243)),,1))</f>
        <v/>
      </c>
      <c r="E243" s="59" t="str">
        <f t="array" ref="E243">IF(ROWS(E$9:E243)&gt;$U$5,"",INDEX(X$13:X$512,SMALL(IF(($AA$13:$AA$512=$AA$5),ROW($A$9:$A$508)-ROW($A$9)+1,""),ROWS(E$9:E243)),,1))</f>
        <v/>
      </c>
      <c r="F243" s="59" t="str">
        <f t="array" ref="F243">IF(ROWS(F$9:F243)&gt;$U$5,"",INDEX(Y$13:Y$512,SMALL(IF(($AA$13:$AA$512=$AA$5),ROW($A$9:$A$508)-ROW($A$9)+1,""),ROWS(F$9:F243)),,1))</f>
        <v/>
      </c>
      <c r="G243" s="59" t="str">
        <f t="array" ref="G243">IF(ROWS(G$9:G243)&gt;$U$5,"",INDEX(AA$13:AA$512,SMALL(IF(($AA$13:$AA$512=$AA$5),ROW($A$9:$A$508)-ROW($A$9)+1,""),ROWS(G$9:G243)),,1))</f>
        <v/>
      </c>
      <c r="H243" s="59" t="str">
        <f t="array" ref="H243">IF(ROWS(H$9:H243)&gt;$U$5,"",INDEX(AC$13:AC$512,SMALL(IF(($AA$13:$AA$512=$AA$5),ROW($A$9:$A$508)-ROW($A$9)+1,""),ROWS(H$9:H243)),,1))</f>
        <v/>
      </c>
      <c r="I243" s="59" t="str">
        <f t="array" ref="I243">IF(ROWS(I$9:I243)&gt;$U$5,"",INDEX(AD$13:AD$512,SMALL(IF(($AA$13:$AA$512=$AA$5),ROW($A$9:$A$508)-ROW($A$9)+1,""),ROWS(I$9:I243)),,1))</f>
        <v/>
      </c>
      <c r="J243" s="105"/>
      <c r="K243" s="105"/>
      <c r="L243" s="105"/>
      <c r="M243" s="136"/>
      <c r="N243" s="44"/>
      <c r="O243" s="44"/>
      <c r="P243" s="44"/>
      <c r="Q243" s="44"/>
      <c r="R243" s="44"/>
      <c r="S243" s="44"/>
      <c r="T243" s="44">
        <f>Nut_StatusTool!A237</f>
        <v>231</v>
      </c>
      <c r="U243" s="44">
        <f>Nut_StatusTool!B237</f>
        <v>0</v>
      </c>
      <c r="V243" s="44">
        <f>Nut_StatusTool!C237</f>
        <v>0</v>
      </c>
      <c r="W243" s="44">
        <f>Nut_StatusTool!D237</f>
        <v>0</v>
      </c>
      <c r="X243" s="44">
        <f>Nut_StatusTool!F237</f>
        <v>0</v>
      </c>
      <c r="Y243" s="285" t="str">
        <f>Nut_StatusTool!K237</f>
        <v/>
      </c>
      <c r="Z243" s="44" t="str">
        <f>Nut_StatusTool!L237</f>
        <v/>
      </c>
      <c r="AA243" s="44" t="str">
        <f>Nut_StatusTool!M237</f>
        <v/>
      </c>
      <c r="AB243" s="44" t="str">
        <f>Nut_StatusTool!N237</f>
        <v/>
      </c>
      <c r="AC243" s="44">
        <f>Nut_StatusTool!I237</f>
        <v>0</v>
      </c>
      <c r="AD243" s="44">
        <f>Nut_StatusTool!J237</f>
        <v>0</v>
      </c>
    </row>
    <row r="244" spans="1:30" ht="20.100000000000001" customHeight="1">
      <c r="A244" s="59" t="str">
        <f t="array" ref="A244">IF(ROWS(A$9:A244)&gt;$U$5,"",INDEX(T$13:T$512,SMALL(IF(($AA$13:$AA$512=$AA$5),ROW($A$9:$A$508)-ROW($A$9)+1,""),ROWS(A$9:A244)),,1))</f>
        <v/>
      </c>
      <c r="B244" s="389" t="str">
        <f t="array" ref="B244">IF(ROWS(B$9:B244)&gt;$U$5,"",INDEX(U$13:U$512,SMALL(IF(($AA$13:$AA$512=$AA$5),ROW($A$9:$A$508)-ROW($A$9)+1,""),ROWS(B$9:B244)),,1))</f>
        <v/>
      </c>
      <c r="C244" s="389" t="str">
        <f t="array" ref="C244">IF(ROWS(C$9:C244)&gt;$U$5,"",INDEX(V$13:V$512,SMALL(IF(($AA$13:$AA$512=$AA$5),ROW($A$9:$A$508)-ROW($A$9)+1,""),ROWS(C$9:C244)),,1))</f>
        <v/>
      </c>
      <c r="D244" s="309" t="str">
        <f t="array" ref="D244">IF(ROWS(D$9:D244)&gt;$U$5,"",INDEX(W$13:W$512,SMALL(IF(($AA$13:$AA$512=$AA$5),ROW($A$9:$A$508)-ROW($A$9)+1,""),ROWS(D$9:D244)),,1))</f>
        <v/>
      </c>
      <c r="E244" s="59" t="str">
        <f t="array" ref="E244">IF(ROWS(E$9:E244)&gt;$U$5,"",INDEX(X$13:X$512,SMALL(IF(($AA$13:$AA$512=$AA$5),ROW($A$9:$A$508)-ROW($A$9)+1,""),ROWS(E$9:E244)),,1))</f>
        <v/>
      </c>
      <c r="F244" s="59" t="str">
        <f t="array" ref="F244">IF(ROWS(F$9:F244)&gt;$U$5,"",INDEX(Y$13:Y$512,SMALL(IF(($AA$13:$AA$512=$AA$5),ROW($A$9:$A$508)-ROW($A$9)+1,""),ROWS(F$9:F244)),,1))</f>
        <v/>
      </c>
      <c r="G244" s="59" t="str">
        <f t="array" ref="G244">IF(ROWS(G$9:G244)&gt;$U$5,"",INDEX(AA$13:AA$512,SMALL(IF(($AA$13:$AA$512=$AA$5),ROW($A$9:$A$508)-ROW($A$9)+1,""),ROWS(G$9:G244)),,1))</f>
        <v/>
      </c>
      <c r="H244" s="59" t="str">
        <f t="array" ref="H244">IF(ROWS(H$9:H244)&gt;$U$5,"",INDEX(AC$13:AC$512,SMALL(IF(($AA$13:$AA$512=$AA$5),ROW($A$9:$A$508)-ROW($A$9)+1,""),ROWS(H$9:H244)),,1))</f>
        <v/>
      </c>
      <c r="I244" s="59" t="str">
        <f t="array" ref="I244">IF(ROWS(I$9:I244)&gt;$U$5,"",INDEX(AD$13:AD$512,SMALL(IF(($AA$13:$AA$512=$AA$5),ROW($A$9:$A$508)-ROW($A$9)+1,""),ROWS(I$9:I244)),,1))</f>
        <v/>
      </c>
      <c r="J244" s="105"/>
      <c r="K244" s="105"/>
      <c r="L244" s="105"/>
      <c r="M244" s="136"/>
      <c r="N244" s="44"/>
      <c r="O244" s="44"/>
      <c r="P244" s="44"/>
      <c r="Q244" s="44"/>
      <c r="R244" s="44"/>
      <c r="S244" s="44"/>
      <c r="T244" s="44">
        <f>Nut_StatusTool!A238</f>
        <v>232</v>
      </c>
      <c r="U244" s="44">
        <f>Nut_StatusTool!B238</f>
        <v>0</v>
      </c>
      <c r="V244" s="44">
        <f>Nut_StatusTool!C238</f>
        <v>0</v>
      </c>
      <c r="W244" s="44">
        <f>Nut_StatusTool!D238</f>
        <v>0</v>
      </c>
      <c r="X244" s="44">
        <f>Nut_StatusTool!F238</f>
        <v>0</v>
      </c>
      <c r="Y244" s="285" t="str">
        <f>Nut_StatusTool!K238</f>
        <v/>
      </c>
      <c r="Z244" s="44" t="str">
        <f>Nut_StatusTool!L238</f>
        <v/>
      </c>
      <c r="AA244" s="44" t="str">
        <f>Nut_StatusTool!M238</f>
        <v/>
      </c>
      <c r="AB244" s="44" t="str">
        <f>Nut_StatusTool!N238</f>
        <v/>
      </c>
      <c r="AC244" s="44">
        <f>Nut_StatusTool!I238</f>
        <v>0</v>
      </c>
      <c r="AD244" s="44">
        <f>Nut_StatusTool!J238</f>
        <v>0</v>
      </c>
    </row>
    <row r="245" spans="1:30" ht="20.100000000000001" customHeight="1">
      <c r="A245" s="59" t="str">
        <f t="array" ref="A245">IF(ROWS(A$9:A245)&gt;$U$5,"",INDEX(T$13:T$512,SMALL(IF(($AA$13:$AA$512=$AA$5),ROW($A$9:$A$508)-ROW($A$9)+1,""),ROWS(A$9:A245)),,1))</f>
        <v/>
      </c>
      <c r="B245" s="389" t="str">
        <f t="array" ref="B245">IF(ROWS(B$9:B245)&gt;$U$5,"",INDEX(U$13:U$512,SMALL(IF(($AA$13:$AA$512=$AA$5),ROW($A$9:$A$508)-ROW($A$9)+1,""),ROWS(B$9:B245)),,1))</f>
        <v/>
      </c>
      <c r="C245" s="389" t="str">
        <f t="array" ref="C245">IF(ROWS(C$9:C245)&gt;$U$5,"",INDEX(V$13:V$512,SMALL(IF(($AA$13:$AA$512=$AA$5),ROW($A$9:$A$508)-ROW($A$9)+1,""),ROWS(C$9:C245)),,1))</f>
        <v/>
      </c>
      <c r="D245" s="309" t="str">
        <f t="array" ref="D245">IF(ROWS(D$9:D245)&gt;$U$5,"",INDEX(W$13:W$512,SMALL(IF(($AA$13:$AA$512=$AA$5),ROW($A$9:$A$508)-ROW($A$9)+1,""),ROWS(D$9:D245)),,1))</f>
        <v/>
      </c>
      <c r="E245" s="59" t="str">
        <f t="array" ref="E245">IF(ROWS(E$9:E245)&gt;$U$5,"",INDEX(X$13:X$512,SMALL(IF(($AA$13:$AA$512=$AA$5),ROW($A$9:$A$508)-ROW($A$9)+1,""),ROWS(E$9:E245)),,1))</f>
        <v/>
      </c>
      <c r="F245" s="59" t="str">
        <f t="array" ref="F245">IF(ROWS(F$9:F245)&gt;$U$5,"",INDEX(Y$13:Y$512,SMALL(IF(($AA$13:$AA$512=$AA$5),ROW($A$9:$A$508)-ROW($A$9)+1,""),ROWS(F$9:F245)),,1))</f>
        <v/>
      </c>
      <c r="G245" s="59" t="str">
        <f t="array" ref="G245">IF(ROWS(G$9:G245)&gt;$U$5,"",INDEX(AA$13:AA$512,SMALL(IF(($AA$13:$AA$512=$AA$5),ROW($A$9:$A$508)-ROW($A$9)+1,""),ROWS(G$9:G245)),,1))</f>
        <v/>
      </c>
      <c r="H245" s="59" t="str">
        <f t="array" ref="H245">IF(ROWS(H$9:H245)&gt;$U$5,"",INDEX(AC$13:AC$512,SMALL(IF(($AA$13:$AA$512=$AA$5),ROW($A$9:$A$508)-ROW($A$9)+1,""),ROWS(H$9:H245)),,1))</f>
        <v/>
      </c>
      <c r="I245" s="59" t="str">
        <f t="array" ref="I245">IF(ROWS(I$9:I245)&gt;$U$5,"",INDEX(AD$13:AD$512,SMALL(IF(($AA$13:$AA$512=$AA$5),ROW($A$9:$A$508)-ROW($A$9)+1,""),ROWS(I$9:I245)),,1))</f>
        <v/>
      </c>
      <c r="J245" s="105"/>
      <c r="K245" s="105"/>
      <c r="L245" s="105"/>
      <c r="M245" s="136"/>
      <c r="N245" s="44"/>
      <c r="O245" s="44"/>
      <c r="P245" s="44"/>
      <c r="Q245" s="44"/>
      <c r="R245" s="44"/>
      <c r="S245" s="44"/>
      <c r="T245" s="44">
        <f>Nut_StatusTool!A239</f>
        <v>233</v>
      </c>
      <c r="U245" s="44">
        <f>Nut_StatusTool!B239</f>
        <v>0</v>
      </c>
      <c r="V245" s="44">
        <f>Nut_StatusTool!C239</f>
        <v>0</v>
      </c>
      <c r="W245" s="44">
        <f>Nut_StatusTool!D239</f>
        <v>0</v>
      </c>
      <c r="X245" s="44">
        <f>Nut_StatusTool!F239</f>
        <v>0</v>
      </c>
      <c r="Y245" s="285" t="str">
        <f>Nut_StatusTool!K239</f>
        <v/>
      </c>
      <c r="Z245" s="44" t="str">
        <f>Nut_StatusTool!L239</f>
        <v/>
      </c>
      <c r="AA245" s="44" t="str">
        <f>Nut_StatusTool!M239</f>
        <v/>
      </c>
      <c r="AB245" s="44" t="str">
        <f>Nut_StatusTool!N239</f>
        <v/>
      </c>
      <c r="AC245" s="44">
        <f>Nut_StatusTool!I239</f>
        <v>0</v>
      </c>
      <c r="AD245" s="44">
        <f>Nut_StatusTool!J239</f>
        <v>0</v>
      </c>
    </row>
    <row r="246" spans="1:30" ht="20.100000000000001" customHeight="1">
      <c r="A246" s="59" t="str">
        <f t="array" ref="A246">IF(ROWS(A$9:A246)&gt;$U$5,"",INDEX(T$13:T$512,SMALL(IF(($AA$13:$AA$512=$AA$5),ROW($A$9:$A$508)-ROW($A$9)+1,""),ROWS(A$9:A246)),,1))</f>
        <v/>
      </c>
      <c r="B246" s="389" t="str">
        <f t="array" ref="B246">IF(ROWS(B$9:B246)&gt;$U$5,"",INDEX(U$13:U$512,SMALL(IF(($AA$13:$AA$512=$AA$5),ROW($A$9:$A$508)-ROW($A$9)+1,""),ROWS(B$9:B246)),,1))</f>
        <v/>
      </c>
      <c r="C246" s="389" t="str">
        <f t="array" ref="C246">IF(ROWS(C$9:C246)&gt;$U$5,"",INDEX(V$13:V$512,SMALL(IF(($AA$13:$AA$512=$AA$5),ROW($A$9:$A$508)-ROW($A$9)+1,""),ROWS(C$9:C246)),,1))</f>
        <v/>
      </c>
      <c r="D246" s="309" t="str">
        <f t="array" ref="D246">IF(ROWS(D$9:D246)&gt;$U$5,"",INDEX(W$13:W$512,SMALL(IF(($AA$13:$AA$512=$AA$5),ROW($A$9:$A$508)-ROW($A$9)+1,""),ROWS(D$9:D246)),,1))</f>
        <v/>
      </c>
      <c r="E246" s="59" t="str">
        <f t="array" ref="E246">IF(ROWS(E$9:E246)&gt;$U$5,"",INDEX(X$13:X$512,SMALL(IF(($AA$13:$AA$512=$AA$5),ROW($A$9:$A$508)-ROW($A$9)+1,""),ROWS(E$9:E246)),,1))</f>
        <v/>
      </c>
      <c r="F246" s="59" t="str">
        <f t="array" ref="F246">IF(ROWS(F$9:F246)&gt;$U$5,"",INDEX(Y$13:Y$512,SMALL(IF(($AA$13:$AA$512=$AA$5),ROW($A$9:$A$508)-ROW($A$9)+1,""),ROWS(F$9:F246)),,1))</f>
        <v/>
      </c>
      <c r="G246" s="59" t="str">
        <f t="array" ref="G246">IF(ROWS(G$9:G246)&gt;$U$5,"",INDEX(AA$13:AA$512,SMALL(IF(($AA$13:$AA$512=$AA$5),ROW($A$9:$A$508)-ROW($A$9)+1,""),ROWS(G$9:G246)),,1))</f>
        <v/>
      </c>
      <c r="H246" s="59" t="str">
        <f t="array" ref="H246">IF(ROWS(H$9:H246)&gt;$U$5,"",INDEX(AC$13:AC$512,SMALL(IF(($AA$13:$AA$512=$AA$5),ROW($A$9:$A$508)-ROW($A$9)+1,""),ROWS(H$9:H246)),,1))</f>
        <v/>
      </c>
      <c r="I246" s="59" t="str">
        <f t="array" ref="I246">IF(ROWS(I$9:I246)&gt;$U$5,"",INDEX(AD$13:AD$512,SMALL(IF(($AA$13:$AA$512=$AA$5),ROW($A$9:$A$508)-ROW($A$9)+1,""),ROWS(I$9:I246)),,1))</f>
        <v/>
      </c>
      <c r="J246" s="105"/>
      <c r="K246" s="105"/>
      <c r="L246" s="105"/>
      <c r="M246" s="136"/>
      <c r="N246" s="44"/>
      <c r="O246" s="44"/>
      <c r="P246" s="44"/>
      <c r="Q246" s="44"/>
      <c r="R246" s="44"/>
      <c r="S246" s="44"/>
      <c r="T246" s="44">
        <f>Nut_StatusTool!A240</f>
        <v>234</v>
      </c>
      <c r="U246" s="44">
        <f>Nut_StatusTool!B240</f>
        <v>0</v>
      </c>
      <c r="V246" s="44">
        <f>Nut_StatusTool!C240</f>
        <v>0</v>
      </c>
      <c r="W246" s="44">
        <f>Nut_StatusTool!D240</f>
        <v>0</v>
      </c>
      <c r="X246" s="44">
        <f>Nut_StatusTool!F240</f>
        <v>0</v>
      </c>
      <c r="Y246" s="285" t="str">
        <f>Nut_StatusTool!K240</f>
        <v/>
      </c>
      <c r="Z246" s="44" t="str">
        <f>Nut_StatusTool!L240</f>
        <v/>
      </c>
      <c r="AA246" s="44" t="str">
        <f>Nut_StatusTool!M240</f>
        <v/>
      </c>
      <c r="AB246" s="44" t="str">
        <f>Nut_StatusTool!N240</f>
        <v/>
      </c>
      <c r="AC246" s="44">
        <f>Nut_StatusTool!I240</f>
        <v>0</v>
      </c>
      <c r="AD246" s="44">
        <f>Nut_StatusTool!J240</f>
        <v>0</v>
      </c>
    </row>
    <row r="247" spans="1:30" ht="20.100000000000001" customHeight="1">
      <c r="A247" s="59" t="str">
        <f t="array" ref="A247">IF(ROWS(A$9:A247)&gt;$U$5,"",INDEX(T$13:T$512,SMALL(IF(($AA$13:$AA$512=$AA$5),ROW($A$9:$A$508)-ROW($A$9)+1,""),ROWS(A$9:A247)),,1))</f>
        <v/>
      </c>
      <c r="B247" s="389" t="str">
        <f t="array" ref="B247">IF(ROWS(B$9:B247)&gt;$U$5,"",INDEX(U$13:U$512,SMALL(IF(($AA$13:$AA$512=$AA$5),ROW($A$9:$A$508)-ROW($A$9)+1,""),ROWS(B$9:B247)),,1))</f>
        <v/>
      </c>
      <c r="C247" s="389" t="str">
        <f t="array" ref="C247">IF(ROWS(C$9:C247)&gt;$U$5,"",INDEX(V$13:V$512,SMALL(IF(($AA$13:$AA$512=$AA$5),ROW($A$9:$A$508)-ROW($A$9)+1,""),ROWS(C$9:C247)),,1))</f>
        <v/>
      </c>
      <c r="D247" s="309" t="str">
        <f t="array" ref="D247">IF(ROWS(D$9:D247)&gt;$U$5,"",INDEX(W$13:W$512,SMALL(IF(($AA$13:$AA$512=$AA$5),ROW($A$9:$A$508)-ROW($A$9)+1,""),ROWS(D$9:D247)),,1))</f>
        <v/>
      </c>
      <c r="E247" s="59" t="str">
        <f t="array" ref="E247">IF(ROWS(E$9:E247)&gt;$U$5,"",INDEX(X$13:X$512,SMALL(IF(($AA$13:$AA$512=$AA$5),ROW($A$9:$A$508)-ROW($A$9)+1,""),ROWS(E$9:E247)),,1))</f>
        <v/>
      </c>
      <c r="F247" s="59" t="str">
        <f t="array" ref="F247">IF(ROWS(F$9:F247)&gt;$U$5,"",INDEX(Y$13:Y$512,SMALL(IF(($AA$13:$AA$512=$AA$5),ROW($A$9:$A$508)-ROW($A$9)+1,""),ROWS(F$9:F247)),,1))</f>
        <v/>
      </c>
      <c r="G247" s="59" t="str">
        <f t="array" ref="G247">IF(ROWS(G$9:G247)&gt;$U$5,"",INDEX(AA$13:AA$512,SMALL(IF(($AA$13:$AA$512=$AA$5),ROW($A$9:$A$508)-ROW($A$9)+1,""),ROWS(G$9:G247)),,1))</f>
        <v/>
      </c>
      <c r="H247" s="59" t="str">
        <f t="array" ref="H247">IF(ROWS(H$9:H247)&gt;$U$5,"",INDEX(AC$13:AC$512,SMALL(IF(($AA$13:$AA$512=$AA$5),ROW($A$9:$A$508)-ROW($A$9)+1,""),ROWS(H$9:H247)),,1))</f>
        <v/>
      </c>
      <c r="I247" s="59" t="str">
        <f t="array" ref="I247">IF(ROWS(I$9:I247)&gt;$U$5,"",INDEX(AD$13:AD$512,SMALL(IF(($AA$13:$AA$512=$AA$5),ROW($A$9:$A$508)-ROW($A$9)+1,""),ROWS(I$9:I247)),,1))</f>
        <v/>
      </c>
      <c r="J247" s="105"/>
      <c r="K247" s="105"/>
      <c r="L247" s="105"/>
      <c r="M247" s="136"/>
      <c r="N247" s="44"/>
      <c r="O247" s="44"/>
      <c r="P247" s="44"/>
      <c r="Q247" s="44"/>
      <c r="R247" s="44"/>
      <c r="S247" s="44"/>
      <c r="T247" s="44">
        <f>Nut_StatusTool!A241</f>
        <v>235</v>
      </c>
      <c r="U247" s="44">
        <f>Nut_StatusTool!B241</f>
        <v>0</v>
      </c>
      <c r="V247" s="44">
        <f>Nut_StatusTool!C241</f>
        <v>0</v>
      </c>
      <c r="W247" s="44">
        <f>Nut_StatusTool!D241</f>
        <v>0</v>
      </c>
      <c r="X247" s="44">
        <f>Nut_StatusTool!F241</f>
        <v>0</v>
      </c>
      <c r="Y247" s="285" t="str">
        <f>Nut_StatusTool!K241</f>
        <v/>
      </c>
      <c r="Z247" s="44" t="str">
        <f>Nut_StatusTool!L241</f>
        <v/>
      </c>
      <c r="AA247" s="44" t="str">
        <f>Nut_StatusTool!M241</f>
        <v/>
      </c>
      <c r="AB247" s="44" t="str">
        <f>Nut_StatusTool!N241</f>
        <v/>
      </c>
      <c r="AC247" s="44">
        <f>Nut_StatusTool!I241</f>
        <v>0</v>
      </c>
      <c r="AD247" s="44">
        <f>Nut_StatusTool!J241</f>
        <v>0</v>
      </c>
    </row>
    <row r="248" spans="1:30" ht="20.100000000000001" customHeight="1">
      <c r="A248" s="59" t="str">
        <f t="array" ref="A248">IF(ROWS(A$9:A248)&gt;$U$5,"",INDEX(T$13:T$512,SMALL(IF(($AA$13:$AA$512=$AA$5),ROW($A$9:$A$508)-ROW($A$9)+1,""),ROWS(A$9:A248)),,1))</f>
        <v/>
      </c>
      <c r="B248" s="389" t="str">
        <f t="array" ref="B248">IF(ROWS(B$9:B248)&gt;$U$5,"",INDEX(U$13:U$512,SMALL(IF(($AA$13:$AA$512=$AA$5),ROW($A$9:$A$508)-ROW($A$9)+1,""),ROWS(B$9:B248)),,1))</f>
        <v/>
      </c>
      <c r="C248" s="389" t="str">
        <f t="array" ref="C248">IF(ROWS(C$9:C248)&gt;$U$5,"",INDEX(V$13:V$512,SMALL(IF(($AA$13:$AA$512=$AA$5),ROW($A$9:$A$508)-ROW($A$9)+1,""),ROWS(C$9:C248)),,1))</f>
        <v/>
      </c>
      <c r="D248" s="309" t="str">
        <f t="array" ref="D248">IF(ROWS(D$9:D248)&gt;$U$5,"",INDEX(W$13:W$512,SMALL(IF(($AA$13:$AA$512=$AA$5),ROW($A$9:$A$508)-ROW($A$9)+1,""),ROWS(D$9:D248)),,1))</f>
        <v/>
      </c>
      <c r="E248" s="59" t="str">
        <f t="array" ref="E248">IF(ROWS(E$9:E248)&gt;$U$5,"",INDEX(X$13:X$512,SMALL(IF(($AA$13:$AA$512=$AA$5),ROW($A$9:$A$508)-ROW($A$9)+1,""),ROWS(E$9:E248)),,1))</f>
        <v/>
      </c>
      <c r="F248" s="59" t="str">
        <f t="array" ref="F248">IF(ROWS(F$9:F248)&gt;$U$5,"",INDEX(Y$13:Y$512,SMALL(IF(($AA$13:$AA$512=$AA$5),ROW($A$9:$A$508)-ROW($A$9)+1,""),ROWS(F$9:F248)),,1))</f>
        <v/>
      </c>
      <c r="G248" s="59" t="str">
        <f t="array" ref="G248">IF(ROWS(G$9:G248)&gt;$U$5,"",INDEX(AA$13:AA$512,SMALL(IF(($AA$13:$AA$512=$AA$5),ROW($A$9:$A$508)-ROW($A$9)+1,""),ROWS(G$9:G248)),,1))</f>
        <v/>
      </c>
      <c r="H248" s="59" t="str">
        <f t="array" ref="H248">IF(ROWS(H$9:H248)&gt;$U$5,"",INDEX(AC$13:AC$512,SMALL(IF(($AA$13:$AA$512=$AA$5),ROW($A$9:$A$508)-ROW($A$9)+1,""),ROWS(H$9:H248)),,1))</f>
        <v/>
      </c>
      <c r="I248" s="59" t="str">
        <f t="array" ref="I248">IF(ROWS(I$9:I248)&gt;$U$5,"",INDEX(AD$13:AD$512,SMALL(IF(($AA$13:$AA$512=$AA$5),ROW($A$9:$A$508)-ROW($A$9)+1,""),ROWS(I$9:I248)),,1))</f>
        <v/>
      </c>
      <c r="J248" s="105"/>
      <c r="K248" s="105"/>
      <c r="L248" s="105"/>
      <c r="M248" s="136"/>
      <c r="N248" s="44"/>
      <c r="O248" s="44"/>
      <c r="P248" s="44"/>
      <c r="Q248" s="44"/>
      <c r="R248" s="44"/>
      <c r="S248" s="44"/>
      <c r="T248" s="44">
        <f>Nut_StatusTool!A242</f>
        <v>236</v>
      </c>
      <c r="U248" s="44">
        <f>Nut_StatusTool!B242</f>
        <v>0</v>
      </c>
      <c r="V248" s="44">
        <f>Nut_StatusTool!C242</f>
        <v>0</v>
      </c>
      <c r="W248" s="44">
        <f>Nut_StatusTool!D242</f>
        <v>0</v>
      </c>
      <c r="X248" s="44">
        <f>Nut_StatusTool!F242</f>
        <v>0</v>
      </c>
      <c r="Y248" s="285" t="str">
        <f>Nut_StatusTool!K242</f>
        <v/>
      </c>
      <c r="Z248" s="44" t="str">
        <f>Nut_StatusTool!L242</f>
        <v/>
      </c>
      <c r="AA248" s="44" t="str">
        <f>Nut_StatusTool!M242</f>
        <v/>
      </c>
      <c r="AB248" s="44" t="str">
        <f>Nut_StatusTool!N242</f>
        <v/>
      </c>
      <c r="AC248" s="44">
        <f>Nut_StatusTool!I242</f>
        <v>0</v>
      </c>
      <c r="AD248" s="44">
        <f>Nut_StatusTool!J242</f>
        <v>0</v>
      </c>
    </row>
    <row r="249" spans="1:30" ht="20.100000000000001" customHeight="1">
      <c r="A249" s="59" t="str">
        <f t="array" ref="A249">IF(ROWS(A$9:A249)&gt;$U$5,"",INDEX(T$13:T$512,SMALL(IF(($AA$13:$AA$512=$AA$5),ROW($A$9:$A$508)-ROW($A$9)+1,""),ROWS(A$9:A249)),,1))</f>
        <v/>
      </c>
      <c r="B249" s="389" t="str">
        <f t="array" ref="B249">IF(ROWS(B$9:B249)&gt;$U$5,"",INDEX(U$13:U$512,SMALL(IF(($AA$13:$AA$512=$AA$5),ROW($A$9:$A$508)-ROW($A$9)+1,""),ROWS(B$9:B249)),,1))</f>
        <v/>
      </c>
      <c r="C249" s="389" t="str">
        <f t="array" ref="C249">IF(ROWS(C$9:C249)&gt;$U$5,"",INDEX(V$13:V$512,SMALL(IF(($AA$13:$AA$512=$AA$5),ROW($A$9:$A$508)-ROW($A$9)+1,""),ROWS(C$9:C249)),,1))</f>
        <v/>
      </c>
      <c r="D249" s="309" t="str">
        <f t="array" ref="D249">IF(ROWS(D$9:D249)&gt;$U$5,"",INDEX(W$13:W$512,SMALL(IF(($AA$13:$AA$512=$AA$5),ROW($A$9:$A$508)-ROW($A$9)+1,""),ROWS(D$9:D249)),,1))</f>
        <v/>
      </c>
      <c r="E249" s="59" t="str">
        <f t="array" ref="E249">IF(ROWS(E$9:E249)&gt;$U$5,"",INDEX(X$13:X$512,SMALL(IF(($AA$13:$AA$512=$AA$5),ROW($A$9:$A$508)-ROW($A$9)+1,""),ROWS(E$9:E249)),,1))</f>
        <v/>
      </c>
      <c r="F249" s="59" t="str">
        <f t="array" ref="F249">IF(ROWS(F$9:F249)&gt;$U$5,"",INDEX(Y$13:Y$512,SMALL(IF(($AA$13:$AA$512=$AA$5),ROW($A$9:$A$508)-ROW($A$9)+1,""),ROWS(F$9:F249)),,1))</f>
        <v/>
      </c>
      <c r="G249" s="59" t="str">
        <f t="array" ref="G249">IF(ROWS(G$9:G249)&gt;$U$5,"",INDEX(AA$13:AA$512,SMALL(IF(($AA$13:$AA$512=$AA$5),ROW($A$9:$A$508)-ROW($A$9)+1,""),ROWS(G$9:G249)),,1))</f>
        <v/>
      </c>
      <c r="H249" s="59" t="str">
        <f t="array" ref="H249">IF(ROWS(H$9:H249)&gt;$U$5,"",INDEX(AC$13:AC$512,SMALL(IF(($AA$13:$AA$512=$AA$5),ROW($A$9:$A$508)-ROW($A$9)+1,""),ROWS(H$9:H249)),,1))</f>
        <v/>
      </c>
      <c r="I249" s="59" t="str">
        <f t="array" ref="I249">IF(ROWS(I$9:I249)&gt;$U$5,"",INDEX(AD$13:AD$512,SMALL(IF(($AA$13:$AA$512=$AA$5),ROW($A$9:$A$508)-ROW($A$9)+1,""),ROWS(I$9:I249)),,1))</f>
        <v/>
      </c>
      <c r="J249" s="105"/>
      <c r="K249" s="105"/>
      <c r="L249" s="105"/>
      <c r="M249" s="136"/>
      <c r="N249" s="44"/>
      <c r="O249" s="44"/>
      <c r="P249" s="44"/>
      <c r="Q249" s="44"/>
      <c r="R249" s="44"/>
      <c r="S249" s="44"/>
      <c r="T249" s="44">
        <f>Nut_StatusTool!A243</f>
        <v>237</v>
      </c>
      <c r="U249" s="44">
        <f>Nut_StatusTool!B243</f>
        <v>0</v>
      </c>
      <c r="V249" s="44">
        <f>Nut_StatusTool!C243</f>
        <v>0</v>
      </c>
      <c r="W249" s="44">
        <f>Nut_StatusTool!D243</f>
        <v>0</v>
      </c>
      <c r="X249" s="44">
        <f>Nut_StatusTool!F243</f>
        <v>0</v>
      </c>
      <c r="Y249" s="285" t="str">
        <f>Nut_StatusTool!K243</f>
        <v/>
      </c>
      <c r="Z249" s="44" t="str">
        <f>Nut_StatusTool!L243</f>
        <v/>
      </c>
      <c r="AA249" s="44" t="str">
        <f>Nut_StatusTool!M243</f>
        <v/>
      </c>
      <c r="AB249" s="44" t="str">
        <f>Nut_StatusTool!N243</f>
        <v/>
      </c>
      <c r="AC249" s="44">
        <f>Nut_StatusTool!I243</f>
        <v>0</v>
      </c>
      <c r="AD249" s="44">
        <f>Nut_StatusTool!J243</f>
        <v>0</v>
      </c>
    </row>
    <row r="250" spans="1:30" ht="20.100000000000001" customHeight="1">
      <c r="A250" s="59" t="str">
        <f t="array" ref="A250">IF(ROWS(A$9:A250)&gt;$U$5,"",INDEX(T$13:T$512,SMALL(IF(($AA$13:$AA$512=$AA$5),ROW($A$9:$A$508)-ROW($A$9)+1,""),ROWS(A$9:A250)),,1))</f>
        <v/>
      </c>
      <c r="B250" s="389" t="str">
        <f t="array" ref="B250">IF(ROWS(B$9:B250)&gt;$U$5,"",INDEX(U$13:U$512,SMALL(IF(($AA$13:$AA$512=$AA$5),ROW($A$9:$A$508)-ROW($A$9)+1,""),ROWS(B$9:B250)),,1))</f>
        <v/>
      </c>
      <c r="C250" s="389" t="str">
        <f t="array" ref="C250">IF(ROWS(C$9:C250)&gt;$U$5,"",INDEX(V$13:V$512,SMALL(IF(($AA$13:$AA$512=$AA$5),ROW($A$9:$A$508)-ROW($A$9)+1,""),ROWS(C$9:C250)),,1))</f>
        <v/>
      </c>
      <c r="D250" s="309" t="str">
        <f t="array" ref="D250">IF(ROWS(D$9:D250)&gt;$U$5,"",INDEX(W$13:W$512,SMALL(IF(($AA$13:$AA$512=$AA$5),ROW($A$9:$A$508)-ROW($A$9)+1,""),ROWS(D$9:D250)),,1))</f>
        <v/>
      </c>
      <c r="E250" s="59" t="str">
        <f t="array" ref="E250">IF(ROWS(E$9:E250)&gt;$U$5,"",INDEX(X$13:X$512,SMALL(IF(($AA$13:$AA$512=$AA$5),ROW($A$9:$A$508)-ROW($A$9)+1,""),ROWS(E$9:E250)),,1))</f>
        <v/>
      </c>
      <c r="F250" s="59" t="str">
        <f t="array" ref="F250">IF(ROWS(F$9:F250)&gt;$U$5,"",INDEX(Y$13:Y$512,SMALL(IF(($AA$13:$AA$512=$AA$5),ROW($A$9:$A$508)-ROW($A$9)+1,""),ROWS(F$9:F250)),,1))</f>
        <v/>
      </c>
      <c r="G250" s="59" t="str">
        <f t="array" ref="G250">IF(ROWS(G$9:G250)&gt;$U$5,"",INDEX(AA$13:AA$512,SMALL(IF(($AA$13:$AA$512=$AA$5),ROW($A$9:$A$508)-ROW($A$9)+1,""),ROWS(G$9:G250)),,1))</f>
        <v/>
      </c>
      <c r="H250" s="59" t="str">
        <f t="array" ref="H250">IF(ROWS(H$9:H250)&gt;$U$5,"",INDEX(AC$13:AC$512,SMALL(IF(($AA$13:$AA$512=$AA$5),ROW($A$9:$A$508)-ROW($A$9)+1,""),ROWS(H$9:H250)),,1))</f>
        <v/>
      </c>
      <c r="I250" s="59" t="str">
        <f t="array" ref="I250">IF(ROWS(I$9:I250)&gt;$U$5,"",INDEX(AD$13:AD$512,SMALL(IF(($AA$13:$AA$512=$AA$5),ROW($A$9:$A$508)-ROW($A$9)+1,""),ROWS(I$9:I250)),,1))</f>
        <v/>
      </c>
      <c r="J250" s="105"/>
      <c r="K250" s="105"/>
      <c r="L250" s="105"/>
      <c r="M250" s="136"/>
      <c r="N250" s="44"/>
      <c r="O250" s="44"/>
      <c r="P250" s="44"/>
      <c r="Q250" s="44"/>
      <c r="R250" s="44"/>
      <c r="S250" s="44"/>
      <c r="T250" s="44">
        <f>Nut_StatusTool!A244</f>
        <v>238</v>
      </c>
      <c r="U250" s="44">
        <f>Nut_StatusTool!B244</f>
        <v>0</v>
      </c>
      <c r="V250" s="44">
        <f>Nut_StatusTool!C244</f>
        <v>0</v>
      </c>
      <c r="W250" s="44">
        <f>Nut_StatusTool!D244</f>
        <v>0</v>
      </c>
      <c r="X250" s="44">
        <f>Nut_StatusTool!F244</f>
        <v>0</v>
      </c>
      <c r="Y250" s="285" t="str">
        <f>Nut_StatusTool!K244</f>
        <v/>
      </c>
      <c r="Z250" s="44" t="str">
        <f>Nut_StatusTool!L244</f>
        <v/>
      </c>
      <c r="AA250" s="44" t="str">
        <f>Nut_StatusTool!M244</f>
        <v/>
      </c>
      <c r="AB250" s="44" t="str">
        <f>Nut_StatusTool!N244</f>
        <v/>
      </c>
      <c r="AC250" s="44">
        <f>Nut_StatusTool!I244</f>
        <v>0</v>
      </c>
      <c r="AD250" s="44">
        <f>Nut_StatusTool!J244</f>
        <v>0</v>
      </c>
    </row>
    <row r="251" spans="1:30" ht="20.100000000000001" customHeight="1">
      <c r="A251" s="59" t="str">
        <f t="array" ref="A251">IF(ROWS(A$9:A251)&gt;$U$5,"",INDEX(T$13:T$512,SMALL(IF(($AA$13:$AA$512=$AA$5),ROW($A$9:$A$508)-ROW($A$9)+1,""),ROWS(A$9:A251)),,1))</f>
        <v/>
      </c>
      <c r="B251" s="389" t="str">
        <f t="array" ref="B251">IF(ROWS(B$9:B251)&gt;$U$5,"",INDEX(U$13:U$512,SMALL(IF(($AA$13:$AA$512=$AA$5),ROW($A$9:$A$508)-ROW($A$9)+1,""),ROWS(B$9:B251)),,1))</f>
        <v/>
      </c>
      <c r="C251" s="389" t="str">
        <f t="array" ref="C251">IF(ROWS(C$9:C251)&gt;$U$5,"",INDEX(V$13:V$512,SMALL(IF(($AA$13:$AA$512=$AA$5),ROW($A$9:$A$508)-ROW($A$9)+1,""),ROWS(C$9:C251)),,1))</f>
        <v/>
      </c>
      <c r="D251" s="309" t="str">
        <f t="array" ref="D251">IF(ROWS(D$9:D251)&gt;$U$5,"",INDEX(W$13:W$512,SMALL(IF(($AA$13:$AA$512=$AA$5),ROW($A$9:$A$508)-ROW($A$9)+1,""),ROWS(D$9:D251)),,1))</f>
        <v/>
      </c>
      <c r="E251" s="59" t="str">
        <f t="array" ref="E251">IF(ROWS(E$9:E251)&gt;$U$5,"",INDEX(X$13:X$512,SMALL(IF(($AA$13:$AA$512=$AA$5),ROW($A$9:$A$508)-ROW($A$9)+1,""),ROWS(E$9:E251)),,1))</f>
        <v/>
      </c>
      <c r="F251" s="59" t="str">
        <f t="array" ref="F251">IF(ROWS(F$9:F251)&gt;$U$5,"",INDEX(Y$13:Y$512,SMALL(IF(($AA$13:$AA$512=$AA$5),ROW($A$9:$A$508)-ROW($A$9)+1,""),ROWS(F$9:F251)),,1))</f>
        <v/>
      </c>
      <c r="G251" s="59" t="str">
        <f t="array" ref="G251">IF(ROWS(G$9:G251)&gt;$U$5,"",INDEX(AA$13:AA$512,SMALL(IF(($AA$13:$AA$512=$AA$5),ROW($A$9:$A$508)-ROW($A$9)+1,""),ROWS(G$9:G251)),,1))</f>
        <v/>
      </c>
      <c r="H251" s="59" t="str">
        <f t="array" ref="H251">IF(ROWS(H$9:H251)&gt;$U$5,"",INDEX(AC$13:AC$512,SMALL(IF(($AA$13:$AA$512=$AA$5),ROW($A$9:$A$508)-ROW($A$9)+1,""),ROWS(H$9:H251)),,1))</f>
        <v/>
      </c>
      <c r="I251" s="59" t="str">
        <f t="array" ref="I251">IF(ROWS(I$9:I251)&gt;$U$5,"",INDEX(AD$13:AD$512,SMALL(IF(($AA$13:$AA$512=$AA$5),ROW($A$9:$A$508)-ROW($A$9)+1,""),ROWS(I$9:I251)),,1))</f>
        <v/>
      </c>
      <c r="J251" s="105"/>
      <c r="K251" s="105"/>
      <c r="L251" s="105"/>
      <c r="M251" s="136"/>
      <c r="N251" s="44"/>
      <c r="O251" s="44"/>
      <c r="P251" s="44"/>
      <c r="Q251" s="44"/>
      <c r="R251" s="44"/>
      <c r="S251" s="44"/>
      <c r="T251" s="44">
        <f>Nut_StatusTool!A245</f>
        <v>239</v>
      </c>
      <c r="U251" s="44">
        <f>Nut_StatusTool!B245</f>
        <v>0</v>
      </c>
      <c r="V251" s="44">
        <f>Nut_StatusTool!C245</f>
        <v>0</v>
      </c>
      <c r="W251" s="44">
        <f>Nut_StatusTool!D245</f>
        <v>0</v>
      </c>
      <c r="X251" s="44">
        <f>Nut_StatusTool!F245</f>
        <v>0</v>
      </c>
      <c r="Y251" s="285" t="str">
        <f>Nut_StatusTool!K245</f>
        <v/>
      </c>
      <c r="Z251" s="44" t="str">
        <f>Nut_StatusTool!L245</f>
        <v/>
      </c>
      <c r="AA251" s="44" t="str">
        <f>Nut_StatusTool!M245</f>
        <v/>
      </c>
      <c r="AB251" s="44" t="str">
        <f>Nut_StatusTool!N245</f>
        <v/>
      </c>
      <c r="AC251" s="44">
        <f>Nut_StatusTool!I245</f>
        <v>0</v>
      </c>
      <c r="AD251" s="44">
        <f>Nut_StatusTool!J245</f>
        <v>0</v>
      </c>
    </row>
    <row r="252" spans="1:30" ht="20.100000000000001" customHeight="1">
      <c r="A252" s="59" t="str">
        <f t="array" ref="A252">IF(ROWS(A$9:A252)&gt;$U$5,"",INDEX(T$13:T$512,SMALL(IF(($AA$13:$AA$512=$AA$5),ROW($A$9:$A$508)-ROW($A$9)+1,""),ROWS(A$9:A252)),,1))</f>
        <v/>
      </c>
      <c r="B252" s="389" t="str">
        <f t="array" ref="B252">IF(ROWS(B$9:B252)&gt;$U$5,"",INDEX(U$13:U$512,SMALL(IF(($AA$13:$AA$512=$AA$5),ROW($A$9:$A$508)-ROW($A$9)+1,""),ROWS(B$9:B252)),,1))</f>
        <v/>
      </c>
      <c r="C252" s="389" t="str">
        <f t="array" ref="C252">IF(ROWS(C$9:C252)&gt;$U$5,"",INDEX(V$13:V$512,SMALL(IF(($AA$13:$AA$512=$AA$5),ROW($A$9:$A$508)-ROW($A$9)+1,""),ROWS(C$9:C252)),,1))</f>
        <v/>
      </c>
      <c r="D252" s="309" t="str">
        <f t="array" ref="D252">IF(ROWS(D$9:D252)&gt;$U$5,"",INDEX(W$13:W$512,SMALL(IF(($AA$13:$AA$512=$AA$5),ROW($A$9:$A$508)-ROW($A$9)+1,""),ROWS(D$9:D252)),,1))</f>
        <v/>
      </c>
      <c r="E252" s="59" t="str">
        <f t="array" ref="E252">IF(ROWS(E$9:E252)&gt;$U$5,"",INDEX(X$13:X$512,SMALL(IF(($AA$13:$AA$512=$AA$5),ROW($A$9:$A$508)-ROW($A$9)+1,""),ROWS(E$9:E252)),,1))</f>
        <v/>
      </c>
      <c r="F252" s="59" t="str">
        <f t="array" ref="F252">IF(ROWS(F$9:F252)&gt;$U$5,"",INDEX(Y$13:Y$512,SMALL(IF(($AA$13:$AA$512=$AA$5),ROW($A$9:$A$508)-ROW($A$9)+1,""),ROWS(F$9:F252)),,1))</f>
        <v/>
      </c>
      <c r="G252" s="59" t="str">
        <f t="array" ref="G252">IF(ROWS(G$9:G252)&gt;$U$5,"",INDEX(AA$13:AA$512,SMALL(IF(($AA$13:$AA$512=$AA$5),ROW($A$9:$A$508)-ROW($A$9)+1,""),ROWS(G$9:G252)),,1))</f>
        <v/>
      </c>
      <c r="H252" s="59" t="str">
        <f t="array" ref="H252">IF(ROWS(H$9:H252)&gt;$U$5,"",INDEX(AC$13:AC$512,SMALL(IF(($AA$13:$AA$512=$AA$5),ROW($A$9:$A$508)-ROW($A$9)+1,""),ROWS(H$9:H252)),,1))</f>
        <v/>
      </c>
      <c r="I252" s="59" t="str">
        <f t="array" ref="I252">IF(ROWS(I$9:I252)&gt;$U$5,"",INDEX(AD$13:AD$512,SMALL(IF(($AA$13:$AA$512=$AA$5),ROW($A$9:$A$508)-ROW($A$9)+1,""),ROWS(I$9:I252)),,1))</f>
        <v/>
      </c>
      <c r="J252" s="105"/>
      <c r="K252" s="105"/>
      <c r="L252" s="105"/>
      <c r="M252" s="136"/>
      <c r="N252" s="44"/>
      <c r="O252" s="44"/>
      <c r="P252" s="44"/>
      <c r="Q252" s="44"/>
      <c r="R252" s="44"/>
      <c r="S252" s="44"/>
      <c r="T252" s="44">
        <f>Nut_StatusTool!A246</f>
        <v>240</v>
      </c>
      <c r="U252" s="44">
        <f>Nut_StatusTool!B246</f>
        <v>0</v>
      </c>
      <c r="V252" s="44">
        <f>Nut_StatusTool!C246</f>
        <v>0</v>
      </c>
      <c r="W252" s="44">
        <f>Nut_StatusTool!D246</f>
        <v>0</v>
      </c>
      <c r="X252" s="44">
        <f>Nut_StatusTool!F246</f>
        <v>0</v>
      </c>
      <c r="Y252" s="285" t="str">
        <f>Nut_StatusTool!K246</f>
        <v/>
      </c>
      <c r="Z252" s="44" t="str">
        <f>Nut_StatusTool!L246</f>
        <v/>
      </c>
      <c r="AA252" s="44" t="str">
        <f>Nut_StatusTool!M246</f>
        <v/>
      </c>
      <c r="AB252" s="44" t="str">
        <f>Nut_StatusTool!N246</f>
        <v/>
      </c>
      <c r="AC252" s="44">
        <f>Nut_StatusTool!I246</f>
        <v>0</v>
      </c>
      <c r="AD252" s="44">
        <f>Nut_StatusTool!J246</f>
        <v>0</v>
      </c>
    </row>
    <row r="253" spans="1:30" ht="20.100000000000001" customHeight="1">
      <c r="A253" s="59" t="str">
        <f t="array" ref="A253">IF(ROWS(A$9:A253)&gt;$U$5,"",INDEX(T$13:T$512,SMALL(IF(($AA$13:$AA$512=$AA$5),ROW($A$9:$A$508)-ROW($A$9)+1,""),ROWS(A$9:A253)),,1))</f>
        <v/>
      </c>
      <c r="B253" s="389" t="str">
        <f t="array" ref="B253">IF(ROWS(B$9:B253)&gt;$U$5,"",INDEX(U$13:U$512,SMALL(IF(($AA$13:$AA$512=$AA$5),ROW($A$9:$A$508)-ROW($A$9)+1,""),ROWS(B$9:B253)),,1))</f>
        <v/>
      </c>
      <c r="C253" s="389" t="str">
        <f t="array" ref="C253">IF(ROWS(C$9:C253)&gt;$U$5,"",INDEX(V$13:V$512,SMALL(IF(($AA$13:$AA$512=$AA$5),ROW($A$9:$A$508)-ROW($A$9)+1,""),ROWS(C$9:C253)),,1))</f>
        <v/>
      </c>
      <c r="D253" s="309" t="str">
        <f t="array" ref="D253">IF(ROWS(D$9:D253)&gt;$U$5,"",INDEX(W$13:W$512,SMALL(IF(($AA$13:$AA$512=$AA$5),ROW($A$9:$A$508)-ROW($A$9)+1,""),ROWS(D$9:D253)),,1))</f>
        <v/>
      </c>
      <c r="E253" s="59" t="str">
        <f t="array" ref="E253">IF(ROWS(E$9:E253)&gt;$U$5,"",INDEX(X$13:X$512,SMALL(IF(($AA$13:$AA$512=$AA$5),ROW($A$9:$A$508)-ROW($A$9)+1,""),ROWS(E$9:E253)),,1))</f>
        <v/>
      </c>
      <c r="F253" s="59" t="str">
        <f t="array" ref="F253">IF(ROWS(F$9:F253)&gt;$U$5,"",INDEX(Y$13:Y$512,SMALL(IF(($AA$13:$AA$512=$AA$5),ROW($A$9:$A$508)-ROW($A$9)+1,""),ROWS(F$9:F253)),,1))</f>
        <v/>
      </c>
      <c r="G253" s="59" t="str">
        <f t="array" ref="G253">IF(ROWS(G$9:G253)&gt;$U$5,"",INDEX(AA$13:AA$512,SMALL(IF(($AA$13:$AA$512=$AA$5),ROW($A$9:$A$508)-ROW($A$9)+1,""),ROWS(G$9:G253)),,1))</f>
        <v/>
      </c>
      <c r="H253" s="59" t="str">
        <f t="array" ref="H253">IF(ROWS(H$9:H253)&gt;$U$5,"",INDEX(AC$13:AC$512,SMALL(IF(($AA$13:$AA$512=$AA$5),ROW($A$9:$A$508)-ROW($A$9)+1,""),ROWS(H$9:H253)),,1))</f>
        <v/>
      </c>
      <c r="I253" s="59" t="str">
        <f t="array" ref="I253">IF(ROWS(I$9:I253)&gt;$U$5,"",INDEX(AD$13:AD$512,SMALL(IF(($AA$13:$AA$512=$AA$5),ROW($A$9:$A$508)-ROW($A$9)+1,""),ROWS(I$9:I253)),,1))</f>
        <v/>
      </c>
      <c r="J253" s="105"/>
      <c r="K253" s="105"/>
      <c r="L253" s="105"/>
      <c r="M253" s="136"/>
      <c r="N253" s="44"/>
      <c r="O253" s="44"/>
      <c r="P253" s="44"/>
      <c r="Q253" s="44"/>
      <c r="R253" s="44"/>
      <c r="S253" s="44"/>
      <c r="T253" s="44">
        <f>Nut_StatusTool!A247</f>
        <v>241</v>
      </c>
      <c r="U253" s="44">
        <f>Nut_StatusTool!B247</f>
        <v>0</v>
      </c>
      <c r="V253" s="44">
        <f>Nut_StatusTool!C247</f>
        <v>0</v>
      </c>
      <c r="W253" s="44">
        <f>Nut_StatusTool!D247</f>
        <v>0</v>
      </c>
      <c r="X253" s="44">
        <f>Nut_StatusTool!F247</f>
        <v>0</v>
      </c>
      <c r="Y253" s="285" t="str">
        <f>Nut_StatusTool!K247</f>
        <v/>
      </c>
      <c r="Z253" s="44" t="str">
        <f>Nut_StatusTool!L247</f>
        <v/>
      </c>
      <c r="AA253" s="44" t="str">
        <f>Nut_StatusTool!M247</f>
        <v/>
      </c>
      <c r="AB253" s="44" t="str">
        <f>Nut_StatusTool!N247</f>
        <v/>
      </c>
      <c r="AC253" s="44">
        <f>Nut_StatusTool!I247</f>
        <v>0</v>
      </c>
      <c r="AD253" s="44">
        <f>Nut_StatusTool!J247</f>
        <v>0</v>
      </c>
    </row>
    <row r="254" spans="1:30" ht="20.100000000000001" customHeight="1">
      <c r="A254" s="59" t="str">
        <f t="array" ref="A254">IF(ROWS(A$9:A254)&gt;$U$5,"",INDEX(T$13:T$512,SMALL(IF(($AA$13:$AA$512=$AA$5),ROW($A$9:$A$508)-ROW($A$9)+1,""),ROWS(A$9:A254)),,1))</f>
        <v/>
      </c>
      <c r="B254" s="389" t="str">
        <f t="array" ref="B254">IF(ROWS(B$9:B254)&gt;$U$5,"",INDEX(U$13:U$512,SMALL(IF(($AA$13:$AA$512=$AA$5),ROW($A$9:$A$508)-ROW($A$9)+1,""),ROWS(B$9:B254)),,1))</f>
        <v/>
      </c>
      <c r="C254" s="389" t="str">
        <f t="array" ref="C254">IF(ROWS(C$9:C254)&gt;$U$5,"",INDEX(V$13:V$512,SMALL(IF(($AA$13:$AA$512=$AA$5),ROW($A$9:$A$508)-ROW($A$9)+1,""),ROWS(C$9:C254)),,1))</f>
        <v/>
      </c>
      <c r="D254" s="309" t="str">
        <f t="array" ref="D254">IF(ROWS(D$9:D254)&gt;$U$5,"",INDEX(W$13:W$512,SMALL(IF(($AA$13:$AA$512=$AA$5),ROW($A$9:$A$508)-ROW($A$9)+1,""),ROWS(D$9:D254)),,1))</f>
        <v/>
      </c>
      <c r="E254" s="59" t="str">
        <f t="array" ref="E254">IF(ROWS(E$9:E254)&gt;$U$5,"",INDEX(X$13:X$512,SMALL(IF(($AA$13:$AA$512=$AA$5),ROW($A$9:$A$508)-ROW($A$9)+1,""),ROWS(E$9:E254)),,1))</f>
        <v/>
      </c>
      <c r="F254" s="59" t="str">
        <f t="array" ref="F254">IF(ROWS(F$9:F254)&gt;$U$5,"",INDEX(Y$13:Y$512,SMALL(IF(($AA$13:$AA$512=$AA$5),ROW($A$9:$A$508)-ROW($A$9)+1,""),ROWS(F$9:F254)),,1))</f>
        <v/>
      </c>
      <c r="G254" s="59" t="str">
        <f t="array" ref="G254">IF(ROWS(G$9:G254)&gt;$U$5,"",INDEX(AA$13:AA$512,SMALL(IF(($AA$13:$AA$512=$AA$5),ROW($A$9:$A$508)-ROW($A$9)+1,""),ROWS(G$9:G254)),,1))</f>
        <v/>
      </c>
      <c r="H254" s="59" t="str">
        <f t="array" ref="H254">IF(ROWS(H$9:H254)&gt;$U$5,"",INDEX(AC$13:AC$512,SMALL(IF(($AA$13:$AA$512=$AA$5),ROW($A$9:$A$508)-ROW($A$9)+1,""),ROWS(H$9:H254)),,1))</f>
        <v/>
      </c>
      <c r="I254" s="59" t="str">
        <f t="array" ref="I254">IF(ROWS(I$9:I254)&gt;$U$5,"",INDEX(AD$13:AD$512,SMALL(IF(($AA$13:$AA$512=$AA$5),ROW($A$9:$A$508)-ROW($A$9)+1,""),ROWS(I$9:I254)),,1))</f>
        <v/>
      </c>
      <c r="J254" s="105"/>
      <c r="K254" s="105"/>
      <c r="L254" s="105"/>
      <c r="M254" s="136"/>
      <c r="N254" s="44"/>
      <c r="O254" s="44"/>
      <c r="P254" s="44"/>
      <c r="Q254" s="44"/>
      <c r="R254" s="44"/>
      <c r="S254" s="44"/>
      <c r="T254" s="44">
        <f>Nut_StatusTool!A248</f>
        <v>242</v>
      </c>
      <c r="U254" s="44">
        <f>Nut_StatusTool!B248</f>
        <v>0</v>
      </c>
      <c r="V254" s="44">
        <f>Nut_StatusTool!C248</f>
        <v>0</v>
      </c>
      <c r="W254" s="44">
        <f>Nut_StatusTool!D248</f>
        <v>0</v>
      </c>
      <c r="X254" s="44">
        <f>Nut_StatusTool!F248</f>
        <v>0</v>
      </c>
      <c r="Y254" s="285" t="str">
        <f>Nut_StatusTool!K248</f>
        <v/>
      </c>
      <c r="Z254" s="44" t="str">
        <f>Nut_StatusTool!L248</f>
        <v/>
      </c>
      <c r="AA254" s="44" t="str">
        <f>Nut_StatusTool!M248</f>
        <v/>
      </c>
      <c r="AB254" s="44" t="str">
        <f>Nut_StatusTool!N248</f>
        <v/>
      </c>
      <c r="AC254" s="44">
        <f>Nut_StatusTool!I248</f>
        <v>0</v>
      </c>
      <c r="AD254" s="44">
        <f>Nut_StatusTool!J248</f>
        <v>0</v>
      </c>
    </row>
    <row r="255" spans="1:30" ht="20.100000000000001" customHeight="1">
      <c r="A255" s="59" t="str">
        <f t="array" ref="A255">IF(ROWS(A$9:A255)&gt;$U$5,"",INDEX(T$13:T$512,SMALL(IF(($AA$13:$AA$512=$AA$5),ROW($A$9:$A$508)-ROW($A$9)+1,""),ROWS(A$9:A255)),,1))</f>
        <v/>
      </c>
      <c r="B255" s="389" t="str">
        <f t="array" ref="B255">IF(ROWS(B$9:B255)&gt;$U$5,"",INDEX(U$13:U$512,SMALL(IF(($AA$13:$AA$512=$AA$5),ROW($A$9:$A$508)-ROW($A$9)+1,""),ROWS(B$9:B255)),,1))</f>
        <v/>
      </c>
      <c r="C255" s="389" t="str">
        <f t="array" ref="C255">IF(ROWS(C$9:C255)&gt;$U$5,"",INDEX(V$13:V$512,SMALL(IF(($AA$13:$AA$512=$AA$5),ROW($A$9:$A$508)-ROW($A$9)+1,""),ROWS(C$9:C255)),,1))</f>
        <v/>
      </c>
      <c r="D255" s="309" t="str">
        <f t="array" ref="D255">IF(ROWS(D$9:D255)&gt;$U$5,"",INDEX(W$13:W$512,SMALL(IF(($AA$13:$AA$512=$AA$5),ROW($A$9:$A$508)-ROW($A$9)+1,""),ROWS(D$9:D255)),,1))</f>
        <v/>
      </c>
      <c r="E255" s="59" t="str">
        <f t="array" ref="E255">IF(ROWS(E$9:E255)&gt;$U$5,"",INDEX(X$13:X$512,SMALL(IF(($AA$13:$AA$512=$AA$5),ROW($A$9:$A$508)-ROW($A$9)+1,""),ROWS(E$9:E255)),,1))</f>
        <v/>
      </c>
      <c r="F255" s="59" t="str">
        <f t="array" ref="F255">IF(ROWS(F$9:F255)&gt;$U$5,"",INDEX(Y$13:Y$512,SMALL(IF(($AA$13:$AA$512=$AA$5),ROW($A$9:$A$508)-ROW($A$9)+1,""),ROWS(F$9:F255)),,1))</f>
        <v/>
      </c>
      <c r="G255" s="59" t="str">
        <f t="array" ref="G255">IF(ROWS(G$9:G255)&gt;$U$5,"",INDEX(AA$13:AA$512,SMALL(IF(($AA$13:$AA$512=$AA$5),ROW($A$9:$A$508)-ROW($A$9)+1,""),ROWS(G$9:G255)),,1))</f>
        <v/>
      </c>
      <c r="H255" s="59" t="str">
        <f t="array" ref="H255">IF(ROWS(H$9:H255)&gt;$U$5,"",INDEX(AC$13:AC$512,SMALL(IF(($AA$13:$AA$512=$AA$5),ROW($A$9:$A$508)-ROW($A$9)+1,""),ROWS(H$9:H255)),,1))</f>
        <v/>
      </c>
      <c r="I255" s="59" t="str">
        <f t="array" ref="I255">IF(ROWS(I$9:I255)&gt;$U$5,"",INDEX(AD$13:AD$512,SMALL(IF(($AA$13:$AA$512=$AA$5),ROW($A$9:$A$508)-ROW($A$9)+1,""),ROWS(I$9:I255)),,1))</f>
        <v/>
      </c>
      <c r="J255" s="105"/>
      <c r="K255" s="105"/>
      <c r="L255" s="105"/>
      <c r="M255" s="136"/>
      <c r="N255" s="44"/>
      <c r="O255" s="44"/>
      <c r="P255" s="44"/>
      <c r="Q255" s="44"/>
      <c r="R255" s="44"/>
      <c r="S255" s="44"/>
      <c r="T255" s="44">
        <f>Nut_StatusTool!A249</f>
        <v>243</v>
      </c>
      <c r="U255" s="44">
        <f>Nut_StatusTool!B249</f>
        <v>0</v>
      </c>
      <c r="V255" s="44">
        <f>Nut_StatusTool!C249</f>
        <v>0</v>
      </c>
      <c r="W255" s="44">
        <f>Nut_StatusTool!D249</f>
        <v>0</v>
      </c>
      <c r="X255" s="44">
        <f>Nut_StatusTool!F249</f>
        <v>0</v>
      </c>
      <c r="Y255" s="285" t="str">
        <f>Nut_StatusTool!K249</f>
        <v/>
      </c>
      <c r="Z255" s="44" t="str">
        <f>Nut_StatusTool!L249</f>
        <v/>
      </c>
      <c r="AA255" s="44" t="str">
        <f>Nut_StatusTool!M249</f>
        <v/>
      </c>
      <c r="AB255" s="44" t="str">
        <f>Nut_StatusTool!N249</f>
        <v/>
      </c>
      <c r="AC255" s="44">
        <f>Nut_StatusTool!I249</f>
        <v>0</v>
      </c>
      <c r="AD255" s="44">
        <f>Nut_StatusTool!J249</f>
        <v>0</v>
      </c>
    </row>
    <row r="256" spans="1:30" ht="20.100000000000001" customHeight="1">
      <c r="A256" s="59" t="str">
        <f t="array" ref="A256">IF(ROWS(A$9:A256)&gt;$U$5,"",INDEX(T$13:T$512,SMALL(IF(($AA$13:$AA$512=$AA$5),ROW($A$9:$A$508)-ROW($A$9)+1,""),ROWS(A$9:A256)),,1))</f>
        <v/>
      </c>
      <c r="B256" s="389" t="str">
        <f t="array" ref="B256">IF(ROWS(B$9:B256)&gt;$U$5,"",INDEX(U$13:U$512,SMALL(IF(($AA$13:$AA$512=$AA$5),ROW($A$9:$A$508)-ROW($A$9)+1,""),ROWS(B$9:B256)),,1))</f>
        <v/>
      </c>
      <c r="C256" s="389" t="str">
        <f t="array" ref="C256">IF(ROWS(C$9:C256)&gt;$U$5,"",INDEX(V$13:V$512,SMALL(IF(($AA$13:$AA$512=$AA$5),ROW($A$9:$A$508)-ROW($A$9)+1,""),ROWS(C$9:C256)),,1))</f>
        <v/>
      </c>
      <c r="D256" s="309" t="str">
        <f t="array" ref="D256">IF(ROWS(D$9:D256)&gt;$U$5,"",INDEX(W$13:W$512,SMALL(IF(($AA$13:$AA$512=$AA$5),ROW($A$9:$A$508)-ROW($A$9)+1,""),ROWS(D$9:D256)),,1))</f>
        <v/>
      </c>
      <c r="E256" s="59" t="str">
        <f t="array" ref="E256">IF(ROWS(E$9:E256)&gt;$U$5,"",INDEX(X$13:X$512,SMALL(IF(($AA$13:$AA$512=$AA$5),ROW($A$9:$A$508)-ROW($A$9)+1,""),ROWS(E$9:E256)),,1))</f>
        <v/>
      </c>
      <c r="F256" s="59" t="str">
        <f t="array" ref="F256">IF(ROWS(F$9:F256)&gt;$U$5,"",INDEX(Y$13:Y$512,SMALL(IF(($AA$13:$AA$512=$AA$5),ROW($A$9:$A$508)-ROW($A$9)+1,""),ROWS(F$9:F256)),,1))</f>
        <v/>
      </c>
      <c r="G256" s="59" t="str">
        <f t="array" ref="G256">IF(ROWS(G$9:G256)&gt;$U$5,"",INDEX(AA$13:AA$512,SMALL(IF(($AA$13:$AA$512=$AA$5),ROW($A$9:$A$508)-ROW($A$9)+1,""),ROWS(G$9:G256)),,1))</f>
        <v/>
      </c>
      <c r="H256" s="59" t="str">
        <f t="array" ref="H256">IF(ROWS(H$9:H256)&gt;$U$5,"",INDEX(AC$13:AC$512,SMALL(IF(($AA$13:$AA$512=$AA$5),ROW($A$9:$A$508)-ROW($A$9)+1,""),ROWS(H$9:H256)),,1))</f>
        <v/>
      </c>
      <c r="I256" s="59" t="str">
        <f t="array" ref="I256">IF(ROWS(I$9:I256)&gt;$U$5,"",INDEX(AD$13:AD$512,SMALL(IF(($AA$13:$AA$512=$AA$5),ROW($A$9:$A$508)-ROW($A$9)+1,""),ROWS(I$9:I256)),,1))</f>
        <v/>
      </c>
      <c r="J256" s="105"/>
      <c r="K256" s="105"/>
      <c r="L256" s="105"/>
      <c r="M256" s="136"/>
      <c r="N256" s="44"/>
      <c r="O256" s="44"/>
      <c r="P256" s="44"/>
      <c r="Q256" s="44"/>
      <c r="R256" s="44"/>
      <c r="S256" s="44"/>
      <c r="T256" s="44">
        <f>Nut_StatusTool!A250</f>
        <v>244</v>
      </c>
      <c r="U256" s="44">
        <f>Nut_StatusTool!B250</f>
        <v>0</v>
      </c>
      <c r="V256" s="44">
        <f>Nut_StatusTool!C250</f>
        <v>0</v>
      </c>
      <c r="W256" s="44">
        <f>Nut_StatusTool!D250</f>
        <v>0</v>
      </c>
      <c r="X256" s="44">
        <f>Nut_StatusTool!F250</f>
        <v>0</v>
      </c>
      <c r="Y256" s="285" t="str">
        <f>Nut_StatusTool!K250</f>
        <v/>
      </c>
      <c r="Z256" s="44" t="str">
        <f>Nut_StatusTool!L250</f>
        <v/>
      </c>
      <c r="AA256" s="44" t="str">
        <f>Nut_StatusTool!M250</f>
        <v/>
      </c>
      <c r="AB256" s="44" t="str">
        <f>Nut_StatusTool!N250</f>
        <v/>
      </c>
      <c r="AC256" s="44">
        <f>Nut_StatusTool!I250</f>
        <v>0</v>
      </c>
      <c r="AD256" s="44">
        <f>Nut_StatusTool!J250</f>
        <v>0</v>
      </c>
    </row>
    <row r="257" spans="1:30" ht="20.100000000000001" customHeight="1">
      <c r="A257" s="59" t="str">
        <f t="array" ref="A257">IF(ROWS(A$9:A257)&gt;$U$5,"",INDEX(T$13:T$512,SMALL(IF(($AA$13:$AA$512=$AA$5),ROW($A$9:$A$508)-ROW($A$9)+1,""),ROWS(A$9:A257)),,1))</f>
        <v/>
      </c>
      <c r="B257" s="389" t="str">
        <f t="array" ref="B257">IF(ROWS(B$9:B257)&gt;$U$5,"",INDEX(U$13:U$512,SMALL(IF(($AA$13:$AA$512=$AA$5),ROW($A$9:$A$508)-ROW($A$9)+1,""),ROWS(B$9:B257)),,1))</f>
        <v/>
      </c>
      <c r="C257" s="389" t="str">
        <f t="array" ref="C257">IF(ROWS(C$9:C257)&gt;$U$5,"",INDEX(V$13:V$512,SMALL(IF(($AA$13:$AA$512=$AA$5),ROW($A$9:$A$508)-ROW($A$9)+1,""),ROWS(C$9:C257)),,1))</f>
        <v/>
      </c>
      <c r="D257" s="309" t="str">
        <f t="array" ref="D257">IF(ROWS(D$9:D257)&gt;$U$5,"",INDEX(W$13:W$512,SMALL(IF(($AA$13:$AA$512=$AA$5),ROW($A$9:$A$508)-ROW($A$9)+1,""),ROWS(D$9:D257)),,1))</f>
        <v/>
      </c>
      <c r="E257" s="59" t="str">
        <f t="array" ref="E257">IF(ROWS(E$9:E257)&gt;$U$5,"",INDEX(X$13:X$512,SMALL(IF(($AA$13:$AA$512=$AA$5),ROW($A$9:$A$508)-ROW($A$9)+1,""),ROWS(E$9:E257)),,1))</f>
        <v/>
      </c>
      <c r="F257" s="59" t="str">
        <f t="array" ref="F257">IF(ROWS(F$9:F257)&gt;$U$5,"",INDEX(Y$13:Y$512,SMALL(IF(($AA$13:$AA$512=$AA$5),ROW($A$9:$A$508)-ROW($A$9)+1,""),ROWS(F$9:F257)),,1))</f>
        <v/>
      </c>
      <c r="G257" s="59" t="str">
        <f t="array" ref="G257">IF(ROWS(G$9:G257)&gt;$U$5,"",INDEX(AA$13:AA$512,SMALL(IF(($AA$13:$AA$512=$AA$5),ROW($A$9:$A$508)-ROW($A$9)+1,""),ROWS(G$9:G257)),,1))</f>
        <v/>
      </c>
      <c r="H257" s="59" t="str">
        <f t="array" ref="H257">IF(ROWS(H$9:H257)&gt;$U$5,"",INDEX(AC$13:AC$512,SMALL(IF(($AA$13:$AA$512=$AA$5),ROW($A$9:$A$508)-ROW($A$9)+1,""),ROWS(H$9:H257)),,1))</f>
        <v/>
      </c>
      <c r="I257" s="59" t="str">
        <f t="array" ref="I257">IF(ROWS(I$9:I257)&gt;$U$5,"",INDEX(AD$13:AD$512,SMALL(IF(($AA$13:$AA$512=$AA$5),ROW($A$9:$A$508)-ROW($A$9)+1,""),ROWS(I$9:I257)),,1))</f>
        <v/>
      </c>
      <c r="J257" s="105"/>
      <c r="K257" s="105"/>
      <c r="L257" s="105"/>
      <c r="M257" s="136"/>
      <c r="N257" s="44"/>
      <c r="O257" s="44"/>
      <c r="P257" s="44"/>
      <c r="Q257" s="44"/>
      <c r="R257" s="44"/>
      <c r="S257" s="44"/>
      <c r="T257" s="44">
        <f>Nut_StatusTool!A251</f>
        <v>245</v>
      </c>
      <c r="U257" s="44">
        <f>Nut_StatusTool!B251</f>
        <v>0</v>
      </c>
      <c r="V257" s="44">
        <f>Nut_StatusTool!C251</f>
        <v>0</v>
      </c>
      <c r="W257" s="44">
        <f>Nut_StatusTool!D251</f>
        <v>0</v>
      </c>
      <c r="X257" s="44">
        <f>Nut_StatusTool!F251</f>
        <v>0</v>
      </c>
      <c r="Y257" s="285" t="str">
        <f>Nut_StatusTool!K251</f>
        <v/>
      </c>
      <c r="Z257" s="44" t="str">
        <f>Nut_StatusTool!L251</f>
        <v/>
      </c>
      <c r="AA257" s="44" t="str">
        <f>Nut_StatusTool!M251</f>
        <v/>
      </c>
      <c r="AB257" s="44" t="str">
        <f>Nut_StatusTool!N251</f>
        <v/>
      </c>
      <c r="AC257" s="44">
        <f>Nut_StatusTool!I251</f>
        <v>0</v>
      </c>
      <c r="AD257" s="44">
        <f>Nut_StatusTool!J251</f>
        <v>0</v>
      </c>
    </row>
    <row r="258" spans="1:30" ht="20.100000000000001" customHeight="1">
      <c r="A258" s="59" t="str">
        <f t="array" ref="A258">IF(ROWS(A$9:A258)&gt;$U$5,"",INDEX(T$13:T$512,SMALL(IF(($AA$13:$AA$512=$AA$5),ROW($A$9:$A$508)-ROW($A$9)+1,""),ROWS(A$9:A258)),,1))</f>
        <v/>
      </c>
      <c r="B258" s="389" t="str">
        <f t="array" ref="B258">IF(ROWS(B$9:B258)&gt;$U$5,"",INDEX(U$13:U$512,SMALL(IF(($AA$13:$AA$512=$AA$5),ROW($A$9:$A$508)-ROW($A$9)+1,""),ROWS(B$9:B258)),,1))</f>
        <v/>
      </c>
      <c r="C258" s="389" t="str">
        <f t="array" ref="C258">IF(ROWS(C$9:C258)&gt;$U$5,"",INDEX(V$13:V$512,SMALL(IF(($AA$13:$AA$512=$AA$5),ROW($A$9:$A$508)-ROW($A$9)+1,""),ROWS(C$9:C258)),,1))</f>
        <v/>
      </c>
      <c r="D258" s="309" t="str">
        <f t="array" ref="D258">IF(ROWS(D$9:D258)&gt;$U$5,"",INDEX(W$13:W$512,SMALL(IF(($AA$13:$AA$512=$AA$5),ROW($A$9:$A$508)-ROW($A$9)+1,""),ROWS(D$9:D258)),,1))</f>
        <v/>
      </c>
      <c r="E258" s="59" t="str">
        <f t="array" ref="E258">IF(ROWS(E$9:E258)&gt;$U$5,"",INDEX(X$13:X$512,SMALL(IF(($AA$13:$AA$512=$AA$5),ROW($A$9:$A$508)-ROW($A$9)+1,""),ROWS(E$9:E258)),,1))</f>
        <v/>
      </c>
      <c r="F258" s="59" t="str">
        <f t="array" ref="F258">IF(ROWS(F$9:F258)&gt;$U$5,"",INDEX(Y$13:Y$512,SMALL(IF(($AA$13:$AA$512=$AA$5),ROW($A$9:$A$508)-ROW($A$9)+1,""),ROWS(F$9:F258)),,1))</f>
        <v/>
      </c>
      <c r="G258" s="59" t="str">
        <f t="array" ref="G258">IF(ROWS(G$9:G258)&gt;$U$5,"",INDEX(AA$13:AA$512,SMALL(IF(($AA$13:$AA$512=$AA$5),ROW($A$9:$A$508)-ROW($A$9)+1,""),ROWS(G$9:G258)),,1))</f>
        <v/>
      </c>
      <c r="H258" s="59" t="str">
        <f t="array" ref="H258">IF(ROWS(H$9:H258)&gt;$U$5,"",INDEX(AC$13:AC$512,SMALL(IF(($AA$13:$AA$512=$AA$5),ROW($A$9:$A$508)-ROW($A$9)+1,""),ROWS(H$9:H258)),,1))</f>
        <v/>
      </c>
      <c r="I258" s="59" t="str">
        <f t="array" ref="I258">IF(ROWS(I$9:I258)&gt;$U$5,"",INDEX(AD$13:AD$512,SMALL(IF(($AA$13:$AA$512=$AA$5),ROW($A$9:$A$508)-ROW($A$9)+1,""),ROWS(I$9:I258)),,1))</f>
        <v/>
      </c>
      <c r="J258" s="105"/>
      <c r="K258" s="105"/>
      <c r="L258" s="105"/>
      <c r="M258" s="136"/>
      <c r="N258" s="44"/>
      <c r="O258" s="44"/>
      <c r="P258" s="44"/>
      <c r="Q258" s="44"/>
      <c r="R258" s="44"/>
      <c r="S258" s="44"/>
      <c r="T258" s="44">
        <f>Nut_StatusTool!A252</f>
        <v>246</v>
      </c>
      <c r="U258" s="44">
        <f>Nut_StatusTool!B252</f>
        <v>0</v>
      </c>
      <c r="V258" s="44">
        <f>Nut_StatusTool!C252</f>
        <v>0</v>
      </c>
      <c r="W258" s="44">
        <f>Nut_StatusTool!D252</f>
        <v>0</v>
      </c>
      <c r="X258" s="44">
        <f>Nut_StatusTool!F252</f>
        <v>0</v>
      </c>
      <c r="Y258" s="285" t="str">
        <f>Nut_StatusTool!K252</f>
        <v/>
      </c>
      <c r="Z258" s="44" t="str">
        <f>Nut_StatusTool!L252</f>
        <v/>
      </c>
      <c r="AA258" s="44" t="str">
        <f>Nut_StatusTool!M252</f>
        <v/>
      </c>
      <c r="AB258" s="44" t="str">
        <f>Nut_StatusTool!N252</f>
        <v/>
      </c>
      <c r="AC258" s="44">
        <f>Nut_StatusTool!I252</f>
        <v>0</v>
      </c>
      <c r="AD258" s="44">
        <f>Nut_StatusTool!J252</f>
        <v>0</v>
      </c>
    </row>
    <row r="259" spans="1:30" ht="20.100000000000001" customHeight="1">
      <c r="A259" s="59" t="str">
        <f t="array" ref="A259">IF(ROWS(A$9:A259)&gt;$U$5,"",INDEX(T$13:T$512,SMALL(IF(($AA$13:$AA$512=$AA$5),ROW($A$9:$A$508)-ROW($A$9)+1,""),ROWS(A$9:A259)),,1))</f>
        <v/>
      </c>
      <c r="B259" s="389" t="str">
        <f t="array" ref="B259">IF(ROWS(B$9:B259)&gt;$U$5,"",INDEX(U$13:U$512,SMALL(IF(($AA$13:$AA$512=$AA$5),ROW($A$9:$A$508)-ROW($A$9)+1,""),ROWS(B$9:B259)),,1))</f>
        <v/>
      </c>
      <c r="C259" s="389" t="str">
        <f t="array" ref="C259">IF(ROWS(C$9:C259)&gt;$U$5,"",INDEX(V$13:V$512,SMALL(IF(($AA$13:$AA$512=$AA$5),ROW($A$9:$A$508)-ROW($A$9)+1,""),ROWS(C$9:C259)),,1))</f>
        <v/>
      </c>
      <c r="D259" s="309" t="str">
        <f t="array" ref="D259">IF(ROWS(D$9:D259)&gt;$U$5,"",INDEX(W$13:W$512,SMALL(IF(($AA$13:$AA$512=$AA$5),ROW($A$9:$A$508)-ROW($A$9)+1,""),ROWS(D$9:D259)),,1))</f>
        <v/>
      </c>
      <c r="E259" s="59" t="str">
        <f t="array" ref="E259">IF(ROWS(E$9:E259)&gt;$U$5,"",INDEX(X$13:X$512,SMALL(IF(($AA$13:$AA$512=$AA$5),ROW($A$9:$A$508)-ROW($A$9)+1,""),ROWS(E$9:E259)),,1))</f>
        <v/>
      </c>
      <c r="F259" s="59" t="str">
        <f t="array" ref="F259">IF(ROWS(F$9:F259)&gt;$U$5,"",INDEX(Y$13:Y$512,SMALL(IF(($AA$13:$AA$512=$AA$5),ROW($A$9:$A$508)-ROW($A$9)+1,""),ROWS(F$9:F259)),,1))</f>
        <v/>
      </c>
      <c r="G259" s="59" t="str">
        <f t="array" ref="G259">IF(ROWS(G$9:G259)&gt;$U$5,"",INDEX(AA$13:AA$512,SMALL(IF(($AA$13:$AA$512=$AA$5),ROW($A$9:$A$508)-ROW($A$9)+1,""),ROWS(G$9:G259)),,1))</f>
        <v/>
      </c>
      <c r="H259" s="59" t="str">
        <f t="array" ref="H259">IF(ROWS(H$9:H259)&gt;$U$5,"",INDEX(AC$13:AC$512,SMALL(IF(($AA$13:$AA$512=$AA$5),ROW($A$9:$A$508)-ROW($A$9)+1,""),ROWS(H$9:H259)),,1))</f>
        <v/>
      </c>
      <c r="I259" s="59" t="str">
        <f t="array" ref="I259">IF(ROWS(I$9:I259)&gt;$U$5,"",INDEX(AD$13:AD$512,SMALL(IF(($AA$13:$AA$512=$AA$5),ROW($A$9:$A$508)-ROW($A$9)+1,""),ROWS(I$9:I259)),,1))</f>
        <v/>
      </c>
      <c r="J259" s="105"/>
      <c r="K259" s="105"/>
      <c r="L259" s="105"/>
      <c r="M259" s="136"/>
      <c r="N259" s="44"/>
      <c r="O259" s="44"/>
      <c r="P259" s="44"/>
      <c r="Q259" s="44"/>
      <c r="R259" s="44"/>
      <c r="S259" s="44"/>
      <c r="T259" s="44">
        <f>Nut_StatusTool!A253</f>
        <v>247</v>
      </c>
      <c r="U259" s="44">
        <f>Nut_StatusTool!B253</f>
        <v>0</v>
      </c>
      <c r="V259" s="44">
        <f>Nut_StatusTool!C253</f>
        <v>0</v>
      </c>
      <c r="W259" s="44">
        <f>Nut_StatusTool!D253</f>
        <v>0</v>
      </c>
      <c r="X259" s="44">
        <f>Nut_StatusTool!F253</f>
        <v>0</v>
      </c>
      <c r="Y259" s="285" t="str">
        <f>Nut_StatusTool!K253</f>
        <v/>
      </c>
      <c r="Z259" s="44" t="str">
        <f>Nut_StatusTool!L253</f>
        <v/>
      </c>
      <c r="AA259" s="44" t="str">
        <f>Nut_StatusTool!M253</f>
        <v/>
      </c>
      <c r="AB259" s="44" t="str">
        <f>Nut_StatusTool!N253</f>
        <v/>
      </c>
      <c r="AC259" s="44">
        <f>Nut_StatusTool!I253</f>
        <v>0</v>
      </c>
      <c r="AD259" s="44">
        <f>Nut_StatusTool!J253</f>
        <v>0</v>
      </c>
    </row>
    <row r="260" spans="1:30" ht="20.100000000000001" customHeight="1">
      <c r="A260" s="59" t="str">
        <f t="array" ref="A260">IF(ROWS(A$9:A260)&gt;$U$5,"",INDEX(T$13:T$512,SMALL(IF(($AA$13:$AA$512=$AA$5),ROW($A$9:$A$508)-ROW($A$9)+1,""),ROWS(A$9:A260)),,1))</f>
        <v/>
      </c>
      <c r="B260" s="389" t="str">
        <f t="array" ref="B260">IF(ROWS(B$9:B260)&gt;$U$5,"",INDEX(U$13:U$512,SMALL(IF(($AA$13:$AA$512=$AA$5),ROW($A$9:$A$508)-ROW($A$9)+1,""),ROWS(B$9:B260)),,1))</f>
        <v/>
      </c>
      <c r="C260" s="389" t="str">
        <f t="array" ref="C260">IF(ROWS(C$9:C260)&gt;$U$5,"",INDEX(V$13:V$512,SMALL(IF(($AA$13:$AA$512=$AA$5),ROW($A$9:$A$508)-ROW($A$9)+1,""),ROWS(C$9:C260)),,1))</f>
        <v/>
      </c>
      <c r="D260" s="309" t="str">
        <f t="array" ref="D260">IF(ROWS(D$9:D260)&gt;$U$5,"",INDEX(W$13:W$512,SMALL(IF(($AA$13:$AA$512=$AA$5),ROW($A$9:$A$508)-ROW($A$9)+1,""),ROWS(D$9:D260)),,1))</f>
        <v/>
      </c>
      <c r="E260" s="59" t="str">
        <f t="array" ref="E260">IF(ROWS(E$9:E260)&gt;$U$5,"",INDEX(X$13:X$512,SMALL(IF(($AA$13:$AA$512=$AA$5),ROW($A$9:$A$508)-ROW($A$9)+1,""),ROWS(E$9:E260)),,1))</f>
        <v/>
      </c>
      <c r="F260" s="59" t="str">
        <f t="array" ref="F260">IF(ROWS(F$9:F260)&gt;$U$5,"",INDEX(Y$13:Y$512,SMALL(IF(($AA$13:$AA$512=$AA$5),ROW($A$9:$A$508)-ROW($A$9)+1,""),ROWS(F$9:F260)),,1))</f>
        <v/>
      </c>
      <c r="G260" s="59" t="str">
        <f t="array" ref="G260">IF(ROWS(G$9:G260)&gt;$U$5,"",INDEX(AA$13:AA$512,SMALL(IF(($AA$13:$AA$512=$AA$5),ROW($A$9:$A$508)-ROW($A$9)+1,""),ROWS(G$9:G260)),,1))</f>
        <v/>
      </c>
      <c r="H260" s="59" t="str">
        <f t="array" ref="H260">IF(ROWS(H$9:H260)&gt;$U$5,"",INDEX(AC$13:AC$512,SMALL(IF(($AA$13:$AA$512=$AA$5),ROW($A$9:$A$508)-ROW($A$9)+1,""),ROWS(H$9:H260)),,1))</f>
        <v/>
      </c>
      <c r="I260" s="59" t="str">
        <f t="array" ref="I260">IF(ROWS(I$9:I260)&gt;$U$5,"",INDEX(AD$13:AD$512,SMALL(IF(($AA$13:$AA$512=$AA$5),ROW($A$9:$A$508)-ROW($A$9)+1,""),ROWS(I$9:I260)),,1))</f>
        <v/>
      </c>
      <c r="J260" s="105"/>
      <c r="K260" s="105"/>
      <c r="L260" s="105"/>
      <c r="M260" s="136"/>
      <c r="N260" s="44"/>
      <c r="O260" s="44"/>
      <c r="P260" s="44"/>
      <c r="Q260" s="44"/>
      <c r="R260" s="44"/>
      <c r="S260" s="44"/>
      <c r="T260" s="44">
        <f>Nut_StatusTool!A254</f>
        <v>248</v>
      </c>
      <c r="U260" s="44">
        <f>Nut_StatusTool!B254</f>
        <v>0</v>
      </c>
      <c r="V260" s="44">
        <f>Nut_StatusTool!C254</f>
        <v>0</v>
      </c>
      <c r="W260" s="44">
        <f>Nut_StatusTool!D254</f>
        <v>0</v>
      </c>
      <c r="X260" s="44">
        <f>Nut_StatusTool!F254</f>
        <v>0</v>
      </c>
      <c r="Y260" s="285" t="str">
        <f>Nut_StatusTool!K254</f>
        <v/>
      </c>
      <c r="Z260" s="44" t="str">
        <f>Nut_StatusTool!L254</f>
        <v/>
      </c>
      <c r="AA260" s="44" t="str">
        <f>Nut_StatusTool!M254</f>
        <v/>
      </c>
      <c r="AB260" s="44" t="str">
        <f>Nut_StatusTool!N254</f>
        <v/>
      </c>
      <c r="AC260" s="44">
        <f>Nut_StatusTool!I254</f>
        <v>0</v>
      </c>
      <c r="AD260" s="44">
        <f>Nut_StatusTool!J254</f>
        <v>0</v>
      </c>
    </row>
    <row r="261" spans="1:30" ht="20.100000000000001" customHeight="1">
      <c r="A261" s="59" t="str">
        <f t="array" ref="A261">IF(ROWS(A$9:A261)&gt;$U$5,"",INDEX(T$13:T$512,SMALL(IF(($AA$13:$AA$512=$AA$5),ROW($A$9:$A$508)-ROW($A$9)+1,""),ROWS(A$9:A261)),,1))</f>
        <v/>
      </c>
      <c r="B261" s="389" t="str">
        <f t="array" ref="B261">IF(ROWS(B$9:B261)&gt;$U$5,"",INDEX(U$13:U$512,SMALL(IF(($AA$13:$AA$512=$AA$5),ROW($A$9:$A$508)-ROW($A$9)+1,""),ROWS(B$9:B261)),,1))</f>
        <v/>
      </c>
      <c r="C261" s="389" t="str">
        <f t="array" ref="C261">IF(ROWS(C$9:C261)&gt;$U$5,"",INDEX(V$13:V$512,SMALL(IF(($AA$13:$AA$512=$AA$5),ROW($A$9:$A$508)-ROW($A$9)+1,""),ROWS(C$9:C261)),,1))</f>
        <v/>
      </c>
      <c r="D261" s="309" t="str">
        <f t="array" ref="D261">IF(ROWS(D$9:D261)&gt;$U$5,"",INDEX(W$13:W$512,SMALL(IF(($AA$13:$AA$512=$AA$5),ROW($A$9:$A$508)-ROW($A$9)+1,""),ROWS(D$9:D261)),,1))</f>
        <v/>
      </c>
      <c r="E261" s="59" t="str">
        <f t="array" ref="E261">IF(ROWS(E$9:E261)&gt;$U$5,"",INDEX(X$13:X$512,SMALL(IF(($AA$13:$AA$512=$AA$5),ROW($A$9:$A$508)-ROW($A$9)+1,""),ROWS(E$9:E261)),,1))</f>
        <v/>
      </c>
      <c r="F261" s="59" t="str">
        <f t="array" ref="F261">IF(ROWS(F$9:F261)&gt;$U$5,"",INDEX(Y$13:Y$512,SMALL(IF(($AA$13:$AA$512=$AA$5),ROW($A$9:$A$508)-ROW($A$9)+1,""),ROWS(F$9:F261)),,1))</f>
        <v/>
      </c>
      <c r="G261" s="59" t="str">
        <f t="array" ref="G261">IF(ROWS(G$9:G261)&gt;$U$5,"",INDEX(AA$13:AA$512,SMALL(IF(($AA$13:$AA$512=$AA$5),ROW($A$9:$A$508)-ROW($A$9)+1,""),ROWS(G$9:G261)),,1))</f>
        <v/>
      </c>
      <c r="H261" s="59" t="str">
        <f t="array" ref="H261">IF(ROWS(H$9:H261)&gt;$U$5,"",INDEX(AC$13:AC$512,SMALL(IF(($AA$13:$AA$512=$AA$5),ROW($A$9:$A$508)-ROW($A$9)+1,""),ROWS(H$9:H261)),,1))</f>
        <v/>
      </c>
      <c r="I261" s="59" t="str">
        <f t="array" ref="I261">IF(ROWS(I$9:I261)&gt;$U$5,"",INDEX(AD$13:AD$512,SMALL(IF(($AA$13:$AA$512=$AA$5),ROW($A$9:$A$508)-ROW($A$9)+1,""),ROWS(I$9:I261)),,1))</f>
        <v/>
      </c>
      <c r="J261" s="105"/>
      <c r="K261" s="105"/>
      <c r="L261" s="105"/>
      <c r="M261" s="136"/>
      <c r="N261" s="44"/>
      <c r="O261" s="44"/>
      <c r="P261" s="44"/>
      <c r="Q261" s="44"/>
      <c r="R261" s="44"/>
      <c r="S261" s="44"/>
      <c r="T261" s="44">
        <f>Nut_StatusTool!A255</f>
        <v>249</v>
      </c>
      <c r="U261" s="44">
        <f>Nut_StatusTool!B255</f>
        <v>0</v>
      </c>
      <c r="V261" s="44">
        <f>Nut_StatusTool!C255</f>
        <v>0</v>
      </c>
      <c r="W261" s="44">
        <f>Nut_StatusTool!D255</f>
        <v>0</v>
      </c>
      <c r="X261" s="44">
        <f>Nut_StatusTool!F255</f>
        <v>0</v>
      </c>
      <c r="Y261" s="285" t="str">
        <f>Nut_StatusTool!K255</f>
        <v/>
      </c>
      <c r="Z261" s="44" t="str">
        <f>Nut_StatusTool!L255</f>
        <v/>
      </c>
      <c r="AA261" s="44" t="str">
        <f>Nut_StatusTool!M255</f>
        <v/>
      </c>
      <c r="AB261" s="44" t="str">
        <f>Nut_StatusTool!N255</f>
        <v/>
      </c>
      <c r="AC261" s="44">
        <f>Nut_StatusTool!I255</f>
        <v>0</v>
      </c>
      <c r="AD261" s="44">
        <f>Nut_StatusTool!J255</f>
        <v>0</v>
      </c>
    </row>
    <row r="262" spans="1:30" ht="20.100000000000001" customHeight="1">
      <c r="A262" s="59" t="str">
        <f t="array" ref="A262">IF(ROWS(A$9:A262)&gt;$U$5,"",INDEX(T$13:T$512,SMALL(IF(($AA$13:$AA$512=$AA$5),ROW($A$9:$A$508)-ROW($A$9)+1,""),ROWS(A$9:A262)),,1))</f>
        <v/>
      </c>
      <c r="B262" s="389" t="str">
        <f t="array" ref="B262">IF(ROWS(B$9:B262)&gt;$U$5,"",INDEX(U$13:U$512,SMALL(IF(($AA$13:$AA$512=$AA$5),ROW($A$9:$A$508)-ROW($A$9)+1,""),ROWS(B$9:B262)),,1))</f>
        <v/>
      </c>
      <c r="C262" s="389" t="str">
        <f t="array" ref="C262">IF(ROWS(C$9:C262)&gt;$U$5,"",INDEX(V$13:V$512,SMALL(IF(($AA$13:$AA$512=$AA$5),ROW($A$9:$A$508)-ROW($A$9)+1,""),ROWS(C$9:C262)),,1))</f>
        <v/>
      </c>
      <c r="D262" s="309" t="str">
        <f t="array" ref="D262">IF(ROWS(D$9:D262)&gt;$U$5,"",INDEX(W$13:W$512,SMALL(IF(($AA$13:$AA$512=$AA$5),ROW($A$9:$A$508)-ROW($A$9)+1,""),ROWS(D$9:D262)),,1))</f>
        <v/>
      </c>
      <c r="E262" s="59" t="str">
        <f t="array" ref="E262">IF(ROWS(E$9:E262)&gt;$U$5,"",INDEX(X$13:X$512,SMALL(IF(($AA$13:$AA$512=$AA$5),ROW($A$9:$A$508)-ROW($A$9)+1,""),ROWS(E$9:E262)),,1))</f>
        <v/>
      </c>
      <c r="F262" s="59" t="str">
        <f t="array" ref="F262">IF(ROWS(F$9:F262)&gt;$U$5,"",INDEX(Y$13:Y$512,SMALL(IF(($AA$13:$AA$512=$AA$5),ROW($A$9:$A$508)-ROW($A$9)+1,""),ROWS(F$9:F262)),,1))</f>
        <v/>
      </c>
      <c r="G262" s="59" t="str">
        <f t="array" ref="G262">IF(ROWS(G$9:G262)&gt;$U$5,"",INDEX(AA$13:AA$512,SMALL(IF(($AA$13:$AA$512=$AA$5),ROW($A$9:$A$508)-ROW($A$9)+1,""),ROWS(G$9:G262)),,1))</f>
        <v/>
      </c>
      <c r="H262" s="59" t="str">
        <f t="array" ref="H262">IF(ROWS(H$9:H262)&gt;$U$5,"",INDEX(AC$13:AC$512,SMALL(IF(($AA$13:$AA$512=$AA$5),ROW($A$9:$A$508)-ROW($A$9)+1,""),ROWS(H$9:H262)),,1))</f>
        <v/>
      </c>
      <c r="I262" s="59" t="str">
        <f t="array" ref="I262">IF(ROWS(I$9:I262)&gt;$U$5,"",INDEX(AD$13:AD$512,SMALL(IF(($AA$13:$AA$512=$AA$5),ROW($A$9:$A$508)-ROW($A$9)+1,""),ROWS(I$9:I262)),,1))</f>
        <v/>
      </c>
      <c r="J262" s="105"/>
      <c r="K262" s="105"/>
      <c r="L262" s="105"/>
      <c r="M262" s="136"/>
      <c r="N262" s="44"/>
      <c r="O262" s="44"/>
      <c r="P262" s="44"/>
      <c r="Q262" s="44"/>
      <c r="R262" s="44"/>
      <c r="S262" s="44"/>
      <c r="T262" s="44">
        <f>Nut_StatusTool!A256</f>
        <v>250</v>
      </c>
      <c r="U262" s="44">
        <f>Nut_StatusTool!B256</f>
        <v>0</v>
      </c>
      <c r="V262" s="44">
        <f>Nut_StatusTool!C256</f>
        <v>0</v>
      </c>
      <c r="W262" s="44">
        <f>Nut_StatusTool!D256</f>
        <v>0</v>
      </c>
      <c r="X262" s="44">
        <f>Nut_StatusTool!F256</f>
        <v>0</v>
      </c>
      <c r="Y262" s="285" t="str">
        <f>Nut_StatusTool!K256</f>
        <v/>
      </c>
      <c r="Z262" s="44" t="str">
        <f>Nut_StatusTool!L256</f>
        <v/>
      </c>
      <c r="AA262" s="44" t="str">
        <f>Nut_StatusTool!M256</f>
        <v/>
      </c>
      <c r="AB262" s="44" t="str">
        <f>Nut_StatusTool!N256</f>
        <v/>
      </c>
      <c r="AC262" s="44">
        <f>Nut_StatusTool!I256</f>
        <v>0</v>
      </c>
      <c r="AD262" s="44">
        <f>Nut_StatusTool!J256</f>
        <v>0</v>
      </c>
    </row>
    <row r="263" spans="1:30" ht="20.100000000000001" customHeight="1">
      <c r="A263" s="59" t="str">
        <f t="array" ref="A263">IF(ROWS(A$9:A263)&gt;$U$5,"",INDEX(T$13:T$512,SMALL(IF(($AA$13:$AA$512=$AA$5),ROW($A$9:$A$508)-ROW($A$9)+1,""),ROWS(A$9:A263)),,1))</f>
        <v/>
      </c>
      <c r="B263" s="389" t="str">
        <f t="array" ref="B263">IF(ROWS(B$9:B263)&gt;$U$5,"",INDEX(U$13:U$512,SMALL(IF(($AA$13:$AA$512=$AA$5),ROW($A$9:$A$508)-ROW($A$9)+1,""),ROWS(B$9:B263)),,1))</f>
        <v/>
      </c>
      <c r="C263" s="389" t="str">
        <f t="array" ref="C263">IF(ROWS(C$9:C263)&gt;$U$5,"",INDEX(V$13:V$512,SMALL(IF(($AA$13:$AA$512=$AA$5),ROW($A$9:$A$508)-ROW($A$9)+1,""),ROWS(C$9:C263)),,1))</f>
        <v/>
      </c>
      <c r="D263" s="309" t="str">
        <f t="array" ref="D263">IF(ROWS(D$9:D263)&gt;$U$5,"",INDEX(W$13:W$512,SMALL(IF(($AA$13:$AA$512=$AA$5),ROW($A$9:$A$508)-ROW($A$9)+1,""),ROWS(D$9:D263)),,1))</f>
        <v/>
      </c>
      <c r="E263" s="59" t="str">
        <f t="array" ref="E263">IF(ROWS(E$9:E263)&gt;$U$5,"",INDEX(X$13:X$512,SMALL(IF(($AA$13:$AA$512=$AA$5),ROW($A$9:$A$508)-ROW($A$9)+1,""),ROWS(E$9:E263)),,1))</f>
        <v/>
      </c>
      <c r="F263" s="59" t="str">
        <f t="array" ref="F263">IF(ROWS(F$9:F263)&gt;$U$5,"",INDEX(Y$13:Y$512,SMALL(IF(($AA$13:$AA$512=$AA$5),ROW($A$9:$A$508)-ROW($A$9)+1,""),ROWS(F$9:F263)),,1))</f>
        <v/>
      </c>
      <c r="G263" s="59" t="str">
        <f t="array" ref="G263">IF(ROWS(G$9:G263)&gt;$U$5,"",INDEX(AA$13:AA$512,SMALL(IF(($AA$13:$AA$512=$AA$5),ROW($A$9:$A$508)-ROW($A$9)+1,""),ROWS(G$9:G263)),,1))</f>
        <v/>
      </c>
      <c r="H263" s="59" t="str">
        <f t="array" ref="H263">IF(ROWS(H$9:H263)&gt;$U$5,"",INDEX(AC$13:AC$512,SMALL(IF(($AA$13:$AA$512=$AA$5),ROW($A$9:$A$508)-ROW($A$9)+1,""),ROWS(H$9:H263)),,1))</f>
        <v/>
      </c>
      <c r="I263" s="59" t="str">
        <f t="array" ref="I263">IF(ROWS(I$9:I263)&gt;$U$5,"",INDEX(AD$13:AD$512,SMALL(IF(($AA$13:$AA$512=$AA$5),ROW($A$9:$A$508)-ROW($A$9)+1,""),ROWS(I$9:I263)),,1))</f>
        <v/>
      </c>
      <c r="J263" s="105"/>
      <c r="K263" s="105"/>
      <c r="L263" s="105"/>
      <c r="M263" s="136"/>
      <c r="N263" s="44"/>
      <c r="O263" s="44"/>
      <c r="P263" s="44"/>
      <c r="Q263" s="44"/>
      <c r="R263" s="44"/>
      <c r="S263" s="44"/>
      <c r="T263" s="44">
        <f>Nut_StatusTool!A257</f>
        <v>251</v>
      </c>
      <c r="U263" s="44">
        <f>Nut_StatusTool!B257</f>
        <v>0</v>
      </c>
      <c r="V263" s="44">
        <f>Nut_StatusTool!C257</f>
        <v>0</v>
      </c>
      <c r="W263" s="44">
        <f>Nut_StatusTool!D257</f>
        <v>0</v>
      </c>
      <c r="X263" s="44">
        <f>Nut_StatusTool!F257</f>
        <v>0</v>
      </c>
      <c r="Y263" s="285" t="str">
        <f>Nut_StatusTool!K257</f>
        <v/>
      </c>
      <c r="Z263" s="44" t="str">
        <f>Nut_StatusTool!L257</f>
        <v/>
      </c>
      <c r="AA263" s="44" t="str">
        <f>Nut_StatusTool!M257</f>
        <v/>
      </c>
      <c r="AB263" s="44" t="str">
        <f>Nut_StatusTool!N257</f>
        <v/>
      </c>
      <c r="AC263" s="44">
        <f>Nut_StatusTool!I257</f>
        <v>0</v>
      </c>
      <c r="AD263" s="44">
        <f>Nut_StatusTool!J257</f>
        <v>0</v>
      </c>
    </row>
    <row r="264" spans="1:30" ht="20.100000000000001" customHeight="1">
      <c r="A264" s="59" t="str">
        <f t="array" ref="A264">IF(ROWS(A$9:A264)&gt;$U$5,"",INDEX(T$13:T$512,SMALL(IF(($AA$13:$AA$512=$AA$5),ROW($A$9:$A$508)-ROW($A$9)+1,""),ROWS(A$9:A264)),,1))</f>
        <v/>
      </c>
      <c r="B264" s="389" t="str">
        <f t="array" ref="B264">IF(ROWS(B$9:B264)&gt;$U$5,"",INDEX(U$13:U$512,SMALL(IF(($AA$13:$AA$512=$AA$5),ROW($A$9:$A$508)-ROW($A$9)+1,""),ROWS(B$9:B264)),,1))</f>
        <v/>
      </c>
      <c r="C264" s="389" t="str">
        <f t="array" ref="C264">IF(ROWS(C$9:C264)&gt;$U$5,"",INDEX(V$13:V$512,SMALL(IF(($AA$13:$AA$512=$AA$5),ROW($A$9:$A$508)-ROW($A$9)+1,""),ROWS(C$9:C264)),,1))</f>
        <v/>
      </c>
      <c r="D264" s="309" t="str">
        <f t="array" ref="D264">IF(ROWS(D$9:D264)&gt;$U$5,"",INDEX(W$13:W$512,SMALL(IF(($AA$13:$AA$512=$AA$5),ROW($A$9:$A$508)-ROW($A$9)+1,""),ROWS(D$9:D264)),,1))</f>
        <v/>
      </c>
      <c r="E264" s="59" t="str">
        <f t="array" ref="E264">IF(ROWS(E$9:E264)&gt;$U$5,"",INDEX(X$13:X$512,SMALL(IF(($AA$13:$AA$512=$AA$5),ROW($A$9:$A$508)-ROW($A$9)+1,""),ROWS(E$9:E264)),,1))</f>
        <v/>
      </c>
      <c r="F264" s="59" t="str">
        <f t="array" ref="F264">IF(ROWS(F$9:F264)&gt;$U$5,"",INDEX(Y$13:Y$512,SMALL(IF(($AA$13:$AA$512=$AA$5),ROW($A$9:$A$508)-ROW($A$9)+1,""),ROWS(F$9:F264)),,1))</f>
        <v/>
      </c>
      <c r="G264" s="59" t="str">
        <f t="array" ref="G264">IF(ROWS(G$9:G264)&gt;$U$5,"",INDEX(AA$13:AA$512,SMALL(IF(($AA$13:$AA$512=$AA$5),ROW($A$9:$A$508)-ROW($A$9)+1,""),ROWS(G$9:G264)),,1))</f>
        <v/>
      </c>
      <c r="H264" s="59" t="str">
        <f t="array" ref="H264">IF(ROWS(H$9:H264)&gt;$U$5,"",INDEX(AC$13:AC$512,SMALL(IF(($AA$13:$AA$512=$AA$5),ROW($A$9:$A$508)-ROW($A$9)+1,""),ROWS(H$9:H264)),,1))</f>
        <v/>
      </c>
      <c r="I264" s="59" t="str">
        <f t="array" ref="I264">IF(ROWS(I$9:I264)&gt;$U$5,"",INDEX(AD$13:AD$512,SMALL(IF(($AA$13:$AA$512=$AA$5),ROW($A$9:$A$508)-ROW($A$9)+1,""),ROWS(I$9:I264)),,1))</f>
        <v/>
      </c>
      <c r="J264" s="105"/>
      <c r="K264" s="105"/>
      <c r="L264" s="105"/>
      <c r="M264" s="136"/>
      <c r="N264" s="44"/>
      <c r="O264" s="44"/>
      <c r="P264" s="44"/>
      <c r="Q264" s="44"/>
      <c r="R264" s="44"/>
      <c r="S264" s="44"/>
      <c r="T264" s="44">
        <f>Nut_StatusTool!A258</f>
        <v>252</v>
      </c>
      <c r="U264" s="44">
        <f>Nut_StatusTool!B258</f>
        <v>0</v>
      </c>
      <c r="V264" s="44">
        <f>Nut_StatusTool!C258</f>
        <v>0</v>
      </c>
      <c r="W264" s="44">
        <f>Nut_StatusTool!D258</f>
        <v>0</v>
      </c>
      <c r="X264" s="44">
        <f>Nut_StatusTool!F258</f>
        <v>0</v>
      </c>
      <c r="Y264" s="285" t="str">
        <f>Nut_StatusTool!K258</f>
        <v/>
      </c>
      <c r="Z264" s="44" t="str">
        <f>Nut_StatusTool!L258</f>
        <v/>
      </c>
      <c r="AA264" s="44" t="str">
        <f>Nut_StatusTool!M258</f>
        <v/>
      </c>
      <c r="AB264" s="44" t="str">
        <f>Nut_StatusTool!N258</f>
        <v/>
      </c>
      <c r="AC264" s="44">
        <f>Nut_StatusTool!I258</f>
        <v>0</v>
      </c>
      <c r="AD264" s="44">
        <f>Nut_StatusTool!J258</f>
        <v>0</v>
      </c>
    </row>
    <row r="265" spans="1:30" ht="20.100000000000001" customHeight="1">
      <c r="A265" s="59" t="str">
        <f t="array" ref="A265">IF(ROWS(A$9:A265)&gt;$U$5,"",INDEX(T$13:T$512,SMALL(IF(($AA$13:$AA$512=$AA$5),ROW($A$9:$A$508)-ROW($A$9)+1,""),ROWS(A$9:A265)),,1))</f>
        <v/>
      </c>
      <c r="B265" s="389" t="str">
        <f t="array" ref="B265">IF(ROWS(B$9:B265)&gt;$U$5,"",INDEX(U$13:U$512,SMALL(IF(($AA$13:$AA$512=$AA$5),ROW($A$9:$A$508)-ROW($A$9)+1,""),ROWS(B$9:B265)),,1))</f>
        <v/>
      </c>
      <c r="C265" s="389" t="str">
        <f t="array" ref="C265">IF(ROWS(C$9:C265)&gt;$U$5,"",INDEX(V$13:V$512,SMALL(IF(($AA$13:$AA$512=$AA$5),ROW($A$9:$A$508)-ROW($A$9)+1,""),ROWS(C$9:C265)),,1))</f>
        <v/>
      </c>
      <c r="D265" s="309" t="str">
        <f t="array" ref="D265">IF(ROWS(D$9:D265)&gt;$U$5,"",INDEX(W$13:W$512,SMALL(IF(($AA$13:$AA$512=$AA$5),ROW($A$9:$A$508)-ROW($A$9)+1,""),ROWS(D$9:D265)),,1))</f>
        <v/>
      </c>
      <c r="E265" s="59" t="str">
        <f t="array" ref="E265">IF(ROWS(E$9:E265)&gt;$U$5,"",INDEX(X$13:X$512,SMALL(IF(($AA$13:$AA$512=$AA$5),ROW($A$9:$A$508)-ROW($A$9)+1,""),ROWS(E$9:E265)),,1))</f>
        <v/>
      </c>
      <c r="F265" s="59" t="str">
        <f t="array" ref="F265">IF(ROWS(F$9:F265)&gt;$U$5,"",INDEX(Y$13:Y$512,SMALL(IF(($AA$13:$AA$512=$AA$5),ROW($A$9:$A$508)-ROW($A$9)+1,""),ROWS(F$9:F265)),,1))</f>
        <v/>
      </c>
      <c r="G265" s="59" t="str">
        <f t="array" ref="G265">IF(ROWS(G$9:G265)&gt;$U$5,"",INDEX(AA$13:AA$512,SMALL(IF(($AA$13:$AA$512=$AA$5),ROW($A$9:$A$508)-ROW($A$9)+1,""),ROWS(G$9:G265)),,1))</f>
        <v/>
      </c>
      <c r="H265" s="59" t="str">
        <f t="array" ref="H265">IF(ROWS(H$9:H265)&gt;$U$5,"",INDEX(AC$13:AC$512,SMALL(IF(($AA$13:$AA$512=$AA$5),ROW($A$9:$A$508)-ROW($A$9)+1,""),ROWS(H$9:H265)),,1))</f>
        <v/>
      </c>
      <c r="I265" s="59" t="str">
        <f t="array" ref="I265">IF(ROWS(I$9:I265)&gt;$U$5,"",INDEX(AD$13:AD$512,SMALL(IF(($AA$13:$AA$512=$AA$5),ROW($A$9:$A$508)-ROW($A$9)+1,""),ROWS(I$9:I265)),,1))</f>
        <v/>
      </c>
      <c r="J265" s="105"/>
      <c r="K265" s="105"/>
      <c r="L265" s="105"/>
      <c r="M265" s="136"/>
      <c r="N265" s="44"/>
      <c r="O265" s="44"/>
      <c r="P265" s="44"/>
      <c r="Q265" s="44"/>
      <c r="R265" s="44"/>
      <c r="S265" s="44"/>
      <c r="T265" s="44">
        <f>Nut_StatusTool!A259</f>
        <v>253</v>
      </c>
      <c r="U265" s="44">
        <f>Nut_StatusTool!B259</f>
        <v>0</v>
      </c>
      <c r="V265" s="44">
        <f>Nut_StatusTool!C259</f>
        <v>0</v>
      </c>
      <c r="W265" s="44">
        <f>Nut_StatusTool!D259</f>
        <v>0</v>
      </c>
      <c r="X265" s="44">
        <f>Nut_StatusTool!F259</f>
        <v>0</v>
      </c>
      <c r="Y265" s="285" t="str">
        <f>Nut_StatusTool!K259</f>
        <v/>
      </c>
      <c r="Z265" s="44" t="str">
        <f>Nut_StatusTool!L259</f>
        <v/>
      </c>
      <c r="AA265" s="44" t="str">
        <f>Nut_StatusTool!M259</f>
        <v/>
      </c>
      <c r="AB265" s="44" t="str">
        <f>Nut_StatusTool!N259</f>
        <v/>
      </c>
      <c r="AC265" s="44">
        <f>Nut_StatusTool!I259</f>
        <v>0</v>
      </c>
      <c r="AD265" s="44">
        <f>Nut_StatusTool!J259</f>
        <v>0</v>
      </c>
    </row>
    <row r="266" spans="1:30" ht="20.100000000000001" customHeight="1">
      <c r="A266" s="59" t="str">
        <f t="array" ref="A266">IF(ROWS(A$9:A266)&gt;$U$5,"",INDEX(T$13:T$512,SMALL(IF(($AA$13:$AA$512=$AA$5),ROW($A$9:$A$508)-ROW($A$9)+1,""),ROWS(A$9:A266)),,1))</f>
        <v/>
      </c>
      <c r="B266" s="389" t="str">
        <f t="array" ref="B266">IF(ROWS(B$9:B266)&gt;$U$5,"",INDEX(U$13:U$512,SMALL(IF(($AA$13:$AA$512=$AA$5),ROW($A$9:$A$508)-ROW($A$9)+1,""),ROWS(B$9:B266)),,1))</f>
        <v/>
      </c>
      <c r="C266" s="389" t="str">
        <f t="array" ref="C266">IF(ROWS(C$9:C266)&gt;$U$5,"",INDEX(V$13:V$512,SMALL(IF(($AA$13:$AA$512=$AA$5),ROW($A$9:$A$508)-ROW($A$9)+1,""),ROWS(C$9:C266)),,1))</f>
        <v/>
      </c>
      <c r="D266" s="309" t="str">
        <f t="array" ref="D266">IF(ROWS(D$9:D266)&gt;$U$5,"",INDEX(W$13:W$512,SMALL(IF(($AA$13:$AA$512=$AA$5),ROW($A$9:$A$508)-ROW($A$9)+1,""),ROWS(D$9:D266)),,1))</f>
        <v/>
      </c>
      <c r="E266" s="59" t="str">
        <f t="array" ref="E266">IF(ROWS(E$9:E266)&gt;$U$5,"",INDEX(X$13:X$512,SMALL(IF(($AA$13:$AA$512=$AA$5),ROW($A$9:$A$508)-ROW($A$9)+1,""),ROWS(E$9:E266)),,1))</f>
        <v/>
      </c>
      <c r="F266" s="59" t="str">
        <f t="array" ref="F266">IF(ROWS(F$9:F266)&gt;$U$5,"",INDEX(Y$13:Y$512,SMALL(IF(($AA$13:$AA$512=$AA$5),ROW($A$9:$A$508)-ROW($A$9)+1,""),ROWS(F$9:F266)),,1))</f>
        <v/>
      </c>
      <c r="G266" s="59" t="str">
        <f t="array" ref="G266">IF(ROWS(G$9:G266)&gt;$U$5,"",INDEX(AA$13:AA$512,SMALL(IF(($AA$13:$AA$512=$AA$5),ROW($A$9:$A$508)-ROW($A$9)+1,""),ROWS(G$9:G266)),,1))</f>
        <v/>
      </c>
      <c r="H266" s="59" t="str">
        <f t="array" ref="H266">IF(ROWS(H$9:H266)&gt;$U$5,"",INDEX(AC$13:AC$512,SMALL(IF(($AA$13:$AA$512=$AA$5),ROW($A$9:$A$508)-ROW($A$9)+1,""),ROWS(H$9:H266)),,1))</f>
        <v/>
      </c>
      <c r="I266" s="59" t="str">
        <f t="array" ref="I266">IF(ROWS(I$9:I266)&gt;$U$5,"",INDEX(AD$13:AD$512,SMALL(IF(($AA$13:$AA$512=$AA$5),ROW($A$9:$A$508)-ROW($A$9)+1,""),ROWS(I$9:I266)),,1))</f>
        <v/>
      </c>
      <c r="J266" s="105"/>
      <c r="K266" s="105"/>
      <c r="L266" s="105"/>
      <c r="M266" s="136"/>
      <c r="N266" s="44"/>
      <c r="O266" s="44"/>
      <c r="P266" s="44"/>
      <c r="Q266" s="44"/>
      <c r="R266" s="44"/>
      <c r="S266" s="44"/>
      <c r="T266" s="44">
        <f>Nut_StatusTool!A260</f>
        <v>254</v>
      </c>
      <c r="U266" s="44">
        <f>Nut_StatusTool!B260</f>
        <v>0</v>
      </c>
      <c r="V266" s="44">
        <f>Nut_StatusTool!C260</f>
        <v>0</v>
      </c>
      <c r="W266" s="44">
        <f>Nut_StatusTool!D260</f>
        <v>0</v>
      </c>
      <c r="X266" s="44">
        <f>Nut_StatusTool!F260</f>
        <v>0</v>
      </c>
      <c r="Y266" s="285" t="str">
        <f>Nut_StatusTool!K260</f>
        <v/>
      </c>
      <c r="Z266" s="44" t="str">
        <f>Nut_StatusTool!L260</f>
        <v/>
      </c>
      <c r="AA266" s="44" t="str">
        <f>Nut_StatusTool!M260</f>
        <v/>
      </c>
      <c r="AB266" s="44" t="str">
        <f>Nut_StatusTool!N260</f>
        <v/>
      </c>
      <c r="AC266" s="44">
        <f>Nut_StatusTool!I260</f>
        <v>0</v>
      </c>
      <c r="AD266" s="44">
        <f>Nut_StatusTool!J260</f>
        <v>0</v>
      </c>
    </row>
    <row r="267" spans="1:30" ht="20.100000000000001" customHeight="1">
      <c r="A267" s="59" t="str">
        <f t="array" ref="A267">IF(ROWS(A$9:A267)&gt;$U$5,"",INDEX(T$13:T$512,SMALL(IF(($AA$13:$AA$512=$AA$5),ROW($A$9:$A$508)-ROW($A$9)+1,""),ROWS(A$9:A267)),,1))</f>
        <v/>
      </c>
      <c r="B267" s="389" t="str">
        <f t="array" ref="B267">IF(ROWS(B$9:B267)&gt;$U$5,"",INDEX(U$13:U$512,SMALL(IF(($AA$13:$AA$512=$AA$5),ROW($A$9:$A$508)-ROW($A$9)+1,""),ROWS(B$9:B267)),,1))</f>
        <v/>
      </c>
      <c r="C267" s="389" t="str">
        <f t="array" ref="C267">IF(ROWS(C$9:C267)&gt;$U$5,"",INDEX(V$13:V$512,SMALL(IF(($AA$13:$AA$512=$AA$5),ROW($A$9:$A$508)-ROW($A$9)+1,""),ROWS(C$9:C267)),,1))</f>
        <v/>
      </c>
      <c r="D267" s="309" t="str">
        <f t="array" ref="D267">IF(ROWS(D$9:D267)&gt;$U$5,"",INDEX(W$13:W$512,SMALL(IF(($AA$13:$AA$512=$AA$5),ROW($A$9:$A$508)-ROW($A$9)+1,""),ROWS(D$9:D267)),,1))</f>
        <v/>
      </c>
      <c r="E267" s="59" t="str">
        <f t="array" ref="E267">IF(ROWS(E$9:E267)&gt;$U$5,"",INDEX(X$13:X$512,SMALL(IF(($AA$13:$AA$512=$AA$5),ROW($A$9:$A$508)-ROW($A$9)+1,""),ROWS(E$9:E267)),,1))</f>
        <v/>
      </c>
      <c r="F267" s="59" t="str">
        <f t="array" ref="F267">IF(ROWS(F$9:F267)&gt;$U$5,"",INDEX(Y$13:Y$512,SMALL(IF(($AA$13:$AA$512=$AA$5),ROW($A$9:$A$508)-ROW($A$9)+1,""),ROWS(F$9:F267)),,1))</f>
        <v/>
      </c>
      <c r="G267" s="59" t="str">
        <f t="array" ref="G267">IF(ROWS(G$9:G267)&gt;$U$5,"",INDEX(AA$13:AA$512,SMALL(IF(($AA$13:$AA$512=$AA$5),ROW($A$9:$A$508)-ROW($A$9)+1,""),ROWS(G$9:G267)),,1))</f>
        <v/>
      </c>
      <c r="H267" s="59" t="str">
        <f t="array" ref="H267">IF(ROWS(H$9:H267)&gt;$U$5,"",INDEX(AC$13:AC$512,SMALL(IF(($AA$13:$AA$512=$AA$5),ROW($A$9:$A$508)-ROW($A$9)+1,""),ROWS(H$9:H267)),,1))</f>
        <v/>
      </c>
      <c r="I267" s="59" t="str">
        <f t="array" ref="I267">IF(ROWS(I$9:I267)&gt;$U$5,"",INDEX(AD$13:AD$512,SMALL(IF(($AA$13:$AA$512=$AA$5),ROW($A$9:$A$508)-ROW($A$9)+1,""),ROWS(I$9:I267)),,1))</f>
        <v/>
      </c>
      <c r="J267" s="105"/>
      <c r="K267" s="105"/>
      <c r="L267" s="105"/>
      <c r="M267" s="136"/>
      <c r="N267" s="44"/>
      <c r="O267" s="44"/>
      <c r="P267" s="44"/>
      <c r="Q267" s="44"/>
      <c r="R267" s="44"/>
      <c r="S267" s="44"/>
      <c r="T267" s="44">
        <f>Nut_StatusTool!A261</f>
        <v>255</v>
      </c>
      <c r="U267" s="44">
        <f>Nut_StatusTool!B261</f>
        <v>0</v>
      </c>
      <c r="V267" s="44">
        <f>Nut_StatusTool!C261</f>
        <v>0</v>
      </c>
      <c r="W267" s="44">
        <f>Nut_StatusTool!D261</f>
        <v>0</v>
      </c>
      <c r="X267" s="44">
        <f>Nut_StatusTool!F261</f>
        <v>0</v>
      </c>
      <c r="Y267" s="285" t="str">
        <f>Nut_StatusTool!K261</f>
        <v/>
      </c>
      <c r="Z267" s="44" t="str">
        <f>Nut_StatusTool!L261</f>
        <v/>
      </c>
      <c r="AA267" s="44" t="str">
        <f>Nut_StatusTool!M261</f>
        <v/>
      </c>
      <c r="AB267" s="44" t="str">
        <f>Nut_StatusTool!N261</f>
        <v/>
      </c>
      <c r="AC267" s="44">
        <f>Nut_StatusTool!I261</f>
        <v>0</v>
      </c>
      <c r="AD267" s="44">
        <f>Nut_StatusTool!J261</f>
        <v>0</v>
      </c>
    </row>
    <row r="268" spans="1:30" ht="20.100000000000001" customHeight="1">
      <c r="A268" s="59" t="str">
        <f t="array" ref="A268">IF(ROWS(A$9:A268)&gt;$U$5,"",INDEX(T$13:T$512,SMALL(IF(($AA$13:$AA$512=$AA$5),ROW($A$9:$A$508)-ROW($A$9)+1,""),ROWS(A$9:A268)),,1))</f>
        <v/>
      </c>
      <c r="B268" s="389" t="str">
        <f t="array" ref="B268">IF(ROWS(B$9:B268)&gt;$U$5,"",INDEX(U$13:U$512,SMALL(IF(($AA$13:$AA$512=$AA$5),ROW($A$9:$A$508)-ROW($A$9)+1,""),ROWS(B$9:B268)),,1))</f>
        <v/>
      </c>
      <c r="C268" s="389" t="str">
        <f t="array" ref="C268">IF(ROWS(C$9:C268)&gt;$U$5,"",INDEX(V$13:V$512,SMALL(IF(($AA$13:$AA$512=$AA$5),ROW($A$9:$A$508)-ROW($A$9)+1,""),ROWS(C$9:C268)),,1))</f>
        <v/>
      </c>
      <c r="D268" s="309" t="str">
        <f t="array" ref="D268">IF(ROWS(D$9:D268)&gt;$U$5,"",INDEX(W$13:W$512,SMALL(IF(($AA$13:$AA$512=$AA$5),ROW($A$9:$A$508)-ROW($A$9)+1,""),ROWS(D$9:D268)),,1))</f>
        <v/>
      </c>
      <c r="E268" s="59" t="str">
        <f t="array" ref="E268">IF(ROWS(E$9:E268)&gt;$U$5,"",INDEX(X$13:X$512,SMALL(IF(($AA$13:$AA$512=$AA$5),ROW($A$9:$A$508)-ROW($A$9)+1,""),ROWS(E$9:E268)),,1))</f>
        <v/>
      </c>
      <c r="F268" s="59" t="str">
        <f t="array" ref="F268">IF(ROWS(F$9:F268)&gt;$U$5,"",INDEX(Y$13:Y$512,SMALL(IF(($AA$13:$AA$512=$AA$5),ROW($A$9:$A$508)-ROW($A$9)+1,""),ROWS(F$9:F268)),,1))</f>
        <v/>
      </c>
      <c r="G268" s="59" t="str">
        <f t="array" ref="G268">IF(ROWS(G$9:G268)&gt;$U$5,"",INDEX(AA$13:AA$512,SMALL(IF(($AA$13:$AA$512=$AA$5),ROW($A$9:$A$508)-ROW($A$9)+1,""),ROWS(G$9:G268)),,1))</f>
        <v/>
      </c>
      <c r="H268" s="59" t="str">
        <f t="array" ref="H268">IF(ROWS(H$9:H268)&gt;$U$5,"",INDEX(AC$13:AC$512,SMALL(IF(($AA$13:$AA$512=$AA$5),ROW($A$9:$A$508)-ROW($A$9)+1,""),ROWS(H$9:H268)),,1))</f>
        <v/>
      </c>
      <c r="I268" s="59" t="str">
        <f t="array" ref="I268">IF(ROWS(I$9:I268)&gt;$U$5,"",INDEX(AD$13:AD$512,SMALL(IF(($AA$13:$AA$512=$AA$5),ROW($A$9:$A$508)-ROW($A$9)+1,""),ROWS(I$9:I268)),,1))</f>
        <v/>
      </c>
      <c r="J268" s="105"/>
      <c r="K268" s="105"/>
      <c r="L268" s="105"/>
      <c r="M268" s="136"/>
      <c r="N268" s="44"/>
      <c r="O268" s="44"/>
      <c r="P268" s="44"/>
      <c r="Q268" s="44"/>
      <c r="R268" s="44"/>
      <c r="S268" s="44"/>
      <c r="T268" s="44">
        <f>Nut_StatusTool!A262</f>
        <v>256</v>
      </c>
      <c r="U268" s="44">
        <f>Nut_StatusTool!B262</f>
        <v>0</v>
      </c>
      <c r="V268" s="44">
        <f>Nut_StatusTool!C262</f>
        <v>0</v>
      </c>
      <c r="W268" s="44">
        <f>Nut_StatusTool!D262</f>
        <v>0</v>
      </c>
      <c r="X268" s="44">
        <f>Nut_StatusTool!F262</f>
        <v>0</v>
      </c>
      <c r="Y268" s="285" t="str">
        <f>Nut_StatusTool!K262</f>
        <v/>
      </c>
      <c r="Z268" s="44" t="str">
        <f>Nut_StatusTool!L262</f>
        <v/>
      </c>
      <c r="AA268" s="44" t="str">
        <f>Nut_StatusTool!M262</f>
        <v/>
      </c>
      <c r="AB268" s="44" t="str">
        <f>Nut_StatusTool!N262</f>
        <v/>
      </c>
      <c r="AC268" s="44">
        <f>Nut_StatusTool!I262</f>
        <v>0</v>
      </c>
      <c r="AD268" s="44">
        <f>Nut_StatusTool!J262</f>
        <v>0</v>
      </c>
    </row>
    <row r="269" spans="1:30" ht="20.100000000000001" customHeight="1">
      <c r="A269" s="59" t="str">
        <f t="array" ref="A269">IF(ROWS(A$9:A269)&gt;$U$5,"",INDEX(T$13:T$512,SMALL(IF(($AA$13:$AA$512=$AA$5),ROW($A$9:$A$508)-ROW($A$9)+1,""),ROWS(A$9:A269)),,1))</f>
        <v/>
      </c>
      <c r="B269" s="389" t="str">
        <f t="array" ref="B269">IF(ROWS(B$9:B269)&gt;$U$5,"",INDEX(U$13:U$512,SMALL(IF(($AA$13:$AA$512=$AA$5),ROW($A$9:$A$508)-ROW($A$9)+1,""),ROWS(B$9:B269)),,1))</f>
        <v/>
      </c>
      <c r="C269" s="389" t="str">
        <f t="array" ref="C269">IF(ROWS(C$9:C269)&gt;$U$5,"",INDEX(V$13:V$512,SMALL(IF(($AA$13:$AA$512=$AA$5),ROW($A$9:$A$508)-ROW($A$9)+1,""),ROWS(C$9:C269)),,1))</f>
        <v/>
      </c>
      <c r="D269" s="309" t="str">
        <f t="array" ref="D269">IF(ROWS(D$9:D269)&gt;$U$5,"",INDEX(W$13:W$512,SMALL(IF(($AA$13:$AA$512=$AA$5),ROW($A$9:$A$508)-ROW($A$9)+1,""),ROWS(D$9:D269)),,1))</f>
        <v/>
      </c>
      <c r="E269" s="59" t="str">
        <f t="array" ref="E269">IF(ROWS(E$9:E269)&gt;$U$5,"",INDEX(X$13:X$512,SMALL(IF(($AA$13:$AA$512=$AA$5),ROW($A$9:$A$508)-ROW($A$9)+1,""),ROWS(E$9:E269)),,1))</f>
        <v/>
      </c>
      <c r="F269" s="59" t="str">
        <f t="array" ref="F269">IF(ROWS(F$9:F269)&gt;$U$5,"",INDEX(Y$13:Y$512,SMALL(IF(($AA$13:$AA$512=$AA$5),ROW($A$9:$A$508)-ROW($A$9)+1,""),ROWS(F$9:F269)),,1))</f>
        <v/>
      </c>
      <c r="G269" s="59" t="str">
        <f t="array" ref="G269">IF(ROWS(G$9:G269)&gt;$U$5,"",INDEX(AA$13:AA$512,SMALL(IF(($AA$13:$AA$512=$AA$5),ROW($A$9:$A$508)-ROW($A$9)+1,""),ROWS(G$9:G269)),,1))</f>
        <v/>
      </c>
      <c r="H269" s="59" t="str">
        <f t="array" ref="H269">IF(ROWS(H$9:H269)&gt;$U$5,"",INDEX(AC$13:AC$512,SMALL(IF(($AA$13:$AA$512=$AA$5),ROW($A$9:$A$508)-ROW($A$9)+1,""),ROWS(H$9:H269)),,1))</f>
        <v/>
      </c>
      <c r="I269" s="59" t="str">
        <f t="array" ref="I269">IF(ROWS(I$9:I269)&gt;$U$5,"",INDEX(AD$13:AD$512,SMALL(IF(($AA$13:$AA$512=$AA$5),ROW($A$9:$A$508)-ROW($A$9)+1,""),ROWS(I$9:I269)),,1))</f>
        <v/>
      </c>
      <c r="J269" s="105"/>
      <c r="K269" s="105"/>
      <c r="L269" s="105"/>
      <c r="M269" s="136"/>
      <c r="N269" s="44"/>
      <c r="O269" s="44"/>
      <c r="P269" s="44"/>
      <c r="Q269" s="44"/>
      <c r="R269" s="44"/>
      <c r="S269" s="44"/>
      <c r="T269" s="44">
        <f>Nut_StatusTool!A263</f>
        <v>257</v>
      </c>
      <c r="U269" s="44">
        <f>Nut_StatusTool!B263</f>
        <v>0</v>
      </c>
      <c r="V269" s="44">
        <f>Nut_StatusTool!C263</f>
        <v>0</v>
      </c>
      <c r="W269" s="44">
        <f>Nut_StatusTool!D263</f>
        <v>0</v>
      </c>
      <c r="X269" s="44">
        <f>Nut_StatusTool!F263</f>
        <v>0</v>
      </c>
      <c r="Y269" s="285" t="str">
        <f>Nut_StatusTool!K263</f>
        <v/>
      </c>
      <c r="Z269" s="44" t="str">
        <f>Nut_StatusTool!L263</f>
        <v/>
      </c>
      <c r="AA269" s="44" t="str">
        <f>Nut_StatusTool!M263</f>
        <v/>
      </c>
      <c r="AB269" s="44" t="str">
        <f>Nut_StatusTool!N263</f>
        <v/>
      </c>
      <c r="AC269" s="44">
        <f>Nut_StatusTool!I263</f>
        <v>0</v>
      </c>
      <c r="AD269" s="44">
        <f>Nut_StatusTool!J263</f>
        <v>0</v>
      </c>
    </row>
    <row r="270" spans="1:30" ht="20.100000000000001" customHeight="1">
      <c r="A270" s="59" t="str">
        <f t="array" ref="A270">IF(ROWS(A$9:A270)&gt;$U$5,"",INDEX(T$13:T$512,SMALL(IF(($AA$13:$AA$512=$AA$5),ROW($A$9:$A$508)-ROW($A$9)+1,""),ROWS(A$9:A270)),,1))</f>
        <v/>
      </c>
      <c r="B270" s="389" t="str">
        <f t="array" ref="B270">IF(ROWS(B$9:B270)&gt;$U$5,"",INDEX(U$13:U$512,SMALL(IF(($AA$13:$AA$512=$AA$5),ROW($A$9:$A$508)-ROW($A$9)+1,""),ROWS(B$9:B270)),,1))</f>
        <v/>
      </c>
      <c r="C270" s="389" t="str">
        <f t="array" ref="C270">IF(ROWS(C$9:C270)&gt;$U$5,"",INDEX(V$13:V$512,SMALL(IF(($AA$13:$AA$512=$AA$5),ROW($A$9:$A$508)-ROW($A$9)+1,""),ROWS(C$9:C270)),,1))</f>
        <v/>
      </c>
      <c r="D270" s="309" t="str">
        <f t="array" ref="D270">IF(ROWS(D$9:D270)&gt;$U$5,"",INDEX(W$13:W$512,SMALL(IF(($AA$13:$AA$512=$AA$5),ROW($A$9:$A$508)-ROW($A$9)+1,""),ROWS(D$9:D270)),,1))</f>
        <v/>
      </c>
      <c r="E270" s="59" t="str">
        <f t="array" ref="E270">IF(ROWS(E$9:E270)&gt;$U$5,"",INDEX(X$13:X$512,SMALL(IF(($AA$13:$AA$512=$AA$5),ROW($A$9:$A$508)-ROW($A$9)+1,""),ROWS(E$9:E270)),,1))</f>
        <v/>
      </c>
      <c r="F270" s="59" t="str">
        <f t="array" ref="F270">IF(ROWS(F$9:F270)&gt;$U$5,"",INDEX(Y$13:Y$512,SMALL(IF(($AA$13:$AA$512=$AA$5),ROW($A$9:$A$508)-ROW($A$9)+1,""),ROWS(F$9:F270)),,1))</f>
        <v/>
      </c>
      <c r="G270" s="59" t="str">
        <f t="array" ref="G270">IF(ROWS(G$9:G270)&gt;$U$5,"",INDEX(AA$13:AA$512,SMALL(IF(($AA$13:$AA$512=$AA$5),ROW($A$9:$A$508)-ROW($A$9)+1,""),ROWS(G$9:G270)),,1))</f>
        <v/>
      </c>
      <c r="H270" s="59" t="str">
        <f t="array" ref="H270">IF(ROWS(H$9:H270)&gt;$U$5,"",INDEX(AC$13:AC$512,SMALL(IF(($AA$13:$AA$512=$AA$5),ROW($A$9:$A$508)-ROW($A$9)+1,""),ROWS(H$9:H270)),,1))</f>
        <v/>
      </c>
      <c r="I270" s="59" t="str">
        <f t="array" ref="I270">IF(ROWS(I$9:I270)&gt;$U$5,"",INDEX(AD$13:AD$512,SMALL(IF(($AA$13:$AA$512=$AA$5),ROW($A$9:$A$508)-ROW($A$9)+1,""),ROWS(I$9:I270)),,1))</f>
        <v/>
      </c>
      <c r="J270" s="105"/>
      <c r="K270" s="105"/>
      <c r="L270" s="105"/>
      <c r="M270" s="136"/>
      <c r="N270" s="44"/>
      <c r="O270" s="44"/>
      <c r="P270" s="44"/>
      <c r="Q270" s="44"/>
      <c r="R270" s="44"/>
      <c r="S270" s="44"/>
      <c r="T270" s="44">
        <f>Nut_StatusTool!A264</f>
        <v>258</v>
      </c>
      <c r="U270" s="44">
        <f>Nut_StatusTool!B264</f>
        <v>0</v>
      </c>
      <c r="V270" s="44">
        <f>Nut_StatusTool!C264</f>
        <v>0</v>
      </c>
      <c r="W270" s="44">
        <f>Nut_StatusTool!D264</f>
        <v>0</v>
      </c>
      <c r="X270" s="44">
        <f>Nut_StatusTool!F264</f>
        <v>0</v>
      </c>
      <c r="Y270" s="285" t="str">
        <f>Nut_StatusTool!K264</f>
        <v/>
      </c>
      <c r="Z270" s="44" t="str">
        <f>Nut_StatusTool!L264</f>
        <v/>
      </c>
      <c r="AA270" s="44" t="str">
        <f>Nut_StatusTool!M264</f>
        <v/>
      </c>
      <c r="AB270" s="44" t="str">
        <f>Nut_StatusTool!N264</f>
        <v/>
      </c>
      <c r="AC270" s="44">
        <f>Nut_StatusTool!I264</f>
        <v>0</v>
      </c>
      <c r="AD270" s="44">
        <f>Nut_StatusTool!J264</f>
        <v>0</v>
      </c>
    </row>
    <row r="271" spans="1:30" ht="20.100000000000001" customHeight="1">
      <c r="A271" s="59" t="str">
        <f t="array" ref="A271">IF(ROWS(A$9:A271)&gt;$U$5,"",INDEX(T$13:T$512,SMALL(IF(($AA$13:$AA$512=$AA$5),ROW($A$9:$A$508)-ROW($A$9)+1,""),ROWS(A$9:A271)),,1))</f>
        <v/>
      </c>
      <c r="B271" s="389" t="str">
        <f t="array" ref="B271">IF(ROWS(B$9:B271)&gt;$U$5,"",INDEX(U$13:U$512,SMALL(IF(($AA$13:$AA$512=$AA$5),ROW($A$9:$A$508)-ROW($A$9)+1,""),ROWS(B$9:B271)),,1))</f>
        <v/>
      </c>
      <c r="C271" s="389" t="str">
        <f t="array" ref="C271">IF(ROWS(C$9:C271)&gt;$U$5,"",INDEX(V$13:V$512,SMALL(IF(($AA$13:$AA$512=$AA$5),ROW($A$9:$A$508)-ROW($A$9)+1,""),ROWS(C$9:C271)),,1))</f>
        <v/>
      </c>
      <c r="D271" s="309" t="str">
        <f t="array" ref="D271">IF(ROWS(D$9:D271)&gt;$U$5,"",INDEX(W$13:W$512,SMALL(IF(($AA$13:$AA$512=$AA$5),ROW($A$9:$A$508)-ROW($A$9)+1,""),ROWS(D$9:D271)),,1))</f>
        <v/>
      </c>
      <c r="E271" s="59" t="str">
        <f t="array" ref="E271">IF(ROWS(E$9:E271)&gt;$U$5,"",INDEX(X$13:X$512,SMALL(IF(($AA$13:$AA$512=$AA$5),ROW($A$9:$A$508)-ROW($A$9)+1,""),ROWS(E$9:E271)),,1))</f>
        <v/>
      </c>
      <c r="F271" s="59" t="str">
        <f t="array" ref="F271">IF(ROWS(F$9:F271)&gt;$U$5,"",INDEX(Y$13:Y$512,SMALL(IF(($AA$13:$AA$512=$AA$5),ROW($A$9:$A$508)-ROW($A$9)+1,""),ROWS(F$9:F271)),,1))</f>
        <v/>
      </c>
      <c r="G271" s="59" t="str">
        <f t="array" ref="G271">IF(ROWS(G$9:G271)&gt;$U$5,"",INDEX(AA$13:AA$512,SMALL(IF(($AA$13:$AA$512=$AA$5),ROW($A$9:$A$508)-ROW($A$9)+1,""),ROWS(G$9:G271)),,1))</f>
        <v/>
      </c>
      <c r="H271" s="59" t="str">
        <f t="array" ref="H271">IF(ROWS(H$9:H271)&gt;$U$5,"",INDEX(AC$13:AC$512,SMALL(IF(($AA$13:$AA$512=$AA$5),ROW($A$9:$A$508)-ROW($A$9)+1,""),ROWS(H$9:H271)),,1))</f>
        <v/>
      </c>
      <c r="I271" s="59" t="str">
        <f t="array" ref="I271">IF(ROWS(I$9:I271)&gt;$U$5,"",INDEX(AD$13:AD$512,SMALL(IF(($AA$13:$AA$512=$AA$5),ROW($A$9:$A$508)-ROW($A$9)+1,""),ROWS(I$9:I271)),,1))</f>
        <v/>
      </c>
      <c r="J271" s="105"/>
      <c r="K271" s="105"/>
      <c r="L271" s="105"/>
      <c r="M271" s="136"/>
      <c r="N271" s="44"/>
      <c r="O271" s="44"/>
      <c r="P271" s="44"/>
      <c r="Q271" s="44"/>
      <c r="R271" s="44"/>
      <c r="S271" s="44"/>
      <c r="T271" s="44">
        <f>Nut_StatusTool!A265</f>
        <v>259</v>
      </c>
      <c r="U271" s="44">
        <f>Nut_StatusTool!B265</f>
        <v>0</v>
      </c>
      <c r="V271" s="44">
        <f>Nut_StatusTool!C265</f>
        <v>0</v>
      </c>
      <c r="W271" s="44">
        <f>Nut_StatusTool!D265</f>
        <v>0</v>
      </c>
      <c r="X271" s="44">
        <f>Nut_StatusTool!F265</f>
        <v>0</v>
      </c>
      <c r="Y271" s="285" t="str">
        <f>Nut_StatusTool!K265</f>
        <v/>
      </c>
      <c r="Z271" s="44" t="str">
        <f>Nut_StatusTool!L265</f>
        <v/>
      </c>
      <c r="AA271" s="44" t="str">
        <f>Nut_StatusTool!M265</f>
        <v/>
      </c>
      <c r="AB271" s="44" t="str">
        <f>Nut_StatusTool!N265</f>
        <v/>
      </c>
      <c r="AC271" s="44">
        <f>Nut_StatusTool!I265</f>
        <v>0</v>
      </c>
      <c r="AD271" s="44">
        <f>Nut_StatusTool!J265</f>
        <v>0</v>
      </c>
    </row>
    <row r="272" spans="1:30" ht="20.100000000000001" customHeight="1">
      <c r="A272" s="59" t="str">
        <f t="array" ref="A272">IF(ROWS(A$9:A272)&gt;$U$5,"",INDEX(T$13:T$512,SMALL(IF(($AA$13:$AA$512=$AA$5),ROW($A$9:$A$508)-ROW($A$9)+1,""),ROWS(A$9:A272)),,1))</f>
        <v/>
      </c>
      <c r="B272" s="389" t="str">
        <f t="array" ref="B272">IF(ROWS(B$9:B272)&gt;$U$5,"",INDEX(U$13:U$512,SMALL(IF(($AA$13:$AA$512=$AA$5),ROW($A$9:$A$508)-ROW($A$9)+1,""),ROWS(B$9:B272)),,1))</f>
        <v/>
      </c>
      <c r="C272" s="389" t="str">
        <f t="array" ref="C272">IF(ROWS(C$9:C272)&gt;$U$5,"",INDEX(V$13:V$512,SMALL(IF(($AA$13:$AA$512=$AA$5),ROW($A$9:$A$508)-ROW($A$9)+1,""),ROWS(C$9:C272)),,1))</f>
        <v/>
      </c>
      <c r="D272" s="309" t="str">
        <f t="array" ref="D272">IF(ROWS(D$9:D272)&gt;$U$5,"",INDEX(W$13:W$512,SMALL(IF(($AA$13:$AA$512=$AA$5),ROW($A$9:$A$508)-ROW($A$9)+1,""),ROWS(D$9:D272)),,1))</f>
        <v/>
      </c>
      <c r="E272" s="59" t="str">
        <f t="array" ref="E272">IF(ROWS(E$9:E272)&gt;$U$5,"",INDEX(X$13:X$512,SMALL(IF(($AA$13:$AA$512=$AA$5),ROW($A$9:$A$508)-ROW($A$9)+1,""),ROWS(E$9:E272)),,1))</f>
        <v/>
      </c>
      <c r="F272" s="59" t="str">
        <f t="array" ref="F272">IF(ROWS(F$9:F272)&gt;$U$5,"",INDEX(Y$13:Y$512,SMALL(IF(($AA$13:$AA$512=$AA$5),ROW($A$9:$A$508)-ROW($A$9)+1,""),ROWS(F$9:F272)),,1))</f>
        <v/>
      </c>
      <c r="G272" s="59" t="str">
        <f t="array" ref="G272">IF(ROWS(G$9:G272)&gt;$U$5,"",INDEX(AA$13:AA$512,SMALL(IF(($AA$13:$AA$512=$AA$5),ROW($A$9:$A$508)-ROW($A$9)+1,""),ROWS(G$9:G272)),,1))</f>
        <v/>
      </c>
      <c r="H272" s="59" t="str">
        <f t="array" ref="H272">IF(ROWS(H$9:H272)&gt;$U$5,"",INDEX(AC$13:AC$512,SMALL(IF(($AA$13:$AA$512=$AA$5),ROW($A$9:$A$508)-ROW($A$9)+1,""),ROWS(H$9:H272)),,1))</f>
        <v/>
      </c>
      <c r="I272" s="59" t="str">
        <f t="array" ref="I272">IF(ROWS(I$9:I272)&gt;$U$5,"",INDEX(AD$13:AD$512,SMALL(IF(($AA$13:$AA$512=$AA$5),ROW($A$9:$A$508)-ROW($A$9)+1,""),ROWS(I$9:I272)),,1))</f>
        <v/>
      </c>
      <c r="J272" s="105"/>
      <c r="K272" s="105"/>
      <c r="L272" s="105"/>
      <c r="M272" s="136"/>
      <c r="N272" s="44"/>
      <c r="O272" s="44"/>
      <c r="P272" s="44"/>
      <c r="Q272" s="44"/>
      <c r="R272" s="44"/>
      <c r="S272" s="44"/>
      <c r="T272" s="44">
        <f>Nut_StatusTool!A266</f>
        <v>260</v>
      </c>
      <c r="U272" s="44">
        <f>Nut_StatusTool!B266</f>
        <v>0</v>
      </c>
      <c r="V272" s="44">
        <f>Nut_StatusTool!C266</f>
        <v>0</v>
      </c>
      <c r="W272" s="44">
        <f>Nut_StatusTool!D266</f>
        <v>0</v>
      </c>
      <c r="X272" s="44">
        <f>Nut_StatusTool!F266</f>
        <v>0</v>
      </c>
      <c r="Y272" s="285" t="str">
        <f>Nut_StatusTool!K266</f>
        <v/>
      </c>
      <c r="Z272" s="44" t="str">
        <f>Nut_StatusTool!L266</f>
        <v/>
      </c>
      <c r="AA272" s="44" t="str">
        <f>Nut_StatusTool!M266</f>
        <v/>
      </c>
      <c r="AB272" s="44" t="str">
        <f>Nut_StatusTool!N266</f>
        <v/>
      </c>
      <c r="AC272" s="44">
        <f>Nut_StatusTool!I266</f>
        <v>0</v>
      </c>
      <c r="AD272" s="44">
        <f>Nut_StatusTool!J266</f>
        <v>0</v>
      </c>
    </row>
    <row r="273" spans="1:30" ht="20.100000000000001" customHeight="1">
      <c r="A273" s="59" t="str">
        <f t="array" ref="A273">IF(ROWS(A$9:A273)&gt;$U$5,"",INDEX(T$13:T$512,SMALL(IF(($AA$13:$AA$512=$AA$5),ROW($A$9:$A$508)-ROW($A$9)+1,""),ROWS(A$9:A273)),,1))</f>
        <v/>
      </c>
      <c r="B273" s="389" t="str">
        <f t="array" ref="B273">IF(ROWS(B$9:B273)&gt;$U$5,"",INDEX(U$13:U$512,SMALL(IF(($AA$13:$AA$512=$AA$5),ROW($A$9:$A$508)-ROW($A$9)+1,""),ROWS(B$9:B273)),,1))</f>
        <v/>
      </c>
      <c r="C273" s="389" t="str">
        <f t="array" ref="C273">IF(ROWS(C$9:C273)&gt;$U$5,"",INDEX(V$13:V$512,SMALL(IF(($AA$13:$AA$512=$AA$5),ROW($A$9:$A$508)-ROW($A$9)+1,""),ROWS(C$9:C273)),,1))</f>
        <v/>
      </c>
      <c r="D273" s="309" t="str">
        <f t="array" ref="D273">IF(ROWS(D$9:D273)&gt;$U$5,"",INDEX(W$13:W$512,SMALL(IF(($AA$13:$AA$512=$AA$5),ROW($A$9:$A$508)-ROW($A$9)+1,""),ROWS(D$9:D273)),,1))</f>
        <v/>
      </c>
      <c r="E273" s="59" t="str">
        <f t="array" ref="E273">IF(ROWS(E$9:E273)&gt;$U$5,"",INDEX(X$13:X$512,SMALL(IF(($AA$13:$AA$512=$AA$5),ROW($A$9:$A$508)-ROW($A$9)+1,""),ROWS(E$9:E273)),,1))</f>
        <v/>
      </c>
      <c r="F273" s="59" t="str">
        <f t="array" ref="F273">IF(ROWS(F$9:F273)&gt;$U$5,"",INDEX(Y$13:Y$512,SMALL(IF(($AA$13:$AA$512=$AA$5),ROW($A$9:$A$508)-ROW($A$9)+1,""),ROWS(F$9:F273)),,1))</f>
        <v/>
      </c>
      <c r="G273" s="59" t="str">
        <f t="array" ref="G273">IF(ROWS(G$9:G273)&gt;$U$5,"",INDEX(AA$13:AA$512,SMALL(IF(($AA$13:$AA$512=$AA$5),ROW($A$9:$A$508)-ROW($A$9)+1,""),ROWS(G$9:G273)),,1))</f>
        <v/>
      </c>
      <c r="H273" s="59" t="str">
        <f t="array" ref="H273">IF(ROWS(H$9:H273)&gt;$U$5,"",INDEX(AC$13:AC$512,SMALL(IF(($AA$13:$AA$512=$AA$5),ROW($A$9:$A$508)-ROW($A$9)+1,""),ROWS(H$9:H273)),,1))</f>
        <v/>
      </c>
      <c r="I273" s="59" t="str">
        <f t="array" ref="I273">IF(ROWS(I$9:I273)&gt;$U$5,"",INDEX(AD$13:AD$512,SMALL(IF(($AA$13:$AA$512=$AA$5),ROW($A$9:$A$508)-ROW($A$9)+1,""),ROWS(I$9:I273)),,1))</f>
        <v/>
      </c>
      <c r="J273" s="105"/>
      <c r="K273" s="105"/>
      <c r="L273" s="105"/>
      <c r="M273" s="136"/>
      <c r="N273" s="44"/>
      <c r="O273" s="44"/>
      <c r="P273" s="44"/>
      <c r="Q273" s="44"/>
      <c r="R273" s="44"/>
      <c r="S273" s="44"/>
      <c r="T273" s="44">
        <f>Nut_StatusTool!A267</f>
        <v>261</v>
      </c>
      <c r="U273" s="44">
        <f>Nut_StatusTool!B267</f>
        <v>0</v>
      </c>
      <c r="V273" s="44">
        <f>Nut_StatusTool!C267</f>
        <v>0</v>
      </c>
      <c r="W273" s="44">
        <f>Nut_StatusTool!D267</f>
        <v>0</v>
      </c>
      <c r="X273" s="44">
        <f>Nut_StatusTool!F267</f>
        <v>0</v>
      </c>
      <c r="Y273" s="285" t="str">
        <f>Nut_StatusTool!K267</f>
        <v/>
      </c>
      <c r="Z273" s="44" t="str">
        <f>Nut_StatusTool!L267</f>
        <v/>
      </c>
      <c r="AA273" s="44" t="str">
        <f>Nut_StatusTool!M267</f>
        <v/>
      </c>
      <c r="AB273" s="44" t="str">
        <f>Nut_StatusTool!N267</f>
        <v/>
      </c>
      <c r="AC273" s="44">
        <f>Nut_StatusTool!I267</f>
        <v>0</v>
      </c>
      <c r="AD273" s="44">
        <f>Nut_StatusTool!J267</f>
        <v>0</v>
      </c>
    </row>
    <row r="274" spans="1:30" ht="20.100000000000001" customHeight="1">
      <c r="A274" s="59" t="str">
        <f t="array" ref="A274">IF(ROWS(A$9:A274)&gt;$U$5,"",INDEX(T$13:T$512,SMALL(IF(($AA$13:$AA$512=$AA$5),ROW($A$9:$A$508)-ROW($A$9)+1,""),ROWS(A$9:A274)),,1))</f>
        <v/>
      </c>
      <c r="B274" s="389" t="str">
        <f t="array" ref="B274">IF(ROWS(B$9:B274)&gt;$U$5,"",INDEX(U$13:U$512,SMALL(IF(($AA$13:$AA$512=$AA$5),ROW($A$9:$A$508)-ROW($A$9)+1,""),ROWS(B$9:B274)),,1))</f>
        <v/>
      </c>
      <c r="C274" s="389" t="str">
        <f t="array" ref="C274">IF(ROWS(C$9:C274)&gt;$U$5,"",INDEX(V$13:V$512,SMALL(IF(($AA$13:$AA$512=$AA$5),ROW($A$9:$A$508)-ROW($A$9)+1,""),ROWS(C$9:C274)),,1))</f>
        <v/>
      </c>
      <c r="D274" s="309" t="str">
        <f t="array" ref="D274">IF(ROWS(D$9:D274)&gt;$U$5,"",INDEX(W$13:W$512,SMALL(IF(($AA$13:$AA$512=$AA$5),ROW($A$9:$A$508)-ROW($A$9)+1,""),ROWS(D$9:D274)),,1))</f>
        <v/>
      </c>
      <c r="E274" s="59" t="str">
        <f t="array" ref="E274">IF(ROWS(E$9:E274)&gt;$U$5,"",INDEX(X$13:X$512,SMALL(IF(($AA$13:$AA$512=$AA$5),ROW($A$9:$A$508)-ROW($A$9)+1,""),ROWS(E$9:E274)),,1))</f>
        <v/>
      </c>
      <c r="F274" s="59" t="str">
        <f t="array" ref="F274">IF(ROWS(F$9:F274)&gt;$U$5,"",INDEX(Y$13:Y$512,SMALL(IF(($AA$13:$AA$512=$AA$5),ROW($A$9:$A$508)-ROW($A$9)+1,""),ROWS(F$9:F274)),,1))</f>
        <v/>
      </c>
      <c r="G274" s="59" t="str">
        <f t="array" ref="G274">IF(ROWS(G$9:G274)&gt;$U$5,"",INDEX(AA$13:AA$512,SMALL(IF(($AA$13:$AA$512=$AA$5),ROW($A$9:$A$508)-ROW($A$9)+1,""),ROWS(G$9:G274)),,1))</f>
        <v/>
      </c>
      <c r="H274" s="59" t="str">
        <f t="array" ref="H274">IF(ROWS(H$9:H274)&gt;$U$5,"",INDEX(AC$13:AC$512,SMALL(IF(($AA$13:$AA$512=$AA$5),ROW($A$9:$A$508)-ROW($A$9)+1,""),ROWS(H$9:H274)),,1))</f>
        <v/>
      </c>
      <c r="I274" s="59" t="str">
        <f t="array" ref="I274">IF(ROWS(I$9:I274)&gt;$U$5,"",INDEX(AD$13:AD$512,SMALL(IF(($AA$13:$AA$512=$AA$5),ROW($A$9:$A$508)-ROW($A$9)+1,""),ROWS(I$9:I274)),,1))</f>
        <v/>
      </c>
      <c r="J274" s="105"/>
      <c r="K274" s="105"/>
      <c r="L274" s="105"/>
      <c r="M274" s="136"/>
      <c r="N274" s="44"/>
      <c r="O274" s="44"/>
      <c r="P274" s="44"/>
      <c r="Q274" s="44"/>
      <c r="R274" s="44"/>
      <c r="S274" s="44"/>
      <c r="T274" s="44">
        <f>Nut_StatusTool!A268</f>
        <v>262</v>
      </c>
      <c r="U274" s="44">
        <f>Nut_StatusTool!B268</f>
        <v>0</v>
      </c>
      <c r="V274" s="44">
        <f>Nut_StatusTool!C268</f>
        <v>0</v>
      </c>
      <c r="W274" s="44">
        <f>Nut_StatusTool!D268</f>
        <v>0</v>
      </c>
      <c r="X274" s="44">
        <f>Nut_StatusTool!F268</f>
        <v>0</v>
      </c>
      <c r="Y274" s="285" t="str">
        <f>Nut_StatusTool!K268</f>
        <v/>
      </c>
      <c r="Z274" s="44" t="str">
        <f>Nut_StatusTool!L268</f>
        <v/>
      </c>
      <c r="AA274" s="44" t="str">
        <f>Nut_StatusTool!M268</f>
        <v/>
      </c>
      <c r="AB274" s="44" t="str">
        <f>Nut_StatusTool!N268</f>
        <v/>
      </c>
      <c r="AC274" s="44">
        <f>Nut_StatusTool!I268</f>
        <v>0</v>
      </c>
      <c r="AD274" s="44">
        <f>Nut_StatusTool!J268</f>
        <v>0</v>
      </c>
    </row>
    <row r="275" spans="1:30" ht="20.100000000000001" customHeight="1">
      <c r="A275" s="59" t="str">
        <f t="array" ref="A275">IF(ROWS(A$9:A275)&gt;$U$5,"",INDEX(T$13:T$512,SMALL(IF(($AA$13:$AA$512=$AA$5),ROW($A$9:$A$508)-ROW($A$9)+1,""),ROWS(A$9:A275)),,1))</f>
        <v/>
      </c>
      <c r="B275" s="389" t="str">
        <f t="array" ref="B275">IF(ROWS(B$9:B275)&gt;$U$5,"",INDEX(U$13:U$512,SMALL(IF(($AA$13:$AA$512=$AA$5),ROW($A$9:$A$508)-ROW($A$9)+1,""),ROWS(B$9:B275)),,1))</f>
        <v/>
      </c>
      <c r="C275" s="389" t="str">
        <f t="array" ref="C275">IF(ROWS(C$9:C275)&gt;$U$5,"",INDEX(V$13:V$512,SMALL(IF(($AA$13:$AA$512=$AA$5),ROW($A$9:$A$508)-ROW($A$9)+1,""),ROWS(C$9:C275)),,1))</f>
        <v/>
      </c>
      <c r="D275" s="309" t="str">
        <f t="array" ref="D275">IF(ROWS(D$9:D275)&gt;$U$5,"",INDEX(W$13:W$512,SMALL(IF(($AA$13:$AA$512=$AA$5),ROW($A$9:$A$508)-ROW($A$9)+1,""),ROWS(D$9:D275)),,1))</f>
        <v/>
      </c>
      <c r="E275" s="59" t="str">
        <f t="array" ref="E275">IF(ROWS(E$9:E275)&gt;$U$5,"",INDEX(X$13:X$512,SMALL(IF(($AA$13:$AA$512=$AA$5),ROW($A$9:$A$508)-ROW($A$9)+1,""),ROWS(E$9:E275)),,1))</f>
        <v/>
      </c>
      <c r="F275" s="59" t="str">
        <f t="array" ref="F275">IF(ROWS(F$9:F275)&gt;$U$5,"",INDEX(Y$13:Y$512,SMALL(IF(($AA$13:$AA$512=$AA$5),ROW($A$9:$A$508)-ROW($A$9)+1,""),ROWS(F$9:F275)),,1))</f>
        <v/>
      </c>
      <c r="G275" s="59" t="str">
        <f t="array" ref="G275">IF(ROWS(G$9:G275)&gt;$U$5,"",INDEX(AA$13:AA$512,SMALL(IF(($AA$13:$AA$512=$AA$5),ROW($A$9:$A$508)-ROW($A$9)+1,""),ROWS(G$9:G275)),,1))</f>
        <v/>
      </c>
      <c r="H275" s="59" t="str">
        <f t="array" ref="H275">IF(ROWS(H$9:H275)&gt;$U$5,"",INDEX(AC$13:AC$512,SMALL(IF(($AA$13:$AA$512=$AA$5),ROW($A$9:$A$508)-ROW($A$9)+1,""),ROWS(H$9:H275)),,1))</f>
        <v/>
      </c>
      <c r="I275" s="59" t="str">
        <f t="array" ref="I275">IF(ROWS(I$9:I275)&gt;$U$5,"",INDEX(AD$13:AD$512,SMALL(IF(($AA$13:$AA$512=$AA$5),ROW($A$9:$A$508)-ROW($A$9)+1,""),ROWS(I$9:I275)),,1))</f>
        <v/>
      </c>
      <c r="J275" s="105"/>
      <c r="K275" s="105"/>
      <c r="L275" s="105"/>
      <c r="M275" s="136"/>
      <c r="N275" s="44"/>
      <c r="O275" s="44"/>
      <c r="P275" s="44"/>
      <c r="Q275" s="44"/>
      <c r="R275" s="44"/>
      <c r="S275" s="44"/>
      <c r="T275" s="44">
        <f>Nut_StatusTool!A269</f>
        <v>263</v>
      </c>
      <c r="U275" s="44">
        <f>Nut_StatusTool!B269</f>
        <v>0</v>
      </c>
      <c r="V275" s="44">
        <f>Nut_StatusTool!C269</f>
        <v>0</v>
      </c>
      <c r="W275" s="44">
        <f>Nut_StatusTool!D269</f>
        <v>0</v>
      </c>
      <c r="X275" s="44">
        <f>Nut_StatusTool!F269</f>
        <v>0</v>
      </c>
      <c r="Y275" s="285" t="str">
        <f>Nut_StatusTool!K269</f>
        <v/>
      </c>
      <c r="Z275" s="44" t="str">
        <f>Nut_StatusTool!L269</f>
        <v/>
      </c>
      <c r="AA275" s="44" t="str">
        <f>Nut_StatusTool!M269</f>
        <v/>
      </c>
      <c r="AB275" s="44" t="str">
        <f>Nut_StatusTool!N269</f>
        <v/>
      </c>
      <c r="AC275" s="44">
        <f>Nut_StatusTool!I269</f>
        <v>0</v>
      </c>
      <c r="AD275" s="44">
        <f>Nut_StatusTool!J269</f>
        <v>0</v>
      </c>
    </row>
    <row r="276" spans="1:30" ht="20.100000000000001" customHeight="1">
      <c r="A276" s="59" t="str">
        <f t="array" ref="A276">IF(ROWS(A$9:A276)&gt;$U$5,"",INDEX(T$13:T$512,SMALL(IF(($AA$13:$AA$512=$AA$5),ROW($A$9:$A$508)-ROW($A$9)+1,""),ROWS(A$9:A276)),,1))</f>
        <v/>
      </c>
      <c r="B276" s="389" t="str">
        <f t="array" ref="B276">IF(ROWS(B$9:B276)&gt;$U$5,"",INDEX(U$13:U$512,SMALL(IF(($AA$13:$AA$512=$AA$5),ROW($A$9:$A$508)-ROW($A$9)+1,""),ROWS(B$9:B276)),,1))</f>
        <v/>
      </c>
      <c r="C276" s="389" t="str">
        <f t="array" ref="C276">IF(ROWS(C$9:C276)&gt;$U$5,"",INDEX(V$13:V$512,SMALL(IF(($AA$13:$AA$512=$AA$5),ROW($A$9:$A$508)-ROW($A$9)+1,""),ROWS(C$9:C276)),,1))</f>
        <v/>
      </c>
      <c r="D276" s="309" t="str">
        <f t="array" ref="D276">IF(ROWS(D$9:D276)&gt;$U$5,"",INDEX(W$13:W$512,SMALL(IF(($AA$13:$AA$512=$AA$5),ROW($A$9:$A$508)-ROW($A$9)+1,""),ROWS(D$9:D276)),,1))</f>
        <v/>
      </c>
      <c r="E276" s="59" t="str">
        <f t="array" ref="E276">IF(ROWS(E$9:E276)&gt;$U$5,"",INDEX(X$13:X$512,SMALL(IF(($AA$13:$AA$512=$AA$5),ROW($A$9:$A$508)-ROW($A$9)+1,""),ROWS(E$9:E276)),,1))</f>
        <v/>
      </c>
      <c r="F276" s="59" t="str">
        <f t="array" ref="F276">IF(ROWS(F$9:F276)&gt;$U$5,"",INDEX(Y$13:Y$512,SMALL(IF(($AA$13:$AA$512=$AA$5),ROW($A$9:$A$508)-ROW($A$9)+1,""),ROWS(F$9:F276)),,1))</f>
        <v/>
      </c>
      <c r="G276" s="59" t="str">
        <f t="array" ref="G276">IF(ROWS(G$9:G276)&gt;$U$5,"",INDEX(AA$13:AA$512,SMALL(IF(($AA$13:$AA$512=$AA$5),ROW($A$9:$A$508)-ROW($A$9)+1,""),ROWS(G$9:G276)),,1))</f>
        <v/>
      </c>
      <c r="H276" s="59" t="str">
        <f t="array" ref="H276">IF(ROWS(H$9:H276)&gt;$U$5,"",INDEX(AC$13:AC$512,SMALL(IF(($AA$13:$AA$512=$AA$5),ROW($A$9:$A$508)-ROW($A$9)+1,""),ROWS(H$9:H276)),,1))</f>
        <v/>
      </c>
      <c r="I276" s="59" t="str">
        <f t="array" ref="I276">IF(ROWS(I$9:I276)&gt;$U$5,"",INDEX(AD$13:AD$512,SMALL(IF(($AA$13:$AA$512=$AA$5),ROW($A$9:$A$508)-ROW($A$9)+1,""),ROWS(I$9:I276)),,1))</f>
        <v/>
      </c>
      <c r="J276" s="105"/>
      <c r="K276" s="105"/>
      <c r="L276" s="105"/>
      <c r="M276" s="136"/>
      <c r="N276" s="44"/>
      <c r="O276" s="44"/>
      <c r="P276" s="44"/>
      <c r="Q276" s="44"/>
      <c r="R276" s="44"/>
      <c r="S276" s="44"/>
      <c r="T276" s="44">
        <f>Nut_StatusTool!A270</f>
        <v>264</v>
      </c>
      <c r="U276" s="44">
        <f>Nut_StatusTool!B270</f>
        <v>0</v>
      </c>
      <c r="V276" s="44">
        <f>Nut_StatusTool!C270</f>
        <v>0</v>
      </c>
      <c r="W276" s="44">
        <f>Nut_StatusTool!D270</f>
        <v>0</v>
      </c>
      <c r="X276" s="44">
        <f>Nut_StatusTool!F270</f>
        <v>0</v>
      </c>
      <c r="Y276" s="285" t="str">
        <f>Nut_StatusTool!K270</f>
        <v/>
      </c>
      <c r="Z276" s="44" t="str">
        <f>Nut_StatusTool!L270</f>
        <v/>
      </c>
      <c r="AA276" s="44" t="str">
        <f>Nut_StatusTool!M270</f>
        <v/>
      </c>
      <c r="AB276" s="44" t="str">
        <f>Nut_StatusTool!N270</f>
        <v/>
      </c>
      <c r="AC276" s="44">
        <f>Nut_StatusTool!I270</f>
        <v>0</v>
      </c>
      <c r="AD276" s="44">
        <f>Nut_StatusTool!J270</f>
        <v>0</v>
      </c>
    </row>
    <row r="277" spans="1:30" ht="20.100000000000001" customHeight="1">
      <c r="A277" s="59" t="str">
        <f t="array" ref="A277">IF(ROWS(A$9:A277)&gt;$U$5,"",INDEX(T$13:T$512,SMALL(IF(($AA$13:$AA$512=$AA$5),ROW($A$9:$A$508)-ROW($A$9)+1,""),ROWS(A$9:A277)),,1))</f>
        <v/>
      </c>
      <c r="B277" s="389" t="str">
        <f t="array" ref="B277">IF(ROWS(B$9:B277)&gt;$U$5,"",INDEX(U$13:U$512,SMALL(IF(($AA$13:$AA$512=$AA$5),ROW($A$9:$A$508)-ROW($A$9)+1,""),ROWS(B$9:B277)),,1))</f>
        <v/>
      </c>
      <c r="C277" s="389" t="str">
        <f t="array" ref="C277">IF(ROWS(C$9:C277)&gt;$U$5,"",INDEX(V$13:V$512,SMALL(IF(($AA$13:$AA$512=$AA$5),ROW($A$9:$A$508)-ROW($A$9)+1,""),ROWS(C$9:C277)),,1))</f>
        <v/>
      </c>
      <c r="D277" s="309" t="str">
        <f t="array" ref="D277">IF(ROWS(D$9:D277)&gt;$U$5,"",INDEX(W$13:W$512,SMALL(IF(($AA$13:$AA$512=$AA$5),ROW($A$9:$A$508)-ROW($A$9)+1,""),ROWS(D$9:D277)),,1))</f>
        <v/>
      </c>
      <c r="E277" s="59" t="str">
        <f t="array" ref="E277">IF(ROWS(E$9:E277)&gt;$U$5,"",INDEX(X$13:X$512,SMALL(IF(($AA$13:$AA$512=$AA$5),ROW($A$9:$A$508)-ROW($A$9)+1,""),ROWS(E$9:E277)),,1))</f>
        <v/>
      </c>
      <c r="F277" s="59" t="str">
        <f t="array" ref="F277">IF(ROWS(F$9:F277)&gt;$U$5,"",INDEX(Y$13:Y$512,SMALL(IF(($AA$13:$AA$512=$AA$5),ROW($A$9:$A$508)-ROW($A$9)+1,""),ROWS(F$9:F277)),,1))</f>
        <v/>
      </c>
      <c r="G277" s="59" t="str">
        <f t="array" ref="G277">IF(ROWS(G$9:G277)&gt;$U$5,"",INDEX(AA$13:AA$512,SMALL(IF(($AA$13:$AA$512=$AA$5),ROW($A$9:$A$508)-ROW($A$9)+1,""),ROWS(G$9:G277)),,1))</f>
        <v/>
      </c>
      <c r="H277" s="59" t="str">
        <f t="array" ref="H277">IF(ROWS(H$9:H277)&gt;$U$5,"",INDEX(AC$13:AC$512,SMALL(IF(($AA$13:$AA$512=$AA$5),ROW($A$9:$A$508)-ROW($A$9)+1,""),ROWS(H$9:H277)),,1))</f>
        <v/>
      </c>
      <c r="I277" s="59" t="str">
        <f t="array" ref="I277">IF(ROWS(I$9:I277)&gt;$U$5,"",INDEX(AD$13:AD$512,SMALL(IF(($AA$13:$AA$512=$AA$5),ROW($A$9:$A$508)-ROW($A$9)+1,""),ROWS(I$9:I277)),,1))</f>
        <v/>
      </c>
      <c r="J277" s="105"/>
      <c r="K277" s="105"/>
      <c r="L277" s="105"/>
      <c r="M277" s="136"/>
      <c r="N277" s="44"/>
      <c r="O277" s="44"/>
      <c r="P277" s="44"/>
      <c r="Q277" s="44"/>
      <c r="R277" s="44"/>
      <c r="S277" s="44"/>
      <c r="T277" s="44">
        <f>Nut_StatusTool!A271</f>
        <v>265</v>
      </c>
      <c r="U277" s="44">
        <f>Nut_StatusTool!B271</f>
        <v>0</v>
      </c>
      <c r="V277" s="44">
        <f>Nut_StatusTool!C271</f>
        <v>0</v>
      </c>
      <c r="W277" s="44">
        <f>Nut_StatusTool!D271</f>
        <v>0</v>
      </c>
      <c r="X277" s="44">
        <f>Nut_StatusTool!F271</f>
        <v>0</v>
      </c>
      <c r="Y277" s="285" t="str">
        <f>Nut_StatusTool!K271</f>
        <v/>
      </c>
      <c r="Z277" s="44" t="str">
        <f>Nut_StatusTool!L271</f>
        <v/>
      </c>
      <c r="AA277" s="44" t="str">
        <f>Nut_StatusTool!M271</f>
        <v/>
      </c>
      <c r="AB277" s="44" t="str">
        <f>Nut_StatusTool!N271</f>
        <v/>
      </c>
      <c r="AC277" s="44">
        <f>Nut_StatusTool!I271</f>
        <v>0</v>
      </c>
      <c r="AD277" s="44">
        <f>Nut_StatusTool!J271</f>
        <v>0</v>
      </c>
    </row>
    <row r="278" spans="1:30" ht="20.100000000000001" customHeight="1">
      <c r="A278" s="59" t="str">
        <f t="array" ref="A278">IF(ROWS(A$9:A278)&gt;$U$5,"",INDEX(T$13:T$512,SMALL(IF(($AA$13:$AA$512=$AA$5),ROW($A$9:$A$508)-ROW($A$9)+1,""),ROWS(A$9:A278)),,1))</f>
        <v/>
      </c>
      <c r="B278" s="389" t="str">
        <f t="array" ref="B278">IF(ROWS(B$9:B278)&gt;$U$5,"",INDEX(U$13:U$512,SMALL(IF(($AA$13:$AA$512=$AA$5),ROW($A$9:$A$508)-ROW($A$9)+1,""),ROWS(B$9:B278)),,1))</f>
        <v/>
      </c>
      <c r="C278" s="389" t="str">
        <f t="array" ref="C278">IF(ROWS(C$9:C278)&gt;$U$5,"",INDEX(V$13:V$512,SMALL(IF(($AA$13:$AA$512=$AA$5),ROW($A$9:$A$508)-ROW($A$9)+1,""),ROWS(C$9:C278)),,1))</f>
        <v/>
      </c>
      <c r="D278" s="309" t="str">
        <f t="array" ref="D278">IF(ROWS(D$9:D278)&gt;$U$5,"",INDEX(W$13:W$512,SMALL(IF(($AA$13:$AA$512=$AA$5),ROW($A$9:$A$508)-ROW($A$9)+1,""),ROWS(D$9:D278)),,1))</f>
        <v/>
      </c>
      <c r="E278" s="59" t="str">
        <f t="array" ref="E278">IF(ROWS(E$9:E278)&gt;$U$5,"",INDEX(X$13:X$512,SMALL(IF(($AA$13:$AA$512=$AA$5),ROW($A$9:$A$508)-ROW($A$9)+1,""),ROWS(E$9:E278)),,1))</f>
        <v/>
      </c>
      <c r="F278" s="59" t="str">
        <f t="array" ref="F278">IF(ROWS(F$9:F278)&gt;$U$5,"",INDEX(Y$13:Y$512,SMALL(IF(($AA$13:$AA$512=$AA$5),ROW($A$9:$A$508)-ROW($A$9)+1,""),ROWS(F$9:F278)),,1))</f>
        <v/>
      </c>
      <c r="G278" s="59" t="str">
        <f t="array" ref="G278">IF(ROWS(G$9:G278)&gt;$U$5,"",INDEX(AA$13:AA$512,SMALL(IF(($AA$13:$AA$512=$AA$5),ROW($A$9:$A$508)-ROW($A$9)+1,""),ROWS(G$9:G278)),,1))</f>
        <v/>
      </c>
      <c r="H278" s="59" t="str">
        <f t="array" ref="H278">IF(ROWS(H$9:H278)&gt;$U$5,"",INDEX(AC$13:AC$512,SMALL(IF(($AA$13:$AA$512=$AA$5),ROW($A$9:$A$508)-ROW($A$9)+1,""),ROWS(H$9:H278)),,1))</f>
        <v/>
      </c>
      <c r="I278" s="59" t="str">
        <f t="array" ref="I278">IF(ROWS(I$9:I278)&gt;$U$5,"",INDEX(AD$13:AD$512,SMALL(IF(($AA$13:$AA$512=$AA$5),ROW($A$9:$A$508)-ROW($A$9)+1,""),ROWS(I$9:I278)),,1))</f>
        <v/>
      </c>
      <c r="J278" s="105"/>
      <c r="K278" s="105"/>
      <c r="L278" s="105"/>
      <c r="M278" s="136"/>
      <c r="N278" s="44"/>
      <c r="O278" s="44"/>
      <c r="P278" s="44"/>
      <c r="Q278" s="44"/>
      <c r="R278" s="44"/>
      <c r="S278" s="44"/>
      <c r="T278" s="44">
        <f>Nut_StatusTool!A272</f>
        <v>266</v>
      </c>
      <c r="U278" s="44">
        <f>Nut_StatusTool!B272</f>
        <v>0</v>
      </c>
      <c r="V278" s="44">
        <f>Nut_StatusTool!C272</f>
        <v>0</v>
      </c>
      <c r="W278" s="44">
        <f>Nut_StatusTool!D272</f>
        <v>0</v>
      </c>
      <c r="X278" s="44">
        <f>Nut_StatusTool!F272</f>
        <v>0</v>
      </c>
      <c r="Y278" s="285" t="str">
        <f>Nut_StatusTool!K272</f>
        <v/>
      </c>
      <c r="Z278" s="44" t="str">
        <f>Nut_StatusTool!L272</f>
        <v/>
      </c>
      <c r="AA278" s="44" t="str">
        <f>Nut_StatusTool!M272</f>
        <v/>
      </c>
      <c r="AB278" s="44" t="str">
        <f>Nut_StatusTool!N272</f>
        <v/>
      </c>
      <c r="AC278" s="44">
        <f>Nut_StatusTool!I272</f>
        <v>0</v>
      </c>
      <c r="AD278" s="44">
        <f>Nut_StatusTool!J272</f>
        <v>0</v>
      </c>
    </row>
    <row r="279" spans="1:30" ht="20.100000000000001" customHeight="1">
      <c r="A279" s="59" t="str">
        <f t="array" ref="A279">IF(ROWS(A$9:A279)&gt;$U$5,"",INDEX(T$13:T$512,SMALL(IF(($AA$13:$AA$512=$AA$5),ROW($A$9:$A$508)-ROW($A$9)+1,""),ROWS(A$9:A279)),,1))</f>
        <v/>
      </c>
      <c r="B279" s="389" t="str">
        <f t="array" ref="B279">IF(ROWS(B$9:B279)&gt;$U$5,"",INDEX(U$13:U$512,SMALL(IF(($AA$13:$AA$512=$AA$5),ROW($A$9:$A$508)-ROW($A$9)+1,""),ROWS(B$9:B279)),,1))</f>
        <v/>
      </c>
      <c r="C279" s="389" t="str">
        <f t="array" ref="C279">IF(ROWS(C$9:C279)&gt;$U$5,"",INDEX(V$13:V$512,SMALL(IF(($AA$13:$AA$512=$AA$5),ROW($A$9:$A$508)-ROW($A$9)+1,""),ROWS(C$9:C279)),,1))</f>
        <v/>
      </c>
      <c r="D279" s="309" t="str">
        <f t="array" ref="D279">IF(ROWS(D$9:D279)&gt;$U$5,"",INDEX(W$13:W$512,SMALL(IF(($AA$13:$AA$512=$AA$5),ROW($A$9:$A$508)-ROW($A$9)+1,""),ROWS(D$9:D279)),,1))</f>
        <v/>
      </c>
      <c r="E279" s="59" t="str">
        <f t="array" ref="E279">IF(ROWS(E$9:E279)&gt;$U$5,"",INDEX(X$13:X$512,SMALL(IF(($AA$13:$AA$512=$AA$5),ROW($A$9:$A$508)-ROW($A$9)+1,""),ROWS(E$9:E279)),,1))</f>
        <v/>
      </c>
      <c r="F279" s="59" t="str">
        <f t="array" ref="F279">IF(ROWS(F$9:F279)&gt;$U$5,"",INDEX(Y$13:Y$512,SMALL(IF(($AA$13:$AA$512=$AA$5),ROW($A$9:$A$508)-ROW($A$9)+1,""),ROWS(F$9:F279)),,1))</f>
        <v/>
      </c>
      <c r="G279" s="59" t="str">
        <f t="array" ref="G279">IF(ROWS(G$9:G279)&gt;$U$5,"",INDEX(AA$13:AA$512,SMALL(IF(($AA$13:$AA$512=$AA$5),ROW($A$9:$A$508)-ROW($A$9)+1,""),ROWS(G$9:G279)),,1))</f>
        <v/>
      </c>
      <c r="H279" s="59" t="str">
        <f t="array" ref="H279">IF(ROWS(H$9:H279)&gt;$U$5,"",INDEX(AC$13:AC$512,SMALL(IF(($AA$13:$AA$512=$AA$5),ROW($A$9:$A$508)-ROW($A$9)+1,""),ROWS(H$9:H279)),,1))</f>
        <v/>
      </c>
      <c r="I279" s="59" t="str">
        <f t="array" ref="I279">IF(ROWS(I$9:I279)&gt;$U$5,"",INDEX(AD$13:AD$512,SMALL(IF(($AA$13:$AA$512=$AA$5),ROW($A$9:$A$508)-ROW($A$9)+1,""),ROWS(I$9:I279)),,1))</f>
        <v/>
      </c>
      <c r="J279" s="105"/>
      <c r="K279" s="105"/>
      <c r="L279" s="105"/>
      <c r="M279" s="136"/>
      <c r="N279" s="44"/>
      <c r="O279" s="44"/>
      <c r="P279" s="44"/>
      <c r="Q279" s="44"/>
      <c r="R279" s="44"/>
      <c r="S279" s="44"/>
      <c r="T279" s="44">
        <f>Nut_StatusTool!A273</f>
        <v>267</v>
      </c>
      <c r="U279" s="44">
        <f>Nut_StatusTool!B273</f>
        <v>0</v>
      </c>
      <c r="V279" s="44">
        <f>Nut_StatusTool!C273</f>
        <v>0</v>
      </c>
      <c r="W279" s="44">
        <f>Nut_StatusTool!D273</f>
        <v>0</v>
      </c>
      <c r="X279" s="44">
        <f>Nut_StatusTool!F273</f>
        <v>0</v>
      </c>
      <c r="Y279" s="285" t="str">
        <f>Nut_StatusTool!K273</f>
        <v/>
      </c>
      <c r="Z279" s="44" t="str">
        <f>Nut_StatusTool!L273</f>
        <v/>
      </c>
      <c r="AA279" s="44" t="str">
        <f>Nut_StatusTool!M273</f>
        <v/>
      </c>
      <c r="AB279" s="44" t="str">
        <f>Nut_StatusTool!N273</f>
        <v/>
      </c>
      <c r="AC279" s="44">
        <f>Nut_StatusTool!I273</f>
        <v>0</v>
      </c>
      <c r="AD279" s="44">
        <f>Nut_StatusTool!J273</f>
        <v>0</v>
      </c>
    </row>
    <row r="280" spans="1:30" ht="20.100000000000001" customHeight="1">
      <c r="A280" s="59" t="str">
        <f t="array" ref="A280">IF(ROWS(A$9:A280)&gt;$U$5,"",INDEX(T$13:T$512,SMALL(IF(($AA$13:$AA$512=$AA$5),ROW($A$9:$A$508)-ROW($A$9)+1,""),ROWS(A$9:A280)),,1))</f>
        <v/>
      </c>
      <c r="B280" s="389" t="str">
        <f t="array" ref="B280">IF(ROWS(B$9:B280)&gt;$U$5,"",INDEX(U$13:U$512,SMALL(IF(($AA$13:$AA$512=$AA$5),ROW($A$9:$A$508)-ROW($A$9)+1,""),ROWS(B$9:B280)),,1))</f>
        <v/>
      </c>
      <c r="C280" s="389" t="str">
        <f t="array" ref="C280">IF(ROWS(C$9:C280)&gt;$U$5,"",INDEX(V$13:V$512,SMALL(IF(($AA$13:$AA$512=$AA$5),ROW($A$9:$A$508)-ROW($A$9)+1,""),ROWS(C$9:C280)),,1))</f>
        <v/>
      </c>
      <c r="D280" s="309" t="str">
        <f t="array" ref="D280">IF(ROWS(D$9:D280)&gt;$U$5,"",INDEX(W$13:W$512,SMALL(IF(($AA$13:$AA$512=$AA$5),ROW($A$9:$A$508)-ROW($A$9)+1,""),ROWS(D$9:D280)),,1))</f>
        <v/>
      </c>
      <c r="E280" s="59" t="str">
        <f t="array" ref="E280">IF(ROWS(E$9:E280)&gt;$U$5,"",INDEX(X$13:X$512,SMALL(IF(($AA$13:$AA$512=$AA$5),ROW($A$9:$A$508)-ROW($A$9)+1,""),ROWS(E$9:E280)),,1))</f>
        <v/>
      </c>
      <c r="F280" s="59" t="str">
        <f t="array" ref="F280">IF(ROWS(F$9:F280)&gt;$U$5,"",INDEX(Y$13:Y$512,SMALL(IF(($AA$13:$AA$512=$AA$5),ROW($A$9:$A$508)-ROW($A$9)+1,""),ROWS(F$9:F280)),,1))</f>
        <v/>
      </c>
      <c r="G280" s="59" t="str">
        <f t="array" ref="G280">IF(ROWS(G$9:G280)&gt;$U$5,"",INDEX(AA$13:AA$512,SMALL(IF(($AA$13:$AA$512=$AA$5),ROW($A$9:$A$508)-ROW($A$9)+1,""),ROWS(G$9:G280)),,1))</f>
        <v/>
      </c>
      <c r="H280" s="59" t="str">
        <f t="array" ref="H280">IF(ROWS(H$9:H280)&gt;$U$5,"",INDEX(AC$13:AC$512,SMALL(IF(($AA$13:$AA$512=$AA$5),ROW($A$9:$A$508)-ROW($A$9)+1,""),ROWS(H$9:H280)),,1))</f>
        <v/>
      </c>
      <c r="I280" s="59" t="str">
        <f t="array" ref="I280">IF(ROWS(I$9:I280)&gt;$U$5,"",INDEX(AD$13:AD$512,SMALL(IF(($AA$13:$AA$512=$AA$5),ROW($A$9:$A$508)-ROW($A$9)+1,""),ROWS(I$9:I280)),,1))</f>
        <v/>
      </c>
      <c r="J280" s="105"/>
      <c r="K280" s="105"/>
      <c r="L280" s="105"/>
      <c r="M280" s="136"/>
      <c r="N280" s="44"/>
      <c r="O280" s="44"/>
      <c r="P280" s="44"/>
      <c r="Q280" s="44"/>
      <c r="R280" s="44"/>
      <c r="S280" s="44"/>
      <c r="T280" s="44">
        <f>Nut_StatusTool!A274</f>
        <v>268</v>
      </c>
      <c r="U280" s="44">
        <f>Nut_StatusTool!B274</f>
        <v>0</v>
      </c>
      <c r="V280" s="44">
        <f>Nut_StatusTool!C274</f>
        <v>0</v>
      </c>
      <c r="W280" s="44">
        <f>Nut_StatusTool!D274</f>
        <v>0</v>
      </c>
      <c r="X280" s="44">
        <f>Nut_StatusTool!F274</f>
        <v>0</v>
      </c>
      <c r="Y280" s="285" t="str">
        <f>Nut_StatusTool!K274</f>
        <v/>
      </c>
      <c r="Z280" s="44" t="str">
        <f>Nut_StatusTool!L274</f>
        <v/>
      </c>
      <c r="AA280" s="44" t="str">
        <f>Nut_StatusTool!M274</f>
        <v/>
      </c>
      <c r="AB280" s="44" t="str">
        <f>Nut_StatusTool!N274</f>
        <v/>
      </c>
      <c r="AC280" s="44">
        <f>Nut_StatusTool!I274</f>
        <v>0</v>
      </c>
      <c r="AD280" s="44">
        <f>Nut_StatusTool!J274</f>
        <v>0</v>
      </c>
    </row>
    <row r="281" spans="1:30" ht="20.100000000000001" customHeight="1">
      <c r="A281" s="59" t="str">
        <f t="array" ref="A281">IF(ROWS(A$9:A281)&gt;$U$5,"",INDEX(T$13:T$512,SMALL(IF(($AA$13:$AA$512=$AA$5),ROW($A$9:$A$508)-ROW($A$9)+1,""),ROWS(A$9:A281)),,1))</f>
        <v/>
      </c>
      <c r="B281" s="389" t="str">
        <f t="array" ref="B281">IF(ROWS(B$9:B281)&gt;$U$5,"",INDEX(U$13:U$512,SMALL(IF(($AA$13:$AA$512=$AA$5),ROW($A$9:$A$508)-ROW($A$9)+1,""),ROWS(B$9:B281)),,1))</f>
        <v/>
      </c>
      <c r="C281" s="389" t="str">
        <f t="array" ref="C281">IF(ROWS(C$9:C281)&gt;$U$5,"",INDEX(V$13:V$512,SMALL(IF(($AA$13:$AA$512=$AA$5),ROW($A$9:$A$508)-ROW($A$9)+1,""),ROWS(C$9:C281)),,1))</f>
        <v/>
      </c>
      <c r="D281" s="309" t="str">
        <f t="array" ref="D281">IF(ROWS(D$9:D281)&gt;$U$5,"",INDEX(W$13:W$512,SMALL(IF(($AA$13:$AA$512=$AA$5),ROW($A$9:$A$508)-ROW($A$9)+1,""),ROWS(D$9:D281)),,1))</f>
        <v/>
      </c>
      <c r="E281" s="59" t="str">
        <f t="array" ref="E281">IF(ROWS(E$9:E281)&gt;$U$5,"",INDEX(X$13:X$512,SMALL(IF(($AA$13:$AA$512=$AA$5),ROW($A$9:$A$508)-ROW($A$9)+1,""),ROWS(E$9:E281)),,1))</f>
        <v/>
      </c>
      <c r="F281" s="59" t="str">
        <f t="array" ref="F281">IF(ROWS(F$9:F281)&gt;$U$5,"",INDEX(Y$13:Y$512,SMALL(IF(($AA$13:$AA$512=$AA$5),ROW($A$9:$A$508)-ROW($A$9)+1,""),ROWS(F$9:F281)),,1))</f>
        <v/>
      </c>
      <c r="G281" s="59" t="str">
        <f t="array" ref="G281">IF(ROWS(G$9:G281)&gt;$U$5,"",INDEX(AA$13:AA$512,SMALL(IF(($AA$13:$AA$512=$AA$5),ROW($A$9:$A$508)-ROW($A$9)+1,""),ROWS(G$9:G281)),,1))</f>
        <v/>
      </c>
      <c r="H281" s="59" t="str">
        <f t="array" ref="H281">IF(ROWS(H$9:H281)&gt;$U$5,"",INDEX(AC$13:AC$512,SMALL(IF(($AA$13:$AA$512=$AA$5),ROW($A$9:$A$508)-ROW($A$9)+1,""),ROWS(H$9:H281)),,1))</f>
        <v/>
      </c>
      <c r="I281" s="59" t="str">
        <f t="array" ref="I281">IF(ROWS(I$9:I281)&gt;$U$5,"",INDEX(AD$13:AD$512,SMALL(IF(($AA$13:$AA$512=$AA$5),ROW($A$9:$A$508)-ROW($A$9)+1,""),ROWS(I$9:I281)),,1))</f>
        <v/>
      </c>
      <c r="J281" s="105"/>
      <c r="K281" s="105"/>
      <c r="L281" s="105"/>
      <c r="M281" s="136"/>
      <c r="N281" s="44"/>
      <c r="O281" s="44"/>
      <c r="P281" s="44"/>
      <c r="Q281" s="44"/>
      <c r="R281" s="44"/>
      <c r="S281" s="44"/>
      <c r="T281" s="44">
        <f>Nut_StatusTool!A275</f>
        <v>269</v>
      </c>
      <c r="U281" s="44">
        <f>Nut_StatusTool!B275</f>
        <v>0</v>
      </c>
      <c r="V281" s="44">
        <f>Nut_StatusTool!C275</f>
        <v>0</v>
      </c>
      <c r="W281" s="44">
        <f>Nut_StatusTool!D275</f>
        <v>0</v>
      </c>
      <c r="X281" s="44">
        <f>Nut_StatusTool!F275</f>
        <v>0</v>
      </c>
      <c r="Y281" s="285" t="str">
        <f>Nut_StatusTool!K275</f>
        <v/>
      </c>
      <c r="Z281" s="44" t="str">
        <f>Nut_StatusTool!L275</f>
        <v/>
      </c>
      <c r="AA281" s="44" t="str">
        <f>Nut_StatusTool!M275</f>
        <v/>
      </c>
      <c r="AB281" s="44" t="str">
        <f>Nut_StatusTool!N275</f>
        <v/>
      </c>
      <c r="AC281" s="44">
        <f>Nut_StatusTool!I275</f>
        <v>0</v>
      </c>
      <c r="AD281" s="44">
        <f>Nut_StatusTool!J275</f>
        <v>0</v>
      </c>
    </row>
    <row r="282" spans="1:30" ht="20.100000000000001" customHeight="1">
      <c r="A282" s="59" t="str">
        <f t="array" ref="A282">IF(ROWS(A$9:A282)&gt;$U$5,"",INDEX(T$13:T$512,SMALL(IF(($AA$13:$AA$512=$AA$5),ROW($A$9:$A$508)-ROW($A$9)+1,""),ROWS(A$9:A282)),,1))</f>
        <v/>
      </c>
      <c r="B282" s="389" t="str">
        <f t="array" ref="B282">IF(ROWS(B$9:B282)&gt;$U$5,"",INDEX(U$13:U$512,SMALL(IF(($AA$13:$AA$512=$AA$5),ROW($A$9:$A$508)-ROW($A$9)+1,""),ROWS(B$9:B282)),,1))</f>
        <v/>
      </c>
      <c r="C282" s="389" t="str">
        <f t="array" ref="C282">IF(ROWS(C$9:C282)&gt;$U$5,"",INDEX(V$13:V$512,SMALL(IF(($AA$13:$AA$512=$AA$5),ROW($A$9:$A$508)-ROW($A$9)+1,""),ROWS(C$9:C282)),,1))</f>
        <v/>
      </c>
      <c r="D282" s="309" t="str">
        <f t="array" ref="D282">IF(ROWS(D$9:D282)&gt;$U$5,"",INDEX(W$13:W$512,SMALL(IF(($AA$13:$AA$512=$AA$5),ROW($A$9:$A$508)-ROW($A$9)+1,""),ROWS(D$9:D282)),,1))</f>
        <v/>
      </c>
      <c r="E282" s="59" t="str">
        <f t="array" ref="E282">IF(ROWS(E$9:E282)&gt;$U$5,"",INDEX(X$13:X$512,SMALL(IF(($AA$13:$AA$512=$AA$5),ROW($A$9:$A$508)-ROW($A$9)+1,""),ROWS(E$9:E282)),,1))</f>
        <v/>
      </c>
      <c r="F282" s="59" t="str">
        <f t="array" ref="F282">IF(ROWS(F$9:F282)&gt;$U$5,"",INDEX(Y$13:Y$512,SMALL(IF(($AA$13:$AA$512=$AA$5),ROW($A$9:$A$508)-ROW($A$9)+1,""),ROWS(F$9:F282)),,1))</f>
        <v/>
      </c>
      <c r="G282" s="59" t="str">
        <f t="array" ref="G282">IF(ROWS(G$9:G282)&gt;$U$5,"",INDEX(AA$13:AA$512,SMALL(IF(($AA$13:$AA$512=$AA$5),ROW($A$9:$A$508)-ROW($A$9)+1,""),ROWS(G$9:G282)),,1))</f>
        <v/>
      </c>
      <c r="H282" s="59" t="str">
        <f t="array" ref="H282">IF(ROWS(H$9:H282)&gt;$U$5,"",INDEX(AC$13:AC$512,SMALL(IF(($AA$13:$AA$512=$AA$5),ROW($A$9:$A$508)-ROW($A$9)+1,""),ROWS(H$9:H282)),,1))</f>
        <v/>
      </c>
      <c r="I282" s="59" t="str">
        <f t="array" ref="I282">IF(ROWS(I$9:I282)&gt;$U$5,"",INDEX(AD$13:AD$512,SMALL(IF(($AA$13:$AA$512=$AA$5),ROW($A$9:$A$508)-ROW($A$9)+1,""),ROWS(I$9:I282)),,1))</f>
        <v/>
      </c>
      <c r="J282" s="105"/>
      <c r="K282" s="105"/>
      <c r="L282" s="105"/>
      <c r="M282" s="136"/>
      <c r="N282" s="44"/>
      <c r="O282" s="44"/>
      <c r="P282" s="44"/>
      <c r="Q282" s="44"/>
      <c r="R282" s="44"/>
      <c r="S282" s="44"/>
      <c r="T282" s="44">
        <f>Nut_StatusTool!A276</f>
        <v>270</v>
      </c>
      <c r="U282" s="44">
        <f>Nut_StatusTool!B276</f>
        <v>0</v>
      </c>
      <c r="V282" s="44">
        <f>Nut_StatusTool!C276</f>
        <v>0</v>
      </c>
      <c r="W282" s="44">
        <f>Nut_StatusTool!D276</f>
        <v>0</v>
      </c>
      <c r="X282" s="44">
        <f>Nut_StatusTool!F276</f>
        <v>0</v>
      </c>
      <c r="Y282" s="285" t="str">
        <f>Nut_StatusTool!K276</f>
        <v/>
      </c>
      <c r="Z282" s="44" t="str">
        <f>Nut_StatusTool!L276</f>
        <v/>
      </c>
      <c r="AA282" s="44" t="str">
        <f>Nut_StatusTool!M276</f>
        <v/>
      </c>
      <c r="AB282" s="44" t="str">
        <f>Nut_StatusTool!N276</f>
        <v/>
      </c>
      <c r="AC282" s="44">
        <f>Nut_StatusTool!I276</f>
        <v>0</v>
      </c>
      <c r="AD282" s="44">
        <f>Nut_StatusTool!J276</f>
        <v>0</v>
      </c>
    </row>
    <row r="283" spans="1:30" ht="20.100000000000001" customHeight="1">
      <c r="A283" s="59" t="str">
        <f t="array" ref="A283">IF(ROWS(A$9:A283)&gt;$U$5,"",INDEX(T$13:T$512,SMALL(IF(($AA$13:$AA$512=$AA$5),ROW($A$9:$A$508)-ROW($A$9)+1,""),ROWS(A$9:A283)),,1))</f>
        <v/>
      </c>
      <c r="B283" s="389" t="str">
        <f t="array" ref="B283">IF(ROWS(B$9:B283)&gt;$U$5,"",INDEX(U$13:U$512,SMALL(IF(($AA$13:$AA$512=$AA$5),ROW($A$9:$A$508)-ROW($A$9)+1,""),ROWS(B$9:B283)),,1))</f>
        <v/>
      </c>
      <c r="C283" s="389" t="str">
        <f t="array" ref="C283">IF(ROWS(C$9:C283)&gt;$U$5,"",INDEX(V$13:V$512,SMALL(IF(($AA$13:$AA$512=$AA$5),ROW($A$9:$A$508)-ROW($A$9)+1,""),ROWS(C$9:C283)),,1))</f>
        <v/>
      </c>
      <c r="D283" s="309" t="str">
        <f t="array" ref="D283">IF(ROWS(D$9:D283)&gt;$U$5,"",INDEX(W$13:W$512,SMALL(IF(($AA$13:$AA$512=$AA$5),ROW($A$9:$A$508)-ROW($A$9)+1,""),ROWS(D$9:D283)),,1))</f>
        <v/>
      </c>
      <c r="E283" s="59" t="str">
        <f t="array" ref="E283">IF(ROWS(E$9:E283)&gt;$U$5,"",INDEX(X$13:X$512,SMALL(IF(($AA$13:$AA$512=$AA$5),ROW($A$9:$A$508)-ROW($A$9)+1,""),ROWS(E$9:E283)),,1))</f>
        <v/>
      </c>
      <c r="F283" s="59" t="str">
        <f t="array" ref="F283">IF(ROWS(F$9:F283)&gt;$U$5,"",INDEX(Y$13:Y$512,SMALL(IF(($AA$13:$AA$512=$AA$5),ROW($A$9:$A$508)-ROW($A$9)+1,""),ROWS(F$9:F283)),,1))</f>
        <v/>
      </c>
      <c r="G283" s="59" t="str">
        <f t="array" ref="G283">IF(ROWS(G$9:G283)&gt;$U$5,"",INDEX(AA$13:AA$512,SMALL(IF(($AA$13:$AA$512=$AA$5),ROW($A$9:$A$508)-ROW($A$9)+1,""),ROWS(G$9:G283)),,1))</f>
        <v/>
      </c>
      <c r="H283" s="59" t="str">
        <f t="array" ref="H283">IF(ROWS(H$9:H283)&gt;$U$5,"",INDEX(AC$13:AC$512,SMALL(IF(($AA$13:$AA$512=$AA$5),ROW($A$9:$A$508)-ROW($A$9)+1,""),ROWS(H$9:H283)),,1))</f>
        <v/>
      </c>
      <c r="I283" s="59" t="str">
        <f t="array" ref="I283">IF(ROWS(I$9:I283)&gt;$U$5,"",INDEX(AD$13:AD$512,SMALL(IF(($AA$13:$AA$512=$AA$5),ROW($A$9:$A$508)-ROW($A$9)+1,""),ROWS(I$9:I283)),,1))</f>
        <v/>
      </c>
      <c r="J283" s="105"/>
      <c r="K283" s="105"/>
      <c r="L283" s="105"/>
      <c r="M283" s="136"/>
      <c r="N283" s="44"/>
      <c r="O283" s="44"/>
      <c r="P283" s="44"/>
      <c r="Q283" s="44"/>
      <c r="R283" s="44"/>
      <c r="S283" s="44"/>
      <c r="T283" s="44">
        <f>Nut_StatusTool!A277</f>
        <v>271</v>
      </c>
      <c r="U283" s="44">
        <f>Nut_StatusTool!B277</f>
        <v>0</v>
      </c>
      <c r="V283" s="44">
        <f>Nut_StatusTool!C277</f>
        <v>0</v>
      </c>
      <c r="W283" s="44">
        <f>Nut_StatusTool!D277</f>
        <v>0</v>
      </c>
      <c r="X283" s="44">
        <f>Nut_StatusTool!F277</f>
        <v>0</v>
      </c>
      <c r="Y283" s="285" t="str">
        <f>Nut_StatusTool!K277</f>
        <v/>
      </c>
      <c r="Z283" s="44" t="str">
        <f>Nut_StatusTool!L277</f>
        <v/>
      </c>
      <c r="AA283" s="44" t="str">
        <f>Nut_StatusTool!M277</f>
        <v/>
      </c>
      <c r="AB283" s="44" t="str">
        <f>Nut_StatusTool!N277</f>
        <v/>
      </c>
      <c r="AC283" s="44">
        <f>Nut_StatusTool!I277</f>
        <v>0</v>
      </c>
      <c r="AD283" s="44">
        <f>Nut_StatusTool!J277</f>
        <v>0</v>
      </c>
    </row>
    <row r="284" spans="1:30" ht="20.100000000000001" customHeight="1">
      <c r="A284" s="59" t="str">
        <f t="array" ref="A284">IF(ROWS(A$9:A284)&gt;$U$5,"",INDEX(T$13:T$512,SMALL(IF(($AA$13:$AA$512=$AA$5),ROW($A$9:$A$508)-ROW($A$9)+1,""),ROWS(A$9:A284)),,1))</f>
        <v/>
      </c>
      <c r="B284" s="389" t="str">
        <f t="array" ref="B284">IF(ROWS(B$9:B284)&gt;$U$5,"",INDEX(U$13:U$512,SMALL(IF(($AA$13:$AA$512=$AA$5),ROW($A$9:$A$508)-ROW($A$9)+1,""),ROWS(B$9:B284)),,1))</f>
        <v/>
      </c>
      <c r="C284" s="389" t="str">
        <f t="array" ref="C284">IF(ROWS(C$9:C284)&gt;$U$5,"",INDEX(V$13:V$512,SMALL(IF(($AA$13:$AA$512=$AA$5),ROW($A$9:$A$508)-ROW($A$9)+1,""),ROWS(C$9:C284)),,1))</f>
        <v/>
      </c>
      <c r="D284" s="309" t="str">
        <f t="array" ref="D284">IF(ROWS(D$9:D284)&gt;$U$5,"",INDEX(W$13:W$512,SMALL(IF(($AA$13:$AA$512=$AA$5),ROW($A$9:$A$508)-ROW($A$9)+1,""),ROWS(D$9:D284)),,1))</f>
        <v/>
      </c>
      <c r="E284" s="59" t="str">
        <f t="array" ref="E284">IF(ROWS(E$9:E284)&gt;$U$5,"",INDEX(X$13:X$512,SMALL(IF(($AA$13:$AA$512=$AA$5),ROW($A$9:$A$508)-ROW($A$9)+1,""),ROWS(E$9:E284)),,1))</f>
        <v/>
      </c>
      <c r="F284" s="59" t="str">
        <f t="array" ref="F284">IF(ROWS(F$9:F284)&gt;$U$5,"",INDEX(Y$13:Y$512,SMALL(IF(($AA$13:$AA$512=$AA$5),ROW($A$9:$A$508)-ROW($A$9)+1,""),ROWS(F$9:F284)),,1))</f>
        <v/>
      </c>
      <c r="G284" s="59" t="str">
        <f t="array" ref="G284">IF(ROWS(G$9:G284)&gt;$U$5,"",INDEX(AA$13:AA$512,SMALL(IF(($AA$13:$AA$512=$AA$5),ROW($A$9:$A$508)-ROW($A$9)+1,""),ROWS(G$9:G284)),,1))</f>
        <v/>
      </c>
      <c r="H284" s="59" t="str">
        <f t="array" ref="H284">IF(ROWS(H$9:H284)&gt;$U$5,"",INDEX(AC$13:AC$512,SMALL(IF(($AA$13:$AA$512=$AA$5),ROW($A$9:$A$508)-ROW($A$9)+1,""),ROWS(H$9:H284)),,1))</f>
        <v/>
      </c>
      <c r="I284" s="59" t="str">
        <f t="array" ref="I284">IF(ROWS(I$9:I284)&gt;$U$5,"",INDEX(AD$13:AD$512,SMALL(IF(($AA$13:$AA$512=$AA$5),ROW($A$9:$A$508)-ROW($A$9)+1,""),ROWS(I$9:I284)),,1))</f>
        <v/>
      </c>
      <c r="J284" s="105"/>
      <c r="K284" s="105"/>
      <c r="L284" s="105"/>
      <c r="M284" s="136"/>
      <c r="N284" s="44"/>
      <c r="O284" s="44"/>
      <c r="P284" s="44"/>
      <c r="Q284" s="44"/>
      <c r="R284" s="44"/>
      <c r="S284" s="44"/>
      <c r="T284" s="44">
        <f>Nut_StatusTool!A278</f>
        <v>272</v>
      </c>
      <c r="U284" s="44">
        <f>Nut_StatusTool!B278</f>
        <v>0</v>
      </c>
      <c r="V284" s="44">
        <f>Nut_StatusTool!C278</f>
        <v>0</v>
      </c>
      <c r="W284" s="44">
        <f>Nut_StatusTool!D278</f>
        <v>0</v>
      </c>
      <c r="X284" s="44">
        <f>Nut_StatusTool!F278</f>
        <v>0</v>
      </c>
      <c r="Y284" s="285" t="str">
        <f>Nut_StatusTool!K278</f>
        <v/>
      </c>
      <c r="Z284" s="44" t="str">
        <f>Nut_StatusTool!L278</f>
        <v/>
      </c>
      <c r="AA284" s="44" t="str">
        <f>Nut_StatusTool!M278</f>
        <v/>
      </c>
      <c r="AB284" s="44" t="str">
        <f>Nut_StatusTool!N278</f>
        <v/>
      </c>
      <c r="AC284" s="44">
        <f>Nut_StatusTool!I278</f>
        <v>0</v>
      </c>
      <c r="AD284" s="44">
        <f>Nut_StatusTool!J278</f>
        <v>0</v>
      </c>
    </row>
    <row r="285" spans="1:30" ht="20.100000000000001" customHeight="1">
      <c r="A285" s="59" t="str">
        <f t="array" ref="A285">IF(ROWS(A$9:A285)&gt;$U$5,"",INDEX(T$13:T$512,SMALL(IF(($AA$13:$AA$512=$AA$5),ROW($A$9:$A$508)-ROW($A$9)+1,""),ROWS(A$9:A285)),,1))</f>
        <v/>
      </c>
      <c r="B285" s="389" t="str">
        <f t="array" ref="B285">IF(ROWS(B$9:B285)&gt;$U$5,"",INDEX(U$13:U$512,SMALL(IF(($AA$13:$AA$512=$AA$5),ROW($A$9:$A$508)-ROW($A$9)+1,""),ROWS(B$9:B285)),,1))</f>
        <v/>
      </c>
      <c r="C285" s="389" t="str">
        <f t="array" ref="C285">IF(ROWS(C$9:C285)&gt;$U$5,"",INDEX(V$13:V$512,SMALL(IF(($AA$13:$AA$512=$AA$5),ROW($A$9:$A$508)-ROW($A$9)+1,""),ROWS(C$9:C285)),,1))</f>
        <v/>
      </c>
      <c r="D285" s="309" t="str">
        <f t="array" ref="D285">IF(ROWS(D$9:D285)&gt;$U$5,"",INDEX(W$13:W$512,SMALL(IF(($AA$13:$AA$512=$AA$5),ROW($A$9:$A$508)-ROW($A$9)+1,""),ROWS(D$9:D285)),,1))</f>
        <v/>
      </c>
      <c r="E285" s="59" t="str">
        <f t="array" ref="E285">IF(ROWS(E$9:E285)&gt;$U$5,"",INDEX(X$13:X$512,SMALL(IF(($AA$13:$AA$512=$AA$5),ROW($A$9:$A$508)-ROW($A$9)+1,""),ROWS(E$9:E285)),,1))</f>
        <v/>
      </c>
      <c r="F285" s="59" t="str">
        <f t="array" ref="F285">IF(ROWS(F$9:F285)&gt;$U$5,"",INDEX(Y$13:Y$512,SMALL(IF(($AA$13:$AA$512=$AA$5),ROW($A$9:$A$508)-ROW($A$9)+1,""),ROWS(F$9:F285)),,1))</f>
        <v/>
      </c>
      <c r="G285" s="59" t="str">
        <f t="array" ref="G285">IF(ROWS(G$9:G285)&gt;$U$5,"",INDEX(AA$13:AA$512,SMALL(IF(($AA$13:$AA$512=$AA$5),ROW($A$9:$A$508)-ROW($A$9)+1,""),ROWS(G$9:G285)),,1))</f>
        <v/>
      </c>
      <c r="H285" s="59" t="str">
        <f t="array" ref="H285">IF(ROWS(H$9:H285)&gt;$U$5,"",INDEX(AC$13:AC$512,SMALL(IF(($AA$13:$AA$512=$AA$5),ROW($A$9:$A$508)-ROW($A$9)+1,""),ROWS(H$9:H285)),,1))</f>
        <v/>
      </c>
      <c r="I285" s="59" t="str">
        <f t="array" ref="I285">IF(ROWS(I$9:I285)&gt;$U$5,"",INDEX(AD$13:AD$512,SMALL(IF(($AA$13:$AA$512=$AA$5),ROW($A$9:$A$508)-ROW($A$9)+1,""),ROWS(I$9:I285)),,1))</f>
        <v/>
      </c>
      <c r="J285" s="105"/>
      <c r="K285" s="105"/>
      <c r="L285" s="105"/>
      <c r="M285" s="136"/>
      <c r="N285" s="44"/>
      <c r="O285" s="44"/>
      <c r="P285" s="44"/>
      <c r="Q285" s="44"/>
      <c r="R285" s="44"/>
      <c r="S285" s="44"/>
      <c r="T285" s="44">
        <f>Nut_StatusTool!A279</f>
        <v>273</v>
      </c>
      <c r="U285" s="44">
        <f>Nut_StatusTool!B279</f>
        <v>0</v>
      </c>
      <c r="V285" s="44">
        <f>Nut_StatusTool!C279</f>
        <v>0</v>
      </c>
      <c r="W285" s="44">
        <f>Nut_StatusTool!D279</f>
        <v>0</v>
      </c>
      <c r="X285" s="44">
        <f>Nut_StatusTool!F279</f>
        <v>0</v>
      </c>
      <c r="Y285" s="285" t="str">
        <f>Nut_StatusTool!K279</f>
        <v/>
      </c>
      <c r="Z285" s="44" t="str">
        <f>Nut_StatusTool!L279</f>
        <v/>
      </c>
      <c r="AA285" s="44" t="str">
        <f>Nut_StatusTool!M279</f>
        <v/>
      </c>
      <c r="AB285" s="44" t="str">
        <f>Nut_StatusTool!N279</f>
        <v/>
      </c>
      <c r="AC285" s="44">
        <f>Nut_StatusTool!I279</f>
        <v>0</v>
      </c>
      <c r="AD285" s="44">
        <f>Nut_StatusTool!J279</f>
        <v>0</v>
      </c>
    </row>
    <row r="286" spans="1:30" ht="20.100000000000001" customHeight="1">
      <c r="A286" s="59" t="str">
        <f t="array" ref="A286">IF(ROWS(A$9:A286)&gt;$U$5,"",INDEX(T$13:T$512,SMALL(IF(($AA$13:$AA$512=$AA$5),ROW($A$9:$A$508)-ROW($A$9)+1,""),ROWS(A$9:A286)),,1))</f>
        <v/>
      </c>
      <c r="B286" s="389" t="str">
        <f t="array" ref="B286">IF(ROWS(B$9:B286)&gt;$U$5,"",INDEX(U$13:U$512,SMALL(IF(($AA$13:$AA$512=$AA$5),ROW($A$9:$A$508)-ROW($A$9)+1,""),ROWS(B$9:B286)),,1))</f>
        <v/>
      </c>
      <c r="C286" s="389" t="str">
        <f t="array" ref="C286">IF(ROWS(C$9:C286)&gt;$U$5,"",INDEX(V$13:V$512,SMALL(IF(($AA$13:$AA$512=$AA$5),ROW($A$9:$A$508)-ROW($A$9)+1,""),ROWS(C$9:C286)),,1))</f>
        <v/>
      </c>
      <c r="D286" s="309" t="str">
        <f t="array" ref="D286">IF(ROWS(D$9:D286)&gt;$U$5,"",INDEX(W$13:W$512,SMALL(IF(($AA$13:$AA$512=$AA$5),ROW($A$9:$A$508)-ROW($A$9)+1,""),ROWS(D$9:D286)),,1))</f>
        <v/>
      </c>
      <c r="E286" s="59" t="str">
        <f t="array" ref="E286">IF(ROWS(E$9:E286)&gt;$U$5,"",INDEX(X$13:X$512,SMALL(IF(($AA$13:$AA$512=$AA$5),ROW($A$9:$A$508)-ROW($A$9)+1,""),ROWS(E$9:E286)),,1))</f>
        <v/>
      </c>
      <c r="F286" s="59" t="str">
        <f t="array" ref="F286">IF(ROWS(F$9:F286)&gt;$U$5,"",INDEX(Y$13:Y$512,SMALL(IF(($AA$13:$AA$512=$AA$5),ROW($A$9:$A$508)-ROW($A$9)+1,""),ROWS(F$9:F286)),,1))</f>
        <v/>
      </c>
      <c r="G286" s="59" t="str">
        <f t="array" ref="G286">IF(ROWS(G$9:G286)&gt;$U$5,"",INDEX(AA$13:AA$512,SMALL(IF(($AA$13:$AA$512=$AA$5),ROW($A$9:$A$508)-ROW($A$9)+1,""),ROWS(G$9:G286)),,1))</f>
        <v/>
      </c>
      <c r="H286" s="59" t="str">
        <f t="array" ref="H286">IF(ROWS(H$9:H286)&gt;$U$5,"",INDEX(AC$13:AC$512,SMALL(IF(($AA$13:$AA$512=$AA$5),ROW($A$9:$A$508)-ROW($A$9)+1,""),ROWS(H$9:H286)),,1))</f>
        <v/>
      </c>
      <c r="I286" s="59" t="str">
        <f t="array" ref="I286">IF(ROWS(I$9:I286)&gt;$U$5,"",INDEX(AD$13:AD$512,SMALL(IF(($AA$13:$AA$512=$AA$5),ROW($A$9:$A$508)-ROW($A$9)+1,""),ROWS(I$9:I286)),,1))</f>
        <v/>
      </c>
      <c r="J286" s="105"/>
      <c r="K286" s="105"/>
      <c r="L286" s="105"/>
      <c r="M286" s="136"/>
      <c r="N286" s="44"/>
      <c r="O286" s="44"/>
      <c r="P286" s="44"/>
      <c r="Q286" s="44"/>
      <c r="R286" s="44"/>
      <c r="S286" s="44"/>
      <c r="T286" s="44">
        <f>Nut_StatusTool!A280</f>
        <v>274</v>
      </c>
      <c r="U286" s="44">
        <f>Nut_StatusTool!B280</f>
        <v>0</v>
      </c>
      <c r="V286" s="44">
        <f>Nut_StatusTool!C280</f>
        <v>0</v>
      </c>
      <c r="W286" s="44">
        <f>Nut_StatusTool!D280</f>
        <v>0</v>
      </c>
      <c r="X286" s="44">
        <f>Nut_StatusTool!F280</f>
        <v>0</v>
      </c>
      <c r="Y286" s="285" t="str">
        <f>Nut_StatusTool!K280</f>
        <v/>
      </c>
      <c r="Z286" s="44" t="str">
        <f>Nut_StatusTool!L280</f>
        <v/>
      </c>
      <c r="AA286" s="44" t="str">
        <f>Nut_StatusTool!M280</f>
        <v/>
      </c>
      <c r="AB286" s="44" t="str">
        <f>Nut_StatusTool!N280</f>
        <v/>
      </c>
      <c r="AC286" s="44">
        <f>Nut_StatusTool!I280</f>
        <v>0</v>
      </c>
      <c r="AD286" s="44">
        <f>Nut_StatusTool!J280</f>
        <v>0</v>
      </c>
    </row>
    <row r="287" spans="1:30" ht="20.100000000000001" customHeight="1">
      <c r="A287" s="59" t="str">
        <f t="array" ref="A287">IF(ROWS(A$9:A287)&gt;$U$5,"",INDEX(T$13:T$512,SMALL(IF(($AA$13:$AA$512=$AA$5),ROW($A$9:$A$508)-ROW($A$9)+1,""),ROWS(A$9:A287)),,1))</f>
        <v/>
      </c>
      <c r="B287" s="389" t="str">
        <f t="array" ref="B287">IF(ROWS(B$9:B287)&gt;$U$5,"",INDEX(U$13:U$512,SMALL(IF(($AA$13:$AA$512=$AA$5),ROW($A$9:$A$508)-ROW($A$9)+1,""),ROWS(B$9:B287)),,1))</f>
        <v/>
      </c>
      <c r="C287" s="389" t="str">
        <f t="array" ref="C287">IF(ROWS(C$9:C287)&gt;$U$5,"",INDEX(V$13:V$512,SMALL(IF(($AA$13:$AA$512=$AA$5),ROW($A$9:$A$508)-ROW($A$9)+1,""),ROWS(C$9:C287)),,1))</f>
        <v/>
      </c>
      <c r="D287" s="309" t="str">
        <f t="array" ref="D287">IF(ROWS(D$9:D287)&gt;$U$5,"",INDEX(W$13:W$512,SMALL(IF(($AA$13:$AA$512=$AA$5),ROW($A$9:$A$508)-ROW($A$9)+1,""),ROWS(D$9:D287)),,1))</f>
        <v/>
      </c>
      <c r="E287" s="59" t="str">
        <f t="array" ref="E287">IF(ROWS(E$9:E287)&gt;$U$5,"",INDEX(X$13:X$512,SMALL(IF(($AA$13:$AA$512=$AA$5),ROW($A$9:$A$508)-ROW($A$9)+1,""),ROWS(E$9:E287)),,1))</f>
        <v/>
      </c>
      <c r="F287" s="59" t="str">
        <f t="array" ref="F287">IF(ROWS(F$9:F287)&gt;$U$5,"",INDEX(Y$13:Y$512,SMALL(IF(($AA$13:$AA$512=$AA$5),ROW($A$9:$A$508)-ROW($A$9)+1,""),ROWS(F$9:F287)),,1))</f>
        <v/>
      </c>
      <c r="G287" s="59" t="str">
        <f t="array" ref="G287">IF(ROWS(G$9:G287)&gt;$U$5,"",INDEX(AA$13:AA$512,SMALL(IF(($AA$13:$AA$512=$AA$5),ROW($A$9:$A$508)-ROW($A$9)+1,""),ROWS(G$9:G287)),,1))</f>
        <v/>
      </c>
      <c r="H287" s="59" t="str">
        <f t="array" ref="H287">IF(ROWS(H$9:H287)&gt;$U$5,"",INDEX(AC$13:AC$512,SMALL(IF(($AA$13:$AA$512=$AA$5),ROW($A$9:$A$508)-ROW($A$9)+1,""),ROWS(H$9:H287)),,1))</f>
        <v/>
      </c>
      <c r="I287" s="59" t="str">
        <f t="array" ref="I287">IF(ROWS(I$9:I287)&gt;$U$5,"",INDEX(AD$13:AD$512,SMALL(IF(($AA$13:$AA$512=$AA$5),ROW($A$9:$A$508)-ROW($A$9)+1,""),ROWS(I$9:I287)),,1))</f>
        <v/>
      </c>
      <c r="J287" s="105"/>
      <c r="K287" s="105"/>
      <c r="L287" s="105"/>
      <c r="M287" s="136"/>
      <c r="N287" s="44"/>
      <c r="O287" s="44"/>
      <c r="P287" s="44"/>
      <c r="Q287" s="44"/>
      <c r="R287" s="44"/>
      <c r="S287" s="44"/>
      <c r="T287" s="44">
        <f>Nut_StatusTool!A281</f>
        <v>275</v>
      </c>
      <c r="U287" s="44">
        <f>Nut_StatusTool!B281</f>
        <v>0</v>
      </c>
      <c r="V287" s="44">
        <f>Nut_StatusTool!C281</f>
        <v>0</v>
      </c>
      <c r="W287" s="44">
        <f>Nut_StatusTool!D281</f>
        <v>0</v>
      </c>
      <c r="X287" s="44">
        <f>Nut_StatusTool!F281</f>
        <v>0</v>
      </c>
      <c r="Y287" s="285" t="str">
        <f>Nut_StatusTool!K281</f>
        <v/>
      </c>
      <c r="Z287" s="44" t="str">
        <f>Nut_StatusTool!L281</f>
        <v/>
      </c>
      <c r="AA287" s="44" t="str">
        <f>Nut_StatusTool!M281</f>
        <v/>
      </c>
      <c r="AB287" s="44" t="str">
        <f>Nut_StatusTool!N281</f>
        <v/>
      </c>
      <c r="AC287" s="44">
        <f>Nut_StatusTool!I281</f>
        <v>0</v>
      </c>
      <c r="AD287" s="44">
        <f>Nut_StatusTool!J281</f>
        <v>0</v>
      </c>
    </row>
    <row r="288" spans="1:30" ht="20.100000000000001" customHeight="1">
      <c r="A288" s="59" t="str">
        <f t="array" ref="A288">IF(ROWS(A$9:A288)&gt;$U$5,"",INDEX(T$13:T$512,SMALL(IF(($AA$13:$AA$512=$AA$5),ROW($A$9:$A$508)-ROW($A$9)+1,""),ROWS(A$9:A288)),,1))</f>
        <v/>
      </c>
      <c r="B288" s="389" t="str">
        <f t="array" ref="B288">IF(ROWS(B$9:B288)&gt;$U$5,"",INDEX(U$13:U$512,SMALL(IF(($AA$13:$AA$512=$AA$5),ROW($A$9:$A$508)-ROW($A$9)+1,""),ROWS(B$9:B288)),,1))</f>
        <v/>
      </c>
      <c r="C288" s="389" t="str">
        <f t="array" ref="C288">IF(ROWS(C$9:C288)&gt;$U$5,"",INDEX(V$13:V$512,SMALL(IF(($AA$13:$AA$512=$AA$5),ROW($A$9:$A$508)-ROW($A$9)+1,""),ROWS(C$9:C288)),,1))</f>
        <v/>
      </c>
      <c r="D288" s="309" t="str">
        <f t="array" ref="D288">IF(ROWS(D$9:D288)&gt;$U$5,"",INDEX(W$13:W$512,SMALL(IF(($AA$13:$AA$512=$AA$5),ROW($A$9:$A$508)-ROW($A$9)+1,""),ROWS(D$9:D288)),,1))</f>
        <v/>
      </c>
      <c r="E288" s="59" t="str">
        <f t="array" ref="E288">IF(ROWS(E$9:E288)&gt;$U$5,"",INDEX(X$13:X$512,SMALL(IF(($AA$13:$AA$512=$AA$5),ROW($A$9:$A$508)-ROW($A$9)+1,""),ROWS(E$9:E288)),,1))</f>
        <v/>
      </c>
      <c r="F288" s="59" t="str">
        <f t="array" ref="F288">IF(ROWS(F$9:F288)&gt;$U$5,"",INDEX(Y$13:Y$512,SMALL(IF(($AA$13:$AA$512=$AA$5),ROW($A$9:$A$508)-ROW($A$9)+1,""),ROWS(F$9:F288)),,1))</f>
        <v/>
      </c>
      <c r="G288" s="59" t="str">
        <f t="array" ref="G288">IF(ROWS(G$9:G288)&gt;$U$5,"",INDEX(AA$13:AA$512,SMALL(IF(($AA$13:$AA$512=$AA$5),ROW($A$9:$A$508)-ROW($A$9)+1,""),ROWS(G$9:G288)),,1))</f>
        <v/>
      </c>
      <c r="H288" s="59" t="str">
        <f t="array" ref="H288">IF(ROWS(H$9:H288)&gt;$U$5,"",INDEX(AC$13:AC$512,SMALL(IF(($AA$13:$AA$512=$AA$5),ROW($A$9:$A$508)-ROW($A$9)+1,""),ROWS(H$9:H288)),,1))</f>
        <v/>
      </c>
      <c r="I288" s="59" t="str">
        <f t="array" ref="I288">IF(ROWS(I$9:I288)&gt;$U$5,"",INDEX(AD$13:AD$512,SMALL(IF(($AA$13:$AA$512=$AA$5),ROW($A$9:$A$508)-ROW($A$9)+1,""),ROWS(I$9:I288)),,1))</f>
        <v/>
      </c>
      <c r="J288" s="105"/>
      <c r="K288" s="105"/>
      <c r="L288" s="105"/>
      <c r="M288" s="136"/>
      <c r="N288" s="44"/>
      <c r="O288" s="44"/>
      <c r="P288" s="44"/>
      <c r="Q288" s="44"/>
      <c r="R288" s="44"/>
      <c r="S288" s="44"/>
      <c r="T288" s="44">
        <f>Nut_StatusTool!A282</f>
        <v>276</v>
      </c>
      <c r="U288" s="44">
        <f>Nut_StatusTool!B282</f>
        <v>0</v>
      </c>
      <c r="V288" s="44">
        <f>Nut_StatusTool!C282</f>
        <v>0</v>
      </c>
      <c r="W288" s="44">
        <f>Nut_StatusTool!D282</f>
        <v>0</v>
      </c>
      <c r="X288" s="44">
        <f>Nut_StatusTool!F282</f>
        <v>0</v>
      </c>
      <c r="Y288" s="285" t="str">
        <f>Nut_StatusTool!K282</f>
        <v/>
      </c>
      <c r="Z288" s="44" t="str">
        <f>Nut_StatusTool!L282</f>
        <v/>
      </c>
      <c r="AA288" s="44" t="str">
        <f>Nut_StatusTool!M282</f>
        <v/>
      </c>
      <c r="AB288" s="44" t="str">
        <f>Nut_StatusTool!N282</f>
        <v/>
      </c>
      <c r="AC288" s="44">
        <f>Nut_StatusTool!I282</f>
        <v>0</v>
      </c>
      <c r="AD288" s="44">
        <f>Nut_StatusTool!J282</f>
        <v>0</v>
      </c>
    </row>
    <row r="289" spans="1:30" ht="20.100000000000001" customHeight="1">
      <c r="A289" s="59" t="str">
        <f t="array" ref="A289">IF(ROWS(A$9:A289)&gt;$U$5,"",INDEX(T$13:T$512,SMALL(IF(($AA$13:$AA$512=$AA$5),ROW($A$9:$A$508)-ROW($A$9)+1,""),ROWS(A$9:A289)),,1))</f>
        <v/>
      </c>
      <c r="B289" s="389" t="str">
        <f t="array" ref="B289">IF(ROWS(B$9:B289)&gt;$U$5,"",INDEX(U$13:U$512,SMALL(IF(($AA$13:$AA$512=$AA$5),ROW($A$9:$A$508)-ROW($A$9)+1,""),ROWS(B$9:B289)),,1))</f>
        <v/>
      </c>
      <c r="C289" s="389" t="str">
        <f t="array" ref="C289">IF(ROWS(C$9:C289)&gt;$U$5,"",INDEX(V$13:V$512,SMALL(IF(($AA$13:$AA$512=$AA$5),ROW($A$9:$A$508)-ROW($A$9)+1,""),ROWS(C$9:C289)),,1))</f>
        <v/>
      </c>
      <c r="D289" s="309" t="str">
        <f t="array" ref="D289">IF(ROWS(D$9:D289)&gt;$U$5,"",INDEX(W$13:W$512,SMALL(IF(($AA$13:$AA$512=$AA$5),ROW($A$9:$A$508)-ROW($A$9)+1,""),ROWS(D$9:D289)),,1))</f>
        <v/>
      </c>
      <c r="E289" s="59" t="str">
        <f t="array" ref="E289">IF(ROWS(E$9:E289)&gt;$U$5,"",INDEX(X$13:X$512,SMALL(IF(($AA$13:$AA$512=$AA$5),ROW($A$9:$A$508)-ROW($A$9)+1,""),ROWS(E$9:E289)),,1))</f>
        <v/>
      </c>
      <c r="F289" s="59" t="str">
        <f t="array" ref="F289">IF(ROWS(F$9:F289)&gt;$U$5,"",INDEX(Y$13:Y$512,SMALL(IF(($AA$13:$AA$512=$AA$5),ROW($A$9:$A$508)-ROW($A$9)+1,""),ROWS(F$9:F289)),,1))</f>
        <v/>
      </c>
      <c r="G289" s="59" t="str">
        <f t="array" ref="G289">IF(ROWS(G$9:G289)&gt;$U$5,"",INDEX(AA$13:AA$512,SMALL(IF(($AA$13:$AA$512=$AA$5),ROW($A$9:$A$508)-ROW($A$9)+1,""),ROWS(G$9:G289)),,1))</f>
        <v/>
      </c>
      <c r="H289" s="59" t="str">
        <f t="array" ref="H289">IF(ROWS(H$9:H289)&gt;$U$5,"",INDEX(AC$13:AC$512,SMALL(IF(($AA$13:$AA$512=$AA$5),ROW($A$9:$A$508)-ROW($A$9)+1,""),ROWS(H$9:H289)),,1))</f>
        <v/>
      </c>
      <c r="I289" s="59" t="str">
        <f t="array" ref="I289">IF(ROWS(I$9:I289)&gt;$U$5,"",INDEX(AD$13:AD$512,SMALL(IF(($AA$13:$AA$512=$AA$5),ROW($A$9:$A$508)-ROW($A$9)+1,""),ROWS(I$9:I289)),,1))</f>
        <v/>
      </c>
      <c r="J289" s="105"/>
      <c r="K289" s="105"/>
      <c r="L289" s="105"/>
      <c r="M289" s="136"/>
      <c r="N289" s="44"/>
      <c r="O289" s="44"/>
      <c r="P289" s="44"/>
      <c r="Q289" s="44"/>
      <c r="R289" s="44"/>
      <c r="S289" s="44"/>
      <c r="T289" s="44">
        <f>Nut_StatusTool!A283</f>
        <v>277</v>
      </c>
      <c r="U289" s="44">
        <f>Nut_StatusTool!B283</f>
        <v>0</v>
      </c>
      <c r="V289" s="44">
        <f>Nut_StatusTool!C283</f>
        <v>0</v>
      </c>
      <c r="W289" s="44">
        <f>Nut_StatusTool!D283</f>
        <v>0</v>
      </c>
      <c r="X289" s="44">
        <f>Nut_StatusTool!F283</f>
        <v>0</v>
      </c>
      <c r="Y289" s="285" t="str">
        <f>Nut_StatusTool!K283</f>
        <v/>
      </c>
      <c r="Z289" s="44" t="str">
        <f>Nut_StatusTool!L283</f>
        <v/>
      </c>
      <c r="AA289" s="44" t="str">
        <f>Nut_StatusTool!M283</f>
        <v/>
      </c>
      <c r="AB289" s="44" t="str">
        <f>Nut_StatusTool!N283</f>
        <v/>
      </c>
      <c r="AC289" s="44">
        <f>Nut_StatusTool!I283</f>
        <v>0</v>
      </c>
      <c r="AD289" s="44">
        <f>Nut_StatusTool!J283</f>
        <v>0</v>
      </c>
    </row>
    <row r="290" spans="1:30" ht="20.100000000000001" customHeight="1">
      <c r="A290" s="59" t="str">
        <f t="array" ref="A290">IF(ROWS(A$9:A290)&gt;$U$5,"",INDEX(T$13:T$512,SMALL(IF(($AA$13:$AA$512=$AA$5),ROW($A$9:$A$508)-ROW($A$9)+1,""),ROWS(A$9:A290)),,1))</f>
        <v/>
      </c>
      <c r="B290" s="389" t="str">
        <f t="array" ref="B290">IF(ROWS(B$9:B290)&gt;$U$5,"",INDEX(U$13:U$512,SMALL(IF(($AA$13:$AA$512=$AA$5),ROW($A$9:$A$508)-ROW($A$9)+1,""),ROWS(B$9:B290)),,1))</f>
        <v/>
      </c>
      <c r="C290" s="389" t="str">
        <f t="array" ref="C290">IF(ROWS(C$9:C290)&gt;$U$5,"",INDEX(V$13:V$512,SMALL(IF(($AA$13:$AA$512=$AA$5),ROW($A$9:$A$508)-ROW($A$9)+1,""),ROWS(C$9:C290)),,1))</f>
        <v/>
      </c>
      <c r="D290" s="309" t="str">
        <f t="array" ref="D290">IF(ROWS(D$9:D290)&gt;$U$5,"",INDEX(W$13:W$512,SMALL(IF(($AA$13:$AA$512=$AA$5),ROW($A$9:$A$508)-ROW($A$9)+1,""),ROWS(D$9:D290)),,1))</f>
        <v/>
      </c>
      <c r="E290" s="59" t="str">
        <f t="array" ref="E290">IF(ROWS(E$9:E290)&gt;$U$5,"",INDEX(X$13:X$512,SMALL(IF(($AA$13:$AA$512=$AA$5),ROW($A$9:$A$508)-ROW($A$9)+1,""),ROWS(E$9:E290)),,1))</f>
        <v/>
      </c>
      <c r="F290" s="59" t="str">
        <f t="array" ref="F290">IF(ROWS(F$9:F290)&gt;$U$5,"",INDEX(Y$13:Y$512,SMALL(IF(($AA$13:$AA$512=$AA$5),ROW($A$9:$A$508)-ROW($A$9)+1,""),ROWS(F$9:F290)),,1))</f>
        <v/>
      </c>
      <c r="G290" s="59" t="str">
        <f t="array" ref="G290">IF(ROWS(G$9:G290)&gt;$U$5,"",INDEX(AA$13:AA$512,SMALL(IF(($AA$13:$AA$512=$AA$5),ROW($A$9:$A$508)-ROW($A$9)+1,""),ROWS(G$9:G290)),,1))</f>
        <v/>
      </c>
      <c r="H290" s="59" t="str">
        <f t="array" ref="H290">IF(ROWS(H$9:H290)&gt;$U$5,"",INDEX(AC$13:AC$512,SMALL(IF(($AA$13:$AA$512=$AA$5),ROW($A$9:$A$508)-ROW($A$9)+1,""),ROWS(H$9:H290)),,1))</f>
        <v/>
      </c>
      <c r="I290" s="59" t="str">
        <f t="array" ref="I290">IF(ROWS(I$9:I290)&gt;$U$5,"",INDEX(AD$13:AD$512,SMALL(IF(($AA$13:$AA$512=$AA$5),ROW($A$9:$A$508)-ROW($A$9)+1,""),ROWS(I$9:I290)),,1))</f>
        <v/>
      </c>
      <c r="J290" s="105"/>
      <c r="K290" s="105"/>
      <c r="L290" s="105"/>
      <c r="M290" s="136"/>
      <c r="N290" s="44"/>
      <c r="O290" s="44"/>
      <c r="P290" s="44"/>
      <c r="Q290" s="44"/>
      <c r="R290" s="44"/>
      <c r="S290" s="44"/>
      <c r="T290" s="44">
        <f>Nut_StatusTool!A284</f>
        <v>278</v>
      </c>
      <c r="U290" s="44">
        <f>Nut_StatusTool!B284</f>
        <v>0</v>
      </c>
      <c r="V290" s="44">
        <f>Nut_StatusTool!C284</f>
        <v>0</v>
      </c>
      <c r="W290" s="44">
        <f>Nut_StatusTool!D284</f>
        <v>0</v>
      </c>
      <c r="X290" s="44">
        <f>Nut_StatusTool!F284</f>
        <v>0</v>
      </c>
      <c r="Y290" s="285" t="str">
        <f>Nut_StatusTool!K284</f>
        <v/>
      </c>
      <c r="Z290" s="44" t="str">
        <f>Nut_StatusTool!L284</f>
        <v/>
      </c>
      <c r="AA290" s="44" t="str">
        <f>Nut_StatusTool!M284</f>
        <v/>
      </c>
      <c r="AB290" s="44" t="str">
        <f>Nut_StatusTool!N284</f>
        <v/>
      </c>
      <c r="AC290" s="44">
        <f>Nut_StatusTool!I284</f>
        <v>0</v>
      </c>
      <c r="AD290" s="44">
        <f>Nut_StatusTool!J284</f>
        <v>0</v>
      </c>
    </row>
    <row r="291" spans="1:30" ht="20.100000000000001" customHeight="1">
      <c r="A291" s="59" t="str">
        <f t="array" ref="A291">IF(ROWS(A$9:A291)&gt;$U$5,"",INDEX(T$13:T$512,SMALL(IF(($AA$13:$AA$512=$AA$5),ROW($A$9:$A$508)-ROW($A$9)+1,""),ROWS(A$9:A291)),,1))</f>
        <v/>
      </c>
      <c r="B291" s="389" t="str">
        <f t="array" ref="B291">IF(ROWS(B$9:B291)&gt;$U$5,"",INDEX(U$13:U$512,SMALL(IF(($AA$13:$AA$512=$AA$5),ROW($A$9:$A$508)-ROW($A$9)+1,""),ROWS(B$9:B291)),,1))</f>
        <v/>
      </c>
      <c r="C291" s="389" t="str">
        <f t="array" ref="C291">IF(ROWS(C$9:C291)&gt;$U$5,"",INDEX(V$13:V$512,SMALL(IF(($AA$13:$AA$512=$AA$5),ROW($A$9:$A$508)-ROW($A$9)+1,""),ROWS(C$9:C291)),,1))</f>
        <v/>
      </c>
      <c r="D291" s="309" t="str">
        <f t="array" ref="D291">IF(ROWS(D$9:D291)&gt;$U$5,"",INDEX(W$13:W$512,SMALL(IF(($AA$13:$AA$512=$AA$5),ROW($A$9:$A$508)-ROW($A$9)+1,""),ROWS(D$9:D291)),,1))</f>
        <v/>
      </c>
      <c r="E291" s="59" t="str">
        <f t="array" ref="E291">IF(ROWS(E$9:E291)&gt;$U$5,"",INDEX(X$13:X$512,SMALL(IF(($AA$13:$AA$512=$AA$5),ROW($A$9:$A$508)-ROW($A$9)+1,""),ROWS(E$9:E291)),,1))</f>
        <v/>
      </c>
      <c r="F291" s="59" t="str">
        <f t="array" ref="F291">IF(ROWS(F$9:F291)&gt;$U$5,"",INDEX(Y$13:Y$512,SMALL(IF(($AA$13:$AA$512=$AA$5),ROW($A$9:$A$508)-ROW($A$9)+1,""),ROWS(F$9:F291)),,1))</f>
        <v/>
      </c>
      <c r="G291" s="59" t="str">
        <f t="array" ref="G291">IF(ROWS(G$9:G291)&gt;$U$5,"",INDEX(AA$13:AA$512,SMALL(IF(($AA$13:$AA$512=$AA$5),ROW($A$9:$A$508)-ROW($A$9)+1,""),ROWS(G$9:G291)),,1))</f>
        <v/>
      </c>
      <c r="H291" s="59" t="str">
        <f t="array" ref="H291">IF(ROWS(H$9:H291)&gt;$U$5,"",INDEX(AC$13:AC$512,SMALL(IF(($AA$13:$AA$512=$AA$5),ROW($A$9:$A$508)-ROW($A$9)+1,""),ROWS(H$9:H291)),,1))</f>
        <v/>
      </c>
      <c r="I291" s="59" t="str">
        <f t="array" ref="I291">IF(ROWS(I$9:I291)&gt;$U$5,"",INDEX(AD$13:AD$512,SMALL(IF(($AA$13:$AA$512=$AA$5),ROW($A$9:$A$508)-ROW($A$9)+1,""),ROWS(I$9:I291)),,1))</f>
        <v/>
      </c>
      <c r="J291" s="105"/>
      <c r="K291" s="105"/>
      <c r="L291" s="105"/>
      <c r="M291" s="136"/>
      <c r="N291" s="44"/>
      <c r="O291" s="44"/>
      <c r="P291" s="44"/>
      <c r="Q291" s="44"/>
      <c r="R291" s="44"/>
      <c r="S291" s="44"/>
      <c r="T291" s="44">
        <f>Nut_StatusTool!A285</f>
        <v>279</v>
      </c>
      <c r="U291" s="44">
        <f>Nut_StatusTool!B285</f>
        <v>0</v>
      </c>
      <c r="V291" s="44">
        <f>Nut_StatusTool!C285</f>
        <v>0</v>
      </c>
      <c r="W291" s="44">
        <f>Nut_StatusTool!D285</f>
        <v>0</v>
      </c>
      <c r="X291" s="44">
        <f>Nut_StatusTool!F285</f>
        <v>0</v>
      </c>
      <c r="Y291" s="285" t="str">
        <f>Nut_StatusTool!K285</f>
        <v/>
      </c>
      <c r="Z291" s="44" t="str">
        <f>Nut_StatusTool!L285</f>
        <v/>
      </c>
      <c r="AA291" s="44" t="str">
        <f>Nut_StatusTool!M285</f>
        <v/>
      </c>
      <c r="AB291" s="44" t="str">
        <f>Nut_StatusTool!N285</f>
        <v/>
      </c>
      <c r="AC291" s="44">
        <f>Nut_StatusTool!I285</f>
        <v>0</v>
      </c>
      <c r="AD291" s="44">
        <f>Nut_StatusTool!J285</f>
        <v>0</v>
      </c>
    </row>
    <row r="292" spans="1:30" ht="20.100000000000001" customHeight="1">
      <c r="A292" s="59" t="str">
        <f t="array" ref="A292">IF(ROWS(A$9:A292)&gt;$U$5,"",INDEX(T$13:T$512,SMALL(IF(($AA$13:$AA$512=$AA$5),ROW($A$9:$A$508)-ROW($A$9)+1,""),ROWS(A$9:A292)),,1))</f>
        <v/>
      </c>
      <c r="B292" s="389" t="str">
        <f t="array" ref="B292">IF(ROWS(B$9:B292)&gt;$U$5,"",INDEX(U$13:U$512,SMALL(IF(($AA$13:$AA$512=$AA$5),ROW($A$9:$A$508)-ROW($A$9)+1,""),ROWS(B$9:B292)),,1))</f>
        <v/>
      </c>
      <c r="C292" s="389" t="str">
        <f t="array" ref="C292">IF(ROWS(C$9:C292)&gt;$U$5,"",INDEX(V$13:V$512,SMALL(IF(($AA$13:$AA$512=$AA$5),ROW($A$9:$A$508)-ROW($A$9)+1,""),ROWS(C$9:C292)),,1))</f>
        <v/>
      </c>
      <c r="D292" s="309" t="str">
        <f t="array" ref="D292">IF(ROWS(D$9:D292)&gt;$U$5,"",INDEX(W$13:W$512,SMALL(IF(($AA$13:$AA$512=$AA$5),ROW($A$9:$A$508)-ROW($A$9)+1,""),ROWS(D$9:D292)),,1))</f>
        <v/>
      </c>
      <c r="E292" s="59" t="str">
        <f t="array" ref="E292">IF(ROWS(E$9:E292)&gt;$U$5,"",INDEX(X$13:X$512,SMALL(IF(($AA$13:$AA$512=$AA$5),ROW($A$9:$A$508)-ROW($A$9)+1,""),ROWS(E$9:E292)),,1))</f>
        <v/>
      </c>
      <c r="F292" s="59" t="str">
        <f t="array" ref="F292">IF(ROWS(F$9:F292)&gt;$U$5,"",INDEX(Y$13:Y$512,SMALL(IF(($AA$13:$AA$512=$AA$5),ROW($A$9:$A$508)-ROW($A$9)+1,""),ROWS(F$9:F292)),,1))</f>
        <v/>
      </c>
      <c r="G292" s="59" t="str">
        <f t="array" ref="G292">IF(ROWS(G$9:G292)&gt;$U$5,"",INDEX(AA$13:AA$512,SMALL(IF(($AA$13:$AA$512=$AA$5),ROW($A$9:$A$508)-ROW($A$9)+1,""),ROWS(G$9:G292)),,1))</f>
        <v/>
      </c>
      <c r="H292" s="59" t="str">
        <f t="array" ref="H292">IF(ROWS(H$9:H292)&gt;$U$5,"",INDEX(AC$13:AC$512,SMALL(IF(($AA$13:$AA$512=$AA$5),ROW($A$9:$A$508)-ROW($A$9)+1,""),ROWS(H$9:H292)),,1))</f>
        <v/>
      </c>
      <c r="I292" s="59" t="str">
        <f t="array" ref="I292">IF(ROWS(I$9:I292)&gt;$U$5,"",INDEX(AD$13:AD$512,SMALL(IF(($AA$13:$AA$512=$AA$5),ROW($A$9:$A$508)-ROW($A$9)+1,""),ROWS(I$9:I292)),,1))</f>
        <v/>
      </c>
      <c r="J292" s="105"/>
      <c r="K292" s="105"/>
      <c r="L292" s="105"/>
      <c r="M292" s="136"/>
      <c r="N292" s="44"/>
      <c r="O292" s="44"/>
      <c r="P292" s="44"/>
      <c r="Q292" s="44"/>
      <c r="R292" s="44"/>
      <c r="S292" s="44"/>
      <c r="T292" s="44">
        <f>Nut_StatusTool!A286</f>
        <v>280</v>
      </c>
      <c r="U292" s="44">
        <f>Nut_StatusTool!B286</f>
        <v>0</v>
      </c>
      <c r="V292" s="44">
        <f>Nut_StatusTool!C286</f>
        <v>0</v>
      </c>
      <c r="W292" s="44">
        <f>Nut_StatusTool!D286</f>
        <v>0</v>
      </c>
      <c r="X292" s="44">
        <f>Nut_StatusTool!F286</f>
        <v>0</v>
      </c>
      <c r="Y292" s="285" t="str">
        <f>Nut_StatusTool!K286</f>
        <v/>
      </c>
      <c r="Z292" s="44" t="str">
        <f>Nut_StatusTool!L286</f>
        <v/>
      </c>
      <c r="AA292" s="44" t="str">
        <f>Nut_StatusTool!M286</f>
        <v/>
      </c>
      <c r="AB292" s="44" t="str">
        <f>Nut_StatusTool!N286</f>
        <v/>
      </c>
      <c r="AC292" s="44">
        <f>Nut_StatusTool!I286</f>
        <v>0</v>
      </c>
      <c r="AD292" s="44">
        <f>Nut_StatusTool!J286</f>
        <v>0</v>
      </c>
    </row>
    <row r="293" spans="1:30" ht="20.100000000000001" customHeight="1">
      <c r="A293" s="59" t="str">
        <f t="array" ref="A293">IF(ROWS(A$9:A293)&gt;$U$5,"",INDEX(T$13:T$512,SMALL(IF(($AA$13:$AA$512=$AA$5),ROW($A$9:$A$508)-ROW($A$9)+1,""),ROWS(A$9:A293)),,1))</f>
        <v/>
      </c>
      <c r="B293" s="389" t="str">
        <f t="array" ref="B293">IF(ROWS(B$9:B293)&gt;$U$5,"",INDEX(U$13:U$512,SMALL(IF(($AA$13:$AA$512=$AA$5),ROW($A$9:$A$508)-ROW($A$9)+1,""),ROWS(B$9:B293)),,1))</f>
        <v/>
      </c>
      <c r="C293" s="389" t="str">
        <f t="array" ref="C293">IF(ROWS(C$9:C293)&gt;$U$5,"",INDEX(V$13:V$512,SMALL(IF(($AA$13:$AA$512=$AA$5),ROW($A$9:$A$508)-ROW($A$9)+1,""),ROWS(C$9:C293)),,1))</f>
        <v/>
      </c>
      <c r="D293" s="309" t="str">
        <f t="array" ref="D293">IF(ROWS(D$9:D293)&gt;$U$5,"",INDEX(W$13:W$512,SMALL(IF(($AA$13:$AA$512=$AA$5),ROW($A$9:$A$508)-ROW($A$9)+1,""),ROWS(D$9:D293)),,1))</f>
        <v/>
      </c>
      <c r="E293" s="59" t="str">
        <f t="array" ref="E293">IF(ROWS(E$9:E293)&gt;$U$5,"",INDEX(X$13:X$512,SMALL(IF(($AA$13:$AA$512=$AA$5),ROW($A$9:$A$508)-ROW($A$9)+1,""),ROWS(E$9:E293)),,1))</f>
        <v/>
      </c>
      <c r="F293" s="59" t="str">
        <f t="array" ref="F293">IF(ROWS(F$9:F293)&gt;$U$5,"",INDEX(Y$13:Y$512,SMALL(IF(($AA$13:$AA$512=$AA$5),ROW($A$9:$A$508)-ROW($A$9)+1,""),ROWS(F$9:F293)),,1))</f>
        <v/>
      </c>
      <c r="G293" s="59" t="str">
        <f t="array" ref="G293">IF(ROWS(G$9:G293)&gt;$U$5,"",INDEX(AA$13:AA$512,SMALL(IF(($AA$13:$AA$512=$AA$5),ROW($A$9:$A$508)-ROW($A$9)+1,""),ROWS(G$9:G293)),,1))</f>
        <v/>
      </c>
      <c r="H293" s="59" t="str">
        <f t="array" ref="H293">IF(ROWS(H$9:H293)&gt;$U$5,"",INDEX(AC$13:AC$512,SMALL(IF(($AA$13:$AA$512=$AA$5),ROW($A$9:$A$508)-ROW($A$9)+1,""),ROWS(H$9:H293)),,1))</f>
        <v/>
      </c>
      <c r="I293" s="59" t="str">
        <f t="array" ref="I293">IF(ROWS(I$9:I293)&gt;$U$5,"",INDEX(AD$13:AD$512,SMALL(IF(($AA$13:$AA$512=$AA$5),ROW($A$9:$A$508)-ROW($A$9)+1,""),ROWS(I$9:I293)),,1))</f>
        <v/>
      </c>
      <c r="J293" s="105"/>
      <c r="K293" s="105"/>
      <c r="L293" s="105"/>
      <c r="M293" s="136"/>
      <c r="N293" s="44"/>
      <c r="O293" s="44"/>
      <c r="P293" s="44"/>
      <c r="Q293" s="44"/>
      <c r="R293" s="44"/>
      <c r="S293" s="44"/>
      <c r="T293" s="44">
        <f>Nut_StatusTool!A287</f>
        <v>281</v>
      </c>
      <c r="U293" s="44">
        <f>Nut_StatusTool!B287</f>
        <v>0</v>
      </c>
      <c r="V293" s="44">
        <f>Nut_StatusTool!C287</f>
        <v>0</v>
      </c>
      <c r="W293" s="44">
        <f>Nut_StatusTool!D287</f>
        <v>0</v>
      </c>
      <c r="X293" s="44">
        <f>Nut_StatusTool!F287</f>
        <v>0</v>
      </c>
      <c r="Y293" s="285" t="str">
        <f>Nut_StatusTool!K287</f>
        <v/>
      </c>
      <c r="Z293" s="44" t="str">
        <f>Nut_StatusTool!L287</f>
        <v/>
      </c>
      <c r="AA293" s="44" t="str">
        <f>Nut_StatusTool!M287</f>
        <v/>
      </c>
      <c r="AB293" s="44" t="str">
        <f>Nut_StatusTool!N287</f>
        <v/>
      </c>
      <c r="AC293" s="44">
        <f>Nut_StatusTool!I287</f>
        <v>0</v>
      </c>
      <c r="AD293" s="44">
        <f>Nut_StatusTool!J287</f>
        <v>0</v>
      </c>
    </row>
    <row r="294" spans="1:30" ht="20.100000000000001" customHeight="1">
      <c r="A294" s="59" t="str">
        <f t="array" ref="A294">IF(ROWS(A$9:A294)&gt;$U$5,"",INDEX(T$13:T$512,SMALL(IF(($AA$13:$AA$512=$AA$5),ROW($A$9:$A$508)-ROW($A$9)+1,""),ROWS(A$9:A294)),,1))</f>
        <v/>
      </c>
      <c r="B294" s="389" t="str">
        <f t="array" ref="B294">IF(ROWS(B$9:B294)&gt;$U$5,"",INDEX(U$13:U$512,SMALL(IF(($AA$13:$AA$512=$AA$5),ROW($A$9:$A$508)-ROW($A$9)+1,""),ROWS(B$9:B294)),,1))</f>
        <v/>
      </c>
      <c r="C294" s="389" t="str">
        <f t="array" ref="C294">IF(ROWS(C$9:C294)&gt;$U$5,"",INDEX(V$13:V$512,SMALL(IF(($AA$13:$AA$512=$AA$5),ROW($A$9:$A$508)-ROW($A$9)+1,""),ROWS(C$9:C294)),,1))</f>
        <v/>
      </c>
      <c r="D294" s="309" t="str">
        <f t="array" ref="D294">IF(ROWS(D$9:D294)&gt;$U$5,"",INDEX(W$13:W$512,SMALL(IF(($AA$13:$AA$512=$AA$5),ROW($A$9:$A$508)-ROW($A$9)+1,""),ROWS(D$9:D294)),,1))</f>
        <v/>
      </c>
      <c r="E294" s="59" t="str">
        <f t="array" ref="E294">IF(ROWS(E$9:E294)&gt;$U$5,"",INDEX(X$13:X$512,SMALL(IF(($AA$13:$AA$512=$AA$5),ROW($A$9:$A$508)-ROW($A$9)+1,""),ROWS(E$9:E294)),,1))</f>
        <v/>
      </c>
      <c r="F294" s="59" t="str">
        <f t="array" ref="F294">IF(ROWS(F$9:F294)&gt;$U$5,"",INDEX(Y$13:Y$512,SMALL(IF(($AA$13:$AA$512=$AA$5),ROW($A$9:$A$508)-ROW($A$9)+1,""),ROWS(F$9:F294)),,1))</f>
        <v/>
      </c>
      <c r="G294" s="59" t="str">
        <f t="array" ref="G294">IF(ROWS(G$9:G294)&gt;$U$5,"",INDEX(AA$13:AA$512,SMALL(IF(($AA$13:$AA$512=$AA$5),ROW($A$9:$A$508)-ROW($A$9)+1,""),ROWS(G$9:G294)),,1))</f>
        <v/>
      </c>
      <c r="H294" s="59" t="str">
        <f t="array" ref="H294">IF(ROWS(H$9:H294)&gt;$U$5,"",INDEX(AC$13:AC$512,SMALL(IF(($AA$13:$AA$512=$AA$5),ROW($A$9:$A$508)-ROW($A$9)+1,""),ROWS(H$9:H294)),,1))</f>
        <v/>
      </c>
      <c r="I294" s="59" t="str">
        <f t="array" ref="I294">IF(ROWS(I$9:I294)&gt;$U$5,"",INDEX(AD$13:AD$512,SMALL(IF(($AA$13:$AA$512=$AA$5),ROW($A$9:$A$508)-ROW($A$9)+1,""),ROWS(I$9:I294)),,1))</f>
        <v/>
      </c>
      <c r="J294" s="105"/>
      <c r="K294" s="105"/>
      <c r="L294" s="105"/>
      <c r="M294" s="136"/>
      <c r="N294" s="44"/>
      <c r="O294" s="44"/>
      <c r="P294" s="44"/>
      <c r="Q294" s="44"/>
      <c r="R294" s="44"/>
      <c r="S294" s="44"/>
      <c r="T294" s="44">
        <f>Nut_StatusTool!A288</f>
        <v>282</v>
      </c>
      <c r="U294" s="44">
        <f>Nut_StatusTool!B288</f>
        <v>0</v>
      </c>
      <c r="V294" s="44">
        <f>Nut_StatusTool!C288</f>
        <v>0</v>
      </c>
      <c r="W294" s="44">
        <f>Nut_StatusTool!D288</f>
        <v>0</v>
      </c>
      <c r="X294" s="44">
        <f>Nut_StatusTool!F288</f>
        <v>0</v>
      </c>
      <c r="Y294" s="285" t="str">
        <f>Nut_StatusTool!K288</f>
        <v/>
      </c>
      <c r="Z294" s="44" t="str">
        <f>Nut_StatusTool!L288</f>
        <v/>
      </c>
      <c r="AA294" s="44" t="str">
        <f>Nut_StatusTool!M288</f>
        <v/>
      </c>
      <c r="AB294" s="44" t="str">
        <f>Nut_StatusTool!N288</f>
        <v/>
      </c>
      <c r="AC294" s="44">
        <f>Nut_StatusTool!I288</f>
        <v>0</v>
      </c>
      <c r="AD294" s="44">
        <f>Nut_StatusTool!J288</f>
        <v>0</v>
      </c>
    </row>
    <row r="295" spans="1:30" ht="20.100000000000001" customHeight="1">
      <c r="A295" s="59" t="str">
        <f t="array" ref="A295">IF(ROWS(A$9:A295)&gt;$U$5,"",INDEX(T$13:T$512,SMALL(IF(($AA$13:$AA$512=$AA$5),ROW($A$9:$A$508)-ROW($A$9)+1,""),ROWS(A$9:A295)),,1))</f>
        <v/>
      </c>
      <c r="B295" s="389" t="str">
        <f t="array" ref="B295">IF(ROWS(B$9:B295)&gt;$U$5,"",INDEX(U$13:U$512,SMALL(IF(($AA$13:$AA$512=$AA$5),ROW($A$9:$A$508)-ROW($A$9)+1,""),ROWS(B$9:B295)),,1))</f>
        <v/>
      </c>
      <c r="C295" s="389" t="str">
        <f t="array" ref="C295">IF(ROWS(C$9:C295)&gt;$U$5,"",INDEX(V$13:V$512,SMALL(IF(($AA$13:$AA$512=$AA$5),ROW($A$9:$A$508)-ROW($A$9)+1,""),ROWS(C$9:C295)),,1))</f>
        <v/>
      </c>
      <c r="D295" s="309" t="str">
        <f t="array" ref="D295">IF(ROWS(D$9:D295)&gt;$U$5,"",INDEX(W$13:W$512,SMALL(IF(($AA$13:$AA$512=$AA$5),ROW($A$9:$A$508)-ROW($A$9)+1,""),ROWS(D$9:D295)),,1))</f>
        <v/>
      </c>
      <c r="E295" s="59" t="str">
        <f t="array" ref="E295">IF(ROWS(E$9:E295)&gt;$U$5,"",INDEX(X$13:X$512,SMALL(IF(($AA$13:$AA$512=$AA$5),ROW($A$9:$A$508)-ROW($A$9)+1,""),ROWS(E$9:E295)),,1))</f>
        <v/>
      </c>
      <c r="F295" s="59" t="str">
        <f t="array" ref="F295">IF(ROWS(F$9:F295)&gt;$U$5,"",INDEX(Y$13:Y$512,SMALL(IF(($AA$13:$AA$512=$AA$5),ROW($A$9:$A$508)-ROW($A$9)+1,""),ROWS(F$9:F295)),,1))</f>
        <v/>
      </c>
      <c r="G295" s="59" t="str">
        <f t="array" ref="G295">IF(ROWS(G$9:G295)&gt;$U$5,"",INDEX(AA$13:AA$512,SMALL(IF(($AA$13:$AA$512=$AA$5),ROW($A$9:$A$508)-ROW($A$9)+1,""),ROWS(G$9:G295)),,1))</f>
        <v/>
      </c>
      <c r="H295" s="59" t="str">
        <f t="array" ref="H295">IF(ROWS(H$9:H295)&gt;$U$5,"",INDEX(AC$13:AC$512,SMALL(IF(($AA$13:$AA$512=$AA$5),ROW($A$9:$A$508)-ROW($A$9)+1,""),ROWS(H$9:H295)),,1))</f>
        <v/>
      </c>
      <c r="I295" s="59" t="str">
        <f t="array" ref="I295">IF(ROWS(I$9:I295)&gt;$U$5,"",INDEX(AD$13:AD$512,SMALL(IF(($AA$13:$AA$512=$AA$5),ROW($A$9:$A$508)-ROW($A$9)+1,""),ROWS(I$9:I295)),,1))</f>
        <v/>
      </c>
      <c r="J295" s="105"/>
      <c r="K295" s="105"/>
      <c r="L295" s="105"/>
      <c r="M295" s="136"/>
      <c r="N295" s="44"/>
      <c r="O295" s="44"/>
      <c r="P295" s="44"/>
      <c r="Q295" s="44"/>
      <c r="R295" s="44"/>
      <c r="S295" s="44"/>
      <c r="T295" s="44">
        <f>Nut_StatusTool!A289</f>
        <v>283</v>
      </c>
      <c r="U295" s="44">
        <f>Nut_StatusTool!B289</f>
        <v>0</v>
      </c>
      <c r="V295" s="44">
        <f>Nut_StatusTool!C289</f>
        <v>0</v>
      </c>
      <c r="W295" s="44">
        <f>Nut_StatusTool!D289</f>
        <v>0</v>
      </c>
      <c r="X295" s="44">
        <f>Nut_StatusTool!F289</f>
        <v>0</v>
      </c>
      <c r="Y295" s="285" t="str">
        <f>Nut_StatusTool!K289</f>
        <v/>
      </c>
      <c r="Z295" s="44" t="str">
        <f>Nut_StatusTool!L289</f>
        <v/>
      </c>
      <c r="AA295" s="44" t="str">
        <f>Nut_StatusTool!M289</f>
        <v/>
      </c>
      <c r="AB295" s="44" t="str">
        <f>Nut_StatusTool!N289</f>
        <v/>
      </c>
      <c r="AC295" s="44">
        <f>Nut_StatusTool!I289</f>
        <v>0</v>
      </c>
      <c r="AD295" s="44">
        <f>Nut_StatusTool!J289</f>
        <v>0</v>
      </c>
    </row>
    <row r="296" spans="1:30" ht="20.100000000000001" customHeight="1">
      <c r="A296" s="59" t="str">
        <f t="array" ref="A296">IF(ROWS(A$9:A296)&gt;$U$5,"",INDEX(T$13:T$512,SMALL(IF(($AA$13:$AA$512=$AA$5),ROW($A$9:$A$508)-ROW($A$9)+1,""),ROWS(A$9:A296)),,1))</f>
        <v/>
      </c>
      <c r="B296" s="389" t="str">
        <f t="array" ref="B296">IF(ROWS(B$9:B296)&gt;$U$5,"",INDEX(U$13:U$512,SMALL(IF(($AA$13:$AA$512=$AA$5),ROW($A$9:$A$508)-ROW($A$9)+1,""),ROWS(B$9:B296)),,1))</f>
        <v/>
      </c>
      <c r="C296" s="389" t="str">
        <f t="array" ref="C296">IF(ROWS(C$9:C296)&gt;$U$5,"",INDEX(V$13:V$512,SMALL(IF(($AA$13:$AA$512=$AA$5),ROW($A$9:$A$508)-ROW($A$9)+1,""),ROWS(C$9:C296)),,1))</f>
        <v/>
      </c>
      <c r="D296" s="309" t="str">
        <f t="array" ref="D296">IF(ROWS(D$9:D296)&gt;$U$5,"",INDEX(W$13:W$512,SMALL(IF(($AA$13:$AA$512=$AA$5),ROW($A$9:$A$508)-ROW($A$9)+1,""),ROWS(D$9:D296)),,1))</f>
        <v/>
      </c>
      <c r="E296" s="59" t="str">
        <f t="array" ref="E296">IF(ROWS(E$9:E296)&gt;$U$5,"",INDEX(X$13:X$512,SMALL(IF(($AA$13:$AA$512=$AA$5),ROW($A$9:$A$508)-ROW($A$9)+1,""),ROWS(E$9:E296)),,1))</f>
        <v/>
      </c>
      <c r="F296" s="59" t="str">
        <f t="array" ref="F296">IF(ROWS(F$9:F296)&gt;$U$5,"",INDEX(Y$13:Y$512,SMALL(IF(($AA$13:$AA$512=$AA$5),ROW($A$9:$A$508)-ROW($A$9)+1,""),ROWS(F$9:F296)),,1))</f>
        <v/>
      </c>
      <c r="G296" s="59" t="str">
        <f t="array" ref="G296">IF(ROWS(G$9:G296)&gt;$U$5,"",INDEX(AA$13:AA$512,SMALL(IF(($AA$13:$AA$512=$AA$5),ROW($A$9:$A$508)-ROW($A$9)+1,""),ROWS(G$9:G296)),,1))</f>
        <v/>
      </c>
      <c r="H296" s="59" t="str">
        <f t="array" ref="H296">IF(ROWS(H$9:H296)&gt;$U$5,"",INDEX(AC$13:AC$512,SMALL(IF(($AA$13:$AA$512=$AA$5),ROW($A$9:$A$508)-ROW($A$9)+1,""),ROWS(H$9:H296)),,1))</f>
        <v/>
      </c>
      <c r="I296" s="59" t="str">
        <f t="array" ref="I296">IF(ROWS(I$9:I296)&gt;$U$5,"",INDEX(AD$13:AD$512,SMALL(IF(($AA$13:$AA$512=$AA$5),ROW($A$9:$A$508)-ROW($A$9)+1,""),ROWS(I$9:I296)),,1))</f>
        <v/>
      </c>
      <c r="J296" s="105"/>
      <c r="K296" s="105"/>
      <c r="L296" s="105"/>
      <c r="M296" s="136"/>
      <c r="N296" s="44"/>
      <c r="O296" s="44"/>
      <c r="P296" s="44"/>
      <c r="Q296" s="44"/>
      <c r="R296" s="44"/>
      <c r="S296" s="44"/>
      <c r="T296" s="44">
        <f>Nut_StatusTool!A290</f>
        <v>284</v>
      </c>
      <c r="U296" s="44">
        <f>Nut_StatusTool!B290</f>
        <v>0</v>
      </c>
      <c r="V296" s="44">
        <f>Nut_StatusTool!C290</f>
        <v>0</v>
      </c>
      <c r="W296" s="44">
        <f>Nut_StatusTool!D290</f>
        <v>0</v>
      </c>
      <c r="X296" s="44">
        <f>Nut_StatusTool!F290</f>
        <v>0</v>
      </c>
      <c r="Y296" s="285" t="str">
        <f>Nut_StatusTool!K290</f>
        <v/>
      </c>
      <c r="Z296" s="44" t="str">
        <f>Nut_StatusTool!L290</f>
        <v/>
      </c>
      <c r="AA296" s="44" t="str">
        <f>Nut_StatusTool!M290</f>
        <v/>
      </c>
      <c r="AB296" s="44" t="str">
        <f>Nut_StatusTool!N290</f>
        <v/>
      </c>
      <c r="AC296" s="44">
        <f>Nut_StatusTool!I290</f>
        <v>0</v>
      </c>
      <c r="AD296" s="44">
        <f>Nut_StatusTool!J290</f>
        <v>0</v>
      </c>
    </row>
    <row r="297" spans="1:30" ht="20.100000000000001" customHeight="1">
      <c r="A297" s="59" t="str">
        <f t="array" ref="A297">IF(ROWS(A$9:A297)&gt;$U$5,"",INDEX(T$13:T$512,SMALL(IF(($AA$13:$AA$512=$AA$5),ROW($A$9:$A$508)-ROW($A$9)+1,""),ROWS(A$9:A297)),,1))</f>
        <v/>
      </c>
      <c r="B297" s="389" t="str">
        <f t="array" ref="B297">IF(ROWS(B$9:B297)&gt;$U$5,"",INDEX(U$13:U$512,SMALL(IF(($AA$13:$AA$512=$AA$5),ROW($A$9:$A$508)-ROW($A$9)+1,""),ROWS(B$9:B297)),,1))</f>
        <v/>
      </c>
      <c r="C297" s="389" t="str">
        <f t="array" ref="C297">IF(ROWS(C$9:C297)&gt;$U$5,"",INDEX(V$13:V$512,SMALL(IF(($AA$13:$AA$512=$AA$5),ROW($A$9:$A$508)-ROW($A$9)+1,""),ROWS(C$9:C297)),,1))</f>
        <v/>
      </c>
      <c r="D297" s="309" t="str">
        <f t="array" ref="D297">IF(ROWS(D$9:D297)&gt;$U$5,"",INDEX(W$13:W$512,SMALL(IF(($AA$13:$AA$512=$AA$5),ROW($A$9:$A$508)-ROW($A$9)+1,""),ROWS(D$9:D297)),,1))</f>
        <v/>
      </c>
      <c r="E297" s="59" t="str">
        <f t="array" ref="E297">IF(ROWS(E$9:E297)&gt;$U$5,"",INDEX(X$13:X$512,SMALL(IF(($AA$13:$AA$512=$AA$5),ROW($A$9:$A$508)-ROW($A$9)+1,""),ROWS(E$9:E297)),,1))</f>
        <v/>
      </c>
      <c r="F297" s="59" t="str">
        <f t="array" ref="F297">IF(ROWS(F$9:F297)&gt;$U$5,"",INDEX(Y$13:Y$512,SMALL(IF(($AA$13:$AA$512=$AA$5),ROW($A$9:$A$508)-ROW($A$9)+1,""),ROWS(F$9:F297)),,1))</f>
        <v/>
      </c>
      <c r="G297" s="59" t="str">
        <f t="array" ref="G297">IF(ROWS(G$9:G297)&gt;$U$5,"",INDEX(AA$13:AA$512,SMALL(IF(($AA$13:$AA$512=$AA$5),ROW($A$9:$A$508)-ROW($A$9)+1,""),ROWS(G$9:G297)),,1))</f>
        <v/>
      </c>
      <c r="H297" s="59" t="str">
        <f t="array" ref="H297">IF(ROWS(H$9:H297)&gt;$U$5,"",INDEX(AC$13:AC$512,SMALL(IF(($AA$13:$AA$512=$AA$5),ROW($A$9:$A$508)-ROW($A$9)+1,""),ROWS(H$9:H297)),,1))</f>
        <v/>
      </c>
      <c r="I297" s="59" t="str">
        <f t="array" ref="I297">IF(ROWS(I$9:I297)&gt;$U$5,"",INDEX(AD$13:AD$512,SMALL(IF(($AA$13:$AA$512=$AA$5),ROW($A$9:$A$508)-ROW($A$9)+1,""),ROWS(I$9:I297)),,1))</f>
        <v/>
      </c>
      <c r="J297" s="105"/>
      <c r="K297" s="105"/>
      <c r="L297" s="105"/>
      <c r="M297" s="136"/>
      <c r="N297" s="44"/>
      <c r="O297" s="44"/>
      <c r="P297" s="44"/>
      <c r="Q297" s="44"/>
      <c r="R297" s="44"/>
      <c r="S297" s="44"/>
      <c r="T297" s="44">
        <f>Nut_StatusTool!A291</f>
        <v>285</v>
      </c>
      <c r="U297" s="44">
        <f>Nut_StatusTool!B291</f>
        <v>0</v>
      </c>
      <c r="V297" s="44">
        <f>Nut_StatusTool!C291</f>
        <v>0</v>
      </c>
      <c r="W297" s="44">
        <f>Nut_StatusTool!D291</f>
        <v>0</v>
      </c>
      <c r="X297" s="44">
        <f>Nut_StatusTool!F291</f>
        <v>0</v>
      </c>
      <c r="Y297" s="285" t="str">
        <f>Nut_StatusTool!K291</f>
        <v/>
      </c>
      <c r="Z297" s="44" t="str">
        <f>Nut_StatusTool!L291</f>
        <v/>
      </c>
      <c r="AA297" s="44" t="str">
        <f>Nut_StatusTool!M291</f>
        <v/>
      </c>
      <c r="AB297" s="44" t="str">
        <f>Nut_StatusTool!N291</f>
        <v/>
      </c>
      <c r="AC297" s="44">
        <f>Nut_StatusTool!I291</f>
        <v>0</v>
      </c>
      <c r="AD297" s="44">
        <f>Nut_StatusTool!J291</f>
        <v>0</v>
      </c>
    </row>
    <row r="298" spans="1:30" ht="20.100000000000001" customHeight="1">
      <c r="A298" s="59" t="str">
        <f t="array" ref="A298">IF(ROWS(A$9:A298)&gt;$U$5,"",INDEX(T$13:T$512,SMALL(IF(($AA$13:$AA$512=$AA$5),ROW($A$9:$A$508)-ROW($A$9)+1,""),ROWS(A$9:A298)),,1))</f>
        <v/>
      </c>
      <c r="B298" s="389" t="str">
        <f t="array" ref="B298">IF(ROWS(B$9:B298)&gt;$U$5,"",INDEX(U$13:U$512,SMALL(IF(($AA$13:$AA$512=$AA$5),ROW($A$9:$A$508)-ROW($A$9)+1,""),ROWS(B$9:B298)),,1))</f>
        <v/>
      </c>
      <c r="C298" s="389" t="str">
        <f t="array" ref="C298">IF(ROWS(C$9:C298)&gt;$U$5,"",INDEX(V$13:V$512,SMALL(IF(($AA$13:$AA$512=$AA$5),ROW($A$9:$A$508)-ROW($A$9)+1,""),ROWS(C$9:C298)),,1))</f>
        <v/>
      </c>
      <c r="D298" s="309" t="str">
        <f t="array" ref="D298">IF(ROWS(D$9:D298)&gt;$U$5,"",INDEX(W$13:W$512,SMALL(IF(($AA$13:$AA$512=$AA$5),ROW($A$9:$A$508)-ROW($A$9)+1,""),ROWS(D$9:D298)),,1))</f>
        <v/>
      </c>
      <c r="E298" s="59" t="str">
        <f t="array" ref="E298">IF(ROWS(E$9:E298)&gt;$U$5,"",INDEX(X$13:X$512,SMALL(IF(($AA$13:$AA$512=$AA$5),ROW($A$9:$A$508)-ROW($A$9)+1,""),ROWS(E$9:E298)),,1))</f>
        <v/>
      </c>
      <c r="F298" s="59" t="str">
        <f t="array" ref="F298">IF(ROWS(F$9:F298)&gt;$U$5,"",INDEX(Y$13:Y$512,SMALL(IF(($AA$13:$AA$512=$AA$5),ROW($A$9:$A$508)-ROW($A$9)+1,""),ROWS(F$9:F298)),,1))</f>
        <v/>
      </c>
      <c r="G298" s="59" t="str">
        <f t="array" ref="G298">IF(ROWS(G$9:G298)&gt;$U$5,"",INDEX(AA$13:AA$512,SMALL(IF(($AA$13:$AA$512=$AA$5),ROW($A$9:$A$508)-ROW($A$9)+1,""),ROWS(G$9:G298)),,1))</f>
        <v/>
      </c>
      <c r="H298" s="59" t="str">
        <f t="array" ref="H298">IF(ROWS(H$9:H298)&gt;$U$5,"",INDEX(AC$13:AC$512,SMALL(IF(($AA$13:$AA$512=$AA$5),ROW($A$9:$A$508)-ROW($A$9)+1,""),ROWS(H$9:H298)),,1))</f>
        <v/>
      </c>
      <c r="I298" s="59" t="str">
        <f t="array" ref="I298">IF(ROWS(I$9:I298)&gt;$U$5,"",INDEX(AD$13:AD$512,SMALL(IF(($AA$13:$AA$512=$AA$5),ROW($A$9:$A$508)-ROW($A$9)+1,""),ROWS(I$9:I298)),,1))</f>
        <v/>
      </c>
      <c r="J298" s="105"/>
      <c r="K298" s="105"/>
      <c r="L298" s="105"/>
      <c r="M298" s="136"/>
      <c r="N298" s="44"/>
      <c r="O298" s="44"/>
      <c r="P298" s="44"/>
      <c r="Q298" s="44"/>
      <c r="R298" s="44"/>
      <c r="S298" s="44"/>
      <c r="T298" s="44">
        <f>Nut_StatusTool!A292</f>
        <v>286</v>
      </c>
      <c r="U298" s="44">
        <f>Nut_StatusTool!B292</f>
        <v>0</v>
      </c>
      <c r="V298" s="44">
        <f>Nut_StatusTool!C292</f>
        <v>0</v>
      </c>
      <c r="W298" s="44">
        <f>Nut_StatusTool!D292</f>
        <v>0</v>
      </c>
      <c r="X298" s="44">
        <f>Nut_StatusTool!F292</f>
        <v>0</v>
      </c>
      <c r="Y298" s="285" t="str">
        <f>Nut_StatusTool!K292</f>
        <v/>
      </c>
      <c r="Z298" s="44" t="str">
        <f>Nut_StatusTool!L292</f>
        <v/>
      </c>
      <c r="AA298" s="44" t="str">
        <f>Nut_StatusTool!M292</f>
        <v/>
      </c>
      <c r="AB298" s="44" t="str">
        <f>Nut_StatusTool!N292</f>
        <v/>
      </c>
      <c r="AC298" s="44">
        <f>Nut_StatusTool!I292</f>
        <v>0</v>
      </c>
      <c r="AD298" s="44">
        <f>Nut_StatusTool!J292</f>
        <v>0</v>
      </c>
    </row>
    <row r="299" spans="1:30" ht="20.100000000000001" customHeight="1">
      <c r="A299" s="59" t="str">
        <f t="array" ref="A299">IF(ROWS(A$9:A299)&gt;$U$5,"",INDEX(T$13:T$512,SMALL(IF(($AA$13:$AA$512=$AA$5),ROW($A$9:$A$508)-ROW($A$9)+1,""),ROWS(A$9:A299)),,1))</f>
        <v/>
      </c>
      <c r="B299" s="389" t="str">
        <f t="array" ref="B299">IF(ROWS(B$9:B299)&gt;$U$5,"",INDEX(U$13:U$512,SMALL(IF(($AA$13:$AA$512=$AA$5),ROW($A$9:$A$508)-ROW($A$9)+1,""),ROWS(B$9:B299)),,1))</f>
        <v/>
      </c>
      <c r="C299" s="389" t="str">
        <f t="array" ref="C299">IF(ROWS(C$9:C299)&gt;$U$5,"",INDEX(V$13:V$512,SMALL(IF(($AA$13:$AA$512=$AA$5),ROW($A$9:$A$508)-ROW($A$9)+1,""),ROWS(C$9:C299)),,1))</f>
        <v/>
      </c>
      <c r="D299" s="309" t="str">
        <f t="array" ref="D299">IF(ROWS(D$9:D299)&gt;$U$5,"",INDEX(W$13:W$512,SMALL(IF(($AA$13:$AA$512=$AA$5),ROW($A$9:$A$508)-ROW($A$9)+1,""),ROWS(D$9:D299)),,1))</f>
        <v/>
      </c>
      <c r="E299" s="59" t="str">
        <f t="array" ref="E299">IF(ROWS(E$9:E299)&gt;$U$5,"",INDEX(X$13:X$512,SMALL(IF(($AA$13:$AA$512=$AA$5),ROW($A$9:$A$508)-ROW($A$9)+1,""),ROWS(E$9:E299)),,1))</f>
        <v/>
      </c>
      <c r="F299" s="59" t="str">
        <f t="array" ref="F299">IF(ROWS(F$9:F299)&gt;$U$5,"",INDEX(Y$13:Y$512,SMALL(IF(($AA$13:$AA$512=$AA$5),ROW($A$9:$A$508)-ROW($A$9)+1,""),ROWS(F$9:F299)),,1))</f>
        <v/>
      </c>
      <c r="G299" s="59" t="str">
        <f t="array" ref="G299">IF(ROWS(G$9:G299)&gt;$U$5,"",INDEX(AA$13:AA$512,SMALL(IF(($AA$13:$AA$512=$AA$5),ROW($A$9:$A$508)-ROW($A$9)+1,""),ROWS(G$9:G299)),,1))</f>
        <v/>
      </c>
      <c r="H299" s="59" t="str">
        <f t="array" ref="H299">IF(ROWS(H$9:H299)&gt;$U$5,"",INDEX(AC$13:AC$512,SMALL(IF(($AA$13:$AA$512=$AA$5),ROW($A$9:$A$508)-ROW($A$9)+1,""),ROWS(H$9:H299)),,1))</f>
        <v/>
      </c>
      <c r="I299" s="59" t="str">
        <f t="array" ref="I299">IF(ROWS(I$9:I299)&gt;$U$5,"",INDEX(AD$13:AD$512,SMALL(IF(($AA$13:$AA$512=$AA$5),ROW($A$9:$A$508)-ROW($A$9)+1,""),ROWS(I$9:I299)),,1))</f>
        <v/>
      </c>
      <c r="J299" s="105"/>
      <c r="K299" s="105"/>
      <c r="L299" s="105"/>
      <c r="M299" s="136"/>
      <c r="N299" s="44"/>
      <c r="O299" s="44"/>
      <c r="P299" s="44"/>
      <c r="Q299" s="44"/>
      <c r="R299" s="44"/>
      <c r="S299" s="44"/>
      <c r="T299" s="44">
        <f>Nut_StatusTool!A293</f>
        <v>287</v>
      </c>
      <c r="U299" s="44">
        <f>Nut_StatusTool!B293</f>
        <v>0</v>
      </c>
      <c r="V299" s="44">
        <f>Nut_StatusTool!C293</f>
        <v>0</v>
      </c>
      <c r="W299" s="44">
        <f>Nut_StatusTool!D293</f>
        <v>0</v>
      </c>
      <c r="X299" s="44">
        <f>Nut_StatusTool!F293</f>
        <v>0</v>
      </c>
      <c r="Y299" s="285" t="str">
        <f>Nut_StatusTool!K293</f>
        <v/>
      </c>
      <c r="Z299" s="44" t="str">
        <f>Nut_StatusTool!L293</f>
        <v/>
      </c>
      <c r="AA299" s="44" t="str">
        <f>Nut_StatusTool!M293</f>
        <v/>
      </c>
      <c r="AB299" s="44" t="str">
        <f>Nut_StatusTool!N293</f>
        <v/>
      </c>
      <c r="AC299" s="44">
        <f>Nut_StatusTool!I293</f>
        <v>0</v>
      </c>
      <c r="AD299" s="44">
        <f>Nut_StatusTool!J293</f>
        <v>0</v>
      </c>
    </row>
    <row r="300" spans="1:30" ht="20.100000000000001" customHeight="1">
      <c r="A300" s="59" t="str">
        <f t="array" ref="A300">IF(ROWS(A$9:A300)&gt;$U$5,"",INDEX(T$13:T$512,SMALL(IF(($AA$13:$AA$512=$AA$5),ROW($A$9:$A$508)-ROW($A$9)+1,""),ROWS(A$9:A300)),,1))</f>
        <v/>
      </c>
      <c r="B300" s="389" t="str">
        <f t="array" ref="B300">IF(ROWS(B$9:B300)&gt;$U$5,"",INDEX(U$13:U$512,SMALL(IF(($AA$13:$AA$512=$AA$5),ROW($A$9:$A$508)-ROW($A$9)+1,""),ROWS(B$9:B300)),,1))</f>
        <v/>
      </c>
      <c r="C300" s="389" t="str">
        <f t="array" ref="C300">IF(ROWS(C$9:C300)&gt;$U$5,"",INDEX(V$13:V$512,SMALL(IF(($AA$13:$AA$512=$AA$5),ROW($A$9:$A$508)-ROW($A$9)+1,""),ROWS(C$9:C300)),,1))</f>
        <v/>
      </c>
      <c r="D300" s="309" t="str">
        <f t="array" ref="D300">IF(ROWS(D$9:D300)&gt;$U$5,"",INDEX(W$13:W$512,SMALL(IF(($AA$13:$AA$512=$AA$5),ROW($A$9:$A$508)-ROW($A$9)+1,""),ROWS(D$9:D300)),,1))</f>
        <v/>
      </c>
      <c r="E300" s="59" t="str">
        <f t="array" ref="E300">IF(ROWS(E$9:E300)&gt;$U$5,"",INDEX(X$13:X$512,SMALL(IF(($AA$13:$AA$512=$AA$5),ROW($A$9:$A$508)-ROW($A$9)+1,""),ROWS(E$9:E300)),,1))</f>
        <v/>
      </c>
      <c r="F300" s="59" t="str">
        <f t="array" ref="F300">IF(ROWS(F$9:F300)&gt;$U$5,"",INDEX(Y$13:Y$512,SMALL(IF(($AA$13:$AA$512=$AA$5),ROW($A$9:$A$508)-ROW($A$9)+1,""),ROWS(F$9:F300)),,1))</f>
        <v/>
      </c>
      <c r="G300" s="59" t="str">
        <f t="array" ref="G300">IF(ROWS(G$9:G300)&gt;$U$5,"",INDEX(AA$13:AA$512,SMALL(IF(($AA$13:$AA$512=$AA$5),ROW($A$9:$A$508)-ROW($A$9)+1,""),ROWS(G$9:G300)),,1))</f>
        <v/>
      </c>
      <c r="H300" s="59" t="str">
        <f t="array" ref="H300">IF(ROWS(H$9:H300)&gt;$U$5,"",INDEX(AC$13:AC$512,SMALL(IF(($AA$13:$AA$512=$AA$5),ROW($A$9:$A$508)-ROW($A$9)+1,""),ROWS(H$9:H300)),,1))</f>
        <v/>
      </c>
      <c r="I300" s="59" t="str">
        <f t="array" ref="I300">IF(ROWS(I$9:I300)&gt;$U$5,"",INDEX(AD$13:AD$512,SMALL(IF(($AA$13:$AA$512=$AA$5),ROW($A$9:$A$508)-ROW($A$9)+1,""),ROWS(I$9:I300)),,1))</f>
        <v/>
      </c>
      <c r="J300" s="105"/>
      <c r="K300" s="105"/>
      <c r="L300" s="105"/>
      <c r="M300" s="136"/>
      <c r="N300" s="44"/>
      <c r="O300" s="44"/>
      <c r="P300" s="44"/>
      <c r="Q300" s="44"/>
      <c r="R300" s="44"/>
      <c r="S300" s="44"/>
      <c r="T300" s="44">
        <f>Nut_StatusTool!A294</f>
        <v>288</v>
      </c>
      <c r="U300" s="44">
        <f>Nut_StatusTool!B294</f>
        <v>0</v>
      </c>
      <c r="V300" s="44">
        <f>Nut_StatusTool!C294</f>
        <v>0</v>
      </c>
      <c r="W300" s="44">
        <f>Nut_StatusTool!D294</f>
        <v>0</v>
      </c>
      <c r="X300" s="44">
        <f>Nut_StatusTool!F294</f>
        <v>0</v>
      </c>
      <c r="Y300" s="285" t="str">
        <f>Nut_StatusTool!K294</f>
        <v/>
      </c>
      <c r="Z300" s="44" t="str">
        <f>Nut_StatusTool!L294</f>
        <v/>
      </c>
      <c r="AA300" s="44" t="str">
        <f>Nut_StatusTool!M294</f>
        <v/>
      </c>
      <c r="AB300" s="44" t="str">
        <f>Nut_StatusTool!N294</f>
        <v/>
      </c>
      <c r="AC300" s="44">
        <f>Nut_StatusTool!I294</f>
        <v>0</v>
      </c>
      <c r="AD300" s="44">
        <f>Nut_StatusTool!J294</f>
        <v>0</v>
      </c>
    </row>
    <row r="301" spans="1:30" ht="20.100000000000001" customHeight="1">
      <c r="A301" s="59" t="str">
        <f t="array" ref="A301">IF(ROWS(A$9:A301)&gt;$U$5,"",INDEX(T$13:T$512,SMALL(IF(($AA$13:$AA$512=$AA$5),ROW($A$9:$A$508)-ROW($A$9)+1,""),ROWS(A$9:A301)),,1))</f>
        <v/>
      </c>
      <c r="B301" s="389" t="str">
        <f t="array" ref="B301">IF(ROWS(B$9:B301)&gt;$U$5,"",INDEX(U$13:U$512,SMALL(IF(($AA$13:$AA$512=$AA$5),ROW($A$9:$A$508)-ROW($A$9)+1,""),ROWS(B$9:B301)),,1))</f>
        <v/>
      </c>
      <c r="C301" s="389" t="str">
        <f t="array" ref="C301">IF(ROWS(C$9:C301)&gt;$U$5,"",INDEX(V$13:V$512,SMALL(IF(($AA$13:$AA$512=$AA$5),ROW($A$9:$A$508)-ROW($A$9)+1,""),ROWS(C$9:C301)),,1))</f>
        <v/>
      </c>
      <c r="D301" s="309" t="str">
        <f t="array" ref="D301">IF(ROWS(D$9:D301)&gt;$U$5,"",INDEX(W$13:W$512,SMALL(IF(($AA$13:$AA$512=$AA$5),ROW($A$9:$A$508)-ROW($A$9)+1,""),ROWS(D$9:D301)),,1))</f>
        <v/>
      </c>
      <c r="E301" s="59" t="str">
        <f t="array" ref="E301">IF(ROWS(E$9:E301)&gt;$U$5,"",INDEX(X$13:X$512,SMALL(IF(($AA$13:$AA$512=$AA$5),ROW($A$9:$A$508)-ROW($A$9)+1,""),ROWS(E$9:E301)),,1))</f>
        <v/>
      </c>
      <c r="F301" s="59" t="str">
        <f t="array" ref="F301">IF(ROWS(F$9:F301)&gt;$U$5,"",INDEX(Y$13:Y$512,SMALL(IF(($AA$13:$AA$512=$AA$5),ROW($A$9:$A$508)-ROW($A$9)+1,""),ROWS(F$9:F301)),,1))</f>
        <v/>
      </c>
      <c r="G301" s="59" t="str">
        <f t="array" ref="G301">IF(ROWS(G$9:G301)&gt;$U$5,"",INDEX(AA$13:AA$512,SMALL(IF(($AA$13:$AA$512=$AA$5),ROW($A$9:$A$508)-ROW($A$9)+1,""),ROWS(G$9:G301)),,1))</f>
        <v/>
      </c>
      <c r="H301" s="59" t="str">
        <f t="array" ref="H301">IF(ROWS(H$9:H301)&gt;$U$5,"",INDEX(AC$13:AC$512,SMALL(IF(($AA$13:$AA$512=$AA$5),ROW($A$9:$A$508)-ROW($A$9)+1,""),ROWS(H$9:H301)),,1))</f>
        <v/>
      </c>
      <c r="I301" s="59" t="str">
        <f t="array" ref="I301">IF(ROWS(I$9:I301)&gt;$U$5,"",INDEX(AD$13:AD$512,SMALL(IF(($AA$13:$AA$512=$AA$5),ROW($A$9:$A$508)-ROW($A$9)+1,""),ROWS(I$9:I301)),,1))</f>
        <v/>
      </c>
      <c r="J301" s="105"/>
      <c r="K301" s="105"/>
      <c r="L301" s="105"/>
      <c r="M301" s="136"/>
      <c r="N301" s="44"/>
      <c r="O301" s="44"/>
      <c r="P301" s="44"/>
      <c r="Q301" s="44"/>
      <c r="R301" s="44"/>
      <c r="S301" s="44"/>
      <c r="T301" s="44">
        <f>Nut_StatusTool!A295</f>
        <v>289</v>
      </c>
      <c r="U301" s="44">
        <f>Nut_StatusTool!B295</f>
        <v>0</v>
      </c>
      <c r="V301" s="44">
        <f>Nut_StatusTool!C295</f>
        <v>0</v>
      </c>
      <c r="W301" s="44">
        <f>Nut_StatusTool!D295</f>
        <v>0</v>
      </c>
      <c r="X301" s="44">
        <f>Nut_StatusTool!F295</f>
        <v>0</v>
      </c>
      <c r="Y301" s="285" t="str">
        <f>Nut_StatusTool!K295</f>
        <v/>
      </c>
      <c r="Z301" s="44" t="str">
        <f>Nut_StatusTool!L295</f>
        <v/>
      </c>
      <c r="AA301" s="44" t="str">
        <f>Nut_StatusTool!M295</f>
        <v/>
      </c>
      <c r="AB301" s="44" t="str">
        <f>Nut_StatusTool!N295</f>
        <v/>
      </c>
      <c r="AC301" s="44">
        <f>Nut_StatusTool!I295</f>
        <v>0</v>
      </c>
      <c r="AD301" s="44">
        <f>Nut_StatusTool!J295</f>
        <v>0</v>
      </c>
    </row>
    <row r="302" spans="1:30" ht="20.100000000000001" customHeight="1">
      <c r="A302" s="59" t="str">
        <f t="array" ref="A302">IF(ROWS(A$9:A302)&gt;$U$5,"",INDEX(T$13:T$512,SMALL(IF(($AA$13:$AA$512=$AA$5),ROW($A$9:$A$508)-ROW($A$9)+1,""),ROWS(A$9:A302)),,1))</f>
        <v/>
      </c>
      <c r="B302" s="389" t="str">
        <f t="array" ref="B302">IF(ROWS(B$9:B302)&gt;$U$5,"",INDEX(U$13:U$512,SMALL(IF(($AA$13:$AA$512=$AA$5),ROW($A$9:$A$508)-ROW($A$9)+1,""),ROWS(B$9:B302)),,1))</f>
        <v/>
      </c>
      <c r="C302" s="389" t="str">
        <f t="array" ref="C302">IF(ROWS(C$9:C302)&gt;$U$5,"",INDEX(V$13:V$512,SMALL(IF(($AA$13:$AA$512=$AA$5),ROW($A$9:$A$508)-ROW($A$9)+1,""),ROWS(C$9:C302)),,1))</f>
        <v/>
      </c>
      <c r="D302" s="309" t="str">
        <f t="array" ref="D302">IF(ROWS(D$9:D302)&gt;$U$5,"",INDEX(W$13:W$512,SMALL(IF(($AA$13:$AA$512=$AA$5),ROW($A$9:$A$508)-ROW($A$9)+1,""),ROWS(D$9:D302)),,1))</f>
        <v/>
      </c>
      <c r="E302" s="59" t="str">
        <f t="array" ref="E302">IF(ROWS(E$9:E302)&gt;$U$5,"",INDEX(X$13:X$512,SMALL(IF(($AA$13:$AA$512=$AA$5),ROW($A$9:$A$508)-ROW($A$9)+1,""),ROWS(E$9:E302)),,1))</f>
        <v/>
      </c>
      <c r="F302" s="59" t="str">
        <f t="array" ref="F302">IF(ROWS(F$9:F302)&gt;$U$5,"",INDEX(Y$13:Y$512,SMALL(IF(($AA$13:$AA$512=$AA$5),ROW($A$9:$A$508)-ROW($A$9)+1,""),ROWS(F$9:F302)),,1))</f>
        <v/>
      </c>
      <c r="G302" s="59" t="str">
        <f t="array" ref="G302">IF(ROWS(G$9:G302)&gt;$U$5,"",INDEX(AA$13:AA$512,SMALL(IF(($AA$13:$AA$512=$AA$5),ROW($A$9:$A$508)-ROW($A$9)+1,""),ROWS(G$9:G302)),,1))</f>
        <v/>
      </c>
      <c r="H302" s="59" t="str">
        <f t="array" ref="H302">IF(ROWS(H$9:H302)&gt;$U$5,"",INDEX(AC$13:AC$512,SMALL(IF(($AA$13:$AA$512=$AA$5),ROW($A$9:$A$508)-ROW($A$9)+1,""),ROWS(H$9:H302)),,1))</f>
        <v/>
      </c>
      <c r="I302" s="59" t="str">
        <f t="array" ref="I302">IF(ROWS(I$9:I302)&gt;$U$5,"",INDEX(AD$13:AD$512,SMALL(IF(($AA$13:$AA$512=$AA$5),ROW($A$9:$A$508)-ROW($A$9)+1,""),ROWS(I$9:I302)),,1))</f>
        <v/>
      </c>
      <c r="J302" s="105"/>
      <c r="K302" s="105"/>
      <c r="L302" s="105"/>
      <c r="M302" s="136"/>
      <c r="N302" s="44"/>
      <c r="O302" s="44"/>
      <c r="P302" s="44"/>
      <c r="Q302" s="44"/>
      <c r="R302" s="44"/>
      <c r="S302" s="44"/>
      <c r="T302" s="44">
        <f>Nut_StatusTool!A296</f>
        <v>290</v>
      </c>
      <c r="U302" s="44">
        <f>Nut_StatusTool!B296</f>
        <v>0</v>
      </c>
      <c r="V302" s="44">
        <f>Nut_StatusTool!C296</f>
        <v>0</v>
      </c>
      <c r="W302" s="44">
        <f>Nut_StatusTool!D296</f>
        <v>0</v>
      </c>
      <c r="X302" s="44">
        <f>Nut_StatusTool!F296</f>
        <v>0</v>
      </c>
      <c r="Y302" s="285" t="str">
        <f>Nut_StatusTool!K296</f>
        <v/>
      </c>
      <c r="Z302" s="44" t="str">
        <f>Nut_StatusTool!L296</f>
        <v/>
      </c>
      <c r="AA302" s="44" t="str">
        <f>Nut_StatusTool!M296</f>
        <v/>
      </c>
      <c r="AB302" s="44" t="str">
        <f>Nut_StatusTool!N296</f>
        <v/>
      </c>
      <c r="AC302" s="44">
        <f>Nut_StatusTool!I296</f>
        <v>0</v>
      </c>
      <c r="AD302" s="44">
        <f>Nut_StatusTool!J296</f>
        <v>0</v>
      </c>
    </row>
    <row r="303" spans="1:30" ht="20.100000000000001" customHeight="1">
      <c r="A303" s="59" t="str">
        <f t="array" ref="A303">IF(ROWS(A$9:A303)&gt;$U$5,"",INDEX(T$13:T$512,SMALL(IF(($AA$13:$AA$512=$AA$5),ROW($A$9:$A$508)-ROW($A$9)+1,""),ROWS(A$9:A303)),,1))</f>
        <v/>
      </c>
      <c r="B303" s="389" t="str">
        <f t="array" ref="B303">IF(ROWS(B$9:B303)&gt;$U$5,"",INDEX(U$13:U$512,SMALL(IF(($AA$13:$AA$512=$AA$5),ROW($A$9:$A$508)-ROW($A$9)+1,""),ROWS(B$9:B303)),,1))</f>
        <v/>
      </c>
      <c r="C303" s="389" t="str">
        <f t="array" ref="C303">IF(ROWS(C$9:C303)&gt;$U$5,"",INDEX(V$13:V$512,SMALL(IF(($AA$13:$AA$512=$AA$5),ROW($A$9:$A$508)-ROW($A$9)+1,""),ROWS(C$9:C303)),,1))</f>
        <v/>
      </c>
      <c r="D303" s="309" t="str">
        <f t="array" ref="D303">IF(ROWS(D$9:D303)&gt;$U$5,"",INDEX(W$13:W$512,SMALL(IF(($AA$13:$AA$512=$AA$5),ROW($A$9:$A$508)-ROW($A$9)+1,""),ROWS(D$9:D303)),,1))</f>
        <v/>
      </c>
      <c r="E303" s="59" t="str">
        <f t="array" ref="E303">IF(ROWS(E$9:E303)&gt;$U$5,"",INDEX(X$13:X$512,SMALL(IF(($AA$13:$AA$512=$AA$5),ROW($A$9:$A$508)-ROW($A$9)+1,""),ROWS(E$9:E303)),,1))</f>
        <v/>
      </c>
      <c r="F303" s="59" t="str">
        <f t="array" ref="F303">IF(ROWS(F$9:F303)&gt;$U$5,"",INDEX(Y$13:Y$512,SMALL(IF(($AA$13:$AA$512=$AA$5),ROW($A$9:$A$508)-ROW($A$9)+1,""),ROWS(F$9:F303)),,1))</f>
        <v/>
      </c>
      <c r="G303" s="59" t="str">
        <f t="array" ref="G303">IF(ROWS(G$9:G303)&gt;$U$5,"",INDEX(AA$13:AA$512,SMALL(IF(($AA$13:$AA$512=$AA$5),ROW($A$9:$A$508)-ROW($A$9)+1,""),ROWS(G$9:G303)),,1))</f>
        <v/>
      </c>
      <c r="H303" s="59" t="str">
        <f t="array" ref="H303">IF(ROWS(H$9:H303)&gt;$U$5,"",INDEX(AC$13:AC$512,SMALL(IF(($AA$13:$AA$512=$AA$5),ROW($A$9:$A$508)-ROW($A$9)+1,""),ROWS(H$9:H303)),,1))</f>
        <v/>
      </c>
      <c r="I303" s="59" t="str">
        <f t="array" ref="I303">IF(ROWS(I$9:I303)&gt;$U$5,"",INDEX(AD$13:AD$512,SMALL(IF(($AA$13:$AA$512=$AA$5),ROW($A$9:$A$508)-ROW($A$9)+1,""),ROWS(I$9:I303)),,1))</f>
        <v/>
      </c>
      <c r="J303" s="105"/>
      <c r="K303" s="105"/>
      <c r="L303" s="105"/>
      <c r="M303" s="136"/>
      <c r="N303" s="44"/>
      <c r="O303" s="44"/>
      <c r="P303" s="44"/>
      <c r="Q303" s="44"/>
      <c r="R303" s="44"/>
      <c r="S303" s="44"/>
      <c r="T303" s="44">
        <f>Nut_StatusTool!A297</f>
        <v>291</v>
      </c>
      <c r="U303" s="44">
        <f>Nut_StatusTool!B297</f>
        <v>0</v>
      </c>
      <c r="V303" s="44">
        <f>Nut_StatusTool!C297</f>
        <v>0</v>
      </c>
      <c r="W303" s="44">
        <f>Nut_StatusTool!D297</f>
        <v>0</v>
      </c>
      <c r="X303" s="44">
        <f>Nut_StatusTool!F297</f>
        <v>0</v>
      </c>
      <c r="Y303" s="285" t="str">
        <f>Nut_StatusTool!K297</f>
        <v/>
      </c>
      <c r="Z303" s="44" t="str">
        <f>Nut_StatusTool!L297</f>
        <v/>
      </c>
      <c r="AA303" s="44" t="str">
        <f>Nut_StatusTool!M297</f>
        <v/>
      </c>
      <c r="AB303" s="44" t="str">
        <f>Nut_StatusTool!N297</f>
        <v/>
      </c>
      <c r="AC303" s="44">
        <f>Nut_StatusTool!I297</f>
        <v>0</v>
      </c>
      <c r="AD303" s="44">
        <f>Nut_StatusTool!J297</f>
        <v>0</v>
      </c>
    </row>
    <row r="304" spans="1:30" ht="20.100000000000001" customHeight="1">
      <c r="A304" s="59" t="str">
        <f t="array" ref="A304">IF(ROWS(A$9:A304)&gt;$U$5,"",INDEX(T$13:T$512,SMALL(IF(($AA$13:$AA$512=$AA$5),ROW($A$9:$A$508)-ROW($A$9)+1,""),ROWS(A$9:A304)),,1))</f>
        <v/>
      </c>
      <c r="B304" s="389" t="str">
        <f t="array" ref="B304">IF(ROWS(B$9:B304)&gt;$U$5,"",INDEX(U$13:U$512,SMALL(IF(($AA$13:$AA$512=$AA$5),ROW($A$9:$A$508)-ROW($A$9)+1,""),ROWS(B$9:B304)),,1))</f>
        <v/>
      </c>
      <c r="C304" s="389" t="str">
        <f t="array" ref="C304">IF(ROWS(C$9:C304)&gt;$U$5,"",INDEX(V$13:V$512,SMALL(IF(($AA$13:$AA$512=$AA$5),ROW($A$9:$A$508)-ROW($A$9)+1,""),ROWS(C$9:C304)),,1))</f>
        <v/>
      </c>
      <c r="D304" s="309" t="str">
        <f t="array" ref="D304">IF(ROWS(D$9:D304)&gt;$U$5,"",INDEX(W$13:W$512,SMALL(IF(($AA$13:$AA$512=$AA$5),ROW($A$9:$A$508)-ROW($A$9)+1,""),ROWS(D$9:D304)),,1))</f>
        <v/>
      </c>
      <c r="E304" s="59" t="str">
        <f t="array" ref="E304">IF(ROWS(E$9:E304)&gt;$U$5,"",INDEX(X$13:X$512,SMALL(IF(($AA$13:$AA$512=$AA$5),ROW($A$9:$A$508)-ROW($A$9)+1,""),ROWS(E$9:E304)),,1))</f>
        <v/>
      </c>
      <c r="F304" s="59" t="str">
        <f t="array" ref="F304">IF(ROWS(F$9:F304)&gt;$U$5,"",INDEX(Y$13:Y$512,SMALL(IF(($AA$13:$AA$512=$AA$5),ROW($A$9:$A$508)-ROW($A$9)+1,""),ROWS(F$9:F304)),,1))</f>
        <v/>
      </c>
      <c r="G304" s="59" t="str">
        <f t="array" ref="G304">IF(ROWS(G$9:G304)&gt;$U$5,"",INDEX(AA$13:AA$512,SMALL(IF(($AA$13:$AA$512=$AA$5),ROW($A$9:$A$508)-ROW($A$9)+1,""),ROWS(G$9:G304)),,1))</f>
        <v/>
      </c>
      <c r="H304" s="59" t="str">
        <f t="array" ref="H304">IF(ROWS(H$9:H304)&gt;$U$5,"",INDEX(AC$13:AC$512,SMALL(IF(($AA$13:$AA$512=$AA$5),ROW($A$9:$A$508)-ROW($A$9)+1,""),ROWS(H$9:H304)),,1))</f>
        <v/>
      </c>
      <c r="I304" s="59" t="str">
        <f t="array" ref="I304">IF(ROWS(I$9:I304)&gt;$U$5,"",INDEX(AD$13:AD$512,SMALL(IF(($AA$13:$AA$512=$AA$5),ROW($A$9:$A$508)-ROW($A$9)+1,""),ROWS(I$9:I304)),,1))</f>
        <v/>
      </c>
      <c r="J304" s="105"/>
      <c r="K304" s="105"/>
      <c r="L304" s="105"/>
      <c r="M304" s="136"/>
      <c r="N304" s="44"/>
      <c r="O304" s="44"/>
      <c r="P304" s="44"/>
      <c r="Q304" s="44"/>
      <c r="R304" s="44"/>
      <c r="S304" s="44"/>
      <c r="T304" s="44">
        <f>Nut_StatusTool!A298</f>
        <v>292</v>
      </c>
      <c r="U304" s="44">
        <f>Nut_StatusTool!B298</f>
        <v>0</v>
      </c>
      <c r="V304" s="44">
        <f>Nut_StatusTool!C298</f>
        <v>0</v>
      </c>
      <c r="W304" s="44">
        <f>Nut_StatusTool!D298</f>
        <v>0</v>
      </c>
      <c r="X304" s="44">
        <f>Nut_StatusTool!F298</f>
        <v>0</v>
      </c>
      <c r="Y304" s="285" t="str">
        <f>Nut_StatusTool!K298</f>
        <v/>
      </c>
      <c r="Z304" s="44" t="str">
        <f>Nut_StatusTool!L298</f>
        <v/>
      </c>
      <c r="AA304" s="44" t="str">
        <f>Nut_StatusTool!M298</f>
        <v/>
      </c>
      <c r="AB304" s="44" t="str">
        <f>Nut_StatusTool!N298</f>
        <v/>
      </c>
      <c r="AC304" s="44">
        <f>Nut_StatusTool!I298</f>
        <v>0</v>
      </c>
      <c r="AD304" s="44">
        <f>Nut_StatusTool!J298</f>
        <v>0</v>
      </c>
    </row>
    <row r="305" spans="1:30" ht="20.100000000000001" customHeight="1">
      <c r="A305" s="59" t="str">
        <f t="array" ref="A305">IF(ROWS(A$9:A305)&gt;$U$5,"",INDEX(T$13:T$512,SMALL(IF(($AA$13:$AA$512=$AA$5),ROW($A$9:$A$508)-ROW($A$9)+1,""),ROWS(A$9:A305)),,1))</f>
        <v/>
      </c>
      <c r="B305" s="389" t="str">
        <f t="array" ref="B305">IF(ROWS(B$9:B305)&gt;$U$5,"",INDEX(U$13:U$512,SMALL(IF(($AA$13:$AA$512=$AA$5),ROW($A$9:$A$508)-ROW($A$9)+1,""),ROWS(B$9:B305)),,1))</f>
        <v/>
      </c>
      <c r="C305" s="389" t="str">
        <f t="array" ref="C305">IF(ROWS(C$9:C305)&gt;$U$5,"",INDEX(V$13:V$512,SMALL(IF(($AA$13:$AA$512=$AA$5),ROW($A$9:$A$508)-ROW($A$9)+1,""),ROWS(C$9:C305)),,1))</f>
        <v/>
      </c>
      <c r="D305" s="309" t="str">
        <f t="array" ref="D305">IF(ROWS(D$9:D305)&gt;$U$5,"",INDEX(W$13:W$512,SMALL(IF(($AA$13:$AA$512=$AA$5),ROW($A$9:$A$508)-ROW($A$9)+1,""),ROWS(D$9:D305)),,1))</f>
        <v/>
      </c>
      <c r="E305" s="59" t="str">
        <f t="array" ref="E305">IF(ROWS(E$9:E305)&gt;$U$5,"",INDEX(X$13:X$512,SMALL(IF(($AA$13:$AA$512=$AA$5),ROW($A$9:$A$508)-ROW($A$9)+1,""),ROWS(E$9:E305)),,1))</f>
        <v/>
      </c>
      <c r="F305" s="59" t="str">
        <f t="array" ref="F305">IF(ROWS(F$9:F305)&gt;$U$5,"",INDEX(Y$13:Y$512,SMALL(IF(($AA$13:$AA$512=$AA$5),ROW($A$9:$A$508)-ROW($A$9)+1,""),ROWS(F$9:F305)),,1))</f>
        <v/>
      </c>
      <c r="G305" s="59" t="str">
        <f t="array" ref="G305">IF(ROWS(G$9:G305)&gt;$U$5,"",INDEX(AA$13:AA$512,SMALL(IF(($AA$13:$AA$512=$AA$5),ROW($A$9:$A$508)-ROW($A$9)+1,""),ROWS(G$9:G305)),,1))</f>
        <v/>
      </c>
      <c r="H305" s="59" t="str">
        <f t="array" ref="H305">IF(ROWS(H$9:H305)&gt;$U$5,"",INDEX(AC$13:AC$512,SMALL(IF(($AA$13:$AA$512=$AA$5),ROW($A$9:$A$508)-ROW($A$9)+1,""),ROWS(H$9:H305)),,1))</f>
        <v/>
      </c>
      <c r="I305" s="59" t="str">
        <f t="array" ref="I305">IF(ROWS(I$9:I305)&gt;$U$5,"",INDEX(AD$13:AD$512,SMALL(IF(($AA$13:$AA$512=$AA$5),ROW($A$9:$A$508)-ROW($A$9)+1,""),ROWS(I$9:I305)),,1))</f>
        <v/>
      </c>
      <c r="J305" s="105"/>
      <c r="K305" s="105"/>
      <c r="L305" s="105"/>
      <c r="M305" s="136"/>
      <c r="N305" s="44"/>
      <c r="O305" s="44"/>
      <c r="P305" s="44"/>
      <c r="Q305" s="44"/>
      <c r="R305" s="44"/>
      <c r="S305" s="44"/>
      <c r="T305" s="44">
        <f>Nut_StatusTool!A299</f>
        <v>293</v>
      </c>
      <c r="U305" s="44">
        <f>Nut_StatusTool!B299</f>
        <v>0</v>
      </c>
      <c r="V305" s="44">
        <f>Nut_StatusTool!C299</f>
        <v>0</v>
      </c>
      <c r="W305" s="44">
        <f>Nut_StatusTool!D299</f>
        <v>0</v>
      </c>
      <c r="X305" s="44">
        <f>Nut_StatusTool!F299</f>
        <v>0</v>
      </c>
      <c r="Y305" s="285" t="str">
        <f>Nut_StatusTool!K299</f>
        <v/>
      </c>
      <c r="Z305" s="44" t="str">
        <f>Nut_StatusTool!L299</f>
        <v/>
      </c>
      <c r="AA305" s="44" t="str">
        <f>Nut_StatusTool!M299</f>
        <v/>
      </c>
      <c r="AB305" s="44" t="str">
        <f>Nut_StatusTool!N299</f>
        <v/>
      </c>
      <c r="AC305" s="44">
        <f>Nut_StatusTool!I299</f>
        <v>0</v>
      </c>
      <c r="AD305" s="44">
        <f>Nut_StatusTool!J299</f>
        <v>0</v>
      </c>
    </row>
    <row r="306" spans="1:30" ht="20.100000000000001" customHeight="1">
      <c r="A306" s="59" t="str">
        <f t="array" ref="A306">IF(ROWS(A$9:A306)&gt;$U$5,"",INDEX(T$13:T$512,SMALL(IF(($AA$13:$AA$512=$AA$5),ROW($A$9:$A$508)-ROW($A$9)+1,""),ROWS(A$9:A306)),,1))</f>
        <v/>
      </c>
      <c r="B306" s="389" t="str">
        <f t="array" ref="B306">IF(ROWS(B$9:B306)&gt;$U$5,"",INDEX(U$13:U$512,SMALL(IF(($AA$13:$AA$512=$AA$5),ROW($A$9:$A$508)-ROW($A$9)+1,""),ROWS(B$9:B306)),,1))</f>
        <v/>
      </c>
      <c r="C306" s="389" t="str">
        <f t="array" ref="C306">IF(ROWS(C$9:C306)&gt;$U$5,"",INDEX(V$13:V$512,SMALL(IF(($AA$13:$AA$512=$AA$5),ROW($A$9:$A$508)-ROW($A$9)+1,""),ROWS(C$9:C306)),,1))</f>
        <v/>
      </c>
      <c r="D306" s="309" t="str">
        <f t="array" ref="D306">IF(ROWS(D$9:D306)&gt;$U$5,"",INDEX(W$13:W$512,SMALL(IF(($AA$13:$AA$512=$AA$5),ROW($A$9:$A$508)-ROW($A$9)+1,""),ROWS(D$9:D306)),,1))</f>
        <v/>
      </c>
      <c r="E306" s="59" t="str">
        <f t="array" ref="E306">IF(ROWS(E$9:E306)&gt;$U$5,"",INDEX(X$13:X$512,SMALL(IF(($AA$13:$AA$512=$AA$5),ROW($A$9:$A$508)-ROW($A$9)+1,""),ROWS(E$9:E306)),,1))</f>
        <v/>
      </c>
      <c r="F306" s="59" t="str">
        <f t="array" ref="F306">IF(ROWS(F$9:F306)&gt;$U$5,"",INDEX(Y$13:Y$512,SMALL(IF(($AA$13:$AA$512=$AA$5),ROW($A$9:$A$508)-ROW($A$9)+1,""),ROWS(F$9:F306)),,1))</f>
        <v/>
      </c>
      <c r="G306" s="59" t="str">
        <f t="array" ref="G306">IF(ROWS(G$9:G306)&gt;$U$5,"",INDEX(AA$13:AA$512,SMALL(IF(($AA$13:$AA$512=$AA$5),ROW($A$9:$A$508)-ROW($A$9)+1,""),ROWS(G$9:G306)),,1))</f>
        <v/>
      </c>
      <c r="H306" s="59" t="str">
        <f t="array" ref="H306">IF(ROWS(H$9:H306)&gt;$U$5,"",INDEX(AC$13:AC$512,SMALL(IF(($AA$13:$AA$512=$AA$5),ROW($A$9:$A$508)-ROW($A$9)+1,""),ROWS(H$9:H306)),,1))</f>
        <v/>
      </c>
      <c r="I306" s="59" t="str">
        <f t="array" ref="I306">IF(ROWS(I$9:I306)&gt;$U$5,"",INDEX(AD$13:AD$512,SMALL(IF(($AA$13:$AA$512=$AA$5),ROW($A$9:$A$508)-ROW($A$9)+1,""),ROWS(I$9:I306)),,1))</f>
        <v/>
      </c>
      <c r="J306" s="105"/>
      <c r="K306" s="105"/>
      <c r="L306" s="105"/>
      <c r="M306" s="136"/>
      <c r="N306" s="44"/>
      <c r="O306" s="44"/>
      <c r="P306" s="44"/>
      <c r="Q306" s="44"/>
      <c r="R306" s="44"/>
      <c r="S306" s="44"/>
      <c r="T306" s="44">
        <f>Nut_StatusTool!A300</f>
        <v>294</v>
      </c>
      <c r="U306" s="44">
        <f>Nut_StatusTool!B300</f>
        <v>0</v>
      </c>
      <c r="V306" s="44">
        <f>Nut_StatusTool!C300</f>
        <v>0</v>
      </c>
      <c r="W306" s="44">
        <f>Nut_StatusTool!D300</f>
        <v>0</v>
      </c>
      <c r="X306" s="44">
        <f>Nut_StatusTool!F300</f>
        <v>0</v>
      </c>
      <c r="Y306" s="285" t="str">
        <f>Nut_StatusTool!K300</f>
        <v/>
      </c>
      <c r="Z306" s="44" t="str">
        <f>Nut_StatusTool!L300</f>
        <v/>
      </c>
      <c r="AA306" s="44" t="str">
        <f>Nut_StatusTool!M300</f>
        <v/>
      </c>
      <c r="AB306" s="44" t="str">
        <f>Nut_StatusTool!N300</f>
        <v/>
      </c>
      <c r="AC306" s="44">
        <f>Nut_StatusTool!I300</f>
        <v>0</v>
      </c>
      <c r="AD306" s="44">
        <f>Nut_StatusTool!J300</f>
        <v>0</v>
      </c>
    </row>
    <row r="307" spans="1:30" ht="20.100000000000001" customHeight="1">
      <c r="A307" s="59" t="str">
        <f t="array" ref="A307">IF(ROWS(A$9:A307)&gt;$U$5,"",INDEX(T$13:T$512,SMALL(IF(($AA$13:$AA$512=$AA$5),ROW($A$9:$A$508)-ROW($A$9)+1,""),ROWS(A$9:A307)),,1))</f>
        <v/>
      </c>
      <c r="B307" s="389" t="str">
        <f t="array" ref="B307">IF(ROWS(B$9:B307)&gt;$U$5,"",INDEX(U$13:U$512,SMALL(IF(($AA$13:$AA$512=$AA$5),ROW($A$9:$A$508)-ROW($A$9)+1,""),ROWS(B$9:B307)),,1))</f>
        <v/>
      </c>
      <c r="C307" s="389" t="str">
        <f t="array" ref="C307">IF(ROWS(C$9:C307)&gt;$U$5,"",INDEX(V$13:V$512,SMALL(IF(($AA$13:$AA$512=$AA$5),ROW($A$9:$A$508)-ROW($A$9)+1,""),ROWS(C$9:C307)),,1))</f>
        <v/>
      </c>
      <c r="D307" s="309" t="str">
        <f t="array" ref="D307">IF(ROWS(D$9:D307)&gt;$U$5,"",INDEX(W$13:W$512,SMALL(IF(($AA$13:$AA$512=$AA$5),ROW($A$9:$A$508)-ROW($A$9)+1,""),ROWS(D$9:D307)),,1))</f>
        <v/>
      </c>
      <c r="E307" s="59" t="str">
        <f t="array" ref="E307">IF(ROWS(E$9:E307)&gt;$U$5,"",INDEX(X$13:X$512,SMALL(IF(($AA$13:$AA$512=$AA$5),ROW($A$9:$A$508)-ROW($A$9)+1,""),ROWS(E$9:E307)),,1))</f>
        <v/>
      </c>
      <c r="F307" s="59" t="str">
        <f t="array" ref="F307">IF(ROWS(F$9:F307)&gt;$U$5,"",INDEX(Y$13:Y$512,SMALL(IF(($AA$13:$AA$512=$AA$5),ROW($A$9:$A$508)-ROW($A$9)+1,""),ROWS(F$9:F307)),,1))</f>
        <v/>
      </c>
      <c r="G307" s="59" t="str">
        <f t="array" ref="G307">IF(ROWS(G$9:G307)&gt;$U$5,"",INDEX(AA$13:AA$512,SMALL(IF(($AA$13:$AA$512=$AA$5),ROW($A$9:$A$508)-ROW($A$9)+1,""),ROWS(G$9:G307)),,1))</f>
        <v/>
      </c>
      <c r="H307" s="59" t="str">
        <f t="array" ref="H307">IF(ROWS(H$9:H307)&gt;$U$5,"",INDEX(AC$13:AC$512,SMALL(IF(($AA$13:$AA$512=$AA$5),ROW($A$9:$A$508)-ROW($A$9)+1,""),ROWS(H$9:H307)),,1))</f>
        <v/>
      </c>
      <c r="I307" s="59" t="str">
        <f t="array" ref="I307">IF(ROWS(I$9:I307)&gt;$U$5,"",INDEX(AD$13:AD$512,SMALL(IF(($AA$13:$AA$512=$AA$5),ROW($A$9:$A$508)-ROW($A$9)+1,""),ROWS(I$9:I307)),,1))</f>
        <v/>
      </c>
      <c r="J307" s="105"/>
      <c r="K307" s="105"/>
      <c r="L307" s="105"/>
      <c r="M307" s="136"/>
      <c r="N307" s="44"/>
      <c r="O307" s="44"/>
      <c r="P307" s="44"/>
      <c r="Q307" s="44"/>
      <c r="R307" s="44"/>
      <c r="S307" s="44"/>
      <c r="T307" s="44">
        <f>Nut_StatusTool!A301</f>
        <v>295</v>
      </c>
      <c r="U307" s="44">
        <f>Nut_StatusTool!B301</f>
        <v>0</v>
      </c>
      <c r="V307" s="44">
        <f>Nut_StatusTool!C301</f>
        <v>0</v>
      </c>
      <c r="W307" s="44">
        <f>Nut_StatusTool!D301</f>
        <v>0</v>
      </c>
      <c r="X307" s="44">
        <f>Nut_StatusTool!F301</f>
        <v>0</v>
      </c>
      <c r="Y307" s="285" t="str">
        <f>Nut_StatusTool!K301</f>
        <v/>
      </c>
      <c r="Z307" s="44" t="str">
        <f>Nut_StatusTool!L301</f>
        <v/>
      </c>
      <c r="AA307" s="44" t="str">
        <f>Nut_StatusTool!M301</f>
        <v/>
      </c>
      <c r="AB307" s="44" t="str">
        <f>Nut_StatusTool!N301</f>
        <v/>
      </c>
      <c r="AC307" s="44">
        <f>Nut_StatusTool!I301</f>
        <v>0</v>
      </c>
      <c r="AD307" s="44">
        <f>Nut_StatusTool!J301</f>
        <v>0</v>
      </c>
    </row>
    <row r="308" spans="1:30" ht="20.100000000000001" customHeight="1">
      <c r="A308" s="59" t="str">
        <f t="array" ref="A308">IF(ROWS(A$9:A308)&gt;$U$5,"",INDEX(T$13:T$512,SMALL(IF(($AA$13:$AA$512=$AA$5),ROW($A$9:$A$508)-ROW($A$9)+1,""),ROWS(A$9:A308)),,1))</f>
        <v/>
      </c>
      <c r="B308" s="389" t="str">
        <f t="array" ref="B308">IF(ROWS(B$9:B308)&gt;$U$5,"",INDEX(U$13:U$512,SMALL(IF(($AA$13:$AA$512=$AA$5),ROW($A$9:$A$508)-ROW($A$9)+1,""),ROWS(B$9:B308)),,1))</f>
        <v/>
      </c>
      <c r="C308" s="389" t="str">
        <f t="array" ref="C308">IF(ROWS(C$9:C308)&gt;$U$5,"",INDEX(V$13:V$512,SMALL(IF(($AA$13:$AA$512=$AA$5),ROW($A$9:$A$508)-ROW($A$9)+1,""),ROWS(C$9:C308)),,1))</f>
        <v/>
      </c>
      <c r="D308" s="309" t="str">
        <f t="array" ref="D308">IF(ROWS(D$9:D308)&gt;$U$5,"",INDEX(W$13:W$512,SMALL(IF(($AA$13:$AA$512=$AA$5),ROW($A$9:$A$508)-ROW($A$9)+1,""),ROWS(D$9:D308)),,1))</f>
        <v/>
      </c>
      <c r="E308" s="59" t="str">
        <f t="array" ref="E308">IF(ROWS(E$9:E308)&gt;$U$5,"",INDEX(X$13:X$512,SMALL(IF(($AA$13:$AA$512=$AA$5),ROW($A$9:$A$508)-ROW($A$9)+1,""),ROWS(E$9:E308)),,1))</f>
        <v/>
      </c>
      <c r="F308" s="59" t="str">
        <f t="array" ref="F308">IF(ROWS(F$9:F308)&gt;$U$5,"",INDEX(Y$13:Y$512,SMALL(IF(($AA$13:$AA$512=$AA$5),ROW($A$9:$A$508)-ROW($A$9)+1,""),ROWS(F$9:F308)),,1))</f>
        <v/>
      </c>
      <c r="G308" s="59" t="str">
        <f t="array" ref="G308">IF(ROWS(G$9:G308)&gt;$U$5,"",INDEX(AA$13:AA$512,SMALL(IF(($AA$13:$AA$512=$AA$5),ROW($A$9:$A$508)-ROW($A$9)+1,""),ROWS(G$9:G308)),,1))</f>
        <v/>
      </c>
      <c r="H308" s="59" t="str">
        <f t="array" ref="H308">IF(ROWS(H$9:H308)&gt;$U$5,"",INDEX(AC$13:AC$512,SMALL(IF(($AA$13:$AA$512=$AA$5),ROW($A$9:$A$508)-ROW($A$9)+1,""),ROWS(H$9:H308)),,1))</f>
        <v/>
      </c>
      <c r="I308" s="59" t="str">
        <f t="array" ref="I308">IF(ROWS(I$9:I308)&gt;$U$5,"",INDEX(AD$13:AD$512,SMALL(IF(($AA$13:$AA$512=$AA$5),ROW($A$9:$A$508)-ROW($A$9)+1,""),ROWS(I$9:I308)),,1))</f>
        <v/>
      </c>
      <c r="J308" s="105"/>
      <c r="K308" s="105"/>
      <c r="L308" s="105"/>
      <c r="M308" s="136"/>
      <c r="N308" s="44"/>
      <c r="O308" s="44"/>
      <c r="P308" s="44"/>
      <c r="Q308" s="44"/>
      <c r="R308" s="44"/>
      <c r="S308" s="44"/>
      <c r="T308" s="44">
        <f>Nut_StatusTool!A302</f>
        <v>296</v>
      </c>
      <c r="U308" s="44">
        <f>Nut_StatusTool!B302</f>
        <v>0</v>
      </c>
      <c r="V308" s="44">
        <f>Nut_StatusTool!C302</f>
        <v>0</v>
      </c>
      <c r="W308" s="44">
        <f>Nut_StatusTool!D302</f>
        <v>0</v>
      </c>
      <c r="X308" s="44">
        <f>Nut_StatusTool!F302</f>
        <v>0</v>
      </c>
      <c r="Y308" s="285" t="str">
        <f>Nut_StatusTool!K302</f>
        <v/>
      </c>
      <c r="Z308" s="44" t="str">
        <f>Nut_StatusTool!L302</f>
        <v/>
      </c>
      <c r="AA308" s="44" t="str">
        <f>Nut_StatusTool!M302</f>
        <v/>
      </c>
      <c r="AB308" s="44" t="str">
        <f>Nut_StatusTool!N302</f>
        <v/>
      </c>
      <c r="AC308" s="44">
        <f>Nut_StatusTool!I302</f>
        <v>0</v>
      </c>
      <c r="AD308" s="44">
        <f>Nut_StatusTool!J302</f>
        <v>0</v>
      </c>
    </row>
    <row r="309" spans="1:30" ht="20.100000000000001" customHeight="1">
      <c r="A309" s="59" t="str">
        <f t="array" ref="A309">IF(ROWS(A$9:A309)&gt;$U$5,"",INDEX(T$13:T$512,SMALL(IF(($AA$13:$AA$512=$AA$5),ROW($A$9:$A$508)-ROW($A$9)+1,""),ROWS(A$9:A309)),,1))</f>
        <v/>
      </c>
      <c r="B309" s="389" t="str">
        <f t="array" ref="B309">IF(ROWS(B$9:B309)&gt;$U$5,"",INDEX(U$13:U$512,SMALL(IF(($AA$13:$AA$512=$AA$5),ROW($A$9:$A$508)-ROW($A$9)+1,""),ROWS(B$9:B309)),,1))</f>
        <v/>
      </c>
      <c r="C309" s="389" t="str">
        <f t="array" ref="C309">IF(ROWS(C$9:C309)&gt;$U$5,"",INDEX(V$13:V$512,SMALL(IF(($AA$13:$AA$512=$AA$5),ROW($A$9:$A$508)-ROW($A$9)+1,""),ROWS(C$9:C309)),,1))</f>
        <v/>
      </c>
      <c r="D309" s="309" t="str">
        <f t="array" ref="D309">IF(ROWS(D$9:D309)&gt;$U$5,"",INDEX(W$13:W$512,SMALL(IF(($AA$13:$AA$512=$AA$5),ROW($A$9:$A$508)-ROW($A$9)+1,""),ROWS(D$9:D309)),,1))</f>
        <v/>
      </c>
      <c r="E309" s="59" t="str">
        <f t="array" ref="E309">IF(ROWS(E$9:E309)&gt;$U$5,"",INDEX(X$13:X$512,SMALL(IF(($AA$13:$AA$512=$AA$5),ROW($A$9:$A$508)-ROW($A$9)+1,""),ROWS(E$9:E309)),,1))</f>
        <v/>
      </c>
      <c r="F309" s="59" t="str">
        <f t="array" ref="F309">IF(ROWS(F$9:F309)&gt;$U$5,"",INDEX(Y$13:Y$512,SMALL(IF(($AA$13:$AA$512=$AA$5),ROW($A$9:$A$508)-ROW($A$9)+1,""),ROWS(F$9:F309)),,1))</f>
        <v/>
      </c>
      <c r="G309" s="59" t="str">
        <f t="array" ref="G309">IF(ROWS(G$9:G309)&gt;$U$5,"",INDEX(AA$13:AA$512,SMALL(IF(($AA$13:$AA$512=$AA$5),ROW($A$9:$A$508)-ROW($A$9)+1,""),ROWS(G$9:G309)),,1))</f>
        <v/>
      </c>
      <c r="H309" s="59" t="str">
        <f t="array" ref="H309">IF(ROWS(H$9:H309)&gt;$U$5,"",INDEX(AC$13:AC$512,SMALL(IF(($AA$13:$AA$512=$AA$5),ROW($A$9:$A$508)-ROW($A$9)+1,""),ROWS(H$9:H309)),,1))</f>
        <v/>
      </c>
      <c r="I309" s="59" t="str">
        <f t="array" ref="I309">IF(ROWS(I$9:I309)&gt;$U$5,"",INDEX(AD$13:AD$512,SMALL(IF(($AA$13:$AA$512=$AA$5),ROW($A$9:$A$508)-ROW($A$9)+1,""),ROWS(I$9:I309)),,1))</f>
        <v/>
      </c>
      <c r="J309" s="105"/>
      <c r="K309" s="105"/>
      <c r="L309" s="105"/>
      <c r="M309" s="136"/>
      <c r="N309" s="44"/>
      <c r="O309" s="44"/>
      <c r="P309" s="44"/>
      <c r="Q309" s="44"/>
      <c r="R309" s="44"/>
      <c r="S309" s="44"/>
      <c r="T309" s="44">
        <f>Nut_StatusTool!A303</f>
        <v>297</v>
      </c>
      <c r="U309" s="44">
        <f>Nut_StatusTool!B303</f>
        <v>0</v>
      </c>
      <c r="V309" s="44">
        <f>Nut_StatusTool!C303</f>
        <v>0</v>
      </c>
      <c r="W309" s="44">
        <f>Nut_StatusTool!D303</f>
        <v>0</v>
      </c>
      <c r="X309" s="44">
        <f>Nut_StatusTool!F303</f>
        <v>0</v>
      </c>
      <c r="Y309" s="285" t="str">
        <f>Nut_StatusTool!K303</f>
        <v/>
      </c>
      <c r="Z309" s="44" t="str">
        <f>Nut_StatusTool!L303</f>
        <v/>
      </c>
      <c r="AA309" s="44" t="str">
        <f>Nut_StatusTool!M303</f>
        <v/>
      </c>
      <c r="AB309" s="44" t="str">
        <f>Nut_StatusTool!N303</f>
        <v/>
      </c>
      <c r="AC309" s="44">
        <f>Nut_StatusTool!I303</f>
        <v>0</v>
      </c>
      <c r="AD309" s="44">
        <f>Nut_StatusTool!J303</f>
        <v>0</v>
      </c>
    </row>
    <row r="310" spans="1:30" ht="20.100000000000001" customHeight="1">
      <c r="A310" s="59" t="str">
        <f t="array" ref="A310">IF(ROWS(A$9:A310)&gt;$U$5,"",INDEX(T$13:T$512,SMALL(IF(($AA$13:$AA$512=$AA$5),ROW($A$9:$A$508)-ROW($A$9)+1,""),ROWS(A$9:A310)),,1))</f>
        <v/>
      </c>
      <c r="B310" s="389" t="str">
        <f t="array" ref="B310">IF(ROWS(B$9:B310)&gt;$U$5,"",INDEX(U$13:U$512,SMALL(IF(($AA$13:$AA$512=$AA$5),ROW($A$9:$A$508)-ROW($A$9)+1,""),ROWS(B$9:B310)),,1))</f>
        <v/>
      </c>
      <c r="C310" s="389" t="str">
        <f t="array" ref="C310">IF(ROWS(C$9:C310)&gt;$U$5,"",INDEX(V$13:V$512,SMALL(IF(($AA$13:$AA$512=$AA$5),ROW($A$9:$A$508)-ROW($A$9)+1,""),ROWS(C$9:C310)),,1))</f>
        <v/>
      </c>
      <c r="D310" s="309" t="str">
        <f t="array" ref="D310">IF(ROWS(D$9:D310)&gt;$U$5,"",INDEX(W$13:W$512,SMALL(IF(($AA$13:$AA$512=$AA$5),ROW($A$9:$A$508)-ROW($A$9)+1,""),ROWS(D$9:D310)),,1))</f>
        <v/>
      </c>
      <c r="E310" s="59" t="str">
        <f t="array" ref="E310">IF(ROWS(E$9:E310)&gt;$U$5,"",INDEX(X$13:X$512,SMALL(IF(($AA$13:$AA$512=$AA$5),ROW($A$9:$A$508)-ROW($A$9)+1,""),ROWS(E$9:E310)),,1))</f>
        <v/>
      </c>
      <c r="F310" s="59" t="str">
        <f t="array" ref="F310">IF(ROWS(F$9:F310)&gt;$U$5,"",INDEX(Y$13:Y$512,SMALL(IF(($AA$13:$AA$512=$AA$5),ROW($A$9:$A$508)-ROW($A$9)+1,""),ROWS(F$9:F310)),,1))</f>
        <v/>
      </c>
      <c r="G310" s="59" t="str">
        <f t="array" ref="G310">IF(ROWS(G$9:G310)&gt;$U$5,"",INDEX(AA$13:AA$512,SMALL(IF(($AA$13:$AA$512=$AA$5),ROW($A$9:$A$508)-ROW($A$9)+1,""),ROWS(G$9:G310)),,1))</f>
        <v/>
      </c>
      <c r="H310" s="59" t="str">
        <f t="array" ref="H310">IF(ROWS(H$9:H310)&gt;$U$5,"",INDEX(AC$13:AC$512,SMALL(IF(($AA$13:$AA$512=$AA$5),ROW($A$9:$A$508)-ROW($A$9)+1,""),ROWS(H$9:H310)),,1))</f>
        <v/>
      </c>
      <c r="I310" s="59" t="str">
        <f t="array" ref="I310">IF(ROWS(I$9:I310)&gt;$U$5,"",INDEX(AD$13:AD$512,SMALL(IF(($AA$13:$AA$512=$AA$5),ROW($A$9:$A$508)-ROW($A$9)+1,""),ROWS(I$9:I310)),,1))</f>
        <v/>
      </c>
      <c r="J310" s="105"/>
      <c r="K310" s="105"/>
      <c r="L310" s="105"/>
      <c r="M310" s="136"/>
      <c r="N310" s="44"/>
      <c r="O310" s="44"/>
      <c r="P310" s="44"/>
      <c r="Q310" s="44"/>
      <c r="R310" s="44"/>
      <c r="S310" s="44"/>
      <c r="T310" s="44">
        <f>Nut_StatusTool!A304</f>
        <v>298</v>
      </c>
      <c r="U310" s="44">
        <f>Nut_StatusTool!B304</f>
        <v>0</v>
      </c>
      <c r="V310" s="44">
        <f>Nut_StatusTool!C304</f>
        <v>0</v>
      </c>
      <c r="W310" s="44">
        <f>Nut_StatusTool!D304</f>
        <v>0</v>
      </c>
      <c r="X310" s="44">
        <f>Nut_StatusTool!F304</f>
        <v>0</v>
      </c>
      <c r="Y310" s="285" t="str">
        <f>Nut_StatusTool!K304</f>
        <v/>
      </c>
      <c r="Z310" s="44" t="str">
        <f>Nut_StatusTool!L304</f>
        <v/>
      </c>
      <c r="AA310" s="44" t="str">
        <f>Nut_StatusTool!M304</f>
        <v/>
      </c>
      <c r="AB310" s="44" t="str">
        <f>Nut_StatusTool!N304</f>
        <v/>
      </c>
      <c r="AC310" s="44">
        <f>Nut_StatusTool!I304</f>
        <v>0</v>
      </c>
      <c r="AD310" s="44">
        <f>Nut_StatusTool!J304</f>
        <v>0</v>
      </c>
    </row>
    <row r="311" spans="1:30" ht="20.100000000000001" customHeight="1">
      <c r="A311" s="59" t="str">
        <f t="array" ref="A311">IF(ROWS(A$9:A311)&gt;$U$5,"",INDEX(T$13:T$512,SMALL(IF(($AA$13:$AA$512=$AA$5),ROW($A$9:$A$508)-ROW($A$9)+1,""),ROWS(A$9:A311)),,1))</f>
        <v/>
      </c>
      <c r="B311" s="389" t="str">
        <f t="array" ref="B311">IF(ROWS(B$9:B311)&gt;$U$5,"",INDEX(U$13:U$512,SMALL(IF(($AA$13:$AA$512=$AA$5),ROW($A$9:$A$508)-ROW($A$9)+1,""),ROWS(B$9:B311)),,1))</f>
        <v/>
      </c>
      <c r="C311" s="389" t="str">
        <f t="array" ref="C311">IF(ROWS(C$9:C311)&gt;$U$5,"",INDEX(V$13:V$512,SMALL(IF(($AA$13:$AA$512=$AA$5),ROW($A$9:$A$508)-ROW($A$9)+1,""),ROWS(C$9:C311)),,1))</f>
        <v/>
      </c>
      <c r="D311" s="309" t="str">
        <f t="array" ref="D311">IF(ROWS(D$9:D311)&gt;$U$5,"",INDEX(W$13:W$512,SMALL(IF(($AA$13:$AA$512=$AA$5),ROW($A$9:$A$508)-ROW($A$9)+1,""),ROWS(D$9:D311)),,1))</f>
        <v/>
      </c>
      <c r="E311" s="59" t="str">
        <f t="array" ref="E311">IF(ROWS(E$9:E311)&gt;$U$5,"",INDEX(X$13:X$512,SMALL(IF(($AA$13:$AA$512=$AA$5),ROW($A$9:$A$508)-ROW($A$9)+1,""),ROWS(E$9:E311)),,1))</f>
        <v/>
      </c>
      <c r="F311" s="59" t="str">
        <f t="array" ref="F311">IF(ROWS(F$9:F311)&gt;$U$5,"",INDEX(Y$13:Y$512,SMALL(IF(($AA$13:$AA$512=$AA$5),ROW($A$9:$A$508)-ROW($A$9)+1,""),ROWS(F$9:F311)),,1))</f>
        <v/>
      </c>
      <c r="G311" s="59" t="str">
        <f t="array" ref="G311">IF(ROWS(G$9:G311)&gt;$U$5,"",INDEX(AA$13:AA$512,SMALL(IF(($AA$13:$AA$512=$AA$5),ROW($A$9:$A$508)-ROW($A$9)+1,""),ROWS(G$9:G311)),,1))</f>
        <v/>
      </c>
      <c r="H311" s="59" t="str">
        <f t="array" ref="H311">IF(ROWS(H$9:H311)&gt;$U$5,"",INDEX(AC$13:AC$512,SMALL(IF(($AA$13:$AA$512=$AA$5),ROW($A$9:$A$508)-ROW($A$9)+1,""),ROWS(H$9:H311)),,1))</f>
        <v/>
      </c>
      <c r="I311" s="59" t="str">
        <f t="array" ref="I311">IF(ROWS(I$9:I311)&gt;$U$5,"",INDEX(AD$13:AD$512,SMALL(IF(($AA$13:$AA$512=$AA$5),ROW($A$9:$A$508)-ROW($A$9)+1,""),ROWS(I$9:I311)),,1))</f>
        <v/>
      </c>
      <c r="J311" s="105"/>
      <c r="K311" s="105"/>
      <c r="L311" s="105"/>
      <c r="M311" s="136"/>
      <c r="N311" s="44"/>
      <c r="O311" s="44"/>
      <c r="P311" s="44"/>
      <c r="Q311" s="44"/>
      <c r="R311" s="44"/>
      <c r="S311" s="44"/>
      <c r="T311" s="44">
        <f>Nut_StatusTool!A305</f>
        <v>299</v>
      </c>
      <c r="U311" s="44">
        <f>Nut_StatusTool!B305</f>
        <v>0</v>
      </c>
      <c r="V311" s="44">
        <f>Nut_StatusTool!C305</f>
        <v>0</v>
      </c>
      <c r="W311" s="44">
        <f>Nut_StatusTool!D305</f>
        <v>0</v>
      </c>
      <c r="X311" s="44">
        <f>Nut_StatusTool!F305</f>
        <v>0</v>
      </c>
      <c r="Y311" s="285" t="str">
        <f>Nut_StatusTool!K305</f>
        <v/>
      </c>
      <c r="Z311" s="44" t="str">
        <f>Nut_StatusTool!L305</f>
        <v/>
      </c>
      <c r="AA311" s="44" t="str">
        <f>Nut_StatusTool!M305</f>
        <v/>
      </c>
      <c r="AB311" s="44" t="str">
        <f>Nut_StatusTool!N305</f>
        <v/>
      </c>
      <c r="AC311" s="44">
        <f>Nut_StatusTool!I305</f>
        <v>0</v>
      </c>
      <c r="AD311" s="44">
        <f>Nut_StatusTool!J305</f>
        <v>0</v>
      </c>
    </row>
    <row r="312" spans="1:30" ht="20.100000000000001" customHeight="1">
      <c r="A312" s="59" t="str">
        <f t="array" ref="A312">IF(ROWS(A$9:A312)&gt;$U$5,"",INDEX(T$13:T$512,SMALL(IF(($AA$13:$AA$512=$AA$5),ROW($A$9:$A$508)-ROW($A$9)+1,""),ROWS(A$9:A312)),,1))</f>
        <v/>
      </c>
      <c r="B312" s="389" t="str">
        <f t="array" ref="B312">IF(ROWS(B$9:B312)&gt;$U$5,"",INDEX(U$13:U$512,SMALL(IF(($AA$13:$AA$512=$AA$5),ROW($A$9:$A$508)-ROW($A$9)+1,""),ROWS(B$9:B312)),,1))</f>
        <v/>
      </c>
      <c r="C312" s="389" t="str">
        <f t="array" ref="C312">IF(ROWS(C$9:C312)&gt;$U$5,"",INDEX(V$13:V$512,SMALL(IF(($AA$13:$AA$512=$AA$5),ROW($A$9:$A$508)-ROW($A$9)+1,""),ROWS(C$9:C312)),,1))</f>
        <v/>
      </c>
      <c r="D312" s="309" t="str">
        <f t="array" ref="D312">IF(ROWS(D$9:D312)&gt;$U$5,"",INDEX(W$13:W$512,SMALL(IF(($AA$13:$AA$512=$AA$5),ROW($A$9:$A$508)-ROW($A$9)+1,""),ROWS(D$9:D312)),,1))</f>
        <v/>
      </c>
      <c r="E312" s="59" t="str">
        <f t="array" ref="E312">IF(ROWS(E$9:E312)&gt;$U$5,"",INDEX(X$13:X$512,SMALL(IF(($AA$13:$AA$512=$AA$5),ROW($A$9:$A$508)-ROW($A$9)+1,""),ROWS(E$9:E312)),,1))</f>
        <v/>
      </c>
      <c r="F312" s="59" t="str">
        <f t="array" ref="F312">IF(ROWS(F$9:F312)&gt;$U$5,"",INDEX(Y$13:Y$512,SMALL(IF(($AA$13:$AA$512=$AA$5),ROW($A$9:$A$508)-ROW($A$9)+1,""),ROWS(F$9:F312)),,1))</f>
        <v/>
      </c>
      <c r="G312" s="59" t="str">
        <f t="array" ref="G312">IF(ROWS(G$9:G312)&gt;$U$5,"",INDEX(AA$13:AA$512,SMALL(IF(($AA$13:$AA$512=$AA$5),ROW($A$9:$A$508)-ROW($A$9)+1,""),ROWS(G$9:G312)),,1))</f>
        <v/>
      </c>
      <c r="H312" s="59" t="str">
        <f t="array" ref="H312">IF(ROWS(H$9:H312)&gt;$U$5,"",INDEX(AC$13:AC$512,SMALL(IF(($AA$13:$AA$512=$AA$5),ROW($A$9:$A$508)-ROW($A$9)+1,""),ROWS(H$9:H312)),,1))</f>
        <v/>
      </c>
      <c r="I312" s="59" t="str">
        <f t="array" ref="I312">IF(ROWS(I$9:I312)&gt;$U$5,"",INDEX(AD$13:AD$512,SMALL(IF(($AA$13:$AA$512=$AA$5),ROW($A$9:$A$508)-ROW($A$9)+1,""),ROWS(I$9:I312)),,1))</f>
        <v/>
      </c>
      <c r="J312" s="105"/>
      <c r="K312" s="105"/>
      <c r="L312" s="105"/>
      <c r="M312" s="136"/>
      <c r="N312" s="44"/>
      <c r="O312" s="44"/>
      <c r="P312" s="44"/>
      <c r="Q312" s="44"/>
      <c r="R312" s="44"/>
      <c r="S312" s="44"/>
      <c r="T312" s="44">
        <f>Nut_StatusTool!A306</f>
        <v>300</v>
      </c>
      <c r="U312" s="44">
        <f>Nut_StatusTool!B306</f>
        <v>0</v>
      </c>
      <c r="V312" s="44">
        <f>Nut_StatusTool!C306</f>
        <v>0</v>
      </c>
      <c r="W312" s="44">
        <f>Nut_StatusTool!D306</f>
        <v>0</v>
      </c>
      <c r="X312" s="44">
        <f>Nut_StatusTool!F306</f>
        <v>0</v>
      </c>
      <c r="Y312" s="285" t="str">
        <f>Nut_StatusTool!K306</f>
        <v/>
      </c>
      <c r="Z312" s="44" t="str">
        <f>Nut_StatusTool!L306</f>
        <v/>
      </c>
      <c r="AA312" s="44" t="str">
        <f>Nut_StatusTool!M306</f>
        <v/>
      </c>
      <c r="AB312" s="44" t="str">
        <f>Nut_StatusTool!N306</f>
        <v/>
      </c>
      <c r="AC312" s="44">
        <f>Nut_StatusTool!I306</f>
        <v>0</v>
      </c>
      <c r="AD312" s="44">
        <f>Nut_StatusTool!J306</f>
        <v>0</v>
      </c>
    </row>
    <row r="313" spans="1:30" ht="20.100000000000001" customHeight="1">
      <c r="A313" s="59" t="str">
        <f t="array" ref="A313">IF(ROWS(A$9:A313)&gt;$U$5,"",INDEX(T$13:T$512,SMALL(IF(($AA$13:$AA$512=$AA$5),ROW($A$9:$A$508)-ROW($A$9)+1,""),ROWS(A$9:A313)),,1))</f>
        <v/>
      </c>
      <c r="B313" s="389" t="str">
        <f t="array" ref="B313">IF(ROWS(B$9:B313)&gt;$U$5,"",INDEX(U$13:U$512,SMALL(IF(($AA$13:$AA$512=$AA$5),ROW($A$9:$A$508)-ROW($A$9)+1,""),ROWS(B$9:B313)),,1))</f>
        <v/>
      </c>
      <c r="C313" s="389" t="str">
        <f t="array" ref="C313">IF(ROWS(C$9:C313)&gt;$U$5,"",INDEX(V$13:V$512,SMALL(IF(($AA$13:$AA$512=$AA$5),ROW($A$9:$A$508)-ROW($A$9)+1,""),ROWS(C$9:C313)),,1))</f>
        <v/>
      </c>
      <c r="D313" s="309" t="str">
        <f t="array" ref="D313">IF(ROWS(D$9:D313)&gt;$U$5,"",INDEX(W$13:W$512,SMALL(IF(($AA$13:$AA$512=$AA$5),ROW($A$9:$A$508)-ROW($A$9)+1,""),ROWS(D$9:D313)),,1))</f>
        <v/>
      </c>
      <c r="E313" s="59" t="str">
        <f t="array" ref="E313">IF(ROWS(E$9:E313)&gt;$U$5,"",INDEX(X$13:X$512,SMALL(IF(($AA$13:$AA$512=$AA$5),ROW($A$9:$A$508)-ROW($A$9)+1,""),ROWS(E$9:E313)),,1))</f>
        <v/>
      </c>
      <c r="F313" s="59" t="str">
        <f t="array" ref="F313">IF(ROWS(F$9:F313)&gt;$U$5,"",INDEX(Y$13:Y$512,SMALL(IF(($AA$13:$AA$512=$AA$5),ROW($A$9:$A$508)-ROW($A$9)+1,""),ROWS(F$9:F313)),,1))</f>
        <v/>
      </c>
      <c r="G313" s="59" t="str">
        <f t="array" ref="G313">IF(ROWS(G$9:G313)&gt;$U$5,"",INDEX(AA$13:AA$512,SMALL(IF(($AA$13:$AA$512=$AA$5),ROW($A$9:$A$508)-ROW($A$9)+1,""),ROWS(G$9:G313)),,1))</f>
        <v/>
      </c>
      <c r="H313" s="59" t="str">
        <f t="array" ref="H313">IF(ROWS(H$9:H313)&gt;$U$5,"",INDEX(AC$13:AC$512,SMALL(IF(($AA$13:$AA$512=$AA$5),ROW($A$9:$A$508)-ROW($A$9)+1,""),ROWS(H$9:H313)),,1))</f>
        <v/>
      </c>
      <c r="I313" s="59" t="str">
        <f t="array" ref="I313">IF(ROWS(I$9:I313)&gt;$U$5,"",INDEX(AD$13:AD$512,SMALL(IF(($AA$13:$AA$512=$AA$5),ROW($A$9:$A$508)-ROW($A$9)+1,""),ROWS(I$9:I313)),,1))</f>
        <v/>
      </c>
      <c r="J313" s="105"/>
      <c r="K313" s="105"/>
      <c r="L313" s="105"/>
      <c r="M313" s="136"/>
      <c r="N313" s="44"/>
      <c r="O313" s="44"/>
      <c r="P313" s="44"/>
      <c r="Q313" s="44"/>
      <c r="R313" s="44"/>
      <c r="S313" s="44"/>
      <c r="T313" s="44">
        <f>Nut_StatusTool!A307</f>
        <v>301</v>
      </c>
      <c r="U313" s="44">
        <f>Nut_StatusTool!B307</f>
        <v>0</v>
      </c>
      <c r="V313" s="44">
        <f>Nut_StatusTool!C307</f>
        <v>0</v>
      </c>
      <c r="W313" s="44">
        <f>Nut_StatusTool!D307</f>
        <v>0</v>
      </c>
      <c r="X313" s="44">
        <f>Nut_StatusTool!F307</f>
        <v>0</v>
      </c>
      <c r="Y313" s="285" t="str">
        <f>Nut_StatusTool!K307</f>
        <v/>
      </c>
      <c r="Z313" s="44" t="str">
        <f>Nut_StatusTool!L307</f>
        <v/>
      </c>
      <c r="AA313" s="44" t="str">
        <f>Nut_StatusTool!M307</f>
        <v/>
      </c>
      <c r="AB313" s="44" t="str">
        <f>Nut_StatusTool!N307</f>
        <v/>
      </c>
      <c r="AC313" s="44">
        <f>Nut_StatusTool!I307</f>
        <v>0</v>
      </c>
      <c r="AD313" s="44">
        <f>Nut_StatusTool!J307</f>
        <v>0</v>
      </c>
    </row>
    <row r="314" spans="1:30" ht="20.100000000000001" customHeight="1">
      <c r="A314" s="59" t="str">
        <f t="array" ref="A314">IF(ROWS(A$9:A314)&gt;$U$5,"",INDEX(T$13:T$512,SMALL(IF(($AA$13:$AA$512=$AA$5),ROW($A$9:$A$508)-ROW($A$9)+1,""),ROWS(A$9:A314)),,1))</f>
        <v/>
      </c>
      <c r="B314" s="389" t="str">
        <f t="array" ref="B314">IF(ROWS(B$9:B314)&gt;$U$5,"",INDEX(U$13:U$512,SMALL(IF(($AA$13:$AA$512=$AA$5),ROW($A$9:$A$508)-ROW($A$9)+1,""),ROWS(B$9:B314)),,1))</f>
        <v/>
      </c>
      <c r="C314" s="389" t="str">
        <f t="array" ref="C314">IF(ROWS(C$9:C314)&gt;$U$5,"",INDEX(V$13:V$512,SMALL(IF(($AA$13:$AA$512=$AA$5),ROW($A$9:$A$508)-ROW($A$9)+1,""),ROWS(C$9:C314)),,1))</f>
        <v/>
      </c>
      <c r="D314" s="309" t="str">
        <f t="array" ref="D314">IF(ROWS(D$9:D314)&gt;$U$5,"",INDEX(W$13:W$512,SMALL(IF(($AA$13:$AA$512=$AA$5),ROW($A$9:$A$508)-ROW($A$9)+1,""),ROWS(D$9:D314)),,1))</f>
        <v/>
      </c>
      <c r="E314" s="59" t="str">
        <f t="array" ref="E314">IF(ROWS(E$9:E314)&gt;$U$5,"",INDEX(X$13:X$512,SMALL(IF(($AA$13:$AA$512=$AA$5),ROW($A$9:$A$508)-ROW($A$9)+1,""),ROWS(E$9:E314)),,1))</f>
        <v/>
      </c>
      <c r="F314" s="59" t="str">
        <f t="array" ref="F314">IF(ROWS(F$9:F314)&gt;$U$5,"",INDEX(Y$13:Y$512,SMALL(IF(($AA$13:$AA$512=$AA$5),ROW($A$9:$A$508)-ROW($A$9)+1,""),ROWS(F$9:F314)),,1))</f>
        <v/>
      </c>
      <c r="G314" s="59" t="str">
        <f t="array" ref="G314">IF(ROWS(G$9:G314)&gt;$U$5,"",INDEX(AA$13:AA$512,SMALL(IF(($AA$13:$AA$512=$AA$5),ROW($A$9:$A$508)-ROW($A$9)+1,""),ROWS(G$9:G314)),,1))</f>
        <v/>
      </c>
      <c r="H314" s="59" t="str">
        <f t="array" ref="H314">IF(ROWS(H$9:H314)&gt;$U$5,"",INDEX(AC$13:AC$512,SMALL(IF(($AA$13:$AA$512=$AA$5),ROW($A$9:$A$508)-ROW($A$9)+1,""),ROWS(H$9:H314)),,1))</f>
        <v/>
      </c>
      <c r="I314" s="59" t="str">
        <f t="array" ref="I314">IF(ROWS(I$9:I314)&gt;$U$5,"",INDEX(AD$13:AD$512,SMALL(IF(($AA$13:$AA$512=$AA$5),ROW($A$9:$A$508)-ROW($A$9)+1,""),ROWS(I$9:I314)),,1))</f>
        <v/>
      </c>
      <c r="J314" s="105"/>
      <c r="K314" s="105"/>
      <c r="L314" s="105"/>
      <c r="M314" s="136"/>
      <c r="N314" s="44"/>
      <c r="O314" s="44"/>
      <c r="P314" s="44"/>
      <c r="Q314" s="44"/>
      <c r="R314" s="44"/>
      <c r="S314" s="44"/>
      <c r="T314" s="44">
        <f>Nut_StatusTool!A308</f>
        <v>302</v>
      </c>
      <c r="U314" s="44">
        <f>Nut_StatusTool!B308</f>
        <v>0</v>
      </c>
      <c r="V314" s="44">
        <f>Nut_StatusTool!C308</f>
        <v>0</v>
      </c>
      <c r="W314" s="44">
        <f>Nut_StatusTool!D308</f>
        <v>0</v>
      </c>
      <c r="X314" s="44">
        <f>Nut_StatusTool!F308</f>
        <v>0</v>
      </c>
      <c r="Y314" s="285" t="str">
        <f>Nut_StatusTool!K308</f>
        <v/>
      </c>
      <c r="Z314" s="44" t="str">
        <f>Nut_StatusTool!L308</f>
        <v/>
      </c>
      <c r="AA314" s="44" t="str">
        <f>Nut_StatusTool!M308</f>
        <v/>
      </c>
      <c r="AB314" s="44" t="str">
        <f>Nut_StatusTool!N308</f>
        <v/>
      </c>
      <c r="AC314" s="44">
        <f>Nut_StatusTool!I308</f>
        <v>0</v>
      </c>
      <c r="AD314" s="44">
        <f>Nut_StatusTool!J308</f>
        <v>0</v>
      </c>
    </row>
    <row r="315" spans="1:30" ht="20.100000000000001" customHeight="1">
      <c r="A315" s="59" t="str">
        <f t="array" ref="A315">IF(ROWS(A$9:A315)&gt;$U$5,"",INDEX(T$13:T$512,SMALL(IF(($AA$13:$AA$512=$AA$5),ROW($A$9:$A$508)-ROW($A$9)+1,""),ROWS(A$9:A315)),,1))</f>
        <v/>
      </c>
      <c r="B315" s="389" t="str">
        <f t="array" ref="B315">IF(ROWS(B$9:B315)&gt;$U$5,"",INDEX(U$13:U$512,SMALL(IF(($AA$13:$AA$512=$AA$5),ROW($A$9:$A$508)-ROW($A$9)+1,""),ROWS(B$9:B315)),,1))</f>
        <v/>
      </c>
      <c r="C315" s="389" t="str">
        <f t="array" ref="C315">IF(ROWS(C$9:C315)&gt;$U$5,"",INDEX(V$13:V$512,SMALL(IF(($AA$13:$AA$512=$AA$5),ROW($A$9:$A$508)-ROW($A$9)+1,""),ROWS(C$9:C315)),,1))</f>
        <v/>
      </c>
      <c r="D315" s="309" t="str">
        <f t="array" ref="D315">IF(ROWS(D$9:D315)&gt;$U$5,"",INDEX(W$13:W$512,SMALL(IF(($AA$13:$AA$512=$AA$5),ROW($A$9:$A$508)-ROW($A$9)+1,""),ROWS(D$9:D315)),,1))</f>
        <v/>
      </c>
      <c r="E315" s="59" t="str">
        <f t="array" ref="E315">IF(ROWS(E$9:E315)&gt;$U$5,"",INDEX(X$13:X$512,SMALL(IF(($AA$13:$AA$512=$AA$5),ROW($A$9:$A$508)-ROW($A$9)+1,""),ROWS(E$9:E315)),,1))</f>
        <v/>
      </c>
      <c r="F315" s="59" t="str">
        <f t="array" ref="F315">IF(ROWS(F$9:F315)&gt;$U$5,"",INDEX(Y$13:Y$512,SMALL(IF(($AA$13:$AA$512=$AA$5),ROW($A$9:$A$508)-ROW($A$9)+1,""),ROWS(F$9:F315)),,1))</f>
        <v/>
      </c>
      <c r="G315" s="59" t="str">
        <f t="array" ref="G315">IF(ROWS(G$9:G315)&gt;$U$5,"",INDEX(AA$13:AA$512,SMALL(IF(($AA$13:$AA$512=$AA$5),ROW($A$9:$A$508)-ROW($A$9)+1,""),ROWS(G$9:G315)),,1))</f>
        <v/>
      </c>
      <c r="H315" s="59" t="str">
        <f t="array" ref="H315">IF(ROWS(H$9:H315)&gt;$U$5,"",INDEX(AC$13:AC$512,SMALL(IF(($AA$13:$AA$512=$AA$5),ROW($A$9:$A$508)-ROW($A$9)+1,""),ROWS(H$9:H315)),,1))</f>
        <v/>
      </c>
      <c r="I315" s="59" t="str">
        <f t="array" ref="I315">IF(ROWS(I$9:I315)&gt;$U$5,"",INDEX(AD$13:AD$512,SMALL(IF(($AA$13:$AA$512=$AA$5),ROW($A$9:$A$508)-ROW($A$9)+1,""),ROWS(I$9:I315)),,1))</f>
        <v/>
      </c>
      <c r="J315" s="105"/>
      <c r="K315" s="105"/>
      <c r="L315" s="105"/>
      <c r="M315" s="136"/>
      <c r="N315" s="44"/>
      <c r="O315" s="44"/>
      <c r="P315" s="44"/>
      <c r="Q315" s="44"/>
      <c r="R315" s="44"/>
      <c r="S315" s="44"/>
      <c r="T315" s="44">
        <f>Nut_StatusTool!A309</f>
        <v>303</v>
      </c>
      <c r="U315" s="44">
        <f>Nut_StatusTool!B309</f>
        <v>0</v>
      </c>
      <c r="V315" s="44">
        <f>Nut_StatusTool!C309</f>
        <v>0</v>
      </c>
      <c r="W315" s="44">
        <f>Nut_StatusTool!D309</f>
        <v>0</v>
      </c>
      <c r="X315" s="44">
        <f>Nut_StatusTool!F309</f>
        <v>0</v>
      </c>
      <c r="Y315" s="285" t="str">
        <f>Nut_StatusTool!K309</f>
        <v/>
      </c>
      <c r="Z315" s="44" t="str">
        <f>Nut_StatusTool!L309</f>
        <v/>
      </c>
      <c r="AA315" s="44" t="str">
        <f>Nut_StatusTool!M309</f>
        <v/>
      </c>
      <c r="AB315" s="44" t="str">
        <f>Nut_StatusTool!N309</f>
        <v/>
      </c>
      <c r="AC315" s="44">
        <f>Nut_StatusTool!I309</f>
        <v>0</v>
      </c>
      <c r="AD315" s="44">
        <f>Nut_StatusTool!J309</f>
        <v>0</v>
      </c>
    </row>
    <row r="316" spans="1:30" ht="20.100000000000001" customHeight="1">
      <c r="A316" s="59" t="str">
        <f t="array" ref="A316">IF(ROWS(A$9:A316)&gt;$U$5,"",INDEX(T$13:T$512,SMALL(IF(($AA$13:$AA$512=$AA$5),ROW($A$9:$A$508)-ROW($A$9)+1,""),ROWS(A$9:A316)),,1))</f>
        <v/>
      </c>
      <c r="B316" s="389" t="str">
        <f t="array" ref="B316">IF(ROWS(B$9:B316)&gt;$U$5,"",INDEX(U$13:U$512,SMALL(IF(($AA$13:$AA$512=$AA$5),ROW($A$9:$A$508)-ROW($A$9)+1,""),ROWS(B$9:B316)),,1))</f>
        <v/>
      </c>
      <c r="C316" s="389" t="str">
        <f t="array" ref="C316">IF(ROWS(C$9:C316)&gt;$U$5,"",INDEX(V$13:V$512,SMALL(IF(($AA$13:$AA$512=$AA$5),ROW($A$9:$A$508)-ROW($A$9)+1,""),ROWS(C$9:C316)),,1))</f>
        <v/>
      </c>
      <c r="D316" s="309" t="str">
        <f t="array" ref="D316">IF(ROWS(D$9:D316)&gt;$U$5,"",INDEX(W$13:W$512,SMALL(IF(($AA$13:$AA$512=$AA$5),ROW($A$9:$A$508)-ROW($A$9)+1,""),ROWS(D$9:D316)),,1))</f>
        <v/>
      </c>
      <c r="E316" s="59" t="str">
        <f t="array" ref="E316">IF(ROWS(E$9:E316)&gt;$U$5,"",INDEX(X$13:X$512,SMALL(IF(($AA$13:$AA$512=$AA$5),ROW($A$9:$A$508)-ROW($A$9)+1,""),ROWS(E$9:E316)),,1))</f>
        <v/>
      </c>
      <c r="F316" s="59" t="str">
        <f t="array" ref="F316">IF(ROWS(F$9:F316)&gt;$U$5,"",INDEX(Y$13:Y$512,SMALL(IF(($AA$13:$AA$512=$AA$5),ROW($A$9:$A$508)-ROW($A$9)+1,""),ROWS(F$9:F316)),,1))</f>
        <v/>
      </c>
      <c r="G316" s="59" t="str">
        <f t="array" ref="G316">IF(ROWS(G$9:G316)&gt;$U$5,"",INDEX(AA$13:AA$512,SMALL(IF(($AA$13:$AA$512=$AA$5),ROW($A$9:$A$508)-ROW($A$9)+1,""),ROWS(G$9:G316)),,1))</f>
        <v/>
      </c>
      <c r="H316" s="59" t="str">
        <f t="array" ref="H316">IF(ROWS(H$9:H316)&gt;$U$5,"",INDEX(AC$13:AC$512,SMALL(IF(($AA$13:$AA$512=$AA$5),ROW($A$9:$A$508)-ROW($A$9)+1,""),ROWS(H$9:H316)),,1))</f>
        <v/>
      </c>
      <c r="I316" s="59" t="str">
        <f t="array" ref="I316">IF(ROWS(I$9:I316)&gt;$U$5,"",INDEX(AD$13:AD$512,SMALL(IF(($AA$13:$AA$512=$AA$5),ROW($A$9:$A$508)-ROW($A$9)+1,""),ROWS(I$9:I316)),,1))</f>
        <v/>
      </c>
      <c r="J316" s="105"/>
      <c r="K316" s="105"/>
      <c r="L316" s="105"/>
      <c r="M316" s="136"/>
      <c r="N316" s="44"/>
      <c r="O316" s="44"/>
      <c r="P316" s="44"/>
      <c r="Q316" s="44"/>
      <c r="R316" s="44"/>
      <c r="S316" s="44"/>
      <c r="T316" s="44">
        <f>Nut_StatusTool!A310</f>
        <v>304</v>
      </c>
      <c r="U316" s="44">
        <f>Nut_StatusTool!B310</f>
        <v>0</v>
      </c>
      <c r="V316" s="44">
        <f>Nut_StatusTool!C310</f>
        <v>0</v>
      </c>
      <c r="W316" s="44">
        <f>Nut_StatusTool!D310</f>
        <v>0</v>
      </c>
      <c r="X316" s="44">
        <f>Nut_StatusTool!F310</f>
        <v>0</v>
      </c>
      <c r="Y316" s="285" t="str">
        <f>Nut_StatusTool!K310</f>
        <v/>
      </c>
      <c r="Z316" s="44" t="str">
        <f>Nut_StatusTool!L310</f>
        <v/>
      </c>
      <c r="AA316" s="44" t="str">
        <f>Nut_StatusTool!M310</f>
        <v/>
      </c>
      <c r="AB316" s="44" t="str">
        <f>Nut_StatusTool!N310</f>
        <v/>
      </c>
      <c r="AC316" s="44">
        <f>Nut_StatusTool!I310</f>
        <v>0</v>
      </c>
      <c r="AD316" s="44">
        <f>Nut_StatusTool!J310</f>
        <v>0</v>
      </c>
    </row>
    <row r="317" spans="1:30" ht="20.100000000000001" customHeight="1">
      <c r="A317" s="59" t="str">
        <f t="array" ref="A317">IF(ROWS(A$9:A317)&gt;$U$5,"",INDEX(T$13:T$512,SMALL(IF(($AA$13:$AA$512=$AA$5),ROW($A$9:$A$508)-ROW($A$9)+1,""),ROWS(A$9:A317)),,1))</f>
        <v/>
      </c>
      <c r="B317" s="389" t="str">
        <f t="array" ref="B317">IF(ROWS(B$9:B317)&gt;$U$5,"",INDEX(U$13:U$512,SMALL(IF(($AA$13:$AA$512=$AA$5),ROW($A$9:$A$508)-ROW($A$9)+1,""),ROWS(B$9:B317)),,1))</f>
        <v/>
      </c>
      <c r="C317" s="389" t="str">
        <f t="array" ref="C317">IF(ROWS(C$9:C317)&gt;$U$5,"",INDEX(V$13:V$512,SMALL(IF(($AA$13:$AA$512=$AA$5),ROW($A$9:$A$508)-ROW($A$9)+1,""),ROWS(C$9:C317)),,1))</f>
        <v/>
      </c>
      <c r="D317" s="309" t="str">
        <f t="array" ref="D317">IF(ROWS(D$9:D317)&gt;$U$5,"",INDEX(W$13:W$512,SMALL(IF(($AA$13:$AA$512=$AA$5),ROW($A$9:$A$508)-ROW($A$9)+1,""),ROWS(D$9:D317)),,1))</f>
        <v/>
      </c>
      <c r="E317" s="59" t="str">
        <f t="array" ref="E317">IF(ROWS(E$9:E317)&gt;$U$5,"",INDEX(X$13:X$512,SMALL(IF(($AA$13:$AA$512=$AA$5),ROW($A$9:$A$508)-ROW($A$9)+1,""),ROWS(E$9:E317)),,1))</f>
        <v/>
      </c>
      <c r="F317" s="59" t="str">
        <f t="array" ref="F317">IF(ROWS(F$9:F317)&gt;$U$5,"",INDEX(Y$13:Y$512,SMALL(IF(($AA$13:$AA$512=$AA$5),ROW($A$9:$A$508)-ROW($A$9)+1,""),ROWS(F$9:F317)),,1))</f>
        <v/>
      </c>
      <c r="G317" s="59" t="str">
        <f t="array" ref="G317">IF(ROWS(G$9:G317)&gt;$U$5,"",INDEX(AA$13:AA$512,SMALL(IF(($AA$13:$AA$512=$AA$5),ROW($A$9:$A$508)-ROW($A$9)+1,""),ROWS(G$9:G317)),,1))</f>
        <v/>
      </c>
      <c r="H317" s="59" t="str">
        <f t="array" ref="H317">IF(ROWS(H$9:H317)&gt;$U$5,"",INDEX(AC$13:AC$512,SMALL(IF(($AA$13:$AA$512=$AA$5),ROW($A$9:$A$508)-ROW($A$9)+1,""),ROWS(H$9:H317)),,1))</f>
        <v/>
      </c>
      <c r="I317" s="59" t="str">
        <f t="array" ref="I317">IF(ROWS(I$9:I317)&gt;$U$5,"",INDEX(AD$13:AD$512,SMALL(IF(($AA$13:$AA$512=$AA$5),ROW($A$9:$A$508)-ROW($A$9)+1,""),ROWS(I$9:I317)),,1))</f>
        <v/>
      </c>
      <c r="J317" s="105"/>
      <c r="K317" s="105"/>
      <c r="L317" s="105"/>
      <c r="M317" s="136"/>
      <c r="N317" s="44"/>
      <c r="O317" s="44"/>
      <c r="P317" s="44"/>
      <c r="Q317" s="44"/>
      <c r="R317" s="44"/>
      <c r="S317" s="44"/>
      <c r="T317" s="44">
        <f>Nut_StatusTool!A311</f>
        <v>305</v>
      </c>
      <c r="U317" s="44">
        <f>Nut_StatusTool!B311</f>
        <v>0</v>
      </c>
      <c r="V317" s="44">
        <f>Nut_StatusTool!C311</f>
        <v>0</v>
      </c>
      <c r="W317" s="44">
        <f>Nut_StatusTool!D311</f>
        <v>0</v>
      </c>
      <c r="X317" s="44">
        <f>Nut_StatusTool!F311</f>
        <v>0</v>
      </c>
      <c r="Y317" s="285" t="str">
        <f>Nut_StatusTool!K311</f>
        <v/>
      </c>
      <c r="Z317" s="44" t="str">
        <f>Nut_StatusTool!L311</f>
        <v/>
      </c>
      <c r="AA317" s="44" t="str">
        <f>Nut_StatusTool!M311</f>
        <v/>
      </c>
      <c r="AB317" s="44" t="str">
        <f>Nut_StatusTool!N311</f>
        <v/>
      </c>
      <c r="AC317" s="44">
        <f>Nut_StatusTool!I311</f>
        <v>0</v>
      </c>
      <c r="AD317" s="44">
        <f>Nut_StatusTool!J311</f>
        <v>0</v>
      </c>
    </row>
    <row r="318" spans="1:30" ht="20.100000000000001" customHeight="1">
      <c r="A318" s="59" t="str">
        <f t="array" ref="A318">IF(ROWS(A$9:A318)&gt;$U$5,"",INDEX(T$13:T$512,SMALL(IF(($AA$13:$AA$512=$AA$5),ROW($A$9:$A$508)-ROW($A$9)+1,""),ROWS(A$9:A318)),,1))</f>
        <v/>
      </c>
      <c r="B318" s="389" t="str">
        <f t="array" ref="B318">IF(ROWS(B$9:B318)&gt;$U$5,"",INDEX(U$13:U$512,SMALL(IF(($AA$13:$AA$512=$AA$5),ROW($A$9:$A$508)-ROW($A$9)+1,""),ROWS(B$9:B318)),,1))</f>
        <v/>
      </c>
      <c r="C318" s="389" t="str">
        <f t="array" ref="C318">IF(ROWS(C$9:C318)&gt;$U$5,"",INDEX(V$13:V$512,SMALL(IF(($AA$13:$AA$512=$AA$5),ROW($A$9:$A$508)-ROW($A$9)+1,""),ROWS(C$9:C318)),,1))</f>
        <v/>
      </c>
      <c r="D318" s="309" t="str">
        <f t="array" ref="D318">IF(ROWS(D$9:D318)&gt;$U$5,"",INDEX(W$13:W$512,SMALL(IF(($AA$13:$AA$512=$AA$5),ROW($A$9:$A$508)-ROW($A$9)+1,""),ROWS(D$9:D318)),,1))</f>
        <v/>
      </c>
      <c r="E318" s="59" t="str">
        <f t="array" ref="E318">IF(ROWS(E$9:E318)&gt;$U$5,"",INDEX(X$13:X$512,SMALL(IF(($AA$13:$AA$512=$AA$5),ROW($A$9:$A$508)-ROW($A$9)+1,""),ROWS(E$9:E318)),,1))</f>
        <v/>
      </c>
      <c r="F318" s="59" t="str">
        <f t="array" ref="F318">IF(ROWS(F$9:F318)&gt;$U$5,"",INDEX(Y$13:Y$512,SMALL(IF(($AA$13:$AA$512=$AA$5),ROW($A$9:$A$508)-ROW($A$9)+1,""),ROWS(F$9:F318)),,1))</f>
        <v/>
      </c>
      <c r="G318" s="59" t="str">
        <f t="array" ref="G318">IF(ROWS(G$9:G318)&gt;$U$5,"",INDEX(AA$13:AA$512,SMALL(IF(($AA$13:$AA$512=$AA$5),ROW($A$9:$A$508)-ROW($A$9)+1,""),ROWS(G$9:G318)),,1))</f>
        <v/>
      </c>
      <c r="H318" s="59" t="str">
        <f t="array" ref="H318">IF(ROWS(H$9:H318)&gt;$U$5,"",INDEX(AC$13:AC$512,SMALL(IF(($AA$13:$AA$512=$AA$5),ROW($A$9:$A$508)-ROW($A$9)+1,""),ROWS(H$9:H318)),,1))</f>
        <v/>
      </c>
      <c r="I318" s="59" t="str">
        <f t="array" ref="I318">IF(ROWS(I$9:I318)&gt;$U$5,"",INDEX(AD$13:AD$512,SMALL(IF(($AA$13:$AA$512=$AA$5),ROW($A$9:$A$508)-ROW($A$9)+1,""),ROWS(I$9:I318)),,1))</f>
        <v/>
      </c>
      <c r="J318" s="105"/>
      <c r="K318" s="105"/>
      <c r="L318" s="105"/>
      <c r="M318" s="136"/>
      <c r="N318" s="44"/>
      <c r="O318" s="44"/>
      <c r="P318" s="44"/>
      <c r="Q318" s="44"/>
      <c r="R318" s="44"/>
      <c r="S318" s="44"/>
      <c r="T318" s="44">
        <f>Nut_StatusTool!A312</f>
        <v>306</v>
      </c>
      <c r="U318" s="44">
        <f>Nut_StatusTool!B312</f>
        <v>0</v>
      </c>
      <c r="V318" s="44">
        <f>Nut_StatusTool!C312</f>
        <v>0</v>
      </c>
      <c r="W318" s="44">
        <f>Nut_StatusTool!D312</f>
        <v>0</v>
      </c>
      <c r="X318" s="44">
        <f>Nut_StatusTool!F312</f>
        <v>0</v>
      </c>
      <c r="Y318" s="285" t="str">
        <f>Nut_StatusTool!K312</f>
        <v/>
      </c>
      <c r="Z318" s="44" t="str">
        <f>Nut_StatusTool!L312</f>
        <v/>
      </c>
      <c r="AA318" s="44" t="str">
        <f>Nut_StatusTool!M312</f>
        <v/>
      </c>
      <c r="AB318" s="44" t="str">
        <f>Nut_StatusTool!N312</f>
        <v/>
      </c>
      <c r="AC318" s="44">
        <f>Nut_StatusTool!I312</f>
        <v>0</v>
      </c>
      <c r="AD318" s="44">
        <f>Nut_StatusTool!J312</f>
        <v>0</v>
      </c>
    </row>
    <row r="319" spans="1:30" ht="20.100000000000001" customHeight="1">
      <c r="A319" s="59" t="str">
        <f t="array" ref="A319">IF(ROWS(A$9:A319)&gt;$U$5,"",INDEX(T$13:T$512,SMALL(IF(($AA$13:$AA$512=$AA$5),ROW($A$9:$A$508)-ROW($A$9)+1,""),ROWS(A$9:A319)),,1))</f>
        <v/>
      </c>
      <c r="B319" s="389" t="str">
        <f t="array" ref="B319">IF(ROWS(B$9:B319)&gt;$U$5,"",INDEX(U$13:U$512,SMALL(IF(($AA$13:$AA$512=$AA$5),ROW($A$9:$A$508)-ROW($A$9)+1,""),ROWS(B$9:B319)),,1))</f>
        <v/>
      </c>
      <c r="C319" s="389" t="str">
        <f t="array" ref="C319">IF(ROWS(C$9:C319)&gt;$U$5,"",INDEX(V$13:V$512,SMALL(IF(($AA$13:$AA$512=$AA$5),ROW($A$9:$A$508)-ROW($A$9)+1,""),ROWS(C$9:C319)),,1))</f>
        <v/>
      </c>
      <c r="D319" s="309" t="str">
        <f t="array" ref="D319">IF(ROWS(D$9:D319)&gt;$U$5,"",INDEX(W$13:W$512,SMALL(IF(($AA$13:$AA$512=$AA$5),ROW($A$9:$A$508)-ROW($A$9)+1,""),ROWS(D$9:D319)),,1))</f>
        <v/>
      </c>
      <c r="E319" s="59" t="str">
        <f t="array" ref="E319">IF(ROWS(E$9:E319)&gt;$U$5,"",INDEX(X$13:X$512,SMALL(IF(($AA$13:$AA$512=$AA$5),ROW($A$9:$A$508)-ROW($A$9)+1,""),ROWS(E$9:E319)),,1))</f>
        <v/>
      </c>
      <c r="F319" s="59" t="str">
        <f t="array" ref="F319">IF(ROWS(F$9:F319)&gt;$U$5,"",INDEX(Y$13:Y$512,SMALL(IF(($AA$13:$AA$512=$AA$5),ROW($A$9:$A$508)-ROW($A$9)+1,""),ROWS(F$9:F319)),,1))</f>
        <v/>
      </c>
      <c r="G319" s="59" t="str">
        <f t="array" ref="G319">IF(ROWS(G$9:G319)&gt;$U$5,"",INDEX(AA$13:AA$512,SMALL(IF(($AA$13:$AA$512=$AA$5),ROW($A$9:$A$508)-ROW($A$9)+1,""),ROWS(G$9:G319)),,1))</f>
        <v/>
      </c>
      <c r="H319" s="59" t="str">
        <f t="array" ref="H319">IF(ROWS(H$9:H319)&gt;$U$5,"",INDEX(AC$13:AC$512,SMALL(IF(($AA$13:$AA$512=$AA$5),ROW($A$9:$A$508)-ROW($A$9)+1,""),ROWS(H$9:H319)),,1))</f>
        <v/>
      </c>
      <c r="I319" s="59" t="str">
        <f t="array" ref="I319">IF(ROWS(I$9:I319)&gt;$U$5,"",INDEX(AD$13:AD$512,SMALL(IF(($AA$13:$AA$512=$AA$5),ROW($A$9:$A$508)-ROW($A$9)+1,""),ROWS(I$9:I319)),,1))</f>
        <v/>
      </c>
      <c r="J319" s="105"/>
      <c r="K319" s="105"/>
      <c r="L319" s="105"/>
      <c r="M319" s="136"/>
      <c r="N319" s="44"/>
      <c r="O319" s="44"/>
      <c r="P319" s="44"/>
      <c r="Q319" s="44"/>
      <c r="R319" s="44"/>
      <c r="S319" s="44"/>
      <c r="T319" s="44">
        <f>Nut_StatusTool!A313</f>
        <v>307</v>
      </c>
      <c r="U319" s="44">
        <f>Nut_StatusTool!B313</f>
        <v>0</v>
      </c>
      <c r="V319" s="44">
        <f>Nut_StatusTool!C313</f>
        <v>0</v>
      </c>
      <c r="W319" s="44">
        <f>Nut_StatusTool!D313</f>
        <v>0</v>
      </c>
      <c r="X319" s="44">
        <f>Nut_StatusTool!F313</f>
        <v>0</v>
      </c>
      <c r="Y319" s="285" t="str">
        <f>Nut_StatusTool!K313</f>
        <v/>
      </c>
      <c r="Z319" s="44" t="str">
        <f>Nut_StatusTool!L313</f>
        <v/>
      </c>
      <c r="AA319" s="44" t="str">
        <f>Nut_StatusTool!M313</f>
        <v/>
      </c>
      <c r="AB319" s="44" t="str">
        <f>Nut_StatusTool!N313</f>
        <v/>
      </c>
      <c r="AC319" s="44">
        <f>Nut_StatusTool!I313</f>
        <v>0</v>
      </c>
      <c r="AD319" s="44">
        <f>Nut_StatusTool!J313</f>
        <v>0</v>
      </c>
    </row>
    <row r="320" spans="1:30" ht="20.100000000000001" customHeight="1">
      <c r="A320" s="59" t="str">
        <f t="array" ref="A320">IF(ROWS(A$9:A320)&gt;$U$5,"",INDEX(T$13:T$512,SMALL(IF(($AA$13:$AA$512=$AA$5),ROW($A$9:$A$508)-ROW($A$9)+1,""),ROWS(A$9:A320)),,1))</f>
        <v/>
      </c>
      <c r="B320" s="389" t="str">
        <f t="array" ref="B320">IF(ROWS(B$9:B320)&gt;$U$5,"",INDEX(U$13:U$512,SMALL(IF(($AA$13:$AA$512=$AA$5),ROW($A$9:$A$508)-ROW($A$9)+1,""),ROWS(B$9:B320)),,1))</f>
        <v/>
      </c>
      <c r="C320" s="389" t="str">
        <f t="array" ref="C320">IF(ROWS(C$9:C320)&gt;$U$5,"",INDEX(V$13:V$512,SMALL(IF(($AA$13:$AA$512=$AA$5),ROW($A$9:$A$508)-ROW($A$9)+1,""),ROWS(C$9:C320)),,1))</f>
        <v/>
      </c>
      <c r="D320" s="309" t="str">
        <f t="array" ref="D320">IF(ROWS(D$9:D320)&gt;$U$5,"",INDEX(W$13:W$512,SMALL(IF(($AA$13:$AA$512=$AA$5),ROW($A$9:$A$508)-ROW($A$9)+1,""),ROWS(D$9:D320)),,1))</f>
        <v/>
      </c>
      <c r="E320" s="59" t="str">
        <f t="array" ref="E320">IF(ROWS(E$9:E320)&gt;$U$5,"",INDEX(X$13:X$512,SMALL(IF(($AA$13:$AA$512=$AA$5),ROW($A$9:$A$508)-ROW($A$9)+1,""),ROWS(E$9:E320)),,1))</f>
        <v/>
      </c>
      <c r="F320" s="59" t="str">
        <f t="array" ref="F320">IF(ROWS(F$9:F320)&gt;$U$5,"",INDEX(Y$13:Y$512,SMALL(IF(($AA$13:$AA$512=$AA$5),ROW($A$9:$A$508)-ROW($A$9)+1,""),ROWS(F$9:F320)),,1))</f>
        <v/>
      </c>
      <c r="G320" s="59" t="str">
        <f t="array" ref="G320">IF(ROWS(G$9:G320)&gt;$U$5,"",INDEX(AA$13:AA$512,SMALL(IF(($AA$13:$AA$512=$AA$5),ROW($A$9:$A$508)-ROW($A$9)+1,""),ROWS(G$9:G320)),,1))</f>
        <v/>
      </c>
      <c r="H320" s="59" t="str">
        <f t="array" ref="H320">IF(ROWS(H$9:H320)&gt;$U$5,"",INDEX(AC$13:AC$512,SMALL(IF(($AA$13:$AA$512=$AA$5),ROW($A$9:$A$508)-ROW($A$9)+1,""),ROWS(H$9:H320)),,1))</f>
        <v/>
      </c>
      <c r="I320" s="59" t="str">
        <f t="array" ref="I320">IF(ROWS(I$9:I320)&gt;$U$5,"",INDEX(AD$13:AD$512,SMALL(IF(($AA$13:$AA$512=$AA$5),ROW($A$9:$A$508)-ROW($A$9)+1,""),ROWS(I$9:I320)),,1))</f>
        <v/>
      </c>
      <c r="J320" s="105"/>
      <c r="K320" s="105"/>
      <c r="L320" s="105"/>
      <c r="M320" s="136"/>
      <c r="N320" s="44"/>
      <c r="O320" s="44"/>
      <c r="P320" s="44"/>
      <c r="Q320" s="44"/>
      <c r="R320" s="44"/>
      <c r="S320" s="44"/>
      <c r="T320" s="44">
        <f>Nut_StatusTool!A314</f>
        <v>308</v>
      </c>
      <c r="U320" s="44">
        <f>Nut_StatusTool!B314</f>
        <v>0</v>
      </c>
      <c r="V320" s="44">
        <f>Nut_StatusTool!C314</f>
        <v>0</v>
      </c>
      <c r="W320" s="44">
        <f>Nut_StatusTool!D314</f>
        <v>0</v>
      </c>
      <c r="X320" s="44">
        <f>Nut_StatusTool!F314</f>
        <v>0</v>
      </c>
      <c r="Y320" s="285" t="str">
        <f>Nut_StatusTool!K314</f>
        <v/>
      </c>
      <c r="Z320" s="44" t="str">
        <f>Nut_StatusTool!L314</f>
        <v/>
      </c>
      <c r="AA320" s="44" t="str">
        <f>Nut_StatusTool!M314</f>
        <v/>
      </c>
      <c r="AB320" s="44" t="str">
        <f>Nut_StatusTool!N314</f>
        <v/>
      </c>
      <c r="AC320" s="44">
        <f>Nut_StatusTool!I314</f>
        <v>0</v>
      </c>
      <c r="AD320" s="44">
        <f>Nut_StatusTool!J314</f>
        <v>0</v>
      </c>
    </row>
    <row r="321" spans="1:30" ht="20.100000000000001" customHeight="1">
      <c r="A321" s="59" t="str">
        <f t="array" ref="A321">IF(ROWS(A$9:A321)&gt;$U$5,"",INDEX(T$13:T$512,SMALL(IF(($AA$13:$AA$512=$AA$5),ROW($A$9:$A$508)-ROW($A$9)+1,""),ROWS(A$9:A321)),,1))</f>
        <v/>
      </c>
      <c r="B321" s="389" t="str">
        <f t="array" ref="B321">IF(ROWS(B$9:B321)&gt;$U$5,"",INDEX(U$13:U$512,SMALL(IF(($AA$13:$AA$512=$AA$5),ROW($A$9:$A$508)-ROW($A$9)+1,""),ROWS(B$9:B321)),,1))</f>
        <v/>
      </c>
      <c r="C321" s="389" t="str">
        <f t="array" ref="C321">IF(ROWS(C$9:C321)&gt;$U$5,"",INDEX(V$13:V$512,SMALL(IF(($AA$13:$AA$512=$AA$5),ROW($A$9:$A$508)-ROW($A$9)+1,""),ROWS(C$9:C321)),,1))</f>
        <v/>
      </c>
      <c r="D321" s="309" t="str">
        <f t="array" ref="D321">IF(ROWS(D$9:D321)&gt;$U$5,"",INDEX(W$13:W$512,SMALL(IF(($AA$13:$AA$512=$AA$5),ROW($A$9:$A$508)-ROW($A$9)+1,""),ROWS(D$9:D321)),,1))</f>
        <v/>
      </c>
      <c r="E321" s="59" t="str">
        <f t="array" ref="E321">IF(ROWS(E$9:E321)&gt;$U$5,"",INDEX(X$13:X$512,SMALL(IF(($AA$13:$AA$512=$AA$5),ROW($A$9:$A$508)-ROW($A$9)+1,""),ROWS(E$9:E321)),,1))</f>
        <v/>
      </c>
      <c r="F321" s="59" t="str">
        <f t="array" ref="F321">IF(ROWS(F$9:F321)&gt;$U$5,"",INDEX(Y$13:Y$512,SMALL(IF(($AA$13:$AA$512=$AA$5),ROW($A$9:$A$508)-ROW($A$9)+1,""),ROWS(F$9:F321)),,1))</f>
        <v/>
      </c>
      <c r="G321" s="59" t="str">
        <f t="array" ref="G321">IF(ROWS(G$9:G321)&gt;$U$5,"",INDEX(AA$13:AA$512,SMALL(IF(($AA$13:$AA$512=$AA$5),ROW($A$9:$A$508)-ROW($A$9)+1,""),ROWS(G$9:G321)),,1))</f>
        <v/>
      </c>
      <c r="H321" s="59" t="str">
        <f t="array" ref="H321">IF(ROWS(H$9:H321)&gt;$U$5,"",INDEX(AC$13:AC$512,SMALL(IF(($AA$13:$AA$512=$AA$5),ROW($A$9:$A$508)-ROW($A$9)+1,""),ROWS(H$9:H321)),,1))</f>
        <v/>
      </c>
      <c r="I321" s="59" t="str">
        <f t="array" ref="I321">IF(ROWS(I$9:I321)&gt;$U$5,"",INDEX(AD$13:AD$512,SMALL(IF(($AA$13:$AA$512=$AA$5),ROW($A$9:$A$508)-ROW($A$9)+1,""),ROWS(I$9:I321)),,1))</f>
        <v/>
      </c>
      <c r="J321" s="105"/>
      <c r="K321" s="105"/>
      <c r="L321" s="105"/>
      <c r="M321" s="136"/>
      <c r="N321" s="44"/>
      <c r="O321" s="44"/>
      <c r="P321" s="44"/>
      <c r="Q321" s="44"/>
      <c r="R321" s="44"/>
      <c r="S321" s="44"/>
      <c r="T321" s="44">
        <f>Nut_StatusTool!A315</f>
        <v>309</v>
      </c>
      <c r="U321" s="44">
        <f>Nut_StatusTool!B315</f>
        <v>0</v>
      </c>
      <c r="V321" s="44">
        <f>Nut_StatusTool!C315</f>
        <v>0</v>
      </c>
      <c r="W321" s="44">
        <f>Nut_StatusTool!D315</f>
        <v>0</v>
      </c>
      <c r="X321" s="44">
        <f>Nut_StatusTool!F315</f>
        <v>0</v>
      </c>
      <c r="Y321" s="285" t="str">
        <f>Nut_StatusTool!K315</f>
        <v/>
      </c>
      <c r="Z321" s="44" t="str">
        <f>Nut_StatusTool!L315</f>
        <v/>
      </c>
      <c r="AA321" s="44" t="str">
        <f>Nut_StatusTool!M315</f>
        <v/>
      </c>
      <c r="AB321" s="44" t="str">
        <f>Nut_StatusTool!N315</f>
        <v/>
      </c>
      <c r="AC321" s="44">
        <f>Nut_StatusTool!I315</f>
        <v>0</v>
      </c>
      <c r="AD321" s="44">
        <f>Nut_StatusTool!J315</f>
        <v>0</v>
      </c>
    </row>
    <row r="322" spans="1:30" ht="20.100000000000001" customHeight="1">
      <c r="A322" s="59" t="str">
        <f t="array" ref="A322">IF(ROWS(A$9:A322)&gt;$U$5,"",INDEX(T$13:T$512,SMALL(IF(($AA$13:$AA$512=$AA$5),ROW($A$9:$A$508)-ROW($A$9)+1,""),ROWS(A$9:A322)),,1))</f>
        <v/>
      </c>
      <c r="B322" s="389" t="str">
        <f t="array" ref="B322">IF(ROWS(B$9:B322)&gt;$U$5,"",INDEX(U$13:U$512,SMALL(IF(($AA$13:$AA$512=$AA$5),ROW($A$9:$A$508)-ROW($A$9)+1,""),ROWS(B$9:B322)),,1))</f>
        <v/>
      </c>
      <c r="C322" s="389" t="str">
        <f t="array" ref="C322">IF(ROWS(C$9:C322)&gt;$U$5,"",INDEX(V$13:V$512,SMALL(IF(($AA$13:$AA$512=$AA$5),ROW($A$9:$A$508)-ROW($A$9)+1,""),ROWS(C$9:C322)),,1))</f>
        <v/>
      </c>
      <c r="D322" s="309" t="str">
        <f t="array" ref="D322">IF(ROWS(D$9:D322)&gt;$U$5,"",INDEX(W$13:W$512,SMALL(IF(($AA$13:$AA$512=$AA$5),ROW($A$9:$A$508)-ROW($A$9)+1,""),ROWS(D$9:D322)),,1))</f>
        <v/>
      </c>
      <c r="E322" s="59" t="str">
        <f t="array" ref="E322">IF(ROWS(E$9:E322)&gt;$U$5,"",INDEX(X$13:X$512,SMALL(IF(($AA$13:$AA$512=$AA$5),ROW($A$9:$A$508)-ROW($A$9)+1,""),ROWS(E$9:E322)),,1))</f>
        <v/>
      </c>
      <c r="F322" s="59" t="str">
        <f t="array" ref="F322">IF(ROWS(F$9:F322)&gt;$U$5,"",INDEX(Y$13:Y$512,SMALL(IF(($AA$13:$AA$512=$AA$5),ROW($A$9:$A$508)-ROW($A$9)+1,""),ROWS(F$9:F322)),,1))</f>
        <v/>
      </c>
      <c r="G322" s="59" t="str">
        <f t="array" ref="G322">IF(ROWS(G$9:G322)&gt;$U$5,"",INDEX(AA$13:AA$512,SMALL(IF(($AA$13:$AA$512=$AA$5),ROW($A$9:$A$508)-ROW($A$9)+1,""),ROWS(G$9:G322)),,1))</f>
        <v/>
      </c>
      <c r="H322" s="59" t="str">
        <f t="array" ref="H322">IF(ROWS(H$9:H322)&gt;$U$5,"",INDEX(AC$13:AC$512,SMALL(IF(($AA$13:$AA$512=$AA$5),ROW($A$9:$A$508)-ROW($A$9)+1,""),ROWS(H$9:H322)),,1))</f>
        <v/>
      </c>
      <c r="I322" s="59" t="str">
        <f t="array" ref="I322">IF(ROWS(I$9:I322)&gt;$U$5,"",INDEX(AD$13:AD$512,SMALL(IF(($AA$13:$AA$512=$AA$5),ROW($A$9:$A$508)-ROW($A$9)+1,""),ROWS(I$9:I322)),,1))</f>
        <v/>
      </c>
      <c r="J322" s="105"/>
      <c r="K322" s="105"/>
      <c r="L322" s="105"/>
      <c r="M322" s="136"/>
      <c r="N322" s="44"/>
      <c r="O322" s="44"/>
      <c r="P322" s="44"/>
      <c r="Q322" s="44"/>
      <c r="R322" s="44"/>
      <c r="S322" s="44"/>
      <c r="T322" s="44">
        <f>Nut_StatusTool!A316</f>
        <v>310</v>
      </c>
      <c r="U322" s="44">
        <f>Nut_StatusTool!B316</f>
        <v>0</v>
      </c>
      <c r="V322" s="44">
        <f>Nut_StatusTool!C316</f>
        <v>0</v>
      </c>
      <c r="W322" s="44">
        <f>Nut_StatusTool!D316</f>
        <v>0</v>
      </c>
      <c r="X322" s="44">
        <f>Nut_StatusTool!F316</f>
        <v>0</v>
      </c>
      <c r="Y322" s="285" t="str">
        <f>Nut_StatusTool!K316</f>
        <v/>
      </c>
      <c r="Z322" s="44" t="str">
        <f>Nut_StatusTool!L316</f>
        <v/>
      </c>
      <c r="AA322" s="44" t="str">
        <f>Nut_StatusTool!M316</f>
        <v/>
      </c>
      <c r="AB322" s="44" t="str">
        <f>Nut_StatusTool!N316</f>
        <v/>
      </c>
      <c r="AC322" s="44">
        <f>Nut_StatusTool!I316</f>
        <v>0</v>
      </c>
      <c r="AD322" s="44">
        <f>Nut_StatusTool!J316</f>
        <v>0</v>
      </c>
    </row>
    <row r="323" spans="1:30" ht="20.100000000000001" customHeight="1">
      <c r="A323" s="59" t="str">
        <f t="array" ref="A323">IF(ROWS(A$9:A323)&gt;$U$5,"",INDEX(T$13:T$512,SMALL(IF(($AA$13:$AA$512=$AA$5),ROW($A$9:$A$508)-ROW($A$9)+1,""),ROWS(A$9:A323)),,1))</f>
        <v/>
      </c>
      <c r="B323" s="389" t="str">
        <f t="array" ref="B323">IF(ROWS(B$9:B323)&gt;$U$5,"",INDEX(U$13:U$512,SMALL(IF(($AA$13:$AA$512=$AA$5),ROW($A$9:$A$508)-ROW($A$9)+1,""),ROWS(B$9:B323)),,1))</f>
        <v/>
      </c>
      <c r="C323" s="389" t="str">
        <f t="array" ref="C323">IF(ROWS(C$9:C323)&gt;$U$5,"",INDEX(V$13:V$512,SMALL(IF(($AA$13:$AA$512=$AA$5),ROW($A$9:$A$508)-ROW($A$9)+1,""),ROWS(C$9:C323)),,1))</f>
        <v/>
      </c>
      <c r="D323" s="309" t="str">
        <f t="array" ref="D323">IF(ROWS(D$9:D323)&gt;$U$5,"",INDEX(W$13:W$512,SMALL(IF(($AA$13:$AA$512=$AA$5),ROW($A$9:$A$508)-ROW($A$9)+1,""),ROWS(D$9:D323)),,1))</f>
        <v/>
      </c>
      <c r="E323" s="59" t="str">
        <f t="array" ref="E323">IF(ROWS(E$9:E323)&gt;$U$5,"",INDEX(X$13:X$512,SMALL(IF(($AA$13:$AA$512=$AA$5),ROW($A$9:$A$508)-ROW($A$9)+1,""),ROWS(E$9:E323)),,1))</f>
        <v/>
      </c>
      <c r="F323" s="59" t="str">
        <f t="array" ref="F323">IF(ROWS(F$9:F323)&gt;$U$5,"",INDEX(Y$13:Y$512,SMALL(IF(($AA$13:$AA$512=$AA$5),ROW($A$9:$A$508)-ROW($A$9)+1,""),ROWS(F$9:F323)),,1))</f>
        <v/>
      </c>
      <c r="G323" s="59" t="str">
        <f t="array" ref="G323">IF(ROWS(G$9:G323)&gt;$U$5,"",INDEX(AA$13:AA$512,SMALL(IF(($AA$13:$AA$512=$AA$5),ROW($A$9:$A$508)-ROW($A$9)+1,""),ROWS(G$9:G323)),,1))</f>
        <v/>
      </c>
      <c r="H323" s="59" t="str">
        <f t="array" ref="H323">IF(ROWS(H$9:H323)&gt;$U$5,"",INDEX(AC$13:AC$512,SMALL(IF(($AA$13:$AA$512=$AA$5),ROW($A$9:$A$508)-ROW($A$9)+1,""),ROWS(H$9:H323)),,1))</f>
        <v/>
      </c>
      <c r="I323" s="59" t="str">
        <f t="array" ref="I323">IF(ROWS(I$9:I323)&gt;$U$5,"",INDEX(AD$13:AD$512,SMALL(IF(($AA$13:$AA$512=$AA$5),ROW($A$9:$A$508)-ROW($A$9)+1,""),ROWS(I$9:I323)),,1))</f>
        <v/>
      </c>
      <c r="J323" s="105"/>
      <c r="K323" s="105"/>
      <c r="L323" s="105"/>
      <c r="M323" s="136"/>
      <c r="N323" s="44"/>
      <c r="O323" s="44"/>
      <c r="P323" s="44"/>
      <c r="Q323" s="44"/>
      <c r="R323" s="44"/>
      <c r="S323" s="44"/>
      <c r="T323" s="44">
        <f>Nut_StatusTool!A317</f>
        <v>311</v>
      </c>
      <c r="U323" s="44">
        <f>Nut_StatusTool!B317</f>
        <v>0</v>
      </c>
      <c r="V323" s="44">
        <f>Nut_StatusTool!C317</f>
        <v>0</v>
      </c>
      <c r="W323" s="44">
        <f>Nut_StatusTool!D317</f>
        <v>0</v>
      </c>
      <c r="X323" s="44">
        <f>Nut_StatusTool!F317</f>
        <v>0</v>
      </c>
      <c r="Y323" s="285" t="str">
        <f>Nut_StatusTool!K317</f>
        <v/>
      </c>
      <c r="Z323" s="44" t="str">
        <f>Nut_StatusTool!L317</f>
        <v/>
      </c>
      <c r="AA323" s="44" t="str">
        <f>Nut_StatusTool!M317</f>
        <v/>
      </c>
      <c r="AB323" s="44" t="str">
        <f>Nut_StatusTool!N317</f>
        <v/>
      </c>
      <c r="AC323" s="44">
        <f>Nut_StatusTool!I317</f>
        <v>0</v>
      </c>
      <c r="AD323" s="44">
        <f>Nut_StatusTool!J317</f>
        <v>0</v>
      </c>
    </row>
    <row r="324" spans="1:30" ht="20.100000000000001" customHeight="1">
      <c r="A324" s="59" t="str">
        <f t="array" ref="A324">IF(ROWS(A$9:A324)&gt;$U$5,"",INDEX(T$13:T$512,SMALL(IF(($AA$13:$AA$512=$AA$5),ROW($A$9:$A$508)-ROW($A$9)+1,""),ROWS(A$9:A324)),,1))</f>
        <v/>
      </c>
      <c r="B324" s="389" t="str">
        <f t="array" ref="B324">IF(ROWS(B$9:B324)&gt;$U$5,"",INDEX(U$13:U$512,SMALL(IF(($AA$13:$AA$512=$AA$5),ROW($A$9:$A$508)-ROW($A$9)+1,""),ROWS(B$9:B324)),,1))</f>
        <v/>
      </c>
      <c r="C324" s="389" t="str">
        <f t="array" ref="C324">IF(ROWS(C$9:C324)&gt;$U$5,"",INDEX(V$13:V$512,SMALL(IF(($AA$13:$AA$512=$AA$5),ROW($A$9:$A$508)-ROW($A$9)+1,""),ROWS(C$9:C324)),,1))</f>
        <v/>
      </c>
      <c r="D324" s="309" t="str">
        <f t="array" ref="D324">IF(ROWS(D$9:D324)&gt;$U$5,"",INDEX(W$13:W$512,SMALL(IF(($AA$13:$AA$512=$AA$5),ROW($A$9:$A$508)-ROW($A$9)+1,""),ROWS(D$9:D324)),,1))</f>
        <v/>
      </c>
      <c r="E324" s="59" t="str">
        <f t="array" ref="E324">IF(ROWS(E$9:E324)&gt;$U$5,"",INDEX(X$13:X$512,SMALL(IF(($AA$13:$AA$512=$AA$5),ROW($A$9:$A$508)-ROW($A$9)+1,""),ROWS(E$9:E324)),,1))</f>
        <v/>
      </c>
      <c r="F324" s="59" t="str">
        <f t="array" ref="F324">IF(ROWS(F$9:F324)&gt;$U$5,"",INDEX(Y$13:Y$512,SMALL(IF(($AA$13:$AA$512=$AA$5),ROW($A$9:$A$508)-ROW($A$9)+1,""),ROWS(F$9:F324)),,1))</f>
        <v/>
      </c>
      <c r="G324" s="59" t="str">
        <f t="array" ref="G324">IF(ROWS(G$9:G324)&gt;$U$5,"",INDEX(AA$13:AA$512,SMALL(IF(($AA$13:$AA$512=$AA$5),ROW($A$9:$A$508)-ROW($A$9)+1,""),ROWS(G$9:G324)),,1))</f>
        <v/>
      </c>
      <c r="H324" s="59" t="str">
        <f t="array" ref="H324">IF(ROWS(H$9:H324)&gt;$U$5,"",INDEX(AC$13:AC$512,SMALL(IF(($AA$13:$AA$512=$AA$5),ROW($A$9:$A$508)-ROW($A$9)+1,""),ROWS(H$9:H324)),,1))</f>
        <v/>
      </c>
      <c r="I324" s="59" t="str">
        <f t="array" ref="I324">IF(ROWS(I$9:I324)&gt;$U$5,"",INDEX(AD$13:AD$512,SMALL(IF(($AA$13:$AA$512=$AA$5),ROW($A$9:$A$508)-ROW($A$9)+1,""),ROWS(I$9:I324)),,1))</f>
        <v/>
      </c>
      <c r="J324" s="105"/>
      <c r="K324" s="105"/>
      <c r="L324" s="105"/>
      <c r="M324" s="136"/>
      <c r="N324" s="44"/>
      <c r="O324" s="44"/>
      <c r="P324" s="44"/>
      <c r="Q324" s="44"/>
      <c r="R324" s="44"/>
      <c r="S324" s="44"/>
      <c r="T324" s="44">
        <f>Nut_StatusTool!A318</f>
        <v>312</v>
      </c>
      <c r="U324" s="44">
        <f>Nut_StatusTool!B318</f>
        <v>0</v>
      </c>
      <c r="V324" s="44">
        <f>Nut_StatusTool!C318</f>
        <v>0</v>
      </c>
      <c r="W324" s="44">
        <f>Nut_StatusTool!D318</f>
        <v>0</v>
      </c>
      <c r="X324" s="44">
        <f>Nut_StatusTool!F318</f>
        <v>0</v>
      </c>
      <c r="Y324" s="285" t="str">
        <f>Nut_StatusTool!K318</f>
        <v/>
      </c>
      <c r="Z324" s="44" t="str">
        <f>Nut_StatusTool!L318</f>
        <v/>
      </c>
      <c r="AA324" s="44" t="str">
        <f>Nut_StatusTool!M318</f>
        <v/>
      </c>
      <c r="AB324" s="44" t="str">
        <f>Nut_StatusTool!N318</f>
        <v/>
      </c>
      <c r="AC324" s="44">
        <f>Nut_StatusTool!I318</f>
        <v>0</v>
      </c>
      <c r="AD324" s="44">
        <f>Nut_StatusTool!J318</f>
        <v>0</v>
      </c>
    </row>
    <row r="325" spans="1:30" ht="20.100000000000001" customHeight="1">
      <c r="A325" s="59" t="str">
        <f t="array" ref="A325">IF(ROWS(A$9:A325)&gt;$U$5,"",INDEX(T$13:T$512,SMALL(IF(($AA$13:$AA$512=$AA$5),ROW($A$9:$A$508)-ROW($A$9)+1,""),ROWS(A$9:A325)),,1))</f>
        <v/>
      </c>
      <c r="B325" s="389" t="str">
        <f t="array" ref="B325">IF(ROWS(B$9:B325)&gt;$U$5,"",INDEX(U$13:U$512,SMALL(IF(($AA$13:$AA$512=$AA$5),ROW($A$9:$A$508)-ROW($A$9)+1,""),ROWS(B$9:B325)),,1))</f>
        <v/>
      </c>
      <c r="C325" s="389" t="str">
        <f t="array" ref="C325">IF(ROWS(C$9:C325)&gt;$U$5,"",INDEX(V$13:V$512,SMALL(IF(($AA$13:$AA$512=$AA$5),ROW($A$9:$A$508)-ROW($A$9)+1,""),ROWS(C$9:C325)),,1))</f>
        <v/>
      </c>
      <c r="D325" s="309" t="str">
        <f t="array" ref="D325">IF(ROWS(D$9:D325)&gt;$U$5,"",INDEX(W$13:W$512,SMALL(IF(($AA$13:$AA$512=$AA$5),ROW($A$9:$A$508)-ROW($A$9)+1,""),ROWS(D$9:D325)),,1))</f>
        <v/>
      </c>
      <c r="E325" s="59" t="str">
        <f t="array" ref="E325">IF(ROWS(E$9:E325)&gt;$U$5,"",INDEX(X$13:X$512,SMALL(IF(($AA$13:$AA$512=$AA$5),ROW($A$9:$A$508)-ROW($A$9)+1,""),ROWS(E$9:E325)),,1))</f>
        <v/>
      </c>
      <c r="F325" s="59" t="str">
        <f t="array" ref="F325">IF(ROWS(F$9:F325)&gt;$U$5,"",INDEX(Y$13:Y$512,SMALL(IF(($AA$13:$AA$512=$AA$5),ROW($A$9:$A$508)-ROW($A$9)+1,""),ROWS(F$9:F325)),,1))</f>
        <v/>
      </c>
      <c r="G325" s="59" t="str">
        <f t="array" ref="G325">IF(ROWS(G$9:G325)&gt;$U$5,"",INDEX(AA$13:AA$512,SMALL(IF(($AA$13:$AA$512=$AA$5),ROW($A$9:$A$508)-ROW($A$9)+1,""),ROWS(G$9:G325)),,1))</f>
        <v/>
      </c>
      <c r="H325" s="59" t="str">
        <f t="array" ref="H325">IF(ROWS(H$9:H325)&gt;$U$5,"",INDEX(AC$13:AC$512,SMALL(IF(($AA$13:$AA$512=$AA$5),ROW($A$9:$A$508)-ROW($A$9)+1,""),ROWS(H$9:H325)),,1))</f>
        <v/>
      </c>
      <c r="I325" s="59" t="str">
        <f t="array" ref="I325">IF(ROWS(I$9:I325)&gt;$U$5,"",INDEX(AD$13:AD$512,SMALL(IF(($AA$13:$AA$512=$AA$5),ROW($A$9:$A$508)-ROW($A$9)+1,""),ROWS(I$9:I325)),,1))</f>
        <v/>
      </c>
      <c r="J325" s="105"/>
      <c r="K325" s="105"/>
      <c r="L325" s="105"/>
      <c r="M325" s="136"/>
      <c r="N325" s="44"/>
      <c r="O325" s="44"/>
      <c r="P325" s="44"/>
      <c r="Q325" s="44"/>
      <c r="R325" s="44"/>
      <c r="S325" s="44"/>
      <c r="T325" s="44">
        <f>Nut_StatusTool!A319</f>
        <v>313</v>
      </c>
      <c r="U325" s="44">
        <f>Nut_StatusTool!B319</f>
        <v>0</v>
      </c>
      <c r="V325" s="44">
        <f>Nut_StatusTool!C319</f>
        <v>0</v>
      </c>
      <c r="W325" s="44">
        <f>Nut_StatusTool!D319</f>
        <v>0</v>
      </c>
      <c r="X325" s="44">
        <f>Nut_StatusTool!F319</f>
        <v>0</v>
      </c>
      <c r="Y325" s="285" t="str">
        <f>Nut_StatusTool!K319</f>
        <v/>
      </c>
      <c r="Z325" s="44" t="str">
        <f>Nut_StatusTool!L319</f>
        <v/>
      </c>
      <c r="AA325" s="44" t="str">
        <f>Nut_StatusTool!M319</f>
        <v/>
      </c>
      <c r="AB325" s="44" t="str">
        <f>Nut_StatusTool!N319</f>
        <v/>
      </c>
      <c r="AC325" s="44">
        <f>Nut_StatusTool!I319</f>
        <v>0</v>
      </c>
      <c r="AD325" s="44">
        <f>Nut_StatusTool!J319</f>
        <v>0</v>
      </c>
    </row>
    <row r="326" spans="1:30" ht="20.100000000000001" customHeight="1">
      <c r="A326" s="59" t="str">
        <f t="array" ref="A326">IF(ROWS(A$9:A326)&gt;$U$5,"",INDEX(T$13:T$512,SMALL(IF(($AA$13:$AA$512=$AA$5),ROW($A$9:$A$508)-ROW($A$9)+1,""),ROWS(A$9:A326)),,1))</f>
        <v/>
      </c>
      <c r="B326" s="389" t="str">
        <f t="array" ref="B326">IF(ROWS(B$9:B326)&gt;$U$5,"",INDEX(U$13:U$512,SMALL(IF(($AA$13:$AA$512=$AA$5),ROW($A$9:$A$508)-ROW($A$9)+1,""),ROWS(B$9:B326)),,1))</f>
        <v/>
      </c>
      <c r="C326" s="389" t="str">
        <f t="array" ref="C326">IF(ROWS(C$9:C326)&gt;$U$5,"",INDEX(V$13:V$512,SMALL(IF(($AA$13:$AA$512=$AA$5),ROW($A$9:$A$508)-ROW($A$9)+1,""),ROWS(C$9:C326)),,1))</f>
        <v/>
      </c>
      <c r="D326" s="309" t="str">
        <f t="array" ref="D326">IF(ROWS(D$9:D326)&gt;$U$5,"",INDEX(W$13:W$512,SMALL(IF(($AA$13:$AA$512=$AA$5),ROW($A$9:$A$508)-ROW($A$9)+1,""),ROWS(D$9:D326)),,1))</f>
        <v/>
      </c>
      <c r="E326" s="59" t="str">
        <f t="array" ref="E326">IF(ROWS(E$9:E326)&gt;$U$5,"",INDEX(X$13:X$512,SMALL(IF(($AA$13:$AA$512=$AA$5),ROW($A$9:$A$508)-ROW($A$9)+1,""),ROWS(E$9:E326)),,1))</f>
        <v/>
      </c>
      <c r="F326" s="59" t="str">
        <f t="array" ref="F326">IF(ROWS(F$9:F326)&gt;$U$5,"",INDEX(Y$13:Y$512,SMALL(IF(($AA$13:$AA$512=$AA$5),ROW($A$9:$A$508)-ROW($A$9)+1,""),ROWS(F$9:F326)),,1))</f>
        <v/>
      </c>
      <c r="G326" s="59" t="str">
        <f t="array" ref="G326">IF(ROWS(G$9:G326)&gt;$U$5,"",INDEX(AA$13:AA$512,SMALL(IF(($AA$13:$AA$512=$AA$5),ROW($A$9:$A$508)-ROW($A$9)+1,""),ROWS(G$9:G326)),,1))</f>
        <v/>
      </c>
      <c r="H326" s="59" t="str">
        <f t="array" ref="H326">IF(ROWS(H$9:H326)&gt;$U$5,"",INDEX(AC$13:AC$512,SMALL(IF(($AA$13:$AA$512=$AA$5),ROW($A$9:$A$508)-ROW($A$9)+1,""),ROWS(H$9:H326)),,1))</f>
        <v/>
      </c>
      <c r="I326" s="59" t="str">
        <f t="array" ref="I326">IF(ROWS(I$9:I326)&gt;$U$5,"",INDEX(AD$13:AD$512,SMALL(IF(($AA$13:$AA$512=$AA$5),ROW($A$9:$A$508)-ROW($A$9)+1,""),ROWS(I$9:I326)),,1))</f>
        <v/>
      </c>
      <c r="J326" s="105"/>
      <c r="K326" s="105"/>
      <c r="L326" s="105"/>
      <c r="M326" s="136"/>
      <c r="N326" s="44"/>
      <c r="O326" s="44"/>
      <c r="P326" s="44"/>
      <c r="Q326" s="44"/>
      <c r="R326" s="44"/>
      <c r="S326" s="44"/>
      <c r="T326" s="44">
        <f>Nut_StatusTool!A320</f>
        <v>314</v>
      </c>
      <c r="U326" s="44">
        <f>Nut_StatusTool!B320</f>
        <v>0</v>
      </c>
      <c r="V326" s="44">
        <f>Nut_StatusTool!C320</f>
        <v>0</v>
      </c>
      <c r="W326" s="44">
        <f>Nut_StatusTool!D320</f>
        <v>0</v>
      </c>
      <c r="X326" s="44">
        <f>Nut_StatusTool!F320</f>
        <v>0</v>
      </c>
      <c r="Y326" s="285" t="str">
        <f>Nut_StatusTool!K320</f>
        <v/>
      </c>
      <c r="Z326" s="44" t="str">
        <f>Nut_StatusTool!L320</f>
        <v/>
      </c>
      <c r="AA326" s="44" t="str">
        <f>Nut_StatusTool!M320</f>
        <v/>
      </c>
      <c r="AB326" s="44" t="str">
        <f>Nut_StatusTool!N320</f>
        <v/>
      </c>
      <c r="AC326" s="44">
        <f>Nut_StatusTool!I320</f>
        <v>0</v>
      </c>
      <c r="AD326" s="44">
        <f>Nut_StatusTool!J320</f>
        <v>0</v>
      </c>
    </row>
    <row r="327" spans="1:30" ht="20.100000000000001" customHeight="1">
      <c r="A327" s="59" t="str">
        <f t="array" ref="A327">IF(ROWS(A$9:A327)&gt;$U$5,"",INDEX(T$13:T$512,SMALL(IF(($AA$13:$AA$512=$AA$5),ROW($A$9:$A$508)-ROW($A$9)+1,""),ROWS(A$9:A327)),,1))</f>
        <v/>
      </c>
      <c r="B327" s="389" t="str">
        <f t="array" ref="B327">IF(ROWS(B$9:B327)&gt;$U$5,"",INDEX(U$13:U$512,SMALL(IF(($AA$13:$AA$512=$AA$5),ROW($A$9:$A$508)-ROW($A$9)+1,""),ROWS(B$9:B327)),,1))</f>
        <v/>
      </c>
      <c r="C327" s="389" t="str">
        <f t="array" ref="C327">IF(ROWS(C$9:C327)&gt;$U$5,"",INDEX(V$13:V$512,SMALL(IF(($AA$13:$AA$512=$AA$5),ROW($A$9:$A$508)-ROW($A$9)+1,""),ROWS(C$9:C327)),,1))</f>
        <v/>
      </c>
      <c r="D327" s="309" t="str">
        <f t="array" ref="D327">IF(ROWS(D$9:D327)&gt;$U$5,"",INDEX(W$13:W$512,SMALL(IF(($AA$13:$AA$512=$AA$5),ROW($A$9:$A$508)-ROW($A$9)+1,""),ROWS(D$9:D327)),,1))</f>
        <v/>
      </c>
      <c r="E327" s="59" t="str">
        <f t="array" ref="E327">IF(ROWS(E$9:E327)&gt;$U$5,"",INDEX(X$13:X$512,SMALL(IF(($AA$13:$AA$512=$AA$5),ROW($A$9:$A$508)-ROW($A$9)+1,""),ROWS(E$9:E327)),,1))</f>
        <v/>
      </c>
      <c r="F327" s="59" t="str">
        <f t="array" ref="F327">IF(ROWS(F$9:F327)&gt;$U$5,"",INDEX(Y$13:Y$512,SMALL(IF(($AA$13:$AA$512=$AA$5),ROW($A$9:$A$508)-ROW($A$9)+1,""),ROWS(F$9:F327)),,1))</f>
        <v/>
      </c>
      <c r="G327" s="59" t="str">
        <f t="array" ref="G327">IF(ROWS(G$9:G327)&gt;$U$5,"",INDEX(AA$13:AA$512,SMALL(IF(($AA$13:$AA$512=$AA$5),ROW($A$9:$A$508)-ROW($A$9)+1,""),ROWS(G$9:G327)),,1))</f>
        <v/>
      </c>
      <c r="H327" s="59" t="str">
        <f t="array" ref="H327">IF(ROWS(H$9:H327)&gt;$U$5,"",INDEX(AC$13:AC$512,SMALL(IF(($AA$13:$AA$512=$AA$5),ROW($A$9:$A$508)-ROW($A$9)+1,""),ROWS(H$9:H327)),,1))</f>
        <v/>
      </c>
      <c r="I327" s="59" t="str">
        <f t="array" ref="I327">IF(ROWS(I$9:I327)&gt;$U$5,"",INDEX(AD$13:AD$512,SMALL(IF(($AA$13:$AA$512=$AA$5),ROW($A$9:$A$508)-ROW($A$9)+1,""),ROWS(I$9:I327)),,1))</f>
        <v/>
      </c>
      <c r="J327" s="105"/>
      <c r="K327" s="105"/>
      <c r="L327" s="105"/>
      <c r="M327" s="136"/>
      <c r="N327" s="44"/>
      <c r="O327" s="44"/>
      <c r="P327" s="44"/>
      <c r="Q327" s="44"/>
      <c r="R327" s="44"/>
      <c r="S327" s="44"/>
      <c r="T327" s="44">
        <f>Nut_StatusTool!A321</f>
        <v>315</v>
      </c>
      <c r="U327" s="44">
        <f>Nut_StatusTool!B321</f>
        <v>0</v>
      </c>
      <c r="V327" s="44">
        <f>Nut_StatusTool!C321</f>
        <v>0</v>
      </c>
      <c r="W327" s="44">
        <f>Nut_StatusTool!D321</f>
        <v>0</v>
      </c>
      <c r="X327" s="44">
        <f>Nut_StatusTool!F321</f>
        <v>0</v>
      </c>
      <c r="Y327" s="285" t="str">
        <f>Nut_StatusTool!K321</f>
        <v/>
      </c>
      <c r="Z327" s="44" t="str">
        <f>Nut_StatusTool!L321</f>
        <v/>
      </c>
      <c r="AA327" s="44" t="str">
        <f>Nut_StatusTool!M321</f>
        <v/>
      </c>
      <c r="AB327" s="44" t="str">
        <f>Nut_StatusTool!N321</f>
        <v/>
      </c>
      <c r="AC327" s="44">
        <f>Nut_StatusTool!I321</f>
        <v>0</v>
      </c>
      <c r="AD327" s="44">
        <f>Nut_StatusTool!J321</f>
        <v>0</v>
      </c>
    </row>
    <row r="328" spans="1:30" ht="20.100000000000001" customHeight="1">
      <c r="A328" s="59" t="str">
        <f t="array" ref="A328">IF(ROWS(A$9:A328)&gt;$U$5,"",INDEX(T$13:T$512,SMALL(IF(($AA$13:$AA$512=$AA$5),ROW($A$9:$A$508)-ROW($A$9)+1,""),ROWS(A$9:A328)),,1))</f>
        <v/>
      </c>
      <c r="B328" s="389" t="str">
        <f t="array" ref="B328">IF(ROWS(B$9:B328)&gt;$U$5,"",INDEX(U$13:U$512,SMALL(IF(($AA$13:$AA$512=$AA$5),ROW($A$9:$A$508)-ROW($A$9)+1,""),ROWS(B$9:B328)),,1))</f>
        <v/>
      </c>
      <c r="C328" s="389" t="str">
        <f t="array" ref="C328">IF(ROWS(C$9:C328)&gt;$U$5,"",INDEX(V$13:V$512,SMALL(IF(($AA$13:$AA$512=$AA$5),ROW($A$9:$A$508)-ROW($A$9)+1,""),ROWS(C$9:C328)),,1))</f>
        <v/>
      </c>
      <c r="D328" s="309" t="str">
        <f t="array" ref="D328">IF(ROWS(D$9:D328)&gt;$U$5,"",INDEX(W$13:W$512,SMALL(IF(($AA$13:$AA$512=$AA$5),ROW($A$9:$A$508)-ROW($A$9)+1,""),ROWS(D$9:D328)),,1))</f>
        <v/>
      </c>
      <c r="E328" s="59" t="str">
        <f t="array" ref="E328">IF(ROWS(E$9:E328)&gt;$U$5,"",INDEX(X$13:X$512,SMALL(IF(($AA$13:$AA$512=$AA$5),ROW($A$9:$A$508)-ROW($A$9)+1,""),ROWS(E$9:E328)),,1))</f>
        <v/>
      </c>
      <c r="F328" s="59" t="str">
        <f t="array" ref="F328">IF(ROWS(F$9:F328)&gt;$U$5,"",INDEX(Y$13:Y$512,SMALL(IF(($AA$13:$AA$512=$AA$5),ROW($A$9:$A$508)-ROW($A$9)+1,""),ROWS(F$9:F328)),,1))</f>
        <v/>
      </c>
      <c r="G328" s="59" t="str">
        <f t="array" ref="G328">IF(ROWS(G$9:G328)&gt;$U$5,"",INDEX(AA$13:AA$512,SMALL(IF(($AA$13:$AA$512=$AA$5),ROW($A$9:$A$508)-ROW($A$9)+1,""),ROWS(G$9:G328)),,1))</f>
        <v/>
      </c>
      <c r="H328" s="59" t="str">
        <f t="array" ref="H328">IF(ROWS(H$9:H328)&gt;$U$5,"",INDEX(AC$13:AC$512,SMALL(IF(($AA$13:$AA$512=$AA$5),ROW($A$9:$A$508)-ROW($A$9)+1,""),ROWS(H$9:H328)),,1))</f>
        <v/>
      </c>
      <c r="I328" s="59" t="str">
        <f t="array" ref="I328">IF(ROWS(I$9:I328)&gt;$U$5,"",INDEX(AD$13:AD$512,SMALL(IF(($AA$13:$AA$512=$AA$5),ROW($A$9:$A$508)-ROW($A$9)+1,""),ROWS(I$9:I328)),,1))</f>
        <v/>
      </c>
      <c r="J328" s="105"/>
      <c r="K328" s="105"/>
      <c r="L328" s="105"/>
      <c r="M328" s="136"/>
      <c r="N328" s="44"/>
      <c r="O328" s="44"/>
      <c r="P328" s="44"/>
      <c r="Q328" s="44"/>
      <c r="R328" s="44"/>
      <c r="S328" s="44"/>
      <c r="T328" s="44">
        <f>Nut_StatusTool!A322</f>
        <v>316</v>
      </c>
      <c r="U328" s="44">
        <f>Nut_StatusTool!B322</f>
        <v>0</v>
      </c>
      <c r="V328" s="44">
        <f>Nut_StatusTool!C322</f>
        <v>0</v>
      </c>
      <c r="W328" s="44">
        <f>Nut_StatusTool!D322</f>
        <v>0</v>
      </c>
      <c r="X328" s="44">
        <f>Nut_StatusTool!F322</f>
        <v>0</v>
      </c>
      <c r="Y328" s="285" t="str">
        <f>Nut_StatusTool!K322</f>
        <v/>
      </c>
      <c r="Z328" s="44" t="str">
        <f>Nut_StatusTool!L322</f>
        <v/>
      </c>
      <c r="AA328" s="44" t="str">
        <f>Nut_StatusTool!M322</f>
        <v/>
      </c>
      <c r="AB328" s="44" t="str">
        <f>Nut_StatusTool!N322</f>
        <v/>
      </c>
      <c r="AC328" s="44">
        <f>Nut_StatusTool!I322</f>
        <v>0</v>
      </c>
      <c r="AD328" s="44">
        <f>Nut_StatusTool!J322</f>
        <v>0</v>
      </c>
    </row>
    <row r="329" spans="1:30" ht="20.100000000000001" customHeight="1">
      <c r="A329" s="59" t="str">
        <f t="array" ref="A329">IF(ROWS(A$9:A329)&gt;$U$5,"",INDEX(T$13:T$512,SMALL(IF(($AA$13:$AA$512=$AA$5),ROW($A$9:$A$508)-ROW($A$9)+1,""),ROWS(A$9:A329)),,1))</f>
        <v/>
      </c>
      <c r="B329" s="389" t="str">
        <f t="array" ref="B329">IF(ROWS(B$9:B329)&gt;$U$5,"",INDEX(U$13:U$512,SMALL(IF(($AA$13:$AA$512=$AA$5),ROW($A$9:$A$508)-ROW($A$9)+1,""),ROWS(B$9:B329)),,1))</f>
        <v/>
      </c>
      <c r="C329" s="389" t="str">
        <f t="array" ref="C329">IF(ROWS(C$9:C329)&gt;$U$5,"",INDEX(V$13:V$512,SMALL(IF(($AA$13:$AA$512=$AA$5),ROW($A$9:$A$508)-ROW($A$9)+1,""),ROWS(C$9:C329)),,1))</f>
        <v/>
      </c>
      <c r="D329" s="309" t="str">
        <f t="array" ref="D329">IF(ROWS(D$9:D329)&gt;$U$5,"",INDEX(W$13:W$512,SMALL(IF(($AA$13:$AA$512=$AA$5),ROW($A$9:$A$508)-ROW($A$9)+1,""),ROWS(D$9:D329)),,1))</f>
        <v/>
      </c>
      <c r="E329" s="59" t="str">
        <f t="array" ref="E329">IF(ROWS(E$9:E329)&gt;$U$5,"",INDEX(X$13:X$512,SMALL(IF(($AA$13:$AA$512=$AA$5),ROW($A$9:$A$508)-ROW($A$9)+1,""),ROWS(E$9:E329)),,1))</f>
        <v/>
      </c>
      <c r="F329" s="59" t="str">
        <f t="array" ref="F329">IF(ROWS(F$9:F329)&gt;$U$5,"",INDEX(Y$13:Y$512,SMALL(IF(($AA$13:$AA$512=$AA$5),ROW($A$9:$A$508)-ROW($A$9)+1,""),ROWS(F$9:F329)),,1))</f>
        <v/>
      </c>
      <c r="G329" s="59" t="str">
        <f t="array" ref="G329">IF(ROWS(G$9:G329)&gt;$U$5,"",INDEX(AA$13:AA$512,SMALL(IF(($AA$13:$AA$512=$AA$5),ROW($A$9:$A$508)-ROW($A$9)+1,""),ROWS(G$9:G329)),,1))</f>
        <v/>
      </c>
      <c r="H329" s="59" t="str">
        <f t="array" ref="H329">IF(ROWS(H$9:H329)&gt;$U$5,"",INDEX(AC$13:AC$512,SMALL(IF(($AA$13:$AA$512=$AA$5),ROW($A$9:$A$508)-ROW($A$9)+1,""),ROWS(H$9:H329)),,1))</f>
        <v/>
      </c>
      <c r="I329" s="59" t="str">
        <f t="array" ref="I329">IF(ROWS(I$9:I329)&gt;$U$5,"",INDEX(AD$13:AD$512,SMALL(IF(($AA$13:$AA$512=$AA$5),ROW($A$9:$A$508)-ROW($A$9)+1,""),ROWS(I$9:I329)),,1))</f>
        <v/>
      </c>
      <c r="J329" s="105"/>
      <c r="K329" s="105"/>
      <c r="L329" s="105"/>
      <c r="M329" s="136"/>
      <c r="N329" s="44"/>
      <c r="O329" s="44"/>
      <c r="P329" s="44"/>
      <c r="Q329" s="44"/>
      <c r="R329" s="44"/>
      <c r="S329" s="44"/>
      <c r="T329" s="44">
        <f>Nut_StatusTool!A323</f>
        <v>317</v>
      </c>
      <c r="U329" s="44">
        <f>Nut_StatusTool!B323</f>
        <v>0</v>
      </c>
      <c r="V329" s="44">
        <f>Nut_StatusTool!C323</f>
        <v>0</v>
      </c>
      <c r="W329" s="44">
        <f>Nut_StatusTool!D323</f>
        <v>0</v>
      </c>
      <c r="X329" s="44">
        <f>Nut_StatusTool!F323</f>
        <v>0</v>
      </c>
      <c r="Y329" s="285" t="str">
        <f>Nut_StatusTool!K323</f>
        <v/>
      </c>
      <c r="Z329" s="44" t="str">
        <f>Nut_StatusTool!L323</f>
        <v/>
      </c>
      <c r="AA329" s="44" t="str">
        <f>Nut_StatusTool!M323</f>
        <v/>
      </c>
      <c r="AB329" s="44" t="str">
        <f>Nut_StatusTool!N323</f>
        <v/>
      </c>
      <c r="AC329" s="44">
        <f>Nut_StatusTool!I323</f>
        <v>0</v>
      </c>
      <c r="AD329" s="44">
        <f>Nut_StatusTool!J323</f>
        <v>0</v>
      </c>
    </row>
    <row r="330" spans="1:30" ht="20.100000000000001" customHeight="1">
      <c r="A330" s="59" t="str">
        <f t="array" ref="A330">IF(ROWS(A$9:A330)&gt;$U$5,"",INDEX(T$13:T$512,SMALL(IF(($AA$13:$AA$512=$AA$5),ROW($A$9:$A$508)-ROW($A$9)+1,""),ROWS(A$9:A330)),,1))</f>
        <v/>
      </c>
      <c r="B330" s="389" t="str">
        <f t="array" ref="B330">IF(ROWS(B$9:B330)&gt;$U$5,"",INDEX(U$13:U$512,SMALL(IF(($AA$13:$AA$512=$AA$5),ROW($A$9:$A$508)-ROW($A$9)+1,""),ROWS(B$9:B330)),,1))</f>
        <v/>
      </c>
      <c r="C330" s="389" t="str">
        <f t="array" ref="C330">IF(ROWS(C$9:C330)&gt;$U$5,"",INDEX(V$13:V$512,SMALL(IF(($AA$13:$AA$512=$AA$5),ROW($A$9:$A$508)-ROW($A$9)+1,""),ROWS(C$9:C330)),,1))</f>
        <v/>
      </c>
      <c r="D330" s="309" t="str">
        <f t="array" ref="D330">IF(ROWS(D$9:D330)&gt;$U$5,"",INDEX(W$13:W$512,SMALL(IF(($AA$13:$AA$512=$AA$5),ROW($A$9:$A$508)-ROW($A$9)+1,""),ROWS(D$9:D330)),,1))</f>
        <v/>
      </c>
      <c r="E330" s="59" t="str">
        <f t="array" ref="E330">IF(ROWS(E$9:E330)&gt;$U$5,"",INDEX(X$13:X$512,SMALL(IF(($AA$13:$AA$512=$AA$5),ROW($A$9:$A$508)-ROW($A$9)+1,""),ROWS(E$9:E330)),,1))</f>
        <v/>
      </c>
      <c r="F330" s="59" t="str">
        <f t="array" ref="F330">IF(ROWS(F$9:F330)&gt;$U$5,"",INDEX(Y$13:Y$512,SMALL(IF(($AA$13:$AA$512=$AA$5),ROW($A$9:$A$508)-ROW($A$9)+1,""),ROWS(F$9:F330)),,1))</f>
        <v/>
      </c>
      <c r="G330" s="59" t="str">
        <f t="array" ref="G330">IF(ROWS(G$9:G330)&gt;$U$5,"",INDEX(AA$13:AA$512,SMALL(IF(($AA$13:$AA$512=$AA$5),ROW($A$9:$A$508)-ROW($A$9)+1,""),ROWS(G$9:G330)),,1))</f>
        <v/>
      </c>
      <c r="H330" s="59" t="str">
        <f t="array" ref="H330">IF(ROWS(H$9:H330)&gt;$U$5,"",INDEX(AC$13:AC$512,SMALL(IF(($AA$13:$AA$512=$AA$5),ROW($A$9:$A$508)-ROW($A$9)+1,""),ROWS(H$9:H330)),,1))</f>
        <v/>
      </c>
      <c r="I330" s="59" t="str">
        <f t="array" ref="I330">IF(ROWS(I$9:I330)&gt;$U$5,"",INDEX(AD$13:AD$512,SMALL(IF(($AA$13:$AA$512=$AA$5),ROW($A$9:$A$508)-ROW($A$9)+1,""),ROWS(I$9:I330)),,1))</f>
        <v/>
      </c>
      <c r="J330" s="105"/>
      <c r="K330" s="105"/>
      <c r="L330" s="105"/>
      <c r="M330" s="136"/>
      <c r="N330" s="44"/>
      <c r="O330" s="44"/>
      <c r="P330" s="44"/>
      <c r="Q330" s="44"/>
      <c r="R330" s="44"/>
      <c r="S330" s="44"/>
      <c r="T330" s="44">
        <f>Nut_StatusTool!A324</f>
        <v>318</v>
      </c>
      <c r="U330" s="44">
        <f>Nut_StatusTool!B324</f>
        <v>0</v>
      </c>
      <c r="V330" s="44">
        <f>Nut_StatusTool!C324</f>
        <v>0</v>
      </c>
      <c r="W330" s="44">
        <f>Nut_StatusTool!D324</f>
        <v>0</v>
      </c>
      <c r="X330" s="44">
        <f>Nut_StatusTool!F324</f>
        <v>0</v>
      </c>
      <c r="Y330" s="285" t="str">
        <f>Nut_StatusTool!K324</f>
        <v/>
      </c>
      <c r="Z330" s="44" t="str">
        <f>Nut_StatusTool!L324</f>
        <v/>
      </c>
      <c r="AA330" s="44" t="str">
        <f>Nut_StatusTool!M324</f>
        <v/>
      </c>
      <c r="AB330" s="44" t="str">
        <f>Nut_StatusTool!N324</f>
        <v/>
      </c>
      <c r="AC330" s="44">
        <f>Nut_StatusTool!I324</f>
        <v>0</v>
      </c>
      <c r="AD330" s="44">
        <f>Nut_StatusTool!J324</f>
        <v>0</v>
      </c>
    </row>
    <row r="331" spans="1:30" ht="20.100000000000001" customHeight="1">
      <c r="A331" s="59" t="str">
        <f t="array" ref="A331">IF(ROWS(A$9:A331)&gt;$U$5,"",INDEX(T$13:T$512,SMALL(IF(($AA$13:$AA$512=$AA$5),ROW($A$9:$A$508)-ROW($A$9)+1,""),ROWS(A$9:A331)),,1))</f>
        <v/>
      </c>
      <c r="B331" s="389" t="str">
        <f t="array" ref="B331">IF(ROWS(B$9:B331)&gt;$U$5,"",INDEX(U$13:U$512,SMALL(IF(($AA$13:$AA$512=$AA$5),ROW($A$9:$A$508)-ROW($A$9)+1,""),ROWS(B$9:B331)),,1))</f>
        <v/>
      </c>
      <c r="C331" s="389" t="str">
        <f t="array" ref="C331">IF(ROWS(C$9:C331)&gt;$U$5,"",INDEX(V$13:V$512,SMALL(IF(($AA$13:$AA$512=$AA$5),ROW($A$9:$A$508)-ROW($A$9)+1,""),ROWS(C$9:C331)),,1))</f>
        <v/>
      </c>
      <c r="D331" s="309" t="str">
        <f t="array" ref="D331">IF(ROWS(D$9:D331)&gt;$U$5,"",INDEX(W$13:W$512,SMALL(IF(($AA$13:$AA$512=$AA$5),ROW($A$9:$A$508)-ROW($A$9)+1,""),ROWS(D$9:D331)),,1))</f>
        <v/>
      </c>
      <c r="E331" s="59" t="str">
        <f t="array" ref="E331">IF(ROWS(E$9:E331)&gt;$U$5,"",INDEX(X$13:X$512,SMALL(IF(($AA$13:$AA$512=$AA$5),ROW($A$9:$A$508)-ROW($A$9)+1,""),ROWS(E$9:E331)),,1))</f>
        <v/>
      </c>
      <c r="F331" s="59" t="str">
        <f t="array" ref="F331">IF(ROWS(F$9:F331)&gt;$U$5,"",INDEX(Y$13:Y$512,SMALL(IF(($AA$13:$AA$512=$AA$5),ROW($A$9:$A$508)-ROW($A$9)+1,""),ROWS(F$9:F331)),,1))</f>
        <v/>
      </c>
      <c r="G331" s="59" t="str">
        <f t="array" ref="G331">IF(ROWS(G$9:G331)&gt;$U$5,"",INDEX(AA$13:AA$512,SMALL(IF(($AA$13:$AA$512=$AA$5),ROW($A$9:$A$508)-ROW($A$9)+1,""),ROWS(G$9:G331)),,1))</f>
        <v/>
      </c>
      <c r="H331" s="59" t="str">
        <f t="array" ref="H331">IF(ROWS(H$9:H331)&gt;$U$5,"",INDEX(AC$13:AC$512,SMALL(IF(($AA$13:$AA$512=$AA$5),ROW($A$9:$A$508)-ROW($A$9)+1,""),ROWS(H$9:H331)),,1))</f>
        <v/>
      </c>
      <c r="I331" s="59" t="str">
        <f t="array" ref="I331">IF(ROWS(I$9:I331)&gt;$U$5,"",INDEX(AD$13:AD$512,SMALL(IF(($AA$13:$AA$512=$AA$5),ROW($A$9:$A$508)-ROW($A$9)+1,""),ROWS(I$9:I331)),,1))</f>
        <v/>
      </c>
      <c r="J331" s="105"/>
      <c r="K331" s="105"/>
      <c r="L331" s="105"/>
      <c r="M331" s="136"/>
      <c r="N331" s="44"/>
      <c r="O331" s="44"/>
      <c r="P331" s="44"/>
      <c r="Q331" s="44"/>
      <c r="R331" s="44"/>
      <c r="S331" s="44"/>
      <c r="T331" s="44">
        <f>Nut_StatusTool!A325</f>
        <v>319</v>
      </c>
      <c r="U331" s="44">
        <f>Nut_StatusTool!B325</f>
        <v>0</v>
      </c>
      <c r="V331" s="44">
        <f>Nut_StatusTool!C325</f>
        <v>0</v>
      </c>
      <c r="W331" s="44">
        <f>Nut_StatusTool!D325</f>
        <v>0</v>
      </c>
      <c r="X331" s="44">
        <f>Nut_StatusTool!F325</f>
        <v>0</v>
      </c>
      <c r="Y331" s="285" t="str">
        <f>Nut_StatusTool!K325</f>
        <v/>
      </c>
      <c r="Z331" s="44" t="str">
        <f>Nut_StatusTool!L325</f>
        <v/>
      </c>
      <c r="AA331" s="44" t="str">
        <f>Nut_StatusTool!M325</f>
        <v/>
      </c>
      <c r="AB331" s="44" t="str">
        <f>Nut_StatusTool!N325</f>
        <v/>
      </c>
      <c r="AC331" s="44">
        <f>Nut_StatusTool!I325</f>
        <v>0</v>
      </c>
      <c r="AD331" s="44">
        <f>Nut_StatusTool!J325</f>
        <v>0</v>
      </c>
    </row>
    <row r="332" spans="1:30" ht="20.100000000000001" customHeight="1">
      <c r="A332" s="59" t="str">
        <f t="array" ref="A332">IF(ROWS(A$9:A332)&gt;$U$5,"",INDEX(T$13:T$512,SMALL(IF(($AA$13:$AA$512=$AA$5),ROW($A$9:$A$508)-ROW($A$9)+1,""),ROWS(A$9:A332)),,1))</f>
        <v/>
      </c>
      <c r="B332" s="389" t="str">
        <f t="array" ref="B332">IF(ROWS(B$9:B332)&gt;$U$5,"",INDEX(U$13:U$512,SMALL(IF(($AA$13:$AA$512=$AA$5),ROW($A$9:$A$508)-ROW($A$9)+1,""),ROWS(B$9:B332)),,1))</f>
        <v/>
      </c>
      <c r="C332" s="389" t="str">
        <f t="array" ref="C332">IF(ROWS(C$9:C332)&gt;$U$5,"",INDEX(V$13:V$512,SMALL(IF(($AA$13:$AA$512=$AA$5),ROW($A$9:$A$508)-ROW($A$9)+1,""),ROWS(C$9:C332)),,1))</f>
        <v/>
      </c>
      <c r="D332" s="309" t="str">
        <f t="array" ref="D332">IF(ROWS(D$9:D332)&gt;$U$5,"",INDEX(W$13:W$512,SMALL(IF(($AA$13:$AA$512=$AA$5),ROW($A$9:$A$508)-ROW($A$9)+1,""),ROWS(D$9:D332)),,1))</f>
        <v/>
      </c>
      <c r="E332" s="59" t="str">
        <f t="array" ref="E332">IF(ROWS(E$9:E332)&gt;$U$5,"",INDEX(X$13:X$512,SMALL(IF(($AA$13:$AA$512=$AA$5),ROW($A$9:$A$508)-ROW($A$9)+1,""),ROWS(E$9:E332)),,1))</f>
        <v/>
      </c>
      <c r="F332" s="59" t="str">
        <f t="array" ref="F332">IF(ROWS(F$9:F332)&gt;$U$5,"",INDEX(Y$13:Y$512,SMALL(IF(($AA$13:$AA$512=$AA$5),ROW($A$9:$A$508)-ROW($A$9)+1,""),ROWS(F$9:F332)),,1))</f>
        <v/>
      </c>
      <c r="G332" s="59" t="str">
        <f t="array" ref="G332">IF(ROWS(G$9:G332)&gt;$U$5,"",INDEX(AA$13:AA$512,SMALL(IF(($AA$13:$AA$512=$AA$5),ROW($A$9:$A$508)-ROW($A$9)+1,""),ROWS(G$9:G332)),,1))</f>
        <v/>
      </c>
      <c r="H332" s="59" t="str">
        <f t="array" ref="H332">IF(ROWS(H$9:H332)&gt;$U$5,"",INDEX(AC$13:AC$512,SMALL(IF(($AA$13:$AA$512=$AA$5),ROW($A$9:$A$508)-ROW($A$9)+1,""),ROWS(H$9:H332)),,1))</f>
        <v/>
      </c>
      <c r="I332" s="59" t="str">
        <f t="array" ref="I332">IF(ROWS(I$9:I332)&gt;$U$5,"",INDEX(AD$13:AD$512,SMALL(IF(($AA$13:$AA$512=$AA$5),ROW($A$9:$A$508)-ROW($A$9)+1,""),ROWS(I$9:I332)),,1))</f>
        <v/>
      </c>
      <c r="J332" s="105"/>
      <c r="K332" s="105"/>
      <c r="L332" s="105"/>
      <c r="M332" s="136"/>
      <c r="N332" s="44"/>
      <c r="O332" s="44"/>
      <c r="P332" s="44"/>
      <c r="Q332" s="44"/>
      <c r="R332" s="44"/>
      <c r="S332" s="44"/>
      <c r="T332" s="44">
        <f>Nut_StatusTool!A326</f>
        <v>320</v>
      </c>
      <c r="U332" s="44">
        <f>Nut_StatusTool!B326</f>
        <v>0</v>
      </c>
      <c r="V332" s="44">
        <f>Nut_StatusTool!C326</f>
        <v>0</v>
      </c>
      <c r="W332" s="44">
        <f>Nut_StatusTool!D326</f>
        <v>0</v>
      </c>
      <c r="X332" s="44">
        <f>Nut_StatusTool!F326</f>
        <v>0</v>
      </c>
      <c r="Y332" s="285" t="str">
        <f>Nut_StatusTool!K326</f>
        <v/>
      </c>
      <c r="Z332" s="44" t="str">
        <f>Nut_StatusTool!L326</f>
        <v/>
      </c>
      <c r="AA332" s="44" t="str">
        <f>Nut_StatusTool!M326</f>
        <v/>
      </c>
      <c r="AB332" s="44" t="str">
        <f>Nut_StatusTool!N326</f>
        <v/>
      </c>
      <c r="AC332" s="44">
        <f>Nut_StatusTool!I326</f>
        <v>0</v>
      </c>
      <c r="AD332" s="44">
        <f>Nut_StatusTool!J326</f>
        <v>0</v>
      </c>
    </row>
    <row r="333" spans="1:30" ht="20.100000000000001" customHeight="1">
      <c r="A333" s="59" t="str">
        <f t="array" ref="A333">IF(ROWS(A$9:A333)&gt;$U$5,"",INDEX(T$13:T$512,SMALL(IF(($AA$13:$AA$512=$AA$5),ROW($A$9:$A$508)-ROW($A$9)+1,""),ROWS(A$9:A333)),,1))</f>
        <v/>
      </c>
      <c r="B333" s="389" t="str">
        <f t="array" ref="B333">IF(ROWS(B$9:B333)&gt;$U$5,"",INDEX(U$13:U$512,SMALL(IF(($AA$13:$AA$512=$AA$5),ROW($A$9:$A$508)-ROW($A$9)+1,""),ROWS(B$9:B333)),,1))</f>
        <v/>
      </c>
      <c r="C333" s="389" t="str">
        <f t="array" ref="C333">IF(ROWS(C$9:C333)&gt;$U$5,"",INDEX(V$13:V$512,SMALL(IF(($AA$13:$AA$512=$AA$5),ROW($A$9:$A$508)-ROW($A$9)+1,""),ROWS(C$9:C333)),,1))</f>
        <v/>
      </c>
      <c r="D333" s="309" t="str">
        <f t="array" ref="D333">IF(ROWS(D$9:D333)&gt;$U$5,"",INDEX(W$13:W$512,SMALL(IF(($AA$13:$AA$512=$AA$5),ROW($A$9:$A$508)-ROW($A$9)+1,""),ROWS(D$9:D333)),,1))</f>
        <v/>
      </c>
      <c r="E333" s="59" t="str">
        <f t="array" ref="E333">IF(ROWS(E$9:E333)&gt;$U$5,"",INDEX(X$13:X$512,SMALL(IF(($AA$13:$AA$512=$AA$5),ROW($A$9:$A$508)-ROW($A$9)+1,""),ROWS(E$9:E333)),,1))</f>
        <v/>
      </c>
      <c r="F333" s="59" t="str">
        <f t="array" ref="F333">IF(ROWS(F$9:F333)&gt;$U$5,"",INDEX(Y$13:Y$512,SMALL(IF(($AA$13:$AA$512=$AA$5),ROW($A$9:$A$508)-ROW($A$9)+1,""),ROWS(F$9:F333)),,1))</f>
        <v/>
      </c>
      <c r="G333" s="59" t="str">
        <f t="array" ref="G333">IF(ROWS(G$9:G333)&gt;$U$5,"",INDEX(AA$13:AA$512,SMALL(IF(($AA$13:$AA$512=$AA$5),ROW($A$9:$A$508)-ROW($A$9)+1,""),ROWS(G$9:G333)),,1))</f>
        <v/>
      </c>
      <c r="H333" s="59" t="str">
        <f t="array" ref="H333">IF(ROWS(H$9:H333)&gt;$U$5,"",INDEX(AC$13:AC$512,SMALL(IF(($AA$13:$AA$512=$AA$5),ROW($A$9:$A$508)-ROW($A$9)+1,""),ROWS(H$9:H333)),,1))</f>
        <v/>
      </c>
      <c r="I333" s="59" t="str">
        <f t="array" ref="I333">IF(ROWS(I$9:I333)&gt;$U$5,"",INDEX(AD$13:AD$512,SMALL(IF(($AA$13:$AA$512=$AA$5),ROW($A$9:$A$508)-ROW($A$9)+1,""),ROWS(I$9:I333)),,1))</f>
        <v/>
      </c>
      <c r="J333" s="105"/>
      <c r="K333" s="105"/>
      <c r="L333" s="105"/>
      <c r="M333" s="136"/>
      <c r="N333" s="44"/>
      <c r="O333" s="44"/>
      <c r="P333" s="44"/>
      <c r="Q333" s="44"/>
      <c r="R333" s="44"/>
      <c r="S333" s="44"/>
      <c r="T333" s="44">
        <f>Nut_StatusTool!A327</f>
        <v>321</v>
      </c>
      <c r="U333" s="44">
        <f>Nut_StatusTool!B327</f>
        <v>0</v>
      </c>
      <c r="V333" s="44">
        <f>Nut_StatusTool!C327</f>
        <v>0</v>
      </c>
      <c r="W333" s="44">
        <f>Nut_StatusTool!D327</f>
        <v>0</v>
      </c>
      <c r="X333" s="44">
        <f>Nut_StatusTool!F327</f>
        <v>0</v>
      </c>
      <c r="Y333" s="285" t="str">
        <f>Nut_StatusTool!K327</f>
        <v/>
      </c>
      <c r="Z333" s="44" t="str">
        <f>Nut_StatusTool!L327</f>
        <v/>
      </c>
      <c r="AA333" s="44" t="str">
        <f>Nut_StatusTool!M327</f>
        <v/>
      </c>
      <c r="AB333" s="44" t="str">
        <f>Nut_StatusTool!N327</f>
        <v/>
      </c>
      <c r="AC333" s="44">
        <f>Nut_StatusTool!I327</f>
        <v>0</v>
      </c>
      <c r="AD333" s="44">
        <f>Nut_StatusTool!J327</f>
        <v>0</v>
      </c>
    </row>
    <row r="334" spans="1:30" ht="20.100000000000001" customHeight="1">
      <c r="A334" s="59" t="str">
        <f t="array" ref="A334">IF(ROWS(A$9:A334)&gt;$U$5,"",INDEX(T$13:T$512,SMALL(IF(($AA$13:$AA$512=$AA$5),ROW($A$9:$A$508)-ROW($A$9)+1,""),ROWS(A$9:A334)),,1))</f>
        <v/>
      </c>
      <c r="B334" s="389" t="str">
        <f t="array" ref="B334">IF(ROWS(B$9:B334)&gt;$U$5,"",INDEX(U$13:U$512,SMALL(IF(($AA$13:$AA$512=$AA$5),ROW($A$9:$A$508)-ROW($A$9)+1,""),ROWS(B$9:B334)),,1))</f>
        <v/>
      </c>
      <c r="C334" s="389" t="str">
        <f t="array" ref="C334">IF(ROWS(C$9:C334)&gt;$U$5,"",INDEX(V$13:V$512,SMALL(IF(($AA$13:$AA$512=$AA$5),ROW($A$9:$A$508)-ROW($A$9)+1,""),ROWS(C$9:C334)),,1))</f>
        <v/>
      </c>
      <c r="D334" s="309" t="str">
        <f t="array" ref="D334">IF(ROWS(D$9:D334)&gt;$U$5,"",INDEX(W$13:W$512,SMALL(IF(($AA$13:$AA$512=$AA$5),ROW($A$9:$A$508)-ROW($A$9)+1,""),ROWS(D$9:D334)),,1))</f>
        <v/>
      </c>
      <c r="E334" s="59" t="str">
        <f t="array" ref="E334">IF(ROWS(E$9:E334)&gt;$U$5,"",INDEX(X$13:X$512,SMALL(IF(($AA$13:$AA$512=$AA$5),ROW($A$9:$A$508)-ROW($A$9)+1,""),ROWS(E$9:E334)),,1))</f>
        <v/>
      </c>
      <c r="F334" s="59" t="str">
        <f t="array" ref="F334">IF(ROWS(F$9:F334)&gt;$U$5,"",INDEX(Y$13:Y$512,SMALL(IF(($AA$13:$AA$512=$AA$5),ROW($A$9:$A$508)-ROW($A$9)+1,""),ROWS(F$9:F334)),,1))</f>
        <v/>
      </c>
      <c r="G334" s="59" t="str">
        <f t="array" ref="G334">IF(ROWS(G$9:G334)&gt;$U$5,"",INDEX(AA$13:AA$512,SMALL(IF(($AA$13:$AA$512=$AA$5),ROW($A$9:$A$508)-ROW($A$9)+1,""),ROWS(G$9:G334)),,1))</f>
        <v/>
      </c>
      <c r="H334" s="59" t="str">
        <f t="array" ref="H334">IF(ROWS(H$9:H334)&gt;$U$5,"",INDEX(AC$13:AC$512,SMALL(IF(($AA$13:$AA$512=$AA$5),ROW($A$9:$A$508)-ROW($A$9)+1,""),ROWS(H$9:H334)),,1))</f>
        <v/>
      </c>
      <c r="I334" s="59" t="str">
        <f t="array" ref="I334">IF(ROWS(I$9:I334)&gt;$U$5,"",INDEX(AD$13:AD$512,SMALL(IF(($AA$13:$AA$512=$AA$5),ROW($A$9:$A$508)-ROW($A$9)+1,""),ROWS(I$9:I334)),,1))</f>
        <v/>
      </c>
      <c r="J334" s="105"/>
      <c r="K334" s="105"/>
      <c r="L334" s="105"/>
      <c r="M334" s="136"/>
      <c r="N334" s="44"/>
      <c r="O334" s="44"/>
      <c r="P334" s="44"/>
      <c r="Q334" s="44"/>
      <c r="R334" s="44"/>
      <c r="S334" s="44"/>
      <c r="T334" s="44">
        <f>Nut_StatusTool!A328</f>
        <v>322</v>
      </c>
      <c r="U334" s="44">
        <f>Nut_StatusTool!B328</f>
        <v>0</v>
      </c>
      <c r="V334" s="44">
        <f>Nut_StatusTool!C328</f>
        <v>0</v>
      </c>
      <c r="W334" s="44">
        <f>Nut_StatusTool!D328</f>
        <v>0</v>
      </c>
      <c r="X334" s="44">
        <f>Nut_StatusTool!F328</f>
        <v>0</v>
      </c>
      <c r="Y334" s="285" t="str">
        <f>Nut_StatusTool!K328</f>
        <v/>
      </c>
      <c r="Z334" s="44" t="str">
        <f>Nut_StatusTool!L328</f>
        <v/>
      </c>
      <c r="AA334" s="44" t="str">
        <f>Nut_StatusTool!M328</f>
        <v/>
      </c>
      <c r="AB334" s="44" t="str">
        <f>Nut_StatusTool!N328</f>
        <v/>
      </c>
      <c r="AC334" s="44">
        <f>Nut_StatusTool!I328</f>
        <v>0</v>
      </c>
      <c r="AD334" s="44">
        <f>Nut_StatusTool!J328</f>
        <v>0</v>
      </c>
    </row>
    <row r="335" spans="1:30" ht="20.100000000000001" customHeight="1">
      <c r="A335" s="59" t="str">
        <f t="array" ref="A335">IF(ROWS(A$9:A335)&gt;$U$5,"",INDEX(T$13:T$512,SMALL(IF(($AA$13:$AA$512=$AA$5),ROW($A$9:$A$508)-ROW($A$9)+1,""),ROWS(A$9:A335)),,1))</f>
        <v/>
      </c>
      <c r="B335" s="389" t="str">
        <f t="array" ref="B335">IF(ROWS(B$9:B335)&gt;$U$5,"",INDEX(U$13:U$512,SMALL(IF(($AA$13:$AA$512=$AA$5),ROW($A$9:$A$508)-ROW($A$9)+1,""),ROWS(B$9:B335)),,1))</f>
        <v/>
      </c>
      <c r="C335" s="389" t="str">
        <f t="array" ref="C335">IF(ROWS(C$9:C335)&gt;$U$5,"",INDEX(V$13:V$512,SMALL(IF(($AA$13:$AA$512=$AA$5),ROW($A$9:$A$508)-ROW($A$9)+1,""),ROWS(C$9:C335)),,1))</f>
        <v/>
      </c>
      <c r="D335" s="309" t="str">
        <f t="array" ref="D335">IF(ROWS(D$9:D335)&gt;$U$5,"",INDEX(W$13:W$512,SMALL(IF(($AA$13:$AA$512=$AA$5),ROW($A$9:$A$508)-ROW($A$9)+1,""),ROWS(D$9:D335)),,1))</f>
        <v/>
      </c>
      <c r="E335" s="59" t="str">
        <f t="array" ref="E335">IF(ROWS(E$9:E335)&gt;$U$5,"",INDEX(X$13:X$512,SMALL(IF(($AA$13:$AA$512=$AA$5),ROW($A$9:$A$508)-ROW($A$9)+1,""),ROWS(E$9:E335)),,1))</f>
        <v/>
      </c>
      <c r="F335" s="59" t="str">
        <f t="array" ref="F335">IF(ROWS(F$9:F335)&gt;$U$5,"",INDEX(Y$13:Y$512,SMALL(IF(($AA$13:$AA$512=$AA$5),ROW($A$9:$A$508)-ROW($A$9)+1,""),ROWS(F$9:F335)),,1))</f>
        <v/>
      </c>
      <c r="G335" s="59" t="str">
        <f t="array" ref="G335">IF(ROWS(G$9:G335)&gt;$U$5,"",INDEX(AA$13:AA$512,SMALL(IF(($AA$13:$AA$512=$AA$5),ROW($A$9:$A$508)-ROW($A$9)+1,""),ROWS(G$9:G335)),,1))</f>
        <v/>
      </c>
      <c r="H335" s="59" t="str">
        <f t="array" ref="H335">IF(ROWS(H$9:H335)&gt;$U$5,"",INDEX(AC$13:AC$512,SMALL(IF(($AA$13:$AA$512=$AA$5),ROW($A$9:$A$508)-ROW($A$9)+1,""),ROWS(H$9:H335)),,1))</f>
        <v/>
      </c>
      <c r="I335" s="59" t="str">
        <f t="array" ref="I335">IF(ROWS(I$9:I335)&gt;$U$5,"",INDEX(AD$13:AD$512,SMALL(IF(($AA$13:$AA$512=$AA$5),ROW($A$9:$A$508)-ROW($A$9)+1,""),ROWS(I$9:I335)),,1))</f>
        <v/>
      </c>
      <c r="J335" s="105"/>
      <c r="K335" s="105"/>
      <c r="L335" s="105"/>
      <c r="M335" s="136"/>
      <c r="N335" s="44"/>
      <c r="O335" s="44"/>
      <c r="P335" s="44"/>
      <c r="Q335" s="44"/>
      <c r="R335" s="44"/>
      <c r="S335" s="44"/>
      <c r="T335" s="44">
        <f>Nut_StatusTool!A329</f>
        <v>323</v>
      </c>
      <c r="U335" s="44">
        <f>Nut_StatusTool!B329</f>
        <v>0</v>
      </c>
      <c r="V335" s="44">
        <f>Nut_StatusTool!C329</f>
        <v>0</v>
      </c>
      <c r="W335" s="44">
        <f>Nut_StatusTool!D329</f>
        <v>0</v>
      </c>
      <c r="X335" s="44">
        <f>Nut_StatusTool!F329</f>
        <v>0</v>
      </c>
      <c r="Y335" s="285" t="str">
        <f>Nut_StatusTool!K329</f>
        <v/>
      </c>
      <c r="Z335" s="44" t="str">
        <f>Nut_StatusTool!L329</f>
        <v/>
      </c>
      <c r="AA335" s="44" t="str">
        <f>Nut_StatusTool!M329</f>
        <v/>
      </c>
      <c r="AB335" s="44" t="str">
        <f>Nut_StatusTool!N329</f>
        <v/>
      </c>
      <c r="AC335" s="44">
        <f>Nut_StatusTool!I329</f>
        <v>0</v>
      </c>
      <c r="AD335" s="44">
        <f>Nut_StatusTool!J329</f>
        <v>0</v>
      </c>
    </row>
    <row r="336" spans="1:30" ht="20.100000000000001" customHeight="1">
      <c r="A336" s="59" t="str">
        <f t="array" ref="A336">IF(ROWS(A$9:A336)&gt;$U$5,"",INDEX(T$13:T$512,SMALL(IF(($AA$13:$AA$512=$AA$5),ROW($A$9:$A$508)-ROW($A$9)+1,""),ROWS(A$9:A336)),,1))</f>
        <v/>
      </c>
      <c r="B336" s="389" t="str">
        <f t="array" ref="B336">IF(ROWS(B$9:B336)&gt;$U$5,"",INDEX(U$13:U$512,SMALL(IF(($AA$13:$AA$512=$AA$5),ROW($A$9:$A$508)-ROW($A$9)+1,""),ROWS(B$9:B336)),,1))</f>
        <v/>
      </c>
      <c r="C336" s="389" t="str">
        <f t="array" ref="C336">IF(ROWS(C$9:C336)&gt;$U$5,"",INDEX(V$13:V$512,SMALL(IF(($AA$13:$AA$512=$AA$5),ROW($A$9:$A$508)-ROW($A$9)+1,""),ROWS(C$9:C336)),,1))</f>
        <v/>
      </c>
      <c r="D336" s="309" t="str">
        <f t="array" ref="D336">IF(ROWS(D$9:D336)&gt;$U$5,"",INDEX(W$13:W$512,SMALL(IF(($AA$13:$AA$512=$AA$5),ROW($A$9:$A$508)-ROW($A$9)+1,""),ROWS(D$9:D336)),,1))</f>
        <v/>
      </c>
      <c r="E336" s="59" t="str">
        <f t="array" ref="E336">IF(ROWS(E$9:E336)&gt;$U$5,"",INDEX(X$13:X$512,SMALL(IF(($AA$13:$AA$512=$AA$5),ROW($A$9:$A$508)-ROW($A$9)+1,""),ROWS(E$9:E336)),,1))</f>
        <v/>
      </c>
      <c r="F336" s="59" t="str">
        <f t="array" ref="F336">IF(ROWS(F$9:F336)&gt;$U$5,"",INDEX(Y$13:Y$512,SMALL(IF(($AA$13:$AA$512=$AA$5),ROW($A$9:$A$508)-ROW($A$9)+1,""),ROWS(F$9:F336)),,1))</f>
        <v/>
      </c>
      <c r="G336" s="59" t="str">
        <f t="array" ref="G336">IF(ROWS(G$9:G336)&gt;$U$5,"",INDEX(AA$13:AA$512,SMALL(IF(($AA$13:$AA$512=$AA$5),ROW($A$9:$A$508)-ROW($A$9)+1,""),ROWS(G$9:G336)),,1))</f>
        <v/>
      </c>
      <c r="H336" s="59" t="str">
        <f t="array" ref="H336">IF(ROWS(H$9:H336)&gt;$U$5,"",INDEX(AC$13:AC$512,SMALL(IF(($AA$13:$AA$512=$AA$5),ROW($A$9:$A$508)-ROW($A$9)+1,""),ROWS(H$9:H336)),,1))</f>
        <v/>
      </c>
      <c r="I336" s="59" t="str">
        <f t="array" ref="I336">IF(ROWS(I$9:I336)&gt;$U$5,"",INDEX(AD$13:AD$512,SMALL(IF(($AA$13:$AA$512=$AA$5),ROW($A$9:$A$508)-ROW($A$9)+1,""),ROWS(I$9:I336)),,1))</f>
        <v/>
      </c>
      <c r="J336" s="105"/>
      <c r="K336" s="105"/>
      <c r="L336" s="105"/>
      <c r="M336" s="136"/>
      <c r="N336" s="44"/>
      <c r="O336" s="44"/>
      <c r="P336" s="44"/>
      <c r="Q336" s="44"/>
      <c r="R336" s="44"/>
      <c r="S336" s="44"/>
      <c r="T336" s="44">
        <f>Nut_StatusTool!A330</f>
        <v>324</v>
      </c>
      <c r="U336" s="44">
        <f>Nut_StatusTool!B330</f>
        <v>0</v>
      </c>
      <c r="V336" s="44">
        <f>Nut_StatusTool!C330</f>
        <v>0</v>
      </c>
      <c r="W336" s="44">
        <f>Nut_StatusTool!D330</f>
        <v>0</v>
      </c>
      <c r="X336" s="44">
        <f>Nut_StatusTool!F330</f>
        <v>0</v>
      </c>
      <c r="Y336" s="285" t="str">
        <f>Nut_StatusTool!K330</f>
        <v/>
      </c>
      <c r="Z336" s="44" t="str">
        <f>Nut_StatusTool!L330</f>
        <v/>
      </c>
      <c r="AA336" s="44" t="str">
        <f>Nut_StatusTool!M330</f>
        <v/>
      </c>
      <c r="AB336" s="44" t="str">
        <f>Nut_StatusTool!N330</f>
        <v/>
      </c>
      <c r="AC336" s="44">
        <f>Nut_StatusTool!I330</f>
        <v>0</v>
      </c>
      <c r="AD336" s="44">
        <f>Nut_StatusTool!J330</f>
        <v>0</v>
      </c>
    </row>
    <row r="337" spans="1:30" ht="20.100000000000001" customHeight="1">
      <c r="A337" s="59" t="str">
        <f t="array" ref="A337">IF(ROWS(A$9:A337)&gt;$U$5,"",INDEX(T$13:T$512,SMALL(IF(($AA$13:$AA$512=$AA$5),ROW($A$9:$A$508)-ROW($A$9)+1,""),ROWS(A$9:A337)),,1))</f>
        <v/>
      </c>
      <c r="B337" s="389" t="str">
        <f t="array" ref="B337">IF(ROWS(B$9:B337)&gt;$U$5,"",INDEX(U$13:U$512,SMALL(IF(($AA$13:$AA$512=$AA$5),ROW($A$9:$A$508)-ROW($A$9)+1,""),ROWS(B$9:B337)),,1))</f>
        <v/>
      </c>
      <c r="C337" s="389" t="str">
        <f t="array" ref="C337">IF(ROWS(C$9:C337)&gt;$U$5,"",INDEX(V$13:V$512,SMALL(IF(($AA$13:$AA$512=$AA$5),ROW($A$9:$A$508)-ROW($A$9)+1,""),ROWS(C$9:C337)),,1))</f>
        <v/>
      </c>
      <c r="D337" s="309" t="str">
        <f t="array" ref="D337">IF(ROWS(D$9:D337)&gt;$U$5,"",INDEX(W$13:W$512,SMALL(IF(($AA$13:$AA$512=$AA$5),ROW($A$9:$A$508)-ROW($A$9)+1,""),ROWS(D$9:D337)),,1))</f>
        <v/>
      </c>
      <c r="E337" s="59" t="str">
        <f t="array" ref="E337">IF(ROWS(E$9:E337)&gt;$U$5,"",INDEX(X$13:X$512,SMALL(IF(($AA$13:$AA$512=$AA$5),ROW($A$9:$A$508)-ROW($A$9)+1,""),ROWS(E$9:E337)),,1))</f>
        <v/>
      </c>
      <c r="F337" s="59" t="str">
        <f t="array" ref="F337">IF(ROWS(F$9:F337)&gt;$U$5,"",INDEX(Y$13:Y$512,SMALL(IF(($AA$13:$AA$512=$AA$5),ROW($A$9:$A$508)-ROW($A$9)+1,""),ROWS(F$9:F337)),,1))</f>
        <v/>
      </c>
      <c r="G337" s="59" t="str">
        <f t="array" ref="G337">IF(ROWS(G$9:G337)&gt;$U$5,"",INDEX(AA$13:AA$512,SMALL(IF(($AA$13:$AA$512=$AA$5),ROW($A$9:$A$508)-ROW($A$9)+1,""),ROWS(G$9:G337)),,1))</f>
        <v/>
      </c>
      <c r="H337" s="59" t="str">
        <f t="array" ref="H337">IF(ROWS(H$9:H337)&gt;$U$5,"",INDEX(AC$13:AC$512,SMALL(IF(($AA$13:$AA$512=$AA$5),ROW($A$9:$A$508)-ROW($A$9)+1,""),ROWS(H$9:H337)),,1))</f>
        <v/>
      </c>
      <c r="I337" s="59" t="str">
        <f t="array" ref="I337">IF(ROWS(I$9:I337)&gt;$U$5,"",INDEX(AD$13:AD$512,SMALL(IF(($AA$13:$AA$512=$AA$5),ROW($A$9:$A$508)-ROW($A$9)+1,""),ROWS(I$9:I337)),,1))</f>
        <v/>
      </c>
      <c r="J337" s="105"/>
      <c r="K337" s="105"/>
      <c r="L337" s="105"/>
      <c r="M337" s="136"/>
      <c r="N337" s="44"/>
      <c r="O337" s="44"/>
      <c r="P337" s="44"/>
      <c r="Q337" s="44"/>
      <c r="R337" s="44"/>
      <c r="S337" s="44"/>
      <c r="T337" s="44">
        <f>Nut_StatusTool!A331</f>
        <v>325</v>
      </c>
      <c r="U337" s="44">
        <f>Nut_StatusTool!B331</f>
        <v>0</v>
      </c>
      <c r="V337" s="44">
        <f>Nut_StatusTool!C331</f>
        <v>0</v>
      </c>
      <c r="W337" s="44">
        <f>Nut_StatusTool!D331</f>
        <v>0</v>
      </c>
      <c r="X337" s="44">
        <f>Nut_StatusTool!F331</f>
        <v>0</v>
      </c>
      <c r="Y337" s="285" t="str">
        <f>Nut_StatusTool!K331</f>
        <v/>
      </c>
      <c r="Z337" s="44" t="str">
        <f>Nut_StatusTool!L331</f>
        <v/>
      </c>
      <c r="AA337" s="44" t="str">
        <f>Nut_StatusTool!M331</f>
        <v/>
      </c>
      <c r="AB337" s="44" t="str">
        <f>Nut_StatusTool!N331</f>
        <v/>
      </c>
      <c r="AC337" s="44">
        <f>Nut_StatusTool!I331</f>
        <v>0</v>
      </c>
      <c r="AD337" s="44">
        <f>Nut_StatusTool!J331</f>
        <v>0</v>
      </c>
    </row>
    <row r="338" spans="1:30" ht="20.100000000000001" customHeight="1">
      <c r="A338" s="59" t="str">
        <f t="array" ref="A338">IF(ROWS(A$9:A338)&gt;$U$5,"",INDEX(T$13:T$512,SMALL(IF(($AA$13:$AA$512=$AA$5),ROW($A$9:$A$508)-ROW($A$9)+1,""),ROWS(A$9:A338)),,1))</f>
        <v/>
      </c>
      <c r="B338" s="389" t="str">
        <f t="array" ref="B338">IF(ROWS(B$9:B338)&gt;$U$5,"",INDEX(U$13:U$512,SMALL(IF(($AA$13:$AA$512=$AA$5),ROW($A$9:$A$508)-ROW($A$9)+1,""),ROWS(B$9:B338)),,1))</f>
        <v/>
      </c>
      <c r="C338" s="389" t="str">
        <f t="array" ref="C338">IF(ROWS(C$9:C338)&gt;$U$5,"",INDEX(V$13:V$512,SMALL(IF(($AA$13:$AA$512=$AA$5),ROW($A$9:$A$508)-ROW($A$9)+1,""),ROWS(C$9:C338)),,1))</f>
        <v/>
      </c>
      <c r="D338" s="309" t="str">
        <f t="array" ref="D338">IF(ROWS(D$9:D338)&gt;$U$5,"",INDEX(W$13:W$512,SMALL(IF(($AA$13:$AA$512=$AA$5),ROW($A$9:$A$508)-ROW($A$9)+1,""),ROWS(D$9:D338)),,1))</f>
        <v/>
      </c>
      <c r="E338" s="59" t="str">
        <f t="array" ref="E338">IF(ROWS(E$9:E338)&gt;$U$5,"",INDEX(X$13:X$512,SMALL(IF(($AA$13:$AA$512=$AA$5),ROW($A$9:$A$508)-ROW($A$9)+1,""),ROWS(E$9:E338)),,1))</f>
        <v/>
      </c>
      <c r="F338" s="59" t="str">
        <f t="array" ref="F338">IF(ROWS(F$9:F338)&gt;$U$5,"",INDEX(Y$13:Y$512,SMALL(IF(($AA$13:$AA$512=$AA$5),ROW($A$9:$A$508)-ROW($A$9)+1,""),ROWS(F$9:F338)),,1))</f>
        <v/>
      </c>
      <c r="G338" s="59" t="str">
        <f t="array" ref="G338">IF(ROWS(G$9:G338)&gt;$U$5,"",INDEX(AA$13:AA$512,SMALL(IF(($AA$13:$AA$512=$AA$5),ROW($A$9:$A$508)-ROW($A$9)+1,""),ROWS(G$9:G338)),,1))</f>
        <v/>
      </c>
      <c r="H338" s="59" t="str">
        <f t="array" ref="H338">IF(ROWS(H$9:H338)&gt;$U$5,"",INDEX(AC$13:AC$512,SMALL(IF(($AA$13:$AA$512=$AA$5),ROW($A$9:$A$508)-ROW($A$9)+1,""),ROWS(H$9:H338)),,1))</f>
        <v/>
      </c>
      <c r="I338" s="59" t="str">
        <f t="array" ref="I338">IF(ROWS(I$9:I338)&gt;$U$5,"",INDEX(AD$13:AD$512,SMALL(IF(($AA$13:$AA$512=$AA$5),ROW($A$9:$A$508)-ROW($A$9)+1,""),ROWS(I$9:I338)),,1))</f>
        <v/>
      </c>
      <c r="J338" s="105"/>
      <c r="K338" s="105"/>
      <c r="L338" s="105"/>
      <c r="M338" s="136"/>
      <c r="N338" s="44"/>
      <c r="O338" s="44"/>
      <c r="P338" s="44"/>
      <c r="Q338" s="44"/>
      <c r="R338" s="44"/>
      <c r="S338" s="44"/>
      <c r="T338" s="44">
        <f>Nut_StatusTool!A332</f>
        <v>326</v>
      </c>
      <c r="U338" s="44">
        <f>Nut_StatusTool!B332</f>
        <v>0</v>
      </c>
      <c r="V338" s="44">
        <f>Nut_StatusTool!C332</f>
        <v>0</v>
      </c>
      <c r="W338" s="44">
        <f>Nut_StatusTool!D332</f>
        <v>0</v>
      </c>
      <c r="X338" s="44">
        <f>Nut_StatusTool!F332</f>
        <v>0</v>
      </c>
      <c r="Y338" s="285" t="str">
        <f>Nut_StatusTool!K332</f>
        <v/>
      </c>
      <c r="Z338" s="44" t="str">
        <f>Nut_StatusTool!L332</f>
        <v/>
      </c>
      <c r="AA338" s="44" t="str">
        <f>Nut_StatusTool!M332</f>
        <v/>
      </c>
      <c r="AB338" s="44" t="str">
        <f>Nut_StatusTool!N332</f>
        <v/>
      </c>
      <c r="AC338" s="44">
        <f>Nut_StatusTool!I332</f>
        <v>0</v>
      </c>
      <c r="AD338" s="44">
        <f>Nut_StatusTool!J332</f>
        <v>0</v>
      </c>
    </row>
    <row r="339" spans="1:30" ht="20.100000000000001" customHeight="1">
      <c r="A339" s="59" t="str">
        <f t="array" ref="A339">IF(ROWS(A$9:A339)&gt;$U$5,"",INDEX(T$13:T$512,SMALL(IF(($AA$13:$AA$512=$AA$5),ROW($A$9:$A$508)-ROW($A$9)+1,""),ROWS(A$9:A339)),,1))</f>
        <v/>
      </c>
      <c r="B339" s="389" t="str">
        <f t="array" ref="B339">IF(ROWS(B$9:B339)&gt;$U$5,"",INDEX(U$13:U$512,SMALL(IF(($AA$13:$AA$512=$AA$5),ROW($A$9:$A$508)-ROW($A$9)+1,""),ROWS(B$9:B339)),,1))</f>
        <v/>
      </c>
      <c r="C339" s="389" t="str">
        <f t="array" ref="C339">IF(ROWS(C$9:C339)&gt;$U$5,"",INDEX(V$13:V$512,SMALL(IF(($AA$13:$AA$512=$AA$5),ROW($A$9:$A$508)-ROW($A$9)+1,""),ROWS(C$9:C339)),,1))</f>
        <v/>
      </c>
      <c r="D339" s="309" t="str">
        <f t="array" ref="D339">IF(ROWS(D$9:D339)&gt;$U$5,"",INDEX(W$13:W$512,SMALL(IF(($AA$13:$AA$512=$AA$5),ROW($A$9:$A$508)-ROW($A$9)+1,""),ROWS(D$9:D339)),,1))</f>
        <v/>
      </c>
      <c r="E339" s="59" t="str">
        <f t="array" ref="E339">IF(ROWS(E$9:E339)&gt;$U$5,"",INDEX(X$13:X$512,SMALL(IF(($AA$13:$AA$512=$AA$5),ROW($A$9:$A$508)-ROW($A$9)+1,""),ROWS(E$9:E339)),,1))</f>
        <v/>
      </c>
      <c r="F339" s="59" t="str">
        <f t="array" ref="F339">IF(ROWS(F$9:F339)&gt;$U$5,"",INDEX(Y$13:Y$512,SMALL(IF(($AA$13:$AA$512=$AA$5),ROW($A$9:$A$508)-ROW($A$9)+1,""),ROWS(F$9:F339)),,1))</f>
        <v/>
      </c>
      <c r="G339" s="59" t="str">
        <f t="array" ref="G339">IF(ROWS(G$9:G339)&gt;$U$5,"",INDEX(AA$13:AA$512,SMALL(IF(($AA$13:$AA$512=$AA$5),ROW($A$9:$A$508)-ROW($A$9)+1,""),ROWS(G$9:G339)),,1))</f>
        <v/>
      </c>
      <c r="H339" s="59" t="str">
        <f t="array" ref="H339">IF(ROWS(H$9:H339)&gt;$U$5,"",INDEX(AC$13:AC$512,SMALL(IF(($AA$13:$AA$512=$AA$5),ROW($A$9:$A$508)-ROW($A$9)+1,""),ROWS(H$9:H339)),,1))</f>
        <v/>
      </c>
      <c r="I339" s="59" t="str">
        <f t="array" ref="I339">IF(ROWS(I$9:I339)&gt;$U$5,"",INDEX(AD$13:AD$512,SMALL(IF(($AA$13:$AA$512=$AA$5),ROW($A$9:$A$508)-ROW($A$9)+1,""),ROWS(I$9:I339)),,1))</f>
        <v/>
      </c>
      <c r="J339" s="105"/>
      <c r="K339" s="105"/>
      <c r="L339" s="105"/>
      <c r="M339" s="136"/>
      <c r="N339" s="44"/>
      <c r="O339" s="44"/>
      <c r="P339" s="44"/>
      <c r="Q339" s="44"/>
      <c r="R339" s="44"/>
      <c r="S339" s="44"/>
      <c r="T339" s="44">
        <f>Nut_StatusTool!A333</f>
        <v>327</v>
      </c>
      <c r="U339" s="44">
        <f>Nut_StatusTool!B333</f>
        <v>0</v>
      </c>
      <c r="V339" s="44">
        <f>Nut_StatusTool!C333</f>
        <v>0</v>
      </c>
      <c r="W339" s="44">
        <f>Nut_StatusTool!D333</f>
        <v>0</v>
      </c>
      <c r="X339" s="44">
        <f>Nut_StatusTool!F333</f>
        <v>0</v>
      </c>
      <c r="Y339" s="285" t="str">
        <f>Nut_StatusTool!K333</f>
        <v/>
      </c>
      <c r="Z339" s="44" t="str">
        <f>Nut_StatusTool!L333</f>
        <v/>
      </c>
      <c r="AA339" s="44" t="str">
        <f>Nut_StatusTool!M333</f>
        <v/>
      </c>
      <c r="AB339" s="44" t="str">
        <f>Nut_StatusTool!N333</f>
        <v/>
      </c>
      <c r="AC339" s="44">
        <f>Nut_StatusTool!I333</f>
        <v>0</v>
      </c>
      <c r="AD339" s="44">
        <f>Nut_StatusTool!J333</f>
        <v>0</v>
      </c>
    </row>
    <row r="340" spans="1:30" ht="20.100000000000001" customHeight="1">
      <c r="A340" s="59" t="str">
        <f t="array" ref="A340">IF(ROWS(A$9:A340)&gt;$U$5,"",INDEX(T$13:T$512,SMALL(IF(($AA$13:$AA$512=$AA$5),ROW($A$9:$A$508)-ROW($A$9)+1,""),ROWS(A$9:A340)),,1))</f>
        <v/>
      </c>
      <c r="B340" s="389" t="str">
        <f t="array" ref="B340">IF(ROWS(B$9:B340)&gt;$U$5,"",INDEX(U$13:U$512,SMALL(IF(($AA$13:$AA$512=$AA$5),ROW($A$9:$A$508)-ROW($A$9)+1,""),ROWS(B$9:B340)),,1))</f>
        <v/>
      </c>
      <c r="C340" s="389" t="str">
        <f t="array" ref="C340">IF(ROWS(C$9:C340)&gt;$U$5,"",INDEX(V$13:V$512,SMALL(IF(($AA$13:$AA$512=$AA$5),ROW($A$9:$A$508)-ROW($A$9)+1,""),ROWS(C$9:C340)),,1))</f>
        <v/>
      </c>
      <c r="D340" s="309" t="str">
        <f t="array" ref="D340">IF(ROWS(D$9:D340)&gt;$U$5,"",INDEX(W$13:W$512,SMALL(IF(($AA$13:$AA$512=$AA$5),ROW($A$9:$A$508)-ROW($A$9)+1,""),ROWS(D$9:D340)),,1))</f>
        <v/>
      </c>
      <c r="E340" s="59" t="str">
        <f t="array" ref="E340">IF(ROWS(E$9:E340)&gt;$U$5,"",INDEX(X$13:X$512,SMALL(IF(($AA$13:$AA$512=$AA$5),ROW($A$9:$A$508)-ROW($A$9)+1,""),ROWS(E$9:E340)),,1))</f>
        <v/>
      </c>
      <c r="F340" s="59" t="str">
        <f t="array" ref="F340">IF(ROWS(F$9:F340)&gt;$U$5,"",INDEX(Y$13:Y$512,SMALL(IF(($AA$13:$AA$512=$AA$5),ROW($A$9:$A$508)-ROW($A$9)+1,""),ROWS(F$9:F340)),,1))</f>
        <v/>
      </c>
      <c r="G340" s="59" t="str">
        <f t="array" ref="G340">IF(ROWS(G$9:G340)&gt;$U$5,"",INDEX(AA$13:AA$512,SMALL(IF(($AA$13:$AA$512=$AA$5),ROW($A$9:$A$508)-ROW($A$9)+1,""),ROWS(G$9:G340)),,1))</f>
        <v/>
      </c>
      <c r="H340" s="59" t="str">
        <f t="array" ref="H340">IF(ROWS(H$9:H340)&gt;$U$5,"",INDEX(AC$13:AC$512,SMALL(IF(($AA$13:$AA$512=$AA$5),ROW($A$9:$A$508)-ROW($A$9)+1,""),ROWS(H$9:H340)),,1))</f>
        <v/>
      </c>
      <c r="I340" s="59" t="str">
        <f t="array" ref="I340">IF(ROWS(I$9:I340)&gt;$U$5,"",INDEX(AD$13:AD$512,SMALL(IF(($AA$13:$AA$512=$AA$5),ROW($A$9:$A$508)-ROW($A$9)+1,""),ROWS(I$9:I340)),,1))</f>
        <v/>
      </c>
      <c r="J340" s="105"/>
      <c r="K340" s="105"/>
      <c r="L340" s="105"/>
      <c r="M340" s="136"/>
      <c r="N340" s="44"/>
      <c r="O340" s="44"/>
      <c r="P340" s="44"/>
      <c r="Q340" s="44"/>
      <c r="R340" s="44"/>
      <c r="S340" s="44"/>
      <c r="T340" s="44">
        <f>Nut_StatusTool!A334</f>
        <v>328</v>
      </c>
      <c r="U340" s="44">
        <f>Nut_StatusTool!B334</f>
        <v>0</v>
      </c>
      <c r="V340" s="44">
        <f>Nut_StatusTool!C334</f>
        <v>0</v>
      </c>
      <c r="W340" s="44">
        <f>Nut_StatusTool!D334</f>
        <v>0</v>
      </c>
      <c r="X340" s="44">
        <f>Nut_StatusTool!F334</f>
        <v>0</v>
      </c>
      <c r="Y340" s="285" t="str">
        <f>Nut_StatusTool!K334</f>
        <v/>
      </c>
      <c r="Z340" s="44" t="str">
        <f>Nut_StatusTool!L334</f>
        <v/>
      </c>
      <c r="AA340" s="44" t="str">
        <f>Nut_StatusTool!M334</f>
        <v/>
      </c>
      <c r="AB340" s="44" t="str">
        <f>Nut_StatusTool!N334</f>
        <v/>
      </c>
      <c r="AC340" s="44">
        <f>Nut_StatusTool!I334</f>
        <v>0</v>
      </c>
      <c r="AD340" s="44">
        <f>Nut_StatusTool!J334</f>
        <v>0</v>
      </c>
    </row>
    <row r="341" spans="1:30" ht="20.100000000000001" customHeight="1">
      <c r="A341" s="59" t="str">
        <f t="array" ref="A341">IF(ROWS(A$9:A341)&gt;$U$5,"",INDEX(T$13:T$512,SMALL(IF(($AA$13:$AA$512=$AA$5),ROW($A$9:$A$508)-ROW($A$9)+1,""),ROWS(A$9:A341)),,1))</f>
        <v/>
      </c>
      <c r="B341" s="389" t="str">
        <f t="array" ref="B341">IF(ROWS(B$9:B341)&gt;$U$5,"",INDEX(U$13:U$512,SMALL(IF(($AA$13:$AA$512=$AA$5),ROW($A$9:$A$508)-ROW($A$9)+1,""),ROWS(B$9:B341)),,1))</f>
        <v/>
      </c>
      <c r="C341" s="389" t="str">
        <f t="array" ref="C341">IF(ROWS(C$9:C341)&gt;$U$5,"",INDEX(V$13:V$512,SMALL(IF(($AA$13:$AA$512=$AA$5),ROW($A$9:$A$508)-ROW($A$9)+1,""),ROWS(C$9:C341)),,1))</f>
        <v/>
      </c>
      <c r="D341" s="309" t="str">
        <f t="array" ref="D341">IF(ROWS(D$9:D341)&gt;$U$5,"",INDEX(W$13:W$512,SMALL(IF(($AA$13:$AA$512=$AA$5),ROW($A$9:$A$508)-ROW($A$9)+1,""),ROWS(D$9:D341)),,1))</f>
        <v/>
      </c>
      <c r="E341" s="59" t="str">
        <f t="array" ref="E341">IF(ROWS(E$9:E341)&gt;$U$5,"",INDEX(X$13:X$512,SMALL(IF(($AA$13:$AA$512=$AA$5),ROW($A$9:$A$508)-ROW($A$9)+1,""),ROWS(E$9:E341)),,1))</f>
        <v/>
      </c>
      <c r="F341" s="59" t="str">
        <f t="array" ref="F341">IF(ROWS(F$9:F341)&gt;$U$5,"",INDEX(Y$13:Y$512,SMALL(IF(($AA$13:$AA$512=$AA$5),ROW($A$9:$A$508)-ROW($A$9)+1,""),ROWS(F$9:F341)),,1))</f>
        <v/>
      </c>
      <c r="G341" s="59" t="str">
        <f t="array" ref="G341">IF(ROWS(G$9:G341)&gt;$U$5,"",INDEX(AA$13:AA$512,SMALL(IF(($AA$13:$AA$512=$AA$5),ROW($A$9:$A$508)-ROW($A$9)+1,""),ROWS(G$9:G341)),,1))</f>
        <v/>
      </c>
      <c r="H341" s="59" t="str">
        <f t="array" ref="H341">IF(ROWS(H$9:H341)&gt;$U$5,"",INDEX(AC$13:AC$512,SMALL(IF(($AA$13:$AA$512=$AA$5),ROW($A$9:$A$508)-ROW($A$9)+1,""),ROWS(H$9:H341)),,1))</f>
        <v/>
      </c>
      <c r="I341" s="59" t="str">
        <f t="array" ref="I341">IF(ROWS(I$9:I341)&gt;$U$5,"",INDEX(AD$13:AD$512,SMALL(IF(($AA$13:$AA$512=$AA$5),ROW($A$9:$A$508)-ROW($A$9)+1,""),ROWS(I$9:I341)),,1))</f>
        <v/>
      </c>
      <c r="J341" s="105"/>
      <c r="K341" s="105"/>
      <c r="L341" s="105"/>
      <c r="M341" s="136"/>
      <c r="N341" s="44"/>
      <c r="O341" s="44"/>
      <c r="P341" s="44"/>
      <c r="Q341" s="44"/>
      <c r="R341" s="44"/>
      <c r="S341" s="44"/>
      <c r="T341" s="44">
        <f>Nut_StatusTool!A335</f>
        <v>329</v>
      </c>
      <c r="U341" s="44">
        <f>Nut_StatusTool!B335</f>
        <v>0</v>
      </c>
      <c r="V341" s="44">
        <f>Nut_StatusTool!C335</f>
        <v>0</v>
      </c>
      <c r="W341" s="44">
        <f>Nut_StatusTool!D335</f>
        <v>0</v>
      </c>
      <c r="X341" s="44">
        <f>Nut_StatusTool!F335</f>
        <v>0</v>
      </c>
      <c r="Y341" s="285" t="str">
        <f>Nut_StatusTool!K335</f>
        <v/>
      </c>
      <c r="Z341" s="44" t="str">
        <f>Nut_StatusTool!L335</f>
        <v/>
      </c>
      <c r="AA341" s="44" t="str">
        <f>Nut_StatusTool!M335</f>
        <v/>
      </c>
      <c r="AB341" s="44" t="str">
        <f>Nut_StatusTool!N335</f>
        <v/>
      </c>
      <c r="AC341" s="44">
        <f>Nut_StatusTool!I335</f>
        <v>0</v>
      </c>
      <c r="AD341" s="44">
        <f>Nut_StatusTool!J335</f>
        <v>0</v>
      </c>
    </row>
    <row r="342" spans="1:30" ht="20.100000000000001" customHeight="1">
      <c r="A342" s="59" t="str">
        <f t="array" ref="A342">IF(ROWS(A$9:A342)&gt;$U$5,"",INDEX(T$13:T$512,SMALL(IF(($AA$13:$AA$512=$AA$5),ROW($A$9:$A$508)-ROW($A$9)+1,""),ROWS(A$9:A342)),,1))</f>
        <v/>
      </c>
      <c r="B342" s="389" t="str">
        <f t="array" ref="B342">IF(ROWS(B$9:B342)&gt;$U$5,"",INDEX(U$13:U$512,SMALL(IF(($AA$13:$AA$512=$AA$5),ROW($A$9:$A$508)-ROW($A$9)+1,""),ROWS(B$9:B342)),,1))</f>
        <v/>
      </c>
      <c r="C342" s="389" t="str">
        <f t="array" ref="C342">IF(ROWS(C$9:C342)&gt;$U$5,"",INDEX(V$13:V$512,SMALL(IF(($AA$13:$AA$512=$AA$5),ROW($A$9:$A$508)-ROW($A$9)+1,""),ROWS(C$9:C342)),,1))</f>
        <v/>
      </c>
      <c r="D342" s="309" t="str">
        <f t="array" ref="D342">IF(ROWS(D$9:D342)&gt;$U$5,"",INDEX(W$13:W$512,SMALL(IF(($AA$13:$AA$512=$AA$5),ROW($A$9:$A$508)-ROW($A$9)+1,""),ROWS(D$9:D342)),,1))</f>
        <v/>
      </c>
      <c r="E342" s="59" t="str">
        <f t="array" ref="E342">IF(ROWS(E$9:E342)&gt;$U$5,"",INDEX(X$13:X$512,SMALL(IF(($AA$13:$AA$512=$AA$5),ROW($A$9:$A$508)-ROW($A$9)+1,""),ROWS(E$9:E342)),,1))</f>
        <v/>
      </c>
      <c r="F342" s="59" t="str">
        <f t="array" ref="F342">IF(ROWS(F$9:F342)&gt;$U$5,"",INDEX(Y$13:Y$512,SMALL(IF(($AA$13:$AA$512=$AA$5),ROW($A$9:$A$508)-ROW($A$9)+1,""),ROWS(F$9:F342)),,1))</f>
        <v/>
      </c>
      <c r="G342" s="59" t="str">
        <f t="array" ref="G342">IF(ROWS(G$9:G342)&gt;$U$5,"",INDEX(AA$13:AA$512,SMALL(IF(($AA$13:$AA$512=$AA$5),ROW($A$9:$A$508)-ROW($A$9)+1,""),ROWS(G$9:G342)),,1))</f>
        <v/>
      </c>
      <c r="H342" s="59" t="str">
        <f t="array" ref="H342">IF(ROWS(H$9:H342)&gt;$U$5,"",INDEX(AC$13:AC$512,SMALL(IF(($AA$13:$AA$512=$AA$5),ROW($A$9:$A$508)-ROW($A$9)+1,""),ROWS(H$9:H342)),,1))</f>
        <v/>
      </c>
      <c r="I342" s="59" t="str">
        <f t="array" ref="I342">IF(ROWS(I$9:I342)&gt;$U$5,"",INDEX(AD$13:AD$512,SMALL(IF(($AA$13:$AA$512=$AA$5),ROW($A$9:$A$508)-ROW($A$9)+1,""),ROWS(I$9:I342)),,1))</f>
        <v/>
      </c>
      <c r="J342" s="105"/>
      <c r="K342" s="105"/>
      <c r="L342" s="105"/>
      <c r="M342" s="136"/>
      <c r="N342" s="44"/>
      <c r="O342" s="44"/>
      <c r="P342" s="44"/>
      <c r="Q342" s="44"/>
      <c r="R342" s="44"/>
      <c r="S342" s="44"/>
      <c r="T342" s="44">
        <f>Nut_StatusTool!A336</f>
        <v>330</v>
      </c>
      <c r="U342" s="44">
        <f>Nut_StatusTool!B336</f>
        <v>0</v>
      </c>
      <c r="V342" s="44">
        <f>Nut_StatusTool!C336</f>
        <v>0</v>
      </c>
      <c r="W342" s="44">
        <f>Nut_StatusTool!D336</f>
        <v>0</v>
      </c>
      <c r="X342" s="44">
        <f>Nut_StatusTool!F336</f>
        <v>0</v>
      </c>
      <c r="Y342" s="285" t="str">
        <f>Nut_StatusTool!K336</f>
        <v/>
      </c>
      <c r="Z342" s="44" t="str">
        <f>Nut_StatusTool!L336</f>
        <v/>
      </c>
      <c r="AA342" s="44" t="str">
        <f>Nut_StatusTool!M336</f>
        <v/>
      </c>
      <c r="AB342" s="44" t="str">
        <f>Nut_StatusTool!N336</f>
        <v/>
      </c>
      <c r="AC342" s="44">
        <f>Nut_StatusTool!I336</f>
        <v>0</v>
      </c>
      <c r="AD342" s="44">
        <f>Nut_StatusTool!J336</f>
        <v>0</v>
      </c>
    </row>
    <row r="343" spans="1:30" ht="20.100000000000001" customHeight="1">
      <c r="A343" s="59" t="str">
        <f t="array" ref="A343">IF(ROWS(A$9:A343)&gt;$U$5,"",INDEX(T$13:T$512,SMALL(IF(($AA$13:$AA$512=$AA$5),ROW($A$9:$A$508)-ROW($A$9)+1,""),ROWS(A$9:A343)),,1))</f>
        <v/>
      </c>
      <c r="B343" s="389" t="str">
        <f t="array" ref="B343">IF(ROWS(B$9:B343)&gt;$U$5,"",INDEX(U$13:U$512,SMALL(IF(($AA$13:$AA$512=$AA$5),ROW($A$9:$A$508)-ROW($A$9)+1,""),ROWS(B$9:B343)),,1))</f>
        <v/>
      </c>
      <c r="C343" s="389" t="str">
        <f t="array" ref="C343">IF(ROWS(C$9:C343)&gt;$U$5,"",INDEX(V$13:V$512,SMALL(IF(($AA$13:$AA$512=$AA$5),ROW($A$9:$A$508)-ROW($A$9)+1,""),ROWS(C$9:C343)),,1))</f>
        <v/>
      </c>
      <c r="D343" s="309" t="str">
        <f t="array" ref="D343">IF(ROWS(D$9:D343)&gt;$U$5,"",INDEX(W$13:W$512,SMALL(IF(($AA$13:$AA$512=$AA$5),ROW($A$9:$A$508)-ROW($A$9)+1,""),ROWS(D$9:D343)),,1))</f>
        <v/>
      </c>
      <c r="E343" s="59" t="str">
        <f t="array" ref="E343">IF(ROWS(E$9:E343)&gt;$U$5,"",INDEX(X$13:X$512,SMALL(IF(($AA$13:$AA$512=$AA$5),ROW($A$9:$A$508)-ROW($A$9)+1,""),ROWS(E$9:E343)),,1))</f>
        <v/>
      </c>
      <c r="F343" s="59" t="str">
        <f t="array" ref="F343">IF(ROWS(F$9:F343)&gt;$U$5,"",INDEX(Y$13:Y$512,SMALL(IF(($AA$13:$AA$512=$AA$5),ROW($A$9:$A$508)-ROW($A$9)+1,""),ROWS(F$9:F343)),,1))</f>
        <v/>
      </c>
      <c r="G343" s="59" t="str">
        <f t="array" ref="G343">IF(ROWS(G$9:G343)&gt;$U$5,"",INDEX(AA$13:AA$512,SMALL(IF(($AA$13:$AA$512=$AA$5),ROW($A$9:$A$508)-ROW($A$9)+1,""),ROWS(G$9:G343)),,1))</f>
        <v/>
      </c>
      <c r="H343" s="59" t="str">
        <f t="array" ref="H343">IF(ROWS(H$9:H343)&gt;$U$5,"",INDEX(AC$13:AC$512,SMALL(IF(($AA$13:$AA$512=$AA$5),ROW($A$9:$A$508)-ROW($A$9)+1,""),ROWS(H$9:H343)),,1))</f>
        <v/>
      </c>
      <c r="I343" s="59" t="str">
        <f t="array" ref="I343">IF(ROWS(I$9:I343)&gt;$U$5,"",INDEX(AD$13:AD$512,SMALL(IF(($AA$13:$AA$512=$AA$5),ROW($A$9:$A$508)-ROW($A$9)+1,""),ROWS(I$9:I343)),,1))</f>
        <v/>
      </c>
      <c r="J343" s="105"/>
      <c r="K343" s="105"/>
      <c r="L343" s="105"/>
      <c r="M343" s="136"/>
      <c r="N343" s="44"/>
      <c r="O343" s="44"/>
      <c r="P343" s="44"/>
      <c r="Q343" s="44"/>
      <c r="R343" s="44"/>
      <c r="S343" s="44"/>
      <c r="T343" s="44">
        <f>Nut_StatusTool!A337</f>
        <v>331</v>
      </c>
      <c r="U343" s="44">
        <f>Nut_StatusTool!B337</f>
        <v>0</v>
      </c>
      <c r="V343" s="44">
        <f>Nut_StatusTool!C337</f>
        <v>0</v>
      </c>
      <c r="W343" s="44">
        <f>Nut_StatusTool!D337</f>
        <v>0</v>
      </c>
      <c r="X343" s="44">
        <f>Nut_StatusTool!F337</f>
        <v>0</v>
      </c>
      <c r="Y343" s="285" t="str">
        <f>Nut_StatusTool!K337</f>
        <v/>
      </c>
      <c r="Z343" s="44" t="str">
        <f>Nut_StatusTool!L337</f>
        <v/>
      </c>
      <c r="AA343" s="44" t="str">
        <f>Nut_StatusTool!M337</f>
        <v/>
      </c>
      <c r="AB343" s="44" t="str">
        <f>Nut_StatusTool!N337</f>
        <v/>
      </c>
      <c r="AC343" s="44">
        <f>Nut_StatusTool!I337</f>
        <v>0</v>
      </c>
      <c r="AD343" s="44">
        <f>Nut_StatusTool!J337</f>
        <v>0</v>
      </c>
    </row>
    <row r="344" spans="1:30" ht="20.100000000000001" customHeight="1">
      <c r="A344" s="59" t="str">
        <f t="array" ref="A344">IF(ROWS(A$9:A344)&gt;$U$5,"",INDEX(T$13:T$512,SMALL(IF(($AA$13:$AA$512=$AA$5),ROW($A$9:$A$508)-ROW($A$9)+1,""),ROWS(A$9:A344)),,1))</f>
        <v/>
      </c>
      <c r="B344" s="389" t="str">
        <f t="array" ref="B344">IF(ROWS(B$9:B344)&gt;$U$5,"",INDEX(U$13:U$512,SMALL(IF(($AA$13:$AA$512=$AA$5),ROW($A$9:$A$508)-ROW($A$9)+1,""),ROWS(B$9:B344)),,1))</f>
        <v/>
      </c>
      <c r="C344" s="389" t="str">
        <f t="array" ref="C344">IF(ROWS(C$9:C344)&gt;$U$5,"",INDEX(V$13:V$512,SMALL(IF(($AA$13:$AA$512=$AA$5),ROW($A$9:$A$508)-ROW($A$9)+1,""),ROWS(C$9:C344)),,1))</f>
        <v/>
      </c>
      <c r="D344" s="309" t="str">
        <f t="array" ref="D344">IF(ROWS(D$9:D344)&gt;$U$5,"",INDEX(W$13:W$512,SMALL(IF(($AA$13:$AA$512=$AA$5),ROW($A$9:$A$508)-ROW($A$9)+1,""),ROWS(D$9:D344)),,1))</f>
        <v/>
      </c>
      <c r="E344" s="59" t="str">
        <f t="array" ref="E344">IF(ROWS(E$9:E344)&gt;$U$5,"",INDEX(X$13:X$512,SMALL(IF(($AA$13:$AA$512=$AA$5),ROW($A$9:$A$508)-ROW($A$9)+1,""),ROWS(E$9:E344)),,1))</f>
        <v/>
      </c>
      <c r="F344" s="59" t="str">
        <f t="array" ref="F344">IF(ROWS(F$9:F344)&gt;$U$5,"",INDEX(Y$13:Y$512,SMALL(IF(($AA$13:$AA$512=$AA$5),ROW($A$9:$A$508)-ROW($A$9)+1,""),ROWS(F$9:F344)),,1))</f>
        <v/>
      </c>
      <c r="G344" s="59" t="str">
        <f t="array" ref="G344">IF(ROWS(G$9:G344)&gt;$U$5,"",INDEX(AA$13:AA$512,SMALL(IF(($AA$13:$AA$512=$AA$5),ROW($A$9:$A$508)-ROW($A$9)+1,""),ROWS(G$9:G344)),,1))</f>
        <v/>
      </c>
      <c r="H344" s="59" t="str">
        <f t="array" ref="H344">IF(ROWS(H$9:H344)&gt;$U$5,"",INDEX(AC$13:AC$512,SMALL(IF(($AA$13:$AA$512=$AA$5),ROW($A$9:$A$508)-ROW($A$9)+1,""),ROWS(H$9:H344)),,1))</f>
        <v/>
      </c>
      <c r="I344" s="59" t="str">
        <f t="array" ref="I344">IF(ROWS(I$9:I344)&gt;$U$5,"",INDEX(AD$13:AD$512,SMALL(IF(($AA$13:$AA$512=$AA$5),ROW($A$9:$A$508)-ROW($A$9)+1,""),ROWS(I$9:I344)),,1))</f>
        <v/>
      </c>
      <c r="J344" s="105"/>
      <c r="K344" s="105"/>
      <c r="L344" s="105"/>
      <c r="M344" s="136"/>
      <c r="N344" s="44"/>
      <c r="O344" s="44"/>
      <c r="P344" s="44"/>
      <c r="Q344" s="44"/>
      <c r="R344" s="44"/>
      <c r="S344" s="44"/>
      <c r="T344" s="44">
        <f>Nut_StatusTool!A338</f>
        <v>332</v>
      </c>
      <c r="U344" s="44">
        <f>Nut_StatusTool!B338</f>
        <v>0</v>
      </c>
      <c r="V344" s="44">
        <f>Nut_StatusTool!C338</f>
        <v>0</v>
      </c>
      <c r="W344" s="44">
        <f>Nut_StatusTool!D338</f>
        <v>0</v>
      </c>
      <c r="X344" s="44">
        <f>Nut_StatusTool!F338</f>
        <v>0</v>
      </c>
      <c r="Y344" s="285" t="str">
        <f>Nut_StatusTool!K338</f>
        <v/>
      </c>
      <c r="Z344" s="44" t="str">
        <f>Nut_StatusTool!L338</f>
        <v/>
      </c>
      <c r="AA344" s="44" t="str">
        <f>Nut_StatusTool!M338</f>
        <v/>
      </c>
      <c r="AB344" s="44" t="str">
        <f>Nut_StatusTool!N338</f>
        <v/>
      </c>
      <c r="AC344" s="44">
        <f>Nut_StatusTool!I338</f>
        <v>0</v>
      </c>
      <c r="AD344" s="44">
        <f>Nut_StatusTool!J338</f>
        <v>0</v>
      </c>
    </row>
    <row r="345" spans="1:30" ht="20.100000000000001" customHeight="1">
      <c r="A345" s="59" t="str">
        <f t="array" ref="A345">IF(ROWS(A$9:A345)&gt;$U$5,"",INDEX(T$13:T$512,SMALL(IF(($AA$13:$AA$512=$AA$5),ROW($A$9:$A$508)-ROW($A$9)+1,""),ROWS(A$9:A345)),,1))</f>
        <v/>
      </c>
      <c r="B345" s="389" t="str">
        <f t="array" ref="B345">IF(ROWS(B$9:B345)&gt;$U$5,"",INDEX(U$13:U$512,SMALL(IF(($AA$13:$AA$512=$AA$5),ROW($A$9:$A$508)-ROW($A$9)+1,""),ROWS(B$9:B345)),,1))</f>
        <v/>
      </c>
      <c r="C345" s="389" t="str">
        <f t="array" ref="C345">IF(ROWS(C$9:C345)&gt;$U$5,"",INDEX(V$13:V$512,SMALL(IF(($AA$13:$AA$512=$AA$5),ROW($A$9:$A$508)-ROW($A$9)+1,""),ROWS(C$9:C345)),,1))</f>
        <v/>
      </c>
      <c r="D345" s="309" t="str">
        <f t="array" ref="D345">IF(ROWS(D$9:D345)&gt;$U$5,"",INDEX(W$13:W$512,SMALL(IF(($AA$13:$AA$512=$AA$5),ROW($A$9:$A$508)-ROW($A$9)+1,""),ROWS(D$9:D345)),,1))</f>
        <v/>
      </c>
      <c r="E345" s="59" t="str">
        <f t="array" ref="E345">IF(ROWS(E$9:E345)&gt;$U$5,"",INDEX(X$13:X$512,SMALL(IF(($AA$13:$AA$512=$AA$5),ROW($A$9:$A$508)-ROW($A$9)+1,""),ROWS(E$9:E345)),,1))</f>
        <v/>
      </c>
      <c r="F345" s="59" t="str">
        <f t="array" ref="F345">IF(ROWS(F$9:F345)&gt;$U$5,"",INDEX(Y$13:Y$512,SMALL(IF(($AA$13:$AA$512=$AA$5),ROW($A$9:$A$508)-ROW($A$9)+1,""),ROWS(F$9:F345)),,1))</f>
        <v/>
      </c>
      <c r="G345" s="59" t="str">
        <f t="array" ref="G345">IF(ROWS(G$9:G345)&gt;$U$5,"",INDEX(AA$13:AA$512,SMALL(IF(($AA$13:$AA$512=$AA$5),ROW($A$9:$A$508)-ROW($A$9)+1,""),ROWS(G$9:G345)),,1))</f>
        <v/>
      </c>
      <c r="H345" s="59" t="str">
        <f t="array" ref="H345">IF(ROWS(H$9:H345)&gt;$U$5,"",INDEX(AC$13:AC$512,SMALL(IF(($AA$13:$AA$512=$AA$5),ROW($A$9:$A$508)-ROW($A$9)+1,""),ROWS(H$9:H345)),,1))</f>
        <v/>
      </c>
      <c r="I345" s="59" t="str">
        <f t="array" ref="I345">IF(ROWS(I$9:I345)&gt;$U$5,"",INDEX(AD$13:AD$512,SMALL(IF(($AA$13:$AA$512=$AA$5),ROW($A$9:$A$508)-ROW($A$9)+1,""),ROWS(I$9:I345)),,1))</f>
        <v/>
      </c>
      <c r="J345" s="105"/>
      <c r="K345" s="105"/>
      <c r="L345" s="105"/>
      <c r="M345" s="136"/>
      <c r="N345" s="44"/>
      <c r="O345" s="44"/>
      <c r="P345" s="44"/>
      <c r="Q345" s="44"/>
      <c r="R345" s="44"/>
      <c r="S345" s="44"/>
      <c r="T345" s="44">
        <f>Nut_StatusTool!A339</f>
        <v>333</v>
      </c>
      <c r="U345" s="44">
        <f>Nut_StatusTool!B339</f>
        <v>0</v>
      </c>
      <c r="V345" s="44">
        <f>Nut_StatusTool!C339</f>
        <v>0</v>
      </c>
      <c r="W345" s="44">
        <f>Nut_StatusTool!D339</f>
        <v>0</v>
      </c>
      <c r="X345" s="44">
        <f>Nut_StatusTool!F339</f>
        <v>0</v>
      </c>
      <c r="Y345" s="285" t="str">
        <f>Nut_StatusTool!K339</f>
        <v/>
      </c>
      <c r="Z345" s="44" t="str">
        <f>Nut_StatusTool!L339</f>
        <v/>
      </c>
      <c r="AA345" s="44" t="str">
        <f>Nut_StatusTool!M339</f>
        <v/>
      </c>
      <c r="AB345" s="44" t="str">
        <f>Nut_StatusTool!N339</f>
        <v/>
      </c>
      <c r="AC345" s="44">
        <f>Nut_StatusTool!I339</f>
        <v>0</v>
      </c>
      <c r="AD345" s="44">
        <f>Nut_StatusTool!J339</f>
        <v>0</v>
      </c>
    </row>
    <row r="346" spans="1:30" ht="20.100000000000001" customHeight="1">
      <c r="A346" s="59" t="str">
        <f t="array" ref="A346">IF(ROWS(A$9:A346)&gt;$U$5,"",INDEX(T$13:T$512,SMALL(IF(($AA$13:$AA$512=$AA$5),ROW($A$9:$A$508)-ROW($A$9)+1,""),ROWS(A$9:A346)),,1))</f>
        <v/>
      </c>
      <c r="B346" s="389" t="str">
        <f t="array" ref="B346">IF(ROWS(B$9:B346)&gt;$U$5,"",INDEX(U$13:U$512,SMALL(IF(($AA$13:$AA$512=$AA$5),ROW($A$9:$A$508)-ROW($A$9)+1,""),ROWS(B$9:B346)),,1))</f>
        <v/>
      </c>
      <c r="C346" s="389" t="str">
        <f t="array" ref="C346">IF(ROWS(C$9:C346)&gt;$U$5,"",INDEX(V$13:V$512,SMALL(IF(($AA$13:$AA$512=$AA$5),ROW($A$9:$A$508)-ROW($A$9)+1,""),ROWS(C$9:C346)),,1))</f>
        <v/>
      </c>
      <c r="D346" s="309" t="str">
        <f t="array" ref="D346">IF(ROWS(D$9:D346)&gt;$U$5,"",INDEX(W$13:W$512,SMALL(IF(($AA$13:$AA$512=$AA$5),ROW($A$9:$A$508)-ROW($A$9)+1,""),ROWS(D$9:D346)),,1))</f>
        <v/>
      </c>
      <c r="E346" s="59" t="str">
        <f t="array" ref="E346">IF(ROWS(E$9:E346)&gt;$U$5,"",INDEX(X$13:X$512,SMALL(IF(($AA$13:$AA$512=$AA$5),ROW($A$9:$A$508)-ROW($A$9)+1,""),ROWS(E$9:E346)),,1))</f>
        <v/>
      </c>
      <c r="F346" s="59" t="str">
        <f t="array" ref="F346">IF(ROWS(F$9:F346)&gt;$U$5,"",INDEX(Y$13:Y$512,SMALL(IF(($AA$13:$AA$512=$AA$5),ROW($A$9:$A$508)-ROW($A$9)+1,""),ROWS(F$9:F346)),,1))</f>
        <v/>
      </c>
      <c r="G346" s="59" t="str">
        <f t="array" ref="G346">IF(ROWS(G$9:G346)&gt;$U$5,"",INDEX(AA$13:AA$512,SMALL(IF(($AA$13:$AA$512=$AA$5),ROW($A$9:$A$508)-ROW($A$9)+1,""),ROWS(G$9:G346)),,1))</f>
        <v/>
      </c>
      <c r="H346" s="59" t="str">
        <f t="array" ref="H346">IF(ROWS(H$9:H346)&gt;$U$5,"",INDEX(AC$13:AC$512,SMALL(IF(($AA$13:$AA$512=$AA$5),ROW($A$9:$A$508)-ROW($A$9)+1,""),ROWS(H$9:H346)),,1))</f>
        <v/>
      </c>
      <c r="I346" s="59" t="str">
        <f t="array" ref="I346">IF(ROWS(I$9:I346)&gt;$U$5,"",INDEX(AD$13:AD$512,SMALL(IF(($AA$13:$AA$512=$AA$5),ROW($A$9:$A$508)-ROW($A$9)+1,""),ROWS(I$9:I346)),,1))</f>
        <v/>
      </c>
      <c r="J346" s="105"/>
      <c r="K346" s="105"/>
      <c r="L346" s="105"/>
      <c r="M346" s="136"/>
      <c r="N346" s="44"/>
      <c r="O346" s="44"/>
      <c r="P346" s="44"/>
      <c r="Q346" s="44"/>
      <c r="R346" s="44"/>
      <c r="S346" s="44"/>
      <c r="T346" s="44">
        <f>Nut_StatusTool!A340</f>
        <v>334</v>
      </c>
      <c r="U346" s="44">
        <f>Nut_StatusTool!B340</f>
        <v>0</v>
      </c>
      <c r="V346" s="44">
        <f>Nut_StatusTool!C340</f>
        <v>0</v>
      </c>
      <c r="W346" s="44">
        <f>Nut_StatusTool!D340</f>
        <v>0</v>
      </c>
      <c r="X346" s="44">
        <f>Nut_StatusTool!F340</f>
        <v>0</v>
      </c>
      <c r="Y346" s="285" t="str">
        <f>Nut_StatusTool!K340</f>
        <v/>
      </c>
      <c r="Z346" s="44" t="str">
        <f>Nut_StatusTool!L340</f>
        <v/>
      </c>
      <c r="AA346" s="44" t="str">
        <f>Nut_StatusTool!M340</f>
        <v/>
      </c>
      <c r="AB346" s="44" t="str">
        <f>Nut_StatusTool!N340</f>
        <v/>
      </c>
      <c r="AC346" s="44">
        <f>Nut_StatusTool!I340</f>
        <v>0</v>
      </c>
      <c r="AD346" s="44">
        <f>Nut_StatusTool!J340</f>
        <v>0</v>
      </c>
    </row>
    <row r="347" spans="1:30" ht="20.100000000000001" customHeight="1">
      <c r="A347" s="59" t="str">
        <f t="array" ref="A347">IF(ROWS(A$9:A347)&gt;$U$5,"",INDEX(T$13:T$512,SMALL(IF(($AA$13:$AA$512=$AA$5),ROW($A$9:$A$508)-ROW($A$9)+1,""),ROWS(A$9:A347)),,1))</f>
        <v/>
      </c>
      <c r="B347" s="389" t="str">
        <f t="array" ref="B347">IF(ROWS(B$9:B347)&gt;$U$5,"",INDEX(U$13:U$512,SMALL(IF(($AA$13:$AA$512=$AA$5),ROW($A$9:$A$508)-ROW($A$9)+1,""),ROWS(B$9:B347)),,1))</f>
        <v/>
      </c>
      <c r="C347" s="389" t="str">
        <f t="array" ref="C347">IF(ROWS(C$9:C347)&gt;$U$5,"",INDEX(V$13:V$512,SMALL(IF(($AA$13:$AA$512=$AA$5),ROW($A$9:$A$508)-ROW($A$9)+1,""),ROWS(C$9:C347)),,1))</f>
        <v/>
      </c>
      <c r="D347" s="309" t="str">
        <f t="array" ref="D347">IF(ROWS(D$9:D347)&gt;$U$5,"",INDEX(W$13:W$512,SMALL(IF(($AA$13:$AA$512=$AA$5),ROW($A$9:$A$508)-ROW($A$9)+1,""),ROWS(D$9:D347)),,1))</f>
        <v/>
      </c>
      <c r="E347" s="59" t="str">
        <f t="array" ref="E347">IF(ROWS(E$9:E347)&gt;$U$5,"",INDEX(X$13:X$512,SMALL(IF(($AA$13:$AA$512=$AA$5),ROW($A$9:$A$508)-ROW($A$9)+1,""),ROWS(E$9:E347)),,1))</f>
        <v/>
      </c>
      <c r="F347" s="59" t="str">
        <f t="array" ref="F347">IF(ROWS(F$9:F347)&gt;$U$5,"",INDEX(Y$13:Y$512,SMALL(IF(($AA$13:$AA$512=$AA$5),ROW($A$9:$A$508)-ROW($A$9)+1,""),ROWS(F$9:F347)),,1))</f>
        <v/>
      </c>
      <c r="G347" s="59" t="str">
        <f t="array" ref="G347">IF(ROWS(G$9:G347)&gt;$U$5,"",INDEX(AA$13:AA$512,SMALL(IF(($AA$13:$AA$512=$AA$5),ROW($A$9:$A$508)-ROW($A$9)+1,""),ROWS(G$9:G347)),,1))</f>
        <v/>
      </c>
      <c r="H347" s="59" t="str">
        <f t="array" ref="H347">IF(ROWS(H$9:H347)&gt;$U$5,"",INDEX(AC$13:AC$512,SMALL(IF(($AA$13:$AA$512=$AA$5),ROW($A$9:$A$508)-ROW($A$9)+1,""),ROWS(H$9:H347)),,1))</f>
        <v/>
      </c>
      <c r="I347" s="59" t="str">
        <f t="array" ref="I347">IF(ROWS(I$9:I347)&gt;$U$5,"",INDEX(AD$13:AD$512,SMALL(IF(($AA$13:$AA$512=$AA$5),ROW($A$9:$A$508)-ROW($A$9)+1,""),ROWS(I$9:I347)),,1))</f>
        <v/>
      </c>
      <c r="J347" s="105"/>
      <c r="K347" s="105"/>
      <c r="L347" s="105"/>
      <c r="M347" s="136"/>
      <c r="N347" s="44"/>
      <c r="O347" s="44"/>
      <c r="P347" s="44"/>
      <c r="Q347" s="44"/>
      <c r="R347" s="44"/>
      <c r="S347" s="44"/>
      <c r="T347" s="44">
        <f>Nut_StatusTool!A341</f>
        <v>335</v>
      </c>
      <c r="U347" s="44">
        <f>Nut_StatusTool!B341</f>
        <v>0</v>
      </c>
      <c r="V347" s="44">
        <f>Nut_StatusTool!C341</f>
        <v>0</v>
      </c>
      <c r="W347" s="44">
        <f>Nut_StatusTool!D341</f>
        <v>0</v>
      </c>
      <c r="X347" s="44">
        <f>Nut_StatusTool!F341</f>
        <v>0</v>
      </c>
      <c r="Y347" s="285" t="str">
        <f>Nut_StatusTool!K341</f>
        <v/>
      </c>
      <c r="Z347" s="44" t="str">
        <f>Nut_StatusTool!L341</f>
        <v/>
      </c>
      <c r="AA347" s="44" t="str">
        <f>Nut_StatusTool!M341</f>
        <v/>
      </c>
      <c r="AB347" s="44" t="str">
        <f>Nut_StatusTool!N341</f>
        <v/>
      </c>
      <c r="AC347" s="44">
        <f>Nut_StatusTool!I341</f>
        <v>0</v>
      </c>
      <c r="AD347" s="44">
        <f>Nut_StatusTool!J341</f>
        <v>0</v>
      </c>
    </row>
    <row r="348" spans="1:30" ht="20.100000000000001" customHeight="1">
      <c r="A348" s="59" t="str">
        <f t="array" ref="A348">IF(ROWS(A$9:A348)&gt;$U$5,"",INDEX(T$13:T$512,SMALL(IF(($AA$13:$AA$512=$AA$5),ROW($A$9:$A$508)-ROW($A$9)+1,""),ROWS(A$9:A348)),,1))</f>
        <v/>
      </c>
      <c r="B348" s="389" t="str">
        <f t="array" ref="B348">IF(ROWS(B$9:B348)&gt;$U$5,"",INDEX(U$13:U$512,SMALL(IF(($AA$13:$AA$512=$AA$5),ROW($A$9:$A$508)-ROW($A$9)+1,""),ROWS(B$9:B348)),,1))</f>
        <v/>
      </c>
      <c r="C348" s="389" t="str">
        <f t="array" ref="C348">IF(ROWS(C$9:C348)&gt;$U$5,"",INDEX(V$13:V$512,SMALL(IF(($AA$13:$AA$512=$AA$5),ROW($A$9:$A$508)-ROW($A$9)+1,""),ROWS(C$9:C348)),,1))</f>
        <v/>
      </c>
      <c r="D348" s="309" t="str">
        <f t="array" ref="D348">IF(ROWS(D$9:D348)&gt;$U$5,"",INDEX(W$13:W$512,SMALL(IF(($AA$13:$AA$512=$AA$5),ROW($A$9:$A$508)-ROW($A$9)+1,""),ROWS(D$9:D348)),,1))</f>
        <v/>
      </c>
      <c r="E348" s="59" t="str">
        <f t="array" ref="E348">IF(ROWS(E$9:E348)&gt;$U$5,"",INDEX(X$13:X$512,SMALL(IF(($AA$13:$AA$512=$AA$5),ROW($A$9:$A$508)-ROW($A$9)+1,""),ROWS(E$9:E348)),,1))</f>
        <v/>
      </c>
      <c r="F348" s="59" t="str">
        <f t="array" ref="F348">IF(ROWS(F$9:F348)&gt;$U$5,"",INDEX(Y$13:Y$512,SMALL(IF(($AA$13:$AA$512=$AA$5),ROW($A$9:$A$508)-ROW($A$9)+1,""),ROWS(F$9:F348)),,1))</f>
        <v/>
      </c>
      <c r="G348" s="59" t="str">
        <f t="array" ref="G348">IF(ROWS(G$9:G348)&gt;$U$5,"",INDEX(AA$13:AA$512,SMALL(IF(($AA$13:$AA$512=$AA$5),ROW($A$9:$A$508)-ROW($A$9)+1,""),ROWS(G$9:G348)),,1))</f>
        <v/>
      </c>
      <c r="H348" s="59" t="str">
        <f t="array" ref="H348">IF(ROWS(H$9:H348)&gt;$U$5,"",INDEX(AC$13:AC$512,SMALL(IF(($AA$13:$AA$512=$AA$5),ROW($A$9:$A$508)-ROW($A$9)+1,""),ROWS(H$9:H348)),,1))</f>
        <v/>
      </c>
      <c r="I348" s="59" t="str">
        <f t="array" ref="I348">IF(ROWS(I$9:I348)&gt;$U$5,"",INDEX(AD$13:AD$512,SMALL(IF(($AA$13:$AA$512=$AA$5),ROW($A$9:$A$508)-ROW($A$9)+1,""),ROWS(I$9:I348)),,1))</f>
        <v/>
      </c>
      <c r="J348" s="105"/>
      <c r="K348" s="105"/>
      <c r="L348" s="105"/>
      <c r="M348" s="136"/>
      <c r="N348" s="44"/>
      <c r="O348" s="44"/>
      <c r="P348" s="44"/>
      <c r="Q348" s="44"/>
      <c r="R348" s="44"/>
      <c r="S348" s="44"/>
      <c r="T348" s="44">
        <f>Nut_StatusTool!A342</f>
        <v>336</v>
      </c>
      <c r="U348" s="44">
        <f>Nut_StatusTool!B342</f>
        <v>0</v>
      </c>
      <c r="V348" s="44">
        <f>Nut_StatusTool!C342</f>
        <v>0</v>
      </c>
      <c r="W348" s="44">
        <f>Nut_StatusTool!D342</f>
        <v>0</v>
      </c>
      <c r="X348" s="44">
        <f>Nut_StatusTool!F342</f>
        <v>0</v>
      </c>
      <c r="Y348" s="285" t="str">
        <f>Nut_StatusTool!K342</f>
        <v/>
      </c>
      <c r="Z348" s="44" t="str">
        <f>Nut_StatusTool!L342</f>
        <v/>
      </c>
      <c r="AA348" s="44" t="str">
        <f>Nut_StatusTool!M342</f>
        <v/>
      </c>
      <c r="AB348" s="44" t="str">
        <f>Nut_StatusTool!N342</f>
        <v/>
      </c>
      <c r="AC348" s="44">
        <f>Nut_StatusTool!I342</f>
        <v>0</v>
      </c>
      <c r="AD348" s="44">
        <f>Nut_StatusTool!J342</f>
        <v>0</v>
      </c>
    </row>
    <row r="349" spans="1:30" ht="20.100000000000001" customHeight="1">
      <c r="A349" s="59" t="str">
        <f t="array" ref="A349">IF(ROWS(A$9:A349)&gt;$U$5,"",INDEX(T$13:T$512,SMALL(IF(($AA$13:$AA$512=$AA$5),ROW($A$9:$A$508)-ROW($A$9)+1,""),ROWS(A$9:A349)),,1))</f>
        <v/>
      </c>
      <c r="B349" s="389" t="str">
        <f t="array" ref="B349">IF(ROWS(B$9:B349)&gt;$U$5,"",INDEX(U$13:U$512,SMALL(IF(($AA$13:$AA$512=$AA$5),ROW($A$9:$A$508)-ROW($A$9)+1,""),ROWS(B$9:B349)),,1))</f>
        <v/>
      </c>
      <c r="C349" s="389" t="str">
        <f t="array" ref="C349">IF(ROWS(C$9:C349)&gt;$U$5,"",INDEX(V$13:V$512,SMALL(IF(($AA$13:$AA$512=$AA$5),ROW($A$9:$A$508)-ROW($A$9)+1,""),ROWS(C$9:C349)),,1))</f>
        <v/>
      </c>
      <c r="D349" s="309" t="str">
        <f t="array" ref="D349">IF(ROWS(D$9:D349)&gt;$U$5,"",INDEX(W$13:W$512,SMALL(IF(($AA$13:$AA$512=$AA$5),ROW($A$9:$A$508)-ROW($A$9)+1,""),ROWS(D$9:D349)),,1))</f>
        <v/>
      </c>
      <c r="E349" s="59" t="str">
        <f t="array" ref="E349">IF(ROWS(E$9:E349)&gt;$U$5,"",INDEX(X$13:X$512,SMALL(IF(($AA$13:$AA$512=$AA$5),ROW($A$9:$A$508)-ROW($A$9)+1,""),ROWS(E$9:E349)),,1))</f>
        <v/>
      </c>
      <c r="F349" s="59" t="str">
        <f t="array" ref="F349">IF(ROWS(F$9:F349)&gt;$U$5,"",INDEX(Y$13:Y$512,SMALL(IF(($AA$13:$AA$512=$AA$5),ROW($A$9:$A$508)-ROW($A$9)+1,""),ROWS(F$9:F349)),,1))</f>
        <v/>
      </c>
      <c r="G349" s="59" t="str">
        <f t="array" ref="G349">IF(ROWS(G$9:G349)&gt;$U$5,"",INDEX(AA$13:AA$512,SMALL(IF(($AA$13:$AA$512=$AA$5),ROW($A$9:$A$508)-ROW($A$9)+1,""),ROWS(G$9:G349)),,1))</f>
        <v/>
      </c>
      <c r="H349" s="59" t="str">
        <f t="array" ref="H349">IF(ROWS(H$9:H349)&gt;$U$5,"",INDEX(AC$13:AC$512,SMALL(IF(($AA$13:$AA$512=$AA$5),ROW($A$9:$A$508)-ROW($A$9)+1,""),ROWS(H$9:H349)),,1))</f>
        <v/>
      </c>
      <c r="I349" s="59" t="str">
        <f t="array" ref="I349">IF(ROWS(I$9:I349)&gt;$U$5,"",INDEX(AD$13:AD$512,SMALL(IF(($AA$13:$AA$512=$AA$5),ROW($A$9:$A$508)-ROW($A$9)+1,""),ROWS(I$9:I349)),,1))</f>
        <v/>
      </c>
      <c r="J349" s="105"/>
      <c r="K349" s="105"/>
      <c r="L349" s="105"/>
      <c r="M349" s="136"/>
      <c r="N349" s="44"/>
      <c r="O349" s="44"/>
      <c r="P349" s="44"/>
      <c r="Q349" s="44"/>
      <c r="R349" s="44"/>
      <c r="S349" s="44"/>
      <c r="T349" s="44">
        <f>Nut_StatusTool!A343</f>
        <v>337</v>
      </c>
      <c r="U349" s="44">
        <f>Nut_StatusTool!B343</f>
        <v>0</v>
      </c>
      <c r="V349" s="44">
        <f>Nut_StatusTool!C343</f>
        <v>0</v>
      </c>
      <c r="W349" s="44">
        <f>Nut_StatusTool!D343</f>
        <v>0</v>
      </c>
      <c r="X349" s="44">
        <f>Nut_StatusTool!F343</f>
        <v>0</v>
      </c>
      <c r="Y349" s="285" t="str">
        <f>Nut_StatusTool!K343</f>
        <v/>
      </c>
      <c r="Z349" s="44" t="str">
        <f>Nut_StatusTool!L343</f>
        <v/>
      </c>
      <c r="AA349" s="44" t="str">
        <f>Nut_StatusTool!M343</f>
        <v/>
      </c>
      <c r="AB349" s="44" t="str">
        <f>Nut_StatusTool!N343</f>
        <v/>
      </c>
      <c r="AC349" s="44">
        <f>Nut_StatusTool!I343</f>
        <v>0</v>
      </c>
      <c r="AD349" s="44">
        <f>Nut_StatusTool!J343</f>
        <v>0</v>
      </c>
    </row>
    <row r="350" spans="1:30" ht="20.100000000000001" customHeight="1">
      <c r="A350" s="59" t="str">
        <f t="array" ref="A350">IF(ROWS(A$9:A350)&gt;$U$5,"",INDEX(T$13:T$512,SMALL(IF(($AA$13:$AA$512=$AA$5),ROW($A$9:$A$508)-ROW($A$9)+1,""),ROWS(A$9:A350)),,1))</f>
        <v/>
      </c>
      <c r="B350" s="389" t="str">
        <f t="array" ref="B350">IF(ROWS(B$9:B350)&gt;$U$5,"",INDEX(U$13:U$512,SMALL(IF(($AA$13:$AA$512=$AA$5),ROW($A$9:$A$508)-ROW($A$9)+1,""),ROWS(B$9:B350)),,1))</f>
        <v/>
      </c>
      <c r="C350" s="389" t="str">
        <f t="array" ref="C350">IF(ROWS(C$9:C350)&gt;$U$5,"",INDEX(V$13:V$512,SMALL(IF(($AA$13:$AA$512=$AA$5),ROW($A$9:$A$508)-ROW($A$9)+1,""),ROWS(C$9:C350)),,1))</f>
        <v/>
      </c>
      <c r="D350" s="309" t="str">
        <f t="array" ref="D350">IF(ROWS(D$9:D350)&gt;$U$5,"",INDEX(W$13:W$512,SMALL(IF(($AA$13:$AA$512=$AA$5),ROW($A$9:$A$508)-ROW($A$9)+1,""),ROWS(D$9:D350)),,1))</f>
        <v/>
      </c>
      <c r="E350" s="59" t="str">
        <f t="array" ref="E350">IF(ROWS(E$9:E350)&gt;$U$5,"",INDEX(X$13:X$512,SMALL(IF(($AA$13:$AA$512=$AA$5),ROW($A$9:$A$508)-ROW($A$9)+1,""),ROWS(E$9:E350)),,1))</f>
        <v/>
      </c>
      <c r="F350" s="59" t="str">
        <f t="array" ref="F350">IF(ROWS(F$9:F350)&gt;$U$5,"",INDEX(Y$13:Y$512,SMALL(IF(($AA$13:$AA$512=$AA$5),ROW($A$9:$A$508)-ROW($A$9)+1,""),ROWS(F$9:F350)),,1))</f>
        <v/>
      </c>
      <c r="G350" s="59" t="str">
        <f t="array" ref="G350">IF(ROWS(G$9:G350)&gt;$U$5,"",INDEX(AA$13:AA$512,SMALL(IF(($AA$13:$AA$512=$AA$5),ROW($A$9:$A$508)-ROW($A$9)+1,""),ROWS(G$9:G350)),,1))</f>
        <v/>
      </c>
      <c r="H350" s="59" t="str">
        <f t="array" ref="H350">IF(ROWS(H$9:H350)&gt;$U$5,"",INDEX(AC$13:AC$512,SMALL(IF(($AA$13:$AA$512=$AA$5),ROW($A$9:$A$508)-ROW($A$9)+1,""),ROWS(H$9:H350)),,1))</f>
        <v/>
      </c>
      <c r="I350" s="59" t="str">
        <f t="array" ref="I350">IF(ROWS(I$9:I350)&gt;$U$5,"",INDEX(AD$13:AD$512,SMALL(IF(($AA$13:$AA$512=$AA$5),ROW($A$9:$A$508)-ROW($A$9)+1,""),ROWS(I$9:I350)),,1))</f>
        <v/>
      </c>
      <c r="J350" s="105"/>
      <c r="K350" s="105"/>
      <c r="L350" s="105"/>
      <c r="M350" s="136"/>
      <c r="N350" s="44"/>
      <c r="O350" s="44"/>
      <c r="P350" s="44"/>
      <c r="Q350" s="44"/>
      <c r="R350" s="44"/>
      <c r="S350" s="44"/>
      <c r="T350" s="44">
        <f>Nut_StatusTool!A344</f>
        <v>338</v>
      </c>
      <c r="U350" s="44">
        <f>Nut_StatusTool!B344</f>
        <v>0</v>
      </c>
      <c r="V350" s="44">
        <f>Nut_StatusTool!C344</f>
        <v>0</v>
      </c>
      <c r="W350" s="44">
        <f>Nut_StatusTool!D344</f>
        <v>0</v>
      </c>
      <c r="X350" s="44">
        <f>Nut_StatusTool!F344</f>
        <v>0</v>
      </c>
      <c r="Y350" s="285" t="str">
        <f>Nut_StatusTool!K344</f>
        <v/>
      </c>
      <c r="Z350" s="44" t="str">
        <f>Nut_StatusTool!L344</f>
        <v/>
      </c>
      <c r="AA350" s="44" t="str">
        <f>Nut_StatusTool!M344</f>
        <v/>
      </c>
      <c r="AB350" s="44" t="str">
        <f>Nut_StatusTool!N344</f>
        <v/>
      </c>
      <c r="AC350" s="44">
        <f>Nut_StatusTool!I344</f>
        <v>0</v>
      </c>
      <c r="AD350" s="44">
        <f>Nut_StatusTool!J344</f>
        <v>0</v>
      </c>
    </row>
    <row r="351" spans="1:30" ht="20.100000000000001" customHeight="1">
      <c r="A351" s="59" t="str">
        <f t="array" ref="A351">IF(ROWS(A$9:A351)&gt;$U$5,"",INDEX(T$13:T$512,SMALL(IF(($AA$13:$AA$512=$AA$5),ROW($A$9:$A$508)-ROW($A$9)+1,""),ROWS(A$9:A351)),,1))</f>
        <v/>
      </c>
      <c r="B351" s="389" t="str">
        <f t="array" ref="B351">IF(ROWS(B$9:B351)&gt;$U$5,"",INDEX(U$13:U$512,SMALL(IF(($AA$13:$AA$512=$AA$5),ROW($A$9:$A$508)-ROW($A$9)+1,""),ROWS(B$9:B351)),,1))</f>
        <v/>
      </c>
      <c r="C351" s="389" t="str">
        <f t="array" ref="C351">IF(ROWS(C$9:C351)&gt;$U$5,"",INDEX(V$13:V$512,SMALL(IF(($AA$13:$AA$512=$AA$5),ROW($A$9:$A$508)-ROW($A$9)+1,""),ROWS(C$9:C351)),,1))</f>
        <v/>
      </c>
      <c r="D351" s="309" t="str">
        <f t="array" ref="D351">IF(ROWS(D$9:D351)&gt;$U$5,"",INDEX(W$13:W$512,SMALL(IF(($AA$13:$AA$512=$AA$5),ROW($A$9:$A$508)-ROW($A$9)+1,""),ROWS(D$9:D351)),,1))</f>
        <v/>
      </c>
      <c r="E351" s="59" t="str">
        <f t="array" ref="E351">IF(ROWS(E$9:E351)&gt;$U$5,"",INDEX(X$13:X$512,SMALL(IF(($AA$13:$AA$512=$AA$5),ROW($A$9:$A$508)-ROW($A$9)+1,""),ROWS(E$9:E351)),,1))</f>
        <v/>
      </c>
      <c r="F351" s="59" t="str">
        <f t="array" ref="F351">IF(ROWS(F$9:F351)&gt;$U$5,"",INDEX(Y$13:Y$512,SMALL(IF(($AA$13:$AA$512=$AA$5),ROW($A$9:$A$508)-ROW($A$9)+1,""),ROWS(F$9:F351)),,1))</f>
        <v/>
      </c>
      <c r="G351" s="59" t="str">
        <f t="array" ref="G351">IF(ROWS(G$9:G351)&gt;$U$5,"",INDEX(AA$13:AA$512,SMALL(IF(($AA$13:$AA$512=$AA$5),ROW($A$9:$A$508)-ROW($A$9)+1,""),ROWS(G$9:G351)),,1))</f>
        <v/>
      </c>
      <c r="H351" s="59" t="str">
        <f t="array" ref="H351">IF(ROWS(H$9:H351)&gt;$U$5,"",INDEX(AC$13:AC$512,SMALL(IF(($AA$13:$AA$512=$AA$5),ROW($A$9:$A$508)-ROW($A$9)+1,""),ROWS(H$9:H351)),,1))</f>
        <v/>
      </c>
      <c r="I351" s="59" t="str">
        <f t="array" ref="I351">IF(ROWS(I$9:I351)&gt;$U$5,"",INDEX(AD$13:AD$512,SMALL(IF(($AA$13:$AA$512=$AA$5),ROW($A$9:$A$508)-ROW($A$9)+1,""),ROWS(I$9:I351)),,1))</f>
        <v/>
      </c>
      <c r="J351" s="105"/>
      <c r="K351" s="105"/>
      <c r="L351" s="105"/>
      <c r="M351" s="136"/>
      <c r="N351" s="44"/>
      <c r="O351" s="44"/>
      <c r="P351" s="44"/>
      <c r="Q351" s="44"/>
      <c r="R351" s="44"/>
      <c r="S351" s="44"/>
      <c r="T351" s="44">
        <f>Nut_StatusTool!A345</f>
        <v>339</v>
      </c>
      <c r="U351" s="44">
        <f>Nut_StatusTool!B345</f>
        <v>0</v>
      </c>
      <c r="V351" s="44">
        <f>Nut_StatusTool!C345</f>
        <v>0</v>
      </c>
      <c r="W351" s="44">
        <f>Nut_StatusTool!D345</f>
        <v>0</v>
      </c>
      <c r="X351" s="44">
        <f>Nut_StatusTool!F345</f>
        <v>0</v>
      </c>
      <c r="Y351" s="285" t="str">
        <f>Nut_StatusTool!K345</f>
        <v/>
      </c>
      <c r="Z351" s="44" t="str">
        <f>Nut_StatusTool!L345</f>
        <v/>
      </c>
      <c r="AA351" s="44" t="str">
        <f>Nut_StatusTool!M345</f>
        <v/>
      </c>
      <c r="AB351" s="44" t="str">
        <f>Nut_StatusTool!N345</f>
        <v/>
      </c>
      <c r="AC351" s="44">
        <f>Nut_StatusTool!I345</f>
        <v>0</v>
      </c>
      <c r="AD351" s="44">
        <f>Nut_StatusTool!J345</f>
        <v>0</v>
      </c>
    </row>
    <row r="352" spans="1:30" ht="20.100000000000001" customHeight="1">
      <c r="A352" s="59" t="str">
        <f t="array" ref="A352">IF(ROWS(A$9:A352)&gt;$U$5,"",INDEX(T$13:T$512,SMALL(IF(($AA$13:$AA$512=$AA$5),ROW($A$9:$A$508)-ROW($A$9)+1,""),ROWS(A$9:A352)),,1))</f>
        <v/>
      </c>
      <c r="B352" s="389" t="str">
        <f t="array" ref="B352">IF(ROWS(B$9:B352)&gt;$U$5,"",INDEX(U$13:U$512,SMALL(IF(($AA$13:$AA$512=$AA$5),ROW($A$9:$A$508)-ROW($A$9)+1,""),ROWS(B$9:B352)),,1))</f>
        <v/>
      </c>
      <c r="C352" s="389" t="str">
        <f t="array" ref="C352">IF(ROWS(C$9:C352)&gt;$U$5,"",INDEX(V$13:V$512,SMALL(IF(($AA$13:$AA$512=$AA$5),ROW($A$9:$A$508)-ROW($A$9)+1,""),ROWS(C$9:C352)),,1))</f>
        <v/>
      </c>
      <c r="D352" s="309" t="str">
        <f t="array" ref="D352">IF(ROWS(D$9:D352)&gt;$U$5,"",INDEX(W$13:W$512,SMALL(IF(($AA$13:$AA$512=$AA$5),ROW($A$9:$A$508)-ROW($A$9)+1,""),ROWS(D$9:D352)),,1))</f>
        <v/>
      </c>
      <c r="E352" s="59" t="str">
        <f t="array" ref="E352">IF(ROWS(E$9:E352)&gt;$U$5,"",INDEX(X$13:X$512,SMALL(IF(($AA$13:$AA$512=$AA$5),ROW($A$9:$A$508)-ROW($A$9)+1,""),ROWS(E$9:E352)),,1))</f>
        <v/>
      </c>
      <c r="F352" s="59" t="str">
        <f t="array" ref="F352">IF(ROWS(F$9:F352)&gt;$U$5,"",INDEX(Y$13:Y$512,SMALL(IF(($AA$13:$AA$512=$AA$5),ROW($A$9:$A$508)-ROW($A$9)+1,""),ROWS(F$9:F352)),,1))</f>
        <v/>
      </c>
      <c r="G352" s="59" t="str">
        <f t="array" ref="G352">IF(ROWS(G$9:G352)&gt;$U$5,"",INDEX(AA$13:AA$512,SMALL(IF(($AA$13:$AA$512=$AA$5),ROW($A$9:$A$508)-ROW($A$9)+1,""),ROWS(G$9:G352)),,1))</f>
        <v/>
      </c>
      <c r="H352" s="59" t="str">
        <f t="array" ref="H352">IF(ROWS(H$9:H352)&gt;$U$5,"",INDEX(AC$13:AC$512,SMALL(IF(($AA$13:$AA$512=$AA$5),ROW($A$9:$A$508)-ROW($A$9)+1,""),ROWS(H$9:H352)),,1))</f>
        <v/>
      </c>
      <c r="I352" s="59" t="str">
        <f t="array" ref="I352">IF(ROWS(I$9:I352)&gt;$U$5,"",INDEX(AD$13:AD$512,SMALL(IF(($AA$13:$AA$512=$AA$5),ROW($A$9:$A$508)-ROW($A$9)+1,""),ROWS(I$9:I352)),,1))</f>
        <v/>
      </c>
      <c r="J352" s="105"/>
      <c r="K352" s="105"/>
      <c r="L352" s="105"/>
      <c r="M352" s="136"/>
      <c r="N352" s="44"/>
      <c r="O352" s="44"/>
      <c r="P352" s="44"/>
      <c r="Q352" s="44"/>
      <c r="R352" s="44"/>
      <c r="S352" s="44"/>
      <c r="T352" s="44">
        <f>Nut_StatusTool!A346</f>
        <v>340</v>
      </c>
      <c r="U352" s="44">
        <f>Nut_StatusTool!B346</f>
        <v>0</v>
      </c>
      <c r="V352" s="44">
        <f>Nut_StatusTool!C346</f>
        <v>0</v>
      </c>
      <c r="W352" s="44">
        <f>Nut_StatusTool!D346</f>
        <v>0</v>
      </c>
      <c r="X352" s="44">
        <f>Nut_StatusTool!F346</f>
        <v>0</v>
      </c>
      <c r="Y352" s="285" t="str">
        <f>Nut_StatusTool!K346</f>
        <v/>
      </c>
      <c r="Z352" s="44" t="str">
        <f>Nut_StatusTool!L346</f>
        <v/>
      </c>
      <c r="AA352" s="44" t="str">
        <f>Nut_StatusTool!M346</f>
        <v/>
      </c>
      <c r="AB352" s="44" t="str">
        <f>Nut_StatusTool!N346</f>
        <v/>
      </c>
      <c r="AC352" s="44">
        <f>Nut_StatusTool!I346</f>
        <v>0</v>
      </c>
      <c r="AD352" s="44">
        <f>Nut_StatusTool!J346</f>
        <v>0</v>
      </c>
    </row>
    <row r="353" spans="1:30" ht="20.100000000000001" customHeight="1">
      <c r="A353" s="59" t="str">
        <f t="array" ref="A353">IF(ROWS(A$9:A353)&gt;$U$5,"",INDEX(T$13:T$512,SMALL(IF(($AA$13:$AA$512=$AA$5),ROW($A$9:$A$508)-ROW($A$9)+1,""),ROWS(A$9:A353)),,1))</f>
        <v/>
      </c>
      <c r="B353" s="389" t="str">
        <f t="array" ref="B353">IF(ROWS(B$9:B353)&gt;$U$5,"",INDEX(U$13:U$512,SMALL(IF(($AA$13:$AA$512=$AA$5),ROW($A$9:$A$508)-ROW($A$9)+1,""),ROWS(B$9:B353)),,1))</f>
        <v/>
      </c>
      <c r="C353" s="389" t="str">
        <f t="array" ref="C353">IF(ROWS(C$9:C353)&gt;$U$5,"",INDEX(V$13:V$512,SMALL(IF(($AA$13:$AA$512=$AA$5),ROW($A$9:$A$508)-ROW($A$9)+1,""),ROWS(C$9:C353)),,1))</f>
        <v/>
      </c>
      <c r="D353" s="309" t="str">
        <f t="array" ref="D353">IF(ROWS(D$9:D353)&gt;$U$5,"",INDEX(W$13:W$512,SMALL(IF(($AA$13:$AA$512=$AA$5),ROW($A$9:$A$508)-ROW($A$9)+1,""),ROWS(D$9:D353)),,1))</f>
        <v/>
      </c>
      <c r="E353" s="59" t="str">
        <f t="array" ref="E353">IF(ROWS(E$9:E353)&gt;$U$5,"",INDEX(X$13:X$512,SMALL(IF(($AA$13:$AA$512=$AA$5),ROW($A$9:$A$508)-ROW($A$9)+1,""),ROWS(E$9:E353)),,1))</f>
        <v/>
      </c>
      <c r="F353" s="59" t="str">
        <f t="array" ref="F353">IF(ROWS(F$9:F353)&gt;$U$5,"",INDEX(Y$13:Y$512,SMALL(IF(($AA$13:$AA$512=$AA$5),ROW($A$9:$A$508)-ROW($A$9)+1,""),ROWS(F$9:F353)),,1))</f>
        <v/>
      </c>
      <c r="G353" s="59" t="str">
        <f t="array" ref="G353">IF(ROWS(G$9:G353)&gt;$U$5,"",INDEX(AA$13:AA$512,SMALL(IF(($AA$13:$AA$512=$AA$5),ROW($A$9:$A$508)-ROW($A$9)+1,""),ROWS(G$9:G353)),,1))</f>
        <v/>
      </c>
      <c r="H353" s="59" t="str">
        <f t="array" ref="H353">IF(ROWS(H$9:H353)&gt;$U$5,"",INDEX(AC$13:AC$512,SMALL(IF(($AA$13:$AA$512=$AA$5),ROW($A$9:$A$508)-ROW($A$9)+1,""),ROWS(H$9:H353)),,1))</f>
        <v/>
      </c>
      <c r="I353" s="59" t="str">
        <f t="array" ref="I353">IF(ROWS(I$9:I353)&gt;$U$5,"",INDEX(AD$13:AD$512,SMALL(IF(($AA$13:$AA$512=$AA$5),ROW($A$9:$A$508)-ROW($A$9)+1,""),ROWS(I$9:I353)),,1))</f>
        <v/>
      </c>
      <c r="J353" s="105"/>
      <c r="K353" s="105"/>
      <c r="L353" s="105"/>
      <c r="M353" s="136"/>
      <c r="N353" s="44"/>
      <c r="O353" s="44"/>
      <c r="P353" s="44"/>
      <c r="Q353" s="44"/>
      <c r="R353" s="44"/>
      <c r="S353" s="44"/>
      <c r="T353" s="44">
        <f>Nut_StatusTool!A347</f>
        <v>341</v>
      </c>
      <c r="U353" s="44">
        <f>Nut_StatusTool!B347</f>
        <v>0</v>
      </c>
      <c r="V353" s="44">
        <f>Nut_StatusTool!C347</f>
        <v>0</v>
      </c>
      <c r="W353" s="44">
        <f>Nut_StatusTool!D347</f>
        <v>0</v>
      </c>
      <c r="X353" s="44">
        <f>Nut_StatusTool!F347</f>
        <v>0</v>
      </c>
      <c r="Y353" s="285" t="str">
        <f>Nut_StatusTool!K347</f>
        <v/>
      </c>
      <c r="Z353" s="44" t="str">
        <f>Nut_StatusTool!L347</f>
        <v/>
      </c>
      <c r="AA353" s="44" t="str">
        <f>Nut_StatusTool!M347</f>
        <v/>
      </c>
      <c r="AB353" s="44" t="str">
        <f>Nut_StatusTool!N347</f>
        <v/>
      </c>
      <c r="AC353" s="44">
        <f>Nut_StatusTool!I347</f>
        <v>0</v>
      </c>
      <c r="AD353" s="44">
        <f>Nut_StatusTool!J347</f>
        <v>0</v>
      </c>
    </row>
    <row r="354" spans="1:30" ht="20.100000000000001" customHeight="1">
      <c r="A354" s="59" t="str">
        <f t="array" ref="A354">IF(ROWS(A$9:A354)&gt;$U$5,"",INDEX(T$13:T$512,SMALL(IF(($AA$13:$AA$512=$AA$5),ROW($A$9:$A$508)-ROW($A$9)+1,""),ROWS(A$9:A354)),,1))</f>
        <v/>
      </c>
      <c r="B354" s="389" t="str">
        <f t="array" ref="B354">IF(ROWS(B$9:B354)&gt;$U$5,"",INDEX(U$13:U$512,SMALL(IF(($AA$13:$AA$512=$AA$5),ROW($A$9:$A$508)-ROW($A$9)+1,""),ROWS(B$9:B354)),,1))</f>
        <v/>
      </c>
      <c r="C354" s="389" t="str">
        <f t="array" ref="C354">IF(ROWS(C$9:C354)&gt;$U$5,"",INDEX(V$13:V$512,SMALL(IF(($AA$13:$AA$512=$AA$5),ROW($A$9:$A$508)-ROW($A$9)+1,""),ROWS(C$9:C354)),,1))</f>
        <v/>
      </c>
      <c r="D354" s="309" t="str">
        <f t="array" ref="D354">IF(ROWS(D$9:D354)&gt;$U$5,"",INDEX(W$13:W$512,SMALL(IF(($AA$13:$AA$512=$AA$5),ROW($A$9:$A$508)-ROW($A$9)+1,""),ROWS(D$9:D354)),,1))</f>
        <v/>
      </c>
      <c r="E354" s="59" t="str">
        <f t="array" ref="E354">IF(ROWS(E$9:E354)&gt;$U$5,"",INDEX(X$13:X$512,SMALL(IF(($AA$13:$AA$512=$AA$5),ROW($A$9:$A$508)-ROW($A$9)+1,""),ROWS(E$9:E354)),,1))</f>
        <v/>
      </c>
      <c r="F354" s="59" t="str">
        <f t="array" ref="F354">IF(ROWS(F$9:F354)&gt;$U$5,"",INDEX(Y$13:Y$512,SMALL(IF(($AA$13:$AA$512=$AA$5),ROW($A$9:$A$508)-ROW($A$9)+1,""),ROWS(F$9:F354)),,1))</f>
        <v/>
      </c>
      <c r="G354" s="59" t="str">
        <f t="array" ref="G354">IF(ROWS(G$9:G354)&gt;$U$5,"",INDEX(AA$13:AA$512,SMALL(IF(($AA$13:$AA$512=$AA$5),ROW($A$9:$A$508)-ROW($A$9)+1,""),ROWS(G$9:G354)),,1))</f>
        <v/>
      </c>
      <c r="H354" s="59" t="str">
        <f t="array" ref="H354">IF(ROWS(H$9:H354)&gt;$U$5,"",INDEX(AC$13:AC$512,SMALL(IF(($AA$13:$AA$512=$AA$5),ROW($A$9:$A$508)-ROW($A$9)+1,""),ROWS(H$9:H354)),,1))</f>
        <v/>
      </c>
      <c r="I354" s="59" t="str">
        <f t="array" ref="I354">IF(ROWS(I$9:I354)&gt;$U$5,"",INDEX(AD$13:AD$512,SMALL(IF(($AA$13:$AA$512=$AA$5),ROW($A$9:$A$508)-ROW($A$9)+1,""),ROWS(I$9:I354)),,1))</f>
        <v/>
      </c>
      <c r="J354" s="105"/>
      <c r="K354" s="105"/>
      <c r="L354" s="105"/>
      <c r="M354" s="136"/>
      <c r="N354" s="44"/>
      <c r="O354" s="44"/>
      <c r="P354" s="44"/>
      <c r="Q354" s="44"/>
      <c r="R354" s="44"/>
      <c r="S354" s="44"/>
      <c r="T354" s="44">
        <f>Nut_StatusTool!A348</f>
        <v>342</v>
      </c>
      <c r="U354" s="44">
        <f>Nut_StatusTool!B348</f>
        <v>0</v>
      </c>
      <c r="V354" s="44">
        <f>Nut_StatusTool!C348</f>
        <v>0</v>
      </c>
      <c r="W354" s="44">
        <f>Nut_StatusTool!D348</f>
        <v>0</v>
      </c>
      <c r="X354" s="44">
        <f>Nut_StatusTool!F348</f>
        <v>0</v>
      </c>
      <c r="Y354" s="285" t="str">
        <f>Nut_StatusTool!K348</f>
        <v/>
      </c>
      <c r="Z354" s="44" t="str">
        <f>Nut_StatusTool!L348</f>
        <v/>
      </c>
      <c r="AA354" s="44" t="str">
        <f>Nut_StatusTool!M348</f>
        <v/>
      </c>
      <c r="AB354" s="44" t="str">
        <f>Nut_StatusTool!N348</f>
        <v/>
      </c>
      <c r="AC354" s="44">
        <f>Nut_StatusTool!I348</f>
        <v>0</v>
      </c>
      <c r="AD354" s="44">
        <f>Nut_StatusTool!J348</f>
        <v>0</v>
      </c>
    </row>
    <row r="355" spans="1:30" ht="20.100000000000001" customHeight="1">
      <c r="A355" s="59" t="str">
        <f t="array" ref="A355">IF(ROWS(A$9:A355)&gt;$U$5,"",INDEX(T$13:T$512,SMALL(IF(($AA$13:$AA$512=$AA$5),ROW($A$9:$A$508)-ROW($A$9)+1,""),ROWS(A$9:A355)),,1))</f>
        <v/>
      </c>
      <c r="B355" s="389" t="str">
        <f t="array" ref="B355">IF(ROWS(B$9:B355)&gt;$U$5,"",INDEX(U$13:U$512,SMALL(IF(($AA$13:$AA$512=$AA$5),ROW($A$9:$A$508)-ROW($A$9)+1,""),ROWS(B$9:B355)),,1))</f>
        <v/>
      </c>
      <c r="C355" s="389" t="str">
        <f t="array" ref="C355">IF(ROWS(C$9:C355)&gt;$U$5,"",INDEX(V$13:V$512,SMALL(IF(($AA$13:$AA$512=$AA$5),ROW($A$9:$A$508)-ROW($A$9)+1,""),ROWS(C$9:C355)),,1))</f>
        <v/>
      </c>
      <c r="D355" s="309" t="str">
        <f t="array" ref="D355">IF(ROWS(D$9:D355)&gt;$U$5,"",INDEX(W$13:W$512,SMALL(IF(($AA$13:$AA$512=$AA$5),ROW($A$9:$A$508)-ROW($A$9)+1,""),ROWS(D$9:D355)),,1))</f>
        <v/>
      </c>
      <c r="E355" s="59" t="str">
        <f t="array" ref="E355">IF(ROWS(E$9:E355)&gt;$U$5,"",INDEX(X$13:X$512,SMALL(IF(($AA$13:$AA$512=$AA$5),ROW($A$9:$A$508)-ROW($A$9)+1,""),ROWS(E$9:E355)),,1))</f>
        <v/>
      </c>
      <c r="F355" s="59" t="str">
        <f t="array" ref="F355">IF(ROWS(F$9:F355)&gt;$U$5,"",INDEX(Y$13:Y$512,SMALL(IF(($AA$13:$AA$512=$AA$5),ROW($A$9:$A$508)-ROW($A$9)+1,""),ROWS(F$9:F355)),,1))</f>
        <v/>
      </c>
      <c r="G355" s="59" t="str">
        <f t="array" ref="G355">IF(ROWS(G$9:G355)&gt;$U$5,"",INDEX(AA$13:AA$512,SMALL(IF(($AA$13:$AA$512=$AA$5),ROW($A$9:$A$508)-ROW($A$9)+1,""),ROWS(G$9:G355)),,1))</f>
        <v/>
      </c>
      <c r="H355" s="59" t="str">
        <f t="array" ref="H355">IF(ROWS(H$9:H355)&gt;$U$5,"",INDEX(AC$13:AC$512,SMALL(IF(($AA$13:$AA$512=$AA$5),ROW($A$9:$A$508)-ROW($A$9)+1,""),ROWS(H$9:H355)),,1))</f>
        <v/>
      </c>
      <c r="I355" s="59" t="str">
        <f t="array" ref="I355">IF(ROWS(I$9:I355)&gt;$U$5,"",INDEX(AD$13:AD$512,SMALL(IF(($AA$13:$AA$512=$AA$5),ROW($A$9:$A$508)-ROW($A$9)+1,""),ROWS(I$9:I355)),,1))</f>
        <v/>
      </c>
      <c r="J355" s="105"/>
      <c r="K355" s="105"/>
      <c r="L355" s="105"/>
      <c r="M355" s="136"/>
      <c r="N355" s="44"/>
      <c r="O355" s="44"/>
      <c r="P355" s="44"/>
      <c r="Q355" s="44"/>
      <c r="R355" s="44"/>
      <c r="S355" s="44"/>
      <c r="T355" s="44">
        <f>Nut_StatusTool!A349</f>
        <v>343</v>
      </c>
      <c r="U355" s="44">
        <f>Nut_StatusTool!B349</f>
        <v>0</v>
      </c>
      <c r="V355" s="44">
        <f>Nut_StatusTool!C349</f>
        <v>0</v>
      </c>
      <c r="W355" s="44">
        <f>Nut_StatusTool!D349</f>
        <v>0</v>
      </c>
      <c r="X355" s="44">
        <f>Nut_StatusTool!F349</f>
        <v>0</v>
      </c>
      <c r="Y355" s="285" t="str">
        <f>Nut_StatusTool!K349</f>
        <v/>
      </c>
      <c r="Z355" s="44" t="str">
        <f>Nut_StatusTool!L349</f>
        <v/>
      </c>
      <c r="AA355" s="44" t="str">
        <f>Nut_StatusTool!M349</f>
        <v/>
      </c>
      <c r="AB355" s="44" t="str">
        <f>Nut_StatusTool!N349</f>
        <v/>
      </c>
      <c r="AC355" s="44">
        <f>Nut_StatusTool!I349</f>
        <v>0</v>
      </c>
      <c r="AD355" s="44">
        <f>Nut_StatusTool!J349</f>
        <v>0</v>
      </c>
    </row>
    <row r="356" spans="1:30" ht="20.100000000000001" customHeight="1">
      <c r="A356" s="59" t="str">
        <f t="array" ref="A356">IF(ROWS(A$9:A356)&gt;$U$5,"",INDEX(T$13:T$512,SMALL(IF(($AA$13:$AA$512=$AA$5),ROW($A$9:$A$508)-ROW($A$9)+1,""),ROWS(A$9:A356)),,1))</f>
        <v/>
      </c>
      <c r="B356" s="389" t="str">
        <f t="array" ref="B356">IF(ROWS(B$9:B356)&gt;$U$5,"",INDEX(U$13:U$512,SMALL(IF(($AA$13:$AA$512=$AA$5),ROW($A$9:$A$508)-ROW($A$9)+1,""),ROWS(B$9:B356)),,1))</f>
        <v/>
      </c>
      <c r="C356" s="389" t="str">
        <f t="array" ref="C356">IF(ROWS(C$9:C356)&gt;$U$5,"",INDEX(V$13:V$512,SMALL(IF(($AA$13:$AA$512=$AA$5),ROW($A$9:$A$508)-ROW($A$9)+1,""),ROWS(C$9:C356)),,1))</f>
        <v/>
      </c>
      <c r="D356" s="309" t="str">
        <f t="array" ref="D356">IF(ROWS(D$9:D356)&gt;$U$5,"",INDEX(W$13:W$512,SMALL(IF(($AA$13:$AA$512=$AA$5),ROW($A$9:$A$508)-ROW($A$9)+1,""),ROWS(D$9:D356)),,1))</f>
        <v/>
      </c>
      <c r="E356" s="59" t="str">
        <f t="array" ref="E356">IF(ROWS(E$9:E356)&gt;$U$5,"",INDEX(X$13:X$512,SMALL(IF(($AA$13:$AA$512=$AA$5),ROW($A$9:$A$508)-ROW($A$9)+1,""),ROWS(E$9:E356)),,1))</f>
        <v/>
      </c>
      <c r="F356" s="59" t="str">
        <f t="array" ref="F356">IF(ROWS(F$9:F356)&gt;$U$5,"",INDEX(Y$13:Y$512,SMALL(IF(($AA$13:$AA$512=$AA$5),ROW($A$9:$A$508)-ROW($A$9)+1,""),ROWS(F$9:F356)),,1))</f>
        <v/>
      </c>
      <c r="G356" s="59" t="str">
        <f t="array" ref="G356">IF(ROWS(G$9:G356)&gt;$U$5,"",INDEX(AA$13:AA$512,SMALL(IF(($AA$13:$AA$512=$AA$5),ROW($A$9:$A$508)-ROW($A$9)+1,""),ROWS(G$9:G356)),,1))</f>
        <v/>
      </c>
      <c r="H356" s="59" t="str">
        <f t="array" ref="H356">IF(ROWS(H$9:H356)&gt;$U$5,"",INDEX(AC$13:AC$512,SMALL(IF(($AA$13:$AA$512=$AA$5),ROW($A$9:$A$508)-ROW($A$9)+1,""),ROWS(H$9:H356)),,1))</f>
        <v/>
      </c>
      <c r="I356" s="59" t="str">
        <f t="array" ref="I356">IF(ROWS(I$9:I356)&gt;$U$5,"",INDEX(AD$13:AD$512,SMALL(IF(($AA$13:$AA$512=$AA$5),ROW($A$9:$A$508)-ROW($A$9)+1,""),ROWS(I$9:I356)),,1))</f>
        <v/>
      </c>
      <c r="J356" s="105"/>
      <c r="K356" s="105"/>
      <c r="L356" s="105"/>
      <c r="M356" s="136"/>
      <c r="N356" s="44"/>
      <c r="O356" s="44"/>
      <c r="P356" s="44"/>
      <c r="Q356" s="44"/>
      <c r="R356" s="44"/>
      <c r="S356" s="44"/>
      <c r="T356" s="44">
        <f>Nut_StatusTool!A350</f>
        <v>344</v>
      </c>
      <c r="U356" s="44">
        <f>Nut_StatusTool!B350</f>
        <v>0</v>
      </c>
      <c r="V356" s="44">
        <f>Nut_StatusTool!C350</f>
        <v>0</v>
      </c>
      <c r="W356" s="44">
        <f>Nut_StatusTool!D350</f>
        <v>0</v>
      </c>
      <c r="X356" s="44">
        <f>Nut_StatusTool!F350</f>
        <v>0</v>
      </c>
      <c r="Y356" s="285" t="str">
        <f>Nut_StatusTool!K350</f>
        <v/>
      </c>
      <c r="Z356" s="44" t="str">
        <f>Nut_StatusTool!L350</f>
        <v/>
      </c>
      <c r="AA356" s="44" t="str">
        <f>Nut_StatusTool!M350</f>
        <v/>
      </c>
      <c r="AB356" s="44" t="str">
        <f>Nut_StatusTool!N350</f>
        <v/>
      </c>
      <c r="AC356" s="44">
        <f>Nut_StatusTool!I350</f>
        <v>0</v>
      </c>
      <c r="AD356" s="44">
        <f>Nut_StatusTool!J350</f>
        <v>0</v>
      </c>
    </row>
    <row r="357" spans="1:30" ht="20.100000000000001" customHeight="1">
      <c r="A357" s="59" t="str">
        <f t="array" ref="A357">IF(ROWS(A$9:A357)&gt;$U$5,"",INDEX(T$13:T$512,SMALL(IF(($AA$13:$AA$512=$AA$5),ROW($A$9:$A$508)-ROW($A$9)+1,""),ROWS(A$9:A357)),,1))</f>
        <v/>
      </c>
      <c r="B357" s="389" t="str">
        <f t="array" ref="B357">IF(ROWS(B$9:B357)&gt;$U$5,"",INDEX(U$13:U$512,SMALL(IF(($AA$13:$AA$512=$AA$5),ROW($A$9:$A$508)-ROW($A$9)+1,""),ROWS(B$9:B357)),,1))</f>
        <v/>
      </c>
      <c r="C357" s="389" t="str">
        <f t="array" ref="C357">IF(ROWS(C$9:C357)&gt;$U$5,"",INDEX(V$13:V$512,SMALL(IF(($AA$13:$AA$512=$AA$5),ROW($A$9:$A$508)-ROW($A$9)+1,""),ROWS(C$9:C357)),,1))</f>
        <v/>
      </c>
      <c r="D357" s="309" t="str">
        <f t="array" ref="D357">IF(ROWS(D$9:D357)&gt;$U$5,"",INDEX(W$13:W$512,SMALL(IF(($AA$13:$AA$512=$AA$5),ROW($A$9:$A$508)-ROW($A$9)+1,""),ROWS(D$9:D357)),,1))</f>
        <v/>
      </c>
      <c r="E357" s="59" t="str">
        <f t="array" ref="E357">IF(ROWS(E$9:E357)&gt;$U$5,"",INDEX(X$13:X$512,SMALL(IF(($AA$13:$AA$512=$AA$5),ROW($A$9:$A$508)-ROW($A$9)+1,""),ROWS(E$9:E357)),,1))</f>
        <v/>
      </c>
      <c r="F357" s="59" t="str">
        <f t="array" ref="F357">IF(ROWS(F$9:F357)&gt;$U$5,"",INDEX(Y$13:Y$512,SMALL(IF(($AA$13:$AA$512=$AA$5),ROW($A$9:$A$508)-ROW($A$9)+1,""),ROWS(F$9:F357)),,1))</f>
        <v/>
      </c>
      <c r="G357" s="59" t="str">
        <f t="array" ref="G357">IF(ROWS(G$9:G357)&gt;$U$5,"",INDEX(AA$13:AA$512,SMALL(IF(($AA$13:$AA$512=$AA$5),ROW($A$9:$A$508)-ROW($A$9)+1,""),ROWS(G$9:G357)),,1))</f>
        <v/>
      </c>
      <c r="H357" s="59" t="str">
        <f t="array" ref="H357">IF(ROWS(H$9:H357)&gt;$U$5,"",INDEX(AC$13:AC$512,SMALL(IF(($AA$13:$AA$512=$AA$5),ROW($A$9:$A$508)-ROW($A$9)+1,""),ROWS(H$9:H357)),,1))</f>
        <v/>
      </c>
      <c r="I357" s="59" t="str">
        <f t="array" ref="I357">IF(ROWS(I$9:I357)&gt;$U$5,"",INDEX(AD$13:AD$512,SMALL(IF(($AA$13:$AA$512=$AA$5),ROW($A$9:$A$508)-ROW($A$9)+1,""),ROWS(I$9:I357)),,1))</f>
        <v/>
      </c>
      <c r="J357" s="105"/>
      <c r="K357" s="105"/>
      <c r="L357" s="105"/>
      <c r="M357" s="136"/>
      <c r="N357" s="44"/>
      <c r="O357" s="44"/>
      <c r="P357" s="44"/>
      <c r="Q357" s="44"/>
      <c r="R357" s="44"/>
      <c r="S357" s="44"/>
      <c r="T357" s="44">
        <f>Nut_StatusTool!A351</f>
        <v>345</v>
      </c>
      <c r="U357" s="44">
        <f>Nut_StatusTool!B351</f>
        <v>0</v>
      </c>
      <c r="V357" s="44">
        <f>Nut_StatusTool!C351</f>
        <v>0</v>
      </c>
      <c r="W357" s="44">
        <f>Nut_StatusTool!D351</f>
        <v>0</v>
      </c>
      <c r="X357" s="44">
        <f>Nut_StatusTool!F351</f>
        <v>0</v>
      </c>
      <c r="Y357" s="285" t="str">
        <f>Nut_StatusTool!K351</f>
        <v/>
      </c>
      <c r="Z357" s="44" t="str">
        <f>Nut_StatusTool!L351</f>
        <v/>
      </c>
      <c r="AA357" s="44" t="str">
        <f>Nut_StatusTool!M351</f>
        <v/>
      </c>
      <c r="AB357" s="44" t="str">
        <f>Nut_StatusTool!N351</f>
        <v/>
      </c>
      <c r="AC357" s="44">
        <f>Nut_StatusTool!I351</f>
        <v>0</v>
      </c>
      <c r="AD357" s="44">
        <f>Nut_StatusTool!J351</f>
        <v>0</v>
      </c>
    </row>
    <row r="358" spans="1:30" ht="20.100000000000001" customHeight="1">
      <c r="A358" s="59" t="str">
        <f t="array" ref="A358">IF(ROWS(A$9:A358)&gt;$U$5,"",INDEX(T$13:T$512,SMALL(IF(($AA$13:$AA$512=$AA$5),ROW($A$9:$A$508)-ROW($A$9)+1,""),ROWS(A$9:A358)),,1))</f>
        <v/>
      </c>
      <c r="B358" s="389" t="str">
        <f t="array" ref="B358">IF(ROWS(B$9:B358)&gt;$U$5,"",INDEX(U$13:U$512,SMALL(IF(($AA$13:$AA$512=$AA$5),ROW($A$9:$A$508)-ROW($A$9)+1,""),ROWS(B$9:B358)),,1))</f>
        <v/>
      </c>
      <c r="C358" s="389" t="str">
        <f t="array" ref="C358">IF(ROWS(C$9:C358)&gt;$U$5,"",INDEX(V$13:V$512,SMALL(IF(($AA$13:$AA$512=$AA$5),ROW($A$9:$A$508)-ROW($A$9)+1,""),ROWS(C$9:C358)),,1))</f>
        <v/>
      </c>
      <c r="D358" s="309" t="str">
        <f t="array" ref="D358">IF(ROWS(D$9:D358)&gt;$U$5,"",INDEX(W$13:W$512,SMALL(IF(($AA$13:$AA$512=$AA$5),ROW($A$9:$A$508)-ROW($A$9)+1,""),ROWS(D$9:D358)),,1))</f>
        <v/>
      </c>
      <c r="E358" s="59" t="str">
        <f t="array" ref="E358">IF(ROWS(E$9:E358)&gt;$U$5,"",INDEX(X$13:X$512,SMALL(IF(($AA$13:$AA$512=$AA$5),ROW($A$9:$A$508)-ROW($A$9)+1,""),ROWS(E$9:E358)),,1))</f>
        <v/>
      </c>
      <c r="F358" s="59" t="str">
        <f t="array" ref="F358">IF(ROWS(F$9:F358)&gt;$U$5,"",INDEX(Y$13:Y$512,SMALL(IF(($AA$13:$AA$512=$AA$5),ROW($A$9:$A$508)-ROW($A$9)+1,""),ROWS(F$9:F358)),,1))</f>
        <v/>
      </c>
      <c r="G358" s="59" t="str">
        <f t="array" ref="G358">IF(ROWS(G$9:G358)&gt;$U$5,"",INDEX(AA$13:AA$512,SMALL(IF(($AA$13:$AA$512=$AA$5),ROW($A$9:$A$508)-ROW($A$9)+1,""),ROWS(G$9:G358)),,1))</f>
        <v/>
      </c>
      <c r="H358" s="59" t="str">
        <f t="array" ref="H358">IF(ROWS(H$9:H358)&gt;$U$5,"",INDEX(AC$13:AC$512,SMALL(IF(($AA$13:$AA$512=$AA$5),ROW($A$9:$A$508)-ROW($A$9)+1,""),ROWS(H$9:H358)),,1))</f>
        <v/>
      </c>
      <c r="I358" s="59" t="str">
        <f t="array" ref="I358">IF(ROWS(I$9:I358)&gt;$U$5,"",INDEX(AD$13:AD$512,SMALL(IF(($AA$13:$AA$512=$AA$5),ROW($A$9:$A$508)-ROW($A$9)+1,""),ROWS(I$9:I358)),,1))</f>
        <v/>
      </c>
      <c r="J358" s="105"/>
      <c r="K358" s="105"/>
      <c r="L358" s="105"/>
      <c r="M358" s="136"/>
      <c r="N358" s="44"/>
      <c r="O358" s="44"/>
      <c r="P358" s="44"/>
      <c r="Q358" s="44"/>
      <c r="R358" s="44"/>
      <c r="S358" s="44"/>
      <c r="T358" s="44">
        <f>Nut_StatusTool!A352</f>
        <v>346</v>
      </c>
      <c r="U358" s="44">
        <f>Nut_StatusTool!B352</f>
        <v>0</v>
      </c>
      <c r="V358" s="44">
        <f>Nut_StatusTool!C352</f>
        <v>0</v>
      </c>
      <c r="W358" s="44">
        <f>Nut_StatusTool!D352</f>
        <v>0</v>
      </c>
      <c r="X358" s="44">
        <f>Nut_StatusTool!F352</f>
        <v>0</v>
      </c>
      <c r="Y358" s="285" t="str">
        <f>Nut_StatusTool!K352</f>
        <v/>
      </c>
      <c r="Z358" s="44" t="str">
        <f>Nut_StatusTool!L352</f>
        <v/>
      </c>
      <c r="AA358" s="44" t="str">
        <f>Nut_StatusTool!M352</f>
        <v/>
      </c>
      <c r="AB358" s="44" t="str">
        <f>Nut_StatusTool!N352</f>
        <v/>
      </c>
      <c r="AC358" s="44">
        <f>Nut_StatusTool!I352</f>
        <v>0</v>
      </c>
      <c r="AD358" s="44">
        <f>Nut_StatusTool!J352</f>
        <v>0</v>
      </c>
    </row>
    <row r="359" spans="1:30" ht="20.100000000000001" customHeight="1">
      <c r="A359" s="59" t="str">
        <f t="array" ref="A359">IF(ROWS(A$9:A359)&gt;$U$5,"",INDEX(T$13:T$512,SMALL(IF(($AA$13:$AA$512=$AA$5),ROW($A$9:$A$508)-ROW($A$9)+1,""),ROWS(A$9:A359)),,1))</f>
        <v/>
      </c>
      <c r="B359" s="389" t="str">
        <f t="array" ref="B359">IF(ROWS(B$9:B359)&gt;$U$5,"",INDEX(U$13:U$512,SMALL(IF(($AA$13:$AA$512=$AA$5),ROW($A$9:$A$508)-ROW($A$9)+1,""),ROWS(B$9:B359)),,1))</f>
        <v/>
      </c>
      <c r="C359" s="389" t="str">
        <f t="array" ref="C359">IF(ROWS(C$9:C359)&gt;$U$5,"",INDEX(V$13:V$512,SMALL(IF(($AA$13:$AA$512=$AA$5),ROW($A$9:$A$508)-ROW($A$9)+1,""),ROWS(C$9:C359)),,1))</f>
        <v/>
      </c>
      <c r="D359" s="309" t="str">
        <f t="array" ref="D359">IF(ROWS(D$9:D359)&gt;$U$5,"",INDEX(W$13:W$512,SMALL(IF(($AA$13:$AA$512=$AA$5),ROW($A$9:$A$508)-ROW($A$9)+1,""),ROWS(D$9:D359)),,1))</f>
        <v/>
      </c>
      <c r="E359" s="59" t="str">
        <f t="array" ref="E359">IF(ROWS(E$9:E359)&gt;$U$5,"",INDEX(X$13:X$512,SMALL(IF(($AA$13:$AA$512=$AA$5),ROW($A$9:$A$508)-ROW($A$9)+1,""),ROWS(E$9:E359)),,1))</f>
        <v/>
      </c>
      <c r="F359" s="59" t="str">
        <f t="array" ref="F359">IF(ROWS(F$9:F359)&gt;$U$5,"",INDEX(Y$13:Y$512,SMALL(IF(($AA$13:$AA$512=$AA$5),ROW($A$9:$A$508)-ROW($A$9)+1,""),ROWS(F$9:F359)),,1))</f>
        <v/>
      </c>
      <c r="G359" s="59" t="str">
        <f t="array" ref="G359">IF(ROWS(G$9:G359)&gt;$U$5,"",INDEX(AA$13:AA$512,SMALL(IF(($AA$13:$AA$512=$AA$5),ROW($A$9:$A$508)-ROW($A$9)+1,""),ROWS(G$9:G359)),,1))</f>
        <v/>
      </c>
      <c r="H359" s="59" t="str">
        <f t="array" ref="H359">IF(ROWS(H$9:H359)&gt;$U$5,"",INDEX(AC$13:AC$512,SMALL(IF(($AA$13:$AA$512=$AA$5),ROW($A$9:$A$508)-ROW($A$9)+1,""),ROWS(H$9:H359)),,1))</f>
        <v/>
      </c>
      <c r="I359" s="59" t="str">
        <f t="array" ref="I359">IF(ROWS(I$9:I359)&gt;$U$5,"",INDEX(AD$13:AD$512,SMALL(IF(($AA$13:$AA$512=$AA$5),ROW($A$9:$A$508)-ROW($A$9)+1,""),ROWS(I$9:I359)),,1))</f>
        <v/>
      </c>
      <c r="J359" s="105"/>
      <c r="K359" s="105"/>
      <c r="L359" s="105"/>
      <c r="M359" s="136"/>
      <c r="N359" s="44"/>
      <c r="O359" s="44"/>
      <c r="P359" s="44"/>
      <c r="Q359" s="44"/>
      <c r="R359" s="44"/>
      <c r="S359" s="44"/>
      <c r="T359" s="44">
        <f>Nut_StatusTool!A353</f>
        <v>347</v>
      </c>
      <c r="U359" s="44">
        <f>Nut_StatusTool!B353</f>
        <v>0</v>
      </c>
      <c r="V359" s="44">
        <f>Nut_StatusTool!C353</f>
        <v>0</v>
      </c>
      <c r="W359" s="44">
        <f>Nut_StatusTool!D353</f>
        <v>0</v>
      </c>
      <c r="X359" s="44">
        <f>Nut_StatusTool!F353</f>
        <v>0</v>
      </c>
      <c r="Y359" s="285" t="str">
        <f>Nut_StatusTool!K353</f>
        <v/>
      </c>
      <c r="Z359" s="44" t="str">
        <f>Nut_StatusTool!L353</f>
        <v/>
      </c>
      <c r="AA359" s="44" t="str">
        <f>Nut_StatusTool!M353</f>
        <v/>
      </c>
      <c r="AB359" s="44" t="str">
        <f>Nut_StatusTool!N353</f>
        <v/>
      </c>
      <c r="AC359" s="44">
        <f>Nut_StatusTool!I353</f>
        <v>0</v>
      </c>
      <c r="AD359" s="44">
        <f>Nut_StatusTool!J353</f>
        <v>0</v>
      </c>
    </row>
    <row r="360" spans="1:30" ht="20.100000000000001" customHeight="1">
      <c r="A360" s="59" t="str">
        <f t="array" ref="A360">IF(ROWS(A$9:A360)&gt;$U$5,"",INDEX(T$13:T$512,SMALL(IF(($AA$13:$AA$512=$AA$5),ROW($A$9:$A$508)-ROW($A$9)+1,""),ROWS(A$9:A360)),,1))</f>
        <v/>
      </c>
      <c r="B360" s="389" t="str">
        <f t="array" ref="B360">IF(ROWS(B$9:B360)&gt;$U$5,"",INDEX(U$13:U$512,SMALL(IF(($AA$13:$AA$512=$AA$5),ROW($A$9:$A$508)-ROW($A$9)+1,""),ROWS(B$9:B360)),,1))</f>
        <v/>
      </c>
      <c r="C360" s="389" t="str">
        <f t="array" ref="C360">IF(ROWS(C$9:C360)&gt;$U$5,"",INDEX(V$13:V$512,SMALL(IF(($AA$13:$AA$512=$AA$5),ROW($A$9:$A$508)-ROW($A$9)+1,""),ROWS(C$9:C360)),,1))</f>
        <v/>
      </c>
      <c r="D360" s="309" t="str">
        <f t="array" ref="D360">IF(ROWS(D$9:D360)&gt;$U$5,"",INDEX(W$13:W$512,SMALL(IF(($AA$13:$AA$512=$AA$5),ROW($A$9:$A$508)-ROW($A$9)+1,""),ROWS(D$9:D360)),,1))</f>
        <v/>
      </c>
      <c r="E360" s="59" t="str">
        <f t="array" ref="E360">IF(ROWS(E$9:E360)&gt;$U$5,"",INDEX(X$13:X$512,SMALL(IF(($AA$13:$AA$512=$AA$5),ROW($A$9:$A$508)-ROW($A$9)+1,""),ROWS(E$9:E360)),,1))</f>
        <v/>
      </c>
      <c r="F360" s="59" t="str">
        <f t="array" ref="F360">IF(ROWS(F$9:F360)&gt;$U$5,"",INDEX(Y$13:Y$512,SMALL(IF(($AA$13:$AA$512=$AA$5),ROW($A$9:$A$508)-ROW($A$9)+1,""),ROWS(F$9:F360)),,1))</f>
        <v/>
      </c>
      <c r="G360" s="59" t="str">
        <f t="array" ref="G360">IF(ROWS(G$9:G360)&gt;$U$5,"",INDEX(AA$13:AA$512,SMALL(IF(($AA$13:$AA$512=$AA$5),ROW($A$9:$A$508)-ROW($A$9)+1,""),ROWS(G$9:G360)),,1))</f>
        <v/>
      </c>
      <c r="H360" s="59" t="str">
        <f t="array" ref="H360">IF(ROWS(H$9:H360)&gt;$U$5,"",INDEX(AC$13:AC$512,SMALL(IF(($AA$13:$AA$512=$AA$5),ROW($A$9:$A$508)-ROW($A$9)+1,""),ROWS(H$9:H360)),,1))</f>
        <v/>
      </c>
      <c r="I360" s="59" t="str">
        <f t="array" ref="I360">IF(ROWS(I$9:I360)&gt;$U$5,"",INDEX(AD$13:AD$512,SMALL(IF(($AA$13:$AA$512=$AA$5),ROW($A$9:$A$508)-ROW($A$9)+1,""),ROWS(I$9:I360)),,1))</f>
        <v/>
      </c>
      <c r="J360" s="105"/>
      <c r="K360" s="105"/>
      <c r="L360" s="105"/>
      <c r="M360" s="136"/>
      <c r="N360" s="44"/>
      <c r="O360" s="44"/>
      <c r="P360" s="44"/>
      <c r="Q360" s="44"/>
      <c r="R360" s="44"/>
      <c r="S360" s="44"/>
      <c r="T360" s="44">
        <f>Nut_StatusTool!A354</f>
        <v>348</v>
      </c>
      <c r="U360" s="44">
        <f>Nut_StatusTool!B354</f>
        <v>0</v>
      </c>
      <c r="V360" s="44">
        <f>Nut_StatusTool!C354</f>
        <v>0</v>
      </c>
      <c r="W360" s="44">
        <f>Nut_StatusTool!D354</f>
        <v>0</v>
      </c>
      <c r="X360" s="44">
        <f>Nut_StatusTool!F354</f>
        <v>0</v>
      </c>
      <c r="Y360" s="285" t="str">
        <f>Nut_StatusTool!K354</f>
        <v/>
      </c>
      <c r="Z360" s="44" t="str">
        <f>Nut_StatusTool!L354</f>
        <v/>
      </c>
      <c r="AA360" s="44" t="str">
        <f>Nut_StatusTool!M354</f>
        <v/>
      </c>
      <c r="AB360" s="44" t="str">
        <f>Nut_StatusTool!N354</f>
        <v/>
      </c>
      <c r="AC360" s="44">
        <f>Nut_StatusTool!I354</f>
        <v>0</v>
      </c>
      <c r="AD360" s="44">
        <f>Nut_StatusTool!J354</f>
        <v>0</v>
      </c>
    </row>
    <row r="361" spans="1:30" ht="20.100000000000001" customHeight="1">
      <c r="A361" s="59" t="str">
        <f t="array" ref="A361">IF(ROWS(A$9:A361)&gt;$U$5,"",INDEX(T$13:T$512,SMALL(IF(($AA$13:$AA$512=$AA$5),ROW($A$9:$A$508)-ROW($A$9)+1,""),ROWS(A$9:A361)),,1))</f>
        <v/>
      </c>
      <c r="B361" s="389" t="str">
        <f t="array" ref="B361">IF(ROWS(B$9:B361)&gt;$U$5,"",INDEX(U$13:U$512,SMALL(IF(($AA$13:$AA$512=$AA$5),ROW($A$9:$A$508)-ROW($A$9)+1,""),ROWS(B$9:B361)),,1))</f>
        <v/>
      </c>
      <c r="C361" s="389" t="str">
        <f t="array" ref="C361">IF(ROWS(C$9:C361)&gt;$U$5,"",INDEX(V$13:V$512,SMALL(IF(($AA$13:$AA$512=$AA$5),ROW($A$9:$A$508)-ROW($A$9)+1,""),ROWS(C$9:C361)),,1))</f>
        <v/>
      </c>
      <c r="D361" s="309" t="str">
        <f t="array" ref="D361">IF(ROWS(D$9:D361)&gt;$U$5,"",INDEX(W$13:W$512,SMALL(IF(($AA$13:$AA$512=$AA$5),ROW($A$9:$A$508)-ROW($A$9)+1,""),ROWS(D$9:D361)),,1))</f>
        <v/>
      </c>
      <c r="E361" s="59" t="str">
        <f t="array" ref="E361">IF(ROWS(E$9:E361)&gt;$U$5,"",INDEX(X$13:X$512,SMALL(IF(($AA$13:$AA$512=$AA$5),ROW($A$9:$A$508)-ROW($A$9)+1,""),ROWS(E$9:E361)),,1))</f>
        <v/>
      </c>
      <c r="F361" s="59" t="str">
        <f t="array" ref="F361">IF(ROWS(F$9:F361)&gt;$U$5,"",INDEX(Y$13:Y$512,SMALL(IF(($AA$13:$AA$512=$AA$5),ROW($A$9:$A$508)-ROW($A$9)+1,""),ROWS(F$9:F361)),,1))</f>
        <v/>
      </c>
      <c r="G361" s="59" t="str">
        <f t="array" ref="G361">IF(ROWS(G$9:G361)&gt;$U$5,"",INDEX(AA$13:AA$512,SMALL(IF(($AA$13:$AA$512=$AA$5),ROW($A$9:$A$508)-ROW($A$9)+1,""),ROWS(G$9:G361)),,1))</f>
        <v/>
      </c>
      <c r="H361" s="59" t="str">
        <f t="array" ref="H361">IF(ROWS(H$9:H361)&gt;$U$5,"",INDEX(AC$13:AC$512,SMALL(IF(($AA$13:$AA$512=$AA$5),ROW($A$9:$A$508)-ROW($A$9)+1,""),ROWS(H$9:H361)),,1))</f>
        <v/>
      </c>
      <c r="I361" s="59" t="str">
        <f t="array" ref="I361">IF(ROWS(I$9:I361)&gt;$U$5,"",INDEX(AD$13:AD$512,SMALL(IF(($AA$13:$AA$512=$AA$5),ROW($A$9:$A$508)-ROW($A$9)+1,""),ROWS(I$9:I361)),,1))</f>
        <v/>
      </c>
      <c r="J361" s="105"/>
      <c r="K361" s="105"/>
      <c r="L361" s="105"/>
      <c r="M361" s="136"/>
      <c r="N361" s="44"/>
      <c r="O361" s="44"/>
      <c r="P361" s="44"/>
      <c r="Q361" s="44"/>
      <c r="R361" s="44"/>
      <c r="S361" s="44"/>
      <c r="T361" s="44">
        <f>Nut_StatusTool!A355</f>
        <v>349</v>
      </c>
      <c r="U361" s="44">
        <f>Nut_StatusTool!B355</f>
        <v>0</v>
      </c>
      <c r="V361" s="44">
        <f>Nut_StatusTool!C355</f>
        <v>0</v>
      </c>
      <c r="W361" s="44">
        <f>Nut_StatusTool!D355</f>
        <v>0</v>
      </c>
      <c r="X361" s="44">
        <f>Nut_StatusTool!F355</f>
        <v>0</v>
      </c>
      <c r="Y361" s="285" t="str">
        <f>Nut_StatusTool!K355</f>
        <v/>
      </c>
      <c r="Z361" s="44" t="str">
        <f>Nut_StatusTool!L355</f>
        <v/>
      </c>
      <c r="AA361" s="44" t="str">
        <f>Nut_StatusTool!M355</f>
        <v/>
      </c>
      <c r="AB361" s="44" t="str">
        <f>Nut_StatusTool!N355</f>
        <v/>
      </c>
      <c r="AC361" s="44">
        <f>Nut_StatusTool!I355</f>
        <v>0</v>
      </c>
      <c r="AD361" s="44">
        <f>Nut_StatusTool!J355</f>
        <v>0</v>
      </c>
    </row>
    <row r="362" spans="1:30" ht="20.100000000000001" customHeight="1">
      <c r="A362" s="59" t="str">
        <f t="array" ref="A362">IF(ROWS(A$9:A362)&gt;$U$5,"",INDEX(T$13:T$512,SMALL(IF(($AA$13:$AA$512=$AA$5),ROW($A$9:$A$508)-ROW($A$9)+1,""),ROWS(A$9:A362)),,1))</f>
        <v/>
      </c>
      <c r="B362" s="389" t="str">
        <f t="array" ref="B362">IF(ROWS(B$9:B362)&gt;$U$5,"",INDEX(U$13:U$512,SMALL(IF(($AA$13:$AA$512=$AA$5),ROW($A$9:$A$508)-ROW($A$9)+1,""),ROWS(B$9:B362)),,1))</f>
        <v/>
      </c>
      <c r="C362" s="389" t="str">
        <f t="array" ref="C362">IF(ROWS(C$9:C362)&gt;$U$5,"",INDEX(V$13:V$512,SMALL(IF(($AA$13:$AA$512=$AA$5),ROW($A$9:$A$508)-ROW($A$9)+1,""),ROWS(C$9:C362)),,1))</f>
        <v/>
      </c>
      <c r="D362" s="309" t="str">
        <f t="array" ref="D362">IF(ROWS(D$9:D362)&gt;$U$5,"",INDEX(W$13:W$512,SMALL(IF(($AA$13:$AA$512=$AA$5),ROW($A$9:$A$508)-ROW($A$9)+1,""),ROWS(D$9:D362)),,1))</f>
        <v/>
      </c>
      <c r="E362" s="59" t="str">
        <f t="array" ref="E362">IF(ROWS(E$9:E362)&gt;$U$5,"",INDEX(X$13:X$512,SMALL(IF(($AA$13:$AA$512=$AA$5),ROW($A$9:$A$508)-ROW($A$9)+1,""),ROWS(E$9:E362)),,1))</f>
        <v/>
      </c>
      <c r="F362" s="59" t="str">
        <f t="array" ref="F362">IF(ROWS(F$9:F362)&gt;$U$5,"",INDEX(Y$13:Y$512,SMALL(IF(($AA$13:$AA$512=$AA$5),ROW($A$9:$A$508)-ROW($A$9)+1,""),ROWS(F$9:F362)),,1))</f>
        <v/>
      </c>
      <c r="G362" s="59" t="str">
        <f t="array" ref="G362">IF(ROWS(G$9:G362)&gt;$U$5,"",INDEX(AA$13:AA$512,SMALL(IF(($AA$13:$AA$512=$AA$5),ROW($A$9:$A$508)-ROW($A$9)+1,""),ROWS(G$9:G362)),,1))</f>
        <v/>
      </c>
      <c r="H362" s="59" t="str">
        <f t="array" ref="H362">IF(ROWS(H$9:H362)&gt;$U$5,"",INDEX(AC$13:AC$512,SMALL(IF(($AA$13:$AA$512=$AA$5),ROW($A$9:$A$508)-ROW($A$9)+1,""),ROWS(H$9:H362)),,1))</f>
        <v/>
      </c>
      <c r="I362" s="59" t="str">
        <f t="array" ref="I362">IF(ROWS(I$9:I362)&gt;$U$5,"",INDEX(AD$13:AD$512,SMALL(IF(($AA$13:$AA$512=$AA$5),ROW($A$9:$A$508)-ROW($A$9)+1,""),ROWS(I$9:I362)),,1))</f>
        <v/>
      </c>
      <c r="J362" s="105"/>
      <c r="K362" s="105"/>
      <c r="L362" s="105"/>
      <c r="M362" s="136"/>
      <c r="N362" s="44"/>
      <c r="O362" s="44"/>
      <c r="P362" s="44"/>
      <c r="Q362" s="44"/>
      <c r="R362" s="44"/>
      <c r="S362" s="44"/>
      <c r="T362" s="44">
        <f>Nut_StatusTool!A356</f>
        <v>350</v>
      </c>
      <c r="U362" s="44">
        <f>Nut_StatusTool!B356</f>
        <v>0</v>
      </c>
      <c r="V362" s="44">
        <f>Nut_StatusTool!C356</f>
        <v>0</v>
      </c>
      <c r="W362" s="44">
        <f>Nut_StatusTool!D356</f>
        <v>0</v>
      </c>
      <c r="X362" s="44">
        <f>Nut_StatusTool!F356</f>
        <v>0</v>
      </c>
      <c r="Y362" s="285" t="str">
        <f>Nut_StatusTool!K356</f>
        <v/>
      </c>
      <c r="Z362" s="44" t="str">
        <f>Nut_StatusTool!L356</f>
        <v/>
      </c>
      <c r="AA362" s="44" t="str">
        <f>Nut_StatusTool!M356</f>
        <v/>
      </c>
      <c r="AB362" s="44" t="str">
        <f>Nut_StatusTool!N356</f>
        <v/>
      </c>
      <c r="AC362" s="44">
        <f>Nut_StatusTool!I356</f>
        <v>0</v>
      </c>
      <c r="AD362" s="44">
        <f>Nut_StatusTool!J356</f>
        <v>0</v>
      </c>
    </row>
    <row r="363" spans="1:30" ht="20.100000000000001" customHeight="1">
      <c r="A363" s="59" t="str">
        <f t="array" ref="A363">IF(ROWS(A$9:A363)&gt;$U$5,"",INDEX(T$13:T$512,SMALL(IF(($AA$13:$AA$512=$AA$5),ROW($A$9:$A$508)-ROW($A$9)+1,""),ROWS(A$9:A363)),,1))</f>
        <v/>
      </c>
      <c r="B363" s="389" t="str">
        <f t="array" ref="B363">IF(ROWS(B$9:B363)&gt;$U$5,"",INDEX(U$13:U$512,SMALL(IF(($AA$13:$AA$512=$AA$5),ROW($A$9:$A$508)-ROW($A$9)+1,""),ROWS(B$9:B363)),,1))</f>
        <v/>
      </c>
      <c r="C363" s="389" t="str">
        <f t="array" ref="C363">IF(ROWS(C$9:C363)&gt;$U$5,"",INDEX(V$13:V$512,SMALL(IF(($AA$13:$AA$512=$AA$5),ROW($A$9:$A$508)-ROW($A$9)+1,""),ROWS(C$9:C363)),,1))</f>
        <v/>
      </c>
      <c r="D363" s="309" t="str">
        <f t="array" ref="D363">IF(ROWS(D$9:D363)&gt;$U$5,"",INDEX(W$13:W$512,SMALL(IF(($AA$13:$AA$512=$AA$5),ROW($A$9:$A$508)-ROW($A$9)+1,""),ROWS(D$9:D363)),,1))</f>
        <v/>
      </c>
      <c r="E363" s="59" t="str">
        <f t="array" ref="E363">IF(ROWS(E$9:E363)&gt;$U$5,"",INDEX(X$13:X$512,SMALL(IF(($AA$13:$AA$512=$AA$5),ROW($A$9:$A$508)-ROW($A$9)+1,""),ROWS(E$9:E363)),,1))</f>
        <v/>
      </c>
      <c r="F363" s="59" t="str">
        <f t="array" ref="F363">IF(ROWS(F$9:F363)&gt;$U$5,"",INDEX(Y$13:Y$512,SMALL(IF(($AA$13:$AA$512=$AA$5),ROW($A$9:$A$508)-ROW($A$9)+1,""),ROWS(F$9:F363)),,1))</f>
        <v/>
      </c>
      <c r="G363" s="59" t="str">
        <f t="array" ref="G363">IF(ROWS(G$9:G363)&gt;$U$5,"",INDEX(AA$13:AA$512,SMALL(IF(($AA$13:$AA$512=$AA$5),ROW($A$9:$A$508)-ROW($A$9)+1,""),ROWS(G$9:G363)),,1))</f>
        <v/>
      </c>
      <c r="H363" s="59" t="str">
        <f t="array" ref="H363">IF(ROWS(H$9:H363)&gt;$U$5,"",INDEX(AC$13:AC$512,SMALL(IF(($AA$13:$AA$512=$AA$5),ROW($A$9:$A$508)-ROW($A$9)+1,""),ROWS(H$9:H363)),,1))</f>
        <v/>
      </c>
      <c r="I363" s="59" t="str">
        <f t="array" ref="I363">IF(ROWS(I$9:I363)&gt;$U$5,"",INDEX(AD$13:AD$512,SMALL(IF(($AA$13:$AA$512=$AA$5),ROW($A$9:$A$508)-ROW($A$9)+1,""),ROWS(I$9:I363)),,1))</f>
        <v/>
      </c>
      <c r="J363" s="105"/>
      <c r="K363" s="105"/>
      <c r="L363" s="105"/>
      <c r="M363" s="136"/>
      <c r="N363" s="44"/>
      <c r="O363" s="44"/>
      <c r="P363" s="44"/>
      <c r="Q363" s="44"/>
      <c r="R363" s="44"/>
      <c r="S363" s="44"/>
      <c r="T363" s="44">
        <f>Nut_StatusTool!A357</f>
        <v>351</v>
      </c>
      <c r="U363" s="44">
        <f>Nut_StatusTool!B357</f>
        <v>0</v>
      </c>
      <c r="V363" s="44">
        <f>Nut_StatusTool!C357</f>
        <v>0</v>
      </c>
      <c r="W363" s="44">
        <f>Nut_StatusTool!D357</f>
        <v>0</v>
      </c>
      <c r="X363" s="44">
        <f>Nut_StatusTool!F357</f>
        <v>0</v>
      </c>
      <c r="Y363" s="285" t="str">
        <f>Nut_StatusTool!K357</f>
        <v/>
      </c>
      <c r="Z363" s="44" t="str">
        <f>Nut_StatusTool!L357</f>
        <v/>
      </c>
      <c r="AA363" s="44" t="str">
        <f>Nut_StatusTool!M357</f>
        <v/>
      </c>
      <c r="AB363" s="44" t="str">
        <f>Nut_StatusTool!N357</f>
        <v/>
      </c>
      <c r="AC363" s="44">
        <f>Nut_StatusTool!I357</f>
        <v>0</v>
      </c>
      <c r="AD363" s="44">
        <f>Nut_StatusTool!J357</f>
        <v>0</v>
      </c>
    </row>
    <row r="364" spans="1:30" ht="20.100000000000001" customHeight="1">
      <c r="A364" s="59" t="str">
        <f t="array" ref="A364">IF(ROWS(A$9:A364)&gt;$U$5,"",INDEX(T$13:T$512,SMALL(IF(($AA$13:$AA$512=$AA$5),ROW($A$9:$A$508)-ROW($A$9)+1,""),ROWS(A$9:A364)),,1))</f>
        <v/>
      </c>
      <c r="B364" s="389" t="str">
        <f t="array" ref="B364">IF(ROWS(B$9:B364)&gt;$U$5,"",INDEX(U$13:U$512,SMALL(IF(($AA$13:$AA$512=$AA$5),ROW($A$9:$A$508)-ROW($A$9)+1,""),ROWS(B$9:B364)),,1))</f>
        <v/>
      </c>
      <c r="C364" s="389" t="str">
        <f t="array" ref="C364">IF(ROWS(C$9:C364)&gt;$U$5,"",INDEX(V$13:V$512,SMALL(IF(($AA$13:$AA$512=$AA$5),ROW($A$9:$A$508)-ROW($A$9)+1,""),ROWS(C$9:C364)),,1))</f>
        <v/>
      </c>
      <c r="D364" s="309" t="str">
        <f t="array" ref="D364">IF(ROWS(D$9:D364)&gt;$U$5,"",INDEX(W$13:W$512,SMALL(IF(($AA$13:$AA$512=$AA$5),ROW($A$9:$A$508)-ROW($A$9)+1,""),ROWS(D$9:D364)),,1))</f>
        <v/>
      </c>
      <c r="E364" s="59" t="str">
        <f t="array" ref="E364">IF(ROWS(E$9:E364)&gt;$U$5,"",INDEX(X$13:X$512,SMALL(IF(($AA$13:$AA$512=$AA$5),ROW($A$9:$A$508)-ROW($A$9)+1,""),ROWS(E$9:E364)),,1))</f>
        <v/>
      </c>
      <c r="F364" s="59" t="str">
        <f t="array" ref="F364">IF(ROWS(F$9:F364)&gt;$U$5,"",INDEX(Y$13:Y$512,SMALL(IF(($AA$13:$AA$512=$AA$5),ROW($A$9:$A$508)-ROW($A$9)+1,""),ROWS(F$9:F364)),,1))</f>
        <v/>
      </c>
      <c r="G364" s="59" t="str">
        <f t="array" ref="G364">IF(ROWS(G$9:G364)&gt;$U$5,"",INDEX(AA$13:AA$512,SMALL(IF(($AA$13:$AA$512=$AA$5),ROW($A$9:$A$508)-ROW($A$9)+1,""),ROWS(G$9:G364)),,1))</f>
        <v/>
      </c>
      <c r="H364" s="59" t="str">
        <f t="array" ref="H364">IF(ROWS(H$9:H364)&gt;$U$5,"",INDEX(AC$13:AC$512,SMALL(IF(($AA$13:$AA$512=$AA$5),ROW($A$9:$A$508)-ROW($A$9)+1,""),ROWS(H$9:H364)),,1))</f>
        <v/>
      </c>
      <c r="I364" s="59" t="str">
        <f t="array" ref="I364">IF(ROWS(I$9:I364)&gt;$U$5,"",INDEX(AD$13:AD$512,SMALL(IF(($AA$13:$AA$512=$AA$5),ROW($A$9:$A$508)-ROW($A$9)+1,""),ROWS(I$9:I364)),,1))</f>
        <v/>
      </c>
      <c r="J364" s="105"/>
      <c r="K364" s="105"/>
      <c r="L364" s="105"/>
      <c r="M364" s="136"/>
      <c r="N364" s="44"/>
      <c r="O364" s="44"/>
      <c r="P364" s="44"/>
      <c r="Q364" s="44"/>
      <c r="R364" s="44"/>
      <c r="S364" s="44"/>
      <c r="T364" s="44">
        <f>Nut_StatusTool!A358</f>
        <v>352</v>
      </c>
      <c r="U364" s="44">
        <f>Nut_StatusTool!B358</f>
        <v>0</v>
      </c>
      <c r="V364" s="44">
        <f>Nut_StatusTool!C358</f>
        <v>0</v>
      </c>
      <c r="W364" s="44">
        <f>Nut_StatusTool!D358</f>
        <v>0</v>
      </c>
      <c r="X364" s="44">
        <f>Nut_StatusTool!F358</f>
        <v>0</v>
      </c>
      <c r="Y364" s="285" t="str">
        <f>Nut_StatusTool!K358</f>
        <v/>
      </c>
      <c r="Z364" s="44" t="str">
        <f>Nut_StatusTool!L358</f>
        <v/>
      </c>
      <c r="AA364" s="44" t="str">
        <f>Nut_StatusTool!M358</f>
        <v/>
      </c>
      <c r="AB364" s="44" t="str">
        <f>Nut_StatusTool!N358</f>
        <v/>
      </c>
      <c r="AC364" s="44">
        <f>Nut_StatusTool!I358</f>
        <v>0</v>
      </c>
      <c r="AD364" s="44">
        <f>Nut_StatusTool!J358</f>
        <v>0</v>
      </c>
    </row>
    <row r="365" spans="1:30" ht="20.100000000000001" customHeight="1">
      <c r="A365" s="59" t="str">
        <f t="array" ref="A365">IF(ROWS(A$9:A365)&gt;$U$5,"",INDEX(T$13:T$512,SMALL(IF(($AA$13:$AA$512=$AA$5),ROW($A$9:$A$508)-ROW($A$9)+1,""),ROWS(A$9:A365)),,1))</f>
        <v/>
      </c>
      <c r="B365" s="389" t="str">
        <f t="array" ref="B365">IF(ROWS(B$9:B365)&gt;$U$5,"",INDEX(U$13:U$512,SMALL(IF(($AA$13:$AA$512=$AA$5),ROW($A$9:$A$508)-ROW($A$9)+1,""),ROWS(B$9:B365)),,1))</f>
        <v/>
      </c>
      <c r="C365" s="389" t="str">
        <f t="array" ref="C365">IF(ROWS(C$9:C365)&gt;$U$5,"",INDEX(V$13:V$512,SMALL(IF(($AA$13:$AA$512=$AA$5),ROW($A$9:$A$508)-ROW($A$9)+1,""),ROWS(C$9:C365)),,1))</f>
        <v/>
      </c>
      <c r="D365" s="309" t="str">
        <f t="array" ref="D365">IF(ROWS(D$9:D365)&gt;$U$5,"",INDEX(W$13:W$512,SMALL(IF(($AA$13:$AA$512=$AA$5),ROW($A$9:$A$508)-ROW($A$9)+1,""),ROWS(D$9:D365)),,1))</f>
        <v/>
      </c>
      <c r="E365" s="59" t="str">
        <f t="array" ref="E365">IF(ROWS(E$9:E365)&gt;$U$5,"",INDEX(X$13:X$512,SMALL(IF(($AA$13:$AA$512=$AA$5),ROW($A$9:$A$508)-ROW($A$9)+1,""),ROWS(E$9:E365)),,1))</f>
        <v/>
      </c>
      <c r="F365" s="59" t="str">
        <f t="array" ref="F365">IF(ROWS(F$9:F365)&gt;$U$5,"",INDEX(Y$13:Y$512,SMALL(IF(($AA$13:$AA$512=$AA$5),ROW($A$9:$A$508)-ROW($A$9)+1,""),ROWS(F$9:F365)),,1))</f>
        <v/>
      </c>
      <c r="G365" s="59" t="str">
        <f t="array" ref="G365">IF(ROWS(G$9:G365)&gt;$U$5,"",INDEX(AA$13:AA$512,SMALL(IF(($AA$13:$AA$512=$AA$5),ROW($A$9:$A$508)-ROW($A$9)+1,""),ROWS(G$9:G365)),,1))</f>
        <v/>
      </c>
      <c r="H365" s="59" t="str">
        <f t="array" ref="H365">IF(ROWS(H$9:H365)&gt;$U$5,"",INDEX(AC$13:AC$512,SMALL(IF(($AA$13:$AA$512=$AA$5),ROW($A$9:$A$508)-ROW($A$9)+1,""),ROWS(H$9:H365)),,1))</f>
        <v/>
      </c>
      <c r="I365" s="59" t="str">
        <f t="array" ref="I365">IF(ROWS(I$9:I365)&gt;$U$5,"",INDEX(AD$13:AD$512,SMALL(IF(($AA$13:$AA$512=$AA$5),ROW($A$9:$A$508)-ROW($A$9)+1,""),ROWS(I$9:I365)),,1))</f>
        <v/>
      </c>
      <c r="J365" s="105"/>
      <c r="K365" s="105"/>
      <c r="L365" s="105"/>
      <c r="M365" s="136"/>
      <c r="N365" s="44"/>
      <c r="O365" s="44"/>
      <c r="P365" s="44"/>
      <c r="Q365" s="44"/>
      <c r="R365" s="44"/>
      <c r="S365" s="44"/>
      <c r="T365" s="44">
        <f>Nut_StatusTool!A359</f>
        <v>353</v>
      </c>
      <c r="U365" s="44">
        <f>Nut_StatusTool!B359</f>
        <v>0</v>
      </c>
      <c r="V365" s="44">
        <f>Nut_StatusTool!C359</f>
        <v>0</v>
      </c>
      <c r="W365" s="44">
        <f>Nut_StatusTool!D359</f>
        <v>0</v>
      </c>
      <c r="X365" s="44">
        <f>Nut_StatusTool!F359</f>
        <v>0</v>
      </c>
      <c r="Y365" s="285" t="str">
        <f>Nut_StatusTool!K359</f>
        <v/>
      </c>
      <c r="Z365" s="44" t="str">
        <f>Nut_StatusTool!L359</f>
        <v/>
      </c>
      <c r="AA365" s="44" t="str">
        <f>Nut_StatusTool!M359</f>
        <v/>
      </c>
      <c r="AB365" s="44" t="str">
        <f>Nut_StatusTool!N359</f>
        <v/>
      </c>
      <c r="AC365" s="44">
        <f>Nut_StatusTool!I359</f>
        <v>0</v>
      </c>
      <c r="AD365" s="44">
        <f>Nut_StatusTool!J359</f>
        <v>0</v>
      </c>
    </row>
    <row r="366" spans="1:30" ht="20.100000000000001" customHeight="1">
      <c r="A366" s="59" t="str">
        <f t="array" ref="A366">IF(ROWS(A$9:A366)&gt;$U$5,"",INDEX(T$13:T$512,SMALL(IF(($AA$13:$AA$512=$AA$5),ROW($A$9:$A$508)-ROW($A$9)+1,""),ROWS(A$9:A366)),,1))</f>
        <v/>
      </c>
      <c r="B366" s="389" t="str">
        <f t="array" ref="B366">IF(ROWS(B$9:B366)&gt;$U$5,"",INDEX(U$13:U$512,SMALL(IF(($AA$13:$AA$512=$AA$5),ROW($A$9:$A$508)-ROW($A$9)+1,""),ROWS(B$9:B366)),,1))</f>
        <v/>
      </c>
      <c r="C366" s="389" t="str">
        <f t="array" ref="C366">IF(ROWS(C$9:C366)&gt;$U$5,"",INDEX(V$13:V$512,SMALL(IF(($AA$13:$AA$512=$AA$5),ROW($A$9:$A$508)-ROW($A$9)+1,""),ROWS(C$9:C366)),,1))</f>
        <v/>
      </c>
      <c r="D366" s="309" t="str">
        <f t="array" ref="D366">IF(ROWS(D$9:D366)&gt;$U$5,"",INDEX(W$13:W$512,SMALL(IF(($AA$13:$AA$512=$AA$5),ROW($A$9:$A$508)-ROW($A$9)+1,""),ROWS(D$9:D366)),,1))</f>
        <v/>
      </c>
      <c r="E366" s="59" t="str">
        <f t="array" ref="E366">IF(ROWS(E$9:E366)&gt;$U$5,"",INDEX(X$13:X$512,SMALL(IF(($AA$13:$AA$512=$AA$5),ROW($A$9:$A$508)-ROW($A$9)+1,""),ROWS(E$9:E366)),,1))</f>
        <v/>
      </c>
      <c r="F366" s="59" t="str">
        <f t="array" ref="F366">IF(ROWS(F$9:F366)&gt;$U$5,"",INDEX(Y$13:Y$512,SMALL(IF(($AA$13:$AA$512=$AA$5),ROW($A$9:$A$508)-ROW($A$9)+1,""),ROWS(F$9:F366)),,1))</f>
        <v/>
      </c>
      <c r="G366" s="59" t="str">
        <f t="array" ref="G366">IF(ROWS(G$9:G366)&gt;$U$5,"",INDEX(AA$13:AA$512,SMALL(IF(($AA$13:$AA$512=$AA$5),ROW($A$9:$A$508)-ROW($A$9)+1,""),ROWS(G$9:G366)),,1))</f>
        <v/>
      </c>
      <c r="H366" s="59" t="str">
        <f t="array" ref="H366">IF(ROWS(H$9:H366)&gt;$U$5,"",INDEX(AC$13:AC$512,SMALL(IF(($AA$13:$AA$512=$AA$5),ROW($A$9:$A$508)-ROW($A$9)+1,""),ROWS(H$9:H366)),,1))</f>
        <v/>
      </c>
      <c r="I366" s="59" t="str">
        <f t="array" ref="I366">IF(ROWS(I$9:I366)&gt;$U$5,"",INDEX(AD$13:AD$512,SMALL(IF(($AA$13:$AA$512=$AA$5),ROW($A$9:$A$508)-ROW($A$9)+1,""),ROWS(I$9:I366)),,1))</f>
        <v/>
      </c>
      <c r="J366" s="105"/>
      <c r="K366" s="105"/>
      <c r="L366" s="105"/>
      <c r="M366" s="136"/>
      <c r="N366" s="44"/>
      <c r="O366" s="44"/>
      <c r="P366" s="44"/>
      <c r="Q366" s="44"/>
      <c r="R366" s="44"/>
      <c r="S366" s="44"/>
      <c r="T366" s="44">
        <f>Nut_StatusTool!A360</f>
        <v>354</v>
      </c>
      <c r="U366" s="44">
        <f>Nut_StatusTool!B360</f>
        <v>0</v>
      </c>
      <c r="V366" s="44">
        <f>Nut_StatusTool!C360</f>
        <v>0</v>
      </c>
      <c r="W366" s="44">
        <f>Nut_StatusTool!D360</f>
        <v>0</v>
      </c>
      <c r="X366" s="44">
        <f>Nut_StatusTool!F360</f>
        <v>0</v>
      </c>
      <c r="Y366" s="285" t="str">
        <f>Nut_StatusTool!K360</f>
        <v/>
      </c>
      <c r="Z366" s="44" t="str">
        <f>Nut_StatusTool!L360</f>
        <v/>
      </c>
      <c r="AA366" s="44" t="str">
        <f>Nut_StatusTool!M360</f>
        <v/>
      </c>
      <c r="AB366" s="44" t="str">
        <f>Nut_StatusTool!N360</f>
        <v/>
      </c>
      <c r="AC366" s="44">
        <f>Nut_StatusTool!I360</f>
        <v>0</v>
      </c>
      <c r="AD366" s="44">
        <f>Nut_StatusTool!J360</f>
        <v>0</v>
      </c>
    </row>
    <row r="367" spans="1:30" ht="20.100000000000001" customHeight="1">
      <c r="A367" s="59" t="str">
        <f t="array" ref="A367">IF(ROWS(A$9:A367)&gt;$U$5,"",INDEX(T$13:T$512,SMALL(IF(($AA$13:$AA$512=$AA$5),ROW($A$9:$A$508)-ROW($A$9)+1,""),ROWS(A$9:A367)),,1))</f>
        <v/>
      </c>
      <c r="B367" s="389" t="str">
        <f t="array" ref="B367">IF(ROWS(B$9:B367)&gt;$U$5,"",INDEX(U$13:U$512,SMALL(IF(($AA$13:$AA$512=$AA$5),ROW($A$9:$A$508)-ROW($A$9)+1,""),ROWS(B$9:B367)),,1))</f>
        <v/>
      </c>
      <c r="C367" s="389" t="str">
        <f t="array" ref="C367">IF(ROWS(C$9:C367)&gt;$U$5,"",INDEX(V$13:V$512,SMALL(IF(($AA$13:$AA$512=$AA$5),ROW($A$9:$A$508)-ROW($A$9)+1,""),ROWS(C$9:C367)),,1))</f>
        <v/>
      </c>
      <c r="D367" s="309" t="str">
        <f t="array" ref="D367">IF(ROWS(D$9:D367)&gt;$U$5,"",INDEX(W$13:W$512,SMALL(IF(($AA$13:$AA$512=$AA$5),ROW($A$9:$A$508)-ROW($A$9)+1,""),ROWS(D$9:D367)),,1))</f>
        <v/>
      </c>
      <c r="E367" s="59" t="str">
        <f t="array" ref="E367">IF(ROWS(E$9:E367)&gt;$U$5,"",INDEX(X$13:X$512,SMALL(IF(($AA$13:$AA$512=$AA$5),ROW($A$9:$A$508)-ROW($A$9)+1,""),ROWS(E$9:E367)),,1))</f>
        <v/>
      </c>
      <c r="F367" s="59" t="str">
        <f t="array" ref="F367">IF(ROWS(F$9:F367)&gt;$U$5,"",INDEX(Y$13:Y$512,SMALL(IF(($AA$13:$AA$512=$AA$5),ROW($A$9:$A$508)-ROW($A$9)+1,""),ROWS(F$9:F367)),,1))</f>
        <v/>
      </c>
      <c r="G367" s="59" t="str">
        <f t="array" ref="G367">IF(ROWS(G$9:G367)&gt;$U$5,"",INDEX(AA$13:AA$512,SMALL(IF(($AA$13:$AA$512=$AA$5),ROW($A$9:$A$508)-ROW($A$9)+1,""),ROWS(G$9:G367)),,1))</f>
        <v/>
      </c>
      <c r="H367" s="59" t="str">
        <f t="array" ref="H367">IF(ROWS(H$9:H367)&gt;$U$5,"",INDEX(AC$13:AC$512,SMALL(IF(($AA$13:$AA$512=$AA$5),ROW($A$9:$A$508)-ROW($A$9)+1,""),ROWS(H$9:H367)),,1))</f>
        <v/>
      </c>
      <c r="I367" s="59" t="str">
        <f t="array" ref="I367">IF(ROWS(I$9:I367)&gt;$U$5,"",INDEX(AD$13:AD$512,SMALL(IF(($AA$13:$AA$512=$AA$5),ROW($A$9:$A$508)-ROW($A$9)+1,""),ROWS(I$9:I367)),,1))</f>
        <v/>
      </c>
      <c r="J367" s="105"/>
      <c r="K367" s="105"/>
      <c r="L367" s="105"/>
      <c r="M367" s="136"/>
      <c r="N367" s="44"/>
      <c r="O367" s="44"/>
      <c r="P367" s="44"/>
      <c r="Q367" s="44"/>
      <c r="R367" s="44"/>
      <c r="S367" s="44"/>
      <c r="T367" s="44">
        <f>Nut_StatusTool!A361</f>
        <v>355</v>
      </c>
      <c r="U367" s="44">
        <f>Nut_StatusTool!B361</f>
        <v>0</v>
      </c>
      <c r="V367" s="44">
        <f>Nut_StatusTool!C361</f>
        <v>0</v>
      </c>
      <c r="W367" s="44">
        <f>Nut_StatusTool!D361</f>
        <v>0</v>
      </c>
      <c r="X367" s="44">
        <f>Nut_StatusTool!F361</f>
        <v>0</v>
      </c>
      <c r="Y367" s="285" t="str">
        <f>Nut_StatusTool!K361</f>
        <v/>
      </c>
      <c r="Z367" s="44" t="str">
        <f>Nut_StatusTool!L361</f>
        <v/>
      </c>
      <c r="AA367" s="44" t="str">
        <f>Nut_StatusTool!M361</f>
        <v/>
      </c>
      <c r="AB367" s="44" t="str">
        <f>Nut_StatusTool!N361</f>
        <v/>
      </c>
      <c r="AC367" s="44">
        <f>Nut_StatusTool!I361</f>
        <v>0</v>
      </c>
      <c r="AD367" s="44">
        <f>Nut_StatusTool!J361</f>
        <v>0</v>
      </c>
    </row>
    <row r="368" spans="1:30" ht="20.100000000000001" customHeight="1">
      <c r="A368" s="59" t="str">
        <f t="array" ref="A368">IF(ROWS(A$9:A368)&gt;$U$5,"",INDEX(T$13:T$512,SMALL(IF(($AA$13:$AA$512=$AA$5),ROW($A$9:$A$508)-ROW($A$9)+1,""),ROWS(A$9:A368)),,1))</f>
        <v/>
      </c>
      <c r="B368" s="389" t="str">
        <f t="array" ref="B368">IF(ROWS(B$9:B368)&gt;$U$5,"",INDEX(U$13:U$512,SMALL(IF(($AA$13:$AA$512=$AA$5),ROW($A$9:$A$508)-ROW($A$9)+1,""),ROWS(B$9:B368)),,1))</f>
        <v/>
      </c>
      <c r="C368" s="389" t="str">
        <f t="array" ref="C368">IF(ROWS(C$9:C368)&gt;$U$5,"",INDEX(V$13:V$512,SMALL(IF(($AA$13:$AA$512=$AA$5),ROW($A$9:$A$508)-ROW($A$9)+1,""),ROWS(C$9:C368)),,1))</f>
        <v/>
      </c>
      <c r="D368" s="309" t="str">
        <f t="array" ref="D368">IF(ROWS(D$9:D368)&gt;$U$5,"",INDEX(W$13:W$512,SMALL(IF(($AA$13:$AA$512=$AA$5),ROW($A$9:$A$508)-ROW($A$9)+1,""),ROWS(D$9:D368)),,1))</f>
        <v/>
      </c>
      <c r="E368" s="59" t="str">
        <f t="array" ref="E368">IF(ROWS(E$9:E368)&gt;$U$5,"",INDEX(X$13:X$512,SMALL(IF(($AA$13:$AA$512=$AA$5),ROW($A$9:$A$508)-ROW($A$9)+1,""),ROWS(E$9:E368)),,1))</f>
        <v/>
      </c>
      <c r="F368" s="59" t="str">
        <f t="array" ref="F368">IF(ROWS(F$9:F368)&gt;$U$5,"",INDEX(Y$13:Y$512,SMALL(IF(($AA$13:$AA$512=$AA$5),ROW($A$9:$A$508)-ROW($A$9)+1,""),ROWS(F$9:F368)),,1))</f>
        <v/>
      </c>
      <c r="G368" s="59" t="str">
        <f t="array" ref="G368">IF(ROWS(G$9:G368)&gt;$U$5,"",INDEX(AA$13:AA$512,SMALL(IF(($AA$13:$AA$512=$AA$5),ROW($A$9:$A$508)-ROW($A$9)+1,""),ROWS(G$9:G368)),,1))</f>
        <v/>
      </c>
      <c r="H368" s="59" t="str">
        <f t="array" ref="H368">IF(ROWS(H$9:H368)&gt;$U$5,"",INDEX(AC$13:AC$512,SMALL(IF(($AA$13:$AA$512=$AA$5),ROW($A$9:$A$508)-ROW($A$9)+1,""),ROWS(H$9:H368)),,1))</f>
        <v/>
      </c>
      <c r="I368" s="59" t="str">
        <f t="array" ref="I368">IF(ROWS(I$9:I368)&gt;$U$5,"",INDEX(AD$13:AD$512,SMALL(IF(($AA$13:$AA$512=$AA$5),ROW($A$9:$A$508)-ROW($A$9)+1,""),ROWS(I$9:I368)),,1))</f>
        <v/>
      </c>
      <c r="J368" s="105"/>
      <c r="K368" s="105"/>
      <c r="L368" s="105"/>
      <c r="M368" s="136"/>
      <c r="N368" s="44"/>
      <c r="O368" s="44"/>
      <c r="P368" s="44"/>
      <c r="Q368" s="44"/>
      <c r="R368" s="44"/>
      <c r="S368" s="44"/>
      <c r="T368" s="44">
        <f>Nut_StatusTool!A362</f>
        <v>356</v>
      </c>
      <c r="U368" s="44">
        <f>Nut_StatusTool!B362</f>
        <v>0</v>
      </c>
      <c r="V368" s="44">
        <f>Nut_StatusTool!C362</f>
        <v>0</v>
      </c>
      <c r="W368" s="44">
        <f>Nut_StatusTool!D362</f>
        <v>0</v>
      </c>
      <c r="X368" s="44">
        <f>Nut_StatusTool!F362</f>
        <v>0</v>
      </c>
      <c r="Y368" s="285" t="str">
        <f>Nut_StatusTool!K362</f>
        <v/>
      </c>
      <c r="Z368" s="44" t="str">
        <f>Nut_StatusTool!L362</f>
        <v/>
      </c>
      <c r="AA368" s="44" t="str">
        <f>Nut_StatusTool!M362</f>
        <v/>
      </c>
      <c r="AB368" s="44" t="str">
        <f>Nut_StatusTool!N362</f>
        <v/>
      </c>
      <c r="AC368" s="44">
        <f>Nut_StatusTool!I362</f>
        <v>0</v>
      </c>
      <c r="AD368" s="44">
        <f>Nut_StatusTool!J362</f>
        <v>0</v>
      </c>
    </row>
    <row r="369" spans="1:30" ht="20.100000000000001" customHeight="1">
      <c r="A369" s="59" t="str">
        <f t="array" ref="A369">IF(ROWS(A$9:A369)&gt;$U$5,"",INDEX(T$13:T$512,SMALL(IF(($AA$13:$AA$512=$AA$5),ROW($A$9:$A$508)-ROW($A$9)+1,""),ROWS(A$9:A369)),,1))</f>
        <v/>
      </c>
      <c r="B369" s="389" t="str">
        <f t="array" ref="B369">IF(ROWS(B$9:B369)&gt;$U$5,"",INDEX(U$13:U$512,SMALL(IF(($AA$13:$AA$512=$AA$5),ROW($A$9:$A$508)-ROW($A$9)+1,""),ROWS(B$9:B369)),,1))</f>
        <v/>
      </c>
      <c r="C369" s="389" t="str">
        <f t="array" ref="C369">IF(ROWS(C$9:C369)&gt;$U$5,"",INDEX(V$13:V$512,SMALL(IF(($AA$13:$AA$512=$AA$5),ROW($A$9:$A$508)-ROW($A$9)+1,""),ROWS(C$9:C369)),,1))</f>
        <v/>
      </c>
      <c r="D369" s="309" t="str">
        <f t="array" ref="D369">IF(ROWS(D$9:D369)&gt;$U$5,"",INDEX(W$13:W$512,SMALL(IF(($AA$13:$AA$512=$AA$5),ROW($A$9:$A$508)-ROW($A$9)+1,""),ROWS(D$9:D369)),,1))</f>
        <v/>
      </c>
      <c r="E369" s="59" t="str">
        <f t="array" ref="E369">IF(ROWS(E$9:E369)&gt;$U$5,"",INDEX(X$13:X$512,SMALL(IF(($AA$13:$AA$512=$AA$5),ROW($A$9:$A$508)-ROW($A$9)+1,""),ROWS(E$9:E369)),,1))</f>
        <v/>
      </c>
      <c r="F369" s="59" t="str">
        <f t="array" ref="F369">IF(ROWS(F$9:F369)&gt;$U$5,"",INDEX(Y$13:Y$512,SMALL(IF(($AA$13:$AA$512=$AA$5),ROW($A$9:$A$508)-ROW($A$9)+1,""),ROWS(F$9:F369)),,1))</f>
        <v/>
      </c>
      <c r="G369" s="59" t="str">
        <f t="array" ref="G369">IF(ROWS(G$9:G369)&gt;$U$5,"",INDEX(AA$13:AA$512,SMALL(IF(($AA$13:$AA$512=$AA$5),ROW($A$9:$A$508)-ROW($A$9)+1,""),ROWS(G$9:G369)),,1))</f>
        <v/>
      </c>
      <c r="H369" s="59" t="str">
        <f t="array" ref="H369">IF(ROWS(H$9:H369)&gt;$U$5,"",INDEX(AC$13:AC$512,SMALL(IF(($AA$13:$AA$512=$AA$5),ROW($A$9:$A$508)-ROW($A$9)+1,""),ROWS(H$9:H369)),,1))</f>
        <v/>
      </c>
      <c r="I369" s="59" t="str">
        <f t="array" ref="I369">IF(ROWS(I$9:I369)&gt;$U$5,"",INDEX(AD$13:AD$512,SMALL(IF(($AA$13:$AA$512=$AA$5),ROW($A$9:$A$508)-ROW($A$9)+1,""),ROWS(I$9:I369)),,1))</f>
        <v/>
      </c>
      <c r="J369" s="105"/>
      <c r="K369" s="105"/>
      <c r="L369" s="105"/>
      <c r="M369" s="136"/>
      <c r="N369" s="44"/>
      <c r="O369" s="44"/>
      <c r="P369" s="44"/>
      <c r="Q369" s="44"/>
      <c r="R369" s="44"/>
      <c r="S369" s="44"/>
      <c r="T369" s="44">
        <f>Nut_StatusTool!A363</f>
        <v>357</v>
      </c>
      <c r="U369" s="44">
        <f>Nut_StatusTool!B363</f>
        <v>0</v>
      </c>
      <c r="V369" s="44">
        <f>Nut_StatusTool!C363</f>
        <v>0</v>
      </c>
      <c r="W369" s="44">
        <f>Nut_StatusTool!D363</f>
        <v>0</v>
      </c>
      <c r="X369" s="44">
        <f>Nut_StatusTool!F363</f>
        <v>0</v>
      </c>
      <c r="Y369" s="285" t="str">
        <f>Nut_StatusTool!K363</f>
        <v/>
      </c>
      <c r="Z369" s="44" t="str">
        <f>Nut_StatusTool!L363</f>
        <v/>
      </c>
      <c r="AA369" s="44" t="str">
        <f>Nut_StatusTool!M363</f>
        <v/>
      </c>
      <c r="AB369" s="44" t="str">
        <f>Nut_StatusTool!N363</f>
        <v/>
      </c>
      <c r="AC369" s="44">
        <f>Nut_StatusTool!I363</f>
        <v>0</v>
      </c>
      <c r="AD369" s="44">
        <f>Nut_StatusTool!J363</f>
        <v>0</v>
      </c>
    </row>
    <row r="370" spans="1:30" ht="20.100000000000001" customHeight="1">
      <c r="A370" s="59" t="str">
        <f t="array" ref="A370">IF(ROWS(A$9:A370)&gt;$U$5,"",INDEX(T$13:T$512,SMALL(IF(($AA$13:$AA$512=$AA$5),ROW($A$9:$A$508)-ROW($A$9)+1,""),ROWS(A$9:A370)),,1))</f>
        <v/>
      </c>
      <c r="B370" s="389" t="str">
        <f t="array" ref="B370">IF(ROWS(B$9:B370)&gt;$U$5,"",INDEX(U$13:U$512,SMALL(IF(($AA$13:$AA$512=$AA$5),ROW($A$9:$A$508)-ROW($A$9)+1,""),ROWS(B$9:B370)),,1))</f>
        <v/>
      </c>
      <c r="C370" s="389" t="str">
        <f t="array" ref="C370">IF(ROWS(C$9:C370)&gt;$U$5,"",INDEX(V$13:V$512,SMALL(IF(($AA$13:$AA$512=$AA$5),ROW($A$9:$A$508)-ROW($A$9)+1,""),ROWS(C$9:C370)),,1))</f>
        <v/>
      </c>
      <c r="D370" s="309" t="str">
        <f t="array" ref="D370">IF(ROWS(D$9:D370)&gt;$U$5,"",INDEX(W$13:W$512,SMALL(IF(($AA$13:$AA$512=$AA$5),ROW($A$9:$A$508)-ROW($A$9)+1,""),ROWS(D$9:D370)),,1))</f>
        <v/>
      </c>
      <c r="E370" s="59" t="str">
        <f t="array" ref="E370">IF(ROWS(E$9:E370)&gt;$U$5,"",INDEX(X$13:X$512,SMALL(IF(($AA$13:$AA$512=$AA$5),ROW($A$9:$A$508)-ROW($A$9)+1,""),ROWS(E$9:E370)),,1))</f>
        <v/>
      </c>
      <c r="F370" s="59" t="str">
        <f t="array" ref="F370">IF(ROWS(F$9:F370)&gt;$U$5,"",INDEX(Y$13:Y$512,SMALL(IF(($AA$13:$AA$512=$AA$5),ROW($A$9:$A$508)-ROW($A$9)+1,""),ROWS(F$9:F370)),,1))</f>
        <v/>
      </c>
      <c r="G370" s="59" t="str">
        <f t="array" ref="G370">IF(ROWS(G$9:G370)&gt;$U$5,"",INDEX(AA$13:AA$512,SMALL(IF(($AA$13:$AA$512=$AA$5),ROW($A$9:$A$508)-ROW($A$9)+1,""),ROWS(G$9:G370)),,1))</f>
        <v/>
      </c>
      <c r="H370" s="59" t="str">
        <f t="array" ref="H370">IF(ROWS(H$9:H370)&gt;$U$5,"",INDEX(AC$13:AC$512,SMALL(IF(($AA$13:$AA$512=$AA$5),ROW($A$9:$A$508)-ROW($A$9)+1,""),ROWS(H$9:H370)),,1))</f>
        <v/>
      </c>
      <c r="I370" s="59" t="str">
        <f t="array" ref="I370">IF(ROWS(I$9:I370)&gt;$U$5,"",INDEX(AD$13:AD$512,SMALL(IF(($AA$13:$AA$512=$AA$5),ROW($A$9:$A$508)-ROW($A$9)+1,""),ROWS(I$9:I370)),,1))</f>
        <v/>
      </c>
      <c r="J370" s="105"/>
      <c r="K370" s="105"/>
      <c r="L370" s="105"/>
      <c r="M370" s="136"/>
      <c r="N370" s="44"/>
      <c r="O370" s="44"/>
      <c r="P370" s="44"/>
      <c r="Q370" s="44"/>
      <c r="R370" s="44"/>
      <c r="S370" s="44"/>
      <c r="T370" s="44">
        <f>Nut_StatusTool!A364</f>
        <v>358</v>
      </c>
      <c r="U370" s="44">
        <f>Nut_StatusTool!B364</f>
        <v>0</v>
      </c>
      <c r="V370" s="44">
        <f>Nut_StatusTool!C364</f>
        <v>0</v>
      </c>
      <c r="W370" s="44">
        <f>Nut_StatusTool!D364</f>
        <v>0</v>
      </c>
      <c r="X370" s="44">
        <f>Nut_StatusTool!F364</f>
        <v>0</v>
      </c>
      <c r="Y370" s="285" t="str">
        <f>Nut_StatusTool!K364</f>
        <v/>
      </c>
      <c r="Z370" s="44" t="str">
        <f>Nut_StatusTool!L364</f>
        <v/>
      </c>
      <c r="AA370" s="44" t="str">
        <f>Nut_StatusTool!M364</f>
        <v/>
      </c>
      <c r="AB370" s="44" t="str">
        <f>Nut_StatusTool!N364</f>
        <v/>
      </c>
      <c r="AC370" s="44">
        <f>Nut_StatusTool!I364</f>
        <v>0</v>
      </c>
      <c r="AD370" s="44">
        <f>Nut_StatusTool!J364</f>
        <v>0</v>
      </c>
    </row>
    <row r="371" spans="1:30" ht="20.100000000000001" customHeight="1">
      <c r="A371" s="59" t="str">
        <f t="array" ref="A371">IF(ROWS(A$9:A371)&gt;$U$5,"",INDEX(T$13:T$512,SMALL(IF(($AA$13:$AA$512=$AA$5),ROW($A$9:$A$508)-ROW($A$9)+1,""),ROWS(A$9:A371)),,1))</f>
        <v/>
      </c>
      <c r="B371" s="389" t="str">
        <f t="array" ref="B371">IF(ROWS(B$9:B371)&gt;$U$5,"",INDEX(U$13:U$512,SMALL(IF(($AA$13:$AA$512=$AA$5),ROW($A$9:$A$508)-ROW($A$9)+1,""),ROWS(B$9:B371)),,1))</f>
        <v/>
      </c>
      <c r="C371" s="389" t="str">
        <f t="array" ref="C371">IF(ROWS(C$9:C371)&gt;$U$5,"",INDEX(V$13:V$512,SMALL(IF(($AA$13:$AA$512=$AA$5),ROW($A$9:$A$508)-ROW($A$9)+1,""),ROWS(C$9:C371)),,1))</f>
        <v/>
      </c>
      <c r="D371" s="309" t="str">
        <f t="array" ref="D371">IF(ROWS(D$9:D371)&gt;$U$5,"",INDEX(W$13:W$512,SMALL(IF(($AA$13:$AA$512=$AA$5),ROW($A$9:$A$508)-ROW($A$9)+1,""),ROWS(D$9:D371)),,1))</f>
        <v/>
      </c>
      <c r="E371" s="59" t="str">
        <f t="array" ref="E371">IF(ROWS(E$9:E371)&gt;$U$5,"",INDEX(X$13:X$512,SMALL(IF(($AA$13:$AA$512=$AA$5),ROW($A$9:$A$508)-ROW($A$9)+1,""),ROWS(E$9:E371)),,1))</f>
        <v/>
      </c>
      <c r="F371" s="59" t="str">
        <f t="array" ref="F371">IF(ROWS(F$9:F371)&gt;$U$5,"",INDEX(Y$13:Y$512,SMALL(IF(($AA$13:$AA$512=$AA$5),ROW($A$9:$A$508)-ROW($A$9)+1,""),ROWS(F$9:F371)),,1))</f>
        <v/>
      </c>
      <c r="G371" s="59" t="str">
        <f t="array" ref="G371">IF(ROWS(G$9:G371)&gt;$U$5,"",INDEX(AA$13:AA$512,SMALL(IF(($AA$13:$AA$512=$AA$5),ROW($A$9:$A$508)-ROW($A$9)+1,""),ROWS(G$9:G371)),,1))</f>
        <v/>
      </c>
      <c r="H371" s="59" t="str">
        <f t="array" ref="H371">IF(ROWS(H$9:H371)&gt;$U$5,"",INDEX(AC$13:AC$512,SMALL(IF(($AA$13:$AA$512=$AA$5),ROW($A$9:$A$508)-ROW($A$9)+1,""),ROWS(H$9:H371)),,1))</f>
        <v/>
      </c>
      <c r="I371" s="59" t="str">
        <f t="array" ref="I371">IF(ROWS(I$9:I371)&gt;$U$5,"",INDEX(AD$13:AD$512,SMALL(IF(($AA$13:$AA$512=$AA$5),ROW($A$9:$A$508)-ROW($A$9)+1,""),ROWS(I$9:I371)),,1))</f>
        <v/>
      </c>
      <c r="J371" s="105"/>
      <c r="K371" s="105"/>
      <c r="L371" s="105"/>
      <c r="M371" s="136"/>
      <c r="N371" s="44"/>
      <c r="O371" s="44"/>
      <c r="P371" s="44"/>
      <c r="Q371" s="44"/>
      <c r="R371" s="44"/>
      <c r="S371" s="44"/>
      <c r="T371" s="44">
        <f>Nut_StatusTool!A365</f>
        <v>359</v>
      </c>
      <c r="U371" s="44">
        <f>Nut_StatusTool!B365</f>
        <v>0</v>
      </c>
      <c r="V371" s="44">
        <f>Nut_StatusTool!C365</f>
        <v>0</v>
      </c>
      <c r="W371" s="44">
        <f>Nut_StatusTool!D365</f>
        <v>0</v>
      </c>
      <c r="X371" s="44">
        <f>Nut_StatusTool!F365</f>
        <v>0</v>
      </c>
      <c r="Y371" s="285" t="str">
        <f>Nut_StatusTool!K365</f>
        <v/>
      </c>
      <c r="Z371" s="44" t="str">
        <f>Nut_StatusTool!L365</f>
        <v/>
      </c>
      <c r="AA371" s="44" t="str">
        <f>Nut_StatusTool!M365</f>
        <v/>
      </c>
      <c r="AB371" s="44" t="str">
        <f>Nut_StatusTool!N365</f>
        <v/>
      </c>
      <c r="AC371" s="44">
        <f>Nut_StatusTool!I365</f>
        <v>0</v>
      </c>
      <c r="AD371" s="44">
        <f>Nut_StatusTool!J365</f>
        <v>0</v>
      </c>
    </row>
    <row r="372" spans="1:30" ht="20.100000000000001" customHeight="1">
      <c r="A372" s="59" t="str">
        <f t="array" ref="A372">IF(ROWS(A$9:A372)&gt;$U$5,"",INDEX(T$13:T$512,SMALL(IF(($AA$13:$AA$512=$AA$5),ROW($A$9:$A$508)-ROW($A$9)+1,""),ROWS(A$9:A372)),,1))</f>
        <v/>
      </c>
      <c r="B372" s="389" t="str">
        <f t="array" ref="B372">IF(ROWS(B$9:B372)&gt;$U$5,"",INDEX(U$13:U$512,SMALL(IF(($AA$13:$AA$512=$AA$5),ROW($A$9:$A$508)-ROW($A$9)+1,""),ROWS(B$9:B372)),,1))</f>
        <v/>
      </c>
      <c r="C372" s="389" t="str">
        <f t="array" ref="C372">IF(ROWS(C$9:C372)&gt;$U$5,"",INDEX(V$13:V$512,SMALL(IF(($AA$13:$AA$512=$AA$5),ROW($A$9:$A$508)-ROW($A$9)+1,""),ROWS(C$9:C372)),,1))</f>
        <v/>
      </c>
      <c r="D372" s="309" t="str">
        <f t="array" ref="D372">IF(ROWS(D$9:D372)&gt;$U$5,"",INDEX(W$13:W$512,SMALL(IF(($AA$13:$AA$512=$AA$5),ROW($A$9:$A$508)-ROW($A$9)+1,""),ROWS(D$9:D372)),,1))</f>
        <v/>
      </c>
      <c r="E372" s="59" t="str">
        <f t="array" ref="E372">IF(ROWS(E$9:E372)&gt;$U$5,"",INDEX(X$13:X$512,SMALL(IF(($AA$13:$AA$512=$AA$5),ROW($A$9:$A$508)-ROW($A$9)+1,""),ROWS(E$9:E372)),,1))</f>
        <v/>
      </c>
      <c r="F372" s="59" t="str">
        <f t="array" ref="F372">IF(ROWS(F$9:F372)&gt;$U$5,"",INDEX(Y$13:Y$512,SMALL(IF(($AA$13:$AA$512=$AA$5),ROW($A$9:$A$508)-ROW($A$9)+1,""),ROWS(F$9:F372)),,1))</f>
        <v/>
      </c>
      <c r="G372" s="59" t="str">
        <f t="array" ref="G372">IF(ROWS(G$9:G372)&gt;$U$5,"",INDEX(AA$13:AA$512,SMALL(IF(($AA$13:$AA$512=$AA$5),ROW($A$9:$A$508)-ROW($A$9)+1,""),ROWS(G$9:G372)),,1))</f>
        <v/>
      </c>
      <c r="H372" s="59" t="str">
        <f t="array" ref="H372">IF(ROWS(H$9:H372)&gt;$U$5,"",INDEX(AC$13:AC$512,SMALL(IF(($AA$13:$AA$512=$AA$5),ROW($A$9:$A$508)-ROW($A$9)+1,""),ROWS(H$9:H372)),,1))</f>
        <v/>
      </c>
      <c r="I372" s="59" t="str">
        <f t="array" ref="I372">IF(ROWS(I$9:I372)&gt;$U$5,"",INDEX(AD$13:AD$512,SMALL(IF(($AA$13:$AA$512=$AA$5),ROW($A$9:$A$508)-ROW($A$9)+1,""),ROWS(I$9:I372)),,1))</f>
        <v/>
      </c>
      <c r="J372" s="105"/>
      <c r="K372" s="105"/>
      <c r="L372" s="105"/>
      <c r="M372" s="136"/>
      <c r="N372" s="44"/>
      <c r="O372" s="44"/>
      <c r="P372" s="44"/>
      <c r="Q372" s="44"/>
      <c r="R372" s="44"/>
      <c r="S372" s="44"/>
      <c r="T372" s="44">
        <f>Nut_StatusTool!A366</f>
        <v>360</v>
      </c>
      <c r="U372" s="44">
        <f>Nut_StatusTool!B366</f>
        <v>0</v>
      </c>
      <c r="V372" s="44">
        <f>Nut_StatusTool!C366</f>
        <v>0</v>
      </c>
      <c r="W372" s="44">
        <f>Nut_StatusTool!D366</f>
        <v>0</v>
      </c>
      <c r="X372" s="44">
        <f>Nut_StatusTool!F366</f>
        <v>0</v>
      </c>
      <c r="Y372" s="285" t="str">
        <f>Nut_StatusTool!K366</f>
        <v/>
      </c>
      <c r="Z372" s="44" t="str">
        <f>Nut_StatusTool!L366</f>
        <v/>
      </c>
      <c r="AA372" s="44" t="str">
        <f>Nut_StatusTool!M366</f>
        <v/>
      </c>
      <c r="AB372" s="44" t="str">
        <f>Nut_StatusTool!N366</f>
        <v/>
      </c>
      <c r="AC372" s="44">
        <f>Nut_StatusTool!I366</f>
        <v>0</v>
      </c>
      <c r="AD372" s="44">
        <f>Nut_StatusTool!J366</f>
        <v>0</v>
      </c>
    </row>
    <row r="373" spans="1:30" ht="20.100000000000001" customHeight="1">
      <c r="A373" s="59" t="str">
        <f t="array" ref="A373">IF(ROWS(A$9:A373)&gt;$U$5,"",INDEX(T$13:T$512,SMALL(IF(($AA$13:$AA$512=$AA$5),ROW($A$9:$A$508)-ROW($A$9)+1,""),ROWS(A$9:A373)),,1))</f>
        <v/>
      </c>
      <c r="B373" s="389" t="str">
        <f t="array" ref="B373">IF(ROWS(B$9:B373)&gt;$U$5,"",INDEX(U$13:U$512,SMALL(IF(($AA$13:$AA$512=$AA$5),ROW($A$9:$A$508)-ROW($A$9)+1,""),ROWS(B$9:B373)),,1))</f>
        <v/>
      </c>
      <c r="C373" s="389" t="str">
        <f t="array" ref="C373">IF(ROWS(C$9:C373)&gt;$U$5,"",INDEX(V$13:V$512,SMALL(IF(($AA$13:$AA$512=$AA$5),ROW($A$9:$A$508)-ROW($A$9)+1,""),ROWS(C$9:C373)),,1))</f>
        <v/>
      </c>
      <c r="D373" s="309" t="str">
        <f t="array" ref="D373">IF(ROWS(D$9:D373)&gt;$U$5,"",INDEX(W$13:W$512,SMALL(IF(($AA$13:$AA$512=$AA$5),ROW($A$9:$A$508)-ROW($A$9)+1,""),ROWS(D$9:D373)),,1))</f>
        <v/>
      </c>
      <c r="E373" s="59" t="str">
        <f t="array" ref="E373">IF(ROWS(E$9:E373)&gt;$U$5,"",INDEX(X$13:X$512,SMALL(IF(($AA$13:$AA$512=$AA$5),ROW($A$9:$A$508)-ROW($A$9)+1,""),ROWS(E$9:E373)),,1))</f>
        <v/>
      </c>
      <c r="F373" s="59" t="str">
        <f t="array" ref="F373">IF(ROWS(F$9:F373)&gt;$U$5,"",INDEX(Y$13:Y$512,SMALL(IF(($AA$13:$AA$512=$AA$5),ROW($A$9:$A$508)-ROW($A$9)+1,""),ROWS(F$9:F373)),,1))</f>
        <v/>
      </c>
      <c r="G373" s="59" t="str">
        <f t="array" ref="G373">IF(ROWS(G$9:G373)&gt;$U$5,"",INDEX(AA$13:AA$512,SMALL(IF(($AA$13:$AA$512=$AA$5),ROW($A$9:$A$508)-ROW($A$9)+1,""),ROWS(G$9:G373)),,1))</f>
        <v/>
      </c>
      <c r="H373" s="59" t="str">
        <f t="array" ref="H373">IF(ROWS(H$9:H373)&gt;$U$5,"",INDEX(AC$13:AC$512,SMALL(IF(($AA$13:$AA$512=$AA$5),ROW($A$9:$A$508)-ROW($A$9)+1,""),ROWS(H$9:H373)),,1))</f>
        <v/>
      </c>
      <c r="I373" s="59" t="str">
        <f t="array" ref="I373">IF(ROWS(I$9:I373)&gt;$U$5,"",INDEX(AD$13:AD$512,SMALL(IF(($AA$13:$AA$512=$AA$5),ROW($A$9:$A$508)-ROW($A$9)+1,""),ROWS(I$9:I373)),,1))</f>
        <v/>
      </c>
      <c r="J373" s="105"/>
      <c r="K373" s="105"/>
      <c r="L373" s="105"/>
      <c r="M373" s="136"/>
      <c r="N373" s="44"/>
      <c r="O373" s="44"/>
      <c r="P373" s="44"/>
      <c r="Q373" s="44"/>
      <c r="R373" s="44"/>
      <c r="S373" s="44"/>
      <c r="T373" s="44">
        <f>Nut_StatusTool!A367</f>
        <v>361</v>
      </c>
      <c r="U373" s="44">
        <f>Nut_StatusTool!B367</f>
        <v>0</v>
      </c>
      <c r="V373" s="44">
        <f>Nut_StatusTool!C367</f>
        <v>0</v>
      </c>
      <c r="W373" s="44">
        <f>Nut_StatusTool!D367</f>
        <v>0</v>
      </c>
      <c r="X373" s="44">
        <f>Nut_StatusTool!F367</f>
        <v>0</v>
      </c>
      <c r="Y373" s="285" t="str">
        <f>Nut_StatusTool!K367</f>
        <v/>
      </c>
      <c r="Z373" s="44" t="str">
        <f>Nut_StatusTool!L367</f>
        <v/>
      </c>
      <c r="AA373" s="44" t="str">
        <f>Nut_StatusTool!M367</f>
        <v/>
      </c>
      <c r="AB373" s="44" t="str">
        <f>Nut_StatusTool!N367</f>
        <v/>
      </c>
      <c r="AC373" s="44">
        <f>Nut_StatusTool!I367</f>
        <v>0</v>
      </c>
      <c r="AD373" s="44">
        <f>Nut_StatusTool!J367</f>
        <v>0</v>
      </c>
    </row>
    <row r="374" spans="1:30" ht="20.100000000000001" customHeight="1">
      <c r="A374" s="59" t="str">
        <f t="array" ref="A374">IF(ROWS(A$9:A374)&gt;$U$5,"",INDEX(T$13:T$512,SMALL(IF(($AA$13:$AA$512=$AA$5),ROW($A$9:$A$508)-ROW($A$9)+1,""),ROWS(A$9:A374)),,1))</f>
        <v/>
      </c>
      <c r="B374" s="389" t="str">
        <f t="array" ref="B374">IF(ROWS(B$9:B374)&gt;$U$5,"",INDEX(U$13:U$512,SMALL(IF(($AA$13:$AA$512=$AA$5),ROW($A$9:$A$508)-ROW($A$9)+1,""),ROWS(B$9:B374)),,1))</f>
        <v/>
      </c>
      <c r="C374" s="389" t="str">
        <f t="array" ref="C374">IF(ROWS(C$9:C374)&gt;$U$5,"",INDEX(V$13:V$512,SMALL(IF(($AA$13:$AA$512=$AA$5),ROW($A$9:$A$508)-ROW($A$9)+1,""),ROWS(C$9:C374)),,1))</f>
        <v/>
      </c>
      <c r="D374" s="309" t="str">
        <f t="array" ref="D374">IF(ROWS(D$9:D374)&gt;$U$5,"",INDEX(W$13:W$512,SMALL(IF(($AA$13:$AA$512=$AA$5),ROW($A$9:$A$508)-ROW($A$9)+1,""),ROWS(D$9:D374)),,1))</f>
        <v/>
      </c>
      <c r="E374" s="59" t="str">
        <f t="array" ref="E374">IF(ROWS(E$9:E374)&gt;$U$5,"",INDEX(X$13:X$512,SMALL(IF(($AA$13:$AA$512=$AA$5),ROW($A$9:$A$508)-ROW($A$9)+1,""),ROWS(E$9:E374)),,1))</f>
        <v/>
      </c>
      <c r="F374" s="59" t="str">
        <f t="array" ref="F374">IF(ROWS(F$9:F374)&gt;$U$5,"",INDEX(Y$13:Y$512,SMALL(IF(($AA$13:$AA$512=$AA$5),ROW($A$9:$A$508)-ROW($A$9)+1,""),ROWS(F$9:F374)),,1))</f>
        <v/>
      </c>
      <c r="G374" s="59" t="str">
        <f t="array" ref="G374">IF(ROWS(G$9:G374)&gt;$U$5,"",INDEX(AA$13:AA$512,SMALL(IF(($AA$13:$AA$512=$AA$5),ROW($A$9:$A$508)-ROW($A$9)+1,""),ROWS(G$9:G374)),,1))</f>
        <v/>
      </c>
      <c r="H374" s="59" t="str">
        <f t="array" ref="H374">IF(ROWS(H$9:H374)&gt;$U$5,"",INDEX(AC$13:AC$512,SMALL(IF(($AA$13:$AA$512=$AA$5),ROW($A$9:$A$508)-ROW($A$9)+1,""),ROWS(H$9:H374)),,1))</f>
        <v/>
      </c>
      <c r="I374" s="59" t="str">
        <f t="array" ref="I374">IF(ROWS(I$9:I374)&gt;$U$5,"",INDEX(AD$13:AD$512,SMALL(IF(($AA$13:$AA$512=$AA$5),ROW($A$9:$A$508)-ROW($A$9)+1,""),ROWS(I$9:I374)),,1))</f>
        <v/>
      </c>
      <c r="J374" s="105"/>
      <c r="K374" s="105"/>
      <c r="L374" s="105"/>
      <c r="M374" s="136"/>
      <c r="N374" s="44"/>
      <c r="O374" s="44"/>
      <c r="P374" s="44"/>
      <c r="Q374" s="44"/>
      <c r="R374" s="44"/>
      <c r="S374" s="44"/>
      <c r="T374" s="44">
        <f>Nut_StatusTool!A368</f>
        <v>362</v>
      </c>
      <c r="U374" s="44">
        <f>Nut_StatusTool!B368</f>
        <v>0</v>
      </c>
      <c r="V374" s="44">
        <f>Nut_StatusTool!C368</f>
        <v>0</v>
      </c>
      <c r="W374" s="44">
        <f>Nut_StatusTool!D368</f>
        <v>0</v>
      </c>
      <c r="X374" s="44">
        <f>Nut_StatusTool!F368</f>
        <v>0</v>
      </c>
      <c r="Y374" s="285" t="str">
        <f>Nut_StatusTool!K368</f>
        <v/>
      </c>
      <c r="Z374" s="44" t="str">
        <f>Nut_StatusTool!L368</f>
        <v/>
      </c>
      <c r="AA374" s="44" t="str">
        <f>Nut_StatusTool!M368</f>
        <v/>
      </c>
      <c r="AB374" s="44" t="str">
        <f>Nut_StatusTool!N368</f>
        <v/>
      </c>
      <c r="AC374" s="44">
        <f>Nut_StatusTool!I368</f>
        <v>0</v>
      </c>
      <c r="AD374" s="44">
        <f>Nut_StatusTool!J368</f>
        <v>0</v>
      </c>
    </row>
    <row r="375" spans="1:30" ht="20.100000000000001" customHeight="1">
      <c r="A375" s="59" t="str">
        <f t="array" ref="A375">IF(ROWS(A$9:A375)&gt;$U$5,"",INDEX(T$13:T$512,SMALL(IF(($AA$13:$AA$512=$AA$5),ROW($A$9:$A$508)-ROW($A$9)+1,""),ROWS(A$9:A375)),,1))</f>
        <v/>
      </c>
      <c r="B375" s="389" t="str">
        <f t="array" ref="B375">IF(ROWS(B$9:B375)&gt;$U$5,"",INDEX(U$13:U$512,SMALL(IF(($AA$13:$AA$512=$AA$5),ROW($A$9:$A$508)-ROW($A$9)+1,""),ROWS(B$9:B375)),,1))</f>
        <v/>
      </c>
      <c r="C375" s="389" t="str">
        <f t="array" ref="C375">IF(ROWS(C$9:C375)&gt;$U$5,"",INDEX(V$13:V$512,SMALL(IF(($AA$13:$AA$512=$AA$5),ROW($A$9:$A$508)-ROW($A$9)+1,""),ROWS(C$9:C375)),,1))</f>
        <v/>
      </c>
      <c r="D375" s="309" t="str">
        <f t="array" ref="D375">IF(ROWS(D$9:D375)&gt;$U$5,"",INDEX(W$13:W$512,SMALL(IF(($AA$13:$AA$512=$AA$5),ROW($A$9:$A$508)-ROW($A$9)+1,""),ROWS(D$9:D375)),,1))</f>
        <v/>
      </c>
      <c r="E375" s="59" t="str">
        <f t="array" ref="E375">IF(ROWS(E$9:E375)&gt;$U$5,"",INDEX(X$13:X$512,SMALL(IF(($AA$13:$AA$512=$AA$5),ROW($A$9:$A$508)-ROW($A$9)+1,""),ROWS(E$9:E375)),,1))</f>
        <v/>
      </c>
      <c r="F375" s="59" t="str">
        <f t="array" ref="F375">IF(ROWS(F$9:F375)&gt;$U$5,"",INDEX(Y$13:Y$512,SMALL(IF(($AA$13:$AA$512=$AA$5),ROW($A$9:$A$508)-ROW($A$9)+1,""),ROWS(F$9:F375)),,1))</f>
        <v/>
      </c>
      <c r="G375" s="59" t="str">
        <f t="array" ref="G375">IF(ROWS(G$9:G375)&gt;$U$5,"",INDEX(AA$13:AA$512,SMALL(IF(($AA$13:$AA$512=$AA$5),ROW($A$9:$A$508)-ROW($A$9)+1,""),ROWS(G$9:G375)),,1))</f>
        <v/>
      </c>
      <c r="H375" s="59" t="str">
        <f t="array" ref="H375">IF(ROWS(H$9:H375)&gt;$U$5,"",INDEX(AC$13:AC$512,SMALL(IF(($AA$13:$AA$512=$AA$5),ROW($A$9:$A$508)-ROW($A$9)+1,""),ROWS(H$9:H375)),,1))</f>
        <v/>
      </c>
      <c r="I375" s="59" t="str">
        <f t="array" ref="I375">IF(ROWS(I$9:I375)&gt;$U$5,"",INDEX(AD$13:AD$512,SMALL(IF(($AA$13:$AA$512=$AA$5),ROW($A$9:$A$508)-ROW($A$9)+1,""),ROWS(I$9:I375)),,1))</f>
        <v/>
      </c>
      <c r="J375" s="105"/>
      <c r="K375" s="105"/>
      <c r="L375" s="105"/>
      <c r="M375" s="136"/>
      <c r="N375" s="44"/>
      <c r="O375" s="44"/>
      <c r="P375" s="44"/>
      <c r="Q375" s="44"/>
      <c r="R375" s="44"/>
      <c r="S375" s="44"/>
      <c r="T375" s="44">
        <f>Nut_StatusTool!A369</f>
        <v>363</v>
      </c>
      <c r="U375" s="44">
        <f>Nut_StatusTool!B369</f>
        <v>0</v>
      </c>
      <c r="V375" s="44">
        <f>Nut_StatusTool!C369</f>
        <v>0</v>
      </c>
      <c r="W375" s="44">
        <f>Nut_StatusTool!D369</f>
        <v>0</v>
      </c>
      <c r="X375" s="44">
        <f>Nut_StatusTool!F369</f>
        <v>0</v>
      </c>
      <c r="Y375" s="285" t="str">
        <f>Nut_StatusTool!K369</f>
        <v/>
      </c>
      <c r="Z375" s="44" t="str">
        <f>Nut_StatusTool!L369</f>
        <v/>
      </c>
      <c r="AA375" s="44" t="str">
        <f>Nut_StatusTool!M369</f>
        <v/>
      </c>
      <c r="AB375" s="44" t="str">
        <f>Nut_StatusTool!N369</f>
        <v/>
      </c>
      <c r="AC375" s="44">
        <f>Nut_StatusTool!I369</f>
        <v>0</v>
      </c>
      <c r="AD375" s="44">
        <f>Nut_StatusTool!J369</f>
        <v>0</v>
      </c>
    </row>
    <row r="376" spans="1:30" ht="20.100000000000001" customHeight="1">
      <c r="A376" s="59" t="str">
        <f t="array" ref="A376">IF(ROWS(A$9:A376)&gt;$U$5,"",INDEX(T$13:T$512,SMALL(IF(($AA$13:$AA$512=$AA$5),ROW($A$9:$A$508)-ROW($A$9)+1,""),ROWS(A$9:A376)),,1))</f>
        <v/>
      </c>
      <c r="B376" s="389" t="str">
        <f t="array" ref="B376">IF(ROWS(B$9:B376)&gt;$U$5,"",INDEX(U$13:U$512,SMALL(IF(($AA$13:$AA$512=$AA$5),ROW($A$9:$A$508)-ROW($A$9)+1,""),ROWS(B$9:B376)),,1))</f>
        <v/>
      </c>
      <c r="C376" s="389" t="str">
        <f t="array" ref="C376">IF(ROWS(C$9:C376)&gt;$U$5,"",INDEX(V$13:V$512,SMALL(IF(($AA$13:$AA$512=$AA$5),ROW($A$9:$A$508)-ROW($A$9)+1,""),ROWS(C$9:C376)),,1))</f>
        <v/>
      </c>
      <c r="D376" s="309" t="str">
        <f t="array" ref="D376">IF(ROWS(D$9:D376)&gt;$U$5,"",INDEX(W$13:W$512,SMALL(IF(($AA$13:$AA$512=$AA$5),ROW($A$9:$A$508)-ROW($A$9)+1,""),ROWS(D$9:D376)),,1))</f>
        <v/>
      </c>
      <c r="E376" s="59" t="str">
        <f t="array" ref="E376">IF(ROWS(E$9:E376)&gt;$U$5,"",INDEX(X$13:X$512,SMALL(IF(($AA$13:$AA$512=$AA$5),ROW($A$9:$A$508)-ROW($A$9)+1,""),ROWS(E$9:E376)),,1))</f>
        <v/>
      </c>
      <c r="F376" s="59" t="str">
        <f t="array" ref="F376">IF(ROWS(F$9:F376)&gt;$U$5,"",INDEX(Y$13:Y$512,SMALL(IF(($AA$13:$AA$512=$AA$5),ROW($A$9:$A$508)-ROW($A$9)+1,""),ROWS(F$9:F376)),,1))</f>
        <v/>
      </c>
      <c r="G376" s="59" t="str">
        <f t="array" ref="G376">IF(ROWS(G$9:G376)&gt;$U$5,"",INDEX(AA$13:AA$512,SMALL(IF(($AA$13:$AA$512=$AA$5),ROW($A$9:$A$508)-ROW($A$9)+1,""),ROWS(G$9:G376)),,1))</f>
        <v/>
      </c>
      <c r="H376" s="59" t="str">
        <f t="array" ref="H376">IF(ROWS(H$9:H376)&gt;$U$5,"",INDEX(AC$13:AC$512,SMALL(IF(($AA$13:$AA$512=$AA$5),ROW($A$9:$A$508)-ROW($A$9)+1,""),ROWS(H$9:H376)),,1))</f>
        <v/>
      </c>
      <c r="I376" s="59" t="str">
        <f t="array" ref="I376">IF(ROWS(I$9:I376)&gt;$U$5,"",INDEX(AD$13:AD$512,SMALL(IF(($AA$13:$AA$512=$AA$5),ROW($A$9:$A$508)-ROW($A$9)+1,""),ROWS(I$9:I376)),,1))</f>
        <v/>
      </c>
      <c r="J376" s="105"/>
      <c r="K376" s="105"/>
      <c r="L376" s="105"/>
      <c r="M376" s="136"/>
      <c r="N376" s="44"/>
      <c r="O376" s="44"/>
      <c r="P376" s="44"/>
      <c r="Q376" s="44"/>
      <c r="R376" s="44"/>
      <c r="S376" s="44"/>
      <c r="T376" s="44">
        <f>Nut_StatusTool!A370</f>
        <v>364</v>
      </c>
      <c r="U376" s="44">
        <f>Nut_StatusTool!B370</f>
        <v>0</v>
      </c>
      <c r="V376" s="44">
        <f>Nut_StatusTool!C370</f>
        <v>0</v>
      </c>
      <c r="W376" s="44">
        <f>Nut_StatusTool!D370</f>
        <v>0</v>
      </c>
      <c r="X376" s="44">
        <f>Nut_StatusTool!F370</f>
        <v>0</v>
      </c>
      <c r="Y376" s="285" t="str">
        <f>Nut_StatusTool!K370</f>
        <v/>
      </c>
      <c r="Z376" s="44" t="str">
        <f>Nut_StatusTool!L370</f>
        <v/>
      </c>
      <c r="AA376" s="44" t="str">
        <f>Nut_StatusTool!M370</f>
        <v/>
      </c>
      <c r="AB376" s="44" t="str">
        <f>Nut_StatusTool!N370</f>
        <v/>
      </c>
      <c r="AC376" s="44">
        <f>Nut_StatusTool!I370</f>
        <v>0</v>
      </c>
      <c r="AD376" s="44">
        <f>Nut_StatusTool!J370</f>
        <v>0</v>
      </c>
    </row>
    <row r="377" spans="1:30" ht="20.100000000000001" customHeight="1">
      <c r="A377" s="59" t="str">
        <f t="array" ref="A377">IF(ROWS(A$9:A377)&gt;$U$5,"",INDEX(T$13:T$512,SMALL(IF(($AA$13:$AA$512=$AA$5),ROW($A$9:$A$508)-ROW($A$9)+1,""),ROWS(A$9:A377)),,1))</f>
        <v/>
      </c>
      <c r="B377" s="389" t="str">
        <f t="array" ref="B377">IF(ROWS(B$9:B377)&gt;$U$5,"",INDEX(U$13:U$512,SMALL(IF(($AA$13:$AA$512=$AA$5),ROW($A$9:$A$508)-ROW($A$9)+1,""),ROWS(B$9:B377)),,1))</f>
        <v/>
      </c>
      <c r="C377" s="389" t="str">
        <f t="array" ref="C377">IF(ROWS(C$9:C377)&gt;$U$5,"",INDEX(V$13:V$512,SMALL(IF(($AA$13:$AA$512=$AA$5),ROW($A$9:$A$508)-ROW($A$9)+1,""),ROWS(C$9:C377)),,1))</f>
        <v/>
      </c>
      <c r="D377" s="309" t="str">
        <f t="array" ref="D377">IF(ROWS(D$9:D377)&gt;$U$5,"",INDEX(W$13:W$512,SMALL(IF(($AA$13:$AA$512=$AA$5),ROW($A$9:$A$508)-ROW($A$9)+1,""),ROWS(D$9:D377)),,1))</f>
        <v/>
      </c>
      <c r="E377" s="59" t="str">
        <f t="array" ref="E377">IF(ROWS(E$9:E377)&gt;$U$5,"",INDEX(X$13:X$512,SMALL(IF(($AA$13:$AA$512=$AA$5),ROW($A$9:$A$508)-ROW($A$9)+1,""),ROWS(E$9:E377)),,1))</f>
        <v/>
      </c>
      <c r="F377" s="59" t="str">
        <f t="array" ref="F377">IF(ROWS(F$9:F377)&gt;$U$5,"",INDEX(Y$13:Y$512,SMALL(IF(($AA$13:$AA$512=$AA$5),ROW($A$9:$A$508)-ROW($A$9)+1,""),ROWS(F$9:F377)),,1))</f>
        <v/>
      </c>
      <c r="G377" s="59" t="str">
        <f t="array" ref="G377">IF(ROWS(G$9:G377)&gt;$U$5,"",INDEX(AA$13:AA$512,SMALL(IF(($AA$13:$AA$512=$AA$5),ROW($A$9:$A$508)-ROW($A$9)+1,""),ROWS(G$9:G377)),,1))</f>
        <v/>
      </c>
      <c r="H377" s="59" t="str">
        <f t="array" ref="H377">IF(ROWS(H$9:H377)&gt;$U$5,"",INDEX(AC$13:AC$512,SMALL(IF(($AA$13:$AA$512=$AA$5),ROW($A$9:$A$508)-ROW($A$9)+1,""),ROWS(H$9:H377)),,1))</f>
        <v/>
      </c>
      <c r="I377" s="59" t="str">
        <f t="array" ref="I377">IF(ROWS(I$9:I377)&gt;$U$5,"",INDEX(AD$13:AD$512,SMALL(IF(($AA$13:$AA$512=$AA$5),ROW($A$9:$A$508)-ROW($A$9)+1,""),ROWS(I$9:I377)),,1))</f>
        <v/>
      </c>
      <c r="J377" s="105"/>
      <c r="K377" s="105"/>
      <c r="L377" s="105"/>
      <c r="M377" s="136"/>
      <c r="N377" s="44"/>
      <c r="O377" s="44"/>
      <c r="P377" s="44"/>
      <c r="Q377" s="44"/>
      <c r="R377" s="44"/>
      <c r="S377" s="44"/>
      <c r="T377" s="44">
        <f>Nut_StatusTool!A371</f>
        <v>365</v>
      </c>
      <c r="U377" s="44">
        <f>Nut_StatusTool!B371</f>
        <v>0</v>
      </c>
      <c r="V377" s="44">
        <f>Nut_StatusTool!C371</f>
        <v>0</v>
      </c>
      <c r="W377" s="44">
        <f>Nut_StatusTool!D371</f>
        <v>0</v>
      </c>
      <c r="X377" s="44">
        <f>Nut_StatusTool!F371</f>
        <v>0</v>
      </c>
      <c r="Y377" s="285" t="str">
        <f>Nut_StatusTool!K371</f>
        <v/>
      </c>
      <c r="Z377" s="44" t="str">
        <f>Nut_StatusTool!L371</f>
        <v/>
      </c>
      <c r="AA377" s="44" t="str">
        <f>Nut_StatusTool!M371</f>
        <v/>
      </c>
      <c r="AB377" s="44" t="str">
        <f>Nut_StatusTool!N371</f>
        <v/>
      </c>
      <c r="AC377" s="44">
        <f>Nut_StatusTool!I371</f>
        <v>0</v>
      </c>
      <c r="AD377" s="44">
        <f>Nut_StatusTool!J371</f>
        <v>0</v>
      </c>
    </row>
    <row r="378" spans="1:30" ht="20.100000000000001" customHeight="1">
      <c r="A378" s="59" t="str">
        <f t="array" ref="A378">IF(ROWS(A$9:A378)&gt;$U$5,"",INDEX(T$13:T$512,SMALL(IF(($AA$13:$AA$512=$AA$5),ROW($A$9:$A$508)-ROW($A$9)+1,""),ROWS(A$9:A378)),,1))</f>
        <v/>
      </c>
      <c r="B378" s="389" t="str">
        <f t="array" ref="B378">IF(ROWS(B$9:B378)&gt;$U$5,"",INDEX(U$13:U$512,SMALL(IF(($AA$13:$AA$512=$AA$5),ROW($A$9:$A$508)-ROW($A$9)+1,""),ROWS(B$9:B378)),,1))</f>
        <v/>
      </c>
      <c r="C378" s="389" t="str">
        <f t="array" ref="C378">IF(ROWS(C$9:C378)&gt;$U$5,"",INDEX(V$13:V$512,SMALL(IF(($AA$13:$AA$512=$AA$5),ROW($A$9:$A$508)-ROW($A$9)+1,""),ROWS(C$9:C378)),,1))</f>
        <v/>
      </c>
      <c r="D378" s="309" t="str">
        <f t="array" ref="D378">IF(ROWS(D$9:D378)&gt;$U$5,"",INDEX(W$13:W$512,SMALL(IF(($AA$13:$AA$512=$AA$5),ROW($A$9:$A$508)-ROW($A$9)+1,""),ROWS(D$9:D378)),,1))</f>
        <v/>
      </c>
      <c r="E378" s="59" t="str">
        <f t="array" ref="E378">IF(ROWS(E$9:E378)&gt;$U$5,"",INDEX(X$13:X$512,SMALL(IF(($AA$13:$AA$512=$AA$5),ROW($A$9:$A$508)-ROW($A$9)+1,""),ROWS(E$9:E378)),,1))</f>
        <v/>
      </c>
      <c r="F378" s="59" t="str">
        <f t="array" ref="F378">IF(ROWS(F$9:F378)&gt;$U$5,"",INDEX(Y$13:Y$512,SMALL(IF(($AA$13:$AA$512=$AA$5),ROW($A$9:$A$508)-ROW($A$9)+1,""),ROWS(F$9:F378)),,1))</f>
        <v/>
      </c>
      <c r="G378" s="59" t="str">
        <f t="array" ref="G378">IF(ROWS(G$9:G378)&gt;$U$5,"",INDEX(AA$13:AA$512,SMALL(IF(($AA$13:$AA$512=$AA$5),ROW($A$9:$A$508)-ROW($A$9)+1,""),ROWS(G$9:G378)),,1))</f>
        <v/>
      </c>
      <c r="H378" s="59" t="str">
        <f t="array" ref="H378">IF(ROWS(H$9:H378)&gt;$U$5,"",INDEX(AC$13:AC$512,SMALL(IF(($AA$13:$AA$512=$AA$5),ROW($A$9:$A$508)-ROW($A$9)+1,""),ROWS(H$9:H378)),,1))</f>
        <v/>
      </c>
      <c r="I378" s="59" t="str">
        <f t="array" ref="I378">IF(ROWS(I$9:I378)&gt;$U$5,"",INDEX(AD$13:AD$512,SMALL(IF(($AA$13:$AA$512=$AA$5),ROW($A$9:$A$508)-ROW($A$9)+1,""),ROWS(I$9:I378)),,1))</f>
        <v/>
      </c>
      <c r="J378" s="105"/>
      <c r="K378" s="105"/>
      <c r="L378" s="105"/>
      <c r="M378" s="136"/>
      <c r="N378" s="44"/>
      <c r="O378" s="44"/>
      <c r="P378" s="44"/>
      <c r="Q378" s="44"/>
      <c r="R378" s="44"/>
      <c r="S378" s="44"/>
      <c r="T378" s="44">
        <f>Nut_StatusTool!A372</f>
        <v>366</v>
      </c>
      <c r="U378" s="44">
        <f>Nut_StatusTool!B372</f>
        <v>0</v>
      </c>
      <c r="V378" s="44">
        <f>Nut_StatusTool!C372</f>
        <v>0</v>
      </c>
      <c r="W378" s="44">
        <f>Nut_StatusTool!D372</f>
        <v>0</v>
      </c>
      <c r="X378" s="44">
        <f>Nut_StatusTool!F372</f>
        <v>0</v>
      </c>
      <c r="Y378" s="285" t="str">
        <f>Nut_StatusTool!K372</f>
        <v/>
      </c>
      <c r="Z378" s="44" t="str">
        <f>Nut_StatusTool!L372</f>
        <v/>
      </c>
      <c r="AA378" s="44" t="str">
        <f>Nut_StatusTool!M372</f>
        <v/>
      </c>
      <c r="AB378" s="44" t="str">
        <f>Nut_StatusTool!N372</f>
        <v/>
      </c>
      <c r="AC378" s="44">
        <f>Nut_StatusTool!I372</f>
        <v>0</v>
      </c>
      <c r="AD378" s="44">
        <f>Nut_StatusTool!J372</f>
        <v>0</v>
      </c>
    </row>
    <row r="379" spans="1:30" ht="20.100000000000001" customHeight="1">
      <c r="A379" s="59" t="str">
        <f t="array" ref="A379">IF(ROWS(A$9:A379)&gt;$U$5,"",INDEX(T$13:T$512,SMALL(IF(($AA$13:$AA$512=$AA$5),ROW($A$9:$A$508)-ROW($A$9)+1,""),ROWS(A$9:A379)),,1))</f>
        <v/>
      </c>
      <c r="B379" s="389" t="str">
        <f t="array" ref="B379">IF(ROWS(B$9:B379)&gt;$U$5,"",INDEX(U$13:U$512,SMALL(IF(($AA$13:$AA$512=$AA$5),ROW($A$9:$A$508)-ROW($A$9)+1,""),ROWS(B$9:B379)),,1))</f>
        <v/>
      </c>
      <c r="C379" s="389" t="str">
        <f t="array" ref="C379">IF(ROWS(C$9:C379)&gt;$U$5,"",INDEX(V$13:V$512,SMALL(IF(($AA$13:$AA$512=$AA$5),ROW($A$9:$A$508)-ROW($A$9)+1,""),ROWS(C$9:C379)),,1))</f>
        <v/>
      </c>
      <c r="D379" s="309" t="str">
        <f t="array" ref="D379">IF(ROWS(D$9:D379)&gt;$U$5,"",INDEX(W$13:W$512,SMALL(IF(($AA$13:$AA$512=$AA$5),ROW($A$9:$A$508)-ROW($A$9)+1,""),ROWS(D$9:D379)),,1))</f>
        <v/>
      </c>
      <c r="E379" s="59" t="str">
        <f t="array" ref="E379">IF(ROWS(E$9:E379)&gt;$U$5,"",INDEX(X$13:X$512,SMALL(IF(($AA$13:$AA$512=$AA$5),ROW($A$9:$A$508)-ROW($A$9)+1,""),ROWS(E$9:E379)),,1))</f>
        <v/>
      </c>
      <c r="F379" s="59" t="str">
        <f t="array" ref="F379">IF(ROWS(F$9:F379)&gt;$U$5,"",INDEX(Y$13:Y$512,SMALL(IF(($AA$13:$AA$512=$AA$5),ROW($A$9:$A$508)-ROW($A$9)+1,""),ROWS(F$9:F379)),,1))</f>
        <v/>
      </c>
      <c r="G379" s="59" t="str">
        <f t="array" ref="G379">IF(ROWS(G$9:G379)&gt;$U$5,"",INDEX(AA$13:AA$512,SMALL(IF(($AA$13:$AA$512=$AA$5),ROW($A$9:$A$508)-ROW($A$9)+1,""),ROWS(G$9:G379)),,1))</f>
        <v/>
      </c>
      <c r="H379" s="59" t="str">
        <f t="array" ref="H379">IF(ROWS(H$9:H379)&gt;$U$5,"",INDEX(AC$13:AC$512,SMALL(IF(($AA$13:$AA$512=$AA$5),ROW($A$9:$A$508)-ROW($A$9)+1,""),ROWS(H$9:H379)),,1))</f>
        <v/>
      </c>
      <c r="I379" s="59" t="str">
        <f t="array" ref="I379">IF(ROWS(I$9:I379)&gt;$U$5,"",INDEX(AD$13:AD$512,SMALL(IF(($AA$13:$AA$512=$AA$5),ROW($A$9:$A$508)-ROW($A$9)+1,""),ROWS(I$9:I379)),,1))</f>
        <v/>
      </c>
      <c r="J379" s="105"/>
      <c r="K379" s="105"/>
      <c r="L379" s="105"/>
      <c r="M379" s="136"/>
      <c r="N379" s="44"/>
      <c r="O379" s="44"/>
      <c r="P379" s="44"/>
      <c r="Q379" s="44"/>
      <c r="R379" s="44"/>
      <c r="S379" s="44"/>
      <c r="T379" s="44">
        <f>Nut_StatusTool!A373</f>
        <v>367</v>
      </c>
      <c r="U379" s="44">
        <f>Nut_StatusTool!B373</f>
        <v>0</v>
      </c>
      <c r="V379" s="44">
        <f>Nut_StatusTool!C373</f>
        <v>0</v>
      </c>
      <c r="W379" s="44">
        <f>Nut_StatusTool!D373</f>
        <v>0</v>
      </c>
      <c r="X379" s="44">
        <f>Nut_StatusTool!F373</f>
        <v>0</v>
      </c>
      <c r="Y379" s="285" t="str">
        <f>Nut_StatusTool!K373</f>
        <v/>
      </c>
      <c r="Z379" s="44" t="str">
        <f>Nut_StatusTool!L373</f>
        <v/>
      </c>
      <c r="AA379" s="44" t="str">
        <f>Nut_StatusTool!M373</f>
        <v/>
      </c>
      <c r="AB379" s="44" t="str">
        <f>Nut_StatusTool!N373</f>
        <v/>
      </c>
      <c r="AC379" s="44">
        <f>Nut_StatusTool!I373</f>
        <v>0</v>
      </c>
      <c r="AD379" s="44">
        <f>Nut_StatusTool!J373</f>
        <v>0</v>
      </c>
    </row>
    <row r="380" spans="1:30" ht="20.100000000000001" customHeight="1">
      <c r="A380" s="59" t="str">
        <f t="array" ref="A380">IF(ROWS(A$9:A380)&gt;$U$5,"",INDEX(T$13:T$512,SMALL(IF(($AA$13:$AA$512=$AA$5),ROW($A$9:$A$508)-ROW($A$9)+1,""),ROWS(A$9:A380)),,1))</f>
        <v/>
      </c>
      <c r="B380" s="389" t="str">
        <f t="array" ref="B380">IF(ROWS(B$9:B380)&gt;$U$5,"",INDEX(U$13:U$512,SMALL(IF(($AA$13:$AA$512=$AA$5),ROW($A$9:$A$508)-ROW($A$9)+1,""),ROWS(B$9:B380)),,1))</f>
        <v/>
      </c>
      <c r="C380" s="389" t="str">
        <f t="array" ref="C380">IF(ROWS(C$9:C380)&gt;$U$5,"",INDEX(V$13:V$512,SMALL(IF(($AA$13:$AA$512=$AA$5),ROW($A$9:$A$508)-ROW($A$9)+1,""),ROWS(C$9:C380)),,1))</f>
        <v/>
      </c>
      <c r="D380" s="309" t="str">
        <f t="array" ref="D380">IF(ROWS(D$9:D380)&gt;$U$5,"",INDEX(W$13:W$512,SMALL(IF(($AA$13:$AA$512=$AA$5),ROW($A$9:$A$508)-ROW($A$9)+1,""),ROWS(D$9:D380)),,1))</f>
        <v/>
      </c>
      <c r="E380" s="59" t="str">
        <f t="array" ref="E380">IF(ROWS(E$9:E380)&gt;$U$5,"",INDEX(X$13:X$512,SMALL(IF(($AA$13:$AA$512=$AA$5),ROW($A$9:$A$508)-ROW($A$9)+1,""),ROWS(E$9:E380)),,1))</f>
        <v/>
      </c>
      <c r="F380" s="59" t="str">
        <f t="array" ref="F380">IF(ROWS(F$9:F380)&gt;$U$5,"",INDEX(Y$13:Y$512,SMALL(IF(($AA$13:$AA$512=$AA$5),ROW($A$9:$A$508)-ROW($A$9)+1,""),ROWS(F$9:F380)),,1))</f>
        <v/>
      </c>
      <c r="G380" s="59" t="str">
        <f t="array" ref="G380">IF(ROWS(G$9:G380)&gt;$U$5,"",INDEX(AA$13:AA$512,SMALL(IF(($AA$13:$AA$512=$AA$5),ROW($A$9:$A$508)-ROW($A$9)+1,""),ROWS(G$9:G380)),,1))</f>
        <v/>
      </c>
      <c r="H380" s="59" t="str">
        <f t="array" ref="H380">IF(ROWS(H$9:H380)&gt;$U$5,"",INDEX(AC$13:AC$512,SMALL(IF(($AA$13:$AA$512=$AA$5),ROW($A$9:$A$508)-ROW($A$9)+1,""),ROWS(H$9:H380)),,1))</f>
        <v/>
      </c>
      <c r="I380" s="59" t="str">
        <f t="array" ref="I380">IF(ROWS(I$9:I380)&gt;$U$5,"",INDEX(AD$13:AD$512,SMALL(IF(($AA$13:$AA$512=$AA$5),ROW($A$9:$A$508)-ROW($A$9)+1,""),ROWS(I$9:I380)),,1))</f>
        <v/>
      </c>
      <c r="J380" s="105"/>
      <c r="K380" s="105"/>
      <c r="L380" s="105"/>
      <c r="M380" s="136"/>
      <c r="N380" s="44"/>
      <c r="O380" s="44"/>
      <c r="P380" s="44"/>
      <c r="Q380" s="44"/>
      <c r="R380" s="44"/>
      <c r="S380" s="44"/>
      <c r="T380" s="44">
        <f>Nut_StatusTool!A374</f>
        <v>368</v>
      </c>
      <c r="U380" s="44">
        <f>Nut_StatusTool!B374</f>
        <v>0</v>
      </c>
      <c r="V380" s="44">
        <f>Nut_StatusTool!C374</f>
        <v>0</v>
      </c>
      <c r="W380" s="44">
        <f>Nut_StatusTool!D374</f>
        <v>0</v>
      </c>
      <c r="X380" s="44">
        <f>Nut_StatusTool!F374</f>
        <v>0</v>
      </c>
      <c r="Y380" s="285" t="str">
        <f>Nut_StatusTool!K374</f>
        <v/>
      </c>
      <c r="Z380" s="44" t="str">
        <f>Nut_StatusTool!L374</f>
        <v/>
      </c>
      <c r="AA380" s="44" t="str">
        <f>Nut_StatusTool!M374</f>
        <v/>
      </c>
      <c r="AB380" s="44" t="str">
        <f>Nut_StatusTool!N374</f>
        <v/>
      </c>
      <c r="AC380" s="44">
        <f>Nut_StatusTool!I374</f>
        <v>0</v>
      </c>
      <c r="AD380" s="44">
        <f>Nut_StatusTool!J374</f>
        <v>0</v>
      </c>
    </row>
    <row r="381" spans="1:30" ht="20.100000000000001" customHeight="1">
      <c r="A381" s="59" t="str">
        <f t="array" ref="A381">IF(ROWS(A$9:A381)&gt;$U$5,"",INDEX(T$13:T$512,SMALL(IF(($AA$13:$AA$512=$AA$5),ROW($A$9:$A$508)-ROW($A$9)+1,""),ROWS(A$9:A381)),,1))</f>
        <v/>
      </c>
      <c r="B381" s="389" t="str">
        <f t="array" ref="B381">IF(ROWS(B$9:B381)&gt;$U$5,"",INDEX(U$13:U$512,SMALL(IF(($AA$13:$AA$512=$AA$5),ROW($A$9:$A$508)-ROW($A$9)+1,""),ROWS(B$9:B381)),,1))</f>
        <v/>
      </c>
      <c r="C381" s="389" t="str">
        <f t="array" ref="C381">IF(ROWS(C$9:C381)&gt;$U$5,"",INDEX(V$13:V$512,SMALL(IF(($AA$13:$AA$512=$AA$5),ROW($A$9:$A$508)-ROW($A$9)+1,""),ROWS(C$9:C381)),,1))</f>
        <v/>
      </c>
      <c r="D381" s="309" t="str">
        <f t="array" ref="D381">IF(ROWS(D$9:D381)&gt;$U$5,"",INDEX(W$13:W$512,SMALL(IF(($AA$13:$AA$512=$AA$5),ROW($A$9:$A$508)-ROW($A$9)+1,""),ROWS(D$9:D381)),,1))</f>
        <v/>
      </c>
      <c r="E381" s="59" t="str">
        <f t="array" ref="E381">IF(ROWS(E$9:E381)&gt;$U$5,"",INDEX(X$13:X$512,SMALL(IF(($AA$13:$AA$512=$AA$5),ROW($A$9:$A$508)-ROW($A$9)+1,""),ROWS(E$9:E381)),,1))</f>
        <v/>
      </c>
      <c r="F381" s="59" t="str">
        <f t="array" ref="F381">IF(ROWS(F$9:F381)&gt;$U$5,"",INDEX(Y$13:Y$512,SMALL(IF(($AA$13:$AA$512=$AA$5),ROW($A$9:$A$508)-ROW($A$9)+1,""),ROWS(F$9:F381)),,1))</f>
        <v/>
      </c>
      <c r="G381" s="59" t="str">
        <f t="array" ref="G381">IF(ROWS(G$9:G381)&gt;$U$5,"",INDEX(AA$13:AA$512,SMALL(IF(($AA$13:$AA$512=$AA$5),ROW($A$9:$A$508)-ROW($A$9)+1,""),ROWS(G$9:G381)),,1))</f>
        <v/>
      </c>
      <c r="H381" s="59" t="str">
        <f t="array" ref="H381">IF(ROWS(H$9:H381)&gt;$U$5,"",INDEX(AC$13:AC$512,SMALL(IF(($AA$13:$AA$512=$AA$5),ROW($A$9:$A$508)-ROW($A$9)+1,""),ROWS(H$9:H381)),,1))</f>
        <v/>
      </c>
      <c r="I381" s="59" t="str">
        <f t="array" ref="I381">IF(ROWS(I$9:I381)&gt;$U$5,"",INDEX(AD$13:AD$512,SMALL(IF(($AA$13:$AA$512=$AA$5),ROW($A$9:$A$508)-ROW($A$9)+1,""),ROWS(I$9:I381)),,1))</f>
        <v/>
      </c>
      <c r="J381" s="105"/>
      <c r="K381" s="105"/>
      <c r="L381" s="105"/>
      <c r="M381" s="136"/>
      <c r="N381" s="44"/>
      <c r="O381" s="44"/>
      <c r="P381" s="44"/>
      <c r="Q381" s="44"/>
      <c r="R381" s="44"/>
      <c r="S381" s="44"/>
      <c r="T381" s="44">
        <f>Nut_StatusTool!A375</f>
        <v>369</v>
      </c>
      <c r="U381" s="44">
        <f>Nut_StatusTool!B375</f>
        <v>0</v>
      </c>
      <c r="V381" s="44">
        <f>Nut_StatusTool!C375</f>
        <v>0</v>
      </c>
      <c r="W381" s="44">
        <f>Nut_StatusTool!D375</f>
        <v>0</v>
      </c>
      <c r="X381" s="44">
        <f>Nut_StatusTool!F375</f>
        <v>0</v>
      </c>
      <c r="Y381" s="285" t="str">
        <f>Nut_StatusTool!K375</f>
        <v/>
      </c>
      <c r="Z381" s="44" t="str">
        <f>Nut_StatusTool!L375</f>
        <v/>
      </c>
      <c r="AA381" s="44" t="str">
        <f>Nut_StatusTool!M375</f>
        <v/>
      </c>
      <c r="AB381" s="44" t="str">
        <f>Nut_StatusTool!N375</f>
        <v/>
      </c>
      <c r="AC381" s="44">
        <f>Nut_StatusTool!I375</f>
        <v>0</v>
      </c>
      <c r="AD381" s="44">
        <f>Nut_StatusTool!J375</f>
        <v>0</v>
      </c>
    </row>
    <row r="382" spans="1:30" ht="20.100000000000001" customHeight="1">
      <c r="A382" s="59" t="str">
        <f t="array" ref="A382">IF(ROWS(A$9:A382)&gt;$U$5,"",INDEX(T$13:T$512,SMALL(IF(($AA$13:$AA$512=$AA$5),ROW($A$9:$A$508)-ROW($A$9)+1,""),ROWS(A$9:A382)),,1))</f>
        <v/>
      </c>
      <c r="B382" s="389" t="str">
        <f t="array" ref="B382">IF(ROWS(B$9:B382)&gt;$U$5,"",INDEX(U$13:U$512,SMALL(IF(($AA$13:$AA$512=$AA$5),ROW($A$9:$A$508)-ROW($A$9)+1,""),ROWS(B$9:B382)),,1))</f>
        <v/>
      </c>
      <c r="C382" s="389" t="str">
        <f t="array" ref="C382">IF(ROWS(C$9:C382)&gt;$U$5,"",INDEX(V$13:V$512,SMALL(IF(($AA$13:$AA$512=$AA$5),ROW($A$9:$A$508)-ROW($A$9)+1,""),ROWS(C$9:C382)),,1))</f>
        <v/>
      </c>
      <c r="D382" s="309" t="str">
        <f t="array" ref="D382">IF(ROWS(D$9:D382)&gt;$U$5,"",INDEX(W$13:W$512,SMALL(IF(($AA$13:$AA$512=$AA$5),ROW($A$9:$A$508)-ROW($A$9)+1,""),ROWS(D$9:D382)),,1))</f>
        <v/>
      </c>
      <c r="E382" s="59" t="str">
        <f t="array" ref="E382">IF(ROWS(E$9:E382)&gt;$U$5,"",INDEX(X$13:X$512,SMALL(IF(($AA$13:$AA$512=$AA$5),ROW($A$9:$A$508)-ROW($A$9)+1,""),ROWS(E$9:E382)),,1))</f>
        <v/>
      </c>
      <c r="F382" s="59" t="str">
        <f t="array" ref="F382">IF(ROWS(F$9:F382)&gt;$U$5,"",INDEX(Y$13:Y$512,SMALL(IF(($AA$13:$AA$512=$AA$5),ROW($A$9:$A$508)-ROW($A$9)+1,""),ROWS(F$9:F382)),,1))</f>
        <v/>
      </c>
      <c r="G382" s="59" t="str">
        <f t="array" ref="G382">IF(ROWS(G$9:G382)&gt;$U$5,"",INDEX(AA$13:AA$512,SMALL(IF(($AA$13:$AA$512=$AA$5),ROW($A$9:$A$508)-ROW($A$9)+1,""),ROWS(G$9:G382)),,1))</f>
        <v/>
      </c>
      <c r="H382" s="59" t="str">
        <f t="array" ref="H382">IF(ROWS(H$9:H382)&gt;$U$5,"",INDEX(AC$13:AC$512,SMALL(IF(($AA$13:$AA$512=$AA$5),ROW($A$9:$A$508)-ROW($A$9)+1,""),ROWS(H$9:H382)),,1))</f>
        <v/>
      </c>
      <c r="I382" s="59" t="str">
        <f t="array" ref="I382">IF(ROWS(I$9:I382)&gt;$U$5,"",INDEX(AD$13:AD$512,SMALL(IF(($AA$13:$AA$512=$AA$5),ROW($A$9:$A$508)-ROW($A$9)+1,""),ROWS(I$9:I382)),,1))</f>
        <v/>
      </c>
      <c r="J382" s="105"/>
      <c r="K382" s="105"/>
      <c r="L382" s="105"/>
      <c r="M382" s="136"/>
      <c r="N382" s="44"/>
      <c r="O382" s="44"/>
      <c r="P382" s="44"/>
      <c r="Q382" s="44"/>
      <c r="R382" s="44"/>
      <c r="S382" s="44"/>
      <c r="T382" s="44">
        <f>Nut_StatusTool!A376</f>
        <v>370</v>
      </c>
      <c r="U382" s="44">
        <f>Nut_StatusTool!B376</f>
        <v>0</v>
      </c>
      <c r="V382" s="44">
        <f>Nut_StatusTool!C376</f>
        <v>0</v>
      </c>
      <c r="W382" s="44">
        <f>Nut_StatusTool!D376</f>
        <v>0</v>
      </c>
      <c r="X382" s="44">
        <f>Nut_StatusTool!F376</f>
        <v>0</v>
      </c>
      <c r="Y382" s="285" t="str">
        <f>Nut_StatusTool!K376</f>
        <v/>
      </c>
      <c r="Z382" s="44" t="str">
        <f>Nut_StatusTool!L376</f>
        <v/>
      </c>
      <c r="AA382" s="44" t="str">
        <f>Nut_StatusTool!M376</f>
        <v/>
      </c>
      <c r="AB382" s="44" t="str">
        <f>Nut_StatusTool!N376</f>
        <v/>
      </c>
      <c r="AC382" s="44">
        <f>Nut_StatusTool!I376</f>
        <v>0</v>
      </c>
      <c r="AD382" s="44">
        <f>Nut_StatusTool!J376</f>
        <v>0</v>
      </c>
    </row>
    <row r="383" spans="1:30" ht="20.100000000000001" customHeight="1">
      <c r="A383" s="59" t="str">
        <f t="array" ref="A383">IF(ROWS(A$9:A383)&gt;$U$5,"",INDEX(T$13:T$512,SMALL(IF(($AA$13:$AA$512=$AA$5),ROW($A$9:$A$508)-ROW($A$9)+1,""),ROWS(A$9:A383)),,1))</f>
        <v/>
      </c>
      <c r="B383" s="389" t="str">
        <f t="array" ref="B383">IF(ROWS(B$9:B383)&gt;$U$5,"",INDEX(U$13:U$512,SMALL(IF(($AA$13:$AA$512=$AA$5),ROW($A$9:$A$508)-ROW($A$9)+1,""),ROWS(B$9:B383)),,1))</f>
        <v/>
      </c>
      <c r="C383" s="389" t="str">
        <f t="array" ref="C383">IF(ROWS(C$9:C383)&gt;$U$5,"",INDEX(V$13:V$512,SMALL(IF(($AA$13:$AA$512=$AA$5),ROW($A$9:$A$508)-ROW($A$9)+1,""),ROWS(C$9:C383)),,1))</f>
        <v/>
      </c>
      <c r="D383" s="309" t="str">
        <f t="array" ref="D383">IF(ROWS(D$9:D383)&gt;$U$5,"",INDEX(W$13:W$512,SMALL(IF(($AA$13:$AA$512=$AA$5),ROW($A$9:$A$508)-ROW($A$9)+1,""),ROWS(D$9:D383)),,1))</f>
        <v/>
      </c>
      <c r="E383" s="59" t="str">
        <f t="array" ref="E383">IF(ROWS(E$9:E383)&gt;$U$5,"",INDEX(X$13:X$512,SMALL(IF(($AA$13:$AA$512=$AA$5),ROW($A$9:$A$508)-ROW($A$9)+1,""),ROWS(E$9:E383)),,1))</f>
        <v/>
      </c>
      <c r="F383" s="59" t="str">
        <f t="array" ref="F383">IF(ROWS(F$9:F383)&gt;$U$5,"",INDEX(Y$13:Y$512,SMALL(IF(($AA$13:$AA$512=$AA$5),ROW($A$9:$A$508)-ROW($A$9)+1,""),ROWS(F$9:F383)),,1))</f>
        <v/>
      </c>
      <c r="G383" s="59" t="str">
        <f t="array" ref="G383">IF(ROWS(G$9:G383)&gt;$U$5,"",INDEX(AA$13:AA$512,SMALL(IF(($AA$13:$AA$512=$AA$5),ROW($A$9:$A$508)-ROW($A$9)+1,""),ROWS(G$9:G383)),,1))</f>
        <v/>
      </c>
      <c r="H383" s="59" t="str">
        <f t="array" ref="H383">IF(ROWS(H$9:H383)&gt;$U$5,"",INDEX(AC$13:AC$512,SMALL(IF(($AA$13:$AA$512=$AA$5),ROW($A$9:$A$508)-ROW($A$9)+1,""),ROWS(H$9:H383)),,1))</f>
        <v/>
      </c>
      <c r="I383" s="59" t="str">
        <f t="array" ref="I383">IF(ROWS(I$9:I383)&gt;$U$5,"",INDEX(AD$13:AD$512,SMALL(IF(($AA$13:$AA$512=$AA$5),ROW($A$9:$A$508)-ROW($A$9)+1,""),ROWS(I$9:I383)),,1))</f>
        <v/>
      </c>
      <c r="J383" s="105"/>
      <c r="K383" s="105"/>
      <c r="L383" s="105"/>
      <c r="M383" s="136"/>
      <c r="N383" s="44"/>
      <c r="O383" s="44"/>
      <c r="P383" s="44"/>
      <c r="Q383" s="44"/>
      <c r="R383" s="44"/>
      <c r="S383" s="44"/>
      <c r="T383" s="44">
        <f>Nut_StatusTool!A377</f>
        <v>371</v>
      </c>
      <c r="U383" s="44">
        <f>Nut_StatusTool!B377</f>
        <v>0</v>
      </c>
      <c r="V383" s="44">
        <f>Nut_StatusTool!C377</f>
        <v>0</v>
      </c>
      <c r="W383" s="44">
        <f>Nut_StatusTool!D377</f>
        <v>0</v>
      </c>
      <c r="X383" s="44">
        <f>Nut_StatusTool!F377</f>
        <v>0</v>
      </c>
      <c r="Y383" s="285" t="str">
        <f>Nut_StatusTool!K377</f>
        <v/>
      </c>
      <c r="Z383" s="44" t="str">
        <f>Nut_StatusTool!L377</f>
        <v/>
      </c>
      <c r="AA383" s="44" t="str">
        <f>Nut_StatusTool!M377</f>
        <v/>
      </c>
      <c r="AB383" s="44" t="str">
        <f>Nut_StatusTool!N377</f>
        <v/>
      </c>
      <c r="AC383" s="44">
        <f>Nut_StatusTool!I377</f>
        <v>0</v>
      </c>
      <c r="AD383" s="44">
        <f>Nut_StatusTool!J377</f>
        <v>0</v>
      </c>
    </row>
    <row r="384" spans="1:30" ht="20.100000000000001" customHeight="1">
      <c r="A384" s="59" t="str">
        <f t="array" ref="A384">IF(ROWS(A$9:A384)&gt;$U$5,"",INDEX(T$13:T$512,SMALL(IF(($AA$13:$AA$512=$AA$5),ROW($A$9:$A$508)-ROW($A$9)+1,""),ROWS(A$9:A384)),,1))</f>
        <v/>
      </c>
      <c r="B384" s="389" t="str">
        <f t="array" ref="B384">IF(ROWS(B$9:B384)&gt;$U$5,"",INDEX(U$13:U$512,SMALL(IF(($AA$13:$AA$512=$AA$5),ROW($A$9:$A$508)-ROW($A$9)+1,""),ROWS(B$9:B384)),,1))</f>
        <v/>
      </c>
      <c r="C384" s="389" t="str">
        <f t="array" ref="C384">IF(ROWS(C$9:C384)&gt;$U$5,"",INDEX(V$13:V$512,SMALL(IF(($AA$13:$AA$512=$AA$5),ROW($A$9:$A$508)-ROW($A$9)+1,""),ROWS(C$9:C384)),,1))</f>
        <v/>
      </c>
      <c r="D384" s="309" t="str">
        <f t="array" ref="D384">IF(ROWS(D$9:D384)&gt;$U$5,"",INDEX(W$13:W$512,SMALL(IF(($AA$13:$AA$512=$AA$5),ROW($A$9:$A$508)-ROW($A$9)+1,""),ROWS(D$9:D384)),,1))</f>
        <v/>
      </c>
      <c r="E384" s="59" t="str">
        <f t="array" ref="E384">IF(ROWS(E$9:E384)&gt;$U$5,"",INDEX(X$13:X$512,SMALL(IF(($AA$13:$AA$512=$AA$5),ROW($A$9:$A$508)-ROW($A$9)+1,""),ROWS(E$9:E384)),,1))</f>
        <v/>
      </c>
      <c r="F384" s="59" t="str">
        <f t="array" ref="F384">IF(ROWS(F$9:F384)&gt;$U$5,"",INDEX(Y$13:Y$512,SMALL(IF(($AA$13:$AA$512=$AA$5),ROW($A$9:$A$508)-ROW($A$9)+1,""),ROWS(F$9:F384)),,1))</f>
        <v/>
      </c>
      <c r="G384" s="59" t="str">
        <f t="array" ref="G384">IF(ROWS(G$9:G384)&gt;$U$5,"",INDEX(AA$13:AA$512,SMALL(IF(($AA$13:$AA$512=$AA$5),ROW($A$9:$A$508)-ROW($A$9)+1,""),ROWS(G$9:G384)),,1))</f>
        <v/>
      </c>
      <c r="H384" s="59" t="str">
        <f t="array" ref="H384">IF(ROWS(H$9:H384)&gt;$U$5,"",INDEX(AC$13:AC$512,SMALL(IF(($AA$13:$AA$512=$AA$5),ROW($A$9:$A$508)-ROW($A$9)+1,""),ROWS(H$9:H384)),,1))</f>
        <v/>
      </c>
      <c r="I384" s="59" t="str">
        <f t="array" ref="I384">IF(ROWS(I$9:I384)&gt;$U$5,"",INDEX(AD$13:AD$512,SMALL(IF(($AA$13:$AA$512=$AA$5),ROW($A$9:$A$508)-ROW($A$9)+1,""),ROWS(I$9:I384)),,1))</f>
        <v/>
      </c>
      <c r="J384" s="105"/>
      <c r="K384" s="105"/>
      <c r="L384" s="105"/>
      <c r="M384" s="136"/>
      <c r="N384" s="44"/>
      <c r="O384" s="44"/>
      <c r="P384" s="44"/>
      <c r="Q384" s="44"/>
      <c r="R384" s="44"/>
      <c r="S384" s="44"/>
      <c r="T384" s="44">
        <f>Nut_StatusTool!A378</f>
        <v>372</v>
      </c>
      <c r="U384" s="44">
        <f>Nut_StatusTool!B378</f>
        <v>0</v>
      </c>
      <c r="V384" s="44">
        <f>Nut_StatusTool!C378</f>
        <v>0</v>
      </c>
      <c r="W384" s="44">
        <f>Nut_StatusTool!D378</f>
        <v>0</v>
      </c>
      <c r="X384" s="44">
        <f>Nut_StatusTool!F378</f>
        <v>0</v>
      </c>
      <c r="Y384" s="285" t="str">
        <f>Nut_StatusTool!K378</f>
        <v/>
      </c>
      <c r="Z384" s="44" t="str">
        <f>Nut_StatusTool!L378</f>
        <v/>
      </c>
      <c r="AA384" s="44" t="str">
        <f>Nut_StatusTool!M378</f>
        <v/>
      </c>
      <c r="AB384" s="44" t="str">
        <f>Nut_StatusTool!N378</f>
        <v/>
      </c>
      <c r="AC384" s="44">
        <f>Nut_StatusTool!I378</f>
        <v>0</v>
      </c>
      <c r="AD384" s="44">
        <f>Nut_StatusTool!J378</f>
        <v>0</v>
      </c>
    </row>
    <row r="385" spans="1:30" ht="20.100000000000001" customHeight="1">
      <c r="A385" s="59" t="str">
        <f t="array" ref="A385">IF(ROWS(A$9:A385)&gt;$U$5,"",INDEX(T$13:T$512,SMALL(IF(($AA$13:$AA$512=$AA$5),ROW($A$9:$A$508)-ROW($A$9)+1,""),ROWS(A$9:A385)),,1))</f>
        <v/>
      </c>
      <c r="B385" s="389" t="str">
        <f t="array" ref="B385">IF(ROWS(B$9:B385)&gt;$U$5,"",INDEX(U$13:U$512,SMALL(IF(($AA$13:$AA$512=$AA$5),ROW($A$9:$A$508)-ROW($A$9)+1,""),ROWS(B$9:B385)),,1))</f>
        <v/>
      </c>
      <c r="C385" s="389" t="str">
        <f t="array" ref="C385">IF(ROWS(C$9:C385)&gt;$U$5,"",INDEX(V$13:V$512,SMALL(IF(($AA$13:$AA$512=$AA$5),ROW($A$9:$A$508)-ROW($A$9)+1,""),ROWS(C$9:C385)),,1))</f>
        <v/>
      </c>
      <c r="D385" s="309" t="str">
        <f t="array" ref="D385">IF(ROWS(D$9:D385)&gt;$U$5,"",INDEX(W$13:W$512,SMALL(IF(($AA$13:$AA$512=$AA$5),ROW($A$9:$A$508)-ROW($A$9)+1,""),ROWS(D$9:D385)),,1))</f>
        <v/>
      </c>
      <c r="E385" s="59" t="str">
        <f t="array" ref="E385">IF(ROWS(E$9:E385)&gt;$U$5,"",INDEX(X$13:X$512,SMALL(IF(($AA$13:$AA$512=$AA$5),ROW($A$9:$A$508)-ROW($A$9)+1,""),ROWS(E$9:E385)),,1))</f>
        <v/>
      </c>
      <c r="F385" s="59" t="str">
        <f t="array" ref="F385">IF(ROWS(F$9:F385)&gt;$U$5,"",INDEX(Y$13:Y$512,SMALL(IF(($AA$13:$AA$512=$AA$5),ROW($A$9:$A$508)-ROW($A$9)+1,""),ROWS(F$9:F385)),,1))</f>
        <v/>
      </c>
      <c r="G385" s="59" t="str">
        <f t="array" ref="G385">IF(ROWS(G$9:G385)&gt;$U$5,"",INDEX(AA$13:AA$512,SMALL(IF(($AA$13:$AA$512=$AA$5),ROW($A$9:$A$508)-ROW($A$9)+1,""),ROWS(G$9:G385)),,1))</f>
        <v/>
      </c>
      <c r="H385" s="59" t="str">
        <f t="array" ref="H385">IF(ROWS(H$9:H385)&gt;$U$5,"",INDEX(AC$13:AC$512,SMALL(IF(($AA$13:$AA$512=$AA$5),ROW($A$9:$A$508)-ROW($A$9)+1,""),ROWS(H$9:H385)),,1))</f>
        <v/>
      </c>
      <c r="I385" s="59" t="str">
        <f t="array" ref="I385">IF(ROWS(I$9:I385)&gt;$U$5,"",INDEX(AD$13:AD$512,SMALL(IF(($AA$13:$AA$512=$AA$5),ROW($A$9:$A$508)-ROW($A$9)+1,""),ROWS(I$9:I385)),,1))</f>
        <v/>
      </c>
      <c r="J385" s="105"/>
      <c r="K385" s="105"/>
      <c r="L385" s="105"/>
      <c r="M385" s="136"/>
      <c r="N385" s="44"/>
      <c r="O385" s="44"/>
      <c r="P385" s="44"/>
      <c r="Q385" s="44"/>
      <c r="R385" s="44"/>
      <c r="S385" s="44"/>
      <c r="T385" s="44">
        <f>Nut_StatusTool!A379</f>
        <v>373</v>
      </c>
      <c r="U385" s="44">
        <f>Nut_StatusTool!B379</f>
        <v>0</v>
      </c>
      <c r="V385" s="44">
        <f>Nut_StatusTool!C379</f>
        <v>0</v>
      </c>
      <c r="W385" s="44">
        <f>Nut_StatusTool!D379</f>
        <v>0</v>
      </c>
      <c r="X385" s="44">
        <f>Nut_StatusTool!F379</f>
        <v>0</v>
      </c>
      <c r="Y385" s="285" t="str">
        <f>Nut_StatusTool!K379</f>
        <v/>
      </c>
      <c r="Z385" s="44" t="str">
        <f>Nut_StatusTool!L379</f>
        <v/>
      </c>
      <c r="AA385" s="44" t="str">
        <f>Nut_StatusTool!M379</f>
        <v/>
      </c>
      <c r="AB385" s="44" t="str">
        <f>Nut_StatusTool!N379</f>
        <v/>
      </c>
      <c r="AC385" s="44">
        <f>Nut_StatusTool!I379</f>
        <v>0</v>
      </c>
      <c r="AD385" s="44">
        <f>Nut_StatusTool!J379</f>
        <v>0</v>
      </c>
    </row>
    <row r="386" spans="1:30" ht="20.100000000000001" customHeight="1">
      <c r="A386" s="59" t="str">
        <f t="array" ref="A386">IF(ROWS(A$9:A386)&gt;$U$5,"",INDEX(T$13:T$512,SMALL(IF(($AA$13:$AA$512=$AA$5),ROW($A$9:$A$508)-ROW($A$9)+1,""),ROWS(A$9:A386)),,1))</f>
        <v/>
      </c>
      <c r="B386" s="389" t="str">
        <f t="array" ref="B386">IF(ROWS(B$9:B386)&gt;$U$5,"",INDEX(U$13:U$512,SMALL(IF(($AA$13:$AA$512=$AA$5),ROW($A$9:$A$508)-ROW($A$9)+1,""),ROWS(B$9:B386)),,1))</f>
        <v/>
      </c>
      <c r="C386" s="389" t="str">
        <f t="array" ref="C386">IF(ROWS(C$9:C386)&gt;$U$5,"",INDEX(V$13:V$512,SMALL(IF(($AA$13:$AA$512=$AA$5),ROW($A$9:$A$508)-ROW($A$9)+1,""),ROWS(C$9:C386)),,1))</f>
        <v/>
      </c>
      <c r="D386" s="309" t="str">
        <f t="array" ref="D386">IF(ROWS(D$9:D386)&gt;$U$5,"",INDEX(W$13:W$512,SMALL(IF(($AA$13:$AA$512=$AA$5),ROW($A$9:$A$508)-ROW($A$9)+1,""),ROWS(D$9:D386)),,1))</f>
        <v/>
      </c>
      <c r="E386" s="59" t="str">
        <f t="array" ref="E386">IF(ROWS(E$9:E386)&gt;$U$5,"",INDEX(X$13:X$512,SMALL(IF(($AA$13:$AA$512=$AA$5),ROW($A$9:$A$508)-ROW($A$9)+1,""),ROWS(E$9:E386)),,1))</f>
        <v/>
      </c>
      <c r="F386" s="59" t="str">
        <f t="array" ref="F386">IF(ROWS(F$9:F386)&gt;$U$5,"",INDEX(Y$13:Y$512,SMALL(IF(($AA$13:$AA$512=$AA$5),ROW($A$9:$A$508)-ROW($A$9)+1,""),ROWS(F$9:F386)),,1))</f>
        <v/>
      </c>
      <c r="G386" s="59" t="str">
        <f t="array" ref="G386">IF(ROWS(G$9:G386)&gt;$U$5,"",INDEX(AA$13:AA$512,SMALL(IF(($AA$13:$AA$512=$AA$5),ROW($A$9:$A$508)-ROW($A$9)+1,""),ROWS(G$9:G386)),,1))</f>
        <v/>
      </c>
      <c r="H386" s="59" t="str">
        <f t="array" ref="H386">IF(ROWS(H$9:H386)&gt;$U$5,"",INDEX(AC$13:AC$512,SMALL(IF(($AA$13:$AA$512=$AA$5),ROW($A$9:$A$508)-ROW($A$9)+1,""),ROWS(H$9:H386)),,1))</f>
        <v/>
      </c>
      <c r="I386" s="59" t="str">
        <f t="array" ref="I386">IF(ROWS(I$9:I386)&gt;$U$5,"",INDEX(AD$13:AD$512,SMALL(IF(($AA$13:$AA$512=$AA$5),ROW($A$9:$A$508)-ROW($A$9)+1,""),ROWS(I$9:I386)),,1))</f>
        <v/>
      </c>
      <c r="J386" s="105"/>
      <c r="K386" s="105"/>
      <c r="L386" s="105"/>
      <c r="M386" s="136"/>
      <c r="N386" s="44"/>
      <c r="O386" s="44"/>
      <c r="P386" s="44"/>
      <c r="Q386" s="44"/>
      <c r="R386" s="44"/>
      <c r="S386" s="44"/>
      <c r="T386" s="44">
        <f>Nut_StatusTool!A380</f>
        <v>374</v>
      </c>
      <c r="U386" s="44">
        <f>Nut_StatusTool!B380</f>
        <v>0</v>
      </c>
      <c r="V386" s="44">
        <f>Nut_StatusTool!C380</f>
        <v>0</v>
      </c>
      <c r="W386" s="44">
        <f>Nut_StatusTool!D380</f>
        <v>0</v>
      </c>
      <c r="X386" s="44">
        <f>Nut_StatusTool!F380</f>
        <v>0</v>
      </c>
      <c r="Y386" s="285" t="str">
        <f>Nut_StatusTool!K380</f>
        <v/>
      </c>
      <c r="Z386" s="44" t="str">
        <f>Nut_StatusTool!L380</f>
        <v/>
      </c>
      <c r="AA386" s="44" t="str">
        <f>Nut_StatusTool!M380</f>
        <v/>
      </c>
      <c r="AB386" s="44" t="str">
        <f>Nut_StatusTool!N380</f>
        <v/>
      </c>
      <c r="AC386" s="44">
        <f>Nut_StatusTool!I380</f>
        <v>0</v>
      </c>
      <c r="AD386" s="44">
        <f>Nut_StatusTool!J380</f>
        <v>0</v>
      </c>
    </row>
    <row r="387" spans="1:30" ht="20.100000000000001" customHeight="1">
      <c r="A387" s="59" t="str">
        <f t="array" ref="A387">IF(ROWS(A$9:A387)&gt;$U$5,"",INDEX(T$13:T$512,SMALL(IF(($AA$13:$AA$512=$AA$5),ROW($A$9:$A$508)-ROW($A$9)+1,""),ROWS(A$9:A387)),,1))</f>
        <v/>
      </c>
      <c r="B387" s="389" t="str">
        <f t="array" ref="B387">IF(ROWS(B$9:B387)&gt;$U$5,"",INDEX(U$13:U$512,SMALL(IF(($AA$13:$AA$512=$AA$5),ROW($A$9:$A$508)-ROW($A$9)+1,""),ROWS(B$9:B387)),,1))</f>
        <v/>
      </c>
      <c r="C387" s="389" t="str">
        <f t="array" ref="C387">IF(ROWS(C$9:C387)&gt;$U$5,"",INDEX(V$13:V$512,SMALL(IF(($AA$13:$AA$512=$AA$5),ROW($A$9:$A$508)-ROW($A$9)+1,""),ROWS(C$9:C387)),,1))</f>
        <v/>
      </c>
      <c r="D387" s="309" t="str">
        <f t="array" ref="D387">IF(ROWS(D$9:D387)&gt;$U$5,"",INDEX(W$13:W$512,SMALL(IF(($AA$13:$AA$512=$AA$5),ROW($A$9:$A$508)-ROW($A$9)+1,""),ROWS(D$9:D387)),,1))</f>
        <v/>
      </c>
      <c r="E387" s="59" t="str">
        <f t="array" ref="E387">IF(ROWS(E$9:E387)&gt;$U$5,"",INDEX(X$13:X$512,SMALL(IF(($AA$13:$AA$512=$AA$5),ROW($A$9:$A$508)-ROW($A$9)+1,""),ROWS(E$9:E387)),,1))</f>
        <v/>
      </c>
      <c r="F387" s="59" t="str">
        <f t="array" ref="F387">IF(ROWS(F$9:F387)&gt;$U$5,"",INDEX(Y$13:Y$512,SMALL(IF(($AA$13:$AA$512=$AA$5),ROW($A$9:$A$508)-ROW($A$9)+1,""),ROWS(F$9:F387)),,1))</f>
        <v/>
      </c>
      <c r="G387" s="59" t="str">
        <f t="array" ref="G387">IF(ROWS(G$9:G387)&gt;$U$5,"",INDEX(AA$13:AA$512,SMALL(IF(($AA$13:$AA$512=$AA$5),ROW($A$9:$A$508)-ROW($A$9)+1,""),ROWS(G$9:G387)),,1))</f>
        <v/>
      </c>
      <c r="H387" s="59" t="str">
        <f t="array" ref="H387">IF(ROWS(H$9:H387)&gt;$U$5,"",INDEX(AC$13:AC$512,SMALL(IF(($AA$13:$AA$512=$AA$5),ROW($A$9:$A$508)-ROW($A$9)+1,""),ROWS(H$9:H387)),,1))</f>
        <v/>
      </c>
      <c r="I387" s="59" t="str">
        <f t="array" ref="I387">IF(ROWS(I$9:I387)&gt;$U$5,"",INDEX(AD$13:AD$512,SMALL(IF(($AA$13:$AA$512=$AA$5),ROW($A$9:$A$508)-ROW($A$9)+1,""),ROWS(I$9:I387)),,1))</f>
        <v/>
      </c>
      <c r="J387" s="105"/>
      <c r="K387" s="105"/>
      <c r="L387" s="105"/>
      <c r="M387" s="136"/>
      <c r="N387" s="44"/>
      <c r="O387" s="44"/>
      <c r="P387" s="44"/>
      <c r="Q387" s="44"/>
      <c r="R387" s="44"/>
      <c r="S387" s="44"/>
      <c r="T387" s="44">
        <f>Nut_StatusTool!A381</f>
        <v>375</v>
      </c>
      <c r="U387" s="44">
        <f>Nut_StatusTool!B381</f>
        <v>0</v>
      </c>
      <c r="V387" s="44">
        <f>Nut_StatusTool!C381</f>
        <v>0</v>
      </c>
      <c r="W387" s="44">
        <f>Nut_StatusTool!D381</f>
        <v>0</v>
      </c>
      <c r="X387" s="44">
        <f>Nut_StatusTool!F381</f>
        <v>0</v>
      </c>
      <c r="Y387" s="285" t="str">
        <f>Nut_StatusTool!K381</f>
        <v/>
      </c>
      <c r="Z387" s="44" t="str">
        <f>Nut_StatusTool!L381</f>
        <v/>
      </c>
      <c r="AA387" s="44" t="str">
        <f>Nut_StatusTool!M381</f>
        <v/>
      </c>
      <c r="AB387" s="44" t="str">
        <f>Nut_StatusTool!N381</f>
        <v/>
      </c>
      <c r="AC387" s="44">
        <f>Nut_StatusTool!I381</f>
        <v>0</v>
      </c>
      <c r="AD387" s="44">
        <f>Nut_StatusTool!J381</f>
        <v>0</v>
      </c>
    </row>
    <row r="388" spans="1:30" ht="20.100000000000001" customHeight="1">
      <c r="A388" s="59" t="str">
        <f t="array" ref="A388">IF(ROWS(A$9:A388)&gt;$U$5,"",INDEX(T$13:T$512,SMALL(IF(($AA$13:$AA$512=$AA$5),ROW($A$9:$A$508)-ROW($A$9)+1,""),ROWS(A$9:A388)),,1))</f>
        <v/>
      </c>
      <c r="B388" s="389" t="str">
        <f t="array" ref="B388">IF(ROWS(B$9:B388)&gt;$U$5,"",INDEX(U$13:U$512,SMALL(IF(($AA$13:$AA$512=$AA$5),ROW($A$9:$A$508)-ROW($A$9)+1,""),ROWS(B$9:B388)),,1))</f>
        <v/>
      </c>
      <c r="C388" s="389" t="str">
        <f t="array" ref="C388">IF(ROWS(C$9:C388)&gt;$U$5,"",INDEX(V$13:V$512,SMALL(IF(($AA$13:$AA$512=$AA$5),ROW($A$9:$A$508)-ROW($A$9)+1,""),ROWS(C$9:C388)),,1))</f>
        <v/>
      </c>
      <c r="D388" s="309" t="str">
        <f t="array" ref="D388">IF(ROWS(D$9:D388)&gt;$U$5,"",INDEX(W$13:W$512,SMALL(IF(($AA$13:$AA$512=$AA$5),ROW($A$9:$A$508)-ROW($A$9)+1,""),ROWS(D$9:D388)),,1))</f>
        <v/>
      </c>
      <c r="E388" s="59" t="str">
        <f t="array" ref="E388">IF(ROWS(E$9:E388)&gt;$U$5,"",INDEX(X$13:X$512,SMALL(IF(($AA$13:$AA$512=$AA$5),ROW($A$9:$A$508)-ROW($A$9)+1,""),ROWS(E$9:E388)),,1))</f>
        <v/>
      </c>
      <c r="F388" s="59" t="str">
        <f t="array" ref="F388">IF(ROWS(F$9:F388)&gt;$U$5,"",INDEX(Y$13:Y$512,SMALL(IF(($AA$13:$AA$512=$AA$5),ROW($A$9:$A$508)-ROW($A$9)+1,""),ROWS(F$9:F388)),,1))</f>
        <v/>
      </c>
      <c r="G388" s="59" t="str">
        <f t="array" ref="G388">IF(ROWS(G$9:G388)&gt;$U$5,"",INDEX(AA$13:AA$512,SMALL(IF(($AA$13:$AA$512=$AA$5),ROW($A$9:$A$508)-ROW($A$9)+1,""),ROWS(G$9:G388)),,1))</f>
        <v/>
      </c>
      <c r="H388" s="59" t="str">
        <f t="array" ref="H388">IF(ROWS(H$9:H388)&gt;$U$5,"",INDEX(AC$13:AC$512,SMALL(IF(($AA$13:$AA$512=$AA$5),ROW($A$9:$A$508)-ROW($A$9)+1,""),ROWS(H$9:H388)),,1))</f>
        <v/>
      </c>
      <c r="I388" s="59" t="str">
        <f t="array" ref="I388">IF(ROWS(I$9:I388)&gt;$U$5,"",INDEX(AD$13:AD$512,SMALL(IF(($AA$13:$AA$512=$AA$5),ROW($A$9:$A$508)-ROW($A$9)+1,""),ROWS(I$9:I388)),,1))</f>
        <v/>
      </c>
      <c r="J388" s="105"/>
      <c r="K388" s="105"/>
      <c r="L388" s="105"/>
      <c r="M388" s="136"/>
      <c r="N388" s="44"/>
      <c r="O388" s="44"/>
      <c r="P388" s="44"/>
      <c r="Q388" s="44"/>
      <c r="R388" s="44"/>
      <c r="S388" s="44"/>
      <c r="T388" s="44">
        <f>Nut_StatusTool!A382</f>
        <v>376</v>
      </c>
      <c r="U388" s="44">
        <f>Nut_StatusTool!B382</f>
        <v>0</v>
      </c>
      <c r="V388" s="44">
        <f>Nut_StatusTool!C382</f>
        <v>0</v>
      </c>
      <c r="W388" s="44">
        <f>Nut_StatusTool!D382</f>
        <v>0</v>
      </c>
      <c r="X388" s="44">
        <f>Nut_StatusTool!F382</f>
        <v>0</v>
      </c>
      <c r="Y388" s="285" t="str">
        <f>Nut_StatusTool!K382</f>
        <v/>
      </c>
      <c r="Z388" s="44" t="str">
        <f>Nut_StatusTool!L382</f>
        <v/>
      </c>
      <c r="AA388" s="44" t="str">
        <f>Nut_StatusTool!M382</f>
        <v/>
      </c>
      <c r="AB388" s="44" t="str">
        <f>Nut_StatusTool!N382</f>
        <v/>
      </c>
      <c r="AC388" s="44">
        <f>Nut_StatusTool!I382</f>
        <v>0</v>
      </c>
      <c r="AD388" s="44">
        <f>Nut_StatusTool!J382</f>
        <v>0</v>
      </c>
    </row>
    <row r="389" spans="1:30" ht="20.100000000000001" customHeight="1">
      <c r="A389" s="59" t="str">
        <f t="array" ref="A389">IF(ROWS(A$9:A389)&gt;$U$5,"",INDEX(T$13:T$512,SMALL(IF(($AA$13:$AA$512=$AA$5),ROW($A$9:$A$508)-ROW($A$9)+1,""),ROWS(A$9:A389)),,1))</f>
        <v/>
      </c>
      <c r="B389" s="389" t="str">
        <f t="array" ref="B389">IF(ROWS(B$9:B389)&gt;$U$5,"",INDEX(U$13:U$512,SMALL(IF(($AA$13:$AA$512=$AA$5),ROW($A$9:$A$508)-ROW($A$9)+1,""),ROWS(B$9:B389)),,1))</f>
        <v/>
      </c>
      <c r="C389" s="389" t="str">
        <f t="array" ref="C389">IF(ROWS(C$9:C389)&gt;$U$5,"",INDEX(V$13:V$512,SMALL(IF(($AA$13:$AA$512=$AA$5),ROW($A$9:$A$508)-ROW($A$9)+1,""),ROWS(C$9:C389)),,1))</f>
        <v/>
      </c>
      <c r="D389" s="309" t="str">
        <f t="array" ref="D389">IF(ROWS(D$9:D389)&gt;$U$5,"",INDEX(W$13:W$512,SMALL(IF(($AA$13:$AA$512=$AA$5),ROW($A$9:$A$508)-ROW($A$9)+1,""),ROWS(D$9:D389)),,1))</f>
        <v/>
      </c>
      <c r="E389" s="59" t="str">
        <f t="array" ref="E389">IF(ROWS(E$9:E389)&gt;$U$5,"",INDEX(X$13:X$512,SMALL(IF(($AA$13:$AA$512=$AA$5),ROW($A$9:$A$508)-ROW($A$9)+1,""),ROWS(E$9:E389)),,1))</f>
        <v/>
      </c>
      <c r="F389" s="59" t="str">
        <f t="array" ref="F389">IF(ROWS(F$9:F389)&gt;$U$5,"",INDEX(Y$13:Y$512,SMALL(IF(($AA$13:$AA$512=$AA$5),ROW($A$9:$A$508)-ROW($A$9)+1,""),ROWS(F$9:F389)),,1))</f>
        <v/>
      </c>
      <c r="G389" s="59" t="str">
        <f t="array" ref="G389">IF(ROWS(G$9:G389)&gt;$U$5,"",INDEX(AA$13:AA$512,SMALL(IF(($AA$13:$AA$512=$AA$5),ROW($A$9:$A$508)-ROW($A$9)+1,""),ROWS(G$9:G389)),,1))</f>
        <v/>
      </c>
      <c r="H389" s="59" t="str">
        <f t="array" ref="H389">IF(ROWS(H$9:H389)&gt;$U$5,"",INDEX(AC$13:AC$512,SMALL(IF(($AA$13:$AA$512=$AA$5),ROW($A$9:$A$508)-ROW($A$9)+1,""),ROWS(H$9:H389)),,1))</f>
        <v/>
      </c>
      <c r="I389" s="59" t="str">
        <f t="array" ref="I389">IF(ROWS(I$9:I389)&gt;$U$5,"",INDEX(AD$13:AD$512,SMALL(IF(($AA$13:$AA$512=$AA$5),ROW($A$9:$A$508)-ROW($A$9)+1,""),ROWS(I$9:I389)),,1))</f>
        <v/>
      </c>
      <c r="J389" s="105"/>
      <c r="K389" s="105"/>
      <c r="L389" s="105"/>
      <c r="M389" s="136"/>
      <c r="N389" s="44"/>
      <c r="O389" s="44"/>
      <c r="P389" s="44"/>
      <c r="Q389" s="44"/>
      <c r="R389" s="44"/>
      <c r="S389" s="44"/>
      <c r="T389" s="44">
        <f>Nut_StatusTool!A383</f>
        <v>377</v>
      </c>
      <c r="U389" s="44">
        <f>Nut_StatusTool!B383</f>
        <v>0</v>
      </c>
      <c r="V389" s="44">
        <f>Nut_StatusTool!C383</f>
        <v>0</v>
      </c>
      <c r="W389" s="44">
        <f>Nut_StatusTool!D383</f>
        <v>0</v>
      </c>
      <c r="X389" s="44">
        <f>Nut_StatusTool!F383</f>
        <v>0</v>
      </c>
      <c r="Y389" s="285" t="str">
        <f>Nut_StatusTool!K383</f>
        <v/>
      </c>
      <c r="Z389" s="44" t="str">
        <f>Nut_StatusTool!L383</f>
        <v/>
      </c>
      <c r="AA389" s="44" t="str">
        <f>Nut_StatusTool!M383</f>
        <v/>
      </c>
      <c r="AB389" s="44" t="str">
        <f>Nut_StatusTool!N383</f>
        <v/>
      </c>
      <c r="AC389" s="44">
        <f>Nut_StatusTool!I383</f>
        <v>0</v>
      </c>
      <c r="AD389" s="44">
        <f>Nut_StatusTool!J383</f>
        <v>0</v>
      </c>
    </row>
    <row r="390" spans="1:30" ht="20.100000000000001" customHeight="1">
      <c r="A390" s="59" t="str">
        <f t="array" ref="A390">IF(ROWS(A$9:A390)&gt;$U$5,"",INDEX(T$13:T$512,SMALL(IF(($AA$13:$AA$512=$AA$5),ROW($A$9:$A$508)-ROW($A$9)+1,""),ROWS(A$9:A390)),,1))</f>
        <v/>
      </c>
      <c r="B390" s="389" t="str">
        <f t="array" ref="B390">IF(ROWS(B$9:B390)&gt;$U$5,"",INDEX(U$13:U$512,SMALL(IF(($AA$13:$AA$512=$AA$5),ROW($A$9:$A$508)-ROW($A$9)+1,""),ROWS(B$9:B390)),,1))</f>
        <v/>
      </c>
      <c r="C390" s="389" t="str">
        <f t="array" ref="C390">IF(ROWS(C$9:C390)&gt;$U$5,"",INDEX(V$13:V$512,SMALL(IF(($AA$13:$AA$512=$AA$5),ROW($A$9:$A$508)-ROW($A$9)+1,""),ROWS(C$9:C390)),,1))</f>
        <v/>
      </c>
      <c r="D390" s="309" t="str">
        <f t="array" ref="D390">IF(ROWS(D$9:D390)&gt;$U$5,"",INDEX(W$13:W$512,SMALL(IF(($AA$13:$AA$512=$AA$5),ROW($A$9:$A$508)-ROW($A$9)+1,""),ROWS(D$9:D390)),,1))</f>
        <v/>
      </c>
      <c r="E390" s="59" t="str">
        <f t="array" ref="E390">IF(ROWS(E$9:E390)&gt;$U$5,"",INDEX(X$13:X$512,SMALL(IF(($AA$13:$AA$512=$AA$5),ROW($A$9:$A$508)-ROW($A$9)+1,""),ROWS(E$9:E390)),,1))</f>
        <v/>
      </c>
      <c r="F390" s="59" t="str">
        <f t="array" ref="F390">IF(ROWS(F$9:F390)&gt;$U$5,"",INDEX(Y$13:Y$512,SMALL(IF(($AA$13:$AA$512=$AA$5),ROW($A$9:$A$508)-ROW($A$9)+1,""),ROWS(F$9:F390)),,1))</f>
        <v/>
      </c>
      <c r="G390" s="59" t="str">
        <f t="array" ref="G390">IF(ROWS(G$9:G390)&gt;$U$5,"",INDEX(AA$13:AA$512,SMALL(IF(($AA$13:$AA$512=$AA$5),ROW($A$9:$A$508)-ROW($A$9)+1,""),ROWS(G$9:G390)),,1))</f>
        <v/>
      </c>
      <c r="H390" s="59" t="str">
        <f t="array" ref="H390">IF(ROWS(H$9:H390)&gt;$U$5,"",INDEX(AC$13:AC$512,SMALL(IF(($AA$13:$AA$512=$AA$5),ROW($A$9:$A$508)-ROW($A$9)+1,""),ROWS(H$9:H390)),,1))</f>
        <v/>
      </c>
      <c r="I390" s="59" t="str">
        <f t="array" ref="I390">IF(ROWS(I$9:I390)&gt;$U$5,"",INDEX(AD$13:AD$512,SMALL(IF(($AA$13:$AA$512=$AA$5),ROW($A$9:$A$508)-ROW($A$9)+1,""),ROWS(I$9:I390)),,1))</f>
        <v/>
      </c>
      <c r="J390" s="105"/>
      <c r="K390" s="105"/>
      <c r="L390" s="105"/>
      <c r="M390" s="136"/>
      <c r="N390" s="44"/>
      <c r="O390" s="44"/>
      <c r="P390" s="44"/>
      <c r="Q390" s="44"/>
      <c r="R390" s="44"/>
      <c r="S390" s="44"/>
      <c r="T390" s="44">
        <f>Nut_StatusTool!A384</f>
        <v>378</v>
      </c>
      <c r="U390" s="44">
        <f>Nut_StatusTool!B384</f>
        <v>0</v>
      </c>
      <c r="V390" s="44">
        <f>Nut_StatusTool!C384</f>
        <v>0</v>
      </c>
      <c r="W390" s="44">
        <f>Nut_StatusTool!D384</f>
        <v>0</v>
      </c>
      <c r="X390" s="44">
        <f>Nut_StatusTool!F384</f>
        <v>0</v>
      </c>
      <c r="Y390" s="285" t="str">
        <f>Nut_StatusTool!K384</f>
        <v/>
      </c>
      <c r="Z390" s="44" t="str">
        <f>Nut_StatusTool!L384</f>
        <v/>
      </c>
      <c r="AA390" s="44" t="str">
        <f>Nut_StatusTool!M384</f>
        <v/>
      </c>
      <c r="AB390" s="44" t="str">
        <f>Nut_StatusTool!N384</f>
        <v/>
      </c>
      <c r="AC390" s="44">
        <f>Nut_StatusTool!I384</f>
        <v>0</v>
      </c>
      <c r="AD390" s="44">
        <f>Nut_StatusTool!J384</f>
        <v>0</v>
      </c>
    </row>
    <row r="391" spans="1:30" ht="20.100000000000001" customHeight="1">
      <c r="A391" s="59" t="str">
        <f t="array" ref="A391">IF(ROWS(A$9:A391)&gt;$U$5,"",INDEX(T$13:T$512,SMALL(IF(($AA$13:$AA$512=$AA$5),ROW($A$9:$A$508)-ROW($A$9)+1,""),ROWS(A$9:A391)),,1))</f>
        <v/>
      </c>
      <c r="B391" s="389" t="str">
        <f t="array" ref="B391">IF(ROWS(B$9:B391)&gt;$U$5,"",INDEX(U$13:U$512,SMALL(IF(($AA$13:$AA$512=$AA$5),ROW($A$9:$A$508)-ROW($A$9)+1,""),ROWS(B$9:B391)),,1))</f>
        <v/>
      </c>
      <c r="C391" s="389" t="str">
        <f t="array" ref="C391">IF(ROWS(C$9:C391)&gt;$U$5,"",INDEX(V$13:V$512,SMALL(IF(($AA$13:$AA$512=$AA$5),ROW($A$9:$A$508)-ROW($A$9)+1,""),ROWS(C$9:C391)),,1))</f>
        <v/>
      </c>
      <c r="D391" s="309" t="str">
        <f t="array" ref="D391">IF(ROWS(D$9:D391)&gt;$U$5,"",INDEX(W$13:W$512,SMALL(IF(($AA$13:$AA$512=$AA$5),ROW($A$9:$A$508)-ROW($A$9)+1,""),ROWS(D$9:D391)),,1))</f>
        <v/>
      </c>
      <c r="E391" s="59" t="str">
        <f t="array" ref="E391">IF(ROWS(E$9:E391)&gt;$U$5,"",INDEX(X$13:X$512,SMALL(IF(($AA$13:$AA$512=$AA$5),ROW($A$9:$A$508)-ROW($A$9)+1,""),ROWS(E$9:E391)),,1))</f>
        <v/>
      </c>
      <c r="F391" s="59" t="str">
        <f t="array" ref="F391">IF(ROWS(F$9:F391)&gt;$U$5,"",INDEX(Y$13:Y$512,SMALL(IF(($AA$13:$AA$512=$AA$5),ROW($A$9:$A$508)-ROW($A$9)+1,""),ROWS(F$9:F391)),,1))</f>
        <v/>
      </c>
      <c r="G391" s="59" t="str">
        <f t="array" ref="G391">IF(ROWS(G$9:G391)&gt;$U$5,"",INDEX(AA$13:AA$512,SMALL(IF(($AA$13:$AA$512=$AA$5),ROW($A$9:$A$508)-ROW($A$9)+1,""),ROWS(G$9:G391)),,1))</f>
        <v/>
      </c>
      <c r="H391" s="59" t="str">
        <f t="array" ref="H391">IF(ROWS(H$9:H391)&gt;$U$5,"",INDEX(AC$13:AC$512,SMALL(IF(($AA$13:$AA$512=$AA$5),ROW($A$9:$A$508)-ROW($A$9)+1,""),ROWS(H$9:H391)),,1))</f>
        <v/>
      </c>
      <c r="I391" s="59" t="str">
        <f t="array" ref="I391">IF(ROWS(I$9:I391)&gt;$U$5,"",INDEX(AD$13:AD$512,SMALL(IF(($AA$13:$AA$512=$AA$5),ROW($A$9:$A$508)-ROW($A$9)+1,""),ROWS(I$9:I391)),,1))</f>
        <v/>
      </c>
      <c r="J391" s="105"/>
      <c r="K391" s="105"/>
      <c r="L391" s="105"/>
      <c r="M391" s="136"/>
      <c r="N391" s="44"/>
      <c r="O391" s="44"/>
      <c r="P391" s="44"/>
      <c r="Q391" s="44"/>
      <c r="R391" s="44"/>
      <c r="S391" s="44"/>
      <c r="T391" s="44">
        <f>Nut_StatusTool!A385</f>
        <v>379</v>
      </c>
      <c r="U391" s="44">
        <f>Nut_StatusTool!B385</f>
        <v>0</v>
      </c>
      <c r="V391" s="44">
        <f>Nut_StatusTool!C385</f>
        <v>0</v>
      </c>
      <c r="W391" s="44">
        <f>Nut_StatusTool!D385</f>
        <v>0</v>
      </c>
      <c r="X391" s="44">
        <f>Nut_StatusTool!F385</f>
        <v>0</v>
      </c>
      <c r="Y391" s="285" t="str">
        <f>Nut_StatusTool!K385</f>
        <v/>
      </c>
      <c r="Z391" s="44" t="str">
        <f>Nut_StatusTool!L385</f>
        <v/>
      </c>
      <c r="AA391" s="44" t="str">
        <f>Nut_StatusTool!M385</f>
        <v/>
      </c>
      <c r="AB391" s="44" t="str">
        <f>Nut_StatusTool!N385</f>
        <v/>
      </c>
      <c r="AC391" s="44">
        <f>Nut_StatusTool!I385</f>
        <v>0</v>
      </c>
      <c r="AD391" s="44">
        <f>Nut_StatusTool!J385</f>
        <v>0</v>
      </c>
    </row>
    <row r="392" spans="1:30" ht="20.100000000000001" customHeight="1">
      <c r="A392" s="59" t="str">
        <f t="array" ref="A392">IF(ROWS(A$9:A392)&gt;$U$5,"",INDEX(T$13:T$512,SMALL(IF(($AA$13:$AA$512=$AA$5),ROW($A$9:$A$508)-ROW($A$9)+1,""),ROWS(A$9:A392)),,1))</f>
        <v/>
      </c>
      <c r="B392" s="389" t="str">
        <f t="array" ref="B392">IF(ROWS(B$9:B392)&gt;$U$5,"",INDEX(U$13:U$512,SMALL(IF(($AA$13:$AA$512=$AA$5),ROW($A$9:$A$508)-ROW($A$9)+1,""),ROWS(B$9:B392)),,1))</f>
        <v/>
      </c>
      <c r="C392" s="389" t="str">
        <f t="array" ref="C392">IF(ROWS(C$9:C392)&gt;$U$5,"",INDEX(V$13:V$512,SMALL(IF(($AA$13:$AA$512=$AA$5),ROW($A$9:$A$508)-ROW($A$9)+1,""),ROWS(C$9:C392)),,1))</f>
        <v/>
      </c>
      <c r="D392" s="309" t="str">
        <f t="array" ref="D392">IF(ROWS(D$9:D392)&gt;$U$5,"",INDEX(W$13:W$512,SMALL(IF(($AA$13:$AA$512=$AA$5),ROW($A$9:$A$508)-ROW($A$9)+1,""),ROWS(D$9:D392)),,1))</f>
        <v/>
      </c>
      <c r="E392" s="59" t="str">
        <f t="array" ref="E392">IF(ROWS(E$9:E392)&gt;$U$5,"",INDEX(X$13:X$512,SMALL(IF(($AA$13:$AA$512=$AA$5),ROW($A$9:$A$508)-ROW($A$9)+1,""),ROWS(E$9:E392)),,1))</f>
        <v/>
      </c>
      <c r="F392" s="59" t="str">
        <f t="array" ref="F392">IF(ROWS(F$9:F392)&gt;$U$5,"",INDEX(Y$13:Y$512,SMALL(IF(($AA$13:$AA$512=$AA$5),ROW($A$9:$A$508)-ROW($A$9)+1,""),ROWS(F$9:F392)),,1))</f>
        <v/>
      </c>
      <c r="G392" s="59" t="str">
        <f t="array" ref="G392">IF(ROWS(G$9:G392)&gt;$U$5,"",INDEX(AA$13:AA$512,SMALL(IF(($AA$13:$AA$512=$AA$5),ROW($A$9:$A$508)-ROW($A$9)+1,""),ROWS(G$9:G392)),,1))</f>
        <v/>
      </c>
      <c r="H392" s="59" t="str">
        <f t="array" ref="H392">IF(ROWS(H$9:H392)&gt;$U$5,"",INDEX(AC$13:AC$512,SMALL(IF(($AA$13:$AA$512=$AA$5),ROW($A$9:$A$508)-ROW($A$9)+1,""),ROWS(H$9:H392)),,1))</f>
        <v/>
      </c>
      <c r="I392" s="59" t="str">
        <f t="array" ref="I392">IF(ROWS(I$9:I392)&gt;$U$5,"",INDEX(AD$13:AD$512,SMALL(IF(($AA$13:$AA$512=$AA$5),ROW($A$9:$A$508)-ROW($A$9)+1,""),ROWS(I$9:I392)),,1))</f>
        <v/>
      </c>
      <c r="J392" s="105"/>
      <c r="K392" s="105"/>
      <c r="L392" s="105"/>
      <c r="M392" s="136"/>
      <c r="N392" s="44"/>
      <c r="O392" s="44"/>
      <c r="P392" s="44"/>
      <c r="Q392" s="44"/>
      <c r="R392" s="44"/>
      <c r="S392" s="44"/>
      <c r="T392" s="44">
        <f>Nut_StatusTool!A386</f>
        <v>380</v>
      </c>
      <c r="U392" s="44">
        <f>Nut_StatusTool!B386</f>
        <v>0</v>
      </c>
      <c r="V392" s="44">
        <f>Nut_StatusTool!C386</f>
        <v>0</v>
      </c>
      <c r="W392" s="44">
        <f>Nut_StatusTool!D386</f>
        <v>0</v>
      </c>
      <c r="X392" s="44">
        <f>Nut_StatusTool!F386</f>
        <v>0</v>
      </c>
      <c r="Y392" s="285" t="str">
        <f>Nut_StatusTool!K386</f>
        <v/>
      </c>
      <c r="Z392" s="44" t="str">
        <f>Nut_StatusTool!L386</f>
        <v/>
      </c>
      <c r="AA392" s="44" t="str">
        <f>Nut_StatusTool!M386</f>
        <v/>
      </c>
      <c r="AB392" s="44" t="str">
        <f>Nut_StatusTool!N386</f>
        <v/>
      </c>
      <c r="AC392" s="44">
        <f>Nut_StatusTool!I386</f>
        <v>0</v>
      </c>
      <c r="AD392" s="44">
        <f>Nut_StatusTool!J386</f>
        <v>0</v>
      </c>
    </row>
    <row r="393" spans="1:30" ht="20.100000000000001" customHeight="1">
      <c r="A393" s="59" t="str">
        <f t="array" ref="A393">IF(ROWS(A$9:A393)&gt;$U$5,"",INDEX(T$13:T$512,SMALL(IF(($AA$13:$AA$512=$AA$5),ROW($A$9:$A$508)-ROW($A$9)+1,""),ROWS(A$9:A393)),,1))</f>
        <v/>
      </c>
      <c r="B393" s="389" t="str">
        <f t="array" ref="B393">IF(ROWS(B$9:B393)&gt;$U$5,"",INDEX(U$13:U$512,SMALL(IF(($AA$13:$AA$512=$AA$5),ROW($A$9:$A$508)-ROW($A$9)+1,""),ROWS(B$9:B393)),,1))</f>
        <v/>
      </c>
      <c r="C393" s="389" t="str">
        <f t="array" ref="C393">IF(ROWS(C$9:C393)&gt;$U$5,"",INDEX(V$13:V$512,SMALL(IF(($AA$13:$AA$512=$AA$5),ROW($A$9:$A$508)-ROW($A$9)+1,""),ROWS(C$9:C393)),,1))</f>
        <v/>
      </c>
      <c r="D393" s="309" t="str">
        <f t="array" ref="D393">IF(ROWS(D$9:D393)&gt;$U$5,"",INDEX(W$13:W$512,SMALL(IF(($AA$13:$AA$512=$AA$5),ROW($A$9:$A$508)-ROW($A$9)+1,""),ROWS(D$9:D393)),,1))</f>
        <v/>
      </c>
      <c r="E393" s="59" t="str">
        <f t="array" ref="E393">IF(ROWS(E$9:E393)&gt;$U$5,"",INDEX(X$13:X$512,SMALL(IF(($AA$13:$AA$512=$AA$5),ROW($A$9:$A$508)-ROW($A$9)+1,""),ROWS(E$9:E393)),,1))</f>
        <v/>
      </c>
      <c r="F393" s="59" t="str">
        <f t="array" ref="F393">IF(ROWS(F$9:F393)&gt;$U$5,"",INDEX(Y$13:Y$512,SMALL(IF(($AA$13:$AA$512=$AA$5),ROW($A$9:$A$508)-ROW($A$9)+1,""),ROWS(F$9:F393)),,1))</f>
        <v/>
      </c>
      <c r="G393" s="59" t="str">
        <f t="array" ref="G393">IF(ROWS(G$9:G393)&gt;$U$5,"",INDEX(AA$13:AA$512,SMALL(IF(($AA$13:$AA$512=$AA$5),ROW($A$9:$A$508)-ROW($A$9)+1,""),ROWS(G$9:G393)),,1))</f>
        <v/>
      </c>
      <c r="H393" s="59" t="str">
        <f t="array" ref="H393">IF(ROWS(H$9:H393)&gt;$U$5,"",INDEX(AC$13:AC$512,SMALL(IF(($AA$13:$AA$512=$AA$5),ROW($A$9:$A$508)-ROW($A$9)+1,""),ROWS(H$9:H393)),,1))</f>
        <v/>
      </c>
      <c r="I393" s="59" t="str">
        <f t="array" ref="I393">IF(ROWS(I$9:I393)&gt;$U$5,"",INDEX(AD$13:AD$512,SMALL(IF(($AA$13:$AA$512=$AA$5),ROW($A$9:$A$508)-ROW($A$9)+1,""),ROWS(I$9:I393)),,1))</f>
        <v/>
      </c>
      <c r="J393" s="105"/>
      <c r="K393" s="105"/>
      <c r="L393" s="105"/>
      <c r="M393" s="136"/>
      <c r="N393" s="44"/>
      <c r="O393" s="44"/>
      <c r="P393" s="44"/>
      <c r="Q393" s="44"/>
      <c r="R393" s="44"/>
      <c r="S393" s="44"/>
      <c r="T393" s="44">
        <f>Nut_StatusTool!A387</f>
        <v>381</v>
      </c>
      <c r="U393" s="44">
        <f>Nut_StatusTool!B387</f>
        <v>0</v>
      </c>
      <c r="V393" s="44">
        <f>Nut_StatusTool!C387</f>
        <v>0</v>
      </c>
      <c r="W393" s="44">
        <f>Nut_StatusTool!D387</f>
        <v>0</v>
      </c>
      <c r="X393" s="44">
        <f>Nut_StatusTool!F387</f>
        <v>0</v>
      </c>
      <c r="Y393" s="285" t="str">
        <f>Nut_StatusTool!K387</f>
        <v/>
      </c>
      <c r="Z393" s="44" t="str">
        <f>Nut_StatusTool!L387</f>
        <v/>
      </c>
      <c r="AA393" s="44" t="str">
        <f>Nut_StatusTool!M387</f>
        <v/>
      </c>
      <c r="AB393" s="44" t="str">
        <f>Nut_StatusTool!N387</f>
        <v/>
      </c>
      <c r="AC393" s="44">
        <f>Nut_StatusTool!I387</f>
        <v>0</v>
      </c>
      <c r="AD393" s="44">
        <f>Nut_StatusTool!J387</f>
        <v>0</v>
      </c>
    </row>
    <row r="394" spans="1:30" ht="20.100000000000001" customHeight="1">
      <c r="A394" s="59" t="str">
        <f t="array" ref="A394">IF(ROWS(A$9:A394)&gt;$U$5,"",INDEX(T$13:T$512,SMALL(IF(($AA$13:$AA$512=$AA$5),ROW($A$9:$A$508)-ROW($A$9)+1,""),ROWS(A$9:A394)),,1))</f>
        <v/>
      </c>
      <c r="B394" s="389" t="str">
        <f t="array" ref="B394">IF(ROWS(B$9:B394)&gt;$U$5,"",INDEX(U$13:U$512,SMALL(IF(($AA$13:$AA$512=$AA$5),ROW($A$9:$A$508)-ROW($A$9)+1,""),ROWS(B$9:B394)),,1))</f>
        <v/>
      </c>
      <c r="C394" s="389" t="str">
        <f t="array" ref="C394">IF(ROWS(C$9:C394)&gt;$U$5,"",INDEX(V$13:V$512,SMALL(IF(($AA$13:$AA$512=$AA$5),ROW($A$9:$A$508)-ROW($A$9)+1,""),ROWS(C$9:C394)),,1))</f>
        <v/>
      </c>
      <c r="D394" s="309" t="str">
        <f t="array" ref="D394">IF(ROWS(D$9:D394)&gt;$U$5,"",INDEX(W$13:W$512,SMALL(IF(($AA$13:$AA$512=$AA$5),ROW($A$9:$A$508)-ROW($A$9)+1,""),ROWS(D$9:D394)),,1))</f>
        <v/>
      </c>
      <c r="E394" s="59" t="str">
        <f t="array" ref="E394">IF(ROWS(E$9:E394)&gt;$U$5,"",INDEX(X$13:X$512,SMALL(IF(($AA$13:$AA$512=$AA$5),ROW($A$9:$A$508)-ROW($A$9)+1,""),ROWS(E$9:E394)),,1))</f>
        <v/>
      </c>
      <c r="F394" s="59" t="str">
        <f t="array" ref="F394">IF(ROWS(F$9:F394)&gt;$U$5,"",INDEX(Y$13:Y$512,SMALL(IF(($AA$13:$AA$512=$AA$5),ROW($A$9:$A$508)-ROW($A$9)+1,""),ROWS(F$9:F394)),,1))</f>
        <v/>
      </c>
      <c r="G394" s="59" t="str">
        <f t="array" ref="G394">IF(ROWS(G$9:G394)&gt;$U$5,"",INDEX(AA$13:AA$512,SMALL(IF(($AA$13:$AA$512=$AA$5),ROW($A$9:$A$508)-ROW($A$9)+1,""),ROWS(G$9:G394)),,1))</f>
        <v/>
      </c>
      <c r="H394" s="59" t="str">
        <f t="array" ref="H394">IF(ROWS(H$9:H394)&gt;$U$5,"",INDEX(AC$13:AC$512,SMALL(IF(($AA$13:$AA$512=$AA$5),ROW($A$9:$A$508)-ROW($A$9)+1,""),ROWS(H$9:H394)),,1))</f>
        <v/>
      </c>
      <c r="I394" s="59" t="str">
        <f t="array" ref="I394">IF(ROWS(I$9:I394)&gt;$U$5,"",INDEX(AD$13:AD$512,SMALL(IF(($AA$13:$AA$512=$AA$5),ROW($A$9:$A$508)-ROW($A$9)+1,""),ROWS(I$9:I394)),,1))</f>
        <v/>
      </c>
      <c r="J394" s="105"/>
      <c r="K394" s="105"/>
      <c r="L394" s="105"/>
      <c r="M394" s="136"/>
      <c r="N394" s="44"/>
      <c r="O394" s="44"/>
      <c r="P394" s="44"/>
      <c r="Q394" s="44"/>
      <c r="R394" s="44"/>
      <c r="S394" s="44"/>
      <c r="T394" s="44">
        <f>Nut_StatusTool!A388</f>
        <v>382</v>
      </c>
      <c r="U394" s="44">
        <f>Nut_StatusTool!B388</f>
        <v>0</v>
      </c>
      <c r="V394" s="44">
        <f>Nut_StatusTool!C388</f>
        <v>0</v>
      </c>
      <c r="W394" s="44">
        <f>Nut_StatusTool!D388</f>
        <v>0</v>
      </c>
      <c r="X394" s="44">
        <f>Nut_StatusTool!F388</f>
        <v>0</v>
      </c>
      <c r="Y394" s="285" t="str">
        <f>Nut_StatusTool!K388</f>
        <v/>
      </c>
      <c r="Z394" s="44" t="str">
        <f>Nut_StatusTool!L388</f>
        <v/>
      </c>
      <c r="AA394" s="44" t="str">
        <f>Nut_StatusTool!M388</f>
        <v/>
      </c>
      <c r="AB394" s="44" t="str">
        <f>Nut_StatusTool!N388</f>
        <v/>
      </c>
      <c r="AC394" s="44">
        <f>Nut_StatusTool!I388</f>
        <v>0</v>
      </c>
      <c r="AD394" s="44">
        <f>Nut_StatusTool!J388</f>
        <v>0</v>
      </c>
    </row>
    <row r="395" spans="1:30" ht="20.100000000000001" customHeight="1">
      <c r="A395" s="59" t="str">
        <f t="array" ref="A395">IF(ROWS(A$9:A395)&gt;$U$5,"",INDEX(T$13:T$512,SMALL(IF(($AA$13:$AA$512=$AA$5),ROW($A$9:$A$508)-ROW($A$9)+1,""),ROWS(A$9:A395)),,1))</f>
        <v/>
      </c>
      <c r="B395" s="389" t="str">
        <f t="array" ref="B395">IF(ROWS(B$9:B395)&gt;$U$5,"",INDEX(U$13:U$512,SMALL(IF(($AA$13:$AA$512=$AA$5),ROW($A$9:$A$508)-ROW($A$9)+1,""),ROWS(B$9:B395)),,1))</f>
        <v/>
      </c>
      <c r="C395" s="389" t="str">
        <f t="array" ref="C395">IF(ROWS(C$9:C395)&gt;$U$5,"",INDEX(V$13:V$512,SMALL(IF(($AA$13:$AA$512=$AA$5),ROW($A$9:$A$508)-ROW($A$9)+1,""),ROWS(C$9:C395)),,1))</f>
        <v/>
      </c>
      <c r="D395" s="309" t="str">
        <f t="array" ref="D395">IF(ROWS(D$9:D395)&gt;$U$5,"",INDEX(W$13:W$512,SMALL(IF(($AA$13:$AA$512=$AA$5),ROW($A$9:$A$508)-ROW($A$9)+1,""),ROWS(D$9:D395)),,1))</f>
        <v/>
      </c>
      <c r="E395" s="59" t="str">
        <f t="array" ref="E395">IF(ROWS(E$9:E395)&gt;$U$5,"",INDEX(X$13:X$512,SMALL(IF(($AA$13:$AA$512=$AA$5),ROW($A$9:$A$508)-ROW($A$9)+1,""),ROWS(E$9:E395)),,1))</f>
        <v/>
      </c>
      <c r="F395" s="59" t="str">
        <f t="array" ref="F395">IF(ROWS(F$9:F395)&gt;$U$5,"",INDEX(Y$13:Y$512,SMALL(IF(($AA$13:$AA$512=$AA$5),ROW($A$9:$A$508)-ROW($A$9)+1,""),ROWS(F$9:F395)),,1))</f>
        <v/>
      </c>
      <c r="G395" s="59" t="str">
        <f t="array" ref="G395">IF(ROWS(G$9:G395)&gt;$U$5,"",INDEX(AA$13:AA$512,SMALL(IF(($AA$13:$AA$512=$AA$5),ROW($A$9:$A$508)-ROW($A$9)+1,""),ROWS(G$9:G395)),,1))</f>
        <v/>
      </c>
      <c r="H395" s="59" t="str">
        <f t="array" ref="H395">IF(ROWS(H$9:H395)&gt;$U$5,"",INDEX(AC$13:AC$512,SMALL(IF(($AA$13:$AA$512=$AA$5),ROW($A$9:$A$508)-ROW($A$9)+1,""),ROWS(H$9:H395)),,1))</f>
        <v/>
      </c>
      <c r="I395" s="59" t="str">
        <f t="array" ref="I395">IF(ROWS(I$9:I395)&gt;$U$5,"",INDEX(AD$13:AD$512,SMALL(IF(($AA$13:$AA$512=$AA$5),ROW($A$9:$A$508)-ROW($A$9)+1,""),ROWS(I$9:I395)),,1))</f>
        <v/>
      </c>
      <c r="J395" s="105"/>
      <c r="K395" s="105"/>
      <c r="L395" s="105"/>
      <c r="M395" s="136"/>
      <c r="N395" s="44"/>
      <c r="O395" s="44"/>
      <c r="P395" s="44"/>
      <c r="Q395" s="44"/>
      <c r="R395" s="44"/>
      <c r="S395" s="44"/>
      <c r="T395" s="44">
        <f>Nut_StatusTool!A389</f>
        <v>383</v>
      </c>
      <c r="U395" s="44">
        <f>Nut_StatusTool!B389</f>
        <v>0</v>
      </c>
      <c r="V395" s="44">
        <f>Nut_StatusTool!C389</f>
        <v>0</v>
      </c>
      <c r="W395" s="44">
        <f>Nut_StatusTool!D389</f>
        <v>0</v>
      </c>
      <c r="X395" s="44">
        <f>Nut_StatusTool!F389</f>
        <v>0</v>
      </c>
      <c r="Y395" s="285" t="str">
        <f>Nut_StatusTool!K389</f>
        <v/>
      </c>
      <c r="Z395" s="44" t="str">
        <f>Nut_StatusTool!L389</f>
        <v/>
      </c>
      <c r="AA395" s="44" t="str">
        <f>Nut_StatusTool!M389</f>
        <v/>
      </c>
      <c r="AB395" s="44" t="str">
        <f>Nut_StatusTool!N389</f>
        <v/>
      </c>
      <c r="AC395" s="44">
        <f>Nut_StatusTool!I389</f>
        <v>0</v>
      </c>
      <c r="AD395" s="44">
        <f>Nut_StatusTool!J389</f>
        <v>0</v>
      </c>
    </row>
    <row r="396" spans="1:30" ht="20.100000000000001" customHeight="1">
      <c r="A396" s="59" t="str">
        <f t="array" ref="A396">IF(ROWS(A$9:A396)&gt;$U$5,"",INDEX(T$13:T$512,SMALL(IF(($AA$13:$AA$512=$AA$5),ROW($A$9:$A$508)-ROW($A$9)+1,""),ROWS(A$9:A396)),,1))</f>
        <v/>
      </c>
      <c r="B396" s="389" t="str">
        <f t="array" ref="B396">IF(ROWS(B$9:B396)&gt;$U$5,"",INDEX(U$13:U$512,SMALL(IF(($AA$13:$AA$512=$AA$5),ROW($A$9:$A$508)-ROW($A$9)+1,""),ROWS(B$9:B396)),,1))</f>
        <v/>
      </c>
      <c r="C396" s="389" t="str">
        <f t="array" ref="C396">IF(ROWS(C$9:C396)&gt;$U$5,"",INDEX(V$13:V$512,SMALL(IF(($AA$13:$AA$512=$AA$5),ROW($A$9:$A$508)-ROW($A$9)+1,""),ROWS(C$9:C396)),,1))</f>
        <v/>
      </c>
      <c r="D396" s="309" t="str">
        <f t="array" ref="D396">IF(ROWS(D$9:D396)&gt;$U$5,"",INDEX(W$13:W$512,SMALL(IF(($AA$13:$AA$512=$AA$5),ROW($A$9:$A$508)-ROW($A$9)+1,""),ROWS(D$9:D396)),,1))</f>
        <v/>
      </c>
      <c r="E396" s="59" t="str">
        <f t="array" ref="E396">IF(ROWS(E$9:E396)&gt;$U$5,"",INDEX(X$13:X$512,SMALL(IF(($AA$13:$AA$512=$AA$5),ROW($A$9:$A$508)-ROW($A$9)+1,""),ROWS(E$9:E396)),,1))</f>
        <v/>
      </c>
      <c r="F396" s="59" t="str">
        <f t="array" ref="F396">IF(ROWS(F$9:F396)&gt;$U$5,"",INDEX(Y$13:Y$512,SMALL(IF(($AA$13:$AA$512=$AA$5),ROW($A$9:$A$508)-ROW($A$9)+1,""),ROWS(F$9:F396)),,1))</f>
        <v/>
      </c>
      <c r="G396" s="59" t="str">
        <f t="array" ref="G396">IF(ROWS(G$9:G396)&gt;$U$5,"",INDEX(AA$13:AA$512,SMALL(IF(($AA$13:$AA$512=$AA$5),ROW($A$9:$A$508)-ROW($A$9)+1,""),ROWS(G$9:G396)),,1))</f>
        <v/>
      </c>
      <c r="H396" s="59" t="str">
        <f t="array" ref="H396">IF(ROWS(H$9:H396)&gt;$U$5,"",INDEX(AC$13:AC$512,SMALL(IF(($AA$13:$AA$512=$AA$5),ROW($A$9:$A$508)-ROW($A$9)+1,""),ROWS(H$9:H396)),,1))</f>
        <v/>
      </c>
      <c r="I396" s="59" t="str">
        <f t="array" ref="I396">IF(ROWS(I$9:I396)&gt;$U$5,"",INDEX(AD$13:AD$512,SMALL(IF(($AA$13:$AA$512=$AA$5),ROW($A$9:$A$508)-ROW($A$9)+1,""),ROWS(I$9:I396)),,1))</f>
        <v/>
      </c>
      <c r="J396" s="105"/>
      <c r="K396" s="105"/>
      <c r="L396" s="105"/>
      <c r="M396" s="136"/>
      <c r="N396" s="44"/>
      <c r="O396" s="44"/>
      <c r="P396" s="44"/>
      <c r="Q396" s="44"/>
      <c r="R396" s="44"/>
      <c r="S396" s="44"/>
      <c r="T396" s="44">
        <f>Nut_StatusTool!A390</f>
        <v>384</v>
      </c>
      <c r="U396" s="44">
        <f>Nut_StatusTool!B390</f>
        <v>0</v>
      </c>
      <c r="V396" s="44">
        <f>Nut_StatusTool!C390</f>
        <v>0</v>
      </c>
      <c r="W396" s="44">
        <f>Nut_StatusTool!D390</f>
        <v>0</v>
      </c>
      <c r="X396" s="44">
        <f>Nut_StatusTool!F390</f>
        <v>0</v>
      </c>
      <c r="Y396" s="285" t="str">
        <f>Nut_StatusTool!K390</f>
        <v/>
      </c>
      <c r="Z396" s="44" t="str">
        <f>Nut_StatusTool!L390</f>
        <v/>
      </c>
      <c r="AA396" s="44" t="str">
        <f>Nut_StatusTool!M390</f>
        <v/>
      </c>
      <c r="AB396" s="44" t="str">
        <f>Nut_StatusTool!N390</f>
        <v/>
      </c>
      <c r="AC396" s="44">
        <f>Nut_StatusTool!I390</f>
        <v>0</v>
      </c>
      <c r="AD396" s="44">
        <f>Nut_StatusTool!J390</f>
        <v>0</v>
      </c>
    </row>
    <row r="397" spans="1:30" ht="20.100000000000001" customHeight="1">
      <c r="A397" s="59" t="str">
        <f t="array" ref="A397">IF(ROWS(A$9:A397)&gt;$U$5,"",INDEX(T$13:T$512,SMALL(IF(($AA$13:$AA$512=$AA$5),ROW($A$9:$A$508)-ROW($A$9)+1,""),ROWS(A$9:A397)),,1))</f>
        <v/>
      </c>
      <c r="B397" s="389" t="str">
        <f t="array" ref="B397">IF(ROWS(B$9:B397)&gt;$U$5,"",INDEX(U$13:U$512,SMALL(IF(($AA$13:$AA$512=$AA$5),ROW($A$9:$A$508)-ROW($A$9)+1,""),ROWS(B$9:B397)),,1))</f>
        <v/>
      </c>
      <c r="C397" s="389" t="str">
        <f t="array" ref="C397">IF(ROWS(C$9:C397)&gt;$U$5,"",INDEX(V$13:V$512,SMALL(IF(($AA$13:$AA$512=$AA$5),ROW($A$9:$A$508)-ROW($A$9)+1,""),ROWS(C$9:C397)),,1))</f>
        <v/>
      </c>
      <c r="D397" s="309" t="str">
        <f t="array" ref="D397">IF(ROWS(D$9:D397)&gt;$U$5,"",INDEX(W$13:W$512,SMALL(IF(($AA$13:$AA$512=$AA$5),ROW($A$9:$A$508)-ROW($A$9)+1,""),ROWS(D$9:D397)),,1))</f>
        <v/>
      </c>
      <c r="E397" s="59" t="str">
        <f t="array" ref="E397">IF(ROWS(E$9:E397)&gt;$U$5,"",INDEX(X$13:X$512,SMALL(IF(($AA$13:$AA$512=$AA$5),ROW($A$9:$A$508)-ROW($A$9)+1,""),ROWS(E$9:E397)),,1))</f>
        <v/>
      </c>
      <c r="F397" s="59" t="str">
        <f t="array" ref="F397">IF(ROWS(F$9:F397)&gt;$U$5,"",INDEX(Y$13:Y$512,SMALL(IF(($AA$13:$AA$512=$AA$5),ROW($A$9:$A$508)-ROW($A$9)+1,""),ROWS(F$9:F397)),,1))</f>
        <v/>
      </c>
      <c r="G397" s="59" t="str">
        <f t="array" ref="G397">IF(ROWS(G$9:G397)&gt;$U$5,"",INDEX(AA$13:AA$512,SMALL(IF(($AA$13:$AA$512=$AA$5),ROW($A$9:$A$508)-ROW($A$9)+1,""),ROWS(G$9:G397)),,1))</f>
        <v/>
      </c>
      <c r="H397" s="59" t="str">
        <f t="array" ref="H397">IF(ROWS(H$9:H397)&gt;$U$5,"",INDEX(AC$13:AC$512,SMALL(IF(($AA$13:$AA$512=$AA$5),ROW($A$9:$A$508)-ROW($A$9)+1,""),ROWS(H$9:H397)),,1))</f>
        <v/>
      </c>
      <c r="I397" s="59" t="str">
        <f t="array" ref="I397">IF(ROWS(I$9:I397)&gt;$U$5,"",INDEX(AD$13:AD$512,SMALL(IF(($AA$13:$AA$512=$AA$5),ROW($A$9:$A$508)-ROW($A$9)+1,""),ROWS(I$9:I397)),,1))</f>
        <v/>
      </c>
      <c r="J397" s="105"/>
      <c r="K397" s="105"/>
      <c r="L397" s="105"/>
      <c r="M397" s="136"/>
      <c r="N397" s="44"/>
      <c r="O397" s="44"/>
      <c r="P397" s="44"/>
      <c r="Q397" s="44"/>
      <c r="R397" s="44"/>
      <c r="S397" s="44"/>
      <c r="T397" s="44">
        <f>Nut_StatusTool!A391</f>
        <v>385</v>
      </c>
      <c r="U397" s="44">
        <f>Nut_StatusTool!B391</f>
        <v>0</v>
      </c>
      <c r="V397" s="44">
        <f>Nut_StatusTool!C391</f>
        <v>0</v>
      </c>
      <c r="W397" s="44">
        <f>Nut_StatusTool!D391</f>
        <v>0</v>
      </c>
      <c r="X397" s="44">
        <f>Nut_StatusTool!F391</f>
        <v>0</v>
      </c>
      <c r="Y397" s="285" t="str">
        <f>Nut_StatusTool!K391</f>
        <v/>
      </c>
      <c r="Z397" s="44" t="str">
        <f>Nut_StatusTool!L391</f>
        <v/>
      </c>
      <c r="AA397" s="44" t="str">
        <f>Nut_StatusTool!M391</f>
        <v/>
      </c>
      <c r="AB397" s="44" t="str">
        <f>Nut_StatusTool!N391</f>
        <v/>
      </c>
      <c r="AC397" s="44">
        <f>Nut_StatusTool!I391</f>
        <v>0</v>
      </c>
      <c r="AD397" s="44">
        <f>Nut_StatusTool!J391</f>
        <v>0</v>
      </c>
    </row>
    <row r="398" spans="1:30" ht="20.100000000000001" customHeight="1">
      <c r="A398" s="59" t="str">
        <f t="array" ref="A398">IF(ROWS(A$9:A398)&gt;$U$5,"",INDEX(T$13:T$512,SMALL(IF(($AA$13:$AA$512=$AA$5),ROW($A$9:$A$508)-ROW($A$9)+1,""),ROWS(A$9:A398)),,1))</f>
        <v/>
      </c>
      <c r="B398" s="389" t="str">
        <f t="array" ref="B398">IF(ROWS(B$9:B398)&gt;$U$5,"",INDEX(U$13:U$512,SMALL(IF(($AA$13:$AA$512=$AA$5),ROW($A$9:$A$508)-ROW($A$9)+1,""),ROWS(B$9:B398)),,1))</f>
        <v/>
      </c>
      <c r="C398" s="389" t="str">
        <f t="array" ref="C398">IF(ROWS(C$9:C398)&gt;$U$5,"",INDEX(V$13:V$512,SMALL(IF(($AA$13:$AA$512=$AA$5),ROW($A$9:$A$508)-ROW($A$9)+1,""),ROWS(C$9:C398)),,1))</f>
        <v/>
      </c>
      <c r="D398" s="309" t="str">
        <f t="array" ref="D398">IF(ROWS(D$9:D398)&gt;$U$5,"",INDEX(W$13:W$512,SMALL(IF(($AA$13:$AA$512=$AA$5),ROW($A$9:$A$508)-ROW($A$9)+1,""),ROWS(D$9:D398)),,1))</f>
        <v/>
      </c>
      <c r="E398" s="59" t="str">
        <f t="array" ref="E398">IF(ROWS(E$9:E398)&gt;$U$5,"",INDEX(X$13:X$512,SMALL(IF(($AA$13:$AA$512=$AA$5),ROW($A$9:$A$508)-ROW($A$9)+1,""),ROWS(E$9:E398)),,1))</f>
        <v/>
      </c>
      <c r="F398" s="59" t="str">
        <f t="array" ref="F398">IF(ROWS(F$9:F398)&gt;$U$5,"",INDEX(Y$13:Y$512,SMALL(IF(($AA$13:$AA$512=$AA$5),ROW($A$9:$A$508)-ROW($A$9)+1,""),ROWS(F$9:F398)),,1))</f>
        <v/>
      </c>
      <c r="G398" s="59" t="str">
        <f t="array" ref="G398">IF(ROWS(G$9:G398)&gt;$U$5,"",INDEX(AA$13:AA$512,SMALL(IF(($AA$13:$AA$512=$AA$5),ROW($A$9:$A$508)-ROW($A$9)+1,""),ROWS(G$9:G398)),,1))</f>
        <v/>
      </c>
      <c r="H398" s="59" t="str">
        <f t="array" ref="H398">IF(ROWS(H$9:H398)&gt;$U$5,"",INDEX(AC$13:AC$512,SMALL(IF(($AA$13:$AA$512=$AA$5),ROW($A$9:$A$508)-ROW($A$9)+1,""),ROWS(H$9:H398)),,1))</f>
        <v/>
      </c>
      <c r="I398" s="59" t="str">
        <f t="array" ref="I398">IF(ROWS(I$9:I398)&gt;$U$5,"",INDEX(AD$13:AD$512,SMALL(IF(($AA$13:$AA$512=$AA$5),ROW($A$9:$A$508)-ROW($A$9)+1,""),ROWS(I$9:I398)),,1))</f>
        <v/>
      </c>
      <c r="J398" s="105"/>
      <c r="K398" s="105"/>
      <c r="L398" s="105"/>
      <c r="M398" s="136"/>
      <c r="N398" s="44"/>
      <c r="O398" s="44"/>
      <c r="P398" s="44"/>
      <c r="Q398" s="44"/>
      <c r="R398" s="44"/>
      <c r="S398" s="44"/>
      <c r="T398" s="44">
        <f>Nut_StatusTool!A392</f>
        <v>386</v>
      </c>
      <c r="U398" s="44">
        <f>Nut_StatusTool!B392</f>
        <v>0</v>
      </c>
      <c r="V398" s="44">
        <f>Nut_StatusTool!C392</f>
        <v>0</v>
      </c>
      <c r="W398" s="44">
        <f>Nut_StatusTool!D392</f>
        <v>0</v>
      </c>
      <c r="X398" s="44">
        <f>Nut_StatusTool!F392</f>
        <v>0</v>
      </c>
      <c r="Y398" s="285" t="str">
        <f>Nut_StatusTool!K392</f>
        <v/>
      </c>
      <c r="Z398" s="44" t="str">
        <f>Nut_StatusTool!L392</f>
        <v/>
      </c>
      <c r="AA398" s="44" t="str">
        <f>Nut_StatusTool!M392</f>
        <v/>
      </c>
      <c r="AB398" s="44" t="str">
        <f>Nut_StatusTool!N392</f>
        <v/>
      </c>
      <c r="AC398" s="44">
        <f>Nut_StatusTool!I392</f>
        <v>0</v>
      </c>
      <c r="AD398" s="44">
        <f>Nut_StatusTool!J392</f>
        <v>0</v>
      </c>
    </row>
    <row r="399" spans="1:30" ht="20.100000000000001" customHeight="1">
      <c r="A399" s="59" t="str">
        <f t="array" ref="A399">IF(ROWS(A$9:A399)&gt;$U$5,"",INDEX(T$13:T$512,SMALL(IF(($AA$13:$AA$512=$AA$5),ROW($A$9:$A$508)-ROW($A$9)+1,""),ROWS(A$9:A399)),,1))</f>
        <v/>
      </c>
      <c r="B399" s="389" t="str">
        <f t="array" ref="B399">IF(ROWS(B$9:B399)&gt;$U$5,"",INDEX(U$13:U$512,SMALL(IF(($AA$13:$AA$512=$AA$5),ROW($A$9:$A$508)-ROW($A$9)+1,""),ROWS(B$9:B399)),,1))</f>
        <v/>
      </c>
      <c r="C399" s="389" t="str">
        <f t="array" ref="C399">IF(ROWS(C$9:C399)&gt;$U$5,"",INDEX(V$13:V$512,SMALL(IF(($AA$13:$AA$512=$AA$5),ROW($A$9:$A$508)-ROW($A$9)+1,""),ROWS(C$9:C399)),,1))</f>
        <v/>
      </c>
      <c r="D399" s="309" t="str">
        <f t="array" ref="D399">IF(ROWS(D$9:D399)&gt;$U$5,"",INDEX(W$13:W$512,SMALL(IF(($AA$13:$AA$512=$AA$5),ROW($A$9:$A$508)-ROW($A$9)+1,""),ROWS(D$9:D399)),,1))</f>
        <v/>
      </c>
      <c r="E399" s="59" t="str">
        <f t="array" ref="E399">IF(ROWS(E$9:E399)&gt;$U$5,"",INDEX(X$13:X$512,SMALL(IF(($AA$13:$AA$512=$AA$5),ROW($A$9:$A$508)-ROW($A$9)+1,""),ROWS(E$9:E399)),,1))</f>
        <v/>
      </c>
      <c r="F399" s="59" t="str">
        <f t="array" ref="F399">IF(ROWS(F$9:F399)&gt;$U$5,"",INDEX(Y$13:Y$512,SMALL(IF(($AA$13:$AA$512=$AA$5),ROW($A$9:$A$508)-ROW($A$9)+1,""),ROWS(F$9:F399)),,1))</f>
        <v/>
      </c>
      <c r="G399" s="59" t="str">
        <f t="array" ref="G399">IF(ROWS(G$9:G399)&gt;$U$5,"",INDEX(AA$13:AA$512,SMALL(IF(($AA$13:$AA$512=$AA$5),ROW($A$9:$A$508)-ROW($A$9)+1,""),ROWS(G$9:G399)),,1))</f>
        <v/>
      </c>
      <c r="H399" s="59" t="str">
        <f t="array" ref="H399">IF(ROWS(H$9:H399)&gt;$U$5,"",INDEX(AC$13:AC$512,SMALL(IF(($AA$13:$AA$512=$AA$5),ROW($A$9:$A$508)-ROW($A$9)+1,""),ROWS(H$9:H399)),,1))</f>
        <v/>
      </c>
      <c r="I399" s="59" t="str">
        <f t="array" ref="I399">IF(ROWS(I$9:I399)&gt;$U$5,"",INDEX(AD$13:AD$512,SMALL(IF(($AA$13:$AA$512=$AA$5),ROW($A$9:$A$508)-ROW($A$9)+1,""),ROWS(I$9:I399)),,1))</f>
        <v/>
      </c>
      <c r="J399" s="105"/>
      <c r="K399" s="105"/>
      <c r="L399" s="105"/>
      <c r="M399" s="136"/>
      <c r="N399" s="44"/>
      <c r="O399" s="44"/>
      <c r="P399" s="44"/>
      <c r="Q399" s="44"/>
      <c r="R399" s="44"/>
      <c r="S399" s="44"/>
      <c r="T399" s="44">
        <f>Nut_StatusTool!A393</f>
        <v>387</v>
      </c>
      <c r="U399" s="44">
        <f>Nut_StatusTool!B393</f>
        <v>0</v>
      </c>
      <c r="V399" s="44">
        <f>Nut_StatusTool!C393</f>
        <v>0</v>
      </c>
      <c r="W399" s="44">
        <f>Nut_StatusTool!D393</f>
        <v>0</v>
      </c>
      <c r="X399" s="44">
        <f>Nut_StatusTool!F393</f>
        <v>0</v>
      </c>
      <c r="Y399" s="285" t="str">
        <f>Nut_StatusTool!K393</f>
        <v/>
      </c>
      <c r="Z399" s="44" t="str">
        <f>Nut_StatusTool!L393</f>
        <v/>
      </c>
      <c r="AA399" s="44" t="str">
        <f>Nut_StatusTool!M393</f>
        <v/>
      </c>
      <c r="AB399" s="44" t="str">
        <f>Nut_StatusTool!N393</f>
        <v/>
      </c>
      <c r="AC399" s="44">
        <f>Nut_StatusTool!I393</f>
        <v>0</v>
      </c>
      <c r="AD399" s="44">
        <f>Nut_StatusTool!J393</f>
        <v>0</v>
      </c>
    </row>
    <row r="400" spans="1:30" ht="20.100000000000001" customHeight="1">
      <c r="A400" s="59" t="str">
        <f t="array" ref="A400">IF(ROWS(A$9:A400)&gt;$U$5,"",INDEX(T$13:T$512,SMALL(IF(($AA$13:$AA$512=$AA$5),ROW($A$9:$A$508)-ROW($A$9)+1,""),ROWS(A$9:A400)),,1))</f>
        <v/>
      </c>
      <c r="B400" s="389" t="str">
        <f t="array" ref="B400">IF(ROWS(B$9:B400)&gt;$U$5,"",INDEX(U$13:U$512,SMALL(IF(($AA$13:$AA$512=$AA$5),ROW($A$9:$A$508)-ROW($A$9)+1,""),ROWS(B$9:B400)),,1))</f>
        <v/>
      </c>
      <c r="C400" s="389" t="str">
        <f t="array" ref="C400">IF(ROWS(C$9:C400)&gt;$U$5,"",INDEX(V$13:V$512,SMALL(IF(($AA$13:$AA$512=$AA$5),ROW($A$9:$A$508)-ROW($A$9)+1,""),ROWS(C$9:C400)),,1))</f>
        <v/>
      </c>
      <c r="D400" s="309" t="str">
        <f t="array" ref="D400">IF(ROWS(D$9:D400)&gt;$U$5,"",INDEX(W$13:W$512,SMALL(IF(($AA$13:$AA$512=$AA$5),ROW($A$9:$A$508)-ROW($A$9)+1,""),ROWS(D$9:D400)),,1))</f>
        <v/>
      </c>
      <c r="E400" s="59" t="str">
        <f t="array" ref="E400">IF(ROWS(E$9:E400)&gt;$U$5,"",INDEX(X$13:X$512,SMALL(IF(($AA$13:$AA$512=$AA$5),ROW($A$9:$A$508)-ROW($A$9)+1,""),ROWS(E$9:E400)),,1))</f>
        <v/>
      </c>
      <c r="F400" s="59" t="str">
        <f t="array" ref="F400">IF(ROWS(F$9:F400)&gt;$U$5,"",INDEX(Y$13:Y$512,SMALL(IF(($AA$13:$AA$512=$AA$5),ROW($A$9:$A$508)-ROW($A$9)+1,""),ROWS(F$9:F400)),,1))</f>
        <v/>
      </c>
      <c r="G400" s="59" t="str">
        <f t="array" ref="G400">IF(ROWS(G$9:G400)&gt;$U$5,"",INDEX(AA$13:AA$512,SMALL(IF(($AA$13:$AA$512=$AA$5),ROW($A$9:$A$508)-ROW($A$9)+1,""),ROWS(G$9:G400)),,1))</f>
        <v/>
      </c>
      <c r="H400" s="59" t="str">
        <f t="array" ref="H400">IF(ROWS(H$9:H400)&gt;$U$5,"",INDEX(AC$13:AC$512,SMALL(IF(($AA$13:$AA$512=$AA$5),ROW($A$9:$A$508)-ROW($A$9)+1,""),ROWS(H$9:H400)),,1))</f>
        <v/>
      </c>
      <c r="I400" s="59" t="str">
        <f t="array" ref="I400">IF(ROWS(I$9:I400)&gt;$U$5,"",INDEX(AD$13:AD$512,SMALL(IF(($AA$13:$AA$512=$AA$5),ROW($A$9:$A$508)-ROW($A$9)+1,""),ROWS(I$9:I400)),,1))</f>
        <v/>
      </c>
      <c r="J400" s="105"/>
      <c r="K400" s="105"/>
      <c r="L400" s="105"/>
      <c r="M400" s="136"/>
      <c r="N400" s="44"/>
      <c r="O400" s="44"/>
      <c r="P400" s="44"/>
      <c r="Q400" s="44"/>
      <c r="R400" s="44"/>
      <c r="S400" s="44"/>
      <c r="T400" s="44">
        <f>Nut_StatusTool!A394</f>
        <v>388</v>
      </c>
      <c r="U400" s="44">
        <f>Nut_StatusTool!B394</f>
        <v>0</v>
      </c>
      <c r="V400" s="44">
        <f>Nut_StatusTool!C394</f>
        <v>0</v>
      </c>
      <c r="W400" s="44">
        <f>Nut_StatusTool!D394</f>
        <v>0</v>
      </c>
      <c r="X400" s="44">
        <f>Nut_StatusTool!F394</f>
        <v>0</v>
      </c>
      <c r="Y400" s="285" t="str">
        <f>Nut_StatusTool!K394</f>
        <v/>
      </c>
      <c r="Z400" s="44" t="str">
        <f>Nut_StatusTool!L394</f>
        <v/>
      </c>
      <c r="AA400" s="44" t="str">
        <f>Nut_StatusTool!M394</f>
        <v/>
      </c>
      <c r="AB400" s="44" t="str">
        <f>Nut_StatusTool!N394</f>
        <v/>
      </c>
      <c r="AC400" s="44">
        <f>Nut_StatusTool!I394</f>
        <v>0</v>
      </c>
      <c r="AD400" s="44">
        <f>Nut_StatusTool!J394</f>
        <v>0</v>
      </c>
    </row>
    <row r="401" spans="1:30" ht="20.100000000000001" customHeight="1">
      <c r="A401" s="59" t="str">
        <f t="array" ref="A401">IF(ROWS(A$9:A401)&gt;$U$5,"",INDEX(T$13:T$512,SMALL(IF(($AA$13:$AA$512=$AA$5),ROW($A$9:$A$508)-ROW($A$9)+1,""),ROWS(A$9:A401)),,1))</f>
        <v/>
      </c>
      <c r="B401" s="389" t="str">
        <f t="array" ref="B401">IF(ROWS(B$9:B401)&gt;$U$5,"",INDEX(U$13:U$512,SMALL(IF(($AA$13:$AA$512=$AA$5),ROW($A$9:$A$508)-ROW($A$9)+1,""),ROWS(B$9:B401)),,1))</f>
        <v/>
      </c>
      <c r="C401" s="389" t="str">
        <f t="array" ref="C401">IF(ROWS(C$9:C401)&gt;$U$5,"",INDEX(V$13:V$512,SMALL(IF(($AA$13:$AA$512=$AA$5),ROW($A$9:$A$508)-ROW($A$9)+1,""),ROWS(C$9:C401)),,1))</f>
        <v/>
      </c>
      <c r="D401" s="309" t="str">
        <f t="array" ref="D401">IF(ROWS(D$9:D401)&gt;$U$5,"",INDEX(W$13:W$512,SMALL(IF(($AA$13:$AA$512=$AA$5),ROW($A$9:$A$508)-ROW($A$9)+1,""),ROWS(D$9:D401)),,1))</f>
        <v/>
      </c>
      <c r="E401" s="59" t="str">
        <f t="array" ref="E401">IF(ROWS(E$9:E401)&gt;$U$5,"",INDEX(X$13:X$512,SMALL(IF(($AA$13:$AA$512=$AA$5),ROW($A$9:$A$508)-ROW($A$9)+1,""),ROWS(E$9:E401)),,1))</f>
        <v/>
      </c>
      <c r="F401" s="59" t="str">
        <f t="array" ref="F401">IF(ROWS(F$9:F401)&gt;$U$5,"",INDEX(Y$13:Y$512,SMALL(IF(($AA$13:$AA$512=$AA$5),ROW($A$9:$A$508)-ROW($A$9)+1,""),ROWS(F$9:F401)),,1))</f>
        <v/>
      </c>
      <c r="G401" s="59" t="str">
        <f t="array" ref="G401">IF(ROWS(G$9:G401)&gt;$U$5,"",INDEX(AA$13:AA$512,SMALL(IF(($AA$13:$AA$512=$AA$5),ROW($A$9:$A$508)-ROW($A$9)+1,""),ROWS(G$9:G401)),,1))</f>
        <v/>
      </c>
      <c r="H401" s="59" t="str">
        <f t="array" ref="H401">IF(ROWS(H$9:H401)&gt;$U$5,"",INDEX(AC$13:AC$512,SMALL(IF(($AA$13:$AA$512=$AA$5),ROW($A$9:$A$508)-ROW($A$9)+1,""),ROWS(H$9:H401)),,1))</f>
        <v/>
      </c>
      <c r="I401" s="59" t="str">
        <f t="array" ref="I401">IF(ROWS(I$9:I401)&gt;$U$5,"",INDEX(AD$13:AD$512,SMALL(IF(($AA$13:$AA$512=$AA$5),ROW($A$9:$A$508)-ROW($A$9)+1,""),ROWS(I$9:I401)),,1))</f>
        <v/>
      </c>
      <c r="J401" s="105"/>
      <c r="K401" s="105"/>
      <c r="L401" s="105"/>
      <c r="M401" s="136"/>
      <c r="N401" s="44"/>
      <c r="O401" s="44"/>
      <c r="P401" s="44"/>
      <c r="Q401" s="44"/>
      <c r="R401" s="44"/>
      <c r="S401" s="44"/>
      <c r="T401" s="44">
        <f>Nut_StatusTool!A395</f>
        <v>389</v>
      </c>
      <c r="U401" s="44">
        <f>Nut_StatusTool!B395</f>
        <v>0</v>
      </c>
      <c r="V401" s="44">
        <f>Nut_StatusTool!C395</f>
        <v>0</v>
      </c>
      <c r="W401" s="44">
        <f>Nut_StatusTool!D395</f>
        <v>0</v>
      </c>
      <c r="X401" s="44">
        <f>Nut_StatusTool!F395</f>
        <v>0</v>
      </c>
      <c r="Y401" s="285" t="str">
        <f>Nut_StatusTool!K395</f>
        <v/>
      </c>
      <c r="Z401" s="44" t="str">
        <f>Nut_StatusTool!L395</f>
        <v/>
      </c>
      <c r="AA401" s="44" t="str">
        <f>Nut_StatusTool!M395</f>
        <v/>
      </c>
      <c r="AB401" s="44" t="str">
        <f>Nut_StatusTool!N395</f>
        <v/>
      </c>
      <c r="AC401" s="44">
        <f>Nut_StatusTool!I395</f>
        <v>0</v>
      </c>
      <c r="AD401" s="44">
        <f>Nut_StatusTool!J395</f>
        <v>0</v>
      </c>
    </row>
    <row r="402" spans="1:30" ht="20.100000000000001" customHeight="1">
      <c r="A402" s="59" t="str">
        <f t="array" ref="A402">IF(ROWS(A$9:A402)&gt;$U$5,"",INDEX(T$13:T$512,SMALL(IF(($AA$13:$AA$512=$AA$5),ROW($A$9:$A$508)-ROW($A$9)+1,""),ROWS(A$9:A402)),,1))</f>
        <v/>
      </c>
      <c r="B402" s="389" t="str">
        <f t="array" ref="B402">IF(ROWS(B$9:B402)&gt;$U$5,"",INDEX(U$13:U$512,SMALL(IF(($AA$13:$AA$512=$AA$5),ROW($A$9:$A$508)-ROW($A$9)+1,""),ROWS(B$9:B402)),,1))</f>
        <v/>
      </c>
      <c r="C402" s="389" t="str">
        <f t="array" ref="C402">IF(ROWS(C$9:C402)&gt;$U$5,"",INDEX(V$13:V$512,SMALL(IF(($AA$13:$AA$512=$AA$5),ROW($A$9:$A$508)-ROW($A$9)+1,""),ROWS(C$9:C402)),,1))</f>
        <v/>
      </c>
      <c r="D402" s="309" t="str">
        <f t="array" ref="D402">IF(ROWS(D$9:D402)&gt;$U$5,"",INDEX(W$13:W$512,SMALL(IF(($AA$13:$AA$512=$AA$5),ROW($A$9:$A$508)-ROW($A$9)+1,""),ROWS(D$9:D402)),,1))</f>
        <v/>
      </c>
      <c r="E402" s="59" t="str">
        <f t="array" ref="E402">IF(ROWS(E$9:E402)&gt;$U$5,"",INDEX(X$13:X$512,SMALL(IF(($AA$13:$AA$512=$AA$5),ROW($A$9:$A$508)-ROW($A$9)+1,""),ROWS(E$9:E402)),,1))</f>
        <v/>
      </c>
      <c r="F402" s="59" t="str">
        <f t="array" ref="F402">IF(ROWS(F$9:F402)&gt;$U$5,"",INDEX(Y$13:Y$512,SMALL(IF(($AA$13:$AA$512=$AA$5),ROW($A$9:$A$508)-ROW($A$9)+1,""),ROWS(F$9:F402)),,1))</f>
        <v/>
      </c>
      <c r="G402" s="59" t="str">
        <f t="array" ref="G402">IF(ROWS(G$9:G402)&gt;$U$5,"",INDEX(AA$13:AA$512,SMALL(IF(($AA$13:$AA$512=$AA$5),ROW($A$9:$A$508)-ROW($A$9)+1,""),ROWS(G$9:G402)),,1))</f>
        <v/>
      </c>
      <c r="H402" s="59" t="str">
        <f t="array" ref="H402">IF(ROWS(H$9:H402)&gt;$U$5,"",INDEX(AC$13:AC$512,SMALL(IF(($AA$13:$AA$512=$AA$5),ROW($A$9:$A$508)-ROW($A$9)+1,""),ROWS(H$9:H402)),,1))</f>
        <v/>
      </c>
      <c r="I402" s="59" t="str">
        <f t="array" ref="I402">IF(ROWS(I$9:I402)&gt;$U$5,"",INDEX(AD$13:AD$512,SMALL(IF(($AA$13:$AA$512=$AA$5),ROW($A$9:$A$508)-ROW($A$9)+1,""),ROWS(I$9:I402)),,1))</f>
        <v/>
      </c>
      <c r="J402" s="105"/>
      <c r="K402" s="105"/>
      <c r="L402" s="105"/>
      <c r="M402" s="136"/>
      <c r="N402" s="44"/>
      <c r="O402" s="44"/>
      <c r="P402" s="44"/>
      <c r="Q402" s="44"/>
      <c r="R402" s="44"/>
      <c r="S402" s="44"/>
      <c r="T402" s="44">
        <f>Nut_StatusTool!A396</f>
        <v>390</v>
      </c>
      <c r="U402" s="44">
        <f>Nut_StatusTool!B396</f>
        <v>0</v>
      </c>
      <c r="V402" s="44">
        <f>Nut_StatusTool!C396</f>
        <v>0</v>
      </c>
      <c r="W402" s="44">
        <f>Nut_StatusTool!D396</f>
        <v>0</v>
      </c>
      <c r="X402" s="44">
        <f>Nut_StatusTool!F396</f>
        <v>0</v>
      </c>
      <c r="Y402" s="285" t="str">
        <f>Nut_StatusTool!K396</f>
        <v/>
      </c>
      <c r="Z402" s="44" t="str">
        <f>Nut_StatusTool!L396</f>
        <v/>
      </c>
      <c r="AA402" s="44" t="str">
        <f>Nut_StatusTool!M396</f>
        <v/>
      </c>
      <c r="AB402" s="44" t="str">
        <f>Nut_StatusTool!N396</f>
        <v/>
      </c>
      <c r="AC402" s="44">
        <f>Nut_StatusTool!I396</f>
        <v>0</v>
      </c>
      <c r="AD402" s="44">
        <f>Nut_StatusTool!J396</f>
        <v>0</v>
      </c>
    </row>
    <row r="403" spans="1:30" ht="20.100000000000001" customHeight="1">
      <c r="A403" s="59" t="str">
        <f t="array" ref="A403">IF(ROWS(A$9:A403)&gt;$U$5,"",INDEX(T$13:T$512,SMALL(IF(($AA$13:$AA$512=$AA$5),ROW($A$9:$A$508)-ROW($A$9)+1,""),ROWS(A$9:A403)),,1))</f>
        <v/>
      </c>
      <c r="B403" s="389" t="str">
        <f t="array" ref="B403">IF(ROWS(B$9:B403)&gt;$U$5,"",INDEX(U$13:U$512,SMALL(IF(($AA$13:$AA$512=$AA$5),ROW($A$9:$A$508)-ROW($A$9)+1,""),ROWS(B$9:B403)),,1))</f>
        <v/>
      </c>
      <c r="C403" s="389" t="str">
        <f t="array" ref="C403">IF(ROWS(C$9:C403)&gt;$U$5,"",INDEX(V$13:V$512,SMALL(IF(($AA$13:$AA$512=$AA$5),ROW($A$9:$A$508)-ROW($A$9)+1,""),ROWS(C$9:C403)),,1))</f>
        <v/>
      </c>
      <c r="D403" s="309" t="str">
        <f t="array" ref="D403">IF(ROWS(D$9:D403)&gt;$U$5,"",INDEX(W$13:W$512,SMALL(IF(($AA$13:$AA$512=$AA$5),ROW($A$9:$A$508)-ROW($A$9)+1,""),ROWS(D$9:D403)),,1))</f>
        <v/>
      </c>
      <c r="E403" s="59" t="str">
        <f t="array" ref="E403">IF(ROWS(E$9:E403)&gt;$U$5,"",INDEX(X$13:X$512,SMALL(IF(($AA$13:$AA$512=$AA$5),ROW($A$9:$A$508)-ROW($A$9)+1,""),ROWS(E$9:E403)),,1))</f>
        <v/>
      </c>
      <c r="F403" s="59" t="str">
        <f t="array" ref="F403">IF(ROWS(F$9:F403)&gt;$U$5,"",INDEX(Y$13:Y$512,SMALL(IF(($AA$13:$AA$512=$AA$5),ROW($A$9:$A$508)-ROW($A$9)+1,""),ROWS(F$9:F403)),,1))</f>
        <v/>
      </c>
      <c r="G403" s="59" t="str">
        <f t="array" ref="G403">IF(ROWS(G$9:G403)&gt;$U$5,"",INDEX(AA$13:AA$512,SMALL(IF(($AA$13:$AA$512=$AA$5),ROW($A$9:$A$508)-ROW($A$9)+1,""),ROWS(G$9:G403)),,1))</f>
        <v/>
      </c>
      <c r="H403" s="59" t="str">
        <f t="array" ref="H403">IF(ROWS(H$9:H403)&gt;$U$5,"",INDEX(AC$13:AC$512,SMALL(IF(($AA$13:$AA$512=$AA$5),ROW($A$9:$A$508)-ROW($A$9)+1,""),ROWS(H$9:H403)),,1))</f>
        <v/>
      </c>
      <c r="I403" s="59" t="str">
        <f t="array" ref="I403">IF(ROWS(I$9:I403)&gt;$U$5,"",INDEX(AD$13:AD$512,SMALL(IF(($AA$13:$AA$512=$AA$5),ROW($A$9:$A$508)-ROW($A$9)+1,""),ROWS(I$9:I403)),,1))</f>
        <v/>
      </c>
      <c r="J403" s="105"/>
      <c r="K403" s="105"/>
      <c r="L403" s="105"/>
      <c r="M403" s="136"/>
      <c r="N403" s="44"/>
      <c r="O403" s="44"/>
      <c r="P403" s="44"/>
      <c r="Q403" s="44"/>
      <c r="R403" s="44"/>
      <c r="S403" s="44"/>
      <c r="T403" s="44">
        <f>Nut_StatusTool!A397</f>
        <v>391</v>
      </c>
      <c r="U403" s="44">
        <f>Nut_StatusTool!B397</f>
        <v>0</v>
      </c>
      <c r="V403" s="44">
        <f>Nut_StatusTool!C397</f>
        <v>0</v>
      </c>
      <c r="W403" s="44">
        <f>Nut_StatusTool!D397</f>
        <v>0</v>
      </c>
      <c r="X403" s="44">
        <f>Nut_StatusTool!F397</f>
        <v>0</v>
      </c>
      <c r="Y403" s="285" t="str">
        <f>Nut_StatusTool!K397</f>
        <v/>
      </c>
      <c r="Z403" s="44" t="str">
        <f>Nut_StatusTool!L397</f>
        <v/>
      </c>
      <c r="AA403" s="44" t="str">
        <f>Nut_StatusTool!M397</f>
        <v/>
      </c>
      <c r="AB403" s="44" t="str">
        <f>Nut_StatusTool!N397</f>
        <v/>
      </c>
      <c r="AC403" s="44">
        <f>Nut_StatusTool!I397</f>
        <v>0</v>
      </c>
      <c r="AD403" s="44">
        <f>Nut_StatusTool!J397</f>
        <v>0</v>
      </c>
    </row>
    <row r="404" spans="1:30" ht="20.100000000000001" customHeight="1">
      <c r="A404" s="59" t="str">
        <f t="array" ref="A404">IF(ROWS(A$9:A404)&gt;$U$5,"",INDEX(T$13:T$512,SMALL(IF(($AA$13:$AA$512=$AA$5),ROW($A$9:$A$508)-ROW($A$9)+1,""),ROWS(A$9:A404)),,1))</f>
        <v/>
      </c>
      <c r="B404" s="389" t="str">
        <f t="array" ref="B404">IF(ROWS(B$9:B404)&gt;$U$5,"",INDEX(U$13:U$512,SMALL(IF(($AA$13:$AA$512=$AA$5),ROW($A$9:$A$508)-ROW($A$9)+1,""),ROWS(B$9:B404)),,1))</f>
        <v/>
      </c>
      <c r="C404" s="389" t="str">
        <f t="array" ref="C404">IF(ROWS(C$9:C404)&gt;$U$5,"",INDEX(V$13:V$512,SMALL(IF(($AA$13:$AA$512=$AA$5),ROW($A$9:$A$508)-ROW($A$9)+1,""),ROWS(C$9:C404)),,1))</f>
        <v/>
      </c>
      <c r="D404" s="309" t="str">
        <f t="array" ref="D404">IF(ROWS(D$9:D404)&gt;$U$5,"",INDEX(W$13:W$512,SMALL(IF(($AA$13:$AA$512=$AA$5),ROW($A$9:$A$508)-ROW($A$9)+1,""),ROWS(D$9:D404)),,1))</f>
        <v/>
      </c>
      <c r="E404" s="59" t="str">
        <f t="array" ref="E404">IF(ROWS(E$9:E404)&gt;$U$5,"",INDEX(X$13:X$512,SMALL(IF(($AA$13:$AA$512=$AA$5),ROW($A$9:$A$508)-ROW($A$9)+1,""),ROWS(E$9:E404)),,1))</f>
        <v/>
      </c>
      <c r="F404" s="59" t="str">
        <f t="array" ref="F404">IF(ROWS(F$9:F404)&gt;$U$5,"",INDEX(Y$13:Y$512,SMALL(IF(($AA$13:$AA$512=$AA$5),ROW($A$9:$A$508)-ROW($A$9)+1,""),ROWS(F$9:F404)),,1))</f>
        <v/>
      </c>
      <c r="G404" s="59" t="str">
        <f t="array" ref="G404">IF(ROWS(G$9:G404)&gt;$U$5,"",INDEX(AA$13:AA$512,SMALL(IF(($AA$13:$AA$512=$AA$5),ROW($A$9:$A$508)-ROW($A$9)+1,""),ROWS(G$9:G404)),,1))</f>
        <v/>
      </c>
      <c r="H404" s="59" t="str">
        <f t="array" ref="H404">IF(ROWS(H$9:H404)&gt;$U$5,"",INDEX(AC$13:AC$512,SMALL(IF(($AA$13:$AA$512=$AA$5),ROW($A$9:$A$508)-ROW($A$9)+1,""),ROWS(H$9:H404)),,1))</f>
        <v/>
      </c>
      <c r="I404" s="59" t="str">
        <f t="array" ref="I404">IF(ROWS(I$9:I404)&gt;$U$5,"",INDEX(AD$13:AD$512,SMALL(IF(($AA$13:$AA$512=$AA$5),ROW($A$9:$A$508)-ROW($A$9)+1,""),ROWS(I$9:I404)),,1))</f>
        <v/>
      </c>
      <c r="J404" s="105"/>
      <c r="K404" s="105"/>
      <c r="L404" s="105"/>
      <c r="M404" s="136"/>
      <c r="N404" s="44"/>
      <c r="O404" s="44"/>
      <c r="P404" s="44"/>
      <c r="Q404" s="44"/>
      <c r="R404" s="44"/>
      <c r="S404" s="44"/>
      <c r="T404" s="44">
        <f>Nut_StatusTool!A398</f>
        <v>392</v>
      </c>
      <c r="U404" s="44">
        <f>Nut_StatusTool!B398</f>
        <v>0</v>
      </c>
      <c r="V404" s="44">
        <f>Nut_StatusTool!C398</f>
        <v>0</v>
      </c>
      <c r="W404" s="44">
        <f>Nut_StatusTool!D398</f>
        <v>0</v>
      </c>
      <c r="X404" s="44">
        <f>Nut_StatusTool!F398</f>
        <v>0</v>
      </c>
      <c r="Y404" s="285" t="str">
        <f>Nut_StatusTool!K398</f>
        <v/>
      </c>
      <c r="Z404" s="44" t="str">
        <f>Nut_StatusTool!L398</f>
        <v/>
      </c>
      <c r="AA404" s="44" t="str">
        <f>Nut_StatusTool!M398</f>
        <v/>
      </c>
      <c r="AB404" s="44" t="str">
        <f>Nut_StatusTool!N398</f>
        <v/>
      </c>
      <c r="AC404" s="44">
        <f>Nut_StatusTool!I398</f>
        <v>0</v>
      </c>
      <c r="AD404" s="44">
        <f>Nut_StatusTool!J398</f>
        <v>0</v>
      </c>
    </row>
    <row r="405" spans="1:30" ht="20.100000000000001" customHeight="1">
      <c r="A405" s="59" t="str">
        <f t="array" ref="A405">IF(ROWS(A$9:A405)&gt;$U$5,"",INDEX(T$13:T$512,SMALL(IF(($AA$13:$AA$512=$AA$5),ROW($A$9:$A$508)-ROW($A$9)+1,""),ROWS(A$9:A405)),,1))</f>
        <v/>
      </c>
      <c r="B405" s="389" t="str">
        <f t="array" ref="B405">IF(ROWS(B$9:B405)&gt;$U$5,"",INDEX(U$13:U$512,SMALL(IF(($AA$13:$AA$512=$AA$5),ROW($A$9:$A$508)-ROW($A$9)+1,""),ROWS(B$9:B405)),,1))</f>
        <v/>
      </c>
      <c r="C405" s="389" t="str">
        <f t="array" ref="C405">IF(ROWS(C$9:C405)&gt;$U$5,"",INDEX(V$13:V$512,SMALL(IF(($AA$13:$AA$512=$AA$5),ROW($A$9:$A$508)-ROW($A$9)+1,""),ROWS(C$9:C405)),,1))</f>
        <v/>
      </c>
      <c r="D405" s="309" t="str">
        <f t="array" ref="D405">IF(ROWS(D$9:D405)&gt;$U$5,"",INDEX(W$13:W$512,SMALL(IF(($AA$13:$AA$512=$AA$5),ROW($A$9:$A$508)-ROW($A$9)+1,""),ROWS(D$9:D405)),,1))</f>
        <v/>
      </c>
      <c r="E405" s="59" t="str">
        <f t="array" ref="E405">IF(ROWS(E$9:E405)&gt;$U$5,"",INDEX(X$13:X$512,SMALL(IF(($AA$13:$AA$512=$AA$5),ROW($A$9:$A$508)-ROW($A$9)+1,""),ROWS(E$9:E405)),,1))</f>
        <v/>
      </c>
      <c r="F405" s="59" t="str">
        <f t="array" ref="F405">IF(ROWS(F$9:F405)&gt;$U$5,"",INDEX(Y$13:Y$512,SMALL(IF(($AA$13:$AA$512=$AA$5),ROW($A$9:$A$508)-ROW($A$9)+1,""),ROWS(F$9:F405)),,1))</f>
        <v/>
      </c>
      <c r="G405" s="59" t="str">
        <f t="array" ref="G405">IF(ROWS(G$9:G405)&gt;$U$5,"",INDEX(AA$13:AA$512,SMALL(IF(($AA$13:$AA$512=$AA$5),ROW($A$9:$A$508)-ROW($A$9)+1,""),ROWS(G$9:G405)),,1))</f>
        <v/>
      </c>
      <c r="H405" s="59" t="str">
        <f t="array" ref="H405">IF(ROWS(H$9:H405)&gt;$U$5,"",INDEX(AC$13:AC$512,SMALL(IF(($AA$13:$AA$512=$AA$5),ROW($A$9:$A$508)-ROW($A$9)+1,""),ROWS(H$9:H405)),,1))</f>
        <v/>
      </c>
      <c r="I405" s="59" t="str">
        <f t="array" ref="I405">IF(ROWS(I$9:I405)&gt;$U$5,"",INDEX(AD$13:AD$512,SMALL(IF(($AA$13:$AA$512=$AA$5),ROW($A$9:$A$508)-ROW($A$9)+1,""),ROWS(I$9:I405)),,1))</f>
        <v/>
      </c>
      <c r="J405" s="105"/>
      <c r="K405" s="105"/>
      <c r="L405" s="105"/>
      <c r="M405" s="136"/>
      <c r="N405" s="44"/>
      <c r="O405" s="44"/>
      <c r="P405" s="44"/>
      <c r="Q405" s="44"/>
      <c r="R405" s="44"/>
      <c r="S405" s="44"/>
      <c r="T405" s="44">
        <f>Nut_StatusTool!A399</f>
        <v>393</v>
      </c>
      <c r="U405" s="44">
        <f>Nut_StatusTool!B399</f>
        <v>0</v>
      </c>
      <c r="V405" s="44">
        <f>Nut_StatusTool!C399</f>
        <v>0</v>
      </c>
      <c r="W405" s="44">
        <f>Nut_StatusTool!D399</f>
        <v>0</v>
      </c>
      <c r="X405" s="44">
        <f>Nut_StatusTool!F399</f>
        <v>0</v>
      </c>
      <c r="Y405" s="285" t="str">
        <f>Nut_StatusTool!K399</f>
        <v/>
      </c>
      <c r="Z405" s="44" t="str">
        <f>Nut_StatusTool!L399</f>
        <v/>
      </c>
      <c r="AA405" s="44" t="str">
        <f>Nut_StatusTool!M399</f>
        <v/>
      </c>
      <c r="AB405" s="44" t="str">
        <f>Nut_StatusTool!N399</f>
        <v/>
      </c>
      <c r="AC405" s="44">
        <f>Nut_StatusTool!I399</f>
        <v>0</v>
      </c>
      <c r="AD405" s="44">
        <f>Nut_StatusTool!J399</f>
        <v>0</v>
      </c>
    </row>
    <row r="406" spans="1:30" ht="20.100000000000001" customHeight="1">
      <c r="A406" s="59" t="str">
        <f t="array" ref="A406">IF(ROWS(A$9:A406)&gt;$U$5,"",INDEX(T$13:T$512,SMALL(IF(($AA$13:$AA$512=$AA$5),ROW($A$9:$A$508)-ROW($A$9)+1,""),ROWS(A$9:A406)),,1))</f>
        <v/>
      </c>
      <c r="B406" s="389" t="str">
        <f t="array" ref="B406">IF(ROWS(B$9:B406)&gt;$U$5,"",INDEX(U$13:U$512,SMALL(IF(($AA$13:$AA$512=$AA$5),ROW($A$9:$A$508)-ROW($A$9)+1,""),ROWS(B$9:B406)),,1))</f>
        <v/>
      </c>
      <c r="C406" s="389" t="str">
        <f t="array" ref="C406">IF(ROWS(C$9:C406)&gt;$U$5,"",INDEX(V$13:V$512,SMALL(IF(($AA$13:$AA$512=$AA$5),ROW($A$9:$A$508)-ROW($A$9)+1,""),ROWS(C$9:C406)),,1))</f>
        <v/>
      </c>
      <c r="D406" s="309" t="str">
        <f t="array" ref="D406">IF(ROWS(D$9:D406)&gt;$U$5,"",INDEX(W$13:W$512,SMALL(IF(($AA$13:$AA$512=$AA$5),ROW($A$9:$A$508)-ROW($A$9)+1,""),ROWS(D$9:D406)),,1))</f>
        <v/>
      </c>
      <c r="E406" s="59" t="str">
        <f t="array" ref="E406">IF(ROWS(E$9:E406)&gt;$U$5,"",INDEX(X$13:X$512,SMALL(IF(($AA$13:$AA$512=$AA$5),ROW($A$9:$A$508)-ROW($A$9)+1,""),ROWS(E$9:E406)),,1))</f>
        <v/>
      </c>
      <c r="F406" s="59" t="str">
        <f t="array" ref="F406">IF(ROWS(F$9:F406)&gt;$U$5,"",INDEX(Y$13:Y$512,SMALL(IF(($AA$13:$AA$512=$AA$5),ROW($A$9:$A$508)-ROW($A$9)+1,""),ROWS(F$9:F406)),,1))</f>
        <v/>
      </c>
      <c r="G406" s="59" t="str">
        <f t="array" ref="G406">IF(ROWS(G$9:G406)&gt;$U$5,"",INDEX(AA$13:AA$512,SMALL(IF(($AA$13:$AA$512=$AA$5),ROW($A$9:$A$508)-ROW($A$9)+1,""),ROWS(G$9:G406)),,1))</f>
        <v/>
      </c>
      <c r="H406" s="59" t="str">
        <f t="array" ref="H406">IF(ROWS(H$9:H406)&gt;$U$5,"",INDEX(AC$13:AC$512,SMALL(IF(($AA$13:$AA$512=$AA$5),ROW($A$9:$A$508)-ROW($A$9)+1,""),ROWS(H$9:H406)),,1))</f>
        <v/>
      </c>
      <c r="I406" s="59" t="str">
        <f t="array" ref="I406">IF(ROWS(I$9:I406)&gt;$U$5,"",INDEX(AD$13:AD$512,SMALL(IF(($AA$13:$AA$512=$AA$5),ROW($A$9:$A$508)-ROW($A$9)+1,""),ROWS(I$9:I406)),,1))</f>
        <v/>
      </c>
      <c r="J406" s="105"/>
      <c r="K406" s="105"/>
      <c r="L406" s="105"/>
      <c r="M406" s="136"/>
      <c r="N406" s="44"/>
      <c r="O406" s="44"/>
      <c r="P406" s="44"/>
      <c r="Q406" s="44"/>
      <c r="R406" s="44"/>
      <c r="S406" s="44"/>
      <c r="T406" s="44">
        <f>Nut_StatusTool!A400</f>
        <v>394</v>
      </c>
      <c r="U406" s="44">
        <f>Nut_StatusTool!B400</f>
        <v>0</v>
      </c>
      <c r="V406" s="44">
        <f>Nut_StatusTool!C400</f>
        <v>0</v>
      </c>
      <c r="W406" s="44">
        <f>Nut_StatusTool!D400</f>
        <v>0</v>
      </c>
      <c r="X406" s="44">
        <f>Nut_StatusTool!F400</f>
        <v>0</v>
      </c>
      <c r="Y406" s="285" t="str">
        <f>Nut_StatusTool!K400</f>
        <v/>
      </c>
      <c r="Z406" s="44" t="str">
        <f>Nut_StatusTool!L400</f>
        <v/>
      </c>
      <c r="AA406" s="44" t="str">
        <f>Nut_StatusTool!M400</f>
        <v/>
      </c>
      <c r="AB406" s="44" t="str">
        <f>Nut_StatusTool!N400</f>
        <v/>
      </c>
      <c r="AC406" s="44">
        <f>Nut_StatusTool!I400</f>
        <v>0</v>
      </c>
      <c r="AD406" s="44">
        <f>Nut_StatusTool!J400</f>
        <v>0</v>
      </c>
    </row>
    <row r="407" spans="1:30" ht="20.100000000000001" customHeight="1">
      <c r="A407" s="59" t="str">
        <f t="array" ref="A407">IF(ROWS(A$9:A407)&gt;$U$5,"",INDEX(T$13:T$512,SMALL(IF(($AA$13:$AA$512=$AA$5),ROW($A$9:$A$508)-ROW($A$9)+1,""),ROWS(A$9:A407)),,1))</f>
        <v/>
      </c>
      <c r="B407" s="389" t="str">
        <f t="array" ref="B407">IF(ROWS(B$9:B407)&gt;$U$5,"",INDEX(U$13:U$512,SMALL(IF(($AA$13:$AA$512=$AA$5),ROW($A$9:$A$508)-ROW($A$9)+1,""),ROWS(B$9:B407)),,1))</f>
        <v/>
      </c>
      <c r="C407" s="389" t="str">
        <f t="array" ref="C407">IF(ROWS(C$9:C407)&gt;$U$5,"",INDEX(V$13:V$512,SMALL(IF(($AA$13:$AA$512=$AA$5),ROW($A$9:$A$508)-ROW($A$9)+1,""),ROWS(C$9:C407)),,1))</f>
        <v/>
      </c>
      <c r="D407" s="309" t="str">
        <f t="array" ref="D407">IF(ROWS(D$9:D407)&gt;$U$5,"",INDEX(W$13:W$512,SMALL(IF(($AA$13:$AA$512=$AA$5),ROW($A$9:$A$508)-ROW($A$9)+1,""),ROWS(D$9:D407)),,1))</f>
        <v/>
      </c>
      <c r="E407" s="59" t="str">
        <f t="array" ref="E407">IF(ROWS(E$9:E407)&gt;$U$5,"",INDEX(X$13:X$512,SMALL(IF(($AA$13:$AA$512=$AA$5),ROW($A$9:$A$508)-ROW($A$9)+1,""),ROWS(E$9:E407)),,1))</f>
        <v/>
      </c>
      <c r="F407" s="59" t="str">
        <f t="array" ref="F407">IF(ROWS(F$9:F407)&gt;$U$5,"",INDEX(Y$13:Y$512,SMALL(IF(($AA$13:$AA$512=$AA$5),ROW($A$9:$A$508)-ROW($A$9)+1,""),ROWS(F$9:F407)),,1))</f>
        <v/>
      </c>
      <c r="G407" s="59" t="str">
        <f t="array" ref="G407">IF(ROWS(G$9:G407)&gt;$U$5,"",INDEX(AA$13:AA$512,SMALL(IF(($AA$13:$AA$512=$AA$5),ROW($A$9:$A$508)-ROW($A$9)+1,""),ROWS(G$9:G407)),,1))</f>
        <v/>
      </c>
      <c r="H407" s="59" t="str">
        <f t="array" ref="H407">IF(ROWS(H$9:H407)&gt;$U$5,"",INDEX(AC$13:AC$512,SMALL(IF(($AA$13:$AA$512=$AA$5),ROW($A$9:$A$508)-ROW($A$9)+1,""),ROWS(H$9:H407)),,1))</f>
        <v/>
      </c>
      <c r="I407" s="59" t="str">
        <f t="array" ref="I407">IF(ROWS(I$9:I407)&gt;$U$5,"",INDEX(AD$13:AD$512,SMALL(IF(($AA$13:$AA$512=$AA$5),ROW($A$9:$A$508)-ROW($A$9)+1,""),ROWS(I$9:I407)),,1))</f>
        <v/>
      </c>
      <c r="J407" s="105"/>
      <c r="K407" s="105"/>
      <c r="L407" s="105"/>
      <c r="M407" s="136"/>
      <c r="N407" s="44"/>
      <c r="O407" s="44"/>
      <c r="P407" s="44"/>
      <c r="Q407" s="44"/>
      <c r="R407" s="44"/>
      <c r="S407" s="44"/>
      <c r="T407" s="44">
        <f>Nut_StatusTool!A401</f>
        <v>395</v>
      </c>
      <c r="U407" s="44">
        <f>Nut_StatusTool!B401</f>
        <v>0</v>
      </c>
      <c r="V407" s="44">
        <f>Nut_StatusTool!C401</f>
        <v>0</v>
      </c>
      <c r="W407" s="44">
        <f>Nut_StatusTool!D401</f>
        <v>0</v>
      </c>
      <c r="X407" s="44">
        <f>Nut_StatusTool!F401</f>
        <v>0</v>
      </c>
      <c r="Y407" s="285" t="str">
        <f>Nut_StatusTool!K401</f>
        <v/>
      </c>
      <c r="Z407" s="44" t="str">
        <f>Nut_StatusTool!L401</f>
        <v/>
      </c>
      <c r="AA407" s="44" t="str">
        <f>Nut_StatusTool!M401</f>
        <v/>
      </c>
      <c r="AB407" s="44" t="str">
        <f>Nut_StatusTool!N401</f>
        <v/>
      </c>
      <c r="AC407" s="44">
        <f>Nut_StatusTool!I401</f>
        <v>0</v>
      </c>
      <c r="AD407" s="44">
        <f>Nut_StatusTool!J401</f>
        <v>0</v>
      </c>
    </row>
    <row r="408" spans="1:30" ht="20.100000000000001" customHeight="1">
      <c r="A408" s="59" t="str">
        <f t="array" ref="A408">IF(ROWS(A$9:A408)&gt;$U$5,"",INDEX(T$13:T$512,SMALL(IF(($AA$13:$AA$512=$AA$5),ROW($A$9:$A$508)-ROW($A$9)+1,""),ROWS(A$9:A408)),,1))</f>
        <v/>
      </c>
      <c r="B408" s="389" t="str">
        <f t="array" ref="B408">IF(ROWS(B$9:B408)&gt;$U$5,"",INDEX(U$13:U$512,SMALL(IF(($AA$13:$AA$512=$AA$5),ROW($A$9:$A$508)-ROW($A$9)+1,""),ROWS(B$9:B408)),,1))</f>
        <v/>
      </c>
      <c r="C408" s="389" t="str">
        <f t="array" ref="C408">IF(ROWS(C$9:C408)&gt;$U$5,"",INDEX(V$13:V$512,SMALL(IF(($AA$13:$AA$512=$AA$5),ROW($A$9:$A$508)-ROW($A$9)+1,""),ROWS(C$9:C408)),,1))</f>
        <v/>
      </c>
      <c r="D408" s="309" t="str">
        <f t="array" ref="D408">IF(ROWS(D$9:D408)&gt;$U$5,"",INDEX(W$13:W$512,SMALL(IF(($AA$13:$AA$512=$AA$5),ROW($A$9:$A$508)-ROW($A$9)+1,""),ROWS(D$9:D408)),,1))</f>
        <v/>
      </c>
      <c r="E408" s="59" t="str">
        <f t="array" ref="E408">IF(ROWS(E$9:E408)&gt;$U$5,"",INDEX(X$13:X$512,SMALL(IF(($AA$13:$AA$512=$AA$5),ROW($A$9:$A$508)-ROW($A$9)+1,""),ROWS(E$9:E408)),,1))</f>
        <v/>
      </c>
      <c r="F408" s="59" t="str">
        <f t="array" ref="F408">IF(ROWS(F$9:F408)&gt;$U$5,"",INDEX(Y$13:Y$512,SMALL(IF(($AA$13:$AA$512=$AA$5),ROW($A$9:$A$508)-ROW($A$9)+1,""),ROWS(F$9:F408)),,1))</f>
        <v/>
      </c>
      <c r="G408" s="59" t="str">
        <f t="array" ref="G408">IF(ROWS(G$9:G408)&gt;$U$5,"",INDEX(AA$13:AA$512,SMALL(IF(($AA$13:$AA$512=$AA$5),ROW($A$9:$A$508)-ROW($A$9)+1,""),ROWS(G$9:G408)),,1))</f>
        <v/>
      </c>
      <c r="H408" s="59" t="str">
        <f t="array" ref="H408">IF(ROWS(H$9:H408)&gt;$U$5,"",INDEX(AC$13:AC$512,SMALL(IF(($AA$13:$AA$512=$AA$5),ROW($A$9:$A$508)-ROW($A$9)+1,""),ROWS(H$9:H408)),,1))</f>
        <v/>
      </c>
      <c r="I408" s="59" t="str">
        <f t="array" ref="I408">IF(ROWS(I$9:I408)&gt;$U$5,"",INDEX(AD$13:AD$512,SMALL(IF(($AA$13:$AA$512=$AA$5),ROW($A$9:$A$508)-ROW($A$9)+1,""),ROWS(I$9:I408)),,1))</f>
        <v/>
      </c>
      <c r="J408" s="105"/>
      <c r="K408" s="105"/>
      <c r="L408" s="105"/>
      <c r="M408" s="136"/>
      <c r="N408" s="44"/>
      <c r="O408" s="44"/>
      <c r="P408" s="44"/>
      <c r="Q408" s="44"/>
      <c r="R408" s="44"/>
      <c r="S408" s="44"/>
      <c r="T408" s="44">
        <f>Nut_StatusTool!A402</f>
        <v>396</v>
      </c>
      <c r="U408" s="44">
        <f>Nut_StatusTool!B402</f>
        <v>0</v>
      </c>
      <c r="V408" s="44">
        <f>Nut_StatusTool!C402</f>
        <v>0</v>
      </c>
      <c r="W408" s="44">
        <f>Nut_StatusTool!D402</f>
        <v>0</v>
      </c>
      <c r="X408" s="44">
        <f>Nut_StatusTool!F402</f>
        <v>0</v>
      </c>
      <c r="Y408" s="285" t="str">
        <f>Nut_StatusTool!K402</f>
        <v/>
      </c>
      <c r="Z408" s="44" t="str">
        <f>Nut_StatusTool!L402</f>
        <v/>
      </c>
      <c r="AA408" s="44" t="str">
        <f>Nut_StatusTool!M402</f>
        <v/>
      </c>
      <c r="AB408" s="44" t="str">
        <f>Nut_StatusTool!N402</f>
        <v/>
      </c>
      <c r="AC408" s="44">
        <f>Nut_StatusTool!I402</f>
        <v>0</v>
      </c>
      <c r="AD408" s="44">
        <f>Nut_StatusTool!J402</f>
        <v>0</v>
      </c>
    </row>
    <row r="409" spans="1:30" ht="20.100000000000001" customHeight="1">
      <c r="A409" s="59" t="str">
        <f t="array" ref="A409">IF(ROWS(A$9:A409)&gt;$U$5,"",INDEX(T$13:T$512,SMALL(IF(($AA$13:$AA$512=$AA$5),ROW($A$9:$A$508)-ROW($A$9)+1,""),ROWS(A$9:A409)),,1))</f>
        <v/>
      </c>
      <c r="B409" s="389" t="str">
        <f t="array" ref="B409">IF(ROWS(B$9:B409)&gt;$U$5,"",INDEX(U$13:U$512,SMALL(IF(($AA$13:$AA$512=$AA$5),ROW($A$9:$A$508)-ROW($A$9)+1,""),ROWS(B$9:B409)),,1))</f>
        <v/>
      </c>
      <c r="C409" s="389" t="str">
        <f t="array" ref="C409">IF(ROWS(C$9:C409)&gt;$U$5,"",INDEX(V$13:V$512,SMALL(IF(($AA$13:$AA$512=$AA$5),ROW($A$9:$A$508)-ROW($A$9)+1,""),ROWS(C$9:C409)),,1))</f>
        <v/>
      </c>
      <c r="D409" s="309" t="str">
        <f t="array" ref="D409">IF(ROWS(D$9:D409)&gt;$U$5,"",INDEX(W$13:W$512,SMALL(IF(($AA$13:$AA$512=$AA$5),ROW($A$9:$A$508)-ROW($A$9)+1,""),ROWS(D$9:D409)),,1))</f>
        <v/>
      </c>
      <c r="E409" s="59" t="str">
        <f t="array" ref="E409">IF(ROWS(E$9:E409)&gt;$U$5,"",INDEX(X$13:X$512,SMALL(IF(($AA$13:$AA$512=$AA$5),ROW($A$9:$A$508)-ROW($A$9)+1,""),ROWS(E$9:E409)),,1))</f>
        <v/>
      </c>
      <c r="F409" s="59" t="str">
        <f t="array" ref="F409">IF(ROWS(F$9:F409)&gt;$U$5,"",INDEX(Y$13:Y$512,SMALL(IF(($AA$13:$AA$512=$AA$5),ROW($A$9:$A$508)-ROW($A$9)+1,""),ROWS(F$9:F409)),,1))</f>
        <v/>
      </c>
      <c r="G409" s="59" t="str">
        <f t="array" ref="G409">IF(ROWS(G$9:G409)&gt;$U$5,"",INDEX(AA$13:AA$512,SMALL(IF(($AA$13:$AA$512=$AA$5),ROW($A$9:$A$508)-ROW($A$9)+1,""),ROWS(G$9:G409)),,1))</f>
        <v/>
      </c>
      <c r="H409" s="59" t="str">
        <f t="array" ref="H409">IF(ROWS(H$9:H409)&gt;$U$5,"",INDEX(AC$13:AC$512,SMALL(IF(($AA$13:$AA$512=$AA$5),ROW($A$9:$A$508)-ROW($A$9)+1,""),ROWS(H$9:H409)),,1))</f>
        <v/>
      </c>
      <c r="I409" s="59" t="str">
        <f t="array" ref="I409">IF(ROWS(I$9:I409)&gt;$U$5,"",INDEX(AD$13:AD$512,SMALL(IF(($AA$13:$AA$512=$AA$5),ROW($A$9:$A$508)-ROW($A$9)+1,""),ROWS(I$9:I409)),,1))</f>
        <v/>
      </c>
      <c r="J409" s="105"/>
      <c r="K409" s="105"/>
      <c r="L409" s="105"/>
      <c r="M409" s="136"/>
      <c r="N409" s="44"/>
      <c r="O409" s="44"/>
      <c r="P409" s="44"/>
      <c r="Q409" s="44"/>
      <c r="R409" s="44"/>
      <c r="S409" s="44"/>
      <c r="T409" s="44">
        <f>Nut_StatusTool!A403</f>
        <v>397</v>
      </c>
      <c r="U409" s="44">
        <f>Nut_StatusTool!B403</f>
        <v>0</v>
      </c>
      <c r="V409" s="44">
        <f>Nut_StatusTool!C403</f>
        <v>0</v>
      </c>
      <c r="W409" s="44">
        <f>Nut_StatusTool!D403</f>
        <v>0</v>
      </c>
      <c r="X409" s="44">
        <f>Nut_StatusTool!F403</f>
        <v>0</v>
      </c>
      <c r="Y409" s="285" t="str">
        <f>Nut_StatusTool!K403</f>
        <v/>
      </c>
      <c r="Z409" s="44" t="str">
        <f>Nut_StatusTool!L403</f>
        <v/>
      </c>
      <c r="AA409" s="44" t="str">
        <f>Nut_StatusTool!M403</f>
        <v/>
      </c>
      <c r="AB409" s="44" t="str">
        <f>Nut_StatusTool!N403</f>
        <v/>
      </c>
      <c r="AC409" s="44">
        <f>Nut_StatusTool!I403</f>
        <v>0</v>
      </c>
      <c r="AD409" s="44">
        <f>Nut_StatusTool!J403</f>
        <v>0</v>
      </c>
    </row>
    <row r="410" spans="1:30" ht="20.100000000000001" customHeight="1">
      <c r="A410" s="59" t="str">
        <f t="array" ref="A410">IF(ROWS(A$9:A410)&gt;$U$5,"",INDEX(T$13:T$512,SMALL(IF(($AA$13:$AA$512=$AA$5),ROW($A$9:$A$508)-ROW($A$9)+1,""),ROWS(A$9:A410)),,1))</f>
        <v/>
      </c>
      <c r="B410" s="389" t="str">
        <f t="array" ref="B410">IF(ROWS(B$9:B410)&gt;$U$5,"",INDEX(U$13:U$512,SMALL(IF(($AA$13:$AA$512=$AA$5),ROW($A$9:$A$508)-ROW($A$9)+1,""),ROWS(B$9:B410)),,1))</f>
        <v/>
      </c>
      <c r="C410" s="389" t="str">
        <f t="array" ref="C410">IF(ROWS(C$9:C410)&gt;$U$5,"",INDEX(V$13:V$512,SMALL(IF(($AA$13:$AA$512=$AA$5),ROW($A$9:$A$508)-ROW($A$9)+1,""),ROWS(C$9:C410)),,1))</f>
        <v/>
      </c>
      <c r="D410" s="309" t="str">
        <f t="array" ref="D410">IF(ROWS(D$9:D410)&gt;$U$5,"",INDEX(W$13:W$512,SMALL(IF(($AA$13:$AA$512=$AA$5),ROW($A$9:$A$508)-ROW($A$9)+1,""),ROWS(D$9:D410)),,1))</f>
        <v/>
      </c>
      <c r="E410" s="59" t="str">
        <f t="array" ref="E410">IF(ROWS(E$9:E410)&gt;$U$5,"",INDEX(X$13:X$512,SMALL(IF(($AA$13:$AA$512=$AA$5),ROW($A$9:$A$508)-ROW($A$9)+1,""),ROWS(E$9:E410)),,1))</f>
        <v/>
      </c>
      <c r="F410" s="59" t="str">
        <f t="array" ref="F410">IF(ROWS(F$9:F410)&gt;$U$5,"",INDEX(Y$13:Y$512,SMALL(IF(($AA$13:$AA$512=$AA$5),ROW($A$9:$A$508)-ROW($A$9)+1,""),ROWS(F$9:F410)),,1))</f>
        <v/>
      </c>
      <c r="G410" s="59" t="str">
        <f t="array" ref="G410">IF(ROWS(G$9:G410)&gt;$U$5,"",INDEX(AA$13:AA$512,SMALL(IF(($AA$13:$AA$512=$AA$5),ROW($A$9:$A$508)-ROW($A$9)+1,""),ROWS(G$9:G410)),,1))</f>
        <v/>
      </c>
      <c r="H410" s="59" t="str">
        <f t="array" ref="H410">IF(ROWS(H$9:H410)&gt;$U$5,"",INDEX(AC$13:AC$512,SMALL(IF(($AA$13:$AA$512=$AA$5),ROW($A$9:$A$508)-ROW($A$9)+1,""),ROWS(H$9:H410)),,1))</f>
        <v/>
      </c>
      <c r="I410" s="59" t="str">
        <f t="array" ref="I410">IF(ROWS(I$9:I410)&gt;$U$5,"",INDEX(AD$13:AD$512,SMALL(IF(($AA$13:$AA$512=$AA$5),ROW($A$9:$A$508)-ROW($A$9)+1,""),ROWS(I$9:I410)),,1))</f>
        <v/>
      </c>
      <c r="J410" s="105"/>
      <c r="K410" s="105"/>
      <c r="L410" s="105"/>
      <c r="M410" s="136"/>
      <c r="N410" s="44"/>
      <c r="O410" s="44"/>
      <c r="P410" s="44"/>
      <c r="Q410" s="44"/>
      <c r="R410" s="44"/>
      <c r="S410" s="44"/>
      <c r="T410" s="44">
        <f>Nut_StatusTool!A404</f>
        <v>398</v>
      </c>
      <c r="U410" s="44">
        <f>Nut_StatusTool!B404</f>
        <v>0</v>
      </c>
      <c r="V410" s="44">
        <f>Nut_StatusTool!C404</f>
        <v>0</v>
      </c>
      <c r="W410" s="44">
        <f>Nut_StatusTool!D404</f>
        <v>0</v>
      </c>
      <c r="X410" s="44">
        <f>Nut_StatusTool!F404</f>
        <v>0</v>
      </c>
      <c r="Y410" s="285" t="str">
        <f>Nut_StatusTool!K404</f>
        <v/>
      </c>
      <c r="Z410" s="44" t="str">
        <f>Nut_StatusTool!L404</f>
        <v/>
      </c>
      <c r="AA410" s="44" t="str">
        <f>Nut_StatusTool!M404</f>
        <v/>
      </c>
      <c r="AB410" s="44" t="str">
        <f>Nut_StatusTool!N404</f>
        <v/>
      </c>
      <c r="AC410" s="44">
        <f>Nut_StatusTool!I404</f>
        <v>0</v>
      </c>
      <c r="AD410" s="44">
        <f>Nut_StatusTool!J404</f>
        <v>0</v>
      </c>
    </row>
    <row r="411" spans="1:30" ht="20.100000000000001" customHeight="1">
      <c r="A411" s="59" t="str">
        <f t="array" ref="A411">IF(ROWS(A$9:A411)&gt;$U$5,"",INDEX(T$13:T$512,SMALL(IF(($AA$13:$AA$512=$AA$5),ROW($A$9:$A$508)-ROW($A$9)+1,""),ROWS(A$9:A411)),,1))</f>
        <v/>
      </c>
      <c r="B411" s="389" t="str">
        <f t="array" ref="B411">IF(ROWS(B$9:B411)&gt;$U$5,"",INDEX(U$13:U$512,SMALL(IF(($AA$13:$AA$512=$AA$5),ROW($A$9:$A$508)-ROW($A$9)+1,""),ROWS(B$9:B411)),,1))</f>
        <v/>
      </c>
      <c r="C411" s="389" t="str">
        <f t="array" ref="C411">IF(ROWS(C$9:C411)&gt;$U$5,"",INDEX(V$13:V$512,SMALL(IF(($AA$13:$AA$512=$AA$5),ROW($A$9:$A$508)-ROW($A$9)+1,""),ROWS(C$9:C411)),,1))</f>
        <v/>
      </c>
      <c r="D411" s="309" t="str">
        <f t="array" ref="D411">IF(ROWS(D$9:D411)&gt;$U$5,"",INDEX(W$13:W$512,SMALL(IF(($AA$13:$AA$512=$AA$5),ROW($A$9:$A$508)-ROW($A$9)+1,""),ROWS(D$9:D411)),,1))</f>
        <v/>
      </c>
      <c r="E411" s="59" t="str">
        <f t="array" ref="E411">IF(ROWS(E$9:E411)&gt;$U$5,"",INDEX(X$13:X$512,SMALL(IF(($AA$13:$AA$512=$AA$5),ROW($A$9:$A$508)-ROW($A$9)+1,""),ROWS(E$9:E411)),,1))</f>
        <v/>
      </c>
      <c r="F411" s="59" t="str">
        <f t="array" ref="F411">IF(ROWS(F$9:F411)&gt;$U$5,"",INDEX(Y$13:Y$512,SMALL(IF(($AA$13:$AA$512=$AA$5),ROW($A$9:$A$508)-ROW($A$9)+1,""),ROWS(F$9:F411)),,1))</f>
        <v/>
      </c>
      <c r="G411" s="59" t="str">
        <f t="array" ref="G411">IF(ROWS(G$9:G411)&gt;$U$5,"",INDEX(AA$13:AA$512,SMALL(IF(($AA$13:$AA$512=$AA$5),ROW($A$9:$A$508)-ROW($A$9)+1,""),ROWS(G$9:G411)),,1))</f>
        <v/>
      </c>
      <c r="H411" s="59" t="str">
        <f t="array" ref="H411">IF(ROWS(H$9:H411)&gt;$U$5,"",INDEX(AC$13:AC$512,SMALL(IF(($AA$13:$AA$512=$AA$5),ROW($A$9:$A$508)-ROW($A$9)+1,""),ROWS(H$9:H411)),,1))</f>
        <v/>
      </c>
      <c r="I411" s="59" t="str">
        <f t="array" ref="I411">IF(ROWS(I$9:I411)&gt;$U$5,"",INDEX(AD$13:AD$512,SMALL(IF(($AA$13:$AA$512=$AA$5),ROW($A$9:$A$508)-ROW($A$9)+1,""),ROWS(I$9:I411)),,1))</f>
        <v/>
      </c>
      <c r="J411" s="105"/>
      <c r="K411" s="105"/>
      <c r="L411" s="105"/>
      <c r="M411" s="136"/>
      <c r="N411" s="44"/>
      <c r="O411" s="44"/>
      <c r="P411" s="44"/>
      <c r="Q411" s="44"/>
      <c r="R411" s="44"/>
      <c r="S411" s="44"/>
      <c r="T411" s="44">
        <f>Nut_StatusTool!A405</f>
        <v>399</v>
      </c>
      <c r="U411" s="44">
        <f>Nut_StatusTool!B405</f>
        <v>0</v>
      </c>
      <c r="V411" s="44">
        <f>Nut_StatusTool!C405</f>
        <v>0</v>
      </c>
      <c r="W411" s="44">
        <f>Nut_StatusTool!D405</f>
        <v>0</v>
      </c>
      <c r="X411" s="44">
        <f>Nut_StatusTool!F405</f>
        <v>0</v>
      </c>
      <c r="Y411" s="285" t="str">
        <f>Nut_StatusTool!K405</f>
        <v/>
      </c>
      <c r="Z411" s="44" t="str">
        <f>Nut_StatusTool!L405</f>
        <v/>
      </c>
      <c r="AA411" s="44" t="str">
        <f>Nut_StatusTool!M405</f>
        <v/>
      </c>
      <c r="AB411" s="44" t="str">
        <f>Nut_StatusTool!N405</f>
        <v/>
      </c>
      <c r="AC411" s="44">
        <f>Nut_StatusTool!I405</f>
        <v>0</v>
      </c>
      <c r="AD411" s="44">
        <f>Nut_StatusTool!J405</f>
        <v>0</v>
      </c>
    </row>
    <row r="412" spans="1:30" ht="20.100000000000001" customHeight="1">
      <c r="A412" s="59" t="str">
        <f t="array" ref="A412">IF(ROWS(A$9:A412)&gt;$U$5,"",INDEX(T$13:T$512,SMALL(IF(($AA$13:$AA$512=$AA$5),ROW($A$9:$A$508)-ROW($A$9)+1,""),ROWS(A$9:A412)),,1))</f>
        <v/>
      </c>
      <c r="B412" s="389" t="str">
        <f t="array" ref="B412">IF(ROWS(B$9:B412)&gt;$U$5,"",INDEX(U$13:U$512,SMALL(IF(($AA$13:$AA$512=$AA$5),ROW($A$9:$A$508)-ROW($A$9)+1,""),ROWS(B$9:B412)),,1))</f>
        <v/>
      </c>
      <c r="C412" s="389" t="str">
        <f t="array" ref="C412">IF(ROWS(C$9:C412)&gt;$U$5,"",INDEX(V$13:V$512,SMALL(IF(($AA$13:$AA$512=$AA$5),ROW($A$9:$A$508)-ROW($A$9)+1,""),ROWS(C$9:C412)),,1))</f>
        <v/>
      </c>
      <c r="D412" s="309" t="str">
        <f t="array" ref="D412">IF(ROWS(D$9:D412)&gt;$U$5,"",INDEX(W$13:W$512,SMALL(IF(($AA$13:$AA$512=$AA$5),ROW($A$9:$A$508)-ROW($A$9)+1,""),ROWS(D$9:D412)),,1))</f>
        <v/>
      </c>
      <c r="E412" s="59" t="str">
        <f t="array" ref="E412">IF(ROWS(E$9:E412)&gt;$U$5,"",INDEX(X$13:X$512,SMALL(IF(($AA$13:$AA$512=$AA$5),ROW($A$9:$A$508)-ROW($A$9)+1,""),ROWS(E$9:E412)),,1))</f>
        <v/>
      </c>
      <c r="F412" s="59" t="str">
        <f t="array" ref="F412">IF(ROWS(F$9:F412)&gt;$U$5,"",INDEX(Y$13:Y$512,SMALL(IF(($AA$13:$AA$512=$AA$5),ROW($A$9:$A$508)-ROW($A$9)+1,""),ROWS(F$9:F412)),,1))</f>
        <v/>
      </c>
      <c r="G412" s="59" t="str">
        <f t="array" ref="G412">IF(ROWS(G$9:G412)&gt;$U$5,"",INDEX(AA$13:AA$512,SMALL(IF(($AA$13:$AA$512=$AA$5),ROW($A$9:$A$508)-ROW($A$9)+1,""),ROWS(G$9:G412)),,1))</f>
        <v/>
      </c>
      <c r="H412" s="59" t="str">
        <f t="array" ref="H412">IF(ROWS(H$9:H412)&gt;$U$5,"",INDEX(AC$13:AC$512,SMALL(IF(($AA$13:$AA$512=$AA$5),ROW($A$9:$A$508)-ROW($A$9)+1,""),ROWS(H$9:H412)),,1))</f>
        <v/>
      </c>
      <c r="I412" s="59" t="str">
        <f t="array" ref="I412">IF(ROWS(I$9:I412)&gt;$U$5,"",INDEX(AD$13:AD$512,SMALL(IF(($AA$13:$AA$512=$AA$5),ROW($A$9:$A$508)-ROW($A$9)+1,""),ROWS(I$9:I412)),,1))</f>
        <v/>
      </c>
      <c r="J412" s="105"/>
      <c r="K412" s="105"/>
      <c r="L412" s="105"/>
      <c r="M412" s="136"/>
      <c r="N412" s="44"/>
      <c r="O412" s="44"/>
      <c r="P412" s="44"/>
      <c r="Q412" s="44"/>
      <c r="R412" s="44"/>
      <c r="S412" s="44"/>
      <c r="T412" s="44">
        <f>Nut_StatusTool!A406</f>
        <v>400</v>
      </c>
      <c r="U412" s="44">
        <f>Nut_StatusTool!B406</f>
        <v>0</v>
      </c>
      <c r="V412" s="44">
        <f>Nut_StatusTool!C406</f>
        <v>0</v>
      </c>
      <c r="W412" s="44">
        <f>Nut_StatusTool!D406</f>
        <v>0</v>
      </c>
      <c r="X412" s="44">
        <f>Nut_StatusTool!F406</f>
        <v>0</v>
      </c>
      <c r="Y412" s="285" t="str">
        <f>Nut_StatusTool!K406</f>
        <v/>
      </c>
      <c r="Z412" s="44" t="str">
        <f>Nut_StatusTool!L406</f>
        <v/>
      </c>
      <c r="AA412" s="44" t="str">
        <f>Nut_StatusTool!M406</f>
        <v/>
      </c>
      <c r="AB412" s="44" t="str">
        <f>Nut_StatusTool!N406</f>
        <v/>
      </c>
      <c r="AC412" s="44">
        <f>Nut_StatusTool!I406</f>
        <v>0</v>
      </c>
      <c r="AD412" s="44">
        <f>Nut_StatusTool!J406</f>
        <v>0</v>
      </c>
    </row>
    <row r="413" spans="1:30" ht="20.100000000000001" customHeight="1">
      <c r="A413" s="59" t="str">
        <f t="array" ref="A413">IF(ROWS(A$9:A413)&gt;$U$5,"",INDEX(T$13:T$512,SMALL(IF(($AA$13:$AA$512=$AA$5),ROW($A$9:$A$508)-ROW($A$9)+1,""),ROWS(A$9:A413)),,1))</f>
        <v/>
      </c>
      <c r="B413" s="389" t="str">
        <f t="array" ref="B413">IF(ROWS(B$9:B413)&gt;$U$5,"",INDEX(U$13:U$512,SMALL(IF(($AA$13:$AA$512=$AA$5),ROW($A$9:$A$508)-ROW($A$9)+1,""),ROWS(B$9:B413)),,1))</f>
        <v/>
      </c>
      <c r="C413" s="389" t="str">
        <f t="array" ref="C413">IF(ROWS(C$9:C413)&gt;$U$5,"",INDEX(V$13:V$512,SMALL(IF(($AA$13:$AA$512=$AA$5),ROW($A$9:$A$508)-ROW($A$9)+1,""),ROWS(C$9:C413)),,1))</f>
        <v/>
      </c>
      <c r="D413" s="309" t="str">
        <f t="array" ref="D413">IF(ROWS(D$9:D413)&gt;$U$5,"",INDEX(W$13:W$512,SMALL(IF(($AA$13:$AA$512=$AA$5),ROW($A$9:$A$508)-ROW($A$9)+1,""),ROWS(D$9:D413)),,1))</f>
        <v/>
      </c>
      <c r="E413" s="59" t="str">
        <f t="array" ref="E413">IF(ROWS(E$9:E413)&gt;$U$5,"",INDEX(X$13:X$512,SMALL(IF(($AA$13:$AA$512=$AA$5),ROW($A$9:$A$508)-ROW($A$9)+1,""),ROWS(E$9:E413)),,1))</f>
        <v/>
      </c>
      <c r="F413" s="59" t="str">
        <f t="array" ref="F413">IF(ROWS(F$9:F413)&gt;$U$5,"",INDEX(Y$13:Y$512,SMALL(IF(($AA$13:$AA$512=$AA$5),ROW($A$9:$A$508)-ROW($A$9)+1,""),ROWS(F$9:F413)),,1))</f>
        <v/>
      </c>
      <c r="G413" s="59" t="str">
        <f t="array" ref="G413">IF(ROWS(G$9:G413)&gt;$U$5,"",INDEX(AA$13:AA$512,SMALL(IF(($AA$13:$AA$512=$AA$5),ROW($A$9:$A$508)-ROW($A$9)+1,""),ROWS(G$9:G413)),,1))</f>
        <v/>
      </c>
      <c r="H413" s="59" t="str">
        <f t="array" ref="H413">IF(ROWS(H$9:H413)&gt;$U$5,"",INDEX(AC$13:AC$512,SMALL(IF(($AA$13:$AA$512=$AA$5),ROW($A$9:$A$508)-ROW($A$9)+1,""),ROWS(H$9:H413)),,1))</f>
        <v/>
      </c>
      <c r="I413" s="59" t="str">
        <f t="array" ref="I413">IF(ROWS(I$9:I413)&gt;$U$5,"",INDEX(AD$13:AD$512,SMALL(IF(($AA$13:$AA$512=$AA$5),ROW($A$9:$A$508)-ROW($A$9)+1,""),ROWS(I$9:I413)),,1))</f>
        <v/>
      </c>
      <c r="J413" s="105"/>
      <c r="K413" s="105"/>
      <c r="L413" s="105"/>
      <c r="M413" s="136"/>
      <c r="N413" s="44"/>
      <c r="O413" s="44"/>
      <c r="P413" s="44"/>
      <c r="Q413" s="44"/>
      <c r="R413" s="44"/>
      <c r="S413" s="44"/>
      <c r="T413" s="44">
        <f>Nut_StatusTool!A407</f>
        <v>401</v>
      </c>
      <c r="U413" s="44">
        <f>Nut_StatusTool!B407</f>
        <v>0</v>
      </c>
      <c r="V413" s="44">
        <f>Nut_StatusTool!C407</f>
        <v>0</v>
      </c>
      <c r="W413" s="44">
        <f>Nut_StatusTool!D407</f>
        <v>0</v>
      </c>
      <c r="X413" s="44">
        <f>Nut_StatusTool!F407</f>
        <v>0</v>
      </c>
      <c r="Y413" s="285" t="str">
        <f>Nut_StatusTool!K407</f>
        <v/>
      </c>
      <c r="Z413" s="44" t="str">
        <f>Nut_StatusTool!L407</f>
        <v/>
      </c>
      <c r="AA413" s="44" t="str">
        <f>Nut_StatusTool!M407</f>
        <v/>
      </c>
      <c r="AB413" s="44" t="str">
        <f>Nut_StatusTool!N407</f>
        <v/>
      </c>
      <c r="AC413" s="44">
        <f>Nut_StatusTool!I407</f>
        <v>0</v>
      </c>
      <c r="AD413" s="44">
        <f>Nut_StatusTool!J407</f>
        <v>0</v>
      </c>
    </row>
    <row r="414" spans="1:30" ht="20.100000000000001" customHeight="1">
      <c r="A414" s="59" t="str">
        <f t="array" ref="A414">IF(ROWS(A$9:A414)&gt;$U$5,"",INDEX(T$13:T$512,SMALL(IF(($AA$13:$AA$512=$AA$5),ROW($A$9:$A$508)-ROW($A$9)+1,""),ROWS(A$9:A414)),,1))</f>
        <v/>
      </c>
      <c r="B414" s="389" t="str">
        <f t="array" ref="B414">IF(ROWS(B$9:B414)&gt;$U$5,"",INDEX(U$13:U$512,SMALL(IF(($AA$13:$AA$512=$AA$5),ROW($A$9:$A$508)-ROW($A$9)+1,""),ROWS(B$9:B414)),,1))</f>
        <v/>
      </c>
      <c r="C414" s="389" t="str">
        <f t="array" ref="C414">IF(ROWS(C$9:C414)&gt;$U$5,"",INDEX(V$13:V$512,SMALL(IF(($AA$13:$AA$512=$AA$5),ROW($A$9:$A$508)-ROW($A$9)+1,""),ROWS(C$9:C414)),,1))</f>
        <v/>
      </c>
      <c r="D414" s="309" t="str">
        <f t="array" ref="D414">IF(ROWS(D$9:D414)&gt;$U$5,"",INDEX(W$13:W$512,SMALL(IF(($AA$13:$AA$512=$AA$5),ROW($A$9:$A$508)-ROW($A$9)+1,""),ROWS(D$9:D414)),,1))</f>
        <v/>
      </c>
      <c r="E414" s="59" t="str">
        <f t="array" ref="E414">IF(ROWS(E$9:E414)&gt;$U$5,"",INDEX(X$13:X$512,SMALL(IF(($AA$13:$AA$512=$AA$5),ROW($A$9:$A$508)-ROW($A$9)+1,""),ROWS(E$9:E414)),,1))</f>
        <v/>
      </c>
      <c r="F414" s="59" t="str">
        <f t="array" ref="F414">IF(ROWS(F$9:F414)&gt;$U$5,"",INDEX(Y$13:Y$512,SMALL(IF(($AA$13:$AA$512=$AA$5),ROW($A$9:$A$508)-ROW($A$9)+1,""),ROWS(F$9:F414)),,1))</f>
        <v/>
      </c>
      <c r="G414" s="59" t="str">
        <f t="array" ref="G414">IF(ROWS(G$9:G414)&gt;$U$5,"",INDEX(AA$13:AA$512,SMALL(IF(($AA$13:$AA$512=$AA$5),ROW($A$9:$A$508)-ROW($A$9)+1,""),ROWS(G$9:G414)),,1))</f>
        <v/>
      </c>
      <c r="H414" s="59" t="str">
        <f t="array" ref="H414">IF(ROWS(H$9:H414)&gt;$U$5,"",INDEX(AC$13:AC$512,SMALL(IF(($AA$13:$AA$512=$AA$5),ROW($A$9:$A$508)-ROW($A$9)+1,""),ROWS(H$9:H414)),,1))</f>
        <v/>
      </c>
      <c r="I414" s="59" t="str">
        <f t="array" ref="I414">IF(ROWS(I$9:I414)&gt;$U$5,"",INDEX(AD$13:AD$512,SMALL(IF(($AA$13:$AA$512=$AA$5),ROW($A$9:$A$508)-ROW($A$9)+1,""),ROWS(I$9:I414)),,1))</f>
        <v/>
      </c>
      <c r="J414" s="105"/>
      <c r="K414" s="105"/>
      <c r="L414" s="105"/>
      <c r="M414" s="136"/>
      <c r="N414" s="44"/>
      <c r="O414" s="44"/>
      <c r="P414" s="44"/>
      <c r="Q414" s="44"/>
      <c r="R414" s="44"/>
      <c r="S414" s="44"/>
      <c r="T414" s="44">
        <f>Nut_StatusTool!A408</f>
        <v>402</v>
      </c>
      <c r="U414" s="44">
        <f>Nut_StatusTool!B408</f>
        <v>0</v>
      </c>
      <c r="V414" s="44">
        <f>Nut_StatusTool!C408</f>
        <v>0</v>
      </c>
      <c r="W414" s="44">
        <f>Nut_StatusTool!D408</f>
        <v>0</v>
      </c>
      <c r="X414" s="44">
        <f>Nut_StatusTool!F408</f>
        <v>0</v>
      </c>
      <c r="Y414" s="285" t="str">
        <f>Nut_StatusTool!K408</f>
        <v/>
      </c>
      <c r="Z414" s="44" t="str">
        <f>Nut_StatusTool!L408</f>
        <v/>
      </c>
      <c r="AA414" s="44" t="str">
        <f>Nut_StatusTool!M408</f>
        <v/>
      </c>
      <c r="AB414" s="44" t="str">
        <f>Nut_StatusTool!N408</f>
        <v/>
      </c>
      <c r="AC414" s="44">
        <f>Nut_StatusTool!I408</f>
        <v>0</v>
      </c>
      <c r="AD414" s="44">
        <f>Nut_StatusTool!J408</f>
        <v>0</v>
      </c>
    </row>
    <row r="415" spans="1:30" ht="20.100000000000001" customHeight="1">
      <c r="A415" s="59" t="str">
        <f t="array" ref="A415">IF(ROWS(A$9:A415)&gt;$U$5,"",INDEX(T$13:T$512,SMALL(IF(($AA$13:$AA$512=$AA$5),ROW($A$9:$A$508)-ROW($A$9)+1,""),ROWS(A$9:A415)),,1))</f>
        <v/>
      </c>
      <c r="B415" s="389" t="str">
        <f t="array" ref="B415">IF(ROWS(B$9:B415)&gt;$U$5,"",INDEX(U$13:U$512,SMALL(IF(($AA$13:$AA$512=$AA$5),ROW($A$9:$A$508)-ROW($A$9)+1,""),ROWS(B$9:B415)),,1))</f>
        <v/>
      </c>
      <c r="C415" s="389" t="str">
        <f t="array" ref="C415">IF(ROWS(C$9:C415)&gt;$U$5,"",INDEX(V$13:V$512,SMALL(IF(($AA$13:$AA$512=$AA$5),ROW($A$9:$A$508)-ROW($A$9)+1,""),ROWS(C$9:C415)),,1))</f>
        <v/>
      </c>
      <c r="D415" s="309" t="str">
        <f t="array" ref="D415">IF(ROWS(D$9:D415)&gt;$U$5,"",INDEX(W$13:W$512,SMALL(IF(($AA$13:$AA$512=$AA$5),ROW($A$9:$A$508)-ROW($A$9)+1,""),ROWS(D$9:D415)),,1))</f>
        <v/>
      </c>
      <c r="E415" s="59" t="str">
        <f t="array" ref="E415">IF(ROWS(E$9:E415)&gt;$U$5,"",INDEX(X$13:X$512,SMALL(IF(($AA$13:$AA$512=$AA$5),ROW($A$9:$A$508)-ROW($A$9)+1,""),ROWS(E$9:E415)),,1))</f>
        <v/>
      </c>
      <c r="F415" s="59" t="str">
        <f t="array" ref="F415">IF(ROWS(F$9:F415)&gt;$U$5,"",INDEX(Y$13:Y$512,SMALL(IF(($AA$13:$AA$512=$AA$5),ROW($A$9:$A$508)-ROW($A$9)+1,""),ROWS(F$9:F415)),,1))</f>
        <v/>
      </c>
      <c r="G415" s="59" t="str">
        <f t="array" ref="G415">IF(ROWS(G$9:G415)&gt;$U$5,"",INDEX(AA$13:AA$512,SMALL(IF(($AA$13:$AA$512=$AA$5),ROW($A$9:$A$508)-ROW($A$9)+1,""),ROWS(G$9:G415)),,1))</f>
        <v/>
      </c>
      <c r="H415" s="59" t="str">
        <f t="array" ref="H415">IF(ROWS(H$9:H415)&gt;$U$5,"",INDEX(AC$13:AC$512,SMALL(IF(($AA$13:$AA$512=$AA$5),ROW($A$9:$A$508)-ROW($A$9)+1,""),ROWS(H$9:H415)),,1))</f>
        <v/>
      </c>
      <c r="I415" s="59" t="str">
        <f t="array" ref="I415">IF(ROWS(I$9:I415)&gt;$U$5,"",INDEX(AD$13:AD$512,SMALL(IF(($AA$13:$AA$512=$AA$5),ROW($A$9:$A$508)-ROW($A$9)+1,""),ROWS(I$9:I415)),,1))</f>
        <v/>
      </c>
      <c r="J415" s="105"/>
      <c r="K415" s="105"/>
      <c r="L415" s="105"/>
      <c r="M415" s="136"/>
      <c r="N415" s="44"/>
      <c r="O415" s="44"/>
      <c r="P415" s="44"/>
      <c r="Q415" s="44"/>
      <c r="R415" s="44"/>
      <c r="S415" s="44"/>
      <c r="T415" s="44">
        <f>Nut_StatusTool!A409</f>
        <v>403</v>
      </c>
      <c r="U415" s="44">
        <f>Nut_StatusTool!B409</f>
        <v>0</v>
      </c>
      <c r="V415" s="44">
        <f>Nut_StatusTool!C409</f>
        <v>0</v>
      </c>
      <c r="W415" s="44">
        <f>Nut_StatusTool!D409</f>
        <v>0</v>
      </c>
      <c r="X415" s="44">
        <f>Nut_StatusTool!F409</f>
        <v>0</v>
      </c>
      <c r="Y415" s="285" t="str">
        <f>Nut_StatusTool!K409</f>
        <v/>
      </c>
      <c r="Z415" s="44" t="str">
        <f>Nut_StatusTool!L409</f>
        <v/>
      </c>
      <c r="AA415" s="44" t="str">
        <f>Nut_StatusTool!M409</f>
        <v/>
      </c>
      <c r="AB415" s="44" t="str">
        <f>Nut_StatusTool!N409</f>
        <v/>
      </c>
      <c r="AC415" s="44">
        <f>Nut_StatusTool!I409</f>
        <v>0</v>
      </c>
      <c r="AD415" s="44">
        <f>Nut_StatusTool!J409</f>
        <v>0</v>
      </c>
    </row>
    <row r="416" spans="1:30" ht="20.100000000000001" customHeight="1">
      <c r="A416" s="59" t="str">
        <f t="array" ref="A416">IF(ROWS(A$9:A416)&gt;$U$5,"",INDEX(T$13:T$512,SMALL(IF(($AA$13:$AA$512=$AA$5),ROW($A$9:$A$508)-ROW($A$9)+1,""),ROWS(A$9:A416)),,1))</f>
        <v/>
      </c>
      <c r="B416" s="389" t="str">
        <f t="array" ref="B416">IF(ROWS(B$9:B416)&gt;$U$5,"",INDEX(U$13:U$512,SMALL(IF(($AA$13:$AA$512=$AA$5),ROW($A$9:$A$508)-ROW($A$9)+1,""),ROWS(B$9:B416)),,1))</f>
        <v/>
      </c>
      <c r="C416" s="389" t="str">
        <f t="array" ref="C416">IF(ROWS(C$9:C416)&gt;$U$5,"",INDEX(V$13:V$512,SMALL(IF(($AA$13:$AA$512=$AA$5),ROW($A$9:$A$508)-ROW($A$9)+1,""),ROWS(C$9:C416)),,1))</f>
        <v/>
      </c>
      <c r="D416" s="309" t="str">
        <f t="array" ref="D416">IF(ROWS(D$9:D416)&gt;$U$5,"",INDEX(W$13:W$512,SMALL(IF(($AA$13:$AA$512=$AA$5),ROW($A$9:$A$508)-ROW($A$9)+1,""),ROWS(D$9:D416)),,1))</f>
        <v/>
      </c>
      <c r="E416" s="59" t="str">
        <f t="array" ref="E416">IF(ROWS(E$9:E416)&gt;$U$5,"",INDEX(X$13:X$512,SMALL(IF(($AA$13:$AA$512=$AA$5),ROW($A$9:$A$508)-ROW($A$9)+1,""),ROWS(E$9:E416)),,1))</f>
        <v/>
      </c>
      <c r="F416" s="59" t="str">
        <f t="array" ref="F416">IF(ROWS(F$9:F416)&gt;$U$5,"",INDEX(Y$13:Y$512,SMALL(IF(($AA$13:$AA$512=$AA$5),ROW($A$9:$A$508)-ROW($A$9)+1,""),ROWS(F$9:F416)),,1))</f>
        <v/>
      </c>
      <c r="G416" s="59" t="str">
        <f t="array" ref="G416">IF(ROWS(G$9:G416)&gt;$U$5,"",INDEX(AA$13:AA$512,SMALL(IF(($AA$13:$AA$512=$AA$5),ROW($A$9:$A$508)-ROW($A$9)+1,""),ROWS(G$9:G416)),,1))</f>
        <v/>
      </c>
      <c r="H416" s="59" t="str">
        <f t="array" ref="H416">IF(ROWS(H$9:H416)&gt;$U$5,"",INDEX(AC$13:AC$512,SMALL(IF(($AA$13:$AA$512=$AA$5),ROW($A$9:$A$508)-ROW($A$9)+1,""),ROWS(H$9:H416)),,1))</f>
        <v/>
      </c>
      <c r="I416" s="59" t="str">
        <f t="array" ref="I416">IF(ROWS(I$9:I416)&gt;$U$5,"",INDEX(AD$13:AD$512,SMALL(IF(($AA$13:$AA$512=$AA$5),ROW($A$9:$A$508)-ROW($A$9)+1,""),ROWS(I$9:I416)),,1))</f>
        <v/>
      </c>
      <c r="J416" s="105"/>
      <c r="K416" s="105"/>
      <c r="L416" s="105"/>
      <c r="M416" s="136"/>
      <c r="N416" s="44"/>
      <c r="O416" s="44"/>
      <c r="P416" s="44"/>
      <c r="Q416" s="44"/>
      <c r="R416" s="44"/>
      <c r="S416" s="44"/>
      <c r="T416" s="44">
        <f>Nut_StatusTool!A410</f>
        <v>404</v>
      </c>
      <c r="U416" s="44">
        <f>Nut_StatusTool!B410</f>
        <v>0</v>
      </c>
      <c r="V416" s="44">
        <f>Nut_StatusTool!C410</f>
        <v>0</v>
      </c>
      <c r="W416" s="44">
        <f>Nut_StatusTool!D410</f>
        <v>0</v>
      </c>
      <c r="X416" s="44">
        <f>Nut_StatusTool!F410</f>
        <v>0</v>
      </c>
      <c r="Y416" s="285" t="str">
        <f>Nut_StatusTool!K410</f>
        <v/>
      </c>
      <c r="Z416" s="44" t="str">
        <f>Nut_StatusTool!L410</f>
        <v/>
      </c>
      <c r="AA416" s="44" t="str">
        <f>Nut_StatusTool!M410</f>
        <v/>
      </c>
      <c r="AB416" s="44" t="str">
        <f>Nut_StatusTool!N410</f>
        <v/>
      </c>
      <c r="AC416" s="44">
        <f>Nut_StatusTool!I410</f>
        <v>0</v>
      </c>
      <c r="AD416" s="44">
        <f>Nut_StatusTool!J410</f>
        <v>0</v>
      </c>
    </row>
    <row r="417" spans="1:30" ht="20.100000000000001" customHeight="1">
      <c r="A417" s="59" t="str">
        <f t="array" ref="A417">IF(ROWS(A$9:A417)&gt;$U$5,"",INDEX(T$13:T$512,SMALL(IF(($AA$13:$AA$512=$AA$5),ROW($A$9:$A$508)-ROW($A$9)+1,""),ROWS(A$9:A417)),,1))</f>
        <v/>
      </c>
      <c r="B417" s="389" t="str">
        <f t="array" ref="B417">IF(ROWS(B$9:B417)&gt;$U$5,"",INDEX(U$13:U$512,SMALL(IF(($AA$13:$AA$512=$AA$5),ROW($A$9:$A$508)-ROW($A$9)+1,""),ROWS(B$9:B417)),,1))</f>
        <v/>
      </c>
      <c r="C417" s="389" t="str">
        <f t="array" ref="C417">IF(ROWS(C$9:C417)&gt;$U$5,"",INDEX(V$13:V$512,SMALL(IF(($AA$13:$AA$512=$AA$5),ROW($A$9:$A$508)-ROW($A$9)+1,""),ROWS(C$9:C417)),,1))</f>
        <v/>
      </c>
      <c r="D417" s="309" t="str">
        <f t="array" ref="D417">IF(ROWS(D$9:D417)&gt;$U$5,"",INDEX(W$13:W$512,SMALL(IF(($AA$13:$AA$512=$AA$5),ROW($A$9:$A$508)-ROW($A$9)+1,""),ROWS(D$9:D417)),,1))</f>
        <v/>
      </c>
      <c r="E417" s="59" t="str">
        <f t="array" ref="E417">IF(ROWS(E$9:E417)&gt;$U$5,"",INDEX(X$13:X$512,SMALL(IF(($AA$13:$AA$512=$AA$5),ROW($A$9:$A$508)-ROW($A$9)+1,""),ROWS(E$9:E417)),,1))</f>
        <v/>
      </c>
      <c r="F417" s="59" t="str">
        <f t="array" ref="F417">IF(ROWS(F$9:F417)&gt;$U$5,"",INDEX(Y$13:Y$512,SMALL(IF(($AA$13:$AA$512=$AA$5),ROW($A$9:$A$508)-ROW($A$9)+1,""),ROWS(F$9:F417)),,1))</f>
        <v/>
      </c>
      <c r="G417" s="59" t="str">
        <f t="array" ref="G417">IF(ROWS(G$9:G417)&gt;$U$5,"",INDEX(AA$13:AA$512,SMALL(IF(($AA$13:$AA$512=$AA$5),ROW($A$9:$A$508)-ROW($A$9)+1,""),ROWS(G$9:G417)),,1))</f>
        <v/>
      </c>
      <c r="H417" s="59" t="str">
        <f t="array" ref="H417">IF(ROWS(H$9:H417)&gt;$U$5,"",INDEX(AC$13:AC$512,SMALL(IF(($AA$13:$AA$512=$AA$5),ROW($A$9:$A$508)-ROW($A$9)+1,""),ROWS(H$9:H417)),,1))</f>
        <v/>
      </c>
      <c r="I417" s="59" t="str">
        <f t="array" ref="I417">IF(ROWS(I$9:I417)&gt;$U$5,"",INDEX(AD$13:AD$512,SMALL(IF(($AA$13:$AA$512=$AA$5),ROW($A$9:$A$508)-ROW($A$9)+1,""),ROWS(I$9:I417)),,1))</f>
        <v/>
      </c>
      <c r="J417" s="105"/>
      <c r="K417" s="105"/>
      <c r="L417" s="105"/>
      <c r="M417" s="136"/>
      <c r="N417" s="44"/>
      <c r="O417" s="44"/>
      <c r="P417" s="44"/>
      <c r="Q417" s="44"/>
      <c r="R417" s="44"/>
      <c r="S417" s="44"/>
      <c r="T417" s="44">
        <f>Nut_StatusTool!A411</f>
        <v>405</v>
      </c>
      <c r="U417" s="44">
        <f>Nut_StatusTool!B411</f>
        <v>0</v>
      </c>
      <c r="V417" s="44">
        <f>Nut_StatusTool!C411</f>
        <v>0</v>
      </c>
      <c r="W417" s="44">
        <f>Nut_StatusTool!D411</f>
        <v>0</v>
      </c>
      <c r="X417" s="44">
        <f>Nut_StatusTool!F411</f>
        <v>0</v>
      </c>
      <c r="Y417" s="285" t="str">
        <f>Nut_StatusTool!K411</f>
        <v/>
      </c>
      <c r="Z417" s="44" t="str">
        <f>Nut_StatusTool!L411</f>
        <v/>
      </c>
      <c r="AA417" s="44" t="str">
        <f>Nut_StatusTool!M411</f>
        <v/>
      </c>
      <c r="AB417" s="44" t="str">
        <f>Nut_StatusTool!N411</f>
        <v/>
      </c>
      <c r="AC417" s="44">
        <f>Nut_StatusTool!I411</f>
        <v>0</v>
      </c>
      <c r="AD417" s="44">
        <f>Nut_StatusTool!J411</f>
        <v>0</v>
      </c>
    </row>
    <row r="418" spans="1:30" ht="20.100000000000001" customHeight="1">
      <c r="A418" s="59" t="str">
        <f t="array" ref="A418">IF(ROWS(A$9:A418)&gt;$U$5,"",INDEX(T$13:T$512,SMALL(IF(($AA$13:$AA$512=$AA$5),ROW($A$9:$A$508)-ROW($A$9)+1,""),ROWS(A$9:A418)),,1))</f>
        <v/>
      </c>
      <c r="B418" s="389" t="str">
        <f t="array" ref="B418">IF(ROWS(B$9:B418)&gt;$U$5,"",INDEX(U$13:U$512,SMALL(IF(($AA$13:$AA$512=$AA$5),ROW($A$9:$A$508)-ROW($A$9)+1,""),ROWS(B$9:B418)),,1))</f>
        <v/>
      </c>
      <c r="C418" s="389" t="str">
        <f t="array" ref="C418">IF(ROWS(C$9:C418)&gt;$U$5,"",INDEX(V$13:V$512,SMALL(IF(($AA$13:$AA$512=$AA$5),ROW($A$9:$A$508)-ROW($A$9)+1,""),ROWS(C$9:C418)),,1))</f>
        <v/>
      </c>
      <c r="D418" s="309" t="str">
        <f t="array" ref="D418">IF(ROWS(D$9:D418)&gt;$U$5,"",INDEX(W$13:W$512,SMALL(IF(($AA$13:$AA$512=$AA$5),ROW($A$9:$A$508)-ROW($A$9)+1,""),ROWS(D$9:D418)),,1))</f>
        <v/>
      </c>
      <c r="E418" s="59" t="str">
        <f t="array" ref="E418">IF(ROWS(E$9:E418)&gt;$U$5,"",INDEX(X$13:X$512,SMALL(IF(($AA$13:$AA$512=$AA$5),ROW($A$9:$A$508)-ROW($A$9)+1,""),ROWS(E$9:E418)),,1))</f>
        <v/>
      </c>
      <c r="F418" s="59" t="str">
        <f t="array" ref="F418">IF(ROWS(F$9:F418)&gt;$U$5,"",INDEX(Y$13:Y$512,SMALL(IF(($AA$13:$AA$512=$AA$5),ROW($A$9:$A$508)-ROW($A$9)+1,""),ROWS(F$9:F418)),,1))</f>
        <v/>
      </c>
      <c r="G418" s="59" t="str">
        <f t="array" ref="G418">IF(ROWS(G$9:G418)&gt;$U$5,"",INDEX(AA$13:AA$512,SMALL(IF(($AA$13:$AA$512=$AA$5),ROW($A$9:$A$508)-ROW($A$9)+1,""),ROWS(G$9:G418)),,1))</f>
        <v/>
      </c>
      <c r="H418" s="59" t="str">
        <f t="array" ref="H418">IF(ROWS(H$9:H418)&gt;$U$5,"",INDEX(AC$13:AC$512,SMALL(IF(($AA$13:$AA$512=$AA$5),ROW($A$9:$A$508)-ROW($A$9)+1,""),ROWS(H$9:H418)),,1))</f>
        <v/>
      </c>
      <c r="I418" s="59" t="str">
        <f t="array" ref="I418">IF(ROWS(I$9:I418)&gt;$U$5,"",INDEX(AD$13:AD$512,SMALL(IF(($AA$13:$AA$512=$AA$5),ROW($A$9:$A$508)-ROW($A$9)+1,""),ROWS(I$9:I418)),,1))</f>
        <v/>
      </c>
      <c r="J418" s="105"/>
      <c r="K418" s="105"/>
      <c r="L418" s="105"/>
      <c r="M418" s="136"/>
      <c r="N418" s="44"/>
      <c r="O418" s="44"/>
      <c r="P418" s="44"/>
      <c r="Q418" s="44"/>
      <c r="R418" s="44"/>
      <c r="S418" s="44"/>
      <c r="T418" s="44">
        <f>Nut_StatusTool!A412</f>
        <v>406</v>
      </c>
      <c r="U418" s="44">
        <f>Nut_StatusTool!B412</f>
        <v>0</v>
      </c>
      <c r="V418" s="44">
        <f>Nut_StatusTool!C412</f>
        <v>0</v>
      </c>
      <c r="W418" s="44">
        <f>Nut_StatusTool!D412</f>
        <v>0</v>
      </c>
      <c r="X418" s="44">
        <f>Nut_StatusTool!F412</f>
        <v>0</v>
      </c>
      <c r="Y418" s="285" t="str">
        <f>Nut_StatusTool!K412</f>
        <v/>
      </c>
      <c r="Z418" s="44" t="str">
        <f>Nut_StatusTool!L412</f>
        <v/>
      </c>
      <c r="AA418" s="44" t="str">
        <f>Nut_StatusTool!M412</f>
        <v/>
      </c>
      <c r="AB418" s="44" t="str">
        <f>Nut_StatusTool!N412</f>
        <v/>
      </c>
      <c r="AC418" s="44">
        <f>Nut_StatusTool!I412</f>
        <v>0</v>
      </c>
      <c r="AD418" s="44">
        <f>Nut_StatusTool!J412</f>
        <v>0</v>
      </c>
    </row>
    <row r="419" spans="1:30" ht="20.100000000000001" customHeight="1">
      <c r="A419" s="59" t="str">
        <f t="array" ref="A419">IF(ROWS(A$9:A419)&gt;$U$5,"",INDEX(T$13:T$512,SMALL(IF(($AA$13:$AA$512=$AA$5),ROW($A$9:$A$508)-ROW($A$9)+1,""),ROWS(A$9:A419)),,1))</f>
        <v/>
      </c>
      <c r="B419" s="389" t="str">
        <f t="array" ref="B419">IF(ROWS(B$9:B419)&gt;$U$5,"",INDEX(U$13:U$512,SMALL(IF(($AA$13:$AA$512=$AA$5),ROW($A$9:$A$508)-ROW($A$9)+1,""),ROWS(B$9:B419)),,1))</f>
        <v/>
      </c>
      <c r="C419" s="389" t="str">
        <f t="array" ref="C419">IF(ROWS(C$9:C419)&gt;$U$5,"",INDEX(V$13:V$512,SMALL(IF(($AA$13:$AA$512=$AA$5),ROW($A$9:$A$508)-ROW($A$9)+1,""),ROWS(C$9:C419)),,1))</f>
        <v/>
      </c>
      <c r="D419" s="309" t="str">
        <f t="array" ref="D419">IF(ROWS(D$9:D419)&gt;$U$5,"",INDEX(W$13:W$512,SMALL(IF(($AA$13:$AA$512=$AA$5),ROW($A$9:$A$508)-ROW($A$9)+1,""),ROWS(D$9:D419)),,1))</f>
        <v/>
      </c>
      <c r="E419" s="59" t="str">
        <f t="array" ref="E419">IF(ROWS(E$9:E419)&gt;$U$5,"",INDEX(X$13:X$512,SMALL(IF(($AA$13:$AA$512=$AA$5),ROW($A$9:$A$508)-ROW($A$9)+1,""),ROWS(E$9:E419)),,1))</f>
        <v/>
      </c>
      <c r="F419" s="59" t="str">
        <f t="array" ref="F419">IF(ROWS(F$9:F419)&gt;$U$5,"",INDEX(Y$13:Y$512,SMALL(IF(($AA$13:$AA$512=$AA$5),ROW($A$9:$A$508)-ROW($A$9)+1,""),ROWS(F$9:F419)),,1))</f>
        <v/>
      </c>
      <c r="G419" s="59" t="str">
        <f t="array" ref="G419">IF(ROWS(G$9:G419)&gt;$U$5,"",INDEX(AA$13:AA$512,SMALL(IF(($AA$13:$AA$512=$AA$5),ROW($A$9:$A$508)-ROW($A$9)+1,""),ROWS(G$9:G419)),,1))</f>
        <v/>
      </c>
      <c r="H419" s="59" t="str">
        <f t="array" ref="H419">IF(ROWS(H$9:H419)&gt;$U$5,"",INDEX(AC$13:AC$512,SMALL(IF(($AA$13:$AA$512=$AA$5),ROW($A$9:$A$508)-ROW($A$9)+1,""),ROWS(H$9:H419)),,1))</f>
        <v/>
      </c>
      <c r="I419" s="59" t="str">
        <f t="array" ref="I419">IF(ROWS(I$9:I419)&gt;$U$5,"",INDEX(AD$13:AD$512,SMALL(IF(($AA$13:$AA$512=$AA$5),ROW($A$9:$A$508)-ROW($A$9)+1,""),ROWS(I$9:I419)),,1))</f>
        <v/>
      </c>
      <c r="J419" s="105"/>
      <c r="K419" s="105"/>
      <c r="L419" s="105"/>
      <c r="M419" s="136"/>
      <c r="N419" s="44"/>
      <c r="O419" s="44"/>
      <c r="P419" s="44"/>
      <c r="Q419" s="44"/>
      <c r="R419" s="44"/>
      <c r="S419" s="44"/>
      <c r="T419" s="44">
        <f>Nut_StatusTool!A413</f>
        <v>407</v>
      </c>
      <c r="U419" s="44">
        <f>Nut_StatusTool!B413</f>
        <v>0</v>
      </c>
      <c r="V419" s="44">
        <f>Nut_StatusTool!C413</f>
        <v>0</v>
      </c>
      <c r="W419" s="44">
        <f>Nut_StatusTool!D413</f>
        <v>0</v>
      </c>
      <c r="X419" s="44">
        <f>Nut_StatusTool!F413</f>
        <v>0</v>
      </c>
      <c r="Y419" s="285" t="str">
        <f>Nut_StatusTool!K413</f>
        <v/>
      </c>
      <c r="Z419" s="44" t="str">
        <f>Nut_StatusTool!L413</f>
        <v/>
      </c>
      <c r="AA419" s="44" t="str">
        <f>Nut_StatusTool!M413</f>
        <v/>
      </c>
      <c r="AB419" s="44" t="str">
        <f>Nut_StatusTool!N413</f>
        <v/>
      </c>
      <c r="AC419" s="44">
        <f>Nut_StatusTool!I413</f>
        <v>0</v>
      </c>
      <c r="AD419" s="44">
        <f>Nut_StatusTool!J413</f>
        <v>0</v>
      </c>
    </row>
    <row r="420" spans="1:30" ht="20.100000000000001" customHeight="1">
      <c r="A420" s="59" t="str">
        <f t="array" ref="A420">IF(ROWS(A$9:A420)&gt;$U$5,"",INDEX(T$13:T$512,SMALL(IF(($AA$13:$AA$512=$AA$5),ROW($A$9:$A$508)-ROW($A$9)+1,""),ROWS(A$9:A420)),,1))</f>
        <v/>
      </c>
      <c r="B420" s="389" t="str">
        <f t="array" ref="B420">IF(ROWS(B$9:B420)&gt;$U$5,"",INDEX(U$13:U$512,SMALL(IF(($AA$13:$AA$512=$AA$5),ROW($A$9:$A$508)-ROW($A$9)+1,""),ROWS(B$9:B420)),,1))</f>
        <v/>
      </c>
      <c r="C420" s="389" t="str">
        <f t="array" ref="C420">IF(ROWS(C$9:C420)&gt;$U$5,"",INDEX(V$13:V$512,SMALL(IF(($AA$13:$AA$512=$AA$5),ROW($A$9:$A$508)-ROW($A$9)+1,""),ROWS(C$9:C420)),,1))</f>
        <v/>
      </c>
      <c r="D420" s="309" t="str">
        <f t="array" ref="D420">IF(ROWS(D$9:D420)&gt;$U$5,"",INDEX(W$13:W$512,SMALL(IF(($AA$13:$AA$512=$AA$5),ROW($A$9:$A$508)-ROW($A$9)+1,""),ROWS(D$9:D420)),,1))</f>
        <v/>
      </c>
      <c r="E420" s="59" t="str">
        <f t="array" ref="E420">IF(ROWS(E$9:E420)&gt;$U$5,"",INDEX(X$13:X$512,SMALL(IF(($AA$13:$AA$512=$AA$5),ROW($A$9:$A$508)-ROW($A$9)+1,""),ROWS(E$9:E420)),,1))</f>
        <v/>
      </c>
      <c r="F420" s="59" t="str">
        <f t="array" ref="F420">IF(ROWS(F$9:F420)&gt;$U$5,"",INDEX(Y$13:Y$512,SMALL(IF(($AA$13:$AA$512=$AA$5),ROW($A$9:$A$508)-ROW($A$9)+1,""),ROWS(F$9:F420)),,1))</f>
        <v/>
      </c>
      <c r="G420" s="59" t="str">
        <f t="array" ref="G420">IF(ROWS(G$9:G420)&gt;$U$5,"",INDEX(AA$13:AA$512,SMALL(IF(($AA$13:$AA$512=$AA$5),ROW($A$9:$A$508)-ROW($A$9)+1,""),ROWS(G$9:G420)),,1))</f>
        <v/>
      </c>
      <c r="H420" s="59" t="str">
        <f t="array" ref="H420">IF(ROWS(H$9:H420)&gt;$U$5,"",INDEX(AC$13:AC$512,SMALL(IF(($AA$13:$AA$512=$AA$5),ROW($A$9:$A$508)-ROW($A$9)+1,""),ROWS(H$9:H420)),,1))</f>
        <v/>
      </c>
      <c r="I420" s="59" t="str">
        <f t="array" ref="I420">IF(ROWS(I$9:I420)&gt;$U$5,"",INDEX(AD$13:AD$512,SMALL(IF(($AA$13:$AA$512=$AA$5),ROW($A$9:$A$508)-ROW($A$9)+1,""),ROWS(I$9:I420)),,1))</f>
        <v/>
      </c>
      <c r="J420" s="105"/>
      <c r="K420" s="105"/>
      <c r="L420" s="105"/>
      <c r="M420" s="136"/>
      <c r="N420" s="44"/>
      <c r="O420" s="44"/>
      <c r="P420" s="44"/>
      <c r="Q420" s="44"/>
      <c r="R420" s="44"/>
      <c r="S420" s="44"/>
      <c r="T420" s="44">
        <f>Nut_StatusTool!A414</f>
        <v>408</v>
      </c>
      <c r="U420" s="44">
        <f>Nut_StatusTool!B414</f>
        <v>0</v>
      </c>
      <c r="V420" s="44">
        <f>Nut_StatusTool!C414</f>
        <v>0</v>
      </c>
      <c r="W420" s="44">
        <f>Nut_StatusTool!D414</f>
        <v>0</v>
      </c>
      <c r="X420" s="44">
        <f>Nut_StatusTool!F414</f>
        <v>0</v>
      </c>
      <c r="Y420" s="285" t="str">
        <f>Nut_StatusTool!K414</f>
        <v/>
      </c>
      <c r="Z420" s="44" t="str">
        <f>Nut_StatusTool!L414</f>
        <v/>
      </c>
      <c r="AA420" s="44" t="str">
        <f>Nut_StatusTool!M414</f>
        <v/>
      </c>
      <c r="AB420" s="44" t="str">
        <f>Nut_StatusTool!N414</f>
        <v/>
      </c>
      <c r="AC420" s="44">
        <f>Nut_StatusTool!I414</f>
        <v>0</v>
      </c>
      <c r="AD420" s="44">
        <f>Nut_StatusTool!J414</f>
        <v>0</v>
      </c>
    </row>
    <row r="421" spans="1:30" ht="20.100000000000001" customHeight="1">
      <c r="A421" s="59" t="str">
        <f t="array" ref="A421">IF(ROWS(A$9:A421)&gt;$U$5,"",INDEX(T$13:T$512,SMALL(IF(($AA$13:$AA$512=$AA$5),ROW($A$9:$A$508)-ROW($A$9)+1,""),ROWS(A$9:A421)),,1))</f>
        <v/>
      </c>
      <c r="B421" s="389" t="str">
        <f t="array" ref="B421">IF(ROWS(B$9:B421)&gt;$U$5,"",INDEX(U$13:U$512,SMALL(IF(($AA$13:$AA$512=$AA$5),ROW($A$9:$A$508)-ROW($A$9)+1,""),ROWS(B$9:B421)),,1))</f>
        <v/>
      </c>
      <c r="C421" s="389" t="str">
        <f t="array" ref="C421">IF(ROWS(C$9:C421)&gt;$U$5,"",INDEX(V$13:V$512,SMALL(IF(($AA$13:$AA$512=$AA$5),ROW($A$9:$A$508)-ROW($A$9)+1,""),ROWS(C$9:C421)),,1))</f>
        <v/>
      </c>
      <c r="D421" s="309" t="str">
        <f t="array" ref="D421">IF(ROWS(D$9:D421)&gt;$U$5,"",INDEX(W$13:W$512,SMALL(IF(($AA$13:$AA$512=$AA$5),ROW($A$9:$A$508)-ROW($A$9)+1,""),ROWS(D$9:D421)),,1))</f>
        <v/>
      </c>
      <c r="E421" s="59" t="str">
        <f t="array" ref="E421">IF(ROWS(E$9:E421)&gt;$U$5,"",INDEX(X$13:X$512,SMALL(IF(($AA$13:$AA$512=$AA$5),ROW($A$9:$A$508)-ROW($A$9)+1,""),ROWS(E$9:E421)),,1))</f>
        <v/>
      </c>
      <c r="F421" s="59" t="str">
        <f t="array" ref="F421">IF(ROWS(F$9:F421)&gt;$U$5,"",INDEX(Y$13:Y$512,SMALL(IF(($AA$13:$AA$512=$AA$5),ROW($A$9:$A$508)-ROW($A$9)+1,""),ROWS(F$9:F421)),,1))</f>
        <v/>
      </c>
      <c r="G421" s="59" t="str">
        <f t="array" ref="G421">IF(ROWS(G$9:G421)&gt;$U$5,"",INDEX(AA$13:AA$512,SMALL(IF(($AA$13:$AA$512=$AA$5),ROW($A$9:$A$508)-ROW($A$9)+1,""),ROWS(G$9:G421)),,1))</f>
        <v/>
      </c>
      <c r="H421" s="59" t="str">
        <f t="array" ref="H421">IF(ROWS(H$9:H421)&gt;$U$5,"",INDEX(AC$13:AC$512,SMALL(IF(($AA$13:$AA$512=$AA$5),ROW($A$9:$A$508)-ROW($A$9)+1,""),ROWS(H$9:H421)),,1))</f>
        <v/>
      </c>
      <c r="I421" s="59" t="str">
        <f t="array" ref="I421">IF(ROWS(I$9:I421)&gt;$U$5,"",INDEX(AD$13:AD$512,SMALL(IF(($AA$13:$AA$512=$AA$5),ROW($A$9:$A$508)-ROW($A$9)+1,""),ROWS(I$9:I421)),,1))</f>
        <v/>
      </c>
      <c r="J421" s="105"/>
      <c r="K421" s="105"/>
      <c r="L421" s="105"/>
      <c r="M421" s="136"/>
      <c r="N421" s="44"/>
      <c r="O421" s="44"/>
      <c r="P421" s="44"/>
      <c r="Q421" s="44"/>
      <c r="R421" s="44"/>
      <c r="S421" s="44"/>
      <c r="T421" s="44">
        <f>Nut_StatusTool!A415</f>
        <v>409</v>
      </c>
      <c r="U421" s="44">
        <f>Nut_StatusTool!B415</f>
        <v>0</v>
      </c>
      <c r="V421" s="44">
        <f>Nut_StatusTool!C415</f>
        <v>0</v>
      </c>
      <c r="W421" s="44">
        <f>Nut_StatusTool!D415</f>
        <v>0</v>
      </c>
      <c r="X421" s="44">
        <f>Nut_StatusTool!F415</f>
        <v>0</v>
      </c>
      <c r="Y421" s="285" t="str">
        <f>Nut_StatusTool!K415</f>
        <v/>
      </c>
      <c r="Z421" s="44" t="str">
        <f>Nut_StatusTool!L415</f>
        <v/>
      </c>
      <c r="AA421" s="44" t="str">
        <f>Nut_StatusTool!M415</f>
        <v/>
      </c>
      <c r="AB421" s="44" t="str">
        <f>Nut_StatusTool!N415</f>
        <v/>
      </c>
      <c r="AC421" s="44">
        <f>Nut_StatusTool!I415</f>
        <v>0</v>
      </c>
      <c r="AD421" s="44">
        <f>Nut_StatusTool!J415</f>
        <v>0</v>
      </c>
    </row>
    <row r="422" spans="1:30" ht="20.100000000000001" customHeight="1">
      <c r="A422" s="59" t="str">
        <f t="array" ref="A422">IF(ROWS(A$9:A422)&gt;$U$5,"",INDEX(T$13:T$512,SMALL(IF(($AA$13:$AA$512=$AA$5),ROW($A$9:$A$508)-ROW($A$9)+1,""),ROWS(A$9:A422)),,1))</f>
        <v/>
      </c>
      <c r="B422" s="389" t="str">
        <f t="array" ref="B422">IF(ROWS(B$9:B422)&gt;$U$5,"",INDEX(U$13:U$512,SMALL(IF(($AA$13:$AA$512=$AA$5),ROW($A$9:$A$508)-ROW($A$9)+1,""),ROWS(B$9:B422)),,1))</f>
        <v/>
      </c>
      <c r="C422" s="389" t="str">
        <f t="array" ref="C422">IF(ROWS(C$9:C422)&gt;$U$5,"",INDEX(V$13:V$512,SMALL(IF(($AA$13:$AA$512=$AA$5),ROW($A$9:$A$508)-ROW($A$9)+1,""),ROWS(C$9:C422)),,1))</f>
        <v/>
      </c>
      <c r="D422" s="309" t="str">
        <f t="array" ref="D422">IF(ROWS(D$9:D422)&gt;$U$5,"",INDEX(W$13:W$512,SMALL(IF(($AA$13:$AA$512=$AA$5),ROW($A$9:$A$508)-ROW($A$9)+1,""),ROWS(D$9:D422)),,1))</f>
        <v/>
      </c>
      <c r="E422" s="59" t="str">
        <f t="array" ref="E422">IF(ROWS(E$9:E422)&gt;$U$5,"",INDEX(X$13:X$512,SMALL(IF(($AA$13:$AA$512=$AA$5),ROW($A$9:$A$508)-ROW($A$9)+1,""),ROWS(E$9:E422)),,1))</f>
        <v/>
      </c>
      <c r="F422" s="59" t="str">
        <f t="array" ref="F422">IF(ROWS(F$9:F422)&gt;$U$5,"",INDEX(Y$13:Y$512,SMALL(IF(($AA$13:$AA$512=$AA$5),ROW($A$9:$A$508)-ROW($A$9)+1,""),ROWS(F$9:F422)),,1))</f>
        <v/>
      </c>
      <c r="G422" s="59" t="str">
        <f t="array" ref="G422">IF(ROWS(G$9:G422)&gt;$U$5,"",INDEX(AA$13:AA$512,SMALL(IF(($AA$13:$AA$512=$AA$5),ROW($A$9:$A$508)-ROW($A$9)+1,""),ROWS(G$9:G422)),,1))</f>
        <v/>
      </c>
      <c r="H422" s="59" t="str">
        <f t="array" ref="H422">IF(ROWS(H$9:H422)&gt;$U$5,"",INDEX(AC$13:AC$512,SMALL(IF(($AA$13:$AA$512=$AA$5),ROW($A$9:$A$508)-ROW($A$9)+1,""),ROWS(H$9:H422)),,1))</f>
        <v/>
      </c>
      <c r="I422" s="59" t="str">
        <f t="array" ref="I422">IF(ROWS(I$9:I422)&gt;$U$5,"",INDEX(AD$13:AD$512,SMALL(IF(($AA$13:$AA$512=$AA$5),ROW($A$9:$A$508)-ROW($A$9)+1,""),ROWS(I$9:I422)),,1))</f>
        <v/>
      </c>
      <c r="J422" s="105"/>
      <c r="K422" s="105"/>
      <c r="L422" s="105"/>
      <c r="M422" s="136"/>
      <c r="N422" s="44"/>
      <c r="O422" s="44"/>
      <c r="P422" s="44"/>
      <c r="Q422" s="44"/>
      <c r="R422" s="44"/>
      <c r="S422" s="44"/>
      <c r="T422" s="44">
        <f>Nut_StatusTool!A416</f>
        <v>410</v>
      </c>
      <c r="U422" s="44">
        <f>Nut_StatusTool!B416</f>
        <v>0</v>
      </c>
      <c r="V422" s="44">
        <f>Nut_StatusTool!C416</f>
        <v>0</v>
      </c>
      <c r="W422" s="44">
        <f>Nut_StatusTool!D416</f>
        <v>0</v>
      </c>
      <c r="X422" s="44">
        <f>Nut_StatusTool!F416</f>
        <v>0</v>
      </c>
      <c r="Y422" s="285" t="str">
        <f>Nut_StatusTool!K416</f>
        <v/>
      </c>
      <c r="Z422" s="44" t="str">
        <f>Nut_StatusTool!L416</f>
        <v/>
      </c>
      <c r="AA422" s="44" t="str">
        <f>Nut_StatusTool!M416</f>
        <v/>
      </c>
      <c r="AB422" s="44" t="str">
        <f>Nut_StatusTool!N416</f>
        <v/>
      </c>
      <c r="AC422" s="44">
        <f>Nut_StatusTool!I416</f>
        <v>0</v>
      </c>
      <c r="AD422" s="44">
        <f>Nut_StatusTool!J416</f>
        <v>0</v>
      </c>
    </row>
    <row r="423" spans="1:30" ht="20.100000000000001" customHeight="1">
      <c r="A423" s="59" t="str">
        <f t="array" ref="A423">IF(ROWS(A$9:A423)&gt;$U$5,"",INDEX(T$13:T$512,SMALL(IF(($AA$13:$AA$512=$AA$5),ROW($A$9:$A$508)-ROW($A$9)+1,""),ROWS(A$9:A423)),,1))</f>
        <v/>
      </c>
      <c r="B423" s="389" t="str">
        <f t="array" ref="B423">IF(ROWS(B$9:B423)&gt;$U$5,"",INDEX(U$13:U$512,SMALL(IF(($AA$13:$AA$512=$AA$5),ROW($A$9:$A$508)-ROW($A$9)+1,""),ROWS(B$9:B423)),,1))</f>
        <v/>
      </c>
      <c r="C423" s="389" t="str">
        <f t="array" ref="C423">IF(ROWS(C$9:C423)&gt;$U$5,"",INDEX(V$13:V$512,SMALL(IF(($AA$13:$AA$512=$AA$5),ROW($A$9:$A$508)-ROW($A$9)+1,""),ROWS(C$9:C423)),,1))</f>
        <v/>
      </c>
      <c r="D423" s="309" t="str">
        <f t="array" ref="D423">IF(ROWS(D$9:D423)&gt;$U$5,"",INDEX(W$13:W$512,SMALL(IF(($AA$13:$AA$512=$AA$5),ROW($A$9:$A$508)-ROW($A$9)+1,""),ROWS(D$9:D423)),,1))</f>
        <v/>
      </c>
      <c r="E423" s="59" t="str">
        <f t="array" ref="E423">IF(ROWS(E$9:E423)&gt;$U$5,"",INDEX(X$13:X$512,SMALL(IF(($AA$13:$AA$512=$AA$5),ROW($A$9:$A$508)-ROW($A$9)+1,""),ROWS(E$9:E423)),,1))</f>
        <v/>
      </c>
      <c r="F423" s="59" t="str">
        <f t="array" ref="F423">IF(ROWS(F$9:F423)&gt;$U$5,"",INDEX(Y$13:Y$512,SMALL(IF(($AA$13:$AA$512=$AA$5),ROW($A$9:$A$508)-ROW($A$9)+1,""),ROWS(F$9:F423)),,1))</f>
        <v/>
      </c>
      <c r="G423" s="59" t="str">
        <f t="array" ref="G423">IF(ROWS(G$9:G423)&gt;$U$5,"",INDEX(AA$13:AA$512,SMALL(IF(($AA$13:$AA$512=$AA$5),ROW($A$9:$A$508)-ROW($A$9)+1,""),ROWS(G$9:G423)),,1))</f>
        <v/>
      </c>
      <c r="H423" s="59" t="str">
        <f t="array" ref="H423">IF(ROWS(H$9:H423)&gt;$U$5,"",INDEX(AC$13:AC$512,SMALL(IF(($AA$13:$AA$512=$AA$5),ROW($A$9:$A$508)-ROW($A$9)+1,""),ROWS(H$9:H423)),,1))</f>
        <v/>
      </c>
      <c r="I423" s="59" t="str">
        <f t="array" ref="I423">IF(ROWS(I$9:I423)&gt;$U$5,"",INDEX(AD$13:AD$512,SMALL(IF(($AA$13:$AA$512=$AA$5),ROW($A$9:$A$508)-ROW($A$9)+1,""),ROWS(I$9:I423)),,1))</f>
        <v/>
      </c>
      <c r="J423" s="105"/>
      <c r="K423" s="105"/>
      <c r="L423" s="105"/>
      <c r="M423" s="136"/>
      <c r="N423" s="44"/>
      <c r="O423" s="44"/>
      <c r="P423" s="44"/>
      <c r="Q423" s="44"/>
      <c r="R423" s="44"/>
      <c r="S423" s="44"/>
      <c r="T423" s="44">
        <f>Nut_StatusTool!A417</f>
        <v>411</v>
      </c>
      <c r="U423" s="44">
        <f>Nut_StatusTool!B417</f>
        <v>0</v>
      </c>
      <c r="V423" s="44">
        <f>Nut_StatusTool!C417</f>
        <v>0</v>
      </c>
      <c r="W423" s="44">
        <f>Nut_StatusTool!D417</f>
        <v>0</v>
      </c>
      <c r="X423" s="44">
        <f>Nut_StatusTool!F417</f>
        <v>0</v>
      </c>
      <c r="Y423" s="285" t="str">
        <f>Nut_StatusTool!K417</f>
        <v/>
      </c>
      <c r="Z423" s="44" t="str">
        <f>Nut_StatusTool!L417</f>
        <v/>
      </c>
      <c r="AA423" s="44" t="str">
        <f>Nut_StatusTool!M417</f>
        <v/>
      </c>
      <c r="AB423" s="44" t="str">
        <f>Nut_StatusTool!N417</f>
        <v/>
      </c>
      <c r="AC423" s="44">
        <f>Nut_StatusTool!I417</f>
        <v>0</v>
      </c>
      <c r="AD423" s="44">
        <f>Nut_StatusTool!J417</f>
        <v>0</v>
      </c>
    </row>
    <row r="424" spans="1:30" ht="20.100000000000001" customHeight="1">
      <c r="A424" s="59" t="str">
        <f t="array" ref="A424">IF(ROWS(A$9:A424)&gt;$U$5,"",INDEX(T$13:T$512,SMALL(IF(($AA$13:$AA$512=$AA$5),ROW($A$9:$A$508)-ROW($A$9)+1,""),ROWS(A$9:A424)),,1))</f>
        <v/>
      </c>
      <c r="B424" s="389" t="str">
        <f t="array" ref="B424">IF(ROWS(B$9:B424)&gt;$U$5,"",INDEX(U$13:U$512,SMALL(IF(($AA$13:$AA$512=$AA$5),ROW($A$9:$A$508)-ROW($A$9)+1,""),ROWS(B$9:B424)),,1))</f>
        <v/>
      </c>
      <c r="C424" s="389" t="str">
        <f t="array" ref="C424">IF(ROWS(C$9:C424)&gt;$U$5,"",INDEX(V$13:V$512,SMALL(IF(($AA$13:$AA$512=$AA$5),ROW($A$9:$A$508)-ROW($A$9)+1,""),ROWS(C$9:C424)),,1))</f>
        <v/>
      </c>
      <c r="D424" s="309" t="str">
        <f t="array" ref="D424">IF(ROWS(D$9:D424)&gt;$U$5,"",INDEX(W$13:W$512,SMALL(IF(($AA$13:$AA$512=$AA$5),ROW($A$9:$A$508)-ROW($A$9)+1,""),ROWS(D$9:D424)),,1))</f>
        <v/>
      </c>
      <c r="E424" s="59" t="str">
        <f t="array" ref="E424">IF(ROWS(E$9:E424)&gt;$U$5,"",INDEX(X$13:X$512,SMALL(IF(($AA$13:$AA$512=$AA$5),ROW($A$9:$A$508)-ROW($A$9)+1,""),ROWS(E$9:E424)),,1))</f>
        <v/>
      </c>
      <c r="F424" s="59" t="str">
        <f t="array" ref="F424">IF(ROWS(F$9:F424)&gt;$U$5,"",INDEX(Y$13:Y$512,SMALL(IF(($AA$13:$AA$512=$AA$5),ROW($A$9:$A$508)-ROW($A$9)+1,""),ROWS(F$9:F424)),,1))</f>
        <v/>
      </c>
      <c r="G424" s="59" t="str">
        <f t="array" ref="G424">IF(ROWS(G$9:G424)&gt;$U$5,"",INDEX(AA$13:AA$512,SMALL(IF(($AA$13:$AA$512=$AA$5),ROW($A$9:$A$508)-ROW($A$9)+1,""),ROWS(G$9:G424)),,1))</f>
        <v/>
      </c>
      <c r="H424" s="59" t="str">
        <f t="array" ref="H424">IF(ROWS(H$9:H424)&gt;$U$5,"",INDEX(AC$13:AC$512,SMALL(IF(($AA$13:$AA$512=$AA$5),ROW($A$9:$A$508)-ROW($A$9)+1,""),ROWS(H$9:H424)),,1))</f>
        <v/>
      </c>
      <c r="I424" s="59" t="str">
        <f t="array" ref="I424">IF(ROWS(I$9:I424)&gt;$U$5,"",INDEX(AD$13:AD$512,SMALL(IF(($AA$13:$AA$512=$AA$5),ROW($A$9:$A$508)-ROW($A$9)+1,""),ROWS(I$9:I424)),,1))</f>
        <v/>
      </c>
      <c r="J424" s="105"/>
      <c r="K424" s="105"/>
      <c r="L424" s="105"/>
      <c r="M424" s="136"/>
      <c r="N424" s="44"/>
      <c r="O424" s="44"/>
      <c r="P424" s="44"/>
      <c r="Q424" s="44"/>
      <c r="R424" s="44"/>
      <c r="S424" s="44"/>
      <c r="T424" s="44">
        <f>Nut_StatusTool!A418</f>
        <v>412</v>
      </c>
      <c r="U424" s="44">
        <f>Nut_StatusTool!B418</f>
        <v>0</v>
      </c>
      <c r="V424" s="44">
        <f>Nut_StatusTool!C418</f>
        <v>0</v>
      </c>
      <c r="W424" s="44">
        <f>Nut_StatusTool!D418</f>
        <v>0</v>
      </c>
      <c r="X424" s="44">
        <f>Nut_StatusTool!F418</f>
        <v>0</v>
      </c>
      <c r="Y424" s="285" t="str">
        <f>Nut_StatusTool!K418</f>
        <v/>
      </c>
      <c r="Z424" s="44" t="str">
        <f>Nut_StatusTool!L418</f>
        <v/>
      </c>
      <c r="AA424" s="44" t="str">
        <f>Nut_StatusTool!M418</f>
        <v/>
      </c>
      <c r="AB424" s="44" t="str">
        <f>Nut_StatusTool!N418</f>
        <v/>
      </c>
      <c r="AC424" s="44">
        <f>Nut_StatusTool!I418</f>
        <v>0</v>
      </c>
      <c r="AD424" s="44">
        <f>Nut_StatusTool!J418</f>
        <v>0</v>
      </c>
    </row>
    <row r="425" spans="1:30" ht="20.100000000000001" customHeight="1">
      <c r="A425" s="59" t="str">
        <f t="array" ref="A425">IF(ROWS(A$9:A425)&gt;$U$5,"",INDEX(T$13:T$512,SMALL(IF(($AA$13:$AA$512=$AA$5),ROW($A$9:$A$508)-ROW($A$9)+1,""),ROWS(A$9:A425)),,1))</f>
        <v/>
      </c>
      <c r="B425" s="389" t="str">
        <f t="array" ref="B425">IF(ROWS(B$9:B425)&gt;$U$5,"",INDEX(U$13:U$512,SMALL(IF(($AA$13:$AA$512=$AA$5),ROW($A$9:$A$508)-ROW($A$9)+1,""),ROWS(B$9:B425)),,1))</f>
        <v/>
      </c>
      <c r="C425" s="389" t="str">
        <f t="array" ref="C425">IF(ROWS(C$9:C425)&gt;$U$5,"",INDEX(V$13:V$512,SMALL(IF(($AA$13:$AA$512=$AA$5),ROW($A$9:$A$508)-ROW($A$9)+1,""),ROWS(C$9:C425)),,1))</f>
        <v/>
      </c>
      <c r="D425" s="309" t="str">
        <f t="array" ref="D425">IF(ROWS(D$9:D425)&gt;$U$5,"",INDEX(W$13:W$512,SMALL(IF(($AA$13:$AA$512=$AA$5),ROW($A$9:$A$508)-ROW($A$9)+1,""),ROWS(D$9:D425)),,1))</f>
        <v/>
      </c>
      <c r="E425" s="59" t="str">
        <f t="array" ref="E425">IF(ROWS(E$9:E425)&gt;$U$5,"",INDEX(X$13:X$512,SMALL(IF(($AA$13:$AA$512=$AA$5),ROW($A$9:$A$508)-ROW($A$9)+1,""),ROWS(E$9:E425)),,1))</f>
        <v/>
      </c>
      <c r="F425" s="59" t="str">
        <f t="array" ref="F425">IF(ROWS(F$9:F425)&gt;$U$5,"",INDEX(Y$13:Y$512,SMALL(IF(($AA$13:$AA$512=$AA$5),ROW($A$9:$A$508)-ROW($A$9)+1,""),ROWS(F$9:F425)),,1))</f>
        <v/>
      </c>
      <c r="G425" s="59" t="str">
        <f t="array" ref="G425">IF(ROWS(G$9:G425)&gt;$U$5,"",INDEX(AA$13:AA$512,SMALL(IF(($AA$13:$AA$512=$AA$5),ROW($A$9:$A$508)-ROW($A$9)+1,""),ROWS(G$9:G425)),,1))</f>
        <v/>
      </c>
      <c r="H425" s="59" t="str">
        <f t="array" ref="H425">IF(ROWS(H$9:H425)&gt;$U$5,"",INDEX(AC$13:AC$512,SMALL(IF(($AA$13:$AA$512=$AA$5),ROW($A$9:$A$508)-ROW($A$9)+1,""),ROWS(H$9:H425)),,1))</f>
        <v/>
      </c>
      <c r="I425" s="59" t="str">
        <f t="array" ref="I425">IF(ROWS(I$9:I425)&gt;$U$5,"",INDEX(AD$13:AD$512,SMALL(IF(($AA$13:$AA$512=$AA$5),ROW($A$9:$A$508)-ROW($A$9)+1,""),ROWS(I$9:I425)),,1))</f>
        <v/>
      </c>
      <c r="J425" s="105"/>
      <c r="K425" s="105"/>
      <c r="L425" s="105"/>
      <c r="M425" s="136"/>
      <c r="N425" s="44"/>
      <c r="O425" s="44"/>
      <c r="P425" s="44"/>
      <c r="Q425" s="44"/>
      <c r="R425" s="44"/>
      <c r="S425" s="44"/>
      <c r="T425" s="44">
        <f>Nut_StatusTool!A419</f>
        <v>413</v>
      </c>
      <c r="U425" s="44">
        <f>Nut_StatusTool!B419</f>
        <v>0</v>
      </c>
      <c r="V425" s="44">
        <f>Nut_StatusTool!C419</f>
        <v>0</v>
      </c>
      <c r="W425" s="44">
        <f>Nut_StatusTool!D419</f>
        <v>0</v>
      </c>
      <c r="X425" s="44">
        <f>Nut_StatusTool!F419</f>
        <v>0</v>
      </c>
      <c r="Y425" s="285" t="str">
        <f>Nut_StatusTool!K419</f>
        <v/>
      </c>
      <c r="Z425" s="44" t="str">
        <f>Nut_StatusTool!L419</f>
        <v/>
      </c>
      <c r="AA425" s="44" t="str">
        <f>Nut_StatusTool!M419</f>
        <v/>
      </c>
      <c r="AB425" s="44" t="str">
        <f>Nut_StatusTool!N419</f>
        <v/>
      </c>
      <c r="AC425" s="44">
        <f>Nut_StatusTool!I419</f>
        <v>0</v>
      </c>
      <c r="AD425" s="44">
        <f>Nut_StatusTool!J419</f>
        <v>0</v>
      </c>
    </row>
    <row r="426" spans="1:30" ht="20.100000000000001" customHeight="1">
      <c r="A426" s="59" t="str">
        <f t="array" ref="A426">IF(ROWS(A$9:A426)&gt;$U$5,"",INDEX(T$13:T$512,SMALL(IF(($AA$13:$AA$512=$AA$5),ROW($A$9:$A$508)-ROW($A$9)+1,""),ROWS(A$9:A426)),,1))</f>
        <v/>
      </c>
      <c r="B426" s="389" t="str">
        <f t="array" ref="B426">IF(ROWS(B$9:B426)&gt;$U$5,"",INDEX(U$13:U$512,SMALL(IF(($AA$13:$AA$512=$AA$5),ROW($A$9:$A$508)-ROW($A$9)+1,""),ROWS(B$9:B426)),,1))</f>
        <v/>
      </c>
      <c r="C426" s="389" t="str">
        <f t="array" ref="C426">IF(ROWS(C$9:C426)&gt;$U$5,"",INDEX(V$13:V$512,SMALL(IF(($AA$13:$AA$512=$AA$5),ROW($A$9:$A$508)-ROW($A$9)+1,""),ROWS(C$9:C426)),,1))</f>
        <v/>
      </c>
      <c r="D426" s="309" t="str">
        <f t="array" ref="D426">IF(ROWS(D$9:D426)&gt;$U$5,"",INDEX(W$13:W$512,SMALL(IF(($AA$13:$AA$512=$AA$5),ROW($A$9:$A$508)-ROW($A$9)+1,""),ROWS(D$9:D426)),,1))</f>
        <v/>
      </c>
      <c r="E426" s="59" t="str">
        <f t="array" ref="E426">IF(ROWS(E$9:E426)&gt;$U$5,"",INDEX(X$13:X$512,SMALL(IF(($AA$13:$AA$512=$AA$5),ROW($A$9:$A$508)-ROW($A$9)+1,""),ROWS(E$9:E426)),,1))</f>
        <v/>
      </c>
      <c r="F426" s="59" t="str">
        <f t="array" ref="F426">IF(ROWS(F$9:F426)&gt;$U$5,"",INDEX(Y$13:Y$512,SMALL(IF(($AA$13:$AA$512=$AA$5),ROW($A$9:$A$508)-ROW($A$9)+1,""),ROWS(F$9:F426)),,1))</f>
        <v/>
      </c>
      <c r="G426" s="59" t="str">
        <f t="array" ref="G426">IF(ROWS(G$9:G426)&gt;$U$5,"",INDEX(AA$13:AA$512,SMALL(IF(($AA$13:$AA$512=$AA$5),ROW($A$9:$A$508)-ROW($A$9)+1,""),ROWS(G$9:G426)),,1))</f>
        <v/>
      </c>
      <c r="H426" s="59" t="str">
        <f t="array" ref="H426">IF(ROWS(H$9:H426)&gt;$U$5,"",INDEX(AC$13:AC$512,SMALL(IF(($AA$13:$AA$512=$AA$5),ROW($A$9:$A$508)-ROW($A$9)+1,""),ROWS(H$9:H426)),,1))</f>
        <v/>
      </c>
      <c r="I426" s="59" t="str">
        <f t="array" ref="I426">IF(ROWS(I$9:I426)&gt;$U$5,"",INDEX(AD$13:AD$512,SMALL(IF(($AA$13:$AA$512=$AA$5),ROW($A$9:$A$508)-ROW($A$9)+1,""),ROWS(I$9:I426)),,1))</f>
        <v/>
      </c>
      <c r="J426" s="105"/>
      <c r="K426" s="105"/>
      <c r="L426" s="105"/>
      <c r="M426" s="136"/>
      <c r="N426" s="44"/>
      <c r="O426" s="44"/>
      <c r="P426" s="44"/>
      <c r="Q426" s="44"/>
      <c r="R426" s="44"/>
      <c r="S426" s="44"/>
      <c r="T426" s="44">
        <f>Nut_StatusTool!A420</f>
        <v>414</v>
      </c>
      <c r="U426" s="44">
        <f>Nut_StatusTool!B420</f>
        <v>0</v>
      </c>
      <c r="V426" s="44">
        <f>Nut_StatusTool!C420</f>
        <v>0</v>
      </c>
      <c r="W426" s="44">
        <f>Nut_StatusTool!D420</f>
        <v>0</v>
      </c>
      <c r="X426" s="44">
        <f>Nut_StatusTool!F420</f>
        <v>0</v>
      </c>
      <c r="Y426" s="285" t="str">
        <f>Nut_StatusTool!K420</f>
        <v/>
      </c>
      <c r="Z426" s="44" t="str">
        <f>Nut_StatusTool!L420</f>
        <v/>
      </c>
      <c r="AA426" s="44" t="str">
        <f>Nut_StatusTool!M420</f>
        <v/>
      </c>
      <c r="AB426" s="44" t="str">
        <f>Nut_StatusTool!N420</f>
        <v/>
      </c>
      <c r="AC426" s="44">
        <f>Nut_StatusTool!I420</f>
        <v>0</v>
      </c>
      <c r="AD426" s="44">
        <f>Nut_StatusTool!J420</f>
        <v>0</v>
      </c>
    </row>
    <row r="427" spans="1:30" ht="20.100000000000001" customHeight="1">
      <c r="A427" s="59" t="str">
        <f t="array" ref="A427">IF(ROWS(A$9:A427)&gt;$U$5,"",INDEX(T$13:T$512,SMALL(IF(($AA$13:$AA$512=$AA$5),ROW($A$9:$A$508)-ROW($A$9)+1,""),ROWS(A$9:A427)),,1))</f>
        <v/>
      </c>
      <c r="B427" s="389" t="str">
        <f t="array" ref="B427">IF(ROWS(B$9:B427)&gt;$U$5,"",INDEX(U$13:U$512,SMALL(IF(($AA$13:$AA$512=$AA$5),ROW($A$9:$A$508)-ROW($A$9)+1,""),ROWS(B$9:B427)),,1))</f>
        <v/>
      </c>
      <c r="C427" s="389" t="str">
        <f t="array" ref="C427">IF(ROWS(C$9:C427)&gt;$U$5,"",INDEX(V$13:V$512,SMALL(IF(($AA$13:$AA$512=$AA$5),ROW($A$9:$A$508)-ROW($A$9)+1,""),ROWS(C$9:C427)),,1))</f>
        <v/>
      </c>
      <c r="D427" s="309" t="str">
        <f t="array" ref="D427">IF(ROWS(D$9:D427)&gt;$U$5,"",INDEX(W$13:W$512,SMALL(IF(($AA$13:$AA$512=$AA$5),ROW($A$9:$A$508)-ROW($A$9)+1,""),ROWS(D$9:D427)),,1))</f>
        <v/>
      </c>
      <c r="E427" s="59" t="str">
        <f t="array" ref="E427">IF(ROWS(E$9:E427)&gt;$U$5,"",INDEX(X$13:X$512,SMALL(IF(($AA$13:$AA$512=$AA$5),ROW($A$9:$A$508)-ROW($A$9)+1,""),ROWS(E$9:E427)),,1))</f>
        <v/>
      </c>
      <c r="F427" s="59" t="str">
        <f t="array" ref="F427">IF(ROWS(F$9:F427)&gt;$U$5,"",INDEX(Y$13:Y$512,SMALL(IF(($AA$13:$AA$512=$AA$5),ROW($A$9:$A$508)-ROW($A$9)+1,""),ROWS(F$9:F427)),,1))</f>
        <v/>
      </c>
      <c r="G427" s="59" t="str">
        <f t="array" ref="G427">IF(ROWS(G$9:G427)&gt;$U$5,"",INDEX(AA$13:AA$512,SMALL(IF(($AA$13:$AA$512=$AA$5),ROW($A$9:$A$508)-ROW($A$9)+1,""),ROWS(G$9:G427)),,1))</f>
        <v/>
      </c>
      <c r="H427" s="59" t="str">
        <f t="array" ref="H427">IF(ROWS(H$9:H427)&gt;$U$5,"",INDEX(AC$13:AC$512,SMALL(IF(($AA$13:$AA$512=$AA$5),ROW($A$9:$A$508)-ROW($A$9)+1,""),ROWS(H$9:H427)),,1))</f>
        <v/>
      </c>
      <c r="I427" s="59" t="str">
        <f t="array" ref="I427">IF(ROWS(I$9:I427)&gt;$U$5,"",INDEX(AD$13:AD$512,SMALL(IF(($AA$13:$AA$512=$AA$5),ROW($A$9:$A$508)-ROW($A$9)+1,""),ROWS(I$9:I427)),,1))</f>
        <v/>
      </c>
      <c r="J427" s="105"/>
      <c r="K427" s="105"/>
      <c r="L427" s="105"/>
      <c r="M427" s="136"/>
      <c r="N427" s="44"/>
      <c r="O427" s="44"/>
      <c r="P427" s="44"/>
      <c r="Q427" s="44"/>
      <c r="R427" s="44"/>
      <c r="S427" s="44"/>
      <c r="T427" s="44">
        <f>Nut_StatusTool!A421</f>
        <v>415</v>
      </c>
      <c r="U427" s="44">
        <f>Nut_StatusTool!B421</f>
        <v>0</v>
      </c>
      <c r="V427" s="44">
        <f>Nut_StatusTool!C421</f>
        <v>0</v>
      </c>
      <c r="W427" s="44">
        <f>Nut_StatusTool!D421</f>
        <v>0</v>
      </c>
      <c r="X427" s="44">
        <f>Nut_StatusTool!F421</f>
        <v>0</v>
      </c>
      <c r="Y427" s="285" t="str">
        <f>Nut_StatusTool!K421</f>
        <v/>
      </c>
      <c r="Z427" s="44" t="str">
        <f>Nut_StatusTool!L421</f>
        <v/>
      </c>
      <c r="AA427" s="44" t="str">
        <f>Nut_StatusTool!M421</f>
        <v/>
      </c>
      <c r="AB427" s="44" t="str">
        <f>Nut_StatusTool!N421</f>
        <v/>
      </c>
      <c r="AC427" s="44">
        <f>Nut_StatusTool!I421</f>
        <v>0</v>
      </c>
      <c r="AD427" s="44">
        <f>Nut_StatusTool!J421</f>
        <v>0</v>
      </c>
    </row>
    <row r="428" spans="1:30" ht="20.100000000000001" customHeight="1">
      <c r="A428" s="59" t="str">
        <f t="array" ref="A428">IF(ROWS(A$9:A428)&gt;$U$5,"",INDEX(T$13:T$512,SMALL(IF(($AA$13:$AA$512=$AA$5),ROW($A$9:$A$508)-ROW($A$9)+1,""),ROWS(A$9:A428)),,1))</f>
        <v/>
      </c>
      <c r="B428" s="389" t="str">
        <f t="array" ref="B428">IF(ROWS(B$9:B428)&gt;$U$5,"",INDEX(U$13:U$512,SMALL(IF(($AA$13:$AA$512=$AA$5),ROW($A$9:$A$508)-ROW($A$9)+1,""),ROWS(B$9:B428)),,1))</f>
        <v/>
      </c>
      <c r="C428" s="389" t="str">
        <f t="array" ref="C428">IF(ROWS(C$9:C428)&gt;$U$5,"",INDEX(V$13:V$512,SMALL(IF(($AA$13:$AA$512=$AA$5),ROW($A$9:$A$508)-ROW($A$9)+1,""),ROWS(C$9:C428)),,1))</f>
        <v/>
      </c>
      <c r="D428" s="309" t="str">
        <f t="array" ref="D428">IF(ROWS(D$9:D428)&gt;$U$5,"",INDEX(W$13:W$512,SMALL(IF(($AA$13:$AA$512=$AA$5),ROW($A$9:$A$508)-ROW($A$9)+1,""),ROWS(D$9:D428)),,1))</f>
        <v/>
      </c>
      <c r="E428" s="59" t="str">
        <f t="array" ref="E428">IF(ROWS(E$9:E428)&gt;$U$5,"",INDEX(X$13:X$512,SMALL(IF(($AA$13:$AA$512=$AA$5),ROW($A$9:$A$508)-ROW($A$9)+1,""),ROWS(E$9:E428)),,1))</f>
        <v/>
      </c>
      <c r="F428" s="59" t="str">
        <f t="array" ref="F428">IF(ROWS(F$9:F428)&gt;$U$5,"",INDEX(Y$13:Y$512,SMALL(IF(($AA$13:$AA$512=$AA$5),ROW($A$9:$A$508)-ROW($A$9)+1,""),ROWS(F$9:F428)),,1))</f>
        <v/>
      </c>
      <c r="G428" s="59" t="str">
        <f t="array" ref="G428">IF(ROWS(G$9:G428)&gt;$U$5,"",INDEX(AA$13:AA$512,SMALL(IF(($AA$13:$AA$512=$AA$5),ROW($A$9:$A$508)-ROW($A$9)+1,""),ROWS(G$9:G428)),,1))</f>
        <v/>
      </c>
      <c r="H428" s="59" t="str">
        <f t="array" ref="H428">IF(ROWS(H$9:H428)&gt;$U$5,"",INDEX(AC$13:AC$512,SMALL(IF(($AA$13:$AA$512=$AA$5),ROW($A$9:$A$508)-ROW($A$9)+1,""),ROWS(H$9:H428)),,1))</f>
        <v/>
      </c>
      <c r="I428" s="59" t="str">
        <f t="array" ref="I428">IF(ROWS(I$9:I428)&gt;$U$5,"",INDEX(AD$13:AD$512,SMALL(IF(($AA$13:$AA$512=$AA$5),ROW($A$9:$A$508)-ROW($A$9)+1,""),ROWS(I$9:I428)),,1))</f>
        <v/>
      </c>
      <c r="J428" s="105"/>
      <c r="K428" s="105"/>
      <c r="L428" s="105"/>
      <c r="M428" s="136"/>
      <c r="N428" s="44"/>
      <c r="O428" s="44"/>
      <c r="P428" s="44"/>
      <c r="Q428" s="44"/>
      <c r="R428" s="44"/>
      <c r="S428" s="44"/>
      <c r="T428" s="44">
        <f>Nut_StatusTool!A422</f>
        <v>416</v>
      </c>
      <c r="U428" s="44">
        <f>Nut_StatusTool!B422</f>
        <v>0</v>
      </c>
      <c r="V428" s="44">
        <f>Nut_StatusTool!C422</f>
        <v>0</v>
      </c>
      <c r="W428" s="44">
        <f>Nut_StatusTool!D422</f>
        <v>0</v>
      </c>
      <c r="X428" s="44">
        <f>Nut_StatusTool!F422</f>
        <v>0</v>
      </c>
      <c r="Y428" s="285" t="str">
        <f>Nut_StatusTool!K422</f>
        <v/>
      </c>
      <c r="Z428" s="44" t="str">
        <f>Nut_StatusTool!L422</f>
        <v/>
      </c>
      <c r="AA428" s="44" t="str">
        <f>Nut_StatusTool!M422</f>
        <v/>
      </c>
      <c r="AB428" s="44" t="str">
        <f>Nut_StatusTool!N422</f>
        <v/>
      </c>
      <c r="AC428" s="44">
        <f>Nut_StatusTool!I422</f>
        <v>0</v>
      </c>
      <c r="AD428" s="44">
        <f>Nut_StatusTool!J422</f>
        <v>0</v>
      </c>
    </row>
    <row r="429" spans="1:30" ht="20.100000000000001" customHeight="1">
      <c r="A429" s="59" t="str">
        <f t="array" ref="A429">IF(ROWS(A$9:A429)&gt;$U$5,"",INDEX(T$13:T$512,SMALL(IF(($AA$13:$AA$512=$AA$5),ROW($A$9:$A$508)-ROW($A$9)+1,""),ROWS(A$9:A429)),,1))</f>
        <v/>
      </c>
      <c r="B429" s="389" t="str">
        <f t="array" ref="B429">IF(ROWS(B$9:B429)&gt;$U$5,"",INDEX(U$13:U$512,SMALL(IF(($AA$13:$AA$512=$AA$5),ROW($A$9:$A$508)-ROW($A$9)+1,""),ROWS(B$9:B429)),,1))</f>
        <v/>
      </c>
      <c r="C429" s="389" t="str">
        <f t="array" ref="C429">IF(ROWS(C$9:C429)&gt;$U$5,"",INDEX(V$13:V$512,SMALL(IF(($AA$13:$AA$512=$AA$5),ROW($A$9:$A$508)-ROW($A$9)+1,""),ROWS(C$9:C429)),,1))</f>
        <v/>
      </c>
      <c r="D429" s="309" t="str">
        <f t="array" ref="D429">IF(ROWS(D$9:D429)&gt;$U$5,"",INDEX(W$13:W$512,SMALL(IF(($AA$13:$AA$512=$AA$5),ROW($A$9:$A$508)-ROW($A$9)+1,""),ROWS(D$9:D429)),,1))</f>
        <v/>
      </c>
      <c r="E429" s="59" t="str">
        <f t="array" ref="E429">IF(ROWS(E$9:E429)&gt;$U$5,"",INDEX(X$13:X$512,SMALL(IF(($AA$13:$AA$512=$AA$5),ROW($A$9:$A$508)-ROW($A$9)+1,""),ROWS(E$9:E429)),,1))</f>
        <v/>
      </c>
      <c r="F429" s="59" t="str">
        <f t="array" ref="F429">IF(ROWS(F$9:F429)&gt;$U$5,"",INDEX(Y$13:Y$512,SMALL(IF(($AA$13:$AA$512=$AA$5),ROW($A$9:$A$508)-ROW($A$9)+1,""),ROWS(F$9:F429)),,1))</f>
        <v/>
      </c>
      <c r="G429" s="59" t="str">
        <f t="array" ref="G429">IF(ROWS(G$9:G429)&gt;$U$5,"",INDEX(AA$13:AA$512,SMALL(IF(($AA$13:$AA$512=$AA$5),ROW($A$9:$A$508)-ROW($A$9)+1,""),ROWS(G$9:G429)),,1))</f>
        <v/>
      </c>
      <c r="H429" s="59" t="str">
        <f t="array" ref="H429">IF(ROWS(H$9:H429)&gt;$U$5,"",INDEX(AC$13:AC$512,SMALL(IF(($AA$13:$AA$512=$AA$5),ROW($A$9:$A$508)-ROW($A$9)+1,""),ROWS(H$9:H429)),,1))</f>
        <v/>
      </c>
      <c r="I429" s="59" t="str">
        <f t="array" ref="I429">IF(ROWS(I$9:I429)&gt;$U$5,"",INDEX(AD$13:AD$512,SMALL(IF(($AA$13:$AA$512=$AA$5),ROW($A$9:$A$508)-ROW($A$9)+1,""),ROWS(I$9:I429)),,1))</f>
        <v/>
      </c>
      <c r="J429" s="105"/>
      <c r="K429" s="105"/>
      <c r="L429" s="105"/>
      <c r="M429" s="136"/>
      <c r="N429" s="44"/>
      <c r="O429" s="44"/>
      <c r="P429" s="44"/>
      <c r="Q429" s="44"/>
      <c r="R429" s="44"/>
      <c r="S429" s="44"/>
      <c r="T429" s="44">
        <f>Nut_StatusTool!A423</f>
        <v>417</v>
      </c>
      <c r="U429" s="44">
        <f>Nut_StatusTool!B423</f>
        <v>0</v>
      </c>
      <c r="V429" s="44">
        <f>Nut_StatusTool!C423</f>
        <v>0</v>
      </c>
      <c r="W429" s="44">
        <f>Nut_StatusTool!D423</f>
        <v>0</v>
      </c>
      <c r="X429" s="44">
        <f>Nut_StatusTool!F423</f>
        <v>0</v>
      </c>
      <c r="Y429" s="285" t="str">
        <f>Nut_StatusTool!K423</f>
        <v/>
      </c>
      <c r="Z429" s="44" t="str">
        <f>Nut_StatusTool!L423</f>
        <v/>
      </c>
      <c r="AA429" s="44" t="str">
        <f>Nut_StatusTool!M423</f>
        <v/>
      </c>
      <c r="AB429" s="44" t="str">
        <f>Nut_StatusTool!N423</f>
        <v/>
      </c>
      <c r="AC429" s="44">
        <f>Nut_StatusTool!I423</f>
        <v>0</v>
      </c>
      <c r="AD429" s="44">
        <f>Nut_StatusTool!J423</f>
        <v>0</v>
      </c>
    </row>
    <row r="430" spans="1:30" ht="20.100000000000001" customHeight="1">
      <c r="A430" s="59" t="str">
        <f t="array" ref="A430">IF(ROWS(A$9:A430)&gt;$U$5,"",INDEX(T$13:T$512,SMALL(IF(($AA$13:$AA$512=$AA$5),ROW($A$9:$A$508)-ROW($A$9)+1,""),ROWS(A$9:A430)),,1))</f>
        <v/>
      </c>
      <c r="B430" s="389" t="str">
        <f t="array" ref="B430">IF(ROWS(B$9:B430)&gt;$U$5,"",INDEX(U$13:U$512,SMALL(IF(($AA$13:$AA$512=$AA$5),ROW($A$9:$A$508)-ROW($A$9)+1,""),ROWS(B$9:B430)),,1))</f>
        <v/>
      </c>
      <c r="C430" s="389" t="str">
        <f t="array" ref="C430">IF(ROWS(C$9:C430)&gt;$U$5,"",INDEX(V$13:V$512,SMALL(IF(($AA$13:$AA$512=$AA$5),ROW($A$9:$A$508)-ROW($A$9)+1,""),ROWS(C$9:C430)),,1))</f>
        <v/>
      </c>
      <c r="D430" s="309" t="str">
        <f t="array" ref="D430">IF(ROWS(D$9:D430)&gt;$U$5,"",INDEX(W$13:W$512,SMALL(IF(($AA$13:$AA$512=$AA$5),ROW($A$9:$A$508)-ROW($A$9)+1,""),ROWS(D$9:D430)),,1))</f>
        <v/>
      </c>
      <c r="E430" s="59" t="str">
        <f t="array" ref="E430">IF(ROWS(E$9:E430)&gt;$U$5,"",INDEX(X$13:X$512,SMALL(IF(($AA$13:$AA$512=$AA$5),ROW($A$9:$A$508)-ROW($A$9)+1,""),ROWS(E$9:E430)),,1))</f>
        <v/>
      </c>
      <c r="F430" s="59" t="str">
        <f t="array" ref="F430">IF(ROWS(F$9:F430)&gt;$U$5,"",INDEX(Y$13:Y$512,SMALL(IF(($AA$13:$AA$512=$AA$5),ROW($A$9:$A$508)-ROW($A$9)+1,""),ROWS(F$9:F430)),,1))</f>
        <v/>
      </c>
      <c r="G430" s="59" t="str">
        <f t="array" ref="G430">IF(ROWS(G$9:G430)&gt;$U$5,"",INDEX(AA$13:AA$512,SMALL(IF(($AA$13:$AA$512=$AA$5),ROW($A$9:$A$508)-ROW($A$9)+1,""),ROWS(G$9:G430)),,1))</f>
        <v/>
      </c>
      <c r="H430" s="59" t="str">
        <f t="array" ref="H430">IF(ROWS(H$9:H430)&gt;$U$5,"",INDEX(AC$13:AC$512,SMALL(IF(($AA$13:$AA$512=$AA$5),ROW($A$9:$A$508)-ROW($A$9)+1,""),ROWS(H$9:H430)),,1))</f>
        <v/>
      </c>
      <c r="I430" s="59" t="str">
        <f t="array" ref="I430">IF(ROWS(I$9:I430)&gt;$U$5,"",INDEX(AD$13:AD$512,SMALL(IF(($AA$13:$AA$512=$AA$5),ROW($A$9:$A$508)-ROW($A$9)+1,""),ROWS(I$9:I430)),,1))</f>
        <v/>
      </c>
      <c r="J430" s="105"/>
      <c r="K430" s="105"/>
      <c r="L430" s="105"/>
      <c r="M430" s="136"/>
      <c r="N430" s="44"/>
      <c r="O430" s="44"/>
      <c r="P430" s="44"/>
      <c r="Q430" s="44"/>
      <c r="R430" s="44"/>
      <c r="S430" s="44"/>
      <c r="T430" s="44">
        <f>Nut_StatusTool!A424</f>
        <v>418</v>
      </c>
      <c r="U430" s="44">
        <f>Nut_StatusTool!B424</f>
        <v>0</v>
      </c>
      <c r="V430" s="44">
        <f>Nut_StatusTool!C424</f>
        <v>0</v>
      </c>
      <c r="W430" s="44">
        <f>Nut_StatusTool!D424</f>
        <v>0</v>
      </c>
      <c r="X430" s="44">
        <f>Nut_StatusTool!F424</f>
        <v>0</v>
      </c>
      <c r="Y430" s="285" t="str">
        <f>Nut_StatusTool!K424</f>
        <v/>
      </c>
      <c r="Z430" s="44" t="str">
        <f>Nut_StatusTool!L424</f>
        <v/>
      </c>
      <c r="AA430" s="44" t="str">
        <f>Nut_StatusTool!M424</f>
        <v/>
      </c>
      <c r="AB430" s="44" t="str">
        <f>Nut_StatusTool!N424</f>
        <v/>
      </c>
      <c r="AC430" s="44">
        <f>Nut_StatusTool!I424</f>
        <v>0</v>
      </c>
      <c r="AD430" s="44">
        <f>Nut_StatusTool!J424</f>
        <v>0</v>
      </c>
    </row>
    <row r="431" spans="1:30" ht="20.100000000000001" customHeight="1">
      <c r="A431" s="59" t="str">
        <f t="array" ref="A431">IF(ROWS(A$9:A431)&gt;$U$5,"",INDEX(T$13:T$512,SMALL(IF(($AA$13:$AA$512=$AA$5),ROW($A$9:$A$508)-ROW($A$9)+1,""),ROWS(A$9:A431)),,1))</f>
        <v/>
      </c>
      <c r="B431" s="389" t="str">
        <f t="array" ref="B431">IF(ROWS(B$9:B431)&gt;$U$5,"",INDEX(U$13:U$512,SMALL(IF(($AA$13:$AA$512=$AA$5),ROW($A$9:$A$508)-ROW($A$9)+1,""),ROWS(B$9:B431)),,1))</f>
        <v/>
      </c>
      <c r="C431" s="389" t="str">
        <f t="array" ref="C431">IF(ROWS(C$9:C431)&gt;$U$5,"",INDEX(V$13:V$512,SMALL(IF(($AA$13:$AA$512=$AA$5),ROW($A$9:$A$508)-ROW($A$9)+1,""),ROWS(C$9:C431)),,1))</f>
        <v/>
      </c>
      <c r="D431" s="309" t="str">
        <f t="array" ref="D431">IF(ROWS(D$9:D431)&gt;$U$5,"",INDEX(W$13:W$512,SMALL(IF(($AA$13:$AA$512=$AA$5),ROW($A$9:$A$508)-ROW($A$9)+1,""),ROWS(D$9:D431)),,1))</f>
        <v/>
      </c>
      <c r="E431" s="59" t="str">
        <f t="array" ref="E431">IF(ROWS(E$9:E431)&gt;$U$5,"",INDEX(X$13:X$512,SMALL(IF(($AA$13:$AA$512=$AA$5),ROW($A$9:$A$508)-ROW($A$9)+1,""),ROWS(E$9:E431)),,1))</f>
        <v/>
      </c>
      <c r="F431" s="59" t="str">
        <f t="array" ref="F431">IF(ROWS(F$9:F431)&gt;$U$5,"",INDEX(Y$13:Y$512,SMALL(IF(($AA$13:$AA$512=$AA$5),ROW($A$9:$A$508)-ROW($A$9)+1,""),ROWS(F$9:F431)),,1))</f>
        <v/>
      </c>
      <c r="G431" s="59" t="str">
        <f t="array" ref="G431">IF(ROWS(G$9:G431)&gt;$U$5,"",INDEX(AA$13:AA$512,SMALL(IF(($AA$13:$AA$512=$AA$5),ROW($A$9:$A$508)-ROW($A$9)+1,""),ROWS(G$9:G431)),,1))</f>
        <v/>
      </c>
      <c r="H431" s="59" t="str">
        <f t="array" ref="H431">IF(ROWS(H$9:H431)&gt;$U$5,"",INDEX(AC$13:AC$512,SMALL(IF(($AA$13:$AA$512=$AA$5),ROW($A$9:$A$508)-ROW($A$9)+1,""),ROWS(H$9:H431)),,1))</f>
        <v/>
      </c>
      <c r="I431" s="59" t="str">
        <f t="array" ref="I431">IF(ROWS(I$9:I431)&gt;$U$5,"",INDEX(AD$13:AD$512,SMALL(IF(($AA$13:$AA$512=$AA$5),ROW($A$9:$A$508)-ROW($A$9)+1,""),ROWS(I$9:I431)),,1))</f>
        <v/>
      </c>
      <c r="J431" s="105"/>
      <c r="K431" s="105"/>
      <c r="L431" s="105"/>
      <c r="M431" s="136"/>
      <c r="N431" s="44"/>
      <c r="O431" s="44"/>
      <c r="P431" s="44"/>
      <c r="Q431" s="44"/>
      <c r="R431" s="44"/>
      <c r="S431" s="44"/>
      <c r="T431" s="44">
        <f>Nut_StatusTool!A425</f>
        <v>419</v>
      </c>
      <c r="U431" s="44">
        <f>Nut_StatusTool!B425</f>
        <v>0</v>
      </c>
      <c r="V431" s="44">
        <f>Nut_StatusTool!C425</f>
        <v>0</v>
      </c>
      <c r="W431" s="44">
        <f>Nut_StatusTool!D425</f>
        <v>0</v>
      </c>
      <c r="X431" s="44">
        <f>Nut_StatusTool!F425</f>
        <v>0</v>
      </c>
      <c r="Y431" s="285" t="str">
        <f>Nut_StatusTool!K425</f>
        <v/>
      </c>
      <c r="Z431" s="44" t="str">
        <f>Nut_StatusTool!L425</f>
        <v/>
      </c>
      <c r="AA431" s="44" t="str">
        <f>Nut_StatusTool!M425</f>
        <v/>
      </c>
      <c r="AB431" s="44" t="str">
        <f>Nut_StatusTool!N425</f>
        <v/>
      </c>
      <c r="AC431" s="44">
        <f>Nut_StatusTool!I425</f>
        <v>0</v>
      </c>
      <c r="AD431" s="44">
        <f>Nut_StatusTool!J425</f>
        <v>0</v>
      </c>
    </row>
    <row r="432" spans="1:30" ht="20.100000000000001" customHeight="1">
      <c r="A432" s="59" t="str">
        <f t="array" ref="A432">IF(ROWS(A$9:A432)&gt;$U$5,"",INDEX(T$13:T$512,SMALL(IF(($AA$13:$AA$512=$AA$5),ROW($A$9:$A$508)-ROW($A$9)+1,""),ROWS(A$9:A432)),,1))</f>
        <v/>
      </c>
      <c r="B432" s="389" t="str">
        <f t="array" ref="B432">IF(ROWS(B$9:B432)&gt;$U$5,"",INDEX(U$13:U$512,SMALL(IF(($AA$13:$AA$512=$AA$5),ROW($A$9:$A$508)-ROW($A$9)+1,""),ROWS(B$9:B432)),,1))</f>
        <v/>
      </c>
      <c r="C432" s="389" t="str">
        <f t="array" ref="C432">IF(ROWS(C$9:C432)&gt;$U$5,"",INDEX(V$13:V$512,SMALL(IF(($AA$13:$AA$512=$AA$5),ROW($A$9:$A$508)-ROW($A$9)+1,""),ROWS(C$9:C432)),,1))</f>
        <v/>
      </c>
      <c r="D432" s="309" t="str">
        <f t="array" ref="D432">IF(ROWS(D$9:D432)&gt;$U$5,"",INDEX(W$13:W$512,SMALL(IF(($AA$13:$AA$512=$AA$5),ROW($A$9:$A$508)-ROW($A$9)+1,""),ROWS(D$9:D432)),,1))</f>
        <v/>
      </c>
      <c r="E432" s="59" t="str">
        <f t="array" ref="E432">IF(ROWS(E$9:E432)&gt;$U$5,"",INDEX(X$13:X$512,SMALL(IF(($AA$13:$AA$512=$AA$5),ROW($A$9:$A$508)-ROW($A$9)+1,""),ROWS(E$9:E432)),,1))</f>
        <v/>
      </c>
      <c r="F432" s="59" t="str">
        <f t="array" ref="F432">IF(ROWS(F$9:F432)&gt;$U$5,"",INDEX(Y$13:Y$512,SMALL(IF(($AA$13:$AA$512=$AA$5),ROW($A$9:$A$508)-ROW($A$9)+1,""),ROWS(F$9:F432)),,1))</f>
        <v/>
      </c>
      <c r="G432" s="59" t="str">
        <f t="array" ref="G432">IF(ROWS(G$9:G432)&gt;$U$5,"",INDEX(AA$13:AA$512,SMALL(IF(($AA$13:$AA$512=$AA$5),ROW($A$9:$A$508)-ROW($A$9)+1,""),ROWS(G$9:G432)),,1))</f>
        <v/>
      </c>
      <c r="H432" s="59" t="str">
        <f t="array" ref="H432">IF(ROWS(H$9:H432)&gt;$U$5,"",INDEX(AC$13:AC$512,SMALL(IF(($AA$13:$AA$512=$AA$5),ROW($A$9:$A$508)-ROW($A$9)+1,""),ROWS(H$9:H432)),,1))</f>
        <v/>
      </c>
      <c r="I432" s="59" t="str">
        <f t="array" ref="I432">IF(ROWS(I$9:I432)&gt;$U$5,"",INDEX(AD$13:AD$512,SMALL(IF(($AA$13:$AA$512=$AA$5),ROW($A$9:$A$508)-ROW($A$9)+1,""),ROWS(I$9:I432)),,1))</f>
        <v/>
      </c>
      <c r="J432" s="105"/>
      <c r="K432" s="105"/>
      <c r="L432" s="105"/>
      <c r="M432" s="136"/>
      <c r="N432" s="44"/>
      <c r="O432" s="44"/>
      <c r="P432" s="44"/>
      <c r="Q432" s="44"/>
      <c r="R432" s="44"/>
      <c r="S432" s="44"/>
      <c r="T432" s="44">
        <f>Nut_StatusTool!A426</f>
        <v>420</v>
      </c>
      <c r="U432" s="44">
        <f>Nut_StatusTool!B426</f>
        <v>0</v>
      </c>
      <c r="V432" s="44">
        <f>Nut_StatusTool!C426</f>
        <v>0</v>
      </c>
      <c r="W432" s="44">
        <f>Nut_StatusTool!D426</f>
        <v>0</v>
      </c>
      <c r="X432" s="44">
        <f>Nut_StatusTool!F426</f>
        <v>0</v>
      </c>
      <c r="Y432" s="285" t="str">
        <f>Nut_StatusTool!K426</f>
        <v/>
      </c>
      <c r="Z432" s="44" t="str">
        <f>Nut_StatusTool!L426</f>
        <v/>
      </c>
      <c r="AA432" s="44" t="str">
        <f>Nut_StatusTool!M426</f>
        <v/>
      </c>
      <c r="AB432" s="44" t="str">
        <f>Nut_StatusTool!N426</f>
        <v/>
      </c>
      <c r="AC432" s="44">
        <f>Nut_StatusTool!I426</f>
        <v>0</v>
      </c>
      <c r="AD432" s="44">
        <f>Nut_StatusTool!J426</f>
        <v>0</v>
      </c>
    </row>
    <row r="433" spans="1:30" ht="20.100000000000001" customHeight="1">
      <c r="A433" s="59" t="str">
        <f t="array" ref="A433">IF(ROWS(A$9:A433)&gt;$U$5,"",INDEX(T$13:T$512,SMALL(IF(($AA$13:$AA$512=$AA$5),ROW($A$9:$A$508)-ROW($A$9)+1,""),ROWS(A$9:A433)),,1))</f>
        <v/>
      </c>
      <c r="B433" s="389" t="str">
        <f t="array" ref="B433">IF(ROWS(B$9:B433)&gt;$U$5,"",INDEX(U$13:U$512,SMALL(IF(($AA$13:$AA$512=$AA$5),ROW($A$9:$A$508)-ROW($A$9)+1,""),ROWS(B$9:B433)),,1))</f>
        <v/>
      </c>
      <c r="C433" s="389" t="str">
        <f t="array" ref="C433">IF(ROWS(C$9:C433)&gt;$U$5,"",INDEX(V$13:V$512,SMALL(IF(($AA$13:$AA$512=$AA$5),ROW($A$9:$A$508)-ROW($A$9)+1,""),ROWS(C$9:C433)),,1))</f>
        <v/>
      </c>
      <c r="D433" s="309" t="str">
        <f t="array" ref="D433">IF(ROWS(D$9:D433)&gt;$U$5,"",INDEX(W$13:W$512,SMALL(IF(($AA$13:$AA$512=$AA$5),ROW($A$9:$A$508)-ROW($A$9)+1,""),ROWS(D$9:D433)),,1))</f>
        <v/>
      </c>
      <c r="E433" s="59" t="str">
        <f t="array" ref="E433">IF(ROWS(E$9:E433)&gt;$U$5,"",INDEX(X$13:X$512,SMALL(IF(($AA$13:$AA$512=$AA$5),ROW($A$9:$A$508)-ROW($A$9)+1,""),ROWS(E$9:E433)),,1))</f>
        <v/>
      </c>
      <c r="F433" s="59" t="str">
        <f t="array" ref="F433">IF(ROWS(F$9:F433)&gt;$U$5,"",INDEX(Y$13:Y$512,SMALL(IF(($AA$13:$AA$512=$AA$5),ROW($A$9:$A$508)-ROW($A$9)+1,""),ROWS(F$9:F433)),,1))</f>
        <v/>
      </c>
      <c r="G433" s="59" t="str">
        <f t="array" ref="G433">IF(ROWS(G$9:G433)&gt;$U$5,"",INDEX(AA$13:AA$512,SMALL(IF(($AA$13:$AA$512=$AA$5),ROW($A$9:$A$508)-ROW($A$9)+1,""),ROWS(G$9:G433)),,1))</f>
        <v/>
      </c>
      <c r="H433" s="59" t="str">
        <f t="array" ref="H433">IF(ROWS(H$9:H433)&gt;$U$5,"",INDEX(AC$13:AC$512,SMALL(IF(($AA$13:$AA$512=$AA$5),ROW($A$9:$A$508)-ROW($A$9)+1,""),ROWS(H$9:H433)),,1))</f>
        <v/>
      </c>
      <c r="I433" s="59" t="str">
        <f t="array" ref="I433">IF(ROWS(I$9:I433)&gt;$U$5,"",INDEX(AD$13:AD$512,SMALL(IF(($AA$13:$AA$512=$AA$5),ROW($A$9:$A$508)-ROW($A$9)+1,""),ROWS(I$9:I433)),,1))</f>
        <v/>
      </c>
      <c r="J433" s="105"/>
      <c r="K433" s="105"/>
      <c r="L433" s="105"/>
      <c r="M433" s="136"/>
      <c r="N433" s="44"/>
      <c r="O433" s="44"/>
      <c r="P433" s="44"/>
      <c r="Q433" s="44"/>
      <c r="R433" s="44"/>
      <c r="S433" s="44"/>
      <c r="T433" s="44">
        <f>Nut_StatusTool!A427</f>
        <v>421</v>
      </c>
      <c r="U433" s="44">
        <f>Nut_StatusTool!B427</f>
        <v>0</v>
      </c>
      <c r="V433" s="44">
        <f>Nut_StatusTool!C427</f>
        <v>0</v>
      </c>
      <c r="W433" s="44">
        <f>Nut_StatusTool!D427</f>
        <v>0</v>
      </c>
      <c r="X433" s="44">
        <f>Nut_StatusTool!F427</f>
        <v>0</v>
      </c>
      <c r="Y433" s="285" t="str">
        <f>Nut_StatusTool!K427</f>
        <v/>
      </c>
      <c r="Z433" s="44" t="str">
        <f>Nut_StatusTool!L427</f>
        <v/>
      </c>
      <c r="AA433" s="44" t="str">
        <f>Nut_StatusTool!M427</f>
        <v/>
      </c>
      <c r="AB433" s="44" t="str">
        <f>Nut_StatusTool!N427</f>
        <v/>
      </c>
      <c r="AC433" s="44">
        <f>Nut_StatusTool!I427</f>
        <v>0</v>
      </c>
      <c r="AD433" s="44">
        <f>Nut_StatusTool!J427</f>
        <v>0</v>
      </c>
    </row>
    <row r="434" spans="1:30" ht="20.100000000000001" customHeight="1">
      <c r="A434" s="59" t="str">
        <f t="array" ref="A434">IF(ROWS(A$9:A434)&gt;$U$5,"",INDEX(T$13:T$512,SMALL(IF(($AA$13:$AA$512=$AA$5),ROW($A$9:$A$508)-ROW($A$9)+1,""),ROWS(A$9:A434)),,1))</f>
        <v/>
      </c>
      <c r="B434" s="389" t="str">
        <f t="array" ref="B434">IF(ROWS(B$9:B434)&gt;$U$5,"",INDEX(U$13:U$512,SMALL(IF(($AA$13:$AA$512=$AA$5),ROW($A$9:$A$508)-ROW($A$9)+1,""),ROWS(B$9:B434)),,1))</f>
        <v/>
      </c>
      <c r="C434" s="389" t="str">
        <f t="array" ref="C434">IF(ROWS(C$9:C434)&gt;$U$5,"",INDEX(V$13:V$512,SMALL(IF(($AA$13:$AA$512=$AA$5),ROW($A$9:$A$508)-ROW($A$9)+1,""),ROWS(C$9:C434)),,1))</f>
        <v/>
      </c>
      <c r="D434" s="309" t="str">
        <f t="array" ref="D434">IF(ROWS(D$9:D434)&gt;$U$5,"",INDEX(W$13:W$512,SMALL(IF(($AA$13:$AA$512=$AA$5),ROW($A$9:$A$508)-ROW($A$9)+1,""),ROWS(D$9:D434)),,1))</f>
        <v/>
      </c>
      <c r="E434" s="59" t="str">
        <f t="array" ref="E434">IF(ROWS(E$9:E434)&gt;$U$5,"",INDEX(X$13:X$512,SMALL(IF(($AA$13:$AA$512=$AA$5),ROW($A$9:$A$508)-ROW($A$9)+1,""),ROWS(E$9:E434)),,1))</f>
        <v/>
      </c>
      <c r="F434" s="59" t="str">
        <f t="array" ref="F434">IF(ROWS(F$9:F434)&gt;$U$5,"",INDEX(Y$13:Y$512,SMALL(IF(($AA$13:$AA$512=$AA$5),ROW($A$9:$A$508)-ROW($A$9)+1,""),ROWS(F$9:F434)),,1))</f>
        <v/>
      </c>
      <c r="G434" s="59" t="str">
        <f t="array" ref="G434">IF(ROWS(G$9:G434)&gt;$U$5,"",INDEX(AA$13:AA$512,SMALL(IF(($AA$13:$AA$512=$AA$5),ROW($A$9:$A$508)-ROW($A$9)+1,""),ROWS(G$9:G434)),,1))</f>
        <v/>
      </c>
      <c r="H434" s="59" t="str">
        <f t="array" ref="H434">IF(ROWS(H$9:H434)&gt;$U$5,"",INDEX(AC$13:AC$512,SMALL(IF(($AA$13:$AA$512=$AA$5),ROW($A$9:$A$508)-ROW($A$9)+1,""),ROWS(H$9:H434)),,1))</f>
        <v/>
      </c>
      <c r="I434" s="59" t="str">
        <f t="array" ref="I434">IF(ROWS(I$9:I434)&gt;$U$5,"",INDEX(AD$13:AD$512,SMALL(IF(($AA$13:$AA$512=$AA$5),ROW($A$9:$A$508)-ROW($A$9)+1,""),ROWS(I$9:I434)),,1))</f>
        <v/>
      </c>
      <c r="J434" s="105"/>
      <c r="K434" s="105"/>
      <c r="L434" s="105"/>
      <c r="M434" s="136"/>
      <c r="N434" s="44"/>
      <c r="O434" s="44"/>
      <c r="P434" s="44"/>
      <c r="Q434" s="44"/>
      <c r="R434" s="44"/>
      <c r="S434" s="44"/>
      <c r="T434" s="44">
        <f>Nut_StatusTool!A428</f>
        <v>422</v>
      </c>
      <c r="U434" s="44">
        <f>Nut_StatusTool!B428</f>
        <v>0</v>
      </c>
      <c r="V434" s="44">
        <f>Nut_StatusTool!C428</f>
        <v>0</v>
      </c>
      <c r="W434" s="44">
        <f>Nut_StatusTool!D428</f>
        <v>0</v>
      </c>
      <c r="X434" s="44">
        <f>Nut_StatusTool!F428</f>
        <v>0</v>
      </c>
      <c r="Y434" s="285" t="str">
        <f>Nut_StatusTool!K428</f>
        <v/>
      </c>
      <c r="Z434" s="44" t="str">
        <f>Nut_StatusTool!L428</f>
        <v/>
      </c>
      <c r="AA434" s="44" t="str">
        <f>Nut_StatusTool!M428</f>
        <v/>
      </c>
      <c r="AB434" s="44" t="str">
        <f>Nut_StatusTool!N428</f>
        <v/>
      </c>
      <c r="AC434" s="44">
        <f>Nut_StatusTool!I428</f>
        <v>0</v>
      </c>
      <c r="AD434" s="44">
        <f>Nut_StatusTool!J428</f>
        <v>0</v>
      </c>
    </row>
    <row r="435" spans="1:30" ht="20.100000000000001" customHeight="1">
      <c r="A435" s="59" t="str">
        <f t="array" ref="A435">IF(ROWS(A$9:A435)&gt;$U$5,"",INDEX(T$13:T$512,SMALL(IF(($AA$13:$AA$512=$AA$5),ROW($A$9:$A$508)-ROW($A$9)+1,""),ROWS(A$9:A435)),,1))</f>
        <v/>
      </c>
      <c r="B435" s="389" t="str">
        <f t="array" ref="B435">IF(ROWS(B$9:B435)&gt;$U$5,"",INDEX(U$13:U$512,SMALL(IF(($AA$13:$AA$512=$AA$5),ROW($A$9:$A$508)-ROW($A$9)+1,""),ROWS(B$9:B435)),,1))</f>
        <v/>
      </c>
      <c r="C435" s="389" t="str">
        <f t="array" ref="C435">IF(ROWS(C$9:C435)&gt;$U$5,"",INDEX(V$13:V$512,SMALL(IF(($AA$13:$AA$512=$AA$5),ROW($A$9:$A$508)-ROW($A$9)+1,""),ROWS(C$9:C435)),,1))</f>
        <v/>
      </c>
      <c r="D435" s="309" t="str">
        <f t="array" ref="D435">IF(ROWS(D$9:D435)&gt;$U$5,"",INDEX(W$13:W$512,SMALL(IF(($AA$13:$AA$512=$AA$5),ROW($A$9:$A$508)-ROW($A$9)+1,""),ROWS(D$9:D435)),,1))</f>
        <v/>
      </c>
      <c r="E435" s="59" t="str">
        <f t="array" ref="E435">IF(ROWS(E$9:E435)&gt;$U$5,"",INDEX(X$13:X$512,SMALL(IF(($AA$13:$AA$512=$AA$5),ROW($A$9:$A$508)-ROW($A$9)+1,""),ROWS(E$9:E435)),,1))</f>
        <v/>
      </c>
      <c r="F435" s="59" t="str">
        <f t="array" ref="F435">IF(ROWS(F$9:F435)&gt;$U$5,"",INDEX(Y$13:Y$512,SMALL(IF(($AA$13:$AA$512=$AA$5),ROW($A$9:$A$508)-ROW($A$9)+1,""),ROWS(F$9:F435)),,1))</f>
        <v/>
      </c>
      <c r="G435" s="59" t="str">
        <f t="array" ref="G435">IF(ROWS(G$9:G435)&gt;$U$5,"",INDEX(AA$13:AA$512,SMALL(IF(($AA$13:$AA$512=$AA$5),ROW($A$9:$A$508)-ROW($A$9)+1,""),ROWS(G$9:G435)),,1))</f>
        <v/>
      </c>
      <c r="H435" s="59" t="str">
        <f t="array" ref="H435">IF(ROWS(H$9:H435)&gt;$U$5,"",INDEX(AC$13:AC$512,SMALL(IF(($AA$13:$AA$512=$AA$5),ROW($A$9:$A$508)-ROW($A$9)+1,""),ROWS(H$9:H435)),,1))</f>
        <v/>
      </c>
      <c r="I435" s="59" t="str">
        <f t="array" ref="I435">IF(ROWS(I$9:I435)&gt;$U$5,"",INDEX(AD$13:AD$512,SMALL(IF(($AA$13:$AA$512=$AA$5),ROW($A$9:$A$508)-ROW($A$9)+1,""),ROWS(I$9:I435)),,1))</f>
        <v/>
      </c>
      <c r="J435" s="105"/>
      <c r="K435" s="105"/>
      <c r="L435" s="105"/>
      <c r="M435" s="136"/>
      <c r="N435" s="44"/>
      <c r="O435" s="44"/>
      <c r="P435" s="44"/>
      <c r="Q435" s="44"/>
      <c r="R435" s="44"/>
      <c r="S435" s="44"/>
      <c r="T435" s="44">
        <f>Nut_StatusTool!A429</f>
        <v>423</v>
      </c>
      <c r="U435" s="44">
        <f>Nut_StatusTool!B429</f>
        <v>0</v>
      </c>
      <c r="V435" s="44">
        <f>Nut_StatusTool!C429</f>
        <v>0</v>
      </c>
      <c r="W435" s="44">
        <f>Nut_StatusTool!D429</f>
        <v>0</v>
      </c>
      <c r="X435" s="44">
        <f>Nut_StatusTool!F429</f>
        <v>0</v>
      </c>
      <c r="Y435" s="285" t="str">
        <f>Nut_StatusTool!K429</f>
        <v/>
      </c>
      <c r="Z435" s="44" t="str">
        <f>Nut_StatusTool!L429</f>
        <v/>
      </c>
      <c r="AA435" s="44" t="str">
        <f>Nut_StatusTool!M429</f>
        <v/>
      </c>
      <c r="AB435" s="44" t="str">
        <f>Nut_StatusTool!N429</f>
        <v/>
      </c>
      <c r="AC435" s="44">
        <f>Nut_StatusTool!I429</f>
        <v>0</v>
      </c>
      <c r="AD435" s="44">
        <f>Nut_StatusTool!J429</f>
        <v>0</v>
      </c>
    </row>
    <row r="436" spans="1:30" ht="20.100000000000001" customHeight="1">
      <c r="A436" s="59" t="str">
        <f t="array" ref="A436">IF(ROWS(A$9:A436)&gt;$U$5,"",INDEX(T$13:T$512,SMALL(IF(($AA$13:$AA$512=$AA$5),ROW($A$9:$A$508)-ROW($A$9)+1,""),ROWS(A$9:A436)),,1))</f>
        <v/>
      </c>
      <c r="B436" s="389" t="str">
        <f t="array" ref="B436">IF(ROWS(B$9:B436)&gt;$U$5,"",INDEX(U$13:U$512,SMALL(IF(($AA$13:$AA$512=$AA$5),ROW($A$9:$A$508)-ROW($A$9)+1,""),ROWS(B$9:B436)),,1))</f>
        <v/>
      </c>
      <c r="C436" s="389" t="str">
        <f t="array" ref="C436">IF(ROWS(C$9:C436)&gt;$U$5,"",INDEX(V$13:V$512,SMALL(IF(($AA$13:$AA$512=$AA$5),ROW($A$9:$A$508)-ROW($A$9)+1,""),ROWS(C$9:C436)),,1))</f>
        <v/>
      </c>
      <c r="D436" s="309" t="str">
        <f t="array" ref="D436">IF(ROWS(D$9:D436)&gt;$U$5,"",INDEX(W$13:W$512,SMALL(IF(($AA$13:$AA$512=$AA$5),ROW($A$9:$A$508)-ROW($A$9)+1,""),ROWS(D$9:D436)),,1))</f>
        <v/>
      </c>
      <c r="E436" s="59" t="str">
        <f t="array" ref="E436">IF(ROWS(E$9:E436)&gt;$U$5,"",INDEX(X$13:X$512,SMALL(IF(($AA$13:$AA$512=$AA$5),ROW($A$9:$A$508)-ROW($A$9)+1,""),ROWS(E$9:E436)),,1))</f>
        <v/>
      </c>
      <c r="F436" s="59" t="str">
        <f t="array" ref="F436">IF(ROWS(F$9:F436)&gt;$U$5,"",INDEX(Y$13:Y$512,SMALL(IF(($AA$13:$AA$512=$AA$5),ROW($A$9:$A$508)-ROW($A$9)+1,""),ROWS(F$9:F436)),,1))</f>
        <v/>
      </c>
      <c r="G436" s="59" t="str">
        <f t="array" ref="G436">IF(ROWS(G$9:G436)&gt;$U$5,"",INDEX(AA$13:AA$512,SMALL(IF(($AA$13:$AA$512=$AA$5),ROW($A$9:$A$508)-ROW($A$9)+1,""),ROWS(G$9:G436)),,1))</f>
        <v/>
      </c>
      <c r="H436" s="59" t="str">
        <f t="array" ref="H436">IF(ROWS(H$9:H436)&gt;$U$5,"",INDEX(AC$13:AC$512,SMALL(IF(($AA$13:$AA$512=$AA$5),ROW($A$9:$A$508)-ROW($A$9)+1,""),ROWS(H$9:H436)),,1))</f>
        <v/>
      </c>
      <c r="I436" s="59" t="str">
        <f t="array" ref="I436">IF(ROWS(I$9:I436)&gt;$U$5,"",INDEX(AD$13:AD$512,SMALL(IF(($AA$13:$AA$512=$AA$5),ROW($A$9:$A$508)-ROW($A$9)+1,""),ROWS(I$9:I436)),,1))</f>
        <v/>
      </c>
      <c r="J436" s="105"/>
      <c r="K436" s="105"/>
      <c r="L436" s="105"/>
      <c r="M436" s="136"/>
      <c r="N436" s="44"/>
      <c r="O436" s="44"/>
      <c r="P436" s="44"/>
      <c r="Q436" s="44"/>
      <c r="R436" s="44"/>
      <c r="S436" s="44"/>
      <c r="T436" s="44">
        <f>Nut_StatusTool!A430</f>
        <v>424</v>
      </c>
      <c r="U436" s="44">
        <f>Nut_StatusTool!B430</f>
        <v>0</v>
      </c>
      <c r="V436" s="44">
        <f>Nut_StatusTool!C430</f>
        <v>0</v>
      </c>
      <c r="W436" s="44">
        <f>Nut_StatusTool!D430</f>
        <v>0</v>
      </c>
      <c r="X436" s="44">
        <f>Nut_StatusTool!F430</f>
        <v>0</v>
      </c>
      <c r="Y436" s="285" t="str">
        <f>Nut_StatusTool!K430</f>
        <v/>
      </c>
      <c r="Z436" s="44" t="str">
        <f>Nut_StatusTool!L430</f>
        <v/>
      </c>
      <c r="AA436" s="44" t="str">
        <f>Nut_StatusTool!M430</f>
        <v/>
      </c>
      <c r="AB436" s="44" t="str">
        <f>Nut_StatusTool!N430</f>
        <v/>
      </c>
      <c r="AC436" s="44">
        <f>Nut_StatusTool!I430</f>
        <v>0</v>
      </c>
      <c r="AD436" s="44">
        <f>Nut_StatusTool!J430</f>
        <v>0</v>
      </c>
    </row>
    <row r="437" spans="1:30" ht="20.100000000000001" customHeight="1">
      <c r="A437" s="59" t="str">
        <f t="array" ref="A437">IF(ROWS(A$9:A437)&gt;$U$5,"",INDEX(T$13:T$512,SMALL(IF(($AA$13:$AA$512=$AA$5),ROW($A$9:$A$508)-ROW($A$9)+1,""),ROWS(A$9:A437)),,1))</f>
        <v/>
      </c>
      <c r="B437" s="389" t="str">
        <f t="array" ref="B437">IF(ROWS(B$9:B437)&gt;$U$5,"",INDEX(U$13:U$512,SMALL(IF(($AA$13:$AA$512=$AA$5),ROW($A$9:$A$508)-ROW($A$9)+1,""),ROWS(B$9:B437)),,1))</f>
        <v/>
      </c>
      <c r="C437" s="389" t="str">
        <f t="array" ref="C437">IF(ROWS(C$9:C437)&gt;$U$5,"",INDEX(V$13:V$512,SMALL(IF(($AA$13:$AA$512=$AA$5),ROW($A$9:$A$508)-ROW($A$9)+1,""),ROWS(C$9:C437)),,1))</f>
        <v/>
      </c>
      <c r="D437" s="309" t="str">
        <f t="array" ref="D437">IF(ROWS(D$9:D437)&gt;$U$5,"",INDEX(W$13:W$512,SMALL(IF(($AA$13:$AA$512=$AA$5),ROW($A$9:$A$508)-ROW($A$9)+1,""),ROWS(D$9:D437)),,1))</f>
        <v/>
      </c>
      <c r="E437" s="59" t="str">
        <f t="array" ref="E437">IF(ROWS(E$9:E437)&gt;$U$5,"",INDEX(X$13:X$512,SMALL(IF(($AA$13:$AA$512=$AA$5),ROW($A$9:$A$508)-ROW($A$9)+1,""),ROWS(E$9:E437)),,1))</f>
        <v/>
      </c>
      <c r="F437" s="59" t="str">
        <f t="array" ref="F437">IF(ROWS(F$9:F437)&gt;$U$5,"",INDEX(Y$13:Y$512,SMALL(IF(($AA$13:$AA$512=$AA$5),ROW($A$9:$A$508)-ROW($A$9)+1,""),ROWS(F$9:F437)),,1))</f>
        <v/>
      </c>
      <c r="G437" s="59" t="str">
        <f t="array" ref="G437">IF(ROWS(G$9:G437)&gt;$U$5,"",INDEX(AA$13:AA$512,SMALL(IF(($AA$13:$AA$512=$AA$5),ROW($A$9:$A$508)-ROW($A$9)+1,""),ROWS(G$9:G437)),,1))</f>
        <v/>
      </c>
      <c r="H437" s="59" t="str">
        <f t="array" ref="H437">IF(ROWS(H$9:H437)&gt;$U$5,"",INDEX(AC$13:AC$512,SMALL(IF(($AA$13:$AA$512=$AA$5),ROW($A$9:$A$508)-ROW($A$9)+1,""),ROWS(H$9:H437)),,1))</f>
        <v/>
      </c>
      <c r="I437" s="59" t="str">
        <f t="array" ref="I437">IF(ROWS(I$9:I437)&gt;$U$5,"",INDEX(AD$13:AD$512,SMALL(IF(($AA$13:$AA$512=$AA$5),ROW($A$9:$A$508)-ROW($A$9)+1,""),ROWS(I$9:I437)),,1))</f>
        <v/>
      </c>
      <c r="J437" s="105"/>
      <c r="K437" s="105"/>
      <c r="L437" s="105"/>
      <c r="M437" s="136"/>
      <c r="N437" s="44"/>
      <c r="O437" s="44"/>
      <c r="P437" s="44"/>
      <c r="Q437" s="44"/>
      <c r="R437" s="44"/>
      <c r="S437" s="44"/>
      <c r="T437" s="44">
        <f>Nut_StatusTool!A431</f>
        <v>425</v>
      </c>
      <c r="U437" s="44">
        <f>Nut_StatusTool!B431</f>
        <v>0</v>
      </c>
      <c r="V437" s="44">
        <f>Nut_StatusTool!C431</f>
        <v>0</v>
      </c>
      <c r="W437" s="44">
        <f>Nut_StatusTool!D431</f>
        <v>0</v>
      </c>
      <c r="X437" s="44">
        <f>Nut_StatusTool!F431</f>
        <v>0</v>
      </c>
      <c r="Y437" s="285" t="str">
        <f>Nut_StatusTool!K431</f>
        <v/>
      </c>
      <c r="Z437" s="44" t="str">
        <f>Nut_StatusTool!L431</f>
        <v/>
      </c>
      <c r="AA437" s="44" t="str">
        <f>Nut_StatusTool!M431</f>
        <v/>
      </c>
      <c r="AB437" s="44" t="str">
        <f>Nut_StatusTool!N431</f>
        <v/>
      </c>
      <c r="AC437" s="44">
        <f>Nut_StatusTool!I431</f>
        <v>0</v>
      </c>
      <c r="AD437" s="44">
        <f>Nut_StatusTool!J431</f>
        <v>0</v>
      </c>
    </row>
    <row r="438" spans="1:30" ht="20.100000000000001" customHeight="1">
      <c r="A438" s="59" t="str">
        <f t="array" ref="A438">IF(ROWS(A$9:A438)&gt;$U$5,"",INDEX(T$13:T$512,SMALL(IF(($AA$13:$AA$512=$AA$5),ROW($A$9:$A$508)-ROW($A$9)+1,""),ROWS(A$9:A438)),,1))</f>
        <v/>
      </c>
      <c r="B438" s="389" t="str">
        <f t="array" ref="B438">IF(ROWS(B$9:B438)&gt;$U$5,"",INDEX(U$13:U$512,SMALL(IF(($AA$13:$AA$512=$AA$5),ROW($A$9:$A$508)-ROW($A$9)+1,""),ROWS(B$9:B438)),,1))</f>
        <v/>
      </c>
      <c r="C438" s="389" t="str">
        <f t="array" ref="C438">IF(ROWS(C$9:C438)&gt;$U$5,"",INDEX(V$13:V$512,SMALL(IF(($AA$13:$AA$512=$AA$5),ROW($A$9:$A$508)-ROW($A$9)+1,""),ROWS(C$9:C438)),,1))</f>
        <v/>
      </c>
      <c r="D438" s="309" t="str">
        <f t="array" ref="D438">IF(ROWS(D$9:D438)&gt;$U$5,"",INDEX(W$13:W$512,SMALL(IF(($AA$13:$AA$512=$AA$5),ROW($A$9:$A$508)-ROW($A$9)+1,""),ROWS(D$9:D438)),,1))</f>
        <v/>
      </c>
      <c r="E438" s="59" t="str">
        <f t="array" ref="E438">IF(ROWS(E$9:E438)&gt;$U$5,"",INDEX(X$13:X$512,SMALL(IF(($AA$13:$AA$512=$AA$5),ROW($A$9:$A$508)-ROW($A$9)+1,""),ROWS(E$9:E438)),,1))</f>
        <v/>
      </c>
      <c r="F438" s="59" t="str">
        <f t="array" ref="F438">IF(ROWS(F$9:F438)&gt;$U$5,"",INDEX(Y$13:Y$512,SMALL(IF(($AA$13:$AA$512=$AA$5),ROW($A$9:$A$508)-ROW($A$9)+1,""),ROWS(F$9:F438)),,1))</f>
        <v/>
      </c>
      <c r="G438" s="59" t="str">
        <f t="array" ref="G438">IF(ROWS(G$9:G438)&gt;$U$5,"",INDEX(AA$13:AA$512,SMALL(IF(($AA$13:$AA$512=$AA$5),ROW($A$9:$A$508)-ROW($A$9)+1,""),ROWS(G$9:G438)),,1))</f>
        <v/>
      </c>
      <c r="H438" s="59" t="str">
        <f t="array" ref="H438">IF(ROWS(H$9:H438)&gt;$U$5,"",INDEX(AC$13:AC$512,SMALL(IF(($AA$13:$AA$512=$AA$5),ROW($A$9:$A$508)-ROW($A$9)+1,""),ROWS(H$9:H438)),,1))</f>
        <v/>
      </c>
      <c r="I438" s="59" t="str">
        <f t="array" ref="I438">IF(ROWS(I$9:I438)&gt;$U$5,"",INDEX(AD$13:AD$512,SMALL(IF(($AA$13:$AA$512=$AA$5),ROW($A$9:$A$508)-ROW($A$9)+1,""),ROWS(I$9:I438)),,1))</f>
        <v/>
      </c>
      <c r="J438" s="105"/>
      <c r="K438" s="105"/>
      <c r="L438" s="105"/>
      <c r="M438" s="136"/>
      <c r="N438" s="44"/>
      <c r="O438" s="44"/>
      <c r="P438" s="44"/>
      <c r="Q438" s="44"/>
      <c r="R438" s="44"/>
      <c r="S438" s="44"/>
      <c r="T438" s="44">
        <f>Nut_StatusTool!A432</f>
        <v>426</v>
      </c>
      <c r="U438" s="44">
        <f>Nut_StatusTool!B432</f>
        <v>0</v>
      </c>
      <c r="V438" s="44">
        <f>Nut_StatusTool!C432</f>
        <v>0</v>
      </c>
      <c r="W438" s="44">
        <f>Nut_StatusTool!D432</f>
        <v>0</v>
      </c>
      <c r="X438" s="44">
        <f>Nut_StatusTool!F432</f>
        <v>0</v>
      </c>
      <c r="Y438" s="285" t="str">
        <f>Nut_StatusTool!K432</f>
        <v/>
      </c>
      <c r="Z438" s="44" t="str">
        <f>Nut_StatusTool!L432</f>
        <v/>
      </c>
      <c r="AA438" s="44" t="str">
        <f>Nut_StatusTool!M432</f>
        <v/>
      </c>
      <c r="AB438" s="44" t="str">
        <f>Nut_StatusTool!N432</f>
        <v/>
      </c>
      <c r="AC438" s="44">
        <f>Nut_StatusTool!I432</f>
        <v>0</v>
      </c>
      <c r="AD438" s="44">
        <f>Nut_StatusTool!J432</f>
        <v>0</v>
      </c>
    </row>
    <row r="439" spans="1:30" ht="20.100000000000001" customHeight="1">
      <c r="A439" s="59" t="str">
        <f t="array" ref="A439">IF(ROWS(A$9:A439)&gt;$U$5,"",INDEX(T$13:T$512,SMALL(IF(($AA$13:$AA$512=$AA$5),ROW($A$9:$A$508)-ROW($A$9)+1,""),ROWS(A$9:A439)),,1))</f>
        <v/>
      </c>
      <c r="B439" s="389" t="str">
        <f t="array" ref="B439">IF(ROWS(B$9:B439)&gt;$U$5,"",INDEX(U$13:U$512,SMALL(IF(($AA$13:$AA$512=$AA$5),ROW($A$9:$A$508)-ROW($A$9)+1,""),ROWS(B$9:B439)),,1))</f>
        <v/>
      </c>
      <c r="C439" s="389" t="str">
        <f t="array" ref="C439">IF(ROWS(C$9:C439)&gt;$U$5,"",INDEX(V$13:V$512,SMALL(IF(($AA$13:$AA$512=$AA$5),ROW($A$9:$A$508)-ROW($A$9)+1,""),ROWS(C$9:C439)),,1))</f>
        <v/>
      </c>
      <c r="D439" s="309" t="str">
        <f t="array" ref="D439">IF(ROWS(D$9:D439)&gt;$U$5,"",INDEX(W$13:W$512,SMALL(IF(($AA$13:$AA$512=$AA$5),ROW($A$9:$A$508)-ROW($A$9)+1,""),ROWS(D$9:D439)),,1))</f>
        <v/>
      </c>
      <c r="E439" s="59" t="str">
        <f t="array" ref="E439">IF(ROWS(E$9:E439)&gt;$U$5,"",INDEX(X$13:X$512,SMALL(IF(($AA$13:$AA$512=$AA$5),ROW($A$9:$A$508)-ROW($A$9)+1,""),ROWS(E$9:E439)),,1))</f>
        <v/>
      </c>
      <c r="F439" s="59" t="str">
        <f t="array" ref="F439">IF(ROWS(F$9:F439)&gt;$U$5,"",INDEX(Y$13:Y$512,SMALL(IF(($AA$13:$AA$512=$AA$5),ROW($A$9:$A$508)-ROW($A$9)+1,""),ROWS(F$9:F439)),,1))</f>
        <v/>
      </c>
      <c r="G439" s="59" t="str">
        <f t="array" ref="G439">IF(ROWS(G$9:G439)&gt;$U$5,"",INDEX(AA$13:AA$512,SMALL(IF(($AA$13:$AA$512=$AA$5),ROW($A$9:$A$508)-ROW($A$9)+1,""),ROWS(G$9:G439)),,1))</f>
        <v/>
      </c>
      <c r="H439" s="59" t="str">
        <f t="array" ref="H439">IF(ROWS(H$9:H439)&gt;$U$5,"",INDEX(AC$13:AC$512,SMALL(IF(($AA$13:$AA$512=$AA$5),ROW($A$9:$A$508)-ROW($A$9)+1,""),ROWS(H$9:H439)),,1))</f>
        <v/>
      </c>
      <c r="I439" s="59" t="str">
        <f t="array" ref="I439">IF(ROWS(I$9:I439)&gt;$U$5,"",INDEX(AD$13:AD$512,SMALL(IF(($AA$13:$AA$512=$AA$5),ROW($A$9:$A$508)-ROW($A$9)+1,""),ROWS(I$9:I439)),,1))</f>
        <v/>
      </c>
      <c r="J439" s="105"/>
      <c r="K439" s="105"/>
      <c r="L439" s="105"/>
      <c r="M439" s="136"/>
      <c r="N439" s="44"/>
      <c r="O439" s="44"/>
      <c r="P439" s="44"/>
      <c r="Q439" s="44"/>
      <c r="R439" s="44"/>
      <c r="S439" s="44"/>
      <c r="T439" s="44">
        <f>Nut_StatusTool!A433</f>
        <v>427</v>
      </c>
      <c r="U439" s="44">
        <f>Nut_StatusTool!B433</f>
        <v>0</v>
      </c>
      <c r="V439" s="44">
        <f>Nut_StatusTool!C433</f>
        <v>0</v>
      </c>
      <c r="W439" s="44">
        <f>Nut_StatusTool!D433</f>
        <v>0</v>
      </c>
      <c r="X439" s="44">
        <f>Nut_StatusTool!F433</f>
        <v>0</v>
      </c>
      <c r="Y439" s="285" t="str">
        <f>Nut_StatusTool!K433</f>
        <v/>
      </c>
      <c r="Z439" s="44" t="str">
        <f>Nut_StatusTool!L433</f>
        <v/>
      </c>
      <c r="AA439" s="44" t="str">
        <f>Nut_StatusTool!M433</f>
        <v/>
      </c>
      <c r="AB439" s="44" t="str">
        <f>Nut_StatusTool!N433</f>
        <v/>
      </c>
      <c r="AC439" s="44">
        <f>Nut_StatusTool!I433</f>
        <v>0</v>
      </c>
      <c r="AD439" s="44">
        <f>Nut_StatusTool!J433</f>
        <v>0</v>
      </c>
    </row>
    <row r="440" spans="1:30" ht="20.100000000000001" customHeight="1">
      <c r="A440" s="59" t="str">
        <f t="array" ref="A440">IF(ROWS(A$9:A440)&gt;$U$5,"",INDEX(T$13:T$512,SMALL(IF(($AA$13:$AA$512=$AA$5),ROW($A$9:$A$508)-ROW($A$9)+1,""),ROWS(A$9:A440)),,1))</f>
        <v/>
      </c>
      <c r="B440" s="389" t="str">
        <f t="array" ref="B440">IF(ROWS(B$9:B440)&gt;$U$5,"",INDEX(U$13:U$512,SMALL(IF(($AA$13:$AA$512=$AA$5),ROW($A$9:$A$508)-ROW($A$9)+1,""),ROWS(B$9:B440)),,1))</f>
        <v/>
      </c>
      <c r="C440" s="389" t="str">
        <f t="array" ref="C440">IF(ROWS(C$9:C440)&gt;$U$5,"",INDEX(V$13:V$512,SMALL(IF(($AA$13:$AA$512=$AA$5),ROW($A$9:$A$508)-ROW($A$9)+1,""),ROWS(C$9:C440)),,1))</f>
        <v/>
      </c>
      <c r="D440" s="309" t="str">
        <f t="array" ref="D440">IF(ROWS(D$9:D440)&gt;$U$5,"",INDEX(W$13:W$512,SMALL(IF(($AA$13:$AA$512=$AA$5),ROW($A$9:$A$508)-ROW($A$9)+1,""),ROWS(D$9:D440)),,1))</f>
        <v/>
      </c>
      <c r="E440" s="59" t="str">
        <f t="array" ref="E440">IF(ROWS(E$9:E440)&gt;$U$5,"",INDEX(X$13:X$512,SMALL(IF(($AA$13:$AA$512=$AA$5),ROW($A$9:$A$508)-ROW($A$9)+1,""),ROWS(E$9:E440)),,1))</f>
        <v/>
      </c>
      <c r="F440" s="59" t="str">
        <f t="array" ref="F440">IF(ROWS(F$9:F440)&gt;$U$5,"",INDEX(Y$13:Y$512,SMALL(IF(($AA$13:$AA$512=$AA$5),ROW($A$9:$A$508)-ROW($A$9)+1,""),ROWS(F$9:F440)),,1))</f>
        <v/>
      </c>
      <c r="G440" s="59" t="str">
        <f t="array" ref="G440">IF(ROWS(G$9:G440)&gt;$U$5,"",INDEX(AA$13:AA$512,SMALL(IF(($AA$13:$AA$512=$AA$5),ROW($A$9:$A$508)-ROW($A$9)+1,""),ROWS(G$9:G440)),,1))</f>
        <v/>
      </c>
      <c r="H440" s="59" t="str">
        <f t="array" ref="H440">IF(ROWS(H$9:H440)&gt;$U$5,"",INDEX(AC$13:AC$512,SMALL(IF(($AA$13:$AA$512=$AA$5),ROW($A$9:$A$508)-ROW($A$9)+1,""),ROWS(H$9:H440)),,1))</f>
        <v/>
      </c>
      <c r="I440" s="59" t="str">
        <f t="array" ref="I440">IF(ROWS(I$9:I440)&gt;$U$5,"",INDEX(AD$13:AD$512,SMALL(IF(($AA$13:$AA$512=$AA$5),ROW($A$9:$A$508)-ROW($A$9)+1,""),ROWS(I$9:I440)),,1))</f>
        <v/>
      </c>
      <c r="J440" s="105"/>
      <c r="K440" s="105"/>
      <c r="L440" s="105"/>
      <c r="M440" s="136"/>
      <c r="N440" s="44"/>
      <c r="O440" s="44"/>
      <c r="P440" s="44"/>
      <c r="Q440" s="44"/>
      <c r="R440" s="44"/>
      <c r="S440" s="44"/>
      <c r="T440" s="44">
        <f>Nut_StatusTool!A434</f>
        <v>428</v>
      </c>
      <c r="U440" s="44">
        <f>Nut_StatusTool!B434</f>
        <v>0</v>
      </c>
      <c r="V440" s="44">
        <f>Nut_StatusTool!C434</f>
        <v>0</v>
      </c>
      <c r="W440" s="44">
        <f>Nut_StatusTool!D434</f>
        <v>0</v>
      </c>
      <c r="X440" s="44">
        <f>Nut_StatusTool!F434</f>
        <v>0</v>
      </c>
      <c r="Y440" s="285" t="str">
        <f>Nut_StatusTool!K434</f>
        <v/>
      </c>
      <c r="Z440" s="44" t="str">
        <f>Nut_StatusTool!L434</f>
        <v/>
      </c>
      <c r="AA440" s="44" t="str">
        <f>Nut_StatusTool!M434</f>
        <v/>
      </c>
      <c r="AB440" s="44" t="str">
        <f>Nut_StatusTool!N434</f>
        <v/>
      </c>
      <c r="AC440" s="44">
        <f>Nut_StatusTool!I434</f>
        <v>0</v>
      </c>
      <c r="AD440" s="44">
        <f>Nut_StatusTool!J434</f>
        <v>0</v>
      </c>
    </row>
    <row r="441" spans="1:30" ht="20.100000000000001" customHeight="1">
      <c r="A441" s="59" t="str">
        <f t="array" ref="A441">IF(ROWS(A$9:A441)&gt;$U$5,"",INDEX(T$13:T$512,SMALL(IF(($AA$13:$AA$512=$AA$5),ROW($A$9:$A$508)-ROW($A$9)+1,""),ROWS(A$9:A441)),,1))</f>
        <v/>
      </c>
      <c r="B441" s="389" t="str">
        <f t="array" ref="B441">IF(ROWS(B$9:B441)&gt;$U$5,"",INDEX(U$13:U$512,SMALL(IF(($AA$13:$AA$512=$AA$5),ROW($A$9:$A$508)-ROW($A$9)+1,""),ROWS(B$9:B441)),,1))</f>
        <v/>
      </c>
      <c r="C441" s="389" t="str">
        <f t="array" ref="C441">IF(ROWS(C$9:C441)&gt;$U$5,"",INDEX(V$13:V$512,SMALL(IF(($AA$13:$AA$512=$AA$5),ROW($A$9:$A$508)-ROW($A$9)+1,""),ROWS(C$9:C441)),,1))</f>
        <v/>
      </c>
      <c r="D441" s="309" t="str">
        <f t="array" ref="D441">IF(ROWS(D$9:D441)&gt;$U$5,"",INDEX(W$13:W$512,SMALL(IF(($AA$13:$AA$512=$AA$5),ROW($A$9:$A$508)-ROW($A$9)+1,""),ROWS(D$9:D441)),,1))</f>
        <v/>
      </c>
      <c r="E441" s="59" t="str">
        <f t="array" ref="E441">IF(ROWS(E$9:E441)&gt;$U$5,"",INDEX(X$13:X$512,SMALL(IF(($AA$13:$AA$512=$AA$5),ROW($A$9:$A$508)-ROW($A$9)+1,""),ROWS(E$9:E441)),,1))</f>
        <v/>
      </c>
      <c r="F441" s="59" t="str">
        <f t="array" ref="F441">IF(ROWS(F$9:F441)&gt;$U$5,"",INDEX(Y$13:Y$512,SMALL(IF(($AA$13:$AA$512=$AA$5),ROW($A$9:$A$508)-ROW($A$9)+1,""),ROWS(F$9:F441)),,1))</f>
        <v/>
      </c>
      <c r="G441" s="59" t="str">
        <f t="array" ref="G441">IF(ROWS(G$9:G441)&gt;$U$5,"",INDEX(AA$13:AA$512,SMALL(IF(($AA$13:$AA$512=$AA$5),ROW($A$9:$A$508)-ROW($A$9)+1,""),ROWS(G$9:G441)),,1))</f>
        <v/>
      </c>
      <c r="H441" s="59" t="str">
        <f t="array" ref="H441">IF(ROWS(H$9:H441)&gt;$U$5,"",INDEX(AC$13:AC$512,SMALL(IF(($AA$13:$AA$512=$AA$5),ROW($A$9:$A$508)-ROW($A$9)+1,""),ROWS(H$9:H441)),,1))</f>
        <v/>
      </c>
      <c r="I441" s="59" t="str">
        <f t="array" ref="I441">IF(ROWS(I$9:I441)&gt;$U$5,"",INDEX(AD$13:AD$512,SMALL(IF(($AA$13:$AA$512=$AA$5),ROW($A$9:$A$508)-ROW($A$9)+1,""),ROWS(I$9:I441)),,1))</f>
        <v/>
      </c>
      <c r="J441" s="105"/>
      <c r="K441" s="105"/>
      <c r="L441" s="105"/>
      <c r="M441" s="136"/>
      <c r="N441" s="44"/>
      <c r="O441" s="44"/>
      <c r="P441" s="44"/>
      <c r="Q441" s="44"/>
      <c r="R441" s="44"/>
      <c r="S441" s="44"/>
      <c r="T441" s="44">
        <f>Nut_StatusTool!A435</f>
        <v>429</v>
      </c>
      <c r="U441" s="44">
        <f>Nut_StatusTool!B435</f>
        <v>0</v>
      </c>
      <c r="V441" s="44">
        <f>Nut_StatusTool!C435</f>
        <v>0</v>
      </c>
      <c r="W441" s="44">
        <f>Nut_StatusTool!D435</f>
        <v>0</v>
      </c>
      <c r="X441" s="44">
        <f>Nut_StatusTool!F435</f>
        <v>0</v>
      </c>
      <c r="Y441" s="285" t="str">
        <f>Nut_StatusTool!K435</f>
        <v/>
      </c>
      <c r="Z441" s="44" t="str">
        <f>Nut_StatusTool!L435</f>
        <v/>
      </c>
      <c r="AA441" s="44" t="str">
        <f>Nut_StatusTool!M435</f>
        <v/>
      </c>
      <c r="AB441" s="44" t="str">
        <f>Nut_StatusTool!N435</f>
        <v/>
      </c>
      <c r="AC441" s="44">
        <f>Nut_StatusTool!I435</f>
        <v>0</v>
      </c>
      <c r="AD441" s="44">
        <f>Nut_StatusTool!J435</f>
        <v>0</v>
      </c>
    </row>
    <row r="442" spans="1:30" ht="20.100000000000001" customHeight="1">
      <c r="A442" s="59" t="str">
        <f t="array" ref="A442">IF(ROWS(A$9:A442)&gt;$U$5,"",INDEX(T$13:T$512,SMALL(IF(($AA$13:$AA$512=$AA$5),ROW($A$9:$A$508)-ROW($A$9)+1,""),ROWS(A$9:A442)),,1))</f>
        <v/>
      </c>
      <c r="B442" s="389" t="str">
        <f t="array" ref="B442">IF(ROWS(B$9:B442)&gt;$U$5,"",INDEX(U$13:U$512,SMALL(IF(($AA$13:$AA$512=$AA$5),ROW($A$9:$A$508)-ROW($A$9)+1,""),ROWS(B$9:B442)),,1))</f>
        <v/>
      </c>
      <c r="C442" s="389" t="str">
        <f t="array" ref="C442">IF(ROWS(C$9:C442)&gt;$U$5,"",INDEX(V$13:V$512,SMALL(IF(($AA$13:$AA$512=$AA$5),ROW($A$9:$A$508)-ROW($A$9)+1,""),ROWS(C$9:C442)),,1))</f>
        <v/>
      </c>
      <c r="D442" s="309" t="str">
        <f t="array" ref="D442">IF(ROWS(D$9:D442)&gt;$U$5,"",INDEX(W$13:W$512,SMALL(IF(($AA$13:$AA$512=$AA$5),ROW($A$9:$A$508)-ROW($A$9)+1,""),ROWS(D$9:D442)),,1))</f>
        <v/>
      </c>
      <c r="E442" s="59" t="str">
        <f t="array" ref="E442">IF(ROWS(E$9:E442)&gt;$U$5,"",INDEX(X$13:X$512,SMALL(IF(($AA$13:$AA$512=$AA$5),ROW($A$9:$A$508)-ROW($A$9)+1,""),ROWS(E$9:E442)),,1))</f>
        <v/>
      </c>
      <c r="F442" s="59" t="str">
        <f t="array" ref="F442">IF(ROWS(F$9:F442)&gt;$U$5,"",INDEX(Y$13:Y$512,SMALL(IF(($AA$13:$AA$512=$AA$5),ROW($A$9:$A$508)-ROW($A$9)+1,""),ROWS(F$9:F442)),,1))</f>
        <v/>
      </c>
      <c r="G442" s="59" t="str">
        <f t="array" ref="G442">IF(ROWS(G$9:G442)&gt;$U$5,"",INDEX(AA$13:AA$512,SMALL(IF(($AA$13:$AA$512=$AA$5),ROW($A$9:$A$508)-ROW($A$9)+1,""),ROWS(G$9:G442)),,1))</f>
        <v/>
      </c>
      <c r="H442" s="59" t="str">
        <f t="array" ref="H442">IF(ROWS(H$9:H442)&gt;$U$5,"",INDEX(AC$13:AC$512,SMALL(IF(($AA$13:$AA$512=$AA$5),ROW($A$9:$A$508)-ROW($A$9)+1,""),ROWS(H$9:H442)),,1))</f>
        <v/>
      </c>
      <c r="I442" s="59" t="str">
        <f t="array" ref="I442">IF(ROWS(I$9:I442)&gt;$U$5,"",INDEX(AD$13:AD$512,SMALL(IF(($AA$13:$AA$512=$AA$5),ROW($A$9:$A$508)-ROW($A$9)+1,""),ROWS(I$9:I442)),,1))</f>
        <v/>
      </c>
      <c r="J442" s="105"/>
      <c r="K442" s="105"/>
      <c r="L442" s="105"/>
      <c r="M442" s="136"/>
      <c r="N442" s="44"/>
      <c r="O442" s="44"/>
      <c r="P442" s="44"/>
      <c r="Q442" s="44"/>
      <c r="R442" s="44"/>
      <c r="S442" s="44"/>
      <c r="T442" s="44">
        <f>Nut_StatusTool!A436</f>
        <v>430</v>
      </c>
      <c r="U442" s="44">
        <f>Nut_StatusTool!B436</f>
        <v>0</v>
      </c>
      <c r="V442" s="44">
        <f>Nut_StatusTool!C436</f>
        <v>0</v>
      </c>
      <c r="W442" s="44">
        <f>Nut_StatusTool!D436</f>
        <v>0</v>
      </c>
      <c r="X442" s="44">
        <f>Nut_StatusTool!F436</f>
        <v>0</v>
      </c>
      <c r="Y442" s="285" t="str">
        <f>Nut_StatusTool!K436</f>
        <v/>
      </c>
      <c r="Z442" s="44" t="str">
        <f>Nut_StatusTool!L436</f>
        <v/>
      </c>
      <c r="AA442" s="44" t="str">
        <f>Nut_StatusTool!M436</f>
        <v/>
      </c>
      <c r="AB442" s="44" t="str">
        <f>Nut_StatusTool!N436</f>
        <v/>
      </c>
      <c r="AC442" s="44">
        <f>Nut_StatusTool!I436</f>
        <v>0</v>
      </c>
      <c r="AD442" s="44">
        <f>Nut_StatusTool!J436</f>
        <v>0</v>
      </c>
    </row>
    <row r="443" spans="1:30" ht="20.100000000000001" customHeight="1">
      <c r="A443" s="59" t="str">
        <f t="array" ref="A443">IF(ROWS(A$9:A443)&gt;$U$5,"",INDEX(T$13:T$512,SMALL(IF(($AA$13:$AA$512=$AA$5),ROW($A$9:$A$508)-ROW($A$9)+1,""),ROWS(A$9:A443)),,1))</f>
        <v/>
      </c>
      <c r="B443" s="389" t="str">
        <f t="array" ref="B443">IF(ROWS(B$9:B443)&gt;$U$5,"",INDEX(U$13:U$512,SMALL(IF(($AA$13:$AA$512=$AA$5),ROW($A$9:$A$508)-ROW($A$9)+1,""),ROWS(B$9:B443)),,1))</f>
        <v/>
      </c>
      <c r="C443" s="389" t="str">
        <f t="array" ref="C443">IF(ROWS(C$9:C443)&gt;$U$5,"",INDEX(V$13:V$512,SMALL(IF(($AA$13:$AA$512=$AA$5),ROW($A$9:$A$508)-ROW($A$9)+1,""),ROWS(C$9:C443)),,1))</f>
        <v/>
      </c>
      <c r="D443" s="309" t="str">
        <f t="array" ref="D443">IF(ROWS(D$9:D443)&gt;$U$5,"",INDEX(W$13:W$512,SMALL(IF(($AA$13:$AA$512=$AA$5),ROW($A$9:$A$508)-ROW($A$9)+1,""),ROWS(D$9:D443)),,1))</f>
        <v/>
      </c>
      <c r="E443" s="59" t="str">
        <f t="array" ref="E443">IF(ROWS(E$9:E443)&gt;$U$5,"",INDEX(X$13:X$512,SMALL(IF(($AA$13:$AA$512=$AA$5),ROW($A$9:$A$508)-ROW($A$9)+1,""),ROWS(E$9:E443)),,1))</f>
        <v/>
      </c>
      <c r="F443" s="59" t="str">
        <f t="array" ref="F443">IF(ROWS(F$9:F443)&gt;$U$5,"",INDEX(Y$13:Y$512,SMALL(IF(($AA$13:$AA$512=$AA$5),ROW($A$9:$A$508)-ROW($A$9)+1,""),ROWS(F$9:F443)),,1))</f>
        <v/>
      </c>
      <c r="G443" s="59" t="str">
        <f t="array" ref="G443">IF(ROWS(G$9:G443)&gt;$U$5,"",INDEX(AA$13:AA$512,SMALL(IF(($AA$13:$AA$512=$AA$5),ROW($A$9:$A$508)-ROW($A$9)+1,""),ROWS(G$9:G443)),,1))</f>
        <v/>
      </c>
      <c r="H443" s="59" t="str">
        <f t="array" ref="H443">IF(ROWS(H$9:H443)&gt;$U$5,"",INDEX(AC$13:AC$512,SMALL(IF(($AA$13:$AA$512=$AA$5),ROW($A$9:$A$508)-ROW($A$9)+1,""),ROWS(H$9:H443)),,1))</f>
        <v/>
      </c>
      <c r="I443" s="59" t="str">
        <f t="array" ref="I443">IF(ROWS(I$9:I443)&gt;$U$5,"",INDEX(AD$13:AD$512,SMALL(IF(($AA$13:$AA$512=$AA$5),ROW($A$9:$A$508)-ROW($A$9)+1,""),ROWS(I$9:I443)),,1))</f>
        <v/>
      </c>
      <c r="J443" s="105"/>
      <c r="K443" s="105"/>
      <c r="L443" s="105"/>
      <c r="M443" s="136"/>
      <c r="N443" s="44"/>
      <c r="O443" s="44"/>
      <c r="P443" s="44"/>
      <c r="Q443" s="44"/>
      <c r="R443" s="44"/>
      <c r="S443" s="44"/>
      <c r="T443" s="44">
        <f>Nut_StatusTool!A437</f>
        <v>431</v>
      </c>
      <c r="U443" s="44">
        <f>Nut_StatusTool!B437</f>
        <v>0</v>
      </c>
      <c r="V443" s="44">
        <f>Nut_StatusTool!C437</f>
        <v>0</v>
      </c>
      <c r="W443" s="44">
        <f>Nut_StatusTool!D437</f>
        <v>0</v>
      </c>
      <c r="X443" s="44">
        <f>Nut_StatusTool!F437</f>
        <v>0</v>
      </c>
      <c r="Y443" s="285" t="str">
        <f>Nut_StatusTool!K437</f>
        <v/>
      </c>
      <c r="Z443" s="44" t="str">
        <f>Nut_StatusTool!L437</f>
        <v/>
      </c>
      <c r="AA443" s="44" t="str">
        <f>Nut_StatusTool!M437</f>
        <v/>
      </c>
      <c r="AB443" s="44" t="str">
        <f>Nut_StatusTool!N437</f>
        <v/>
      </c>
      <c r="AC443" s="44">
        <f>Nut_StatusTool!I437</f>
        <v>0</v>
      </c>
      <c r="AD443" s="44">
        <f>Nut_StatusTool!J437</f>
        <v>0</v>
      </c>
    </row>
    <row r="444" spans="1:30" ht="20.100000000000001" customHeight="1">
      <c r="A444" s="59" t="str">
        <f t="array" ref="A444">IF(ROWS(A$9:A444)&gt;$U$5,"",INDEX(T$13:T$512,SMALL(IF(($AA$13:$AA$512=$AA$5),ROW($A$9:$A$508)-ROW($A$9)+1,""),ROWS(A$9:A444)),,1))</f>
        <v/>
      </c>
      <c r="B444" s="389" t="str">
        <f t="array" ref="B444">IF(ROWS(B$9:B444)&gt;$U$5,"",INDEX(U$13:U$512,SMALL(IF(($AA$13:$AA$512=$AA$5),ROW($A$9:$A$508)-ROW($A$9)+1,""),ROWS(B$9:B444)),,1))</f>
        <v/>
      </c>
      <c r="C444" s="389" t="str">
        <f t="array" ref="C444">IF(ROWS(C$9:C444)&gt;$U$5,"",INDEX(V$13:V$512,SMALL(IF(($AA$13:$AA$512=$AA$5),ROW($A$9:$A$508)-ROW($A$9)+1,""),ROWS(C$9:C444)),,1))</f>
        <v/>
      </c>
      <c r="D444" s="309" t="str">
        <f t="array" ref="D444">IF(ROWS(D$9:D444)&gt;$U$5,"",INDEX(W$13:W$512,SMALL(IF(($AA$13:$AA$512=$AA$5),ROW($A$9:$A$508)-ROW($A$9)+1,""),ROWS(D$9:D444)),,1))</f>
        <v/>
      </c>
      <c r="E444" s="59" t="str">
        <f t="array" ref="E444">IF(ROWS(E$9:E444)&gt;$U$5,"",INDEX(X$13:X$512,SMALL(IF(($AA$13:$AA$512=$AA$5),ROW($A$9:$A$508)-ROW($A$9)+1,""),ROWS(E$9:E444)),,1))</f>
        <v/>
      </c>
      <c r="F444" s="59" t="str">
        <f t="array" ref="F444">IF(ROWS(F$9:F444)&gt;$U$5,"",INDEX(Y$13:Y$512,SMALL(IF(($AA$13:$AA$512=$AA$5),ROW($A$9:$A$508)-ROW($A$9)+1,""),ROWS(F$9:F444)),,1))</f>
        <v/>
      </c>
      <c r="G444" s="59" t="str">
        <f t="array" ref="G444">IF(ROWS(G$9:G444)&gt;$U$5,"",INDEX(AA$13:AA$512,SMALL(IF(($AA$13:$AA$512=$AA$5),ROW($A$9:$A$508)-ROW($A$9)+1,""),ROWS(G$9:G444)),,1))</f>
        <v/>
      </c>
      <c r="H444" s="59" t="str">
        <f t="array" ref="H444">IF(ROWS(H$9:H444)&gt;$U$5,"",INDEX(AC$13:AC$512,SMALL(IF(($AA$13:$AA$512=$AA$5),ROW($A$9:$A$508)-ROW($A$9)+1,""),ROWS(H$9:H444)),,1))</f>
        <v/>
      </c>
      <c r="I444" s="59" t="str">
        <f t="array" ref="I444">IF(ROWS(I$9:I444)&gt;$U$5,"",INDEX(AD$13:AD$512,SMALL(IF(($AA$13:$AA$512=$AA$5),ROW($A$9:$A$508)-ROW($A$9)+1,""),ROWS(I$9:I444)),,1))</f>
        <v/>
      </c>
      <c r="J444" s="105"/>
      <c r="K444" s="105"/>
      <c r="L444" s="105"/>
      <c r="M444" s="136"/>
      <c r="N444" s="44"/>
      <c r="O444" s="44"/>
      <c r="P444" s="44"/>
      <c r="Q444" s="44"/>
      <c r="R444" s="44"/>
      <c r="S444" s="44"/>
      <c r="T444" s="44">
        <f>Nut_StatusTool!A438</f>
        <v>432</v>
      </c>
      <c r="U444" s="44">
        <f>Nut_StatusTool!B438</f>
        <v>0</v>
      </c>
      <c r="V444" s="44">
        <f>Nut_StatusTool!C438</f>
        <v>0</v>
      </c>
      <c r="W444" s="44">
        <f>Nut_StatusTool!D438</f>
        <v>0</v>
      </c>
      <c r="X444" s="44">
        <f>Nut_StatusTool!F438</f>
        <v>0</v>
      </c>
      <c r="Y444" s="285" t="str">
        <f>Nut_StatusTool!K438</f>
        <v/>
      </c>
      <c r="Z444" s="44" t="str">
        <f>Nut_StatusTool!L438</f>
        <v/>
      </c>
      <c r="AA444" s="44" t="str">
        <f>Nut_StatusTool!M438</f>
        <v/>
      </c>
      <c r="AB444" s="44" t="str">
        <f>Nut_StatusTool!N438</f>
        <v/>
      </c>
      <c r="AC444" s="44">
        <f>Nut_StatusTool!I438</f>
        <v>0</v>
      </c>
      <c r="AD444" s="44">
        <f>Nut_StatusTool!J438</f>
        <v>0</v>
      </c>
    </row>
    <row r="445" spans="1:30" ht="20.100000000000001" customHeight="1">
      <c r="A445" s="59" t="str">
        <f t="array" ref="A445">IF(ROWS(A$9:A445)&gt;$U$5,"",INDEX(T$13:T$512,SMALL(IF(($AA$13:$AA$512=$AA$5),ROW($A$9:$A$508)-ROW($A$9)+1,""),ROWS(A$9:A445)),,1))</f>
        <v/>
      </c>
      <c r="B445" s="389" t="str">
        <f t="array" ref="B445">IF(ROWS(B$9:B445)&gt;$U$5,"",INDEX(U$13:U$512,SMALL(IF(($AA$13:$AA$512=$AA$5),ROW($A$9:$A$508)-ROW($A$9)+1,""),ROWS(B$9:B445)),,1))</f>
        <v/>
      </c>
      <c r="C445" s="389" t="str">
        <f t="array" ref="C445">IF(ROWS(C$9:C445)&gt;$U$5,"",INDEX(V$13:V$512,SMALL(IF(($AA$13:$AA$512=$AA$5),ROW($A$9:$A$508)-ROW($A$9)+1,""),ROWS(C$9:C445)),,1))</f>
        <v/>
      </c>
      <c r="D445" s="309" t="str">
        <f t="array" ref="D445">IF(ROWS(D$9:D445)&gt;$U$5,"",INDEX(W$13:W$512,SMALL(IF(($AA$13:$AA$512=$AA$5),ROW($A$9:$A$508)-ROW($A$9)+1,""),ROWS(D$9:D445)),,1))</f>
        <v/>
      </c>
      <c r="E445" s="59" t="str">
        <f t="array" ref="E445">IF(ROWS(E$9:E445)&gt;$U$5,"",INDEX(X$13:X$512,SMALL(IF(($AA$13:$AA$512=$AA$5),ROW($A$9:$A$508)-ROW($A$9)+1,""),ROWS(E$9:E445)),,1))</f>
        <v/>
      </c>
      <c r="F445" s="59" t="str">
        <f t="array" ref="F445">IF(ROWS(F$9:F445)&gt;$U$5,"",INDEX(Y$13:Y$512,SMALL(IF(($AA$13:$AA$512=$AA$5),ROW($A$9:$A$508)-ROW($A$9)+1,""),ROWS(F$9:F445)),,1))</f>
        <v/>
      </c>
      <c r="G445" s="59" t="str">
        <f t="array" ref="G445">IF(ROWS(G$9:G445)&gt;$U$5,"",INDEX(AA$13:AA$512,SMALL(IF(($AA$13:$AA$512=$AA$5),ROW($A$9:$A$508)-ROW($A$9)+1,""),ROWS(G$9:G445)),,1))</f>
        <v/>
      </c>
      <c r="H445" s="59" t="str">
        <f t="array" ref="H445">IF(ROWS(H$9:H445)&gt;$U$5,"",INDEX(AC$13:AC$512,SMALL(IF(($AA$13:$AA$512=$AA$5),ROW($A$9:$A$508)-ROW($A$9)+1,""),ROWS(H$9:H445)),,1))</f>
        <v/>
      </c>
      <c r="I445" s="59" t="str">
        <f t="array" ref="I445">IF(ROWS(I$9:I445)&gt;$U$5,"",INDEX(AD$13:AD$512,SMALL(IF(($AA$13:$AA$512=$AA$5),ROW($A$9:$A$508)-ROW($A$9)+1,""),ROWS(I$9:I445)),,1))</f>
        <v/>
      </c>
      <c r="J445" s="105"/>
      <c r="K445" s="105"/>
      <c r="L445" s="105"/>
      <c r="M445" s="136"/>
      <c r="N445" s="44"/>
      <c r="O445" s="44"/>
      <c r="P445" s="44"/>
      <c r="Q445" s="44"/>
      <c r="R445" s="44"/>
      <c r="S445" s="44"/>
      <c r="T445" s="44">
        <f>Nut_StatusTool!A439</f>
        <v>433</v>
      </c>
      <c r="U445" s="44">
        <f>Nut_StatusTool!B439</f>
        <v>0</v>
      </c>
      <c r="V445" s="44">
        <f>Nut_StatusTool!C439</f>
        <v>0</v>
      </c>
      <c r="W445" s="44">
        <f>Nut_StatusTool!D439</f>
        <v>0</v>
      </c>
      <c r="X445" s="44">
        <f>Nut_StatusTool!F439</f>
        <v>0</v>
      </c>
      <c r="Y445" s="285" t="str">
        <f>Nut_StatusTool!K439</f>
        <v/>
      </c>
      <c r="Z445" s="44" t="str">
        <f>Nut_StatusTool!L439</f>
        <v/>
      </c>
      <c r="AA445" s="44" t="str">
        <f>Nut_StatusTool!M439</f>
        <v/>
      </c>
      <c r="AB445" s="44" t="str">
        <f>Nut_StatusTool!N439</f>
        <v/>
      </c>
      <c r="AC445" s="44">
        <f>Nut_StatusTool!I439</f>
        <v>0</v>
      </c>
      <c r="AD445" s="44">
        <f>Nut_StatusTool!J439</f>
        <v>0</v>
      </c>
    </row>
    <row r="446" spans="1:30" ht="20.100000000000001" customHeight="1">
      <c r="A446" s="59" t="str">
        <f t="array" ref="A446">IF(ROWS(A$9:A446)&gt;$U$5,"",INDEX(T$13:T$512,SMALL(IF(($AA$13:$AA$512=$AA$5),ROW($A$9:$A$508)-ROW($A$9)+1,""),ROWS(A$9:A446)),,1))</f>
        <v/>
      </c>
      <c r="B446" s="389" t="str">
        <f t="array" ref="B446">IF(ROWS(B$9:B446)&gt;$U$5,"",INDEX(U$13:U$512,SMALL(IF(($AA$13:$AA$512=$AA$5),ROW($A$9:$A$508)-ROW($A$9)+1,""),ROWS(B$9:B446)),,1))</f>
        <v/>
      </c>
      <c r="C446" s="389" t="str">
        <f t="array" ref="C446">IF(ROWS(C$9:C446)&gt;$U$5,"",INDEX(V$13:V$512,SMALL(IF(($AA$13:$AA$512=$AA$5),ROW($A$9:$A$508)-ROW($A$9)+1,""),ROWS(C$9:C446)),,1))</f>
        <v/>
      </c>
      <c r="D446" s="309" t="str">
        <f t="array" ref="D446">IF(ROWS(D$9:D446)&gt;$U$5,"",INDEX(W$13:W$512,SMALL(IF(($AA$13:$AA$512=$AA$5),ROW($A$9:$A$508)-ROW($A$9)+1,""),ROWS(D$9:D446)),,1))</f>
        <v/>
      </c>
      <c r="E446" s="59" t="str">
        <f t="array" ref="E446">IF(ROWS(E$9:E446)&gt;$U$5,"",INDEX(X$13:X$512,SMALL(IF(($AA$13:$AA$512=$AA$5),ROW($A$9:$A$508)-ROW($A$9)+1,""),ROWS(E$9:E446)),,1))</f>
        <v/>
      </c>
      <c r="F446" s="59" t="str">
        <f t="array" ref="F446">IF(ROWS(F$9:F446)&gt;$U$5,"",INDEX(Y$13:Y$512,SMALL(IF(($AA$13:$AA$512=$AA$5),ROW($A$9:$A$508)-ROW($A$9)+1,""),ROWS(F$9:F446)),,1))</f>
        <v/>
      </c>
      <c r="G446" s="59" t="str">
        <f t="array" ref="G446">IF(ROWS(G$9:G446)&gt;$U$5,"",INDEX(AA$13:AA$512,SMALL(IF(($AA$13:$AA$512=$AA$5),ROW($A$9:$A$508)-ROW($A$9)+1,""),ROWS(G$9:G446)),,1))</f>
        <v/>
      </c>
      <c r="H446" s="59" t="str">
        <f t="array" ref="H446">IF(ROWS(H$9:H446)&gt;$U$5,"",INDEX(AC$13:AC$512,SMALL(IF(($AA$13:$AA$512=$AA$5),ROW($A$9:$A$508)-ROW($A$9)+1,""),ROWS(H$9:H446)),,1))</f>
        <v/>
      </c>
      <c r="I446" s="59" t="str">
        <f t="array" ref="I446">IF(ROWS(I$9:I446)&gt;$U$5,"",INDEX(AD$13:AD$512,SMALL(IF(($AA$13:$AA$512=$AA$5),ROW($A$9:$A$508)-ROW($A$9)+1,""),ROWS(I$9:I446)),,1))</f>
        <v/>
      </c>
      <c r="J446" s="105"/>
      <c r="K446" s="105"/>
      <c r="L446" s="105"/>
      <c r="M446" s="136"/>
      <c r="N446" s="44"/>
      <c r="O446" s="44"/>
      <c r="P446" s="44"/>
      <c r="Q446" s="44"/>
      <c r="R446" s="44"/>
      <c r="S446" s="44"/>
      <c r="T446" s="44">
        <f>Nut_StatusTool!A440</f>
        <v>434</v>
      </c>
      <c r="U446" s="44">
        <f>Nut_StatusTool!B440</f>
        <v>0</v>
      </c>
      <c r="V446" s="44">
        <f>Nut_StatusTool!C440</f>
        <v>0</v>
      </c>
      <c r="W446" s="44">
        <f>Nut_StatusTool!D440</f>
        <v>0</v>
      </c>
      <c r="X446" s="44">
        <f>Nut_StatusTool!F440</f>
        <v>0</v>
      </c>
      <c r="Y446" s="285" t="str">
        <f>Nut_StatusTool!K440</f>
        <v/>
      </c>
      <c r="Z446" s="44" t="str">
        <f>Nut_StatusTool!L440</f>
        <v/>
      </c>
      <c r="AA446" s="44" t="str">
        <f>Nut_StatusTool!M440</f>
        <v/>
      </c>
      <c r="AB446" s="44" t="str">
        <f>Nut_StatusTool!N440</f>
        <v/>
      </c>
      <c r="AC446" s="44">
        <f>Nut_StatusTool!I440</f>
        <v>0</v>
      </c>
      <c r="AD446" s="44">
        <f>Nut_StatusTool!J440</f>
        <v>0</v>
      </c>
    </row>
    <row r="447" spans="1:30" ht="20.100000000000001" customHeight="1">
      <c r="A447" s="59" t="str">
        <f t="array" ref="A447">IF(ROWS(A$9:A447)&gt;$U$5,"",INDEX(T$13:T$512,SMALL(IF(($AA$13:$AA$512=$AA$5),ROW($A$9:$A$508)-ROW($A$9)+1,""),ROWS(A$9:A447)),,1))</f>
        <v/>
      </c>
      <c r="B447" s="389" t="str">
        <f t="array" ref="B447">IF(ROWS(B$9:B447)&gt;$U$5,"",INDEX(U$13:U$512,SMALL(IF(($AA$13:$AA$512=$AA$5),ROW($A$9:$A$508)-ROW($A$9)+1,""),ROWS(B$9:B447)),,1))</f>
        <v/>
      </c>
      <c r="C447" s="389" t="str">
        <f t="array" ref="C447">IF(ROWS(C$9:C447)&gt;$U$5,"",INDEX(V$13:V$512,SMALL(IF(($AA$13:$AA$512=$AA$5),ROW($A$9:$A$508)-ROW($A$9)+1,""),ROWS(C$9:C447)),,1))</f>
        <v/>
      </c>
      <c r="D447" s="309" t="str">
        <f t="array" ref="D447">IF(ROWS(D$9:D447)&gt;$U$5,"",INDEX(W$13:W$512,SMALL(IF(($AA$13:$AA$512=$AA$5),ROW($A$9:$A$508)-ROW($A$9)+1,""),ROWS(D$9:D447)),,1))</f>
        <v/>
      </c>
      <c r="E447" s="59" t="str">
        <f t="array" ref="E447">IF(ROWS(E$9:E447)&gt;$U$5,"",INDEX(X$13:X$512,SMALL(IF(($AA$13:$AA$512=$AA$5),ROW($A$9:$A$508)-ROW($A$9)+1,""),ROWS(E$9:E447)),,1))</f>
        <v/>
      </c>
      <c r="F447" s="59" t="str">
        <f t="array" ref="F447">IF(ROWS(F$9:F447)&gt;$U$5,"",INDEX(Y$13:Y$512,SMALL(IF(($AA$13:$AA$512=$AA$5),ROW($A$9:$A$508)-ROW($A$9)+1,""),ROWS(F$9:F447)),,1))</f>
        <v/>
      </c>
      <c r="G447" s="59" t="str">
        <f t="array" ref="G447">IF(ROWS(G$9:G447)&gt;$U$5,"",INDEX(AA$13:AA$512,SMALL(IF(($AA$13:$AA$512=$AA$5),ROW($A$9:$A$508)-ROW($A$9)+1,""),ROWS(G$9:G447)),,1))</f>
        <v/>
      </c>
      <c r="H447" s="59" t="str">
        <f t="array" ref="H447">IF(ROWS(H$9:H447)&gt;$U$5,"",INDEX(AC$13:AC$512,SMALL(IF(($AA$13:$AA$512=$AA$5),ROW($A$9:$A$508)-ROW($A$9)+1,""),ROWS(H$9:H447)),,1))</f>
        <v/>
      </c>
      <c r="I447" s="59" t="str">
        <f t="array" ref="I447">IF(ROWS(I$9:I447)&gt;$U$5,"",INDEX(AD$13:AD$512,SMALL(IF(($AA$13:$AA$512=$AA$5),ROW($A$9:$A$508)-ROW($A$9)+1,""),ROWS(I$9:I447)),,1))</f>
        <v/>
      </c>
      <c r="J447" s="105"/>
      <c r="K447" s="105"/>
      <c r="L447" s="105"/>
      <c r="M447" s="136"/>
      <c r="N447" s="44"/>
      <c r="O447" s="44"/>
      <c r="P447" s="44"/>
      <c r="Q447" s="44"/>
      <c r="R447" s="44"/>
      <c r="S447" s="44"/>
      <c r="T447" s="44">
        <f>Nut_StatusTool!A441</f>
        <v>435</v>
      </c>
      <c r="U447" s="44">
        <f>Nut_StatusTool!B441</f>
        <v>0</v>
      </c>
      <c r="V447" s="44">
        <f>Nut_StatusTool!C441</f>
        <v>0</v>
      </c>
      <c r="W447" s="44">
        <f>Nut_StatusTool!D441</f>
        <v>0</v>
      </c>
      <c r="X447" s="44">
        <f>Nut_StatusTool!F441</f>
        <v>0</v>
      </c>
      <c r="Y447" s="285" t="str">
        <f>Nut_StatusTool!K441</f>
        <v/>
      </c>
      <c r="Z447" s="44" t="str">
        <f>Nut_StatusTool!L441</f>
        <v/>
      </c>
      <c r="AA447" s="44" t="str">
        <f>Nut_StatusTool!M441</f>
        <v/>
      </c>
      <c r="AB447" s="44" t="str">
        <f>Nut_StatusTool!N441</f>
        <v/>
      </c>
      <c r="AC447" s="44">
        <f>Nut_StatusTool!I441</f>
        <v>0</v>
      </c>
      <c r="AD447" s="44">
        <f>Nut_StatusTool!J441</f>
        <v>0</v>
      </c>
    </row>
    <row r="448" spans="1:30" ht="20.100000000000001" customHeight="1">
      <c r="A448" s="59" t="str">
        <f t="array" ref="A448">IF(ROWS(A$9:A448)&gt;$U$5,"",INDEX(T$13:T$512,SMALL(IF(($AA$13:$AA$512=$AA$5),ROW($A$9:$A$508)-ROW($A$9)+1,""),ROWS(A$9:A448)),,1))</f>
        <v/>
      </c>
      <c r="B448" s="389" t="str">
        <f t="array" ref="B448">IF(ROWS(B$9:B448)&gt;$U$5,"",INDEX(U$13:U$512,SMALL(IF(($AA$13:$AA$512=$AA$5),ROW($A$9:$A$508)-ROW($A$9)+1,""),ROWS(B$9:B448)),,1))</f>
        <v/>
      </c>
      <c r="C448" s="389" t="str">
        <f t="array" ref="C448">IF(ROWS(C$9:C448)&gt;$U$5,"",INDEX(V$13:V$512,SMALL(IF(($AA$13:$AA$512=$AA$5),ROW($A$9:$A$508)-ROW($A$9)+1,""),ROWS(C$9:C448)),,1))</f>
        <v/>
      </c>
      <c r="D448" s="309" t="str">
        <f t="array" ref="D448">IF(ROWS(D$9:D448)&gt;$U$5,"",INDEX(W$13:W$512,SMALL(IF(($AA$13:$AA$512=$AA$5),ROW($A$9:$A$508)-ROW($A$9)+1,""),ROWS(D$9:D448)),,1))</f>
        <v/>
      </c>
      <c r="E448" s="59" t="str">
        <f t="array" ref="E448">IF(ROWS(E$9:E448)&gt;$U$5,"",INDEX(X$13:X$512,SMALL(IF(($AA$13:$AA$512=$AA$5),ROW($A$9:$A$508)-ROW($A$9)+1,""),ROWS(E$9:E448)),,1))</f>
        <v/>
      </c>
      <c r="F448" s="59" t="str">
        <f t="array" ref="F448">IF(ROWS(F$9:F448)&gt;$U$5,"",INDEX(Y$13:Y$512,SMALL(IF(($AA$13:$AA$512=$AA$5),ROW($A$9:$A$508)-ROW($A$9)+1,""),ROWS(F$9:F448)),,1))</f>
        <v/>
      </c>
      <c r="G448" s="59" t="str">
        <f t="array" ref="G448">IF(ROWS(G$9:G448)&gt;$U$5,"",INDEX(AA$13:AA$512,SMALL(IF(($AA$13:$AA$512=$AA$5),ROW($A$9:$A$508)-ROW($A$9)+1,""),ROWS(G$9:G448)),,1))</f>
        <v/>
      </c>
      <c r="H448" s="59" t="str">
        <f t="array" ref="H448">IF(ROWS(H$9:H448)&gt;$U$5,"",INDEX(AC$13:AC$512,SMALL(IF(($AA$13:$AA$512=$AA$5),ROW($A$9:$A$508)-ROW($A$9)+1,""),ROWS(H$9:H448)),,1))</f>
        <v/>
      </c>
      <c r="I448" s="59" t="str">
        <f t="array" ref="I448">IF(ROWS(I$9:I448)&gt;$U$5,"",INDEX(AD$13:AD$512,SMALL(IF(($AA$13:$AA$512=$AA$5),ROW($A$9:$A$508)-ROW($A$9)+1,""),ROWS(I$9:I448)),,1))</f>
        <v/>
      </c>
      <c r="J448" s="105"/>
      <c r="K448" s="105"/>
      <c r="L448" s="105"/>
      <c r="M448" s="136"/>
      <c r="N448" s="44"/>
      <c r="O448" s="44"/>
      <c r="P448" s="44"/>
      <c r="Q448" s="44"/>
      <c r="R448" s="44"/>
      <c r="S448" s="44"/>
      <c r="T448" s="44">
        <f>Nut_StatusTool!A442</f>
        <v>436</v>
      </c>
      <c r="U448" s="44">
        <f>Nut_StatusTool!B442</f>
        <v>0</v>
      </c>
      <c r="V448" s="44">
        <f>Nut_StatusTool!C442</f>
        <v>0</v>
      </c>
      <c r="W448" s="44">
        <f>Nut_StatusTool!D442</f>
        <v>0</v>
      </c>
      <c r="X448" s="44">
        <f>Nut_StatusTool!F442</f>
        <v>0</v>
      </c>
      <c r="Y448" s="285" t="str">
        <f>Nut_StatusTool!K442</f>
        <v/>
      </c>
      <c r="Z448" s="44" t="str">
        <f>Nut_StatusTool!L442</f>
        <v/>
      </c>
      <c r="AA448" s="44" t="str">
        <f>Nut_StatusTool!M442</f>
        <v/>
      </c>
      <c r="AB448" s="44" t="str">
        <f>Nut_StatusTool!N442</f>
        <v/>
      </c>
      <c r="AC448" s="44">
        <f>Nut_StatusTool!I442</f>
        <v>0</v>
      </c>
      <c r="AD448" s="44">
        <f>Nut_StatusTool!J442</f>
        <v>0</v>
      </c>
    </row>
    <row r="449" spans="1:30" ht="20.100000000000001" customHeight="1">
      <c r="A449" s="59" t="str">
        <f t="array" ref="A449">IF(ROWS(A$9:A449)&gt;$U$5,"",INDEX(T$13:T$512,SMALL(IF(($AA$13:$AA$512=$AA$5),ROW($A$9:$A$508)-ROW($A$9)+1,""),ROWS(A$9:A449)),,1))</f>
        <v/>
      </c>
      <c r="B449" s="389" t="str">
        <f t="array" ref="B449">IF(ROWS(B$9:B449)&gt;$U$5,"",INDEX(U$13:U$512,SMALL(IF(($AA$13:$AA$512=$AA$5),ROW($A$9:$A$508)-ROW($A$9)+1,""),ROWS(B$9:B449)),,1))</f>
        <v/>
      </c>
      <c r="C449" s="389" t="str">
        <f t="array" ref="C449">IF(ROWS(C$9:C449)&gt;$U$5,"",INDEX(V$13:V$512,SMALL(IF(($AA$13:$AA$512=$AA$5),ROW($A$9:$A$508)-ROW($A$9)+1,""),ROWS(C$9:C449)),,1))</f>
        <v/>
      </c>
      <c r="D449" s="309" t="str">
        <f t="array" ref="D449">IF(ROWS(D$9:D449)&gt;$U$5,"",INDEX(W$13:W$512,SMALL(IF(($AA$13:$AA$512=$AA$5),ROW($A$9:$A$508)-ROW($A$9)+1,""),ROWS(D$9:D449)),,1))</f>
        <v/>
      </c>
      <c r="E449" s="59" t="str">
        <f t="array" ref="E449">IF(ROWS(E$9:E449)&gt;$U$5,"",INDEX(X$13:X$512,SMALL(IF(($AA$13:$AA$512=$AA$5),ROW($A$9:$A$508)-ROW($A$9)+1,""),ROWS(E$9:E449)),,1))</f>
        <v/>
      </c>
      <c r="F449" s="59" t="str">
        <f t="array" ref="F449">IF(ROWS(F$9:F449)&gt;$U$5,"",INDEX(Y$13:Y$512,SMALL(IF(($AA$13:$AA$512=$AA$5),ROW($A$9:$A$508)-ROW($A$9)+1,""),ROWS(F$9:F449)),,1))</f>
        <v/>
      </c>
      <c r="G449" s="59" t="str">
        <f t="array" ref="G449">IF(ROWS(G$9:G449)&gt;$U$5,"",INDEX(AA$13:AA$512,SMALL(IF(($AA$13:$AA$512=$AA$5),ROW($A$9:$A$508)-ROW($A$9)+1,""),ROWS(G$9:G449)),,1))</f>
        <v/>
      </c>
      <c r="H449" s="59" t="str">
        <f t="array" ref="H449">IF(ROWS(H$9:H449)&gt;$U$5,"",INDEX(AC$13:AC$512,SMALL(IF(($AA$13:$AA$512=$AA$5),ROW($A$9:$A$508)-ROW($A$9)+1,""),ROWS(H$9:H449)),,1))</f>
        <v/>
      </c>
      <c r="I449" s="59" t="str">
        <f t="array" ref="I449">IF(ROWS(I$9:I449)&gt;$U$5,"",INDEX(AD$13:AD$512,SMALL(IF(($AA$13:$AA$512=$AA$5),ROW($A$9:$A$508)-ROW($A$9)+1,""),ROWS(I$9:I449)),,1))</f>
        <v/>
      </c>
      <c r="J449" s="105"/>
      <c r="K449" s="105"/>
      <c r="L449" s="105"/>
      <c r="M449" s="136"/>
      <c r="N449" s="44"/>
      <c r="O449" s="44"/>
      <c r="P449" s="44"/>
      <c r="Q449" s="44"/>
      <c r="R449" s="44"/>
      <c r="S449" s="44"/>
      <c r="T449" s="44">
        <f>Nut_StatusTool!A443</f>
        <v>437</v>
      </c>
      <c r="U449" s="44">
        <f>Nut_StatusTool!B443</f>
        <v>0</v>
      </c>
      <c r="V449" s="44">
        <f>Nut_StatusTool!C443</f>
        <v>0</v>
      </c>
      <c r="W449" s="44">
        <f>Nut_StatusTool!D443</f>
        <v>0</v>
      </c>
      <c r="X449" s="44">
        <f>Nut_StatusTool!F443</f>
        <v>0</v>
      </c>
      <c r="Y449" s="285" t="str">
        <f>Nut_StatusTool!K443</f>
        <v/>
      </c>
      <c r="Z449" s="44" t="str">
        <f>Nut_StatusTool!L443</f>
        <v/>
      </c>
      <c r="AA449" s="44" t="str">
        <f>Nut_StatusTool!M443</f>
        <v/>
      </c>
      <c r="AB449" s="44" t="str">
        <f>Nut_StatusTool!N443</f>
        <v/>
      </c>
      <c r="AC449" s="44">
        <f>Nut_StatusTool!I443</f>
        <v>0</v>
      </c>
      <c r="AD449" s="44">
        <f>Nut_StatusTool!J443</f>
        <v>0</v>
      </c>
    </row>
    <row r="450" spans="1:30" ht="20.100000000000001" customHeight="1">
      <c r="A450" s="59" t="str">
        <f t="array" ref="A450">IF(ROWS(A$9:A450)&gt;$U$5,"",INDEX(T$13:T$512,SMALL(IF(($AA$13:$AA$512=$AA$5),ROW($A$9:$A$508)-ROW($A$9)+1,""),ROWS(A$9:A450)),,1))</f>
        <v/>
      </c>
      <c r="B450" s="389" t="str">
        <f t="array" ref="B450">IF(ROWS(B$9:B450)&gt;$U$5,"",INDEX(U$13:U$512,SMALL(IF(($AA$13:$AA$512=$AA$5),ROW($A$9:$A$508)-ROW($A$9)+1,""),ROWS(B$9:B450)),,1))</f>
        <v/>
      </c>
      <c r="C450" s="389" t="str">
        <f t="array" ref="C450">IF(ROWS(C$9:C450)&gt;$U$5,"",INDEX(V$13:V$512,SMALL(IF(($AA$13:$AA$512=$AA$5),ROW($A$9:$A$508)-ROW($A$9)+1,""),ROWS(C$9:C450)),,1))</f>
        <v/>
      </c>
      <c r="D450" s="309" t="str">
        <f t="array" ref="D450">IF(ROWS(D$9:D450)&gt;$U$5,"",INDEX(W$13:W$512,SMALL(IF(($AA$13:$AA$512=$AA$5),ROW($A$9:$A$508)-ROW($A$9)+1,""),ROWS(D$9:D450)),,1))</f>
        <v/>
      </c>
      <c r="E450" s="59" t="str">
        <f t="array" ref="E450">IF(ROWS(E$9:E450)&gt;$U$5,"",INDEX(X$13:X$512,SMALL(IF(($AA$13:$AA$512=$AA$5),ROW($A$9:$A$508)-ROW($A$9)+1,""),ROWS(E$9:E450)),,1))</f>
        <v/>
      </c>
      <c r="F450" s="59" t="str">
        <f t="array" ref="F450">IF(ROWS(F$9:F450)&gt;$U$5,"",INDEX(Y$13:Y$512,SMALL(IF(($AA$13:$AA$512=$AA$5),ROW($A$9:$A$508)-ROW($A$9)+1,""),ROWS(F$9:F450)),,1))</f>
        <v/>
      </c>
      <c r="G450" s="59" t="str">
        <f t="array" ref="G450">IF(ROWS(G$9:G450)&gt;$U$5,"",INDEX(AA$13:AA$512,SMALL(IF(($AA$13:$AA$512=$AA$5),ROW($A$9:$A$508)-ROW($A$9)+1,""),ROWS(G$9:G450)),,1))</f>
        <v/>
      </c>
      <c r="H450" s="59" t="str">
        <f t="array" ref="H450">IF(ROWS(H$9:H450)&gt;$U$5,"",INDEX(AC$13:AC$512,SMALL(IF(($AA$13:$AA$512=$AA$5),ROW($A$9:$A$508)-ROW($A$9)+1,""),ROWS(H$9:H450)),,1))</f>
        <v/>
      </c>
      <c r="I450" s="59" t="str">
        <f t="array" ref="I450">IF(ROWS(I$9:I450)&gt;$U$5,"",INDEX(AD$13:AD$512,SMALL(IF(($AA$13:$AA$512=$AA$5),ROW($A$9:$A$508)-ROW($A$9)+1,""),ROWS(I$9:I450)),,1))</f>
        <v/>
      </c>
      <c r="J450" s="105"/>
      <c r="K450" s="105"/>
      <c r="L450" s="105"/>
      <c r="M450" s="136"/>
      <c r="N450" s="44"/>
      <c r="O450" s="44"/>
      <c r="P450" s="44"/>
      <c r="Q450" s="44"/>
      <c r="R450" s="44"/>
      <c r="S450" s="44"/>
      <c r="T450" s="44">
        <f>Nut_StatusTool!A444</f>
        <v>438</v>
      </c>
      <c r="U450" s="44">
        <f>Nut_StatusTool!B444</f>
        <v>0</v>
      </c>
      <c r="V450" s="44">
        <f>Nut_StatusTool!C444</f>
        <v>0</v>
      </c>
      <c r="W450" s="44">
        <f>Nut_StatusTool!D444</f>
        <v>0</v>
      </c>
      <c r="X450" s="44">
        <f>Nut_StatusTool!F444</f>
        <v>0</v>
      </c>
      <c r="Y450" s="285" t="str">
        <f>Nut_StatusTool!K444</f>
        <v/>
      </c>
      <c r="Z450" s="44" t="str">
        <f>Nut_StatusTool!L444</f>
        <v/>
      </c>
      <c r="AA450" s="44" t="str">
        <f>Nut_StatusTool!M444</f>
        <v/>
      </c>
      <c r="AB450" s="44" t="str">
        <f>Nut_StatusTool!N444</f>
        <v/>
      </c>
      <c r="AC450" s="44">
        <f>Nut_StatusTool!I444</f>
        <v>0</v>
      </c>
      <c r="AD450" s="44">
        <f>Nut_StatusTool!J444</f>
        <v>0</v>
      </c>
    </row>
    <row r="451" spans="1:30" ht="20.100000000000001" customHeight="1">
      <c r="A451" s="59" t="str">
        <f t="array" ref="A451">IF(ROWS(A$9:A451)&gt;$U$5,"",INDEX(T$13:T$512,SMALL(IF(($AA$13:$AA$512=$AA$5),ROW($A$9:$A$508)-ROW($A$9)+1,""),ROWS(A$9:A451)),,1))</f>
        <v/>
      </c>
      <c r="B451" s="389" t="str">
        <f t="array" ref="B451">IF(ROWS(B$9:B451)&gt;$U$5,"",INDEX(U$13:U$512,SMALL(IF(($AA$13:$AA$512=$AA$5),ROW($A$9:$A$508)-ROW($A$9)+1,""),ROWS(B$9:B451)),,1))</f>
        <v/>
      </c>
      <c r="C451" s="389" t="str">
        <f t="array" ref="C451">IF(ROWS(C$9:C451)&gt;$U$5,"",INDEX(V$13:V$512,SMALL(IF(($AA$13:$AA$512=$AA$5),ROW($A$9:$A$508)-ROW($A$9)+1,""),ROWS(C$9:C451)),,1))</f>
        <v/>
      </c>
      <c r="D451" s="309" t="str">
        <f t="array" ref="D451">IF(ROWS(D$9:D451)&gt;$U$5,"",INDEX(W$13:W$512,SMALL(IF(($AA$13:$AA$512=$AA$5),ROW($A$9:$A$508)-ROW($A$9)+1,""),ROWS(D$9:D451)),,1))</f>
        <v/>
      </c>
      <c r="E451" s="59" t="str">
        <f t="array" ref="E451">IF(ROWS(E$9:E451)&gt;$U$5,"",INDEX(X$13:X$512,SMALL(IF(($AA$13:$AA$512=$AA$5),ROW($A$9:$A$508)-ROW($A$9)+1,""),ROWS(E$9:E451)),,1))</f>
        <v/>
      </c>
      <c r="F451" s="59" t="str">
        <f t="array" ref="F451">IF(ROWS(F$9:F451)&gt;$U$5,"",INDEX(Y$13:Y$512,SMALL(IF(($AA$13:$AA$512=$AA$5),ROW($A$9:$A$508)-ROW($A$9)+1,""),ROWS(F$9:F451)),,1))</f>
        <v/>
      </c>
      <c r="G451" s="59" t="str">
        <f t="array" ref="G451">IF(ROWS(G$9:G451)&gt;$U$5,"",INDEX(AA$13:AA$512,SMALL(IF(($AA$13:$AA$512=$AA$5),ROW($A$9:$A$508)-ROW($A$9)+1,""),ROWS(G$9:G451)),,1))</f>
        <v/>
      </c>
      <c r="H451" s="59" t="str">
        <f t="array" ref="H451">IF(ROWS(H$9:H451)&gt;$U$5,"",INDEX(AC$13:AC$512,SMALL(IF(($AA$13:$AA$512=$AA$5),ROW($A$9:$A$508)-ROW($A$9)+1,""),ROWS(H$9:H451)),,1))</f>
        <v/>
      </c>
      <c r="I451" s="59" t="str">
        <f t="array" ref="I451">IF(ROWS(I$9:I451)&gt;$U$5,"",INDEX(AD$13:AD$512,SMALL(IF(($AA$13:$AA$512=$AA$5),ROW($A$9:$A$508)-ROW($A$9)+1,""),ROWS(I$9:I451)),,1))</f>
        <v/>
      </c>
      <c r="J451" s="105"/>
      <c r="K451" s="105"/>
      <c r="L451" s="105"/>
      <c r="M451" s="136"/>
      <c r="N451" s="44"/>
      <c r="O451" s="44"/>
      <c r="P451" s="44"/>
      <c r="Q451" s="44"/>
      <c r="R451" s="44"/>
      <c r="S451" s="44"/>
      <c r="T451" s="44">
        <f>Nut_StatusTool!A445</f>
        <v>439</v>
      </c>
      <c r="U451" s="44">
        <f>Nut_StatusTool!B445</f>
        <v>0</v>
      </c>
      <c r="V451" s="44">
        <f>Nut_StatusTool!C445</f>
        <v>0</v>
      </c>
      <c r="W451" s="44">
        <f>Nut_StatusTool!D445</f>
        <v>0</v>
      </c>
      <c r="X451" s="44">
        <f>Nut_StatusTool!F445</f>
        <v>0</v>
      </c>
      <c r="Y451" s="285" t="str">
        <f>Nut_StatusTool!K445</f>
        <v/>
      </c>
      <c r="Z451" s="44" t="str">
        <f>Nut_StatusTool!L445</f>
        <v/>
      </c>
      <c r="AA451" s="44" t="str">
        <f>Nut_StatusTool!M445</f>
        <v/>
      </c>
      <c r="AB451" s="44" t="str">
        <f>Nut_StatusTool!N445</f>
        <v/>
      </c>
      <c r="AC451" s="44">
        <f>Nut_StatusTool!I445</f>
        <v>0</v>
      </c>
      <c r="AD451" s="44">
        <f>Nut_StatusTool!J445</f>
        <v>0</v>
      </c>
    </row>
    <row r="452" spans="1:30" ht="20.100000000000001" customHeight="1">
      <c r="A452" s="59" t="str">
        <f t="array" ref="A452">IF(ROWS(A$9:A452)&gt;$U$5,"",INDEX(T$13:T$512,SMALL(IF(($AA$13:$AA$512=$AA$5),ROW($A$9:$A$508)-ROW($A$9)+1,""),ROWS(A$9:A452)),,1))</f>
        <v/>
      </c>
      <c r="B452" s="389" t="str">
        <f t="array" ref="B452">IF(ROWS(B$9:B452)&gt;$U$5,"",INDEX(U$13:U$512,SMALL(IF(($AA$13:$AA$512=$AA$5),ROW($A$9:$A$508)-ROW($A$9)+1,""),ROWS(B$9:B452)),,1))</f>
        <v/>
      </c>
      <c r="C452" s="389" t="str">
        <f t="array" ref="C452">IF(ROWS(C$9:C452)&gt;$U$5,"",INDEX(V$13:V$512,SMALL(IF(($AA$13:$AA$512=$AA$5),ROW($A$9:$A$508)-ROW($A$9)+1,""),ROWS(C$9:C452)),,1))</f>
        <v/>
      </c>
      <c r="D452" s="309" t="str">
        <f t="array" ref="D452">IF(ROWS(D$9:D452)&gt;$U$5,"",INDEX(W$13:W$512,SMALL(IF(($AA$13:$AA$512=$AA$5),ROW($A$9:$A$508)-ROW($A$9)+1,""),ROWS(D$9:D452)),,1))</f>
        <v/>
      </c>
      <c r="E452" s="59" t="str">
        <f t="array" ref="E452">IF(ROWS(E$9:E452)&gt;$U$5,"",INDEX(X$13:X$512,SMALL(IF(($AA$13:$AA$512=$AA$5),ROW($A$9:$A$508)-ROW($A$9)+1,""),ROWS(E$9:E452)),,1))</f>
        <v/>
      </c>
      <c r="F452" s="59" t="str">
        <f t="array" ref="F452">IF(ROWS(F$9:F452)&gt;$U$5,"",INDEX(Y$13:Y$512,SMALL(IF(($AA$13:$AA$512=$AA$5),ROW($A$9:$A$508)-ROW($A$9)+1,""),ROWS(F$9:F452)),,1))</f>
        <v/>
      </c>
      <c r="G452" s="59" t="str">
        <f t="array" ref="G452">IF(ROWS(G$9:G452)&gt;$U$5,"",INDEX(AA$13:AA$512,SMALL(IF(($AA$13:$AA$512=$AA$5),ROW($A$9:$A$508)-ROW($A$9)+1,""),ROWS(G$9:G452)),,1))</f>
        <v/>
      </c>
      <c r="H452" s="59" t="str">
        <f t="array" ref="H452">IF(ROWS(H$9:H452)&gt;$U$5,"",INDEX(AC$13:AC$512,SMALL(IF(($AA$13:$AA$512=$AA$5),ROW($A$9:$A$508)-ROW($A$9)+1,""),ROWS(H$9:H452)),,1))</f>
        <v/>
      </c>
      <c r="I452" s="59" t="str">
        <f t="array" ref="I452">IF(ROWS(I$9:I452)&gt;$U$5,"",INDEX(AD$13:AD$512,SMALL(IF(($AA$13:$AA$512=$AA$5),ROW($A$9:$A$508)-ROW($A$9)+1,""),ROWS(I$9:I452)),,1))</f>
        <v/>
      </c>
      <c r="J452" s="105"/>
      <c r="K452" s="105"/>
      <c r="L452" s="105"/>
      <c r="M452" s="136"/>
      <c r="N452" s="44"/>
      <c r="O452" s="44"/>
      <c r="P452" s="44"/>
      <c r="Q452" s="44"/>
      <c r="R452" s="44"/>
      <c r="S452" s="44"/>
      <c r="T452" s="44">
        <f>Nut_StatusTool!A446</f>
        <v>440</v>
      </c>
      <c r="U452" s="44">
        <f>Nut_StatusTool!B446</f>
        <v>0</v>
      </c>
      <c r="V452" s="44">
        <f>Nut_StatusTool!C446</f>
        <v>0</v>
      </c>
      <c r="W452" s="44">
        <f>Nut_StatusTool!D446</f>
        <v>0</v>
      </c>
      <c r="X452" s="44">
        <f>Nut_StatusTool!F446</f>
        <v>0</v>
      </c>
      <c r="Y452" s="285" t="str">
        <f>Nut_StatusTool!K446</f>
        <v/>
      </c>
      <c r="Z452" s="44" t="str">
        <f>Nut_StatusTool!L446</f>
        <v/>
      </c>
      <c r="AA452" s="44" t="str">
        <f>Nut_StatusTool!M446</f>
        <v/>
      </c>
      <c r="AB452" s="44" t="str">
        <f>Nut_StatusTool!N446</f>
        <v/>
      </c>
      <c r="AC452" s="44">
        <f>Nut_StatusTool!I446</f>
        <v>0</v>
      </c>
      <c r="AD452" s="44">
        <f>Nut_StatusTool!J446</f>
        <v>0</v>
      </c>
    </row>
    <row r="453" spans="1:30" ht="20.100000000000001" customHeight="1">
      <c r="A453" s="59" t="str">
        <f t="array" ref="A453">IF(ROWS(A$9:A453)&gt;$U$5,"",INDEX(T$13:T$512,SMALL(IF(($AA$13:$AA$512=$AA$5),ROW($A$9:$A$508)-ROW($A$9)+1,""),ROWS(A$9:A453)),,1))</f>
        <v/>
      </c>
      <c r="B453" s="389" t="str">
        <f t="array" ref="B453">IF(ROWS(B$9:B453)&gt;$U$5,"",INDEX(U$13:U$512,SMALL(IF(($AA$13:$AA$512=$AA$5),ROW($A$9:$A$508)-ROW($A$9)+1,""),ROWS(B$9:B453)),,1))</f>
        <v/>
      </c>
      <c r="C453" s="389" t="str">
        <f t="array" ref="C453">IF(ROWS(C$9:C453)&gt;$U$5,"",INDEX(V$13:V$512,SMALL(IF(($AA$13:$AA$512=$AA$5),ROW($A$9:$A$508)-ROW($A$9)+1,""),ROWS(C$9:C453)),,1))</f>
        <v/>
      </c>
      <c r="D453" s="309" t="str">
        <f t="array" ref="D453">IF(ROWS(D$9:D453)&gt;$U$5,"",INDEX(W$13:W$512,SMALL(IF(($AA$13:$AA$512=$AA$5),ROW($A$9:$A$508)-ROW($A$9)+1,""),ROWS(D$9:D453)),,1))</f>
        <v/>
      </c>
      <c r="E453" s="59" t="str">
        <f t="array" ref="E453">IF(ROWS(E$9:E453)&gt;$U$5,"",INDEX(X$13:X$512,SMALL(IF(($AA$13:$AA$512=$AA$5),ROW($A$9:$A$508)-ROW($A$9)+1,""),ROWS(E$9:E453)),,1))</f>
        <v/>
      </c>
      <c r="F453" s="59" t="str">
        <f t="array" ref="F453">IF(ROWS(F$9:F453)&gt;$U$5,"",INDEX(Y$13:Y$512,SMALL(IF(($AA$13:$AA$512=$AA$5),ROW($A$9:$A$508)-ROW($A$9)+1,""),ROWS(F$9:F453)),,1))</f>
        <v/>
      </c>
      <c r="G453" s="59" t="str">
        <f t="array" ref="G453">IF(ROWS(G$9:G453)&gt;$U$5,"",INDEX(AA$13:AA$512,SMALL(IF(($AA$13:$AA$512=$AA$5),ROW($A$9:$A$508)-ROW($A$9)+1,""),ROWS(G$9:G453)),,1))</f>
        <v/>
      </c>
      <c r="H453" s="59" t="str">
        <f t="array" ref="H453">IF(ROWS(H$9:H453)&gt;$U$5,"",INDEX(AC$13:AC$512,SMALL(IF(($AA$13:$AA$512=$AA$5),ROW($A$9:$A$508)-ROW($A$9)+1,""),ROWS(H$9:H453)),,1))</f>
        <v/>
      </c>
      <c r="I453" s="59" t="str">
        <f t="array" ref="I453">IF(ROWS(I$9:I453)&gt;$U$5,"",INDEX(AD$13:AD$512,SMALL(IF(($AA$13:$AA$512=$AA$5),ROW($A$9:$A$508)-ROW($A$9)+1,""),ROWS(I$9:I453)),,1))</f>
        <v/>
      </c>
      <c r="J453" s="105"/>
      <c r="K453" s="105"/>
      <c r="L453" s="105"/>
      <c r="M453" s="136"/>
      <c r="N453" s="44"/>
      <c r="O453" s="44"/>
      <c r="P453" s="44"/>
      <c r="Q453" s="44"/>
      <c r="R453" s="44"/>
      <c r="S453" s="44"/>
      <c r="T453" s="44">
        <f>Nut_StatusTool!A447</f>
        <v>441</v>
      </c>
      <c r="U453" s="44">
        <f>Nut_StatusTool!B447</f>
        <v>0</v>
      </c>
      <c r="V453" s="44">
        <f>Nut_StatusTool!C447</f>
        <v>0</v>
      </c>
      <c r="W453" s="44">
        <f>Nut_StatusTool!D447</f>
        <v>0</v>
      </c>
      <c r="X453" s="44">
        <f>Nut_StatusTool!F447</f>
        <v>0</v>
      </c>
      <c r="Y453" s="285" t="str">
        <f>Nut_StatusTool!K447</f>
        <v/>
      </c>
      <c r="Z453" s="44" t="str">
        <f>Nut_StatusTool!L447</f>
        <v/>
      </c>
      <c r="AA453" s="44" t="str">
        <f>Nut_StatusTool!M447</f>
        <v/>
      </c>
      <c r="AB453" s="44" t="str">
        <f>Nut_StatusTool!N447</f>
        <v/>
      </c>
      <c r="AC453" s="44">
        <f>Nut_StatusTool!I447</f>
        <v>0</v>
      </c>
      <c r="AD453" s="44">
        <f>Nut_StatusTool!J447</f>
        <v>0</v>
      </c>
    </row>
    <row r="454" spans="1:30" ht="20.100000000000001" customHeight="1">
      <c r="A454" s="59" t="str">
        <f t="array" ref="A454">IF(ROWS(A$9:A454)&gt;$U$5,"",INDEX(T$13:T$512,SMALL(IF(($AA$13:$AA$512=$AA$5),ROW($A$9:$A$508)-ROW($A$9)+1,""),ROWS(A$9:A454)),,1))</f>
        <v/>
      </c>
      <c r="B454" s="389" t="str">
        <f t="array" ref="B454">IF(ROWS(B$9:B454)&gt;$U$5,"",INDEX(U$13:U$512,SMALL(IF(($AA$13:$AA$512=$AA$5),ROW($A$9:$A$508)-ROW($A$9)+1,""),ROWS(B$9:B454)),,1))</f>
        <v/>
      </c>
      <c r="C454" s="389" t="str">
        <f t="array" ref="C454">IF(ROWS(C$9:C454)&gt;$U$5,"",INDEX(V$13:V$512,SMALL(IF(($AA$13:$AA$512=$AA$5),ROW($A$9:$A$508)-ROW($A$9)+1,""),ROWS(C$9:C454)),,1))</f>
        <v/>
      </c>
      <c r="D454" s="309" t="str">
        <f t="array" ref="D454">IF(ROWS(D$9:D454)&gt;$U$5,"",INDEX(W$13:W$512,SMALL(IF(($AA$13:$AA$512=$AA$5),ROW($A$9:$A$508)-ROW($A$9)+1,""),ROWS(D$9:D454)),,1))</f>
        <v/>
      </c>
      <c r="E454" s="59" t="str">
        <f t="array" ref="E454">IF(ROWS(E$9:E454)&gt;$U$5,"",INDEX(X$13:X$512,SMALL(IF(($AA$13:$AA$512=$AA$5),ROW($A$9:$A$508)-ROW($A$9)+1,""),ROWS(E$9:E454)),,1))</f>
        <v/>
      </c>
      <c r="F454" s="59" t="str">
        <f t="array" ref="F454">IF(ROWS(F$9:F454)&gt;$U$5,"",INDEX(Y$13:Y$512,SMALL(IF(($AA$13:$AA$512=$AA$5),ROW($A$9:$A$508)-ROW($A$9)+1,""),ROWS(F$9:F454)),,1))</f>
        <v/>
      </c>
      <c r="G454" s="59" t="str">
        <f t="array" ref="G454">IF(ROWS(G$9:G454)&gt;$U$5,"",INDEX(AA$13:AA$512,SMALL(IF(($AA$13:$AA$512=$AA$5),ROW($A$9:$A$508)-ROW($A$9)+1,""),ROWS(G$9:G454)),,1))</f>
        <v/>
      </c>
      <c r="H454" s="59" t="str">
        <f t="array" ref="H454">IF(ROWS(H$9:H454)&gt;$U$5,"",INDEX(AC$13:AC$512,SMALL(IF(($AA$13:$AA$512=$AA$5),ROW($A$9:$A$508)-ROW($A$9)+1,""),ROWS(H$9:H454)),,1))</f>
        <v/>
      </c>
      <c r="I454" s="59" t="str">
        <f t="array" ref="I454">IF(ROWS(I$9:I454)&gt;$U$5,"",INDEX(AD$13:AD$512,SMALL(IF(($AA$13:$AA$512=$AA$5),ROW($A$9:$A$508)-ROW($A$9)+1,""),ROWS(I$9:I454)),,1))</f>
        <v/>
      </c>
      <c r="J454" s="105"/>
      <c r="K454" s="105"/>
      <c r="L454" s="105"/>
      <c r="M454" s="136"/>
      <c r="N454" s="44"/>
      <c r="O454" s="44"/>
      <c r="P454" s="44"/>
      <c r="Q454" s="44"/>
      <c r="R454" s="44"/>
      <c r="S454" s="44"/>
      <c r="T454" s="44">
        <f>Nut_StatusTool!A448</f>
        <v>442</v>
      </c>
      <c r="U454" s="44">
        <f>Nut_StatusTool!B448</f>
        <v>0</v>
      </c>
      <c r="V454" s="44">
        <f>Nut_StatusTool!C448</f>
        <v>0</v>
      </c>
      <c r="W454" s="44">
        <f>Nut_StatusTool!D448</f>
        <v>0</v>
      </c>
      <c r="X454" s="44">
        <f>Nut_StatusTool!F448</f>
        <v>0</v>
      </c>
      <c r="Y454" s="285" t="str">
        <f>Nut_StatusTool!K448</f>
        <v/>
      </c>
      <c r="Z454" s="44" t="str">
        <f>Nut_StatusTool!L448</f>
        <v/>
      </c>
      <c r="AA454" s="44" t="str">
        <f>Nut_StatusTool!M448</f>
        <v/>
      </c>
      <c r="AB454" s="44" t="str">
        <f>Nut_StatusTool!N448</f>
        <v/>
      </c>
      <c r="AC454" s="44">
        <f>Nut_StatusTool!I448</f>
        <v>0</v>
      </c>
      <c r="AD454" s="44">
        <f>Nut_StatusTool!J448</f>
        <v>0</v>
      </c>
    </row>
    <row r="455" spans="1:30" ht="20.100000000000001" customHeight="1">
      <c r="A455" s="59" t="str">
        <f t="array" ref="A455">IF(ROWS(A$9:A455)&gt;$U$5,"",INDEX(T$13:T$512,SMALL(IF(($AA$13:$AA$512=$AA$5),ROW($A$9:$A$508)-ROW($A$9)+1,""),ROWS(A$9:A455)),,1))</f>
        <v/>
      </c>
      <c r="B455" s="389" t="str">
        <f t="array" ref="B455">IF(ROWS(B$9:B455)&gt;$U$5,"",INDEX(U$13:U$512,SMALL(IF(($AA$13:$AA$512=$AA$5),ROW($A$9:$A$508)-ROW($A$9)+1,""),ROWS(B$9:B455)),,1))</f>
        <v/>
      </c>
      <c r="C455" s="389" t="str">
        <f t="array" ref="C455">IF(ROWS(C$9:C455)&gt;$U$5,"",INDEX(V$13:V$512,SMALL(IF(($AA$13:$AA$512=$AA$5),ROW($A$9:$A$508)-ROW($A$9)+1,""),ROWS(C$9:C455)),,1))</f>
        <v/>
      </c>
      <c r="D455" s="309" t="str">
        <f t="array" ref="D455">IF(ROWS(D$9:D455)&gt;$U$5,"",INDEX(W$13:W$512,SMALL(IF(($AA$13:$AA$512=$AA$5),ROW($A$9:$A$508)-ROW($A$9)+1,""),ROWS(D$9:D455)),,1))</f>
        <v/>
      </c>
      <c r="E455" s="59" t="str">
        <f t="array" ref="E455">IF(ROWS(E$9:E455)&gt;$U$5,"",INDEX(X$13:X$512,SMALL(IF(($AA$13:$AA$512=$AA$5),ROW($A$9:$A$508)-ROW($A$9)+1,""),ROWS(E$9:E455)),,1))</f>
        <v/>
      </c>
      <c r="F455" s="59" t="str">
        <f t="array" ref="F455">IF(ROWS(F$9:F455)&gt;$U$5,"",INDEX(Y$13:Y$512,SMALL(IF(($AA$13:$AA$512=$AA$5),ROW($A$9:$A$508)-ROW($A$9)+1,""),ROWS(F$9:F455)),,1))</f>
        <v/>
      </c>
      <c r="G455" s="59" t="str">
        <f t="array" ref="G455">IF(ROWS(G$9:G455)&gt;$U$5,"",INDEX(AA$13:AA$512,SMALL(IF(($AA$13:$AA$512=$AA$5),ROW($A$9:$A$508)-ROW($A$9)+1,""),ROWS(G$9:G455)),,1))</f>
        <v/>
      </c>
      <c r="H455" s="59" t="str">
        <f t="array" ref="H455">IF(ROWS(H$9:H455)&gt;$U$5,"",INDEX(AC$13:AC$512,SMALL(IF(($AA$13:$AA$512=$AA$5),ROW($A$9:$A$508)-ROW($A$9)+1,""),ROWS(H$9:H455)),,1))</f>
        <v/>
      </c>
      <c r="I455" s="59" t="str">
        <f t="array" ref="I455">IF(ROWS(I$9:I455)&gt;$U$5,"",INDEX(AD$13:AD$512,SMALL(IF(($AA$13:$AA$512=$AA$5),ROW($A$9:$A$508)-ROW($A$9)+1,""),ROWS(I$9:I455)),,1))</f>
        <v/>
      </c>
      <c r="J455" s="105"/>
      <c r="K455" s="105"/>
      <c r="L455" s="105"/>
      <c r="M455" s="136"/>
      <c r="N455" s="44"/>
      <c r="O455" s="44"/>
      <c r="P455" s="44"/>
      <c r="Q455" s="44"/>
      <c r="R455" s="44"/>
      <c r="S455" s="44"/>
      <c r="T455" s="44">
        <f>Nut_StatusTool!A449</f>
        <v>443</v>
      </c>
      <c r="U455" s="44">
        <f>Nut_StatusTool!B449</f>
        <v>0</v>
      </c>
      <c r="V455" s="44">
        <f>Nut_StatusTool!C449</f>
        <v>0</v>
      </c>
      <c r="W455" s="44">
        <f>Nut_StatusTool!D449</f>
        <v>0</v>
      </c>
      <c r="X455" s="44">
        <f>Nut_StatusTool!F449</f>
        <v>0</v>
      </c>
      <c r="Y455" s="285" t="str">
        <f>Nut_StatusTool!K449</f>
        <v/>
      </c>
      <c r="Z455" s="44" t="str">
        <f>Nut_StatusTool!L449</f>
        <v/>
      </c>
      <c r="AA455" s="44" t="str">
        <f>Nut_StatusTool!M449</f>
        <v/>
      </c>
      <c r="AB455" s="44" t="str">
        <f>Nut_StatusTool!N449</f>
        <v/>
      </c>
      <c r="AC455" s="44">
        <f>Nut_StatusTool!I449</f>
        <v>0</v>
      </c>
      <c r="AD455" s="44">
        <f>Nut_StatusTool!J449</f>
        <v>0</v>
      </c>
    </row>
    <row r="456" spans="1:30" ht="20.100000000000001" customHeight="1">
      <c r="A456" s="59" t="str">
        <f t="array" ref="A456">IF(ROWS(A$9:A456)&gt;$U$5,"",INDEX(T$13:T$512,SMALL(IF(($AA$13:$AA$512=$AA$5),ROW($A$9:$A$508)-ROW($A$9)+1,""),ROWS(A$9:A456)),,1))</f>
        <v/>
      </c>
      <c r="B456" s="389" t="str">
        <f t="array" ref="B456">IF(ROWS(B$9:B456)&gt;$U$5,"",INDEX(U$13:U$512,SMALL(IF(($AA$13:$AA$512=$AA$5),ROW($A$9:$A$508)-ROW($A$9)+1,""),ROWS(B$9:B456)),,1))</f>
        <v/>
      </c>
      <c r="C456" s="389" t="str">
        <f t="array" ref="C456">IF(ROWS(C$9:C456)&gt;$U$5,"",INDEX(V$13:V$512,SMALL(IF(($AA$13:$AA$512=$AA$5),ROW($A$9:$A$508)-ROW($A$9)+1,""),ROWS(C$9:C456)),,1))</f>
        <v/>
      </c>
      <c r="D456" s="309" t="str">
        <f t="array" ref="D456">IF(ROWS(D$9:D456)&gt;$U$5,"",INDEX(W$13:W$512,SMALL(IF(($AA$13:$AA$512=$AA$5),ROW($A$9:$A$508)-ROW($A$9)+1,""),ROWS(D$9:D456)),,1))</f>
        <v/>
      </c>
      <c r="E456" s="59" t="str">
        <f t="array" ref="E456">IF(ROWS(E$9:E456)&gt;$U$5,"",INDEX(X$13:X$512,SMALL(IF(($AA$13:$AA$512=$AA$5),ROW($A$9:$A$508)-ROW($A$9)+1,""),ROWS(E$9:E456)),,1))</f>
        <v/>
      </c>
      <c r="F456" s="59" t="str">
        <f t="array" ref="F456">IF(ROWS(F$9:F456)&gt;$U$5,"",INDEX(Y$13:Y$512,SMALL(IF(($AA$13:$AA$512=$AA$5),ROW($A$9:$A$508)-ROW($A$9)+1,""),ROWS(F$9:F456)),,1))</f>
        <v/>
      </c>
      <c r="G456" s="59" t="str">
        <f t="array" ref="G456">IF(ROWS(G$9:G456)&gt;$U$5,"",INDEX(AA$13:AA$512,SMALL(IF(($AA$13:$AA$512=$AA$5),ROW($A$9:$A$508)-ROW($A$9)+1,""),ROWS(G$9:G456)),,1))</f>
        <v/>
      </c>
      <c r="H456" s="59" t="str">
        <f t="array" ref="H456">IF(ROWS(H$9:H456)&gt;$U$5,"",INDEX(AC$13:AC$512,SMALL(IF(($AA$13:$AA$512=$AA$5),ROW($A$9:$A$508)-ROW($A$9)+1,""),ROWS(H$9:H456)),,1))</f>
        <v/>
      </c>
      <c r="I456" s="59" t="str">
        <f t="array" ref="I456">IF(ROWS(I$9:I456)&gt;$U$5,"",INDEX(AD$13:AD$512,SMALL(IF(($AA$13:$AA$512=$AA$5),ROW($A$9:$A$508)-ROW($A$9)+1,""),ROWS(I$9:I456)),,1))</f>
        <v/>
      </c>
      <c r="J456" s="105"/>
      <c r="K456" s="105"/>
      <c r="L456" s="105"/>
      <c r="M456" s="136"/>
      <c r="N456" s="44"/>
      <c r="O456" s="44"/>
      <c r="P456" s="44"/>
      <c r="Q456" s="44"/>
      <c r="R456" s="44"/>
      <c r="S456" s="44"/>
      <c r="T456" s="44">
        <f>Nut_StatusTool!A450</f>
        <v>444</v>
      </c>
      <c r="U456" s="44">
        <f>Nut_StatusTool!B450</f>
        <v>0</v>
      </c>
      <c r="V456" s="44">
        <f>Nut_StatusTool!C450</f>
        <v>0</v>
      </c>
      <c r="W456" s="44">
        <f>Nut_StatusTool!D450</f>
        <v>0</v>
      </c>
      <c r="X456" s="44">
        <f>Nut_StatusTool!F450</f>
        <v>0</v>
      </c>
      <c r="Y456" s="285" t="str">
        <f>Nut_StatusTool!K450</f>
        <v/>
      </c>
      <c r="Z456" s="44" t="str">
        <f>Nut_StatusTool!L450</f>
        <v/>
      </c>
      <c r="AA456" s="44" t="str">
        <f>Nut_StatusTool!M450</f>
        <v/>
      </c>
      <c r="AB456" s="44" t="str">
        <f>Nut_StatusTool!N450</f>
        <v/>
      </c>
      <c r="AC456" s="44">
        <f>Nut_StatusTool!I450</f>
        <v>0</v>
      </c>
      <c r="AD456" s="44">
        <f>Nut_StatusTool!J450</f>
        <v>0</v>
      </c>
    </row>
    <row r="457" spans="1:30" ht="20.100000000000001" customHeight="1">
      <c r="A457" s="59" t="str">
        <f t="array" ref="A457">IF(ROWS(A$9:A457)&gt;$U$5,"",INDEX(T$13:T$512,SMALL(IF(($AA$13:$AA$512=$AA$5),ROW($A$9:$A$508)-ROW($A$9)+1,""),ROWS(A$9:A457)),,1))</f>
        <v/>
      </c>
      <c r="B457" s="389" t="str">
        <f t="array" ref="B457">IF(ROWS(B$9:B457)&gt;$U$5,"",INDEX(U$13:U$512,SMALL(IF(($AA$13:$AA$512=$AA$5),ROW($A$9:$A$508)-ROW($A$9)+1,""),ROWS(B$9:B457)),,1))</f>
        <v/>
      </c>
      <c r="C457" s="389" t="str">
        <f t="array" ref="C457">IF(ROWS(C$9:C457)&gt;$U$5,"",INDEX(V$13:V$512,SMALL(IF(($AA$13:$AA$512=$AA$5),ROW($A$9:$A$508)-ROW($A$9)+1,""),ROWS(C$9:C457)),,1))</f>
        <v/>
      </c>
      <c r="D457" s="309" t="str">
        <f t="array" ref="D457">IF(ROWS(D$9:D457)&gt;$U$5,"",INDEX(W$13:W$512,SMALL(IF(($AA$13:$AA$512=$AA$5),ROW($A$9:$A$508)-ROW($A$9)+1,""),ROWS(D$9:D457)),,1))</f>
        <v/>
      </c>
      <c r="E457" s="59" t="str">
        <f t="array" ref="E457">IF(ROWS(E$9:E457)&gt;$U$5,"",INDEX(X$13:X$512,SMALL(IF(($AA$13:$AA$512=$AA$5),ROW($A$9:$A$508)-ROW($A$9)+1,""),ROWS(E$9:E457)),,1))</f>
        <v/>
      </c>
      <c r="F457" s="59" t="str">
        <f t="array" ref="F457">IF(ROWS(F$9:F457)&gt;$U$5,"",INDEX(Y$13:Y$512,SMALL(IF(($AA$13:$AA$512=$AA$5),ROW($A$9:$A$508)-ROW($A$9)+1,""),ROWS(F$9:F457)),,1))</f>
        <v/>
      </c>
      <c r="G457" s="59" t="str">
        <f t="array" ref="G457">IF(ROWS(G$9:G457)&gt;$U$5,"",INDEX(AA$13:AA$512,SMALL(IF(($AA$13:$AA$512=$AA$5),ROW($A$9:$A$508)-ROW($A$9)+1,""),ROWS(G$9:G457)),,1))</f>
        <v/>
      </c>
      <c r="H457" s="59" t="str">
        <f t="array" ref="H457">IF(ROWS(H$9:H457)&gt;$U$5,"",INDEX(AC$13:AC$512,SMALL(IF(($AA$13:$AA$512=$AA$5),ROW($A$9:$A$508)-ROW($A$9)+1,""),ROWS(H$9:H457)),,1))</f>
        <v/>
      </c>
      <c r="I457" s="59" t="str">
        <f t="array" ref="I457">IF(ROWS(I$9:I457)&gt;$U$5,"",INDEX(AD$13:AD$512,SMALL(IF(($AA$13:$AA$512=$AA$5),ROW($A$9:$A$508)-ROW($A$9)+1,""),ROWS(I$9:I457)),,1))</f>
        <v/>
      </c>
      <c r="J457" s="105"/>
      <c r="K457" s="105"/>
      <c r="L457" s="105"/>
      <c r="M457" s="136"/>
      <c r="N457" s="44"/>
      <c r="O457" s="44"/>
      <c r="P457" s="44"/>
      <c r="Q457" s="44"/>
      <c r="R457" s="44"/>
      <c r="S457" s="44"/>
      <c r="T457" s="44">
        <f>Nut_StatusTool!A451</f>
        <v>445</v>
      </c>
      <c r="U457" s="44">
        <f>Nut_StatusTool!B451</f>
        <v>0</v>
      </c>
      <c r="V457" s="44">
        <f>Nut_StatusTool!C451</f>
        <v>0</v>
      </c>
      <c r="W457" s="44">
        <f>Nut_StatusTool!D451</f>
        <v>0</v>
      </c>
      <c r="X457" s="44">
        <f>Nut_StatusTool!F451</f>
        <v>0</v>
      </c>
      <c r="Y457" s="285" t="str">
        <f>Nut_StatusTool!K451</f>
        <v/>
      </c>
      <c r="Z457" s="44" t="str">
        <f>Nut_StatusTool!L451</f>
        <v/>
      </c>
      <c r="AA457" s="44" t="str">
        <f>Nut_StatusTool!M451</f>
        <v/>
      </c>
      <c r="AB457" s="44" t="str">
        <f>Nut_StatusTool!N451</f>
        <v/>
      </c>
      <c r="AC457" s="44">
        <f>Nut_StatusTool!I451</f>
        <v>0</v>
      </c>
      <c r="AD457" s="44">
        <f>Nut_StatusTool!J451</f>
        <v>0</v>
      </c>
    </row>
    <row r="458" spans="1:30" ht="20.100000000000001" customHeight="1">
      <c r="A458" s="59" t="str">
        <f t="array" ref="A458">IF(ROWS(A$9:A458)&gt;$U$5,"",INDEX(T$13:T$512,SMALL(IF(($AA$13:$AA$512=$AA$5),ROW($A$9:$A$508)-ROW($A$9)+1,""),ROWS(A$9:A458)),,1))</f>
        <v/>
      </c>
      <c r="B458" s="389" t="str">
        <f t="array" ref="B458">IF(ROWS(B$9:B458)&gt;$U$5,"",INDEX(U$13:U$512,SMALL(IF(($AA$13:$AA$512=$AA$5),ROW($A$9:$A$508)-ROW($A$9)+1,""),ROWS(B$9:B458)),,1))</f>
        <v/>
      </c>
      <c r="C458" s="389" t="str">
        <f t="array" ref="C458">IF(ROWS(C$9:C458)&gt;$U$5,"",INDEX(V$13:V$512,SMALL(IF(($AA$13:$AA$512=$AA$5),ROW($A$9:$A$508)-ROW($A$9)+1,""),ROWS(C$9:C458)),,1))</f>
        <v/>
      </c>
      <c r="D458" s="309" t="str">
        <f t="array" ref="D458">IF(ROWS(D$9:D458)&gt;$U$5,"",INDEX(W$13:W$512,SMALL(IF(($AA$13:$AA$512=$AA$5),ROW($A$9:$A$508)-ROW($A$9)+1,""),ROWS(D$9:D458)),,1))</f>
        <v/>
      </c>
      <c r="E458" s="59" t="str">
        <f t="array" ref="E458">IF(ROWS(E$9:E458)&gt;$U$5,"",INDEX(X$13:X$512,SMALL(IF(($AA$13:$AA$512=$AA$5),ROW($A$9:$A$508)-ROW($A$9)+1,""),ROWS(E$9:E458)),,1))</f>
        <v/>
      </c>
      <c r="F458" s="59" t="str">
        <f t="array" ref="F458">IF(ROWS(F$9:F458)&gt;$U$5,"",INDEX(Y$13:Y$512,SMALL(IF(($AA$13:$AA$512=$AA$5),ROW($A$9:$A$508)-ROW($A$9)+1,""),ROWS(F$9:F458)),,1))</f>
        <v/>
      </c>
      <c r="G458" s="59" t="str">
        <f t="array" ref="G458">IF(ROWS(G$9:G458)&gt;$U$5,"",INDEX(AA$13:AA$512,SMALL(IF(($AA$13:$AA$512=$AA$5),ROW($A$9:$A$508)-ROW($A$9)+1,""),ROWS(G$9:G458)),,1))</f>
        <v/>
      </c>
      <c r="H458" s="59" t="str">
        <f t="array" ref="H458">IF(ROWS(H$9:H458)&gt;$U$5,"",INDEX(AC$13:AC$512,SMALL(IF(($AA$13:$AA$512=$AA$5),ROW($A$9:$A$508)-ROW($A$9)+1,""),ROWS(H$9:H458)),,1))</f>
        <v/>
      </c>
      <c r="I458" s="59" t="str">
        <f t="array" ref="I458">IF(ROWS(I$9:I458)&gt;$U$5,"",INDEX(AD$13:AD$512,SMALL(IF(($AA$13:$AA$512=$AA$5),ROW($A$9:$A$508)-ROW($A$9)+1,""),ROWS(I$9:I458)),,1))</f>
        <v/>
      </c>
      <c r="J458" s="105"/>
      <c r="K458" s="105"/>
      <c r="L458" s="105"/>
      <c r="M458" s="136"/>
      <c r="N458" s="44"/>
      <c r="O458" s="44"/>
      <c r="P458" s="44"/>
      <c r="Q458" s="44"/>
      <c r="R458" s="44"/>
      <c r="S458" s="44"/>
      <c r="T458" s="44">
        <f>Nut_StatusTool!A452</f>
        <v>446</v>
      </c>
      <c r="U458" s="44">
        <f>Nut_StatusTool!B452</f>
        <v>0</v>
      </c>
      <c r="V458" s="44">
        <f>Nut_StatusTool!C452</f>
        <v>0</v>
      </c>
      <c r="W458" s="44">
        <f>Nut_StatusTool!D452</f>
        <v>0</v>
      </c>
      <c r="X458" s="44">
        <f>Nut_StatusTool!F452</f>
        <v>0</v>
      </c>
      <c r="Y458" s="285" t="str">
        <f>Nut_StatusTool!K452</f>
        <v/>
      </c>
      <c r="Z458" s="44" t="str">
        <f>Nut_StatusTool!L452</f>
        <v/>
      </c>
      <c r="AA458" s="44" t="str">
        <f>Nut_StatusTool!M452</f>
        <v/>
      </c>
      <c r="AB458" s="44" t="str">
        <f>Nut_StatusTool!N452</f>
        <v/>
      </c>
      <c r="AC458" s="44">
        <f>Nut_StatusTool!I452</f>
        <v>0</v>
      </c>
      <c r="AD458" s="44">
        <f>Nut_StatusTool!J452</f>
        <v>0</v>
      </c>
    </row>
    <row r="459" spans="1:30" ht="20.100000000000001" customHeight="1">
      <c r="A459" s="59" t="str">
        <f t="array" ref="A459">IF(ROWS(A$9:A459)&gt;$U$5,"",INDEX(T$13:T$512,SMALL(IF(($AA$13:$AA$512=$AA$5),ROW($A$9:$A$508)-ROW($A$9)+1,""),ROWS(A$9:A459)),,1))</f>
        <v/>
      </c>
      <c r="B459" s="389" t="str">
        <f t="array" ref="B459">IF(ROWS(B$9:B459)&gt;$U$5,"",INDEX(U$13:U$512,SMALL(IF(($AA$13:$AA$512=$AA$5),ROW($A$9:$A$508)-ROW($A$9)+1,""),ROWS(B$9:B459)),,1))</f>
        <v/>
      </c>
      <c r="C459" s="389" t="str">
        <f t="array" ref="C459">IF(ROWS(C$9:C459)&gt;$U$5,"",INDEX(V$13:V$512,SMALL(IF(($AA$13:$AA$512=$AA$5),ROW($A$9:$A$508)-ROW($A$9)+1,""),ROWS(C$9:C459)),,1))</f>
        <v/>
      </c>
      <c r="D459" s="309" t="str">
        <f t="array" ref="D459">IF(ROWS(D$9:D459)&gt;$U$5,"",INDEX(W$13:W$512,SMALL(IF(($AA$13:$AA$512=$AA$5),ROW($A$9:$A$508)-ROW($A$9)+1,""),ROWS(D$9:D459)),,1))</f>
        <v/>
      </c>
      <c r="E459" s="59" t="str">
        <f t="array" ref="E459">IF(ROWS(E$9:E459)&gt;$U$5,"",INDEX(X$13:X$512,SMALL(IF(($AA$13:$AA$512=$AA$5),ROW($A$9:$A$508)-ROW($A$9)+1,""),ROWS(E$9:E459)),,1))</f>
        <v/>
      </c>
      <c r="F459" s="59" t="str">
        <f t="array" ref="F459">IF(ROWS(F$9:F459)&gt;$U$5,"",INDEX(Y$13:Y$512,SMALL(IF(($AA$13:$AA$512=$AA$5),ROW($A$9:$A$508)-ROW($A$9)+1,""),ROWS(F$9:F459)),,1))</f>
        <v/>
      </c>
      <c r="G459" s="59" t="str">
        <f t="array" ref="G459">IF(ROWS(G$9:G459)&gt;$U$5,"",INDEX(AA$13:AA$512,SMALL(IF(($AA$13:$AA$512=$AA$5),ROW($A$9:$A$508)-ROW($A$9)+1,""),ROWS(G$9:G459)),,1))</f>
        <v/>
      </c>
      <c r="H459" s="59" t="str">
        <f t="array" ref="H459">IF(ROWS(H$9:H459)&gt;$U$5,"",INDEX(AC$13:AC$512,SMALL(IF(($AA$13:$AA$512=$AA$5),ROW($A$9:$A$508)-ROW($A$9)+1,""),ROWS(H$9:H459)),,1))</f>
        <v/>
      </c>
      <c r="I459" s="59" t="str">
        <f t="array" ref="I459">IF(ROWS(I$9:I459)&gt;$U$5,"",INDEX(AD$13:AD$512,SMALL(IF(($AA$13:$AA$512=$AA$5),ROW($A$9:$A$508)-ROW($A$9)+1,""),ROWS(I$9:I459)),,1))</f>
        <v/>
      </c>
      <c r="J459" s="105"/>
      <c r="K459" s="105"/>
      <c r="L459" s="105"/>
      <c r="M459" s="136"/>
      <c r="N459" s="44"/>
      <c r="O459" s="44"/>
      <c r="P459" s="44"/>
      <c r="Q459" s="44"/>
      <c r="R459" s="44"/>
      <c r="S459" s="44"/>
      <c r="T459" s="44">
        <f>Nut_StatusTool!A453</f>
        <v>447</v>
      </c>
      <c r="U459" s="44">
        <f>Nut_StatusTool!B453</f>
        <v>0</v>
      </c>
      <c r="V459" s="44">
        <f>Nut_StatusTool!C453</f>
        <v>0</v>
      </c>
      <c r="W459" s="44">
        <f>Nut_StatusTool!D453</f>
        <v>0</v>
      </c>
      <c r="X459" s="44">
        <f>Nut_StatusTool!F453</f>
        <v>0</v>
      </c>
      <c r="Y459" s="285" t="str">
        <f>Nut_StatusTool!K453</f>
        <v/>
      </c>
      <c r="Z459" s="44" t="str">
        <f>Nut_StatusTool!L453</f>
        <v/>
      </c>
      <c r="AA459" s="44" t="str">
        <f>Nut_StatusTool!M453</f>
        <v/>
      </c>
      <c r="AB459" s="44" t="str">
        <f>Nut_StatusTool!N453</f>
        <v/>
      </c>
      <c r="AC459" s="44">
        <f>Nut_StatusTool!I453</f>
        <v>0</v>
      </c>
      <c r="AD459" s="44">
        <f>Nut_StatusTool!J453</f>
        <v>0</v>
      </c>
    </row>
    <row r="460" spans="1:30" ht="20.100000000000001" customHeight="1">
      <c r="A460" s="59" t="str">
        <f t="array" ref="A460">IF(ROWS(A$9:A460)&gt;$U$5,"",INDEX(T$13:T$512,SMALL(IF(($AA$13:$AA$512=$AA$5),ROW($A$9:$A$508)-ROW($A$9)+1,""),ROWS(A$9:A460)),,1))</f>
        <v/>
      </c>
      <c r="B460" s="389" t="str">
        <f t="array" ref="B460">IF(ROWS(B$9:B460)&gt;$U$5,"",INDEX(U$13:U$512,SMALL(IF(($AA$13:$AA$512=$AA$5),ROW($A$9:$A$508)-ROW($A$9)+1,""),ROWS(B$9:B460)),,1))</f>
        <v/>
      </c>
      <c r="C460" s="389" t="str">
        <f t="array" ref="C460">IF(ROWS(C$9:C460)&gt;$U$5,"",INDEX(V$13:V$512,SMALL(IF(($AA$13:$AA$512=$AA$5),ROW($A$9:$A$508)-ROW($A$9)+1,""),ROWS(C$9:C460)),,1))</f>
        <v/>
      </c>
      <c r="D460" s="309" t="str">
        <f t="array" ref="D460">IF(ROWS(D$9:D460)&gt;$U$5,"",INDEX(W$13:W$512,SMALL(IF(($AA$13:$AA$512=$AA$5),ROW($A$9:$A$508)-ROW($A$9)+1,""),ROWS(D$9:D460)),,1))</f>
        <v/>
      </c>
      <c r="E460" s="59" t="str">
        <f t="array" ref="E460">IF(ROWS(E$9:E460)&gt;$U$5,"",INDEX(X$13:X$512,SMALL(IF(($AA$13:$AA$512=$AA$5),ROW($A$9:$A$508)-ROW($A$9)+1,""),ROWS(E$9:E460)),,1))</f>
        <v/>
      </c>
      <c r="F460" s="59" t="str">
        <f t="array" ref="F460">IF(ROWS(F$9:F460)&gt;$U$5,"",INDEX(Y$13:Y$512,SMALL(IF(($AA$13:$AA$512=$AA$5),ROW($A$9:$A$508)-ROW($A$9)+1,""),ROWS(F$9:F460)),,1))</f>
        <v/>
      </c>
      <c r="G460" s="59" t="str">
        <f t="array" ref="G460">IF(ROWS(G$9:G460)&gt;$U$5,"",INDEX(AA$13:AA$512,SMALL(IF(($AA$13:$AA$512=$AA$5),ROW($A$9:$A$508)-ROW($A$9)+1,""),ROWS(G$9:G460)),,1))</f>
        <v/>
      </c>
      <c r="H460" s="59" t="str">
        <f t="array" ref="H460">IF(ROWS(H$9:H460)&gt;$U$5,"",INDEX(AC$13:AC$512,SMALL(IF(($AA$13:$AA$512=$AA$5),ROW($A$9:$A$508)-ROW($A$9)+1,""),ROWS(H$9:H460)),,1))</f>
        <v/>
      </c>
      <c r="I460" s="59" t="str">
        <f t="array" ref="I460">IF(ROWS(I$9:I460)&gt;$U$5,"",INDEX(AD$13:AD$512,SMALL(IF(($AA$13:$AA$512=$AA$5),ROW($A$9:$A$508)-ROW($A$9)+1,""),ROWS(I$9:I460)),,1))</f>
        <v/>
      </c>
      <c r="J460" s="105"/>
      <c r="K460" s="105"/>
      <c r="L460" s="105"/>
      <c r="M460" s="136"/>
      <c r="N460" s="44"/>
      <c r="O460" s="44"/>
      <c r="P460" s="44"/>
      <c r="Q460" s="44"/>
      <c r="R460" s="44"/>
      <c r="S460" s="44"/>
      <c r="T460" s="44">
        <f>Nut_StatusTool!A454</f>
        <v>448</v>
      </c>
      <c r="U460" s="44">
        <f>Nut_StatusTool!B454</f>
        <v>0</v>
      </c>
      <c r="V460" s="44">
        <f>Nut_StatusTool!C454</f>
        <v>0</v>
      </c>
      <c r="W460" s="44">
        <f>Nut_StatusTool!D454</f>
        <v>0</v>
      </c>
      <c r="X460" s="44">
        <f>Nut_StatusTool!F454</f>
        <v>0</v>
      </c>
      <c r="Y460" s="285" t="str">
        <f>Nut_StatusTool!K454</f>
        <v/>
      </c>
      <c r="Z460" s="44" t="str">
        <f>Nut_StatusTool!L454</f>
        <v/>
      </c>
      <c r="AA460" s="44" t="str">
        <f>Nut_StatusTool!M454</f>
        <v/>
      </c>
      <c r="AB460" s="44" t="str">
        <f>Nut_StatusTool!N454</f>
        <v/>
      </c>
      <c r="AC460" s="44">
        <f>Nut_StatusTool!I454</f>
        <v>0</v>
      </c>
      <c r="AD460" s="44">
        <f>Nut_StatusTool!J454</f>
        <v>0</v>
      </c>
    </row>
    <row r="461" spans="1:30" ht="20.100000000000001" customHeight="1">
      <c r="A461" s="59" t="str">
        <f t="array" ref="A461">IF(ROWS(A$9:A461)&gt;$U$5,"",INDEX(T$13:T$512,SMALL(IF(($AA$13:$AA$512=$AA$5),ROW($A$9:$A$508)-ROW($A$9)+1,""),ROWS(A$9:A461)),,1))</f>
        <v/>
      </c>
      <c r="B461" s="389" t="str">
        <f t="array" ref="B461">IF(ROWS(B$9:B461)&gt;$U$5,"",INDEX(U$13:U$512,SMALL(IF(($AA$13:$AA$512=$AA$5),ROW($A$9:$A$508)-ROW($A$9)+1,""),ROWS(B$9:B461)),,1))</f>
        <v/>
      </c>
      <c r="C461" s="389" t="str">
        <f t="array" ref="C461">IF(ROWS(C$9:C461)&gt;$U$5,"",INDEX(V$13:V$512,SMALL(IF(($AA$13:$AA$512=$AA$5),ROW($A$9:$A$508)-ROW($A$9)+1,""),ROWS(C$9:C461)),,1))</f>
        <v/>
      </c>
      <c r="D461" s="309" t="str">
        <f t="array" ref="D461">IF(ROWS(D$9:D461)&gt;$U$5,"",INDEX(W$13:W$512,SMALL(IF(($AA$13:$AA$512=$AA$5),ROW($A$9:$A$508)-ROW($A$9)+1,""),ROWS(D$9:D461)),,1))</f>
        <v/>
      </c>
      <c r="E461" s="59" t="str">
        <f t="array" ref="E461">IF(ROWS(E$9:E461)&gt;$U$5,"",INDEX(X$13:X$512,SMALL(IF(($AA$13:$AA$512=$AA$5),ROW($A$9:$A$508)-ROW($A$9)+1,""),ROWS(E$9:E461)),,1))</f>
        <v/>
      </c>
      <c r="F461" s="59" t="str">
        <f t="array" ref="F461">IF(ROWS(F$9:F461)&gt;$U$5,"",INDEX(Y$13:Y$512,SMALL(IF(($AA$13:$AA$512=$AA$5),ROW($A$9:$A$508)-ROW($A$9)+1,""),ROWS(F$9:F461)),,1))</f>
        <v/>
      </c>
      <c r="G461" s="59" t="str">
        <f t="array" ref="G461">IF(ROWS(G$9:G461)&gt;$U$5,"",INDEX(AA$13:AA$512,SMALL(IF(($AA$13:$AA$512=$AA$5),ROW($A$9:$A$508)-ROW($A$9)+1,""),ROWS(G$9:G461)),,1))</f>
        <v/>
      </c>
      <c r="H461" s="59" t="str">
        <f t="array" ref="H461">IF(ROWS(H$9:H461)&gt;$U$5,"",INDEX(AC$13:AC$512,SMALL(IF(($AA$13:$AA$512=$AA$5),ROW($A$9:$A$508)-ROW($A$9)+1,""),ROWS(H$9:H461)),,1))</f>
        <v/>
      </c>
      <c r="I461" s="59" t="str">
        <f t="array" ref="I461">IF(ROWS(I$9:I461)&gt;$U$5,"",INDEX(AD$13:AD$512,SMALL(IF(($AA$13:$AA$512=$AA$5),ROW($A$9:$A$508)-ROW($A$9)+1,""),ROWS(I$9:I461)),,1))</f>
        <v/>
      </c>
      <c r="J461" s="105"/>
      <c r="K461" s="105"/>
      <c r="L461" s="105"/>
      <c r="M461" s="136"/>
      <c r="N461" s="44"/>
      <c r="O461" s="44"/>
      <c r="P461" s="44"/>
      <c r="Q461" s="44"/>
      <c r="R461" s="44"/>
      <c r="S461" s="44"/>
      <c r="T461" s="44">
        <f>Nut_StatusTool!A455</f>
        <v>449</v>
      </c>
      <c r="U461" s="44">
        <f>Nut_StatusTool!B455</f>
        <v>0</v>
      </c>
      <c r="V461" s="44">
        <f>Nut_StatusTool!C455</f>
        <v>0</v>
      </c>
      <c r="W461" s="44">
        <f>Nut_StatusTool!D455</f>
        <v>0</v>
      </c>
      <c r="X461" s="44">
        <f>Nut_StatusTool!F455</f>
        <v>0</v>
      </c>
      <c r="Y461" s="285" t="str">
        <f>Nut_StatusTool!K455</f>
        <v/>
      </c>
      <c r="Z461" s="44" t="str">
        <f>Nut_StatusTool!L455</f>
        <v/>
      </c>
      <c r="AA461" s="44" t="str">
        <f>Nut_StatusTool!M455</f>
        <v/>
      </c>
      <c r="AB461" s="44" t="str">
        <f>Nut_StatusTool!N455</f>
        <v/>
      </c>
      <c r="AC461" s="44">
        <f>Nut_StatusTool!I455</f>
        <v>0</v>
      </c>
      <c r="AD461" s="44">
        <f>Nut_StatusTool!J455</f>
        <v>0</v>
      </c>
    </row>
    <row r="462" spans="1:30" ht="20.100000000000001" customHeight="1">
      <c r="A462" s="59" t="str">
        <f t="array" ref="A462">IF(ROWS(A$9:A462)&gt;$U$5,"",INDEX(T$13:T$512,SMALL(IF(($AA$13:$AA$512=$AA$5),ROW($A$9:$A$508)-ROW($A$9)+1,""),ROWS(A$9:A462)),,1))</f>
        <v/>
      </c>
      <c r="B462" s="389" t="str">
        <f t="array" ref="B462">IF(ROWS(B$9:B462)&gt;$U$5,"",INDEX(U$13:U$512,SMALL(IF(($AA$13:$AA$512=$AA$5),ROW($A$9:$A$508)-ROW($A$9)+1,""),ROWS(B$9:B462)),,1))</f>
        <v/>
      </c>
      <c r="C462" s="389" t="str">
        <f t="array" ref="C462">IF(ROWS(C$9:C462)&gt;$U$5,"",INDEX(V$13:V$512,SMALL(IF(($AA$13:$AA$512=$AA$5),ROW($A$9:$A$508)-ROW($A$9)+1,""),ROWS(C$9:C462)),,1))</f>
        <v/>
      </c>
      <c r="D462" s="309" t="str">
        <f t="array" ref="D462">IF(ROWS(D$9:D462)&gt;$U$5,"",INDEX(W$13:W$512,SMALL(IF(($AA$13:$AA$512=$AA$5),ROW($A$9:$A$508)-ROW($A$9)+1,""),ROWS(D$9:D462)),,1))</f>
        <v/>
      </c>
      <c r="E462" s="59" t="str">
        <f t="array" ref="E462">IF(ROWS(E$9:E462)&gt;$U$5,"",INDEX(X$13:X$512,SMALL(IF(($AA$13:$AA$512=$AA$5),ROW($A$9:$A$508)-ROW($A$9)+1,""),ROWS(E$9:E462)),,1))</f>
        <v/>
      </c>
      <c r="F462" s="59" t="str">
        <f t="array" ref="F462">IF(ROWS(F$9:F462)&gt;$U$5,"",INDEX(Y$13:Y$512,SMALL(IF(($AA$13:$AA$512=$AA$5),ROW($A$9:$A$508)-ROW($A$9)+1,""),ROWS(F$9:F462)),,1))</f>
        <v/>
      </c>
      <c r="G462" s="59" t="str">
        <f t="array" ref="G462">IF(ROWS(G$9:G462)&gt;$U$5,"",INDEX(AA$13:AA$512,SMALL(IF(($AA$13:$AA$512=$AA$5),ROW($A$9:$A$508)-ROW($A$9)+1,""),ROWS(G$9:G462)),,1))</f>
        <v/>
      </c>
      <c r="H462" s="59" t="str">
        <f t="array" ref="H462">IF(ROWS(H$9:H462)&gt;$U$5,"",INDEX(AC$13:AC$512,SMALL(IF(($AA$13:$AA$512=$AA$5),ROW($A$9:$A$508)-ROW($A$9)+1,""),ROWS(H$9:H462)),,1))</f>
        <v/>
      </c>
      <c r="I462" s="59" t="str">
        <f t="array" ref="I462">IF(ROWS(I$9:I462)&gt;$U$5,"",INDEX(AD$13:AD$512,SMALL(IF(($AA$13:$AA$512=$AA$5),ROW($A$9:$A$508)-ROW($A$9)+1,""),ROWS(I$9:I462)),,1))</f>
        <v/>
      </c>
      <c r="J462" s="105"/>
      <c r="K462" s="105"/>
      <c r="L462" s="105"/>
      <c r="M462" s="136"/>
      <c r="N462" s="44"/>
      <c r="O462" s="44"/>
      <c r="P462" s="44"/>
      <c r="Q462" s="44"/>
      <c r="R462" s="44"/>
      <c r="S462" s="44"/>
      <c r="T462" s="44">
        <f>Nut_StatusTool!A456</f>
        <v>450</v>
      </c>
      <c r="U462" s="44">
        <f>Nut_StatusTool!B456</f>
        <v>0</v>
      </c>
      <c r="V462" s="44">
        <f>Nut_StatusTool!C456</f>
        <v>0</v>
      </c>
      <c r="W462" s="44">
        <f>Nut_StatusTool!D456</f>
        <v>0</v>
      </c>
      <c r="X462" s="44">
        <f>Nut_StatusTool!F456</f>
        <v>0</v>
      </c>
      <c r="Y462" s="285" t="str">
        <f>Nut_StatusTool!K456</f>
        <v/>
      </c>
      <c r="Z462" s="44" t="str">
        <f>Nut_StatusTool!L456</f>
        <v/>
      </c>
      <c r="AA462" s="44" t="str">
        <f>Nut_StatusTool!M456</f>
        <v/>
      </c>
      <c r="AB462" s="44" t="str">
        <f>Nut_StatusTool!N456</f>
        <v/>
      </c>
      <c r="AC462" s="44">
        <f>Nut_StatusTool!I456</f>
        <v>0</v>
      </c>
      <c r="AD462" s="44">
        <f>Nut_StatusTool!J456</f>
        <v>0</v>
      </c>
    </row>
    <row r="463" spans="1:30" ht="20.100000000000001" customHeight="1">
      <c r="A463" s="59" t="str">
        <f t="array" ref="A463">IF(ROWS(A$9:A463)&gt;$U$5,"",INDEX(T$13:T$512,SMALL(IF(($AA$13:$AA$512=$AA$5),ROW($A$9:$A$508)-ROW($A$9)+1,""),ROWS(A$9:A463)),,1))</f>
        <v/>
      </c>
      <c r="B463" s="389" t="str">
        <f t="array" ref="B463">IF(ROWS(B$9:B463)&gt;$U$5,"",INDEX(U$13:U$512,SMALL(IF(($AA$13:$AA$512=$AA$5),ROW($A$9:$A$508)-ROW($A$9)+1,""),ROWS(B$9:B463)),,1))</f>
        <v/>
      </c>
      <c r="C463" s="389" t="str">
        <f t="array" ref="C463">IF(ROWS(C$9:C463)&gt;$U$5,"",INDEX(V$13:V$512,SMALL(IF(($AA$13:$AA$512=$AA$5),ROW($A$9:$A$508)-ROW($A$9)+1,""),ROWS(C$9:C463)),,1))</f>
        <v/>
      </c>
      <c r="D463" s="309" t="str">
        <f t="array" ref="D463">IF(ROWS(D$9:D463)&gt;$U$5,"",INDEX(W$13:W$512,SMALL(IF(($AA$13:$AA$512=$AA$5),ROW($A$9:$A$508)-ROW($A$9)+1,""),ROWS(D$9:D463)),,1))</f>
        <v/>
      </c>
      <c r="E463" s="59" t="str">
        <f t="array" ref="E463">IF(ROWS(E$9:E463)&gt;$U$5,"",INDEX(X$13:X$512,SMALL(IF(($AA$13:$AA$512=$AA$5),ROW($A$9:$A$508)-ROW($A$9)+1,""),ROWS(E$9:E463)),,1))</f>
        <v/>
      </c>
      <c r="F463" s="59" t="str">
        <f t="array" ref="F463">IF(ROWS(F$9:F463)&gt;$U$5,"",INDEX(Y$13:Y$512,SMALL(IF(($AA$13:$AA$512=$AA$5),ROW($A$9:$A$508)-ROW($A$9)+1,""),ROWS(F$9:F463)),,1))</f>
        <v/>
      </c>
      <c r="G463" s="59" t="str">
        <f t="array" ref="G463">IF(ROWS(G$9:G463)&gt;$U$5,"",INDEX(AA$13:AA$512,SMALL(IF(($AA$13:$AA$512=$AA$5),ROW($A$9:$A$508)-ROW($A$9)+1,""),ROWS(G$9:G463)),,1))</f>
        <v/>
      </c>
      <c r="H463" s="59" t="str">
        <f t="array" ref="H463">IF(ROWS(H$9:H463)&gt;$U$5,"",INDEX(AC$13:AC$512,SMALL(IF(($AA$13:$AA$512=$AA$5),ROW($A$9:$A$508)-ROW($A$9)+1,""),ROWS(H$9:H463)),,1))</f>
        <v/>
      </c>
      <c r="I463" s="59" t="str">
        <f t="array" ref="I463">IF(ROWS(I$9:I463)&gt;$U$5,"",INDEX(AD$13:AD$512,SMALL(IF(($AA$13:$AA$512=$AA$5),ROW($A$9:$A$508)-ROW($A$9)+1,""),ROWS(I$9:I463)),,1))</f>
        <v/>
      </c>
      <c r="J463" s="105"/>
      <c r="K463" s="105"/>
      <c r="L463" s="105"/>
      <c r="M463" s="136"/>
      <c r="N463" s="44"/>
      <c r="O463" s="44"/>
      <c r="P463" s="44"/>
      <c r="Q463" s="44"/>
      <c r="R463" s="44"/>
      <c r="S463" s="44"/>
      <c r="T463" s="44">
        <f>Nut_StatusTool!A457</f>
        <v>451</v>
      </c>
      <c r="U463" s="44">
        <f>Nut_StatusTool!B457</f>
        <v>0</v>
      </c>
      <c r="V463" s="44">
        <f>Nut_StatusTool!C457</f>
        <v>0</v>
      </c>
      <c r="W463" s="44">
        <f>Nut_StatusTool!D457</f>
        <v>0</v>
      </c>
      <c r="X463" s="44">
        <f>Nut_StatusTool!F457</f>
        <v>0</v>
      </c>
      <c r="Y463" s="285" t="str">
        <f>Nut_StatusTool!K457</f>
        <v/>
      </c>
      <c r="Z463" s="44" t="str">
        <f>Nut_StatusTool!L457</f>
        <v/>
      </c>
      <c r="AA463" s="44" t="str">
        <f>Nut_StatusTool!M457</f>
        <v/>
      </c>
      <c r="AB463" s="44" t="str">
        <f>Nut_StatusTool!N457</f>
        <v/>
      </c>
      <c r="AC463" s="44">
        <f>Nut_StatusTool!I457</f>
        <v>0</v>
      </c>
      <c r="AD463" s="44">
        <f>Nut_StatusTool!J457</f>
        <v>0</v>
      </c>
    </row>
    <row r="464" spans="1:30" ht="20.100000000000001" customHeight="1">
      <c r="A464" s="59" t="str">
        <f t="array" ref="A464">IF(ROWS(A$9:A464)&gt;$U$5,"",INDEX(T$13:T$512,SMALL(IF(($AA$13:$AA$512=$AA$5),ROW($A$9:$A$508)-ROW($A$9)+1,""),ROWS(A$9:A464)),,1))</f>
        <v/>
      </c>
      <c r="B464" s="389" t="str">
        <f t="array" ref="B464">IF(ROWS(B$9:B464)&gt;$U$5,"",INDEX(U$13:U$512,SMALL(IF(($AA$13:$AA$512=$AA$5),ROW($A$9:$A$508)-ROW($A$9)+1,""),ROWS(B$9:B464)),,1))</f>
        <v/>
      </c>
      <c r="C464" s="389" t="str">
        <f t="array" ref="C464">IF(ROWS(C$9:C464)&gt;$U$5,"",INDEX(V$13:V$512,SMALL(IF(($AA$13:$AA$512=$AA$5),ROW($A$9:$A$508)-ROW($A$9)+1,""),ROWS(C$9:C464)),,1))</f>
        <v/>
      </c>
      <c r="D464" s="309" t="str">
        <f t="array" ref="D464">IF(ROWS(D$9:D464)&gt;$U$5,"",INDEX(W$13:W$512,SMALL(IF(($AA$13:$AA$512=$AA$5),ROW($A$9:$A$508)-ROW($A$9)+1,""),ROWS(D$9:D464)),,1))</f>
        <v/>
      </c>
      <c r="E464" s="59" t="str">
        <f t="array" ref="E464">IF(ROWS(E$9:E464)&gt;$U$5,"",INDEX(X$13:X$512,SMALL(IF(($AA$13:$AA$512=$AA$5),ROW($A$9:$A$508)-ROW($A$9)+1,""),ROWS(E$9:E464)),,1))</f>
        <v/>
      </c>
      <c r="F464" s="59" t="str">
        <f t="array" ref="F464">IF(ROWS(F$9:F464)&gt;$U$5,"",INDEX(Y$13:Y$512,SMALL(IF(($AA$13:$AA$512=$AA$5),ROW($A$9:$A$508)-ROW($A$9)+1,""),ROWS(F$9:F464)),,1))</f>
        <v/>
      </c>
      <c r="G464" s="59" t="str">
        <f t="array" ref="G464">IF(ROWS(G$9:G464)&gt;$U$5,"",INDEX(AA$13:AA$512,SMALL(IF(($AA$13:$AA$512=$AA$5),ROW($A$9:$A$508)-ROW($A$9)+1,""),ROWS(G$9:G464)),,1))</f>
        <v/>
      </c>
      <c r="H464" s="59" t="str">
        <f t="array" ref="H464">IF(ROWS(H$9:H464)&gt;$U$5,"",INDEX(AC$13:AC$512,SMALL(IF(($AA$13:$AA$512=$AA$5),ROW($A$9:$A$508)-ROW($A$9)+1,""),ROWS(H$9:H464)),,1))</f>
        <v/>
      </c>
      <c r="I464" s="59" t="str">
        <f t="array" ref="I464">IF(ROWS(I$9:I464)&gt;$U$5,"",INDEX(AD$13:AD$512,SMALL(IF(($AA$13:$AA$512=$AA$5),ROW($A$9:$A$508)-ROW($A$9)+1,""),ROWS(I$9:I464)),,1))</f>
        <v/>
      </c>
      <c r="J464" s="105"/>
      <c r="K464" s="105"/>
      <c r="L464" s="105"/>
      <c r="M464" s="136"/>
      <c r="N464" s="44"/>
      <c r="O464" s="44"/>
      <c r="P464" s="44"/>
      <c r="Q464" s="44"/>
      <c r="R464" s="44"/>
      <c r="S464" s="44"/>
      <c r="T464" s="44">
        <f>Nut_StatusTool!A458</f>
        <v>452</v>
      </c>
      <c r="U464" s="44">
        <f>Nut_StatusTool!B458</f>
        <v>0</v>
      </c>
      <c r="V464" s="44">
        <f>Nut_StatusTool!C458</f>
        <v>0</v>
      </c>
      <c r="W464" s="44">
        <f>Nut_StatusTool!D458</f>
        <v>0</v>
      </c>
      <c r="X464" s="44">
        <f>Nut_StatusTool!F458</f>
        <v>0</v>
      </c>
      <c r="Y464" s="285" t="str">
        <f>Nut_StatusTool!K458</f>
        <v/>
      </c>
      <c r="Z464" s="44" t="str">
        <f>Nut_StatusTool!L458</f>
        <v/>
      </c>
      <c r="AA464" s="44" t="str">
        <f>Nut_StatusTool!M458</f>
        <v/>
      </c>
      <c r="AB464" s="44" t="str">
        <f>Nut_StatusTool!N458</f>
        <v/>
      </c>
      <c r="AC464" s="44">
        <f>Nut_StatusTool!I458</f>
        <v>0</v>
      </c>
      <c r="AD464" s="44">
        <f>Nut_StatusTool!J458</f>
        <v>0</v>
      </c>
    </row>
    <row r="465" spans="1:30" ht="20.100000000000001" customHeight="1">
      <c r="A465" s="59" t="str">
        <f t="array" ref="A465">IF(ROWS(A$9:A465)&gt;$U$5,"",INDEX(T$13:T$512,SMALL(IF(($AA$13:$AA$512=$AA$5),ROW($A$9:$A$508)-ROW($A$9)+1,""),ROWS(A$9:A465)),,1))</f>
        <v/>
      </c>
      <c r="B465" s="389" t="str">
        <f t="array" ref="B465">IF(ROWS(B$9:B465)&gt;$U$5,"",INDEX(U$13:U$512,SMALL(IF(($AA$13:$AA$512=$AA$5),ROW($A$9:$A$508)-ROW($A$9)+1,""),ROWS(B$9:B465)),,1))</f>
        <v/>
      </c>
      <c r="C465" s="389" t="str">
        <f t="array" ref="C465">IF(ROWS(C$9:C465)&gt;$U$5,"",INDEX(V$13:V$512,SMALL(IF(($AA$13:$AA$512=$AA$5),ROW($A$9:$A$508)-ROW($A$9)+1,""),ROWS(C$9:C465)),,1))</f>
        <v/>
      </c>
      <c r="D465" s="309" t="str">
        <f t="array" ref="D465">IF(ROWS(D$9:D465)&gt;$U$5,"",INDEX(W$13:W$512,SMALL(IF(($AA$13:$AA$512=$AA$5),ROW($A$9:$A$508)-ROW($A$9)+1,""),ROWS(D$9:D465)),,1))</f>
        <v/>
      </c>
      <c r="E465" s="59" t="str">
        <f t="array" ref="E465">IF(ROWS(E$9:E465)&gt;$U$5,"",INDEX(X$13:X$512,SMALL(IF(($AA$13:$AA$512=$AA$5),ROW($A$9:$A$508)-ROW($A$9)+1,""),ROWS(E$9:E465)),,1))</f>
        <v/>
      </c>
      <c r="F465" s="59" t="str">
        <f t="array" ref="F465">IF(ROWS(F$9:F465)&gt;$U$5,"",INDEX(Y$13:Y$512,SMALL(IF(($AA$13:$AA$512=$AA$5),ROW($A$9:$A$508)-ROW($A$9)+1,""),ROWS(F$9:F465)),,1))</f>
        <v/>
      </c>
      <c r="G465" s="59" t="str">
        <f t="array" ref="G465">IF(ROWS(G$9:G465)&gt;$U$5,"",INDEX(AA$13:AA$512,SMALL(IF(($AA$13:$AA$512=$AA$5),ROW($A$9:$A$508)-ROW($A$9)+1,""),ROWS(G$9:G465)),,1))</f>
        <v/>
      </c>
      <c r="H465" s="59" t="str">
        <f t="array" ref="H465">IF(ROWS(H$9:H465)&gt;$U$5,"",INDEX(AC$13:AC$512,SMALL(IF(($AA$13:$AA$512=$AA$5),ROW($A$9:$A$508)-ROW($A$9)+1,""),ROWS(H$9:H465)),,1))</f>
        <v/>
      </c>
      <c r="I465" s="59" t="str">
        <f t="array" ref="I465">IF(ROWS(I$9:I465)&gt;$U$5,"",INDEX(AD$13:AD$512,SMALL(IF(($AA$13:$AA$512=$AA$5),ROW($A$9:$A$508)-ROW($A$9)+1,""),ROWS(I$9:I465)),,1))</f>
        <v/>
      </c>
      <c r="J465" s="105"/>
      <c r="K465" s="105"/>
      <c r="L465" s="105"/>
      <c r="M465" s="136"/>
      <c r="N465" s="44"/>
      <c r="O465" s="44"/>
      <c r="P465" s="44"/>
      <c r="Q465" s="44"/>
      <c r="R465" s="44"/>
      <c r="S465" s="44"/>
      <c r="T465" s="44">
        <f>Nut_StatusTool!A459</f>
        <v>453</v>
      </c>
      <c r="U465" s="44">
        <f>Nut_StatusTool!B459</f>
        <v>0</v>
      </c>
      <c r="V465" s="44">
        <f>Nut_StatusTool!C459</f>
        <v>0</v>
      </c>
      <c r="W465" s="44">
        <f>Nut_StatusTool!D459</f>
        <v>0</v>
      </c>
      <c r="X465" s="44">
        <f>Nut_StatusTool!F459</f>
        <v>0</v>
      </c>
      <c r="Y465" s="285" t="str">
        <f>Nut_StatusTool!K459</f>
        <v/>
      </c>
      <c r="Z465" s="44" t="str">
        <f>Nut_StatusTool!L459</f>
        <v/>
      </c>
      <c r="AA465" s="44" t="str">
        <f>Nut_StatusTool!M459</f>
        <v/>
      </c>
      <c r="AB465" s="44" t="str">
        <f>Nut_StatusTool!N459</f>
        <v/>
      </c>
      <c r="AC465" s="44">
        <f>Nut_StatusTool!I459</f>
        <v>0</v>
      </c>
      <c r="AD465" s="44">
        <f>Nut_StatusTool!J459</f>
        <v>0</v>
      </c>
    </row>
    <row r="466" spans="1:30" ht="20.100000000000001" customHeight="1">
      <c r="A466" s="59" t="str">
        <f t="array" ref="A466">IF(ROWS(A$9:A466)&gt;$U$5,"",INDEX(T$13:T$512,SMALL(IF(($AA$13:$AA$512=$AA$5),ROW($A$9:$A$508)-ROW($A$9)+1,""),ROWS(A$9:A466)),,1))</f>
        <v/>
      </c>
      <c r="B466" s="389" t="str">
        <f t="array" ref="B466">IF(ROWS(B$9:B466)&gt;$U$5,"",INDEX(U$13:U$512,SMALL(IF(($AA$13:$AA$512=$AA$5),ROW($A$9:$A$508)-ROW($A$9)+1,""),ROWS(B$9:B466)),,1))</f>
        <v/>
      </c>
      <c r="C466" s="389" t="str">
        <f t="array" ref="C466">IF(ROWS(C$9:C466)&gt;$U$5,"",INDEX(V$13:V$512,SMALL(IF(($AA$13:$AA$512=$AA$5),ROW($A$9:$A$508)-ROW($A$9)+1,""),ROWS(C$9:C466)),,1))</f>
        <v/>
      </c>
      <c r="D466" s="309" t="str">
        <f t="array" ref="D466">IF(ROWS(D$9:D466)&gt;$U$5,"",INDEX(W$13:W$512,SMALL(IF(($AA$13:$AA$512=$AA$5),ROW($A$9:$A$508)-ROW($A$9)+1,""),ROWS(D$9:D466)),,1))</f>
        <v/>
      </c>
      <c r="E466" s="59" t="str">
        <f t="array" ref="E466">IF(ROWS(E$9:E466)&gt;$U$5,"",INDEX(X$13:X$512,SMALL(IF(($AA$13:$AA$512=$AA$5),ROW($A$9:$A$508)-ROW($A$9)+1,""),ROWS(E$9:E466)),,1))</f>
        <v/>
      </c>
      <c r="F466" s="59" t="str">
        <f t="array" ref="F466">IF(ROWS(F$9:F466)&gt;$U$5,"",INDEX(Y$13:Y$512,SMALL(IF(($AA$13:$AA$512=$AA$5),ROW($A$9:$A$508)-ROW($A$9)+1,""),ROWS(F$9:F466)),,1))</f>
        <v/>
      </c>
      <c r="G466" s="59" t="str">
        <f t="array" ref="G466">IF(ROWS(G$9:G466)&gt;$U$5,"",INDEX(AA$13:AA$512,SMALL(IF(($AA$13:$AA$512=$AA$5),ROW($A$9:$A$508)-ROW($A$9)+1,""),ROWS(G$9:G466)),,1))</f>
        <v/>
      </c>
      <c r="H466" s="59" t="str">
        <f t="array" ref="H466">IF(ROWS(H$9:H466)&gt;$U$5,"",INDEX(AC$13:AC$512,SMALL(IF(($AA$13:$AA$512=$AA$5),ROW($A$9:$A$508)-ROW($A$9)+1,""),ROWS(H$9:H466)),,1))</f>
        <v/>
      </c>
      <c r="I466" s="59" t="str">
        <f t="array" ref="I466">IF(ROWS(I$9:I466)&gt;$U$5,"",INDEX(AD$13:AD$512,SMALL(IF(($AA$13:$AA$512=$AA$5),ROW($A$9:$A$508)-ROW($A$9)+1,""),ROWS(I$9:I466)),,1))</f>
        <v/>
      </c>
      <c r="J466" s="105"/>
      <c r="K466" s="105"/>
      <c r="L466" s="105"/>
      <c r="M466" s="136"/>
      <c r="N466" s="44"/>
      <c r="O466" s="44"/>
      <c r="P466" s="44"/>
      <c r="Q466" s="44"/>
      <c r="R466" s="44"/>
      <c r="S466" s="44"/>
      <c r="T466" s="44">
        <f>Nut_StatusTool!A460</f>
        <v>454</v>
      </c>
      <c r="U466" s="44">
        <f>Nut_StatusTool!B460</f>
        <v>0</v>
      </c>
      <c r="V466" s="44">
        <f>Nut_StatusTool!C460</f>
        <v>0</v>
      </c>
      <c r="W466" s="44">
        <f>Nut_StatusTool!D460</f>
        <v>0</v>
      </c>
      <c r="X466" s="44">
        <f>Nut_StatusTool!F460</f>
        <v>0</v>
      </c>
      <c r="Y466" s="285" t="str">
        <f>Nut_StatusTool!K460</f>
        <v/>
      </c>
      <c r="Z466" s="44" t="str">
        <f>Nut_StatusTool!L460</f>
        <v/>
      </c>
      <c r="AA466" s="44" t="str">
        <f>Nut_StatusTool!M460</f>
        <v/>
      </c>
      <c r="AB466" s="44" t="str">
        <f>Nut_StatusTool!N460</f>
        <v/>
      </c>
      <c r="AC466" s="44">
        <f>Nut_StatusTool!I460</f>
        <v>0</v>
      </c>
      <c r="AD466" s="44">
        <f>Nut_StatusTool!J460</f>
        <v>0</v>
      </c>
    </row>
    <row r="467" spans="1:30" ht="20.100000000000001" customHeight="1">
      <c r="A467" s="59" t="str">
        <f t="array" ref="A467">IF(ROWS(A$9:A467)&gt;$U$5,"",INDEX(T$13:T$512,SMALL(IF(($AA$13:$AA$512=$AA$5),ROW($A$9:$A$508)-ROW($A$9)+1,""),ROWS(A$9:A467)),,1))</f>
        <v/>
      </c>
      <c r="B467" s="389" t="str">
        <f t="array" ref="B467">IF(ROWS(B$9:B467)&gt;$U$5,"",INDEX(U$13:U$512,SMALL(IF(($AA$13:$AA$512=$AA$5),ROW($A$9:$A$508)-ROW($A$9)+1,""),ROWS(B$9:B467)),,1))</f>
        <v/>
      </c>
      <c r="C467" s="389" t="str">
        <f t="array" ref="C467">IF(ROWS(C$9:C467)&gt;$U$5,"",INDEX(V$13:V$512,SMALL(IF(($AA$13:$AA$512=$AA$5),ROW($A$9:$A$508)-ROW($A$9)+1,""),ROWS(C$9:C467)),,1))</f>
        <v/>
      </c>
      <c r="D467" s="309" t="str">
        <f t="array" ref="D467">IF(ROWS(D$9:D467)&gt;$U$5,"",INDEX(W$13:W$512,SMALL(IF(($AA$13:$AA$512=$AA$5),ROW($A$9:$A$508)-ROW($A$9)+1,""),ROWS(D$9:D467)),,1))</f>
        <v/>
      </c>
      <c r="E467" s="59" t="str">
        <f t="array" ref="E467">IF(ROWS(E$9:E467)&gt;$U$5,"",INDEX(X$13:X$512,SMALL(IF(($AA$13:$AA$512=$AA$5),ROW($A$9:$A$508)-ROW($A$9)+1,""),ROWS(E$9:E467)),,1))</f>
        <v/>
      </c>
      <c r="F467" s="59" t="str">
        <f t="array" ref="F467">IF(ROWS(F$9:F467)&gt;$U$5,"",INDEX(Y$13:Y$512,SMALL(IF(($AA$13:$AA$512=$AA$5),ROW($A$9:$A$508)-ROW($A$9)+1,""),ROWS(F$9:F467)),,1))</f>
        <v/>
      </c>
      <c r="G467" s="59" t="str">
        <f t="array" ref="G467">IF(ROWS(G$9:G467)&gt;$U$5,"",INDEX(AA$13:AA$512,SMALL(IF(($AA$13:$AA$512=$AA$5),ROW($A$9:$A$508)-ROW($A$9)+1,""),ROWS(G$9:G467)),,1))</f>
        <v/>
      </c>
      <c r="H467" s="59" t="str">
        <f t="array" ref="H467">IF(ROWS(H$9:H467)&gt;$U$5,"",INDEX(AC$13:AC$512,SMALL(IF(($AA$13:$AA$512=$AA$5),ROW($A$9:$A$508)-ROW($A$9)+1,""),ROWS(H$9:H467)),,1))</f>
        <v/>
      </c>
      <c r="I467" s="59" t="str">
        <f t="array" ref="I467">IF(ROWS(I$9:I467)&gt;$U$5,"",INDEX(AD$13:AD$512,SMALL(IF(($AA$13:$AA$512=$AA$5),ROW($A$9:$A$508)-ROW($A$9)+1,""),ROWS(I$9:I467)),,1))</f>
        <v/>
      </c>
      <c r="J467" s="105"/>
      <c r="K467" s="105"/>
      <c r="L467" s="105"/>
      <c r="M467" s="136"/>
      <c r="N467" s="44"/>
      <c r="O467" s="44"/>
      <c r="P467" s="44"/>
      <c r="Q467" s="44"/>
      <c r="R467" s="44"/>
      <c r="S467" s="44"/>
      <c r="T467" s="44">
        <f>Nut_StatusTool!A461</f>
        <v>455</v>
      </c>
      <c r="U467" s="44">
        <f>Nut_StatusTool!B461</f>
        <v>0</v>
      </c>
      <c r="V467" s="44">
        <f>Nut_StatusTool!C461</f>
        <v>0</v>
      </c>
      <c r="W467" s="44">
        <f>Nut_StatusTool!D461</f>
        <v>0</v>
      </c>
      <c r="X467" s="44">
        <f>Nut_StatusTool!F461</f>
        <v>0</v>
      </c>
      <c r="Y467" s="285" t="str">
        <f>Nut_StatusTool!K461</f>
        <v/>
      </c>
      <c r="Z467" s="44" t="str">
        <f>Nut_StatusTool!L461</f>
        <v/>
      </c>
      <c r="AA467" s="44" t="str">
        <f>Nut_StatusTool!M461</f>
        <v/>
      </c>
      <c r="AB467" s="44" t="str">
        <f>Nut_StatusTool!N461</f>
        <v/>
      </c>
      <c r="AC467" s="44">
        <f>Nut_StatusTool!I461</f>
        <v>0</v>
      </c>
      <c r="AD467" s="44">
        <f>Nut_StatusTool!J461</f>
        <v>0</v>
      </c>
    </row>
    <row r="468" spans="1:30" ht="20.100000000000001" customHeight="1">
      <c r="A468" s="59" t="str">
        <f t="array" ref="A468">IF(ROWS(A$9:A468)&gt;$U$5,"",INDEX(T$13:T$512,SMALL(IF(($AA$13:$AA$512=$AA$5),ROW($A$9:$A$508)-ROW($A$9)+1,""),ROWS(A$9:A468)),,1))</f>
        <v/>
      </c>
      <c r="B468" s="389" t="str">
        <f t="array" ref="B468">IF(ROWS(B$9:B468)&gt;$U$5,"",INDEX(U$13:U$512,SMALL(IF(($AA$13:$AA$512=$AA$5),ROW($A$9:$A$508)-ROW($A$9)+1,""),ROWS(B$9:B468)),,1))</f>
        <v/>
      </c>
      <c r="C468" s="389" t="str">
        <f t="array" ref="C468">IF(ROWS(C$9:C468)&gt;$U$5,"",INDEX(V$13:V$512,SMALL(IF(($AA$13:$AA$512=$AA$5),ROW($A$9:$A$508)-ROW($A$9)+1,""),ROWS(C$9:C468)),,1))</f>
        <v/>
      </c>
      <c r="D468" s="309" t="str">
        <f t="array" ref="D468">IF(ROWS(D$9:D468)&gt;$U$5,"",INDEX(W$13:W$512,SMALL(IF(($AA$13:$AA$512=$AA$5),ROW($A$9:$A$508)-ROW($A$9)+1,""),ROWS(D$9:D468)),,1))</f>
        <v/>
      </c>
      <c r="E468" s="59" t="str">
        <f t="array" ref="E468">IF(ROWS(E$9:E468)&gt;$U$5,"",INDEX(X$13:X$512,SMALL(IF(($AA$13:$AA$512=$AA$5),ROW($A$9:$A$508)-ROW($A$9)+1,""),ROWS(E$9:E468)),,1))</f>
        <v/>
      </c>
      <c r="F468" s="59" t="str">
        <f t="array" ref="F468">IF(ROWS(F$9:F468)&gt;$U$5,"",INDEX(Y$13:Y$512,SMALL(IF(($AA$13:$AA$512=$AA$5),ROW($A$9:$A$508)-ROW($A$9)+1,""),ROWS(F$9:F468)),,1))</f>
        <v/>
      </c>
      <c r="G468" s="59" t="str">
        <f t="array" ref="G468">IF(ROWS(G$9:G468)&gt;$U$5,"",INDEX(AA$13:AA$512,SMALL(IF(($AA$13:$AA$512=$AA$5),ROW($A$9:$A$508)-ROW($A$9)+1,""),ROWS(G$9:G468)),,1))</f>
        <v/>
      </c>
      <c r="H468" s="59" t="str">
        <f t="array" ref="H468">IF(ROWS(H$9:H468)&gt;$U$5,"",INDEX(AC$13:AC$512,SMALL(IF(($AA$13:$AA$512=$AA$5),ROW($A$9:$A$508)-ROW($A$9)+1,""),ROWS(H$9:H468)),,1))</f>
        <v/>
      </c>
      <c r="I468" s="59" t="str">
        <f t="array" ref="I468">IF(ROWS(I$9:I468)&gt;$U$5,"",INDEX(AD$13:AD$512,SMALL(IF(($AA$13:$AA$512=$AA$5),ROW($A$9:$A$508)-ROW($A$9)+1,""),ROWS(I$9:I468)),,1))</f>
        <v/>
      </c>
      <c r="J468" s="105"/>
      <c r="K468" s="105"/>
      <c r="L468" s="105"/>
      <c r="M468" s="136"/>
      <c r="N468" s="44"/>
      <c r="O468" s="44"/>
      <c r="P468" s="44"/>
      <c r="Q468" s="44"/>
      <c r="R468" s="44"/>
      <c r="S468" s="44"/>
      <c r="T468" s="44">
        <f>Nut_StatusTool!A462</f>
        <v>456</v>
      </c>
      <c r="U468" s="44">
        <f>Nut_StatusTool!B462</f>
        <v>0</v>
      </c>
      <c r="V468" s="44">
        <f>Nut_StatusTool!C462</f>
        <v>0</v>
      </c>
      <c r="W468" s="44">
        <f>Nut_StatusTool!D462</f>
        <v>0</v>
      </c>
      <c r="X468" s="44">
        <f>Nut_StatusTool!F462</f>
        <v>0</v>
      </c>
      <c r="Y468" s="285" t="str">
        <f>Nut_StatusTool!K462</f>
        <v/>
      </c>
      <c r="Z468" s="44" t="str">
        <f>Nut_StatusTool!L462</f>
        <v/>
      </c>
      <c r="AA468" s="44" t="str">
        <f>Nut_StatusTool!M462</f>
        <v/>
      </c>
      <c r="AB468" s="44" t="str">
        <f>Nut_StatusTool!N462</f>
        <v/>
      </c>
      <c r="AC468" s="44">
        <f>Nut_StatusTool!I462</f>
        <v>0</v>
      </c>
      <c r="AD468" s="44">
        <f>Nut_StatusTool!J462</f>
        <v>0</v>
      </c>
    </row>
    <row r="469" spans="1:30" ht="20.100000000000001" customHeight="1">
      <c r="A469" s="59" t="str">
        <f t="array" ref="A469">IF(ROWS(A$9:A469)&gt;$U$5,"",INDEX(T$13:T$512,SMALL(IF(($AA$13:$AA$512=$AA$5),ROW($A$9:$A$508)-ROW($A$9)+1,""),ROWS(A$9:A469)),,1))</f>
        <v/>
      </c>
      <c r="B469" s="389" t="str">
        <f t="array" ref="B469">IF(ROWS(B$9:B469)&gt;$U$5,"",INDEX(U$13:U$512,SMALL(IF(($AA$13:$AA$512=$AA$5),ROW($A$9:$A$508)-ROW($A$9)+1,""),ROWS(B$9:B469)),,1))</f>
        <v/>
      </c>
      <c r="C469" s="389" t="str">
        <f t="array" ref="C469">IF(ROWS(C$9:C469)&gt;$U$5,"",INDEX(V$13:V$512,SMALL(IF(($AA$13:$AA$512=$AA$5),ROW($A$9:$A$508)-ROW($A$9)+1,""),ROWS(C$9:C469)),,1))</f>
        <v/>
      </c>
      <c r="D469" s="309" t="str">
        <f t="array" ref="D469">IF(ROWS(D$9:D469)&gt;$U$5,"",INDEX(W$13:W$512,SMALL(IF(($AA$13:$AA$512=$AA$5),ROW($A$9:$A$508)-ROW($A$9)+1,""),ROWS(D$9:D469)),,1))</f>
        <v/>
      </c>
      <c r="E469" s="59" t="str">
        <f t="array" ref="E469">IF(ROWS(E$9:E469)&gt;$U$5,"",INDEX(X$13:X$512,SMALL(IF(($AA$13:$AA$512=$AA$5),ROW($A$9:$A$508)-ROW($A$9)+1,""),ROWS(E$9:E469)),,1))</f>
        <v/>
      </c>
      <c r="F469" s="59" t="str">
        <f t="array" ref="F469">IF(ROWS(F$9:F469)&gt;$U$5,"",INDEX(Y$13:Y$512,SMALL(IF(($AA$13:$AA$512=$AA$5),ROW($A$9:$A$508)-ROW($A$9)+1,""),ROWS(F$9:F469)),,1))</f>
        <v/>
      </c>
      <c r="G469" s="59" t="str">
        <f t="array" ref="G469">IF(ROWS(G$9:G469)&gt;$U$5,"",INDEX(AA$13:AA$512,SMALL(IF(($AA$13:$AA$512=$AA$5),ROW($A$9:$A$508)-ROW($A$9)+1,""),ROWS(G$9:G469)),,1))</f>
        <v/>
      </c>
      <c r="H469" s="59" t="str">
        <f t="array" ref="H469">IF(ROWS(H$9:H469)&gt;$U$5,"",INDEX(AC$13:AC$512,SMALL(IF(($AA$13:$AA$512=$AA$5),ROW($A$9:$A$508)-ROW($A$9)+1,""),ROWS(H$9:H469)),,1))</f>
        <v/>
      </c>
      <c r="I469" s="59" t="str">
        <f t="array" ref="I469">IF(ROWS(I$9:I469)&gt;$U$5,"",INDEX(AD$13:AD$512,SMALL(IF(($AA$13:$AA$512=$AA$5),ROW($A$9:$A$508)-ROW($A$9)+1,""),ROWS(I$9:I469)),,1))</f>
        <v/>
      </c>
      <c r="J469" s="105"/>
      <c r="K469" s="105"/>
      <c r="L469" s="105"/>
      <c r="M469" s="136"/>
      <c r="N469" s="44"/>
      <c r="O469" s="44"/>
      <c r="P469" s="44"/>
      <c r="Q469" s="44"/>
      <c r="R469" s="44"/>
      <c r="S469" s="44"/>
      <c r="T469" s="44">
        <f>Nut_StatusTool!A463</f>
        <v>457</v>
      </c>
      <c r="U469" s="44">
        <f>Nut_StatusTool!B463</f>
        <v>0</v>
      </c>
      <c r="V469" s="44">
        <f>Nut_StatusTool!C463</f>
        <v>0</v>
      </c>
      <c r="W469" s="44">
        <f>Nut_StatusTool!D463</f>
        <v>0</v>
      </c>
      <c r="X469" s="44">
        <f>Nut_StatusTool!F463</f>
        <v>0</v>
      </c>
      <c r="Y469" s="285" t="str">
        <f>Nut_StatusTool!K463</f>
        <v/>
      </c>
      <c r="Z469" s="44" t="str">
        <f>Nut_StatusTool!L463</f>
        <v/>
      </c>
      <c r="AA469" s="44" t="str">
        <f>Nut_StatusTool!M463</f>
        <v/>
      </c>
      <c r="AB469" s="44" t="str">
        <f>Nut_StatusTool!N463</f>
        <v/>
      </c>
      <c r="AC469" s="44">
        <f>Nut_StatusTool!I463</f>
        <v>0</v>
      </c>
      <c r="AD469" s="44">
        <f>Nut_StatusTool!J463</f>
        <v>0</v>
      </c>
    </row>
    <row r="470" spans="1:30" ht="20.100000000000001" customHeight="1">
      <c r="A470" s="59" t="str">
        <f t="array" ref="A470">IF(ROWS(A$9:A470)&gt;$U$5,"",INDEX(T$13:T$512,SMALL(IF(($AA$13:$AA$512=$AA$5),ROW($A$9:$A$508)-ROW($A$9)+1,""),ROWS(A$9:A470)),,1))</f>
        <v/>
      </c>
      <c r="B470" s="389" t="str">
        <f t="array" ref="B470">IF(ROWS(B$9:B470)&gt;$U$5,"",INDEX(U$13:U$512,SMALL(IF(($AA$13:$AA$512=$AA$5),ROW($A$9:$A$508)-ROW($A$9)+1,""),ROWS(B$9:B470)),,1))</f>
        <v/>
      </c>
      <c r="C470" s="389" t="str">
        <f t="array" ref="C470">IF(ROWS(C$9:C470)&gt;$U$5,"",INDEX(V$13:V$512,SMALL(IF(($AA$13:$AA$512=$AA$5),ROW($A$9:$A$508)-ROW($A$9)+1,""),ROWS(C$9:C470)),,1))</f>
        <v/>
      </c>
      <c r="D470" s="309" t="str">
        <f t="array" ref="D470">IF(ROWS(D$9:D470)&gt;$U$5,"",INDEX(W$13:W$512,SMALL(IF(($AA$13:$AA$512=$AA$5),ROW($A$9:$A$508)-ROW($A$9)+1,""),ROWS(D$9:D470)),,1))</f>
        <v/>
      </c>
      <c r="E470" s="59" t="str">
        <f t="array" ref="E470">IF(ROWS(E$9:E470)&gt;$U$5,"",INDEX(X$13:X$512,SMALL(IF(($AA$13:$AA$512=$AA$5),ROW($A$9:$A$508)-ROW($A$9)+1,""),ROWS(E$9:E470)),,1))</f>
        <v/>
      </c>
      <c r="F470" s="59" t="str">
        <f t="array" ref="F470">IF(ROWS(F$9:F470)&gt;$U$5,"",INDEX(Y$13:Y$512,SMALL(IF(($AA$13:$AA$512=$AA$5),ROW($A$9:$A$508)-ROW($A$9)+1,""),ROWS(F$9:F470)),,1))</f>
        <v/>
      </c>
      <c r="G470" s="59" t="str">
        <f t="array" ref="G470">IF(ROWS(G$9:G470)&gt;$U$5,"",INDEX(AA$13:AA$512,SMALL(IF(($AA$13:$AA$512=$AA$5),ROW($A$9:$A$508)-ROW($A$9)+1,""),ROWS(G$9:G470)),,1))</f>
        <v/>
      </c>
      <c r="H470" s="59" t="str">
        <f t="array" ref="H470">IF(ROWS(H$9:H470)&gt;$U$5,"",INDEX(AC$13:AC$512,SMALL(IF(($AA$13:$AA$512=$AA$5),ROW($A$9:$A$508)-ROW($A$9)+1,""),ROWS(H$9:H470)),,1))</f>
        <v/>
      </c>
      <c r="I470" s="59" t="str">
        <f t="array" ref="I470">IF(ROWS(I$9:I470)&gt;$U$5,"",INDEX(AD$13:AD$512,SMALL(IF(($AA$13:$AA$512=$AA$5),ROW($A$9:$A$508)-ROW($A$9)+1,""),ROWS(I$9:I470)),,1))</f>
        <v/>
      </c>
      <c r="J470" s="105"/>
      <c r="K470" s="105"/>
      <c r="L470" s="105"/>
      <c r="M470" s="136"/>
      <c r="N470" s="44"/>
      <c r="O470" s="44"/>
      <c r="P470" s="44"/>
      <c r="Q470" s="44"/>
      <c r="R470" s="44"/>
      <c r="S470" s="44"/>
      <c r="T470" s="44">
        <f>Nut_StatusTool!A464</f>
        <v>458</v>
      </c>
      <c r="U470" s="44">
        <f>Nut_StatusTool!B464</f>
        <v>0</v>
      </c>
      <c r="V470" s="44">
        <f>Nut_StatusTool!C464</f>
        <v>0</v>
      </c>
      <c r="W470" s="44">
        <f>Nut_StatusTool!D464</f>
        <v>0</v>
      </c>
      <c r="X470" s="44">
        <f>Nut_StatusTool!F464</f>
        <v>0</v>
      </c>
      <c r="Y470" s="285" t="str">
        <f>Nut_StatusTool!K464</f>
        <v/>
      </c>
      <c r="Z470" s="44" t="str">
        <f>Nut_StatusTool!L464</f>
        <v/>
      </c>
      <c r="AA470" s="44" t="str">
        <f>Nut_StatusTool!M464</f>
        <v/>
      </c>
      <c r="AB470" s="44" t="str">
        <f>Nut_StatusTool!N464</f>
        <v/>
      </c>
      <c r="AC470" s="44">
        <f>Nut_StatusTool!I464</f>
        <v>0</v>
      </c>
      <c r="AD470" s="44">
        <f>Nut_StatusTool!J464</f>
        <v>0</v>
      </c>
    </row>
    <row r="471" spans="1:30" ht="20.100000000000001" customHeight="1">
      <c r="A471" s="59" t="str">
        <f t="array" ref="A471">IF(ROWS(A$9:A471)&gt;$U$5,"",INDEX(T$13:T$512,SMALL(IF(($AA$13:$AA$512=$AA$5),ROW($A$9:$A$508)-ROW($A$9)+1,""),ROWS(A$9:A471)),,1))</f>
        <v/>
      </c>
      <c r="B471" s="389" t="str">
        <f t="array" ref="B471">IF(ROWS(B$9:B471)&gt;$U$5,"",INDEX(U$13:U$512,SMALL(IF(($AA$13:$AA$512=$AA$5),ROW($A$9:$A$508)-ROW($A$9)+1,""),ROWS(B$9:B471)),,1))</f>
        <v/>
      </c>
      <c r="C471" s="389" t="str">
        <f t="array" ref="C471">IF(ROWS(C$9:C471)&gt;$U$5,"",INDEX(V$13:V$512,SMALL(IF(($AA$13:$AA$512=$AA$5),ROW($A$9:$A$508)-ROW($A$9)+1,""),ROWS(C$9:C471)),,1))</f>
        <v/>
      </c>
      <c r="D471" s="309" t="str">
        <f t="array" ref="D471">IF(ROWS(D$9:D471)&gt;$U$5,"",INDEX(W$13:W$512,SMALL(IF(($AA$13:$AA$512=$AA$5),ROW($A$9:$A$508)-ROW($A$9)+1,""),ROWS(D$9:D471)),,1))</f>
        <v/>
      </c>
      <c r="E471" s="59" t="str">
        <f t="array" ref="E471">IF(ROWS(E$9:E471)&gt;$U$5,"",INDEX(X$13:X$512,SMALL(IF(($AA$13:$AA$512=$AA$5),ROW($A$9:$A$508)-ROW($A$9)+1,""),ROWS(E$9:E471)),,1))</f>
        <v/>
      </c>
      <c r="F471" s="59" t="str">
        <f t="array" ref="F471">IF(ROWS(F$9:F471)&gt;$U$5,"",INDEX(Y$13:Y$512,SMALL(IF(($AA$13:$AA$512=$AA$5),ROW($A$9:$A$508)-ROW($A$9)+1,""),ROWS(F$9:F471)),,1))</f>
        <v/>
      </c>
      <c r="G471" s="59" t="str">
        <f t="array" ref="G471">IF(ROWS(G$9:G471)&gt;$U$5,"",INDEX(AA$13:AA$512,SMALL(IF(($AA$13:$AA$512=$AA$5),ROW($A$9:$A$508)-ROW($A$9)+1,""),ROWS(G$9:G471)),,1))</f>
        <v/>
      </c>
      <c r="H471" s="59" t="str">
        <f t="array" ref="H471">IF(ROWS(H$9:H471)&gt;$U$5,"",INDEX(AC$13:AC$512,SMALL(IF(($AA$13:$AA$512=$AA$5),ROW($A$9:$A$508)-ROW($A$9)+1,""),ROWS(H$9:H471)),,1))</f>
        <v/>
      </c>
      <c r="I471" s="59" t="str">
        <f t="array" ref="I471">IF(ROWS(I$9:I471)&gt;$U$5,"",INDEX(AD$13:AD$512,SMALL(IF(($AA$13:$AA$512=$AA$5),ROW($A$9:$A$508)-ROW($A$9)+1,""),ROWS(I$9:I471)),,1))</f>
        <v/>
      </c>
      <c r="J471" s="105"/>
      <c r="K471" s="105"/>
      <c r="L471" s="105"/>
      <c r="M471" s="136"/>
      <c r="N471" s="44"/>
      <c r="O471" s="44"/>
      <c r="P471" s="44"/>
      <c r="Q471" s="44"/>
      <c r="R471" s="44"/>
      <c r="S471" s="44"/>
      <c r="T471" s="44">
        <f>Nut_StatusTool!A465</f>
        <v>459</v>
      </c>
      <c r="U471" s="44">
        <f>Nut_StatusTool!B465</f>
        <v>0</v>
      </c>
      <c r="V471" s="44">
        <f>Nut_StatusTool!C465</f>
        <v>0</v>
      </c>
      <c r="W471" s="44">
        <f>Nut_StatusTool!D465</f>
        <v>0</v>
      </c>
      <c r="X471" s="44">
        <f>Nut_StatusTool!F465</f>
        <v>0</v>
      </c>
      <c r="Y471" s="285" t="str">
        <f>Nut_StatusTool!K465</f>
        <v/>
      </c>
      <c r="Z471" s="44" t="str">
        <f>Nut_StatusTool!L465</f>
        <v/>
      </c>
      <c r="AA471" s="44" t="str">
        <f>Nut_StatusTool!M465</f>
        <v/>
      </c>
      <c r="AB471" s="44" t="str">
        <f>Nut_StatusTool!N465</f>
        <v/>
      </c>
      <c r="AC471" s="44">
        <f>Nut_StatusTool!I465</f>
        <v>0</v>
      </c>
      <c r="AD471" s="44">
        <f>Nut_StatusTool!J465</f>
        <v>0</v>
      </c>
    </row>
    <row r="472" spans="1:30" ht="20.100000000000001" customHeight="1">
      <c r="A472" s="59" t="str">
        <f t="array" ref="A472">IF(ROWS(A$9:A472)&gt;$U$5,"",INDEX(T$13:T$512,SMALL(IF(($AA$13:$AA$512=$AA$5),ROW($A$9:$A$508)-ROW($A$9)+1,""),ROWS(A$9:A472)),,1))</f>
        <v/>
      </c>
      <c r="B472" s="389" t="str">
        <f t="array" ref="B472">IF(ROWS(B$9:B472)&gt;$U$5,"",INDEX(U$13:U$512,SMALL(IF(($AA$13:$AA$512=$AA$5),ROW($A$9:$A$508)-ROW($A$9)+1,""),ROWS(B$9:B472)),,1))</f>
        <v/>
      </c>
      <c r="C472" s="389" t="str">
        <f t="array" ref="C472">IF(ROWS(C$9:C472)&gt;$U$5,"",INDEX(V$13:V$512,SMALL(IF(($AA$13:$AA$512=$AA$5),ROW($A$9:$A$508)-ROW($A$9)+1,""),ROWS(C$9:C472)),,1))</f>
        <v/>
      </c>
      <c r="D472" s="309" t="str">
        <f t="array" ref="D472">IF(ROWS(D$9:D472)&gt;$U$5,"",INDEX(W$13:W$512,SMALL(IF(($AA$13:$AA$512=$AA$5),ROW($A$9:$A$508)-ROW($A$9)+1,""),ROWS(D$9:D472)),,1))</f>
        <v/>
      </c>
      <c r="E472" s="59" t="str">
        <f t="array" ref="E472">IF(ROWS(E$9:E472)&gt;$U$5,"",INDEX(X$13:X$512,SMALL(IF(($AA$13:$AA$512=$AA$5),ROW($A$9:$A$508)-ROW($A$9)+1,""),ROWS(E$9:E472)),,1))</f>
        <v/>
      </c>
      <c r="F472" s="59" t="str">
        <f t="array" ref="F472">IF(ROWS(F$9:F472)&gt;$U$5,"",INDEX(Y$13:Y$512,SMALL(IF(($AA$13:$AA$512=$AA$5),ROW($A$9:$A$508)-ROW($A$9)+1,""),ROWS(F$9:F472)),,1))</f>
        <v/>
      </c>
      <c r="G472" s="59" t="str">
        <f t="array" ref="G472">IF(ROWS(G$9:G472)&gt;$U$5,"",INDEX(AA$13:AA$512,SMALL(IF(($AA$13:$AA$512=$AA$5),ROW($A$9:$A$508)-ROW($A$9)+1,""),ROWS(G$9:G472)),,1))</f>
        <v/>
      </c>
      <c r="H472" s="59" t="str">
        <f t="array" ref="H472">IF(ROWS(H$9:H472)&gt;$U$5,"",INDEX(AC$13:AC$512,SMALL(IF(($AA$13:$AA$512=$AA$5),ROW($A$9:$A$508)-ROW($A$9)+1,""),ROWS(H$9:H472)),,1))</f>
        <v/>
      </c>
      <c r="I472" s="59" t="str">
        <f t="array" ref="I472">IF(ROWS(I$9:I472)&gt;$U$5,"",INDEX(AD$13:AD$512,SMALL(IF(($AA$13:$AA$512=$AA$5),ROW($A$9:$A$508)-ROW($A$9)+1,""),ROWS(I$9:I472)),,1))</f>
        <v/>
      </c>
      <c r="J472" s="105"/>
      <c r="K472" s="105"/>
      <c r="L472" s="105"/>
      <c r="M472" s="136"/>
      <c r="N472" s="44"/>
      <c r="O472" s="44"/>
      <c r="P472" s="44"/>
      <c r="Q472" s="44"/>
      <c r="R472" s="44"/>
      <c r="S472" s="44"/>
      <c r="T472" s="44">
        <f>Nut_StatusTool!A466</f>
        <v>460</v>
      </c>
      <c r="U472" s="44">
        <f>Nut_StatusTool!B466</f>
        <v>0</v>
      </c>
      <c r="V472" s="44">
        <f>Nut_StatusTool!C466</f>
        <v>0</v>
      </c>
      <c r="W472" s="44">
        <f>Nut_StatusTool!D466</f>
        <v>0</v>
      </c>
      <c r="X472" s="44">
        <f>Nut_StatusTool!F466</f>
        <v>0</v>
      </c>
      <c r="Y472" s="285" t="str">
        <f>Nut_StatusTool!K466</f>
        <v/>
      </c>
      <c r="Z472" s="44" t="str">
        <f>Nut_StatusTool!L466</f>
        <v/>
      </c>
      <c r="AA472" s="44" t="str">
        <f>Nut_StatusTool!M466</f>
        <v/>
      </c>
      <c r="AB472" s="44" t="str">
        <f>Nut_StatusTool!N466</f>
        <v/>
      </c>
      <c r="AC472" s="44">
        <f>Nut_StatusTool!I466</f>
        <v>0</v>
      </c>
      <c r="AD472" s="44">
        <f>Nut_StatusTool!J466</f>
        <v>0</v>
      </c>
    </row>
    <row r="473" spans="1:30" ht="20.100000000000001" customHeight="1">
      <c r="A473" s="59" t="str">
        <f t="array" ref="A473">IF(ROWS(A$9:A473)&gt;$U$5,"",INDEX(T$13:T$512,SMALL(IF(($AA$13:$AA$512=$AA$5),ROW($A$9:$A$508)-ROW($A$9)+1,""),ROWS(A$9:A473)),,1))</f>
        <v/>
      </c>
      <c r="B473" s="389" t="str">
        <f t="array" ref="B473">IF(ROWS(B$9:B473)&gt;$U$5,"",INDEX(U$13:U$512,SMALL(IF(($AA$13:$AA$512=$AA$5),ROW($A$9:$A$508)-ROW($A$9)+1,""),ROWS(B$9:B473)),,1))</f>
        <v/>
      </c>
      <c r="C473" s="389" t="str">
        <f t="array" ref="C473">IF(ROWS(C$9:C473)&gt;$U$5,"",INDEX(V$13:V$512,SMALL(IF(($AA$13:$AA$512=$AA$5),ROW($A$9:$A$508)-ROW($A$9)+1,""),ROWS(C$9:C473)),,1))</f>
        <v/>
      </c>
      <c r="D473" s="309" t="str">
        <f t="array" ref="D473">IF(ROWS(D$9:D473)&gt;$U$5,"",INDEX(W$13:W$512,SMALL(IF(($AA$13:$AA$512=$AA$5),ROW($A$9:$A$508)-ROW($A$9)+1,""),ROWS(D$9:D473)),,1))</f>
        <v/>
      </c>
      <c r="E473" s="59" t="str">
        <f t="array" ref="E473">IF(ROWS(E$9:E473)&gt;$U$5,"",INDEX(X$13:X$512,SMALL(IF(($AA$13:$AA$512=$AA$5),ROW($A$9:$A$508)-ROW($A$9)+1,""),ROWS(E$9:E473)),,1))</f>
        <v/>
      </c>
      <c r="F473" s="59" t="str">
        <f t="array" ref="F473">IF(ROWS(F$9:F473)&gt;$U$5,"",INDEX(Y$13:Y$512,SMALL(IF(($AA$13:$AA$512=$AA$5),ROW($A$9:$A$508)-ROW($A$9)+1,""),ROWS(F$9:F473)),,1))</f>
        <v/>
      </c>
      <c r="G473" s="59" t="str">
        <f t="array" ref="G473">IF(ROWS(G$9:G473)&gt;$U$5,"",INDEX(AA$13:AA$512,SMALL(IF(($AA$13:$AA$512=$AA$5),ROW($A$9:$A$508)-ROW($A$9)+1,""),ROWS(G$9:G473)),,1))</f>
        <v/>
      </c>
      <c r="H473" s="59" t="str">
        <f t="array" ref="H473">IF(ROWS(H$9:H473)&gt;$U$5,"",INDEX(AC$13:AC$512,SMALL(IF(($AA$13:$AA$512=$AA$5),ROW($A$9:$A$508)-ROW($A$9)+1,""),ROWS(H$9:H473)),,1))</f>
        <v/>
      </c>
      <c r="I473" s="59" t="str">
        <f t="array" ref="I473">IF(ROWS(I$9:I473)&gt;$U$5,"",INDEX(AD$13:AD$512,SMALL(IF(($AA$13:$AA$512=$AA$5),ROW($A$9:$A$508)-ROW($A$9)+1,""),ROWS(I$9:I473)),,1))</f>
        <v/>
      </c>
      <c r="J473" s="105"/>
      <c r="K473" s="105"/>
      <c r="L473" s="105"/>
      <c r="M473" s="136"/>
      <c r="N473" s="44"/>
      <c r="O473" s="44"/>
      <c r="P473" s="44"/>
      <c r="Q473" s="44"/>
      <c r="R473" s="44"/>
      <c r="S473" s="44"/>
      <c r="T473" s="44">
        <f>Nut_StatusTool!A467</f>
        <v>461</v>
      </c>
      <c r="U473" s="44">
        <f>Nut_StatusTool!B467</f>
        <v>0</v>
      </c>
      <c r="V473" s="44">
        <f>Nut_StatusTool!C467</f>
        <v>0</v>
      </c>
      <c r="W473" s="44">
        <f>Nut_StatusTool!D467</f>
        <v>0</v>
      </c>
      <c r="X473" s="44">
        <f>Nut_StatusTool!F467</f>
        <v>0</v>
      </c>
      <c r="Y473" s="285" t="str">
        <f>Nut_StatusTool!K467</f>
        <v/>
      </c>
      <c r="Z473" s="44" t="str">
        <f>Nut_StatusTool!L467</f>
        <v/>
      </c>
      <c r="AA473" s="44" t="str">
        <f>Nut_StatusTool!M467</f>
        <v/>
      </c>
      <c r="AB473" s="44" t="str">
        <f>Nut_StatusTool!N467</f>
        <v/>
      </c>
      <c r="AC473" s="44">
        <f>Nut_StatusTool!I467</f>
        <v>0</v>
      </c>
      <c r="AD473" s="44">
        <f>Nut_StatusTool!J467</f>
        <v>0</v>
      </c>
    </row>
    <row r="474" spans="1:30" ht="20.100000000000001" customHeight="1">
      <c r="A474" s="59" t="str">
        <f t="array" ref="A474">IF(ROWS(A$9:A474)&gt;$U$5,"",INDEX(T$13:T$512,SMALL(IF(($AA$13:$AA$512=$AA$5),ROW($A$9:$A$508)-ROW($A$9)+1,""),ROWS(A$9:A474)),,1))</f>
        <v/>
      </c>
      <c r="B474" s="389" t="str">
        <f t="array" ref="B474">IF(ROWS(B$9:B474)&gt;$U$5,"",INDEX(U$13:U$512,SMALL(IF(($AA$13:$AA$512=$AA$5),ROW($A$9:$A$508)-ROW($A$9)+1,""),ROWS(B$9:B474)),,1))</f>
        <v/>
      </c>
      <c r="C474" s="389" t="str">
        <f t="array" ref="C474">IF(ROWS(C$9:C474)&gt;$U$5,"",INDEX(V$13:V$512,SMALL(IF(($AA$13:$AA$512=$AA$5),ROW($A$9:$A$508)-ROW($A$9)+1,""),ROWS(C$9:C474)),,1))</f>
        <v/>
      </c>
      <c r="D474" s="309" t="str">
        <f t="array" ref="D474">IF(ROWS(D$9:D474)&gt;$U$5,"",INDEX(W$13:W$512,SMALL(IF(($AA$13:$AA$512=$AA$5),ROW($A$9:$A$508)-ROW($A$9)+1,""),ROWS(D$9:D474)),,1))</f>
        <v/>
      </c>
      <c r="E474" s="59" t="str">
        <f t="array" ref="E474">IF(ROWS(E$9:E474)&gt;$U$5,"",INDEX(X$13:X$512,SMALL(IF(($AA$13:$AA$512=$AA$5),ROW($A$9:$A$508)-ROW($A$9)+1,""),ROWS(E$9:E474)),,1))</f>
        <v/>
      </c>
      <c r="F474" s="59" t="str">
        <f t="array" ref="F474">IF(ROWS(F$9:F474)&gt;$U$5,"",INDEX(Y$13:Y$512,SMALL(IF(($AA$13:$AA$512=$AA$5),ROW($A$9:$A$508)-ROW($A$9)+1,""),ROWS(F$9:F474)),,1))</f>
        <v/>
      </c>
      <c r="G474" s="59" t="str">
        <f t="array" ref="G474">IF(ROWS(G$9:G474)&gt;$U$5,"",INDEX(AA$13:AA$512,SMALL(IF(($AA$13:$AA$512=$AA$5),ROW($A$9:$A$508)-ROW($A$9)+1,""),ROWS(G$9:G474)),,1))</f>
        <v/>
      </c>
      <c r="H474" s="59" t="str">
        <f t="array" ref="H474">IF(ROWS(H$9:H474)&gt;$U$5,"",INDEX(AC$13:AC$512,SMALL(IF(($AA$13:$AA$512=$AA$5),ROW($A$9:$A$508)-ROW($A$9)+1,""),ROWS(H$9:H474)),,1))</f>
        <v/>
      </c>
      <c r="I474" s="59" t="str">
        <f t="array" ref="I474">IF(ROWS(I$9:I474)&gt;$U$5,"",INDEX(AD$13:AD$512,SMALL(IF(($AA$13:$AA$512=$AA$5),ROW($A$9:$A$508)-ROW($A$9)+1,""),ROWS(I$9:I474)),,1))</f>
        <v/>
      </c>
      <c r="J474" s="105"/>
      <c r="K474" s="105"/>
      <c r="L474" s="105"/>
      <c r="M474" s="136"/>
      <c r="N474" s="44"/>
      <c r="O474" s="44"/>
      <c r="P474" s="44"/>
      <c r="Q474" s="44"/>
      <c r="R474" s="44"/>
      <c r="S474" s="44"/>
      <c r="T474" s="44">
        <f>Nut_StatusTool!A468</f>
        <v>462</v>
      </c>
      <c r="U474" s="44">
        <f>Nut_StatusTool!B468</f>
        <v>0</v>
      </c>
      <c r="V474" s="44">
        <f>Nut_StatusTool!C468</f>
        <v>0</v>
      </c>
      <c r="W474" s="44">
        <f>Nut_StatusTool!D468</f>
        <v>0</v>
      </c>
      <c r="X474" s="44">
        <f>Nut_StatusTool!F468</f>
        <v>0</v>
      </c>
      <c r="Y474" s="285" t="str">
        <f>Nut_StatusTool!K468</f>
        <v/>
      </c>
      <c r="Z474" s="44" t="str">
        <f>Nut_StatusTool!L468</f>
        <v/>
      </c>
      <c r="AA474" s="44" t="str">
        <f>Nut_StatusTool!M468</f>
        <v/>
      </c>
      <c r="AB474" s="44" t="str">
        <f>Nut_StatusTool!N468</f>
        <v/>
      </c>
      <c r="AC474" s="44">
        <f>Nut_StatusTool!I468</f>
        <v>0</v>
      </c>
      <c r="AD474" s="44">
        <f>Nut_StatusTool!J468</f>
        <v>0</v>
      </c>
    </row>
    <row r="475" spans="1:30" ht="20.100000000000001" customHeight="1">
      <c r="A475" s="59" t="str">
        <f t="array" ref="A475">IF(ROWS(A$9:A475)&gt;$U$5,"",INDEX(T$13:T$512,SMALL(IF(($AA$13:$AA$512=$AA$5),ROW($A$9:$A$508)-ROW($A$9)+1,""),ROWS(A$9:A475)),,1))</f>
        <v/>
      </c>
      <c r="B475" s="389" t="str">
        <f t="array" ref="B475">IF(ROWS(B$9:B475)&gt;$U$5,"",INDEX(U$13:U$512,SMALL(IF(($AA$13:$AA$512=$AA$5),ROW($A$9:$A$508)-ROW($A$9)+1,""),ROWS(B$9:B475)),,1))</f>
        <v/>
      </c>
      <c r="C475" s="389" t="str">
        <f t="array" ref="C475">IF(ROWS(C$9:C475)&gt;$U$5,"",INDEX(V$13:V$512,SMALL(IF(($AA$13:$AA$512=$AA$5),ROW($A$9:$A$508)-ROW($A$9)+1,""),ROWS(C$9:C475)),,1))</f>
        <v/>
      </c>
      <c r="D475" s="309" t="str">
        <f t="array" ref="D475">IF(ROWS(D$9:D475)&gt;$U$5,"",INDEX(W$13:W$512,SMALL(IF(($AA$13:$AA$512=$AA$5),ROW($A$9:$A$508)-ROW($A$9)+1,""),ROWS(D$9:D475)),,1))</f>
        <v/>
      </c>
      <c r="E475" s="59" t="str">
        <f t="array" ref="E475">IF(ROWS(E$9:E475)&gt;$U$5,"",INDEX(X$13:X$512,SMALL(IF(($AA$13:$AA$512=$AA$5),ROW($A$9:$A$508)-ROW($A$9)+1,""),ROWS(E$9:E475)),,1))</f>
        <v/>
      </c>
      <c r="F475" s="59" t="str">
        <f t="array" ref="F475">IF(ROWS(F$9:F475)&gt;$U$5,"",INDEX(Y$13:Y$512,SMALL(IF(($AA$13:$AA$512=$AA$5),ROW($A$9:$A$508)-ROW($A$9)+1,""),ROWS(F$9:F475)),,1))</f>
        <v/>
      </c>
      <c r="G475" s="59" t="str">
        <f t="array" ref="G475">IF(ROWS(G$9:G475)&gt;$U$5,"",INDEX(AA$13:AA$512,SMALL(IF(($AA$13:$AA$512=$AA$5),ROW($A$9:$A$508)-ROW($A$9)+1,""),ROWS(G$9:G475)),,1))</f>
        <v/>
      </c>
      <c r="H475" s="59" t="str">
        <f t="array" ref="H475">IF(ROWS(H$9:H475)&gt;$U$5,"",INDEX(AC$13:AC$512,SMALL(IF(($AA$13:$AA$512=$AA$5),ROW($A$9:$A$508)-ROW($A$9)+1,""),ROWS(H$9:H475)),,1))</f>
        <v/>
      </c>
      <c r="I475" s="59" t="str">
        <f t="array" ref="I475">IF(ROWS(I$9:I475)&gt;$U$5,"",INDEX(AD$13:AD$512,SMALL(IF(($AA$13:$AA$512=$AA$5),ROW($A$9:$A$508)-ROW($A$9)+1,""),ROWS(I$9:I475)),,1))</f>
        <v/>
      </c>
      <c r="J475" s="105"/>
      <c r="K475" s="105"/>
      <c r="L475" s="105"/>
      <c r="M475" s="136"/>
      <c r="N475" s="44"/>
      <c r="O475" s="44"/>
      <c r="P475" s="44"/>
      <c r="Q475" s="44"/>
      <c r="R475" s="44"/>
      <c r="S475" s="44"/>
      <c r="T475" s="44">
        <f>Nut_StatusTool!A469</f>
        <v>463</v>
      </c>
      <c r="U475" s="44">
        <f>Nut_StatusTool!B469</f>
        <v>0</v>
      </c>
      <c r="V475" s="44">
        <f>Nut_StatusTool!C469</f>
        <v>0</v>
      </c>
      <c r="W475" s="44">
        <f>Nut_StatusTool!D469</f>
        <v>0</v>
      </c>
      <c r="X475" s="44">
        <f>Nut_StatusTool!F469</f>
        <v>0</v>
      </c>
      <c r="Y475" s="285" t="str">
        <f>Nut_StatusTool!K469</f>
        <v/>
      </c>
      <c r="Z475" s="44" t="str">
        <f>Nut_StatusTool!L469</f>
        <v/>
      </c>
      <c r="AA475" s="44" t="str">
        <f>Nut_StatusTool!M469</f>
        <v/>
      </c>
      <c r="AB475" s="44" t="str">
        <f>Nut_StatusTool!N469</f>
        <v/>
      </c>
      <c r="AC475" s="44">
        <f>Nut_StatusTool!I469</f>
        <v>0</v>
      </c>
      <c r="AD475" s="44">
        <f>Nut_StatusTool!J469</f>
        <v>0</v>
      </c>
    </row>
    <row r="476" spans="1:30" ht="20.100000000000001" customHeight="1">
      <c r="A476" s="59" t="str">
        <f t="array" ref="A476">IF(ROWS(A$9:A476)&gt;$U$5,"",INDEX(T$13:T$512,SMALL(IF(($AA$13:$AA$512=$AA$5),ROW($A$9:$A$508)-ROW($A$9)+1,""),ROWS(A$9:A476)),,1))</f>
        <v/>
      </c>
      <c r="B476" s="389" t="str">
        <f t="array" ref="B476">IF(ROWS(B$9:B476)&gt;$U$5,"",INDEX(U$13:U$512,SMALL(IF(($AA$13:$AA$512=$AA$5),ROW($A$9:$A$508)-ROW($A$9)+1,""),ROWS(B$9:B476)),,1))</f>
        <v/>
      </c>
      <c r="C476" s="389" t="str">
        <f t="array" ref="C476">IF(ROWS(C$9:C476)&gt;$U$5,"",INDEX(V$13:V$512,SMALL(IF(($AA$13:$AA$512=$AA$5),ROW($A$9:$A$508)-ROW($A$9)+1,""),ROWS(C$9:C476)),,1))</f>
        <v/>
      </c>
      <c r="D476" s="309" t="str">
        <f t="array" ref="D476">IF(ROWS(D$9:D476)&gt;$U$5,"",INDEX(W$13:W$512,SMALL(IF(($AA$13:$AA$512=$AA$5),ROW($A$9:$A$508)-ROW($A$9)+1,""),ROWS(D$9:D476)),,1))</f>
        <v/>
      </c>
      <c r="E476" s="59" t="str">
        <f t="array" ref="E476">IF(ROWS(E$9:E476)&gt;$U$5,"",INDEX(X$13:X$512,SMALL(IF(($AA$13:$AA$512=$AA$5),ROW($A$9:$A$508)-ROW($A$9)+1,""),ROWS(E$9:E476)),,1))</f>
        <v/>
      </c>
      <c r="F476" s="59" t="str">
        <f t="array" ref="F476">IF(ROWS(F$9:F476)&gt;$U$5,"",INDEX(Y$13:Y$512,SMALL(IF(($AA$13:$AA$512=$AA$5),ROW($A$9:$A$508)-ROW($A$9)+1,""),ROWS(F$9:F476)),,1))</f>
        <v/>
      </c>
      <c r="G476" s="59" t="str">
        <f t="array" ref="G476">IF(ROWS(G$9:G476)&gt;$U$5,"",INDEX(AA$13:AA$512,SMALL(IF(($AA$13:$AA$512=$AA$5),ROW($A$9:$A$508)-ROW($A$9)+1,""),ROWS(G$9:G476)),,1))</f>
        <v/>
      </c>
      <c r="H476" s="59" t="str">
        <f t="array" ref="H476">IF(ROWS(H$9:H476)&gt;$U$5,"",INDEX(AC$13:AC$512,SMALL(IF(($AA$13:$AA$512=$AA$5),ROW($A$9:$A$508)-ROW($A$9)+1,""),ROWS(H$9:H476)),,1))</f>
        <v/>
      </c>
      <c r="I476" s="59" t="str">
        <f t="array" ref="I476">IF(ROWS(I$9:I476)&gt;$U$5,"",INDEX(AD$13:AD$512,SMALL(IF(($AA$13:$AA$512=$AA$5),ROW($A$9:$A$508)-ROW($A$9)+1,""),ROWS(I$9:I476)),,1))</f>
        <v/>
      </c>
      <c r="J476" s="105"/>
      <c r="K476" s="105"/>
      <c r="L476" s="105"/>
      <c r="M476" s="136"/>
      <c r="N476" s="44"/>
      <c r="O476" s="44"/>
      <c r="P476" s="44"/>
      <c r="Q476" s="44"/>
      <c r="R476" s="44"/>
      <c r="S476" s="44"/>
      <c r="T476" s="44">
        <f>Nut_StatusTool!A470</f>
        <v>464</v>
      </c>
      <c r="U476" s="44">
        <f>Nut_StatusTool!B470</f>
        <v>0</v>
      </c>
      <c r="V476" s="44">
        <f>Nut_StatusTool!C470</f>
        <v>0</v>
      </c>
      <c r="W476" s="44">
        <f>Nut_StatusTool!D470</f>
        <v>0</v>
      </c>
      <c r="X476" s="44">
        <f>Nut_StatusTool!F470</f>
        <v>0</v>
      </c>
      <c r="Y476" s="285" t="str">
        <f>Nut_StatusTool!K470</f>
        <v/>
      </c>
      <c r="Z476" s="44" t="str">
        <f>Nut_StatusTool!L470</f>
        <v/>
      </c>
      <c r="AA476" s="44" t="str">
        <f>Nut_StatusTool!M470</f>
        <v/>
      </c>
      <c r="AB476" s="44" t="str">
        <f>Nut_StatusTool!N470</f>
        <v/>
      </c>
      <c r="AC476" s="44">
        <f>Nut_StatusTool!I470</f>
        <v>0</v>
      </c>
      <c r="AD476" s="44">
        <f>Nut_StatusTool!J470</f>
        <v>0</v>
      </c>
    </row>
    <row r="477" spans="1:30" ht="20.100000000000001" customHeight="1">
      <c r="A477" s="59" t="str">
        <f t="array" ref="A477">IF(ROWS(A$9:A477)&gt;$U$5,"",INDEX(T$13:T$512,SMALL(IF(($AA$13:$AA$512=$AA$5),ROW($A$9:$A$508)-ROW($A$9)+1,""),ROWS(A$9:A477)),,1))</f>
        <v/>
      </c>
      <c r="B477" s="389" t="str">
        <f t="array" ref="B477">IF(ROWS(B$9:B477)&gt;$U$5,"",INDEX(U$13:U$512,SMALL(IF(($AA$13:$AA$512=$AA$5),ROW($A$9:$A$508)-ROW($A$9)+1,""),ROWS(B$9:B477)),,1))</f>
        <v/>
      </c>
      <c r="C477" s="389" t="str">
        <f t="array" ref="C477">IF(ROWS(C$9:C477)&gt;$U$5,"",INDEX(V$13:V$512,SMALL(IF(($AA$13:$AA$512=$AA$5),ROW($A$9:$A$508)-ROW($A$9)+1,""),ROWS(C$9:C477)),,1))</f>
        <v/>
      </c>
      <c r="D477" s="309" t="str">
        <f t="array" ref="D477">IF(ROWS(D$9:D477)&gt;$U$5,"",INDEX(W$13:W$512,SMALL(IF(($AA$13:$AA$512=$AA$5),ROW($A$9:$A$508)-ROW($A$9)+1,""),ROWS(D$9:D477)),,1))</f>
        <v/>
      </c>
      <c r="E477" s="59" t="str">
        <f t="array" ref="E477">IF(ROWS(E$9:E477)&gt;$U$5,"",INDEX(X$13:X$512,SMALL(IF(($AA$13:$AA$512=$AA$5),ROW($A$9:$A$508)-ROW($A$9)+1,""),ROWS(E$9:E477)),,1))</f>
        <v/>
      </c>
      <c r="F477" s="59" t="str">
        <f t="array" ref="F477">IF(ROWS(F$9:F477)&gt;$U$5,"",INDEX(Y$13:Y$512,SMALL(IF(($AA$13:$AA$512=$AA$5),ROW($A$9:$A$508)-ROW($A$9)+1,""),ROWS(F$9:F477)),,1))</f>
        <v/>
      </c>
      <c r="G477" s="59" t="str">
        <f t="array" ref="G477">IF(ROWS(G$9:G477)&gt;$U$5,"",INDEX(AA$13:AA$512,SMALL(IF(($AA$13:$AA$512=$AA$5),ROW($A$9:$A$508)-ROW($A$9)+1,""),ROWS(G$9:G477)),,1))</f>
        <v/>
      </c>
      <c r="H477" s="59" t="str">
        <f t="array" ref="H477">IF(ROWS(H$9:H477)&gt;$U$5,"",INDEX(AC$13:AC$512,SMALL(IF(($AA$13:$AA$512=$AA$5),ROW($A$9:$A$508)-ROW($A$9)+1,""),ROWS(H$9:H477)),,1))</f>
        <v/>
      </c>
      <c r="I477" s="59" t="str">
        <f t="array" ref="I477">IF(ROWS(I$9:I477)&gt;$U$5,"",INDEX(AD$13:AD$512,SMALL(IF(($AA$13:$AA$512=$AA$5),ROW($A$9:$A$508)-ROW($A$9)+1,""),ROWS(I$9:I477)),,1))</f>
        <v/>
      </c>
      <c r="J477" s="105"/>
      <c r="K477" s="105"/>
      <c r="L477" s="105"/>
      <c r="M477" s="136"/>
      <c r="N477" s="44"/>
      <c r="O477" s="44"/>
      <c r="P477" s="44"/>
      <c r="Q477" s="44"/>
      <c r="R477" s="44"/>
      <c r="S477" s="44"/>
      <c r="T477" s="44">
        <f>Nut_StatusTool!A471</f>
        <v>465</v>
      </c>
      <c r="U477" s="44">
        <f>Nut_StatusTool!B471</f>
        <v>0</v>
      </c>
      <c r="V477" s="44">
        <f>Nut_StatusTool!C471</f>
        <v>0</v>
      </c>
      <c r="W477" s="44">
        <f>Nut_StatusTool!D471</f>
        <v>0</v>
      </c>
      <c r="X477" s="44">
        <f>Nut_StatusTool!F471</f>
        <v>0</v>
      </c>
      <c r="Y477" s="285" t="str">
        <f>Nut_StatusTool!K471</f>
        <v/>
      </c>
      <c r="Z477" s="44" t="str">
        <f>Nut_StatusTool!L471</f>
        <v/>
      </c>
      <c r="AA477" s="44" t="str">
        <f>Nut_StatusTool!M471</f>
        <v/>
      </c>
      <c r="AB477" s="44" t="str">
        <f>Nut_StatusTool!N471</f>
        <v/>
      </c>
      <c r="AC477" s="44">
        <f>Nut_StatusTool!I471</f>
        <v>0</v>
      </c>
      <c r="AD477" s="44">
        <f>Nut_StatusTool!J471</f>
        <v>0</v>
      </c>
    </row>
    <row r="478" spans="1:30" ht="20.100000000000001" customHeight="1">
      <c r="A478" s="59" t="str">
        <f t="array" ref="A478">IF(ROWS(A$9:A478)&gt;$U$5,"",INDEX(T$13:T$512,SMALL(IF(($AA$13:$AA$512=$AA$5),ROW($A$9:$A$508)-ROW($A$9)+1,""),ROWS(A$9:A478)),,1))</f>
        <v/>
      </c>
      <c r="B478" s="389" t="str">
        <f t="array" ref="B478">IF(ROWS(B$9:B478)&gt;$U$5,"",INDEX(U$13:U$512,SMALL(IF(($AA$13:$AA$512=$AA$5),ROW($A$9:$A$508)-ROW($A$9)+1,""),ROWS(B$9:B478)),,1))</f>
        <v/>
      </c>
      <c r="C478" s="389" t="str">
        <f t="array" ref="C478">IF(ROWS(C$9:C478)&gt;$U$5,"",INDEX(V$13:V$512,SMALL(IF(($AA$13:$AA$512=$AA$5),ROW($A$9:$A$508)-ROW($A$9)+1,""),ROWS(C$9:C478)),,1))</f>
        <v/>
      </c>
      <c r="D478" s="309" t="str">
        <f t="array" ref="D478">IF(ROWS(D$9:D478)&gt;$U$5,"",INDEX(W$13:W$512,SMALL(IF(($AA$13:$AA$512=$AA$5),ROW($A$9:$A$508)-ROW($A$9)+1,""),ROWS(D$9:D478)),,1))</f>
        <v/>
      </c>
      <c r="E478" s="59" t="str">
        <f t="array" ref="E478">IF(ROWS(E$9:E478)&gt;$U$5,"",INDEX(X$13:X$512,SMALL(IF(($AA$13:$AA$512=$AA$5),ROW($A$9:$A$508)-ROW($A$9)+1,""),ROWS(E$9:E478)),,1))</f>
        <v/>
      </c>
      <c r="F478" s="59" t="str">
        <f t="array" ref="F478">IF(ROWS(F$9:F478)&gt;$U$5,"",INDEX(Y$13:Y$512,SMALL(IF(($AA$13:$AA$512=$AA$5),ROW($A$9:$A$508)-ROW($A$9)+1,""),ROWS(F$9:F478)),,1))</f>
        <v/>
      </c>
      <c r="G478" s="59" t="str">
        <f t="array" ref="G478">IF(ROWS(G$9:G478)&gt;$U$5,"",INDEX(AA$13:AA$512,SMALL(IF(($AA$13:$AA$512=$AA$5),ROW($A$9:$A$508)-ROW($A$9)+1,""),ROWS(G$9:G478)),,1))</f>
        <v/>
      </c>
      <c r="H478" s="59" t="str">
        <f t="array" ref="H478">IF(ROWS(H$9:H478)&gt;$U$5,"",INDEX(AC$13:AC$512,SMALL(IF(($AA$13:$AA$512=$AA$5),ROW($A$9:$A$508)-ROW($A$9)+1,""),ROWS(H$9:H478)),,1))</f>
        <v/>
      </c>
      <c r="I478" s="59" t="str">
        <f t="array" ref="I478">IF(ROWS(I$9:I478)&gt;$U$5,"",INDEX(AD$13:AD$512,SMALL(IF(($AA$13:$AA$512=$AA$5),ROW($A$9:$A$508)-ROW($A$9)+1,""),ROWS(I$9:I478)),,1))</f>
        <v/>
      </c>
      <c r="J478" s="105"/>
      <c r="K478" s="105"/>
      <c r="L478" s="105"/>
      <c r="M478" s="136"/>
      <c r="N478" s="44"/>
      <c r="O478" s="44"/>
      <c r="P478" s="44"/>
      <c r="Q478" s="44"/>
      <c r="R478" s="44"/>
      <c r="S478" s="44"/>
      <c r="T478" s="44">
        <f>Nut_StatusTool!A472</f>
        <v>466</v>
      </c>
      <c r="U478" s="44">
        <f>Nut_StatusTool!B472</f>
        <v>0</v>
      </c>
      <c r="V478" s="44">
        <f>Nut_StatusTool!C472</f>
        <v>0</v>
      </c>
      <c r="W478" s="44">
        <f>Nut_StatusTool!D472</f>
        <v>0</v>
      </c>
      <c r="X478" s="44">
        <f>Nut_StatusTool!F472</f>
        <v>0</v>
      </c>
      <c r="Y478" s="285" t="str">
        <f>Nut_StatusTool!K472</f>
        <v/>
      </c>
      <c r="Z478" s="44" t="str">
        <f>Nut_StatusTool!L472</f>
        <v/>
      </c>
      <c r="AA478" s="44" t="str">
        <f>Nut_StatusTool!M472</f>
        <v/>
      </c>
      <c r="AB478" s="44" t="str">
        <f>Nut_StatusTool!N472</f>
        <v/>
      </c>
      <c r="AC478" s="44">
        <f>Nut_StatusTool!I472</f>
        <v>0</v>
      </c>
      <c r="AD478" s="44">
        <f>Nut_StatusTool!J472</f>
        <v>0</v>
      </c>
    </row>
    <row r="479" spans="1:30" ht="20.100000000000001" customHeight="1">
      <c r="A479" s="59" t="str">
        <f t="array" ref="A479">IF(ROWS(A$9:A479)&gt;$U$5,"",INDEX(T$13:T$512,SMALL(IF(($AA$13:$AA$512=$AA$5),ROW($A$9:$A$508)-ROW($A$9)+1,""),ROWS(A$9:A479)),,1))</f>
        <v/>
      </c>
      <c r="B479" s="389" t="str">
        <f t="array" ref="B479">IF(ROWS(B$9:B479)&gt;$U$5,"",INDEX(U$13:U$512,SMALL(IF(($AA$13:$AA$512=$AA$5),ROW($A$9:$A$508)-ROW($A$9)+1,""),ROWS(B$9:B479)),,1))</f>
        <v/>
      </c>
      <c r="C479" s="389" t="str">
        <f t="array" ref="C479">IF(ROWS(C$9:C479)&gt;$U$5,"",INDEX(V$13:V$512,SMALL(IF(($AA$13:$AA$512=$AA$5),ROW($A$9:$A$508)-ROW($A$9)+1,""),ROWS(C$9:C479)),,1))</f>
        <v/>
      </c>
      <c r="D479" s="309" t="str">
        <f t="array" ref="D479">IF(ROWS(D$9:D479)&gt;$U$5,"",INDEX(W$13:W$512,SMALL(IF(($AA$13:$AA$512=$AA$5),ROW($A$9:$A$508)-ROW($A$9)+1,""),ROWS(D$9:D479)),,1))</f>
        <v/>
      </c>
      <c r="E479" s="59" t="str">
        <f t="array" ref="E479">IF(ROWS(E$9:E479)&gt;$U$5,"",INDEX(X$13:X$512,SMALL(IF(($AA$13:$AA$512=$AA$5),ROW($A$9:$A$508)-ROW($A$9)+1,""),ROWS(E$9:E479)),,1))</f>
        <v/>
      </c>
      <c r="F479" s="59" t="str">
        <f t="array" ref="F479">IF(ROWS(F$9:F479)&gt;$U$5,"",INDEX(Y$13:Y$512,SMALL(IF(($AA$13:$AA$512=$AA$5),ROW($A$9:$A$508)-ROW($A$9)+1,""),ROWS(F$9:F479)),,1))</f>
        <v/>
      </c>
      <c r="G479" s="59" t="str">
        <f t="array" ref="G479">IF(ROWS(G$9:G479)&gt;$U$5,"",INDEX(AA$13:AA$512,SMALL(IF(($AA$13:$AA$512=$AA$5),ROW($A$9:$A$508)-ROW($A$9)+1,""),ROWS(G$9:G479)),,1))</f>
        <v/>
      </c>
      <c r="H479" s="59" t="str">
        <f t="array" ref="H479">IF(ROWS(H$9:H479)&gt;$U$5,"",INDEX(AC$13:AC$512,SMALL(IF(($AA$13:$AA$512=$AA$5),ROW($A$9:$A$508)-ROW($A$9)+1,""),ROWS(H$9:H479)),,1))</f>
        <v/>
      </c>
      <c r="I479" s="59" t="str">
        <f t="array" ref="I479">IF(ROWS(I$9:I479)&gt;$U$5,"",INDEX(AD$13:AD$512,SMALL(IF(($AA$13:$AA$512=$AA$5),ROW($A$9:$A$508)-ROW($A$9)+1,""),ROWS(I$9:I479)),,1))</f>
        <v/>
      </c>
      <c r="J479" s="105"/>
      <c r="K479" s="105"/>
      <c r="L479" s="105"/>
      <c r="M479" s="136"/>
      <c r="N479" s="44"/>
      <c r="O479" s="44"/>
      <c r="P479" s="44"/>
      <c r="Q479" s="44"/>
      <c r="R479" s="44"/>
      <c r="S479" s="44"/>
      <c r="T479" s="44">
        <f>Nut_StatusTool!A473</f>
        <v>467</v>
      </c>
      <c r="U479" s="44">
        <f>Nut_StatusTool!B473</f>
        <v>0</v>
      </c>
      <c r="V479" s="44">
        <f>Nut_StatusTool!C473</f>
        <v>0</v>
      </c>
      <c r="W479" s="44">
        <f>Nut_StatusTool!D473</f>
        <v>0</v>
      </c>
      <c r="X479" s="44">
        <f>Nut_StatusTool!F473</f>
        <v>0</v>
      </c>
      <c r="Y479" s="285" t="str">
        <f>Nut_StatusTool!K473</f>
        <v/>
      </c>
      <c r="Z479" s="44" t="str">
        <f>Nut_StatusTool!L473</f>
        <v/>
      </c>
      <c r="AA479" s="44" t="str">
        <f>Nut_StatusTool!M473</f>
        <v/>
      </c>
      <c r="AB479" s="44" t="str">
        <f>Nut_StatusTool!N473</f>
        <v/>
      </c>
      <c r="AC479" s="44">
        <f>Nut_StatusTool!I473</f>
        <v>0</v>
      </c>
      <c r="AD479" s="44">
        <f>Nut_StatusTool!J473</f>
        <v>0</v>
      </c>
    </row>
    <row r="480" spans="1:30" ht="20.100000000000001" customHeight="1">
      <c r="A480" s="59" t="str">
        <f t="array" ref="A480">IF(ROWS(A$9:A480)&gt;$U$5,"",INDEX(T$13:T$512,SMALL(IF(($AA$13:$AA$512=$AA$5),ROW($A$9:$A$508)-ROW($A$9)+1,""),ROWS(A$9:A480)),,1))</f>
        <v/>
      </c>
      <c r="B480" s="389" t="str">
        <f t="array" ref="B480">IF(ROWS(B$9:B480)&gt;$U$5,"",INDEX(U$13:U$512,SMALL(IF(($AA$13:$AA$512=$AA$5),ROW($A$9:$A$508)-ROW($A$9)+1,""),ROWS(B$9:B480)),,1))</f>
        <v/>
      </c>
      <c r="C480" s="389" t="str">
        <f t="array" ref="C480">IF(ROWS(C$9:C480)&gt;$U$5,"",INDEX(V$13:V$512,SMALL(IF(($AA$13:$AA$512=$AA$5),ROW($A$9:$A$508)-ROW($A$9)+1,""),ROWS(C$9:C480)),,1))</f>
        <v/>
      </c>
      <c r="D480" s="309" t="str">
        <f t="array" ref="D480">IF(ROWS(D$9:D480)&gt;$U$5,"",INDEX(W$13:W$512,SMALL(IF(($AA$13:$AA$512=$AA$5),ROW($A$9:$A$508)-ROW($A$9)+1,""),ROWS(D$9:D480)),,1))</f>
        <v/>
      </c>
      <c r="E480" s="59" t="str">
        <f t="array" ref="E480">IF(ROWS(E$9:E480)&gt;$U$5,"",INDEX(X$13:X$512,SMALL(IF(($AA$13:$AA$512=$AA$5),ROW($A$9:$A$508)-ROW($A$9)+1,""),ROWS(E$9:E480)),,1))</f>
        <v/>
      </c>
      <c r="F480" s="59" t="str">
        <f t="array" ref="F480">IF(ROWS(F$9:F480)&gt;$U$5,"",INDEX(Y$13:Y$512,SMALL(IF(($AA$13:$AA$512=$AA$5),ROW($A$9:$A$508)-ROW($A$9)+1,""),ROWS(F$9:F480)),,1))</f>
        <v/>
      </c>
      <c r="G480" s="59" t="str">
        <f t="array" ref="G480">IF(ROWS(G$9:G480)&gt;$U$5,"",INDEX(AA$13:AA$512,SMALL(IF(($AA$13:$AA$512=$AA$5),ROW($A$9:$A$508)-ROW($A$9)+1,""),ROWS(G$9:G480)),,1))</f>
        <v/>
      </c>
      <c r="H480" s="59" t="str">
        <f t="array" ref="H480">IF(ROWS(H$9:H480)&gt;$U$5,"",INDEX(AC$13:AC$512,SMALL(IF(($AA$13:$AA$512=$AA$5),ROW($A$9:$A$508)-ROW($A$9)+1,""),ROWS(H$9:H480)),,1))</f>
        <v/>
      </c>
      <c r="I480" s="59" t="str">
        <f t="array" ref="I480">IF(ROWS(I$9:I480)&gt;$U$5,"",INDEX(AD$13:AD$512,SMALL(IF(($AA$13:$AA$512=$AA$5),ROW($A$9:$A$508)-ROW($A$9)+1,""),ROWS(I$9:I480)),,1))</f>
        <v/>
      </c>
      <c r="J480" s="105"/>
      <c r="K480" s="105"/>
      <c r="L480" s="105"/>
      <c r="M480" s="136"/>
      <c r="N480" s="44"/>
      <c r="O480" s="44"/>
      <c r="P480" s="44"/>
      <c r="Q480" s="44"/>
      <c r="R480" s="44"/>
      <c r="S480" s="44"/>
      <c r="T480" s="44">
        <f>Nut_StatusTool!A474</f>
        <v>468</v>
      </c>
      <c r="U480" s="44">
        <f>Nut_StatusTool!B474</f>
        <v>0</v>
      </c>
      <c r="V480" s="44">
        <f>Nut_StatusTool!C474</f>
        <v>0</v>
      </c>
      <c r="W480" s="44">
        <f>Nut_StatusTool!D474</f>
        <v>0</v>
      </c>
      <c r="X480" s="44">
        <f>Nut_StatusTool!F474</f>
        <v>0</v>
      </c>
      <c r="Y480" s="285" t="str">
        <f>Nut_StatusTool!K474</f>
        <v/>
      </c>
      <c r="Z480" s="44" t="str">
        <f>Nut_StatusTool!L474</f>
        <v/>
      </c>
      <c r="AA480" s="44" t="str">
        <f>Nut_StatusTool!M474</f>
        <v/>
      </c>
      <c r="AB480" s="44" t="str">
        <f>Nut_StatusTool!N474</f>
        <v/>
      </c>
      <c r="AC480" s="44">
        <f>Nut_StatusTool!I474</f>
        <v>0</v>
      </c>
      <c r="AD480" s="44">
        <f>Nut_StatusTool!J474</f>
        <v>0</v>
      </c>
    </row>
    <row r="481" spans="1:30" ht="20.100000000000001" customHeight="1">
      <c r="A481" s="59" t="str">
        <f t="array" ref="A481">IF(ROWS(A$9:A481)&gt;$U$5,"",INDEX(T$13:T$512,SMALL(IF(($AA$13:$AA$512=$AA$5),ROW($A$9:$A$508)-ROW($A$9)+1,""),ROWS(A$9:A481)),,1))</f>
        <v/>
      </c>
      <c r="B481" s="389" t="str">
        <f t="array" ref="B481">IF(ROWS(B$9:B481)&gt;$U$5,"",INDEX(U$13:U$512,SMALL(IF(($AA$13:$AA$512=$AA$5),ROW($A$9:$A$508)-ROW($A$9)+1,""),ROWS(B$9:B481)),,1))</f>
        <v/>
      </c>
      <c r="C481" s="389" t="str">
        <f t="array" ref="C481">IF(ROWS(C$9:C481)&gt;$U$5,"",INDEX(V$13:V$512,SMALL(IF(($AA$13:$AA$512=$AA$5),ROW($A$9:$A$508)-ROW($A$9)+1,""),ROWS(C$9:C481)),,1))</f>
        <v/>
      </c>
      <c r="D481" s="309" t="str">
        <f t="array" ref="D481">IF(ROWS(D$9:D481)&gt;$U$5,"",INDEX(W$13:W$512,SMALL(IF(($AA$13:$AA$512=$AA$5),ROW($A$9:$A$508)-ROW($A$9)+1,""),ROWS(D$9:D481)),,1))</f>
        <v/>
      </c>
      <c r="E481" s="59" t="str">
        <f t="array" ref="E481">IF(ROWS(E$9:E481)&gt;$U$5,"",INDEX(X$13:X$512,SMALL(IF(($AA$13:$AA$512=$AA$5),ROW($A$9:$A$508)-ROW($A$9)+1,""),ROWS(E$9:E481)),,1))</f>
        <v/>
      </c>
      <c r="F481" s="59" t="str">
        <f t="array" ref="F481">IF(ROWS(F$9:F481)&gt;$U$5,"",INDEX(Y$13:Y$512,SMALL(IF(($AA$13:$AA$512=$AA$5),ROW($A$9:$A$508)-ROW($A$9)+1,""),ROWS(F$9:F481)),,1))</f>
        <v/>
      </c>
      <c r="G481" s="59" t="str">
        <f t="array" ref="G481">IF(ROWS(G$9:G481)&gt;$U$5,"",INDEX(AA$13:AA$512,SMALL(IF(($AA$13:$AA$512=$AA$5),ROW($A$9:$A$508)-ROW($A$9)+1,""),ROWS(G$9:G481)),,1))</f>
        <v/>
      </c>
      <c r="H481" s="59" t="str">
        <f t="array" ref="H481">IF(ROWS(H$9:H481)&gt;$U$5,"",INDEX(AC$13:AC$512,SMALL(IF(($AA$13:$AA$512=$AA$5),ROW($A$9:$A$508)-ROW($A$9)+1,""),ROWS(H$9:H481)),,1))</f>
        <v/>
      </c>
      <c r="I481" s="59" t="str">
        <f t="array" ref="I481">IF(ROWS(I$9:I481)&gt;$U$5,"",INDEX(AD$13:AD$512,SMALL(IF(($AA$13:$AA$512=$AA$5),ROW($A$9:$A$508)-ROW($A$9)+1,""),ROWS(I$9:I481)),,1))</f>
        <v/>
      </c>
      <c r="J481" s="105"/>
      <c r="K481" s="105"/>
      <c r="L481" s="105"/>
      <c r="M481" s="136"/>
      <c r="N481" s="44"/>
      <c r="O481" s="44"/>
      <c r="P481" s="44"/>
      <c r="Q481" s="44"/>
      <c r="R481" s="44"/>
      <c r="S481" s="44"/>
      <c r="T481" s="44">
        <f>Nut_StatusTool!A475</f>
        <v>469</v>
      </c>
      <c r="U481" s="44">
        <f>Nut_StatusTool!B475</f>
        <v>0</v>
      </c>
      <c r="V481" s="44">
        <f>Nut_StatusTool!C475</f>
        <v>0</v>
      </c>
      <c r="W481" s="44">
        <f>Nut_StatusTool!D475</f>
        <v>0</v>
      </c>
      <c r="X481" s="44">
        <f>Nut_StatusTool!F475</f>
        <v>0</v>
      </c>
      <c r="Y481" s="285" t="str">
        <f>Nut_StatusTool!K475</f>
        <v/>
      </c>
      <c r="Z481" s="44" t="str">
        <f>Nut_StatusTool!L475</f>
        <v/>
      </c>
      <c r="AA481" s="44" t="str">
        <f>Nut_StatusTool!M475</f>
        <v/>
      </c>
      <c r="AB481" s="44" t="str">
        <f>Nut_StatusTool!N475</f>
        <v/>
      </c>
      <c r="AC481" s="44">
        <f>Nut_StatusTool!I475</f>
        <v>0</v>
      </c>
      <c r="AD481" s="44">
        <f>Nut_StatusTool!J475</f>
        <v>0</v>
      </c>
    </row>
    <row r="482" spans="1:30" ht="20.100000000000001" customHeight="1">
      <c r="A482" s="59" t="str">
        <f t="array" ref="A482">IF(ROWS(A$9:A482)&gt;$U$5,"",INDEX(T$13:T$512,SMALL(IF(($AA$13:$AA$512=$AA$5),ROW($A$9:$A$508)-ROW($A$9)+1,""),ROWS(A$9:A482)),,1))</f>
        <v/>
      </c>
      <c r="B482" s="389" t="str">
        <f t="array" ref="B482">IF(ROWS(B$9:B482)&gt;$U$5,"",INDEX(U$13:U$512,SMALL(IF(($AA$13:$AA$512=$AA$5),ROW($A$9:$A$508)-ROW($A$9)+1,""),ROWS(B$9:B482)),,1))</f>
        <v/>
      </c>
      <c r="C482" s="389" t="str">
        <f t="array" ref="C482">IF(ROWS(C$9:C482)&gt;$U$5,"",INDEX(V$13:V$512,SMALL(IF(($AA$13:$AA$512=$AA$5),ROW($A$9:$A$508)-ROW($A$9)+1,""),ROWS(C$9:C482)),,1))</f>
        <v/>
      </c>
      <c r="D482" s="309" t="str">
        <f t="array" ref="D482">IF(ROWS(D$9:D482)&gt;$U$5,"",INDEX(W$13:W$512,SMALL(IF(($AA$13:$AA$512=$AA$5),ROW($A$9:$A$508)-ROW($A$9)+1,""),ROWS(D$9:D482)),,1))</f>
        <v/>
      </c>
      <c r="E482" s="59" t="str">
        <f t="array" ref="E482">IF(ROWS(E$9:E482)&gt;$U$5,"",INDEX(X$13:X$512,SMALL(IF(($AA$13:$AA$512=$AA$5),ROW($A$9:$A$508)-ROW($A$9)+1,""),ROWS(E$9:E482)),,1))</f>
        <v/>
      </c>
      <c r="F482" s="59" t="str">
        <f t="array" ref="F482">IF(ROWS(F$9:F482)&gt;$U$5,"",INDEX(Y$13:Y$512,SMALL(IF(($AA$13:$AA$512=$AA$5),ROW($A$9:$A$508)-ROW($A$9)+1,""),ROWS(F$9:F482)),,1))</f>
        <v/>
      </c>
      <c r="G482" s="59" t="str">
        <f t="array" ref="G482">IF(ROWS(G$9:G482)&gt;$U$5,"",INDEX(AA$13:AA$512,SMALL(IF(($AA$13:$AA$512=$AA$5),ROW($A$9:$A$508)-ROW($A$9)+1,""),ROWS(G$9:G482)),,1))</f>
        <v/>
      </c>
      <c r="H482" s="59" t="str">
        <f t="array" ref="H482">IF(ROWS(H$9:H482)&gt;$U$5,"",INDEX(AC$13:AC$512,SMALL(IF(($AA$13:$AA$512=$AA$5),ROW($A$9:$A$508)-ROW($A$9)+1,""),ROWS(H$9:H482)),,1))</f>
        <v/>
      </c>
      <c r="I482" s="59" t="str">
        <f t="array" ref="I482">IF(ROWS(I$9:I482)&gt;$U$5,"",INDEX(AD$13:AD$512,SMALL(IF(($AA$13:$AA$512=$AA$5),ROW($A$9:$A$508)-ROW($A$9)+1,""),ROWS(I$9:I482)),,1))</f>
        <v/>
      </c>
      <c r="J482" s="105"/>
      <c r="K482" s="105"/>
      <c r="L482" s="105"/>
      <c r="M482" s="136"/>
      <c r="N482" s="44"/>
      <c r="O482" s="44"/>
      <c r="P482" s="44"/>
      <c r="Q482" s="44"/>
      <c r="R482" s="44"/>
      <c r="S482" s="44"/>
      <c r="T482" s="44">
        <f>Nut_StatusTool!A476</f>
        <v>470</v>
      </c>
      <c r="U482" s="44">
        <f>Nut_StatusTool!B476</f>
        <v>0</v>
      </c>
      <c r="V482" s="44">
        <f>Nut_StatusTool!C476</f>
        <v>0</v>
      </c>
      <c r="W482" s="44">
        <f>Nut_StatusTool!D476</f>
        <v>0</v>
      </c>
      <c r="X482" s="44">
        <f>Nut_StatusTool!F476</f>
        <v>0</v>
      </c>
      <c r="Y482" s="285" t="str">
        <f>Nut_StatusTool!K476</f>
        <v/>
      </c>
      <c r="Z482" s="44" t="str">
        <f>Nut_StatusTool!L476</f>
        <v/>
      </c>
      <c r="AA482" s="44" t="str">
        <f>Nut_StatusTool!M476</f>
        <v/>
      </c>
      <c r="AB482" s="44" t="str">
        <f>Nut_StatusTool!N476</f>
        <v/>
      </c>
      <c r="AC482" s="44">
        <f>Nut_StatusTool!I476</f>
        <v>0</v>
      </c>
      <c r="AD482" s="44">
        <f>Nut_StatusTool!J476</f>
        <v>0</v>
      </c>
    </row>
    <row r="483" spans="1:30" ht="20.100000000000001" customHeight="1">
      <c r="A483" s="59" t="str">
        <f t="array" ref="A483">IF(ROWS(A$9:A483)&gt;$U$5,"",INDEX(T$13:T$512,SMALL(IF(($AA$13:$AA$512=$AA$5),ROW($A$9:$A$508)-ROW($A$9)+1,""),ROWS(A$9:A483)),,1))</f>
        <v/>
      </c>
      <c r="B483" s="389" t="str">
        <f t="array" ref="B483">IF(ROWS(B$9:B483)&gt;$U$5,"",INDEX(U$13:U$512,SMALL(IF(($AA$13:$AA$512=$AA$5),ROW($A$9:$A$508)-ROW($A$9)+1,""),ROWS(B$9:B483)),,1))</f>
        <v/>
      </c>
      <c r="C483" s="389" t="str">
        <f t="array" ref="C483">IF(ROWS(C$9:C483)&gt;$U$5,"",INDEX(V$13:V$512,SMALL(IF(($AA$13:$AA$512=$AA$5),ROW($A$9:$A$508)-ROW($A$9)+1,""),ROWS(C$9:C483)),,1))</f>
        <v/>
      </c>
      <c r="D483" s="309" t="str">
        <f t="array" ref="D483">IF(ROWS(D$9:D483)&gt;$U$5,"",INDEX(W$13:W$512,SMALL(IF(($AA$13:$AA$512=$AA$5),ROW($A$9:$A$508)-ROW($A$9)+1,""),ROWS(D$9:D483)),,1))</f>
        <v/>
      </c>
      <c r="E483" s="59" t="str">
        <f t="array" ref="E483">IF(ROWS(E$9:E483)&gt;$U$5,"",INDEX(X$13:X$512,SMALL(IF(($AA$13:$AA$512=$AA$5),ROW($A$9:$A$508)-ROW($A$9)+1,""),ROWS(E$9:E483)),,1))</f>
        <v/>
      </c>
      <c r="F483" s="59" t="str">
        <f t="array" ref="F483">IF(ROWS(F$9:F483)&gt;$U$5,"",INDEX(Y$13:Y$512,SMALL(IF(($AA$13:$AA$512=$AA$5),ROW($A$9:$A$508)-ROW($A$9)+1,""),ROWS(F$9:F483)),,1))</f>
        <v/>
      </c>
      <c r="G483" s="59" t="str">
        <f t="array" ref="G483">IF(ROWS(G$9:G483)&gt;$U$5,"",INDEX(AA$13:AA$512,SMALL(IF(($AA$13:$AA$512=$AA$5),ROW($A$9:$A$508)-ROW($A$9)+1,""),ROWS(G$9:G483)),,1))</f>
        <v/>
      </c>
      <c r="H483" s="59" t="str">
        <f t="array" ref="H483">IF(ROWS(H$9:H483)&gt;$U$5,"",INDEX(AC$13:AC$512,SMALL(IF(($AA$13:$AA$512=$AA$5),ROW($A$9:$A$508)-ROW($A$9)+1,""),ROWS(H$9:H483)),,1))</f>
        <v/>
      </c>
      <c r="I483" s="59" t="str">
        <f t="array" ref="I483">IF(ROWS(I$9:I483)&gt;$U$5,"",INDEX(AD$13:AD$512,SMALL(IF(($AA$13:$AA$512=$AA$5),ROW($A$9:$A$508)-ROW($A$9)+1,""),ROWS(I$9:I483)),,1))</f>
        <v/>
      </c>
      <c r="J483" s="105"/>
      <c r="K483" s="105"/>
      <c r="L483" s="105"/>
      <c r="M483" s="136"/>
      <c r="N483" s="44"/>
      <c r="O483" s="44"/>
      <c r="P483" s="44"/>
      <c r="Q483" s="44"/>
      <c r="R483" s="44"/>
      <c r="S483" s="44"/>
      <c r="T483" s="44">
        <f>Nut_StatusTool!A477</f>
        <v>471</v>
      </c>
      <c r="U483" s="44">
        <f>Nut_StatusTool!B477</f>
        <v>0</v>
      </c>
      <c r="V483" s="44">
        <f>Nut_StatusTool!C477</f>
        <v>0</v>
      </c>
      <c r="W483" s="44">
        <f>Nut_StatusTool!D477</f>
        <v>0</v>
      </c>
      <c r="X483" s="44">
        <f>Nut_StatusTool!F477</f>
        <v>0</v>
      </c>
      <c r="Y483" s="285" t="str">
        <f>Nut_StatusTool!K477</f>
        <v/>
      </c>
      <c r="Z483" s="44" t="str">
        <f>Nut_StatusTool!L477</f>
        <v/>
      </c>
      <c r="AA483" s="44" t="str">
        <f>Nut_StatusTool!M477</f>
        <v/>
      </c>
      <c r="AB483" s="44" t="str">
        <f>Nut_StatusTool!N477</f>
        <v/>
      </c>
      <c r="AC483" s="44">
        <f>Nut_StatusTool!I477</f>
        <v>0</v>
      </c>
      <c r="AD483" s="44">
        <f>Nut_StatusTool!J477</f>
        <v>0</v>
      </c>
    </row>
    <row r="484" spans="1:30" ht="20.100000000000001" customHeight="1">
      <c r="A484" s="59" t="str">
        <f t="array" ref="A484">IF(ROWS(A$9:A484)&gt;$U$5,"",INDEX(T$13:T$512,SMALL(IF(($AA$13:$AA$512=$AA$5),ROW($A$9:$A$508)-ROW($A$9)+1,""),ROWS(A$9:A484)),,1))</f>
        <v/>
      </c>
      <c r="B484" s="389" t="str">
        <f t="array" ref="B484">IF(ROWS(B$9:B484)&gt;$U$5,"",INDEX(U$13:U$512,SMALL(IF(($AA$13:$AA$512=$AA$5),ROW($A$9:$A$508)-ROW($A$9)+1,""),ROWS(B$9:B484)),,1))</f>
        <v/>
      </c>
      <c r="C484" s="389" t="str">
        <f t="array" ref="C484">IF(ROWS(C$9:C484)&gt;$U$5,"",INDEX(V$13:V$512,SMALL(IF(($AA$13:$AA$512=$AA$5),ROW($A$9:$A$508)-ROW($A$9)+1,""),ROWS(C$9:C484)),,1))</f>
        <v/>
      </c>
      <c r="D484" s="309" t="str">
        <f t="array" ref="D484">IF(ROWS(D$9:D484)&gt;$U$5,"",INDEX(W$13:W$512,SMALL(IF(($AA$13:$AA$512=$AA$5),ROW($A$9:$A$508)-ROW($A$9)+1,""),ROWS(D$9:D484)),,1))</f>
        <v/>
      </c>
      <c r="E484" s="59" t="str">
        <f t="array" ref="E484">IF(ROWS(E$9:E484)&gt;$U$5,"",INDEX(X$13:X$512,SMALL(IF(($AA$13:$AA$512=$AA$5),ROW($A$9:$A$508)-ROW($A$9)+1,""),ROWS(E$9:E484)),,1))</f>
        <v/>
      </c>
      <c r="F484" s="59" t="str">
        <f t="array" ref="F484">IF(ROWS(F$9:F484)&gt;$U$5,"",INDEX(Y$13:Y$512,SMALL(IF(($AA$13:$AA$512=$AA$5),ROW($A$9:$A$508)-ROW($A$9)+1,""),ROWS(F$9:F484)),,1))</f>
        <v/>
      </c>
      <c r="G484" s="59" t="str">
        <f t="array" ref="G484">IF(ROWS(G$9:G484)&gt;$U$5,"",INDEX(AA$13:AA$512,SMALL(IF(($AA$13:$AA$512=$AA$5),ROW($A$9:$A$508)-ROW($A$9)+1,""),ROWS(G$9:G484)),,1))</f>
        <v/>
      </c>
      <c r="H484" s="59" t="str">
        <f t="array" ref="H484">IF(ROWS(H$9:H484)&gt;$U$5,"",INDEX(AC$13:AC$512,SMALL(IF(($AA$13:$AA$512=$AA$5),ROW($A$9:$A$508)-ROW($A$9)+1,""),ROWS(H$9:H484)),,1))</f>
        <v/>
      </c>
      <c r="I484" s="59" t="str">
        <f t="array" ref="I484">IF(ROWS(I$9:I484)&gt;$U$5,"",INDEX(AD$13:AD$512,SMALL(IF(($AA$13:$AA$512=$AA$5),ROW($A$9:$A$508)-ROW($A$9)+1,""),ROWS(I$9:I484)),,1))</f>
        <v/>
      </c>
      <c r="J484" s="105"/>
      <c r="K484" s="105"/>
      <c r="L484" s="105"/>
      <c r="M484" s="136"/>
      <c r="N484" s="44"/>
      <c r="O484" s="44"/>
      <c r="P484" s="44"/>
      <c r="Q484" s="44"/>
      <c r="R484" s="44"/>
      <c r="S484" s="44"/>
      <c r="T484" s="44">
        <f>Nut_StatusTool!A478</f>
        <v>472</v>
      </c>
      <c r="U484" s="44">
        <f>Nut_StatusTool!B478</f>
        <v>0</v>
      </c>
      <c r="V484" s="44">
        <f>Nut_StatusTool!C478</f>
        <v>0</v>
      </c>
      <c r="W484" s="44">
        <f>Nut_StatusTool!D478</f>
        <v>0</v>
      </c>
      <c r="X484" s="44">
        <f>Nut_StatusTool!F478</f>
        <v>0</v>
      </c>
      <c r="Y484" s="285" t="str">
        <f>Nut_StatusTool!K478</f>
        <v/>
      </c>
      <c r="Z484" s="44" t="str">
        <f>Nut_StatusTool!L478</f>
        <v/>
      </c>
      <c r="AA484" s="44" t="str">
        <f>Nut_StatusTool!M478</f>
        <v/>
      </c>
      <c r="AB484" s="44" t="str">
        <f>Nut_StatusTool!N478</f>
        <v/>
      </c>
      <c r="AC484" s="44">
        <f>Nut_StatusTool!I478</f>
        <v>0</v>
      </c>
      <c r="AD484" s="44">
        <f>Nut_StatusTool!J478</f>
        <v>0</v>
      </c>
    </row>
    <row r="485" spans="1:30" ht="20.100000000000001" customHeight="1">
      <c r="A485" s="59" t="str">
        <f t="array" ref="A485">IF(ROWS(A$9:A485)&gt;$U$5,"",INDEX(T$13:T$512,SMALL(IF(($AA$13:$AA$512=$AA$5),ROW($A$9:$A$508)-ROW($A$9)+1,""),ROWS(A$9:A485)),,1))</f>
        <v/>
      </c>
      <c r="B485" s="389" t="str">
        <f t="array" ref="B485">IF(ROWS(B$9:B485)&gt;$U$5,"",INDEX(U$13:U$512,SMALL(IF(($AA$13:$AA$512=$AA$5),ROW($A$9:$A$508)-ROW($A$9)+1,""),ROWS(B$9:B485)),,1))</f>
        <v/>
      </c>
      <c r="C485" s="389" t="str">
        <f t="array" ref="C485">IF(ROWS(C$9:C485)&gt;$U$5,"",INDEX(V$13:V$512,SMALL(IF(($AA$13:$AA$512=$AA$5),ROW($A$9:$A$508)-ROW($A$9)+1,""),ROWS(C$9:C485)),,1))</f>
        <v/>
      </c>
      <c r="D485" s="309" t="str">
        <f t="array" ref="D485">IF(ROWS(D$9:D485)&gt;$U$5,"",INDEX(W$13:W$512,SMALL(IF(($AA$13:$AA$512=$AA$5),ROW($A$9:$A$508)-ROW($A$9)+1,""),ROWS(D$9:D485)),,1))</f>
        <v/>
      </c>
      <c r="E485" s="59" t="str">
        <f t="array" ref="E485">IF(ROWS(E$9:E485)&gt;$U$5,"",INDEX(X$13:X$512,SMALL(IF(($AA$13:$AA$512=$AA$5),ROW($A$9:$A$508)-ROW($A$9)+1,""),ROWS(E$9:E485)),,1))</f>
        <v/>
      </c>
      <c r="F485" s="59" t="str">
        <f t="array" ref="F485">IF(ROWS(F$9:F485)&gt;$U$5,"",INDEX(Y$13:Y$512,SMALL(IF(($AA$13:$AA$512=$AA$5),ROW($A$9:$A$508)-ROW($A$9)+1,""),ROWS(F$9:F485)),,1))</f>
        <v/>
      </c>
      <c r="G485" s="59" t="str">
        <f t="array" ref="G485">IF(ROWS(G$9:G485)&gt;$U$5,"",INDEX(AA$13:AA$512,SMALL(IF(($AA$13:$AA$512=$AA$5),ROW($A$9:$A$508)-ROW($A$9)+1,""),ROWS(G$9:G485)),,1))</f>
        <v/>
      </c>
      <c r="H485" s="59" t="str">
        <f t="array" ref="H485">IF(ROWS(H$9:H485)&gt;$U$5,"",INDEX(AC$13:AC$512,SMALL(IF(($AA$13:$AA$512=$AA$5),ROW($A$9:$A$508)-ROW($A$9)+1,""),ROWS(H$9:H485)),,1))</f>
        <v/>
      </c>
      <c r="I485" s="59" t="str">
        <f t="array" ref="I485">IF(ROWS(I$9:I485)&gt;$U$5,"",INDEX(AD$13:AD$512,SMALL(IF(($AA$13:$AA$512=$AA$5),ROW($A$9:$A$508)-ROW($A$9)+1,""),ROWS(I$9:I485)),,1))</f>
        <v/>
      </c>
      <c r="J485" s="105"/>
      <c r="K485" s="105"/>
      <c r="L485" s="105"/>
      <c r="M485" s="136"/>
      <c r="N485" s="44"/>
      <c r="O485" s="44"/>
      <c r="P485" s="44"/>
      <c r="Q485" s="44"/>
      <c r="R485" s="44"/>
      <c r="S485" s="44"/>
      <c r="T485" s="44">
        <f>Nut_StatusTool!A479</f>
        <v>473</v>
      </c>
      <c r="U485" s="44">
        <f>Nut_StatusTool!B479</f>
        <v>0</v>
      </c>
      <c r="V485" s="44">
        <f>Nut_StatusTool!C479</f>
        <v>0</v>
      </c>
      <c r="W485" s="44">
        <f>Nut_StatusTool!D479</f>
        <v>0</v>
      </c>
      <c r="X485" s="44">
        <f>Nut_StatusTool!F479</f>
        <v>0</v>
      </c>
      <c r="Y485" s="285" t="str">
        <f>Nut_StatusTool!K479</f>
        <v/>
      </c>
      <c r="Z485" s="44" t="str">
        <f>Nut_StatusTool!L479</f>
        <v/>
      </c>
      <c r="AA485" s="44" t="str">
        <f>Nut_StatusTool!M479</f>
        <v/>
      </c>
      <c r="AB485" s="44" t="str">
        <f>Nut_StatusTool!N479</f>
        <v/>
      </c>
      <c r="AC485" s="44">
        <f>Nut_StatusTool!I479</f>
        <v>0</v>
      </c>
      <c r="AD485" s="44">
        <f>Nut_StatusTool!J479</f>
        <v>0</v>
      </c>
    </row>
    <row r="486" spans="1:30" ht="20.100000000000001" customHeight="1">
      <c r="A486" s="59" t="str">
        <f t="array" ref="A486">IF(ROWS(A$9:A486)&gt;$U$5,"",INDEX(T$13:T$512,SMALL(IF(($AA$13:$AA$512=$AA$5),ROW($A$9:$A$508)-ROW($A$9)+1,""),ROWS(A$9:A486)),,1))</f>
        <v/>
      </c>
      <c r="B486" s="389" t="str">
        <f t="array" ref="B486">IF(ROWS(B$9:B486)&gt;$U$5,"",INDEX(U$13:U$512,SMALL(IF(($AA$13:$AA$512=$AA$5),ROW($A$9:$A$508)-ROW($A$9)+1,""),ROWS(B$9:B486)),,1))</f>
        <v/>
      </c>
      <c r="C486" s="389" t="str">
        <f t="array" ref="C486">IF(ROWS(C$9:C486)&gt;$U$5,"",INDEX(V$13:V$512,SMALL(IF(($AA$13:$AA$512=$AA$5),ROW($A$9:$A$508)-ROW($A$9)+1,""),ROWS(C$9:C486)),,1))</f>
        <v/>
      </c>
      <c r="D486" s="309" t="str">
        <f t="array" ref="D486">IF(ROWS(D$9:D486)&gt;$U$5,"",INDEX(W$13:W$512,SMALL(IF(($AA$13:$AA$512=$AA$5),ROW($A$9:$A$508)-ROW($A$9)+1,""),ROWS(D$9:D486)),,1))</f>
        <v/>
      </c>
      <c r="E486" s="59" t="str">
        <f t="array" ref="E486">IF(ROWS(E$9:E486)&gt;$U$5,"",INDEX(X$13:X$512,SMALL(IF(($AA$13:$AA$512=$AA$5),ROW($A$9:$A$508)-ROW($A$9)+1,""),ROWS(E$9:E486)),,1))</f>
        <v/>
      </c>
      <c r="F486" s="59" t="str">
        <f t="array" ref="F486">IF(ROWS(F$9:F486)&gt;$U$5,"",INDEX(Y$13:Y$512,SMALL(IF(($AA$13:$AA$512=$AA$5),ROW($A$9:$A$508)-ROW($A$9)+1,""),ROWS(F$9:F486)),,1))</f>
        <v/>
      </c>
      <c r="G486" s="59" t="str">
        <f t="array" ref="G486">IF(ROWS(G$9:G486)&gt;$U$5,"",INDEX(AA$13:AA$512,SMALL(IF(($AA$13:$AA$512=$AA$5),ROW($A$9:$A$508)-ROW($A$9)+1,""),ROWS(G$9:G486)),,1))</f>
        <v/>
      </c>
      <c r="H486" s="59" t="str">
        <f t="array" ref="H486">IF(ROWS(H$9:H486)&gt;$U$5,"",INDEX(AC$13:AC$512,SMALL(IF(($AA$13:$AA$512=$AA$5),ROW($A$9:$A$508)-ROW($A$9)+1,""),ROWS(H$9:H486)),,1))</f>
        <v/>
      </c>
      <c r="I486" s="59" t="str">
        <f t="array" ref="I486">IF(ROWS(I$9:I486)&gt;$U$5,"",INDEX(AD$13:AD$512,SMALL(IF(($AA$13:$AA$512=$AA$5),ROW($A$9:$A$508)-ROW($A$9)+1,""),ROWS(I$9:I486)),,1))</f>
        <v/>
      </c>
      <c r="J486" s="105"/>
      <c r="K486" s="105"/>
      <c r="L486" s="105"/>
      <c r="M486" s="136"/>
      <c r="N486" s="44"/>
      <c r="O486" s="44"/>
      <c r="P486" s="44"/>
      <c r="Q486" s="44"/>
      <c r="R486" s="44"/>
      <c r="S486" s="44"/>
      <c r="T486" s="44">
        <f>Nut_StatusTool!A480</f>
        <v>474</v>
      </c>
      <c r="U486" s="44">
        <f>Nut_StatusTool!B480</f>
        <v>0</v>
      </c>
      <c r="V486" s="44">
        <f>Nut_StatusTool!C480</f>
        <v>0</v>
      </c>
      <c r="W486" s="44">
        <f>Nut_StatusTool!D480</f>
        <v>0</v>
      </c>
      <c r="X486" s="44">
        <f>Nut_StatusTool!F480</f>
        <v>0</v>
      </c>
      <c r="Y486" s="285" t="str">
        <f>Nut_StatusTool!K480</f>
        <v/>
      </c>
      <c r="Z486" s="44" t="str">
        <f>Nut_StatusTool!L480</f>
        <v/>
      </c>
      <c r="AA486" s="44" t="str">
        <f>Nut_StatusTool!M480</f>
        <v/>
      </c>
      <c r="AB486" s="44" t="str">
        <f>Nut_StatusTool!N480</f>
        <v/>
      </c>
      <c r="AC486" s="44">
        <f>Nut_StatusTool!I480</f>
        <v>0</v>
      </c>
      <c r="AD486" s="44">
        <f>Nut_StatusTool!J480</f>
        <v>0</v>
      </c>
    </row>
    <row r="487" spans="1:30" ht="20.100000000000001" customHeight="1">
      <c r="A487" s="59" t="str">
        <f t="array" ref="A487">IF(ROWS(A$9:A487)&gt;$U$5,"",INDEX(T$13:T$512,SMALL(IF(($AA$13:$AA$512=$AA$5),ROW($A$9:$A$508)-ROW($A$9)+1,""),ROWS(A$9:A487)),,1))</f>
        <v/>
      </c>
      <c r="B487" s="389" t="str">
        <f t="array" ref="B487">IF(ROWS(B$9:B487)&gt;$U$5,"",INDEX(U$13:U$512,SMALL(IF(($AA$13:$AA$512=$AA$5),ROW($A$9:$A$508)-ROW($A$9)+1,""),ROWS(B$9:B487)),,1))</f>
        <v/>
      </c>
      <c r="C487" s="389" t="str">
        <f t="array" ref="C487">IF(ROWS(C$9:C487)&gt;$U$5,"",INDEX(V$13:V$512,SMALL(IF(($AA$13:$AA$512=$AA$5),ROW($A$9:$A$508)-ROW($A$9)+1,""),ROWS(C$9:C487)),,1))</f>
        <v/>
      </c>
      <c r="D487" s="309" t="str">
        <f t="array" ref="D487">IF(ROWS(D$9:D487)&gt;$U$5,"",INDEX(W$13:W$512,SMALL(IF(($AA$13:$AA$512=$AA$5),ROW($A$9:$A$508)-ROW($A$9)+1,""),ROWS(D$9:D487)),,1))</f>
        <v/>
      </c>
      <c r="E487" s="59" t="str">
        <f t="array" ref="E487">IF(ROWS(E$9:E487)&gt;$U$5,"",INDEX(X$13:X$512,SMALL(IF(($AA$13:$AA$512=$AA$5),ROW($A$9:$A$508)-ROW($A$9)+1,""),ROWS(E$9:E487)),,1))</f>
        <v/>
      </c>
      <c r="F487" s="59" t="str">
        <f t="array" ref="F487">IF(ROWS(F$9:F487)&gt;$U$5,"",INDEX(Y$13:Y$512,SMALL(IF(($AA$13:$AA$512=$AA$5),ROW($A$9:$A$508)-ROW($A$9)+1,""),ROWS(F$9:F487)),,1))</f>
        <v/>
      </c>
      <c r="G487" s="59" t="str">
        <f t="array" ref="G487">IF(ROWS(G$9:G487)&gt;$U$5,"",INDEX(AA$13:AA$512,SMALL(IF(($AA$13:$AA$512=$AA$5),ROW($A$9:$A$508)-ROW($A$9)+1,""),ROWS(G$9:G487)),,1))</f>
        <v/>
      </c>
      <c r="H487" s="59" t="str">
        <f t="array" ref="H487">IF(ROWS(H$9:H487)&gt;$U$5,"",INDEX(AC$13:AC$512,SMALL(IF(($AA$13:$AA$512=$AA$5),ROW($A$9:$A$508)-ROW($A$9)+1,""),ROWS(H$9:H487)),,1))</f>
        <v/>
      </c>
      <c r="I487" s="59" t="str">
        <f t="array" ref="I487">IF(ROWS(I$9:I487)&gt;$U$5,"",INDEX(AD$13:AD$512,SMALL(IF(($AA$13:$AA$512=$AA$5),ROW($A$9:$A$508)-ROW($A$9)+1,""),ROWS(I$9:I487)),,1))</f>
        <v/>
      </c>
      <c r="J487" s="105"/>
      <c r="K487" s="105"/>
      <c r="L487" s="105"/>
      <c r="M487" s="136"/>
      <c r="N487" s="44"/>
      <c r="O487" s="44"/>
      <c r="P487" s="44"/>
      <c r="Q487" s="44"/>
      <c r="R487" s="44"/>
      <c r="S487" s="44"/>
      <c r="T487" s="44">
        <f>Nut_StatusTool!A481</f>
        <v>475</v>
      </c>
      <c r="U487" s="44">
        <f>Nut_StatusTool!B481</f>
        <v>0</v>
      </c>
      <c r="V487" s="44">
        <f>Nut_StatusTool!C481</f>
        <v>0</v>
      </c>
      <c r="W487" s="44">
        <f>Nut_StatusTool!D481</f>
        <v>0</v>
      </c>
      <c r="X487" s="44">
        <f>Nut_StatusTool!F481</f>
        <v>0</v>
      </c>
      <c r="Y487" s="285" t="str">
        <f>Nut_StatusTool!K481</f>
        <v/>
      </c>
      <c r="Z487" s="44" t="str">
        <f>Nut_StatusTool!L481</f>
        <v/>
      </c>
      <c r="AA487" s="44" t="str">
        <f>Nut_StatusTool!M481</f>
        <v/>
      </c>
      <c r="AB487" s="44" t="str">
        <f>Nut_StatusTool!N481</f>
        <v/>
      </c>
      <c r="AC487" s="44">
        <f>Nut_StatusTool!I481</f>
        <v>0</v>
      </c>
      <c r="AD487" s="44">
        <f>Nut_StatusTool!J481</f>
        <v>0</v>
      </c>
    </row>
    <row r="488" spans="1:30" ht="20.100000000000001" customHeight="1">
      <c r="A488" s="59" t="str">
        <f t="array" ref="A488">IF(ROWS(A$9:A488)&gt;$U$5,"",INDEX(T$13:T$512,SMALL(IF(($AA$13:$AA$512=$AA$5),ROW($A$9:$A$508)-ROW($A$9)+1,""),ROWS(A$9:A488)),,1))</f>
        <v/>
      </c>
      <c r="B488" s="389" t="str">
        <f t="array" ref="B488">IF(ROWS(B$9:B488)&gt;$U$5,"",INDEX(U$13:U$512,SMALL(IF(($AA$13:$AA$512=$AA$5),ROW($A$9:$A$508)-ROW($A$9)+1,""),ROWS(B$9:B488)),,1))</f>
        <v/>
      </c>
      <c r="C488" s="389" t="str">
        <f t="array" ref="C488">IF(ROWS(C$9:C488)&gt;$U$5,"",INDEX(V$13:V$512,SMALL(IF(($AA$13:$AA$512=$AA$5),ROW($A$9:$A$508)-ROW($A$9)+1,""),ROWS(C$9:C488)),,1))</f>
        <v/>
      </c>
      <c r="D488" s="309" t="str">
        <f t="array" ref="D488">IF(ROWS(D$9:D488)&gt;$U$5,"",INDEX(W$13:W$512,SMALL(IF(($AA$13:$AA$512=$AA$5),ROW($A$9:$A$508)-ROW($A$9)+1,""),ROWS(D$9:D488)),,1))</f>
        <v/>
      </c>
      <c r="E488" s="59" t="str">
        <f t="array" ref="E488">IF(ROWS(E$9:E488)&gt;$U$5,"",INDEX(X$13:X$512,SMALL(IF(($AA$13:$AA$512=$AA$5),ROW($A$9:$A$508)-ROW($A$9)+1,""),ROWS(E$9:E488)),,1))</f>
        <v/>
      </c>
      <c r="F488" s="59" t="str">
        <f t="array" ref="F488">IF(ROWS(F$9:F488)&gt;$U$5,"",INDEX(Y$13:Y$512,SMALL(IF(($AA$13:$AA$512=$AA$5),ROW($A$9:$A$508)-ROW($A$9)+1,""),ROWS(F$9:F488)),,1))</f>
        <v/>
      </c>
      <c r="G488" s="59" t="str">
        <f t="array" ref="G488">IF(ROWS(G$9:G488)&gt;$U$5,"",INDEX(AA$13:AA$512,SMALL(IF(($AA$13:$AA$512=$AA$5),ROW($A$9:$A$508)-ROW($A$9)+1,""),ROWS(G$9:G488)),,1))</f>
        <v/>
      </c>
      <c r="H488" s="59" t="str">
        <f t="array" ref="H488">IF(ROWS(H$9:H488)&gt;$U$5,"",INDEX(AC$13:AC$512,SMALL(IF(($AA$13:$AA$512=$AA$5),ROW($A$9:$A$508)-ROW($A$9)+1,""),ROWS(H$9:H488)),,1))</f>
        <v/>
      </c>
      <c r="I488" s="59" t="str">
        <f t="array" ref="I488">IF(ROWS(I$9:I488)&gt;$U$5,"",INDEX(AD$13:AD$512,SMALL(IF(($AA$13:$AA$512=$AA$5),ROW($A$9:$A$508)-ROW($A$9)+1,""),ROWS(I$9:I488)),,1))</f>
        <v/>
      </c>
      <c r="J488" s="105"/>
      <c r="K488" s="105"/>
      <c r="L488" s="105"/>
      <c r="M488" s="136"/>
      <c r="N488" s="44"/>
      <c r="O488" s="44"/>
      <c r="P488" s="44"/>
      <c r="Q488" s="44"/>
      <c r="R488" s="44"/>
      <c r="S488" s="44"/>
      <c r="T488" s="44">
        <f>Nut_StatusTool!A482</f>
        <v>476</v>
      </c>
      <c r="U488" s="44">
        <f>Nut_StatusTool!B482</f>
        <v>0</v>
      </c>
      <c r="V488" s="44">
        <f>Nut_StatusTool!C482</f>
        <v>0</v>
      </c>
      <c r="W488" s="44">
        <f>Nut_StatusTool!D482</f>
        <v>0</v>
      </c>
      <c r="X488" s="44">
        <f>Nut_StatusTool!F482</f>
        <v>0</v>
      </c>
      <c r="Y488" s="285" t="str">
        <f>Nut_StatusTool!K482</f>
        <v/>
      </c>
      <c r="Z488" s="44" t="str">
        <f>Nut_StatusTool!L482</f>
        <v/>
      </c>
      <c r="AA488" s="44" t="str">
        <f>Nut_StatusTool!M482</f>
        <v/>
      </c>
      <c r="AB488" s="44" t="str">
        <f>Nut_StatusTool!N482</f>
        <v/>
      </c>
      <c r="AC488" s="44">
        <f>Nut_StatusTool!I482</f>
        <v>0</v>
      </c>
      <c r="AD488" s="44">
        <f>Nut_StatusTool!J482</f>
        <v>0</v>
      </c>
    </row>
    <row r="489" spans="1:30" ht="20.100000000000001" customHeight="1">
      <c r="A489" s="59" t="str">
        <f t="array" ref="A489">IF(ROWS(A$9:A489)&gt;$U$5,"",INDEX(T$13:T$512,SMALL(IF(($AA$13:$AA$512=$AA$5),ROW($A$9:$A$508)-ROW($A$9)+1,""),ROWS(A$9:A489)),,1))</f>
        <v/>
      </c>
      <c r="B489" s="389" t="str">
        <f t="array" ref="B489">IF(ROWS(B$9:B489)&gt;$U$5,"",INDEX(U$13:U$512,SMALL(IF(($AA$13:$AA$512=$AA$5),ROW($A$9:$A$508)-ROW($A$9)+1,""),ROWS(B$9:B489)),,1))</f>
        <v/>
      </c>
      <c r="C489" s="389" t="str">
        <f t="array" ref="C489">IF(ROWS(C$9:C489)&gt;$U$5,"",INDEX(V$13:V$512,SMALL(IF(($AA$13:$AA$512=$AA$5),ROW($A$9:$A$508)-ROW($A$9)+1,""),ROWS(C$9:C489)),,1))</f>
        <v/>
      </c>
      <c r="D489" s="309" t="str">
        <f t="array" ref="D489">IF(ROWS(D$9:D489)&gt;$U$5,"",INDEX(W$13:W$512,SMALL(IF(($AA$13:$AA$512=$AA$5),ROW($A$9:$A$508)-ROW($A$9)+1,""),ROWS(D$9:D489)),,1))</f>
        <v/>
      </c>
      <c r="E489" s="59" t="str">
        <f t="array" ref="E489">IF(ROWS(E$9:E489)&gt;$U$5,"",INDEX(X$13:X$512,SMALL(IF(($AA$13:$AA$512=$AA$5),ROW($A$9:$A$508)-ROW($A$9)+1,""),ROWS(E$9:E489)),,1))</f>
        <v/>
      </c>
      <c r="F489" s="59" t="str">
        <f t="array" ref="F489">IF(ROWS(F$9:F489)&gt;$U$5,"",INDEX(Y$13:Y$512,SMALL(IF(($AA$13:$AA$512=$AA$5),ROW($A$9:$A$508)-ROW($A$9)+1,""),ROWS(F$9:F489)),,1))</f>
        <v/>
      </c>
      <c r="G489" s="59" t="str">
        <f t="array" ref="G489">IF(ROWS(G$9:G489)&gt;$U$5,"",INDEX(AA$13:AA$512,SMALL(IF(($AA$13:$AA$512=$AA$5),ROW($A$9:$A$508)-ROW($A$9)+1,""),ROWS(G$9:G489)),,1))</f>
        <v/>
      </c>
      <c r="H489" s="59" t="str">
        <f t="array" ref="H489">IF(ROWS(H$9:H489)&gt;$U$5,"",INDEX(AC$13:AC$512,SMALL(IF(($AA$13:$AA$512=$AA$5),ROW($A$9:$A$508)-ROW($A$9)+1,""),ROWS(H$9:H489)),,1))</f>
        <v/>
      </c>
      <c r="I489" s="59" t="str">
        <f t="array" ref="I489">IF(ROWS(I$9:I489)&gt;$U$5,"",INDEX(AD$13:AD$512,SMALL(IF(($AA$13:$AA$512=$AA$5),ROW($A$9:$A$508)-ROW($A$9)+1,""),ROWS(I$9:I489)),,1))</f>
        <v/>
      </c>
      <c r="J489" s="105"/>
      <c r="K489" s="105"/>
      <c r="L489" s="105"/>
      <c r="M489" s="136"/>
      <c r="N489" s="44"/>
      <c r="O489" s="44"/>
      <c r="P489" s="44"/>
      <c r="Q489" s="44"/>
      <c r="R489" s="44"/>
      <c r="S489" s="44"/>
      <c r="T489" s="44">
        <f>Nut_StatusTool!A483</f>
        <v>477</v>
      </c>
      <c r="U489" s="44">
        <f>Nut_StatusTool!B483</f>
        <v>0</v>
      </c>
      <c r="V489" s="44">
        <f>Nut_StatusTool!C483</f>
        <v>0</v>
      </c>
      <c r="W489" s="44">
        <f>Nut_StatusTool!D483</f>
        <v>0</v>
      </c>
      <c r="X489" s="44">
        <f>Nut_StatusTool!F483</f>
        <v>0</v>
      </c>
      <c r="Y489" s="285" t="str">
        <f>Nut_StatusTool!K483</f>
        <v/>
      </c>
      <c r="Z489" s="44" t="str">
        <f>Nut_StatusTool!L483</f>
        <v/>
      </c>
      <c r="AA489" s="44" t="str">
        <f>Nut_StatusTool!M483</f>
        <v/>
      </c>
      <c r="AB489" s="44" t="str">
        <f>Nut_StatusTool!N483</f>
        <v/>
      </c>
      <c r="AC489" s="44">
        <f>Nut_StatusTool!I483</f>
        <v>0</v>
      </c>
      <c r="AD489" s="44">
        <f>Nut_StatusTool!J483</f>
        <v>0</v>
      </c>
    </row>
    <row r="490" spans="1:30" ht="20.100000000000001" customHeight="1">
      <c r="A490" s="59" t="str">
        <f t="array" ref="A490">IF(ROWS(A$9:A490)&gt;$U$5,"",INDEX(T$13:T$512,SMALL(IF(($AA$13:$AA$512=$AA$5),ROW($A$9:$A$508)-ROW($A$9)+1,""),ROWS(A$9:A490)),,1))</f>
        <v/>
      </c>
      <c r="B490" s="389" t="str">
        <f t="array" ref="B490">IF(ROWS(B$9:B490)&gt;$U$5,"",INDEX(U$13:U$512,SMALL(IF(($AA$13:$AA$512=$AA$5),ROW($A$9:$A$508)-ROW($A$9)+1,""),ROWS(B$9:B490)),,1))</f>
        <v/>
      </c>
      <c r="C490" s="389" t="str">
        <f t="array" ref="C490">IF(ROWS(C$9:C490)&gt;$U$5,"",INDEX(V$13:V$512,SMALL(IF(($AA$13:$AA$512=$AA$5),ROW($A$9:$A$508)-ROW($A$9)+1,""),ROWS(C$9:C490)),,1))</f>
        <v/>
      </c>
      <c r="D490" s="309" t="str">
        <f t="array" ref="D490">IF(ROWS(D$9:D490)&gt;$U$5,"",INDEX(W$13:W$512,SMALL(IF(($AA$13:$AA$512=$AA$5),ROW($A$9:$A$508)-ROW($A$9)+1,""),ROWS(D$9:D490)),,1))</f>
        <v/>
      </c>
      <c r="E490" s="59" t="str">
        <f t="array" ref="E490">IF(ROWS(E$9:E490)&gt;$U$5,"",INDEX(X$13:X$512,SMALL(IF(($AA$13:$AA$512=$AA$5),ROW($A$9:$A$508)-ROW($A$9)+1,""),ROWS(E$9:E490)),,1))</f>
        <v/>
      </c>
      <c r="F490" s="59" t="str">
        <f t="array" ref="F490">IF(ROWS(F$9:F490)&gt;$U$5,"",INDEX(Y$13:Y$512,SMALL(IF(($AA$13:$AA$512=$AA$5),ROW($A$9:$A$508)-ROW($A$9)+1,""),ROWS(F$9:F490)),,1))</f>
        <v/>
      </c>
      <c r="G490" s="59" t="str">
        <f t="array" ref="G490">IF(ROWS(G$9:G490)&gt;$U$5,"",INDEX(AA$13:AA$512,SMALL(IF(($AA$13:$AA$512=$AA$5),ROW($A$9:$A$508)-ROW($A$9)+1,""),ROWS(G$9:G490)),,1))</f>
        <v/>
      </c>
      <c r="H490" s="59" t="str">
        <f t="array" ref="H490">IF(ROWS(H$9:H490)&gt;$U$5,"",INDEX(AC$13:AC$512,SMALL(IF(($AA$13:$AA$512=$AA$5),ROW($A$9:$A$508)-ROW($A$9)+1,""),ROWS(H$9:H490)),,1))</f>
        <v/>
      </c>
      <c r="I490" s="59" t="str">
        <f t="array" ref="I490">IF(ROWS(I$9:I490)&gt;$U$5,"",INDEX(AD$13:AD$512,SMALL(IF(($AA$13:$AA$512=$AA$5),ROW($A$9:$A$508)-ROW($A$9)+1,""),ROWS(I$9:I490)),,1))</f>
        <v/>
      </c>
      <c r="J490" s="105"/>
      <c r="K490" s="105"/>
      <c r="L490" s="105"/>
      <c r="M490" s="136"/>
      <c r="N490" s="44"/>
      <c r="O490" s="44"/>
      <c r="P490" s="44"/>
      <c r="Q490" s="44"/>
      <c r="R490" s="44"/>
      <c r="S490" s="44"/>
      <c r="T490" s="44">
        <f>Nut_StatusTool!A484</f>
        <v>478</v>
      </c>
      <c r="U490" s="44">
        <f>Nut_StatusTool!B484</f>
        <v>0</v>
      </c>
      <c r="V490" s="44">
        <f>Nut_StatusTool!C484</f>
        <v>0</v>
      </c>
      <c r="W490" s="44">
        <f>Nut_StatusTool!D484</f>
        <v>0</v>
      </c>
      <c r="X490" s="44">
        <f>Nut_StatusTool!F484</f>
        <v>0</v>
      </c>
      <c r="Y490" s="285" t="str">
        <f>Nut_StatusTool!K484</f>
        <v/>
      </c>
      <c r="Z490" s="44" t="str">
        <f>Nut_StatusTool!L484</f>
        <v/>
      </c>
      <c r="AA490" s="44" t="str">
        <f>Nut_StatusTool!M484</f>
        <v/>
      </c>
      <c r="AB490" s="44" t="str">
        <f>Nut_StatusTool!N484</f>
        <v/>
      </c>
      <c r="AC490" s="44">
        <f>Nut_StatusTool!I484</f>
        <v>0</v>
      </c>
      <c r="AD490" s="44">
        <f>Nut_StatusTool!J484</f>
        <v>0</v>
      </c>
    </row>
    <row r="491" spans="1:30" ht="20.100000000000001" customHeight="1">
      <c r="A491" s="59" t="str">
        <f t="array" ref="A491">IF(ROWS(A$9:A491)&gt;$U$5,"",INDEX(T$13:T$512,SMALL(IF(($AA$13:$AA$512=$AA$5),ROW($A$9:$A$508)-ROW($A$9)+1,""),ROWS(A$9:A491)),,1))</f>
        <v/>
      </c>
      <c r="B491" s="389" t="str">
        <f t="array" ref="B491">IF(ROWS(B$9:B491)&gt;$U$5,"",INDEX(U$13:U$512,SMALL(IF(($AA$13:$AA$512=$AA$5),ROW($A$9:$A$508)-ROW($A$9)+1,""),ROWS(B$9:B491)),,1))</f>
        <v/>
      </c>
      <c r="C491" s="389" t="str">
        <f t="array" ref="C491">IF(ROWS(C$9:C491)&gt;$U$5,"",INDEX(V$13:V$512,SMALL(IF(($AA$13:$AA$512=$AA$5),ROW($A$9:$A$508)-ROW($A$9)+1,""),ROWS(C$9:C491)),,1))</f>
        <v/>
      </c>
      <c r="D491" s="309" t="str">
        <f t="array" ref="D491">IF(ROWS(D$9:D491)&gt;$U$5,"",INDEX(W$13:W$512,SMALL(IF(($AA$13:$AA$512=$AA$5),ROW($A$9:$A$508)-ROW($A$9)+1,""),ROWS(D$9:D491)),,1))</f>
        <v/>
      </c>
      <c r="E491" s="59" t="str">
        <f t="array" ref="E491">IF(ROWS(E$9:E491)&gt;$U$5,"",INDEX(X$13:X$512,SMALL(IF(($AA$13:$AA$512=$AA$5),ROW($A$9:$A$508)-ROW($A$9)+1,""),ROWS(E$9:E491)),,1))</f>
        <v/>
      </c>
      <c r="F491" s="59" t="str">
        <f t="array" ref="F491">IF(ROWS(F$9:F491)&gt;$U$5,"",INDEX(Y$13:Y$512,SMALL(IF(($AA$13:$AA$512=$AA$5),ROW($A$9:$A$508)-ROW($A$9)+1,""),ROWS(F$9:F491)),,1))</f>
        <v/>
      </c>
      <c r="G491" s="59" t="str">
        <f t="array" ref="G491">IF(ROWS(G$9:G491)&gt;$U$5,"",INDEX(AA$13:AA$512,SMALL(IF(($AA$13:$AA$512=$AA$5),ROW($A$9:$A$508)-ROW($A$9)+1,""),ROWS(G$9:G491)),,1))</f>
        <v/>
      </c>
      <c r="H491" s="59" t="str">
        <f t="array" ref="H491">IF(ROWS(H$9:H491)&gt;$U$5,"",INDEX(AC$13:AC$512,SMALL(IF(($AA$13:$AA$512=$AA$5),ROW($A$9:$A$508)-ROW($A$9)+1,""),ROWS(H$9:H491)),,1))</f>
        <v/>
      </c>
      <c r="I491" s="59" t="str">
        <f t="array" ref="I491">IF(ROWS(I$9:I491)&gt;$U$5,"",INDEX(AD$13:AD$512,SMALL(IF(($AA$13:$AA$512=$AA$5),ROW($A$9:$A$508)-ROW($A$9)+1,""),ROWS(I$9:I491)),,1))</f>
        <v/>
      </c>
      <c r="J491" s="105"/>
      <c r="K491" s="105"/>
      <c r="L491" s="105"/>
      <c r="M491" s="136"/>
      <c r="N491" s="44"/>
      <c r="O491" s="44"/>
      <c r="P491" s="44"/>
      <c r="Q491" s="44"/>
      <c r="R491" s="44"/>
      <c r="S491" s="44"/>
      <c r="T491" s="44">
        <f>Nut_StatusTool!A485</f>
        <v>479</v>
      </c>
      <c r="U491" s="44">
        <f>Nut_StatusTool!B485</f>
        <v>0</v>
      </c>
      <c r="V491" s="44">
        <f>Nut_StatusTool!C485</f>
        <v>0</v>
      </c>
      <c r="W491" s="44">
        <f>Nut_StatusTool!D485</f>
        <v>0</v>
      </c>
      <c r="X491" s="44">
        <f>Nut_StatusTool!F485</f>
        <v>0</v>
      </c>
      <c r="Y491" s="285" t="str">
        <f>Nut_StatusTool!K485</f>
        <v/>
      </c>
      <c r="Z491" s="44" t="str">
        <f>Nut_StatusTool!L485</f>
        <v/>
      </c>
      <c r="AA491" s="44" t="str">
        <f>Nut_StatusTool!M485</f>
        <v/>
      </c>
      <c r="AB491" s="44" t="str">
        <f>Nut_StatusTool!N485</f>
        <v/>
      </c>
      <c r="AC491" s="44">
        <f>Nut_StatusTool!I485</f>
        <v>0</v>
      </c>
      <c r="AD491" s="44">
        <f>Nut_StatusTool!J485</f>
        <v>0</v>
      </c>
    </row>
    <row r="492" spans="1:30" ht="20.100000000000001" customHeight="1">
      <c r="A492" s="59" t="str">
        <f t="array" ref="A492">IF(ROWS(A$9:A492)&gt;$U$5,"",INDEX(T$13:T$512,SMALL(IF(($AA$13:$AA$512=$AA$5),ROW($A$9:$A$508)-ROW($A$9)+1,""),ROWS(A$9:A492)),,1))</f>
        <v/>
      </c>
      <c r="B492" s="389" t="str">
        <f t="array" ref="B492">IF(ROWS(B$9:B492)&gt;$U$5,"",INDEX(U$13:U$512,SMALL(IF(($AA$13:$AA$512=$AA$5),ROW($A$9:$A$508)-ROW($A$9)+1,""),ROWS(B$9:B492)),,1))</f>
        <v/>
      </c>
      <c r="C492" s="389" t="str">
        <f t="array" ref="C492">IF(ROWS(C$9:C492)&gt;$U$5,"",INDEX(V$13:V$512,SMALL(IF(($AA$13:$AA$512=$AA$5),ROW($A$9:$A$508)-ROW($A$9)+1,""),ROWS(C$9:C492)),,1))</f>
        <v/>
      </c>
      <c r="D492" s="309" t="str">
        <f t="array" ref="D492">IF(ROWS(D$9:D492)&gt;$U$5,"",INDEX(W$13:W$512,SMALL(IF(($AA$13:$AA$512=$AA$5),ROW($A$9:$A$508)-ROW($A$9)+1,""),ROWS(D$9:D492)),,1))</f>
        <v/>
      </c>
      <c r="E492" s="59" t="str">
        <f t="array" ref="E492">IF(ROWS(E$9:E492)&gt;$U$5,"",INDEX(X$13:X$512,SMALL(IF(($AA$13:$AA$512=$AA$5),ROW($A$9:$A$508)-ROW($A$9)+1,""),ROWS(E$9:E492)),,1))</f>
        <v/>
      </c>
      <c r="F492" s="59" t="str">
        <f t="array" ref="F492">IF(ROWS(F$9:F492)&gt;$U$5,"",INDEX(Y$13:Y$512,SMALL(IF(($AA$13:$AA$512=$AA$5),ROW($A$9:$A$508)-ROW($A$9)+1,""),ROWS(F$9:F492)),,1))</f>
        <v/>
      </c>
      <c r="G492" s="59" t="str">
        <f t="array" ref="G492">IF(ROWS(G$9:G492)&gt;$U$5,"",INDEX(AA$13:AA$512,SMALL(IF(($AA$13:$AA$512=$AA$5),ROW($A$9:$A$508)-ROW($A$9)+1,""),ROWS(G$9:G492)),,1))</f>
        <v/>
      </c>
      <c r="H492" s="59" t="str">
        <f t="array" ref="H492">IF(ROWS(H$9:H492)&gt;$U$5,"",INDEX(AC$13:AC$512,SMALL(IF(($AA$13:$AA$512=$AA$5),ROW($A$9:$A$508)-ROW($A$9)+1,""),ROWS(H$9:H492)),,1))</f>
        <v/>
      </c>
      <c r="I492" s="59" t="str">
        <f t="array" ref="I492">IF(ROWS(I$9:I492)&gt;$U$5,"",INDEX(AD$13:AD$512,SMALL(IF(($AA$13:$AA$512=$AA$5),ROW($A$9:$A$508)-ROW($A$9)+1,""),ROWS(I$9:I492)),,1))</f>
        <v/>
      </c>
      <c r="J492" s="105"/>
      <c r="K492" s="105"/>
      <c r="L492" s="105"/>
      <c r="M492" s="136"/>
      <c r="N492" s="44"/>
      <c r="O492" s="44"/>
      <c r="P492" s="44"/>
      <c r="Q492" s="44"/>
      <c r="R492" s="44"/>
      <c r="S492" s="44"/>
      <c r="T492" s="44">
        <f>Nut_StatusTool!A486</f>
        <v>480</v>
      </c>
      <c r="U492" s="44">
        <f>Nut_StatusTool!B486</f>
        <v>0</v>
      </c>
      <c r="V492" s="44">
        <f>Nut_StatusTool!C486</f>
        <v>0</v>
      </c>
      <c r="W492" s="44">
        <f>Nut_StatusTool!D486</f>
        <v>0</v>
      </c>
      <c r="X492" s="44">
        <f>Nut_StatusTool!F486</f>
        <v>0</v>
      </c>
      <c r="Y492" s="285" t="str">
        <f>Nut_StatusTool!K486</f>
        <v/>
      </c>
      <c r="Z492" s="44" t="str">
        <f>Nut_StatusTool!L486</f>
        <v/>
      </c>
      <c r="AA492" s="44" t="str">
        <f>Nut_StatusTool!M486</f>
        <v/>
      </c>
      <c r="AB492" s="44" t="str">
        <f>Nut_StatusTool!N486</f>
        <v/>
      </c>
      <c r="AC492" s="44">
        <f>Nut_StatusTool!I486</f>
        <v>0</v>
      </c>
      <c r="AD492" s="44">
        <f>Nut_StatusTool!J486</f>
        <v>0</v>
      </c>
    </row>
    <row r="493" spans="1:30" ht="20.100000000000001" customHeight="1">
      <c r="A493" s="59" t="str">
        <f t="array" ref="A493">IF(ROWS(A$9:A493)&gt;$U$5,"",INDEX(T$13:T$512,SMALL(IF(($AA$13:$AA$512=$AA$5),ROW($A$9:$A$508)-ROW($A$9)+1,""),ROWS(A$9:A493)),,1))</f>
        <v/>
      </c>
      <c r="B493" s="389" t="str">
        <f t="array" ref="B493">IF(ROWS(B$9:B493)&gt;$U$5,"",INDEX(U$13:U$512,SMALL(IF(($AA$13:$AA$512=$AA$5),ROW($A$9:$A$508)-ROW($A$9)+1,""),ROWS(B$9:B493)),,1))</f>
        <v/>
      </c>
      <c r="C493" s="389" t="str">
        <f t="array" ref="C493">IF(ROWS(C$9:C493)&gt;$U$5,"",INDEX(V$13:V$512,SMALL(IF(($AA$13:$AA$512=$AA$5),ROW($A$9:$A$508)-ROW($A$9)+1,""),ROWS(C$9:C493)),,1))</f>
        <v/>
      </c>
      <c r="D493" s="309" t="str">
        <f t="array" ref="D493">IF(ROWS(D$9:D493)&gt;$U$5,"",INDEX(W$13:W$512,SMALL(IF(($AA$13:$AA$512=$AA$5),ROW($A$9:$A$508)-ROW($A$9)+1,""),ROWS(D$9:D493)),,1))</f>
        <v/>
      </c>
      <c r="E493" s="59" t="str">
        <f t="array" ref="E493">IF(ROWS(E$9:E493)&gt;$U$5,"",INDEX(X$13:X$512,SMALL(IF(($AA$13:$AA$512=$AA$5),ROW($A$9:$A$508)-ROW($A$9)+1,""),ROWS(E$9:E493)),,1))</f>
        <v/>
      </c>
      <c r="F493" s="59" t="str">
        <f t="array" ref="F493">IF(ROWS(F$9:F493)&gt;$U$5,"",INDEX(Y$13:Y$512,SMALL(IF(($AA$13:$AA$512=$AA$5),ROW($A$9:$A$508)-ROW($A$9)+1,""),ROWS(F$9:F493)),,1))</f>
        <v/>
      </c>
      <c r="G493" s="59" t="str">
        <f t="array" ref="G493">IF(ROWS(G$9:G493)&gt;$U$5,"",INDEX(AA$13:AA$512,SMALL(IF(($AA$13:$AA$512=$AA$5),ROW($A$9:$A$508)-ROW($A$9)+1,""),ROWS(G$9:G493)),,1))</f>
        <v/>
      </c>
      <c r="H493" s="59" t="str">
        <f t="array" ref="H493">IF(ROWS(H$9:H493)&gt;$U$5,"",INDEX(AC$13:AC$512,SMALL(IF(($AA$13:$AA$512=$AA$5),ROW($A$9:$A$508)-ROW($A$9)+1,""),ROWS(H$9:H493)),,1))</f>
        <v/>
      </c>
      <c r="I493" s="59" t="str">
        <f t="array" ref="I493">IF(ROWS(I$9:I493)&gt;$U$5,"",INDEX(AD$13:AD$512,SMALL(IF(($AA$13:$AA$512=$AA$5),ROW($A$9:$A$508)-ROW($A$9)+1,""),ROWS(I$9:I493)),,1))</f>
        <v/>
      </c>
      <c r="J493" s="105"/>
      <c r="K493" s="105"/>
      <c r="L493" s="105"/>
      <c r="M493" s="136"/>
      <c r="N493" s="44"/>
      <c r="O493" s="44"/>
      <c r="P493" s="44"/>
      <c r="Q493" s="44"/>
      <c r="R493" s="44"/>
      <c r="S493" s="44"/>
      <c r="T493" s="44">
        <f>Nut_StatusTool!A487</f>
        <v>481</v>
      </c>
      <c r="U493" s="44">
        <f>Nut_StatusTool!B487</f>
        <v>0</v>
      </c>
      <c r="V493" s="44">
        <f>Nut_StatusTool!C487</f>
        <v>0</v>
      </c>
      <c r="W493" s="44">
        <f>Nut_StatusTool!D487</f>
        <v>0</v>
      </c>
      <c r="X493" s="44">
        <f>Nut_StatusTool!F487</f>
        <v>0</v>
      </c>
      <c r="Y493" s="285" t="str">
        <f>Nut_StatusTool!K487</f>
        <v/>
      </c>
      <c r="Z493" s="44" t="str">
        <f>Nut_StatusTool!L487</f>
        <v/>
      </c>
      <c r="AA493" s="44" t="str">
        <f>Nut_StatusTool!M487</f>
        <v/>
      </c>
      <c r="AB493" s="44" t="str">
        <f>Nut_StatusTool!N487</f>
        <v/>
      </c>
      <c r="AC493" s="44">
        <f>Nut_StatusTool!I487</f>
        <v>0</v>
      </c>
      <c r="AD493" s="44">
        <f>Nut_StatusTool!J487</f>
        <v>0</v>
      </c>
    </row>
    <row r="494" spans="1:30" ht="20.100000000000001" customHeight="1">
      <c r="A494" s="59" t="str">
        <f t="array" ref="A494">IF(ROWS(A$9:A494)&gt;$U$5,"",INDEX(T$13:T$512,SMALL(IF(($AA$13:$AA$512=$AA$5),ROW($A$9:$A$508)-ROW($A$9)+1,""),ROWS(A$9:A494)),,1))</f>
        <v/>
      </c>
      <c r="B494" s="389" t="str">
        <f t="array" ref="B494">IF(ROWS(B$9:B494)&gt;$U$5,"",INDEX(U$13:U$512,SMALL(IF(($AA$13:$AA$512=$AA$5),ROW($A$9:$A$508)-ROW($A$9)+1,""),ROWS(B$9:B494)),,1))</f>
        <v/>
      </c>
      <c r="C494" s="389" t="str">
        <f t="array" ref="C494">IF(ROWS(C$9:C494)&gt;$U$5,"",INDEX(V$13:V$512,SMALL(IF(($AA$13:$AA$512=$AA$5),ROW($A$9:$A$508)-ROW($A$9)+1,""),ROWS(C$9:C494)),,1))</f>
        <v/>
      </c>
      <c r="D494" s="309" t="str">
        <f t="array" ref="D494">IF(ROWS(D$9:D494)&gt;$U$5,"",INDEX(W$13:W$512,SMALL(IF(($AA$13:$AA$512=$AA$5),ROW($A$9:$A$508)-ROW($A$9)+1,""),ROWS(D$9:D494)),,1))</f>
        <v/>
      </c>
      <c r="E494" s="59" t="str">
        <f t="array" ref="E494">IF(ROWS(E$9:E494)&gt;$U$5,"",INDEX(X$13:X$512,SMALL(IF(($AA$13:$AA$512=$AA$5),ROW($A$9:$A$508)-ROW($A$9)+1,""),ROWS(E$9:E494)),,1))</f>
        <v/>
      </c>
      <c r="F494" s="59" t="str">
        <f t="array" ref="F494">IF(ROWS(F$9:F494)&gt;$U$5,"",INDEX(Y$13:Y$512,SMALL(IF(($AA$13:$AA$512=$AA$5),ROW($A$9:$A$508)-ROW($A$9)+1,""),ROWS(F$9:F494)),,1))</f>
        <v/>
      </c>
      <c r="G494" s="59" t="str">
        <f t="array" ref="G494">IF(ROWS(G$9:G494)&gt;$U$5,"",INDEX(AA$13:AA$512,SMALL(IF(($AA$13:$AA$512=$AA$5),ROW($A$9:$A$508)-ROW($A$9)+1,""),ROWS(G$9:G494)),,1))</f>
        <v/>
      </c>
      <c r="H494" s="59" t="str">
        <f t="array" ref="H494">IF(ROWS(H$9:H494)&gt;$U$5,"",INDEX(AC$13:AC$512,SMALL(IF(($AA$13:$AA$512=$AA$5),ROW($A$9:$A$508)-ROW($A$9)+1,""),ROWS(H$9:H494)),,1))</f>
        <v/>
      </c>
      <c r="I494" s="59" t="str">
        <f t="array" ref="I494">IF(ROWS(I$9:I494)&gt;$U$5,"",INDEX(AD$13:AD$512,SMALL(IF(($AA$13:$AA$512=$AA$5),ROW($A$9:$A$508)-ROW($A$9)+1,""),ROWS(I$9:I494)),,1))</f>
        <v/>
      </c>
      <c r="J494" s="105"/>
      <c r="K494" s="105"/>
      <c r="L494" s="105"/>
      <c r="M494" s="136"/>
      <c r="N494" s="44"/>
      <c r="O494" s="44"/>
      <c r="P494" s="44"/>
      <c r="Q494" s="44"/>
      <c r="R494" s="44"/>
      <c r="S494" s="44"/>
      <c r="T494" s="44">
        <f>Nut_StatusTool!A488</f>
        <v>482</v>
      </c>
      <c r="U494" s="44">
        <f>Nut_StatusTool!B488</f>
        <v>0</v>
      </c>
      <c r="V494" s="44">
        <f>Nut_StatusTool!C488</f>
        <v>0</v>
      </c>
      <c r="W494" s="44">
        <f>Nut_StatusTool!D488</f>
        <v>0</v>
      </c>
      <c r="X494" s="44">
        <f>Nut_StatusTool!F488</f>
        <v>0</v>
      </c>
      <c r="Y494" s="285" t="str">
        <f>Nut_StatusTool!K488</f>
        <v/>
      </c>
      <c r="Z494" s="44" t="str">
        <f>Nut_StatusTool!L488</f>
        <v/>
      </c>
      <c r="AA494" s="44" t="str">
        <f>Nut_StatusTool!M488</f>
        <v/>
      </c>
      <c r="AB494" s="44" t="str">
        <f>Nut_StatusTool!N488</f>
        <v/>
      </c>
      <c r="AC494" s="44">
        <f>Nut_StatusTool!I488</f>
        <v>0</v>
      </c>
      <c r="AD494" s="44">
        <f>Nut_StatusTool!J488</f>
        <v>0</v>
      </c>
    </row>
    <row r="495" spans="1:30" ht="20.100000000000001" customHeight="1">
      <c r="A495" s="59" t="str">
        <f t="array" ref="A495">IF(ROWS(A$9:A495)&gt;$U$5,"",INDEX(T$13:T$512,SMALL(IF(($AA$13:$AA$512=$AA$5),ROW($A$9:$A$508)-ROW($A$9)+1,""),ROWS(A$9:A495)),,1))</f>
        <v/>
      </c>
      <c r="B495" s="389" t="str">
        <f t="array" ref="B495">IF(ROWS(B$9:B495)&gt;$U$5,"",INDEX(U$13:U$512,SMALL(IF(($AA$13:$AA$512=$AA$5),ROW($A$9:$A$508)-ROW($A$9)+1,""),ROWS(B$9:B495)),,1))</f>
        <v/>
      </c>
      <c r="C495" s="389" t="str">
        <f t="array" ref="C495">IF(ROWS(C$9:C495)&gt;$U$5,"",INDEX(V$13:V$512,SMALL(IF(($AA$13:$AA$512=$AA$5),ROW($A$9:$A$508)-ROW($A$9)+1,""),ROWS(C$9:C495)),,1))</f>
        <v/>
      </c>
      <c r="D495" s="309" t="str">
        <f t="array" ref="D495">IF(ROWS(D$9:D495)&gt;$U$5,"",INDEX(W$13:W$512,SMALL(IF(($AA$13:$AA$512=$AA$5),ROW($A$9:$A$508)-ROW($A$9)+1,""),ROWS(D$9:D495)),,1))</f>
        <v/>
      </c>
      <c r="E495" s="59" t="str">
        <f t="array" ref="E495">IF(ROWS(E$9:E495)&gt;$U$5,"",INDEX(X$13:X$512,SMALL(IF(($AA$13:$AA$512=$AA$5),ROW($A$9:$A$508)-ROW($A$9)+1,""),ROWS(E$9:E495)),,1))</f>
        <v/>
      </c>
      <c r="F495" s="59" t="str">
        <f t="array" ref="F495">IF(ROWS(F$9:F495)&gt;$U$5,"",INDEX(Y$13:Y$512,SMALL(IF(($AA$13:$AA$512=$AA$5),ROW($A$9:$A$508)-ROW($A$9)+1,""),ROWS(F$9:F495)),,1))</f>
        <v/>
      </c>
      <c r="G495" s="59" t="str">
        <f t="array" ref="G495">IF(ROWS(G$9:G495)&gt;$U$5,"",INDEX(AA$13:AA$512,SMALL(IF(($AA$13:$AA$512=$AA$5),ROW($A$9:$A$508)-ROW($A$9)+1,""),ROWS(G$9:G495)),,1))</f>
        <v/>
      </c>
      <c r="H495" s="59" t="str">
        <f t="array" ref="H495">IF(ROWS(H$9:H495)&gt;$U$5,"",INDEX(AC$13:AC$512,SMALL(IF(($AA$13:$AA$512=$AA$5),ROW($A$9:$A$508)-ROW($A$9)+1,""),ROWS(H$9:H495)),,1))</f>
        <v/>
      </c>
      <c r="I495" s="59" t="str">
        <f t="array" ref="I495">IF(ROWS(I$9:I495)&gt;$U$5,"",INDEX(AD$13:AD$512,SMALL(IF(($AA$13:$AA$512=$AA$5),ROW($A$9:$A$508)-ROW($A$9)+1,""),ROWS(I$9:I495)),,1))</f>
        <v/>
      </c>
      <c r="J495" s="105"/>
      <c r="K495" s="105"/>
      <c r="L495" s="105"/>
      <c r="M495" s="136"/>
      <c r="N495" s="44"/>
      <c r="O495" s="44"/>
      <c r="P495" s="44"/>
      <c r="Q495" s="44"/>
      <c r="R495" s="44"/>
      <c r="S495" s="44"/>
      <c r="T495" s="44">
        <f>Nut_StatusTool!A489</f>
        <v>483</v>
      </c>
      <c r="U495" s="44">
        <f>Nut_StatusTool!B489</f>
        <v>0</v>
      </c>
      <c r="V495" s="44">
        <f>Nut_StatusTool!C489</f>
        <v>0</v>
      </c>
      <c r="W495" s="44">
        <f>Nut_StatusTool!D489</f>
        <v>0</v>
      </c>
      <c r="X495" s="44">
        <f>Nut_StatusTool!F489</f>
        <v>0</v>
      </c>
      <c r="Y495" s="285" t="str">
        <f>Nut_StatusTool!K489</f>
        <v/>
      </c>
      <c r="Z495" s="44" t="str">
        <f>Nut_StatusTool!L489</f>
        <v/>
      </c>
      <c r="AA495" s="44" t="str">
        <f>Nut_StatusTool!M489</f>
        <v/>
      </c>
      <c r="AB495" s="44" t="str">
        <f>Nut_StatusTool!N489</f>
        <v/>
      </c>
      <c r="AC495" s="44">
        <f>Nut_StatusTool!I489</f>
        <v>0</v>
      </c>
      <c r="AD495" s="44">
        <f>Nut_StatusTool!J489</f>
        <v>0</v>
      </c>
    </row>
    <row r="496" spans="1:30" ht="20.100000000000001" customHeight="1">
      <c r="A496" s="59" t="str">
        <f t="array" ref="A496">IF(ROWS(A$9:A496)&gt;$U$5,"",INDEX(T$13:T$512,SMALL(IF(($AA$13:$AA$512=$AA$5),ROW($A$9:$A$508)-ROW($A$9)+1,""),ROWS(A$9:A496)),,1))</f>
        <v/>
      </c>
      <c r="B496" s="389" t="str">
        <f t="array" ref="B496">IF(ROWS(B$9:B496)&gt;$U$5,"",INDEX(U$13:U$512,SMALL(IF(($AA$13:$AA$512=$AA$5),ROW($A$9:$A$508)-ROW($A$9)+1,""),ROWS(B$9:B496)),,1))</f>
        <v/>
      </c>
      <c r="C496" s="389" t="str">
        <f t="array" ref="C496">IF(ROWS(C$9:C496)&gt;$U$5,"",INDEX(V$13:V$512,SMALL(IF(($AA$13:$AA$512=$AA$5),ROW($A$9:$A$508)-ROW($A$9)+1,""),ROWS(C$9:C496)),,1))</f>
        <v/>
      </c>
      <c r="D496" s="309" t="str">
        <f t="array" ref="D496">IF(ROWS(D$9:D496)&gt;$U$5,"",INDEX(W$13:W$512,SMALL(IF(($AA$13:$AA$512=$AA$5),ROW($A$9:$A$508)-ROW($A$9)+1,""),ROWS(D$9:D496)),,1))</f>
        <v/>
      </c>
      <c r="E496" s="59" t="str">
        <f t="array" ref="E496">IF(ROWS(E$9:E496)&gt;$U$5,"",INDEX(X$13:X$512,SMALL(IF(($AA$13:$AA$512=$AA$5),ROW($A$9:$A$508)-ROW($A$9)+1,""),ROWS(E$9:E496)),,1))</f>
        <v/>
      </c>
      <c r="F496" s="59" t="str">
        <f t="array" ref="F496">IF(ROWS(F$9:F496)&gt;$U$5,"",INDEX(Y$13:Y$512,SMALL(IF(($AA$13:$AA$512=$AA$5),ROW($A$9:$A$508)-ROW($A$9)+1,""),ROWS(F$9:F496)),,1))</f>
        <v/>
      </c>
      <c r="G496" s="59" t="str">
        <f t="array" ref="G496">IF(ROWS(G$9:G496)&gt;$U$5,"",INDEX(AA$13:AA$512,SMALL(IF(($AA$13:$AA$512=$AA$5),ROW($A$9:$A$508)-ROW($A$9)+1,""),ROWS(G$9:G496)),,1))</f>
        <v/>
      </c>
      <c r="H496" s="59" t="str">
        <f t="array" ref="H496">IF(ROWS(H$9:H496)&gt;$U$5,"",INDEX(AC$13:AC$512,SMALL(IF(($AA$13:$AA$512=$AA$5),ROW($A$9:$A$508)-ROW($A$9)+1,""),ROWS(H$9:H496)),,1))</f>
        <v/>
      </c>
      <c r="I496" s="59" t="str">
        <f t="array" ref="I496">IF(ROWS(I$9:I496)&gt;$U$5,"",INDEX(AD$13:AD$512,SMALL(IF(($AA$13:$AA$512=$AA$5),ROW($A$9:$A$508)-ROW($A$9)+1,""),ROWS(I$9:I496)),,1))</f>
        <v/>
      </c>
      <c r="J496" s="105"/>
      <c r="K496" s="105"/>
      <c r="L496" s="105"/>
      <c r="M496" s="136"/>
      <c r="N496" s="44"/>
      <c r="O496" s="44"/>
      <c r="P496" s="44"/>
      <c r="Q496" s="44"/>
      <c r="R496" s="44"/>
      <c r="S496" s="44"/>
      <c r="T496" s="44">
        <f>Nut_StatusTool!A490</f>
        <v>484</v>
      </c>
      <c r="U496" s="44">
        <f>Nut_StatusTool!B490</f>
        <v>0</v>
      </c>
      <c r="V496" s="44">
        <f>Nut_StatusTool!C490</f>
        <v>0</v>
      </c>
      <c r="W496" s="44">
        <f>Nut_StatusTool!D490</f>
        <v>0</v>
      </c>
      <c r="X496" s="44">
        <f>Nut_StatusTool!F490</f>
        <v>0</v>
      </c>
      <c r="Y496" s="285" t="str">
        <f>Nut_StatusTool!K490</f>
        <v/>
      </c>
      <c r="Z496" s="44" t="str">
        <f>Nut_StatusTool!L490</f>
        <v/>
      </c>
      <c r="AA496" s="44" t="str">
        <f>Nut_StatusTool!M490</f>
        <v/>
      </c>
      <c r="AB496" s="44" t="str">
        <f>Nut_StatusTool!N490</f>
        <v/>
      </c>
      <c r="AC496" s="44">
        <f>Nut_StatusTool!I490</f>
        <v>0</v>
      </c>
      <c r="AD496" s="44">
        <f>Nut_StatusTool!J490</f>
        <v>0</v>
      </c>
    </row>
    <row r="497" spans="1:30" ht="20.100000000000001" customHeight="1">
      <c r="A497" s="59" t="str">
        <f t="array" ref="A497">IF(ROWS(A$9:A497)&gt;$U$5,"",INDEX(T$13:T$512,SMALL(IF(($AA$13:$AA$512=$AA$5),ROW($A$9:$A$508)-ROW($A$9)+1,""),ROWS(A$9:A497)),,1))</f>
        <v/>
      </c>
      <c r="B497" s="389" t="str">
        <f t="array" ref="B497">IF(ROWS(B$9:B497)&gt;$U$5,"",INDEX(U$13:U$512,SMALL(IF(($AA$13:$AA$512=$AA$5),ROW($A$9:$A$508)-ROW($A$9)+1,""),ROWS(B$9:B497)),,1))</f>
        <v/>
      </c>
      <c r="C497" s="389" t="str">
        <f t="array" ref="C497">IF(ROWS(C$9:C497)&gt;$U$5,"",INDEX(V$13:V$512,SMALL(IF(($AA$13:$AA$512=$AA$5),ROW($A$9:$A$508)-ROW($A$9)+1,""),ROWS(C$9:C497)),,1))</f>
        <v/>
      </c>
      <c r="D497" s="309" t="str">
        <f t="array" ref="D497">IF(ROWS(D$9:D497)&gt;$U$5,"",INDEX(W$13:W$512,SMALL(IF(($AA$13:$AA$512=$AA$5),ROW($A$9:$A$508)-ROW($A$9)+1,""),ROWS(D$9:D497)),,1))</f>
        <v/>
      </c>
      <c r="E497" s="59" t="str">
        <f t="array" ref="E497">IF(ROWS(E$9:E497)&gt;$U$5,"",INDEX(X$13:X$512,SMALL(IF(($AA$13:$AA$512=$AA$5),ROW($A$9:$A$508)-ROW($A$9)+1,""),ROWS(E$9:E497)),,1))</f>
        <v/>
      </c>
      <c r="F497" s="59" t="str">
        <f t="array" ref="F497">IF(ROWS(F$9:F497)&gt;$U$5,"",INDEX(Y$13:Y$512,SMALL(IF(($AA$13:$AA$512=$AA$5),ROW($A$9:$A$508)-ROW($A$9)+1,""),ROWS(F$9:F497)),,1))</f>
        <v/>
      </c>
      <c r="G497" s="59" t="str">
        <f t="array" ref="G497">IF(ROWS(G$9:G497)&gt;$U$5,"",INDEX(AA$13:AA$512,SMALL(IF(($AA$13:$AA$512=$AA$5),ROW($A$9:$A$508)-ROW($A$9)+1,""),ROWS(G$9:G497)),,1))</f>
        <v/>
      </c>
      <c r="H497" s="59" t="str">
        <f t="array" ref="H497">IF(ROWS(H$9:H497)&gt;$U$5,"",INDEX(AC$13:AC$512,SMALL(IF(($AA$13:$AA$512=$AA$5),ROW($A$9:$A$508)-ROW($A$9)+1,""),ROWS(H$9:H497)),,1))</f>
        <v/>
      </c>
      <c r="I497" s="59" t="str">
        <f t="array" ref="I497">IF(ROWS(I$9:I497)&gt;$U$5,"",INDEX(AD$13:AD$512,SMALL(IF(($AA$13:$AA$512=$AA$5),ROW($A$9:$A$508)-ROW($A$9)+1,""),ROWS(I$9:I497)),,1))</f>
        <v/>
      </c>
      <c r="J497" s="105"/>
      <c r="K497" s="105"/>
      <c r="L497" s="105"/>
      <c r="M497" s="136"/>
      <c r="N497" s="44"/>
      <c r="O497" s="44"/>
      <c r="P497" s="44"/>
      <c r="Q497" s="44"/>
      <c r="R497" s="44"/>
      <c r="S497" s="44"/>
      <c r="T497" s="44">
        <f>Nut_StatusTool!A491</f>
        <v>485</v>
      </c>
      <c r="U497" s="44">
        <f>Nut_StatusTool!B491</f>
        <v>0</v>
      </c>
      <c r="V497" s="44">
        <f>Nut_StatusTool!C491</f>
        <v>0</v>
      </c>
      <c r="W497" s="44">
        <f>Nut_StatusTool!D491</f>
        <v>0</v>
      </c>
      <c r="X497" s="44">
        <f>Nut_StatusTool!F491</f>
        <v>0</v>
      </c>
      <c r="Y497" s="285" t="str">
        <f>Nut_StatusTool!K491</f>
        <v/>
      </c>
      <c r="Z497" s="44" t="str">
        <f>Nut_StatusTool!L491</f>
        <v/>
      </c>
      <c r="AA497" s="44" t="str">
        <f>Nut_StatusTool!M491</f>
        <v/>
      </c>
      <c r="AB497" s="44" t="str">
        <f>Nut_StatusTool!N491</f>
        <v/>
      </c>
      <c r="AC497" s="44">
        <f>Nut_StatusTool!I491</f>
        <v>0</v>
      </c>
      <c r="AD497" s="44">
        <f>Nut_StatusTool!J491</f>
        <v>0</v>
      </c>
    </row>
    <row r="498" spans="1:30" ht="20.100000000000001" customHeight="1">
      <c r="A498" s="59" t="str">
        <f t="array" ref="A498">IF(ROWS(A$9:A498)&gt;$U$5,"",INDEX(T$13:T$512,SMALL(IF(($AA$13:$AA$512=$AA$5),ROW($A$9:$A$508)-ROW($A$9)+1,""),ROWS(A$9:A498)),,1))</f>
        <v/>
      </c>
      <c r="B498" s="389" t="str">
        <f t="array" ref="B498">IF(ROWS(B$9:B498)&gt;$U$5,"",INDEX(U$13:U$512,SMALL(IF(($AA$13:$AA$512=$AA$5),ROW($A$9:$A$508)-ROW($A$9)+1,""),ROWS(B$9:B498)),,1))</f>
        <v/>
      </c>
      <c r="C498" s="389" t="str">
        <f t="array" ref="C498">IF(ROWS(C$9:C498)&gt;$U$5,"",INDEX(V$13:V$512,SMALL(IF(($AA$13:$AA$512=$AA$5),ROW($A$9:$A$508)-ROW($A$9)+1,""),ROWS(C$9:C498)),,1))</f>
        <v/>
      </c>
      <c r="D498" s="309" t="str">
        <f t="array" ref="D498">IF(ROWS(D$9:D498)&gt;$U$5,"",INDEX(W$13:W$512,SMALL(IF(($AA$13:$AA$512=$AA$5),ROW($A$9:$A$508)-ROW($A$9)+1,""),ROWS(D$9:D498)),,1))</f>
        <v/>
      </c>
      <c r="E498" s="59" t="str">
        <f t="array" ref="E498">IF(ROWS(E$9:E498)&gt;$U$5,"",INDEX(X$13:X$512,SMALL(IF(($AA$13:$AA$512=$AA$5),ROW($A$9:$A$508)-ROW($A$9)+1,""),ROWS(E$9:E498)),,1))</f>
        <v/>
      </c>
      <c r="F498" s="59" t="str">
        <f t="array" ref="F498">IF(ROWS(F$9:F498)&gt;$U$5,"",INDEX(Y$13:Y$512,SMALL(IF(($AA$13:$AA$512=$AA$5),ROW($A$9:$A$508)-ROW($A$9)+1,""),ROWS(F$9:F498)),,1))</f>
        <v/>
      </c>
      <c r="G498" s="59" t="str">
        <f t="array" ref="G498">IF(ROWS(G$9:G498)&gt;$U$5,"",INDEX(AA$13:AA$512,SMALL(IF(($AA$13:$AA$512=$AA$5),ROW($A$9:$A$508)-ROW($A$9)+1,""),ROWS(G$9:G498)),,1))</f>
        <v/>
      </c>
      <c r="H498" s="59" t="str">
        <f t="array" ref="H498">IF(ROWS(H$9:H498)&gt;$U$5,"",INDEX(AC$13:AC$512,SMALL(IF(($AA$13:$AA$512=$AA$5),ROW($A$9:$A$508)-ROW($A$9)+1,""),ROWS(H$9:H498)),,1))</f>
        <v/>
      </c>
      <c r="I498" s="59" t="str">
        <f t="array" ref="I498">IF(ROWS(I$9:I498)&gt;$U$5,"",INDEX(AD$13:AD$512,SMALL(IF(($AA$13:$AA$512=$AA$5),ROW($A$9:$A$508)-ROW($A$9)+1,""),ROWS(I$9:I498)),,1))</f>
        <v/>
      </c>
      <c r="J498" s="105"/>
      <c r="K498" s="105"/>
      <c r="L498" s="105"/>
      <c r="M498" s="136"/>
      <c r="N498" s="44"/>
      <c r="O498" s="44"/>
      <c r="P498" s="44"/>
      <c r="Q498" s="44"/>
      <c r="R498" s="44"/>
      <c r="S498" s="44"/>
      <c r="T498" s="44">
        <f>Nut_StatusTool!A492</f>
        <v>486</v>
      </c>
      <c r="U498" s="44">
        <f>Nut_StatusTool!B492</f>
        <v>0</v>
      </c>
      <c r="V498" s="44">
        <f>Nut_StatusTool!C492</f>
        <v>0</v>
      </c>
      <c r="W498" s="44">
        <f>Nut_StatusTool!D492</f>
        <v>0</v>
      </c>
      <c r="X498" s="44">
        <f>Nut_StatusTool!F492</f>
        <v>0</v>
      </c>
      <c r="Y498" s="285" t="str">
        <f>Nut_StatusTool!K492</f>
        <v/>
      </c>
      <c r="Z498" s="44" t="str">
        <f>Nut_StatusTool!L492</f>
        <v/>
      </c>
      <c r="AA498" s="44" t="str">
        <f>Nut_StatusTool!M492</f>
        <v/>
      </c>
      <c r="AB498" s="44" t="str">
        <f>Nut_StatusTool!N492</f>
        <v/>
      </c>
      <c r="AC498" s="44">
        <f>Nut_StatusTool!I492</f>
        <v>0</v>
      </c>
      <c r="AD498" s="44">
        <f>Nut_StatusTool!J492</f>
        <v>0</v>
      </c>
    </row>
    <row r="499" spans="1:30" ht="20.100000000000001" customHeight="1">
      <c r="A499" s="59" t="str">
        <f t="array" ref="A499">IF(ROWS(A$9:A499)&gt;$U$5,"",INDEX(T$13:T$512,SMALL(IF(($AA$13:$AA$512=$AA$5),ROW($A$9:$A$508)-ROW($A$9)+1,""),ROWS(A$9:A499)),,1))</f>
        <v/>
      </c>
      <c r="B499" s="389" t="str">
        <f t="array" ref="B499">IF(ROWS(B$9:B499)&gt;$U$5,"",INDEX(U$13:U$512,SMALL(IF(($AA$13:$AA$512=$AA$5),ROW($A$9:$A$508)-ROW($A$9)+1,""),ROWS(B$9:B499)),,1))</f>
        <v/>
      </c>
      <c r="C499" s="389" t="str">
        <f t="array" ref="C499">IF(ROWS(C$9:C499)&gt;$U$5,"",INDEX(V$13:V$512,SMALL(IF(($AA$13:$AA$512=$AA$5),ROW($A$9:$A$508)-ROW($A$9)+1,""),ROWS(C$9:C499)),,1))</f>
        <v/>
      </c>
      <c r="D499" s="309" t="str">
        <f t="array" ref="D499">IF(ROWS(D$9:D499)&gt;$U$5,"",INDEX(W$13:W$512,SMALL(IF(($AA$13:$AA$512=$AA$5),ROW($A$9:$A$508)-ROW($A$9)+1,""),ROWS(D$9:D499)),,1))</f>
        <v/>
      </c>
      <c r="E499" s="59" t="str">
        <f t="array" ref="E499">IF(ROWS(E$9:E499)&gt;$U$5,"",INDEX(X$13:X$512,SMALL(IF(($AA$13:$AA$512=$AA$5),ROW($A$9:$A$508)-ROW($A$9)+1,""),ROWS(E$9:E499)),,1))</f>
        <v/>
      </c>
      <c r="F499" s="59" t="str">
        <f t="array" ref="F499">IF(ROWS(F$9:F499)&gt;$U$5,"",INDEX(Y$13:Y$512,SMALL(IF(($AA$13:$AA$512=$AA$5),ROW($A$9:$A$508)-ROW($A$9)+1,""),ROWS(F$9:F499)),,1))</f>
        <v/>
      </c>
      <c r="G499" s="59" t="str">
        <f t="array" ref="G499">IF(ROWS(G$9:G499)&gt;$U$5,"",INDEX(AA$13:AA$512,SMALL(IF(($AA$13:$AA$512=$AA$5),ROW($A$9:$A$508)-ROW($A$9)+1,""),ROWS(G$9:G499)),,1))</f>
        <v/>
      </c>
      <c r="H499" s="59" t="str">
        <f t="array" ref="H499">IF(ROWS(H$9:H499)&gt;$U$5,"",INDEX(AC$13:AC$512,SMALL(IF(($AA$13:$AA$512=$AA$5),ROW($A$9:$A$508)-ROW($A$9)+1,""),ROWS(H$9:H499)),,1))</f>
        <v/>
      </c>
      <c r="I499" s="59" t="str">
        <f t="array" ref="I499">IF(ROWS(I$9:I499)&gt;$U$5,"",INDEX(AD$13:AD$512,SMALL(IF(($AA$13:$AA$512=$AA$5),ROW($A$9:$A$508)-ROW($A$9)+1,""),ROWS(I$9:I499)),,1))</f>
        <v/>
      </c>
      <c r="J499" s="105"/>
      <c r="K499" s="105"/>
      <c r="L499" s="105"/>
      <c r="M499" s="136"/>
      <c r="N499" s="44"/>
      <c r="O499" s="44"/>
      <c r="P499" s="44"/>
      <c r="Q499" s="44"/>
      <c r="R499" s="44"/>
      <c r="S499" s="44"/>
      <c r="T499" s="44">
        <f>Nut_StatusTool!A493</f>
        <v>487</v>
      </c>
      <c r="U499" s="44">
        <f>Nut_StatusTool!B493</f>
        <v>0</v>
      </c>
      <c r="V499" s="44">
        <f>Nut_StatusTool!C493</f>
        <v>0</v>
      </c>
      <c r="W499" s="44">
        <f>Nut_StatusTool!D493</f>
        <v>0</v>
      </c>
      <c r="X499" s="44">
        <f>Nut_StatusTool!F493</f>
        <v>0</v>
      </c>
      <c r="Y499" s="285" t="str">
        <f>Nut_StatusTool!K493</f>
        <v/>
      </c>
      <c r="Z499" s="44" t="str">
        <f>Nut_StatusTool!L493</f>
        <v/>
      </c>
      <c r="AA499" s="44" t="str">
        <f>Nut_StatusTool!M493</f>
        <v/>
      </c>
      <c r="AB499" s="44" t="str">
        <f>Nut_StatusTool!N493</f>
        <v/>
      </c>
      <c r="AC499" s="44">
        <f>Nut_StatusTool!I493</f>
        <v>0</v>
      </c>
      <c r="AD499" s="44">
        <f>Nut_StatusTool!J493</f>
        <v>0</v>
      </c>
    </row>
    <row r="500" spans="1:30" ht="20.100000000000001" customHeight="1">
      <c r="A500" s="59" t="str">
        <f t="array" ref="A500">IF(ROWS(A$9:A500)&gt;$U$5,"",INDEX(T$13:T$512,SMALL(IF(($AA$13:$AA$512=$AA$5),ROW($A$9:$A$508)-ROW($A$9)+1,""),ROWS(A$9:A500)),,1))</f>
        <v/>
      </c>
      <c r="B500" s="389" t="str">
        <f t="array" ref="B500">IF(ROWS(B$9:B500)&gt;$U$5,"",INDEX(U$13:U$512,SMALL(IF(($AA$13:$AA$512=$AA$5),ROW($A$9:$A$508)-ROW($A$9)+1,""),ROWS(B$9:B500)),,1))</f>
        <v/>
      </c>
      <c r="C500" s="389" t="str">
        <f t="array" ref="C500">IF(ROWS(C$9:C500)&gt;$U$5,"",INDEX(V$13:V$512,SMALL(IF(($AA$13:$AA$512=$AA$5),ROW($A$9:$A$508)-ROW($A$9)+1,""),ROWS(C$9:C500)),,1))</f>
        <v/>
      </c>
      <c r="D500" s="309" t="str">
        <f t="array" ref="D500">IF(ROWS(D$9:D500)&gt;$U$5,"",INDEX(W$13:W$512,SMALL(IF(($AA$13:$AA$512=$AA$5),ROW($A$9:$A$508)-ROW($A$9)+1,""),ROWS(D$9:D500)),,1))</f>
        <v/>
      </c>
      <c r="E500" s="59" t="str">
        <f t="array" ref="E500">IF(ROWS(E$9:E500)&gt;$U$5,"",INDEX(X$13:X$512,SMALL(IF(($AA$13:$AA$512=$AA$5),ROW($A$9:$A$508)-ROW($A$9)+1,""),ROWS(E$9:E500)),,1))</f>
        <v/>
      </c>
      <c r="F500" s="59" t="str">
        <f t="array" ref="F500">IF(ROWS(F$9:F500)&gt;$U$5,"",INDEX(Y$13:Y$512,SMALL(IF(($AA$13:$AA$512=$AA$5),ROW($A$9:$A$508)-ROW($A$9)+1,""),ROWS(F$9:F500)),,1))</f>
        <v/>
      </c>
      <c r="G500" s="59" t="str">
        <f t="array" ref="G500">IF(ROWS(G$9:G500)&gt;$U$5,"",INDEX(AA$13:AA$512,SMALL(IF(($AA$13:$AA$512=$AA$5),ROW($A$9:$A$508)-ROW($A$9)+1,""),ROWS(G$9:G500)),,1))</f>
        <v/>
      </c>
      <c r="H500" s="59" t="str">
        <f t="array" ref="H500">IF(ROWS(H$9:H500)&gt;$U$5,"",INDEX(AC$13:AC$512,SMALL(IF(($AA$13:$AA$512=$AA$5),ROW($A$9:$A$508)-ROW($A$9)+1,""),ROWS(H$9:H500)),,1))</f>
        <v/>
      </c>
      <c r="I500" s="59" t="str">
        <f t="array" ref="I500">IF(ROWS(I$9:I500)&gt;$U$5,"",INDEX(AD$13:AD$512,SMALL(IF(($AA$13:$AA$512=$AA$5),ROW($A$9:$A$508)-ROW($A$9)+1,""),ROWS(I$9:I500)),,1))</f>
        <v/>
      </c>
      <c r="J500" s="105"/>
      <c r="K500" s="105"/>
      <c r="L500" s="105"/>
      <c r="M500" s="136"/>
      <c r="N500" s="44"/>
      <c r="O500" s="44"/>
      <c r="P500" s="44"/>
      <c r="Q500" s="44"/>
      <c r="R500" s="44"/>
      <c r="S500" s="44"/>
      <c r="T500" s="44">
        <f>Nut_StatusTool!A494</f>
        <v>488</v>
      </c>
      <c r="U500" s="44">
        <f>Nut_StatusTool!B494</f>
        <v>0</v>
      </c>
      <c r="V500" s="44">
        <f>Nut_StatusTool!C494</f>
        <v>0</v>
      </c>
      <c r="W500" s="44">
        <f>Nut_StatusTool!D494</f>
        <v>0</v>
      </c>
      <c r="X500" s="44">
        <f>Nut_StatusTool!F494</f>
        <v>0</v>
      </c>
      <c r="Y500" s="285" t="str">
        <f>Nut_StatusTool!K494</f>
        <v/>
      </c>
      <c r="Z500" s="44" t="str">
        <f>Nut_StatusTool!L494</f>
        <v/>
      </c>
      <c r="AA500" s="44" t="str">
        <f>Nut_StatusTool!M494</f>
        <v/>
      </c>
      <c r="AB500" s="44" t="str">
        <f>Nut_StatusTool!N494</f>
        <v/>
      </c>
      <c r="AC500" s="44">
        <f>Nut_StatusTool!I494</f>
        <v>0</v>
      </c>
      <c r="AD500" s="44">
        <f>Nut_StatusTool!J494</f>
        <v>0</v>
      </c>
    </row>
    <row r="501" spans="1:30" ht="20.100000000000001" customHeight="1">
      <c r="A501" s="59" t="str">
        <f t="array" ref="A501">IF(ROWS(A$9:A501)&gt;$U$5,"",INDEX(T$13:T$512,SMALL(IF(($AA$13:$AA$512=$AA$5),ROW($A$9:$A$508)-ROW($A$9)+1,""),ROWS(A$9:A501)),,1))</f>
        <v/>
      </c>
      <c r="B501" s="389" t="str">
        <f t="array" ref="B501">IF(ROWS(B$9:B501)&gt;$U$5,"",INDEX(U$13:U$512,SMALL(IF(($AA$13:$AA$512=$AA$5),ROW($A$9:$A$508)-ROW($A$9)+1,""),ROWS(B$9:B501)),,1))</f>
        <v/>
      </c>
      <c r="C501" s="389" t="str">
        <f t="array" ref="C501">IF(ROWS(C$9:C501)&gt;$U$5,"",INDEX(V$13:V$512,SMALL(IF(($AA$13:$AA$512=$AA$5),ROW($A$9:$A$508)-ROW($A$9)+1,""),ROWS(C$9:C501)),,1))</f>
        <v/>
      </c>
      <c r="D501" s="309" t="str">
        <f t="array" ref="D501">IF(ROWS(D$9:D501)&gt;$U$5,"",INDEX(W$13:W$512,SMALL(IF(($AA$13:$AA$512=$AA$5),ROW($A$9:$A$508)-ROW($A$9)+1,""),ROWS(D$9:D501)),,1))</f>
        <v/>
      </c>
      <c r="E501" s="59" t="str">
        <f t="array" ref="E501">IF(ROWS(E$9:E501)&gt;$U$5,"",INDEX(X$13:X$512,SMALL(IF(($AA$13:$AA$512=$AA$5),ROW($A$9:$A$508)-ROW($A$9)+1,""),ROWS(E$9:E501)),,1))</f>
        <v/>
      </c>
      <c r="F501" s="59" t="str">
        <f t="array" ref="F501">IF(ROWS(F$9:F501)&gt;$U$5,"",INDEX(Y$13:Y$512,SMALL(IF(($AA$13:$AA$512=$AA$5),ROW($A$9:$A$508)-ROW($A$9)+1,""),ROWS(F$9:F501)),,1))</f>
        <v/>
      </c>
      <c r="G501" s="59" t="str">
        <f t="array" ref="G501">IF(ROWS(G$9:G501)&gt;$U$5,"",INDEX(AA$13:AA$512,SMALL(IF(($AA$13:$AA$512=$AA$5),ROW($A$9:$A$508)-ROW($A$9)+1,""),ROWS(G$9:G501)),,1))</f>
        <v/>
      </c>
      <c r="H501" s="59" t="str">
        <f t="array" ref="H501">IF(ROWS(H$9:H501)&gt;$U$5,"",INDEX(AC$13:AC$512,SMALL(IF(($AA$13:$AA$512=$AA$5),ROW($A$9:$A$508)-ROW($A$9)+1,""),ROWS(H$9:H501)),,1))</f>
        <v/>
      </c>
      <c r="I501" s="59" t="str">
        <f t="array" ref="I501">IF(ROWS(I$9:I501)&gt;$U$5,"",INDEX(AD$13:AD$512,SMALL(IF(($AA$13:$AA$512=$AA$5),ROW($A$9:$A$508)-ROW($A$9)+1,""),ROWS(I$9:I501)),,1))</f>
        <v/>
      </c>
      <c r="J501" s="105"/>
      <c r="K501" s="105"/>
      <c r="L501" s="105"/>
      <c r="M501" s="136"/>
      <c r="N501" s="44"/>
      <c r="O501" s="44"/>
      <c r="P501" s="44"/>
      <c r="Q501" s="44"/>
      <c r="R501" s="44"/>
      <c r="S501" s="44"/>
      <c r="T501" s="44">
        <f>Nut_StatusTool!A495</f>
        <v>489</v>
      </c>
      <c r="U501" s="44">
        <f>Nut_StatusTool!B495</f>
        <v>0</v>
      </c>
      <c r="V501" s="44">
        <f>Nut_StatusTool!C495</f>
        <v>0</v>
      </c>
      <c r="W501" s="44">
        <f>Nut_StatusTool!D495</f>
        <v>0</v>
      </c>
      <c r="X501" s="44">
        <f>Nut_StatusTool!F495</f>
        <v>0</v>
      </c>
      <c r="Y501" s="285" t="str">
        <f>Nut_StatusTool!K495</f>
        <v/>
      </c>
      <c r="Z501" s="44" t="str">
        <f>Nut_StatusTool!L495</f>
        <v/>
      </c>
      <c r="AA501" s="44" t="str">
        <f>Nut_StatusTool!M495</f>
        <v/>
      </c>
      <c r="AB501" s="44" t="str">
        <f>Nut_StatusTool!N495</f>
        <v/>
      </c>
      <c r="AC501" s="44">
        <f>Nut_StatusTool!I495</f>
        <v>0</v>
      </c>
      <c r="AD501" s="44">
        <f>Nut_StatusTool!J495</f>
        <v>0</v>
      </c>
    </row>
    <row r="502" spans="1:30" ht="20.100000000000001" customHeight="1">
      <c r="A502" s="59" t="str">
        <f t="array" ref="A502">IF(ROWS(A$9:A502)&gt;$U$5,"",INDEX(T$13:T$512,SMALL(IF(($AA$13:$AA$512=$AA$5),ROW($A$9:$A$508)-ROW($A$9)+1,""),ROWS(A$9:A502)),,1))</f>
        <v/>
      </c>
      <c r="B502" s="389" t="str">
        <f t="array" ref="B502">IF(ROWS(B$9:B502)&gt;$U$5,"",INDEX(U$13:U$512,SMALL(IF(($AA$13:$AA$512=$AA$5),ROW($A$9:$A$508)-ROW($A$9)+1,""),ROWS(B$9:B502)),,1))</f>
        <v/>
      </c>
      <c r="C502" s="389" t="str">
        <f t="array" ref="C502">IF(ROWS(C$9:C502)&gt;$U$5,"",INDEX(V$13:V$512,SMALL(IF(($AA$13:$AA$512=$AA$5),ROW($A$9:$A$508)-ROW($A$9)+1,""),ROWS(C$9:C502)),,1))</f>
        <v/>
      </c>
      <c r="D502" s="309" t="str">
        <f t="array" ref="D502">IF(ROWS(D$9:D502)&gt;$U$5,"",INDEX(W$13:W$512,SMALL(IF(($AA$13:$AA$512=$AA$5),ROW($A$9:$A$508)-ROW($A$9)+1,""),ROWS(D$9:D502)),,1))</f>
        <v/>
      </c>
      <c r="E502" s="59" t="str">
        <f t="array" ref="E502">IF(ROWS(E$9:E502)&gt;$U$5,"",INDEX(X$13:X$512,SMALL(IF(($AA$13:$AA$512=$AA$5),ROW($A$9:$A$508)-ROW($A$9)+1,""),ROWS(E$9:E502)),,1))</f>
        <v/>
      </c>
      <c r="F502" s="59" t="str">
        <f t="array" ref="F502">IF(ROWS(F$9:F502)&gt;$U$5,"",INDEX(Y$13:Y$512,SMALL(IF(($AA$13:$AA$512=$AA$5),ROW($A$9:$A$508)-ROW($A$9)+1,""),ROWS(F$9:F502)),,1))</f>
        <v/>
      </c>
      <c r="G502" s="59" t="str">
        <f t="array" ref="G502">IF(ROWS(G$9:G502)&gt;$U$5,"",INDEX(AA$13:AA$512,SMALL(IF(($AA$13:$AA$512=$AA$5),ROW($A$9:$A$508)-ROW($A$9)+1,""),ROWS(G$9:G502)),,1))</f>
        <v/>
      </c>
      <c r="H502" s="59" t="str">
        <f t="array" ref="H502">IF(ROWS(H$9:H502)&gt;$U$5,"",INDEX(AC$13:AC$512,SMALL(IF(($AA$13:$AA$512=$AA$5),ROW($A$9:$A$508)-ROW($A$9)+1,""),ROWS(H$9:H502)),,1))</f>
        <v/>
      </c>
      <c r="I502" s="59" t="str">
        <f t="array" ref="I502">IF(ROWS(I$9:I502)&gt;$U$5,"",INDEX(AD$13:AD$512,SMALL(IF(($AA$13:$AA$512=$AA$5),ROW($A$9:$A$508)-ROW($A$9)+1,""),ROWS(I$9:I502)),,1))</f>
        <v/>
      </c>
      <c r="J502" s="105"/>
      <c r="K502" s="105"/>
      <c r="L502" s="105"/>
      <c r="M502" s="136"/>
      <c r="N502" s="44"/>
      <c r="O502" s="44"/>
      <c r="P502" s="44"/>
      <c r="Q502" s="44"/>
      <c r="R502" s="44"/>
      <c r="S502" s="44"/>
      <c r="T502" s="44">
        <f>Nut_StatusTool!A496</f>
        <v>490</v>
      </c>
      <c r="U502" s="44">
        <f>Nut_StatusTool!B496</f>
        <v>0</v>
      </c>
      <c r="V502" s="44">
        <f>Nut_StatusTool!C496</f>
        <v>0</v>
      </c>
      <c r="W502" s="44">
        <f>Nut_StatusTool!D496</f>
        <v>0</v>
      </c>
      <c r="X502" s="44">
        <f>Nut_StatusTool!F496</f>
        <v>0</v>
      </c>
      <c r="Y502" s="285" t="str">
        <f>Nut_StatusTool!K496</f>
        <v/>
      </c>
      <c r="Z502" s="44" t="str">
        <f>Nut_StatusTool!L496</f>
        <v/>
      </c>
      <c r="AA502" s="44" t="str">
        <f>Nut_StatusTool!M496</f>
        <v/>
      </c>
      <c r="AB502" s="44" t="str">
        <f>Nut_StatusTool!N496</f>
        <v/>
      </c>
      <c r="AC502" s="44">
        <f>Nut_StatusTool!I496</f>
        <v>0</v>
      </c>
      <c r="AD502" s="44">
        <f>Nut_StatusTool!J496</f>
        <v>0</v>
      </c>
    </row>
    <row r="503" spans="1:30" ht="20.100000000000001" customHeight="1">
      <c r="A503" s="59" t="str">
        <f t="array" ref="A503">IF(ROWS(A$9:A503)&gt;$U$5,"",INDEX(T$13:T$512,SMALL(IF(($AA$13:$AA$512=$AA$5),ROW($A$9:$A$508)-ROW($A$9)+1,""),ROWS(A$9:A503)),,1))</f>
        <v/>
      </c>
      <c r="B503" s="389" t="str">
        <f t="array" ref="B503">IF(ROWS(B$9:B503)&gt;$U$5,"",INDEX(U$13:U$512,SMALL(IF(($AA$13:$AA$512=$AA$5),ROW($A$9:$A$508)-ROW($A$9)+1,""),ROWS(B$9:B503)),,1))</f>
        <v/>
      </c>
      <c r="C503" s="389" t="str">
        <f t="array" ref="C503">IF(ROWS(C$9:C503)&gt;$U$5,"",INDEX(V$13:V$512,SMALL(IF(($AA$13:$AA$512=$AA$5),ROW($A$9:$A$508)-ROW($A$9)+1,""),ROWS(C$9:C503)),,1))</f>
        <v/>
      </c>
      <c r="D503" s="309" t="str">
        <f t="array" ref="D503">IF(ROWS(D$9:D503)&gt;$U$5,"",INDEX(W$13:W$512,SMALL(IF(($AA$13:$AA$512=$AA$5),ROW($A$9:$A$508)-ROW($A$9)+1,""),ROWS(D$9:D503)),,1))</f>
        <v/>
      </c>
      <c r="E503" s="59" t="str">
        <f t="array" ref="E503">IF(ROWS(E$9:E503)&gt;$U$5,"",INDEX(X$13:X$512,SMALL(IF(($AA$13:$AA$512=$AA$5),ROW($A$9:$A$508)-ROW($A$9)+1,""),ROWS(E$9:E503)),,1))</f>
        <v/>
      </c>
      <c r="F503" s="59" t="str">
        <f t="array" ref="F503">IF(ROWS(F$9:F503)&gt;$U$5,"",INDEX(Y$13:Y$512,SMALL(IF(($AA$13:$AA$512=$AA$5),ROW($A$9:$A$508)-ROW($A$9)+1,""),ROWS(F$9:F503)),,1))</f>
        <v/>
      </c>
      <c r="G503" s="59" t="str">
        <f t="array" ref="G503">IF(ROWS(G$9:G503)&gt;$U$5,"",INDEX(AA$13:AA$512,SMALL(IF(($AA$13:$AA$512=$AA$5),ROW($A$9:$A$508)-ROW($A$9)+1,""),ROWS(G$9:G503)),,1))</f>
        <v/>
      </c>
      <c r="H503" s="59" t="str">
        <f t="array" ref="H503">IF(ROWS(H$9:H503)&gt;$U$5,"",INDEX(AC$13:AC$512,SMALL(IF(($AA$13:$AA$512=$AA$5),ROW($A$9:$A$508)-ROW($A$9)+1,""),ROWS(H$9:H503)),,1))</f>
        <v/>
      </c>
      <c r="I503" s="59" t="str">
        <f t="array" ref="I503">IF(ROWS(I$9:I503)&gt;$U$5,"",INDEX(AD$13:AD$512,SMALL(IF(($AA$13:$AA$512=$AA$5),ROW($A$9:$A$508)-ROW($A$9)+1,""),ROWS(I$9:I503)),,1))</f>
        <v/>
      </c>
      <c r="J503" s="105"/>
      <c r="K503" s="105"/>
      <c r="L503" s="105"/>
      <c r="M503" s="136"/>
      <c r="N503" s="44"/>
      <c r="O503" s="44"/>
      <c r="P503" s="44"/>
      <c r="Q503" s="44"/>
      <c r="R503" s="44"/>
      <c r="S503" s="44"/>
      <c r="T503" s="44">
        <f>Nut_StatusTool!A497</f>
        <v>491</v>
      </c>
      <c r="U503" s="44">
        <f>Nut_StatusTool!B497</f>
        <v>0</v>
      </c>
      <c r="V503" s="44">
        <f>Nut_StatusTool!C497</f>
        <v>0</v>
      </c>
      <c r="W503" s="44">
        <f>Nut_StatusTool!D497</f>
        <v>0</v>
      </c>
      <c r="X503" s="44">
        <f>Nut_StatusTool!F497</f>
        <v>0</v>
      </c>
      <c r="Y503" s="285" t="str">
        <f>Nut_StatusTool!K497</f>
        <v/>
      </c>
      <c r="Z503" s="44" t="str">
        <f>Nut_StatusTool!L497</f>
        <v/>
      </c>
      <c r="AA503" s="44" t="str">
        <f>Nut_StatusTool!M497</f>
        <v/>
      </c>
      <c r="AB503" s="44" t="str">
        <f>Nut_StatusTool!N497</f>
        <v/>
      </c>
      <c r="AC503" s="44">
        <f>Nut_StatusTool!I497</f>
        <v>0</v>
      </c>
      <c r="AD503" s="44">
        <f>Nut_StatusTool!J497</f>
        <v>0</v>
      </c>
    </row>
    <row r="504" spans="1:30" ht="20.100000000000001" customHeight="1">
      <c r="A504" s="59" t="str">
        <f t="array" ref="A504">IF(ROWS(A$9:A504)&gt;$U$5,"",INDEX(T$13:T$512,SMALL(IF(($AA$13:$AA$512=$AA$5),ROW($A$9:$A$508)-ROW($A$9)+1,""),ROWS(A$9:A504)),,1))</f>
        <v/>
      </c>
      <c r="B504" s="389" t="str">
        <f t="array" ref="B504">IF(ROWS(B$9:B504)&gt;$U$5,"",INDEX(U$13:U$512,SMALL(IF(($AA$13:$AA$512=$AA$5),ROW($A$9:$A$508)-ROW($A$9)+1,""),ROWS(B$9:B504)),,1))</f>
        <v/>
      </c>
      <c r="C504" s="389" t="str">
        <f t="array" ref="C504">IF(ROWS(C$9:C504)&gt;$U$5,"",INDEX(V$13:V$512,SMALL(IF(($AA$13:$AA$512=$AA$5),ROW($A$9:$A$508)-ROW($A$9)+1,""),ROWS(C$9:C504)),,1))</f>
        <v/>
      </c>
      <c r="D504" s="309" t="str">
        <f t="array" ref="D504">IF(ROWS(D$9:D504)&gt;$U$5,"",INDEX(W$13:W$512,SMALL(IF(($AA$13:$AA$512=$AA$5),ROW($A$9:$A$508)-ROW($A$9)+1,""),ROWS(D$9:D504)),,1))</f>
        <v/>
      </c>
      <c r="E504" s="59" t="str">
        <f t="array" ref="E504">IF(ROWS(E$9:E504)&gt;$U$5,"",INDEX(X$13:X$512,SMALL(IF(($AA$13:$AA$512=$AA$5),ROW($A$9:$A$508)-ROW($A$9)+1,""),ROWS(E$9:E504)),,1))</f>
        <v/>
      </c>
      <c r="F504" s="59" t="str">
        <f t="array" ref="F504">IF(ROWS(F$9:F504)&gt;$U$5,"",INDEX(Y$13:Y$512,SMALL(IF(($AA$13:$AA$512=$AA$5),ROW($A$9:$A$508)-ROW($A$9)+1,""),ROWS(F$9:F504)),,1))</f>
        <v/>
      </c>
      <c r="G504" s="59" t="str">
        <f t="array" ref="G504">IF(ROWS(G$9:G504)&gt;$U$5,"",INDEX(AA$13:AA$512,SMALL(IF(($AA$13:$AA$512=$AA$5),ROW($A$9:$A$508)-ROW($A$9)+1,""),ROWS(G$9:G504)),,1))</f>
        <v/>
      </c>
      <c r="H504" s="59" t="str">
        <f t="array" ref="H504">IF(ROWS(H$9:H504)&gt;$U$5,"",INDEX(AC$13:AC$512,SMALL(IF(($AA$13:$AA$512=$AA$5),ROW($A$9:$A$508)-ROW($A$9)+1,""),ROWS(H$9:H504)),,1))</f>
        <v/>
      </c>
      <c r="I504" s="59" t="str">
        <f t="array" ref="I504">IF(ROWS(I$9:I504)&gt;$U$5,"",INDEX(AD$13:AD$512,SMALL(IF(($AA$13:$AA$512=$AA$5),ROW($A$9:$A$508)-ROW($A$9)+1,""),ROWS(I$9:I504)),,1))</f>
        <v/>
      </c>
      <c r="J504" s="105"/>
      <c r="K504" s="105"/>
      <c r="L504" s="105"/>
      <c r="M504" s="136"/>
      <c r="N504" s="44"/>
      <c r="O504" s="44"/>
      <c r="P504" s="44"/>
      <c r="Q504" s="44"/>
      <c r="R504" s="44"/>
      <c r="S504" s="44"/>
      <c r="T504" s="44">
        <f>Nut_StatusTool!A498</f>
        <v>492</v>
      </c>
      <c r="U504" s="44">
        <f>Nut_StatusTool!B498</f>
        <v>0</v>
      </c>
      <c r="V504" s="44">
        <f>Nut_StatusTool!C498</f>
        <v>0</v>
      </c>
      <c r="W504" s="44">
        <f>Nut_StatusTool!D498</f>
        <v>0</v>
      </c>
      <c r="X504" s="44">
        <f>Nut_StatusTool!F498</f>
        <v>0</v>
      </c>
      <c r="Y504" s="285" t="str">
        <f>Nut_StatusTool!K498</f>
        <v/>
      </c>
      <c r="Z504" s="44" t="str">
        <f>Nut_StatusTool!L498</f>
        <v/>
      </c>
      <c r="AA504" s="44" t="str">
        <f>Nut_StatusTool!M498</f>
        <v/>
      </c>
      <c r="AB504" s="44" t="str">
        <f>Nut_StatusTool!N498</f>
        <v/>
      </c>
      <c r="AC504" s="44">
        <f>Nut_StatusTool!I498</f>
        <v>0</v>
      </c>
      <c r="AD504" s="44">
        <f>Nut_StatusTool!J498</f>
        <v>0</v>
      </c>
    </row>
    <row r="505" spans="1:30" ht="20.100000000000001" customHeight="1">
      <c r="A505" s="59" t="str">
        <f t="array" ref="A505">IF(ROWS(A$9:A505)&gt;$U$5,"",INDEX(T$13:T$512,SMALL(IF(($AA$13:$AA$512=$AA$5),ROW($A$9:$A$508)-ROW($A$9)+1,""),ROWS(A$9:A505)),,1))</f>
        <v/>
      </c>
      <c r="B505" s="389" t="str">
        <f t="array" ref="B505">IF(ROWS(B$9:B505)&gt;$U$5,"",INDEX(U$13:U$512,SMALL(IF(($AA$13:$AA$512=$AA$5),ROW($A$9:$A$508)-ROW($A$9)+1,""),ROWS(B$9:B505)),,1))</f>
        <v/>
      </c>
      <c r="C505" s="389" t="str">
        <f t="array" ref="C505">IF(ROWS(C$9:C505)&gt;$U$5,"",INDEX(V$13:V$512,SMALL(IF(($AA$13:$AA$512=$AA$5),ROW($A$9:$A$508)-ROW($A$9)+1,""),ROWS(C$9:C505)),,1))</f>
        <v/>
      </c>
      <c r="D505" s="309" t="str">
        <f t="array" ref="D505">IF(ROWS(D$9:D505)&gt;$U$5,"",INDEX(W$13:W$512,SMALL(IF(($AA$13:$AA$512=$AA$5),ROW($A$9:$A$508)-ROW($A$9)+1,""),ROWS(D$9:D505)),,1))</f>
        <v/>
      </c>
      <c r="E505" s="59" t="str">
        <f t="array" ref="E505">IF(ROWS(E$9:E505)&gt;$U$5,"",INDEX(X$13:X$512,SMALL(IF(($AA$13:$AA$512=$AA$5),ROW($A$9:$A$508)-ROW($A$9)+1,""),ROWS(E$9:E505)),,1))</f>
        <v/>
      </c>
      <c r="F505" s="59" t="str">
        <f t="array" ref="F505">IF(ROWS(F$9:F505)&gt;$U$5,"",INDEX(Y$13:Y$512,SMALL(IF(($AA$13:$AA$512=$AA$5),ROW($A$9:$A$508)-ROW($A$9)+1,""),ROWS(F$9:F505)),,1))</f>
        <v/>
      </c>
      <c r="G505" s="59" t="str">
        <f t="array" ref="G505">IF(ROWS(G$9:G505)&gt;$U$5,"",INDEX(AA$13:AA$512,SMALL(IF(($AA$13:$AA$512=$AA$5),ROW($A$9:$A$508)-ROW($A$9)+1,""),ROWS(G$9:G505)),,1))</f>
        <v/>
      </c>
      <c r="H505" s="59" t="str">
        <f t="array" ref="H505">IF(ROWS(H$9:H505)&gt;$U$5,"",INDEX(AC$13:AC$512,SMALL(IF(($AA$13:$AA$512=$AA$5),ROW($A$9:$A$508)-ROW($A$9)+1,""),ROWS(H$9:H505)),,1))</f>
        <v/>
      </c>
      <c r="I505" s="59" t="str">
        <f t="array" ref="I505">IF(ROWS(I$9:I505)&gt;$U$5,"",INDEX(AD$13:AD$512,SMALL(IF(($AA$13:$AA$512=$AA$5),ROW($A$9:$A$508)-ROW($A$9)+1,""),ROWS(I$9:I505)),,1))</f>
        <v/>
      </c>
      <c r="J505" s="105"/>
      <c r="K505" s="105"/>
      <c r="L505" s="105"/>
      <c r="M505" s="136"/>
      <c r="N505" s="44"/>
      <c r="O505" s="44"/>
      <c r="P505" s="44"/>
      <c r="Q505" s="44"/>
      <c r="R505" s="44"/>
      <c r="S505" s="44"/>
      <c r="T505" s="44">
        <f>Nut_StatusTool!A499</f>
        <v>493</v>
      </c>
      <c r="U505" s="44">
        <f>Nut_StatusTool!B499</f>
        <v>0</v>
      </c>
      <c r="V505" s="44">
        <f>Nut_StatusTool!C499</f>
        <v>0</v>
      </c>
      <c r="W505" s="44">
        <f>Nut_StatusTool!D499</f>
        <v>0</v>
      </c>
      <c r="X505" s="44">
        <f>Nut_StatusTool!F499</f>
        <v>0</v>
      </c>
      <c r="Y505" s="285" t="str">
        <f>Nut_StatusTool!K499</f>
        <v/>
      </c>
      <c r="Z505" s="44" t="str">
        <f>Nut_StatusTool!L499</f>
        <v/>
      </c>
      <c r="AA505" s="44" t="str">
        <f>Nut_StatusTool!M499</f>
        <v/>
      </c>
      <c r="AB505" s="44" t="str">
        <f>Nut_StatusTool!N499</f>
        <v/>
      </c>
      <c r="AC505" s="44">
        <f>Nut_StatusTool!I499</f>
        <v>0</v>
      </c>
      <c r="AD505" s="44">
        <f>Nut_StatusTool!J499</f>
        <v>0</v>
      </c>
    </row>
    <row r="506" spans="1:30" ht="20.100000000000001" customHeight="1">
      <c r="A506" s="59" t="str">
        <f t="array" ref="A506">IF(ROWS(A$9:A506)&gt;$U$5,"",INDEX(T$13:T$512,SMALL(IF(($AA$13:$AA$512=$AA$5),ROW($A$9:$A$508)-ROW($A$9)+1,""),ROWS(A$9:A506)),,1))</f>
        <v/>
      </c>
      <c r="B506" s="389" t="str">
        <f t="array" ref="B506">IF(ROWS(B$9:B506)&gt;$U$5,"",INDEX(U$13:U$512,SMALL(IF(($AA$13:$AA$512=$AA$5),ROW($A$9:$A$508)-ROW($A$9)+1,""),ROWS(B$9:B506)),,1))</f>
        <v/>
      </c>
      <c r="C506" s="389" t="str">
        <f t="array" ref="C506">IF(ROWS(C$9:C506)&gt;$U$5,"",INDEX(V$13:V$512,SMALL(IF(($AA$13:$AA$512=$AA$5),ROW($A$9:$A$508)-ROW($A$9)+1,""),ROWS(C$9:C506)),,1))</f>
        <v/>
      </c>
      <c r="D506" s="309" t="str">
        <f t="array" ref="D506">IF(ROWS(D$9:D506)&gt;$U$5,"",INDEX(W$13:W$512,SMALL(IF(($AA$13:$AA$512=$AA$5),ROW($A$9:$A$508)-ROW($A$9)+1,""),ROWS(D$9:D506)),,1))</f>
        <v/>
      </c>
      <c r="E506" s="59" t="str">
        <f t="array" ref="E506">IF(ROWS(E$9:E506)&gt;$U$5,"",INDEX(X$13:X$512,SMALL(IF(($AA$13:$AA$512=$AA$5),ROW($A$9:$A$508)-ROW($A$9)+1,""),ROWS(E$9:E506)),,1))</f>
        <v/>
      </c>
      <c r="F506" s="59" t="str">
        <f t="array" ref="F506">IF(ROWS(F$9:F506)&gt;$U$5,"",INDEX(Y$13:Y$512,SMALL(IF(($AA$13:$AA$512=$AA$5),ROW($A$9:$A$508)-ROW($A$9)+1,""),ROWS(F$9:F506)),,1))</f>
        <v/>
      </c>
      <c r="G506" s="59" t="str">
        <f t="array" ref="G506">IF(ROWS(G$9:G506)&gt;$U$5,"",INDEX(AA$13:AA$512,SMALL(IF(($AA$13:$AA$512=$AA$5),ROW($A$9:$A$508)-ROW($A$9)+1,""),ROWS(G$9:G506)),,1))</f>
        <v/>
      </c>
      <c r="H506" s="59" t="str">
        <f t="array" ref="H506">IF(ROWS(H$9:H506)&gt;$U$5,"",INDEX(AC$13:AC$512,SMALL(IF(($AA$13:$AA$512=$AA$5),ROW($A$9:$A$508)-ROW($A$9)+1,""),ROWS(H$9:H506)),,1))</f>
        <v/>
      </c>
      <c r="I506" s="59" t="str">
        <f t="array" ref="I506">IF(ROWS(I$9:I506)&gt;$U$5,"",INDEX(AD$13:AD$512,SMALL(IF(($AA$13:$AA$512=$AA$5),ROW($A$9:$A$508)-ROW($A$9)+1,""),ROWS(I$9:I506)),,1))</f>
        <v/>
      </c>
      <c r="J506" s="105"/>
      <c r="K506" s="105"/>
      <c r="L506" s="105"/>
      <c r="M506" s="136"/>
      <c r="N506" s="44"/>
      <c r="O506" s="44"/>
      <c r="P506" s="44"/>
      <c r="Q506" s="44"/>
      <c r="R506" s="44"/>
      <c r="S506" s="44"/>
      <c r="T506" s="44">
        <f>Nut_StatusTool!A500</f>
        <v>494</v>
      </c>
      <c r="U506" s="44">
        <f>Nut_StatusTool!B500</f>
        <v>0</v>
      </c>
      <c r="V506" s="44">
        <f>Nut_StatusTool!C500</f>
        <v>0</v>
      </c>
      <c r="W506" s="44">
        <f>Nut_StatusTool!D500</f>
        <v>0</v>
      </c>
      <c r="X506" s="44">
        <f>Nut_StatusTool!F500</f>
        <v>0</v>
      </c>
      <c r="Y506" s="285" t="str">
        <f>Nut_StatusTool!K500</f>
        <v/>
      </c>
      <c r="Z506" s="44" t="str">
        <f>Nut_StatusTool!L500</f>
        <v/>
      </c>
      <c r="AA506" s="44" t="str">
        <f>Nut_StatusTool!M500</f>
        <v/>
      </c>
      <c r="AB506" s="44" t="str">
        <f>Nut_StatusTool!N500</f>
        <v/>
      </c>
      <c r="AC506" s="44">
        <f>Nut_StatusTool!I500</f>
        <v>0</v>
      </c>
      <c r="AD506" s="44">
        <f>Nut_StatusTool!J500</f>
        <v>0</v>
      </c>
    </row>
    <row r="507" spans="1:30" ht="20.100000000000001" customHeight="1">
      <c r="A507" s="59" t="str">
        <f t="array" ref="A507">IF(ROWS(A$9:A507)&gt;$U$5,"",INDEX(T$13:T$512,SMALL(IF(($AA$13:$AA$512=$AA$5),ROW($A$9:$A$508)-ROW($A$9)+1,""),ROWS(A$9:A507)),,1))</f>
        <v/>
      </c>
      <c r="B507" s="389" t="str">
        <f t="array" ref="B507">IF(ROWS(B$9:B507)&gt;$U$5,"",INDEX(U$13:U$512,SMALL(IF(($AA$13:$AA$512=$AA$5),ROW($A$9:$A$508)-ROW($A$9)+1,""),ROWS(B$9:B507)),,1))</f>
        <v/>
      </c>
      <c r="C507" s="389" t="str">
        <f t="array" ref="C507">IF(ROWS(C$9:C507)&gt;$U$5,"",INDEX(V$13:V$512,SMALL(IF(($AA$13:$AA$512=$AA$5),ROW($A$9:$A$508)-ROW($A$9)+1,""),ROWS(C$9:C507)),,1))</f>
        <v/>
      </c>
      <c r="D507" s="309" t="str">
        <f t="array" ref="D507">IF(ROWS(D$9:D507)&gt;$U$5,"",INDEX(W$13:W$512,SMALL(IF(($AA$13:$AA$512=$AA$5),ROW($A$9:$A$508)-ROW($A$9)+1,""),ROWS(D$9:D507)),,1))</f>
        <v/>
      </c>
      <c r="E507" s="59" t="str">
        <f t="array" ref="E507">IF(ROWS(E$9:E507)&gt;$U$5,"",INDEX(X$13:X$512,SMALL(IF(($AA$13:$AA$512=$AA$5),ROW($A$9:$A$508)-ROW($A$9)+1,""),ROWS(E$9:E507)),,1))</f>
        <v/>
      </c>
      <c r="F507" s="59" t="str">
        <f t="array" ref="F507">IF(ROWS(F$9:F507)&gt;$U$5,"",INDEX(Y$13:Y$512,SMALL(IF(($AA$13:$AA$512=$AA$5),ROW($A$9:$A$508)-ROW($A$9)+1,""),ROWS(F$9:F507)),,1))</f>
        <v/>
      </c>
      <c r="G507" s="59" t="str">
        <f t="array" ref="G507">IF(ROWS(G$9:G507)&gt;$U$5,"",INDEX(AA$13:AA$512,SMALL(IF(($AA$13:$AA$512=$AA$5),ROW($A$9:$A$508)-ROW($A$9)+1,""),ROWS(G$9:G507)),,1))</f>
        <v/>
      </c>
      <c r="H507" s="59" t="str">
        <f t="array" ref="H507">IF(ROWS(H$9:H507)&gt;$U$5,"",INDEX(AC$13:AC$512,SMALL(IF(($AA$13:$AA$512=$AA$5),ROW($A$9:$A$508)-ROW($A$9)+1,""),ROWS(H$9:H507)),,1))</f>
        <v/>
      </c>
      <c r="I507" s="59" t="str">
        <f t="array" ref="I507">IF(ROWS(I$9:I507)&gt;$U$5,"",INDEX(AD$13:AD$512,SMALL(IF(($AA$13:$AA$512=$AA$5),ROW($A$9:$A$508)-ROW($A$9)+1,""),ROWS(I$9:I507)),,1))</f>
        <v/>
      </c>
      <c r="J507" s="105"/>
      <c r="K507" s="105"/>
      <c r="L507" s="105"/>
      <c r="M507" s="136"/>
      <c r="N507" s="44"/>
      <c r="O507" s="44"/>
      <c r="P507" s="44"/>
      <c r="Q507" s="44"/>
      <c r="R507" s="44"/>
      <c r="S507" s="44"/>
      <c r="T507" s="44">
        <f>Nut_StatusTool!A501</f>
        <v>495</v>
      </c>
      <c r="U507" s="44">
        <f>Nut_StatusTool!B501</f>
        <v>0</v>
      </c>
      <c r="V507" s="44">
        <f>Nut_StatusTool!C501</f>
        <v>0</v>
      </c>
      <c r="W507" s="44">
        <f>Nut_StatusTool!D501</f>
        <v>0</v>
      </c>
      <c r="X507" s="44">
        <f>Nut_StatusTool!F501</f>
        <v>0</v>
      </c>
      <c r="Y507" s="285" t="str">
        <f>Nut_StatusTool!K501</f>
        <v/>
      </c>
      <c r="Z507" s="44" t="str">
        <f>Nut_StatusTool!L501</f>
        <v/>
      </c>
      <c r="AA507" s="44" t="str">
        <f>Nut_StatusTool!M501</f>
        <v/>
      </c>
      <c r="AB507" s="44" t="str">
        <f>Nut_StatusTool!N501</f>
        <v/>
      </c>
      <c r="AC507" s="44">
        <f>Nut_StatusTool!I501</f>
        <v>0</v>
      </c>
      <c r="AD507" s="44">
        <f>Nut_StatusTool!J501</f>
        <v>0</v>
      </c>
    </row>
    <row r="508" spans="1:30" ht="20.100000000000001" customHeight="1">
      <c r="A508" s="59" t="str">
        <f t="array" ref="A508">IF(ROWS(A$9:A508)&gt;$U$5,"",INDEX(T$13:T$512,SMALL(IF(($AA$13:$AA$512=$AA$5),ROW($A$9:$A$508)-ROW($A$9)+1,""),ROWS(A$9:A508)),,1))</f>
        <v/>
      </c>
      <c r="B508" s="389" t="str">
        <f t="array" ref="B508">IF(ROWS(B$9:B508)&gt;$U$5,"",INDEX(U$13:U$512,SMALL(IF(($AA$13:$AA$512=$AA$5),ROW($A$9:$A$508)-ROW($A$9)+1,""),ROWS(B$9:B508)),,1))</f>
        <v/>
      </c>
      <c r="C508" s="389" t="str">
        <f t="array" ref="C508">IF(ROWS(C$9:C508)&gt;$U$5,"",INDEX(V$13:V$512,SMALL(IF(($AA$13:$AA$512=$AA$5),ROW($A$9:$A$508)-ROW($A$9)+1,""),ROWS(C$9:C508)),,1))</f>
        <v/>
      </c>
      <c r="D508" s="309" t="str">
        <f t="array" ref="D508">IF(ROWS(D$9:D508)&gt;$U$5,"",INDEX(W$13:W$512,SMALL(IF(($AA$13:$AA$512=$AA$5),ROW($A$9:$A$508)-ROW($A$9)+1,""),ROWS(D$9:D508)),,1))</f>
        <v/>
      </c>
      <c r="E508" s="59" t="str">
        <f t="array" ref="E508">IF(ROWS(E$9:E508)&gt;$U$5,"",INDEX(X$13:X$512,SMALL(IF(($AA$13:$AA$512=$AA$5),ROW($A$9:$A$508)-ROW($A$9)+1,""),ROWS(E$9:E508)),,1))</f>
        <v/>
      </c>
      <c r="F508" s="59" t="str">
        <f t="array" ref="F508">IF(ROWS(F$9:F508)&gt;$U$5,"",INDEX(Y$13:Y$512,SMALL(IF(($AA$13:$AA$512=$AA$5),ROW($A$9:$A$508)-ROW($A$9)+1,""),ROWS(F$9:F508)),,1))</f>
        <v/>
      </c>
      <c r="G508" s="59" t="str">
        <f t="array" ref="G508">IF(ROWS(G$9:G508)&gt;$U$5,"",INDEX(AA$13:AA$512,SMALL(IF(($AA$13:$AA$512=$AA$5),ROW($A$9:$A$508)-ROW($A$9)+1,""),ROWS(G$9:G508)),,1))</f>
        <v/>
      </c>
      <c r="H508" s="59" t="str">
        <f t="array" ref="H508">IF(ROWS(H$9:H508)&gt;$U$5,"",INDEX(AC$13:AC$512,SMALL(IF(($AA$13:$AA$512=$AA$5),ROW($A$9:$A$508)-ROW($A$9)+1,""),ROWS(H$9:H508)),,1))</f>
        <v/>
      </c>
      <c r="I508" s="59" t="str">
        <f t="array" ref="I508">IF(ROWS(I$9:I508)&gt;$U$5,"",INDEX(AD$13:AD$512,SMALL(IF(($AA$13:$AA$512=$AA$5),ROW($A$9:$A$508)-ROW($A$9)+1,""),ROWS(I$9:I508)),,1))</f>
        <v/>
      </c>
      <c r="J508" s="105"/>
      <c r="K508" s="105"/>
      <c r="L508" s="105"/>
      <c r="M508" s="44"/>
      <c r="N508" s="44"/>
      <c r="O508" s="44"/>
      <c r="P508" s="44"/>
      <c r="Q508" s="44"/>
      <c r="R508" s="44"/>
      <c r="S508" s="44"/>
      <c r="T508" s="44">
        <f>Nut_StatusTool!A502</f>
        <v>496</v>
      </c>
      <c r="U508" s="44">
        <f>Nut_StatusTool!B502</f>
        <v>0</v>
      </c>
      <c r="V508" s="44">
        <f>Nut_StatusTool!C502</f>
        <v>0</v>
      </c>
      <c r="W508" s="44">
        <f>Nut_StatusTool!D502</f>
        <v>0</v>
      </c>
      <c r="X508" s="44">
        <f>Nut_StatusTool!F502</f>
        <v>0</v>
      </c>
      <c r="Y508" s="285" t="str">
        <f>Nut_StatusTool!K502</f>
        <v/>
      </c>
      <c r="Z508" s="44" t="str">
        <f>Nut_StatusTool!L502</f>
        <v/>
      </c>
      <c r="AA508" s="44" t="str">
        <f>Nut_StatusTool!M502</f>
        <v/>
      </c>
      <c r="AB508" s="44" t="str">
        <f>Nut_StatusTool!N502</f>
        <v/>
      </c>
      <c r="AC508" s="44">
        <f>Nut_StatusTool!I502</f>
        <v>0</v>
      </c>
      <c r="AD508" s="44">
        <f>Nut_StatusTool!J502</f>
        <v>0</v>
      </c>
    </row>
    <row r="509" spans="1:30" ht="20.100000000000001" hidden="1" customHeight="1">
      <c r="M509" s="44"/>
      <c r="N509" s="44"/>
      <c r="O509" s="44"/>
      <c r="P509" s="44"/>
      <c r="Q509" s="44"/>
      <c r="R509" s="44"/>
      <c r="S509" s="44"/>
      <c r="T509" s="44">
        <f>Nut_StatusTool!A503</f>
        <v>497</v>
      </c>
      <c r="U509" s="44">
        <f>Nut_StatusTool!B503</f>
        <v>0</v>
      </c>
      <c r="V509" s="44">
        <f>Nut_StatusTool!C503</f>
        <v>0</v>
      </c>
      <c r="W509" s="44">
        <f>Nut_StatusTool!D503</f>
        <v>0</v>
      </c>
      <c r="X509" s="44">
        <f>Nut_StatusTool!F503</f>
        <v>0</v>
      </c>
      <c r="Y509" s="285" t="str">
        <f>Nut_StatusTool!K503</f>
        <v/>
      </c>
      <c r="Z509" s="44" t="str">
        <f>Nut_StatusTool!L503</f>
        <v/>
      </c>
      <c r="AA509" s="44" t="str">
        <f>Nut_StatusTool!M503</f>
        <v/>
      </c>
      <c r="AB509" s="44" t="str">
        <f>Nut_StatusTool!N503</f>
        <v/>
      </c>
      <c r="AC509" s="44">
        <f>Nut_StatusTool!I503</f>
        <v>0</v>
      </c>
      <c r="AD509" s="44">
        <f>Nut_StatusTool!J503</f>
        <v>0</v>
      </c>
    </row>
    <row r="510" spans="1:30" ht="20.100000000000001" hidden="1" customHeight="1">
      <c r="M510" s="44"/>
      <c r="N510" s="44"/>
      <c r="O510" s="44"/>
      <c r="P510" s="44"/>
      <c r="Q510" s="44"/>
      <c r="R510" s="44"/>
      <c r="S510" s="44"/>
      <c r="T510" s="44">
        <f>Nut_StatusTool!A504</f>
        <v>498</v>
      </c>
      <c r="U510" s="44">
        <f>Nut_StatusTool!B504</f>
        <v>0</v>
      </c>
      <c r="V510" s="44">
        <f>Nut_StatusTool!C504</f>
        <v>0</v>
      </c>
      <c r="W510" s="44">
        <f>Nut_StatusTool!D504</f>
        <v>0</v>
      </c>
      <c r="X510" s="44">
        <f>Nut_StatusTool!F504</f>
        <v>0</v>
      </c>
      <c r="Y510" s="285" t="str">
        <f>Nut_StatusTool!K504</f>
        <v/>
      </c>
      <c r="Z510" s="44" t="str">
        <f>Nut_StatusTool!L504</f>
        <v/>
      </c>
      <c r="AA510" s="44" t="str">
        <f>Nut_StatusTool!M504</f>
        <v/>
      </c>
      <c r="AB510" s="44" t="str">
        <f>Nut_StatusTool!N504</f>
        <v/>
      </c>
      <c r="AC510" s="44">
        <f>Nut_StatusTool!I504</f>
        <v>0</v>
      </c>
      <c r="AD510" s="44">
        <f>Nut_StatusTool!J504</f>
        <v>0</v>
      </c>
    </row>
    <row r="511" spans="1:30" ht="20.100000000000001" hidden="1" customHeight="1">
      <c r="M511" s="44"/>
      <c r="N511" s="44"/>
      <c r="O511" s="44"/>
      <c r="P511" s="44"/>
      <c r="Q511" s="44"/>
      <c r="R511" s="44"/>
      <c r="S511" s="44"/>
      <c r="T511" s="44">
        <f>Nut_StatusTool!A505</f>
        <v>499</v>
      </c>
      <c r="U511" s="44">
        <f>Nut_StatusTool!B505</f>
        <v>0</v>
      </c>
      <c r="V511" s="44">
        <f>Nut_StatusTool!C505</f>
        <v>0</v>
      </c>
      <c r="W511" s="44">
        <f>Nut_StatusTool!D505</f>
        <v>0</v>
      </c>
      <c r="X511" s="44">
        <f>Nut_StatusTool!F505</f>
        <v>0</v>
      </c>
      <c r="Y511" s="285" t="str">
        <f>Nut_StatusTool!K505</f>
        <v/>
      </c>
      <c r="Z511" s="44" t="str">
        <f>Nut_StatusTool!L505</f>
        <v/>
      </c>
      <c r="AA511" s="44" t="str">
        <f>Nut_StatusTool!M505</f>
        <v/>
      </c>
      <c r="AB511" s="44" t="str">
        <f>Nut_StatusTool!N505</f>
        <v/>
      </c>
      <c r="AC511" s="44">
        <f>Nut_StatusTool!I505</f>
        <v>0</v>
      </c>
      <c r="AD511" s="44">
        <f>Nut_StatusTool!J505</f>
        <v>0</v>
      </c>
    </row>
    <row r="512" spans="1:30" ht="20.100000000000001" hidden="1" customHeight="1">
      <c r="M512" s="44"/>
      <c r="N512" s="44"/>
      <c r="O512" s="44"/>
      <c r="P512" s="44"/>
      <c r="Q512" s="44"/>
      <c r="R512" s="44"/>
      <c r="S512" s="44"/>
      <c r="T512" s="44">
        <f>Nut_StatusTool!A506</f>
        <v>500</v>
      </c>
      <c r="U512" s="44">
        <f>Nut_StatusTool!B506</f>
        <v>0</v>
      </c>
      <c r="V512" s="44">
        <f>Nut_StatusTool!C506</f>
        <v>0</v>
      </c>
      <c r="W512" s="44">
        <f>Nut_StatusTool!D506</f>
        <v>0</v>
      </c>
      <c r="X512" s="44">
        <f>Nut_StatusTool!F506</f>
        <v>0</v>
      </c>
      <c r="Y512" s="285" t="str">
        <f>Nut_StatusTool!K506</f>
        <v/>
      </c>
      <c r="Z512" s="44" t="str">
        <f>Nut_StatusTool!L506</f>
        <v/>
      </c>
      <c r="AA512" s="44" t="str">
        <f>Nut_StatusTool!M506</f>
        <v/>
      </c>
      <c r="AB512" s="44" t="str">
        <f>Nut_StatusTool!N506</f>
        <v/>
      </c>
      <c r="AC512" s="44">
        <f>Nut_StatusTool!I506</f>
        <v>0</v>
      </c>
      <c r="AD512" s="44">
        <f>Nut_StatusTool!J506</f>
        <v>0</v>
      </c>
    </row>
  </sheetData>
  <sheetProtection password="B081" sheet="1" objects="1" scenarios="1" formatColumns="0" formatRows="0" selectLockedCells="1"/>
  <mergeCells count="17">
    <mergeCell ref="F7:F8"/>
    <mergeCell ref="A6:D6"/>
    <mergeCell ref="A7:A8"/>
    <mergeCell ref="C7:C8"/>
    <mergeCell ref="D7:D8"/>
    <mergeCell ref="E7:E8"/>
    <mergeCell ref="AB3:AC3"/>
    <mergeCell ref="J7:L7"/>
    <mergeCell ref="I7:I8"/>
    <mergeCell ref="G7:G8"/>
    <mergeCell ref="H7:H8"/>
    <mergeCell ref="A4:B4"/>
    <mergeCell ref="E4:F4"/>
    <mergeCell ref="A1:B1"/>
    <mergeCell ref="A3:B3"/>
    <mergeCell ref="E3:F3"/>
    <mergeCell ref="D1:H1"/>
  </mergeCells>
  <conditionalFormatting sqref="A7:I8">
    <cfRule type="notContainsBlanks" dxfId="10" priority="5">
      <formula>LEN(TRIM(A7))&gt;0</formula>
    </cfRule>
  </conditionalFormatting>
  <conditionalFormatting sqref="A9:I508">
    <cfRule type="containsBlanks" dxfId="9" priority="4">
      <formula>LEN(TRIM(A9))=0</formula>
    </cfRule>
    <cfRule type="notContainsBlanks" dxfId="8" priority="8">
      <formula>LEN(TRIM(A9))&gt;0</formula>
    </cfRule>
  </conditionalFormatting>
  <conditionalFormatting sqref="B9:B508">
    <cfRule type="cellIs" dxfId="7" priority="2" operator="equal">
      <formula>0</formula>
    </cfRule>
  </conditionalFormatting>
  <conditionalFormatting sqref="J9:L508">
    <cfRule type="expression" dxfId="6" priority="1">
      <formula>$A9&lt;&gt;""</formula>
    </cfRule>
  </conditionalFormatting>
  <pageMargins left="0.45" right="1.25" top="1" bottom="1.1000000000000001" header="0.3" footer="0.3"/>
  <pageSetup paperSize="5" orientation="landscape" horizontalDpi="0" verticalDpi="0" r:id="rId1"/>
  <headerFooter>
    <oddHeader>&amp;LPage &amp;P</oddHeader>
    <oddFooter>&amp;L&amp;G&amp;C&amp;G&amp;R&amp;G</oddFooter>
  </headerFooter>
  <legacyDrawingHF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D512"/>
  <sheetViews>
    <sheetView zoomScaleNormal="100" workbookViewId="0">
      <selection activeCell="E9" sqref="E9"/>
    </sheetView>
  </sheetViews>
  <sheetFormatPr defaultColWidth="0" defaultRowHeight="15" zeroHeight="1"/>
  <cols>
    <col min="1" max="1" width="6.7109375" style="30" customWidth="1"/>
    <col min="2" max="2" width="20.7109375" style="30" customWidth="1"/>
    <col min="3" max="3" width="24.7109375" style="30" customWidth="1"/>
    <col min="4" max="4" width="30.7109375" style="30" customWidth="1"/>
    <col min="5" max="5" width="7.7109375" style="30" customWidth="1"/>
    <col min="6" max="6" width="9.7109375" style="30" customWidth="1"/>
    <col min="7" max="7" width="9.28515625" style="30" customWidth="1"/>
    <col min="8" max="8" width="7.7109375" style="30" customWidth="1"/>
    <col min="9" max="12" width="8.7109375" style="30" customWidth="1"/>
    <col min="13" max="13" width="2.7109375" customWidth="1"/>
    <col min="14" max="20" width="9.140625" hidden="1" customWidth="1"/>
    <col min="21" max="21" width="14" hidden="1" customWidth="1"/>
    <col min="22" max="22" width="19.7109375" hidden="1" customWidth="1"/>
    <col min="23" max="23" width="23.28515625" hidden="1" customWidth="1"/>
    <col min="24" max="30" width="0" hidden="1" customWidth="1"/>
    <col min="31" max="16384" width="9.140625" hidden="1"/>
  </cols>
  <sheetData>
    <row r="1" spans="1:30" ht="15.75">
      <c r="A1" s="731"/>
      <c r="B1" s="731"/>
      <c r="C1" s="317"/>
      <c r="D1" s="317"/>
      <c r="E1" s="735" t="s">
        <v>319</v>
      </c>
      <c r="F1" s="735"/>
      <c r="G1" s="735"/>
      <c r="H1" s="735"/>
      <c r="I1" s="318" t="str">
        <f>IF(Nut_StatusTool!ID6=0,"",Nut_StatusTool!ID6)</f>
        <v/>
      </c>
      <c r="J1" s="105"/>
      <c r="K1" s="105"/>
      <c r="L1" s="105"/>
      <c r="M1" s="466" t="s">
        <v>432</v>
      </c>
      <c r="T1" s="44"/>
      <c r="U1" s="44"/>
      <c r="V1" s="44"/>
      <c r="W1" s="44"/>
      <c r="X1" s="44"/>
      <c r="Y1" s="44"/>
      <c r="Z1" s="286" t="s">
        <v>276</v>
      </c>
      <c r="AA1" s="286"/>
      <c r="AB1" s="286"/>
      <c r="AC1" s="286"/>
    </row>
    <row r="2" spans="1:30" s="44" customFormat="1" ht="15.75">
      <c r="A2" s="374"/>
      <c r="B2" s="374"/>
      <c r="C2" s="317"/>
      <c r="D2" s="317"/>
      <c r="E2" s="375"/>
      <c r="F2" s="375"/>
      <c r="G2" s="375"/>
      <c r="H2" s="375"/>
      <c r="I2" s="391"/>
      <c r="J2" s="105"/>
      <c r="K2" s="105"/>
      <c r="L2" s="105"/>
      <c r="M2" s="136"/>
      <c r="Z2" s="286"/>
      <c r="AA2" s="286"/>
      <c r="AB2" s="392"/>
      <c r="AC2" s="393"/>
    </row>
    <row r="3" spans="1:30">
      <c r="A3" s="730" t="str">
        <f>IF(Summary!$A$1="Barangay:","Barangay:","Purok/Barangay:")</f>
        <v>Purok/Barangay:</v>
      </c>
      <c r="B3" s="730"/>
      <c r="C3" s="367" t="str">
        <f>IF(Summary!$A$1="Barangay:",Summary!$B$1,CONCATENATE(Nut_StatusTool!$C$3," / ",Nut_StatusTool!$E$3))</f>
        <v xml:space="preserve"> / </v>
      </c>
      <c r="D3" s="319" t="s">
        <v>288</v>
      </c>
      <c r="E3" s="732" t="str">
        <f>IF(Nut_StatusTool!$L$3="","",Nut_StatusTool!$L$3)</f>
        <v/>
      </c>
      <c r="F3" s="732"/>
      <c r="G3" s="320"/>
      <c r="H3" s="105"/>
      <c r="I3" s="105"/>
      <c r="J3" s="105"/>
      <c r="K3" s="105"/>
      <c r="L3" s="105"/>
      <c r="M3" s="136"/>
      <c r="T3" s="44"/>
      <c r="U3" s="44"/>
      <c r="V3" s="44"/>
      <c r="W3" s="44"/>
      <c r="X3" s="44"/>
      <c r="Y3" s="44"/>
      <c r="Z3" s="286" t="s">
        <v>281</v>
      </c>
      <c r="AA3" s="286" t="s">
        <v>282</v>
      </c>
      <c r="AB3" s="733" t="s">
        <v>75</v>
      </c>
      <c r="AC3" s="734"/>
    </row>
    <row r="4" spans="1:30">
      <c r="A4" s="730" t="str">
        <f>Summary!A3</f>
        <v>City or Municipality?</v>
      </c>
      <c r="B4" s="730"/>
      <c r="C4" s="366" t="str">
        <f>IF(Nut_StatusTool!$I$3="","",Nut_StatusTool!$I$3)</f>
        <v/>
      </c>
      <c r="D4" s="313" t="s">
        <v>289</v>
      </c>
      <c r="E4" s="736" t="str">
        <f>IF(Nut_StatusTool!$M$1="","",Nut_StatusTool!$M$1)</f>
        <v/>
      </c>
      <c r="F4" s="736"/>
      <c r="G4" s="320"/>
      <c r="H4" s="105"/>
      <c r="I4" s="105"/>
      <c r="J4" s="105"/>
      <c r="K4" s="105"/>
      <c r="L4" s="105"/>
      <c r="M4" s="136"/>
      <c r="T4" s="44"/>
      <c r="U4" s="44"/>
      <c r="V4" s="44"/>
      <c r="W4" s="44"/>
      <c r="X4" s="44"/>
      <c r="Y4" s="44"/>
      <c r="Z4" s="286" t="s">
        <v>41</v>
      </c>
      <c r="AA4" s="286" t="s">
        <v>43</v>
      </c>
      <c r="AB4" s="286" t="s">
        <v>47</v>
      </c>
      <c r="AC4" s="286" t="s">
        <v>39</v>
      </c>
    </row>
    <row r="5" spans="1:30">
      <c r="A5" s="313"/>
      <c r="B5" s="313"/>
      <c r="C5" s="314"/>
      <c r="D5" s="321"/>
      <c r="E5" s="322"/>
      <c r="F5" s="322"/>
      <c r="G5" s="320"/>
      <c r="H5" s="105"/>
      <c r="I5" s="105"/>
      <c r="J5" s="105"/>
      <c r="K5" s="105"/>
      <c r="L5" s="105"/>
      <c r="M5" s="136"/>
      <c r="T5" s="288" t="s">
        <v>283</v>
      </c>
      <c r="U5" s="287">
        <f>Nut_StatusTool!ID6</f>
        <v>0</v>
      </c>
      <c r="V5" s="44"/>
      <c r="W5" s="44"/>
      <c r="X5" s="44"/>
      <c r="Y5" s="44"/>
      <c r="Z5" s="286" t="s">
        <v>40</v>
      </c>
      <c r="AA5" s="286" t="s">
        <v>42</v>
      </c>
      <c r="AB5" s="286" t="s">
        <v>46</v>
      </c>
      <c r="AC5" s="286" t="s">
        <v>45</v>
      </c>
    </row>
    <row r="6" spans="1:30" ht="15.75">
      <c r="A6" s="744" t="s">
        <v>293</v>
      </c>
      <c r="B6" s="744"/>
      <c r="C6" s="744"/>
      <c r="D6" s="744"/>
      <c r="E6" s="322"/>
      <c r="F6" s="322"/>
      <c r="G6" s="320"/>
      <c r="H6" s="105"/>
      <c r="I6" s="105"/>
      <c r="J6" s="105"/>
      <c r="K6" s="105"/>
      <c r="L6" s="105"/>
      <c r="M6" s="136"/>
      <c r="T6" s="44"/>
      <c r="U6" s="30"/>
      <c r="V6" s="44"/>
      <c r="W6" s="44"/>
      <c r="X6" s="44"/>
      <c r="Y6" s="44"/>
      <c r="Z6" s="286" t="s">
        <v>39</v>
      </c>
      <c r="AA6" s="286"/>
      <c r="AB6" s="286"/>
      <c r="AC6" s="286"/>
    </row>
    <row r="7" spans="1:30" ht="20.100000000000001" customHeight="1">
      <c r="A7" s="728" t="s">
        <v>303</v>
      </c>
      <c r="B7" s="347" t="s">
        <v>277</v>
      </c>
      <c r="C7" s="728" t="s">
        <v>292</v>
      </c>
      <c r="D7" s="728" t="s">
        <v>285</v>
      </c>
      <c r="E7" s="728" t="s">
        <v>0</v>
      </c>
      <c r="F7" s="728" t="s">
        <v>30</v>
      </c>
      <c r="G7" s="739" t="s">
        <v>318</v>
      </c>
      <c r="H7" s="739" t="s">
        <v>18</v>
      </c>
      <c r="I7" s="741" t="s">
        <v>331</v>
      </c>
      <c r="J7" s="742"/>
      <c r="K7" s="742"/>
      <c r="L7" s="743"/>
      <c r="M7" s="136"/>
    </row>
    <row r="8" spans="1:30" ht="30" customHeight="1">
      <c r="A8" s="728"/>
      <c r="B8" s="346" t="s">
        <v>450</v>
      </c>
      <c r="C8" s="728"/>
      <c r="D8" s="728"/>
      <c r="E8" s="728"/>
      <c r="F8" s="728"/>
      <c r="G8" s="740"/>
      <c r="H8" s="740"/>
      <c r="I8" s="323"/>
      <c r="J8" s="323"/>
      <c r="K8" s="323"/>
      <c r="L8" s="323"/>
      <c r="M8" s="136"/>
    </row>
    <row r="9" spans="1:30" ht="20.100000000000001" customHeight="1">
      <c r="A9" s="59" t="str">
        <f t="array" ref="A9">IF(ROWS(A$9:A9)&gt;$U$5,"",INDEX(T$13:T$512,SMALL(IF(($AB$13:$AB$512=$AB$5),ROW($A$9:$A$508)-ROW($A$9)+1,""),ROWS(A$9:A9)),,1))</f>
        <v/>
      </c>
      <c r="B9" s="389" t="str">
        <f t="array" ref="B9">IF(ROWS(B$9:B9)&gt;$U$5,"",INDEX(U$13:U$512,SMALL(IF(($AB$13:$AB$512=$AB$5),ROW($A$9:$A$508)-ROW($A$9)+1,""),ROWS(B$9:B9)),,1))</f>
        <v/>
      </c>
      <c r="C9" s="389" t="str">
        <f t="array" ref="C9">IF(ROWS(C$9:C9)&gt;$U$5,"",INDEX(V$13:V$512,SMALL(IF(($AB$13:$AB$512=$AB$5),ROW($A$9:$A$508)-ROW($A$9)+1,""),ROWS(C$9:C9)),,1))</f>
        <v/>
      </c>
      <c r="D9" s="30" t="str">
        <f t="array" ref="D9">IF(ROWS(D$9:D9)&gt;$U$5,"",INDEX(W$13:W$512,SMALL(IF(($AB$13:$AB$512=$AB$5),ROW($A$9:$A$508)-ROW($A$9)+1,""),ROWS(D$9:D9)),,1))</f>
        <v/>
      </c>
      <c r="E9" s="59" t="str">
        <f t="array" ref="E9">IF(ROWS(E$9:E9)&gt;$U$5,"",INDEX(X$13:X$512,SMALL(IF(($AB$13:$AB$512=$AB$5),ROW($A$9:$A$508)-ROW($A$9)+1,""),ROWS(E$9:E9)),,1))</f>
        <v/>
      </c>
      <c r="F9" s="59" t="str">
        <f t="array" ref="F9">IF(ROWS(F$9:F9)&gt;$U$5,"",INDEX(Y$13:Y$512,SMALL(IF(($AB$13:$AB$512=$AB$5),ROW($A$9:$A$508)-ROW($A$9)+1,""),ROWS(F$9:F9)),,1))</f>
        <v/>
      </c>
      <c r="G9" s="59" t="str">
        <f t="array" ref="G9">IF(ROWS(G$9:G9)&gt;$U$5,"",INDEX(AB$13:AB$512,SMALL(IF(($AB$13:$AB$512=$AB$5),ROW($A$9:$A$508)-ROW($A$9)+1,""),ROWS(G$9:G9)),,1))</f>
        <v/>
      </c>
      <c r="H9" s="325" t="str">
        <f t="array" ref="H9">IF(ROWS(H$9:H9)&gt;$U$5,"",INDEX(AC$13:AC$512,SMALL(IF(($AB$13:$AB$512=$AB$5),ROW($A$9:$A$508)-ROW($A$9)+1,""),ROWS(H$9:H9)),,1))</f>
        <v/>
      </c>
      <c r="I9" s="105"/>
      <c r="J9" s="105"/>
      <c r="K9" s="105"/>
      <c r="L9" s="105"/>
      <c r="M9" s="136"/>
    </row>
    <row r="10" spans="1:30" ht="20.100000000000001" customHeight="1">
      <c r="A10" s="59" t="str">
        <f t="array" ref="A10">IF(ROWS(A$9:A10)&gt;$U$5,"",INDEX(T$13:T$512,SMALL(IF(($AB$13:$AB$512=$AB$5),ROW($A$9:$A$508)-ROW($A$9)+1,""),ROWS(A$9:A10)),,1))</f>
        <v/>
      </c>
      <c r="B10" s="389" t="str">
        <f t="array" ref="B10">IF(ROWS(B$9:B10)&gt;$U$5,"",INDEX(U$13:U$512,SMALL(IF(($AB$13:$AB$512=$AB$5),ROW($A$9:$A$508)-ROW($A$9)+1,""),ROWS(B$9:B10)),,1))</f>
        <v/>
      </c>
      <c r="C10" s="389" t="str">
        <f t="array" ref="C10">IF(ROWS(C$9:C10)&gt;$U$5,"",INDEX(V$13:V$512,SMALL(IF(($AB$13:$AB$512=$AB$5),ROW($A$9:$A$508)-ROW($A$9)+1,""),ROWS(C$9:C10)),,1))</f>
        <v/>
      </c>
      <c r="D10" s="30" t="str">
        <f t="array" ref="D10">IF(ROWS(D$9:D10)&gt;$U$5,"",INDEX(W$13:W$512,SMALL(IF(($AB$13:$AB$512=$AB$5),ROW($A$9:$A$508)-ROW($A$9)+1,""),ROWS(D$9:D10)),,1))</f>
        <v/>
      </c>
      <c r="E10" s="59" t="str">
        <f t="array" ref="E10">IF(ROWS(E$9:E10)&gt;$U$5,"",INDEX(X$13:X$512,SMALL(IF(($AB$13:$AB$512=$AB$5),ROW($A$9:$A$508)-ROW($A$9)+1,""),ROWS(E$9:E10)),,1))</f>
        <v/>
      </c>
      <c r="F10" s="59" t="str">
        <f t="array" ref="F10">IF(ROWS(F$9:F10)&gt;$U$5,"",INDEX(Y$13:Y$512,SMALL(IF(($AB$13:$AB$512=$AB$5),ROW($A$9:$A$508)-ROW($A$9)+1,""),ROWS(F$9:F10)),,1))</f>
        <v/>
      </c>
      <c r="G10" s="59" t="str">
        <f t="array" ref="G10">IF(ROWS(G$9:G10)&gt;$U$5,"",INDEX(AB$13:AB$512,SMALL(IF(($AB$13:$AB$512=$AB$5),ROW($A$9:$A$508)-ROW($A$9)+1,""),ROWS(G$9:G10)),,1))</f>
        <v/>
      </c>
      <c r="H10" s="325" t="str">
        <f t="array" ref="H10">IF(ROWS(H$9:H10)&gt;$U$5,"",INDEX(AC$13:AC$512,SMALL(IF(($AB$13:$AB$512=$AB$5),ROW($A$9:$A$508)-ROW($A$9)+1,""),ROWS(H$9:H10)),,1))</f>
        <v/>
      </c>
      <c r="I10" s="105"/>
      <c r="J10" s="105"/>
      <c r="K10" s="105"/>
      <c r="L10" s="105"/>
      <c r="M10" s="136"/>
    </row>
    <row r="11" spans="1:30" ht="20.100000000000001" customHeight="1">
      <c r="A11" s="59" t="str">
        <f t="array" ref="A11">IF(ROWS(A$9:A11)&gt;$U$5,"",INDEX(T$13:T$512,SMALL(IF(($AB$13:$AB$512=$AB$5),ROW($A$9:$A$508)-ROW($A$9)+1,""),ROWS(A$9:A11)),,1))</f>
        <v/>
      </c>
      <c r="B11" s="389" t="str">
        <f t="array" ref="B11">IF(ROWS(B$9:B11)&gt;$U$5,"",INDEX(U$13:U$512,SMALL(IF(($AB$13:$AB$512=$AB$5),ROW($A$9:$A$508)-ROW($A$9)+1,""),ROWS(B$9:B11)),,1))</f>
        <v/>
      </c>
      <c r="C11" s="389" t="str">
        <f t="array" ref="C11">IF(ROWS(C$9:C11)&gt;$U$5,"",INDEX(V$13:V$512,SMALL(IF(($AB$13:$AB$512=$AB$5),ROW($A$9:$A$508)-ROW($A$9)+1,""),ROWS(C$9:C11)),,1))</f>
        <v/>
      </c>
      <c r="D11" s="30" t="str">
        <f t="array" ref="D11">IF(ROWS(D$9:D11)&gt;$U$5,"",INDEX(W$13:W$512,SMALL(IF(($AB$13:$AB$512=$AB$5),ROW($A$9:$A$508)-ROW($A$9)+1,""),ROWS(D$9:D11)),,1))</f>
        <v/>
      </c>
      <c r="E11" s="59" t="str">
        <f t="array" ref="E11">IF(ROWS(E$9:E11)&gt;$U$5,"",INDEX(X$13:X$512,SMALL(IF(($AB$13:$AB$512=$AB$5),ROW($A$9:$A$508)-ROW($A$9)+1,""),ROWS(E$9:E11)),,1))</f>
        <v/>
      </c>
      <c r="F11" s="59" t="str">
        <f t="array" ref="F11">IF(ROWS(F$9:F11)&gt;$U$5,"",INDEX(Y$13:Y$512,SMALL(IF(($AB$13:$AB$512=$AB$5),ROW($A$9:$A$508)-ROW($A$9)+1,""),ROWS(F$9:F11)),,1))</f>
        <v/>
      </c>
      <c r="G11" s="59" t="str">
        <f t="array" ref="G11">IF(ROWS(G$9:G11)&gt;$U$5,"",INDEX(AB$13:AB$512,SMALL(IF(($AB$13:$AB$512=$AB$5),ROW($A$9:$A$508)-ROW($A$9)+1,""),ROWS(G$9:G11)),,1))</f>
        <v/>
      </c>
      <c r="H11" s="325" t="str">
        <f t="array" ref="H11">IF(ROWS(H$9:H11)&gt;$U$5,"",INDEX(AC$13:AC$512,SMALL(IF(($AB$13:$AB$512=$AB$5),ROW($A$9:$A$508)-ROW($A$9)+1,""),ROWS(H$9:H11)),,1))</f>
        <v/>
      </c>
      <c r="I11" s="105"/>
      <c r="J11" s="105"/>
      <c r="K11" s="105"/>
      <c r="L11" s="105"/>
      <c r="M11" s="136"/>
    </row>
    <row r="12" spans="1:30" ht="20.100000000000001" customHeight="1">
      <c r="A12" s="59" t="str">
        <f t="array" ref="A12">IF(ROWS(A$9:A12)&gt;$U$5,"",INDEX(T$13:T$512,SMALL(IF(($AB$13:$AB$512=$AB$5),ROW($A$9:$A$508)-ROW($A$9)+1,""),ROWS(A$9:A12)),,1))</f>
        <v/>
      </c>
      <c r="B12" s="389" t="str">
        <f t="array" ref="B12">IF(ROWS(B$9:B12)&gt;$U$5,"",INDEX(U$13:U$512,SMALL(IF(($AB$13:$AB$512=$AB$5),ROW($A$9:$A$508)-ROW($A$9)+1,""),ROWS(B$9:B12)),,1))</f>
        <v/>
      </c>
      <c r="C12" s="389" t="str">
        <f t="array" ref="C12">IF(ROWS(C$9:C12)&gt;$U$5,"",INDEX(V$13:V$512,SMALL(IF(($AB$13:$AB$512=$AB$5),ROW($A$9:$A$508)-ROW($A$9)+1,""),ROWS(C$9:C12)),,1))</f>
        <v/>
      </c>
      <c r="D12" s="30" t="str">
        <f t="array" ref="D12">IF(ROWS(D$9:D12)&gt;$U$5,"",INDEX(W$13:W$512,SMALL(IF(($AB$13:$AB$512=$AB$5),ROW($A$9:$A$508)-ROW($A$9)+1,""),ROWS(D$9:D12)),,1))</f>
        <v/>
      </c>
      <c r="E12" s="59" t="str">
        <f t="array" ref="E12">IF(ROWS(E$9:E12)&gt;$U$5,"",INDEX(X$13:X$512,SMALL(IF(($AB$13:$AB$512=$AB$5),ROW($A$9:$A$508)-ROW($A$9)+1,""),ROWS(E$9:E12)),,1))</f>
        <v/>
      </c>
      <c r="F12" s="59" t="str">
        <f t="array" ref="F12">IF(ROWS(F$9:F12)&gt;$U$5,"",INDEX(Y$13:Y$512,SMALL(IF(($AB$13:$AB$512=$AB$5),ROW($A$9:$A$508)-ROW($A$9)+1,""),ROWS(F$9:F12)),,1))</f>
        <v/>
      </c>
      <c r="G12" s="59" t="str">
        <f t="array" ref="G12">IF(ROWS(G$9:G12)&gt;$U$5,"",INDEX(AB$13:AB$512,SMALL(IF(($AB$13:$AB$512=$AB$5),ROW($A$9:$A$508)-ROW($A$9)+1,""),ROWS(G$9:G12)),,1))</f>
        <v/>
      </c>
      <c r="H12" s="325" t="str">
        <f t="array" ref="H12">IF(ROWS(H$9:H12)&gt;$U$5,"",INDEX(AC$13:AC$512,SMALL(IF(($AB$13:$AB$512=$AB$5),ROW($A$9:$A$508)-ROW($A$9)+1,""),ROWS(H$9:H12)),,1))</f>
        <v/>
      </c>
      <c r="I12" s="105"/>
      <c r="J12" s="105"/>
      <c r="K12" s="105"/>
      <c r="L12" s="105"/>
      <c r="M12" s="136"/>
      <c r="T12" s="306" t="s">
        <v>244</v>
      </c>
      <c r="U12" s="306" t="s">
        <v>277</v>
      </c>
      <c r="V12" s="306" t="s">
        <v>198</v>
      </c>
      <c r="W12" s="306" t="s">
        <v>245</v>
      </c>
      <c r="X12" s="306" t="s">
        <v>0</v>
      </c>
      <c r="Y12" s="306" t="s">
        <v>30</v>
      </c>
      <c r="Z12" s="306" t="s">
        <v>278</v>
      </c>
      <c r="AA12" s="306" t="s">
        <v>279</v>
      </c>
      <c r="AB12" s="306" t="s">
        <v>280</v>
      </c>
      <c r="AC12" s="306" t="s">
        <v>297</v>
      </c>
      <c r="AD12" s="306" t="s">
        <v>298</v>
      </c>
    </row>
    <row r="13" spans="1:30" ht="20.100000000000001" customHeight="1">
      <c r="A13" s="59" t="str">
        <f t="array" ref="A13">IF(ROWS(A$9:A13)&gt;$U$5,"",INDEX(T$13:T$512,SMALL(IF(($AB$13:$AB$512=$AB$5),ROW($A$9:$A$508)-ROW($A$9)+1,""),ROWS(A$9:A13)),,1))</f>
        <v/>
      </c>
      <c r="B13" s="389" t="str">
        <f t="array" ref="B13">IF(ROWS(B$9:B13)&gt;$U$5,"",INDEX(U$13:U$512,SMALL(IF(($AB$13:$AB$512=$AB$5),ROW($A$9:$A$508)-ROW($A$9)+1,""),ROWS(B$9:B13)),,1))</f>
        <v/>
      </c>
      <c r="C13" s="389" t="str">
        <f t="array" ref="C13">IF(ROWS(C$9:C13)&gt;$U$5,"",INDEX(V$13:V$512,SMALL(IF(($AB$13:$AB$512=$AB$5),ROW($A$9:$A$508)-ROW($A$9)+1,""),ROWS(C$9:C13)),,1))</f>
        <v/>
      </c>
      <c r="D13" s="30" t="str">
        <f t="array" ref="D13">IF(ROWS(D$9:D13)&gt;$U$5,"",INDEX(W$13:W$512,SMALL(IF(($AB$13:$AB$512=$AB$5),ROW($A$9:$A$508)-ROW($A$9)+1,""),ROWS(D$9:D13)),,1))</f>
        <v/>
      </c>
      <c r="E13" s="59" t="str">
        <f t="array" ref="E13">IF(ROWS(E$9:E13)&gt;$U$5,"",INDEX(X$13:X$512,SMALL(IF(($AB$13:$AB$512=$AB$5),ROW($A$9:$A$508)-ROW($A$9)+1,""),ROWS(E$9:E13)),,1))</f>
        <v/>
      </c>
      <c r="F13" s="59" t="str">
        <f t="array" ref="F13">IF(ROWS(F$9:F13)&gt;$U$5,"",INDEX(Y$13:Y$512,SMALL(IF(($AB$13:$AB$512=$AB$5),ROW($A$9:$A$508)-ROW($A$9)+1,""),ROWS(F$9:F13)),,1))</f>
        <v/>
      </c>
      <c r="G13" s="59" t="str">
        <f t="array" ref="G13">IF(ROWS(G$9:G13)&gt;$U$5,"",INDEX(AB$13:AB$512,SMALL(IF(($AB$13:$AB$512=$AB$5),ROW($A$9:$A$508)-ROW($A$9)+1,""),ROWS(G$9:G13)),,1))</f>
        <v/>
      </c>
      <c r="H13" s="325" t="str">
        <f t="array" ref="H13">IF(ROWS(H$9:H13)&gt;$U$5,"",INDEX(AC$13:AC$512,SMALL(IF(($AB$13:$AB$512=$AB$5),ROW($A$9:$A$508)-ROW($A$9)+1,""),ROWS(H$9:H13)),,1))</f>
        <v/>
      </c>
      <c r="I13" s="105"/>
      <c r="J13" s="105"/>
      <c r="K13" s="105"/>
      <c r="L13" s="105"/>
      <c r="M13" s="136"/>
      <c r="T13" s="44">
        <f>Nut_StatusTool!A7</f>
        <v>1</v>
      </c>
      <c r="U13" s="44">
        <f>Nut_StatusTool!B7</f>
        <v>0</v>
      </c>
      <c r="V13" s="44">
        <f>Nut_StatusTool!C7</f>
        <v>0</v>
      </c>
      <c r="W13" s="44">
        <f>Nut_StatusTool!D7</f>
        <v>0</v>
      </c>
      <c r="X13" s="44">
        <f>Nut_StatusTool!F7</f>
        <v>0</v>
      </c>
      <c r="Y13" s="285" t="str">
        <f>Nut_StatusTool!K7</f>
        <v/>
      </c>
      <c r="Z13" s="44" t="str">
        <f>Nut_StatusTool!L7</f>
        <v/>
      </c>
      <c r="AA13" s="44" t="str">
        <f>Nut_StatusTool!M7</f>
        <v/>
      </c>
      <c r="AB13" s="44" t="str">
        <f>Nut_StatusTool!N7</f>
        <v/>
      </c>
      <c r="AC13" s="44">
        <f>Nut_StatusTool!I7</f>
        <v>0</v>
      </c>
      <c r="AD13" s="44">
        <f>Nut_StatusTool!J7</f>
        <v>0</v>
      </c>
    </row>
    <row r="14" spans="1:30" ht="20.100000000000001" customHeight="1">
      <c r="A14" s="59" t="str">
        <f t="array" ref="A14">IF(ROWS(A$9:A14)&gt;$U$5,"",INDEX(T$13:T$512,SMALL(IF(($AB$13:$AB$512=$AB$5),ROW($A$9:$A$508)-ROW($A$9)+1,""),ROWS(A$9:A14)),,1))</f>
        <v/>
      </c>
      <c r="B14" s="389" t="str">
        <f t="array" ref="B14">IF(ROWS(B$9:B14)&gt;$U$5,"",INDEX(U$13:U$512,SMALL(IF(($AB$13:$AB$512=$AB$5),ROW($A$9:$A$508)-ROW($A$9)+1,""),ROWS(B$9:B14)),,1))</f>
        <v/>
      </c>
      <c r="C14" s="389" t="str">
        <f t="array" ref="C14">IF(ROWS(C$9:C14)&gt;$U$5,"",INDEX(V$13:V$512,SMALL(IF(($AB$13:$AB$512=$AB$5),ROW($A$9:$A$508)-ROW($A$9)+1,""),ROWS(C$9:C14)),,1))</f>
        <v/>
      </c>
      <c r="D14" s="30" t="str">
        <f t="array" ref="D14">IF(ROWS(D$9:D14)&gt;$U$5,"",INDEX(W$13:W$512,SMALL(IF(($AB$13:$AB$512=$AB$5),ROW($A$9:$A$508)-ROW($A$9)+1,""),ROWS(D$9:D14)),,1))</f>
        <v/>
      </c>
      <c r="E14" s="59" t="str">
        <f t="array" ref="E14">IF(ROWS(E$9:E14)&gt;$U$5,"",INDEX(X$13:X$512,SMALL(IF(($AB$13:$AB$512=$AB$5),ROW($A$9:$A$508)-ROW($A$9)+1,""),ROWS(E$9:E14)),,1))</f>
        <v/>
      </c>
      <c r="F14" s="59" t="str">
        <f t="array" ref="F14">IF(ROWS(F$9:F14)&gt;$U$5,"",INDEX(Y$13:Y$512,SMALL(IF(($AB$13:$AB$512=$AB$5),ROW($A$9:$A$508)-ROW($A$9)+1,""),ROWS(F$9:F14)),,1))</f>
        <v/>
      </c>
      <c r="G14" s="59" t="str">
        <f t="array" ref="G14">IF(ROWS(G$9:G14)&gt;$U$5,"",INDEX(AB$13:AB$512,SMALL(IF(($AB$13:$AB$512=$AB$5),ROW($A$9:$A$508)-ROW($A$9)+1,""),ROWS(G$9:G14)),,1))</f>
        <v/>
      </c>
      <c r="H14" s="325" t="str">
        <f t="array" ref="H14">IF(ROWS(H$9:H14)&gt;$U$5,"",INDEX(AC$13:AC$512,SMALL(IF(($AB$13:$AB$512=$AB$5),ROW($A$9:$A$508)-ROW($A$9)+1,""),ROWS(H$9:H14)),,1))</f>
        <v/>
      </c>
      <c r="I14" s="105"/>
      <c r="J14" s="105"/>
      <c r="K14" s="105"/>
      <c r="L14" s="105"/>
      <c r="M14" s="136"/>
      <c r="T14" s="44">
        <f>Nut_StatusTool!A8</f>
        <v>2</v>
      </c>
      <c r="U14" s="44">
        <f>Nut_StatusTool!B8</f>
        <v>0</v>
      </c>
      <c r="V14" s="44">
        <f>Nut_StatusTool!C8</f>
        <v>0</v>
      </c>
      <c r="W14" s="44">
        <f>Nut_StatusTool!D8</f>
        <v>0</v>
      </c>
      <c r="X14" s="44">
        <f>Nut_StatusTool!F8</f>
        <v>0</v>
      </c>
      <c r="Y14" s="285" t="str">
        <f>Nut_StatusTool!K8</f>
        <v/>
      </c>
      <c r="Z14" s="44" t="str">
        <f>Nut_StatusTool!L8</f>
        <v/>
      </c>
      <c r="AA14" s="44" t="str">
        <f>Nut_StatusTool!M8</f>
        <v/>
      </c>
      <c r="AB14" s="44" t="str">
        <f>Nut_StatusTool!N8</f>
        <v/>
      </c>
      <c r="AC14" s="44">
        <f>Nut_StatusTool!I8</f>
        <v>0</v>
      </c>
      <c r="AD14" s="44">
        <f>Nut_StatusTool!J8</f>
        <v>0</v>
      </c>
    </row>
    <row r="15" spans="1:30" ht="20.100000000000001" customHeight="1">
      <c r="A15" s="59" t="str">
        <f t="array" ref="A15">IF(ROWS(A$9:A15)&gt;$U$5,"",INDEX(T$13:T$512,SMALL(IF(($AB$13:$AB$512=$AB$5),ROW($A$9:$A$508)-ROW($A$9)+1,""),ROWS(A$9:A15)),,1))</f>
        <v/>
      </c>
      <c r="B15" s="389" t="str">
        <f t="array" ref="B15">IF(ROWS(B$9:B15)&gt;$U$5,"",INDEX(U$13:U$512,SMALL(IF(($AB$13:$AB$512=$AB$5),ROW($A$9:$A$508)-ROW($A$9)+1,""),ROWS(B$9:B15)),,1))</f>
        <v/>
      </c>
      <c r="C15" s="389" t="str">
        <f t="array" ref="C15">IF(ROWS(C$9:C15)&gt;$U$5,"",INDEX(V$13:V$512,SMALL(IF(($AB$13:$AB$512=$AB$5),ROW($A$9:$A$508)-ROW($A$9)+1,""),ROWS(C$9:C15)),,1))</f>
        <v/>
      </c>
      <c r="D15" s="30" t="str">
        <f t="array" ref="D15">IF(ROWS(D$9:D15)&gt;$U$5,"",INDEX(W$13:W$512,SMALL(IF(($AB$13:$AB$512=$AB$5),ROW($A$9:$A$508)-ROW($A$9)+1,""),ROWS(D$9:D15)),,1))</f>
        <v/>
      </c>
      <c r="E15" s="59" t="str">
        <f t="array" ref="E15">IF(ROWS(E$9:E15)&gt;$U$5,"",INDEX(X$13:X$512,SMALL(IF(($AB$13:$AB$512=$AB$5),ROW($A$9:$A$508)-ROW($A$9)+1,""),ROWS(E$9:E15)),,1))</f>
        <v/>
      </c>
      <c r="F15" s="59" t="str">
        <f t="array" ref="F15">IF(ROWS(F$9:F15)&gt;$U$5,"",INDEX(Y$13:Y$512,SMALL(IF(($AB$13:$AB$512=$AB$5),ROW($A$9:$A$508)-ROW($A$9)+1,""),ROWS(F$9:F15)),,1))</f>
        <v/>
      </c>
      <c r="G15" s="59" t="str">
        <f t="array" ref="G15">IF(ROWS(G$9:G15)&gt;$U$5,"",INDEX(AB$13:AB$512,SMALL(IF(($AB$13:$AB$512=$AB$5),ROW($A$9:$A$508)-ROW($A$9)+1,""),ROWS(G$9:G15)),,1))</f>
        <v/>
      </c>
      <c r="H15" s="325" t="str">
        <f t="array" ref="H15">IF(ROWS(H$9:H15)&gt;$U$5,"",INDEX(AC$13:AC$512,SMALL(IF(($AB$13:$AB$512=$AB$5),ROW($A$9:$A$508)-ROW($A$9)+1,""),ROWS(H$9:H15)),,1))</f>
        <v/>
      </c>
      <c r="I15" s="105"/>
      <c r="J15" s="105"/>
      <c r="K15" s="105"/>
      <c r="L15" s="105"/>
      <c r="M15" s="136"/>
      <c r="T15" s="44">
        <f>Nut_StatusTool!A9</f>
        <v>3</v>
      </c>
      <c r="U15" s="44">
        <f>Nut_StatusTool!B9</f>
        <v>0</v>
      </c>
      <c r="V15" s="44">
        <f>Nut_StatusTool!C9</f>
        <v>0</v>
      </c>
      <c r="W15" s="44">
        <f>Nut_StatusTool!D9</f>
        <v>0</v>
      </c>
      <c r="X15" s="44">
        <f>Nut_StatusTool!F9</f>
        <v>0</v>
      </c>
      <c r="Y15" s="285" t="str">
        <f>Nut_StatusTool!K9</f>
        <v/>
      </c>
      <c r="Z15" s="44" t="str">
        <f>Nut_StatusTool!L9</f>
        <v/>
      </c>
      <c r="AA15" s="44" t="str">
        <f>Nut_StatusTool!M9</f>
        <v/>
      </c>
      <c r="AB15" s="44" t="str">
        <f>Nut_StatusTool!N9</f>
        <v/>
      </c>
      <c r="AC15" s="44">
        <f>Nut_StatusTool!I9</f>
        <v>0</v>
      </c>
      <c r="AD15" s="44">
        <f>Nut_StatusTool!J9</f>
        <v>0</v>
      </c>
    </row>
    <row r="16" spans="1:30" ht="20.100000000000001" customHeight="1">
      <c r="A16" s="59" t="str">
        <f t="array" ref="A16">IF(ROWS(A$9:A16)&gt;$U$5,"",INDEX(T$13:T$512,SMALL(IF(($AB$13:$AB$512=$AB$5),ROW($A$9:$A$508)-ROW($A$9)+1,""),ROWS(A$9:A16)),,1))</f>
        <v/>
      </c>
      <c r="B16" s="389" t="str">
        <f t="array" ref="B16">IF(ROWS(B$9:B16)&gt;$U$5,"",INDEX(U$13:U$512,SMALL(IF(($AB$13:$AB$512=$AB$5),ROW($A$9:$A$508)-ROW($A$9)+1,""),ROWS(B$9:B16)),,1))</f>
        <v/>
      </c>
      <c r="C16" s="389" t="str">
        <f t="array" ref="C16">IF(ROWS(C$9:C16)&gt;$U$5,"",INDEX(V$13:V$512,SMALL(IF(($AB$13:$AB$512=$AB$5),ROW($A$9:$A$508)-ROW($A$9)+1,""),ROWS(C$9:C16)),,1))</f>
        <v/>
      </c>
      <c r="D16" s="30" t="str">
        <f t="array" ref="D16">IF(ROWS(D$9:D16)&gt;$U$5,"",INDEX(W$13:W$512,SMALL(IF(($AB$13:$AB$512=$AB$5),ROW($A$9:$A$508)-ROW($A$9)+1,""),ROWS(D$9:D16)),,1))</f>
        <v/>
      </c>
      <c r="E16" s="59" t="str">
        <f t="array" ref="E16">IF(ROWS(E$9:E16)&gt;$U$5,"",INDEX(X$13:X$512,SMALL(IF(($AB$13:$AB$512=$AB$5),ROW($A$9:$A$508)-ROW($A$9)+1,""),ROWS(E$9:E16)),,1))</f>
        <v/>
      </c>
      <c r="F16" s="59" t="str">
        <f t="array" ref="F16">IF(ROWS(F$9:F16)&gt;$U$5,"",INDEX(Y$13:Y$512,SMALL(IF(($AB$13:$AB$512=$AB$5),ROW($A$9:$A$508)-ROW($A$9)+1,""),ROWS(F$9:F16)),,1))</f>
        <v/>
      </c>
      <c r="G16" s="59" t="str">
        <f t="array" ref="G16">IF(ROWS(G$9:G16)&gt;$U$5,"",INDEX(AB$13:AB$512,SMALL(IF(($AB$13:$AB$512=$AB$5),ROW($A$9:$A$508)-ROW($A$9)+1,""),ROWS(G$9:G16)),,1))</f>
        <v/>
      </c>
      <c r="H16" s="325" t="str">
        <f t="array" ref="H16">IF(ROWS(H$9:H16)&gt;$U$5,"",INDEX(AC$13:AC$512,SMALL(IF(($AB$13:$AB$512=$AB$5),ROW($A$9:$A$508)-ROW($A$9)+1,""),ROWS(H$9:H16)),,1))</f>
        <v/>
      </c>
      <c r="I16" s="105"/>
      <c r="J16" s="105"/>
      <c r="K16" s="105"/>
      <c r="L16" s="105"/>
      <c r="M16" s="136"/>
      <c r="T16" s="44">
        <f>Nut_StatusTool!A10</f>
        <v>4</v>
      </c>
      <c r="U16" s="44">
        <f>Nut_StatusTool!B10</f>
        <v>0</v>
      </c>
      <c r="V16" s="44">
        <f>Nut_StatusTool!C10</f>
        <v>0</v>
      </c>
      <c r="W16" s="44">
        <f>Nut_StatusTool!D10</f>
        <v>0</v>
      </c>
      <c r="X16" s="44">
        <f>Nut_StatusTool!F10</f>
        <v>0</v>
      </c>
      <c r="Y16" s="285" t="str">
        <f>Nut_StatusTool!K10</f>
        <v/>
      </c>
      <c r="Z16" s="44" t="str">
        <f>Nut_StatusTool!L10</f>
        <v/>
      </c>
      <c r="AA16" s="44" t="str">
        <f>Nut_StatusTool!M10</f>
        <v/>
      </c>
      <c r="AB16" s="44" t="str">
        <f>Nut_StatusTool!N10</f>
        <v/>
      </c>
      <c r="AC16" s="44">
        <f>Nut_StatusTool!I10</f>
        <v>0</v>
      </c>
      <c r="AD16" s="44">
        <f>Nut_StatusTool!J10</f>
        <v>0</v>
      </c>
    </row>
    <row r="17" spans="1:30" ht="20.100000000000001" customHeight="1">
      <c r="A17" s="59" t="str">
        <f t="array" ref="A17">IF(ROWS(A$9:A17)&gt;$U$5,"",INDEX(T$13:T$512,SMALL(IF(($AB$13:$AB$512=$AB$5),ROW($A$9:$A$508)-ROW($A$9)+1,""),ROWS(A$9:A17)),,1))</f>
        <v/>
      </c>
      <c r="B17" s="389" t="str">
        <f t="array" ref="B17">IF(ROWS(B$9:B17)&gt;$U$5,"",INDEX(U$13:U$512,SMALL(IF(($AB$13:$AB$512=$AB$5),ROW($A$9:$A$508)-ROW($A$9)+1,""),ROWS(B$9:B17)),,1))</f>
        <v/>
      </c>
      <c r="C17" s="389" t="str">
        <f t="array" ref="C17">IF(ROWS(C$9:C17)&gt;$U$5,"",INDEX(V$13:V$512,SMALL(IF(($AB$13:$AB$512=$AB$5),ROW($A$9:$A$508)-ROW($A$9)+1,""),ROWS(C$9:C17)),,1))</f>
        <v/>
      </c>
      <c r="D17" s="30" t="str">
        <f t="array" ref="D17">IF(ROWS(D$9:D17)&gt;$U$5,"",INDEX(W$13:W$512,SMALL(IF(($AB$13:$AB$512=$AB$5),ROW($A$9:$A$508)-ROW($A$9)+1,""),ROWS(D$9:D17)),,1))</f>
        <v/>
      </c>
      <c r="E17" s="59" t="str">
        <f t="array" ref="E17">IF(ROWS(E$9:E17)&gt;$U$5,"",INDEX(X$13:X$512,SMALL(IF(($AB$13:$AB$512=$AB$5),ROW($A$9:$A$508)-ROW($A$9)+1,""),ROWS(E$9:E17)),,1))</f>
        <v/>
      </c>
      <c r="F17" s="59" t="str">
        <f t="array" ref="F17">IF(ROWS(F$9:F17)&gt;$U$5,"",INDEX(Y$13:Y$512,SMALL(IF(($AB$13:$AB$512=$AB$5),ROW($A$9:$A$508)-ROW($A$9)+1,""),ROWS(F$9:F17)),,1))</f>
        <v/>
      </c>
      <c r="G17" s="59" t="str">
        <f t="array" ref="G17">IF(ROWS(G$9:G17)&gt;$U$5,"",INDEX(AB$13:AB$512,SMALL(IF(($AB$13:$AB$512=$AB$5),ROW($A$9:$A$508)-ROW($A$9)+1,""),ROWS(G$9:G17)),,1))</f>
        <v/>
      </c>
      <c r="H17" s="325" t="str">
        <f t="array" ref="H17">IF(ROWS(H$9:H17)&gt;$U$5,"",INDEX(AC$13:AC$512,SMALL(IF(($AB$13:$AB$512=$AB$5),ROW($A$9:$A$508)-ROW($A$9)+1,""),ROWS(H$9:H17)),,1))</f>
        <v/>
      </c>
      <c r="I17" s="105"/>
      <c r="J17" s="105"/>
      <c r="K17" s="105"/>
      <c r="L17" s="105"/>
      <c r="M17" s="136"/>
      <c r="T17" s="44">
        <f>Nut_StatusTool!A11</f>
        <v>5</v>
      </c>
      <c r="U17" s="44">
        <f>Nut_StatusTool!B11</f>
        <v>0</v>
      </c>
      <c r="V17" s="44">
        <f>Nut_StatusTool!C11</f>
        <v>0</v>
      </c>
      <c r="W17" s="44">
        <f>Nut_StatusTool!D11</f>
        <v>0</v>
      </c>
      <c r="X17" s="44">
        <f>Nut_StatusTool!F11</f>
        <v>0</v>
      </c>
      <c r="Y17" s="285" t="str">
        <f>Nut_StatusTool!K11</f>
        <v/>
      </c>
      <c r="Z17" s="44" t="str">
        <f>Nut_StatusTool!L11</f>
        <v/>
      </c>
      <c r="AA17" s="44" t="str">
        <f>Nut_StatusTool!M11</f>
        <v/>
      </c>
      <c r="AB17" s="44" t="str">
        <f>Nut_StatusTool!N11</f>
        <v/>
      </c>
      <c r="AC17" s="44">
        <f>Nut_StatusTool!I11</f>
        <v>0</v>
      </c>
      <c r="AD17" s="44">
        <f>Nut_StatusTool!J11</f>
        <v>0</v>
      </c>
    </row>
    <row r="18" spans="1:30" ht="20.100000000000001" customHeight="1">
      <c r="A18" s="59" t="str">
        <f t="array" ref="A18">IF(ROWS(A$9:A18)&gt;$U$5,"",INDEX(T$13:T$512,SMALL(IF(($AB$13:$AB$512=$AB$5),ROW($A$9:$A$508)-ROW($A$9)+1,""),ROWS(A$9:A18)),,1))</f>
        <v/>
      </c>
      <c r="B18" s="389" t="str">
        <f t="array" ref="B18">IF(ROWS(B$9:B18)&gt;$U$5,"",INDEX(U$13:U$512,SMALL(IF(($AB$13:$AB$512=$AB$5),ROW($A$9:$A$508)-ROW($A$9)+1,""),ROWS(B$9:B18)),,1))</f>
        <v/>
      </c>
      <c r="C18" s="389" t="str">
        <f t="array" ref="C18">IF(ROWS(C$9:C18)&gt;$U$5,"",INDEX(V$13:V$512,SMALL(IF(($AB$13:$AB$512=$AB$5),ROW($A$9:$A$508)-ROW($A$9)+1,""),ROWS(C$9:C18)),,1))</f>
        <v/>
      </c>
      <c r="D18" s="30" t="str">
        <f t="array" ref="D18">IF(ROWS(D$9:D18)&gt;$U$5,"",INDEX(W$13:W$512,SMALL(IF(($AB$13:$AB$512=$AB$5),ROW($A$9:$A$508)-ROW($A$9)+1,""),ROWS(D$9:D18)),,1))</f>
        <v/>
      </c>
      <c r="E18" s="59" t="str">
        <f t="array" ref="E18">IF(ROWS(E$9:E18)&gt;$U$5,"",INDEX(X$13:X$512,SMALL(IF(($AB$13:$AB$512=$AB$5),ROW($A$9:$A$508)-ROW($A$9)+1,""),ROWS(E$9:E18)),,1))</f>
        <v/>
      </c>
      <c r="F18" s="59" t="str">
        <f t="array" ref="F18">IF(ROWS(F$9:F18)&gt;$U$5,"",INDEX(Y$13:Y$512,SMALL(IF(($AB$13:$AB$512=$AB$5),ROW($A$9:$A$508)-ROW($A$9)+1,""),ROWS(F$9:F18)),,1))</f>
        <v/>
      </c>
      <c r="G18" s="59" t="str">
        <f t="array" ref="G18">IF(ROWS(G$9:G18)&gt;$U$5,"",INDEX(AB$13:AB$512,SMALL(IF(($AB$13:$AB$512=$AB$5),ROW($A$9:$A$508)-ROW($A$9)+1,""),ROWS(G$9:G18)),,1))</f>
        <v/>
      </c>
      <c r="H18" s="325" t="str">
        <f t="array" ref="H18">IF(ROWS(H$9:H18)&gt;$U$5,"",INDEX(AC$13:AC$512,SMALL(IF(($AB$13:$AB$512=$AB$5),ROW($A$9:$A$508)-ROW($A$9)+1,""),ROWS(H$9:H18)),,1))</f>
        <v/>
      </c>
      <c r="I18" s="105"/>
      <c r="J18" s="105"/>
      <c r="K18" s="105"/>
      <c r="L18" s="105"/>
      <c r="M18" s="136"/>
      <c r="T18" s="44">
        <f>Nut_StatusTool!A12</f>
        <v>6</v>
      </c>
      <c r="U18" s="44">
        <f>Nut_StatusTool!B12</f>
        <v>0</v>
      </c>
      <c r="V18" s="44">
        <f>Nut_StatusTool!C12</f>
        <v>0</v>
      </c>
      <c r="W18" s="44">
        <f>Nut_StatusTool!D12</f>
        <v>0</v>
      </c>
      <c r="X18" s="44">
        <f>Nut_StatusTool!F12</f>
        <v>0</v>
      </c>
      <c r="Y18" s="285" t="str">
        <f>Nut_StatusTool!K12</f>
        <v/>
      </c>
      <c r="Z18" s="44" t="str">
        <f>Nut_StatusTool!L12</f>
        <v/>
      </c>
      <c r="AA18" s="44" t="str">
        <f>Nut_StatusTool!M12</f>
        <v/>
      </c>
      <c r="AB18" s="44" t="str">
        <f>Nut_StatusTool!N12</f>
        <v/>
      </c>
      <c r="AC18" s="44">
        <f>Nut_StatusTool!I12</f>
        <v>0</v>
      </c>
      <c r="AD18" s="44">
        <f>Nut_StatusTool!J12</f>
        <v>0</v>
      </c>
    </row>
    <row r="19" spans="1:30" ht="20.100000000000001" customHeight="1">
      <c r="A19" s="59" t="str">
        <f t="array" ref="A19">IF(ROWS(A$9:A19)&gt;$U$5,"",INDEX(T$13:T$512,SMALL(IF(($AB$13:$AB$512=$AB$5),ROW($A$9:$A$508)-ROW($A$9)+1,""),ROWS(A$9:A19)),,1))</f>
        <v/>
      </c>
      <c r="B19" s="389" t="str">
        <f t="array" ref="B19">IF(ROWS(B$9:B19)&gt;$U$5,"",INDEX(U$13:U$512,SMALL(IF(($AB$13:$AB$512=$AB$5),ROW($A$9:$A$508)-ROW($A$9)+1,""),ROWS(B$9:B19)),,1))</f>
        <v/>
      </c>
      <c r="C19" s="389" t="str">
        <f t="array" ref="C19">IF(ROWS(C$9:C19)&gt;$U$5,"",INDEX(V$13:V$512,SMALL(IF(($AB$13:$AB$512=$AB$5),ROW($A$9:$A$508)-ROW($A$9)+1,""),ROWS(C$9:C19)),,1))</f>
        <v/>
      </c>
      <c r="D19" s="30" t="str">
        <f t="array" ref="D19">IF(ROWS(D$9:D19)&gt;$U$5,"",INDEX(W$13:W$512,SMALL(IF(($AB$13:$AB$512=$AB$5),ROW($A$9:$A$508)-ROW($A$9)+1,""),ROWS(D$9:D19)),,1))</f>
        <v/>
      </c>
      <c r="E19" s="59" t="str">
        <f t="array" ref="E19">IF(ROWS(E$9:E19)&gt;$U$5,"",INDEX(X$13:X$512,SMALL(IF(($AB$13:$AB$512=$AB$5),ROW($A$9:$A$508)-ROW($A$9)+1,""),ROWS(E$9:E19)),,1))</f>
        <v/>
      </c>
      <c r="F19" s="59" t="str">
        <f t="array" ref="F19">IF(ROWS(F$9:F19)&gt;$U$5,"",INDEX(Y$13:Y$512,SMALL(IF(($AB$13:$AB$512=$AB$5),ROW($A$9:$A$508)-ROW($A$9)+1,""),ROWS(F$9:F19)),,1))</f>
        <v/>
      </c>
      <c r="G19" s="59" t="str">
        <f t="array" ref="G19">IF(ROWS(G$9:G19)&gt;$U$5,"",INDEX(AB$13:AB$512,SMALL(IF(($AB$13:$AB$512=$AB$5),ROW($A$9:$A$508)-ROW($A$9)+1,""),ROWS(G$9:G19)),,1))</f>
        <v/>
      </c>
      <c r="H19" s="325" t="str">
        <f t="array" ref="H19">IF(ROWS(H$9:H19)&gt;$U$5,"",INDEX(AC$13:AC$512,SMALL(IF(($AB$13:$AB$512=$AB$5),ROW($A$9:$A$508)-ROW($A$9)+1,""),ROWS(H$9:H19)),,1))</f>
        <v/>
      </c>
      <c r="I19" s="105"/>
      <c r="J19" s="105"/>
      <c r="K19" s="105"/>
      <c r="L19" s="105"/>
      <c r="M19" s="136"/>
      <c r="T19" s="44">
        <f>Nut_StatusTool!A13</f>
        <v>7</v>
      </c>
      <c r="U19" s="44">
        <f>Nut_StatusTool!B13</f>
        <v>0</v>
      </c>
      <c r="V19" s="44">
        <f>Nut_StatusTool!C13</f>
        <v>0</v>
      </c>
      <c r="W19" s="44">
        <f>Nut_StatusTool!D13</f>
        <v>0</v>
      </c>
      <c r="X19" s="44">
        <f>Nut_StatusTool!F13</f>
        <v>0</v>
      </c>
      <c r="Y19" s="285" t="str">
        <f>Nut_StatusTool!K13</f>
        <v/>
      </c>
      <c r="Z19" s="44" t="str">
        <f>Nut_StatusTool!L13</f>
        <v/>
      </c>
      <c r="AA19" s="44" t="str">
        <f>Nut_StatusTool!M13</f>
        <v/>
      </c>
      <c r="AB19" s="44" t="str">
        <f>Nut_StatusTool!N13</f>
        <v/>
      </c>
      <c r="AC19" s="44">
        <f>Nut_StatusTool!I13</f>
        <v>0</v>
      </c>
      <c r="AD19" s="44">
        <f>Nut_StatusTool!J13</f>
        <v>0</v>
      </c>
    </row>
    <row r="20" spans="1:30" ht="20.100000000000001" customHeight="1">
      <c r="A20" s="59" t="str">
        <f t="array" ref="A20">IF(ROWS(A$9:A20)&gt;$U$5,"",INDEX(T$13:T$512,SMALL(IF(($AB$13:$AB$512=$AB$5),ROW($A$9:$A$508)-ROW($A$9)+1,""),ROWS(A$9:A20)),,1))</f>
        <v/>
      </c>
      <c r="B20" s="389" t="str">
        <f t="array" ref="B20">IF(ROWS(B$9:B20)&gt;$U$5,"",INDEX(U$13:U$512,SMALL(IF(($AB$13:$AB$512=$AB$5),ROW($A$9:$A$508)-ROW($A$9)+1,""),ROWS(B$9:B20)),,1))</f>
        <v/>
      </c>
      <c r="C20" s="389" t="str">
        <f t="array" ref="C20">IF(ROWS(C$9:C20)&gt;$U$5,"",INDEX(V$13:V$512,SMALL(IF(($AB$13:$AB$512=$AB$5),ROW($A$9:$A$508)-ROW($A$9)+1,""),ROWS(C$9:C20)),,1))</f>
        <v/>
      </c>
      <c r="D20" s="30" t="str">
        <f t="array" ref="D20">IF(ROWS(D$9:D20)&gt;$U$5,"",INDEX(W$13:W$512,SMALL(IF(($AB$13:$AB$512=$AB$5),ROW($A$9:$A$508)-ROW($A$9)+1,""),ROWS(D$9:D20)),,1))</f>
        <v/>
      </c>
      <c r="E20" s="59" t="str">
        <f t="array" ref="E20">IF(ROWS(E$9:E20)&gt;$U$5,"",INDEX(X$13:X$512,SMALL(IF(($AB$13:$AB$512=$AB$5),ROW($A$9:$A$508)-ROW($A$9)+1,""),ROWS(E$9:E20)),,1))</f>
        <v/>
      </c>
      <c r="F20" s="59" t="str">
        <f t="array" ref="F20">IF(ROWS(F$9:F20)&gt;$U$5,"",INDEX(Y$13:Y$512,SMALL(IF(($AB$13:$AB$512=$AB$5),ROW($A$9:$A$508)-ROW($A$9)+1,""),ROWS(F$9:F20)),,1))</f>
        <v/>
      </c>
      <c r="G20" s="59" t="str">
        <f t="array" ref="G20">IF(ROWS(G$9:G20)&gt;$U$5,"",INDEX(AB$13:AB$512,SMALL(IF(($AB$13:$AB$512=$AB$5),ROW($A$9:$A$508)-ROW($A$9)+1,""),ROWS(G$9:G20)),,1))</f>
        <v/>
      </c>
      <c r="H20" s="325" t="str">
        <f t="array" ref="H20">IF(ROWS(H$9:H20)&gt;$U$5,"",INDEX(AC$13:AC$512,SMALL(IF(($AB$13:$AB$512=$AB$5),ROW($A$9:$A$508)-ROW($A$9)+1,""),ROWS(H$9:H20)),,1))</f>
        <v/>
      </c>
      <c r="I20" s="105"/>
      <c r="J20" s="105"/>
      <c r="K20" s="105"/>
      <c r="L20" s="105"/>
      <c r="M20" s="136"/>
      <c r="T20" s="44">
        <f>Nut_StatusTool!A14</f>
        <v>8</v>
      </c>
      <c r="U20" s="44">
        <f>Nut_StatusTool!B14</f>
        <v>0</v>
      </c>
      <c r="V20" s="44">
        <f>Nut_StatusTool!C14</f>
        <v>0</v>
      </c>
      <c r="W20" s="44">
        <f>Nut_StatusTool!D14</f>
        <v>0</v>
      </c>
      <c r="X20" s="44">
        <f>Nut_StatusTool!F14</f>
        <v>0</v>
      </c>
      <c r="Y20" s="285" t="str">
        <f>Nut_StatusTool!K14</f>
        <v/>
      </c>
      <c r="Z20" s="44" t="str">
        <f>Nut_StatusTool!L14</f>
        <v/>
      </c>
      <c r="AA20" s="44" t="str">
        <f>Nut_StatusTool!M14</f>
        <v/>
      </c>
      <c r="AB20" s="44" t="str">
        <f>Nut_StatusTool!N14</f>
        <v/>
      </c>
      <c r="AC20" s="44">
        <f>Nut_StatusTool!I14</f>
        <v>0</v>
      </c>
      <c r="AD20" s="44">
        <f>Nut_StatusTool!J14</f>
        <v>0</v>
      </c>
    </row>
    <row r="21" spans="1:30" ht="20.100000000000001" customHeight="1">
      <c r="A21" s="59" t="str">
        <f t="array" ref="A21">IF(ROWS(A$9:A21)&gt;$U$5,"",INDEX(T$13:T$512,SMALL(IF(($AB$13:$AB$512=$AB$5),ROW($A$9:$A$508)-ROW($A$9)+1,""),ROWS(A$9:A21)),,1))</f>
        <v/>
      </c>
      <c r="B21" s="389" t="str">
        <f t="array" ref="B21">IF(ROWS(B$9:B21)&gt;$U$5,"",INDEX(U$13:U$512,SMALL(IF(($AB$13:$AB$512=$AB$5),ROW($A$9:$A$508)-ROW($A$9)+1,""),ROWS(B$9:B21)),,1))</f>
        <v/>
      </c>
      <c r="C21" s="389" t="str">
        <f t="array" ref="C21">IF(ROWS(C$9:C21)&gt;$U$5,"",INDEX(V$13:V$512,SMALL(IF(($AB$13:$AB$512=$AB$5),ROW($A$9:$A$508)-ROW($A$9)+1,""),ROWS(C$9:C21)),,1))</f>
        <v/>
      </c>
      <c r="D21" s="30" t="str">
        <f t="array" ref="D21">IF(ROWS(D$9:D21)&gt;$U$5,"",INDEX(W$13:W$512,SMALL(IF(($AB$13:$AB$512=$AB$5),ROW($A$9:$A$508)-ROW($A$9)+1,""),ROWS(D$9:D21)),,1))</f>
        <v/>
      </c>
      <c r="E21" s="59" t="str">
        <f t="array" ref="E21">IF(ROWS(E$9:E21)&gt;$U$5,"",INDEX(X$13:X$512,SMALL(IF(($AB$13:$AB$512=$AB$5),ROW($A$9:$A$508)-ROW($A$9)+1,""),ROWS(E$9:E21)),,1))</f>
        <v/>
      </c>
      <c r="F21" s="59" t="str">
        <f t="array" ref="F21">IF(ROWS(F$9:F21)&gt;$U$5,"",INDEX(Y$13:Y$512,SMALL(IF(($AB$13:$AB$512=$AB$5),ROW($A$9:$A$508)-ROW($A$9)+1,""),ROWS(F$9:F21)),,1))</f>
        <v/>
      </c>
      <c r="G21" s="59" t="str">
        <f t="array" ref="G21">IF(ROWS(G$9:G21)&gt;$U$5,"",INDEX(AB$13:AB$512,SMALL(IF(($AB$13:$AB$512=$AB$5),ROW($A$9:$A$508)-ROW($A$9)+1,""),ROWS(G$9:G21)),,1))</f>
        <v/>
      </c>
      <c r="H21" s="325" t="str">
        <f t="array" ref="H21">IF(ROWS(H$9:H21)&gt;$U$5,"",INDEX(AC$13:AC$512,SMALL(IF(($AB$13:$AB$512=$AB$5),ROW($A$9:$A$508)-ROW($A$9)+1,""),ROWS(H$9:H21)),,1))</f>
        <v/>
      </c>
      <c r="I21" s="105"/>
      <c r="J21" s="105"/>
      <c r="K21" s="105"/>
      <c r="L21" s="105"/>
      <c r="M21" s="136"/>
      <c r="T21" s="44">
        <f>Nut_StatusTool!A15</f>
        <v>9</v>
      </c>
      <c r="U21" s="44">
        <f>Nut_StatusTool!B15</f>
        <v>0</v>
      </c>
      <c r="V21" s="44">
        <f>Nut_StatusTool!C15</f>
        <v>0</v>
      </c>
      <c r="W21" s="44">
        <f>Nut_StatusTool!D15</f>
        <v>0</v>
      </c>
      <c r="X21" s="44">
        <f>Nut_StatusTool!F15</f>
        <v>0</v>
      </c>
      <c r="Y21" s="285" t="str">
        <f>Nut_StatusTool!K15</f>
        <v/>
      </c>
      <c r="Z21" s="44" t="str">
        <f>Nut_StatusTool!L15</f>
        <v/>
      </c>
      <c r="AA21" s="44" t="str">
        <f>Nut_StatusTool!M15</f>
        <v/>
      </c>
      <c r="AB21" s="44" t="str">
        <f>Nut_StatusTool!N15</f>
        <v/>
      </c>
      <c r="AC21" s="44">
        <f>Nut_StatusTool!I15</f>
        <v>0</v>
      </c>
      <c r="AD21" s="44">
        <f>Nut_StatusTool!J15</f>
        <v>0</v>
      </c>
    </row>
    <row r="22" spans="1:30" ht="20.100000000000001" customHeight="1">
      <c r="A22" s="59" t="str">
        <f t="array" ref="A22">IF(ROWS(A$9:A22)&gt;$U$5,"",INDEX(T$13:T$512,SMALL(IF(($AB$13:$AB$512=$AB$5),ROW($A$9:$A$508)-ROW($A$9)+1,""),ROWS(A$9:A22)),,1))</f>
        <v/>
      </c>
      <c r="B22" s="389" t="str">
        <f t="array" ref="B22">IF(ROWS(B$9:B22)&gt;$U$5,"",INDEX(U$13:U$512,SMALL(IF(($AB$13:$AB$512=$AB$5),ROW($A$9:$A$508)-ROW($A$9)+1,""),ROWS(B$9:B22)),,1))</f>
        <v/>
      </c>
      <c r="C22" s="389" t="str">
        <f t="array" ref="C22">IF(ROWS(C$9:C22)&gt;$U$5,"",INDEX(V$13:V$512,SMALL(IF(($AB$13:$AB$512=$AB$5),ROW($A$9:$A$508)-ROW($A$9)+1,""),ROWS(C$9:C22)),,1))</f>
        <v/>
      </c>
      <c r="D22" s="30" t="str">
        <f t="array" ref="D22">IF(ROWS(D$9:D22)&gt;$U$5,"",INDEX(W$13:W$512,SMALL(IF(($AB$13:$AB$512=$AB$5),ROW($A$9:$A$508)-ROW($A$9)+1,""),ROWS(D$9:D22)),,1))</f>
        <v/>
      </c>
      <c r="E22" s="59" t="str">
        <f t="array" ref="E22">IF(ROWS(E$9:E22)&gt;$U$5,"",INDEX(X$13:X$512,SMALL(IF(($AB$13:$AB$512=$AB$5),ROW($A$9:$A$508)-ROW($A$9)+1,""),ROWS(E$9:E22)),,1))</f>
        <v/>
      </c>
      <c r="F22" s="59" t="str">
        <f t="array" ref="F22">IF(ROWS(F$9:F22)&gt;$U$5,"",INDEX(Y$13:Y$512,SMALL(IF(($AB$13:$AB$512=$AB$5),ROW($A$9:$A$508)-ROW($A$9)+1,""),ROWS(F$9:F22)),,1))</f>
        <v/>
      </c>
      <c r="G22" s="59" t="str">
        <f t="array" ref="G22">IF(ROWS(G$9:G22)&gt;$U$5,"",INDEX(AB$13:AB$512,SMALL(IF(($AB$13:$AB$512=$AB$5),ROW($A$9:$A$508)-ROW($A$9)+1,""),ROWS(G$9:G22)),,1))</f>
        <v/>
      </c>
      <c r="H22" s="325" t="str">
        <f t="array" ref="H22">IF(ROWS(H$9:H22)&gt;$U$5,"",INDEX(AC$13:AC$512,SMALL(IF(($AB$13:$AB$512=$AB$5),ROW($A$9:$A$508)-ROW($A$9)+1,""),ROWS(H$9:H22)),,1))</f>
        <v/>
      </c>
      <c r="I22" s="105"/>
      <c r="J22" s="105"/>
      <c r="K22" s="105"/>
      <c r="L22" s="105"/>
      <c r="M22" s="136"/>
      <c r="T22" s="44">
        <f>Nut_StatusTool!A16</f>
        <v>10</v>
      </c>
      <c r="U22" s="44">
        <f>Nut_StatusTool!B16</f>
        <v>0</v>
      </c>
      <c r="V22" s="44">
        <f>Nut_StatusTool!C16</f>
        <v>0</v>
      </c>
      <c r="W22" s="44">
        <f>Nut_StatusTool!D16</f>
        <v>0</v>
      </c>
      <c r="X22" s="44">
        <f>Nut_StatusTool!F16</f>
        <v>0</v>
      </c>
      <c r="Y22" s="285" t="str">
        <f>Nut_StatusTool!K16</f>
        <v/>
      </c>
      <c r="Z22" s="44" t="str">
        <f>Nut_StatusTool!L16</f>
        <v/>
      </c>
      <c r="AA22" s="44" t="str">
        <f>Nut_StatusTool!M16</f>
        <v/>
      </c>
      <c r="AB22" s="44" t="str">
        <f>Nut_StatusTool!N16</f>
        <v/>
      </c>
      <c r="AC22" s="44">
        <f>Nut_StatusTool!I16</f>
        <v>0</v>
      </c>
      <c r="AD22" s="44">
        <f>Nut_StatusTool!J16</f>
        <v>0</v>
      </c>
    </row>
    <row r="23" spans="1:30" ht="20.100000000000001" customHeight="1">
      <c r="A23" s="59" t="str">
        <f t="array" ref="A23">IF(ROWS(A$9:A23)&gt;$U$5,"",INDEX(T$13:T$512,SMALL(IF(($AB$13:$AB$512=$AB$5),ROW($A$9:$A$508)-ROW($A$9)+1,""),ROWS(A$9:A23)),,1))</f>
        <v/>
      </c>
      <c r="B23" s="389" t="str">
        <f t="array" ref="B23">IF(ROWS(B$9:B23)&gt;$U$5,"",INDEX(U$13:U$512,SMALL(IF(($AB$13:$AB$512=$AB$5),ROW($A$9:$A$508)-ROW($A$9)+1,""),ROWS(B$9:B23)),,1))</f>
        <v/>
      </c>
      <c r="C23" s="389" t="str">
        <f t="array" ref="C23">IF(ROWS(C$9:C23)&gt;$U$5,"",INDEX(V$13:V$512,SMALL(IF(($AB$13:$AB$512=$AB$5),ROW($A$9:$A$508)-ROW($A$9)+1,""),ROWS(C$9:C23)),,1))</f>
        <v/>
      </c>
      <c r="D23" s="30" t="str">
        <f t="array" ref="D23">IF(ROWS(D$9:D23)&gt;$U$5,"",INDEX(W$13:W$512,SMALL(IF(($AB$13:$AB$512=$AB$5),ROW($A$9:$A$508)-ROW($A$9)+1,""),ROWS(D$9:D23)),,1))</f>
        <v/>
      </c>
      <c r="E23" s="59" t="str">
        <f t="array" ref="E23">IF(ROWS(E$9:E23)&gt;$U$5,"",INDEX(X$13:X$512,SMALL(IF(($AB$13:$AB$512=$AB$5),ROW($A$9:$A$508)-ROW($A$9)+1,""),ROWS(E$9:E23)),,1))</f>
        <v/>
      </c>
      <c r="F23" s="59" t="str">
        <f t="array" ref="F23">IF(ROWS(F$9:F23)&gt;$U$5,"",INDEX(Y$13:Y$512,SMALL(IF(($AB$13:$AB$512=$AB$5),ROW($A$9:$A$508)-ROW($A$9)+1,""),ROWS(F$9:F23)),,1))</f>
        <v/>
      </c>
      <c r="G23" s="59" t="str">
        <f t="array" ref="G23">IF(ROWS(G$9:G23)&gt;$U$5,"",INDEX(AB$13:AB$512,SMALL(IF(($AB$13:$AB$512=$AB$5),ROW($A$9:$A$508)-ROW($A$9)+1,""),ROWS(G$9:G23)),,1))</f>
        <v/>
      </c>
      <c r="H23" s="325" t="str">
        <f t="array" ref="H23">IF(ROWS(H$9:H23)&gt;$U$5,"",INDEX(AC$13:AC$512,SMALL(IF(($AB$13:$AB$512=$AB$5),ROW($A$9:$A$508)-ROW($A$9)+1,""),ROWS(H$9:H23)),,1))</f>
        <v/>
      </c>
      <c r="I23" s="105"/>
      <c r="J23" s="105"/>
      <c r="K23" s="105"/>
      <c r="L23" s="105"/>
      <c r="M23" s="136"/>
      <c r="T23" s="44">
        <f>Nut_StatusTool!A17</f>
        <v>11</v>
      </c>
      <c r="U23" s="44">
        <f>Nut_StatusTool!B17</f>
        <v>0</v>
      </c>
      <c r="V23" s="44">
        <f>Nut_StatusTool!C17</f>
        <v>0</v>
      </c>
      <c r="W23" s="44">
        <f>Nut_StatusTool!D17</f>
        <v>0</v>
      </c>
      <c r="X23" s="44">
        <f>Nut_StatusTool!F17</f>
        <v>0</v>
      </c>
      <c r="Y23" s="285" t="str">
        <f>Nut_StatusTool!K17</f>
        <v/>
      </c>
      <c r="Z23" s="44" t="str">
        <f>Nut_StatusTool!L17</f>
        <v/>
      </c>
      <c r="AA23" s="44" t="str">
        <f>Nut_StatusTool!M17</f>
        <v/>
      </c>
      <c r="AB23" s="44" t="str">
        <f>Nut_StatusTool!N17</f>
        <v/>
      </c>
      <c r="AC23" s="44">
        <f>Nut_StatusTool!I17</f>
        <v>0</v>
      </c>
      <c r="AD23" s="44">
        <f>Nut_StatusTool!J17</f>
        <v>0</v>
      </c>
    </row>
    <row r="24" spans="1:30" ht="20.100000000000001" customHeight="1">
      <c r="A24" s="59" t="str">
        <f t="array" ref="A24">IF(ROWS(A$9:A24)&gt;$U$5,"",INDEX(T$13:T$512,SMALL(IF(($AB$13:$AB$512=$AB$5),ROW($A$9:$A$508)-ROW($A$9)+1,""),ROWS(A$9:A24)),,1))</f>
        <v/>
      </c>
      <c r="B24" s="389" t="str">
        <f t="array" ref="B24">IF(ROWS(B$9:B24)&gt;$U$5,"",INDEX(U$13:U$512,SMALL(IF(($AB$13:$AB$512=$AB$5),ROW($A$9:$A$508)-ROW($A$9)+1,""),ROWS(B$9:B24)),,1))</f>
        <v/>
      </c>
      <c r="C24" s="389" t="str">
        <f t="array" ref="C24">IF(ROWS(C$9:C24)&gt;$U$5,"",INDEX(V$13:V$512,SMALL(IF(($AB$13:$AB$512=$AB$5),ROW($A$9:$A$508)-ROW($A$9)+1,""),ROWS(C$9:C24)),,1))</f>
        <v/>
      </c>
      <c r="D24" s="30" t="str">
        <f t="array" ref="D24">IF(ROWS(D$9:D24)&gt;$U$5,"",INDEX(W$13:W$512,SMALL(IF(($AB$13:$AB$512=$AB$5),ROW($A$9:$A$508)-ROW($A$9)+1,""),ROWS(D$9:D24)),,1))</f>
        <v/>
      </c>
      <c r="E24" s="59" t="str">
        <f t="array" ref="E24">IF(ROWS(E$9:E24)&gt;$U$5,"",INDEX(X$13:X$512,SMALL(IF(($AB$13:$AB$512=$AB$5),ROW($A$9:$A$508)-ROW($A$9)+1,""),ROWS(E$9:E24)),,1))</f>
        <v/>
      </c>
      <c r="F24" s="59" t="str">
        <f t="array" ref="F24">IF(ROWS(F$9:F24)&gt;$U$5,"",INDEX(Y$13:Y$512,SMALL(IF(($AB$13:$AB$512=$AB$5),ROW($A$9:$A$508)-ROW($A$9)+1,""),ROWS(F$9:F24)),,1))</f>
        <v/>
      </c>
      <c r="G24" s="59" t="str">
        <f t="array" ref="G24">IF(ROWS(G$9:G24)&gt;$U$5,"",INDEX(AB$13:AB$512,SMALL(IF(($AB$13:$AB$512=$AB$5),ROW($A$9:$A$508)-ROW($A$9)+1,""),ROWS(G$9:G24)),,1))</f>
        <v/>
      </c>
      <c r="H24" s="325" t="str">
        <f t="array" ref="H24">IF(ROWS(H$9:H24)&gt;$U$5,"",INDEX(AC$13:AC$512,SMALL(IF(($AB$13:$AB$512=$AB$5),ROW($A$9:$A$508)-ROW($A$9)+1,""),ROWS(H$9:H24)),,1))</f>
        <v/>
      </c>
      <c r="I24" s="105"/>
      <c r="J24" s="105"/>
      <c r="K24" s="105"/>
      <c r="L24" s="105"/>
      <c r="M24" s="136"/>
      <c r="T24" s="44">
        <f>Nut_StatusTool!A18</f>
        <v>12</v>
      </c>
      <c r="U24" s="44">
        <f>Nut_StatusTool!B18</f>
        <v>0</v>
      </c>
      <c r="V24" s="44">
        <f>Nut_StatusTool!C18</f>
        <v>0</v>
      </c>
      <c r="W24" s="44">
        <f>Nut_StatusTool!D18</f>
        <v>0</v>
      </c>
      <c r="X24" s="44">
        <f>Nut_StatusTool!F18</f>
        <v>0</v>
      </c>
      <c r="Y24" s="285" t="str">
        <f>Nut_StatusTool!K18</f>
        <v/>
      </c>
      <c r="Z24" s="44" t="str">
        <f>Nut_StatusTool!L18</f>
        <v/>
      </c>
      <c r="AA24" s="44" t="str">
        <f>Nut_StatusTool!M18</f>
        <v/>
      </c>
      <c r="AB24" s="44" t="str">
        <f>Nut_StatusTool!N18</f>
        <v/>
      </c>
      <c r="AC24" s="44">
        <f>Nut_StatusTool!I18</f>
        <v>0</v>
      </c>
      <c r="AD24" s="44">
        <f>Nut_StatusTool!J18</f>
        <v>0</v>
      </c>
    </row>
    <row r="25" spans="1:30" ht="20.100000000000001" customHeight="1">
      <c r="A25" s="59" t="str">
        <f t="array" ref="A25">IF(ROWS(A$9:A25)&gt;$U$5,"",INDEX(T$13:T$512,SMALL(IF(($AB$13:$AB$512=$AB$5),ROW($A$9:$A$508)-ROW($A$9)+1,""),ROWS(A$9:A25)),,1))</f>
        <v/>
      </c>
      <c r="B25" s="389" t="str">
        <f t="array" ref="B25">IF(ROWS(B$9:B25)&gt;$U$5,"",INDEX(U$13:U$512,SMALL(IF(($AB$13:$AB$512=$AB$5),ROW($A$9:$A$508)-ROW($A$9)+1,""),ROWS(B$9:B25)),,1))</f>
        <v/>
      </c>
      <c r="C25" s="389" t="str">
        <f t="array" ref="C25">IF(ROWS(C$9:C25)&gt;$U$5,"",INDEX(V$13:V$512,SMALL(IF(($AB$13:$AB$512=$AB$5),ROW($A$9:$A$508)-ROW($A$9)+1,""),ROWS(C$9:C25)),,1))</f>
        <v/>
      </c>
      <c r="D25" s="30" t="str">
        <f t="array" ref="D25">IF(ROWS(D$9:D25)&gt;$U$5,"",INDEX(W$13:W$512,SMALL(IF(($AB$13:$AB$512=$AB$5),ROW($A$9:$A$508)-ROW($A$9)+1,""),ROWS(D$9:D25)),,1))</f>
        <v/>
      </c>
      <c r="E25" s="59" t="str">
        <f t="array" ref="E25">IF(ROWS(E$9:E25)&gt;$U$5,"",INDEX(X$13:X$512,SMALL(IF(($AB$13:$AB$512=$AB$5),ROW($A$9:$A$508)-ROW($A$9)+1,""),ROWS(E$9:E25)),,1))</f>
        <v/>
      </c>
      <c r="F25" s="59" t="str">
        <f t="array" ref="F25">IF(ROWS(F$9:F25)&gt;$U$5,"",INDEX(Y$13:Y$512,SMALL(IF(($AB$13:$AB$512=$AB$5),ROW($A$9:$A$508)-ROW($A$9)+1,""),ROWS(F$9:F25)),,1))</f>
        <v/>
      </c>
      <c r="G25" s="59" t="str">
        <f t="array" ref="G25">IF(ROWS(G$9:G25)&gt;$U$5,"",INDEX(AB$13:AB$512,SMALL(IF(($AB$13:$AB$512=$AB$5),ROW($A$9:$A$508)-ROW($A$9)+1,""),ROWS(G$9:G25)),,1))</f>
        <v/>
      </c>
      <c r="H25" s="325" t="str">
        <f t="array" ref="H25">IF(ROWS(H$9:H25)&gt;$U$5,"",INDEX(AC$13:AC$512,SMALL(IF(($AB$13:$AB$512=$AB$5),ROW($A$9:$A$508)-ROW($A$9)+1,""),ROWS(H$9:H25)),,1))</f>
        <v/>
      </c>
      <c r="I25" s="105"/>
      <c r="J25" s="105"/>
      <c r="K25" s="105"/>
      <c r="L25" s="105"/>
      <c r="M25" s="136"/>
      <c r="T25" s="44">
        <f>Nut_StatusTool!A19</f>
        <v>13</v>
      </c>
      <c r="U25" s="44">
        <f>Nut_StatusTool!B19</f>
        <v>0</v>
      </c>
      <c r="V25" s="44">
        <f>Nut_StatusTool!C19</f>
        <v>0</v>
      </c>
      <c r="W25" s="44">
        <f>Nut_StatusTool!D19</f>
        <v>0</v>
      </c>
      <c r="X25" s="44">
        <f>Nut_StatusTool!F19</f>
        <v>0</v>
      </c>
      <c r="Y25" s="285" t="str">
        <f>Nut_StatusTool!K19</f>
        <v/>
      </c>
      <c r="Z25" s="44" t="str">
        <f>Nut_StatusTool!L19</f>
        <v/>
      </c>
      <c r="AA25" s="44" t="str">
        <f>Nut_StatusTool!M19</f>
        <v/>
      </c>
      <c r="AB25" s="44" t="str">
        <f>Nut_StatusTool!N19</f>
        <v/>
      </c>
      <c r="AC25" s="44">
        <f>Nut_StatusTool!I19</f>
        <v>0</v>
      </c>
      <c r="AD25" s="44">
        <f>Nut_StatusTool!J19</f>
        <v>0</v>
      </c>
    </row>
    <row r="26" spans="1:30" ht="20.100000000000001" customHeight="1">
      <c r="A26" s="59" t="str">
        <f t="array" ref="A26">IF(ROWS(A$9:A26)&gt;$U$5,"",INDEX(T$13:T$512,SMALL(IF(($AB$13:$AB$512=$AB$5),ROW($A$9:$A$508)-ROW($A$9)+1,""),ROWS(A$9:A26)),,1))</f>
        <v/>
      </c>
      <c r="B26" s="389" t="str">
        <f t="array" ref="B26">IF(ROWS(B$9:B26)&gt;$U$5,"",INDEX(U$13:U$512,SMALL(IF(($AB$13:$AB$512=$AB$5),ROW($A$9:$A$508)-ROW($A$9)+1,""),ROWS(B$9:B26)),,1))</f>
        <v/>
      </c>
      <c r="C26" s="389" t="str">
        <f t="array" ref="C26">IF(ROWS(C$9:C26)&gt;$U$5,"",INDEX(V$13:V$512,SMALL(IF(($AB$13:$AB$512=$AB$5),ROW($A$9:$A$508)-ROW($A$9)+1,""),ROWS(C$9:C26)),,1))</f>
        <v/>
      </c>
      <c r="D26" s="30" t="str">
        <f t="array" ref="D26">IF(ROWS(D$9:D26)&gt;$U$5,"",INDEX(W$13:W$512,SMALL(IF(($AB$13:$AB$512=$AB$5),ROW($A$9:$A$508)-ROW($A$9)+1,""),ROWS(D$9:D26)),,1))</f>
        <v/>
      </c>
      <c r="E26" s="59" t="str">
        <f t="array" ref="E26">IF(ROWS(E$9:E26)&gt;$U$5,"",INDEX(X$13:X$512,SMALL(IF(($AB$13:$AB$512=$AB$5),ROW($A$9:$A$508)-ROW($A$9)+1,""),ROWS(E$9:E26)),,1))</f>
        <v/>
      </c>
      <c r="F26" s="59" t="str">
        <f t="array" ref="F26">IF(ROWS(F$9:F26)&gt;$U$5,"",INDEX(Y$13:Y$512,SMALL(IF(($AB$13:$AB$512=$AB$5),ROW($A$9:$A$508)-ROW($A$9)+1,""),ROWS(F$9:F26)),,1))</f>
        <v/>
      </c>
      <c r="G26" s="59" t="str">
        <f t="array" ref="G26">IF(ROWS(G$9:G26)&gt;$U$5,"",INDEX(AB$13:AB$512,SMALL(IF(($AB$13:$AB$512=$AB$5),ROW($A$9:$A$508)-ROW($A$9)+1,""),ROWS(G$9:G26)),,1))</f>
        <v/>
      </c>
      <c r="H26" s="325" t="str">
        <f t="array" ref="H26">IF(ROWS(H$9:H26)&gt;$U$5,"",INDEX(AC$13:AC$512,SMALL(IF(($AB$13:$AB$512=$AB$5),ROW($A$9:$A$508)-ROW($A$9)+1,""),ROWS(H$9:H26)),,1))</f>
        <v/>
      </c>
      <c r="I26" s="105"/>
      <c r="J26" s="105"/>
      <c r="K26" s="105"/>
      <c r="L26" s="105"/>
      <c r="M26" s="136"/>
      <c r="T26" s="44">
        <f>Nut_StatusTool!A20</f>
        <v>14</v>
      </c>
      <c r="U26" s="44">
        <f>Nut_StatusTool!B20</f>
        <v>0</v>
      </c>
      <c r="V26" s="44">
        <f>Nut_StatusTool!C20</f>
        <v>0</v>
      </c>
      <c r="W26" s="44">
        <f>Nut_StatusTool!D20</f>
        <v>0</v>
      </c>
      <c r="X26" s="44">
        <f>Nut_StatusTool!F20</f>
        <v>0</v>
      </c>
      <c r="Y26" s="285" t="str">
        <f>Nut_StatusTool!K20</f>
        <v/>
      </c>
      <c r="Z26" s="44" t="str">
        <f>Nut_StatusTool!L20</f>
        <v/>
      </c>
      <c r="AA26" s="44" t="str">
        <f>Nut_StatusTool!M20</f>
        <v/>
      </c>
      <c r="AB26" s="44" t="str">
        <f>Nut_StatusTool!N20</f>
        <v/>
      </c>
      <c r="AC26" s="44">
        <f>Nut_StatusTool!I20</f>
        <v>0</v>
      </c>
      <c r="AD26" s="44">
        <f>Nut_StatusTool!J20</f>
        <v>0</v>
      </c>
    </row>
    <row r="27" spans="1:30" ht="20.100000000000001" customHeight="1">
      <c r="A27" s="59" t="str">
        <f t="array" ref="A27">IF(ROWS(A$9:A27)&gt;$U$5,"",INDEX(T$13:T$512,SMALL(IF(($AB$13:$AB$512=$AB$5),ROW($A$9:$A$508)-ROW($A$9)+1,""),ROWS(A$9:A27)),,1))</f>
        <v/>
      </c>
      <c r="B27" s="389" t="str">
        <f t="array" ref="B27">IF(ROWS(B$9:B27)&gt;$U$5,"",INDEX(U$13:U$512,SMALL(IF(($AB$13:$AB$512=$AB$5),ROW($A$9:$A$508)-ROW($A$9)+1,""),ROWS(B$9:B27)),,1))</f>
        <v/>
      </c>
      <c r="C27" s="389" t="str">
        <f t="array" ref="C27">IF(ROWS(C$9:C27)&gt;$U$5,"",INDEX(V$13:V$512,SMALL(IF(($AB$13:$AB$512=$AB$5),ROW($A$9:$A$508)-ROW($A$9)+1,""),ROWS(C$9:C27)),,1))</f>
        <v/>
      </c>
      <c r="D27" s="30" t="str">
        <f t="array" ref="D27">IF(ROWS(D$9:D27)&gt;$U$5,"",INDEX(W$13:W$512,SMALL(IF(($AB$13:$AB$512=$AB$5),ROW($A$9:$A$508)-ROW($A$9)+1,""),ROWS(D$9:D27)),,1))</f>
        <v/>
      </c>
      <c r="E27" s="59" t="str">
        <f t="array" ref="E27">IF(ROWS(E$9:E27)&gt;$U$5,"",INDEX(X$13:X$512,SMALL(IF(($AB$13:$AB$512=$AB$5),ROW($A$9:$A$508)-ROW($A$9)+1,""),ROWS(E$9:E27)),,1))</f>
        <v/>
      </c>
      <c r="F27" s="59" t="str">
        <f t="array" ref="F27">IF(ROWS(F$9:F27)&gt;$U$5,"",INDEX(Y$13:Y$512,SMALL(IF(($AB$13:$AB$512=$AB$5),ROW($A$9:$A$508)-ROW($A$9)+1,""),ROWS(F$9:F27)),,1))</f>
        <v/>
      </c>
      <c r="G27" s="59" t="str">
        <f t="array" ref="G27">IF(ROWS(G$9:G27)&gt;$U$5,"",INDEX(AB$13:AB$512,SMALL(IF(($AB$13:$AB$512=$AB$5),ROW($A$9:$A$508)-ROW($A$9)+1,""),ROWS(G$9:G27)),,1))</f>
        <v/>
      </c>
      <c r="H27" s="325" t="str">
        <f t="array" ref="H27">IF(ROWS(H$9:H27)&gt;$U$5,"",INDEX(AC$13:AC$512,SMALL(IF(($AB$13:$AB$512=$AB$5),ROW($A$9:$A$508)-ROW($A$9)+1,""),ROWS(H$9:H27)),,1))</f>
        <v/>
      </c>
      <c r="I27" s="105"/>
      <c r="J27" s="105"/>
      <c r="K27" s="105"/>
      <c r="L27" s="105"/>
      <c r="M27" s="136"/>
      <c r="T27" s="44">
        <f>Nut_StatusTool!A21</f>
        <v>15</v>
      </c>
      <c r="U27" s="44">
        <f>Nut_StatusTool!B21</f>
        <v>0</v>
      </c>
      <c r="V27" s="44">
        <f>Nut_StatusTool!C21</f>
        <v>0</v>
      </c>
      <c r="W27" s="44">
        <f>Nut_StatusTool!D21</f>
        <v>0</v>
      </c>
      <c r="X27" s="44">
        <f>Nut_StatusTool!F21</f>
        <v>0</v>
      </c>
      <c r="Y27" s="285" t="str">
        <f>Nut_StatusTool!K21</f>
        <v/>
      </c>
      <c r="Z27" s="44" t="str">
        <f>Nut_StatusTool!L21</f>
        <v/>
      </c>
      <c r="AA27" s="44" t="str">
        <f>Nut_StatusTool!M21</f>
        <v/>
      </c>
      <c r="AB27" s="44" t="str">
        <f>Nut_StatusTool!N21</f>
        <v/>
      </c>
      <c r="AC27" s="44">
        <f>Nut_StatusTool!I21</f>
        <v>0</v>
      </c>
      <c r="AD27" s="44">
        <f>Nut_StatusTool!J21</f>
        <v>0</v>
      </c>
    </row>
    <row r="28" spans="1:30" ht="20.100000000000001" customHeight="1">
      <c r="A28" s="59" t="str">
        <f t="array" ref="A28">IF(ROWS(A$9:A28)&gt;$U$5,"",INDEX(T$13:T$512,SMALL(IF(($AB$13:$AB$512=$AB$5),ROW($A$9:$A$508)-ROW($A$9)+1,""),ROWS(A$9:A28)),,1))</f>
        <v/>
      </c>
      <c r="B28" s="389" t="str">
        <f t="array" ref="B28">IF(ROWS(B$9:B28)&gt;$U$5,"",INDEX(U$13:U$512,SMALL(IF(($AB$13:$AB$512=$AB$5),ROW($A$9:$A$508)-ROW($A$9)+1,""),ROWS(B$9:B28)),,1))</f>
        <v/>
      </c>
      <c r="C28" s="389" t="str">
        <f t="array" ref="C28">IF(ROWS(C$9:C28)&gt;$U$5,"",INDEX(V$13:V$512,SMALL(IF(($AB$13:$AB$512=$AB$5),ROW($A$9:$A$508)-ROW($A$9)+1,""),ROWS(C$9:C28)),,1))</f>
        <v/>
      </c>
      <c r="D28" s="30" t="str">
        <f t="array" ref="D28">IF(ROWS(D$9:D28)&gt;$U$5,"",INDEX(W$13:W$512,SMALL(IF(($AB$13:$AB$512=$AB$5),ROW($A$9:$A$508)-ROW($A$9)+1,""),ROWS(D$9:D28)),,1))</f>
        <v/>
      </c>
      <c r="E28" s="59" t="str">
        <f t="array" ref="E28">IF(ROWS(E$9:E28)&gt;$U$5,"",INDEX(X$13:X$512,SMALL(IF(($AB$13:$AB$512=$AB$5),ROW($A$9:$A$508)-ROW($A$9)+1,""),ROWS(E$9:E28)),,1))</f>
        <v/>
      </c>
      <c r="F28" s="59" t="str">
        <f t="array" ref="F28">IF(ROWS(F$9:F28)&gt;$U$5,"",INDEX(Y$13:Y$512,SMALL(IF(($AB$13:$AB$512=$AB$5),ROW($A$9:$A$508)-ROW($A$9)+1,""),ROWS(F$9:F28)),,1))</f>
        <v/>
      </c>
      <c r="G28" s="59" t="str">
        <f t="array" ref="G28">IF(ROWS(G$9:G28)&gt;$U$5,"",INDEX(AB$13:AB$512,SMALL(IF(($AB$13:$AB$512=$AB$5),ROW($A$9:$A$508)-ROW($A$9)+1,""),ROWS(G$9:G28)),,1))</f>
        <v/>
      </c>
      <c r="H28" s="325" t="str">
        <f t="array" ref="H28">IF(ROWS(H$9:H28)&gt;$U$5,"",INDEX(AC$13:AC$512,SMALL(IF(($AB$13:$AB$512=$AB$5),ROW($A$9:$A$508)-ROW($A$9)+1,""),ROWS(H$9:H28)),,1))</f>
        <v/>
      </c>
      <c r="I28" s="105"/>
      <c r="J28" s="105"/>
      <c r="K28" s="105"/>
      <c r="L28" s="105"/>
      <c r="M28" s="136"/>
      <c r="T28" s="44">
        <f>Nut_StatusTool!A22</f>
        <v>16</v>
      </c>
      <c r="U28" s="44">
        <f>Nut_StatusTool!B22</f>
        <v>0</v>
      </c>
      <c r="V28" s="44">
        <f>Nut_StatusTool!C22</f>
        <v>0</v>
      </c>
      <c r="W28" s="44">
        <f>Nut_StatusTool!D22</f>
        <v>0</v>
      </c>
      <c r="X28" s="44">
        <f>Nut_StatusTool!F22</f>
        <v>0</v>
      </c>
      <c r="Y28" s="285" t="str">
        <f>Nut_StatusTool!K22</f>
        <v/>
      </c>
      <c r="Z28" s="44" t="str">
        <f>Nut_StatusTool!L22</f>
        <v/>
      </c>
      <c r="AA28" s="44" t="str">
        <f>Nut_StatusTool!M22</f>
        <v/>
      </c>
      <c r="AB28" s="44" t="str">
        <f>Nut_StatusTool!N22</f>
        <v/>
      </c>
      <c r="AC28" s="44">
        <f>Nut_StatusTool!I22</f>
        <v>0</v>
      </c>
      <c r="AD28" s="44">
        <f>Nut_StatusTool!J22</f>
        <v>0</v>
      </c>
    </row>
    <row r="29" spans="1:30" ht="20.100000000000001" customHeight="1">
      <c r="A29" s="59" t="str">
        <f t="array" ref="A29">IF(ROWS(A$9:A29)&gt;$U$5,"",INDEX(T$13:T$512,SMALL(IF(($AB$13:$AB$512=$AB$5),ROW($A$9:$A$508)-ROW($A$9)+1,""),ROWS(A$9:A29)),,1))</f>
        <v/>
      </c>
      <c r="B29" s="389" t="str">
        <f t="array" ref="B29">IF(ROWS(B$9:B29)&gt;$U$5,"",INDEX(U$13:U$512,SMALL(IF(($AB$13:$AB$512=$AB$5),ROW($A$9:$A$508)-ROW($A$9)+1,""),ROWS(B$9:B29)),,1))</f>
        <v/>
      </c>
      <c r="C29" s="389" t="str">
        <f t="array" ref="C29">IF(ROWS(C$9:C29)&gt;$U$5,"",INDEX(V$13:V$512,SMALL(IF(($AB$13:$AB$512=$AB$5),ROW($A$9:$A$508)-ROW($A$9)+1,""),ROWS(C$9:C29)),,1))</f>
        <v/>
      </c>
      <c r="D29" s="30" t="str">
        <f t="array" ref="D29">IF(ROWS(D$9:D29)&gt;$U$5,"",INDEX(W$13:W$512,SMALL(IF(($AB$13:$AB$512=$AB$5),ROW($A$9:$A$508)-ROW($A$9)+1,""),ROWS(D$9:D29)),,1))</f>
        <v/>
      </c>
      <c r="E29" s="59" t="str">
        <f t="array" ref="E29">IF(ROWS(E$9:E29)&gt;$U$5,"",INDEX(X$13:X$512,SMALL(IF(($AB$13:$AB$512=$AB$5),ROW($A$9:$A$508)-ROW($A$9)+1,""),ROWS(E$9:E29)),,1))</f>
        <v/>
      </c>
      <c r="F29" s="59" t="str">
        <f t="array" ref="F29">IF(ROWS(F$9:F29)&gt;$U$5,"",INDEX(Y$13:Y$512,SMALL(IF(($AB$13:$AB$512=$AB$5),ROW($A$9:$A$508)-ROW($A$9)+1,""),ROWS(F$9:F29)),,1))</f>
        <v/>
      </c>
      <c r="G29" s="59" t="str">
        <f t="array" ref="G29">IF(ROWS(G$9:G29)&gt;$U$5,"",INDEX(AB$13:AB$512,SMALL(IF(($AB$13:$AB$512=$AB$5),ROW($A$9:$A$508)-ROW($A$9)+1,""),ROWS(G$9:G29)),,1))</f>
        <v/>
      </c>
      <c r="H29" s="325" t="str">
        <f t="array" ref="H29">IF(ROWS(H$9:H29)&gt;$U$5,"",INDEX(AC$13:AC$512,SMALL(IF(($AB$13:$AB$512=$AB$5),ROW($A$9:$A$508)-ROW($A$9)+1,""),ROWS(H$9:H29)),,1))</f>
        <v/>
      </c>
      <c r="I29" s="105"/>
      <c r="J29" s="105"/>
      <c r="K29" s="105"/>
      <c r="L29" s="105"/>
      <c r="M29" s="136"/>
      <c r="T29" s="44">
        <f>Nut_StatusTool!A23</f>
        <v>17</v>
      </c>
      <c r="U29" s="44">
        <f>Nut_StatusTool!B23</f>
        <v>0</v>
      </c>
      <c r="V29" s="44">
        <f>Nut_StatusTool!C23</f>
        <v>0</v>
      </c>
      <c r="W29" s="44">
        <f>Nut_StatusTool!D23</f>
        <v>0</v>
      </c>
      <c r="X29" s="44">
        <f>Nut_StatusTool!F23</f>
        <v>0</v>
      </c>
      <c r="Y29" s="285" t="str">
        <f>Nut_StatusTool!K23</f>
        <v/>
      </c>
      <c r="Z29" s="44" t="str">
        <f>Nut_StatusTool!L23</f>
        <v/>
      </c>
      <c r="AA29" s="44" t="str">
        <f>Nut_StatusTool!M23</f>
        <v/>
      </c>
      <c r="AB29" s="44" t="str">
        <f>Nut_StatusTool!N23</f>
        <v/>
      </c>
      <c r="AC29" s="44">
        <f>Nut_StatusTool!I23</f>
        <v>0</v>
      </c>
      <c r="AD29" s="44">
        <f>Nut_StatusTool!J23</f>
        <v>0</v>
      </c>
    </row>
    <row r="30" spans="1:30" ht="20.100000000000001" customHeight="1">
      <c r="A30" s="59" t="str">
        <f t="array" ref="A30">IF(ROWS(A$9:A30)&gt;$U$5,"",INDEX(T$13:T$512,SMALL(IF(($AB$13:$AB$512=$AB$5),ROW($A$9:$A$508)-ROW($A$9)+1,""),ROWS(A$9:A30)),,1))</f>
        <v/>
      </c>
      <c r="B30" s="389" t="str">
        <f t="array" ref="B30">IF(ROWS(B$9:B30)&gt;$U$5,"",INDEX(U$13:U$512,SMALL(IF(($AB$13:$AB$512=$AB$5),ROW($A$9:$A$508)-ROW($A$9)+1,""),ROWS(B$9:B30)),,1))</f>
        <v/>
      </c>
      <c r="C30" s="389" t="str">
        <f t="array" ref="C30">IF(ROWS(C$9:C30)&gt;$U$5,"",INDEX(V$13:V$512,SMALL(IF(($AB$13:$AB$512=$AB$5),ROW($A$9:$A$508)-ROW($A$9)+1,""),ROWS(C$9:C30)),,1))</f>
        <v/>
      </c>
      <c r="D30" s="30" t="str">
        <f t="array" ref="D30">IF(ROWS(D$9:D30)&gt;$U$5,"",INDEX(W$13:W$512,SMALL(IF(($AB$13:$AB$512=$AB$5),ROW($A$9:$A$508)-ROW($A$9)+1,""),ROWS(D$9:D30)),,1))</f>
        <v/>
      </c>
      <c r="E30" s="59" t="str">
        <f t="array" ref="E30">IF(ROWS(E$9:E30)&gt;$U$5,"",INDEX(X$13:X$512,SMALL(IF(($AB$13:$AB$512=$AB$5),ROW($A$9:$A$508)-ROW($A$9)+1,""),ROWS(E$9:E30)),,1))</f>
        <v/>
      </c>
      <c r="F30" s="59" t="str">
        <f t="array" ref="F30">IF(ROWS(F$9:F30)&gt;$U$5,"",INDEX(Y$13:Y$512,SMALL(IF(($AB$13:$AB$512=$AB$5),ROW($A$9:$A$508)-ROW($A$9)+1,""),ROWS(F$9:F30)),,1))</f>
        <v/>
      </c>
      <c r="G30" s="59" t="str">
        <f t="array" ref="G30">IF(ROWS(G$9:G30)&gt;$U$5,"",INDEX(AB$13:AB$512,SMALL(IF(($AB$13:$AB$512=$AB$5),ROW($A$9:$A$508)-ROW($A$9)+1,""),ROWS(G$9:G30)),,1))</f>
        <v/>
      </c>
      <c r="H30" s="325" t="str">
        <f t="array" ref="H30">IF(ROWS(H$9:H30)&gt;$U$5,"",INDEX(AC$13:AC$512,SMALL(IF(($AB$13:$AB$512=$AB$5),ROW($A$9:$A$508)-ROW($A$9)+1,""),ROWS(H$9:H30)),,1))</f>
        <v/>
      </c>
      <c r="I30" s="105"/>
      <c r="J30" s="105"/>
      <c r="K30" s="105"/>
      <c r="L30" s="105"/>
      <c r="M30" s="136"/>
      <c r="T30" s="44">
        <f>Nut_StatusTool!A24</f>
        <v>18</v>
      </c>
      <c r="U30" s="44">
        <f>Nut_StatusTool!B24</f>
        <v>0</v>
      </c>
      <c r="V30" s="44">
        <f>Nut_StatusTool!C24</f>
        <v>0</v>
      </c>
      <c r="W30" s="44">
        <f>Nut_StatusTool!D24</f>
        <v>0</v>
      </c>
      <c r="X30" s="44">
        <f>Nut_StatusTool!F24</f>
        <v>0</v>
      </c>
      <c r="Y30" s="285" t="str">
        <f>Nut_StatusTool!K24</f>
        <v/>
      </c>
      <c r="Z30" s="44" t="str">
        <f>Nut_StatusTool!L24</f>
        <v/>
      </c>
      <c r="AA30" s="44" t="str">
        <f>Nut_StatusTool!M24</f>
        <v/>
      </c>
      <c r="AB30" s="44" t="str">
        <f>Nut_StatusTool!N24</f>
        <v/>
      </c>
      <c r="AC30" s="44">
        <f>Nut_StatusTool!I24</f>
        <v>0</v>
      </c>
      <c r="AD30" s="44">
        <f>Nut_StatusTool!J24</f>
        <v>0</v>
      </c>
    </row>
    <row r="31" spans="1:30" ht="20.100000000000001" customHeight="1">
      <c r="A31" s="59" t="str">
        <f t="array" ref="A31">IF(ROWS(A$9:A31)&gt;$U$5,"",INDEX(T$13:T$512,SMALL(IF(($AB$13:$AB$512=$AB$5),ROW($A$9:$A$508)-ROW($A$9)+1,""),ROWS(A$9:A31)),,1))</f>
        <v/>
      </c>
      <c r="B31" s="389" t="str">
        <f t="array" ref="B31">IF(ROWS(B$9:B31)&gt;$U$5,"",INDEX(U$13:U$512,SMALL(IF(($AB$13:$AB$512=$AB$5),ROW($A$9:$A$508)-ROW($A$9)+1,""),ROWS(B$9:B31)),,1))</f>
        <v/>
      </c>
      <c r="C31" s="389" t="str">
        <f t="array" ref="C31">IF(ROWS(C$9:C31)&gt;$U$5,"",INDEX(V$13:V$512,SMALL(IF(($AB$13:$AB$512=$AB$5),ROW($A$9:$A$508)-ROW($A$9)+1,""),ROWS(C$9:C31)),,1))</f>
        <v/>
      </c>
      <c r="D31" s="30" t="str">
        <f t="array" ref="D31">IF(ROWS(D$9:D31)&gt;$U$5,"",INDEX(W$13:W$512,SMALL(IF(($AB$13:$AB$512=$AB$5),ROW($A$9:$A$508)-ROW($A$9)+1,""),ROWS(D$9:D31)),,1))</f>
        <v/>
      </c>
      <c r="E31" s="59" t="str">
        <f t="array" ref="E31">IF(ROWS(E$9:E31)&gt;$U$5,"",INDEX(X$13:X$512,SMALL(IF(($AB$13:$AB$512=$AB$5),ROW($A$9:$A$508)-ROW($A$9)+1,""),ROWS(E$9:E31)),,1))</f>
        <v/>
      </c>
      <c r="F31" s="59" t="str">
        <f t="array" ref="F31">IF(ROWS(F$9:F31)&gt;$U$5,"",INDEX(Y$13:Y$512,SMALL(IF(($AB$13:$AB$512=$AB$5),ROW($A$9:$A$508)-ROW($A$9)+1,""),ROWS(F$9:F31)),,1))</f>
        <v/>
      </c>
      <c r="G31" s="59" t="str">
        <f t="array" ref="G31">IF(ROWS(G$9:G31)&gt;$U$5,"",INDEX(AB$13:AB$512,SMALL(IF(($AB$13:$AB$512=$AB$5),ROW($A$9:$A$508)-ROW($A$9)+1,""),ROWS(G$9:G31)),,1))</f>
        <v/>
      </c>
      <c r="H31" s="325" t="str">
        <f t="array" ref="H31">IF(ROWS(H$9:H31)&gt;$U$5,"",INDEX(AC$13:AC$512,SMALL(IF(($AB$13:$AB$512=$AB$5),ROW($A$9:$A$508)-ROW($A$9)+1,""),ROWS(H$9:H31)),,1))</f>
        <v/>
      </c>
      <c r="I31" s="105"/>
      <c r="J31" s="105"/>
      <c r="K31" s="105"/>
      <c r="L31" s="105"/>
      <c r="M31" s="136"/>
      <c r="T31" s="44">
        <f>Nut_StatusTool!A25</f>
        <v>19</v>
      </c>
      <c r="U31" s="44">
        <f>Nut_StatusTool!B25</f>
        <v>0</v>
      </c>
      <c r="V31" s="44">
        <f>Nut_StatusTool!C25</f>
        <v>0</v>
      </c>
      <c r="W31" s="44">
        <f>Nut_StatusTool!D25</f>
        <v>0</v>
      </c>
      <c r="X31" s="44">
        <f>Nut_StatusTool!F25</f>
        <v>0</v>
      </c>
      <c r="Y31" s="285" t="str">
        <f>Nut_StatusTool!K25</f>
        <v/>
      </c>
      <c r="Z31" s="44" t="str">
        <f>Nut_StatusTool!L25</f>
        <v/>
      </c>
      <c r="AA31" s="44" t="str">
        <f>Nut_StatusTool!M25</f>
        <v/>
      </c>
      <c r="AB31" s="44" t="str">
        <f>Nut_StatusTool!N25</f>
        <v/>
      </c>
      <c r="AC31" s="44">
        <f>Nut_StatusTool!I25</f>
        <v>0</v>
      </c>
      <c r="AD31" s="44">
        <f>Nut_StatusTool!J25</f>
        <v>0</v>
      </c>
    </row>
    <row r="32" spans="1:30" ht="20.100000000000001" customHeight="1">
      <c r="A32" s="59" t="str">
        <f t="array" ref="A32">IF(ROWS(A$9:A32)&gt;$U$5,"",INDEX(T$13:T$512,SMALL(IF(($AB$13:$AB$512=$AB$5),ROW($A$9:$A$508)-ROW($A$9)+1,""),ROWS(A$9:A32)),,1))</f>
        <v/>
      </c>
      <c r="B32" s="389" t="str">
        <f t="array" ref="B32">IF(ROWS(B$9:B32)&gt;$U$5,"",INDEX(U$13:U$512,SMALL(IF(($AB$13:$AB$512=$AB$5),ROW($A$9:$A$508)-ROW($A$9)+1,""),ROWS(B$9:B32)),,1))</f>
        <v/>
      </c>
      <c r="C32" s="389" t="str">
        <f t="array" ref="C32">IF(ROWS(C$9:C32)&gt;$U$5,"",INDEX(V$13:V$512,SMALL(IF(($AB$13:$AB$512=$AB$5),ROW($A$9:$A$508)-ROW($A$9)+1,""),ROWS(C$9:C32)),,1))</f>
        <v/>
      </c>
      <c r="D32" s="30" t="str">
        <f t="array" ref="D32">IF(ROWS(D$9:D32)&gt;$U$5,"",INDEX(W$13:W$512,SMALL(IF(($AB$13:$AB$512=$AB$5),ROW($A$9:$A$508)-ROW($A$9)+1,""),ROWS(D$9:D32)),,1))</f>
        <v/>
      </c>
      <c r="E32" s="59" t="str">
        <f t="array" ref="E32">IF(ROWS(E$9:E32)&gt;$U$5,"",INDEX(X$13:X$512,SMALL(IF(($AB$13:$AB$512=$AB$5),ROW($A$9:$A$508)-ROW($A$9)+1,""),ROWS(E$9:E32)),,1))</f>
        <v/>
      </c>
      <c r="F32" s="59" t="str">
        <f t="array" ref="F32">IF(ROWS(F$9:F32)&gt;$U$5,"",INDEX(Y$13:Y$512,SMALL(IF(($AB$13:$AB$512=$AB$5),ROW($A$9:$A$508)-ROW($A$9)+1,""),ROWS(F$9:F32)),,1))</f>
        <v/>
      </c>
      <c r="G32" s="59" t="str">
        <f t="array" ref="G32">IF(ROWS(G$9:G32)&gt;$U$5,"",INDEX(AB$13:AB$512,SMALL(IF(($AB$13:$AB$512=$AB$5),ROW($A$9:$A$508)-ROW($A$9)+1,""),ROWS(G$9:G32)),,1))</f>
        <v/>
      </c>
      <c r="H32" s="325" t="str">
        <f t="array" ref="H32">IF(ROWS(H$9:H32)&gt;$U$5,"",INDEX(AC$13:AC$512,SMALL(IF(($AB$13:$AB$512=$AB$5),ROW($A$9:$A$508)-ROW($A$9)+1,""),ROWS(H$9:H32)),,1))</f>
        <v/>
      </c>
      <c r="I32" s="105"/>
      <c r="J32" s="105"/>
      <c r="K32" s="105"/>
      <c r="L32" s="105"/>
      <c r="M32" s="136"/>
      <c r="T32" s="44">
        <f>Nut_StatusTool!A26</f>
        <v>20</v>
      </c>
      <c r="U32" s="44">
        <f>Nut_StatusTool!B26</f>
        <v>0</v>
      </c>
      <c r="V32" s="44">
        <f>Nut_StatusTool!C26</f>
        <v>0</v>
      </c>
      <c r="W32" s="44">
        <f>Nut_StatusTool!D26</f>
        <v>0</v>
      </c>
      <c r="X32" s="44">
        <f>Nut_StatusTool!F26</f>
        <v>0</v>
      </c>
      <c r="Y32" s="285" t="str">
        <f>Nut_StatusTool!K26</f>
        <v/>
      </c>
      <c r="Z32" s="44" t="str">
        <f>Nut_StatusTool!L26</f>
        <v/>
      </c>
      <c r="AA32" s="44" t="str">
        <f>Nut_StatusTool!M26</f>
        <v/>
      </c>
      <c r="AB32" s="44" t="str">
        <f>Nut_StatusTool!N26</f>
        <v/>
      </c>
      <c r="AC32" s="44">
        <f>Nut_StatusTool!I26</f>
        <v>0</v>
      </c>
      <c r="AD32" s="44">
        <f>Nut_StatusTool!J26</f>
        <v>0</v>
      </c>
    </row>
    <row r="33" spans="1:30" ht="20.100000000000001" customHeight="1">
      <c r="A33" s="59" t="str">
        <f t="array" ref="A33">IF(ROWS(A$9:A33)&gt;$U$5,"",INDEX(T$13:T$512,SMALL(IF(($AB$13:$AB$512=$AB$5),ROW($A$9:$A$508)-ROW($A$9)+1,""),ROWS(A$9:A33)),,1))</f>
        <v/>
      </c>
      <c r="B33" s="389" t="str">
        <f t="array" ref="B33">IF(ROWS(B$9:B33)&gt;$U$5,"",INDEX(U$13:U$512,SMALL(IF(($AB$13:$AB$512=$AB$5),ROW($A$9:$A$508)-ROW($A$9)+1,""),ROWS(B$9:B33)),,1))</f>
        <v/>
      </c>
      <c r="C33" s="389" t="str">
        <f t="array" ref="C33">IF(ROWS(C$9:C33)&gt;$U$5,"",INDEX(V$13:V$512,SMALL(IF(($AB$13:$AB$512=$AB$5),ROW($A$9:$A$508)-ROW($A$9)+1,""),ROWS(C$9:C33)),,1))</f>
        <v/>
      </c>
      <c r="D33" s="30" t="str">
        <f t="array" ref="D33">IF(ROWS(D$9:D33)&gt;$U$5,"",INDEX(W$13:W$512,SMALL(IF(($AB$13:$AB$512=$AB$5),ROW($A$9:$A$508)-ROW($A$9)+1,""),ROWS(D$9:D33)),,1))</f>
        <v/>
      </c>
      <c r="E33" s="59" t="str">
        <f t="array" ref="E33">IF(ROWS(E$9:E33)&gt;$U$5,"",INDEX(X$13:X$512,SMALL(IF(($AB$13:$AB$512=$AB$5),ROW($A$9:$A$508)-ROW($A$9)+1,""),ROWS(E$9:E33)),,1))</f>
        <v/>
      </c>
      <c r="F33" s="59" t="str">
        <f t="array" ref="F33">IF(ROWS(F$9:F33)&gt;$U$5,"",INDEX(Y$13:Y$512,SMALL(IF(($AB$13:$AB$512=$AB$5),ROW($A$9:$A$508)-ROW($A$9)+1,""),ROWS(F$9:F33)),,1))</f>
        <v/>
      </c>
      <c r="G33" s="59" t="str">
        <f t="array" ref="G33">IF(ROWS(G$9:G33)&gt;$U$5,"",INDEX(AB$13:AB$512,SMALL(IF(($AB$13:$AB$512=$AB$5),ROW($A$9:$A$508)-ROW($A$9)+1,""),ROWS(G$9:G33)),,1))</f>
        <v/>
      </c>
      <c r="H33" s="325" t="str">
        <f t="array" ref="H33">IF(ROWS(H$9:H33)&gt;$U$5,"",INDEX(AC$13:AC$512,SMALL(IF(($AB$13:$AB$512=$AB$5),ROW($A$9:$A$508)-ROW($A$9)+1,""),ROWS(H$9:H33)),,1))</f>
        <v/>
      </c>
      <c r="I33" s="105"/>
      <c r="J33" s="105"/>
      <c r="K33" s="105"/>
      <c r="L33" s="105"/>
      <c r="M33" s="136"/>
      <c r="T33" s="44">
        <f>Nut_StatusTool!A27</f>
        <v>21</v>
      </c>
      <c r="U33" s="44">
        <f>Nut_StatusTool!B27</f>
        <v>0</v>
      </c>
      <c r="V33" s="44">
        <f>Nut_StatusTool!C27</f>
        <v>0</v>
      </c>
      <c r="W33" s="44">
        <f>Nut_StatusTool!D27</f>
        <v>0</v>
      </c>
      <c r="X33" s="44">
        <f>Nut_StatusTool!F27</f>
        <v>0</v>
      </c>
      <c r="Y33" s="285" t="str">
        <f>Nut_StatusTool!K27</f>
        <v/>
      </c>
      <c r="Z33" s="44" t="str">
        <f>Nut_StatusTool!L27</f>
        <v/>
      </c>
      <c r="AA33" s="44" t="str">
        <f>Nut_StatusTool!M27</f>
        <v/>
      </c>
      <c r="AB33" s="44" t="str">
        <f>Nut_StatusTool!N27</f>
        <v/>
      </c>
      <c r="AC33" s="44">
        <f>Nut_StatusTool!I27</f>
        <v>0</v>
      </c>
      <c r="AD33" s="44">
        <f>Nut_StatusTool!J27</f>
        <v>0</v>
      </c>
    </row>
    <row r="34" spans="1:30" ht="20.100000000000001" customHeight="1">
      <c r="A34" s="59" t="str">
        <f t="array" ref="A34">IF(ROWS(A$9:A34)&gt;$U$5,"",INDEX(T$13:T$512,SMALL(IF(($AB$13:$AB$512=$AB$5),ROW($A$9:$A$508)-ROW($A$9)+1,""),ROWS(A$9:A34)),,1))</f>
        <v/>
      </c>
      <c r="B34" s="389" t="str">
        <f t="array" ref="B34">IF(ROWS(B$9:B34)&gt;$U$5,"",INDEX(U$13:U$512,SMALL(IF(($AB$13:$AB$512=$AB$5),ROW($A$9:$A$508)-ROW($A$9)+1,""),ROWS(B$9:B34)),,1))</f>
        <v/>
      </c>
      <c r="C34" s="389" t="str">
        <f t="array" ref="C34">IF(ROWS(C$9:C34)&gt;$U$5,"",INDEX(V$13:V$512,SMALL(IF(($AB$13:$AB$512=$AB$5),ROW($A$9:$A$508)-ROW($A$9)+1,""),ROWS(C$9:C34)),,1))</f>
        <v/>
      </c>
      <c r="D34" s="30" t="str">
        <f t="array" ref="D34">IF(ROWS(D$9:D34)&gt;$U$5,"",INDEX(W$13:W$512,SMALL(IF(($AB$13:$AB$512=$AB$5),ROW($A$9:$A$508)-ROW($A$9)+1,""),ROWS(D$9:D34)),,1))</f>
        <v/>
      </c>
      <c r="E34" s="59" t="str">
        <f t="array" ref="E34">IF(ROWS(E$9:E34)&gt;$U$5,"",INDEX(X$13:X$512,SMALL(IF(($AB$13:$AB$512=$AB$5),ROW($A$9:$A$508)-ROW($A$9)+1,""),ROWS(E$9:E34)),,1))</f>
        <v/>
      </c>
      <c r="F34" s="59" t="str">
        <f t="array" ref="F34">IF(ROWS(F$9:F34)&gt;$U$5,"",INDEX(Y$13:Y$512,SMALL(IF(($AB$13:$AB$512=$AB$5),ROW($A$9:$A$508)-ROW($A$9)+1,""),ROWS(F$9:F34)),,1))</f>
        <v/>
      </c>
      <c r="G34" s="59" t="str">
        <f t="array" ref="G34">IF(ROWS(G$9:G34)&gt;$U$5,"",INDEX(AB$13:AB$512,SMALL(IF(($AB$13:$AB$512=$AB$5),ROW($A$9:$A$508)-ROW($A$9)+1,""),ROWS(G$9:G34)),,1))</f>
        <v/>
      </c>
      <c r="H34" s="325" t="str">
        <f t="array" ref="H34">IF(ROWS(H$9:H34)&gt;$U$5,"",INDEX(AC$13:AC$512,SMALL(IF(($AB$13:$AB$512=$AB$5),ROW($A$9:$A$508)-ROW($A$9)+1,""),ROWS(H$9:H34)),,1))</f>
        <v/>
      </c>
      <c r="I34" s="105"/>
      <c r="J34" s="105"/>
      <c r="K34" s="105"/>
      <c r="L34" s="105"/>
      <c r="M34" s="136"/>
      <c r="T34" s="44">
        <f>Nut_StatusTool!A28</f>
        <v>22</v>
      </c>
      <c r="U34" s="44">
        <f>Nut_StatusTool!B28</f>
        <v>0</v>
      </c>
      <c r="V34" s="44">
        <f>Nut_StatusTool!C28</f>
        <v>0</v>
      </c>
      <c r="W34" s="44">
        <f>Nut_StatusTool!D28</f>
        <v>0</v>
      </c>
      <c r="X34" s="44">
        <f>Nut_StatusTool!F28</f>
        <v>0</v>
      </c>
      <c r="Y34" s="285" t="str">
        <f>Nut_StatusTool!K28</f>
        <v/>
      </c>
      <c r="Z34" s="44" t="str">
        <f>Nut_StatusTool!L28</f>
        <v/>
      </c>
      <c r="AA34" s="44" t="str">
        <f>Nut_StatusTool!M28</f>
        <v/>
      </c>
      <c r="AB34" s="44" t="str">
        <f>Nut_StatusTool!N28</f>
        <v/>
      </c>
      <c r="AC34" s="44">
        <f>Nut_StatusTool!I28</f>
        <v>0</v>
      </c>
      <c r="AD34" s="44">
        <f>Nut_StatusTool!J28</f>
        <v>0</v>
      </c>
    </row>
    <row r="35" spans="1:30" ht="20.100000000000001" customHeight="1">
      <c r="A35" s="59" t="str">
        <f t="array" ref="A35">IF(ROWS(A$9:A35)&gt;$U$5,"",INDEX(T$13:T$512,SMALL(IF(($AB$13:$AB$512=$AB$5),ROW($A$9:$A$508)-ROW($A$9)+1,""),ROWS(A$9:A35)),,1))</f>
        <v/>
      </c>
      <c r="B35" s="389" t="str">
        <f t="array" ref="B35">IF(ROWS(B$9:B35)&gt;$U$5,"",INDEX(U$13:U$512,SMALL(IF(($AB$13:$AB$512=$AB$5),ROW($A$9:$A$508)-ROW($A$9)+1,""),ROWS(B$9:B35)),,1))</f>
        <v/>
      </c>
      <c r="C35" s="389" t="str">
        <f t="array" ref="C35">IF(ROWS(C$9:C35)&gt;$U$5,"",INDEX(V$13:V$512,SMALL(IF(($AB$13:$AB$512=$AB$5),ROW($A$9:$A$508)-ROW($A$9)+1,""),ROWS(C$9:C35)),,1))</f>
        <v/>
      </c>
      <c r="D35" s="30" t="str">
        <f t="array" ref="D35">IF(ROWS(D$9:D35)&gt;$U$5,"",INDEX(W$13:W$512,SMALL(IF(($AB$13:$AB$512=$AB$5),ROW($A$9:$A$508)-ROW($A$9)+1,""),ROWS(D$9:D35)),,1))</f>
        <v/>
      </c>
      <c r="E35" s="59" t="str">
        <f t="array" ref="E35">IF(ROWS(E$9:E35)&gt;$U$5,"",INDEX(X$13:X$512,SMALL(IF(($AB$13:$AB$512=$AB$5),ROW($A$9:$A$508)-ROW($A$9)+1,""),ROWS(E$9:E35)),,1))</f>
        <v/>
      </c>
      <c r="F35" s="59" t="str">
        <f t="array" ref="F35">IF(ROWS(F$9:F35)&gt;$U$5,"",INDEX(Y$13:Y$512,SMALL(IF(($AB$13:$AB$512=$AB$5),ROW($A$9:$A$508)-ROW($A$9)+1,""),ROWS(F$9:F35)),,1))</f>
        <v/>
      </c>
      <c r="G35" s="59" t="str">
        <f t="array" ref="G35">IF(ROWS(G$9:G35)&gt;$U$5,"",INDEX(AB$13:AB$512,SMALL(IF(($AB$13:$AB$512=$AB$5),ROW($A$9:$A$508)-ROW($A$9)+1,""),ROWS(G$9:G35)),,1))</f>
        <v/>
      </c>
      <c r="H35" s="325" t="str">
        <f t="array" ref="H35">IF(ROWS(H$9:H35)&gt;$U$5,"",INDEX(AC$13:AC$512,SMALL(IF(($AB$13:$AB$512=$AB$5),ROW($A$9:$A$508)-ROW($A$9)+1,""),ROWS(H$9:H35)),,1))</f>
        <v/>
      </c>
      <c r="I35" s="105"/>
      <c r="J35" s="105"/>
      <c r="K35" s="105"/>
      <c r="L35" s="105"/>
      <c r="M35" s="136"/>
      <c r="T35" s="44">
        <f>Nut_StatusTool!A29</f>
        <v>23</v>
      </c>
      <c r="U35" s="44">
        <f>Nut_StatusTool!B29</f>
        <v>0</v>
      </c>
      <c r="V35" s="44">
        <f>Nut_StatusTool!C29</f>
        <v>0</v>
      </c>
      <c r="W35" s="44">
        <f>Nut_StatusTool!D29</f>
        <v>0</v>
      </c>
      <c r="X35" s="44">
        <f>Nut_StatusTool!F29</f>
        <v>0</v>
      </c>
      <c r="Y35" s="285" t="str">
        <f>Nut_StatusTool!K29</f>
        <v/>
      </c>
      <c r="Z35" s="44" t="str">
        <f>Nut_StatusTool!L29</f>
        <v/>
      </c>
      <c r="AA35" s="44" t="str">
        <f>Nut_StatusTool!M29</f>
        <v/>
      </c>
      <c r="AB35" s="44" t="str">
        <f>Nut_StatusTool!N29</f>
        <v/>
      </c>
      <c r="AC35" s="44">
        <f>Nut_StatusTool!I29</f>
        <v>0</v>
      </c>
      <c r="AD35" s="44">
        <f>Nut_StatusTool!J29</f>
        <v>0</v>
      </c>
    </row>
    <row r="36" spans="1:30" ht="20.100000000000001" customHeight="1">
      <c r="A36" s="59" t="str">
        <f t="array" ref="A36">IF(ROWS(A$9:A36)&gt;$U$5,"",INDEX(T$13:T$512,SMALL(IF(($AB$13:$AB$512=$AB$5),ROW($A$9:$A$508)-ROW($A$9)+1,""),ROWS(A$9:A36)),,1))</f>
        <v/>
      </c>
      <c r="B36" s="389" t="str">
        <f t="array" ref="B36">IF(ROWS(B$9:B36)&gt;$U$5,"",INDEX(U$13:U$512,SMALL(IF(($AB$13:$AB$512=$AB$5),ROW($A$9:$A$508)-ROW($A$9)+1,""),ROWS(B$9:B36)),,1))</f>
        <v/>
      </c>
      <c r="C36" s="389" t="str">
        <f t="array" ref="C36">IF(ROWS(C$9:C36)&gt;$U$5,"",INDEX(V$13:V$512,SMALL(IF(($AB$13:$AB$512=$AB$5),ROW($A$9:$A$508)-ROW($A$9)+1,""),ROWS(C$9:C36)),,1))</f>
        <v/>
      </c>
      <c r="D36" s="30" t="str">
        <f t="array" ref="D36">IF(ROWS(D$9:D36)&gt;$U$5,"",INDEX(W$13:W$512,SMALL(IF(($AB$13:$AB$512=$AB$5),ROW($A$9:$A$508)-ROW($A$9)+1,""),ROWS(D$9:D36)),,1))</f>
        <v/>
      </c>
      <c r="E36" s="59" t="str">
        <f t="array" ref="E36">IF(ROWS(E$9:E36)&gt;$U$5,"",INDEX(X$13:X$512,SMALL(IF(($AB$13:$AB$512=$AB$5),ROW($A$9:$A$508)-ROW($A$9)+1,""),ROWS(E$9:E36)),,1))</f>
        <v/>
      </c>
      <c r="F36" s="59" t="str">
        <f t="array" ref="F36">IF(ROWS(F$9:F36)&gt;$U$5,"",INDEX(Y$13:Y$512,SMALL(IF(($AB$13:$AB$512=$AB$5),ROW($A$9:$A$508)-ROW($A$9)+1,""),ROWS(F$9:F36)),,1))</f>
        <v/>
      </c>
      <c r="G36" s="59" t="str">
        <f t="array" ref="G36">IF(ROWS(G$9:G36)&gt;$U$5,"",INDEX(AB$13:AB$512,SMALL(IF(($AB$13:$AB$512=$AB$5),ROW($A$9:$A$508)-ROW($A$9)+1,""),ROWS(G$9:G36)),,1))</f>
        <v/>
      </c>
      <c r="H36" s="325" t="str">
        <f t="array" ref="H36">IF(ROWS(H$9:H36)&gt;$U$5,"",INDEX(AC$13:AC$512,SMALL(IF(($AB$13:$AB$512=$AB$5),ROW($A$9:$A$508)-ROW($A$9)+1,""),ROWS(H$9:H36)),,1))</f>
        <v/>
      </c>
      <c r="I36" s="105"/>
      <c r="J36" s="105"/>
      <c r="K36" s="105"/>
      <c r="L36" s="105"/>
      <c r="M36" s="136"/>
      <c r="T36" s="44">
        <f>Nut_StatusTool!A30</f>
        <v>24</v>
      </c>
      <c r="U36" s="44">
        <f>Nut_StatusTool!B30</f>
        <v>0</v>
      </c>
      <c r="V36" s="44">
        <f>Nut_StatusTool!C30</f>
        <v>0</v>
      </c>
      <c r="W36" s="44">
        <f>Nut_StatusTool!D30</f>
        <v>0</v>
      </c>
      <c r="X36" s="44">
        <f>Nut_StatusTool!F30</f>
        <v>0</v>
      </c>
      <c r="Y36" s="285" t="str">
        <f>Nut_StatusTool!K30</f>
        <v/>
      </c>
      <c r="Z36" s="44" t="str">
        <f>Nut_StatusTool!L30</f>
        <v/>
      </c>
      <c r="AA36" s="44" t="str">
        <f>Nut_StatusTool!M30</f>
        <v/>
      </c>
      <c r="AB36" s="44" t="str">
        <f>Nut_StatusTool!N30</f>
        <v/>
      </c>
      <c r="AC36" s="44">
        <f>Nut_StatusTool!I30</f>
        <v>0</v>
      </c>
      <c r="AD36" s="44">
        <f>Nut_StatusTool!J30</f>
        <v>0</v>
      </c>
    </row>
    <row r="37" spans="1:30" ht="20.100000000000001" customHeight="1">
      <c r="A37" s="59" t="str">
        <f t="array" ref="A37">IF(ROWS(A$9:A37)&gt;$U$5,"",INDEX(T$13:T$512,SMALL(IF(($AB$13:$AB$512=$AB$5),ROW($A$9:$A$508)-ROW($A$9)+1,""),ROWS(A$9:A37)),,1))</f>
        <v/>
      </c>
      <c r="B37" s="389" t="str">
        <f t="array" ref="B37">IF(ROWS(B$9:B37)&gt;$U$5,"",INDEX(U$13:U$512,SMALL(IF(($AB$13:$AB$512=$AB$5),ROW($A$9:$A$508)-ROW($A$9)+1,""),ROWS(B$9:B37)),,1))</f>
        <v/>
      </c>
      <c r="C37" s="389" t="str">
        <f t="array" ref="C37">IF(ROWS(C$9:C37)&gt;$U$5,"",INDEX(V$13:V$512,SMALL(IF(($AB$13:$AB$512=$AB$5),ROW($A$9:$A$508)-ROW($A$9)+1,""),ROWS(C$9:C37)),,1))</f>
        <v/>
      </c>
      <c r="D37" s="30" t="str">
        <f t="array" ref="D37">IF(ROWS(D$9:D37)&gt;$U$5,"",INDEX(W$13:W$512,SMALL(IF(($AB$13:$AB$512=$AB$5),ROW($A$9:$A$508)-ROW($A$9)+1,""),ROWS(D$9:D37)),,1))</f>
        <v/>
      </c>
      <c r="E37" s="59" t="str">
        <f t="array" ref="E37">IF(ROWS(E$9:E37)&gt;$U$5,"",INDEX(X$13:X$512,SMALL(IF(($AB$13:$AB$512=$AB$5),ROW($A$9:$A$508)-ROW($A$9)+1,""),ROWS(E$9:E37)),,1))</f>
        <v/>
      </c>
      <c r="F37" s="59" t="str">
        <f t="array" ref="F37">IF(ROWS(F$9:F37)&gt;$U$5,"",INDEX(Y$13:Y$512,SMALL(IF(($AB$13:$AB$512=$AB$5),ROW($A$9:$A$508)-ROW($A$9)+1,""),ROWS(F$9:F37)),,1))</f>
        <v/>
      </c>
      <c r="G37" s="59" t="str">
        <f t="array" ref="G37">IF(ROWS(G$9:G37)&gt;$U$5,"",INDEX(AB$13:AB$512,SMALL(IF(($AB$13:$AB$512=$AB$5),ROW($A$9:$A$508)-ROW($A$9)+1,""),ROWS(G$9:G37)),,1))</f>
        <v/>
      </c>
      <c r="H37" s="325" t="str">
        <f t="array" ref="H37">IF(ROWS(H$9:H37)&gt;$U$5,"",INDEX(AC$13:AC$512,SMALL(IF(($AB$13:$AB$512=$AB$5),ROW($A$9:$A$508)-ROW($A$9)+1,""),ROWS(H$9:H37)),,1))</f>
        <v/>
      </c>
      <c r="I37" s="105"/>
      <c r="J37" s="105"/>
      <c r="K37" s="105"/>
      <c r="L37" s="105"/>
      <c r="M37" s="136"/>
      <c r="T37" s="44">
        <f>Nut_StatusTool!A31</f>
        <v>25</v>
      </c>
      <c r="U37" s="44">
        <f>Nut_StatusTool!B31</f>
        <v>0</v>
      </c>
      <c r="V37" s="44">
        <f>Nut_StatusTool!C31</f>
        <v>0</v>
      </c>
      <c r="W37" s="44">
        <f>Nut_StatusTool!D31</f>
        <v>0</v>
      </c>
      <c r="X37" s="44">
        <f>Nut_StatusTool!F31</f>
        <v>0</v>
      </c>
      <c r="Y37" s="285" t="str">
        <f>Nut_StatusTool!K31</f>
        <v/>
      </c>
      <c r="Z37" s="44" t="str">
        <f>Nut_StatusTool!L31</f>
        <v/>
      </c>
      <c r="AA37" s="44" t="str">
        <f>Nut_StatusTool!M31</f>
        <v/>
      </c>
      <c r="AB37" s="44" t="str">
        <f>Nut_StatusTool!N31</f>
        <v/>
      </c>
      <c r="AC37" s="44">
        <f>Nut_StatusTool!I31</f>
        <v>0</v>
      </c>
      <c r="AD37" s="44">
        <f>Nut_StatusTool!J31</f>
        <v>0</v>
      </c>
    </row>
    <row r="38" spans="1:30" ht="20.100000000000001" customHeight="1">
      <c r="A38" s="59" t="str">
        <f t="array" ref="A38">IF(ROWS(A$9:A38)&gt;$U$5,"",INDEX(T$13:T$512,SMALL(IF(($AB$13:$AB$512=$AB$5),ROW($A$9:$A$508)-ROW($A$9)+1,""),ROWS(A$9:A38)),,1))</f>
        <v/>
      </c>
      <c r="B38" s="389" t="str">
        <f t="array" ref="B38">IF(ROWS(B$9:B38)&gt;$U$5,"",INDEX(U$13:U$512,SMALL(IF(($AB$13:$AB$512=$AB$5),ROW($A$9:$A$508)-ROW($A$9)+1,""),ROWS(B$9:B38)),,1))</f>
        <v/>
      </c>
      <c r="C38" s="389" t="str">
        <f t="array" ref="C38">IF(ROWS(C$9:C38)&gt;$U$5,"",INDEX(V$13:V$512,SMALL(IF(($AB$13:$AB$512=$AB$5),ROW($A$9:$A$508)-ROW($A$9)+1,""),ROWS(C$9:C38)),,1))</f>
        <v/>
      </c>
      <c r="D38" s="30" t="str">
        <f t="array" ref="D38">IF(ROWS(D$9:D38)&gt;$U$5,"",INDEX(W$13:W$512,SMALL(IF(($AB$13:$AB$512=$AB$5),ROW($A$9:$A$508)-ROW($A$9)+1,""),ROWS(D$9:D38)),,1))</f>
        <v/>
      </c>
      <c r="E38" s="59" t="str">
        <f t="array" ref="E38">IF(ROWS(E$9:E38)&gt;$U$5,"",INDEX(X$13:X$512,SMALL(IF(($AB$13:$AB$512=$AB$5),ROW($A$9:$A$508)-ROW($A$9)+1,""),ROWS(E$9:E38)),,1))</f>
        <v/>
      </c>
      <c r="F38" s="59" t="str">
        <f t="array" ref="F38">IF(ROWS(F$9:F38)&gt;$U$5,"",INDEX(Y$13:Y$512,SMALL(IF(($AB$13:$AB$512=$AB$5),ROW($A$9:$A$508)-ROW($A$9)+1,""),ROWS(F$9:F38)),,1))</f>
        <v/>
      </c>
      <c r="G38" s="59" t="str">
        <f t="array" ref="G38">IF(ROWS(G$9:G38)&gt;$U$5,"",INDEX(AB$13:AB$512,SMALL(IF(($AB$13:$AB$512=$AB$5),ROW($A$9:$A$508)-ROW($A$9)+1,""),ROWS(G$9:G38)),,1))</f>
        <v/>
      </c>
      <c r="H38" s="325" t="str">
        <f t="array" ref="H38">IF(ROWS(H$9:H38)&gt;$U$5,"",INDEX(AC$13:AC$512,SMALL(IF(($AB$13:$AB$512=$AB$5),ROW($A$9:$A$508)-ROW($A$9)+1,""),ROWS(H$9:H38)),,1))</f>
        <v/>
      </c>
      <c r="I38" s="105"/>
      <c r="J38" s="105"/>
      <c r="K38" s="105"/>
      <c r="L38" s="105"/>
      <c r="M38" s="136"/>
      <c r="T38" s="44">
        <f>Nut_StatusTool!A32</f>
        <v>26</v>
      </c>
      <c r="U38" s="44">
        <f>Nut_StatusTool!B32</f>
        <v>0</v>
      </c>
      <c r="V38" s="44">
        <f>Nut_StatusTool!C32</f>
        <v>0</v>
      </c>
      <c r="W38" s="44">
        <f>Nut_StatusTool!D32</f>
        <v>0</v>
      </c>
      <c r="X38" s="44">
        <f>Nut_StatusTool!F32</f>
        <v>0</v>
      </c>
      <c r="Y38" s="285" t="str">
        <f>Nut_StatusTool!K32</f>
        <v/>
      </c>
      <c r="Z38" s="44" t="str">
        <f>Nut_StatusTool!L32</f>
        <v/>
      </c>
      <c r="AA38" s="44" t="str">
        <f>Nut_StatusTool!M32</f>
        <v/>
      </c>
      <c r="AB38" s="44" t="str">
        <f>Nut_StatusTool!N32</f>
        <v/>
      </c>
      <c r="AC38" s="44">
        <f>Nut_StatusTool!I32</f>
        <v>0</v>
      </c>
      <c r="AD38" s="44">
        <f>Nut_StatusTool!J32</f>
        <v>0</v>
      </c>
    </row>
    <row r="39" spans="1:30" ht="20.100000000000001" customHeight="1">
      <c r="A39" s="59" t="str">
        <f t="array" ref="A39">IF(ROWS(A$9:A39)&gt;$U$5,"",INDEX(T$13:T$512,SMALL(IF(($AB$13:$AB$512=$AB$5),ROW($A$9:$A$508)-ROW($A$9)+1,""),ROWS(A$9:A39)),,1))</f>
        <v/>
      </c>
      <c r="B39" s="389" t="str">
        <f t="array" ref="B39">IF(ROWS(B$9:B39)&gt;$U$5,"",INDEX(U$13:U$512,SMALL(IF(($AB$13:$AB$512=$AB$5),ROW($A$9:$A$508)-ROW($A$9)+1,""),ROWS(B$9:B39)),,1))</f>
        <v/>
      </c>
      <c r="C39" s="389" t="str">
        <f t="array" ref="C39">IF(ROWS(C$9:C39)&gt;$U$5,"",INDEX(V$13:V$512,SMALL(IF(($AB$13:$AB$512=$AB$5),ROW($A$9:$A$508)-ROW($A$9)+1,""),ROWS(C$9:C39)),,1))</f>
        <v/>
      </c>
      <c r="D39" s="30" t="str">
        <f t="array" ref="D39">IF(ROWS(D$9:D39)&gt;$U$5,"",INDEX(W$13:W$512,SMALL(IF(($AB$13:$AB$512=$AB$5),ROW($A$9:$A$508)-ROW($A$9)+1,""),ROWS(D$9:D39)),,1))</f>
        <v/>
      </c>
      <c r="E39" s="59" t="str">
        <f t="array" ref="E39">IF(ROWS(E$9:E39)&gt;$U$5,"",INDEX(X$13:X$512,SMALL(IF(($AB$13:$AB$512=$AB$5),ROW($A$9:$A$508)-ROW($A$9)+1,""),ROWS(E$9:E39)),,1))</f>
        <v/>
      </c>
      <c r="F39" s="59" t="str">
        <f t="array" ref="F39">IF(ROWS(F$9:F39)&gt;$U$5,"",INDEX(Y$13:Y$512,SMALL(IF(($AB$13:$AB$512=$AB$5),ROW($A$9:$A$508)-ROW($A$9)+1,""),ROWS(F$9:F39)),,1))</f>
        <v/>
      </c>
      <c r="G39" s="59" t="str">
        <f t="array" ref="G39">IF(ROWS(G$9:G39)&gt;$U$5,"",INDEX(AB$13:AB$512,SMALL(IF(($AB$13:$AB$512=$AB$5),ROW($A$9:$A$508)-ROW($A$9)+1,""),ROWS(G$9:G39)),,1))</f>
        <v/>
      </c>
      <c r="H39" s="325" t="str">
        <f t="array" ref="H39">IF(ROWS(H$9:H39)&gt;$U$5,"",INDEX(AC$13:AC$512,SMALL(IF(($AB$13:$AB$512=$AB$5),ROW($A$9:$A$508)-ROW($A$9)+1,""),ROWS(H$9:H39)),,1))</f>
        <v/>
      </c>
      <c r="I39" s="105"/>
      <c r="J39" s="105"/>
      <c r="K39" s="105"/>
      <c r="L39" s="105"/>
      <c r="M39" s="136"/>
      <c r="T39" s="44">
        <f>Nut_StatusTool!A33</f>
        <v>27</v>
      </c>
      <c r="U39" s="44">
        <f>Nut_StatusTool!B33</f>
        <v>0</v>
      </c>
      <c r="V39" s="44">
        <f>Nut_StatusTool!C33</f>
        <v>0</v>
      </c>
      <c r="W39" s="44">
        <f>Nut_StatusTool!D33</f>
        <v>0</v>
      </c>
      <c r="X39" s="44">
        <f>Nut_StatusTool!F33</f>
        <v>0</v>
      </c>
      <c r="Y39" s="285" t="str">
        <f>Nut_StatusTool!K33</f>
        <v/>
      </c>
      <c r="Z39" s="44" t="str">
        <f>Nut_StatusTool!L33</f>
        <v/>
      </c>
      <c r="AA39" s="44" t="str">
        <f>Nut_StatusTool!M33</f>
        <v/>
      </c>
      <c r="AB39" s="44" t="str">
        <f>Nut_StatusTool!N33</f>
        <v/>
      </c>
      <c r="AC39" s="44">
        <f>Nut_StatusTool!I33</f>
        <v>0</v>
      </c>
      <c r="AD39" s="44">
        <f>Nut_StatusTool!J33</f>
        <v>0</v>
      </c>
    </row>
    <row r="40" spans="1:30" ht="20.100000000000001" customHeight="1">
      <c r="A40" s="59" t="str">
        <f t="array" ref="A40">IF(ROWS(A$9:A40)&gt;$U$5,"",INDEX(T$13:T$512,SMALL(IF(($AB$13:$AB$512=$AB$5),ROW($A$9:$A$508)-ROW($A$9)+1,""),ROWS(A$9:A40)),,1))</f>
        <v/>
      </c>
      <c r="B40" s="389" t="str">
        <f t="array" ref="B40">IF(ROWS(B$9:B40)&gt;$U$5,"",INDEX(U$13:U$512,SMALL(IF(($AB$13:$AB$512=$AB$5),ROW($A$9:$A$508)-ROW($A$9)+1,""),ROWS(B$9:B40)),,1))</f>
        <v/>
      </c>
      <c r="C40" s="389" t="str">
        <f t="array" ref="C40">IF(ROWS(C$9:C40)&gt;$U$5,"",INDEX(V$13:V$512,SMALL(IF(($AB$13:$AB$512=$AB$5),ROW($A$9:$A$508)-ROW($A$9)+1,""),ROWS(C$9:C40)),,1))</f>
        <v/>
      </c>
      <c r="D40" s="30" t="str">
        <f t="array" ref="D40">IF(ROWS(D$9:D40)&gt;$U$5,"",INDEX(W$13:W$512,SMALL(IF(($AB$13:$AB$512=$AB$5),ROW($A$9:$A$508)-ROW($A$9)+1,""),ROWS(D$9:D40)),,1))</f>
        <v/>
      </c>
      <c r="E40" s="59" t="str">
        <f t="array" ref="E40">IF(ROWS(E$9:E40)&gt;$U$5,"",INDEX(X$13:X$512,SMALL(IF(($AB$13:$AB$512=$AB$5),ROW($A$9:$A$508)-ROW($A$9)+1,""),ROWS(E$9:E40)),,1))</f>
        <v/>
      </c>
      <c r="F40" s="59" t="str">
        <f t="array" ref="F40">IF(ROWS(F$9:F40)&gt;$U$5,"",INDEX(Y$13:Y$512,SMALL(IF(($AB$13:$AB$512=$AB$5),ROW($A$9:$A$508)-ROW($A$9)+1,""),ROWS(F$9:F40)),,1))</f>
        <v/>
      </c>
      <c r="G40" s="59" t="str">
        <f t="array" ref="G40">IF(ROWS(G$9:G40)&gt;$U$5,"",INDEX(AB$13:AB$512,SMALL(IF(($AB$13:$AB$512=$AB$5),ROW($A$9:$A$508)-ROW($A$9)+1,""),ROWS(G$9:G40)),,1))</f>
        <v/>
      </c>
      <c r="H40" s="325" t="str">
        <f t="array" ref="H40">IF(ROWS(H$9:H40)&gt;$U$5,"",INDEX(AC$13:AC$512,SMALL(IF(($AB$13:$AB$512=$AB$5),ROW($A$9:$A$508)-ROW($A$9)+1,""),ROWS(H$9:H40)),,1))</f>
        <v/>
      </c>
      <c r="I40" s="105"/>
      <c r="J40" s="105"/>
      <c r="K40" s="105"/>
      <c r="L40" s="105"/>
      <c r="M40" s="136"/>
      <c r="T40" s="44">
        <f>Nut_StatusTool!A34</f>
        <v>28</v>
      </c>
      <c r="U40" s="44">
        <f>Nut_StatusTool!B34</f>
        <v>0</v>
      </c>
      <c r="V40" s="44">
        <f>Nut_StatusTool!C34</f>
        <v>0</v>
      </c>
      <c r="W40" s="44">
        <f>Nut_StatusTool!D34</f>
        <v>0</v>
      </c>
      <c r="X40" s="44">
        <f>Nut_StatusTool!F34</f>
        <v>0</v>
      </c>
      <c r="Y40" s="285" t="str">
        <f>Nut_StatusTool!K34</f>
        <v/>
      </c>
      <c r="Z40" s="44" t="str">
        <f>Nut_StatusTool!L34</f>
        <v/>
      </c>
      <c r="AA40" s="44" t="str">
        <f>Nut_StatusTool!M34</f>
        <v/>
      </c>
      <c r="AB40" s="44" t="str">
        <f>Nut_StatusTool!N34</f>
        <v/>
      </c>
      <c r="AC40" s="44">
        <f>Nut_StatusTool!I34</f>
        <v>0</v>
      </c>
      <c r="AD40" s="44">
        <f>Nut_StatusTool!J34</f>
        <v>0</v>
      </c>
    </row>
    <row r="41" spans="1:30" ht="20.100000000000001" customHeight="1">
      <c r="A41" s="59" t="str">
        <f t="array" ref="A41">IF(ROWS(A$9:A41)&gt;$U$5,"",INDEX(T$13:T$512,SMALL(IF(($AB$13:$AB$512=$AB$5),ROW($A$9:$A$508)-ROW($A$9)+1,""),ROWS(A$9:A41)),,1))</f>
        <v/>
      </c>
      <c r="B41" s="389" t="str">
        <f t="array" ref="B41">IF(ROWS(B$9:B41)&gt;$U$5,"",INDEX(U$13:U$512,SMALL(IF(($AB$13:$AB$512=$AB$5),ROW($A$9:$A$508)-ROW($A$9)+1,""),ROWS(B$9:B41)),,1))</f>
        <v/>
      </c>
      <c r="C41" s="389" t="str">
        <f t="array" ref="C41">IF(ROWS(C$9:C41)&gt;$U$5,"",INDEX(V$13:V$512,SMALL(IF(($AB$13:$AB$512=$AB$5),ROW($A$9:$A$508)-ROW($A$9)+1,""),ROWS(C$9:C41)),,1))</f>
        <v/>
      </c>
      <c r="D41" s="30" t="str">
        <f t="array" ref="D41">IF(ROWS(D$9:D41)&gt;$U$5,"",INDEX(W$13:W$512,SMALL(IF(($AB$13:$AB$512=$AB$5),ROW($A$9:$A$508)-ROW($A$9)+1,""),ROWS(D$9:D41)),,1))</f>
        <v/>
      </c>
      <c r="E41" s="59" t="str">
        <f t="array" ref="E41">IF(ROWS(E$9:E41)&gt;$U$5,"",INDEX(X$13:X$512,SMALL(IF(($AB$13:$AB$512=$AB$5),ROW($A$9:$A$508)-ROW($A$9)+1,""),ROWS(E$9:E41)),,1))</f>
        <v/>
      </c>
      <c r="F41" s="59" t="str">
        <f t="array" ref="F41">IF(ROWS(F$9:F41)&gt;$U$5,"",INDEX(Y$13:Y$512,SMALL(IF(($AB$13:$AB$512=$AB$5),ROW($A$9:$A$508)-ROW($A$9)+1,""),ROWS(F$9:F41)),,1))</f>
        <v/>
      </c>
      <c r="G41" s="59" t="str">
        <f t="array" ref="G41">IF(ROWS(G$9:G41)&gt;$U$5,"",INDEX(AB$13:AB$512,SMALL(IF(($AB$13:$AB$512=$AB$5),ROW($A$9:$A$508)-ROW($A$9)+1,""),ROWS(G$9:G41)),,1))</f>
        <v/>
      </c>
      <c r="H41" s="325" t="str">
        <f t="array" ref="H41">IF(ROWS(H$9:H41)&gt;$U$5,"",INDEX(AC$13:AC$512,SMALL(IF(($AB$13:$AB$512=$AB$5),ROW($A$9:$A$508)-ROW($A$9)+1,""),ROWS(H$9:H41)),,1))</f>
        <v/>
      </c>
      <c r="I41" s="105"/>
      <c r="J41" s="105"/>
      <c r="K41" s="105"/>
      <c r="L41" s="105"/>
      <c r="M41" s="136"/>
      <c r="T41" s="44">
        <f>Nut_StatusTool!A35</f>
        <v>29</v>
      </c>
      <c r="U41" s="44">
        <f>Nut_StatusTool!B35</f>
        <v>0</v>
      </c>
      <c r="V41" s="44">
        <f>Nut_StatusTool!C35</f>
        <v>0</v>
      </c>
      <c r="W41" s="44">
        <f>Nut_StatusTool!D35</f>
        <v>0</v>
      </c>
      <c r="X41" s="44">
        <f>Nut_StatusTool!F35</f>
        <v>0</v>
      </c>
      <c r="Y41" s="285" t="str">
        <f>Nut_StatusTool!K35</f>
        <v/>
      </c>
      <c r="Z41" s="44" t="str">
        <f>Nut_StatusTool!L35</f>
        <v/>
      </c>
      <c r="AA41" s="44" t="str">
        <f>Nut_StatusTool!M35</f>
        <v/>
      </c>
      <c r="AB41" s="44" t="str">
        <f>Nut_StatusTool!N35</f>
        <v/>
      </c>
      <c r="AC41" s="44">
        <f>Nut_StatusTool!I35</f>
        <v>0</v>
      </c>
      <c r="AD41" s="44">
        <f>Nut_StatusTool!J35</f>
        <v>0</v>
      </c>
    </row>
    <row r="42" spans="1:30" ht="20.100000000000001" customHeight="1">
      <c r="A42" s="59" t="str">
        <f t="array" ref="A42">IF(ROWS(A$9:A42)&gt;$U$5,"",INDEX(T$13:T$512,SMALL(IF(($AB$13:$AB$512=$AB$5),ROW($A$9:$A$508)-ROW($A$9)+1,""),ROWS(A$9:A42)),,1))</f>
        <v/>
      </c>
      <c r="B42" s="389" t="str">
        <f t="array" ref="B42">IF(ROWS(B$9:B42)&gt;$U$5,"",INDEX(U$13:U$512,SMALL(IF(($AB$13:$AB$512=$AB$5),ROW($A$9:$A$508)-ROW($A$9)+1,""),ROWS(B$9:B42)),,1))</f>
        <v/>
      </c>
      <c r="C42" s="389" t="str">
        <f t="array" ref="C42">IF(ROWS(C$9:C42)&gt;$U$5,"",INDEX(V$13:V$512,SMALL(IF(($AB$13:$AB$512=$AB$5),ROW($A$9:$A$508)-ROW($A$9)+1,""),ROWS(C$9:C42)),,1))</f>
        <v/>
      </c>
      <c r="D42" s="30" t="str">
        <f t="array" ref="D42">IF(ROWS(D$9:D42)&gt;$U$5,"",INDEX(W$13:W$512,SMALL(IF(($AB$13:$AB$512=$AB$5),ROW($A$9:$A$508)-ROW($A$9)+1,""),ROWS(D$9:D42)),,1))</f>
        <v/>
      </c>
      <c r="E42" s="59" t="str">
        <f t="array" ref="E42">IF(ROWS(E$9:E42)&gt;$U$5,"",INDEX(X$13:X$512,SMALL(IF(($AB$13:$AB$512=$AB$5),ROW($A$9:$A$508)-ROW($A$9)+1,""),ROWS(E$9:E42)),,1))</f>
        <v/>
      </c>
      <c r="F42" s="59" t="str">
        <f t="array" ref="F42">IF(ROWS(F$9:F42)&gt;$U$5,"",INDEX(Y$13:Y$512,SMALL(IF(($AB$13:$AB$512=$AB$5),ROW($A$9:$A$508)-ROW($A$9)+1,""),ROWS(F$9:F42)),,1))</f>
        <v/>
      </c>
      <c r="G42" s="59" t="str">
        <f t="array" ref="G42">IF(ROWS(G$9:G42)&gt;$U$5,"",INDEX(AB$13:AB$512,SMALL(IF(($AB$13:$AB$512=$AB$5),ROW($A$9:$A$508)-ROW($A$9)+1,""),ROWS(G$9:G42)),,1))</f>
        <v/>
      </c>
      <c r="H42" s="325" t="str">
        <f t="array" ref="H42">IF(ROWS(H$9:H42)&gt;$U$5,"",INDEX(AC$13:AC$512,SMALL(IF(($AB$13:$AB$512=$AB$5),ROW($A$9:$A$508)-ROW($A$9)+1,""),ROWS(H$9:H42)),,1))</f>
        <v/>
      </c>
      <c r="I42" s="105"/>
      <c r="J42" s="105"/>
      <c r="K42" s="105"/>
      <c r="L42" s="105"/>
      <c r="M42" s="136"/>
      <c r="T42" s="44">
        <f>Nut_StatusTool!A36</f>
        <v>30</v>
      </c>
      <c r="U42" s="44">
        <f>Nut_StatusTool!B36</f>
        <v>0</v>
      </c>
      <c r="V42" s="44">
        <f>Nut_StatusTool!C36</f>
        <v>0</v>
      </c>
      <c r="W42" s="44">
        <f>Nut_StatusTool!D36</f>
        <v>0</v>
      </c>
      <c r="X42" s="44">
        <f>Nut_StatusTool!F36</f>
        <v>0</v>
      </c>
      <c r="Y42" s="285" t="str">
        <f>Nut_StatusTool!K36</f>
        <v/>
      </c>
      <c r="Z42" s="44" t="str">
        <f>Nut_StatusTool!L36</f>
        <v/>
      </c>
      <c r="AA42" s="44" t="str">
        <f>Nut_StatusTool!M36</f>
        <v/>
      </c>
      <c r="AB42" s="44" t="str">
        <f>Nut_StatusTool!N36</f>
        <v/>
      </c>
      <c r="AC42" s="44">
        <f>Nut_StatusTool!I36</f>
        <v>0</v>
      </c>
      <c r="AD42" s="44">
        <f>Nut_StatusTool!J36</f>
        <v>0</v>
      </c>
    </row>
    <row r="43" spans="1:30" ht="20.100000000000001" customHeight="1">
      <c r="A43" s="59" t="str">
        <f t="array" ref="A43">IF(ROWS(A$9:A43)&gt;$U$5,"",INDEX(T$13:T$512,SMALL(IF(($AB$13:$AB$512=$AB$5),ROW($A$9:$A$508)-ROW($A$9)+1,""),ROWS(A$9:A43)),,1))</f>
        <v/>
      </c>
      <c r="B43" s="389" t="str">
        <f t="array" ref="B43">IF(ROWS(B$9:B43)&gt;$U$5,"",INDEX(U$13:U$512,SMALL(IF(($AB$13:$AB$512=$AB$5),ROW($A$9:$A$508)-ROW($A$9)+1,""),ROWS(B$9:B43)),,1))</f>
        <v/>
      </c>
      <c r="C43" s="389" t="str">
        <f t="array" ref="C43">IF(ROWS(C$9:C43)&gt;$U$5,"",INDEX(V$13:V$512,SMALL(IF(($AB$13:$AB$512=$AB$5),ROW($A$9:$A$508)-ROW($A$9)+1,""),ROWS(C$9:C43)),,1))</f>
        <v/>
      </c>
      <c r="D43" s="30" t="str">
        <f t="array" ref="D43">IF(ROWS(D$9:D43)&gt;$U$5,"",INDEX(W$13:W$512,SMALL(IF(($AB$13:$AB$512=$AB$5),ROW($A$9:$A$508)-ROW($A$9)+1,""),ROWS(D$9:D43)),,1))</f>
        <v/>
      </c>
      <c r="E43" s="59" t="str">
        <f t="array" ref="E43">IF(ROWS(E$9:E43)&gt;$U$5,"",INDEX(X$13:X$512,SMALL(IF(($AB$13:$AB$512=$AB$5),ROW($A$9:$A$508)-ROW($A$9)+1,""),ROWS(E$9:E43)),,1))</f>
        <v/>
      </c>
      <c r="F43" s="59" t="str">
        <f t="array" ref="F43">IF(ROWS(F$9:F43)&gt;$U$5,"",INDEX(Y$13:Y$512,SMALL(IF(($AB$13:$AB$512=$AB$5),ROW($A$9:$A$508)-ROW($A$9)+1,""),ROWS(F$9:F43)),,1))</f>
        <v/>
      </c>
      <c r="G43" s="59" t="str">
        <f t="array" ref="G43">IF(ROWS(G$9:G43)&gt;$U$5,"",INDEX(AB$13:AB$512,SMALL(IF(($AB$13:$AB$512=$AB$5),ROW($A$9:$A$508)-ROW($A$9)+1,""),ROWS(G$9:G43)),,1))</f>
        <v/>
      </c>
      <c r="H43" s="325" t="str">
        <f t="array" ref="H43">IF(ROWS(H$9:H43)&gt;$U$5,"",INDEX(AC$13:AC$512,SMALL(IF(($AB$13:$AB$512=$AB$5),ROW($A$9:$A$508)-ROW($A$9)+1,""),ROWS(H$9:H43)),,1))</f>
        <v/>
      </c>
      <c r="I43" s="105"/>
      <c r="J43" s="105"/>
      <c r="K43" s="105"/>
      <c r="L43" s="105"/>
      <c r="M43" s="136"/>
      <c r="T43" s="44">
        <f>Nut_StatusTool!A37</f>
        <v>31</v>
      </c>
      <c r="U43" s="44">
        <f>Nut_StatusTool!B37</f>
        <v>0</v>
      </c>
      <c r="V43" s="44">
        <f>Nut_StatusTool!C37</f>
        <v>0</v>
      </c>
      <c r="W43" s="44">
        <f>Nut_StatusTool!D37</f>
        <v>0</v>
      </c>
      <c r="X43" s="44">
        <f>Nut_StatusTool!F37</f>
        <v>0</v>
      </c>
      <c r="Y43" s="285" t="str">
        <f>Nut_StatusTool!K37</f>
        <v/>
      </c>
      <c r="Z43" s="44" t="str">
        <f>Nut_StatusTool!L37</f>
        <v/>
      </c>
      <c r="AA43" s="44" t="str">
        <f>Nut_StatusTool!M37</f>
        <v/>
      </c>
      <c r="AB43" s="44" t="str">
        <f>Nut_StatusTool!N37</f>
        <v/>
      </c>
      <c r="AC43" s="44">
        <f>Nut_StatusTool!I37</f>
        <v>0</v>
      </c>
      <c r="AD43" s="44">
        <f>Nut_StatusTool!J37</f>
        <v>0</v>
      </c>
    </row>
    <row r="44" spans="1:30" ht="20.100000000000001" customHeight="1">
      <c r="A44" s="59" t="str">
        <f t="array" ref="A44">IF(ROWS(A$9:A44)&gt;$U$5,"",INDEX(T$13:T$512,SMALL(IF(($AB$13:$AB$512=$AB$5),ROW($A$9:$A$508)-ROW($A$9)+1,""),ROWS(A$9:A44)),,1))</f>
        <v/>
      </c>
      <c r="B44" s="389" t="str">
        <f t="array" ref="B44">IF(ROWS(B$9:B44)&gt;$U$5,"",INDEX(U$13:U$512,SMALL(IF(($AB$13:$AB$512=$AB$5),ROW($A$9:$A$508)-ROW($A$9)+1,""),ROWS(B$9:B44)),,1))</f>
        <v/>
      </c>
      <c r="C44" s="389" t="str">
        <f t="array" ref="C44">IF(ROWS(C$9:C44)&gt;$U$5,"",INDEX(V$13:V$512,SMALL(IF(($AB$13:$AB$512=$AB$5),ROW($A$9:$A$508)-ROW($A$9)+1,""),ROWS(C$9:C44)),,1))</f>
        <v/>
      </c>
      <c r="D44" s="30" t="str">
        <f t="array" ref="D44">IF(ROWS(D$9:D44)&gt;$U$5,"",INDEX(W$13:W$512,SMALL(IF(($AB$13:$AB$512=$AB$5),ROW($A$9:$A$508)-ROW($A$9)+1,""),ROWS(D$9:D44)),,1))</f>
        <v/>
      </c>
      <c r="E44" s="59" t="str">
        <f t="array" ref="E44">IF(ROWS(E$9:E44)&gt;$U$5,"",INDEX(X$13:X$512,SMALL(IF(($AB$13:$AB$512=$AB$5),ROW($A$9:$A$508)-ROW($A$9)+1,""),ROWS(E$9:E44)),,1))</f>
        <v/>
      </c>
      <c r="F44" s="59" t="str">
        <f t="array" ref="F44">IF(ROWS(F$9:F44)&gt;$U$5,"",INDEX(Y$13:Y$512,SMALL(IF(($AB$13:$AB$512=$AB$5),ROW($A$9:$A$508)-ROW($A$9)+1,""),ROWS(F$9:F44)),,1))</f>
        <v/>
      </c>
      <c r="G44" s="59" t="str">
        <f t="array" ref="G44">IF(ROWS(G$9:G44)&gt;$U$5,"",INDEX(AB$13:AB$512,SMALL(IF(($AB$13:$AB$512=$AB$5),ROW($A$9:$A$508)-ROW($A$9)+1,""),ROWS(G$9:G44)),,1))</f>
        <v/>
      </c>
      <c r="H44" s="325" t="str">
        <f t="array" ref="H44">IF(ROWS(H$9:H44)&gt;$U$5,"",INDEX(AC$13:AC$512,SMALL(IF(($AB$13:$AB$512=$AB$5),ROW($A$9:$A$508)-ROW($A$9)+1,""),ROWS(H$9:H44)),,1))</f>
        <v/>
      </c>
      <c r="I44" s="105"/>
      <c r="J44" s="105"/>
      <c r="K44" s="105"/>
      <c r="L44" s="105"/>
      <c r="M44" s="136"/>
      <c r="T44" s="44">
        <f>Nut_StatusTool!A38</f>
        <v>32</v>
      </c>
      <c r="U44" s="44">
        <f>Nut_StatusTool!B38</f>
        <v>0</v>
      </c>
      <c r="V44" s="44">
        <f>Nut_StatusTool!C38</f>
        <v>0</v>
      </c>
      <c r="W44" s="44">
        <f>Nut_StatusTool!D38</f>
        <v>0</v>
      </c>
      <c r="X44" s="44">
        <f>Nut_StatusTool!F38</f>
        <v>0</v>
      </c>
      <c r="Y44" s="285" t="str">
        <f>Nut_StatusTool!K38</f>
        <v/>
      </c>
      <c r="Z44" s="44" t="str">
        <f>Nut_StatusTool!L38</f>
        <v/>
      </c>
      <c r="AA44" s="44" t="str">
        <f>Nut_StatusTool!M38</f>
        <v/>
      </c>
      <c r="AB44" s="44" t="str">
        <f>Nut_StatusTool!N38</f>
        <v/>
      </c>
      <c r="AC44" s="44">
        <f>Nut_StatusTool!I38</f>
        <v>0</v>
      </c>
      <c r="AD44" s="44">
        <f>Nut_StatusTool!J38</f>
        <v>0</v>
      </c>
    </row>
    <row r="45" spans="1:30" ht="20.100000000000001" customHeight="1">
      <c r="A45" s="59" t="str">
        <f t="array" ref="A45">IF(ROWS(A$9:A45)&gt;$U$5,"",INDEX(T$13:T$512,SMALL(IF(($AB$13:$AB$512=$AB$5),ROW($A$9:$A$508)-ROW($A$9)+1,""),ROWS(A$9:A45)),,1))</f>
        <v/>
      </c>
      <c r="B45" s="389" t="str">
        <f t="array" ref="B45">IF(ROWS(B$9:B45)&gt;$U$5,"",INDEX(U$13:U$512,SMALL(IF(($AB$13:$AB$512=$AB$5),ROW($A$9:$A$508)-ROW($A$9)+1,""),ROWS(B$9:B45)),,1))</f>
        <v/>
      </c>
      <c r="C45" s="389" t="str">
        <f t="array" ref="C45">IF(ROWS(C$9:C45)&gt;$U$5,"",INDEX(V$13:V$512,SMALL(IF(($AB$13:$AB$512=$AB$5),ROW($A$9:$A$508)-ROW($A$9)+1,""),ROWS(C$9:C45)),,1))</f>
        <v/>
      </c>
      <c r="D45" s="30" t="str">
        <f t="array" ref="D45">IF(ROWS(D$9:D45)&gt;$U$5,"",INDEX(W$13:W$512,SMALL(IF(($AB$13:$AB$512=$AB$5),ROW($A$9:$A$508)-ROW($A$9)+1,""),ROWS(D$9:D45)),,1))</f>
        <v/>
      </c>
      <c r="E45" s="59" t="str">
        <f t="array" ref="E45">IF(ROWS(E$9:E45)&gt;$U$5,"",INDEX(X$13:X$512,SMALL(IF(($AB$13:$AB$512=$AB$5),ROW($A$9:$A$508)-ROW($A$9)+1,""),ROWS(E$9:E45)),,1))</f>
        <v/>
      </c>
      <c r="F45" s="59" t="str">
        <f t="array" ref="F45">IF(ROWS(F$9:F45)&gt;$U$5,"",INDEX(Y$13:Y$512,SMALL(IF(($AB$13:$AB$512=$AB$5),ROW($A$9:$A$508)-ROW($A$9)+1,""),ROWS(F$9:F45)),,1))</f>
        <v/>
      </c>
      <c r="G45" s="59" t="str">
        <f t="array" ref="G45">IF(ROWS(G$9:G45)&gt;$U$5,"",INDEX(AB$13:AB$512,SMALL(IF(($AB$13:$AB$512=$AB$5),ROW($A$9:$A$508)-ROW($A$9)+1,""),ROWS(G$9:G45)),,1))</f>
        <v/>
      </c>
      <c r="H45" s="325" t="str">
        <f t="array" ref="H45">IF(ROWS(H$9:H45)&gt;$U$5,"",INDEX(AC$13:AC$512,SMALL(IF(($AB$13:$AB$512=$AB$5),ROW($A$9:$A$508)-ROW($A$9)+1,""),ROWS(H$9:H45)),,1))</f>
        <v/>
      </c>
      <c r="I45" s="105"/>
      <c r="J45" s="105"/>
      <c r="K45" s="105"/>
      <c r="L45" s="105"/>
      <c r="M45" s="136"/>
      <c r="T45" s="44">
        <f>Nut_StatusTool!A39</f>
        <v>33</v>
      </c>
      <c r="U45" s="44">
        <f>Nut_StatusTool!B39</f>
        <v>0</v>
      </c>
      <c r="V45" s="44">
        <f>Nut_StatusTool!C39</f>
        <v>0</v>
      </c>
      <c r="W45" s="44">
        <f>Nut_StatusTool!D39</f>
        <v>0</v>
      </c>
      <c r="X45" s="44">
        <f>Nut_StatusTool!F39</f>
        <v>0</v>
      </c>
      <c r="Y45" s="285" t="str">
        <f>Nut_StatusTool!K39</f>
        <v/>
      </c>
      <c r="Z45" s="44" t="str">
        <f>Nut_StatusTool!L39</f>
        <v/>
      </c>
      <c r="AA45" s="44" t="str">
        <f>Nut_StatusTool!M39</f>
        <v/>
      </c>
      <c r="AB45" s="44" t="str">
        <f>Nut_StatusTool!N39</f>
        <v/>
      </c>
      <c r="AC45" s="44">
        <f>Nut_StatusTool!I39</f>
        <v>0</v>
      </c>
      <c r="AD45" s="44">
        <f>Nut_StatusTool!J39</f>
        <v>0</v>
      </c>
    </row>
    <row r="46" spans="1:30" ht="20.100000000000001" customHeight="1">
      <c r="A46" s="59" t="str">
        <f t="array" ref="A46">IF(ROWS(A$9:A46)&gt;$U$5,"",INDEX(T$13:T$512,SMALL(IF(($AB$13:$AB$512=$AB$5),ROW($A$9:$A$508)-ROW($A$9)+1,""),ROWS(A$9:A46)),,1))</f>
        <v/>
      </c>
      <c r="B46" s="389" t="str">
        <f t="array" ref="B46">IF(ROWS(B$9:B46)&gt;$U$5,"",INDEX(U$13:U$512,SMALL(IF(($AB$13:$AB$512=$AB$5),ROW($A$9:$A$508)-ROW($A$9)+1,""),ROWS(B$9:B46)),,1))</f>
        <v/>
      </c>
      <c r="C46" s="389" t="str">
        <f t="array" ref="C46">IF(ROWS(C$9:C46)&gt;$U$5,"",INDEX(V$13:V$512,SMALL(IF(($AB$13:$AB$512=$AB$5),ROW($A$9:$A$508)-ROW($A$9)+1,""),ROWS(C$9:C46)),,1))</f>
        <v/>
      </c>
      <c r="D46" s="30" t="str">
        <f t="array" ref="D46">IF(ROWS(D$9:D46)&gt;$U$5,"",INDEX(W$13:W$512,SMALL(IF(($AB$13:$AB$512=$AB$5),ROW($A$9:$A$508)-ROW($A$9)+1,""),ROWS(D$9:D46)),,1))</f>
        <v/>
      </c>
      <c r="E46" s="59" t="str">
        <f t="array" ref="E46">IF(ROWS(E$9:E46)&gt;$U$5,"",INDEX(X$13:X$512,SMALL(IF(($AB$13:$AB$512=$AB$5),ROW($A$9:$A$508)-ROW($A$9)+1,""),ROWS(E$9:E46)),,1))</f>
        <v/>
      </c>
      <c r="F46" s="59" t="str">
        <f t="array" ref="F46">IF(ROWS(F$9:F46)&gt;$U$5,"",INDEX(Y$13:Y$512,SMALL(IF(($AB$13:$AB$512=$AB$5),ROW($A$9:$A$508)-ROW($A$9)+1,""),ROWS(F$9:F46)),,1))</f>
        <v/>
      </c>
      <c r="G46" s="59" t="str">
        <f t="array" ref="G46">IF(ROWS(G$9:G46)&gt;$U$5,"",INDEX(AB$13:AB$512,SMALL(IF(($AB$13:$AB$512=$AB$5),ROW($A$9:$A$508)-ROW($A$9)+1,""),ROWS(G$9:G46)),,1))</f>
        <v/>
      </c>
      <c r="H46" s="325" t="str">
        <f t="array" ref="H46">IF(ROWS(H$9:H46)&gt;$U$5,"",INDEX(AC$13:AC$512,SMALL(IF(($AB$13:$AB$512=$AB$5),ROW($A$9:$A$508)-ROW($A$9)+1,""),ROWS(H$9:H46)),,1))</f>
        <v/>
      </c>
      <c r="I46" s="105"/>
      <c r="J46" s="105"/>
      <c r="K46" s="105"/>
      <c r="L46" s="105"/>
      <c r="M46" s="136"/>
      <c r="T46" s="44">
        <f>Nut_StatusTool!A40</f>
        <v>34</v>
      </c>
      <c r="U46" s="44">
        <f>Nut_StatusTool!B40</f>
        <v>0</v>
      </c>
      <c r="V46" s="44">
        <f>Nut_StatusTool!C40</f>
        <v>0</v>
      </c>
      <c r="W46" s="44">
        <f>Nut_StatusTool!D40</f>
        <v>0</v>
      </c>
      <c r="X46" s="44">
        <f>Nut_StatusTool!F40</f>
        <v>0</v>
      </c>
      <c r="Y46" s="285" t="str">
        <f>Nut_StatusTool!K40</f>
        <v/>
      </c>
      <c r="Z46" s="44" t="str">
        <f>Nut_StatusTool!L40</f>
        <v/>
      </c>
      <c r="AA46" s="44" t="str">
        <f>Nut_StatusTool!M40</f>
        <v/>
      </c>
      <c r="AB46" s="44" t="str">
        <f>Nut_StatusTool!N40</f>
        <v/>
      </c>
      <c r="AC46" s="44">
        <f>Nut_StatusTool!I40</f>
        <v>0</v>
      </c>
      <c r="AD46" s="44">
        <f>Nut_StatusTool!J40</f>
        <v>0</v>
      </c>
    </row>
    <row r="47" spans="1:30" ht="20.100000000000001" customHeight="1">
      <c r="A47" s="59" t="str">
        <f t="array" ref="A47">IF(ROWS(A$9:A47)&gt;$U$5,"",INDEX(T$13:T$512,SMALL(IF(($AB$13:$AB$512=$AB$5),ROW($A$9:$A$508)-ROW($A$9)+1,""),ROWS(A$9:A47)),,1))</f>
        <v/>
      </c>
      <c r="B47" s="389" t="str">
        <f t="array" ref="B47">IF(ROWS(B$9:B47)&gt;$U$5,"",INDEX(U$13:U$512,SMALL(IF(($AB$13:$AB$512=$AB$5),ROW($A$9:$A$508)-ROW($A$9)+1,""),ROWS(B$9:B47)),,1))</f>
        <v/>
      </c>
      <c r="C47" s="389" t="str">
        <f t="array" ref="C47">IF(ROWS(C$9:C47)&gt;$U$5,"",INDEX(V$13:V$512,SMALL(IF(($AB$13:$AB$512=$AB$5),ROW($A$9:$A$508)-ROW($A$9)+1,""),ROWS(C$9:C47)),,1))</f>
        <v/>
      </c>
      <c r="D47" s="30" t="str">
        <f t="array" ref="D47">IF(ROWS(D$9:D47)&gt;$U$5,"",INDEX(W$13:W$512,SMALL(IF(($AB$13:$AB$512=$AB$5),ROW($A$9:$A$508)-ROW($A$9)+1,""),ROWS(D$9:D47)),,1))</f>
        <v/>
      </c>
      <c r="E47" s="59" t="str">
        <f t="array" ref="E47">IF(ROWS(E$9:E47)&gt;$U$5,"",INDEX(X$13:X$512,SMALL(IF(($AB$13:$AB$512=$AB$5),ROW($A$9:$A$508)-ROW($A$9)+1,""),ROWS(E$9:E47)),,1))</f>
        <v/>
      </c>
      <c r="F47" s="59" t="str">
        <f t="array" ref="F47">IF(ROWS(F$9:F47)&gt;$U$5,"",INDEX(Y$13:Y$512,SMALL(IF(($AB$13:$AB$512=$AB$5),ROW($A$9:$A$508)-ROW($A$9)+1,""),ROWS(F$9:F47)),,1))</f>
        <v/>
      </c>
      <c r="G47" s="59" t="str">
        <f t="array" ref="G47">IF(ROWS(G$9:G47)&gt;$U$5,"",INDEX(AB$13:AB$512,SMALL(IF(($AB$13:$AB$512=$AB$5),ROW($A$9:$A$508)-ROW($A$9)+1,""),ROWS(G$9:G47)),,1))</f>
        <v/>
      </c>
      <c r="H47" s="325" t="str">
        <f t="array" ref="H47">IF(ROWS(H$9:H47)&gt;$U$5,"",INDEX(AC$13:AC$512,SMALL(IF(($AB$13:$AB$512=$AB$5),ROW($A$9:$A$508)-ROW($A$9)+1,""),ROWS(H$9:H47)),,1))</f>
        <v/>
      </c>
      <c r="I47" s="105"/>
      <c r="J47" s="105"/>
      <c r="K47" s="105"/>
      <c r="L47" s="105"/>
      <c r="M47" s="136"/>
      <c r="T47" s="44">
        <f>Nut_StatusTool!A41</f>
        <v>35</v>
      </c>
      <c r="U47" s="44">
        <f>Nut_StatusTool!B41</f>
        <v>0</v>
      </c>
      <c r="V47" s="44">
        <f>Nut_StatusTool!C41</f>
        <v>0</v>
      </c>
      <c r="W47" s="44">
        <f>Nut_StatusTool!D41</f>
        <v>0</v>
      </c>
      <c r="X47" s="44">
        <f>Nut_StatusTool!F41</f>
        <v>0</v>
      </c>
      <c r="Y47" s="285" t="str">
        <f>Nut_StatusTool!K41</f>
        <v/>
      </c>
      <c r="Z47" s="44" t="str">
        <f>Nut_StatusTool!L41</f>
        <v/>
      </c>
      <c r="AA47" s="44" t="str">
        <f>Nut_StatusTool!M41</f>
        <v/>
      </c>
      <c r="AB47" s="44" t="str">
        <f>Nut_StatusTool!N41</f>
        <v/>
      </c>
      <c r="AC47" s="44">
        <f>Nut_StatusTool!I41</f>
        <v>0</v>
      </c>
      <c r="AD47" s="44">
        <f>Nut_StatusTool!J41</f>
        <v>0</v>
      </c>
    </row>
    <row r="48" spans="1:30" ht="20.100000000000001" customHeight="1">
      <c r="A48" s="59" t="str">
        <f t="array" ref="A48">IF(ROWS(A$9:A48)&gt;$U$5,"",INDEX(T$13:T$512,SMALL(IF(($AB$13:$AB$512=$AB$5),ROW($A$9:$A$508)-ROW($A$9)+1,""),ROWS(A$9:A48)),,1))</f>
        <v/>
      </c>
      <c r="B48" s="389" t="str">
        <f t="array" ref="B48">IF(ROWS(B$9:B48)&gt;$U$5,"",INDEX(U$13:U$512,SMALL(IF(($AB$13:$AB$512=$AB$5),ROW($A$9:$A$508)-ROW($A$9)+1,""),ROWS(B$9:B48)),,1))</f>
        <v/>
      </c>
      <c r="C48" s="389" t="str">
        <f t="array" ref="C48">IF(ROWS(C$9:C48)&gt;$U$5,"",INDEX(V$13:V$512,SMALL(IF(($AB$13:$AB$512=$AB$5),ROW($A$9:$A$508)-ROW($A$9)+1,""),ROWS(C$9:C48)),,1))</f>
        <v/>
      </c>
      <c r="D48" s="30" t="str">
        <f t="array" ref="D48">IF(ROWS(D$9:D48)&gt;$U$5,"",INDEX(W$13:W$512,SMALL(IF(($AB$13:$AB$512=$AB$5),ROW($A$9:$A$508)-ROW($A$9)+1,""),ROWS(D$9:D48)),,1))</f>
        <v/>
      </c>
      <c r="E48" s="59" t="str">
        <f t="array" ref="E48">IF(ROWS(E$9:E48)&gt;$U$5,"",INDEX(X$13:X$512,SMALL(IF(($AB$13:$AB$512=$AB$5),ROW($A$9:$A$508)-ROW($A$9)+1,""),ROWS(E$9:E48)),,1))</f>
        <v/>
      </c>
      <c r="F48" s="59" t="str">
        <f t="array" ref="F48">IF(ROWS(F$9:F48)&gt;$U$5,"",INDEX(Y$13:Y$512,SMALL(IF(($AB$13:$AB$512=$AB$5),ROW($A$9:$A$508)-ROW($A$9)+1,""),ROWS(F$9:F48)),,1))</f>
        <v/>
      </c>
      <c r="G48" s="59" t="str">
        <f t="array" ref="G48">IF(ROWS(G$9:G48)&gt;$U$5,"",INDEX(AB$13:AB$512,SMALL(IF(($AB$13:$AB$512=$AB$5),ROW($A$9:$A$508)-ROW($A$9)+1,""),ROWS(G$9:G48)),,1))</f>
        <v/>
      </c>
      <c r="H48" s="325" t="str">
        <f t="array" ref="H48">IF(ROWS(H$9:H48)&gt;$U$5,"",INDEX(AC$13:AC$512,SMALL(IF(($AB$13:$AB$512=$AB$5),ROW($A$9:$A$508)-ROW($A$9)+1,""),ROWS(H$9:H48)),,1))</f>
        <v/>
      </c>
      <c r="I48" s="105"/>
      <c r="J48" s="105"/>
      <c r="K48" s="105"/>
      <c r="L48" s="105"/>
      <c r="M48" s="136"/>
      <c r="T48" s="44">
        <f>Nut_StatusTool!A42</f>
        <v>36</v>
      </c>
      <c r="U48" s="44">
        <f>Nut_StatusTool!B42</f>
        <v>0</v>
      </c>
      <c r="V48" s="44">
        <f>Nut_StatusTool!C42</f>
        <v>0</v>
      </c>
      <c r="W48" s="44">
        <f>Nut_StatusTool!D42</f>
        <v>0</v>
      </c>
      <c r="X48" s="44">
        <f>Nut_StatusTool!F42</f>
        <v>0</v>
      </c>
      <c r="Y48" s="285" t="str">
        <f>Nut_StatusTool!K42</f>
        <v/>
      </c>
      <c r="Z48" s="44" t="str">
        <f>Nut_StatusTool!L42</f>
        <v/>
      </c>
      <c r="AA48" s="44" t="str">
        <f>Nut_StatusTool!M42</f>
        <v/>
      </c>
      <c r="AB48" s="44" t="str">
        <f>Nut_StatusTool!N42</f>
        <v/>
      </c>
      <c r="AC48" s="44">
        <f>Nut_StatusTool!I42</f>
        <v>0</v>
      </c>
      <c r="AD48" s="44">
        <f>Nut_StatusTool!J42</f>
        <v>0</v>
      </c>
    </row>
    <row r="49" spans="1:30" ht="20.100000000000001" customHeight="1">
      <c r="A49" s="59" t="str">
        <f t="array" ref="A49">IF(ROWS(A$9:A49)&gt;$U$5,"",INDEX(T$13:T$512,SMALL(IF(($AB$13:$AB$512=$AB$5),ROW($A$9:$A$508)-ROW($A$9)+1,""),ROWS(A$9:A49)),,1))</f>
        <v/>
      </c>
      <c r="B49" s="389" t="str">
        <f t="array" ref="B49">IF(ROWS(B$9:B49)&gt;$U$5,"",INDEX(U$13:U$512,SMALL(IF(($AB$13:$AB$512=$AB$5),ROW($A$9:$A$508)-ROW($A$9)+1,""),ROWS(B$9:B49)),,1))</f>
        <v/>
      </c>
      <c r="C49" s="389" t="str">
        <f t="array" ref="C49">IF(ROWS(C$9:C49)&gt;$U$5,"",INDEX(V$13:V$512,SMALL(IF(($AB$13:$AB$512=$AB$5),ROW($A$9:$A$508)-ROW($A$9)+1,""),ROWS(C$9:C49)),,1))</f>
        <v/>
      </c>
      <c r="D49" s="30" t="str">
        <f t="array" ref="D49">IF(ROWS(D$9:D49)&gt;$U$5,"",INDEX(W$13:W$512,SMALL(IF(($AB$13:$AB$512=$AB$5),ROW($A$9:$A$508)-ROW($A$9)+1,""),ROWS(D$9:D49)),,1))</f>
        <v/>
      </c>
      <c r="E49" s="59" t="str">
        <f t="array" ref="E49">IF(ROWS(E$9:E49)&gt;$U$5,"",INDEX(X$13:X$512,SMALL(IF(($AB$13:$AB$512=$AB$5),ROW($A$9:$A$508)-ROW($A$9)+1,""),ROWS(E$9:E49)),,1))</f>
        <v/>
      </c>
      <c r="F49" s="59" t="str">
        <f t="array" ref="F49">IF(ROWS(F$9:F49)&gt;$U$5,"",INDEX(Y$13:Y$512,SMALL(IF(($AB$13:$AB$512=$AB$5),ROW($A$9:$A$508)-ROW($A$9)+1,""),ROWS(F$9:F49)),,1))</f>
        <v/>
      </c>
      <c r="G49" s="59" t="str">
        <f t="array" ref="G49">IF(ROWS(G$9:G49)&gt;$U$5,"",INDEX(AB$13:AB$512,SMALL(IF(($AB$13:$AB$512=$AB$5),ROW($A$9:$A$508)-ROW($A$9)+1,""),ROWS(G$9:G49)),,1))</f>
        <v/>
      </c>
      <c r="H49" s="325" t="str">
        <f t="array" ref="H49">IF(ROWS(H$9:H49)&gt;$U$5,"",INDEX(AC$13:AC$512,SMALL(IF(($AB$13:$AB$512=$AB$5),ROW($A$9:$A$508)-ROW($A$9)+1,""),ROWS(H$9:H49)),,1))</f>
        <v/>
      </c>
      <c r="I49" s="105"/>
      <c r="J49" s="105"/>
      <c r="K49" s="105"/>
      <c r="L49" s="105"/>
      <c r="M49" s="136"/>
      <c r="T49" s="44">
        <f>Nut_StatusTool!A43</f>
        <v>37</v>
      </c>
      <c r="U49" s="44">
        <f>Nut_StatusTool!B43</f>
        <v>0</v>
      </c>
      <c r="V49" s="44">
        <f>Nut_StatusTool!C43</f>
        <v>0</v>
      </c>
      <c r="W49" s="44">
        <f>Nut_StatusTool!D43</f>
        <v>0</v>
      </c>
      <c r="X49" s="44">
        <f>Nut_StatusTool!F43</f>
        <v>0</v>
      </c>
      <c r="Y49" s="285" t="str">
        <f>Nut_StatusTool!K43</f>
        <v/>
      </c>
      <c r="Z49" s="44" t="str">
        <f>Nut_StatusTool!L43</f>
        <v/>
      </c>
      <c r="AA49" s="44" t="str">
        <f>Nut_StatusTool!M43</f>
        <v/>
      </c>
      <c r="AB49" s="44" t="str">
        <f>Nut_StatusTool!N43</f>
        <v/>
      </c>
      <c r="AC49" s="44">
        <f>Nut_StatusTool!I43</f>
        <v>0</v>
      </c>
      <c r="AD49" s="44">
        <f>Nut_StatusTool!J43</f>
        <v>0</v>
      </c>
    </row>
    <row r="50" spans="1:30" ht="20.100000000000001" customHeight="1">
      <c r="A50" s="59" t="str">
        <f t="array" ref="A50">IF(ROWS(A$9:A50)&gt;$U$5,"",INDEX(T$13:T$512,SMALL(IF(($AB$13:$AB$512=$AB$5),ROW($A$9:$A$508)-ROW($A$9)+1,""),ROWS(A$9:A50)),,1))</f>
        <v/>
      </c>
      <c r="B50" s="389" t="str">
        <f t="array" ref="B50">IF(ROWS(B$9:B50)&gt;$U$5,"",INDEX(U$13:U$512,SMALL(IF(($AB$13:$AB$512=$AB$5),ROW($A$9:$A$508)-ROW($A$9)+1,""),ROWS(B$9:B50)),,1))</f>
        <v/>
      </c>
      <c r="C50" s="389" t="str">
        <f t="array" ref="C50">IF(ROWS(C$9:C50)&gt;$U$5,"",INDEX(V$13:V$512,SMALL(IF(($AB$13:$AB$512=$AB$5),ROW($A$9:$A$508)-ROW($A$9)+1,""),ROWS(C$9:C50)),,1))</f>
        <v/>
      </c>
      <c r="D50" s="30" t="str">
        <f t="array" ref="D50">IF(ROWS(D$9:D50)&gt;$U$5,"",INDEX(W$13:W$512,SMALL(IF(($AB$13:$AB$512=$AB$5),ROW($A$9:$A$508)-ROW($A$9)+1,""),ROWS(D$9:D50)),,1))</f>
        <v/>
      </c>
      <c r="E50" s="59" t="str">
        <f t="array" ref="E50">IF(ROWS(E$9:E50)&gt;$U$5,"",INDEX(X$13:X$512,SMALL(IF(($AB$13:$AB$512=$AB$5),ROW($A$9:$A$508)-ROW($A$9)+1,""),ROWS(E$9:E50)),,1))</f>
        <v/>
      </c>
      <c r="F50" s="59" t="str">
        <f t="array" ref="F50">IF(ROWS(F$9:F50)&gt;$U$5,"",INDEX(Y$13:Y$512,SMALL(IF(($AB$13:$AB$512=$AB$5),ROW($A$9:$A$508)-ROW($A$9)+1,""),ROWS(F$9:F50)),,1))</f>
        <v/>
      </c>
      <c r="G50" s="59" t="str">
        <f t="array" ref="G50">IF(ROWS(G$9:G50)&gt;$U$5,"",INDEX(AB$13:AB$512,SMALL(IF(($AB$13:$AB$512=$AB$5),ROW($A$9:$A$508)-ROW($A$9)+1,""),ROWS(G$9:G50)),,1))</f>
        <v/>
      </c>
      <c r="H50" s="325" t="str">
        <f t="array" ref="H50">IF(ROWS(H$9:H50)&gt;$U$5,"",INDEX(AC$13:AC$512,SMALL(IF(($AB$13:$AB$512=$AB$5),ROW($A$9:$A$508)-ROW($A$9)+1,""),ROWS(H$9:H50)),,1))</f>
        <v/>
      </c>
      <c r="I50" s="105"/>
      <c r="J50" s="105"/>
      <c r="K50" s="105"/>
      <c r="L50" s="105"/>
      <c r="M50" s="136"/>
      <c r="T50" s="44">
        <f>Nut_StatusTool!A44</f>
        <v>38</v>
      </c>
      <c r="U50" s="44">
        <f>Nut_StatusTool!B44</f>
        <v>0</v>
      </c>
      <c r="V50" s="44">
        <f>Nut_StatusTool!C44</f>
        <v>0</v>
      </c>
      <c r="W50" s="44">
        <f>Nut_StatusTool!D44</f>
        <v>0</v>
      </c>
      <c r="X50" s="44">
        <f>Nut_StatusTool!F44</f>
        <v>0</v>
      </c>
      <c r="Y50" s="285" t="str">
        <f>Nut_StatusTool!K44</f>
        <v/>
      </c>
      <c r="Z50" s="44" t="str">
        <f>Nut_StatusTool!L44</f>
        <v/>
      </c>
      <c r="AA50" s="44" t="str">
        <f>Nut_StatusTool!M44</f>
        <v/>
      </c>
      <c r="AB50" s="44" t="str">
        <f>Nut_StatusTool!N44</f>
        <v/>
      </c>
      <c r="AC50" s="44">
        <f>Nut_StatusTool!I44</f>
        <v>0</v>
      </c>
      <c r="AD50" s="44">
        <f>Nut_StatusTool!J44</f>
        <v>0</v>
      </c>
    </row>
    <row r="51" spans="1:30" ht="20.100000000000001" customHeight="1">
      <c r="A51" s="59" t="str">
        <f t="array" ref="A51">IF(ROWS(A$9:A51)&gt;$U$5,"",INDEX(T$13:T$512,SMALL(IF(($AB$13:$AB$512=$AB$5),ROW($A$9:$A$508)-ROW($A$9)+1,""),ROWS(A$9:A51)),,1))</f>
        <v/>
      </c>
      <c r="B51" s="389" t="str">
        <f t="array" ref="B51">IF(ROWS(B$9:B51)&gt;$U$5,"",INDEX(U$13:U$512,SMALL(IF(($AB$13:$AB$512=$AB$5),ROW($A$9:$A$508)-ROW($A$9)+1,""),ROWS(B$9:B51)),,1))</f>
        <v/>
      </c>
      <c r="C51" s="389" t="str">
        <f t="array" ref="C51">IF(ROWS(C$9:C51)&gt;$U$5,"",INDEX(V$13:V$512,SMALL(IF(($AB$13:$AB$512=$AB$5),ROW($A$9:$A$508)-ROW($A$9)+1,""),ROWS(C$9:C51)),,1))</f>
        <v/>
      </c>
      <c r="D51" s="30" t="str">
        <f t="array" ref="D51">IF(ROWS(D$9:D51)&gt;$U$5,"",INDEX(W$13:W$512,SMALL(IF(($AB$13:$AB$512=$AB$5),ROW($A$9:$A$508)-ROW($A$9)+1,""),ROWS(D$9:D51)),,1))</f>
        <v/>
      </c>
      <c r="E51" s="59" t="str">
        <f t="array" ref="E51">IF(ROWS(E$9:E51)&gt;$U$5,"",INDEX(X$13:X$512,SMALL(IF(($AB$13:$AB$512=$AB$5),ROW($A$9:$A$508)-ROW($A$9)+1,""),ROWS(E$9:E51)),,1))</f>
        <v/>
      </c>
      <c r="F51" s="59" t="str">
        <f t="array" ref="F51">IF(ROWS(F$9:F51)&gt;$U$5,"",INDEX(Y$13:Y$512,SMALL(IF(($AB$13:$AB$512=$AB$5),ROW($A$9:$A$508)-ROW($A$9)+1,""),ROWS(F$9:F51)),,1))</f>
        <v/>
      </c>
      <c r="G51" s="59" t="str">
        <f t="array" ref="G51">IF(ROWS(G$9:G51)&gt;$U$5,"",INDEX(AB$13:AB$512,SMALL(IF(($AB$13:$AB$512=$AB$5),ROW($A$9:$A$508)-ROW($A$9)+1,""),ROWS(G$9:G51)),,1))</f>
        <v/>
      </c>
      <c r="H51" s="325" t="str">
        <f t="array" ref="H51">IF(ROWS(H$9:H51)&gt;$U$5,"",INDEX(AC$13:AC$512,SMALL(IF(($AB$13:$AB$512=$AB$5),ROW($A$9:$A$508)-ROW($A$9)+1,""),ROWS(H$9:H51)),,1))</f>
        <v/>
      </c>
      <c r="I51" s="105"/>
      <c r="J51" s="105"/>
      <c r="K51" s="105"/>
      <c r="L51" s="105"/>
      <c r="M51" s="136"/>
      <c r="T51" s="44">
        <f>Nut_StatusTool!A45</f>
        <v>39</v>
      </c>
      <c r="U51" s="44">
        <f>Nut_StatusTool!B45</f>
        <v>0</v>
      </c>
      <c r="V51" s="44">
        <f>Nut_StatusTool!C45</f>
        <v>0</v>
      </c>
      <c r="W51" s="44">
        <f>Nut_StatusTool!D45</f>
        <v>0</v>
      </c>
      <c r="X51" s="44">
        <f>Nut_StatusTool!F45</f>
        <v>0</v>
      </c>
      <c r="Y51" s="285" t="str">
        <f>Nut_StatusTool!K45</f>
        <v/>
      </c>
      <c r="Z51" s="44" t="str">
        <f>Nut_StatusTool!L45</f>
        <v/>
      </c>
      <c r="AA51" s="44" t="str">
        <f>Nut_StatusTool!M45</f>
        <v/>
      </c>
      <c r="AB51" s="44" t="str">
        <f>Nut_StatusTool!N45</f>
        <v/>
      </c>
      <c r="AC51" s="44">
        <f>Nut_StatusTool!I45</f>
        <v>0</v>
      </c>
      <c r="AD51" s="44">
        <f>Nut_StatusTool!J45</f>
        <v>0</v>
      </c>
    </row>
    <row r="52" spans="1:30" ht="20.100000000000001" customHeight="1">
      <c r="A52" s="59" t="str">
        <f t="array" ref="A52">IF(ROWS(A$9:A52)&gt;$U$5,"",INDEX(T$13:T$512,SMALL(IF(($AB$13:$AB$512=$AB$5),ROW($A$9:$A$508)-ROW($A$9)+1,""),ROWS(A$9:A52)),,1))</f>
        <v/>
      </c>
      <c r="B52" s="389" t="str">
        <f t="array" ref="B52">IF(ROWS(B$9:B52)&gt;$U$5,"",INDEX(U$13:U$512,SMALL(IF(($AB$13:$AB$512=$AB$5),ROW($A$9:$A$508)-ROW($A$9)+1,""),ROWS(B$9:B52)),,1))</f>
        <v/>
      </c>
      <c r="C52" s="389" t="str">
        <f t="array" ref="C52">IF(ROWS(C$9:C52)&gt;$U$5,"",INDEX(V$13:V$512,SMALL(IF(($AB$13:$AB$512=$AB$5),ROW($A$9:$A$508)-ROW($A$9)+1,""),ROWS(C$9:C52)),,1))</f>
        <v/>
      </c>
      <c r="D52" s="30" t="str">
        <f t="array" ref="D52">IF(ROWS(D$9:D52)&gt;$U$5,"",INDEX(W$13:W$512,SMALL(IF(($AB$13:$AB$512=$AB$5),ROW($A$9:$A$508)-ROW($A$9)+1,""),ROWS(D$9:D52)),,1))</f>
        <v/>
      </c>
      <c r="E52" s="59" t="str">
        <f t="array" ref="E52">IF(ROWS(E$9:E52)&gt;$U$5,"",INDEX(X$13:X$512,SMALL(IF(($AB$13:$AB$512=$AB$5),ROW($A$9:$A$508)-ROW($A$9)+1,""),ROWS(E$9:E52)),,1))</f>
        <v/>
      </c>
      <c r="F52" s="59" t="str">
        <f t="array" ref="F52">IF(ROWS(F$9:F52)&gt;$U$5,"",INDEX(Y$13:Y$512,SMALL(IF(($AB$13:$AB$512=$AB$5),ROW($A$9:$A$508)-ROW($A$9)+1,""),ROWS(F$9:F52)),,1))</f>
        <v/>
      </c>
      <c r="G52" s="59" t="str">
        <f t="array" ref="G52">IF(ROWS(G$9:G52)&gt;$U$5,"",INDEX(AB$13:AB$512,SMALL(IF(($AB$13:$AB$512=$AB$5),ROW($A$9:$A$508)-ROW($A$9)+1,""),ROWS(G$9:G52)),,1))</f>
        <v/>
      </c>
      <c r="H52" s="325" t="str">
        <f t="array" ref="H52">IF(ROWS(H$9:H52)&gt;$U$5,"",INDEX(AC$13:AC$512,SMALL(IF(($AB$13:$AB$512=$AB$5),ROW($A$9:$A$508)-ROW($A$9)+1,""),ROWS(H$9:H52)),,1))</f>
        <v/>
      </c>
      <c r="I52" s="105"/>
      <c r="J52" s="105"/>
      <c r="K52" s="105"/>
      <c r="L52" s="105"/>
      <c r="M52" s="136"/>
      <c r="T52" s="44">
        <f>Nut_StatusTool!A46</f>
        <v>40</v>
      </c>
      <c r="U52" s="44">
        <f>Nut_StatusTool!B46</f>
        <v>0</v>
      </c>
      <c r="V52" s="44">
        <f>Nut_StatusTool!C46</f>
        <v>0</v>
      </c>
      <c r="W52" s="44">
        <f>Nut_StatusTool!D46</f>
        <v>0</v>
      </c>
      <c r="X52" s="44">
        <f>Nut_StatusTool!F46</f>
        <v>0</v>
      </c>
      <c r="Y52" s="285" t="str">
        <f>Nut_StatusTool!K46</f>
        <v/>
      </c>
      <c r="Z52" s="44" t="str">
        <f>Nut_StatusTool!L46</f>
        <v/>
      </c>
      <c r="AA52" s="44" t="str">
        <f>Nut_StatusTool!M46</f>
        <v/>
      </c>
      <c r="AB52" s="44" t="str">
        <f>Nut_StatusTool!N46</f>
        <v/>
      </c>
      <c r="AC52" s="44">
        <f>Nut_StatusTool!I46</f>
        <v>0</v>
      </c>
      <c r="AD52" s="44">
        <f>Nut_StatusTool!J46</f>
        <v>0</v>
      </c>
    </row>
    <row r="53" spans="1:30" ht="20.100000000000001" customHeight="1">
      <c r="A53" s="59" t="str">
        <f t="array" ref="A53">IF(ROWS(A$9:A53)&gt;$U$5,"",INDEX(T$13:T$512,SMALL(IF(($AB$13:$AB$512=$AB$5),ROW($A$9:$A$508)-ROW($A$9)+1,""),ROWS(A$9:A53)),,1))</f>
        <v/>
      </c>
      <c r="B53" s="389" t="str">
        <f t="array" ref="B53">IF(ROWS(B$9:B53)&gt;$U$5,"",INDEX(U$13:U$512,SMALL(IF(($AB$13:$AB$512=$AB$5),ROW($A$9:$A$508)-ROW($A$9)+1,""),ROWS(B$9:B53)),,1))</f>
        <v/>
      </c>
      <c r="C53" s="389" t="str">
        <f t="array" ref="C53">IF(ROWS(C$9:C53)&gt;$U$5,"",INDEX(V$13:V$512,SMALL(IF(($AB$13:$AB$512=$AB$5),ROW($A$9:$A$508)-ROW($A$9)+1,""),ROWS(C$9:C53)),,1))</f>
        <v/>
      </c>
      <c r="D53" s="30" t="str">
        <f t="array" ref="D53">IF(ROWS(D$9:D53)&gt;$U$5,"",INDEX(W$13:W$512,SMALL(IF(($AB$13:$AB$512=$AB$5),ROW($A$9:$A$508)-ROW($A$9)+1,""),ROWS(D$9:D53)),,1))</f>
        <v/>
      </c>
      <c r="E53" s="59" t="str">
        <f t="array" ref="E53">IF(ROWS(E$9:E53)&gt;$U$5,"",INDEX(X$13:X$512,SMALL(IF(($AB$13:$AB$512=$AB$5),ROW($A$9:$A$508)-ROW($A$9)+1,""),ROWS(E$9:E53)),,1))</f>
        <v/>
      </c>
      <c r="F53" s="59" t="str">
        <f t="array" ref="F53">IF(ROWS(F$9:F53)&gt;$U$5,"",INDEX(Y$13:Y$512,SMALL(IF(($AB$13:$AB$512=$AB$5),ROW($A$9:$A$508)-ROW($A$9)+1,""),ROWS(F$9:F53)),,1))</f>
        <v/>
      </c>
      <c r="G53" s="59" t="str">
        <f t="array" ref="G53">IF(ROWS(G$9:G53)&gt;$U$5,"",INDEX(AB$13:AB$512,SMALL(IF(($AB$13:$AB$512=$AB$5),ROW($A$9:$A$508)-ROW($A$9)+1,""),ROWS(G$9:G53)),,1))</f>
        <v/>
      </c>
      <c r="H53" s="325" t="str">
        <f t="array" ref="H53">IF(ROWS(H$9:H53)&gt;$U$5,"",INDEX(AC$13:AC$512,SMALL(IF(($AB$13:$AB$512=$AB$5),ROW($A$9:$A$508)-ROW($A$9)+1,""),ROWS(H$9:H53)),,1))</f>
        <v/>
      </c>
      <c r="I53" s="105"/>
      <c r="J53" s="105"/>
      <c r="K53" s="105"/>
      <c r="L53" s="105"/>
      <c r="M53" s="136"/>
      <c r="T53" s="44">
        <f>Nut_StatusTool!A47</f>
        <v>41</v>
      </c>
      <c r="U53" s="44">
        <f>Nut_StatusTool!B47</f>
        <v>0</v>
      </c>
      <c r="V53" s="44">
        <f>Nut_StatusTool!C47</f>
        <v>0</v>
      </c>
      <c r="W53" s="44">
        <f>Nut_StatusTool!D47</f>
        <v>0</v>
      </c>
      <c r="X53" s="44">
        <f>Nut_StatusTool!F47</f>
        <v>0</v>
      </c>
      <c r="Y53" s="285" t="str">
        <f>Nut_StatusTool!K47</f>
        <v/>
      </c>
      <c r="Z53" s="44" t="str">
        <f>Nut_StatusTool!L47</f>
        <v/>
      </c>
      <c r="AA53" s="44" t="str">
        <f>Nut_StatusTool!M47</f>
        <v/>
      </c>
      <c r="AB53" s="44" t="str">
        <f>Nut_StatusTool!N47</f>
        <v/>
      </c>
      <c r="AC53" s="44">
        <f>Nut_StatusTool!I47</f>
        <v>0</v>
      </c>
      <c r="AD53" s="44">
        <f>Nut_StatusTool!J47</f>
        <v>0</v>
      </c>
    </row>
    <row r="54" spans="1:30" ht="20.100000000000001" customHeight="1">
      <c r="A54" s="59" t="str">
        <f t="array" ref="A54">IF(ROWS(A$9:A54)&gt;$U$5,"",INDEX(T$13:T$512,SMALL(IF(($AB$13:$AB$512=$AB$5),ROW($A$9:$A$508)-ROW($A$9)+1,""),ROWS(A$9:A54)),,1))</f>
        <v/>
      </c>
      <c r="B54" s="389" t="str">
        <f t="array" ref="B54">IF(ROWS(B$9:B54)&gt;$U$5,"",INDEX(U$13:U$512,SMALL(IF(($AB$13:$AB$512=$AB$5),ROW($A$9:$A$508)-ROW($A$9)+1,""),ROWS(B$9:B54)),,1))</f>
        <v/>
      </c>
      <c r="C54" s="389" t="str">
        <f t="array" ref="C54">IF(ROWS(C$9:C54)&gt;$U$5,"",INDEX(V$13:V$512,SMALL(IF(($AB$13:$AB$512=$AB$5),ROW($A$9:$A$508)-ROW($A$9)+1,""),ROWS(C$9:C54)),,1))</f>
        <v/>
      </c>
      <c r="D54" s="30" t="str">
        <f t="array" ref="D54">IF(ROWS(D$9:D54)&gt;$U$5,"",INDEX(W$13:W$512,SMALL(IF(($AB$13:$AB$512=$AB$5),ROW($A$9:$A$508)-ROW($A$9)+1,""),ROWS(D$9:D54)),,1))</f>
        <v/>
      </c>
      <c r="E54" s="59" t="str">
        <f t="array" ref="E54">IF(ROWS(E$9:E54)&gt;$U$5,"",INDEX(X$13:X$512,SMALL(IF(($AB$13:$AB$512=$AB$5),ROW($A$9:$A$508)-ROW($A$9)+1,""),ROWS(E$9:E54)),,1))</f>
        <v/>
      </c>
      <c r="F54" s="59" t="str">
        <f t="array" ref="F54">IF(ROWS(F$9:F54)&gt;$U$5,"",INDEX(Y$13:Y$512,SMALL(IF(($AB$13:$AB$512=$AB$5),ROW($A$9:$A$508)-ROW($A$9)+1,""),ROWS(F$9:F54)),,1))</f>
        <v/>
      </c>
      <c r="G54" s="59" t="str">
        <f t="array" ref="G54">IF(ROWS(G$9:G54)&gt;$U$5,"",INDEX(AB$13:AB$512,SMALL(IF(($AB$13:$AB$512=$AB$5),ROW($A$9:$A$508)-ROW($A$9)+1,""),ROWS(G$9:G54)),,1))</f>
        <v/>
      </c>
      <c r="H54" s="325" t="str">
        <f t="array" ref="H54">IF(ROWS(H$9:H54)&gt;$U$5,"",INDEX(AC$13:AC$512,SMALL(IF(($AB$13:$AB$512=$AB$5),ROW($A$9:$A$508)-ROW($A$9)+1,""),ROWS(H$9:H54)),,1))</f>
        <v/>
      </c>
      <c r="I54" s="105"/>
      <c r="J54" s="105"/>
      <c r="K54" s="105"/>
      <c r="L54" s="105"/>
      <c r="M54" s="136"/>
      <c r="T54" s="44">
        <f>Nut_StatusTool!A48</f>
        <v>42</v>
      </c>
      <c r="U54" s="44">
        <f>Nut_StatusTool!B48</f>
        <v>0</v>
      </c>
      <c r="V54" s="44">
        <f>Nut_StatusTool!C48</f>
        <v>0</v>
      </c>
      <c r="W54" s="44">
        <f>Nut_StatusTool!D48</f>
        <v>0</v>
      </c>
      <c r="X54" s="44">
        <f>Nut_StatusTool!F48</f>
        <v>0</v>
      </c>
      <c r="Y54" s="285" t="str">
        <f>Nut_StatusTool!K48</f>
        <v/>
      </c>
      <c r="Z54" s="44" t="str">
        <f>Nut_StatusTool!L48</f>
        <v/>
      </c>
      <c r="AA54" s="44" t="str">
        <f>Nut_StatusTool!M48</f>
        <v/>
      </c>
      <c r="AB54" s="44" t="str">
        <f>Nut_StatusTool!N48</f>
        <v/>
      </c>
      <c r="AC54" s="44">
        <f>Nut_StatusTool!I48</f>
        <v>0</v>
      </c>
      <c r="AD54" s="44">
        <f>Nut_StatusTool!J48</f>
        <v>0</v>
      </c>
    </row>
    <row r="55" spans="1:30" ht="20.100000000000001" customHeight="1">
      <c r="A55" s="59" t="str">
        <f t="array" ref="A55">IF(ROWS(A$9:A55)&gt;$U$5,"",INDEX(T$13:T$512,SMALL(IF(($AB$13:$AB$512=$AB$5),ROW($A$9:$A$508)-ROW($A$9)+1,""),ROWS(A$9:A55)),,1))</f>
        <v/>
      </c>
      <c r="B55" s="389" t="str">
        <f t="array" ref="B55">IF(ROWS(B$9:B55)&gt;$U$5,"",INDEX(U$13:U$512,SMALL(IF(($AB$13:$AB$512=$AB$5),ROW($A$9:$A$508)-ROW($A$9)+1,""),ROWS(B$9:B55)),,1))</f>
        <v/>
      </c>
      <c r="C55" s="389" t="str">
        <f t="array" ref="C55">IF(ROWS(C$9:C55)&gt;$U$5,"",INDEX(V$13:V$512,SMALL(IF(($AB$13:$AB$512=$AB$5),ROW($A$9:$A$508)-ROW($A$9)+1,""),ROWS(C$9:C55)),,1))</f>
        <v/>
      </c>
      <c r="D55" s="30" t="str">
        <f t="array" ref="D55">IF(ROWS(D$9:D55)&gt;$U$5,"",INDEX(W$13:W$512,SMALL(IF(($AB$13:$AB$512=$AB$5),ROW($A$9:$A$508)-ROW($A$9)+1,""),ROWS(D$9:D55)),,1))</f>
        <v/>
      </c>
      <c r="E55" s="59" t="str">
        <f t="array" ref="E55">IF(ROWS(E$9:E55)&gt;$U$5,"",INDEX(X$13:X$512,SMALL(IF(($AB$13:$AB$512=$AB$5),ROW($A$9:$A$508)-ROW($A$9)+1,""),ROWS(E$9:E55)),,1))</f>
        <v/>
      </c>
      <c r="F55" s="59" t="str">
        <f t="array" ref="F55">IF(ROWS(F$9:F55)&gt;$U$5,"",INDEX(Y$13:Y$512,SMALL(IF(($AB$13:$AB$512=$AB$5),ROW($A$9:$A$508)-ROW($A$9)+1,""),ROWS(F$9:F55)),,1))</f>
        <v/>
      </c>
      <c r="G55" s="59" t="str">
        <f t="array" ref="G55">IF(ROWS(G$9:G55)&gt;$U$5,"",INDEX(AB$13:AB$512,SMALL(IF(($AB$13:$AB$512=$AB$5),ROW($A$9:$A$508)-ROW($A$9)+1,""),ROWS(G$9:G55)),,1))</f>
        <v/>
      </c>
      <c r="H55" s="325" t="str">
        <f t="array" ref="H55">IF(ROWS(H$9:H55)&gt;$U$5,"",INDEX(AC$13:AC$512,SMALL(IF(($AB$13:$AB$512=$AB$5),ROW($A$9:$A$508)-ROW($A$9)+1,""),ROWS(H$9:H55)),,1))</f>
        <v/>
      </c>
      <c r="I55" s="105"/>
      <c r="J55" s="105"/>
      <c r="K55" s="105"/>
      <c r="L55" s="105"/>
      <c r="M55" s="136"/>
      <c r="T55" s="44">
        <f>Nut_StatusTool!A49</f>
        <v>43</v>
      </c>
      <c r="U55" s="44">
        <f>Nut_StatusTool!B49</f>
        <v>0</v>
      </c>
      <c r="V55" s="44">
        <f>Nut_StatusTool!C49</f>
        <v>0</v>
      </c>
      <c r="W55" s="44">
        <f>Nut_StatusTool!D49</f>
        <v>0</v>
      </c>
      <c r="X55" s="44">
        <f>Nut_StatusTool!F49</f>
        <v>0</v>
      </c>
      <c r="Y55" s="285" t="str">
        <f>Nut_StatusTool!K49</f>
        <v/>
      </c>
      <c r="Z55" s="44" t="str">
        <f>Nut_StatusTool!L49</f>
        <v/>
      </c>
      <c r="AA55" s="44" t="str">
        <f>Nut_StatusTool!M49</f>
        <v/>
      </c>
      <c r="AB55" s="44" t="str">
        <f>Nut_StatusTool!N49</f>
        <v/>
      </c>
      <c r="AC55" s="44">
        <f>Nut_StatusTool!I49</f>
        <v>0</v>
      </c>
      <c r="AD55" s="44">
        <f>Nut_StatusTool!J49</f>
        <v>0</v>
      </c>
    </row>
    <row r="56" spans="1:30" ht="20.100000000000001" customHeight="1">
      <c r="A56" s="59" t="str">
        <f t="array" ref="A56">IF(ROWS(A$9:A56)&gt;$U$5,"",INDEX(T$13:T$512,SMALL(IF(($AB$13:$AB$512=$AB$5),ROW($A$9:$A$508)-ROW($A$9)+1,""),ROWS(A$9:A56)),,1))</f>
        <v/>
      </c>
      <c r="B56" s="389" t="str">
        <f t="array" ref="B56">IF(ROWS(B$9:B56)&gt;$U$5,"",INDEX(U$13:U$512,SMALL(IF(($AB$13:$AB$512=$AB$5),ROW($A$9:$A$508)-ROW($A$9)+1,""),ROWS(B$9:B56)),,1))</f>
        <v/>
      </c>
      <c r="C56" s="389" t="str">
        <f t="array" ref="C56">IF(ROWS(C$9:C56)&gt;$U$5,"",INDEX(V$13:V$512,SMALL(IF(($AB$13:$AB$512=$AB$5),ROW($A$9:$A$508)-ROW($A$9)+1,""),ROWS(C$9:C56)),,1))</f>
        <v/>
      </c>
      <c r="D56" s="30" t="str">
        <f t="array" ref="D56">IF(ROWS(D$9:D56)&gt;$U$5,"",INDEX(W$13:W$512,SMALL(IF(($AB$13:$AB$512=$AB$5),ROW($A$9:$A$508)-ROW($A$9)+1,""),ROWS(D$9:D56)),,1))</f>
        <v/>
      </c>
      <c r="E56" s="59" t="str">
        <f t="array" ref="E56">IF(ROWS(E$9:E56)&gt;$U$5,"",INDEX(X$13:X$512,SMALL(IF(($AB$13:$AB$512=$AB$5),ROW($A$9:$A$508)-ROW($A$9)+1,""),ROWS(E$9:E56)),,1))</f>
        <v/>
      </c>
      <c r="F56" s="59" t="str">
        <f t="array" ref="F56">IF(ROWS(F$9:F56)&gt;$U$5,"",INDEX(Y$13:Y$512,SMALL(IF(($AB$13:$AB$512=$AB$5),ROW($A$9:$A$508)-ROW($A$9)+1,""),ROWS(F$9:F56)),,1))</f>
        <v/>
      </c>
      <c r="G56" s="59" t="str">
        <f t="array" ref="G56">IF(ROWS(G$9:G56)&gt;$U$5,"",INDEX(AB$13:AB$512,SMALL(IF(($AB$13:$AB$512=$AB$5),ROW($A$9:$A$508)-ROW($A$9)+1,""),ROWS(G$9:G56)),,1))</f>
        <v/>
      </c>
      <c r="H56" s="325" t="str">
        <f t="array" ref="H56">IF(ROWS(H$9:H56)&gt;$U$5,"",INDEX(AC$13:AC$512,SMALL(IF(($AB$13:$AB$512=$AB$5),ROW($A$9:$A$508)-ROW($A$9)+1,""),ROWS(H$9:H56)),,1))</f>
        <v/>
      </c>
      <c r="I56" s="105"/>
      <c r="J56" s="105"/>
      <c r="K56" s="105"/>
      <c r="L56" s="105"/>
      <c r="M56" s="136"/>
      <c r="T56" s="44">
        <f>Nut_StatusTool!A50</f>
        <v>44</v>
      </c>
      <c r="U56" s="44">
        <f>Nut_StatusTool!B50</f>
        <v>0</v>
      </c>
      <c r="V56" s="44">
        <f>Nut_StatusTool!C50</f>
        <v>0</v>
      </c>
      <c r="W56" s="44">
        <f>Nut_StatusTool!D50</f>
        <v>0</v>
      </c>
      <c r="X56" s="44">
        <f>Nut_StatusTool!F50</f>
        <v>0</v>
      </c>
      <c r="Y56" s="285" t="str">
        <f>Nut_StatusTool!K50</f>
        <v/>
      </c>
      <c r="Z56" s="44" t="str">
        <f>Nut_StatusTool!L50</f>
        <v/>
      </c>
      <c r="AA56" s="44" t="str">
        <f>Nut_StatusTool!M50</f>
        <v/>
      </c>
      <c r="AB56" s="44" t="str">
        <f>Nut_StatusTool!N50</f>
        <v/>
      </c>
      <c r="AC56" s="44">
        <f>Nut_StatusTool!I50</f>
        <v>0</v>
      </c>
      <c r="AD56" s="44">
        <f>Nut_StatusTool!J50</f>
        <v>0</v>
      </c>
    </row>
    <row r="57" spans="1:30" ht="20.100000000000001" customHeight="1">
      <c r="A57" s="59" t="str">
        <f t="array" ref="A57">IF(ROWS(A$9:A57)&gt;$U$5,"",INDEX(T$13:T$512,SMALL(IF(($AB$13:$AB$512=$AB$5),ROW($A$9:$A$508)-ROW($A$9)+1,""),ROWS(A$9:A57)),,1))</f>
        <v/>
      </c>
      <c r="B57" s="389" t="str">
        <f t="array" ref="B57">IF(ROWS(B$9:B57)&gt;$U$5,"",INDEX(U$13:U$512,SMALL(IF(($AB$13:$AB$512=$AB$5),ROW($A$9:$A$508)-ROW($A$9)+1,""),ROWS(B$9:B57)),,1))</f>
        <v/>
      </c>
      <c r="C57" s="389" t="str">
        <f t="array" ref="C57">IF(ROWS(C$9:C57)&gt;$U$5,"",INDEX(V$13:V$512,SMALL(IF(($AB$13:$AB$512=$AB$5),ROW($A$9:$A$508)-ROW($A$9)+1,""),ROWS(C$9:C57)),,1))</f>
        <v/>
      </c>
      <c r="D57" s="30" t="str">
        <f t="array" ref="D57">IF(ROWS(D$9:D57)&gt;$U$5,"",INDEX(W$13:W$512,SMALL(IF(($AB$13:$AB$512=$AB$5),ROW($A$9:$A$508)-ROW($A$9)+1,""),ROWS(D$9:D57)),,1))</f>
        <v/>
      </c>
      <c r="E57" s="59" t="str">
        <f t="array" ref="E57">IF(ROWS(E$9:E57)&gt;$U$5,"",INDEX(X$13:X$512,SMALL(IF(($AB$13:$AB$512=$AB$5),ROW($A$9:$A$508)-ROW($A$9)+1,""),ROWS(E$9:E57)),,1))</f>
        <v/>
      </c>
      <c r="F57" s="59" t="str">
        <f t="array" ref="F57">IF(ROWS(F$9:F57)&gt;$U$5,"",INDEX(Y$13:Y$512,SMALL(IF(($AB$13:$AB$512=$AB$5),ROW($A$9:$A$508)-ROW($A$9)+1,""),ROWS(F$9:F57)),,1))</f>
        <v/>
      </c>
      <c r="G57" s="59" t="str">
        <f t="array" ref="G57">IF(ROWS(G$9:G57)&gt;$U$5,"",INDEX(AB$13:AB$512,SMALL(IF(($AB$13:$AB$512=$AB$5),ROW($A$9:$A$508)-ROW($A$9)+1,""),ROWS(G$9:G57)),,1))</f>
        <v/>
      </c>
      <c r="H57" s="325" t="str">
        <f t="array" ref="H57">IF(ROWS(H$9:H57)&gt;$U$5,"",INDEX(AC$13:AC$512,SMALL(IF(($AB$13:$AB$512=$AB$5),ROW($A$9:$A$508)-ROW($A$9)+1,""),ROWS(H$9:H57)),,1))</f>
        <v/>
      </c>
      <c r="I57" s="105"/>
      <c r="J57" s="105"/>
      <c r="K57" s="105"/>
      <c r="L57" s="105"/>
      <c r="M57" s="136"/>
      <c r="T57" s="44">
        <f>Nut_StatusTool!A51</f>
        <v>45</v>
      </c>
      <c r="U57" s="44">
        <f>Nut_StatusTool!B51</f>
        <v>0</v>
      </c>
      <c r="V57" s="44">
        <f>Nut_StatusTool!C51</f>
        <v>0</v>
      </c>
      <c r="W57" s="44">
        <f>Nut_StatusTool!D51</f>
        <v>0</v>
      </c>
      <c r="X57" s="44">
        <f>Nut_StatusTool!F51</f>
        <v>0</v>
      </c>
      <c r="Y57" s="285" t="str">
        <f>Nut_StatusTool!K51</f>
        <v/>
      </c>
      <c r="Z57" s="44" t="str">
        <f>Nut_StatusTool!L51</f>
        <v/>
      </c>
      <c r="AA57" s="44" t="str">
        <f>Nut_StatusTool!M51</f>
        <v/>
      </c>
      <c r="AB57" s="44" t="str">
        <f>Nut_StatusTool!N51</f>
        <v/>
      </c>
      <c r="AC57" s="44">
        <f>Nut_StatusTool!I51</f>
        <v>0</v>
      </c>
      <c r="AD57" s="44">
        <f>Nut_StatusTool!J51</f>
        <v>0</v>
      </c>
    </row>
    <row r="58" spans="1:30" ht="20.100000000000001" customHeight="1">
      <c r="A58" s="59" t="str">
        <f t="array" ref="A58">IF(ROWS(A$9:A58)&gt;$U$5,"",INDEX(T$13:T$512,SMALL(IF(($AB$13:$AB$512=$AB$5),ROW($A$9:$A$508)-ROW($A$9)+1,""),ROWS(A$9:A58)),,1))</f>
        <v/>
      </c>
      <c r="B58" s="389" t="str">
        <f t="array" ref="B58">IF(ROWS(B$9:B58)&gt;$U$5,"",INDEX(U$13:U$512,SMALL(IF(($AB$13:$AB$512=$AB$5),ROW($A$9:$A$508)-ROW($A$9)+1,""),ROWS(B$9:B58)),,1))</f>
        <v/>
      </c>
      <c r="C58" s="389" t="str">
        <f t="array" ref="C58">IF(ROWS(C$9:C58)&gt;$U$5,"",INDEX(V$13:V$512,SMALL(IF(($AB$13:$AB$512=$AB$5),ROW($A$9:$A$508)-ROW($A$9)+1,""),ROWS(C$9:C58)),,1))</f>
        <v/>
      </c>
      <c r="D58" s="30" t="str">
        <f t="array" ref="D58">IF(ROWS(D$9:D58)&gt;$U$5,"",INDEX(W$13:W$512,SMALL(IF(($AB$13:$AB$512=$AB$5),ROW($A$9:$A$508)-ROW($A$9)+1,""),ROWS(D$9:D58)),,1))</f>
        <v/>
      </c>
      <c r="E58" s="59" t="str">
        <f t="array" ref="E58">IF(ROWS(E$9:E58)&gt;$U$5,"",INDEX(X$13:X$512,SMALL(IF(($AB$13:$AB$512=$AB$5),ROW($A$9:$A$508)-ROW($A$9)+1,""),ROWS(E$9:E58)),,1))</f>
        <v/>
      </c>
      <c r="F58" s="59" t="str">
        <f t="array" ref="F58">IF(ROWS(F$9:F58)&gt;$U$5,"",INDEX(Y$13:Y$512,SMALL(IF(($AB$13:$AB$512=$AB$5),ROW($A$9:$A$508)-ROW($A$9)+1,""),ROWS(F$9:F58)),,1))</f>
        <v/>
      </c>
      <c r="G58" s="59" t="str">
        <f t="array" ref="G58">IF(ROWS(G$9:G58)&gt;$U$5,"",INDEX(AB$13:AB$512,SMALL(IF(($AB$13:$AB$512=$AB$5),ROW($A$9:$A$508)-ROW($A$9)+1,""),ROWS(G$9:G58)),,1))</f>
        <v/>
      </c>
      <c r="H58" s="325" t="str">
        <f t="array" ref="H58">IF(ROWS(H$9:H58)&gt;$U$5,"",INDEX(AC$13:AC$512,SMALL(IF(($AB$13:$AB$512=$AB$5),ROW($A$9:$A$508)-ROW($A$9)+1,""),ROWS(H$9:H58)),,1))</f>
        <v/>
      </c>
      <c r="I58" s="105"/>
      <c r="J58" s="105"/>
      <c r="K58" s="105"/>
      <c r="L58" s="105"/>
      <c r="M58" s="136"/>
      <c r="T58" s="44">
        <f>Nut_StatusTool!A52</f>
        <v>46</v>
      </c>
      <c r="U58" s="44">
        <f>Nut_StatusTool!B52</f>
        <v>0</v>
      </c>
      <c r="V58" s="44">
        <f>Nut_StatusTool!C52</f>
        <v>0</v>
      </c>
      <c r="W58" s="44">
        <f>Nut_StatusTool!D52</f>
        <v>0</v>
      </c>
      <c r="X58" s="44">
        <f>Nut_StatusTool!F52</f>
        <v>0</v>
      </c>
      <c r="Y58" s="285" t="str">
        <f>Nut_StatusTool!K52</f>
        <v/>
      </c>
      <c r="Z58" s="44" t="str">
        <f>Nut_StatusTool!L52</f>
        <v/>
      </c>
      <c r="AA58" s="44" t="str">
        <f>Nut_StatusTool!M52</f>
        <v/>
      </c>
      <c r="AB58" s="44" t="str">
        <f>Nut_StatusTool!N52</f>
        <v/>
      </c>
      <c r="AC58" s="44">
        <f>Nut_StatusTool!I52</f>
        <v>0</v>
      </c>
      <c r="AD58" s="44">
        <f>Nut_StatusTool!J52</f>
        <v>0</v>
      </c>
    </row>
    <row r="59" spans="1:30" ht="20.100000000000001" customHeight="1">
      <c r="A59" s="59" t="str">
        <f t="array" ref="A59">IF(ROWS(A$9:A59)&gt;$U$5,"",INDEX(T$13:T$512,SMALL(IF(($AB$13:$AB$512=$AB$5),ROW($A$9:$A$508)-ROW($A$9)+1,""),ROWS(A$9:A59)),,1))</f>
        <v/>
      </c>
      <c r="B59" s="389" t="str">
        <f t="array" ref="B59">IF(ROWS(B$9:B59)&gt;$U$5,"",INDEX(U$13:U$512,SMALL(IF(($AB$13:$AB$512=$AB$5),ROW($A$9:$A$508)-ROW($A$9)+1,""),ROWS(B$9:B59)),,1))</f>
        <v/>
      </c>
      <c r="C59" s="389" t="str">
        <f t="array" ref="C59">IF(ROWS(C$9:C59)&gt;$U$5,"",INDEX(V$13:V$512,SMALL(IF(($AB$13:$AB$512=$AB$5),ROW($A$9:$A$508)-ROW($A$9)+1,""),ROWS(C$9:C59)),,1))</f>
        <v/>
      </c>
      <c r="D59" s="30" t="str">
        <f t="array" ref="D59">IF(ROWS(D$9:D59)&gt;$U$5,"",INDEX(W$13:W$512,SMALL(IF(($AB$13:$AB$512=$AB$5),ROW($A$9:$A$508)-ROW($A$9)+1,""),ROWS(D$9:D59)),,1))</f>
        <v/>
      </c>
      <c r="E59" s="59" t="str">
        <f t="array" ref="E59">IF(ROWS(E$9:E59)&gt;$U$5,"",INDEX(X$13:X$512,SMALL(IF(($AB$13:$AB$512=$AB$5),ROW($A$9:$A$508)-ROW($A$9)+1,""),ROWS(E$9:E59)),,1))</f>
        <v/>
      </c>
      <c r="F59" s="59" t="str">
        <f t="array" ref="F59">IF(ROWS(F$9:F59)&gt;$U$5,"",INDEX(Y$13:Y$512,SMALL(IF(($AB$13:$AB$512=$AB$5),ROW($A$9:$A$508)-ROW($A$9)+1,""),ROWS(F$9:F59)),,1))</f>
        <v/>
      </c>
      <c r="G59" s="59" t="str">
        <f t="array" ref="G59">IF(ROWS(G$9:G59)&gt;$U$5,"",INDEX(AB$13:AB$512,SMALL(IF(($AB$13:$AB$512=$AB$5),ROW($A$9:$A$508)-ROW($A$9)+1,""),ROWS(G$9:G59)),,1))</f>
        <v/>
      </c>
      <c r="H59" s="325" t="str">
        <f t="array" ref="H59">IF(ROWS(H$9:H59)&gt;$U$5,"",INDEX(AC$13:AC$512,SMALL(IF(($AB$13:$AB$512=$AB$5),ROW($A$9:$A$508)-ROW($A$9)+1,""),ROWS(H$9:H59)),,1))</f>
        <v/>
      </c>
      <c r="I59" s="105"/>
      <c r="J59" s="105"/>
      <c r="K59" s="105"/>
      <c r="L59" s="105"/>
      <c r="M59" s="136"/>
      <c r="T59" s="44">
        <f>Nut_StatusTool!A53</f>
        <v>47</v>
      </c>
      <c r="U59" s="44">
        <f>Nut_StatusTool!B53</f>
        <v>0</v>
      </c>
      <c r="V59" s="44">
        <f>Nut_StatusTool!C53</f>
        <v>0</v>
      </c>
      <c r="W59" s="44">
        <f>Nut_StatusTool!D53</f>
        <v>0</v>
      </c>
      <c r="X59" s="44">
        <f>Nut_StatusTool!F53</f>
        <v>0</v>
      </c>
      <c r="Y59" s="285" t="str">
        <f>Nut_StatusTool!K53</f>
        <v/>
      </c>
      <c r="Z59" s="44" t="str">
        <f>Nut_StatusTool!L53</f>
        <v/>
      </c>
      <c r="AA59" s="44" t="str">
        <f>Nut_StatusTool!M53</f>
        <v/>
      </c>
      <c r="AB59" s="44" t="str">
        <f>Nut_StatusTool!N53</f>
        <v/>
      </c>
      <c r="AC59" s="44">
        <f>Nut_StatusTool!I53</f>
        <v>0</v>
      </c>
      <c r="AD59" s="44">
        <f>Nut_StatusTool!J53</f>
        <v>0</v>
      </c>
    </row>
    <row r="60" spans="1:30" ht="20.100000000000001" customHeight="1">
      <c r="A60" s="59" t="str">
        <f t="array" ref="A60">IF(ROWS(A$9:A60)&gt;$U$5,"",INDEX(T$13:T$512,SMALL(IF(($AB$13:$AB$512=$AB$5),ROW($A$9:$A$508)-ROW($A$9)+1,""),ROWS(A$9:A60)),,1))</f>
        <v/>
      </c>
      <c r="B60" s="389" t="str">
        <f t="array" ref="B60">IF(ROWS(B$9:B60)&gt;$U$5,"",INDEX(U$13:U$512,SMALL(IF(($AB$13:$AB$512=$AB$5),ROW($A$9:$A$508)-ROW($A$9)+1,""),ROWS(B$9:B60)),,1))</f>
        <v/>
      </c>
      <c r="C60" s="389" t="str">
        <f t="array" ref="C60">IF(ROWS(C$9:C60)&gt;$U$5,"",INDEX(V$13:V$512,SMALL(IF(($AB$13:$AB$512=$AB$5),ROW($A$9:$A$508)-ROW($A$9)+1,""),ROWS(C$9:C60)),,1))</f>
        <v/>
      </c>
      <c r="D60" s="30" t="str">
        <f t="array" ref="D60">IF(ROWS(D$9:D60)&gt;$U$5,"",INDEX(W$13:W$512,SMALL(IF(($AB$13:$AB$512=$AB$5),ROW($A$9:$A$508)-ROW($A$9)+1,""),ROWS(D$9:D60)),,1))</f>
        <v/>
      </c>
      <c r="E60" s="59" t="str">
        <f t="array" ref="E60">IF(ROWS(E$9:E60)&gt;$U$5,"",INDEX(X$13:X$512,SMALL(IF(($AB$13:$AB$512=$AB$5),ROW($A$9:$A$508)-ROW($A$9)+1,""),ROWS(E$9:E60)),,1))</f>
        <v/>
      </c>
      <c r="F60" s="59" t="str">
        <f t="array" ref="F60">IF(ROWS(F$9:F60)&gt;$U$5,"",INDEX(Y$13:Y$512,SMALL(IF(($AB$13:$AB$512=$AB$5),ROW($A$9:$A$508)-ROW($A$9)+1,""),ROWS(F$9:F60)),,1))</f>
        <v/>
      </c>
      <c r="G60" s="59" t="str">
        <f t="array" ref="G60">IF(ROWS(G$9:G60)&gt;$U$5,"",INDEX(AB$13:AB$512,SMALL(IF(($AB$13:$AB$512=$AB$5),ROW($A$9:$A$508)-ROW($A$9)+1,""),ROWS(G$9:G60)),,1))</f>
        <v/>
      </c>
      <c r="H60" s="325" t="str">
        <f t="array" ref="H60">IF(ROWS(H$9:H60)&gt;$U$5,"",INDEX(AC$13:AC$512,SMALL(IF(($AB$13:$AB$512=$AB$5),ROW($A$9:$A$508)-ROW($A$9)+1,""),ROWS(H$9:H60)),,1))</f>
        <v/>
      </c>
      <c r="I60" s="105"/>
      <c r="J60" s="105"/>
      <c r="K60" s="105"/>
      <c r="L60" s="105"/>
      <c r="M60" s="136"/>
      <c r="T60" s="44">
        <f>Nut_StatusTool!A54</f>
        <v>48</v>
      </c>
      <c r="U60" s="44">
        <f>Nut_StatusTool!B54</f>
        <v>0</v>
      </c>
      <c r="V60" s="44">
        <f>Nut_StatusTool!C54</f>
        <v>0</v>
      </c>
      <c r="W60" s="44">
        <f>Nut_StatusTool!D54</f>
        <v>0</v>
      </c>
      <c r="X60" s="44">
        <f>Nut_StatusTool!F54</f>
        <v>0</v>
      </c>
      <c r="Y60" s="285" t="str">
        <f>Nut_StatusTool!K54</f>
        <v/>
      </c>
      <c r="Z60" s="44" t="str">
        <f>Nut_StatusTool!L54</f>
        <v/>
      </c>
      <c r="AA60" s="44" t="str">
        <f>Nut_StatusTool!M54</f>
        <v/>
      </c>
      <c r="AB60" s="44" t="str">
        <f>Nut_StatusTool!N54</f>
        <v/>
      </c>
      <c r="AC60" s="44">
        <f>Nut_StatusTool!I54</f>
        <v>0</v>
      </c>
      <c r="AD60" s="44">
        <f>Nut_StatusTool!J54</f>
        <v>0</v>
      </c>
    </row>
    <row r="61" spans="1:30" ht="20.100000000000001" customHeight="1">
      <c r="A61" s="59" t="str">
        <f t="array" ref="A61">IF(ROWS(A$9:A61)&gt;$U$5,"",INDEX(T$13:T$512,SMALL(IF(($AB$13:$AB$512=$AB$5),ROW($A$9:$A$508)-ROW($A$9)+1,""),ROWS(A$9:A61)),,1))</f>
        <v/>
      </c>
      <c r="B61" s="389" t="str">
        <f t="array" ref="B61">IF(ROWS(B$9:B61)&gt;$U$5,"",INDEX(U$13:U$512,SMALL(IF(($AB$13:$AB$512=$AB$5),ROW($A$9:$A$508)-ROW($A$9)+1,""),ROWS(B$9:B61)),,1))</f>
        <v/>
      </c>
      <c r="C61" s="389" t="str">
        <f t="array" ref="C61">IF(ROWS(C$9:C61)&gt;$U$5,"",INDEX(V$13:V$512,SMALL(IF(($AB$13:$AB$512=$AB$5),ROW($A$9:$A$508)-ROW($A$9)+1,""),ROWS(C$9:C61)),,1))</f>
        <v/>
      </c>
      <c r="D61" s="30" t="str">
        <f t="array" ref="D61">IF(ROWS(D$9:D61)&gt;$U$5,"",INDEX(W$13:W$512,SMALL(IF(($AB$13:$AB$512=$AB$5),ROW($A$9:$A$508)-ROW($A$9)+1,""),ROWS(D$9:D61)),,1))</f>
        <v/>
      </c>
      <c r="E61" s="59" t="str">
        <f t="array" ref="E61">IF(ROWS(E$9:E61)&gt;$U$5,"",INDEX(X$13:X$512,SMALL(IF(($AB$13:$AB$512=$AB$5),ROW($A$9:$A$508)-ROW($A$9)+1,""),ROWS(E$9:E61)),,1))</f>
        <v/>
      </c>
      <c r="F61" s="59" t="str">
        <f t="array" ref="F61">IF(ROWS(F$9:F61)&gt;$U$5,"",INDEX(Y$13:Y$512,SMALL(IF(($AB$13:$AB$512=$AB$5),ROW($A$9:$A$508)-ROW($A$9)+1,""),ROWS(F$9:F61)),,1))</f>
        <v/>
      </c>
      <c r="G61" s="59" t="str">
        <f t="array" ref="G61">IF(ROWS(G$9:G61)&gt;$U$5,"",INDEX(AB$13:AB$512,SMALL(IF(($AB$13:$AB$512=$AB$5),ROW($A$9:$A$508)-ROW($A$9)+1,""),ROWS(G$9:G61)),,1))</f>
        <v/>
      </c>
      <c r="H61" s="325" t="str">
        <f t="array" ref="H61">IF(ROWS(H$9:H61)&gt;$U$5,"",INDEX(AC$13:AC$512,SMALL(IF(($AB$13:$AB$512=$AB$5),ROW($A$9:$A$508)-ROW($A$9)+1,""),ROWS(H$9:H61)),,1))</f>
        <v/>
      </c>
      <c r="I61" s="105"/>
      <c r="J61" s="105"/>
      <c r="K61" s="105"/>
      <c r="L61" s="105"/>
      <c r="M61" s="136"/>
      <c r="T61" s="44">
        <f>Nut_StatusTool!A55</f>
        <v>49</v>
      </c>
      <c r="U61" s="44">
        <f>Nut_StatusTool!B55</f>
        <v>0</v>
      </c>
      <c r="V61" s="44">
        <f>Nut_StatusTool!C55</f>
        <v>0</v>
      </c>
      <c r="W61" s="44">
        <f>Nut_StatusTool!D55</f>
        <v>0</v>
      </c>
      <c r="X61" s="44">
        <f>Nut_StatusTool!F55</f>
        <v>0</v>
      </c>
      <c r="Y61" s="285" t="str">
        <f>Nut_StatusTool!K55</f>
        <v/>
      </c>
      <c r="Z61" s="44" t="str">
        <f>Nut_StatusTool!L55</f>
        <v/>
      </c>
      <c r="AA61" s="44" t="str">
        <f>Nut_StatusTool!M55</f>
        <v/>
      </c>
      <c r="AB61" s="44" t="str">
        <f>Nut_StatusTool!N55</f>
        <v/>
      </c>
      <c r="AC61" s="44">
        <f>Nut_StatusTool!I55</f>
        <v>0</v>
      </c>
      <c r="AD61" s="44">
        <f>Nut_StatusTool!J55</f>
        <v>0</v>
      </c>
    </row>
    <row r="62" spans="1:30" ht="20.100000000000001" customHeight="1">
      <c r="A62" s="59" t="str">
        <f t="array" ref="A62">IF(ROWS(A$9:A62)&gt;$U$5,"",INDEX(T$13:T$512,SMALL(IF(($AB$13:$AB$512=$AB$5),ROW($A$9:$A$508)-ROW($A$9)+1,""),ROWS(A$9:A62)),,1))</f>
        <v/>
      </c>
      <c r="B62" s="389" t="str">
        <f t="array" ref="B62">IF(ROWS(B$9:B62)&gt;$U$5,"",INDEX(U$13:U$512,SMALL(IF(($AB$13:$AB$512=$AB$5),ROW($A$9:$A$508)-ROW($A$9)+1,""),ROWS(B$9:B62)),,1))</f>
        <v/>
      </c>
      <c r="C62" s="389" t="str">
        <f t="array" ref="C62">IF(ROWS(C$9:C62)&gt;$U$5,"",INDEX(V$13:V$512,SMALL(IF(($AB$13:$AB$512=$AB$5),ROW($A$9:$A$508)-ROW($A$9)+1,""),ROWS(C$9:C62)),,1))</f>
        <v/>
      </c>
      <c r="D62" s="30" t="str">
        <f t="array" ref="D62">IF(ROWS(D$9:D62)&gt;$U$5,"",INDEX(W$13:W$512,SMALL(IF(($AB$13:$AB$512=$AB$5),ROW($A$9:$A$508)-ROW($A$9)+1,""),ROWS(D$9:D62)),,1))</f>
        <v/>
      </c>
      <c r="E62" s="59" t="str">
        <f t="array" ref="E62">IF(ROWS(E$9:E62)&gt;$U$5,"",INDEX(X$13:X$512,SMALL(IF(($AB$13:$AB$512=$AB$5),ROW($A$9:$A$508)-ROW($A$9)+1,""),ROWS(E$9:E62)),,1))</f>
        <v/>
      </c>
      <c r="F62" s="59" t="str">
        <f t="array" ref="F62">IF(ROWS(F$9:F62)&gt;$U$5,"",INDEX(Y$13:Y$512,SMALL(IF(($AB$13:$AB$512=$AB$5),ROW($A$9:$A$508)-ROW($A$9)+1,""),ROWS(F$9:F62)),,1))</f>
        <v/>
      </c>
      <c r="G62" s="59" t="str">
        <f t="array" ref="G62">IF(ROWS(G$9:G62)&gt;$U$5,"",INDEX(AB$13:AB$512,SMALL(IF(($AB$13:$AB$512=$AB$5),ROW($A$9:$A$508)-ROW($A$9)+1,""),ROWS(G$9:G62)),,1))</f>
        <v/>
      </c>
      <c r="H62" s="325" t="str">
        <f t="array" ref="H62">IF(ROWS(H$9:H62)&gt;$U$5,"",INDEX(AC$13:AC$512,SMALL(IF(($AB$13:$AB$512=$AB$5),ROW($A$9:$A$508)-ROW($A$9)+1,""),ROWS(H$9:H62)),,1))</f>
        <v/>
      </c>
      <c r="I62" s="105"/>
      <c r="J62" s="105"/>
      <c r="K62" s="105"/>
      <c r="L62" s="105"/>
      <c r="M62" s="136"/>
      <c r="T62" s="44">
        <f>Nut_StatusTool!A56</f>
        <v>50</v>
      </c>
      <c r="U62" s="44">
        <f>Nut_StatusTool!B56</f>
        <v>0</v>
      </c>
      <c r="V62" s="44">
        <f>Nut_StatusTool!C56</f>
        <v>0</v>
      </c>
      <c r="W62" s="44">
        <f>Nut_StatusTool!D56</f>
        <v>0</v>
      </c>
      <c r="X62" s="44">
        <f>Nut_StatusTool!F56</f>
        <v>0</v>
      </c>
      <c r="Y62" s="285" t="str">
        <f>Nut_StatusTool!K56</f>
        <v/>
      </c>
      <c r="Z62" s="44" t="str">
        <f>Nut_StatusTool!L56</f>
        <v/>
      </c>
      <c r="AA62" s="44" t="str">
        <f>Nut_StatusTool!M56</f>
        <v/>
      </c>
      <c r="AB62" s="44" t="str">
        <f>Nut_StatusTool!N56</f>
        <v/>
      </c>
      <c r="AC62" s="44">
        <f>Nut_StatusTool!I56</f>
        <v>0</v>
      </c>
      <c r="AD62" s="44">
        <f>Nut_StatusTool!J56</f>
        <v>0</v>
      </c>
    </row>
    <row r="63" spans="1:30" ht="20.100000000000001" customHeight="1">
      <c r="A63" s="59" t="str">
        <f t="array" ref="A63">IF(ROWS(A$9:A63)&gt;$U$5,"",INDEX(T$13:T$512,SMALL(IF(($AB$13:$AB$512=$AB$5),ROW($A$9:$A$508)-ROW($A$9)+1,""),ROWS(A$9:A63)),,1))</f>
        <v/>
      </c>
      <c r="B63" s="389" t="str">
        <f t="array" ref="B63">IF(ROWS(B$9:B63)&gt;$U$5,"",INDEX(U$13:U$512,SMALL(IF(($AB$13:$AB$512=$AB$5),ROW($A$9:$A$508)-ROW($A$9)+1,""),ROWS(B$9:B63)),,1))</f>
        <v/>
      </c>
      <c r="C63" s="389" t="str">
        <f t="array" ref="C63">IF(ROWS(C$9:C63)&gt;$U$5,"",INDEX(V$13:V$512,SMALL(IF(($AB$13:$AB$512=$AB$5),ROW($A$9:$A$508)-ROW($A$9)+1,""),ROWS(C$9:C63)),,1))</f>
        <v/>
      </c>
      <c r="D63" s="30" t="str">
        <f t="array" ref="D63">IF(ROWS(D$9:D63)&gt;$U$5,"",INDEX(W$13:W$512,SMALL(IF(($AB$13:$AB$512=$AB$5),ROW($A$9:$A$508)-ROW($A$9)+1,""),ROWS(D$9:D63)),,1))</f>
        <v/>
      </c>
      <c r="E63" s="59" t="str">
        <f t="array" ref="E63">IF(ROWS(E$9:E63)&gt;$U$5,"",INDEX(X$13:X$512,SMALL(IF(($AB$13:$AB$512=$AB$5),ROW($A$9:$A$508)-ROW($A$9)+1,""),ROWS(E$9:E63)),,1))</f>
        <v/>
      </c>
      <c r="F63" s="59" t="str">
        <f t="array" ref="F63">IF(ROWS(F$9:F63)&gt;$U$5,"",INDEX(Y$13:Y$512,SMALL(IF(($AB$13:$AB$512=$AB$5),ROW($A$9:$A$508)-ROW($A$9)+1,""),ROWS(F$9:F63)),,1))</f>
        <v/>
      </c>
      <c r="G63" s="59" t="str">
        <f t="array" ref="G63">IF(ROWS(G$9:G63)&gt;$U$5,"",INDEX(AB$13:AB$512,SMALL(IF(($AB$13:$AB$512=$AB$5),ROW($A$9:$A$508)-ROW($A$9)+1,""),ROWS(G$9:G63)),,1))</f>
        <v/>
      </c>
      <c r="H63" s="325" t="str">
        <f t="array" ref="H63">IF(ROWS(H$9:H63)&gt;$U$5,"",INDEX(AC$13:AC$512,SMALL(IF(($AB$13:$AB$512=$AB$5),ROW($A$9:$A$508)-ROW($A$9)+1,""),ROWS(H$9:H63)),,1))</f>
        <v/>
      </c>
      <c r="I63" s="105"/>
      <c r="J63" s="105"/>
      <c r="K63" s="105"/>
      <c r="L63" s="105"/>
      <c r="M63" s="136"/>
      <c r="T63" s="44">
        <f>Nut_StatusTool!A57</f>
        <v>51</v>
      </c>
      <c r="U63" s="44">
        <f>Nut_StatusTool!B57</f>
        <v>0</v>
      </c>
      <c r="V63" s="44">
        <f>Nut_StatusTool!C57</f>
        <v>0</v>
      </c>
      <c r="W63" s="44">
        <f>Nut_StatusTool!D57</f>
        <v>0</v>
      </c>
      <c r="X63" s="44">
        <f>Nut_StatusTool!F57</f>
        <v>0</v>
      </c>
      <c r="Y63" s="285" t="str">
        <f>Nut_StatusTool!K57</f>
        <v/>
      </c>
      <c r="Z63" s="44" t="str">
        <f>Nut_StatusTool!L57</f>
        <v/>
      </c>
      <c r="AA63" s="44" t="str">
        <f>Nut_StatusTool!M57</f>
        <v/>
      </c>
      <c r="AB63" s="44" t="str">
        <f>Nut_StatusTool!N57</f>
        <v/>
      </c>
      <c r="AC63" s="44">
        <f>Nut_StatusTool!I57</f>
        <v>0</v>
      </c>
      <c r="AD63" s="44">
        <f>Nut_StatusTool!J57</f>
        <v>0</v>
      </c>
    </row>
    <row r="64" spans="1:30" ht="20.100000000000001" customHeight="1">
      <c r="A64" s="59" t="str">
        <f t="array" ref="A64">IF(ROWS(A$9:A64)&gt;$U$5,"",INDEX(T$13:T$512,SMALL(IF(($AB$13:$AB$512=$AB$5),ROW($A$9:$A$508)-ROW($A$9)+1,""),ROWS(A$9:A64)),,1))</f>
        <v/>
      </c>
      <c r="B64" s="389" t="str">
        <f t="array" ref="B64">IF(ROWS(B$9:B64)&gt;$U$5,"",INDEX(U$13:U$512,SMALL(IF(($AB$13:$AB$512=$AB$5),ROW($A$9:$A$508)-ROW($A$9)+1,""),ROWS(B$9:B64)),,1))</f>
        <v/>
      </c>
      <c r="C64" s="389" t="str">
        <f t="array" ref="C64">IF(ROWS(C$9:C64)&gt;$U$5,"",INDEX(V$13:V$512,SMALL(IF(($AB$13:$AB$512=$AB$5),ROW($A$9:$A$508)-ROW($A$9)+1,""),ROWS(C$9:C64)),,1))</f>
        <v/>
      </c>
      <c r="D64" s="30" t="str">
        <f t="array" ref="D64">IF(ROWS(D$9:D64)&gt;$U$5,"",INDEX(W$13:W$512,SMALL(IF(($AB$13:$AB$512=$AB$5),ROW($A$9:$A$508)-ROW($A$9)+1,""),ROWS(D$9:D64)),,1))</f>
        <v/>
      </c>
      <c r="E64" s="59" t="str">
        <f t="array" ref="E64">IF(ROWS(E$9:E64)&gt;$U$5,"",INDEX(X$13:X$512,SMALL(IF(($AB$13:$AB$512=$AB$5),ROW($A$9:$A$508)-ROW($A$9)+1,""),ROWS(E$9:E64)),,1))</f>
        <v/>
      </c>
      <c r="F64" s="59" t="str">
        <f t="array" ref="F64">IF(ROWS(F$9:F64)&gt;$U$5,"",INDEX(Y$13:Y$512,SMALL(IF(($AB$13:$AB$512=$AB$5),ROW($A$9:$A$508)-ROW($A$9)+1,""),ROWS(F$9:F64)),,1))</f>
        <v/>
      </c>
      <c r="G64" s="59" t="str">
        <f t="array" ref="G64">IF(ROWS(G$9:G64)&gt;$U$5,"",INDEX(AB$13:AB$512,SMALL(IF(($AB$13:$AB$512=$AB$5),ROW($A$9:$A$508)-ROW($A$9)+1,""),ROWS(G$9:G64)),,1))</f>
        <v/>
      </c>
      <c r="H64" s="325" t="str">
        <f t="array" ref="H64">IF(ROWS(H$9:H64)&gt;$U$5,"",INDEX(AC$13:AC$512,SMALL(IF(($AB$13:$AB$512=$AB$5),ROW($A$9:$A$508)-ROW($A$9)+1,""),ROWS(H$9:H64)),,1))</f>
        <v/>
      </c>
      <c r="I64" s="105"/>
      <c r="J64" s="105"/>
      <c r="K64" s="105"/>
      <c r="L64" s="105"/>
      <c r="M64" s="136"/>
      <c r="T64" s="44">
        <f>Nut_StatusTool!A58</f>
        <v>52</v>
      </c>
      <c r="U64" s="44">
        <f>Nut_StatusTool!B58</f>
        <v>0</v>
      </c>
      <c r="V64" s="44">
        <f>Nut_StatusTool!C58</f>
        <v>0</v>
      </c>
      <c r="W64" s="44">
        <f>Nut_StatusTool!D58</f>
        <v>0</v>
      </c>
      <c r="X64" s="44">
        <f>Nut_StatusTool!F58</f>
        <v>0</v>
      </c>
      <c r="Y64" s="285" t="str">
        <f>Nut_StatusTool!K58</f>
        <v/>
      </c>
      <c r="Z64" s="44" t="str">
        <f>Nut_StatusTool!L58</f>
        <v/>
      </c>
      <c r="AA64" s="44" t="str">
        <f>Nut_StatusTool!M58</f>
        <v/>
      </c>
      <c r="AB64" s="44" t="str">
        <f>Nut_StatusTool!N58</f>
        <v/>
      </c>
      <c r="AC64" s="44">
        <f>Nut_StatusTool!I58</f>
        <v>0</v>
      </c>
      <c r="AD64" s="44">
        <f>Nut_StatusTool!J58</f>
        <v>0</v>
      </c>
    </row>
    <row r="65" spans="1:30" ht="20.100000000000001" customHeight="1">
      <c r="A65" s="59" t="str">
        <f t="array" ref="A65">IF(ROWS(A$9:A65)&gt;$U$5,"",INDEX(T$13:T$512,SMALL(IF(($AB$13:$AB$512=$AB$5),ROW($A$9:$A$508)-ROW($A$9)+1,""),ROWS(A$9:A65)),,1))</f>
        <v/>
      </c>
      <c r="B65" s="389" t="str">
        <f t="array" ref="B65">IF(ROWS(B$9:B65)&gt;$U$5,"",INDEX(U$13:U$512,SMALL(IF(($AB$13:$AB$512=$AB$5),ROW($A$9:$A$508)-ROW($A$9)+1,""),ROWS(B$9:B65)),,1))</f>
        <v/>
      </c>
      <c r="C65" s="389" t="str">
        <f t="array" ref="C65">IF(ROWS(C$9:C65)&gt;$U$5,"",INDEX(V$13:V$512,SMALL(IF(($AB$13:$AB$512=$AB$5),ROW($A$9:$A$508)-ROW($A$9)+1,""),ROWS(C$9:C65)),,1))</f>
        <v/>
      </c>
      <c r="D65" s="30" t="str">
        <f t="array" ref="D65">IF(ROWS(D$9:D65)&gt;$U$5,"",INDEX(W$13:W$512,SMALL(IF(($AB$13:$AB$512=$AB$5),ROW($A$9:$A$508)-ROW($A$9)+1,""),ROWS(D$9:D65)),,1))</f>
        <v/>
      </c>
      <c r="E65" s="59" t="str">
        <f t="array" ref="E65">IF(ROWS(E$9:E65)&gt;$U$5,"",INDEX(X$13:X$512,SMALL(IF(($AB$13:$AB$512=$AB$5),ROW($A$9:$A$508)-ROW($A$9)+1,""),ROWS(E$9:E65)),,1))</f>
        <v/>
      </c>
      <c r="F65" s="59" t="str">
        <f t="array" ref="F65">IF(ROWS(F$9:F65)&gt;$U$5,"",INDEX(Y$13:Y$512,SMALL(IF(($AB$13:$AB$512=$AB$5),ROW($A$9:$A$508)-ROW($A$9)+1,""),ROWS(F$9:F65)),,1))</f>
        <v/>
      </c>
      <c r="G65" s="59" t="str">
        <f t="array" ref="G65">IF(ROWS(G$9:G65)&gt;$U$5,"",INDEX(AB$13:AB$512,SMALL(IF(($AB$13:$AB$512=$AB$5),ROW($A$9:$A$508)-ROW($A$9)+1,""),ROWS(G$9:G65)),,1))</f>
        <v/>
      </c>
      <c r="H65" s="325" t="str">
        <f t="array" ref="H65">IF(ROWS(H$9:H65)&gt;$U$5,"",INDEX(AC$13:AC$512,SMALL(IF(($AB$13:$AB$512=$AB$5),ROW($A$9:$A$508)-ROW($A$9)+1,""),ROWS(H$9:H65)),,1))</f>
        <v/>
      </c>
      <c r="I65" s="105"/>
      <c r="J65" s="105"/>
      <c r="K65" s="105"/>
      <c r="L65" s="105"/>
      <c r="M65" s="136"/>
      <c r="T65" s="44">
        <f>Nut_StatusTool!A59</f>
        <v>53</v>
      </c>
      <c r="U65" s="44">
        <f>Nut_StatusTool!B59</f>
        <v>0</v>
      </c>
      <c r="V65" s="44">
        <f>Nut_StatusTool!C59</f>
        <v>0</v>
      </c>
      <c r="W65" s="44">
        <f>Nut_StatusTool!D59</f>
        <v>0</v>
      </c>
      <c r="X65" s="44">
        <f>Nut_StatusTool!F59</f>
        <v>0</v>
      </c>
      <c r="Y65" s="285" t="str">
        <f>Nut_StatusTool!K59</f>
        <v/>
      </c>
      <c r="Z65" s="44" t="str">
        <f>Nut_StatusTool!L59</f>
        <v/>
      </c>
      <c r="AA65" s="44" t="str">
        <f>Nut_StatusTool!M59</f>
        <v/>
      </c>
      <c r="AB65" s="44" t="str">
        <f>Nut_StatusTool!N59</f>
        <v/>
      </c>
      <c r="AC65" s="44">
        <f>Nut_StatusTool!I59</f>
        <v>0</v>
      </c>
      <c r="AD65" s="44">
        <f>Nut_StatusTool!J59</f>
        <v>0</v>
      </c>
    </row>
    <row r="66" spans="1:30" ht="20.100000000000001" customHeight="1">
      <c r="A66" s="59" t="str">
        <f t="array" ref="A66">IF(ROWS(A$9:A66)&gt;$U$5,"",INDEX(T$13:T$512,SMALL(IF(($AB$13:$AB$512=$AB$5),ROW($A$9:$A$508)-ROW($A$9)+1,""),ROWS(A$9:A66)),,1))</f>
        <v/>
      </c>
      <c r="B66" s="389" t="str">
        <f t="array" ref="B66">IF(ROWS(B$9:B66)&gt;$U$5,"",INDEX(U$13:U$512,SMALL(IF(($AB$13:$AB$512=$AB$5),ROW($A$9:$A$508)-ROW($A$9)+1,""),ROWS(B$9:B66)),,1))</f>
        <v/>
      </c>
      <c r="C66" s="389" t="str">
        <f t="array" ref="C66">IF(ROWS(C$9:C66)&gt;$U$5,"",INDEX(V$13:V$512,SMALL(IF(($AB$13:$AB$512=$AB$5),ROW($A$9:$A$508)-ROW($A$9)+1,""),ROWS(C$9:C66)),,1))</f>
        <v/>
      </c>
      <c r="D66" s="30" t="str">
        <f t="array" ref="D66">IF(ROWS(D$9:D66)&gt;$U$5,"",INDEX(W$13:W$512,SMALL(IF(($AB$13:$AB$512=$AB$5),ROW($A$9:$A$508)-ROW($A$9)+1,""),ROWS(D$9:D66)),,1))</f>
        <v/>
      </c>
      <c r="E66" s="59" t="str">
        <f t="array" ref="E66">IF(ROWS(E$9:E66)&gt;$U$5,"",INDEX(X$13:X$512,SMALL(IF(($AB$13:$AB$512=$AB$5),ROW($A$9:$A$508)-ROW($A$9)+1,""),ROWS(E$9:E66)),,1))</f>
        <v/>
      </c>
      <c r="F66" s="59" t="str">
        <f t="array" ref="F66">IF(ROWS(F$9:F66)&gt;$U$5,"",INDEX(Y$13:Y$512,SMALL(IF(($AB$13:$AB$512=$AB$5),ROW($A$9:$A$508)-ROW($A$9)+1,""),ROWS(F$9:F66)),,1))</f>
        <v/>
      </c>
      <c r="G66" s="59" t="str">
        <f t="array" ref="G66">IF(ROWS(G$9:G66)&gt;$U$5,"",INDEX(AB$13:AB$512,SMALL(IF(($AB$13:$AB$512=$AB$5),ROW($A$9:$A$508)-ROW($A$9)+1,""),ROWS(G$9:G66)),,1))</f>
        <v/>
      </c>
      <c r="H66" s="325" t="str">
        <f t="array" ref="H66">IF(ROWS(H$9:H66)&gt;$U$5,"",INDEX(AC$13:AC$512,SMALL(IF(($AB$13:$AB$512=$AB$5),ROW($A$9:$A$508)-ROW($A$9)+1,""),ROWS(H$9:H66)),,1))</f>
        <v/>
      </c>
      <c r="I66" s="105"/>
      <c r="J66" s="105"/>
      <c r="K66" s="105"/>
      <c r="L66" s="105"/>
      <c r="M66" s="136"/>
      <c r="T66" s="44">
        <f>Nut_StatusTool!A60</f>
        <v>54</v>
      </c>
      <c r="U66" s="44">
        <f>Nut_StatusTool!B60</f>
        <v>0</v>
      </c>
      <c r="V66" s="44">
        <f>Nut_StatusTool!C60</f>
        <v>0</v>
      </c>
      <c r="W66" s="44">
        <f>Nut_StatusTool!D60</f>
        <v>0</v>
      </c>
      <c r="X66" s="44">
        <f>Nut_StatusTool!F60</f>
        <v>0</v>
      </c>
      <c r="Y66" s="285" t="str">
        <f>Nut_StatusTool!K60</f>
        <v/>
      </c>
      <c r="Z66" s="44" t="str">
        <f>Nut_StatusTool!L60</f>
        <v/>
      </c>
      <c r="AA66" s="44" t="str">
        <f>Nut_StatusTool!M60</f>
        <v/>
      </c>
      <c r="AB66" s="44" t="str">
        <f>Nut_StatusTool!N60</f>
        <v/>
      </c>
      <c r="AC66" s="44">
        <f>Nut_StatusTool!I60</f>
        <v>0</v>
      </c>
      <c r="AD66" s="44">
        <f>Nut_StatusTool!J60</f>
        <v>0</v>
      </c>
    </row>
    <row r="67" spans="1:30" ht="20.100000000000001" customHeight="1">
      <c r="A67" s="59" t="str">
        <f t="array" ref="A67">IF(ROWS(A$9:A67)&gt;$U$5,"",INDEX(T$13:T$512,SMALL(IF(($AB$13:$AB$512=$AB$5),ROW($A$9:$A$508)-ROW($A$9)+1,""),ROWS(A$9:A67)),,1))</f>
        <v/>
      </c>
      <c r="B67" s="389" t="str">
        <f t="array" ref="B67">IF(ROWS(B$9:B67)&gt;$U$5,"",INDEX(U$13:U$512,SMALL(IF(($AB$13:$AB$512=$AB$5),ROW($A$9:$A$508)-ROW($A$9)+1,""),ROWS(B$9:B67)),,1))</f>
        <v/>
      </c>
      <c r="C67" s="389" t="str">
        <f t="array" ref="C67">IF(ROWS(C$9:C67)&gt;$U$5,"",INDEX(V$13:V$512,SMALL(IF(($AB$13:$AB$512=$AB$5),ROW($A$9:$A$508)-ROW($A$9)+1,""),ROWS(C$9:C67)),,1))</f>
        <v/>
      </c>
      <c r="D67" s="30" t="str">
        <f t="array" ref="D67">IF(ROWS(D$9:D67)&gt;$U$5,"",INDEX(W$13:W$512,SMALL(IF(($AB$13:$AB$512=$AB$5),ROW($A$9:$A$508)-ROW($A$9)+1,""),ROWS(D$9:D67)),,1))</f>
        <v/>
      </c>
      <c r="E67" s="59" t="str">
        <f t="array" ref="E67">IF(ROWS(E$9:E67)&gt;$U$5,"",INDEX(X$13:X$512,SMALL(IF(($AB$13:$AB$512=$AB$5),ROW($A$9:$A$508)-ROW($A$9)+1,""),ROWS(E$9:E67)),,1))</f>
        <v/>
      </c>
      <c r="F67" s="59" t="str">
        <f t="array" ref="F67">IF(ROWS(F$9:F67)&gt;$U$5,"",INDEX(Y$13:Y$512,SMALL(IF(($AB$13:$AB$512=$AB$5),ROW($A$9:$A$508)-ROW($A$9)+1,""),ROWS(F$9:F67)),,1))</f>
        <v/>
      </c>
      <c r="G67" s="59" t="str">
        <f t="array" ref="G67">IF(ROWS(G$9:G67)&gt;$U$5,"",INDEX(AB$13:AB$512,SMALL(IF(($AB$13:$AB$512=$AB$5),ROW($A$9:$A$508)-ROW($A$9)+1,""),ROWS(G$9:G67)),,1))</f>
        <v/>
      </c>
      <c r="H67" s="325" t="str">
        <f t="array" ref="H67">IF(ROWS(H$9:H67)&gt;$U$5,"",INDEX(AC$13:AC$512,SMALL(IF(($AB$13:$AB$512=$AB$5),ROW($A$9:$A$508)-ROW($A$9)+1,""),ROWS(H$9:H67)),,1))</f>
        <v/>
      </c>
      <c r="I67" s="105"/>
      <c r="J67" s="105"/>
      <c r="K67" s="105"/>
      <c r="L67" s="105"/>
      <c r="M67" s="136"/>
      <c r="T67" s="44">
        <f>Nut_StatusTool!A61</f>
        <v>55</v>
      </c>
      <c r="U67" s="44">
        <f>Nut_StatusTool!B61</f>
        <v>0</v>
      </c>
      <c r="V67" s="44">
        <f>Nut_StatusTool!C61</f>
        <v>0</v>
      </c>
      <c r="W67" s="44">
        <f>Nut_StatusTool!D61</f>
        <v>0</v>
      </c>
      <c r="X67" s="44">
        <f>Nut_StatusTool!F61</f>
        <v>0</v>
      </c>
      <c r="Y67" s="285" t="str">
        <f>Nut_StatusTool!K61</f>
        <v/>
      </c>
      <c r="Z67" s="44" t="str">
        <f>Nut_StatusTool!L61</f>
        <v/>
      </c>
      <c r="AA67" s="44" t="str">
        <f>Nut_StatusTool!M61</f>
        <v/>
      </c>
      <c r="AB67" s="44" t="str">
        <f>Nut_StatusTool!N61</f>
        <v/>
      </c>
      <c r="AC67" s="44">
        <f>Nut_StatusTool!I61</f>
        <v>0</v>
      </c>
      <c r="AD67" s="44">
        <f>Nut_StatusTool!J61</f>
        <v>0</v>
      </c>
    </row>
    <row r="68" spans="1:30" ht="20.100000000000001" customHeight="1">
      <c r="A68" s="59" t="str">
        <f t="array" ref="A68">IF(ROWS(A$9:A68)&gt;$U$5,"",INDEX(T$13:T$512,SMALL(IF(($AB$13:$AB$512=$AB$5),ROW($A$9:$A$508)-ROW($A$9)+1,""),ROWS(A$9:A68)),,1))</f>
        <v/>
      </c>
      <c r="B68" s="389" t="str">
        <f t="array" ref="B68">IF(ROWS(B$9:B68)&gt;$U$5,"",INDEX(U$13:U$512,SMALL(IF(($AB$13:$AB$512=$AB$5),ROW($A$9:$A$508)-ROW($A$9)+1,""),ROWS(B$9:B68)),,1))</f>
        <v/>
      </c>
      <c r="C68" s="389" t="str">
        <f t="array" ref="C68">IF(ROWS(C$9:C68)&gt;$U$5,"",INDEX(V$13:V$512,SMALL(IF(($AB$13:$AB$512=$AB$5),ROW($A$9:$A$508)-ROW($A$9)+1,""),ROWS(C$9:C68)),,1))</f>
        <v/>
      </c>
      <c r="D68" s="30" t="str">
        <f t="array" ref="D68">IF(ROWS(D$9:D68)&gt;$U$5,"",INDEX(W$13:W$512,SMALL(IF(($AB$13:$AB$512=$AB$5),ROW($A$9:$A$508)-ROW($A$9)+1,""),ROWS(D$9:D68)),,1))</f>
        <v/>
      </c>
      <c r="E68" s="59" t="str">
        <f t="array" ref="E68">IF(ROWS(E$9:E68)&gt;$U$5,"",INDEX(X$13:X$512,SMALL(IF(($AB$13:$AB$512=$AB$5),ROW($A$9:$A$508)-ROW($A$9)+1,""),ROWS(E$9:E68)),,1))</f>
        <v/>
      </c>
      <c r="F68" s="59" t="str">
        <f t="array" ref="F68">IF(ROWS(F$9:F68)&gt;$U$5,"",INDEX(Y$13:Y$512,SMALL(IF(($AB$13:$AB$512=$AB$5),ROW($A$9:$A$508)-ROW($A$9)+1,""),ROWS(F$9:F68)),,1))</f>
        <v/>
      </c>
      <c r="G68" s="59" t="str">
        <f t="array" ref="G68">IF(ROWS(G$9:G68)&gt;$U$5,"",INDEX(AB$13:AB$512,SMALL(IF(($AB$13:$AB$512=$AB$5),ROW($A$9:$A$508)-ROW($A$9)+1,""),ROWS(G$9:G68)),,1))</f>
        <v/>
      </c>
      <c r="H68" s="325" t="str">
        <f t="array" ref="H68">IF(ROWS(H$9:H68)&gt;$U$5,"",INDEX(AC$13:AC$512,SMALL(IF(($AB$13:$AB$512=$AB$5),ROW($A$9:$A$508)-ROW($A$9)+1,""),ROWS(H$9:H68)),,1))</f>
        <v/>
      </c>
      <c r="I68" s="105"/>
      <c r="J68" s="105"/>
      <c r="K68" s="105"/>
      <c r="L68" s="105"/>
      <c r="M68" s="136"/>
      <c r="T68" s="44">
        <f>Nut_StatusTool!A62</f>
        <v>56</v>
      </c>
      <c r="U68" s="44">
        <f>Nut_StatusTool!B62</f>
        <v>0</v>
      </c>
      <c r="V68" s="44">
        <f>Nut_StatusTool!C62</f>
        <v>0</v>
      </c>
      <c r="W68" s="44">
        <f>Nut_StatusTool!D62</f>
        <v>0</v>
      </c>
      <c r="X68" s="44">
        <f>Nut_StatusTool!F62</f>
        <v>0</v>
      </c>
      <c r="Y68" s="285" t="str">
        <f>Nut_StatusTool!K62</f>
        <v/>
      </c>
      <c r="Z68" s="44" t="str">
        <f>Nut_StatusTool!L62</f>
        <v/>
      </c>
      <c r="AA68" s="44" t="str">
        <f>Nut_StatusTool!M62</f>
        <v/>
      </c>
      <c r="AB68" s="44" t="str">
        <f>Nut_StatusTool!N62</f>
        <v/>
      </c>
      <c r="AC68" s="44">
        <f>Nut_StatusTool!I62</f>
        <v>0</v>
      </c>
      <c r="AD68" s="44">
        <f>Nut_StatusTool!J62</f>
        <v>0</v>
      </c>
    </row>
    <row r="69" spans="1:30" ht="20.100000000000001" customHeight="1">
      <c r="A69" s="59" t="str">
        <f t="array" ref="A69">IF(ROWS(A$9:A69)&gt;$U$5,"",INDEX(T$13:T$512,SMALL(IF(($AB$13:$AB$512=$AB$5),ROW($A$9:$A$508)-ROW($A$9)+1,""),ROWS(A$9:A69)),,1))</f>
        <v/>
      </c>
      <c r="B69" s="389" t="str">
        <f t="array" ref="B69">IF(ROWS(B$9:B69)&gt;$U$5,"",INDEX(U$13:U$512,SMALL(IF(($AB$13:$AB$512=$AB$5),ROW($A$9:$A$508)-ROW($A$9)+1,""),ROWS(B$9:B69)),,1))</f>
        <v/>
      </c>
      <c r="C69" s="389" t="str">
        <f t="array" ref="C69">IF(ROWS(C$9:C69)&gt;$U$5,"",INDEX(V$13:V$512,SMALL(IF(($AB$13:$AB$512=$AB$5),ROW($A$9:$A$508)-ROW($A$9)+1,""),ROWS(C$9:C69)),,1))</f>
        <v/>
      </c>
      <c r="D69" s="30" t="str">
        <f t="array" ref="D69">IF(ROWS(D$9:D69)&gt;$U$5,"",INDEX(W$13:W$512,SMALL(IF(($AB$13:$AB$512=$AB$5),ROW($A$9:$A$508)-ROW($A$9)+1,""),ROWS(D$9:D69)),,1))</f>
        <v/>
      </c>
      <c r="E69" s="59" t="str">
        <f t="array" ref="E69">IF(ROWS(E$9:E69)&gt;$U$5,"",INDEX(X$13:X$512,SMALL(IF(($AB$13:$AB$512=$AB$5),ROW($A$9:$A$508)-ROW($A$9)+1,""),ROWS(E$9:E69)),,1))</f>
        <v/>
      </c>
      <c r="F69" s="59" t="str">
        <f t="array" ref="F69">IF(ROWS(F$9:F69)&gt;$U$5,"",INDEX(Y$13:Y$512,SMALL(IF(($AB$13:$AB$512=$AB$5),ROW($A$9:$A$508)-ROW($A$9)+1,""),ROWS(F$9:F69)),,1))</f>
        <v/>
      </c>
      <c r="G69" s="59" t="str">
        <f t="array" ref="G69">IF(ROWS(G$9:G69)&gt;$U$5,"",INDEX(AB$13:AB$512,SMALL(IF(($AB$13:$AB$512=$AB$5),ROW($A$9:$A$508)-ROW($A$9)+1,""),ROWS(G$9:G69)),,1))</f>
        <v/>
      </c>
      <c r="H69" s="325" t="str">
        <f t="array" ref="H69">IF(ROWS(H$9:H69)&gt;$U$5,"",INDEX(AC$13:AC$512,SMALL(IF(($AB$13:$AB$512=$AB$5),ROW($A$9:$A$508)-ROW($A$9)+1,""),ROWS(H$9:H69)),,1))</f>
        <v/>
      </c>
      <c r="I69" s="105"/>
      <c r="J69" s="105"/>
      <c r="K69" s="105"/>
      <c r="L69" s="105"/>
      <c r="M69" s="136"/>
      <c r="T69" s="44">
        <f>Nut_StatusTool!A63</f>
        <v>57</v>
      </c>
      <c r="U69" s="44">
        <f>Nut_StatusTool!B63</f>
        <v>0</v>
      </c>
      <c r="V69" s="44">
        <f>Nut_StatusTool!C63</f>
        <v>0</v>
      </c>
      <c r="W69" s="44">
        <f>Nut_StatusTool!D63</f>
        <v>0</v>
      </c>
      <c r="X69" s="44">
        <f>Nut_StatusTool!F63</f>
        <v>0</v>
      </c>
      <c r="Y69" s="285" t="str">
        <f>Nut_StatusTool!K63</f>
        <v/>
      </c>
      <c r="Z69" s="44" t="str">
        <f>Nut_StatusTool!L63</f>
        <v/>
      </c>
      <c r="AA69" s="44" t="str">
        <f>Nut_StatusTool!M63</f>
        <v/>
      </c>
      <c r="AB69" s="44" t="str">
        <f>Nut_StatusTool!N63</f>
        <v/>
      </c>
      <c r="AC69" s="44">
        <f>Nut_StatusTool!I63</f>
        <v>0</v>
      </c>
      <c r="AD69" s="44">
        <f>Nut_StatusTool!J63</f>
        <v>0</v>
      </c>
    </row>
    <row r="70" spans="1:30" ht="20.100000000000001" customHeight="1">
      <c r="A70" s="59" t="str">
        <f t="array" ref="A70">IF(ROWS(A$9:A70)&gt;$U$5,"",INDEX(T$13:T$512,SMALL(IF(($AB$13:$AB$512=$AB$5),ROW($A$9:$A$508)-ROW($A$9)+1,""),ROWS(A$9:A70)),,1))</f>
        <v/>
      </c>
      <c r="B70" s="389" t="str">
        <f t="array" ref="B70">IF(ROWS(B$9:B70)&gt;$U$5,"",INDEX(U$13:U$512,SMALL(IF(($AB$13:$AB$512=$AB$5),ROW($A$9:$A$508)-ROW($A$9)+1,""),ROWS(B$9:B70)),,1))</f>
        <v/>
      </c>
      <c r="C70" s="389" t="str">
        <f t="array" ref="C70">IF(ROWS(C$9:C70)&gt;$U$5,"",INDEX(V$13:V$512,SMALL(IF(($AB$13:$AB$512=$AB$5),ROW($A$9:$A$508)-ROW($A$9)+1,""),ROWS(C$9:C70)),,1))</f>
        <v/>
      </c>
      <c r="D70" s="30" t="str">
        <f t="array" ref="D70">IF(ROWS(D$9:D70)&gt;$U$5,"",INDEX(W$13:W$512,SMALL(IF(($AB$13:$AB$512=$AB$5),ROW($A$9:$A$508)-ROW($A$9)+1,""),ROWS(D$9:D70)),,1))</f>
        <v/>
      </c>
      <c r="E70" s="59" t="str">
        <f t="array" ref="E70">IF(ROWS(E$9:E70)&gt;$U$5,"",INDEX(X$13:X$512,SMALL(IF(($AB$13:$AB$512=$AB$5),ROW($A$9:$A$508)-ROW($A$9)+1,""),ROWS(E$9:E70)),,1))</f>
        <v/>
      </c>
      <c r="F70" s="59" t="str">
        <f t="array" ref="F70">IF(ROWS(F$9:F70)&gt;$U$5,"",INDEX(Y$13:Y$512,SMALL(IF(($AB$13:$AB$512=$AB$5),ROW($A$9:$A$508)-ROW($A$9)+1,""),ROWS(F$9:F70)),,1))</f>
        <v/>
      </c>
      <c r="G70" s="59" t="str">
        <f t="array" ref="G70">IF(ROWS(G$9:G70)&gt;$U$5,"",INDEX(AB$13:AB$512,SMALL(IF(($AB$13:$AB$512=$AB$5),ROW($A$9:$A$508)-ROW($A$9)+1,""),ROWS(G$9:G70)),,1))</f>
        <v/>
      </c>
      <c r="H70" s="325" t="str">
        <f t="array" ref="H70">IF(ROWS(H$9:H70)&gt;$U$5,"",INDEX(AC$13:AC$512,SMALL(IF(($AB$13:$AB$512=$AB$5),ROW($A$9:$A$508)-ROW($A$9)+1,""),ROWS(H$9:H70)),,1))</f>
        <v/>
      </c>
      <c r="I70" s="105"/>
      <c r="J70" s="105"/>
      <c r="K70" s="105"/>
      <c r="L70" s="105"/>
      <c r="M70" s="136"/>
      <c r="T70" s="44">
        <f>Nut_StatusTool!A64</f>
        <v>58</v>
      </c>
      <c r="U70" s="44">
        <f>Nut_StatusTool!B64</f>
        <v>0</v>
      </c>
      <c r="V70" s="44">
        <f>Nut_StatusTool!C64</f>
        <v>0</v>
      </c>
      <c r="W70" s="44">
        <f>Nut_StatusTool!D64</f>
        <v>0</v>
      </c>
      <c r="X70" s="44">
        <f>Nut_StatusTool!F64</f>
        <v>0</v>
      </c>
      <c r="Y70" s="285" t="str">
        <f>Nut_StatusTool!K64</f>
        <v/>
      </c>
      <c r="Z70" s="44" t="str">
        <f>Nut_StatusTool!L64</f>
        <v/>
      </c>
      <c r="AA70" s="44" t="str">
        <f>Nut_StatusTool!M64</f>
        <v/>
      </c>
      <c r="AB70" s="44" t="str">
        <f>Nut_StatusTool!N64</f>
        <v/>
      </c>
      <c r="AC70" s="44">
        <f>Nut_StatusTool!I64</f>
        <v>0</v>
      </c>
      <c r="AD70" s="44">
        <f>Nut_StatusTool!J64</f>
        <v>0</v>
      </c>
    </row>
    <row r="71" spans="1:30" ht="20.100000000000001" customHeight="1">
      <c r="A71" s="59" t="str">
        <f t="array" ref="A71">IF(ROWS(A$9:A71)&gt;$U$5,"",INDEX(T$13:T$512,SMALL(IF(($AB$13:$AB$512=$AB$5),ROW($A$9:$A$508)-ROW($A$9)+1,""),ROWS(A$9:A71)),,1))</f>
        <v/>
      </c>
      <c r="B71" s="389" t="str">
        <f t="array" ref="B71">IF(ROWS(B$9:B71)&gt;$U$5,"",INDEX(U$13:U$512,SMALL(IF(($AB$13:$AB$512=$AB$5),ROW($A$9:$A$508)-ROW($A$9)+1,""),ROWS(B$9:B71)),,1))</f>
        <v/>
      </c>
      <c r="C71" s="389" t="str">
        <f t="array" ref="C71">IF(ROWS(C$9:C71)&gt;$U$5,"",INDEX(V$13:V$512,SMALL(IF(($AB$13:$AB$512=$AB$5),ROW($A$9:$A$508)-ROW($A$9)+1,""),ROWS(C$9:C71)),,1))</f>
        <v/>
      </c>
      <c r="D71" s="30" t="str">
        <f t="array" ref="D71">IF(ROWS(D$9:D71)&gt;$U$5,"",INDEX(W$13:W$512,SMALL(IF(($AB$13:$AB$512=$AB$5),ROW($A$9:$A$508)-ROW($A$9)+1,""),ROWS(D$9:D71)),,1))</f>
        <v/>
      </c>
      <c r="E71" s="59" t="str">
        <f t="array" ref="E71">IF(ROWS(E$9:E71)&gt;$U$5,"",INDEX(X$13:X$512,SMALL(IF(($AB$13:$AB$512=$AB$5),ROW($A$9:$A$508)-ROW($A$9)+1,""),ROWS(E$9:E71)),,1))</f>
        <v/>
      </c>
      <c r="F71" s="59" t="str">
        <f t="array" ref="F71">IF(ROWS(F$9:F71)&gt;$U$5,"",INDEX(Y$13:Y$512,SMALL(IF(($AB$13:$AB$512=$AB$5),ROW($A$9:$A$508)-ROW($A$9)+1,""),ROWS(F$9:F71)),,1))</f>
        <v/>
      </c>
      <c r="G71" s="59" t="str">
        <f t="array" ref="G71">IF(ROWS(G$9:G71)&gt;$U$5,"",INDEX(AB$13:AB$512,SMALL(IF(($AB$13:$AB$512=$AB$5),ROW($A$9:$A$508)-ROW($A$9)+1,""),ROWS(G$9:G71)),,1))</f>
        <v/>
      </c>
      <c r="H71" s="325" t="str">
        <f t="array" ref="H71">IF(ROWS(H$9:H71)&gt;$U$5,"",INDEX(AC$13:AC$512,SMALL(IF(($AB$13:$AB$512=$AB$5),ROW($A$9:$A$508)-ROW($A$9)+1,""),ROWS(H$9:H71)),,1))</f>
        <v/>
      </c>
      <c r="I71" s="105"/>
      <c r="J71" s="105"/>
      <c r="K71" s="105"/>
      <c r="L71" s="105"/>
      <c r="M71" s="136"/>
      <c r="T71" s="44">
        <f>Nut_StatusTool!A65</f>
        <v>59</v>
      </c>
      <c r="U71" s="44">
        <f>Nut_StatusTool!B65</f>
        <v>0</v>
      </c>
      <c r="V71" s="44">
        <f>Nut_StatusTool!C65</f>
        <v>0</v>
      </c>
      <c r="W71" s="44">
        <f>Nut_StatusTool!D65</f>
        <v>0</v>
      </c>
      <c r="X71" s="44">
        <f>Nut_StatusTool!F65</f>
        <v>0</v>
      </c>
      <c r="Y71" s="285" t="str">
        <f>Nut_StatusTool!K65</f>
        <v/>
      </c>
      <c r="Z71" s="44" t="str">
        <f>Nut_StatusTool!L65</f>
        <v/>
      </c>
      <c r="AA71" s="44" t="str">
        <f>Nut_StatusTool!M65</f>
        <v/>
      </c>
      <c r="AB71" s="44" t="str">
        <f>Nut_StatusTool!N65</f>
        <v/>
      </c>
      <c r="AC71" s="44">
        <f>Nut_StatusTool!I65</f>
        <v>0</v>
      </c>
      <c r="AD71" s="44">
        <f>Nut_StatusTool!J65</f>
        <v>0</v>
      </c>
    </row>
    <row r="72" spans="1:30" ht="20.100000000000001" customHeight="1">
      <c r="A72" s="59" t="str">
        <f t="array" ref="A72">IF(ROWS(A$9:A72)&gt;$U$5,"",INDEX(T$13:T$512,SMALL(IF(($AB$13:$AB$512=$AB$5),ROW($A$9:$A$508)-ROW($A$9)+1,""),ROWS(A$9:A72)),,1))</f>
        <v/>
      </c>
      <c r="B72" s="389" t="str">
        <f t="array" ref="B72">IF(ROWS(B$9:B72)&gt;$U$5,"",INDEX(U$13:U$512,SMALL(IF(($AB$13:$AB$512=$AB$5),ROW($A$9:$A$508)-ROW($A$9)+1,""),ROWS(B$9:B72)),,1))</f>
        <v/>
      </c>
      <c r="C72" s="389" t="str">
        <f t="array" ref="C72">IF(ROWS(C$9:C72)&gt;$U$5,"",INDEX(V$13:V$512,SMALL(IF(($AB$13:$AB$512=$AB$5),ROW($A$9:$A$508)-ROW($A$9)+1,""),ROWS(C$9:C72)),,1))</f>
        <v/>
      </c>
      <c r="D72" s="30" t="str">
        <f t="array" ref="D72">IF(ROWS(D$9:D72)&gt;$U$5,"",INDEX(W$13:W$512,SMALL(IF(($AB$13:$AB$512=$AB$5),ROW($A$9:$A$508)-ROW($A$9)+1,""),ROWS(D$9:D72)),,1))</f>
        <v/>
      </c>
      <c r="E72" s="59" t="str">
        <f t="array" ref="E72">IF(ROWS(E$9:E72)&gt;$U$5,"",INDEX(X$13:X$512,SMALL(IF(($AB$13:$AB$512=$AB$5),ROW($A$9:$A$508)-ROW($A$9)+1,""),ROWS(E$9:E72)),,1))</f>
        <v/>
      </c>
      <c r="F72" s="59" t="str">
        <f t="array" ref="F72">IF(ROWS(F$9:F72)&gt;$U$5,"",INDEX(Y$13:Y$512,SMALL(IF(($AB$13:$AB$512=$AB$5),ROW($A$9:$A$508)-ROW($A$9)+1,""),ROWS(F$9:F72)),,1))</f>
        <v/>
      </c>
      <c r="G72" s="59" t="str">
        <f t="array" ref="G72">IF(ROWS(G$9:G72)&gt;$U$5,"",INDEX(AB$13:AB$512,SMALL(IF(($AB$13:$AB$512=$AB$5),ROW($A$9:$A$508)-ROW($A$9)+1,""),ROWS(G$9:G72)),,1))</f>
        <v/>
      </c>
      <c r="H72" s="325" t="str">
        <f t="array" ref="H72">IF(ROWS(H$9:H72)&gt;$U$5,"",INDEX(AC$13:AC$512,SMALL(IF(($AB$13:$AB$512=$AB$5),ROW($A$9:$A$508)-ROW($A$9)+1,""),ROWS(H$9:H72)),,1))</f>
        <v/>
      </c>
      <c r="I72" s="105"/>
      <c r="J72" s="105"/>
      <c r="K72" s="105"/>
      <c r="L72" s="105"/>
      <c r="M72" s="136"/>
      <c r="T72" s="44">
        <f>Nut_StatusTool!A66</f>
        <v>60</v>
      </c>
      <c r="U72" s="44">
        <f>Nut_StatusTool!B66</f>
        <v>0</v>
      </c>
      <c r="V72" s="44">
        <f>Nut_StatusTool!C66</f>
        <v>0</v>
      </c>
      <c r="W72" s="44">
        <f>Nut_StatusTool!D66</f>
        <v>0</v>
      </c>
      <c r="X72" s="44">
        <f>Nut_StatusTool!F66</f>
        <v>0</v>
      </c>
      <c r="Y72" s="285" t="str">
        <f>Nut_StatusTool!K66</f>
        <v/>
      </c>
      <c r="Z72" s="44" t="str">
        <f>Nut_StatusTool!L66</f>
        <v/>
      </c>
      <c r="AA72" s="44" t="str">
        <f>Nut_StatusTool!M66</f>
        <v/>
      </c>
      <c r="AB72" s="44" t="str">
        <f>Nut_StatusTool!N66</f>
        <v/>
      </c>
      <c r="AC72" s="44">
        <f>Nut_StatusTool!I66</f>
        <v>0</v>
      </c>
      <c r="AD72" s="44">
        <f>Nut_StatusTool!J66</f>
        <v>0</v>
      </c>
    </row>
    <row r="73" spans="1:30" ht="20.100000000000001" customHeight="1">
      <c r="A73" s="59" t="str">
        <f t="array" ref="A73">IF(ROWS(A$9:A73)&gt;$U$5,"",INDEX(T$13:T$512,SMALL(IF(($AB$13:$AB$512=$AB$5),ROW($A$9:$A$508)-ROW($A$9)+1,""),ROWS(A$9:A73)),,1))</f>
        <v/>
      </c>
      <c r="B73" s="389" t="str">
        <f t="array" ref="B73">IF(ROWS(B$9:B73)&gt;$U$5,"",INDEX(U$13:U$512,SMALL(IF(($AB$13:$AB$512=$AB$5),ROW($A$9:$A$508)-ROW($A$9)+1,""),ROWS(B$9:B73)),,1))</f>
        <v/>
      </c>
      <c r="C73" s="389" t="str">
        <f t="array" ref="C73">IF(ROWS(C$9:C73)&gt;$U$5,"",INDEX(V$13:V$512,SMALL(IF(($AB$13:$AB$512=$AB$5),ROW($A$9:$A$508)-ROW($A$9)+1,""),ROWS(C$9:C73)),,1))</f>
        <v/>
      </c>
      <c r="D73" s="30" t="str">
        <f t="array" ref="D73">IF(ROWS(D$9:D73)&gt;$U$5,"",INDEX(W$13:W$512,SMALL(IF(($AB$13:$AB$512=$AB$5),ROW($A$9:$A$508)-ROW($A$9)+1,""),ROWS(D$9:D73)),,1))</f>
        <v/>
      </c>
      <c r="E73" s="59" t="str">
        <f t="array" ref="E73">IF(ROWS(E$9:E73)&gt;$U$5,"",INDEX(X$13:X$512,SMALL(IF(($AB$13:$AB$512=$AB$5),ROW($A$9:$A$508)-ROW($A$9)+1,""),ROWS(E$9:E73)),,1))</f>
        <v/>
      </c>
      <c r="F73" s="59" t="str">
        <f t="array" ref="F73">IF(ROWS(F$9:F73)&gt;$U$5,"",INDEX(Y$13:Y$512,SMALL(IF(($AB$13:$AB$512=$AB$5),ROW($A$9:$A$508)-ROW($A$9)+1,""),ROWS(F$9:F73)),,1))</f>
        <v/>
      </c>
      <c r="G73" s="59" t="str">
        <f t="array" ref="G73">IF(ROWS(G$9:G73)&gt;$U$5,"",INDEX(AB$13:AB$512,SMALL(IF(($AB$13:$AB$512=$AB$5),ROW($A$9:$A$508)-ROW($A$9)+1,""),ROWS(G$9:G73)),,1))</f>
        <v/>
      </c>
      <c r="H73" s="325" t="str">
        <f t="array" ref="H73">IF(ROWS(H$9:H73)&gt;$U$5,"",INDEX(AC$13:AC$512,SMALL(IF(($AB$13:$AB$512=$AB$5),ROW($A$9:$A$508)-ROW($A$9)+1,""),ROWS(H$9:H73)),,1))</f>
        <v/>
      </c>
      <c r="I73" s="105"/>
      <c r="J73" s="105"/>
      <c r="K73" s="105"/>
      <c r="L73" s="105"/>
      <c r="M73" s="136"/>
      <c r="T73" s="44">
        <f>Nut_StatusTool!A67</f>
        <v>61</v>
      </c>
      <c r="U73" s="44">
        <f>Nut_StatusTool!B67</f>
        <v>0</v>
      </c>
      <c r="V73" s="44">
        <f>Nut_StatusTool!C67</f>
        <v>0</v>
      </c>
      <c r="W73" s="44">
        <f>Nut_StatusTool!D67</f>
        <v>0</v>
      </c>
      <c r="X73" s="44">
        <f>Nut_StatusTool!F67</f>
        <v>0</v>
      </c>
      <c r="Y73" s="285" t="str">
        <f>Nut_StatusTool!K67</f>
        <v/>
      </c>
      <c r="Z73" s="44" t="str">
        <f>Nut_StatusTool!L67</f>
        <v/>
      </c>
      <c r="AA73" s="44" t="str">
        <f>Nut_StatusTool!M67</f>
        <v/>
      </c>
      <c r="AB73" s="44" t="str">
        <f>Nut_StatusTool!N67</f>
        <v/>
      </c>
      <c r="AC73" s="44">
        <f>Nut_StatusTool!I67</f>
        <v>0</v>
      </c>
      <c r="AD73" s="44">
        <f>Nut_StatusTool!J67</f>
        <v>0</v>
      </c>
    </row>
    <row r="74" spans="1:30" ht="20.100000000000001" customHeight="1">
      <c r="A74" s="59" t="str">
        <f t="array" ref="A74">IF(ROWS(A$9:A74)&gt;$U$5,"",INDEX(T$13:T$512,SMALL(IF(($AB$13:$AB$512=$AB$5),ROW($A$9:$A$508)-ROW($A$9)+1,""),ROWS(A$9:A74)),,1))</f>
        <v/>
      </c>
      <c r="B74" s="389" t="str">
        <f t="array" ref="B74">IF(ROWS(B$9:B74)&gt;$U$5,"",INDEX(U$13:U$512,SMALL(IF(($AB$13:$AB$512=$AB$5),ROW($A$9:$A$508)-ROW($A$9)+1,""),ROWS(B$9:B74)),,1))</f>
        <v/>
      </c>
      <c r="C74" s="389" t="str">
        <f t="array" ref="C74">IF(ROWS(C$9:C74)&gt;$U$5,"",INDEX(V$13:V$512,SMALL(IF(($AB$13:$AB$512=$AB$5),ROW($A$9:$A$508)-ROW($A$9)+1,""),ROWS(C$9:C74)),,1))</f>
        <v/>
      </c>
      <c r="D74" s="30" t="str">
        <f t="array" ref="D74">IF(ROWS(D$9:D74)&gt;$U$5,"",INDEX(W$13:W$512,SMALL(IF(($AB$13:$AB$512=$AB$5),ROW($A$9:$A$508)-ROW($A$9)+1,""),ROWS(D$9:D74)),,1))</f>
        <v/>
      </c>
      <c r="E74" s="59" t="str">
        <f t="array" ref="E74">IF(ROWS(E$9:E74)&gt;$U$5,"",INDEX(X$13:X$512,SMALL(IF(($AB$13:$AB$512=$AB$5),ROW($A$9:$A$508)-ROW($A$9)+1,""),ROWS(E$9:E74)),,1))</f>
        <v/>
      </c>
      <c r="F74" s="59" t="str">
        <f t="array" ref="F74">IF(ROWS(F$9:F74)&gt;$U$5,"",INDEX(Y$13:Y$512,SMALL(IF(($AB$13:$AB$512=$AB$5),ROW($A$9:$A$508)-ROW($A$9)+1,""),ROWS(F$9:F74)),,1))</f>
        <v/>
      </c>
      <c r="G74" s="59" t="str">
        <f t="array" ref="G74">IF(ROWS(G$9:G74)&gt;$U$5,"",INDEX(AB$13:AB$512,SMALL(IF(($AB$13:$AB$512=$AB$5),ROW($A$9:$A$508)-ROW($A$9)+1,""),ROWS(G$9:G74)),,1))</f>
        <v/>
      </c>
      <c r="H74" s="325" t="str">
        <f t="array" ref="H74">IF(ROWS(H$9:H74)&gt;$U$5,"",INDEX(AC$13:AC$512,SMALL(IF(($AB$13:$AB$512=$AB$5),ROW($A$9:$A$508)-ROW($A$9)+1,""),ROWS(H$9:H74)),,1))</f>
        <v/>
      </c>
      <c r="I74" s="105"/>
      <c r="J74" s="105"/>
      <c r="K74" s="105"/>
      <c r="L74" s="105"/>
      <c r="M74" s="136"/>
      <c r="T74" s="44">
        <f>Nut_StatusTool!A68</f>
        <v>62</v>
      </c>
      <c r="U74" s="44">
        <f>Nut_StatusTool!B68</f>
        <v>0</v>
      </c>
      <c r="V74" s="44">
        <f>Nut_StatusTool!C68</f>
        <v>0</v>
      </c>
      <c r="W74" s="44">
        <f>Nut_StatusTool!D68</f>
        <v>0</v>
      </c>
      <c r="X74" s="44">
        <f>Nut_StatusTool!F68</f>
        <v>0</v>
      </c>
      <c r="Y74" s="285" t="str">
        <f>Nut_StatusTool!K68</f>
        <v/>
      </c>
      <c r="Z74" s="44" t="str">
        <f>Nut_StatusTool!L68</f>
        <v/>
      </c>
      <c r="AA74" s="44" t="str">
        <f>Nut_StatusTool!M68</f>
        <v/>
      </c>
      <c r="AB74" s="44" t="str">
        <f>Nut_StatusTool!N68</f>
        <v/>
      </c>
      <c r="AC74" s="44">
        <f>Nut_StatusTool!I68</f>
        <v>0</v>
      </c>
      <c r="AD74" s="44">
        <f>Nut_StatusTool!J68</f>
        <v>0</v>
      </c>
    </row>
    <row r="75" spans="1:30" ht="20.100000000000001" customHeight="1">
      <c r="A75" s="59" t="str">
        <f t="array" ref="A75">IF(ROWS(A$9:A75)&gt;$U$5,"",INDEX(T$13:T$512,SMALL(IF(($AB$13:$AB$512=$AB$5),ROW($A$9:$A$508)-ROW($A$9)+1,""),ROWS(A$9:A75)),,1))</f>
        <v/>
      </c>
      <c r="B75" s="389" t="str">
        <f t="array" ref="B75">IF(ROWS(B$9:B75)&gt;$U$5,"",INDEX(U$13:U$512,SMALL(IF(($AB$13:$AB$512=$AB$5),ROW($A$9:$A$508)-ROW($A$9)+1,""),ROWS(B$9:B75)),,1))</f>
        <v/>
      </c>
      <c r="C75" s="389" t="str">
        <f t="array" ref="C75">IF(ROWS(C$9:C75)&gt;$U$5,"",INDEX(V$13:V$512,SMALL(IF(($AB$13:$AB$512=$AB$5),ROW($A$9:$A$508)-ROW($A$9)+1,""),ROWS(C$9:C75)),,1))</f>
        <v/>
      </c>
      <c r="D75" s="30" t="str">
        <f t="array" ref="D75">IF(ROWS(D$9:D75)&gt;$U$5,"",INDEX(W$13:W$512,SMALL(IF(($AB$13:$AB$512=$AB$5),ROW($A$9:$A$508)-ROW($A$9)+1,""),ROWS(D$9:D75)),,1))</f>
        <v/>
      </c>
      <c r="E75" s="59" t="str">
        <f t="array" ref="E75">IF(ROWS(E$9:E75)&gt;$U$5,"",INDEX(X$13:X$512,SMALL(IF(($AB$13:$AB$512=$AB$5),ROW($A$9:$A$508)-ROW($A$9)+1,""),ROWS(E$9:E75)),,1))</f>
        <v/>
      </c>
      <c r="F75" s="59" t="str">
        <f t="array" ref="F75">IF(ROWS(F$9:F75)&gt;$U$5,"",INDEX(Y$13:Y$512,SMALL(IF(($AB$13:$AB$512=$AB$5),ROW($A$9:$A$508)-ROW($A$9)+1,""),ROWS(F$9:F75)),,1))</f>
        <v/>
      </c>
      <c r="G75" s="59" t="str">
        <f t="array" ref="G75">IF(ROWS(G$9:G75)&gt;$U$5,"",INDEX(AB$13:AB$512,SMALL(IF(($AB$13:$AB$512=$AB$5),ROW($A$9:$A$508)-ROW($A$9)+1,""),ROWS(G$9:G75)),,1))</f>
        <v/>
      </c>
      <c r="H75" s="325" t="str">
        <f t="array" ref="H75">IF(ROWS(H$9:H75)&gt;$U$5,"",INDEX(AC$13:AC$512,SMALL(IF(($AB$13:$AB$512=$AB$5),ROW($A$9:$A$508)-ROW($A$9)+1,""),ROWS(H$9:H75)),,1))</f>
        <v/>
      </c>
      <c r="I75" s="105"/>
      <c r="J75" s="105"/>
      <c r="K75" s="105"/>
      <c r="L75" s="105"/>
      <c r="M75" s="136"/>
      <c r="T75" s="44">
        <f>Nut_StatusTool!A69</f>
        <v>63</v>
      </c>
      <c r="U75" s="44">
        <f>Nut_StatusTool!B69</f>
        <v>0</v>
      </c>
      <c r="V75" s="44">
        <f>Nut_StatusTool!C69</f>
        <v>0</v>
      </c>
      <c r="W75" s="44">
        <f>Nut_StatusTool!D69</f>
        <v>0</v>
      </c>
      <c r="X75" s="44">
        <f>Nut_StatusTool!F69</f>
        <v>0</v>
      </c>
      <c r="Y75" s="285" t="str">
        <f>Nut_StatusTool!K69</f>
        <v/>
      </c>
      <c r="Z75" s="44" t="str">
        <f>Nut_StatusTool!L69</f>
        <v/>
      </c>
      <c r="AA75" s="44" t="str">
        <f>Nut_StatusTool!M69</f>
        <v/>
      </c>
      <c r="AB75" s="44" t="str">
        <f>Nut_StatusTool!N69</f>
        <v/>
      </c>
      <c r="AC75" s="44">
        <f>Nut_StatusTool!I69</f>
        <v>0</v>
      </c>
      <c r="AD75" s="44">
        <f>Nut_StatusTool!J69</f>
        <v>0</v>
      </c>
    </row>
    <row r="76" spans="1:30" ht="20.100000000000001" customHeight="1">
      <c r="A76" s="59" t="str">
        <f t="array" ref="A76">IF(ROWS(A$9:A76)&gt;$U$5,"",INDEX(T$13:T$512,SMALL(IF(($AB$13:$AB$512=$AB$5),ROW($A$9:$A$508)-ROW($A$9)+1,""),ROWS(A$9:A76)),,1))</f>
        <v/>
      </c>
      <c r="B76" s="389" t="str">
        <f t="array" ref="B76">IF(ROWS(B$9:B76)&gt;$U$5,"",INDEX(U$13:U$512,SMALL(IF(($AB$13:$AB$512=$AB$5),ROW($A$9:$A$508)-ROW($A$9)+1,""),ROWS(B$9:B76)),,1))</f>
        <v/>
      </c>
      <c r="C76" s="389" t="str">
        <f t="array" ref="C76">IF(ROWS(C$9:C76)&gt;$U$5,"",INDEX(V$13:V$512,SMALL(IF(($AB$13:$AB$512=$AB$5),ROW($A$9:$A$508)-ROW($A$9)+1,""),ROWS(C$9:C76)),,1))</f>
        <v/>
      </c>
      <c r="D76" s="30" t="str">
        <f t="array" ref="D76">IF(ROWS(D$9:D76)&gt;$U$5,"",INDEX(W$13:W$512,SMALL(IF(($AB$13:$AB$512=$AB$5),ROW($A$9:$A$508)-ROW($A$9)+1,""),ROWS(D$9:D76)),,1))</f>
        <v/>
      </c>
      <c r="E76" s="59" t="str">
        <f t="array" ref="E76">IF(ROWS(E$9:E76)&gt;$U$5,"",INDEX(X$13:X$512,SMALL(IF(($AB$13:$AB$512=$AB$5),ROW($A$9:$A$508)-ROW($A$9)+1,""),ROWS(E$9:E76)),,1))</f>
        <v/>
      </c>
      <c r="F76" s="59" t="str">
        <f t="array" ref="F76">IF(ROWS(F$9:F76)&gt;$U$5,"",INDEX(Y$13:Y$512,SMALL(IF(($AB$13:$AB$512=$AB$5),ROW($A$9:$A$508)-ROW($A$9)+1,""),ROWS(F$9:F76)),,1))</f>
        <v/>
      </c>
      <c r="G76" s="59" t="str">
        <f t="array" ref="G76">IF(ROWS(G$9:G76)&gt;$U$5,"",INDEX(AB$13:AB$512,SMALL(IF(($AB$13:$AB$512=$AB$5),ROW($A$9:$A$508)-ROW($A$9)+1,""),ROWS(G$9:G76)),,1))</f>
        <v/>
      </c>
      <c r="H76" s="325" t="str">
        <f t="array" ref="H76">IF(ROWS(H$9:H76)&gt;$U$5,"",INDEX(AC$13:AC$512,SMALL(IF(($AB$13:$AB$512=$AB$5),ROW($A$9:$A$508)-ROW($A$9)+1,""),ROWS(H$9:H76)),,1))</f>
        <v/>
      </c>
      <c r="I76" s="105"/>
      <c r="J76" s="105"/>
      <c r="K76" s="105"/>
      <c r="L76" s="105"/>
      <c r="M76" s="136"/>
      <c r="T76" s="44">
        <f>Nut_StatusTool!A70</f>
        <v>64</v>
      </c>
      <c r="U76" s="44">
        <f>Nut_StatusTool!B70</f>
        <v>0</v>
      </c>
      <c r="V76" s="44">
        <f>Nut_StatusTool!C70</f>
        <v>0</v>
      </c>
      <c r="W76" s="44">
        <f>Nut_StatusTool!D70</f>
        <v>0</v>
      </c>
      <c r="X76" s="44">
        <f>Nut_StatusTool!F70</f>
        <v>0</v>
      </c>
      <c r="Y76" s="285" t="str">
        <f>Nut_StatusTool!K70</f>
        <v/>
      </c>
      <c r="Z76" s="44" t="str">
        <f>Nut_StatusTool!L70</f>
        <v/>
      </c>
      <c r="AA76" s="44" t="str">
        <f>Nut_StatusTool!M70</f>
        <v/>
      </c>
      <c r="AB76" s="44" t="str">
        <f>Nut_StatusTool!N70</f>
        <v/>
      </c>
      <c r="AC76" s="44">
        <f>Nut_StatusTool!I70</f>
        <v>0</v>
      </c>
      <c r="AD76" s="44">
        <f>Nut_StatusTool!J70</f>
        <v>0</v>
      </c>
    </row>
    <row r="77" spans="1:30" ht="20.100000000000001" customHeight="1">
      <c r="A77" s="59" t="str">
        <f t="array" ref="A77">IF(ROWS(A$9:A77)&gt;$U$5,"",INDEX(T$13:T$512,SMALL(IF(($AB$13:$AB$512=$AB$5),ROW($A$9:$A$508)-ROW($A$9)+1,""),ROWS(A$9:A77)),,1))</f>
        <v/>
      </c>
      <c r="B77" s="389" t="str">
        <f t="array" ref="B77">IF(ROWS(B$9:B77)&gt;$U$5,"",INDEX(U$13:U$512,SMALL(IF(($AB$13:$AB$512=$AB$5),ROW($A$9:$A$508)-ROW($A$9)+1,""),ROWS(B$9:B77)),,1))</f>
        <v/>
      </c>
      <c r="C77" s="389" t="str">
        <f t="array" ref="C77">IF(ROWS(C$9:C77)&gt;$U$5,"",INDEX(V$13:V$512,SMALL(IF(($AB$13:$AB$512=$AB$5),ROW($A$9:$A$508)-ROW($A$9)+1,""),ROWS(C$9:C77)),,1))</f>
        <v/>
      </c>
      <c r="D77" s="30" t="str">
        <f t="array" ref="D77">IF(ROWS(D$9:D77)&gt;$U$5,"",INDEX(W$13:W$512,SMALL(IF(($AB$13:$AB$512=$AB$5),ROW($A$9:$A$508)-ROW($A$9)+1,""),ROWS(D$9:D77)),,1))</f>
        <v/>
      </c>
      <c r="E77" s="59" t="str">
        <f t="array" ref="E77">IF(ROWS(E$9:E77)&gt;$U$5,"",INDEX(X$13:X$512,SMALL(IF(($AB$13:$AB$512=$AB$5),ROW($A$9:$A$508)-ROW($A$9)+1,""),ROWS(E$9:E77)),,1))</f>
        <v/>
      </c>
      <c r="F77" s="59" t="str">
        <f t="array" ref="F77">IF(ROWS(F$9:F77)&gt;$U$5,"",INDEX(Y$13:Y$512,SMALL(IF(($AB$13:$AB$512=$AB$5),ROW($A$9:$A$508)-ROW($A$9)+1,""),ROWS(F$9:F77)),,1))</f>
        <v/>
      </c>
      <c r="G77" s="59" t="str">
        <f t="array" ref="G77">IF(ROWS(G$9:G77)&gt;$U$5,"",INDEX(AB$13:AB$512,SMALL(IF(($AB$13:$AB$512=$AB$5),ROW($A$9:$A$508)-ROW($A$9)+1,""),ROWS(G$9:G77)),,1))</f>
        <v/>
      </c>
      <c r="H77" s="325" t="str">
        <f t="array" ref="H77">IF(ROWS(H$9:H77)&gt;$U$5,"",INDEX(AC$13:AC$512,SMALL(IF(($AB$13:$AB$512=$AB$5),ROW($A$9:$A$508)-ROW($A$9)+1,""),ROWS(H$9:H77)),,1))</f>
        <v/>
      </c>
      <c r="I77" s="105"/>
      <c r="J77" s="105"/>
      <c r="K77" s="105"/>
      <c r="L77" s="105"/>
      <c r="M77" s="136"/>
      <c r="T77" s="44">
        <f>Nut_StatusTool!A71</f>
        <v>65</v>
      </c>
      <c r="U77" s="44">
        <f>Nut_StatusTool!B71</f>
        <v>0</v>
      </c>
      <c r="V77" s="44">
        <f>Nut_StatusTool!C71</f>
        <v>0</v>
      </c>
      <c r="W77" s="44">
        <f>Nut_StatusTool!D71</f>
        <v>0</v>
      </c>
      <c r="X77" s="44">
        <f>Nut_StatusTool!F71</f>
        <v>0</v>
      </c>
      <c r="Y77" s="285" t="str">
        <f>Nut_StatusTool!K71</f>
        <v/>
      </c>
      <c r="Z77" s="44" t="str">
        <f>Nut_StatusTool!L71</f>
        <v/>
      </c>
      <c r="AA77" s="44" t="str">
        <f>Nut_StatusTool!M71</f>
        <v/>
      </c>
      <c r="AB77" s="44" t="str">
        <f>Nut_StatusTool!N71</f>
        <v/>
      </c>
      <c r="AC77" s="44">
        <f>Nut_StatusTool!I71</f>
        <v>0</v>
      </c>
      <c r="AD77" s="44">
        <f>Nut_StatusTool!J71</f>
        <v>0</v>
      </c>
    </row>
    <row r="78" spans="1:30" ht="20.100000000000001" customHeight="1">
      <c r="A78" s="59" t="str">
        <f t="array" ref="A78">IF(ROWS(A$9:A78)&gt;$U$5,"",INDEX(T$13:T$512,SMALL(IF(($AB$13:$AB$512=$AB$5),ROW($A$9:$A$508)-ROW($A$9)+1,""),ROWS(A$9:A78)),,1))</f>
        <v/>
      </c>
      <c r="B78" s="389" t="str">
        <f t="array" ref="B78">IF(ROWS(B$9:B78)&gt;$U$5,"",INDEX(U$13:U$512,SMALL(IF(($AB$13:$AB$512=$AB$5),ROW($A$9:$A$508)-ROW($A$9)+1,""),ROWS(B$9:B78)),,1))</f>
        <v/>
      </c>
      <c r="C78" s="389" t="str">
        <f t="array" ref="C78">IF(ROWS(C$9:C78)&gt;$U$5,"",INDEX(V$13:V$512,SMALL(IF(($AB$13:$AB$512=$AB$5),ROW($A$9:$A$508)-ROW($A$9)+1,""),ROWS(C$9:C78)),,1))</f>
        <v/>
      </c>
      <c r="D78" s="30" t="str">
        <f t="array" ref="D78">IF(ROWS(D$9:D78)&gt;$U$5,"",INDEX(W$13:W$512,SMALL(IF(($AB$13:$AB$512=$AB$5),ROW($A$9:$A$508)-ROW($A$9)+1,""),ROWS(D$9:D78)),,1))</f>
        <v/>
      </c>
      <c r="E78" s="59" t="str">
        <f t="array" ref="E78">IF(ROWS(E$9:E78)&gt;$U$5,"",INDEX(X$13:X$512,SMALL(IF(($AB$13:$AB$512=$AB$5),ROW($A$9:$A$508)-ROW($A$9)+1,""),ROWS(E$9:E78)),,1))</f>
        <v/>
      </c>
      <c r="F78" s="59" t="str">
        <f t="array" ref="F78">IF(ROWS(F$9:F78)&gt;$U$5,"",INDEX(Y$13:Y$512,SMALL(IF(($AB$13:$AB$512=$AB$5),ROW($A$9:$A$508)-ROW($A$9)+1,""),ROWS(F$9:F78)),,1))</f>
        <v/>
      </c>
      <c r="G78" s="59" t="str">
        <f t="array" ref="G78">IF(ROWS(G$9:G78)&gt;$U$5,"",INDEX(AB$13:AB$512,SMALL(IF(($AB$13:$AB$512=$AB$5),ROW($A$9:$A$508)-ROW($A$9)+1,""),ROWS(G$9:G78)),,1))</f>
        <v/>
      </c>
      <c r="H78" s="325" t="str">
        <f t="array" ref="H78">IF(ROWS(H$9:H78)&gt;$U$5,"",INDEX(AC$13:AC$512,SMALL(IF(($AB$13:$AB$512=$AB$5),ROW($A$9:$A$508)-ROW($A$9)+1,""),ROWS(H$9:H78)),,1))</f>
        <v/>
      </c>
      <c r="I78" s="105"/>
      <c r="J78" s="105"/>
      <c r="K78" s="105"/>
      <c r="L78" s="105"/>
      <c r="M78" s="136"/>
      <c r="T78" s="44">
        <f>Nut_StatusTool!A72</f>
        <v>66</v>
      </c>
      <c r="U78" s="44">
        <f>Nut_StatusTool!B72</f>
        <v>0</v>
      </c>
      <c r="V78" s="44">
        <f>Nut_StatusTool!C72</f>
        <v>0</v>
      </c>
      <c r="W78" s="44">
        <f>Nut_StatusTool!D72</f>
        <v>0</v>
      </c>
      <c r="X78" s="44">
        <f>Nut_StatusTool!F72</f>
        <v>0</v>
      </c>
      <c r="Y78" s="285" t="str">
        <f>Nut_StatusTool!K72</f>
        <v/>
      </c>
      <c r="Z78" s="44" t="str">
        <f>Nut_StatusTool!L72</f>
        <v/>
      </c>
      <c r="AA78" s="44" t="str">
        <f>Nut_StatusTool!M72</f>
        <v/>
      </c>
      <c r="AB78" s="44" t="str">
        <f>Nut_StatusTool!N72</f>
        <v/>
      </c>
      <c r="AC78" s="44">
        <f>Nut_StatusTool!I72</f>
        <v>0</v>
      </c>
      <c r="AD78" s="44">
        <f>Nut_StatusTool!J72</f>
        <v>0</v>
      </c>
    </row>
    <row r="79" spans="1:30" ht="20.100000000000001" customHeight="1">
      <c r="A79" s="59" t="str">
        <f t="array" ref="A79">IF(ROWS(A$9:A79)&gt;$U$5,"",INDEX(T$13:T$512,SMALL(IF(($AB$13:$AB$512=$AB$5),ROW($A$9:$A$508)-ROW($A$9)+1,""),ROWS(A$9:A79)),,1))</f>
        <v/>
      </c>
      <c r="B79" s="389" t="str">
        <f t="array" ref="B79">IF(ROWS(B$9:B79)&gt;$U$5,"",INDEX(U$13:U$512,SMALL(IF(($AB$13:$AB$512=$AB$5),ROW($A$9:$A$508)-ROW($A$9)+1,""),ROWS(B$9:B79)),,1))</f>
        <v/>
      </c>
      <c r="C79" s="389" t="str">
        <f t="array" ref="C79">IF(ROWS(C$9:C79)&gt;$U$5,"",INDEX(V$13:V$512,SMALL(IF(($AB$13:$AB$512=$AB$5),ROW($A$9:$A$508)-ROW($A$9)+1,""),ROWS(C$9:C79)),,1))</f>
        <v/>
      </c>
      <c r="D79" s="30" t="str">
        <f t="array" ref="D79">IF(ROWS(D$9:D79)&gt;$U$5,"",INDEX(W$13:W$512,SMALL(IF(($AB$13:$AB$512=$AB$5),ROW($A$9:$A$508)-ROW($A$9)+1,""),ROWS(D$9:D79)),,1))</f>
        <v/>
      </c>
      <c r="E79" s="59" t="str">
        <f t="array" ref="E79">IF(ROWS(E$9:E79)&gt;$U$5,"",INDEX(X$13:X$512,SMALL(IF(($AB$13:$AB$512=$AB$5),ROW($A$9:$A$508)-ROW($A$9)+1,""),ROWS(E$9:E79)),,1))</f>
        <v/>
      </c>
      <c r="F79" s="59" t="str">
        <f t="array" ref="F79">IF(ROWS(F$9:F79)&gt;$U$5,"",INDEX(Y$13:Y$512,SMALL(IF(($AB$13:$AB$512=$AB$5),ROW($A$9:$A$508)-ROW($A$9)+1,""),ROWS(F$9:F79)),,1))</f>
        <v/>
      </c>
      <c r="G79" s="59" t="str">
        <f t="array" ref="G79">IF(ROWS(G$9:G79)&gt;$U$5,"",INDEX(AB$13:AB$512,SMALL(IF(($AB$13:$AB$512=$AB$5),ROW($A$9:$A$508)-ROW($A$9)+1,""),ROWS(G$9:G79)),,1))</f>
        <v/>
      </c>
      <c r="H79" s="325" t="str">
        <f t="array" ref="H79">IF(ROWS(H$9:H79)&gt;$U$5,"",INDEX(AC$13:AC$512,SMALL(IF(($AB$13:$AB$512=$AB$5),ROW($A$9:$A$508)-ROW($A$9)+1,""),ROWS(H$9:H79)),,1))</f>
        <v/>
      </c>
      <c r="I79" s="105"/>
      <c r="J79" s="105"/>
      <c r="K79" s="105"/>
      <c r="L79" s="105"/>
      <c r="M79" s="136"/>
      <c r="T79" s="44">
        <f>Nut_StatusTool!A73</f>
        <v>67</v>
      </c>
      <c r="U79" s="44">
        <f>Nut_StatusTool!B73</f>
        <v>0</v>
      </c>
      <c r="V79" s="44">
        <f>Nut_StatusTool!C73</f>
        <v>0</v>
      </c>
      <c r="W79" s="44">
        <f>Nut_StatusTool!D73</f>
        <v>0</v>
      </c>
      <c r="X79" s="44">
        <f>Nut_StatusTool!F73</f>
        <v>0</v>
      </c>
      <c r="Y79" s="285" t="str">
        <f>Nut_StatusTool!K73</f>
        <v/>
      </c>
      <c r="Z79" s="44" t="str">
        <f>Nut_StatusTool!L73</f>
        <v/>
      </c>
      <c r="AA79" s="44" t="str">
        <f>Nut_StatusTool!M73</f>
        <v/>
      </c>
      <c r="AB79" s="44" t="str">
        <f>Nut_StatusTool!N73</f>
        <v/>
      </c>
      <c r="AC79" s="44">
        <f>Nut_StatusTool!I73</f>
        <v>0</v>
      </c>
      <c r="AD79" s="44">
        <f>Nut_StatusTool!J73</f>
        <v>0</v>
      </c>
    </row>
    <row r="80" spans="1:30" ht="20.100000000000001" customHeight="1">
      <c r="A80" s="59" t="str">
        <f t="array" ref="A80">IF(ROWS(A$9:A80)&gt;$U$5,"",INDEX(T$13:T$512,SMALL(IF(($AB$13:$AB$512=$AB$5),ROW($A$9:$A$508)-ROW($A$9)+1,""),ROWS(A$9:A80)),,1))</f>
        <v/>
      </c>
      <c r="B80" s="389" t="str">
        <f t="array" ref="B80">IF(ROWS(B$9:B80)&gt;$U$5,"",INDEX(U$13:U$512,SMALL(IF(($AB$13:$AB$512=$AB$5),ROW($A$9:$A$508)-ROW($A$9)+1,""),ROWS(B$9:B80)),,1))</f>
        <v/>
      </c>
      <c r="C80" s="389" t="str">
        <f t="array" ref="C80">IF(ROWS(C$9:C80)&gt;$U$5,"",INDEX(V$13:V$512,SMALL(IF(($AB$13:$AB$512=$AB$5),ROW($A$9:$A$508)-ROW($A$9)+1,""),ROWS(C$9:C80)),,1))</f>
        <v/>
      </c>
      <c r="D80" s="30" t="str">
        <f t="array" ref="D80">IF(ROWS(D$9:D80)&gt;$U$5,"",INDEX(W$13:W$512,SMALL(IF(($AB$13:$AB$512=$AB$5),ROW($A$9:$A$508)-ROW($A$9)+1,""),ROWS(D$9:D80)),,1))</f>
        <v/>
      </c>
      <c r="E80" s="59" t="str">
        <f t="array" ref="E80">IF(ROWS(E$9:E80)&gt;$U$5,"",INDEX(X$13:X$512,SMALL(IF(($AB$13:$AB$512=$AB$5),ROW($A$9:$A$508)-ROW($A$9)+1,""),ROWS(E$9:E80)),,1))</f>
        <v/>
      </c>
      <c r="F80" s="59" t="str">
        <f t="array" ref="F80">IF(ROWS(F$9:F80)&gt;$U$5,"",INDEX(Y$13:Y$512,SMALL(IF(($AB$13:$AB$512=$AB$5),ROW($A$9:$A$508)-ROW($A$9)+1,""),ROWS(F$9:F80)),,1))</f>
        <v/>
      </c>
      <c r="G80" s="59" t="str">
        <f t="array" ref="G80">IF(ROWS(G$9:G80)&gt;$U$5,"",INDEX(AB$13:AB$512,SMALL(IF(($AB$13:$AB$512=$AB$5),ROW($A$9:$A$508)-ROW($A$9)+1,""),ROWS(G$9:G80)),,1))</f>
        <v/>
      </c>
      <c r="H80" s="325" t="str">
        <f t="array" ref="H80">IF(ROWS(H$9:H80)&gt;$U$5,"",INDEX(AC$13:AC$512,SMALL(IF(($AB$13:$AB$512=$AB$5),ROW($A$9:$A$508)-ROW($A$9)+1,""),ROWS(H$9:H80)),,1))</f>
        <v/>
      </c>
      <c r="I80" s="105"/>
      <c r="J80" s="105"/>
      <c r="K80" s="105"/>
      <c r="L80" s="105"/>
      <c r="M80" s="136"/>
      <c r="T80" s="44">
        <f>Nut_StatusTool!A74</f>
        <v>68</v>
      </c>
      <c r="U80" s="44">
        <f>Nut_StatusTool!B74</f>
        <v>0</v>
      </c>
      <c r="V80" s="44">
        <f>Nut_StatusTool!C74</f>
        <v>0</v>
      </c>
      <c r="W80" s="44">
        <f>Nut_StatusTool!D74</f>
        <v>0</v>
      </c>
      <c r="X80" s="44">
        <f>Nut_StatusTool!F74</f>
        <v>0</v>
      </c>
      <c r="Y80" s="285" t="str">
        <f>Nut_StatusTool!K74</f>
        <v/>
      </c>
      <c r="Z80" s="44" t="str">
        <f>Nut_StatusTool!L74</f>
        <v/>
      </c>
      <c r="AA80" s="44" t="str">
        <f>Nut_StatusTool!M74</f>
        <v/>
      </c>
      <c r="AB80" s="44" t="str">
        <f>Nut_StatusTool!N74</f>
        <v/>
      </c>
      <c r="AC80" s="44">
        <f>Nut_StatusTool!I74</f>
        <v>0</v>
      </c>
      <c r="AD80" s="44">
        <f>Nut_StatusTool!J74</f>
        <v>0</v>
      </c>
    </row>
    <row r="81" spans="1:30" ht="20.100000000000001" customHeight="1">
      <c r="A81" s="59" t="str">
        <f t="array" ref="A81">IF(ROWS(A$9:A81)&gt;$U$5,"",INDEX(T$13:T$512,SMALL(IF(($AB$13:$AB$512=$AB$5),ROW($A$9:$A$508)-ROW($A$9)+1,""),ROWS(A$9:A81)),,1))</f>
        <v/>
      </c>
      <c r="B81" s="389" t="str">
        <f t="array" ref="B81">IF(ROWS(B$9:B81)&gt;$U$5,"",INDEX(U$13:U$512,SMALL(IF(($AB$13:$AB$512=$AB$5),ROW($A$9:$A$508)-ROW($A$9)+1,""),ROWS(B$9:B81)),,1))</f>
        <v/>
      </c>
      <c r="C81" s="389" t="str">
        <f t="array" ref="C81">IF(ROWS(C$9:C81)&gt;$U$5,"",INDEX(V$13:V$512,SMALL(IF(($AB$13:$AB$512=$AB$5),ROW($A$9:$A$508)-ROW($A$9)+1,""),ROWS(C$9:C81)),,1))</f>
        <v/>
      </c>
      <c r="D81" s="30" t="str">
        <f t="array" ref="D81">IF(ROWS(D$9:D81)&gt;$U$5,"",INDEX(W$13:W$512,SMALL(IF(($AB$13:$AB$512=$AB$5),ROW($A$9:$A$508)-ROW($A$9)+1,""),ROWS(D$9:D81)),,1))</f>
        <v/>
      </c>
      <c r="E81" s="59" t="str">
        <f t="array" ref="E81">IF(ROWS(E$9:E81)&gt;$U$5,"",INDEX(X$13:X$512,SMALL(IF(($AB$13:$AB$512=$AB$5),ROW($A$9:$A$508)-ROW($A$9)+1,""),ROWS(E$9:E81)),,1))</f>
        <v/>
      </c>
      <c r="F81" s="59" t="str">
        <f t="array" ref="F81">IF(ROWS(F$9:F81)&gt;$U$5,"",INDEX(Y$13:Y$512,SMALL(IF(($AB$13:$AB$512=$AB$5),ROW($A$9:$A$508)-ROW($A$9)+1,""),ROWS(F$9:F81)),,1))</f>
        <v/>
      </c>
      <c r="G81" s="59" t="str">
        <f t="array" ref="G81">IF(ROWS(G$9:G81)&gt;$U$5,"",INDEX(AB$13:AB$512,SMALL(IF(($AB$13:$AB$512=$AB$5),ROW($A$9:$A$508)-ROW($A$9)+1,""),ROWS(G$9:G81)),,1))</f>
        <v/>
      </c>
      <c r="H81" s="325" t="str">
        <f t="array" ref="H81">IF(ROWS(H$9:H81)&gt;$U$5,"",INDEX(AC$13:AC$512,SMALL(IF(($AB$13:$AB$512=$AB$5),ROW($A$9:$A$508)-ROW($A$9)+1,""),ROWS(H$9:H81)),,1))</f>
        <v/>
      </c>
      <c r="I81" s="105"/>
      <c r="J81" s="105"/>
      <c r="K81" s="105"/>
      <c r="L81" s="105"/>
      <c r="M81" s="136"/>
      <c r="T81" s="44">
        <f>Nut_StatusTool!A75</f>
        <v>69</v>
      </c>
      <c r="U81" s="44">
        <f>Nut_StatusTool!B75</f>
        <v>0</v>
      </c>
      <c r="V81" s="44">
        <f>Nut_StatusTool!C75</f>
        <v>0</v>
      </c>
      <c r="W81" s="44">
        <f>Nut_StatusTool!D75</f>
        <v>0</v>
      </c>
      <c r="X81" s="44">
        <f>Nut_StatusTool!F75</f>
        <v>0</v>
      </c>
      <c r="Y81" s="285" t="str">
        <f>Nut_StatusTool!K75</f>
        <v/>
      </c>
      <c r="Z81" s="44" t="str">
        <f>Nut_StatusTool!L75</f>
        <v/>
      </c>
      <c r="AA81" s="44" t="str">
        <f>Nut_StatusTool!M75</f>
        <v/>
      </c>
      <c r="AB81" s="44" t="str">
        <f>Nut_StatusTool!N75</f>
        <v/>
      </c>
      <c r="AC81" s="44">
        <f>Nut_StatusTool!I75</f>
        <v>0</v>
      </c>
      <c r="AD81" s="44">
        <f>Nut_StatusTool!J75</f>
        <v>0</v>
      </c>
    </row>
    <row r="82" spans="1:30" ht="20.100000000000001" customHeight="1">
      <c r="A82" s="59" t="str">
        <f t="array" ref="A82">IF(ROWS(A$9:A82)&gt;$U$5,"",INDEX(T$13:T$512,SMALL(IF(($AB$13:$AB$512=$AB$5),ROW($A$9:$A$508)-ROW($A$9)+1,""),ROWS(A$9:A82)),,1))</f>
        <v/>
      </c>
      <c r="B82" s="389" t="str">
        <f t="array" ref="B82">IF(ROWS(B$9:B82)&gt;$U$5,"",INDEX(U$13:U$512,SMALL(IF(($AB$13:$AB$512=$AB$5),ROW($A$9:$A$508)-ROW($A$9)+1,""),ROWS(B$9:B82)),,1))</f>
        <v/>
      </c>
      <c r="C82" s="389" t="str">
        <f t="array" ref="C82">IF(ROWS(C$9:C82)&gt;$U$5,"",INDEX(V$13:V$512,SMALL(IF(($AB$13:$AB$512=$AB$5),ROW($A$9:$A$508)-ROW($A$9)+1,""),ROWS(C$9:C82)),,1))</f>
        <v/>
      </c>
      <c r="D82" s="30" t="str">
        <f t="array" ref="D82">IF(ROWS(D$9:D82)&gt;$U$5,"",INDEX(W$13:W$512,SMALL(IF(($AB$13:$AB$512=$AB$5),ROW($A$9:$A$508)-ROW($A$9)+1,""),ROWS(D$9:D82)),,1))</f>
        <v/>
      </c>
      <c r="E82" s="59" t="str">
        <f t="array" ref="E82">IF(ROWS(E$9:E82)&gt;$U$5,"",INDEX(X$13:X$512,SMALL(IF(($AB$13:$AB$512=$AB$5),ROW($A$9:$A$508)-ROW($A$9)+1,""),ROWS(E$9:E82)),,1))</f>
        <v/>
      </c>
      <c r="F82" s="59" t="str">
        <f t="array" ref="F82">IF(ROWS(F$9:F82)&gt;$U$5,"",INDEX(Y$13:Y$512,SMALL(IF(($AB$13:$AB$512=$AB$5),ROW($A$9:$A$508)-ROW($A$9)+1,""),ROWS(F$9:F82)),,1))</f>
        <v/>
      </c>
      <c r="G82" s="59" t="str">
        <f t="array" ref="G82">IF(ROWS(G$9:G82)&gt;$U$5,"",INDEX(AB$13:AB$512,SMALL(IF(($AB$13:$AB$512=$AB$5),ROW($A$9:$A$508)-ROW($A$9)+1,""),ROWS(G$9:G82)),,1))</f>
        <v/>
      </c>
      <c r="H82" s="325" t="str">
        <f t="array" ref="H82">IF(ROWS(H$9:H82)&gt;$U$5,"",INDEX(AC$13:AC$512,SMALL(IF(($AB$13:$AB$512=$AB$5),ROW($A$9:$A$508)-ROW($A$9)+1,""),ROWS(H$9:H82)),,1))</f>
        <v/>
      </c>
      <c r="I82" s="105"/>
      <c r="J82" s="105"/>
      <c r="K82" s="105"/>
      <c r="L82" s="105"/>
      <c r="M82" s="136"/>
      <c r="T82" s="44">
        <f>Nut_StatusTool!A76</f>
        <v>70</v>
      </c>
      <c r="U82" s="44">
        <f>Nut_StatusTool!B76</f>
        <v>0</v>
      </c>
      <c r="V82" s="44">
        <f>Nut_StatusTool!C76</f>
        <v>0</v>
      </c>
      <c r="W82" s="44">
        <f>Nut_StatusTool!D76</f>
        <v>0</v>
      </c>
      <c r="X82" s="44">
        <f>Nut_StatusTool!F76</f>
        <v>0</v>
      </c>
      <c r="Y82" s="285" t="str">
        <f>Nut_StatusTool!K76</f>
        <v/>
      </c>
      <c r="Z82" s="44" t="str">
        <f>Nut_StatusTool!L76</f>
        <v/>
      </c>
      <c r="AA82" s="44" t="str">
        <f>Nut_StatusTool!M76</f>
        <v/>
      </c>
      <c r="AB82" s="44" t="str">
        <f>Nut_StatusTool!N76</f>
        <v/>
      </c>
      <c r="AC82" s="44">
        <f>Nut_StatusTool!I76</f>
        <v>0</v>
      </c>
      <c r="AD82" s="44">
        <f>Nut_StatusTool!J76</f>
        <v>0</v>
      </c>
    </row>
    <row r="83" spans="1:30" ht="20.100000000000001" customHeight="1">
      <c r="A83" s="59" t="str">
        <f t="array" ref="A83">IF(ROWS(A$9:A83)&gt;$U$5,"",INDEX(T$13:T$512,SMALL(IF(($AB$13:$AB$512=$AB$5),ROW($A$9:$A$508)-ROW($A$9)+1,""),ROWS(A$9:A83)),,1))</f>
        <v/>
      </c>
      <c r="B83" s="389" t="str">
        <f t="array" ref="B83">IF(ROWS(B$9:B83)&gt;$U$5,"",INDEX(U$13:U$512,SMALL(IF(($AB$13:$AB$512=$AB$5),ROW($A$9:$A$508)-ROW($A$9)+1,""),ROWS(B$9:B83)),,1))</f>
        <v/>
      </c>
      <c r="C83" s="389" t="str">
        <f t="array" ref="C83">IF(ROWS(C$9:C83)&gt;$U$5,"",INDEX(V$13:V$512,SMALL(IF(($AB$13:$AB$512=$AB$5),ROW($A$9:$A$508)-ROW($A$9)+1,""),ROWS(C$9:C83)),,1))</f>
        <v/>
      </c>
      <c r="D83" s="30" t="str">
        <f t="array" ref="D83">IF(ROWS(D$9:D83)&gt;$U$5,"",INDEX(W$13:W$512,SMALL(IF(($AB$13:$AB$512=$AB$5),ROW($A$9:$A$508)-ROW($A$9)+1,""),ROWS(D$9:D83)),,1))</f>
        <v/>
      </c>
      <c r="E83" s="59" t="str">
        <f t="array" ref="E83">IF(ROWS(E$9:E83)&gt;$U$5,"",INDEX(X$13:X$512,SMALL(IF(($AB$13:$AB$512=$AB$5),ROW($A$9:$A$508)-ROW($A$9)+1,""),ROWS(E$9:E83)),,1))</f>
        <v/>
      </c>
      <c r="F83" s="59" t="str">
        <f t="array" ref="F83">IF(ROWS(F$9:F83)&gt;$U$5,"",INDEX(Y$13:Y$512,SMALL(IF(($AB$13:$AB$512=$AB$5),ROW($A$9:$A$508)-ROW($A$9)+1,""),ROWS(F$9:F83)),,1))</f>
        <v/>
      </c>
      <c r="G83" s="59" t="str">
        <f t="array" ref="G83">IF(ROWS(G$9:G83)&gt;$U$5,"",INDEX(AB$13:AB$512,SMALL(IF(($AB$13:$AB$512=$AB$5),ROW($A$9:$A$508)-ROW($A$9)+1,""),ROWS(G$9:G83)),,1))</f>
        <v/>
      </c>
      <c r="H83" s="325" t="str">
        <f t="array" ref="H83">IF(ROWS(H$9:H83)&gt;$U$5,"",INDEX(AC$13:AC$512,SMALL(IF(($AB$13:$AB$512=$AB$5),ROW($A$9:$A$508)-ROW($A$9)+1,""),ROWS(H$9:H83)),,1))</f>
        <v/>
      </c>
      <c r="I83" s="105"/>
      <c r="J83" s="105"/>
      <c r="K83" s="105"/>
      <c r="L83" s="105"/>
      <c r="M83" s="136"/>
      <c r="T83" s="44">
        <f>Nut_StatusTool!A77</f>
        <v>71</v>
      </c>
      <c r="U83" s="44">
        <f>Nut_StatusTool!B77</f>
        <v>0</v>
      </c>
      <c r="V83" s="44">
        <f>Nut_StatusTool!C77</f>
        <v>0</v>
      </c>
      <c r="W83" s="44">
        <f>Nut_StatusTool!D77</f>
        <v>0</v>
      </c>
      <c r="X83" s="44">
        <f>Nut_StatusTool!F77</f>
        <v>0</v>
      </c>
      <c r="Y83" s="285" t="str">
        <f>Nut_StatusTool!K77</f>
        <v/>
      </c>
      <c r="Z83" s="44" t="str">
        <f>Nut_StatusTool!L77</f>
        <v/>
      </c>
      <c r="AA83" s="44" t="str">
        <f>Nut_StatusTool!M77</f>
        <v/>
      </c>
      <c r="AB83" s="44" t="str">
        <f>Nut_StatusTool!N77</f>
        <v/>
      </c>
      <c r="AC83" s="44">
        <f>Nut_StatusTool!I77</f>
        <v>0</v>
      </c>
      <c r="AD83" s="44">
        <f>Nut_StatusTool!J77</f>
        <v>0</v>
      </c>
    </row>
    <row r="84" spans="1:30" ht="20.100000000000001" customHeight="1">
      <c r="A84" s="59" t="str">
        <f t="array" ref="A84">IF(ROWS(A$9:A84)&gt;$U$5,"",INDEX(T$13:T$512,SMALL(IF(($AB$13:$AB$512=$AB$5),ROW($A$9:$A$508)-ROW($A$9)+1,""),ROWS(A$9:A84)),,1))</f>
        <v/>
      </c>
      <c r="B84" s="389" t="str">
        <f t="array" ref="B84">IF(ROWS(B$9:B84)&gt;$U$5,"",INDEX(U$13:U$512,SMALL(IF(($AB$13:$AB$512=$AB$5),ROW($A$9:$A$508)-ROW($A$9)+1,""),ROWS(B$9:B84)),,1))</f>
        <v/>
      </c>
      <c r="C84" s="389" t="str">
        <f t="array" ref="C84">IF(ROWS(C$9:C84)&gt;$U$5,"",INDEX(V$13:V$512,SMALL(IF(($AB$13:$AB$512=$AB$5),ROW($A$9:$A$508)-ROW($A$9)+1,""),ROWS(C$9:C84)),,1))</f>
        <v/>
      </c>
      <c r="D84" s="30" t="str">
        <f t="array" ref="D84">IF(ROWS(D$9:D84)&gt;$U$5,"",INDEX(W$13:W$512,SMALL(IF(($AB$13:$AB$512=$AB$5),ROW($A$9:$A$508)-ROW($A$9)+1,""),ROWS(D$9:D84)),,1))</f>
        <v/>
      </c>
      <c r="E84" s="59" t="str">
        <f t="array" ref="E84">IF(ROWS(E$9:E84)&gt;$U$5,"",INDEX(X$13:X$512,SMALL(IF(($AB$13:$AB$512=$AB$5),ROW($A$9:$A$508)-ROW($A$9)+1,""),ROWS(E$9:E84)),,1))</f>
        <v/>
      </c>
      <c r="F84" s="59" t="str">
        <f t="array" ref="F84">IF(ROWS(F$9:F84)&gt;$U$5,"",INDEX(Y$13:Y$512,SMALL(IF(($AB$13:$AB$512=$AB$5),ROW($A$9:$A$508)-ROW($A$9)+1,""),ROWS(F$9:F84)),,1))</f>
        <v/>
      </c>
      <c r="G84" s="59" t="str">
        <f t="array" ref="G84">IF(ROWS(G$9:G84)&gt;$U$5,"",INDEX(AB$13:AB$512,SMALL(IF(($AB$13:$AB$512=$AB$5),ROW($A$9:$A$508)-ROW($A$9)+1,""),ROWS(G$9:G84)),,1))</f>
        <v/>
      </c>
      <c r="H84" s="325" t="str">
        <f t="array" ref="H84">IF(ROWS(H$9:H84)&gt;$U$5,"",INDEX(AC$13:AC$512,SMALL(IF(($AB$13:$AB$512=$AB$5),ROW($A$9:$A$508)-ROW($A$9)+1,""),ROWS(H$9:H84)),,1))</f>
        <v/>
      </c>
      <c r="I84" s="105"/>
      <c r="J84" s="105"/>
      <c r="K84" s="105"/>
      <c r="L84" s="105"/>
      <c r="M84" s="136"/>
      <c r="T84" s="44">
        <f>Nut_StatusTool!A78</f>
        <v>72</v>
      </c>
      <c r="U84" s="44">
        <f>Nut_StatusTool!B78</f>
        <v>0</v>
      </c>
      <c r="V84" s="44">
        <f>Nut_StatusTool!C78</f>
        <v>0</v>
      </c>
      <c r="W84" s="44">
        <f>Nut_StatusTool!D78</f>
        <v>0</v>
      </c>
      <c r="X84" s="44">
        <f>Nut_StatusTool!F78</f>
        <v>0</v>
      </c>
      <c r="Y84" s="285" t="str">
        <f>Nut_StatusTool!K78</f>
        <v/>
      </c>
      <c r="Z84" s="44" t="str">
        <f>Nut_StatusTool!L78</f>
        <v/>
      </c>
      <c r="AA84" s="44" t="str">
        <f>Nut_StatusTool!M78</f>
        <v/>
      </c>
      <c r="AB84" s="44" t="str">
        <f>Nut_StatusTool!N78</f>
        <v/>
      </c>
      <c r="AC84" s="44">
        <f>Nut_StatusTool!I78</f>
        <v>0</v>
      </c>
      <c r="AD84" s="44">
        <f>Nut_StatusTool!J78</f>
        <v>0</v>
      </c>
    </row>
    <row r="85" spans="1:30" ht="20.100000000000001" customHeight="1">
      <c r="A85" s="59" t="str">
        <f t="array" ref="A85">IF(ROWS(A$9:A85)&gt;$U$5,"",INDEX(T$13:T$512,SMALL(IF(($AB$13:$AB$512=$AB$5),ROW($A$9:$A$508)-ROW($A$9)+1,""),ROWS(A$9:A85)),,1))</f>
        <v/>
      </c>
      <c r="B85" s="389" t="str">
        <f t="array" ref="B85">IF(ROWS(B$9:B85)&gt;$U$5,"",INDEX(U$13:U$512,SMALL(IF(($AB$13:$AB$512=$AB$5),ROW($A$9:$A$508)-ROW($A$9)+1,""),ROWS(B$9:B85)),,1))</f>
        <v/>
      </c>
      <c r="C85" s="389" t="str">
        <f t="array" ref="C85">IF(ROWS(C$9:C85)&gt;$U$5,"",INDEX(V$13:V$512,SMALL(IF(($AB$13:$AB$512=$AB$5),ROW($A$9:$A$508)-ROW($A$9)+1,""),ROWS(C$9:C85)),,1))</f>
        <v/>
      </c>
      <c r="D85" s="30" t="str">
        <f t="array" ref="D85">IF(ROWS(D$9:D85)&gt;$U$5,"",INDEX(W$13:W$512,SMALL(IF(($AB$13:$AB$512=$AB$5),ROW($A$9:$A$508)-ROW($A$9)+1,""),ROWS(D$9:D85)),,1))</f>
        <v/>
      </c>
      <c r="E85" s="59" t="str">
        <f t="array" ref="E85">IF(ROWS(E$9:E85)&gt;$U$5,"",INDEX(X$13:X$512,SMALL(IF(($AB$13:$AB$512=$AB$5),ROW($A$9:$A$508)-ROW($A$9)+1,""),ROWS(E$9:E85)),,1))</f>
        <v/>
      </c>
      <c r="F85" s="59" t="str">
        <f t="array" ref="F85">IF(ROWS(F$9:F85)&gt;$U$5,"",INDEX(Y$13:Y$512,SMALL(IF(($AB$13:$AB$512=$AB$5),ROW($A$9:$A$508)-ROW($A$9)+1,""),ROWS(F$9:F85)),,1))</f>
        <v/>
      </c>
      <c r="G85" s="59" t="str">
        <f t="array" ref="G85">IF(ROWS(G$9:G85)&gt;$U$5,"",INDEX(AB$13:AB$512,SMALL(IF(($AB$13:$AB$512=$AB$5),ROW($A$9:$A$508)-ROW($A$9)+1,""),ROWS(G$9:G85)),,1))</f>
        <v/>
      </c>
      <c r="H85" s="325" t="str">
        <f t="array" ref="H85">IF(ROWS(H$9:H85)&gt;$U$5,"",INDEX(AC$13:AC$512,SMALL(IF(($AB$13:$AB$512=$AB$5),ROW($A$9:$A$508)-ROW($A$9)+1,""),ROWS(H$9:H85)),,1))</f>
        <v/>
      </c>
      <c r="I85" s="105"/>
      <c r="J85" s="105"/>
      <c r="K85" s="105"/>
      <c r="L85" s="105"/>
      <c r="M85" s="136"/>
      <c r="T85" s="44">
        <f>Nut_StatusTool!A79</f>
        <v>73</v>
      </c>
      <c r="U85" s="44">
        <f>Nut_StatusTool!B79</f>
        <v>0</v>
      </c>
      <c r="V85" s="44">
        <f>Nut_StatusTool!C79</f>
        <v>0</v>
      </c>
      <c r="W85" s="44">
        <f>Nut_StatusTool!D79</f>
        <v>0</v>
      </c>
      <c r="X85" s="44">
        <f>Nut_StatusTool!F79</f>
        <v>0</v>
      </c>
      <c r="Y85" s="285" t="str">
        <f>Nut_StatusTool!K79</f>
        <v/>
      </c>
      <c r="Z85" s="44" t="str">
        <f>Nut_StatusTool!L79</f>
        <v/>
      </c>
      <c r="AA85" s="44" t="str">
        <f>Nut_StatusTool!M79</f>
        <v/>
      </c>
      <c r="AB85" s="44" t="str">
        <f>Nut_StatusTool!N79</f>
        <v/>
      </c>
      <c r="AC85" s="44">
        <f>Nut_StatusTool!I79</f>
        <v>0</v>
      </c>
      <c r="AD85" s="44">
        <f>Nut_StatusTool!J79</f>
        <v>0</v>
      </c>
    </row>
    <row r="86" spans="1:30" ht="20.100000000000001" customHeight="1">
      <c r="A86" s="59" t="str">
        <f t="array" ref="A86">IF(ROWS(A$9:A86)&gt;$U$5,"",INDEX(T$13:T$512,SMALL(IF(($AB$13:$AB$512=$AB$5),ROW($A$9:$A$508)-ROW($A$9)+1,""),ROWS(A$9:A86)),,1))</f>
        <v/>
      </c>
      <c r="B86" s="389" t="str">
        <f t="array" ref="B86">IF(ROWS(B$9:B86)&gt;$U$5,"",INDEX(U$13:U$512,SMALL(IF(($AB$13:$AB$512=$AB$5),ROW($A$9:$A$508)-ROW($A$9)+1,""),ROWS(B$9:B86)),,1))</f>
        <v/>
      </c>
      <c r="C86" s="389" t="str">
        <f t="array" ref="C86">IF(ROWS(C$9:C86)&gt;$U$5,"",INDEX(V$13:V$512,SMALL(IF(($AB$13:$AB$512=$AB$5),ROW($A$9:$A$508)-ROW($A$9)+1,""),ROWS(C$9:C86)),,1))</f>
        <v/>
      </c>
      <c r="D86" s="30" t="str">
        <f t="array" ref="D86">IF(ROWS(D$9:D86)&gt;$U$5,"",INDEX(W$13:W$512,SMALL(IF(($AB$13:$AB$512=$AB$5),ROW($A$9:$A$508)-ROW($A$9)+1,""),ROWS(D$9:D86)),,1))</f>
        <v/>
      </c>
      <c r="E86" s="59" t="str">
        <f t="array" ref="E86">IF(ROWS(E$9:E86)&gt;$U$5,"",INDEX(X$13:X$512,SMALL(IF(($AB$13:$AB$512=$AB$5),ROW($A$9:$A$508)-ROW($A$9)+1,""),ROWS(E$9:E86)),,1))</f>
        <v/>
      </c>
      <c r="F86" s="59" t="str">
        <f t="array" ref="F86">IF(ROWS(F$9:F86)&gt;$U$5,"",INDEX(Y$13:Y$512,SMALL(IF(($AB$13:$AB$512=$AB$5),ROW($A$9:$A$508)-ROW($A$9)+1,""),ROWS(F$9:F86)),,1))</f>
        <v/>
      </c>
      <c r="G86" s="59" t="str">
        <f t="array" ref="G86">IF(ROWS(G$9:G86)&gt;$U$5,"",INDEX(AB$13:AB$512,SMALL(IF(($AB$13:$AB$512=$AB$5),ROW($A$9:$A$508)-ROW($A$9)+1,""),ROWS(G$9:G86)),,1))</f>
        <v/>
      </c>
      <c r="H86" s="325" t="str">
        <f t="array" ref="H86">IF(ROWS(H$9:H86)&gt;$U$5,"",INDEX(AC$13:AC$512,SMALL(IF(($AB$13:$AB$512=$AB$5),ROW($A$9:$A$508)-ROW($A$9)+1,""),ROWS(H$9:H86)),,1))</f>
        <v/>
      </c>
      <c r="I86" s="105"/>
      <c r="J86" s="105"/>
      <c r="K86" s="105"/>
      <c r="L86" s="105"/>
      <c r="M86" s="136"/>
      <c r="T86" s="44">
        <f>Nut_StatusTool!A80</f>
        <v>74</v>
      </c>
      <c r="U86" s="44">
        <f>Nut_StatusTool!B80</f>
        <v>0</v>
      </c>
      <c r="V86" s="44">
        <f>Nut_StatusTool!C80</f>
        <v>0</v>
      </c>
      <c r="W86" s="44">
        <f>Nut_StatusTool!D80</f>
        <v>0</v>
      </c>
      <c r="X86" s="44">
        <f>Nut_StatusTool!F80</f>
        <v>0</v>
      </c>
      <c r="Y86" s="285" t="str">
        <f>Nut_StatusTool!K80</f>
        <v/>
      </c>
      <c r="Z86" s="44" t="str">
        <f>Nut_StatusTool!L80</f>
        <v/>
      </c>
      <c r="AA86" s="44" t="str">
        <f>Nut_StatusTool!M80</f>
        <v/>
      </c>
      <c r="AB86" s="44" t="str">
        <f>Nut_StatusTool!N80</f>
        <v/>
      </c>
      <c r="AC86" s="44">
        <f>Nut_StatusTool!I80</f>
        <v>0</v>
      </c>
      <c r="AD86" s="44">
        <f>Nut_StatusTool!J80</f>
        <v>0</v>
      </c>
    </row>
    <row r="87" spans="1:30" ht="20.100000000000001" customHeight="1">
      <c r="A87" s="59" t="str">
        <f t="array" ref="A87">IF(ROWS(A$9:A87)&gt;$U$5,"",INDEX(T$13:T$512,SMALL(IF(($AB$13:$AB$512=$AB$5),ROW($A$9:$A$508)-ROW($A$9)+1,""),ROWS(A$9:A87)),,1))</f>
        <v/>
      </c>
      <c r="B87" s="389" t="str">
        <f t="array" ref="B87">IF(ROWS(B$9:B87)&gt;$U$5,"",INDEX(U$13:U$512,SMALL(IF(($AB$13:$AB$512=$AB$5),ROW($A$9:$A$508)-ROW($A$9)+1,""),ROWS(B$9:B87)),,1))</f>
        <v/>
      </c>
      <c r="C87" s="389" t="str">
        <f t="array" ref="C87">IF(ROWS(C$9:C87)&gt;$U$5,"",INDEX(V$13:V$512,SMALL(IF(($AB$13:$AB$512=$AB$5),ROW($A$9:$A$508)-ROW($A$9)+1,""),ROWS(C$9:C87)),,1))</f>
        <v/>
      </c>
      <c r="D87" s="30" t="str">
        <f t="array" ref="D87">IF(ROWS(D$9:D87)&gt;$U$5,"",INDEX(W$13:W$512,SMALL(IF(($AB$13:$AB$512=$AB$5),ROW($A$9:$A$508)-ROW($A$9)+1,""),ROWS(D$9:D87)),,1))</f>
        <v/>
      </c>
      <c r="E87" s="59" t="str">
        <f t="array" ref="E87">IF(ROWS(E$9:E87)&gt;$U$5,"",INDEX(X$13:X$512,SMALL(IF(($AB$13:$AB$512=$AB$5),ROW($A$9:$A$508)-ROW($A$9)+1,""),ROWS(E$9:E87)),,1))</f>
        <v/>
      </c>
      <c r="F87" s="59" t="str">
        <f t="array" ref="F87">IF(ROWS(F$9:F87)&gt;$U$5,"",INDEX(Y$13:Y$512,SMALL(IF(($AB$13:$AB$512=$AB$5),ROW($A$9:$A$508)-ROW($A$9)+1,""),ROWS(F$9:F87)),,1))</f>
        <v/>
      </c>
      <c r="G87" s="59" t="str">
        <f t="array" ref="G87">IF(ROWS(G$9:G87)&gt;$U$5,"",INDEX(AB$13:AB$512,SMALL(IF(($AB$13:$AB$512=$AB$5),ROW($A$9:$A$508)-ROW($A$9)+1,""),ROWS(G$9:G87)),,1))</f>
        <v/>
      </c>
      <c r="H87" s="325" t="str">
        <f t="array" ref="H87">IF(ROWS(H$9:H87)&gt;$U$5,"",INDEX(AC$13:AC$512,SMALL(IF(($AB$13:$AB$512=$AB$5),ROW($A$9:$A$508)-ROW($A$9)+1,""),ROWS(H$9:H87)),,1))</f>
        <v/>
      </c>
      <c r="I87" s="105"/>
      <c r="J87" s="105"/>
      <c r="K87" s="105"/>
      <c r="L87" s="105"/>
      <c r="M87" s="136"/>
      <c r="T87" s="44">
        <f>Nut_StatusTool!A81</f>
        <v>75</v>
      </c>
      <c r="U87" s="44">
        <f>Nut_StatusTool!B81</f>
        <v>0</v>
      </c>
      <c r="V87" s="44">
        <f>Nut_StatusTool!C81</f>
        <v>0</v>
      </c>
      <c r="W87" s="44">
        <f>Nut_StatusTool!D81</f>
        <v>0</v>
      </c>
      <c r="X87" s="44">
        <f>Nut_StatusTool!F81</f>
        <v>0</v>
      </c>
      <c r="Y87" s="285" t="str">
        <f>Nut_StatusTool!K81</f>
        <v/>
      </c>
      <c r="Z87" s="44" t="str">
        <f>Nut_StatusTool!L81</f>
        <v/>
      </c>
      <c r="AA87" s="44" t="str">
        <f>Nut_StatusTool!M81</f>
        <v/>
      </c>
      <c r="AB87" s="44" t="str">
        <f>Nut_StatusTool!N81</f>
        <v/>
      </c>
      <c r="AC87" s="44">
        <f>Nut_StatusTool!I81</f>
        <v>0</v>
      </c>
      <c r="AD87" s="44">
        <f>Nut_StatusTool!J81</f>
        <v>0</v>
      </c>
    </row>
    <row r="88" spans="1:30" ht="20.100000000000001" customHeight="1">
      <c r="A88" s="59" t="str">
        <f t="array" ref="A88">IF(ROWS(A$9:A88)&gt;$U$5,"",INDEX(T$13:T$512,SMALL(IF(($AB$13:$AB$512=$AB$5),ROW($A$9:$A$508)-ROW($A$9)+1,""),ROWS(A$9:A88)),,1))</f>
        <v/>
      </c>
      <c r="B88" s="389" t="str">
        <f t="array" ref="B88">IF(ROWS(B$9:B88)&gt;$U$5,"",INDEX(U$13:U$512,SMALL(IF(($AB$13:$AB$512=$AB$5),ROW($A$9:$A$508)-ROW($A$9)+1,""),ROWS(B$9:B88)),,1))</f>
        <v/>
      </c>
      <c r="C88" s="389" t="str">
        <f t="array" ref="C88">IF(ROWS(C$9:C88)&gt;$U$5,"",INDEX(V$13:V$512,SMALL(IF(($AB$13:$AB$512=$AB$5),ROW($A$9:$A$508)-ROW($A$9)+1,""),ROWS(C$9:C88)),,1))</f>
        <v/>
      </c>
      <c r="D88" s="30" t="str">
        <f t="array" ref="D88">IF(ROWS(D$9:D88)&gt;$U$5,"",INDEX(W$13:W$512,SMALL(IF(($AB$13:$AB$512=$AB$5),ROW($A$9:$A$508)-ROW($A$9)+1,""),ROWS(D$9:D88)),,1))</f>
        <v/>
      </c>
      <c r="E88" s="59" t="str">
        <f t="array" ref="E88">IF(ROWS(E$9:E88)&gt;$U$5,"",INDEX(X$13:X$512,SMALL(IF(($AB$13:$AB$512=$AB$5),ROW($A$9:$A$508)-ROW($A$9)+1,""),ROWS(E$9:E88)),,1))</f>
        <v/>
      </c>
      <c r="F88" s="59" t="str">
        <f t="array" ref="F88">IF(ROWS(F$9:F88)&gt;$U$5,"",INDEX(Y$13:Y$512,SMALL(IF(($AB$13:$AB$512=$AB$5),ROW($A$9:$A$508)-ROW($A$9)+1,""),ROWS(F$9:F88)),,1))</f>
        <v/>
      </c>
      <c r="G88" s="59" t="str">
        <f t="array" ref="G88">IF(ROWS(G$9:G88)&gt;$U$5,"",INDEX(AB$13:AB$512,SMALL(IF(($AB$13:$AB$512=$AB$5),ROW($A$9:$A$508)-ROW($A$9)+1,""),ROWS(G$9:G88)),,1))</f>
        <v/>
      </c>
      <c r="H88" s="325" t="str">
        <f t="array" ref="H88">IF(ROWS(H$9:H88)&gt;$U$5,"",INDEX(AC$13:AC$512,SMALL(IF(($AB$13:$AB$512=$AB$5),ROW($A$9:$A$508)-ROW($A$9)+1,""),ROWS(H$9:H88)),,1))</f>
        <v/>
      </c>
      <c r="I88" s="105"/>
      <c r="J88" s="105"/>
      <c r="K88" s="105"/>
      <c r="L88" s="105"/>
      <c r="M88" s="136"/>
      <c r="T88" s="44">
        <f>Nut_StatusTool!A82</f>
        <v>76</v>
      </c>
      <c r="U88" s="44">
        <f>Nut_StatusTool!B82</f>
        <v>0</v>
      </c>
      <c r="V88" s="44">
        <f>Nut_StatusTool!C82</f>
        <v>0</v>
      </c>
      <c r="W88" s="44">
        <f>Nut_StatusTool!D82</f>
        <v>0</v>
      </c>
      <c r="X88" s="44">
        <f>Nut_StatusTool!F82</f>
        <v>0</v>
      </c>
      <c r="Y88" s="285" t="str">
        <f>Nut_StatusTool!K82</f>
        <v/>
      </c>
      <c r="Z88" s="44" t="str">
        <f>Nut_StatusTool!L82</f>
        <v/>
      </c>
      <c r="AA88" s="44" t="str">
        <f>Nut_StatusTool!M82</f>
        <v/>
      </c>
      <c r="AB88" s="44" t="str">
        <f>Nut_StatusTool!N82</f>
        <v/>
      </c>
      <c r="AC88" s="44">
        <f>Nut_StatusTool!I82</f>
        <v>0</v>
      </c>
      <c r="AD88" s="44">
        <f>Nut_StatusTool!J82</f>
        <v>0</v>
      </c>
    </row>
    <row r="89" spans="1:30" ht="20.100000000000001" customHeight="1">
      <c r="A89" s="59" t="str">
        <f t="array" ref="A89">IF(ROWS(A$9:A89)&gt;$U$5,"",INDEX(T$13:T$512,SMALL(IF(($AB$13:$AB$512=$AB$5),ROW($A$9:$A$508)-ROW($A$9)+1,""),ROWS(A$9:A89)),,1))</f>
        <v/>
      </c>
      <c r="B89" s="389" t="str">
        <f t="array" ref="B89">IF(ROWS(B$9:B89)&gt;$U$5,"",INDEX(U$13:U$512,SMALL(IF(($AB$13:$AB$512=$AB$5),ROW($A$9:$A$508)-ROW($A$9)+1,""),ROWS(B$9:B89)),,1))</f>
        <v/>
      </c>
      <c r="C89" s="389" t="str">
        <f t="array" ref="C89">IF(ROWS(C$9:C89)&gt;$U$5,"",INDEX(V$13:V$512,SMALL(IF(($AB$13:$AB$512=$AB$5),ROW($A$9:$A$508)-ROW($A$9)+1,""),ROWS(C$9:C89)),,1))</f>
        <v/>
      </c>
      <c r="D89" s="30" t="str">
        <f t="array" ref="D89">IF(ROWS(D$9:D89)&gt;$U$5,"",INDEX(W$13:W$512,SMALL(IF(($AB$13:$AB$512=$AB$5),ROW($A$9:$A$508)-ROW($A$9)+1,""),ROWS(D$9:D89)),,1))</f>
        <v/>
      </c>
      <c r="E89" s="59" t="str">
        <f t="array" ref="E89">IF(ROWS(E$9:E89)&gt;$U$5,"",INDEX(X$13:X$512,SMALL(IF(($AB$13:$AB$512=$AB$5),ROW($A$9:$A$508)-ROW($A$9)+1,""),ROWS(E$9:E89)),,1))</f>
        <v/>
      </c>
      <c r="F89" s="59" t="str">
        <f t="array" ref="F89">IF(ROWS(F$9:F89)&gt;$U$5,"",INDEX(Y$13:Y$512,SMALL(IF(($AB$13:$AB$512=$AB$5),ROW($A$9:$A$508)-ROW($A$9)+1,""),ROWS(F$9:F89)),,1))</f>
        <v/>
      </c>
      <c r="G89" s="59" t="str">
        <f t="array" ref="G89">IF(ROWS(G$9:G89)&gt;$U$5,"",INDEX(AB$13:AB$512,SMALL(IF(($AB$13:$AB$512=$AB$5),ROW($A$9:$A$508)-ROW($A$9)+1,""),ROWS(G$9:G89)),,1))</f>
        <v/>
      </c>
      <c r="H89" s="325" t="str">
        <f t="array" ref="H89">IF(ROWS(H$9:H89)&gt;$U$5,"",INDEX(AC$13:AC$512,SMALL(IF(($AB$13:$AB$512=$AB$5),ROW($A$9:$A$508)-ROW($A$9)+1,""),ROWS(H$9:H89)),,1))</f>
        <v/>
      </c>
      <c r="I89" s="105"/>
      <c r="J89" s="105"/>
      <c r="K89" s="105"/>
      <c r="L89" s="105"/>
      <c r="M89" s="136"/>
      <c r="T89" s="44">
        <f>Nut_StatusTool!A83</f>
        <v>77</v>
      </c>
      <c r="U89" s="44">
        <f>Nut_StatusTool!B83</f>
        <v>0</v>
      </c>
      <c r="V89" s="44">
        <f>Nut_StatusTool!C83</f>
        <v>0</v>
      </c>
      <c r="W89" s="44">
        <f>Nut_StatusTool!D83</f>
        <v>0</v>
      </c>
      <c r="X89" s="44">
        <f>Nut_StatusTool!F83</f>
        <v>0</v>
      </c>
      <c r="Y89" s="285" t="str">
        <f>Nut_StatusTool!K83</f>
        <v/>
      </c>
      <c r="Z89" s="44" t="str">
        <f>Nut_StatusTool!L83</f>
        <v/>
      </c>
      <c r="AA89" s="44" t="str">
        <f>Nut_StatusTool!M83</f>
        <v/>
      </c>
      <c r="AB89" s="44" t="str">
        <f>Nut_StatusTool!N83</f>
        <v/>
      </c>
      <c r="AC89" s="44">
        <f>Nut_StatusTool!I83</f>
        <v>0</v>
      </c>
      <c r="AD89" s="44">
        <f>Nut_StatusTool!J83</f>
        <v>0</v>
      </c>
    </row>
    <row r="90" spans="1:30" ht="20.100000000000001" customHeight="1">
      <c r="A90" s="59" t="str">
        <f t="array" ref="A90">IF(ROWS(A$9:A90)&gt;$U$5,"",INDEX(T$13:T$512,SMALL(IF(($AB$13:$AB$512=$AB$5),ROW($A$9:$A$508)-ROW($A$9)+1,""),ROWS(A$9:A90)),,1))</f>
        <v/>
      </c>
      <c r="B90" s="389" t="str">
        <f t="array" ref="B90">IF(ROWS(B$9:B90)&gt;$U$5,"",INDEX(U$13:U$512,SMALL(IF(($AB$13:$AB$512=$AB$5),ROW($A$9:$A$508)-ROW($A$9)+1,""),ROWS(B$9:B90)),,1))</f>
        <v/>
      </c>
      <c r="C90" s="389" t="str">
        <f t="array" ref="C90">IF(ROWS(C$9:C90)&gt;$U$5,"",INDEX(V$13:V$512,SMALL(IF(($AB$13:$AB$512=$AB$5),ROW($A$9:$A$508)-ROW($A$9)+1,""),ROWS(C$9:C90)),,1))</f>
        <v/>
      </c>
      <c r="D90" s="30" t="str">
        <f t="array" ref="D90">IF(ROWS(D$9:D90)&gt;$U$5,"",INDEX(W$13:W$512,SMALL(IF(($AB$13:$AB$512=$AB$5),ROW($A$9:$A$508)-ROW($A$9)+1,""),ROWS(D$9:D90)),,1))</f>
        <v/>
      </c>
      <c r="E90" s="59" t="str">
        <f t="array" ref="E90">IF(ROWS(E$9:E90)&gt;$U$5,"",INDEX(X$13:X$512,SMALL(IF(($AB$13:$AB$512=$AB$5),ROW($A$9:$A$508)-ROW($A$9)+1,""),ROWS(E$9:E90)),,1))</f>
        <v/>
      </c>
      <c r="F90" s="59" t="str">
        <f t="array" ref="F90">IF(ROWS(F$9:F90)&gt;$U$5,"",INDEX(Y$13:Y$512,SMALL(IF(($AB$13:$AB$512=$AB$5),ROW($A$9:$A$508)-ROW($A$9)+1,""),ROWS(F$9:F90)),,1))</f>
        <v/>
      </c>
      <c r="G90" s="59" t="str">
        <f t="array" ref="G90">IF(ROWS(G$9:G90)&gt;$U$5,"",INDEX(AB$13:AB$512,SMALL(IF(($AB$13:$AB$512=$AB$5),ROW($A$9:$A$508)-ROW($A$9)+1,""),ROWS(G$9:G90)),,1))</f>
        <v/>
      </c>
      <c r="H90" s="325" t="str">
        <f t="array" ref="H90">IF(ROWS(H$9:H90)&gt;$U$5,"",INDEX(AC$13:AC$512,SMALL(IF(($AB$13:$AB$512=$AB$5),ROW($A$9:$A$508)-ROW($A$9)+1,""),ROWS(H$9:H90)),,1))</f>
        <v/>
      </c>
      <c r="I90" s="105"/>
      <c r="J90" s="105"/>
      <c r="K90" s="105"/>
      <c r="L90" s="105"/>
      <c r="M90" s="136"/>
      <c r="T90" s="44">
        <f>Nut_StatusTool!A84</f>
        <v>78</v>
      </c>
      <c r="U90" s="44">
        <f>Nut_StatusTool!B84</f>
        <v>0</v>
      </c>
      <c r="V90" s="44">
        <f>Nut_StatusTool!C84</f>
        <v>0</v>
      </c>
      <c r="W90" s="44">
        <f>Nut_StatusTool!D84</f>
        <v>0</v>
      </c>
      <c r="X90" s="44">
        <f>Nut_StatusTool!F84</f>
        <v>0</v>
      </c>
      <c r="Y90" s="285" t="str">
        <f>Nut_StatusTool!K84</f>
        <v/>
      </c>
      <c r="Z90" s="44" t="str">
        <f>Nut_StatusTool!L84</f>
        <v/>
      </c>
      <c r="AA90" s="44" t="str">
        <f>Nut_StatusTool!M84</f>
        <v/>
      </c>
      <c r="AB90" s="44" t="str">
        <f>Nut_StatusTool!N84</f>
        <v/>
      </c>
      <c r="AC90" s="44">
        <f>Nut_StatusTool!I84</f>
        <v>0</v>
      </c>
      <c r="AD90" s="44">
        <f>Nut_StatusTool!J84</f>
        <v>0</v>
      </c>
    </row>
    <row r="91" spans="1:30" ht="20.100000000000001" customHeight="1">
      <c r="A91" s="59" t="str">
        <f t="array" ref="A91">IF(ROWS(A$9:A91)&gt;$U$5,"",INDEX(T$13:T$512,SMALL(IF(($AB$13:$AB$512=$AB$5),ROW($A$9:$A$508)-ROW($A$9)+1,""),ROWS(A$9:A91)),,1))</f>
        <v/>
      </c>
      <c r="B91" s="389" t="str">
        <f t="array" ref="B91">IF(ROWS(B$9:B91)&gt;$U$5,"",INDEX(U$13:U$512,SMALL(IF(($AB$13:$AB$512=$AB$5),ROW($A$9:$A$508)-ROW($A$9)+1,""),ROWS(B$9:B91)),,1))</f>
        <v/>
      </c>
      <c r="C91" s="389" t="str">
        <f t="array" ref="C91">IF(ROWS(C$9:C91)&gt;$U$5,"",INDEX(V$13:V$512,SMALL(IF(($AB$13:$AB$512=$AB$5),ROW($A$9:$A$508)-ROW($A$9)+1,""),ROWS(C$9:C91)),,1))</f>
        <v/>
      </c>
      <c r="D91" s="30" t="str">
        <f t="array" ref="D91">IF(ROWS(D$9:D91)&gt;$U$5,"",INDEX(W$13:W$512,SMALL(IF(($AB$13:$AB$512=$AB$5),ROW($A$9:$A$508)-ROW($A$9)+1,""),ROWS(D$9:D91)),,1))</f>
        <v/>
      </c>
      <c r="E91" s="59" t="str">
        <f t="array" ref="E91">IF(ROWS(E$9:E91)&gt;$U$5,"",INDEX(X$13:X$512,SMALL(IF(($AB$13:$AB$512=$AB$5),ROW($A$9:$A$508)-ROW($A$9)+1,""),ROWS(E$9:E91)),,1))</f>
        <v/>
      </c>
      <c r="F91" s="59" t="str">
        <f t="array" ref="F91">IF(ROWS(F$9:F91)&gt;$U$5,"",INDEX(Y$13:Y$512,SMALL(IF(($AB$13:$AB$512=$AB$5),ROW($A$9:$A$508)-ROW($A$9)+1,""),ROWS(F$9:F91)),,1))</f>
        <v/>
      </c>
      <c r="G91" s="59" t="str">
        <f t="array" ref="G91">IF(ROWS(G$9:G91)&gt;$U$5,"",INDEX(AB$13:AB$512,SMALL(IF(($AB$13:$AB$512=$AB$5),ROW($A$9:$A$508)-ROW($A$9)+1,""),ROWS(G$9:G91)),,1))</f>
        <v/>
      </c>
      <c r="H91" s="325" t="str">
        <f t="array" ref="H91">IF(ROWS(H$9:H91)&gt;$U$5,"",INDEX(AC$13:AC$512,SMALL(IF(($AB$13:$AB$512=$AB$5),ROW($A$9:$A$508)-ROW($A$9)+1,""),ROWS(H$9:H91)),,1))</f>
        <v/>
      </c>
      <c r="I91" s="105"/>
      <c r="J91" s="105"/>
      <c r="K91" s="105"/>
      <c r="L91" s="105"/>
      <c r="M91" s="136"/>
      <c r="T91" s="44">
        <f>Nut_StatusTool!A85</f>
        <v>79</v>
      </c>
      <c r="U91" s="44">
        <f>Nut_StatusTool!B85</f>
        <v>0</v>
      </c>
      <c r="V91" s="44">
        <f>Nut_StatusTool!C85</f>
        <v>0</v>
      </c>
      <c r="W91" s="44">
        <f>Nut_StatusTool!D85</f>
        <v>0</v>
      </c>
      <c r="X91" s="44">
        <f>Nut_StatusTool!F85</f>
        <v>0</v>
      </c>
      <c r="Y91" s="285" t="str">
        <f>Nut_StatusTool!K85</f>
        <v/>
      </c>
      <c r="Z91" s="44" t="str">
        <f>Nut_StatusTool!L85</f>
        <v/>
      </c>
      <c r="AA91" s="44" t="str">
        <f>Nut_StatusTool!M85</f>
        <v/>
      </c>
      <c r="AB91" s="44" t="str">
        <f>Nut_StatusTool!N85</f>
        <v/>
      </c>
      <c r="AC91" s="44">
        <f>Nut_StatusTool!I85</f>
        <v>0</v>
      </c>
      <c r="AD91" s="44">
        <f>Nut_StatusTool!J85</f>
        <v>0</v>
      </c>
    </row>
    <row r="92" spans="1:30" ht="20.100000000000001" customHeight="1">
      <c r="A92" s="59" t="str">
        <f t="array" ref="A92">IF(ROWS(A$9:A92)&gt;$U$5,"",INDEX(T$13:T$512,SMALL(IF(($AB$13:$AB$512=$AB$5),ROW($A$9:$A$508)-ROW($A$9)+1,""),ROWS(A$9:A92)),,1))</f>
        <v/>
      </c>
      <c r="B92" s="389" t="str">
        <f t="array" ref="B92">IF(ROWS(B$9:B92)&gt;$U$5,"",INDEX(U$13:U$512,SMALL(IF(($AB$13:$AB$512=$AB$5),ROW($A$9:$A$508)-ROW($A$9)+1,""),ROWS(B$9:B92)),,1))</f>
        <v/>
      </c>
      <c r="C92" s="389" t="str">
        <f t="array" ref="C92">IF(ROWS(C$9:C92)&gt;$U$5,"",INDEX(V$13:V$512,SMALL(IF(($AB$13:$AB$512=$AB$5),ROW($A$9:$A$508)-ROW($A$9)+1,""),ROWS(C$9:C92)),,1))</f>
        <v/>
      </c>
      <c r="D92" s="30" t="str">
        <f t="array" ref="D92">IF(ROWS(D$9:D92)&gt;$U$5,"",INDEX(W$13:W$512,SMALL(IF(($AB$13:$AB$512=$AB$5),ROW($A$9:$A$508)-ROW($A$9)+1,""),ROWS(D$9:D92)),,1))</f>
        <v/>
      </c>
      <c r="E92" s="59" t="str">
        <f t="array" ref="E92">IF(ROWS(E$9:E92)&gt;$U$5,"",INDEX(X$13:X$512,SMALL(IF(($AB$13:$AB$512=$AB$5),ROW($A$9:$A$508)-ROW($A$9)+1,""),ROWS(E$9:E92)),,1))</f>
        <v/>
      </c>
      <c r="F92" s="59" t="str">
        <f t="array" ref="F92">IF(ROWS(F$9:F92)&gt;$U$5,"",INDEX(Y$13:Y$512,SMALL(IF(($AB$13:$AB$512=$AB$5),ROW($A$9:$A$508)-ROW($A$9)+1,""),ROWS(F$9:F92)),,1))</f>
        <v/>
      </c>
      <c r="G92" s="59" t="str">
        <f t="array" ref="G92">IF(ROWS(G$9:G92)&gt;$U$5,"",INDEX(AB$13:AB$512,SMALL(IF(($AB$13:$AB$512=$AB$5),ROW($A$9:$A$508)-ROW($A$9)+1,""),ROWS(G$9:G92)),,1))</f>
        <v/>
      </c>
      <c r="H92" s="325" t="str">
        <f t="array" ref="H92">IF(ROWS(H$9:H92)&gt;$U$5,"",INDEX(AC$13:AC$512,SMALL(IF(($AB$13:$AB$512=$AB$5),ROW($A$9:$A$508)-ROW($A$9)+1,""),ROWS(H$9:H92)),,1))</f>
        <v/>
      </c>
      <c r="I92" s="105"/>
      <c r="J92" s="105"/>
      <c r="K92" s="105"/>
      <c r="L92" s="105"/>
      <c r="M92" s="136"/>
      <c r="T92" s="44">
        <f>Nut_StatusTool!A86</f>
        <v>80</v>
      </c>
      <c r="U92" s="44">
        <f>Nut_StatusTool!B86</f>
        <v>0</v>
      </c>
      <c r="V92" s="44">
        <f>Nut_StatusTool!C86</f>
        <v>0</v>
      </c>
      <c r="W92" s="44">
        <f>Nut_StatusTool!D86</f>
        <v>0</v>
      </c>
      <c r="X92" s="44">
        <f>Nut_StatusTool!F86</f>
        <v>0</v>
      </c>
      <c r="Y92" s="285" t="str">
        <f>Nut_StatusTool!K86</f>
        <v/>
      </c>
      <c r="Z92" s="44" t="str">
        <f>Nut_StatusTool!L86</f>
        <v/>
      </c>
      <c r="AA92" s="44" t="str">
        <f>Nut_StatusTool!M86</f>
        <v/>
      </c>
      <c r="AB92" s="44" t="str">
        <f>Nut_StatusTool!N86</f>
        <v/>
      </c>
      <c r="AC92" s="44">
        <f>Nut_StatusTool!I86</f>
        <v>0</v>
      </c>
      <c r="AD92" s="44">
        <f>Nut_StatusTool!J86</f>
        <v>0</v>
      </c>
    </row>
    <row r="93" spans="1:30" ht="20.100000000000001" customHeight="1">
      <c r="A93" s="59" t="str">
        <f t="array" ref="A93">IF(ROWS(A$9:A93)&gt;$U$5,"",INDEX(T$13:T$512,SMALL(IF(($AB$13:$AB$512=$AB$5),ROW($A$9:$A$508)-ROW($A$9)+1,""),ROWS(A$9:A93)),,1))</f>
        <v/>
      </c>
      <c r="B93" s="389" t="str">
        <f t="array" ref="B93">IF(ROWS(B$9:B93)&gt;$U$5,"",INDEX(U$13:U$512,SMALL(IF(($AB$13:$AB$512=$AB$5),ROW($A$9:$A$508)-ROW($A$9)+1,""),ROWS(B$9:B93)),,1))</f>
        <v/>
      </c>
      <c r="C93" s="389" t="str">
        <f t="array" ref="C93">IF(ROWS(C$9:C93)&gt;$U$5,"",INDEX(V$13:V$512,SMALL(IF(($AB$13:$AB$512=$AB$5),ROW($A$9:$A$508)-ROW($A$9)+1,""),ROWS(C$9:C93)),,1))</f>
        <v/>
      </c>
      <c r="D93" s="30" t="str">
        <f t="array" ref="D93">IF(ROWS(D$9:D93)&gt;$U$5,"",INDEX(W$13:W$512,SMALL(IF(($AB$13:$AB$512=$AB$5),ROW($A$9:$A$508)-ROW($A$9)+1,""),ROWS(D$9:D93)),,1))</f>
        <v/>
      </c>
      <c r="E93" s="59" t="str">
        <f t="array" ref="E93">IF(ROWS(E$9:E93)&gt;$U$5,"",INDEX(X$13:X$512,SMALL(IF(($AB$13:$AB$512=$AB$5),ROW($A$9:$A$508)-ROW($A$9)+1,""),ROWS(E$9:E93)),,1))</f>
        <v/>
      </c>
      <c r="F93" s="59" t="str">
        <f t="array" ref="F93">IF(ROWS(F$9:F93)&gt;$U$5,"",INDEX(Y$13:Y$512,SMALL(IF(($AB$13:$AB$512=$AB$5),ROW($A$9:$A$508)-ROW($A$9)+1,""),ROWS(F$9:F93)),,1))</f>
        <v/>
      </c>
      <c r="G93" s="59" t="str">
        <f t="array" ref="G93">IF(ROWS(G$9:G93)&gt;$U$5,"",INDEX(AB$13:AB$512,SMALL(IF(($AB$13:$AB$512=$AB$5),ROW($A$9:$A$508)-ROW($A$9)+1,""),ROWS(G$9:G93)),,1))</f>
        <v/>
      </c>
      <c r="H93" s="325" t="str">
        <f t="array" ref="H93">IF(ROWS(H$9:H93)&gt;$U$5,"",INDEX(AC$13:AC$512,SMALL(IF(($AB$13:$AB$512=$AB$5),ROW($A$9:$A$508)-ROW($A$9)+1,""),ROWS(H$9:H93)),,1))</f>
        <v/>
      </c>
      <c r="I93" s="105"/>
      <c r="J93" s="105"/>
      <c r="K93" s="105"/>
      <c r="L93" s="105"/>
      <c r="M93" s="136"/>
      <c r="T93" s="44">
        <f>Nut_StatusTool!A87</f>
        <v>81</v>
      </c>
      <c r="U93" s="44">
        <f>Nut_StatusTool!B87</f>
        <v>0</v>
      </c>
      <c r="V93" s="44">
        <f>Nut_StatusTool!C87</f>
        <v>0</v>
      </c>
      <c r="W93" s="44">
        <f>Nut_StatusTool!D87</f>
        <v>0</v>
      </c>
      <c r="X93" s="44">
        <f>Nut_StatusTool!F87</f>
        <v>0</v>
      </c>
      <c r="Y93" s="285" t="str">
        <f>Nut_StatusTool!K87</f>
        <v/>
      </c>
      <c r="Z93" s="44" t="str">
        <f>Nut_StatusTool!L87</f>
        <v/>
      </c>
      <c r="AA93" s="44" t="str">
        <f>Nut_StatusTool!M87</f>
        <v/>
      </c>
      <c r="AB93" s="44" t="str">
        <f>Nut_StatusTool!N87</f>
        <v/>
      </c>
      <c r="AC93" s="44">
        <f>Nut_StatusTool!I87</f>
        <v>0</v>
      </c>
      <c r="AD93" s="44">
        <f>Nut_StatusTool!J87</f>
        <v>0</v>
      </c>
    </row>
    <row r="94" spans="1:30" ht="20.100000000000001" customHeight="1">
      <c r="A94" s="59" t="str">
        <f t="array" ref="A94">IF(ROWS(A$9:A94)&gt;$U$5,"",INDEX(T$13:T$512,SMALL(IF(($AB$13:$AB$512=$AB$5),ROW($A$9:$A$508)-ROW($A$9)+1,""),ROWS(A$9:A94)),,1))</f>
        <v/>
      </c>
      <c r="B94" s="389" t="str">
        <f t="array" ref="B94">IF(ROWS(B$9:B94)&gt;$U$5,"",INDEX(U$13:U$512,SMALL(IF(($AB$13:$AB$512=$AB$5),ROW($A$9:$A$508)-ROW($A$9)+1,""),ROWS(B$9:B94)),,1))</f>
        <v/>
      </c>
      <c r="C94" s="389" t="str">
        <f t="array" ref="C94">IF(ROWS(C$9:C94)&gt;$U$5,"",INDEX(V$13:V$512,SMALL(IF(($AB$13:$AB$512=$AB$5),ROW($A$9:$A$508)-ROW($A$9)+1,""),ROWS(C$9:C94)),,1))</f>
        <v/>
      </c>
      <c r="D94" s="30" t="str">
        <f t="array" ref="D94">IF(ROWS(D$9:D94)&gt;$U$5,"",INDEX(W$13:W$512,SMALL(IF(($AB$13:$AB$512=$AB$5),ROW($A$9:$A$508)-ROW($A$9)+1,""),ROWS(D$9:D94)),,1))</f>
        <v/>
      </c>
      <c r="E94" s="59" t="str">
        <f t="array" ref="E94">IF(ROWS(E$9:E94)&gt;$U$5,"",INDEX(X$13:X$512,SMALL(IF(($AB$13:$AB$512=$AB$5),ROW($A$9:$A$508)-ROW($A$9)+1,""),ROWS(E$9:E94)),,1))</f>
        <v/>
      </c>
      <c r="F94" s="59" t="str">
        <f t="array" ref="F94">IF(ROWS(F$9:F94)&gt;$U$5,"",INDEX(Y$13:Y$512,SMALL(IF(($AB$13:$AB$512=$AB$5),ROW($A$9:$A$508)-ROW($A$9)+1,""),ROWS(F$9:F94)),,1))</f>
        <v/>
      </c>
      <c r="G94" s="59" t="str">
        <f t="array" ref="G94">IF(ROWS(G$9:G94)&gt;$U$5,"",INDEX(AB$13:AB$512,SMALL(IF(($AB$13:$AB$512=$AB$5),ROW($A$9:$A$508)-ROW($A$9)+1,""),ROWS(G$9:G94)),,1))</f>
        <v/>
      </c>
      <c r="H94" s="325" t="str">
        <f t="array" ref="H94">IF(ROWS(H$9:H94)&gt;$U$5,"",INDEX(AC$13:AC$512,SMALL(IF(($AB$13:$AB$512=$AB$5),ROW($A$9:$A$508)-ROW($A$9)+1,""),ROWS(H$9:H94)),,1))</f>
        <v/>
      </c>
      <c r="I94" s="105"/>
      <c r="J94" s="105"/>
      <c r="K94" s="105"/>
      <c r="L94" s="105"/>
      <c r="M94" s="136"/>
      <c r="T94" s="44">
        <f>Nut_StatusTool!A88</f>
        <v>82</v>
      </c>
      <c r="U94" s="44">
        <f>Nut_StatusTool!B88</f>
        <v>0</v>
      </c>
      <c r="V94" s="44">
        <f>Nut_StatusTool!C88</f>
        <v>0</v>
      </c>
      <c r="W94" s="44">
        <f>Nut_StatusTool!D88</f>
        <v>0</v>
      </c>
      <c r="X94" s="44">
        <f>Nut_StatusTool!F88</f>
        <v>0</v>
      </c>
      <c r="Y94" s="285" t="str">
        <f>Nut_StatusTool!K88</f>
        <v/>
      </c>
      <c r="Z94" s="44" t="str">
        <f>Nut_StatusTool!L88</f>
        <v/>
      </c>
      <c r="AA94" s="44" t="str">
        <f>Nut_StatusTool!M88</f>
        <v/>
      </c>
      <c r="AB94" s="44" t="str">
        <f>Nut_StatusTool!N88</f>
        <v/>
      </c>
      <c r="AC94" s="44">
        <f>Nut_StatusTool!I88</f>
        <v>0</v>
      </c>
      <c r="AD94" s="44">
        <f>Nut_StatusTool!J88</f>
        <v>0</v>
      </c>
    </row>
    <row r="95" spans="1:30" ht="20.100000000000001" customHeight="1">
      <c r="A95" s="59" t="str">
        <f t="array" ref="A95">IF(ROWS(A$9:A95)&gt;$U$5,"",INDEX(T$13:T$512,SMALL(IF(($AB$13:$AB$512=$AB$5),ROW($A$9:$A$508)-ROW($A$9)+1,""),ROWS(A$9:A95)),,1))</f>
        <v/>
      </c>
      <c r="B95" s="389" t="str">
        <f t="array" ref="B95">IF(ROWS(B$9:B95)&gt;$U$5,"",INDEX(U$13:U$512,SMALL(IF(($AB$13:$AB$512=$AB$5),ROW($A$9:$A$508)-ROW($A$9)+1,""),ROWS(B$9:B95)),,1))</f>
        <v/>
      </c>
      <c r="C95" s="389" t="str">
        <f t="array" ref="C95">IF(ROWS(C$9:C95)&gt;$U$5,"",INDEX(V$13:V$512,SMALL(IF(($AB$13:$AB$512=$AB$5),ROW($A$9:$A$508)-ROW($A$9)+1,""),ROWS(C$9:C95)),,1))</f>
        <v/>
      </c>
      <c r="D95" s="30" t="str">
        <f t="array" ref="D95">IF(ROWS(D$9:D95)&gt;$U$5,"",INDEX(W$13:W$512,SMALL(IF(($AB$13:$AB$512=$AB$5),ROW($A$9:$A$508)-ROW($A$9)+1,""),ROWS(D$9:D95)),,1))</f>
        <v/>
      </c>
      <c r="E95" s="59" t="str">
        <f t="array" ref="E95">IF(ROWS(E$9:E95)&gt;$U$5,"",INDEX(X$13:X$512,SMALL(IF(($AB$13:$AB$512=$AB$5),ROW($A$9:$A$508)-ROW($A$9)+1,""),ROWS(E$9:E95)),,1))</f>
        <v/>
      </c>
      <c r="F95" s="59" t="str">
        <f t="array" ref="F95">IF(ROWS(F$9:F95)&gt;$U$5,"",INDEX(Y$13:Y$512,SMALL(IF(($AB$13:$AB$512=$AB$5),ROW($A$9:$A$508)-ROW($A$9)+1,""),ROWS(F$9:F95)),,1))</f>
        <v/>
      </c>
      <c r="G95" s="59" t="str">
        <f t="array" ref="G95">IF(ROWS(G$9:G95)&gt;$U$5,"",INDEX(AB$13:AB$512,SMALL(IF(($AB$13:$AB$512=$AB$5),ROW($A$9:$A$508)-ROW($A$9)+1,""),ROWS(G$9:G95)),,1))</f>
        <v/>
      </c>
      <c r="H95" s="325" t="str">
        <f t="array" ref="H95">IF(ROWS(H$9:H95)&gt;$U$5,"",INDEX(AC$13:AC$512,SMALL(IF(($AB$13:$AB$512=$AB$5),ROW($A$9:$A$508)-ROW($A$9)+1,""),ROWS(H$9:H95)),,1))</f>
        <v/>
      </c>
      <c r="I95" s="105"/>
      <c r="J95" s="105"/>
      <c r="K95" s="105"/>
      <c r="L95" s="105"/>
      <c r="M95" s="136"/>
      <c r="T95" s="44">
        <f>Nut_StatusTool!A89</f>
        <v>83</v>
      </c>
      <c r="U95" s="44">
        <f>Nut_StatusTool!B89</f>
        <v>0</v>
      </c>
      <c r="V95" s="44">
        <f>Nut_StatusTool!C89</f>
        <v>0</v>
      </c>
      <c r="W95" s="44">
        <f>Nut_StatusTool!D89</f>
        <v>0</v>
      </c>
      <c r="X95" s="44">
        <f>Nut_StatusTool!F89</f>
        <v>0</v>
      </c>
      <c r="Y95" s="285" t="str">
        <f>Nut_StatusTool!K89</f>
        <v/>
      </c>
      <c r="Z95" s="44" t="str">
        <f>Nut_StatusTool!L89</f>
        <v/>
      </c>
      <c r="AA95" s="44" t="str">
        <f>Nut_StatusTool!M89</f>
        <v/>
      </c>
      <c r="AB95" s="44" t="str">
        <f>Nut_StatusTool!N89</f>
        <v/>
      </c>
      <c r="AC95" s="44">
        <f>Nut_StatusTool!I89</f>
        <v>0</v>
      </c>
      <c r="AD95" s="44">
        <f>Nut_StatusTool!J89</f>
        <v>0</v>
      </c>
    </row>
    <row r="96" spans="1:30" ht="20.100000000000001" customHeight="1">
      <c r="A96" s="59" t="str">
        <f t="array" ref="A96">IF(ROWS(A$9:A96)&gt;$U$5,"",INDEX(T$13:T$512,SMALL(IF(($AB$13:$AB$512=$AB$5),ROW($A$9:$A$508)-ROW($A$9)+1,""),ROWS(A$9:A96)),,1))</f>
        <v/>
      </c>
      <c r="B96" s="389" t="str">
        <f t="array" ref="B96">IF(ROWS(B$9:B96)&gt;$U$5,"",INDEX(U$13:U$512,SMALL(IF(($AB$13:$AB$512=$AB$5),ROW($A$9:$A$508)-ROW($A$9)+1,""),ROWS(B$9:B96)),,1))</f>
        <v/>
      </c>
      <c r="C96" s="389" t="str">
        <f t="array" ref="C96">IF(ROWS(C$9:C96)&gt;$U$5,"",INDEX(V$13:V$512,SMALL(IF(($AB$13:$AB$512=$AB$5),ROW($A$9:$A$508)-ROW($A$9)+1,""),ROWS(C$9:C96)),,1))</f>
        <v/>
      </c>
      <c r="D96" s="30" t="str">
        <f t="array" ref="D96">IF(ROWS(D$9:D96)&gt;$U$5,"",INDEX(W$13:W$512,SMALL(IF(($AB$13:$AB$512=$AB$5),ROW($A$9:$A$508)-ROW($A$9)+1,""),ROWS(D$9:D96)),,1))</f>
        <v/>
      </c>
      <c r="E96" s="59" t="str">
        <f t="array" ref="E96">IF(ROWS(E$9:E96)&gt;$U$5,"",INDEX(X$13:X$512,SMALL(IF(($AB$13:$AB$512=$AB$5),ROW($A$9:$A$508)-ROW($A$9)+1,""),ROWS(E$9:E96)),,1))</f>
        <v/>
      </c>
      <c r="F96" s="59" t="str">
        <f t="array" ref="F96">IF(ROWS(F$9:F96)&gt;$U$5,"",INDEX(Y$13:Y$512,SMALL(IF(($AB$13:$AB$512=$AB$5),ROW($A$9:$A$508)-ROW($A$9)+1,""),ROWS(F$9:F96)),,1))</f>
        <v/>
      </c>
      <c r="G96" s="59" t="str">
        <f t="array" ref="G96">IF(ROWS(G$9:G96)&gt;$U$5,"",INDEX(AB$13:AB$512,SMALL(IF(($AB$13:$AB$512=$AB$5),ROW($A$9:$A$508)-ROW($A$9)+1,""),ROWS(G$9:G96)),,1))</f>
        <v/>
      </c>
      <c r="H96" s="325" t="str">
        <f t="array" ref="H96">IF(ROWS(H$9:H96)&gt;$U$5,"",INDEX(AC$13:AC$512,SMALL(IF(($AB$13:$AB$512=$AB$5),ROW($A$9:$A$508)-ROW($A$9)+1,""),ROWS(H$9:H96)),,1))</f>
        <v/>
      </c>
      <c r="I96" s="105"/>
      <c r="J96" s="105"/>
      <c r="K96" s="105"/>
      <c r="L96" s="105"/>
      <c r="M96" s="136"/>
      <c r="T96" s="44">
        <f>Nut_StatusTool!A90</f>
        <v>84</v>
      </c>
      <c r="U96" s="44">
        <f>Nut_StatusTool!B90</f>
        <v>0</v>
      </c>
      <c r="V96" s="44">
        <f>Nut_StatusTool!C90</f>
        <v>0</v>
      </c>
      <c r="W96" s="44">
        <f>Nut_StatusTool!D90</f>
        <v>0</v>
      </c>
      <c r="X96" s="44">
        <f>Nut_StatusTool!F90</f>
        <v>0</v>
      </c>
      <c r="Y96" s="285" t="str">
        <f>Nut_StatusTool!K90</f>
        <v/>
      </c>
      <c r="Z96" s="44" t="str">
        <f>Nut_StatusTool!L90</f>
        <v/>
      </c>
      <c r="AA96" s="44" t="str">
        <f>Nut_StatusTool!M90</f>
        <v/>
      </c>
      <c r="AB96" s="44" t="str">
        <f>Nut_StatusTool!N90</f>
        <v/>
      </c>
      <c r="AC96" s="44">
        <f>Nut_StatusTool!I90</f>
        <v>0</v>
      </c>
      <c r="AD96" s="44">
        <f>Nut_StatusTool!J90</f>
        <v>0</v>
      </c>
    </row>
    <row r="97" spans="1:30" ht="20.100000000000001" customHeight="1">
      <c r="A97" s="59" t="str">
        <f t="array" ref="A97">IF(ROWS(A$9:A97)&gt;$U$5,"",INDEX(T$13:T$512,SMALL(IF(($AB$13:$AB$512=$AB$5),ROW($A$9:$A$508)-ROW($A$9)+1,""),ROWS(A$9:A97)),,1))</f>
        <v/>
      </c>
      <c r="B97" s="389" t="str">
        <f t="array" ref="B97">IF(ROWS(B$9:B97)&gt;$U$5,"",INDEX(U$13:U$512,SMALL(IF(($AB$13:$AB$512=$AB$5),ROW($A$9:$A$508)-ROW($A$9)+1,""),ROWS(B$9:B97)),,1))</f>
        <v/>
      </c>
      <c r="C97" s="389" t="str">
        <f t="array" ref="C97">IF(ROWS(C$9:C97)&gt;$U$5,"",INDEX(V$13:V$512,SMALL(IF(($AB$13:$AB$512=$AB$5),ROW($A$9:$A$508)-ROW($A$9)+1,""),ROWS(C$9:C97)),,1))</f>
        <v/>
      </c>
      <c r="D97" s="30" t="str">
        <f t="array" ref="D97">IF(ROWS(D$9:D97)&gt;$U$5,"",INDEX(W$13:W$512,SMALL(IF(($AB$13:$AB$512=$AB$5),ROW($A$9:$A$508)-ROW($A$9)+1,""),ROWS(D$9:D97)),,1))</f>
        <v/>
      </c>
      <c r="E97" s="59" t="str">
        <f t="array" ref="E97">IF(ROWS(E$9:E97)&gt;$U$5,"",INDEX(X$13:X$512,SMALL(IF(($AB$13:$AB$512=$AB$5),ROW($A$9:$A$508)-ROW($A$9)+1,""),ROWS(E$9:E97)),,1))</f>
        <v/>
      </c>
      <c r="F97" s="59" t="str">
        <f t="array" ref="F97">IF(ROWS(F$9:F97)&gt;$U$5,"",INDEX(Y$13:Y$512,SMALL(IF(($AB$13:$AB$512=$AB$5),ROW($A$9:$A$508)-ROW($A$9)+1,""),ROWS(F$9:F97)),,1))</f>
        <v/>
      </c>
      <c r="G97" s="59" t="str">
        <f t="array" ref="G97">IF(ROWS(G$9:G97)&gt;$U$5,"",INDEX(AB$13:AB$512,SMALL(IF(($AB$13:$AB$512=$AB$5),ROW($A$9:$A$508)-ROW($A$9)+1,""),ROWS(G$9:G97)),,1))</f>
        <v/>
      </c>
      <c r="H97" s="325" t="str">
        <f t="array" ref="H97">IF(ROWS(H$9:H97)&gt;$U$5,"",INDEX(AC$13:AC$512,SMALL(IF(($AB$13:$AB$512=$AB$5),ROW($A$9:$A$508)-ROW($A$9)+1,""),ROWS(H$9:H97)),,1))</f>
        <v/>
      </c>
      <c r="I97" s="105"/>
      <c r="J97" s="105"/>
      <c r="K97" s="105"/>
      <c r="L97" s="105"/>
      <c r="M97" s="136"/>
      <c r="T97" s="44">
        <f>Nut_StatusTool!A91</f>
        <v>85</v>
      </c>
      <c r="U97" s="44">
        <f>Nut_StatusTool!B91</f>
        <v>0</v>
      </c>
      <c r="V97" s="44">
        <f>Nut_StatusTool!C91</f>
        <v>0</v>
      </c>
      <c r="W97" s="44">
        <f>Nut_StatusTool!D91</f>
        <v>0</v>
      </c>
      <c r="X97" s="44">
        <f>Nut_StatusTool!F91</f>
        <v>0</v>
      </c>
      <c r="Y97" s="285" t="str">
        <f>Nut_StatusTool!K91</f>
        <v/>
      </c>
      <c r="Z97" s="44" t="str">
        <f>Nut_StatusTool!L91</f>
        <v/>
      </c>
      <c r="AA97" s="44" t="str">
        <f>Nut_StatusTool!M91</f>
        <v/>
      </c>
      <c r="AB97" s="44" t="str">
        <f>Nut_StatusTool!N91</f>
        <v/>
      </c>
      <c r="AC97" s="44">
        <f>Nut_StatusTool!I91</f>
        <v>0</v>
      </c>
      <c r="AD97" s="44">
        <f>Nut_StatusTool!J91</f>
        <v>0</v>
      </c>
    </row>
    <row r="98" spans="1:30" ht="20.100000000000001" customHeight="1">
      <c r="A98" s="59" t="str">
        <f t="array" ref="A98">IF(ROWS(A$9:A98)&gt;$U$5,"",INDEX(T$13:T$512,SMALL(IF(($AB$13:$AB$512=$AB$5),ROW($A$9:$A$508)-ROW($A$9)+1,""),ROWS(A$9:A98)),,1))</f>
        <v/>
      </c>
      <c r="B98" s="389" t="str">
        <f t="array" ref="B98">IF(ROWS(B$9:B98)&gt;$U$5,"",INDEX(U$13:U$512,SMALL(IF(($AB$13:$AB$512=$AB$5),ROW($A$9:$A$508)-ROW($A$9)+1,""),ROWS(B$9:B98)),,1))</f>
        <v/>
      </c>
      <c r="C98" s="389" t="str">
        <f t="array" ref="C98">IF(ROWS(C$9:C98)&gt;$U$5,"",INDEX(V$13:V$512,SMALL(IF(($AB$13:$AB$512=$AB$5),ROW($A$9:$A$508)-ROW($A$9)+1,""),ROWS(C$9:C98)),,1))</f>
        <v/>
      </c>
      <c r="D98" s="30" t="str">
        <f t="array" ref="D98">IF(ROWS(D$9:D98)&gt;$U$5,"",INDEX(W$13:W$512,SMALL(IF(($AB$13:$AB$512=$AB$5),ROW($A$9:$A$508)-ROW($A$9)+1,""),ROWS(D$9:D98)),,1))</f>
        <v/>
      </c>
      <c r="E98" s="59" t="str">
        <f t="array" ref="E98">IF(ROWS(E$9:E98)&gt;$U$5,"",INDEX(X$13:X$512,SMALL(IF(($AB$13:$AB$512=$AB$5),ROW($A$9:$A$508)-ROW($A$9)+1,""),ROWS(E$9:E98)),,1))</f>
        <v/>
      </c>
      <c r="F98" s="59" t="str">
        <f t="array" ref="F98">IF(ROWS(F$9:F98)&gt;$U$5,"",INDEX(Y$13:Y$512,SMALL(IF(($AB$13:$AB$512=$AB$5),ROW($A$9:$A$508)-ROW($A$9)+1,""),ROWS(F$9:F98)),,1))</f>
        <v/>
      </c>
      <c r="G98" s="59" t="str">
        <f t="array" ref="G98">IF(ROWS(G$9:G98)&gt;$U$5,"",INDEX(AB$13:AB$512,SMALL(IF(($AB$13:$AB$512=$AB$5),ROW($A$9:$A$508)-ROW($A$9)+1,""),ROWS(G$9:G98)),,1))</f>
        <v/>
      </c>
      <c r="H98" s="325" t="str">
        <f t="array" ref="H98">IF(ROWS(H$9:H98)&gt;$U$5,"",INDEX(AC$13:AC$512,SMALL(IF(($AB$13:$AB$512=$AB$5),ROW($A$9:$A$508)-ROW($A$9)+1,""),ROWS(H$9:H98)),,1))</f>
        <v/>
      </c>
      <c r="I98" s="105"/>
      <c r="J98" s="105"/>
      <c r="K98" s="105"/>
      <c r="L98" s="105"/>
      <c r="M98" s="136"/>
      <c r="T98" s="44">
        <f>Nut_StatusTool!A92</f>
        <v>86</v>
      </c>
      <c r="U98" s="44">
        <f>Nut_StatusTool!B92</f>
        <v>0</v>
      </c>
      <c r="V98" s="44">
        <f>Nut_StatusTool!C92</f>
        <v>0</v>
      </c>
      <c r="W98" s="44">
        <f>Nut_StatusTool!D92</f>
        <v>0</v>
      </c>
      <c r="X98" s="44">
        <f>Nut_StatusTool!F92</f>
        <v>0</v>
      </c>
      <c r="Y98" s="285" t="str">
        <f>Nut_StatusTool!K92</f>
        <v/>
      </c>
      <c r="Z98" s="44" t="str">
        <f>Nut_StatusTool!L92</f>
        <v/>
      </c>
      <c r="AA98" s="44" t="str">
        <f>Nut_StatusTool!M92</f>
        <v/>
      </c>
      <c r="AB98" s="44" t="str">
        <f>Nut_StatusTool!N92</f>
        <v/>
      </c>
      <c r="AC98" s="44">
        <f>Nut_StatusTool!I92</f>
        <v>0</v>
      </c>
      <c r="AD98" s="44">
        <f>Nut_StatusTool!J92</f>
        <v>0</v>
      </c>
    </row>
    <row r="99" spans="1:30" ht="20.100000000000001" customHeight="1">
      <c r="A99" s="59" t="str">
        <f t="array" ref="A99">IF(ROWS(A$9:A99)&gt;$U$5,"",INDEX(T$13:T$512,SMALL(IF(($AB$13:$AB$512=$AB$5),ROW($A$9:$A$508)-ROW($A$9)+1,""),ROWS(A$9:A99)),,1))</f>
        <v/>
      </c>
      <c r="B99" s="389" t="str">
        <f t="array" ref="B99">IF(ROWS(B$9:B99)&gt;$U$5,"",INDEX(U$13:U$512,SMALL(IF(($AB$13:$AB$512=$AB$5),ROW($A$9:$A$508)-ROW($A$9)+1,""),ROWS(B$9:B99)),,1))</f>
        <v/>
      </c>
      <c r="C99" s="389" t="str">
        <f t="array" ref="C99">IF(ROWS(C$9:C99)&gt;$U$5,"",INDEX(V$13:V$512,SMALL(IF(($AB$13:$AB$512=$AB$5),ROW($A$9:$A$508)-ROW($A$9)+1,""),ROWS(C$9:C99)),,1))</f>
        <v/>
      </c>
      <c r="D99" s="30" t="str">
        <f t="array" ref="D99">IF(ROWS(D$9:D99)&gt;$U$5,"",INDEX(W$13:W$512,SMALL(IF(($AB$13:$AB$512=$AB$5),ROW($A$9:$A$508)-ROW($A$9)+1,""),ROWS(D$9:D99)),,1))</f>
        <v/>
      </c>
      <c r="E99" s="59" t="str">
        <f t="array" ref="E99">IF(ROWS(E$9:E99)&gt;$U$5,"",INDEX(X$13:X$512,SMALL(IF(($AB$13:$AB$512=$AB$5),ROW($A$9:$A$508)-ROW($A$9)+1,""),ROWS(E$9:E99)),,1))</f>
        <v/>
      </c>
      <c r="F99" s="59" t="str">
        <f t="array" ref="F99">IF(ROWS(F$9:F99)&gt;$U$5,"",INDEX(Y$13:Y$512,SMALL(IF(($AB$13:$AB$512=$AB$5),ROW($A$9:$A$508)-ROW($A$9)+1,""),ROWS(F$9:F99)),,1))</f>
        <v/>
      </c>
      <c r="G99" s="59" t="str">
        <f t="array" ref="G99">IF(ROWS(G$9:G99)&gt;$U$5,"",INDEX(AB$13:AB$512,SMALL(IF(($AB$13:$AB$512=$AB$5),ROW($A$9:$A$508)-ROW($A$9)+1,""),ROWS(G$9:G99)),,1))</f>
        <v/>
      </c>
      <c r="H99" s="325" t="str">
        <f t="array" ref="H99">IF(ROWS(H$9:H99)&gt;$U$5,"",INDEX(AC$13:AC$512,SMALL(IF(($AB$13:$AB$512=$AB$5),ROW($A$9:$A$508)-ROW($A$9)+1,""),ROWS(H$9:H99)),,1))</f>
        <v/>
      </c>
      <c r="I99" s="105"/>
      <c r="J99" s="105"/>
      <c r="K99" s="105"/>
      <c r="L99" s="105"/>
      <c r="M99" s="136"/>
      <c r="T99" s="44">
        <f>Nut_StatusTool!A93</f>
        <v>87</v>
      </c>
      <c r="U99" s="44">
        <f>Nut_StatusTool!B93</f>
        <v>0</v>
      </c>
      <c r="V99" s="44">
        <f>Nut_StatusTool!C93</f>
        <v>0</v>
      </c>
      <c r="W99" s="44">
        <f>Nut_StatusTool!D93</f>
        <v>0</v>
      </c>
      <c r="X99" s="44">
        <f>Nut_StatusTool!F93</f>
        <v>0</v>
      </c>
      <c r="Y99" s="285" t="str">
        <f>Nut_StatusTool!K93</f>
        <v/>
      </c>
      <c r="Z99" s="44" t="str">
        <f>Nut_StatusTool!L93</f>
        <v/>
      </c>
      <c r="AA99" s="44" t="str">
        <f>Nut_StatusTool!M93</f>
        <v/>
      </c>
      <c r="AB99" s="44" t="str">
        <f>Nut_StatusTool!N93</f>
        <v/>
      </c>
      <c r="AC99" s="44">
        <f>Nut_StatusTool!I93</f>
        <v>0</v>
      </c>
      <c r="AD99" s="44">
        <f>Nut_StatusTool!J93</f>
        <v>0</v>
      </c>
    </row>
    <row r="100" spans="1:30" ht="20.100000000000001" customHeight="1">
      <c r="A100" s="59" t="str">
        <f t="array" ref="A100">IF(ROWS(A$9:A100)&gt;$U$5,"",INDEX(T$13:T$512,SMALL(IF(($AB$13:$AB$512=$AB$5),ROW($A$9:$A$508)-ROW($A$9)+1,""),ROWS(A$9:A100)),,1))</f>
        <v/>
      </c>
      <c r="B100" s="389" t="str">
        <f t="array" ref="B100">IF(ROWS(B$9:B100)&gt;$U$5,"",INDEX(U$13:U$512,SMALL(IF(($AB$13:$AB$512=$AB$5),ROW($A$9:$A$508)-ROW($A$9)+1,""),ROWS(B$9:B100)),,1))</f>
        <v/>
      </c>
      <c r="C100" s="389" t="str">
        <f t="array" ref="C100">IF(ROWS(C$9:C100)&gt;$U$5,"",INDEX(V$13:V$512,SMALL(IF(($AB$13:$AB$512=$AB$5),ROW($A$9:$A$508)-ROW($A$9)+1,""),ROWS(C$9:C100)),,1))</f>
        <v/>
      </c>
      <c r="D100" s="30" t="str">
        <f t="array" ref="D100">IF(ROWS(D$9:D100)&gt;$U$5,"",INDEX(W$13:W$512,SMALL(IF(($AB$13:$AB$512=$AB$5),ROW($A$9:$A$508)-ROW($A$9)+1,""),ROWS(D$9:D100)),,1))</f>
        <v/>
      </c>
      <c r="E100" s="59" t="str">
        <f t="array" ref="E100">IF(ROWS(E$9:E100)&gt;$U$5,"",INDEX(X$13:X$512,SMALL(IF(($AB$13:$AB$512=$AB$5),ROW($A$9:$A$508)-ROW($A$9)+1,""),ROWS(E$9:E100)),,1))</f>
        <v/>
      </c>
      <c r="F100" s="59" t="str">
        <f t="array" ref="F100">IF(ROWS(F$9:F100)&gt;$U$5,"",INDEX(Y$13:Y$512,SMALL(IF(($AB$13:$AB$512=$AB$5),ROW($A$9:$A$508)-ROW($A$9)+1,""),ROWS(F$9:F100)),,1))</f>
        <v/>
      </c>
      <c r="G100" s="59" t="str">
        <f t="array" ref="G100">IF(ROWS(G$9:G100)&gt;$U$5,"",INDEX(AB$13:AB$512,SMALL(IF(($AB$13:$AB$512=$AB$5),ROW($A$9:$A$508)-ROW($A$9)+1,""),ROWS(G$9:G100)),,1))</f>
        <v/>
      </c>
      <c r="H100" s="325" t="str">
        <f t="array" ref="H100">IF(ROWS(H$9:H100)&gt;$U$5,"",INDEX(AC$13:AC$512,SMALL(IF(($AB$13:$AB$512=$AB$5),ROW($A$9:$A$508)-ROW($A$9)+1,""),ROWS(H$9:H100)),,1))</f>
        <v/>
      </c>
      <c r="I100" s="105"/>
      <c r="J100" s="105"/>
      <c r="K100" s="105"/>
      <c r="L100" s="105"/>
      <c r="M100" s="136"/>
      <c r="T100" s="44">
        <f>Nut_StatusTool!A94</f>
        <v>88</v>
      </c>
      <c r="U100" s="44">
        <f>Nut_StatusTool!B94</f>
        <v>0</v>
      </c>
      <c r="V100" s="44">
        <f>Nut_StatusTool!C94</f>
        <v>0</v>
      </c>
      <c r="W100" s="44">
        <f>Nut_StatusTool!D94</f>
        <v>0</v>
      </c>
      <c r="X100" s="44">
        <f>Nut_StatusTool!F94</f>
        <v>0</v>
      </c>
      <c r="Y100" s="285" t="str">
        <f>Nut_StatusTool!K94</f>
        <v/>
      </c>
      <c r="Z100" s="44" t="str">
        <f>Nut_StatusTool!L94</f>
        <v/>
      </c>
      <c r="AA100" s="44" t="str">
        <f>Nut_StatusTool!M94</f>
        <v/>
      </c>
      <c r="AB100" s="44" t="str">
        <f>Nut_StatusTool!N94</f>
        <v/>
      </c>
      <c r="AC100" s="44">
        <f>Nut_StatusTool!I94</f>
        <v>0</v>
      </c>
      <c r="AD100" s="44">
        <f>Nut_StatusTool!J94</f>
        <v>0</v>
      </c>
    </row>
    <row r="101" spans="1:30" ht="20.100000000000001" customHeight="1">
      <c r="A101" s="59" t="str">
        <f t="array" ref="A101">IF(ROWS(A$9:A101)&gt;$U$5,"",INDEX(T$13:T$512,SMALL(IF(($AB$13:$AB$512=$AB$5),ROW($A$9:$A$508)-ROW($A$9)+1,""),ROWS(A$9:A101)),,1))</f>
        <v/>
      </c>
      <c r="B101" s="389" t="str">
        <f t="array" ref="B101">IF(ROWS(B$9:B101)&gt;$U$5,"",INDEX(U$13:U$512,SMALL(IF(($AB$13:$AB$512=$AB$5),ROW($A$9:$A$508)-ROW($A$9)+1,""),ROWS(B$9:B101)),,1))</f>
        <v/>
      </c>
      <c r="C101" s="389" t="str">
        <f t="array" ref="C101">IF(ROWS(C$9:C101)&gt;$U$5,"",INDEX(V$13:V$512,SMALL(IF(($AB$13:$AB$512=$AB$5),ROW($A$9:$A$508)-ROW($A$9)+1,""),ROWS(C$9:C101)),,1))</f>
        <v/>
      </c>
      <c r="D101" s="30" t="str">
        <f t="array" ref="D101">IF(ROWS(D$9:D101)&gt;$U$5,"",INDEX(W$13:W$512,SMALL(IF(($AB$13:$AB$512=$AB$5),ROW($A$9:$A$508)-ROW($A$9)+1,""),ROWS(D$9:D101)),,1))</f>
        <v/>
      </c>
      <c r="E101" s="59" t="str">
        <f t="array" ref="E101">IF(ROWS(E$9:E101)&gt;$U$5,"",INDEX(X$13:X$512,SMALL(IF(($AB$13:$AB$512=$AB$5),ROW($A$9:$A$508)-ROW($A$9)+1,""),ROWS(E$9:E101)),,1))</f>
        <v/>
      </c>
      <c r="F101" s="59" t="str">
        <f t="array" ref="F101">IF(ROWS(F$9:F101)&gt;$U$5,"",INDEX(Y$13:Y$512,SMALL(IF(($AB$13:$AB$512=$AB$5),ROW($A$9:$A$508)-ROW($A$9)+1,""),ROWS(F$9:F101)),,1))</f>
        <v/>
      </c>
      <c r="G101" s="59" t="str">
        <f t="array" ref="G101">IF(ROWS(G$9:G101)&gt;$U$5,"",INDEX(AB$13:AB$512,SMALL(IF(($AB$13:$AB$512=$AB$5),ROW($A$9:$A$508)-ROW($A$9)+1,""),ROWS(G$9:G101)),,1))</f>
        <v/>
      </c>
      <c r="H101" s="325" t="str">
        <f t="array" ref="H101">IF(ROWS(H$9:H101)&gt;$U$5,"",INDEX(AC$13:AC$512,SMALL(IF(($AB$13:$AB$512=$AB$5),ROW($A$9:$A$508)-ROW($A$9)+1,""),ROWS(H$9:H101)),,1))</f>
        <v/>
      </c>
      <c r="I101" s="105"/>
      <c r="J101" s="105"/>
      <c r="K101" s="105"/>
      <c r="L101" s="105"/>
      <c r="M101" s="136"/>
      <c r="T101" s="44">
        <f>Nut_StatusTool!A95</f>
        <v>89</v>
      </c>
      <c r="U101" s="44">
        <f>Nut_StatusTool!B95</f>
        <v>0</v>
      </c>
      <c r="V101" s="44">
        <f>Nut_StatusTool!C95</f>
        <v>0</v>
      </c>
      <c r="W101" s="44">
        <f>Nut_StatusTool!D95</f>
        <v>0</v>
      </c>
      <c r="X101" s="44">
        <f>Nut_StatusTool!F95</f>
        <v>0</v>
      </c>
      <c r="Y101" s="285" t="str">
        <f>Nut_StatusTool!K95</f>
        <v/>
      </c>
      <c r="Z101" s="44" t="str">
        <f>Nut_StatusTool!L95</f>
        <v/>
      </c>
      <c r="AA101" s="44" t="str">
        <f>Nut_StatusTool!M95</f>
        <v/>
      </c>
      <c r="AB101" s="44" t="str">
        <f>Nut_StatusTool!N95</f>
        <v/>
      </c>
      <c r="AC101" s="44">
        <f>Nut_StatusTool!I95</f>
        <v>0</v>
      </c>
      <c r="AD101" s="44">
        <f>Nut_StatusTool!J95</f>
        <v>0</v>
      </c>
    </row>
    <row r="102" spans="1:30" ht="20.100000000000001" customHeight="1">
      <c r="A102" s="59" t="str">
        <f t="array" ref="A102">IF(ROWS(A$9:A102)&gt;$U$5,"",INDEX(T$13:T$512,SMALL(IF(($AB$13:$AB$512=$AB$5),ROW($A$9:$A$508)-ROW($A$9)+1,""),ROWS(A$9:A102)),,1))</f>
        <v/>
      </c>
      <c r="B102" s="389" t="str">
        <f t="array" ref="B102">IF(ROWS(B$9:B102)&gt;$U$5,"",INDEX(U$13:U$512,SMALL(IF(($AB$13:$AB$512=$AB$5),ROW($A$9:$A$508)-ROW($A$9)+1,""),ROWS(B$9:B102)),,1))</f>
        <v/>
      </c>
      <c r="C102" s="389" t="str">
        <f t="array" ref="C102">IF(ROWS(C$9:C102)&gt;$U$5,"",INDEX(V$13:V$512,SMALL(IF(($AB$13:$AB$512=$AB$5),ROW($A$9:$A$508)-ROW($A$9)+1,""),ROWS(C$9:C102)),,1))</f>
        <v/>
      </c>
      <c r="D102" s="30" t="str">
        <f t="array" ref="D102">IF(ROWS(D$9:D102)&gt;$U$5,"",INDEX(W$13:W$512,SMALL(IF(($AB$13:$AB$512=$AB$5),ROW($A$9:$A$508)-ROW($A$9)+1,""),ROWS(D$9:D102)),,1))</f>
        <v/>
      </c>
      <c r="E102" s="59" t="str">
        <f t="array" ref="E102">IF(ROWS(E$9:E102)&gt;$U$5,"",INDEX(X$13:X$512,SMALL(IF(($AB$13:$AB$512=$AB$5),ROW($A$9:$A$508)-ROW($A$9)+1,""),ROWS(E$9:E102)),,1))</f>
        <v/>
      </c>
      <c r="F102" s="59" t="str">
        <f t="array" ref="F102">IF(ROWS(F$9:F102)&gt;$U$5,"",INDEX(Y$13:Y$512,SMALL(IF(($AB$13:$AB$512=$AB$5),ROW($A$9:$A$508)-ROW($A$9)+1,""),ROWS(F$9:F102)),,1))</f>
        <v/>
      </c>
      <c r="G102" s="59" t="str">
        <f t="array" ref="G102">IF(ROWS(G$9:G102)&gt;$U$5,"",INDEX(AB$13:AB$512,SMALL(IF(($AB$13:$AB$512=$AB$5),ROW($A$9:$A$508)-ROW($A$9)+1,""),ROWS(G$9:G102)),,1))</f>
        <v/>
      </c>
      <c r="H102" s="325" t="str">
        <f t="array" ref="H102">IF(ROWS(H$9:H102)&gt;$U$5,"",INDEX(AC$13:AC$512,SMALL(IF(($AB$13:$AB$512=$AB$5),ROW($A$9:$A$508)-ROW($A$9)+1,""),ROWS(H$9:H102)),,1))</f>
        <v/>
      </c>
      <c r="I102" s="105"/>
      <c r="J102" s="105"/>
      <c r="K102" s="105"/>
      <c r="L102" s="105"/>
      <c r="M102" s="136"/>
      <c r="T102" s="44">
        <f>Nut_StatusTool!A96</f>
        <v>90</v>
      </c>
      <c r="U102" s="44">
        <f>Nut_StatusTool!B96</f>
        <v>0</v>
      </c>
      <c r="V102" s="44">
        <f>Nut_StatusTool!C96</f>
        <v>0</v>
      </c>
      <c r="W102" s="44">
        <f>Nut_StatusTool!D96</f>
        <v>0</v>
      </c>
      <c r="X102" s="44">
        <f>Nut_StatusTool!F96</f>
        <v>0</v>
      </c>
      <c r="Y102" s="285" t="str">
        <f>Nut_StatusTool!K96</f>
        <v/>
      </c>
      <c r="Z102" s="44" t="str">
        <f>Nut_StatusTool!L96</f>
        <v/>
      </c>
      <c r="AA102" s="44" t="str">
        <f>Nut_StatusTool!M96</f>
        <v/>
      </c>
      <c r="AB102" s="44" t="str">
        <f>Nut_StatusTool!N96</f>
        <v/>
      </c>
      <c r="AC102" s="44">
        <f>Nut_StatusTool!I96</f>
        <v>0</v>
      </c>
      <c r="AD102" s="44">
        <f>Nut_StatusTool!J96</f>
        <v>0</v>
      </c>
    </row>
    <row r="103" spans="1:30" ht="20.100000000000001" customHeight="1">
      <c r="A103" s="59" t="str">
        <f t="array" ref="A103">IF(ROWS(A$9:A103)&gt;$U$5,"",INDEX(T$13:T$512,SMALL(IF(($AB$13:$AB$512=$AB$5),ROW($A$9:$A$508)-ROW($A$9)+1,""),ROWS(A$9:A103)),,1))</f>
        <v/>
      </c>
      <c r="B103" s="389" t="str">
        <f t="array" ref="B103">IF(ROWS(B$9:B103)&gt;$U$5,"",INDEX(U$13:U$512,SMALL(IF(($AB$13:$AB$512=$AB$5),ROW($A$9:$A$508)-ROW($A$9)+1,""),ROWS(B$9:B103)),,1))</f>
        <v/>
      </c>
      <c r="C103" s="389" t="str">
        <f t="array" ref="C103">IF(ROWS(C$9:C103)&gt;$U$5,"",INDEX(V$13:V$512,SMALL(IF(($AB$13:$AB$512=$AB$5),ROW($A$9:$A$508)-ROW($A$9)+1,""),ROWS(C$9:C103)),,1))</f>
        <v/>
      </c>
      <c r="D103" s="30" t="str">
        <f t="array" ref="D103">IF(ROWS(D$9:D103)&gt;$U$5,"",INDEX(W$13:W$512,SMALL(IF(($AB$13:$AB$512=$AB$5),ROW($A$9:$A$508)-ROW($A$9)+1,""),ROWS(D$9:D103)),,1))</f>
        <v/>
      </c>
      <c r="E103" s="59" t="str">
        <f t="array" ref="E103">IF(ROWS(E$9:E103)&gt;$U$5,"",INDEX(X$13:X$512,SMALL(IF(($AB$13:$AB$512=$AB$5),ROW($A$9:$A$508)-ROW($A$9)+1,""),ROWS(E$9:E103)),,1))</f>
        <v/>
      </c>
      <c r="F103" s="59" t="str">
        <f t="array" ref="F103">IF(ROWS(F$9:F103)&gt;$U$5,"",INDEX(Y$13:Y$512,SMALL(IF(($AB$13:$AB$512=$AB$5),ROW($A$9:$A$508)-ROW($A$9)+1,""),ROWS(F$9:F103)),,1))</f>
        <v/>
      </c>
      <c r="G103" s="59" t="str">
        <f t="array" ref="G103">IF(ROWS(G$9:G103)&gt;$U$5,"",INDEX(AB$13:AB$512,SMALL(IF(($AB$13:$AB$512=$AB$5),ROW($A$9:$A$508)-ROW($A$9)+1,""),ROWS(G$9:G103)),,1))</f>
        <v/>
      </c>
      <c r="H103" s="325" t="str">
        <f t="array" ref="H103">IF(ROWS(H$9:H103)&gt;$U$5,"",INDEX(AC$13:AC$512,SMALL(IF(($AB$13:$AB$512=$AB$5),ROW($A$9:$A$508)-ROW($A$9)+1,""),ROWS(H$9:H103)),,1))</f>
        <v/>
      </c>
      <c r="I103" s="105"/>
      <c r="J103" s="105"/>
      <c r="K103" s="105"/>
      <c r="L103" s="105"/>
      <c r="M103" s="136"/>
      <c r="T103" s="44">
        <f>Nut_StatusTool!A97</f>
        <v>91</v>
      </c>
      <c r="U103" s="44">
        <f>Nut_StatusTool!B97</f>
        <v>0</v>
      </c>
      <c r="V103" s="44">
        <f>Nut_StatusTool!C97</f>
        <v>0</v>
      </c>
      <c r="W103" s="44">
        <f>Nut_StatusTool!D97</f>
        <v>0</v>
      </c>
      <c r="X103" s="44">
        <f>Nut_StatusTool!F97</f>
        <v>0</v>
      </c>
      <c r="Y103" s="285" t="str">
        <f>Nut_StatusTool!K97</f>
        <v/>
      </c>
      <c r="Z103" s="44" t="str">
        <f>Nut_StatusTool!L97</f>
        <v/>
      </c>
      <c r="AA103" s="44" t="str">
        <f>Nut_StatusTool!M97</f>
        <v/>
      </c>
      <c r="AB103" s="44" t="str">
        <f>Nut_StatusTool!N97</f>
        <v/>
      </c>
      <c r="AC103" s="44">
        <f>Nut_StatusTool!I97</f>
        <v>0</v>
      </c>
      <c r="AD103" s="44">
        <f>Nut_StatusTool!J97</f>
        <v>0</v>
      </c>
    </row>
    <row r="104" spans="1:30" ht="20.100000000000001" customHeight="1">
      <c r="A104" s="59" t="str">
        <f t="array" ref="A104">IF(ROWS(A$9:A104)&gt;$U$5,"",INDEX(T$13:T$512,SMALL(IF(($AB$13:$AB$512=$AB$5),ROW($A$9:$A$508)-ROW($A$9)+1,""),ROWS(A$9:A104)),,1))</f>
        <v/>
      </c>
      <c r="B104" s="389" t="str">
        <f t="array" ref="B104">IF(ROWS(B$9:B104)&gt;$U$5,"",INDEX(U$13:U$512,SMALL(IF(($AB$13:$AB$512=$AB$5),ROW($A$9:$A$508)-ROW($A$9)+1,""),ROWS(B$9:B104)),,1))</f>
        <v/>
      </c>
      <c r="C104" s="389" t="str">
        <f t="array" ref="C104">IF(ROWS(C$9:C104)&gt;$U$5,"",INDEX(V$13:V$512,SMALL(IF(($AB$13:$AB$512=$AB$5),ROW($A$9:$A$508)-ROW($A$9)+1,""),ROWS(C$9:C104)),,1))</f>
        <v/>
      </c>
      <c r="D104" s="30" t="str">
        <f t="array" ref="D104">IF(ROWS(D$9:D104)&gt;$U$5,"",INDEX(W$13:W$512,SMALL(IF(($AB$13:$AB$512=$AB$5),ROW($A$9:$A$508)-ROW($A$9)+1,""),ROWS(D$9:D104)),,1))</f>
        <v/>
      </c>
      <c r="E104" s="59" t="str">
        <f t="array" ref="E104">IF(ROWS(E$9:E104)&gt;$U$5,"",INDEX(X$13:X$512,SMALL(IF(($AB$13:$AB$512=$AB$5),ROW($A$9:$A$508)-ROW($A$9)+1,""),ROWS(E$9:E104)),,1))</f>
        <v/>
      </c>
      <c r="F104" s="59" t="str">
        <f t="array" ref="F104">IF(ROWS(F$9:F104)&gt;$U$5,"",INDEX(Y$13:Y$512,SMALL(IF(($AB$13:$AB$512=$AB$5),ROW($A$9:$A$508)-ROW($A$9)+1,""),ROWS(F$9:F104)),,1))</f>
        <v/>
      </c>
      <c r="G104" s="59" t="str">
        <f t="array" ref="G104">IF(ROWS(G$9:G104)&gt;$U$5,"",INDEX(AB$13:AB$512,SMALL(IF(($AB$13:$AB$512=$AB$5),ROW($A$9:$A$508)-ROW($A$9)+1,""),ROWS(G$9:G104)),,1))</f>
        <v/>
      </c>
      <c r="H104" s="325" t="str">
        <f t="array" ref="H104">IF(ROWS(H$9:H104)&gt;$U$5,"",INDEX(AC$13:AC$512,SMALL(IF(($AB$13:$AB$512=$AB$5),ROW($A$9:$A$508)-ROW($A$9)+1,""),ROWS(H$9:H104)),,1))</f>
        <v/>
      </c>
      <c r="I104" s="105"/>
      <c r="J104" s="105"/>
      <c r="K104" s="105"/>
      <c r="L104" s="105"/>
      <c r="M104" s="136"/>
      <c r="T104" s="44">
        <f>Nut_StatusTool!A98</f>
        <v>92</v>
      </c>
      <c r="U104" s="44">
        <f>Nut_StatusTool!B98</f>
        <v>0</v>
      </c>
      <c r="V104" s="44">
        <f>Nut_StatusTool!C98</f>
        <v>0</v>
      </c>
      <c r="W104" s="44">
        <f>Nut_StatusTool!D98</f>
        <v>0</v>
      </c>
      <c r="X104" s="44">
        <f>Nut_StatusTool!F98</f>
        <v>0</v>
      </c>
      <c r="Y104" s="285" t="str">
        <f>Nut_StatusTool!K98</f>
        <v/>
      </c>
      <c r="Z104" s="44" t="str">
        <f>Nut_StatusTool!L98</f>
        <v/>
      </c>
      <c r="AA104" s="44" t="str">
        <f>Nut_StatusTool!M98</f>
        <v/>
      </c>
      <c r="AB104" s="44" t="str">
        <f>Nut_StatusTool!N98</f>
        <v/>
      </c>
      <c r="AC104" s="44">
        <f>Nut_StatusTool!I98</f>
        <v>0</v>
      </c>
      <c r="AD104" s="44">
        <f>Nut_StatusTool!J98</f>
        <v>0</v>
      </c>
    </row>
    <row r="105" spans="1:30" ht="20.100000000000001" customHeight="1">
      <c r="A105" s="59" t="str">
        <f t="array" ref="A105">IF(ROWS(A$9:A105)&gt;$U$5,"",INDEX(T$13:T$512,SMALL(IF(($AB$13:$AB$512=$AB$5),ROW($A$9:$A$508)-ROW($A$9)+1,""),ROWS(A$9:A105)),,1))</f>
        <v/>
      </c>
      <c r="B105" s="389" t="str">
        <f t="array" ref="B105">IF(ROWS(B$9:B105)&gt;$U$5,"",INDEX(U$13:U$512,SMALL(IF(($AB$13:$AB$512=$AB$5),ROW($A$9:$A$508)-ROW($A$9)+1,""),ROWS(B$9:B105)),,1))</f>
        <v/>
      </c>
      <c r="C105" s="389" t="str">
        <f t="array" ref="C105">IF(ROWS(C$9:C105)&gt;$U$5,"",INDEX(V$13:V$512,SMALL(IF(($AB$13:$AB$512=$AB$5),ROW($A$9:$A$508)-ROW($A$9)+1,""),ROWS(C$9:C105)),,1))</f>
        <v/>
      </c>
      <c r="D105" s="30" t="str">
        <f t="array" ref="D105">IF(ROWS(D$9:D105)&gt;$U$5,"",INDEX(W$13:W$512,SMALL(IF(($AB$13:$AB$512=$AB$5),ROW($A$9:$A$508)-ROW($A$9)+1,""),ROWS(D$9:D105)),,1))</f>
        <v/>
      </c>
      <c r="E105" s="59" t="str">
        <f t="array" ref="E105">IF(ROWS(E$9:E105)&gt;$U$5,"",INDEX(X$13:X$512,SMALL(IF(($AB$13:$AB$512=$AB$5),ROW($A$9:$A$508)-ROW($A$9)+1,""),ROWS(E$9:E105)),,1))</f>
        <v/>
      </c>
      <c r="F105" s="59" t="str">
        <f t="array" ref="F105">IF(ROWS(F$9:F105)&gt;$U$5,"",INDEX(Y$13:Y$512,SMALL(IF(($AB$13:$AB$512=$AB$5),ROW($A$9:$A$508)-ROW($A$9)+1,""),ROWS(F$9:F105)),,1))</f>
        <v/>
      </c>
      <c r="G105" s="59" t="str">
        <f t="array" ref="G105">IF(ROWS(G$9:G105)&gt;$U$5,"",INDEX(AB$13:AB$512,SMALL(IF(($AB$13:$AB$512=$AB$5),ROW($A$9:$A$508)-ROW($A$9)+1,""),ROWS(G$9:G105)),,1))</f>
        <v/>
      </c>
      <c r="H105" s="325" t="str">
        <f t="array" ref="H105">IF(ROWS(H$9:H105)&gt;$U$5,"",INDEX(AC$13:AC$512,SMALL(IF(($AB$13:$AB$512=$AB$5),ROW($A$9:$A$508)-ROW($A$9)+1,""),ROWS(H$9:H105)),,1))</f>
        <v/>
      </c>
      <c r="I105" s="105"/>
      <c r="J105" s="105"/>
      <c r="K105" s="105"/>
      <c r="L105" s="105"/>
      <c r="M105" s="136"/>
      <c r="T105" s="44">
        <f>Nut_StatusTool!A99</f>
        <v>93</v>
      </c>
      <c r="U105" s="44">
        <f>Nut_StatusTool!B99</f>
        <v>0</v>
      </c>
      <c r="V105" s="44">
        <f>Nut_StatusTool!C99</f>
        <v>0</v>
      </c>
      <c r="W105" s="44">
        <f>Nut_StatusTool!D99</f>
        <v>0</v>
      </c>
      <c r="X105" s="44">
        <f>Nut_StatusTool!F99</f>
        <v>0</v>
      </c>
      <c r="Y105" s="285" t="str">
        <f>Nut_StatusTool!K99</f>
        <v/>
      </c>
      <c r="Z105" s="44" t="str">
        <f>Nut_StatusTool!L99</f>
        <v/>
      </c>
      <c r="AA105" s="44" t="str">
        <f>Nut_StatusTool!M99</f>
        <v/>
      </c>
      <c r="AB105" s="44" t="str">
        <f>Nut_StatusTool!N99</f>
        <v/>
      </c>
      <c r="AC105" s="44">
        <f>Nut_StatusTool!I99</f>
        <v>0</v>
      </c>
      <c r="AD105" s="44">
        <f>Nut_StatusTool!J99</f>
        <v>0</v>
      </c>
    </row>
    <row r="106" spans="1:30" ht="20.100000000000001" customHeight="1">
      <c r="A106" s="59" t="str">
        <f t="array" ref="A106">IF(ROWS(A$9:A106)&gt;$U$5,"",INDEX(T$13:T$512,SMALL(IF(($AB$13:$AB$512=$AB$5),ROW($A$9:$A$508)-ROW($A$9)+1,""),ROWS(A$9:A106)),,1))</f>
        <v/>
      </c>
      <c r="B106" s="389" t="str">
        <f t="array" ref="B106">IF(ROWS(B$9:B106)&gt;$U$5,"",INDEX(U$13:U$512,SMALL(IF(($AB$13:$AB$512=$AB$5),ROW($A$9:$A$508)-ROW($A$9)+1,""),ROWS(B$9:B106)),,1))</f>
        <v/>
      </c>
      <c r="C106" s="389" t="str">
        <f t="array" ref="C106">IF(ROWS(C$9:C106)&gt;$U$5,"",INDEX(V$13:V$512,SMALL(IF(($AB$13:$AB$512=$AB$5),ROW($A$9:$A$508)-ROW($A$9)+1,""),ROWS(C$9:C106)),,1))</f>
        <v/>
      </c>
      <c r="D106" s="30" t="str">
        <f t="array" ref="D106">IF(ROWS(D$9:D106)&gt;$U$5,"",INDEX(W$13:W$512,SMALL(IF(($AB$13:$AB$512=$AB$5),ROW($A$9:$A$508)-ROW($A$9)+1,""),ROWS(D$9:D106)),,1))</f>
        <v/>
      </c>
      <c r="E106" s="59" t="str">
        <f t="array" ref="E106">IF(ROWS(E$9:E106)&gt;$U$5,"",INDEX(X$13:X$512,SMALL(IF(($AB$13:$AB$512=$AB$5),ROW($A$9:$A$508)-ROW($A$9)+1,""),ROWS(E$9:E106)),,1))</f>
        <v/>
      </c>
      <c r="F106" s="59" t="str">
        <f t="array" ref="F106">IF(ROWS(F$9:F106)&gt;$U$5,"",INDEX(Y$13:Y$512,SMALL(IF(($AB$13:$AB$512=$AB$5),ROW($A$9:$A$508)-ROW($A$9)+1,""),ROWS(F$9:F106)),,1))</f>
        <v/>
      </c>
      <c r="G106" s="59" t="str">
        <f t="array" ref="G106">IF(ROWS(G$9:G106)&gt;$U$5,"",INDEX(AB$13:AB$512,SMALL(IF(($AB$13:$AB$512=$AB$5),ROW($A$9:$A$508)-ROW($A$9)+1,""),ROWS(G$9:G106)),,1))</f>
        <v/>
      </c>
      <c r="H106" s="325" t="str">
        <f t="array" ref="H106">IF(ROWS(H$9:H106)&gt;$U$5,"",INDEX(AC$13:AC$512,SMALL(IF(($AB$13:$AB$512=$AB$5),ROW($A$9:$A$508)-ROW($A$9)+1,""),ROWS(H$9:H106)),,1))</f>
        <v/>
      </c>
      <c r="I106" s="105"/>
      <c r="J106" s="105"/>
      <c r="K106" s="105"/>
      <c r="L106" s="105"/>
      <c r="M106" s="136"/>
      <c r="T106" s="44">
        <f>Nut_StatusTool!A100</f>
        <v>94</v>
      </c>
      <c r="U106" s="44">
        <f>Nut_StatusTool!B100</f>
        <v>0</v>
      </c>
      <c r="V106" s="44">
        <f>Nut_StatusTool!C100</f>
        <v>0</v>
      </c>
      <c r="W106" s="44">
        <f>Nut_StatusTool!D100</f>
        <v>0</v>
      </c>
      <c r="X106" s="44">
        <f>Nut_StatusTool!F100</f>
        <v>0</v>
      </c>
      <c r="Y106" s="285" t="str">
        <f>Nut_StatusTool!K100</f>
        <v/>
      </c>
      <c r="Z106" s="44" t="str">
        <f>Nut_StatusTool!L100</f>
        <v/>
      </c>
      <c r="AA106" s="44" t="str">
        <f>Nut_StatusTool!M100</f>
        <v/>
      </c>
      <c r="AB106" s="44" t="str">
        <f>Nut_StatusTool!N100</f>
        <v/>
      </c>
      <c r="AC106" s="44">
        <f>Nut_StatusTool!I100</f>
        <v>0</v>
      </c>
      <c r="AD106" s="44">
        <f>Nut_StatusTool!J100</f>
        <v>0</v>
      </c>
    </row>
    <row r="107" spans="1:30" ht="20.100000000000001" customHeight="1">
      <c r="A107" s="59" t="str">
        <f t="array" ref="A107">IF(ROWS(A$9:A107)&gt;$U$5,"",INDEX(T$13:T$512,SMALL(IF(($AB$13:$AB$512=$AB$5),ROW($A$9:$A$508)-ROW($A$9)+1,""),ROWS(A$9:A107)),,1))</f>
        <v/>
      </c>
      <c r="B107" s="389" t="str">
        <f t="array" ref="B107">IF(ROWS(B$9:B107)&gt;$U$5,"",INDEX(U$13:U$512,SMALL(IF(($AB$13:$AB$512=$AB$5),ROW($A$9:$A$508)-ROW($A$9)+1,""),ROWS(B$9:B107)),,1))</f>
        <v/>
      </c>
      <c r="C107" s="389" t="str">
        <f t="array" ref="C107">IF(ROWS(C$9:C107)&gt;$U$5,"",INDEX(V$13:V$512,SMALL(IF(($AB$13:$AB$512=$AB$5),ROW($A$9:$A$508)-ROW($A$9)+1,""),ROWS(C$9:C107)),,1))</f>
        <v/>
      </c>
      <c r="D107" s="30" t="str">
        <f t="array" ref="D107">IF(ROWS(D$9:D107)&gt;$U$5,"",INDEX(W$13:W$512,SMALL(IF(($AB$13:$AB$512=$AB$5),ROW($A$9:$A$508)-ROW($A$9)+1,""),ROWS(D$9:D107)),,1))</f>
        <v/>
      </c>
      <c r="E107" s="59" t="str">
        <f t="array" ref="E107">IF(ROWS(E$9:E107)&gt;$U$5,"",INDEX(X$13:X$512,SMALL(IF(($AB$13:$AB$512=$AB$5),ROW($A$9:$A$508)-ROW($A$9)+1,""),ROWS(E$9:E107)),,1))</f>
        <v/>
      </c>
      <c r="F107" s="59" t="str">
        <f t="array" ref="F107">IF(ROWS(F$9:F107)&gt;$U$5,"",INDEX(Y$13:Y$512,SMALL(IF(($AB$13:$AB$512=$AB$5),ROW($A$9:$A$508)-ROW($A$9)+1,""),ROWS(F$9:F107)),,1))</f>
        <v/>
      </c>
      <c r="G107" s="59" t="str">
        <f t="array" ref="G107">IF(ROWS(G$9:G107)&gt;$U$5,"",INDEX(AB$13:AB$512,SMALL(IF(($AB$13:$AB$512=$AB$5),ROW($A$9:$A$508)-ROW($A$9)+1,""),ROWS(G$9:G107)),,1))</f>
        <v/>
      </c>
      <c r="H107" s="325" t="str">
        <f t="array" ref="H107">IF(ROWS(H$9:H107)&gt;$U$5,"",INDEX(AC$13:AC$512,SMALL(IF(($AB$13:$AB$512=$AB$5),ROW($A$9:$A$508)-ROW($A$9)+1,""),ROWS(H$9:H107)),,1))</f>
        <v/>
      </c>
      <c r="I107" s="105"/>
      <c r="J107" s="105"/>
      <c r="K107" s="105"/>
      <c r="L107" s="105"/>
      <c r="M107" s="136"/>
      <c r="T107" s="44">
        <f>Nut_StatusTool!A101</f>
        <v>95</v>
      </c>
      <c r="U107" s="44">
        <f>Nut_StatusTool!B101</f>
        <v>0</v>
      </c>
      <c r="V107" s="44">
        <f>Nut_StatusTool!C101</f>
        <v>0</v>
      </c>
      <c r="W107" s="44">
        <f>Nut_StatusTool!D101</f>
        <v>0</v>
      </c>
      <c r="X107" s="44">
        <f>Nut_StatusTool!F101</f>
        <v>0</v>
      </c>
      <c r="Y107" s="285" t="str">
        <f>Nut_StatusTool!K101</f>
        <v/>
      </c>
      <c r="Z107" s="44" t="str">
        <f>Nut_StatusTool!L101</f>
        <v/>
      </c>
      <c r="AA107" s="44" t="str">
        <f>Nut_StatusTool!M101</f>
        <v/>
      </c>
      <c r="AB107" s="44" t="str">
        <f>Nut_StatusTool!N101</f>
        <v/>
      </c>
      <c r="AC107" s="44">
        <f>Nut_StatusTool!I101</f>
        <v>0</v>
      </c>
      <c r="AD107" s="44">
        <f>Nut_StatusTool!J101</f>
        <v>0</v>
      </c>
    </row>
    <row r="108" spans="1:30" ht="20.100000000000001" customHeight="1">
      <c r="A108" s="59" t="str">
        <f t="array" ref="A108">IF(ROWS(A$9:A108)&gt;$U$5,"",INDEX(T$13:T$512,SMALL(IF(($AB$13:$AB$512=$AB$5),ROW($A$9:$A$508)-ROW($A$9)+1,""),ROWS(A$9:A108)),,1))</f>
        <v/>
      </c>
      <c r="B108" s="389" t="str">
        <f t="array" ref="B108">IF(ROWS(B$9:B108)&gt;$U$5,"",INDEX(U$13:U$512,SMALL(IF(($AB$13:$AB$512=$AB$5),ROW($A$9:$A$508)-ROW($A$9)+1,""),ROWS(B$9:B108)),,1))</f>
        <v/>
      </c>
      <c r="C108" s="389" t="str">
        <f t="array" ref="C108">IF(ROWS(C$9:C108)&gt;$U$5,"",INDEX(V$13:V$512,SMALL(IF(($AB$13:$AB$512=$AB$5),ROW($A$9:$A$508)-ROW($A$9)+1,""),ROWS(C$9:C108)),,1))</f>
        <v/>
      </c>
      <c r="D108" s="30" t="str">
        <f t="array" ref="D108">IF(ROWS(D$9:D108)&gt;$U$5,"",INDEX(W$13:W$512,SMALL(IF(($AB$13:$AB$512=$AB$5),ROW($A$9:$A$508)-ROW($A$9)+1,""),ROWS(D$9:D108)),,1))</f>
        <v/>
      </c>
      <c r="E108" s="59" t="str">
        <f t="array" ref="E108">IF(ROWS(E$9:E108)&gt;$U$5,"",INDEX(X$13:X$512,SMALL(IF(($AB$13:$AB$512=$AB$5),ROW($A$9:$A$508)-ROW($A$9)+1,""),ROWS(E$9:E108)),,1))</f>
        <v/>
      </c>
      <c r="F108" s="59" t="str">
        <f t="array" ref="F108">IF(ROWS(F$9:F108)&gt;$U$5,"",INDEX(Y$13:Y$512,SMALL(IF(($AB$13:$AB$512=$AB$5),ROW($A$9:$A$508)-ROW($A$9)+1,""),ROWS(F$9:F108)),,1))</f>
        <v/>
      </c>
      <c r="G108" s="59" t="str">
        <f t="array" ref="G108">IF(ROWS(G$9:G108)&gt;$U$5,"",INDEX(AB$13:AB$512,SMALL(IF(($AB$13:$AB$512=$AB$5),ROW($A$9:$A$508)-ROW($A$9)+1,""),ROWS(G$9:G108)),,1))</f>
        <v/>
      </c>
      <c r="H108" s="325" t="str">
        <f t="array" ref="H108">IF(ROWS(H$9:H108)&gt;$U$5,"",INDEX(AC$13:AC$512,SMALL(IF(($AB$13:$AB$512=$AB$5),ROW($A$9:$A$508)-ROW($A$9)+1,""),ROWS(H$9:H108)),,1))</f>
        <v/>
      </c>
      <c r="I108" s="105"/>
      <c r="J108" s="105"/>
      <c r="K108" s="105"/>
      <c r="L108" s="105"/>
      <c r="M108" s="136"/>
      <c r="T108" s="44">
        <f>Nut_StatusTool!A102</f>
        <v>96</v>
      </c>
      <c r="U108" s="44">
        <f>Nut_StatusTool!B102</f>
        <v>0</v>
      </c>
      <c r="V108" s="44">
        <f>Nut_StatusTool!C102</f>
        <v>0</v>
      </c>
      <c r="W108" s="44">
        <f>Nut_StatusTool!D102</f>
        <v>0</v>
      </c>
      <c r="X108" s="44">
        <f>Nut_StatusTool!F102</f>
        <v>0</v>
      </c>
      <c r="Y108" s="285" t="str">
        <f>Nut_StatusTool!K102</f>
        <v/>
      </c>
      <c r="Z108" s="44" t="str">
        <f>Nut_StatusTool!L102</f>
        <v/>
      </c>
      <c r="AA108" s="44" t="str">
        <f>Nut_StatusTool!M102</f>
        <v/>
      </c>
      <c r="AB108" s="44" t="str">
        <f>Nut_StatusTool!N102</f>
        <v/>
      </c>
      <c r="AC108" s="44">
        <f>Nut_StatusTool!I102</f>
        <v>0</v>
      </c>
      <c r="AD108" s="44">
        <f>Nut_StatusTool!J102</f>
        <v>0</v>
      </c>
    </row>
    <row r="109" spans="1:30" ht="20.100000000000001" customHeight="1">
      <c r="A109" s="59" t="str">
        <f t="array" ref="A109">IF(ROWS(A$9:A109)&gt;$U$5,"",INDEX(T$13:T$512,SMALL(IF(($AB$13:$AB$512=$AB$5),ROW($A$9:$A$508)-ROW($A$9)+1,""),ROWS(A$9:A109)),,1))</f>
        <v/>
      </c>
      <c r="B109" s="389" t="str">
        <f t="array" ref="B109">IF(ROWS(B$9:B109)&gt;$U$5,"",INDEX(U$13:U$512,SMALL(IF(($AB$13:$AB$512=$AB$5),ROW($A$9:$A$508)-ROW($A$9)+1,""),ROWS(B$9:B109)),,1))</f>
        <v/>
      </c>
      <c r="C109" s="389" t="str">
        <f t="array" ref="C109">IF(ROWS(C$9:C109)&gt;$U$5,"",INDEX(V$13:V$512,SMALL(IF(($AB$13:$AB$512=$AB$5),ROW($A$9:$A$508)-ROW($A$9)+1,""),ROWS(C$9:C109)),,1))</f>
        <v/>
      </c>
      <c r="D109" s="30" t="str">
        <f t="array" ref="D109">IF(ROWS(D$9:D109)&gt;$U$5,"",INDEX(W$13:W$512,SMALL(IF(($AB$13:$AB$512=$AB$5),ROW($A$9:$A$508)-ROW($A$9)+1,""),ROWS(D$9:D109)),,1))</f>
        <v/>
      </c>
      <c r="E109" s="59" t="str">
        <f t="array" ref="E109">IF(ROWS(E$9:E109)&gt;$U$5,"",INDEX(X$13:X$512,SMALL(IF(($AB$13:$AB$512=$AB$5),ROW($A$9:$A$508)-ROW($A$9)+1,""),ROWS(E$9:E109)),,1))</f>
        <v/>
      </c>
      <c r="F109" s="59" t="str">
        <f t="array" ref="F109">IF(ROWS(F$9:F109)&gt;$U$5,"",INDEX(Y$13:Y$512,SMALL(IF(($AB$13:$AB$512=$AB$5),ROW($A$9:$A$508)-ROW($A$9)+1,""),ROWS(F$9:F109)),,1))</f>
        <v/>
      </c>
      <c r="G109" s="59" t="str">
        <f t="array" ref="G109">IF(ROWS(G$9:G109)&gt;$U$5,"",INDEX(AB$13:AB$512,SMALL(IF(($AB$13:$AB$512=$AB$5),ROW($A$9:$A$508)-ROW($A$9)+1,""),ROWS(G$9:G109)),,1))</f>
        <v/>
      </c>
      <c r="H109" s="325" t="str">
        <f t="array" ref="H109">IF(ROWS(H$9:H109)&gt;$U$5,"",INDEX(AC$13:AC$512,SMALL(IF(($AB$13:$AB$512=$AB$5),ROW($A$9:$A$508)-ROW($A$9)+1,""),ROWS(H$9:H109)),,1))</f>
        <v/>
      </c>
      <c r="I109" s="105"/>
      <c r="J109" s="105"/>
      <c r="K109" s="105"/>
      <c r="L109" s="105"/>
      <c r="M109" s="136"/>
      <c r="T109" s="44">
        <f>Nut_StatusTool!A103</f>
        <v>97</v>
      </c>
      <c r="U109" s="44">
        <f>Nut_StatusTool!B103</f>
        <v>0</v>
      </c>
      <c r="V109" s="44">
        <f>Nut_StatusTool!C103</f>
        <v>0</v>
      </c>
      <c r="W109" s="44">
        <f>Nut_StatusTool!D103</f>
        <v>0</v>
      </c>
      <c r="X109" s="44">
        <f>Nut_StatusTool!F103</f>
        <v>0</v>
      </c>
      <c r="Y109" s="285" t="str">
        <f>Nut_StatusTool!K103</f>
        <v/>
      </c>
      <c r="Z109" s="44" t="str">
        <f>Nut_StatusTool!L103</f>
        <v/>
      </c>
      <c r="AA109" s="44" t="str">
        <f>Nut_StatusTool!M103</f>
        <v/>
      </c>
      <c r="AB109" s="44" t="str">
        <f>Nut_StatusTool!N103</f>
        <v/>
      </c>
      <c r="AC109" s="44">
        <f>Nut_StatusTool!I103</f>
        <v>0</v>
      </c>
      <c r="AD109" s="44">
        <f>Nut_StatusTool!J103</f>
        <v>0</v>
      </c>
    </row>
    <row r="110" spans="1:30" ht="20.100000000000001" customHeight="1">
      <c r="A110" s="59" t="str">
        <f t="array" ref="A110">IF(ROWS(A$9:A110)&gt;$U$5,"",INDEX(T$13:T$512,SMALL(IF(($AB$13:$AB$512=$AB$5),ROW($A$9:$A$508)-ROW($A$9)+1,""),ROWS(A$9:A110)),,1))</f>
        <v/>
      </c>
      <c r="B110" s="389" t="str">
        <f t="array" ref="B110">IF(ROWS(B$9:B110)&gt;$U$5,"",INDEX(U$13:U$512,SMALL(IF(($AB$13:$AB$512=$AB$5),ROW($A$9:$A$508)-ROW($A$9)+1,""),ROWS(B$9:B110)),,1))</f>
        <v/>
      </c>
      <c r="C110" s="389" t="str">
        <f t="array" ref="C110">IF(ROWS(C$9:C110)&gt;$U$5,"",INDEX(V$13:V$512,SMALL(IF(($AB$13:$AB$512=$AB$5),ROW($A$9:$A$508)-ROW($A$9)+1,""),ROWS(C$9:C110)),,1))</f>
        <v/>
      </c>
      <c r="D110" s="30" t="str">
        <f t="array" ref="D110">IF(ROWS(D$9:D110)&gt;$U$5,"",INDEX(W$13:W$512,SMALL(IF(($AB$13:$AB$512=$AB$5),ROW($A$9:$A$508)-ROW($A$9)+1,""),ROWS(D$9:D110)),,1))</f>
        <v/>
      </c>
      <c r="E110" s="59" t="str">
        <f t="array" ref="E110">IF(ROWS(E$9:E110)&gt;$U$5,"",INDEX(X$13:X$512,SMALL(IF(($AB$13:$AB$512=$AB$5),ROW($A$9:$A$508)-ROW($A$9)+1,""),ROWS(E$9:E110)),,1))</f>
        <v/>
      </c>
      <c r="F110" s="59" t="str">
        <f t="array" ref="F110">IF(ROWS(F$9:F110)&gt;$U$5,"",INDEX(Y$13:Y$512,SMALL(IF(($AB$13:$AB$512=$AB$5),ROW($A$9:$A$508)-ROW($A$9)+1,""),ROWS(F$9:F110)),,1))</f>
        <v/>
      </c>
      <c r="G110" s="59" t="str">
        <f t="array" ref="G110">IF(ROWS(G$9:G110)&gt;$U$5,"",INDEX(AB$13:AB$512,SMALL(IF(($AB$13:$AB$512=$AB$5),ROW($A$9:$A$508)-ROW($A$9)+1,""),ROWS(G$9:G110)),,1))</f>
        <v/>
      </c>
      <c r="H110" s="325" t="str">
        <f t="array" ref="H110">IF(ROWS(H$9:H110)&gt;$U$5,"",INDEX(AC$13:AC$512,SMALL(IF(($AB$13:$AB$512=$AB$5),ROW($A$9:$A$508)-ROW($A$9)+1,""),ROWS(H$9:H110)),,1))</f>
        <v/>
      </c>
      <c r="I110" s="105"/>
      <c r="J110" s="105"/>
      <c r="K110" s="105"/>
      <c r="L110" s="105"/>
      <c r="M110" s="136"/>
      <c r="T110" s="44">
        <f>Nut_StatusTool!A104</f>
        <v>98</v>
      </c>
      <c r="U110" s="44">
        <f>Nut_StatusTool!B104</f>
        <v>0</v>
      </c>
      <c r="V110" s="44">
        <f>Nut_StatusTool!C104</f>
        <v>0</v>
      </c>
      <c r="W110" s="44">
        <f>Nut_StatusTool!D104</f>
        <v>0</v>
      </c>
      <c r="X110" s="44">
        <f>Nut_StatusTool!F104</f>
        <v>0</v>
      </c>
      <c r="Y110" s="285" t="str">
        <f>Nut_StatusTool!K104</f>
        <v/>
      </c>
      <c r="Z110" s="44" t="str">
        <f>Nut_StatusTool!L104</f>
        <v/>
      </c>
      <c r="AA110" s="44" t="str">
        <f>Nut_StatusTool!M104</f>
        <v/>
      </c>
      <c r="AB110" s="44" t="str">
        <f>Nut_StatusTool!N104</f>
        <v/>
      </c>
      <c r="AC110" s="44">
        <f>Nut_StatusTool!I104</f>
        <v>0</v>
      </c>
      <c r="AD110" s="44">
        <f>Nut_StatusTool!J104</f>
        <v>0</v>
      </c>
    </row>
    <row r="111" spans="1:30" ht="20.100000000000001" customHeight="1">
      <c r="A111" s="59" t="str">
        <f t="array" ref="A111">IF(ROWS(A$9:A111)&gt;$U$5,"",INDEX(T$13:T$512,SMALL(IF(($AB$13:$AB$512=$AB$5),ROW($A$9:$A$508)-ROW($A$9)+1,""),ROWS(A$9:A111)),,1))</f>
        <v/>
      </c>
      <c r="B111" s="389" t="str">
        <f t="array" ref="B111">IF(ROWS(B$9:B111)&gt;$U$5,"",INDEX(U$13:U$512,SMALL(IF(($AB$13:$AB$512=$AB$5),ROW($A$9:$A$508)-ROW($A$9)+1,""),ROWS(B$9:B111)),,1))</f>
        <v/>
      </c>
      <c r="C111" s="389" t="str">
        <f t="array" ref="C111">IF(ROWS(C$9:C111)&gt;$U$5,"",INDEX(V$13:V$512,SMALL(IF(($AB$13:$AB$512=$AB$5),ROW($A$9:$A$508)-ROW($A$9)+1,""),ROWS(C$9:C111)),,1))</f>
        <v/>
      </c>
      <c r="D111" s="30" t="str">
        <f t="array" ref="D111">IF(ROWS(D$9:D111)&gt;$U$5,"",INDEX(W$13:W$512,SMALL(IF(($AB$13:$AB$512=$AB$5),ROW($A$9:$A$508)-ROW($A$9)+1,""),ROWS(D$9:D111)),,1))</f>
        <v/>
      </c>
      <c r="E111" s="59" t="str">
        <f t="array" ref="E111">IF(ROWS(E$9:E111)&gt;$U$5,"",INDEX(X$13:X$512,SMALL(IF(($AB$13:$AB$512=$AB$5),ROW($A$9:$A$508)-ROW($A$9)+1,""),ROWS(E$9:E111)),,1))</f>
        <v/>
      </c>
      <c r="F111" s="59" t="str">
        <f t="array" ref="F111">IF(ROWS(F$9:F111)&gt;$U$5,"",INDEX(Y$13:Y$512,SMALL(IF(($AB$13:$AB$512=$AB$5),ROW($A$9:$A$508)-ROW($A$9)+1,""),ROWS(F$9:F111)),,1))</f>
        <v/>
      </c>
      <c r="G111" s="59" t="str">
        <f t="array" ref="G111">IF(ROWS(G$9:G111)&gt;$U$5,"",INDEX(AB$13:AB$512,SMALL(IF(($AB$13:$AB$512=$AB$5),ROW($A$9:$A$508)-ROW($A$9)+1,""),ROWS(G$9:G111)),,1))</f>
        <v/>
      </c>
      <c r="H111" s="325" t="str">
        <f t="array" ref="H111">IF(ROWS(H$9:H111)&gt;$U$5,"",INDEX(AC$13:AC$512,SMALL(IF(($AB$13:$AB$512=$AB$5),ROW($A$9:$A$508)-ROW($A$9)+1,""),ROWS(H$9:H111)),,1))</f>
        <v/>
      </c>
      <c r="I111" s="105"/>
      <c r="J111" s="105"/>
      <c r="K111" s="105"/>
      <c r="L111" s="105"/>
      <c r="M111" s="136"/>
      <c r="T111" s="44">
        <f>Nut_StatusTool!A105</f>
        <v>99</v>
      </c>
      <c r="U111" s="44">
        <f>Nut_StatusTool!B105</f>
        <v>0</v>
      </c>
      <c r="V111" s="44">
        <f>Nut_StatusTool!C105</f>
        <v>0</v>
      </c>
      <c r="W111" s="44">
        <f>Nut_StatusTool!D105</f>
        <v>0</v>
      </c>
      <c r="X111" s="44">
        <f>Nut_StatusTool!F105</f>
        <v>0</v>
      </c>
      <c r="Y111" s="285" t="str">
        <f>Nut_StatusTool!K105</f>
        <v/>
      </c>
      <c r="Z111" s="44" t="str">
        <f>Nut_StatusTool!L105</f>
        <v/>
      </c>
      <c r="AA111" s="44" t="str">
        <f>Nut_StatusTool!M105</f>
        <v/>
      </c>
      <c r="AB111" s="44" t="str">
        <f>Nut_StatusTool!N105</f>
        <v/>
      </c>
      <c r="AC111" s="44">
        <f>Nut_StatusTool!I105</f>
        <v>0</v>
      </c>
      <c r="AD111" s="44">
        <f>Nut_StatusTool!J105</f>
        <v>0</v>
      </c>
    </row>
    <row r="112" spans="1:30" ht="20.100000000000001" customHeight="1">
      <c r="A112" s="59" t="str">
        <f t="array" ref="A112">IF(ROWS(A$9:A112)&gt;$U$5,"",INDEX(T$13:T$512,SMALL(IF(($AB$13:$AB$512=$AB$5),ROW($A$9:$A$508)-ROW($A$9)+1,""),ROWS(A$9:A112)),,1))</f>
        <v/>
      </c>
      <c r="B112" s="389" t="str">
        <f t="array" ref="B112">IF(ROWS(B$9:B112)&gt;$U$5,"",INDEX(U$13:U$512,SMALL(IF(($AB$13:$AB$512=$AB$5),ROW($A$9:$A$508)-ROW($A$9)+1,""),ROWS(B$9:B112)),,1))</f>
        <v/>
      </c>
      <c r="C112" s="389" t="str">
        <f t="array" ref="C112">IF(ROWS(C$9:C112)&gt;$U$5,"",INDEX(V$13:V$512,SMALL(IF(($AB$13:$AB$512=$AB$5),ROW($A$9:$A$508)-ROW($A$9)+1,""),ROWS(C$9:C112)),,1))</f>
        <v/>
      </c>
      <c r="D112" s="30" t="str">
        <f t="array" ref="D112">IF(ROWS(D$9:D112)&gt;$U$5,"",INDEX(W$13:W$512,SMALL(IF(($AB$13:$AB$512=$AB$5),ROW($A$9:$A$508)-ROW($A$9)+1,""),ROWS(D$9:D112)),,1))</f>
        <v/>
      </c>
      <c r="E112" s="59" t="str">
        <f t="array" ref="E112">IF(ROWS(E$9:E112)&gt;$U$5,"",INDEX(X$13:X$512,SMALL(IF(($AB$13:$AB$512=$AB$5),ROW($A$9:$A$508)-ROW($A$9)+1,""),ROWS(E$9:E112)),,1))</f>
        <v/>
      </c>
      <c r="F112" s="59" t="str">
        <f t="array" ref="F112">IF(ROWS(F$9:F112)&gt;$U$5,"",INDEX(Y$13:Y$512,SMALL(IF(($AB$13:$AB$512=$AB$5),ROW($A$9:$A$508)-ROW($A$9)+1,""),ROWS(F$9:F112)),,1))</f>
        <v/>
      </c>
      <c r="G112" s="59" t="str">
        <f t="array" ref="G112">IF(ROWS(G$9:G112)&gt;$U$5,"",INDEX(AB$13:AB$512,SMALL(IF(($AB$13:$AB$512=$AB$5),ROW($A$9:$A$508)-ROW($A$9)+1,""),ROWS(G$9:G112)),,1))</f>
        <v/>
      </c>
      <c r="H112" s="325" t="str">
        <f t="array" ref="H112">IF(ROWS(H$9:H112)&gt;$U$5,"",INDEX(AC$13:AC$512,SMALL(IF(($AB$13:$AB$512=$AB$5),ROW($A$9:$A$508)-ROW($A$9)+1,""),ROWS(H$9:H112)),,1))</f>
        <v/>
      </c>
      <c r="I112" s="105"/>
      <c r="J112" s="105"/>
      <c r="K112" s="105"/>
      <c r="L112" s="105"/>
      <c r="M112" s="136"/>
      <c r="T112" s="44">
        <f>Nut_StatusTool!A106</f>
        <v>100</v>
      </c>
      <c r="U112" s="44">
        <f>Nut_StatusTool!B106</f>
        <v>0</v>
      </c>
      <c r="V112" s="44">
        <f>Nut_StatusTool!C106</f>
        <v>0</v>
      </c>
      <c r="W112" s="44">
        <f>Nut_StatusTool!D106</f>
        <v>0</v>
      </c>
      <c r="X112" s="44">
        <f>Nut_StatusTool!F106</f>
        <v>0</v>
      </c>
      <c r="Y112" s="285" t="str">
        <f>Nut_StatusTool!K106</f>
        <v/>
      </c>
      <c r="Z112" s="44" t="str">
        <f>Nut_StatusTool!L106</f>
        <v/>
      </c>
      <c r="AA112" s="44" t="str">
        <f>Nut_StatusTool!M106</f>
        <v/>
      </c>
      <c r="AB112" s="44" t="str">
        <f>Nut_StatusTool!N106</f>
        <v/>
      </c>
      <c r="AC112" s="44">
        <f>Nut_StatusTool!I106</f>
        <v>0</v>
      </c>
      <c r="AD112" s="44">
        <f>Nut_StatusTool!J106</f>
        <v>0</v>
      </c>
    </row>
    <row r="113" spans="1:30" ht="20.100000000000001" customHeight="1">
      <c r="A113" s="59" t="str">
        <f t="array" ref="A113">IF(ROWS(A$9:A113)&gt;$U$5,"",INDEX(T$13:T$512,SMALL(IF(($AB$13:$AB$512=$AB$5),ROW($A$9:$A$508)-ROW($A$9)+1,""),ROWS(A$9:A113)),,1))</f>
        <v/>
      </c>
      <c r="B113" s="389" t="str">
        <f t="array" ref="B113">IF(ROWS(B$9:B113)&gt;$U$5,"",INDEX(U$13:U$512,SMALL(IF(($AB$13:$AB$512=$AB$5),ROW($A$9:$A$508)-ROW($A$9)+1,""),ROWS(B$9:B113)),,1))</f>
        <v/>
      </c>
      <c r="C113" s="389" t="str">
        <f t="array" ref="C113">IF(ROWS(C$9:C113)&gt;$U$5,"",INDEX(V$13:V$512,SMALL(IF(($AB$13:$AB$512=$AB$5),ROW($A$9:$A$508)-ROW($A$9)+1,""),ROWS(C$9:C113)),,1))</f>
        <v/>
      </c>
      <c r="D113" s="30" t="str">
        <f t="array" ref="D113">IF(ROWS(D$9:D113)&gt;$U$5,"",INDEX(W$13:W$512,SMALL(IF(($AB$13:$AB$512=$AB$5),ROW($A$9:$A$508)-ROW($A$9)+1,""),ROWS(D$9:D113)),,1))</f>
        <v/>
      </c>
      <c r="E113" s="59" t="str">
        <f t="array" ref="E113">IF(ROWS(E$9:E113)&gt;$U$5,"",INDEX(X$13:X$512,SMALL(IF(($AB$13:$AB$512=$AB$5),ROW($A$9:$A$508)-ROW($A$9)+1,""),ROWS(E$9:E113)),,1))</f>
        <v/>
      </c>
      <c r="F113" s="59" t="str">
        <f t="array" ref="F113">IF(ROWS(F$9:F113)&gt;$U$5,"",INDEX(Y$13:Y$512,SMALL(IF(($AB$13:$AB$512=$AB$5),ROW($A$9:$A$508)-ROW($A$9)+1,""),ROWS(F$9:F113)),,1))</f>
        <v/>
      </c>
      <c r="G113" s="59" t="str">
        <f t="array" ref="G113">IF(ROWS(G$9:G113)&gt;$U$5,"",INDEX(AB$13:AB$512,SMALL(IF(($AB$13:$AB$512=$AB$5),ROW($A$9:$A$508)-ROW($A$9)+1,""),ROWS(G$9:G113)),,1))</f>
        <v/>
      </c>
      <c r="H113" s="325" t="str">
        <f t="array" ref="H113">IF(ROWS(H$9:H113)&gt;$U$5,"",INDEX(AC$13:AC$512,SMALL(IF(($AB$13:$AB$512=$AB$5),ROW($A$9:$A$508)-ROW($A$9)+1,""),ROWS(H$9:H113)),,1))</f>
        <v/>
      </c>
      <c r="I113" s="105"/>
      <c r="J113" s="105"/>
      <c r="K113" s="105"/>
      <c r="L113" s="105"/>
      <c r="M113" s="136"/>
      <c r="T113" s="44">
        <f>Nut_StatusTool!A107</f>
        <v>101</v>
      </c>
      <c r="U113" s="44">
        <f>Nut_StatusTool!B107</f>
        <v>0</v>
      </c>
      <c r="V113" s="44">
        <f>Nut_StatusTool!C107</f>
        <v>0</v>
      </c>
      <c r="W113" s="44">
        <f>Nut_StatusTool!D107</f>
        <v>0</v>
      </c>
      <c r="X113" s="44">
        <f>Nut_StatusTool!F107</f>
        <v>0</v>
      </c>
      <c r="Y113" s="285" t="str">
        <f>Nut_StatusTool!K107</f>
        <v/>
      </c>
      <c r="Z113" s="44" t="str">
        <f>Nut_StatusTool!L107</f>
        <v/>
      </c>
      <c r="AA113" s="44" t="str">
        <f>Nut_StatusTool!M107</f>
        <v/>
      </c>
      <c r="AB113" s="44" t="str">
        <f>Nut_StatusTool!N107</f>
        <v/>
      </c>
      <c r="AC113" s="44">
        <f>Nut_StatusTool!I107</f>
        <v>0</v>
      </c>
      <c r="AD113" s="44">
        <f>Nut_StatusTool!J107</f>
        <v>0</v>
      </c>
    </row>
    <row r="114" spans="1:30" ht="20.100000000000001" customHeight="1">
      <c r="A114" s="59" t="str">
        <f t="array" ref="A114">IF(ROWS(A$9:A114)&gt;$U$5,"",INDEX(T$13:T$512,SMALL(IF(($AB$13:$AB$512=$AB$5),ROW($A$9:$A$508)-ROW($A$9)+1,""),ROWS(A$9:A114)),,1))</f>
        <v/>
      </c>
      <c r="B114" s="389" t="str">
        <f t="array" ref="B114">IF(ROWS(B$9:B114)&gt;$U$5,"",INDEX(U$13:U$512,SMALL(IF(($AB$13:$AB$512=$AB$5),ROW($A$9:$A$508)-ROW($A$9)+1,""),ROWS(B$9:B114)),,1))</f>
        <v/>
      </c>
      <c r="C114" s="389" t="str">
        <f t="array" ref="C114">IF(ROWS(C$9:C114)&gt;$U$5,"",INDEX(V$13:V$512,SMALL(IF(($AB$13:$AB$512=$AB$5),ROW($A$9:$A$508)-ROW($A$9)+1,""),ROWS(C$9:C114)),,1))</f>
        <v/>
      </c>
      <c r="D114" s="30" t="str">
        <f t="array" ref="D114">IF(ROWS(D$9:D114)&gt;$U$5,"",INDEX(W$13:W$512,SMALL(IF(($AB$13:$AB$512=$AB$5),ROW($A$9:$A$508)-ROW($A$9)+1,""),ROWS(D$9:D114)),,1))</f>
        <v/>
      </c>
      <c r="E114" s="59" t="str">
        <f t="array" ref="E114">IF(ROWS(E$9:E114)&gt;$U$5,"",INDEX(X$13:X$512,SMALL(IF(($AB$13:$AB$512=$AB$5),ROW($A$9:$A$508)-ROW($A$9)+1,""),ROWS(E$9:E114)),,1))</f>
        <v/>
      </c>
      <c r="F114" s="59" t="str">
        <f t="array" ref="F114">IF(ROWS(F$9:F114)&gt;$U$5,"",INDEX(Y$13:Y$512,SMALL(IF(($AB$13:$AB$512=$AB$5),ROW($A$9:$A$508)-ROW($A$9)+1,""),ROWS(F$9:F114)),,1))</f>
        <v/>
      </c>
      <c r="G114" s="59" t="str">
        <f t="array" ref="G114">IF(ROWS(G$9:G114)&gt;$U$5,"",INDEX(AB$13:AB$512,SMALL(IF(($AB$13:$AB$512=$AB$5),ROW($A$9:$A$508)-ROW($A$9)+1,""),ROWS(G$9:G114)),,1))</f>
        <v/>
      </c>
      <c r="H114" s="325" t="str">
        <f t="array" ref="H114">IF(ROWS(H$9:H114)&gt;$U$5,"",INDEX(AC$13:AC$512,SMALL(IF(($AB$13:$AB$512=$AB$5),ROW($A$9:$A$508)-ROW($A$9)+1,""),ROWS(H$9:H114)),,1))</f>
        <v/>
      </c>
      <c r="I114" s="105"/>
      <c r="J114" s="105"/>
      <c r="K114" s="105"/>
      <c r="L114" s="105"/>
      <c r="M114" s="136"/>
      <c r="T114" s="44">
        <f>Nut_StatusTool!A108</f>
        <v>102</v>
      </c>
      <c r="U114" s="44">
        <f>Nut_StatusTool!B108</f>
        <v>0</v>
      </c>
      <c r="V114" s="44">
        <f>Nut_StatusTool!C108</f>
        <v>0</v>
      </c>
      <c r="W114" s="44">
        <f>Nut_StatusTool!D108</f>
        <v>0</v>
      </c>
      <c r="X114" s="44">
        <f>Nut_StatusTool!F108</f>
        <v>0</v>
      </c>
      <c r="Y114" s="285" t="str">
        <f>Nut_StatusTool!K108</f>
        <v/>
      </c>
      <c r="Z114" s="44" t="str">
        <f>Nut_StatusTool!L108</f>
        <v/>
      </c>
      <c r="AA114" s="44" t="str">
        <f>Nut_StatusTool!M108</f>
        <v/>
      </c>
      <c r="AB114" s="44" t="str">
        <f>Nut_StatusTool!N108</f>
        <v/>
      </c>
      <c r="AC114" s="44">
        <f>Nut_StatusTool!I108</f>
        <v>0</v>
      </c>
      <c r="AD114" s="44">
        <f>Nut_StatusTool!J108</f>
        <v>0</v>
      </c>
    </row>
    <row r="115" spans="1:30" ht="20.100000000000001" customHeight="1">
      <c r="A115" s="59" t="str">
        <f t="array" ref="A115">IF(ROWS(A$9:A115)&gt;$U$5,"",INDEX(T$13:T$512,SMALL(IF(($AB$13:$AB$512=$AB$5),ROW($A$9:$A$508)-ROW($A$9)+1,""),ROWS(A$9:A115)),,1))</f>
        <v/>
      </c>
      <c r="B115" s="389" t="str">
        <f t="array" ref="B115">IF(ROWS(B$9:B115)&gt;$U$5,"",INDEX(U$13:U$512,SMALL(IF(($AB$13:$AB$512=$AB$5),ROW($A$9:$A$508)-ROW($A$9)+1,""),ROWS(B$9:B115)),,1))</f>
        <v/>
      </c>
      <c r="C115" s="389" t="str">
        <f t="array" ref="C115">IF(ROWS(C$9:C115)&gt;$U$5,"",INDEX(V$13:V$512,SMALL(IF(($AB$13:$AB$512=$AB$5),ROW($A$9:$A$508)-ROW($A$9)+1,""),ROWS(C$9:C115)),,1))</f>
        <v/>
      </c>
      <c r="D115" s="30" t="str">
        <f t="array" ref="D115">IF(ROWS(D$9:D115)&gt;$U$5,"",INDEX(W$13:W$512,SMALL(IF(($AB$13:$AB$512=$AB$5),ROW($A$9:$A$508)-ROW($A$9)+1,""),ROWS(D$9:D115)),,1))</f>
        <v/>
      </c>
      <c r="E115" s="59" t="str">
        <f t="array" ref="E115">IF(ROWS(E$9:E115)&gt;$U$5,"",INDEX(X$13:X$512,SMALL(IF(($AB$13:$AB$512=$AB$5),ROW($A$9:$A$508)-ROW($A$9)+1,""),ROWS(E$9:E115)),,1))</f>
        <v/>
      </c>
      <c r="F115" s="59" t="str">
        <f t="array" ref="F115">IF(ROWS(F$9:F115)&gt;$U$5,"",INDEX(Y$13:Y$512,SMALL(IF(($AB$13:$AB$512=$AB$5),ROW($A$9:$A$508)-ROW($A$9)+1,""),ROWS(F$9:F115)),,1))</f>
        <v/>
      </c>
      <c r="G115" s="59" t="str">
        <f t="array" ref="G115">IF(ROWS(G$9:G115)&gt;$U$5,"",INDEX(AB$13:AB$512,SMALL(IF(($AB$13:$AB$512=$AB$5),ROW($A$9:$A$508)-ROW($A$9)+1,""),ROWS(G$9:G115)),,1))</f>
        <v/>
      </c>
      <c r="H115" s="325" t="str">
        <f t="array" ref="H115">IF(ROWS(H$9:H115)&gt;$U$5,"",INDEX(AC$13:AC$512,SMALL(IF(($AB$13:$AB$512=$AB$5),ROW($A$9:$A$508)-ROW($A$9)+1,""),ROWS(H$9:H115)),,1))</f>
        <v/>
      </c>
      <c r="I115" s="105"/>
      <c r="J115" s="105"/>
      <c r="K115" s="105"/>
      <c r="L115" s="105"/>
      <c r="M115" s="136"/>
      <c r="T115" s="44">
        <f>Nut_StatusTool!A109</f>
        <v>103</v>
      </c>
      <c r="U115" s="44">
        <f>Nut_StatusTool!B109</f>
        <v>0</v>
      </c>
      <c r="V115" s="44">
        <f>Nut_StatusTool!C109</f>
        <v>0</v>
      </c>
      <c r="W115" s="44">
        <f>Nut_StatusTool!D109</f>
        <v>0</v>
      </c>
      <c r="X115" s="44">
        <f>Nut_StatusTool!F109</f>
        <v>0</v>
      </c>
      <c r="Y115" s="285" t="str">
        <f>Nut_StatusTool!K109</f>
        <v/>
      </c>
      <c r="Z115" s="44" t="str">
        <f>Nut_StatusTool!L109</f>
        <v/>
      </c>
      <c r="AA115" s="44" t="str">
        <f>Nut_StatusTool!M109</f>
        <v/>
      </c>
      <c r="AB115" s="44" t="str">
        <f>Nut_StatusTool!N109</f>
        <v/>
      </c>
      <c r="AC115" s="44">
        <f>Nut_StatusTool!I109</f>
        <v>0</v>
      </c>
      <c r="AD115" s="44">
        <f>Nut_StatusTool!J109</f>
        <v>0</v>
      </c>
    </row>
    <row r="116" spans="1:30" ht="20.100000000000001" customHeight="1">
      <c r="A116" s="59" t="str">
        <f t="array" ref="A116">IF(ROWS(A$9:A116)&gt;$U$5,"",INDEX(T$13:T$512,SMALL(IF(($AB$13:$AB$512=$AB$5),ROW($A$9:$A$508)-ROW($A$9)+1,""),ROWS(A$9:A116)),,1))</f>
        <v/>
      </c>
      <c r="B116" s="389" t="str">
        <f t="array" ref="B116">IF(ROWS(B$9:B116)&gt;$U$5,"",INDEX(U$13:U$512,SMALL(IF(($AB$13:$AB$512=$AB$5),ROW($A$9:$A$508)-ROW($A$9)+1,""),ROWS(B$9:B116)),,1))</f>
        <v/>
      </c>
      <c r="C116" s="389" t="str">
        <f t="array" ref="C116">IF(ROWS(C$9:C116)&gt;$U$5,"",INDEX(V$13:V$512,SMALL(IF(($AB$13:$AB$512=$AB$5),ROW($A$9:$A$508)-ROW($A$9)+1,""),ROWS(C$9:C116)),,1))</f>
        <v/>
      </c>
      <c r="D116" s="30" t="str">
        <f t="array" ref="D116">IF(ROWS(D$9:D116)&gt;$U$5,"",INDEX(W$13:W$512,SMALL(IF(($AB$13:$AB$512=$AB$5),ROW($A$9:$A$508)-ROW($A$9)+1,""),ROWS(D$9:D116)),,1))</f>
        <v/>
      </c>
      <c r="E116" s="59" t="str">
        <f t="array" ref="E116">IF(ROWS(E$9:E116)&gt;$U$5,"",INDEX(X$13:X$512,SMALL(IF(($AB$13:$AB$512=$AB$5),ROW($A$9:$A$508)-ROW($A$9)+1,""),ROWS(E$9:E116)),,1))</f>
        <v/>
      </c>
      <c r="F116" s="59" t="str">
        <f t="array" ref="F116">IF(ROWS(F$9:F116)&gt;$U$5,"",INDEX(Y$13:Y$512,SMALL(IF(($AB$13:$AB$512=$AB$5),ROW($A$9:$A$508)-ROW($A$9)+1,""),ROWS(F$9:F116)),,1))</f>
        <v/>
      </c>
      <c r="G116" s="59" t="str">
        <f t="array" ref="G116">IF(ROWS(G$9:G116)&gt;$U$5,"",INDEX(AB$13:AB$512,SMALL(IF(($AB$13:$AB$512=$AB$5),ROW($A$9:$A$508)-ROW($A$9)+1,""),ROWS(G$9:G116)),,1))</f>
        <v/>
      </c>
      <c r="H116" s="325" t="str">
        <f t="array" ref="H116">IF(ROWS(H$9:H116)&gt;$U$5,"",INDEX(AC$13:AC$512,SMALL(IF(($AB$13:$AB$512=$AB$5),ROW($A$9:$A$508)-ROW($A$9)+1,""),ROWS(H$9:H116)),,1))</f>
        <v/>
      </c>
      <c r="I116" s="105"/>
      <c r="J116" s="105"/>
      <c r="K116" s="105"/>
      <c r="L116" s="105"/>
      <c r="M116" s="136"/>
      <c r="T116" s="44">
        <f>Nut_StatusTool!A110</f>
        <v>104</v>
      </c>
      <c r="U116" s="44">
        <f>Nut_StatusTool!B110</f>
        <v>0</v>
      </c>
      <c r="V116" s="44">
        <f>Nut_StatusTool!C110</f>
        <v>0</v>
      </c>
      <c r="W116" s="44">
        <f>Nut_StatusTool!D110</f>
        <v>0</v>
      </c>
      <c r="X116" s="44">
        <f>Nut_StatusTool!F110</f>
        <v>0</v>
      </c>
      <c r="Y116" s="285" t="str">
        <f>Nut_StatusTool!K110</f>
        <v/>
      </c>
      <c r="Z116" s="44" t="str">
        <f>Nut_StatusTool!L110</f>
        <v/>
      </c>
      <c r="AA116" s="44" t="str">
        <f>Nut_StatusTool!M110</f>
        <v/>
      </c>
      <c r="AB116" s="44" t="str">
        <f>Nut_StatusTool!N110</f>
        <v/>
      </c>
      <c r="AC116" s="44">
        <f>Nut_StatusTool!I110</f>
        <v>0</v>
      </c>
      <c r="AD116" s="44">
        <f>Nut_StatusTool!J110</f>
        <v>0</v>
      </c>
    </row>
    <row r="117" spans="1:30" ht="20.100000000000001" customHeight="1">
      <c r="A117" s="59" t="str">
        <f t="array" ref="A117">IF(ROWS(A$9:A117)&gt;$U$5,"",INDEX(T$13:T$512,SMALL(IF(($AB$13:$AB$512=$AB$5),ROW($A$9:$A$508)-ROW($A$9)+1,""),ROWS(A$9:A117)),,1))</f>
        <v/>
      </c>
      <c r="B117" s="389" t="str">
        <f t="array" ref="B117">IF(ROWS(B$9:B117)&gt;$U$5,"",INDEX(U$13:U$512,SMALL(IF(($AB$13:$AB$512=$AB$5),ROW($A$9:$A$508)-ROW($A$9)+1,""),ROWS(B$9:B117)),,1))</f>
        <v/>
      </c>
      <c r="C117" s="389" t="str">
        <f t="array" ref="C117">IF(ROWS(C$9:C117)&gt;$U$5,"",INDEX(V$13:V$512,SMALL(IF(($AB$13:$AB$512=$AB$5),ROW($A$9:$A$508)-ROW($A$9)+1,""),ROWS(C$9:C117)),,1))</f>
        <v/>
      </c>
      <c r="D117" s="30" t="str">
        <f t="array" ref="D117">IF(ROWS(D$9:D117)&gt;$U$5,"",INDEX(W$13:W$512,SMALL(IF(($AB$13:$AB$512=$AB$5),ROW($A$9:$A$508)-ROW($A$9)+1,""),ROWS(D$9:D117)),,1))</f>
        <v/>
      </c>
      <c r="E117" s="59" t="str">
        <f t="array" ref="E117">IF(ROWS(E$9:E117)&gt;$U$5,"",INDEX(X$13:X$512,SMALL(IF(($AB$13:$AB$512=$AB$5),ROW($A$9:$A$508)-ROW($A$9)+1,""),ROWS(E$9:E117)),,1))</f>
        <v/>
      </c>
      <c r="F117" s="59" t="str">
        <f t="array" ref="F117">IF(ROWS(F$9:F117)&gt;$U$5,"",INDEX(Y$13:Y$512,SMALL(IF(($AB$13:$AB$512=$AB$5),ROW($A$9:$A$508)-ROW($A$9)+1,""),ROWS(F$9:F117)),,1))</f>
        <v/>
      </c>
      <c r="G117" s="59" t="str">
        <f t="array" ref="G117">IF(ROWS(G$9:G117)&gt;$U$5,"",INDEX(AB$13:AB$512,SMALL(IF(($AB$13:$AB$512=$AB$5),ROW($A$9:$A$508)-ROW($A$9)+1,""),ROWS(G$9:G117)),,1))</f>
        <v/>
      </c>
      <c r="H117" s="325" t="str">
        <f t="array" ref="H117">IF(ROWS(H$9:H117)&gt;$U$5,"",INDEX(AC$13:AC$512,SMALL(IF(($AB$13:$AB$512=$AB$5),ROW($A$9:$A$508)-ROW($A$9)+1,""),ROWS(H$9:H117)),,1))</f>
        <v/>
      </c>
      <c r="I117" s="105"/>
      <c r="J117" s="105"/>
      <c r="K117" s="105"/>
      <c r="L117" s="105"/>
      <c r="M117" s="136"/>
      <c r="T117" s="44">
        <f>Nut_StatusTool!A111</f>
        <v>105</v>
      </c>
      <c r="U117" s="44">
        <f>Nut_StatusTool!B111</f>
        <v>0</v>
      </c>
      <c r="V117" s="44">
        <f>Nut_StatusTool!C111</f>
        <v>0</v>
      </c>
      <c r="W117" s="44">
        <f>Nut_StatusTool!D111</f>
        <v>0</v>
      </c>
      <c r="X117" s="44">
        <f>Nut_StatusTool!F111</f>
        <v>0</v>
      </c>
      <c r="Y117" s="285" t="str">
        <f>Nut_StatusTool!K111</f>
        <v/>
      </c>
      <c r="Z117" s="44" t="str">
        <f>Nut_StatusTool!L111</f>
        <v/>
      </c>
      <c r="AA117" s="44" t="str">
        <f>Nut_StatusTool!M111</f>
        <v/>
      </c>
      <c r="AB117" s="44" t="str">
        <f>Nut_StatusTool!N111</f>
        <v/>
      </c>
      <c r="AC117" s="44">
        <f>Nut_StatusTool!I111</f>
        <v>0</v>
      </c>
      <c r="AD117" s="44">
        <f>Nut_StatusTool!J111</f>
        <v>0</v>
      </c>
    </row>
    <row r="118" spans="1:30" ht="20.100000000000001" customHeight="1">
      <c r="A118" s="59" t="str">
        <f t="array" ref="A118">IF(ROWS(A$9:A118)&gt;$U$5,"",INDEX(T$13:T$512,SMALL(IF(($AB$13:$AB$512=$AB$5),ROW($A$9:$A$508)-ROW($A$9)+1,""),ROWS(A$9:A118)),,1))</f>
        <v/>
      </c>
      <c r="B118" s="389" t="str">
        <f t="array" ref="B118">IF(ROWS(B$9:B118)&gt;$U$5,"",INDEX(U$13:U$512,SMALL(IF(($AB$13:$AB$512=$AB$5),ROW($A$9:$A$508)-ROW($A$9)+1,""),ROWS(B$9:B118)),,1))</f>
        <v/>
      </c>
      <c r="C118" s="389" t="str">
        <f t="array" ref="C118">IF(ROWS(C$9:C118)&gt;$U$5,"",INDEX(V$13:V$512,SMALL(IF(($AB$13:$AB$512=$AB$5),ROW($A$9:$A$508)-ROW($A$9)+1,""),ROWS(C$9:C118)),,1))</f>
        <v/>
      </c>
      <c r="D118" s="30" t="str">
        <f t="array" ref="D118">IF(ROWS(D$9:D118)&gt;$U$5,"",INDEX(W$13:W$512,SMALL(IF(($AB$13:$AB$512=$AB$5),ROW($A$9:$A$508)-ROW($A$9)+1,""),ROWS(D$9:D118)),,1))</f>
        <v/>
      </c>
      <c r="E118" s="59" t="str">
        <f t="array" ref="E118">IF(ROWS(E$9:E118)&gt;$U$5,"",INDEX(X$13:X$512,SMALL(IF(($AB$13:$AB$512=$AB$5),ROW($A$9:$A$508)-ROW($A$9)+1,""),ROWS(E$9:E118)),,1))</f>
        <v/>
      </c>
      <c r="F118" s="59" t="str">
        <f t="array" ref="F118">IF(ROWS(F$9:F118)&gt;$U$5,"",INDEX(Y$13:Y$512,SMALL(IF(($AB$13:$AB$512=$AB$5),ROW($A$9:$A$508)-ROW($A$9)+1,""),ROWS(F$9:F118)),,1))</f>
        <v/>
      </c>
      <c r="G118" s="59" t="str">
        <f t="array" ref="G118">IF(ROWS(G$9:G118)&gt;$U$5,"",INDEX(AB$13:AB$512,SMALL(IF(($AB$13:$AB$512=$AB$5),ROW($A$9:$A$508)-ROW($A$9)+1,""),ROWS(G$9:G118)),,1))</f>
        <v/>
      </c>
      <c r="H118" s="325" t="str">
        <f t="array" ref="H118">IF(ROWS(H$9:H118)&gt;$U$5,"",INDEX(AC$13:AC$512,SMALL(IF(($AB$13:$AB$512=$AB$5),ROW($A$9:$A$508)-ROW($A$9)+1,""),ROWS(H$9:H118)),,1))</f>
        <v/>
      </c>
      <c r="I118" s="105"/>
      <c r="J118" s="105"/>
      <c r="K118" s="105"/>
      <c r="L118" s="105"/>
      <c r="M118" s="136"/>
      <c r="T118" s="44">
        <f>Nut_StatusTool!A112</f>
        <v>106</v>
      </c>
      <c r="U118" s="44">
        <f>Nut_StatusTool!B112</f>
        <v>0</v>
      </c>
      <c r="V118" s="44">
        <f>Nut_StatusTool!C112</f>
        <v>0</v>
      </c>
      <c r="W118" s="44">
        <f>Nut_StatusTool!D112</f>
        <v>0</v>
      </c>
      <c r="X118" s="44">
        <f>Nut_StatusTool!F112</f>
        <v>0</v>
      </c>
      <c r="Y118" s="285" t="str">
        <f>Nut_StatusTool!K112</f>
        <v/>
      </c>
      <c r="Z118" s="44" t="str">
        <f>Nut_StatusTool!L112</f>
        <v/>
      </c>
      <c r="AA118" s="44" t="str">
        <f>Nut_StatusTool!M112</f>
        <v/>
      </c>
      <c r="AB118" s="44" t="str">
        <f>Nut_StatusTool!N112</f>
        <v/>
      </c>
      <c r="AC118" s="44">
        <f>Nut_StatusTool!I112</f>
        <v>0</v>
      </c>
      <c r="AD118" s="44">
        <f>Nut_StatusTool!J112</f>
        <v>0</v>
      </c>
    </row>
    <row r="119" spans="1:30" ht="20.100000000000001" customHeight="1">
      <c r="A119" s="59" t="str">
        <f t="array" ref="A119">IF(ROWS(A$9:A119)&gt;$U$5,"",INDEX(T$13:T$512,SMALL(IF(($AB$13:$AB$512=$AB$5),ROW($A$9:$A$508)-ROW($A$9)+1,""),ROWS(A$9:A119)),,1))</f>
        <v/>
      </c>
      <c r="B119" s="389" t="str">
        <f t="array" ref="B119">IF(ROWS(B$9:B119)&gt;$U$5,"",INDEX(U$13:U$512,SMALL(IF(($AB$13:$AB$512=$AB$5),ROW($A$9:$A$508)-ROW($A$9)+1,""),ROWS(B$9:B119)),,1))</f>
        <v/>
      </c>
      <c r="C119" s="389" t="str">
        <f t="array" ref="C119">IF(ROWS(C$9:C119)&gt;$U$5,"",INDEX(V$13:V$512,SMALL(IF(($AB$13:$AB$512=$AB$5),ROW($A$9:$A$508)-ROW($A$9)+1,""),ROWS(C$9:C119)),,1))</f>
        <v/>
      </c>
      <c r="D119" s="30" t="str">
        <f t="array" ref="D119">IF(ROWS(D$9:D119)&gt;$U$5,"",INDEX(W$13:W$512,SMALL(IF(($AB$13:$AB$512=$AB$5),ROW($A$9:$A$508)-ROW($A$9)+1,""),ROWS(D$9:D119)),,1))</f>
        <v/>
      </c>
      <c r="E119" s="59" t="str">
        <f t="array" ref="E119">IF(ROWS(E$9:E119)&gt;$U$5,"",INDEX(X$13:X$512,SMALL(IF(($AB$13:$AB$512=$AB$5),ROW($A$9:$A$508)-ROW($A$9)+1,""),ROWS(E$9:E119)),,1))</f>
        <v/>
      </c>
      <c r="F119" s="59" t="str">
        <f t="array" ref="F119">IF(ROWS(F$9:F119)&gt;$U$5,"",INDEX(Y$13:Y$512,SMALL(IF(($AB$13:$AB$512=$AB$5),ROW($A$9:$A$508)-ROW($A$9)+1,""),ROWS(F$9:F119)),,1))</f>
        <v/>
      </c>
      <c r="G119" s="59" t="str">
        <f t="array" ref="G119">IF(ROWS(G$9:G119)&gt;$U$5,"",INDEX(AB$13:AB$512,SMALL(IF(($AB$13:$AB$512=$AB$5),ROW($A$9:$A$508)-ROW($A$9)+1,""),ROWS(G$9:G119)),,1))</f>
        <v/>
      </c>
      <c r="H119" s="325" t="str">
        <f t="array" ref="H119">IF(ROWS(H$9:H119)&gt;$U$5,"",INDEX(AC$13:AC$512,SMALL(IF(($AB$13:$AB$512=$AB$5),ROW($A$9:$A$508)-ROW($A$9)+1,""),ROWS(H$9:H119)),,1))</f>
        <v/>
      </c>
      <c r="I119" s="105"/>
      <c r="J119" s="105"/>
      <c r="K119" s="105"/>
      <c r="L119" s="105"/>
      <c r="M119" s="136"/>
      <c r="T119" s="44">
        <f>Nut_StatusTool!A113</f>
        <v>107</v>
      </c>
      <c r="U119" s="44">
        <f>Nut_StatusTool!B113</f>
        <v>0</v>
      </c>
      <c r="V119" s="44">
        <f>Nut_StatusTool!C113</f>
        <v>0</v>
      </c>
      <c r="W119" s="44">
        <f>Nut_StatusTool!D113</f>
        <v>0</v>
      </c>
      <c r="X119" s="44">
        <f>Nut_StatusTool!F113</f>
        <v>0</v>
      </c>
      <c r="Y119" s="285" t="str">
        <f>Nut_StatusTool!K113</f>
        <v/>
      </c>
      <c r="Z119" s="44" t="str">
        <f>Nut_StatusTool!L113</f>
        <v/>
      </c>
      <c r="AA119" s="44" t="str">
        <f>Nut_StatusTool!M113</f>
        <v/>
      </c>
      <c r="AB119" s="44" t="str">
        <f>Nut_StatusTool!N113</f>
        <v/>
      </c>
      <c r="AC119" s="44">
        <f>Nut_StatusTool!I113</f>
        <v>0</v>
      </c>
      <c r="AD119" s="44">
        <f>Nut_StatusTool!J113</f>
        <v>0</v>
      </c>
    </row>
    <row r="120" spans="1:30" ht="20.100000000000001" customHeight="1">
      <c r="A120" s="59" t="str">
        <f t="array" ref="A120">IF(ROWS(A$9:A120)&gt;$U$5,"",INDEX(T$13:T$512,SMALL(IF(($AB$13:$AB$512=$AB$5),ROW($A$9:$A$508)-ROW($A$9)+1,""),ROWS(A$9:A120)),,1))</f>
        <v/>
      </c>
      <c r="B120" s="389" t="str">
        <f t="array" ref="B120">IF(ROWS(B$9:B120)&gt;$U$5,"",INDEX(U$13:U$512,SMALL(IF(($AB$13:$AB$512=$AB$5),ROW($A$9:$A$508)-ROW($A$9)+1,""),ROWS(B$9:B120)),,1))</f>
        <v/>
      </c>
      <c r="C120" s="389" t="str">
        <f t="array" ref="C120">IF(ROWS(C$9:C120)&gt;$U$5,"",INDEX(V$13:V$512,SMALL(IF(($AB$13:$AB$512=$AB$5),ROW($A$9:$A$508)-ROW($A$9)+1,""),ROWS(C$9:C120)),,1))</f>
        <v/>
      </c>
      <c r="D120" s="30" t="str">
        <f t="array" ref="D120">IF(ROWS(D$9:D120)&gt;$U$5,"",INDEX(W$13:W$512,SMALL(IF(($AB$13:$AB$512=$AB$5),ROW($A$9:$A$508)-ROW($A$9)+1,""),ROWS(D$9:D120)),,1))</f>
        <v/>
      </c>
      <c r="E120" s="59" t="str">
        <f t="array" ref="E120">IF(ROWS(E$9:E120)&gt;$U$5,"",INDEX(X$13:X$512,SMALL(IF(($AB$13:$AB$512=$AB$5),ROW($A$9:$A$508)-ROW($A$9)+1,""),ROWS(E$9:E120)),,1))</f>
        <v/>
      </c>
      <c r="F120" s="59" t="str">
        <f t="array" ref="F120">IF(ROWS(F$9:F120)&gt;$U$5,"",INDEX(Y$13:Y$512,SMALL(IF(($AB$13:$AB$512=$AB$5),ROW($A$9:$A$508)-ROW($A$9)+1,""),ROWS(F$9:F120)),,1))</f>
        <v/>
      </c>
      <c r="G120" s="59" t="str">
        <f t="array" ref="G120">IF(ROWS(G$9:G120)&gt;$U$5,"",INDEX(AB$13:AB$512,SMALL(IF(($AB$13:$AB$512=$AB$5),ROW($A$9:$A$508)-ROW($A$9)+1,""),ROWS(G$9:G120)),,1))</f>
        <v/>
      </c>
      <c r="H120" s="325" t="str">
        <f t="array" ref="H120">IF(ROWS(H$9:H120)&gt;$U$5,"",INDEX(AC$13:AC$512,SMALL(IF(($AB$13:$AB$512=$AB$5),ROW($A$9:$A$508)-ROW($A$9)+1,""),ROWS(H$9:H120)),,1))</f>
        <v/>
      </c>
      <c r="I120" s="105"/>
      <c r="J120" s="105"/>
      <c r="K120" s="105"/>
      <c r="L120" s="105"/>
      <c r="M120" s="136"/>
      <c r="T120" s="44">
        <f>Nut_StatusTool!A114</f>
        <v>108</v>
      </c>
      <c r="U120" s="44">
        <f>Nut_StatusTool!B114</f>
        <v>0</v>
      </c>
      <c r="V120" s="44">
        <f>Nut_StatusTool!C114</f>
        <v>0</v>
      </c>
      <c r="W120" s="44">
        <f>Nut_StatusTool!D114</f>
        <v>0</v>
      </c>
      <c r="X120" s="44">
        <f>Nut_StatusTool!F114</f>
        <v>0</v>
      </c>
      <c r="Y120" s="285" t="str">
        <f>Nut_StatusTool!K114</f>
        <v/>
      </c>
      <c r="Z120" s="44" t="str">
        <f>Nut_StatusTool!L114</f>
        <v/>
      </c>
      <c r="AA120" s="44" t="str">
        <f>Nut_StatusTool!M114</f>
        <v/>
      </c>
      <c r="AB120" s="44" t="str">
        <f>Nut_StatusTool!N114</f>
        <v/>
      </c>
      <c r="AC120" s="44">
        <f>Nut_StatusTool!I114</f>
        <v>0</v>
      </c>
      <c r="AD120" s="44">
        <f>Nut_StatusTool!J114</f>
        <v>0</v>
      </c>
    </row>
    <row r="121" spans="1:30" ht="20.100000000000001" customHeight="1">
      <c r="A121" s="59" t="str">
        <f t="array" ref="A121">IF(ROWS(A$9:A121)&gt;$U$5,"",INDEX(T$13:T$512,SMALL(IF(($AB$13:$AB$512=$AB$5),ROW($A$9:$A$508)-ROW($A$9)+1,""),ROWS(A$9:A121)),,1))</f>
        <v/>
      </c>
      <c r="B121" s="389" t="str">
        <f t="array" ref="B121">IF(ROWS(B$9:B121)&gt;$U$5,"",INDEX(U$13:U$512,SMALL(IF(($AB$13:$AB$512=$AB$5),ROW($A$9:$A$508)-ROW($A$9)+1,""),ROWS(B$9:B121)),,1))</f>
        <v/>
      </c>
      <c r="C121" s="389" t="str">
        <f t="array" ref="C121">IF(ROWS(C$9:C121)&gt;$U$5,"",INDEX(V$13:V$512,SMALL(IF(($AB$13:$AB$512=$AB$5),ROW($A$9:$A$508)-ROW($A$9)+1,""),ROWS(C$9:C121)),,1))</f>
        <v/>
      </c>
      <c r="D121" s="30" t="str">
        <f t="array" ref="D121">IF(ROWS(D$9:D121)&gt;$U$5,"",INDEX(W$13:W$512,SMALL(IF(($AB$13:$AB$512=$AB$5),ROW($A$9:$A$508)-ROW($A$9)+1,""),ROWS(D$9:D121)),,1))</f>
        <v/>
      </c>
      <c r="E121" s="59" t="str">
        <f t="array" ref="E121">IF(ROWS(E$9:E121)&gt;$U$5,"",INDEX(X$13:X$512,SMALL(IF(($AB$13:$AB$512=$AB$5),ROW($A$9:$A$508)-ROW($A$9)+1,""),ROWS(E$9:E121)),,1))</f>
        <v/>
      </c>
      <c r="F121" s="59" t="str">
        <f t="array" ref="F121">IF(ROWS(F$9:F121)&gt;$U$5,"",INDEX(Y$13:Y$512,SMALL(IF(($AB$13:$AB$512=$AB$5),ROW($A$9:$A$508)-ROW($A$9)+1,""),ROWS(F$9:F121)),,1))</f>
        <v/>
      </c>
      <c r="G121" s="59" t="str">
        <f t="array" ref="G121">IF(ROWS(G$9:G121)&gt;$U$5,"",INDEX(AB$13:AB$512,SMALL(IF(($AB$13:$AB$512=$AB$5),ROW($A$9:$A$508)-ROW($A$9)+1,""),ROWS(G$9:G121)),,1))</f>
        <v/>
      </c>
      <c r="H121" s="325" t="str">
        <f t="array" ref="H121">IF(ROWS(H$9:H121)&gt;$U$5,"",INDEX(AC$13:AC$512,SMALL(IF(($AB$13:$AB$512=$AB$5),ROW($A$9:$A$508)-ROW($A$9)+1,""),ROWS(H$9:H121)),,1))</f>
        <v/>
      </c>
      <c r="I121" s="105"/>
      <c r="J121" s="105"/>
      <c r="K121" s="105"/>
      <c r="L121" s="105"/>
      <c r="M121" s="136"/>
      <c r="T121" s="44">
        <f>Nut_StatusTool!A115</f>
        <v>109</v>
      </c>
      <c r="U121" s="44">
        <f>Nut_StatusTool!B115</f>
        <v>0</v>
      </c>
      <c r="V121" s="44">
        <f>Nut_StatusTool!C115</f>
        <v>0</v>
      </c>
      <c r="W121" s="44">
        <f>Nut_StatusTool!D115</f>
        <v>0</v>
      </c>
      <c r="X121" s="44">
        <f>Nut_StatusTool!F115</f>
        <v>0</v>
      </c>
      <c r="Y121" s="285" t="str">
        <f>Nut_StatusTool!K115</f>
        <v/>
      </c>
      <c r="Z121" s="44" t="str">
        <f>Nut_StatusTool!L115</f>
        <v/>
      </c>
      <c r="AA121" s="44" t="str">
        <f>Nut_StatusTool!M115</f>
        <v/>
      </c>
      <c r="AB121" s="44" t="str">
        <f>Nut_StatusTool!N115</f>
        <v/>
      </c>
      <c r="AC121" s="44">
        <f>Nut_StatusTool!I115</f>
        <v>0</v>
      </c>
      <c r="AD121" s="44">
        <f>Nut_StatusTool!J115</f>
        <v>0</v>
      </c>
    </row>
    <row r="122" spans="1:30" ht="20.100000000000001" customHeight="1">
      <c r="A122" s="59" t="str">
        <f t="array" ref="A122">IF(ROWS(A$9:A122)&gt;$U$5,"",INDEX(T$13:T$512,SMALL(IF(($AB$13:$AB$512=$AB$5),ROW($A$9:$A$508)-ROW($A$9)+1,""),ROWS(A$9:A122)),,1))</f>
        <v/>
      </c>
      <c r="B122" s="389" t="str">
        <f t="array" ref="B122">IF(ROWS(B$9:B122)&gt;$U$5,"",INDEX(U$13:U$512,SMALL(IF(($AB$13:$AB$512=$AB$5),ROW($A$9:$A$508)-ROW($A$9)+1,""),ROWS(B$9:B122)),,1))</f>
        <v/>
      </c>
      <c r="C122" s="389" t="str">
        <f t="array" ref="C122">IF(ROWS(C$9:C122)&gt;$U$5,"",INDEX(V$13:V$512,SMALL(IF(($AB$13:$AB$512=$AB$5),ROW($A$9:$A$508)-ROW($A$9)+1,""),ROWS(C$9:C122)),,1))</f>
        <v/>
      </c>
      <c r="D122" s="30" t="str">
        <f t="array" ref="D122">IF(ROWS(D$9:D122)&gt;$U$5,"",INDEX(W$13:W$512,SMALL(IF(($AB$13:$AB$512=$AB$5),ROW($A$9:$A$508)-ROW($A$9)+1,""),ROWS(D$9:D122)),,1))</f>
        <v/>
      </c>
      <c r="E122" s="59" t="str">
        <f t="array" ref="E122">IF(ROWS(E$9:E122)&gt;$U$5,"",INDEX(X$13:X$512,SMALL(IF(($AB$13:$AB$512=$AB$5),ROW($A$9:$A$508)-ROW($A$9)+1,""),ROWS(E$9:E122)),,1))</f>
        <v/>
      </c>
      <c r="F122" s="59" t="str">
        <f t="array" ref="F122">IF(ROWS(F$9:F122)&gt;$U$5,"",INDEX(Y$13:Y$512,SMALL(IF(($AB$13:$AB$512=$AB$5),ROW($A$9:$A$508)-ROW($A$9)+1,""),ROWS(F$9:F122)),,1))</f>
        <v/>
      </c>
      <c r="G122" s="59" t="str">
        <f t="array" ref="G122">IF(ROWS(G$9:G122)&gt;$U$5,"",INDEX(AB$13:AB$512,SMALL(IF(($AB$13:$AB$512=$AB$5),ROW($A$9:$A$508)-ROW($A$9)+1,""),ROWS(G$9:G122)),,1))</f>
        <v/>
      </c>
      <c r="H122" s="325" t="str">
        <f t="array" ref="H122">IF(ROWS(H$9:H122)&gt;$U$5,"",INDEX(AC$13:AC$512,SMALL(IF(($AB$13:$AB$512=$AB$5),ROW($A$9:$A$508)-ROW($A$9)+1,""),ROWS(H$9:H122)),,1))</f>
        <v/>
      </c>
      <c r="I122" s="105"/>
      <c r="J122" s="105"/>
      <c r="K122" s="105"/>
      <c r="L122" s="105"/>
      <c r="M122" s="136"/>
      <c r="T122" s="44">
        <f>Nut_StatusTool!A116</f>
        <v>110</v>
      </c>
      <c r="U122" s="44">
        <f>Nut_StatusTool!B116</f>
        <v>0</v>
      </c>
      <c r="V122" s="44">
        <f>Nut_StatusTool!C116</f>
        <v>0</v>
      </c>
      <c r="W122" s="44">
        <f>Nut_StatusTool!D116</f>
        <v>0</v>
      </c>
      <c r="X122" s="44">
        <f>Nut_StatusTool!F116</f>
        <v>0</v>
      </c>
      <c r="Y122" s="285" t="str">
        <f>Nut_StatusTool!K116</f>
        <v/>
      </c>
      <c r="Z122" s="44" t="str">
        <f>Nut_StatusTool!L116</f>
        <v/>
      </c>
      <c r="AA122" s="44" t="str">
        <f>Nut_StatusTool!M116</f>
        <v/>
      </c>
      <c r="AB122" s="44" t="str">
        <f>Nut_StatusTool!N116</f>
        <v/>
      </c>
      <c r="AC122" s="44">
        <f>Nut_StatusTool!I116</f>
        <v>0</v>
      </c>
      <c r="AD122" s="44">
        <f>Nut_StatusTool!J116</f>
        <v>0</v>
      </c>
    </row>
    <row r="123" spans="1:30" ht="20.100000000000001" customHeight="1">
      <c r="A123" s="59" t="str">
        <f t="array" ref="A123">IF(ROWS(A$9:A123)&gt;$U$5,"",INDEX(T$13:T$512,SMALL(IF(($AB$13:$AB$512=$AB$5),ROW($A$9:$A$508)-ROW($A$9)+1,""),ROWS(A$9:A123)),,1))</f>
        <v/>
      </c>
      <c r="B123" s="389" t="str">
        <f t="array" ref="B123">IF(ROWS(B$9:B123)&gt;$U$5,"",INDEX(U$13:U$512,SMALL(IF(($AB$13:$AB$512=$AB$5),ROW($A$9:$A$508)-ROW($A$9)+1,""),ROWS(B$9:B123)),,1))</f>
        <v/>
      </c>
      <c r="C123" s="389" t="str">
        <f t="array" ref="C123">IF(ROWS(C$9:C123)&gt;$U$5,"",INDEX(V$13:V$512,SMALL(IF(($AB$13:$AB$512=$AB$5),ROW($A$9:$A$508)-ROW($A$9)+1,""),ROWS(C$9:C123)),,1))</f>
        <v/>
      </c>
      <c r="D123" s="30" t="str">
        <f t="array" ref="D123">IF(ROWS(D$9:D123)&gt;$U$5,"",INDEX(W$13:W$512,SMALL(IF(($AB$13:$AB$512=$AB$5),ROW($A$9:$A$508)-ROW($A$9)+1,""),ROWS(D$9:D123)),,1))</f>
        <v/>
      </c>
      <c r="E123" s="59" t="str">
        <f t="array" ref="E123">IF(ROWS(E$9:E123)&gt;$U$5,"",INDEX(X$13:X$512,SMALL(IF(($AB$13:$AB$512=$AB$5),ROW($A$9:$A$508)-ROW($A$9)+1,""),ROWS(E$9:E123)),,1))</f>
        <v/>
      </c>
      <c r="F123" s="59" t="str">
        <f t="array" ref="F123">IF(ROWS(F$9:F123)&gt;$U$5,"",INDEX(Y$13:Y$512,SMALL(IF(($AB$13:$AB$512=$AB$5),ROW($A$9:$A$508)-ROW($A$9)+1,""),ROWS(F$9:F123)),,1))</f>
        <v/>
      </c>
      <c r="G123" s="59" t="str">
        <f t="array" ref="G123">IF(ROWS(G$9:G123)&gt;$U$5,"",INDEX(AB$13:AB$512,SMALL(IF(($AB$13:$AB$512=$AB$5),ROW($A$9:$A$508)-ROW($A$9)+1,""),ROWS(G$9:G123)),,1))</f>
        <v/>
      </c>
      <c r="H123" s="325" t="str">
        <f t="array" ref="H123">IF(ROWS(H$9:H123)&gt;$U$5,"",INDEX(AC$13:AC$512,SMALL(IF(($AB$13:$AB$512=$AB$5),ROW($A$9:$A$508)-ROW($A$9)+1,""),ROWS(H$9:H123)),,1))</f>
        <v/>
      </c>
      <c r="I123" s="105"/>
      <c r="J123" s="105"/>
      <c r="K123" s="105"/>
      <c r="L123" s="105"/>
      <c r="M123" s="136"/>
      <c r="T123" s="44">
        <f>Nut_StatusTool!A117</f>
        <v>111</v>
      </c>
      <c r="U123" s="44">
        <f>Nut_StatusTool!B117</f>
        <v>0</v>
      </c>
      <c r="V123" s="44">
        <f>Nut_StatusTool!C117</f>
        <v>0</v>
      </c>
      <c r="W123" s="44">
        <f>Nut_StatusTool!D117</f>
        <v>0</v>
      </c>
      <c r="X123" s="44">
        <f>Nut_StatusTool!F117</f>
        <v>0</v>
      </c>
      <c r="Y123" s="285" t="str">
        <f>Nut_StatusTool!K117</f>
        <v/>
      </c>
      <c r="Z123" s="44" t="str">
        <f>Nut_StatusTool!L117</f>
        <v/>
      </c>
      <c r="AA123" s="44" t="str">
        <f>Nut_StatusTool!M117</f>
        <v/>
      </c>
      <c r="AB123" s="44" t="str">
        <f>Nut_StatusTool!N117</f>
        <v/>
      </c>
      <c r="AC123" s="44">
        <f>Nut_StatusTool!I117</f>
        <v>0</v>
      </c>
      <c r="AD123" s="44">
        <f>Nut_StatusTool!J117</f>
        <v>0</v>
      </c>
    </row>
    <row r="124" spans="1:30" ht="20.100000000000001" customHeight="1">
      <c r="A124" s="59" t="str">
        <f t="array" ref="A124">IF(ROWS(A$9:A124)&gt;$U$5,"",INDEX(T$13:T$512,SMALL(IF(($AB$13:$AB$512=$AB$5),ROW($A$9:$A$508)-ROW($A$9)+1,""),ROWS(A$9:A124)),,1))</f>
        <v/>
      </c>
      <c r="B124" s="389" t="str">
        <f t="array" ref="B124">IF(ROWS(B$9:B124)&gt;$U$5,"",INDEX(U$13:U$512,SMALL(IF(($AB$13:$AB$512=$AB$5),ROW($A$9:$A$508)-ROW($A$9)+1,""),ROWS(B$9:B124)),,1))</f>
        <v/>
      </c>
      <c r="C124" s="389" t="str">
        <f t="array" ref="C124">IF(ROWS(C$9:C124)&gt;$U$5,"",INDEX(V$13:V$512,SMALL(IF(($AB$13:$AB$512=$AB$5),ROW($A$9:$A$508)-ROW($A$9)+1,""),ROWS(C$9:C124)),,1))</f>
        <v/>
      </c>
      <c r="D124" s="30" t="str">
        <f t="array" ref="D124">IF(ROWS(D$9:D124)&gt;$U$5,"",INDEX(W$13:W$512,SMALL(IF(($AB$13:$AB$512=$AB$5),ROW($A$9:$A$508)-ROW($A$9)+1,""),ROWS(D$9:D124)),,1))</f>
        <v/>
      </c>
      <c r="E124" s="59" t="str">
        <f t="array" ref="E124">IF(ROWS(E$9:E124)&gt;$U$5,"",INDEX(X$13:X$512,SMALL(IF(($AB$13:$AB$512=$AB$5),ROW($A$9:$A$508)-ROW($A$9)+1,""),ROWS(E$9:E124)),,1))</f>
        <v/>
      </c>
      <c r="F124" s="59" t="str">
        <f t="array" ref="F124">IF(ROWS(F$9:F124)&gt;$U$5,"",INDEX(Y$13:Y$512,SMALL(IF(($AB$13:$AB$512=$AB$5),ROW($A$9:$A$508)-ROW($A$9)+1,""),ROWS(F$9:F124)),,1))</f>
        <v/>
      </c>
      <c r="G124" s="59" t="str">
        <f t="array" ref="G124">IF(ROWS(G$9:G124)&gt;$U$5,"",INDEX(AB$13:AB$512,SMALL(IF(($AB$13:$AB$512=$AB$5),ROW($A$9:$A$508)-ROW($A$9)+1,""),ROWS(G$9:G124)),,1))</f>
        <v/>
      </c>
      <c r="H124" s="325" t="str">
        <f t="array" ref="H124">IF(ROWS(H$9:H124)&gt;$U$5,"",INDEX(AC$13:AC$512,SMALL(IF(($AB$13:$AB$512=$AB$5),ROW($A$9:$A$508)-ROW($A$9)+1,""),ROWS(H$9:H124)),,1))</f>
        <v/>
      </c>
      <c r="I124" s="105"/>
      <c r="J124" s="105"/>
      <c r="K124" s="105"/>
      <c r="L124" s="105"/>
      <c r="M124" s="136"/>
      <c r="T124" s="44">
        <f>Nut_StatusTool!A118</f>
        <v>112</v>
      </c>
      <c r="U124" s="44">
        <f>Nut_StatusTool!B118</f>
        <v>0</v>
      </c>
      <c r="V124" s="44">
        <f>Nut_StatusTool!C118</f>
        <v>0</v>
      </c>
      <c r="W124" s="44">
        <f>Nut_StatusTool!D118</f>
        <v>0</v>
      </c>
      <c r="X124" s="44">
        <f>Nut_StatusTool!F118</f>
        <v>0</v>
      </c>
      <c r="Y124" s="285" t="str">
        <f>Nut_StatusTool!K118</f>
        <v/>
      </c>
      <c r="Z124" s="44" t="str">
        <f>Nut_StatusTool!L118</f>
        <v/>
      </c>
      <c r="AA124" s="44" t="str">
        <f>Nut_StatusTool!M118</f>
        <v/>
      </c>
      <c r="AB124" s="44" t="str">
        <f>Nut_StatusTool!N118</f>
        <v/>
      </c>
      <c r="AC124" s="44">
        <f>Nut_StatusTool!I118</f>
        <v>0</v>
      </c>
      <c r="AD124" s="44">
        <f>Nut_StatusTool!J118</f>
        <v>0</v>
      </c>
    </row>
    <row r="125" spans="1:30" ht="20.100000000000001" customHeight="1">
      <c r="A125" s="59" t="str">
        <f t="array" ref="A125">IF(ROWS(A$9:A125)&gt;$U$5,"",INDEX(T$13:T$512,SMALL(IF(($AB$13:$AB$512=$AB$5),ROW($A$9:$A$508)-ROW($A$9)+1,""),ROWS(A$9:A125)),,1))</f>
        <v/>
      </c>
      <c r="B125" s="389" t="str">
        <f t="array" ref="B125">IF(ROWS(B$9:B125)&gt;$U$5,"",INDEX(U$13:U$512,SMALL(IF(($AB$13:$AB$512=$AB$5),ROW($A$9:$A$508)-ROW($A$9)+1,""),ROWS(B$9:B125)),,1))</f>
        <v/>
      </c>
      <c r="C125" s="389" t="str">
        <f t="array" ref="C125">IF(ROWS(C$9:C125)&gt;$U$5,"",INDEX(V$13:V$512,SMALL(IF(($AB$13:$AB$512=$AB$5),ROW($A$9:$A$508)-ROW($A$9)+1,""),ROWS(C$9:C125)),,1))</f>
        <v/>
      </c>
      <c r="D125" s="30" t="str">
        <f t="array" ref="D125">IF(ROWS(D$9:D125)&gt;$U$5,"",INDEX(W$13:W$512,SMALL(IF(($AB$13:$AB$512=$AB$5),ROW($A$9:$A$508)-ROW($A$9)+1,""),ROWS(D$9:D125)),,1))</f>
        <v/>
      </c>
      <c r="E125" s="59" t="str">
        <f t="array" ref="E125">IF(ROWS(E$9:E125)&gt;$U$5,"",INDEX(X$13:X$512,SMALL(IF(($AB$13:$AB$512=$AB$5),ROW($A$9:$A$508)-ROW($A$9)+1,""),ROWS(E$9:E125)),,1))</f>
        <v/>
      </c>
      <c r="F125" s="59" t="str">
        <f t="array" ref="F125">IF(ROWS(F$9:F125)&gt;$U$5,"",INDEX(Y$13:Y$512,SMALL(IF(($AB$13:$AB$512=$AB$5),ROW($A$9:$A$508)-ROW($A$9)+1,""),ROWS(F$9:F125)),,1))</f>
        <v/>
      </c>
      <c r="G125" s="59" t="str">
        <f t="array" ref="G125">IF(ROWS(G$9:G125)&gt;$U$5,"",INDEX(AB$13:AB$512,SMALL(IF(($AB$13:$AB$512=$AB$5),ROW($A$9:$A$508)-ROW($A$9)+1,""),ROWS(G$9:G125)),,1))</f>
        <v/>
      </c>
      <c r="H125" s="325" t="str">
        <f t="array" ref="H125">IF(ROWS(H$9:H125)&gt;$U$5,"",INDEX(AC$13:AC$512,SMALL(IF(($AB$13:$AB$512=$AB$5),ROW($A$9:$A$508)-ROW($A$9)+1,""),ROWS(H$9:H125)),,1))</f>
        <v/>
      </c>
      <c r="I125" s="105"/>
      <c r="J125" s="105"/>
      <c r="K125" s="105"/>
      <c r="L125" s="105"/>
      <c r="M125" s="136"/>
      <c r="T125" s="44">
        <f>Nut_StatusTool!A119</f>
        <v>113</v>
      </c>
      <c r="U125" s="44">
        <f>Nut_StatusTool!B119</f>
        <v>0</v>
      </c>
      <c r="V125" s="44">
        <f>Nut_StatusTool!C119</f>
        <v>0</v>
      </c>
      <c r="W125" s="44">
        <f>Nut_StatusTool!D119</f>
        <v>0</v>
      </c>
      <c r="X125" s="44">
        <f>Nut_StatusTool!F119</f>
        <v>0</v>
      </c>
      <c r="Y125" s="285" t="str">
        <f>Nut_StatusTool!K119</f>
        <v/>
      </c>
      <c r="Z125" s="44" t="str">
        <f>Nut_StatusTool!L119</f>
        <v/>
      </c>
      <c r="AA125" s="44" t="str">
        <f>Nut_StatusTool!M119</f>
        <v/>
      </c>
      <c r="AB125" s="44" t="str">
        <f>Nut_StatusTool!N119</f>
        <v/>
      </c>
      <c r="AC125" s="44">
        <f>Nut_StatusTool!I119</f>
        <v>0</v>
      </c>
      <c r="AD125" s="44">
        <f>Nut_StatusTool!J119</f>
        <v>0</v>
      </c>
    </row>
    <row r="126" spans="1:30" ht="20.100000000000001" customHeight="1">
      <c r="A126" s="59" t="str">
        <f t="array" ref="A126">IF(ROWS(A$9:A126)&gt;$U$5,"",INDEX(T$13:T$512,SMALL(IF(($AB$13:$AB$512=$AB$5),ROW($A$9:$A$508)-ROW($A$9)+1,""),ROWS(A$9:A126)),,1))</f>
        <v/>
      </c>
      <c r="B126" s="389" t="str">
        <f t="array" ref="B126">IF(ROWS(B$9:B126)&gt;$U$5,"",INDEX(U$13:U$512,SMALL(IF(($AB$13:$AB$512=$AB$5),ROW($A$9:$A$508)-ROW($A$9)+1,""),ROWS(B$9:B126)),,1))</f>
        <v/>
      </c>
      <c r="C126" s="389" t="str">
        <f t="array" ref="C126">IF(ROWS(C$9:C126)&gt;$U$5,"",INDEX(V$13:V$512,SMALL(IF(($AB$13:$AB$512=$AB$5),ROW($A$9:$A$508)-ROW($A$9)+1,""),ROWS(C$9:C126)),,1))</f>
        <v/>
      </c>
      <c r="D126" s="30" t="str">
        <f t="array" ref="D126">IF(ROWS(D$9:D126)&gt;$U$5,"",INDEX(W$13:W$512,SMALL(IF(($AB$13:$AB$512=$AB$5),ROW($A$9:$A$508)-ROW($A$9)+1,""),ROWS(D$9:D126)),,1))</f>
        <v/>
      </c>
      <c r="E126" s="59" t="str">
        <f t="array" ref="E126">IF(ROWS(E$9:E126)&gt;$U$5,"",INDEX(X$13:X$512,SMALL(IF(($AB$13:$AB$512=$AB$5),ROW($A$9:$A$508)-ROW($A$9)+1,""),ROWS(E$9:E126)),,1))</f>
        <v/>
      </c>
      <c r="F126" s="59" t="str">
        <f t="array" ref="F126">IF(ROWS(F$9:F126)&gt;$U$5,"",INDEX(Y$13:Y$512,SMALL(IF(($AB$13:$AB$512=$AB$5),ROW($A$9:$A$508)-ROW($A$9)+1,""),ROWS(F$9:F126)),,1))</f>
        <v/>
      </c>
      <c r="G126" s="59" t="str">
        <f t="array" ref="G126">IF(ROWS(G$9:G126)&gt;$U$5,"",INDEX(AB$13:AB$512,SMALL(IF(($AB$13:$AB$512=$AB$5),ROW($A$9:$A$508)-ROW($A$9)+1,""),ROWS(G$9:G126)),,1))</f>
        <v/>
      </c>
      <c r="H126" s="325" t="str">
        <f t="array" ref="H126">IF(ROWS(H$9:H126)&gt;$U$5,"",INDEX(AC$13:AC$512,SMALL(IF(($AB$13:$AB$512=$AB$5),ROW($A$9:$A$508)-ROW($A$9)+1,""),ROWS(H$9:H126)),,1))</f>
        <v/>
      </c>
      <c r="I126" s="105"/>
      <c r="J126" s="105"/>
      <c r="K126" s="105"/>
      <c r="L126" s="105"/>
      <c r="M126" s="136"/>
      <c r="T126" s="44">
        <f>Nut_StatusTool!A120</f>
        <v>114</v>
      </c>
      <c r="U126" s="44">
        <f>Nut_StatusTool!B120</f>
        <v>0</v>
      </c>
      <c r="V126" s="44">
        <f>Nut_StatusTool!C120</f>
        <v>0</v>
      </c>
      <c r="W126" s="44">
        <f>Nut_StatusTool!D120</f>
        <v>0</v>
      </c>
      <c r="X126" s="44">
        <f>Nut_StatusTool!F120</f>
        <v>0</v>
      </c>
      <c r="Y126" s="285" t="str">
        <f>Nut_StatusTool!K120</f>
        <v/>
      </c>
      <c r="Z126" s="44" t="str">
        <f>Nut_StatusTool!L120</f>
        <v/>
      </c>
      <c r="AA126" s="44" t="str">
        <f>Nut_StatusTool!M120</f>
        <v/>
      </c>
      <c r="AB126" s="44" t="str">
        <f>Nut_StatusTool!N120</f>
        <v/>
      </c>
      <c r="AC126" s="44">
        <f>Nut_StatusTool!I120</f>
        <v>0</v>
      </c>
      <c r="AD126" s="44">
        <f>Nut_StatusTool!J120</f>
        <v>0</v>
      </c>
    </row>
    <row r="127" spans="1:30" ht="20.100000000000001" customHeight="1">
      <c r="A127" s="59" t="str">
        <f t="array" ref="A127">IF(ROWS(A$9:A127)&gt;$U$5,"",INDEX(T$13:T$512,SMALL(IF(($AB$13:$AB$512=$AB$5),ROW($A$9:$A$508)-ROW($A$9)+1,""),ROWS(A$9:A127)),,1))</f>
        <v/>
      </c>
      <c r="B127" s="389" t="str">
        <f t="array" ref="B127">IF(ROWS(B$9:B127)&gt;$U$5,"",INDEX(U$13:U$512,SMALL(IF(($AB$13:$AB$512=$AB$5),ROW($A$9:$A$508)-ROW($A$9)+1,""),ROWS(B$9:B127)),,1))</f>
        <v/>
      </c>
      <c r="C127" s="389" t="str">
        <f t="array" ref="C127">IF(ROWS(C$9:C127)&gt;$U$5,"",INDEX(V$13:V$512,SMALL(IF(($AB$13:$AB$512=$AB$5),ROW($A$9:$A$508)-ROW($A$9)+1,""),ROWS(C$9:C127)),,1))</f>
        <v/>
      </c>
      <c r="D127" s="30" t="str">
        <f t="array" ref="D127">IF(ROWS(D$9:D127)&gt;$U$5,"",INDEX(W$13:W$512,SMALL(IF(($AB$13:$AB$512=$AB$5),ROW($A$9:$A$508)-ROW($A$9)+1,""),ROWS(D$9:D127)),,1))</f>
        <v/>
      </c>
      <c r="E127" s="59" t="str">
        <f t="array" ref="E127">IF(ROWS(E$9:E127)&gt;$U$5,"",INDEX(X$13:X$512,SMALL(IF(($AB$13:$AB$512=$AB$5),ROW($A$9:$A$508)-ROW($A$9)+1,""),ROWS(E$9:E127)),,1))</f>
        <v/>
      </c>
      <c r="F127" s="59" t="str">
        <f t="array" ref="F127">IF(ROWS(F$9:F127)&gt;$U$5,"",INDEX(Y$13:Y$512,SMALL(IF(($AB$13:$AB$512=$AB$5),ROW($A$9:$A$508)-ROW($A$9)+1,""),ROWS(F$9:F127)),,1))</f>
        <v/>
      </c>
      <c r="G127" s="59" t="str">
        <f t="array" ref="G127">IF(ROWS(G$9:G127)&gt;$U$5,"",INDEX(AB$13:AB$512,SMALL(IF(($AB$13:$AB$512=$AB$5),ROW($A$9:$A$508)-ROW($A$9)+1,""),ROWS(G$9:G127)),,1))</f>
        <v/>
      </c>
      <c r="H127" s="325" t="str">
        <f t="array" ref="H127">IF(ROWS(H$9:H127)&gt;$U$5,"",INDEX(AC$13:AC$512,SMALL(IF(($AB$13:$AB$512=$AB$5),ROW($A$9:$A$508)-ROW($A$9)+1,""),ROWS(H$9:H127)),,1))</f>
        <v/>
      </c>
      <c r="I127" s="105"/>
      <c r="J127" s="105"/>
      <c r="K127" s="105"/>
      <c r="L127" s="105"/>
      <c r="M127" s="136"/>
      <c r="T127" s="44">
        <f>Nut_StatusTool!A121</f>
        <v>115</v>
      </c>
      <c r="U127" s="44">
        <f>Nut_StatusTool!B121</f>
        <v>0</v>
      </c>
      <c r="V127" s="44">
        <f>Nut_StatusTool!C121</f>
        <v>0</v>
      </c>
      <c r="W127" s="44">
        <f>Nut_StatusTool!D121</f>
        <v>0</v>
      </c>
      <c r="X127" s="44">
        <f>Nut_StatusTool!F121</f>
        <v>0</v>
      </c>
      <c r="Y127" s="285" t="str">
        <f>Nut_StatusTool!K121</f>
        <v/>
      </c>
      <c r="Z127" s="44" t="str">
        <f>Nut_StatusTool!L121</f>
        <v/>
      </c>
      <c r="AA127" s="44" t="str">
        <f>Nut_StatusTool!M121</f>
        <v/>
      </c>
      <c r="AB127" s="44" t="str">
        <f>Nut_StatusTool!N121</f>
        <v/>
      </c>
      <c r="AC127" s="44">
        <f>Nut_StatusTool!I121</f>
        <v>0</v>
      </c>
      <c r="AD127" s="44">
        <f>Nut_StatusTool!J121</f>
        <v>0</v>
      </c>
    </row>
    <row r="128" spans="1:30" ht="20.100000000000001" customHeight="1">
      <c r="A128" s="59" t="str">
        <f t="array" ref="A128">IF(ROWS(A$9:A128)&gt;$U$5,"",INDEX(T$13:T$512,SMALL(IF(($AB$13:$AB$512=$AB$5),ROW($A$9:$A$508)-ROW($A$9)+1,""),ROWS(A$9:A128)),,1))</f>
        <v/>
      </c>
      <c r="B128" s="389" t="str">
        <f t="array" ref="B128">IF(ROWS(B$9:B128)&gt;$U$5,"",INDEX(U$13:U$512,SMALL(IF(($AB$13:$AB$512=$AB$5),ROW($A$9:$A$508)-ROW($A$9)+1,""),ROWS(B$9:B128)),,1))</f>
        <v/>
      </c>
      <c r="C128" s="389" t="str">
        <f t="array" ref="C128">IF(ROWS(C$9:C128)&gt;$U$5,"",INDEX(V$13:V$512,SMALL(IF(($AB$13:$AB$512=$AB$5),ROW($A$9:$A$508)-ROW($A$9)+1,""),ROWS(C$9:C128)),,1))</f>
        <v/>
      </c>
      <c r="D128" s="30" t="str">
        <f t="array" ref="D128">IF(ROWS(D$9:D128)&gt;$U$5,"",INDEX(W$13:W$512,SMALL(IF(($AB$13:$AB$512=$AB$5),ROW($A$9:$A$508)-ROW($A$9)+1,""),ROWS(D$9:D128)),,1))</f>
        <v/>
      </c>
      <c r="E128" s="59" t="str">
        <f t="array" ref="E128">IF(ROWS(E$9:E128)&gt;$U$5,"",INDEX(X$13:X$512,SMALL(IF(($AB$13:$AB$512=$AB$5),ROW($A$9:$A$508)-ROW($A$9)+1,""),ROWS(E$9:E128)),,1))</f>
        <v/>
      </c>
      <c r="F128" s="59" t="str">
        <f t="array" ref="F128">IF(ROWS(F$9:F128)&gt;$U$5,"",INDEX(Y$13:Y$512,SMALL(IF(($AB$13:$AB$512=$AB$5),ROW($A$9:$A$508)-ROW($A$9)+1,""),ROWS(F$9:F128)),,1))</f>
        <v/>
      </c>
      <c r="G128" s="59" t="str">
        <f t="array" ref="G128">IF(ROWS(G$9:G128)&gt;$U$5,"",INDEX(AB$13:AB$512,SMALL(IF(($AB$13:$AB$512=$AB$5),ROW($A$9:$A$508)-ROW($A$9)+1,""),ROWS(G$9:G128)),,1))</f>
        <v/>
      </c>
      <c r="H128" s="325" t="str">
        <f t="array" ref="H128">IF(ROWS(H$9:H128)&gt;$U$5,"",INDEX(AC$13:AC$512,SMALL(IF(($AB$13:$AB$512=$AB$5),ROW($A$9:$A$508)-ROW($A$9)+1,""),ROWS(H$9:H128)),,1))</f>
        <v/>
      </c>
      <c r="I128" s="105"/>
      <c r="J128" s="105"/>
      <c r="K128" s="105"/>
      <c r="L128" s="105"/>
      <c r="M128" s="136"/>
      <c r="T128" s="44">
        <f>Nut_StatusTool!A122</f>
        <v>116</v>
      </c>
      <c r="U128" s="44">
        <f>Nut_StatusTool!B122</f>
        <v>0</v>
      </c>
      <c r="V128" s="44">
        <f>Nut_StatusTool!C122</f>
        <v>0</v>
      </c>
      <c r="W128" s="44">
        <f>Nut_StatusTool!D122</f>
        <v>0</v>
      </c>
      <c r="X128" s="44">
        <f>Nut_StatusTool!F122</f>
        <v>0</v>
      </c>
      <c r="Y128" s="285" t="str">
        <f>Nut_StatusTool!K122</f>
        <v/>
      </c>
      <c r="Z128" s="44" t="str">
        <f>Nut_StatusTool!L122</f>
        <v/>
      </c>
      <c r="AA128" s="44" t="str">
        <f>Nut_StatusTool!M122</f>
        <v/>
      </c>
      <c r="AB128" s="44" t="str">
        <f>Nut_StatusTool!N122</f>
        <v/>
      </c>
      <c r="AC128" s="44">
        <f>Nut_StatusTool!I122</f>
        <v>0</v>
      </c>
      <c r="AD128" s="44">
        <f>Nut_StatusTool!J122</f>
        <v>0</v>
      </c>
    </row>
    <row r="129" spans="1:30" ht="20.100000000000001" customHeight="1">
      <c r="A129" s="59" t="str">
        <f t="array" ref="A129">IF(ROWS(A$9:A129)&gt;$U$5,"",INDEX(T$13:T$512,SMALL(IF(($AB$13:$AB$512=$AB$5),ROW($A$9:$A$508)-ROW($A$9)+1,""),ROWS(A$9:A129)),,1))</f>
        <v/>
      </c>
      <c r="B129" s="389" t="str">
        <f t="array" ref="B129">IF(ROWS(B$9:B129)&gt;$U$5,"",INDEX(U$13:U$512,SMALL(IF(($AB$13:$AB$512=$AB$5),ROW($A$9:$A$508)-ROW($A$9)+1,""),ROWS(B$9:B129)),,1))</f>
        <v/>
      </c>
      <c r="C129" s="389" t="str">
        <f t="array" ref="C129">IF(ROWS(C$9:C129)&gt;$U$5,"",INDEX(V$13:V$512,SMALL(IF(($AB$13:$AB$512=$AB$5),ROW($A$9:$A$508)-ROW($A$9)+1,""),ROWS(C$9:C129)),,1))</f>
        <v/>
      </c>
      <c r="D129" s="30" t="str">
        <f t="array" ref="D129">IF(ROWS(D$9:D129)&gt;$U$5,"",INDEX(W$13:W$512,SMALL(IF(($AB$13:$AB$512=$AB$5),ROW($A$9:$A$508)-ROW($A$9)+1,""),ROWS(D$9:D129)),,1))</f>
        <v/>
      </c>
      <c r="E129" s="59" t="str">
        <f t="array" ref="E129">IF(ROWS(E$9:E129)&gt;$U$5,"",INDEX(X$13:X$512,SMALL(IF(($AB$13:$AB$512=$AB$5),ROW($A$9:$A$508)-ROW($A$9)+1,""),ROWS(E$9:E129)),,1))</f>
        <v/>
      </c>
      <c r="F129" s="59" t="str">
        <f t="array" ref="F129">IF(ROWS(F$9:F129)&gt;$U$5,"",INDEX(Y$13:Y$512,SMALL(IF(($AB$13:$AB$512=$AB$5),ROW($A$9:$A$508)-ROW($A$9)+1,""),ROWS(F$9:F129)),,1))</f>
        <v/>
      </c>
      <c r="G129" s="59" t="str">
        <f t="array" ref="G129">IF(ROWS(G$9:G129)&gt;$U$5,"",INDEX(AB$13:AB$512,SMALL(IF(($AB$13:$AB$512=$AB$5),ROW($A$9:$A$508)-ROW($A$9)+1,""),ROWS(G$9:G129)),,1))</f>
        <v/>
      </c>
      <c r="H129" s="325" t="str">
        <f t="array" ref="H129">IF(ROWS(H$9:H129)&gt;$U$5,"",INDEX(AC$13:AC$512,SMALL(IF(($AB$13:$AB$512=$AB$5),ROW($A$9:$A$508)-ROW($A$9)+1,""),ROWS(H$9:H129)),,1))</f>
        <v/>
      </c>
      <c r="I129" s="105"/>
      <c r="J129" s="105"/>
      <c r="K129" s="105"/>
      <c r="L129" s="105"/>
      <c r="M129" s="136"/>
      <c r="T129" s="44">
        <f>Nut_StatusTool!A123</f>
        <v>117</v>
      </c>
      <c r="U129" s="44">
        <f>Nut_StatusTool!B123</f>
        <v>0</v>
      </c>
      <c r="V129" s="44">
        <f>Nut_StatusTool!C123</f>
        <v>0</v>
      </c>
      <c r="W129" s="44">
        <f>Nut_StatusTool!D123</f>
        <v>0</v>
      </c>
      <c r="X129" s="44">
        <f>Nut_StatusTool!F123</f>
        <v>0</v>
      </c>
      <c r="Y129" s="285" t="str">
        <f>Nut_StatusTool!K123</f>
        <v/>
      </c>
      <c r="Z129" s="44" t="str">
        <f>Nut_StatusTool!L123</f>
        <v/>
      </c>
      <c r="AA129" s="44" t="str">
        <f>Nut_StatusTool!M123</f>
        <v/>
      </c>
      <c r="AB129" s="44" t="str">
        <f>Nut_StatusTool!N123</f>
        <v/>
      </c>
      <c r="AC129" s="44">
        <f>Nut_StatusTool!I123</f>
        <v>0</v>
      </c>
      <c r="AD129" s="44">
        <f>Nut_StatusTool!J123</f>
        <v>0</v>
      </c>
    </row>
    <row r="130" spans="1:30" ht="20.100000000000001" customHeight="1">
      <c r="A130" s="59" t="str">
        <f t="array" ref="A130">IF(ROWS(A$9:A130)&gt;$U$5,"",INDEX(T$13:T$512,SMALL(IF(($AB$13:$AB$512=$AB$5),ROW($A$9:$A$508)-ROW($A$9)+1,""),ROWS(A$9:A130)),,1))</f>
        <v/>
      </c>
      <c r="B130" s="389" t="str">
        <f t="array" ref="B130">IF(ROWS(B$9:B130)&gt;$U$5,"",INDEX(U$13:U$512,SMALL(IF(($AB$13:$AB$512=$AB$5),ROW($A$9:$A$508)-ROW($A$9)+1,""),ROWS(B$9:B130)),,1))</f>
        <v/>
      </c>
      <c r="C130" s="389" t="str">
        <f t="array" ref="C130">IF(ROWS(C$9:C130)&gt;$U$5,"",INDEX(V$13:V$512,SMALL(IF(($AB$13:$AB$512=$AB$5),ROW($A$9:$A$508)-ROW($A$9)+1,""),ROWS(C$9:C130)),,1))</f>
        <v/>
      </c>
      <c r="D130" s="30" t="str">
        <f t="array" ref="D130">IF(ROWS(D$9:D130)&gt;$U$5,"",INDEX(W$13:W$512,SMALL(IF(($AB$13:$AB$512=$AB$5),ROW($A$9:$A$508)-ROW($A$9)+1,""),ROWS(D$9:D130)),,1))</f>
        <v/>
      </c>
      <c r="E130" s="59" t="str">
        <f t="array" ref="E130">IF(ROWS(E$9:E130)&gt;$U$5,"",INDEX(X$13:X$512,SMALL(IF(($AB$13:$AB$512=$AB$5),ROW($A$9:$A$508)-ROW($A$9)+1,""),ROWS(E$9:E130)),,1))</f>
        <v/>
      </c>
      <c r="F130" s="59" t="str">
        <f t="array" ref="F130">IF(ROWS(F$9:F130)&gt;$U$5,"",INDEX(Y$13:Y$512,SMALL(IF(($AB$13:$AB$512=$AB$5),ROW($A$9:$A$508)-ROW($A$9)+1,""),ROWS(F$9:F130)),,1))</f>
        <v/>
      </c>
      <c r="G130" s="59" t="str">
        <f t="array" ref="G130">IF(ROWS(G$9:G130)&gt;$U$5,"",INDEX(AB$13:AB$512,SMALL(IF(($AB$13:$AB$512=$AB$5),ROW($A$9:$A$508)-ROW($A$9)+1,""),ROWS(G$9:G130)),,1))</f>
        <v/>
      </c>
      <c r="H130" s="325" t="str">
        <f t="array" ref="H130">IF(ROWS(H$9:H130)&gt;$U$5,"",INDEX(AC$13:AC$512,SMALL(IF(($AB$13:$AB$512=$AB$5),ROW($A$9:$A$508)-ROW($A$9)+1,""),ROWS(H$9:H130)),,1))</f>
        <v/>
      </c>
      <c r="I130" s="105"/>
      <c r="J130" s="105"/>
      <c r="K130" s="105"/>
      <c r="L130" s="105"/>
      <c r="M130" s="136"/>
      <c r="T130" s="44">
        <f>Nut_StatusTool!A124</f>
        <v>118</v>
      </c>
      <c r="U130" s="44">
        <f>Nut_StatusTool!B124</f>
        <v>0</v>
      </c>
      <c r="V130" s="44">
        <f>Nut_StatusTool!C124</f>
        <v>0</v>
      </c>
      <c r="W130" s="44">
        <f>Nut_StatusTool!D124</f>
        <v>0</v>
      </c>
      <c r="X130" s="44">
        <f>Nut_StatusTool!F124</f>
        <v>0</v>
      </c>
      <c r="Y130" s="285" t="str">
        <f>Nut_StatusTool!K124</f>
        <v/>
      </c>
      <c r="Z130" s="44" t="str">
        <f>Nut_StatusTool!L124</f>
        <v/>
      </c>
      <c r="AA130" s="44" t="str">
        <f>Nut_StatusTool!M124</f>
        <v/>
      </c>
      <c r="AB130" s="44" t="str">
        <f>Nut_StatusTool!N124</f>
        <v/>
      </c>
      <c r="AC130" s="44">
        <f>Nut_StatusTool!I124</f>
        <v>0</v>
      </c>
      <c r="AD130" s="44">
        <f>Nut_StatusTool!J124</f>
        <v>0</v>
      </c>
    </row>
    <row r="131" spans="1:30" ht="20.100000000000001" customHeight="1">
      <c r="A131" s="59" t="str">
        <f t="array" ref="A131">IF(ROWS(A$9:A131)&gt;$U$5,"",INDEX(T$13:T$512,SMALL(IF(($AB$13:$AB$512=$AB$5),ROW($A$9:$A$508)-ROW($A$9)+1,""),ROWS(A$9:A131)),,1))</f>
        <v/>
      </c>
      <c r="B131" s="389" t="str">
        <f t="array" ref="B131">IF(ROWS(B$9:B131)&gt;$U$5,"",INDEX(U$13:U$512,SMALL(IF(($AB$13:$AB$512=$AB$5),ROW($A$9:$A$508)-ROW($A$9)+1,""),ROWS(B$9:B131)),,1))</f>
        <v/>
      </c>
      <c r="C131" s="389" t="str">
        <f t="array" ref="C131">IF(ROWS(C$9:C131)&gt;$U$5,"",INDEX(V$13:V$512,SMALL(IF(($AB$13:$AB$512=$AB$5),ROW($A$9:$A$508)-ROW($A$9)+1,""),ROWS(C$9:C131)),,1))</f>
        <v/>
      </c>
      <c r="D131" s="30" t="str">
        <f t="array" ref="D131">IF(ROWS(D$9:D131)&gt;$U$5,"",INDEX(W$13:W$512,SMALL(IF(($AB$13:$AB$512=$AB$5),ROW($A$9:$A$508)-ROW($A$9)+1,""),ROWS(D$9:D131)),,1))</f>
        <v/>
      </c>
      <c r="E131" s="59" t="str">
        <f t="array" ref="E131">IF(ROWS(E$9:E131)&gt;$U$5,"",INDEX(X$13:X$512,SMALL(IF(($AB$13:$AB$512=$AB$5),ROW($A$9:$A$508)-ROW($A$9)+1,""),ROWS(E$9:E131)),,1))</f>
        <v/>
      </c>
      <c r="F131" s="59" t="str">
        <f t="array" ref="F131">IF(ROWS(F$9:F131)&gt;$U$5,"",INDEX(Y$13:Y$512,SMALL(IF(($AB$13:$AB$512=$AB$5),ROW($A$9:$A$508)-ROW($A$9)+1,""),ROWS(F$9:F131)),,1))</f>
        <v/>
      </c>
      <c r="G131" s="59" t="str">
        <f t="array" ref="G131">IF(ROWS(G$9:G131)&gt;$U$5,"",INDEX(AB$13:AB$512,SMALL(IF(($AB$13:$AB$512=$AB$5),ROW($A$9:$A$508)-ROW($A$9)+1,""),ROWS(G$9:G131)),,1))</f>
        <v/>
      </c>
      <c r="H131" s="325" t="str">
        <f t="array" ref="H131">IF(ROWS(H$9:H131)&gt;$U$5,"",INDEX(AC$13:AC$512,SMALL(IF(($AB$13:$AB$512=$AB$5),ROW($A$9:$A$508)-ROW($A$9)+1,""),ROWS(H$9:H131)),,1))</f>
        <v/>
      </c>
      <c r="I131" s="105"/>
      <c r="J131" s="105"/>
      <c r="K131" s="105"/>
      <c r="L131" s="105"/>
      <c r="M131" s="136"/>
      <c r="T131" s="44">
        <f>Nut_StatusTool!A125</f>
        <v>119</v>
      </c>
      <c r="U131" s="44">
        <f>Nut_StatusTool!B125</f>
        <v>0</v>
      </c>
      <c r="V131" s="44">
        <f>Nut_StatusTool!C125</f>
        <v>0</v>
      </c>
      <c r="W131" s="44">
        <f>Nut_StatusTool!D125</f>
        <v>0</v>
      </c>
      <c r="X131" s="44">
        <f>Nut_StatusTool!F125</f>
        <v>0</v>
      </c>
      <c r="Y131" s="285" t="str">
        <f>Nut_StatusTool!K125</f>
        <v/>
      </c>
      <c r="Z131" s="44" t="str">
        <f>Nut_StatusTool!L125</f>
        <v/>
      </c>
      <c r="AA131" s="44" t="str">
        <f>Nut_StatusTool!M125</f>
        <v/>
      </c>
      <c r="AB131" s="44" t="str">
        <f>Nut_StatusTool!N125</f>
        <v/>
      </c>
      <c r="AC131" s="44">
        <f>Nut_StatusTool!I125</f>
        <v>0</v>
      </c>
      <c r="AD131" s="44">
        <f>Nut_StatusTool!J125</f>
        <v>0</v>
      </c>
    </row>
    <row r="132" spans="1:30" ht="20.100000000000001" customHeight="1">
      <c r="A132" s="59" t="str">
        <f t="array" ref="A132">IF(ROWS(A$9:A132)&gt;$U$5,"",INDEX(T$13:T$512,SMALL(IF(($AB$13:$AB$512=$AB$5),ROW($A$9:$A$508)-ROW($A$9)+1,""),ROWS(A$9:A132)),,1))</f>
        <v/>
      </c>
      <c r="B132" s="389" t="str">
        <f t="array" ref="B132">IF(ROWS(B$9:B132)&gt;$U$5,"",INDEX(U$13:U$512,SMALL(IF(($AB$13:$AB$512=$AB$5),ROW($A$9:$A$508)-ROW($A$9)+1,""),ROWS(B$9:B132)),,1))</f>
        <v/>
      </c>
      <c r="C132" s="389" t="str">
        <f t="array" ref="C132">IF(ROWS(C$9:C132)&gt;$U$5,"",INDEX(V$13:V$512,SMALL(IF(($AB$13:$AB$512=$AB$5),ROW($A$9:$A$508)-ROW($A$9)+1,""),ROWS(C$9:C132)),,1))</f>
        <v/>
      </c>
      <c r="D132" s="30" t="str">
        <f t="array" ref="D132">IF(ROWS(D$9:D132)&gt;$U$5,"",INDEX(W$13:W$512,SMALL(IF(($AB$13:$AB$512=$AB$5),ROW($A$9:$A$508)-ROW($A$9)+1,""),ROWS(D$9:D132)),,1))</f>
        <v/>
      </c>
      <c r="E132" s="59" t="str">
        <f t="array" ref="E132">IF(ROWS(E$9:E132)&gt;$U$5,"",INDEX(X$13:X$512,SMALL(IF(($AB$13:$AB$512=$AB$5),ROW($A$9:$A$508)-ROW($A$9)+1,""),ROWS(E$9:E132)),,1))</f>
        <v/>
      </c>
      <c r="F132" s="59" t="str">
        <f t="array" ref="F132">IF(ROWS(F$9:F132)&gt;$U$5,"",INDEX(Y$13:Y$512,SMALL(IF(($AB$13:$AB$512=$AB$5),ROW($A$9:$A$508)-ROW($A$9)+1,""),ROWS(F$9:F132)),,1))</f>
        <v/>
      </c>
      <c r="G132" s="59" t="str">
        <f t="array" ref="G132">IF(ROWS(G$9:G132)&gt;$U$5,"",INDEX(AB$13:AB$512,SMALL(IF(($AB$13:$AB$512=$AB$5),ROW($A$9:$A$508)-ROW($A$9)+1,""),ROWS(G$9:G132)),,1))</f>
        <v/>
      </c>
      <c r="H132" s="325" t="str">
        <f t="array" ref="H132">IF(ROWS(H$9:H132)&gt;$U$5,"",INDEX(AC$13:AC$512,SMALL(IF(($AB$13:$AB$512=$AB$5),ROW($A$9:$A$508)-ROW($A$9)+1,""),ROWS(H$9:H132)),,1))</f>
        <v/>
      </c>
      <c r="I132" s="105"/>
      <c r="J132" s="105"/>
      <c r="K132" s="105"/>
      <c r="L132" s="105"/>
      <c r="M132" s="136"/>
      <c r="T132" s="44">
        <f>Nut_StatusTool!A126</f>
        <v>120</v>
      </c>
      <c r="U132" s="44">
        <f>Nut_StatusTool!B126</f>
        <v>0</v>
      </c>
      <c r="V132" s="44">
        <f>Nut_StatusTool!C126</f>
        <v>0</v>
      </c>
      <c r="W132" s="44">
        <f>Nut_StatusTool!D126</f>
        <v>0</v>
      </c>
      <c r="X132" s="44">
        <f>Nut_StatusTool!F126</f>
        <v>0</v>
      </c>
      <c r="Y132" s="285" t="str">
        <f>Nut_StatusTool!K126</f>
        <v/>
      </c>
      <c r="Z132" s="44" t="str">
        <f>Nut_StatusTool!L126</f>
        <v/>
      </c>
      <c r="AA132" s="44" t="str">
        <f>Nut_StatusTool!M126</f>
        <v/>
      </c>
      <c r="AB132" s="44" t="str">
        <f>Nut_StatusTool!N126</f>
        <v/>
      </c>
      <c r="AC132" s="44">
        <f>Nut_StatusTool!I126</f>
        <v>0</v>
      </c>
      <c r="AD132" s="44">
        <f>Nut_StatusTool!J126</f>
        <v>0</v>
      </c>
    </row>
    <row r="133" spans="1:30" ht="20.100000000000001" customHeight="1">
      <c r="A133" s="59" t="str">
        <f t="array" ref="A133">IF(ROWS(A$9:A133)&gt;$U$5,"",INDEX(T$13:T$512,SMALL(IF(($AB$13:$AB$512=$AB$5),ROW($A$9:$A$508)-ROW($A$9)+1,""),ROWS(A$9:A133)),,1))</f>
        <v/>
      </c>
      <c r="B133" s="389" t="str">
        <f t="array" ref="B133">IF(ROWS(B$9:B133)&gt;$U$5,"",INDEX(U$13:U$512,SMALL(IF(($AB$13:$AB$512=$AB$5),ROW($A$9:$A$508)-ROW($A$9)+1,""),ROWS(B$9:B133)),,1))</f>
        <v/>
      </c>
      <c r="C133" s="389" t="str">
        <f t="array" ref="C133">IF(ROWS(C$9:C133)&gt;$U$5,"",INDEX(V$13:V$512,SMALL(IF(($AB$13:$AB$512=$AB$5),ROW($A$9:$A$508)-ROW($A$9)+1,""),ROWS(C$9:C133)),,1))</f>
        <v/>
      </c>
      <c r="D133" s="30" t="str">
        <f t="array" ref="D133">IF(ROWS(D$9:D133)&gt;$U$5,"",INDEX(W$13:W$512,SMALL(IF(($AB$13:$AB$512=$AB$5),ROW($A$9:$A$508)-ROW($A$9)+1,""),ROWS(D$9:D133)),,1))</f>
        <v/>
      </c>
      <c r="E133" s="59" t="str">
        <f t="array" ref="E133">IF(ROWS(E$9:E133)&gt;$U$5,"",INDEX(X$13:X$512,SMALL(IF(($AB$13:$AB$512=$AB$5),ROW($A$9:$A$508)-ROW($A$9)+1,""),ROWS(E$9:E133)),,1))</f>
        <v/>
      </c>
      <c r="F133" s="59" t="str">
        <f t="array" ref="F133">IF(ROWS(F$9:F133)&gt;$U$5,"",INDEX(Y$13:Y$512,SMALL(IF(($AB$13:$AB$512=$AB$5),ROW($A$9:$A$508)-ROW($A$9)+1,""),ROWS(F$9:F133)),,1))</f>
        <v/>
      </c>
      <c r="G133" s="59" t="str">
        <f t="array" ref="G133">IF(ROWS(G$9:G133)&gt;$U$5,"",INDEX(AB$13:AB$512,SMALL(IF(($AB$13:$AB$512=$AB$5),ROW($A$9:$A$508)-ROW($A$9)+1,""),ROWS(G$9:G133)),,1))</f>
        <v/>
      </c>
      <c r="H133" s="325" t="str">
        <f t="array" ref="H133">IF(ROWS(H$9:H133)&gt;$U$5,"",INDEX(AC$13:AC$512,SMALL(IF(($AB$13:$AB$512=$AB$5),ROW($A$9:$A$508)-ROW($A$9)+1,""),ROWS(H$9:H133)),,1))</f>
        <v/>
      </c>
      <c r="I133" s="105"/>
      <c r="J133" s="105"/>
      <c r="K133" s="105"/>
      <c r="L133" s="105"/>
      <c r="M133" s="136"/>
      <c r="T133" s="44">
        <f>Nut_StatusTool!A127</f>
        <v>121</v>
      </c>
      <c r="U133" s="44">
        <f>Nut_StatusTool!B127</f>
        <v>0</v>
      </c>
      <c r="V133" s="44">
        <f>Nut_StatusTool!C127</f>
        <v>0</v>
      </c>
      <c r="W133" s="44">
        <f>Nut_StatusTool!D127</f>
        <v>0</v>
      </c>
      <c r="X133" s="44">
        <f>Nut_StatusTool!F127</f>
        <v>0</v>
      </c>
      <c r="Y133" s="285" t="str">
        <f>Nut_StatusTool!K127</f>
        <v/>
      </c>
      <c r="Z133" s="44" t="str">
        <f>Nut_StatusTool!L127</f>
        <v/>
      </c>
      <c r="AA133" s="44" t="str">
        <f>Nut_StatusTool!M127</f>
        <v/>
      </c>
      <c r="AB133" s="44" t="str">
        <f>Nut_StatusTool!N127</f>
        <v/>
      </c>
      <c r="AC133" s="44">
        <f>Nut_StatusTool!I127</f>
        <v>0</v>
      </c>
      <c r="AD133" s="44">
        <f>Nut_StatusTool!J127</f>
        <v>0</v>
      </c>
    </row>
    <row r="134" spans="1:30" ht="20.100000000000001" customHeight="1">
      <c r="A134" s="59" t="str">
        <f t="array" ref="A134">IF(ROWS(A$9:A134)&gt;$U$5,"",INDEX(T$13:T$512,SMALL(IF(($AB$13:$AB$512=$AB$5),ROW($A$9:$A$508)-ROW($A$9)+1,""),ROWS(A$9:A134)),,1))</f>
        <v/>
      </c>
      <c r="B134" s="389" t="str">
        <f t="array" ref="B134">IF(ROWS(B$9:B134)&gt;$U$5,"",INDEX(U$13:U$512,SMALL(IF(($AB$13:$AB$512=$AB$5),ROW($A$9:$A$508)-ROW($A$9)+1,""),ROWS(B$9:B134)),,1))</f>
        <v/>
      </c>
      <c r="C134" s="389" t="str">
        <f t="array" ref="C134">IF(ROWS(C$9:C134)&gt;$U$5,"",INDEX(V$13:V$512,SMALL(IF(($AB$13:$AB$512=$AB$5),ROW($A$9:$A$508)-ROW($A$9)+1,""),ROWS(C$9:C134)),,1))</f>
        <v/>
      </c>
      <c r="D134" s="30" t="str">
        <f t="array" ref="D134">IF(ROWS(D$9:D134)&gt;$U$5,"",INDEX(W$13:W$512,SMALL(IF(($AB$13:$AB$512=$AB$5),ROW($A$9:$A$508)-ROW($A$9)+1,""),ROWS(D$9:D134)),,1))</f>
        <v/>
      </c>
      <c r="E134" s="59" t="str">
        <f t="array" ref="E134">IF(ROWS(E$9:E134)&gt;$U$5,"",INDEX(X$13:X$512,SMALL(IF(($AB$13:$AB$512=$AB$5),ROW($A$9:$A$508)-ROW($A$9)+1,""),ROWS(E$9:E134)),,1))</f>
        <v/>
      </c>
      <c r="F134" s="59" t="str">
        <f t="array" ref="F134">IF(ROWS(F$9:F134)&gt;$U$5,"",INDEX(Y$13:Y$512,SMALL(IF(($AB$13:$AB$512=$AB$5),ROW($A$9:$A$508)-ROW($A$9)+1,""),ROWS(F$9:F134)),,1))</f>
        <v/>
      </c>
      <c r="G134" s="59" t="str">
        <f t="array" ref="G134">IF(ROWS(G$9:G134)&gt;$U$5,"",INDEX(AB$13:AB$512,SMALL(IF(($AB$13:$AB$512=$AB$5),ROW($A$9:$A$508)-ROW($A$9)+1,""),ROWS(G$9:G134)),,1))</f>
        <v/>
      </c>
      <c r="H134" s="325" t="str">
        <f t="array" ref="H134">IF(ROWS(H$9:H134)&gt;$U$5,"",INDEX(AC$13:AC$512,SMALL(IF(($AB$13:$AB$512=$AB$5),ROW($A$9:$A$508)-ROW($A$9)+1,""),ROWS(H$9:H134)),,1))</f>
        <v/>
      </c>
      <c r="I134" s="105"/>
      <c r="J134" s="105"/>
      <c r="K134" s="105"/>
      <c r="L134" s="105"/>
      <c r="M134" s="136"/>
      <c r="T134" s="44">
        <f>Nut_StatusTool!A128</f>
        <v>122</v>
      </c>
      <c r="U134" s="44">
        <f>Nut_StatusTool!B128</f>
        <v>0</v>
      </c>
      <c r="V134" s="44">
        <f>Nut_StatusTool!C128</f>
        <v>0</v>
      </c>
      <c r="W134" s="44">
        <f>Nut_StatusTool!D128</f>
        <v>0</v>
      </c>
      <c r="X134" s="44">
        <f>Nut_StatusTool!F128</f>
        <v>0</v>
      </c>
      <c r="Y134" s="285" t="str">
        <f>Nut_StatusTool!K128</f>
        <v/>
      </c>
      <c r="Z134" s="44" t="str">
        <f>Nut_StatusTool!L128</f>
        <v/>
      </c>
      <c r="AA134" s="44" t="str">
        <f>Nut_StatusTool!M128</f>
        <v/>
      </c>
      <c r="AB134" s="44" t="str">
        <f>Nut_StatusTool!N128</f>
        <v/>
      </c>
      <c r="AC134" s="44">
        <f>Nut_StatusTool!I128</f>
        <v>0</v>
      </c>
      <c r="AD134" s="44">
        <f>Nut_StatusTool!J128</f>
        <v>0</v>
      </c>
    </row>
    <row r="135" spans="1:30" ht="20.100000000000001" customHeight="1">
      <c r="A135" s="59" t="str">
        <f t="array" ref="A135">IF(ROWS(A$9:A135)&gt;$U$5,"",INDEX(T$13:T$512,SMALL(IF(($AB$13:$AB$512=$AB$5),ROW($A$9:$A$508)-ROW($A$9)+1,""),ROWS(A$9:A135)),,1))</f>
        <v/>
      </c>
      <c r="B135" s="389" t="str">
        <f t="array" ref="B135">IF(ROWS(B$9:B135)&gt;$U$5,"",INDEX(U$13:U$512,SMALL(IF(($AB$13:$AB$512=$AB$5),ROW($A$9:$A$508)-ROW($A$9)+1,""),ROWS(B$9:B135)),,1))</f>
        <v/>
      </c>
      <c r="C135" s="389" t="str">
        <f t="array" ref="C135">IF(ROWS(C$9:C135)&gt;$U$5,"",INDEX(V$13:V$512,SMALL(IF(($AB$13:$AB$512=$AB$5),ROW($A$9:$A$508)-ROW($A$9)+1,""),ROWS(C$9:C135)),,1))</f>
        <v/>
      </c>
      <c r="D135" s="30" t="str">
        <f t="array" ref="D135">IF(ROWS(D$9:D135)&gt;$U$5,"",INDEX(W$13:W$512,SMALL(IF(($AB$13:$AB$512=$AB$5),ROW($A$9:$A$508)-ROW($A$9)+1,""),ROWS(D$9:D135)),,1))</f>
        <v/>
      </c>
      <c r="E135" s="59" t="str">
        <f t="array" ref="E135">IF(ROWS(E$9:E135)&gt;$U$5,"",INDEX(X$13:X$512,SMALL(IF(($AB$13:$AB$512=$AB$5),ROW($A$9:$A$508)-ROW($A$9)+1,""),ROWS(E$9:E135)),,1))</f>
        <v/>
      </c>
      <c r="F135" s="59" t="str">
        <f t="array" ref="F135">IF(ROWS(F$9:F135)&gt;$U$5,"",INDEX(Y$13:Y$512,SMALL(IF(($AB$13:$AB$512=$AB$5),ROW($A$9:$A$508)-ROW($A$9)+1,""),ROWS(F$9:F135)),,1))</f>
        <v/>
      </c>
      <c r="G135" s="59" t="str">
        <f t="array" ref="G135">IF(ROWS(G$9:G135)&gt;$U$5,"",INDEX(AB$13:AB$512,SMALL(IF(($AB$13:$AB$512=$AB$5),ROW($A$9:$A$508)-ROW($A$9)+1,""),ROWS(G$9:G135)),,1))</f>
        <v/>
      </c>
      <c r="H135" s="325" t="str">
        <f t="array" ref="H135">IF(ROWS(H$9:H135)&gt;$U$5,"",INDEX(AC$13:AC$512,SMALL(IF(($AB$13:$AB$512=$AB$5),ROW($A$9:$A$508)-ROW($A$9)+1,""),ROWS(H$9:H135)),,1))</f>
        <v/>
      </c>
      <c r="I135" s="105"/>
      <c r="J135" s="105"/>
      <c r="K135" s="105"/>
      <c r="L135" s="105"/>
      <c r="M135" s="136"/>
      <c r="T135" s="44">
        <f>Nut_StatusTool!A129</f>
        <v>123</v>
      </c>
      <c r="U135" s="44">
        <f>Nut_StatusTool!B129</f>
        <v>0</v>
      </c>
      <c r="V135" s="44">
        <f>Nut_StatusTool!C129</f>
        <v>0</v>
      </c>
      <c r="W135" s="44">
        <f>Nut_StatusTool!D129</f>
        <v>0</v>
      </c>
      <c r="X135" s="44">
        <f>Nut_StatusTool!F129</f>
        <v>0</v>
      </c>
      <c r="Y135" s="285" t="str">
        <f>Nut_StatusTool!K129</f>
        <v/>
      </c>
      <c r="Z135" s="44" t="str">
        <f>Nut_StatusTool!L129</f>
        <v/>
      </c>
      <c r="AA135" s="44" t="str">
        <f>Nut_StatusTool!M129</f>
        <v/>
      </c>
      <c r="AB135" s="44" t="str">
        <f>Nut_StatusTool!N129</f>
        <v/>
      </c>
      <c r="AC135" s="44">
        <f>Nut_StatusTool!I129</f>
        <v>0</v>
      </c>
      <c r="AD135" s="44">
        <f>Nut_StatusTool!J129</f>
        <v>0</v>
      </c>
    </row>
    <row r="136" spans="1:30" ht="20.100000000000001" customHeight="1">
      <c r="A136" s="59" t="str">
        <f t="array" ref="A136">IF(ROWS(A$9:A136)&gt;$U$5,"",INDEX(T$13:T$512,SMALL(IF(($AB$13:$AB$512=$AB$5),ROW($A$9:$A$508)-ROW($A$9)+1,""),ROWS(A$9:A136)),,1))</f>
        <v/>
      </c>
      <c r="B136" s="389" t="str">
        <f t="array" ref="B136">IF(ROWS(B$9:B136)&gt;$U$5,"",INDEX(U$13:U$512,SMALL(IF(($AB$13:$AB$512=$AB$5),ROW($A$9:$A$508)-ROW($A$9)+1,""),ROWS(B$9:B136)),,1))</f>
        <v/>
      </c>
      <c r="C136" s="389" t="str">
        <f t="array" ref="C136">IF(ROWS(C$9:C136)&gt;$U$5,"",INDEX(V$13:V$512,SMALL(IF(($AB$13:$AB$512=$AB$5),ROW($A$9:$A$508)-ROW($A$9)+1,""),ROWS(C$9:C136)),,1))</f>
        <v/>
      </c>
      <c r="D136" s="30" t="str">
        <f t="array" ref="D136">IF(ROWS(D$9:D136)&gt;$U$5,"",INDEX(W$13:W$512,SMALL(IF(($AB$13:$AB$512=$AB$5),ROW($A$9:$A$508)-ROW($A$9)+1,""),ROWS(D$9:D136)),,1))</f>
        <v/>
      </c>
      <c r="E136" s="59" t="str">
        <f t="array" ref="E136">IF(ROWS(E$9:E136)&gt;$U$5,"",INDEX(X$13:X$512,SMALL(IF(($AB$13:$AB$512=$AB$5),ROW($A$9:$A$508)-ROW($A$9)+1,""),ROWS(E$9:E136)),,1))</f>
        <v/>
      </c>
      <c r="F136" s="59" t="str">
        <f t="array" ref="F136">IF(ROWS(F$9:F136)&gt;$U$5,"",INDEX(Y$13:Y$512,SMALL(IF(($AB$13:$AB$512=$AB$5),ROW($A$9:$A$508)-ROW($A$9)+1,""),ROWS(F$9:F136)),,1))</f>
        <v/>
      </c>
      <c r="G136" s="59" t="str">
        <f t="array" ref="G136">IF(ROWS(G$9:G136)&gt;$U$5,"",INDEX(AB$13:AB$512,SMALL(IF(($AB$13:$AB$512=$AB$5),ROW($A$9:$A$508)-ROW($A$9)+1,""),ROWS(G$9:G136)),,1))</f>
        <v/>
      </c>
      <c r="H136" s="325" t="str">
        <f t="array" ref="H136">IF(ROWS(H$9:H136)&gt;$U$5,"",INDEX(AC$13:AC$512,SMALL(IF(($AB$13:$AB$512=$AB$5),ROW($A$9:$A$508)-ROW($A$9)+1,""),ROWS(H$9:H136)),,1))</f>
        <v/>
      </c>
      <c r="I136" s="105"/>
      <c r="J136" s="105"/>
      <c r="K136" s="105"/>
      <c r="L136" s="105"/>
      <c r="M136" s="136"/>
      <c r="T136" s="44">
        <f>Nut_StatusTool!A130</f>
        <v>124</v>
      </c>
      <c r="U136" s="44">
        <f>Nut_StatusTool!B130</f>
        <v>0</v>
      </c>
      <c r="V136" s="44">
        <f>Nut_StatusTool!C130</f>
        <v>0</v>
      </c>
      <c r="W136" s="44">
        <f>Nut_StatusTool!D130</f>
        <v>0</v>
      </c>
      <c r="X136" s="44">
        <f>Nut_StatusTool!F130</f>
        <v>0</v>
      </c>
      <c r="Y136" s="285" t="str">
        <f>Nut_StatusTool!K130</f>
        <v/>
      </c>
      <c r="Z136" s="44" t="str">
        <f>Nut_StatusTool!L130</f>
        <v/>
      </c>
      <c r="AA136" s="44" t="str">
        <f>Nut_StatusTool!M130</f>
        <v/>
      </c>
      <c r="AB136" s="44" t="str">
        <f>Nut_StatusTool!N130</f>
        <v/>
      </c>
      <c r="AC136" s="44">
        <f>Nut_StatusTool!I130</f>
        <v>0</v>
      </c>
      <c r="AD136" s="44">
        <f>Nut_StatusTool!J130</f>
        <v>0</v>
      </c>
    </row>
    <row r="137" spans="1:30" ht="20.100000000000001" customHeight="1">
      <c r="A137" s="59" t="str">
        <f t="array" ref="A137">IF(ROWS(A$9:A137)&gt;$U$5,"",INDEX(T$13:T$512,SMALL(IF(($AB$13:$AB$512=$AB$5),ROW($A$9:$A$508)-ROW($A$9)+1,""),ROWS(A$9:A137)),,1))</f>
        <v/>
      </c>
      <c r="B137" s="389" t="str">
        <f t="array" ref="B137">IF(ROWS(B$9:B137)&gt;$U$5,"",INDEX(U$13:U$512,SMALL(IF(($AB$13:$AB$512=$AB$5),ROW($A$9:$A$508)-ROW($A$9)+1,""),ROWS(B$9:B137)),,1))</f>
        <v/>
      </c>
      <c r="C137" s="389" t="str">
        <f t="array" ref="C137">IF(ROWS(C$9:C137)&gt;$U$5,"",INDEX(V$13:V$512,SMALL(IF(($AB$13:$AB$512=$AB$5),ROW($A$9:$A$508)-ROW($A$9)+1,""),ROWS(C$9:C137)),,1))</f>
        <v/>
      </c>
      <c r="D137" s="30" t="str">
        <f t="array" ref="D137">IF(ROWS(D$9:D137)&gt;$U$5,"",INDEX(W$13:W$512,SMALL(IF(($AB$13:$AB$512=$AB$5),ROW($A$9:$A$508)-ROW($A$9)+1,""),ROWS(D$9:D137)),,1))</f>
        <v/>
      </c>
      <c r="E137" s="59" t="str">
        <f t="array" ref="E137">IF(ROWS(E$9:E137)&gt;$U$5,"",INDEX(X$13:X$512,SMALL(IF(($AB$13:$AB$512=$AB$5),ROW($A$9:$A$508)-ROW($A$9)+1,""),ROWS(E$9:E137)),,1))</f>
        <v/>
      </c>
      <c r="F137" s="59" t="str">
        <f t="array" ref="F137">IF(ROWS(F$9:F137)&gt;$U$5,"",INDEX(Y$13:Y$512,SMALL(IF(($AB$13:$AB$512=$AB$5),ROW($A$9:$A$508)-ROW($A$9)+1,""),ROWS(F$9:F137)),,1))</f>
        <v/>
      </c>
      <c r="G137" s="59" t="str">
        <f t="array" ref="G137">IF(ROWS(G$9:G137)&gt;$U$5,"",INDEX(AB$13:AB$512,SMALL(IF(($AB$13:$AB$512=$AB$5),ROW($A$9:$A$508)-ROW($A$9)+1,""),ROWS(G$9:G137)),,1))</f>
        <v/>
      </c>
      <c r="H137" s="325" t="str">
        <f t="array" ref="H137">IF(ROWS(H$9:H137)&gt;$U$5,"",INDEX(AC$13:AC$512,SMALL(IF(($AB$13:$AB$512=$AB$5),ROW($A$9:$A$508)-ROW($A$9)+1,""),ROWS(H$9:H137)),,1))</f>
        <v/>
      </c>
      <c r="I137" s="105"/>
      <c r="J137" s="105"/>
      <c r="K137" s="105"/>
      <c r="L137" s="105"/>
      <c r="M137" s="136"/>
      <c r="T137" s="44">
        <f>Nut_StatusTool!A131</f>
        <v>125</v>
      </c>
      <c r="U137" s="44">
        <f>Nut_StatusTool!B131</f>
        <v>0</v>
      </c>
      <c r="V137" s="44">
        <f>Nut_StatusTool!C131</f>
        <v>0</v>
      </c>
      <c r="W137" s="44">
        <f>Nut_StatusTool!D131</f>
        <v>0</v>
      </c>
      <c r="X137" s="44">
        <f>Nut_StatusTool!F131</f>
        <v>0</v>
      </c>
      <c r="Y137" s="285" t="str">
        <f>Nut_StatusTool!K131</f>
        <v/>
      </c>
      <c r="Z137" s="44" t="str">
        <f>Nut_StatusTool!L131</f>
        <v/>
      </c>
      <c r="AA137" s="44" t="str">
        <f>Nut_StatusTool!M131</f>
        <v/>
      </c>
      <c r="AB137" s="44" t="str">
        <f>Nut_StatusTool!N131</f>
        <v/>
      </c>
      <c r="AC137" s="44">
        <f>Nut_StatusTool!I131</f>
        <v>0</v>
      </c>
      <c r="AD137" s="44">
        <f>Nut_StatusTool!J131</f>
        <v>0</v>
      </c>
    </row>
    <row r="138" spans="1:30" ht="20.100000000000001" customHeight="1">
      <c r="A138" s="59" t="str">
        <f t="array" ref="A138">IF(ROWS(A$9:A138)&gt;$U$5,"",INDEX(T$13:T$512,SMALL(IF(($AB$13:$AB$512=$AB$5),ROW($A$9:$A$508)-ROW($A$9)+1,""),ROWS(A$9:A138)),,1))</f>
        <v/>
      </c>
      <c r="B138" s="389" t="str">
        <f t="array" ref="B138">IF(ROWS(B$9:B138)&gt;$U$5,"",INDEX(U$13:U$512,SMALL(IF(($AB$13:$AB$512=$AB$5),ROW($A$9:$A$508)-ROW($A$9)+1,""),ROWS(B$9:B138)),,1))</f>
        <v/>
      </c>
      <c r="C138" s="389" t="str">
        <f t="array" ref="C138">IF(ROWS(C$9:C138)&gt;$U$5,"",INDEX(V$13:V$512,SMALL(IF(($AB$13:$AB$512=$AB$5),ROW($A$9:$A$508)-ROW($A$9)+1,""),ROWS(C$9:C138)),,1))</f>
        <v/>
      </c>
      <c r="D138" s="30" t="str">
        <f t="array" ref="D138">IF(ROWS(D$9:D138)&gt;$U$5,"",INDEX(W$13:W$512,SMALL(IF(($AB$13:$AB$512=$AB$5),ROW($A$9:$A$508)-ROW($A$9)+1,""),ROWS(D$9:D138)),,1))</f>
        <v/>
      </c>
      <c r="E138" s="59" t="str">
        <f t="array" ref="E138">IF(ROWS(E$9:E138)&gt;$U$5,"",INDEX(X$13:X$512,SMALL(IF(($AB$13:$AB$512=$AB$5),ROW($A$9:$A$508)-ROW($A$9)+1,""),ROWS(E$9:E138)),,1))</f>
        <v/>
      </c>
      <c r="F138" s="59" t="str">
        <f t="array" ref="F138">IF(ROWS(F$9:F138)&gt;$U$5,"",INDEX(Y$13:Y$512,SMALL(IF(($AB$13:$AB$512=$AB$5),ROW($A$9:$A$508)-ROW($A$9)+1,""),ROWS(F$9:F138)),,1))</f>
        <v/>
      </c>
      <c r="G138" s="59" t="str">
        <f t="array" ref="G138">IF(ROWS(G$9:G138)&gt;$U$5,"",INDEX(AB$13:AB$512,SMALL(IF(($AB$13:$AB$512=$AB$5),ROW($A$9:$A$508)-ROW($A$9)+1,""),ROWS(G$9:G138)),,1))</f>
        <v/>
      </c>
      <c r="H138" s="325" t="str">
        <f t="array" ref="H138">IF(ROWS(H$9:H138)&gt;$U$5,"",INDEX(AC$13:AC$512,SMALL(IF(($AB$13:$AB$512=$AB$5),ROW($A$9:$A$508)-ROW($A$9)+1,""),ROWS(H$9:H138)),,1))</f>
        <v/>
      </c>
      <c r="I138" s="105"/>
      <c r="J138" s="105"/>
      <c r="K138" s="105"/>
      <c r="L138" s="105"/>
      <c r="M138" s="136"/>
      <c r="T138" s="44">
        <f>Nut_StatusTool!A132</f>
        <v>126</v>
      </c>
      <c r="U138" s="44">
        <f>Nut_StatusTool!B132</f>
        <v>0</v>
      </c>
      <c r="V138" s="44">
        <f>Nut_StatusTool!C132</f>
        <v>0</v>
      </c>
      <c r="W138" s="44">
        <f>Nut_StatusTool!D132</f>
        <v>0</v>
      </c>
      <c r="X138" s="44">
        <f>Nut_StatusTool!F132</f>
        <v>0</v>
      </c>
      <c r="Y138" s="285" t="str">
        <f>Nut_StatusTool!K132</f>
        <v/>
      </c>
      <c r="Z138" s="44" t="str">
        <f>Nut_StatusTool!L132</f>
        <v/>
      </c>
      <c r="AA138" s="44" t="str">
        <f>Nut_StatusTool!M132</f>
        <v/>
      </c>
      <c r="AB138" s="44" t="str">
        <f>Nut_StatusTool!N132</f>
        <v/>
      </c>
      <c r="AC138" s="44">
        <f>Nut_StatusTool!I132</f>
        <v>0</v>
      </c>
      <c r="AD138" s="44">
        <f>Nut_StatusTool!J132</f>
        <v>0</v>
      </c>
    </row>
    <row r="139" spans="1:30" ht="20.100000000000001" customHeight="1">
      <c r="A139" s="59" t="str">
        <f t="array" ref="A139">IF(ROWS(A$9:A139)&gt;$U$5,"",INDEX(T$13:T$512,SMALL(IF(($AB$13:$AB$512=$AB$5),ROW($A$9:$A$508)-ROW($A$9)+1,""),ROWS(A$9:A139)),,1))</f>
        <v/>
      </c>
      <c r="B139" s="389" t="str">
        <f t="array" ref="B139">IF(ROWS(B$9:B139)&gt;$U$5,"",INDEX(U$13:U$512,SMALL(IF(($AB$13:$AB$512=$AB$5),ROW($A$9:$A$508)-ROW($A$9)+1,""),ROWS(B$9:B139)),,1))</f>
        <v/>
      </c>
      <c r="C139" s="389" t="str">
        <f t="array" ref="C139">IF(ROWS(C$9:C139)&gt;$U$5,"",INDEX(V$13:V$512,SMALL(IF(($AB$13:$AB$512=$AB$5),ROW($A$9:$A$508)-ROW($A$9)+1,""),ROWS(C$9:C139)),,1))</f>
        <v/>
      </c>
      <c r="D139" s="30" t="str">
        <f t="array" ref="D139">IF(ROWS(D$9:D139)&gt;$U$5,"",INDEX(W$13:W$512,SMALL(IF(($AB$13:$AB$512=$AB$5),ROW($A$9:$A$508)-ROW($A$9)+1,""),ROWS(D$9:D139)),,1))</f>
        <v/>
      </c>
      <c r="E139" s="59" t="str">
        <f t="array" ref="E139">IF(ROWS(E$9:E139)&gt;$U$5,"",INDEX(X$13:X$512,SMALL(IF(($AB$13:$AB$512=$AB$5),ROW($A$9:$A$508)-ROW($A$9)+1,""),ROWS(E$9:E139)),,1))</f>
        <v/>
      </c>
      <c r="F139" s="59" t="str">
        <f t="array" ref="F139">IF(ROWS(F$9:F139)&gt;$U$5,"",INDEX(Y$13:Y$512,SMALL(IF(($AB$13:$AB$512=$AB$5),ROW($A$9:$A$508)-ROW($A$9)+1,""),ROWS(F$9:F139)),,1))</f>
        <v/>
      </c>
      <c r="G139" s="59" t="str">
        <f t="array" ref="G139">IF(ROWS(G$9:G139)&gt;$U$5,"",INDEX(AB$13:AB$512,SMALL(IF(($AB$13:$AB$512=$AB$5),ROW($A$9:$A$508)-ROW($A$9)+1,""),ROWS(G$9:G139)),,1))</f>
        <v/>
      </c>
      <c r="H139" s="325" t="str">
        <f t="array" ref="H139">IF(ROWS(H$9:H139)&gt;$U$5,"",INDEX(AC$13:AC$512,SMALL(IF(($AB$13:$AB$512=$AB$5),ROW($A$9:$A$508)-ROW($A$9)+1,""),ROWS(H$9:H139)),,1))</f>
        <v/>
      </c>
      <c r="I139" s="105"/>
      <c r="J139" s="105"/>
      <c r="K139" s="105"/>
      <c r="L139" s="105"/>
      <c r="M139" s="136"/>
      <c r="T139" s="44">
        <f>Nut_StatusTool!A133</f>
        <v>127</v>
      </c>
      <c r="U139" s="44">
        <f>Nut_StatusTool!B133</f>
        <v>0</v>
      </c>
      <c r="V139" s="44">
        <f>Nut_StatusTool!C133</f>
        <v>0</v>
      </c>
      <c r="W139" s="44">
        <f>Nut_StatusTool!D133</f>
        <v>0</v>
      </c>
      <c r="X139" s="44">
        <f>Nut_StatusTool!F133</f>
        <v>0</v>
      </c>
      <c r="Y139" s="285" t="str">
        <f>Nut_StatusTool!K133</f>
        <v/>
      </c>
      <c r="Z139" s="44" t="str">
        <f>Nut_StatusTool!L133</f>
        <v/>
      </c>
      <c r="AA139" s="44" t="str">
        <f>Nut_StatusTool!M133</f>
        <v/>
      </c>
      <c r="AB139" s="44" t="str">
        <f>Nut_StatusTool!N133</f>
        <v/>
      </c>
      <c r="AC139" s="44">
        <f>Nut_StatusTool!I133</f>
        <v>0</v>
      </c>
      <c r="AD139" s="44">
        <f>Nut_StatusTool!J133</f>
        <v>0</v>
      </c>
    </row>
    <row r="140" spans="1:30" ht="20.100000000000001" customHeight="1">
      <c r="A140" s="59" t="str">
        <f t="array" ref="A140">IF(ROWS(A$9:A140)&gt;$U$5,"",INDEX(T$13:T$512,SMALL(IF(($AB$13:$AB$512=$AB$5),ROW($A$9:$A$508)-ROW($A$9)+1,""),ROWS(A$9:A140)),,1))</f>
        <v/>
      </c>
      <c r="B140" s="389" t="str">
        <f t="array" ref="B140">IF(ROWS(B$9:B140)&gt;$U$5,"",INDEX(U$13:U$512,SMALL(IF(($AB$13:$AB$512=$AB$5),ROW($A$9:$A$508)-ROW($A$9)+1,""),ROWS(B$9:B140)),,1))</f>
        <v/>
      </c>
      <c r="C140" s="389" t="str">
        <f t="array" ref="C140">IF(ROWS(C$9:C140)&gt;$U$5,"",INDEX(V$13:V$512,SMALL(IF(($AB$13:$AB$512=$AB$5),ROW($A$9:$A$508)-ROW($A$9)+1,""),ROWS(C$9:C140)),,1))</f>
        <v/>
      </c>
      <c r="D140" s="30" t="str">
        <f t="array" ref="D140">IF(ROWS(D$9:D140)&gt;$U$5,"",INDEX(W$13:W$512,SMALL(IF(($AB$13:$AB$512=$AB$5),ROW($A$9:$A$508)-ROW($A$9)+1,""),ROWS(D$9:D140)),,1))</f>
        <v/>
      </c>
      <c r="E140" s="59" t="str">
        <f t="array" ref="E140">IF(ROWS(E$9:E140)&gt;$U$5,"",INDEX(X$13:X$512,SMALL(IF(($AB$13:$AB$512=$AB$5),ROW($A$9:$A$508)-ROW($A$9)+1,""),ROWS(E$9:E140)),,1))</f>
        <v/>
      </c>
      <c r="F140" s="59" t="str">
        <f t="array" ref="F140">IF(ROWS(F$9:F140)&gt;$U$5,"",INDEX(Y$13:Y$512,SMALL(IF(($AB$13:$AB$512=$AB$5),ROW($A$9:$A$508)-ROW($A$9)+1,""),ROWS(F$9:F140)),,1))</f>
        <v/>
      </c>
      <c r="G140" s="59" t="str">
        <f t="array" ref="G140">IF(ROWS(G$9:G140)&gt;$U$5,"",INDEX(AB$13:AB$512,SMALL(IF(($AB$13:$AB$512=$AB$5),ROW($A$9:$A$508)-ROW($A$9)+1,""),ROWS(G$9:G140)),,1))</f>
        <v/>
      </c>
      <c r="H140" s="325" t="str">
        <f t="array" ref="H140">IF(ROWS(H$9:H140)&gt;$U$5,"",INDEX(AC$13:AC$512,SMALL(IF(($AB$13:$AB$512=$AB$5),ROW($A$9:$A$508)-ROW($A$9)+1,""),ROWS(H$9:H140)),,1))</f>
        <v/>
      </c>
      <c r="I140" s="105"/>
      <c r="J140" s="105"/>
      <c r="K140" s="105"/>
      <c r="L140" s="105"/>
      <c r="M140" s="136"/>
      <c r="T140" s="44">
        <f>Nut_StatusTool!A134</f>
        <v>128</v>
      </c>
      <c r="U140" s="44">
        <f>Nut_StatusTool!B134</f>
        <v>0</v>
      </c>
      <c r="V140" s="44">
        <f>Nut_StatusTool!C134</f>
        <v>0</v>
      </c>
      <c r="W140" s="44">
        <f>Nut_StatusTool!D134</f>
        <v>0</v>
      </c>
      <c r="X140" s="44">
        <f>Nut_StatusTool!F134</f>
        <v>0</v>
      </c>
      <c r="Y140" s="285" t="str">
        <f>Nut_StatusTool!K134</f>
        <v/>
      </c>
      <c r="Z140" s="44" t="str">
        <f>Nut_StatusTool!L134</f>
        <v/>
      </c>
      <c r="AA140" s="44" t="str">
        <f>Nut_StatusTool!M134</f>
        <v/>
      </c>
      <c r="AB140" s="44" t="str">
        <f>Nut_StatusTool!N134</f>
        <v/>
      </c>
      <c r="AC140" s="44">
        <f>Nut_StatusTool!I134</f>
        <v>0</v>
      </c>
      <c r="AD140" s="44">
        <f>Nut_StatusTool!J134</f>
        <v>0</v>
      </c>
    </row>
    <row r="141" spans="1:30" ht="20.100000000000001" customHeight="1">
      <c r="A141" s="59" t="str">
        <f t="array" ref="A141">IF(ROWS(A$9:A141)&gt;$U$5,"",INDEX(T$13:T$512,SMALL(IF(($AB$13:$AB$512=$AB$5),ROW($A$9:$A$508)-ROW($A$9)+1,""),ROWS(A$9:A141)),,1))</f>
        <v/>
      </c>
      <c r="B141" s="389" t="str">
        <f t="array" ref="B141">IF(ROWS(B$9:B141)&gt;$U$5,"",INDEX(U$13:U$512,SMALL(IF(($AB$13:$AB$512=$AB$5),ROW($A$9:$A$508)-ROW($A$9)+1,""),ROWS(B$9:B141)),,1))</f>
        <v/>
      </c>
      <c r="C141" s="389" t="str">
        <f t="array" ref="C141">IF(ROWS(C$9:C141)&gt;$U$5,"",INDEX(V$13:V$512,SMALL(IF(($AB$13:$AB$512=$AB$5),ROW($A$9:$A$508)-ROW($A$9)+1,""),ROWS(C$9:C141)),,1))</f>
        <v/>
      </c>
      <c r="D141" s="30" t="str">
        <f t="array" ref="D141">IF(ROWS(D$9:D141)&gt;$U$5,"",INDEX(W$13:W$512,SMALL(IF(($AB$13:$AB$512=$AB$5),ROW($A$9:$A$508)-ROW($A$9)+1,""),ROWS(D$9:D141)),,1))</f>
        <v/>
      </c>
      <c r="E141" s="59" t="str">
        <f t="array" ref="E141">IF(ROWS(E$9:E141)&gt;$U$5,"",INDEX(X$13:X$512,SMALL(IF(($AB$13:$AB$512=$AB$5),ROW($A$9:$A$508)-ROW($A$9)+1,""),ROWS(E$9:E141)),,1))</f>
        <v/>
      </c>
      <c r="F141" s="59" t="str">
        <f t="array" ref="F141">IF(ROWS(F$9:F141)&gt;$U$5,"",INDEX(Y$13:Y$512,SMALL(IF(($AB$13:$AB$512=$AB$5),ROW($A$9:$A$508)-ROW($A$9)+1,""),ROWS(F$9:F141)),,1))</f>
        <v/>
      </c>
      <c r="G141" s="59" t="str">
        <f t="array" ref="G141">IF(ROWS(G$9:G141)&gt;$U$5,"",INDEX(AB$13:AB$512,SMALL(IF(($AB$13:$AB$512=$AB$5),ROW($A$9:$A$508)-ROW($A$9)+1,""),ROWS(G$9:G141)),,1))</f>
        <v/>
      </c>
      <c r="H141" s="325" t="str">
        <f t="array" ref="H141">IF(ROWS(H$9:H141)&gt;$U$5,"",INDEX(AC$13:AC$512,SMALL(IF(($AB$13:$AB$512=$AB$5),ROW($A$9:$A$508)-ROW($A$9)+1,""),ROWS(H$9:H141)),,1))</f>
        <v/>
      </c>
      <c r="I141" s="105"/>
      <c r="J141" s="105"/>
      <c r="K141" s="105"/>
      <c r="L141" s="105"/>
      <c r="M141" s="136"/>
      <c r="T141" s="44">
        <f>Nut_StatusTool!A135</f>
        <v>129</v>
      </c>
      <c r="U141" s="44">
        <f>Nut_StatusTool!B135</f>
        <v>0</v>
      </c>
      <c r="V141" s="44">
        <f>Nut_StatusTool!C135</f>
        <v>0</v>
      </c>
      <c r="W141" s="44">
        <f>Nut_StatusTool!D135</f>
        <v>0</v>
      </c>
      <c r="X141" s="44">
        <f>Nut_StatusTool!F135</f>
        <v>0</v>
      </c>
      <c r="Y141" s="285" t="str">
        <f>Nut_StatusTool!K135</f>
        <v/>
      </c>
      <c r="Z141" s="44" t="str">
        <f>Nut_StatusTool!L135</f>
        <v/>
      </c>
      <c r="AA141" s="44" t="str">
        <f>Nut_StatusTool!M135</f>
        <v/>
      </c>
      <c r="AB141" s="44" t="str">
        <f>Nut_StatusTool!N135</f>
        <v/>
      </c>
      <c r="AC141" s="44">
        <f>Nut_StatusTool!I135</f>
        <v>0</v>
      </c>
      <c r="AD141" s="44">
        <f>Nut_StatusTool!J135</f>
        <v>0</v>
      </c>
    </row>
    <row r="142" spans="1:30" ht="20.100000000000001" customHeight="1">
      <c r="A142" s="59" t="str">
        <f t="array" ref="A142">IF(ROWS(A$9:A142)&gt;$U$5,"",INDEX(T$13:T$512,SMALL(IF(($AB$13:$AB$512=$AB$5),ROW($A$9:$A$508)-ROW($A$9)+1,""),ROWS(A$9:A142)),,1))</f>
        <v/>
      </c>
      <c r="B142" s="389" t="str">
        <f t="array" ref="B142">IF(ROWS(B$9:B142)&gt;$U$5,"",INDEX(U$13:U$512,SMALL(IF(($AB$13:$AB$512=$AB$5),ROW($A$9:$A$508)-ROW($A$9)+1,""),ROWS(B$9:B142)),,1))</f>
        <v/>
      </c>
      <c r="C142" s="389" t="str">
        <f t="array" ref="C142">IF(ROWS(C$9:C142)&gt;$U$5,"",INDEX(V$13:V$512,SMALL(IF(($AB$13:$AB$512=$AB$5),ROW($A$9:$A$508)-ROW($A$9)+1,""),ROWS(C$9:C142)),,1))</f>
        <v/>
      </c>
      <c r="D142" s="30" t="str">
        <f t="array" ref="D142">IF(ROWS(D$9:D142)&gt;$U$5,"",INDEX(W$13:W$512,SMALL(IF(($AB$13:$AB$512=$AB$5),ROW($A$9:$A$508)-ROW($A$9)+1,""),ROWS(D$9:D142)),,1))</f>
        <v/>
      </c>
      <c r="E142" s="59" t="str">
        <f t="array" ref="E142">IF(ROWS(E$9:E142)&gt;$U$5,"",INDEX(X$13:X$512,SMALL(IF(($AB$13:$AB$512=$AB$5),ROW($A$9:$A$508)-ROW($A$9)+1,""),ROWS(E$9:E142)),,1))</f>
        <v/>
      </c>
      <c r="F142" s="59" t="str">
        <f t="array" ref="F142">IF(ROWS(F$9:F142)&gt;$U$5,"",INDEX(Y$13:Y$512,SMALL(IF(($AB$13:$AB$512=$AB$5),ROW($A$9:$A$508)-ROW($A$9)+1,""),ROWS(F$9:F142)),,1))</f>
        <v/>
      </c>
      <c r="G142" s="59" t="str">
        <f t="array" ref="G142">IF(ROWS(G$9:G142)&gt;$U$5,"",INDEX(AB$13:AB$512,SMALL(IF(($AB$13:$AB$512=$AB$5),ROW($A$9:$A$508)-ROW($A$9)+1,""),ROWS(G$9:G142)),,1))</f>
        <v/>
      </c>
      <c r="H142" s="325" t="str">
        <f t="array" ref="H142">IF(ROWS(H$9:H142)&gt;$U$5,"",INDEX(AC$13:AC$512,SMALL(IF(($AB$13:$AB$512=$AB$5),ROW($A$9:$A$508)-ROW($A$9)+1,""),ROWS(H$9:H142)),,1))</f>
        <v/>
      </c>
      <c r="I142" s="105"/>
      <c r="J142" s="105"/>
      <c r="K142" s="105"/>
      <c r="L142" s="105"/>
      <c r="M142" s="136"/>
      <c r="T142" s="44">
        <f>Nut_StatusTool!A136</f>
        <v>130</v>
      </c>
      <c r="U142" s="44">
        <f>Nut_StatusTool!B136</f>
        <v>0</v>
      </c>
      <c r="V142" s="44">
        <f>Nut_StatusTool!C136</f>
        <v>0</v>
      </c>
      <c r="W142" s="44">
        <f>Nut_StatusTool!D136</f>
        <v>0</v>
      </c>
      <c r="X142" s="44">
        <f>Nut_StatusTool!F136</f>
        <v>0</v>
      </c>
      <c r="Y142" s="285" t="str">
        <f>Nut_StatusTool!K136</f>
        <v/>
      </c>
      <c r="Z142" s="44" t="str">
        <f>Nut_StatusTool!L136</f>
        <v/>
      </c>
      <c r="AA142" s="44" t="str">
        <f>Nut_StatusTool!M136</f>
        <v/>
      </c>
      <c r="AB142" s="44" t="str">
        <f>Nut_StatusTool!N136</f>
        <v/>
      </c>
      <c r="AC142" s="44">
        <f>Nut_StatusTool!I136</f>
        <v>0</v>
      </c>
      <c r="AD142" s="44">
        <f>Nut_StatusTool!J136</f>
        <v>0</v>
      </c>
    </row>
    <row r="143" spans="1:30" ht="20.100000000000001" customHeight="1">
      <c r="A143" s="59" t="str">
        <f t="array" ref="A143">IF(ROWS(A$9:A143)&gt;$U$5,"",INDEX(T$13:T$512,SMALL(IF(($AB$13:$AB$512=$AB$5),ROW($A$9:$A$508)-ROW($A$9)+1,""),ROWS(A$9:A143)),,1))</f>
        <v/>
      </c>
      <c r="B143" s="389" t="str">
        <f t="array" ref="B143">IF(ROWS(B$9:B143)&gt;$U$5,"",INDEX(U$13:U$512,SMALL(IF(($AB$13:$AB$512=$AB$5),ROW($A$9:$A$508)-ROW($A$9)+1,""),ROWS(B$9:B143)),,1))</f>
        <v/>
      </c>
      <c r="C143" s="389" t="str">
        <f t="array" ref="C143">IF(ROWS(C$9:C143)&gt;$U$5,"",INDEX(V$13:V$512,SMALL(IF(($AB$13:$AB$512=$AB$5),ROW($A$9:$A$508)-ROW($A$9)+1,""),ROWS(C$9:C143)),,1))</f>
        <v/>
      </c>
      <c r="D143" s="30" t="str">
        <f t="array" ref="D143">IF(ROWS(D$9:D143)&gt;$U$5,"",INDEX(W$13:W$512,SMALL(IF(($AB$13:$AB$512=$AB$5),ROW($A$9:$A$508)-ROW($A$9)+1,""),ROWS(D$9:D143)),,1))</f>
        <v/>
      </c>
      <c r="E143" s="59" t="str">
        <f t="array" ref="E143">IF(ROWS(E$9:E143)&gt;$U$5,"",INDEX(X$13:X$512,SMALL(IF(($AB$13:$AB$512=$AB$5),ROW($A$9:$A$508)-ROW($A$9)+1,""),ROWS(E$9:E143)),,1))</f>
        <v/>
      </c>
      <c r="F143" s="59" t="str">
        <f t="array" ref="F143">IF(ROWS(F$9:F143)&gt;$U$5,"",INDEX(Y$13:Y$512,SMALL(IF(($AB$13:$AB$512=$AB$5),ROW($A$9:$A$508)-ROW($A$9)+1,""),ROWS(F$9:F143)),,1))</f>
        <v/>
      </c>
      <c r="G143" s="59" t="str">
        <f t="array" ref="G143">IF(ROWS(G$9:G143)&gt;$U$5,"",INDEX(AB$13:AB$512,SMALL(IF(($AB$13:$AB$512=$AB$5),ROW($A$9:$A$508)-ROW($A$9)+1,""),ROWS(G$9:G143)),,1))</f>
        <v/>
      </c>
      <c r="H143" s="325" t="str">
        <f t="array" ref="H143">IF(ROWS(H$9:H143)&gt;$U$5,"",INDEX(AC$13:AC$512,SMALL(IF(($AB$13:$AB$512=$AB$5),ROW($A$9:$A$508)-ROW($A$9)+1,""),ROWS(H$9:H143)),,1))</f>
        <v/>
      </c>
      <c r="I143" s="105"/>
      <c r="J143" s="105"/>
      <c r="K143" s="105"/>
      <c r="L143" s="105"/>
      <c r="M143" s="136"/>
      <c r="T143" s="44">
        <f>Nut_StatusTool!A137</f>
        <v>131</v>
      </c>
      <c r="U143" s="44">
        <f>Nut_StatusTool!B137</f>
        <v>0</v>
      </c>
      <c r="V143" s="44">
        <f>Nut_StatusTool!C137</f>
        <v>0</v>
      </c>
      <c r="W143" s="44">
        <f>Nut_StatusTool!D137</f>
        <v>0</v>
      </c>
      <c r="X143" s="44">
        <f>Nut_StatusTool!F137</f>
        <v>0</v>
      </c>
      <c r="Y143" s="285" t="str">
        <f>Nut_StatusTool!K137</f>
        <v/>
      </c>
      <c r="Z143" s="44" t="str">
        <f>Nut_StatusTool!L137</f>
        <v/>
      </c>
      <c r="AA143" s="44" t="str">
        <f>Nut_StatusTool!M137</f>
        <v/>
      </c>
      <c r="AB143" s="44" t="str">
        <f>Nut_StatusTool!N137</f>
        <v/>
      </c>
      <c r="AC143" s="44">
        <f>Nut_StatusTool!I137</f>
        <v>0</v>
      </c>
      <c r="AD143" s="44">
        <f>Nut_StatusTool!J137</f>
        <v>0</v>
      </c>
    </row>
    <row r="144" spans="1:30" ht="20.100000000000001" customHeight="1">
      <c r="A144" s="59" t="str">
        <f t="array" ref="A144">IF(ROWS(A$9:A144)&gt;$U$5,"",INDEX(T$13:T$512,SMALL(IF(($AB$13:$AB$512=$AB$5),ROW($A$9:$A$508)-ROW($A$9)+1,""),ROWS(A$9:A144)),,1))</f>
        <v/>
      </c>
      <c r="B144" s="389" t="str">
        <f t="array" ref="B144">IF(ROWS(B$9:B144)&gt;$U$5,"",INDEX(U$13:U$512,SMALL(IF(($AB$13:$AB$512=$AB$5),ROW($A$9:$A$508)-ROW($A$9)+1,""),ROWS(B$9:B144)),,1))</f>
        <v/>
      </c>
      <c r="C144" s="389" t="str">
        <f t="array" ref="C144">IF(ROWS(C$9:C144)&gt;$U$5,"",INDEX(V$13:V$512,SMALL(IF(($AB$13:$AB$512=$AB$5),ROW($A$9:$A$508)-ROW($A$9)+1,""),ROWS(C$9:C144)),,1))</f>
        <v/>
      </c>
      <c r="D144" s="30" t="str">
        <f t="array" ref="D144">IF(ROWS(D$9:D144)&gt;$U$5,"",INDEX(W$13:W$512,SMALL(IF(($AB$13:$AB$512=$AB$5),ROW($A$9:$A$508)-ROW($A$9)+1,""),ROWS(D$9:D144)),,1))</f>
        <v/>
      </c>
      <c r="E144" s="59" t="str">
        <f t="array" ref="E144">IF(ROWS(E$9:E144)&gt;$U$5,"",INDEX(X$13:X$512,SMALL(IF(($AB$13:$AB$512=$AB$5),ROW($A$9:$A$508)-ROW($A$9)+1,""),ROWS(E$9:E144)),,1))</f>
        <v/>
      </c>
      <c r="F144" s="59" t="str">
        <f t="array" ref="F144">IF(ROWS(F$9:F144)&gt;$U$5,"",INDEX(Y$13:Y$512,SMALL(IF(($AB$13:$AB$512=$AB$5),ROW($A$9:$A$508)-ROW($A$9)+1,""),ROWS(F$9:F144)),,1))</f>
        <v/>
      </c>
      <c r="G144" s="59" t="str">
        <f t="array" ref="G144">IF(ROWS(G$9:G144)&gt;$U$5,"",INDEX(AB$13:AB$512,SMALL(IF(($AB$13:$AB$512=$AB$5),ROW($A$9:$A$508)-ROW($A$9)+1,""),ROWS(G$9:G144)),,1))</f>
        <v/>
      </c>
      <c r="H144" s="325" t="str">
        <f t="array" ref="H144">IF(ROWS(H$9:H144)&gt;$U$5,"",INDEX(AC$13:AC$512,SMALL(IF(($AB$13:$AB$512=$AB$5),ROW($A$9:$A$508)-ROW($A$9)+1,""),ROWS(H$9:H144)),,1))</f>
        <v/>
      </c>
      <c r="I144" s="105"/>
      <c r="J144" s="105"/>
      <c r="K144" s="105"/>
      <c r="L144" s="105"/>
      <c r="M144" s="136"/>
      <c r="T144" s="44">
        <f>Nut_StatusTool!A138</f>
        <v>132</v>
      </c>
      <c r="U144" s="44">
        <f>Nut_StatusTool!B138</f>
        <v>0</v>
      </c>
      <c r="V144" s="44">
        <f>Nut_StatusTool!C138</f>
        <v>0</v>
      </c>
      <c r="W144" s="44">
        <f>Nut_StatusTool!D138</f>
        <v>0</v>
      </c>
      <c r="X144" s="44">
        <f>Nut_StatusTool!F138</f>
        <v>0</v>
      </c>
      <c r="Y144" s="285" t="str">
        <f>Nut_StatusTool!K138</f>
        <v/>
      </c>
      <c r="Z144" s="44" t="str">
        <f>Nut_StatusTool!L138</f>
        <v/>
      </c>
      <c r="AA144" s="44" t="str">
        <f>Nut_StatusTool!M138</f>
        <v/>
      </c>
      <c r="AB144" s="44" t="str">
        <f>Nut_StatusTool!N138</f>
        <v/>
      </c>
      <c r="AC144" s="44">
        <f>Nut_StatusTool!I138</f>
        <v>0</v>
      </c>
      <c r="AD144" s="44">
        <f>Nut_StatusTool!J138</f>
        <v>0</v>
      </c>
    </row>
    <row r="145" spans="1:30" ht="20.100000000000001" customHeight="1">
      <c r="A145" s="59" t="str">
        <f t="array" ref="A145">IF(ROWS(A$9:A145)&gt;$U$5,"",INDEX(T$13:T$512,SMALL(IF(($AB$13:$AB$512=$AB$5),ROW($A$9:$A$508)-ROW($A$9)+1,""),ROWS(A$9:A145)),,1))</f>
        <v/>
      </c>
      <c r="B145" s="389" t="str">
        <f t="array" ref="B145">IF(ROWS(B$9:B145)&gt;$U$5,"",INDEX(U$13:U$512,SMALL(IF(($AB$13:$AB$512=$AB$5),ROW($A$9:$A$508)-ROW($A$9)+1,""),ROWS(B$9:B145)),,1))</f>
        <v/>
      </c>
      <c r="C145" s="389" t="str">
        <f t="array" ref="C145">IF(ROWS(C$9:C145)&gt;$U$5,"",INDEX(V$13:V$512,SMALL(IF(($AB$13:$AB$512=$AB$5),ROW($A$9:$A$508)-ROW($A$9)+1,""),ROWS(C$9:C145)),,1))</f>
        <v/>
      </c>
      <c r="D145" s="30" t="str">
        <f t="array" ref="D145">IF(ROWS(D$9:D145)&gt;$U$5,"",INDEX(W$13:W$512,SMALL(IF(($AB$13:$AB$512=$AB$5),ROW($A$9:$A$508)-ROW($A$9)+1,""),ROWS(D$9:D145)),,1))</f>
        <v/>
      </c>
      <c r="E145" s="59" t="str">
        <f t="array" ref="E145">IF(ROWS(E$9:E145)&gt;$U$5,"",INDEX(X$13:X$512,SMALL(IF(($AB$13:$AB$512=$AB$5),ROW($A$9:$A$508)-ROW($A$9)+1,""),ROWS(E$9:E145)),,1))</f>
        <v/>
      </c>
      <c r="F145" s="59" t="str">
        <f t="array" ref="F145">IF(ROWS(F$9:F145)&gt;$U$5,"",INDEX(Y$13:Y$512,SMALL(IF(($AB$13:$AB$512=$AB$5),ROW($A$9:$A$508)-ROW($A$9)+1,""),ROWS(F$9:F145)),,1))</f>
        <v/>
      </c>
      <c r="G145" s="59" t="str">
        <f t="array" ref="G145">IF(ROWS(G$9:G145)&gt;$U$5,"",INDEX(AB$13:AB$512,SMALL(IF(($AB$13:$AB$512=$AB$5),ROW($A$9:$A$508)-ROW($A$9)+1,""),ROWS(G$9:G145)),,1))</f>
        <v/>
      </c>
      <c r="H145" s="325" t="str">
        <f t="array" ref="H145">IF(ROWS(H$9:H145)&gt;$U$5,"",INDEX(AC$13:AC$512,SMALL(IF(($AB$13:$AB$512=$AB$5),ROW($A$9:$A$508)-ROW($A$9)+1,""),ROWS(H$9:H145)),,1))</f>
        <v/>
      </c>
      <c r="I145" s="105"/>
      <c r="J145" s="105"/>
      <c r="K145" s="105"/>
      <c r="L145" s="105"/>
      <c r="M145" s="136"/>
      <c r="T145" s="44">
        <f>Nut_StatusTool!A139</f>
        <v>133</v>
      </c>
      <c r="U145" s="44">
        <f>Nut_StatusTool!B139</f>
        <v>0</v>
      </c>
      <c r="V145" s="44">
        <f>Nut_StatusTool!C139</f>
        <v>0</v>
      </c>
      <c r="W145" s="44">
        <f>Nut_StatusTool!D139</f>
        <v>0</v>
      </c>
      <c r="X145" s="44">
        <f>Nut_StatusTool!F139</f>
        <v>0</v>
      </c>
      <c r="Y145" s="285" t="str">
        <f>Nut_StatusTool!K139</f>
        <v/>
      </c>
      <c r="Z145" s="44" t="str">
        <f>Nut_StatusTool!L139</f>
        <v/>
      </c>
      <c r="AA145" s="44" t="str">
        <f>Nut_StatusTool!M139</f>
        <v/>
      </c>
      <c r="AB145" s="44" t="str">
        <f>Nut_StatusTool!N139</f>
        <v/>
      </c>
      <c r="AC145" s="44">
        <f>Nut_StatusTool!I139</f>
        <v>0</v>
      </c>
      <c r="AD145" s="44">
        <f>Nut_StatusTool!J139</f>
        <v>0</v>
      </c>
    </row>
    <row r="146" spans="1:30" ht="20.100000000000001" customHeight="1">
      <c r="A146" s="59" t="str">
        <f t="array" ref="A146">IF(ROWS(A$9:A146)&gt;$U$5,"",INDEX(T$13:T$512,SMALL(IF(($AB$13:$AB$512=$AB$5),ROW($A$9:$A$508)-ROW($A$9)+1,""),ROWS(A$9:A146)),,1))</f>
        <v/>
      </c>
      <c r="B146" s="389" t="str">
        <f t="array" ref="B146">IF(ROWS(B$9:B146)&gt;$U$5,"",INDEX(U$13:U$512,SMALL(IF(($AB$13:$AB$512=$AB$5),ROW($A$9:$A$508)-ROW($A$9)+1,""),ROWS(B$9:B146)),,1))</f>
        <v/>
      </c>
      <c r="C146" s="389" t="str">
        <f t="array" ref="C146">IF(ROWS(C$9:C146)&gt;$U$5,"",INDEX(V$13:V$512,SMALL(IF(($AB$13:$AB$512=$AB$5),ROW($A$9:$A$508)-ROW($A$9)+1,""),ROWS(C$9:C146)),,1))</f>
        <v/>
      </c>
      <c r="D146" s="30" t="str">
        <f t="array" ref="D146">IF(ROWS(D$9:D146)&gt;$U$5,"",INDEX(W$13:W$512,SMALL(IF(($AB$13:$AB$512=$AB$5),ROW($A$9:$A$508)-ROW($A$9)+1,""),ROWS(D$9:D146)),,1))</f>
        <v/>
      </c>
      <c r="E146" s="59" t="str">
        <f t="array" ref="E146">IF(ROWS(E$9:E146)&gt;$U$5,"",INDEX(X$13:X$512,SMALL(IF(($AB$13:$AB$512=$AB$5),ROW($A$9:$A$508)-ROW($A$9)+1,""),ROWS(E$9:E146)),,1))</f>
        <v/>
      </c>
      <c r="F146" s="59" t="str">
        <f t="array" ref="F146">IF(ROWS(F$9:F146)&gt;$U$5,"",INDEX(Y$13:Y$512,SMALL(IF(($AB$13:$AB$512=$AB$5),ROW($A$9:$A$508)-ROW($A$9)+1,""),ROWS(F$9:F146)),,1))</f>
        <v/>
      </c>
      <c r="G146" s="59" t="str">
        <f t="array" ref="G146">IF(ROWS(G$9:G146)&gt;$U$5,"",INDEX(AB$13:AB$512,SMALL(IF(($AB$13:$AB$512=$AB$5),ROW($A$9:$A$508)-ROW($A$9)+1,""),ROWS(G$9:G146)),,1))</f>
        <v/>
      </c>
      <c r="H146" s="325" t="str">
        <f t="array" ref="H146">IF(ROWS(H$9:H146)&gt;$U$5,"",INDEX(AC$13:AC$512,SMALL(IF(($AB$13:$AB$512=$AB$5),ROW($A$9:$A$508)-ROW($A$9)+1,""),ROWS(H$9:H146)),,1))</f>
        <v/>
      </c>
      <c r="I146" s="105"/>
      <c r="J146" s="105"/>
      <c r="K146" s="105"/>
      <c r="L146" s="105"/>
      <c r="M146" s="136"/>
      <c r="T146" s="44">
        <f>Nut_StatusTool!A140</f>
        <v>134</v>
      </c>
      <c r="U146" s="44">
        <f>Nut_StatusTool!B140</f>
        <v>0</v>
      </c>
      <c r="V146" s="44">
        <f>Nut_StatusTool!C140</f>
        <v>0</v>
      </c>
      <c r="W146" s="44">
        <f>Nut_StatusTool!D140</f>
        <v>0</v>
      </c>
      <c r="X146" s="44">
        <f>Nut_StatusTool!F140</f>
        <v>0</v>
      </c>
      <c r="Y146" s="285" t="str">
        <f>Nut_StatusTool!K140</f>
        <v/>
      </c>
      <c r="Z146" s="44" t="str">
        <f>Nut_StatusTool!L140</f>
        <v/>
      </c>
      <c r="AA146" s="44" t="str">
        <f>Nut_StatusTool!M140</f>
        <v/>
      </c>
      <c r="AB146" s="44" t="str">
        <f>Nut_StatusTool!N140</f>
        <v/>
      </c>
      <c r="AC146" s="44">
        <f>Nut_StatusTool!I140</f>
        <v>0</v>
      </c>
      <c r="AD146" s="44">
        <f>Nut_StatusTool!J140</f>
        <v>0</v>
      </c>
    </row>
    <row r="147" spans="1:30" ht="20.100000000000001" customHeight="1">
      <c r="A147" s="59" t="str">
        <f t="array" ref="A147">IF(ROWS(A$9:A147)&gt;$U$5,"",INDEX(T$13:T$512,SMALL(IF(($AB$13:$AB$512=$AB$5),ROW($A$9:$A$508)-ROW($A$9)+1,""),ROWS(A$9:A147)),,1))</f>
        <v/>
      </c>
      <c r="B147" s="389" t="str">
        <f t="array" ref="B147">IF(ROWS(B$9:B147)&gt;$U$5,"",INDEX(U$13:U$512,SMALL(IF(($AB$13:$AB$512=$AB$5),ROW($A$9:$A$508)-ROW($A$9)+1,""),ROWS(B$9:B147)),,1))</f>
        <v/>
      </c>
      <c r="C147" s="389" t="str">
        <f t="array" ref="C147">IF(ROWS(C$9:C147)&gt;$U$5,"",INDEX(V$13:V$512,SMALL(IF(($AB$13:$AB$512=$AB$5),ROW($A$9:$A$508)-ROW($A$9)+1,""),ROWS(C$9:C147)),,1))</f>
        <v/>
      </c>
      <c r="D147" s="30" t="str">
        <f t="array" ref="D147">IF(ROWS(D$9:D147)&gt;$U$5,"",INDEX(W$13:W$512,SMALL(IF(($AB$13:$AB$512=$AB$5),ROW($A$9:$A$508)-ROW($A$9)+1,""),ROWS(D$9:D147)),,1))</f>
        <v/>
      </c>
      <c r="E147" s="59" t="str">
        <f t="array" ref="E147">IF(ROWS(E$9:E147)&gt;$U$5,"",INDEX(X$13:X$512,SMALL(IF(($AB$13:$AB$512=$AB$5),ROW($A$9:$A$508)-ROW($A$9)+1,""),ROWS(E$9:E147)),,1))</f>
        <v/>
      </c>
      <c r="F147" s="59" t="str">
        <f t="array" ref="F147">IF(ROWS(F$9:F147)&gt;$U$5,"",INDEX(Y$13:Y$512,SMALL(IF(($AB$13:$AB$512=$AB$5),ROW($A$9:$A$508)-ROW($A$9)+1,""),ROWS(F$9:F147)),,1))</f>
        <v/>
      </c>
      <c r="G147" s="59" t="str">
        <f t="array" ref="G147">IF(ROWS(G$9:G147)&gt;$U$5,"",INDEX(AB$13:AB$512,SMALL(IF(($AB$13:$AB$512=$AB$5),ROW($A$9:$A$508)-ROW($A$9)+1,""),ROWS(G$9:G147)),,1))</f>
        <v/>
      </c>
      <c r="H147" s="325" t="str">
        <f t="array" ref="H147">IF(ROWS(H$9:H147)&gt;$U$5,"",INDEX(AC$13:AC$512,SMALL(IF(($AB$13:$AB$512=$AB$5),ROW($A$9:$A$508)-ROW($A$9)+1,""),ROWS(H$9:H147)),,1))</f>
        <v/>
      </c>
      <c r="I147" s="105"/>
      <c r="J147" s="105"/>
      <c r="K147" s="105"/>
      <c r="L147" s="105"/>
      <c r="M147" s="136"/>
      <c r="T147" s="44">
        <f>Nut_StatusTool!A141</f>
        <v>135</v>
      </c>
      <c r="U147" s="44">
        <f>Nut_StatusTool!B141</f>
        <v>0</v>
      </c>
      <c r="V147" s="44">
        <f>Nut_StatusTool!C141</f>
        <v>0</v>
      </c>
      <c r="W147" s="44">
        <f>Nut_StatusTool!D141</f>
        <v>0</v>
      </c>
      <c r="X147" s="44">
        <f>Nut_StatusTool!F141</f>
        <v>0</v>
      </c>
      <c r="Y147" s="285" t="str">
        <f>Nut_StatusTool!K141</f>
        <v/>
      </c>
      <c r="Z147" s="44" t="str">
        <f>Nut_StatusTool!L141</f>
        <v/>
      </c>
      <c r="AA147" s="44" t="str">
        <f>Nut_StatusTool!M141</f>
        <v/>
      </c>
      <c r="AB147" s="44" t="str">
        <f>Nut_StatusTool!N141</f>
        <v/>
      </c>
      <c r="AC147" s="44">
        <f>Nut_StatusTool!I141</f>
        <v>0</v>
      </c>
      <c r="AD147" s="44">
        <f>Nut_StatusTool!J141</f>
        <v>0</v>
      </c>
    </row>
    <row r="148" spans="1:30" ht="20.100000000000001" customHeight="1">
      <c r="A148" s="59" t="str">
        <f t="array" ref="A148">IF(ROWS(A$9:A148)&gt;$U$5,"",INDEX(T$13:T$512,SMALL(IF(($AB$13:$AB$512=$AB$5),ROW($A$9:$A$508)-ROW($A$9)+1,""),ROWS(A$9:A148)),,1))</f>
        <v/>
      </c>
      <c r="B148" s="389" t="str">
        <f t="array" ref="B148">IF(ROWS(B$9:B148)&gt;$U$5,"",INDEX(U$13:U$512,SMALL(IF(($AB$13:$AB$512=$AB$5),ROW($A$9:$A$508)-ROW($A$9)+1,""),ROWS(B$9:B148)),,1))</f>
        <v/>
      </c>
      <c r="C148" s="389" t="str">
        <f t="array" ref="C148">IF(ROWS(C$9:C148)&gt;$U$5,"",INDEX(V$13:V$512,SMALL(IF(($AB$13:$AB$512=$AB$5),ROW($A$9:$A$508)-ROW($A$9)+1,""),ROWS(C$9:C148)),,1))</f>
        <v/>
      </c>
      <c r="D148" s="30" t="str">
        <f t="array" ref="D148">IF(ROWS(D$9:D148)&gt;$U$5,"",INDEX(W$13:W$512,SMALL(IF(($AB$13:$AB$512=$AB$5),ROW($A$9:$A$508)-ROW($A$9)+1,""),ROWS(D$9:D148)),,1))</f>
        <v/>
      </c>
      <c r="E148" s="59" t="str">
        <f t="array" ref="E148">IF(ROWS(E$9:E148)&gt;$U$5,"",INDEX(X$13:X$512,SMALL(IF(($AB$13:$AB$512=$AB$5),ROW($A$9:$A$508)-ROW($A$9)+1,""),ROWS(E$9:E148)),,1))</f>
        <v/>
      </c>
      <c r="F148" s="59" t="str">
        <f t="array" ref="F148">IF(ROWS(F$9:F148)&gt;$U$5,"",INDEX(Y$13:Y$512,SMALL(IF(($AB$13:$AB$512=$AB$5),ROW($A$9:$A$508)-ROW($A$9)+1,""),ROWS(F$9:F148)),,1))</f>
        <v/>
      </c>
      <c r="G148" s="59" t="str">
        <f t="array" ref="G148">IF(ROWS(G$9:G148)&gt;$U$5,"",INDEX(AB$13:AB$512,SMALL(IF(($AB$13:$AB$512=$AB$5),ROW($A$9:$A$508)-ROW($A$9)+1,""),ROWS(G$9:G148)),,1))</f>
        <v/>
      </c>
      <c r="H148" s="325" t="str">
        <f t="array" ref="H148">IF(ROWS(H$9:H148)&gt;$U$5,"",INDEX(AC$13:AC$512,SMALL(IF(($AB$13:$AB$512=$AB$5),ROW($A$9:$A$508)-ROW($A$9)+1,""),ROWS(H$9:H148)),,1))</f>
        <v/>
      </c>
      <c r="I148" s="105"/>
      <c r="J148" s="105"/>
      <c r="K148" s="105"/>
      <c r="L148" s="105"/>
      <c r="M148" s="136"/>
      <c r="T148" s="44">
        <f>Nut_StatusTool!A142</f>
        <v>136</v>
      </c>
      <c r="U148" s="44">
        <f>Nut_StatusTool!B142</f>
        <v>0</v>
      </c>
      <c r="V148" s="44">
        <f>Nut_StatusTool!C142</f>
        <v>0</v>
      </c>
      <c r="W148" s="44">
        <f>Nut_StatusTool!D142</f>
        <v>0</v>
      </c>
      <c r="X148" s="44">
        <f>Nut_StatusTool!F142</f>
        <v>0</v>
      </c>
      <c r="Y148" s="285" t="str">
        <f>Nut_StatusTool!K142</f>
        <v/>
      </c>
      <c r="Z148" s="44" t="str">
        <f>Nut_StatusTool!L142</f>
        <v/>
      </c>
      <c r="AA148" s="44" t="str">
        <f>Nut_StatusTool!M142</f>
        <v/>
      </c>
      <c r="AB148" s="44" t="str">
        <f>Nut_StatusTool!N142</f>
        <v/>
      </c>
      <c r="AC148" s="44">
        <f>Nut_StatusTool!I142</f>
        <v>0</v>
      </c>
      <c r="AD148" s="44">
        <f>Nut_StatusTool!J142</f>
        <v>0</v>
      </c>
    </row>
    <row r="149" spans="1:30" ht="20.100000000000001" customHeight="1">
      <c r="A149" s="59" t="str">
        <f t="array" ref="A149">IF(ROWS(A$9:A149)&gt;$U$5,"",INDEX(T$13:T$512,SMALL(IF(($AB$13:$AB$512=$AB$5),ROW($A$9:$A$508)-ROW($A$9)+1,""),ROWS(A$9:A149)),,1))</f>
        <v/>
      </c>
      <c r="B149" s="389" t="str">
        <f t="array" ref="B149">IF(ROWS(B$9:B149)&gt;$U$5,"",INDEX(U$13:U$512,SMALL(IF(($AB$13:$AB$512=$AB$5),ROW($A$9:$A$508)-ROW($A$9)+1,""),ROWS(B$9:B149)),,1))</f>
        <v/>
      </c>
      <c r="C149" s="389" t="str">
        <f t="array" ref="C149">IF(ROWS(C$9:C149)&gt;$U$5,"",INDEX(V$13:V$512,SMALL(IF(($AB$13:$AB$512=$AB$5),ROW($A$9:$A$508)-ROW($A$9)+1,""),ROWS(C$9:C149)),,1))</f>
        <v/>
      </c>
      <c r="D149" s="30" t="str">
        <f t="array" ref="D149">IF(ROWS(D$9:D149)&gt;$U$5,"",INDEX(W$13:W$512,SMALL(IF(($AB$13:$AB$512=$AB$5),ROW($A$9:$A$508)-ROW($A$9)+1,""),ROWS(D$9:D149)),,1))</f>
        <v/>
      </c>
      <c r="E149" s="59" t="str">
        <f t="array" ref="E149">IF(ROWS(E$9:E149)&gt;$U$5,"",INDEX(X$13:X$512,SMALL(IF(($AB$13:$AB$512=$AB$5),ROW($A$9:$A$508)-ROW($A$9)+1,""),ROWS(E$9:E149)),,1))</f>
        <v/>
      </c>
      <c r="F149" s="59" t="str">
        <f t="array" ref="F149">IF(ROWS(F$9:F149)&gt;$U$5,"",INDEX(Y$13:Y$512,SMALL(IF(($AB$13:$AB$512=$AB$5),ROW($A$9:$A$508)-ROW($A$9)+1,""),ROWS(F$9:F149)),,1))</f>
        <v/>
      </c>
      <c r="G149" s="59" t="str">
        <f t="array" ref="G149">IF(ROWS(G$9:G149)&gt;$U$5,"",INDEX(AB$13:AB$512,SMALL(IF(($AB$13:$AB$512=$AB$5),ROW($A$9:$A$508)-ROW($A$9)+1,""),ROWS(G$9:G149)),,1))</f>
        <v/>
      </c>
      <c r="H149" s="325" t="str">
        <f t="array" ref="H149">IF(ROWS(H$9:H149)&gt;$U$5,"",INDEX(AC$13:AC$512,SMALL(IF(($AB$13:$AB$512=$AB$5),ROW($A$9:$A$508)-ROW($A$9)+1,""),ROWS(H$9:H149)),,1))</f>
        <v/>
      </c>
      <c r="I149" s="105"/>
      <c r="J149" s="105"/>
      <c r="K149" s="105"/>
      <c r="L149" s="105"/>
      <c r="M149" s="136"/>
      <c r="T149" s="44">
        <f>Nut_StatusTool!A143</f>
        <v>137</v>
      </c>
      <c r="U149" s="44">
        <f>Nut_StatusTool!B143</f>
        <v>0</v>
      </c>
      <c r="V149" s="44">
        <f>Nut_StatusTool!C143</f>
        <v>0</v>
      </c>
      <c r="W149" s="44">
        <f>Nut_StatusTool!D143</f>
        <v>0</v>
      </c>
      <c r="X149" s="44">
        <f>Nut_StatusTool!F143</f>
        <v>0</v>
      </c>
      <c r="Y149" s="285" t="str">
        <f>Nut_StatusTool!K143</f>
        <v/>
      </c>
      <c r="Z149" s="44" t="str">
        <f>Nut_StatusTool!L143</f>
        <v/>
      </c>
      <c r="AA149" s="44" t="str">
        <f>Nut_StatusTool!M143</f>
        <v/>
      </c>
      <c r="AB149" s="44" t="str">
        <f>Nut_StatusTool!N143</f>
        <v/>
      </c>
      <c r="AC149" s="44">
        <f>Nut_StatusTool!I143</f>
        <v>0</v>
      </c>
      <c r="AD149" s="44">
        <f>Nut_StatusTool!J143</f>
        <v>0</v>
      </c>
    </row>
    <row r="150" spans="1:30" ht="20.100000000000001" customHeight="1">
      <c r="A150" s="59" t="str">
        <f t="array" ref="A150">IF(ROWS(A$9:A150)&gt;$U$5,"",INDEX(T$13:T$512,SMALL(IF(($AB$13:$AB$512=$AB$5),ROW($A$9:$A$508)-ROW($A$9)+1,""),ROWS(A$9:A150)),,1))</f>
        <v/>
      </c>
      <c r="B150" s="389" t="str">
        <f t="array" ref="B150">IF(ROWS(B$9:B150)&gt;$U$5,"",INDEX(U$13:U$512,SMALL(IF(($AB$13:$AB$512=$AB$5),ROW($A$9:$A$508)-ROW($A$9)+1,""),ROWS(B$9:B150)),,1))</f>
        <v/>
      </c>
      <c r="C150" s="389" t="str">
        <f t="array" ref="C150">IF(ROWS(C$9:C150)&gt;$U$5,"",INDEX(V$13:V$512,SMALL(IF(($AB$13:$AB$512=$AB$5),ROW($A$9:$A$508)-ROW($A$9)+1,""),ROWS(C$9:C150)),,1))</f>
        <v/>
      </c>
      <c r="D150" s="30" t="str">
        <f t="array" ref="D150">IF(ROWS(D$9:D150)&gt;$U$5,"",INDEX(W$13:W$512,SMALL(IF(($AB$13:$AB$512=$AB$5),ROW($A$9:$A$508)-ROW($A$9)+1,""),ROWS(D$9:D150)),,1))</f>
        <v/>
      </c>
      <c r="E150" s="59" t="str">
        <f t="array" ref="E150">IF(ROWS(E$9:E150)&gt;$U$5,"",INDEX(X$13:X$512,SMALL(IF(($AB$13:$AB$512=$AB$5),ROW($A$9:$A$508)-ROW($A$9)+1,""),ROWS(E$9:E150)),,1))</f>
        <v/>
      </c>
      <c r="F150" s="59" t="str">
        <f t="array" ref="F150">IF(ROWS(F$9:F150)&gt;$U$5,"",INDEX(Y$13:Y$512,SMALL(IF(($AB$13:$AB$512=$AB$5),ROW($A$9:$A$508)-ROW($A$9)+1,""),ROWS(F$9:F150)),,1))</f>
        <v/>
      </c>
      <c r="G150" s="59" t="str">
        <f t="array" ref="G150">IF(ROWS(G$9:G150)&gt;$U$5,"",INDEX(AB$13:AB$512,SMALL(IF(($AB$13:$AB$512=$AB$5),ROW($A$9:$A$508)-ROW($A$9)+1,""),ROWS(G$9:G150)),,1))</f>
        <v/>
      </c>
      <c r="H150" s="325" t="str">
        <f t="array" ref="H150">IF(ROWS(H$9:H150)&gt;$U$5,"",INDEX(AC$13:AC$512,SMALL(IF(($AB$13:$AB$512=$AB$5),ROW($A$9:$A$508)-ROW($A$9)+1,""),ROWS(H$9:H150)),,1))</f>
        <v/>
      </c>
      <c r="I150" s="105"/>
      <c r="J150" s="105"/>
      <c r="K150" s="105"/>
      <c r="L150" s="105"/>
      <c r="M150" s="136"/>
      <c r="T150" s="44">
        <f>Nut_StatusTool!A144</f>
        <v>138</v>
      </c>
      <c r="U150" s="44">
        <f>Nut_StatusTool!B144</f>
        <v>0</v>
      </c>
      <c r="V150" s="44">
        <f>Nut_StatusTool!C144</f>
        <v>0</v>
      </c>
      <c r="W150" s="44">
        <f>Nut_StatusTool!D144</f>
        <v>0</v>
      </c>
      <c r="X150" s="44">
        <f>Nut_StatusTool!F144</f>
        <v>0</v>
      </c>
      <c r="Y150" s="285" t="str">
        <f>Nut_StatusTool!K144</f>
        <v/>
      </c>
      <c r="Z150" s="44" t="str">
        <f>Nut_StatusTool!L144</f>
        <v/>
      </c>
      <c r="AA150" s="44" t="str">
        <f>Nut_StatusTool!M144</f>
        <v/>
      </c>
      <c r="AB150" s="44" t="str">
        <f>Nut_StatusTool!N144</f>
        <v/>
      </c>
      <c r="AC150" s="44">
        <f>Nut_StatusTool!I144</f>
        <v>0</v>
      </c>
      <c r="AD150" s="44">
        <f>Nut_StatusTool!J144</f>
        <v>0</v>
      </c>
    </row>
    <row r="151" spans="1:30" ht="20.100000000000001" customHeight="1">
      <c r="A151" s="59" t="str">
        <f t="array" ref="A151">IF(ROWS(A$9:A151)&gt;$U$5,"",INDEX(T$13:T$512,SMALL(IF(($AB$13:$AB$512=$AB$5),ROW($A$9:$A$508)-ROW($A$9)+1,""),ROWS(A$9:A151)),,1))</f>
        <v/>
      </c>
      <c r="B151" s="389" t="str">
        <f t="array" ref="B151">IF(ROWS(B$9:B151)&gt;$U$5,"",INDEX(U$13:U$512,SMALL(IF(($AB$13:$AB$512=$AB$5),ROW($A$9:$A$508)-ROW($A$9)+1,""),ROWS(B$9:B151)),,1))</f>
        <v/>
      </c>
      <c r="C151" s="389" t="str">
        <f t="array" ref="C151">IF(ROWS(C$9:C151)&gt;$U$5,"",INDEX(V$13:V$512,SMALL(IF(($AB$13:$AB$512=$AB$5),ROW($A$9:$A$508)-ROW($A$9)+1,""),ROWS(C$9:C151)),,1))</f>
        <v/>
      </c>
      <c r="D151" s="30" t="str">
        <f t="array" ref="D151">IF(ROWS(D$9:D151)&gt;$U$5,"",INDEX(W$13:W$512,SMALL(IF(($AB$13:$AB$512=$AB$5),ROW($A$9:$A$508)-ROW($A$9)+1,""),ROWS(D$9:D151)),,1))</f>
        <v/>
      </c>
      <c r="E151" s="59" t="str">
        <f t="array" ref="E151">IF(ROWS(E$9:E151)&gt;$U$5,"",INDEX(X$13:X$512,SMALL(IF(($AB$13:$AB$512=$AB$5),ROW($A$9:$A$508)-ROW($A$9)+1,""),ROWS(E$9:E151)),,1))</f>
        <v/>
      </c>
      <c r="F151" s="59" t="str">
        <f t="array" ref="F151">IF(ROWS(F$9:F151)&gt;$U$5,"",INDEX(Y$13:Y$512,SMALL(IF(($AB$13:$AB$512=$AB$5),ROW($A$9:$A$508)-ROW($A$9)+1,""),ROWS(F$9:F151)),,1))</f>
        <v/>
      </c>
      <c r="G151" s="59" t="str">
        <f t="array" ref="G151">IF(ROWS(G$9:G151)&gt;$U$5,"",INDEX(AB$13:AB$512,SMALL(IF(($AB$13:$AB$512=$AB$5),ROW($A$9:$A$508)-ROW($A$9)+1,""),ROWS(G$9:G151)),,1))</f>
        <v/>
      </c>
      <c r="H151" s="325" t="str">
        <f t="array" ref="H151">IF(ROWS(H$9:H151)&gt;$U$5,"",INDEX(AC$13:AC$512,SMALL(IF(($AB$13:$AB$512=$AB$5),ROW($A$9:$A$508)-ROW($A$9)+1,""),ROWS(H$9:H151)),,1))</f>
        <v/>
      </c>
      <c r="I151" s="105"/>
      <c r="J151" s="105"/>
      <c r="K151" s="105"/>
      <c r="L151" s="105"/>
      <c r="M151" s="136"/>
      <c r="T151" s="44">
        <f>Nut_StatusTool!A145</f>
        <v>139</v>
      </c>
      <c r="U151" s="44">
        <f>Nut_StatusTool!B145</f>
        <v>0</v>
      </c>
      <c r="V151" s="44">
        <f>Nut_StatusTool!C145</f>
        <v>0</v>
      </c>
      <c r="W151" s="44">
        <f>Nut_StatusTool!D145</f>
        <v>0</v>
      </c>
      <c r="X151" s="44">
        <f>Nut_StatusTool!F145</f>
        <v>0</v>
      </c>
      <c r="Y151" s="285" t="str">
        <f>Nut_StatusTool!K145</f>
        <v/>
      </c>
      <c r="Z151" s="44" t="str">
        <f>Nut_StatusTool!L145</f>
        <v/>
      </c>
      <c r="AA151" s="44" t="str">
        <f>Nut_StatusTool!M145</f>
        <v/>
      </c>
      <c r="AB151" s="44" t="str">
        <f>Nut_StatusTool!N145</f>
        <v/>
      </c>
      <c r="AC151" s="44">
        <f>Nut_StatusTool!I145</f>
        <v>0</v>
      </c>
      <c r="AD151" s="44">
        <f>Nut_StatusTool!J145</f>
        <v>0</v>
      </c>
    </row>
    <row r="152" spans="1:30" ht="20.100000000000001" customHeight="1">
      <c r="A152" s="59" t="str">
        <f t="array" ref="A152">IF(ROWS(A$9:A152)&gt;$U$5,"",INDEX(T$13:T$512,SMALL(IF(($AB$13:$AB$512=$AB$5),ROW($A$9:$A$508)-ROW($A$9)+1,""),ROWS(A$9:A152)),,1))</f>
        <v/>
      </c>
      <c r="B152" s="389" t="str">
        <f t="array" ref="B152">IF(ROWS(B$9:B152)&gt;$U$5,"",INDEX(U$13:U$512,SMALL(IF(($AB$13:$AB$512=$AB$5),ROW($A$9:$A$508)-ROW($A$9)+1,""),ROWS(B$9:B152)),,1))</f>
        <v/>
      </c>
      <c r="C152" s="389" t="str">
        <f t="array" ref="C152">IF(ROWS(C$9:C152)&gt;$U$5,"",INDEX(V$13:V$512,SMALL(IF(($AB$13:$AB$512=$AB$5),ROW($A$9:$A$508)-ROW($A$9)+1,""),ROWS(C$9:C152)),,1))</f>
        <v/>
      </c>
      <c r="D152" s="30" t="str">
        <f t="array" ref="D152">IF(ROWS(D$9:D152)&gt;$U$5,"",INDEX(W$13:W$512,SMALL(IF(($AB$13:$AB$512=$AB$5),ROW($A$9:$A$508)-ROW($A$9)+1,""),ROWS(D$9:D152)),,1))</f>
        <v/>
      </c>
      <c r="E152" s="59" t="str">
        <f t="array" ref="E152">IF(ROWS(E$9:E152)&gt;$U$5,"",INDEX(X$13:X$512,SMALL(IF(($AB$13:$AB$512=$AB$5),ROW($A$9:$A$508)-ROW($A$9)+1,""),ROWS(E$9:E152)),,1))</f>
        <v/>
      </c>
      <c r="F152" s="59" t="str">
        <f t="array" ref="F152">IF(ROWS(F$9:F152)&gt;$U$5,"",INDEX(Y$13:Y$512,SMALL(IF(($AB$13:$AB$512=$AB$5),ROW($A$9:$A$508)-ROW($A$9)+1,""),ROWS(F$9:F152)),,1))</f>
        <v/>
      </c>
      <c r="G152" s="59" t="str">
        <f t="array" ref="G152">IF(ROWS(G$9:G152)&gt;$U$5,"",INDEX(AB$13:AB$512,SMALL(IF(($AB$13:$AB$512=$AB$5),ROW($A$9:$A$508)-ROW($A$9)+1,""),ROWS(G$9:G152)),,1))</f>
        <v/>
      </c>
      <c r="H152" s="325" t="str">
        <f t="array" ref="H152">IF(ROWS(H$9:H152)&gt;$U$5,"",INDEX(AC$13:AC$512,SMALL(IF(($AB$13:$AB$512=$AB$5),ROW($A$9:$A$508)-ROW($A$9)+1,""),ROWS(H$9:H152)),,1))</f>
        <v/>
      </c>
      <c r="I152" s="105"/>
      <c r="J152" s="105"/>
      <c r="K152" s="105"/>
      <c r="L152" s="105"/>
      <c r="M152" s="136"/>
      <c r="T152" s="44">
        <f>Nut_StatusTool!A146</f>
        <v>140</v>
      </c>
      <c r="U152" s="44">
        <f>Nut_StatusTool!B146</f>
        <v>0</v>
      </c>
      <c r="V152" s="44">
        <f>Nut_StatusTool!C146</f>
        <v>0</v>
      </c>
      <c r="W152" s="44">
        <f>Nut_StatusTool!D146</f>
        <v>0</v>
      </c>
      <c r="X152" s="44">
        <f>Nut_StatusTool!F146</f>
        <v>0</v>
      </c>
      <c r="Y152" s="285" t="str">
        <f>Nut_StatusTool!K146</f>
        <v/>
      </c>
      <c r="Z152" s="44" t="str">
        <f>Nut_StatusTool!L146</f>
        <v/>
      </c>
      <c r="AA152" s="44" t="str">
        <f>Nut_StatusTool!M146</f>
        <v/>
      </c>
      <c r="AB152" s="44" t="str">
        <f>Nut_StatusTool!N146</f>
        <v/>
      </c>
      <c r="AC152" s="44">
        <f>Nut_StatusTool!I146</f>
        <v>0</v>
      </c>
      <c r="AD152" s="44">
        <f>Nut_StatusTool!J146</f>
        <v>0</v>
      </c>
    </row>
    <row r="153" spans="1:30" ht="20.100000000000001" customHeight="1">
      <c r="A153" s="59" t="str">
        <f t="array" ref="A153">IF(ROWS(A$9:A153)&gt;$U$5,"",INDEX(T$13:T$512,SMALL(IF(($AB$13:$AB$512=$AB$5),ROW($A$9:$A$508)-ROW($A$9)+1,""),ROWS(A$9:A153)),,1))</f>
        <v/>
      </c>
      <c r="B153" s="389" t="str">
        <f t="array" ref="B153">IF(ROWS(B$9:B153)&gt;$U$5,"",INDEX(U$13:U$512,SMALL(IF(($AB$13:$AB$512=$AB$5),ROW($A$9:$A$508)-ROW($A$9)+1,""),ROWS(B$9:B153)),,1))</f>
        <v/>
      </c>
      <c r="C153" s="389" t="str">
        <f t="array" ref="C153">IF(ROWS(C$9:C153)&gt;$U$5,"",INDEX(V$13:V$512,SMALL(IF(($AB$13:$AB$512=$AB$5),ROW($A$9:$A$508)-ROW($A$9)+1,""),ROWS(C$9:C153)),,1))</f>
        <v/>
      </c>
      <c r="D153" s="30" t="str">
        <f t="array" ref="D153">IF(ROWS(D$9:D153)&gt;$U$5,"",INDEX(W$13:W$512,SMALL(IF(($AB$13:$AB$512=$AB$5),ROW($A$9:$A$508)-ROW($A$9)+1,""),ROWS(D$9:D153)),,1))</f>
        <v/>
      </c>
      <c r="E153" s="59" t="str">
        <f t="array" ref="E153">IF(ROWS(E$9:E153)&gt;$U$5,"",INDEX(X$13:X$512,SMALL(IF(($AB$13:$AB$512=$AB$5),ROW($A$9:$A$508)-ROW($A$9)+1,""),ROWS(E$9:E153)),,1))</f>
        <v/>
      </c>
      <c r="F153" s="59" t="str">
        <f t="array" ref="F153">IF(ROWS(F$9:F153)&gt;$U$5,"",INDEX(Y$13:Y$512,SMALL(IF(($AB$13:$AB$512=$AB$5),ROW($A$9:$A$508)-ROW($A$9)+1,""),ROWS(F$9:F153)),,1))</f>
        <v/>
      </c>
      <c r="G153" s="59" t="str">
        <f t="array" ref="G153">IF(ROWS(G$9:G153)&gt;$U$5,"",INDEX(AB$13:AB$512,SMALL(IF(($AB$13:$AB$512=$AB$5),ROW($A$9:$A$508)-ROW($A$9)+1,""),ROWS(G$9:G153)),,1))</f>
        <v/>
      </c>
      <c r="H153" s="325" t="str">
        <f t="array" ref="H153">IF(ROWS(H$9:H153)&gt;$U$5,"",INDEX(AC$13:AC$512,SMALL(IF(($AB$13:$AB$512=$AB$5),ROW($A$9:$A$508)-ROW($A$9)+1,""),ROWS(H$9:H153)),,1))</f>
        <v/>
      </c>
      <c r="I153" s="105"/>
      <c r="J153" s="105"/>
      <c r="K153" s="105"/>
      <c r="L153" s="105"/>
      <c r="M153" s="136"/>
      <c r="T153" s="44">
        <f>Nut_StatusTool!A147</f>
        <v>141</v>
      </c>
      <c r="U153" s="44">
        <f>Nut_StatusTool!B147</f>
        <v>0</v>
      </c>
      <c r="V153" s="44">
        <f>Nut_StatusTool!C147</f>
        <v>0</v>
      </c>
      <c r="W153" s="44">
        <f>Nut_StatusTool!D147</f>
        <v>0</v>
      </c>
      <c r="X153" s="44">
        <f>Nut_StatusTool!F147</f>
        <v>0</v>
      </c>
      <c r="Y153" s="285" t="str">
        <f>Nut_StatusTool!K147</f>
        <v/>
      </c>
      <c r="Z153" s="44" t="str">
        <f>Nut_StatusTool!L147</f>
        <v/>
      </c>
      <c r="AA153" s="44" t="str">
        <f>Nut_StatusTool!M147</f>
        <v/>
      </c>
      <c r="AB153" s="44" t="str">
        <f>Nut_StatusTool!N147</f>
        <v/>
      </c>
      <c r="AC153" s="44">
        <f>Nut_StatusTool!I147</f>
        <v>0</v>
      </c>
      <c r="AD153" s="44">
        <f>Nut_StatusTool!J147</f>
        <v>0</v>
      </c>
    </row>
    <row r="154" spans="1:30" ht="20.100000000000001" customHeight="1">
      <c r="A154" s="59" t="str">
        <f t="array" ref="A154">IF(ROWS(A$9:A154)&gt;$U$5,"",INDEX(T$13:T$512,SMALL(IF(($AB$13:$AB$512=$AB$5),ROW($A$9:$A$508)-ROW($A$9)+1,""),ROWS(A$9:A154)),,1))</f>
        <v/>
      </c>
      <c r="B154" s="389" t="str">
        <f t="array" ref="B154">IF(ROWS(B$9:B154)&gt;$U$5,"",INDEX(U$13:U$512,SMALL(IF(($AB$13:$AB$512=$AB$5),ROW($A$9:$A$508)-ROW($A$9)+1,""),ROWS(B$9:B154)),,1))</f>
        <v/>
      </c>
      <c r="C154" s="389" t="str">
        <f t="array" ref="C154">IF(ROWS(C$9:C154)&gt;$U$5,"",INDEX(V$13:V$512,SMALL(IF(($AB$13:$AB$512=$AB$5),ROW($A$9:$A$508)-ROW($A$9)+1,""),ROWS(C$9:C154)),,1))</f>
        <v/>
      </c>
      <c r="D154" s="30" t="str">
        <f t="array" ref="D154">IF(ROWS(D$9:D154)&gt;$U$5,"",INDEX(W$13:W$512,SMALL(IF(($AB$13:$AB$512=$AB$5),ROW($A$9:$A$508)-ROW($A$9)+1,""),ROWS(D$9:D154)),,1))</f>
        <v/>
      </c>
      <c r="E154" s="59" t="str">
        <f t="array" ref="E154">IF(ROWS(E$9:E154)&gt;$U$5,"",INDEX(X$13:X$512,SMALL(IF(($AB$13:$AB$512=$AB$5),ROW($A$9:$A$508)-ROW($A$9)+1,""),ROWS(E$9:E154)),,1))</f>
        <v/>
      </c>
      <c r="F154" s="59" t="str">
        <f t="array" ref="F154">IF(ROWS(F$9:F154)&gt;$U$5,"",INDEX(Y$13:Y$512,SMALL(IF(($AB$13:$AB$512=$AB$5),ROW($A$9:$A$508)-ROW($A$9)+1,""),ROWS(F$9:F154)),,1))</f>
        <v/>
      </c>
      <c r="G154" s="59" t="str">
        <f t="array" ref="G154">IF(ROWS(G$9:G154)&gt;$U$5,"",INDEX(AB$13:AB$512,SMALL(IF(($AB$13:$AB$512=$AB$5),ROW($A$9:$A$508)-ROW($A$9)+1,""),ROWS(G$9:G154)),,1))</f>
        <v/>
      </c>
      <c r="H154" s="325" t="str">
        <f t="array" ref="H154">IF(ROWS(H$9:H154)&gt;$U$5,"",INDEX(AC$13:AC$512,SMALL(IF(($AB$13:$AB$512=$AB$5),ROW($A$9:$A$508)-ROW($A$9)+1,""),ROWS(H$9:H154)),,1))</f>
        <v/>
      </c>
      <c r="I154" s="105"/>
      <c r="J154" s="105"/>
      <c r="K154" s="105"/>
      <c r="L154" s="105"/>
      <c r="M154" s="136"/>
      <c r="T154" s="44">
        <f>Nut_StatusTool!A148</f>
        <v>142</v>
      </c>
      <c r="U154" s="44">
        <f>Nut_StatusTool!B148</f>
        <v>0</v>
      </c>
      <c r="V154" s="44">
        <f>Nut_StatusTool!C148</f>
        <v>0</v>
      </c>
      <c r="W154" s="44">
        <f>Nut_StatusTool!D148</f>
        <v>0</v>
      </c>
      <c r="X154" s="44">
        <f>Nut_StatusTool!F148</f>
        <v>0</v>
      </c>
      <c r="Y154" s="285" t="str">
        <f>Nut_StatusTool!K148</f>
        <v/>
      </c>
      <c r="Z154" s="44" t="str">
        <f>Nut_StatusTool!L148</f>
        <v/>
      </c>
      <c r="AA154" s="44" t="str">
        <f>Nut_StatusTool!M148</f>
        <v/>
      </c>
      <c r="AB154" s="44" t="str">
        <f>Nut_StatusTool!N148</f>
        <v/>
      </c>
      <c r="AC154" s="44">
        <f>Nut_StatusTool!I148</f>
        <v>0</v>
      </c>
      <c r="AD154" s="44">
        <f>Nut_StatusTool!J148</f>
        <v>0</v>
      </c>
    </row>
    <row r="155" spans="1:30" ht="20.100000000000001" customHeight="1">
      <c r="A155" s="59" t="str">
        <f t="array" ref="A155">IF(ROWS(A$9:A155)&gt;$U$5,"",INDEX(T$13:T$512,SMALL(IF(($AB$13:$AB$512=$AB$5),ROW($A$9:$A$508)-ROW($A$9)+1,""),ROWS(A$9:A155)),,1))</f>
        <v/>
      </c>
      <c r="B155" s="389" t="str">
        <f t="array" ref="B155">IF(ROWS(B$9:B155)&gt;$U$5,"",INDEX(U$13:U$512,SMALL(IF(($AB$13:$AB$512=$AB$5),ROW($A$9:$A$508)-ROW($A$9)+1,""),ROWS(B$9:B155)),,1))</f>
        <v/>
      </c>
      <c r="C155" s="389" t="str">
        <f t="array" ref="C155">IF(ROWS(C$9:C155)&gt;$U$5,"",INDEX(V$13:V$512,SMALL(IF(($AB$13:$AB$512=$AB$5),ROW($A$9:$A$508)-ROW($A$9)+1,""),ROWS(C$9:C155)),,1))</f>
        <v/>
      </c>
      <c r="D155" s="30" t="str">
        <f t="array" ref="D155">IF(ROWS(D$9:D155)&gt;$U$5,"",INDEX(W$13:W$512,SMALL(IF(($AB$13:$AB$512=$AB$5),ROW($A$9:$A$508)-ROW($A$9)+1,""),ROWS(D$9:D155)),,1))</f>
        <v/>
      </c>
      <c r="E155" s="59" t="str">
        <f t="array" ref="E155">IF(ROWS(E$9:E155)&gt;$U$5,"",INDEX(X$13:X$512,SMALL(IF(($AB$13:$AB$512=$AB$5),ROW($A$9:$A$508)-ROW($A$9)+1,""),ROWS(E$9:E155)),,1))</f>
        <v/>
      </c>
      <c r="F155" s="59" t="str">
        <f t="array" ref="F155">IF(ROWS(F$9:F155)&gt;$U$5,"",INDEX(Y$13:Y$512,SMALL(IF(($AB$13:$AB$512=$AB$5),ROW($A$9:$A$508)-ROW($A$9)+1,""),ROWS(F$9:F155)),,1))</f>
        <v/>
      </c>
      <c r="G155" s="59" t="str">
        <f t="array" ref="G155">IF(ROWS(G$9:G155)&gt;$U$5,"",INDEX(AB$13:AB$512,SMALL(IF(($AB$13:$AB$512=$AB$5),ROW($A$9:$A$508)-ROW($A$9)+1,""),ROWS(G$9:G155)),,1))</f>
        <v/>
      </c>
      <c r="H155" s="325" t="str">
        <f t="array" ref="H155">IF(ROWS(H$9:H155)&gt;$U$5,"",INDEX(AC$13:AC$512,SMALL(IF(($AB$13:$AB$512=$AB$5),ROW($A$9:$A$508)-ROW($A$9)+1,""),ROWS(H$9:H155)),,1))</f>
        <v/>
      </c>
      <c r="I155" s="105"/>
      <c r="J155" s="105"/>
      <c r="K155" s="105"/>
      <c r="L155" s="105"/>
      <c r="M155" s="136"/>
      <c r="T155" s="44">
        <f>Nut_StatusTool!A149</f>
        <v>143</v>
      </c>
      <c r="U155" s="44">
        <f>Nut_StatusTool!B149</f>
        <v>0</v>
      </c>
      <c r="V155" s="44">
        <f>Nut_StatusTool!C149</f>
        <v>0</v>
      </c>
      <c r="W155" s="44">
        <f>Nut_StatusTool!D149</f>
        <v>0</v>
      </c>
      <c r="X155" s="44">
        <f>Nut_StatusTool!F149</f>
        <v>0</v>
      </c>
      <c r="Y155" s="285" t="str">
        <f>Nut_StatusTool!K149</f>
        <v/>
      </c>
      <c r="Z155" s="44" t="str">
        <f>Nut_StatusTool!L149</f>
        <v/>
      </c>
      <c r="AA155" s="44" t="str">
        <f>Nut_StatusTool!M149</f>
        <v/>
      </c>
      <c r="AB155" s="44" t="str">
        <f>Nut_StatusTool!N149</f>
        <v/>
      </c>
      <c r="AC155" s="44">
        <f>Nut_StatusTool!I149</f>
        <v>0</v>
      </c>
      <c r="AD155" s="44">
        <f>Nut_StatusTool!J149</f>
        <v>0</v>
      </c>
    </row>
    <row r="156" spans="1:30" ht="20.100000000000001" customHeight="1">
      <c r="A156" s="59" t="str">
        <f t="array" ref="A156">IF(ROWS(A$9:A156)&gt;$U$5,"",INDEX(T$13:T$512,SMALL(IF(($AB$13:$AB$512=$AB$5),ROW($A$9:$A$508)-ROW($A$9)+1,""),ROWS(A$9:A156)),,1))</f>
        <v/>
      </c>
      <c r="B156" s="389" t="str">
        <f t="array" ref="B156">IF(ROWS(B$9:B156)&gt;$U$5,"",INDEX(U$13:U$512,SMALL(IF(($AB$13:$AB$512=$AB$5),ROW($A$9:$A$508)-ROW($A$9)+1,""),ROWS(B$9:B156)),,1))</f>
        <v/>
      </c>
      <c r="C156" s="389" t="str">
        <f t="array" ref="C156">IF(ROWS(C$9:C156)&gt;$U$5,"",INDEX(V$13:V$512,SMALL(IF(($AB$13:$AB$512=$AB$5),ROW($A$9:$A$508)-ROW($A$9)+1,""),ROWS(C$9:C156)),,1))</f>
        <v/>
      </c>
      <c r="D156" s="30" t="str">
        <f t="array" ref="D156">IF(ROWS(D$9:D156)&gt;$U$5,"",INDEX(W$13:W$512,SMALL(IF(($AB$13:$AB$512=$AB$5),ROW($A$9:$A$508)-ROW($A$9)+1,""),ROWS(D$9:D156)),,1))</f>
        <v/>
      </c>
      <c r="E156" s="59" t="str">
        <f t="array" ref="E156">IF(ROWS(E$9:E156)&gt;$U$5,"",INDEX(X$13:X$512,SMALL(IF(($AB$13:$AB$512=$AB$5),ROW($A$9:$A$508)-ROW($A$9)+1,""),ROWS(E$9:E156)),,1))</f>
        <v/>
      </c>
      <c r="F156" s="59" t="str">
        <f t="array" ref="F156">IF(ROWS(F$9:F156)&gt;$U$5,"",INDEX(Y$13:Y$512,SMALL(IF(($AB$13:$AB$512=$AB$5),ROW($A$9:$A$508)-ROW($A$9)+1,""),ROWS(F$9:F156)),,1))</f>
        <v/>
      </c>
      <c r="G156" s="59" t="str">
        <f t="array" ref="G156">IF(ROWS(G$9:G156)&gt;$U$5,"",INDEX(AB$13:AB$512,SMALL(IF(($AB$13:$AB$512=$AB$5),ROW($A$9:$A$508)-ROW($A$9)+1,""),ROWS(G$9:G156)),,1))</f>
        <v/>
      </c>
      <c r="H156" s="325" t="str">
        <f t="array" ref="H156">IF(ROWS(H$9:H156)&gt;$U$5,"",INDEX(AC$13:AC$512,SMALL(IF(($AB$13:$AB$512=$AB$5),ROW($A$9:$A$508)-ROW($A$9)+1,""),ROWS(H$9:H156)),,1))</f>
        <v/>
      </c>
      <c r="I156" s="105"/>
      <c r="J156" s="105"/>
      <c r="K156" s="105"/>
      <c r="L156" s="105"/>
      <c r="M156" s="136"/>
      <c r="T156" s="44">
        <f>Nut_StatusTool!A150</f>
        <v>144</v>
      </c>
      <c r="U156" s="44">
        <f>Nut_StatusTool!B150</f>
        <v>0</v>
      </c>
      <c r="V156" s="44">
        <f>Nut_StatusTool!C150</f>
        <v>0</v>
      </c>
      <c r="W156" s="44">
        <f>Nut_StatusTool!D150</f>
        <v>0</v>
      </c>
      <c r="X156" s="44">
        <f>Nut_StatusTool!F150</f>
        <v>0</v>
      </c>
      <c r="Y156" s="285" t="str">
        <f>Nut_StatusTool!K150</f>
        <v/>
      </c>
      <c r="Z156" s="44" t="str">
        <f>Nut_StatusTool!L150</f>
        <v/>
      </c>
      <c r="AA156" s="44" t="str">
        <f>Nut_StatusTool!M150</f>
        <v/>
      </c>
      <c r="AB156" s="44" t="str">
        <f>Nut_StatusTool!N150</f>
        <v/>
      </c>
      <c r="AC156" s="44">
        <f>Nut_StatusTool!I150</f>
        <v>0</v>
      </c>
      <c r="AD156" s="44">
        <f>Nut_StatusTool!J150</f>
        <v>0</v>
      </c>
    </row>
    <row r="157" spans="1:30" ht="20.100000000000001" customHeight="1">
      <c r="A157" s="59" t="str">
        <f t="array" ref="A157">IF(ROWS(A$9:A157)&gt;$U$5,"",INDEX(T$13:T$512,SMALL(IF(($AB$13:$AB$512=$AB$5),ROW($A$9:$A$508)-ROW($A$9)+1,""),ROWS(A$9:A157)),,1))</f>
        <v/>
      </c>
      <c r="B157" s="389" t="str">
        <f t="array" ref="B157">IF(ROWS(B$9:B157)&gt;$U$5,"",INDEX(U$13:U$512,SMALL(IF(($AB$13:$AB$512=$AB$5),ROW($A$9:$A$508)-ROW($A$9)+1,""),ROWS(B$9:B157)),,1))</f>
        <v/>
      </c>
      <c r="C157" s="389" t="str">
        <f t="array" ref="C157">IF(ROWS(C$9:C157)&gt;$U$5,"",INDEX(V$13:V$512,SMALL(IF(($AB$13:$AB$512=$AB$5),ROW($A$9:$A$508)-ROW($A$9)+1,""),ROWS(C$9:C157)),,1))</f>
        <v/>
      </c>
      <c r="D157" s="30" t="str">
        <f t="array" ref="D157">IF(ROWS(D$9:D157)&gt;$U$5,"",INDEX(W$13:W$512,SMALL(IF(($AB$13:$AB$512=$AB$5),ROW($A$9:$A$508)-ROW($A$9)+1,""),ROWS(D$9:D157)),,1))</f>
        <v/>
      </c>
      <c r="E157" s="59" t="str">
        <f t="array" ref="E157">IF(ROWS(E$9:E157)&gt;$U$5,"",INDEX(X$13:X$512,SMALL(IF(($AB$13:$AB$512=$AB$5),ROW($A$9:$A$508)-ROW($A$9)+1,""),ROWS(E$9:E157)),,1))</f>
        <v/>
      </c>
      <c r="F157" s="59" t="str">
        <f t="array" ref="F157">IF(ROWS(F$9:F157)&gt;$U$5,"",INDEX(Y$13:Y$512,SMALL(IF(($AB$13:$AB$512=$AB$5),ROW($A$9:$A$508)-ROW($A$9)+1,""),ROWS(F$9:F157)),,1))</f>
        <v/>
      </c>
      <c r="G157" s="59" t="str">
        <f t="array" ref="G157">IF(ROWS(G$9:G157)&gt;$U$5,"",INDEX(AB$13:AB$512,SMALL(IF(($AB$13:$AB$512=$AB$5),ROW($A$9:$A$508)-ROW($A$9)+1,""),ROWS(G$9:G157)),,1))</f>
        <v/>
      </c>
      <c r="H157" s="325" t="str">
        <f t="array" ref="H157">IF(ROWS(H$9:H157)&gt;$U$5,"",INDEX(AC$13:AC$512,SMALL(IF(($AB$13:$AB$512=$AB$5),ROW($A$9:$A$508)-ROW($A$9)+1,""),ROWS(H$9:H157)),,1))</f>
        <v/>
      </c>
      <c r="I157" s="105"/>
      <c r="J157" s="105"/>
      <c r="K157" s="105"/>
      <c r="L157" s="105"/>
      <c r="M157" s="136"/>
      <c r="T157" s="44">
        <f>Nut_StatusTool!A151</f>
        <v>145</v>
      </c>
      <c r="U157" s="44">
        <f>Nut_StatusTool!B151</f>
        <v>0</v>
      </c>
      <c r="V157" s="44">
        <f>Nut_StatusTool!C151</f>
        <v>0</v>
      </c>
      <c r="W157" s="44">
        <f>Nut_StatusTool!D151</f>
        <v>0</v>
      </c>
      <c r="X157" s="44">
        <f>Nut_StatusTool!F151</f>
        <v>0</v>
      </c>
      <c r="Y157" s="285" t="str">
        <f>Nut_StatusTool!K151</f>
        <v/>
      </c>
      <c r="Z157" s="44" t="str">
        <f>Nut_StatusTool!L151</f>
        <v/>
      </c>
      <c r="AA157" s="44" t="str">
        <f>Nut_StatusTool!M151</f>
        <v/>
      </c>
      <c r="AB157" s="44" t="str">
        <f>Nut_StatusTool!N151</f>
        <v/>
      </c>
      <c r="AC157" s="44">
        <f>Nut_StatusTool!I151</f>
        <v>0</v>
      </c>
      <c r="AD157" s="44">
        <f>Nut_StatusTool!J151</f>
        <v>0</v>
      </c>
    </row>
    <row r="158" spans="1:30" ht="20.100000000000001" customHeight="1">
      <c r="A158" s="59" t="str">
        <f t="array" ref="A158">IF(ROWS(A$9:A158)&gt;$U$5,"",INDEX(T$13:T$512,SMALL(IF(($AB$13:$AB$512=$AB$5),ROW($A$9:$A$508)-ROW($A$9)+1,""),ROWS(A$9:A158)),,1))</f>
        <v/>
      </c>
      <c r="B158" s="389" t="str">
        <f t="array" ref="B158">IF(ROWS(B$9:B158)&gt;$U$5,"",INDEX(U$13:U$512,SMALL(IF(($AB$13:$AB$512=$AB$5),ROW($A$9:$A$508)-ROW($A$9)+1,""),ROWS(B$9:B158)),,1))</f>
        <v/>
      </c>
      <c r="C158" s="389" t="str">
        <f t="array" ref="C158">IF(ROWS(C$9:C158)&gt;$U$5,"",INDEX(V$13:V$512,SMALL(IF(($AB$13:$AB$512=$AB$5),ROW($A$9:$A$508)-ROW($A$9)+1,""),ROWS(C$9:C158)),,1))</f>
        <v/>
      </c>
      <c r="D158" s="30" t="str">
        <f t="array" ref="D158">IF(ROWS(D$9:D158)&gt;$U$5,"",INDEX(W$13:W$512,SMALL(IF(($AB$13:$AB$512=$AB$5),ROW($A$9:$A$508)-ROW($A$9)+1,""),ROWS(D$9:D158)),,1))</f>
        <v/>
      </c>
      <c r="E158" s="59" t="str">
        <f t="array" ref="E158">IF(ROWS(E$9:E158)&gt;$U$5,"",INDEX(X$13:X$512,SMALL(IF(($AB$13:$AB$512=$AB$5),ROW($A$9:$A$508)-ROW($A$9)+1,""),ROWS(E$9:E158)),,1))</f>
        <v/>
      </c>
      <c r="F158" s="59" t="str">
        <f t="array" ref="F158">IF(ROWS(F$9:F158)&gt;$U$5,"",INDEX(Y$13:Y$512,SMALL(IF(($AB$13:$AB$512=$AB$5),ROW($A$9:$A$508)-ROW($A$9)+1,""),ROWS(F$9:F158)),,1))</f>
        <v/>
      </c>
      <c r="G158" s="59" t="str">
        <f t="array" ref="G158">IF(ROWS(G$9:G158)&gt;$U$5,"",INDEX(AB$13:AB$512,SMALL(IF(($AB$13:$AB$512=$AB$5),ROW($A$9:$A$508)-ROW($A$9)+1,""),ROWS(G$9:G158)),,1))</f>
        <v/>
      </c>
      <c r="H158" s="325" t="str">
        <f t="array" ref="H158">IF(ROWS(H$9:H158)&gt;$U$5,"",INDEX(AC$13:AC$512,SMALL(IF(($AB$13:$AB$512=$AB$5),ROW($A$9:$A$508)-ROW($A$9)+1,""),ROWS(H$9:H158)),,1))</f>
        <v/>
      </c>
      <c r="I158" s="105"/>
      <c r="J158" s="105"/>
      <c r="K158" s="105"/>
      <c r="L158" s="105"/>
      <c r="M158" s="136"/>
      <c r="T158" s="44">
        <f>Nut_StatusTool!A152</f>
        <v>146</v>
      </c>
      <c r="U158" s="44">
        <f>Nut_StatusTool!B152</f>
        <v>0</v>
      </c>
      <c r="V158" s="44">
        <f>Nut_StatusTool!C152</f>
        <v>0</v>
      </c>
      <c r="W158" s="44">
        <f>Nut_StatusTool!D152</f>
        <v>0</v>
      </c>
      <c r="X158" s="44">
        <f>Nut_StatusTool!F152</f>
        <v>0</v>
      </c>
      <c r="Y158" s="285" t="str">
        <f>Nut_StatusTool!K152</f>
        <v/>
      </c>
      <c r="Z158" s="44" t="str">
        <f>Nut_StatusTool!L152</f>
        <v/>
      </c>
      <c r="AA158" s="44" t="str">
        <f>Nut_StatusTool!M152</f>
        <v/>
      </c>
      <c r="AB158" s="44" t="str">
        <f>Nut_StatusTool!N152</f>
        <v/>
      </c>
      <c r="AC158" s="44">
        <f>Nut_StatusTool!I152</f>
        <v>0</v>
      </c>
      <c r="AD158" s="44">
        <f>Nut_StatusTool!J152</f>
        <v>0</v>
      </c>
    </row>
    <row r="159" spans="1:30" ht="20.100000000000001" customHeight="1">
      <c r="A159" s="59" t="str">
        <f t="array" ref="A159">IF(ROWS(A$9:A159)&gt;$U$5,"",INDEX(T$13:T$512,SMALL(IF(($AB$13:$AB$512=$AB$5),ROW($A$9:$A$508)-ROW($A$9)+1,""),ROWS(A$9:A159)),,1))</f>
        <v/>
      </c>
      <c r="B159" s="389" t="str">
        <f t="array" ref="B159">IF(ROWS(B$9:B159)&gt;$U$5,"",INDEX(U$13:U$512,SMALL(IF(($AB$13:$AB$512=$AB$5),ROW($A$9:$A$508)-ROW($A$9)+1,""),ROWS(B$9:B159)),,1))</f>
        <v/>
      </c>
      <c r="C159" s="389" t="str">
        <f t="array" ref="C159">IF(ROWS(C$9:C159)&gt;$U$5,"",INDEX(V$13:V$512,SMALL(IF(($AB$13:$AB$512=$AB$5),ROW($A$9:$A$508)-ROW($A$9)+1,""),ROWS(C$9:C159)),,1))</f>
        <v/>
      </c>
      <c r="D159" s="30" t="str">
        <f t="array" ref="D159">IF(ROWS(D$9:D159)&gt;$U$5,"",INDEX(W$13:W$512,SMALL(IF(($AB$13:$AB$512=$AB$5),ROW($A$9:$A$508)-ROW($A$9)+1,""),ROWS(D$9:D159)),,1))</f>
        <v/>
      </c>
      <c r="E159" s="59" t="str">
        <f t="array" ref="E159">IF(ROWS(E$9:E159)&gt;$U$5,"",INDEX(X$13:X$512,SMALL(IF(($AB$13:$AB$512=$AB$5),ROW($A$9:$A$508)-ROW($A$9)+1,""),ROWS(E$9:E159)),,1))</f>
        <v/>
      </c>
      <c r="F159" s="59" t="str">
        <f t="array" ref="F159">IF(ROWS(F$9:F159)&gt;$U$5,"",INDEX(Y$13:Y$512,SMALL(IF(($AB$13:$AB$512=$AB$5),ROW($A$9:$A$508)-ROW($A$9)+1,""),ROWS(F$9:F159)),,1))</f>
        <v/>
      </c>
      <c r="G159" s="59" t="str">
        <f t="array" ref="G159">IF(ROWS(G$9:G159)&gt;$U$5,"",INDEX(AB$13:AB$512,SMALL(IF(($AB$13:$AB$512=$AB$5),ROW($A$9:$A$508)-ROW($A$9)+1,""),ROWS(G$9:G159)),,1))</f>
        <v/>
      </c>
      <c r="H159" s="325" t="str">
        <f t="array" ref="H159">IF(ROWS(H$9:H159)&gt;$U$5,"",INDEX(AC$13:AC$512,SMALL(IF(($AB$13:$AB$512=$AB$5),ROW($A$9:$A$508)-ROW($A$9)+1,""),ROWS(H$9:H159)),,1))</f>
        <v/>
      </c>
      <c r="I159" s="105"/>
      <c r="J159" s="105"/>
      <c r="K159" s="105"/>
      <c r="L159" s="105"/>
      <c r="M159" s="136"/>
      <c r="T159" s="44">
        <f>Nut_StatusTool!A153</f>
        <v>147</v>
      </c>
      <c r="U159" s="44">
        <f>Nut_StatusTool!B153</f>
        <v>0</v>
      </c>
      <c r="V159" s="44">
        <f>Nut_StatusTool!C153</f>
        <v>0</v>
      </c>
      <c r="W159" s="44">
        <f>Nut_StatusTool!D153</f>
        <v>0</v>
      </c>
      <c r="X159" s="44">
        <f>Nut_StatusTool!F153</f>
        <v>0</v>
      </c>
      <c r="Y159" s="285" t="str">
        <f>Nut_StatusTool!K153</f>
        <v/>
      </c>
      <c r="Z159" s="44" t="str">
        <f>Nut_StatusTool!L153</f>
        <v/>
      </c>
      <c r="AA159" s="44" t="str">
        <f>Nut_StatusTool!M153</f>
        <v/>
      </c>
      <c r="AB159" s="44" t="str">
        <f>Nut_StatusTool!N153</f>
        <v/>
      </c>
      <c r="AC159" s="44">
        <f>Nut_StatusTool!I153</f>
        <v>0</v>
      </c>
      <c r="AD159" s="44">
        <f>Nut_StatusTool!J153</f>
        <v>0</v>
      </c>
    </row>
    <row r="160" spans="1:30" ht="20.100000000000001" customHeight="1">
      <c r="A160" s="59" t="str">
        <f t="array" ref="A160">IF(ROWS(A$9:A160)&gt;$U$5,"",INDEX(T$13:T$512,SMALL(IF(($AB$13:$AB$512=$AB$5),ROW($A$9:$A$508)-ROW($A$9)+1,""),ROWS(A$9:A160)),,1))</f>
        <v/>
      </c>
      <c r="B160" s="389" t="str">
        <f t="array" ref="B160">IF(ROWS(B$9:B160)&gt;$U$5,"",INDEX(U$13:U$512,SMALL(IF(($AB$13:$AB$512=$AB$5),ROW($A$9:$A$508)-ROW($A$9)+1,""),ROWS(B$9:B160)),,1))</f>
        <v/>
      </c>
      <c r="C160" s="389" t="str">
        <f t="array" ref="C160">IF(ROWS(C$9:C160)&gt;$U$5,"",INDEX(V$13:V$512,SMALL(IF(($AB$13:$AB$512=$AB$5),ROW($A$9:$A$508)-ROW($A$9)+1,""),ROWS(C$9:C160)),,1))</f>
        <v/>
      </c>
      <c r="D160" s="30" t="str">
        <f t="array" ref="D160">IF(ROWS(D$9:D160)&gt;$U$5,"",INDEX(W$13:W$512,SMALL(IF(($AB$13:$AB$512=$AB$5),ROW($A$9:$A$508)-ROW($A$9)+1,""),ROWS(D$9:D160)),,1))</f>
        <v/>
      </c>
      <c r="E160" s="59" t="str">
        <f t="array" ref="E160">IF(ROWS(E$9:E160)&gt;$U$5,"",INDEX(X$13:X$512,SMALL(IF(($AB$13:$AB$512=$AB$5),ROW($A$9:$A$508)-ROW($A$9)+1,""),ROWS(E$9:E160)),,1))</f>
        <v/>
      </c>
      <c r="F160" s="59" t="str">
        <f t="array" ref="F160">IF(ROWS(F$9:F160)&gt;$U$5,"",INDEX(Y$13:Y$512,SMALL(IF(($AB$13:$AB$512=$AB$5),ROW($A$9:$A$508)-ROW($A$9)+1,""),ROWS(F$9:F160)),,1))</f>
        <v/>
      </c>
      <c r="G160" s="59" t="str">
        <f t="array" ref="G160">IF(ROWS(G$9:G160)&gt;$U$5,"",INDEX(AB$13:AB$512,SMALL(IF(($AB$13:$AB$512=$AB$5),ROW($A$9:$A$508)-ROW($A$9)+1,""),ROWS(G$9:G160)),,1))</f>
        <v/>
      </c>
      <c r="H160" s="325" t="str">
        <f t="array" ref="H160">IF(ROWS(H$9:H160)&gt;$U$5,"",INDEX(AC$13:AC$512,SMALL(IF(($AB$13:$AB$512=$AB$5),ROW($A$9:$A$508)-ROW($A$9)+1,""),ROWS(H$9:H160)),,1))</f>
        <v/>
      </c>
      <c r="I160" s="105"/>
      <c r="J160" s="105"/>
      <c r="K160" s="105"/>
      <c r="L160" s="105"/>
      <c r="M160" s="136"/>
      <c r="T160" s="44">
        <f>Nut_StatusTool!A154</f>
        <v>148</v>
      </c>
      <c r="U160" s="44">
        <f>Nut_StatusTool!B154</f>
        <v>0</v>
      </c>
      <c r="V160" s="44">
        <f>Nut_StatusTool!C154</f>
        <v>0</v>
      </c>
      <c r="W160" s="44">
        <f>Nut_StatusTool!D154</f>
        <v>0</v>
      </c>
      <c r="X160" s="44">
        <f>Nut_StatusTool!F154</f>
        <v>0</v>
      </c>
      <c r="Y160" s="285" t="str">
        <f>Nut_StatusTool!K154</f>
        <v/>
      </c>
      <c r="Z160" s="44" t="str">
        <f>Nut_StatusTool!L154</f>
        <v/>
      </c>
      <c r="AA160" s="44" t="str">
        <f>Nut_StatusTool!M154</f>
        <v/>
      </c>
      <c r="AB160" s="44" t="str">
        <f>Nut_StatusTool!N154</f>
        <v/>
      </c>
      <c r="AC160" s="44">
        <f>Nut_StatusTool!I154</f>
        <v>0</v>
      </c>
      <c r="AD160" s="44">
        <f>Nut_StatusTool!J154</f>
        <v>0</v>
      </c>
    </row>
    <row r="161" spans="1:30" ht="20.100000000000001" customHeight="1">
      <c r="A161" s="59" t="str">
        <f t="array" ref="A161">IF(ROWS(A$9:A161)&gt;$U$5,"",INDEX(T$13:T$512,SMALL(IF(($AB$13:$AB$512=$AB$5),ROW($A$9:$A$508)-ROW($A$9)+1,""),ROWS(A$9:A161)),,1))</f>
        <v/>
      </c>
      <c r="B161" s="389" t="str">
        <f t="array" ref="B161">IF(ROWS(B$9:B161)&gt;$U$5,"",INDEX(U$13:U$512,SMALL(IF(($AB$13:$AB$512=$AB$5),ROW($A$9:$A$508)-ROW($A$9)+1,""),ROWS(B$9:B161)),,1))</f>
        <v/>
      </c>
      <c r="C161" s="389" t="str">
        <f t="array" ref="C161">IF(ROWS(C$9:C161)&gt;$U$5,"",INDEX(V$13:V$512,SMALL(IF(($AB$13:$AB$512=$AB$5),ROW($A$9:$A$508)-ROW($A$9)+1,""),ROWS(C$9:C161)),,1))</f>
        <v/>
      </c>
      <c r="D161" s="30" t="str">
        <f t="array" ref="D161">IF(ROWS(D$9:D161)&gt;$U$5,"",INDEX(W$13:W$512,SMALL(IF(($AB$13:$AB$512=$AB$5),ROW($A$9:$A$508)-ROW($A$9)+1,""),ROWS(D$9:D161)),,1))</f>
        <v/>
      </c>
      <c r="E161" s="59" t="str">
        <f t="array" ref="E161">IF(ROWS(E$9:E161)&gt;$U$5,"",INDEX(X$13:X$512,SMALL(IF(($AB$13:$AB$512=$AB$5),ROW($A$9:$A$508)-ROW($A$9)+1,""),ROWS(E$9:E161)),,1))</f>
        <v/>
      </c>
      <c r="F161" s="59" t="str">
        <f t="array" ref="F161">IF(ROWS(F$9:F161)&gt;$U$5,"",INDEX(Y$13:Y$512,SMALL(IF(($AB$13:$AB$512=$AB$5),ROW($A$9:$A$508)-ROW($A$9)+1,""),ROWS(F$9:F161)),,1))</f>
        <v/>
      </c>
      <c r="G161" s="59" t="str">
        <f t="array" ref="G161">IF(ROWS(G$9:G161)&gt;$U$5,"",INDEX(AB$13:AB$512,SMALL(IF(($AB$13:$AB$512=$AB$5),ROW($A$9:$A$508)-ROW($A$9)+1,""),ROWS(G$9:G161)),,1))</f>
        <v/>
      </c>
      <c r="H161" s="325" t="str">
        <f t="array" ref="H161">IF(ROWS(H$9:H161)&gt;$U$5,"",INDEX(AC$13:AC$512,SMALL(IF(($AB$13:$AB$512=$AB$5),ROW($A$9:$A$508)-ROW($A$9)+1,""),ROWS(H$9:H161)),,1))</f>
        <v/>
      </c>
      <c r="I161" s="105"/>
      <c r="J161" s="105"/>
      <c r="K161" s="105"/>
      <c r="L161" s="105"/>
      <c r="M161" s="136"/>
      <c r="T161" s="44">
        <f>Nut_StatusTool!A155</f>
        <v>149</v>
      </c>
      <c r="U161" s="44">
        <f>Nut_StatusTool!B155</f>
        <v>0</v>
      </c>
      <c r="V161" s="44">
        <f>Nut_StatusTool!C155</f>
        <v>0</v>
      </c>
      <c r="W161" s="44">
        <f>Nut_StatusTool!D155</f>
        <v>0</v>
      </c>
      <c r="X161" s="44">
        <f>Nut_StatusTool!F155</f>
        <v>0</v>
      </c>
      <c r="Y161" s="285" t="str">
        <f>Nut_StatusTool!K155</f>
        <v/>
      </c>
      <c r="Z161" s="44" t="str">
        <f>Nut_StatusTool!L155</f>
        <v/>
      </c>
      <c r="AA161" s="44" t="str">
        <f>Nut_StatusTool!M155</f>
        <v/>
      </c>
      <c r="AB161" s="44" t="str">
        <f>Nut_StatusTool!N155</f>
        <v/>
      </c>
      <c r="AC161" s="44">
        <f>Nut_StatusTool!I155</f>
        <v>0</v>
      </c>
      <c r="AD161" s="44">
        <f>Nut_StatusTool!J155</f>
        <v>0</v>
      </c>
    </row>
    <row r="162" spans="1:30" ht="20.100000000000001" customHeight="1">
      <c r="A162" s="59" t="str">
        <f t="array" ref="A162">IF(ROWS(A$9:A162)&gt;$U$5,"",INDEX(T$13:T$512,SMALL(IF(($AB$13:$AB$512=$AB$5),ROW($A$9:$A$508)-ROW($A$9)+1,""),ROWS(A$9:A162)),,1))</f>
        <v/>
      </c>
      <c r="B162" s="389" t="str">
        <f t="array" ref="B162">IF(ROWS(B$9:B162)&gt;$U$5,"",INDEX(U$13:U$512,SMALL(IF(($AB$13:$AB$512=$AB$5),ROW($A$9:$A$508)-ROW($A$9)+1,""),ROWS(B$9:B162)),,1))</f>
        <v/>
      </c>
      <c r="C162" s="389" t="str">
        <f t="array" ref="C162">IF(ROWS(C$9:C162)&gt;$U$5,"",INDEX(V$13:V$512,SMALL(IF(($AB$13:$AB$512=$AB$5),ROW($A$9:$A$508)-ROW($A$9)+1,""),ROWS(C$9:C162)),,1))</f>
        <v/>
      </c>
      <c r="D162" s="30" t="str">
        <f t="array" ref="D162">IF(ROWS(D$9:D162)&gt;$U$5,"",INDEX(W$13:W$512,SMALL(IF(($AB$13:$AB$512=$AB$5),ROW($A$9:$A$508)-ROW($A$9)+1,""),ROWS(D$9:D162)),,1))</f>
        <v/>
      </c>
      <c r="E162" s="59" t="str">
        <f t="array" ref="E162">IF(ROWS(E$9:E162)&gt;$U$5,"",INDEX(X$13:X$512,SMALL(IF(($AB$13:$AB$512=$AB$5),ROW($A$9:$A$508)-ROW($A$9)+1,""),ROWS(E$9:E162)),,1))</f>
        <v/>
      </c>
      <c r="F162" s="59" t="str">
        <f t="array" ref="F162">IF(ROWS(F$9:F162)&gt;$U$5,"",INDEX(Y$13:Y$512,SMALL(IF(($AB$13:$AB$512=$AB$5),ROW($A$9:$A$508)-ROW($A$9)+1,""),ROWS(F$9:F162)),,1))</f>
        <v/>
      </c>
      <c r="G162" s="59" t="str">
        <f t="array" ref="G162">IF(ROWS(G$9:G162)&gt;$U$5,"",INDEX(AB$13:AB$512,SMALL(IF(($AB$13:$AB$512=$AB$5),ROW($A$9:$A$508)-ROW($A$9)+1,""),ROWS(G$9:G162)),,1))</f>
        <v/>
      </c>
      <c r="H162" s="325" t="str">
        <f t="array" ref="H162">IF(ROWS(H$9:H162)&gt;$U$5,"",INDEX(AC$13:AC$512,SMALL(IF(($AB$13:$AB$512=$AB$5),ROW($A$9:$A$508)-ROW($A$9)+1,""),ROWS(H$9:H162)),,1))</f>
        <v/>
      </c>
      <c r="I162" s="105"/>
      <c r="J162" s="105"/>
      <c r="K162" s="105"/>
      <c r="L162" s="105"/>
      <c r="M162" s="136"/>
      <c r="T162" s="44">
        <f>Nut_StatusTool!A156</f>
        <v>150</v>
      </c>
      <c r="U162" s="44">
        <f>Nut_StatusTool!B156</f>
        <v>0</v>
      </c>
      <c r="V162" s="44">
        <f>Nut_StatusTool!C156</f>
        <v>0</v>
      </c>
      <c r="W162" s="44">
        <f>Nut_StatusTool!D156</f>
        <v>0</v>
      </c>
      <c r="X162" s="44">
        <f>Nut_StatusTool!F156</f>
        <v>0</v>
      </c>
      <c r="Y162" s="285" t="str">
        <f>Nut_StatusTool!K156</f>
        <v/>
      </c>
      <c r="Z162" s="44" t="str">
        <f>Nut_StatusTool!L156</f>
        <v/>
      </c>
      <c r="AA162" s="44" t="str">
        <f>Nut_StatusTool!M156</f>
        <v/>
      </c>
      <c r="AB162" s="44" t="str">
        <f>Nut_StatusTool!N156</f>
        <v/>
      </c>
      <c r="AC162" s="44">
        <f>Nut_StatusTool!I156</f>
        <v>0</v>
      </c>
      <c r="AD162" s="44">
        <f>Nut_StatusTool!J156</f>
        <v>0</v>
      </c>
    </row>
    <row r="163" spans="1:30" ht="20.100000000000001" customHeight="1">
      <c r="A163" s="59" t="str">
        <f t="array" ref="A163">IF(ROWS(A$9:A163)&gt;$U$5,"",INDEX(T$13:T$512,SMALL(IF(($AB$13:$AB$512=$AB$5),ROW($A$9:$A$508)-ROW($A$9)+1,""),ROWS(A$9:A163)),,1))</f>
        <v/>
      </c>
      <c r="B163" s="389" t="str">
        <f t="array" ref="B163">IF(ROWS(B$9:B163)&gt;$U$5,"",INDEX(U$13:U$512,SMALL(IF(($AB$13:$AB$512=$AB$5),ROW($A$9:$A$508)-ROW($A$9)+1,""),ROWS(B$9:B163)),,1))</f>
        <v/>
      </c>
      <c r="C163" s="389" t="str">
        <f t="array" ref="C163">IF(ROWS(C$9:C163)&gt;$U$5,"",INDEX(V$13:V$512,SMALL(IF(($AB$13:$AB$512=$AB$5),ROW($A$9:$A$508)-ROW($A$9)+1,""),ROWS(C$9:C163)),,1))</f>
        <v/>
      </c>
      <c r="D163" s="30" t="str">
        <f t="array" ref="D163">IF(ROWS(D$9:D163)&gt;$U$5,"",INDEX(W$13:W$512,SMALL(IF(($AB$13:$AB$512=$AB$5),ROW($A$9:$A$508)-ROW($A$9)+1,""),ROWS(D$9:D163)),,1))</f>
        <v/>
      </c>
      <c r="E163" s="59" t="str">
        <f t="array" ref="E163">IF(ROWS(E$9:E163)&gt;$U$5,"",INDEX(X$13:X$512,SMALL(IF(($AB$13:$AB$512=$AB$5),ROW($A$9:$A$508)-ROW($A$9)+1,""),ROWS(E$9:E163)),,1))</f>
        <v/>
      </c>
      <c r="F163" s="59" t="str">
        <f t="array" ref="F163">IF(ROWS(F$9:F163)&gt;$U$5,"",INDEX(Y$13:Y$512,SMALL(IF(($AB$13:$AB$512=$AB$5),ROW($A$9:$A$508)-ROW($A$9)+1,""),ROWS(F$9:F163)),,1))</f>
        <v/>
      </c>
      <c r="G163" s="59" t="str">
        <f t="array" ref="G163">IF(ROWS(G$9:G163)&gt;$U$5,"",INDEX(AB$13:AB$512,SMALL(IF(($AB$13:$AB$512=$AB$5),ROW($A$9:$A$508)-ROW($A$9)+1,""),ROWS(G$9:G163)),,1))</f>
        <v/>
      </c>
      <c r="H163" s="325" t="str">
        <f t="array" ref="H163">IF(ROWS(H$9:H163)&gt;$U$5,"",INDEX(AC$13:AC$512,SMALL(IF(($AB$13:$AB$512=$AB$5),ROW($A$9:$A$508)-ROW($A$9)+1,""),ROWS(H$9:H163)),,1))</f>
        <v/>
      </c>
      <c r="I163" s="105"/>
      <c r="J163" s="105"/>
      <c r="K163" s="105"/>
      <c r="L163" s="105"/>
      <c r="M163" s="136"/>
      <c r="T163" s="44">
        <f>Nut_StatusTool!A157</f>
        <v>151</v>
      </c>
      <c r="U163" s="44">
        <f>Nut_StatusTool!B157</f>
        <v>0</v>
      </c>
      <c r="V163" s="44">
        <f>Nut_StatusTool!C157</f>
        <v>0</v>
      </c>
      <c r="W163" s="44">
        <f>Nut_StatusTool!D157</f>
        <v>0</v>
      </c>
      <c r="X163" s="44">
        <f>Nut_StatusTool!F157</f>
        <v>0</v>
      </c>
      <c r="Y163" s="285" t="str">
        <f>Nut_StatusTool!K157</f>
        <v/>
      </c>
      <c r="Z163" s="44" t="str">
        <f>Nut_StatusTool!L157</f>
        <v/>
      </c>
      <c r="AA163" s="44" t="str">
        <f>Nut_StatusTool!M157</f>
        <v/>
      </c>
      <c r="AB163" s="44" t="str">
        <f>Nut_StatusTool!N157</f>
        <v/>
      </c>
      <c r="AC163" s="44">
        <f>Nut_StatusTool!I157</f>
        <v>0</v>
      </c>
      <c r="AD163" s="44">
        <f>Nut_StatusTool!J157</f>
        <v>0</v>
      </c>
    </row>
    <row r="164" spans="1:30" ht="20.100000000000001" customHeight="1">
      <c r="A164" s="59" t="str">
        <f t="array" ref="A164">IF(ROWS(A$9:A164)&gt;$U$5,"",INDEX(T$13:T$512,SMALL(IF(($AB$13:$AB$512=$AB$5),ROW($A$9:$A$508)-ROW($A$9)+1,""),ROWS(A$9:A164)),,1))</f>
        <v/>
      </c>
      <c r="B164" s="389" t="str">
        <f t="array" ref="B164">IF(ROWS(B$9:B164)&gt;$U$5,"",INDEX(U$13:U$512,SMALL(IF(($AB$13:$AB$512=$AB$5),ROW($A$9:$A$508)-ROW($A$9)+1,""),ROWS(B$9:B164)),,1))</f>
        <v/>
      </c>
      <c r="C164" s="389" t="str">
        <f t="array" ref="C164">IF(ROWS(C$9:C164)&gt;$U$5,"",INDEX(V$13:V$512,SMALL(IF(($AB$13:$AB$512=$AB$5),ROW($A$9:$A$508)-ROW($A$9)+1,""),ROWS(C$9:C164)),,1))</f>
        <v/>
      </c>
      <c r="D164" s="30" t="str">
        <f t="array" ref="D164">IF(ROWS(D$9:D164)&gt;$U$5,"",INDEX(W$13:W$512,SMALL(IF(($AB$13:$AB$512=$AB$5),ROW($A$9:$A$508)-ROW($A$9)+1,""),ROWS(D$9:D164)),,1))</f>
        <v/>
      </c>
      <c r="E164" s="59" t="str">
        <f t="array" ref="E164">IF(ROWS(E$9:E164)&gt;$U$5,"",INDEX(X$13:X$512,SMALL(IF(($AB$13:$AB$512=$AB$5),ROW($A$9:$A$508)-ROW($A$9)+1,""),ROWS(E$9:E164)),,1))</f>
        <v/>
      </c>
      <c r="F164" s="59" t="str">
        <f t="array" ref="F164">IF(ROWS(F$9:F164)&gt;$U$5,"",INDEX(Y$13:Y$512,SMALL(IF(($AB$13:$AB$512=$AB$5),ROW($A$9:$A$508)-ROW($A$9)+1,""),ROWS(F$9:F164)),,1))</f>
        <v/>
      </c>
      <c r="G164" s="59" t="str">
        <f t="array" ref="G164">IF(ROWS(G$9:G164)&gt;$U$5,"",INDEX(AB$13:AB$512,SMALL(IF(($AB$13:$AB$512=$AB$5),ROW($A$9:$A$508)-ROW($A$9)+1,""),ROWS(G$9:G164)),,1))</f>
        <v/>
      </c>
      <c r="H164" s="325" t="str">
        <f t="array" ref="H164">IF(ROWS(H$9:H164)&gt;$U$5,"",INDEX(AC$13:AC$512,SMALL(IF(($AB$13:$AB$512=$AB$5),ROW($A$9:$A$508)-ROW($A$9)+1,""),ROWS(H$9:H164)),,1))</f>
        <v/>
      </c>
      <c r="I164" s="105"/>
      <c r="J164" s="105"/>
      <c r="K164" s="105"/>
      <c r="L164" s="105"/>
      <c r="M164" s="136"/>
      <c r="T164" s="44">
        <f>Nut_StatusTool!A158</f>
        <v>152</v>
      </c>
      <c r="U164" s="44">
        <f>Nut_StatusTool!B158</f>
        <v>0</v>
      </c>
      <c r="V164" s="44">
        <f>Nut_StatusTool!C158</f>
        <v>0</v>
      </c>
      <c r="W164" s="44">
        <f>Nut_StatusTool!D158</f>
        <v>0</v>
      </c>
      <c r="X164" s="44">
        <f>Nut_StatusTool!F158</f>
        <v>0</v>
      </c>
      <c r="Y164" s="285" t="str">
        <f>Nut_StatusTool!K158</f>
        <v/>
      </c>
      <c r="Z164" s="44" t="str">
        <f>Nut_StatusTool!L158</f>
        <v/>
      </c>
      <c r="AA164" s="44" t="str">
        <f>Nut_StatusTool!M158</f>
        <v/>
      </c>
      <c r="AB164" s="44" t="str">
        <f>Nut_StatusTool!N158</f>
        <v/>
      </c>
      <c r="AC164" s="44">
        <f>Nut_StatusTool!I158</f>
        <v>0</v>
      </c>
      <c r="AD164" s="44">
        <f>Nut_StatusTool!J158</f>
        <v>0</v>
      </c>
    </row>
    <row r="165" spans="1:30" ht="20.100000000000001" customHeight="1">
      <c r="A165" s="59" t="str">
        <f t="array" ref="A165">IF(ROWS(A$9:A165)&gt;$U$5,"",INDEX(T$13:T$512,SMALL(IF(($AB$13:$AB$512=$AB$5),ROW($A$9:$A$508)-ROW($A$9)+1,""),ROWS(A$9:A165)),,1))</f>
        <v/>
      </c>
      <c r="B165" s="389" t="str">
        <f t="array" ref="B165">IF(ROWS(B$9:B165)&gt;$U$5,"",INDEX(U$13:U$512,SMALL(IF(($AB$13:$AB$512=$AB$5),ROW($A$9:$A$508)-ROW($A$9)+1,""),ROWS(B$9:B165)),,1))</f>
        <v/>
      </c>
      <c r="C165" s="389" t="str">
        <f t="array" ref="C165">IF(ROWS(C$9:C165)&gt;$U$5,"",INDEX(V$13:V$512,SMALL(IF(($AB$13:$AB$512=$AB$5),ROW($A$9:$A$508)-ROW($A$9)+1,""),ROWS(C$9:C165)),,1))</f>
        <v/>
      </c>
      <c r="D165" s="30" t="str">
        <f t="array" ref="D165">IF(ROWS(D$9:D165)&gt;$U$5,"",INDEX(W$13:W$512,SMALL(IF(($AB$13:$AB$512=$AB$5),ROW($A$9:$A$508)-ROW($A$9)+1,""),ROWS(D$9:D165)),,1))</f>
        <v/>
      </c>
      <c r="E165" s="59" t="str">
        <f t="array" ref="E165">IF(ROWS(E$9:E165)&gt;$U$5,"",INDEX(X$13:X$512,SMALL(IF(($AB$13:$AB$512=$AB$5),ROW($A$9:$A$508)-ROW($A$9)+1,""),ROWS(E$9:E165)),,1))</f>
        <v/>
      </c>
      <c r="F165" s="59" t="str">
        <f t="array" ref="F165">IF(ROWS(F$9:F165)&gt;$U$5,"",INDEX(Y$13:Y$512,SMALL(IF(($AB$13:$AB$512=$AB$5),ROW($A$9:$A$508)-ROW($A$9)+1,""),ROWS(F$9:F165)),,1))</f>
        <v/>
      </c>
      <c r="G165" s="59" t="str">
        <f t="array" ref="G165">IF(ROWS(G$9:G165)&gt;$U$5,"",INDEX(AB$13:AB$512,SMALL(IF(($AB$13:$AB$512=$AB$5),ROW($A$9:$A$508)-ROW($A$9)+1,""),ROWS(G$9:G165)),,1))</f>
        <v/>
      </c>
      <c r="H165" s="325" t="str">
        <f t="array" ref="H165">IF(ROWS(H$9:H165)&gt;$U$5,"",INDEX(AC$13:AC$512,SMALL(IF(($AB$13:$AB$512=$AB$5),ROW($A$9:$A$508)-ROW($A$9)+1,""),ROWS(H$9:H165)),,1))</f>
        <v/>
      </c>
      <c r="I165" s="105"/>
      <c r="J165" s="105"/>
      <c r="K165" s="105"/>
      <c r="L165" s="105"/>
      <c r="M165" s="136"/>
      <c r="T165" s="44">
        <f>Nut_StatusTool!A159</f>
        <v>153</v>
      </c>
      <c r="U165" s="44">
        <f>Nut_StatusTool!B159</f>
        <v>0</v>
      </c>
      <c r="V165" s="44">
        <f>Nut_StatusTool!C159</f>
        <v>0</v>
      </c>
      <c r="W165" s="44">
        <f>Nut_StatusTool!D159</f>
        <v>0</v>
      </c>
      <c r="X165" s="44">
        <f>Nut_StatusTool!F159</f>
        <v>0</v>
      </c>
      <c r="Y165" s="285" t="str">
        <f>Nut_StatusTool!K159</f>
        <v/>
      </c>
      <c r="Z165" s="44" t="str">
        <f>Nut_StatusTool!L159</f>
        <v/>
      </c>
      <c r="AA165" s="44" t="str">
        <f>Nut_StatusTool!M159</f>
        <v/>
      </c>
      <c r="AB165" s="44" t="str">
        <f>Nut_StatusTool!N159</f>
        <v/>
      </c>
      <c r="AC165" s="44">
        <f>Nut_StatusTool!I159</f>
        <v>0</v>
      </c>
      <c r="AD165" s="44">
        <f>Nut_StatusTool!J159</f>
        <v>0</v>
      </c>
    </row>
    <row r="166" spans="1:30" ht="20.100000000000001" customHeight="1">
      <c r="A166" s="59" t="str">
        <f t="array" ref="A166">IF(ROWS(A$9:A166)&gt;$U$5,"",INDEX(T$13:T$512,SMALL(IF(($AB$13:$AB$512=$AB$5),ROW($A$9:$A$508)-ROW($A$9)+1,""),ROWS(A$9:A166)),,1))</f>
        <v/>
      </c>
      <c r="B166" s="389" t="str">
        <f t="array" ref="B166">IF(ROWS(B$9:B166)&gt;$U$5,"",INDEX(U$13:U$512,SMALL(IF(($AB$13:$AB$512=$AB$5),ROW($A$9:$A$508)-ROW($A$9)+1,""),ROWS(B$9:B166)),,1))</f>
        <v/>
      </c>
      <c r="C166" s="389" t="str">
        <f t="array" ref="C166">IF(ROWS(C$9:C166)&gt;$U$5,"",INDEX(V$13:V$512,SMALL(IF(($AB$13:$AB$512=$AB$5),ROW($A$9:$A$508)-ROW($A$9)+1,""),ROWS(C$9:C166)),,1))</f>
        <v/>
      </c>
      <c r="D166" s="30" t="str">
        <f t="array" ref="D166">IF(ROWS(D$9:D166)&gt;$U$5,"",INDEX(W$13:W$512,SMALL(IF(($AB$13:$AB$512=$AB$5),ROW($A$9:$A$508)-ROW($A$9)+1,""),ROWS(D$9:D166)),,1))</f>
        <v/>
      </c>
      <c r="E166" s="59" t="str">
        <f t="array" ref="E166">IF(ROWS(E$9:E166)&gt;$U$5,"",INDEX(X$13:X$512,SMALL(IF(($AB$13:$AB$512=$AB$5),ROW($A$9:$A$508)-ROW($A$9)+1,""),ROWS(E$9:E166)),,1))</f>
        <v/>
      </c>
      <c r="F166" s="59" t="str">
        <f t="array" ref="F166">IF(ROWS(F$9:F166)&gt;$U$5,"",INDEX(Y$13:Y$512,SMALL(IF(($AB$13:$AB$512=$AB$5),ROW($A$9:$A$508)-ROW($A$9)+1,""),ROWS(F$9:F166)),,1))</f>
        <v/>
      </c>
      <c r="G166" s="59" t="str">
        <f t="array" ref="G166">IF(ROWS(G$9:G166)&gt;$U$5,"",INDEX(AB$13:AB$512,SMALL(IF(($AB$13:$AB$512=$AB$5),ROW($A$9:$A$508)-ROW($A$9)+1,""),ROWS(G$9:G166)),,1))</f>
        <v/>
      </c>
      <c r="H166" s="325" t="str">
        <f t="array" ref="H166">IF(ROWS(H$9:H166)&gt;$U$5,"",INDEX(AC$13:AC$512,SMALL(IF(($AB$13:$AB$512=$AB$5),ROW($A$9:$A$508)-ROW($A$9)+1,""),ROWS(H$9:H166)),,1))</f>
        <v/>
      </c>
      <c r="I166" s="105"/>
      <c r="J166" s="105"/>
      <c r="K166" s="105"/>
      <c r="L166" s="105"/>
      <c r="M166" s="136"/>
      <c r="T166" s="44">
        <f>Nut_StatusTool!A160</f>
        <v>154</v>
      </c>
      <c r="U166" s="44">
        <f>Nut_StatusTool!B160</f>
        <v>0</v>
      </c>
      <c r="V166" s="44">
        <f>Nut_StatusTool!C160</f>
        <v>0</v>
      </c>
      <c r="W166" s="44">
        <f>Nut_StatusTool!D160</f>
        <v>0</v>
      </c>
      <c r="X166" s="44">
        <f>Nut_StatusTool!F160</f>
        <v>0</v>
      </c>
      <c r="Y166" s="285" t="str">
        <f>Nut_StatusTool!K160</f>
        <v/>
      </c>
      <c r="Z166" s="44" t="str">
        <f>Nut_StatusTool!L160</f>
        <v/>
      </c>
      <c r="AA166" s="44" t="str">
        <f>Nut_StatusTool!M160</f>
        <v/>
      </c>
      <c r="AB166" s="44" t="str">
        <f>Nut_StatusTool!N160</f>
        <v/>
      </c>
      <c r="AC166" s="44">
        <f>Nut_StatusTool!I160</f>
        <v>0</v>
      </c>
      <c r="AD166" s="44">
        <f>Nut_StatusTool!J160</f>
        <v>0</v>
      </c>
    </row>
    <row r="167" spans="1:30" ht="20.100000000000001" customHeight="1">
      <c r="A167" s="59" t="str">
        <f t="array" ref="A167">IF(ROWS(A$9:A167)&gt;$U$5,"",INDEX(T$13:T$512,SMALL(IF(($AB$13:$AB$512=$AB$5),ROW($A$9:$A$508)-ROW($A$9)+1,""),ROWS(A$9:A167)),,1))</f>
        <v/>
      </c>
      <c r="B167" s="389" t="str">
        <f t="array" ref="B167">IF(ROWS(B$9:B167)&gt;$U$5,"",INDEX(U$13:U$512,SMALL(IF(($AB$13:$AB$512=$AB$5),ROW($A$9:$A$508)-ROW($A$9)+1,""),ROWS(B$9:B167)),,1))</f>
        <v/>
      </c>
      <c r="C167" s="389" t="str">
        <f t="array" ref="C167">IF(ROWS(C$9:C167)&gt;$U$5,"",INDEX(V$13:V$512,SMALL(IF(($AB$13:$AB$512=$AB$5),ROW($A$9:$A$508)-ROW($A$9)+1,""),ROWS(C$9:C167)),,1))</f>
        <v/>
      </c>
      <c r="D167" s="30" t="str">
        <f t="array" ref="D167">IF(ROWS(D$9:D167)&gt;$U$5,"",INDEX(W$13:W$512,SMALL(IF(($AB$13:$AB$512=$AB$5),ROW($A$9:$A$508)-ROW($A$9)+1,""),ROWS(D$9:D167)),,1))</f>
        <v/>
      </c>
      <c r="E167" s="59" t="str">
        <f t="array" ref="E167">IF(ROWS(E$9:E167)&gt;$U$5,"",INDEX(X$13:X$512,SMALL(IF(($AB$13:$AB$512=$AB$5),ROW($A$9:$A$508)-ROW($A$9)+1,""),ROWS(E$9:E167)),,1))</f>
        <v/>
      </c>
      <c r="F167" s="59" t="str">
        <f t="array" ref="F167">IF(ROWS(F$9:F167)&gt;$U$5,"",INDEX(Y$13:Y$512,SMALL(IF(($AB$13:$AB$512=$AB$5),ROW($A$9:$A$508)-ROW($A$9)+1,""),ROWS(F$9:F167)),,1))</f>
        <v/>
      </c>
      <c r="G167" s="59" t="str">
        <f t="array" ref="G167">IF(ROWS(G$9:G167)&gt;$U$5,"",INDEX(AB$13:AB$512,SMALL(IF(($AB$13:$AB$512=$AB$5),ROW($A$9:$A$508)-ROW($A$9)+1,""),ROWS(G$9:G167)),,1))</f>
        <v/>
      </c>
      <c r="H167" s="325" t="str">
        <f t="array" ref="H167">IF(ROWS(H$9:H167)&gt;$U$5,"",INDEX(AC$13:AC$512,SMALL(IF(($AB$13:$AB$512=$AB$5),ROW($A$9:$A$508)-ROW($A$9)+1,""),ROWS(H$9:H167)),,1))</f>
        <v/>
      </c>
      <c r="I167" s="105"/>
      <c r="J167" s="105"/>
      <c r="K167" s="105"/>
      <c r="L167" s="105"/>
      <c r="M167" s="136"/>
      <c r="T167" s="44">
        <f>Nut_StatusTool!A161</f>
        <v>155</v>
      </c>
      <c r="U167" s="44">
        <f>Nut_StatusTool!B161</f>
        <v>0</v>
      </c>
      <c r="V167" s="44">
        <f>Nut_StatusTool!C161</f>
        <v>0</v>
      </c>
      <c r="W167" s="44">
        <f>Nut_StatusTool!D161</f>
        <v>0</v>
      </c>
      <c r="X167" s="44">
        <f>Nut_StatusTool!F161</f>
        <v>0</v>
      </c>
      <c r="Y167" s="285" t="str">
        <f>Nut_StatusTool!K161</f>
        <v/>
      </c>
      <c r="Z167" s="44" t="str">
        <f>Nut_StatusTool!L161</f>
        <v/>
      </c>
      <c r="AA167" s="44" t="str">
        <f>Nut_StatusTool!M161</f>
        <v/>
      </c>
      <c r="AB167" s="44" t="str">
        <f>Nut_StatusTool!N161</f>
        <v/>
      </c>
      <c r="AC167" s="44">
        <f>Nut_StatusTool!I161</f>
        <v>0</v>
      </c>
      <c r="AD167" s="44">
        <f>Nut_StatusTool!J161</f>
        <v>0</v>
      </c>
    </row>
    <row r="168" spans="1:30" ht="20.100000000000001" customHeight="1">
      <c r="A168" s="59" t="str">
        <f t="array" ref="A168">IF(ROWS(A$9:A168)&gt;$U$5,"",INDEX(T$13:T$512,SMALL(IF(($AB$13:$AB$512=$AB$5),ROW($A$9:$A$508)-ROW($A$9)+1,""),ROWS(A$9:A168)),,1))</f>
        <v/>
      </c>
      <c r="B168" s="389" t="str">
        <f t="array" ref="B168">IF(ROWS(B$9:B168)&gt;$U$5,"",INDEX(U$13:U$512,SMALL(IF(($AB$13:$AB$512=$AB$5),ROW($A$9:$A$508)-ROW($A$9)+1,""),ROWS(B$9:B168)),,1))</f>
        <v/>
      </c>
      <c r="C168" s="389" t="str">
        <f t="array" ref="C168">IF(ROWS(C$9:C168)&gt;$U$5,"",INDEX(V$13:V$512,SMALL(IF(($AB$13:$AB$512=$AB$5),ROW($A$9:$A$508)-ROW($A$9)+1,""),ROWS(C$9:C168)),,1))</f>
        <v/>
      </c>
      <c r="D168" s="30" t="str">
        <f t="array" ref="D168">IF(ROWS(D$9:D168)&gt;$U$5,"",INDEX(W$13:W$512,SMALL(IF(($AB$13:$AB$512=$AB$5),ROW($A$9:$A$508)-ROW($A$9)+1,""),ROWS(D$9:D168)),,1))</f>
        <v/>
      </c>
      <c r="E168" s="59" t="str">
        <f t="array" ref="E168">IF(ROWS(E$9:E168)&gt;$U$5,"",INDEX(X$13:X$512,SMALL(IF(($AB$13:$AB$512=$AB$5),ROW($A$9:$A$508)-ROW($A$9)+1,""),ROWS(E$9:E168)),,1))</f>
        <v/>
      </c>
      <c r="F168" s="59" t="str">
        <f t="array" ref="F168">IF(ROWS(F$9:F168)&gt;$U$5,"",INDEX(Y$13:Y$512,SMALL(IF(($AB$13:$AB$512=$AB$5),ROW($A$9:$A$508)-ROW($A$9)+1,""),ROWS(F$9:F168)),,1))</f>
        <v/>
      </c>
      <c r="G168" s="59" t="str">
        <f t="array" ref="G168">IF(ROWS(G$9:G168)&gt;$U$5,"",INDEX(AB$13:AB$512,SMALL(IF(($AB$13:$AB$512=$AB$5),ROW($A$9:$A$508)-ROW($A$9)+1,""),ROWS(G$9:G168)),,1))</f>
        <v/>
      </c>
      <c r="H168" s="325" t="str">
        <f t="array" ref="H168">IF(ROWS(H$9:H168)&gt;$U$5,"",INDEX(AC$13:AC$512,SMALL(IF(($AB$13:$AB$512=$AB$5),ROW($A$9:$A$508)-ROW($A$9)+1,""),ROWS(H$9:H168)),,1))</f>
        <v/>
      </c>
      <c r="I168" s="105"/>
      <c r="J168" s="105"/>
      <c r="K168" s="105"/>
      <c r="L168" s="105"/>
      <c r="M168" s="136"/>
      <c r="T168" s="44">
        <f>Nut_StatusTool!A162</f>
        <v>156</v>
      </c>
      <c r="U168" s="44">
        <f>Nut_StatusTool!B162</f>
        <v>0</v>
      </c>
      <c r="V168" s="44">
        <f>Nut_StatusTool!C162</f>
        <v>0</v>
      </c>
      <c r="W168" s="44">
        <f>Nut_StatusTool!D162</f>
        <v>0</v>
      </c>
      <c r="X168" s="44">
        <f>Nut_StatusTool!F162</f>
        <v>0</v>
      </c>
      <c r="Y168" s="285" t="str">
        <f>Nut_StatusTool!K162</f>
        <v/>
      </c>
      <c r="Z168" s="44" t="str">
        <f>Nut_StatusTool!L162</f>
        <v/>
      </c>
      <c r="AA168" s="44" t="str">
        <f>Nut_StatusTool!M162</f>
        <v/>
      </c>
      <c r="AB168" s="44" t="str">
        <f>Nut_StatusTool!N162</f>
        <v/>
      </c>
      <c r="AC168" s="44">
        <f>Nut_StatusTool!I162</f>
        <v>0</v>
      </c>
      <c r="AD168" s="44">
        <f>Nut_StatusTool!J162</f>
        <v>0</v>
      </c>
    </row>
    <row r="169" spans="1:30" ht="20.100000000000001" customHeight="1">
      <c r="A169" s="59" t="str">
        <f t="array" ref="A169">IF(ROWS(A$9:A169)&gt;$U$5,"",INDEX(T$13:T$512,SMALL(IF(($AB$13:$AB$512=$AB$5),ROW($A$9:$A$508)-ROW($A$9)+1,""),ROWS(A$9:A169)),,1))</f>
        <v/>
      </c>
      <c r="B169" s="389" t="str">
        <f t="array" ref="B169">IF(ROWS(B$9:B169)&gt;$U$5,"",INDEX(U$13:U$512,SMALL(IF(($AB$13:$AB$512=$AB$5),ROW($A$9:$A$508)-ROW($A$9)+1,""),ROWS(B$9:B169)),,1))</f>
        <v/>
      </c>
      <c r="C169" s="389" t="str">
        <f t="array" ref="C169">IF(ROWS(C$9:C169)&gt;$U$5,"",INDEX(V$13:V$512,SMALL(IF(($AB$13:$AB$512=$AB$5),ROW($A$9:$A$508)-ROW($A$9)+1,""),ROWS(C$9:C169)),,1))</f>
        <v/>
      </c>
      <c r="D169" s="30" t="str">
        <f t="array" ref="D169">IF(ROWS(D$9:D169)&gt;$U$5,"",INDEX(W$13:W$512,SMALL(IF(($AB$13:$AB$512=$AB$5),ROW($A$9:$A$508)-ROW($A$9)+1,""),ROWS(D$9:D169)),,1))</f>
        <v/>
      </c>
      <c r="E169" s="59" t="str">
        <f t="array" ref="E169">IF(ROWS(E$9:E169)&gt;$U$5,"",INDEX(X$13:X$512,SMALL(IF(($AB$13:$AB$512=$AB$5),ROW($A$9:$A$508)-ROW($A$9)+1,""),ROWS(E$9:E169)),,1))</f>
        <v/>
      </c>
      <c r="F169" s="59" t="str">
        <f t="array" ref="F169">IF(ROWS(F$9:F169)&gt;$U$5,"",INDEX(Y$13:Y$512,SMALL(IF(($AB$13:$AB$512=$AB$5),ROW($A$9:$A$508)-ROW($A$9)+1,""),ROWS(F$9:F169)),,1))</f>
        <v/>
      </c>
      <c r="G169" s="59" t="str">
        <f t="array" ref="G169">IF(ROWS(G$9:G169)&gt;$U$5,"",INDEX(AB$13:AB$512,SMALL(IF(($AB$13:$AB$512=$AB$5),ROW($A$9:$A$508)-ROW($A$9)+1,""),ROWS(G$9:G169)),,1))</f>
        <v/>
      </c>
      <c r="H169" s="325" t="str">
        <f t="array" ref="H169">IF(ROWS(H$9:H169)&gt;$U$5,"",INDEX(AC$13:AC$512,SMALL(IF(($AB$13:$AB$512=$AB$5),ROW($A$9:$A$508)-ROW($A$9)+1,""),ROWS(H$9:H169)),,1))</f>
        <v/>
      </c>
      <c r="I169" s="105"/>
      <c r="J169" s="105"/>
      <c r="K169" s="105"/>
      <c r="L169" s="105"/>
      <c r="M169" s="136"/>
      <c r="T169" s="44">
        <f>Nut_StatusTool!A163</f>
        <v>157</v>
      </c>
      <c r="U169" s="44">
        <f>Nut_StatusTool!B163</f>
        <v>0</v>
      </c>
      <c r="V169" s="44">
        <f>Nut_StatusTool!C163</f>
        <v>0</v>
      </c>
      <c r="W169" s="44">
        <f>Nut_StatusTool!D163</f>
        <v>0</v>
      </c>
      <c r="X169" s="44">
        <f>Nut_StatusTool!F163</f>
        <v>0</v>
      </c>
      <c r="Y169" s="285" t="str">
        <f>Nut_StatusTool!K163</f>
        <v/>
      </c>
      <c r="Z169" s="44" t="str">
        <f>Nut_StatusTool!L163</f>
        <v/>
      </c>
      <c r="AA169" s="44" t="str">
        <f>Nut_StatusTool!M163</f>
        <v/>
      </c>
      <c r="AB169" s="44" t="str">
        <f>Nut_StatusTool!N163</f>
        <v/>
      </c>
      <c r="AC169" s="44">
        <f>Nut_StatusTool!I163</f>
        <v>0</v>
      </c>
      <c r="AD169" s="44">
        <f>Nut_StatusTool!J163</f>
        <v>0</v>
      </c>
    </row>
    <row r="170" spans="1:30" ht="20.100000000000001" customHeight="1">
      <c r="A170" s="59" t="str">
        <f t="array" ref="A170">IF(ROWS(A$9:A170)&gt;$U$5,"",INDEX(T$13:T$512,SMALL(IF(($AB$13:$AB$512=$AB$5),ROW($A$9:$A$508)-ROW($A$9)+1,""),ROWS(A$9:A170)),,1))</f>
        <v/>
      </c>
      <c r="B170" s="389" t="str">
        <f t="array" ref="B170">IF(ROWS(B$9:B170)&gt;$U$5,"",INDEX(U$13:U$512,SMALL(IF(($AB$13:$AB$512=$AB$5),ROW($A$9:$A$508)-ROW($A$9)+1,""),ROWS(B$9:B170)),,1))</f>
        <v/>
      </c>
      <c r="C170" s="389" t="str">
        <f t="array" ref="C170">IF(ROWS(C$9:C170)&gt;$U$5,"",INDEX(V$13:V$512,SMALL(IF(($AB$13:$AB$512=$AB$5),ROW($A$9:$A$508)-ROW($A$9)+1,""),ROWS(C$9:C170)),,1))</f>
        <v/>
      </c>
      <c r="D170" s="30" t="str">
        <f t="array" ref="D170">IF(ROWS(D$9:D170)&gt;$U$5,"",INDEX(W$13:W$512,SMALL(IF(($AB$13:$AB$512=$AB$5),ROW($A$9:$A$508)-ROW($A$9)+1,""),ROWS(D$9:D170)),,1))</f>
        <v/>
      </c>
      <c r="E170" s="59" t="str">
        <f t="array" ref="E170">IF(ROWS(E$9:E170)&gt;$U$5,"",INDEX(X$13:X$512,SMALL(IF(($AB$13:$AB$512=$AB$5),ROW($A$9:$A$508)-ROW($A$9)+1,""),ROWS(E$9:E170)),,1))</f>
        <v/>
      </c>
      <c r="F170" s="59" t="str">
        <f t="array" ref="F170">IF(ROWS(F$9:F170)&gt;$U$5,"",INDEX(Y$13:Y$512,SMALL(IF(($AB$13:$AB$512=$AB$5),ROW($A$9:$A$508)-ROW($A$9)+1,""),ROWS(F$9:F170)),,1))</f>
        <v/>
      </c>
      <c r="G170" s="59" t="str">
        <f t="array" ref="G170">IF(ROWS(G$9:G170)&gt;$U$5,"",INDEX(AB$13:AB$512,SMALL(IF(($AB$13:$AB$512=$AB$5),ROW($A$9:$A$508)-ROW($A$9)+1,""),ROWS(G$9:G170)),,1))</f>
        <v/>
      </c>
      <c r="H170" s="325" t="str">
        <f t="array" ref="H170">IF(ROWS(H$9:H170)&gt;$U$5,"",INDEX(AC$13:AC$512,SMALL(IF(($AB$13:$AB$512=$AB$5),ROW($A$9:$A$508)-ROW($A$9)+1,""),ROWS(H$9:H170)),,1))</f>
        <v/>
      </c>
      <c r="I170" s="105"/>
      <c r="J170" s="105"/>
      <c r="K170" s="105"/>
      <c r="L170" s="105"/>
      <c r="M170" s="136"/>
      <c r="T170" s="44">
        <f>Nut_StatusTool!A164</f>
        <v>158</v>
      </c>
      <c r="U170" s="44">
        <f>Nut_StatusTool!B164</f>
        <v>0</v>
      </c>
      <c r="V170" s="44">
        <f>Nut_StatusTool!C164</f>
        <v>0</v>
      </c>
      <c r="W170" s="44">
        <f>Nut_StatusTool!D164</f>
        <v>0</v>
      </c>
      <c r="X170" s="44">
        <f>Nut_StatusTool!F164</f>
        <v>0</v>
      </c>
      <c r="Y170" s="285" t="str">
        <f>Nut_StatusTool!K164</f>
        <v/>
      </c>
      <c r="Z170" s="44" t="str">
        <f>Nut_StatusTool!L164</f>
        <v/>
      </c>
      <c r="AA170" s="44" t="str">
        <f>Nut_StatusTool!M164</f>
        <v/>
      </c>
      <c r="AB170" s="44" t="str">
        <f>Nut_StatusTool!N164</f>
        <v/>
      </c>
      <c r="AC170" s="44">
        <f>Nut_StatusTool!I164</f>
        <v>0</v>
      </c>
      <c r="AD170" s="44">
        <f>Nut_StatusTool!J164</f>
        <v>0</v>
      </c>
    </row>
    <row r="171" spans="1:30" ht="20.100000000000001" customHeight="1">
      <c r="A171" s="59" t="str">
        <f t="array" ref="A171">IF(ROWS(A$9:A171)&gt;$U$5,"",INDEX(T$13:T$512,SMALL(IF(($AB$13:$AB$512=$AB$5),ROW($A$9:$A$508)-ROW($A$9)+1,""),ROWS(A$9:A171)),,1))</f>
        <v/>
      </c>
      <c r="B171" s="389" t="str">
        <f t="array" ref="B171">IF(ROWS(B$9:B171)&gt;$U$5,"",INDEX(U$13:U$512,SMALL(IF(($AB$13:$AB$512=$AB$5),ROW($A$9:$A$508)-ROW($A$9)+1,""),ROWS(B$9:B171)),,1))</f>
        <v/>
      </c>
      <c r="C171" s="389" t="str">
        <f t="array" ref="C171">IF(ROWS(C$9:C171)&gt;$U$5,"",INDEX(V$13:V$512,SMALL(IF(($AB$13:$AB$512=$AB$5),ROW($A$9:$A$508)-ROW($A$9)+1,""),ROWS(C$9:C171)),,1))</f>
        <v/>
      </c>
      <c r="D171" s="30" t="str">
        <f t="array" ref="D171">IF(ROWS(D$9:D171)&gt;$U$5,"",INDEX(W$13:W$512,SMALL(IF(($AB$13:$AB$512=$AB$5),ROW($A$9:$A$508)-ROW($A$9)+1,""),ROWS(D$9:D171)),,1))</f>
        <v/>
      </c>
      <c r="E171" s="59" t="str">
        <f t="array" ref="E171">IF(ROWS(E$9:E171)&gt;$U$5,"",INDEX(X$13:X$512,SMALL(IF(($AB$13:$AB$512=$AB$5),ROW($A$9:$A$508)-ROW($A$9)+1,""),ROWS(E$9:E171)),,1))</f>
        <v/>
      </c>
      <c r="F171" s="59" t="str">
        <f t="array" ref="F171">IF(ROWS(F$9:F171)&gt;$U$5,"",INDEX(Y$13:Y$512,SMALL(IF(($AB$13:$AB$512=$AB$5),ROW($A$9:$A$508)-ROW($A$9)+1,""),ROWS(F$9:F171)),,1))</f>
        <v/>
      </c>
      <c r="G171" s="59" t="str">
        <f t="array" ref="G171">IF(ROWS(G$9:G171)&gt;$U$5,"",INDEX(AB$13:AB$512,SMALL(IF(($AB$13:$AB$512=$AB$5),ROW($A$9:$A$508)-ROW($A$9)+1,""),ROWS(G$9:G171)),,1))</f>
        <v/>
      </c>
      <c r="H171" s="325" t="str">
        <f t="array" ref="H171">IF(ROWS(H$9:H171)&gt;$U$5,"",INDEX(AC$13:AC$512,SMALL(IF(($AB$13:$AB$512=$AB$5),ROW($A$9:$A$508)-ROW($A$9)+1,""),ROWS(H$9:H171)),,1))</f>
        <v/>
      </c>
      <c r="I171" s="105"/>
      <c r="J171" s="105"/>
      <c r="K171" s="105"/>
      <c r="L171" s="105"/>
      <c r="M171" s="136"/>
      <c r="T171" s="44">
        <f>Nut_StatusTool!A165</f>
        <v>159</v>
      </c>
      <c r="U171" s="44">
        <f>Nut_StatusTool!B165</f>
        <v>0</v>
      </c>
      <c r="V171" s="44">
        <f>Nut_StatusTool!C165</f>
        <v>0</v>
      </c>
      <c r="W171" s="44">
        <f>Nut_StatusTool!D165</f>
        <v>0</v>
      </c>
      <c r="X171" s="44">
        <f>Nut_StatusTool!F165</f>
        <v>0</v>
      </c>
      <c r="Y171" s="285" t="str">
        <f>Nut_StatusTool!K165</f>
        <v/>
      </c>
      <c r="Z171" s="44" t="str">
        <f>Nut_StatusTool!L165</f>
        <v/>
      </c>
      <c r="AA171" s="44" t="str">
        <f>Nut_StatusTool!M165</f>
        <v/>
      </c>
      <c r="AB171" s="44" t="str">
        <f>Nut_StatusTool!N165</f>
        <v/>
      </c>
      <c r="AC171" s="44">
        <f>Nut_StatusTool!I165</f>
        <v>0</v>
      </c>
      <c r="AD171" s="44">
        <f>Nut_StatusTool!J165</f>
        <v>0</v>
      </c>
    </row>
    <row r="172" spans="1:30" ht="20.100000000000001" customHeight="1">
      <c r="A172" s="59" t="str">
        <f t="array" ref="A172">IF(ROWS(A$9:A172)&gt;$U$5,"",INDEX(T$13:T$512,SMALL(IF(($AB$13:$AB$512=$AB$5),ROW($A$9:$A$508)-ROW($A$9)+1,""),ROWS(A$9:A172)),,1))</f>
        <v/>
      </c>
      <c r="B172" s="389" t="str">
        <f t="array" ref="B172">IF(ROWS(B$9:B172)&gt;$U$5,"",INDEX(U$13:U$512,SMALL(IF(($AB$13:$AB$512=$AB$5),ROW($A$9:$A$508)-ROW($A$9)+1,""),ROWS(B$9:B172)),,1))</f>
        <v/>
      </c>
      <c r="C172" s="389" t="str">
        <f t="array" ref="C172">IF(ROWS(C$9:C172)&gt;$U$5,"",INDEX(V$13:V$512,SMALL(IF(($AB$13:$AB$512=$AB$5),ROW($A$9:$A$508)-ROW($A$9)+1,""),ROWS(C$9:C172)),,1))</f>
        <v/>
      </c>
      <c r="D172" s="30" t="str">
        <f t="array" ref="D172">IF(ROWS(D$9:D172)&gt;$U$5,"",INDEX(W$13:W$512,SMALL(IF(($AB$13:$AB$512=$AB$5),ROW($A$9:$A$508)-ROW($A$9)+1,""),ROWS(D$9:D172)),,1))</f>
        <v/>
      </c>
      <c r="E172" s="59" t="str">
        <f t="array" ref="E172">IF(ROWS(E$9:E172)&gt;$U$5,"",INDEX(X$13:X$512,SMALL(IF(($AB$13:$AB$512=$AB$5),ROW($A$9:$A$508)-ROW($A$9)+1,""),ROWS(E$9:E172)),,1))</f>
        <v/>
      </c>
      <c r="F172" s="59" t="str">
        <f t="array" ref="F172">IF(ROWS(F$9:F172)&gt;$U$5,"",INDEX(Y$13:Y$512,SMALL(IF(($AB$13:$AB$512=$AB$5),ROW($A$9:$A$508)-ROW($A$9)+1,""),ROWS(F$9:F172)),,1))</f>
        <v/>
      </c>
      <c r="G172" s="59" t="str">
        <f t="array" ref="G172">IF(ROWS(G$9:G172)&gt;$U$5,"",INDEX(AB$13:AB$512,SMALL(IF(($AB$13:$AB$512=$AB$5),ROW($A$9:$A$508)-ROW($A$9)+1,""),ROWS(G$9:G172)),,1))</f>
        <v/>
      </c>
      <c r="H172" s="325" t="str">
        <f t="array" ref="H172">IF(ROWS(H$9:H172)&gt;$U$5,"",INDEX(AC$13:AC$512,SMALL(IF(($AB$13:$AB$512=$AB$5),ROW($A$9:$A$508)-ROW($A$9)+1,""),ROWS(H$9:H172)),,1))</f>
        <v/>
      </c>
      <c r="I172" s="105"/>
      <c r="J172" s="105"/>
      <c r="K172" s="105"/>
      <c r="L172" s="105"/>
      <c r="M172" s="136"/>
      <c r="T172" s="44">
        <f>Nut_StatusTool!A166</f>
        <v>160</v>
      </c>
      <c r="U172" s="44">
        <f>Nut_StatusTool!B166</f>
        <v>0</v>
      </c>
      <c r="V172" s="44">
        <f>Nut_StatusTool!C166</f>
        <v>0</v>
      </c>
      <c r="W172" s="44">
        <f>Nut_StatusTool!D166</f>
        <v>0</v>
      </c>
      <c r="X172" s="44">
        <f>Nut_StatusTool!F166</f>
        <v>0</v>
      </c>
      <c r="Y172" s="285" t="str">
        <f>Nut_StatusTool!K166</f>
        <v/>
      </c>
      <c r="Z172" s="44" t="str">
        <f>Nut_StatusTool!L166</f>
        <v/>
      </c>
      <c r="AA172" s="44" t="str">
        <f>Nut_StatusTool!M166</f>
        <v/>
      </c>
      <c r="AB172" s="44" t="str">
        <f>Nut_StatusTool!N166</f>
        <v/>
      </c>
      <c r="AC172" s="44">
        <f>Nut_StatusTool!I166</f>
        <v>0</v>
      </c>
      <c r="AD172" s="44">
        <f>Nut_StatusTool!J166</f>
        <v>0</v>
      </c>
    </row>
    <row r="173" spans="1:30" ht="20.100000000000001" customHeight="1">
      <c r="A173" s="59" t="str">
        <f t="array" ref="A173">IF(ROWS(A$9:A173)&gt;$U$5,"",INDEX(T$13:T$512,SMALL(IF(($AB$13:$AB$512=$AB$5),ROW($A$9:$A$508)-ROW($A$9)+1,""),ROWS(A$9:A173)),,1))</f>
        <v/>
      </c>
      <c r="B173" s="389" t="str">
        <f t="array" ref="B173">IF(ROWS(B$9:B173)&gt;$U$5,"",INDEX(U$13:U$512,SMALL(IF(($AB$13:$AB$512=$AB$5),ROW($A$9:$A$508)-ROW($A$9)+1,""),ROWS(B$9:B173)),,1))</f>
        <v/>
      </c>
      <c r="C173" s="389" t="str">
        <f t="array" ref="C173">IF(ROWS(C$9:C173)&gt;$U$5,"",INDEX(V$13:V$512,SMALL(IF(($AB$13:$AB$512=$AB$5),ROW($A$9:$A$508)-ROW($A$9)+1,""),ROWS(C$9:C173)),,1))</f>
        <v/>
      </c>
      <c r="D173" s="30" t="str">
        <f t="array" ref="D173">IF(ROWS(D$9:D173)&gt;$U$5,"",INDEX(W$13:W$512,SMALL(IF(($AB$13:$AB$512=$AB$5),ROW($A$9:$A$508)-ROW($A$9)+1,""),ROWS(D$9:D173)),,1))</f>
        <v/>
      </c>
      <c r="E173" s="59" t="str">
        <f t="array" ref="E173">IF(ROWS(E$9:E173)&gt;$U$5,"",INDEX(X$13:X$512,SMALL(IF(($AB$13:$AB$512=$AB$5),ROW($A$9:$A$508)-ROW($A$9)+1,""),ROWS(E$9:E173)),,1))</f>
        <v/>
      </c>
      <c r="F173" s="59" t="str">
        <f t="array" ref="F173">IF(ROWS(F$9:F173)&gt;$U$5,"",INDEX(Y$13:Y$512,SMALL(IF(($AB$13:$AB$512=$AB$5),ROW($A$9:$A$508)-ROW($A$9)+1,""),ROWS(F$9:F173)),,1))</f>
        <v/>
      </c>
      <c r="G173" s="59" t="str">
        <f t="array" ref="G173">IF(ROWS(G$9:G173)&gt;$U$5,"",INDEX(AB$13:AB$512,SMALL(IF(($AB$13:$AB$512=$AB$5),ROW($A$9:$A$508)-ROW($A$9)+1,""),ROWS(G$9:G173)),,1))</f>
        <v/>
      </c>
      <c r="H173" s="325" t="str">
        <f t="array" ref="H173">IF(ROWS(H$9:H173)&gt;$U$5,"",INDEX(AC$13:AC$512,SMALL(IF(($AB$13:$AB$512=$AB$5),ROW($A$9:$A$508)-ROW($A$9)+1,""),ROWS(H$9:H173)),,1))</f>
        <v/>
      </c>
      <c r="I173" s="105"/>
      <c r="J173" s="105"/>
      <c r="K173" s="105"/>
      <c r="L173" s="105"/>
      <c r="M173" s="136"/>
      <c r="T173" s="44">
        <f>Nut_StatusTool!A167</f>
        <v>161</v>
      </c>
      <c r="U173" s="44">
        <f>Nut_StatusTool!B167</f>
        <v>0</v>
      </c>
      <c r="V173" s="44">
        <f>Nut_StatusTool!C167</f>
        <v>0</v>
      </c>
      <c r="W173" s="44">
        <f>Nut_StatusTool!D167</f>
        <v>0</v>
      </c>
      <c r="X173" s="44">
        <f>Nut_StatusTool!F167</f>
        <v>0</v>
      </c>
      <c r="Y173" s="285" t="str">
        <f>Nut_StatusTool!K167</f>
        <v/>
      </c>
      <c r="Z173" s="44" t="str">
        <f>Nut_StatusTool!L167</f>
        <v/>
      </c>
      <c r="AA173" s="44" t="str">
        <f>Nut_StatusTool!M167</f>
        <v/>
      </c>
      <c r="AB173" s="44" t="str">
        <f>Nut_StatusTool!N167</f>
        <v/>
      </c>
      <c r="AC173" s="44">
        <f>Nut_StatusTool!I167</f>
        <v>0</v>
      </c>
      <c r="AD173" s="44">
        <f>Nut_StatusTool!J167</f>
        <v>0</v>
      </c>
    </row>
    <row r="174" spans="1:30" ht="20.100000000000001" customHeight="1">
      <c r="A174" s="59" t="str">
        <f t="array" ref="A174">IF(ROWS(A$9:A174)&gt;$U$5,"",INDEX(T$13:T$512,SMALL(IF(($AB$13:$AB$512=$AB$5),ROW($A$9:$A$508)-ROW($A$9)+1,""),ROWS(A$9:A174)),,1))</f>
        <v/>
      </c>
      <c r="B174" s="389" t="str">
        <f t="array" ref="B174">IF(ROWS(B$9:B174)&gt;$U$5,"",INDEX(U$13:U$512,SMALL(IF(($AB$13:$AB$512=$AB$5),ROW($A$9:$A$508)-ROW($A$9)+1,""),ROWS(B$9:B174)),,1))</f>
        <v/>
      </c>
      <c r="C174" s="389" t="str">
        <f t="array" ref="C174">IF(ROWS(C$9:C174)&gt;$U$5,"",INDEX(V$13:V$512,SMALL(IF(($AB$13:$AB$512=$AB$5),ROW($A$9:$A$508)-ROW($A$9)+1,""),ROWS(C$9:C174)),,1))</f>
        <v/>
      </c>
      <c r="D174" s="30" t="str">
        <f t="array" ref="D174">IF(ROWS(D$9:D174)&gt;$U$5,"",INDEX(W$13:W$512,SMALL(IF(($AB$13:$AB$512=$AB$5),ROW($A$9:$A$508)-ROW($A$9)+1,""),ROWS(D$9:D174)),,1))</f>
        <v/>
      </c>
      <c r="E174" s="59" t="str">
        <f t="array" ref="E174">IF(ROWS(E$9:E174)&gt;$U$5,"",INDEX(X$13:X$512,SMALL(IF(($AB$13:$AB$512=$AB$5),ROW($A$9:$A$508)-ROW($A$9)+1,""),ROWS(E$9:E174)),,1))</f>
        <v/>
      </c>
      <c r="F174" s="59" t="str">
        <f t="array" ref="F174">IF(ROWS(F$9:F174)&gt;$U$5,"",INDEX(Y$13:Y$512,SMALL(IF(($AB$13:$AB$512=$AB$5),ROW($A$9:$A$508)-ROW($A$9)+1,""),ROWS(F$9:F174)),,1))</f>
        <v/>
      </c>
      <c r="G174" s="59" t="str">
        <f t="array" ref="G174">IF(ROWS(G$9:G174)&gt;$U$5,"",INDEX(AB$13:AB$512,SMALL(IF(($AB$13:$AB$512=$AB$5),ROW($A$9:$A$508)-ROW($A$9)+1,""),ROWS(G$9:G174)),,1))</f>
        <v/>
      </c>
      <c r="H174" s="325" t="str">
        <f t="array" ref="H174">IF(ROWS(H$9:H174)&gt;$U$5,"",INDEX(AC$13:AC$512,SMALL(IF(($AB$13:$AB$512=$AB$5),ROW($A$9:$A$508)-ROW($A$9)+1,""),ROWS(H$9:H174)),,1))</f>
        <v/>
      </c>
      <c r="I174" s="105"/>
      <c r="J174" s="105"/>
      <c r="K174" s="105"/>
      <c r="L174" s="105"/>
      <c r="M174" s="136"/>
      <c r="T174" s="44">
        <f>Nut_StatusTool!A168</f>
        <v>162</v>
      </c>
      <c r="U174" s="44">
        <f>Nut_StatusTool!B168</f>
        <v>0</v>
      </c>
      <c r="V174" s="44">
        <f>Nut_StatusTool!C168</f>
        <v>0</v>
      </c>
      <c r="W174" s="44">
        <f>Nut_StatusTool!D168</f>
        <v>0</v>
      </c>
      <c r="X174" s="44">
        <f>Nut_StatusTool!F168</f>
        <v>0</v>
      </c>
      <c r="Y174" s="285" t="str">
        <f>Nut_StatusTool!K168</f>
        <v/>
      </c>
      <c r="Z174" s="44" t="str">
        <f>Nut_StatusTool!L168</f>
        <v/>
      </c>
      <c r="AA174" s="44" t="str">
        <f>Nut_StatusTool!M168</f>
        <v/>
      </c>
      <c r="AB174" s="44" t="str">
        <f>Nut_StatusTool!N168</f>
        <v/>
      </c>
      <c r="AC174" s="44">
        <f>Nut_StatusTool!I168</f>
        <v>0</v>
      </c>
      <c r="AD174" s="44">
        <f>Nut_StatusTool!J168</f>
        <v>0</v>
      </c>
    </row>
    <row r="175" spans="1:30" ht="20.100000000000001" customHeight="1">
      <c r="A175" s="59" t="str">
        <f t="array" ref="A175">IF(ROWS(A$9:A175)&gt;$U$5,"",INDEX(T$13:T$512,SMALL(IF(($AB$13:$AB$512=$AB$5),ROW($A$9:$A$508)-ROW($A$9)+1,""),ROWS(A$9:A175)),,1))</f>
        <v/>
      </c>
      <c r="B175" s="389" t="str">
        <f t="array" ref="B175">IF(ROWS(B$9:B175)&gt;$U$5,"",INDEX(U$13:U$512,SMALL(IF(($AB$13:$AB$512=$AB$5),ROW($A$9:$A$508)-ROW($A$9)+1,""),ROWS(B$9:B175)),,1))</f>
        <v/>
      </c>
      <c r="C175" s="389" t="str">
        <f t="array" ref="C175">IF(ROWS(C$9:C175)&gt;$U$5,"",INDEX(V$13:V$512,SMALL(IF(($AB$13:$AB$512=$AB$5),ROW($A$9:$A$508)-ROW($A$9)+1,""),ROWS(C$9:C175)),,1))</f>
        <v/>
      </c>
      <c r="D175" s="30" t="str">
        <f t="array" ref="D175">IF(ROWS(D$9:D175)&gt;$U$5,"",INDEX(W$13:W$512,SMALL(IF(($AB$13:$AB$512=$AB$5),ROW($A$9:$A$508)-ROW($A$9)+1,""),ROWS(D$9:D175)),,1))</f>
        <v/>
      </c>
      <c r="E175" s="59" t="str">
        <f t="array" ref="E175">IF(ROWS(E$9:E175)&gt;$U$5,"",INDEX(X$13:X$512,SMALL(IF(($AB$13:$AB$512=$AB$5),ROW($A$9:$A$508)-ROW($A$9)+1,""),ROWS(E$9:E175)),,1))</f>
        <v/>
      </c>
      <c r="F175" s="59" t="str">
        <f t="array" ref="F175">IF(ROWS(F$9:F175)&gt;$U$5,"",INDEX(Y$13:Y$512,SMALL(IF(($AB$13:$AB$512=$AB$5),ROW($A$9:$A$508)-ROW($A$9)+1,""),ROWS(F$9:F175)),,1))</f>
        <v/>
      </c>
      <c r="G175" s="59" t="str">
        <f t="array" ref="G175">IF(ROWS(G$9:G175)&gt;$U$5,"",INDEX(AB$13:AB$512,SMALL(IF(($AB$13:$AB$512=$AB$5),ROW($A$9:$A$508)-ROW($A$9)+1,""),ROWS(G$9:G175)),,1))</f>
        <v/>
      </c>
      <c r="H175" s="325" t="str">
        <f t="array" ref="H175">IF(ROWS(H$9:H175)&gt;$U$5,"",INDEX(AC$13:AC$512,SMALL(IF(($AB$13:$AB$512=$AB$5),ROW($A$9:$A$508)-ROW($A$9)+1,""),ROWS(H$9:H175)),,1))</f>
        <v/>
      </c>
      <c r="I175" s="105"/>
      <c r="J175" s="105"/>
      <c r="K175" s="105"/>
      <c r="L175" s="105"/>
      <c r="M175" s="136"/>
      <c r="T175" s="44">
        <f>Nut_StatusTool!A169</f>
        <v>163</v>
      </c>
      <c r="U175" s="44">
        <f>Nut_StatusTool!B169</f>
        <v>0</v>
      </c>
      <c r="V175" s="44">
        <f>Nut_StatusTool!C169</f>
        <v>0</v>
      </c>
      <c r="W175" s="44">
        <f>Nut_StatusTool!D169</f>
        <v>0</v>
      </c>
      <c r="X175" s="44">
        <f>Nut_StatusTool!F169</f>
        <v>0</v>
      </c>
      <c r="Y175" s="285" t="str">
        <f>Nut_StatusTool!K169</f>
        <v/>
      </c>
      <c r="Z175" s="44" t="str">
        <f>Nut_StatusTool!L169</f>
        <v/>
      </c>
      <c r="AA175" s="44" t="str">
        <f>Nut_StatusTool!M169</f>
        <v/>
      </c>
      <c r="AB175" s="44" t="str">
        <f>Nut_StatusTool!N169</f>
        <v/>
      </c>
      <c r="AC175" s="44">
        <f>Nut_StatusTool!I169</f>
        <v>0</v>
      </c>
      <c r="AD175" s="44">
        <f>Nut_StatusTool!J169</f>
        <v>0</v>
      </c>
    </row>
    <row r="176" spans="1:30" ht="20.100000000000001" customHeight="1">
      <c r="A176" s="59" t="str">
        <f t="array" ref="A176">IF(ROWS(A$9:A176)&gt;$U$5,"",INDEX(T$13:T$512,SMALL(IF(($AB$13:$AB$512=$AB$5),ROW($A$9:$A$508)-ROW($A$9)+1,""),ROWS(A$9:A176)),,1))</f>
        <v/>
      </c>
      <c r="B176" s="389" t="str">
        <f t="array" ref="B176">IF(ROWS(B$9:B176)&gt;$U$5,"",INDEX(U$13:U$512,SMALL(IF(($AB$13:$AB$512=$AB$5),ROW($A$9:$A$508)-ROW($A$9)+1,""),ROWS(B$9:B176)),,1))</f>
        <v/>
      </c>
      <c r="C176" s="389" t="str">
        <f t="array" ref="C176">IF(ROWS(C$9:C176)&gt;$U$5,"",INDEX(V$13:V$512,SMALL(IF(($AB$13:$AB$512=$AB$5),ROW($A$9:$A$508)-ROW($A$9)+1,""),ROWS(C$9:C176)),,1))</f>
        <v/>
      </c>
      <c r="D176" s="30" t="str">
        <f t="array" ref="D176">IF(ROWS(D$9:D176)&gt;$U$5,"",INDEX(W$13:W$512,SMALL(IF(($AB$13:$AB$512=$AB$5),ROW($A$9:$A$508)-ROW($A$9)+1,""),ROWS(D$9:D176)),,1))</f>
        <v/>
      </c>
      <c r="E176" s="59" t="str">
        <f t="array" ref="E176">IF(ROWS(E$9:E176)&gt;$U$5,"",INDEX(X$13:X$512,SMALL(IF(($AB$13:$AB$512=$AB$5),ROW($A$9:$A$508)-ROW($A$9)+1,""),ROWS(E$9:E176)),,1))</f>
        <v/>
      </c>
      <c r="F176" s="59" t="str">
        <f t="array" ref="F176">IF(ROWS(F$9:F176)&gt;$U$5,"",INDEX(Y$13:Y$512,SMALL(IF(($AB$13:$AB$512=$AB$5),ROW($A$9:$A$508)-ROW($A$9)+1,""),ROWS(F$9:F176)),,1))</f>
        <v/>
      </c>
      <c r="G176" s="59" t="str">
        <f t="array" ref="G176">IF(ROWS(G$9:G176)&gt;$U$5,"",INDEX(AB$13:AB$512,SMALL(IF(($AB$13:$AB$512=$AB$5),ROW($A$9:$A$508)-ROW($A$9)+1,""),ROWS(G$9:G176)),,1))</f>
        <v/>
      </c>
      <c r="H176" s="325" t="str">
        <f t="array" ref="H176">IF(ROWS(H$9:H176)&gt;$U$5,"",INDEX(AC$13:AC$512,SMALL(IF(($AB$13:$AB$512=$AB$5),ROW($A$9:$A$508)-ROW($A$9)+1,""),ROWS(H$9:H176)),,1))</f>
        <v/>
      </c>
      <c r="I176" s="105"/>
      <c r="J176" s="105"/>
      <c r="K176" s="105"/>
      <c r="L176" s="105"/>
      <c r="M176" s="136"/>
      <c r="T176" s="44">
        <f>Nut_StatusTool!A170</f>
        <v>164</v>
      </c>
      <c r="U176" s="44">
        <f>Nut_StatusTool!B170</f>
        <v>0</v>
      </c>
      <c r="V176" s="44">
        <f>Nut_StatusTool!C170</f>
        <v>0</v>
      </c>
      <c r="W176" s="44">
        <f>Nut_StatusTool!D170</f>
        <v>0</v>
      </c>
      <c r="X176" s="44">
        <f>Nut_StatusTool!F170</f>
        <v>0</v>
      </c>
      <c r="Y176" s="285" t="str">
        <f>Nut_StatusTool!K170</f>
        <v/>
      </c>
      <c r="Z176" s="44" t="str">
        <f>Nut_StatusTool!L170</f>
        <v/>
      </c>
      <c r="AA176" s="44" t="str">
        <f>Nut_StatusTool!M170</f>
        <v/>
      </c>
      <c r="AB176" s="44" t="str">
        <f>Nut_StatusTool!N170</f>
        <v/>
      </c>
      <c r="AC176" s="44">
        <f>Nut_StatusTool!I170</f>
        <v>0</v>
      </c>
      <c r="AD176" s="44">
        <f>Nut_StatusTool!J170</f>
        <v>0</v>
      </c>
    </row>
    <row r="177" spans="1:30" ht="20.100000000000001" customHeight="1">
      <c r="A177" s="59" t="str">
        <f t="array" ref="A177">IF(ROWS(A$9:A177)&gt;$U$5,"",INDEX(T$13:T$512,SMALL(IF(($AB$13:$AB$512=$AB$5),ROW($A$9:$A$508)-ROW($A$9)+1,""),ROWS(A$9:A177)),,1))</f>
        <v/>
      </c>
      <c r="B177" s="389" t="str">
        <f t="array" ref="B177">IF(ROWS(B$9:B177)&gt;$U$5,"",INDEX(U$13:U$512,SMALL(IF(($AB$13:$AB$512=$AB$5),ROW($A$9:$A$508)-ROW($A$9)+1,""),ROWS(B$9:B177)),,1))</f>
        <v/>
      </c>
      <c r="C177" s="389" t="str">
        <f t="array" ref="C177">IF(ROWS(C$9:C177)&gt;$U$5,"",INDEX(V$13:V$512,SMALL(IF(($AB$13:$AB$512=$AB$5),ROW($A$9:$A$508)-ROW($A$9)+1,""),ROWS(C$9:C177)),,1))</f>
        <v/>
      </c>
      <c r="D177" s="30" t="str">
        <f t="array" ref="D177">IF(ROWS(D$9:D177)&gt;$U$5,"",INDEX(W$13:W$512,SMALL(IF(($AB$13:$AB$512=$AB$5),ROW($A$9:$A$508)-ROW($A$9)+1,""),ROWS(D$9:D177)),,1))</f>
        <v/>
      </c>
      <c r="E177" s="59" t="str">
        <f t="array" ref="E177">IF(ROWS(E$9:E177)&gt;$U$5,"",INDEX(X$13:X$512,SMALL(IF(($AB$13:$AB$512=$AB$5),ROW($A$9:$A$508)-ROW($A$9)+1,""),ROWS(E$9:E177)),,1))</f>
        <v/>
      </c>
      <c r="F177" s="59" t="str">
        <f t="array" ref="F177">IF(ROWS(F$9:F177)&gt;$U$5,"",INDEX(Y$13:Y$512,SMALL(IF(($AB$13:$AB$512=$AB$5),ROW($A$9:$A$508)-ROW($A$9)+1,""),ROWS(F$9:F177)),,1))</f>
        <v/>
      </c>
      <c r="G177" s="59" t="str">
        <f t="array" ref="G177">IF(ROWS(G$9:G177)&gt;$U$5,"",INDEX(AB$13:AB$512,SMALL(IF(($AB$13:$AB$512=$AB$5),ROW($A$9:$A$508)-ROW($A$9)+1,""),ROWS(G$9:G177)),,1))</f>
        <v/>
      </c>
      <c r="H177" s="325" t="str">
        <f t="array" ref="H177">IF(ROWS(H$9:H177)&gt;$U$5,"",INDEX(AC$13:AC$512,SMALL(IF(($AB$13:$AB$512=$AB$5),ROW($A$9:$A$508)-ROW($A$9)+1,""),ROWS(H$9:H177)),,1))</f>
        <v/>
      </c>
      <c r="I177" s="105"/>
      <c r="J177" s="105"/>
      <c r="K177" s="105"/>
      <c r="L177" s="105"/>
      <c r="M177" s="136"/>
      <c r="T177" s="44">
        <f>Nut_StatusTool!A171</f>
        <v>165</v>
      </c>
      <c r="U177" s="44">
        <f>Nut_StatusTool!B171</f>
        <v>0</v>
      </c>
      <c r="V177" s="44">
        <f>Nut_StatusTool!C171</f>
        <v>0</v>
      </c>
      <c r="W177" s="44">
        <f>Nut_StatusTool!D171</f>
        <v>0</v>
      </c>
      <c r="X177" s="44">
        <f>Nut_StatusTool!F171</f>
        <v>0</v>
      </c>
      <c r="Y177" s="285" t="str">
        <f>Nut_StatusTool!K171</f>
        <v/>
      </c>
      <c r="Z177" s="44" t="str">
        <f>Nut_StatusTool!L171</f>
        <v/>
      </c>
      <c r="AA177" s="44" t="str">
        <f>Nut_StatusTool!M171</f>
        <v/>
      </c>
      <c r="AB177" s="44" t="str">
        <f>Nut_StatusTool!N171</f>
        <v/>
      </c>
      <c r="AC177" s="44">
        <f>Nut_StatusTool!I171</f>
        <v>0</v>
      </c>
      <c r="AD177" s="44">
        <f>Nut_StatusTool!J171</f>
        <v>0</v>
      </c>
    </row>
    <row r="178" spans="1:30" ht="20.100000000000001" customHeight="1">
      <c r="A178" s="59" t="str">
        <f t="array" ref="A178">IF(ROWS(A$9:A178)&gt;$U$5,"",INDEX(T$13:T$512,SMALL(IF(($AB$13:$AB$512=$AB$5),ROW($A$9:$A$508)-ROW($A$9)+1,""),ROWS(A$9:A178)),,1))</f>
        <v/>
      </c>
      <c r="B178" s="389" t="str">
        <f t="array" ref="B178">IF(ROWS(B$9:B178)&gt;$U$5,"",INDEX(U$13:U$512,SMALL(IF(($AB$13:$AB$512=$AB$5),ROW($A$9:$A$508)-ROW($A$9)+1,""),ROWS(B$9:B178)),,1))</f>
        <v/>
      </c>
      <c r="C178" s="389" t="str">
        <f t="array" ref="C178">IF(ROWS(C$9:C178)&gt;$U$5,"",INDEX(V$13:V$512,SMALL(IF(($AB$13:$AB$512=$AB$5),ROW($A$9:$A$508)-ROW($A$9)+1,""),ROWS(C$9:C178)),,1))</f>
        <v/>
      </c>
      <c r="D178" s="30" t="str">
        <f t="array" ref="D178">IF(ROWS(D$9:D178)&gt;$U$5,"",INDEX(W$13:W$512,SMALL(IF(($AB$13:$AB$512=$AB$5),ROW($A$9:$A$508)-ROW($A$9)+1,""),ROWS(D$9:D178)),,1))</f>
        <v/>
      </c>
      <c r="E178" s="59" t="str">
        <f t="array" ref="E178">IF(ROWS(E$9:E178)&gt;$U$5,"",INDEX(X$13:X$512,SMALL(IF(($AB$13:$AB$512=$AB$5),ROW($A$9:$A$508)-ROW($A$9)+1,""),ROWS(E$9:E178)),,1))</f>
        <v/>
      </c>
      <c r="F178" s="59" t="str">
        <f t="array" ref="F178">IF(ROWS(F$9:F178)&gt;$U$5,"",INDEX(Y$13:Y$512,SMALL(IF(($AB$13:$AB$512=$AB$5),ROW($A$9:$A$508)-ROW($A$9)+1,""),ROWS(F$9:F178)),,1))</f>
        <v/>
      </c>
      <c r="G178" s="59" t="str">
        <f t="array" ref="G178">IF(ROWS(G$9:G178)&gt;$U$5,"",INDEX(AB$13:AB$512,SMALL(IF(($AB$13:$AB$512=$AB$5),ROW($A$9:$A$508)-ROW($A$9)+1,""),ROWS(G$9:G178)),,1))</f>
        <v/>
      </c>
      <c r="H178" s="325" t="str">
        <f t="array" ref="H178">IF(ROWS(H$9:H178)&gt;$U$5,"",INDEX(AC$13:AC$512,SMALL(IF(($AB$13:$AB$512=$AB$5),ROW($A$9:$A$508)-ROW($A$9)+1,""),ROWS(H$9:H178)),,1))</f>
        <v/>
      </c>
      <c r="I178" s="105"/>
      <c r="J178" s="105"/>
      <c r="K178" s="105"/>
      <c r="L178" s="105"/>
      <c r="M178" s="136"/>
      <c r="T178" s="44">
        <f>Nut_StatusTool!A172</f>
        <v>166</v>
      </c>
      <c r="U178" s="44">
        <f>Nut_StatusTool!B172</f>
        <v>0</v>
      </c>
      <c r="V178" s="44">
        <f>Nut_StatusTool!C172</f>
        <v>0</v>
      </c>
      <c r="W178" s="44">
        <f>Nut_StatusTool!D172</f>
        <v>0</v>
      </c>
      <c r="X178" s="44">
        <f>Nut_StatusTool!F172</f>
        <v>0</v>
      </c>
      <c r="Y178" s="285" t="str">
        <f>Nut_StatusTool!K172</f>
        <v/>
      </c>
      <c r="Z178" s="44" t="str">
        <f>Nut_StatusTool!L172</f>
        <v/>
      </c>
      <c r="AA178" s="44" t="str">
        <f>Nut_StatusTool!M172</f>
        <v/>
      </c>
      <c r="AB178" s="44" t="str">
        <f>Nut_StatusTool!N172</f>
        <v/>
      </c>
      <c r="AC178" s="44">
        <f>Nut_StatusTool!I172</f>
        <v>0</v>
      </c>
      <c r="AD178" s="44">
        <f>Nut_StatusTool!J172</f>
        <v>0</v>
      </c>
    </row>
    <row r="179" spans="1:30" ht="20.100000000000001" customHeight="1">
      <c r="A179" s="59" t="str">
        <f t="array" ref="A179">IF(ROWS(A$9:A179)&gt;$U$5,"",INDEX(T$13:T$512,SMALL(IF(($AB$13:$AB$512=$AB$5),ROW($A$9:$A$508)-ROW($A$9)+1,""),ROWS(A$9:A179)),,1))</f>
        <v/>
      </c>
      <c r="B179" s="389" t="str">
        <f t="array" ref="B179">IF(ROWS(B$9:B179)&gt;$U$5,"",INDEX(U$13:U$512,SMALL(IF(($AB$13:$AB$512=$AB$5),ROW($A$9:$A$508)-ROW($A$9)+1,""),ROWS(B$9:B179)),,1))</f>
        <v/>
      </c>
      <c r="C179" s="389" t="str">
        <f t="array" ref="C179">IF(ROWS(C$9:C179)&gt;$U$5,"",INDEX(V$13:V$512,SMALL(IF(($AB$13:$AB$512=$AB$5),ROW($A$9:$A$508)-ROW($A$9)+1,""),ROWS(C$9:C179)),,1))</f>
        <v/>
      </c>
      <c r="D179" s="30" t="str">
        <f t="array" ref="D179">IF(ROWS(D$9:D179)&gt;$U$5,"",INDEX(W$13:W$512,SMALL(IF(($AB$13:$AB$512=$AB$5),ROW($A$9:$A$508)-ROW($A$9)+1,""),ROWS(D$9:D179)),,1))</f>
        <v/>
      </c>
      <c r="E179" s="59" t="str">
        <f t="array" ref="E179">IF(ROWS(E$9:E179)&gt;$U$5,"",INDEX(X$13:X$512,SMALL(IF(($AB$13:$AB$512=$AB$5),ROW($A$9:$A$508)-ROW($A$9)+1,""),ROWS(E$9:E179)),,1))</f>
        <v/>
      </c>
      <c r="F179" s="59" t="str">
        <f t="array" ref="F179">IF(ROWS(F$9:F179)&gt;$U$5,"",INDEX(Y$13:Y$512,SMALL(IF(($AB$13:$AB$512=$AB$5),ROW($A$9:$A$508)-ROW($A$9)+1,""),ROWS(F$9:F179)),,1))</f>
        <v/>
      </c>
      <c r="G179" s="59" t="str">
        <f t="array" ref="G179">IF(ROWS(G$9:G179)&gt;$U$5,"",INDEX(AB$13:AB$512,SMALL(IF(($AB$13:$AB$512=$AB$5),ROW($A$9:$A$508)-ROW($A$9)+1,""),ROWS(G$9:G179)),,1))</f>
        <v/>
      </c>
      <c r="H179" s="325" t="str">
        <f t="array" ref="H179">IF(ROWS(H$9:H179)&gt;$U$5,"",INDEX(AC$13:AC$512,SMALL(IF(($AB$13:$AB$512=$AB$5),ROW($A$9:$A$508)-ROW($A$9)+1,""),ROWS(H$9:H179)),,1))</f>
        <v/>
      </c>
      <c r="I179" s="105"/>
      <c r="J179" s="105"/>
      <c r="K179" s="105"/>
      <c r="L179" s="105"/>
      <c r="M179" s="136"/>
      <c r="T179" s="44">
        <f>Nut_StatusTool!A173</f>
        <v>167</v>
      </c>
      <c r="U179" s="44">
        <f>Nut_StatusTool!B173</f>
        <v>0</v>
      </c>
      <c r="V179" s="44">
        <f>Nut_StatusTool!C173</f>
        <v>0</v>
      </c>
      <c r="W179" s="44">
        <f>Nut_StatusTool!D173</f>
        <v>0</v>
      </c>
      <c r="X179" s="44">
        <f>Nut_StatusTool!F173</f>
        <v>0</v>
      </c>
      <c r="Y179" s="285" t="str">
        <f>Nut_StatusTool!K173</f>
        <v/>
      </c>
      <c r="Z179" s="44" t="str">
        <f>Nut_StatusTool!L173</f>
        <v/>
      </c>
      <c r="AA179" s="44" t="str">
        <f>Nut_StatusTool!M173</f>
        <v/>
      </c>
      <c r="AB179" s="44" t="str">
        <f>Nut_StatusTool!N173</f>
        <v/>
      </c>
      <c r="AC179" s="44">
        <f>Nut_StatusTool!I173</f>
        <v>0</v>
      </c>
      <c r="AD179" s="44">
        <f>Nut_StatusTool!J173</f>
        <v>0</v>
      </c>
    </row>
    <row r="180" spans="1:30" ht="20.100000000000001" customHeight="1">
      <c r="A180" s="59" t="str">
        <f t="array" ref="A180">IF(ROWS(A$9:A180)&gt;$U$5,"",INDEX(T$13:T$512,SMALL(IF(($AB$13:$AB$512=$AB$5),ROW($A$9:$A$508)-ROW($A$9)+1,""),ROWS(A$9:A180)),,1))</f>
        <v/>
      </c>
      <c r="B180" s="389" t="str">
        <f t="array" ref="B180">IF(ROWS(B$9:B180)&gt;$U$5,"",INDEX(U$13:U$512,SMALL(IF(($AB$13:$AB$512=$AB$5),ROW($A$9:$A$508)-ROW($A$9)+1,""),ROWS(B$9:B180)),,1))</f>
        <v/>
      </c>
      <c r="C180" s="389" t="str">
        <f t="array" ref="C180">IF(ROWS(C$9:C180)&gt;$U$5,"",INDEX(V$13:V$512,SMALL(IF(($AB$13:$AB$512=$AB$5),ROW($A$9:$A$508)-ROW($A$9)+1,""),ROWS(C$9:C180)),,1))</f>
        <v/>
      </c>
      <c r="D180" s="30" t="str">
        <f t="array" ref="D180">IF(ROWS(D$9:D180)&gt;$U$5,"",INDEX(W$13:W$512,SMALL(IF(($AB$13:$AB$512=$AB$5),ROW($A$9:$A$508)-ROW($A$9)+1,""),ROWS(D$9:D180)),,1))</f>
        <v/>
      </c>
      <c r="E180" s="59" t="str">
        <f t="array" ref="E180">IF(ROWS(E$9:E180)&gt;$U$5,"",INDEX(X$13:X$512,SMALL(IF(($AB$13:$AB$512=$AB$5),ROW($A$9:$A$508)-ROW($A$9)+1,""),ROWS(E$9:E180)),,1))</f>
        <v/>
      </c>
      <c r="F180" s="59" t="str">
        <f t="array" ref="F180">IF(ROWS(F$9:F180)&gt;$U$5,"",INDEX(Y$13:Y$512,SMALL(IF(($AB$13:$AB$512=$AB$5),ROW($A$9:$A$508)-ROW($A$9)+1,""),ROWS(F$9:F180)),,1))</f>
        <v/>
      </c>
      <c r="G180" s="59" t="str">
        <f t="array" ref="G180">IF(ROWS(G$9:G180)&gt;$U$5,"",INDEX(AB$13:AB$512,SMALL(IF(($AB$13:$AB$512=$AB$5),ROW($A$9:$A$508)-ROW($A$9)+1,""),ROWS(G$9:G180)),,1))</f>
        <v/>
      </c>
      <c r="H180" s="325" t="str">
        <f t="array" ref="H180">IF(ROWS(H$9:H180)&gt;$U$5,"",INDEX(AC$13:AC$512,SMALL(IF(($AB$13:$AB$512=$AB$5),ROW($A$9:$A$508)-ROW($A$9)+1,""),ROWS(H$9:H180)),,1))</f>
        <v/>
      </c>
      <c r="I180" s="105"/>
      <c r="J180" s="105"/>
      <c r="K180" s="105"/>
      <c r="L180" s="105"/>
      <c r="M180" s="136"/>
      <c r="T180" s="44">
        <f>Nut_StatusTool!A174</f>
        <v>168</v>
      </c>
      <c r="U180" s="44">
        <f>Nut_StatusTool!B174</f>
        <v>0</v>
      </c>
      <c r="V180" s="44">
        <f>Nut_StatusTool!C174</f>
        <v>0</v>
      </c>
      <c r="W180" s="44">
        <f>Nut_StatusTool!D174</f>
        <v>0</v>
      </c>
      <c r="X180" s="44">
        <f>Nut_StatusTool!F174</f>
        <v>0</v>
      </c>
      <c r="Y180" s="285" t="str">
        <f>Nut_StatusTool!K174</f>
        <v/>
      </c>
      <c r="Z180" s="44" t="str">
        <f>Nut_StatusTool!L174</f>
        <v/>
      </c>
      <c r="AA180" s="44" t="str">
        <f>Nut_StatusTool!M174</f>
        <v/>
      </c>
      <c r="AB180" s="44" t="str">
        <f>Nut_StatusTool!N174</f>
        <v/>
      </c>
      <c r="AC180" s="44">
        <f>Nut_StatusTool!I174</f>
        <v>0</v>
      </c>
      <c r="AD180" s="44">
        <f>Nut_StatusTool!J174</f>
        <v>0</v>
      </c>
    </row>
    <row r="181" spans="1:30" ht="20.100000000000001" customHeight="1">
      <c r="A181" s="59" t="str">
        <f t="array" ref="A181">IF(ROWS(A$9:A181)&gt;$U$5,"",INDEX(T$13:T$512,SMALL(IF(($AB$13:$AB$512=$AB$5),ROW($A$9:$A$508)-ROW($A$9)+1,""),ROWS(A$9:A181)),,1))</f>
        <v/>
      </c>
      <c r="B181" s="389" t="str">
        <f t="array" ref="B181">IF(ROWS(B$9:B181)&gt;$U$5,"",INDEX(U$13:U$512,SMALL(IF(($AB$13:$AB$512=$AB$5),ROW($A$9:$A$508)-ROW($A$9)+1,""),ROWS(B$9:B181)),,1))</f>
        <v/>
      </c>
      <c r="C181" s="389" t="str">
        <f t="array" ref="C181">IF(ROWS(C$9:C181)&gt;$U$5,"",INDEX(V$13:V$512,SMALL(IF(($AB$13:$AB$512=$AB$5),ROW($A$9:$A$508)-ROW($A$9)+1,""),ROWS(C$9:C181)),,1))</f>
        <v/>
      </c>
      <c r="D181" s="30" t="str">
        <f t="array" ref="D181">IF(ROWS(D$9:D181)&gt;$U$5,"",INDEX(W$13:W$512,SMALL(IF(($AB$13:$AB$512=$AB$5),ROW($A$9:$A$508)-ROW($A$9)+1,""),ROWS(D$9:D181)),,1))</f>
        <v/>
      </c>
      <c r="E181" s="59" t="str">
        <f t="array" ref="E181">IF(ROWS(E$9:E181)&gt;$U$5,"",INDEX(X$13:X$512,SMALL(IF(($AB$13:$AB$512=$AB$5),ROW($A$9:$A$508)-ROW($A$9)+1,""),ROWS(E$9:E181)),,1))</f>
        <v/>
      </c>
      <c r="F181" s="59" t="str">
        <f t="array" ref="F181">IF(ROWS(F$9:F181)&gt;$U$5,"",INDEX(Y$13:Y$512,SMALL(IF(($AB$13:$AB$512=$AB$5),ROW($A$9:$A$508)-ROW($A$9)+1,""),ROWS(F$9:F181)),,1))</f>
        <v/>
      </c>
      <c r="G181" s="59" t="str">
        <f t="array" ref="G181">IF(ROWS(G$9:G181)&gt;$U$5,"",INDEX(AB$13:AB$512,SMALL(IF(($AB$13:$AB$512=$AB$5),ROW($A$9:$A$508)-ROW($A$9)+1,""),ROWS(G$9:G181)),,1))</f>
        <v/>
      </c>
      <c r="H181" s="325" t="str">
        <f t="array" ref="H181">IF(ROWS(H$9:H181)&gt;$U$5,"",INDEX(AC$13:AC$512,SMALL(IF(($AB$13:$AB$512=$AB$5),ROW($A$9:$A$508)-ROW($A$9)+1,""),ROWS(H$9:H181)),,1))</f>
        <v/>
      </c>
      <c r="I181" s="105"/>
      <c r="J181" s="105"/>
      <c r="K181" s="105"/>
      <c r="L181" s="105"/>
      <c r="M181" s="136"/>
      <c r="T181" s="44">
        <f>Nut_StatusTool!A175</f>
        <v>169</v>
      </c>
      <c r="U181" s="44">
        <f>Nut_StatusTool!B175</f>
        <v>0</v>
      </c>
      <c r="V181" s="44">
        <f>Nut_StatusTool!C175</f>
        <v>0</v>
      </c>
      <c r="W181" s="44">
        <f>Nut_StatusTool!D175</f>
        <v>0</v>
      </c>
      <c r="X181" s="44">
        <f>Nut_StatusTool!F175</f>
        <v>0</v>
      </c>
      <c r="Y181" s="285" t="str">
        <f>Nut_StatusTool!K175</f>
        <v/>
      </c>
      <c r="Z181" s="44" t="str">
        <f>Nut_StatusTool!L175</f>
        <v/>
      </c>
      <c r="AA181" s="44" t="str">
        <f>Nut_StatusTool!M175</f>
        <v/>
      </c>
      <c r="AB181" s="44" t="str">
        <f>Nut_StatusTool!N175</f>
        <v/>
      </c>
      <c r="AC181" s="44">
        <f>Nut_StatusTool!I175</f>
        <v>0</v>
      </c>
      <c r="AD181" s="44">
        <f>Nut_StatusTool!J175</f>
        <v>0</v>
      </c>
    </row>
    <row r="182" spans="1:30" ht="20.100000000000001" customHeight="1">
      <c r="A182" s="59" t="str">
        <f t="array" ref="A182">IF(ROWS(A$9:A182)&gt;$U$5,"",INDEX(T$13:T$512,SMALL(IF(($AB$13:$AB$512=$AB$5),ROW($A$9:$A$508)-ROW($A$9)+1,""),ROWS(A$9:A182)),,1))</f>
        <v/>
      </c>
      <c r="B182" s="389" t="str">
        <f t="array" ref="B182">IF(ROWS(B$9:B182)&gt;$U$5,"",INDEX(U$13:U$512,SMALL(IF(($AB$13:$AB$512=$AB$5),ROW($A$9:$A$508)-ROW($A$9)+1,""),ROWS(B$9:B182)),,1))</f>
        <v/>
      </c>
      <c r="C182" s="389" t="str">
        <f t="array" ref="C182">IF(ROWS(C$9:C182)&gt;$U$5,"",INDEX(V$13:V$512,SMALL(IF(($AB$13:$AB$512=$AB$5),ROW($A$9:$A$508)-ROW($A$9)+1,""),ROWS(C$9:C182)),,1))</f>
        <v/>
      </c>
      <c r="D182" s="30" t="str">
        <f t="array" ref="D182">IF(ROWS(D$9:D182)&gt;$U$5,"",INDEX(W$13:W$512,SMALL(IF(($AB$13:$AB$512=$AB$5),ROW($A$9:$A$508)-ROW($A$9)+1,""),ROWS(D$9:D182)),,1))</f>
        <v/>
      </c>
      <c r="E182" s="59" t="str">
        <f t="array" ref="E182">IF(ROWS(E$9:E182)&gt;$U$5,"",INDEX(X$13:X$512,SMALL(IF(($AB$13:$AB$512=$AB$5),ROW($A$9:$A$508)-ROW($A$9)+1,""),ROWS(E$9:E182)),,1))</f>
        <v/>
      </c>
      <c r="F182" s="59" t="str">
        <f t="array" ref="F182">IF(ROWS(F$9:F182)&gt;$U$5,"",INDEX(Y$13:Y$512,SMALL(IF(($AB$13:$AB$512=$AB$5),ROW($A$9:$A$508)-ROW($A$9)+1,""),ROWS(F$9:F182)),,1))</f>
        <v/>
      </c>
      <c r="G182" s="59" t="str">
        <f t="array" ref="G182">IF(ROWS(G$9:G182)&gt;$U$5,"",INDEX(AB$13:AB$512,SMALL(IF(($AB$13:$AB$512=$AB$5),ROW($A$9:$A$508)-ROW($A$9)+1,""),ROWS(G$9:G182)),,1))</f>
        <v/>
      </c>
      <c r="H182" s="325" t="str">
        <f t="array" ref="H182">IF(ROWS(H$9:H182)&gt;$U$5,"",INDEX(AC$13:AC$512,SMALL(IF(($AB$13:$AB$512=$AB$5),ROW($A$9:$A$508)-ROW($A$9)+1,""),ROWS(H$9:H182)),,1))</f>
        <v/>
      </c>
      <c r="I182" s="105"/>
      <c r="J182" s="105"/>
      <c r="K182" s="105"/>
      <c r="L182" s="105"/>
      <c r="M182" s="136"/>
      <c r="T182" s="44">
        <f>Nut_StatusTool!A176</f>
        <v>170</v>
      </c>
      <c r="U182" s="44">
        <f>Nut_StatusTool!B176</f>
        <v>0</v>
      </c>
      <c r="V182" s="44">
        <f>Nut_StatusTool!C176</f>
        <v>0</v>
      </c>
      <c r="W182" s="44">
        <f>Nut_StatusTool!D176</f>
        <v>0</v>
      </c>
      <c r="X182" s="44">
        <f>Nut_StatusTool!F176</f>
        <v>0</v>
      </c>
      <c r="Y182" s="285" t="str">
        <f>Nut_StatusTool!K176</f>
        <v/>
      </c>
      <c r="Z182" s="44" t="str">
        <f>Nut_StatusTool!L176</f>
        <v/>
      </c>
      <c r="AA182" s="44" t="str">
        <f>Nut_StatusTool!M176</f>
        <v/>
      </c>
      <c r="AB182" s="44" t="str">
        <f>Nut_StatusTool!N176</f>
        <v/>
      </c>
      <c r="AC182" s="44">
        <f>Nut_StatusTool!I176</f>
        <v>0</v>
      </c>
      <c r="AD182" s="44">
        <f>Nut_StatusTool!J176</f>
        <v>0</v>
      </c>
    </row>
    <row r="183" spans="1:30" ht="20.100000000000001" customHeight="1">
      <c r="A183" s="59" t="str">
        <f t="array" ref="A183">IF(ROWS(A$9:A183)&gt;$U$5,"",INDEX(T$13:T$512,SMALL(IF(($AB$13:$AB$512=$AB$5),ROW($A$9:$A$508)-ROW($A$9)+1,""),ROWS(A$9:A183)),,1))</f>
        <v/>
      </c>
      <c r="B183" s="389" t="str">
        <f t="array" ref="B183">IF(ROWS(B$9:B183)&gt;$U$5,"",INDEX(U$13:U$512,SMALL(IF(($AB$13:$AB$512=$AB$5),ROW($A$9:$A$508)-ROW($A$9)+1,""),ROWS(B$9:B183)),,1))</f>
        <v/>
      </c>
      <c r="C183" s="389" t="str">
        <f t="array" ref="C183">IF(ROWS(C$9:C183)&gt;$U$5,"",INDEX(V$13:V$512,SMALL(IF(($AB$13:$AB$512=$AB$5),ROW($A$9:$A$508)-ROW($A$9)+1,""),ROWS(C$9:C183)),,1))</f>
        <v/>
      </c>
      <c r="D183" s="30" t="str">
        <f t="array" ref="D183">IF(ROWS(D$9:D183)&gt;$U$5,"",INDEX(W$13:W$512,SMALL(IF(($AB$13:$AB$512=$AB$5),ROW($A$9:$A$508)-ROW($A$9)+1,""),ROWS(D$9:D183)),,1))</f>
        <v/>
      </c>
      <c r="E183" s="59" t="str">
        <f t="array" ref="E183">IF(ROWS(E$9:E183)&gt;$U$5,"",INDEX(X$13:X$512,SMALL(IF(($AB$13:$AB$512=$AB$5),ROW($A$9:$A$508)-ROW($A$9)+1,""),ROWS(E$9:E183)),,1))</f>
        <v/>
      </c>
      <c r="F183" s="59" t="str">
        <f t="array" ref="F183">IF(ROWS(F$9:F183)&gt;$U$5,"",INDEX(Y$13:Y$512,SMALL(IF(($AB$13:$AB$512=$AB$5),ROW($A$9:$A$508)-ROW($A$9)+1,""),ROWS(F$9:F183)),,1))</f>
        <v/>
      </c>
      <c r="G183" s="59" t="str">
        <f t="array" ref="G183">IF(ROWS(G$9:G183)&gt;$U$5,"",INDEX(AB$13:AB$512,SMALL(IF(($AB$13:$AB$512=$AB$5),ROW($A$9:$A$508)-ROW($A$9)+1,""),ROWS(G$9:G183)),,1))</f>
        <v/>
      </c>
      <c r="H183" s="325" t="str">
        <f t="array" ref="H183">IF(ROWS(H$9:H183)&gt;$U$5,"",INDEX(AC$13:AC$512,SMALL(IF(($AB$13:$AB$512=$AB$5),ROW($A$9:$A$508)-ROW($A$9)+1,""),ROWS(H$9:H183)),,1))</f>
        <v/>
      </c>
      <c r="I183" s="105"/>
      <c r="J183" s="105"/>
      <c r="K183" s="105"/>
      <c r="L183" s="105"/>
      <c r="M183" s="136"/>
      <c r="T183" s="44">
        <f>Nut_StatusTool!A177</f>
        <v>171</v>
      </c>
      <c r="U183" s="44">
        <f>Nut_StatusTool!B177</f>
        <v>0</v>
      </c>
      <c r="V183" s="44">
        <f>Nut_StatusTool!C177</f>
        <v>0</v>
      </c>
      <c r="W183" s="44">
        <f>Nut_StatusTool!D177</f>
        <v>0</v>
      </c>
      <c r="X183" s="44">
        <f>Nut_StatusTool!F177</f>
        <v>0</v>
      </c>
      <c r="Y183" s="285" t="str">
        <f>Nut_StatusTool!K177</f>
        <v/>
      </c>
      <c r="Z183" s="44" t="str">
        <f>Nut_StatusTool!L177</f>
        <v/>
      </c>
      <c r="AA183" s="44" t="str">
        <f>Nut_StatusTool!M177</f>
        <v/>
      </c>
      <c r="AB183" s="44" t="str">
        <f>Nut_StatusTool!N177</f>
        <v/>
      </c>
      <c r="AC183" s="44">
        <f>Nut_StatusTool!I177</f>
        <v>0</v>
      </c>
      <c r="AD183" s="44">
        <f>Nut_StatusTool!J177</f>
        <v>0</v>
      </c>
    </row>
    <row r="184" spans="1:30" ht="20.100000000000001" customHeight="1">
      <c r="A184" s="59" t="str">
        <f t="array" ref="A184">IF(ROWS(A$9:A184)&gt;$U$5,"",INDEX(T$13:T$512,SMALL(IF(($AB$13:$AB$512=$AB$5),ROW($A$9:$A$508)-ROW($A$9)+1,""),ROWS(A$9:A184)),,1))</f>
        <v/>
      </c>
      <c r="B184" s="389" t="str">
        <f t="array" ref="B184">IF(ROWS(B$9:B184)&gt;$U$5,"",INDEX(U$13:U$512,SMALL(IF(($AB$13:$AB$512=$AB$5),ROW($A$9:$A$508)-ROW($A$9)+1,""),ROWS(B$9:B184)),,1))</f>
        <v/>
      </c>
      <c r="C184" s="389" t="str">
        <f t="array" ref="C184">IF(ROWS(C$9:C184)&gt;$U$5,"",INDEX(V$13:V$512,SMALL(IF(($AB$13:$AB$512=$AB$5),ROW($A$9:$A$508)-ROW($A$9)+1,""),ROWS(C$9:C184)),,1))</f>
        <v/>
      </c>
      <c r="D184" s="30" t="str">
        <f t="array" ref="D184">IF(ROWS(D$9:D184)&gt;$U$5,"",INDEX(W$13:W$512,SMALL(IF(($AB$13:$AB$512=$AB$5),ROW($A$9:$A$508)-ROW($A$9)+1,""),ROWS(D$9:D184)),,1))</f>
        <v/>
      </c>
      <c r="E184" s="59" t="str">
        <f t="array" ref="E184">IF(ROWS(E$9:E184)&gt;$U$5,"",INDEX(X$13:X$512,SMALL(IF(($AB$13:$AB$512=$AB$5),ROW($A$9:$A$508)-ROW($A$9)+1,""),ROWS(E$9:E184)),,1))</f>
        <v/>
      </c>
      <c r="F184" s="59" t="str">
        <f t="array" ref="F184">IF(ROWS(F$9:F184)&gt;$U$5,"",INDEX(Y$13:Y$512,SMALL(IF(($AB$13:$AB$512=$AB$5),ROW($A$9:$A$508)-ROW($A$9)+1,""),ROWS(F$9:F184)),,1))</f>
        <v/>
      </c>
      <c r="G184" s="59" t="str">
        <f t="array" ref="G184">IF(ROWS(G$9:G184)&gt;$U$5,"",INDEX(AB$13:AB$512,SMALL(IF(($AB$13:$AB$512=$AB$5),ROW($A$9:$A$508)-ROW($A$9)+1,""),ROWS(G$9:G184)),,1))</f>
        <v/>
      </c>
      <c r="H184" s="325" t="str">
        <f t="array" ref="H184">IF(ROWS(H$9:H184)&gt;$U$5,"",INDEX(AC$13:AC$512,SMALL(IF(($AB$13:$AB$512=$AB$5),ROW($A$9:$A$508)-ROW($A$9)+1,""),ROWS(H$9:H184)),,1))</f>
        <v/>
      </c>
      <c r="I184" s="105"/>
      <c r="J184" s="105"/>
      <c r="K184" s="105"/>
      <c r="L184" s="105"/>
      <c r="M184" s="136"/>
      <c r="T184" s="44">
        <f>Nut_StatusTool!A178</f>
        <v>172</v>
      </c>
      <c r="U184" s="44">
        <f>Nut_StatusTool!B178</f>
        <v>0</v>
      </c>
      <c r="V184" s="44">
        <f>Nut_StatusTool!C178</f>
        <v>0</v>
      </c>
      <c r="W184" s="44">
        <f>Nut_StatusTool!D178</f>
        <v>0</v>
      </c>
      <c r="X184" s="44">
        <f>Nut_StatusTool!F178</f>
        <v>0</v>
      </c>
      <c r="Y184" s="285" t="str">
        <f>Nut_StatusTool!K178</f>
        <v/>
      </c>
      <c r="Z184" s="44" t="str">
        <f>Nut_StatusTool!L178</f>
        <v/>
      </c>
      <c r="AA184" s="44" t="str">
        <f>Nut_StatusTool!M178</f>
        <v/>
      </c>
      <c r="AB184" s="44" t="str">
        <f>Nut_StatusTool!N178</f>
        <v/>
      </c>
      <c r="AC184" s="44">
        <f>Nut_StatusTool!I178</f>
        <v>0</v>
      </c>
      <c r="AD184" s="44">
        <f>Nut_StatusTool!J178</f>
        <v>0</v>
      </c>
    </row>
    <row r="185" spans="1:30" ht="20.100000000000001" customHeight="1">
      <c r="A185" s="59" t="str">
        <f t="array" ref="A185">IF(ROWS(A$9:A185)&gt;$U$5,"",INDEX(T$13:T$512,SMALL(IF(($AB$13:$AB$512=$AB$5),ROW($A$9:$A$508)-ROW($A$9)+1,""),ROWS(A$9:A185)),,1))</f>
        <v/>
      </c>
      <c r="B185" s="389" t="str">
        <f t="array" ref="B185">IF(ROWS(B$9:B185)&gt;$U$5,"",INDEX(U$13:U$512,SMALL(IF(($AB$13:$AB$512=$AB$5),ROW($A$9:$A$508)-ROW($A$9)+1,""),ROWS(B$9:B185)),,1))</f>
        <v/>
      </c>
      <c r="C185" s="389" t="str">
        <f t="array" ref="C185">IF(ROWS(C$9:C185)&gt;$U$5,"",INDEX(V$13:V$512,SMALL(IF(($AB$13:$AB$512=$AB$5),ROW($A$9:$A$508)-ROW($A$9)+1,""),ROWS(C$9:C185)),,1))</f>
        <v/>
      </c>
      <c r="D185" s="30" t="str">
        <f t="array" ref="D185">IF(ROWS(D$9:D185)&gt;$U$5,"",INDEX(W$13:W$512,SMALL(IF(($AB$13:$AB$512=$AB$5),ROW($A$9:$A$508)-ROW($A$9)+1,""),ROWS(D$9:D185)),,1))</f>
        <v/>
      </c>
      <c r="E185" s="59" t="str">
        <f t="array" ref="E185">IF(ROWS(E$9:E185)&gt;$U$5,"",INDEX(X$13:X$512,SMALL(IF(($AB$13:$AB$512=$AB$5),ROW($A$9:$A$508)-ROW($A$9)+1,""),ROWS(E$9:E185)),,1))</f>
        <v/>
      </c>
      <c r="F185" s="59" t="str">
        <f t="array" ref="F185">IF(ROWS(F$9:F185)&gt;$U$5,"",INDEX(Y$13:Y$512,SMALL(IF(($AB$13:$AB$512=$AB$5),ROW($A$9:$A$508)-ROW($A$9)+1,""),ROWS(F$9:F185)),,1))</f>
        <v/>
      </c>
      <c r="G185" s="59" t="str">
        <f t="array" ref="G185">IF(ROWS(G$9:G185)&gt;$U$5,"",INDEX(AB$13:AB$512,SMALL(IF(($AB$13:$AB$512=$AB$5),ROW($A$9:$A$508)-ROW($A$9)+1,""),ROWS(G$9:G185)),,1))</f>
        <v/>
      </c>
      <c r="H185" s="325" t="str">
        <f t="array" ref="H185">IF(ROWS(H$9:H185)&gt;$U$5,"",INDEX(AC$13:AC$512,SMALL(IF(($AB$13:$AB$512=$AB$5),ROW($A$9:$A$508)-ROW($A$9)+1,""),ROWS(H$9:H185)),,1))</f>
        <v/>
      </c>
      <c r="I185" s="105"/>
      <c r="J185" s="105"/>
      <c r="K185" s="105"/>
      <c r="L185" s="105"/>
      <c r="M185" s="136"/>
      <c r="T185" s="44">
        <f>Nut_StatusTool!A179</f>
        <v>173</v>
      </c>
      <c r="U185" s="44">
        <f>Nut_StatusTool!B179</f>
        <v>0</v>
      </c>
      <c r="V185" s="44">
        <f>Nut_StatusTool!C179</f>
        <v>0</v>
      </c>
      <c r="W185" s="44">
        <f>Nut_StatusTool!D179</f>
        <v>0</v>
      </c>
      <c r="X185" s="44">
        <f>Nut_StatusTool!F179</f>
        <v>0</v>
      </c>
      <c r="Y185" s="285" t="str">
        <f>Nut_StatusTool!K179</f>
        <v/>
      </c>
      <c r="Z185" s="44" t="str">
        <f>Nut_StatusTool!L179</f>
        <v/>
      </c>
      <c r="AA185" s="44" t="str">
        <f>Nut_StatusTool!M179</f>
        <v/>
      </c>
      <c r="AB185" s="44" t="str">
        <f>Nut_StatusTool!N179</f>
        <v/>
      </c>
      <c r="AC185" s="44">
        <f>Nut_StatusTool!I179</f>
        <v>0</v>
      </c>
      <c r="AD185" s="44">
        <f>Nut_StatusTool!J179</f>
        <v>0</v>
      </c>
    </row>
    <row r="186" spans="1:30" ht="20.100000000000001" customHeight="1">
      <c r="A186" s="59" t="str">
        <f t="array" ref="A186">IF(ROWS(A$9:A186)&gt;$U$5,"",INDEX(T$13:T$512,SMALL(IF(($AB$13:$AB$512=$AB$5),ROW($A$9:$A$508)-ROW($A$9)+1,""),ROWS(A$9:A186)),,1))</f>
        <v/>
      </c>
      <c r="B186" s="389" t="str">
        <f t="array" ref="B186">IF(ROWS(B$9:B186)&gt;$U$5,"",INDEX(U$13:U$512,SMALL(IF(($AB$13:$AB$512=$AB$5),ROW($A$9:$A$508)-ROW($A$9)+1,""),ROWS(B$9:B186)),,1))</f>
        <v/>
      </c>
      <c r="C186" s="389" t="str">
        <f t="array" ref="C186">IF(ROWS(C$9:C186)&gt;$U$5,"",INDEX(V$13:V$512,SMALL(IF(($AB$13:$AB$512=$AB$5),ROW($A$9:$A$508)-ROW($A$9)+1,""),ROWS(C$9:C186)),,1))</f>
        <v/>
      </c>
      <c r="D186" s="30" t="str">
        <f t="array" ref="D186">IF(ROWS(D$9:D186)&gt;$U$5,"",INDEX(W$13:W$512,SMALL(IF(($AB$13:$AB$512=$AB$5),ROW($A$9:$A$508)-ROW($A$9)+1,""),ROWS(D$9:D186)),,1))</f>
        <v/>
      </c>
      <c r="E186" s="59" t="str">
        <f t="array" ref="E186">IF(ROWS(E$9:E186)&gt;$U$5,"",INDEX(X$13:X$512,SMALL(IF(($AB$13:$AB$512=$AB$5),ROW($A$9:$A$508)-ROW($A$9)+1,""),ROWS(E$9:E186)),,1))</f>
        <v/>
      </c>
      <c r="F186" s="59" t="str">
        <f t="array" ref="F186">IF(ROWS(F$9:F186)&gt;$U$5,"",INDEX(Y$13:Y$512,SMALL(IF(($AB$13:$AB$512=$AB$5),ROW($A$9:$A$508)-ROW($A$9)+1,""),ROWS(F$9:F186)),,1))</f>
        <v/>
      </c>
      <c r="G186" s="59" t="str">
        <f t="array" ref="G186">IF(ROWS(G$9:G186)&gt;$U$5,"",INDEX(AB$13:AB$512,SMALL(IF(($AB$13:$AB$512=$AB$5),ROW($A$9:$A$508)-ROW($A$9)+1,""),ROWS(G$9:G186)),,1))</f>
        <v/>
      </c>
      <c r="H186" s="325" t="str">
        <f t="array" ref="H186">IF(ROWS(H$9:H186)&gt;$U$5,"",INDEX(AC$13:AC$512,SMALL(IF(($AB$13:$AB$512=$AB$5),ROW($A$9:$A$508)-ROW($A$9)+1,""),ROWS(H$9:H186)),,1))</f>
        <v/>
      </c>
      <c r="I186" s="105"/>
      <c r="J186" s="105"/>
      <c r="K186" s="105"/>
      <c r="L186" s="105"/>
      <c r="M186" s="136"/>
      <c r="T186" s="44">
        <f>Nut_StatusTool!A180</f>
        <v>174</v>
      </c>
      <c r="U186" s="44">
        <f>Nut_StatusTool!B180</f>
        <v>0</v>
      </c>
      <c r="V186" s="44">
        <f>Nut_StatusTool!C180</f>
        <v>0</v>
      </c>
      <c r="W186" s="44">
        <f>Nut_StatusTool!D180</f>
        <v>0</v>
      </c>
      <c r="X186" s="44">
        <f>Nut_StatusTool!F180</f>
        <v>0</v>
      </c>
      <c r="Y186" s="285" t="str">
        <f>Nut_StatusTool!K180</f>
        <v/>
      </c>
      <c r="Z186" s="44" t="str">
        <f>Nut_StatusTool!L180</f>
        <v/>
      </c>
      <c r="AA186" s="44" t="str">
        <f>Nut_StatusTool!M180</f>
        <v/>
      </c>
      <c r="AB186" s="44" t="str">
        <f>Nut_StatusTool!N180</f>
        <v/>
      </c>
      <c r="AC186" s="44">
        <f>Nut_StatusTool!I180</f>
        <v>0</v>
      </c>
      <c r="AD186" s="44">
        <f>Nut_StatusTool!J180</f>
        <v>0</v>
      </c>
    </row>
    <row r="187" spans="1:30" ht="20.100000000000001" customHeight="1">
      <c r="A187" s="59" t="str">
        <f t="array" ref="A187">IF(ROWS(A$9:A187)&gt;$U$5,"",INDEX(T$13:T$512,SMALL(IF(($AB$13:$AB$512=$AB$5),ROW($A$9:$A$508)-ROW($A$9)+1,""),ROWS(A$9:A187)),,1))</f>
        <v/>
      </c>
      <c r="B187" s="389" t="str">
        <f t="array" ref="B187">IF(ROWS(B$9:B187)&gt;$U$5,"",INDEX(U$13:U$512,SMALL(IF(($AB$13:$AB$512=$AB$5),ROW($A$9:$A$508)-ROW($A$9)+1,""),ROWS(B$9:B187)),,1))</f>
        <v/>
      </c>
      <c r="C187" s="389" t="str">
        <f t="array" ref="C187">IF(ROWS(C$9:C187)&gt;$U$5,"",INDEX(V$13:V$512,SMALL(IF(($AB$13:$AB$512=$AB$5),ROW($A$9:$A$508)-ROW($A$9)+1,""),ROWS(C$9:C187)),,1))</f>
        <v/>
      </c>
      <c r="D187" s="30" t="str">
        <f t="array" ref="D187">IF(ROWS(D$9:D187)&gt;$U$5,"",INDEX(W$13:W$512,SMALL(IF(($AB$13:$AB$512=$AB$5),ROW($A$9:$A$508)-ROW($A$9)+1,""),ROWS(D$9:D187)),,1))</f>
        <v/>
      </c>
      <c r="E187" s="59" t="str">
        <f t="array" ref="E187">IF(ROWS(E$9:E187)&gt;$U$5,"",INDEX(X$13:X$512,SMALL(IF(($AB$13:$AB$512=$AB$5),ROW($A$9:$A$508)-ROW($A$9)+1,""),ROWS(E$9:E187)),,1))</f>
        <v/>
      </c>
      <c r="F187" s="59" t="str">
        <f t="array" ref="F187">IF(ROWS(F$9:F187)&gt;$U$5,"",INDEX(Y$13:Y$512,SMALL(IF(($AB$13:$AB$512=$AB$5),ROW($A$9:$A$508)-ROW($A$9)+1,""),ROWS(F$9:F187)),,1))</f>
        <v/>
      </c>
      <c r="G187" s="59" t="str">
        <f t="array" ref="G187">IF(ROWS(G$9:G187)&gt;$U$5,"",INDEX(AB$13:AB$512,SMALL(IF(($AB$13:$AB$512=$AB$5),ROW($A$9:$A$508)-ROW($A$9)+1,""),ROWS(G$9:G187)),,1))</f>
        <v/>
      </c>
      <c r="H187" s="325" t="str">
        <f t="array" ref="H187">IF(ROWS(H$9:H187)&gt;$U$5,"",INDEX(AC$13:AC$512,SMALL(IF(($AB$13:$AB$512=$AB$5),ROW($A$9:$A$508)-ROW($A$9)+1,""),ROWS(H$9:H187)),,1))</f>
        <v/>
      </c>
      <c r="I187" s="105"/>
      <c r="J187" s="105"/>
      <c r="K187" s="105"/>
      <c r="L187" s="105"/>
      <c r="M187" s="136"/>
      <c r="T187" s="44">
        <f>Nut_StatusTool!A181</f>
        <v>175</v>
      </c>
      <c r="U187" s="44">
        <f>Nut_StatusTool!B181</f>
        <v>0</v>
      </c>
      <c r="V187" s="44">
        <f>Nut_StatusTool!C181</f>
        <v>0</v>
      </c>
      <c r="W187" s="44">
        <f>Nut_StatusTool!D181</f>
        <v>0</v>
      </c>
      <c r="X187" s="44">
        <f>Nut_StatusTool!F181</f>
        <v>0</v>
      </c>
      <c r="Y187" s="285" t="str">
        <f>Nut_StatusTool!K181</f>
        <v/>
      </c>
      <c r="Z187" s="44" t="str">
        <f>Nut_StatusTool!L181</f>
        <v/>
      </c>
      <c r="AA187" s="44" t="str">
        <f>Nut_StatusTool!M181</f>
        <v/>
      </c>
      <c r="AB187" s="44" t="str">
        <f>Nut_StatusTool!N181</f>
        <v/>
      </c>
      <c r="AC187" s="44">
        <f>Nut_StatusTool!I181</f>
        <v>0</v>
      </c>
      <c r="AD187" s="44">
        <f>Nut_StatusTool!J181</f>
        <v>0</v>
      </c>
    </row>
    <row r="188" spans="1:30" ht="20.100000000000001" customHeight="1">
      <c r="A188" s="59" t="str">
        <f t="array" ref="A188">IF(ROWS(A$9:A188)&gt;$U$5,"",INDEX(T$13:T$512,SMALL(IF(($AB$13:$AB$512=$AB$5),ROW($A$9:$A$508)-ROW($A$9)+1,""),ROWS(A$9:A188)),,1))</f>
        <v/>
      </c>
      <c r="B188" s="389" t="str">
        <f t="array" ref="B188">IF(ROWS(B$9:B188)&gt;$U$5,"",INDEX(U$13:U$512,SMALL(IF(($AB$13:$AB$512=$AB$5),ROW($A$9:$A$508)-ROW($A$9)+1,""),ROWS(B$9:B188)),,1))</f>
        <v/>
      </c>
      <c r="C188" s="389" t="str">
        <f t="array" ref="C188">IF(ROWS(C$9:C188)&gt;$U$5,"",INDEX(V$13:V$512,SMALL(IF(($AB$13:$AB$512=$AB$5),ROW($A$9:$A$508)-ROW($A$9)+1,""),ROWS(C$9:C188)),,1))</f>
        <v/>
      </c>
      <c r="D188" s="30" t="str">
        <f t="array" ref="D188">IF(ROWS(D$9:D188)&gt;$U$5,"",INDEX(W$13:W$512,SMALL(IF(($AB$13:$AB$512=$AB$5),ROW($A$9:$A$508)-ROW($A$9)+1,""),ROWS(D$9:D188)),,1))</f>
        <v/>
      </c>
      <c r="E188" s="59" t="str">
        <f t="array" ref="E188">IF(ROWS(E$9:E188)&gt;$U$5,"",INDEX(X$13:X$512,SMALL(IF(($AB$13:$AB$512=$AB$5),ROW($A$9:$A$508)-ROW($A$9)+1,""),ROWS(E$9:E188)),,1))</f>
        <v/>
      </c>
      <c r="F188" s="59" t="str">
        <f t="array" ref="F188">IF(ROWS(F$9:F188)&gt;$U$5,"",INDEX(Y$13:Y$512,SMALL(IF(($AB$13:$AB$512=$AB$5),ROW($A$9:$A$508)-ROW($A$9)+1,""),ROWS(F$9:F188)),,1))</f>
        <v/>
      </c>
      <c r="G188" s="59" t="str">
        <f t="array" ref="G188">IF(ROWS(G$9:G188)&gt;$U$5,"",INDEX(AB$13:AB$512,SMALL(IF(($AB$13:$AB$512=$AB$5),ROW($A$9:$A$508)-ROW($A$9)+1,""),ROWS(G$9:G188)),,1))</f>
        <v/>
      </c>
      <c r="H188" s="325" t="str">
        <f t="array" ref="H188">IF(ROWS(H$9:H188)&gt;$U$5,"",INDEX(AC$13:AC$512,SMALL(IF(($AB$13:$AB$512=$AB$5),ROW($A$9:$A$508)-ROW($A$9)+1,""),ROWS(H$9:H188)),,1))</f>
        <v/>
      </c>
      <c r="I188" s="105"/>
      <c r="J188" s="105"/>
      <c r="K188" s="105"/>
      <c r="L188" s="105"/>
      <c r="M188" s="136"/>
      <c r="T188" s="44">
        <f>Nut_StatusTool!A182</f>
        <v>176</v>
      </c>
      <c r="U188" s="44">
        <f>Nut_StatusTool!B182</f>
        <v>0</v>
      </c>
      <c r="V188" s="44">
        <f>Nut_StatusTool!C182</f>
        <v>0</v>
      </c>
      <c r="W188" s="44">
        <f>Nut_StatusTool!D182</f>
        <v>0</v>
      </c>
      <c r="X188" s="44">
        <f>Nut_StatusTool!F182</f>
        <v>0</v>
      </c>
      <c r="Y188" s="285" t="str">
        <f>Nut_StatusTool!K182</f>
        <v/>
      </c>
      <c r="Z188" s="44" t="str">
        <f>Nut_StatusTool!L182</f>
        <v/>
      </c>
      <c r="AA188" s="44" t="str">
        <f>Nut_StatusTool!M182</f>
        <v/>
      </c>
      <c r="AB188" s="44" t="str">
        <f>Nut_StatusTool!N182</f>
        <v/>
      </c>
      <c r="AC188" s="44">
        <f>Nut_StatusTool!I182</f>
        <v>0</v>
      </c>
      <c r="AD188" s="44">
        <f>Nut_StatusTool!J182</f>
        <v>0</v>
      </c>
    </row>
    <row r="189" spans="1:30" ht="20.100000000000001" customHeight="1">
      <c r="A189" s="59" t="str">
        <f t="array" ref="A189">IF(ROWS(A$9:A189)&gt;$U$5,"",INDEX(T$13:T$512,SMALL(IF(($AB$13:$AB$512=$AB$5),ROW($A$9:$A$508)-ROW($A$9)+1,""),ROWS(A$9:A189)),,1))</f>
        <v/>
      </c>
      <c r="B189" s="389" t="str">
        <f t="array" ref="B189">IF(ROWS(B$9:B189)&gt;$U$5,"",INDEX(U$13:U$512,SMALL(IF(($AB$13:$AB$512=$AB$5),ROW($A$9:$A$508)-ROW($A$9)+1,""),ROWS(B$9:B189)),,1))</f>
        <v/>
      </c>
      <c r="C189" s="389" t="str">
        <f t="array" ref="C189">IF(ROWS(C$9:C189)&gt;$U$5,"",INDEX(V$13:V$512,SMALL(IF(($AB$13:$AB$512=$AB$5),ROW($A$9:$A$508)-ROW($A$9)+1,""),ROWS(C$9:C189)),,1))</f>
        <v/>
      </c>
      <c r="D189" s="30" t="str">
        <f t="array" ref="D189">IF(ROWS(D$9:D189)&gt;$U$5,"",INDEX(W$13:W$512,SMALL(IF(($AB$13:$AB$512=$AB$5),ROW($A$9:$A$508)-ROW($A$9)+1,""),ROWS(D$9:D189)),,1))</f>
        <v/>
      </c>
      <c r="E189" s="59" t="str">
        <f t="array" ref="E189">IF(ROWS(E$9:E189)&gt;$U$5,"",INDEX(X$13:X$512,SMALL(IF(($AB$13:$AB$512=$AB$5),ROW($A$9:$A$508)-ROW($A$9)+1,""),ROWS(E$9:E189)),,1))</f>
        <v/>
      </c>
      <c r="F189" s="59" t="str">
        <f t="array" ref="F189">IF(ROWS(F$9:F189)&gt;$U$5,"",INDEX(Y$13:Y$512,SMALL(IF(($AB$13:$AB$512=$AB$5),ROW($A$9:$A$508)-ROW($A$9)+1,""),ROWS(F$9:F189)),,1))</f>
        <v/>
      </c>
      <c r="G189" s="59" t="str">
        <f t="array" ref="G189">IF(ROWS(G$9:G189)&gt;$U$5,"",INDEX(AB$13:AB$512,SMALL(IF(($AB$13:$AB$512=$AB$5),ROW($A$9:$A$508)-ROW($A$9)+1,""),ROWS(G$9:G189)),,1))</f>
        <v/>
      </c>
      <c r="H189" s="325" t="str">
        <f t="array" ref="H189">IF(ROWS(H$9:H189)&gt;$U$5,"",INDEX(AC$13:AC$512,SMALL(IF(($AB$13:$AB$512=$AB$5),ROW($A$9:$A$508)-ROW($A$9)+1,""),ROWS(H$9:H189)),,1))</f>
        <v/>
      </c>
      <c r="I189" s="105"/>
      <c r="J189" s="105"/>
      <c r="K189" s="105"/>
      <c r="L189" s="105"/>
      <c r="M189" s="136"/>
      <c r="T189" s="44">
        <f>Nut_StatusTool!A183</f>
        <v>177</v>
      </c>
      <c r="U189" s="44">
        <f>Nut_StatusTool!B183</f>
        <v>0</v>
      </c>
      <c r="V189" s="44">
        <f>Nut_StatusTool!C183</f>
        <v>0</v>
      </c>
      <c r="W189" s="44">
        <f>Nut_StatusTool!D183</f>
        <v>0</v>
      </c>
      <c r="X189" s="44">
        <f>Nut_StatusTool!F183</f>
        <v>0</v>
      </c>
      <c r="Y189" s="285" t="str">
        <f>Nut_StatusTool!K183</f>
        <v/>
      </c>
      <c r="Z189" s="44" t="str">
        <f>Nut_StatusTool!L183</f>
        <v/>
      </c>
      <c r="AA189" s="44" t="str">
        <f>Nut_StatusTool!M183</f>
        <v/>
      </c>
      <c r="AB189" s="44" t="str">
        <f>Nut_StatusTool!N183</f>
        <v/>
      </c>
      <c r="AC189" s="44">
        <f>Nut_StatusTool!I183</f>
        <v>0</v>
      </c>
      <c r="AD189" s="44">
        <f>Nut_StatusTool!J183</f>
        <v>0</v>
      </c>
    </row>
    <row r="190" spans="1:30" ht="20.100000000000001" customHeight="1">
      <c r="A190" s="59" t="str">
        <f t="array" ref="A190">IF(ROWS(A$9:A190)&gt;$U$5,"",INDEX(T$13:T$512,SMALL(IF(($AB$13:$AB$512=$AB$5),ROW($A$9:$A$508)-ROW($A$9)+1,""),ROWS(A$9:A190)),,1))</f>
        <v/>
      </c>
      <c r="B190" s="389" t="str">
        <f t="array" ref="B190">IF(ROWS(B$9:B190)&gt;$U$5,"",INDEX(U$13:U$512,SMALL(IF(($AB$13:$AB$512=$AB$5),ROW($A$9:$A$508)-ROW($A$9)+1,""),ROWS(B$9:B190)),,1))</f>
        <v/>
      </c>
      <c r="C190" s="389" t="str">
        <f t="array" ref="C190">IF(ROWS(C$9:C190)&gt;$U$5,"",INDEX(V$13:V$512,SMALL(IF(($AB$13:$AB$512=$AB$5),ROW($A$9:$A$508)-ROW($A$9)+1,""),ROWS(C$9:C190)),,1))</f>
        <v/>
      </c>
      <c r="D190" s="30" t="str">
        <f t="array" ref="D190">IF(ROWS(D$9:D190)&gt;$U$5,"",INDEX(W$13:W$512,SMALL(IF(($AB$13:$AB$512=$AB$5),ROW($A$9:$A$508)-ROW($A$9)+1,""),ROWS(D$9:D190)),,1))</f>
        <v/>
      </c>
      <c r="E190" s="59" t="str">
        <f t="array" ref="E190">IF(ROWS(E$9:E190)&gt;$U$5,"",INDEX(X$13:X$512,SMALL(IF(($AB$13:$AB$512=$AB$5),ROW($A$9:$A$508)-ROW($A$9)+1,""),ROWS(E$9:E190)),,1))</f>
        <v/>
      </c>
      <c r="F190" s="59" t="str">
        <f t="array" ref="F190">IF(ROWS(F$9:F190)&gt;$U$5,"",INDEX(Y$13:Y$512,SMALL(IF(($AB$13:$AB$512=$AB$5),ROW($A$9:$A$508)-ROW($A$9)+1,""),ROWS(F$9:F190)),,1))</f>
        <v/>
      </c>
      <c r="G190" s="59" t="str">
        <f t="array" ref="G190">IF(ROWS(G$9:G190)&gt;$U$5,"",INDEX(AB$13:AB$512,SMALL(IF(($AB$13:$AB$512=$AB$5),ROW($A$9:$A$508)-ROW($A$9)+1,""),ROWS(G$9:G190)),,1))</f>
        <v/>
      </c>
      <c r="H190" s="325" t="str">
        <f t="array" ref="H190">IF(ROWS(H$9:H190)&gt;$U$5,"",INDEX(AC$13:AC$512,SMALL(IF(($AB$13:$AB$512=$AB$5),ROW($A$9:$A$508)-ROW($A$9)+1,""),ROWS(H$9:H190)),,1))</f>
        <v/>
      </c>
      <c r="I190" s="105"/>
      <c r="J190" s="105"/>
      <c r="K190" s="105"/>
      <c r="L190" s="105"/>
      <c r="M190" s="136"/>
      <c r="T190" s="44">
        <f>Nut_StatusTool!A184</f>
        <v>178</v>
      </c>
      <c r="U190" s="44">
        <f>Nut_StatusTool!B184</f>
        <v>0</v>
      </c>
      <c r="V190" s="44">
        <f>Nut_StatusTool!C184</f>
        <v>0</v>
      </c>
      <c r="W190" s="44">
        <f>Nut_StatusTool!D184</f>
        <v>0</v>
      </c>
      <c r="X190" s="44">
        <f>Nut_StatusTool!F184</f>
        <v>0</v>
      </c>
      <c r="Y190" s="285" t="str">
        <f>Nut_StatusTool!K184</f>
        <v/>
      </c>
      <c r="Z190" s="44" t="str">
        <f>Nut_StatusTool!L184</f>
        <v/>
      </c>
      <c r="AA190" s="44" t="str">
        <f>Nut_StatusTool!M184</f>
        <v/>
      </c>
      <c r="AB190" s="44" t="str">
        <f>Nut_StatusTool!N184</f>
        <v/>
      </c>
      <c r="AC190" s="44">
        <f>Nut_StatusTool!I184</f>
        <v>0</v>
      </c>
      <c r="AD190" s="44">
        <f>Nut_StatusTool!J184</f>
        <v>0</v>
      </c>
    </row>
    <row r="191" spans="1:30" ht="20.100000000000001" customHeight="1">
      <c r="A191" s="59" t="str">
        <f t="array" ref="A191">IF(ROWS(A$9:A191)&gt;$U$5,"",INDEX(T$13:T$512,SMALL(IF(($AB$13:$AB$512=$AB$5),ROW($A$9:$A$508)-ROW($A$9)+1,""),ROWS(A$9:A191)),,1))</f>
        <v/>
      </c>
      <c r="B191" s="389" t="str">
        <f t="array" ref="B191">IF(ROWS(B$9:B191)&gt;$U$5,"",INDEX(U$13:U$512,SMALL(IF(($AB$13:$AB$512=$AB$5),ROW($A$9:$A$508)-ROW($A$9)+1,""),ROWS(B$9:B191)),,1))</f>
        <v/>
      </c>
      <c r="C191" s="389" t="str">
        <f t="array" ref="C191">IF(ROWS(C$9:C191)&gt;$U$5,"",INDEX(V$13:V$512,SMALL(IF(($AB$13:$AB$512=$AB$5),ROW($A$9:$A$508)-ROW($A$9)+1,""),ROWS(C$9:C191)),,1))</f>
        <v/>
      </c>
      <c r="D191" s="30" t="str">
        <f t="array" ref="D191">IF(ROWS(D$9:D191)&gt;$U$5,"",INDEX(W$13:W$512,SMALL(IF(($AB$13:$AB$512=$AB$5),ROW($A$9:$A$508)-ROW($A$9)+1,""),ROWS(D$9:D191)),,1))</f>
        <v/>
      </c>
      <c r="E191" s="59" t="str">
        <f t="array" ref="E191">IF(ROWS(E$9:E191)&gt;$U$5,"",INDEX(X$13:X$512,SMALL(IF(($AB$13:$AB$512=$AB$5),ROW($A$9:$A$508)-ROW($A$9)+1,""),ROWS(E$9:E191)),,1))</f>
        <v/>
      </c>
      <c r="F191" s="59" t="str">
        <f t="array" ref="F191">IF(ROWS(F$9:F191)&gt;$U$5,"",INDEX(Y$13:Y$512,SMALL(IF(($AB$13:$AB$512=$AB$5),ROW($A$9:$A$508)-ROW($A$9)+1,""),ROWS(F$9:F191)),,1))</f>
        <v/>
      </c>
      <c r="G191" s="59" t="str">
        <f t="array" ref="G191">IF(ROWS(G$9:G191)&gt;$U$5,"",INDEX(AB$13:AB$512,SMALL(IF(($AB$13:$AB$512=$AB$5),ROW($A$9:$A$508)-ROW($A$9)+1,""),ROWS(G$9:G191)),,1))</f>
        <v/>
      </c>
      <c r="H191" s="325" t="str">
        <f t="array" ref="H191">IF(ROWS(H$9:H191)&gt;$U$5,"",INDEX(AC$13:AC$512,SMALL(IF(($AB$13:$AB$512=$AB$5),ROW($A$9:$A$508)-ROW($A$9)+1,""),ROWS(H$9:H191)),,1))</f>
        <v/>
      </c>
      <c r="I191" s="105"/>
      <c r="J191" s="105"/>
      <c r="K191" s="105"/>
      <c r="L191" s="105"/>
      <c r="M191" s="136"/>
      <c r="T191" s="44">
        <f>Nut_StatusTool!A185</f>
        <v>179</v>
      </c>
      <c r="U191" s="44">
        <f>Nut_StatusTool!B185</f>
        <v>0</v>
      </c>
      <c r="V191" s="44">
        <f>Nut_StatusTool!C185</f>
        <v>0</v>
      </c>
      <c r="W191" s="44">
        <f>Nut_StatusTool!D185</f>
        <v>0</v>
      </c>
      <c r="X191" s="44">
        <f>Nut_StatusTool!F185</f>
        <v>0</v>
      </c>
      <c r="Y191" s="285" t="str">
        <f>Nut_StatusTool!K185</f>
        <v/>
      </c>
      <c r="Z191" s="44" t="str">
        <f>Nut_StatusTool!L185</f>
        <v/>
      </c>
      <c r="AA191" s="44" t="str">
        <f>Nut_StatusTool!M185</f>
        <v/>
      </c>
      <c r="AB191" s="44" t="str">
        <f>Nut_StatusTool!N185</f>
        <v/>
      </c>
      <c r="AC191" s="44">
        <f>Nut_StatusTool!I185</f>
        <v>0</v>
      </c>
      <c r="AD191" s="44">
        <f>Nut_StatusTool!J185</f>
        <v>0</v>
      </c>
    </row>
    <row r="192" spans="1:30" ht="20.100000000000001" customHeight="1">
      <c r="A192" s="59" t="str">
        <f t="array" ref="A192">IF(ROWS(A$9:A192)&gt;$U$5,"",INDEX(T$13:T$512,SMALL(IF(($AB$13:$AB$512=$AB$5),ROW($A$9:$A$508)-ROW($A$9)+1,""),ROWS(A$9:A192)),,1))</f>
        <v/>
      </c>
      <c r="B192" s="389" t="str">
        <f t="array" ref="B192">IF(ROWS(B$9:B192)&gt;$U$5,"",INDEX(U$13:U$512,SMALL(IF(($AB$13:$AB$512=$AB$5),ROW($A$9:$A$508)-ROW($A$9)+1,""),ROWS(B$9:B192)),,1))</f>
        <v/>
      </c>
      <c r="C192" s="389" t="str">
        <f t="array" ref="C192">IF(ROWS(C$9:C192)&gt;$U$5,"",INDEX(V$13:V$512,SMALL(IF(($AB$13:$AB$512=$AB$5),ROW($A$9:$A$508)-ROW($A$9)+1,""),ROWS(C$9:C192)),,1))</f>
        <v/>
      </c>
      <c r="D192" s="30" t="str">
        <f t="array" ref="D192">IF(ROWS(D$9:D192)&gt;$U$5,"",INDEX(W$13:W$512,SMALL(IF(($AB$13:$AB$512=$AB$5),ROW($A$9:$A$508)-ROW($A$9)+1,""),ROWS(D$9:D192)),,1))</f>
        <v/>
      </c>
      <c r="E192" s="59" t="str">
        <f t="array" ref="E192">IF(ROWS(E$9:E192)&gt;$U$5,"",INDEX(X$13:X$512,SMALL(IF(($AB$13:$AB$512=$AB$5),ROW($A$9:$A$508)-ROW($A$9)+1,""),ROWS(E$9:E192)),,1))</f>
        <v/>
      </c>
      <c r="F192" s="59" t="str">
        <f t="array" ref="F192">IF(ROWS(F$9:F192)&gt;$U$5,"",INDEX(Y$13:Y$512,SMALL(IF(($AB$13:$AB$512=$AB$5),ROW($A$9:$A$508)-ROW($A$9)+1,""),ROWS(F$9:F192)),,1))</f>
        <v/>
      </c>
      <c r="G192" s="59" t="str">
        <f t="array" ref="G192">IF(ROWS(G$9:G192)&gt;$U$5,"",INDEX(AB$13:AB$512,SMALL(IF(($AB$13:$AB$512=$AB$5),ROW($A$9:$A$508)-ROW($A$9)+1,""),ROWS(G$9:G192)),,1))</f>
        <v/>
      </c>
      <c r="H192" s="325" t="str">
        <f t="array" ref="H192">IF(ROWS(H$9:H192)&gt;$U$5,"",INDEX(AC$13:AC$512,SMALL(IF(($AB$13:$AB$512=$AB$5),ROW($A$9:$A$508)-ROW($A$9)+1,""),ROWS(H$9:H192)),,1))</f>
        <v/>
      </c>
      <c r="I192" s="105"/>
      <c r="J192" s="105"/>
      <c r="K192" s="105"/>
      <c r="L192" s="105"/>
      <c r="M192" s="136"/>
      <c r="T192" s="44">
        <f>Nut_StatusTool!A186</f>
        <v>180</v>
      </c>
      <c r="U192" s="44">
        <f>Nut_StatusTool!B186</f>
        <v>0</v>
      </c>
      <c r="V192" s="44">
        <f>Nut_StatusTool!C186</f>
        <v>0</v>
      </c>
      <c r="W192" s="44">
        <f>Nut_StatusTool!D186</f>
        <v>0</v>
      </c>
      <c r="X192" s="44">
        <f>Nut_StatusTool!F186</f>
        <v>0</v>
      </c>
      <c r="Y192" s="285" t="str">
        <f>Nut_StatusTool!K186</f>
        <v/>
      </c>
      <c r="Z192" s="44" t="str">
        <f>Nut_StatusTool!L186</f>
        <v/>
      </c>
      <c r="AA192" s="44" t="str">
        <f>Nut_StatusTool!M186</f>
        <v/>
      </c>
      <c r="AB192" s="44" t="str">
        <f>Nut_StatusTool!N186</f>
        <v/>
      </c>
      <c r="AC192" s="44">
        <f>Nut_StatusTool!I186</f>
        <v>0</v>
      </c>
      <c r="AD192" s="44">
        <f>Nut_StatusTool!J186</f>
        <v>0</v>
      </c>
    </row>
    <row r="193" spans="1:30" ht="20.100000000000001" customHeight="1">
      <c r="A193" s="59" t="str">
        <f t="array" ref="A193">IF(ROWS(A$9:A193)&gt;$U$5,"",INDEX(T$13:T$512,SMALL(IF(($AB$13:$AB$512=$AB$5),ROW($A$9:$A$508)-ROW($A$9)+1,""),ROWS(A$9:A193)),,1))</f>
        <v/>
      </c>
      <c r="B193" s="389" t="str">
        <f t="array" ref="B193">IF(ROWS(B$9:B193)&gt;$U$5,"",INDEX(U$13:U$512,SMALL(IF(($AB$13:$AB$512=$AB$5),ROW($A$9:$A$508)-ROW($A$9)+1,""),ROWS(B$9:B193)),,1))</f>
        <v/>
      </c>
      <c r="C193" s="389" t="str">
        <f t="array" ref="C193">IF(ROWS(C$9:C193)&gt;$U$5,"",INDEX(V$13:V$512,SMALL(IF(($AB$13:$AB$512=$AB$5),ROW($A$9:$A$508)-ROW($A$9)+1,""),ROWS(C$9:C193)),,1))</f>
        <v/>
      </c>
      <c r="D193" s="30" t="str">
        <f t="array" ref="D193">IF(ROWS(D$9:D193)&gt;$U$5,"",INDEX(W$13:W$512,SMALL(IF(($AB$13:$AB$512=$AB$5),ROW($A$9:$A$508)-ROW($A$9)+1,""),ROWS(D$9:D193)),,1))</f>
        <v/>
      </c>
      <c r="E193" s="59" t="str">
        <f t="array" ref="E193">IF(ROWS(E$9:E193)&gt;$U$5,"",INDEX(X$13:X$512,SMALL(IF(($AB$13:$AB$512=$AB$5),ROW($A$9:$A$508)-ROW($A$9)+1,""),ROWS(E$9:E193)),,1))</f>
        <v/>
      </c>
      <c r="F193" s="59" t="str">
        <f t="array" ref="F193">IF(ROWS(F$9:F193)&gt;$U$5,"",INDEX(Y$13:Y$512,SMALL(IF(($AB$13:$AB$512=$AB$5),ROW($A$9:$A$508)-ROW($A$9)+1,""),ROWS(F$9:F193)),,1))</f>
        <v/>
      </c>
      <c r="G193" s="59" t="str">
        <f t="array" ref="G193">IF(ROWS(G$9:G193)&gt;$U$5,"",INDEX(AB$13:AB$512,SMALL(IF(($AB$13:$AB$512=$AB$5),ROW($A$9:$A$508)-ROW($A$9)+1,""),ROWS(G$9:G193)),,1))</f>
        <v/>
      </c>
      <c r="H193" s="325" t="str">
        <f t="array" ref="H193">IF(ROWS(H$9:H193)&gt;$U$5,"",INDEX(AC$13:AC$512,SMALL(IF(($AB$13:$AB$512=$AB$5),ROW($A$9:$A$508)-ROW($A$9)+1,""),ROWS(H$9:H193)),,1))</f>
        <v/>
      </c>
      <c r="I193" s="105"/>
      <c r="J193" s="105"/>
      <c r="K193" s="105"/>
      <c r="L193" s="105"/>
      <c r="M193" s="136"/>
      <c r="T193" s="44">
        <f>Nut_StatusTool!A187</f>
        <v>181</v>
      </c>
      <c r="U193" s="44">
        <f>Nut_StatusTool!B187</f>
        <v>0</v>
      </c>
      <c r="V193" s="44">
        <f>Nut_StatusTool!C187</f>
        <v>0</v>
      </c>
      <c r="W193" s="44">
        <f>Nut_StatusTool!D187</f>
        <v>0</v>
      </c>
      <c r="X193" s="44">
        <f>Nut_StatusTool!F187</f>
        <v>0</v>
      </c>
      <c r="Y193" s="285" t="str">
        <f>Nut_StatusTool!K187</f>
        <v/>
      </c>
      <c r="Z193" s="44" t="str">
        <f>Nut_StatusTool!L187</f>
        <v/>
      </c>
      <c r="AA193" s="44" t="str">
        <f>Nut_StatusTool!M187</f>
        <v/>
      </c>
      <c r="AB193" s="44" t="str">
        <f>Nut_StatusTool!N187</f>
        <v/>
      </c>
      <c r="AC193" s="44">
        <f>Nut_StatusTool!I187</f>
        <v>0</v>
      </c>
      <c r="AD193" s="44">
        <f>Nut_StatusTool!J187</f>
        <v>0</v>
      </c>
    </row>
    <row r="194" spans="1:30" ht="20.100000000000001" customHeight="1">
      <c r="A194" s="59" t="str">
        <f t="array" ref="A194">IF(ROWS(A$9:A194)&gt;$U$5,"",INDEX(T$13:T$512,SMALL(IF(($AB$13:$AB$512=$AB$5),ROW($A$9:$A$508)-ROW($A$9)+1,""),ROWS(A$9:A194)),,1))</f>
        <v/>
      </c>
      <c r="B194" s="389" t="str">
        <f t="array" ref="B194">IF(ROWS(B$9:B194)&gt;$U$5,"",INDEX(U$13:U$512,SMALL(IF(($AB$13:$AB$512=$AB$5),ROW($A$9:$A$508)-ROW($A$9)+1,""),ROWS(B$9:B194)),,1))</f>
        <v/>
      </c>
      <c r="C194" s="389" t="str">
        <f t="array" ref="C194">IF(ROWS(C$9:C194)&gt;$U$5,"",INDEX(V$13:V$512,SMALL(IF(($AB$13:$AB$512=$AB$5),ROW($A$9:$A$508)-ROW($A$9)+1,""),ROWS(C$9:C194)),,1))</f>
        <v/>
      </c>
      <c r="D194" s="30" t="str">
        <f t="array" ref="D194">IF(ROWS(D$9:D194)&gt;$U$5,"",INDEX(W$13:W$512,SMALL(IF(($AB$13:$AB$512=$AB$5),ROW($A$9:$A$508)-ROW($A$9)+1,""),ROWS(D$9:D194)),,1))</f>
        <v/>
      </c>
      <c r="E194" s="59" t="str">
        <f t="array" ref="E194">IF(ROWS(E$9:E194)&gt;$U$5,"",INDEX(X$13:X$512,SMALL(IF(($AB$13:$AB$512=$AB$5),ROW($A$9:$A$508)-ROW($A$9)+1,""),ROWS(E$9:E194)),,1))</f>
        <v/>
      </c>
      <c r="F194" s="59" t="str">
        <f t="array" ref="F194">IF(ROWS(F$9:F194)&gt;$U$5,"",INDEX(Y$13:Y$512,SMALL(IF(($AB$13:$AB$512=$AB$5),ROW($A$9:$A$508)-ROW($A$9)+1,""),ROWS(F$9:F194)),,1))</f>
        <v/>
      </c>
      <c r="G194" s="59" t="str">
        <f t="array" ref="G194">IF(ROWS(G$9:G194)&gt;$U$5,"",INDEX(AB$13:AB$512,SMALL(IF(($AB$13:$AB$512=$AB$5),ROW($A$9:$A$508)-ROW($A$9)+1,""),ROWS(G$9:G194)),,1))</f>
        <v/>
      </c>
      <c r="H194" s="325" t="str">
        <f t="array" ref="H194">IF(ROWS(H$9:H194)&gt;$U$5,"",INDEX(AC$13:AC$512,SMALL(IF(($AB$13:$AB$512=$AB$5),ROW($A$9:$A$508)-ROW($A$9)+1,""),ROWS(H$9:H194)),,1))</f>
        <v/>
      </c>
      <c r="I194" s="105"/>
      <c r="J194" s="105"/>
      <c r="K194" s="105"/>
      <c r="L194" s="105"/>
      <c r="M194" s="136"/>
      <c r="T194" s="44">
        <f>Nut_StatusTool!A188</f>
        <v>182</v>
      </c>
      <c r="U194" s="44">
        <f>Nut_StatusTool!B188</f>
        <v>0</v>
      </c>
      <c r="V194" s="44">
        <f>Nut_StatusTool!C188</f>
        <v>0</v>
      </c>
      <c r="W194" s="44">
        <f>Nut_StatusTool!D188</f>
        <v>0</v>
      </c>
      <c r="X194" s="44">
        <f>Nut_StatusTool!F188</f>
        <v>0</v>
      </c>
      <c r="Y194" s="285" t="str">
        <f>Nut_StatusTool!K188</f>
        <v/>
      </c>
      <c r="Z194" s="44" t="str">
        <f>Nut_StatusTool!L188</f>
        <v/>
      </c>
      <c r="AA194" s="44" t="str">
        <f>Nut_StatusTool!M188</f>
        <v/>
      </c>
      <c r="AB194" s="44" t="str">
        <f>Nut_StatusTool!N188</f>
        <v/>
      </c>
      <c r="AC194" s="44">
        <f>Nut_StatusTool!I188</f>
        <v>0</v>
      </c>
      <c r="AD194" s="44">
        <f>Nut_StatusTool!J188</f>
        <v>0</v>
      </c>
    </row>
    <row r="195" spans="1:30" ht="20.100000000000001" customHeight="1">
      <c r="A195" s="59" t="str">
        <f t="array" ref="A195">IF(ROWS(A$9:A195)&gt;$U$5,"",INDEX(T$13:T$512,SMALL(IF(($AB$13:$AB$512=$AB$5),ROW($A$9:$A$508)-ROW($A$9)+1,""),ROWS(A$9:A195)),,1))</f>
        <v/>
      </c>
      <c r="B195" s="389" t="str">
        <f t="array" ref="B195">IF(ROWS(B$9:B195)&gt;$U$5,"",INDEX(U$13:U$512,SMALL(IF(($AB$13:$AB$512=$AB$5),ROW($A$9:$A$508)-ROW($A$9)+1,""),ROWS(B$9:B195)),,1))</f>
        <v/>
      </c>
      <c r="C195" s="389" t="str">
        <f t="array" ref="C195">IF(ROWS(C$9:C195)&gt;$U$5,"",INDEX(V$13:V$512,SMALL(IF(($AB$13:$AB$512=$AB$5),ROW($A$9:$A$508)-ROW($A$9)+1,""),ROWS(C$9:C195)),,1))</f>
        <v/>
      </c>
      <c r="D195" s="30" t="str">
        <f t="array" ref="D195">IF(ROWS(D$9:D195)&gt;$U$5,"",INDEX(W$13:W$512,SMALL(IF(($AB$13:$AB$512=$AB$5),ROW($A$9:$A$508)-ROW($A$9)+1,""),ROWS(D$9:D195)),,1))</f>
        <v/>
      </c>
      <c r="E195" s="59" t="str">
        <f t="array" ref="E195">IF(ROWS(E$9:E195)&gt;$U$5,"",INDEX(X$13:X$512,SMALL(IF(($AB$13:$AB$512=$AB$5),ROW($A$9:$A$508)-ROW($A$9)+1,""),ROWS(E$9:E195)),,1))</f>
        <v/>
      </c>
      <c r="F195" s="59" t="str">
        <f t="array" ref="F195">IF(ROWS(F$9:F195)&gt;$U$5,"",INDEX(Y$13:Y$512,SMALL(IF(($AB$13:$AB$512=$AB$5),ROW($A$9:$A$508)-ROW($A$9)+1,""),ROWS(F$9:F195)),,1))</f>
        <v/>
      </c>
      <c r="G195" s="59" t="str">
        <f t="array" ref="G195">IF(ROWS(G$9:G195)&gt;$U$5,"",INDEX(AB$13:AB$512,SMALL(IF(($AB$13:$AB$512=$AB$5),ROW($A$9:$A$508)-ROW($A$9)+1,""),ROWS(G$9:G195)),,1))</f>
        <v/>
      </c>
      <c r="H195" s="325" t="str">
        <f t="array" ref="H195">IF(ROWS(H$9:H195)&gt;$U$5,"",INDEX(AC$13:AC$512,SMALL(IF(($AB$13:$AB$512=$AB$5),ROW($A$9:$A$508)-ROW($A$9)+1,""),ROWS(H$9:H195)),,1))</f>
        <v/>
      </c>
      <c r="I195" s="105"/>
      <c r="J195" s="105"/>
      <c r="K195" s="105"/>
      <c r="L195" s="105"/>
      <c r="M195" s="136"/>
      <c r="T195" s="44">
        <f>Nut_StatusTool!A189</f>
        <v>183</v>
      </c>
      <c r="U195" s="44">
        <f>Nut_StatusTool!B189</f>
        <v>0</v>
      </c>
      <c r="V195" s="44">
        <f>Nut_StatusTool!C189</f>
        <v>0</v>
      </c>
      <c r="W195" s="44">
        <f>Nut_StatusTool!D189</f>
        <v>0</v>
      </c>
      <c r="X195" s="44">
        <f>Nut_StatusTool!F189</f>
        <v>0</v>
      </c>
      <c r="Y195" s="285" t="str">
        <f>Nut_StatusTool!K189</f>
        <v/>
      </c>
      <c r="Z195" s="44" t="str">
        <f>Nut_StatusTool!L189</f>
        <v/>
      </c>
      <c r="AA195" s="44" t="str">
        <f>Nut_StatusTool!M189</f>
        <v/>
      </c>
      <c r="AB195" s="44" t="str">
        <f>Nut_StatusTool!N189</f>
        <v/>
      </c>
      <c r="AC195" s="44">
        <f>Nut_StatusTool!I189</f>
        <v>0</v>
      </c>
      <c r="AD195" s="44">
        <f>Nut_StatusTool!J189</f>
        <v>0</v>
      </c>
    </row>
    <row r="196" spans="1:30" ht="20.100000000000001" customHeight="1">
      <c r="A196" s="59" t="str">
        <f t="array" ref="A196">IF(ROWS(A$9:A196)&gt;$U$5,"",INDEX(T$13:T$512,SMALL(IF(($AB$13:$AB$512=$AB$5),ROW($A$9:$A$508)-ROW($A$9)+1,""),ROWS(A$9:A196)),,1))</f>
        <v/>
      </c>
      <c r="B196" s="389" t="str">
        <f t="array" ref="B196">IF(ROWS(B$9:B196)&gt;$U$5,"",INDEX(U$13:U$512,SMALL(IF(($AB$13:$AB$512=$AB$5),ROW($A$9:$A$508)-ROW($A$9)+1,""),ROWS(B$9:B196)),,1))</f>
        <v/>
      </c>
      <c r="C196" s="389" t="str">
        <f t="array" ref="C196">IF(ROWS(C$9:C196)&gt;$U$5,"",INDEX(V$13:V$512,SMALL(IF(($AB$13:$AB$512=$AB$5),ROW($A$9:$A$508)-ROW($A$9)+1,""),ROWS(C$9:C196)),,1))</f>
        <v/>
      </c>
      <c r="D196" s="30" t="str">
        <f t="array" ref="D196">IF(ROWS(D$9:D196)&gt;$U$5,"",INDEX(W$13:W$512,SMALL(IF(($AB$13:$AB$512=$AB$5),ROW($A$9:$A$508)-ROW($A$9)+1,""),ROWS(D$9:D196)),,1))</f>
        <v/>
      </c>
      <c r="E196" s="59" t="str">
        <f t="array" ref="E196">IF(ROWS(E$9:E196)&gt;$U$5,"",INDEX(X$13:X$512,SMALL(IF(($AB$13:$AB$512=$AB$5),ROW($A$9:$A$508)-ROW($A$9)+1,""),ROWS(E$9:E196)),,1))</f>
        <v/>
      </c>
      <c r="F196" s="59" t="str">
        <f t="array" ref="F196">IF(ROWS(F$9:F196)&gt;$U$5,"",INDEX(Y$13:Y$512,SMALL(IF(($AB$13:$AB$512=$AB$5),ROW($A$9:$A$508)-ROW($A$9)+1,""),ROWS(F$9:F196)),,1))</f>
        <v/>
      </c>
      <c r="G196" s="59" t="str">
        <f t="array" ref="G196">IF(ROWS(G$9:G196)&gt;$U$5,"",INDEX(AB$13:AB$512,SMALL(IF(($AB$13:$AB$512=$AB$5),ROW($A$9:$A$508)-ROW($A$9)+1,""),ROWS(G$9:G196)),,1))</f>
        <v/>
      </c>
      <c r="H196" s="325" t="str">
        <f t="array" ref="H196">IF(ROWS(H$9:H196)&gt;$U$5,"",INDEX(AC$13:AC$512,SMALL(IF(($AB$13:$AB$512=$AB$5),ROW($A$9:$A$508)-ROW($A$9)+1,""),ROWS(H$9:H196)),,1))</f>
        <v/>
      </c>
      <c r="I196" s="105"/>
      <c r="J196" s="105"/>
      <c r="K196" s="105"/>
      <c r="L196" s="105"/>
      <c r="M196" s="136"/>
      <c r="T196" s="44">
        <f>Nut_StatusTool!A190</f>
        <v>184</v>
      </c>
      <c r="U196" s="44">
        <f>Nut_StatusTool!B190</f>
        <v>0</v>
      </c>
      <c r="V196" s="44">
        <f>Nut_StatusTool!C190</f>
        <v>0</v>
      </c>
      <c r="W196" s="44">
        <f>Nut_StatusTool!D190</f>
        <v>0</v>
      </c>
      <c r="X196" s="44">
        <f>Nut_StatusTool!F190</f>
        <v>0</v>
      </c>
      <c r="Y196" s="285" t="str">
        <f>Nut_StatusTool!K190</f>
        <v/>
      </c>
      <c r="Z196" s="44" t="str">
        <f>Nut_StatusTool!L190</f>
        <v/>
      </c>
      <c r="AA196" s="44" t="str">
        <f>Nut_StatusTool!M190</f>
        <v/>
      </c>
      <c r="AB196" s="44" t="str">
        <f>Nut_StatusTool!N190</f>
        <v/>
      </c>
      <c r="AC196" s="44">
        <f>Nut_StatusTool!I190</f>
        <v>0</v>
      </c>
      <c r="AD196" s="44">
        <f>Nut_StatusTool!J190</f>
        <v>0</v>
      </c>
    </row>
    <row r="197" spans="1:30" ht="20.100000000000001" customHeight="1">
      <c r="A197" s="59" t="str">
        <f t="array" ref="A197">IF(ROWS(A$9:A197)&gt;$U$5,"",INDEX(T$13:T$512,SMALL(IF(($AB$13:$AB$512=$AB$5),ROW($A$9:$A$508)-ROW($A$9)+1,""),ROWS(A$9:A197)),,1))</f>
        <v/>
      </c>
      <c r="B197" s="389" t="str">
        <f t="array" ref="B197">IF(ROWS(B$9:B197)&gt;$U$5,"",INDEX(U$13:U$512,SMALL(IF(($AB$13:$AB$512=$AB$5),ROW($A$9:$A$508)-ROW($A$9)+1,""),ROWS(B$9:B197)),,1))</f>
        <v/>
      </c>
      <c r="C197" s="389" t="str">
        <f t="array" ref="C197">IF(ROWS(C$9:C197)&gt;$U$5,"",INDEX(V$13:V$512,SMALL(IF(($AB$13:$AB$512=$AB$5),ROW($A$9:$A$508)-ROW($A$9)+1,""),ROWS(C$9:C197)),,1))</f>
        <v/>
      </c>
      <c r="D197" s="30" t="str">
        <f t="array" ref="D197">IF(ROWS(D$9:D197)&gt;$U$5,"",INDEX(W$13:W$512,SMALL(IF(($AB$13:$AB$512=$AB$5),ROW($A$9:$A$508)-ROW($A$9)+1,""),ROWS(D$9:D197)),,1))</f>
        <v/>
      </c>
      <c r="E197" s="59" t="str">
        <f t="array" ref="E197">IF(ROWS(E$9:E197)&gt;$U$5,"",INDEX(X$13:X$512,SMALL(IF(($AB$13:$AB$512=$AB$5),ROW($A$9:$A$508)-ROW($A$9)+1,""),ROWS(E$9:E197)),,1))</f>
        <v/>
      </c>
      <c r="F197" s="59" t="str">
        <f t="array" ref="F197">IF(ROWS(F$9:F197)&gt;$U$5,"",INDEX(Y$13:Y$512,SMALL(IF(($AB$13:$AB$512=$AB$5),ROW($A$9:$A$508)-ROW($A$9)+1,""),ROWS(F$9:F197)),,1))</f>
        <v/>
      </c>
      <c r="G197" s="59" t="str">
        <f t="array" ref="G197">IF(ROWS(G$9:G197)&gt;$U$5,"",INDEX(AB$13:AB$512,SMALL(IF(($AB$13:$AB$512=$AB$5),ROW($A$9:$A$508)-ROW($A$9)+1,""),ROWS(G$9:G197)),,1))</f>
        <v/>
      </c>
      <c r="H197" s="325" t="str">
        <f t="array" ref="H197">IF(ROWS(H$9:H197)&gt;$U$5,"",INDEX(AC$13:AC$512,SMALL(IF(($AB$13:$AB$512=$AB$5),ROW($A$9:$A$508)-ROW($A$9)+1,""),ROWS(H$9:H197)),,1))</f>
        <v/>
      </c>
      <c r="I197" s="105"/>
      <c r="J197" s="105"/>
      <c r="K197" s="105"/>
      <c r="L197" s="105"/>
      <c r="M197" s="136"/>
      <c r="T197" s="44">
        <f>Nut_StatusTool!A191</f>
        <v>185</v>
      </c>
      <c r="U197" s="44">
        <f>Nut_StatusTool!B191</f>
        <v>0</v>
      </c>
      <c r="V197" s="44">
        <f>Nut_StatusTool!C191</f>
        <v>0</v>
      </c>
      <c r="W197" s="44">
        <f>Nut_StatusTool!D191</f>
        <v>0</v>
      </c>
      <c r="X197" s="44">
        <f>Nut_StatusTool!F191</f>
        <v>0</v>
      </c>
      <c r="Y197" s="285" t="str">
        <f>Nut_StatusTool!K191</f>
        <v/>
      </c>
      <c r="Z197" s="44" t="str">
        <f>Nut_StatusTool!L191</f>
        <v/>
      </c>
      <c r="AA197" s="44" t="str">
        <f>Nut_StatusTool!M191</f>
        <v/>
      </c>
      <c r="AB197" s="44" t="str">
        <f>Nut_StatusTool!N191</f>
        <v/>
      </c>
      <c r="AC197" s="44">
        <f>Nut_StatusTool!I191</f>
        <v>0</v>
      </c>
      <c r="AD197" s="44">
        <f>Nut_StatusTool!J191</f>
        <v>0</v>
      </c>
    </row>
    <row r="198" spans="1:30" ht="20.100000000000001" customHeight="1">
      <c r="A198" s="59" t="str">
        <f t="array" ref="A198">IF(ROWS(A$9:A198)&gt;$U$5,"",INDEX(T$13:T$512,SMALL(IF(($AB$13:$AB$512=$AB$5),ROW($A$9:$A$508)-ROW($A$9)+1,""),ROWS(A$9:A198)),,1))</f>
        <v/>
      </c>
      <c r="B198" s="389" t="str">
        <f t="array" ref="B198">IF(ROWS(B$9:B198)&gt;$U$5,"",INDEX(U$13:U$512,SMALL(IF(($AB$13:$AB$512=$AB$5),ROW($A$9:$A$508)-ROW($A$9)+1,""),ROWS(B$9:B198)),,1))</f>
        <v/>
      </c>
      <c r="C198" s="389" t="str">
        <f t="array" ref="C198">IF(ROWS(C$9:C198)&gt;$U$5,"",INDEX(V$13:V$512,SMALL(IF(($AB$13:$AB$512=$AB$5),ROW($A$9:$A$508)-ROW($A$9)+1,""),ROWS(C$9:C198)),,1))</f>
        <v/>
      </c>
      <c r="D198" s="30" t="str">
        <f t="array" ref="D198">IF(ROWS(D$9:D198)&gt;$U$5,"",INDEX(W$13:W$512,SMALL(IF(($AB$13:$AB$512=$AB$5),ROW($A$9:$A$508)-ROW($A$9)+1,""),ROWS(D$9:D198)),,1))</f>
        <v/>
      </c>
      <c r="E198" s="59" t="str">
        <f t="array" ref="E198">IF(ROWS(E$9:E198)&gt;$U$5,"",INDEX(X$13:X$512,SMALL(IF(($AB$13:$AB$512=$AB$5),ROW($A$9:$A$508)-ROW($A$9)+1,""),ROWS(E$9:E198)),,1))</f>
        <v/>
      </c>
      <c r="F198" s="59" t="str">
        <f t="array" ref="F198">IF(ROWS(F$9:F198)&gt;$U$5,"",INDEX(Y$13:Y$512,SMALL(IF(($AB$13:$AB$512=$AB$5),ROW($A$9:$A$508)-ROW($A$9)+1,""),ROWS(F$9:F198)),,1))</f>
        <v/>
      </c>
      <c r="G198" s="59" t="str">
        <f t="array" ref="G198">IF(ROWS(G$9:G198)&gt;$U$5,"",INDEX(AB$13:AB$512,SMALL(IF(($AB$13:$AB$512=$AB$5),ROW($A$9:$A$508)-ROW($A$9)+1,""),ROWS(G$9:G198)),,1))</f>
        <v/>
      </c>
      <c r="H198" s="325" t="str">
        <f t="array" ref="H198">IF(ROWS(H$9:H198)&gt;$U$5,"",INDEX(AC$13:AC$512,SMALL(IF(($AB$13:$AB$512=$AB$5),ROW($A$9:$A$508)-ROW($A$9)+1,""),ROWS(H$9:H198)),,1))</f>
        <v/>
      </c>
      <c r="I198" s="105"/>
      <c r="J198" s="105"/>
      <c r="K198" s="105"/>
      <c r="L198" s="105"/>
      <c r="M198" s="136"/>
      <c r="T198" s="44">
        <f>Nut_StatusTool!A192</f>
        <v>186</v>
      </c>
      <c r="U198" s="44">
        <f>Nut_StatusTool!B192</f>
        <v>0</v>
      </c>
      <c r="V198" s="44">
        <f>Nut_StatusTool!C192</f>
        <v>0</v>
      </c>
      <c r="W198" s="44">
        <f>Nut_StatusTool!D192</f>
        <v>0</v>
      </c>
      <c r="X198" s="44">
        <f>Nut_StatusTool!F192</f>
        <v>0</v>
      </c>
      <c r="Y198" s="285" t="str">
        <f>Nut_StatusTool!K192</f>
        <v/>
      </c>
      <c r="Z198" s="44" t="str">
        <f>Nut_StatusTool!L192</f>
        <v/>
      </c>
      <c r="AA198" s="44" t="str">
        <f>Nut_StatusTool!M192</f>
        <v/>
      </c>
      <c r="AB198" s="44" t="str">
        <f>Nut_StatusTool!N192</f>
        <v/>
      </c>
      <c r="AC198" s="44">
        <f>Nut_StatusTool!I192</f>
        <v>0</v>
      </c>
      <c r="AD198" s="44">
        <f>Nut_StatusTool!J192</f>
        <v>0</v>
      </c>
    </row>
    <row r="199" spans="1:30" ht="20.100000000000001" customHeight="1">
      <c r="A199" s="59" t="str">
        <f t="array" ref="A199">IF(ROWS(A$9:A199)&gt;$U$5,"",INDEX(T$13:T$512,SMALL(IF(($AB$13:$AB$512=$AB$5),ROW($A$9:$A$508)-ROW($A$9)+1,""),ROWS(A$9:A199)),,1))</f>
        <v/>
      </c>
      <c r="B199" s="389" t="str">
        <f t="array" ref="B199">IF(ROWS(B$9:B199)&gt;$U$5,"",INDEX(U$13:U$512,SMALL(IF(($AB$13:$AB$512=$AB$5),ROW($A$9:$A$508)-ROW($A$9)+1,""),ROWS(B$9:B199)),,1))</f>
        <v/>
      </c>
      <c r="C199" s="389" t="str">
        <f t="array" ref="C199">IF(ROWS(C$9:C199)&gt;$U$5,"",INDEX(V$13:V$512,SMALL(IF(($AB$13:$AB$512=$AB$5),ROW($A$9:$A$508)-ROW($A$9)+1,""),ROWS(C$9:C199)),,1))</f>
        <v/>
      </c>
      <c r="D199" s="30" t="str">
        <f t="array" ref="D199">IF(ROWS(D$9:D199)&gt;$U$5,"",INDEX(W$13:W$512,SMALL(IF(($AB$13:$AB$512=$AB$5),ROW($A$9:$A$508)-ROW($A$9)+1,""),ROWS(D$9:D199)),,1))</f>
        <v/>
      </c>
      <c r="E199" s="59" t="str">
        <f t="array" ref="E199">IF(ROWS(E$9:E199)&gt;$U$5,"",INDEX(X$13:X$512,SMALL(IF(($AB$13:$AB$512=$AB$5),ROW($A$9:$A$508)-ROW($A$9)+1,""),ROWS(E$9:E199)),,1))</f>
        <v/>
      </c>
      <c r="F199" s="59" t="str">
        <f t="array" ref="F199">IF(ROWS(F$9:F199)&gt;$U$5,"",INDEX(Y$13:Y$512,SMALL(IF(($AB$13:$AB$512=$AB$5),ROW($A$9:$A$508)-ROW($A$9)+1,""),ROWS(F$9:F199)),,1))</f>
        <v/>
      </c>
      <c r="G199" s="59" t="str">
        <f t="array" ref="G199">IF(ROWS(G$9:G199)&gt;$U$5,"",INDEX(AB$13:AB$512,SMALL(IF(($AB$13:$AB$512=$AB$5),ROW($A$9:$A$508)-ROW($A$9)+1,""),ROWS(G$9:G199)),,1))</f>
        <v/>
      </c>
      <c r="H199" s="325" t="str">
        <f t="array" ref="H199">IF(ROWS(H$9:H199)&gt;$U$5,"",INDEX(AC$13:AC$512,SMALL(IF(($AB$13:$AB$512=$AB$5),ROW($A$9:$A$508)-ROW($A$9)+1,""),ROWS(H$9:H199)),,1))</f>
        <v/>
      </c>
      <c r="I199" s="105"/>
      <c r="J199" s="105"/>
      <c r="K199" s="105"/>
      <c r="L199" s="105"/>
      <c r="M199" s="136"/>
      <c r="T199" s="44">
        <f>Nut_StatusTool!A193</f>
        <v>187</v>
      </c>
      <c r="U199" s="44">
        <f>Nut_StatusTool!B193</f>
        <v>0</v>
      </c>
      <c r="V199" s="44">
        <f>Nut_StatusTool!C193</f>
        <v>0</v>
      </c>
      <c r="W199" s="44">
        <f>Nut_StatusTool!D193</f>
        <v>0</v>
      </c>
      <c r="X199" s="44">
        <f>Nut_StatusTool!F193</f>
        <v>0</v>
      </c>
      <c r="Y199" s="285" t="str">
        <f>Nut_StatusTool!K193</f>
        <v/>
      </c>
      <c r="Z199" s="44" t="str">
        <f>Nut_StatusTool!L193</f>
        <v/>
      </c>
      <c r="AA199" s="44" t="str">
        <f>Nut_StatusTool!M193</f>
        <v/>
      </c>
      <c r="AB199" s="44" t="str">
        <f>Nut_StatusTool!N193</f>
        <v/>
      </c>
      <c r="AC199" s="44">
        <f>Nut_StatusTool!I193</f>
        <v>0</v>
      </c>
      <c r="AD199" s="44">
        <f>Nut_StatusTool!J193</f>
        <v>0</v>
      </c>
    </row>
    <row r="200" spans="1:30" ht="20.100000000000001" customHeight="1">
      <c r="A200" s="59" t="str">
        <f t="array" ref="A200">IF(ROWS(A$9:A200)&gt;$U$5,"",INDEX(T$13:T$512,SMALL(IF(($AB$13:$AB$512=$AB$5),ROW($A$9:$A$508)-ROW($A$9)+1,""),ROWS(A$9:A200)),,1))</f>
        <v/>
      </c>
      <c r="B200" s="389" t="str">
        <f t="array" ref="B200">IF(ROWS(B$9:B200)&gt;$U$5,"",INDEX(U$13:U$512,SMALL(IF(($AB$13:$AB$512=$AB$5),ROW($A$9:$A$508)-ROW($A$9)+1,""),ROWS(B$9:B200)),,1))</f>
        <v/>
      </c>
      <c r="C200" s="389" t="str">
        <f t="array" ref="C200">IF(ROWS(C$9:C200)&gt;$U$5,"",INDEX(V$13:V$512,SMALL(IF(($AB$13:$AB$512=$AB$5),ROW($A$9:$A$508)-ROW($A$9)+1,""),ROWS(C$9:C200)),,1))</f>
        <v/>
      </c>
      <c r="D200" s="30" t="str">
        <f t="array" ref="D200">IF(ROWS(D$9:D200)&gt;$U$5,"",INDEX(W$13:W$512,SMALL(IF(($AB$13:$AB$512=$AB$5),ROW($A$9:$A$508)-ROW($A$9)+1,""),ROWS(D$9:D200)),,1))</f>
        <v/>
      </c>
      <c r="E200" s="59" t="str">
        <f t="array" ref="E200">IF(ROWS(E$9:E200)&gt;$U$5,"",INDEX(X$13:X$512,SMALL(IF(($AB$13:$AB$512=$AB$5),ROW($A$9:$A$508)-ROW($A$9)+1,""),ROWS(E$9:E200)),,1))</f>
        <v/>
      </c>
      <c r="F200" s="59" t="str">
        <f t="array" ref="F200">IF(ROWS(F$9:F200)&gt;$U$5,"",INDEX(Y$13:Y$512,SMALL(IF(($AB$13:$AB$512=$AB$5),ROW($A$9:$A$508)-ROW($A$9)+1,""),ROWS(F$9:F200)),,1))</f>
        <v/>
      </c>
      <c r="G200" s="59" t="str">
        <f t="array" ref="G200">IF(ROWS(G$9:G200)&gt;$U$5,"",INDEX(AB$13:AB$512,SMALL(IF(($AB$13:$AB$512=$AB$5),ROW($A$9:$A$508)-ROW($A$9)+1,""),ROWS(G$9:G200)),,1))</f>
        <v/>
      </c>
      <c r="H200" s="325" t="str">
        <f t="array" ref="H200">IF(ROWS(H$9:H200)&gt;$U$5,"",INDEX(AC$13:AC$512,SMALL(IF(($AB$13:$AB$512=$AB$5),ROW($A$9:$A$508)-ROW($A$9)+1,""),ROWS(H$9:H200)),,1))</f>
        <v/>
      </c>
      <c r="I200" s="105"/>
      <c r="J200" s="105"/>
      <c r="K200" s="105"/>
      <c r="L200" s="105"/>
      <c r="M200" s="136"/>
      <c r="T200" s="44">
        <f>Nut_StatusTool!A194</f>
        <v>188</v>
      </c>
      <c r="U200" s="44">
        <f>Nut_StatusTool!B194</f>
        <v>0</v>
      </c>
      <c r="V200" s="44">
        <f>Nut_StatusTool!C194</f>
        <v>0</v>
      </c>
      <c r="W200" s="44">
        <f>Nut_StatusTool!D194</f>
        <v>0</v>
      </c>
      <c r="X200" s="44">
        <f>Nut_StatusTool!F194</f>
        <v>0</v>
      </c>
      <c r="Y200" s="285" t="str">
        <f>Nut_StatusTool!K194</f>
        <v/>
      </c>
      <c r="Z200" s="44" t="str">
        <f>Nut_StatusTool!L194</f>
        <v/>
      </c>
      <c r="AA200" s="44" t="str">
        <f>Nut_StatusTool!M194</f>
        <v/>
      </c>
      <c r="AB200" s="44" t="str">
        <f>Nut_StatusTool!N194</f>
        <v/>
      </c>
      <c r="AC200" s="44">
        <f>Nut_StatusTool!I194</f>
        <v>0</v>
      </c>
      <c r="AD200" s="44">
        <f>Nut_StatusTool!J194</f>
        <v>0</v>
      </c>
    </row>
    <row r="201" spans="1:30" ht="20.100000000000001" customHeight="1">
      <c r="A201" s="59" t="str">
        <f t="array" ref="A201">IF(ROWS(A$9:A201)&gt;$U$5,"",INDEX(T$13:T$512,SMALL(IF(($AB$13:$AB$512=$AB$5),ROW($A$9:$A$508)-ROW($A$9)+1,""),ROWS(A$9:A201)),,1))</f>
        <v/>
      </c>
      <c r="B201" s="389" t="str">
        <f t="array" ref="B201">IF(ROWS(B$9:B201)&gt;$U$5,"",INDEX(U$13:U$512,SMALL(IF(($AB$13:$AB$512=$AB$5),ROW($A$9:$A$508)-ROW($A$9)+1,""),ROWS(B$9:B201)),,1))</f>
        <v/>
      </c>
      <c r="C201" s="389" t="str">
        <f t="array" ref="C201">IF(ROWS(C$9:C201)&gt;$U$5,"",INDEX(V$13:V$512,SMALL(IF(($AB$13:$AB$512=$AB$5),ROW($A$9:$A$508)-ROW($A$9)+1,""),ROWS(C$9:C201)),,1))</f>
        <v/>
      </c>
      <c r="D201" s="30" t="str">
        <f t="array" ref="D201">IF(ROWS(D$9:D201)&gt;$U$5,"",INDEX(W$13:W$512,SMALL(IF(($AB$13:$AB$512=$AB$5),ROW($A$9:$A$508)-ROW($A$9)+1,""),ROWS(D$9:D201)),,1))</f>
        <v/>
      </c>
      <c r="E201" s="59" t="str">
        <f t="array" ref="E201">IF(ROWS(E$9:E201)&gt;$U$5,"",INDEX(X$13:X$512,SMALL(IF(($AB$13:$AB$512=$AB$5),ROW($A$9:$A$508)-ROW($A$9)+1,""),ROWS(E$9:E201)),,1))</f>
        <v/>
      </c>
      <c r="F201" s="59" t="str">
        <f t="array" ref="F201">IF(ROWS(F$9:F201)&gt;$U$5,"",INDEX(Y$13:Y$512,SMALL(IF(($AB$13:$AB$512=$AB$5),ROW($A$9:$A$508)-ROW($A$9)+1,""),ROWS(F$9:F201)),,1))</f>
        <v/>
      </c>
      <c r="G201" s="59" t="str">
        <f t="array" ref="G201">IF(ROWS(G$9:G201)&gt;$U$5,"",INDEX(AB$13:AB$512,SMALL(IF(($AB$13:$AB$512=$AB$5),ROW($A$9:$A$508)-ROW($A$9)+1,""),ROWS(G$9:G201)),,1))</f>
        <v/>
      </c>
      <c r="H201" s="325" t="str">
        <f t="array" ref="H201">IF(ROWS(H$9:H201)&gt;$U$5,"",INDEX(AC$13:AC$512,SMALL(IF(($AB$13:$AB$512=$AB$5),ROW($A$9:$A$508)-ROW($A$9)+1,""),ROWS(H$9:H201)),,1))</f>
        <v/>
      </c>
      <c r="I201" s="105"/>
      <c r="J201" s="105"/>
      <c r="K201" s="105"/>
      <c r="L201" s="105"/>
      <c r="M201" s="136"/>
      <c r="T201" s="44">
        <f>Nut_StatusTool!A195</f>
        <v>189</v>
      </c>
      <c r="U201" s="44">
        <f>Nut_StatusTool!B195</f>
        <v>0</v>
      </c>
      <c r="V201" s="44">
        <f>Nut_StatusTool!C195</f>
        <v>0</v>
      </c>
      <c r="W201" s="44">
        <f>Nut_StatusTool!D195</f>
        <v>0</v>
      </c>
      <c r="X201" s="44">
        <f>Nut_StatusTool!F195</f>
        <v>0</v>
      </c>
      <c r="Y201" s="285" t="str">
        <f>Nut_StatusTool!K195</f>
        <v/>
      </c>
      <c r="Z201" s="44" t="str">
        <f>Nut_StatusTool!L195</f>
        <v/>
      </c>
      <c r="AA201" s="44" t="str">
        <f>Nut_StatusTool!M195</f>
        <v/>
      </c>
      <c r="AB201" s="44" t="str">
        <f>Nut_StatusTool!N195</f>
        <v/>
      </c>
      <c r="AC201" s="44">
        <f>Nut_StatusTool!I195</f>
        <v>0</v>
      </c>
      <c r="AD201" s="44">
        <f>Nut_StatusTool!J195</f>
        <v>0</v>
      </c>
    </row>
    <row r="202" spans="1:30" ht="20.100000000000001" customHeight="1">
      <c r="A202" s="59" t="str">
        <f t="array" ref="A202">IF(ROWS(A$9:A202)&gt;$U$5,"",INDEX(T$13:T$512,SMALL(IF(($AB$13:$AB$512=$AB$5),ROW($A$9:$A$508)-ROW($A$9)+1,""),ROWS(A$9:A202)),,1))</f>
        <v/>
      </c>
      <c r="B202" s="389" t="str">
        <f t="array" ref="B202">IF(ROWS(B$9:B202)&gt;$U$5,"",INDEX(U$13:U$512,SMALL(IF(($AB$13:$AB$512=$AB$5),ROW($A$9:$A$508)-ROW($A$9)+1,""),ROWS(B$9:B202)),,1))</f>
        <v/>
      </c>
      <c r="C202" s="389" t="str">
        <f t="array" ref="C202">IF(ROWS(C$9:C202)&gt;$U$5,"",INDEX(V$13:V$512,SMALL(IF(($AB$13:$AB$512=$AB$5),ROW($A$9:$A$508)-ROW($A$9)+1,""),ROWS(C$9:C202)),,1))</f>
        <v/>
      </c>
      <c r="D202" s="30" t="str">
        <f t="array" ref="D202">IF(ROWS(D$9:D202)&gt;$U$5,"",INDEX(W$13:W$512,SMALL(IF(($AB$13:$AB$512=$AB$5),ROW($A$9:$A$508)-ROW($A$9)+1,""),ROWS(D$9:D202)),,1))</f>
        <v/>
      </c>
      <c r="E202" s="59" t="str">
        <f t="array" ref="E202">IF(ROWS(E$9:E202)&gt;$U$5,"",INDEX(X$13:X$512,SMALL(IF(($AB$13:$AB$512=$AB$5),ROW($A$9:$A$508)-ROW($A$9)+1,""),ROWS(E$9:E202)),,1))</f>
        <v/>
      </c>
      <c r="F202" s="59" t="str">
        <f t="array" ref="F202">IF(ROWS(F$9:F202)&gt;$U$5,"",INDEX(Y$13:Y$512,SMALL(IF(($AB$13:$AB$512=$AB$5),ROW($A$9:$A$508)-ROW($A$9)+1,""),ROWS(F$9:F202)),,1))</f>
        <v/>
      </c>
      <c r="G202" s="59" t="str">
        <f t="array" ref="G202">IF(ROWS(G$9:G202)&gt;$U$5,"",INDEX(AB$13:AB$512,SMALL(IF(($AB$13:$AB$512=$AB$5),ROW($A$9:$A$508)-ROW($A$9)+1,""),ROWS(G$9:G202)),,1))</f>
        <v/>
      </c>
      <c r="H202" s="325" t="str">
        <f t="array" ref="H202">IF(ROWS(H$9:H202)&gt;$U$5,"",INDEX(AC$13:AC$512,SMALL(IF(($AB$13:$AB$512=$AB$5),ROW($A$9:$A$508)-ROW($A$9)+1,""),ROWS(H$9:H202)),,1))</f>
        <v/>
      </c>
      <c r="I202" s="105"/>
      <c r="J202" s="105"/>
      <c r="K202" s="105"/>
      <c r="L202" s="105"/>
      <c r="M202" s="136"/>
      <c r="T202" s="44">
        <f>Nut_StatusTool!A196</f>
        <v>190</v>
      </c>
      <c r="U202" s="44">
        <f>Nut_StatusTool!B196</f>
        <v>0</v>
      </c>
      <c r="V202" s="44">
        <f>Nut_StatusTool!C196</f>
        <v>0</v>
      </c>
      <c r="W202" s="44">
        <f>Nut_StatusTool!D196</f>
        <v>0</v>
      </c>
      <c r="X202" s="44">
        <f>Nut_StatusTool!F196</f>
        <v>0</v>
      </c>
      <c r="Y202" s="285" t="str">
        <f>Nut_StatusTool!K196</f>
        <v/>
      </c>
      <c r="Z202" s="44" t="str">
        <f>Nut_StatusTool!L196</f>
        <v/>
      </c>
      <c r="AA202" s="44" t="str">
        <f>Nut_StatusTool!M196</f>
        <v/>
      </c>
      <c r="AB202" s="44" t="str">
        <f>Nut_StatusTool!N196</f>
        <v/>
      </c>
      <c r="AC202" s="44">
        <f>Nut_StatusTool!I196</f>
        <v>0</v>
      </c>
      <c r="AD202" s="44">
        <f>Nut_StatusTool!J196</f>
        <v>0</v>
      </c>
    </row>
    <row r="203" spans="1:30" ht="20.100000000000001" customHeight="1">
      <c r="A203" s="59" t="str">
        <f t="array" ref="A203">IF(ROWS(A$9:A203)&gt;$U$5,"",INDEX(T$13:T$512,SMALL(IF(($AB$13:$AB$512=$AB$5),ROW($A$9:$A$508)-ROW($A$9)+1,""),ROWS(A$9:A203)),,1))</f>
        <v/>
      </c>
      <c r="B203" s="389" t="str">
        <f t="array" ref="B203">IF(ROWS(B$9:B203)&gt;$U$5,"",INDEX(U$13:U$512,SMALL(IF(($AB$13:$AB$512=$AB$5),ROW($A$9:$A$508)-ROW($A$9)+1,""),ROWS(B$9:B203)),,1))</f>
        <v/>
      </c>
      <c r="C203" s="389" t="str">
        <f t="array" ref="C203">IF(ROWS(C$9:C203)&gt;$U$5,"",INDEX(V$13:V$512,SMALL(IF(($AB$13:$AB$512=$AB$5),ROW($A$9:$A$508)-ROW($A$9)+1,""),ROWS(C$9:C203)),,1))</f>
        <v/>
      </c>
      <c r="D203" s="30" t="str">
        <f t="array" ref="D203">IF(ROWS(D$9:D203)&gt;$U$5,"",INDEX(W$13:W$512,SMALL(IF(($AB$13:$AB$512=$AB$5),ROW($A$9:$A$508)-ROW($A$9)+1,""),ROWS(D$9:D203)),,1))</f>
        <v/>
      </c>
      <c r="E203" s="59" t="str">
        <f t="array" ref="E203">IF(ROWS(E$9:E203)&gt;$U$5,"",INDEX(X$13:X$512,SMALL(IF(($AB$13:$AB$512=$AB$5),ROW($A$9:$A$508)-ROW($A$9)+1,""),ROWS(E$9:E203)),,1))</f>
        <v/>
      </c>
      <c r="F203" s="59" t="str">
        <f t="array" ref="F203">IF(ROWS(F$9:F203)&gt;$U$5,"",INDEX(Y$13:Y$512,SMALL(IF(($AB$13:$AB$512=$AB$5),ROW($A$9:$A$508)-ROW($A$9)+1,""),ROWS(F$9:F203)),,1))</f>
        <v/>
      </c>
      <c r="G203" s="59" t="str">
        <f t="array" ref="G203">IF(ROWS(G$9:G203)&gt;$U$5,"",INDEX(AB$13:AB$512,SMALL(IF(($AB$13:$AB$512=$AB$5),ROW($A$9:$A$508)-ROW($A$9)+1,""),ROWS(G$9:G203)),,1))</f>
        <v/>
      </c>
      <c r="H203" s="325" t="str">
        <f t="array" ref="H203">IF(ROWS(H$9:H203)&gt;$U$5,"",INDEX(AC$13:AC$512,SMALL(IF(($AB$13:$AB$512=$AB$5),ROW($A$9:$A$508)-ROW($A$9)+1,""),ROWS(H$9:H203)),,1))</f>
        <v/>
      </c>
      <c r="I203" s="105"/>
      <c r="J203" s="105"/>
      <c r="K203" s="105"/>
      <c r="L203" s="105"/>
      <c r="M203" s="136"/>
      <c r="T203" s="44">
        <f>Nut_StatusTool!A197</f>
        <v>191</v>
      </c>
      <c r="U203" s="44">
        <f>Nut_StatusTool!B197</f>
        <v>0</v>
      </c>
      <c r="V203" s="44">
        <f>Nut_StatusTool!C197</f>
        <v>0</v>
      </c>
      <c r="W203" s="44">
        <f>Nut_StatusTool!D197</f>
        <v>0</v>
      </c>
      <c r="X203" s="44">
        <f>Nut_StatusTool!F197</f>
        <v>0</v>
      </c>
      <c r="Y203" s="285" t="str">
        <f>Nut_StatusTool!K197</f>
        <v/>
      </c>
      <c r="Z203" s="44" t="str">
        <f>Nut_StatusTool!L197</f>
        <v/>
      </c>
      <c r="AA203" s="44" t="str">
        <f>Nut_StatusTool!M197</f>
        <v/>
      </c>
      <c r="AB203" s="44" t="str">
        <f>Nut_StatusTool!N197</f>
        <v/>
      </c>
      <c r="AC203" s="44">
        <f>Nut_StatusTool!I197</f>
        <v>0</v>
      </c>
      <c r="AD203" s="44">
        <f>Nut_StatusTool!J197</f>
        <v>0</v>
      </c>
    </row>
    <row r="204" spans="1:30" ht="20.100000000000001" customHeight="1">
      <c r="A204" s="59" t="str">
        <f t="array" ref="A204">IF(ROWS(A$9:A204)&gt;$U$5,"",INDEX(T$13:T$512,SMALL(IF(($AB$13:$AB$512=$AB$5),ROW($A$9:$A$508)-ROW($A$9)+1,""),ROWS(A$9:A204)),,1))</f>
        <v/>
      </c>
      <c r="B204" s="389" t="str">
        <f t="array" ref="B204">IF(ROWS(B$9:B204)&gt;$U$5,"",INDEX(U$13:U$512,SMALL(IF(($AB$13:$AB$512=$AB$5),ROW($A$9:$A$508)-ROW($A$9)+1,""),ROWS(B$9:B204)),,1))</f>
        <v/>
      </c>
      <c r="C204" s="389" t="str">
        <f t="array" ref="C204">IF(ROWS(C$9:C204)&gt;$U$5,"",INDEX(V$13:V$512,SMALL(IF(($AB$13:$AB$512=$AB$5),ROW($A$9:$A$508)-ROW($A$9)+1,""),ROWS(C$9:C204)),,1))</f>
        <v/>
      </c>
      <c r="D204" s="30" t="str">
        <f t="array" ref="D204">IF(ROWS(D$9:D204)&gt;$U$5,"",INDEX(W$13:W$512,SMALL(IF(($AB$13:$AB$512=$AB$5),ROW($A$9:$A$508)-ROW($A$9)+1,""),ROWS(D$9:D204)),,1))</f>
        <v/>
      </c>
      <c r="E204" s="59" t="str">
        <f t="array" ref="E204">IF(ROWS(E$9:E204)&gt;$U$5,"",INDEX(X$13:X$512,SMALL(IF(($AB$13:$AB$512=$AB$5),ROW($A$9:$A$508)-ROW($A$9)+1,""),ROWS(E$9:E204)),,1))</f>
        <v/>
      </c>
      <c r="F204" s="59" t="str">
        <f t="array" ref="F204">IF(ROWS(F$9:F204)&gt;$U$5,"",INDEX(Y$13:Y$512,SMALL(IF(($AB$13:$AB$512=$AB$5),ROW($A$9:$A$508)-ROW($A$9)+1,""),ROWS(F$9:F204)),,1))</f>
        <v/>
      </c>
      <c r="G204" s="59" t="str">
        <f t="array" ref="G204">IF(ROWS(G$9:G204)&gt;$U$5,"",INDEX(AB$13:AB$512,SMALL(IF(($AB$13:$AB$512=$AB$5),ROW($A$9:$A$508)-ROW($A$9)+1,""),ROWS(G$9:G204)),,1))</f>
        <v/>
      </c>
      <c r="H204" s="325" t="str">
        <f t="array" ref="H204">IF(ROWS(H$9:H204)&gt;$U$5,"",INDEX(AC$13:AC$512,SMALL(IF(($AB$13:$AB$512=$AB$5),ROW($A$9:$A$508)-ROW($A$9)+1,""),ROWS(H$9:H204)),,1))</f>
        <v/>
      </c>
      <c r="I204" s="105"/>
      <c r="J204" s="105"/>
      <c r="K204" s="105"/>
      <c r="L204" s="105"/>
      <c r="M204" s="136"/>
      <c r="T204" s="44">
        <f>Nut_StatusTool!A198</f>
        <v>192</v>
      </c>
      <c r="U204" s="44">
        <f>Nut_StatusTool!B198</f>
        <v>0</v>
      </c>
      <c r="V204" s="44">
        <f>Nut_StatusTool!C198</f>
        <v>0</v>
      </c>
      <c r="W204" s="44">
        <f>Nut_StatusTool!D198</f>
        <v>0</v>
      </c>
      <c r="X204" s="44">
        <f>Nut_StatusTool!F198</f>
        <v>0</v>
      </c>
      <c r="Y204" s="285" t="str">
        <f>Nut_StatusTool!K198</f>
        <v/>
      </c>
      <c r="Z204" s="44" t="str">
        <f>Nut_StatusTool!L198</f>
        <v/>
      </c>
      <c r="AA204" s="44" t="str">
        <f>Nut_StatusTool!M198</f>
        <v/>
      </c>
      <c r="AB204" s="44" t="str">
        <f>Nut_StatusTool!N198</f>
        <v/>
      </c>
      <c r="AC204" s="44">
        <f>Nut_StatusTool!I198</f>
        <v>0</v>
      </c>
      <c r="AD204" s="44">
        <f>Nut_StatusTool!J198</f>
        <v>0</v>
      </c>
    </row>
    <row r="205" spans="1:30" ht="20.100000000000001" customHeight="1">
      <c r="A205" s="59" t="str">
        <f t="array" ref="A205">IF(ROWS(A$9:A205)&gt;$U$5,"",INDEX(T$13:T$512,SMALL(IF(($AB$13:$AB$512=$AB$5),ROW($A$9:$A$508)-ROW($A$9)+1,""),ROWS(A$9:A205)),,1))</f>
        <v/>
      </c>
      <c r="B205" s="389" t="str">
        <f t="array" ref="B205">IF(ROWS(B$9:B205)&gt;$U$5,"",INDEX(U$13:U$512,SMALL(IF(($AB$13:$AB$512=$AB$5),ROW($A$9:$A$508)-ROW($A$9)+1,""),ROWS(B$9:B205)),,1))</f>
        <v/>
      </c>
      <c r="C205" s="389" t="str">
        <f t="array" ref="C205">IF(ROWS(C$9:C205)&gt;$U$5,"",INDEX(V$13:V$512,SMALL(IF(($AB$13:$AB$512=$AB$5),ROW($A$9:$A$508)-ROW($A$9)+1,""),ROWS(C$9:C205)),,1))</f>
        <v/>
      </c>
      <c r="D205" s="30" t="str">
        <f t="array" ref="D205">IF(ROWS(D$9:D205)&gt;$U$5,"",INDEX(W$13:W$512,SMALL(IF(($AB$13:$AB$512=$AB$5),ROW($A$9:$A$508)-ROW($A$9)+1,""),ROWS(D$9:D205)),,1))</f>
        <v/>
      </c>
      <c r="E205" s="59" t="str">
        <f t="array" ref="E205">IF(ROWS(E$9:E205)&gt;$U$5,"",INDEX(X$13:X$512,SMALL(IF(($AB$13:$AB$512=$AB$5),ROW($A$9:$A$508)-ROW($A$9)+1,""),ROWS(E$9:E205)),,1))</f>
        <v/>
      </c>
      <c r="F205" s="59" t="str">
        <f t="array" ref="F205">IF(ROWS(F$9:F205)&gt;$U$5,"",INDEX(Y$13:Y$512,SMALL(IF(($AB$13:$AB$512=$AB$5),ROW($A$9:$A$508)-ROW($A$9)+1,""),ROWS(F$9:F205)),,1))</f>
        <v/>
      </c>
      <c r="G205" s="59" t="str">
        <f t="array" ref="G205">IF(ROWS(G$9:G205)&gt;$U$5,"",INDEX(AB$13:AB$512,SMALL(IF(($AB$13:$AB$512=$AB$5),ROW($A$9:$A$508)-ROW($A$9)+1,""),ROWS(G$9:G205)),,1))</f>
        <v/>
      </c>
      <c r="H205" s="325" t="str">
        <f t="array" ref="H205">IF(ROWS(H$9:H205)&gt;$U$5,"",INDEX(AC$13:AC$512,SMALL(IF(($AB$13:$AB$512=$AB$5),ROW($A$9:$A$508)-ROW($A$9)+1,""),ROWS(H$9:H205)),,1))</f>
        <v/>
      </c>
      <c r="I205" s="105"/>
      <c r="J205" s="105"/>
      <c r="K205" s="105"/>
      <c r="L205" s="105"/>
      <c r="M205" s="136"/>
      <c r="T205" s="44">
        <f>Nut_StatusTool!A199</f>
        <v>193</v>
      </c>
      <c r="U205" s="44">
        <f>Nut_StatusTool!B199</f>
        <v>0</v>
      </c>
      <c r="V205" s="44">
        <f>Nut_StatusTool!C199</f>
        <v>0</v>
      </c>
      <c r="W205" s="44">
        <f>Nut_StatusTool!D199</f>
        <v>0</v>
      </c>
      <c r="X205" s="44">
        <f>Nut_StatusTool!F199</f>
        <v>0</v>
      </c>
      <c r="Y205" s="285" t="str">
        <f>Nut_StatusTool!K199</f>
        <v/>
      </c>
      <c r="Z205" s="44" t="str">
        <f>Nut_StatusTool!L199</f>
        <v/>
      </c>
      <c r="AA205" s="44" t="str">
        <f>Nut_StatusTool!M199</f>
        <v/>
      </c>
      <c r="AB205" s="44" t="str">
        <f>Nut_StatusTool!N199</f>
        <v/>
      </c>
      <c r="AC205" s="44">
        <f>Nut_StatusTool!I199</f>
        <v>0</v>
      </c>
      <c r="AD205" s="44">
        <f>Nut_StatusTool!J199</f>
        <v>0</v>
      </c>
    </row>
    <row r="206" spans="1:30" ht="20.100000000000001" customHeight="1">
      <c r="A206" s="59" t="str">
        <f t="array" ref="A206">IF(ROWS(A$9:A206)&gt;$U$5,"",INDEX(T$13:T$512,SMALL(IF(($AB$13:$AB$512=$AB$5),ROW($A$9:$A$508)-ROW($A$9)+1,""),ROWS(A$9:A206)),,1))</f>
        <v/>
      </c>
      <c r="B206" s="389" t="str">
        <f t="array" ref="B206">IF(ROWS(B$9:B206)&gt;$U$5,"",INDEX(U$13:U$512,SMALL(IF(($AB$13:$AB$512=$AB$5),ROW($A$9:$A$508)-ROW($A$9)+1,""),ROWS(B$9:B206)),,1))</f>
        <v/>
      </c>
      <c r="C206" s="389" t="str">
        <f t="array" ref="C206">IF(ROWS(C$9:C206)&gt;$U$5,"",INDEX(V$13:V$512,SMALL(IF(($AB$13:$AB$512=$AB$5),ROW($A$9:$A$508)-ROW($A$9)+1,""),ROWS(C$9:C206)),,1))</f>
        <v/>
      </c>
      <c r="D206" s="30" t="str">
        <f t="array" ref="D206">IF(ROWS(D$9:D206)&gt;$U$5,"",INDEX(W$13:W$512,SMALL(IF(($AB$13:$AB$512=$AB$5),ROW($A$9:$A$508)-ROW($A$9)+1,""),ROWS(D$9:D206)),,1))</f>
        <v/>
      </c>
      <c r="E206" s="59" t="str">
        <f t="array" ref="E206">IF(ROWS(E$9:E206)&gt;$U$5,"",INDEX(X$13:X$512,SMALL(IF(($AB$13:$AB$512=$AB$5),ROW($A$9:$A$508)-ROW($A$9)+1,""),ROWS(E$9:E206)),,1))</f>
        <v/>
      </c>
      <c r="F206" s="59" t="str">
        <f t="array" ref="F206">IF(ROWS(F$9:F206)&gt;$U$5,"",INDEX(Y$13:Y$512,SMALL(IF(($AB$13:$AB$512=$AB$5),ROW($A$9:$A$508)-ROW($A$9)+1,""),ROWS(F$9:F206)),,1))</f>
        <v/>
      </c>
      <c r="G206" s="59" t="str">
        <f t="array" ref="G206">IF(ROWS(G$9:G206)&gt;$U$5,"",INDEX(AB$13:AB$512,SMALL(IF(($AB$13:$AB$512=$AB$5),ROW($A$9:$A$508)-ROW($A$9)+1,""),ROWS(G$9:G206)),,1))</f>
        <v/>
      </c>
      <c r="H206" s="325" t="str">
        <f t="array" ref="H206">IF(ROWS(H$9:H206)&gt;$U$5,"",INDEX(AC$13:AC$512,SMALL(IF(($AB$13:$AB$512=$AB$5),ROW($A$9:$A$508)-ROW($A$9)+1,""),ROWS(H$9:H206)),,1))</f>
        <v/>
      </c>
      <c r="I206" s="105"/>
      <c r="J206" s="105"/>
      <c r="K206" s="105"/>
      <c r="L206" s="105"/>
      <c r="M206" s="136"/>
      <c r="T206" s="44">
        <f>Nut_StatusTool!A200</f>
        <v>194</v>
      </c>
      <c r="U206" s="44">
        <f>Nut_StatusTool!B200</f>
        <v>0</v>
      </c>
      <c r="V206" s="44">
        <f>Nut_StatusTool!C200</f>
        <v>0</v>
      </c>
      <c r="W206" s="44">
        <f>Nut_StatusTool!D200</f>
        <v>0</v>
      </c>
      <c r="X206" s="44">
        <f>Nut_StatusTool!F200</f>
        <v>0</v>
      </c>
      <c r="Y206" s="285" t="str">
        <f>Nut_StatusTool!K200</f>
        <v/>
      </c>
      <c r="Z206" s="44" t="str">
        <f>Nut_StatusTool!L200</f>
        <v/>
      </c>
      <c r="AA206" s="44" t="str">
        <f>Nut_StatusTool!M200</f>
        <v/>
      </c>
      <c r="AB206" s="44" t="str">
        <f>Nut_StatusTool!N200</f>
        <v/>
      </c>
      <c r="AC206" s="44">
        <f>Nut_StatusTool!I200</f>
        <v>0</v>
      </c>
      <c r="AD206" s="44">
        <f>Nut_StatusTool!J200</f>
        <v>0</v>
      </c>
    </row>
    <row r="207" spans="1:30" ht="20.100000000000001" customHeight="1">
      <c r="A207" s="59" t="str">
        <f t="array" ref="A207">IF(ROWS(A$9:A207)&gt;$U$5,"",INDEX(T$13:T$512,SMALL(IF(($AB$13:$AB$512=$AB$5),ROW($A$9:$A$508)-ROW($A$9)+1,""),ROWS(A$9:A207)),,1))</f>
        <v/>
      </c>
      <c r="B207" s="389" t="str">
        <f t="array" ref="B207">IF(ROWS(B$9:B207)&gt;$U$5,"",INDEX(U$13:U$512,SMALL(IF(($AB$13:$AB$512=$AB$5),ROW($A$9:$A$508)-ROW($A$9)+1,""),ROWS(B$9:B207)),,1))</f>
        <v/>
      </c>
      <c r="C207" s="389" t="str">
        <f t="array" ref="C207">IF(ROWS(C$9:C207)&gt;$U$5,"",INDEX(V$13:V$512,SMALL(IF(($AB$13:$AB$512=$AB$5),ROW($A$9:$A$508)-ROW($A$9)+1,""),ROWS(C$9:C207)),,1))</f>
        <v/>
      </c>
      <c r="D207" s="30" t="str">
        <f t="array" ref="D207">IF(ROWS(D$9:D207)&gt;$U$5,"",INDEX(W$13:W$512,SMALL(IF(($AB$13:$AB$512=$AB$5),ROW($A$9:$A$508)-ROW($A$9)+1,""),ROWS(D$9:D207)),,1))</f>
        <v/>
      </c>
      <c r="E207" s="59" t="str">
        <f t="array" ref="E207">IF(ROWS(E$9:E207)&gt;$U$5,"",INDEX(X$13:X$512,SMALL(IF(($AB$13:$AB$512=$AB$5),ROW($A$9:$A$508)-ROW($A$9)+1,""),ROWS(E$9:E207)),,1))</f>
        <v/>
      </c>
      <c r="F207" s="59" t="str">
        <f t="array" ref="F207">IF(ROWS(F$9:F207)&gt;$U$5,"",INDEX(Y$13:Y$512,SMALL(IF(($AB$13:$AB$512=$AB$5),ROW($A$9:$A$508)-ROW($A$9)+1,""),ROWS(F$9:F207)),,1))</f>
        <v/>
      </c>
      <c r="G207" s="59" t="str">
        <f t="array" ref="G207">IF(ROWS(G$9:G207)&gt;$U$5,"",INDEX(AB$13:AB$512,SMALL(IF(($AB$13:$AB$512=$AB$5),ROW($A$9:$A$508)-ROW($A$9)+1,""),ROWS(G$9:G207)),,1))</f>
        <v/>
      </c>
      <c r="H207" s="325" t="str">
        <f t="array" ref="H207">IF(ROWS(H$9:H207)&gt;$U$5,"",INDEX(AC$13:AC$512,SMALL(IF(($AB$13:$AB$512=$AB$5),ROW($A$9:$A$508)-ROW($A$9)+1,""),ROWS(H$9:H207)),,1))</f>
        <v/>
      </c>
      <c r="I207" s="105"/>
      <c r="J207" s="105"/>
      <c r="K207" s="105"/>
      <c r="L207" s="105"/>
      <c r="M207" s="136"/>
      <c r="T207" s="44">
        <f>Nut_StatusTool!A201</f>
        <v>195</v>
      </c>
      <c r="U207" s="44">
        <f>Nut_StatusTool!B201</f>
        <v>0</v>
      </c>
      <c r="V207" s="44">
        <f>Nut_StatusTool!C201</f>
        <v>0</v>
      </c>
      <c r="W207" s="44">
        <f>Nut_StatusTool!D201</f>
        <v>0</v>
      </c>
      <c r="X207" s="44">
        <f>Nut_StatusTool!F201</f>
        <v>0</v>
      </c>
      <c r="Y207" s="285" t="str">
        <f>Nut_StatusTool!K201</f>
        <v/>
      </c>
      <c r="Z207" s="44" t="str">
        <f>Nut_StatusTool!L201</f>
        <v/>
      </c>
      <c r="AA207" s="44" t="str">
        <f>Nut_StatusTool!M201</f>
        <v/>
      </c>
      <c r="AB207" s="44" t="str">
        <f>Nut_StatusTool!N201</f>
        <v/>
      </c>
      <c r="AC207" s="44">
        <f>Nut_StatusTool!I201</f>
        <v>0</v>
      </c>
      <c r="AD207" s="44">
        <f>Nut_StatusTool!J201</f>
        <v>0</v>
      </c>
    </row>
    <row r="208" spans="1:30" ht="20.100000000000001" customHeight="1">
      <c r="A208" s="59" t="str">
        <f t="array" ref="A208">IF(ROWS(A$9:A208)&gt;$U$5,"",INDEX(T$13:T$512,SMALL(IF(($AB$13:$AB$512=$AB$5),ROW($A$9:$A$508)-ROW($A$9)+1,""),ROWS(A$9:A208)),,1))</f>
        <v/>
      </c>
      <c r="B208" s="389" t="str">
        <f t="array" ref="B208">IF(ROWS(B$9:B208)&gt;$U$5,"",INDEX(U$13:U$512,SMALL(IF(($AB$13:$AB$512=$AB$5),ROW($A$9:$A$508)-ROW($A$9)+1,""),ROWS(B$9:B208)),,1))</f>
        <v/>
      </c>
      <c r="C208" s="389" t="str">
        <f t="array" ref="C208">IF(ROWS(C$9:C208)&gt;$U$5,"",INDEX(V$13:V$512,SMALL(IF(($AB$13:$AB$512=$AB$5),ROW($A$9:$A$508)-ROW($A$9)+1,""),ROWS(C$9:C208)),,1))</f>
        <v/>
      </c>
      <c r="D208" s="30" t="str">
        <f t="array" ref="D208">IF(ROWS(D$9:D208)&gt;$U$5,"",INDEX(W$13:W$512,SMALL(IF(($AB$13:$AB$512=$AB$5),ROW($A$9:$A$508)-ROW($A$9)+1,""),ROWS(D$9:D208)),,1))</f>
        <v/>
      </c>
      <c r="E208" s="59" t="str">
        <f t="array" ref="E208">IF(ROWS(E$9:E208)&gt;$U$5,"",INDEX(X$13:X$512,SMALL(IF(($AB$13:$AB$512=$AB$5),ROW($A$9:$A$508)-ROW($A$9)+1,""),ROWS(E$9:E208)),,1))</f>
        <v/>
      </c>
      <c r="F208" s="59" t="str">
        <f t="array" ref="F208">IF(ROWS(F$9:F208)&gt;$U$5,"",INDEX(Y$13:Y$512,SMALL(IF(($AB$13:$AB$512=$AB$5),ROW($A$9:$A$508)-ROW($A$9)+1,""),ROWS(F$9:F208)),,1))</f>
        <v/>
      </c>
      <c r="G208" s="59" t="str">
        <f t="array" ref="G208">IF(ROWS(G$9:G208)&gt;$U$5,"",INDEX(AB$13:AB$512,SMALL(IF(($AB$13:$AB$512=$AB$5),ROW($A$9:$A$508)-ROW($A$9)+1,""),ROWS(G$9:G208)),,1))</f>
        <v/>
      </c>
      <c r="H208" s="325" t="str">
        <f t="array" ref="H208">IF(ROWS(H$9:H208)&gt;$U$5,"",INDEX(AC$13:AC$512,SMALL(IF(($AB$13:$AB$512=$AB$5),ROW($A$9:$A$508)-ROW($A$9)+1,""),ROWS(H$9:H208)),,1))</f>
        <v/>
      </c>
      <c r="I208" s="105"/>
      <c r="J208" s="105"/>
      <c r="K208" s="105"/>
      <c r="L208" s="105"/>
      <c r="M208" s="136"/>
      <c r="T208" s="44">
        <f>Nut_StatusTool!A202</f>
        <v>196</v>
      </c>
      <c r="U208" s="44">
        <f>Nut_StatusTool!B202</f>
        <v>0</v>
      </c>
      <c r="V208" s="44">
        <f>Nut_StatusTool!C202</f>
        <v>0</v>
      </c>
      <c r="W208" s="44">
        <f>Nut_StatusTool!D202</f>
        <v>0</v>
      </c>
      <c r="X208" s="44">
        <f>Nut_StatusTool!F202</f>
        <v>0</v>
      </c>
      <c r="Y208" s="285" t="str">
        <f>Nut_StatusTool!K202</f>
        <v/>
      </c>
      <c r="Z208" s="44" t="str">
        <f>Nut_StatusTool!L202</f>
        <v/>
      </c>
      <c r="AA208" s="44" t="str">
        <f>Nut_StatusTool!M202</f>
        <v/>
      </c>
      <c r="AB208" s="44" t="str">
        <f>Nut_StatusTool!N202</f>
        <v/>
      </c>
      <c r="AC208" s="44">
        <f>Nut_StatusTool!I202</f>
        <v>0</v>
      </c>
      <c r="AD208" s="44">
        <f>Nut_StatusTool!J202</f>
        <v>0</v>
      </c>
    </row>
    <row r="209" spans="1:30" ht="20.100000000000001" customHeight="1">
      <c r="A209" s="59" t="str">
        <f t="array" ref="A209">IF(ROWS(A$9:A209)&gt;$U$5,"",INDEX(T$13:T$512,SMALL(IF(($AB$13:$AB$512=$AB$5),ROW($A$9:$A$508)-ROW($A$9)+1,""),ROWS(A$9:A209)),,1))</f>
        <v/>
      </c>
      <c r="B209" s="389" t="str">
        <f t="array" ref="B209">IF(ROWS(B$9:B209)&gt;$U$5,"",INDEX(U$13:U$512,SMALL(IF(($AB$13:$AB$512=$AB$5),ROW($A$9:$A$508)-ROW($A$9)+1,""),ROWS(B$9:B209)),,1))</f>
        <v/>
      </c>
      <c r="C209" s="389" t="str">
        <f t="array" ref="C209">IF(ROWS(C$9:C209)&gt;$U$5,"",INDEX(V$13:V$512,SMALL(IF(($AB$13:$AB$512=$AB$5),ROW($A$9:$A$508)-ROW($A$9)+1,""),ROWS(C$9:C209)),,1))</f>
        <v/>
      </c>
      <c r="D209" s="30" t="str">
        <f t="array" ref="D209">IF(ROWS(D$9:D209)&gt;$U$5,"",INDEX(W$13:W$512,SMALL(IF(($AB$13:$AB$512=$AB$5),ROW($A$9:$A$508)-ROW($A$9)+1,""),ROWS(D$9:D209)),,1))</f>
        <v/>
      </c>
      <c r="E209" s="59" t="str">
        <f t="array" ref="E209">IF(ROWS(E$9:E209)&gt;$U$5,"",INDEX(X$13:X$512,SMALL(IF(($AB$13:$AB$512=$AB$5),ROW($A$9:$A$508)-ROW($A$9)+1,""),ROWS(E$9:E209)),,1))</f>
        <v/>
      </c>
      <c r="F209" s="59" t="str">
        <f t="array" ref="F209">IF(ROWS(F$9:F209)&gt;$U$5,"",INDEX(Y$13:Y$512,SMALL(IF(($AB$13:$AB$512=$AB$5),ROW($A$9:$A$508)-ROW($A$9)+1,""),ROWS(F$9:F209)),,1))</f>
        <v/>
      </c>
      <c r="G209" s="59" t="str">
        <f t="array" ref="G209">IF(ROWS(G$9:G209)&gt;$U$5,"",INDEX(AB$13:AB$512,SMALL(IF(($AB$13:$AB$512=$AB$5),ROW($A$9:$A$508)-ROW($A$9)+1,""),ROWS(G$9:G209)),,1))</f>
        <v/>
      </c>
      <c r="H209" s="325" t="str">
        <f t="array" ref="H209">IF(ROWS(H$9:H209)&gt;$U$5,"",INDEX(AC$13:AC$512,SMALL(IF(($AB$13:$AB$512=$AB$5),ROW($A$9:$A$508)-ROW($A$9)+1,""),ROWS(H$9:H209)),,1))</f>
        <v/>
      </c>
      <c r="I209" s="105"/>
      <c r="J209" s="105"/>
      <c r="K209" s="105"/>
      <c r="L209" s="105"/>
      <c r="M209" s="136"/>
      <c r="T209" s="44">
        <f>Nut_StatusTool!A203</f>
        <v>197</v>
      </c>
      <c r="U209" s="44">
        <f>Nut_StatusTool!B203</f>
        <v>0</v>
      </c>
      <c r="V209" s="44">
        <f>Nut_StatusTool!C203</f>
        <v>0</v>
      </c>
      <c r="W209" s="44">
        <f>Nut_StatusTool!D203</f>
        <v>0</v>
      </c>
      <c r="X209" s="44">
        <f>Nut_StatusTool!F203</f>
        <v>0</v>
      </c>
      <c r="Y209" s="285" t="str">
        <f>Nut_StatusTool!K203</f>
        <v/>
      </c>
      <c r="Z209" s="44" t="str">
        <f>Nut_StatusTool!L203</f>
        <v/>
      </c>
      <c r="AA209" s="44" t="str">
        <f>Nut_StatusTool!M203</f>
        <v/>
      </c>
      <c r="AB209" s="44" t="str">
        <f>Nut_StatusTool!N203</f>
        <v/>
      </c>
      <c r="AC209" s="44">
        <f>Nut_StatusTool!I203</f>
        <v>0</v>
      </c>
      <c r="AD209" s="44">
        <f>Nut_StatusTool!J203</f>
        <v>0</v>
      </c>
    </row>
    <row r="210" spans="1:30" ht="20.100000000000001" customHeight="1">
      <c r="A210" s="59" t="str">
        <f t="array" ref="A210">IF(ROWS(A$9:A210)&gt;$U$5,"",INDEX(T$13:T$512,SMALL(IF(($AB$13:$AB$512=$AB$5),ROW($A$9:$A$508)-ROW($A$9)+1,""),ROWS(A$9:A210)),,1))</f>
        <v/>
      </c>
      <c r="B210" s="389" t="str">
        <f t="array" ref="B210">IF(ROWS(B$9:B210)&gt;$U$5,"",INDEX(U$13:U$512,SMALL(IF(($AB$13:$AB$512=$AB$5),ROW($A$9:$A$508)-ROW($A$9)+1,""),ROWS(B$9:B210)),,1))</f>
        <v/>
      </c>
      <c r="C210" s="389" t="str">
        <f t="array" ref="C210">IF(ROWS(C$9:C210)&gt;$U$5,"",INDEX(V$13:V$512,SMALL(IF(($AB$13:$AB$512=$AB$5),ROW($A$9:$A$508)-ROW($A$9)+1,""),ROWS(C$9:C210)),,1))</f>
        <v/>
      </c>
      <c r="D210" s="30" t="str">
        <f t="array" ref="D210">IF(ROWS(D$9:D210)&gt;$U$5,"",INDEX(W$13:W$512,SMALL(IF(($AB$13:$AB$512=$AB$5),ROW($A$9:$A$508)-ROW($A$9)+1,""),ROWS(D$9:D210)),,1))</f>
        <v/>
      </c>
      <c r="E210" s="59" t="str">
        <f t="array" ref="E210">IF(ROWS(E$9:E210)&gt;$U$5,"",INDEX(X$13:X$512,SMALL(IF(($AB$13:$AB$512=$AB$5),ROW($A$9:$A$508)-ROW($A$9)+1,""),ROWS(E$9:E210)),,1))</f>
        <v/>
      </c>
      <c r="F210" s="59" t="str">
        <f t="array" ref="F210">IF(ROWS(F$9:F210)&gt;$U$5,"",INDEX(Y$13:Y$512,SMALL(IF(($AB$13:$AB$512=$AB$5),ROW($A$9:$A$508)-ROW($A$9)+1,""),ROWS(F$9:F210)),,1))</f>
        <v/>
      </c>
      <c r="G210" s="59" t="str">
        <f t="array" ref="G210">IF(ROWS(G$9:G210)&gt;$U$5,"",INDEX(AB$13:AB$512,SMALL(IF(($AB$13:$AB$512=$AB$5),ROW($A$9:$A$508)-ROW($A$9)+1,""),ROWS(G$9:G210)),,1))</f>
        <v/>
      </c>
      <c r="H210" s="325" t="str">
        <f t="array" ref="H210">IF(ROWS(H$9:H210)&gt;$U$5,"",INDEX(AC$13:AC$512,SMALL(IF(($AB$13:$AB$512=$AB$5),ROW($A$9:$A$508)-ROW($A$9)+1,""),ROWS(H$9:H210)),,1))</f>
        <v/>
      </c>
      <c r="I210" s="105"/>
      <c r="J210" s="105"/>
      <c r="K210" s="105"/>
      <c r="L210" s="105"/>
      <c r="M210" s="136"/>
      <c r="T210" s="44">
        <f>Nut_StatusTool!A204</f>
        <v>198</v>
      </c>
      <c r="U210" s="44">
        <f>Nut_StatusTool!B204</f>
        <v>0</v>
      </c>
      <c r="V210" s="44">
        <f>Nut_StatusTool!C204</f>
        <v>0</v>
      </c>
      <c r="W210" s="44">
        <f>Nut_StatusTool!D204</f>
        <v>0</v>
      </c>
      <c r="X210" s="44">
        <f>Nut_StatusTool!F204</f>
        <v>0</v>
      </c>
      <c r="Y210" s="285" t="str">
        <f>Nut_StatusTool!K204</f>
        <v/>
      </c>
      <c r="Z210" s="44" t="str">
        <f>Nut_StatusTool!L204</f>
        <v/>
      </c>
      <c r="AA210" s="44" t="str">
        <f>Nut_StatusTool!M204</f>
        <v/>
      </c>
      <c r="AB210" s="44" t="str">
        <f>Nut_StatusTool!N204</f>
        <v/>
      </c>
      <c r="AC210" s="44">
        <f>Nut_StatusTool!I204</f>
        <v>0</v>
      </c>
      <c r="AD210" s="44">
        <f>Nut_StatusTool!J204</f>
        <v>0</v>
      </c>
    </row>
    <row r="211" spans="1:30" ht="20.100000000000001" customHeight="1">
      <c r="A211" s="59" t="str">
        <f t="array" ref="A211">IF(ROWS(A$9:A211)&gt;$U$5,"",INDEX(T$13:T$512,SMALL(IF(($AB$13:$AB$512=$AB$5),ROW($A$9:$A$508)-ROW($A$9)+1,""),ROWS(A$9:A211)),,1))</f>
        <v/>
      </c>
      <c r="B211" s="389" t="str">
        <f t="array" ref="B211">IF(ROWS(B$9:B211)&gt;$U$5,"",INDEX(U$13:U$512,SMALL(IF(($AB$13:$AB$512=$AB$5),ROW($A$9:$A$508)-ROW($A$9)+1,""),ROWS(B$9:B211)),,1))</f>
        <v/>
      </c>
      <c r="C211" s="389" t="str">
        <f t="array" ref="C211">IF(ROWS(C$9:C211)&gt;$U$5,"",INDEX(V$13:V$512,SMALL(IF(($AB$13:$AB$512=$AB$5),ROW($A$9:$A$508)-ROW($A$9)+1,""),ROWS(C$9:C211)),,1))</f>
        <v/>
      </c>
      <c r="D211" s="30" t="str">
        <f t="array" ref="D211">IF(ROWS(D$9:D211)&gt;$U$5,"",INDEX(W$13:W$512,SMALL(IF(($AB$13:$AB$512=$AB$5),ROW($A$9:$A$508)-ROW($A$9)+1,""),ROWS(D$9:D211)),,1))</f>
        <v/>
      </c>
      <c r="E211" s="59" t="str">
        <f t="array" ref="E211">IF(ROWS(E$9:E211)&gt;$U$5,"",INDEX(X$13:X$512,SMALL(IF(($AB$13:$AB$512=$AB$5),ROW($A$9:$A$508)-ROW($A$9)+1,""),ROWS(E$9:E211)),,1))</f>
        <v/>
      </c>
      <c r="F211" s="59" t="str">
        <f t="array" ref="F211">IF(ROWS(F$9:F211)&gt;$U$5,"",INDEX(Y$13:Y$512,SMALL(IF(($AB$13:$AB$512=$AB$5),ROW($A$9:$A$508)-ROW($A$9)+1,""),ROWS(F$9:F211)),,1))</f>
        <v/>
      </c>
      <c r="G211" s="59" t="str">
        <f t="array" ref="G211">IF(ROWS(G$9:G211)&gt;$U$5,"",INDEX(AB$13:AB$512,SMALL(IF(($AB$13:$AB$512=$AB$5),ROW($A$9:$A$508)-ROW($A$9)+1,""),ROWS(G$9:G211)),,1))</f>
        <v/>
      </c>
      <c r="H211" s="325" t="str">
        <f t="array" ref="H211">IF(ROWS(H$9:H211)&gt;$U$5,"",INDEX(AC$13:AC$512,SMALL(IF(($AB$13:$AB$512=$AB$5),ROW($A$9:$A$508)-ROW($A$9)+1,""),ROWS(H$9:H211)),,1))</f>
        <v/>
      </c>
      <c r="I211" s="105"/>
      <c r="J211" s="105"/>
      <c r="K211" s="105"/>
      <c r="L211" s="105"/>
      <c r="M211" s="136"/>
      <c r="T211" s="44">
        <f>Nut_StatusTool!A205</f>
        <v>199</v>
      </c>
      <c r="U211" s="44">
        <f>Nut_StatusTool!B205</f>
        <v>0</v>
      </c>
      <c r="V211" s="44">
        <f>Nut_StatusTool!C205</f>
        <v>0</v>
      </c>
      <c r="W211" s="44">
        <f>Nut_StatusTool!D205</f>
        <v>0</v>
      </c>
      <c r="X211" s="44">
        <f>Nut_StatusTool!F205</f>
        <v>0</v>
      </c>
      <c r="Y211" s="285" t="str">
        <f>Nut_StatusTool!K205</f>
        <v/>
      </c>
      <c r="Z211" s="44" t="str">
        <f>Nut_StatusTool!L205</f>
        <v/>
      </c>
      <c r="AA211" s="44" t="str">
        <f>Nut_StatusTool!M205</f>
        <v/>
      </c>
      <c r="AB211" s="44" t="str">
        <f>Nut_StatusTool!N205</f>
        <v/>
      </c>
      <c r="AC211" s="44">
        <f>Nut_StatusTool!I205</f>
        <v>0</v>
      </c>
      <c r="AD211" s="44">
        <f>Nut_StatusTool!J205</f>
        <v>0</v>
      </c>
    </row>
    <row r="212" spans="1:30" ht="20.100000000000001" customHeight="1">
      <c r="A212" s="59" t="str">
        <f t="array" ref="A212">IF(ROWS(A$9:A212)&gt;$U$5,"",INDEX(T$13:T$512,SMALL(IF(($AB$13:$AB$512=$AB$5),ROW($A$9:$A$508)-ROW($A$9)+1,""),ROWS(A$9:A212)),,1))</f>
        <v/>
      </c>
      <c r="B212" s="389" t="str">
        <f t="array" ref="B212">IF(ROWS(B$9:B212)&gt;$U$5,"",INDEX(U$13:U$512,SMALL(IF(($AB$13:$AB$512=$AB$5),ROW($A$9:$A$508)-ROW($A$9)+1,""),ROWS(B$9:B212)),,1))</f>
        <v/>
      </c>
      <c r="C212" s="389" t="str">
        <f t="array" ref="C212">IF(ROWS(C$9:C212)&gt;$U$5,"",INDEX(V$13:V$512,SMALL(IF(($AB$13:$AB$512=$AB$5),ROW($A$9:$A$508)-ROW($A$9)+1,""),ROWS(C$9:C212)),,1))</f>
        <v/>
      </c>
      <c r="D212" s="30" t="str">
        <f t="array" ref="D212">IF(ROWS(D$9:D212)&gt;$U$5,"",INDEX(W$13:W$512,SMALL(IF(($AB$13:$AB$512=$AB$5),ROW($A$9:$A$508)-ROW($A$9)+1,""),ROWS(D$9:D212)),,1))</f>
        <v/>
      </c>
      <c r="E212" s="59" t="str">
        <f t="array" ref="E212">IF(ROWS(E$9:E212)&gt;$U$5,"",INDEX(X$13:X$512,SMALL(IF(($AB$13:$AB$512=$AB$5),ROW($A$9:$A$508)-ROW($A$9)+1,""),ROWS(E$9:E212)),,1))</f>
        <v/>
      </c>
      <c r="F212" s="59" t="str">
        <f t="array" ref="F212">IF(ROWS(F$9:F212)&gt;$U$5,"",INDEX(Y$13:Y$512,SMALL(IF(($AB$13:$AB$512=$AB$5),ROW($A$9:$A$508)-ROW($A$9)+1,""),ROWS(F$9:F212)),,1))</f>
        <v/>
      </c>
      <c r="G212" s="59" t="str">
        <f t="array" ref="G212">IF(ROWS(G$9:G212)&gt;$U$5,"",INDEX(AB$13:AB$512,SMALL(IF(($AB$13:$AB$512=$AB$5),ROW($A$9:$A$508)-ROW($A$9)+1,""),ROWS(G$9:G212)),,1))</f>
        <v/>
      </c>
      <c r="H212" s="325" t="str">
        <f t="array" ref="H212">IF(ROWS(H$9:H212)&gt;$U$5,"",INDEX(AC$13:AC$512,SMALL(IF(($AB$13:$AB$512=$AB$5),ROW($A$9:$A$508)-ROW($A$9)+1,""),ROWS(H$9:H212)),,1))</f>
        <v/>
      </c>
      <c r="I212" s="105"/>
      <c r="J212" s="105"/>
      <c r="K212" s="105"/>
      <c r="L212" s="105"/>
      <c r="M212" s="136"/>
      <c r="T212" s="44">
        <f>Nut_StatusTool!A206</f>
        <v>200</v>
      </c>
      <c r="U212" s="44">
        <f>Nut_StatusTool!B206</f>
        <v>0</v>
      </c>
      <c r="V212" s="44">
        <f>Nut_StatusTool!C206</f>
        <v>0</v>
      </c>
      <c r="W212" s="44">
        <f>Nut_StatusTool!D206</f>
        <v>0</v>
      </c>
      <c r="X212" s="44">
        <f>Nut_StatusTool!F206</f>
        <v>0</v>
      </c>
      <c r="Y212" s="285" t="str">
        <f>Nut_StatusTool!K206</f>
        <v/>
      </c>
      <c r="Z212" s="44" t="str">
        <f>Nut_StatusTool!L206</f>
        <v/>
      </c>
      <c r="AA212" s="44" t="str">
        <f>Nut_StatusTool!M206</f>
        <v/>
      </c>
      <c r="AB212" s="44" t="str">
        <f>Nut_StatusTool!N206</f>
        <v/>
      </c>
      <c r="AC212" s="44">
        <f>Nut_StatusTool!I206</f>
        <v>0</v>
      </c>
      <c r="AD212" s="44">
        <f>Nut_StatusTool!J206</f>
        <v>0</v>
      </c>
    </row>
    <row r="213" spans="1:30" ht="20.100000000000001" customHeight="1">
      <c r="A213" s="59" t="str">
        <f t="array" ref="A213">IF(ROWS(A$9:A213)&gt;$U$5,"",INDEX(T$13:T$512,SMALL(IF(($AB$13:$AB$512=$AB$5),ROW($A$9:$A$508)-ROW($A$9)+1,""),ROWS(A$9:A213)),,1))</f>
        <v/>
      </c>
      <c r="B213" s="389" t="str">
        <f t="array" ref="B213">IF(ROWS(B$9:B213)&gt;$U$5,"",INDEX(U$13:U$512,SMALL(IF(($AB$13:$AB$512=$AB$5),ROW($A$9:$A$508)-ROW($A$9)+1,""),ROWS(B$9:B213)),,1))</f>
        <v/>
      </c>
      <c r="C213" s="389" t="str">
        <f t="array" ref="C213">IF(ROWS(C$9:C213)&gt;$U$5,"",INDEX(V$13:V$512,SMALL(IF(($AB$13:$AB$512=$AB$5),ROW($A$9:$A$508)-ROW($A$9)+1,""),ROWS(C$9:C213)),,1))</f>
        <v/>
      </c>
      <c r="D213" s="30" t="str">
        <f t="array" ref="D213">IF(ROWS(D$9:D213)&gt;$U$5,"",INDEX(W$13:W$512,SMALL(IF(($AB$13:$AB$512=$AB$5),ROW($A$9:$A$508)-ROW($A$9)+1,""),ROWS(D$9:D213)),,1))</f>
        <v/>
      </c>
      <c r="E213" s="59" t="str">
        <f t="array" ref="E213">IF(ROWS(E$9:E213)&gt;$U$5,"",INDEX(X$13:X$512,SMALL(IF(($AB$13:$AB$512=$AB$5),ROW($A$9:$A$508)-ROW($A$9)+1,""),ROWS(E$9:E213)),,1))</f>
        <v/>
      </c>
      <c r="F213" s="59" t="str">
        <f t="array" ref="F213">IF(ROWS(F$9:F213)&gt;$U$5,"",INDEX(Y$13:Y$512,SMALL(IF(($AB$13:$AB$512=$AB$5),ROW($A$9:$A$508)-ROW($A$9)+1,""),ROWS(F$9:F213)),,1))</f>
        <v/>
      </c>
      <c r="G213" s="59" t="str">
        <f t="array" ref="G213">IF(ROWS(G$9:G213)&gt;$U$5,"",INDEX(AB$13:AB$512,SMALL(IF(($AB$13:$AB$512=$AB$5),ROW($A$9:$A$508)-ROW($A$9)+1,""),ROWS(G$9:G213)),,1))</f>
        <v/>
      </c>
      <c r="H213" s="325" t="str">
        <f t="array" ref="H213">IF(ROWS(H$9:H213)&gt;$U$5,"",INDEX(AC$13:AC$512,SMALL(IF(($AB$13:$AB$512=$AB$5),ROW($A$9:$A$508)-ROW($A$9)+1,""),ROWS(H$9:H213)),,1))</f>
        <v/>
      </c>
      <c r="I213" s="105"/>
      <c r="J213" s="105"/>
      <c r="K213" s="105"/>
      <c r="L213" s="105"/>
      <c r="M213" s="136"/>
      <c r="T213" s="44">
        <f>Nut_StatusTool!A207</f>
        <v>201</v>
      </c>
      <c r="U213" s="44">
        <f>Nut_StatusTool!B207</f>
        <v>0</v>
      </c>
      <c r="V213" s="44">
        <f>Nut_StatusTool!C207</f>
        <v>0</v>
      </c>
      <c r="W213" s="44">
        <f>Nut_StatusTool!D207</f>
        <v>0</v>
      </c>
      <c r="X213" s="44">
        <f>Nut_StatusTool!F207</f>
        <v>0</v>
      </c>
      <c r="Y213" s="285" t="str">
        <f>Nut_StatusTool!K207</f>
        <v/>
      </c>
      <c r="Z213" s="44" t="str">
        <f>Nut_StatusTool!L207</f>
        <v/>
      </c>
      <c r="AA213" s="44" t="str">
        <f>Nut_StatusTool!M207</f>
        <v/>
      </c>
      <c r="AB213" s="44" t="str">
        <f>Nut_StatusTool!N207</f>
        <v/>
      </c>
      <c r="AC213" s="44">
        <f>Nut_StatusTool!I207</f>
        <v>0</v>
      </c>
      <c r="AD213" s="44">
        <f>Nut_StatusTool!J207</f>
        <v>0</v>
      </c>
    </row>
    <row r="214" spans="1:30" ht="20.100000000000001" customHeight="1">
      <c r="A214" s="59" t="str">
        <f t="array" ref="A214">IF(ROWS(A$9:A214)&gt;$U$5,"",INDEX(T$13:T$512,SMALL(IF(($AB$13:$AB$512=$AB$5),ROW($A$9:$A$508)-ROW($A$9)+1,""),ROWS(A$9:A214)),,1))</f>
        <v/>
      </c>
      <c r="B214" s="389" t="str">
        <f t="array" ref="B214">IF(ROWS(B$9:B214)&gt;$U$5,"",INDEX(U$13:U$512,SMALL(IF(($AB$13:$AB$512=$AB$5),ROW($A$9:$A$508)-ROW($A$9)+1,""),ROWS(B$9:B214)),,1))</f>
        <v/>
      </c>
      <c r="C214" s="389" t="str">
        <f t="array" ref="C214">IF(ROWS(C$9:C214)&gt;$U$5,"",INDEX(V$13:V$512,SMALL(IF(($AB$13:$AB$512=$AB$5),ROW($A$9:$A$508)-ROW($A$9)+1,""),ROWS(C$9:C214)),,1))</f>
        <v/>
      </c>
      <c r="D214" s="30" t="str">
        <f t="array" ref="D214">IF(ROWS(D$9:D214)&gt;$U$5,"",INDEX(W$13:W$512,SMALL(IF(($AB$13:$AB$512=$AB$5),ROW($A$9:$A$508)-ROW($A$9)+1,""),ROWS(D$9:D214)),,1))</f>
        <v/>
      </c>
      <c r="E214" s="59" t="str">
        <f t="array" ref="E214">IF(ROWS(E$9:E214)&gt;$U$5,"",INDEX(X$13:X$512,SMALL(IF(($AB$13:$AB$512=$AB$5),ROW($A$9:$A$508)-ROW($A$9)+1,""),ROWS(E$9:E214)),,1))</f>
        <v/>
      </c>
      <c r="F214" s="59" t="str">
        <f t="array" ref="F214">IF(ROWS(F$9:F214)&gt;$U$5,"",INDEX(Y$13:Y$512,SMALL(IF(($AB$13:$AB$512=$AB$5),ROW($A$9:$A$508)-ROW($A$9)+1,""),ROWS(F$9:F214)),,1))</f>
        <v/>
      </c>
      <c r="G214" s="59" t="str">
        <f t="array" ref="G214">IF(ROWS(G$9:G214)&gt;$U$5,"",INDEX(AB$13:AB$512,SMALL(IF(($AB$13:$AB$512=$AB$5),ROW($A$9:$A$508)-ROW($A$9)+1,""),ROWS(G$9:G214)),,1))</f>
        <v/>
      </c>
      <c r="H214" s="325" t="str">
        <f t="array" ref="H214">IF(ROWS(H$9:H214)&gt;$U$5,"",INDEX(AC$13:AC$512,SMALL(IF(($AB$13:$AB$512=$AB$5),ROW($A$9:$A$508)-ROW($A$9)+1,""),ROWS(H$9:H214)),,1))</f>
        <v/>
      </c>
      <c r="I214" s="105"/>
      <c r="J214" s="105"/>
      <c r="K214" s="105"/>
      <c r="L214" s="105"/>
      <c r="M214" s="136"/>
      <c r="T214" s="44">
        <f>Nut_StatusTool!A208</f>
        <v>202</v>
      </c>
      <c r="U214" s="44">
        <f>Nut_StatusTool!B208</f>
        <v>0</v>
      </c>
      <c r="V214" s="44">
        <f>Nut_StatusTool!C208</f>
        <v>0</v>
      </c>
      <c r="W214" s="44">
        <f>Nut_StatusTool!D208</f>
        <v>0</v>
      </c>
      <c r="X214" s="44">
        <f>Nut_StatusTool!F208</f>
        <v>0</v>
      </c>
      <c r="Y214" s="285" t="str">
        <f>Nut_StatusTool!K208</f>
        <v/>
      </c>
      <c r="Z214" s="44" t="str">
        <f>Nut_StatusTool!L208</f>
        <v/>
      </c>
      <c r="AA214" s="44" t="str">
        <f>Nut_StatusTool!M208</f>
        <v/>
      </c>
      <c r="AB214" s="44" t="str">
        <f>Nut_StatusTool!N208</f>
        <v/>
      </c>
      <c r="AC214" s="44">
        <f>Nut_StatusTool!I208</f>
        <v>0</v>
      </c>
      <c r="AD214" s="44">
        <f>Nut_StatusTool!J208</f>
        <v>0</v>
      </c>
    </row>
    <row r="215" spans="1:30" ht="20.100000000000001" customHeight="1">
      <c r="A215" s="59" t="str">
        <f t="array" ref="A215">IF(ROWS(A$9:A215)&gt;$U$5,"",INDEX(T$13:T$512,SMALL(IF(($AB$13:$AB$512=$AB$5),ROW($A$9:$A$508)-ROW($A$9)+1,""),ROWS(A$9:A215)),,1))</f>
        <v/>
      </c>
      <c r="B215" s="389" t="str">
        <f t="array" ref="B215">IF(ROWS(B$9:B215)&gt;$U$5,"",INDEX(U$13:U$512,SMALL(IF(($AB$13:$AB$512=$AB$5),ROW($A$9:$A$508)-ROW($A$9)+1,""),ROWS(B$9:B215)),,1))</f>
        <v/>
      </c>
      <c r="C215" s="389" t="str">
        <f t="array" ref="C215">IF(ROWS(C$9:C215)&gt;$U$5,"",INDEX(V$13:V$512,SMALL(IF(($AB$13:$AB$512=$AB$5),ROW($A$9:$A$508)-ROW($A$9)+1,""),ROWS(C$9:C215)),,1))</f>
        <v/>
      </c>
      <c r="D215" s="30" t="str">
        <f t="array" ref="D215">IF(ROWS(D$9:D215)&gt;$U$5,"",INDEX(W$13:W$512,SMALL(IF(($AB$13:$AB$512=$AB$5),ROW($A$9:$A$508)-ROW($A$9)+1,""),ROWS(D$9:D215)),,1))</f>
        <v/>
      </c>
      <c r="E215" s="59" t="str">
        <f t="array" ref="E215">IF(ROWS(E$9:E215)&gt;$U$5,"",INDEX(X$13:X$512,SMALL(IF(($AB$13:$AB$512=$AB$5),ROW($A$9:$A$508)-ROW($A$9)+1,""),ROWS(E$9:E215)),,1))</f>
        <v/>
      </c>
      <c r="F215" s="59" t="str">
        <f t="array" ref="F215">IF(ROWS(F$9:F215)&gt;$U$5,"",INDEX(Y$13:Y$512,SMALL(IF(($AB$13:$AB$512=$AB$5),ROW($A$9:$A$508)-ROW($A$9)+1,""),ROWS(F$9:F215)),,1))</f>
        <v/>
      </c>
      <c r="G215" s="59" t="str">
        <f t="array" ref="G215">IF(ROWS(G$9:G215)&gt;$U$5,"",INDEX(AB$13:AB$512,SMALL(IF(($AB$13:$AB$512=$AB$5),ROW($A$9:$A$508)-ROW($A$9)+1,""),ROWS(G$9:G215)),,1))</f>
        <v/>
      </c>
      <c r="H215" s="325" t="str">
        <f t="array" ref="H215">IF(ROWS(H$9:H215)&gt;$U$5,"",INDEX(AC$13:AC$512,SMALL(IF(($AB$13:$AB$512=$AB$5),ROW($A$9:$A$508)-ROW($A$9)+1,""),ROWS(H$9:H215)),,1))</f>
        <v/>
      </c>
      <c r="I215" s="105"/>
      <c r="J215" s="105"/>
      <c r="K215" s="105"/>
      <c r="L215" s="105"/>
      <c r="M215" s="136"/>
      <c r="T215" s="44">
        <f>Nut_StatusTool!A209</f>
        <v>203</v>
      </c>
      <c r="U215" s="44">
        <f>Nut_StatusTool!B209</f>
        <v>0</v>
      </c>
      <c r="V215" s="44">
        <f>Nut_StatusTool!C209</f>
        <v>0</v>
      </c>
      <c r="W215" s="44">
        <f>Nut_StatusTool!D209</f>
        <v>0</v>
      </c>
      <c r="X215" s="44">
        <f>Nut_StatusTool!F209</f>
        <v>0</v>
      </c>
      <c r="Y215" s="285" t="str">
        <f>Nut_StatusTool!K209</f>
        <v/>
      </c>
      <c r="Z215" s="44" t="str">
        <f>Nut_StatusTool!L209</f>
        <v/>
      </c>
      <c r="AA215" s="44" t="str">
        <f>Nut_StatusTool!M209</f>
        <v/>
      </c>
      <c r="AB215" s="44" t="str">
        <f>Nut_StatusTool!N209</f>
        <v/>
      </c>
      <c r="AC215" s="44">
        <f>Nut_StatusTool!I209</f>
        <v>0</v>
      </c>
      <c r="AD215" s="44">
        <f>Nut_StatusTool!J209</f>
        <v>0</v>
      </c>
    </row>
    <row r="216" spans="1:30" ht="20.100000000000001" customHeight="1">
      <c r="A216" s="59" t="str">
        <f t="array" ref="A216">IF(ROWS(A$9:A216)&gt;$U$5,"",INDEX(T$13:T$512,SMALL(IF(($AB$13:$AB$512=$AB$5),ROW($A$9:$A$508)-ROW($A$9)+1,""),ROWS(A$9:A216)),,1))</f>
        <v/>
      </c>
      <c r="B216" s="389" t="str">
        <f t="array" ref="B216">IF(ROWS(B$9:B216)&gt;$U$5,"",INDEX(U$13:U$512,SMALL(IF(($AB$13:$AB$512=$AB$5),ROW($A$9:$A$508)-ROW($A$9)+1,""),ROWS(B$9:B216)),,1))</f>
        <v/>
      </c>
      <c r="C216" s="389" t="str">
        <f t="array" ref="C216">IF(ROWS(C$9:C216)&gt;$U$5,"",INDEX(V$13:V$512,SMALL(IF(($AB$13:$AB$512=$AB$5),ROW($A$9:$A$508)-ROW($A$9)+1,""),ROWS(C$9:C216)),,1))</f>
        <v/>
      </c>
      <c r="D216" s="30" t="str">
        <f t="array" ref="D216">IF(ROWS(D$9:D216)&gt;$U$5,"",INDEX(W$13:W$512,SMALL(IF(($AB$13:$AB$512=$AB$5),ROW($A$9:$A$508)-ROW($A$9)+1,""),ROWS(D$9:D216)),,1))</f>
        <v/>
      </c>
      <c r="E216" s="59" t="str">
        <f t="array" ref="E216">IF(ROWS(E$9:E216)&gt;$U$5,"",INDEX(X$13:X$512,SMALL(IF(($AB$13:$AB$512=$AB$5),ROW($A$9:$A$508)-ROW($A$9)+1,""),ROWS(E$9:E216)),,1))</f>
        <v/>
      </c>
      <c r="F216" s="59" t="str">
        <f t="array" ref="F216">IF(ROWS(F$9:F216)&gt;$U$5,"",INDEX(Y$13:Y$512,SMALL(IF(($AB$13:$AB$512=$AB$5),ROW($A$9:$A$508)-ROW($A$9)+1,""),ROWS(F$9:F216)),,1))</f>
        <v/>
      </c>
      <c r="G216" s="59" t="str">
        <f t="array" ref="G216">IF(ROWS(G$9:G216)&gt;$U$5,"",INDEX(AB$13:AB$512,SMALL(IF(($AB$13:$AB$512=$AB$5),ROW($A$9:$A$508)-ROW($A$9)+1,""),ROWS(G$9:G216)),,1))</f>
        <v/>
      </c>
      <c r="H216" s="325" t="str">
        <f t="array" ref="H216">IF(ROWS(H$9:H216)&gt;$U$5,"",INDEX(AC$13:AC$512,SMALL(IF(($AB$13:$AB$512=$AB$5),ROW($A$9:$A$508)-ROW($A$9)+1,""),ROWS(H$9:H216)),,1))</f>
        <v/>
      </c>
      <c r="I216" s="105"/>
      <c r="J216" s="105"/>
      <c r="K216" s="105"/>
      <c r="L216" s="105"/>
      <c r="M216" s="136"/>
      <c r="T216" s="44">
        <f>Nut_StatusTool!A210</f>
        <v>204</v>
      </c>
      <c r="U216" s="44">
        <f>Nut_StatusTool!B210</f>
        <v>0</v>
      </c>
      <c r="V216" s="44">
        <f>Nut_StatusTool!C210</f>
        <v>0</v>
      </c>
      <c r="W216" s="44">
        <f>Nut_StatusTool!D210</f>
        <v>0</v>
      </c>
      <c r="X216" s="44">
        <f>Nut_StatusTool!F210</f>
        <v>0</v>
      </c>
      <c r="Y216" s="285" t="str">
        <f>Nut_StatusTool!K210</f>
        <v/>
      </c>
      <c r="Z216" s="44" t="str">
        <f>Nut_StatusTool!L210</f>
        <v/>
      </c>
      <c r="AA216" s="44" t="str">
        <f>Nut_StatusTool!M210</f>
        <v/>
      </c>
      <c r="AB216" s="44" t="str">
        <f>Nut_StatusTool!N210</f>
        <v/>
      </c>
      <c r="AC216" s="44">
        <f>Nut_StatusTool!I210</f>
        <v>0</v>
      </c>
      <c r="AD216" s="44">
        <f>Nut_StatusTool!J210</f>
        <v>0</v>
      </c>
    </row>
    <row r="217" spans="1:30" ht="20.100000000000001" customHeight="1">
      <c r="A217" s="59" t="str">
        <f t="array" ref="A217">IF(ROWS(A$9:A217)&gt;$U$5,"",INDEX(T$13:T$512,SMALL(IF(($AB$13:$AB$512=$AB$5),ROW($A$9:$A$508)-ROW($A$9)+1,""),ROWS(A$9:A217)),,1))</f>
        <v/>
      </c>
      <c r="B217" s="389" t="str">
        <f t="array" ref="B217">IF(ROWS(B$9:B217)&gt;$U$5,"",INDEX(U$13:U$512,SMALL(IF(($AB$13:$AB$512=$AB$5),ROW($A$9:$A$508)-ROW($A$9)+1,""),ROWS(B$9:B217)),,1))</f>
        <v/>
      </c>
      <c r="C217" s="389" t="str">
        <f t="array" ref="C217">IF(ROWS(C$9:C217)&gt;$U$5,"",INDEX(V$13:V$512,SMALL(IF(($AB$13:$AB$512=$AB$5),ROW($A$9:$A$508)-ROW($A$9)+1,""),ROWS(C$9:C217)),,1))</f>
        <v/>
      </c>
      <c r="D217" s="30" t="str">
        <f t="array" ref="D217">IF(ROWS(D$9:D217)&gt;$U$5,"",INDEX(W$13:W$512,SMALL(IF(($AB$13:$AB$512=$AB$5),ROW($A$9:$A$508)-ROW($A$9)+1,""),ROWS(D$9:D217)),,1))</f>
        <v/>
      </c>
      <c r="E217" s="59" t="str">
        <f t="array" ref="E217">IF(ROWS(E$9:E217)&gt;$U$5,"",INDEX(X$13:X$512,SMALL(IF(($AB$13:$AB$512=$AB$5),ROW($A$9:$A$508)-ROW($A$9)+1,""),ROWS(E$9:E217)),,1))</f>
        <v/>
      </c>
      <c r="F217" s="59" t="str">
        <f t="array" ref="F217">IF(ROWS(F$9:F217)&gt;$U$5,"",INDEX(Y$13:Y$512,SMALL(IF(($AB$13:$AB$512=$AB$5),ROW($A$9:$A$508)-ROW($A$9)+1,""),ROWS(F$9:F217)),,1))</f>
        <v/>
      </c>
      <c r="G217" s="59" t="str">
        <f t="array" ref="G217">IF(ROWS(G$9:G217)&gt;$U$5,"",INDEX(AB$13:AB$512,SMALL(IF(($AB$13:$AB$512=$AB$5),ROW($A$9:$A$508)-ROW($A$9)+1,""),ROWS(G$9:G217)),,1))</f>
        <v/>
      </c>
      <c r="H217" s="325" t="str">
        <f t="array" ref="H217">IF(ROWS(H$9:H217)&gt;$U$5,"",INDEX(AC$13:AC$512,SMALL(IF(($AB$13:$AB$512=$AB$5),ROW($A$9:$A$508)-ROW($A$9)+1,""),ROWS(H$9:H217)),,1))</f>
        <v/>
      </c>
      <c r="I217" s="105"/>
      <c r="J217" s="105"/>
      <c r="K217" s="105"/>
      <c r="L217" s="105"/>
      <c r="M217" s="136"/>
      <c r="T217" s="44">
        <f>Nut_StatusTool!A211</f>
        <v>205</v>
      </c>
      <c r="U217" s="44">
        <f>Nut_StatusTool!B211</f>
        <v>0</v>
      </c>
      <c r="V217" s="44">
        <f>Nut_StatusTool!C211</f>
        <v>0</v>
      </c>
      <c r="W217" s="44">
        <f>Nut_StatusTool!D211</f>
        <v>0</v>
      </c>
      <c r="X217" s="44">
        <f>Nut_StatusTool!F211</f>
        <v>0</v>
      </c>
      <c r="Y217" s="285" t="str">
        <f>Nut_StatusTool!K211</f>
        <v/>
      </c>
      <c r="Z217" s="44" t="str">
        <f>Nut_StatusTool!L211</f>
        <v/>
      </c>
      <c r="AA217" s="44" t="str">
        <f>Nut_StatusTool!M211</f>
        <v/>
      </c>
      <c r="AB217" s="44" t="str">
        <f>Nut_StatusTool!N211</f>
        <v/>
      </c>
      <c r="AC217" s="44">
        <f>Nut_StatusTool!I211</f>
        <v>0</v>
      </c>
      <c r="AD217" s="44">
        <f>Nut_StatusTool!J211</f>
        <v>0</v>
      </c>
    </row>
    <row r="218" spans="1:30" ht="20.100000000000001" customHeight="1">
      <c r="A218" s="59" t="str">
        <f t="array" ref="A218">IF(ROWS(A$9:A218)&gt;$U$5,"",INDEX(T$13:T$512,SMALL(IF(($AB$13:$AB$512=$AB$5),ROW($A$9:$A$508)-ROW($A$9)+1,""),ROWS(A$9:A218)),,1))</f>
        <v/>
      </c>
      <c r="B218" s="389" t="str">
        <f t="array" ref="B218">IF(ROWS(B$9:B218)&gt;$U$5,"",INDEX(U$13:U$512,SMALL(IF(($AB$13:$AB$512=$AB$5),ROW($A$9:$A$508)-ROW($A$9)+1,""),ROWS(B$9:B218)),,1))</f>
        <v/>
      </c>
      <c r="C218" s="389" t="str">
        <f t="array" ref="C218">IF(ROWS(C$9:C218)&gt;$U$5,"",INDEX(V$13:V$512,SMALL(IF(($AB$13:$AB$512=$AB$5),ROW($A$9:$A$508)-ROW($A$9)+1,""),ROWS(C$9:C218)),,1))</f>
        <v/>
      </c>
      <c r="D218" s="30" t="str">
        <f t="array" ref="D218">IF(ROWS(D$9:D218)&gt;$U$5,"",INDEX(W$13:W$512,SMALL(IF(($AB$13:$AB$512=$AB$5),ROW($A$9:$A$508)-ROW($A$9)+1,""),ROWS(D$9:D218)),,1))</f>
        <v/>
      </c>
      <c r="E218" s="59" t="str">
        <f t="array" ref="E218">IF(ROWS(E$9:E218)&gt;$U$5,"",INDEX(X$13:X$512,SMALL(IF(($AB$13:$AB$512=$AB$5),ROW($A$9:$A$508)-ROW($A$9)+1,""),ROWS(E$9:E218)),,1))</f>
        <v/>
      </c>
      <c r="F218" s="59" t="str">
        <f t="array" ref="F218">IF(ROWS(F$9:F218)&gt;$U$5,"",INDEX(Y$13:Y$512,SMALL(IF(($AB$13:$AB$512=$AB$5),ROW($A$9:$A$508)-ROW($A$9)+1,""),ROWS(F$9:F218)),,1))</f>
        <v/>
      </c>
      <c r="G218" s="59" t="str">
        <f t="array" ref="G218">IF(ROWS(G$9:G218)&gt;$U$5,"",INDEX(AB$13:AB$512,SMALL(IF(($AB$13:$AB$512=$AB$5),ROW($A$9:$A$508)-ROW($A$9)+1,""),ROWS(G$9:G218)),,1))</f>
        <v/>
      </c>
      <c r="H218" s="325" t="str">
        <f t="array" ref="H218">IF(ROWS(H$9:H218)&gt;$U$5,"",INDEX(AC$13:AC$512,SMALL(IF(($AB$13:$AB$512=$AB$5),ROW($A$9:$A$508)-ROW($A$9)+1,""),ROWS(H$9:H218)),,1))</f>
        <v/>
      </c>
      <c r="I218" s="105"/>
      <c r="J218" s="105"/>
      <c r="K218" s="105"/>
      <c r="L218" s="105"/>
      <c r="M218" s="136"/>
      <c r="T218" s="44">
        <f>Nut_StatusTool!A212</f>
        <v>206</v>
      </c>
      <c r="U218" s="44">
        <f>Nut_StatusTool!B212</f>
        <v>0</v>
      </c>
      <c r="V218" s="44">
        <f>Nut_StatusTool!C212</f>
        <v>0</v>
      </c>
      <c r="W218" s="44">
        <f>Nut_StatusTool!D212</f>
        <v>0</v>
      </c>
      <c r="X218" s="44">
        <f>Nut_StatusTool!F212</f>
        <v>0</v>
      </c>
      <c r="Y218" s="285" t="str">
        <f>Nut_StatusTool!K212</f>
        <v/>
      </c>
      <c r="Z218" s="44" t="str">
        <f>Nut_StatusTool!L212</f>
        <v/>
      </c>
      <c r="AA218" s="44" t="str">
        <f>Nut_StatusTool!M212</f>
        <v/>
      </c>
      <c r="AB218" s="44" t="str">
        <f>Nut_StatusTool!N212</f>
        <v/>
      </c>
      <c r="AC218" s="44">
        <f>Nut_StatusTool!I212</f>
        <v>0</v>
      </c>
      <c r="AD218" s="44">
        <f>Nut_StatusTool!J212</f>
        <v>0</v>
      </c>
    </row>
    <row r="219" spans="1:30" ht="20.100000000000001" customHeight="1">
      <c r="A219" s="59" t="str">
        <f t="array" ref="A219">IF(ROWS(A$9:A219)&gt;$U$5,"",INDEX(T$13:T$512,SMALL(IF(($AB$13:$AB$512=$AB$5),ROW($A$9:$A$508)-ROW($A$9)+1,""),ROWS(A$9:A219)),,1))</f>
        <v/>
      </c>
      <c r="B219" s="389" t="str">
        <f t="array" ref="B219">IF(ROWS(B$9:B219)&gt;$U$5,"",INDEX(U$13:U$512,SMALL(IF(($AB$13:$AB$512=$AB$5),ROW($A$9:$A$508)-ROW($A$9)+1,""),ROWS(B$9:B219)),,1))</f>
        <v/>
      </c>
      <c r="C219" s="389" t="str">
        <f t="array" ref="C219">IF(ROWS(C$9:C219)&gt;$U$5,"",INDEX(V$13:V$512,SMALL(IF(($AB$13:$AB$512=$AB$5),ROW($A$9:$A$508)-ROW($A$9)+1,""),ROWS(C$9:C219)),,1))</f>
        <v/>
      </c>
      <c r="D219" s="30" t="str">
        <f t="array" ref="D219">IF(ROWS(D$9:D219)&gt;$U$5,"",INDEX(W$13:W$512,SMALL(IF(($AB$13:$AB$512=$AB$5),ROW($A$9:$A$508)-ROW($A$9)+1,""),ROWS(D$9:D219)),,1))</f>
        <v/>
      </c>
      <c r="E219" s="59" t="str">
        <f t="array" ref="E219">IF(ROWS(E$9:E219)&gt;$U$5,"",INDEX(X$13:X$512,SMALL(IF(($AB$13:$AB$512=$AB$5),ROW($A$9:$A$508)-ROW($A$9)+1,""),ROWS(E$9:E219)),,1))</f>
        <v/>
      </c>
      <c r="F219" s="59" t="str">
        <f t="array" ref="F219">IF(ROWS(F$9:F219)&gt;$U$5,"",INDEX(Y$13:Y$512,SMALL(IF(($AB$13:$AB$512=$AB$5),ROW($A$9:$A$508)-ROW($A$9)+1,""),ROWS(F$9:F219)),,1))</f>
        <v/>
      </c>
      <c r="G219" s="59" t="str">
        <f t="array" ref="G219">IF(ROWS(G$9:G219)&gt;$U$5,"",INDEX(AB$13:AB$512,SMALL(IF(($AB$13:$AB$512=$AB$5),ROW($A$9:$A$508)-ROW($A$9)+1,""),ROWS(G$9:G219)),,1))</f>
        <v/>
      </c>
      <c r="H219" s="325" t="str">
        <f t="array" ref="H219">IF(ROWS(H$9:H219)&gt;$U$5,"",INDEX(AC$13:AC$512,SMALL(IF(($AB$13:$AB$512=$AB$5),ROW($A$9:$A$508)-ROW($A$9)+1,""),ROWS(H$9:H219)),,1))</f>
        <v/>
      </c>
      <c r="I219" s="105"/>
      <c r="J219" s="105"/>
      <c r="K219" s="105"/>
      <c r="L219" s="105"/>
      <c r="M219" s="136"/>
      <c r="T219" s="44">
        <f>Nut_StatusTool!A213</f>
        <v>207</v>
      </c>
      <c r="U219" s="44">
        <f>Nut_StatusTool!B213</f>
        <v>0</v>
      </c>
      <c r="V219" s="44">
        <f>Nut_StatusTool!C213</f>
        <v>0</v>
      </c>
      <c r="W219" s="44">
        <f>Nut_StatusTool!D213</f>
        <v>0</v>
      </c>
      <c r="X219" s="44">
        <f>Nut_StatusTool!F213</f>
        <v>0</v>
      </c>
      <c r="Y219" s="285" t="str">
        <f>Nut_StatusTool!K213</f>
        <v/>
      </c>
      <c r="Z219" s="44" t="str">
        <f>Nut_StatusTool!L213</f>
        <v/>
      </c>
      <c r="AA219" s="44" t="str">
        <f>Nut_StatusTool!M213</f>
        <v/>
      </c>
      <c r="AB219" s="44" t="str">
        <f>Nut_StatusTool!N213</f>
        <v/>
      </c>
      <c r="AC219" s="44">
        <f>Nut_StatusTool!I213</f>
        <v>0</v>
      </c>
      <c r="AD219" s="44">
        <f>Nut_StatusTool!J213</f>
        <v>0</v>
      </c>
    </row>
    <row r="220" spans="1:30" ht="20.100000000000001" customHeight="1">
      <c r="A220" s="59" t="str">
        <f t="array" ref="A220">IF(ROWS(A$9:A220)&gt;$U$5,"",INDEX(T$13:T$512,SMALL(IF(($AB$13:$AB$512=$AB$5),ROW($A$9:$A$508)-ROW($A$9)+1,""),ROWS(A$9:A220)),,1))</f>
        <v/>
      </c>
      <c r="B220" s="389" t="str">
        <f t="array" ref="B220">IF(ROWS(B$9:B220)&gt;$U$5,"",INDEX(U$13:U$512,SMALL(IF(($AB$13:$AB$512=$AB$5),ROW($A$9:$A$508)-ROW($A$9)+1,""),ROWS(B$9:B220)),,1))</f>
        <v/>
      </c>
      <c r="C220" s="389" t="str">
        <f t="array" ref="C220">IF(ROWS(C$9:C220)&gt;$U$5,"",INDEX(V$13:V$512,SMALL(IF(($AB$13:$AB$512=$AB$5),ROW($A$9:$A$508)-ROW($A$9)+1,""),ROWS(C$9:C220)),,1))</f>
        <v/>
      </c>
      <c r="D220" s="30" t="str">
        <f t="array" ref="D220">IF(ROWS(D$9:D220)&gt;$U$5,"",INDEX(W$13:W$512,SMALL(IF(($AB$13:$AB$512=$AB$5),ROW($A$9:$A$508)-ROW($A$9)+1,""),ROWS(D$9:D220)),,1))</f>
        <v/>
      </c>
      <c r="E220" s="59" t="str">
        <f t="array" ref="E220">IF(ROWS(E$9:E220)&gt;$U$5,"",INDEX(X$13:X$512,SMALL(IF(($AB$13:$AB$512=$AB$5),ROW($A$9:$A$508)-ROW($A$9)+1,""),ROWS(E$9:E220)),,1))</f>
        <v/>
      </c>
      <c r="F220" s="59" t="str">
        <f t="array" ref="F220">IF(ROWS(F$9:F220)&gt;$U$5,"",INDEX(Y$13:Y$512,SMALL(IF(($AB$13:$AB$512=$AB$5),ROW($A$9:$A$508)-ROW($A$9)+1,""),ROWS(F$9:F220)),,1))</f>
        <v/>
      </c>
      <c r="G220" s="59" t="str">
        <f t="array" ref="G220">IF(ROWS(G$9:G220)&gt;$U$5,"",INDEX(AB$13:AB$512,SMALL(IF(($AB$13:$AB$512=$AB$5),ROW($A$9:$A$508)-ROW($A$9)+1,""),ROWS(G$9:G220)),,1))</f>
        <v/>
      </c>
      <c r="H220" s="325" t="str">
        <f t="array" ref="H220">IF(ROWS(H$9:H220)&gt;$U$5,"",INDEX(AC$13:AC$512,SMALL(IF(($AB$13:$AB$512=$AB$5),ROW($A$9:$A$508)-ROW($A$9)+1,""),ROWS(H$9:H220)),,1))</f>
        <v/>
      </c>
      <c r="I220" s="105"/>
      <c r="J220" s="105"/>
      <c r="K220" s="105"/>
      <c r="L220" s="105"/>
      <c r="M220" s="136"/>
      <c r="T220" s="44">
        <f>Nut_StatusTool!A214</f>
        <v>208</v>
      </c>
      <c r="U220" s="44">
        <f>Nut_StatusTool!B214</f>
        <v>0</v>
      </c>
      <c r="V220" s="44">
        <f>Nut_StatusTool!C214</f>
        <v>0</v>
      </c>
      <c r="W220" s="44">
        <f>Nut_StatusTool!D214</f>
        <v>0</v>
      </c>
      <c r="X220" s="44">
        <f>Nut_StatusTool!F214</f>
        <v>0</v>
      </c>
      <c r="Y220" s="285" t="str">
        <f>Nut_StatusTool!K214</f>
        <v/>
      </c>
      <c r="Z220" s="44" t="str">
        <f>Nut_StatusTool!L214</f>
        <v/>
      </c>
      <c r="AA220" s="44" t="str">
        <f>Nut_StatusTool!M214</f>
        <v/>
      </c>
      <c r="AB220" s="44" t="str">
        <f>Nut_StatusTool!N214</f>
        <v/>
      </c>
      <c r="AC220" s="44">
        <f>Nut_StatusTool!I214</f>
        <v>0</v>
      </c>
      <c r="AD220" s="44">
        <f>Nut_StatusTool!J214</f>
        <v>0</v>
      </c>
    </row>
    <row r="221" spans="1:30" ht="20.100000000000001" customHeight="1">
      <c r="A221" s="59" t="str">
        <f t="array" ref="A221">IF(ROWS(A$9:A221)&gt;$U$5,"",INDEX(T$13:T$512,SMALL(IF(($AB$13:$AB$512=$AB$5),ROW($A$9:$A$508)-ROW($A$9)+1,""),ROWS(A$9:A221)),,1))</f>
        <v/>
      </c>
      <c r="B221" s="389" t="str">
        <f t="array" ref="B221">IF(ROWS(B$9:B221)&gt;$U$5,"",INDEX(U$13:U$512,SMALL(IF(($AB$13:$AB$512=$AB$5),ROW($A$9:$A$508)-ROW($A$9)+1,""),ROWS(B$9:B221)),,1))</f>
        <v/>
      </c>
      <c r="C221" s="389" t="str">
        <f t="array" ref="C221">IF(ROWS(C$9:C221)&gt;$U$5,"",INDEX(V$13:V$512,SMALL(IF(($AB$13:$AB$512=$AB$5),ROW($A$9:$A$508)-ROW($A$9)+1,""),ROWS(C$9:C221)),,1))</f>
        <v/>
      </c>
      <c r="D221" s="30" t="str">
        <f t="array" ref="D221">IF(ROWS(D$9:D221)&gt;$U$5,"",INDEX(W$13:W$512,SMALL(IF(($AB$13:$AB$512=$AB$5),ROW($A$9:$A$508)-ROW($A$9)+1,""),ROWS(D$9:D221)),,1))</f>
        <v/>
      </c>
      <c r="E221" s="59" t="str">
        <f t="array" ref="E221">IF(ROWS(E$9:E221)&gt;$U$5,"",INDEX(X$13:X$512,SMALL(IF(($AB$13:$AB$512=$AB$5),ROW($A$9:$A$508)-ROW($A$9)+1,""),ROWS(E$9:E221)),,1))</f>
        <v/>
      </c>
      <c r="F221" s="59" t="str">
        <f t="array" ref="F221">IF(ROWS(F$9:F221)&gt;$U$5,"",INDEX(Y$13:Y$512,SMALL(IF(($AB$13:$AB$512=$AB$5),ROW($A$9:$A$508)-ROW($A$9)+1,""),ROWS(F$9:F221)),,1))</f>
        <v/>
      </c>
      <c r="G221" s="59" t="str">
        <f t="array" ref="G221">IF(ROWS(G$9:G221)&gt;$U$5,"",INDEX(AB$13:AB$512,SMALL(IF(($AB$13:$AB$512=$AB$5),ROW($A$9:$A$508)-ROW($A$9)+1,""),ROWS(G$9:G221)),,1))</f>
        <v/>
      </c>
      <c r="H221" s="325" t="str">
        <f t="array" ref="H221">IF(ROWS(H$9:H221)&gt;$U$5,"",INDEX(AC$13:AC$512,SMALL(IF(($AB$13:$AB$512=$AB$5),ROW($A$9:$A$508)-ROW($A$9)+1,""),ROWS(H$9:H221)),,1))</f>
        <v/>
      </c>
      <c r="I221" s="105"/>
      <c r="J221" s="105"/>
      <c r="K221" s="105"/>
      <c r="L221" s="105"/>
      <c r="M221" s="136"/>
      <c r="T221" s="44">
        <f>Nut_StatusTool!A215</f>
        <v>209</v>
      </c>
      <c r="U221" s="44">
        <f>Nut_StatusTool!B215</f>
        <v>0</v>
      </c>
      <c r="V221" s="44">
        <f>Nut_StatusTool!C215</f>
        <v>0</v>
      </c>
      <c r="W221" s="44">
        <f>Nut_StatusTool!D215</f>
        <v>0</v>
      </c>
      <c r="X221" s="44">
        <f>Nut_StatusTool!F215</f>
        <v>0</v>
      </c>
      <c r="Y221" s="285" t="str">
        <f>Nut_StatusTool!K215</f>
        <v/>
      </c>
      <c r="Z221" s="44" t="str">
        <f>Nut_StatusTool!L215</f>
        <v/>
      </c>
      <c r="AA221" s="44" t="str">
        <f>Nut_StatusTool!M215</f>
        <v/>
      </c>
      <c r="AB221" s="44" t="str">
        <f>Nut_StatusTool!N215</f>
        <v/>
      </c>
      <c r="AC221" s="44">
        <f>Nut_StatusTool!I215</f>
        <v>0</v>
      </c>
      <c r="AD221" s="44">
        <f>Nut_StatusTool!J215</f>
        <v>0</v>
      </c>
    </row>
    <row r="222" spans="1:30" ht="20.100000000000001" customHeight="1">
      <c r="A222" s="59" t="str">
        <f t="array" ref="A222">IF(ROWS(A$9:A222)&gt;$U$5,"",INDEX(T$13:T$512,SMALL(IF(($AB$13:$AB$512=$AB$5),ROW($A$9:$A$508)-ROW($A$9)+1,""),ROWS(A$9:A222)),,1))</f>
        <v/>
      </c>
      <c r="B222" s="389" t="str">
        <f t="array" ref="B222">IF(ROWS(B$9:B222)&gt;$U$5,"",INDEX(U$13:U$512,SMALL(IF(($AB$13:$AB$512=$AB$5),ROW($A$9:$A$508)-ROW($A$9)+1,""),ROWS(B$9:B222)),,1))</f>
        <v/>
      </c>
      <c r="C222" s="389" t="str">
        <f t="array" ref="C222">IF(ROWS(C$9:C222)&gt;$U$5,"",INDEX(V$13:V$512,SMALL(IF(($AB$13:$AB$512=$AB$5),ROW($A$9:$A$508)-ROW($A$9)+1,""),ROWS(C$9:C222)),,1))</f>
        <v/>
      </c>
      <c r="D222" s="30" t="str">
        <f t="array" ref="D222">IF(ROWS(D$9:D222)&gt;$U$5,"",INDEX(W$13:W$512,SMALL(IF(($AB$13:$AB$512=$AB$5),ROW($A$9:$A$508)-ROW($A$9)+1,""),ROWS(D$9:D222)),,1))</f>
        <v/>
      </c>
      <c r="E222" s="59" t="str">
        <f t="array" ref="E222">IF(ROWS(E$9:E222)&gt;$U$5,"",INDEX(X$13:X$512,SMALL(IF(($AB$13:$AB$512=$AB$5),ROW($A$9:$A$508)-ROW($A$9)+1,""),ROWS(E$9:E222)),,1))</f>
        <v/>
      </c>
      <c r="F222" s="59" t="str">
        <f t="array" ref="F222">IF(ROWS(F$9:F222)&gt;$U$5,"",INDEX(Y$13:Y$512,SMALL(IF(($AB$13:$AB$512=$AB$5),ROW($A$9:$A$508)-ROW($A$9)+1,""),ROWS(F$9:F222)),,1))</f>
        <v/>
      </c>
      <c r="G222" s="59" t="str">
        <f t="array" ref="G222">IF(ROWS(G$9:G222)&gt;$U$5,"",INDEX(AB$13:AB$512,SMALL(IF(($AB$13:$AB$512=$AB$5),ROW($A$9:$A$508)-ROW($A$9)+1,""),ROWS(G$9:G222)),,1))</f>
        <v/>
      </c>
      <c r="H222" s="325" t="str">
        <f t="array" ref="H222">IF(ROWS(H$9:H222)&gt;$U$5,"",INDEX(AC$13:AC$512,SMALL(IF(($AB$13:$AB$512=$AB$5),ROW($A$9:$A$508)-ROW($A$9)+1,""),ROWS(H$9:H222)),,1))</f>
        <v/>
      </c>
      <c r="I222" s="105"/>
      <c r="J222" s="105"/>
      <c r="K222" s="105"/>
      <c r="L222" s="105"/>
      <c r="M222" s="136"/>
      <c r="T222" s="44">
        <f>Nut_StatusTool!A216</f>
        <v>210</v>
      </c>
      <c r="U222" s="44">
        <f>Nut_StatusTool!B216</f>
        <v>0</v>
      </c>
      <c r="V222" s="44">
        <f>Nut_StatusTool!C216</f>
        <v>0</v>
      </c>
      <c r="W222" s="44">
        <f>Nut_StatusTool!D216</f>
        <v>0</v>
      </c>
      <c r="X222" s="44">
        <f>Nut_StatusTool!F216</f>
        <v>0</v>
      </c>
      <c r="Y222" s="285" t="str">
        <f>Nut_StatusTool!K216</f>
        <v/>
      </c>
      <c r="Z222" s="44" t="str">
        <f>Nut_StatusTool!L216</f>
        <v/>
      </c>
      <c r="AA222" s="44" t="str">
        <f>Nut_StatusTool!M216</f>
        <v/>
      </c>
      <c r="AB222" s="44" t="str">
        <f>Nut_StatusTool!N216</f>
        <v/>
      </c>
      <c r="AC222" s="44">
        <f>Nut_StatusTool!I216</f>
        <v>0</v>
      </c>
      <c r="AD222" s="44">
        <f>Nut_StatusTool!J216</f>
        <v>0</v>
      </c>
    </row>
    <row r="223" spans="1:30" ht="20.100000000000001" customHeight="1">
      <c r="A223" s="59" t="str">
        <f t="array" ref="A223">IF(ROWS(A$9:A223)&gt;$U$5,"",INDEX(T$13:T$512,SMALL(IF(($AB$13:$AB$512=$AB$5),ROW($A$9:$A$508)-ROW($A$9)+1,""),ROWS(A$9:A223)),,1))</f>
        <v/>
      </c>
      <c r="B223" s="389" t="str">
        <f t="array" ref="B223">IF(ROWS(B$9:B223)&gt;$U$5,"",INDEX(U$13:U$512,SMALL(IF(($AB$13:$AB$512=$AB$5),ROW($A$9:$A$508)-ROW($A$9)+1,""),ROWS(B$9:B223)),,1))</f>
        <v/>
      </c>
      <c r="C223" s="389" t="str">
        <f t="array" ref="C223">IF(ROWS(C$9:C223)&gt;$U$5,"",INDEX(V$13:V$512,SMALL(IF(($AB$13:$AB$512=$AB$5),ROW($A$9:$A$508)-ROW($A$9)+1,""),ROWS(C$9:C223)),,1))</f>
        <v/>
      </c>
      <c r="D223" s="30" t="str">
        <f t="array" ref="D223">IF(ROWS(D$9:D223)&gt;$U$5,"",INDEX(W$13:W$512,SMALL(IF(($AB$13:$AB$512=$AB$5),ROW($A$9:$A$508)-ROW($A$9)+1,""),ROWS(D$9:D223)),,1))</f>
        <v/>
      </c>
      <c r="E223" s="59" t="str">
        <f t="array" ref="E223">IF(ROWS(E$9:E223)&gt;$U$5,"",INDEX(X$13:X$512,SMALL(IF(($AB$13:$AB$512=$AB$5),ROW($A$9:$A$508)-ROW($A$9)+1,""),ROWS(E$9:E223)),,1))</f>
        <v/>
      </c>
      <c r="F223" s="59" t="str">
        <f t="array" ref="F223">IF(ROWS(F$9:F223)&gt;$U$5,"",INDEX(Y$13:Y$512,SMALL(IF(($AB$13:$AB$512=$AB$5),ROW($A$9:$A$508)-ROW($A$9)+1,""),ROWS(F$9:F223)),,1))</f>
        <v/>
      </c>
      <c r="G223" s="59" t="str">
        <f t="array" ref="G223">IF(ROWS(G$9:G223)&gt;$U$5,"",INDEX(AB$13:AB$512,SMALL(IF(($AB$13:$AB$512=$AB$5),ROW($A$9:$A$508)-ROW($A$9)+1,""),ROWS(G$9:G223)),,1))</f>
        <v/>
      </c>
      <c r="H223" s="325" t="str">
        <f t="array" ref="H223">IF(ROWS(H$9:H223)&gt;$U$5,"",INDEX(AC$13:AC$512,SMALL(IF(($AB$13:$AB$512=$AB$5),ROW($A$9:$A$508)-ROW($A$9)+1,""),ROWS(H$9:H223)),,1))</f>
        <v/>
      </c>
      <c r="I223" s="105"/>
      <c r="J223" s="105"/>
      <c r="K223" s="105"/>
      <c r="L223" s="105"/>
      <c r="M223" s="136"/>
      <c r="T223" s="44">
        <f>Nut_StatusTool!A217</f>
        <v>211</v>
      </c>
      <c r="U223" s="44">
        <f>Nut_StatusTool!B217</f>
        <v>0</v>
      </c>
      <c r="V223" s="44">
        <f>Nut_StatusTool!C217</f>
        <v>0</v>
      </c>
      <c r="W223" s="44">
        <f>Nut_StatusTool!D217</f>
        <v>0</v>
      </c>
      <c r="X223" s="44">
        <f>Nut_StatusTool!F217</f>
        <v>0</v>
      </c>
      <c r="Y223" s="285" t="str">
        <f>Nut_StatusTool!K217</f>
        <v/>
      </c>
      <c r="Z223" s="44" t="str">
        <f>Nut_StatusTool!L217</f>
        <v/>
      </c>
      <c r="AA223" s="44" t="str">
        <f>Nut_StatusTool!M217</f>
        <v/>
      </c>
      <c r="AB223" s="44" t="str">
        <f>Nut_StatusTool!N217</f>
        <v/>
      </c>
      <c r="AC223" s="44">
        <f>Nut_StatusTool!I217</f>
        <v>0</v>
      </c>
      <c r="AD223" s="44">
        <f>Nut_StatusTool!J217</f>
        <v>0</v>
      </c>
    </row>
    <row r="224" spans="1:30" ht="20.100000000000001" customHeight="1">
      <c r="A224" s="59" t="str">
        <f t="array" ref="A224">IF(ROWS(A$9:A224)&gt;$U$5,"",INDEX(T$13:T$512,SMALL(IF(($AB$13:$AB$512=$AB$5),ROW($A$9:$A$508)-ROW($A$9)+1,""),ROWS(A$9:A224)),,1))</f>
        <v/>
      </c>
      <c r="B224" s="389" t="str">
        <f t="array" ref="B224">IF(ROWS(B$9:B224)&gt;$U$5,"",INDEX(U$13:U$512,SMALL(IF(($AB$13:$AB$512=$AB$5),ROW($A$9:$A$508)-ROW($A$9)+1,""),ROWS(B$9:B224)),,1))</f>
        <v/>
      </c>
      <c r="C224" s="389" t="str">
        <f t="array" ref="C224">IF(ROWS(C$9:C224)&gt;$U$5,"",INDEX(V$13:V$512,SMALL(IF(($AB$13:$AB$512=$AB$5),ROW($A$9:$A$508)-ROW($A$9)+1,""),ROWS(C$9:C224)),,1))</f>
        <v/>
      </c>
      <c r="D224" s="30" t="str">
        <f t="array" ref="D224">IF(ROWS(D$9:D224)&gt;$U$5,"",INDEX(W$13:W$512,SMALL(IF(($AB$13:$AB$512=$AB$5),ROW($A$9:$A$508)-ROW($A$9)+1,""),ROWS(D$9:D224)),,1))</f>
        <v/>
      </c>
      <c r="E224" s="59" t="str">
        <f t="array" ref="E224">IF(ROWS(E$9:E224)&gt;$U$5,"",INDEX(X$13:X$512,SMALL(IF(($AB$13:$AB$512=$AB$5),ROW($A$9:$A$508)-ROW($A$9)+1,""),ROWS(E$9:E224)),,1))</f>
        <v/>
      </c>
      <c r="F224" s="59" t="str">
        <f t="array" ref="F224">IF(ROWS(F$9:F224)&gt;$U$5,"",INDEX(Y$13:Y$512,SMALL(IF(($AB$13:$AB$512=$AB$5),ROW($A$9:$A$508)-ROW($A$9)+1,""),ROWS(F$9:F224)),,1))</f>
        <v/>
      </c>
      <c r="G224" s="59" t="str">
        <f t="array" ref="G224">IF(ROWS(G$9:G224)&gt;$U$5,"",INDEX(AB$13:AB$512,SMALL(IF(($AB$13:$AB$512=$AB$5),ROW($A$9:$A$508)-ROW($A$9)+1,""),ROWS(G$9:G224)),,1))</f>
        <v/>
      </c>
      <c r="H224" s="325" t="str">
        <f t="array" ref="H224">IF(ROWS(H$9:H224)&gt;$U$5,"",INDEX(AC$13:AC$512,SMALL(IF(($AB$13:$AB$512=$AB$5),ROW($A$9:$A$508)-ROW($A$9)+1,""),ROWS(H$9:H224)),,1))</f>
        <v/>
      </c>
      <c r="I224" s="105"/>
      <c r="J224" s="105"/>
      <c r="K224" s="105"/>
      <c r="L224" s="105"/>
      <c r="M224" s="136"/>
      <c r="T224" s="44">
        <f>Nut_StatusTool!A218</f>
        <v>212</v>
      </c>
      <c r="U224" s="44">
        <f>Nut_StatusTool!B218</f>
        <v>0</v>
      </c>
      <c r="V224" s="44">
        <f>Nut_StatusTool!C218</f>
        <v>0</v>
      </c>
      <c r="W224" s="44">
        <f>Nut_StatusTool!D218</f>
        <v>0</v>
      </c>
      <c r="X224" s="44">
        <f>Nut_StatusTool!F218</f>
        <v>0</v>
      </c>
      <c r="Y224" s="285" t="str">
        <f>Nut_StatusTool!K218</f>
        <v/>
      </c>
      <c r="Z224" s="44" t="str">
        <f>Nut_StatusTool!L218</f>
        <v/>
      </c>
      <c r="AA224" s="44" t="str">
        <f>Nut_StatusTool!M218</f>
        <v/>
      </c>
      <c r="AB224" s="44" t="str">
        <f>Nut_StatusTool!N218</f>
        <v/>
      </c>
      <c r="AC224" s="44">
        <f>Nut_StatusTool!I218</f>
        <v>0</v>
      </c>
      <c r="AD224" s="44">
        <f>Nut_StatusTool!J218</f>
        <v>0</v>
      </c>
    </row>
    <row r="225" spans="1:30" ht="20.100000000000001" customHeight="1">
      <c r="A225" s="59" t="str">
        <f t="array" ref="A225">IF(ROWS(A$9:A225)&gt;$U$5,"",INDEX(T$13:T$512,SMALL(IF(($AB$13:$AB$512=$AB$5),ROW($A$9:$A$508)-ROW($A$9)+1,""),ROWS(A$9:A225)),,1))</f>
        <v/>
      </c>
      <c r="B225" s="389" t="str">
        <f t="array" ref="B225">IF(ROWS(B$9:B225)&gt;$U$5,"",INDEX(U$13:U$512,SMALL(IF(($AB$13:$AB$512=$AB$5),ROW($A$9:$A$508)-ROW($A$9)+1,""),ROWS(B$9:B225)),,1))</f>
        <v/>
      </c>
      <c r="C225" s="389" t="str">
        <f t="array" ref="C225">IF(ROWS(C$9:C225)&gt;$U$5,"",INDEX(V$13:V$512,SMALL(IF(($AB$13:$AB$512=$AB$5),ROW($A$9:$A$508)-ROW($A$9)+1,""),ROWS(C$9:C225)),,1))</f>
        <v/>
      </c>
      <c r="D225" s="30" t="str">
        <f t="array" ref="D225">IF(ROWS(D$9:D225)&gt;$U$5,"",INDEX(W$13:W$512,SMALL(IF(($AB$13:$AB$512=$AB$5),ROW($A$9:$A$508)-ROW($A$9)+1,""),ROWS(D$9:D225)),,1))</f>
        <v/>
      </c>
      <c r="E225" s="59" t="str">
        <f t="array" ref="E225">IF(ROWS(E$9:E225)&gt;$U$5,"",INDEX(X$13:X$512,SMALL(IF(($AB$13:$AB$512=$AB$5),ROW($A$9:$A$508)-ROW($A$9)+1,""),ROWS(E$9:E225)),,1))</f>
        <v/>
      </c>
      <c r="F225" s="59" t="str">
        <f t="array" ref="F225">IF(ROWS(F$9:F225)&gt;$U$5,"",INDEX(Y$13:Y$512,SMALL(IF(($AB$13:$AB$512=$AB$5),ROW($A$9:$A$508)-ROW($A$9)+1,""),ROWS(F$9:F225)),,1))</f>
        <v/>
      </c>
      <c r="G225" s="59" t="str">
        <f t="array" ref="G225">IF(ROWS(G$9:G225)&gt;$U$5,"",INDEX(AB$13:AB$512,SMALL(IF(($AB$13:$AB$512=$AB$5),ROW($A$9:$A$508)-ROW($A$9)+1,""),ROWS(G$9:G225)),,1))</f>
        <v/>
      </c>
      <c r="H225" s="325" t="str">
        <f t="array" ref="H225">IF(ROWS(H$9:H225)&gt;$U$5,"",INDEX(AC$13:AC$512,SMALL(IF(($AB$13:$AB$512=$AB$5),ROW($A$9:$A$508)-ROW($A$9)+1,""),ROWS(H$9:H225)),,1))</f>
        <v/>
      </c>
      <c r="I225" s="105"/>
      <c r="J225" s="105"/>
      <c r="K225" s="105"/>
      <c r="L225" s="105"/>
      <c r="M225" s="136"/>
      <c r="T225" s="44">
        <f>Nut_StatusTool!A219</f>
        <v>213</v>
      </c>
      <c r="U225" s="44">
        <f>Nut_StatusTool!B219</f>
        <v>0</v>
      </c>
      <c r="V225" s="44">
        <f>Nut_StatusTool!C219</f>
        <v>0</v>
      </c>
      <c r="W225" s="44">
        <f>Nut_StatusTool!D219</f>
        <v>0</v>
      </c>
      <c r="X225" s="44">
        <f>Nut_StatusTool!F219</f>
        <v>0</v>
      </c>
      <c r="Y225" s="285" t="str">
        <f>Nut_StatusTool!K219</f>
        <v/>
      </c>
      <c r="Z225" s="44" t="str">
        <f>Nut_StatusTool!L219</f>
        <v/>
      </c>
      <c r="AA225" s="44" t="str">
        <f>Nut_StatusTool!M219</f>
        <v/>
      </c>
      <c r="AB225" s="44" t="str">
        <f>Nut_StatusTool!N219</f>
        <v/>
      </c>
      <c r="AC225" s="44">
        <f>Nut_StatusTool!I219</f>
        <v>0</v>
      </c>
      <c r="AD225" s="44">
        <f>Nut_StatusTool!J219</f>
        <v>0</v>
      </c>
    </row>
    <row r="226" spans="1:30" ht="20.100000000000001" customHeight="1">
      <c r="A226" s="59" t="str">
        <f t="array" ref="A226">IF(ROWS(A$9:A226)&gt;$U$5,"",INDEX(T$13:T$512,SMALL(IF(($AB$13:$AB$512=$AB$5),ROW($A$9:$A$508)-ROW($A$9)+1,""),ROWS(A$9:A226)),,1))</f>
        <v/>
      </c>
      <c r="B226" s="389" t="str">
        <f t="array" ref="B226">IF(ROWS(B$9:B226)&gt;$U$5,"",INDEX(U$13:U$512,SMALL(IF(($AB$13:$AB$512=$AB$5),ROW($A$9:$A$508)-ROW($A$9)+1,""),ROWS(B$9:B226)),,1))</f>
        <v/>
      </c>
      <c r="C226" s="389" t="str">
        <f t="array" ref="C226">IF(ROWS(C$9:C226)&gt;$U$5,"",INDEX(V$13:V$512,SMALL(IF(($AB$13:$AB$512=$AB$5),ROW($A$9:$A$508)-ROW($A$9)+1,""),ROWS(C$9:C226)),,1))</f>
        <v/>
      </c>
      <c r="D226" s="30" t="str">
        <f t="array" ref="D226">IF(ROWS(D$9:D226)&gt;$U$5,"",INDEX(W$13:W$512,SMALL(IF(($AB$13:$AB$512=$AB$5),ROW($A$9:$A$508)-ROW($A$9)+1,""),ROWS(D$9:D226)),,1))</f>
        <v/>
      </c>
      <c r="E226" s="59" t="str">
        <f t="array" ref="E226">IF(ROWS(E$9:E226)&gt;$U$5,"",INDEX(X$13:X$512,SMALL(IF(($AB$13:$AB$512=$AB$5),ROW($A$9:$A$508)-ROW($A$9)+1,""),ROWS(E$9:E226)),,1))</f>
        <v/>
      </c>
      <c r="F226" s="59" t="str">
        <f t="array" ref="F226">IF(ROWS(F$9:F226)&gt;$U$5,"",INDEX(Y$13:Y$512,SMALL(IF(($AB$13:$AB$512=$AB$5),ROW($A$9:$A$508)-ROW($A$9)+1,""),ROWS(F$9:F226)),,1))</f>
        <v/>
      </c>
      <c r="G226" s="59" t="str">
        <f t="array" ref="G226">IF(ROWS(G$9:G226)&gt;$U$5,"",INDEX(AB$13:AB$512,SMALL(IF(($AB$13:$AB$512=$AB$5),ROW($A$9:$A$508)-ROW($A$9)+1,""),ROWS(G$9:G226)),,1))</f>
        <v/>
      </c>
      <c r="H226" s="325" t="str">
        <f t="array" ref="H226">IF(ROWS(H$9:H226)&gt;$U$5,"",INDEX(AC$13:AC$512,SMALL(IF(($AB$13:$AB$512=$AB$5),ROW($A$9:$A$508)-ROW($A$9)+1,""),ROWS(H$9:H226)),,1))</f>
        <v/>
      </c>
      <c r="I226" s="105"/>
      <c r="J226" s="105"/>
      <c r="K226" s="105"/>
      <c r="L226" s="105"/>
      <c r="M226" s="136"/>
      <c r="T226" s="44">
        <f>Nut_StatusTool!A220</f>
        <v>214</v>
      </c>
      <c r="U226" s="44">
        <f>Nut_StatusTool!B220</f>
        <v>0</v>
      </c>
      <c r="V226" s="44">
        <f>Nut_StatusTool!C220</f>
        <v>0</v>
      </c>
      <c r="W226" s="44">
        <f>Nut_StatusTool!D220</f>
        <v>0</v>
      </c>
      <c r="X226" s="44">
        <f>Nut_StatusTool!F220</f>
        <v>0</v>
      </c>
      <c r="Y226" s="285" t="str">
        <f>Nut_StatusTool!K220</f>
        <v/>
      </c>
      <c r="Z226" s="44" t="str">
        <f>Nut_StatusTool!L220</f>
        <v/>
      </c>
      <c r="AA226" s="44" t="str">
        <f>Nut_StatusTool!M220</f>
        <v/>
      </c>
      <c r="AB226" s="44" t="str">
        <f>Nut_StatusTool!N220</f>
        <v/>
      </c>
      <c r="AC226" s="44">
        <f>Nut_StatusTool!I220</f>
        <v>0</v>
      </c>
      <c r="AD226" s="44">
        <f>Nut_StatusTool!J220</f>
        <v>0</v>
      </c>
    </row>
    <row r="227" spans="1:30" ht="20.100000000000001" customHeight="1">
      <c r="A227" s="59" t="str">
        <f t="array" ref="A227">IF(ROWS(A$9:A227)&gt;$U$5,"",INDEX(T$13:T$512,SMALL(IF(($AB$13:$AB$512=$AB$5),ROW($A$9:$A$508)-ROW($A$9)+1,""),ROWS(A$9:A227)),,1))</f>
        <v/>
      </c>
      <c r="B227" s="389" t="str">
        <f t="array" ref="B227">IF(ROWS(B$9:B227)&gt;$U$5,"",INDEX(U$13:U$512,SMALL(IF(($AB$13:$AB$512=$AB$5),ROW($A$9:$A$508)-ROW($A$9)+1,""),ROWS(B$9:B227)),,1))</f>
        <v/>
      </c>
      <c r="C227" s="389" t="str">
        <f t="array" ref="C227">IF(ROWS(C$9:C227)&gt;$U$5,"",INDEX(V$13:V$512,SMALL(IF(($AB$13:$AB$512=$AB$5),ROW($A$9:$A$508)-ROW($A$9)+1,""),ROWS(C$9:C227)),,1))</f>
        <v/>
      </c>
      <c r="D227" s="30" t="str">
        <f t="array" ref="D227">IF(ROWS(D$9:D227)&gt;$U$5,"",INDEX(W$13:W$512,SMALL(IF(($AB$13:$AB$512=$AB$5),ROW($A$9:$A$508)-ROW($A$9)+1,""),ROWS(D$9:D227)),,1))</f>
        <v/>
      </c>
      <c r="E227" s="59" t="str">
        <f t="array" ref="E227">IF(ROWS(E$9:E227)&gt;$U$5,"",INDEX(X$13:X$512,SMALL(IF(($AB$13:$AB$512=$AB$5),ROW($A$9:$A$508)-ROW($A$9)+1,""),ROWS(E$9:E227)),,1))</f>
        <v/>
      </c>
      <c r="F227" s="59" t="str">
        <f t="array" ref="F227">IF(ROWS(F$9:F227)&gt;$U$5,"",INDEX(Y$13:Y$512,SMALL(IF(($AB$13:$AB$512=$AB$5),ROW($A$9:$A$508)-ROW($A$9)+1,""),ROWS(F$9:F227)),,1))</f>
        <v/>
      </c>
      <c r="G227" s="59" t="str">
        <f t="array" ref="G227">IF(ROWS(G$9:G227)&gt;$U$5,"",INDEX(AB$13:AB$512,SMALL(IF(($AB$13:$AB$512=$AB$5),ROW($A$9:$A$508)-ROW($A$9)+1,""),ROWS(G$9:G227)),,1))</f>
        <v/>
      </c>
      <c r="H227" s="325" t="str">
        <f t="array" ref="H227">IF(ROWS(H$9:H227)&gt;$U$5,"",INDEX(AC$13:AC$512,SMALL(IF(($AB$13:$AB$512=$AB$5),ROW($A$9:$A$508)-ROW($A$9)+1,""),ROWS(H$9:H227)),,1))</f>
        <v/>
      </c>
      <c r="I227" s="105"/>
      <c r="J227" s="105"/>
      <c r="K227" s="105"/>
      <c r="L227" s="105"/>
      <c r="M227" s="136"/>
      <c r="T227" s="44">
        <f>Nut_StatusTool!A221</f>
        <v>215</v>
      </c>
      <c r="U227" s="44">
        <f>Nut_StatusTool!B221</f>
        <v>0</v>
      </c>
      <c r="V227" s="44">
        <f>Nut_StatusTool!C221</f>
        <v>0</v>
      </c>
      <c r="W227" s="44">
        <f>Nut_StatusTool!D221</f>
        <v>0</v>
      </c>
      <c r="X227" s="44">
        <f>Nut_StatusTool!F221</f>
        <v>0</v>
      </c>
      <c r="Y227" s="285" t="str">
        <f>Nut_StatusTool!K221</f>
        <v/>
      </c>
      <c r="Z227" s="44" t="str">
        <f>Nut_StatusTool!L221</f>
        <v/>
      </c>
      <c r="AA227" s="44" t="str">
        <f>Nut_StatusTool!M221</f>
        <v/>
      </c>
      <c r="AB227" s="44" t="str">
        <f>Nut_StatusTool!N221</f>
        <v/>
      </c>
      <c r="AC227" s="44">
        <f>Nut_StatusTool!I221</f>
        <v>0</v>
      </c>
      <c r="AD227" s="44">
        <f>Nut_StatusTool!J221</f>
        <v>0</v>
      </c>
    </row>
    <row r="228" spans="1:30" ht="20.100000000000001" customHeight="1">
      <c r="A228" s="59" t="str">
        <f t="array" ref="A228">IF(ROWS(A$9:A228)&gt;$U$5,"",INDEX(T$13:T$512,SMALL(IF(($AB$13:$AB$512=$AB$5),ROW($A$9:$A$508)-ROW($A$9)+1,""),ROWS(A$9:A228)),,1))</f>
        <v/>
      </c>
      <c r="B228" s="389" t="str">
        <f t="array" ref="B228">IF(ROWS(B$9:B228)&gt;$U$5,"",INDEX(U$13:U$512,SMALL(IF(($AB$13:$AB$512=$AB$5),ROW($A$9:$A$508)-ROW($A$9)+1,""),ROWS(B$9:B228)),,1))</f>
        <v/>
      </c>
      <c r="C228" s="389" t="str">
        <f t="array" ref="C228">IF(ROWS(C$9:C228)&gt;$U$5,"",INDEX(V$13:V$512,SMALL(IF(($AB$13:$AB$512=$AB$5),ROW($A$9:$A$508)-ROW($A$9)+1,""),ROWS(C$9:C228)),,1))</f>
        <v/>
      </c>
      <c r="D228" s="30" t="str">
        <f t="array" ref="D228">IF(ROWS(D$9:D228)&gt;$U$5,"",INDEX(W$13:W$512,SMALL(IF(($AB$13:$AB$512=$AB$5),ROW($A$9:$A$508)-ROW($A$9)+1,""),ROWS(D$9:D228)),,1))</f>
        <v/>
      </c>
      <c r="E228" s="59" t="str">
        <f t="array" ref="E228">IF(ROWS(E$9:E228)&gt;$U$5,"",INDEX(X$13:X$512,SMALL(IF(($AB$13:$AB$512=$AB$5),ROW($A$9:$A$508)-ROW($A$9)+1,""),ROWS(E$9:E228)),,1))</f>
        <v/>
      </c>
      <c r="F228" s="59" t="str">
        <f t="array" ref="F228">IF(ROWS(F$9:F228)&gt;$U$5,"",INDEX(Y$13:Y$512,SMALL(IF(($AB$13:$AB$512=$AB$5),ROW($A$9:$A$508)-ROW($A$9)+1,""),ROWS(F$9:F228)),,1))</f>
        <v/>
      </c>
      <c r="G228" s="59" t="str">
        <f t="array" ref="G228">IF(ROWS(G$9:G228)&gt;$U$5,"",INDEX(AB$13:AB$512,SMALL(IF(($AB$13:$AB$512=$AB$5),ROW($A$9:$A$508)-ROW($A$9)+1,""),ROWS(G$9:G228)),,1))</f>
        <v/>
      </c>
      <c r="H228" s="325" t="str">
        <f t="array" ref="H228">IF(ROWS(H$9:H228)&gt;$U$5,"",INDEX(AC$13:AC$512,SMALL(IF(($AB$13:$AB$512=$AB$5),ROW($A$9:$A$508)-ROW($A$9)+1,""),ROWS(H$9:H228)),,1))</f>
        <v/>
      </c>
      <c r="I228" s="105"/>
      <c r="J228" s="105"/>
      <c r="K228" s="105"/>
      <c r="L228" s="105"/>
      <c r="M228" s="136"/>
      <c r="T228" s="44">
        <f>Nut_StatusTool!A222</f>
        <v>216</v>
      </c>
      <c r="U228" s="44">
        <f>Nut_StatusTool!B222</f>
        <v>0</v>
      </c>
      <c r="V228" s="44">
        <f>Nut_StatusTool!C222</f>
        <v>0</v>
      </c>
      <c r="W228" s="44">
        <f>Nut_StatusTool!D222</f>
        <v>0</v>
      </c>
      <c r="X228" s="44">
        <f>Nut_StatusTool!F222</f>
        <v>0</v>
      </c>
      <c r="Y228" s="285" t="str">
        <f>Nut_StatusTool!K222</f>
        <v/>
      </c>
      <c r="Z228" s="44" t="str">
        <f>Nut_StatusTool!L222</f>
        <v/>
      </c>
      <c r="AA228" s="44" t="str">
        <f>Nut_StatusTool!M222</f>
        <v/>
      </c>
      <c r="AB228" s="44" t="str">
        <f>Nut_StatusTool!N222</f>
        <v/>
      </c>
      <c r="AC228" s="44">
        <f>Nut_StatusTool!I222</f>
        <v>0</v>
      </c>
      <c r="AD228" s="44">
        <f>Nut_StatusTool!J222</f>
        <v>0</v>
      </c>
    </row>
    <row r="229" spans="1:30" ht="20.100000000000001" customHeight="1">
      <c r="A229" s="59" t="str">
        <f t="array" ref="A229">IF(ROWS(A$9:A229)&gt;$U$5,"",INDEX(T$13:T$512,SMALL(IF(($AB$13:$AB$512=$AB$5),ROW($A$9:$A$508)-ROW($A$9)+1,""),ROWS(A$9:A229)),,1))</f>
        <v/>
      </c>
      <c r="B229" s="389" t="str">
        <f t="array" ref="B229">IF(ROWS(B$9:B229)&gt;$U$5,"",INDEX(U$13:U$512,SMALL(IF(($AB$13:$AB$512=$AB$5),ROW($A$9:$A$508)-ROW($A$9)+1,""),ROWS(B$9:B229)),,1))</f>
        <v/>
      </c>
      <c r="C229" s="389" t="str">
        <f t="array" ref="C229">IF(ROWS(C$9:C229)&gt;$U$5,"",INDEX(V$13:V$512,SMALL(IF(($AB$13:$AB$512=$AB$5),ROW($A$9:$A$508)-ROW($A$9)+1,""),ROWS(C$9:C229)),,1))</f>
        <v/>
      </c>
      <c r="D229" s="30" t="str">
        <f t="array" ref="D229">IF(ROWS(D$9:D229)&gt;$U$5,"",INDEX(W$13:W$512,SMALL(IF(($AB$13:$AB$512=$AB$5),ROW($A$9:$A$508)-ROW($A$9)+1,""),ROWS(D$9:D229)),,1))</f>
        <v/>
      </c>
      <c r="E229" s="59" t="str">
        <f t="array" ref="E229">IF(ROWS(E$9:E229)&gt;$U$5,"",INDEX(X$13:X$512,SMALL(IF(($AB$13:$AB$512=$AB$5),ROW($A$9:$A$508)-ROW($A$9)+1,""),ROWS(E$9:E229)),,1))</f>
        <v/>
      </c>
      <c r="F229" s="59" t="str">
        <f t="array" ref="F229">IF(ROWS(F$9:F229)&gt;$U$5,"",INDEX(Y$13:Y$512,SMALL(IF(($AB$13:$AB$512=$AB$5),ROW($A$9:$A$508)-ROW($A$9)+1,""),ROWS(F$9:F229)),,1))</f>
        <v/>
      </c>
      <c r="G229" s="59" t="str">
        <f t="array" ref="G229">IF(ROWS(G$9:G229)&gt;$U$5,"",INDEX(AB$13:AB$512,SMALL(IF(($AB$13:$AB$512=$AB$5),ROW($A$9:$A$508)-ROW($A$9)+1,""),ROWS(G$9:G229)),,1))</f>
        <v/>
      </c>
      <c r="H229" s="325" t="str">
        <f t="array" ref="H229">IF(ROWS(H$9:H229)&gt;$U$5,"",INDEX(AC$13:AC$512,SMALL(IF(($AB$13:$AB$512=$AB$5),ROW($A$9:$A$508)-ROW($A$9)+1,""),ROWS(H$9:H229)),,1))</f>
        <v/>
      </c>
      <c r="I229" s="105"/>
      <c r="J229" s="105"/>
      <c r="K229" s="105"/>
      <c r="L229" s="105"/>
      <c r="M229" s="136"/>
      <c r="T229" s="44">
        <f>Nut_StatusTool!A223</f>
        <v>217</v>
      </c>
      <c r="U229" s="44">
        <f>Nut_StatusTool!B223</f>
        <v>0</v>
      </c>
      <c r="V229" s="44">
        <f>Nut_StatusTool!C223</f>
        <v>0</v>
      </c>
      <c r="W229" s="44">
        <f>Nut_StatusTool!D223</f>
        <v>0</v>
      </c>
      <c r="X229" s="44">
        <f>Nut_StatusTool!F223</f>
        <v>0</v>
      </c>
      <c r="Y229" s="285" t="str">
        <f>Nut_StatusTool!K223</f>
        <v/>
      </c>
      <c r="Z229" s="44" t="str">
        <f>Nut_StatusTool!L223</f>
        <v/>
      </c>
      <c r="AA229" s="44" t="str">
        <f>Nut_StatusTool!M223</f>
        <v/>
      </c>
      <c r="AB229" s="44" t="str">
        <f>Nut_StatusTool!N223</f>
        <v/>
      </c>
      <c r="AC229" s="44">
        <f>Nut_StatusTool!I223</f>
        <v>0</v>
      </c>
      <c r="AD229" s="44">
        <f>Nut_StatusTool!J223</f>
        <v>0</v>
      </c>
    </row>
    <row r="230" spans="1:30" ht="20.100000000000001" customHeight="1">
      <c r="A230" s="59" t="str">
        <f t="array" ref="A230">IF(ROWS(A$9:A230)&gt;$U$5,"",INDEX(T$13:T$512,SMALL(IF(($AB$13:$AB$512=$AB$5),ROW($A$9:$A$508)-ROW($A$9)+1,""),ROWS(A$9:A230)),,1))</f>
        <v/>
      </c>
      <c r="B230" s="389" t="str">
        <f t="array" ref="B230">IF(ROWS(B$9:B230)&gt;$U$5,"",INDEX(U$13:U$512,SMALL(IF(($AB$13:$AB$512=$AB$5),ROW($A$9:$A$508)-ROW($A$9)+1,""),ROWS(B$9:B230)),,1))</f>
        <v/>
      </c>
      <c r="C230" s="389" t="str">
        <f t="array" ref="C230">IF(ROWS(C$9:C230)&gt;$U$5,"",INDEX(V$13:V$512,SMALL(IF(($AB$13:$AB$512=$AB$5),ROW($A$9:$A$508)-ROW($A$9)+1,""),ROWS(C$9:C230)),,1))</f>
        <v/>
      </c>
      <c r="D230" s="30" t="str">
        <f t="array" ref="D230">IF(ROWS(D$9:D230)&gt;$U$5,"",INDEX(W$13:W$512,SMALL(IF(($AB$13:$AB$512=$AB$5),ROW($A$9:$A$508)-ROW($A$9)+1,""),ROWS(D$9:D230)),,1))</f>
        <v/>
      </c>
      <c r="E230" s="59" t="str">
        <f t="array" ref="E230">IF(ROWS(E$9:E230)&gt;$U$5,"",INDEX(X$13:X$512,SMALL(IF(($AB$13:$AB$512=$AB$5),ROW($A$9:$A$508)-ROW($A$9)+1,""),ROWS(E$9:E230)),,1))</f>
        <v/>
      </c>
      <c r="F230" s="59" t="str">
        <f t="array" ref="F230">IF(ROWS(F$9:F230)&gt;$U$5,"",INDEX(Y$13:Y$512,SMALL(IF(($AB$13:$AB$512=$AB$5),ROW($A$9:$A$508)-ROW($A$9)+1,""),ROWS(F$9:F230)),,1))</f>
        <v/>
      </c>
      <c r="G230" s="59" t="str">
        <f t="array" ref="G230">IF(ROWS(G$9:G230)&gt;$U$5,"",INDEX(AB$13:AB$512,SMALL(IF(($AB$13:$AB$512=$AB$5),ROW($A$9:$A$508)-ROW($A$9)+1,""),ROWS(G$9:G230)),,1))</f>
        <v/>
      </c>
      <c r="H230" s="325" t="str">
        <f t="array" ref="H230">IF(ROWS(H$9:H230)&gt;$U$5,"",INDEX(AC$13:AC$512,SMALL(IF(($AB$13:$AB$512=$AB$5),ROW($A$9:$A$508)-ROW($A$9)+1,""),ROWS(H$9:H230)),,1))</f>
        <v/>
      </c>
      <c r="I230" s="105"/>
      <c r="J230" s="105"/>
      <c r="K230" s="105"/>
      <c r="L230" s="105"/>
      <c r="M230" s="136"/>
      <c r="T230" s="44">
        <f>Nut_StatusTool!A224</f>
        <v>218</v>
      </c>
      <c r="U230" s="44">
        <f>Nut_StatusTool!B224</f>
        <v>0</v>
      </c>
      <c r="V230" s="44">
        <f>Nut_StatusTool!C224</f>
        <v>0</v>
      </c>
      <c r="W230" s="44">
        <f>Nut_StatusTool!D224</f>
        <v>0</v>
      </c>
      <c r="X230" s="44">
        <f>Nut_StatusTool!F224</f>
        <v>0</v>
      </c>
      <c r="Y230" s="285" t="str">
        <f>Nut_StatusTool!K224</f>
        <v/>
      </c>
      <c r="Z230" s="44" t="str">
        <f>Nut_StatusTool!L224</f>
        <v/>
      </c>
      <c r="AA230" s="44" t="str">
        <f>Nut_StatusTool!M224</f>
        <v/>
      </c>
      <c r="AB230" s="44" t="str">
        <f>Nut_StatusTool!N224</f>
        <v/>
      </c>
      <c r="AC230" s="44">
        <f>Nut_StatusTool!I224</f>
        <v>0</v>
      </c>
      <c r="AD230" s="44">
        <f>Nut_StatusTool!J224</f>
        <v>0</v>
      </c>
    </row>
    <row r="231" spans="1:30" ht="20.100000000000001" customHeight="1">
      <c r="A231" s="59" t="str">
        <f t="array" ref="A231">IF(ROWS(A$9:A231)&gt;$U$5,"",INDEX(T$13:T$512,SMALL(IF(($AB$13:$AB$512=$AB$5),ROW($A$9:$A$508)-ROW($A$9)+1,""),ROWS(A$9:A231)),,1))</f>
        <v/>
      </c>
      <c r="B231" s="389" t="str">
        <f t="array" ref="B231">IF(ROWS(B$9:B231)&gt;$U$5,"",INDEX(U$13:U$512,SMALL(IF(($AB$13:$AB$512=$AB$5),ROW($A$9:$A$508)-ROW($A$9)+1,""),ROWS(B$9:B231)),,1))</f>
        <v/>
      </c>
      <c r="C231" s="389" t="str">
        <f t="array" ref="C231">IF(ROWS(C$9:C231)&gt;$U$5,"",INDEX(V$13:V$512,SMALL(IF(($AB$13:$AB$512=$AB$5),ROW($A$9:$A$508)-ROW($A$9)+1,""),ROWS(C$9:C231)),,1))</f>
        <v/>
      </c>
      <c r="D231" s="30" t="str">
        <f t="array" ref="D231">IF(ROWS(D$9:D231)&gt;$U$5,"",INDEX(W$13:W$512,SMALL(IF(($AB$13:$AB$512=$AB$5),ROW($A$9:$A$508)-ROW($A$9)+1,""),ROWS(D$9:D231)),,1))</f>
        <v/>
      </c>
      <c r="E231" s="59" t="str">
        <f t="array" ref="E231">IF(ROWS(E$9:E231)&gt;$U$5,"",INDEX(X$13:X$512,SMALL(IF(($AB$13:$AB$512=$AB$5),ROW($A$9:$A$508)-ROW($A$9)+1,""),ROWS(E$9:E231)),,1))</f>
        <v/>
      </c>
      <c r="F231" s="59" t="str">
        <f t="array" ref="F231">IF(ROWS(F$9:F231)&gt;$U$5,"",INDEX(Y$13:Y$512,SMALL(IF(($AB$13:$AB$512=$AB$5),ROW($A$9:$A$508)-ROW($A$9)+1,""),ROWS(F$9:F231)),,1))</f>
        <v/>
      </c>
      <c r="G231" s="59" t="str">
        <f t="array" ref="G231">IF(ROWS(G$9:G231)&gt;$U$5,"",INDEX(AB$13:AB$512,SMALL(IF(($AB$13:$AB$512=$AB$5),ROW($A$9:$A$508)-ROW($A$9)+1,""),ROWS(G$9:G231)),,1))</f>
        <v/>
      </c>
      <c r="H231" s="325" t="str">
        <f t="array" ref="H231">IF(ROWS(H$9:H231)&gt;$U$5,"",INDEX(AC$13:AC$512,SMALL(IF(($AB$13:$AB$512=$AB$5),ROW($A$9:$A$508)-ROW($A$9)+1,""),ROWS(H$9:H231)),,1))</f>
        <v/>
      </c>
      <c r="I231" s="105"/>
      <c r="J231" s="105"/>
      <c r="K231" s="105"/>
      <c r="L231" s="105"/>
      <c r="M231" s="136"/>
      <c r="T231" s="44">
        <f>Nut_StatusTool!A225</f>
        <v>219</v>
      </c>
      <c r="U231" s="44">
        <f>Nut_StatusTool!B225</f>
        <v>0</v>
      </c>
      <c r="V231" s="44">
        <f>Nut_StatusTool!C225</f>
        <v>0</v>
      </c>
      <c r="W231" s="44">
        <f>Nut_StatusTool!D225</f>
        <v>0</v>
      </c>
      <c r="X231" s="44">
        <f>Nut_StatusTool!F225</f>
        <v>0</v>
      </c>
      <c r="Y231" s="285" t="str">
        <f>Nut_StatusTool!K225</f>
        <v/>
      </c>
      <c r="Z231" s="44" t="str">
        <f>Nut_StatusTool!L225</f>
        <v/>
      </c>
      <c r="AA231" s="44" t="str">
        <f>Nut_StatusTool!M225</f>
        <v/>
      </c>
      <c r="AB231" s="44" t="str">
        <f>Nut_StatusTool!N225</f>
        <v/>
      </c>
      <c r="AC231" s="44">
        <f>Nut_StatusTool!I225</f>
        <v>0</v>
      </c>
      <c r="AD231" s="44">
        <f>Nut_StatusTool!J225</f>
        <v>0</v>
      </c>
    </row>
    <row r="232" spans="1:30" ht="20.100000000000001" customHeight="1">
      <c r="A232" s="59" t="str">
        <f t="array" ref="A232">IF(ROWS(A$9:A232)&gt;$U$5,"",INDEX(T$13:T$512,SMALL(IF(($AB$13:$AB$512=$AB$5),ROW($A$9:$A$508)-ROW($A$9)+1,""),ROWS(A$9:A232)),,1))</f>
        <v/>
      </c>
      <c r="B232" s="389" t="str">
        <f t="array" ref="B232">IF(ROWS(B$9:B232)&gt;$U$5,"",INDEX(U$13:U$512,SMALL(IF(($AB$13:$AB$512=$AB$5),ROW($A$9:$A$508)-ROW($A$9)+1,""),ROWS(B$9:B232)),,1))</f>
        <v/>
      </c>
      <c r="C232" s="389" t="str">
        <f t="array" ref="C232">IF(ROWS(C$9:C232)&gt;$U$5,"",INDEX(V$13:V$512,SMALL(IF(($AB$13:$AB$512=$AB$5),ROW($A$9:$A$508)-ROW($A$9)+1,""),ROWS(C$9:C232)),,1))</f>
        <v/>
      </c>
      <c r="D232" s="30" t="str">
        <f t="array" ref="D232">IF(ROWS(D$9:D232)&gt;$U$5,"",INDEX(W$13:W$512,SMALL(IF(($AB$13:$AB$512=$AB$5),ROW($A$9:$A$508)-ROW($A$9)+1,""),ROWS(D$9:D232)),,1))</f>
        <v/>
      </c>
      <c r="E232" s="59" t="str">
        <f t="array" ref="E232">IF(ROWS(E$9:E232)&gt;$U$5,"",INDEX(X$13:X$512,SMALL(IF(($AB$13:$AB$512=$AB$5),ROW($A$9:$A$508)-ROW($A$9)+1,""),ROWS(E$9:E232)),,1))</f>
        <v/>
      </c>
      <c r="F232" s="59" t="str">
        <f t="array" ref="F232">IF(ROWS(F$9:F232)&gt;$U$5,"",INDEX(Y$13:Y$512,SMALL(IF(($AB$13:$AB$512=$AB$5),ROW($A$9:$A$508)-ROW($A$9)+1,""),ROWS(F$9:F232)),,1))</f>
        <v/>
      </c>
      <c r="G232" s="59" t="str">
        <f t="array" ref="G232">IF(ROWS(G$9:G232)&gt;$U$5,"",INDEX(AB$13:AB$512,SMALL(IF(($AB$13:$AB$512=$AB$5),ROW($A$9:$A$508)-ROW($A$9)+1,""),ROWS(G$9:G232)),,1))</f>
        <v/>
      </c>
      <c r="H232" s="325" t="str">
        <f t="array" ref="H232">IF(ROWS(H$9:H232)&gt;$U$5,"",INDEX(AC$13:AC$512,SMALL(IF(($AB$13:$AB$512=$AB$5),ROW($A$9:$A$508)-ROW($A$9)+1,""),ROWS(H$9:H232)),,1))</f>
        <v/>
      </c>
      <c r="I232" s="105"/>
      <c r="J232" s="105"/>
      <c r="K232" s="105"/>
      <c r="L232" s="105"/>
      <c r="M232" s="136"/>
      <c r="T232" s="44">
        <f>Nut_StatusTool!A226</f>
        <v>220</v>
      </c>
      <c r="U232" s="44">
        <f>Nut_StatusTool!B226</f>
        <v>0</v>
      </c>
      <c r="V232" s="44">
        <f>Nut_StatusTool!C226</f>
        <v>0</v>
      </c>
      <c r="W232" s="44">
        <f>Nut_StatusTool!D226</f>
        <v>0</v>
      </c>
      <c r="X232" s="44">
        <f>Nut_StatusTool!F226</f>
        <v>0</v>
      </c>
      <c r="Y232" s="285" t="str">
        <f>Nut_StatusTool!K226</f>
        <v/>
      </c>
      <c r="Z232" s="44" t="str">
        <f>Nut_StatusTool!L226</f>
        <v/>
      </c>
      <c r="AA232" s="44" t="str">
        <f>Nut_StatusTool!M226</f>
        <v/>
      </c>
      <c r="AB232" s="44" t="str">
        <f>Nut_StatusTool!N226</f>
        <v/>
      </c>
      <c r="AC232" s="44">
        <f>Nut_StatusTool!I226</f>
        <v>0</v>
      </c>
      <c r="AD232" s="44">
        <f>Nut_StatusTool!J226</f>
        <v>0</v>
      </c>
    </row>
    <row r="233" spans="1:30" ht="20.100000000000001" customHeight="1">
      <c r="A233" s="59" t="str">
        <f t="array" ref="A233">IF(ROWS(A$9:A233)&gt;$U$5,"",INDEX(T$13:T$512,SMALL(IF(($AB$13:$AB$512=$AB$5),ROW($A$9:$A$508)-ROW($A$9)+1,""),ROWS(A$9:A233)),,1))</f>
        <v/>
      </c>
      <c r="B233" s="389" t="str">
        <f t="array" ref="B233">IF(ROWS(B$9:B233)&gt;$U$5,"",INDEX(U$13:U$512,SMALL(IF(($AB$13:$AB$512=$AB$5),ROW($A$9:$A$508)-ROW($A$9)+1,""),ROWS(B$9:B233)),,1))</f>
        <v/>
      </c>
      <c r="C233" s="389" t="str">
        <f t="array" ref="C233">IF(ROWS(C$9:C233)&gt;$U$5,"",INDEX(V$13:V$512,SMALL(IF(($AB$13:$AB$512=$AB$5),ROW($A$9:$A$508)-ROW($A$9)+1,""),ROWS(C$9:C233)),,1))</f>
        <v/>
      </c>
      <c r="D233" s="30" t="str">
        <f t="array" ref="D233">IF(ROWS(D$9:D233)&gt;$U$5,"",INDEX(W$13:W$512,SMALL(IF(($AB$13:$AB$512=$AB$5),ROW($A$9:$A$508)-ROW($A$9)+1,""),ROWS(D$9:D233)),,1))</f>
        <v/>
      </c>
      <c r="E233" s="59" t="str">
        <f t="array" ref="E233">IF(ROWS(E$9:E233)&gt;$U$5,"",INDEX(X$13:X$512,SMALL(IF(($AB$13:$AB$512=$AB$5),ROW($A$9:$A$508)-ROW($A$9)+1,""),ROWS(E$9:E233)),,1))</f>
        <v/>
      </c>
      <c r="F233" s="59" t="str">
        <f t="array" ref="F233">IF(ROWS(F$9:F233)&gt;$U$5,"",INDEX(Y$13:Y$512,SMALL(IF(($AB$13:$AB$512=$AB$5),ROW($A$9:$A$508)-ROW($A$9)+1,""),ROWS(F$9:F233)),,1))</f>
        <v/>
      </c>
      <c r="G233" s="59" t="str">
        <f t="array" ref="G233">IF(ROWS(G$9:G233)&gt;$U$5,"",INDEX(AB$13:AB$512,SMALL(IF(($AB$13:$AB$512=$AB$5),ROW($A$9:$A$508)-ROW($A$9)+1,""),ROWS(G$9:G233)),,1))</f>
        <v/>
      </c>
      <c r="H233" s="325" t="str">
        <f t="array" ref="H233">IF(ROWS(H$9:H233)&gt;$U$5,"",INDEX(AC$13:AC$512,SMALL(IF(($AB$13:$AB$512=$AB$5),ROW($A$9:$A$508)-ROW($A$9)+1,""),ROWS(H$9:H233)),,1))</f>
        <v/>
      </c>
      <c r="I233" s="105"/>
      <c r="J233" s="105"/>
      <c r="K233" s="105"/>
      <c r="L233" s="105"/>
      <c r="M233" s="136"/>
      <c r="T233" s="44">
        <f>Nut_StatusTool!A227</f>
        <v>221</v>
      </c>
      <c r="U233" s="44">
        <f>Nut_StatusTool!B227</f>
        <v>0</v>
      </c>
      <c r="V233" s="44">
        <f>Nut_StatusTool!C227</f>
        <v>0</v>
      </c>
      <c r="W233" s="44">
        <f>Nut_StatusTool!D227</f>
        <v>0</v>
      </c>
      <c r="X233" s="44">
        <f>Nut_StatusTool!F227</f>
        <v>0</v>
      </c>
      <c r="Y233" s="285" t="str">
        <f>Nut_StatusTool!K227</f>
        <v/>
      </c>
      <c r="Z233" s="44" t="str">
        <f>Nut_StatusTool!L227</f>
        <v/>
      </c>
      <c r="AA233" s="44" t="str">
        <f>Nut_StatusTool!M227</f>
        <v/>
      </c>
      <c r="AB233" s="44" t="str">
        <f>Nut_StatusTool!N227</f>
        <v/>
      </c>
      <c r="AC233" s="44">
        <f>Nut_StatusTool!I227</f>
        <v>0</v>
      </c>
      <c r="AD233" s="44">
        <f>Nut_StatusTool!J227</f>
        <v>0</v>
      </c>
    </row>
    <row r="234" spans="1:30" ht="20.100000000000001" customHeight="1">
      <c r="A234" s="59" t="str">
        <f t="array" ref="A234">IF(ROWS(A$9:A234)&gt;$U$5,"",INDEX(T$13:T$512,SMALL(IF(($AB$13:$AB$512=$AB$5),ROW($A$9:$A$508)-ROW($A$9)+1,""),ROWS(A$9:A234)),,1))</f>
        <v/>
      </c>
      <c r="B234" s="389" t="str">
        <f t="array" ref="B234">IF(ROWS(B$9:B234)&gt;$U$5,"",INDEX(U$13:U$512,SMALL(IF(($AB$13:$AB$512=$AB$5),ROW($A$9:$A$508)-ROW($A$9)+1,""),ROWS(B$9:B234)),,1))</f>
        <v/>
      </c>
      <c r="C234" s="389" t="str">
        <f t="array" ref="C234">IF(ROWS(C$9:C234)&gt;$U$5,"",INDEX(V$13:V$512,SMALL(IF(($AB$13:$AB$512=$AB$5),ROW($A$9:$A$508)-ROW($A$9)+1,""),ROWS(C$9:C234)),,1))</f>
        <v/>
      </c>
      <c r="D234" s="30" t="str">
        <f t="array" ref="D234">IF(ROWS(D$9:D234)&gt;$U$5,"",INDEX(W$13:W$512,SMALL(IF(($AB$13:$AB$512=$AB$5),ROW($A$9:$A$508)-ROW($A$9)+1,""),ROWS(D$9:D234)),,1))</f>
        <v/>
      </c>
      <c r="E234" s="59" t="str">
        <f t="array" ref="E234">IF(ROWS(E$9:E234)&gt;$U$5,"",INDEX(X$13:X$512,SMALL(IF(($AB$13:$AB$512=$AB$5),ROW($A$9:$A$508)-ROW($A$9)+1,""),ROWS(E$9:E234)),,1))</f>
        <v/>
      </c>
      <c r="F234" s="59" t="str">
        <f t="array" ref="F234">IF(ROWS(F$9:F234)&gt;$U$5,"",INDEX(Y$13:Y$512,SMALL(IF(($AB$13:$AB$512=$AB$5),ROW($A$9:$A$508)-ROW($A$9)+1,""),ROWS(F$9:F234)),,1))</f>
        <v/>
      </c>
      <c r="G234" s="59" t="str">
        <f t="array" ref="G234">IF(ROWS(G$9:G234)&gt;$U$5,"",INDEX(AB$13:AB$512,SMALL(IF(($AB$13:$AB$512=$AB$5),ROW($A$9:$A$508)-ROW($A$9)+1,""),ROWS(G$9:G234)),,1))</f>
        <v/>
      </c>
      <c r="H234" s="325" t="str">
        <f t="array" ref="H234">IF(ROWS(H$9:H234)&gt;$U$5,"",INDEX(AC$13:AC$512,SMALL(IF(($AB$13:$AB$512=$AB$5),ROW($A$9:$A$508)-ROW($A$9)+1,""),ROWS(H$9:H234)),,1))</f>
        <v/>
      </c>
      <c r="I234" s="105"/>
      <c r="J234" s="105"/>
      <c r="K234" s="105"/>
      <c r="L234" s="105"/>
      <c r="M234" s="136"/>
      <c r="T234" s="44">
        <f>Nut_StatusTool!A228</f>
        <v>222</v>
      </c>
      <c r="U234" s="44">
        <f>Nut_StatusTool!B228</f>
        <v>0</v>
      </c>
      <c r="V234" s="44">
        <f>Nut_StatusTool!C228</f>
        <v>0</v>
      </c>
      <c r="W234" s="44">
        <f>Nut_StatusTool!D228</f>
        <v>0</v>
      </c>
      <c r="X234" s="44">
        <f>Nut_StatusTool!F228</f>
        <v>0</v>
      </c>
      <c r="Y234" s="285" t="str">
        <f>Nut_StatusTool!K228</f>
        <v/>
      </c>
      <c r="Z234" s="44" t="str">
        <f>Nut_StatusTool!L228</f>
        <v/>
      </c>
      <c r="AA234" s="44" t="str">
        <f>Nut_StatusTool!M228</f>
        <v/>
      </c>
      <c r="AB234" s="44" t="str">
        <f>Nut_StatusTool!N228</f>
        <v/>
      </c>
      <c r="AC234" s="44">
        <f>Nut_StatusTool!I228</f>
        <v>0</v>
      </c>
      <c r="AD234" s="44">
        <f>Nut_StatusTool!J228</f>
        <v>0</v>
      </c>
    </row>
    <row r="235" spans="1:30" ht="20.100000000000001" customHeight="1">
      <c r="A235" s="59" t="str">
        <f t="array" ref="A235">IF(ROWS(A$9:A235)&gt;$U$5,"",INDEX(T$13:T$512,SMALL(IF(($AB$13:$AB$512=$AB$5),ROW($A$9:$A$508)-ROW($A$9)+1,""),ROWS(A$9:A235)),,1))</f>
        <v/>
      </c>
      <c r="B235" s="389" t="str">
        <f t="array" ref="B235">IF(ROWS(B$9:B235)&gt;$U$5,"",INDEX(U$13:U$512,SMALL(IF(($AB$13:$AB$512=$AB$5),ROW($A$9:$A$508)-ROW($A$9)+1,""),ROWS(B$9:B235)),,1))</f>
        <v/>
      </c>
      <c r="C235" s="389" t="str">
        <f t="array" ref="C235">IF(ROWS(C$9:C235)&gt;$U$5,"",INDEX(V$13:V$512,SMALL(IF(($AB$13:$AB$512=$AB$5),ROW($A$9:$A$508)-ROW($A$9)+1,""),ROWS(C$9:C235)),,1))</f>
        <v/>
      </c>
      <c r="D235" s="30" t="str">
        <f t="array" ref="D235">IF(ROWS(D$9:D235)&gt;$U$5,"",INDEX(W$13:W$512,SMALL(IF(($AB$13:$AB$512=$AB$5),ROW($A$9:$A$508)-ROW($A$9)+1,""),ROWS(D$9:D235)),,1))</f>
        <v/>
      </c>
      <c r="E235" s="59" t="str">
        <f t="array" ref="E235">IF(ROWS(E$9:E235)&gt;$U$5,"",INDEX(X$13:X$512,SMALL(IF(($AB$13:$AB$512=$AB$5),ROW($A$9:$A$508)-ROW($A$9)+1,""),ROWS(E$9:E235)),,1))</f>
        <v/>
      </c>
      <c r="F235" s="59" t="str">
        <f t="array" ref="F235">IF(ROWS(F$9:F235)&gt;$U$5,"",INDEX(Y$13:Y$512,SMALL(IF(($AB$13:$AB$512=$AB$5),ROW($A$9:$A$508)-ROW($A$9)+1,""),ROWS(F$9:F235)),,1))</f>
        <v/>
      </c>
      <c r="G235" s="59" t="str">
        <f t="array" ref="G235">IF(ROWS(G$9:G235)&gt;$U$5,"",INDEX(AB$13:AB$512,SMALL(IF(($AB$13:$AB$512=$AB$5),ROW($A$9:$A$508)-ROW($A$9)+1,""),ROWS(G$9:G235)),,1))</f>
        <v/>
      </c>
      <c r="H235" s="325" t="str">
        <f t="array" ref="H235">IF(ROWS(H$9:H235)&gt;$U$5,"",INDEX(AC$13:AC$512,SMALL(IF(($AB$13:$AB$512=$AB$5),ROW($A$9:$A$508)-ROW($A$9)+1,""),ROWS(H$9:H235)),,1))</f>
        <v/>
      </c>
      <c r="I235" s="105"/>
      <c r="J235" s="105"/>
      <c r="K235" s="105"/>
      <c r="L235" s="105"/>
      <c r="M235" s="136"/>
      <c r="T235" s="44">
        <f>Nut_StatusTool!A229</f>
        <v>223</v>
      </c>
      <c r="U235" s="44">
        <f>Nut_StatusTool!B229</f>
        <v>0</v>
      </c>
      <c r="V235" s="44">
        <f>Nut_StatusTool!C229</f>
        <v>0</v>
      </c>
      <c r="W235" s="44">
        <f>Nut_StatusTool!D229</f>
        <v>0</v>
      </c>
      <c r="X235" s="44">
        <f>Nut_StatusTool!F229</f>
        <v>0</v>
      </c>
      <c r="Y235" s="285" t="str">
        <f>Nut_StatusTool!K229</f>
        <v/>
      </c>
      <c r="Z235" s="44" t="str">
        <f>Nut_StatusTool!L229</f>
        <v/>
      </c>
      <c r="AA235" s="44" t="str">
        <f>Nut_StatusTool!M229</f>
        <v/>
      </c>
      <c r="AB235" s="44" t="str">
        <f>Nut_StatusTool!N229</f>
        <v/>
      </c>
      <c r="AC235" s="44">
        <f>Nut_StatusTool!I229</f>
        <v>0</v>
      </c>
      <c r="AD235" s="44">
        <f>Nut_StatusTool!J229</f>
        <v>0</v>
      </c>
    </row>
    <row r="236" spans="1:30" ht="20.100000000000001" customHeight="1">
      <c r="A236" s="59" t="str">
        <f t="array" ref="A236">IF(ROWS(A$9:A236)&gt;$U$5,"",INDEX(T$13:T$512,SMALL(IF(($AB$13:$AB$512=$AB$5),ROW($A$9:$A$508)-ROW($A$9)+1,""),ROWS(A$9:A236)),,1))</f>
        <v/>
      </c>
      <c r="B236" s="389" t="str">
        <f t="array" ref="B236">IF(ROWS(B$9:B236)&gt;$U$5,"",INDEX(U$13:U$512,SMALL(IF(($AB$13:$AB$512=$AB$5),ROW($A$9:$A$508)-ROW($A$9)+1,""),ROWS(B$9:B236)),,1))</f>
        <v/>
      </c>
      <c r="C236" s="389" t="str">
        <f t="array" ref="C236">IF(ROWS(C$9:C236)&gt;$U$5,"",INDEX(V$13:V$512,SMALL(IF(($AB$13:$AB$512=$AB$5),ROW($A$9:$A$508)-ROW($A$9)+1,""),ROWS(C$9:C236)),,1))</f>
        <v/>
      </c>
      <c r="D236" s="30" t="str">
        <f t="array" ref="D236">IF(ROWS(D$9:D236)&gt;$U$5,"",INDEX(W$13:W$512,SMALL(IF(($AB$13:$AB$512=$AB$5),ROW($A$9:$A$508)-ROW($A$9)+1,""),ROWS(D$9:D236)),,1))</f>
        <v/>
      </c>
      <c r="E236" s="59" t="str">
        <f t="array" ref="E236">IF(ROWS(E$9:E236)&gt;$U$5,"",INDEX(X$13:X$512,SMALL(IF(($AB$13:$AB$512=$AB$5),ROW($A$9:$A$508)-ROW($A$9)+1,""),ROWS(E$9:E236)),,1))</f>
        <v/>
      </c>
      <c r="F236" s="59" t="str">
        <f t="array" ref="F236">IF(ROWS(F$9:F236)&gt;$U$5,"",INDEX(Y$13:Y$512,SMALL(IF(($AB$13:$AB$512=$AB$5),ROW($A$9:$A$508)-ROW($A$9)+1,""),ROWS(F$9:F236)),,1))</f>
        <v/>
      </c>
      <c r="G236" s="59" t="str">
        <f t="array" ref="G236">IF(ROWS(G$9:G236)&gt;$U$5,"",INDEX(AB$13:AB$512,SMALL(IF(($AB$13:$AB$512=$AB$5),ROW($A$9:$A$508)-ROW($A$9)+1,""),ROWS(G$9:G236)),,1))</f>
        <v/>
      </c>
      <c r="H236" s="325" t="str">
        <f t="array" ref="H236">IF(ROWS(H$9:H236)&gt;$U$5,"",INDEX(AC$13:AC$512,SMALL(IF(($AB$13:$AB$512=$AB$5),ROW($A$9:$A$508)-ROW($A$9)+1,""),ROWS(H$9:H236)),,1))</f>
        <v/>
      </c>
      <c r="I236" s="105"/>
      <c r="J236" s="105"/>
      <c r="K236" s="105"/>
      <c r="L236" s="105"/>
      <c r="M236" s="136"/>
      <c r="T236" s="44">
        <f>Nut_StatusTool!A230</f>
        <v>224</v>
      </c>
      <c r="U236" s="44">
        <f>Nut_StatusTool!B230</f>
        <v>0</v>
      </c>
      <c r="V236" s="44">
        <f>Nut_StatusTool!C230</f>
        <v>0</v>
      </c>
      <c r="W236" s="44">
        <f>Nut_StatusTool!D230</f>
        <v>0</v>
      </c>
      <c r="X236" s="44">
        <f>Nut_StatusTool!F230</f>
        <v>0</v>
      </c>
      <c r="Y236" s="285" t="str">
        <f>Nut_StatusTool!K230</f>
        <v/>
      </c>
      <c r="Z236" s="44" t="str">
        <f>Nut_StatusTool!L230</f>
        <v/>
      </c>
      <c r="AA236" s="44" t="str">
        <f>Nut_StatusTool!M230</f>
        <v/>
      </c>
      <c r="AB236" s="44" t="str">
        <f>Nut_StatusTool!N230</f>
        <v/>
      </c>
      <c r="AC236" s="44">
        <f>Nut_StatusTool!I230</f>
        <v>0</v>
      </c>
      <c r="AD236" s="44">
        <f>Nut_StatusTool!J230</f>
        <v>0</v>
      </c>
    </row>
    <row r="237" spans="1:30" ht="20.100000000000001" customHeight="1">
      <c r="A237" s="59" t="str">
        <f t="array" ref="A237">IF(ROWS(A$9:A237)&gt;$U$5,"",INDEX(T$13:T$512,SMALL(IF(($AB$13:$AB$512=$AB$5),ROW($A$9:$A$508)-ROW($A$9)+1,""),ROWS(A$9:A237)),,1))</f>
        <v/>
      </c>
      <c r="B237" s="389" t="str">
        <f t="array" ref="B237">IF(ROWS(B$9:B237)&gt;$U$5,"",INDEX(U$13:U$512,SMALL(IF(($AB$13:$AB$512=$AB$5),ROW($A$9:$A$508)-ROW($A$9)+1,""),ROWS(B$9:B237)),,1))</f>
        <v/>
      </c>
      <c r="C237" s="389" t="str">
        <f t="array" ref="C237">IF(ROWS(C$9:C237)&gt;$U$5,"",INDEX(V$13:V$512,SMALL(IF(($AB$13:$AB$512=$AB$5),ROW($A$9:$A$508)-ROW($A$9)+1,""),ROWS(C$9:C237)),,1))</f>
        <v/>
      </c>
      <c r="D237" s="30" t="str">
        <f t="array" ref="D237">IF(ROWS(D$9:D237)&gt;$U$5,"",INDEX(W$13:W$512,SMALL(IF(($AB$13:$AB$512=$AB$5),ROW($A$9:$A$508)-ROW($A$9)+1,""),ROWS(D$9:D237)),,1))</f>
        <v/>
      </c>
      <c r="E237" s="59" t="str">
        <f t="array" ref="E237">IF(ROWS(E$9:E237)&gt;$U$5,"",INDEX(X$13:X$512,SMALL(IF(($AB$13:$AB$512=$AB$5),ROW($A$9:$A$508)-ROW($A$9)+1,""),ROWS(E$9:E237)),,1))</f>
        <v/>
      </c>
      <c r="F237" s="59" t="str">
        <f t="array" ref="F237">IF(ROWS(F$9:F237)&gt;$U$5,"",INDEX(Y$13:Y$512,SMALL(IF(($AB$13:$AB$512=$AB$5),ROW($A$9:$A$508)-ROW($A$9)+1,""),ROWS(F$9:F237)),,1))</f>
        <v/>
      </c>
      <c r="G237" s="59" t="str">
        <f t="array" ref="G237">IF(ROWS(G$9:G237)&gt;$U$5,"",INDEX(AB$13:AB$512,SMALL(IF(($AB$13:$AB$512=$AB$5),ROW($A$9:$A$508)-ROW($A$9)+1,""),ROWS(G$9:G237)),,1))</f>
        <v/>
      </c>
      <c r="H237" s="325" t="str">
        <f t="array" ref="H237">IF(ROWS(H$9:H237)&gt;$U$5,"",INDEX(AC$13:AC$512,SMALL(IF(($AB$13:$AB$512=$AB$5),ROW($A$9:$A$508)-ROW($A$9)+1,""),ROWS(H$9:H237)),,1))</f>
        <v/>
      </c>
      <c r="I237" s="105"/>
      <c r="J237" s="105"/>
      <c r="K237" s="105"/>
      <c r="L237" s="105"/>
      <c r="M237" s="136"/>
      <c r="T237" s="44">
        <f>Nut_StatusTool!A231</f>
        <v>225</v>
      </c>
      <c r="U237" s="44">
        <f>Nut_StatusTool!B231</f>
        <v>0</v>
      </c>
      <c r="V237" s="44">
        <f>Nut_StatusTool!C231</f>
        <v>0</v>
      </c>
      <c r="W237" s="44">
        <f>Nut_StatusTool!D231</f>
        <v>0</v>
      </c>
      <c r="X237" s="44">
        <f>Nut_StatusTool!F231</f>
        <v>0</v>
      </c>
      <c r="Y237" s="285" t="str">
        <f>Nut_StatusTool!K231</f>
        <v/>
      </c>
      <c r="Z237" s="44" t="str">
        <f>Nut_StatusTool!L231</f>
        <v/>
      </c>
      <c r="AA237" s="44" t="str">
        <f>Nut_StatusTool!M231</f>
        <v/>
      </c>
      <c r="AB237" s="44" t="str">
        <f>Nut_StatusTool!N231</f>
        <v/>
      </c>
      <c r="AC237" s="44">
        <f>Nut_StatusTool!I231</f>
        <v>0</v>
      </c>
      <c r="AD237" s="44">
        <f>Nut_StatusTool!J231</f>
        <v>0</v>
      </c>
    </row>
    <row r="238" spans="1:30" ht="20.100000000000001" customHeight="1">
      <c r="A238" s="59" t="str">
        <f t="array" ref="A238">IF(ROWS(A$9:A238)&gt;$U$5,"",INDEX(T$13:T$512,SMALL(IF(($AB$13:$AB$512=$AB$5),ROW($A$9:$A$508)-ROW($A$9)+1,""),ROWS(A$9:A238)),,1))</f>
        <v/>
      </c>
      <c r="B238" s="389" t="str">
        <f t="array" ref="B238">IF(ROWS(B$9:B238)&gt;$U$5,"",INDEX(U$13:U$512,SMALL(IF(($AB$13:$AB$512=$AB$5),ROW($A$9:$A$508)-ROW($A$9)+1,""),ROWS(B$9:B238)),,1))</f>
        <v/>
      </c>
      <c r="C238" s="389" t="str">
        <f t="array" ref="C238">IF(ROWS(C$9:C238)&gt;$U$5,"",INDEX(V$13:V$512,SMALL(IF(($AB$13:$AB$512=$AB$5),ROW($A$9:$A$508)-ROW($A$9)+1,""),ROWS(C$9:C238)),,1))</f>
        <v/>
      </c>
      <c r="D238" s="30" t="str">
        <f t="array" ref="D238">IF(ROWS(D$9:D238)&gt;$U$5,"",INDEX(W$13:W$512,SMALL(IF(($AB$13:$AB$512=$AB$5),ROW($A$9:$A$508)-ROW($A$9)+1,""),ROWS(D$9:D238)),,1))</f>
        <v/>
      </c>
      <c r="E238" s="59" t="str">
        <f t="array" ref="E238">IF(ROWS(E$9:E238)&gt;$U$5,"",INDEX(X$13:X$512,SMALL(IF(($AB$13:$AB$512=$AB$5),ROW($A$9:$A$508)-ROW($A$9)+1,""),ROWS(E$9:E238)),,1))</f>
        <v/>
      </c>
      <c r="F238" s="59" t="str">
        <f t="array" ref="F238">IF(ROWS(F$9:F238)&gt;$U$5,"",INDEX(Y$13:Y$512,SMALL(IF(($AB$13:$AB$512=$AB$5),ROW($A$9:$A$508)-ROW($A$9)+1,""),ROWS(F$9:F238)),,1))</f>
        <v/>
      </c>
      <c r="G238" s="59" t="str">
        <f t="array" ref="G238">IF(ROWS(G$9:G238)&gt;$U$5,"",INDEX(AB$13:AB$512,SMALL(IF(($AB$13:$AB$512=$AB$5),ROW($A$9:$A$508)-ROW($A$9)+1,""),ROWS(G$9:G238)),,1))</f>
        <v/>
      </c>
      <c r="H238" s="325" t="str">
        <f t="array" ref="H238">IF(ROWS(H$9:H238)&gt;$U$5,"",INDEX(AC$13:AC$512,SMALL(IF(($AB$13:$AB$512=$AB$5),ROW($A$9:$A$508)-ROW($A$9)+1,""),ROWS(H$9:H238)),,1))</f>
        <v/>
      </c>
      <c r="I238" s="105"/>
      <c r="J238" s="105"/>
      <c r="K238" s="105"/>
      <c r="L238" s="105"/>
      <c r="M238" s="136"/>
      <c r="T238" s="44">
        <f>Nut_StatusTool!A232</f>
        <v>226</v>
      </c>
      <c r="U238" s="44">
        <f>Nut_StatusTool!B232</f>
        <v>0</v>
      </c>
      <c r="V238" s="44">
        <f>Nut_StatusTool!C232</f>
        <v>0</v>
      </c>
      <c r="W238" s="44">
        <f>Nut_StatusTool!D232</f>
        <v>0</v>
      </c>
      <c r="X238" s="44">
        <f>Nut_StatusTool!F232</f>
        <v>0</v>
      </c>
      <c r="Y238" s="285" t="str">
        <f>Nut_StatusTool!K232</f>
        <v/>
      </c>
      <c r="Z238" s="44" t="str">
        <f>Nut_StatusTool!L232</f>
        <v/>
      </c>
      <c r="AA238" s="44" t="str">
        <f>Nut_StatusTool!M232</f>
        <v/>
      </c>
      <c r="AB238" s="44" t="str">
        <f>Nut_StatusTool!N232</f>
        <v/>
      </c>
      <c r="AC238" s="44">
        <f>Nut_StatusTool!I232</f>
        <v>0</v>
      </c>
      <c r="AD238" s="44">
        <f>Nut_StatusTool!J232</f>
        <v>0</v>
      </c>
    </row>
    <row r="239" spans="1:30" ht="20.100000000000001" customHeight="1">
      <c r="A239" s="59" t="str">
        <f t="array" ref="A239">IF(ROWS(A$9:A239)&gt;$U$5,"",INDEX(T$13:T$512,SMALL(IF(($AB$13:$AB$512=$AB$5),ROW($A$9:$A$508)-ROW($A$9)+1,""),ROWS(A$9:A239)),,1))</f>
        <v/>
      </c>
      <c r="B239" s="389" t="str">
        <f t="array" ref="B239">IF(ROWS(B$9:B239)&gt;$U$5,"",INDEX(U$13:U$512,SMALL(IF(($AB$13:$AB$512=$AB$5),ROW($A$9:$A$508)-ROW($A$9)+1,""),ROWS(B$9:B239)),,1))</f>
        <v/>
      </c>
      <c r="C239" s="389" t="str">
        <f t="array" ref="C239">IF(ROWS(C$9:C239)&gt;$U$5,"",INDEX(V$13:V$512,SMALL(IF(($AB$13:$AB$512=$AB$5),ROW($A$9:$A$508)-ROW($A$9)+1,""),ROWS(C$9:C239)),,1))</f>
        <v/>
      </c>
      <c r="D239" s="30" t="str">
        <f t="array" ref="D239">IF(ROWS(D$9:D239)&gt;$U$5,"",INDEX(W$13:W$512,SMALL(IF(($AB$13:$AB$512=$AB$5),ROW($A$9:$A$508)-ROW($A$9)+1,""),ROWS(D$9:D239)),,1))</f>
        <v/>
      </c>
      <c r="E239" s="59" t="str">
        <f t="array" ref="E239">IF(ROWS(E$9:E239)&gt;$U$5,"",INDEX(X$13:X$512,SMALL(IF(($AB$13:$AB$512=$AB$5),ROW($A$9:$A$508)-ROW($A$9)+1,""),ROWS(E$9:E239)),,1))</f>
        <v/>
      </c>
      <c r="F239" s="59" t="str">
        <f t="array" ref="F239">IF(ROWS(F$9:F239)&gt;$U$5,"",INDEX(Y$13:Y$512,SMALL(IF(($AB$13:$AB$512=$AB$5),ROW($A$9:$A$508)-ROW($A$9)+1,""),ROWS(F$9:F239)),,1))</f>
        <v/>
      </c>
      <c r="G239" s="59" t="str">
        <f t="array" ref="G239">IF(ROWS(G$9:G239)&gt;$U$5,"",INDEX(AB$13:AB$512,SMALL(IF(($AB$13:$AB$512=$AB$5),ROW($A$9:$A$508)-ROW($A$9)+1,""),ROWS(G$9:G239)),,1))</f>
        <v/>
      </c>
      <c r="H239" s="325" t="str">
        <f t="array" ref="H239">IF(ROWS(H$9:H239)&gt;$U$5,"",INDEX(AC$13:AC$512,SMALL(IF(($AB$13:$AB$512=$AB$5),ROW($A$9:$A$508)-ROW($A$9)+1,""),ROWS(H$9:H239)),,1))</f>
        <v/>
      </c>
      <c r="I239" s="105"/>
      <c r="J239" s="105"/>
      <c r="K239" s="105"/>
      <c r="L239" s="105"/>
      <c r="M239" s="136"/>
      <c r="T239" s="44">
        <f>Nut_StatusTool!A233</f>
        <v>227</v>
      </c>
      <c r="U239" s="44">
        <f>Nut_StatusTool!B233</f>
        <v>0</v>
      </c>
      <c r="V239" s="44">
        <f>Nut_StatusTool!C233</f>
        <v>0</v>
      </c>
      <c r="W239" s="44">
        <f>Nut_StatusTool!D233</f>
        <v>0</v>
      </c>
      <c r="X239" s="44">
        <f>Nut_StatusTool!F233</f>
        <v>0</v>
      </c>
      <c r="Y239" s="285" t="str">
        <f>Nut_StatusTool!K233</f>
        <v/>
      </c>
      <c r="Z239" s="44" t="str">
        <f>Nut_StatusTool!L233</f>
        <v/>
      </c>
      <c r="AA239" s="44" t="str">
        <f>Nut_StatusTool!M233</f>
        <v/>
      </c>
      <c r="AB239" s="44" t="str">
        <f>Nut_StatusTool!N233</f>
        <v/>
      </c>
      <c r="AC239" s="44">
        <f>Nut_StatusTool!I233</f>
        <v>0</v>
      </c>
      <c r="AD239" s="44">
        <f>Nut_StatusTool!J233</f>
        <v>0</v>
      </c>
    </row>
    <row r="240" spans="1:30" ht="20.100000000000001" customHeight="1">
      <c r="A240" s="59" t="str">
        <f t="array" ref="A240">IF(ROWS(A$9:A240)&gt;$U$5,"",INDEX(T$13:T$512,SMALL(IF(($AB$13:$AB$512=$AB$5),ROW($A$9:$A$508)-ROW($A$9)+1,""),ROWS(A$9:A240)),,1))</f>
        <v/>
      </c>
      <c r="B240" s="389" t="str">
        <f t="array" ref="B240">IF(ROWS(B$9:B240)&gt;$U$5,"",INDEX(U$13:U$512,SMALL(IF(($AB$13:$AB$512=$AB$5),ROW($A$9:$A$508)-ROW($A$9)+1,""),ROWS(B$9:B240)),,1))</f>
        <v/>
      </c>
      <c r="C240" s="389" t="str">
        <f t="array" ref="C240">IF(ROWS(C$9:C240)&gt;$U$5,"",INDEX(V$13:V$512,SMALL(IF(($AB$13:$AB$512=$AB$5),ROW($A$9:$A$508)-ROW($A$9)+1,""),ROWS(C$9:C240)),,1))</f>
        <v/>
      </c>
      <c r="D240" s="30" t="str">
        <f t="array" ref="D240">IF(ROWS(D$9:D240)&gt;$U$5,"",INDEX(W$13:W$512,SMALL(IF(($AB$13:$AB$512=$AB$5),ROW($A$9:$A$508)-ROW($A$9)+1,""),ROWS(D$9:D240)),,1))</f>
        <v/>
      </c>
      <c r="E240" s="59" t="str">
        <f t="array" ref="E240">IF(ROWS(E$9:E240)&gt;$U$5,"",INDEX(X$13:X$512,SMALL(IF(($AB$13:$AB$512=$AB$5),ROW($A$9:$A$508)-ROW($A$9)+1,""),ROWS(E$9:E240)),,1))</f>
        <v/>
      </c>
      <c r="F240" s="59" t="str">
        <f t="array" ref="F240">IF(ROWS(F$9:F240)&gt;$U$5,"",INDEX(Y$13:Y$512,SMALL(IF(($AB$13:$AB$512=$AB$5),ROW($A$9:$A$508)-ROW($A$9)+1,""),ROWS(F$9:F240)),,1))</f>
        <v/>
      </c>
      <c r="G240" s="59" t="str">
        <f t="array" ref="G240">IF(ROWS(G$9:G240)&gt;$U$5,"",INDEX(AB$13:AB$512,SMALL(IF(($AB$13:$AB$512=$AB$5),ROW($A$9:$A$508)-ROW($A$9)+1,""),ROWS(G$9:G240)),,1))</f>
        <v/>
      </c>
      <c r="H240" s="325" t="str">
        <f t="array" ref="H240">IF(ROWS(H$9:H240)&gt;$U$5,"",INDEX(AC$13:AC$512,SMALL(IF(($AB$13:$AB$512=$AB$5),ROW($A$9:$A$508)-ROW($A$9)+1,""),ROWS(H$9:H240)),,1))</f>
        <v/>
      </c>
      <c r="I240" s="105"/>
      <c r="J240" s="105"/>
      <c r="K240" s="105"/>
      <c r="L240" s="105"/>
      <c r="M240" s="136"/>
      <c r="T240" s="44">
        <f>Nut_StatusTool!A234</f>
        <v>228</v>
      </c>
      <c r="U240" s="44">
        <f>Nut_StatusTool!B234</f>
        <v>0</v>
      </c>
      <c r="V240" s="44">
        <f>Nut_StatusTool!C234</f>
        <v>0</v>
      </c>
      <c r="W240" s="44">
        <f>Nut_StatusTool!D234</f>
        <v>0</v>
      </c>
      <c r="X240" s="44">
        <f>Nut_StatusTool!F234</f>
        <v>0</v>
      </c>
      <c r="Y240" s="285" t="str">
        <f>Nut_StatusTool!K234</f>
        <v/>
      </c>
      <c r="Z240" s="44" t="str">
        <f>Nut_StatusTool!L234</f>
        <v/>
      </c>
      <c r="AA240" s="44" t="str">
        <f>Nut_StatusTool!M234</f>
        <v/>
      </c>
      <c r="AB240" s="44" t="str">
        <f>Nut_StatusTool!N234</f>
        <v/>
      </c>
      <c r="AC240" s="44">
        <f>Nut_StatusTool!I234</f>
        <v>0</v>
      </c>
      <c r="AD240" s="44">
        <f>Nut_StatusTool!J234</f>
        <v>0</v>
      </c>
    </row>
    <row r="241" spans="1:30" ht="20.100000000000001" customHeight="1">
      <c r="A241" s="59" t="str">
        <f t="array" ref="A241">IF(ROWS(A$9:A241)&gt;$U$5,"",INDEX(T$13:T$512,SMALL(IF(($AB$13:$AB$512=$AB$5),ROW($A$9:$A$508)-ROW($A$9)+1,""),ROWS(A$9:A241)),,1))</f>
        <v/>
      </c>
      <c r="B241" s="389" t="str">
        <f t="array" ref="B241">IF(ROWS(B$9:B241)&gt;$U$5,"",INDEX(U$13:U$512,SMALL(IF(($AB$13:$AB$512=$AB$5),ROW($A$9:$A$508)-ROW($A$9)+1,""),ROWS(B$9:B241)),,1))</f>
        <v/>
      </c>
      <c r="C241" s="389" t="str">
        <f t="array" ref="C241">IF(ROWS(C$9:C241)&gt;$U$5,"",INDEX(V$13:V$512,SMALL(IF(($AB$13:$AB$512=$AB$5),ROW($A$9:$A$508)-ROW($A$9)+1,""),ROWS(C$9:C241)),,1))</f>
        <v/>
      </c>
      <c r="D241" s="30" t="str">
        <f t="array" ref="D241">IF(ROWS(D$9:D241)&gt;$U$5,"",INDEX(W$13:W$512,SMALL(IF(($AB$13:$AB$512=$AB$5),ROW($A$9:$A$508)-ROW($A$9)+1,""),ROWS(D$9:D241)),,1))</f>
        <v/>
      </c>
      <c r="E241" s="59" t="str">
        <f t="array" ref="E241">IF(ROWS(E$9:E241)&gt;$U$5,"",INDEX(X$13:X$512,SMALL(IF(($AB$13:$AB$512=$AB$5),ROW($A$9:$A$508)-ROW($A$9)+1,""),ROWS(E$9:E241)),,1))</f>
        <v/>
      </c>
      <c r="F241" s="59" t="str">
        <f t="array" ref="F241">IF(ROWS(F$9:F241)&gt;$U$5,"",INDEX(Y$13:Y$512,SMALL(IF(($AB$13:$AB$512=$AB$5),ROW($A$9:$A$508)-ROW($A$9)+1,""),ROWS(F$9:F241)),,1))</f>
        <v/>
      </c>
      <c r="G241" s="59" t="str">
        <f t="array" ref="G241">IF(ROWS(G$9:G241)&gt;$U$5,"",INDEX(AB$13:AB$512,SMALL(IF(($AB$13:$AB$512=$AB$5),ROW($A$9:$A$508)-ROW($A$9)+1,""),ROWS(G$9:G241)),,1))</f>
        <v/>
      </c>
      <c r="H241" s="325" t="str">
        <f t="array" ref="H241">IF(ROWS(H$9:H241)&gt;$U$5,"",INDEX(AC$13:AC$512,SMALL(IF(($AB$13:$AB$512=$AB$5),ROW($A$9:$A$508)-ROW($A$9)+1,""),ROWS(H$9:H241)),,1))</f>
        <v/>
      </c>
      <c r="I241" s="105"/>
      <c r="J241" s="105"/>
      <c r="K241" s="105"/>
      <c r="L241" s="105"/>
      <c r="M241" s="136"/>
      <c r="T241" s="44">
        <f>Nut_StatusTool!A235</f>
        <v>229</v>
      </c>
      <c r="U241" s="44">
        <f>Nut_StatusTool!B235</f>
        <v>0</v>
      </c>
      <c r="V241" s="44">
        <f>Nut_StatusTool!C235</f>
        <v>0</v>
      </c>
      <c r="W241" s="44">
        <f>Nut_StatusTool!D235</f>
        <v>0</v>
      </c>
      <c r="X241" s="44">
        <f>Nut_StatusTool!F235</f>
        <v>0</v>
      </c>
      <c r="Y241" s="285" t="str">
        <f>Nut_StatusTool!K235</f>
        <v/>
      </c>
      <c r="Z241" s="44" t="str">
        <f>Nut_StatusTool!L235</f>
        <v/>
      </c>
      <c r="AA241" s="44" t="str">
        <f>Nut_StatusTool!M235</f>
        <v/>
      </c>
      <c r="AB241" s="44" t="str">
        <f>Nut_StatusTool!N235</f>
        <v/>
      </c>
      <c r="AC241" s="44">
        <f>Nut_StatusTool!I235</f>
        <v>0</v>
      </c>
      <c r="AD241" s="44">
        <f>Nut_StatusTool!J235</f>
        <v>0</v>
      </c>
    </row>
    <row r="242" spans="1:30" ht="20.100000000000001" customHeight="1">
      <c r="A242" s="59" t="str">
        <f t="array" ref="A242">IF(ROWS(A$9:A242)&gt;$U$5,"",INDEX(T$13:T$512,SMALL(IF(($AB$13:$AB$512=$AB$5),ROW($A$9:$A$508)-ROW($A$9)+1,""),ROWS(A$9:A242)),,1))</f>
        <v/>
      </c>
      <c r="B242" s="389" t="str">
        <f t="array" ref="B242">IF(ROWS(B$9:B242)&gt;$U$5,"",INDEX(U$13:U$512,SMALL(IF(($AB$13:$AB$512=$AB$5),ROW($A$9:$A$508)-ROW($A$9)+1,""),ROWS(B$9:B242)),,1))</f>
        <v/>
      </c>
      <c r="C242" s="389" t="str">
        <f t="array" ref="C242">IF(ROWS(C$9:C242)&gt;$U$5,"",INDEX(V$13:V$512,SMALL(IF(($AB$13:$AB$512=$AB$5),ROW($A$9:$A$508)-ROW($A$9)+1,""),ROWS(C$9:C242)),,1))</f>
        <v/>
      </c>
      <c r="D242" s="30" t="str">
        <f t="array" ref="D242">IF(ROWS(D$9:D242)&gt;$U$5,"",INDEX(W$13:W$512,SMALL(IF(($AB$13:$AB$512=$AB$5),ROW($A$9:$A$508)-ROW($A$9)+1,""),ROWS(D$9:D242)),,1))</f>
        <v/>
      </c>
      <c r="E242" s="59" t="str">
        <f t="array" ref="E242">IF(ROWS(E$9:E242)&gt;$U$5,"",INDEX(X$13:X$512,SMALL(IF(($AB$13:$AB$512=$AB$5),ROW($A$9:$A$508)-ROW($A$9)+1,""),ROWS(E$9:E242)),,1))</f>
        <v/>
      </c>
      <c r="F242" s="59" t="str">
        <f t="array" ref="F242">IF(ROWS(F$9:F242)&gt;$U$5,"",INDEX(Y$13:Y$512,SMALL(IF(($AB$13:$AB$512=$AB$5),ROW($A$9:$A$508)-ROW($A$9)+1,""),ROWS(F$9:F242)),,1))</f>
        <v/>
      </c>
      <c r="G242" s="59" t="str">
        <f t="array" ref="G242">IF(ROWS(G$9:G242)&gt;$U$5,"",INDEX(AB$13:AB$512,SMALL(IF(($AB$13:$AB$512=$AB$5),ROW($A$9:$A$508)-ROW($A$9)+1,""),ROWS(G$9:G242)),,1))</f>
        <v/>
      </c>
      <c r="H242" s="325" t="str">
        <f t="array" ref="H242">IF(ROWS(H$9:H242)&gt;$U$5,"",INDEX(AC$13:AC$512,SMALL(IF(($AB$13:$AB$512=$AB$5),ROW($A$9:$A$508)-ROW($A$9)+1,""),ROWS(H$9:H242)),,1))</f>
        <v/>
      </c>
      <c r="I242" s="105"/>
      <c r="J242" s="105"/>
      <c r="K242" s="105"/>
      <c r="L242" s="105"/>
      <c r="M242" s="136"/>
      <c r="T242" s="44">
        <f>Nut_StatusTool!A236</f>
        <v>230</v>
      </c>
      <c r="U242" s="44">
        <f>Nut_StatusTool!B236</f>
        <v>0</v>
      </c>
      <c r="V242" s="44">
        <f>Nut_StatusTool!C236</f>
        <v>0</v>
      </c>
      <c r="W242" s="44">
        <f>Nut_StatusTool!D236</f>
        <v>0</v>
      </c>
      <c r="X242" s="44">
        <f>Nut_StatusTool!F236</f>
        <v>0</v>
      </c>
      <c r="Y242" s="285" t="str">
        <f>Nut_StatusTool!K236</f>
        <v/>
      </c>
      <c r="Z242" s="44" t="str">
        <f>Nut_StatusTool!L236</f>
        <v/>
      </c>
      <c r="AA242" s="44" t="str">
        <f>Nut_StatusTool!M236</f>
        <v/>
      </c>
      <c r="AB242" s="44" t="str">
        <f>Nut_StatusTool!N236</f>
        <v/>
      </c>
      <c r="AC242" s="44">
        <f>Nut_StatusTool!I236</f>
        <v>0</v>
      </c>
      <c r="AD242" s="44">
        <f>Nut_StatusTool!J236</f>
        <v>0</v>
      </c>
    </row>
    <row r="243" spans="1:30" ht="20.100000000000001" customHeight="1">
      <c r="A243" s="59" t="str">
        <f t="array" ref="A243">IF(ROWS(A$9:A243)&gt;$U$5,"",INDEX(T$13:T$512,SMALL(IF(($AB$13:$AB$512=$AB$5),ROW($A$9:$A$508)-ROW($A$9)+1,""),ROWS(A$9:A243)),,1))</f>
        <v/>
      </c>
      <c r="B243" s="389" t="str">
        <f t="array" ref="B243">IF(ROWS(B$9:B243)&gt;$U$5,"",INDEX(U$13:U$512,SMALL(IF(($AB$13:$AB$512=$AB$5),ROW($A$9:$A$508)-ROW($A$9)+1,""),ROWS(B$9:B243)),,1))</f>
        <v/>
      </c>
      <c r="C243" s="389" t="str">
        <f t="array" ref="C243">IF(ROWS(C$9:C243)&gt;$U$5,"",INDEX(V$13:V$512,SMALL(IF(($AB$13:$AB$512=$AB$5),ROW($A$9:$A$508)-ROW($A$9)+1,""),ROWS(C$9:C243)),,1))</f>
        <v/>
      </c>
      <c r="D243" s="30" t="str">
        <f t="array" ref="D243">IF(ROWS(D$9:D243)&gt;$U$5,"",INDEX(W$13:W$512,SMALL(IF(($AB$13:$AB$512=$AB$5),ROW($A$9:$A$508)-ROW($A$9)+1,""),ROWS(D$9:D243)),,1))</f>
        <v/>
      </c>
      <c r="E243" s="59" t="str">
        <f t="array" ref="E243">IF(ROWS(E$9:E243)&gt;$U$5,"",INDEX(X$13:X$512,SMALL(IF(($AB$13:$AB$512=$AB$5),ROW($A$9:$A$508)-ROW($A$9)+1,""),ROWS(E$9:E243)),,1))</f>
        <v/>
      </c>
      <c r="F243" s="59" t="str">
        <f t="array" ref="F243">IF(ROWS(F$9:F243)&gt;$U$5,"",INDEX(Y$13:Y$512,SMALL(IF(($AB$13:$AB$512=$AB$5),ROW($A$9:$A$508)-ROW($A$9)+1,""),ROWS(F$9:F243)),,1))</f>
        <v/>
      </c>
      <c r="G243" s="59" t="str">
        <f t="array" ref="G243">IF(ROWS(G$9:G243)&gt;$U$5,"",INDEX(AB$13:AB$512,SMALL(IF(($AB$13:$AB$512=$AB$5),ROW($A$9:$A$508)-ROW($A$9)+1,""),ROWS(G$9:G243)),,1))</f>
        <v/>
      </c>
      <c r="H243" s="325" t="str">
        <f t="array" ref="H243">IF(ROWS(H$9:H243)&gt;$U$5,"",INDEX(AC$13:AC$512,SMALL(IF(($AB$13:$AB$512=$AB$5),ROW($A$9:$A$508)-ROW($A$9)+1,""),ROWS(H$9:H243)),,1))</f>
        <v/>
      </c>
      <c r="I243" s="105"/>
      <c r="J243" s="105"/>
      <c r="K243" s="105"/>
      <c r="L243" s="105"/>
      <c r="M243" s="136"/>
      <c r="T243" s="44">
        <f>Nut_StatusTool!A237</f>
        <v>231</v>
      </c>
      <c r="U243" s="44">
        <f>Nut_StatusTool!B237</f>
        <v>0</v>
      </c>
      <c r="V243" s="44">
        <f>Nut_StatusTool!C237</f>
        <v>0</v>
      </c>
      <c r="W243" s="44">
        <f>Nut_StatusTool!D237</f>
        <v>0</v>
      </c>
      <c r="X243" s="44">
        <f>Nut_StatusTool!F237</f>
        <v>0</v>
      </c>
      <c r="Y243" s="285" t="str">
        <f>Nut_StatusTool!K237</f>
        <v/>
      </c>
      <c r="Z243" s="44" t="str">
        <f>Nut_StatusTool!L237</f>
        <v/>
      </c>
      <c r="AA243" s="44" t="str">
        <f>Nut_StatusTool!M237</f>
        <v/>
      </c>
      <c r="AB243" s="44" t="str">
        <f>Nut_StatusTool!N237</f>
        <v/>
      </c>
      <c r="AC243" s="44">
        <f>Nut_StatusTool!I237</f>
        <v>0</v>
      </c>
      <c r="AD243" s="44">
        <f>Nut_StatusTool!J237</f>
        <v>0</v>
      </c>
    </row>
    <row r="244" spans="1:30" ht="20.100000000000001" customHeight="1">
      <c r="A244" s="59" t="str">
        <f t="array" ref="A244">IF(ROWS(A$9:A244)&gt;$U$5,"",INDEX(T$13:T$512,SMALL(IF(($AB$13:$AB$512=$AB$5),ROW($A$9:$A$508)-ROW($A$9)+1,""),ROWS(A$9:A244)),,1))</f>
        <v/>
      </c>
      <c r="B244" s="389" t="str">
        <f t="array" ref="B244">IF(ROWS(B$9:B244)&gt;$U$5,"",INDEX(U$13:U$512,SMALL(IF(($AB$13:$AB$512=$AB$5),ROW($A$9:$A$508)-ROW($A$9)+1,""),ROWS(B$9:B244)),,1))</f>
        <v/>
      </c>
      <c r="C244" s="389" t="str">
        <f t="array" ref="C244">IF(ROWS(C$9:C244)&gt;$U$5,"",INDEX(V$13:V$512,SMALL(IF(($AB$13:$AB$512=$AB$5),ROW($A$9:$A$508)-ROW($A$9)+1,""),ROWS(C$9:C244)),,1))</f>
        <v/>
      </c>
      <c r="D244" s="30" t="str">
        <f t="array" ref="D244">IF(ROWS(D$9:D244)&gt;$U$5,"",INDEX(W$13:W$512,SMALL(IF(($AB$13:$AB$512=$AB$5),ROW($A$9:$A$508)-ROW($A$9)+1,""),ROWS(D$9:D244)),,1))</f>
        <v/>
      </c>
      <c r="E244" s="59" t="str">
        <f t="array" ref="E244">IF(ROWS(E$9:E244)&gt;$U$5,"",INDEX(X$13:X$512,SMALL(IF(($AB$13:$AB$512=$AB$5),ROW($A$9:$A$508)-ROW($A$9)+1,""),ROWS(E$9:E244)),,1))</f>
        <v/>
      </c>
      <c r="F244" s="59" t="str">
        <f t="array" ref="F244">IF(ROWS(F$9:F244)&gt;$U$5,"",INDEX(Y$13:Y$512,SMALL(IF(($AB$13:$AB$512=$AB$5),ROW($A$9:$A$508)-ROW($A$9)+1,""),ROWS(F$9:F244)),,1))</f>
        <v/>
      </c>
      <c r="G244" s="59" t="str">
        <f t="array" ref="G244">IF(ROWS(G$9:G244)&gt;$U$5,"",INDEX(AB$13:AB$512,SMALL(IF(($AB$13:$AB$512=$AB$5),ROW($A$9:$A$508)-ROW($A$9)+1,""),ROWS(G$9:G244)),,1))</f>
        <v/>
      </c>
      <c r="H244" s="325" t="str">
        <f t="array" ref="H244">IF(ROWS(H$9:H244)&gt;$U$5,"",INDEX(AC$13:AC$512,SMALL(IF(($AB$13:$AB$512=$AB$5),ROW($A$9:$A$508)-ROW($A$9)+1,""),ROWS(H$9:H244)),,1))</f>
        <v/>
      </c>
      <c r="I244" s="105"/>
      <c r="J244" s="105"/>
      <c r="K244" s="105"/>
      <c r="L244" s="105"/>
      <c r="M244" s="136"/>
      <c r="T244" s="44">
        <f>Nut_StatusTool!A238</f>
        <v>232</v>
      </c>
      <c r="U244" s="44">
        <f>Nut_StatusTool!B238</f>
        <v>0</v>
      </c>
      <c r="V244" s="44">
        <f>Nut_StatusTool!C238</f>
        <v>0</v>
      </c>
      <c r="W244" s="44">
        <f>Nut_StatusTool!D238</f>
        <v>0</v>
      </c>
      <c r="X244" s="44">
        <f>Nut_StatusTool!F238</f>
        <v>0</v>
      </c>
      <c r="Y244" s="285" t="str">
        <f>Nut_StatusTool!K238</f>
        <v/>
      </c>
      <c r="Z244" s="44" t="str">
        <f>Nut_StatusTool!L238</f>
        <v/>
      </c>
      <c r="AA244" s="44" t="str">
        <f>Nut_StatusTool!M238</f>
        <v/>
      </c>
      <c r="AB244" s="44" t="str">
        <f>Nut_StatusTool!N238</f>
        <v/>
      </c>
      <c r="AC244" s="44">
        <f>Nut_StatusTool!I238</f>
        <v>0</v>
      </c>
      <c r="AD244" s="44">
        <f>Nut_StatusTool!J238</f>
        <v>0</v>
      </c>
    </row>
    <row r="245" spans="1:30" ht="20.100000000000001" customHeight="1">
      <c r="A245" s="59" t="str">
        <f t="array" ref="A245">IF(ROWS(A$9:A245)&gt;$U$5,"",INDEX(T$13:T$512,SMALL(IF(($AB$13:$AB$512=$AB$5),ROW($A$9:$A$508)-ROW($A$9)+1,""),ROWS(A$9:A245)),,1))</f>
        <v/>
      </c>
      <c r="B245" s="389" t="str">
        <f t="array" ref="B245">IF(ROWS(B$9:B245)&gt;$U$5,"",INDEX(U$13:U$512,SMALL(IF(($AB$13:$AB$512=$AB$5),ROW($A$9:$A$508)-ROW($A$9)+1,""),ROWS(B$9:B245)),,1))</f>
        <v/>
      </c>
      <c r="C245" s="389" t="str">
        <f t="array" ref="C245">IF(ROWS(C$9:C245)&gt;$U$5,"",INDEX(V$13:V$512,SMALL(IF(($AB$13:$AB$512=$AB$5),ROW($A$9:$A$508)-ROW($A$9)+1,""),ROWS(C$9:C245)),,1))</f>
        <v/>
      </c>
      <c r="D245" s="30" t="str">
        <f t="array" ref="D245">IF(ROWS(D$9:D245)&gt;$U$5,"",INDEX(W$13:W$512,SMALL(IF(($AB$13:$AB$512=$AB$5),ROW($A$9:$A$508)-ROW($A$9)+1,""),ROWS(D$9:D245)),,1))</f>
        <v/>
      </c>
      <c r="E245" s="59" t="str">
        <f t="array" ref="E245">IF(ROWS(E$9:E245)&gt;$U$5,"",INDEX(X$13:X$512,SMALL(IF(($AB$13:$AB$512=$AB$5),ROW($A$9:$A$508)-ROW($A$9)+1,""),ROWS(E$9:E245)),,1))</f>
        <v/>
      </c>
      <c r="F245" s="59" t="str">
        <f t="array" ref="F245">IF(ROWS(F$9:F245)&gt;$U$5,"",INDEX(Y$13:Y$512,SMALL(IF(($AB$13:$AB$512=$AB$5),ROW($A$9:$A$508)-ROW($A$9)+1,""),ROWS(F$9:F245)),,1))</f>
        <v/>
      </c>
      <c r="G245" s="59" t="str">
        <f t="array" ref="G245">IF(ROWS(G$9:G245)&gt;$U$5,"",INDEX(AB$13:AB$512,SMALL(IF(($AB$13:$AB$512=$AB$5),ROW($A$9:$A$508)-ROW($A$9)+1,""),ROWS(G$9:G245)),,1))</f>
        <v/>
      </c>
      <c r="H245" s="325" t="str">
        <f t="array" ref="H245">IF(ROWS(H$9:H245)&gt;$U$5,"",INDEX(AC$13:AC$512,SMALL(IF(($AB$13:$AB$512=$AB$5),ROW($A$9:$A$508)-ROW($A$9)+1,""),ROWS(H$9:H245)),,1))</f>
        <v/>
      </c>
      <c r="I245" s="105"/>
      <c r="J245" s="105"/>
      <c r="K245" s="105"/>
      <c r="L245" s="105"/>
      <c r="M245" s="136"/>
      <c r="T245" s="44">
        <f>Nut_StatusTool!A239</f>
        <v>233</v>
      </c>
      <c r="U245" s="44">
        <f>Nut_StatusTool!B239</f>
        <v>0</v>
      </c>
      <c r="V245" s="44">
        <f>Nut_StatusTool!C239</f>
        <v>0</v>
      </c>
      <c r="W245" s="44">
        <f>Nut_StatusTool!D239</f>
        <v>0</v>
      </c>
      <c r="X245" s="44">
        <f>Nut_StatusTool!F239</f>
        <v>0</v>
      </c>
      <c r="Y245" s="285" t="str">
        <f>Nut_StatusTool!K239</f>
        <v/>
      </c>
      <c r="Z245" s="44" t="str">
        <f>Nut_StatusTool!L239</f>
        <v/>
      </c>
      <c r="AA245" s="44" t="str">
        <f>Nut_StatusTool!M239</f>
        <v/>
      </c>
      <c r="AB245" s="44" t="str">
        <f>Nut_StatusTool!N239</f>
        <v/>
      </c>
      <c r="AC245" s="44">
        <f>Nut_StatusTool!I239</f>
        <v>0</v>
      </c>
      <c r="AD245" s="44">
        <f>Nut_StatusTool!J239</f>
        <v>0</v>
      </c>
    </row>
    <row r="246" spans="1:30" ht="20.100000000000001" customHeight="1">
      <c r="A246" s="59" t="str">
        <f t="array" ref="A246">IF(ROWS(A$9:A246)&gt;$U$5,"",INDEX(T$13:T$512,SMALL(IF(($AB$13:$AB$512=$AB$5),ROW($A$9:$A$508)-ROW($A$9)+1,""),ROWS(A$9:A246)),,1))</f>
        <v/>
      </c>
      <c r="B246" s="389" t="str">
        <f t="array" ref="B246">IF(ROWS(B$9:B246)&gt;$U$5,"",INDEX(U$13:U$512,SMALL(IF(($AB$13:$AB$512=$AB$5),ROW($A$9:$A$508)-ROW($A$9)+1,""),ROWS(B$9:B246)),,1))</f>
        <v/>
      </c>
      <c r="C246" s="389" t="str">
        <f t="array" ref="C246">IF(ROWS(C$9:C246)&gt;$U$5,"",INDEX(V$13:V$512,SMALL(IF(($AB$13:$AB$512=$AB$5),ROW($A$9:$A$508)-ROW($A$9)+1,""),ROWS(C$9:C246)),,1))</f>
        <v/>
      </c>
      <c r="D246" s="30" t="str">
        <f t="array" ref="D246">IF(ROWS(D$9:D246)&gt;$U$5,"",INDEX(W$13:W$512,SMALL(IF(($AB$13:$AB$512=$AB$5),ROW($A$9:$A$508)-ROW($A$9)+1,""),ROWS(D$9:D246)),,1))</f>
        <v/>
      </c>
      <c r="E246" s="59" t="str">
        <f t="array" ref="E246">IF(ROWS(E$9:E246)&gt;$U$5,"",INDEX(X$13:X$512,SMALL(IF(($AB$13:$AB$512=$AB$5),ROW($A$9:$A$508)-ROW($A$9)+1,""),ROWS(E$9:E246)),,1))</f>
        <v/>
      </c>
      <c r="F246" s="59" t="str">
        <f t="array" ref="F246">IF(ROWS(F$9:F246)&gt;$U$5,"",INDEX(Y$13:Y$512,SMALL(IF(($AB$13:$AB$512=$AB$5),ROW($A$9:$A$508)-ROW($A$9)+1,""),ROWS(F$9:F246)),,1))</f>
        <v/>
      </c>
      <c r="G246" s="59" t="str">
        <f t="array" ref="G246">IF(ROWS(G$9:G246)&gt;$U$5,"",INDEX(AB$13:AB$512,SMALL(IF(($AB$13:$AB$512=$AB$5),ROW($A$9:$A$508)-ROW($A$9)+1,""),ROWS(G$9:G246)),,1))</f>
        <v/>
      </c>
      <c r="H246" s="325" t="str">
        <f t="array" ref="H246">IF(ROWS(H$9:H246)&gt;$U$5,"",INDEX(AC$13:AC$512,SMALL(IF(($AB$13:$AB$512=$AB$5),ROW($A$9:$A$508)-ROW($A$9)+1,""),ROWS(H$9:H246)),,1))</f>
        <v/>
      </c>
      <c r="I246" s="105"/>
      <c r="J246" s="105"/>
      <c r="K246" s="105"/>
      <c r="L246" s="105"/>
      <c r="M246" s="136"/>
      <c r="T246" s="44">
        <f>Nut_StatusTool!A240</f>
        <v>234</v>
      </c>
      <c r="U246" s="44">
        <f>Nut_StatusTool!B240</f>
        <v>0</v>
      </c>
      <c r="V246" s="44">
        <f>Nut_StatusTool!C240</f>
        <v>0</v>
      </c>
      <c r="W246" s="44">
        <f>Nut_StatusTool!D240</f>
        <v>0</v>
      </c>
      <c r="X246" s="44">
        <f>Nut_StatusTool!F240</f>
        <v>0</v>
      </c>
      <c r="Y246" s="285" t="str">
        <f>Nut_StatusTool!K240</f>
        <v/>
      </c>
      <c r="Z246" s="44" t="str">
        <f>Nut_StatusTool!L240</f>
        <v/>
      </c>
      <c r="AA246" s="44" t="str">
        <f>Nut_StatusTool!M240</f>
        <v/>
      </c>
      <c r="AB246" s="44" t="str">
        <f>Nut_StatusTool!N240</f>
        <v/>
      </c>
      <c r="AC246" s="44">
        <f>Nut_StatusTool!I240</f>
        <v>0</v>
      </c>
      <c r="AD246" s="44">
        <f>Nut_StatusTool!J240</f>
        <v>0</v>
      </c>
    </row>
    <row r="247" spans="1:30" ht="20.100000000000001" customHeight="1">
      <c r="A247" s="59" t="str">
        <f t="array" ref="A247">IF(ROWS(A$9:A247)&gt;$U$5,"",INDEX(T$13:T$512,SMALL(IF(($AB$13:$AB$512=$AB$5),ROW($A$9:$A$508)-ROW($A$9)+1,""),ROWS(A$9:A247)),,1))</f>
        <v/>
      </c>
      <c r="B247" s="389" t="str">
        <f t="array" ref="B247">IF(ROWS(B$9:B247)&gt;$U$5,"",INDEX(U$13:U$512,SMALL(IF(($AB$13:$AB$512=$AB$5),ROW($A$9:$A$508)-ROW($A$9)+1,""),ROWS(B$9:B247)),,1))</f>
        <v/>
      </c>
      <c r="C247" s="389" t="str">
        <f t="array" ref="C247">IF(ROWS(C$9:C247)&gt;$U$5,"",INDEX(V$13:V$512,SMALL(IF(($AB$13:$AB$512=$AB$5),ROW($A$9:$A$508)-ROW($A$9)+1,""),ROWS(C$9:C247)),,1))</f>
        <v/>
      </c>
      <c r="D247" s="30" t="str">
        <f t="array" ref="D247">IF(ROWS(D$9:D247)&gt;$U$5,"",INDEX(W$13:W$512,SMALL(IF(($AB$13:$AB$512=$AB$5),ROW($A$9:$A$508)-ROW($A$9)+1,""),ROWS(D$9:D247)),,1))</f>
        <v/>
      </c>
      <c r="E247" s="59" t="str">
        <f t="array" ref="E247">IF(ROWS(E$9:E247)&gt;$U$5,"",INDEX(X$13:X$512,SMALL(IF(($AB$13:$AB$512=$AB$5),ROW($A$9:$A$508)-ROW($A$9)+1,""),ROWS(E$9:E247)),,1))</f>
        <v/>
      </c>
      <c r="F247" s="59" t="str">
        <f t="array" ref="F247">IF(ROWS(F$9:F247)&gt;$U$5,"",INDEX(Y$13:Y$512,SMALL(IF(($AB$13:$AB$512=$AB$5),ROW($A$9:$A$508)-ROW($A$9)+1,""),ROWS(F$9:F247)),,1))</f>
        <v/>
      </c>
      <c r="G247" s="59" t="str">
        <f t="array" ref="G247">IF(ROWS(G$9:G247)&gt;$U$5,"",INDEX(AB$13:AB$512,SMALL(IF(($AB$13:$AB$512=$AB$5),ROW($A$9:$A$508)-ROW($A$9)+1,""),ROWS(G$9:G247)),,1))</f>
        <v/>
      </c>
      <c r="H247" s="325" t="str">
        <f t="array" ref="H247">IF(ROWS(H$9:H247)&gt;$U$5,"",INDEX(AC$13:AC$512,SMALL(IF(($AB$13:$AB$512=$AB$5),ROW($A$9:$A$508)-ROW($A$9)+1,""),ROWS(H$9:H247)),,1))</f>
        <v/>
      </c>
      <c r="I247" s="105"/>
      <c r="J247" s="105"/>
      <c r="K247" s="105"/>
      <c r="L247" s="105"/>
      <c r="M247" s="136"/>
      <c r="T247" s="44">
        <f>Nut_StatusTool!A241</f>
        <v>235</v>
      </c>
      <c r="U247" s="44">
        <f>Nut_StatusTool!B241</f>
        <v>0</v>
      </c>
      <c r="V247" s="44">
        <f>Nut_StatusTool!C241</f>
        <v>0</v>
      </c>
      <c r="W247" s="44">
        <f>Nut_StatusTool!D241</f>
        <v>0</v>
      </c>
      <c r="X247" s="44">
        <f>Nut_StatusTool!F241</f>
        <v>0</v>
      </c>
      <c r="Y247" s="285" t="str">
        <f>Nut_StatusTool!K241</f>
        <v/>
      </c>
      <c r="Z247" s="44" t="str">
        <f>Nut_StatusTool!L241</f>
        <v/>
      </c>
      <c r="AA247" s="44" t="str">
        <f>Nut_StatusTool!M241</f>
        <v/>
      </c>
      <c r="AB247" s="44" t="str">
        <f>Nut_StatusTool!N241</f>
        <v/>
      </c>
      <c r="AC247" s="44">
        <f>Nut_StatusTool!I241</f>
        <v>0</v>
      </c>
      <c r="AD247" s="44">
        <f>Nut_StatusTool!J241</f>
        <v>0</v>
      </c>
    </row>
    <row r="248" spans="1:30" ht="20.100000000000001" customHeight="1">
      <c r="A248" s="59" t="str">
        <f t="array" ref="A248">IF(ROWS(A$9:A248)&gt;$U$5,"",INDEX(T$13:T$512,SMALL(IF(($AB$13:$AB$512=$AB$5),ROW($A$9:$A$508)-ROW($A$9)+1,""),ROWS(A$9:A248)),,1))</f>
        <v/>
      </c>
      <c r="B248" s="389" t="str">
        <f t="array" ref="B248">IF(ROWS(B$9:B248)&gt;$U$5,"",INDEX(U$13:U$512,SMALL(IF(($AB$13:$AB$512=$AB$5),ROW($A$9:$A$508)-ROW($A$9)+1,""),ROWS(B$9:B248)),,1))</f>
        <v/>
      </c>
      <c r="C248" s="389" t="str">
        <f t="array" ref="C248">IF(ROWS(C$9:C248)&gt;$U$5,"",INDEX(V$13:V$512,SMALL(IF(($AB$13:$AB$512=$AB$5),ROW($A$9:$A$508)-ROW($A$9)+1,""),ROWS(C$9:C248)),,1))</f>
        <v/>
      </c>
      <c r="D248" s="30" t="str">
        <f t="array" ref="D248">IF(ROWS(D$9:D248)&gt;$U$5,"",INDEX(W$13:W$512,SMALL(IF(($AB$13:$AB$512=$AB$5),ROW($A$9:$A$508)-ROW($A$9)+1,""),ROWS(D$9:D248)),,1))</f>
        <v/>
      </c>
      <c r="E248" s="59" t="str">
        <f t="array" ref="E248">IF(ROWS(E$9:E248)&gt;$U$5,"",INDEX(X$13:X$512,SMALL(IF(($AB$13:$AB$512=$AB$5),ROW($A$9:$A$508)-ROW($A$9)+1,""),ROWS(E$9:E248)),,1))</f>
        <v/>
      </c>
      <c r="F248" s="59" t="str">
        <f t="array" ref="F248">IF(ROWS(F$9:F248)&gt;$U$5,"",INDEX(Y$13:Y$512,SMALL(IF(($AB$13:$AB$512=$AB$5),ROW($A$9:$A$508)-ROW($A$9)+1,""),ROWS(F$9:F248)),,1))</f>
        <v/>
      </c>
      <c r="G248" s="59" t="str">
        <f t="array" ref="G248">IF(ROWS(G$9:G248)&gt;$U$5,"",INDEX(AB$13:AB$512,SMALL(IF(($AB$13:$AB$512=$AB$5),ROW($A$9:$A$508)-ROW($A$9)+1,""),ROWS(G$9:G248)),,1))</f>
        <v/>
      </c>
      <c r="H248" s="325" t="str">
        <f t="array" ref="H248">IF(ROWS(H$9:H248)&gt;$U$5,"",INDEX(AC$13:AC$512,SMALL(IF(($AB$13:$AB$512=$AB$5),ROW($A$9:$A$508)-ROW($A$9)+1,""),ROWS(H$9:H248)),,1))</f>
        <v/>
      </c>
      <c r="I248" s="105"/>
      <c r="J248" s="105"/>
      <c r="K248" s="105"/>
      <c r="L248" s="105"/>
      <c r="M248" s="136"/>
      <c r="T248" s="44">
        <f>Nut_StatusTool!A242</f>
        <v>236</v>
      </c>
      <c r="U248" s="44">
        <f>Nut_StatusTool!B242</f>
        <v>0</v>
      </c>
      <c r="V248" s="44">
        <f>Nut_StatusTool!C242</f>
        <v>0</v>
      </c>
      <c r="W248" s="44">
        <f>Nut_StatusTool!D242</f>
        <v>0</v>
      </c>
      <c r="X248" s="44">
        <f>Nut_StatusTool!F242</f>
        <v>0</v>
      </c>
      <c r="Y248" s="285" t="str">
        <f>Nut_StatusTool!K242</f>
        <v/>
      </c>
      <c r="Z248" s="44" t="str">
        <f>Nut_StatusTool!L242</f>
        <v/>
      </c>
      <c r="AA248" s="44" t="str">
        <f>Nut_StatusTool!M242</f>
        <v/>
      </c>
      <c r="AB248" s="44" t="str">
        <f>Nut_StatusTool!N242</f>
        <v/>
      </c>
      <c r="AC248" s="44">
        <f>Nut_StatusTool!I242</f>
        <v>0</v>
      </c>
      <c r="AD248" s="44">
        <f>Nut_StatusTool!J242</f>
        <v>0</v>
      </c>
    </row>
    <row r="249" spans="1:30" ht="20.100000000000001" customHeight="1">
      <c r="A249" s="59" t="str">
        <f t="array" ref="A249">IF(ROWS(A$9:A249)&gt;$U$5,"",INDEX(T$13:T$512,SMALL(IF(($AB$13:$AB$512=$AB$5),ROW($A$9:$A$508)-ROW($A$9)+1,""),ROWS(A$9:A249)),,1))</f>
        <v/>
      </c>
      <c r="B249" s="389" t="str">
        <f t="array" ref="B249">IF(ROWS(B$9:B249)&gt;$U$5,"",INDEX(U$13:U$512,SMALL(IF(($AB$13:$AB$512=$AB$5),ROW($A$9:$A$508)-ROW($A$9)+1,""),ROWS(B$9:B249)),,1))</f>
        <v/>
      </c>
      <c r="C249" s="389" t="str">
        <f t="array" ref="C249">IF(ROWS(C$9:C249)&gt;$U$5,"",INDEX(V$13:V$512,SMALL(IF(($AB$13:$AB$512=$AB$5),ROW($A$9:$A$508)-ROW($A$9)+1,""),ROWS(C$9:C249)),,1))</f>
        <v/>
      </c>
      <c r="D249" s="30" t="str">
        <f t="array" ref="D249">IF(ROWS(D$9:D249)&gt;$U$5,"",INDEX(W$13:W$512,SMALL(IF(($AB$13:$AB$512=$AB$5),ROW($A$9:$A$508)-ROW($A$9)+1,""),ROWS(D$9:D249)),,1))</f>
        <v/>
      </c>
      <c r="E249" s="59" t="str">
        <f t="array" ref="E249">IF(ROWS(E$9:E249)&gt;$U$5,"",INDEX(X$13:X$512,SMALL(IF(($AB$13:$AB$512=$AB$5),ROW($A$9:$A$508)-ROW($A$9)+1,""),ROWS(E$9:E249)),,1))</f>
        <v/>
      </c>
      <c r="F249" s="59" t="str">
        <f t="array" ref="F249">IF(ROWS(F$9:F249)&gt;$U$5,"",INDEX(Y$13:Y$512,SMALL(IF(($AB$13:$AB$512=$AB$5),ROW($A$9:$A$508)-ROW($A$9)+1,""),ROWS(F$9:F249)),,1))</f>
        <v/>
      </c>
      <c r="G249" s="59" t="str">
        <f t="array" ref="G249">IF(ROWS(G$9:G249)&gt;$U$5,"",INDEX(AB$13:AB$512,SMALL(IF(($AB$13:$AB$512=$AB$5),ROW($A$9:$A$508)-ROW($A$9)+1,""),ROWS(G$9:G249)),,1))</f>
        <v/>
      </c>
      <c r="H249" s="325" t="str">
        <f t="array" ref="H249">IF(ROWS(H$9:H249)&gt;$U$5,"",INDEX(AC$13:AC$512,SMALL(IF(($AB$13:$AB$512=$AB$5),ROW($A$9:$A$508)-ROW($A$9)+1,""),ROWS(H$9:H249)),,1))</f>
        <v/>
      </c>
      <c r="I249" s="105"/>
      <c r="J249" s="105"/>
      <c r="K249" s="105"/>
      <c r="L249" s="105"/>
      <c r="M249" s="136"/>
      <c r="T249" s="44">
        <f>Nut_StatusTool!A243</f>
        <v>237</v>
      </c>
      <c r="U249" s="44">
        <f>Nut_StatusTool!B243</f>
        <v>0</v>
      </c>
      <c r="V249" s="44">
        <f>Nut_StatusTool!C243</f>
        <v>0</v>
      </c>
      <c r="W249" s="44">
        <f>Nut_StatusTool!D243</f>
        <v>0</v>
      </c>
      <c r="X249" s="44">
        <f>Nut_StatusTool!F243</f>
        <v>0</v>
      </c>
      <c r="Y249" s="285" t="str">
        <f>Nut_StatusTool!K243</f>
        <v/>
      </c>
      <c r="Z249" s="44" t="str">
        <f>Nut_StatusTool!L243</f>
        <v/>
      </c>
      <c r="AA249" s="44" t="str">
        <f>Nut_StatusTool!M243</f>
        <v/>
      </c>
      <c r="AB249" s="44" t="str">
        <f>Nut_StatusTool!N243</f>
        <v/>
      </c>
      <c r="AC249" s="44">
        <f>Nut_StatusTool!I243</f>
        <v>0</v>
      </c>
      <c r="AD249" s="44">
        <f>Nut_StatusTool!J243</f>
        <v>0</v>
      </c>
    </row>
    <row r="250" spans="1:30" ht="20.100000000000001" customHeight="1">
      <c r="A250" s="59" t="str">
        <f t="array" ref="A250">IF(ROWS(A$9:A250)&gt;$U$5,"",INDEX(T$13:T$512,SMALL(IF(($AB$13:$AB$512=$AB$5),ROW($A$9:$A$508)-ROW($A$9)+1,""),ROWS(A$9:A250)),,1))</f>
        <v/>
      </c>
      <c r="B250" s="389" t="str">
        <f t="array" ref="B250">IF(ROWS(B$9:B250)&gt;$U$5,"",INDEX(U$13:U$512,SMALL(IF(($AB$13:$AB$512=$AB$5),ROW($A$9:$A$508)-ROW($A$9)+1,""),ROWS(B$9:B250)),,1))</f>
        <v/>
      </c>
      <c r="C250" s="389" t="str">
        <f t="array" ref="C250">IF(ROWS(C$9:C250)&gt;$U$5,"",INDEX(V$13:V$512,SMALL(IF(($AB$13:$AB$512=$AB$5),ROW($A$9:$A$508)-ROW($A$9)+1,""),ROWS(C$9:C250)),,1))</f>
        <v/>
      </c>
      <c r="D250" s="30" t="str">
        <f t="array" ref="D250">IF(ROWS(D$9:D250)&gt;$U$5,"",INDEX(W$13:W$512,SMALL(IF(($AB$13:$AB$512=$AB$5),ROW($A$9:$A$508)-ROW($A$9)+1,""),ROWS(D$9:D250)),,1))</f>
        <v/>
      </c>
      <c r="E250" s="59" t="str">
        <f t="array" ref="E250">IF(ROWS(E$9:E250)&gt;$U$5,"",INDEX(X$13:X$512,SMALL(IF(($AB$13:$AB$512=$AB$5),ROW($A$9:$A$508)-ROW($A$9)+1,""),ROWS(E$9:E250)),,1))</f>
        <v/>
      </c>
      <c r="F250" s="59" t="str">
        <f t="array" ref="F250">IF(ROWS(F$9:F250)&gt;$U$5,"",INDEX(Y$13:Y$512,SMALL(IF(($AB$13:$AB$512=$AB$5),ROW($A$9:$A$508)-ROW($A$9)+1,""),ROWS(F$9:F250)),,1))</f>
        <v/>
      </c>
      <c r="G250" s="59" t="str">
        <f t="array" ref="G250">IF(ROWS(G$9:G250)&gt;$U$5,"",INDEX(AB$13:AB$512,SMALL(IF(($AB$13:$AB$512=$AB$5),ROW($A$9:$A$508)-ROW($A$9)+1,""),ROWS(G$9:G250)),,1))</f>
        <v/>
      </c>
      <c r="H250" s="325" t="str">
        <f t="array" ref="H250">IF(ROWS(H$9:H250)&gt;$U$5,"",INDEX(AC$13:AC$512,SMALL(IF(($AB$13:$AB$512=$AB$5),ROW($A$9:$A$508)-ROW($A$9)+1,""),ROWS(H$9:H250)),,1))</f>
        <v/>
      </c>
      <c r="I250" s="105"/>
      <c r="J250" s="105"/>
      <c r="K250" s="105"/>
      <c r="L250" s="105"/>
      <c r="M250" s="136"/>
      <c r="T250" s="44">
        <f>Nut_StatusTool!A244</f>
        <v>238</v>
      </c>
      <c r="U250" s="44">
        <f>Nut_StatusTool!B244</f>
        <v>0</v>
      </c>
      <c r="V250" s="44">
        <f>Nut_StatusTool!C244</f>
        <v>0</v>
      </c>
      <c r="W250" s="44">
        <f>Nut_StatusTool!D244</f>
        <v>0</v>
      </c>
      <c r="X250" s="44">
        <f>Nut_StatusTool!F244</f>
        <v>0</v>
      </c>
      <c r="Y250" s="285" t="str">
        <f>Nut_StatusTool!K244</f>
        <v/>
      </c>
      <c r="Z250" s="44" t="str">
        <f>Nut_StatusTool!L244</f>
        <v/>
      </c>
      <c r="AA250" s="44" t="str">
        <f>Nut_StatusTool!M244</f>
        <v/>
      </c>
      <c r="AB250" s="44" t="str">
        <f>Nut_StatusTool!N244</f>
        <v/>
      </c>
      <c r="AC250" s="44">
        <f>Nut_StatusTool!I244</f>
        <v>0</v>
      </c>
      <c r="AD250" s="44">
        <f>Nut_StatusTool!J244</f>
        <v>0</v>
      </c>
    </row>
    <row r="251" spans="1:30" ht="20.100000000000001" customHeight="1">
      <c r="A251" s="59" t="str">
        <f t="array" ref="A251">IF(ROWS(A$9:A251)&gt;$U$5,"",INDEX(T$13:T$512,SMALL(IF(($AB$13:$AB$512=$AB$5),ROW($A$9:$A$508)-ROW($A$9)+1,""),ROWS(A$9:A251)),,1))</f>
        <v/>
      </c>
      <c r="B251" s="389" t="str">
        <f t="array" ref="B251">IF(ROWS(B$9:B251)&gt;$U$5,"",INDEX(U$13:U$512,SMALL(IF(($AB$13:$AB$512=$AB$5),ROW($A$9:$A$508)-ROW($A$9)+1,""),ROWS(B$9:B251)),,1))</f>
        <v/>
      </c>
      <c r="C251" s="389" t="str">
        <f t="array" ref="C251">IF(ROWS(C$9:C251)&gt;$U$5,"",INDEX(V$13:V$512,SMALL(IF(($AB$13:$AB$512=$AB$5),ROW($A$9:$A$508)-ROW($A$9)+1,""),ROWS(C$9:C251)),,1))</f>
        <v/>
      </c>
      <c r="D251" s="30" t="str">
        <f t="array" ref="D251">IF(ROWS(D$9:D251)&gt;$U$5,"",INDEX(W$13:W$512,SMALL(IF(($AB$13:$AB$512=$AB$5),ROW($A$9:$A$508)-ROW($A$9)+1,""),ROWS(D$9:D251)),,1))</f>
        <v/>
      </c>
      <c r="E251" s="59" t="str">
        <f t="array" ref="E251">IF(ROWS(E$9:E251)&gt;$U$5,"",INDEX(X$13:X$512,SMALL(IF(($AB$13:$AB$512=$AB$5),ROW($A$9:$A$508)-ROW($A$9)+1,""),ROWS(E$9:E251)),,1))</f>
        <v/>
      </c>
      <c r="F251" s="59" t="str">
        <f t="array" ref="F251">IF(ROWS(F$9:F251)&gt;$U$5,"",INDEX(Y$13:Y$512,SMALL(IF(($AB$13:$AB$512=$AB$5),ROW($A$9:$A$508)-ROW($A$9)+1,""),ROWS(F$9:F251)),,1))</f>
        <v/>
      </c>
      <c r="G251" s="59" t="str">
        <f t="array" ref="G251">IF(ROWS(G$9:G251)&gt;$U$5,"",INDEX(AB$13:AB$512,SMALL(IF(($AB$13:$AB$512=$AB$5),ROW($A$9:$A$508)-ROW($A$9)+1,""),ROWS(G$9:G251)),,1))</f>
        <v/>
      </c>
      <c r="H251" s="325" t="str">
        <f t="array" ref="H251">IF(ROWS(H$9:H251)&gt;$U$5,"",INDEX(AC$13:AC$512,SMALL(IF(($AB$13:$AB$512=$AB$5),ROW($A$9:$A$508)-ROW($A$9)+1,""),ROWS(H$9:H251)),,1))</f>
        <v/>
      </c>
      <c r="I251" s="105"/>
      <c r="J251" s="105"/>
      <c r="K251" s="105"/>
      <c r="L251" s="105"/>
      <c r="M251" s="136"/>
      <c r="T251" s="44">
        <f>Nut_StatusTool!A245</f>
        <v>239</v>
      </c>
      <c r="U251" s="44">
        <f>Nut_StatusTool!B245</f>
        <v>0</v>
      </c>
      <c r="V251" s="44">
        <f>Nut_StatusTool!C245</f>
        <v>0</v>
      </c>
      <c r="W251" s="44">
        <f>Nut_StatusTool!D245</f>
        <v>0</v>
      </c>
      <c r="X251" s="44">
        <f>Nut_StatusTool!F245</f>
        <v>0</v>
      </c>
      <c r="Y251" s="285" t="str">
        <f>Nut_StatusTool!K245</f>
        <v/>
      </c>
      <c r="Z251" s="44" t="str">
        <f>Nut_StatusTool!L245</f>
        <v/>
      </c>
      <c r="AA251" s="44" t="str">
        <f>Nut_StatusTool!M245</f>
        <v/>
      </c>
      <c r="AB251" s="44" t="str">
        <f>Nut_StatusTool!N245</f>
        <v/>
      </c>
      <c r="AC251" s="44">
        <f>Nut_StatusTool!I245</f>
        <v>0</v>
      </c>
      <c r="AD251" s="44">
        <f>Nut_StatusTool!J245</f>
        <v>0</v>
      </c>
    </row>
    <row r="252" spans="1:30" ht="20.100000000000001" customHeight="1">
      <c r="A252" s="59" t="str">
        <f t="array" ref="A252">IF(ROWS(A$9:A252)&gt;$U$5,"",INDEX(T$13:T$512,SMALL(IF(($AB$13:$AB$512=$AB$5),ROW($A$9:$A$508)-ROW($A$9)+1,""),ROWS(A$9:A252)),,1))</f>
        <v/>
      </c>
      <c r="B252" s="389" t="str">
        <f t="array" ref="B252">IF(ROWS(B$9:B252)&gt;$U$5,"",INDEX(U$13:U$512,SMALL(IF(($AB$13:$AB$512=$AB$5),ROW($A$9:$A$508)-ROW($A$9)+1,""),ROWS(B$9:B252)),,1))</f>
        <v/>
      </c>
      <c r="C252" s="389" t="str">
        <f t="array" ref="C252">IF(ROWS(C$9:C252)&gt;$U$5,"",INDEX(V$13:V$512,SMALL(IF(($AB$13:$AB$512=$AB$5),ROW($A$9:$A$508)-ROW($A$9)+1,""),ROWS(C$9:C252)),,1))</f>
        <v/>
      </c>
      <c r="D252" s="30" t="str">
        <f t="array" ref="D252">IF(ROWS(D$9:D252)&gt;$U$5,"",INDEX(W$13:W$512,SMALL(IF(($AB$13:$AB$512=$AB$5),ROW($A$9:$A$508)-ROW($A$9)+1,""),ROWS(D$9:D252)),,1))</f>
        <v/>
      </c>
      <c r="E252" s="59" t="str">
        <f t="array" ref="E252">IF(ROWS(E$9:E252)&gt;$U$5,"",INDEX(X$13:X$512,SMALL(IF(($AB$13:$AB$512=$AB$5),ROW($A$9:$A$508)-ROW($A$9)+1,""),ROWS(E$9:E252)),,1))</f>
        <v/>
      </c>
      <c r="F252" s="59" t="str">
        <f t="array" ref="F252">IF(ROWS(F$9:F252)&gt;$U$5,"",INDEX(Y$13:Y$512,SMALL(IF(($AB$13:$AB$512=$AB$5),ROW($A$9:$A$508)-ROW($A$9)+1,""),ROWS(F$9:F252)),,1))</f>
        <v/>
      </c>
      <c r="G252" s="59" t="str">
        <f t="array" ref="G252">IF(ROWS(G$9:G252)&gt;$U$5,"",INDEX(AB$13:AB$512,SMALL(IF(($AB$13:$AB$512=$AB$5),ROW($A$9:$A$508)-ROW($A$9)+1,""),ROWS(G$9:G252)),,1))</f>
        <v/>
      </c>
      <c r="H252" s="325" t="str">
        <f t="array" ref="H252">IF(ROWS(H$9:H252)&gt;$U$5,"",INDEX(AC$13:AC$512,SMALL(IF(($AB$13:$AB$512=$AB$5),ROW($A$9:$A$508)-ROW($A$9)+1,""),ROWS(H$9:H252)),,1))</f>
        <v/>
      </c>
      <c r="I252" s="105"/>
      <c r="J252" s="105"/>
      <c r="K252" s="105"/>
      <c r="L252" s="105"/>
      <c r="M252" s="136"/>
      <c r="T252" s="44">
        <f>Nut_StatusTool!A246</f>
        <v>240</v>
      </c>
      <c r="U252" s="44">
        <f>Nut_StatusTool!B246</f>
        <v>0</v>
      </c>
      <c r="V252" s="44">
        <f>Nut_StatusTool!C246</f>
        <v>0</v>
      </c>
      <c r="W252" s="44">
        <f>Nut_StatusTool!D246</f>
        <v>0</v>
      </c>
      <c r="X252" s="44">
        <f>Nut_StatusTool!F246</f>
        <v>0</v>
      </c>
      <c r="Y252" s="285" t="str">
        <f>Nut_StatusTool!K246</f>
        <v/>
      </c>
      <c r="Z252" s="44" t="str">
        <f>Nut_StatusTool!L246</f>
        <v/>
      </c>
      <c r="AA252" s="44" t="str">
        <f>Nut_StatusTool!M246</f>
        <v/>
      </c>
      <c r="AB252" s="44" t="str">
        <f>Nut_StatusTool!N246</f>
        <v/>
      </c>
      <c r="AC252" s="44">
        <f>Nut_StatusTool!I246</f>
        <v>0</v>
      </c>
      <c r="AD252" s="44">
        <f>Nut_StatusTool!J246</f>
        <v>0</v>
      </c>
    </row>
    <row r="253" spans="1:30" ht="20.100000000000001" customHeight="1">
      <c r="A253" s="59" t="str">
        <f t="array" ref="A253">IF(ROWS(A$9:A253)&gt;$U$5,"",INDEX(T$13:T$512,SMALL(IF(($AB$13:$AB$512=$AB$5),ROW($A$9:$A$508)-ROW($A$9)+1,""),ROWS(A$9:A253)),,1))</f>
        <v/>
      </c>
      <c r="B253" s="389" t="str">
        <f t="array" ref="B253">IF(ROWS(B$9:B253)&gt;$U$5,"",INDEX(U$13:U$512,SMALL(IF(($AB$13:$AB$512=$AB$5),ROW($A$9:$A$508)-ROW($A$9)+1,""),ROWS(B$9:B253)),,1))</f>
        <v/>
      </c>
      <c r="C253" s="389" t="str">
        <f t="array" ref="C253">IF(ROWS(C$9:C253)&gt;$U$5,"",INDEX(V$13:V$512,SMALL(IF(($AB$13:$AB$512=$AB$5),ROW($A$9:$A$508)-ROW($A$9)+1,""),ROWS(C$9:C253)),,1))</f>
        <v/>
      </c>
      <c r="D253" s="30" t="str">
        <f t="array" ref="D253">IF(ROWS(D$9:D253)&gt;$U$5,"",INDEX(W$13:W$512,SMALL(IF(($AB$13:$AB$512=$AB$5),ROW($A$9:$A$508)-ROW($A$9)+1,""),ROWS(D$9:D253)),,1))</f>
        <v/>
      </c>
      <c r="E253" s="59" t="str">
        <f t="array" ref="E253">IF(ROWS(E$9:E253)&gt;$U$5,"",INDEX(X$13:X$512,SMALL(IF(($AB$13:$AB$512=$AB$5),ROW($A$9:$A$508)-ROW($A$9)+1,""),ROWS(E$9:E253)),,1))</f>
        <v/>
      </c>
      <c r="F253" s="59" t="str">
        <f t="array" ref="F253">IF(ROWS(F$9:F253)&gt;$U$5,"",INDEX(Y$13:Y$512,SMALL(IF(($AB$13:$AB$512=$AB$5),ROW($A$9:$A$508)-ROW($A$9)+1,""),ROWS(F$9:F253)),,1))</f>
        <v/>
      </c>
      <c r="G253" s="59" t="str">
        <f t="array" ref="G253">IF(ROWS(G$9:G253)&gt;$U$5,"",INDEX(AB$13:AB$512,SMALL(IF(($AB$13:$AB$512=$AB$5),ROW($A$9:$A$508)-ROW($A$9)+1,""),ROWS(G$9:G253)),,1))</f>
        <v/>
      </c>
      <c r="H253" s="325" t="str">
        <f t="array" ref="H253">IF(ROWS(H$9:H253)&gt;$U$5,"",INDEX(AC$13:AC$512,SMALL(IF(($AB$13:$AB$512=$AB$5),ROW($A$9:$A$508)-ROW($A$9)+1,""),ROWS(H$9:H253)),,1))</f>
        <v/>
      </c>
      <c r="I253" s="105"/>
      <c r="J253" s="105"/>
      <c r="K253" s="105"/>
      <c r="L253" s="105"/>
      <c r="M253" s="136"/>
      <c r="T253" s="44">
        <f>Nut_StatusTool!A247</f>
        <v>241</v>
      </c>
      <c r="U253" s="44">
        <f>Nut_StatusTool!B247</f>
        <v>0</v>
      </c>
      <c r="V253" s="44">
        <f>Nut_StatusTool!C247</f>
        <v>0</v>
      </c>
      <c r="W253" s="44">
        <f>Nut_StatusTool!D247</f>
        <v>0</v>
      </c>
      <c r="X253" s="44">
        <f>Nut_StatusTool!F247</f>
        <v>0</v>
      </c>
      <c r="Y253" s="285" t="str">
        <f>Nut_StatusTool!K247</f>
        <v/>
      </c>
      <c r="Z253" s="44" t="str">
        <f>Nut_StatusTool!L247</f>
        <v/>
      </c>
      <c r="AA253" s="44" t="str">
        <f>Nut_StatusTool!M247</f>
        <v/>
      </c>
      <c r="AB253" s="44" t="str">
        <f>Nut_StatusTool!N247</f>
        <v/>
      </c>
      <c r="AC253" s="44">
        <f>Nut_StatusTool!I247</f>
        <v>0</v>
      </c>
      <c r="AD253" s="44">
        <f>Nut_StatusTool!J247</f>
        <v>0</v>
      </c>
    </row>
    <row r="254" spans="1:30" ht="20.100000000000001" customHeight="1">
      <c r="A254" s="59" t="str">
        <f t="array" ref="A254">IF(ROWS(A$9:A254)&gt;$U$5,"",INDEX(T$13:T$512,SMALL(IF(($AB$13:$AB$512=$AB$5),ROW($A$9:$A$508)-ROW($A$9)+1,""),ROWS(A$9:A254)),,1))</f>
        <v/>
      </c>
      <c r="B254" s="389" t="str">
        <f t="array" ref="B254">IF(ROWS(B$9:B254)&gt;$U$5,"",INDEX(U$13:U$512,SMALL(IF(($AB$13:$AB$512=$AB$5),ROW($A$9:$A$508)-ROW($A$9)+1,""),ROWS(B$9:B254)),,1))</f>
        <v/>
      </c>
      <c r="C254" s="389" t="str">
        <f t="array" ref="C254">IF(ROWS(C$9:C254)&gt;$U$5,"",INDEX(V$13:V$512,SMALL(IF(($AB$13:$AB$512=$AB$5),ROW($A$9:$A$508)-ROW($A$9)+1,""),ROWS(C$9:C254)),,1))</f>
        <v/>
      </c>
      <c r="D254" s="30" t="str">
        <f t="array" ref="D254">IF(ROWS(D$9:D254)&gt;$U$5,"",INDEX(W$13:W$512,SMALL(IF(($AB$13:$AB$512=$AB$5),ROW($A$9:$A$508)-ROW($A$9)+1,""),ROWS(D$9:D254)),,1))</f>
        <v/>
      </c>
      <c r="E254" s="59" t="str">
        <f t="array" ref="E254">IF(ROWS(E$9:E254)&gt;$U$5,"",INDEX(X$13:X$512,SMALL(IF(($AB$13:$AB$512=$AB$5),ROW($A$9:$A$508)-ROW($A$9)+1,""),ROWS(E$9:E254)),,1))</f>
        <v/>
      </c>
      <c r="F254" s="59" t="str">
        <f t="array" ref="F254">IF(ROWS(F$9:F254)&gt;$U$5,"",INDEX(Y$13:Y$512,SMALL(IF(($AB$13:$AB$512=$AB$5),ROW($A$9:$A$508)-ROW($A$9)+1,""),ROWS(F$9:F254)),,1))</f>
        <v/>
      </c>
      <c r="G254" s="59" t="str">
        <f t="array" ref="G254">IF(ROWS(G$9:G254)&gt;$U$5,"",INDEX(AB$13:AB$512,SMALL(IF(($AB$13:$AB$512=$AB$5),ROW($A$9:$A$508)-ROW($A$9)+1,""),ROWS(G$9:G254)),,1))</f>
        <v/>
      </c>
      <c r="H254" s="325" t="str">
        <f t="array" ref="H254">IF(ROWS(H$9:H254)&gt;$U$5,"",INDEX(AC$13:AC$512,SMALL(IF(($AB$13:$AB$512=$AB$5),ROW($A$9:$A$508)-ROW($A$9)+1,""),ROWS(H$9:H254)),,1))</f>
        <v/>
      </c>
      <c r="I254" s="105"/>
      <c r="J254" s="105"/>
      <c r="K254" s="105"/>
      <c r="L254" s="105"/>
      <c r="M254" s="136"/>
      <c r="T254" s="44">
        <f>Nut_StatusTool!A248</f>
        <v>242</v>
      </c>
      <c r="U254" s="44">
        <f>Nut_StatusTool!B248</f>
        <v>0</v>
      </c>
      <c r="V254" s="44">
        <f>Nut_StatusTool!C248</f>
        <v>0</v>
      </c>
      <c r="W254" s="44">
        <f>Nut_StatusTool!D248</f>
        <v>0</v>
      </c>
      <c r="X254" s="44">
        <f>Nut_StatusTool!F248</f>
        <v>0</v>
      </c>
      <c r="Y254" s="285" t="str">
        <f>Nut_StatusTool!K248</f>
        <v/>
      </c>
      <c r="Z254" s="44" t="str">
        <f>Nut_StatusTool!L248</f>
        <v/>
      </c>
      <c r="AA254" s="44" t="str">
        <f>Nut_StatusTool!M248</f>
        <v/>
      </c>
      <c r="AB254" s="44" t="str">
        <f>Nut_StatusTool!N248</f>
        <v/>
      </c>
      <c r="AC254" s="44">
        <f>Nut_StatusTool!I248</f>
        <v>0</v>
      </c>
      <c r="AD254" s="44">
        <f>Nut_StatusTool!J248</f>
        <v>0</v>
      </c>
    </row>
    <row r="255" spans="1:30" ht="20.100000000000001" customHeight="1">
      <c r="A255" s="59" t="str">
        <f t="array" ref="A255">IF(ROWS(A$9:A255)&gt;$U$5,"",INDEX(T$13:T$512,SMALL(IF(($AB$13:$AB$512=$AB$5),ROW($A$9:$A$508)-ROW($A$9)+1,""),ROWS(A$9:A255)),,1))</f>
        <v/>
      </c>
      <c r="B255" s="389" t="str">
        <f t="array" ref="B255">IF(ROWS(B$9:B255)&gt;$U$5,"",INDEX(U$13:U$512,SMALL(IF(($AB$13:$AB$512=$AB$5),ROW($A$9:$A$508)-ROW($A$9)+1,""),ROWS(B$9:B255)),,1))</f>
        <v/>
      </c>
      <c r="C255" s="389" t="str">
        <f t="array" ref="C255">IF(ROWS(C$9:C255)&gt;$U$5,"",INDEX(V$13:V$512,SMALL(IF(($AB$13:$AB$512=$AB$5),ROW($A$9:$A$508)-ROW($A$9)+1,""),ROWS(C$9:C255)),,1))</f>
        <v/>
      </c>
      <c r="D255" s="30" t="str">
        <f t="array" ref="D255">IF(ROWS(D$9:D255)&gt;$U$5,"",INDEX(W$13:W$512,SMALL(IF(($AB$13:$AB$512=$AB$5),ROW($A$9:$A$508)-ROW($A$9)+1,""),ROWS(D$9:D255)),,1))</f>
        <v/>
      </c>
      <c r="E255" s="59" t="str">
        <f t="array" ref="E255">IF(ROWS(E$9:E255)&gt;$U$5,"",INDEX(X$13:X$512,SMALL(IF(($AB$13:$AB$512=$AB$5),ROW($A$9:$A$508)-ROW($A$9)+1,""),ROWS(E$9:E255)),,1))</f>
        <v/>
      </c>
      <c r="F255" s="59" t="str">
        <f t="array" ref="F255">IF(ROWS(F$9:F255)&gt;$U$5,"",INDEX(Y$13:Y$512,SMALL(IF(($AB$13:$AB$512=$AB$5),ROW($A$9:$A$508)-ROW($A$9)+1,""),ROWS(F$9:F255)),,1))</f>
        <v/>
      </c>
      <c r="G255" s="59" t="str">
        <f t="array" ref="G255">IF(ROWS(G$9:G255)&gt;$U$5,"",INDEX(AB$13:AB$512,SMALL(IF(($AB$13:$AB$512=$AB$5),ROW($A$9:$A$508)-ROW($A$9)+1,""),ROWS(G$9:G255)),,1))</f>
        <v/>
      </c>
      <c r="H255" s="325" t="str">
        <f t="array" ref="H255">IF(ROWS(H$9:H255)&gt;$U$5,"",INDEX(AC$13:AC$512,SMALL(IF(($AB$13:$AB$512=$AB$5),ROW($A$9:$A$508)-ROW($A$9)+1,""),ROWS(H$9:H255)),,1))</f>
        <v/>
      </c>
      <c r="I255" s="105"/>
      <c r="J255" s="105"/>
      <c r="K255" s="105"/>
      <c r="L255" s="105"/>
      <c r="M255" s="136"/>
      <c r="T255" s="44">
        <f>Nut_StatusTool!A249</f>
        <v>243</v>
      </c>
      <c r="U255" s="44">
        <f>Nut_StatusTool!B249</f>
        <v>0</v>
      </c>
      <c r="V255" s="44">
        <f>Nut_StatusTool!C249</f>
        <v>0</v>
      </c>
      <c r="W255" s="44">
        <f>Nut_StatusTool!D249</f>
        <v>0</v>
      </c>
      <c r="X255" s="44">
        <f>Nut_StatusTool!F249</f>
        <v>0</v>
      </c>
      <c r="Y255" s="285" t="str">
        <f>Nut_StatusTool!K249</f>
        <v/>
      </c>
      <c r="Z255" s="44" t="str">
        <f>Nut_StatusTool!L249</f>
        <v/>
      </c>
      <c r="AA255" s="44" t="str">
        <f>Nut_StatusTool!M249</f>
        <v/>
      </c>
      <c r="AB255" s="44" t="str">
        <f>Nut_StatusTool!N249</f>
        <v/>
      </c>
      <c r="AC255" s="44">
        <f>Nut_StatusTool!I249</f>
        <v>0</v>
      </c>
      <c r="AD255" s="44">
        <f>Nut_StatusTool!J249</f>
        <v>0</v>
      </c>
    </row>
    <row r="256" spans="1:30" ht="20.100000000000001" customHeight="1">
      <c r="A256" s="59" t="str">
        <f t="array" ref="A256">IF(ROWS(A$9:A256)&gt;$U$5,"",INDEX(T$13:T$512,SMALL(IF(($AB$13:$AB$512=$AB$5),ROW($A$9:$A$508)-ROW($A$9)+1,""),ROWS(A$9:A256)),,1))</f>
        <v/>
      </c>
      <c r="B256" s="389" t="str">
        <f t="array" ref="B256">IF(ROWS(B$9:B256)&gt;$U$5,"",INDEX(U$13:U$512,SMALL(IF(($AB$13:$AB$512=$AB$5),ROW($A$9:$A$508)-ROW($A$9)+1,""),ROWS(B$9:B256)),,1))</f>
        <v/>
      </c>
      <c r="C256" s="389" t="str">
        <f t="array" ref="C256">IF(ROWS(C$9:C256)&gt;$U$5,"",INDEX(V$13:V$512,SMALL(IF(($AB$13:$AB$512=$AB$5),ROW($A$9:$A$508)-ROW($A$9)+1,""),ROWS(C$9:C256)),,1))</f>
        <v/>
      </c>
      <c r="D256" s="30" t="str">
        <f t="array" ref="D256">IF(ROWS(D$9:D256)&gt;$U$5,"",INDEX(W$13:W$512,SMALL(IF(($AB$13:$AB$512=$AB$5),ROW($A$9:$A$508)-ROW($A$9)+1,""),ROWS(D$9:D256)),,1))</f>
        <v/>
      </c>
      <c r="E256" s="59" t="str">
        <f t="array" ref="E256">IF(ROWS(E$9:E256)&gt;$U$5,"",INDEX(X$13:X$512,SMALL(IF(($AB$13:$AB$512=$AB$5),ROW($A$9:$A$508)-ROW($A$9)+1,""),ROWS(E$9:E256)),,1))</f>
        <v/>
      </c>
      <c r="F256" s="59" t="str">
        <f t="array" ref="F256">IF(ROWS(F$9:F256)&gt;$U$5,"",INDEX(Y$13:Y$512,SMALL(IF(($AB$13:$AB$512=$AB$5),ROW($A$9:$A$508)-ROW($A$9)+1,""),ROWS(F$9:F256)),,1))</f>
        <v/>
      </c>
      <c r="G256" s="59" t="str">
        <f t="array" ref="G256">IF(ROWS(G$9:G256)&gt;$U$5,"",INDEX(AB$13:AB$512,SMALL(IF(($AB$13:$AB$512=$AB$5),ROW($A$9:$A$508)-ROW($A$9)+1,""),ROWS(G$9:G256)),,1))</f>
        <v/>
      </c>
      <c r="H256" s="325" t="str">
        <f t="array" ref="H256">IF(ROWS(H$9:H256)&gt;$U$5,"",INDEX(AC$13:AC$512,SMALL(IF(($AB$13:$AB$512=$AB$5),ROW($A$9:$A$508)-ROW($A$9)+1,""),ROWS(H$9:H256)),,1))</f>
        <v/>
      </c>
      <c r="I256" s="105"/>
      <c r="J256" s="105"/>
      <c r="K256" s="105"/>
      <c r="L256" s="105"/>
      <c r="M256" s="136"/>
      <c r="T256" s="44">
        <f>Nut_StatusTool!A250</f>
        <v>244</v>
      </c>
      <c r="U256" s="44">
        <f>Nut_StatusTool!B250</f>
        <v>0</v>
      </c>
      <c r="V256" s="44">
        <f>Nut_StatusTool!C250</f>
        <v>0</v>
      </c>
      <c r="W256" s="44">
        <f>Nut_StatusTool!D250</f>
        <v>0</v>
      </c>
      <c r="X256" s="44">
        <f>Nut_StatusTool!F250</f>
        <v>0</v>
      </c>
      <c r="Y256" s="285" t="str">
        <f>Nut_StatusTool!K250</f>
        <v/>
      </c>
      <c r="Z256" s="44" t="str">
        <f>Nut_StatusTool!L250</f>
        <v/>
      </c>
      <c r="AA256" s="44" t="str">
        <f>Nut_StatusTool!M250</f>
        <v/>
      </c>
      <c r="AB256" s="44" t="str">
        <f>Nut_StatusTool!N250</f>
        <v/>
      </c>
      <c r="AC256" s="44">
        <f>Nut_StatusTool!I250</f>
        <v>0</v>
      </c>
      <c r="AD256" s="44">
        <f>Nut_StatusTool!J250</f>
        <v>0</v>
      </c>
    </row>
    <row r="257" spans="1:30" ht="20.100000000000001" customHeight="1">
      <c r="A257" s="59" t="str">
        <f t="array" ref="A257">IF(ROWS(A$9:A257)&gt;$U$5,"",INDEX(T$13:T$512,SMALL(IF(($AB$13:$AB$512=$AB$5),ROW($A$9:$A$508)-ROW($A$9)+1,""),ROWS(A$9:A257)),,1))</f>
        <v/>
      </c>
      <c r="B257" s="389" t="str">
        <f t="array" ref="B257">IF(ROWS(B$9:B257)&gt;$U$5,"",INDEX(U$13:U$512,SMALL(IF(($AB$13:$AB$512=$AB$5),ROW($A$9:$A$508)-ROW($A$9)+1,""),ROWS(B$9:B257)),,1))</f>
        <v/>
      </c>
      <c r="C257" s="389" t="str">
        <f t="array" ref="C257">IF(ROWS(C$9:C257)&gt;$U$5,"",INDEX(V$13:V$512,SMALL(IF(($AB$13:$AB$512=$AB$5),ROW($A$9:$A$508)-ROW($A$9)+1,""),ROWS(C$9:C257)),,1))</f>
        <v/>
      </c>
      <c r="D257" s="30" t="str">
        <f t="array" ref="D257">IF(ROWS(D$9:D257)&gt;$U$5,"",INDEX(W$13:W$512,SMALL(IF(($AB$13:$AB$512=$AB$5),ROW($A$9:$A$508)-ROW($A$9)+1,""),ROWS(D$9:D257)),,1))</f>
        <v/>
      </c>
      <c r="E257" s="59" t="str">
        <f t="array" ref="E257">IF(ROWS(E$9:E257)&gt;$U$5,"",INDEX(X$13:X$512,SMALL(IF(($AB$13:$AB$512=$AB$5),ROW($A$9:$A$508)-ROW($A$9)+1,""),ROWS(E$9:E257)),,1))</f>
        <v/>
      </c>
      <c r="F257" s="59" t="str">
        <f t="array" ref="F257">IF(ROWS(F$9:F257)&gt;$U$5,"",INDEX(Y$13:Y$512,SMALL(IF(($AB$13:$AB$512=$AB$5),ROW($A$9:$A$508)-ROW($A$9)+1,""),ROWS(F$9:F257)),,1))</f>
        <v/>
      </c>
      <c r="G257" s="59" t="str">
        <f t="array" ref="G257">IF(ROWS(G$9:G257)&gt;$U$5,"",INDEX(AB$13:AB$512,SMALL(IF(($AB$13:$AB$512=$AB$5),ROW($A$9:$A$508)-ROW($A$9)+1,""),ROWS(G$9:G257)),,1))</f>
        <v/>
      </c>
      <c r="H257" s="325" t="str">
        <f t="array" ref="H257">IF(ROWS(H$9:H257)&gt;$U$5,"",INDEX(AC$13:AC$512,SMALL(IF(($AB$13:$AB$512=$AB$5),ROW($A$9:$A$508)-ROW($A$9)+1,""),ROWS(H$9:H257)),,1))</f>
        <v/>
      </c>
      <c r="I257" s="105"/>
      <c r="J257" s="105"/>
      <c r="K257" s="105"/>
      <c r="L257" s="105"/>
      <c r="M257" s="136"/>
      <c r="T257" s="44">
        <f>Nut_StatusTool!A251</f>
        <v>245</v>
      </c>
      <c r="U257" s="44">
        <f>Nut_StatusTool!B251</f>
        <v>0</v>
      </c>
      <c r="V257" s="44">
        <f>Nut_StatusTool!C251</f>
        <v>0</v>
      </c>
      <c r="W257" s="44">
        <f>Nut_StatusTool!D251</f>
        <v>0</v>
      </c>
      <c r="X257" s="44">
        <f>Nut_StatusTool!F251</f>
        <v>0</v>
      </c>
      <c r="Y257" s="285" t="str">
        <f>Nut_StatusTool!K251</f>
        <v/>
      </c>
      <c r="Z257" s="44" t="str">
        <f>Nut_StatusTool!L251</f>
        <v/>
      </c>
      <c r="AA257" s="44" t="str">
        <f>Nut_StatusTool!M251</f>
        <v/>
      </c>
      <c r="AB257" s="44" t="str">
        <f>Nut_StatusTool!N251</f>
        <v/>
      </c>
      <c r="AC257" s="44">
        <f>Nut_StatusTool!I251</f>
        <v>0</v>
      </c>
      <c r="AD257" s="44">
        <f>Nut_StatusTool!J251</f>
        <v>0</v>
      </c>
    </row>
    <row r="258" spans="1:30" ht="20.100000000000001" customHeight="1">
      <c r="A258" s="59" t="str">
        <f t="array" ref="A258">IF(ROWS(A$9:A258)&gt;$U$5,"",INDEX(T$13:T$512,SMALL(IF(($AB$13:$AB$512=$AB$5),ROW($A$9:$A$508)-ROW($A$9)+1,""),ROWS(A$9:A258)),,1))</f>
        <v/>
      </c>
      <c r="B258" s="389" t="str">
        <f t="array" ref="B258">IF(ROWS(B$9:B258)&gt;$U$5,"",INDEX(U$13:U$512,SMALL(IF(($AB$13:$AB$512=$AB$5),ROW($A$9:$A$508)-ROW($A$9)+1,""),ROWS(B$9:B258)),,1))</f>
        <v/>
      </c>
      <c r="C258" s="389" t="str">
        <f t="array" ref="C258">IF(ROWS(C$9:C258)&gt;$U$5,"",INDEX(V$13:V$512,SMALL(IF(($AB$13:$AB$512=$AB$5),ROW($A$9:$A$508)-ROW($A$9)+1,""),ROWS(C$9:C258)),,1))</f>
        <v/>
      </c>
      <c r="D258" s="30" t="str">
        <f t="array" ref="D258">IF(ROWS(D$9:D258)&gt;$U$5,"",INDEX(W$13:W$512,SMALL(IF(($AB$13:$AB$512=$AB$5),ROW($A$9:$A$508)-ROW($A$9)+1,""),ROWS(D$9:D258)),,1))</f>
        <v/>
      </c>
      <c r="E258" s="59" t="str">
        <f t="array" ref="E258">IF(ROWS(E$9:E258)&gt;$U$5,"",INDEX(X$13:X$512,SMALL(IF(($AB$13:$AB$512=$AB$5),ROW($A$9:$A$508)-ROW($A$9)+1,""),ROWS(E$9:E258)),,1))</f>
        <v/>
      </c>
      <c r="F258" s="59" t="str">
        <f t="array" ref="F258">IF(ROWS(F$9:F258)&gt;$U$5,"",INDEX(Y$13:Y$512,SMALL(IF(($AB$13:$AB$512=$AB$5),ROW($A$9:$A$508)-ROW($A$9)+1,""),ROWS(F$9:F258)),,1))</f>
        <v/>
      </c>
      <c r="G258" s="59" t="str">
        <f t="array" ref="G258">IF(ROWS(G$9:G258)&gt;$U$5,"",INDEX(AB$13:AB$512,SMALL(IF(($AB$13:$AB$512=$AB$5),ROW($A$9:$A$508)-ROW($A$9)+1,""),ROWS(G$9:G258)),,1))</f>
        <v/>
      </c>
      <c r="H258" s="325" t="str">
        <f t="array" ref="H258">IF(ROWS(H$9:H258)&gt;$U$5,"",INDEX(AC$13:AC$512,SMALL(IF(($AB$13:$AB$512=$AB$5),ROW($A$9:$A$508)-ROW($A$9)+1,""),ROWS(H$9:H258)),,1))</f>
        <v/>
      </c>
      <c r="I258" s="105"/>
      <c r="J258" s="105"/>
      <c r="K258" s="105"/>
      <c r="L258" s="105"/>
      <c r="M258" s="136"/>
      <c r="T258" s="44">
        <f>Nut_StatusTool!A252</f>
        <v>246</v>
      </c>
      <c r="U258" s="44">
        <f>Nut_StatusTool!B252</f>
        <v>0</v>
      </c>
      <c r="V258" s="44">
        <f>Nut_StatusTool!C252</f>
        <v>0</v>
      </c>
      <c r="W258" s="44">
        <f>Nut_StatusTool!D252</f>
        <v>0</v>
      </c>
      <c r="X258" s="44">
        <f>Nut_StatusTool!F252</f>
        <v>0</v>
      </c>
      <c r="Y258" s="285" t="str">
        <f>Nut_StatusTool!K252</f>
        <v/>
      </c>
      <c r="Z258" s="44" t="str">
        <f>Nut_StatusTool!L252</f>
        <v/>
      </c>
      <c r="AA258" s="44" t="str">
        <f>Nut_StatusTool!M252</f>
        <v/>
      </c>
      <c r="AB258" s="44" t="str">
        <f>Nut_StatusTool!N252</f>
        <v/>
      </c>
      <c r="AC258" s="44">
        <f>Nut_StatusTool!I252</f>
        <v>0</v>
      </c>
      <c r="AD258" s="44">
        <f>Nut_StatusTool!J252</f>
        <v>0</v>
      </c>
    </row>
    <row r="259" spans="1:30" ht="20.100000000000001" customHeight="1">
      <c r="A259" s="59" t="str">
        <f t="array" ref="A259">IF(ROWS(A$9:A259)&gt;$U$5,"",INDEX(T$13:T$512,SMALL(IF(($AB$13:$AB$512=$AB$5),ROW($A$9:$A$508)-ROW($A$9)+1,""),ROWS(A$9:A259)),,1))</f>
        <v/>
      </c>
      <c r="B259" s="389" t="str">
        <f t="array" ref="B259">IF(ROWS(B$9:B259)&gt;$U$5,"",INDEX(U$13:U$512,SMALL(IF(($AB$13:$AB$512=$AB$5),ROW($A$9:$A$508)-ROW($A$9)+1,""),ROWS(B$9:B259)),,1))</f>
        <v/>
      </c>
      <c r="C259" s="389" t="str">
        <f t="array" ref="C259">IF(ROWS(C$9:C259)&gt;$U$5,"",INDEX(V$13:V$512,SMALL(IF(($AB$13:$AB$512=$AB$5),ROW($A$9:$A$508)-ROW($A$9)+1,""),ROWS(C$9:C259)),,1))</f>
        <v/>
      </c>
      <c r="D259" s="30" t="str">
        <f t="array" ref="D259">IF(ROWS(D$9:D259)&gt;$U$5,"",INDEX(W$13:W$512,SMALL(IF(($AB$13:$AB$512=$AB$5),ROW($A$9:$A$508)-ROW($A$9)+1,""),ROWS(D$9:D259)),,1))</f>
        <v/>
      </c>
      <c r="E259" s="59" t="str">
        <f t="array" ref="E259">IF(ROWS(E$9:E259)&gt;$U$5,"",INDEX(X$13:X$512,SMALL(IF(($AB$13:$AB$512=$AB$5),ROW($A$9:$A$508)-ROW($A$9)+1,""),ROWS(E$9:E259)),,1))</f>
        <v/>
      </c>
      <c r="F259" s="59" t="str">
        <f t="array" ref="F259">IF(ROWS(F$9:F259)&gt;$U$5,"",INDEX(Y$13:Y$512,SMALL(IF(($AB$13:$AB$512=$AB$5),ROW($A$9:$A$508)-ROW($A$9)+1,""),ROWS(F$9:F259)),,1))</f>
        <v/>
      </c>
      <c r="G259" s="59" t="str">
        <f t="array" ref="G259">IF(ROWS(G$9:G259)&gt;$U$5,"",INDEX(AB$13:AB$512,SMALL(IF(($AB$13:$AB$512=$AB$5),ROW($A$9:$A$508)-ROW($A$9)+1,""),ROWS(G$9:G259)),,1))</f>
        <v/>
      </c>
      <c r="H259" s="325" t="str">
        <f t="array" ref="H259">IF(ROWS(H$9:H259)&gt;$U$5,"",INDEX(AC$13:AC$512,SMALL(IF(($AB$13:$AB$512=$AB$5),ROW($A$9:$A$508)-ROW($A$9)+1,""),ROWS(H$9:H259)),,1))</f>
        <v/>
      </c>
      <c r="I259" s="105"/>
      <c r="J259" s="105"/>
      <c r="K259" s="105"/>
      <c r="L259" s="105"/>
      <c r="M259" s="136"/>
      <c r="T259" s="44">
        <f>Nut_StatusTool!A253</f>
        <v>247</v>
      </c>
      <c r="U259" s="44">
        <f>Nut_StatusTool!B253</f>
        <v>0</v>
      </c>
      <c r="V259" s="44">
        <f>Nut_StatusTool!C253</f>
        <v>0</v>
      </c>
      <c r="W259" s="44">
        <f>Nut_StatusTool!D253</f>
        <v>0</v>
      </c>
      <c r="X259" s="44">
        <f>Nut_StatusTool!F253</f>
        <v>0</v>
      </c>
      <c r="Y259" s="285" t="str">
        <f>Nut_StatusTool!K253</f>
        <v/>
      </c>
      <c r="Z259" s="44" t="str">
        <f>Nut_StatusTool!L253</f>
        <v/>
      </c>
      <c r="AA259" s="44" t="str">
        <f>Nut_StatusTool!M253</f>
        <v/>
      </c>
      <c r="AB259" s="44" t="str">
        <f>Nut_StatusTool!N253</f>
        <v/>
      </c>
      <c r="AC259" s="44">
        <f>Nut_StatusTool!I253</f>
        <v>0</v>
      </c>
      <c r="AD259" s="44">
        <f>Nut_StatusTool!J253</f>
        <v>0</v>
      </c>
    </row>
    <row r="260" spans="1:30" ht="20.100000000000001" customHeight="1">
      <c r="A260" s="59" t="str">
        <f t="array" ref="A260">IF(ROWS(A$9:A260)&gt;$U$5,"",INDEX(T$13:T$512,SMALL(IF(($AB$13:$AB$512=$AB$5),ROW($A$9:$A$508)-ROW($A$9)+1,""),ROWS(A$9:A260)),,1))</f>
        <v/>
      </c>
      <c r="B260" s="389" t="str">
        <f t="array" ref="B260">IF(ROWS(B$9:B260)&gt;$U$5,"",INDEX(U$13:U$512,SMALL(IF(($AB$13:$AB$512=$AB$5),ROW($A$9:$A$508)-ROW($A$9)+1,""),ROWS(B$9:B260)),,1))</f>
        <v/>
      </c>
      <c r="C260" s="389" t="str">
        <f t="array" ref="C260">IF(ROWS(C$9:C260)&gt;$U$5,"",INDEX(V$13:V$512,SMALL(IF(($AB$13:$AB$512=$AB$5),ROW($A$9:$A$508)-ROW($A$9)+1,""),ROWS(C$9:C260)),,1))</f>
        <v/>
      </c>
      <c r="D260" s="30" t="str">
        <f t="array" ref="D260">IF(ROWS(D$9:D260)&gt;$U$5,"",INDEX(W$13:W$512,SMALL(IF(($AB$13:$AB$512=$AB$5),ROW($A$9:$A$508)-ROW($A$9)+1,""),ROWS(D$9:D260)),,1))</f>
        <v/>
      </c>
      <c r="E260" s="59" t="str">
        <f t="array" ref="E260">IF(ROWS(E$9:E260)&gt;$U$5,"",INDEX(X$13:X$512,SMALL(IF(($AB$13:$AB$512=$AB$5),ROW($A$9:$A$508)-ROW($A$9)+1,""),ROWS(E$9:E260)),,1))</f>
        <v/>
      </c>
      <c r="F260" s="59" t="str">
        <f t="array" ref="F260">IF(ROWS(F$9:F260)&gt;$U$5,"",INDEX(Y$13:Y$512,SMALL(IF(($AB$13:$AB$512=$AB$5),ROW($A$9:$A$508)-ROW($A$9)+1,""),ROWS(F$9:F260)),,1))</f>
        <v/>
      </c>
      <c r="G260" s="59" t="str">
        <f t="array" ref="G260">IF(ROWS(G$9:G260)&gt;$U$5,"",INDEX(AB$13:AB$512,SMALL(IF(($AB$13:$AB$512=$AB$5),ROW($A$9:$A$508)-ROW($A$9)+1,""),ROWS(G$9:G260)),,1))</f>
        <v/>
      </c>
      <c r="H260" s="325" t="str">
        <f t="array" ref="H260">IF(ROWS(H$9:H260)&gt;$U$5,"",INDEX(AC$13:AC$512,SMALL(IF(($AB$13:$AB$512=$AB$5),ROW($A$9:$A$508)-ROW($A$9)+1,""),ROWS(H$9:H260)),,1))</f>
        <v/>
      </c>
      <c r="I260" s="105"/>
      <c r="J260" s="105"/>
      <c r="K260" s="105"/>
      <c r="L260" s="105"/>
      <c r="M260" s="136"/>
      <c r="T260" s="44">
        <f>Nut_StatusTool!A254</f>
        <v>248</v>
      </c>
      <c r="U260" s="44">
        <f>Nut_StatusTool!B254</f>
        <v>0</v>
      </c>
      <c r="V260" s="44">
        <f>Nut_StatusTool!C254</f>
        <v>0</v>
      </c>
      <c r="W260" s="44">
        <f>Nut_StatusTool!D254</f>
        <v>0</v>
      </c>
      <c r="X260" s="44">
        <f>Nut_StatusTool!F254</f>
        <v>0</v>
      </c>
      <c r="Y260" s="285" t="str">
        <f>Nut_StatusTool!K254</f>
        <v/>
      </c>
      <c r="Z260" s="44" t="str">
        <f>Nut_StatusTool!L254</f>
        <v/>
      </c>
      <c r="AA260" s="44" t="str">
        <f>Nut_StatusTool!M254</f>
        <v/>
      </c>
      <c r="AB260" s="44" t="str">
        <f>Nut_StatusTool!N254</f>
        <v/>
      </c>
      <c r="AC260" s="44">
        <f>Nut_StatusTool!I254</f>
        <v>0</v>
      </c>
      <c r="AD260" s="44">
        <f>Nut_StatusTool!J254</f>
        <v>0</v>
      </c>
    </row>
    <row r="261" spans="1:30" ht="20.100000000000001" customHeight="1">
      <c r="A261" s="59" t="str">
        <f t="array" ref="A261">IF(ROWS(A$9:A261)&gt;$U$5,"",INDEX(T$13:T$512,SMALL(IF(($AB$13:$AB$512=$AB$5),ROW($A$9:$A$508)-ROW($A$9)+1,""),ROWS(A$9:A261)),,1))</f>
        <v/>
      </c>
      <c r="B261" s="389" t="str">
        <f t="array" ref="B261">IF(ROWS(B$9:B261)&gt;$U$5,"",INDEX(U$13:U$512,SMALL(IF(($AB$13:$AB$512=$AB$5),ROW($A$9:$A$508)-ROW($A$9)+1,""),ROWS(B$9:B261)),,1))</f>
        <v/>
      </c>
      <c r="C261" s="389" t="str">
        <f t="array" ref="C261">IF(ROWS(C$9:C261)&gt;$U$5,"",INDEX(V$13:V$512,SMALL(IF(($AB$13:$AB$512=$AB$5),ROW($A$9:$A$508)-ROW($A$9)+1,""),ROWS(C$9:C261)),,1))</f>
        <v/>
      </c>
      <c r="D261" s="30" t="str">
        <f t="array" ref="D261">IF(ROWS(D$9:D261)&gt;$U$5,"",INDEX(W$13:W$512,SMALL(IF(($AB$13:$AB$512=$AB$5),ROW($A$9:$A$508)-ROW($A$9)+1,""),ROWS(D$9:D261)),,1))</f>
        <v/>
      </c>
      <c r="E261" s="59" t="str">
        <f t="array" ref="E261">IF(ROWS(E$9:E261)&gt;$U$5,"",INDEX(X$13:X$512,SMALL(IF(($AB$13:$AB$512=$AB$5),ROW($A$9:$A$508)-ROW($A$9)+1,""),ROWS(E$9:E261)),,1))</f>
        <v/>
      </c>
      <c r="F261" s="59" t="str">
        <f t="array" ref="F261">IF(ROWS(F$9:F261)&gt;$U$5,"",INDEX(Y$13:Y$512,SMALL(IF(($AB$13:$AB$512=$AB$5),ROW($A$9:$A$508)-ROW($A$9)+1,""),ROWS(F$9:F261)),,1))</f>
        <v/>
      </c>
      <c r="G261" s="59" t="str">
        <f t="array" ref="G261">IF(ROWS(G$9:G261)&gt;$U$5,"",INDEX(AB$13:AB$512,SMALL(IF(($AB$13:$AB$512=$AB$5),ROW($A$9:$A$508)-ROW($A$9)+1,""),ROWS(G$9:G261)),,1))</f>
        <v/>
      </c>
      <c r="H261" s="325" t="str">
        <f t="array" ref="H261">IF(ROWS(H$9:H261)&gt;$U$5,"",INDEX(AC$13:AC$512,SMALL(IF(($AB$13:$AB$512=$AB$5),ROW($A$9:$A$508)-ROW($A$9)+1,""),ROWS(H$9:H261)),,1))</f>
        <v/>
      </c>
      <c r="I261" s="105"/>
      <c r="J261" s="105"/>
      <c r="K261" s="105"/>
      <c r="L261" s="105"/>
      <c r="M261" s="136"/>
      <c r="T261" s="44">
        <f>Nut_StatusTool!A255</f>
        <v>249</v>
      </c>
      <c r="U261" s="44">
        <f>Nut_StatusTool!B255</f>
        <v>0</v>
      </c>
      <c r="V261" s="44">
        <f>Nut_StatusTool!C255</f>
        <v>0</v>
      </c>
      <c r="W261" s="44">
        <f>Nut_StatusTool!D255</f>
        <v>0</v>
      </c>
      <c r="X261" s="44">
        <f>Nut_StatusTool!F255</f>
        <v>0</v>
      </c>
      <c r="Y261" s="285" t="str">
        <f>Nut_StatusTool!K255</f>
        <v/>
      </c>
      <c r="Z261" s="44" t="str">
        <f>Nut_StatusTool!L255</f>
        <v/>
      </c>
      <c r="AA261" s="44" t="str">
        <f>Nut_StatusTool!M255</f>
        <v/>
      </c>
      <c r="AB261" s="44" t="str">
        <f>Nut_StatusTool!N255</f>
        <v/>
      </c>
      <c r="AC261" s="44">
        <f>Nut_StatusTool!I255</f>
        <v>0</v>
      </c>
      <c r="AD261" s="44">
        <f>Nut_StatusTool!J255</f>
        <v>0</v>
      </c>
    </row>
    <row r="262" spans="1:30" ht="20.100000000000001" customHeight="1">
      <c r="A262" s="59" t="str">
        <f t="array" ref="A262">IF(ROWS(A$9:A262)&gt;$U$5,"",INDEX(T$13:T$512,SMALL(IF(($AB$13:$AB$512=$AB$5),ROW($A$9:$A$508)-ROW($A$9)+1,""),ROWS(A$9:A262)),,1))</f>
        <v/>
      </c>
      <c r="B262" s="389" t="str">
        <f t="array" ref="B262">IF(ROWS(B$9:B262)&gt;$U$5,"",INDEX(U$13:U$512,SMALL(IF(($AB$13:$AB$512=$AB$5),ROW($A$9:$A$508)-ROW($A$9)+1,""),ROWS(B$9:B262)),,1))</f>
        <v/>
      </c>
      <c r="C262" s="389" t="str">
        <f t="array" ref="C262">IF(ROWS(C$9:C262)&gt;$U$5,"",INDEX(V$13:V$512,SMALL(IF(($AB$13:$AB$512=$AB$5),ROW($A$9:$A$508)-ROW($A$9)+1,""),ROWS(C$9:C262)),,1))</f>
        <v/>
      </c>
      <c r="D262" s="30" t="str">
        <f t="array" ref="D262">IF(ROWS(D$9:D262)&gt;$U$5,"",INDEX(W$13:W$512,SMALL(IF(($AB$13:$AB$512=$AB$5),ROW($A$9:$A$508)-ROW($A$9)+1,""),ROWS(D$9:D262)),,1))</f>
        <v/>
      </c>
      <c r="E262" s="59" t="str">
        <f t="array" ref="E262">IF(ROWS(E$9:E262)&gt;$U$5,"",INDEX(X$13:X$512,SMALL(IF(($AB$13:$AB$512=$AB$5),ROW($A$9:$A$508)-ROW($A$9)+1,""),ROWS(E$9:E262)),,1))</f>
        <v/>
      </c>
      <c r="F262" s="59" t="str">
        <f t="array" ref="F262">IF(ROWS(F$9:F262)&gt;$U$5,"",INDEX(Y$13:Y$512,SMALL(IF(($AB$13:$AB$512=$AB$5),ROW($A$9:$A$508)-ROW($A$9)+1,""),ROWS(F$9:F262)),,1))</f>
        <v/>
      </c>
      <c r="G262" s="59" t="str">
        <f t="array" ref="G262">IF(ROWS(G$9:G262)&gt;$U$5,"",INDEX(AB$13:AB$512,SMALL(IF(($AB$13:$AB$512=$AB$5),ROW($A$9:$A$508)-ROW($A$9)+1,""),ROWS(G$9:G262)),,1))</f>
        <v/>
      </c>
      <c r="H262" s="325" t="str">
        <f t="array" ref="H262">IF(ROWS(H$9:H262)&gt;$U$5,"",INDEX(AC$13:AC$512,SMALL(IF(($AB$13:$AB$512=$AB$5),ROW($A$9:$A$508)-ROW($A$9)+1,""),ROWS(H$9:H262)),,1))</f>
        <v/>
      </c>
      <c r="I262" s="105"/>
      <c r="J262" s="105"/>
      <c r="K262" s="105"/>
      <c r="L262" s="105"/>
      <c r="M262" s="136"/>
      <c r="T262" s="44">
        <f>Nut_StatusTool!A256</f>
        <v>250</v>
      </c>
      <c r="U262" s="44">
        <f>Nut_StatusTool!B256</f>
        <v>0</v>
      </c>
      <c r="V262" s="44">
        <f>Nut_StatusTool!C256</f>
        <v>0</v>
      </c>
      <c r="W262" s="44">
        <f>Nut_StatusTool!D256</f>
        <v>0</v>
      </c>
      <c r="X262" s="44">
        <f>Nut_StatusTool!F256</f>
        <v>0</v>
      </c>
      <c r="Y262" s="285" t="str">
        <f>Nut_StatusTool!K256</f>
        <v/>
      </c>
      <c r="Z262" s="44" t="str">
        <f>Nut_StatusTool!L256</f>
        <v/>
      </c>
      <c r="AA262" s="44" t="str">
        <f>Nut_StatusTool!M256</f>
        <v/>
      </c>
      <c r="AB262" s="44" t="str">
        <f>Nut_StatusTool!N256</f>
        <v/>
      </c>
      <c r="AC262" s="44">
        <f>Nut_StatusTool!I256</f>
        <v>0</v>
      </c>
      <c r="AD262" s="44">
        <f>Nut_StatusTool!J256</f>
        <v>0</v>
      </c>
    </row>
    <row r="263" spans="1:30" ht="20.100000000000001" customHeight="1">
      <c r="A263" s="59" t="str">
        <f t="array" ref="A263">IF(ROWS(A$9:A263)&gt;$U$5,"",INDEX(T$13:T$512,SMALL(IF(($AB$13:$AB$512=$AB$5),ROW($A$9:$A$508)-ROW($A$9)+1,""),ROWS(A$9:A263)),,1))</f>
        <v/>
      </c>
      <c r="B263" s="389" t="str">
        <f t="array" ref="B263">IF(ROWS(B$9:B263)&gt;$U$5,"",INDEX(U$13:U$512,SMALL(IF(($AB$13:$AB$512=$AB$5),ROW($A$9:$A$508)-ROW($A$9)+1,""),ROWS(B$9:B263)),,1))</f>
        <v/>
      </c>
      <c r="C263" s="389" t="str">
        <f t="array" ref="C263">IF(ROWS(C$9:C263)&gt;$U$5,"",INDEX(V$13:V$512,SMALL(IF(($AB$13:$AB$512=$AB$5),ROW($A$9:$A$508)-ROW($A$9)+1,""),ROWS(C$9:C263)),,1))</f>
        <v/>
      </c>
      <c r="D263" s="30" t="str">
        <f t="array" ref="D263">IF(ROWS(D$9:D263)&gt;$U$5,"",INDEX(W$13:W$512,SMALL(IF(($AB$13:$AB$512=$AB$5),ROW($A$9:$A$508)-ROW($A$9)+1,""),ROWS(D$9:D263)),,1))</f>
        <v/>
      </c>
      <c r="E263" s="59" t="str">
        <f t="array" ref="E263">IF(ROWS(E$9:E263)&gt;$U$5,"",INDEX(X$13:X$512,SMALL(IF(($AB$13:$AB$512=$AB$5),ROW($A$9:$A$508)-ROW($A$9)+1,""),ROWS(E$9:E263)),,1))</f>
        <v/>
      </c>
      <c r="F263" s="59" t="str">
        <f t="array" ref="F263">IF(ROWS(F$9:F263)&gt;$U$5,"",INDEX(Y$13:Y$512,SMALL(IF(($AB$13:$AB$512=$AB$5),ROW($A$9:$A$508)-ROW($A$9)+1,""),ROWS(F$9:F263)),,1))</f>
        <v/>
      </c>
      <c r="G263" s="59" t="str">
        <f t="array" ref="G263">IF(ROWS(G$9:G263)&gt;$U$5,"",INDEX(AB$13:AB$512,SMALL(IF(($AB$13:$AB$512=$AB$5),ROW($A$9:$A$508)-ROW($A$9)+1,""),ROWS(G$9:G263)),,1))</f>
        <v/>
      </c>
      <c r="H263" s="325" t="str">
        <f t="array" ref="H263">IF(ROWS(H$9:H263)&gt;$U$5,"",INDEX(AC$13:AC$512,SMALL(IF(($AB$13:$AB$512=$AB$5),ROW($A$9:$A$508)-ROW($A$9)+1,""),ROWS(H$9:H263)),,1))</f>
        <v/>
      </c>
      <c r="I263" s="105"/>
      <c r="J263" s="105"/>
      <c r="K263" s="105"/>
      <c r="L263" s="105"/>
      <c r="M263" s="136"/>
      <c r="T263" s="44">
        <f>Nut_StatusTool!A257</f>
        <v>251</v>
      </c>
      <c r="U263" s="44">
        <f>Nut_StatusTool!B257</f>
        <v>0</v>
      </c>
      <c r="V263" s="44">
        <f>Nut_StatusTool!C257</f>
        <v>0</v>
      </c>
      <c r="W263" s="44">
        <f>Nut_StatusTool!D257</f>
        <v>0</v>
      </c>
      <c r="X263" s="44">
        <f>Nut_StatusTool!F257</f>
        <v>0</v>
      </c>
      <c r="Y263" s="285" t="str">
        <f>Nut_StatusTool!K257</f>
        <v/>
      </c>
      <c r="Z263" s="44" t="str">
        <f>Nut_StatusTool!L257</f>
        <v/>
      </c>
      <c r="AA263" s="44" t="str">
        <f>Nut_StatusTool!M257</f>
        <v/>
      </c>
      <c r="AB263" s="44" t="str">
        <f>Nut_StatusTool!N257</f>
        <v/>
      </c>
      <c r="AC263" s="44">
        <f>Nut_StatusTool!I257</f>
        <v>0</v>
      </c>
      <c r="AD263" s="44">
        <f>Nut_StatusTool!J257</f>
        <v>0</v>
      </c>
    </row>
    <row r="264" spans="1:30" ht="20.100000000000001" customHeight="1">
      <c r="A264" s="59" t="str">
        <f t="array" ref="A264">IF(ROWS(A$9:A264)&gt;$U$5,"",INDEX(T$13:T$512,SMALL(IF(($AB$13:$AB$512=$AB$5),ROW($A$9:$A$508)-ROW($A$9)+1,""),ROWS(A$9:A264)),,1))</f>
        <v/>
      </c>
      <c r="B264" s="389" t="str">
        <f t="array" ref="B264">IF(ROWS(B$9:B264)&gt;$U$5,"",INDEX(U$13:U$512,SMALL(IF(($AB$13:$AB$512=$AB$5),ROW($A$9:$A$508)-ROW($A$9)+1,""),ROWS(B$9:B264)),,1))</f>
        <v/>
      </c>
      <c r="C264" s="389" t="str">
        <f t="array" ref="C264">IF(ROWS(C$9:C264)&gt;$U$5,"",INDEX(V$13:V$512,SMALL(IF(($AB$13:$AB$512=$AB$5),ROW($A$9:$A$508)-ROW($A$9)+1,""),ROWS(C$9:C264)),,1))</f>
        <v/>
      </c>
      <c r="D264" s="30" t="str">
        <f t="array" ref="D264">IF(ROWS(D$9:D264)&gt;$U$5,"",INDEX(W$13:W$512,SMALL(IF(($AB$13:$AB$512=$AB$5),ROW($A$9:$A$508)-ROW($A$9)+1,""),ROWS(D$9:D264)),,1))</f>
        <v/>
      </c>
      <c r="E264" s="59" t="str">
        <f t="array" ref="E264">IF(ROWS(E$9:E264)&gt;$U$5,"",INDEX(X$13:X$512,SMALL(IF(($AB$13:$AB$512=$AB$5),ROW($A$9:$A$508)-ROW($A$9)+1,""),ROWS(E$9:E264)),,1))</f>
        <v/>
      </c>
      <c r="F264" s="59" t="str">
        <f t="array" ref="F264">IF(ROWS(F$9:F264)&gt;$U$5,"",INDEX(Y$13:Y$512,SMALL(IF(($AB$13:$AB$512=$AB$5),ROW($A$9:$A$508)-ROW($A$9)+1,""),ROWS(F$9:F264)),,1))</f>
        <v/>
      </c>
      <c r="G264" s="59" t="str">
        <f t="array" ref="G264">IF(ROWS(G$9:G264)&gt;$U$5,"",INDEX(AB$13:AB$512,SMALL(IF(($AB$13:$AB$512=$AB$5),ROW($A$9:$A$508)-ROW($A$9)+1,""),ROWS(G$9:G264)),,1))</f>
        <v/>
      </c>
      <c r="H264" s="325" t="str">
        <f t="array" ref="H264">IF(ROWS(H$9:H264)&gt;$U$5,"",INDEX(AC$13:AC$512,SMALL(IF(($AB$13:$AB$512=$AB$5),ROW($A$9:$A$508)-ROW($A$9)+1,""),ROWS(H$9:H264)),,1))</f>
        <v/>
      </c>
      <c r="I264" s="105"/>
      <c r="J264" s="105"/>
      <c r="K264" s="105"/>
      <c r="L264" s="105"/>
      <c r="M264" s="136"/>
      <c r="T264" s="44">
        <f>Nut_StatusTool!A258</f>
        <v>252</v>
      </c>
      <c r="U264" s="44">
        <f>Nut_StatusTool!B258</f>
        <v>0</v>
      </c>
      <c r="V264" s="44">
        <f>Nut_StatusTool!C258</f>
        <v>0</v>
      </c>
      <c r="W264" s="44">
        <f>Nut_StatusTool!D258</f>
        <v>0</v>
      </c>
      <c r="X264" s="44">
        <f>Nut_StatusTool!F258</f>
        <v>0</v>
      </c>
      <c r="Y264" s="285" t="str">
        <f>Nut_StatusTool!K258</f>
        <v/>
      </c>
      <c r="Z264" s="44" t="str">
        <f>Nut_StatusTool!L258</f>
        <v/>
      </c>
      <c r="AA264" s="44" t="str">
        <f>Nut_StatusTool!M258</f>
        <v/>
      </c>
      <c r="AB264" s="44" t="str">
        <f>Nut_StatusTool!N258</f>
        <v/>
      </c>
      <c r="AC264" s="44">
        <f>Nut_StatusTool!I258</f>
        <v>0</v>
      </c>
      <c r="AD264" s="44">
        <f>Nut_StatusTool!J258</f>
        <v>0</v>
      </c>
    </row>
    <row r="265" spans="1:30" ht="20.100000000000001" customHeight="1">
      <c r="A265" s="59" t="str">
        <f t="array" ref="A265">IF(ROWS(A$9:A265)&gt;$U$5,"",INDEX(T$13:T$512,SMALL(IF(($AB$13:$AB$512=$AB$5),ROW($A$9:$A$508)-ROW($A$9)+1,""),ROWS(A$9:A265)),,1))</f>
        <v/>
      </c>
      <c r="B265" s="389" t="str">
        <f t="array" ref="B265">IF(ROWS(B$9:B265)&gt;$U$5,"",INDEX(U$13:U$512,SMALL(IF(($AB$13:$AB$512=$AB$5),ROW($A$9:$A$508)-ROW($A$9)+1,""),ROWS(B$9:B265)),,1))</f>
        <v/>
      </c>
      <c r="C265" s="389" t="str">
        <f t="array" ref="C265">IF(ROWS(C$9:C265)&gt;$U$5,"",INDEX(V$13:V$512,SMALL(IF(($AB$13:$AB$512=$AB$5),ROW($A$9:$A$508)-ROW($A$9)+1,""),ROWS(C$9:C265)),,1))</f>
        <v/>
      </c>
      <c r="D265" s="30" t="str">
        <f t="array" ref="D265">IF(ROWS(D$9:D265)&gt;$U$5,"",INDEX(W$13:W$512,SMALL(IF(($AB$13:$AB$512=$AB$5),ROW($A$9:$A$508)-ROW($A$9)+1,""),ROWS(D$9:D265)),,1))</f>
        <v/>
      </c>
      <c r="E265" s="59" t="str">
        <f t="array" ref="E265">IF(ROWS(E$9:E265)&gt;$U$5,"",INDEX(X$13:X$512,SMALL(IF(($AB$13:$AB$512=$AB$5),ROW($A$9:$A$508)-ROW($A$9)+1,""),ROWS(E$9:E265)),,1))</f>
        <v/>
      </c>
      <c r="F265" s="59" t="str">
        <f t="array" ref="F265">IF(ROWS(F$9:F265)&gt;$U$5,"",INDEX(Y$13:Y$512,SMALL(IF(($AB$13:$AB$512=$AB$5),ROW($A$9:$A$508)-ROW($A$9)+1,""),ROWS(F$9:F265)),,1))</f>
        <v/>
      </c>
      <c r="G265" s="59" t="str">
        <f t="array" ref="G265">IF(ROWS(G$9:G265)&gt;$U$5,"",INDEX(AB$13:AB$512,SMALL(IF(($AB$13:$AB$512=$AB$5),ROW($A$9:$A$508)-ROW($A$9)+1,""),ROWS(G$9:G265)),,1))</f>
        <v/>
      </c>
      <c r="H265" s="325" t="str">
        <f t="array" ref="H265">IF(ROWS(H$9:H265)&gt;$U$5,"",INDEX(AC$13:AC$512,SMALL(IF(($AB$13:$AB$512=$AB$5),ROW($A$9:$A$508)-ROW($A$9)+1,""),ROWS(H$9:H265)),,1))</f>
        <v/>
      </c>
      <c r="I265" s="105"/>
      <c r="J265" s="105"/>
      <c r="K265" s="105"/>
      <c r="L265" s="105"/>
      <c r="M265" s="136"/>
      <c r="T265" s="44">
        <f>Nut_StatusTool!A259</f>
        <v>253</v>
      </c>
      <c r="U265" s="44">
        <f>Nut_StatusTool!B259</f>
        <v>0</v>
      </c>
      <c r="V265" s="44">
        <f>Nut_StatusTool!C259</f>
        <v>0</v>
      </c>
      <c r="W265" s="44">
        <f>Nut_StatusTool!D259</f>
        <v>0</v>
      </c>
      <c r="X265" s="44">
        <f>Nut_StatusTool!F259</f>
        <v>0</v>
      </c>
      <c r="Y265" s="285" t="str">
        <f>Nut_StatusTool!K259</f>
        <v/>
      </c>
      <c r="Z265" s="44" t="str">
        <f>Nut_StatusTool!L259</f>
        <v/>
      </c>
      <c r="AA265" s="44" t="str">
        <f>Nut_StatusTool!M259</f>
        <v/>
      </c>
      <c r="AB265" s="44" t="str">
        <f>Nut_StatusTool!N259</f>
        <v/>
      </c>
      <c r="AC265" s="44">
        <f>Nut_StatusTool!I259</f>
        <v>0</v>
      </c>
      <c r="AD265" s="44">
        <f>Nut_StatusTool!J259</f>
        <v>0</v>
      </c>
    </row>
    <row r="266" spans="1:30" ht="20.100000000000001" customHeight="1">
      <c r="A266" s="59" t="str">
        <f t="array" ref="A266">IF(ROWS(A$9:A266)&gt;$U$5,"",INDEX(T$13:T$512,SMALL(IF(($AB$13:$AB$512=$AB$5),ROW($A$9:$A$508)-ROW($A$9)+1,""),ROWS(A$9:A266)),,1))</f>
        <v/>
      </c>
      <c r="B266" s="389" t="str">
        <f t="array" ref="B266">IF(ROWS(B$9:B266)&gt;$U$5,"",INDEX(U$13:U$512,SMALL(IF(($AB$13:$AB$512=$AB$5),ROW($A$9:$A$508)-ROW($A$9)+1,""),ROWS(B$9:B266)),,1))</f>
        <v/>
      </c>
      <c r="C266" s="389" t="str">
        <f t="array" ref="C266">IF(ROWS(C$9:C266)&gt;$U$5,"",INDEX(V$13:V$512,SMALL(IF(($AB$13:$AB$512=$AB$5),ROW($A$9:$A$508)-ROW($A$9)+1,""),ROWS(C$9:C266)),,1))</f>
        <v/>
      </c>
      <c r="D266" s="30" t="str">
        <f t="array" ref="D266">IF(ROWS(D$9:D266)&gt;$U$5,"",INDEX(W$13:W$512,SMALL(IF(($AB$13:$AB$512=$AB$5),ROW($A$9:$A$508)-ROW($A$9)+1,""),ROWS(D$9:D266)),,1))</f>
        <v/>
      </c>
      <c r="E266" s="59" t="str">
        <f t="array" ref="E266">IF(ROWS(E$9:E266)&gt;$U$5,"",INDEX(X$13:X$512,SMALL(IF(($AB$13:$AB$512=$AB$5),ROW($A$9:$A$508)-ROW($A$9)+1,""),ROWS(E$9:E266)),,1))</f>
        <v/>
      </c>
      <c r="F266" s="59" t="str">
        <f t="array" ref="F266">IF(ROWS(F$9:F266)&gt;$U$5,"",INDEX(Y$13:Y$512,SMALL(IF(($AB$13:$AB$512=$AB$5),ROW($A$9:$A$508)-ROW($A$9)+1,""),ROWS(F$9:F266)),,1))</f>
        <v/>
      </c>
      <c r="G266" s="59" t="str">
        <f t="array" ref="G266">IF(ROWS(G$9:G266)&gt;$U$5,"",INDEX(AB$13:AB$512,SMALL(IF(($AB$13:$AB$512=$AB$5),ROW($A$9:$A$508)-ROW($A$9)+1,""),ROWS(G$9:G266)),,1))</f>
        <v/>
      </c>
      <c r="H266" s="325" t="str">
        <f t="array" ref="H266">IF(ROWS(H$9:H266)&gt;$U$5,"",INDEX(AC$13:AC$512,SMALL(IF(($AB$13:$AB$512=$AB$5),ROW($A$9:$A$508)-ROW($A$9)+1,""),ROWS(H$9:H266)),,1))</f>
        <v/>
      </c>
      <c r="I266" s="105"/>
      <c r="J266" s="105"/>
      <c r="K266" s="105"/>
      <c r="L266" s="105"/>
      <c r="M266" s="136"/>
      <c r="T266" s="44">
        <f>Nut_StatusTool!A260</f>
        <v>254</v>
      </c>
      <c r="U266" s="44">
        <f>Nut_StatusTool!B260</f>
        <v>0</v>
      </c>
      <c r="V266" s="44">
        <f>Nut_StatusTool!C260</f>
        <v>0</v>
      </c>
      <c r="W266" s="44">
        <f>Nut_StatusTool!D260</f>
        <v>0</v>
      </c>
      <c r="X266" s="44">
        <f>Nut_StatusTool!F260</f>
        <v>0</v>
      </c>
      <c r="Y266" s="285" t="str">
        <f>Nut_StatusTool!K260</f>
        <v/>
      </c>
      <c r="Z266" s="44" t="str">
        <f>Nut_StatusTool!L260</f>
        <v/>
      </c>
      <c r="AA266" s="44" t="str">
        <f>Nut_StatusTool!M260</f>
        <v/>
      </c>
      <c r="AB266" s="44" t="str">
        <f>Nut_StatusTool!N260</f>
        <v/>
      </c>
      <c r="AC266" s="44">
        <f>Nut_StatusTool!I260</f>
        <v>0</v>
      </c>
      <c r="AD266" s="44">
        <f>Nut_StatusTool!J260</f>
        <v>0</v>
      </c>
    </row>
    <row r="267" spans="1:30" ht="20.100000000000001" customHeight="1">
      <c r="A267" s="59" t="str">
        <f t="array" ref="A267">IF(ROWS(A$9:A267)&gt;$U$5,"",INDEX(T$13:T$512,SMALL(IF(($AB$13:$AB$512=$AB$5),ROW($A$9:$A$508)-ROW($A$9)+1,""),ROWS(A$9:A267)),,1))</f>
        <v/>
      </c>
      <c r="B267" s="389" t="str">
        <f t="array" ref="B267">IF(ROWS(B$9:B267)&gt;$U$5,"",INDEX(U$13:U$512,SMALL(IF(($AB$13:$AB$512=$AB$5),ROW($A$9:$A$508)-ROW($A$9)+1,""),ROWS(B$9:B267)),,1))</f>
        <v/>
      </c>
      <c r="C267" s="389" t="str">
        <f t="array" ref="C267">IF(ROWS(C$9:C267)&gt;$U$5,"",INDEX(V$13:V$512,SMALL(IF(($AB$13:$AB$512=$AB$5),ROW($A$9:$A$508)-ROW($A$9)+1,""),ROWS(C$9:C267)),,1))</f>
        <v/>
      </c>
      <c r="D267" s="30" t="str">
        <f t="array" ref="D267">IF(ROWS(D$9:D267)&gt;$U$5,"",INDEX(W$13:W$512,SMALL(IF(($AB$13:$AB$512=$AB$5),ROW($A$9:$A$508)-ROW($A$9)+1,""),ROWS(D$9:D267)),,1))</f>
        <v/>
      </c>
      <c r="E267" s="59" t="str">
        <f t="array" ref="E267">IF(ROWS(E$9:E267)&gt;$U$5,"",INDEX(X$13:X$512,SMALL(IF(($AB$13:$AB$512=$AB$5),ROW($A$9:$A$508)-ROW($A$9)+1,""),ROWS(E$9:E267)),,1))</f>
        <v/>
      </c>
      <c r="F267" s="59" t="str">
        <f t="array" ref="F267">IF(ROWS(F$9:F267)&gt;$U$5,"",INDEX(Y$13:Y$512,SMALL(IF(($AB$13:$AB$512=$AB$5),ROW($A$9:$A$508)-ROW($A$9)+1,""),ROWS(F$9:F267)),,1))</f>
        <v/>
      </c>
      <c r="G267" s="59" t="str">
        <f t="array" ref="G267">IF(ROWS(G$9:G267)&gt;$U$5,"",INDEX(AB$13:AB$512,SMALL(IF(($AB$13:$AB$512=$AB$5),ROW($A$9:$A$508)-ROW($A$9)+1,""),ROWS(G$9:G267)),,1))</f>
        <v/>
      </c>
      <c r="H267" s="325" t="str">
        <f t="array" ref="H267">IF(ROWS(H$9:H267)&gt;$U$5,"",INDEX(AC$13:AC$512,SMALL(IF(($AB$13:$AB$512=$AB$5),ROW($A$9:$A$508)-ROW($A$9)+1,""),ROWS(H$9:H267)),,1))</f>
        <v/>
      </c>
      <c r="I267" s="105"/>
      <c r="J267" s="105"/>
      <c r="K267" s="105"/>
      <c r="L267" s="105"/>
      <c r="M267" s="136"/>
      <c r="T267" s="44">
        <f>Nut_StatusTool!A261</f>
        <v>255</v>
      </c>
      <c r="U267" s="44">
        <f>Nut_StatusTool!B261</f>
        <v>0</v>
      </c>
      <c r="V267" s="44">
        <f>Nut_StatusTool!C261</f>
        <v>0</v>
      </c>
      <c r="W267" s="44">
        <f>Nut_StatusTool!D261</f>
        <v>0</v>
      </c>
      <c r="X267" s="44">
        <f>Nut_StatusTool!F261</f>
        <v>0</v>
      </c>
      <c r="Y267" s="285" t="str">
        <f>Nut_StatusTool!K261</f>
        <v/>
      </c>
      <c r="Z267" s="44" t="str">
        <f>Nut_StatusTool!L261</f>
        <v/>
      </c>
      <c r="AA267" s="44" t="str">
        <f>Nut_StatusTool!M261</f>
        <v/>
      </c>
      <c r="AB267" s="44" t="str">
        <f>Nut_StatusTool!N261</f>
        <v/>
      </c>
      <c r="AC267" s="44">
        <f>Nut_StatusTool!I261</f>
        <v>0</v>
      </c>
      <c r="AD267" s="44">
        <f>Nut_StatusTool!J261</f>
        <v>0</v>
      </c>
    </row>
    <row r="268" spans="1:30" ht="20.100000000000001" customHeight="1">
      <c r="A268" s="59" t="str">
        <f t="array" ref="A268">IF(ROWS(A$9:A268)&gt;$U$5,"",INDEX(T$13:T$512,SMALL(IF(($AB$13:$AB$512=$AB$5),ROW($A$9:$A$508)-ROW($A$9)+1,""),ROWS(A$9:A268)),,1))</f>
        <v/>
      </c>
      <c r="B268" s="389" t="str">
        <f t="array" ref="B268">IF(ROWS(B$9:B268)&gt;$U$5,"",INDEX(U$13:U$512,SMALL(IF(($AB$13:$AB$512=$AB$5),ROW($A$9:$A$508)-ROW($A$9)+1,""),ROWS(B$9:B268)),,1))</f>
        <v/>
      </c>
      <c r="C268" s="389" t="str">
        <f t="array" ref="C268">IF(ROWS(C$9:C268)&gt;$U$5,"",INDEX(V$13:V$512,SMALL(IF(($AB$13:$AB$512=$AB$5),ROW($A$9:$A$508)-ROW($A$9)+1,""),ROWS(C$9:C268)),,1))</f>
        <v/>
      </c>
      <c r="D268" s="30" t="str">
        <f t="array" ref="D268">IF(ROWS(D$9:D268)&gt;$U$5,"",INDEX(W$13:W$512,SMALL(IF(($AB$13:$AB$512=$AB$5),ROW($A$9:$A$508)-ROW($A$9)+1,""),ROWS(D$9:D268)),,1))</f>
        <v/>
      </c>
      <c r="E268" s="59" t="str">
        <f t="array" ref="E268">IF(ROWS(E$9:E268)&gt;$U$5,"",INDEX(X$13:X$512,SMALL(IF(($AB$13:$AB$512=$AB$5),ROW($A$9:$A$508)-ROW($A$9)+1,""),ROWS(E$9:E268)),,1))</f>
        <v/>
      </c>
      <c r="F268" s="59" t="str">
        <f t="array" ref="F268">IF(ROWS(F$9:F268)&gt;$U$5,"",INDEX(Y$13:Y$512,SMALL(IF(($AB$13:$AB$512=$AB$5),ROW($A$9:$A$508)-ROW($A$9)+1,""),ROWS(F$9:F268)),,1))</f>
        <v/>
      </c>
      <c r="G268" s="59" t="str">
        <f t="array" ref="G268">IF(ROWS(G$9:G268)&gt;$U$5,"",INDEX(AB$13:AB$512,SMALL(IF(($AB$13:$AB$512=$AB$5),ROW($A$9:$A$508)-ROW($A$9)+1,""),ROWS(G$9:G268)),,1))</f>
        <v/>
      </c>
      <c r="H268" s="325" t="str">
        <f t="array" ref="H268">IF(ROWS(H$9:H268)&gt;$U$5,"",INDEX(AC$13:AC$512,SMALL(IF(($AB$13:$AB$512=$AB$5),ROW($A$9:$A$508)-ROW($A$9)+1,""),ROWS(H$9:H268)),,1))</f>
        <v/>
      </c>
      <c r="I268" s="105"/>
      <c r="J268" s="105"/>
      <c r="K268" s="105"/>
      <c r="L268" s="105"/>
      <c r="M268" s="136"/>
      <c r="T268" s="44">
        <f>Nut_StatusTool!A262</f>
        <v>256</v>
      </c>
      <c r="U268" s="44">
        <f>Nut_StatusTool!B262</f>
        <v>0</v>
      </c>
      <c r="V268" s="44">
        <f>Nut_StatusTool!C262</f>
        <v>0</v>
      </c>
      <c r="W268" s="44">
        <f>Nut_StatusTool!D262</f>
        <v>0</v>
      </c>
      <c r="X268" s="44">
        <f>Nut_StatusTool!F262</f>
        <v>0</v>
      </c>
      <c r="Y268" s="285" t="str">
        <f>Nut_StatusTool!K262</f>
        <v/>
      </c>
      <c r="Z268" s="44" t="str">
        <f>Nut_StatusTool!L262</f>
        <v/>
      </c>
      <c r="AA268" s="44" t="str">
        <f>Nut_StatusTool!M262</f>
        <v/>
      </c>
      <c r="AB268" s="44" t="str">
        <f>Nut_StatusTool!N262</f>
        <v/>
      </c>
      <c r="AC268" s="44">
        <f>Nut_StatusTool!I262</f>
        <v>0</v>
      </c>
      <c r="AD268" s="44">
        <f>Nut_StatusTool!J262</f>
        <v>0</v>
      </c>
    </row>
    <row r="269" spans="1:30" ht="20.100000000000001" customHeight="1">
      <c r="A269" s="59" t="str">
        <f t="array" ref="A269">IF(ROWS(A$9:A269)&gt;$U$5,"",INDEX(T$13:T$512,SMALL(IF(($AB$13:$AB$512=$AB$5),ROW($A$9:$A$508)-ROW($A$9)+1,""),ROWS(A$9:A269)),,1))</f>
        <v/>
      </c>
      <c r="B269" s="389" t="str">
        <f t="array" ref="B269">IF(ROWS(B$9:B269)&gt;$U$5,"",INDEX(U$13:U$512,SMALL(IF(($AB$13:$AB$512=$AB$5),ROW($A$9:$A$508)-ROW($A$9)+1,""),ROWS(B$9:B269)),,1))</f>
        <v/>
      </c>
      <c r="C269" s="389" t="str">
        <f t="array" ref="C269">IF(ROWS(C$9:C269)&gt;$U$5,"",INDEX(V$13:V$512,SMALL(IF(($AB$13:$AB$512=$AB$5),ROW($A$9:$A$508)-ROW($A$9)+1,""),ROWS(C$9:C269)),,1))</f>
        <v/>
      </c>
      <c r="D269" s="30" t="str">
        <f t="array" ref="D269">IF(ROWS(D$9:D269)&gt;$U$5,"",INDEX(W$13:W$512,SMALL(IF(($AB$13:$AB$512=$AB$5),ROW($A$9:$A$508)-ROW($A$9)+1,""),ROWS(D$9:D269)),,1))</f>
        <v/>
      </c>
      <c r="E269" s="59" t="str">
        <f t="array" ref="E269">IF(ROWS(E$9:E269)&gt;$U$5,"",INDEX(X$13:X$512,SMALL(IF(($AB$13:$AB$512=$AB$5),ROW($A$9:$A$508)-ROW($A$9)+1,""),ROWS(E$9:E269)),,1))</f>
        <v/>
      </c>
      <c r="F269" s="59" t="str">
        <f t="array" ref="F269">IF(ROWS(F$9:F269)&gt;$U$5,"",INDEX(Y$13:Y$512,SMALL(IF(($AB$13:$AB$512=$AB$5),ROW($A$9:$A$508)-ROW($A$9)+1,""),ROWS(F$9:F269)),,1))</f>
        <v/>
      </c>
      <c r="G269" s="59" t="str">
        <f t="array" ref="G269">IF(ROWS(G$9:G269)&gt;$U$5,"",INDEX(AB$13:AB$512,SMALL(IF(($AB$13:$AB$512=$AB$5),ROW($A$9:$A$508)-ROW($A$9)+1,""),ROWS(G$9:G269)),,1))</f>
        <v/>
      </c>
      <c r="H269" s="325" t="str">
        <f t="array" ref="H269">IF(ROWS(H$9:H269)&gt;$U$5,"",INDEX(AC$13:AC$512,SMALL(IF(($AB$13:$AB$512=$AB$5),ROW($A$9:$A$508)-ROW($A$9)+1,""),ROWS(H$9:H269)),,1))</f>
        <v/>
      </c>
      <c r="I269" s="105"/>
      <c r="J269" s="105"/>
      <c r="K269" s="105"/>
      <c r="L269" s="105"/>
      <c r="M269" s="136"/>
      <c r="T269" s="44">
        <f>Nut_StatusTool!A263</f>
        <v>257</v>
      </c>
      <c r="U269" s="44">
        <f>Nut_StatusTool!B263</f>
        <v>0</v>
      </c>
      <c r="V269" s="44">
        <f>Nut_StatusTool!C263</f>
        <v>0</v>
      </c>
      <c r="W269" s="44">
        <f>Nut_StatusTool!D263</f>
        <v>0</v>
      </c>
      <c r="X269" s="44">
        <f>Nut_StatusTool!F263</f>
        <v>0</v>
      </c>
      <c r="Y269" s="285" t="str">
        <f>Nut_StatusTool!K263</f>
        <v/>
      </c>
      <c r="Z269" s="44" t="str">
        <f>Nut_StatusTool!L263</f>
        <v/>
      </c>
      <c r="AA269" s="44" t="str">
        <f>Nut_StatusTool!M263</f>
        <v/>
      </c>
      <c r="AB269" s="44" t="str">
        <f>Nut_StatusTool!N263</f>
        <v/>
      </c>
      <c r="AC269" s="44">
        <f>Nut_StatusTool!I263</f>
        <v>0</v>
      </c>
      <c r="AD269" s="44">
        <f>Nut_StatusTool!J263</f>
        <v>0</v>
      </c>
    </row>
    <row r="270" spans="1:30" ht="20.100000000000001" customHeight="1">
      <c r="A270" s="59" t="str">
        <f t="array" ref="A270">IF(ROWS(A$9:A270)&gt;$U$5,"",INDEX(T$13:T$512,SMALL(IF(($AB$13:$AB$512=$AB$5),ROW($A$9:$A$508)-ROW($A$9)+1,""),ROWS(A$9:A270)),,1))</f>
        <v/>
      </c>
      <c r="B270" s="389" t="str">
        <f t="array" ref="B270">IF(ROWS(B$9:B270)&gt;$U$5,"",INDEX(U$13:U$512,SMALL(IF(($AB$13:$AB$512=$AB$5),ROW($A$9:$A$508)-ROW($A$9)+1,""),ROWS(B$9:B270)),,1))</f>
        <v/>
      </c>
      <c r="C270" s="389" t="str">
        <f t="array" ref="C270">IF(ROWS(C$9:C270)&gt;$U$5,"",INDEX(V$13:V$512,SMALL(IF(($AB$13:$AB$512=$AB$5),ROW($A$9:$A$508)-ROW($A$9)+1,""),ROWS(C$9:C270)),,1))</f>
        <v/>
      </c>
      <c r="D270" s="30" t="str">
        <f t="array" ref="D270">IF(ROWS(D$9:D270)&gt;$U$5,"",INDEX(W$13:W$512,SMALL(IF(($AB$13:$AB$512=$AB$5),ROW($A$9:$A$508)-ROW($A$9)+1,""),ROWS(D$9:D270)),,1))</f>
        <v/>
      </c>
      <c r="E270" s="59" t="str">
        <f t="array" ref="E270">IF(ROWS(E$9:E270)&gt;$U$5,"",INDEX(X$13:X$512,SMALL(IF(($AB$13:$AB$512=$AB$5),ROW($A$9:$A$508)-ROW($A$9)+1,""),ROWS(E$9:E270)),,1))</f>
        <v/>
      </c>
      <c r="F270" s="59" t="str">
        <f t="array" ref="F270">IF(ROWS(F$9:F270)&gt;$U$5,"",INDEX(Y$13:Y$512,SMALL(IF(($AB$13:$AB$512=$AB$5),ROW($A$9:$A$508)-ROW($A$9)+1,""),ROWS(F$9:F270)),,1))</f>
        <v/>
      </c>
      <c r="G270" s="59" t="str">
        <f t="array" ref="G270">IF(ROWS(G$9:G270)&gt;$U$5,"",INDEX(AB$13:AB$512,SMALL(IF(($AB$13:$AB$512=$AB$5),ROW($A$9:$A$508)-ROW($A$9)+1,""),ROWS(G$9:G270)),,1))</f>
        <v/>
      </c>
      <c r="H270" s="325" t="str">
        <f t="array" ref="H270">IF(ROWS(H$9:H270)&gt;$U$5,"",INDEX(AC$13:AC$512,SMALL(IF(($AB$13:$AB$512=$AB$5),ROW($A$9:$A$508)-ROW($A$9)+1,""),ROWS(H$9:H270)),,1))</f>
        <v/>
      </c>
      <c r="I270" s="105"/>
      <c r="J270" s="105"/>
      <c r="K270" s="105"/>
      <c r="L270" s="105"/>
      <c r="M270" s="136"/>
      <c r="T270" s="44">
        <f>Nut_StatusTool!A264</f>
        <v>258</v>
      </c>
      <c r="U270" s="44">
        <f>Nut_StatusTool!B264</f>
        <v>0</v>
      </c>
      <c r="V270" s="44">
        <f>Nut_StatusTool!C264</f>
        <v>0</v>
      </c>
      <c r="W270" s="44">
        <f>Nut_StatusTool!D264</f>
        <v>0</v>
      </c>
      <c r="X270" s="44">
        <f>Nut_StatusTool!F264</f>
        <v>0</v>
      </c>
      <c r="Y270" s="285" t="str">
        <f>Nut_StatusTool!K264</f>
        <v/>
      </c>
      <c r="Z270" s="44" t="str">
        <f>Nut_StatusTool!L264</f>
        <v/>
      </c>
      <c r="AA270" s="44" t="str">
        <f>Nut_StatusTool!M264</f>
        <v/>
      </c>
      <c r="AB270" s="44" t="str">
        <f>Nut_StatusTool!N264</f>
        <v/>
      </c>
      <c r="AC270" s="44">
        <f>Nut_StatusTool!I264</f>
        <v>0</v>
      </c>
      <c r="AD270" s="44">
        <f>Nut_StatusTool!J264</f>
        <v>0</v>
      </c>
    </row>
    <row r="271" spans="1:30" ht="20.100000000000001" customHeight="1">
      <c r="A271" s="59" t="str">
        <f t="array" ref="A271">IF(ROWS(A$9:A271)&gt;$U$5,"",INDEX(T$13:T$512,SMALL(IF(($AB$13:$AB$512=$AB$5),ROW($A$9:$A$508)-ROW($A$9)+1,""),ROWS(A$9:A271)),,1))</f>
        <v/>
      </c>
      <c r="B271" s="389" t="str">
        <f t="array" ref="B271">IF(ROWS(B$9:B271)&gt;$U$5,"",INDEX(U$13:U$512,SMALL(IF(($AB$13:$AB$512=$AB$5),ROW($A$9:$A$508)-ROW($A$9)+1,""),ROWS(B$9:B271)),,1))</f>
        <v/>
      </c>
      <c r="C271" s="389" t="str">
        <f t="array" ref="C271">IF(ROWS(C$9:C271)&gt;$U$5,"",INDEX(V$13:V$512,SMALL(IF(($AB$13:$AB$512=$AB$5),ROW($A$9:$A$508)-ROW($A$9)+1,""),ROWS(C$9:C271)),,1))</f>
        <v/>
      </c>
      <c r="D271" s="30" t="str">
        <f t="array" ref="D271">IF(ROWS(D$9:D271)&gt;$U$5,"",INDEX(W$13:W$512,SMALL(IF(($AB$13:$AB$512=$AB$5),ROW($A$9:$A$508)-ROW($A$9)+1,""),ROWS(D$9:D271)),,1))</f>
        <v/>
      </c>
      <c r="E271" s="59" t="str">
        <f t="array" ref="E271">IF(ROWS(E$9:E271)&gt;$U$5,"",INDEX(X$13:X$512,SMALL(IF(($AB$13:$AB$512=$AB$5),ROW($A$9:$A$508)-ROW($A$9)+1,""),ROWS(E$9:E271)),,1))</f>
        <v/>
      </c>
      <c r="F271" s="59" t="str">
        <f t="array" ref="F271">IF(ROWS(F$9:F271)&gt;$U$5,"",INDEX(Y$13:Y$512,SMALL(IF(($AB$13:$AB$512=$AB$5),ROW($A$9:$A$508)-ROW($A$9)+1,""),ROWS(F$9:F271)),,1))</f>
        <v/>
      </c>
      <c r="G271" s="59" t="str">
        <f t="array" ref="G271">IF(ROWS(G$9:G271)&gt;$U$5,"",INDEX(AB$13:AB$512,SMALL(IF(($AB$13:$AB$512=$AB$5),ROW($A$9:$A$508)-ROW($A$9)+1,""),ROWS(G$9:G271)),,1))</f>
        <v/>
      </c>
      <c r="H271" s="325" t="str">
        <f t="array" ref="H271">IF(ROWS(H$9:H271)&gt;$U$5,"",INDEX(AC$13:AC$512,SMALL(IF(($AB$13:$AB$512=$AB$5),ROW($A$9:$A$508)-ROW($A$9)+1,""),ROWS(H$9:H271)),,1))</f>
        <v/>
      </c>
      <c r="I271" s="105"/>
      <c r="J271" s="105"/>
      <c r="K271" s="105"/>
      <c r="L271" s="105"/>
      <c r="M271" s="136"/>
      <c r="T271" s="44">
        <f>Nut_StatusTool!A265</f>
        <v>259</v>
      </c>
      <c r="U271" s="44">
        <f>Nut_StatusTool!B265</f>
        <v>0</v>
      </c>
      <c r="V271" s="44">
        <f>Nut_StatusTool!C265</f>
        <v>0</v>
      </c>
      <c r="W271" s="44">
        <f>Nut_StatusTool!D265</f>
        <v>0</v>
      </c>
      <c r="X271" s="44">
        <f>Nut_StatusTool!F265</f>
        <v>0</v>
      </c>
      <c r="Y271" s="285" t="str">
        <f>Nut_StatusTool!K265</f>
        <v/>
      </c>
      <c r="Z271" s="44" t="str">
        <f>Nut_StatusTool!L265</f>
        <v/>
      </c>
      <c r="AA271" s="44" t="str">
        <f>Nut_StatusTool!M265</f>
        <v/>
      </c>
      <c r="AB271" s="44" t="str">
        <f>Nut_StatusTool!N265</f>
        <v/>
      </c>
      <c r="AC271" s="44">
        <f>Nut_StatusTool!I265</f>
        <v>0</v>
      </c>
      <c r="AD271" s="44">
        <f>Nut_StatusTool!J265</f>
        <v>0</v>
      </c>
    </row>
    <row r="272" spans="1:30" ht="20.100000000000001" customHeight="1">
      <c r="A272" s="59" t="str">
        <f t="array" ref="A272">IF(ROWS(A$9:A272)&gt;$U$5,"",INDEX(T$13:T$512,SMALL(IF(($AB$13:$AB$512=$AB$5),ROW($A$9:$A$508)-ROW($A$9)+1,""),ROWS(A$9:A272)),,1))</f>
        <v/>
      </c>
      <c r="B272" s="389" t="str">
        <f t="array" ref="B272">IF(ROWS(B$9:B272)&gt;$U$5,"",INDEX(U$13:U$512,SMALL(IF(($AB$13:$AB$512=$AB$5),ROW($A$9:$A$508)-ROW($A$9)+1,""),ROWS(B$9:B272)),,1))</f>
        <v/>
      </c>
      <c r="C272" s="389" t="str">
        <f t="array" ref="C272">IF(ROWS(C$9:C272)&gt;$U$5,"",INDEX(V$13:V$512,SMALL(IF(($AB$13:$AB$512=$AB$5),ROW($A$9:$A$508)-ROW($A$9)+1,""),ROWS(C$9:C272)),,1))</f>
        <v/>
      </c>
      <c r="D272" s="30" t="str">
        <f t="array" ref="D272">IF(ROWS(D$9:D272)&gt;$U$5,"",INDEX(W$13:W$512,SMALL(IF(($AB$13:$AB$512=$AB$5),ROW($A$9:$A$508)-ROW($A$9)+1,""),ROWS(D$9:D272)),,1))</f>
        <v/>
      </c>
      <c r="E272" s="59" t="str">
        <f t="array" ref="E272">IF(ROWS(E$9:E272)&gt;$U$5,"",INDEX(X$13:X$512,SMALL(IF(($AB$13:$AB$512=$AB$5),ROW($A$9:$A$508)-ROW($A$9)+1,""),ROWS(E$9:E272)),,1))</f>
        <v/>
      </c>
      <c r="F272" s="59" t="str">
        <f t="array" ref="F272">IF(ROWS(F$9:F272)&gt;$U$5,"",INDEX(Y$13:Y$512,SMALL(IF(($AB$13:$AB$512=$AB$5),ROW($A$9:$A$508)-ROW($A$9)+1,""),ROWS(F$9:F272)),,1))</f>
        <v/>
      </c>
      <c r="G272" s="59" t="str">
        <f t="array" ref="G272">IF(ROWS(G$9:G272)&gt;$U$5,"",INDEX(AB$13:AB$512,SMALL(IF(($AB$13:$AB$512=$AB$5),ROW($A$9:$A$508)-ROW($A$9)+1,""),ROWS(G$9:G272)),,1))</f>
        <v/>
      </c>
      <c r="H272" s="325" t="str">
        <f t="array" ref="H272">IF(ROWS(H$9:H272)&gt;$U$5,"",INDEX(AC$13:AC$512,SMALL(IF(($AB$13:$AB$512=$AB$5),ROW($A$9:$A$508)-ROW($A$9)+1,""),ROWS(H$9:H272)),,1))</f>
        <v/>
      </c>
      <c r="I272" s="105"/>
      <c r="J272" s="105"/>
      <c r="K272" s="105"/>
      <c r="L272" s="105"/>
      <c r="M272" s="136"/>
      <c r="T272" s="44">
        <f>Nut_StatusTool!A266</f>
        <v>260</v>
      </c>
      <c r="U272" s="44">
        <f>Nut_StatusTool!B266</f>
        <v>0</v>
      </c>
      <c r="V272" s="44">
        <f>Nut_StatusTool!C266</f>
        <v>0</v>
      </c>
      <c r="W272" s="44">
        <f>Nut_StatusTool!D266</f>
        <v>0</v>
      </c>
      <c r="X272" s="44">
        <f>Nut_StatusTool!F266</f>
        <v>0</v>
      </c>
      <c r="Y272" s="285" t="str">
        <f>Nut_StatusTool!K266</f>
        <v/>
      </c>
      <c r="Z272" s="44" t="str">
        <f>Nut_StatusTool!L266</f>
        <v/>
      </c>
      <c r="AA272" s="44" t="str">
        <f>Nut_StatusTool!M266</f>
        <v/>
      </c>
      <c r="AB272" s="44" t="str">
        <f>Nut_StatusTool!N266</f>
        <v/>
      </c>
      <c r="AC272" s="44">
        <f>Nut_StatusTool!I266</f>
        <v>0</v>
      </c>
      <c r="AD272" s="44">
        <f>Nut_StatusTool!J266</f>
        <v>0</v>
      </c>
    </row>
    <row r="273" spans="1:30" ht="20.100000000000001" customHeight="1">
      <c r="A273" s="59" t="str">
        <f t="array" ref="A273">IF(ROWS(A$9:A273)&gt;$U$5,"",INDEX(T$13:T$512,SMALL(IF(($AB$13:$AB$512=$AB$5),ROW($A$9:$A$508)-ROW($A$9)+1,""),ROWS(A$9:A273)),,1))</f>
        <v/>
      </c>
      <c r="B273" s="389" t="str">
        <f t="array" ref="B273">IF(ROWS(B$9:B273)&gt;$U$5,"",INDEX(U$13:U$512,SMALL(IF(($AB$13:$AB$512=$AB$5),ROW($A$9:$A$508)-ROW($A$9)+1,""),ROWS(B$9:B273)),,1))</f>
        <v/>
      </c>
      <c r="C273" s="389" t="str">
        <f t="array" ref="C273">IF(ROWS(C$9:C273)&gt;$U$5,"",INDEX(V$13:V$512,SMALL(IF(($AB$13:$AB$512=$AB$5),ROW($A$9:$A$508)-ROW($A$9)+1,""),ROWS(C$9:C273)),,1))</f>
        <v/>
      </c>
      <c r="D273" s="30" t="str">
        <f t="array" ref="D273">IF(ROWS(D$9:D273)&gt;$U$5,"",INDEX(W$13:W$512,SMALL(IF(($AB$13:$AB$512=$AB$5),ROW($A$9:$A$508)-ROW($A$9)+1,""),ROWS(D$9:D273)),,1))</f>
        <v/>
      </c>
      <c r="E273" s="59" t="str">
        <f t="array" ref="E273">IF(ROWS(E$9:E273)&gt;$U$5,"",INDEX(X$13:X$512,SMALL(IF(($AB$13:$AB$512=$AB$5),ROW($A$9:$A$508)-ROW($A$9)+1,""),ROWS(E$9:E273)),,1))</f>
        <v/>
      </c>
      <c r="F273" s="59" t="str">
        <f t="array" ref="F273">IF(ROWS(F$9:F273)&gt;$U$5,"",INDEX(Y$13:Y$512,SMALL(IF(($AB$13:$AB$512=$AB$5),ROW($A$9:$A$508)-ROW($A$9)+1,""),ROWS(F$9:F273)),,1))</f>
        <v/>
      </c>
      <c r="G273" s="59" t="str">
        <f t="array" ref="G273">IF(ROWS(G$9:G273)&gt;$U$5,"",INDEX(AB$13:AB$512,SMALL(IF(($AB$13:$AB$512=$AB$5),ROW($A$9:$A$508)-ROW($A$9)+1,""),ROWS(G$9:G273)),,1))</f>
        <v/>
      </c>
      <c r="H273" s="325" t="str">
        <f t="array" ref="H273">IF(ROWS(H$9:H273)&gt;$U$5,"",INDEX(AC$13:AC$512,SMALL(IF(($AB$13:$AB$512=$AB$5),ROW($A$9:$A$508)-ROW($A$9)+1,""),ROWS(H$9:H273)),,1))</f>
        <v/>
      </c>
      <c r="I273" s="105"/>
      <c r="J273" s="105"/>
      <c r="K273" s="105"/>
      <c r="L273" s="105"/>
      <c r="M273" s="136"/>
      <c r="T273" s="44">
        <f>Nut_StatusTool!A267</f>
        <v>261</v>
      </c>
      <c r="U273" s="44">
        <f>Nut_StatusTool!B267</f>
        <v>0</v>
      </c>
      <c r="V273" s="44">
        <f>Nut_StatusTool!C267</f>
        <v>0</v>
      </c>
      <c r="W273" s="44">
        <f>Nut_StatusTool!D267</f>
        <v>0</v>
      </c>
      <c r="X273" s="44">
        <f>Nut_StatusTool!F267</f>
        <v>0</v>
      </c>
      <c r="Y273" s="285" t="str">
        <f>Nut_StatusTool!K267</f>
        <v/>
      </c>
      <c r="Z273" s="44" t="str">
        <f>Nut_StatusTool!L267</f>
        <v/>
      </c>
      <c r="AA273" s="44" t="str">
        <f>Nut_StatusTool!M267</f>
        <v/>
      </c>
      <c r="AB273" s="44" t="str">
        <f>Nut_StatusTool!N267</f>
        <v/>
      </c>
      <c r="AC273" s="44">
        <f>Nut_StatusTool!I267</f>
        <v>0</v>
      </c>
      <c r="AD273" s="44">
        <f>Nut_StatusTool!J267</f>
        <v>0</v>
      </c>
    </row>
    <row r="274" spans="1:30" ht="20.100000000000001" customHeight="1">
      <c r="A274" s="59" t="str">
        <f t="array" ref="A274">IF(ROWS(A$9:A274)&gt;$U$5,"",INDEX(T$13:T$512,SMALL(IF(($AB$13:$AB$512=$AB$5),ROW($A$9:$A$508)-ROW($A$9)+1,""),ROWS(A$9:A274)),,1))</f>
        <v/>
      </c>
      <c r="B274" s="389" t="str">
        <f t="array" ref="B274">IF(ROWS(B$9:B274)&gt;$U$5,"",INDEX(U$13:U$512,SMALL(IF(($AB$13:$AB$512=$AB$5),ROW($A$9:$A$508)-ROW($A$9)+1,""),ROWS(B$9:B274)),,1))</f>
        <v/>
      </c>
      <c r="C274" s="389" t="str">
        <f t="array" ref="C274">IF(ROWS(C$9:C274)&gt;$U$5,"",INDEX(V$13:V$512,SMALL(IF(($AB$13:$AB$512=$AB$5),ROW($A$9:$A$508)-ROW($A$9)+1,""),ROWS(C$9:C274)),,1))</f>
        <v/>
      </c>
      <c r="D274" s="30" t="str">
        <f t="array" ref="D274">IF(ROWS(D$9:D274)&gt;$U$5,"",INDEX(W$13:W$512,SMALL(IF(($AB$13:$AB$512=$AB$5),ROW($A$9:$A$508)-ROW($A$9)+1,""),ROWS(D$9:D274)),,1))</f>
        <v/>
      </c>
      <c r="E274" s="59" t="str">
        <f t="array" ref="E274">IF(ROWS(E$9:E274)&gt;$U$5,"",INDEX(X$13:X$512,SMALL(IF(($AB$13:$AB$512=$AB$5),ROW($A$9:$A$508)-ROW($A$9)+1,""),ROWS(E$9:E274)),,1))</f>
        <v/>
      </c>
      <c r="F274" s="59" t="str">
        <f t="array" ref="F274">IF(ROWS(F$9:F274)&gt;$U$5,"",INDEX(Y$13:Y$512,SMALL(IF(($AB$13:$AB$512=$AB$5),ROW($A$9:$A$508)-ROW($A$9)+1,""),ROWS(F$9:F274)),,1))</f>
        <v/>
      </c>
      <c r="G274" s="59" t="str">
        <f t="array" ref="G274">IF(ROWS(G$9:G274)&gt;$U$5,"",INDEX(AB$13:AB$512,SMALL(IF(($AB$13:$AB$512=$AB$5),ROW($A$9:$A$508)-ROW($A$9)+1,""),ROWS(G$9:G274)),,1))</f>
        <v/>
      </c>
      <c r="H274" s="325" t="str">
        <f t="array" ref="H274">IF(ROWS(H$9:H274)&gt;$U$5,"",INDEX(AC$13:AC$512,SMALL(IF(($AB$13:$AB$512=$AB$5),ROW($A$9:$A$508)-ROW($A$9)+1,""),ROWS(H$9:H274)),,1))</f>
        <v/>
      </c>
      <c r="I274" s="105"/>
      <c r="J274" s="105"/>
      <c r="K274" s="105"/>
      <c r="L274" s="105"/>
      <c r="M274" s="136"/>
      <c r="T274" s="44">
        <f>Nut_StatusTool!A268</f>
        <v>262</v>
      </c>
      <c r="U274" s="44">
        <f>Nut_StatusTool!B268</f>
        <v>0</v>
      </c>
      <c r="V274" s="44">
        <f>Nut_StatusTool!C268</f>
        <v>0</v>
      </c>
      <c r="W274" s="44">
        <f>Nut_StatusTool!D268</f>
        <v>0</v>
      </c>
      <c r="X274" s="44">
        <f>Nut_StatusTool!F268</f>
        <v>0</v>
      </c>
      <c r="Y274" s="285" t="str">
        <f>Nut_StatusTool!K268</f>
        <v/>
      </c>
      <c r="Z274" s="44" t="str">
        <f>Nut_StatusTool!L268</f>
        <v/>
      </c>
      <c r="AA274" s="44" t="str">
        <f>Nut_StatusTool!M268</f>
        <v/>
      </c>
      <c r="AB274" s="44" t="str">
        <f>Nut_StatusTool!N268</f>
        <v/>
      </c>
      <c r="AC274" s="44">
        <f>Nut_StatusTool!I268</f>
        <v>0</v>
      </c>
      <c r="AD274" s="44">
        <f>Nut_StatusTool!J268</f>
        <v>0</v>
      </c>
    </row>
    <row r="275" spans="1:30" ht="20.100000000000001" customHeight="1">
      <c r="A275" s="59" t="str">
        <f t="array" ref="A275">IF(ROWS(A$9:A275)&gt;$U$5,"",INDEX(T$13:T$512,SMALL(IF(($AB$13:$AB$512=$AB$5),ROW($A$9:$A$508)-ROW($A$9)+1,""),ROWS(A$9:A275)),,1))</f>
        <v/>
      </c>
      <c r="B275" s="389" t="str">
        <f t="array" ref="B275">IF(ROWS(B$9:B275)&gt;$U$5,"",INDEX(U$13:U$512,SMALL(IF(($AB$13:$AB$512=$AB$5),ROW($A$9:$A$508)-ROW($A$9)+1,""),ROWS(B$9:B275)),,1))</f>
        <v/>
      </c>
      <c r="C275" s="389" t="str">
        <f t="array" ref="C275">IF(ROWS(C$9:C275)&gt;$U$5,"",INDEX(V$13:V$512,SMALL(IF(($AB$13:$AB$512=$AB$5),ROW($A$9:$A$508)-ROW($A$9)+1,""),ROWS(C$9:C275)),,1))</f>
        <v/>
      </c>
      <c r="D275" s="30" t="str">
        <f t="array" ref="D275">IF(ROWS(D$9:D275)&gt;$U$5,"",INDEX(W$13:W$512,SMALL(IF(($AB$13:$AB$512=$AB$5),ROW($A$9:$A$508)-ROW($A$9)+1,""),ROWS(D$9:D275)),,1))</f>
        <v/>
      </c>
      <c r="E275" s="59" t="str">
        <f t="array" ref="E275">IF(ROWS(E$9:E275)&gt;$U$5,"",INDEX(X$13:X$512,SMALL(IF(($AB$13:$AB$512=$AB$5),ROW($A$9:$A$508)-ROW($A$9)+1,""),ROWS(E$9:E275)),,1))</f>
        <v/>
      </c>
      <c r="F275" s="59" t="str">
        <f t="array" ref="F275">IF(ROWS(F$9:F275)&gt;$U$5,"",INDEX(Y$13:Y$512,SMALL(IF(($AB$13:$AB$512=$AB$5),ROW($A$9:$A$508)-ROW($A$9)+1,""),ROWS(F$9:F275)),,1))</f>
        <v/>
      </c>
      <c r="G275" s="59" t="str">
        <f t="array" ref="G275">IF(ROWS(G$9:G275)&gt;$U$5,"",INDEX(AB$13:AB$512,SMALL(IF(($AB$13:$AB$512=$AB$5),ROW($A$9:$A$508)-ROW($A$9)+1,""),ROWS(G$9:G275)),,1))</f>
        <v/>
      </c>
      <c r="H275" s="325" t="str">
        <f t="array" ref="H275">IF(ROWS(H$9:H275)&gt;$U$5,"",INDEX(AC$13:AC$512,SMALL(IF(($AB$13:$AB$512=$AB$5),ROW($A$9:$A$508)-ROW($A$9)+1,""),ROWS(H$9:H275)),,1))</f>
        <v/>
      </c>
      <c r="I275" s="105"/>
      <c r="J275" s="105"/>
      <c r="K275" s="105"/>
      <c r="L275" s="105"/>
      <c r="M275" s="136"/>
      <c r="T275" s="44">
        <f>Nut_StatusTool!A269</f>
        <v>263</v>
      </c>
      <c r="U275" s="44">
        <f>Nut_StatusTool!B269</f>
        <v>0</v>
      </c>
      <c r="V275" s="44">
        <f>Nut_StatusTool!C269</f>
        <v>0</v>
      </c>
      <c r="W275" s="44">
        <f>Nut_StatusTool!D269</f>
        <v>0</v>
      </c>
      <c r="X275" s="44">
        <f>Nut_StatusTool!F269</f>
        <v>0</v>
      </c>
      <c r="Y275" s="285" t="str">
        <f>Nut_StatusTool!K269</f>
        <v/>
      </c>
      <c r="Z275" s="44" t="str">
        <f>Nut_StatusTool!L269</f>
        <v/>
      </c>
      <c r="AA275" s="44" t="str">
        <f>Nut_StatusTool!M269</f>
        <v/>
      </c>
      <c r="AB275" s="44" t="str">
        <f>Nut_StatusTool!N269</f>
        <v/>
      </c>
      <c r="AC275" s="44">
        <f>Nut_StatusTool!I269</f>
        <v>0</v>
      </c>
      <c r="AD275" s="44">
        <f>Nut_StatusTool!J269</f>
        <v>0</v>
      </c>
    </row>
    <row r="276" spans="1:30" ht="20.100000000000001" customHeight="1">
      <c r="A276" s="59" t="str">
        <f t="array" ref="A276">IF(ROWS(A$9:A276)&gt;$U$5,"",INDEX(T$13:T$512,SMALL(IF(($AB$13:$AB$512=$AB$5),ROW($A$9:$A$508)-ROW($A$9)+1,""),ROWS(A$9:A276)),,1))</f>
        <v/>
      </c>
      <c r="B276" s="389" t="str">
        <f t="array" ref="B276">IF(ROWS(B$9:B276)&gt;$U$5,"",INDEX(U$13:U$512,SMALL(IF(($AB$13:$AB$512=$AB$5),ROW($A$9:$A$508)-ROW($A$9)+1,""),ROWS(B$9:B276)),,1))</f>
        <v/>
      </c>
      <c r="C276" s="389" t="str">
        <f t="array" ref="C276">IF(ROWS(C$9:C276)&gt;$U$5,"",INDEX(V$13:V$512,SMALL(IF(($AB$13:$AB$512=$AB$5),ROW($A$9:$A$508)-ROW($A$9)+1,""),ROWS(C$9:C276)),,1))</f>
        <v/>
      </c>
      <c r="D276" s="30" t="str">
        <f t="array" ref="D276">IF(ROWS(D$9:D276)&gt;$U$5,"",INDEX(W$13:W$512,SMALL(IF(($AB$13:$AB$512=$AB$5),ROW($A$9:$A$508)-ROW($A$9)+1,""),ROWS(D$9:D276)),,1))</f>
        <v/>
      </c>
      <c r="E276" s="59" t="str">
        <f t="array" ref="E276">IF(ROWS(E$9:E276)&gt;$U$5,"",INDEX(X$13:X$512,SMALL(IF(($AB$13:$AB$512=$AB$5),ROW($A$9:$A$508)-ROW($A$9)+1,""),ROWS(E$9:E276)),,1))</f>
        <v/>
      </c>
      <c r="F276" s="59" t="str">
        <f t="array" ref="F276">IF(ROWS(F$9:F276)&gt;$U$5,"",INDEX(Y$13:Y$512,SMALL(IF(($AB$13:$AB$512=$AB$5),ROW($A$9:$A$508)-ROW($A$9)+1,""),ROWS(F$9:F276)),,1))</f>
        <v/>
      </c>
      <c r="G276" s="59" t="str">
        <f t="array" ref="G276">IF(ROWS(G$9:G276)&gt;$U$5,"",INDEX(AB$13:AB$512,SMALL(IF(($AB$13:$AB$512=$AB$5),ROW($A$9:$A$508)-ROW($A$9)+1,""),ROWS(G$9:G276)),,1))</f>
        <v/>
      </c>
      <c r="H276" s="325" t="str">
        <f t="array" ref="H276">IF(ROWS(H$9:H276)&gt;$U$5,"",INDEX(AC$13:AC$512,SMALL(IF(($AB$13:$AB$512=$AB$5),ROW($A$9:$A$508)-ROW($A$9)+1,""),ROWS(H$9:H276)),,1))</f>
        <v/>
      </c>
      <c r="I276" s="105"/>
      <c r="J276" s="105"/>
      <c r="K276" s="105"/>
      <c r="L276" s="105"/>
      <c r="M276" s="136"/>
      <c r="T276" s="44">
        <f>Nut_StatusTool!A270</f>
        <v>264</v>
      </c>
      <c r="U276" s="44">
        <f>Nut_StatusTool!B270</f>
        <v>0</v>
      </c>
      <c r="V276" s="44">
        <f>Nut_StatusTool!C270</f>
        <v>0</v>
      </c>
      <c r="W276" s="44">
        <f>Nut_StatusTool!D270</f>
        <v>0</v>
      </c>
      <c r="X276" s="44">
        <f>Nut_StatusTool!F270</f>
        <v>0</v>
      </c>
      <c r="Y276" s="285" t="str">
        <f>Nut_StatusTool!K270</f>
        <v/>
      </c>
      <c r="Z276" s="44" t="str">
        <f>Nut_StatusTool!L270</f>
        <v/>
      </c>
      <c r="AA276" s="44" t="str">
        <f>Nut_StatusTool!M270</f>
        <v/>
      </c>
      <c r="AB276" s="44" t="str">
        <f>Nut_StatusTool!N270</f>
        <v/>
      </c>
      <c r="AC276" s="44">
        <f>Nut_StatusTool!I270</f>
        <v>0</v>
      </c>
      <c r="AD276" s="44">
        <f>Nut_StatusTool!J270</f>
        <v>0</v>
      </c>
    </row>
    <row r="277" spans="1:30" ht="20.100000000000001" customHeight="1">
      <c r="A277" s="59" t="str">
        <f t="array" ref="A277">IF(ROWS(A$9:A277)&gt;$U$5,"",INDEX(T$13:T$512,SMALL(IF(($AB$13:$AB$512=$AB$5),ROW($A$9:$A$508)-ROW($A$9)+1,""),ROWS(A$9:A277)),,1))</f>
        <v/>
      </c>
      <c r="B277" s="389" t="str">
        <f t="array" ref="B277">IF(ROWS(B$9:B277)&gt;$U$5,"",INDEX(U$13:U$512,SMALL(IF(($AB$13:$AB$512=$AB$5),ROW($A$9:$A$508)-ROW($A$9)+1,""),ROWS(B$9:B277)),,1))</f>
        <v/>
      </c>
      <c r="C277" s="389" t="str">
        <f t="array" ref="C277">IF(ROWS(C$9:C277)&gt;$U$5,"",INDEX(V$13:V$512,SMALL(IF(($AB$13:$AB$512=$AB$5),ROW($A$9:$A$508)-ROW($A$9)+1,""),ROWS(C$9:C277)),,1))</f>
        <v/>
      </c>
      <c r="D277" s="30" t="str">
        <f t="array" ref="D277">IF(ROWS(D$9:D277)&gt;$U$5,"",INDEX(W$13:W$512,SMALL(IF(($AB$13:$AB$512=$AB$5),ROW($A$9:$A$508)-ROW($A$9)+1,""),ROWS(D$9:D277)),,1))</f>
        <v/>
      </c>
      <c r="E277" s="59" t="str">
        <f t="array" ref="E277">IF(ROWS(E$9:E277)&gt;$U$5,"",INDEX(X$13:X$512,SMALL(IF(($AB$13:$AB$512=$AB$5),ROW($A$9:$A$508)-ROW($A$9)+1,""),ROWS(E$9:E277)),,1))</f>
        <v/>
      </c>
      <c r="F277" s="59" t="str">
        <f t="array" ref="F277">IF(ROWS(F$9:F277)&gt;$U$5,"",INDEX(Y$13:Y$512,SMALL(IF(($AB$13:$AB$512=$AB$5),ROW($A$9:$A$508)-ROW($A$9)+1,""),ROWS(F$9:F277)),,1))</f>
        <v/>
      </c>
      <c r="G277" s="59" t="str">
        <f t="array" ref="G277">IF(ROWS(G$9:G277)&gt;$U$5,"",INDEX(AB$13:AB$512,SMALL(IF(($AB$13:$AB$512=$AB$5),ROW($A$9:$A$508)-ROW($A$9)+1,""),ROWS(G$9:G277)),,1))</f>
        <v/>
      </c>
      <c r="H277" s="325" t="str">
        <f t="array" ref="H277">IF(ROWS(H$9:H277)&gt;$U$5,"",INDEX(AC$13:AC$512,SMALL(IF(($AB$13:$AB$512=$AB$5),ROW($A$9:$A$508)-ROW($A$9)+1,""),ROWS(H$9:H277)),,1))</f>
        <v/>
      </c>
      <c r="I277" s="105"/>
      <c r="J277" s="105"/>
      <c r="K277" s="105"/>
      <c r="L277" s="105"/>
      <c r="M277" s="136"/>
      <c r="T277" s="44">
        <f>Nut_StatusTool!A271</f>
        <v>265</v>
      </c>
      <c r="U277" s="44">
        <f>Nut_StatusTool!B271</f>
        <v>0</v>
      </c>
      <c r="V277" s="44">
        <f>Nut_StatusTool!C271</f>
        <v>0</v>
      </c>
      <c r="W277" s="44">
        <f>Nut_StatusTool!D271</f>
        <v>0</v>
      </c>
      <c r="X277" s="44">
        <f>Nut_StatusTool!F271</f>
        <v>0</v>
      </c>
      <c r="Y277" s="285" t="str">
        <f>Nut_StatusTool!K271</f>
        <v/>
      </c>
      <c r="Z277" s="44" t="str">
        <f>Nut_StatusTool!L271</f>
        <v/>
      </c>
      <c r="AA277" s="44" t="str">
        <f>Nut_StatusTool!M271</f>
        <v/>
      </c>
      <c r="AB277" s="44" t="str">
        <f>Nut_StatusTool!N271</f>
        <v/>
      </c>
      <c r="AC277" s="44">
        <f>Nut_StatusTool!I271</f>
        <v>0</v>
      </c>
      <c r="AD277" s="44">
        <f>Nut_StatusTool!J271</f>
        <v>0</v>
      </c>
    </row>
    <row r="278" spans="1:30" ht="20.100000000000001" customHeight="1">
      <c r="A278" s="59" t="str">
        <f t="array" ref="A278">IF(ROWS(A$9:A278)&gt;$U$5,"",INDEX(T$13:T$512,SMALL(IF(($AB$13:$AB$512=$AB$5),ROW($A$9:$A$508)-ROW($A$9)+1,""),ROWS(A$9:A278)),,1))</f>
        <v/>
      </c>
      <c r="B278" s="389" t="str">
        <f t="array" ref="B278">IF(ROWS(B$9:B278)&gt;$U$5,"",INDEX(U$13:U$512,SMALL(IF(($AB$13:$AB$512=$AB$5),ROW($A$9:$A$508)-ROW($A$9)+1,""),ROWS(B$9:B278)),,1))</f>
        <v/>
      </c>
      <c r="C278" s="389" t="str">
        <f t="array" ref="C278">IF(ROWS(C$9:C278)&gt;$U$5,"",INDEX(V$13:V$512,SMALL(IF(($AB$13:$AB$512=$AB$5),ROW($A$9:$A$508)-ROW($A$9)+1,""),ROWS(C$9:C278)),,1))</f>
        <v/>
      </c>
      <c r="D278" s="30" t="str">
        <f t="array" ref="D278">IF(ROWS(D$9:D278)&gt;$U$5,"",INDEX(W$13:W$512,SMALL(IF(($AB$13:$AB$512=$AB$5),ROW($A$9:$A$508)-ROW($A$9)+1,""),ROWS(D$9:D278)),,1))</f>
        <v/>
      </c>
      <c r="E278" s="59" t="str">
        <f t="array" ref="E278">IF(ROWS(E$9:E278)&gt;$U$5,"",INDEX(X$13:X$512,SMALL(IF(($AB$13:$AB$512=$AB$5),ROW($A$9:$A$508)-ROW($A$9)+1,""),ROWS(E$9:E278)),,1))</f>
        <v/>
      </c>
      <c r="F278" s="59" t="str">
        <f t="array" ref="F278">IF(ROWS(F$9:F278)&gt;$U$5,"",INDEX(Y$13:Y$512,SMALL(IF(($AB$13:$AB$512=$AB$5),ROW($A$9:$A$508)-ROW($A$9)+1,""),ROWS(F$9:F278)),,1))</f>
        <v/>
      </c>
      <c r="G278" s="59" t="str">
        <f t="array" ref="G278">IF(ROWS(G$9:G278)&gt;$U$5,"",INDEX(AB$13:AB$512,SMALL(IF(($AB$13:$AB$512=$AB$5),ROW($A$9:$A$508)-ROW($A$9)+1,""),ROWS(G$9:G278)),,1))</f>
        <v/>
      </c>
      <c r="H278" s="325" t="str">
        <f t="array" ref="H278">IF(ROWS(H$9:H278)&gt;$U$5,"",INDEX(AC$13:AC$512,SMALL(IF(($AB$13:$AB$512=$AB$5),ROW($A$9:$A$508)-ROW($A$9)+1,""),ROWS(H$9:H278)),,1))</f>
        <v/>
      </c>
      <c r="I278" s="105"/>
      <c r="J278" s="105"/>
      <c r="K278" s="105"/>
      <c r="L278" s="105"/>
      <c r="M278" s="136"/>
      <c r="T278" s="44">
        <f>Nut_StatusTool!A272</f>
        <v>266</v>
      </c>
      <c r="U278" s="44">
        <f>Nut_StatusTool!B272</f>
        <v>0</v>
      </c>
      <c r="V278" s="44">
        <f>Nut_StatusTool!C272</f>
        <v>0</v>
      </c>
      <c r="W278" s="44">
        <f>Nut_StatusTool!D272</f>
        <v>0</v>
      </c>
      <c r="X278" s="44">
        <f>Nut_StatusTool!F272</f>
        <v>0</v>
      </c>
      <c r="Y278" s="285" t="str">
        <f>Nut_StatusTool!K272</f>
        <v/>
      </c>
      <c r="Z278" s="44" t="str">
        <f>Nut_StatusTool!L272</f>
        <v/>
      </c>
      <c r="AA278" s="44" t="str">
        <f>Nut_StatusTool!M272</f>
        <v/>
      </c>
      <c r="AB278" s="44" t="str">
        <f>Nut_StatusTool!N272</f>
        <v/>
      </c>
      <c r="AC278" s="44">
        <f>Nut_StatusTool!I272</f>
        <v>0</v>
      </c>
      <c r="AD278" s="44">
        <f>Nut_StatusTool!J272</f>
        <v>0</v>
      </c>
    </row>
    <row r="279" spans="1:30" ht="20.100000000000001" customHeight="1">
      <c r="A279" s="59" t="str">
        <f t="array" ref="A279">IF(ROWS(A$9:A279)&gt;$U$5,"",INDEX(T$13:T$512,SMALL(IF(($AB$13:$AB$512=$AB$5),ROW($A$9:$A$508)-ROW($A$9)+1,""),ROWS(A$9:A279)),,1))</f>
        <v/>
      </c>
      <c r="B279" s="389" t="str">
        <f t="array" ref="B279">IF(ROWS(B$9:B279)&gt;$U$5,"",INDEX(U$13:U$512,SMALL(IF(($AB$13:$AB$512=$AB$5),ROW($A$9:$A$508)-ROW($A$9)+1,""),ROWS(B$9:B279)),,1))</f>
        <v/>
      </c>
      <c r="C279" s="389" t="str">
        <f t="array" ref="C279">IF(ROWS(C$9:C279)&gt;$U$5,"",INDEX(V$13:V$512,SMALL(IF(($AB$13:$AB$512=$AB$5),ROW($A$9:$A$508)-ROW($A$9)+1,""),ROWS(C$9:C279)),,1))</f>
        <v/>
      </c>
      <c r="D279" s="30" t="str">
        <f t="array" ref="D279">IF(ROWS(D$9:D279)&gt;$U$5,"",INDEX(W$13:W$512,SMALL(IF(($AB$13:$AB$512=$AB$5),ROW($A$9:$A$508)-ROW($A$9)+1,""),ROWS(D$9:D279)),,1))</f>
        <v/>
      </c>
      <c r="E279" s="59" t="str">
        <f t="array" ref="E279">IF(ROWS(E$9:E279)&gt;$U$5,"",INDEX(X$13:X$512,SMALL(IF(($AB$13:$AB$512=$AB$5),ROW($A$9:$A$508)-ROW($A$9)+1,""),ROWS(E$9:E279)),,1))</f>
        <v/>
      </c>
      <c r="F279" s="59" t="str">
        <f t="array" ref="F279">IF(ROWS(F$9:F279)&gt;$U$5,"",INDEX(Y$13:Y$512,SMALL(IF(($AB$13:$AB$512=$AB$5),ROW($A$9:$A$508)-ROW($A$9)+1,""),ROWS(F$9:F279)),,1))</f>
        <v/>
      </c>
      <c r="G279" s="59" t="str">
        <f t="array" ref="G279">IF(ROWS(G$9:G279)&gt;$U$5,"",INDEX(AB$13:AB$512,SMALL(IF(($AB$13:$AB$512=$AB$5),ROW($A$9:$A$508)-ROW($A$9)+1,""),ROWS(G$9:G279)),,1))</f>
        <v/>
      </c>
      <c r="H279" s="325" t="str">
        <f t="array" ref="H279">IF(ROWS(H$9:H279)&gt;$U$5,"",INDEX(AC$13:AC$512,SMALL(IF(($AB$13:$AB$512=$AB$5),ROW($A$9:$A$508)-ROW($A$9)+1,""),ROWS(H$9:H279)),,1))</f>
        <v/>
      </c>
      <c r="I279" s="105"/>
      <c r="J279" s="105"/>
      <c r="K279" s="105"/>
      <c r="L279" s="105"/>
      <c r="M279" s="136"/>
      <c r="T279" s="44">
        <f>Nut_StatusTool!A273</f>
        <v>267</v>
      </c>
      <c r="U279" s="44">
        <f>Nut_StatusTool!B273</f>
        <v>0</v>
      </c>
      <c r="V279" s="44">
        <f>Nut_StatusTool!C273</f>
        <v>0</v>
      </c>
      <c r="W279" s="44">
        <f>Nut_StatusTool!D273</f>
        <v>0</v>
      </c>
      <c r="X279" s="44">
        <f>Nut_StatusTool!F273</f>
        <v>0</v>
      </c>
      <c r="Y279" s="285" t="str">
        <f>Nut_StatusTool!K273</f>
        <v/>
      </c>
      <c r="Z279" s="44" t="str">
        <f>Nut_StatusTool!L273</f>
        <v/>
      </c>
      <c r="AA279" s="44" t="str">
        <f>Nut_StatusTool!M273</f>
        <v/>
      </c>
      <c r="AB279" s="44" t="str">
        <f>Nut_StatusTool!N273</f>
        <v/>
      </c>
      <c r="AC279" s="44">
        <f>Nut_StatusTool!I273</f>
        <v>0</v>
      </c>
      <c r="AD279" s="44">
        <f>Nut_StatusTool!J273</f>
        <v>0</v>
      </c>
    </row>
    <row r="280" spans="1:30" ht="20.100000000000001" customHeight="1">
      <c r="A280" s="59" t="str">
        <f t="array" ref="A280">IF(ROWS(A$9:A280)&gt;$U$5,"",INDEX(T$13:T$512,SMALL(IF(($AB$13:$AB$512=$AB$5),ROW($A$9:$A$508)-ROW($A$9)+1,""),ROWS(A$9:A280)),,1))</f>
        <v/>
      </c>
      <c r="B280" s="389" t="str">
        <f t="array" ref="B280">IF(ROWS(B$9:B280)&gt;$U$5,"",INDEX(U$13:U$512,SMALL(IF(($AB$13:$AB$512=$AB$5),ROW($A$9:$A$508)-ROW($A$9)+1,""),ROWS(B$9:B280)),,1))</f>
        <v/>
      </c>
      <c r="C280" s="389" t="str">
        <f t="array" ref="C280">IF(ROWS(C$9:C280)&gt;$U$5,"",INDEX(V$13:V$512,SMALL(IF(($AB$13:$AB$512=$AB$5),ROW($A$9:$A$508)-ROW($A$9)+1,""),ROWS(C$9:C280)),,1))</f>
        <v/>
      </c>
      <c r="D280" s="30" t="str">
        <f t="array" ref="D280">IF(ROWS(D$9:D280)&gt;$U$5,"",INDEX(W$13:W$512,SMALL(IF(($AB$13:$AB$512=$AB$5),ROW($A$9:$A$508)-ROW($A$9)+1,""),ROWS(D$9:D280)),,1))</f>
        <v/>
      </c>
      <c r="E280" s="59" t="str">
        <f t="array" ref="E280">IF(ROWS(E$9:E280)&gt;$U$5,"",INDEX(X$13:X$512,SMALL(IF(($AB$13:$AB$512=$AB$5),ROW($A$9:$A$508)-ROW($A$9)+1,""),ROWS(E$9:E280)),,1))</f>
        <v/>
      </c>
      <c r="F280" s="59" t="str">
        <f t="array" ref="F280">IF(ROWS(F$9:F280)&gt;$U$5,"",INDEX(Y$13:Y$512,SMALL(IF(($AB$13:$AB$512=$AB$5),ROW($A$9:$A$508)-ROW($A$9)+1,""),ROWS(F$9:F280)),,1))</f>
        <v/>
      </c>
      <c r="G280" s="59" t="str">
        <f t="array" ref="G280">IF(ROWS(G$9:G280)&gt;$U$5,"",INDEX(AB$13:AB$512,SMALL(IF(($AB$13:$AB$512=$AB$5),ROW($A$9:$A$508)-ROW($A$9)+1,""),ROWS(G$9:G280)),,1))</f>
        <v/>
      </c>
      <c r="H280" s="325" t="str">
        <f t="array" ref="H280">IF(ROWS(H$9:H280)&gt;$U$5,"",INDEX(AC$13:AC$512,SMALL(IF(($AB$13:$AB$512=$AB$5),ROW($A$9:$A$508)-ROW($A$9)+1,""),ROWS(H$9:H280)),,1))</f>
        <v/>
      </c>
      <c r="I280" s="105"/>
      <c r="J280" s="105"/>
      <c r="K280" s="105"/>
      <c r="L280" s="105"/>
      <c r="M280" s="136"/>
      <c r="T280" s="44">
        <f>Nut_StatusTool!A274</f>
        <v>268</v>
      </c>
      <c r="U280" s="44">
        <f>Nut_StatusTool!B274</f>
        <v>0</v>
      </c>
      <c r="V280" s="44">
        <f>Nut_StatusTool!C274</f>
        <v>0</v>
      </c>
      <c r="W280" s="44">
        <f>Nut_StatusTool!D274</f>
        <v>0</v>
      </c>
      <c r="X280" s="44">
        <f>Nut_StatusTool!F274</f>
        <v>0</v>
      </c>
      <c r="Y280" s="285" t="str">
        <f>Nut_StatusTool!K274</f>
        <v/>
      </c>
      <c r="Z280" s="44" t="str">
        <f>Nut_StatusTool!L274</f>
        <v/>
      </c>
      <c r="AA280" s="44" t="str">
        <f>Nut_StatusTool!M274</f>
        <v/>
      </c>
      <c r="AB280" s="44" t="str">
        <f>Nut_StatusTool!N274</f>
        <v/>
      </c>
      <c r="AC280" s="44">
        <f>Nut_StatusTool!I274</f>
        <v>0</v>
      </c>
      <c r="AD280" s="44">
        <f>Nut_StatusTool!J274</f>
        <v>0</v>
      </c>
    </row>
    <row r="281" spans="1:30" ht="20.100000000000001" customHeight="1">
      <c r="A281" s="59" t="str">
        <f t="array" ref="A281">IF(ROWS(A$9:A281)&gt;$U$5,"",INDEX(T$13:T$512,SMALL(IF(($AB$13:$AB$512=$AB$5),ROW($A$9:$A$508)-ROW($A$9)+1,""),ROWS(A$9:A281)),,1))</f>
        <v/>
      </c>
      <c r="B281" s="389" t="str">
        <f t="array" ref="B281">IF(ROWS(B$9:B281)&gt;$U$5,"",INDEX(U$13:U$512,SMALL(IF(($AB$13:$AB$512=$AB$5),ROW($A$9:$A$508)-ROW($A$9)+1,""),ROWS(B$9:B281)),,1))</f>
        <v/>
      </c>
      <c r="C281" s="389" t="str">
        <f t="array" ref="C281">IF(ROWS(C$9:C281)&gt;$U$5,"",INDEX(V$13:V$512,SMALL(IF(($AB$13:$AB$512=$AB$5),ROW($A$9:$A$508)-ROW($A$9)+1,""),ROWS(C$9:C281)),,1))</f>
        <v/>
      </c>
      <c r="D281" s="30" t="str">
        <f t="array" ref="D281">IF(ROWS(D$9:D281)&gt;$U$5,"",INDEX(W$13:W$512,SMALL(IF(($AB$13:$AB$512=$AB$5),ROW($A$9:$A$508)-ROW($A$9)+1,""),ROWS(D$9:D281)),,1))</f>
        <v/>
      </c>
      <c r="E281" s="59" t="str">
        <f t="array" ref="E281">IF(ROWS(E$9:E281)&gt;$U$5,"",INDEX(X$13:X$512,SMALL(IF(($AB$13:$AB$512=$AB$5),ROW($A$9:$A$508)-ROW($A$9)+1,""),ROWS(E$9:E281)),,1))</f>
        <v/>
      </c>
      <c r="F281" s="59" t="str">
        <f t="array" ref="F281">IF(ROWS(F$9:F281)&gt;$U$5,"",INDEX(Y$13:Y$512,SMALL(IF(($AB$13:$AB$512=$AB$5),ROW($A$9:$A$508)-ROW($A$9)+1,""),ROWS(F$9:F281)),,1))</f>
        <v/>
      </c>
      <c r="G281" s="59" t="str">
        <f t="array" ref="G281">IF(ROWS(G$9:G281)&gt;$U$5,"",INDEX(AB$13:AB$512,SMALL(IF(($AB$13:$AB$512=$AB$5),ROW($A$9:$A$508)-ROW($A$9)+1,""),ROWS(G$9:G281)),,1))</f>
        <v/>
      </c>
      <c r="H281" s="325" t="str">
        <f t="array" ref="H281">IF(ROWS(H$9:H281)&gt;$U$5,"",INDEX(AC$13:AC$512,SMALL(IF(($AB$13:$AB$512=$AB$5),ROW($A$9:$A$508)-ROW($A$9)+1,""),ROWS(H$9:H281)),,1))</f>
        <v/>
      </c>
      <c r="I281" s="105"/>
      <c r="J281" s="105"/>
      <c r="K281" s="105"/>
      <c r="L281" s="105"/>
      <c r="M281" s="136"/>
      <c r="T281" s="44">
        <f>Nut_StatusTool!A275</f>
        <v>269</v>
      </c>
      <c r="U281" s="44">
        <f>Nut_StatusTool!B275</f>
        <v>0</v>
      </c>
      <c r="V281" s="44">
        <f>Nut_StatusTool!C275</f>
        <v>0</v>
      </c>
      <c r="W281" s="44">
        <f>Nut_StatusTool!D275</f>
        <v>0</v>
      </c>
      <c r="X281" s="44">
        <f>Nut_StatusTool!F275</f>
        <v>0</v>
      </c>
      <c r="Y281" s="285" t="str">
        <f>Nut_StatusTool!K275</f>
        <v/>
      </c>
      <c r="Z281" s="44" t="str">
        <f>Nut_StatusTool!L275</f>
        <v/>
      </c>
      <c r="AA281" s="44" t="str">
        <f>Nut_StatusTool!M275</f>
        <v/>
      </c>
      <c r="AB281" s="44" t="str">
        <f>Nut_StatusTool!N275</f>
        <v/>
      </c>
      <c r="AC281" s="44">
        <f>Nut_StatusTool!I275</f>
        <v>0</v>
      </c>
      <c r="AD281" s="44">
        <f>Nut_StatusTool!J275</f>
        <v>0</v>
      </c>
    </row>
    <row r="282" spans="1:30" ht="20.100000000000001" customHeight="1">
      <c r="A282" s="59" t="str">
        <f t="array" ref="A282">IF(ROWS(A$9:A282)&gt;$U$5,"",INDEX(T$13:T$512,SMALL(IF(($AB$13:$AB$512=$AB$5),ROW($A$9:$A$508)-ROW($A$9)+1,""),ROWS(A$9:A282)),,1))</f>
        <v/>
      </c>
      <c r="B282" s="389" t="str">
        <f t="array" ref="B282">IF(ROWS(B$9:B282)&gt;$U$5,"",INDEX(U$13:U$512,SMALL(IF(($AB$13:$AB$512=$AB$5),ROW($A$9:$A$508)-ROW($A$9)+1,""),ROWS(B$9:B282)),,1))</f>
        <v/>
      </c>
      <c r="C282" s="389" t="str">
        <f t="array" ref="C282">IF(ROWS(C$9:C282)&gt;$U$5,"",INDEX(V$13:V$512,SMALL(IF(($AB$13:$AB$512=$AB$5),ROW($A$9:$A$508)-ROW($A$9)+1,""),ROWS(C$9:C282)),,1))</f>
        <v/>
      </c>
      <c r="D282" s="30" t="str">
        <f t="array" ref="D282">IF(ROWS(D$9:D282)&gt;$U$5,"",INDEX(W$13:W$512,SMALL(IF(($AB$13:$AB$512=$AB$5),ROW($A$9:$A$508)-ROW($A$9)+1,""),ROWS(D$9:D282)),,1))</f>
        <v/>
      </c>
      <c r="E282" s="59" t="str">
        <f t="array" ref="E282">IF(ROWS(E$9:E282)&gt;$U$5,"",INDEX(X$13:X$512,SMALL(IF(($AB$13:$AB$512=$AB$5),ROW($A$9:$A$508)-ROW($A$9)+1,""),ROWS(E$9:E282)),,1))</f>
        <v/>
      </c>
      <c r="F282" s="59" t="str">
        <f t="array" ref="F282">IF(ROWS(F$9:F282)&gt;$U$5,"",INDEX(Y$13:Y$512,SMALL(IF(($AB$13:$AB$512=$AB$5),ROW($A$9:$A$508)-ROW($A$9)+1,""),ROWS(F$9:F282)),,1))</f>
        <v/>
      </c>
      <c r="G282" s="59" t="str">
        <f t="array" ref="G282">IF(ROWS(G$9:G282)&gt;$U$5,"",INDEX(AB$13:AB$512,SMALL(IF(($AB$13:$AB$512=$AB$5),ROW($A$9:$A$508)-ROW($A$9)+1,""),ROWS(G$9:G282)),,1))</f>
        <v/>
      </c>
      <c r="H282" s="325" t="str">
        <f t="array" ref="H282">IF(ROWS(H$9:H282)&gt;$U$5,"",INDEX(AC$13:AC$512,SMALL(IF(($AB$13:$AB$512=$AB$5),ROW($A$9:$A$508)-ROW($A$9)+1,""),ROWS(H$9:H282)),,1))</f>
        <v/>
      </c>
      <c r="I282" s="105"/>
      <c r="J282" s="105"/>
      <c r="K282" s="105"/>
      <c r="L282" s="105"/>
      <c r="M282" s="136"/>
      <c r="T282" s="44">
        <f>Nut_StatusTool!A276</f>
        <v>270</v>
      </c>
      <c r="U282" s="44">
        <f>Nut_StatusTool!B276</f>
        <v>0</v>
      </c>
      <c r="V282" s="44">
        <f>Nut_StatusTool!C276</f>
        <v>0</v>
      </c>
      <c r="W282" s="44">
        <f>Nut_StatusTool!D276</f>
        <v>0</v>
      </c>
      <c r="X282" s="44">
        <f>Nut_StatusTool!F276</f>
        <v>0</v>
      </c>
      <c r="Y282" s="285" t="str">
        <f>Nut_StatusTool!K276</f>
        <v/>
      </c>
      <c r="Z282" s="44" t="str">
        <f>Nut_StatusTool!L276</f>
        <v/>
      </c>
      <c r="AA282" s="44" t="str">
        <f>Nut_StatusTool!M276</f>
        <v/>
      </c>
      <c r="AB282" s="44" t="str">
        <f>Nut_StatusTool!N276</f>
        <v/>
      </c>
      <c r="AC282" s="44">
        <f>Nut_StatusTool!I276</f>
        <v>0</v>
      </c>
      <c r="AD282" s="44">
        <f>Nut_StatusTool!J276</f>
        <v>0</v>
      </c>
    </row>
    <row r="283" spans="1:30" ht="20.100000000000001" customHeight="1">
      <c r="A283" s="59" t="str">
        <f t="array" ref="A283">IF(ROWS(A$9:A283)&gt;$U$5,"",INDEX(T$13:T$512,SMALL(IF(($AB$13:$AB$512=$AB$5),ROW($A$9:$A$508)-ROW($A$9)+1,""),ROWS(A$9:A283)),,1))</f>
        <v/>
      </c>
      <c r="B283" s="389" t="str">
        <f t="array" ref="B283">IF(ROWS(B$9:B283)&gt;$U$5,"",INDEX(U$13:U$512,SMALL(IF(($AB$13:$AB$512=$AB$5),ROW($A$9:$A$508)-ROW($A$9)+1,""),ROWS(B$9:B283)),,1))</f>
        <v/>
      </c>
      <c r="C283" s="389" t="str">
        <f t="array" ref="C283">IF(ROWS(C$9:C283)&gt;$U$5,"",INDEX(V$13:V$512,SMALL(IF(($AB$13:$AB$512=$AB$5),ROW($A$9:$A$508)-ROW($A$9)+1,""),ROWS(C$9:C283)),,1))</f>
        <v/>
      </c>
      <c r="D283" s="30" t="str">
        <f t="array" ref="D283">IF(ROWS(D$9:D283)&gt;$U$5,"",INDEX(W$13:W$512,SMALL(IF(($AB$13:$AB$512=$AB$5),ROW($A$9:$A$508)-ROW($A$9)+1,""),ROWS(D$9:D283)),,1))</f>
        <v/>
      </c>
      <c r="E283" s="59" t="str">
        <f t="array" ref="E283">IF(ROWS(E$9:E283)&gt;$U$5,"",INDEX(X$13:X$512,SMALL(IF(($AB$13:$AB$512=$AB$5),ROW($A$9:$A$508)-ROW($A$9)+1,""),ROWS(E$9:E283)),,1))</f>
        <v/>
      </c>
      <c r="F283" s="59" t="str">
        <f t="array" ref="F283">IF(ROWS(F$9:F283)&gt;$U$5,"",INDEX(Y$13:Y$512,SMALL(IF(($AB$13:$AB$512=$AB$5),ROW($A$9:$A$508)-ROW($A$9)+1,""),ROWS(F$9:F283)),,1))</f>
        <v/>
      </c>
      <c r="G283" s="59" t="str">
        <f t="array" ref="G283">IF(ROWS(G$9:G283)&gt;$U$5,"",INDEX(AB$13:AB$512,SMALL(IF(($AB$13:$AB$512=$AB$5),ROW($A$9:$A$508)-ROW($A$9)+1,""),ROWS(G$9:G283)),,1))</f>
        <v/>
      </c>
      <c r="H283" s="325" t="str">
        <f t="array" ref="H283">IF(ROWS(H$9:H283)&gt;$U$5,"",INDEX(AC$13:AC$512,SMALL(IF(($AB$13:$AB$512=$AB$5),ROW($A$9:$A$508)-ROW($A$9)+1,""),ROWS(H$9:H283)),,1))</f>
        <v/>
      </c>
      <c r="I283" s="105"/>
      <c r="J283" s="105"/>
      <c r="K283" s="105"/>
      <c r="L283" s="105"/>
      <c r="M283" s="136"/>
      <c r="T283" s="44">
        <f>Nut_StatusTool!A277</f>
        <v>271</v>
      </c>
      <c r="U283" s="44">
        <f>Nut_StatusTool!B277</f>
        <v>0</v>
      </c>
      <c r="V283" s="44">
        <f>Nut_StatusTool!C277</f>
        <v>0</v>
      </c>
      <c r="W283" s="44">
        <f>Nut_StatusTool!D277</f>
        <v>0</v>
      </c>
      <c r="X283" s="44">
        <f>Nut_StatusTool!F277</f>
        <v>0</v>
      </c>
      <c r="Y283" s="285" t="str">
        <f>Nut_StatusTool!K277</f>
        <v/>
      </c>
      <c r="Z283" s="44" t="str">
        <f>Nut_StatusTool!L277</f>
        <v/>
      </c>
      <c r="AA283" s="44" t="str">
        <f>Nut_StatusTool!M277</f>
        <v/>
      </c>
      <c r="AB283" s="44" t="str">
        <f>Nut_StatusTool!N277</f>
        <v/>
      </c>
      <c r="AC283" s="44">
        <f>Nut_StatusTool!I277</f>
        <v>0</v>
      </c>
      <c r="AD283" s="44">
        <f>Nut_StatusTool!J277</f>
        <v>0</v>
      </c>
    </row>
    <row r="284" spans="1:30" ht="20.100000000000001" customHeight="1">
      <c r="A284" s="59" t="str">
        <f t="array" ref="A284">IF(ROWS(A$9:A284)&gt;$U$5,"",INDEX(T$13:T$512,SMALL(IF(($AB$13:$AB$512=$AB$5),ROW($A$9:$A$508)-ROW($A$9)+1,""),ROWS(A$9:A284)),,1))</f>
        <v/>
      </c>
      <c r="B284" s="389" t="str">
        <f t="array" ref="B284">IF(ROWS(B$9:B284)&gt;$U$5,"",INDEX(U$13:U$512,SMALL(IF(($AB$13:$AB$512=$AB$5),ROW($A$9:$A$508)-ROW($A$9)+1,""),ROWS(B$9:B284)),,1))</f>
        <v/>
      </c>
      <c r="C284" s="389" t="str">
        <f t="array" ref="C284">IF(ROWS(C$9:C284)&gt;$U$5,"",INDEX(V$13:V$512,SMALL(IF(($AB$13:$AB$512=$AB$5),ROW($A$9:$A$508)-ROW($A$9)+1,""),ROWS(C$9:C284)),,1))</f>
        <v/>
      </c>
      <c r="D284" s="30" t="str">
        <f t="array" ref="D284">IF(ROWS(D$9:D284)&gt;$U$5,"",INDEX(W$13:W$512,SMALL(IF(($AB$13:$AB$512=$AB$5),ROW($A$9:$A$508)-ROW($A$9)+1,""),ROWS(D$9:D284)),,1))</f>
        <v/>
      </c>
      <c r="E284" s="59" t="str">
        <f t="array" ref="E284">IF(ROWS(E$9:E284)&gt;$U$5,"",INDEX(X$13:X$512,SMALL(IF(($AB$13:$AB$512=$AB$5),ROW($A$9:$A$508)-ROW($A$9)+1,""),ROWS(E$9:E284)),,1))</f>
        <v/>
      </c>
      <c r="F284" s="59" t="str">
        <f t="array" ref="F284">IF(ROWS(F$9:F284)&gt;$U$5,"",INDEX(Y$13:Y$512,SMALL(IF(($AB$13:$AB$512=$AB$5),ROW($A$9:$A$508)-ROW($A$9)+1,""),ROWS(F$9:F284)),,1))</f>
        <v/>
      </c>
      <c r="G284" s="59" t="str">
        <f t="array" ref="G284">IF(ROWS(G$9:G284)&gt;$U$5,"",INDEX(AB$13:AB$512,SMALL(IF(($AB$13:$AB$512=$AB$5),ROW($A$9:$A$508)-ROW($A$9)+1,""),ROWS(G$9:G284)),,1))</f>
        <v/>
      </c>
      <c r="H284" s="325" t="str">
        <f t="array" ref="H284">IF(ROWS(H$9:H284)&gt;$U$5,"",INDEX(AC$13:AC$512,SMALL(IF(($AB$13:$AB$512=$AB$5),ROW($A$9:$A$508)-ROW($A$9)+1,""),ROWS(H$9:H284)),,1))</f>
        <v/>
      </c>
      <c r="I284" s="105"/>
      <c r="J284" s="105"/>
      <c r="K284" s="105"/>
      <c r="L284" s="105"/>
      <c r="M284" s="136"/>
      <c r="T284" s="44">
        <f>Nut_StatusTool!A278</f>
        <v>272</v>
      </c>
      <c r="U284" s="44">
        <f>Nut_StatusTool!B278</f>
        <v>0</v>
      </c>
      <c r="V284" s="44">
        <f>Nut_StatusTool!C278</f>
        <v>0</v>
      </c>
      <c r="W284" s="44">
        <f>Nut_StatusTool!D278</f>
        <v>0</v>
      </c>
      <c r="X284" s="44">
        <f>Nut_StatusTool!F278</f>
        <v>0</v>
      </c>
      <c r="Y284" s="285" t="str">
        <f>Nut_StatusTool!K278</f>
        <v/>
      </c>
      <c r="Z284" s="44" t="str">
        <f>Nut_StatusTool!L278</f>
        <v/>
      </c>
      <c r="AA284" s="44" t="str">
        <f>Nut_StatusTool!M278</f>
        <v/>
      </c>
      <c r="AB284" s="44" t="str">
        <f>Nut_StatusTool!N278</f>
        <v/>
      </c>
      <c r="AC284" s="44">
        <f>Nut_StatusTool!I278</f>
        <v>0</v>
      </c>
      <c r="AD284" s="44">
        <f>Nut_StatusTool!J278</f>
        <v>0</v>
      </c>
    </row>
    <row r="285" spans="1:30" ht="20.100000000000001" customHeight="1">
      <c r="A285" s="59" t="str">
        <f t="array" ref="A285">IF(ROWS(A$9:A285)&gt;$U$5,"",INDEX(T$13:T$512,SMALL(IF(($AB$13:$AB$512=$AB$5),ROW($A$9:$A$508)-ROW($A$9)+1,""),ROWS(A$9:A285)),,1))</f>
        <v/>
      </c>
      <c r="B285" s="389" t="str">
        <f t="array" ref="B285">IF(ROWS(B$9:B285)&gt;$U$5,"",INDEX(U$13:U$512,SMALL(IF(($AB$13:$AB$512=$AB$5),ROW($A$9:$A$508)-ROW($A$9)+1,""),ROWS(B$9:B285)),,1))</f>
        <v/>
      </c>
      <c r="C285" s="389" t="str">
        <f t="array" ref="C285">IF(ROWS(C$9:C285)&gt;$U$5,"",INDEX(V$13:V$512,SMALL(IF(($AB$13:$AB$512=$AB$5),ROW($A$9:$A$508)-ROW($A$9)+1,""),ROWS(C$9:C285)),,1))</f>
        <v/>
      </c>
      <c r="D285" s="30" t="str">
        <f t="array" ref="D285">IF(ROWS(D$9:D285)&gt;$U$5,"",INDEX(W$13:W$512,SMALL(IF(($AB$13:$AB$512=$AB$5),ROW($A$9:$A$508)-ROW($A$9)+1,""),ROWS(D$9:D285)),,1))</f>
        <v/>
      </c>
      <c r="E285" s="59" t="str">
        <f t="array" ref="E285">IF(ROWS(E$9:E285)&gt;$U$5,"",INDEX(X$13:X$512,SMALL(IF(($AB$13:$AB$512=$AB$5),ROW($A$9:$A$508)-ROW($A$9)+1,""),ROWS(E$9:E285)),,1))</f>
        <v/>
      </c>
      <c r="F285" s="59" t="str">
        <f t="array" ref="F285">IF(ROWS(F$9:F285)&gt;$U$5,"",INDEX(Y$13:Y$512,SMALL(IF(($AB$13:$AB$512=$AB$5),ROW($A$9:$A$508)-ROW($A$9)+1,""),ROWS(F$9:F285)),,1))</f>
        <v/>
      </c>
      <c r="G285" s="59" t="str">
        <f t="array" ref="G285">IF(ROWS(G$9:G285)&gt;$U$5,"",INDEX(AB$13:AB$512,SMALL(IF(($AB$13:$AB$512=$AB$5),ROW($A$9:$A$508)-ROW($A$9)+1,""),ROWS(G$9:G285)),,1))</f>
        <v/>
      </c>
      <c r="H285" s="325" t="str">
        <f t="array" ref="H285">IF(ROWS(H$9:H285)&gt;$U$5,"",INDEX(AC$13:AC$512,SMALL(IF(($AB$13:$AB$512=$AB$5),ROW($A$9:$A$508)-ROW($A$9)+1,""),ROWS(H$9:H285)),,1))</f>
        <v/>
      </c>
      <c r="I285" s="105"/>
      <c r="J285" s="105"/>
      <c r="K285" s="105"/>
      <c r="L285" s="105"/>
      <c r="M285" s="136"/>
      <c r="T285" s="44">
        <f>Nut_StatusTool!A279</f>
        <v>273</v>
      </c>
      <c r="U285" s="44">
        <f>Nut_StatusTool!B279</f>
        <v>0</v>
      </c>
      <c r="V285" s="44">
        <f>Nut_StatusTool!C279</f>
        <v>0</v>
      </c>
      <c r="W285" s="44">
        <f>Nut_StatusTool!D279</f>
        <v>0</v>
      </c>
      <c r="X285" s="44">
        <f>Nut_StatusTool!F279</f>
        <v>0</v>
      </c>
      <c r="Y285" s="285" t="str">
        <f>Nut_StatusTool!K279</f>
        <v/>
      </c>
      <c r="Z285" s="44" t="str">
        <f>Nut_StatusTool!L279</f>
        <v/>
      </c>
      <c r="AA285" s="44" t="str">
        <f>Nut_StatusTool!M279</f>
        <v/>
      </c>
      <c r="AB285" s="44" t="str">
        <f>Nut_StatusTool!N279</f>
        <v/>
      </c>
      <c r="AC285" s="44">
        <f>Nut_StatusTool!I279</f>
        <v>0</v>
      </c>
      <c r="AD285" s="44">
        <f>Nut_StatusTool!J279</f>
        <v>0</v>
      </c>
    </row>
    <row r="286" spans="1:30" ht="20.100000000000001" customHeight="1">
      <c r="A286" s="59" t="str">
        <f t="array" ref="A286">IF(ROWS(A$9:A286)&gt;$U$5,"",INDEX(T$13:T$512,SMALL(IF(($AB$13:$AB$512=$AB$5),ROW($A$9:$A$508)-ROW($A$9)+1,""),ROWS(A$9:A286)),,1))</f>
        <v/>
      </c>
      <c r="B286" s="389" t="str">
        <f t="array" ref="B286">IF(ROWS(B$9:B286)&gt;$U$5,"",INDEX(U$13:U$512,SMALL(IF(($AB$13:$AB$512=$AB$5),ROW($A$9:$A$508)-ROW($A$9)+1,""),ROWS(B$9:B286)),,1))</f>
        <v/>
      </c>
      <c r="C286" s="389" t="str">
        <f t="array" ref="C286">IF(ROWS(C$9:C286)&gt;$U$5,"",INDEX(V$13:V$512,SMALL(IF(($AB$13:$AB$512=$AB$5),ROW($A$9:$A$508)-ROW($A$9)+1,""),ROWS(C$9:C286)),,1))</f>
        <v/>
      </c>
      <c r="D286" s="30" t="str">
        <f t="array" ref="D286">IF(ROWS(D$9:D286)&gt;$U$5,"",INDEX(W$13:W$512,SMALL(IF(($AB$13:$AB$512=$AB$5),ROW($A$9:$A$508)-ROW($A$9)+1,""),ROWS(D$9:D286)),,1))</f>
        <v/>
      </c>
      <c r="E286" s="59" t="str">
        <f t="array" ref="E286">IF(ROWS(E$9:E286)&gt;$U$5,"",INDEX(X$13:X$512,SMALL(IF(($AB$13:$AB$512=$AB$5),ROW($A$9:$A$508)-ROW($A$9)+1,""),ROWS(E$9:E286)),,1))</f>
        <v/>
      </c>
      <c r="F286" s="59" t="str">
        <f t="array" ref="F286">IF(ROWS(F$9:F286)&gt;$U$5,"",INDEX(Y$13:Y$512,SMALL(IF(($AB$13:$AB$512=$AB$5),ROW($A$9:$A$508)-ROW($A$9)+1,""),ROWS(F$9:F286)),,1))</f>
        <v/>
      </c>
      <c r="G286" s="59" t="str">
        <f t="array" ref="G286">IF(ROWS(G$9:G286)&gt;$U$5,"",INDEX(AB$13:AB$512,SMALL(IF(($AB$13:$AB$512=$AB$5),ROW($A$9:$A$508)-ROW($A$9)+1,""),ROWS(G$9:G286)),,1))</f>
        <v/>
      </c>
      <c r="H286" s="325" t="str">
        <f t="array" ref="H286">IF(ROWS(H$9:H286)&gt;$U$5,"",INDEX(AC$13:AC$512,SMALL(IF(($AB$13:$AB$512=$AB$5),ROW($A$9:$A$508)-ROW($A$9)+1,""),ROWS(H$9:H286)),,1))</f>
        <v/>
      </c>
      <c r="I286" s="105"/>
      <c r="J286" s="105"/>
      <c r="K286" s="105"/>
      <c r="L286" s="105"/>
      <c r="M286" s="136"/>
      <c r="T286" s="44">
        <f>Nut_StatusTool!A280</f>
        <v>274</v>
      </c>
      <c r="U286" s="44">
        <f>Nut_StatusTool!B280</f>
        <v>0</v>
      </c>
      <c r="V286" s="44">
        <f>Nut_StatusTool!C280</f>
        <v>0</v>
      </c>
      <c r="W286" s="44">
        <f>Nut_StatusTool!D280</f>
        <v>0</v>
      </c>
      <c r="X286" s="44">
        <f>Nut_StatusTool!F280</f>
        <v>0</v>
      </c>
      <c r="Y286" s="285" t="str">
        <f>Nut_StatusTool!K280</f>
        <v/>
      </c>
      <c r="Z286" s="44" t="str">
        <f>Nut_StatusTool!L280</f>
        <v/>
      </c>
      <c r="AA286" s="44" t="str">
        <f>Nut_StatusTool!M280</f>
        <v/>
      </c>
      <c r="AB286" s="44" t="str">
        <f>Nut_StatusTool!N280</f>
        <v/>
      </c>
      <c r="AC286" s="44">
        <f>Nut_StatusTool!I280</f>
        <v>0</v>
      </c>
      <c r="AD286" s="44">
        <f>Nut_StatusTool!J280</f>
        <v>0</v>
      </c>
    </row>
    <row r="287" spans="1:30" ht="20.100000000000001" customHeight="1">
      <c r="A287" s="59" t="str">
        <f t="array" ref="A287">IF(ROWS(A$9:A287)&gt;$U$5,"",INDEX(T$13:T$512,SMALL(IF(($AB$13:$AB$512=$AB$5),ROW($A$9:$A$508)-ROW($A$9)+1,""),ROWS(A$9:A287)),,1))</f>
        <v/>
      </c>
      <c r="B287" s="389" t="str">
        <f t="array" ref="B287">IF(ROWS(B$9:B287)&gt;$U$5,"",INDEX(U$13:U$512,SMALL(IF(($AB$13:$AB$512=$AB$5),ROW($A$9:$A$508)-ROW($A$9)+1,""),ROWS(B$9:B287)),,1))</f>
        <v/>
      </c>
      <c r="C287" s="389" t="str">
        <f t="array" ref="C287">IF(ROWS(C$9:C287)&gt;$U$5,"",INDEX(V$13:V$512,SMALL(IF(($AB$13:$AB$512=$AB$5),ROW($A$9:$A$508)-ROW($A$9)+1,""),ROWS(C$9:C287)),,1))</f>
        <v/>
      </c>
      <c r="D287" s="30" t="str">
        <f t="array" ref="D287">IF(ROWS(D$9:D287)&gt;$U$5,"",INDEX(W$13:W$512,SMALL(IF(($AB$13:$AB$512=$AB$5),ROW($A$9:$A$508)-ROW($A$9)+1,""),ROWS(D$9:D287)),,1))</f>
        <v/>
      </c>
      <c r="E287" s="59" t="str">
        <f t="array" ref="E287">IF(ROWS(E$9:E287)&gt;$U$5,"",INDEX(X$13:X$512,SMALL(IF(($AB$13:$AB$512=$AB$5),ROW($A$9:$A$508)-ROW($A$9)+1,""),ROWS(E$9:E287)),,1))</f>
        <v/>
      </c>
      <c r="F287" s="59" t="str">
        <f t="array" ref="F287">IF(ROWS(F$9:F287)&gt;$U$5,"",INDEX(Y$13:Y$512,SMALL(IF(($AB$13:$AB$512=$AB$5),ROW($A$9:$A$508)-ROW($A$9)+1,""),ROWS(F$9:F287)),,1))</f>
        <v/>
      </c>
      <c r="G287" s="59" t="str">
        <f t="array" ref="G287">IF(ROWS(G$9:G287)&gt;$U$5,"",INDEX(AB$13:AB$512,SMALL(IF(($AB$13:$AB$512=$AB$5),ROW($A$9:$A$508)-ROW($A$9)+1,""),ROWS(G$9:G287)),,1))</f>
        <v/>
      </c>
      <c r="H287" s="325" t="str">
        <f t="array" ref="H287">IF(ROWS(H$9:H287)&gt;$U$5,"",INDEX(AC$13:AC$512,SMALL(IF(($AB$13:$AB$512=$AB$5),ROW($A$9:$A$508)-ROW($A$9)+1,""),ROWS(H$9:H287)),,1))</f>
        <v/>
      </c>
      <c r="I287" s="105"/>
      <c r="J287" s="105"/>
      <c r="K287" s="105"/>
      <c r="L287" s="105"/>
      <c r="M287" s="136"/>
      <c r="T287" s="44">
        <f>Nut_StatusTool!A281</f>
        <v>275</v>
      </c>
      <c r="U287" s="44">
        <f>Nut_StatusTool!B281</f>
        <v>0</v>
      </c>
      <c r="V287" s="44">
        <f>Nut_StatusTool!C281</f>
        <v>0</v>
      </c>
      <c r="W287" s="44">
        <f>Nut_StatusTool!D281</f>
        <v>0</v>
      </c>
      <c r="X287" s="44">
        <f>Nut_StatusTool!F281</f>
        <v>0</v>
      </c>
      <c r="Y287" s="285" t="str">
        <f>Nut_StatusTool!K281</f>
        <v/>
      </c>
      <c r="Z287" s="44" t="str">
        <f>Nut_StatusTool!L281</f>
        <v/>
      </c>
      <c r="AA287" s="44" t="str">
        <f>Nut_StatusTool!M281</f>
        <v/>
      </c>
      <c r="AB287" s="44" t="str">
        <f>Nut_StatusTool!N281</f>
        <v/>
      </c>
      <c r="AC287" s="44">
        <f>Nut_StatusTool!I281</f>
        <v>0</v>
      </c>
      <c r="AD287" s="44">
        <f>Nut_StatusTool!J281</f>
        <v>0</v>
      </c>
    </row>
    <row r="288" spans="1:30" ht="20.100000000000001" customHeight="1">
      <c r="A288" s="59" t="str">
        <f t="array" ref="A288">IF(ROWS(A$9:A288)&gt;$U$5,"",INDEX(T$13:T$512,SMALL(IF(($AB$13:$AB$512=$AB$5),ROW($A$9:$A$508)-ROW($A$9)+1,""),ROWS(A$9:A288)),,1))</f>
        <v/>
      </c>
      <c r="B288" s="389" t="str">
        <f t="array" ref="B288">IF(ROWS(B$9:B288)&gt;$U$5,"",INDEX(U$13:U$512,SMALL(IF(($AB$13:$AB$512=$AB$5),ROW($A$9:$A$508)-ROW($A$9)+1,""),ROWS(B$9:B288)),,1))</f>
        <v/>
      </c>
      <c r="C288" s="389" t="str">
        <f t="array" ref="C288">IF(ROWS(C$9:C288)&gt;$U$5,"",INDEX(V$13:V$512,SMALL(IF(($AB$13:$AB$512=$AB$5),ROW($A$9:$A$508)-ROW($A$9)+1,""),ROWS(C$9:C288)),,1))</f>
        <v/>
      </c>
      <c r="D288" s="30" t="str">
        <f t="array" ref="D288">IF(ROWS(D$9:D288)&gt;$U$5,"",INDEX(W$13:W$512,SMALL(IF(($AB$13:$AB$512=$AB$5),ROW($A$9:$A$508)-ROW($A$9)+1,""),ROWS(D$9:D288)),,1))</f>
        <v/>
      </c>
      <c r="E288" s="59" t="str">
        <f t="array" ref="E288">IF(ROWS(E$9:E288)&gt;$U$5,"",INDEX(X$13:X$512,SMALL(IF(($AB$13:$AB$512=$AB$5),ROW($A$9:$A$508)-ROW($A$9)+1,""),ROWS(E$9:E288)),,1))</f>
        <v/>
      </c>
      <c r="F288" s="59" t="str">
        <f t="array" ref="F288">IF(ROWS(F$9:F288)&gt;$U$5,"",INDEX(Y$13:Y$512,SMALL(IF(($AB$13:$AB$512=$AB$5),ROW($A$9:$A$508)-ROW($A$9)+1,""),ROWS(F$9:F288)),,1))</f>
        <v/>
      </c>
      <c r="G288" s="59" t="str">
        <f t="array" ref="G288">IF(ROWS(G$9:G288)&gt;$U$5,"",INDEX(AB$13:AB$512,SMALL(IF(($AB$13:$AB$512=$AB$5),ROW($A$9:$A$508)-ROW($A$9)+1,""),ROWS(G$9:G288)),,1))</f>
        <v/>
      </c>
      <c r="H288" s="325" t="str">
        <f t="array" ref="H288">IF(ROWS(H$9:H288)&gt;$U$5,"",INDEX(AC$13:AC$512,SMALL(IF(($AB$13:$AB$512=$AB$5),ROW($A$9:$A$508)-ROW($A$9)+1,""),ROWS(H$9:H288)),,1))</f>
        <v/>
      </c>
      <c r="I288" s="105"/>
      <c r="J288" s="105"/>
      <c r="K288" s="105"/>
      <c r="L288" s="105"/>
      <c r="M288" s="136"/>
      <c r="T288" s="44">
        <f>Nut_StatusTool!A282</f>
        <v>276</v>
      </c>
      <c r="U288" s="44">
        <f>Nut_StatusTool!B282</f>
        <v>0</v>
      </c>
      <c r="V288" s="44">
        <f>Nut_StatusTool!C282</f>
        <v>0</v>
      </c>
      <c r="W288" s="44">
        <f>Nut_StatusTool!D282</f>
        <v>0</v>
      </c>
      <c r="X288" s="44">
        <f>Nut_StatusTool!F282</f>
        <v>0</v>
      </c>
      <c r="Y288" s="285" t="str">
        <f>Nut_StatusTool!K282</f>
        <v/>
      </c>
      <c r="Z288" s="44" t="str">
        <f>Nut_StatusTool!L282</f>
        <v/>
      </c>
      <c r="AA288" s="44" t="str">
        <f>Nut_StatusTool!M282</f>
        <v/>
      </c>
      <c r="AB288" s="44" t="str">
        <f>Nut_StatusTool!N282</f>
        <v/>
      </c>
      <c r="AC288" s="44">
        <f>Nut_StatusTool!I282</f>
        <v>0</v>
      </c>
      <c r="AD288" s="44">
        <f>Nut_StatusTool!J282</f>
        <v>0</v>
      </c>
    </row>
    <row r="289" spans="1:30" ht="20.100000000000001" customHeight="1">
      <c r="A289" s="59" t="str">
        <f t="array" ref="A289">IF(ROWS(A$9:A289)&gt;$U$5,"",INDEX(T$13:T$512,SMALL(IF(($AB$13:$AB$512=$AB$5),ROW($A$9:$A$508)-ROW($A$9)+1,""),ROWS(A$9:A289)),,1))</f>
        <v/>
      </c>
      <c r="B289" s="389" t="str">
        <f t="array" ref="B289">IF(ROWS(B$9:B289)&gt;$U$5,"",INDEX(U$13:U$512,SMALL(IF(($AB$13:$AB$512=$AB$5),ROW($A$9:$A$508)-ROW($A$9)+1,""),ROWS(B$9:B289)),,1))</f>
        <v/>
      </c>
      <c r="C289" s="389" t="str">
        <f t="array" ref="C289">IF(ROWS(C$9:C289)&gt;$U$5,"",INDEX(V$13:V$512,SMALL(IF(($AB$13:$AB$512=$AB$5),ROW($A$9:$A$508)-ROW($A$9)+1,""),ROWS(C$9:C289)),,1))</f>
        <v/>
      </c>
      <c r="D289" s="30" t="str">
        <f t="array" ref="D289">IF(ROWS(D$9:D289)&gt;$U$5,"",INDEX(W$13:W$512,SMALL(IF(($AB$13:$AB$512=$AB$5),ROW($A$9:$A$508)-ROW($A$9)+1,""),ROWS(D$9:D289)),,1))</f>
        <v/>
      </c>
      <c r="E289" s="59" t="str">
        <f t="array" ref="E289">IF(ROWS(E$9:E289)&gt;$U$5,"",INDEX(X$13:X$512,SMALL(IF(($AB$13:$AB$512=$AB$5),ROW($A$9:$A$508)-ROW($A$9)+1,""),ROWS(E$9:E289)),,1))</f>
        <v/>
      </c>
      <c r="F289" s="59" t="str">
        <f t="array" ref="F289">IF(ROWS(F$9:F289)&gt;$U$5,"",INDEX(Y$13:Y$512,SMALL(IF(($AB$13:$AB$512=$AB$5),ROW($A$9:$A$508)-ROW($A$9)+1,""),ROWS(F$9:F289)),,1))</f>
        <v/>
      </c>
      <c r="G289" s="59" t="str">
        <f t="array" ref="G289">IF(ROWS(G$9:G289)&gt;$U$5,"",INDEX(AB$13:AB$512,SMALL(IF(($AB$13:$AB$512=$AB$5),ROW($A$9:$A$508)-ROW($A$9)+1,""),ROWS(G$9:G289)),,1))</f>
        <v/>
      </c>
      <c r="H289" s="325" t="str">
        <f t="array" ref="H289">IF(ROWS(H$9:H289)&gt;$U$5,"",INDEX(AC$13:AC$512,SMALL(IF(($AB$13:$AB$512=$AB$5),ROW($A$9:$A$508)-ROW($A$9)+1,""),ROWS(H$9:H289)),,1))</f>
        <v/>
      </c>
      <c r="I289" s="105"/>
      <c r="J289" s="105"/>
      <c r="K289" s="105"/>
      <c r="L289" s="105"/>
      <c r="M289" s="136"/>
      <c r="T289" s="44">
        <f>Nut_StatusTool!A283</f>
        <v>277</v>
      </c>
      <c r="U289" s="44">
        <f>Nut_StatusTool!B283</f>
        <v>0</v>
      </c>
      <c r="V289" s="44">
        <f>Nut_StatusTool!C283</f>
        <v>0</v>
      </c>
      <c r="W289" s="44">
        <f>Nut_StatusTool!D283</f>
        <v>0</v>
      </c>
      <c r="X289" s="44">
        <f>Nut_StatusTool!F283</f>
        <v>0</v>
      </c>
      <c r="Y289" s="285" t="str">
        <f>Nut_StatusTool!K283</f>
        <v/>
      </c>
      <c r="Z289" s="44" t="str">
        <f>Nut_StatusTool!L283</f>
        <v/>
      </c>
      <c r="AA289" s="44" t="str">
        <f>Nut_StatusTool!M283</f>
        <v/>
      </c>
      <c r="AB289" s="44" t="str">
        <f>Nut_StatusTool!N283</f>
        <v/>
      </c>
      <c r="AC289" s="44">
        <f>Nut_StatusTool!I283</f>
        <v>0</v>
      </c>
      <c r="AD289" s="44">
        <f>Nut_StatusTool!J283</f>
        <v>0</v>
      </c>
    </row>
    <row r="290" spans="1:30" ht="20.100000000000001" customHeight="1">
      <c r="A290" s="59" t="str">
        <f t="array" ref="A290">IF(ROWS(A$9:A290)&gt;$U$5,"",INDEX(T$13:T$512,SMALL(IF(($AB$13:$AB$512=$AB$5),ROW($A$9:$A$508)-ROW($A$9)+1,""),ROWS(A$9:A290)),,1))</f>
        <v/>
      </c>
      <c r="B290" s="389" t="str">
        <f t="array" ref="B290">IF(ROWS(B$9:B290)&gt;$U$5,"",INDEX(U$13:U$512,SMALL(IF(($AB$13:$AB$512=$AB$5),ROW($A$9:$A$508)-ROW($A$9)+1,""),ROWS(B$9:B290)),,1))</f>
        <v/>
      </c>
      <c r="C290" s="389" t="str">
        <f t="array" ref="C290">IF(ROWS(C$9:C290)&gt;$U$5,"",INDEX(V$13:V$512,SMALL(IF(($AB$13:$AB$512=$AB$5),ROW($A$9:$A$508)-ROW($A$9)+1,""),ROWS(C$9:C290)),,1))</f>
        <v/>
      </c>
      <c r="D290" s="30" t="str">
        <f t="array" ref="D290">IF(ROWS(D$9:D290)&gt;$U$5,"",INDEX(W$13:W$512,SMALL(IF(($AB$13:$AB$512=$AB$5),ROW($A$9:$A$508)-ROW($A$9)+1,""),ROWS(D$9:D290)),,1))</f>
        <v/>
      </c>
      <c r="E290" s="59" t="str">
        <f t="array" ref="E290">IF(ROWS(E$9:E290)&gt;$U$5,"",INDEX(X$13:X$512,SMALL(IF(($AB$13:$AB$512=$AB$5),ROW($A$9:$A$508)-ROW($A$9)+1,""),ROWS(E$9:E290)),,1))</f>
        <v/>
      </c>
      <c r="F290" s="59" t="str">
        <f t="array" ref="F290">IF(ROWS(F$9:F290)&gt;$U$5,"",INDEX(Y$13:Y$512,SMALL(IF(($AB$13:$AB$512=$AB$5),ROW($A$9:$A$508)-ROW($A$9)+1,""),ROWS(F$9:F290)),,1))</f>
        <v/>
      </c>
      <c r="G290" s="59" t="str">
        <f t="array" ref="G290">IF(ROWS(G$9:G290)&gt;$U$5,"",INDEX(AB$13:AB$512,SMALL(IF(($AB$13:$AB$512=$AB$5),ROW($A$9:$A$508)-ROW($A$9)+1,""),ROWS(G$9:G290)),,1))</f>
        <v/>
      </c>
      <c r="H290" s="325" t="str">
        <f t="array" ref="H290">IF(ROWS(H$9:H290)&gt;$U$5,"",INDEX(AC$13:AC$512,SMALL(IF(($AB$13:$AB$512=$AB$5),ROW($A$9:$A$508)-ROW($A$9)+1,""),ROWS(H$9:H290)),,1))</f>
        <v/>
      </c>
      <c r="I290" s="105"/>
      <c r="J290" s="105"/>
      <c r="K290" s="105"/>
      <c r="L290" s="105"/>
      <c r="M290" s="136"/>
      <c r="T290" s="44">
        <f>Nut_StatusTool!A284</f>
        <v>278</v>
      </c>
      <c r="U290" s="44">
        <f>Nut_StatusTool!B284</f>
        <v>0</v>
      </c>
      <c r="V290" s="44">
        <f>Nut_StatusTool!C284</f>
        <v>0</v>
      </c>
      <c r="W290" s="44">
        <f>Nut_StatusTool!D284</f>
        <v>0</v>
      </c>
      <c r="X290" s="44">
        <f>Nut_StatusTool!F284</f>
        <v>0</v>
      </c>
      <c r="Y290" s="285" t="str">
        <f>Nut_StatusTool!K284</f>
        <v/>
      </c>
      <c r="Z290" s="44" t="str">
        <f>Nut_StatusTool!L284</f>
        <v/>
      </c>
      <c r="AA290" s="44" t="str">
        <f>Nut_StatusTool!M284</f>
        <v/>
      </c>
      <c r="AB290" s="44" t="str">
        <f>Nut_StatusTool!N284</f>
        <v/>
      </c>
      <c r="AC290" s="44">
        <f>Nut_StatusTool!I284</f>
        <v>0</v>
      </c>
      <c r="AD290" s="44">
        <f>Nut_StatusTool!J284</f>
        <v>0</v>
      </c>
    </row>
    <row r="291" spans="1:30" ht="20.100000000000001" customHeight="1">
      <c r="A291" s="59" t="str">
        <f t="array" ref="A291">IF(ROWS(A$9:A291)&gt;$U$5,"",INDEX(T$13:T$512,SMALL(IF(($AB$13:$AB$512=$AB$5),ROW($A$9:$A$508)-ROW($A$9)+1,""),ROWS(A$9:A291)),,1))</f>
        <v/>
      </c>
      <c r="B291" s="389" t="str">
        <f t="array" ref="B291">IF(ROWS(B$9:B291)&gt;$U$5,"",INDEX(U$13:U$512,SMALL(IF(($AB$13:$AB$512=$AB$5),ROW($A$9:$A$508)-ROW($A$9)+1,""),ROWS(B$9:B291)),,1))</f>
        <v/>
      </c>
      <c r="C291" s="389" t="str">
        <f t="array" ref="C291">IF(ROWS(C$9:C291)&gt;$U$5,"",INDEX(V$13:V$512,SMALL(IF(($AB$13:$AB$512=$AB$5),ROW($A$9:$A$508)-ROW($A$9)+1,""),ROWS(C$9:C291)),,1))</f>
        <v/>
      </c>
      <c r="D291" s="30" t="str">
        <f t="array" ref="D291">IF(ROWS(D$9:D291)&gt;$U$5,"",INDEX(W$13:W$512,SMALL(IF(($AB$13:$AB$512=$AB$5),ROW($A$9:$A$508)-ROW($A$9)+1,""),ROWS(D$9:D291)),,1))</f>
        <v/>
      </c>
      <c r="E291" s="59" t="str">
        <f t="array" ref="E291">IF(ROWS(E$9:E291)&gt;$U$5,"",INDEX(X$13:X$512,SMALL(IF(($AB$13:$AB$512=$AB$5),ROW($A$9:$A$508)-ROW($A$9)+1,""),ROWS(E$9:E291)),,1))</f>
        <v/>
      </c>
      <c r="F291" s="59" t="str">
        <f t="array" ref="F291">IF(ROWS(F$9:F291)&gt;$U$5,"",INDEX(Y$13:Y$512,SMALL(IF(($AB$13:$AB$512=$AB$5),ROW($A$9:$A$508)-ROW($A$9)+1,""),ROWS(F$9:F291)),,1))</f>
        <v/>
      </c>
      <c r="G291" s="59" t="str">
        <f t="array" ref="G291">IF(ROWS(G$9:G291)&gt;$U$5,"",INDEX(AB$13:AB$512,SMALL(IF(($AB$13:$AB$512=$AB$5),ROW($A$9:$A$508)-ROW($A$9)+1,""),ROWS(G$9:G291)),,1))</f>
        <v/>
      </c>
      <c r="H291" s="325" t="str">
        <f t="array" ref="H291">IF(ROWS(H$9:H291)&gt;$U$5,"",INDEX(AC$13:AC$512,SMALL(IF(($AB$13:$AB$512=$AB$5),ROW($A$9:$A$508)-ROW($A$9)+1,""),ROWS(H$9:H291)),,1))</f>
        <v/>
      </c>
      <c r="I291" s="105"/>
      <c r="J291" s="105"/>
      <c r="K291" s="105"/>
      <c r="L291" s="105"/>
      <c r="M291" s="136"/>
      <c r="T291" s="44">
        <f>Nut_StatusTool!A285</f>
        <v>279</v>
      </c>
      <c r="U291" s="44">
        <f>Nut_StatusTool!B285</f>
        <v>0</v>
      </c>
      <c r="V291" s="44">
        <f>Nut_StatusTool!C285</f>
        <v>0</v>
      </c>
      <c r="W291" s="44">
        <f>Nut_StatusTool!D285</f>
        <v>0</v>
      </c>
      <c r="X291" s="44">
        <f>Nut_StatusTool!F285</f>
        <v>0</v>
      </c>
      <c r="Y291" s="285" t="str">
        <f>Nut_StatusTool!K285</f>
        <v/>
      </c>
      <c r="Z291" s="44" t="str">
        <f>Nut_StatusTool!L285</f>
        <v/>
      </c>
      <c r="AA291" s="44" t="str">
        <f>Nut_StatusTool!M285</f>
        <v/>
      </c>
      <c r="AB291" s="44" t="str">
        <f>Nut_StatusTool!N285</f>
        <v/>
      </c>
      <c r="AC291" s="44">
        <f>Nut_StatusTool!I285</f>
        <v>0</v>
      </c>
      <c r="AD291" s="44">
        <f>Nut_StatusTool!J285</f>
        <v>0</v>
      </c>
    </row>
    <row r="292" spans="1:30" ht="20.100000000000001" customHeight="1">
      <c r="A292" s="59" t="str">
        <f t="array" ref="A292">IF(ROWS(A$9:A292)&gt;$U$5,"",INDEX(T$13:T$512,SMALL(IF(($AB$13:$AB$512=$AB$5),ROW($A$9:$A$508)-ROW($A$9)+1,""),ROWS(A$9:A292)),,1))</f>
        <v/>
      </c>
      <c r="B292" s="389" t="str">
        <f t="array" ref="B292">IF(ROWS(B$9:B292)&gt;$U$5,"",INDEX(U$13:U$512,SMALL(IF(($AB$13:$AB$512=$AB$5),ROW($A$9:$A$508)-ROW($A$9)+1,""),ROWS(B$9:B292)),,1))</f>
        <v/>
      </c>
      <c r="C292" s="389" t="str">
        <f t="array" ref="C292">IF(ROWS(C$9:C292)&gt;$U$5,"",INDEX(V$13:V$512,SMALL(IF(($AB$13:$AB$512=$AB$5),ROW($A$9:$A$508)-ROW($A$9)+1,""),ROWS(C$9:C292)),,1))</f>
        <v/>
      </c>
      <c r="D292" s="30" t="str">
        <f t="array" ref="D292">IF(ROWS(D$9:D292)&gt;$U$5,"",INDEX(W$13:W$512,SMALL(IF(($AB$13:$AB$512=$AB$5),ROW($A$9:$A$508)-ROW($A$9)+1,""),ROWS(D$9:D292)),,1))</f>
        <v/>
      </c>
      <c r="E292" s="59" t="str">
        <f t="array" ref="E292">IF(ROWS(E$9:E292)&gt;$U$5,"",INDEX(X$13:X$512,SMALL(IF(($AB$13:$AB$512=$AB$5),ROW($A$9:$A$508)-ROW($A$9)+1,""),ROWS(E$9:E292)),,1))</f>
        <v/>
      </c>
      <c r="F292" s="59" t="str">
        <f t="array" ref="F292">IF(ROWS(F$9:F292)&gt;$U$5,"",INDEX(Y$13:Y$512,SMALL(IF(($AB$13:$AB$512=$AB$5),ROW($A$9:$A$508)-ROW($A$9)+1,""),ROWS(F$9:F292)),,1))</f>
        <v/>
      </c>
      <c r="G292" s="59" t="str">
        <f t="array" ref="G292">IF(ROWS(G$9:G292)&gt;$U$5,"",INDEX(AB$13:AB$512,SMALL(IF(($AB$13:$AB$512=$AB$5),ROW($A$9:$A$508)-ROW($A$9)+1,""),ROWS(G$9:G292)),,1))</f>
        <v/>
      </c>
      <c r="H292" s="325" t="str">
        <f t="array" ref="H292">IF(ROWS(H$9:H292)&gt;$U$5,"",INDEX(AC$13:AC$512,SMALL(IF(($AB$13:$AB$512=$AB$5),ROW($A$9:$A$508)-ROW($A$9)+1,""),ROWS(H$9:H292)),,1))</f>
        <v/>
      </c>
      <c r="I292" s="105"/>
      <c r="J292" s="105"/>
      <c r="K292" s="105"/>
      <c r="L292" s="105"/>
      <c r="M292" s="136"/>
      <c r="T292" s="44">
        <f>Nut_StatusTool!A286</f>
        <v>280</v>
      </c>
      <c r="U292" s="44">
        <f>Nut_StatusTool!B286</f>
        <v>0</v>
      </c>
      <c r="V292" s="44">
        <f>Nut_StatusTool!C286</f>
        <v>0</v>
      </c>
      <c r="W292" s="44">
        <f>Nut_StatusTool!D286</f>
        <v>0</v>
      </c>
      <c r="X292" s="44">
        <f>Nut_StatusTool!F286</f>
        <v>0</v>
      </c>
      <c r="Y292" s="285" t="str">
        <f>Nut_StatusTool!K286</f>
        <v/>
      </c>
      <c r="Z292" s="44" t="str">
        <f>Nut_StatusTool!L286</f>
        <v/>
      </c>
      <c r="AA292" s="44" t="str">
        <f>Nut_StatusTool!M286</f>
        <v/>
      </c>
      <c r="AB292" s="44" t="str">
        <f>Nut_StatusTool!N286</f>
        <v/>
      </c>
      <c r="AC292" s="44">
        <f>Nut_StatusTool!I286</f>
        <v>0</v>
      </c>
      <c r="AD292" s="44">
        <f>Nut_StatusTool!J286</f>
        <v>0</v>
      </c>
    </row>
    <row r="293" spans="1:30" ht="20.100000000000001" customHeight="1">
      <c r="A293" s="59" t="str">
        <f t="array" ref="A293">IF(ROWS(A$9:A293)&gt;$U$5,"",INDEX(T$13:T$512,SMALL(IF(($AB$13:$AB$512=$AB$5),ROW($A$9:$A$508)-ROW($A$9)+1,""),ROWS(A$9:A293)),,1))</f>
        <v/>
      </c>
      <c r="B293" s="389" t="str">
        <f t="array" ref="B293">IF(ROWS(B$9:B293)&gt;$U$5,"",INDEX(U$13:U$512,SMALL(IF(($AB$13:$AB$512=$AB$5),ROW($A$9:$A$508)-ROW($A$9)+1,""),ROWS(B$9:B293)),,1))</f>
        <v/>
      </c>
      <c r="C293" s="389" t="str">
        <f t="array" ref="C293">IF(ROWS(C$9:C293)&gt;$U$5,"",INDEX(V$13:V$512,SMALL(IF(($AB$13:$AB$512=$AB$5),ROW($A$9:$A$508)-ROW($A$9)+1,""),ROWS(C$9:C293)),,1))</f>
        <v/>
      </c>
      <c r="D293" s="30" t="str">
        <f t="array" ref="D293">IF(ROWS(D$9:D293)&gt;$U$5,"",INDEX(W$13:W$512,SMALL(IF(($AB$13:$AB$512=$AB$5),ROW($A$9:$A$508)-ROW($A$9)+1,""),ROWS(D$9:D293)),,1))</f>
        <v/>
      </c>
      <c r="E293" s="59" t="str">
        <f t="array" ref="E293">IF(ROWS(E$9:E293)&gt;$U$5,"",INDEX(X$13:X$512,SMALL(IF(($AB$13:$AB$512=$AB$5),ROW($A$9:$A$508)-ROW($A$9)+1,""),ROWS(E$9:E293)),,1))</f>
        <v/>
      </c>
      <c r="F293" s="59" t="str">
        <f t="array" ref="F293">IF(ROWS(F$9:F293)&gt;$U$5,"",INDEX(Y$13:Y$512,SMALL(IF(($AB$13:$AB$512=$AB$5),ROW($A$9:$A$508)-ROW($A$9)+1,""),ROWS(F$9:F293)),,1))</f>
        <v/>
      </c>
      <c r="G293" s="59" t="str">
        <f t="array" ref="G293">IF(ROWS(G$9:G293)&gt;$U$5,"",INDEX(AB$13:AB$512,SMALL(IF(($AB$13:$AB$512=$AB$5),ROW($A$9:$A$508)-ROW($A$9)+1,""),ROWS(G$9:G293)),,1))</f>
        <v/>
      </c>
      <c r="H293" s="325" t="str">
        <f t="array" ref="H293">IF(ROWS(H$9:H293)&gt;$U$5,"",INDEX(AC$13:AC$512,SMALL(IF(($AB$13:$AB$512=$AB$5),ROW($A$9:$A$508)-ROW($A$9)+1,""),ROWS(H$9:H293)),,1))</f>
        <v/>
      </c>
      <c r="I293" s="105"/>
      <c r="J293" s="105"/>
      <c r="K293" s="105"/>
      <c r="L293" s="105"/>
      <c r="M293" s="136"/>
      <c r="T293" s="44">
        <f>Nut_StatusTool!A287</f>
        <v>281</v>
      </c>
      <c r="U293" s="44">
        <f>Nut_StatusTool!B287</f>
        <v>0</v>
      </c>
      <c r="V293" s="44">
        <f>Nut_StatusTool!C287</f>
        <v>0</v>
      </c>
      <c r="W293" s="44">
        <f>Nut_StatusTool!D287</f>
        <v>0</v>
      </c>
      <c r="X293" s="44">
        <f>Nut_StatusTool!F287</f>
        <v>0</v>
      </c>
      <c r="Y293" s="285" t="str">
        <f>Nut_StatusTool!K287</f>
        <v/>
      </c>
      <c r="Z293" s="44" t="str">
        <f>Nut_StatusTool!L287</f>
        <v/>
      </c>
      <c r="AA293" s="44" t="str">
        <f>Nut_StatusTool!M287</f>
        <v/>
      </c>
      <c r="AB293" s="44" t="str">
        <f>Nut_StatusTool!N287</f>
        <v/>
      </c>
      <c r="AC293" s="44">
        <f>Nut_StatusTool!I287</f>
        <v>0</v>
      </c>
      <c r="AD293" s="44">
        <f>Nut_StatusTool!J287</f>
        <v>0</v>
      </c>
    </row>
    <row r="294" spans="1:30" ht="20.100000000000001" customHeight="1">
      <c r="A294" s="59" t="str">
        <f t="array" ref="A294">IF(ROWS(A$9:A294)&gt;$U$5,"",INDEX(T$13:T$512,SMALL(IF(($AB$13:$AB$512=$AB$5),ROW($A$9:$A$508)-ROW($A$9)+1,""),ROWS(A$9:A294)),,1))</f>
        <v/>
      </c>
      <c r="B294" s="389" t="str">
        <f t="array" ref="B294">IF(ROWS(B$9:B294)&gt;$U$5,"",INDEX(U$13:U$512,SMALL(IF(($AB$13:$AB$512=$AB$5),ROW($A$9:$A$508)-ROW($A$9)+1,""),ROWS(B$9:B294)),,1))</f>
        <v/>
      </c>
      <c r="C294" s="389" t="str">
        <f t="array" ref="C294">IF(ROWS(C$9:C294)&gt;$U$5,"",INDEX(V$13:V$512,SMALL(IF(($AB$13:$AB$512=$AB$5),ROW($A$9:$A$508)-ROW($A$9)+1,""),ROWS(C$9:C294)),,1))</f>
        <v/>
      </c>
      <c r="D294" s="30" t="str">
        <f t="array" ref="D294">IF(ROWS(D$9:D294)&gt;$U$5,"",INDEX(W$13:W$512,SMALL(IF(($AB$13:$AB$512=$AB$5),ROW($A$9:$A$508)-ROW($A$9)+1,""),ROWS(D$9:D294)),,1))</f>
        <v/>
      </c>
      <c r="E294" s="59" t="str">
        <f t="array" ref="E294">IF(ROWS(E$9:E294)&gt;$U$5,"",INDEX(X$13:X$512,SMALL(IF(($AB$13:$AB$512=$AB$5),ROW($A$9:$A$508)-ROW($A$9)+1,""),ROWS(E$9:E294)),,1))</f>
        <v/>
      </c>
      <c r="F294" s="59" t="str">
        <f t="array" ref="F294">IF(ROWS(F$9:F294)&gt;$U$5,"",INDEX(Y$13:Y$512,SMALL(IF(($AB$13:$AB$512=$AB$5),ROW($A$9:$A$508)-ROW($A$9)+1,""),ROWS(F$9:F294)),,1))</f>
        <v/>
      </c>
      <c r="G294" s="59" t="str">
        <f t="array" ref="G294">IF(ROWS(G$9:G294)&gt;$U$5,"",INDEX(AB$13:AB$512,SMALL(IF(($AB$13:$AB$512=$AB$5),ROW($A$9:$A$508)-ROW($A$9)+1,""),ROWS(G$9:G294)),,1))</f>
        <v/>
      </c>
      <c r="H294" s="325" t="str">
        <f t="array" ref="H294">IF(ROWS(H$9:H294)&gt;$U$5,"",INDEX(AC$13:AC$512,SMALL(IF(($AB$13:$AB$512=$AB$5),ROW($A$9:$A$508)-ROW($A$9)+1,""),ROWS(H$9:H294)),,1))</f>
        <v/>
      </c>
      <c r="I294" s="105"/>
      <c r="J294" s="105"/>
      <c r="K294" s="105"/>
      <c r="L294" s="105"/>
      <c r="M294" s="136"/>
      <c r="T294" s="44">
        <f>Nut_StatusTool!A288</f>
        <v>282</v>
      </c>
      <c r="U294" s="44">
        <f>Nut_StatusTool!B288</f>
        <v>0</v>
      </c>
      <c r="V294" s="44">
        <f>Nut_StatusTool!C288</f>
        <v>0</v>
      </c>
      <c r="W294" s="44">
        <f>Nut_StatusTool!D288</f>
        <v>0</v>
      </c>
      <c r="X294" s="44">
        <f>Nut_StatusTool!F288</f>
        <v>0</v>
      </c>
      <c r="Y294" s="285" t="str">
        <f>Nut_StatusTool!K288</f>
        <v/>
      </c>
      <c r="Z294" s="44" t="str">
        <f>Nut_StatusTool!L288</f>
        <v/>
      </c>
      <c r="AA294" s="44" t="str">
        <f>Nut_StatusTool!M288</f>
        <v/>
      </c>
      <c r="AB294" s="44" t="str">
        <f>Nut_StatusTool!N288</f>
        <v/>
      </c>
      <c r="AC294" s="44">
        <f>Nut_StatusTool!I288</f>
        <v>0</v>
      </c>
      <c r="AD294" s="44">
        <f>Nut_StatusTool!J288</f>
        <v>0</v>
      </c>
    </row>
    <row r="295" spans="1:30" ht="20.100000000000001" customHeight="1">
      <c r="A295" s="59" t="str">
        <f t="array" ref="A295">IF(ROWS(A$9:A295)&gt;$U$5,"",INDEX(T$13:T$512,SMALL(IF(($AB$13:$AB$512=$AB$5),ROW($A$9:$A$508)-ROW($A$9)+1,""),ROWS(A$9:A295)),,1))</f>
        <v/>
      </c>
      <c r="B295" s="389" t="str">
        <f t="array" ref="B295">IF(ROWS(B$9:B295)&gt;$U$5,"",INDEX(U$13:U$512,SMALL(IF(($AB$13:$AB$512=$AB$5),ROW($A$9:$A$508)-ROW($A$9)+1,""),ROWS(B$9:B295)),,1))</f>
        <v/>
      </c>
      <c r="C295" s="389" t="str">
        <f t="array" ref="C295">IF(ROWS(C$9:C295)&gt;$U$5,"",INDEX(V$13:V$512,SMALL(IF(($AB$13:$AB$512=$AB$5),ROW($A$9:$A$508)-ROW($A$9)+1,""),ROWS(C$9:C295)),,1))</f>
        <v/>
      </c>
      <c r="D295" s="30" t="str">
        <f t="array" ref="D295">IF(ROWS(D$9:D295)&gt;$U$5,"",INDEX(W$13:W$512,SMALL(IF(($AB$13:$AB$512=$AB$5),ROW($A$9:$A$508)-ROW($A$9)+1,""),ROWS(D$9:D295)),,1))</f>
        <v/>
      </c>
      <c r="E295" s="59" t="str">
        <f t="array" ref="E295">IF(ROWS(E$9:E295)&gt;$U$5,"",INDEX(X$13:X$512,SMALL(IF(($AB$13:$AB$512=$AB$5),ROW($A$9:$A$508)-ROW($A$9)+1,""),ROWS(E$9:E295)),,1))</f>
        <v/>
      </c>
      <c r="F295" s="59" t="str">
        <f t="array" ref="F295">IF(ROWS(F$9:F295)&gt;$U$5,"",INDEX(Y$13:Y$512,SMALL(IF(($AB$13:$AB$512=$AB$5),ROW($A$9:$A$508)-ROW($A$9)+1,""),ROWS(F$9:F295)),,1))</f>
        <v/>
      </c>
      <c r="G295" s="59" t="str">
        <f t="array" ref="G295">IF(ROWS(G$9:G295)&gt;$U$5,"",INDEX(AB$13:AB$512,SMALL(IF(($AB$13:$AB$512=$AB$5),ROW($A$9:$A$508)-ROW($A$9)+1,""),ROWS(G$9:G295)),,1))</f>
        <v/>
      </c>
      <c r="H295" s="325" t="str">
        <f t="array" ref="H295">IF(ROWS(H$9:H295)&gt;$U$5,"",INDEX(AC$13:AC$512,SMALL(IF(($AB$13:$AB$512=$AB$5),ROW($A$9:$A$508)-ROW($A$9)+1,""),ROWS(H$9:H295)),,1))</f>
        <v/>
      </c>
      <c r="I295" s="105"/>
      <c r="J295" s="105"/>
      <c r="K295" s="105"/>
      <c r="L295" s="105"/>
      <c r="M295" s="136"/>
      <c r="T295" s="44">
        <f>Nut_StatusTool!A289</f>
        <v>283</v>
      </c>
      <c r="U295" s="44">
        <f>Nut_StatusTool!B289</f>
        <v>0</v>
      </c>
      <c r="V295" s="44">
        <f>Nut_StatusTool!C289</f>
        <v>0</v>
      </c>
      <c r="W295" s="44">
        <f>Nut_StatusTool!D289</f>
        <v>0</v>
      </c>
      <c r="X295" s="44">
        <f>Nut_StatusTool!F289</f>
        <v>0</v>
      </c>
      <c r="Y295" s="285" t="str">
        <f>Nut_StatusTool!K289</f>
        <v/>
      </c>
      <c r="Z295" s="44" t="str">
        <f>Nut_StatusTool!L289</f>
        <v/>
      </c>
      <c r="AA295" s="44" t="str">
        <f>Nut_StatusTool!M289</f>
        <v/>
      </c>
      <c r="AB295" s="44" t="str">
        <f>Nut_StatusTool!N289</f>
        <v/>
      </c>
      <c r="AC295" s="44">
        <f>Nut_StatusTool!I289</f>
        <v>0</v>
      </c>
      <c r="AD295" s="44">
        <f>Nut_StatusTool!J289</f>
        <v>0</v>
      </c>
    </row>
    <row r="296" spans="1:30" ht="20.100000000000001" customHeight="1">
      <c r="A296" s="59" t="str">
        <f t="array" ref="A296">IF(ROWS(A$9:A296)&gt;$U$5,"",INDEX(T$13:T$512,SMALL(IF(($AB$13:$AB$512=$AB$5),ROW($A$9:$A$508)-ROW($A$9)+1,""),ROWS(A$9:A296)),,1))</f>
        <v/>
      </c>
      <c r="B296" s="389" t="str">
        <f t="array" ref="B296">IF(ROWS(B$9:B296)&gt;$U$5,"",INDEX(U$13:U$512,SMALL(IF(($AB$13:$AB$512=$AB$5),ROW($A$9:$A$508)-ROW($A$9)+1,""),ROWS(B$9:B296)),,1))</f>
        <v/>
      </c>
      <c r="C296" s="389" t="str">
        <f t="array" ref="C296">IF(ROWS(C$9:C296)&gt;$U$5,"",INDEX(V$13:V$512,SMALL(IF(($AB$13:$AB$512=$AB$5),ROW($A$9:$A$508)-ROW($A$9)+1,""),ROWS(C$9:C296)),,1))</f>
        <v/>
      </c>
      <c r="D296" s="30" t="str">
        <f t="array" ref="D296">IF(ROWS(D$9:D296)&gt;$U$5,"",INDEX(W$13:W$512,SMALL(IF(($AB$13:$AB$512=$AB$5),ROW($A$9:$A$508)-ROW($A$9)+1,""),ROWS(D$9:D296)),,1))</f>
        <v/>
      </c>
      <c r="E296" s="59" t="str">
        <f t="array" ref="E296">IF(ROWS(E$9:E296)&gt;$U$5,"",INDEX(X$13:X$512,SMALL(IF(($AB$13:$AB$512=$AB$5),ROW($A$9:$A$508)-ROW($A$9)+1,""),ROWS(E$9:E296)),,1))</f>
        <v/>
      </c>
      <c r="F296" s="59" t="str">
        <f t="array" ref="F296">IF(ROWS(F$9:F296)&gt;$U$5,"",INDEX(Y$13:Y$512,SMALL(IF(($AB$13:$AB$512=$AB$5),ROW($A$9:$A$508)-ROW($A$9)+1,""),ROWS(F$9:F296)),,1))</f>
        <v/>
      </c>
      <c r="G296" s="59" t="str">
        <f t="array" ref="G296">IF(ROWS(G$9:G296)&gt;$U$5,"",INDEX(AB$13:AB$512,SMALL(IF(($AB$13:$AB$512=$AB$5),ROW($A$9:$A$508)-ROW($A$9)+1,""),ROWS(G$9:G296)),,1))</f>
        <v/>
      </c>
      <c r="H296" s="325" t="str">
        <f t="array" ref="H296">IF(ROWS(H$9:H296)&gt;$U$5,"",INDEX(AC$13:AC$512,SMALL(IF(($AB$13:$AB$512=$AB$5),ROW($A$9:$A$508)-ROW($A$9)+1,""),ROWS(H$9:H296)),,1))</f>
        <v/>
      </c>
      <c r="I296" s="105"/>
      <c r="J296" s="105"/>
      <c r="K296" s="105"/>
      <c r="L296" s="105"/>
      <c r="M296" s="136"/>
      <c r="T296" s="44">
        <f>Nut_StatusTool!A290</f>
        <v>284</v>
      </c>
      <c r="U296" s="44">
        <f>Nut_StatusTool!B290</f>
        <v>0</v>
      </c>
      <c r="V296" s="44">
        <f>Nut_StatusTool!C290</f>
        <v>0</v>
      </c>
      <c r="W296" s="44">
        <f>Nut_StatusTool!D290</f>
        <v>0</v>
      </c>
      <c r="X296" s="44">
        <f>Nut_StatusTool!F290</f>
        <v>0</v>
      </c>
      <c r="Y296" s="285" t="str">
        <f>Nut_StatusTool!K290</f>
        <v/>
      </c>
      <c r="Z296" s="44" t="str">
        <f>Nut_StatusTool!L290</f>
        <v/>
      </c>
      <c r="AA296" s="44" t="str">
        <f>Nut_StatusTool!M290</f>
        <v/>
      </c>
      <c r="AB296" s="44" t="str">
        <f>Nut_StatusTool!N290</f>
        <v/>
      </c>
      <c r="AC296" s="44">
        <f>Nut_StatusTool!I290</f>
        <v>0</v>
      </c>
      <c r="AD296" s="44">
        <f>Nut_StatusTool!J290</f>
        <v>0</v>
      </c>
    </row>
    <row r="297" spans="1:30" ht="20.100000000000001" customHeight="1">
      <c r="A297" s="59" t="str">
        <f t="array" ref="A297">IF(ROWS(A$9:A297)&gt;$U$5,"",INDEX(T$13:T$512,SMALL(IF(($AB$13:$AB$512=$AB$5),ROW($A$9:$A$508)-ROW($A$9)+1,""),ROWS(A$9:A297)),,1))</f>
        <v/>
      </c>
      <c r="B297" s="389" t="str">
        <f t="array" ref="B297">IF(ROWS(B$9:B297)&gt;$U$5,"",INDEX(U$13:U$512,SMALL(IF(($AB$13:$AB$512=$AB$5),ROW($A$9:$A$508)-ROW($A$9)+1,""),ROWS(B$9:B297)),,1))</f>
        <v/>
      </c>
      <c r="C297" s="389" t="str">
        <f t="array" ref="C297">IF(ROWS(C$9:C297)&gt;$U$5,"",INDEX(V$13:V$512,SMALL(IF(($AB$13:$AB$512=$AB$5),ROW($A$9:$A$508)-ROW($A$9)+1,""),ROWS(C$9:C297)),,1))</f>
        <v/>
      </c>
      <c r="D297" s="30" t="str">
        <f t="array" ref="D297">IF(ROWS(D$9:D297)&gt;$U$5,"",INDEX(W$13:W$512,SMALL(IF(($AB$13:$AB$512=$AB$5),ROW($A$9:$A$508)-ROW($A$9)+1,""),ROWS(D$9:D297)),,1))</f>
        <v/>
      </c>
      <c r="E297" s="59" t="str">
        <f t="array" ref="E297">IF(ROWS(E$9:E297)&gt;$U$5,"",INDEX(X$13:X$512,SMALL(IF(($AB$13:$AB$512=$AB$5),ROW($A$9:$A$508)-ROW($A$9)+1,""),ROWS(E$9:E297)),,1))</f>
        <v/>
      </c>
      <c r="F297" s="59" t="str">
        <f t="array" ref="F297">IF(ROWS(F$9:F297)&gt;$U$5,"",INDEX(Y$13:Y$512,SMALL(IF(($AB$13:$AB$512=$AB$5),ROW($A$9:$A$508)-ROW($A$9)+1,""),ROWS(F$9:F297)),,1))</f>
        <v/>
      </c>
      <c r="G297" s="59" t="str">
        <f t="array" ref="G297">IF(ROWS(G$9:G297)&gt;$U$5,"",INDEX(AB$13:AB$512,SMALL(IF(($AB$13:$AB$512=$AB$5),ROW($A$9:$A$508)-ROW($A$9)+1,""),ROWS(G$9:G297)),,1))</f>
        <v/>
      </c>
      <c r="H297" s="325" t="str">
        <f t="array" ref="H297">IF(ROWS(H$9:H297)&gt;$U$5,"",INDEX(AC$13:AC$512,SMALL(IF(($AB$13:$AB$512=$AB$5),ROW($A$9:$A$508)-ROW($A$9)+1,""),ROWS(H$9:H297)),,1))</f>
        <v/>
      </c>
      <c r="I297" s="105"/>
      <c r="J297" s="105"/>
      <c r="K297" s="105"/>
      <c r="L297" s="105"/>
      <c r="M297" s="136"/>
      <c r="T297" s="44">
        <f>Nut_StatusTool!A291</f>
        <v>285</v>
      </c>
      <c r="U297" s="44">
        <f>Nut_StatusTool!B291</f>
        <v>0</v>
      </c>
      <c r="V297" s="44">
        <f>Nut_StatusTool!C291</f>
        <v>0</v>
      </c>
      <c r="W297" s="44">
        <f>Nut_StatusTool!D291</f>
        <v>0</v>
      </c>
      <c r="X297" s="44">
        <f>Nut_StatusTool!F291</f>
        <v>0</v>
      </c>
      <c r="Y297" s="285" t="str">
        <f>Nut_StatusTool!K291</f>
        <v/>
      </c>
      <c r="Z297" s="44" t="str">
        <f>Nut_StatusTool!L291</f>
        <v/>
      </c>
      <c r="AA297" s="44" t="str">
        <f>Nut_StatusTool!M291</f>
        <v/>
      </c>
      <c r="AB297" s="44" t="str">
        <f>Nut_StatusTool!N291</f>
        <v/>
      </c>
      <c r="AC297" s="44">
        <f>Nut_StatusTool!I291</f>
        <v>0</v>
      </c>
      <c r="AD297" s="44">
        <f>Nut_StatusTool!J291</f>
        <v>0</v>
      </c>
    </row>
    <row r="298" spans="1:30" ht="20.100000000000001" customHeight="1">
      <c r="A298" s="59" t="str">
        <f t="array" ref="A298">IF(ROWS(A$9:A298)&gt;$U$5,"",INDEX(T$13:T$512,SMALL(IF(($AB$13:$AB$512=$AB$5),ROW($A$9:$A$508)-ROW($A$9)+1,""),ROWS(A$9:A298)),,1))</f>
        <v/>
      </c>
      <c r="B298" s="389" t="str">
        <f t="array" ref="B298">IF(ROWS(B$9:B298)&gt;$U$5,"",INDEX(U$13:U$512,SMALL(IF(($AB$13:$AB$512=$AB$5),ROW($A$9:$A$508)-ROW($A$9)+1,""),ROWS(B$9:B298)),,1))</f>
        <v/>
      </c>
      <c r="C298" s="389" t="str">
        <f t="array" ref="C298">IF(ROWS(C$9:C298)&gt;$U$5,"",INDEX(V$13:V$512,SMALL(IF(($AB$13:$AB$512=$AB$5),ROW($A$9:$A$508)-ROW($A$9)+1,""),ROWS(C$9:C298)),,1))</f>
        <v/>
      </c>
      <c r="D298" s="30" t="str">
        <f t="array" ref="D298">IF(ROWS(D$9:D298)&gt;$U$5,"",INDEX(W$13:W$512,SMALL(IF(($AB$13:$AB$512=$AB$5),ROW($A$9:$A$508)-ROW($A$9)+1,""),ROWS(D$9:D298)),,1))</f>
        <v/>
      </c>
      <c r="E298" s="59" t="str">
        <f t="array" ref="E298">IF(ROWS(E$9:E298)&gt;$U$5,"",INDEX(X$13:X$512,SMALL(IF(($AB$13:$AB$512=$AB$5),ROW($A$9:$A$508)-ROW($A$9)+1,""),ROWS(E$9:E298)),,1))</f>
        <v/>
      </c>
      <c r="F298" s="59" t="str">
        <f t="array" ref="F298">IF(ROWS(F$9:F298)&gt;$U$5,"",INDEX(Y$13:Y$512,SMALL(IF(($AB$13:$AB$512=$AB$5),ROW($A$9:$A$508)-ROW($A$9)+1,""),ROWS(F$9:F298)),,1))</f>
        <v/>
      </c>
      <c r="G298" s="59" t="str">
        <f t="array" ref="G298">IF(ROWS(G$9:G298)&gt;$U$5,"",INDEX(AB$13:AB$512,SMALL(IF(($AB$13:$AB$512=$AB$5),ROW($A$9:$A$508)-ROW($A$9)+1,""),ROWS(G$9:G298)),,1))</f>
        <v/>
      </c>
      <c r="H298" s="325" t="str">
        <f t="array" ref="H298">IF(ROWS(H$9:H298)&gt;$U$5,"",INDEX(AC$13:AC$512,SMALL(IF(($AB$13:$AB$512=$AB$5),ROW($A$9:$A$508)-ROW($A$9)+1,""),ROWS(H$9:H298)),,1))</f>
        <v/>
      </c>
      <c r="I298" s="105"/>
      <c r="J298" s="105"/>
      <c r="K298" s="105"/>
      <c r="L298" s="105"/>
      <c r="M298" s="136"/>
      <c r="T298" s="44">
        <f>Nut_StatusTool!A292</f>
        <v>286</v>
      </c>
      <c r="U298" s="44">
        <f>Nut_StatusTool!B292</f>
        <v>0</v>
      </c>
      <c r="V298" s="44">
        <f>Nut_StatusTool!C292</f>
        <v>0</v>
      </c>
      <c r="W298" s="44">
        <f>Nut_StatusTool!D292</f>
        <v>0</v>
      </c>
      <c r="X298" s="44">
        <f>Nut_StatusTool!F292</f>
        <v>0</v>
      </c>
      <c r="Y298" s="285" t="str">
        <f>Nut_StatusTool!K292</f>
        <v/>
      </c>
      <c r="Z298" s="44" t="str">
        <f>Nut_StatusTool!L292</f>
        <v/>
      </c>
      <c r="AA298" s="44" t="str">
        <f>Nut_StatusTool!M292</f>
        <v/>
      </c>
      <c r="AB298" s="44" t="str">
        <f>Nut_StatusTool!N292</f>
        <v/>
      </c>
      <c r="AC298" s="44">
        <f>Nut_StatusTool!I292</f>
        <v>0</v>
      </c>
      <c r="AD298" s="44">
        <f>Nut_StatusTool!J292</f>
        <v>0</v>
      </c>
    </row>
    <row r="299" spans="1:30" ht="20.100000000000001" customHeight="1">
      <c r="A299" s="59" t="str">
        <f t="array" ref="A299">IF(ROWS(A$9:A299)&gt;$U$5,"",INDEX(T$13:T$512,SMALL(IF(($AB$13:$AB$512=$AB$5),ROW($A$9:$A$508)-ROW($A$9)+1,""),ROWS(A$9:A299)),,1))</f>
        <v/>
      </c>
      <c r="B299" s="389" t="str">
        <f t="array" ref="B299">IF(ROWS(B$9:B299)&gt;$U$5,"",INDEX(U$13:U$512,SMALL(IF(($AB$13:$AB$512=$AB$5),ROW($A$9:$A$508)-ROW($A$9)+1,""),ROWS(B$9:B299)),,1))</f>
        <v/>
      </c>
      <c r="C299" s="389" t="str">
        <f t="array" ref="C299">IF(ROWS(C$9:C299)&gt;$U$5,"",INDEX(V$13:V$512,SMALL(IF(($AB$13:$AB$512=$AB$5),ROW($A$9:$A$508)-ROW($A$9)+1,""),ROWS(C$9:C299)),,1))</f>
        <v/>
      </c>
      <c r="D299" s="30" t="str">
        <f t="array" ref="D299">IF(ROWS(D$9:D299)&gt;$U$5,"",INDEX(W$13:W$512,SMALL(IF(($AB$13:$AB$512=$AB$5),ROW($A$9:$A$508)-ROW($A$9)+1,""),ROWS(D$9:D299)),,1))</f>
        <v/>
      </c>
      <c r="E299" s="59" t="str">
        <f t="array" ref="E299">IF(ROWS(E$9:E299)&gt;$U$5,"",INDEX(X$13:X$512,SMALL(IF(($AB$13:$AB$512=$AB$5),ROW($A$9:$A$508)-ROW($A$9)+1,""),ROWS(E$9:E299)),,1))</f>
        <v/>
      </c>
      <c r="F299" s="59" t="str">
        <f t="array" ref="F299">IF(ROWS(F$9:F299)&gt;$U$5,"",INDEX(Y$13:Y$512,SMALL(IF(($AB$13:$AB$512=$AB$5),ROW($A$9:$A$508)-ROW($A$9)+1,""),ROWS(F$9:F299)),,1))</f>
        <v/>
      </c>
      <c r="G299" s="59" t="str">
        <f t="array" ref="G299">IF(ROWS(G$9:G299)&gt;$U$5,"",INDEX(AB$13:AB$512,SMALL(IF(($AB$13:$AB$512=$AB$5),ROW($A$9:$A$508)-ROW($A$9)+1,""),ROWS(G$9:G299)),,1))</f>
        <v/>
      </c>
      <c r="H299" s="325" t="str">
        <f t="array" ref="H299">IF(ROWS(H$9:H299)&gt;$U$5,"",INDEX(AC$13:AC$512,SMALL(IF(($AB$13:$AB$512=$AB$5),ROW($A$9:$A$508)-ROW($A$9)+1,""),ROWS(H$9:H299)),,1))</f>
        <v/>
      </c>
      <c r="I299" s="105"/>
      <c r="J299" s="105"/>
      <c r="K299" s="105"/>
      <c r="L299" s="105"/>
      <c r="M299" s="136"/>
      <c r="T299" s="44">
        <f>Nut_StatusTool!A293</f>
        <v>287</v>
      </c>
      <c r="U299" s="44">
        <f>Nut_StatusTool!B293</f>
        <v>0</v>
      </c>
      <c r="V299" s="44">
        <f>Nut_StatusTool!C293</f>
        <v>0</v>
      </c>
      <c r="W299" s="44">
        <f>Nut_StatusTool!D293</f>
        <v>0</v>
      </c>
      <c r="X299" s="44">
        <f>Nut_StatusTool!F293</f>
        <v>0</v>
      </c>
      <c r="Y299" s="285" t="str">
        <f>Nut_StatusTool!K293</f>
        <v/>
      </c>
      <c r="Z299" s="44" t="str">
        <f>Nut_StatusTool!L293</f>
        <v/>
      </c>
      <c r="AA299" s="44" t="str">
        <f>Nut_StatusTool!M293</f>
        <v/>
      </c>
      <c r="AB299" s="44" t="str">
        <f>Nut_StatusTool!N293</f>
        <v/>
      </c>
      <c r="AC299" s="44">
        <f>Nut_StatusTool!I293</f>
        <v>0</v>
      </c>
      <c r="AD299" s="44">
        <f>Nut_StatusTool!J293</f>
        <v>0</v>
      </c>
    </row>
    <row r="300" spans="1:30" ht="20.100000000000001" customHeight="1">
      <c r="A300" s="59" t="str">
        <f t="array" ref="A300">IF(ROWS(A$9:A300)&gt;$U$5,"",INDEX(T$13:T$512,SMALL(IF(($AB$13:$AB$512=$AB$5),ROW($A$9:$A$508)-ROW($A$9)+1,""),ROWS(A$9:A300)),,1))</f>
        <v/>
      </c>
      <c r="B300" s="389" t="str">
        <f t="array" ref="B300">IF(ROWS(B$9:B300)&gt;$U$5,"",INDEX(U$13:U$512,SMALL(IF(($AB$13:$AB$512=$AB$5),ROW($A$9:$A$508)-ROW($A$9)+1,""),ROWS(B$9:B300)),,1))</f>
        <v/>
      </c>
      <c r="C300" s="389" t="str">
        <f t="array" ref="C300">IF(ROWS(C$9:C300)&gt;$U$5,"",INDEX(V$13:V$512,SMALL(IF(($AB$13:$AB$512=$AB$5),ROW($A$9:$A$508)-ROW($A$9)+1,""),ROWS(C$9:C300)),,1))</f>
        <v/>
      </c>
      <c r="D300" s="30" t="str">
        <f t="array" ref="D300">IF(ROWS(D$9:D300)&gt;$U$5,"",INDEX(W$13:W$512,SMALL(IF(($AB$13:$AB$512=$AB$5),ROW($A$9:$A$508)-ROW($A$9)+1,""),ROWS(D$9:D300)),,1))</f>
        <v/>
      </c>
      <c r="E300" s="59" t="str">
        <f t="array" ref="E300">IF(ROWS(E$9:E300)&gt;$U$5,"",INDEX(X$13:X$512,SMALL(IF(($AB$13:$AB$512=$AB$5),ROW($A$9:$A$508)-ROW($A$9)+1,""),ROWS(E$9:E300)),,1))</f>
        <v/>
      </c>
      <c r="F300" s="59" t="str">
        <f t="array" ref="F300">IF(ROWS(F$9:F300)&gt;$U$5,"",INDEX(Y$13:Y$512,SMALL(IF(($AB$13:$AB$512=$AB$5),ROW($A$9:$A$508)-ROW($A$9)+1,""),ROWS(F$9:F300)),,1))</f>
        <v/>
      </c>
      <c r="G300" s="59" t="str">
        <f t="array" ref="G300">IF(ROWS(G$9:G300)&gt;$U$5,"",INDEX(AB$13:AB$512,SMALL(IF(($AB$13:$AB$512=$AB$5),ROW($A$9:$A$508)-ROW($A$9)+1,""),ROWS(G$9:G300)),,1))</f>
        <v/>
      </c>
      <c r="H300" s="325" t="str">
        <f t="array" ref="H300">IF(ROWS(H$9:H300)&gt;$U$5,"",INDEX(AC$13:AC$512,SMALL(IF(($AB$13:$AB$512=$AB$5),ROW($A$9:$A$508)-ROW($A$9)+1,""),ROWS(H$9:H300)),,1))</f>
        <v/>
      </c>
      <c r="I300" s="105"/>
      <c r="J300" s="105"/>
      <c r="K300" s="105"/>
      <c r="L300" s="105"/>
      <c r="M300" s="136"/>
      <c r="T300" s="44">
        <f>Nut_StatusTool!A294</f>
        <v>288</v>
      </c>
      <c r="U300" s="44">
        <f>Nut_StatusTool!B294</f>
        <v>0</v>
      </c>
      <c r="V300" s="44">
        <f>Nut_StatusTool!C294</f>
        <v>0</v>
      </c>
      <c r="W300" s="44">
        <f>Nut_StatusTool!D294</f>
        <v>0</v>
      </c>
      <c r="X300" s="44">
        <f>Nut_StatusTool!F294</f>
        <v>0</v>
      </c>
      <c r="Y300" s="285" t="str">
        <f>Nut_StatusTool!K294</f>
        <v/>
      </c>
      <c r="Z300" s="44" t="str">
        <f>Nut_StatusTool!L294</f>
        <v/>
      </c>
      <c r="AA300" s="44" t="str">
        <f>Nut_StatusTool!M294</f>
        <v/>
      </c>
      <c r="AB300" s="44" t="str">
        <f>Nut_StatusTool!N294</f>
        <v/>
      </c>
      <c r="AC300" s="44">
        <f>Nut_StatusTool!I294</f>
        <v>0</v>
      </c>
      <c r="AD300" s="44">
        <f>Nut_StatusTool!J294</f>
        <v>0</v>
      </c>
    </row>
    <row r="301" spans="1:30" ht="20.100000000000001" customHeight="1">
      <c r="A301" s="59" t="str">
        <f t="array" ref="A301">IF(ROWS(A$9:A301)&gt;$U$5,"",INDEX(T$13:T$512,SMALL(IF(($AB$13:$AB$512=$AB$5),ROW($A$9:$A$508)-ROW($A$9)+1,""),ROWS(A$9:A301)),,1))</f>
        <v/>
      </c>
      <c r="B301" s="389" t="str">
        <f t="array" ref="B301">IF(ROWS(B$9:B301)&gt;$U$5,"",INDEX(U$13:U$512,SMALL(IF(($AB$13:$AB$512=$AB$5),ROW($A$9:$A$508)-ROW($A$9)+1,""),ROWS(B$9:B301)),,1))</f>
        <v/>
      </c>
      <c r="C301" s="389" t="str">
        <f t="array" ref="C301">IF(ROWS(C$9:C301)&gt;$U$5,"",INDEX(V$13:V$512,SMALL(IF(($AB$13:$AB$512=$AB$5),ROW($A$9:$A$508)-ROW($A$9)+1,""),ROWS(C$9:C301)),,1))</f>
        <v/>
      </c>
      <c r="D301" s="30" t="str">
        <f t="array" ref="D301">IF(ROWS(D$9:D301)&gt;$U$5,"",INDEX(W$13:W$512,SMALL(IF(($AB$13:$AB$512=$AB$5),ROW($A$9:$A$508)-ROW($A$9)+1,""),ROWS(D$9:D301)),,1))</f>
        <v/>
      </c>
      <c r="E301" s="59" t="str">
        <f t="array" ref="E301">IF(ROWS(E$9:E301)&gt;$U$5,"",INDEX(X$13:X$512,SMALL(IF(($AB$13:$AB$512=$AB$5),ROW($A$9:$A$508)-ROW($A$9)+1,""),ROWS(E$9:E301)),,1))</f>
        <v/>
      </c>
      <c r="F301" s="59" t="str">
        <f t="array" ref="F301">IF(ROWS(F$9:F301)&gt;$U$5,"",INDEX(Y$13:Y$512,SMALL(IF(($AB$13:$AB$512=$AB$5),ROW($A$9:$A$508)-ROW($A$9)+1,""),ROWS(F$9:F301)),,1))</f>
        <v/>
      </c>
      <c r="G301" s="59" t="str">
        <f t="array" ref="G301">IF(ROWS(G$9:G301)&gt;$U$5,"",INDEX(AB$13:AB$512,SMALL(IF(($AB$13:$AB$512=$AB$5),ROW($A$9:$A$508)-ROW($A$9)+1,""),ROWS(G$9:G301)),,1))</f>
        <v/>
      </c>
      <c r="H301" s="325" t="str">
        <f t="array" ref="H301">IF(ROWS(H$9:H301)&gt;$U$5,"",INDEX(AC$13:AC$512,SMALL(IF(($AB$13:$AB$512=$AB$5),ROW($A$9:$A$508)-ROW($A$9)+1,""),ROWS(H$9:H301)),,1))</f>
        <v/>
      </c>
      <c r="I301" s="105"/>
      <c r="J301" s="105"/>
      <c r="K301" s="105"/>
      <c r="L301" s="105"/>
      <c r="M301" s="136"/>
      <c r="T301" s="44">
        <f>Nut_StatusTool!A295</f>
        <v>289</v>
      </c>
      <c r="U301" s="44">
        <f>Nut_StatusTool!B295</f>
        <v>0</v>
      </c>
      <c r="V301" s="44">
        <f>Nut_StatusTool!C295</f>
        <v>0</v>
      </c>
      <c r="W301" s="44">
        <f>Nut_StatusTool!D295</f>
        <v>0</v>
      </c>
      <c r="X301" s="44">
        <f>Nut_StatusTool!F295</f>
        <v>0</v>
      </c>
      <c r="Y301" s="285" t="str">
        <f>Nut_StatusTool!K295</f>
        <v/>
      </c>
      <c r="Z301" s="44" t="str">
        <f>Nut_StatusTool!L295</f>
        <v/>
      </c>
      <c r="AA301" s="44" t="str">
        <f>Nut_StatusTool!M295</f>
        <v/>
      </c>
      <c r="AB301" s="44" t="str">
        <f>Nut_StatusTool!N295</f>
        <v/>
      </c>
      <c r="AC301" s="44">
        <f>Nut_StatusTool!I295</f>
        <v>0</v>
      </c>
      <c r="AD301" s="44">
        <f>Nut_StatusTool!J295</f>
        <v>0</v>
      </c>
    </row>
    <row r="302" spans="1:30" ht="20.100000000000001" customHeight="1">
      <c r="A302" s="59" t="str">
        <f t="array" ref="A302">IF(ROWS(A$9:A302)&gt;$U$5,"",INDEX(T$13:T$512,SMALL(IF(($AB$13:$AB$512=$AB$5),ROW($A$9:$A$508)-ROW($A$9)+1,""),ROWS(A$9:A302)),,1))</f>
        <v/>
      </c>
      <c r="B302" s="389" t="str">
        <f t="array" ref="B302">IF(ROWS(B$9:B302)&gt;$U$5,"",INDEX(U$13:U$512,SMALL(IF(($AB$13:$AB$512=$AB$5),ROW($A$9:$A$508)-ROW($A$9)+1,""),ROWS(B$9:B302)),,1))</f>
        <v/>
      </c>
      <c r="C302" s="389" t="str">
        <f t="array" ref="C302">IF(ROWS(C$9:C302)&gt;$U$5,"",INDEX(V$13:V$512,SMALL(IF(($AB$13:$AB$512=$AB$5),ROW($A$9:$A$508)-ROW($A$9)+1,""),ROWS(C$9:C302)),,1))</f>
        <v/>
      </c>
      <c r="D302" s="30" t="str">
        <f t="array" ref="D302">IF(ROWS(D$9:D302)&gt;$U$5,"",INDEX(W$13:W$512,SMALL(IF(($AB$13:$AB$512=$AB$5),ROW($A$9:$A$508)-ROW($A$9)+1,""),ROWS(D$9:D302)),,1))</f>
        <v/>
      </c>
      <c r="E302" s="59" t="str">
        <f t="array" ref="E302">IF(ROWS(E$9:E302)&gt;$U$5,"",INDEX(X$13:X$512,SMALL(IF(($AB$13:$AB$512=$AB$5),ROW($A$9:$A$508)-ROW($A$9)+1,""),ROWS(E$9:E302)),,1))</f>
        <v/>
      </c>
      <c r="F302" s="59" t="str">
        <f t="array" ref="F302">IF(ROWS(F$9:F302)&gt;$U$5,"",INDEX(Y$13:Y$512,SMALL(IF(($AB$13:$AB$512=$AB$5),ROW($A$9:$A$508)-ROW($A$9)+1,""),ROWS(F$9:F302)),,1))</f>
        <v/>
      </c>
      <c r="G302" s="59" t="str">
        <f t="array" ref="G302">IF(ROWS(G$9:G302)&gt;$U$5,"",INDEX(AB$13:AB$512,SMALL(IF(($AB$13:$AB$512=$AB$5),ROW($A$9:$A$508)-ROW($A$9)+1,""),ROWS(G$9:G302)),,1))</f>
        <v/>
      </c>
      <c r="H302" s="325" t="str">
        <f t="array" ref="H302">IF(ROWS(H$9:H302)&gt;$U$5,"",INDEX(AC$13:AC$512,SMALL(IF(($AB$13:$AB$512=$AB$5),ROW($A$9:$A$508)-ROW($A$9)+1,""),ROWS(H$9:H302)),,1))</f>
        <v/>
      </c>
      <c r="I302" s="105"/>
      <c r="J302" s="105"/>
      <c r="K302" s="105"/>
      <c r="L302" s="105"/>
      <c r="M302" s="136"/>
      <c r="T302" s="44">
        <f>Nut_StatusTool!A296</f>
        <v>290</v>
      </c>
      <c r="U302" s="44">
        <f>Nut_StatusTool!B296</f>
        <v>0</v>
      </c>
      <c r="V302" s="44">
        <f>Nut_StatusTool!C296</f>
        <v>0</v>
      </c>
      <c r="W302" s="44">
        <f>Nut_StatusTool!D296</f>
        <v>0</v>
      </c>
      <c r="X302" s="44">
        <f>Nut_StatusTool!F296</f>
        <v>0</v>
      </c>
      <c r="Y302" s="285" t="str">
        <f>Nut_StatusTool!K296</f>
        <v/>
      </c>
      <c r="Z302" s="44" t="str">
        <f>Nut_StatusTool!L296</f>
        <v/>
      </c>
      <c r="AA302" s="44" t="str">
        <f>Nut_StatusTool!M296</f>
        <v/>
      </c>
      <c r="AB302" s="44" t="str">
        <f>Nut_StatusTool!N296</f>
        <v/>
      </c>
      <c r="AC302" s="44">
        <f>Nut_StatusTool!I296</f>
        <v>0</v>
      </c>
      <c r="AD302" s="44">
        <f>Nut_StatusTool!J296</f>
        <v>0</v>
      </c>
    </row>
    <row r="303" spans="1:30" ht="20.100000000000001" customHeight="1">
      <c r="A303" s="59" t="str">
        <f t="array" ref="A303">IF(ROWS(A$9:A303)&gt;$U$5,"",INDEX(T$13:T$512,SMALL(IF(($AB$13:$AB$512=$AB$5),ROW($A$9:$A$508)-ROW($A$9)+1,""),ROWS(A$9:A303)),,1))</f>
        <v/>
      </c>
      <c r="B303" s="389" t="str">
        <f t="array" ref="B303">IF(ROWS(B$9:B303)&gt;$U$5,"",INDEX(U$13:U$512,SMALL(IF(($AB$13:$AB$512=$AB$5),ROW($A$9:$A$508)-ROW($A$9)+1,""),ROWS(B$9:B303)),,1))</f>
        <v/>
      </c>
      <c r="C303" s="389" t="str">
        <f t="array" ref="C303">IF(ROWS(C$9:C303)&gt;$U$5,"",INDEX(V$13:V$512,SMALL(IF(($AB$13:$AB$512=$AB$5),ROW($A$9:$A$508)-ROW($A$9)+1,""),ROWS(C$9:C303)),,1))</f>
        <v/>
      </c>
      <c r="D303" s="30" t="str">
        <f t="array" ref="D303">IF(ROWS(D$9:D303)&gt;$U$5,"",INDEX(W$13:W$512,SMALL(IF(($AB$13:$AB$512=$AB$5),ROW($A$9:$A$508)-ROW($A$9)+1,""),ROWS(D$9:D303)),,1))</f>
        <v/>
      </c>
      <c r="E303" s="59" t="str">
        <f t="array" ref="E303">IF(ROWS(E$9:E303)&gt;$U$5,"",INDEX(X$13:X$512,SMALL(IF(($AB$13:$AB$512=$AB$5),ROW($A$9:$A$508)-ROW($A$9)+1,""),ROWS(E$9:E303)),,1))</f>
        <v/>
      </c>
      <c r="F303" s="59" t="str">
        <f t="array" ref="F303">IF(ROWS(F$9:F303)&gt;$U$5,"",INDEX(Y$13:Y$512,SMALL(IF(($AB$13:$AB$512=$AB$5),ROW($A$9:$A$508)-ROW($A$9)+1,""),ROWS(F$9:F303)),,1))</f>
        <v/>
      </c>
      <c r="G303" s="59" t="str">
        <f t="array" ref="G303">IF(ROWS(G$9:G303)&gt;$U$5,"",INDEX(AB$13:AB$512,SMALL(IF(($AB$13:$AB$512=$AB$5),ROW($A$9:$A$508)-ROW($A$9)+1,""),ROWS(G$9:G303)),,1))</f>
        <v/>
      </c>
      <c r="H303" s="325" t="str">
        <f t="array" ref="H303">IF(ROWS(H$9:H303)&gt;$U$5,"",INDEX(AC$13:AC$512,SMALL(IF(($AB$13:$AB$512=$AB$5),ROW($A$9:$A$508)-ROW($A$9)+1,""),ROWS(H$9:H303)),,1))</f>
        <v/>
      </c>
      <c r="I303" s="105"/>
      <c r="J303" s="105"/>
      <c r="K303" s="105"/>
      <c r="L303" s="105"/>
      <c r="M303" s="136"/>
      <c r="T303" s="44">
        <f>Nut_StatusTool!A297</f>
        <v>291</v>
      </c>
      <c r="U303" s="44">
        <f>Nut_StatusTool!B297</f>
        <v>0</v>
      </c>
      <c r="V303" s="44">
        <f>Nut_StatusTool!C297</f>
        <v>0</v>
      </c>
      <c r="W303" s="44">
        <f>Nut_StatusTool!D297</f>
        <v>0</v>
      </c>
      <c r="X303" s="44">
        <f>Nut_StatusTool!F297</f>
        <v>0</v>
      </c>
      <c r="Y303" s="285" t="str">
        <f>Nut_StatusTool!K297</f>
        <v/>
      </c>
      <c r="Z303" s="44" t="str">
        <f>Nut_StatusTool!L297</f>
        <v/>
      </c>
      <c r="AA303" s="44" t="str">
        <f>Nut_StatusTool!M297</f>
        <v/>
      </c>
      <c r="AB303" s="44" t="str">
        <f>Nut_StatusTool!N297</f>
        <v/>
      </c>
      <c r="AC303" s="44">
        <f>Nut_StatusTool!I297</f>
        <v>0</v>
      </c>
      <c r="AD303" s="44">
        <f>Nut_StatusTool!J297</f>
        <v>0</v>
      </c>
    </row>
    <row r="304" spans="1:30" ht="20.100000000000001" customHeight="1">
      <c r="A304" s="59" t="str">
        <f t="array" ref="A304">IF(ROWS(A$9:A304)&gt;$U$5,"",INDEX(T$13:T$512,SMALL(IF(($AB$13:$AB$512=$AB$5),ROW($A$9:$A$508)-ROW($A$9)+1,""),ROWS(A$9:A304)),,1))</f>
        <v/>
      </c>
      <c r="B304" s="389" t="str">
        <f t="array" ref="B304">IF(ROWS(B$9:B304)&gt;$U$5,"",INDEX(U$13:U$512,SMALL(IF(($AB$13:$AB$512=$AB$5),ROW($A$9:$A$508)-ROW($A$9)+1,""),ROWS(B$9:B304)),,1))</f>
        <v/>
      </c>
      <c r="C304" s="389" t="str">
        <f t="array" ref="C304">IF(ROWS(C$9:C304)&gt;$U$5,"",INDEX(V$13:V$512,SMALL(IF(($AB$13:$AB$512=$AB$5),ROW($A$9:$A$508)-ROW($A$9)+1,""),ROWS(C$9:C304)),,1))</f>
        <v/>
      </c>
      <c r="D304" s="30" t="str">
        <f t="array" ref="D304">IF(ROWS(D$9:D304)&gt;$U$5,"",INDEX(W$13:W$512,SMALL(IF(($AB$13:$AB$512=$AB$5),ROW($A$9:$A$508)-ROW($A$9)+1,""),ROWS(D$9:D304)),,1))</f>
        <v/>
      </c>
      <c r="E304" s="59" t="str">
        <f t="array" ref="E304">IF(ROWS(E$9:E304)&gt;$U$5,"",INDEX(X$13:X$512,SMALL(IF(($AB$13:$AB$512=$AB$5),ROW($A$9:$A$508)-ROW($A$9)+1,""),ROWS(E$9:E304)),,1))</f>
        <v/>
      </c>
      <c r="F304" s="59" t="str">
        <f t="array" ref="F304">IF(ROWS(F$9:F304)&gt;$U$5,"",INDEX(Y$13:Y$512,SMALL(IF(($AB$13:$AB$512=$AB$5),ROW($A$9:$A$508)-ROW($A$9)+1,""),ROWS(F$9:F304)),,1))</f>
        <v/>
      </c>
      <c r="G304" s="59" t="str">
        <f t="array" ref="G304">IF(ROWS(G$9:G304)&gt;$U$5,"",INDEX(AB$13:AB$512,SMALL(IF(($AB$13:$AB$512=$AB$5),ROW($A$9:$A$508)-ROW($A$9)+1,""),ROWS(G$9:G304)),,1))</f>
        <v/>
      </c>
      <c r="H304" s="325" t="str">
        <f t="array" ref="H304">IF(ROWS(H$9:H304)&gt;$U$5,"",INDEX(AC$13:AC$512,SMALL(IF(($AB$13:$AB$512=$AB$5),ROW($A$9:$A$508)-ROW($A$9)+1,""),ROWS(H$9:H304)),,1))</f>
        <v/>
      </c>
      <c r="I304" s="105"/>
      <c r="J304" s="105"/>
      <c r="K304" s="105"/>
      <c r="L304" s="105"/>
      <c r="M304" s="136"/>
      <c r="T304" s="44">
        <f>Nut_StatusTool!A298</f>
        <v>292</v>
      </c>
      <c r="U304" s="44">
        <f>Nut_StatusTool!B298</f>
        <v>0</v>
      </c>
      <c r="V304" s="44">
        <f>Nut_StatusTool!C298</f>
        <v>0</v>
      </c>
      <c r="W304" s="44">
        <f>Nut_StatusTool!D298</f>
        <v>0</v>
      </c>
      <c r="X304" s="44">
        <f>Nut_StatusTool!F298</f>
        <v>0</v>
      </c>
      <c r="Y304" s="285" t="str">
        <f>Nut_StatusTool!K298</f>
        <v/>
      </c>
      <c r="Z304" s="44" t="str">
        <f>Nut_StatusTool!L298</f>
        <v/>
      </c>
      <c r="AA304" s="44" t="str">
        <f>Nut_StatusTool!M298</f>
        <v/>
      </c>
      <c r="AB304" s="44" t="str">
        <f>Nut_StatusTool!N298</f>
        <v/>
      </c>
      <c r="AC304" s="44">
        <f>Nut_StatusTool!I298</f>
        <v>0</v>
      </c>
      <c r="AD304" s="44">
        <f>Nut_StatusTool!J298</f>
        <v>0</v>
      </c>
    </row>
    <row r="305" spans="1:30" ht="20.100000000000001" customHeight="1">
      <c r="A305" s="59" t="str">
        <f t="array" ref="A305">IF(ROWS(A$9:A305)&gt;$U$5,"",INDEX(T$13:T$512,SMALL(IF(($AB$13:$AB$512=$AB$5),ROW($A$9:$A$508)-ROW($A$9)+1,""),ROWS(A$9:A305)),,1))</f>
        <v/>
      </c>
      <c r="B305" s="389" t="str">
        <f t="array" ref="B305">IF(ROWS(B$9:B305)&gt;$U$5,"",INDEX(U$13:U$512,SMALL(IF(($AB$13:$AB$512=$AB$5),ROW($A$9:$A$508)-ROW($A$9)+1,""),ROWS(B$9:B305)),,1))</f>
        <v/>
      </c>
      <c r="C305" s="389" t="str">
        <f t="array" ref="C305">IF(ROWS(C$9:C305)&gt;$U$5,"",INDEX(V$13:V$512,SMALL(IF(($AB$13:$AB$512=$AB$5),ROW($A$9:$A$508)-ROW($A$9)+1,""),ROWS(C$9:C305)),,1))</f>
        <v/>
      </c>
      <c r="D305" s="30" t="str">
        <f t="array" ref="D305">IF(ROWS(D$9:D305)&gt;$U$5,"",INDEX(W$13:W$512,SMALL(IF(($AB$13:$AB$512=$AB$5),ROW($A$9:$A$508)-ROW($A$9)+1,""),ROWS(D$9:D305)),,1))</f>
        <v/>
      </c>
      <c r="E305" s="59" t="str">
        <f t="array" ref="E305">IF(ROWS(E$9:E305)&gt;$U$5,"",INDEX(X$13:X$512,SMALL(IF(($AB$13:$AB$512=$AB$5),ROW($A$9:$A$508)-ROW($A$9)+1,""),ROWS(E$9:E305)),,1))</f>
        <v/>
      </c>
      <c r="F305" s="59" t="str">
        <f t="array" ref="F305">IF(ROWS(F$9:F305)&gt;$U$5,"",INDEX(Y$13:Y$512,SMALL(IF(($AB$13:$AB$512=$AB$5),ROW($A$9:$A$508)-ROW($A$9)+1,""),ROWS(F$9:F305)),,1))</f>
        <v/>
      </c>
      <c r="G305" s="59" t="str">
        <f t="array" ref="G305">IF(ROWS(G$9:G305)&gt;$U$5,"",INDEX(AB$13:AB$512,SMALL(IF(($AB$13:$AB$512=$AB$5),ROW($A$9:$A$508)-ROW($A$9)+1,""),ROWS(G$9:G305)),,1))</f>
        <v/>
      </c>
      <c r="H305" s="325" t="str">
        <f t="array" ref="H305">IF(ROWS(H$9:H305)&gt;$U$5,"",INDEX(AC$13:AC$512,SMALL(IF(($AB$13:$AB$512=$AB$5),ROW($A$9:$A$508)-ROW($A$9)+1,""),ROWS(H$9:H305)),,1))</f>
        <v/>
      </c>
      <c r="I305" s="105"/>
      <c r="J305" s="105"/>
      <c r="K305" s="105"/>
      <c r="L305" s="105"/>
      <c r="M305" s="136"/>
      <c r="T305" s="44">
        <f>Nut_StatusTool!A299</f>
        <v>293</v>
      </c>
      <c r="U305" s="44">
        <f>Nut_StatusTool!B299</f>
        <v>0</v>
      </c>
      <c r="V305" s="44">
        <f>Nut_StatusTool!C299</f>
        <v>0</v>
      </c>
      <c r="W305" s="44">
        <f>Nut_StatusTool!D299</f>
        <v>0</v>
      </c>
      <c r="X305" s="44">
        <f>Nut_StatusTool!F299</f>
        <v>0</v>
      </c>
      <c r="Y305" s="285" t="str">
        <f>Nut_StatusTool!K299</f>
        <v/>
      </c>
      <c r="Z305" s="44" t="str">
        <f>Nut_StatusTool!L299</f>
        <v/>
      </c>
      <c r="AA305" s="44" t="str">
        <f>Nut_StatusTool!M299</f>
        <v/>
      </c>
      <c r="AB305" s="44" t="str">
        <f>Nut_StatusTool!N299</f>
        <v/>
      </c>
      <c r="AC305" s="44">
        <f>Nut_StatusTool!I299</f>
        <v>0</v>
      </c>
      <c r="AD305" s="44">
        <f>Nut_StatusTool!J299</f>
        <v>0</v>
      </c>
    </row>
    <row r="306" spans="1:30" ht="20.100000000000001" customHeight="1">
      <c r="A306" s="59" t="str">
        <f t="array" ref="A306">IF(ROWS(A$9:A306)&gt;$U$5,"",INDEX(T$13:T$512,SMALL(IF(($AB$13:$AB$512=$AB$5),ROW($A$9:$A$508)-ROW($A$9)+1,""),ROWS(A$9:A306)),,1))</f>
        <v/>
      </c>
      <c r="B306" s="389" t="str">
        <f t="array" ref="B306">IF(ROWS(B$9:B306)&gt;$U$5,"",INDEX(U$13:U$512,SMALL(IF(($AB$13:$AB$512=$AB$5),ROW($A$9:$A$508)-ROW($A$9)+1,""),ROWS(B$9:B306)),,1))</f>
        <v/>
      </c>
      <c r="C306" s="389" t="str">
        <f t="array" ref="C306">IF(ROWS(C$9:C306)&gt;$U$5,"",INDEX(V$13:V$512,SMALL(IF(($AB$13:$AB$512=$AB$5),ROW($A$9:$A$508)-ROW($A$9)+1,""),ROWS(C$9:C306)),,1))</f>
        <v/>
      </c>
      <c r="D306" s="30" t="str">
        <f t="array" ref="D306">IF(ROWS(D$9:D306)&gt;$U$5,"",INDEX(W$13:W$512,SMALL(IF(($AB$13:$AB$512=$AB$5),ROW($A$9:$A$508)-ROW($A$9)+1,""),ROWS(D$9:D306)),,1))</f>
        <v/>
      </c>
      <c r="E306" s="59" t="str">
        <f t="array" ref="E306">IF(ROWS(E$9:E306)&gt;$U$5,"",INDEX(X$13:X$512,SMALL(IF(($AB$13:$AB$512=$AB$5),ROW($A$9:$A$508)-ROW($A$9)+1,""),ROWS(E$9:E306)),,1))</f>
        <v/>
      </c>
      <c r="F306" s="59" t="str">
        <f t="array" ref="F306">IF(ROWS(F$9:F306)&gt;$U$5,"",INDEX(Y$13:Y$512,SMALL(IF(($AB$13:$AB$512=$AB$5),ROW($A$9:$A$508)-ROW($A$9)+1,""),ROWS(F$9:F306)),,1))</f>
        <v/>
      </c>
      <c r="G306" s="59" t="str">
        <f t="array" ref="G306">IF(ROWS(G$9:G306)&gt;$U$5,"",INDEX(AB$13:AB$512,SMALL(IF(($AB$13:$AB$512=$AB$5),ROW($A$9:$A$508)-ROW($A$9)+1,""),ROWS(G$9:G306)),,1))</f>
        <v/>
      </c>
      <c r="H306" s="325" t="str">
        <f t="array" ref="H306">IF(ROWS(H$9:H306)&gt;$U$5,"",INDEX(AC$13:AC$512,SMALL(IF(($AB$13:$AB$512=$AB$5),ROW($A$9:$A$508)-ROW($A$9)+1,""),ROWS(H$9:H306)),,1))</f>
        <v/>
      </c>
      <c r="I306" s="105"/>
      <c r="J306" s="105"/>
      <c r="K306" s="105"/>
      <c r="L306" s="105"/>
      <c r="M306" s="136"/>
      <c r="T306" s="44">
        <f>Nut_StatusTool!A300</f>
        <v>294</v>
      </c>
      <c r="U306" s="44">
        <f>Nut_StatusTool!B300</f>
        <v>0</v>
      </c>
      <c r="V306" s="44">
        <f>Nut_StatusTool!C300</f>
        <v>0</v>
      </c>
      <c r="W306" s="44">
        <f>Nut_StatusTool!D300</f>
        <v>0</v>
      </c>
      <c r="X306" s="44">
        <f>Nut_StatusTool!F300</f>
        <v>0</v>
      </c>
      <c r="Y306" s="285" t="str">
        <f>Nut_StatusTool!K300</f>
        <v/>
      </c>
      <c r="Z306" s="44" t="str">
        <f>Nut_StatusTool!L300</f>
        <v/>
      </c>
      <c r="AA306" s="44" t="str">
        <f>Nut_StatusTool!M300</f>
        <v/>
      </c>
      <c r="AB306" s="44" t="str">
        <f>Nut_StatusTool!N300</f>
        <v/>
      </c>
      <c r="AC306" s="44">
        <f>Nut_StatusTool!I300</f>
        <v>0</v>
      </c>
      <c r="AD306" s="44">
        <f>Nut_StatusTool!J300</f>
        <v>0</v>
      </c>
    </row>
    <row r="307" spans="1:30" ht="20.100000000000001" customHeight="1">
      <c r="A307" s="59" t="str">
        <f t="array" ref="A307">IF(ROWS(A$9:A307)&gt;$U$5,"",INDEX(T$13:T$512,SMALL(IF(($AB$13:$AB$512=$AB$5),ROW($A$9:$A$508)-ROW($A$9)+1,""),ROWS(A$9:A307)),,1))</f>
        <v/>
      </c>
      <c r="B307" s="389" t="str">
        <f t="array" ref="B307">IF(ROWS(B$9:B307)&gt;$U$5,"",INDEX(U$13:U$512,SMALL(IF(($AB$13:$AB$512=$AB$5),ROW($A$9:$A$508)-ROW($A$9)+1,""),ROWS(B$9:B307)),,1))</f>
        <v/>
      </c>
      <c r="C307" s="389" t="str">
        <f t="array" ref="C307">IF(ROWS(C$9:C307)&gt;$U$5,"",INDEX(V$13:V$512,SMALL(IF(($AB$13:$AB$512=$AB$5),ROW($A$9:$A$508)-ROW($A$9)+1,""),ROWS(C$9:C307)),,1))</f>
        <v/>
      </c>
      <c r="D307" s="30" t="str">
        <f t="array" ref="D307">IF(ROWS(D$9:D307)&gt;$U$5,"",INDEX(W$13:W$512,SMALL(IF(($AB$13:$AB$512=$AB$5),ROW($A$9:$A$508)-ROW($A$9)+1,""),ROWS(D$9:D307)),,1))</f>
        <v/>
      </c>
      <c r="E307" s="59" t="str">
        <f t="array" ref="E307">IF(ROWS(E$9:E307)&gt;$U$5,"",INDEX(X$13:X$512,SMALL(IF(($AB$13:$AB$512=$AB$5),ROW($A$9:$A$508)-ROW($A$9)+1,""),ROWS(E$9:E307)),,1))</f>
        <v/>
      </c>
      <c r="F307" s="59" t="str">
        <f t="array" ref="F307">IF(ROWS(F$9:F307)&gt;$U$5,"",INDEX(Y$13:Y$512,SMALL(IF(($AB$13:$AB$512=$AB$5),ROW($A$9:$A$508)-ROW($A$9)+1,""),ROWS(F$9:F307)),,1))</f>
        <v/>
      </c>
      <c r="G307" s="59" t="str">
        <f t="array" ref="G307">IF(ROWS(G$9:G307)&gt;$U$5,"",INDEX(AB$13:AB$512,SMALL(IF(($AB$13:$AB$512=$AB$5),ROW($A$9:$A$508)-ROW($A$9)+1,""),ROWS(G$9:G307)),,1))</f>
        <v/>
      </c>
      <c r="H307" s="325" t="str">
        <f t="array" ref="H307">IF(ROWS(H$9:H307)&gt;$U$5,"",INDEX(AC$13:AC$512,SMALL(IF(($AB$13:$AB$512=$AB$5),ROW($A$9:$A$508)-ROW($A$9)+1,""),ROWS(H$9:H307)),,1))</f>
        <v/>
      </c>
      <c r="I307" s="105"/>
      <c r="J307" s="105"/>
      <c r="K307" s="105"/>
      <c r="L307" s="105"/>
      <c r="M307" s="136"/>
      <c r="T307" s="44">
        <f>Nut_StatusTool!A301</f>
        <v>295</v>
      </c>
      <c r="U307" s="44">
        <f>Nut_StatusTool!B301</f>
        <v>0</v>
      </c>
      <c r="V307" s="44">
        <f>Nut_StatusTool!C301</f>
        <v>0</v>
      </c>
      <c r="W307" s="44">
        <f>Nut_StatusTool!D301</f>
        <v>0</v>
      </c>
      <c r="X307" s="44">
        <f>Nut_StatusTool!F301</f>
        <v>0</v>
      </c>
      <c r="Y307" s="285" t="str">
        <f>Nut_StatusTool!K301</f>
        <v/>
      </c>
      <c r="Z307" s="44" t="str">
        <f>Nut_StatusTool!L301</f>
        <v/>
      </c>
      <c r="AA307" s="44" t="str">
        <f>Nut_StatusTool!M301</f>
        <v/>
      </c>
      <c r="AB307" s="44" t="str">
        <f>Nut_StatusTool!N301</f>
        <v/>
      </c>
      <c r="AC307" s="44">
        <f>Nut_StatusTool!I301</f>
        <v>0</v>
      </c>
      <c r="AD307" s="44">
        <f>Nut_StatusTool!J301</f>
        <v>0</v>
      </c>
    </row>
    <row r="308" spans="1:30" ht="20.100000000000001" customHeight="1">
      <c r="A308" s="59" t="str">
        <f t="array" ref="A308">IF(ROWS(A$9:A308)&gt;$U$5,"",INDEX(T$13:T$512,SMALL(IF(($AB$13:$AB$512=$AB$5),ROW($A$9:$A$508)-ROW($A$9)+1,""),ROWS(A$9:A308)),,1))</f>
        <v/>
      </c>
      <c r="B308" s="389" t="str">
        <f t="array" ref="B308">IF(ROWS(B$9:B308)&gt;$U$5,"",INDEX(U$13:U$512,SMALL(IF(($AB$13:$AB$512=$AB$5),ROW($A$9:$A$508)-ROW($A$9)+1,""),ROWS(B$9:B308)),,1))</f>
        <v/>
      </c>
      <c r="C308" s="389" t="str">
        <f t="array" ref="C308">IF(ROWS(C$9:C308)&gt;$U$5,"",INDEX(V$13:V$512,SMALL(IF(($AB$13:$AB$512=$AB$5),ROW($A$9:$A$508)-ROW($A$9)+1,""),ROWS(C$9:C308)),,1))</f>
        <v/>
      </c>
      <c r="D308" s="30" t="str">
        <f t="array" ref="D308">IF(ROWS(D$9:D308)&gt;$U$5,"",INDEX(W$13:W$512,SMALL(IF(($AB$13:$AB$512=$AB$5),ROW($A$9:$A$508)-ROW($A$9)+1,""),ROWS(D$9:D308)),,1))</f>
        <v/>
      </c>
      <c r="E308" s="59" t="str">
        <f t="array" ref="E308">IF(ROWS(E$9:E308)&gt;$U$5,"",INDEX(X$13:X$512,SMALL(IF(($AB$13:$AB$512=$AB$5),ROW($A$9:$A$508)-ROW($A$9)+1,""),ROWS(E$9:E308)),,1))</f>
        <v/>
      </c>
      <c r="F308" s="59" t="str">
        <f t="array" ref="F308">IF(ROWS(F$9:F308)&gt;$U$5,"",INDEX(Y$13:Y$512,SMALL(IF(($AB$13:$AB$512=$AB$5),ROW($A$9:$A$508)-ROW($A$9)+1,""),ROWS(F$9:F308)),,1))</f>
        <v/>
      </c>
      <c r="G308" s="59" t="str">
        <f t="array" ref="G308">IF(ROWS(G$9:G308)&gt;$U$5,"",INDEX(AB$13:AB$512,SMALL(IF(($AB$13:$AB$512=$AB$5),ROW($A$9:$A$508)-ROW($A$9)+1,""),ROWS(G$9:G308)),,1))</f>
        <v/>
      </c>
      <c r="H308" s="325" t="str">
        <f t="array" ref="H308">IF(ROWS(H$9:H308)&gt;$U$5,"",INDEX(AC$13:AC$512,SMALL(IF(($AB$13:$AB$512=$AB$5),ROW($A$9:$A$508)-ROW($A$9)+1,""),ROWS(H$9:H308)),,1))</f>
        <v/>
      </c>
      <c r="I308" s="105"/>
      <c r="J308" s="105"/>
      <c r="K308" s="105"/>
      <c r="L308" s="105"/>
      <c r="M308" s="136"/>
      <c r="T308" s="44">
        <f>Nut_StatusTool!A302</f>
        <v>296</v>
      </c>
      <c r="U308" s="44">
        <f>Nut_StatusTool!B302</f>
        <v>0</v>
      </c>
      <c r="V308" s="44">
        <f>Nut_StatusTool!C302</f>
        <v>0</v>
      </c>
      <c r="W308" s="44">
        <f>Nut_StatusTool!D302</f>
        <v>0</v>
      </c>
      <c r="X308" s="44">
        <f>Nut_StatusTool!F302</f>
        <v>0</v>
      </c>
      <c r="Y308" s="285" t="str">
        <f>Nut_StatusTool!K302</f>
        <v/>
      </c>
      <c r="Z308" s="44" t="str">
        <f>Nut_StatusTool!L302</f>
        <v/>
      </c>
      <c r="AA308" s="44" t="str">
        <f>Nut_StatusTool!M302</f>
        <v/>
      </c>
      <c r="AB308" s="44" t="str">
        <f>Nut_StatusTool!N302</f>
        <v/>
      </c>
      <c r="AC308" s="44">
        <f>Nut_StatusTool!I302</f>
        <v>0</v>
      </c>
      <c r="AD308" s="44">
        <f>Nut_StatusTool!J302</f>
        <v>0</v>
      </c>
    </row>
    <row r="309" spans="1:30" ht="20.100000000000001" customHeight="1">
      <c r="A309" s="59" t="str">
        <f t="array" ref="A309">IF(ROWS(A$9:A309)&gt;$U$5,"",INDEX(T$13:T$512,SMALL(IF(($AB$13:$AB$512=$AB$5),ROW($A$9:$A$508)-ROW($A$9)+1,""),ROWS(A$9:A309)),,1))</f>
        <v/>
      </c>
      <c r="B309" s="389" t="str">
        <f t="array" ref="B309">IF(ROWS(B$9:B309)&gt;$U$5,"",INDEX(U$13:U$512,SMALL(IF(($AB$13:$AB$512=$AB$5),ROW($A$9:$A$508)-ROW($A$9)+1,""),ROWS(B$9:B309)),,1))</f>
        <v/>
      </c>
      <c r="C309" s="389" t="str">
        <f t="array" ref="C309">IF(ROWS(C$9:C309)&gt;$U$5,"",INDEX(V$13:V$512,SMALL(IF(($AB$13:$AB$512=$AB$5),ROW($A$9:$A$508)-ROW($A$9)+1,""),ROWS(C$9:C309)),,1))</f>
        <v/>
      </c>
      <c r="D309" s="30" t="str">
        <f t="array" ref="D309">IF(ROWS(D$9:D309)&gt;$U$5,"",INDEX(W$13:W$512,SMALL(IF(($AB$13:$AB$512=$AB$5),ROW($A$9:$A$508)-ROW($A$9)+1,""),ROWS(D$9:D309)),,1))</f>
        <v/>
      </c>
      <c r="E309" s="59" t="str">
        <f t="array" ref="E309">IF(ROWS(E$9:E309)&gt;$U$5,"",INDEX(X$13:X$512,SMALL(IF(($AB$13:$AB$512=$AB$5),ROW($A$9:$A$508)-ROW($A$9)+1,""),ROWS(E$9:E309)),,1))</f>
        <v/>
      </c>
      <c r="F309" s="59" t="str">
        <f t="array" ref="F309">IF(ROWS(F$9:F309)&gt;$U$5,"",INDEX(Y$13:Y$512,SMALL(IF(($AB$13:$AB$512=$AB$5),ROW($A$9:$A$508)-ROW($A$9)+1,""),ROWS(F$9:F309)),,1))</f>
        <v/>
      </c>
      <c r="G309" s="59" t="str">
        <f t="array" ref="G309">IF(ROWS(G$9:G309)&gt;$U$5,"",INDEX(AB$13:AB$512,SMALL(IF(($AB$13:$AB$512=$AB$5),ROW($A$9:$A$508)-ROW($A$9)+1,""),ROWS(G$9:G309)),,1))</f>
        <v/>
      </c>
      <c r="H309" s="325" t="str">
        <f t="array" ref="H309">IF(ROWS(H$9:H309)&gt;$U$5,"",INDEX(AC$13:AC$512,SMALL(IF(($AB$13:$AB$512=$AB$5),ROW($A$9:$A$508)-ROW($A$9)+1,""),ROWS(H$9:H309)),,1))</f>
        <v/>
      </c>
      <c r="I309" s="105"/>
      <c r="J309" s="105"/>
      <c r="K309" s="105"/>
      <c r="L309" s="105"/>
      <c r="M309" s="136"/>
      <c r="T309" s="44">
        <f>Nut_StatusTool!A303</f>
        <v>297</v>
      </c>
      <c r="U309" s="44">
        <f>Nut_StatusTool!B303</f>
        <v>0</v>
      </c>
      <c r="V309" s="44">
        <f>Nut_StatusTool!C303</f>
        <v>0</v>
      </c>
      <c r="W309" s="44">
        <f>Nut_StatusTool!D303</f>
        <v>0</v>
      </c>
      <c r="X309" s="44">
        <f>Nut_StatusTool!F303</f>
        <v>0</v>
      </c>
      <c r="Y309" s="285" t="str">
        <f>Nut_StatusTool!K303</f>
        <v/>
      </c>
      <c r="Z309" s="44" t="str">
        <f>Nut_StatusTool!L303</f>
        <v/>
      </c>
      <c r="AA309" s="44" t="str">
        <f>Nut_StatusTool!M303</f>
        <v/>
      </c>
      <c r="AB309" s="44" t="str">
        <f>Nut_StatusTool!N303</f>
        <v/>
      </c>
      <c r="AC309" s="44">
        <f>Nut_StatusTool!I303</f>
        <v>0</v>
      </c>
      <c r="AD309" s="44">
        <f>Nut_StatusTool!J303</f>
        <v>0</v>
      </c>
    </row>
    <row r="310" spans="1:30" ht="20.100000000000001" customHeight="1">
      <c r="A310" s="59" t="str">
        <f t="array" ref="A310">IF(ROWS(A$9:A310)&gt;$U$5,"",INDEX(T$13:T$512,SMALL(IF(($AB$13:$AB$512=$AB$5),ROW($A$9:$A$508)-ROW($A$9)+1,""),ROWS(A$9:A310)),,1))</f>
        <v/>
      </c>
      <c r="B310" s="389" t="str">
        <f t="array" ref="B310">IF(ROWS(B$9:B310)&gt;$U$5,"",INDEX(U$13:U$512,SMALL(IF(($AB$13:$AB$512=$AB$5),ROW($A$9:$A$508)-ROW($A$9)+1,""),ROWS(B$9:B310)),,1))</f>
        <v/>
      </c>
      <c r="C310" s="389" t="str">
        <f t="array" ref="C310">IF(ROWS(C$9:C310)&gt;$U$5,"",INDEX(V$13:V$512,SMALL(IF(($AB$13:$AB$512=$AB$5),ROW($A$9:$A$508)-ROW($A$9)+1,""),ROWS(C$9:C310)),,1))</f>
        <v/>
      </c>
      <c r="D310" s="30" t="str">
        <f t="array" ref="D310">IF(ROWS(D$9:D310)&gt;$U$5,"",INDEX(W$13:W$512,SMALL(IF(($AB$13:$AB$512=$AB$5),ROW($A$9:$A$508)-ROW($A$9)+1,""),ROWS(D$9:D310)),,1))</f>
        <v/>
      </c>
      <c r="E310" s="59" t="str">
        <f t="array" ref="E310">IF(ROWS(E$9:E310)&gt;$U$5,"",INDEX(X$13:X$512,SMALL(IF(($AB$13:$AB$512=$AB$5),ROW($A$9:$A$508)-ROW($A$9)+1,""),ROWS(E$9:E310)),,1))</f>
        <v/>
      </c>
      <c r="F310" s="59" t="str">
        <f t="array" ref="F310">IF(ROWS(F$9:F310)&gt;$U$5,"",INDEX(Y$13:Y$512,SMALL(IF(($AB$13:$AB$512=$AB$5),ROW($A$9:$A$508)-ROW($A$9)+1,""),ROWS(F$9:F310)),,1))</f>
        <v/>
      </c>
      <c r="G310" s="59" t="str">
        <f t="array" ref="G310">IF(ROWS(G$9:G310)&gt;$U$5,"",INDEX(AB$13:AB$512,SMALL(IF(($AB$13:$AB$512=$AB$5),ROW($A$9:$A$508)-ROW($A$9)+1,""),ROWS(G$9:G310)),,1))</f>
        <v/>
      </c>
      <c r="H310" s="325" t="str">
        <f t="array" ref="H310">IF(ROWS(H$9:H310)&gt;$U$5,"",INDEX(AC$13:AC$512,SMALL(IF(($AB$13:$AB$512=$AB$5),ROW($A$9:$A$508)-ROW($A$9)+1,""),ROWS(H$9:H310)),,1))</f>
        <v/>
      </c>
      <c r="I310" s="105"/>
      <c r="J310" s="105"/>
      <c r="K310" s="105"/>
      <c r="L310" s="105"/>
      <c r="M310" s="136"/>
      <c r="T310" s="44">
        <f>Nut_StatusTool!A304</f>
        <v>298</v>
      </c>
      <c r="U310" s="44">
        <f>Nut_StatusTool!B304</f>
        <v>0</v>
      </c>
      <c r="V310" s="44">
        <f>Nut_StatusTool!C304</f>
        <v>0</v>
      </c>
      <c r="W310" s="44">
        <f>Nut_StatusTool!D304</f>
        <v>0</v>
      </c>
      <c r="X310" s="44">
        <f>Nut_StatusTool!F304</f>
        <v>0</v>
      </c>
      <c r="Y310" s="285" t="str">
        <f>Nut_StatusTool!K304</f>
        <v/>
      </c>
      <c r="Z310" s="44" t="str">
        <f>Nut_StatusTool!L304</f>
        <v/>
      </c>
      <c r="AA310" s="44" t="str">
        <f>Nut_StatusTool!M304</f>
        <v/>
      </c>
      <c r="AB310" s="44" t="str">
        <f>Nut_StatusTool!N304</f>
        <v/>
      </c>
      <c r="AC310" s="44">
        <f>Nut_StatusTool!I304</f>
        <v>0</v>
      </c>
      <c r="AD310" s="44">
        <f>Nut_StatusTool!J304</f>
        <v>0</v>
      </c>
    </row>
    <row r="311" spans="1:30" ht="20.100000000000001" customHeight="1">
      <c r="A311" s="59" t="str">
        <f t="array" ref="A311">IF(ROWS(A$9:A311)&gt;$U$5,"",INDEX(T$13:T$512,SMALL(IF(($AB$13:$AB$512=$AB$5),ROW($A$9:$A$508)-ROW($A$9)+1,""),ROWS(A$9:A311)),,1))</f>
        <v/>
      </c>
      <c r="B311" s="389" t="str">
        <f t="array" ref="B311">IF(ROWS(B$9:B311)&gt;$U$5,"",INDEX(U$13:U$512,SMALL(IF(($AB$13:$AB$512=$AB$5),ROW($A$9:$A$508)-ROW($A$9)+1,""),ROWS(B$9:B311)),,1))</f>
        <v/>
      </c>
      <c r="C311" s="389" t="str">
        <f t="array" ref="C311">IF(ROWS(C$9:C311)&gt;$U$5,"",INDEX(V$13:V$512,SMALL(IF(($AB$13:$AB$512=$AB$5),ROW($A$9:$A$508)-ROW($A$9)+1,""),ROWS(C$9:C311)),,1))</f>
        <v/>
      </c>
      <c r="D311" s="30" t="str">
        <f t="array" ref="D311">IF(ROWS(D$9:D311)&gt;$U$5,"",INDEX(W$13:W$512,SMALL(IF(($AB$13:$AB$512=$AB$5),ROW($A$9:$A$508)-ROW($A$9)+1,""),ROWS(D$9:D311)),,1))</f>
        <v/>
      </c>
      <c r="E311" s="59" t="str">
        <f t="array" ref="E311">IF(ROWS(E$9:E311)&gt;$U$5,"",INDEX(X$13:X$512,SMALL(IF(($AB$13:$AB$512=$AB$5),ROW($A$9:$A$508)-ROW($A$9)+1,""),ROWS(E$9:E311)),,1))</f>
        <v/>
      </c>
      <c r="F311" s="59" t="str">
        <f t="array" ref="F311">IF(ROWS(F$9:F311)&gt;$U$5,"",INDEX(Y$13:Y$512,SMALL(IF(($AB$13:$AB$512=$AB$5),ROW($A$9:$A$508)-ROW($A$9)+1,""),ROWS(F$9:F311)),,1))</f>
        <v/>
      </c>
      <c r="G311" s="59" t="str">
        <f t="array" ref="G311">IF(ROWS(G$9:G311)&gt;$U$5,"",INDEX(AB$13:AB$512,SMALL(IF(($AB$13:$AB$512=$AB$5),ROW($A$9:$A$508)-ROW($A$9)+1,""),ROWS(G$9:G311)),,1))</f>
        <v/>
      </c>
      <c r="H311" s="325" t="str">
        <f t="array" ref="H311">IF(ROWS(H$9:H311)&gt;$U$5,"",INDEX(AC$13:AC$512,SMALL(IF(($AB$13:$AB$512=$AB$5),ROW($A$9:$A$508)-ROW($A$9)+1,""),ROWS(H$9:H311)),,1))</f>
        <v/>
      </c>
      <c r="I311" s="105"/>
      <c r="J311" s="105"/>
      <c r="K311" s="105"/>
      <c r="L311" s="105"/>
      <c r="M311" s="136"/>
      <c r="T311" s="44">
        <f>Nut_StatusTool!A305</f>
        <v>299</v>
      </c>
      <c r="U311" s="44">
        <f>Nut_StatusTool!B305</f>
        <v>0</v>
      </c>
      <c r="V311" s="44">
        <f>Nut_StatusTool!C305</f>
        <v>0</v>
      </c>
      <c r="W311" s="44">
        <f>Nut_StatusTool!D305</f>
        <v>0</v>
      </c>
      <c r="X311" s="44">
        <f>Nut_StatusTool!F305</f>
        <v>0</v>
      </c>
      <c r="Y311" s="285" t="str">
        <f>Nut_StatusTool!K305</f>
        <v/>
      </c>
      <c r="Z311" s="44" t="str">
        <f>Nut_StatusTool!L305</f>
        <v/>
      </c>
      <c r="AA311" s="44" t="str">
        <f>Nut_StatusTool!M305</f>
        <v/>
      </c>
      <c r="AB311" s="44" t="str">
        <f>Nut_StatusTool!N305</f>
        <v/>
      </c>
      <c r="AC311" s="44">
        <f>Nut_StatusTool!I305</f>
        <v>0</v>
      </c>
      <c r="AD311" s="44">
        <f>Nut_StatusTool!J305</f>
        <v>0</v>
      </c>
    </row>
    <row r="312" spans="1:30" ht="20.100000000000001" customHeight="1">
      <c r="A312" s="59" t="str">
        <f t="array" ref="A312">IF(ROWS(A$9:A312)&gt;$U$5,"",INDEX(T$13:T$512,SMALL(IF(($AB$13:$AB$512=$AB$5),ROW($A$9:$A$508)-ROW($A$9)+1,""),ROWS(A$9:A312)),,1))</f>
        <v/>
      </c>
      <c r="B312" s="389" t="str">
        <f t="array" ref="B312">IF(ROWS(B$9:B312)&gt;$U$5,"",INDEX(U$13:U$512,SMALL(IF(($AB$13:$AB$512=$AB$5),ROW($A$9:$A$508)-ROW($A$9)+1,""),ROWS(B$9:B312)),,1))</f>
        <v/>
      </c>
      <c r="C312" s="389" t="str">
        <f t="array" ref="C312">IF(ROWS(C$9:C312)&gt;$U$5,"",INDEX(V$13:V$512,SMALL(IF(($AB$13:$AB$512=$AB$5),ROW($A$9:$A$508)-ROW($A$9)+1,""),ROWS(C$9:C312)),,1))</f>
        <v/>
      </c>
      <c r="D312" s="30" t="str">
        <f t="array" ref="D312">IF(ROWS(D$9:D312)&gt;$U$5,"",INDEX(W$13:W$512,SMALL(IF(($AB$13:$AB$512=$AB$5),ROW($A$9:$A$508)-ROW($A$9)+1,""),ROWS(D$9:D312)),,1))</f>
        <v/>
      </c>
      <c r="E312" s="59" t="str">
        <f t="array" ref="E312">IF(ROWS(E$9:E312)&gt;$U$5,"",INDEX(X$13:X$512,SMALL(IF(($AB$13:$AB$512=$AB$5),ROW($A$9:$A$508)-ROW($A$9)+1,""),ROWS(E$9:E312)),,1))</f>
        <v/>
      </c>
      <c r="F312" s="59" t="str">
        <f t="array" ref="F312">IF(ROWS(F$9:F312)&gt;$U$5,"",INDEX(Y$13:Y$512,SMALL(IF(($AB$13:$AB$512=$AB$5),ROW($A$9:$A$508)-ROW($A$9)+1,""),ROWS(F$9:F312)),,1))</f>
        <v/>
      </c>
      <c r="G312" s="59" t="str">
        <f t="array" ref="G312">IF(ROWS(G$9:G312)&gt;$U$5,"",INDEX(AB$13:AB$512,SMALL(IF(($AB$13:$AB$512=$AB$5),ROW($A$9:$A$508)-ROW($A$9)+1,""),ROWS(G$9:G312)),,1))</f>
        <v/>
      </c>
      <c r="H312" s="325" t="str">
        <f t="array" ref="H312">IF(ROWS(H$9:H312)&gt;$U$5,"",INDEX(AC$13:AC$512,SMALL(IF(($AB$13:$AB$512=$AB$5),ROW($A$9:$A$508)-ROW($A$9)+1,""),ROWS(H$9:H312)),,1))</f>
        <v/>
      </c>
      <c r="I312" s="105"/>
      <c r="J312" s="105"/>
      <c r="K312" s="105"/>
      <c r="L312" s="105"/>
      <c r="M312" s="136"/>
      <c r="T312" s="44">
        <f>Nut_StatusTool!A306</f>
        <v>300</v>
      </c>
      <c r="U312" s="44">
        <f>Nut_StatusTool!B306</f>
        <v>0</v>
      </c>
      <c r="V312" s="44">
        <f>Nut_StatusTool!C306</f>
        <v>0</v>
      </c>
      <c r="W312" s="44">
        <f>Nut_StatusTool!D306</f>
        <v>0</v>
      </c>
      <c r="X312" s="44">
        <f>Nut_StatusTool!F306</f>
        <v>0</v>
      </c>
      <c r="Y312" s="285" t="str">
        <f>Nut_StatusTool!K306</f>
        <v/>
      </c>
      <c r="Z312" s="44" t="str">
        <f>Nut_StatusTool!L306</f>
        <v/>
      </c>
      <c r="AA312" s="44" t="str">
        <f>Nut_StatusTool!M306</f>
        <v/>
      </c>
      <c r="AB312" s="44" t="str">
        <f>Nut_StatusTool!N306</f>
        <v/>
      </c>
      <c r="AC312" s="44">
        <f>Nut_StatusTool!I306</f>
        <v>0</v>
      </c>
      <c r="AD312" s="44">
        <f>Nut_StatusTool!J306</f>
        <v>0</v>
      </c>
    </row>
    <row r="313" spans="1:30" ht="20.100000000000001" customHeight="1">
      <c r="A313" s="59" t="str">
        <f t="array" ref="A313">IF(ROWS(A$9:A313)&gt;$U$5,"",INDEX(T$13:T$512,SMALL(IF(($AB$13:$AB$512=$AB$5),ROW($A$9:$A$508)-ROW($A$9)+1,""),ROWS(A$9:A313)),,1))</f>
        <v/>
      </c>
      <c r="B313" s="389" t="str">
        <f t="array" ref="B313">IF(ROWS(B$9:B313)&gt;$U$5,"",INDEX(U$13:U$512,SMALL(IF(($AB$13:$AB$512=$AB$5),ROW($A$9:$A$508)-ROW($A$9)+1,""),ROWS(B$9:B313)),,1))</f>
        <v/>
      </c>
      <c r="C313" s="389" t="str">
        <f t="array" ref="C313">IF(ROWS(C$9:C313)&gt;$U$5,"",INDEX(V$13:V$512,SMALL(IF(($AB$13:$AB$512=$AB$5),ROW($A$9:$A$508)-ROW($A$9)+1,""),ROWS(C$9:C313)),,1))</f>
        <v/>
      </c>
      <c r="D313" s="30" t="str">
        <f t="array" ref="D313">IF(ROWS(D$9:D313)&gt;$U$5,"",INDEX(W$13:W$512,SMALL(IF(($AB$13:$AB$512=$AB$5),ROW($A$9:$A$508)-ROW($A$9)+1,""),ROWS(D$9:D313)),,1))</f>
        <v/>
      </c>
      <c r="E313" s="59" t="str">
        <f t="array" ref="E313">IF(ROWS(E$9:E313)&gt;$U$5,"",INDEX(X$13:X$512,SMALL(IF(($AB$13:$AB$512=$AB$5),ROW($A$9:$A$508)-ROW($A$9)+1,""),ROWS(E$9:E313)),,1))</f>
        <v/>
      </c>
      <c r="F313" s="59" t="str">
        <f t="array" ref="F313">IF(ROWS(F$9:F313)&gt;$U$5,"",INDEX(Y$13:Y$512,SMALL(IF(($AB$13:$AB$512=$AB$5),ROW($A$9:$A$508)-ROW($A$9)+1,""),ROWS(F$9:F313)),,1))</f>
        <v/>
      </c>
      <c r="G313" s="59" t="str">
        <f t="array" ref="G313">IF(ROWS(G$9:G313)&gt;$U$5,"",INDEX(AB$13:AB$512,SMALL(IF(($AB$13:$AB$512=$AB$5),ROW($A$9:$A$508)-ROW($A$9)+1,""),ROWS(G$9:G313)),,1))</f>
        <v/>
      </c>
      <c r="H313" s="325" t="str">
        <f t="array" ref="H313">IF(ROWS(H$9:H313)&gt;$U$5,"",INDEX(AC$13:AC$512,SMALL(IF(($AB$13:$AB$512=$AB$5),ROW($A$9:$A$508)-ROW($A$9)+1,""),ROWS(H$9:H313)),,1))</f>
        <v/>
      </c>
      <c r="I313" s="105"/>
      <c r="J313" s="105"/>
      <c r="K313" s="105"/>
      <c r="L313" s="105"/>
      <c r="M313" s="136"/>
      <c r="T313" s="44">
        <f>Nut_StatusTool!A307</f>
        <v>301</v>
      </c>
      <c r="U313" s="44">
        <f>Nut_StatusTool!B307</f>
        <v>0</v>
      </c>
      <c r="V313" s="44">
        <f>Nut_StatusTool!C307</f>
        <v>0</v>
      </c>
      <c r="W313" s="44">
        <f>Nut_StatusTool!D307</f>
        <v>0</v>
      </c>
      <c r="X313" s="44">
        <f>Nut_StatusTool!F307</f>
        <v>0</v>
      </c>
      <c r="Y313" s="285" t="str">
        <f>Nut_StatusTool!K307</f>
        <v/>
      </c>
      <c r="Z313" s="44" t="str">
        <f>Nut_StatusTool!L307</f>
        <v/>
      </c>
      <c r="AA313" s="44" t="str">
        <f>Nut_StatusTool!M307</f>
        <v/>
      </c>
      <c r="AB313" s="44" t="str">
        <f>Nut_StatusTool!N307</f>
        <v/>
      </c>
      <c r="AC313" s="44">
        <f>Nut_StatusTool!I307</f>
        <v>0</v>
      </c>
      <c r="AD313" s="44">
        <f>Nut_StatusTool!J307</f>
        <v>0</v>
      </c>
    </row>
    <row r="314" spans="1:30" ht="20.100000000000001" customHeight="1">
      <c r="A314" s="59" t="str">
        <f t="array" ref="A314">IF(ROWS(A$9:A314)&gt;$U$5,"",INDEX(T$13:T$512,SMALL(IF(($AB$13:$AB$512=$AB$5),ROW($A$9:$A$508)-ROW($A$9)+1,""),ROWS(A$9:A314)),,1))</f>
        <v/>
      </c>
      <c r="B314" s="389" t="str">
        <f t="array" ref="B314">IF(ROWS(B$9:B314)&gt;$U$5,"",INDEX(U$13:U$512,SMALL(IF(($AB$13:$AB$512=$AB$5),ROW($A$9:$A$508)-ROW($A$9)+1,""),ROWS(B$9:B314)),,1))</f>
        <v/>
      </c>
      <c r="C314" s="389" t="str">
        <f t="array" ref="C314">IF(ROWS(C$9:C314)&gt;$U$5,"",INDEX(V$13:V$512,SMALL(IF(($AB$13:$AB$512=$AB$5),ROW($A$9:$A$508)-ROW($A$9)+1,""),ROWS(C$9:C314)),,1))</f>
        <v/>
      </c>
      <c r="D314" s="30" t="str">
        <f t="array" ref="D314">IF(ROWS(D$9:D314)&gt;$U$5,"",INDEX(W$13:W$512,SMALL(IF(($AB$13:$AB$512=$AB$5),ROW($A$9:$A$508)-ROW($A$9)+1,""),ROWS(D$9:D314)),,1))</f>
        <v/>
      </c>
      <c r="E314" s="59" t="str">
        <f t="array" ref="E314">IF(ROWS(E$9:E314)&gt;$U$5,"",INDEX(X$13:X$512,SMALL(IF(($AB$13:$AB$512=$AB$5),ROW($A$9:$A$508)-ROW($A$9)+1,""),ROWS(E$9:E314)),,1))</f>
        <v/>
      </c>
      <c r="F314" s="59" t="str">
        <f t="array" ref="F314">IF(ROWS(F$9:F314)&gt;$U$5,"",INDEX(Y$13:Y$512,SMALL(IF(($AB$13:$AB$512=$AB$5),ROW($A$9:$A$508)-ROW($A$9)+1,""),ROWS(F$9:F314)),,1))</f>
        <v/>
      </c>
      <c r="G314" s="59" t="str">
        <f t="array" ref="G314">IF(ROWS(G$9:G314)&gt;$U$5,"",INDEX(AB$13:AB$512,SMALL(IF(($AB$13:$AB$512=$AB$5),ROW($A$9:$A$508)-ROW($A$9)+1,""),ROWS(G$9:G314)),,1))</f>
        <v/>
      </c>
      <c r="H314" s="325" t="str">
        <f t="array" ref="H314">IF(ROWS(H$9:H314)&gt;$U$5,"",INDEX(AC$13:AC$512,SMALL(IF(($AB$13:$AB$512=$AB$5),ROW($A$9:$A$508)-ROW($A$9)+1,""),ROWS(H$9:H314)),,1))</f>
        <v/>
      </c>
      <c r="I314" s="105"/>
      <c r="J314" s="105"/>
      <c r="K314" s="105"/>
      <c r="L314" s="105"/>
      <c r="M314" s="136"/>
      <c r="T314" s="44">
        <f>Nut_StatusTool!A308</f>
        <v>302</v>
      </c>
      <c r="U314" s="44">
        <f>Nut_StatusTool!B308</f>
        <v>0</v>
      </c>
      <c r="V314" s="44">
        <f>Nut_StatusTool!C308</f>
        <v>0</v>
      </c>
      <c r="W314" s="44">
        <f>Nut_StatusTool!D308</f>
        <v>0</v>
      </c>
      <c r="X314" s="44">
        <f>Nut_StatusTool!F308</f>
        <v>0</v>
      </c>
      <c r="Y314" s="285" t="str">
        <f>Nut_StatusTool!K308</f>
        <v/>
      </c>
      <c r="Z314" s="44" t="str">
        <f>Nut_StatusTool!L308</f>
        <v/>
      </c>
      <c r="AA314" s="44" t="str">
        <f>Nut_StatusTool!M308</f>
        <v/>
      </c>
      <c r="AB314" s="44" t="str">
        <f>Nut_StatusTool!N308</f>
        <v/>
      </c>
      <c r="AC314" s="44">
        <f>Nut_StatusTool!I308</f>
        <v>0</v>
      </c>
      <c r="AD314" s="44">
        <f>Nut_StatusTool!J308</f>
        <v>0</v>
      </c>
    </row>
    <row r="315" spans="1:30" ht="20.100000000000001" customHeight="1">
      <c r="A315" s="59" t="str">
        <f t="array" ref="A315">IF(ROWS(A$9:A315)&gt;$U$5,"",INDEX(T$13:T$512,SMALL(IF(($AB$13:$AB$512=$AB$5),ROW($A$9:$A$508)-ROW($A$9)+1,""),ROWS(A$9:A315)),,1))</f>
        <v/>
      </c>
      <c r="B315" s="389" t="str">
        <f t="array" ref="B315">IF(ROWS(B$9:B315)&gt;$U$5,"",INDEX(U$13:U$512,SMALL(IF(($AB$13:$AB$512=$AB$5),ROW($A$9:$A$508)-ROW($A$9)+1,""),ROWS(B$9:B315)),,1))</f>
        <v/>
      </c>
      <c r="C315" s="389" t="str">
        <f t="array" ref="C315">IF(ROWS(C$9:C315)&gt;$U$5,"",INDEX(V$13:V$512,SMALL(IF(($AB$13:$AB$512=$AB$5),ROW($A$9:$A$508)-ROW($A$9)+1,""),ROWS(C$9:C315)),,1))</f>
        <v/>
      </c>
      <c r="D315" s="30" t="str">
        <f t="array" ref="D315">IF(ROWS(D$9:D315)&gt;$U$5,"",INDEX(W$13:W$512,SMALL(IF(($AB$13:$AB$512=$AB$5),ROW($A$9:$A$508)-ROW($A$9)+1,""),ROWS(D$9:D315)),,1))</f>
        <v/>
      </c>
      <c r="E315" s="59" t="str">
        <f t="array" ref="E315">IF(ROWS(E$9:E315)&gt;$U$5,"",INDEX(X$13:X$512,SMALL(IF(($AB$13:$AB$512=$AB$5),ROW($A$9:$A$508)-ROW($A$9)+1,""),ROWS(E$9:E315)),,1))</f>
        <v/>
      </c>
      <c r="F315" s="59" t="str">
        <f t="array" ref="F315">IF(ROWS(F$9:F315)&gt;$U$5,"",INDEX(Y$13:Y$512,SMALL(IF(($AB$13:$AB$512=$AB$5),ROW($A$9:$A$508)-ROW($A$9)+1,""),ROWS(F$9:F315)),,1))</f>
        <v/>
      </c>
      <c r="G315" s="59" t="str">
        <f t="array" ref="G315">IF(ROWS(G$9:G315)&gt;$U$5,"",INDEX(AB$13:AB$512,SMALL(IF(($AB$13:$AB$512=$AB$5),ROW($A$9:$A$508)-ROW($A$9)+1,""),ROWS(G$9:G315)),,1))</f>
        <v/>
      </c>
      <c r="H315" s="325" t="str">
        <f t="array" ref="H315">IF(ROWS(H$9:H315)&gt;$U$5,"",INDEX(AC$13:AC$512,SMALL(IF(($AB$13:$AB$512=$AB$5),ROW($A$9:$A$508)-ROW($A$9)+1,""),ROWS(H$9:H315)),,1))</f>
        <v/>
      </c>
      <c r="I315" s="105"/>
      <c r="J315" s="105"/>
      <c r="K315" s="105"/>
      <c r="L315" s="105"/>
      <c r="M315" s="136"/>
      <c r="T315" s="44">
        <f>Nut_StatusTool!A309</f>
        <v>303</v>
      </c>
      <c r="U315" s="44">
        <f>Nut_StatusTool!B309</f>
        <v>0</v>
      </c>
      <c r="V315" s="44">
        <f>Nut_StatusTool!C309</f>
        <v>0</v>
      </c>
      <c r="W315" s="44">
        <f>Nut_StatusTool!D309</f>
        <v>0</v>
      </c>
      <c r="X315" s="44">
        <f>Nut_StatusTool!F309</f>
        <v>0</v>
      </c>
      <c r="Y315" s="285" t="str">
        <f>Nut_StatusTool!K309</f>
        <v/>
      </c>
      <c r="Z315" s="44" t="str">
        <f>Nut_StatusTool!L309</f>
        <v/>
      </c>
      <c r="AA315" s="44" t="str">
        <f>Nut_StatusTool!M309</f>
        <v/>
      </c>
      <c r="AB315" s="44" t="str">
        <f>Nut_StatusTool!N309</f>
        <v/>
      </c>
      <c r="AC315" s="44">
        <f>Nut_StatusTool!I309</f>
        <v>0</v>
      </c>
      <c r="AD315" s="44">
        <f>Nut_StatusTool!J309</f>
        <v>0</v>
      </c>
    </row>
    <row r="316" spans="1:30" ht="20.100000000000001" customHeight="1">
      <c r="A316" s="59" t="str">
        <f t="array" ref="A316">IF(ROWS(A$9:A316)&gt;$U$5,"",INDEX(T$13:T$512,SMALL(IF(($AB$13:$AB$512=$AB$5),ROW($A$9:$A$508)-ROW($A$9)+1,""),ROWS(A$9:A316)),,1))</f>
        <v/>
      </c>
      <c r="B316" s="389" t="str">
        <f t="array" ref="B316">IF(ROWS(B$9:B316)&gt;$U$5,"",INDEX(U$13:U$512,SMALL(IF(($AB$13:$AB$512=$AB$5),ROW($A$9:$A$508)-ROW($A$9)+1,""),ROWS(B$9:B316)),,1))</f>
        <v/>
      </c>
      <c r="C316" s="389" t="str">
        <f t="array" ref="C316">IF(ROWS(C$9:C316)&gt;$U$5,"",INDEX(V$13:V$512,SMALL(IF(($AB$13:$AB$512=$AB$5),ROW($A$9:$A$508)-ROW($A$9)+1,""),ROWS(C$9:C316)),,1))</f>
        <v/>
      </c>
      <c r="D316" s="30" t="str">
        <f t="array" ref="D316">IF(ROWS(D$9:D316)&gt;$U$5,"",INDEX(W$13:W$512,SMALL(IF(($AB$13:$AB$512=$AB$5),ROW($A$9:$A$508)-ROW($A$9)+1,""),ROWS(D$9:D316)),,1))</f>
        <v/>
      </c>
      <c r="E316" s="59" t="str">
        <f t="array" ref="E316">IF(ROWS(E$9:E316)&gt;$U$5,"",INDEX(X$13:X$512,SMALL(IF(($AB$13:$AB$512=$AB$5),ROW($A$9:$A$508)-ROW($A$9)+1,""),ROWS(E$9:E316)),,1))</f>
        <v/>
      </c>
      <c r="F316" s="59" t="str">
        <f t="array" ref="F316">IF(ROWS(F$9:F316)&gt;$U$5,"",INDEX(Y$13:Y$512,SMALL(IF(($AB$13:$AB$512=$AB$5),ROW($A$9:$A$508)-ROW($A$9)+1,""),ROWS(F$9:F316)),,1))</f>
        <v/>
      </c>
      <c r="G316" s="59" t="str">
        <f t="array" ref="G316">IF(ROWS(G$9:G316)&gt;$U$5,"",INDEX(AB$13:AB$512,SMALL(IF(($AB$13:$AB$512=$AB$5),ROW($A$9:$A$508)-ROW($A$9)+1,""),ROWS(G$9:G316)),,1))</f>
        <v/>
      </c>
      <c r="H316" s="325" t="str">
        <f t="array" ref="H316">IF(ROWS(H$9:H316)&gt;$U$5,"",INDEX(AC$13:AC$512,SMALL(IF(($AB$13:$AB$512=$AB$5),ROW($A$9:$A$508)-ROW($A$9)+1,""),ROWS(H$9:H316)),,1))</f>
        <v/>
      </c>
      <c r="I316" s="105"/>
      <c r="J316" s="105"/>
      <c r="K316" s="105"/>
      <c r="L316" s="105"/>
      <c r="M316" s="136"/>
      <c r="T316" s="44">
        <f>Nut_StatusTool!A310</f>
        <v>304</v>
      </c>
      <c r="U316" s="44">
        <f>Nut_StatusTool!B310</f>
        <v>0</v>
      </c>
      <c r="V316" s="44">
        <f>Nut_StatusTool!C310</f>
        <v>0</v>
      </c>
      <c r="W316" s="44">
        <f>Nut_StatusTool!D310</f>
        <v>0</v>
      </c>
      <c r="X316" s="44">
        <f>Nut_StatusTool!F310</f>
        <v>0</v>
      </c>
      <c r="Y316" s="285" t="str">
        <f>Nut_StatusTool!K310</f>
        <v/>
      </c>
      <c r="Z316" s="44" t="str">
        <f>Nut_StatusTool!L310</f>
        <v/>
      </c>
      <c r="AA316" s="44" t="str">
        <f>Nut_StatusTool!M310</f>
        <v/>
      </c>
      <c r="AB316" s="44" t="str">
        <f>Nut_StatusTool!N310</f>
        <v/>
      </c>
      <c r="AC316" s="44">
        <f>Nut_StatusTool!I310</f>
        <v>0</v>
      </c>
      <c r="AD316" s="44">
        <f>Nut_StatusTool!J310</f>
        <v>0</v>
      </c>
    </row>
    <row r="317" spans="1:30" ht="20.100000000000001" customHeight="1">
      <c r="A317" s="59" t="str">
        <f t="array" ref="A317">IF(ROWS(A$9:A317)&gt;$U$5,"",INDEX(T$13:T$512,SMALL(IF(($AB$13:$AB$512=$AB$5),ROW($A$9:$A$508)-ROW($A$9)+1,""),ROWS(A$9:A317)),,1))</f>
        <v/>
      </c>
      <c r="B317" s="389" t="str">
        <f t="array" ref="B317">IF(ROWS(B$9:B317)&gt;$U$5,"",INDEX(U$13:U$512,SMALL(IF(($AB$13:$AB$512=$AB$5),ROW($A$9:$A$508)-ROW($A$9)+1,""),ROWS(B$9:B317)),,1))</f>
        <v/>
      </c>
      <c r="C317" s="389" t="str">
        <f t="array" ref="C317">IF(ROWS(C$9:C317)&gt;$U$5,"",INDEX(V$13:V$512,SMALL(IF(($AB$13:$AB$512=$AB$5),ROW($A$9:$A$508)-ROW($A$9)+1,""),ROWS(C$9:C317)),,1))</f>
        <v/>
      </c>
      <c r="D317" s="30" t="str">
        <f t="array" ref="D317">IF(ROWS(D$9:D317)&gt;$U$5,"",INDEX(W$13:W$512,SMALL(IF(($AB$13:$AB$512=$AB$5),ROW($A$9:$A$508)-ROW($A$9)+1,""),ROWS(D$9:D317)),,1))</f>
        <v/>
      </c>
      <c r="E317" s="59" t="str">
        <f t="array" ref="E317">IF(ROWS(E$9:E317)&gt;$U$5,"",INDEX(X$13:X$512,SMALL(IF(($AB$13:$AB$512=$AB$5),ROW($A$9:$A$508)-ROW($A$9)+1,""),ROWS(E$9:E317)),,1))</f>
        <v/>
      </c>
      <c r="F317" s="59" t="str">
        <f t="array" ref="F317">IF(ROWS(F$9:F317)&gt;$U$5,"",INDEX(Y$13:Y$512,SMALL(IF(($AB$13:$AB$512=$AB$5),ROW($A$9:$A$508)-ROW($A$9)+1,""),ROWS(F$9:F317)),,1))</f>
        <v/>
      </c>
      <c r="G317" s="59" t="str">
        <f t="array" ref="G317">IF(ROWS(G$9:G317)&gt;$U$5,"",INDEX(AB$13:AB$512,SMALL(IF(($AB$13:$AB$512=$AB$5),ROW($A$9:$A$508)-ROW($A$9)+1,""),ROWS(G$9:G317)),,1))</f>
        <v/>
      </c>
      <c r="H317" s="325" t="str">
        <f t="array" ref="H317">IF(ROWS(H$9:H317)&gt;$U$5,"",INDEX(AC$13:AC$512,SMALL(IF(($AB$13:$AB$512=$AB$5),ROW($A$9:$A$508)-ROW($A$9)+1,""),ROWS(H$9:H317)),,1))</f>
        <v/>
      </c>
      <c r="I317" s="105"/>
      <c r="J317" s="105"/>
      <c r="K317" s="105"/>
      <c r="L317" s="105"/>
      <c r="M317" s="136"/>
      <c r="T317" s="44">
        <f>Nut_StatusTool!A311</f>
        <v>305</v>
      </c>
      <c r="U317" s="44">
        <f>Nut_StatusTool!B311</f>
        <v>0</v>
      </c>
      <c r="V317" s="44">
        <f>Nut_StatusTool!C311</f>
        <v>0</v>
      </c>
      <c r="W317" s="44">
        <f>Nut_StatusTool!D311</f>
        <v>0</v>
      </c>
      <c r="X317" s="44">
        <f>Nut_StatusTool!F311</f>
        <v>0</v>
      </c>
      <c r="Y317" s="285" t="str">
        <f>Nut_StatusTool!K311</f>
        <v/>
      </c>
      <c r="Z317" s="44" t="str">
        <f>Nut_StatusTool!L311</f>
        <v/>
      </c>
      <c r="AA317" s="44" t="str">
        <f>Nut_StatusTool!M311</f>
        <v/>
      </c>
      <c r="AB317" s="44" t="str">
        <f>Nut_StatusTool!N311</f>
        <v/>
      </c>
      <c r="AC317" s="44">
        <f>Nut_StatusTool!I311</f>
        <v>0</v>
      </c>
      <c r="AD317" s="44">
        <f>Nut_StatusTool!J311</f>
        <v>0</v>
      </c>
    </row>
    <row r="318" spans="1:30" ht="20.100000000000001" customHeight="1">
      <c r="A318" s="59" t="str">
        <f t="array" ref="A318">IF(ROWS(A$9:A318)&gt;$U$5,"",INDEX(T$13:T$512,SMALL(IF(($AB$13:$AB$512=$AB$5),ROW($A$9:$A$508)-ROW($A$9)+1,""),ROWS(A$9:A318)),,1))</f>
        <v/>
      </c>
      <c r="B318" s="389" t="str">
        <f t="array" ref="B318">IF(ROWS(B$9:B318)&gt;$U$5,"",INDEX(U$13:U$512,SMALL(IF(($AB$13:$AB$512=$AB$5),ROW($A$9:$A$508)-ROW($A$9)+1,""),ROWS(B$9:B318)),,1))</f>
        <v/>
      </c>
      <c r="C318" s="389" t="str">
        <f t="array" ref="C318">IF(ROWS(C$9:C318)&gt;$U$5,"",INDEX(V$13:V$512,SMALL(IF(($AB$13:$AB$512=$AB$5),ROW($A$9:$A$508)-ROW($A$9)+1,""),ROWS(C$9:C318)),,1))</f>
        <v/>
      </c>
      <c r="D318" s="30" t="str">
        <f t="array" ref="D318">IF(ROWS(D$9:D318)&gt;$U$5,"",INDEX(W$13:W$512,SMALL(IF(($AB$13:$AB$512=$AB$5),ROW($A$9:$A$508)-ROW($A$9)+1,""),ROWS(D$9:D318)),,1))</f>
        <v/>
      </c>
      <c r="E318" s="59" t="str">
        <f t="array" ref="E318">IF(ROWS(E$9:E318)&gt;$U$5,"",INDEX(X$13:X$512,SMALL(IF(($AB$13:$AB$512=$AB$5),ROW($A$9:$A$508)-ROW($A$9)+1,""),ROWS(E$9:E318)),,1))</f>
        <v/>
      </c>
      <c r="F318" s="59" t="str">
        <f t="array" ref="F318">IF(ROWS(F$9:F318)&gt;$U$5,"",INDEX(Y$13:Y$512,SMALL(IF(($AB$13:$AB$512=$AB$5),ROW($A$9:$A$508)-ROW($A$9)+1,""),ROWS(F$9:F318)),,1))</f>
        <v/>
      </c>
      <c r="G318" s="59" t="str">
        <f t="array" ref="G318">IF(ROWS(G$9:G318)&gt;$U$5,"",INDEX(AB$13:AB$512,SMALL(IF(($AB$13:$AB$512=$AB$5),ROW($A$9:$A$508)-ROW($A$9)+1,""),ROWS(G$9:G318)),,1))</f>
        <v/>
      </c>
      <c r="H318" s="325" t="str">
        <f t="array" ref="H318">IF(ROWS(H$9:H318)&gt;$U$5,"",INDEX(AC$13:AC$512,SMALL(IF(($AB$13:$AB$512=$AB$5),ROW($A$9:$A$508)-ROW($A$9)+1,""),ROWS(H$9:H318)),,1))</f>
        <v/>
      </c>
      <c r="I318" s="105"/>
      <c r="J318" s="105"/>
      <c r="K318" s="105"/>
      <c r="L318" s="105"/>
      <c r="M318" s="136"/>
      <c r="T318" s="44">
        <f>Nut_StatusTool!A312</f>
        <v>306</v>
      </c>
      <c r="U318" s="44">
        <f>Nut_StatusTool!B312</f>
        <v>0</v>
      </c>
      <c r="V318" s="44">
        <f>Nut_StatusTool!C312</f>
        <v>0</v>
      </c>
      <c r="W318" s="44">
        <f>Nut_StatusTool!D312</f>
        <v>0</v>
      </c>
      <c r="X318" s="44">
        <f>Nut_StatusTool!F312</f>
        <v>0</v>
      </c>
      <c r="Y318" s="285" t="str">
        <f>Nut_StatusTool!K312</f>
        <v/>
      </c>
      <c r="Z318" s="44" t="str">
        <f>Nut_StatusTool!L312</f>
        <v/>
      </c>
      <c r="AA318" s="44" t="str">
        <f>Nut_StatusTool!M312</f>
        <v/>
      </c>
      <c r="AB318" s="44" t="str">
        <f>Nut_StatusTool!N312</f>
        <v/>
      </c>
      <c r="AC318" s="44">
        <f>Nut_StatusTool!I312</f>
        <v>0</v>
      </c>
      <c r="AD318" s="44">
        <f>Nut_StatusTool!J312</f>
        <v>0</v>
      </c>
    </row>
    <row r="319" spans="1:30" ht="20.100000000000001" customHeight="1">
      <c r="A319" s="59" t="str">
        <f t="array" ref="A319">IF(ROWS(A$9:A319)&gt;$U$5,"",INDEX(T$13:T$512,SMALL(IF(($AB$13:$AB$512=$AB$5),ROW($A$9:$A$508)-ROW($A$9)+1,""),ROWS(A$9:A319)),,1))</f>
        <v/>
      </c>
      <c r="B319" s="389" t="str">
        <f t="array" ref="B319">IF(ROWS(B$9:B319)&gt;$U$5,"",INDEX(U$13:U$512,SMALL(IF(($AB$13:$AB$512=$AB$5),ROW($A$9:$A$508)-ROW($A$9)+1,""),ROWS(B$9:B319)),,1))</f>
        <v/>
      </c>
      <c r="C319" s="389" t="str">
        <f t="array" ref="C319">IF(ROWS(C$9:C319)&gt;$U$5,"",INDEX(V$13:V$512,SMALL(IF(($AB$13:$AB$512=$AB$5),ROW($A$9:$A$508)-ROW($A$9)+1,""),ROWS(C$9:C319)),,1))</f>
        <v/>
      </c>
      <c r="D319" s="30" t="str">
        <f t="array" ref="D319">IF(ROWS(D$9:D319)&gt;$U$5,"",INDEX(W$13:W$512,SMALL(IF(($AB$13:$AB$512=$AB$5),ROW($A$9:$A$508)-ROW($A$9)+1,""),ROWS(D$9:D319)),,1))</f>
        <v/>
      </c>
      <c r="E319" s="59" t="str">
        <f t="array" ref="E319">IF(ROWS(E$9:E319)&gt;$U$5,"",INDEX(X$13:X$512,SMALL(IF(($AB$13:$AB$512=$AB$5),ROW($A$9:$A$508)-ROW($A$9)+1,""),ROWS(E$9:E319)),,1))</f>
        <v/>
      </c>
      <c r="F319" s="59" t="str">
        <f t="array" ref="F319">IF(ROWS(F$9:F319)&gt;$U$5,"",INDEX(Y$13:Y$512,SMALL(IF(($AB$13:$AB$512=$AB$5),ROW($A$9:$A$508)-ROW($A$9)+1,""),ROWS(F$9:F319)),,1))</f>
        <v/>
      </c>
      <c r="G319" s="59" t="str">
        <f t="array" ref="G319">IF(ROWS(G$9:G319)&gt;$U$5,"",INDEX(AB$13:AB$512,SMALL(IF(($AB$13:$AB$512=$AB$5),ROW($A$9:$A$508)-ROW($A$9)+1,""),ROWS(G$9:G319)),,1))</f>
        <v/>
      </c>
      <c r="H319" s="325" t="str">
        <f t="array" ref="H319">IF(ROWS(H$9:H319)&gt;$U$5,"",INDEX(AC$13:AC$512,SMALL(IF(($AB$13:$AB$512=$AB$5),ROW($A$9:$A$508)-ROW($A$9)+1,""),ROWS(H$9:H319)),,1))</f>
        <v/>
      </c>
      <c r="I319" s="105"/>
      <c r="J319" s="105"/>
      <c r="K319" s="105"/>
      <c r="L319" s="105"/>
      <c r="M319" s="136"/>
      <c r="T319" s="44">
        <f>Nut_StatusTool!A313</f>
        <v>307</v>
      </c>
      <c r="U319" s="44">
        <f>Nut_StatusTool!B313</f>
        <v>0</v>
      </c>
      <c r="V319" s="44">
        <f>Nut_StatusTool!C313</f>
        <v>0</v>
      </c>
      <c r="W319" s="44">
        <f>Nut_StatusTool!D313</f>
        <v>0</v>
      </c>
      <c r="X319" s="44">
        <f>Nut_StatusTool!F313</f>
        <v>0</v>
      </c>
      <c r="Y319" s="285" t="str">
        <f>Nut_StatusTool!K313</f>
        <v/>
      </c>
      <c r="Z319" s="44" t="str">
        <f>Nut_StatusTool!L313</f>
        <v/>
      </c>
      <c r="AA319" s="44" t="str">
        <f>Nut_StatusTool!M313</f>
        <v/>
      </c>
      <c r="AB319" s="44" t="str">
        <f>Nut_StatusTool!N313</f>
        <v/>
      </c>
      <c r="AC319" s="44">
        <f>Nut_StatusTool!I313</f>
        <v>0</v>
      </c>
      <c r="AD319" s="44">
        <f>Nut_StatusTool!J313</f>
        <v>0</v>
      </c>
    </row>
    <row r="320" spans="1:30" ht="20.100000000000001" customHeight="1">
      <c r="A320" s="59" t="str">
        <f t="array" ref="A320">IF(ROWS(A$9:A320)&gt;$U$5,"",INDEX(T$13:T$512,SMALL(IF(($AB$13:$AB$512=$AB$5),ROW($A$9:$A$508)-ROW($A$9)+1,""),ROWS(A$9:A320)),,1))</f>
        <v/>
      </c>
      <c r="B320" s="389" t="str">
        <f t="array" ref="B320">IF(ROWS(B$9:B320)&gt;$U$5,"",INDEX(U$13:U$512,SMALL(IF(($AB$13:$AB$512=$AB$5),ROW($A$9:$A$508)-ROW($A$9)+1,""),ROWS(B$9:B320)),,1))</f>
        <v/>
      </c>
      <c r="C320" s="389" t="str">
        <f t="array" ref="C320">IF(ROWS(C$9:C320)&gt;$U$5,"",INDEX(V$13:V$512,SMALL(IF(($AB$13:$AB$512=$AB$5),ROW($A$9:$A$508)-ROW($A$9)+1,""),ROWS(C$9:C320)),,1))</f>
        <v/>
      </c>
      <c r="D320" s="30" t="str">
        <f t="array" ref="D320">IF(ROWS(D$9:D320)&gt;$U$5,"",INDEX(W$13:W$512,SMALL(IF(($AB$13:$AB$512=$AB$5),ROW($A$9:$A$508)-ROW($A$9)+1,""),ROWS(D$9:D320)),,1))</f>
        <v/>
      </c>
      <c r="E320" s="59" t="str">
        <f t="array" ref="E320">IF(ROWS(E$9:E320)&gt;$U$5,"",INDEX(X$13:X$512,SMALL(IF(($AB$13:$AB$512=$AB$5),ROW($A$9:$A$508)-ROW($A$9)+1,""),ROWS(E$9:E320)),,1))</f>
        <v/>
      </c>
      <c r="F320" s="59" t="str">
        <f t="array" ref="F320">IF(ROWS(F$9:F320)&gt;$U$5,"",INDEX(Y$13:Y$512,SMALL(IF(($AB$13:$AB$512=$AB$5),ROW($A$9:$A$508)-ROW($A$9)+1,""),ROWS(F$9:F320)),,1))</f>
        <v/>
      </c>
      <c r="G320" s="59" t="str">
        <f t="array" ref="G320">IF(ROWS(G$9:G320)&gt;$U$5,"",INDEX(AB$13:AB$512,SMALL(IF(($AB$13:$AB$512=$AB$5),ROW($A$9:$A$508)-ROW($A$9)+1,""),ROWS(G$9:G320)),,1))</f>
        <v/>
      </c>
      <c r="H320" s="325" t="str">
        <f t="array" ref="H320">IF(ROWS(H$9:H320)&gt;$U$5,"",INDEX(AC$13:AC$512,SMALL(IF(($AB$13:$AB$512=$AB$5),ROW($A$9:$A$508)-ROW($A$9)+1,""),ROWS(H$9:H320)),,1))</f>
        <v/>
      </c>
      <c r="I320" s="105"/>
      <c r="J320" s="105"/>
      <c r="K320" s="105"/>
      <c r="L320" s="105"/>
      <c r="M320" s="136"/>
      <c r="T320" s="44">
        <f>Nut_StatusTool!A314</f>
        <v>308</v>
      </c>
      <c r="U320" s="44">
        <f>Nut_StatusTool!B314</f>
        <v>0</v>
      </c>
      <c r="V320" s="44">
        <f>Nut_StatusTool!C314</f>
        <v>0</v>
      </c>
      <c r="W320" s="44">
        <f>Nut_StatusTool!D314</f>
        <v>0</v>
      </c>
      <c r="X320" s="44">
        <f>Nut_StatusTool!F314</f>
        <v>0</v>
      </c>
      <c r="Y320" s="285" t="str">
        <f>Nut_StatusTool!K314</f>
        <v/>
      </c>
      <c r="Z320" s="44" t="str">
        <f>Nut_StatusTool!L314</f>
        <v/>
      </c>
      <c r="AA320" s="44" t="str">
        <f>Nut_StatusTool!M314</f>
        <v/>
      </c>
      <c r="AB320" s="44" t="str">
        <f>Nut_StatusTool!N314</f>
        <v/>
      </c>
      <c r="AC320" s="44">
        <f>Nut_StatusTool!I314</f>
        <v>0</v>
      </c>
      <c r="AD320" s="44">
        <f>Nut_StatusTool!J314</f>
        <v>0</v>
      </c>
    </row>
    <row r="321" spans="1:30" ht="20.100000000000001" customHeight="1">
      <c r="A321" s="59" t="str">
        <f t="array" ref="A321">IF(ROWS(A$9:A321)&gt;$U$5,"",INDEX(T$13:T$512,SMALL(IF(($AB$13:$AB$512=$AB$5),ROW($A$9:$A$508)-ROW($A$9)+1,""),ROWS(A$9:A321)),,1))</f>
        <v/>
      </c>
      <c r="B321" s="389" t="str">
        <f t="array" ref="B321">IF(ROWS(B$9:B321)&gt;$U$5,"",INDEX(U$13:U$512,SMALL(IF(($AB$13:$AB$512=$AB$5),ROW($A$9:$A$508)-ROW($A$9)+1,""),ROWS(B$9:B321)),,1))</f>
        <v/>
      </c>
      <c r="C321" s="389" t="str">
        <f t="array" ref="C321">IF(ROWS(C$9:C321)&gt;$U$5,"",INDEX(V$13:V$512,SMALL(IF(($AB$13:$AB$512=$AB$5),ROW($A$9:$A$508)-ROW($A$9)+1,""),ROWS(C$9:C321)),,1))</f>
        <v/>
      </c>
      <c r="D321" s="30" t="str">
        <f t="array" ref="D321">IF(ROWS(D$9:D321)&gt;$U$5,"",INDEX(W$13:W$512,SMALL(IF(($AB$13:$AB$512=$AB$5),ROW($A$9:$A$508)-ROW($A$9)+1,""),ROWS(D$9:D321)),,1))</f>
        <v/>
      </c>
      <c r="E321" s="59" t="str">
        <f t="array" ref="E321">IF(ROWS(E$9:E321)&gt;$U$5,"",INDEX(X$13:X$512,SMALL(IF(($AB$13:$AB$512=$AB$5),ROW($A$9:$A$508)-ROW($A$9)+1,""),ROWS(E$9:E321)),,1))</f>
        <v/>
      </c>
      <c r="F321" s="59" t="str">
        <f t="array" ref="F321">IF(ROWS(F$9:F321)&gt;$U$5,"",INDEX(Y$13:Y$512,SMALL(IF(($AB$13:$AB$512=$AB$5),ROW($A$9:$A$508)-ROW($A$9)+1,""),ROWS(F$9:F321)),,1))</f>
        <v/>
      </c>
      <c r="G321" s="59" t="str">
        <f t="array" ref="G321">IF(ROWS(G$9:G321)&gt;$U$5,"",INDEX(AB$13:AB$512,SMALL(IF(($AB$13:$AB$512=$AB$5),ROW($A$9:$A$508)-ROW($A$9)+1,""),ROWS(G$9:G321)),,1))</f>
        <v/>
      </c>
      <c r="H321" s="325" t="str">
        <f t="array" ref="H321">IF(ROWS(H$9:H321)&gt;$U$5,"",INDEX(AC$13:AC$512,SMALL(IF(($AB$13:$AB$512=$AB$5),ROW($A$9:$A$508)-ROW($A$9)+1,""),ROWS(H$9:H321)),,1))</f>
        <v/>
      </c>
      <c r="I321" s="105"/>
      <c r="J321" s="105"/>
      <c r="K321" s="105"/>
      <c r="L321" s="105"/>
      <c r="M321" s="136"/>
      <c r="T321" s="44">
        <f>Nut_StatusTool!A315</f>
        <v>309</v>
      </c>
      <c r="U321" s="44">
        <f>Nut_StatusTool!B315</f>
        <v>0</v>
      </c>
      <c r="V321" s="44">
        <f>Nut_StatusTool!C315</f>
        <v>0</v>
      </c>
      <c r="W321" s="44">
        <f>Nut_StatusTool!D315</f>
        <v>0</v>
      </c>
      <c r="X321" s="44">
        <f>Nut_StatusTool!F315</f>
        <v>0</v>
      </c>
      <c r="Y321" s="285" t="str">
        <f>Nut_StatusTool!K315</f>
        <v/>
      </c>
      <c r="Z321" s="44" t="str">
        <f>Nut_StatusTool!L315</f>
        <v/>
      </c>
      <c r="AA321" s="44" t="str">
        <f>Nut_StatusTool!M315</f>
        <v/>
      </c>
      <c r="AB321" s="44" t="str">
        <f>Nut_StatusTool!N315</f>
        <v/>
      </c>
      <c r="AC321" s="44">
        <f>Nut_StatusTool!I315</f>
        <v>0</v>
      </c>
      <c r="AD321" s="44">
        <f>Nut_StatusTool!J315</f>
        <v>0</v>
      </c>
    </row>
    <row r="322" spans="1:30" ht="20.100000000000001" customHeight="1">
      <c r="A322" s="59" t="str">
        <f t="array" ref="A322">IF(ROWS(A$9:A322)&gt;$U$5,"",INDEX(T$13:T$512,SMALL(IF(($AB$13:$AB$512=$AB$5),ROW($A$9:$A$508)-ROW($A$9)+1,""),ROWS(A$9:A322)),,1))</f>
        <v/>
      </c>
      <c r="B322" s="389" t="str">
        <f t="array" ref="B322">IF(ROWS(B$9:B322)&gt;$U$5,"",INDEX(U$13:U$512,SMALL(IF(($AB$13:$AB$512=$AB$5),ROW($A$9:$A$508)-ROW($A$9)+1,""),ROWS(B$9:B322)),,1))</f>
        <v/>
      </c>
      <c r="C322" s="389" t="str">
        <f t="array" ref="C322">IF(ROWS(C$9:C322)&gt;$U$5,"",INDEX(V$13:V$512,SMALL(IF(($AB$13:$AB$512=$AB$5),ROW($A$9:$A$508)-ROW($A$9)+1,""),ROWS(C$9:C322)),,1))</f>
        <v/>
      </c>
      <c r="D322" s="30" t="str">
        <f t="array" ref="D322">IF(ROWS(D$9:D322)&gt;$U$5,"",INDEX(W$13:W$512,SMALL(IF(($AB$13:$AB$512=$AB$5),ROW($A$9:$A$508)-ROW($A$9)+1,""),ROWS(D$9:D322)),,1))</f>
        <v/>
      </c>
      <c r="E322" s="59" t="str">
        <f t="array" ref="E322">IF(ROWS(E$9:E322)&gt;$U$5,"",INDEX(X$13:X$512,SMALL(IF(($AB$13:$AB$512=$AB$5),ROW($A$9:$A$508)-ROW($A$9)+1,""),ROWS(E$9:E322)),,1))</f>
        <v/>
      </c>
      <c r="F322" s="59" t="str">
        <f t="array" ref="F322">IF(ROWS(F$9:F322)&gt;$U$5,"",INDEX(Y$13:Y$512,SMALL(IF(($AB$13:$AB$512=$AB$5),ROW($A$9:$A$508)-ROW($A$9)+1,""),ROWS(F$9:F322)),,1))</f>
        <v/>
      </c>
      <c r="G322" s="59" t="str">
        <f t="array" ref="G322">IF(ROWS(G$9:G322)&gt;$U$5,"",INDEX(AB$13:AB$512,SMALL(IF(($AB$13:$AB$512=$AB$5),ROW($A$9:$A$508)-ROW($A$9)+1,""),ROWS(G$9:G322)),,1))</f>
        <v/>
      </c>
      <c r="H322" s="325" t="str">
        <f t="array" ref="H322">IF(ROWS(H$9:H322)&gt;$U$5,"",INDEX(AC$13:AC$512,SMALL(IF(($AB$13:$AB$512=$AB$5),ROW($A$9:$A$508)-ROW($A$9)+1,""),ROWS(H$9:H322)),,1))</f>
        <v/>
      </c>
      <c r="I322" s="105"/>
      <c r="J322" s="105"/>
      <c r="K322" s="105"/>
      <c r="L322" s="105"/>
      <c r="M322" s="136"/>
      <c r="T322" s="44">
        <f>Nut_StatusTool!A316</f>
        <v>310</v>
      </c>
      <c r="U322" s="44">
        <f>Nut_StatusTool!B316</f>
        <v>0</v>
      </c>
      <c r="V322" s="44">
        <f>Nut_StatusTool!C316</f>
        <v>0</v>
      </c>
      <c r="W322" s="44">
        <f>Nut_StatusTool!D316</f>
        <v>0</v>
      </c>
      <c r="X322" s="44">
        <f>Nut_StatusTool!F316</f>
        <v>0</v>
      </c>
      <c r="Y322" s="285" t="str">
        <f>Nut_StatusTool!K316</f>
        <v/>
      </c>
      <c r="Z322" s="44" t="str">
        <f>Nut_StatusTool!L316</f>
        <v/>
      </c>
      <c r="AA322" s="44" t="str">
        <f>Nut_StatusTool!M316</f>
        <v/>
      </c>
      <c r="AB322" s="44" t="str">
        <f>Nut_StatusTool!N316</f>
        <v/>
      </c>
      <c r="AC322" s="44">
        <f>Nut_StatusTool!I316</f>
        <v>0</v>
      </c>
      <c r="AD322" s="44">
        <f>Nut_StatusTool!J316</f>
        <v>0</v>
      </c>
    </row>
    <row r="323" spans="1:30" ht="20.100000000000001" customHeight="1">
      <c r="A323" s="59" t="str">
        <f t="array" ref="A323">IF(ROWS(A$9:A323)&gt;$U$5,"",INDEX(T$13:T$512,SMALL(IF(($AB$13:$AB$512=$AB$5),ROW($A$9:$A$508)-ROW($A$9)+1,""),ROWS(A$9:A323)),,1))</f>
        <v/>
      </c>
      <c r="B323" s="389" t="str">
        <f t="array" ref="B323">IF(ROWS(B$9:B323)&gt;$U$5,"",INDEX(U$13:U$512,SMALL(IF(($AB$13:$AB$512=$AB$5),ROW($A$9:$A$508)-ROW($A$9)+1,""),ROWS(B$9:B323)),,1))</f>
        <v/>
      </c>
      <c r="C323" s="389" t="str">
        <f t="array" ref="C323">IF(ROWS(C$9:C323)&gt;$U$5,"",INDEX(V$13:V$512,SMALL(IF(($AB$13:$AB$512=$AB$5),ROW($A$9:$A$508)-ROW($A$9)+1,""),ROWS(C$9:C323)),,1))</f>
        <v/>
      </c>
      <c r="D323" s="30" t="str">
        <f t="array" ref="D323">IF(ROWS(D$9:D323)&gt;$U$5,"",INDEX(W$13:W$512,SMALL(IF(($AB$13:$AB$512=$AB$5),ROW($A$9:$A$508)-ROW($A$9)+1,""),ROWS(D$9:D323)),,1))</f>
        <v/>
      </c>
      <c r="E323" s="59" t="str">
        <f t="array" ref="E323">IF(ROWS(E$9:E323)&gt;$U$5,"",INDEX(X$13:X$512,SMALL(IF(($AB$13:$AB$512=$AB$5),ROW($A$9:$A$508)-ROW($A$9)+1,""),ROWS(E$9:E323)),,1))</f>
        <v/>
      </c>
      <c r="F323" s="59" t="str">
        <f t="array" ref="F323">IF(ROWS(F$9:F323)&gt;$U$5,"",INDEX(Y$13:Y$512,SMALL(IF(($AB$13:$AB$512=$AB$5),ROW($A$9:$A$508)-ROW($A$9)+1,""),ROWS(F$9:F323)),,1))</f>
        <v/>
      </c>
      <c r="G323" s="59" t="str">
        <f t="array" ref="G323">IF(ROWS(G$9:G323)&gt;$U$5,"",INDEX(AB$13:AB$512,SMALL(IF(($AB$13:$AB$512=$AB$5),ROW($A$9:$A$508)-ROW($A$9)+1,""),ROWS(G$9:G323)),,1))</f>
        <v/>
      </c>
      <c r="H323" s="325" t="str">
        <f t="array" ref="H323">IF(ROWS(H$9:H323)&gt;$U$5,"",INDEX(AC$13:AC$512,SMALL(IF(($AB$13:$AB$512=$AB$5),ROW($A$9:$A$508)-ROW($A$9)+1,""),ROWS(H$9:H323)),,1))</f>
        <v/>
      </c>
      <c r="I323" s="105"/>
      <c r="J323" s="105"/>
      <c r="K323" s="105"/>
      <c r="L323" s="105"/>
      <c r="M323" s="136"/>
      <c r="T323" s="44">
        <f>Nut_StatusTool!A317</f>
        <v>311</v>
      </c>
      <c r="U323" s="44">
        <f>Nut_StatusTool!B317</f>
        <v>0</v>
      </c>
      <c r="V323" s="44">
        <f>Nut_StatusTool!C317</f>
        <v>0</v>
      </c>
      <c r="W323" s="44">
        <f>Nut_StatusTool!D317</f>
        <v>0</v>
      </c>
      <c r="X323" s="44">
        <f>Nut_StatusTool!F317</f>
        <v>0</v>
      </c>
      <c r="Y323" s="285" t="str">
        <f>Nut_StatusTool!K317</f>
        <v/>
      </c>
      <c r="Z323" s="44" t="str">
        <f>Nut_StatusTool!L317</f>
        <v/>
      </c>
      <c r="AA323" s="44" t="str">
        <f>Nut_StatusTool!M317</f>
        <v/>
      </c>
      <c r="AB323" s="44" t="str">
        <f>Nut_StatusTool!N317</f>
        <v/>
      </c>
      <c r="AC323" s="44">
        <f>Nut_StatusTool!I317</f>
        <v>0</v>
      </c>
      <c r="AD323" s="44">
        <f>Nut_StatusTool!J317</f>
        <v>0</v>
      </c>
    </row>
    <row r="324" spans="1:30" ht="20.100000000000001" customHeight="1">
      <c r="A324" s="59" t="str">
        <f t="array" ref="A324">IF(ROWS(A$9:A324)&gt;$U$5,"",INDEX(T$13:T$512,SMALL(IF(($AB$13:$AB$512=$AB$5),ROW($A$9:$A$508)-ROW($A$9)+1,""),ROWS(A$9:A324)),,1))</f>
        <v/>
      </c>
      <c r="B324" s="389" t="str">
        <f t="array" ref="B324">IF(ROWS(B$9:B324)&gt;$U$5,"",INDEX(U$13:U$512,SMALL(IF(($AB$13:$AB$512=$AB$5),ROW($A$9:$A$508)-ROW($A$9)+1,""),ROWS(B$9:B324)),,1))</f>
        <v/>
      </c>
      <c r="C324" s="389" t="str">
        <f t="array" ref="C324">IF(ROWS(C$9:C324)&gt;$U$5,"",INDEX(V$13:V$512,SMALL(IF(($AB$13:$AB$512=$AB$5),ROW($A$9:$A$508)-ROW($A$9)+1,""),ROWS(C$9:C324)),,1))</f>
        <v/>
      </c>
      <c r="D324" s="30" t="str">
        <f t="array" ref="D324">IF(ROWS(D$9:D324)&gt;$U$5,"",INDEX(W$13:W$512,SMALL(IF(($AB$13:$AB$512=$AB$5),ROW($A$9:$A$508)-ROW($A$9)+1,""),ROWS(D$9:D324)),,1))</f>
        <v/>
      </c>
      <c r="E324" s="59" t="str">
        <f t="array" ref="E324">IF(ROWS(E$9:E324)&gt;$U$5,"",INDEX(X$13:X$512,SMALL(IF(($AB$13:$AB$512=$AB$5),ROW($A$9:$A$508)-ROW($A$9)+1,""),ROWS(E$9:E324)),,1))</f>
        <v/>
      </c>
      <c r="F324" s="59" t="str">
        <f t="array" ref="F324">IF(ROWS(F$9:F324)&gt;$U$5,"",INDEX(Y$13:Y$512,SMALL(IF(($AB$13:$AB$512=$AB$5),ROW($A$9:$A$508)-ROW($A$9)+1,""),ROWS(F$9:F324)),,1))</f>
        <v/>
      </c>
      <c r="G324" s="59" t="str">
        <f t="array" ref="G324">IF(ROWS(G$9:G324)&gt;$U$5,"",INDEX(AB$13:AB$512,SMALL(IF(($AB$13:$AB$512=$AB$5),ROW($A$9:$A$508)-ROW($A$9)+1,""),ROWS(G$9:G324)),,1))</f>
        <v/>
      </c>
      <c r="H324" s="325" t="str">
        <f t="array" ref="H324">IF(ROWS(H$9:H324)&gt;$U$5,"",INDEX(AC$13:AC$512,SMALL(IF(($AB$13:$AB$512=$AB$5),ROW($A$9:$A$508)-ROW($A$9)+1,""),ROWS(H$9:H324)),,1))</f>
        <v/>
      </c>
      <c r="I324" s="105"/>
      <c r="J324" s="105"/>
      <c r="K324" s="105"/>
      <c r="L324" s="105"/>
      <c r="M324" s="136"/>
      <c r="T324" s="44">
        <f>Nut_StatusTool!A318</f>
        <v>312</v>
      </c>
      <c r="U324" s="44">
        <f>Nut_StatusTool!B318</f>
        <v>0</v>
      </c>
      <c r="V324" s="44">
        <f>Nut_StatusTool!C318</f>
        <v>0</v>
      </c>
      <c r="W324" s="44">
        <f>Nut_StatusTool!D318</f>
        <v>0</v>
      </c>
      <c r="X324" s="44">
        <f>Nut_StatusTool!F318</f>
        <v>0</v>
      </c>
      <c r="Y324" s="285" t="str">
        <f>Nut_StatusTool!K318</f>
        <v/>
      </c>
      <c r="Z324" s="44" t="str">
        <f>Nut_StatusTool!L318</f>
        <v/>
      </c>
      <c r="AA324" s="44" t="str">
        <f>Nut_StatusTool!M318</f>
        <v/>
      </c>
      <c r="AB324" s="44" t="str">
        <f>Nut_StatusTool!N318</f>
        <v/>
      </c>
      <c r="AC324" s="44">
        <f>Nut_StatusTool!I318</f>
        <v>0</v>
      </c>
      <c r="AD324" s="44">
        <f>Nut_StatusTool!J318</f>
        <v>0</v>
      </c>
    </row>
    <row r="325" spans="1:30" ht="20.100000000000001" customHeight="1">
      <c r="A325" s="59" t="str">
        <f t="array" ref="A325">IF(ROWS(A$9:A325)&gt;$U$5,"",INDEX(T$13:T$512,SMALL(IF(($AB$13:$AB$512=$AB$5),ROW($A$9:$A$508)-ROW($A$9)+1,""),ROWS(A$9:A325)),,1))</f>
        <v/>
      </c>
      <c r="B325" s="389" t="str">
        <f t="array" ref="B325">IF(ROWS(B$9:B325)&gt;$U$5,"",INDEX(U$13:U$512,SMALL(IF(($AB$13:$AB$512=$AB$5),ROW($A$9:$A$508)-ROW($A$9)+1,""),ROWS(B$9:B325)),,1))</f>
        <v/>
      </c>
      <c r="C325" s="389" t="str">
        <f t="array" ref="C325">IF(ROWS(C$9:C325)&gt;$U$5,"",INDEX(V$13:V$512,SMALL(IF(($AB$13:$AB$512=$AB$5),ROW($A$9:$A$508)-ROW($A$9)+1,""),ROWS(C$9:C325)),,1))</f>
        <v/>
      </c>
      <c r="D325" s="30" t="str">
        <f t="array" ref="D325">IF(ROWS(D$9:D325)&gt;$U$5,"",INDEX(W$13:W$512,SMALL(IF(($AB$13:$AB$512=$AB$5),ROW($A$9:$A$508)-ROW($A$9)+1,""),ROWS(D$9:D325)),,1))</f>
        <v/>
      </c>
      <c r="E325" s="59" t="str">
        <f t="array" ref="E325">IF(ROWS(E$9:E325)&gt;$U$5,"",INDEX(X$13:X$512,SMALL(IF(($AB$13:$AB$512=$AB$5),ROW($A$9:$A$508)-ROW($A$9)+1,""),ROWS(E$9:E325)),,1))</f>
        <v/>
      </c>
      <c r="F325" s="59" t="str">
        <f t="array" ref="F325">IF(ROWS(F$9:F325)&gt;$U$5,"",INDEX(Y$13:Y$512,SMALL(IF(($AB$13:$AB$512=$AB$5),ROW($A$9:$A$508)-ROW($A$9)+1,""),ROWS(F$9:F325)),,1))</f>
        <v/>
      </c>
      <c r="G325" s="59" t="str">
        <f t="array" ref="G325">IF(ROWS(G$9:G325)&gt;$U$5,"",INDEX(AB$13:AB$512,SMALL(IF(($AB$13:$AB$512=$AB$5),ROW($A$9:$A$508)-ROW($A$9)+1,""),ROWS(G$9:G325)),,1))</f>
        <v/>
      </c>
      <c r="H325" s="325" t="str">
        <f t="array" ref="H325">IF(ROWS(H$9:H325)&gt;$U$5,"",INDEX(AC$13:AC$512,SMALL(IF(($AB$13:$AB$512=$AB$5),ROW($A$9:$A$508)-ROW($A$9)+1,""),ROWS(H$9:H325)),,1))</f>
        <v/>
      </c>
      <c r="I325" s="105"/>
      <c r="J325" s="105"/>
      <c r="K325" s="105"/>
      <c r="L325" s="105"/>
      <c r="M325" s="136"/>
      <c r="T325" s="44">
        <f>Nut_StatusTool!A319</f>
        <v>313</v>
      </c>
      <c r="U325" s="44">
        <f>Nut_StatusTool!B319</f>
        <v>0</v>
      </c>
      <c r="V325" s="44">
        <f>Nut_StatusTool!C319</f>
        <v>0</v>
      </c>
      <c r="W325" s="44">
        <f>Nut_StatusTool!D319</f>
        <v>0</v>
      </c>
      <c r="X325" s="44">
        <f>Nut_StatusTool!F319</f>
        <v>0</v>
      </c>
      <c r="Y325" s="285" t="str">
        <f>Nut_StatusTool!K319</f>
        <v/>
      </c>
      <c r="Z325" s="44" t="str">
        <f>Nut_StatusTool!L319</f>
        <v/>
      </c>
      <c r="AA325" s="44" t="str">
        <f>Nut_StatusTool!M319</f>
        <v/>
      </c>
      <c r="AB325" s="44" t="str">
        <f>Nut_StatusTool!N319</f>
        <v/>
      </c>
      <c r="AC325" s="44">
        <f>Nut_StatusTool!I319</f>
        <v>0</v>
      </c>
      <c r="AD325" s="44">
        <f>Nut_StatusTool!J319</f>
        <v>0</v>
      </c>
    </row>
    <row r="326" spans="1:30" ht="20.100000000000001" customHeight="1">
      <c r="A326" s="59" t="str">
        <f t="array" ref="A326">IF(ROWS(A$9:A326)&gt;$U$5,"",INDEX(T$13:T$512,SMALL(IF(($AB$13:$AB$512=$AB$5),ROW($A$9:$A$508)-ROW($A$9)+1,""),ROWS(A$9:A326)),,1))</f>
        <v/>
      </c>
      <c r="B326" s="389" t="str">
        <f t="array" ref="B326">IF(ROWS(B$9:B326)&gt;$U$5,"",INDEX(U$13:U$512,SMALL(IF(($AB$13:$AB$512=$AB$5),ROW($A$9:$A$508)-ROW($A$9)+1,""),ROWS(B$9:B326)),,1))</f>
        <v/>
      </c>
      <c r="C326" s="389" t="str">
        <f t="array" ref="C326">IF(ROWS(C$9:C326)&gt;$U$5,"",INDEX(V$13:V$512,SMALL(IF(($AB$13:$AB$512=$AB$5),ROW($A$9:$A$508)-ROW($A$9)+1,""),ROWS(C$9:C326)),,1))</f>
        <v/>
      </c>
      <c r="D326" s="30" t="str">
        <f t="array" ref="D326">IF(ROWS(D$9:D326)&gt;$U$5,"",INDEX(W$13:W$512,SMALL(IF(($AB$13:$AB$512=$AB$5),ROW($A$9:$A$508)-ROW($A$9)+1,""),ROWS(D$9:D326)),,1))</f>
        <v/>
      </c>
      <c r="E326" s="59" t="str">
        <f t="array" ref="E326">IF(ROWS(E$9:E326)&gt;$U$5,"",INDEX(X$13:X$512,SMALL(IF(($AB$13:$AB$512=$AB$5),ROW($A$9:$A$508)-ROW($A$9)+1,""),ROWS(E$9:E326)),,1))</f>
        <v/>
      </c>
      <c r="F326" s="59" t="str">
        <f t="array" ref="F326">IF(ROWS(F$9:F326)&gt;$U$5,"",INDEX(Y$13:Y$512,SMALL(IF(($AB$13:$AB$512=$AB$5),ROW($A$9:$A$508)-ROW($A$9)+1,""),ROWS(F$9:F326)),,1))</f>
        <v/>
      </c>
      <c r="G326" s="59" t="str">
        <f t="array" ref="G326">IF(ROWS(G$9:G326)&gt;$U$5,"",INDEX(AB$13:AB$512,SMALL(IF(($AB$13:$AB$512=$AB$5),ROW($A$9:$A$508)-ROW($A$9)+1,""),ROWS(G$9:G326)),,1))</f>
        <v/>
      </c>
      <c r="H326" s="325" t="str">
        <f t="array" ref="H326">IF(ROWS(H$9:H326)&gt;$U$5,"",INDEX(AC$13:AC$512,SMALL(IF(($AB$13:$AB$512=$AB$5),ROW($A$9:$A$508)-ROW($A$9)+1,""),ROWS(H$9:H326)),,1))</f>
        <v/>
      </c>
      <c r="I326" s="105"/>
      <c r="J326" s="105"/>
      <c r="K326" s="105"/>
      <c r="L326" s="105"/>
      <c r="M326" s="136"/>
      <c r="T326" s="44">
        <f>Nut_StatusTool!A320</f>
        <v>314</v>
      </c>
      <c r="U326" s="44">
        <f>Nut_StatusTool!B320</f>
        <v>0</v>
      </c>
      <c r="V326" s="44">
        <f>Nut_StatusTool!C320</f>
        <v>0</v>
      </c>
      <c r="W326" s="44">
        <f>Nut_StatusTool!D320</f>
        <v>0</v>
      </c>
      <c r="X326" s="44">
        <f>Nut_StatusTool!F320</f>
        <v>0</v>
      </c>
      <c r="Y326" s="285" t="str">
        <f>Nut_StatusTool!K320</f>
        <v/>
      </c>
      <c r="Z326" s="44" t="str">
        <f>Nut_StatusTool!L320</f>
        <v/>
      </c>
      <c r="AA326" s="44" t="str">
        <f>Nut_StatusTool!M320</f>
        <v/>
      </c>
      <c r="AB326" s="44" t="str">
        <f>Nut_StatusTool!N320</f>
        <v/>
      </c>
      <c r="AC326" s="44">
        <f>Nut_StatusTool!I320</f>
        <v>0</v>
      </c>
      <c r="AD326" s="44">
        <f>Nut_StatusTool!J320</f>
        <v>0</v>
      </c>
    </row>
    <row r="327" spans="1:30" ht="20.100000000000001" customHeight="1">
      <c r="A327" s="59" t="str">
        <f t="array" ref="A327">IF(ROWS(A$9:A327)&gt;$U$5,"",INDEX(T$13:T$512,SMALL(IF(($AB$13:$AB$512=$AB$5),ROW($A$9:$A$508)-ROW($A$9)+1,""),ROWS(A$9:A327)),,1))</f>
        <v/>
      </c>
      <c r="B327" s="389" t="str">
        <f t="array" ref="B327">IF(ROWS(B$9:B327)&gt;$U$5,"",INDEX(U$13:U$512,SMALL(IF(($AB$13:$AB$512=$AB$5),ROW($A$9:$A$508)-ROW($A$9)+1,""),ROWS(B$9:B327)),,1))</f>
        <v/>
      </c>
      <c r="C327" s="389" t="str">
        <f t="array" ref="C327">IF(ROWS(C$9:C327)&gt;$U$5,"",INDEX(V$13:V$512,SMALL(IF(($AB$13:$AB$512=$AB$5),ROW($A$9:$A$508)-ROW($A$9)+1,""),ROWS(C$9:C327)),,1))</f>
        <v/>
      </c>
      <c r="D327" s="30" t="str">
        <f t="array" ref="D327">IF(ROWS(D$9:D327)&gt;$U$5,"",INDEX(W$13:W$512,SMALL(IF(($AB$13:$AB$512=$AB$5),ROW($A$9:$A$508)-ROW($A$9)+1,""),ROWS(D$9:D327)),,1))</f>
        <v/>
      </c>
      <c r="E327" s="59" t="str">
        <f t="array" ref="E327">IF(ROWS(E$9:E327)&gt;$U$5,"",INDEX(X$13:X$512,SMALL(IF(($AB$13:$AB$512=$AB$5),ROW($A$9:$A$508)-ROW($A$9)+1,""),ROWS(E$9:E327)),,1))</f>
        <v/>
      </c>
      <c r="F327" s="59" t="str">
        <f t="array" ref="F327">IF(ROWS(F$9:F327)&gt;$U$5,"",INDEX(Y$13:Y$512,SMALL(IF(($AB$13:$AB$512=$AB$5),ROW($A$9:$A$508)-ROW($A$9)+1,""),ROWS(F$9:F327)),,1))</f>
        <v/>
      </c>
      <c r="G327" s="59" t="str">
        <f t="array" ref="G327">IF(ROWS(G$9:G327)&gt;$U$5,"",INDEX(AB$13:AB$512,SMALL(IF(($AB$13:$AB$512=$AB$5),ROW($A$9:$A$508)-ROW($A$9)+1,""),ROWS(G$9:G327)),,1))</f>
        <v/>
      </c>
      <c r="H327" s="325" t="str">
        <f t="array" ref="H327">IF(ROWS(H$9:H327)&gt;$U$5,"",INDEX(AC$13:AC$512,SMALL(IF(($AB$13:$AB$512=$AB$5),ROW($A$9:$A$508)-ROW($A$9)+1,""),ROWS(H$9:H327)),,1))</f>
        <v/>
      </c>
      <c r="I327" s="105"/>
      <c r="J327" s="105"/>
      <c r="K327" s="105"/>
      <c r="L327" s="105"/>
      <c r="M327" s="136"/>
      <c r="T327" s="44">
        <f>Nut_StatusTool!A321</f>
        <v>315</v>
      </c>
      <c r="U327" s="44">
        <f>Nut_StatusTool!B321</f>
        <v>0</v>
      </c>
      <c r="V327" s="44">
        <f>Nut_StatusTool!C321</f>
        <v>0</v>
      </c>
      <c r="W327" s="44">
        <f>Nut_StatusTool!D321</f>
        <v>0</v>
      </c>
      <c r="X327" s="44">
        <f>Nut_StatusTool!F321</f>
        <v>0</v>
      </c>
      <c r="Y327" s="285" t="str">
        <f>Nut_StatusTool!K321</f>
        <v/>
      </c>
      <c r="Z327" s="44" t="str">
        <f>Nut_StatusTool!L321</f>
        <v/>
      </c>
      <c r="AA327" s="44" t="str">
        <f>Nut_StatusTool!M321</f>
        <v/>
      </c>
      <c r="AB327" s="44" t="str">
        <f>Nut_StatusTool!N321</f>
        <v/>
      </c>
      <c r="AC327" s="44">
        <f>Nut_StatusTool!I321</f>
        <v>0</v>
      </c>
      <c r="AD327" s="44">
        <f>Nut_StatusTool!J321</f>
        <v>0</v>
      </c>
    </row>
    <row r="328" spans="1:30" ht="20.100000000000001" customHeight="1">
      <c r="A328" s="59" t="str">
        <f t="array" ref="A328">IF(ROWS(A$9:A328)&gt;$U$5,"",INDEX(T$13:T$512,SMALL(IF(($AB$13:$AB$512=$AB$5),ROW($A$9:$A$508)-ROW($A$9)+1,""),ROWS(A$9:A328)),,1))</f>
        <v/>
      </c>
      <c r="B328" s="389" t="str">
        <f t="array" ref="B328">IF(ROWS(B$9:B328)&gt;$U$5,"",INDEX(U$13:U$512,SMALL(IF(($AB$13:$AB$512=$AB$5),ROW($A$9:$A$508)-ROW($A$9)+1,""),ROWS(B$9:B328)),,1))</f>
        <v/>
      </c>
      <c r="C328" s="389" t="str">
        <f t="array" ref="C328">IF(ROWS(C$9:C328)&gt;$U$5,"",INDEX(V$13:V$512,SMALL(IF(($AB$13:$AB$512=$AB$5),ROW($A$9:$A$508)-ROW($A$9)+1,""),ROWS(C$9:C328)),,1))</f>
        <v/>
      </c>
      <c r="D328" s="30" t="str">
        <f t="array" ref="D328">IF(ROWS(D$9:D328)&gt;$U$5,"",INDEX(W$13:W$512,SMALL(IF(($AB$13:$AB$512=$AB$5),ROW($A$9:$A$508)-ROW($A$9)+1,""),ROWS(D$9:D328)),,1))</f>
        <v/>
      </c>
      <c r="E328" s="59" t="str">
        <f t="array" ref="E328">IF(ROWS(E$9:E328)&gt;$U$5,"",INDEX(X$13:X$512,SMALL(IF(($AB$13:$AB$512=$AB$5),ROW($A$9:$A$508)-ROW($A$9)+1,""),ROWS(E$9:E328)),,1))</f>
        <v/>
      </c>
      <c r="F328" s="59" t="str">
        <f t="array" ref="F328">IF(ROWS(F$9:F328)&gt;$U$5,"",INDEX(Y$13:Y$512,SMALL(IF(($AB$13:$AB$512=$AB$5),ROW($A$9:$A$508)-ROW($A$9)+1,""),ROWS(F$9:F328)),,1))</f>
        <v/>
      </c>
      <c r="G328" s="59" t="str">
        <f t="array" ref="G328">IF(ROWS(G$9:G328)&gt;$U$5,"",INDEX(AB$13:AB$512,SMALL(IF(($AB$13:$AB$512=$AB$5),ROW($A$9:$A$508)-ROW($A$9)+1,""),ROWS(G$9:G328)),,1))</f>
        <v/>
      </c>
      <c r="H328" s="325" t="str">
        <f t="array" ref="H328">IF(ROWS(H$9:H328)&gt;$U$5,"",INDEX(AC$13:AC$512,SMALL(IF(($AB$13:$AB$512=$AB$5),ROW($A$9:$A$508)-ROW($A$9)+1,""),ROWS(H$9:H328)),,1))</f>
        <v/>
      </c>
      <c r="I328" s="105"/>
      <c r="J328" s="105"/>
      <c r="K328" s="105"/>
      <c r="L328" s="105"/>
      <c r="M328" s="136"/>
      <c r="T328" s="44">
        <f>Nut_StatusTool!A322</f>
        <v>316</v>
      </c>
      <c r="U328" s="44">
        <f>Nut_StatusTool!B322</f>
        <v>0</v>
      </c>
      <c r="V328" s="44">
        <f>Nut_StatusTool!C322</f>
        <v>0</v>
      </c>
      <c r="W328" s="44">
        <f>Nut_StatusTool!D322</f>
        <v>0</v>
      </c>
      <c r="X328" s="44">
        <f>Nut_StatusTool!F322</f>
        <v>0</v>
      </c>
      <c r="Y328" s="285" t="str">
        <f>Nut_StatusTool!K322</f>
        <v/>
      </c>
      <c r="Z328" s="44" t="str">
        <f>Nut_StatusTool!L322</f>
        <v/>
      </c>
      <c r="AA328" s="44" t="str">
        <f>Nut_StatusTool!M322</f>
        <v/>
      </c>
      <c r="AB328" s="44" t="str">
        <f>Nut_StatusTool!N322</f>
        <v/>
      </c>
      <c r="AC328" s="44">
        <f>Nut_StatusTool!I322</f>
        <v>0</v>
      </c>
      <c r="AD328" s="44">
        <f>Nut_StatusTool!J322</f>
        <v>0</v>
      </c>
    </row>
    <row r="329" spans="1:30" ht="20.100000000000001" customHeight="1">
      <c r="A329" s="59" t="str">
        <f t="array" ref="A329">IF(ROWS(A$9:A329)&gt;$U$5,"",INDEX(T$13:T$512,SMALL(IF(($AB$13:$AB$512=$AB$5),ROW($A$9:$A$508)-ROW($A$9)+1,""),ROWS(A$9:A329)),,1))</f>
        <v/>
      </c>
      <c r="B329" s="389" t="str">
        <f t="array" ref="B329">IF(ROWS(B$9:B329)&gt;$U$5,"",INDEX(U$13:U$512,SMALL(IF(($AB$13:$AB$512=$AB$5),ROW($A$9:$A$508)-ROW($A$9)+1,""),ROWS(B$9:B329)),,1))</f>
        <v/>
      </c>
      <c r="C329" s="389" t="str">
        <f t="array" ref="C329">IF(ROWS(C$9:C329)&gt;$U$5,"",INDEX(V$13:V$512,SMALL(IF(($AB$13:$AB$512=$AB$5),ROW($A$9:$A$508)-ROW($A$9)+1,""),ROWS(C$9:C329)),,1))</f>
        <v/>
      </c>
      <c r="D329" s="30" t="str">
        <f t="array" ref="D329">IF(ROWS(D$9:D329)&gt;$U$5,"",INDEX(W$13:W$512,SMALL(IF(($AB$13:$AB$512=$AB$5),ROW($A$9:$A$508)-ROW($A$9)+1,""),ROWS(D$9:D329)),,1))</f>
        <v/>
      </c>
      <c r="E329" s="59" t="str">
        <f t="array" ref="E329">IF(ROWS(E$9:E329)&gt;$U$5,"",INDEX(X$13:X$512,SMALL(IF(($AB$13:$AB$512=$AB$5),ROW($A$9:$A$508)-ROW($A$9)+1,""),ROWS(E$9:E329)),,1))</f>
        <v/>
      </c>
      <c r="F329" s="59" t="str">
        <f t="array" ref="F329">IF(ROWS(F$9:F329)&gt;$U$5,"",INDEX(Y$13:Y$512,SMALL(IF(($AB$13:$AB$512=$AB$5),ROW($A$9:$A$508)-ROW($A$9)+1,""),ROWS(F$9:F329)),,1))</f>
        <v/>
      </c>
      <c r="G329" s="59" t="str">
        <f t="array" ref="G329">IF(ROWS(G$9:G329)&gt;$U$5,"",INDEX(AB$13:AB$512,SMALL(IF(($AB$13:$AB$512=$AB$5),ROW($A$9:$A$508)-ROW($A$9)+1,""),ROWS(G$9:G329)),,1))</f>
        <v/>
      </c>
      <c r="H329" s="325" t="str">
        <f t="array" ref="H329">IF(ROWS(H$9:H329)&gt;$U$5,"",INDEX(AC$13:AC$512,SMALL(IF(($AB$13:$AB$512=$AB$5),ROW($A$9:$A$508)-ROW($A$9)+1,""),ROWS(H$9:H329)),,1))</f>
        <v/>
      </c>
      <c r="I329" s="105"/>
      <c r="J329" s="105"/>
      <c r="K329" s="105"/>
      <c r="L329" s="105"/>
      <c r="M329" s="136"/>
      <c r="T329" s="44">
        <f>Nut_StatusTool!A323</f>
        <v>317</v>
      </c>
      <c r="U329" s="44">
        <f>Nut_StatusTool!B323</f>
        <v>0</v>
      </c>
      <c r="V329" s="44">
        <f>Nut_StatusTool!C323</f>
        <v>0</v>
      </c>
      <c r="W329" s="44">
        <f>Nut_StatusTool!D323</f>
        <v>0</v>
      </c>
      <c r="X329" s="44">
        <f>Nut_StatusTool!F323</f>
        <v>0</v>
      </c>
      <c r="Y329" s="285" t="str">
        <f>Nut_StatusTool!K323</f>
        <v/>
      </c>
      <c r="Z329" s="44" t="str">
        <f>Nut_StatusTool!L323</f>
        <v/>
      </c>
      <c r="AA329" s="44" t="str">
        <f>Nut_StatusTool!M323</f>
        <v/>
      </c>
      <c r="AB329" s="44" t="str">
        <f>Nut_StatusTool!N323</f>
        <v/>
      </c>
      <c r="AC329" s="44">
        <f>Nut_StatusTool!I323</f>
        <v>0</v>
      </c>
      <c r="AD329" s="44">
        <f>Nut_StatusTool!J323</f>
        <v>0</v>
      </c>
    </row>
    <row r="330" spans="1:30" ht="20.100000000000001" customHeight="1">
      <c r="A330" s="59" t="str">
        <f t="array" ref="A330">IF(ROWS(A$9:A330)&gt;$U$5,"",INDEX(T$13:T$512,SMALL(IF(($AB$13:$AB$512=$AB$5),ROW($A$9:$A$508)-ROW($A$9)+1,""),ROWS(A$9:A330)),,1))</f>
        <v/>
      </c>
      <c r="B330" s="389" t="str">
        <f t="array" ref="B330">IF(ROWS(B$9:B330)&gt;$U$5,"",INDEX(U$13:U$512,SMALL(IF(($AB$13:$AB$512=$AB$5),ROW($A$9:$A$508)-ROW($A$9)+1,""),ROWS(B$9:B330)),,1))</f>
        <v/>
      </c>
      <c r="C330" s="389" t="str">
        <f t="array" ref="C330">IF(ROWS(C$9:C330)&gt;$U$5,"",INDEX(V$13:V$512,SMALL(IF(($AB$13:$AB$512=$AB$5),ROW($A$9:$A$508)-ROW($A$9)+1,""),ROWS(C$9:C330)),,1))</f>
        <v/>
      </c>
      <c r="D330" s="30" t="str">
        <f t="array" ref="D330">IF(ROWS(D$9:D330)&gt;$U$5,"",INDEX(W$13:W$512,SMALL(IF(($AB$13:$AB$512=$AB$5),ROW($A$9:$A$508)-ROW($A$9)+1,""),ROWS(D$9:D330)),,1))</f>
        <v/>
      </c>
      <c r="E330" s="59" t="str">
        <f t="array" ref="E330">IF(ROWS(E$9:E330)&gt;$U$5,"",INDEX(X$13:X$512,SMALL(IF(($AB$13:$AB$512=$AB$5),ROW($A$9:$A$508)-ROW($A$9)+1,""),ROWS(E$9:E330)),,1))</f>
        <v/>
      </c>
      <c r="F330" s="59" t="str">
        <f t="array" ref="F330">IF(ROWS(F$9:F330)&gt;$U$5,"",INDEX(Y$13:Y$512,SMALL(IF(($AB$13:$AB$512=$AB$5),ROW($A$9:$A$508)-ROW($A$9)+1,""),ROWS(F$9:F330)),,1))</f>
        <v/>
      </c>
      <c r="G330" s="59" t="str">
        <f t="array" ref="G330">IF(ROWS(G$9:G330)&gt;$U$5,"",INDEX(AB$13:AB$512,SMALL(IF(($AB$13:$AB$512=$AB$5),ROW($A$9:$A$508)-ROW($A$9)+1,""),ROWS(G$9:G330)),,1))</f>
        <v/>
      </c>
      <c r="H330" s="325" t="str">
        <f t="array" ref="H330">IF(ROWS(H$9:H330)&gt;$U$5,"",INDEX(AC$13:AC$512,SMALL(IF(($AB$13:$AB$512=$AB$5),ROW($A$9:$A$508)-ROW($A$9)+1,""),ROWS(H$9:H330)),,1))</f>
        <v/>
      </c>
      <c r="I330" s="105"/>
      <c r="J330" s="105"/>
      <c r="K330" s="105"/>
      <c r="L330" s="105"/>
      <c r="M330" s="136"/>
      <c r="T330" s="44">
        <f>Nut_StatusTool!A324</f>
        <v>318</v>
      </c>
      <c r="U330" s="44">
        <f>Nut_StatusTool!B324</f>
        <v>0</v>
      </c>
      <c r="V330" s="44">
        <f>Nut_StatusTool!C324</f>
        <v>0</v>
      </c>
      <c r="W330" s="44">
        <f>Nut_StatusTool!D324</f>
        <v>0</v>
      </c>
      <c r="X330" s="44">
        <f>Nut_StatusTool!F324</f>
        <v>0</v>
      </c>
      <c r="Y330" s="285" t="str">
        <f>Nut_StatusTool!K324</f>
        <v/>
      </c>
      <c r="Z330" s="44" t="str">
        <f>Nut_StatusTool!L324</f>
        <v/>
      </c>
      <c r="AA330" s="44" t="str">
        <f>Nut_StatusTool!M324</f>
        <v/>
      </c>
      <c r="AB330" s="44" t="str">
        <f>Nut_StatusTool!N324</f>
        <v/>
      </c>
      <c r="AC330" s="44">
        <f>Nut_StatusTool!I324</f>
        <v>0</v>
      </c>
      <c r="AD330" s="44">
        <f>Nut_StatusTool!J324</f>
        <v>0</v>
      </c>
    </row>
    <row r="331" spans="1:30" ht="20.100000000000001" customHeight="1">
      <c r="A331" s="59" t="str">
        <f t="array" ref="A331">IF(ROWS(A$9:A331)&gt;$U$5,"",INDEX(T$13:T$512,SMALL(IF(($AB$13:$AB$512=$AB$5),ROW($A$9:$A$508)-ROW($A$9)+1,""),ROWS(A$9:A331)),,1))</f>
        <v/>
      </c>
      <c r="B331" s="389" t="str">
        <f t="array" ref="B331">IF(ROWS(B$9:B331)&gt;$U$5,"",INDEX(U$13:U$512,SMALL(IF(($AB$13:$AB$512=$AB$5),ROW($A$9:$A$508)-ROW($A$9)+1,""),ROWS(B$9:B331)),,1))</f>
        <v/>
      </c>
      <c r="C331" s="389" t="str">
        <f t="array" ref="C331">IF(ROWS(C$9:C331)&gt;$U$5,"",INDEX(V$13:V$512,SMALL(IF(($AB$13:$AB$512=$AB$5),ROW($A$9:$A$508)-ROW($A$9)+1,""),ROWS(C$9:C331)),,1))</f>
        <v/>
      </c>
      <c r="D331" s="30" t="str">
        <f t="array" ref="D331">IF(ROWS(D$9:D331)&gt;$U$5,"",INDEX(W$13:W$512,SMALL(IF(($AB$13:$AB$512=$AB$5),ROW($A$9:$A$508)-ROW($A$9)+1,""),ROWS(D$9:D331)),,1))</f>
        <v/>
      </c>
      <c r="E331" s="59" t="str">
        <f t="array" ref="E331">IF(ROWS(E$9:E331)&gt;$U$5,"",INDEX(X$13:X$512,SMALL(IF(($AB$13:$AB$512=$AB$5),ROW($A$9:$A$508)-ROW($A$9)+1,""),ROWS(E$9:E331)),,1))</f>
        <v/>
      </c>
      <c r="F331" s="59" t="str">
        <f t="array" ref="F331">IF(ROWS(F$9:F331)&gt;$U$5,"",INDEX(Y$13:Y$512,SMALL(IF(($AB$13:$AB$512=$AB$5),ROW($A$9:$A$508)-ROW($A$9)+1,""),ROWS(F$9:F331)),,1))</f>
        <v/>
      </c>
      <c r="G331" s="59" t="str">
        <f t="array" ref="G331">IF(ROWS(G$9:G331)&gt;$U$5,"",INDEX(AB$13:AB$512,SMALL(IF(($AB$13:$AB$512=$AB$5),ROW($A$9:$A$508)-ROW($A$9)+1,""),ROWS(G$9:G331)),,1))</f>
        <v/>
      </c>
      <c r="H331" s="325" t="str">
        <f t="array" ref="H331">IF(ROWS(H$9:H331)&gt;$U$5,"",INDEX(AC$13:AC$512,SMALL(IF(($AB$13:$AB$512=$AB$5),ROW($A$9:$A$508)-ROW($A$9)+1,""),ROWS(H$9:H331)),,1))</f>
        <v/>
      </c>
      <c r="I331" s="105"/>
      <c r="J331" s="105"/>
      <c r="K331" s="105"/>
      <c r="L331" s="105"/>
      <c r="M331" s="136"/>
      <c r="T331" s="44">
        <f>Nut_StatusTool!A325</f>
        <v>319</v>
      </c>
      <c r="U331" s="44">
        <f>Nut_StatusTool!B325</f>
        <v>0</v>
      </c>
      <c r="V331" s="44">
        <f>Nut_StatusTool!C325</f>
        <v>0</v>
      </c>
      <c r="W331" s="44">
        <f>Nut_StatusTool!D325</f>
        <v>0</v>
      </c>
      <c r="X331" s="44">
        <f>Nut_StatusTool!F325</f>
        <v>0</v>
      </c>
      <c r="Y331" s="285" t="str">
        <f>Nut_StatusTool!K325</f>
        <v/>
      </c>
      <c r="Z331" s="44" t="str">
        <f>Nut_StatusTool!L325</f>
        <v/>
      </c>
      <c r="AA331" s="44" t="str">
        <f>Nut_StatusTool!M325</f>
        <v/>
      </c>
      <c r="AB331" s="44" t="str">
        <f>Nut_StatusTool!N325</f>
        <v/>
      </c>
      <c r="AC331" s="44">
        <f>Nut_StatusTool!I325</f>
        <v>0</v>
      </c>
      <c r="AD331" s="44">
        <f>Nut_StatusTool!J325</f>
        <v>0</v>
      </c>
    </row>
    <row r="332" spans="1:30" ht="20.100000000000001" customHeight="1">
      <c r="A332" s="59" t="str">
        <f t="array" ref="A332">IF(ROWS(A$9:A332)&gt;$U$5,"",INDEX(T$13:T$512,SMALL(IF(($AB$13:$AB$512=$AB$5),ROW($A$9:$A$508)-ROW($A$9)+1,""),ROWS(A$9:A332)),,1))</f>
        <v/>
      </c>
      <c r="B332" s="389" t="str">
        <f t="array" ref="B332">IF(ROWS(B$9:B332)&gt;$U$5,"",INDEX(U$13:U$512,SMALL(IF(($AB$13:$AB$512=$AB$5),ROW($A$9:$A$508)-ROW($A$9)+1,""),ROWS(B$9:B332)),,1))</f>
        <v/>
      </c>
      <c r="C332" s="389" t="str">
        <f t="array" ref="C332">IF(ROWS(C$9:C332)&gt;$U$5,"",INDEX(V$13:V$512,SMALL(IF(($AB$13:$AB$512=$AB$5),ROW($A$9:$A$508)-ROW($A$9)+1,""),ROWS(C$9:C332)),,1))</f>
        <v/>
      </c>
      <c r="D332" s="30" t="str">
        <f t="array" ref="D332">IF(ROWS(D$9:D332)&gt;$U$5,"",INDEX(W$13:W$512,SMALL(IF(($AB$13:$AB$512=$AB$5),ROW($A$9:$A$508)-ROW($A$9)+1,""),ROWS(D$9:D332)),,1))</f>
        <v/>
      </c>
      <c r="E332" s="59" t="str">
        <f t="array" ref="E332">IF(ROWS(E$9:E332)&gt;$U$5,"",INDEX(X$13:X$512,SMALL(IF(($AB$13:$AB$512=$AB$5),ROW($A$9:$A$508)-ROW($A$9)+1,""),ROWS(E$9:E332)),,1))</f>
        <v/>
      </c>
      <c r="F332" s="59" t="str">
        <f t="array" ref="F332">IF(ROWS(F$9:F332)&gt;$U$5,"",INDEX(Y$13:Y$512,SMALL(IF(($AB$13:$AB$512=$AB$5),ROW($A$9:$A$508)-ROW($A$9)+1,""),ROWS(F$9:F332)),,1))</f>
        <v/>
      </c>
      <c r="G332" s="59" t="str">
        <f t="array" ref="G332">IF(ROWS(G$9:G332)&gt;$U$5,"",INDEX(AB$13:AB$512,SMALL(IF(($AB$13:$AB$512=$AB$5),ROW($A$9:$A$508)-ROW($A$9)+1,""),ROWS(G$9:G332)),,1))</f>
        <v/>
      </c>
      <c r="H332" s="325" t="str">
        <f t="array" ref="H332">IF(ROWS(H$9:H332)&gt;$U$5,"",INDEX(AC$13:AC$512,SMALL(IF(($AB$13:$AB$512=$AB$5),ROW($A$9:$A$508)-ROW($A$9)+1,""),ROWS(H$9:H332)),,1))</f>
        <v/>
      </c>
      <c r="I332" s="105"/>
      <c r="J332" s="105"/>
      <c r="K332" s="105"/>
      <c r="L332" s="105"/>
      <c r="M332" s="136"/>
      <c r="T332" s="44">
        <f>Nut_StatusTool!A326</f>
        <v>320</v>
      </c>
      <c r="U332" s="44">
        <f>Nut_StatusTool!B326</f>
        <v>0</v>
      </c>
      <c r="V332" s="44">
        <f>Nut_StatusTool!C326</f>
        <v>0</v>
      </c>
      <c r="W332" s="44">
        <f>Nut_StatusTool!D326</f>
        <v>0</v>
      </c>
      <c r="X332" s="44">
        <f>Nut_StatusTool!F326</f>
        <v>0</v>
      </c>
      <c r="Y332" s="285" t="str">
        <f>Nut_StatusTool!K326</f>
        <v/>
      </c>
      <c r="Z332" s="44" t="str">
        <f>Nut_StatusTool!L326</f>
        <v/>
      </c>
      <c r="AA332" s="44" t="str">
        <f>Nut_StatusTool!M326</f>
        <v/>
      </c>
      <c r="AB332" s="44" t="str">
        <f>Nut_StatusTool!N326</f>
        <v/>
      </c>
      <c r="AC332" s="44">
        <f>Nut_StatusTool!I326</f>
        <v>0</v>
      </c>
      <c r="AD332" s="44">
        <f>Nut_StatusTool!J326</f>
        <v>0</v>
      </c>
    </row>
    <row r="333" spans="1:30" ht="20.100000000000001" customHeight="1">
      <c r="A333" s="59" t="str">
        <f t="array" ref="A333">IF(ROWS(A$9:A333)&gt;$U$5,"",INDEX(T$13:T$512,SMALL(IF(($AB$13:$AB$512=$AB$5),ROW($A$9:$A$508)-ROW($A$9)+1,""),ROWS(A$9:A333)),,1))</f>
        <v/>
      </c>
      <c r="B333" s="389" t="str">
        <f t="array" ref="B333">IF(ROWS(B$9:B333)&gt;$U$5,"",INDEX(U$13:U$512,SMALL(IF(($AB$13:$AB$512=$AB$5),ROW($A$9:$A$508)-ROW($A$9)+1,""),ROWS(B$9:B333)),,1))</f>
        <v/>
      </c>
      <c r="C333" s="389" t="str">
        <f t="array" ref="C333">IF(ROWS(C$9:C333)&gt;$U$5,"",INDEX(V$13:V$512,SMALL(IF(($AB$13:$AB$512=$AB$5),ROW($A$9:$A$508)-ROW($A$9)+1,""),ROWS(C$9:C333)),,1))</f>
        <v/>
      </c>
      <c r="D333" s="30" t="str">
        <f t="array" ref="D333">IF(ROWS(D$9:D333)&gt;$U$5,"",INDEX(W$13:W$512,SMALL(IF(($AB$13:$AB$512=$AB$5),ROW($A$9:$A$508)-ROW($A$9)+1,""),ROWS(D$9:D333)),,1))</f>
        <v/>
      </c>
      <c r="E333" s="59" t="str">
        <f t="array" ref="E333">IF(ROWS(E$9:E333)&gt;$U$5,"",INDEX(X$13:X$512,SMALL(IF(($AB$13:$AB$512=$AB$5),ROW($A$9:$A$508)-ROW($A$9)+1,""),ROWS(E$9:E333)),,1))</f>
        <v/>
      </c>
      <c r="F333" s="59" t="str">
        <f t="array" ref="F333">IF(ROWS(F$9:F333)&gt;$U$5,"",INDEX(Y$13:Y$512,SMALL(IF(($AB$13:$AB$512=$AB$5),ROW($A$9:$A$508)-ROW($A$9)+1,""),ROWS(F$9:F333)),,1))</f>
        <v/>
      </c>
      <c r="G333" s="59" t="str">
        <f t="array" ref="G333">IF(ROWS(G$9:G333)&gt;$U$5,"",INDEX(AB$13:AB$512,SMALL(IF(($AB$13:$AB$512=$AB$5),ROW($A$9:$A$508)-ROW($A$9)+1,""),ROWS(G$9:G333)),,1))</f>
        <v/>
      </c>
      <c r="H333" s="325" t="str">
        <f t="array" ref="H333">IF(ROWS(H$9:H333)&gt;$U$5,"",INDEX(AC$13:AC$512,SMALL(IF(($AB$13:$AB$512=$AB$5),ROW($A$9:$A$508)-ROW($A$9)+1,""),ROWS(H$9:H333)),,1))</f>
        <v/>
      </c>
      <c r="I333" s="105"/>
      <c r="J333" s="105"/>
      <c r="K333" s="105"/>
      <c r="L333" s="105"/>
      <c r="M333" s="136"/>
      <c r="T333" s="44">
        <f>Nut_StatusTool!A327</f>
        <v>321</v>
      </c>
      <c r="U333" s="44">
        <f>Nut_StatusTool!B327</f>
        <v>0</v>
      </c>
      <c r="V333" s="44">
        <f>Nut_StatusTool!C327</f>
        <v>0</v>
      </c>
      <c r="W333" s="44">
        <f>Nut_StatusTool!D327</f>
        <v>0</v>
      </c>
      <c r="X333" s="44">
        <f>Nut_StatusTool!F327</f>
        <v>0</v>
      </c>
      <c r="Y333" s="285" t="str">
        <f>Nut_StatusTool!K327</f>
        <v/>
      </c>
      <c r="Z333" s="44" t="str">
        <f>Nut_StatusTool!L327</f>
        <v/>
      </c>
      <c r="AA333" s="44" t="str">
        <f>Nut_StatusTool!M327</f>
        <v/>
      </c>
      <c r="AB333" s="44" t="str">
        <f>Nut_StatusTool!N327</f>
        <v/>
      </c>
      <c r="AC333" s="44">
        <f>Nut_StatusTool!I327</f>
        <v>0</v>
      </c>
      <c r="AD333" s="44">
        <f>Nut_StatusTool!J327</f>
        <v>0</v>
      </c>
    </row>
    <row r="334" spans="1:30" ht="20.100000000000001" customHeight="1">
      <c r="A334" s="59" t="str">
        <f t="array" ref="A334">IF(ROWS(A$9:A334)&gt;$U$5,"",INDEX(T$13:T$512,SMALL(IF(($AB$13:$AB$512=$AB$5),ROW($A$9:$A$508)-ROW($A$9)+1,""),ROWS(A$9:A334)),,1))</f>
        <v/>
      </c>
      <c r="B334" s="389" t="str">
        <f t="array" ref="B334">IF(ROWS(B$9:B334)&gt;$U$5,"",INDEX(U$13:U$512,SMALL(IF(($AB$13:$AB$512=$AB$5),ROW($A$9:$A$508)-ROW($A$9)+1,""),ROWS(B$9:B334)),,1))</f>
        <v/>
      </c>
      <c r="C334" s="389" t="str">
        <f t="array" ref="C334">IF(ROWS(C$9:C334)&gt;$U$5,"",INDEX(V$13:V$512,SMALL(IF(($AB$13:$AB$512=$AB$5),ROW($A$9:$A$508)-ROW($A$9)+1,""),ROWS(C$9:C334)),,1))</f>
        <v/>
      </c>
      <c r="D334" s="30" t="str">
        <f t="array" ref="D334">IF(ROWS(D$9:D334)&gt;$U$5,"",INDEX(W$13:W$512,SMALL(IF(($AB$13:$AB$512=$AB$5),ROW($A$9:$A$508)-ROW($A$9)+1,""),ROWS(D$9:D334)),,1))</f>
        <v/>
      </c>
      <c r="E334" s="59" t="str">
        <f t="array" ref="E334">IF(ROWS(E$9:E334)&gt;$U$5,"",INDEX(X$13:X$512,SMALL(IF(($AB$13:$AB$512=$AB$5),ROW($A$9:$A$508)-ROW($A$9)+1,""),ROWS(E$9:E334)),,1))</f>
        <v/>
      </c>
      <c r="F334" s="59" t="str">
        <f t="array" ref="F334">IF(ROWS(F$9:F334)&gt;$U$5,"",INDEX(Y$13:Y$512,SMALL(IF(($AB$13:$AB$512=$AB$5),ROW($A$9:$A$508)-ROW($A$9)+1,""),ROWS(F$9:F334)),,1))</f>
        <v/>
      </c>
      <c r="G334" s="59" t="str">
        <f t="array" ref="G334">IF(ROWS(G$9:G334)&gt;$U$5,"",INDEX(AB$13:AB$512,SMALL(IF(($AB$13:$AB$512=$AB$5),ROW($A$9:$A$508)-ROW($A$9)+1,""),ROWS(G$9:G334)),,1))</f>
        <v/>
      </c>
      <c r="H334" s="325" t="str">
        <f t="array" ref="H334">IF(ROWS(H$9:H334)&gt;$U$5,"",INDEX(AC$13:AC$512,SMALL(IF(($AB$13:$AB$512=$AB$5),ROW($A$9:$A$508)-ROW($A$9)+1,""),ROWS(H$9:H334)),,1))</f>
        <v/>
      </c>
      <c r="I334" s="105"/>
      <c r="J334" s="105"/>
      <c r="K334" s="105"/>
      <c r="L334" s="105"/>
      <c r="M334" s="136"/>
      <c r="T334" s="44">
        <f>Nut_StatusTool!A328</f>
        <v>322</v>
      </c>
      <c r="U334" s="44">
        <f>Nut_StatusTool!B328</f>
        <v>0</v>
      </c>
      <c r="V334" s="44">
        <f>Nut_StatusTool!C328</f>
        <v>0</v>
      </c>
      <c r="W334" s="44">
        <f>Nut_StatusTool!D328</f>
        <v>0</v>
      </c>
      <c r="X334" s="44">
        <f>Nut_StatusTool!F328</f>
        <v>0</v>
      </c>
      <c r="Y334" s="285" t="str">
        <f>Nut_StatusTool!K328</f>
        <v/>
      </c>
      <c r="Z334" s="44" t="str">
        <f>Nut_StatusTool!L328</f>
        <v/>
      </c>
      <c r="AA334" s="44" t="str">
        <f>Nut_StatusTool!M328</f>
        <v/>
      </c>
      <c r="AB334" s="44" t="str">
        <f>Nut_StatusTool!N328</f>
        <v/>
      </c>
      <c r="AC334" s="44">
        <f>Nut_StatusTool!I328</f>
        <v>0</v>
      </c>
      <c r="AD334" s="44">
        <f>Nut_StatusTool!J328</f>
        <v>0</v>
      </c>
    </row>
    <row r="335" spans="1:30" ht="20.100000000000001" customHeight="1">
      <c r="A335" s="59" t="str">
        <f t="array" ref="A335">IF(ROWS(A$9:A335)&gt;$U$5,"",INDEX(T$13:T$512,SMALL(IF(($AB$13:$AB$512=$AB$5),ROW($A$9:$A$508)-ROW($A$9)+1,""),ROWS(A$9:A335)),,1))</f>
        <v/>
      </c>
      <c r="B335" s="389" t="str">
        <f t="array" ref="B335">IF(ROWS(B$9:B335)&gt;$U$5,"",INDEX(U$13:U$512,SMALL(IF(($AB$13:$AB$512=$AB$5),ROW($A$9:$A$508)-ROW($A$9)+1,""),ROWS(B$9:B335)),,1))</f>
        <v/>
      </c>
      <c r="C335" s="389" t="str">
        <f t="array" ref="C335">IF(ROWS(C$9:C335)&gt;$U$5,"",INDEX(V$13:V$512,SMALL(IF(($AB$13:$AB$512=$AB$5),ROW($A$9:$A$508)-ROW($A$9)+1,""),ROWS(C$9:C335)),,1))</f>
        <v/>
      </c>
      <c r="D335" s="30" t="str">
        <f t="array" ref="D335">IF(ROWS(D$9:D335)&gt;$U$5,"",INDEX(W$13:W$512,SMALL(IF(($AB$13:$AB$512=$AB$5),ROW($A$9:$A$508)-ROW($A$9)+1,""),ROWS(D$9:D335)),,1))</f>
        <v/>
      </c>
      <c r="E335" s="59" t="str">
        <f t="array" ref="E335">IF(ROWS(E$9:E335)&gt;$U$5,"",INDEX(X$13:X$512,SMALL(IF(($AB$13:$AB$512=$AB$5),ROW($A$9:$A$508)-ROW($A$9)+1,""),ROWS(E$9:E335)),,1))</f>
        <v/>
      </c>
      <c r="F335" s="59" t="str">
        <f t="array" ref="F335">IF(ROWS(F$9:F335)&gt;$U$5,"",INDEX(Y$13:Y$512,SMALL(IF(($AB$13:$AB$512=$AB$5),ROW($A$9:$A$508)-ROW($A$9)+1,""),ROWS(F$9:F335)),,1))</f>
        <v/>
      </c>
      <c r="G335" s="59" t="str">
        <f t="array" ref="G335">IF(ROWS(G$9:G335)&gt;$U$5,"",INDEX(AB$13:AB$512,SMALL(IF(($AB$13:$AB$512=$AB$5),ROW($A$9:$A$508)-ROW($A$9)+1,""),ROWS(G$9:G335)),,1))</f>
        <v/>
      </c>
      <c r="H335" s="325" t="str">
        <f t="array" ref="H335">IF(ROWS(H$9:H335)&gt;$U$5,"",INDEX(AC$13:AC$512,SMALL(IF(($AB$13:$AB$512=$AB$5),ROW($A$9:$A$508)-ROW($A$9)+1,""),ROWS(H$9:H335)),,1))</f>
        <v/>
      </c>
      <c r="I335" s="105"/>
      <c r="J335" s="105"/>
      <c r="K335" s="105"/>
      <c r="L335" s="105"/>
      <c r="M335" s="136"/>
      <c r="T335" s="44">
        <f>Nut_StatusTool!A329</f>
        <v>323</v>
      </c>
      <c r="U335" s="44">
        <f>Nut_StatusTool!B329</f>
        <v>0</v>
      </c>
      <c r="V335" s="44">
        <f>Nut_StatusTool!C329</f>
        <v>0</v>
      </c>
      <c r="W335" s="44">
        <f>Nut_StatusTool!D329</f>
        <v>0</v>
      </c>
      <c r="X335" s="44">
        <f>Nut_StatusTool!F329</f>
        <v>0</v>
      </c>
      <c r="Y335" s="285" t="str">
        <f>Nut_StatusTool!K329</f>
        <v/>
      </c>
      <c r="Z335" s="44" t="str">
        <f>Nut_StatusTool!L329</f>
        <v/>
      </c>
      <c r="AA335" s="44" t="str">
        <f>Nut_StatusTool!M329</f>
        <v/>
      </c>
      <c r="AB335" s="44" t="str">
        <f>Nut_StatusTool!N329</f>
        <v/>
      </c>
      <c r="AC335" s="44">
        <f>Nut_StatusTool!I329</f>
        <v>0</v>
      </c>
      <c r="AD335" s="44">
        <f>Nut_StatusTool!J329</f>
        <v>0</v>
      </c>
    </row>
    <row r="336" spans="1:30" ht="20.100000000000001" customHeight="1">
      <c r="A336" s="59" t="str">
        <f t="array" ref="A336">IF(ROWS(A$9:A336)&gt;$U$5,"",INDEX(T$13:T$512,SMALL(IF(($AB$13:$AB$512=$AB$5),ROW($A$9:$A$508)-ROW($A$9)+1,""),ROWS(A$9:A336)),,1))</f>
        <v/>
      </c>
      <c r="B336" s="389" t="str">
        <f t="array" ref="B336">IF(ROWS(B$9:B336)&gt;$U$5,"",INDEX(U$13:U$512,SMALL(IF(($AB$13:$AB$512=$AB$5),ROW($A$9:$A$508)-ROW($A$9)+1,""),ROWS(B$9:B336)),,1))</f>
        <v/>
      </c>
      <c r="C336" s="389" t="str">
        <f t="array" ref="C336">IF(ROWS(C$9:C336)&gt;$U$5,"",INDEX(V$13:V$512,SMALL(IF(($AB$13:$AB$512=$AB$5),ROW($A$9:$A$508)-ROW($A$9)+1,""),ROWS(C$9:C336)),,1))</f>
        <v/>
      </c>
      <c r="D336" s="30" t="str">
        <f t="array" ref="D336">IF(ROWS(D$9:D336)&gt;$U$5,"",INDEX(W$13:W$512,SMALL(IF(($AB$13:$AB$512=$AB$5),ROW($A$9:$A$508)-ROW($A$9)+1,""),ROWS(D$9:D336)),,1))</f>
        <v/>
      </c>
      <c r="E336" s="59" t="str">
        <f t="array" ref="E336">IF(ROWS(E$9:E336)&gt;$U$5,"",INDEX(X$13:X$512,SMALL(IF(($AB$13:$AB$512=$AB$5),ROW($A$9:$A$508)-ROW($A$9)+1,""),ROWS(E$9:E336)),,1))</f>
        <v/>
      </c>
      <c r="F336" s="59" t="str">
        <f t="array" ref="F336">IF(ROWS(F$9:F336)&gt;$U$5,"",INDEX(Y$13:Y$512,SMALL(IF(($AB$13:$AB$512=$AB$5),ROW($A$9:$A$508)-ROW($A$9)+1,""),ROWS(F$9:F336)),,1))</f>
        <v/>
      </c>
      <c r="G336" s="59" t="str">
        <f t="array" ref="G336">IF(ROWS(G$9:G336)&gt;$U$5,"",INDEX(AB$13:AB$512,SMALL(IF(($AB$13:$AB$512=$AB$5),ROW($A$9:$A$508)-ROW($A$9)+1,""),ROWS(G$9:G336)),,1))</f>
        <v/>
      </c>
      <c r="H336" s="325" t="str">
        <f t="array" ref="H336">IF(ROWS(H$9:H336)&gt;$U$5,"",INDEX(AC$13:AC$512,SMALL(IF(($AB$13:$AB$512=$AB$5),ROW($A$9:$A$508)-ROW($A$9)+1,""),ROWS(H$9:H336)),,1))</f>
        <v/>
      </c>
      <c r="I336" s="105"/>
      <c r="J336" s="105"/>
      <c r="K336" s="105"/>
      <c r="L336" s="105"/>
      <c r="M336" s="136"/>
      <c r="T336" s="44">
        <f>Nut_StatusTool!A330</f>
        <v>324</v>
      </c>
      <c r="U336" s="44">
        <f>Nut_StatusTool!B330</f>
        <v>0</v>
      </c>
      <c r="V336" s="44">
        <f>Nut_StatusTool!C330</f>
        <v>0</v>
      </c>
      <c r="W336" s="44">
        <f>Nut_StatusTool!D330</f>
        <v>0</v>
      </c>
      <c r="X336" s="44">
        <f>Nut_StatusTool!F330</f>
        <v>0</v>
      </c>
      <c r="Y336" s="285" t="str">
        <f>Nut_StatusTool!K330</f>
        <v/>
      </c>
      <c r="Z336" s="44" t="str">
        <f>Nut_StatusTool!L330</f>
        <v/>
      </c>
      <c r="AA336" s="44" t="str">
        <f>Nut_StatusTool!M330</f>
        <v/>
      </c>
      <c r="AB336" s="44" t="str">
        <f>Nut_StatusTool!N330</f>
        <v/>
      </c>
      <c r="AC336" s="44">
        <f>Nut_StatusTool!I330</f>
        <v>0</v>
      </c>
      <c r="AD336" s="44">
        <f>Nut_StatusTool!J330</f>
        <v>0</v>
      </c>
    </row>
    <row r="337" spans="1:30" ht="20.100000000000001" customHeight="1">
      <c r="A337" s="59" t="str">
        <f t="array" ref="A337">IF(ROWS(A$9:A337)&gt;$U$5,"",INDEX(T$13:T$512,SMALL(IF(($AB$13:$AB$512=$AB$5),ROW($A$9:$A$508)-ROW($A$9)+1,""),ROWS(A$9:A337)),,1))</f>
        <v/>
      </c>
      <c r="B337" s="389" t="str">
        <f t="array" ref="B337">IF(ROWS(B$9:B337)&gt;$U$5,"",INDEX(U$13:U$512,SMALL(IF(($AB$13:$AB$512=$AB$5),ROW($A$9:$A$508)-ROW($A$9)+1,""),ROWS(B$9:B337)),,1))</f>
        <v/>
      </c>
      <c r="C337" s="389" t="str">
        <f t="array" ref="C337">IF(ROWS(C$9:C337)&gt;$U$5,"",INDEX(V$13:V$512,SMALL(IF(($AB$13:$AB$512=$AB$5),ROW($A$9:$A$508)-ROW($A$9)+1,""),ROWS(C$9:C337)),,1))</f>
        <v/>
      </c>
      <c r="D337" s="30" t="str">
        <f t="array" ref="D337">IF(ROWS(D$9:D337)&gt;$U$5,"",INDEX(W$13:W$512,SMALL(IF(($AB$13:$AB$512=$AB$5),ROW($A$9:$A$508)-ROW($A$9)+1,""),ROWS(D$9:D337)),,1))</f>
        <v/>
      </c>
      <c r="E337" s="59" t="str">
        <f t="array" ref="E337">IF(ROWS(E$9:E337)&gt;$U$5,"",INDEX(X$13:X$512,SMALL(IF(($AB$13:$AB$512=$AB$5),ROW($A$9:$A$508)-ROW($A$9)+1,""),ROWS(E$9:E337)),,1))</f>
        <v/>
      </c>
      <c r="F337" s="59" t="str">
        <f t="array" ref="F337">IF(ROWS(F$9:F337)&gt;$U$5,"",INDEX(Y$13:Y$512,SMALL(IF(($AB$13:$AB$512=$AB$5),ROW($A$9:$A$508)-ROW($A$9)+1,""),ROWS(F$9:F337)),,1))</f>
        <v/>
      </c>
      <c r="G337" s="59" t="str">
        <f t="array" ref="G337">IF(ROWS(G$9:G337)&gt;$U$5,"",INDEX(AB$13:AB$512,SMALL(IF(($AB$13:$AB$512=$AB$5),ROW($A$9:$A$508)-ROW($A$9)+1,""),ROWS(G$9:G337)),,1))</f>
        <v/>
      </c>
      <c r="H337" s="325" t="str">
        <f t="array" ref="H337">IF(ROWS(H$9:H337)&gt;$U$5,"",INDEX(AC$13:AC$512,SMALL(IF(($AB$13:$AB$512=$AB$5),ROW($A$9:$A$508)-ROW($A$9)+1,""),ROWS(H$9:H337)),,1))</f>
        <v/>
      </c>
      <c r="I337" s="105"/>
      <c r="J337" s="105"/>
      <c r="K337" s="105"/>
      <c r="L337" s="105"/>
      <c r="M337" s="136"/>
      <c r="T337" s="44">
        <f>Nut_StatusTool!A331</f>
        <v>325</v>
      </c>
      <c r="U337" s="44">
        <f>Nut_StatusTool!B331</f>
        <v>0</v>
      </c>
      <c r="V337" s="44">
        <f>Nut_StatusTool!C331</f>
        <v>0</v>
      </c>
      <c r="W337" s="44">
        <f>Nut_StatusTool!D331</f>
        <v>0</v>
      </c>
      <c r="X337" s="44">
        <f>Nut_StatusTool!F331</f>
        <v>0</v>
      </c>
      <c r="Y337" s="285" t="str">
        <f>Nut_StatusTool!K331</f>
        <v/>
      </c>
      <c r="Z337" s="44" t="str">
        <f>Nut_StatusTool!L331</f>
        <v/>
      </c>
      <c r="AA337" s="44" t="str">
        <f>Nut_StatusTool!M331</f>
        <v/>
      </c>
      <c r="AB337" s="44" t="str">
        <f>Nut_StatusTool!N331</f>
        <v/>
      </c>
      <c r="AC337" s="44">
        <f>Nut_StatusTool!I331</f>
        <v>0</v>
      </c>
      <c r="AD337" s="44">
        <f>Nut_StatusTool!J331</f>
        <v>0</v>
      </c>
    </row>
    <row r="338" spans="1:30" ht="20.100000000000001" customHeight="1">
      <c r="A338" s="59" t="str">
        <f t="array" ref="A338">IF(ROWS(A$9:A338)&gt;$U$5,"",INDEX(T$13:T$512,SMALL(IF(($AB$13:$AB$512=$AB$5),ROW($A$9:$A$508)-ROW($A$9)+1,""),ROWS(A$9:A338)),,1))</f>
        <v/>
      </c>
      <c r="B338" s="389" t="str">
        <f t="array" ref="B338">IF(ROWS(B$9:B338)&gt;$U$5,"",INDEX(U$13:U$512,SMALL(IF(($AB$13:$AB$512=$AB$5),ROW($A$9:$A$508)-ROW($A$9)+1,""),ROWS(B$9:B338)),,1))</f>
        <v/>
      </c>
      <c r="C338" s="389" t="str">
        <f t="array" ref="C338">IF(ROWS(C$9:C338)&gt;$U$5,"",INDEX(V$13:V$512,SMALL(IF(($AB$13:$AB$512=$AB$5),ROW($A$9:$A$508)-ROW($A$9)+1,""),ROWS(C$9:C338)),,1))</f>
        <v/>
      </c>
      <c r="D338" s="30" t="str">
        <f t="array" ref="D338">IF(ROWS(D$9:D338)&gt;$U$5,"",INDEX(W$13:W$512,SMALL(IF(($AB$13:$AB$512=$AB$5),ROW($A$9:$A$508)-ROW($A$9)+1,""),ROWS(D$9:D338)),,1))</f>
        <v/>
      </c>
      <c r="E338" s="59" t="str">
        <f t="array" ref="E338">IF(ROWS(E$9:E338)&gt;$U$5,"",INDEX(X$13:X$512,SMALL(IF(($AB$13:$AB$512=$AB$5),ROW($A$9:$A$508)-ROW($A$9)+1,""),ROWS(E$9:E338)),,1))</f>
        <v/>
      </c>
      <c r="F338" s="59" t="str">
        <f t="array" ref="F338">IF(ROWS(F$9:F338)&gt;$U$5,"",INDEX(Y$13:Y$512,SMALL(IF(($AB$13:$AB$512=$AB$5),ROW($A$9:$A$508)-ROW($A$9)+1,""),ROWS(F$9:F338)),,1))</f>
        <v/>
      </c>
      <c r="G338" s="59" t="str">
        <f t="array" ref="G338">IF(ROWS(G$9:G338)&gt;$U$5,"",INDEX(AB$13:AB$512,SMALL(IF(($AB$13:$AB$512=$AB$5),ROW($A$9:$A$508)-ROW($A$9)+1,""),ROWS(G$9:G338)),,1))</f>
        <v/>
      </c>
      <c r="H338" s="325" t="str">
        <f t="array" ref="H338">IF(ROWS(H$9:H338)&gt;$U$5,"",INDEX(AC$13:AC$512,SMALL(IF(($AB$13:$AB$512=$AB$5),ROW($A$9:$A$508)-ROW($A$9)+1,""),ROWS(H$9:H338)),,1))</f>
        <v/>
      </c>
      <c r="I338" s="105"/>
      <c r="J338" s="105"/>
      <c r="K338" s="105"/>
      <c r="L338" s="105"/>
      <c r="M338" s="136"/>
      <c r="T338" s="44">
        <f>Nut_StatusTool!A332</f>
        <v>326</v>
      </c>
      <c r="U338" s="44">
        <f>Nut_StatusTool!B332</f>
        <v>0</v>
      </c>
      <c r="V338" s="44">
        <f>Nut_StatusTool!C332</f>
        <v>0</v>
      </c>
      <c r="W338" s="44">
        <f>Nut_StatusTool!D332</f>
        <v>0</v>
      </c>
      <c r="X338" s="44">
        <f>Nut_StatusTool!F332</f>
        <v>0</v>
      </c>
      <c r="Y338" s="285" t="str">
        <f>Nut_StatusTool!K332</f>
        <v/>
      </c>
      <c r="Z338" s="44" t="str">
        <f>Nut_StatusTool!L332</f>
        <v/>
      </c>
      <c r="AA338" s="44" t="str">
        <f>Nut_StatusTool!M332</f>
        <v/>
      </c>
      <c r="AB338" s="44" t="str">
        <f>Nut_StatusTool!N332</f>
        <v/>
      </c>
      <c r="AC338" s="44">
        <f>Nut_StatusTool!I332</f>
        <v>0</v>
      </c>
      <c r="AD338" s="44">
        <f>Nut_StatusTool!J332</f>
        <v>0</v>
      </c>
    </row>
    <row r="339" spans="1:30" ht="20.100000000000001" customHeight="1">
      <c r="A339" s="59" t="str">
        <f t="array" ref="A339">IF(ROWS(A$9:A339)&gt;$U$5,"",INDEX(T$13:T$512,SMALL(IF(($AB$13:$AB$512=$AB$5),ROW($A$9:$A$508)-ROW($A$9)+1,""),ROWS(A$9:A339)),,1))</f>
        <v/>
      </c>
      <c r="B339" s="389" t="str">
        <f t="array" ref="B339">IF(ROWS(B$9:B339)&gt;$U$5,"",INDEX(U$13:U$512,SMALL(IF(($AB$13:$AB$512=$AB$5),ROW($A$9:$A$508)-ROW($A$9)+1,""),ROWS(B$9:B339)),,1))</f>
        <v/>
      </c>
      <c r="C339" s="389" t="str">
        <f t="array" ref="C339">IF(ROWS(C$9:C339)&gt;$U$5,"",INDEX(V$13:V$512,SMALL(IF(($AB$13:$AB$512=$AB$5),ROW($A$9:$A$508)-ROW($A$9)+1,""),ROWS(C$9:C339)),,1))</f>
        <v/>
      </c>
      <c r="D339" s="30" t="str">
        <f t="array" ref="D339">IF(ROWS(D$9:D339)&gt;$U$5,"",INDEX(W$13:W$512,SMALL(IF(($AB$13:$AB$512=$AB$5),ROW($A$9:$A$508)-ROW($A$9)+1,""),ROWS(D$9:D339)),,1))</f>
        <v/>
      </c>
      <c r="E339" s="59" t="str">
        <f t="array" ref="E339">IF(ROWS(E$9:E339)&gt;$U$5,"",INDEX(X$13:X$512,SMALL(IF(($AB$13:$AB$512=$AB$5),ROW($A$9:$A$508)-ROW($A$9)+1,""),ROWS(E$9:E339)),,1))</f>
        <v/>
      </c>
      <c r="F339" s="59" t="str">
        <f t="array" ref="F339">IF(ROWS(F$9:F339)&gt;$U$5,"",INDEX(Y$13:Y$512,SMALL(IF(($AB$13:$AB$512=$AB$5),ROW($A$9:$A$508)-ROW($A$9)+1,""),ROWS(F$9:F339)),,1))</f>
        <v/>
      </c>
      <c r="G339" s="59" t="str">
        <f t="array" ref="G339">IF(ROWS(G$9:G339)&gt;$U$5,"",INDEX(AB$13:AB$512,SMALL(IF(($AB$13:$AB$512=$AB$5),ROW($A$9:$A$508)-ROW($A$9)+1,""),ROWS(G$9:G339)),,1))</f>
        <v/>
      </c>
      <c r="H339" s="325" t="str">
        <f t="array" ref="H339">IF(ROWS(H$9:H339)&gt;$U$5,"",INDEX(AC$13:AC$512,SMALL(IF(($AB$13:$AB$512=$AB$5),ROW($A$9:$A$508)-ROW($A$9)+1,""),ROWS(H$9:H339)),,1))</f>
        <v/>
      </c>
      <c r="I339" s="105"/>
      <c r="J339" s="105"/>
      <c r="K339" s="105"/>
      <c r="L339" s="105"/>
      <c r="M339" s="136"/>
      <c r="T339" s="44">
        <f>Nut_StatusTool!A333</f>
        <v>327</v>
      </c>
      <c r="U339" s="44">
        <f>Nut_StatusTool!B333</f>
        <v>0</v>
      </c>
      <c r="V339" s="44">
        <f>Nut_StatusTool!C333</f>
        <v>0</v>
      </c>
      <c r="W339" s="44">
        <f>Nut_StatusTool!D333</f>
        <v>0</v>
      </c>
      <c r="X339" s="44">
        <f>Nut_StatusTool!F333</f>
        <v>0</v>
      </c>
      <c r="Y339" s="285" t="str">
        <f>Nut_StatusTool!K333</f>
        <v/>
      </c>
      <c r="Z339" s="44" t="str">
        <f>Nut_StatusTool!L333</f>
        <v/>
      </c>
      <c r="AA339" s="44" t="str">
        <f>Nut_StatusTool!M333</f>
        <v/>
      </c>
      <c r="AB339" s="44" t="str">
        <f>Nut_StatusTool!N333</f>
        <v/>
      </c>
      <c r="AC339" s="44">
        <f>Nut_StatusTool!I333</f>
        <v>0</v>
      </c>
      <c r="AD339" s="44">
        <f>Nut_StatusTool!J333</f>
        <v>0</v>
      </c>
    </row>
    <row r="340" spans="1:30" ht="20.100000000000001" customHeight="1">
      <c r="A340" s="59" t="str">
        <f t="array" ref="A340">IF(ROWS(A$9:A340)&gt;$U$5,"",INDEX(T$13:T$512,SMALL(IF(($AB$13:$AB$512=$AB$5),ROW($A$9:$A$508)-ROW($A$9)+1,""),ROWS(A$9:A340)),,1))</f>
        <v/>
      </c>
      <c r="B340" s="389" t="str">
        <f t="array" ref="B340">IF(ROWS(B$9:B340)&gt;$U$5,"",INDEX(U$13:U$512,SMALL(IF(($AB$13:$AB$512=$AB$5),ROW($A$9:$A$508)-ROW($A$9)+1,""),ROWS(B$9:B340)),,1))</f>
        <v/>
      </c>
      <c r="C340" s="389" t="str">
        <f t="array" ref="C340">IF(ROWS(C$9:C340)&gt;$U$5,"",INDEX(V$13:V$512,SMALL(IF(($AB$13:$AB$512=$AB$5),ROW($A$9:$A$508)-ROW($A$9)+1,""),ROWS(C$9:C340)),,1))</f>
        <v/>
      </c>
      <c r="D340" s="30" t="str">
        <f t="array" ref="D340">IF(ROWS(D$9:D340)&gt;$U$5,"",INDEX(W$13:W$512,SMALL(IF(($AB$13:$AB$512=$AB$5),ROW($A$9:$A$508)-ROW($A$9)+1,""),ROWS(D$9:D340)),,1))</f>
        <v/>
      </c>
      <c r="E340" s="59" t="str">
        <f t="array" ref="E340">IF(ROWS(E$9:E340)&gt;$U$5,"",INDEX(X$13:X$512,SMALL(IF(($AB$13:$AB$512=$AB$5),ROW($A$9:$A$508)-ROW($A$9)+1,""),ROWS(E$9:E340)),,1))</f>
        <v/>
      </c>
      <c r="F340" s="59" t="str">
        <f t="array" ref="F340">IF(ROWS(F$9:F340)&gt;$U$5,"",INDEX(Y$13:Y$512,SMALL(IF(($AB$13:$AB$512=$AB$5),ROW($A$9:$A$508)-ROW($A$9)+1,""),ROWS(F$9:F340)),,1))</f>
        <v/>
      </c>
      <c r="G340" s="59" t="str">
        <f t="array" ref="G340">IF(ROWS(G$9:G340)&gt;$U$5,"",INDEX(AB$13:AB$512,SMALL(IF(($AB$13:$AB$512=$AB$5),ROW($A$9:$A$508)-ROW($A$9)+1,""),ROWS(G$9:G340)),,1))</f>
        <v/>
      </c>
      <c r="H340" s="325" t="str">
        <f t="array" ref="H340">IF(ROWS(H$9:H340)&gt;$U$5,"",INDEX(AC$13:AC$512,SMALL(IF(($AB$13:$AB$512=$AB$5),ROW($A$9:$A$508)-ROW($A$9)+1,""),ROWS(H$9:H340)),,1))</f>
        <v/>
      </c>
      <c r="I340" s="105"/>
      <c r="J340" s="105"/>
      <c r="K340" s="105"/>
      <c r="L340" s="105"/>
      <c r="M340" s="136"/>
      <c r="T340" s="44">
        <f>Nut_StatusTool!A334</f>
        <v>328</v>
      </c>
      <c r="U340" s="44">
        <f>Nut_StatusTool!B334</f>
        <v>0</v>
      </c>
      <c r="V340" s="44">
        <f>Nut_StatusTool!C334</f>
        <v>0</v>
      </c>
      <c r="W340" s="44">
        <f>Nut_StatusTool!D334</f>
        <v>0</v>
      </c>
      <c r="X340" s="44">
        <f>Nut_StatusTool!F334</f>
        <v>0</v>
      </c>
      <c r="Y340" s="285" t="str">
        <f>Nut_StatusTool!K334</f>
        <v/>
      </c>
      <c r="Z340" s="44" t="str">
        <f>Nut_StatusTool!L334</f>
        <v/>
      </c>
      <c r="AA340" s="44" t="str">
        <f>Nut_StatusTool!M334</f>
        <v/>
      </c>
      <c r="AB340" s="44" t="str">
        <f>Nut_StatusTool!N334</f>
        <v/>
      </c>
      <c r="AC340" s="44">
        <f>Nut_StatusTool!I334</f>
        <v>0</v>
      </c>
      <c r="AD340" s="44">
        <f>Nut_StatusTool!J334</f>
        <v>0</v>
      </c>
    </row>
    <row r="341" spans="1:30" ht="20.100000000000001" customHeight="1">
      <c r="A341" s="59" t="str">
        <f t="array" ref="A341">IF(ROWS(A$9:A341)&gt;$U$5,"",INDEX(T$13:T$512,SMALL(IF(($AB$13:$AB$512=$AB$5),ROW($A$9:$A$508)-ROW($A$9)+1,""),ROWS(A$9:A341)),,1))</f>
        <v/>
      </c>
      <c r="B341" s="389" t="str">
        <f t="array" ref="B341">IF(ROWS(B$9:B341)&gt;$U$5,"",INDEX(U$13:U$512,SMALL(IF(($AB$13:$AB$512=$AB$5),ROW($A$9:$A$508)-ROW($A$9)+1,""),ROWS(B$9:B341)),,1))</f>
        <v/>
      </c>
      <c r="C341" s="389" t="str">
        <f t="array" ref="C341">IF(ROWS(C$9:C341)&gt;$U$5,"",INDEX(V$13:V$512,SMALL(IF(($AB$13:$AB$512=$AB$5),ROW($A$9:$A$508)-ROW($A$9)+1,""),ROWS(C$9:C341)),,1))</f>
        <v/>
      </c>
      <c r="D341" s="30" t="str">
        <f t="array" ref="D341">IF(ROWS(D$9:D341)&gt;$U$5,"",INDEX(W$13:W$512,SMALL(IF(($AB$13:$AB$512=$AB$5),ROW($A$9:$A$508)-ROW($A$9)+1,""),ROWS(D$9:D341)),,1))</f>
        <v/>
      </c>
      <c r="E341" s="59" t="str">
        <f t="array" ref="E341">IF(ROWS(E$9:E341)&gt;$U$5,"",INDEX(X$13:X$512,SMALL(IF(($AB$13:$AB$512=$AB$5),ROW($A$9:$A$508)-ROW($A$9)+1,""),ROWS(E$9:E341)),,1))</f>
        <v/>
      </c>
      <c r="F341" s="59" t="str">
        <f t="array" ref="F341">IF(ROWS(F$9:F341)&gt;$U$5,"",INDEX(Y$13:Y$512,SMALL(IF(($AB$13:$AB$512=$AB$5),ROW($A$9:$A$508)-ROW($A$9)+1,""),ROWS(F$9:F341)),,1))</f>
        <v/>
      </c>
      <c r="G341" s="59" t="str">
        <f t="array" ref="G341">IF(ROWS(G$9:G341)&gt;$U$5,"",INDEX(AB$13:AB$512,SMALL(IF(($AB$13:$AB$512=$AB$5),ROW($A$9:$A$508)-ROW($A$9)+1,""),ROWS(G$9:G341)),,1))</f>
        <v/>
      </c>
      <c r="H341" s="325" t="str">
        <f t="array" ref="H341">IF(ROWS(H$9:H341)&gt;$U$5,"",INDEX(AC$13:AC$512,SMALL(IF(($AB$13:$AB$512=$AB$5),ROW($A$9:$A$508)-ROW($A$9)+1,""),ROWS(H$9:H341)),,1))</f>
        <v/>
      </c>
      <c r="I341" s="105"/>
      <c r="J341" s="105"/>
      <c r="K341" s="105"/>
      <c r="L341" s="105"/>
      <c r="M341" s="136"/>
      <c r="T341" s="44">
        <f>Nut_StatusTool!A335</f>
        <v>329</v>
      </c>
      <c r="U341" s="44">
        <f>Nut_StatusTool!B335</f>
        <v>0</v>
      </c>
      <c r="V341" s="44">
        <f>Nut_StatusTool!C335</f>
        <v>0</v>
      </c>
      <c r="W341" s="44">
        <f>Nut_StatusTool!D335</f>
        <v>0</v>
      </c>
      <c r="X341" s="44">
        <f>Nut_StatusTool!F335</f>
        <v>0</v>
      </c>
      <c r="Y341" s="285" t="str">
        <f>Nut_StatusTool!K335</f>
        <v/>
      </c>
      <c r="Z341" s="44" t="str">
        <f>Nut_StatusTool!L335</f>
        <v/>
      </c>
      <c r="AA341" s="44" t="str">
        <f>Nut_StatusTool!M335</f>
        <v/>
      </c>
      <c r="AB341" s="44" t="str">
        <f>Nut_StatusTool!N335</f>
        <v/>
      </c>
      <c r="AC341" s="44">
        <f>Nut_StatusTool!I335</f>
        <v>0</v>
      </c>
      <c r="AD341" s="44">
        <f>Nut_StatusTool!J335</f>
        <v>0</v>
      </c>
    </row>
    <row r="342" spans="1:30" ht="20.100000000000001" customHeight="1">
      <c r="A342" s="59" t="str">
        <f t="array" ref="A342">IF(ROWS(A$9:A342)&gt;$U$5,"",INDEX(T$13:T$512,SMALL(IF(($AB$13:$AB$512=$AB$5),ROW($A$9:$A$508)-ROW($A$9)+1,""),ROWS(A$9:A342)),,1))</f>
        <v/>
      </c>
      <c r="B342" s="389" t="str">
        <f t="array" ref="B342">IF(ROWS(B$9:B342)&gt;$U$5,"",INDEX(U$13:U$512,SMALL(IF(($AB$13:$AB$512=$AB$5),ROW($A$9:$A$508)-ROW($A$9)+1,""),ROWS(B$9:B342)),,1))</f>
        <v/>
      </c>
      <c r="C342" s="389" t="str">
        <f t="array" ref="C342">IF(ROWS(C$9:C342)&gt;$U$5,"",INDEX(V$13:V$512,SMALL(IF(($AB$13:$AB$512=$AB$5),ROW($A$9:$A$508)-ROW($A$9)+1,""),ROWS(C$9:C342)),,1))</f>
        <v/>
      </c>
      <c r="D342" s="30" t="str">
        <f t="array" ref="D342">IF(ROWS(D$9:D342)&gt;$U$5,"",INDEX(W$13:W$512,SMALL(IF(($AB$13:$AB$512=$AB$5),ROW($A$9:$A$508)-ROW($A$9)+1,""),ROWS(D$9:D342)),,1))</f>
        <v/>
      </c>
      <c r="E342" s="59" t="str">
        <f t="array" ref="E342">IF(ROWS(E$9:E342)&gt;$U$5,"",INDEX(X$13:X$512,SMALL(IF(($AB$13:$AB$512=$AB$5),ROW($A$9:$A$508)-ROW($A$9)+1,""),ROWS(E$9:E342)),,1))</f>
        <v/>
      </c>
      <c r="F342" s="59" t="str">
        <f t="array" ref="F342">IF(ROWS(F$9:F342)&gt;$U$5,"",INDEX(Y$13:Y$512,SMALL(IF(($AB$13:$AB$512=$AB$5),ROW($A$9:$A$508)-ROW($A$9)+1,""),ROWS(F$9:F342)),,1))</f>
        <v/>
      </c>
      <c r="G342" s="59" t="str">
        <f t="array" ref="G342">IF(ROWS(G$9:G342)&gt;$U$5,"",INDEX(AB$13:AB$512,SMALL(IF(($AB$13:$AB$512=$AB$5),ROW($A$9:$A$508)-ROW($A$9)+1,""),ROWS(G$9:G342)),,1))</f>
        <v/>
      </c>
      <c r="H342" s="325" t="str">
        <f t="array" ref="H342">IF(ROWS(H$9:H342)&gt;$U$5,"",INDEX(AC$13:AC$512,SMALL(IF(($AB$13:$AB$512=$AB$5),ROW($A$9:$A$508)-ROW($A$9)+1,""),ROWS(H$9:H342)),,1))</f>
        <v/>
      </c>
      <c r="I342" s="105"/>
      <c r="J342" s="105"/>
      <c r="K342" s="105"/>
      <c r="L342" s="105"/>
      <c r="M342" s="136"/>
      <c r="T342" s="44">
        <f>Nut_StatusTool!A336</f>
        <v>330</v>
      </c>
      <c r="U342" s="44">
        <f>Nut_StatusTool!B336</f>
        <v>0</v>
      </c>
      <c r="V342" s="44">
        <f>Nut_StatusTool!C336</f>
        <v>0</v>
      </c>
      <c r="W342" s="44">
        <f>Nut_StatusTool!D336</f>
        <v>0</v>
      </c>
      <c r="X342" s="44">
        <f>Nut_StatusTool!F336</f>
        <v>0</v>
      </c>
      <c r="Y342" s="285" t="str">
        <f>Nut_StatusTool!K336</f>
        <v/>
      </c>
      <c r="Z342" s="44" t="str">
        <f>Nut_StatusTool!L336</f>
        <v/>
      </c>
      <c r="AA342" s="44" t="str">
        <f>Nut_StatusTool!M336</f>
        <v/>
      </c>
      <c r="AB342" s="44" t="str">
        <f>Nut_StatusTool!N336</f>
        <v/>
      </c>
      <c r="AC342" s="44">
        <f>Nut_StatusTool!I336</f>
        <v>0</v>
      </c>
      <c r="AD342" s="44">
        <f>Nut_StatusTool!J336</f>
        <v>0</v>
      </c>
    </row>
    <row r="343" spans="1:30" ht="20.100000000000001" customHeight="1">
      <c r="A343" s="59" t="str">
        <f t="array" ref="A343">IF(ROWS(A$9:A343)&gt;$U$5,"",INDEX(T$13:T$512,SMALL(IF(($AB$13:$AB$512=$AB$5),ROW($A$9:$A$508)-ROW($A$9)+1,""),ROWS(A$9:A343)),,1))</f>
        <v/>
      </c>
      <c r="B343" s="389" t="str">
        <f t="array" ref="B343">IF(ROWS(B$9:B343)&gt;$U$5,"",INDEX(U$13:U$512,SMALL(IF(($AB$13:$AB$512=$AB$5),ROW($A$9:$A$508)-ROW($A$9)+1,""),ROWS(B$9:B343)),,1))</f>
        <v/>
      </c>
      <c r="C343" s="389" t="str">
        <f t="array" ref="C343">IF(ROWS(C$9:C343)&gt;$U$5,"",INDEX(V$13:V$512,SMALL(IF(($AB$13:$AB$512=$AB$5),ROW($A$9:$A$508)-ROW($A$9)+1,""),ROWS(C$9:C343)),,1))</f>
        <v/>
      </c>
      <c r="D343" s="30" t="str">
        <f t="array" ref="D343">IF(ROWS(D$9:D343)&gt;$U$5,"",INDEX(W$13:W$512,SMALL(IF(($AB$13:$AB$512=$AB$5),ROW($A$9:$A$508)-ROW($A$9)+1,""),ROWS(D$9:D343)),,1))</f>
        <v/>
      </c>
      <c r="E343" s="59" t="str">
        <f t="array" ref="E343">IF(ROWS(E$9:E343)&gt;$U$5,"",INDEX(X$13:X$512,SMALL(IF(($AB$13:$AB$512=$AB$5),ROW($A$9:$A$508)-ROW($A$9)+1,""),ROWS(E$9:E343)),,1))</f>
        <v/>
      </c>
      <c r="F343" s="59" t="str">
        <f t="array" ref="F343">IF(ROWS(F$9:F343)&gt;$U$5,"",INDEX(Y$13:Y$512,SMALL(IF(($AB$13:$AB$512=$AB$5),ROW($A$9:$A$508)-ROW($A$9)+1,""),ROWS(F$9:F343)),,1))</f>
        <v/>
      </c>
      <c r="G343" s="59" t="str">
        <f t="array" ref="G343">IF(ROWS(G$9:G343)&gt;$U$5,"",INDEX(AB$13:AB$512,SMALL(IF(($AB$13:$AB$512=$AB$5),ROW($A$9:$A$508)-ROW($A$9)+1,""),ROWS(G$9:G343)),,1))</f>
        <v/>
      </c>
      <c r="H343" s="325" t="str">
        <f t="array" ref="H343">IF(ROWS(H$9:H343)&gt;$U$5,"",INDEX(AC$13:AC$512,SMALL(IF(($AB$13:$AB$512=$AB$5),ROW($A$9:$A$508)-ROW($A$9)+1,""),ROWS(H$9:H343)),,1))</f>
        <v/>
      </c>
      <c r="I343" s="105"/>
      <c r="J343" s="105"/>
      <c r="K343" s="105"/>
      <c r="L343" s="105"/>
      <c r="M343" s="136"/>
      <c r="T343" s="44">
        <f>Nut_StatusTool!A337</f>
        <v>331</v>
      </c>
      <c r="U343" s="44">
        <f>Nut_StatusTool!B337</f>
        <v>0</v>
      </c>
      <c r="V343" s="44">
        <f>Nut_StatusTool!C337</f>
        <v>0</v>
      </c>
      <c r="W343" s="44">
        <f>Nut_StatusTool!D337</f>
        <v>0</v>
      </c>
      <c r="X343" s="44">
        <f>Nut_StatusTool!F337</f>
        <v>0</v>
      </c>
      <c r="Y343" s="285" t="str">
        <f>Nut_StatusTool!K337</f>
        <v/>
      </c>
      <c r="Z343" s="44" t="str">
        <f>Nut_StatusTool!L337</f>
        <v/>
      </c>
      <c r="AA343" s="44" t="str">
        <f>Nut_StatusTool!M337</f>
        <v/>
      </c>
      <c r="AB343" s="44" t="str">
        <f>Nut_StatusTool!N337</f>
        <v/>
      </c>
      <c r="AC343" s="44">
        <f>Nut_StatusTool!I337</f>
        <v>0</v>
      </c>
      <c r="AD343" s="44">
        <f>Nut_StatusTool!J337</f>
        <v>0</v>
      </c>
    </row>
    <row r="344" spans="1:30" ht="20.100000000000001" customHeight="1">
      <c r="A344" s="59" t="str">
        <f t="array" ref="A344">IF(ROWS(A$9:A344)&gt;$U$5,"",INDEX(T$13:T$512,SMALL(IF(($AB$13:$AB$512=$AB$5),ROW($A$9:$A$508)-ROW($A$9)+1,""),ROWS(A$9:A344)),,1))</f>
        <v/>
      </c>
      <c r="B344" s="389" t="str">
        <f t="array" ref="B344">IF(ROWS(B$9:B344)&gt;$U$5,"",INDEX(U$13:U$512,SMALL(IF(($AB$13:$AB$512=$AB$5),ROW($A$9:$A$508)-ROW($A$9)+1,""),ROWS(B$9:B344)),,1))</f>
        <v/>
      </c>
      <c r="C344" s="389" t="str">
        <f t="array" ref="C344">IF(ROWS(C$9:C344)&gt;$U$5,"",INDEX(V$13:V$512,SMALL(IF(($AB$13:$AB$512=$AB$5),ROW($A$9:$A$508)-ROW($A$9)+1,""),ROWS(C$9:C344)),,1))</f>
        <v/>
      </c>
      <c r="D344" s="30" t="str">
        <f t="array" ref="D344">IF(ROWS(D$9:D344)&gt;$U$5,"",INDEX(W$13:W$512,SMALL(IF(($AB$13:$AB$512=$AB$5),ROW($A$9:$A$508)-ROW($A$9)+1,""),ROWS(D$9:D344)),,1))</f>
        <v/>
      </c>
      <c r="E344" s="59" t="str">
        <f t="array" ref="E344">IF(ROWS(E$9:E344)&gt;$U$5,"",INDEX(X$13:X$512,SMALL(IF(($AB$13:$AB$512=$AB$5),ROW($A$9:$A$508)-ROW($A$9)+1,""),ROWS(E$9:E344)),,1))</f>
        <v/>
      </c>
      <c r="F344" s="59" t="str">
        <f t="array" ref="F344">IF(ROWS(F$9:F344)&gt;$U$5,"",INDEX(Y$13:Y$512,SMALL(IF(($AB$13:$AB$512=$AB$5),ROW($A$9:$A$508)-ROW($A$9)+1,""),ROWS(F$9:F344)),,1))</f>
        <v/>
      </c>
      <c r="G344" s="59" t="str">
        <f t="array" ref="G344">IF(ROWS(G$9:G344)&gt;$U$5,"",INDEX(AB$13:AB$512,SMALL(IF(($AB$13:$AB$512=$AB$5),ROW($A$9:$A$508)-ROW($A$9)+1,""),ROWS(G$9:G344)),,1))</f>
        <v/>
      </c>
      <c r="H344" s="325" t="str">
        <f t="array" ref="H344">IF(ROWS(H$9:H344)&gt;$U$5,"",INDEX(AC$13:AC$512,SMALL(IF(($AB$13:$AB$512=$AB$5),ROW($A$9:$A$508)-ROW($A$9)+1,""),ROWS(H$9:H344)),,1))</f>
        <v/>
      </c>
      <c r="I344" s="105"/>
      <c r="J344" s="105"/>
      <c r="K344" s="105"/>
      <c r="L344" s="105"/>
      <c r="M344" s="136"/>
      <c r="T344" s="44">
        <f>Nut_StatusTool!A338</f>
        <v>332</v>
      </c>
      <c r="U344" s="44">
        <f>Nut_StatusTool!B338</f>
        <v>0</v>
      </c>
      <c r="V344" s="44">
        <f>Nut_StatusTool!C338</f>
        <v>0</v>
      </c>
      <c r="W344" s="44">
        <f>Nut_StatusTool!D338</f>
        <v>0</v>
      </c>
      <c r="X344" s="44">
        <f>Nut_StatusTool!F338</f>
        <v>0</v>
      </c>
      <c r="Y344" s="285" t="str">
        <f>Nut_StatusTool!K338</f>
        <v/>
      </c>
      <c r="Z344" s="44" t="str">
        <f>Nut_StatusTool!L338</f>
        <v/>
      </c>
      <c r="AA344" s="44" t="str">
        <f>Nut_StatusTool!M338</f>
        <v/>
      </c>
      <c r="AB344" s="44" t="str">
        <f>Nut_StatusTool!N338</f>
        <v/>
      </c>
      <c r="AC344" s="44">
        <f>Nut_StatusTool!I338</f>
        <v>0</v>
      </c>
      <c r="AD344" s="44">
        <f>Nut_StatusTool!J338</f>
        <v>0</v>
      </c>
    </row>
    <row r="345" spans="1:30" ht="20.100000000000001" customHeight="1">
      <c r="A345" s="59" t="str">
        <f t="array" ref="A345">IF(ROWS(A$9:A345)&gt;$U$5,"",INDEX(T$13:T$512,SMALL(IF(($AB$13:$AB$512=$AB$5),ROW($A$9:$A$508)-ROW($A$9)+1,""),ROWS(A$9:A345)),,1))</f>
        <v/>
      </c>
      <c r="B345" s="389" t="str">
        <f t="array" ref="B345">IF(ROWS(B$9:B345)&gt;$U$5,"",INDEX(U$13:U$512,SMALL(IF(($AB$13:$AB$512=$AB$5),ROW($A$9:$A$508)-ROW($A$9)+1,""),ROWS(B$9:B345)),,1))</f>
        <v/>
      </c>
      <c r="C345" s="389" t="str">
        <f t="array" ref="C345">IF(ROWS(C$9:C345)&gt;$U$5,"",INDEX(V$13:V$512,SMALL(IF(($AB$13:$AB$512=$AB$5),ROW($A$9:$A$508)-ROW($A$9)+1,""),ROWS(C$9:C345)),,1))</f>
        <v/>
      </c>
      <c r="D345" s="30" t="str">
        <f t="array" ref="D345">IF(ROWS(D$9:D345)&gt;$U$5,"",INDEX(W$13:W$512,SMALL(IF(($AB$13:$AB$512=$AB$5),ROW($A$9:$A$508)-ROW($A$9)+1,""),ROWS(D$9:D345)),,1))</f>
        <v/>
      </c>
      <c r="E345" s="59" t="str">
        <f t="array" ref="E345">IF(ROWS(E$9:E345)&gt;$U$5,"",INDEX(X$13:X$512,SMALL(IF(($AB$13:$AB$512=$AB$5),ROW($A$9:$A$508)-ROW($A$9)+1,""),ROWS(E$9:E345)),,1))</f>
        <v/>
      </c>
      <c r="F345" s="59" t="str">
        <f t="array" ref="F345">IF(ROWS(F$9:F345)&gt;$U$5,"",INDEX(Y$13:Y$512,SMALL(IF(($AB$13:$AB$512=$AB$5),ROW($A$9:$A$508)-ROW($A$9)+1,""),ROWS(F$9:F345)),,1))</f>
        <v/>
      </c>
      <c r="G345" s="59" t="str">
        <f t="array" ref="G345">IF(ROWS(G$9:G345)&gt;$U$5,"",INDEX(AB$13:AB$512,SMALL(IF(($AB$13:$AB$512=$AB$5),ROW($A$9:$A$508)-ROW($A$9)+1,""),ROWS(G$9:G345)),,1))</f>
        <v/>
      </c>
      <c r="H345" s="325" t="str">
        <f t="array" ref="H345">IF(ROWS(H$9:H345)&gt;$U$5,"",INDEX(AC$13:AC$512,SMALL(IF(($AB$13:$AB$512=$AB$5),ROW($A$9:$A$508)-ROW($A$9)+1,""),ROWS(H$9:H345)),,1))</f>
        <v/>
      </c>
      <c r="I345" s="105"/>
      <c r="J345" s="105"/>
      <c r="K345" s="105"/>
      <c r="L345" s="105"/>
      <c r="M345" s="136"/>
      <c r="T345" s="44">
        <f>Nut_StatusTool!A339</f>
        <v>333</v>
      </c>
      <c r="U345" s="44">
        <f>Nut_StatusTool!B339</f>
        <v>0</v>
      </c>
      <c r="V345" s="44">
        <f>Nut_StatusTool!C339</f>
        <v>0</v>
      </c>
      <c r="W345" s="44">
        <f>Nut_StatusTool!D339</f>
        <v>0</v>
      </c>
      <c r="X345" s="44">
        <f>Nut_StatusTool!F339</f>
        <v>0</v>
      </c>
      <c r="Y345" s="285" t="str">
        <f>Nut_StatusTool!K339</f>
        <v/>
      </c>
      <c r="Z345" s="44" t="str">
        <f>Nut_StatusTool!L339</f>
        <v/>
      </c>
      <c r="AA345" s="44" t="str">
        <f>Nut_StatusTool!M339</f>
        <v/>
      </c>
      <c r="AB345" s="44" t="str">
        <f>Nut_StatusTool!N339</f>
        <v/>
      </c>
      <c r="AC345" s="44">
        <f>Nut_StatusTool!I339</f>
        <v>0</v>
      </c>
      <c r="AD345" s="44">
        <f>Nut_StatusTool!J339</f>
        <v>0</v>
      </c>
    </row>
    <row r="346" spans="1:30" ht="20.100000000000001" customHeight="1">
      <c r="A346" s="59" t="str">
        <f t="array" ref="A346">IF(ROWS(A$9:A346)&gt;$U$5,"",INDEX(T$13:T$512,SMALL(IF(($AB$13:$AB$512=$AB$5),ROW($A$9:$A$508)-ROW($A$9)+1,""),ROWS(A$9:A346)),,1))</f>
        <v/>
      </c>
      <c r="B346" s="389" t="str">
        <f t="array" ref="B346">IF(ROWS(B$9:B346)&gt;$U$5,"",INDEX(U$13:U$512,SMALL(IF(($AB$13:$AB$512=$AB$5),ROW($A$9:$A$508)-ROW($A$9)+1,""),ROWS(B$9:B346)),,1))</f>
        <v/>
      </c>
      <c r="C346" s="389" t="str">
        <f t="array" ref="C346">IF(ROWS(C$9:C346)&gt;$U$5,"",INDEX(V$13:V$512,SMALL(IF(($AB$13:$AB$512=$AB$5),ROW($A$9:$A$508)-ROW($A$9)+1,""),ROWS(C$9:C346)),,1))</f>
        <v/>
      </c>
      <c r="D346" s="30" t="str">
        <f t="array" ref="D346">IF(ROWS(D$9:D346)&gt;$U$5,"",INDEX(W$13:W$512,SMALL(IF(($AB$13:$AB$512=$AB$5),ROW($A$9:$A$508)-ROW($A$9)+1,""),ROWS(D$9:D346)),,1))</f>
        <v/>
      </c>
      <c r="E346" s="59" t="str">
        <f t="array" ref="E346">IF(ROWS(E$9:E346)&gt;$U$5,"",INDEX(X$13:X$512,SMALL(IF(($AB$13:$AB$512=$AB$5),ROW($A$9:$A$508)-ROW($A$9)+1,""),ROWS(E$9:E346)),,1))</f>
        <v/>
      </c>
      <c r="F346" s="59" t="str">
        <f t="array" ref="F346">IF(ROWS(F$9:F346)&gt;$U$5,"",INDEX(Y$13:Y$512,SMALL(IF(($AB$13:$AB$512=$AB$5),ROW($A$9:$A$508)-ROW($A$9)+1,""),ROWS(F$9:F346)),,1))</f>
        <v/>
      </c>
      <c r="G346" s="59" t="str">
        <f t="array" ref="G346">IF(ROWS(G$9:G346)&gt;$U$5,"",INDEX(AB$13:AB$512,SMALL(IF(($AB$13:$AB$512=$AB$5),ROW($A$9:$A$508)-ROW($A$9)+1,""),ROWS(G$9:G346)),,1))</f>
        <v/>
      </c>
      <c r="H346" s="325" t="str">
        <f t="array" ref="H346">IF(ROWS(H$9:H346)&gt;$U$5,"",INDEX(AC$13:AC$512,SMALL(IF(($AB$13:$AB$512=$AB$5),ROW($A$9:$A$508)-ROW($A$9)+1,""),ROWS(H$9:H346)),,1))</f>
        <v/>
      </c>
      <c r="I346" s="105"/>
      <c r="J346" s="105"/>
      <c r="K346" s="105"/>
      <c r="L346" s="105"/>
      <c r="M346" s="136"/>
      <c r="T346" s="44">
        <f>Nut_StatusTool!A340</f>
        <v>334</v>
      </c>
      <c r="U346" s="44">
        <f>Nut_StatusTool!B340</f>
        <v>0</v>
      </c>
      <c r="V346" s="44">
        <f>Nut_StatusTool!C340</f>
        <v>0</v>
      </c>
      <c r="W346" s="44">
        <f>Nut_StatusTool!D340</f>
        <v>0</v>
      </c>
      <c r="X346" s="44">
        <f>Nut_StatusTool!F340</f>
        <v>0</v>
      </c>
      <c r="Y346" s="285" t="str">
        <f>Nut_StatusTool!K340</f>
        <v/>
      </c>
      <c r="Z346" s="44" t="str">
        <f>Nut_StatusTool!L340</f>
        <v/>
      </c>
      <c r="AA346" s="44" t="str">
        <f>Nut_StatusTool!M340</f>
        <v/>
      </c>
      <c r="AB346" s="44" t="str">
        <f>Nut_StatusTool!N340</f>
        <v/>
      </c>
      <c r="AC346" s="44">
        <f>Nut_StatusTool!I340</f>
        <v>0</v>
      </c>
      <c r="AD346" s="44">
        <f>Nut_StatusTool!J340</f>
        <v>0</v>
      </c>
    </row>
    <row r="347" spans="1:30" ht="20.100000000000001" customHeight="1">
      <c r="A347" s="59" t="str">
        <f t="array" ref="A347">IF(ROWS(A$9:A347)&gt;$U$5,"",INDEX(T$13:T$512,SMALL(IF(($AB$13:$AB$512=$AB$5),ROW($A$9:$A$508)-ROW($A$9)+1,""),ROWS(A$9:A347)),,1))</f>
        <v/>
      </c>
      <c r="B347" s="389" t="str">
        <f t="array" ref="B347">IF(ROWS(B$9:B347)&gt;$U$5,"",INDEX(U$13:U$512,SMALL(IF(($AB$13:$AB$512=$AB$5),ROW($A$9:$A$508)-ROW($A$9)+1,""),ROWS(B$9:B347)),,1))</f>
        <v/>
      </c>
      <c r="C347" s="389" t="str">
        <f t="array" ref="C347">IF(ROWS(C$9:C347)&gt;$U$5,"",INDEX(V$13:V$512,SMALL(IF(($AB$13:$AB$512=$AB$5),ROW($A$9:$A$508)-ROW($A$9)+1,""),ROWS(C$9:C347)),,1))</f>
        <v/>
      </c>
      <c r="D347" s="30" t="str">
        <f t="array" ref="D347">IF(ROWS(D$9:D347)&gt;$U$5,"",INDEX(W$13:W$512,SMALL(IF(($AB$13:$AB$512=$AB$5),ROW($A$9:$A$508)-ROW($A$9)+1,""),ROWS(D$9:D347)),,1))</f>
        <v/>
      </c>
      <c r="E347" s="59" t="str">
        <f t="array" ref="E347">IF(ROWS(E$9:E347)&gt;$U$5,"",INDEX(X$13:X$512,SMALL(IF(($AB$13:$AB$512=$AB$5),ROW($A$9:$A$508)-ROW($A$9)+1,""),ROWS(E$9:E347)),,1))</f>
        <v/>
      </c>
      <c r="F347" s="59" t="str">
        <f t="array" ref="F347">IF(ROWS(F$9:F347)&gt;$U$5,"",INDEX(Y$13:Y$512,SMALL(IF(($AB$13:$AB$512=$AB$5),ROW($A$9:$A$508)-ROW($A$9)+1,""),ROWS(F$9:F347)),,1))</f>
        <v/>
      </c>
      <c r="G347" s="59" t="str">
        <f t="array" ref="G347">IF(ROWS(G$9:G347)&gt;$U$5,"",INDEX(AB$13:AB$512,SMALL(IF(($AB$13:$AB$512=$AB$5),ROW($A$9:$A$508)-ROW($A$9)+1,""),ROWS(G$9:G347)),,1))</f>
        <v/>
      </c>
      <c r="H347" s="325" t="str">
        <f t="array" ref="H347">IF(ROWS(H$9:H347)&gt;$U$5,"",INDEX(AC$13:AC$512,SMALL(IF(($AB$13:$AB$512=$AB$5),ROW($A$9:$A$508)-ROW($A$9)+1,""),ROWS(H$9:H347)),,1))</f>
        <v/>
      </c>
      <c r="I347" s="105"/>
      <c r="J347" s="105"/>
      <c r="K347" s="105"/>
      <c r="L347" s="105"/>
      <c r="M347" s="136"/>
      <c r="T347" s="44">
        <f>Nut_StatusTool!A341</f>
        <v>335</v>
      </c>
      <c r="U347" s="44">
        <f>Nut_StatusTool!B341</f>
        <v>0</v>
      </c>
      <c r="V347" s="44">
        <f>Nut_StatusTool!C341</f>
        <v>0</v>
      </c>
      <c r="W347" s="44">
        <f>Nut_StatusTool!D341</f>
        <v>0</v>
      </c>
      <c r="X347" s="44">
        <f>Nut_StatusTool!F341</f>
        <v>0</v>
      </c>
      <c r="Y347" s="285" t="str">
        <f>Nut_StatusTool!K341</f>
        <v/>
      </c>
      <c r="Z347" s="44" t="str">
        <f>Nut_StatusTool!L341</f>
        <v/>
      </c>
      <c r="AA347" s="44" t="str">
        <f>Nut_StatusTool!M341</f>
        <v/>
      </c>
      <c r="AB347" s="44" t="str">
        <f>Nut_StatusTool!N341</f>
        <v/>
      </c>
      <c r="AC347" s="44">
        <f>Nut_StatusTool!I341</f>
        <v>0</v>
      </c>
      <c r="AD347" s="44">
        <f>Nut_StatusTool!J341</f>
        <v>0</v>
      </c>
    </row>
    <row r="348" spans="1:30" ht="20.100000000000001" customHeight="1">
      <c r="A348" s="59" t="str">
        <f t="array" ref="A348">IF(ROWS(A$9:A348)&gt;$U$5,"",INDEX(T$13:T$512,SMALL(IF(($AB$13:$AB$512=$AB$5),ROW($A$9:$A$508)-ROW($A$9)+1,""),ROWS(A$9:A348)),,1))</f>
        <v/>
      </c>
      <c r="B348" s="389" t="str">
        <f t="array" ref="B348">IF(ROWS(B$9:B348)&gt;$U$5,"",INDEX(U$13:U$512,SMALL(IF(($AB$13:$AB$512=$AB$5),ROW($A$9:$A$508)-ROW($A$9)+1,""),ROWS(B$9:B348)),,1))</f>
        <v/>
      </c>
      <c r="C348" s="389" t="str">
        <f t="array" ref="C348">IF(ROWS(C$9:C348)&gt;$U$5,"",INDEX(V$13:V$512,SMALL(IF(($AB$13:$AB$512=$AB$5),ROW($A$9:$A$508)-ROW($A$9)+1,""),ROWS(C$9:C348)),,1))</f>
        <v/>
      </c>
      <c r="D348" s="30" t="str">
        <f t="array" ref="D348">IF(ROWS(D$9:D348)&gt;$U$5,"",INDEX(W$13:W$512,SMALL(IF(($AB$13:$AB$512=$AB$5),ROW($A$9:$A$508)-ROW($A$9)+1,""),ROWS(D$9:D348)),,1))</f>
        <v/>
      </c>
      <c r="E348" s="59" t="str">
        <f t="array" ref="E348">IF(ROWS(E$9:E348)&gt;$U$5,"",INDEX(X$13:X$512,SMALL(IF(($AB$13:$AB$512=$AB$5),ROW($A$9:$A$508)-ROW($A$9)+1,""),ROWS(E$9:E348)),,1))</f>
        <v/>
      </c>
      <c r="F348" s="59" t="str">
        <f t="array" ref="F348">IF(ROWS(F$9:F348)&gt;$U$5,"",INDEX(Y$13:Y$512,SMALL(IF(($AB$13:$AB$512=$AB$5),ROW($A$9:$A$508)-ROW($A$9)+1,""),ROWS(F$9:F348)),,1))</f>
        <v/>
      </c>
      <c r="G348" s="59" t="str">
        <f t="array" ref="G348">IF(ROWS(G$9:G348)&gt;$U$5,"",INDEX(AB$13:AB$512,SMALL(IF(($AB$13:$AB$512=$AB$5),ROW($A$9:$A$508)-ROW($A$9)+1,""),ROWS(G$9:G348)),,1))</f>
        <v/>
      </c>
      <c r="H348" s="325" t="str">
        <f t="array" ref="H348">IF(ROWS(H$9:H348)&gt;$U$5,"",INDEX(AC$13:AC$512,SMALL(IF(($AB$13:$AB$512=$AB$5),ROW($A$9:$A$508)-ROW($A$9)+1,""),ROWS(H$9:H348)),,1))</f>
        <v/>
      </c>
      <c r="I348" s="105"/>
      <c r="J348" s="105"/>
      <c r="K348" s="105"/>
      <c r="L348" s="105"/>
      <c r="M348" s="136"/>
      <c r="T348" s="44">
        <f>Nut_StatusTool!A342</f>
        <v>336</v>
      </c>
      <c r="U348" s="44">
        <f>Nut_StatusTool!B342</f>
        <v>0</v>
      </c>
      <c r="V348" s="44">
        <f>Nut_StatusTool!C342</f>
        <v>0</v>
      </c>
      <c r="W348" s="44">
        <f>Nut_StatusTool!D342</f>
        <v>0</v>
      </c>
      <c r="X348" s="44">
        <f>Nut_StatusTool!F342</f>
        <v>0</v>
      </c>
      <c r="Y348" s="285" t="str">
        <f>Nut_StatusTool!K342</f>
        <v/>
      </c>
      <c r="Z348" s="44" t="str">
        <f>Nut_StatusTool!L342</f>
        <v/>
      </c>
      <c r="AA348" s="44" t="str">
        <f>Nut_StatusTool!M342</f>
        <v/>
      </c>
      <c r="AB348" s="44" t="str">
        <f>Nut_StatusTool!N342</f>
        <v/>
      </c>
      <c r="AC348" s="44">
        <f>Nut_StatusTool!I342</f>
        <v>0</v>
      </c>
      <c r="AD348" s="44">
        <f>Nut_StatusTool!J342</f>
        <v>0</v>
      </c>
    </row>
    <row r="349" spans="1:30" ht="20.100000000000001" customHeight="1">
      <c r="A349" s="59" t="str">
        <f t="array" ref="A349">IF(ROWS(A$9:A349)&gt;$U$5,"",INDEX(T$13:T$512,SMALL(IF(($AB$13:$AB$512=$AB$5),ROW($A$9:$A$508)-ROW($A$9)+1,""),ROWS(A$9:A349)),,1))</f>
        <v/>
      </c>
      <c r="B349" s="389" t="str">
        <f t="array" ref="B349">IF(ROWS(B$9:B349)&gt;$U$5,"",INDEX(U$13:U$512,SMALL(IF(($AB$13:$AB$512=$AB$5),ROW($A$9:$A$508)-ROW($A$9)+1,""),ROWS(B$9:B349)),,1))</f>
        <v/>
      </c>
      <c r="C349" s="389" t="str">
        <f t="array" ref="C349">IF(ROWS(C$9:C349)&gt;$U$5,"",INDEX(V$13:V$512,SMALL(IF(($AB$13:$AB$512=$AB$5),ROW($A$9:$A$508)-ROW($A$9)+1,""),ROWS(C$9:C349)),,1))</f>
        <v/>
      </c>
      <c r="D349" s="30" t="str">
        <f t="array" ref="D349">IF(ROWS(D$9:D349)&gt;$U$5,"",INDEX(W$13:W$512,SMALL(IF(($AB$13:$AB$512=$AB$5),ROW($A$9:$A$508)-ROW($A$9)+1,""),ROWS(D$9:D349)),,1))</f>
        <v/>
      </c>
      <c r="E349" s="59" t="str">
        <f t="array" ref="E349">IF(ROWS(E$9:E349)&gt;$U$5,"",INDEX(X$13:X$512,SMALL(IF(($AB$13:$AB$512=$AB$5),ROW($A$9:$A$508)-ROW($A$9)+1,""),ROWS(E$9:E349)),,1))</f>
        <v/>
      </c>
      <c r="F349" s="59" t="str">
        <f t="array" ref="F349">IF(ROWS(F$9:F349)&gt;$U$5,"",INDEX(Y$13:Y$512,SMALL(IF(($AB$13:$AB$512=$AB$5),ROW($A$9:$A$508)-ROW($A$9)+1,""),ROWS(F$9:F349)),,1))</f>
        <v/>
      </c>
      <c r="G349" s="59" t="str">
        <f t="array" ref="G349">IF(ROWS(G$9:G349)&gt;$U$5,"",INDEX(AB$13:AB$512,SMALL(IF(($AB$13:$AB$512=$AB$5),ROW($A$9:$A$508)-ROW($A$9)+1,""),ROWS(G$9:G349)),,1))</f>
        <v/>
      </c>
      <c r="H349" s="325" t="str">
        <f t="array" ref="H349">IF(ROWS(H$9:H349)&gt;$U$5,"",INDEX(AC$13:AC$512,SMALL(IF(($AB$13:$AB$512=$AB$5),ROW($A$9:$A$508)-ROW($A$9)+1,""),ROWS(H$9:H349)),,1))</f>
        <v/>
      </c>
      <c r="I349" s="105"/>
      <c r="J349" s="105"/>
      <c r="K349" s="105"/>
      <c r="L349" s="105"/>
      <c r="M349" s="136"/>
      <c r="T349" s="44">
        <f>Nut_StatusTool!A343</f>
        <v>337</v>
      </c>
      <c r="U349" s="44">
        <f>Nut_StatusTool!B343</f>
        <v>0</v>
      </c>
      <c r="V349" s="44">
        <f>Nut_StatusTool!C343</f>
        <v>0</v>
      </c>
      <c r="W349" s="44">
        <f>Nut_StatusTool!D343</f>
        <v>0</v>
      </c>
      <c r="X349" s="44">
        <f>Nut_StatusTool!F343</f>
        <v>0</v>
      </c>
      <c r="Y349" s="285" t="str">
        <f>Nut_StatusTool!K343</f>
        <v/>
      </c>
      <c r="Z349" s="44" t="str">
        <f>Nut_StatusTool!L343</f>
        <v/>
      </c>
      <c r="AA349" s="44" t="str">
        <f>Nut_StatusTool!M343</f>
        <v/>
      </c>
      <c r="AB349" s="44" t="str">
        <f>Nut_StatusTool!N343</f>
        <v/>
      </c>
      <c r="AC349" s="44">
        <f>Nut_StatusTool!I343</f>
        <v>0</v>
      </c>
      <c r="AD349" s="44">
        <f>Nut_StatusTool!J343</f>
        <v>0</v>
      </c>
    </row>
    <row r="350" spans="1:30" ht="20.100000000000001" customHeight="1">
      <c r="A350" s="59" t="str">
        <f t="array" ref="A350">IF(ROWS(A$9:A350)&gt;$U$5,"",INDEX(T$13:T$512,SMALL(IF(($AB$13:$AB$512=$AB$5),ROW($A$9:$A$508)-ROW($A$9)+1,""),ROWS(A$9:A350)),,1))</f>
        <v/>
      </c>
      <c r="B350" s="389" t="str">
        <f t="array" ref="B350">IF(ROWS(B$9:B350)&gt;$U$5,"",INDEX(U$13:U$512,SMALL(IF(($AB$13:$AB$512=$AB$5),ROW($A$9:$A$508)-ROW($A$9)+1,""),ROWS(B$9:B350)),,1))</f>
        <v/>
      </c>
      <c r="C350" s="389" t="str">
        <f t="array" ref="C350">IF(ROWS(C$9:C350)&gt;$U$5,"",INDEX(V$13:V$512,SMALL(IF(($AB$13:$AB$512=$AB$5),ROW($A$9:$A$508)-ROW($A$9)+1,""),ROWS(C$9:C350)),,1))</f>
        <v/>
      </c>
      <c r="D350" s="30" t="str">
        <f t="array" ref="D350">IF(ROWS(D$9:D350)&gt;$U$5,"",INDEX(W$13:W$512,SMALL(IF(($AB$13:$AB$512=$AB$5),ROW($A$9:$A$508)-ROW($A$9)+1,""),ROWS(D$9:D350)),,1))</f>
        <v/>
      </c>
      <c r="E350" s="59" t="str">
        <f t="array" ref="E350">IF(ROWS(E$9:E350)&gt;$U$5,"",INDEX(X$13:X$512,SMALL(IF(($AB$13:$AB$512=$AB$5),ROW($A$9:$A$508)-ROW($A$9)+1,""),ROWS(E$9:E350)),,1))</f>
        <v/>
      </c>
      <c r="F350" s="59" t="str">
        <f t="array" ref="F350">IF(ROWS(F$9:F350)&gt;$U$5,"",INDEX(Y$13:Y$512,SMALL(IF(($AB$13:$AB$512=$AB$5),ROW($A$9:$A$508)-ROW($A$9)+1,""),ROWS(F$9:F350)),,1))</f>
        <v/>
      </c>
      <c r="G350" s="59" t="str">
        <f t="array" ref="G350">IF(ROWS(G$9:G350)&gt;$U$5,"",INDEX(AB$13:AB$512,SMALL(IF(($AB$13:$AB$512=$AB$5),ROW($A$9:$A$508)-ROW($A$9)+1,""),ROWS(G$9:G350)),,1))</f>
        <v/>
      </c>
      <c r="H350" s="325" t="str">
        <f t="array" ref="H350">IF(ROWS(H$9:H350)&gt;$U$5,"",INDEX(AC$13:AC$512,SMALL(IF(($AB$13:$AB$512=$AB$5),ROW($A$9:$A$508)-ROW($A$9)+1,""),ROWS(H$9:H350)),,1))</f>
        <v/>
      </c>
      <c r="I350" s="105"/>
      <c r="J350" s="105"/>
      <c r="K350" s="105"/>
      <c r="L350" s="105"/>
      <c r="M350" s="136"/>
      <c r="T350" s="44">
        <f>Nut_StatusTool!A344</f>
        <v>338</v>
      </c>
      <c r="U350" s="44">
        <f>Nut_StatusTool!B344</f>
        <v>0</v>
      </c>
      <c r="V350" s="44">
        <f>Nut_StatusTool!C344</f>
        <v>0</v>
      </c>
      <c r="W350" s="44">
        <f>Nut_StatusTool!D344</f>
        <v>0</v>
      </c>
      <c r="X350" s="44">
        <f>Nut_StatusTool!F344</f>
        <v>0</v>
      </c>
      <c r="Y350" s="285" t="str">
        <f>Nut_StatusTool!K344</f>
        <v/>
      </c>
      <c r="Z350" s="44" t="str">
        <f>Nut_StatusTool!L344</f>
        <v/>
      </c>
      <c r="AA350" s="44" t="str">
        <f>Nut_StatusTool!M344</f>
        <v/>
      </c>
      <c r="AB350" s="44" t="str">
        <f>Nut_StatusTool!N344</f>
        <v/>
      </c>
      <c r="AC350" s="44">
        <f>Nut_StatusTool!I344</f>
        <v>0</v>
      </c>
      <c r="AD350" s="44">
        <f>Nut_StatusTool!J344</f>
        <v>0</v>
      </c>
    </row>
    <row r="351" spans="1:30" ht="20.100000000000001" customHeight="1">
      <c r="A351" s="59" t="str">
        <f t="array" ref="A351">IF(ROWS(A$9:A351)&gt;$U$5,"",INDEX(T$13:T$512,SMALL(IF(($AB$13:$AB$512=$AB$5),ROW($A$9:$A$508)-ROW($A$9)+1,""),ROWS(A$9:A351)),,1))</f>
        <v/>
      </c>
      <c r="B351" s="389" t="str">
        <f t="array" ref="B351">IF(ROWS(B$9:B351)&gt;$U$5,"",INDEX(U$13:U$512,SMALL(IF(($AB$13:$AB$512=$AB$5),ROW($A$9:$A$508)-ROW($A$9)+1,""),ROWS(B$9:B351)),,1))</f>
        <v/>
      </c>
      <c r="C351" s="389" t="str">
        <f t="array" ref="C351">IF(ROWS(C$9:C351)&gt;$U$5,"",INDEX(V$13:V$512,SMALL(IF(($AB$13:$AB$512=$AB$5),ROW($A$9:$A$508)-ROW($A$9)+1,""),ROWS(C$9:C351)),,1))</f>
        <v/>
      </c>
      <c r="D351" s="30" t="str">
        <f t="array" ref="D351">IF(ROWS(D$9:D351)&gt;$U$5,"",INDEX(W$13:W$512,SMALL(IF(($AB$13:$AB$512=$AB$5),ROW($A$9:$A$508)-ROW($A$9)+1,""),ROWS(D$9:D351)),,1))</f>
        <v/>
      </c>
      <c r="E351" s="59" t="str">
        <f t="array" ref="E351">IF(ROWS(E$9:E351)&gt;$U$5,"",INDEX(X$13:X$512,SMALL(IF(($AB$13:$AB$512=$AB$5),ROW($A$9:$A$508)-ROW($A$9)+1,""),ROWS(E$9:E351)),,1))</f>
        <v/>
      </c>
      <c r="F351" s="59" t="str">
        <f t="array" ref="F351">IF(ROWS(F$9:F351)&gt;$U$5,"",INDEX(Y$13:Y$512,SMALL(IF(($AB$13:$AB$512=$AB$5),ROW($A$9:$A$508)-ROW($A$9)+1,""),ROWS(F$9:F351)),,1))</f>
        <v/>
      </c>
      <c r="G351" s="59" t="str">
        <f t="array" ref="G351">IF(ROWS(G$9:G351)&gt;$U$5,"",INDEX(AB$13:AB$512,SMALL(IF(($AB$13:$AB$512=$AB$5),ROW($A$9:$A$508)-ROW($A$9)+1,""),ROWS(G$9:G351)),,1))</f>
        <v/>
      </c>
      <c r="H351" s="325" t="str">
        <f t="array" ref="H351">IF(ROWS(H$9:H351)&gt;$U$5,"",INDEX(AC$13:AC$512,SMALL(IF(($AB$13:$AB$512=$AB$5),ROW($A$9:$A$508)-ROW($A$9)+1,""),ROWS(H$9:H351)),,1))</f>
        <v/>
      </c>
      <c r="I351" s="105"/>
      <c r="J351" s="105"/>
      <c r="K351" s="105"/>
      <c r="L351" s="105"/>
      <c r="M351" s="136"/>
      <c r="T351" s="44">
        <f>Nut_StatusTool!A345</f>
        <v>339</v>
      </c>
      <c r="U351" s="44">
        <f>Nut_StatusTool!B345</f>
        <v>0</v>
      </c>
      <c r="V351" s="44">
        <f>Nut_StatusTool!C345</f>
        <v>0</v>
      </c>
      <c r="W351" s="44">
        <f>Nut_StatusTool!D345</f>
        <v>0</v>
      </c>
      <c r="X351" s="44">
        <f>Nut_StatusTool!F345</f>
        <v>0</v>
      </c>
      <c r="Y351" s="285" t="str">
        <f>Nut_StatusTool!K345</f>
        <v/>
      </c>
      <c r="Z351" s="44" t="str">
        <f>Nut_StatusTool!L345</f>
        <v/>
      </c>
      <c r="AA351" s="44" t="str">
        <f>Nut_StatusTool!M345</f>
        <v/>
      </c>
      <c r="AB351" s="44" t="str">
        <f>Nut_StatusTool!N345</f>
        <v/>
      </c>
      <c r="AC351" s="44">
        <f>Nut_StatusTool!I345</f>
        <v>0</v>
      </c>
      <c r="AD351" s="44">
        <f>Nut_StatusTool!J345</f>
        <v>0</v>
      </c>
    </row>
    <row r="352" spans="1:30" ht="20.100000000000001" customHeight="1">
      <c r="A352" s="59" t="str">
        <f t="array" ref="A352">IF(ROWS(A$9:A352)&gt;$U$5,"",INDEX(T$13:T$512,SMALL(IF(($AB$13:$AB$512=$AB$5),ROW($A$9:$A$508)-ROW($A$9)+1,""),ROWS(A$9:A352)),,1))</f>
        <v/>
      </c>
      <c r="B352" s="389" t="str">
        <f t="array" ref="B352">IF(ROWS(B$9:B352)&gt;$U$5,"",INDEX(U$13:U$512,SMALL(IF(($AB$13:$AB$512=$AB$5),ROW($A$9:$A$508)-ROW($A$9)+1,""),ROWS(B$9:B352)),,1))</f>
        <v/>
      </c>
      <c r="C352" s="389" t="str">
        <f t="array" ref="C352">IF(ROWS(C$9:C352)&gt;$U$5,"",INDEX(V$13:V$512,SMALL(IF(($AB$13:$AB$512=$AB$5),ROW($A$9:$A$508)-ROW($A$9)+1,""),ROWS(C$9:C352)),,1))</f>
        <v/>
      </c>
      <c r="D352" s="30" t="str">
        <f t="array" ref="D352">IF(ROWS(D$9:D352)&gt;$U$5,"",INDEX(W$13:W$512,SMALL(IF(($AB$13:$AB$512=$AB$5),ROW($A$9:$A$508)-ROW($A$9)+1,""),ROWS(D$9:D352)),,1))</f>
        <v/>
      </c>
      <c r="E352" s="59" t="str">
        <f t="array" ref="E352">IF(ROWS(E$9:E352)&gt;$U$5,"",INDEX(X$13:X$512,SMALL(IF(($AB$13:$AB$512=$AB$5),ROW($A$9:$A$508)-ROW($A$9)+1,""),ROWS(E$9:E352)),,1))</f>
        <v/>
      </c>
      <c r="F352" s="59" t="str">
        <f t="array" ref="F352">IF(ROWS(F$9:F352)&gt;$U$5,"",INDEX(Y$13:Y$512,SMALL(IF(($AB$13:$AB$512=$AB$5),ROW($A$9:$A$508)-ROW($A$9)+1,""),ROWS(F$9:F352)),,1))</f>
        <v/>
      </c>
      <c r="G352" s="59" t="str">
        <f t="array" ref="G352">IF(ROWS(G$9:G352)&gt;$U$5,"",INDEX(AB$13:AB$512,SMALL(IF(($AB$13:$AB$512=$AB$5),ROW($A$9:$A$508)-ROW($A$9)+1,""),ROWS(G$9:G352)),,1))</f>
        <v/>
      </c>
      <c r="H352" s="325" t="str">
        <f t="array" ref="H352">IF(ROWS(H$9:H352)&gt;$U$5,"",INDEX(AC$13:AC$512,SMALL(IF(($AB$13:$AB$512=$AB$5),ROW($A$9:$A$508)-ROW($A$9)+1,""),ROWS(H$9:H352)),,1))</f>
        <v/>
      </c>
      <c r="I352" s="105"/>
      <c r="J352" s="105"/>
      <c r="K352" s="105"/>
      <c r="L352" s="105"/>
      <c r="M352" s="136"/>
      <c r="T352" s="44">
        <f>Nut_StatusTool!A346</f>
        <v>340</v>
      </c>
      <c r="U352" s="44">
        <f>Nut_StatusTool!B346</f>
        <v>0</v>
      </c>
      <c r="V352" s="44">
        <f>Nut_StatusTool!C346</f>
        <v>0</v>
      </c>
      <c r="W352" s="44">
        <f>Nut_StatusTool!D346</f>
        <v>0</v>
      </c>
      <c r="X352" s="44">
        <f>Nut_StatusTool!F346</f>
        <v>0</v>
      </c>
      <c r="Y352" s="285" t="str">
        <f>Nut_StatusTool!K346</f>
        <v/>
      </c>
      <c r="Z352" s="44" t="str">
        <f>Nut_StatusTool!L346</f>
        <v/>
      </c>
      <c r="AA352" s="44" t="str">
        <f>Nut_StatusTool!M346</f>
        <v/>
      </c>
      <c r="AB352" s="44" t="str">
        <f>Nut_StatusTool!N346</f>
        <v/>
      </c>
      <c r="AC352" s="44">
        <f>Nut_StatusTool!I346</f>
        <v>0</v>
      </c>
      <c r="AD352" s="44">
        <f>Nut_StatusTool!J346</f>
        <v>0</v>
      </c>
    </row>
    <row r="353" spans="1:30" ht="20.100000000000001" customHeight="1">
      <c r="A353" s="59" t="str">
        <f t="array" ref="A353">IF(ROWS(A$9:A353)&gt;$U$5,"",INDEX(T$13:T$512,SMALL(IF(($AB$13:$AB$512=$AB$5),ROW($A$9:$A$508)-ROW($A$9)+1,""),ROWS(A$9:A353)),,1))</f>
        <v/>
      </c>
      <c r="B353" s="389" t="str">
        <f t="array" ref="B353">IF(ROWS(B$9:B353)&gt;$U$5,"",INDEX(U$13:U$512,SMALL(IF(($AB$13:$AB$512=$AB$5),ROW($A$9:$A$508)-ROW($A$9)+1,""),ROWS(B$9:B353)),,1))</f>
        <v/>
      </c>
      <c r="C353" s="389" t="str">
        <f t="array" ref="C353">IF(ROWS(C$9:C353)&gt;$U$5,"",INDEX(V$13:V$512,SMALL(IF(($AB$13:$AB$512=$AB$5),ROW($A$9:$A$508)-ROW($A$9)+1,""),ROWS(C$9:C353)),,1))</f>
        <v/>
      </c>
      <c r="D353" s="30" t="str">
        <f t="array" ref="D353">IF(ROWS(D$9:D353)&gt;$U$5,"",INDEX(W$13:W$512,SMALL(IF(($AB$13:$AB$512=$AB$5),ROW($A$9:$A$508)-ROW($A$9)+1,""),ROWS(D$9:D353)),,1))</f>
        <v/>
      </c>
      <c r="E353" s="59" t="str">
        <f t="array" ref="E353">IF(ROWS(E$9:E353)&gt;$U$5,"",INDEX(X$13:X$512,SMALL(IF(($AB$13:$AB$512=$AB$5),ROW($A$9:$A$508)-ROW($A$9)+1,""),ROWS(E$9:E353)),,1))</f>
        <v/>
      </c>
      <c r="F353" s="59" t="str">
        <f t="array" ref="F353">IF(ROWS(F$9:F353)&gt;$U$5,"",INDEX(Y$13:Y$512,SMALL(IF(($AB$13:$AB$512=$AB$5),ROW($A$9:$A$508)-ROW($A$9)+1,""),ROWS(F$9:F353)),,1))</f>
        <v/>
      </c>
      <c r="G353" s="59" t="str">
        <f t="array" ref="G353">IF(ROWS(G$9:G353)&gt;$U$5,"",INDEX(AB$13:AB$512,SMALL(IF(($AB$13:$AB$512=$AB$5),ROW($A$9:$A$508)-ROW($A$9)+1,""),ROWS(G$9:G353)),,1))</f>
        <v/>
      </c>
      <c r="H353" s="325" t="str">
        <f t="array" ref="H353">IF(ROWS(H$9:H353)&gt;$U$5,"",INDEX(AC$13:AC$512,SMALL(IF(($AB$13:$AB$512=$AB$5),ROW($A$9:$A$508)-ROW($A$9)+1,""),ROWS(H$9:H353)),,1))</f>
        <v/>
      </c>
      <c r="I353" s="105"/>
      <c r="J353" s="105"/>
      <c r="K353" s="105"/>
      <c r="L353" s="105"/>
      <c r="M353" s="136"/>
      <c r="T353" s="44">
        <f>Nut_StatusTool!A347</f>
        <v>341</v>
      </c>
      <c r="U353" s="44">
        <f>Nut_StatusTool!B347</f>
        <v>0</v>
      </c>
      <c r="V353" s="44">
        <f>Nut_StatusTool!C347</f>
        <v>0</v>
      </c>
      <c r="W353" s="44">
        <f>Nut_StatusTool!D347</f>
        <v>0</v>
      </c>
      <c r="X353" s="44">
        <f>Nut_StatusTool!F347</f>
        <v>0</v>
      </c>
      <c r="Y353" s="285" t="str">
        <f>Nut_StatusTool!K347</f>
        <v/>
      </c>
      <c r="Z353" s="44" t="str">
        <f>Nut_StatusTool!L347</f>
        <v/>
      </c>
      <c r="AA353" s="44" t="str">
        <f>Nut_StatusTool!M347</f>
        <v/>
      </c>
      <c r="AB353" s="44" t="str">
        <f>Nut_StatusTool!N347</f>
        <v/>
      </c>
      <c r="AC353" s="44">
        <f>Nut_StatusTool!I347</f>
        <v>0</v>
      </c>
      <c r="AD353" s="44">
        <f>Nut_StatusTool!J347</f>
        <v>0</v>
      </c>
    </row>
    <row r="354" spans="1:30" ht="20.100000000000001" customHeight="1">
      <c r="A354" s="59" t="str">
        <f t="array" ref="A354">IF(ROWS(A$9:A354)&gt;$U$5,"",INDEX(T$13:T$512,SMALL(IF(($AB$13:$AB$512=$AB$5),ROW($A$9:$A$508)-ROW($A$9)+1,""),ROWS(A$9:A354)),,1))</f>
        <v/>
      </c>
      <c r="B354" s="389" t="str">
        <f t="array" ref="B354">IF(ROWS(B$9:B354)&gt;$U$5,"",INDEX(U$13:U$512,SMALL(IF(($AB$13:$AB$512=$AB$5),ROW($A$9:$A$508)-ROW($A$9)+1,""),ROWS(B$9:B354)),,1))</f>
        <v/>
      </c>
      <c r="C354" s="389" t="str">
        <f t="array" ref="C354">IF(ROWS(C$9:C354)&gt;$U$5,"",INDEX(V$13:V$512,SMALL(IF(($AB$13:$AB$512=$AB$5),ROW($A$9:$A$508)-ROW($A$9)+1,""),ROWS(C$9:C354)),,1))</f>
        <v/>
      </c>
      <c r="D354" s="30" t="str">
        <f t="array" ref="D354">IF(ROWS(D$9:D354)&gt;$U$5,"",INDEX(W$13:W$512,SMALL(IF(($AB$13:$AB$512=$AB$5),ROW($A$9:$A$508)-ROW($A$9)+1,""),ROWS(D$9:D354)),,1))</f>
        <v/>
      </c>
      <c r="E354" s="59" t="str">
        <f t="array" ref="E354">IF(ROWS(E$9:E354)&gt;$U$5,"",INDEX(X$13:X$512,SMALL(IF(($AB$13:$AB$512=$AB$5),ROW($A$9:$A$508)-ROW($A$9)+1,""),ROWS(E$9:E354)),,1))</f>
        <v/>
      </c>
      <c r="F354" s="59" t="str">
        <f t="array" ref="F354">IF(ROWS(F$9:F354)&gt;$U$5,"",INDEX(Y$13:Y$512,SMALL(IF(($AB$13:$AB$512=$AB$5),ROW($A$9:$A$508)-ROW($A$9)+1,""),ROWS(F$9:F354)),,1))</f>
        <v/>
      </c>
      <c r="G354" s="59" t="str">
        <f t="array" ref="G354">IF(ROWS(G$9:G354)&gt;$U$5,"",INDEX(AB$13:AB$512,SMALL(IF(($AB$13:$AB$512=$AB$5),ROW($A$9:$A$508)-ROW($A$9)+1,""),ROWS(G$9:G354)),,1))</f>
        <v/>
      </c>
      <c r="H354" s="325" t="str">
        <f t="array" ref="H354">IF(ROWS(H$9:H354)&gt;$U$5,"",INDEX(AC$13:AC$512,SMALL(IF(($AB$13:$AB$512=$AB$5),ROW($A$9:$A$508)-ROW($A$9)+1,""),ROWS(H$9:H354)),,1))</f>
        <v/>
      </c>
      <c r="I354" s="105"/>
      <c r="J354" s="105"/>
      <c r="K354" s="105"/>
      <c r="L354" s="105"/>
      <c r="M354" s="136"/>
      <c r="T354" s="44">
        <f>Nut_StatusTool!A348</f>
        <v>342</v>
      </c>
      <c r="U354" s="44">
        <f>Nut_StatusTool!B348</f>
        <v>0</v>
      </c>
      <c r="V354" s="44">
        <f>Nut_StatusTool!C348</f>
        <v>0</v>
      </c>
      <c r="W354" s="44">
        <f>Nut_StatusTool!D348</f>
        <v>0</v>
      </c>
      <c r="X354" s="44">
        <f>Nut_StatusTool!F348</f>
        <v>0</v>
      </c>
      <c r="Y354" s="285" t="str">
        <f>Nut_StatusTool!K348</f>
        <v/>
      </c>
      <c r="Z354" s="44" t="str">
        <f>Nut_StatusTool!L348</f>
        <v/>
      </c>
      <c r="AA354" s="44" t="str">
        <f>Nut_StatusTool!M348</f>
        <v/>
      </c>
      <c r="AB354" s="44" t="str">
        <f>Nut_StatusTool!N348</f>
        <v/>
      </c>
      <c r="AC354" s="44">
        <f>Nut_StatusTool!I348</f>
        <v>0</v>
      </c>
      <c r="AD354" s="44">
        <f>Nut_StatusTool!J348</f>
        <v>0</v>
      </c>
    </row>
    <row r="355" spans="1:30" ht="20.100000000000001" customHeight="1">
      <c r="A355" s="59" t="str">
        <f t="array" ref="A355">IF(ROWS(A$9:A355)&gt;$U$5,"",INDEX(T$13:T$512,SMALL(IF(($AB$13:$AB$512=$AB$5),ROW($A$9:$A$508)-ROW($A$9)+1,""),ROWS(A$9:A355)),,1))</f>
        <v/>
      </c>
      <c r="B355" s="389" t="str">
        <f t="array" ref="B355">IF(ROWS(B$9:B355)&gt;$U$5,"",INDEX(U$13:U$512,SMALL(IF(($AB$13:$AB$512=$AB$5),ROW($A$9:$A$508)-ROW($A$9)+1,""),ROWS(B$9:B355)),,1))</f>
        <v/>
      </c>
      <c r="C355" s="389" t="str">
        <f t="array" ref="C355">IF(ROWS(C$9:C355)&gt;$U$5,"",INDEX(V$13:V$512,SMALL(IF(($AB$13:$AB$512=$AB$5),ROW($A$9:$A$508)-ROW($A$9)+1,""),ROWS(C$9:C355)),,1))</f>
        <v/>
      </c>
      <c r="D355" s="30" t="str">
        <f t="array" ref="D355">IF(ROWS(D$9:D355)&gt;$U$5,"",INDEX(W$13:W$512,SMALL(IF(($AB$13:$AB$512=$AB$5),ROW($A$9:$A$508)-ROW($A$9)+1,""),ROWS(D$9:D355)),,1))</f>
        <v/>
      </c>
      <c r="E355" s="59" t="str">
        <f t="array" ref="E355">IF(ROWS(E$9:E355)&gt;$U$5,"",INDEX(X$13:X$512,SMALL(IF(($AB$13:$AB$512=$AB$5),ROW($A$9:$A$508)-ROW($A$9)+1,""),ROWS(E$9:E355)),,1))</f>
        <v/>
      </c>
      <c r="F355" s="59" t="str">
        <f t="array" ref="F355">IF(ROWS(F$9:F355)&gt;$U$5,"",INDEX(Y$13:Y$512,SMALL(IF(($AB$13:$AB$512=$AB$5),ROW($A$9:$A$508)-ROW($A$9)+1,""),ROWS(F$9:F355)),,1))</f>
        <v/>
      </c>
      <c r="G355" s="59" t="str">
        <f t="array" ref="G355">IF(ROWS(G$9:G355)&gt;$U$5,"",INDEX(AB$13:AB$512,SMALL(IF(($AB$13:$AB$512=$AB$5),ROW($A$9:$A$508)-ROW($A$9)+1,""),ROWS(G$9:G355)),,1))</f>
        <v/>
      </c>
      <c r="H355" s="325" t="str">
        <f t="array" ref="H355">IF(ROWS(H$9:H355)&gt;$U$5,"",INDEX(AC$13:AC$512,SMALL(IF(($AB$13:$AB$512=$AB$5),ROW($A$9:$A$508)-ROW($A$9)+1,""),ROWS(H$9:H355)),,1))</f>
        <v/>
      </c>
      <c r="I355" s="105"/>
      <c r="J355" s="105"/>
      <c r="K355" s="105"/>
      <c r="L355" s="105"/>
      <c r="M355" s="136"/>
      <c r="T355" s="44">
        <f>Nut_StatusTool!A349</f>
        <v>343</v>
      </c>
      <c r="U355" s="44">
        <f>Nut_StatusTool!B349</f>
        <v>0</v>
      </c>
      <c r="V355" s="44">
        <f>Nut_StatusTool!C349</f>
        <v>0</v>
      </c>
      <c r="W355" s="44">
        <f>Nut_StatusTool!D349</f>
        <v>0</v>
      </c>
      <c r="X355" s="44">
        <f>Nut_StatusTool!F349</f>
        <v>0</v>
      </c>
      <c r="Y355" s="285" t="str">
        <f>Nut_StatusTool!K349</f>
        <v/>
      </c>
      <c r="Z355" s="44" t="str">
        <f>Nut_StatusTool!L349</f>
        <v/>
      </c>
      <c r="AA355" s="44" t="str">
        <f>Nut_StatusTool!M349</f>
        <v/>
      </c>
      <c r="AB355" s="44" t="str">
        <f>Nut_StatusTool!N349</f>
        <v/>
      </c>
      <c r="AC355" s="44">
        <f>Nut_StatusTool!I349</f>
        <v>0</v>
      </c>
      <c r="AD355" s="44">
        <f>Nut_StatusTool!J349</f>
        <v>0</v>
      </c>
    </row>
    <row r="356" spans="1:30" ht="20.100000000000001" customHeight="1">
      <c r="A356" s="59" t="str">
        <f t="array" ref="A356">IF(ROWS(A$9:A356)&gt;$U$5,"",INDEX(T$13:T$512,SMALL(IF(($AB$13:$AB$512=$AB$5),ROW($A$9:$A$508)-ROW($A$9)+1,""),ROWS(A$9:A356)),,1))</f>
        <v/>
      </c>
      <c r="B356" s="389" t="str">
        <f t="array" ref="B356">IF(ROWS(B$9:B356)&gt;$U$5,"",INDEX(U$13:U$512,SMALL(IF(($AB$13:$AB$512=$AB$5),ROW($A$9:$A$508)-ROW($A$9)+1,""),ROWS(B$9:B356)),,1))</f>
        <v/>
      </c>
      <c r="C356" s="389" t="str">
        <f t="array" ref="C356">IF(ROWS(C$9:C356)&gt;$U$5,"",INDEX(V$13:V$512,SMALL(IF(($AB$13:$AB$512=$AB$5),ROW($A$9:$A$508)-ROW($A$9)+1,""),ROWS(C$9:C356)),,1))</f>
        <v/>
      </c>
      <c r="D356" s="30" t="str">
        <f t="array" ref="D356">IF(ROWS(D$9:D356)&gt;$U$5,"",INDEX(W$13:W$512,SMALL(IF(($AB$13:$AB$512=$AB$5),ROW($A$9:$A$508)-ROW($A$9)+1,""),ROWS(D$9:D356)),,1))</f>
        <v/>
      </c>
      <c r="E356" s="59" t="str">
        <f t="array" ref="E356">IF(ROWS(E$9:E356)&gt;$U$5,"",INDEX(X$13:X$512,SMALL(IF(($AB$13:$AB$512=$AB$5),ROW($A$9:$A$508)-ROW($A$9)+1,""),ROWS(E$9:E356)),,1))</f>
        <v/>
      </c>
      <c r="F356" s="59" t="str">
        <f t="array" ref="F356">IF(ROWS(F$9:F356)&gt;$U$5,"",INDEX(Y$13:Y$512,SMALL(IF(($AB$13:$AB$512=$AB$5),ROW($A$9:$A$508)-ROW($A$9)+1,""),ROWS(F$9:F356)),,1))</f>
        <v/>
      </c>
      <c r="G356" s="59" t="str">
        <f t="array" ref="G356">IF(ROWS(G$9:G356)&gt;$U$5,"",INDEX(AB$13:AB$512,SMALL(IF(($AB$13:$AB$512=$AB$5),ROW($A$9:$A$508)-ROW($A$9)+1,""),ROWS(G$9:G356)),,1))</f>
        <v/>
      </c>
      <c r="H356" s="325" t="str">
        <f t="array" ref="H356">IF(ROWS(H$9:H356)&gt;$U$5,"",INDEX(AC$13:AC$512,SMALL(IF(($AB$13:$AB$512=$AB$5),ROW($A$9:$A$508)-ROW($A$9)+1,""),ROWS(H$9:H356)),,1))</f>
        <v/>
      </c>
      <c r="I356" s="105"/>
      <c r="J356" s="105"/>
      <c r="K356" s="105"/>
      <c r="L356" s="105"/>
      <c r="M356" s="136"/>
      <c r="T356" s="44">
        <f>Nut_StatusTool!A350</f>
        <v>344</v>
      </c>
      <c r="U356" s="44">
        <f>Nut_StatusTool!B350</f>
        <v>0</v>
      </c>
      <c r="V356" s="44">
        <f>Nut_StatusTool!C350</f>
        <v>0</v>
      </c>
      <c r="W356" s="44">
        <f>Nut_StatusTool!D350</f>
        <v>0</v>
      </c>
      <c r="X356" s="44">
        <f>Nut_StatusTool!F350</f>
        <v>0</v>
      </c>
      <c r="Y356" s="285" t="str">
        <f>Nut_StatusTool!K350</f>
        <v/>
      </c>
      <c r="Z356" s="44" t="str">
        <f>Nut_StatusTool!L350</f>
        <v/>
      </c>
      <c r="AA356" s="44" t="str">
        <f>Nut_StatusTool!M350</f>
        <v/>
      </c>
      <c r="AB356" s="44" t="str">
        <f>Nut_StatusTool!N350</f>
        <v/>
      </c>
      <c r="AC356" s="44">
        <f>Nut_StatusTool!I350</f>
        <v>0</v>
      </c>
      <c r="AD356" s="44">
        <f>Nut_StatusTool!J350</f>
        <v>0</v>
      </c>
    </row>
    <row r="357" spans="1:30" ht="20.100000000000001" customHeight="1">
      <c r="A357" s="59" t="str">
        <f t="array" ref="A357">IF(ROWS(A$9:A357)&gt;$U$5,"",INDEX(T$13:T$512,SMALL(IF(($AB$13:$AB$512=$AB$5),ROW($A$9:$A$508)-ROW($A$9)+1,""),ROWS(A$9:A357)),,1))</f>
        <v/>
      </c>
      <c r="B357" s="389" t="str">
        <f t="array" ref="B357">IF(ROWS(B$9:B357)&gt;$U$5,"",INDEX(U$13:U$512,SMALL(IF(($AB$13:$AB$512=$AB$5),ROW($A$9:$A$508)-ROW($A$9)+1,""),ROWS(B$9:B357)),,1))</f>
        <v/>
      </c>
      <c r="C357" s="389" t="str">
        <f t="array" ref="C357">IF(ROWS(C$9:C357)&gt;$U$5,"",INDEX(V$13:V$512,SMALL(IF(($AB$13:$AB$512=$AB$5),ROW($A$9:$A$508)-ROW($A$9)+1,""),ROWS(C$9:C357)),,1))</f>
        <v/>
      </c>
      <c r="D357" s="30" t="str">
        <f t="array" ref="D357">IF(ROWS(D$9:D357)&gt;$U$5,"",INDEX(W$13:W$512,SMALL(IF(($AB$13:$AB$512=$AB$5),ROW($A$9:$A$508)-ROW($A$9)+1,""),ROWS(D$9:D357)),,1))</f>
        <v/>
      </c>
      <c r="E357" s="59" t="str">
        <f t="array" ref="E357">IF(ROWS(E$9:E357)&gt;$U$5,"",INDEX(X$13:X$512,SMALL(IF(($AB$13:$AB$512=$AB$5),ROW($A$9:$A$508)-ROW($A$9)+1,""),ROWS(E$9:E357)),,1))</f>
        <v/>
      </c>
      <c r="F357" s="59" t="str">
        <f t="array" ref="F357">IF(ROWS(F$9:F357)&gt;$U$5,"",INDEX(Y$13:Y$512,SMALL(IF(($AB$13:$AB$512=$AB$5),ROW($A$9:$A$508)-ROW($A$9)+1,""),ROWS(F$9:F357)),,1))</f>
        <v/>
      </c>
      <c r="G357" s="59" t="str">
        <f t="array" ref="G357">IF(ROWS(G$9:G357)&gt;$U$5,"",INDEX(AB$13:AB$512,SMALL(IF(($AB$13:$AB$512=$AB$5),ROW($A$9:$A$508)-ROW($A$9)+1,""),ROWS(G$9:G357)),,1))</f>
        <v/>
      </c>
      <c r="H357" s="325" t="str">
        <f t="array" ref="H357">IF(ROWS(H$9:H357)&gt;$U$5,"",INDEX(AC$13:AC$512,SMALL(IF(($AB$13:$AB$512=$AB$5),ROW($A$9:$A$508)-ROW($A$9)+1,""),ROWS(H$9:H357)),,1))</f>
        <v/>
      </c>
      <c r="I357" s="105"/>
      <c r="J357" s="105"/>
      <c r="K357" s="105"/>
      <c r="L357" s="105"/>
      <c r="M357" s="136"/>
      <c r="T357" s="44">
        <f>Nut_StatusTool!A351</f>
        <v>345</v>
      </c>
      <c r="U357" s="44">
        <f>Nut_StatusTool!B351</f>
        <v>0</v>
      </c>
      <c r="V357" s="44">
        <f>Nut_StatusTool!C351</f>
        <v>0</v>
      </c>
      <c r="W357" s="44">
        <f>Nut_StatusTool!D351</f>
        <v>0</v>
      </c>
      <c r="X357" s="44">
        <f>Nut_StatusTool!F351</f>
        <v>0</v>
      </c>
      <c r="Y357" s="285" t="str">
        <f>Nut_StatusTool!K351</f>
        <v/>
      </c>
      <c r="Z357" s="44" t="str">
        <f>Nut_StatusTool!L351</f>
        <v/>
      </c>
      <c r="AA357" s="44" t="str">
        <f>Nut_StatusTool!M351</f>
        <v/>
      </c>
      <c r="AB357" s="44" t="str">
        <f>Nut_StatusTool!N351</f>
        <v/>
      </c>
      <c r="AC357" s="44">
        <f>Nut_StatusTool!I351</f>
        <v>0</v>
      </c>
      <c r="AD357" s="44">
        <f>Nut_StatusTool!J351</f>
        <v>0</v>
      </c>
    </row>
    <row r="358" spans="1:30" ht="20.100000000000001" customHeight="1">
      <c r="A358" s="59" t="str">
        <f t="array" ref="A358">IF(ROWS(A$9:A358)&gt;$U$5,"",INDEX(T$13:T$512,SMALL(IF(($AB$13:$AB$512=$AB$5),ROW($A$9:$A$508)-ROW($A$9)+1,""),ROWS(A$9:A358)),,1))</f>
        <v/>
      </c>
      <c r="B358" s="389" t="str">
        <f t="array" ref="B358">IF(ROWS(B$9:B358)&gt;$U$5,"",INDEX(U$13:U$512,SMALL(IF(($AB$13:$AB$512=$AB$5),ROW($A$9:$A$508)-ROW($A$9)+1,""),ROWS(B$9:B358)),,1))</f>
        <v/>
      </c>
      <c r="C358" s="389" t="str">
        <f t="array" ref="C358">IF(ROWS(C$9:C358)&gt;$U$5,"",INDEX(V$13:V$512,SMALL(IF(($AB$13:$AB$512=$AB$5),ROW($A$9:$A$508)-ROW($A$9)+1,""),ROWS(C$9:C358)),,1))</f>
        <v/>
      </c>
      <c r="D358" s="30" t="str">
        <f t="array" ref="D358">IF(ROWS(D$9:D358)&gt;$U$5,"",INDEX(W$13:W$512,SMALL(IF(($AB$13:$AB$512=$AB$5),ROW($A$9:$A$508)-ROW($A$9)+1,""),ROWS(D$9:D358)),,1))</f>
        <v/>
      </c>
      <c r="E358" s="59" t="str">
        <f t="array" ref="E358">IF(ROWS(E$9:E358)&gt;$U$5,"",INDEX(X$13:X$512,SMALL(IF(($AB$13:$AB$512=$AB$5),ROW($A$9:$A$508)-ROW($A$9)+1,""),ROWS(E$9:E358)),,1))</f>
        <v/>
      </c>
      <c r="F358" s="59" t="str">
        <f t="array" ref="F358">IF(ROWS(F$9:F358)&gt;$U$5,"",INDEX(Y$13:Y$512,SMALL(IF(($AB$13:$AB$512=$AB$5),ROW($A$9:$A$508)-ROW($A$9)+1,""),ROWS(F$9:F358)),,1))</f>
        <v/>
      </c>
      <c r="G358" s="59" t="str">
        <f t="array" ref="G358">IF(ROWS(G$9:G358)&gt;$U$5,"",INDEX(AB$13:AB$512,SMALL(IF(($AB$13:$AB$512=$AB$5),ROW($A$9:$A$508)-ROW($A$9)+1,""),ROWS(G$9:G358)),,1))</f>
        <v/>
      </c>
      <c r="H358" s="325" t="str">
        <f t="array" ref="H358">IF(ROWS(H$9:H358)&gt;$U$5,"",INDEX(AC$13:AC$512,SMALL(IF(($AB$13:$AB$512=$AB$5),ROW($A$9:$A$508)-ROW($A$9)+1,""),ROWS(H$9:H358)),,1))</f>
        <v/>
      </c>
      <c r="I358" s="105"/>
      <c r="J358" s="105"/>
      <c r="K358" s="105"/>
      <c r="L358" s="105"/>
      <c r="M358" s="136"/>
      <c r="T358" s="44">
        <f>Nut_StatusTool!A352</f>
        <v>346</v>
      </c>
      <c r="U358" s="44">
        <f>Nut_StatusTool!B352</f>
        <v>0</v>
      </c>
      <c r="V358" s="44">
        <f>Nut_StatusTool!C352</f>
        <v>0</v>
      </c>
      <c r="W358" s="44">
        <f>Nut_StatusTool!D352</f>
        <v>0</v>
      </c>
      <c r="X358" s="44">
        <f>Nut_StatusTool!F352</f>
        <v>0</v>
      </c>
      <c r="Y358" s="285" t="str">
        <f>Nut_StatusTool!K352</f>
        <v/>
      </c>
      <c r="Z358" s="44" t="str">
        <f>Nut_StatusTool!L352</f>
        <v/>
      </c>
      <c r="AA358" s="44" t="str">
        <f>Nut_StatusTool!M352</f>
        <v/>
      </c>
      <c r="AB358" s="44" t="str">
        <f>Nut_StatusTool!N352</f>
        <v/>
      </c>
      <c r="AC358" s="44">
        <f>Nut_StatusTool!I352</f>
        <v>0</v>
      </c>
      <c r="AD358" s="44">
        <f>Nut_StatusTool!J352</f>
        <v>0</v>
      </c>
    </row>
    <row r="359" spans="1:30" ht="20.100000000000001" customHeight="1">
      <c r="A359" s="59" t="str">
        <f t="array" ref="A359">IF(ROWS(A$9:A359)&gt;$U$5,"",INDEX(T$13:T$512,SMALL(IF(($AB$13:$AB$512=$AB$5),ROW($A$9:$A$508)-ROW($A$9)+1,""),ROWS(A$9:A359)),,1))</f>
        <v/>
      </c>
      <c r="B359" s="389" t="str">
        <f t="array" ref="B359">IF(ROWS(B$9:B359)&gt;$U$5,"",INDEX(U$13:U$512,SMALL(IF(($AB$13:$AB$512=$AB$5),ROW($A$9:$A$508)-ROW($A$9)+1,""),ROWS(B$9:B359)),,1))</f>
        <v/>
      </c>
      <c r="C359" s="389" t="str">
        <f t="array" ref="C359">IF(ROWS(C$9:C359)&gt;$U$5,"",INDEX(V$13:V$512,SMALL(IF(($AB$13:$AB$512=$AB$5),ROW($A$9:$A$508)-ROW($A$9)+1,""),ROWS(C$9:C359)),,1))</f>
        <v/>
      </c>
      <c r="D359" s="30" t="str">
        <f t="array" ref="D359">IF(ROWS(D$9:D359)&gt;$U$5,"",INDEX(W$13:W$512,SMALL(IF(($AB$13:$AB$512=$AB$5),ROW($A$9:$A$508)-ROW($A$9)+1,""),ROWS(D$9:D359)),,1))</f>
        <v/>
      </c>
      <c r="E359" s="59" t="str">
        <f t="array" ref="E359">IF(ROWS(E$9:E359)&gt;$U$5,"",INDEX(X$13:X$512,SMALL(IF(($AB$13:$AB$512=$AB$5),ROW($A$9:$A$508)-ROW($A$9)+1,""),ROWS(E$9:E359)),,1))</f>
        <v/>
      </c>
      <c r="F359" s="59" t="str">
        <f t="array" ref="F359">IF(ROWS(F$9:F359)&gt;$U$5,"",INDEX(Y$13:Y$512,SMALL(IF(($AB$13:$AB$512=$AB$5),ROW($A$9:$A$508)-ROW($A$9)+1,""),ROWS(F$9:F359)),,1))</f>
        <v/>
      </c>
      <c r="G359" s="59" t="str">
        <f t="array" ref="G359">IF(ROWS(G$9:G359)&gt;$U$5,"",INDEX(AB$13:AB$512,SMALL(IF(($AB$13:$AB$512=$AB$5),ROW($A$9:$A$508)-ROW($A$9)+1,""),ROWS(G$9:G359)),,1))</f>
        <v/>
      </c>
      <c r="H359" s="325" t="str">
        <f t="array" ref="H359">IF(ROWS(H$9:H359)&gt;$U$5,"",INDEX(AC$13:AC$512,SMALL(IF(($AB$13:$AB$512=$AB$5),ROW($A$9:$A$508)-ROW($A$9)+1,""),ROWS(H$9:H359)),,1))</f>
        <v/>
      </c>
      <c r="I359" s="105"/>
      <c r="J359" s="105"/>
      <c r="K359" s="105"/>
      <c r="L359" s="105"/>
      <c r="M359" s="136"/>
      <c r="T359" s="44">
        <f>Nut_StatusTool!A353</f>
        <v>347</v>
      </c>
      <c r="U359" s="44">
        <f>Nut_StatusTool!B353</f>
        <v>0</v>
      </c>
      <c r="V359" s="44">
        <f>Nut_StatusTool!C353</f>
        <v>0</v>
      </c>
      <c r="W359" s="44">
        <f>Nut_StatusTool!D353</f>
        <v>0</v>
      </c>
      <c r="X359" s="44">
        <f>Nut_StatusTool!F353</f>
        <v>0</v>
      </c>
      <c r="Y359" s="285" t="str">
        <f>Nut_StatusTool!K353</f>
        <v/>
      </c>
      <c r="Z359" s="44" t="str">
        <f>Nut_StatusTool!L353</f>
        <v/>
      </c>
      <c r="AA359" s="44" t="str">
        <f>Nut_StatusTool!M353</f>
        <v/>
      </c>
      <c r="AB359" s="44" t="str">
        <f>Nut_StatusTool!N353</f>
        <v/>
      </c>
      <c r="AC359" s="44">
        <f>Nut_StatusTool!I353</f>
        <v>0</v>
      </c>
      <c r="AD359" s="44">
        <f>Nut_StatusTool!J353</f>
        <v>0</v>
      </c>
    </row>
    <row r="360" spans="1:30" ht="20.100000000000001" customHeight="1">
      <c r="A360" s="59" t="str">
        <f t="array" ref="A360">IF(ROWS(A$9:A360)&gt;$U$5,"",INDEX(T$13:T$512,SMALL(IF(($AB$13:$AB$512=$AB$5),ROW($A$9:$A$508)-ROW($A$9)+1,""),ROWS(A$9:A360)),,1))</f>
        <v/>
      </c>
      <c r="B360" s="389" t="str">
        <f t="array" ref="B360">IF(ROWS(B$9:B360)&gt;$U$5,"",INDEX(U$13:U$512,SMALL(IF(($AB$13:$AB$512=$AB$5),ROW($A$9:$A$508)-ROW($A$9)+1,""),ROWS(B$9:B360)),,1))</f>
        <v/>
      </c>
      <c r="C360" s="389" t="str">
        <f t="array" ref="C360">IF(ROWS(C$9:C360)&gt;$U$5,"",INDEX(V$13:V$512,SMALL(IF(($AB$13:$AB$512=$AB$5),ROW($A$9:$A$508)-ROW($A$9)+1,""),ROWS(C$9:C360)),,1))</f>
        <v/>
      </c>
      <c r="D360" s="30" t="str">
        <f t="array" ref="D360">IF(ROWS(D$9:D360)&gt;$U$5,"",INDEX(W$13:W$512,SMALL(IF(($AB$13:$AB$512=$AB$5),ROW($A$9:$A$508)-ROW($A$9)+1,""),ROWS(D$9:D360)),,1))</f>
        <v/>
      </c>
      <c r="E360" s="59" t="str">
        <f t="array" ref="E360">IF(ROWS(E$9:E360)&gt;$U$5,"",INDEX(X$13:X$512,SMALL(IF(($AB$13:$AB$512=$AB$5),ROW($A$9:$A$508)-ROW($A$9)+1,""),ROWS(E$9:E360)),,1))</f>
        <v/>
      </c>
      <c r="F360" s="59" t="str">
        <f t="array" ref="F360">IF(ROWS(F$9:F360)&gt;$U$5,"",INDEX(Y$13:Y$512,SMALL(IF(($AB$13:$AB$512=$AB$5),ROW($A$9:$A$508)-ROW($A$9)+1,""),ROWS(F$9:F360)),,1))</f>
        <v/>
      </c>
      <c r="G360" s="59" t="str">
        <f t="array" ref="G360">IF(ROWS(G$9:G360)&gt;$U$5,"",INDEX(AB$13:AB$512,SMALL(IF(($AB$13:$AB$512=$AB$5),ROW($A$9:$A$508)-ROW($A$9)+1,""),ROWS(G$9:G360)),,1))</f>
        <v/>
      </c>
      <c r="H360" s="325" t="str">
        <f t="array" ref="H360">IF(ROWS(H$9:H360)&gt;$U$5,"",INDEX(AC$13:AC$512,SMALL(IF(($AB$13:$AB$512=$AB$5),ROW($A$9:$A$508)-ROW($A$9)+1,""),ROWS(H$9:H360)),,1))</f>
        <v/>
      </c>
      <c r="I360" s="105"/>
      <c r="J360" s="105"/>
      <c r="K360" s="105"/>
      <c r="L360" s="105"/>
      <c r="M360" s="136"/>
      <c r="T360" s="44">
        <f>Nut_StatusTool!A354</f>
        <v>348</v>
      </c>
      <c r="U360" s="44">
        <f>Nut_StatusTool!B354</f>
        <v>0</v>
      </c>
      <c r="V360" s="44">
        <f>Nut_StatusTool!C354</f>
        <v>0</v>
      </c>
      <c r="W360" s="44">
        <f>Nut_StatusTool!D354</f>
        <v>0</v>
      </c>
      <c r="X360" s="44">
        <f>Nut_StatusTool!F354</f>
        <v>0</v>
      </c>
      <c r="Y360" s="285" t="str">
        <f>Nut_StatusTool!K354</f>
        <v/>
      </c>
      <c r="Z360" s="44" t="str">
        <f>Nut_StatusTool!L354</f>
        <v/>
      </c>
      <c r="AA360" s="44" t="str">
        <f>Nut_StatusTool!M354</f>
        <v/>
      </c>
      <c r="AB360" s="44" t="str">
        <f>Nut_StatusTool!N354</f>
        <v/>
      </c>
      <c r="AC360" s="44">
        <f>Nut_StatusTool!I354</f>
        <v>0</v>
      </c>
      <c r="AD360" s="44">
        <f>Nut_StatusTool!J354</f>
        <v>0</v>
      </c>
    </row>
    <row r="361" spans="1:30" ht="20.100000000000001" customHeight="1">
      <c r="A361" s="59" t="str">
        <f t="array" ref="A361">IF(ROWS(A$9:A361)&gt;$U$5,"",INDEX(T$13:T$512,SMALL(IF(($AB$13:$AB$512=$AB$5),ROW($A$9:$A$508)-ROW($A$9)+1,""),ROWS(A$9:A361)),,1))</f>
        <v/>
      </c>
      <c r="B361" s="389" t="str">
        <f t="array" ref="B361">IF(ROWS(B$9:B361)&gt;$U$5,"",INDEX(U$13:U$512,SMALL(IF(($AB$13:$AB$512=$AB$5),ROW($A$9:$A$508)-ROW($A$9)+1,""),ROWS(B$9:B361)),,1))</f>
        <v/>
      </c>
      <c r="C361" s="389" t="str">
        <f t="array" ref="C361">IF(ROWS(C$9:C361)&gt;$U$5,"",INDEX(V$13:V$512,SMALL(IF(($AB$13:$AB$512=$AB$5),ROW($A$9:$A$508)-ROW($A$9)+1,""),ROWS(C$9:C361)),,1))</f>
        <v/>
      </c>
      <c r="D361" s="30" t="str">
        <f t="array" ref="D361">IF(ROWS(D$9:D361)&gt;$U$5,"",INDEX(W$13:W$512,SMALL(IF(($AB$13:$AB$512=$AB$5),ROW($A$9:$A$508)-ROW($A$9)+1,""),ROWS(D$9:D361)),,1))</f>
        <v/>
      </c>
      <c r="E361" s="59" t="str">
        <f t="array" ref="E361">IF(ROWS(E$9:E361)&gt;$U$5,"",INDEX(X$13:X$512,SMALL(IF(($AB$13:$AB$512=$AB$5),ROW($A$9:$A$508)-ROW($A$9)+1,""),ROWS(E$9:E361)),,1))</f>
        <v/>
      </c>
      <c r="F361" s="59" t="str">
        <f t="array" ref="F361">IF(ROWS(F$9:F361)&gt;$U$5,"",INDEX(Y$13:Y$512,SMALL(IF(($AB$13:$AB$512=$AB$5),ROW($A$9:$A$508)-ROW($A$9)+1,""),ROWS(F$9:F361)),,1))</f>
        <v/>
      </c>
      <c r="G361" s="59" t="str">
        <f t="array" ref="G361">IF(ROWS(G$9:G361)&gt;$U$5,"",INDEX(AB$13:AB$512,SMALL(IF(($AB$13:$AB$512=$AB$5),ROW($A$9:$A$508)-ROW($A$9)+1,""),ROWS(G$9:G361)),,1))</f>
        <v/>
      </c>
      <c r="H361" s="325" t="str">
        <f t="array" ref="H361">IF(ROWS(H$9:H361)&gt;$U$5,"",INDEX(AC$13:AC$512,SMALL(IF(($AB$13:$AB$512=$AB$5),ROW($A$9:$A$508)-ROW($A$9)+1,""),ROWS(H$9:H361)),,1))</f>
        <v/>
      </c>
      <c r="I361" s="105"/>
      <c r="J361" s="105"/>
      <c r="K361" s="105"/>
      <c r="L361" s="105"/>
      <c r="M361" s="136"/>
      <c r="T361" s="44">
        <f>Nut_StatusTool!A355</f>
        <v>349</v>
      </c>
      <c r="U361" s="44">
        <f>Nut_StatusTool!B355</f>
        <v>0</v>
      </c>
      <c r="V361" s="44">
        <f>Nut_StatusTool!C355</f>
        <v>0</v>
      </c>
      <c r="W361" s="44">
        <f>Nut_StatusTool!D355</f>
        <v>0</v>
      </c>
      <c r="X361" s="44">
        <f>Nut_StatusTool!F355</f>
        <v>0</v>
      </c>
      <c r="Y361" s="285" t="str">
        <f>Nut_StatusTool!K355</f>
        <v/>
      </c>
      <c r="Z361" s="44" t="str">
        <f>Nut_StatusTool!L355</f>
        <v/>
      </c>
      <c r="AA361" s="44" t="str">
        <f>Nut_StatusTool!M355</f>
        <v/>
      </c>
      <c r="AB361" s="44" t="str">
        <f>Nut_StatusTool!N355</f>
        <v/>
      </c>
      <c r="AC361" s="44">
        <f>Nut_StatusTool!I355</f>
        <v>0</v>
      </c>
      <c r="AD361" s="44">
        <f>Nut_StatusTool!J355</f>
        <v>0</v>
      </c>
    </row>
    <row r="362" spans="1:30" ht="20.100000000000001" customHeight="1">
      <c r="A362" s="59" t="str">
        <f t="array" ref="A362">IF(ROWS(A$9:A362)&gt;$U$5,"",INDEX(T$13:T$512,SMALL(IF(($AB$13:$AB$512=$AB$5),ROW($A$9:$A$508)-ROW($A$9)+1,""),ROWS(A$9:A362)),,1))</f>
        <v/>
      </c>
      <c r="B362" s="389" t="str">
        <f t="array" ref="B362">IF(ROWS(B$9:B362)&gt;$U$5,"",INDEX(U$13:U$512,SMALL(IF(($AB$13:$AB$512=$AB$5),ROW($A$9:$A$508)-ROW($A$9)+1,""),ROWS(B$9:B362)),,1))</f>
        <v/>
      </c>
      <c r="C362" s="389" t="str">
        <f t="array" ref="C362">IF(ROWS(C$9:C362)&gt;$U$5,"",INDEX(V$13:V$512,SMALL(IF(($AB$13:$AB$512=$AB$5),ROW($A$9:$A$508)-ROW($A$9)+1,""),ROWS(C$9:C362)),,1))</f>
        <v/>
      </c>
      <c r="D362" s="30" t="str">
        <f t="array" ref="D362">IF(ROWS(D$9:D362)&gt;$U$5,"",INDEX(W$13:W$512,SMALL(IF(($AB$13:$AB$512=$AB$5),ROW($A$9:$A$508)-ROW($A$9)+1,""),ROWS(D$9:D362)),,1))</f>
        <v/>
      </c>
      <c r="E362" s="59" t="str">
        <f t="array" ref="E362">IF(ROWS(E$9:E362)&gt;$U$5,"",INDEX(X$13:X$512,SMALL(IF(($AB$13:$AB$512=$AB$5),ROW($A$9:$A$508)-ROW($A$9)+1,""),ROWS(E$9:E362)),,1))</f>
        <v/>
      </c>
      <c r="F362" s="59" t="str">
        <f t="array" ref="F362">IF(ROWS(F$9:F362)&gt;$U$5,"",INDEX(Y$13:Y$512,SMALL(IF(($AB$13:$AB$512=$AB$5),ROW($A$9:$A$508)-ROW($A$9)+1,""),ROWS(F$9:F362)),,1))</f>
        <v/>
      </c>
      <c r="G362" s="59" t="str">
        <f t="array" ref="G362">IF(ROWS(G$9:G362)&gt;$U$5,"",INDEX(AB$13:AB$512,SMALL(IF(($AB$13:$AB$512=$AB$5),ROW($A$9:$A$508)-ROW($A$9)+1,""),ROWS(G$9:G362)),,1))</f>
        <v/>
      </c>
      <c r="H362" s="325" t="str">
        <f t="array" ref="H362">IF(ROWS(H$9:H362)&gt;$U$5,"",INDEX(AC$13:AC$512,SMALL(IF(($AB$13:$AB$512=$AB$5),ROW($A$9:$A$508)-ROW($A$9)+1,""),ROWS(H$9:H362)),,1))</f>
        <v/>
      </c>
      <c r="I362" s="105"/>
      <c r="J362" s="105"/>
      <c r="K362" s="105"/>
      <c r="L362" s="105"/>
      <c r="M362" s="136"/>
      <c r="T362" s="44">
        <f>Nut_StatusTool!A356</f>
        <v>350</v>
      </c>
      <c r="U362" s="44">
        <f>Nut_StatusTool!B356</f>
        <v>0</v>
      </c>
      <c r="V362" s="44">
        <f>Nut_StatusTool!C356</f>
        <v>0</v>
      </c>
      <c r="W362" s="44">
        <f>Nut_StatusTool!D356</f>
        <v>0</v>
      </c>
      <c r="X362" s="44">
        <f>Nut_StatusTool!F356</f>
        <v>0</v>
      </c>
      <c r="Y362" s="285" t="str">
        <f>Nut_StatusTool!K356</f>
        <v/>
      </c>
      <c r="Z362" s="44" t="str">
        <f>Nut_StatusTool!L356</f>
        <v/>
      </c>
      <c r="AA362" s="44" t="str">
        <f>Nut_StatusTool!M356</f>
        <v/>
      </c>
      <c r="AB362" s="44" t="str">
        <f>Nut_StatusTool!N356</f>
        <v/>
      </c>
      <c r="AC362" s="44">
        <f>Nut_StatusTool!I356</f>
        <v>0</v>
      </c>
      <c r="AD362" s="44">
        <f>Nut_StatusTool!J356</f>
        <v>0</v>
      </c>
    </row>
    <row r="363" spans="1:30" ht="20.100000000000001" customHeight="1">
      <c r="A363" s="59" t="str">
        <f t="array" ref="A363">IF(ROWS(A$9:A363)&gt;$U$5,"",INDEX(T$13:T$512,SMALL(IF(($AB$13:$AB$512=$AB$5),ROW($A$9:$A$508)-ROW($A$9)+1,""),ROWS(A$9:A363)),,1))</f>
        <v/>
      </c>
      <c r="B363" s="389" t="str">
        <f t="array" ref="B363">IF(ROWS(B$9:B363)&gt;$U$5,"",INDEX(U$13:U$512,SMALL(IF(($AB$13:$AB$512=$AB$5),ROW($A$9:$A$508)-ROW($A$9)+1,""),ROWS(B$9:B363)),,1))</f>
        <v/>
      </c>
      <c r="C363" s="389" t="str">
        <f t="array" ref="C363">IF(ROWS(C$9:C363)&gt;$U$5,"",INDEX(V$13:V$512,SMALL(IF(($AB$13:$AB$512=$AB$5),ROW($A$9:$A$508)-ROW($A$9)+1,""),ROWS(C$9:C363)),,1))</f>
        <v/>
      </c>
      <c r="D363" s="30" t="str">
        <f t="array" ref="D363">IF(ROWS(D$9:D363)&gt;$U$5,"",INDEX(W$13:W$512,SMALL(IF(($AB$13:$AB$512=$AB$5),ROW($A$9:$A$508)-ROW($A$9)+1,""),ROWS(D$9:D363)),,1))</f>
        <v/>
      </c>
      <c r="E363" s="59" t="str">
        <f t="array" ref="E363">IF(ROWS(E$9:E363)&gt;$U$5,"",INDEX(X$13:X$512,SMALL(IF(($AB$13:$AB$512=$AB$5),ROW($A$9:$A$508)-ROW($A$9)+1,""),ROWS(E$9:E363)),,1))</f>
        <v/>
      </c>
      <c r="F363" s="59" t="str">
        <f t="array" ref="F363">IF(ROWS(F$9:F363)&gt;$U$5,"",INDEX(Y$13:Y$512,SMALL(IF(($AB$13:$AB$512=$AB$5),ROW($A$9:$A$508)-ROW($A$9)+1,""),ROWS(F$9:F363)),,1))</f>
        <v/>
      </c>
      <c r="G363" s="59" t="str">
        <f t="array" ref="G363">IF(ROWS(G$9:G363)&gt;$U$5,"",INDEX(AB$13:AB$512,SMALL(IF(($AB$13:$AB$512=$AB$5),ROW($A$9:$A$508)-ROW($A$9)+1,""),ROWS(G$9:G363)),,1))</f>
        <v/>
      </c>
      <c r="H363" s="325" t="str">
        <f t="array" ref="H363">IF(ROWS(H$9:H363)&gt;$U$5,"",INDEX(AC$13:AC$512,SMALL(IF(($AB$13:$AB$512=$AB$5),ROW($A$9:$A$508)-ROW($A$9)+1,""),ROWS(H$9:H363)),,1))</f>
        <v/>
      </c>
      <c r="I363" s="105"/>
      <c r="J363" s="105"/>
      <c r="K363" s="105"/>
      <c r="L363" s="105"/>
      <c r="M363" s="136"/>
      <c r="T363" s="44">
        <f>Nut_StatusTool!A357</f>
        <v>351</v>
      </c>
      <c r="U363" s="44">
        <f>Nut_StatusTool!B357</f>
        <v>0</v>
      </c>
      <c r="V363" s="44">
        <f>Nut_StatusTool!C357</f>
        <v>0</v>
      </c>
      <c r="W363" s="44">
        <f>Nut_StatusTool!D357</f>
        <v>0</v>
      </c>
      <c r="X363" s="44">
        <f>Nut_StatusTool!F357</f>
        <v>0</v>
      </c>
      <c r="Y363" s="285" t="str">
        <f>Nut_StatusTool!K357</f>
        <v/>
      </c>
      <c r="Z363" s="44" t="str">
        <f>Nut_StatusTool!L357</f>
        <v/>
      </c>
      <c r="AA363" s="44" t="str">
        <f>Nut_StatusTool!M357</f>
        <v/>
      </c>
      <c r="AB363" s="44" t="str">
        <f>Nut_StatusTool!N357</f>
        <v/>
      </c>
      <c r="AC363" s="44">
        <f>Nut_StatusTool!I357</f>
        <v>0</v>
      </c>
      <c r="AD363" s="44">
        <f>Nut_StatusTool!J357</f>
        <v>0</v>
      </c>
    </row>
    <row r="364" spans="1:30" ht="20.100000000000001" customHeight="1">
      <c r="A364" s="59" t="str">
        <f t="array" ref="A364">IF(ROWS(A$9:A364)&gt;$U$5,"",INDEX(T$13:T$512,SMALL(IF(($AB$13:$AB$512=$AB$5),ROW($A$9:$A$508)-ROW($A$9)+1,""),ROWS(A$9:A364)),,1))</f>
        <v/>
      </c>
      <c r="B364" s="389" t="str">
        <f t="array" ref="B364">IF(ROWS(B$9:B364)&gt;$U$5,"",INDEX(U$13:U$512,SMALL(IF(($AB$13:$AB$512=$AB$5),ROW($A$9:$A$508)-ROW($A$9)+1,""),ROWS(B$9:B364)),,1))</f>
        <v/>
      </c>
      <c r="C364" s="389" t="str">
        <f t="array" ref="C364">IF(ROWS(C$9:C364)&gt;$U$5,"",INDEX(V$13:V$512,SMALL(IF(($AB$13:$AB$512=$AB$5),ROW($A$9:$A$508)-ROW($A$9)+1,""),ROWS(C$9:C364)),,1))</f>
        <v/>
      </c>
      <c r="D364" s="30" t="str">
        <f t="array" ref="D364">IF(ROWS(D$9:D364)&gt;$U$5,"",INDEX(W$13:W$512,SMALL(IF(($AB$13:$AB$512=$AB$5),ROW($A$9:$A$508)-ROW($A$9)+1,""),ROWS(D$9:D364)),,1))</f>
        <v/>
      </c>
      <c r="E364" s="59" t="str">
        <f t="array" ref="E364">IF(ROWS(E$9:E364)&gt;$U$5,"",INDEX(X$13:X$512,SMALL(IF(($AB$13:$AB$512=$AB$5),ROW($A$9:$A$508)-ROW($A$9)+1,""),ROWS(E$9:E364)),,1))</f>
        <v/>
      </c>
      <c r="F364" s="59" t="str">
        <f t="array" ref="F364">IF(ROWS(F$9:F364)&gt;$U$5,"",INDEX(Y$13:Y$512,SMALL(IF(($AB$13:$AB$512=$AB$5),ROW($A$9:$A$508)-ROW($A$9)+1,""),ROWS(F$9:F364)),,1))</f>
        <v/>
      </c>
      <c r="G364" s="59" t="str">
        <f t="array" ref="G364">IF(ROWS(G$9:G364)&gt;$U$5,"",INDEX(AB$13:AB$512,SMALL(IF(($AB$13:$AB$512=$AB$5),ROW($A$9:$A$508)-ROW($A$9)+1,""),ROWS(G$9:G364)),,1))</f>
        <v/>
      </c>
      <c r="H364" s="325" t="str">
        <f t="array" ref="H364">IF(ROWS(H$9:H364)&gt;$U$5,"",INDEX(AC$13:AC$512,SMALL(IF(($AB$13:$AB$512=$AB$5),ROW($A$9:$A$508)-ROW($A$9)+1,""),ROWS(H$9:H364)),,1))</f>
        <v/>
      </c>
      <c r="I364" s="105"/>
      <c r="J364" s="105"/>
      <c r="K364" s="105"/>
      <c r="L364" s="105"/>
      <c r="M364" s="136"/>
      <c r="T364" s="44">
        <f>Nut_StatusTool!A358</f>
        <v>352</v>
      </c>
      <c r="U364" s="44">
        <f>Nut_StatusTool!B358</f>
        <v>0</v>
      </c>
      <c r="V364" s="44">
        <f>Nut_StatusTool!C358</f>
        <v>0</v>
      </c>
      <c r="W364" s="44">
        <f>Nut_StatusTool!D358</f>
        <v>0</v>
      </c>
      <c r="X364" s="44">
        <f>Nut_StatusTool!F358</f>
        <v>0</v>
      </c>
      <c r="Y364" s="285" t="str">
        <f>Nut_StatusTool!K358</f>
        <v/>
      </c>
      <c r="Z364" s="44" t="str">
        <f>Nut_StatusTool!L358</f>
        <v/>
      </c>
      <c r="AA364" s="44" t="str">
        <f>Nut_StatusTool!M358</f>
        <v/>
      </c>
      <c r="AB364" s="44" t="str">
        <f>Nut_StatusTool!N358</f>
        <v/>
      </c>
      <c r="AC364" s="44">
        <f>Nut_StatusTool!I358</f>
        <v>0</v>
      </c>
      <c r="AD364" s="44">
        <f>Nut_StatusTool!J358</f>
        <v>0</v>
      </c>
    </row>
    <row r="365" spans="1:30" ht="20.100000000000001" customHeight="1">
      <c r="A365" s="59" t="str">
        <f t="array" ref="A365">IF(ROWS(A$9:A365)&gt;$U$5,"",INDEX(T$13:T$512,SMALL(IF(($AB$13:$AB$512=$AB$5),ROW($A$9:$A$508)-ROW($A$9)+1,""),ROWS(A$9:A365)),,1))</f>
        <v/>
      </c>
      <c r="B365" s="389" t="str">
        <f t="array" ref="B365">IF(ROWS(B$9:B365)&gt;$U$5,"",INDEX(U$13:U$512,SMALL(IF(($AB$13:$AB$512=$AB$5),ROW($A$9:$A$508)-ROW($A$9)+1,""),ROWS(B$9:B365)),,1))</f>
        <v/>
      </c>
      <c r="C365" s="389" t="str">
        <f t="array" ref="C365">IF(ROWS(C$9:C365)&gt;$U$5,"",INDEX(V$13:V$512,SMALL(IF(($AB$13:$AB$512=$AB$5),ROW($A$9:$A$508)-ROW($A$9)+1,""),ROWS(C$9:C365)),,1))</f>
        <v/>
      </c>
      <c r="D365" s="30" t="str">
        <f t="array" ref="D365">IF(ROWS(D$9:D365)&gt;$U$5,"",INDEX(W$13:W$512,SMALL(IF(($AB$13:$AB$512=$AB$5),ROW($A$9:$A$508)-ROW($A$9)+1,""),ROWS(D$9:D365)),,1))</f>
        <v/>
      </c>
      <c r="E365" s="59" t="str">
        <f t="array" ref="E365">IF(ROWS(E$9:E365)&gt;$U$5,"",INDEX(X$13:X$512,SMALL(IF(($AB$13:$AB$512=$AB$5),ROW($A$9:$A$508)-ROW($A$9)+1,""),ROWS(E$9:E365)),,1))</f>
        <v/>
      </c>
      <c r="F365" s="59" t="str">
        <f t="array" ref="F365">IF(ROWS(F$9:F365)&gt;$U$5,"",INDEX(Y$13:Y$512,SMALL(IF(($AB$13:$AB$512=$AB$5),ROW($A$9:$A$508)-ROW($A$9)+1,""),ROWS(F$9:F365)),,1))</f>
        <v/>
      </c>
      <c r="G365" s="59" t="str">
        <f t="array" ref="G365">IF(ROWS(G$9:G365)&gt;$U$5,"",INDEX(AB$13:AB$512,SMALL(IF(($AB$13:$AB$512=$AB$5),ROW($A$9:$A$508)-ROW($A$9)+1,""),ROWS(G$9:G365)),,1))</f>
        <v/>
      </c>
      <c r="H365" s="325" t="str">
        <f t="array" ref="H365">IF(ROWS(H$9:H365)&gt;$U$5,"",INDEX(AC$13:AC$512,SMALL(IF(($AB$13:$AB$512=$AB$5),ROW($A$9:$A$508)-ROW($A$9)+1,""),ROWS(H$9:H365)),,1))</f>
        <v/>
      </c>
      <c r="I365" s="105"/>
      <c r="J365" s="105"/>
      <c r="K365" s="105"/>
      <c r="L365" s="105"/>
      <c r="M365" s="136"/>
      <c r="T365" s="44">
        <f>Nut_StatusTool!A359</f>
        <v>353</v>
      </c>
      <c r="U365" s="44">
        <f>Nut_StatusTool!B359</f>
        <v>0</v>
      </c>
      <c r="V365" s="44">
        <f>Nut_StatusTool!C359</f>
        <v>0</v>
      </c>
      <c r="W365" s="44">
        <f>Nut_StatusTool!D359</f>
        <v>0</v>
      </c>
      <c r="X365" s="44">
        <f>Nut_StatusTool!F359</f>
        <v>0</v>
      </c>
      <c r="Y365" s="285" t="str">
        <f>Nut_StatusTool!K359</f>
        <v/>
      </c>
      <c r="Z365" s="44" t="str">
        <f>Nut_StatusTool!L359</f>
        <v/>
      </c>
      <c r="AA365" s="44" t="str">
        <f>Nut_StatusTool!M359</f>
        <v/>
      </c>
      <c r="AB365" s="44" t="str">
        <f>Nut_StatusTool!N359</f>
        <v/>
      </c>
      <c r="AC365" s="44">
        <f>Nut_StatusTool!I359</f>
        <v>0</v>
      </c>
      <c r="AD365" s="44">
        <f>Nut_StatusTool!J359</f>
        <v>0</v>
      </c>
    </row>
    <row r="366" spans="1:30" ht="20.100000000000001" customHeight="1">
      <c r="A366" s="59" t="str">
        <f t="array" ref="A366">IF(ROWS(A$9:A366)&gt;$U$5,"",INDEX(T$13:T$512,SMALL(IF(($AB$13:$AB$512=$AB$5),ROW($A$9:$A$508)-ROW($A$9)+1,""),ROWS(A$9:A366)),,1))</f>
        <v/>
      </c>
      <c r="B366" s="389" t="str">
        <f t="array" ref="B366">IF(ROWS(B$9:B366)&gt;$U$5,"",INDEX(U$13:U$512,SMALL(IF(($AB$13:$AB$512=$AB$5),ROW($A$9:$A$508)-ROW($A$9)+1,""),ROWS(B$9:B366)),,1))</f>
        <v/>
      </c>
      <c r="C366" s="389" t="str">
        <f t="array" ref="C366">IF(ROWS(C$9:C366)&gt;$U$5,"",INDEX(V$13:V$512,SMALL(IF(($AB$13:$AB$512=$AB$5),ROW($A$9:$A$508)-ROW($A$9)+1,""),ROWS(C$9:C366)),,1))</f>
        <v/>
      </c>
      <c r="D366" s="30" t="str">
        <f t="array" ref="D366">IF(ROWS(D$9:D366)&gt;$U$5,"",INDEX(W$13:W$512,SMALL(IF(($AB$13:$AB$512=$AB$5),ROW($A$9:$A$508)-ROW($A$9)+1,""),ROWS(D$9:D366)),,1))</f>
        <v/>
      </c>
      <c r="E366" s="59" t="str">
        <f t="array" ref="E366">IF(ROWS(E$9:E366)&gt;$U$5,"",INDEX(X$13:X$512,SMALL(IF(($AB$13:$AB$512=$AB$5),ROW($A$9:$A$508)-ROW($A$9)+1,""),ROWS(E$9:E366)),,1))</f>
        <v/>
      </c>
      <c r="F366" s="59" t="str">
        <f t="array" ref="F366">IF(ROWS(F$9:F366)&gt;$U$5,"",INDEX(Y$13:Y$512,SMALL(IF(($AB$13:$AB$512=$AB$5),ROW($A$9:$A$508)-ROW($A$9)+1,""),ROWS(F$9:F366)),,1))</f>
        <v/>
      </c>
      <c r="G366" s="59" t="str">
        <f t="array" ref="G366">IF(ROWS(G$9:G366)&gt;$U$5,"",INDEX(AB$13:AB$512,SMALL(IF(($AB$13:$AB$512=$AB$5),ROW($A$9:$A$508)-ROW($A$9)+1,""),ROWS(G$9:G366)),,1))</f>
        <v/>
      </c>
      <c r="H366" s="325" t="str">
        <f t="array" ref="H366">IF(ROWS(H$9:H366)&gt;$U$5,"",INDEX(AC$13:AC$512,SMALL(IF(($AB$13:$AB$512=$AB$5),ROW($A$9:$A$508)-ROW($A$9)+1,""),ROWS(H$9:H366)),,1))</f>
        <v/>
      </c>
      <c r="I366" s="105"/>
      <c r="J366" s="105"/>
      <c r="K366" s="105"/>
      <c r="L366" s="105"/>
      <c r="M366" s="136"/>
      <c r="T366" s="44">
        <f>Nut_StatusTool!A360</f>
        <v>354</v>
      </c>
      <c r="U366" s="44">
        <f>Nut_StatusTool!B360</f>
        <v>0</v>
      </c>
      <c r="V366" s="44">
        <f>Nut_StatusTool!C360</f>
        <v>0</v>
      </c>
      <c r="W366" s="44">
        <f>Nut_StatusTool!D360</f>
        <v>0</v>
      </c>
      <c r="X366" s="44">
        <f>Nut_StatusTool!F360</f>
        <v>0</v>
      </c>
      <c r="Y366" s="285" t="str">
        <f>Nut_StatusTool!K360</f>
        <v/>
      </c>
      <c r="Z366" s="44" t="str">
        <f>Nut_StatusTool!L360</f>
        <v/>
      </c>
      <c r="AA366" s="44" t="str">
        <f>Nut_StatusTool!M360</f>
        <v/>
      </c>
      <c r="AB366" s="44" t="str">
        <f>Nut_StatusTool!N360</f>
        <v/>
      </c>
      <c r="AC366" s="44">
        <f>Nut_StatusTool!I360</f>
        <v>0</v>
      </c>
      <c r="AD366" s="44">
        <f>Nut_StatusTool!J360</f>
        <v>0</v>
      </c>
    </row>
    <row r="367" spans="1:30" ht="20.100000000000001" customHeight="1">
      <c r="A367" s="59" t="str">
        <f t="array" ref="A367">IF(ROWS(A$9:A367)&gt;$U$5,"",INDEX(T$13:T$512,SMALL(IF(($AB$13:$AB$512=$AB$5),ROW($A$9:$A$508)-ROW($A$9)+1,""),ROWS(A$9:A367)),,1))</f>
        <v/>
      </c>
      <c r="B367" s="389" t="str">
        <f t="array" ref="B367">IF(ROWS(B$9:B367)&gt;$U$5,"",INDEX(U$13:U$512,SMALL(IF(($AB$13:$AB$512=$AB$5),ROW($A$9:$A$508)-ROW($A$9)+1,""),ROWS(B$9:B367)),,1))</f>
        <v/>
      </c>
      <c r="C367" s="389" t="str">
        <f t="array" ref="C367">IF(ROWS(C$9:C367)&gt;$U$5,"",INDEX(V$13:V$512,SMALL(IF(($AB$13:$AB$512=$AB$5),ROW($A$9:$A$508)-ROW($A$9)+1,""),ROWS(C$9:C367)),,1))</f>
        <v/>
      </c>
      <c r="D367" s="30" t="str">
        <f t="array" ref="D367">IF(ROWS(D$9:D367)&gt;$U$5,"",INDEX(W$13:W$512,SMALL(IF(($AB$13:$AB$512=$AB$5),ROW($A$9:$A$508)-ROW($A$9)+1,""),ROWS(D$9:D367)),,1))</f>
        <v/>
      </c>
      <c r="E367" s="59" t="str">
        <f t="array" ref="E367">IF(ROWS(E$9:E367)&gt;$U$5,"",INDEX(X$13:X$512,SMALL(IF(($AB$13:$AB$512=$AB$5),ROW($A$9:$A$508)-ROW($A$9)+1,""),ROWS(E$9:E367)),,1))</f>
        <v/>
      </c>
      <c r="F367" s="59" t="str">
        <f t="array" ref="F367">IF(ROWS(F$9:F367)&gt;$U$5,"",INDEX(Y$13:Y$512,SMALL(IF(($AB$13:$AB$512=$AB$5),ROW($A$9:$A$508)-ROW($A$9)+1,""),ROWS(F$9:F367)),,1))</f>
        <v/>
      </c>
      <c r="G367" s="59" t="str">
        <f t="array" ref="G367">IF(ROWS(G$9:G367)&gt;$U$5,"",INDEX(AB$13:AB$512,SMALL(IF(($AB$13:$AB$512=$AB$5),ROW($A$9:$A$508)-ROW($A$9)+1,""),ROWS(G$9:G367)),,1))</f>
        <v/>
      </c>
      <c r="H367" s="325" t="str">
        <f t="array" ref="H367">IF(ROWS(H$9:H367)&gt;$U$5,"",INDEX(AC$13:AC$512,SMALL(IF(($AB$13:$AB$512=$AB$5),ROW($A$9:$A$508)-ROW($A$9)+1,""),ROWS(H$9:H367)),,1))</f>
        <v/>
      </c>
      <c r="I367" s="105"/>
      <c r="J367" s="105"/>
      <c r="K367" s="105"/>
      <c r="L367" s="105"/>
      <c r="M367" s="136"/>
      <c r="T367" s="44">
        <f>Nut_StatusTool!A361</f>
        <v>355</v>
      </c>
      <c r="U367" s="44">
        <f>Nut_StatusTool!B361</f>
        <v>0</v>
      </c>
      <c r="V367" s="44">
        <f>Nut_StatusTool!C361</f>
        <v>0</v>
      </c>
      <c r="W367" s="44">
        <f>Nut_StatusTool!D361</f>
        <v>0</v>
      </c>
      <c r="X367" s="44">
        <f>Nut_StatusTool!F361</f>
        <v>0</v>
      </c>
      <c r="Y367" s="285" t="str">
        <f>Nut_StatusTool!K361</f>
        <v/>
      </c>
      <c r="Z367" s="44" t="str">
        <f>Nut_StatusTool!L361</f>
        <v/>
      </c>
      <c r="AA367" s="44" t="str">
        <f>Nut_StatusTool!M361</f>
        <v/>
      </c>
      <c r="AB367" s="44" t="str">
        <f>Nut_StatusTool!N361</f>
        <v/>
      </c>
      <c r="AC367" s="44">
        <f>Nut_StatusTool!I361</f>
        <v>0</v>
      </c>
      <c r="AD367" s="44">
        <f>Nut_StatusTool!J361</f>
        <v>0</v>
      </c>
    </row>
    <row r="368" spans="1:30" ht="20.100000000000001" customHeight="1">
      <c r="A368" s="59" t="str">
        <f t="array" ref="A368">IF(ROWS(A$9:A368)&gt;$U$5,"",INDEX(T$13:T$512,SMALL(IF(($AB$13:$AB$512=$AB$5),ROW($A$9:$A$508)-ROW($A$9)+1,""),ROWS(A$9:A368)),,1))</f>
        <v/>
      </c>
      <c r="B368" s="389" t="str">
        <f t="array" ref="B368">IF(ROWS(B$9:B368)&gt;$U$5,"",INDEX(U$13:U$512,SMALL(IF(($AB$13:$AB$512=$AB$5),ROW($A$9:$A$508)-ROW($A$9)+1,""),ROWS(B$9:B368)),,1))</f>
        <v/>
      </c>
      <c r="C368" s="389" t="str">
        <f t="array" ref="C368">IF(ROWS(C$9:C368)&gt;$U$5,"",INDEX(V$13:V$512,SMALL(IF(($AB$13:$AB$512=$AB$5),ROW($A$9:$A$508)-ROW($A$9)+1,""),ROWS(C$9:C368)),,1))</f>
        <v/>
      </c>
      <c r="D368" s="30" t="str">
        <f t="array" ref="D368">IF(ROWS(D$9:D368)&gt;$U$5,"",INDEX(W$13:W$512,SMALL(IF(($AB$13:$AB$512=$AB$5),ROW($A$9:$A$508)-ROW($A$9)+1,""),ROWS(D$9:D368)),,1))</f>
        <v/>
      </c>
      <c r="E368" s="59" t="str">
        <f t="array" ref="E368">IF(ROWS(E$9:E368)&gt;$U$5,"",INDEX(X$13:X$512,SMALL(IF(($AB$13:$AB$512=$AB$5),ROW($A$9:$A$508)-ROW($A$9)+1,""),ROWS(E$9:E368)),,1))</f>
        <v/>
      </c>
      <c r="F368" s="59" t="str">
        <f t="array" ref="F368">IF(ROWS(F$9:F368)&gt;$U$5,"",INDEX(Y$13:Y$512,SMALL(IF(($AB$13:$AB$512=$AB$5),ROW($A$9:$A$508)-ROW($A$9)+1,""),ROWS(F$9:F368)),,1))</f>
        <v/>
      </c>
      <c r="G368" s="59" t="str">
        <f t="array" ref="G368">IF(ROWS(G$9:G368)&gt;$U$5,"",INDEX(AB$13:AB$512,SMALL(IF(($AB$13:$AB$512=$AB$5),ROW($A$9:$A$508)-ROW($A$9)+1,""),ROWS(G$9:G368)),,1))</f>
        <v/>
      </c>
      <c r="H368" s="325" t="str">
        <f t="array" ref="H368">IF(ROWS(H$9:H368)&gt;$U$5,"",INDEX(AC$13:AC$512,SMALL(IF(($AB$13:$AB$512=$AB$5),ROW($A$9:$A$508)-ROW($A$9)+1,""),ROWS(H$9:H368)),,1))</f>
        <v/>
      </c>
      <c r="I368" s="105"/>
      <c r="J368" s="105"/>
      <c r="K368" s="105"/>
      <c r="L368" s="105"/>
      <c r="M368" s="136"/>
      <c r="T368" s="44">
        <f>Nut_StatusTool!A362</f>
        <v>356</v>
      </c>
      <c r="U368" s="44">
        <f>Nut_StatusTool!B362</f>
        <v>0</v>
      </c>
      <c r="V368" s="44">
        <f>Nut_StatusTool!C362</f>
        <v>0</v>
      </c>
      <c r="W368" s="44">
        <f>Nut_StatusTool!D362</f>
        <v>0</v>
      </c>
      <c r="X368" s="44">
        <f>Nut_StatusTool!F362</f>
        <v>0</v>
      </c>
      <c r="Y368" s="285" t="str">
        <f>Nut_StatusTool!K362</f>
        <v/>
      </c>
      <c r="Z368" s="44" t="str">
        <f>Nut_StatusTool!L362</f>
        <v/>
      </c>
      <c r="AA368" s="44" t="str">
        <f>Nut_StatusTool!M362</f>
        <v/>
      </c>
      <c r="AB368" s="44" t="str">
        <f>Nut_StatusTool!N362</f>
        <v/>
      </c>
      <c r="AC368" s="44">
        <f>Nut_StatusTool!I362</f>
        <v>0</v>
      </c>
      <c r="AD368" s="44">
        <f>Nut_StatusTool!J362</f>
        <v>0</v>
      </c>
    </row>
    <row r="369" spans="1:30" ht="20.100000000000001" customHeight="1">
      <c r="A369" s="59" t="str">
        <f t="array" ref="A369">IF(ROWS(A$9:A369)&gt;$U$5,"",INDEX(T$13:T$512,SMALL(IF(($AB$13:$AB$512=$AB$5),ROW($A$9:$A$508)-ROW($A$9)+1,""),ROWS(A$9:A369)),,1))</f>
        <v/>
      </c>
      <c r="B369" s="389" t="str">
        <f t="array" ref="B369">IF(ROWS(B$9:B369)&gt;$U$5,"",INDEX(U$13:U$512,SMALL(IF(($AB$13:$AB$512=$AB$5),ROW($A$9:$A$508)-ROW($A$9)+1,""),ROWS(B$9:B369)),,1))</f>
        <v/>
      </c>
      <c r="C369" s="389" t="str">
        <f t="array" ref="C369">IF(ROWS(C$9:C369)&gt;$U$5,"",INDEX(V$13:V$512,SMALL(IF(($AB$13:$AB$512=$AB$5),ROW($A$9:$A$508)-ROW($A$9)+1,""),ROWS(C$9:C369)),,1))</f>
        <v/>
      </c>
      <c r="D369" s="30" t="str">
        <f t="array" ref="D369">IF(ROWS(D$9:D369)&gt;$U$5,"",INDEX(W$13:W$512,SMALL(IF(($AB$13:$AB$512=$AB$5),ROW($A$9:$A$508)-ROW($A$9)+1,""),ROWS(D$9:D369)),,1))</f>
        <v/>
      </c>
      <c r="E369" s="59" t="str">
        <f t="array" ref="E369">IF(ROWS(E$9:E369)&gt;$U$5,"",INDEX(X$13:X$512,SMALL(IF(($AB$13:$AB$512=$AB$5),ROW($A$9:$A$508)-ROW($A$9)+1,""),ROWS(E$9:E369)),,1))</f>
        <v/>
      </c>
      <c r="F369" s="59" t="str">
        <f t="array" ref="F369">IF(ROWS(F$9:F369)&gt;$U$5,"",INDEX(Y$13:Y$512,SMALL(IF(($AB$13:$AB$512=$AB$5),ROW($A$9:$A$508)-ROW($A$9)+1,""),ROWS(F$9:F369)),,1))</f>
        <v/>
      </c>
      <c r="G369" s="59" t="str">
        <f t="array" ref="G369">IF(ROWS(G$9:G369)&gt;$U$5,"",INDEX(AB$13:AB$512,SMALL(IF(($AB$13:$AB$512=$AB$5),ROW($A$9:$A$508)-ROW($A$9)+1,""),ROWS(G$9:G369)),,1))</f>
        <v/>
      </c>
      <c r="H369" s="325" t="str">
        <f t="array" ref="H369">IF(ROWS(H$9:H369)&gt;$U$5,"",INDEX(AC$13:AC$512,SMALL(IF(($AB$13:$AB$512=$AB$5),ROW($A$9:$A$508)-ROW($A$9)+1,""),ROWS(H$9:H369)),,1))</f>
        <v/>
      </c>
      <c r="I369" s="105"/>
      <c r="J369" s="105"/>
      <c r="K369" s="105"/>
      <c r="L369" s="105"/>
      <c r="M369" s="136"/>
      <c r="T369" s="44">
        <f>Nut_StatusTool!A363</f>
        <v>357</v>
      </c>
      <c r="U369" s="44">
        <f>Nut_StatusTool!B363</f>
        <v>0</v>
      </c>
      <c r="V369" s="44">
        <f>Nut_StatusTool!C363</f>
        <v>0</v>
      </c>
      <c r="W369" s="44">
        <f>Nut_StatusTool!D363</f>
        <v>0</v>
      </c>
      <c r="X369" s="44">
        <f>Nut_StatusTool!F363</f>
        <v>0</v>
      </c>
      <c r="Y369" s="285" t="str">
        <f>Nut_StatusTool!K363</f>
        <v/>
      </c>
      <c r="Z369" s="44" t="str">
        <f>Nut_StatusTool!L363</f>
        <v/>
      </c>
      <c r="AA369" s="44" t="str">
        <f>Nut_StatusTool!M363</f>
        <v/>
      </c>
      <c r="AB369" s="44" t="str">
        <f>Nut_StatusTool!N363</f>
        <v/>
      </c>
      <c r="AC369" s="44">
        <f>Nut_StatusTool!I363</f>
        <v>0</v>
      </c>
      <c r="AD369" s="44">
        <f>Nut_StatusTool!J363</f>
        <v>0</v>
      </c>
    </row>
    <row r="370" spans="1:30" ht="20.100000000000001" customHeight="1">
      <c r="A370" s="59" t="str">
        <f t="array" ref="A370">IF(ROWS(A$9:A370)&gt;$U$5,"",INDEX(T$13:T$512,SMALL(IF(($AB$13:$AB$512=$AB$5),ROW($A$9:$A$508)-ROW($A$9)+1,""),ROWS(A$9:A370)),,1))</f>
        <v/>
      </c>
      <c r="B370" s="389" t="str">
        <f t="array" ref="B370">IF(ROWS(B$9:B370)&gt;$U$5,"",INDEX(U$13:U$512,SMALL(IF(($AB$13:$AB$512=$AB$5),ROW($A$9:$A$508)-ROW($A$9)+1,""),ROWS(B$9:B370)),,1))</f>
        <v/>
      </c>
      <c r="C370" s="389" t="str">
        <f t="array" ref="C370">IF(ROWS(C$9:C370)&gt;$U$5,"",INDEX(V$13:V$512,SMALL(IF(($AB$13:$AB$512=$AB$5),ROW($A$9:$A$508)-ROW($A$9)+1,""),ROWS(C$9:C370)),,1))</f>
        <v/>
      </c>
      <c r="D370" s="30" t="str">
        <f t="array" ref="D370">IF(ROWS(D$9:D370)&gt;$U$5,"",INDEX(W$13:W$512,SMALL(IF(($AB$13:$AB$512=$AB$5),ROW($A$9:$A$508)-ROW($A$9)+1,""),ROWS(D$9:D370)),,1))</f>
        <v/>
      </c>
      <c r="E370" s="59" t="str">
        <f t="array" ref="E370">IF(ROWS(E$9:E370)&gt;$U$5,"",INDEX(X$13:X$512,SMALL(IF(($AB$13:$AB$512=$AB$5),ROW($A$9:$A$508)-ROW($A$9)+1,""),ROWS(E$9:E370)),,1))</f>
        <v/>
      </c>
      <c r="F370" s="59" t="str">
        <f t="array" ref="F370">IF(ROWS(F$9:F370)&gt;$U$5,"",INDEX(Y$13:Y$512,SMALL(IF(($AB$13:$AB$512=$AB$5),ROW($A$9:$A$508)-ROW($A$9)+1,""),ROWS(F$9:F370)),,1))</f>
        <v/>
      </c>
      <c r="G370" s="59" t="str">
        <f t="array" ref="G370">IF(ROWS(G$9:G370)&gt;$U$5,"",INDEX(AB$13:AB$512,SMALL(IF(($AB$13:$AB$512=$AB$5),ROW($A$9:$A$508)-ROW($A$9)+1,""),ROWS(G$9:G370)),,1))</f>
        <v/>
      </c>
      <c r="H370" s="325" t="str">
        <f t="array" ref="H370">IF(ROWS(H$9:H370)&gt;$U$5,"",INDEX(AC$13:AC$512,SMALL(IF(($AB$13:$AB$512=$AB$5),ROW($A$9:$A$508)-ROW($A$9)+1,""),ROWS(H$9:H370)),,1))</f>
        <v/>
      </c>
      <c r="I370" s="105"/>
      <c r="J370" s="105"/>
      <c r="K370" s="105"/>
      <c r="L370" s="105"/>
      <c r="M370" s="136"/>
      <c r="T370" s="44">
        <f>Nut_StatusTool!A364</f>
        <v>358</v>
      </c>
      <c r="U370" s="44">
        <f>Nut_StatusTool!B364</f>
        <v>0</v>
      </c>
      <c r="V370" s="44">
        <f>Nut_StatusTool!C364</f>
        <v>0</v>
      </c>
      <c r="W370" s="44">
        <f>Nut_StatusTool!D364</f>
        <v>0</v>
      </c>
      <c r="X370" s="44">
        <f>Nut_StatusTool!F364</f>
        <v>0</v>
      </c>
      <c r="Y370" s="285" t="str">
        <f>Nut_StatusTool!K364</f>
        <v/>
      </c>
      <c r="Z370" s="44" t="str">
        <f>Nut_StatusTool!L364</f>
        <v/>
      </c>
      <c r="AA370" s="44" t="str">
        <f>Nut_StatusTool!M364</f>
        <v/>
      </c>
      <c r="AB370" s="44" t="str">
        <f>Nut_StatusTool!N364</f>
        <v/>
      </c>
      <c r="AC370" s="44">
        <f>Nut_StatusTool!I364</f>
        <v>0</v>
      </c>
      <c r="AD370" s="44">
        <f>Nut_StatusTool!J364</f>
        <v>0</v>
      </c>
    </row>
    <row r="371" spans="1:30" ht="20.100000000000001" customHeight="1">
      <c r="A371" s="59" t="str">
        <f t="array" ref="A371">IF(ROWS(A$9:A371)&gt;$U$5,"",INDEX(T$13:T$512,SMALL(IF(($AB$13:$AB$512=$AB$5),ROW($A$9:$A$508)-ROW($A$9)+1,""),ROWS(A$9:A371)),,1))</f>
        <v/>
      </c>
      <c r="B371" s="389" t="str">
        <f t="array" ref="B371">IF(ROWS(B$9:B371)&gt;$U$5,"",INDEX(U$13:U$512,SMALL(IF(($AB$13:$AB$512=$AB$5),ROW($A$9:$A$508)-ROW($A$9)+1,""),ROWS(B$9:B371)),,1))</f>
        <v/>
      </c>
      <c r="C371" s="389" t="str">
        <f t="array" ref="C371">IF(ROWS(C$9:C371)&gt;$U$5,"",INDEX(V$13:V$512,SMALL(IF(($AB$13:$AB$512=$AB$5),ROW($A$9:$A$508)-ROW($A$9)+1,""),ROWS(C$9:C371)),,1))</f>
        <v/>
      </c>
      <c r="D371" s="30" t="str">
        <f t="array" ref="D371">IF(ROWS(D$9:D371)&gt;$U$5,"",INDEX(W$13:W$512,SMALL(IF(($AB$13:$AB$512=$AB$5),ROW($A$9:$A$508)-ROW($A$9)+1,""),ROWS(D$9:D371)),,1))</f>
        <v/>
      </c>
      <c r="E371" s="59" t="str">
        <f t="array" ref="E371">IF(ROWS(E$9:E371)&gt;$U$5,"",INDEX(X$13:X$512,SMALL(IF(($AB$13:$AB$512=$AB$5),ROW($A$9:$A$508)-ROW($A$9)+1,""),ROWS(E$9:E371)),,1))</f>
        <v/>
      </c>
      <c r="F371" s="59" t="str">
        <f t="array" ref="F371">IF(ROWS(F$9:F371)&gt;$U$5,"",INDEX(Y$13:Y$512,SMALL(IF(($AB$13:$AB$512=$AB$5),ROW($A$9:$A$508)-ROW($A$9)+1,""),ROWS(F$9:F371)),,1))</f>
        <v/>
      </c>
      <c r="G371" s="59" t="str">
        <f t="array" ref="G371">IF(ROWS(G$9:G371)&gt;$U$5,"",INDEX(AB$13:AB$512,SMALL(IF(($AB$13:$AB$512=$AB$5),ROW($A$9:$A$508)-ROW($A$9)+1,""),ROWS(G$9:G371)),,1))</f>
        <v/>
      </c>
      <c r="H371" s="325" t="str">
        <f t="array" ref="H371">IF(ROWS(H$9:H371)&gt;$U$5,"",INDEX(AC$13:AC$512,SMALL(IF(($AB$13:$AB$512=$AB$5),ROW($A$9:$A$508)-ROW($A$9)+1,""),ROWS(H$9:H371)),,1))</f>
        <v/>
      </c>
      <c r="I371" s="105"/>
      <c r="J371" s="105"/>
      <c r="K371" s="105"/>
      <c r="L371" s="105"/>
      <c r="M371" s="136"/>
      <c r="T371" s="44">
        <f>Nut_StatusTool!A365</f>
        <v>359</v>
      </c>
      <c r="U371" s="44">
        <f>Nut_StatusTool!B365</f>
        <v>0</v>
      </c>
      <c r="V371" s="44">
        <f>Nut_StatusTool!C365</f>
        <v>0</v>
      </c>
      <c r="W371" s="44">
        <f>Nut_StatusTool!D365</f>
        <v>0</v>
      </c>
      <c r="X371" s="44">
        <f>Nut_StatusTool!F365</f>
        <v>0</v>
      </c>
      <c r="Y371" s="285" t="str">
        <f>Nut_StatusTool!K365</f>
        <v/>
      </c>
      <c r="Z371" s="44" t="str">
        <f>Nut_StatusTool!L365</f>
        <v/>
      </c>
      <c r="AA371" s="44" t="str">
        <f>Nut_StatusTool!M365</f>
        <v/>
      </c>
      <c r="AB371" s="44" t="str">
        <f>Nut_StatusTool!N365</f>
        <v/>
      </c>
      <c r="AC371" s="44">
        <f>Nut_StatusTool!I365</f>
        <v>0</v>
      </c>
      <c r="AD371" s="44">
        <f>Nut_StatusTool!J365</f>
        <v>0</v>
      </c>
    </row>
    <row r="372" spans="1:30" ht="20.100000000000001" customHeight="1">
      <c r="A372" s="59" t="str">
        <f t="array" ref="A372">IF(ROWS(A$9:A372)&gt;$U$5,"",INDEX(T$13:T$512,SMALL(IF(($AB$13:$AB$512=$AB$5),ROW($A$9:$A$508)-ROW($A$9)+1,""),ROWS(A$9:A372)),,1))</f>
        <v/>
      </c>
      <c r="B372" s="389" t="str">
        <f t="array" ref="B372">IF(ROWS(B$9:B372)&gt;$U$5,"",INDEX(U$13:U$512,SMALL(IF(($AB$13:$AB$512=$AB$5),ROW($A$9:$A$508)-ROW($A$9)+1,""),ROWS(B$9:B372)),,1))</f>
        <v/>
      </c>
      <c r="C372" s="389" t="str">
        <f t="array" ref="C372">IF(ROWS(C$9:C372)&gt;$U$5,"",INDEX(V$13:V$512,SMALL(IF(($AB$13:$AB$512=$AB$5),ROW($A$9:$A$508)-ROW($A$9)+1,""),ROWS(C$9:C372)),,1))</f>
        <v/>
      </c>
      <c r="D372" s="30" t="str">
        <f t="array" ref="D372">IF(ROWS(D$9:D372)&gt;$U$5,"",INDEX(W$13:W$512,SMALL(IF(($AB$13:$AB$512=$AB$5),ROW($A$9:$A$508)-ROW($A$9)+1,""),ROWS(D$9:D372)),,1))</f>
        <v/>
      </c>
      <c r="E372" s="59" t="str">
        <f t="array" ref="E372">IF(ROWS(E$9:E372)&gt;$U$5,"",INDEX(X$13:X$512,SMALL(IF(($AB$13:$AB$512=$AB$5),ROW($A$9:$A$508)-ROW($A$9)+1,""),ROWS(E$9:E372)),,1))</f>
        <v/>
      </c>
      <c r="F372" s="59" t="str">
        <f t="array" ref="F372">IF(ROWS(F$9:F372)&gt;$U$5,"",INDEX(Y$13:Y$512,SMALL(IF(($AB$13:$AB$512=$AB$5),ROW($A$9:$A$508)-ROW($A$9)+1,""),ROWS(F$9:F372)),,1))</f>
        <v/>
      </c>
      <c r="G372" s="59" t="str">
        <f t="array" ref="G372">IF(ROWS(G$9:G372)&gt;$U$5,"",INDEX(AB$13:AB$512,SMALL(IF(($AB$13:$AB$512=$AB$5),ROW($A$9:$A$508)-ROW($A$9)+1,""),ROWS(G$9:G372)),,1))</f>
        <v/>
      </c>
      <c r="H372" s="325" t="str">
        <f t="array" ref="H372">IF(ROWS(H$9:H372)&gt;$U$5,"",INDEX(AC$13:AC$512,SMALL(IF(($AB$13:$AB$512=$AB$5),ROW($A$9:$A$508)-ROW($A$9)+1,""),ROWS(H$9:H372)),,1))</f>
        <v/>
      </c>
      <c r="I372" s="105"/>
      <c r="J372" s="105"/>
      <c r="K372" s="105"/>
      <c r="L372" s="105"/>
      <c r="M372" s="136"/>
      <c r="T372" s="44">
        <f>Nut_StatusTool!A366</f>
        <v>360</v>
      </c>
      <c r="U372" s="44">
        <f>Nut_StatusTool!B366</f>
        <v>0</v>
      </c>
      <c r="V372" s="44">
        <f>Nut_StatusTool!C366</f>
        <v>0</v>
      </c>
      <c r="W372" s="44">
        <f>Nut_StatusTool!D366</f>
        <v>0</v>
      </c>
      <c r="X372" s="44">
        <f>Nut_StatusTool!F366</f>
        <v>0</v>
      </c>
      <c r="Y372" s="285" t="str">
        <f>Nut_StatusTool!K366</f>
        <v/>
      </c>
      <c r="Z372" s="44" t="str">
        <f>Nut_StatusTool!L366</f>
        <v/>
      </c>
      <c r="AA372" s="44" t="str">
        <f>Nut_StatusTool!M366</f>
        <v/>
      </c>
      <c r="AB372" s="44" t="str">
        <f>Nut_StatusTool!N366</f>
        <v/>
      </c>
      <c r="AC372" s="44">
        <f>Nut_StatusTool!I366</f>
        <v>0</v>
      </c>
      <c r="AD372" s="44">
        <f>Nut_StatusTool!J366</f>
        <v>0</v>
      </c>
    </row>
    <row r="373" spans="1:30" ht="20.100000000000001" customHeight="1">
      <c r="A373" s="59" t="str">
        <f t="array" ref="A373">IF(ROWS(A$9:A373)&gt;$U$5,"",INDEX(T$13:T$512,SMALL(IF(($AB$13:$AB$512=$AB$5),ROW($A$9:$A$508)-ROW($A$9)+1,""),ROWS(A$9:A373)),,1))</f>
        <v/>
      </c>
      <c r="B373" s="389" t="str">
        <f t="array" ref="B373">IF(ROWS(B$9:B373)&gt;$U$5,"",INDEX(U$13:U$512,SMALL(IF(($AB$13:$AB$512=$AB$5),ROW($A$9:$A$508)-ROW($A$9)+1,""),ROWS(B$9:B373)),,1))</f>
        <v/>
      </c>
      <c r="C373" s="389" t="str">
        <f t="array" ref="C373">IF(ROWS(C$9:C373)&gt;$U$5,"",INDEX(V$13:V$512,SMALL(IF(($AB$13:$AB$512=$AB$5),ROW($A$9:$A$508)-ROW($A$9)+1,""),ROWS(C$9:C373)),,1))</f>
        <v/>
      </c>
      <c r="D373" s="30" t="str">
        <f t="array" ref="D373">IF(ROWS(D$9:D373)&gt;$U$5,"",INDEX(W$13:W$512,SMALL(IF(($AB$13:$AB$512=$AB$5),ROW($A$9:$A$508)-ROW($A$9)+1,""),ROWS(D$9:D373)),,1))</f>
        <v/>
      </c>
      <c r="E373" s="59" t="str">
        <f t="array" ref="E373">IF(ROWS(E$9:E373)&gt;$U$5,"",INDEX(X$13:X$512,SMALL(IF(($AB$13:$AB$512=$AB$5),ROW($A$9:$A$508)-ROW($A$9)+1,""),ROWS(E$9:E373)),,1))</f>
        <v/>
      </c>
      <c r="F373" s="59" t="str">
        <f t="array" ref="F373">IF(ROWS(F$9:F373)&gt;$U$5,"",INDEX(Y$13:Y$512,SMALL(IF(($AB$13:$AB$512=$AB$5),ROW($A$9:$A$508)-ROW($A$9)+1,""),ROWS(F$9:F373)),,1))</f>
        <v/>
      </c>
      <c r="G373" s="59" t="str">
        <f t="array" ref="G373">IF(ROWS(G$9:G373)&gt;$U$5,"",INDEX(AB$13:AB$512,SMALL(IF(($AB$13:$AB$512=$AB$5),ROW($A$9:$A$508)-ROW($A$9)+1,""),ROWS(G$9:G373)),,1))</f>
        <v/>
      </c>
      <c r="H373" s="325" t="str">
        <f t="array" ref="H373">IF(ROWS(H$9:H373)&gt;$U$5,"",INDEX(AC$13:AC$512,SMALL(IF(($AB$13:$AB$512=$AB$5),ROW($A$9:$A$508)-ROW($A$9)+1,""),ROWS(H$9:H373)),,1))</f>
        <v/>
      </c>
      <c r="I373" s="105"/>
      <c r="J373" s="105"/>
      <c r="K373" s="105"/>
      <c r="L373" s="105"/>
      <c r="M373" s="136"/>
      <c r="T373" s="44">
        <f>Nut_StatusTool!A367</f>
        <v>361</v>
      </c>
      <c r="U373" s="44">
        <f>Nut_StatusTool!B367</f>
        <v>0</v>
      </c>
      <c r="V373" s="44">
        <f>Nut_StatusTool!C367</f>
        <v>0</v>
      </c>
      <c r="W373" s="44">
        <f>Nut_StatusTool!D367</f>
        <v>0</v>
      </c>
      <c r="X373" s="44">
        <f>Nut_StatusTool!F367</f>
        <v>0</v>
      </c>
      <c r="Y373" s="285" t="str">
        <f>Nut_StatusTool!K367</f>
        <v/>
      </c>
      <c r="Z373" s="44" t="str">
        <f>Nut_StatusTool!L367</f>
        <v/>
      </c>
      <c r="AA373" s="44" t="str">
        <f>Nut_StatusTool!M367</f>
        <v/>
      </c>
      <c r="AB373" s="44" t="str">
        <f>Nut_StatusTool!N367</f>
        <v/>
      </c>
      <c r="AC373" s="44">
        <f>Nut_StatusTool!I367</f>
        <v>0</v>
      </c>
      <c r="AD373" s="44">
        <f>Nut_StatusTool!J367</f>
        <v>0</v>
      </c>
    </row>
    <row r="374" spans="1:30" ht="20.100000000000001" customHeight="1">
      <c r="A374" s="59" t="str">
        <f t="array" ref="A374">IF(ROWS(A$9:A374)&gt;$U$5,"",INDEX(T$13:T$512,SMALL(IF(($AB$13:$AB$512=$AB$5),ROW($A$9:$A$508)-ROW($A$9)+1,""),ROWS(A$9:A374)),,1))</f>
        <v/>
      </c>
      <c r="B374" s="389" t="str">
        <f t="array" ref="B374">IF(ROWS(B$9:B374)&gt;$U$5,"",INDEX(U$13:U$512,SMALL(IF(($AB$13:$AB$512=$AB$5),ROW($A$9:$A$508)-ROW($A$9)+1,""),ROWS(B$9:B374)),,1))</f>
        <v/>
      </c>
      <c r="C374" s="389" t="str">
        <f t="array" ref="C374">IF(ROWS(C$9:C374)&gt;$U$5,"",INDEX(V$13:V$512,SMALL(IF(($AB$13:$AB$512=$AB$5),ROW($A$9:$A$508)-ROW($A$9)+1,""),ROWS(C$9:C374)),,1))</f>
        <v/>
      </c>
      <c r="D374" s="30" t="str">
        <f t="array" ref="D374">IF(ROWS(D$9:D374)&gt;$U$5,"",INDEX(W$13:W$512,SMALL(IF(($AB$13:$AB$512=$AB$5),ROW($A$9:$A$508)-ROW($A$9)+1,""),ROWS(D$9:D374)),,1))</f>
        <v/>
      </c>
      <c r="E374" s="59" t="str">
        <f t="array" ref="E374">IF(ROWS(E$9:E374)&gt;$U$5,"",INDEX(X$13:X$512,SMALL(IF(($AB$13:$AB$512=$AB$5),ROW($A$9:$A$508)-ROW($A$9)+1,""),ROWS(E$9:E374)),,1))</f>
        <v/>
      </c>
      <c r="F374" s="59" t="str">
        <f t="array" ref="F374">IF(ROWS(F$9:F374)&gt;$U$5,"",INDEX(Y$13:Y$512,SMALL(IF(($AB$13:$AB$512=$AB$5),ROW($A$9:$A$508)-ROW($A$9)+1,""),ROWS(F$9:F374)),,1))</f>
        <v/>
      </c>
      <c r="G374" s="59" t="str">
        <f t="array" ref="G374">IF(ROWS(G$9:G374)&gt;$U$5,"",INDEX(AB$13:AB$512,SMALL(IF(($AB$13:$AB$512=$AB$5),ROW($A$9:$A$508)-ROW($A$9)+1,""),ROWS(G$9:G374)),,1))</f>
        <v/>
      </c>
      <c r="H374" s="325" t="str">
        <f t="array" ref="H374">IF(ROWS(H$9:H374)&gt;$U$5,"",INDEX(AC$13:AC$512,SMALL(IF(($AB$13:$AB$512=$AB$5),ROW($A$9:$A$508)-ROW($A$9)+1,""),ROWS(H$9:H374)),,1))</f>
        <v/>
      </c>
      <c r="I374" s="105"/>
      <c r="J374" s="105"/>
      <c r="K374" s="105"/>
      <c r="L374" s="105"/>
      <c r="M374" s="136"/>
      <c r="T374" s="44">
        <f>Nut_StatusTool!A368</f>
        <v>362</v>
      </c>
      <c r="U374" s="44">
        <f>Nut_StatusTool!B368</f>
        <v>0</v>
      </c>
      <c r="V374" s="44">
        <f>Nut_StatusTool!C368</f>
        <v>0</v>
      </c>
      <c r="W374" s="44">
        <f>Nut_StatusTool!D368</f>
        <v>0</v>
      </c>
      <c r="X374" s="44">
        <f>Nut_StatusTool!F368</f>
        <v>0</v>
      </c>
      <c r="Y374" s="285" t="str">
        <f>Nut_StatusTool!K368</f>
        <v/>
      </c>
      <c r="Z374" s="44" t="str">
        <f>Nut_StatusTool!L368</f>
        <v/>
      </c>
      <c r="AA374" s="44" t="str">
        <f>Nut_StatusTool!M368</f>
        <v/>
      </c>
      <c r="AB374" s="44" t="str">
        <f>Nut_StatusTool!N368</f>
        <v/>
      </c>
      <c r="AC374" s="44">
        <f>Nut_StatusTool!I368</f>
        <v>0</v>
      </c>
      <c r="AD374" s="44">
        <f>Nut_StatusTool!J368</f>
        <v>0</v>
      </c>
    </row>
    <row r="375" spans="1:30" ht="20.100000000000001" customHeight="1">
      <c r="A375" s="59" t="str">
        <f t="array" ref="A375">IF(ROWS(A$9:A375)&gt;$U$5,"",INDEX(T$13:T$512,SMALL(IF(($AB$13:$AB$512=$AB$5),ROW($A$9:$A$508)-ROW($A$9)+1,""),ROWS(A$9:A375)),,1))</f>
        <v/>
      </c>
      <c r="B375" s="389" t="str">
        <f t="array" ref="B375">IF(ROWS(B$9:B375)&gt;$U$5,"",INDEX(U$13:U$512,SMALL(IF(($AB$13:$AB$512=$AB$5),ROW($A$9:$A$508)-ROW($A$9)+1,""),ROWS(B$9:B375)),,1))</f>
        <v/>
      </c>
      <c r="C375" s="389" t="str">
        <f t="array" ref="C375">IF(ROWS(C$9:C375)&gt;$U$5,"",INDEX(V$13:V$512,SMALL(IF(($AB$13:$AB$512=$AB$5),ROW($A$9:$A$508)-ROW($A$9)+1,""),ROWS(C$9:C375)),,1))</f>
        <v/>
      </c>
      <c r="D375" s="30" t="str">
        <f t="array" ref="D375">IF(ROWS(D$9:D375)&gt;$U$5,"",INDEX(W$13:W$512,SMALL(IF(($AB$13:$AB$512=$AB$5),ROW($A$9:$A$508)-ROW($A$9)+1,""),ROWS(D$9:D375)),,1))</f>
        <v/>
      </c>
      <c r="E375" s="59" t="str">
        <f t="array" ref="E375">IF(ROWS(E$9:E375)&gt;$U$5,"",INDEX(X$13:X$512,SMALL(IF(($AB$13:$AB$512=$AB$5),ROW($A$9:$A$508)-ROW($A$9)+1,""),ROWS(E$9:E375)),,1))</f>
        <v/>
      </c>
      <c r="F375" s="59" t="str">
        <f t="array" ref="F375">IF(ROWS(F$9:F375)&gt;$U$5,"",INDEX(Y$13:Y$512,SMALL(IF(($AB$13:$AB$512=$AB$5),ROW($A$9:$A$508)-ROW($A$9)+1,""),ROWS(F$9:F375)),,1))</f>
        <v/>
      </c>
      <c r="G375" s="59" t="str">
        <f t="array" ref="G375">IF(ROWS(G$9:G375)&gt;$U$5,"",INDEX(AB$13:AB$512,SMALL(IF(($AB$13:$AB$512=$AB$5),ROW($A$9:$A$508)-ROW($A$9)+1,""),ROWS(G$9:G375)),,1))</f>
        <v/>
      </c>
      <c r="H375" s="325" t="str">
        <f t="array" ref="H375">IF(ROWS(H$9:H375)&gt;$U$5,"",INDEX(AC$13:AC$512,SMALL(IF(($AB$13:$AB$512=$AB$5),ROW($A$9:$A$508)-ROW($A$9)+1,""),ROWS(H$9:H375)),,1))</f>
        <v/>
      </c>
      <c r="I375" s="105"/>
      <c r="J375" s="105"/>
      <c r="K375" s="105"/>
      <c r="L375" s="105"/>
      <c r="M375" s="136"/>
      <c r="T375" s="44">
        <f>Nut_StatusTool!A369</f>
        <v>363</v>
      </c>
      <c r="U375" s="44">
        <f>Nut_StatusTool!B369</f>
        <v>0</v>
      </c>
      <c r="V375" s="44">
        <f>Nut_StatusTool!C369</f>
        <v>0</v>
      </c>
      <c r="W375" s="44">
        <f>Nut_StatusTool!D369</f>
        <v>0</v>
      </c>
      <c r="X375" s="44">
        <f>Nut_StatusTool!F369</f>
        <v>0</v>
      </c>
      <c r="Y375" s="285" t="str">
        <f>Nut_StatusTool!K369</f>
        <v/>
      </c>
      <c r="Z375" s="44" t="str">
        <f>Nut_StatusTool!L369</f>
        <v/>
      </c>
      <c r="AA375" s="44" t="str">
        <f>Nut_StatusTool!M369</f>
        <v/>
      </c>
      <c r="AB375" s="44" t="str">
        <f>Nut_StatusTool!N369</f>
        <v/>
      </c>
      <c r="AC375" s="44">
        <f>Nut_StatusTool!I369</f>
        <v>0</v>
      </c>
      <c r="AD375" s="44">
        <f>Nut_StatusTool!J369</f>
        <v>0</v>
      </c>
    </row>
    <row r="376" spans="1:30" ht="20.100000000000001" customHeight="1">
      <c r="A376" s="59" t="str">
        <f t="array" ref="A376">IF(ROWS(A$9:A376)&gt;$U$5,"",INDEX(T$13:T$512,SMALL(IF(($AB$13:$AB$512=$AB$5),ROW($A$9:$A$508)-ROW($A$9)+1,""),ROWS(A$9:A376)),,1))</f>
        <v/>
      </c>
      <c r="B376" s="389" t="str">
        <f t="array" ref="B376">IF(ROWS(B$9:B376)&gt;$U$5,"",INDEX(U$13:U$512,SMALL(IF(($AB$13:$AB$512=$AB$5),ROW($A$9:$A$508)-ROW($A$9)+1,""),ROWS(B$9:B376)),,1))</f>
        <v/>
      </c>
      <c r="C376" s="389" t="str">
        <f t="array" ref="C376">IF(ROWS(C$9:C376)&gt;$U$5,"",INDEX(V$13:V$512,SMALL(IF(($AB$13:$AB$512=$AB$5),ROW($A$9:$A$508)-ROW($A$9)+1,""),ROWS(C$9:C376)),,1))</f>
        <v/>
      </c>
      <c r="D376" s="30" t="str">
        <f t="array" ref="D376">IF(ROWS(D$9:D376)&gt;$U$5,"",INDEX(W$13:W$512,SMALL(IF(($AB$13:$AB$512=$AB$5),ROW($A$9:$A$508)-ROW($A$9)+1,""),ROWS(D$9:D376)),,1))</f>
        <v/>
      </c>
      <c r="E376" s="59" t="str">
        <f t="array" ref="E376">IF(ROWS(E$9:E376)&gt;$U$5,"",INDEX(X$13:X$512,SMALL(IF(($AB$13:$AB$512=$AB$5),ROW($A$9:$A$508)-ROW($A$9)+1,""),ROWS(E$9:E376)),,1))</f>
        <v/>
      </c>
      <c r="F376" s="59" t="str">
        <f t="array" ref="F376">IF(ROWS(F$9:F376)&gt;$U$5,"",INDEX(Y$13:Y$512,SMALL(IF(($AB$13:$AB$512=$AB$5),ROW($A$9:$A$508)-ROW($A$9)+1,""),ROWS(F$9:F376)),,1))</f>
        <v/>
      </c>
      <c r="G376" s="59" t="str">
        <f t="array" ref="G376">IF(ROWS(G$9:G376)&gt;$U$5,"",INDEX(AB$13:AB$512,SMALL(IF(($AB$13:$AB$512=$AB$5),ROW($A$9:$A$508)-ROW($A$9)+1,""),ROWS(G$9:G376)),,1))</f>
        <v/>
      </c>
      <c r="H376" s="325" t="str">
        <f t="array" ref="H376">IF(ROWS(H$9:H376)&gt;$U$5,"",INDEX(AC$13:AC$512,SMALL(IF(($AB$13:$AB$512=$AB$5),ROW($A$9:$A$508)-ROW($A$9)+1,""),ROWS(H$9:H376)),,1))</f>
        <v/>
      </c>
      <c r="I376" s="105"/>
      <c r="J376" s="105"/>
      <c r="K376" s="105"/>
      <c r="L376" s="105"/>
      <c r="M376" s="136"/>
      <c r="T376" s="44">
        <f>Nut_StatusTool!A370</f>
        <v>364</v>
      </c>
      <c r="U376" s="44">
        <f>Nut_StatusTool!B370</f>
        <v>0</v>
      </c>
      <c r="V376" s="44">
        <f>Nut_StatusTool!C370</f>
        <v>0</v>
      </c>
      <c r="W376" s="44">
        <f>Nut_StatusTool!D370</f>
        <v>0</v>
      </c>
      <c r="X376" s="44">
        <f>Nut_StatusTool!F370</f>
        <v>0</v>
      </c>
      <c r="Y376" s="285" t="str">
        <f>Nut_StatusTool!K370</f>
        <v/>
      </c>
      <c r="Z376" s="44" t="str">
        <f>Nut_StatusTool!L370</f>
        <v/>
      </c>
      <c r="AA376" s="44" t="str">
        <f>Nut_StatusTool!M370</f>
        <v/>
      </c>
      <c r="AB376" s="44" t="str">
        <f>Nut_StatusTool!N370</f>
        <v/>
      </c>
      <c r="AC376" s="44">
        <f>Nut_StatusTool!I370</f>
        <v>0</v>
      </c>
      <c r="AD376" s="44">
        <f>Nut_StatusTool!J370</f>
        <v>0</v>
      </c>
    </row>
    <row r="377" spans="1:30" ht="20.100000000000001" customHeight="1">
      <c r="A377" s="59" t="str">
        <f t="array" ref="A377">IF(ROWS(A$9:A377)&gt;$U$5,"",INDEX(T$13:T$512,SMALL(IF(($AB$13:$AB$512=$AB$5),ROW($A$9:$A$508)-ROW($A$9)+1,""),ROWS(A$9:A377)),,1))</f>
        <v/>
      </c>
      <c r="B377" s="389" t="str">
        <f t="array" ref="B377">IF(ROWS(B$9:B377)&gt;$U$5,"",INDEX(U$13:U$512,SMALL(IF(($AB$13:$AB$512=$AB$5),ROW($A$9:$A$508)-ROW($A$9)+1,""),ROWS(B$9:B377)),,1))</f>
        <v/>
      </c>
      <c r="C377" s="389" t="str">
        <f t="array" ref="C377">IF(ROWS(C$9:C377)&gt;$U$5,"",INDEX(V$13:V$512,SMALL(IF(($AB$13:$AB$512=$AB$5),ROW($A$9:$A$508)-ROW($A$9)+1,""),ROWS(C$9:C377)),,1))</f>
        <v/>
      </c>
      <c r="D377" s="30" t="str">
        <f t="array" ref="D377">IF(ROWS(D$9:D377)&gt;$U$5,"",INDEX(W$13:W$512,SMALL(IF(($AB$13:$AB$512=$AB$5),ROW($A$9:$A$508)-ROW($A$9)+1,""),ROWS(D$9:D377)),,1))</f>
        <v/>
      </c>
      <c r="E377" s="59" t="str">
        <f t="array" ref="E377">IF(ROWS(E$9:E377)&gt;$U$5,"",INDEX(X$13:X$512,SMALL(IF(($AB$13:$AB$512=$AB$5),ROW($A$9:$A$508)-ROW($A$9)+1,""),ROWS(E$9:E377)),,1))</f>
        <v/>
      </c>
      <c r="F377" s="59" t="str">
        <f t="array" ref="F377">IF(ROWS(F$9:F377)&gt;$U$5,"",INDEX(Y$13:Y$512,SMALL(IF(($AB$13:$AB$512=$AB$5),ROW($A$9:$A$508)-ROW($A$9)+1,""),ROWS(F$9:F377)),,1))</f>
        <v/>
      </c>
      <c r="G377" s="59" t="str">
        <f t="array" ref="G377">IF(ROWS(G$9:G377)&gt;$U$5,"",INDEX(AB$13:AB$512,SMALL(IF(($AB$13:$AB$512=$AB$5),ROW($A$9:$A$508)-ROW($A$9)+1,""),ROWS(G$9:G377)),,1))</f>
        <v/>
      </c>
      <c r="H377" s="325" t="str">
        <f t="array" ref="H377">IF(ROWS(H$9:H377)&gt;$U$5,"",INDEX(AC$13:AC$512,SMALL(IF(($AB$13:$AB$512=$AB$5),ROW($A$9:$A$508)-ROW($A$9)+1,""),ROWS(H$9:H377)),,1))</f>
        <v/>
      </c>
      <c r="I377" s="105"/>
      <c r="J377" s="105"/>
      <c r="K377" s="105"/>
      <c r="L377" s="105"/>
      <c r="M377" s="136"/>
      <c r="T377" s="44">
        <f>Nut_StatusTool!A371</f>
        <v>365</v>
      </c>
      <c r="U377" s="44">
        <f>Nut_StatusTool!B371</f>
        <v>0</v>
      </c>
      <c r="V377" s="44">
        <f>Nut_StatusTool!C371</f>
        <v>0</v>
      </c>
      <c r="W377" s="44">
        <f>Nut_StatusTool!D371</f>
        <v>0</v>
      </c>
      <c r="X377" s="44">
        <f>Nut_StatusTool!F371</f>
        <v>0</v>
      </c>
      <c r="Y377" s="285" t="str">
        <f>Nut_StatusTool!K371</f>
        <v/>
      </c>
      <c r="Z377" s="44" t="str">
        <f>Nut_StatusTool!L371</f>
        <v/>
      </c>
      <c r="AA377" s="44" t="str">
        <f>Nut_StatusTool!M371</f>
        <v/>
      </c>
      <c r="AB377" s="44" t="str">
        <f>Nut_StatusTool!N371</f>
        <v/>
      </c>
      <c r="AC377" s="44">
        <f>Nut_StatusTool!I371</f>
        <v>0</v>
      </c>
      <c r="AD377" s="44">
        <f>Nut_StatusTool!J371</f>
        <v>0</v>
      </c>
    </row>
    <row r="378" spans="1:30" ht="20.100000000000001" customHeight="1">
      <c r="A378" s="59" t="str">
        <f t="array" ref="A378">IF(ROWS(A$9:A378)&gt;$U$5,"",INDEX(T$13:T$512,SMALL(IF(($AB$13:$AB$512=$AB$5),ROW($A$9:$A$508)-ROW($A$9)+1,""),ROWS(A$9:A378)),,1))</f>
        <v/>
      </c>
      <c r="B378" s="389" t="str">
        <f t="array" ref="B378">IF(ROWS(B$9:B378)&gt;$U$5,"",INDEX(U$13:U$512,SMALL(IF(($AB$13:$AB$512=$AB$5),ROW($A$9:$A$508)-ROW($A$9)+1,""),ROWS(B$9:B378)),,1))</f>
        <v/>
      </c>
      <c r="C378" s="389" t="str">
        <f t="array" ref="C378">IF(ROWS(C$9:C378)&gt;$U$5,"",INDEX(V$13:V$512,SMALL(IF(($AB$13:$AB$512=$AB$5),ROW($A$9:$A$508)-ROW($A$9)+1,""),ROWS(C$9:C378)),,1))</f>
        <v/>
      </c>
      <c r="D378" s="30" t="str">
        <f t="array" ref="D378">IF(ROWS(D$9:D378)&gt;$U$5,"",INDEX(W$13:W$512,SMALL(IF(($AB$13:$AB$512=$AB$5),ROW($A$9:$A$508)-ROW($A$9)+1,""),ROWS(D$9:D378)),,1))</f>
        <v/>
      </c>
      <c r="E378" s="59" t="str">
        <f t="array" ref="E378">IF(ROWS(E$9:E378)&gt;$U$5,"",INDEX(X$13:X$512,SMALL(IF(($AB$13:$AB$512=$AB$5),ROW($A$9:$A$508)-ROW($A$9)+1,""),ROWS(E$9:E378)),,1))</f>
        <v/>
      </c>
      <c r="F378" s="59" t="str">
        <f t="array" ref="F378">IF(ROWS(F$9:F378)&gt;$U$5,"",INDEX(Y$13:Y$512,SMALL(IF(($AB$13:$AB$512=$AB$5),ROW($A$9:$A$508)-ROW($A$9)+1,""),ROWS(F$9:F378)),,1))</f>
        <v/>
      </c>
      <c r="G378" s="59" t="str">
        <f t="array" ref="G378">IF(ROWS(G$9:G378)&gt;$U$5,"",INDEX(AB$13:AB$512,SMALL(IF(($AB$13:$AB$512=$AB$5),ROW($A$9:$A$508)-ROW($A$9)+1,""),ROWS(G$9:G378)),,1))</f>
        <v/>
      </c>
      <c r="H378" s="325" t="str">
        <f t="array" ref="H378">IF(ROWS(H$9:H378)&gt;$U$5,"",INDEX(AC$13:AC$512,SMALL(IF(($AB$13:$AB$512=$AB$5),ROW($A$9:$A$508)-ROW($A$9)+1,""),ROWS(H$9:H378)),,1))</f>
        <v/>
      </c>
      <c r="I378" s="105"/>
      <c r="J378" s="105"/>
      <c r="K378" s="105"/>
      <c r="L378" s="105"/>
      <c r="M378" s="136"/>
      <c r="T378" s="44">
        <f>Nut_StatusTool!A372</f>
        <v>366</v>
      </c>
      <c r="U378" s="44">
        <f>Nut_StatusTool!B372</f>
        <v>0</v>
      </c>
      <c r="V378" s="44">
        <f>Nut_StatusTool!C372</f>
        <v>0</v>
      </c>
      <c r="W378" s="44">
        <f>Nut_StatusTool!D372</f>
        <v>0</v>
      </c>
      <c r="X378" s="44">
        <f>Nut_StatusTool!F372</f>
        <v>0</v>
      </c>
      <c r="Y378" s="285" t="str">
        <f>Nut_StatusTool!K372</f>
        <v/>
      </c>
      <c r="Z378" s="44" t="str">
        <f>Nut_StatusTool!L372</f>
        <v/>
      </c>
      <c r="AA378" s="44" t="str">
        <f>Nut_StatusTool!M372</f>
        <v/>
      </c>
      <c r="AB378" s="44" t="str">
        <f>Nut_StatusTool!N372</f>
        <v/>
      </c>
      <c r="AC378" s="44">
        <f>Nut_StatusTool!I372</f>
        <v>0</v>
      </c>
      <c r="AD378" s="44">
        <f>Nut_StatusTool!J372</f>
        <v>0</v>
      </c>
    </row>
    <row r="379" spans="1:30" ht="20.100000000000001" customHeight="1">
      <c r="A379" s="59" t="str">
        <f t="array" ref="A379">IF(ROWS(A$9:A379)&gt;$U$5,"",INDEX(T$13:T$512,SMALL(IF(($AB$13:$AB$512=$AB$5),ROW($A$9:$A$508)-ROW($A$9)+1,""),ROWS(A$9:A379)),,1))</f>
        <v/>
      </c>
      <c r="B379" s="389" t="str">
        <f t="array" ref="B379">IF(ROWS(B$9:B379)&gt;$U$5,"",INDEX(U$13:U$512,SMALL(IF(($AB$13:$AB$512=$AB$5),ROW($A$9:$A$508)-ROW($A$9)+1,""),ROWS(B$9:B379)),,1))</f>
        <v/>
      </c>
      <c r="C379" s="389" t="str">
        <f t="array" ref="C379">IF(ROWS(C$9:C379)&gt;$U$5,"",INDEX(V$13:V$512,SMALL(IF(($AB$13:$AB$512=$AB$5),ROW($A$9:$A$508)-ROW($A$9)+1,""),ROWS(C$9:C379)),,1))</f>
        <v/>
      </c>
      <c r="D379" s="30" t="str">
        <f t="array" ref="D379">IF(ROWS(D$9:D379)&gt;$U$5,"",INDEX(W$13:W$512,SMALL(IF(($AB$13:$AB$512=$AB$5),ROW($A$9:$A$508)-ROW($A$9)+1,""),ROWS(D$9:D379)),,1))</f>
        <v/>
      </c>
      <c r="E379" s="59" t="str">
        <f t="array" ref="E379">IF(ROWS(E$9:E379)&gt;$U$5,"",INDEX(X$13:X$512,SMALL(IF(($AB$13:$AB$512=$AB$5),ROW($A$9:$A$508)-ROW($A$9)+1,""),ROWS(E$9:E379)),,1))</f>
        <v/>
      </c>
      <c r="F379" s="59" t="str">
        <f t="array" ref="F379">IF(ROWS(F$9:F379)&gt;$U$5,"",INDEX(Y$13:Y$512,SMALL(IF(($AB$13:$AB$512=$AB$5),ROW($A$9:$A$508)-ROW($A$9)+1,""),ROWS(F$9:F379)),,1))</f>
        <v/>
      </c>
      <c r="G379" s="59" t="str">
        <f t="array" ref="G379">IF(ROWS(G$9:G379)&gt;$U$5,"",INDEX(AB$13:AB$512,SMALL(IF(($AB$13:$AB$512=$AB$5),ROW($A$9:$A$508)-ROW($A$9)+1,""),ROWS(G$9:G379)),,1))</f>
        <v/>
      </c>
      <c r="H379" s="325" t="str">
        <f t="array" ref="H379">IF(ROWS(H$9:H379)&gt;$U$5,"",INDEX(AC$13:AC$512,SMALL(IF(($AB$13:$AB$512=$AB$5),ROW($A$9:$A$508)-ROW($A$9)+1,""),ROWS(H$9:H379)),,1))</f>
        <v/>
      </c>
      <c r="I379" s="105"/>
      <c r="J379" s="105"/>
      <c r="K379" s="105"/>
      <c r="L379" s="105"/>
      <c r="M379" s="136"/>
      <c r="T379" s="44">
        <f>Nut_StatusTool!A373</f>
        <v>367</v>
      </c>
      <c r="U379" s="44">
        <f>Nut_StatusTool!B373</f>
        <v>0</v>
      </c>
      <c r="V379" s="44">
        <f>Nut_StatusTool!C373</f>
        <v>0</v>
      </c>
      <c r="W379" s="44">
        <f>Nut_StatusTool!D373</f>
        <v>0</v>
      </c>
      <c r="X379" s="44">
        <f>Nut_StatusTool!F373</f>
        <v>0</v>
      </c>
      <c r="Y379" s="285" t="str">
        <f>Nut_StatusTool!K373</f>
        <v/>
      </c>
      <c r="Z379" s="44" t="str">
        <f>Nut_StatusTool!L373</f>
        <v/>
      </c>
      <c r="AA379" s="44" t="str">
        <f>Nut_StatusTool!M373</f>
        <v/>
      </c>
      <c r="AB379" s="44" t="str">
        <f>Nut_StatusTool!N373</f>
        <v/>
      </c>
      <c r="AC379" s="44">
        <f>Nut_StatusTool!I373</f>
        <v>0</v>
      </c>
      <c r="AD379" s="44">
        <f>Nut_StatusTool!J373</f>
        <v>0</v>
      </c>
    </row>
    <row r="380" spans="1:30" ht="20.100000000000001" customHeight="1">
      <c r="A380" s="59" t="str">
        <f t="array" ref="A380">IF(ROWS(A$9:A380)&gt;$U$5,"",INDEX(T$13:T$512,SMALL(IF(($AB$13:$AB$512=$AB$5),ROW($A$9:$A$508)-ROW($A$9)+1,""),ROWS(A$9:A380)),,1))</f>
        <v/>
      </c>
      <c r="B380" s="389" t="str">
        <f t="array" ref="B380">IF(ROWS(B$9:B380)&gt;$U$5,"",INDEX(U$13:U$512,SMALL(IF(($AB$13:$AB$512=$AB$5),ROW($A$9:$A$508)-ROW($A$9)+1,""),ROWS(B$9:B380)),,1))</f>
        <v/>
      </c>
      <c r="C380" s="389" t="str">
        <f t="array" ref="C380">IF(ROWS(C$9:C380)&gt;$U$5,"",INDEX(V$13:V$512,SMALL(IF(($AB$13:$AB$512=$AB$5),ROW($A$9:$A$508)-ROW($A$9)+1,""),ROWS(C$9:C380)),,1))</f>
        <v/>
      </c>
      <c r="D380" s="30" t="str">
        <f t="array" ref="D380">IF(ROWS(D$9:D380)&gt;$U$5,"",INDEX(W$13:W$512,SMALL(IF(($AB$13:$AB$512=$AB$5),ROW($A$9:$A$508)-ROW($A$9)+1,""),ROWS(D$9:D380)),,1))</f>
        <v/>
      </c>
      <c r="E380" s="59" t="str">
        <f t="array" ref="E380">IF(ROWS(E$9:E380)&gt;$U$5,"",INDEX(X$13:X$512,SMALL(IF(($AB$13:$AB$512=$AB$5),ROW($A$9:$A$508)-ROW($A$9)+1,""),ROWS(E$9:E380)),,1))</f>
        <v/>
      </c>
      <c r="F380" s="59" t="str">
        <f t="array" ref="F380">IF(ROWS(F$9:F380)&gt;$U$5,"",INDEX(Y$13:Y$512,SMALL(IF(($AB$13:$AB$512=$AB$5),ROW($A$9:$A$508)-ROW($A$9)+1,""),ROWS(F$9:F380)),,1))</f>
        <v/>
      </c>
      <c r="G380" s="59" t="str">
        <f t="array" ref="G380">IF(ROWS(G$9:G380)&gt;$U$5,"",INDEX(AB$13:AB$512,SMALL(IF(($AB$13:$AB$512=$AB$5),ROW($A$9:$A$508)-ROW($A$9)+1,""),ROWS(G$9:G380)),,1))</f>
        <v/>
      </c>
      <c r="H380" s="325" t="str">
        <f t="array" ref="H380">IF(ROWS(H$9:H380)&gt;$U$5,"",INDEX(AC$13:AC$512,SMALL(IF(($AB$13:$AB$512=$AB$5),ROW($A$9:$A$508)-ROW($A$9)+1,""),ROWS(H$9:H380)),,1))</f>
        <v/>
      </c>
      <c r="I380" s="105"/>
      <c r="J380" s="105"/>
      <c r="K380" s="105"/>
      <c r="L380" s="105"/>
      <c r="M380" s="136"/>
      <c r="T380" s="44">
        <f>Nut_StatusTool!A374</f>
        <v>368</v>
      </c>
      <c r="U380" s="44">
        <f>Nut_StatusTool!B374</f>
        <v>0</v>
      </c>
      <c r="V380" s="44">
        <f>Nut_StatusTool!C374</f>
        <v>0</v>
      </c>
      <c r="W380" s="44">
        <f>Nut_StatusTool!D374</f>
        <v>0</v>
      </c>
      <c r="X380" s="44">
        <f>Nut_StatusTool!F374</f>
        <v>0</v>
      </c>
      <c r="Y380" s="285" t="str">
        <f>Nut_StatusTool!K374</f>
        <v/>
      </c>
      <c r="Z380" s="44" t="str">
        <f>Nut_StatusTool!L374</f>
        <v/>
      </c>
      <c r="AA380" s="44" t="str">
        <f>Nut_StatusTool!M374</f>
        <v/>
      </c>
      <c r="AB380" s="44" t="str">
        <f>Nut_StatusTool!N374</f>
        <v/>
      </c>
      <c r="AC380" s="44">
        <f>Nut_StatusTool!I374</f>
        <v>0</v>
      </c>
      <c r="AD380" s="44">
        <f>Nut_StatusTool!J374</f>
        <v>0</v>
      </c>
    </row>
    <row r="381" spans="1:30" ht="20.100000000000001" customHeight="1">
      <c r="A381" s="59" t="str">
        <f t="array" ref="A381">IF(ROWS(A$9:A381)&gt;$U$5,"",INDEX(T$13:T$512,SMALL(IF(($AB$13:$AB$512=$AB$5),ROW($A$9:$A$508)-ROW($A$9)+1,""),ROWS(A$9:A381)),,1))</f>
        <v/>
      </c>
      <c r="B381" s="389" t="str">
        <f t="array" ref="B381">IF(ROWS(B$9:B381)&gt;$U$5,"",INDEX(U$13:U$512,SMALL(IF(($AB$13:$AB$512=$AB$5),ROW($A$9:$A$508)-ROW($A$9)+1,""),ROWS(B$9:B381)),,1))</f>
        <v/>
      </c>
      <c r="C381" s="389" t="str">
        <f t="array" ref="C381">IF(ROWS(C$9:C381)&gt;$U$5,"",INDEX(V$13:V$512,SMALL(IF(($AB$13:$AB$512=$AB$5),ROW($A$9:$A$508)-ROW($A$9)+1,""),ROWS(C$9:C381)),,1))</f>
        <v/>
      </c>
      <c r="D381" s="30" t="str">
        <f t="array" ref="D381">IF(ROWS(D$9:D381)&gt;$U$5,"",INDEX(W$13:W$512,SMALL(IF(($AB$13:$AB$512=$AB$5),ROW($A$9:$A$508)-ROW($A$9)+1,""),ROWS(D$9:D381)),,1))</f>
        <v/>
      </c>
      <c r="E381" s="59" t="str">
        <f t="array" ref="E381">IF(ROWS(E$9:E381)&gt;$U$5,"",INDEX(X$13:X$512,SMALL(IF(($AB$13:$AB$512=$AB$5),ROW($A$9:$A$508)-ROW($A$9)+1,""),ROWS(E$9:E381)),,1))</f>
        <v/>
      </c>
      <c r="F381" s="59" t="str">
        <f t="array" ref="F381">IF(ROWS(F$9:F381)&gt;$U$5,"",INDEX(Y$13:Y$512,SMALL(IF(($AB$13:$AB$512=$AB$5),ROW($A$9:$A$508)-ROW($A$9)+1,""),ROWS(F$9:F381)),,1))</f>
        <v/>
      </c>
      <c r="G381" s="59" t="str">
        <f t="array" ref="G381">IF(ROWS(G$9:G381)&gt;$U$5,"",INDEX(AB$13:AB$512,SMALL(IF(($AB$13:$AB$512=$AB$5),ROW($A$9:$A$508)-ROW($A$9)+1,""),ROWS(G$9:G381)),,1))</f>
        <v/>
      </c>
      <c r="H381" s="325" t="str">
        <f t="array" ref="H381">IF(ROWS(H$9:H381)&gt;$U$5,"",INDEX(AC$13:AC$512,SMALL(IF(($AB$13:$AB$512=$AB$5),ROW($A$9:$A$508)-ROW($A$9)+1,""),ROWS(H$9:H381)),,1))</f>
        <v/>
      </c>
      <c r="I381" s="105"/>
      <c r="J381" s="105"/>
      <c r="K381" s="105"/>
      <c r="L381" s="105"/>
      <c r="M381" s="136"/>
      <c r="T381" s="44">
        <f>Nut_StatusTool!A375</f>
        <v>369</v>
      </c>
      <c r="U381" s="44">
        <f>Nut_StatusTool!B375</f>
        <v>0</v>
      </c>
      <c r="V381" s="44">
        <f>Nut_StatusTool!C375</f>
        <v>0</v>
      </c>
      <c r="W381" s="44">
        <f>Nut_StatusTool!D375</f>
        <v>0</v>
      </c>
      <c r="X381" s="44">
        <f>Nut_StatusTool!F375</f>
        <v>0</v>
      </c>
      <c r="Y381" s="285" t="str">
        <f>Nut_StatusTool!K375</f>
        <v/>
      </c>
      <c r="Z381" s="44" t="str">
        <f>Nut_StatusTool!L375</f>
        <v/>
      </c>
      <c r="AA381" s="44" t="str">
        <f>Nut_StatusTool!M375</f>
        <v/>
      </c>
      <c r="AB381" s="44" t="str">
        <f>Nut_StatusTool!N375</f>
        <v/>
      </c>
      <c r="AC381" s="44">
        <f>Nut_StatusTool!I375</f>
        <v>0</v>
      </c>
      <c r="AD381" s="44">
        <f>Nut_StatusTool!J375</f>
        <v>0</v>
      </c>
    </row>
    <row r="382" spans="1:30" ht="20.100000000000001" customHeight="1">
      <c r="A382" s="59" t="str">
        <f t="array" ref="A382">IF(ROWS(A$9:A382)&gt;$U$5,"",INDEX(T$13:T$512,SMALL(IF(($AB$13:$AB$512=$AB$5),ROW($A$9:$A$508)-ROW($A$9)+1,""),ROWS(A$9:A382)),,1))</f>
        <v/>
      </c>
      <c r="B382" s="389" t="str">
        <f t="array" ref="B382">IF(ROWS(B$9:B382)&gt;$U$5,"",INDEX(U$13:U$512,SMALL(IF(($AB$13:$AB$512=$AB$5),ROW($A$9:$A$508)-ROW($A$9)+1,""),ROWS(B$9:B382)),,1))</f>
        <v/>
      </c>
      <c r="C382" s="389" t="str">
        <f t="array" ref="C382">IF(ROWS(C$9:C382)&gt;$U$5,"",INDEX(V$13:V$512,SMALL(IF(($AB$13:$AB$512=$AB$5),ROW($A$9:$A$508)-ROW($A$9)+1,""),ROWS(C$9:C382)),,1))</f>
        <v/>
      </c>
      <c r="D382" s="30" t="str">
        <f t="array" ref="D382">IF(ROWS(D$9:D382)&gt;$U$5,"",INDEX(W$13:W$512,SMALL(IF(($AB$13:$AB$512=$AB$5),ROW($A$9:$A$508)-ROW($A$9)+1,""),ROWS(D$9:D382)),,1))</f>
        <v/>
      </c>
      <c r="E382" s="59" t="str">
        <f t="array" ref="E382">IF(ROWS(E$9:E382)&gt;$U$5,"",INDEX(X$13:X$512,SMALL(IF(($AB$13:$AB$512=$AB$5),ROW($A$9:$A$508)-ROW($A$9)+1,""),ROWS(E$9:E382)),,1))</f>
        <v/>
      </c>
      <c r="F382" s="59" t="str">
        <f t="array" ref="F382">IF(ROWS(F$9:F382)&gt;$U$5,"",INDEX(Y$13:Y$512,SMALL(IF(($AB$13:$AB$512=$AB$5),ROW($A$9:$A$508)-ROW($A$9)+1,""),ROWS(F$9:F382)),,1))</f>
        <v/>
      </c>
      <c r="G382" s="59" t="str">
        <f t="array" ref="G382">IF(ROWS(G$9:G382)&gt;$U$5,"",INDEX(AB$13:AB$512,SMALL(IF(($AB$13:$AB$512=$AB$5),ROW($A$9:$A$508)-ROW($A$9)+1,""),ROWS(G$9:G382)),,1))</f>
        <v/>
      </c>
      <c r="H382" s="325" t="str">
        <f t="array" ref="H382">IF(ROWS(H$9:H382)&gt;$U$5,"",INDEX(AC$13:AC$512,SMALL(IF(($AB$13:$AB$512=$AB$5),ROW($A$9:$A$508)-ROW($A$9)+1,""),ROWS(H$9:H382)),,1))</f>
        <v/>
      </c>
      <c r="I382" s="105"/>
      <c r="J382" s="105"/>
      <c r="K382" s="105"/>
      <c r="L382" s="105"/>
      <c r="M382" s="136"/>
      <c r="T382" s="44">
        <f>Nut_StatusTool!A376</f>
        <v>370</v>
      </c>
      <c r="U382" s="44">
        <f>Nut_StatusTool!B376</f>
        <v>0</v>
      </c>
      <c r="V382" s="44">
        <f>Nut_StatusTool!C376</f>
        <v>0</v>
      </c>
      <c r="W382" s="44">
        <f>Nut_StatusTool!D376</f>
        <v>0</v>
      </c>
      <c r="X382" s="44">
        <f>Nut_StatusTool!F376</f>
        <v>0</v>
      </c>
      <c r="Y382" s="285" t="str">
        <f>Nut_StatusTool!K376</f>
        <v/>
      </c>
      <c r="Z382" s="44" t="str">
        <f>Nut_StatusTool!L376</f>
        <v/>
      </c>
      <c r="AA382" s="44" t="str">
        <f>Nut_StatusTool!M376</f>
        <v/>
      </c>
      <c r="AB382" s="44" t="str">
        <f>Nut_StatusTool!N376</f>
        <v/>
      </c>
      <c r="AC382" s="44">
        <f>Nut_StatusTool!I376</f>
        <v>0</v>
      </c>
      <c r="AD382" s="44">
        <f>Nut_StatusTool!J376</f>
        <v>0</v>
      </c>
    </row>
    <row r="383" spans="1:30" ht="20.100000000000001" customHeight="1">
      <c r="A383" s="59" t="str">
        <f t="array" ref="A383">IF(ROWS(A$9:A383)&gt;$U$5,"",INDEX(T$13:T$512,SMALL(IF(($AB$13:$AB$512=$AB$5),ROW($A$9:$A$508)-ROW($A$9)+1,""),ROWS(A$9:A383)),,1))</f>
        <v/>
      </c>
      <c r="B383" s="389" t="str">
        <f t="array" ref="B383">IF(ROWS(B$9:B383)&gt;$U$5,"",INDEX(U$13:U$512,SMALL(IF(($AB$13:$AB$512=$AB$5),ROW($A$9:$A$508)-ROW($A$9)+1,""),ROWS(B$9:B383)),,1))</f>
        <v/>
      </c>
      <c r="C383" s="389" t="str">
        <f t="array" ref="C383">IF(ROWS(C$9:C383)&gt;$U$5,"",INDEX(V$13:V$512,SMALL(IF(($AB$13:$AB$512=$AB$5),ROW($A$9:$A$508)-ROW($A$9)+1,""),ROWS(C$9:C383)),,1))</f>
        <v/>
      </c>
      <c r="D383" s="30" t="str">
        <f t="array" ref="D383">IF(ROWS(D$9:D383)&gt;$U$5,"",INDEX(W$13:W$512,SMALL(IF(($AB$13:$AB$512=$AB$5),ROW($A$9:$A$508)-ROW($A$9)+1,""),ROWS(D$9:D383)),,1))</f>
        <v/>
      </c>
      <c r="E383" s="59" t="str">
        <f t="array" ref="E383">IF(ROWS(E$9:E383)&gt;$U$5,"",INDEX(X$13:X$512,SMALL(IF(($AB$13:$AB$512=$AB$5),ROW($A$9:$A$508)-ROW($A$9)+1,""),ROWS(E$9:E383)),,1))</f>
        <v/>
      </c>
      <c r="F383" s="59" t="str">
        <f t="array" ref="F383">IF(ROWS(F$9:F383)&gt;$U$5,"",INDEX(Y$13:Y$512,SMALL(IF(($AB$13:$AB$512=$AB$5),ROW($A$9:$A$508)-ROW($A$9)+1,""),ROWS(F$9:F383)),,1))</f>
        <v/>
      </c>
      <c r="G383" s="59" t="str">
        <f t="array" ref="G383">IF(ROWS(G$9:G383)&gt;$U$5,"",INDEX(AB$13:AB$512,SMALL(IF(($AB$13:$AB$512=$AB$5),ROW($A$9:$A$508)-ROW($A$9)+1,""),ROWS(G$9:G383)),,1))</f>
        <v/>
      </c>
      <c r="H383" s="325" t="str">
        <f t="array" ref="H383">IF(ROWS(H$9:H383)&gt;$U$5,"",INDEX(AC$13:AC$512,SMALL(IF(($AB$13:$AB$512=$AB$5),ROW($A$9:$A$508)-ROW($A$9)+1,""),ROWS(H$9:H383)),,1))</f>
        <v/>
      </c>
      <c r="I383" s="105"/>
      <c r="J383" s="105"/>
      <c r="K383" s="105"/>
      <c r="L383" s="105"/>
      <c r="M383" s="136"/>
      <c r="T383" s="44">
        <f>Nut_StatusTool!A377</f>
        <v>371</v>
      </c>
      <c r="U383" s="44">
        <f>Nut_StatusTool!B377</f>
        <v>0</v>
      </c>
      <c r="V383" s="44">
        <f>Nut_StatusTool!C377</f>
        <v>0</v>
      </c>
      <c r="W383" s="44">
        <f>Nut_StatusTool!D377</f>
        <v>0</v>
      </c>
      <c r="X383" s="44">
        <f>Nut_StatusTool!F377</f>
        <v>0</v>
      </c>
      <c r="Y383" s="285" t="str">
        <f>Nut_StatusTool!K377</f>
        <v/>
      </c>
      <c r="Z383" s="44" t="str">
        <f>Nut_StatusTool!L377</f>
        <v/>
      </c>
      <c r="AA383" s="44" t="str">
        <f>Nut_StatusTool!M377</f>
        <v/>
      </c>
      <c r="AB383" s="44" t="str">
        <f>Nut_StatusTool!N377</f>
        <v/>
      </c>
      <c r="AC383" s="44">
        <f>Nut_StatusTool!I377</f>
        <v>0</v>
      </c>
      <c r="AD383" s="44">
        <f>Nut_StatusTool!J377</f>
        <v>0</v>
      </c>
    </row>
    <row r="384" spans="1:30" ht="20.100000000000001" customHeight="1">
      <c r="A384" s="59" t="str">
        <f t="array" ref="A384">IF(ROWS(A$9:A384)&gt;$U$5,"",INDEX(T$13:T$512,SMALL(IF(($AB$13:$AB$512=$AB$5),ROW($A$9:$A$508)-ROW($A$9)+1,""),ROWS(A$9:A384)),,1))</f>
        <v/>
      </c>
      <c r="B384" s="389" t="str">
        <f t="array" ref="B384">IF(ROWS(B$9:B384)&gt;$U$5,"",INDEX(U$13:U$512,SMALL(IF(($AB$13:$AB$512=$AB$5),ROW($A$9:$A$508)-ROW($A$9)+1,""),ROWS(B$9:B384)),,1))</f>
        <v/>
      </c>
      <c r="C384" s="389" t="str">
        <f t="array" ref="C384">IF(ROWS(C$9:C384)&gt;$U$5,"",INDEX(V$13:V$512,SMALL(IF(($AB$13:$AB$512=$AB$5),ROW($A$9:$A$508)-ROW($A$9)+1,""),ROWS(C$9:C384)),,1))</f>
        <v/>
      </c>
      <c r="D384" s="30" t="str">
        <f t="array" ref="D384">IF(ROWS(D$9:D384)&gt;$U$5,"",INDEX(W$13:W$512,SMALL(IF(($AB$13:$AB$512=$AB$5),ROW($A$9:$A$508)-ROW($A$9)+1,""),ROWS(D$9:D384)),,1))</f>
        <v/>
      </c>
      <c r="E384" s="59" t="str">
        <f t="array" ref="E384">IF(ROWS(E$9:E384)&gt;$U$5,"",INDEX(X$13:X$512,SMALL(IF(($AB$13:$AB$512=$AB$5),ROW($A$9:$A$508)-ROW($A$9)+1,""),ROWS(E$9:E384)),,1))</f>
        <v/>
      </c>
      <c r="F384" s="59" t="str">
        <f t="array" ref="F384">IF(ROWS(F$9:F384)&gt;$U$5,"",INDEX(Y$13:Y$512,SMALL(IF(($AB$13:$AB$512=$AB$5),ROW($A$9:$A$508)-ROW($A$9)+1,""),ROWS(F$9:F384)),,1))</f>
        <v/>
      </c>
      <c r="G384" s="59" t="str">
        <f t="array" ref="G384">IF(ROWS(G$9:G384)&gt;$U$5,"",INDEX(AB$13:AB$512,SMALL(IF(($AB$13:$AB$512=$AB$5),ROW($A$9:$A$508)-ROW($A$9)+1,""),ROWS(G$9:G384)),,1))</f>
        <v/>
      </c>
      <c r="H384" s="325" t="str">
        <f t="array" ref="H384">IF(ROWS(H$9:H384)&gt;$U$5,"",INDEX(AC$13:AC$512,SMALL(IF(($AB$13:$AB$512=$AB$5),ROW($A$9:$A$508)-ROW($A$9)+1,""),ROWS(H$9:H384)),,1))</f>
        <v/>
      </c>
      <c r="I384" s="105"/>
      <c r="J384" s="105"/>
      <c r="K384" s="105"/>
      <c r="L384" s="105"/>
      <c r="M384" s="136"/>
      <c r="T384" s="44">
        <f>Nut_StatusTool!A378</f>
        <v>372</v>
      </c>
      <c r="U384" s="44">
        <f>Nut_StatusTool!B378</f>
        <v>0</v>
      </c>
      <c r="V384" s="44">
        <f>Nut_StatusTool!C378</f>
        <v>0</v>
      </c>
      <c r="W384" s="44">
        <f>Nut_StatusTool!D378</f>
        <v>0</v>
      </c>
      <c r="X384" s="44">
        <f>Nut_StatusTool!F378</f>
        <v>0</v>
      </c>
      <c r="Y384" s="285" t="str">
        <f>Nut_StatusTool!K378</f>
        <v/>
      </c>
      <c r="Z384" s="44" t="str">
        <f>Nut_StatusTool!L378</f>
        <v/>
      </c>
      <c r="AA384" s="44" t="str">
        <f>Nut_StatusTool!M378</f>
        <v/>
      </c>
      <c r="AB384" s="44" t="str">
        <f>Nut_StatusTool!N378</f>
        <v/>
      </c>
      <c r="AC384" s="44">
        <f>Nut_StatusTool!I378</f>
        <v>0</v>
      </c>
      <c r="AD384" s="44">
        <f>Nut_StatusTool!J378</f>
        <v>0</v>
      </c>
    </row>
    <row r="385" spans="1:30" ht="20.100000000000001" customHeight="1">
      <c r="A385" s="59" t="str">
        <f t="array" ref="A385">IF(ROWS(A$9:A385)&gt;$U$5,"",INDEX(T$13:T$512,SMALL(IF(($AB$13:$AB$512=$AB$5),ROW($A$9:$A$508)-ROW($A$9)+1,""),ROWS(A$9:A385)),,1))</f>
        <v/>
      </c>
      <c r="B385" s="389" t="str">
        <f t="array" ref="B385">IF(ROWS(B$9:B385)&gt;$U$5,"",INDEX(U$13:U$512,SMALL(IF(($AB$13:$AB$512=$AB$5),ROW($A$9:$A$508)-ROW($A$9)+1,""),ROWS(B$9:B385)),,1))</f>
        <v/>
      </c>
      <c r="C385" s="389" t="str">
        <f t="array" ref="C385">IF(ROWS(C$9:C385)&gt;$U$5,"",INDEX(V$13:V$512,SMALL(IF(($AB$13:$AB$512=$AB$5),ROW($A$9:$A$508)-ROW($A$9)+1,""),ROWS(C$9:C385)),,1))</f>
        <v/>
      </c>
      <c r="D385" s="30" t="str">
        <f t="array" ref="D385">IF(ROWS(D$9:D385)&gt;$U$5,"",INDEX(W$13:W$512,SMALL(IF(($AB$13:$AB$512=$AB$5),ROW($A$9:$A$508)-ROW($A$9)+1,""),ROWS(D$9:D385)),,1))</f>
        <v/>
      </c>
      <c r="E385" s="59" t="str">
        <f t="array" ref="E385">IF(ROWS(E$9:E385)&gt;$U$5,"",INDEX(X$13:X$512,SMALL(IF(($AB$13:$AB$512=$AB$5),ROW($A$9:$A$508)-ROW($A$9)+1,""),ROWS(E$9:E385)),,1))</f>
        <v/>
      </c>
      <c r="F385" s="59" t="str">
        <f t="array" ref="F385">IF(ROWS(F$9:F385)&gt;$U$5,"",INDEX(Y$13:Y$512,SMALL(IF(($AB$13:$AB$512=$AB$5),ROW($A$9:$A$508)-ROW($A$9)+1,""),ROWS(F$9:F385)),,1))</f>
        <v/>
      </c>
      <c r="G385" s="59" t="str">
        <f t="array" ref="G385">IF(ROWS(G$9:G385)&gt;$U$5,"",INDEX(AB$13:AB$512,SMALL(IF(($AB$13:$AB$512=$AB$5),ROW($A$9:$A$508)-ROW($A$9)+1,""),ROWS(G$9:G385)),,1))</f>
        <v/>
      </c>
      <c r="H385" s="325" t="str">
        <f t="array" ref="H385">IF(ROWS(H$9:H385)&gt;$U$5,"",INDEX(AC$13:AC$512,SMALL(IF(($AB$13:$AB$512=$AB$5),ROW($A$9:$A$508)-ROW($A$9)+1,""),ROWS(H$9:H385)),,1))</f>
        <v/>
      </c>
      <c r="I385" s="105"/>
      <c r="J385" s="105"/>
      <c r="K385" s="105"/>
      <c r="L385" s="105"/>
      <c r="M385" s="136"/>
      <c r="T385" s="44">
        <f>Nut_StatusTool!A379</f>
        <v>373</v>
      </c>
      <c r="U385" s="44">
        <f>Nut_StatusTool!B379</f>
        <v>0</v>
      </c>
      <c r="V385" s="44">
        <f>Nut_StatusTool!C379</f>
        <v>0</v>
      </c>
      <c r="W385" s="44">
        <f>Nut_StatusTool!D379</f>
        <v>0</v>
      </c>
      <c r="X385" s="44">
        <f>Nut_StatusTool!F379</f>
        <v>0</v>
      </c>
      <c r="Y385" s="285" t="str">
        <f>Nut_StatusTool!K379</f>
        <v/>
      </c>
      <c r="Z385" s="44" t="str">
        <f>Nut_StatusTool!L379</f>
        <v/>
      </c>
      <c r="AA385" s="44" t="str">
        <f>Nut_StatusTool!M379</f>
        <v/>
      </c>
      <c r="AB385" s="44" t="str">
        <f>Nut_StatusTool!N379</f>
        <v/>
      </c>
      <c r="AC385" s="44">
        <f>Nut_StatusTool!I379</f>
        <v>0</v>
      </c>
      <c r="AD385" s="44">
        <f>Nut_StatusTool!J379</f>
        <v>0</v>
      </c>
    </row>
    <row r="386" spans="1:30" ht="20.100000000000001" customHeight="1">
      <c r="A386" s="59" t="str">
        <f t="array" ref="A386">IF(ROWS(A$9:A386)&gt;$U$5,"",INDEX(T$13:T$512,SMALL(IF(($AB$13:$AB$512=$AB$5),ROW($A$9:$A$508)-ROW($A$9)+1,""),ROWS(A$9:A386)),,1))</f>
        <v/>
      </c>
      <c r="B386" s="389" t="str">
        <f t="array" ref="B386">IF(ROWS(B$9:B386)&gt;$U$5,"",INDEX(U$13:U$512,SMALL(IF(($AB$13:$AB$512=$AB$5),ROW($A$9:$A$508)-ROW($A$9)+1,""),ROWS(B$9:B386)),,1))</f>
        <v/>
      </c>
      <c r="C386" s="389" t="str">
        <f t="array" ref="C386">IF(ROWS(C$9:C386)&gt;$U$5,"",INDEX(V$13:V$512,SMALL(IF(($AB$13:$AB$512=$AB$5),ROW($A$9:$A$508)-ROW($A$9)+1,""),ROWS(C$9:C386)),,1))</f>
        <v/>
      </c>
      <c r="D386" s="30" t="str">
        <f t="array" ref="D386">IF(ROWS(D$9:D386)&gt;$U$5,"",INDEX(W$13:W$512,SMALL(IF(($AB$13:$AB$512=$AB$5),ROW($A$9:$A$508)-ROW($A$9)+1,""),ROWS(D$9:D386)),,1))</f>
        <v/>
      </c>
      <c r="E386" s="59" t="str">
        <f t="array" ref="E386">IF(ROWS(E$9:E386)&gt;$U$5,"",INDEX(X$13:X$512,SMALL(IF(($AB$13:$AB$512=$AB$5),ROW($A$9:$A$508)-ROW($A$9)+1,""),ROWS(E$9:E386)),,1))</f>
        <v/>
      </c>
      <c r="F386" s="59" t="str">
        <f t="array" ref="F386">IF(ROWS(F$9:F386)&gt;$U$5,"",INDEX(Y$13:Y$512,SMALL(IF(($AB$13:$AB$512=$AB$5),ROW($A$9:$A$508)-ROW($A$9)+1,""),ROWS(F$9:F386)),,1))</f>
        <v/>
      </c>
      <c r="G386" s="59" t="str">
        <f t="array" ref="G386">IF(ROWS(G$9:G386)&gt;$U$5,"",INDEX(AB$13:AB$512,SMALL(IF(($AB$13:$AB$512=$AB$5),ROW($A$9:$A$508)-ROW($A$9)+1,""),ROWS(G$9:G386)),,1))</f>
        <v/>
      </c>
      <c r="H386" s="325" t="str">
        <f t="array" ref="H386">IF(ROWS(H$9:H386)&gt;$U$5,"",INDEX(AC$13:AC$512,SMALL(IF(($AB$13:$AB$512=$AB$5),ROW($A$9:$A$508)-ROW($A$9)+1,""),ROWS(H$9:H386)),,1))</f>
        <v/>
      </c>
      <c r="I386" s="105"/>
      <c r="J386" s="105"/>
      <c r="K386" s="105"/>
      <c r="L386" s="105"/>
      <c r="M386" s="136"/>
      <c r="T386" s="44">
        <f>Nut_StatusTool!A380</f>
        <v>374</v>
      </c>
      <c r="U386" s="44">
        <f>Nut_StatusTool!B380</f>
        <v>0</v>
      </c>
      <c r="V386" s="44">
        <f>Nut_StatusTool!C380</f>
        <v>0</v>
      </c>
      <c r="W386" s="44">
        <f>Nut_StatusTool!D380</f>
        <v>0</v>
      </c>
      <c r="X386" s="44">
        <f>Nut_StatusTool!F380</f>
        <v>0</v>
      </c>
      <c r="Y386" s="285" t="str">
        <f>Nut_StatusTool!K380</f>
        <v/>
      </c>
      <c r="Z386" s="44" t="str">
        <f>Nut_StatusTool!L380</f>
        <v/>
      </c>
      <c r="AA386" s="44" t="str">
        <f>Nut_StatusTool!M380</f>
        <v/>
      </c>
      <c r="AB386" s="44" t="str">
        <f>Nut_StatusTool!N380</f>
        <v/>
      </c>
      <c r="AC386" s="44">
        <f>Nut_StatusTool!I380</f>
        <v>0</v>
      </c>
      <c r="AD386" s="44">
        <f>Nut_StatusTool!J380</f>
        <v>0</v>
      </c>
    </row>
    <row r="387" spans="1:30" ht="20.100000000000001" customHeight="1">
      <c r="A387" s="59" t="str">
        <f t="array" ref="A387">IF(ROWS(A$9:A387)&gt;$U$5,"",INDEX(T$13:T$512,SMALL(IF(($AB$13:$AB$512=$AB$5),ROW($A$9:$A$508)-ROW($A$9)+1,""),ROWS(A$9:A387)),,1))</f>
        <v/>
      </c>
      <c r="B387" s="389" t="str">
        <f t="array" ref="B387">IF(ROWS(B$9:B387)&gt;$U$5,"",INDEX(U$13:U$512,SMALL(IF(($AB$13:$AB$512=$AB$5),ROW($A$9:$A$508)-ROW($A$9)+1,""),ROWS(B$9:B387)),,1))</f>
        <v/>
      </c>
      <c r="C387" s="389" t="str">
        <f t="array" ref="C387">IF(ROWS(C$9:C387)&gt;$U$5,"",INDEX(V$13:V$512,SMALL(IF(($AB$13:$AB$512=$AB$5),ROW($A$9:$A$508)-ROW($A$9)+1,""),ROWS(C$9:C387)),,1))</f>
        <v/>
      </c>
      <c r="D387" s="30" t="str">
        <f t="array" ref="D387">IF(ROWS(D$9:D387)&gt;$U$5,"",INDEX(W$13:W$512,SMALL(IF(($AB$13:$AB$512=$AB$5),ROW($A$9:$A$508)-ROW($A$9)+1,""),ROWS(D$9:D387)),,1))</f>
        <v/>
      </c>
      <c r="E387" s="59" t="str">
        <f t="array" ref="E387">IF(ROWS(E$9:E387)&gt;$U$5,"",INDEX(X$13:X$512,SMALL(IF(($AB$13:$AB$512=$AB$5),ROW($A$9:$A$508)-ROW($A$9)+1,""),ROWS(E$9:E387)),,1))</f>
        <v/>
      </c>
      <c r="F387" s="59" t="str">
        <f t="array" ref="F387">IF(ROWS(F$9:F387)&gt;$U$5,"",INDEX(Y$13:Y$512,SMALL(IF(($AB$13:$AB$512=$AB$5),ROW($A$9:$A$508)-ROW($A$9)+1,""),ROWS(F$9:F387)),,1))</f>
        <v/>
      </c>
      <c r="G387" s="59" t="str">
        <f t="array" ref="G387">IF(ROWS(G$9:G387)&gt;$U$5,"",INDEX(AB$13:AB$512,SMALL(IF(($AB$13:$AB$512=$AB$5),ROW($A$9:$A$508)-ROW($A$9)+1,""),ROWS(G$9:G387)),,1))</f>
        <v/>
      </c>
      <c r="H387" s="325" t="str">
        <f t="array" ref="H387">IF(ROWS(H$9:H387)&gt;$U$5,"",INDEX(AC$13:AC$512,SMALL(IF(($AB$13:$AB$512=$AB$5),ROW($A$9:$A$508)-ROW($A$9)+1,""),ROWS(H$9:H387)),,1))</f>
        <v/>
      </c>
      <c r="I387" s="105"/>
      <c r="J387" s="105"/>
      <c r="K387" s="105"/>
      <c r="L387" s="105"/>
      <c r="M387" s="136"/>
      <c r="T387" s="44">
        <f>Nut_StatusTool!A381</f>
        <v>375</v>
      </c>
      <c r="U387" s="44">
        <f>Nut_StatusTool!B381</f>
        <v>0</v>
      </c>
      <c r="V387" s="44">
        <f>Nut_StatusTool!C381</f>
        <v>0</v>
      </c>
      <c r="W387" s="44">
        <f>Nut_StatusTool!D381</f>
        <v>0</v>
      </c>
      <c r="X387" s="44">
        <f>Nut_StatusTool!F381</f>
        <v>0</v>
      </c>
      <c r="Y387" s="285" t="str">
        <f>Nut_StatusTool!K381</f>
        <v/>
      </c>
      <c r="Z387" s="44" t="str">
        <f>Nut_StatusTool!L381</f>
        <v/>
      </c>
      <c r="AA387" s="44" t="str">
        <f>Nut_StatusTool!M381</f>
        <v/>
      </c>
      <c r="AB387" s="44" t="str">
        <f>Nut_StatusTool!N381</f>
        <v/>
      </c>
      <c r="AC387" s="44">
        <f>Nut_StatusTool!I381</f>
        <v>0</v>
      </c>
      <c r="AD387" s="44">
        <f>Nut_StatusTool!J381</f>
        <v>0</v>
      </c>
    </row>
    <row r="388" spans="1:30" ht="20.100000000000001" customHeight="1">
      <c r="A388" s="59" t="str">
        <f t="array" ref="A388">IF(ROWS(A$9:A388)&gt;$U$5,"",INDEX(T$13:T$512,SMALL(IF(($AB$13:$AB$512=$AB$5),ROW($A$9:$A$508)-ROW($A$9)+1,""),ROWS(A$9:A388)),,1))</f>
        <v/>
      </c>
      <c r="B388" s="389" t="str">
        <f t="array" ref="B388">IF(ROWS(B$9:B388)&gt;$U$5,"",INDEX(U$13:U$512,SMALL(IF(($AB$13:$AB$512=$AB$5),ROW($A$9:$A$508)-ROW($A$9)+1,""),ROWS(B$9:B388)),,1))</f>
        <v/>
      </c>
      <c r="C388" s="389" t="str">
        <f t="array" ref="C388">IF(ROWS(C$9:C388)&gt;$U$5,"",INDEX(V$13:V$512,SMALL(IF(($AB$13:$AB$512=$AB$5),ROW($A$9:$A$508)-ROW($A$9)+1,""),ROWS(C$9:C388)),,1))</f>
        <v/>
      </c>
      <c r="D388" s="30" t="str">
        <f t="array" ref="D388">IF(ROWS(D$9:D388)&gt;$U$5,"",INDEX(W$13:W$512,SMALL(IF(($AB$13:$AB$512=$AB$5),ROW($A$9:$A$508)-ROW($A$9)+1,""),ROWS(D$9:D388)),,1))</f>
        <v/>
      </c>
      <c r="E388" s="59" t="str">
        <f t="array" ref="E388">IF(ROWS(E$9:E388)&gt;$U$5,"",INDEX(X$13:X$512,SMALL(IF(($AB$13:$AB$512=$AB$5),ROW($A$9:$A$508)-ROW($A$9)+1,""),ROWS(E$9:E388)),,1))</f>
        <v/>
      </c>
      <c r="F388" s="59" t="str">
        <f t="array" ref="F388">IF(ROWS(F$9:F388)&gt;$U$5,"",INDEX(Y$13:Y$512,SMALL(IF(($AB$13:$AB$512=$AB$5),ROW($A$9:$A$508)-ROW($A$9)+1,""),ROWS(F$9:F388)),,1))</f>
        <v/>
      </c>
      <c r="G388" s="59" t="str">
        <f t="array" ref="G388">IF(ROWS(G$9:G388)&gt;$U$5,"",INDEX(AB$13:AB$512,SMALL(IF(($AB$13:$AB$512=$AB$5),ROW($A$9:$A$508)-ROW($A$9)+1,""),ROWS(G$9:G388)),,1))</f>
        <v/>
      </c>
      <c r="H388" s="325" t="str">
        <f t="array" ref="H388">IF(ROWS(H$9:H388)&gt;$U$5,"",INDEX(AC$13:AC$512,SMALL(IF(($AB$13:$AB$512=$AB$5),ROW($A$9:$A$508)-ROW($A$9)+1,""),ROWS(H$9:H388)),,1))</f>
        <v/>
      </c>
      <c r="I388" s="105"/>
      <c r="J388" s="105"/>
      <c r="K388" s="105"/>
      <c r="L388" s="105"/>
      <c r="M388" s="136"/>
      <c r="T388" s="44">
        <f>Nut_StatusTool!A382</f>
        <v>376</v>
      </c>
      <c r="U388" s="44">
        <f>Nut_StatusTool!B382</f>
        <v>0</v>
      </c>
      <c r="V388" s="44">
        <f>Nut_StatusTool!C382</f>
        <v>0</v>
      </c>
      <c r="W388" s="44">
        <f>Nut_StatusTool!D382</f>
        <v>0</v>
      </c>
      <c r="X388" s="44">
        <f>Nut_StatusTool!F382</f>
        <v>0</v>
      </c>
      <c r="Y388" s="285" t="str">
        <f>Nut_StatusTool!K382</f>
        <v/>
      </c>
      <c r="Z388" s="44" t="str">
        <f>Nut_StatusTool!L382</f>
        <v/>
      </c>
      <c r="AA388" s="44" t="str">
        <f>Nut_StatusTool!M382</f>
        <v/>
      </c>
      <c r="AB388" s="44" t="str">
        <f>Nut_StatusTool!N382</f>
        <v/>
      </c>
      <c r="AC388" s="44">
        <f>Nut_StatusTool!I382</f>
        <v>0</v>
      </c>
      <c r="AD388" s="44">
        <f>Nut_StatusTool!J382</f>
        <v>0</v>
      </c>
    </row>
    <row r="389" spans="1:30" ht="20.100000000000001" customHeight="1">
      <c r="A389" s="59" t="str">
        <f t="array" ref="A389">IF(ROWS(A$9:A389)&gt;$U$5,"",INDEX(T$13:T$512,SMALL(IF(($AB$13:$AB$512=$AB$5),ROW($A$9:$A$508)-ROW($A$9)+1,""),ROWS(A$9:A389)),,1))</f>
        <v/>
      </c>
      <c r="B389" s="389" t="str">
        <f t="array" ref="B389">IF(ROWS(B$9:B389)&gt;$U$5,"",INDEX(U$13:U$512,SMALL(IF(($AB$13:$AB$512=$AB$5),ROW($A$9:$A$508)-ROW($A$9)+1,""),ROWS(B$9:B389)),,1))</f>
        <v/>
      </c>
      <c r="C389" s="389" t="str">
        <f t="array" ref="C389">IF(ROWS(C$9:C389)&gt;$U$5,"",INDEX(V$13:V$512,SMALL(IF(($AB$13:$AB$512=$AB$5),ROW($A$9:$A$508)-ROW($A$9)+1,""),ROWS(C$9:C389)),,1))</f>
        <v/>
      </c>
      <c r="D389" s="30" t="str">
        <f t="array" ref="D389">IF(ROWS(D$9:D389)&gt;$U$5,"",INDEX(W$13:W$512,SMALL(IF(($AB$13:$AB$512=$AB$5),ROW($A$9:$A$508)-ROW($A$9)+1,""),ROWS(D$9:D389)),,1))</f>
        <v/>
      </c>
      <c r="E389" s="59" t="str">
        <f t="array" ref="E389">IF(ROWS(E$9:E389)&gt;$U$5,"",INDEX(X$13:X$512,SMALL(IF(($AB$13:$AB$512=$AB$5),ROW($A$9:$A$508)-ROW($A$9)+1,""),ROWS(E$9:E389)),,1))</f>
        <v/>
      </c>
      <c r="F389" s="59" t="str">
        <f t="array" ref="F389">IF(ROWS(F$9:F389)&gt;$U$5,"",INDEX(Y$13:Y$512,SMALL(IF(($AB$13:$AB$512=$AB$5),ROW($A$9:$A$508)-ROW($A$9)+1,""),ROWS(F$9:F389)),,1))</f>
        <v/>
      </c>
      <c r="G389" s="59" t="str">
        <f t="array" ref="G389">IF(ROWS(G$9:G389)&gt;$U$5,"",INDEX(AB$13:AB$512,SMALL(IF(($AB$13:$AB$512=$AB$5),ROW($A$9:$A$508)-ROW($A$9)+1,""),ROWS(G$9:G389)),,1))</f>
        <v/>
      </c>
      <c r="H389" s="325" t="str">
        <f t="array" ref="H389">IF(ROWS(H$9:H389)&gt;$U$5,"",INDEX(AC$13:AC$512,SMALL(IF(($AB$13:$AB$512=$AB$5),ROW($A$9:$A$508)-ROW($A$9)+1,""),ROWS(H$9:H389)),,1))</f>
        <v/>
      </c>
      <c r="I389" s="105"/>
      <c r="J389" s="105"/>
      <c r="K389" s="105"/>
      <c r="L389" s="105"/>
      <c r="M389" s="136"/>
      <c r="T389" s="44">
        <f>Nut_StatusTool!A383</f>
        <v>377</v>
      </c>
      <c r="U389" s="44">
        <f>Nut_StatusTool!B383</f>
        <v>0</v>
      </c>
      <c r="V389" s="44">
        <f>Nut_StatusTool!C383</f>
        <v>0</v>
      </c>
      <c r="W389" s="44">
        <f>Nut_StatusTool!D383</f>
        <v>0</v>
      </c>
      <c r="X389" s="44">
        <f>Nut_StatusTool!F383</f>
        <v>0</v>
      </c>
      <c r="Y389" s="285" t="str">
        <f>Nut_StatusTool!K383</f>
        <v/>
      </c>
      <c r="Z389" s="44" t="str">
        <f>Nut_StatusTool!L383</f>
        <v/>
      </c>
      <c r="AA389" s="44" t="str">
        <f>Nut_StatusTool!M383</f>
        <v/>
      </c>
      <c r="AB389" s="44" t="str">
        <f>Nut_StatusTool!N383</f>
        <v/>
      </c>
      <c r="AC389" s="44">
        <f>Nut_StatusTool!I383</f>
        <v>0</v>
      </c>
      <c r="AD389" s="44">
        <f>Nut_StatusTool!J383</f>
        <v>0</v>
      </c>
    </row>
    <row r="390" spans="1:30" ht="20.100000000000001" customHeight="1">
      <c r="A390" s="59" t="str">
        <f t="array" ref="A390">IF(ROWS(A$9:A390)&gt;$U$5,"",INDEX(T$13:T$512,SMALL(IF(($AB$13:$AB$512=$AB$5),ROW($A$9:$A$508)-ROW($A$9)+1,""),ROWS(A$9:A390)),,1))</f>
        <v/>
      </c>
      <c r="B390" s="389" t="str">
        <f t="array" ref="B390">IF(ROWS(B$9:B390)&gt;$U$5,"",INDEX(U$13:U$512,SMALL(IF(($AB$13:$AB$512=$AB$5),ROW($A$9:$A$508)-ROW($A$9)+1,""),ROWS(B$9:B390)),,1))</f>
        <v/>
      </c>
      <c r="C390" s="389" t="str">
        <f t="array" ref="C390">IF(ROWS(C$9:C390)&gt;$U$5,"",INDEX(V$13:V$512,SMALL(IF(($AB$13:$AB$512=$AB$5),ROW($A$9:$A$508)-ROW($A$9)+1,""),ROWS(C$9:C390)),,1))</f>
        <v/>
      </c>
      <c r="D390" s="30" t="str">
        <f t="array" ref="D390">IF(ROWS(D$9:D390)&gt;$U$5,"",INDEX(W$13:W$512,SMALL(IF(($AB$13:$AB$512=$AB$5),ROW($A$9:$A$508)-ROW($A$9)+1,""),ROWS(D$9:D390)),,1))</f>
        <v/>
      </c>
      <c r="E390" s="59" t="str">
        <f t="array" ref="E390">IF(ROWS(E$9:E390)&gt;$U$5,"",INDEX(X$13:X$512,SMALL(IF(($AB$13:$AB$512=$AB$5),ROW($A$9:$A$508)-ROW($A$9)+1,""),ROWS(E$9:E390)),,1))</f>
        <v/>
      </c>
      <c r="F390" s="59" t="str">
        <f t="array" ref="F390">IF(ROWS(F$9:F390)&gt;$U$5,"",INDEX(Y$13:Y$512,SMALL(IF(($AB$13:$AB$512=$AB$5),ROW($A$9:$A$508)-ROW($A$9)+1,""),ROWS(F$9:F390)),,1))</f>
        <v/>
      </c>
      <c r="G390" s="59" t="str">
        <f t="array" ref="G390">IF(ROWS(G$9:G390)&gt;$U$5,"",INDEX(AB$13:AB$512,SMALL(IF(($AB$13:$AB$512=$AB$5),ROW($A$9:$A$508)-ROW($A$9)+1,""),ROWS(G$9:G390)),,1))</f>
        <v/>
      </c>
      <c r="H390" s="325" t="str">
        <f t="array" ref="H390">IF(ROWS(H$9:H390)&gt;$U$5,"",INDEX(AC$13:AC$512,SMALL(IF(($AB$13:$AB$512=$AB$5),ROW($A$9:$A$508)-ROW($A$9)+1,""),ROWS(H$9:H390)),,1))</f>
        <v/>
      </c>
      <c r="I390" s="105"/>
      <c r="J390" s="105"/>
      <c r="K390" s="105"/>
      <c r="L390" s="105"/>
      <c r="M390" s="136"/>
      <c r="T390" s="44">
        <f>Nut_StatusTool!A384</f>
        <v>378</v>
      </c>
      <c r="U390" s="44">
        <f>Nut_StatusTool!B384</f>
        <v>0</v>
      </c>
      <c r="V390" s="44">
        <f>Nut_StatusTool!C384</f>
        <v>0</v>
      </c>
      <c r="W390" s="44">
        <f>Nut_StatusTool!D384</f>
        <v>0</v>
      </c>
      <c r="X390" s="44">
        <f>Nut_StatusTool!F384</f>
        <v>0</v>
      </c>
      <c r="Y390" s="285" t="str">
        <f>Nut_StatusTool!K384</f>
        <v/>
      </c>
      <c r="Z390" s="44" t="str">
        <f>Nut_StatusTool!L384</f>
        <v/>
      </c>
      <c r="AA390" s="44" t="str">
        <f>Nut_StatusTool!M384</f>
        <v/>
      </c>
      <c r="AB390" s="44" t="str">
        <f>Nut_StatusTool!N384</f>
        <v/>
      </c>
      <c r="AC390" s="44">
        <f>Nut_StatusTool!I384</f>
        <v>0</v>
      </c>
      <c r="AD390" s="44">
        <f>Nut_StatusTool!J384</f>
        <v>0</v>
      </c>
    </row>
    <row r="391" spans="1:30" ht="20.100000000000001" customHeight="1">
      <c r="A391" s="59" t="str">
        <f t="array" ref="A391">IF(ROWS(A$9:A391)&gt;$U$5,"",INDEX(T$13:T$512,SMALL(IF(($AB$13:$AB$512=$AB$5),ROW($A$9:$A$508)-ROW($A$9)+1,""),ROWS(A$9:A391)),,1))</f>
        <v/>
      </c>
      <c r="B391" s="389" t="str">
        <f t="array" ref="B391">IF(ROWS(B$9:B391)&gt;$U$5,"",INDEX(U$13:U$512,SMALL(IF(($AB$13:$AB$512=$AB$5),ROW($A$9:$A$508)-ROW($A$9)+1,""),ROWS(B$9:B391)),,1))</f>
        <v/>
      </c>
      <c r="C391" s="389" t="str">
        <f t="array" ref="C391">IF(ROWS(C$9:C391)&gt;$U$5,"",INDEX(V$13:V$512,SMALL(IF(($AB$13:$AB$512=$AB$5),ROW($A$9:$A$508)-ROW($A$9)+1,""),ROWS(C$9:C391)),,1))</f>
        <v/>
      </c>
      <c r="D391" s="30" t="str">
        <f t="array" ref="D391">IF(ROWS(D$9:D391)&gt;$U$5,"",INDEX(W$13:W$512,SMALL(IF(($AB$13:$AB$512=$AB$5),ROW($A$9:$A$508)-ROW($A$9)+1,""),ROWS(D$9:D391)),,1))</f>
        <v/>
      </c>
      <c r="E391" s="59" t="str">
        <f t="array" ref="E391">IF(ROWS(E$9:E391)&gt;$U$5,"",INDEX(X$13:X$512,SMALL(IF(($AB$13:$AB$512=$AB$5),ROW($A$9:$A$508)-ROW($A$9)+1,""),ROWS(E$9:E391)),,1))</f>
        <v/>
      </c>
      <c r="F391" s="59" t="str">
        <f t="array" ref="F391">IF(ROWS(F$9:F391)&gt;$U$5,"",INDEX(Y$13:Y$512,SMALL(IF(($AB$13:$AB$512=$AB$5),ROW($A$9:$A$508)-ROW($A$9)+1,""),ROWS(F$9:F391)),,1))</f>
        <v/>
      </c>
      <c r="G391" s="59" t="str">
        <f t="array" ref="G391">IF(ROWS(G$9:G391)&gt;$U$5,"",INDEX(AB$13:AB$512,SMALL(IF(($AB$13:$AB$512=$AB$5),ROW($A$9:$A$508)-ROW($A$9)+1,""),ROWS(G$9:G391)),,1))</f>
        <v/>
      </c>
      <c r="H391" s="325" t="str">
        <f t="array" ref="H391">IF(ROWS(H$9:H391)&gt;$U$5,"",INDEX(AC$13:AC$512,SMALL(IF(($AB$13:$AB$512=$AB$5),ROW($A$9:$A$508)-ROW($A$9)+1,""),ROWS(H$9:H391)),,1))</f>
        <v/>
      </c>
      <c r="I391" s="105"/>
      <c r="J391" s="105"/>
      <c r="K391" s="105"/>
      <c r="L391" s="105"/>
      <c r="M391" s="136"/>
      <c r="T391" s="44">
        <f>Nut_StatusTool!A385</f>
        <v>379</v>
      </c>
      <c r="U391" s="44">
        <f>Nut_StatusTool!B385</f>
        <v>0</v>
      </c>
      <c r="V391" s="44">
        <f>Nut_StatusTool!C385</f>
        <v>0</v>
      </c>
      <c r="W391" s="44">
        <f>Nut_StatusTool!D385</f>
        <v>0</v>
      </c>
      <c r="X391" s="44">
        <f>Nut_StatusTool!F385</f>
        <v>0</v>
      </c>
      <c r="Y391" s="285" t="str">
        <f>Nut_StatusTool!K385</f>
        <v/>
      </c>
      <c r="Z391" s="44" t="str">
        <f>Nut_StatusTool!L385</f>
        <v/>
      </c>
      <c r="AA391" s="44" t="str">
        <f>Nut_StatusTool!M385</f>
        <v/>
      </c>
      <c r="AB391" s="44" t="str">
        <f>Nut_StatusTool!N385</f>
        <v/>
      </c>
      <c r="AC391" s="44">
        <f>Nut_StatusTool!I385</f>
        <v>0</v>
      </c>
      <c r="AD391" s="44">
        <f>Nut_StatusTool!J385</f>
        <v>0</v>
      </c>
    </row>
    <row r="392" spans="1:30" ht="20.100000000000001" customHeight="1">
      <c r="A392" s="59" t="str">
        <f t="array" ref="A392">IF(ROWS(A$9:A392)&gt;$U$5,"",INDEX(T$13:T$512,SMALL(IF(($AB$13:$AB$512=$AB$5),ROW($A$9:$A$508)-ROW($A$9)+1,""),ROWS(A$9:A392)),,1))</f>
        <v/>
      </c>
      <c r="B392" s="389" t="str">
        <f t="array" ref="B392">IF(ROWS(B$9:B392)&gt;$U$5,"",INDEX(U$13:U$512,SMALL(IF(($AB$13:$AB$512=$AB$5),ROW($A$9:$A$508)-ROW($A$9)+1,""),ROWS(B$9:B392)),,1))</f>
        <v/>
      </c>
      <c r="C392" s="389" t="str">
        <f t="array" ref="C392">IF(ROWS(C$9:C392)&gt;$U$5,"",INDEX(V$13:V$512,SMALL(IF(($AB$13:$AB$512=$AB$5),ROW($A$9:$A$508)-ROW($A$9)+1,""),ROWS(C$9:C392)),,1))</f>
        <v/>
      </c>
      <c r="D392" s="30" t="str">
        <f t="array" ref="D392">IF(ROWS(D$9:D392)&gt;$U$5,"",INDEX(W$13:W$512,SMALL(IF(($AB$13:$AB$512=$AB$5),ROW($A$9:$A$508)-ROW($A$9)+1,""),ROWS(D$9:D392)),,1))</f>
        <v/>
      </c>
      <c r="E392" s="59" t="str">
        <f t="array" ref="E392">IF(ROWS(E$9:E392)&gt;$U$5,"",INDEX(X$13:X$512,SMALL(IF(($AB$13:$AB$512=$AB$5),ROW($A$9:$A$508)-ROW($A$9)+1,""),ROWS(E$9:E392)),,1))</f>
        <v/>
      </c>
      <c r="F392" s="59" t="str">
        <f t="array" ref="F392">IF(ROWS(F$9:F392)&gt;$U$5,"",INDEX(Y$13:Y$512,SMALL(IF(($AB$13:$AB$512=$AB$5),ROW($A$9:$A$508)-ROW($A$9)+1,""),ROWS(F$9:F392)),,1))</f>
        <v/>
      </c>
      <c r="G392" s="59" t="str">
        <f t="array" ref="G392">IF(ROWS(G$9:G392)&gt;$U$5,"",INDEX(AB$13:AB$512,SMALL(IF(($AB$13:$AB$512=$AB$5),ROW($A$9:$A$508)-ROW($A$9)+1,""),ROWS(G$9:G392)),,1))</f>
        <v/>
      </c>
      <c r="H392" s="325" t="str">
        <f t="array" ref="H392">IF(ROWS(H$9:H392)&gt;$U$5,"",INDEX(AC$13:AC$512,SMALL(IF(($AB$13:$AB$512=$AB$5),ROW($A$9:$A$508)-ROW($A$9)+1,""),ROWS(H$9:H392)),,1))</f>
        <v/>
      </c>
      <c r="I392" s="105"/>
      <c r="J392" s="105"/>
      <c r="K392" s="105"/>
      <c r="L392" s="105"/>
      <c r="M392" s="136"/>
      <c r="T392" s="44">
        <f>Nut_StatusTool!A386</f>
        <v>380</v>
      </c>
      <c r="U392" s="44">
        <f>Nut_StatusTool!B386</f>
        <v>0</v>
      </c>
      <c r="V392" s="44">
        <f>Nut_StatusTool!C386</f>
        <v>0</v>
      </c>
      <c r="W392" s="44">
        <f>Nut_StatusTool!D386</f>
        <v>0</v>
      </c>
      <c r="X392" s="44">
        <f>Nut_StatusTool!F386</f>
        <v>0</v>
      </c>
      <c r="Y392" s="285" t="str">
        <f>Nut_StatusTool!K386</f>
        <v/>
      </c>
      <c r="Z392" s="44" t="str">
        <f>Nut_StatusTool!L386</f>
        <v/>
      </c>
      <c r="AA392" s="44" t="str">
        <f>Nut_StatusTool!M386</f>
        <v/>
      </c>
      <c r="AB392" s="44" t="str">
        <f>Nut_StatusTool!N386</f>
        <v/>
      </c>
      <c r="AC392" s="44">
        <f>Nut_StatusTool!I386</f>
        <v>0</v>
      </c>
      <c r="AD392" s="44">
        <f>Nut_StatusTool!J386</f>
        <v>0</v>
      </c>
    </row>
    <row r="393" spans="1:30" ht="20.100000000000001" customHeight="1">
      <c r="A393" s="59" t="str">
        <f t="array" ref="A393">IF(ROWS(A$9:A393)&gt;$U$5,"",INDEX(T$13:T$512,SMALL(IF(($AB$13:$AB$512=$AB$5),ROW($A$9:$A$508)-ROW($A$9)+1,""),ROWS(A$9:A393)),,1))</f>
        <v/>
      </c>
      <c r="B393" s="389" t="str">
        <f t="array" ref="B393">IF(ROWS(B$9:B393)&gt;$U$5,"",INDEX(U$13:U$512,SMALL(IF(($AB$13:$AB$512=$AB$5),ROW($A$9:$A$508)-ROW($A$9)+1,""),ROWS(B$9:B393)),,1))</f>
        <v/>
      </c>
      <c r="C393" s="389" t="str">
        <f t="array" ref="C393">IF(ROWS(C$9:C393)&gt;$U$5,"",INDEX(V$13:V$512,SMALL(IF(($AB$13:$AB$512=$AB$5),ROW($A$9:$A$508)-ROW($A$9)+1,""),ROWS(C$9:C393)),,1))</f>
        <v/>
      </c>
      <c r="D393" s="30" t="str">
        <f t="array" ref="D393">IF(ROWS(D$9:D393)&gt;$U$5,"",INDEX(W$13:W$512,SMALL(IF(($AB$13:$AB$512=$AB$5),ROW($A$9:$A$508)-ROW($A$9)+1,""),ROWS(D$9:D393)),,1))</f>
        <v/>
      </c>
      <c r="E393" s="59" t="str">
        <f t="array" ref="E393">IF(ROWS(E$9:E393)&gt;$U$5,"",INDEX(X$13:X$512,SMALL(IF(($AB$13:$AB$512=$AB$5),ROW($A$9:$A$508)-ROW($A$9)+1,""),ROWS(E$9:E393)),,1))</f>
        <v/>
      </c>
      <c r="F393" s="59" t="str">
        <f t="array" ref="F393">IF(ROWS(F$9:F393)&gt;$U$5,"",INDEX(Y$13:Y$512,SMALL(IF(($AB$13:$AB$512=$AB$5),ROW($A$9:$A$508)-ROW($A$9)+1,""),ROWS(F$9:F393)),,1))</f>
        <v/>
      </c>
      <c r="G393" s="59" t="str">
        <f t="array" ref="G393">IF(ROWS(G$9:G393)&gt;$U$5,"",INDEX(AB$13:AB$512,SMALL(IF(($AB$13:$AB$512=$AB$5),ROW($A$9:$A$508)-ROW($A$9)+1,""),ROWS(G$9:G393)),,1))</f>
        <v/>
      </c>
      <c r="H393" s="325" t="str">
        <f t="array" ref="H393">IF(ROWS(H$9:H393)&gt;$U$5,"",INDEX(AC$13:AC$512,SMALL(IF(($AB$13:$AB$512=$AB$5),ROW($A$9:$A$508)-ROW($A$9)+1,""),ROWS(H$9:H393)),,1))</f>
        <v/>
      </c>
      <c r="I393" s="105"/>
      <c r="J393" s="105"/>
      <c r="K393" s="105"/>
      <c r="L393" s="105"/>
      <c r="M393" s="136"/>
      <c r="T393" s="44">
        <f>Nut_StatusTool!A387</f>
        <v>381</v>
      </c>
      <c r="U393" s="44">
        <f>Nut_StatusTool!B387</f>
        <v>0</v>
      </c>
      <c r="V393" s="44">
        <f>Nut_StatusTool!C387</f>
        <v>0</v>
      </c>
      <c r="W393" s="44">
        <f>Nut_StatusTool!D387</f>
        <v>0</v>
      </c>
      <c r="X393" s="44">
        <f>Nut_StatusTool!F387</f>
        <v>0</v>
      </c>
      <c r="Y393" s="285" t="str">
        <f>Nut_StatusTool!K387</f>
        <v/>
      </c>
      <c r="Z393" s="44" t="str">
        <f>Nut_StatusTool!L387</f>
        <v/>
      </c>
      <c r="AA393" s="44" t="str">
        <f>Nut_StatusTool!M387</f>
        <v/>
      </c>
      <c r="AB393" s="44" t="str">
        <f>Nut_StatusTool!N387</f>
        <v/>
      </c>
      <c r="AC393" s="44">
        <f>Nut_StatusTool!I387</f>
        <v>0</v>
      </c>
      <c r="AD393" s="44">
        <f>Nut_StatusTool!J387</f>
        <v>0</v>
      </c>
    </row>
    <row r="394" spans="1:30" ht="20.100000000000001" customHeight="1">
      <c r="A394" s="59" t="str">
        <f t="array" ref="A394">IF(ROWS(A$9:A394)&gt;$U$5,"",INDEX(T$13:T$512,SMALL(IF(($AB$13:$AB$512=$AB$5),ROW($A$9:$A$508)-ROW($A$9)+1,""),ROWS(A$9:A394)),,1))</f>
        <v/>
      </c>
      <c r="B394" s="389" t="str">
        <f t="array" ref="B394">IF(ROWS(B$9:B394)&gt;$U$5,"",INDEX(U$13:U$512,SMALL(IF(($AB$13:$AB$512=$AB$5),ROW($A$9:$A$508)-ROW($A$9)+1,""),ROWS(B$9:B394)),,1))</f>
        <v/>
      </c>
      <c r="C394" s="389" t="str">
        <f t="array" ref="C394">IF(ROWS(C$9:C394)&gt;$U$5,"",INDEX(V$13:V$512,SMALL(IF(($AB$13:$AB$512=$AB$5),ROW($A$9:$A$508)-ROW($A$9)+1,""),ROWS(C$9:C394)),,1))</f>
        <v/>
      </c>
      <c r="D394" s="30" t="str">
        <f t="array" ref="D394">IF(ROWS(D$9:D394)&gt;$U$5,"",INDEX(W$13:W$512,SMALL(IF(($AB$13:$AB$512=$AB$5),ROW($A$9:$A$508)-ROW($A$9)+1,""),ROWS(D$9:D394)),,1))</f>
        <v/>
      </c>
      <c r="E394" s="59" t="str">
        <f t="array" ref="E394">IF(ROWS(E$9:E394)&gt;$U$5,"",INDEX(X$13:X$512,SMALL(IF(($AB$13:$AB$512=$AB$5),ROW($A$9:$A$508)-ROW($A$9)+1,""),ROWS(E$9:E394)),,1))</f>
        <v/>
      </c>
      <c r="F394" s="59" t="str">
        <f t="array" ref="F394">IF(ROWS(F$9:F394)&gt;$U$5,"",INDEX(Y$13:Y$512,SMALL(IF(($AB$13:$AB$512=$AB$5),ROW($A$9:$A$508)-ROW($A$9)+1,""),ROWS(F$9:F394)),,1))</f>
        <v/>
      </c>
      <c r="G394" s="59" t="str">
        <f t="array" ref="G394">IF(ROWS(G$9:G394)&gt;$U$5,"",INDEX(AB$13:AB$512,SMALL(IF(($AB$13:$AB$512=$AB$5),ROW($A$9:$A$508)-ROW($A$9)+1,""),ROWS(G$9:G394)),,1))</f>
        <v/>
      </c>
      <c r="H394" s="325" t="str">
        <f t="array" ref="H394">IF(ROWS(H$9:H394)&gt;$U$5,"",INDEX(AC$13:AC$512,SMALL(IF(($AB$13:$AB$512=$AB$5),ROW($A$9:$A$508)-ROW($A$9)+1,""),ROWS(H$9:H394)),,1))</f>
        <v/>
      </c>
      <c r="I394" s="105"/>
      <c r="J394" s="105"/>
      <c r="K394" s="105"/>
      <c r="L394" s="105"/>
      <c r="M394" s="136"/>
      <c r="T394" s="44">
        <f>Nut_StatusTool!A388</f>
        <v>382</v>
      </c>
      <c r="U394" s="44">
        <f>Nut_StatusTool!B388</f>
        <v>0</v>
      </c>
      <c r="V394" s="44">
        <f>Nut_StatusTool!C388</f>
        <v>0</v>
      </c>
      <c r="W394" s="44">
        <f>Nut_StatusTool!D388</f>
        <v>0</v>
      </c>
      <c r="X394" s="44">
        <f>Nut_StatusTool!F388</f>
        <v>0</v>
      </c>
      <c r="Y394" s="285" t="str">
        <f>Nut_StatusTool!K388</f>
        <v/>
      </c>
      <c r="Z394" s="44" t="str">
        <f>Nut_StatusTool!L388</f>
        <v/>
      </c>
      <c r="AA394" s="44" t="str">
        <f>Nut_StatusTool!M388</f>
        <v/>
      </c>
      <c r="AB394" s="44" t="str">
        <f>Nut_StatusTool!N388</f>
        <v/>
      </c>
      <c r="AC394" s="44">
        <f>Nut_StatusTool!I388</f>
        <v>0</v>
      </c>
      <c r="AD394" s="44">
        <f>Nut_StatusTool!J388</f>
        <v>0</v>
      </c>
    </row>
    <row r="395" spans="1:30" ht="20.100000000000001" customHeight="1">
      <c r="A395" s="59" t="str">
        <f t="array" ref="A395">IF(ROWS(A$9:A395)&gt;$U$5,"",INDEX(T$13:T$512,SMALL(IF(($AB$13:$AB$512=$AB$5),ROW($A$9:$A$508)-ROW($A$9)+1,""),ROWS(A$9:A395)),,1))</f>
        <v/>
      </c>
      <c r="B395" s="389" t="str">
        <f t="array" ref="B395">IF(ROWS(B$9:B395)&gt;$U$5,"",INDEX(U$13:U$512,SMALL(IF(($AB$13:$AB$512=$AB$5),ROW($A$9:$A$508)-ROW($A$9)+1,""),ROWS(B$9:B395)),,1))</f>
        <v/>
      </c>
      <c r="C395" s="389" t="str">
        <f t="array" ref="C395">IF(ROWS(C$9:C395)&gt;$U$5,"",INDEX(V$13:V$512,SMALL(IF(($AB$13:$AB$512=$AB$5),ROW($A$9:$A$508)-ROW($A$9)+1,""),ROWS(C$9:C395)),,1))</f>
        <v/>
      </c>
      <c r="D395" s="30" t="str">
        <f t="array" ref="D395">IF(ROWS(D$9:D395)&gt;$U$5,"",INDEX(W$13:W$512,SMALL(IF(($AB$13:$AB$512=$AB$5),ROW($A$9:$A$508)-ROW($A$9)+1,""),ROWS(D$9:D395)),,1))</f>
        <v/>
      </c>
      <c r="E395" s="59" t="str">
        <f t="array" ref="E395">IF(ROWS(E$9:E395)&gt;$U$5,"",INDEX(X$13:X$512,SMALL(IF(($AB$13:$AB$512=$AB$5),ROW($A$9:$A$508)-ROW($A$9)+1,""),ROWS(E$9:E395)),,1))</f>
        <v/>
      </c>
      <c r="F395" s="59" t="str">
        <f t="array" ref="F395">IF(ROWS(F$9:F395)&gt;$U$5,"",INDEX(Y$13:Y$512,SMALL(IF(($AB$13:$AB$512=$AB$5),ROW($A$9:$A$508)-ROW($A$9)+1,""),ROWS(F$9:F395)),,1))</f>
        <v/>
      </c>
      <c r="G395" s="59" t="str">
        <f t="array" ref="G395">IF(ROWS(G$9:G395)&gt;$U$5,"",INDEX(AB$13:AB$512,SMALL(IF(($AB$13:$AB$512=$AB$5),ROW($A$9:$A$508)-ROW($A$9)+1,""),ROWS(G$9:G395)),,1))</f>
        <v/>
      </c>
      <c r="H395" s="325" t="str">
        <f t="array" ref="H395">IF(ROWS(H$9:H395)&gt;$U$5,"",INDEX(AC$13:AC$512,SMALL(IF(($AB$13:$AB$512=$AB$5),ROW($A$9:$A$508)-ROW($A$9)+1,""),ROWS(H$9:H395)),,1))</f>
        <v/>
      </c>
      <c r="I395" s="105"/>
      <c r="J395" s="105"/>
      <c r="K395" s="105"/>
      <c r="L395" s="105"/>
      <c r="M395" s="136"/>
      <c r="T395" s="44">
        <f>Nut_StatusTool!A389</f>
        <v>383</v>
      </c>
      <c r="U395" s="44">
        <f>Nut_StatusTool!B389</f>
        <v>0</v>
      </c>
      <c r="V395" s="44">
        <f>Nut_StatusTool!C389</f>
        <v>0</v>
      </c>
      <c r="W395" s="44">
        <f>Nut_StatusTool!D389</f>
        <v>0</v>
      </c>
      <c r="X395" s="44">
        <f>Nut_StatusTool!F389</f>
        <v>0</v>
      </c>
      <c r="Y395" s="285" t="str">
        <f>Nut_StatusTool!K389</f>
        <v/>
      </c>
      <c r="Z395" s="44" t="str">
        <f>Nut_StatusTool!L389</f>
        <v/>
      </c>
      <c r="AA395" s="44" t="str">
        <f>Nut_StatusTool!M389</f>
        <v/>
      </c>
      <c r="AB395" s="44" t="str">
        <f>Nut_StatusTool!N389</f>
        <v/>
      </c>
      <c r="AC395" s="44">
        <f>Nut_StatusTool!I389</f>
        <v>0</v>
      </c>
      <c r="AD395" s="44">
        <f>Nut_StatusTool!J389</f>
        <v>0</v>
      </c>
    </row>
    <row r="396" spans="1:30" ht="20.100000000000001" customHeight="1">
      <c r="A396" s="59" t="str">
        <f t="array" ref="A396">IF(ROWS(A$9:A396)&gt;$U$5,"",INDEX(T$13:T$512,SMALL(IF(($AB$13:$AB$512=$AB$5),ROW($A$9:$A$508)-ROW($A$9)+1,""),ROWS(A$9:A396)),,1))</f>
        <v/>
      </c>
      <c r="B396" s="389" t="str">
        <f t="array" ref="B396">IF(ROWS(B$9:B396)&gt;$U$5,"",INDEX(U$13:U$512,SMALL(IF(($AB$13:$AB$512=$AB$5),ROW($A$9:$A$508)-ROW($A$9)+1,""),ROWS(B$9:B396)),,1))</f>
        <v/>
      </c>
      <c r="C396" s="389" t="str">
        <f t="array" ref="C396">IF(ROWS(C$9:C396)&gt;$U$5,"",INDEX(V$13:V$512,SMALL(IF(($AB$13:$AB$512=$AB$5),ROW($A$9:$A$508)-ROW($A$9)+1,""),ROWS(C$9:C396)),,1))</f>
        <v/>
      </c>
      <c r="D396" s="30" t="str">
        <f t="array" ref="D396">IF(ROWS(D$9:D396)&gt;$U$5,"",INDEX(W$13:W$512,SMALL(IF(($AB$13:$AB$512=$AB$5),ROW($A$9:$A$508)-ROW($A$9)+1,""),ROWS(D$9:D396)),,1))</f>
        <v/>
      </c>
      <c r="E396" s="59" t="str">
        <f t="array" ref="E396">IF(ROWS(E$9:E396)&gt;$U$5,"",INDEX(X$13:X$512,SMALL(IF(($AB$13:$AB$512=$AB$5),ROW($A$9:$A$508)-ROW($A$9)+1,""),ROWS(E$9:E396)),,1))</f>
        <v/>
      </c>
      <c r="F396" s="59" t="str">
        <f t="array" ref="F396">IF(ROWS(F$9:F396)&gt;$U$5,"",INDEX(Y$13:Y$512,SMALL(IF(($AB$13:$AB$512=$AB$5),ROW($A$9:$A$508)-ROW($A$9)+1,""),ROWS(F$9:F396)),,1))</f>
        <v/>
      </c>
      <c r="G396" s="59" t="str">
        <f t="array" ref="G396">IF(ROWS(G$9:G396)&gt;$U$5,"",INDEX(AB$13:AB$512,SMALL(IF(($AB$13:$AB$512=$AB$5),ROW($A$9:$A$508)-ROW($A$9)+1,""),ROWS(G$9:G396)),,1))</f>
        <v/>
      </c>
      <c r="H396" s="325" t="str">
        <f t="array" ref="H396">IF(ROWS(H$9:H396)&gt;$U$5,"",INDEX(AC$13:AC$512,SMALL(IF(($AB$13:$AB$512=$AB$5),ROW($A$9:$A$508)-ROW($A$9)+1,""),ROWS(H$9:H396)),,1))</f>
        <v/>
      </c>
      <c r="I396" s="105"/>
      <c r="J396" s="105"/>
      <c r="K396" s="105"/>
      <c r="L396" s="105"/>
      <c r="M396" s="136"/>
      <c r="T396" s="44">
        <f>Nut_StatusTool!A390</f>
        <v>384</v>
      </c>
      <c r="U396" s="44">
        <f>Nut_StatusTool!B390</f>
        <v>0</v>
      </c>
      <c r="V396" s="44">
        <f>Nut_StatusTool!C390</f>
        <v>0</v>
      </c>
      <c r="W396" s="44">
        <f>Nut_StatusTool!D390</f>
        <v>0</v>
      </c>
      <c r="X396" s="44">
        <f>Nut_StatusTool!F390</f>
        <v>0</v>
      </c>
      <c r="Y396" s="285" t="str">
        <f>Nut_StatusTool!K390</f>
        <v/>
      </c>
      <c r="Z396" s="44" t="str">
        <f>Nut_StatusTool!L390</f>
        <v/>
      </c>
      <c r="AA396" s="44" t="str">
        <f>Nut_StatusTool!M390</f>
        <v/>
      </c>
      <c r="AB396" s="44" t="str">
        <f>Nut_StatusTool!N390</f>
        <v/>
      </c>
      <c r="AC396" s="44">
        <f>Nut_StatusTool!I390</f>
        <v>0</v>
      </c>
      <c r="AD396" s="44">
        <f>Nut_StatusTool!J390</f>
        <v>0</v>
      </c>
    </row>
    <row r="397" spans="1:30" ht="20.100000000000001" customHeight="1">
      <c r="A397" s="59" t="str">
        <f t="array" ref="A397">IF(ROWS(A$9:A397)&gt;$U$5,"",INDEX(T$13:T$512,SMALL(IF(($AB$13:$AB$512=$AB$5),ROW($A$9:$A$508)-ROW($A$9)+1,""),ROWS(A$9:A397)),,1))</f>
        <v/>
      </c>
      <c r="B397" s="389" t="str">
        <f t="array" ref="B397">IF(ROWS(B$9:B397)&gt;$U$5,"",INDEX(U$13:U$512,SMALL(IF(($AB$13:$AB$512=$AB$5),ROW($A$9:$A$508)-ROW($A$9)+1,""),ROWS(B$9:B397)),,1))</f>
        <v/>
      </c>
      <c r="C397" s="389" t="str">
        <f t="array" ref="C397">IF(ROWS(C$9:C397)&gt;$U$5,"",INDEX(V$13:V$512,SMALL(IF(($AB$13:$AB$512=$AB$5),ROW($A$9:$A$508)-ROW($A$9)+1,""),ROWS(C$9:C397)),,1))</f>
        <v/>
      </c>
      <c r="D397" s="30" t="str">
        <f t="array" ref="D397">IF(ROWS(D$9:D397)&gt;$U$5,"",INDEX(W$13:W$512,SMALL(IF(($AB$13:$AB$512=$AB$5),ROW($A$9:$A$508)-ROW($A$9)+1,""),ROWS(D$9:D397)),,1))</f>
        <v/>
      </c>
      <c r="E397" s="59" t="str">
        <f t="array" ref="E397">IF(ROWS(E$9:E397)&gt;$U$5,"",INDEX(X$13:X$512,SMALL(IF(($AB$13:$AB$512=$AB$5),ROW($A$9:$A$508)-ROW($A$9)+1,""),ROWS(E$9:E397)),,1))</f>
        <v/>
      </c>
      <c r="F397" s="59" t="str">
        <f t="array" ref="F397">IF(ROWS(F$9:F397)&gt;$U$5,"",INDEX(Y$13:Y$512,SMALL(IF(($AB$13:$AB$512=$AB$5),ROW($A$9:$A$508)-ROW($A$9)+1,""),ROWS(F$9:F397)),,1))</f>
        <v/>
      </c>
      <c r="G397" s="59" t="str">
        <f t="array" ref="G397">IF(ROWS(G$9:G397)&gt;$U$5,"",INDEX(AB$13:AB$512,SMALL(IF(($AB$13:$AB$512=$AB$5),ROW($A$9:$A$508)-ROW($A$9)+1,""),ROWS(G$9:G397)),,1))</f>
        <v/>
      </c>
      <c r="H397" s="325" t="str">
        <f t="array" ref="H397">IF(ROWS(H$9:H397)&gt;$U$5,"",INDEX(AC$13:AC$512,SMALL(IF(($AB$13:$AB$512=$AB$5),ROW($A$9:$A$508)-ROW($A$9)+1,""),ROWS(H$9:H397)),,1))</f>
        <v/>
      </c>
      <c r="I397" s="105"/>
      <c r="J397" s="105"/>
      <c r="K397" s="105"/>
      <c r="L397" s="105"/>
      <c r="M397" s="136"/>
      <c r="T397" s="44">
        <f>Nut_StatusTool!A391</f>
        <v>385</v>
      </c>
      <c r="U397" s="44">
        <f>Nut_StatusTool!B391</f>
        <v>0</v>
      </c>
      <c r="V397" s="44">
        <f>Nut_StatusTool!C391</f>
        <v>0</v>
      </c>
      <c r="W397" s="44">
        <f>Nut_StatusTool!D391</f>
        <v>0</v>
      </c>
      <c r="X397" s="44">
        <f>Nut_StatusTool!F391</f>
        <v>0</v>
      </c>
      <c r="Y397" s="285" t="str">
        <f>Nut_StatusTool!K391</f>
        <v/>
      </c>
      <c r="Z397" s="44" t="str">
        <f>Nut_StatusTool!L391</f>
        <v/>
      </c>
      <c r="AA397" s="44" t="str">
        <f>Nut_StatusTool!M391</f>
        <v/>
      </c>
      <c r="AB397" s="44" t="str">
        <f>Nut_StatusTool!N391</f>
        <v/>
      </c>
      <c r="AC397" s="44">
        <f>Nut_StatusTool!I391</f>
        <v>0</v>
      </c>
      <c r="AD397" s="44">
        <f>Nut_StatusTool!J391</f>
        <v>0</v>
      </c>
    </row>
    <row r="398" spans="1:30" ht="20.100000000000001" customHeight="1">
      <c r="A398" s="59" t="str">
        <f t="array" ref="A398">IF(ROWS(A$9:A398)&gt;$U$5,"",INDEX(T$13:T$512,SMALL(IF(($AB$13:$AB$512=$AB$5),ROW($A$9:$A$508)-ROW($A$9)+1,""),ROWS(A$9:A398)),,1))</f>
        <v/>
      </c>
      <c r="B398" s="389" t="str">
        <f t="array" ref="B398">IF(ROWS(B$9:B398)&gt;$U$5,"",INDEX(U$13:U$512,SMALL(IF(($AB$13:$AB$512=$AB$5),ROW($A$9:$A$508)-ROW($A$9)+1,""),ROWS(B$9:B398)),,1))</f>
        <v/>
      </c>
      <c r="C398" s="389" t="str">
        <f t="array" ref="C398">IF(ROWS(C$9:C398)&gt;$U$5,"",INDEX(V$13:V$512,SMALL(IF(($AB$13:$AB$512=$AB$5),ROW($A$9:$A$508)-ROW($A$9)+1,""),ROWS(C$9:C398)),,1))</f>
        <v/>
      </c>
      <c r="D398" s="30" t="str">
        <f t="array" ref="D398">IF(ROWS(D$9:D398)&gt;$U$5,"",INDEX(W$13:W$512,SMALL(IF(($AB$13:$AB$512=$AB$5),ROW($A$9:$A$508)-ROW($A$9)+1,""),ROWS(D$9:D398)),,1))</f>
        <v/>
      </c>
      <c r="E398" s="59" t="str">
        <f t="array" ref="E398">IF(ROWS(E$9:E398)&gt;$U$5,"",INDEX(X$13:X$512,SMALL(IF(($AB$13:$AB$512=$AB$5),ROW($A$9:$A$508)-ROW($A$9)+1,""),ROWS(E$9:E398)),,1))</f>
        <v/>
      </c>
      <c r="F398" s="59" t="str">
        <f t="array" ref="F398">IF(ROWS(F$9:F398)&gt;$U$5,"",INDEX(Y$13:Y$512,SMALL(IF(($AB$13:$AB$512=$AB$5),ROW($A$9:$A$508)-ROW($A$9)+1,""),ROWS(F$9:F398)),,1))</f>
        <v/>
      </c>
      <c r="G398" s="59" t="str">
        <f t="array" ref="G398">IF(ROWS(G$9:G398)&gt;$U$5,"",INDEX(AB$13:AB$512,SMALL(IF(($AB$13:$AB$512=$AB$5),ROW($A$9:$A$508)-ROW($A$9)+1,""),ROWS(G$9:G398)),,1))</f>
        <v/>
      </c>
      <c r="H398" s="325" t="str">
        <f t="array" ref="H398">IF(ROWS(H$9:H398)&gt;$U$5,"",INDEX(AC$13:AC$512,SMALL(IF(($AB$13:$AB$512=$AB$5),ROW($A$9:$A$508)-ROW($A$9)+1,""),ROWS(H$9:H398)),,1))</f>
        <v/>
      </c>
      <c r="I398" s="105"/>
      <c r="J398" s="105"/>
      <c r="K398" s="105"/>
      <c r="L398" s="105"/>
      <c r="M398" s="136"/>
      <c r="T398" s="44">
        <f>Nut_StatusTool!A392</f>
        <v>386</v>
      </c>
      <c r="U398" s="44">
        <f>Nut_StatusTool!B392</f>
        <v>0</v>
      </c>
      <c r="V398" s="44">
        <f>Nut_StatusTool!C392</f>
        <v>0</v>
      </c>
      <c r="W398" s="44">
        <f>Nut_StatusTool!D392</f>
        <v>0</v>
      </c>
      <c r="X398" s="44">
        <f>Nut_StatusTool!F392</f>
        <v>0</v>
      </c>
      <c r="Y398" s="285" t="str">
        <f>Nut_StatusTool!K392</f>
        <v/>
      </c>
      <c r="Z398" s="44" t="str">
        <f>Nut_StatusTool!L392</f>
        <v/>
      </c>
      <c r="AA398" s="44" t="str">
        <f>Nut_StatusTool!M392</f>
        <v/>
      </c>
      <c r="AB398" s="44" t="str">
        <f>Nut_StatusTool!N392</f>
        <v/>
      </c>
      <c r="AC398" s="44">
        <f>Nut_StatusTool!I392</f>
        <v>0</v>
      </c>
      <c r="AD398" s="44">
        <f>Nut_StatusTool!J392</f>
        <v>0</v>
      </c>
    </row>
    <row r="399" spans="1:30" ht="20.100000000000001" customHeight="1">
      <c r="A399" s="59" t="str">
        <f t="array" ref="A399">IF(ROWS(A$9:A399)&gt;$U$5,"",INDEX(T$13:T$512,SMALL(IF(($AB$13:$AB$512=$AB$5),ROW($A$9:$A$508)-ROW($A$9)+1,""),ROWS(A$9:A399)),,1))</f>
        <v/>
      </c>
      <c r="B399" s="389" t="str">
        <f t="array" ref="B399">IF(ROWS(B$9:B399)&gt;$U$5,"",INDEX(U$13:U$512,SMALL(IF(($AB$13:$AB$512=$AB$5),ROW($A$9:$A$508)-ROW($A$9)+1,""),ROWS(B$9:B399)),,1))</f>
        <v/>
      </c>
      <c r="C399" s="389" t="str">
        <f t="array" ref="C399">IF(ROWS(C$9:C399)&gt;$U$5,"",INDEX(V$13:V$512,SMALL(IF(($AB$13:$AB$512=$AB$5),ROW($A$9:$A$508)-ROW($A$9)+1,""),ROWS(C$9:C399)),,1))</f>
        <v/>
      </c>
      <c r="D399" s="30" t="str">
        <f t="array" ref="D399">IF(ROWS(D$9:D399)&gt;$U$5,"",INDEX(W$13:W$512,SMALL(IF(($AB$13:$AB$512=$AB$5),ROW($A$9:$A$508)-ROW($A$9)+1,""),ROWS(D$9:D399)),,1))</f>
        <v/>
      </c>
      <c r="E399" s="59" t="str">
        <f t="array" ref="E399">IF(ROWS(E$9:E399)&gt;$U$5,"",INDEX(X$13:X$512,SMALL(IF(($AB$13:$AB$512=$AB$5),ROW($A$9:$A$508)-ROW($A$9)+1,""),ROWS(E$9:E399)),,1))</f>
        <v/>
      </c>
      <c r="F399" s="59" t="str">
        <f t="array" ref="F399">IF(ROWS(F$9:F399)&gt;$U$5,"",INDEX(Y$13:Y$512,SMALL(IF(($AB$13:$AB$512=$AB$5),ROW($A$9:$A$508)-ROW($A$9)+1,""),ROWS(F$9:F399)),,1))</f>
        <v/>
      </c>
      <c r="G399" s="59" t="str">
        <f t="array" ref="G399">IF(ROWS(G$9:G399)&gt;$U$5,"",INDEX(AB$13:AB$512,SMALL(IF(($AB$13:$AB$512=$AB$5),ROW($A$9:$A$508)-ROW($A$9)+1,""),ROWS(G$9:G399)),,1))</f>
        <v/>
      </c>
      <c r="H399" s="325" t="str">
        <f t="array" ref="H399">IF(ROWS(H$9:H399)&gt;$U$5,"",INDEX(AC$13:AC$512,SMALL(IF(($AB$13:$AB$512=$AB$5),ROW($A$9:$A$508)-ROW($A$9)+1,""),ROWS(H$9:H399)),,1))</f>
        <v/>
      </c>
      <c r="I399" s="105"/>
      <c r="J399" s="105"/>
      <c r="K399" s="105"/>
      <c r="L399" s="105"/>
      <c r="M399" s="136"/>
      <c r="T399" s="44">
        <f>Nut_StatusTool!A393</f>
        <v>387</v>
      </c>
      <c r="U399" s="44">
        <f>Nut_StatusTool!B393</f>
        <v>0</v>
      </c>
      <c r="V399" s="44">
        <f>Nut_StatusTool!C393</f>
        <v>0</v>
      </c>
      <c r="W399" s="44">
        <f>Nut_StatusTool!D393</f>
        <v>0</v>
      </c>
      <c r="X399" s="44">
        <f>Nut_StatusTool!F393</f>
        <v>0</v>
      </c>
      <c r="Y399" s="285" t="str">
        <f>Nut_StatusTool!K393</f>
        <v/>
      </c>
      <c r="Z399" s="44" t="str">
        <f>Nut_StatusTool!L393</f>
        <v/>
      </c>
      <c r="AA399" s="44" t="str">
        <f>Nut_StatusTool!M393</f>
        <v/>
      </c>
      <c r="AB399" s="44" t="str">
        <f>Nut_StatusTool!N393</f>
        <v/>
      </c>
      <c r="AC399" s="44">
        <f>Nut_StatusTool!I393</f>
        <v>0</v>
      </c>
      <c r="AD399" s="44">
        <f>Nut_StatusTool!J393</f>
        <v>0</v>
      </c>
    </row>
    <row r="400" spans="1:30" ht="20.100000000000001" customHeight="1">
      <c r="A400" s="59" t="str">
        <f t="array" ref="A400">IF(ROWS(A$9:A400)&gt;$U$5,"",INDEX(T$13:T$512,SMALL(IF(($AB$13:$AB$512=$AB$5),ROW($A$9:$A$508)-ROW($A$9)+1,""),ROWS(A$9:A400)),,1))</f>
        <v/>
      </c>
      <c r="B400" s="389" t="str">
        <f t="array" ref="B400">IF(ROWS(B$9:B400)&gt;$U$5,"",INDEX(U$13:U$512,SMALL(IF(($AB$13:$AB$512=$AB$5),ROW($A$9:$A$508)-ROW($A$9)+1,""),ROWS(B$9:B400)),,1))</f>
        <v/>
      </c>
      <c r="C400" s="389" t="str">
        <f t="array" ref="C400">IF(ROWS(C$9:C400)&gt;$U$5,"",INDEX(V$13:V$512,SMALL(IF(($AB$13:$AB$512=$AB$5),ROW($A$9:$A$508)-ROW($A$9)+1,""),ROWS(C$9:C400)),,1))</f>
        <v/>
      </c>
      <c r="D400" s="30" t="str">
        <f t="array" ref="D400">IF(ROWS(D$9:D400)&gt;$U$5,"",INDEX(W$13:W$512,SMALL(IF(($AB$13:$AB$512=$AB$5),ROW($A$9:$A$508)-ROW($A$9)+1,""),ROWS(D$9:D400)),,1))</f>
        <v/>
      </c>
      <c r="E400" s="59" t="str">
        <f t="array" ref="E400">IF(ROWS(E$9:E400)&gt;$U$5,"",INDEX(X$13:X$512,SMALL(IF(($AB$13:$AB$512=$AB$5),ROW($A$9:$A$508)-ROW($A$9)+1,""),ROWS(E$9:E400)),,1))</f>
        <v/>
      </c>
      <c r="F400" s="59" t="str">
        <f t="array" ref="F400">IF(ROWS(F$9:F400)&gt;$U$5,"",INDEX(Y$13:Y$512,SMALL(IF(($AB$13:$AB$512=$AB$5),ROW($A$9:$A$508)-ROW($A$9)+1,""),ROWS(F$9:F400)),,1))</f>
        <v/>
      </c>
      <c r="G400" s="59" t="str">
        <f t="array" ref="G400">IF(ROWS(G$9:G400)&gt;$U$5,"",INDEX(AB$13:AB$512,SMALL(IF(($AB$13:$AB$512=$AB$5),ROW($A$9:$A$508)-ROW($A$9)+1,""),ROWS(G$9:G400)),,1))</f>
        <v/>
      </c>
      <c r="H400" s="325" t="str">
        <f t="array" ref="H400">IF(ROWS(H$9:H400)&gt;$U$5,"",INDEX(AC$13:AC$512,SMALL(IF(($AB$13:$AB$512=$AB$5),ROW($A$9:$A$508)-ROW($A$9)+1,""),ROWS(H$9:H400)),,1))</f>
        <v/>
      </c>
      <c r="I400" s="105"/>
      <c r="J400" s="105"/>
      <c r="K400" s="105"/>
      <c r="L400" s="105"/>
      <c r="M400" s="136"/>
      <c r="T400" s="44">
        <f>Nut_StatusTool!A394</f>
        <v>388</v>
      </c>
      <c r="U400" s="44">
        <f>Nut_StatusTool!B394</f>
        <v>0</v>
      </c>
      <c r="V400" s="44">
        <f>Nut_StatusTool!C394</f>
        <v>0</v>
      </c>
      <c r="W400" s="44">
        <f>Nut_StatusTool!D394</f>
        <v>0</v>
      </c>
      <c r="X400" s="44">
        <f>Nut_StatusTool!F394</f>
        <v>0</v>
      </c>
      <c r="Y400" s="285" t="str">
        <f>Nut_StatusTool!K394</f>
        <v/>
      </c>
      <c r="Z400" s="44" t="str">
        <f>Nut_StatusTool!L394</f>
        <v/>
      </c>
      <c r="AA400" s="44" t="str">
        <f>Nut_StatusTool!M394</f>
        <v/>
      </c>
      <c r="AB400" s="44" t="str">
        <f>Nut_StatusTool!N394</f>
        <v/>
      </c>
      <c r="AC400" s="44">
        <f>Nut_StatusTool!I394</f>
        <v>0</v>
      </c>
      <c r="AD400" s="44">
        <f>Nut_StatusTool!J394</f>
        <v>0</v>
      </c>
    </row>
    <row r="401" spans="1:30" ht="20.100000000000001" customHeight="1">
      <c r="A401" s="59" t="str">
        <f t="array" ref="A401">IF(ROWS(A$9:A401)&gt;$U$5,"",INDEX(T$13:T$512,SMALL(IF(($AB$13:$AB$512=$AB$5),ROW($A$9:$A$508)-ROW($A$9)+1,""),ROWS(A$9:A401)),,1))</f>
        <v/>
      </c>
      <c r="B401" s="389" t="str">
        <f t="array" ref="B401">IF(ROWS(B$9:B401)&gt;$U$5,"",INDEX(U$13:U$512,SMALL(IF(($AB$13:$AB$512=$AB$5),ROW($A$9:$A$508)-ROW($A$9)+1,""),ROWS(B$9:B401)),,1))</f>
        <v/>
      </c>
      <c r="C401" s="389" t="str">
        <f t="array" ref="C401">IF(ROWS(C$9:C401)&gt;$U$5,"",INDEX(V$13:V$512,SMALL(IF(($AB$13:$AB$512=$AB$5),ROW($A$9:$A$508)-ROW($A$9)+1,""),ROWS(C$9:C401)),,1))</f>
        <v/>
      </c>
      <c r="D401" s="30" t="str">
        <f t="array" ref="D401">IF(ROWS(D$9:D401)&gt;$U$5,"",INDEX(W$13:W$512,SMALL(IF(($AB$13:$AB$512=$AB$5),ROW($A$9:$A$508)-ROW($A$9)+1,""),ROWS(D$9:D401)),,1))</f>
        <v/>
      </c>
      <c r="E401" s="59" t="str">
        <f t="array" ref="E401">IF(ROWS(E$9:E401)&gt;$U$5,"",INDEX(X$13:X$512,SMALL(IF(($AB$13:$AB$512=$AB$5),ROW($A$9:$A$508)-ROW($A$9)+1,""),ROWS(E$9:E401)),,1))</f>
        <v/>
      </c>
      <c r="F401" s="59" t="str">
        <f t="array" ref="F401">IF(ROWS(F$9:F401)&gt;$U$5,"",INDEX(Y$13:Y$512,SMALL(IF(($AB$13:$AB$512=$AB$5),ROW($A$9:$A$508)-ROW($A$9)+1,""),ROWS(F$9:F401)),,1))</f>
        <v/>
      </c>
      <c r="G401" s="59" t="str">
        <f t="array" ref="G401">IF(ROWS(G$9:G401)&gt;$U$5,"",INDEX(AB$13:AB$512,SMALL(IF(($AB$13:$AB$512=$AB$5),ROW($A$9:$A$508)-ROW($A$9)+1,""),ROWS(G$9:G401)),,1))</f>
        <v/>
      </c>
      <c r="H401" s="325" t="str">
        <f t="array" ref="H401">IF(ROWS(H$9:H401)&gt;$U$5,"",INDEX(AC$13:AC$512,SMALL(IF(($AB$13:$AB$512=$AB$5),ROW($A$9:$A$508)-ROW($A$9)+1,""),ROWS(H$9:H401)),,1))</f>
        <v/>
      </c>
      <c r="I401" s="105"/>
      <c r="J401" s="105"/>
      <c r="K401" s="105"/>
      <c r="L401" s="105"/>
      <c r="M401" s="136"/>
      <c r="T401" s="44">
        <f>Nut_StatusTool!A395</f>
        <v>389</v>
      </c>
      <c r="U401" s="44">
        <f>Nut_StatusTool!B395</f>
        <v>0</v>
      </c>
      <c r="V401" s="44">
        <f>Nut_StatusTool!C395</f>
        <v>0</v>
      </c>
      <c r="W401" s="44">
        <f>Nut_StatusTool!D395</f>
        <v>0</v>
      </c>
      <c r="X401" s="44">
        <f>Nut_StatusTool!F395</f>
        <v>0</v>
      </c>
      <c r="Y401" s="285" t="str">
        <f>Nut_StatusTool!K395</f>
        <v/>
      </c>
      <c r="Z401" s="44" t="str">
        <f>Nut_StatusTool!L395</f>
        <v/>
      </c>
      <c r="AA401" s="44" t="str">
        <f>Nut_StatusTool!M395</f>
        <v/>
      </c>
      <c r="AB401" s="44" t="str">
        <f>Nut_StatusTool!N395</f>
        <v/>
      </c>
      <c r="AC401" s="44">
        <f>Nut_StatusTool!I395</f>
        <v>0</v>
      </c>
      <c r="AD401" s="44">
        <f>Nut_StatusTool!J395</f>
        <v>0</v>
      </c>
    </row>
    <row r="402" spans="1:30" ht="20.100000000000001" customHeight="1">
      <c r="A402" s="59" t="str">
        <f t="array" ref="A402">IF(ROWS(A$9:A402)&gt;$U$5,"",INDEX(T$13:T$512,SMALL(IF(($AB$13:$AB$512=$AB$5),ROW($A$9:$A$508)-ROW($A$9)+1,""),ROWS(A$9:A402)),,1))</f>
        <v/>
      </c>
      <c r="B402" s="389" t="str">
        <f t="array" ref="B402">IF(ROWS(B$9:B402)&gt;$U$5,"",INDEX(U$13:U$512,SMALL(IF(($AB$13:$AB$512=$AB$5),ROW($A$9:$A$508)-ROW($A$9)+1,""),ROWS(B$9:B402)),,1))</f>
        <v/>
      </c>
      <c r="C402" s="389" t="str">
        <f t="array" ref="C402">IF(ROWS(C$9:C402)&gt;$U$5,"",INDEX(V$13:V$512,SMALL(IF(($AB$13:$AB$512=$AB$5),ROW($A$9:$A$508)-ROW($A$9)+1,""),ROWS(C$9:C402)),,1))</f>
        <v/>
      </c>
      <c r="D402" s="30" t="str">
        <f t="array" ref="D402">IF(ROWS(D$9:D402)&gt;$U$5,"",INDEX(W$13:W$512,SMALL(IF(($AB$13:$AB$512=$AB$5),ROW($A$9:$A$508)-ROW($A$9)+1,""),ROWS(D$9:D402)),,1))</f>
        <v/>
      </c>
      <c r="E402" s="59" t="str">
        <f t="array" ref="E402">IF(ROWS(E$9:E402)&gt;$U$5,"",INDEX(X$13:X$512,SMALL(IF(($AB$13:$AB$512=$AB$5),ROW($A$9:$A$508)-ROW($A$9)+1,""),ROWS(E$9:E402)),,1))</f>
        <v/>
      </c>
      <c r="F402" s="59" t="str">
        <f t="array" ref="F402">IF(ROWS(F$9:F402)&gt;$U$5,"",INDEX(Y$13:Y$512,SMALL(IF(($AB$13:$AB$512=$AB$5),ROW($A$9:$A$508)-ROW($A$9)+1,""),ROWS(F$9:F402)),,1))</f>
        <v/>
      </c>
      <c r="G402" s="59" t="str">
        <f t="array" ref="G402">IF(ROWS(G$9:G402)&gt;$U$5,"",INDEX(AB$13:AB$512,SMALL(IF(($AB$13:$AB$512=$AB$5),ROW($A$9:$A$508)-ROW($A$9)+1,""),ROWS(G$9:G402)),,1))</f>
        <v/>
      </c>
      <c r="H402" s="325" t="str">
        <f t="array" ref="H402">IF(ROWS(H$9:H402)&gt;$U$5,"",INDEX(AC$13:AC$512,SMALL(IF(($AB$13:$AB$512=$AB$5),ROW($A$9:$A$508)-ROW($A$9)+1,""),ROWS(H$9:H402)),,1))</f>
        <v/>
      </c>
      <c r="I402" s="105"/>
      <c r="J402" s="105"/>
      <c r="K402" s="105"/>
      <c r="L402" s="105"/>
      <c r="M402" s="136"/>
      <c r="T402" s="44">
        <f>Nut_StatusTool!A396</f>
        <v>390</v>
      </c>
      <c r="U402" s="44">
        <f>Nut_StatusTool!B396</f>
        <v>0</v>
      </c>
      <c r="V402" s="44">
        <f>Nut_StatusTool!C396</f>
        <v>0</v>
      </c>
      <c r="W402" s="44">
        <f>Nut_StatusTool!D396</f>
        <v>0</v>
      </c>
      <c r="X402" s="44">
        <f>Nut_StatusTool!F396</f>
        <v>0</v>
      </c>
      <c r="Y402" s="285" t="str">
        <f>Nut_StatusTool!K396</f>
        <v/>
      </c>
      <c r="Z402" s="44" t="str">
        <f>Nut_StatusTool!L396</f>
        <v/>
      </c>
      <c r="AA402" s="44" t="str">
        <f>Nut_StatusTool!M396</f>
        <v/>
      </c>
      <c r="AB402" s="44" t="str">
        <f>Nut_StatusTool!N396</f>
        <v/>
      </c>
      <c r="AC402" s="44">
        <f>Nut_StatusTool!I396</f>
        <v>0</v>
      </c>
      <c r="AD402" s="44">
        <f>Nut_StatusTool!J396</f>
        <v>0</v>
      </c>
    </row>
    <row r="403" spans="1:30" ht="20.100000000000001" customHeight="1">
      <c r="A403" s="59" t="str">
        <f t="array" ref="A403">IF(ROWS(A$9:A403)&gt;$U$5,"",INDEX(T$13:T$512,SMALL(IF(($AB$13:$AB$512=$AB$5),ROW($A$9:$A$508)-ROW($A$9)+1,""),ROWS(A$9:A403)),,1))</f>
        <v/>
      </c>
      <c r="B403" s="389" t="str">
        <f t="array" ref="B403">IF(ROWS(B$9:B403)&gt;$U$5,"",INDEX(U$13:U$512,SMALL(IF(($AB$13:$AB$512=$AB$5),ROW($A$9:$A$508)-ROW($A$9)+1,""),ROWS(B$9:B403)),,1))</f>
        <v/>
      </c>
      <c r="C403" s="389" t="str">
        <f t="array" ref="C403">IF(ROWS(C$9:C403)&gt;$U$5,"",INDEX(V$13:V$512,SMALL(IF(($AB$13:$AB$512=$AB$5),ROW($A$9:$A$508)-ROW($A$9)+1,""),ROWS(C$9:C403)),,1))</f>
        <v/>
      </c>
      <c r="D403" s="30" t="str">
        <f t="array" ref="D403">IF(ROWS(D$9:D403)&gt;$U$5,"",INDEX(W$13:W$512,SMALL(IF(($AB$13:$AB$512=$AB$5),ROW($A$9:$A$508)-ROW($A$9)+1,""),ROWS(D$9:D403)),,1))</f>
        <v/>
      </c>
      <c r="E403" s="59" t="str">
        <f t="array" ref="E403">IF(ROWS(E$9:E403)&gt;$U$5,"",INDEX(X$13:X$512,SMALL(IF(($AB$13:$AB$512=$AB$5),ROW($A$9:$A$508)-ROW($A$9)+1,""),ROWS(E$9:E403)),,1))</f>
        <v/>
      </c>
      <c r="F403" s="59" t="str">
        <f t="array" ref="F403">IF(ROWS(F$9:F403)&gt;$U$5,"",INDEX(Y$13:Y$512,SMALL(IF(($AB$13:$AB$512=$AB$5),ROW($A$9:$A$508)-ROW($A$9)+1,""),ROWS(F$9:F403)),,1))</f>
        <v/>
      </c>
      <c r="G403" s="59" t="str">
        <f t="array" ref="G403">IF(ROWS(G$9:G403)&gt;$U$5,"",INDEX(AB$13:AB$512,SMALL(IF(($AB$13:$AB$512=$AB$5),ROW($A$9:$A$508)-ROW($A$9)+1,""),ROWS(G$9:G403)),,1))</f>
        <v/>
      </c>
      <c r="H403" s="325" t="str">
        <f t="array" ref="H403">IF(ROWS(H$9:H403)&gt;$U$5,"",INDEX(AC$13:AC$512,SMALL(IF(($AB$13:$AB$512=$AB$5),ROW($A$9:$A$508)-ROW($A$9)+1,""),ROWS(H$9:H403)),,1))</f>
        <v/>
      </c>
      <c r="I403" s="105"/>
      <c r="J403" s="105"/>
      <c r="K403" s="105"/>
      <c r="L403" s="105"/>
      <c r="M403" s="136"/>
      <c r="T403" s="44">
        <f>Nut_StatusTool!A397</f>
        <v>391</v>
      </c>
      <c r="U403" s="44">
        <f>Nut_StatusTool!B397</f>
        <v>0</v>
      </c>
      <c r="V403" s="44">
        <f>Nut_StatusTool!C397</f>
        <v>0</v>
      </c>
      <c r="W403" s="44">
        <f>Nut_StatusTool!D397</f>
        <v>0</v>
      </c>
      <c r="X403" s="44">
        <f>Nut_StatusTool!F397</f>
        <v>0</v>
      </c>
      <c r="Y403" s="285" t="str">
        <f>Nut_StatusTool!K397</f>
        <v/>
      </c>
      <c r="Z403" s="44" t="str">
        <f>Nut_StatusTool!L397</f>
        <v/>
      </c>
      <c r="AA403" s="44" t="str">
        <f>Nut_StatusTool!M397</f>
        <v/>
      </c>
      <c r="AB403" s="44" t="str">
        <f>Nut_StatusTool!N397</f>
        <v/>
      </c>
      <c r="AC403" s="44">
        <f>Nut_StatusTool!I397</f>
        <v>0</v>
      </c>
      <c r="AD403" s="44">
        <f>Nut_StatusTool!J397</f>
        <v>0</v>
      </c>
    </row>
    <row r="404" spans="1:30" ht="20.100000000000001" customHeight="1">
      <c r="A404" s="59" t="str">
        <f t="array" ref="A404">IF(ROWS(A$9:A404)&gt;$U$5,"",INDEX(T$13:T$512,SMALL(IF(($AB$13:$AB$512=$AB$5),ROW($A$9:$A$508)-ROW($A$9)+1,""),ROWS(A$9:A404)),,1))</f>
        <v/>
      </c>
      <c r="B404" s="389" t="str">
        <f t="array" ref="B404">IF(ROWS(B$9:B404)&gt;$U$5,"",INDEX(U$13:U$512,SMALL(IF(($AB$13:$AB$512=$AB$5),ROW($A$9:$A$508)-ROW($A$9)+1,""),ROWS(B$9:B404)),,1))</f>
        <v/>
      </c>
      <c r="C404" s="389" t="str">
        <f t="array" ref="C404">IF(ROWS(C$9:C404)&gt;$U$5,"",INDEX(V$13:V$512,SMALL(IF(($AB$13:$AB$512=$AB$5),ROW($A$9:$A$508)-ROW($A$9)+1,""),ROWS(C$9:C404)),,1))</f>
        <v/>
      </c>
      <c r="D404" s="30" t="str">
        <f t="array" ref="D404">IF(ROWS(D$9:D404)&gt;$U$5,"",INDEX(W$13:W$512,SMALL(IF(($AB$13:$AB$512=$AB$5),ROW($A$9:$A$508)-ROW($A$9)+1,""),ROWS(D$9:D404)),,1))</f>
        <v/>
      </c>
      <c r="E404" s="59" t="str">
        <f t="array" ref="E404">IF(ROWS(E$9:E404)&gt;$U$5,"",INDEX(X$13:X$512,SMALL(IF(($AB$13:$AB$512=$AB$5),ROW($A$9:$A$508)-ROW($A$9)+1,""),ROWS(E$9:E404)),,1))</f>
        <v/>
      </c>
      <c r="F404" s="59" t="str">
        <f t="array" ref="F404">IF(ROWS(F$9:F404)&gt;$U$5,"",INDEX(Y$13:Y$512,SMALL(IF(($AB$13:$AB$512=$AB$5),ROW($A$9:$A$508)-ROW($A$9)+1,""),ROWS(F$9:F404)),,1))</f>
        <v/>
      </c>
      <c r="G404" s="59" t="str">
        <f t="array" ref="G404">IF(ROWS(G$9:G404)&gt;$U$5,"",INDEX(AB$13:AB$512,SMALL(IF(($AB$13:$AB$512=$AB$5),ROW($A$9:$A$508)-ROW($A$9)+1,""),ROWS(G$9:G404)),,1))</f>
        <v/>
      </c>
      <c r="H404" s="325" t="str">
        <f t="array" ref="H404">IF(ROWS(H$9:H404)&gt;$U$5,"",INDEX(AC$13:AC$512,SMALL(IF(($AB$13:$AB$512=$AB$5),ROW($A$9:$A$508)-ROW($A$9)+1,""),ROWS(H$9:H404)),,1))</f>
        <v/>
      </c>
      <c r="I404" s="105"/>
      <c r="J404" s="105"/>
      <c r="K404" s="105"/>
      <c r="L404" s="105"/>
      <c r="M404" s="136"/>
      <c r="T404" s="44">
        <f>Nut_StatusTool!A398</f>
        <v>392</v>
      </c>
      <c r="U404" s="44">
        <f>Nut_StatusTool!B398</f>
        <v>0</v>
      </c>
      <c r="V404" s="44">
        <f>Nut_StatusTool!C398</f>
        <v>0</v>
      </c>
      <c r="W404" s="44">
        <f>Nut_StatusTool!D398</f>
        <v>0</v>
      </c>
      <c r="X404" s="44">
        <f>Nut_StatusTool!F398</f>
        <v>0</v>
      </c>
      <c r="Y404" s="285" t="str">
        <f>Nut_StatusTool!K398</f>
        <v/>
      </c>
      <c r="Z404" s="44" t="str">
        <f>Nut_StatusTool!L398</f>
        <v/>
      </c>
      <c r="AA404" s="44" t="str">
        <f>Nut_StatusTool!M398</f>
        <v/>
      </c>
      <c r="AB404" s="44" t="str">
        <f>Nut_StatusTool!N398</f>
        <v/>
      </c>
      <c r="AC404" s="44">
        <f>Nut_StatusTool!I398</f>
        <v>0</v>
      </c>
      <c r="AD404" s="44">
        <f>Nut_StatusTool!J398</f>
        <v>0</v>
      </c>
    </row>
    <row r="405" spans="1:30" ht="20.100000000000001" customHeight="1">
      <c r="A405" s="59" t="str">
        <f t="array" ref="A405">IF(ROWS(A$9:A405)&gt;$U$5,"",INDEX(T$13:T$512,SMALL(IF(($AB$13:$AB$512=$AB$5),ROW($A$9:$A$508)-ROW($A$9)+1,""),ROWS(A$9:A405)),,1))</f>
        <v/>
      </c>
      <c r="B405" s="389" t="str">
        <f t="array" ref="B405">IF(ROWS(B$9:B405)&gt;$U$5,"",INDEX(U$13:U$512,SMALL(IF(($AB$13:$AB$512=$AB$5),ROW($A$9:$A$508)-ROW($A$9)+1,""),ROWS(B$9:B405)),,1))</f>
        <v/>
      </c>
      <c r="C405" s="389" t="str">
        <f t="array" ref="C405">IF(ROWS(C$9:C405)&gt;$U$5,"",INDEX(V$13:V$512,SMALL(IF(($AB$13:$AB$512=$AB$5),ROW($A$9:$A$508)-ROW($A$9)+1,""),ROWS(C$9:C405)),,1))</f>
        <v/>
      </c>
      <c r="D405" s="30" t="str">
        <f t="array" ref="D405">IF(ROWS(D$9:D405)&gt;$U$5,"",INDEX(W$13:W$512,SMALL(IF(($AB$13:$AB$512=$AB$5),ROW($A$9:$A$508)-ROW($A$9)+1,""),ROWS(D$9:D405)),,1))</f>
        <v/>
      </c>
      <c r="E405" s="59" t="str">
        <f t="array" ref="E405">IF(ROWS(E$9:E405)&gt;$U$5,"",INDEX(X$13:X$512,SMALL(IF(($AB$13:$AB$512=$AB$5),ROW($A$9:$A$508)-ROW($A$9)+1,""),ROWS(E$9:E405)),,1))</f>
        <v/>
      </c>
      <c r="F405" s="59" t="str">
        <f t="array" ref="F405">IF(ROWS(F$9:F405)&gt;$U$5,"",INDEX(Y$13:Y$512,SMALL(IF(($AB$13:$AB$512=$AB$5),ROW($A$9:$A$508)-ROW($A$9)+1,""),ROWS(F$9:F405)),,1))</f>
        <v/>
      </c>
      <c r="G405" s="59" t="str">
        <f t="array" ref="G405">IF(ROWS(G$9:G405)&gt;$U$5,"",INDEX(AB$13:AB$512,SMALL(IF(($AB$13:$AB$512=$AB$5),ROW($A$9:$A$508)-ROW($A$9)+1,""),ROWS(G$9:G405)),,1))</f>
        <v/>
      </c>
      <c r="H405" s="325" t="str">
        <f t="array" ref="H405">IF(ROWS(H$9:H405)&gt;$U$5,"",INDEX(AC$13:AC$512,SMALL(IF(($AB$13:$AB$512=$AB$5),ROW($A$9:$A$508)-ROW($A$9)+1,""),ROWS(H$9:H405)),,1))</f>
        <v/>
      </c>
      <c r="I405" s="105"/>
      <c r="J405" s="105"/>
      <c r="K405" s="105"/>
      <c r="L405" s="105"/>
      <c r="M405" s="136"/>
      <c r="T405" s="44">
        <f>Nut_StatusTool!A399</f>
        <v>393</v>
      </c>
      <c r="U405" s="44">
        <f>Nut_StatusTool!B399</f>
        <v>0</v>
      </c>
      <c r="V405" s="44">
        <f>Nut_StatusTool!C399</f>
        <v>0</v>
      </c>
      <c r="W405" s="44">
        <f>Nut_StatusTool!D399</f>
        <v>0</v>
      </c>
      <c r="X405" s="44">
        <f>Nut_StatusTool!F399</f>
        <v>0</v>
      </c>
      <c r="Y405" s="285" t="str">
        <f>Nut_StatusTool!K399</f>
        <v/>
      </c>
      <c r="Z405" s="44" t="str">
        <f>Nut_StatusTool!L399</f>
        <v/>
      </c>
      <c r="AA405" s="44" t="str">
        <f>Nut_StatusTool!M399</f>
        <v/>
      </c>
      <c r="AB405" s="44" t="str">
        <f>Nut_StatusTool!N399</f>
        <v/>
      </c>
      <c r="AC405" s="44">
        <f>Nut_StatusTool!I399</f>
        <v>0</v>
      </c>
      <c r="AD405" s="44">
        <f>Nut_StatusTool!J399</f>
        <v>0</v>
      </c>
    </row>
    <row r="406" spans="1:30" ht="20.100000000000001" customHeight="1">
      <c r="A406" s="59" t="str">
        <f t="array" ref="A406">IF(ROWS(A$9:A406)&gt;$U$5,"",INDEX(T$13:T$512,SMALL(IF(($AB$13:$AB$512=$AB$5),ROW($A$9:$A$508)-ROW($A$9)+1,""),ROWS(A$9:A406)),,1))</f>
        <v/>
      </c>
      <c r="B406" s="389" t="str">
        <f t="array" ref="B406">IF(ROWS(B$9:B406)&gt;$U$5,"",INDEX(U$13:U$512,SMALL(IF(($AB$13:$AB$512=$AB$5),ROW($A$9:$A$508)-ROW($A$9)+1,""),ROWS(B$9:B406)),,1))</f>
        <v/>
      </c>
      <c r="C406" s="389" t="str">
        <f t="array" ref="C406">IF(ROWS(C$9:C406)&gt;$U$5,"",INDEX(V$13:V$512,SMALL(IF(($AB$13:$AB$512=$AB$5),ROW($A$9:$A$508)-ROW($A$9)+1,""),ROWS(C$9:C406)),,1))</f>
        <v/>
      </c>
      <c r="D406" s="30" t="str">
        <f t="array" ref="D406">IF(ROWS(D$9:D406)&gt;$U$5,"",INDEX(W$13:W$512,SMALL(IF(($AB$13:$AB$512=$AB$5),ROW($A$9:$A$508)-ROW($A$9)+1,""),ROWS(D$9:D406)),,1))</f>
        <v/>
      </c>
      <c r="E406" s="59" t="str">
        <f t="array" ref="E406">IF(ROWS(E$9:E406)&gt;$U$5,"",INDEX(X$13:X$512,SMALL(IF(($AB$13:$AB$512=$AB$5),ROW($A$9:$A$508)-ROW($A$9)+1,""),ROWS(E$9:E406)),,1))</f>
        <v/>
      </c>
      <c r="F406" s="59" t="str">
        <f t="array" ref="F406">IF(ROWS(F$9:F406)&gt;$U$5,"",INDEX(Y$13:Y$512,SMALL(IF(($AB$13:$AB$512=$AB$5),ROW($A$9:$A$508)-ROW($A$9)+1,""),ROWS(F$9:F406)),,1))</f>
        <v/>
      </c>
      <c r="G406" s="59" t="str">
        <f t="array" ref="G406">IF(ROWS(G$9:G406)&gt;$U$5,"",INDEX(AB$13:AB$512,SMALL(IF(($AB$13:$AB$512=$AB$5),ROW($A$9:$A$508)-ROW($A$9)+1,""),ROWS(G$9:G406)),,1))</f>
        <v/>
      </c>
      <c r="H406" s="325" t="str">
        <f t="array" ref="H406">IF(ROWS(H$9:H406)&gt;$U$5,"",INDEX(AC$13:AC$512,SMALL(IF(($AB$13:$AB$512=$AB$5),ROW($A$9:$A$508)-ROW($A$9)+1,""),ROWS(H$9:H406)),,1))</f>
        <v/>
      </c>
      <c r="I406" s="105"/>
      <c r="J406" s="105"/>
      <c r="K406" s="105"/>
      <c r="L406" s="105"/>
      <c r="M406" s="136"/>
      <c r="T406" s="44">
        <f>Nut_StatusTool!A400</f>
        <v>394</v>
      </c>
      <c r="U406" s="44">
        <f>Nut_StatusTool!B400</f>
        <v>0</v>
      </c>
      <c r="V406" s="44">
        <f>Nut_StatusTool!C400</f>
        <v>0</v>
      </c>
      <c r="W406" s="44">
        <f>Nut_StatusTool!D400</f>
        <v>0</v>
      </c>
      <c r="X406" s="44">
        <f>Nut_StatusTool!F400</f>
        <v>0</v>
      </c>
      <c r="Y406" s="285" t="str">
        <f>Nut_StatusTool!K400</f>
        <v/>
      </c>
      <c r="Z406" s="44" t="str">
        <f>Nut_StatusTool!L400</f>
        <v/>
      </c>
      <c r="AA406" s="44" t="str">
        <f>Nut_StatusTool!M400</f>
        <v/>
      </c>
      <c r="AB406" s="44" t="str">
        <f>Nut_StatusTool!N400</f>
        <v/>
      </c>
      <c r="AC406" s="44">
        <f>Nut_StatusTool!I400</f>
        <v>0</v>
      </c>
      <c r="AD406" s="44">
        <f>Nut_StatusTool!J400</f>
        <v>0</v>
      </c>
    </row>
    <row r="407" spans="1:30" ht="20.100000000000001" customHeight="1">
      <c r="A407" s="59" t="str">
        <f t="array" ref="A407">IF(ROWS(A$9:A407)&gt;$U$5,"",INDEX(T$13:T$512,SMALL(IF(($AB$13:$AB$512=$AB$5),ROW($A$9:$A$508)-ROW($A$9)+1,""),ROWS(A$9:A407)),,1))</f>
        <v/>
      </c>
      <c r="B407" s="389" t="str">
        <f t="array" ref="B407">IF(ROWS(B$9:B407)&gt;$U$5,"",INDEX(U$13:U$512,SMALL(IF(($AB$13:$AB$512=$AB$5),ROW($A$9:$A$508)-ROW($A$9)+1,""),ROWS(B$9:B407)),,1))</f>
        <v/>
      </c>
      <c r="C407" s="389" t="str">
        <f t="array" ref="C407">IF(ROWS(C$9:C407)&gt;$U$5,"",INDEX(V$13:V$512,SMALL(IF(($AB$13:$AB$512=$AB$5),ROW($A$9:$A$508)-ROW($A$9)+1,""),ROWS(C$9:C407)),,1))</f>
        <v/>
      </c>
      <c r="D407" s="30" t="str">
        <f t="array" ref="D407">IF(ROWS(D$9:D407)&gt;$U$5,"",INDEX(W$13:W$512,SMALL(IF(($AB$13:$AB$512=$AB$5),ROW($A$9:$A$508)-ROW($A$9)+1,""),ROWS(D$9:D407)),,1))</f>
        <v/>
      </c>
      <c r="E407" s="59" t="str">
        <f t="array" ref="E407">IF(ROWS(E$9:E407)&gt;$U$5,"",INDEX(X$13:X$512,SMALL(IF(($AB$13:$AB$512=$AB$5),ROW($A$9:$A$508)-ROW($A$9)+1,""),ROWS(E$9:E407)),,1))</f>
        <v/>
      </c>
      <c r="F407" s="59" t="str">
        <f t="array" ref="F407">IF(ROWS(F$9:F407)&gt;$U$5,"",INDEX(Y$13:Y$512,SMALL(IF(($AB$13:$AB$512=$AB$5),ROW($A$9:$A$508)-ROW($A$9)+1,""),ROWS(F$9:F407)),,1))</f>
        <v/>
      </c>
      <c r="G407" s="59" t="str">
        <f t="array" ref="G407">IF(ROWS(G$9:G407)&gt;$U$5,"",INDEX(AB$13:AB$512,SMALL(IF(($AB$13:$AB$512=$AB$5),ROW($A$9:$A$508)-ROW($A$9)+1,""),ROWS(G$9:G407)),,1))</f>
        <v/>
      </c>
      <c r="H407" s="325" t="str">
        <f t="array" ref="H407">IF(ROWS(H$9:H407)&gt;$U$5,"",INDEX(AC$13:AC$512,SMALL(IF(($AB$13:$AB$512=$AB$5),ROW($A$9:$A$508)-ROW($A$9)+1,""),ROWS(H$9:H407)),,1))</f>
        <v/>
      </c>
      <c r="I407" s="105"/>
      <c r="J407" s="105"/>
      <c r="K407" s="105"/>
      <c r="L407" s="105"/>
      <c r="M407" s="136"/>
      <c r="T407" s="44">
        <f>Nut_StatusTool!A401</f>
        <v>395</v>
      </c>
      <c r="U407" s="44">
        <f>Nut_StatusTool!B401</f>
        <v>0</v>
      </c>
      <c r="V407" s="44">
        <f>Nut_StatusTool!C401</f>
        <v>0</v>
      </c>
      <c r="W407" s="44">
        <f>Nut_StatusTool!D401</f>
        <v>0</v>
      </c>
      <c r="X407" s="44">
        <f>Nut_StatusTool!F401</f>
        <v>0</v>
      </c>
      <c r="Y407" s="285" t="str">
        <f>Nut_StatusTool!K401</f>
        <v/>
      </c>
      <c r="Z407" s="44" t="str">
        <f>Nut_StatusTool!L401</f>
        <v/>
      </c>
      <c r="AA407" s="44" t="str">
        <f>Nut_StatusTool!M401</f>
        <v/>
      </c>
      <c r="AB407" s="44" t="str">
        <f>Nut_StatusTool!N401</f>
        <v/>
      </c>
      <c r="AC407" s="44">
        <f>Nut_StatusTool!I401</f>
        <v>0</v>
      </c>
      <c r="AD407" s="44">
        <f>Nut_StatusTool!J401</f>
        <v>0</v>
      </c>
    </row>
    <row r="408" spans="1:30" ht="20.100000000000001" customHeight="1">
      <c r="A408" s="59" t="str">
        <f t="array" ref="A408">IF(ROWS(A$9:A408)&gt;$U$5,"",INDEX(T$13:T$512,SMALL(IF(($AB$13:$AB$512=$AB$5),ROW($A$9:$A$508)-ROW($A$9)+1,""),ROWS(A$9:A408)),,1))</f>
        <v/>
      </c>
      <c r="B408" s="389" t="str">
        <f t="array" ref="B408">IF(ROWS(B$9:B408)&gt;$U$5,"",INDEX(U$13:U$512,SMALL(IF(($AB$13:$AB$512=$AB$5),ROW($A$9:$A$508)-ROW($A$9)+1,""),ROWS(B$9:B408)),,1))</f>
        <v/>
      </c>
      <c r="C408" s="389" t="str">
        <f t="array" ref="C408">IF(ROWS(C$9:C408)&gt;$U$5,"",INDEX(V$13:V$512,SMALL(IF(($AB$13:$AB$512=$AB$5),ROW($A$9:$A$508)-ROW($A$9)+1,""),ROWS(C$9:C408)),,1))</f>
        <v/>
      </c>
      <c r="D408" s="30" t="str">
        <f t="array" ref="D408">IF(ROWS(D$9:D408)&gt;$U$5,"",INDEX(W$13:W$512,SMALL(IF(($AB$13:$AB$512=$AB$5),ROW($A$9:$A$508)-ROW($A$9)+1,""),ROWS(D$9:D408)),,1))</f>
        <v/>
      </c>
      <c r="E408" s="59" t="str">
        <f t="array" ref="E408">IF(ROWS(E$9:E408)&gt;$U$5,"",INDEX(X$13:X$512,SMALL(IF(($AB$13:$AB$512=$AB$5),ROW($A$9:$A$508)-ROW($A$9)+1,""),ROWS(E$9:E408)),,1))</f>
        <v/>
      </c>
      <c r="F408" s="59" t="str">
        <f t="array" ref="F408">IF(ROWS(F$9:F408)&gt;$U$5,"",INDEX(Y$13:Y$512,SMALL(IF(($AB$13:$AB$512=$AB$5),ROW($A$9:$A$508)-ROW($A$9)+1,""),ROWS(F$9:F408)),,1))</f>
        <v/>
      </c>
      <c r="G408" s="59" t="str">
        <f t="array" ref="G408">IF(ROWS(G$9:G408)&gt;$U$5,"",INDEX(AB$13:AB$512,SMALL(IF(($AB$13:$AB$512=$AB$5),ROW($A$9:$A$508)-ROW($A$9)+1,""),ROWS(G$9:G408)),,1))</f>
        <v/>
      </c>
      <c r="H408" s="325" t="str">
        <f t="array" ref="H408">IF(ROWS(H$9:H408)&gt;$U$5,"",INDEX(AC$13:AC$512,SMALL(IF(($AB$13:$AB$512=$AB$5),ROW($A$9:$A$508)-ROW($A$9)+1,""),ROWS(H$9:H408)),,1))</f>
        <v/>
      </c>
      <c r="I408" s="105"/>
      <c r="J408" s="105"/>
      <c r="K408" s="105"/>
      <c r="L408" s="105"/>
      <c r="M408" s="136"/>
      <c r="T408" s="44">
        <f>Nut_StatusTool!A402</f>
        <v>396</v>
      </c>
      <c r="U408" s="44">
        <f>Nut_StatusTool!B402</f>
        <v>0</v>
      </c>
      <c r="V408" s="44">
        <f>Nut_StatusTool!C402</f>
        <v>0</v>
      </c>
      <c r="W408" s="44">
        <f>Nut_StatusTool!D402</f>
        <v>0</v>
      </c>
      <c r="X408" s="44">
        <f>Nut_StatusTool!F402</f>
        <v>0</v>
      </c>
      <c r="Y408" s="285" t="str">
        <f>Nut_StatusTool!K402</f>
        <v/>
      </c>
      <c r="Z408" s="44" t="str">
        <f>Nut_StatusTool!L402</f>
        <v/>
      </c>
      <c r="AA408" s="44" t="str">
        <f>Nut_StatusTool!M402</f>
        <v/>
      </c>
      <c r="AB408" s="44" t="str">
        <f>Nut_StatusTool!N402</f>
        <v/>
      </c>
      <c r="AC408" s="44">
        <f>Nut_StatusTool!I402</f>
        <v>0</v>
      </c>
      <c r="AD408" s="44">
        <f>Nut_StatusTool!J402</f>
        <v>0</v>
      </c>
    </row>
    <row r="409" spans="1:30" ht="20.100000000000001" customHeight="1">
      <c r="A409" s="59" t="str">
        <f t="array" ref="A409">IF(ROWS(A$9:A409)&gt;$U$5,"",INDEX(T$13:T$512,SMALL(IF(($AB$13:$AB$512=$AB$5),ROW($A$9:$A$508)-ROW($A$9)+1,""),ROWS(A$9:A409)),,1))</f>
        <v/>
      </c>
      <c r="B409" s="389" t="str">
        <f t="array" ref="B409">IF(ROWS(B$9:B409)&gt;$U$5,"",INDEX(U$13:U$512,SMALL(IF(($AB$13:$AB$512=$AB$5),ROW($A$9:$A$508)-ROW($A$9)+1,""),ROWS(B$9:B409)),,1))</f>
        <v/>
      </c>
      <c r="C409" s="389" t="str">
        <f t="array" ref="C409">IF(ROWS(C$9:C409)&gt;$U$5,"",INDEX(V$13:V$512,SMALL(IF(($AB$13:$AB$512=$AB$5),ROW($A$9:$A$508)-ROW($A$9)+1,""),ROWS(C$9:C409)),,1))</f>
        <v/>
      </c>
      <c r="D409" s="30" t="str">
        <f t="array" ref="D409">IF(ROWS(D$9:D409)&gt;$U$5,"",INDEX(W$13:W$512,SMALL(IF(($AB$13:$AB$512=$AB$5),ROW($A$9:$A$508)-ROW($A$9)+1,""),ROWS(D$9:D409)),,1))</f>
        <v/>
      </c>
      <c r="E409" s="59" t="str">
        <f t="array" ref="E409">IF(ROWS(E$9:E409)&gt;$U$5,"",INDEX(X$13:X$512,SMALL(IF(($AB$13:$AB$512=$AB$5),ROW($A$9:$A$508)-ROW($A$9)+1,""),ROWS(E$9:E409)),,1))</f>
        <v/>
      </c>
      <c r="F409" s="59" t="str">
        <f t="array" ref="F409">IF(ROWS(F$9:F409)&gt;$U$5,"",INDEX(Y$13:Y$512,SMALL(IF(($AB$13:$AB$512=$AB$5),ROW($A$9:$A$508)-ROW($A$9)+1,""),ROWS(F$9:F409)),,1))</f>
        <v/>
      </c>
      <c r="G409" s="59" t="str">
        <f t="array" ref="G409">IF(ROWS(G$9:G409)&gt;$U$5,"",INDEX(AB$13:AB$512,SMALL(IF(($AB$13:$AB$512=$AB$5),ROW($A$9:$A$508)-ROW($A$9)+1,""),ROWS(G$9:G409)),,1))</f>
        <v/>
      </c>
      <c r="H409" s="325" t="str">
        <f t="array" ref="H409">IF(ROWS(H$9:H409)&gt;$U$5,"",INDEX(AC$13:AC$512,SMALL(IF(($AB$13:$AB$512=$AB$5),ROW($A$9:$A$508)-ROW($A$9)+1,""),ROWS(H$9:H409)),,1))</f>
        <v/>
      </c>
      <c r="I409" s="105"/>
      <c r="J409" s="105"/>
      <c r="K409" s="105"/>
      <c r="L409" s="105"/>
      <c r="M409" s="136"/>
      <c r="T409" s="44">
        <f>Nut_StatusTool!A403</f>
        <v>397</v>
      </c>
      <c r="U409" s="44">
        <f>Nut_StatusTool!B403</f>
        <v>0</v>
      </c>
      <c r="V409" s="44">
        <f>Nut_StatusTool!C403</f>
        <v>0</v>
      </c>
      <c r="W409" s="44">
        <f>Nut_StatusTool!D403</f>
        <v>0</v>
      </c>
      <c r="X409" s="44">
        <f>Nut_StatusTool!F403</f>
        <v>0</v>
      </c>
      <c r="Y409" s="285" t="str">
        <f>Nut_StatusTool!K403</f>
        <v/>
      </c>
      <c r="Z409" s="44" t="str">
        <f>Nut_StatusTool!L403</f>
        <v/>
      </c>
      <c r="AA409" s="44" t="str">
        <f>Nut_StatusTool!M403</f>
        <v/>
      </c>
      <c r="AB409" s="44" t="str">
        <f>Nut_StatusTool!N403</f>
        <v/>
      </c>
      <c r="AC409" s="44">
        <f>Nut_StatusTool!I403</f>
        <v>0</v>
      </c>
      <c r="AD409" s="44">
        <f>Nut_StatusTool!J403</f>
        <v>0</v>
      </c>
    </row>
    <row r="410" spans="1:30" ht="20.100000000000001" customHeight="1">
      <c r="A410" s="59" t="str">
        <f t="array" ref="A410">IF(ROWS(A$9:A410)&gt;$U$5,"",INDEX(T$13:T$512,SMALL(IF(($AB$13:$AB$512=$AB$5),ROW($A$9:$A$508)-ROW($A$9)+1,""),ROWS(A$9:A410)),,1))</f>
        <v/>
      </c>
      <c r="B410" s="389" t="str">
        <f t="array" ref="B410">IF(ROWS(B$9:B410)&gt;$U$5,"",INDEX(U$13:U$512,SMALL(IF(($AB$13:$AB$512=$AB$5),ROW($A$9:$A$508)-ROW($A$9)+1,""),ROWS(B$9:B410)),,1))</f>
        <v/>
      </c>
      <c r="C410" s="389" t="str">
        <f t="array" ref="C410">IF(ROWS(C$9:C410)&gt;$U$5,"",INDEX(V$13:V$512,SMALL(IF(($AB$13:$AB$512=$AB$5),ROW($A$9:$A$508)-ROW($A$9)+1,""),ROWS(C$9:C410)),,1))</f>
        <v/>
      </c>
      <c r="D410" s="30" t="str">
        <f t="array" ref="D410">IF(ROWS(D$9:D410)&gt;$U$5,"",INDEX(W$13:W$512,SMALL(IF(($AB$13:$AB$512=$AB$5),ROW($A$9:$A$508)-ROW($A$9)+1,""),ROWS(D$9:D410)),,1))</f>
        <v/>
      </c>
      <c r="E410" s="59" t="str">
        <f t="array" ref="E410">IF(ROWS(E$9:E410)&gt;$U$5,"",INDEX(X$13:X$512,SMALL(IF(($AB$13:$AB$512=$AB$5),ROW($A$9:$A$508)-ROW($A$9)+1,""),ROWS(E$9:E410)),,1))</f>
        <v/>
      </c>
      <c r="F410" s="59" t="str">
        <f t="array" ref="F410">IF(ROWS(F$9:F410)&gt;$U$5,"",INDEX(Y$13:Y$512,SMALL(IF(($AB$13:$AB$512=$AB$5),ROW($A$9:$A$508)-ROW($A$9)+1,""),ROWS(F$9:F410)),,1))</f>
        <v/>
      </c>
      <c r="G410" s="59" t="str">
        <f t="array" ref="G410">IF(ROWS(G$9:G410)&gt;$U$5,"",INDEX(AB$13:AB$512,SMALL(IF(($AB$13:$AB$512=$AB$5),ROW($A$9:$A$508)-ROW($A$9)+1,""),ROWS(G$9:G410)),,1))</f>
        <v/>
      </c>
      <c r="H410" s="325" t="str">
        <f t="array" ref="H410">IF(ROWS(H$9:H410)&gt;$U$5,"",INDEX(AC$13:AC$512,SMALL(IF(($AB$13:$AB$512=$AB$5),ROW($A$9:$A$508)-ROW($A$9)+1,""),ROWS(H$9:H410)),,1))</f>
        <v/>
      </c>
      <c r="I410" s="105"/>
      <c r="J410" s="105"/>
      <c r="K410" s="105"/>
      <c r="L410" s="105"/>
      <c r="M410" s="136"/>
      <c r="T410" s="44">
        <f>Nut_StatusTool!A404</f>
        <v>398</v>
      </c>
      <c r="U410" s="44">
        <f>Nut_StatusTool!B404</f>
        <v>0</v>
      </c>
      <c r="V410" s="44">
        <f>Nut_StatusTool!C404</f>
        <v>0</v>
      </c>
      <c r="W410" s="44">
        <f>Nut_StatusTool!D404</f>
        <v>0</v>
      </c>
      <c r="X410" s="44">
        <f>Nut_StatusTool!F404</f>
        <v>0</v>
      </c>
      <c r="Y410" s="285" t="str">
        <f>Nut_StatusTool!K404</f>
        <v/>
      </c>
      <c r="Z410" s="44" t="str">
        <f>Nut_StatusTool!L404</f>
        <v/>
      </c>
      <c r="AA410" s="44" t="str">
        <f>Nut_StatusTool!M404</f>
        <v/>
      </c>
      <c r="AB410" s="44" t="str">
        <f>Nut_StatusTool!N404</f>
        <v/>
      </c>
      <c r="AC410" s="44">
        <f>Nut_StatusTool!I404</f>
        <v>0</v>
      </c>
      <c r="AD410" s="44">
        <f>Nut_StatusTool!J404</f>
        <v>0</v>
      </c>
    </row>
    <row r="411" spans="1:30" ht="20.100000000000001" customHeight="1">
      <c r="A411" s="59" t="str">
        <f t="array" ref="A411">IF(ROWS(A$9:A411)&gt;$U$5,"",INDEX(T$13:T$512,SMALL(IF(($AB$13:$AB$512=$AB$5),ROW($A$9:$A$508)-ROW($A$9)+1,""),ROWS(A$9:A411)),,1))</f>
        <v/>
      </c>
      <c r="B411" s="389" t="str">
        <f t="array" ref="B411">IF(ROWS(B$9:B411)&gt;$U$5,"",INDEX(U$13:U$512,SMALL(IF(($AB$13:$AB$512=$AB$5),ROW($A$9:$A$508)-ROW($A$9)+1,""),ROWS(B$9:B411)),,1))</f>
        <v/>
      </c>
      <c r="C411" s="389" t="str">
        <f t="array" ref="C411">IF(ROWS(C$9:C411)&gt;$U$5,"",INDEX(V$13:V$512,SMALL(IF(($AB$13:$AB$512=$AB$5),ROW($A$9:$A$508)-ROW($A$9)+1,""),ROWS(C$9:C411)),,1))</f>
        <v/>
      </c>
      <c r="D411" s="30" t="str">
        <f t="array" ref="D411">IF(ROWS(D$9:D411)&gt;$U$5,"",INDEX(W$13:W$512,SMALL(IF(($AB$13:$AB$512=$AB$5),ROW($A$9:$A$508)-ROW($A$9)+1,""),ROWS(D$9:D411)),,1))</f>
        <v/>
      </c>
      <c r="E411" s="59" t="str">
        <f t="array" ref="E411">IF(ROWS(E$9:E411)&gt;$U$5,"",INDEX(X$13:X$512,SMALL(IF(($AB$13:$AB$512=$AB$5),ROW($A$9:$A$508)-ROW($A$9)+1,""),ROWS(E$9:E411)),,1))</f>
        <v/>
      </c>
      <c r="F411" s="59" t="str">
        <f t="array" ref="F411">IF(ROWS(F$9:F411)&gt;$U$5,"",INDEX(Y$13:Y$512,SMALL(IF(($AB$13:$AB$512=$AB$5),ROW($A$9:$A$508)-ROW($A$9)+1,""),ROWS(F$9:F411)),,1))</f>
        <v/>
      </c>
      <c r="G411" s="59" t="str">
        <f t="array" ref="G411">IF(ROWS(G$9:G411)&gt;$U$5,"",INDEX(AB$13:AB$512,SMALL(IF(($AB$13:$AB$512=$AB$5),ROW($A$9:$A$508)-ROW($A$9)+1,""),ROWS(G$9:G411)),,1))</f>
        <v/>
      </c>
      <c r="H411" s="325" t="str">
        <f t="array" ref="H411">IF(ROWS(H$9:H411)&gt;$U$5,"",INDEX(AC$13:AC$512,SMALL(IF(($AB$13:$AB$512=$AB$5),ROW($A$9:$A$508)-ROW($A$9)+1,""),ROWS(H$9:H411)),,1))</f>
        <v/>
      </c>
      <c r="I411" s="105"/>
      <c r="J411" s="105"/>
      <c r="K411" s="105"/>
      <c r="L411" s="105"/>
      <c r="M411" s="136"/>
      <c r="T411" s="44">
        <f>Nut_StatusTool!A405</f>
        <v>399</v>
      </c>
      <c r="U411" s="44">
        <f>Nut_StatusTool!B405</f>
        <v>0</v>
      </c>
      <c r="V411" s="44">
        <f>Nut_StatusTool!C405</f>
        <v>0</v>
      </c>
      <c r="W411" s="44">
        <f>Nut_StatusTool!D405</f>
        <v>0</v>
      </c>
      <c r="X411" s="44">
        <f>Nut_StatusTool!F405</f>
        <v>0</v>
      </c>
      <c r="Y411" s="285" t="str">
        <f>Nut_StatusTool!K405</f>
        <v/>
      </c>
      <c r="Z411" s="44" t="str">
        <f>Nut_StatusTool!L405</f>
        <v/>
      </c>
      <c r="AA411" s="44" t="str">
        <f>Nut_StatusTool!M405</f>
        <v/>
      </c>
      <c r="AB411" s="44" t="str">
        <f>Nut_StatusTool!N405</f>
        <v/>
      </c>
      <c r="AC411" s="44">
        <f>Nut_StatusTool!I405</f>
        <v>0</v>
      </c>
      <c r="AD411" s="44">
        <f>Nut_StatusTool!J405</f>
        <v>0</v>
      </c>
    </row>
    <row r="412" spans="1:30" ht="20.100000000000001" customHeight="1">
      <c r="A412" s="59" t="str">
        <f t="array" ref="A412">IF(ROWS(A$9:A412)&gt;$U$5,"",INDEX(T$13:T$512,SMALL(IF(($AB$13:$AB$512=$AB$5),ROW($A$9:$A$508)-ROW($A$9)+1,""),ROWS(A$9:A412)),,1))</f>
        <v/>
      </c>
      <c r="B412" s="389" t="str">
        <f t="array" ref="B412">IF(ROWS(B$9:B412)&gt;$U$5,"",INDEX(U$13:U$512,SMALL(IF(($AB$13:$AB$512=$AB$5),ROW($A$9:$A$508)-ROW($A$9)+1,""),ROWS(B$9:B412)),,1))</f>
        <v/>
      </c>
      <c r="C412" s="389" t="str">
        <f t="array" ref="C412">IF(ROWS(C$9:C412)&gt;$U$5,"",INDEX(V$13:V$512,SMALL(IF(($AB$13:$AB$512=$AB$5),ROW($A$9:$A$508)-ROW($A$9)+1,""),ROWS(C$9:C412)),,1))</f>
        <v/>
      </c>
      <c r="D412" s="30" t="str">
        <f t="array" ref="D412">IF(ROWS(D$9:D412)&gt;$U$5,"",INDEX(W$13:W$512,SMALL(IF(($AB$13:$AB$512=$AB$5),ROW($A$9:$A$508)-ROW($A$9)+1,""),ROWS(D$9:D412)),,1))</f>
        <v/>
      </c>
      <c r="E412" s="59" t="str">
        <f t="array" ref="E412">IF(ROWS(E$9:E412)&gt;$U$5,"",INDEX(X$13:X$512,SMALL(IF(($AB$13:$AB$512=$AB$5),ROW($A$9:$A$508)-ROW($A$9)+1,""),ROWS(E$9:E412)),,1))</f>
        <v/>
      </c>
      <c r="F412" s="59" t="str">
        <f t="array" ref="F412">IF(ROWS(F$9:F412)&gt;$U$5,"",INDEX(Y$13:Y$512,SMALL(IF(($AB$13:$AB$512=$AB$5),ROW($A$9:$A$508)-ROW($A$9)+1,""),ROWS(F$9:F412)),,1))</f>
        <v/>
      </c>
      <c r="G412" s="59" t="str">
        <f t="array" ref="G412">IF(ROWS(G$9:G412)&gt;$U$5,"",INDEX(AB$13:AB$512,SMALL(IF(($AB$13:$AB$512=$AB$5),ROW($A$9:$A$508)-ROW($A$9)+1,""),ROWS(G$9:G412)),,1))</f>
        <v/>
      </c>
      <c r="H412" s="325" t="str">
        <f t="array" ref="H412">IF(ROWS(H$9:H412)&gt;$U$5,"",INDEX(AC$13:AC$512,SMALL(IF(($AB$13:$AB$512=$AB$5),ROW($A$9:$A$508)-ROW($A$9)+1,""),ROWS(H$9:H412)),,1))</f>
        <v/>
      </c>
      <c r="I412" s="105"/>
      <c r="J412" s="105"/>
      <c r="K412" s="105"/>
      <c r="L412" s="105"/>
      <c r="M412" s="136"/>
      <c r="T412" s="44">
        <f>Nut_StatusTool!A406</f>
        <v>400</v>
      </c>
      <c r="U412" s="44">
        <f>Nut_StatusTool!B406</f>
        <v>0</v>
      </c>
      <c r="V412" s="44">
        <f>Nut_StatusTool!C406</f>
        <v>0</v>
      </c>
      <c r="W412" s="44">
        <f>Nut_StatusTool!D406</f>
        <v>0</v>
      </c>
      <c r="X412" s="44">
        <f>Nut_StatusTool!F406</f>
        <v>0</v>
      </c>
      <c r="Y412" s="285" t="str">
        <f>Nut_StatusTool!K406</f>
        <v/>
      </c>
      <c r="Z412" s="44" t="str">
        <f>Nut_StatusTool!L406</f>
        <v/>
      </c>
      <c r="AA412" s="44" t="str">
        <f>Nut_StatusTool!M406</f>
        <v/>
      </c>
      <c r="AB412" s="44" t="str">
        <f>Nut_StatusTool!N406</f>
        <v/>
      </c>
      <c r="AC412" s="44">
        <f>Nut_StatusTool!I406</f>
        <v>0</v>
      </c>
      <c r="AD412" s="44">
        <f>Nut_StatusTool!J406</f>
        <v>0</v>
      </c>
    </row>
    <row r="413" spans="1:30" ht="20.100000000000001" customHeight="1">
      <c r="A413" s="59" t="str">
        <f t="array" ref="A413">IF(ROWS(A$9:A413)&gt;$U$5,"",INDEX(T$13:T$512,SMALL(IF(($AB$13:$AB$512=$AB$5),ROW($A$9:$A$508)-ROW($A$9)+1,""),ROWS(A$9:A413)),,1))</f>
        <v/>
      </c>
      <c r="B413" s="389" t="str">
        <f t="array" ref="B413">IF(ROWS(B$9:B413)&gt;$U$5,"",INDEX(U$13:U$512,SMALL(IF(($AB$13:$AB$512=$AB$5),ROW($A$9:$A$508)-ROW($A$9)+1,""),ROWS(B$9:B413)),,1))</f>
        <v/>
      </c>
      <c r="C413" s="389" t="str">
        <f t="array" ref="C413">IF(ROWS(C$9:C413)&gt;$U$5,"",INDEX(V$13:V$512,SMALL(IF(($AB$13:$AB$512=$AB$5),ROW($A$9:$A$508)-ROW($A$9)+1,""),ROWS(C$9:C413)),,1))</f>
        <v/>
      </c>
      <c r="D413" s="30" t="str">
        <f t="array" ref="D413">IF(ROWS(D$9:D413)&gt;$U$5,"",INDEX(W$13:W$512,SMALL(IF(($AB$13:$AB$512=$AB$5),ROW($A$9:$A$508)-ROW($A$9)+1,""),ROWS(D$9:D413)),,1))</f>
        <v/>
      </c>
      <c r="E413" s="59" t="str">
        <f t="array" ref="E413">IF(ROWS(E$9:E413)&gt;$U$5,"",INDEX(X$13:X$512,SMALL(IF(($AB$13:$AB$512=$AB$5),ROW($A$9:$A$508)-ROW($A$9)+1,""),ROWS(E$9:E413)),,1))</f>
        <v/>
      </c>
      <c r="F413" s="59" t="str">
        <f t="array" ref="F413">IF(ROWS(F$9:F413)&gt;$U$5,"",INDEX(Y$13:Y$512,SMALL(IF(($AB$13:$AB$512=$AB$5),ROW($A$9:$A$508)-ROW($A$9)+1,""),ROWS(F$9:F413)),,1))</f>
        <v/>
      </c>
      <c r="G413" s="59" t="str">
        <f t="array" ref="G413">IF(ROWS(G$9:G413)&gt;$U$5,"",INDEX(AB$13:AB$512,SMALL(IF(($AB$13:$AB$512=$AB$5),ROW($A$9:$A$508)-ROW($A$9)+1,""),ROWS(G$9:G413)),,1))</f>
        <v/>
      </c>
      <c r="H413" s="325" t="str">
        <f t="array" ref="H413">IF(ROWS(H$9:H413)&gt;$U$5,"",INDEX(AC$13:AC$512,SMALL(IF(($AB$13:$AB$512=$AB$5),ROW($A$9:$A$508)-ROW($A$9)+1,""),ROWS(H$9:H413)),,1))</f>
        <v/>
      </c>
      <c r="I413" s="105"/>
      <c r="J413" s="105"/>
      <c r="K413" s="105"/>
      <c r="L413" s="105"/>
      <c r="M413" s="136"/>
      <c r="T413" s="44">
        <f>Nut_StatusTool!A407</f>
        <v>401</v>
      </c>
      <c r="U413" s="44">
        <f>Nut_StatusTool!B407</f>
        <v>0</v>
      </c>
      <c r="V413" s="44">
        <f>Nut_StatusTool!C407</f>
        <v>0</v>
      </c>
      <c r="W413" s="44">
        <f>Nut_StatusTool!D407</f>
        <v>0</v>
      </c>
      <c r="X413" s="44">
        <f>Nut_StatusTool!F407</f>
        <v>0</v>
      </c>
      <c r="Y413" s="285" t="str">
        <f>Nut_StatusTool!K407</f>
        <v/>
      </c>
      <c r="Z413" s="44" t="str">
        <f>Nut_StatusTool!L407</f>
        <v/>
      </c>
      <c r="AA413" s="44" t="str">
        <f>Nut_StatusTool!M407</f>
        <v/>
      </c>
      <c r="AB413" s="44" t="str">
        <f>Nut_StatusTool!N407</f>
        <v/>
      </c>
      <c r="AC413" s="44">
        <f>Nut_StatusTool!I407</f>
        <v>0</v>
      </c>
      <c r="AD413" s="44">
        <f>Nut_StatusTool!J407</f>
        <v>0</v>
      </c>
    </row>
    <row r="414" spans="1:30" ht="20.100000000000001" customHeight="1">
      <c r="A414" s="59" t="str">
        <f t="array" ref="A414">IF(ROWS(A$9:A414)&gt;$U$5,"",INDEX(T$13:T$512,SMALL(IF(($AB$13:$AB$512=$AB$5),ROW($A$9:$A$508)-ROW($A$9)+1,""),ROWS(A$9:A414)),,1))</f>
        <v/>
      </c>
      <c r="B414" s="389" t="str">
        <f t="array" ref="B414">IF(ROWS(B$9:B414)&gt;$U$5,"",INDEX(U$13:U$512,SMALL(IF(($AB$13:$AB$512=$AB$5),ROW($A$9:$A$508)-ROW($A$9)+1,""),ROWS(B$9:B414)),,1))</f>
        <v/>
      </c>
      <c r="C414" s="389" t="str">
        <f t="array" ref="C414">IF(ROWS(C$9:C414)&gt;$U$5,"",INDEX(V$13:V$512,SMALL(IF(($AB$13:$AB$512=$AB$5),ROW($A$9:$A$508)-ROW($A$9)+1,""),ROWS(C$9:C414)),,1))</f>
        <v/>
      </c>
      <c r="D414" s="30" t="str">
        <f t="array" ref="D414">IF(ROWS(D$9:D414)&gt;$U$5,"",INDEX(W$13:W$512,SMALL(IF(($AB$13:$AB$512=$AB$5),ROW($A$9:$A$508)-ROW($A$9)+1,""),ROWS(D$9:D414)),,1))</f>
        <v/>
      </c>
      <c r="E414" s="59" t="str">
        <f t="array" ref="E414">IF(ROWS(E$9:E414)&gt;$U$5,"",INDEX(X$13:X$512,SMALL(IF(($AB$13:$AB$512=$AB$5),ROW($A$9:$A$508)-ROW($A$9)+1,""),ROWS(E$9:E414)),,1))</f>
        <v/>
      </c>
      <c r="F414" s="59" t="str">
        <f t="array" ref="F414">IF(ROWS(F$9:F414)&gt;$U$5,"",INDEX(Y$13:Y$512,SMALL(IF(($AB$13:$AB$512=$AB$5),ROW($A$9:$A$508)-ROW($A$9)+1,""),ROWS(F$9:F414)),,1))</f>
        <v/>
      </c>
      <c r="G414" s="59" t="str">
        <f t="array" ref="G414">IF(ROWS(G$9:G414)&gt;$U$5,"",INDEX(AB$13:AB$512,SMALL(IF(($AB$13:$AB$512=$AB$5),ROW($A$9:$A$508)-ROW($A$9)+1,""),ROWS(G$9:G414)),,1))</f>
        <v/>
      </c>
      <c r="H414" s="325" t="str">
        <f t="array" ref="H414">IF(ROWS(H$9:H414)&gt;$U$5,"",INDEX(AC$13:AC$512,SMALL(IF(($AB$13:$AB$512=$AB$5),ROW($A$9:$A$508)-ROW($A$9)+1,""),ROWS(H$9:H414)),,1))</f>
        <v/>
      </c>
      <c r="I414" s="105"/>
      <c r="J414" s="105"/>
      <c r="K414" s="105"/>
      <c r="L414" s="105"/>
      <c r="M414" s="136"/>
      <c r="T414" s="44">
        <f>Nut_StatusTool!A408</f>
        <v>402</v>
      </c>
      <c r="U414" s="44">
        <f>Nut_StatusTool!B408</f>
        <v>0</v>
      </c>
      <c r="V414" s="44">
        <f>Nut_StatusTool!C408</f>
        <v>0</v>
      </c>
      <c r="W414" s="44">
        <f>Nut_StatusTool!D408</f>
        <v>0</v>
      </c>
      <c r="X414" s="44">
        <f>Nut_StatusTool!F408</f>
        <v>0</v>
      </c>
      <c r="Y414" s="285" t="str">
        <f>Nut_StatusTool!K408</f>
        <v/>
      </c>
      <c r="Z414" s="44" t="str">
        <f>Nut_StatusTool!L408</f>
        <v/>
      </c>
      <c r="AA414" s="44" t="str">
        <f>Nut_StatusTool!M408</f>
        <v/>
      </c>
      <c r="AB414" s="44" t="str">
        <f>Nut_StatusTool!N408</f>
        <v/>
      </c>
      <c r="AC414" s="44">
        <f>Nut_StatusTool!I408</f>
        <v>0</v>
      </c>
      <c r="AD414" s="44">
        <f>Nut_StatusTool!J408</f>
        <v>0</v>
      </c>
    </row>
    <row r="415" spans="1:30" ht="20.100000000000001" customHeight="1">
      <c r="A415" s="59" t="str">
        <f t="array" ref="A415">IF(ROWS(A$9:A415)&gt;$U$5,"",INDEX(T$13:T$512,SMALL(IF(($AB$13:$AB$512=$AB$5),ROW($A$9:$A$508)-ROW($A$9)+1,""),ROWS(A$9:A415)),,1))</f>
        <v/>
      </c>
      <c r="B415" s="389" t="str">
        <f t="array" ref="B415">IF(ROWS(B$9:B415)&gt;$U$5,"",INDEX(U$13:U$512,SMALL(IF(($AB$13:$AB$512=$AB$5),ROW($A$9:$A$508)-ROW($A$9)+1,""),ROWS(B$9:B415)),,1))</f>
        <v/>
      </c>
      <c r="C415" s="389" t="str">
        <f t="array" ref="C415">IF(ROWS(C$9:C415)&gt;$U$5,"",INDEX(V$13:V$512,SMALL(IF(($AB$13:$AB$512=$AB$5),ROW($A$9:$A$508)-ROW($A$9)+1,""),ROWS(C$9:C415)),,1))</f>
        <v/>
      </c>
      <c r="D415" s="30" t="str">
        <f t="array" ref="D415">IF(ROWS(D$9:D415)&gt;$U$5,"",INDEX(W$13:W$512,SMALL(IF(($AB$13:$AB$512=$AB$5),ROW($A$9:$A$508)-ROW($A$9)+1,""),ROWS(D$9:D415)),,1))</f>
        <v/>
      </c>
      <c r="E415" s="59" t="str">
        <f t="array" ref="E415">IF(ROWS(E$9:E415)&gt;$U$5,"",INDEX(X$13:X$512,SMALL(IF(($AB$13:$AB$512=$AB$5),ROW($A$9:$A$508)-ROW($A$9)+1,""),ROWS(E$9:E415)),,1))</f>
        <v/>
      </c>
      <c r="F415" s="59" t="str">
        <f t="array" ref="F415">IF(ROWS(F$9:F415)&gt;$U$5,"",INDEX(Y$13:Y$512,SMALL(IF(($AB$13:$AB$512=$AB$5),ROW($A$9:$A$508)-ROW($A$9)+1,""),ROWS(F$9:F415)),,1))</f>
        <v/>
      </c>
      <c r="G415" s="59" t="str">
        <f t="array" ref="G415">IF(ROWS(G$9:G415)&gt;$U$5,"",INDEX(AB$13:AB$512,SMALL(IF(($AB$13:$AB$512=$AB$5),ROW($A$9:$A$508)-ROW($A$9)+1,""),ROWS(G$9:G415)),,1))</f>
        <v/>
      </c>
      <c r="H415" s="325" t="str">
        <f t="array" ref="H415">IF(ROWS(H$9:H415)&gt;$U$5,"",INDEX(AC$13:AC$512,SMALL(IF(($AB$13:$AB$512=$AB$5),ROW($A$9:$A$508)-ROW($A$9)+1,""),ROWS(H$9:H415)),,1))</f>
        <v/>
      </c>
      <c r="I415" s="105"/>
      <c r="J415" s="105"/>
      <c r="K415" s="105"/>
      <c r="L415" s="105"/>
      <c r="M415" s="136"/>
      <c r="T415" s="44">
        <f>Nut_StatusTool!A409</f>
        <v>403</v>
      </c>
      <c r="U415" s="44">
        <f>Nut_StatusTool!B409</f>
        <v>0</v>
      </c>
      <c r="V415" s="44">
        <f>Nut_StatusTool!C409</f>
        <v>0</v>
      </c>
      <c r="W415" s="44">
        <f>Nut_StatusTool!D409</f>
        <v>0</v>
      </c>
      <c r="X415" s="44">
        <f>Nut_StatusTool!F409</f>
        <v>0</v>
      </c>
      <c r="Y415" s="285" t="str">
        <f>Nut_StatusTool!K409</f>
        <v/>
      </c>
      <c r="Z415" s="44" t="str">
        <f>Nut_StatusTool!L409</f>
        <v/>
      </c>
      <c r="AA415" s="44" t="str">
        <f>Nut_StatusTool!M409</f>
        <v/>
      </c>
      <c r="AB415" s="44" t="str">
        <f>Nut_StatusTool!N409</f>
        <v/>
      </c>
      <c r="AC415" s="44">
        <f>Nut_StatusTool!I409</f>
        <v>0</v>
      </c>
      <c r="AD415" s="44">
        <f>Nut_StatusTool!J409</f>
        <v>0</v>
      </c>
    </row>
    <row r="416" spans="1:30" ht="20.100000000000001" customHeight="1">
      <c r="A416" s="59" t="str">
        <f t="array" ref="A416">IF(ROWS(A$9:A416)&gt;$U$5,"",INDEX(T$13:T$512,SMALL(IF(($AB$13:$AB$512=$AB$5),ROW($A$9:$A$508)-ROW($A$9)+1,""),ROWS(A$9:A416)),,1))</f>
        <v/>
      </c>
      <c r="B416" s="389" t="str">
        <f t="array" ref="B416">IF(ROWS(B$9:B416)&gt;$U$5,"",INDEX(U$13:U$512,SMALL(IF(($AB$13:$AB$512=$AB$5),ROW($A$9:$A$508)-ROW($A$9)+1,""),ROWS(B$9:B416)),,1))</f>
        <v/>
      </c>
      <c r="C416" s="389" t="str">
        <f t="array" ref="C416">IF(ROWS(C$9:C416)&gt;$U$5,"",INDEX(V$13:V$512,SMALL(IF(($AB$13:$AB$512=$AB$5),ROW($A$9:$A$508)-ROW($A$9)+1,""),ROWS(C$9:C416)),,1))</f>
        <v/>
      </c>
      <c r="D416" s="30" t="str">
        <f t="array" ref="D416">IF(ROWS(D$9:D416)&gt;$U$5,"",INDEX(W$13:W$512,SMALL(IF(($AB$13:$AB$512=$AB$5),ROW($A$9:$A$508)-ROW($A$9)+1,""),ROWS(D$9:D416)),,1))</f>
        <v/>
      </c>
      <c r="E416" s="59" t="str">
        <f t="array" ref="E416">IF(ROWS(E$9:E416)&gt;$U$5,"",INDEX(X$13:X$512,SMALL(IF(($AB$13:$AB$512=$AB$5),ROW($A$9:$A$508)-ROW($A$9)+1,""),ROWS(E$9:E416)),,1))</f>
        <v/>
      </c>
      <c r="F416" s="59" t="str">
        <f t="array" ref="F416">IF(ROWS(F$9:F416)&gt;$U$5,"",INDEX(Y$13:Y$512,SMALL(IF(($AB$13:$AB$512=$AB$5),ROW($A$9:$A$508)-ROW($A$9)+1,""),ROWS(F$9:F416)),,1))</f>
        <v/>
      </c>
      <c r="G416" s="59" t="str">
        <f t="array" ref="G416">IF(ROWS(G$9:G416)&gt;$U$5,"",INDEX(AB$13:AB$512,SMALL(IF(($AB$13:$AB$512=$AB$5),ROW($A$9:$A$508)-ROW($A$9)+1,""),ROWS(G$9:G416)),,1))</f>
        <v/>
      </c>
      <c r="H416" s="325" t="str">
        <f t="array" ref="H416">IF(ROWS(H$9:H416)&gt;$U$5,"",INDEX(AC$13:AC$512,SMALL(IF(($AB$13:$AB$512=$AB$5),ROW($A$9:$A$508)-ROW($A$9)+1,""),ROWS(H$9:H416)),,1))</f>
        <v/>
      </c>
      <c r="I416" s="105"/>
      <c r="J416" s="105"/>
      <c r="K416" s="105"/>
      <c r="L416" s="105"/>
      <c r="M416" s="136"/>
      <c r="T416" s="44">
        <f>Nut_StatusTool!A410</f>
        <v>404</v>
      </c>
      <c r="U416" s="44">
        <f>Nut_StatusTool!B410</f>
        <v>0</v>
      </c>
      <c r="V416" s="44">
        <f>Nut_StatusTool!C410</f>
        <v>0</v>
      </c>
      <c r="W416" s="44">
        <f>Nut_StatusTool!D410</f>
        <v>0</v>
      </c>
      <c r="X416" s="44">
        <f>Nut_StatusTool!F410</f>
        <v>0</v>
      </c>
      <c r="Y416" s="285" t="str">
        <f>Nut_StatusTool!K410</f>
        <v/>
      </c>
      <c r="Z416" s="44" t="str">
        <f>Nut_StatusTool!L410</f>
        <v/>
      </c>
      <c r="AA416" s="44" t="str">
        <f>Nut_StatusTool!M410</f>
        <v/>
      </c>
      <c r="AB416" s="44" t="str">
        <f>Nut_StatusTool!N410</f>
        <v/>
      </c>
      <c r="AC416" s="44">
        <f>Nut_StatusTool!I410</f>
        <v>0</v>
      </c>
      <c r="AD416" s="44">
        <f>Nut_StatusTool!J410</f>
        <v>0</v>
      </c>
    </row>
    <row r="417" spans="1:30" ht="20.100000000000001" customHeight="1">
      <c r="A417" s="59" t="str">
        <f t="array" ref="A417">IF(ROWS(A$9:A417)&gt;$U$5,"",INDEX(T$13:T$512,SMALL(IF(($AB$13:$AB$512=$AB$5),ROW($A$9:$A$508)-ROW($A$9)+1,""),ROWS(A$9:A417)),,1))</f>
        <v/>
      </c>
      <c r="B417" s="389" t="str">
        <f t="array" ref="B417">IF(ROWS(B$9:B417)&gt;$U$5,"",INDEX(U$13:U$512,SMALL(IF(($AB$13:$AB$512=$AB$5),ROW($A$9:$A$508)-ROW($A$9)+1,""),ROWS(B$9:B417)),,1))</f>
        <v/>
      </c>
      <c r="C417" s="389" t="str">
        <f t="array" ref="C417">IF(ROWS(C$9:C417)&gt;$U$5,"",INDEX(V$13:V$512,SMALL(IF(($AB$13:$AB$512=$AB$5),ROW($A$9:$A$508)-ROW($A$9)+1,""),ROWS(C$9:C417)),,1))</f>
        <v/>
      </c>
      <c r="D417" s="30" t="str">
        <f t="array" ref="D417">IF(ROWS(D$9:D417)&gt;$U$5,"",INDEX(W$13:W$512,SMALL(IF(($AB$13:$AB$512=$AB$5),ROW($A$9:$A$508)-ROW($A$9)+1,""),ROWS(D$9:D417)),,1))</f>
        <v/>
      </c>
      <c r="E417" s="59" t="str">
        <f t="array" ref="E417">IF(ROWS(E$9:E417)&gt;$U$5,"",INDEX(X$13:X$512,SMALL(IF(($AB$13:$AB$512=$AB$5),ROW($A$9:$A$508)-ROW($A$9)+1,""),ROWS(E$9:E417)),,1))</f>
        <v/>
      </c>
      <c r="F417" s="59" t="str">
        <f t="array" ref="F417">IF(ROWS(F$9:F417)&gt;$U$5,"",INDEX(Y$13:Y$512,SMALL(IF(($AB$13:$AB$512=$AB$5),ROW($A$9:$A$508)-ROW($A$9)+1,""),ROWS(F$9:F417)),,1))</f>
        <v/>
      </c>
      <c r="G417" s="59" t="str">
        <f t="array" ref="G417">IF(ROWS(G$9:G417)&gt;$U$5,"",INDEX(AB$13:AB$512,SMALL(IF(($AB$13:$AB$512=$AB$5),ROW($A$9:$A$508)-ROW($A$9)+1,""),ROWS(G$9:G417)),,1))</f>
        <v/>
      </c>
      <c r="H417" s="325" t="str">
        <f t="array" ref="H417">IF(ROWS(H$9:H417)&gt;$U$5,"",INDEX(AC$13:AC$512,SMALL(IF(($AB$13:$AB$512=$AB$5),ROW($A$9:$A$508)-ROW($A$9)+1,""),ROWS(H$9:H417)),,1))</f>
        <v/>
      </c>
      <c r="I417" s="105"/>
      <c r="J417" s="105"/>
      <c r="K417" s="105"/>
      <c r="L417" s="105"/>
      <c r="M417" s="136"/>
      <c r="T417" s="44">
        <f>Nut_StatusTool!A411</f>
        <v>405</v>
      </c>
      <c r="U417" s="44">
        <f>Nut_StatusTool!B411</f>
        <v>0</v>
      </c>
      <c r="V417" s="44">
        <f>Nut_StatusTool!C411</f>
        <v>0</v>
      </c>
      <c r="W417" s="44">
        <f>Nut_StatusTool!D411</f>
        <v>0</v>
      </c>
      <c r="X417" s="44">
        <f>Nut_StatusTool!F411</f>
        <v>0</v>
      </c>
      <c r="Y417" s="285" t="str">
        <f>Nut_StatusTool!K411</f>
        <v/>
      </c>
      <c r="Z417" s="44" t="str">
        <f>Nut_StatusTool!L411</f>
        <v/>
      </c>
      <c r="AA417" s="44" t="str">
        <f>Nut_StatusTool!M411</f>
        <v/>
      </c>
      <c r="AB417" s="44" t="str">
        <f>Nut_StatusTool!N411</f>
        <v/>
      </c>
      <c r="AC417" s="44">
        <f>Nut_StatusTool!I411</f>
        <v>0</v>
      </c>
      <c r="AD417" s="44">
        <f>Nut_StatusTool!J411</f>
        <v>0</v>
      </c>
    </row>
    <row r="418" spans="1:30" ht="20.100000000000001" customHeight="1">
      <c r="A418" s="59" t="str">
        <f t="array" ref="A418">IF(ROWS(A$9:A418)&gt;$U$5,"",INDEX(T$13:T$512,SMALL(IF(($AB$13:$AB$512=$AB$5),ROW($A$9:$A$508)-ROW($A$9)+1,""),ROWS(A$9:A418)),,1))</f>
        <v/>
      </c>
      <c r="B418" s="389" t="str">
        <f t="array" ref="B418">IF(ROWS(B$9:B418)&gt;$U$5,"",INDEX(U$13:U$512,SMALL(IF(($AB$13:$AB$512=$AB$5),ROW($A$9:$A$508)-ROW($A$9)+1,""),ROWS(B$9:B418)),,1))</f>
        <v/>
      </c>
      <c r="C418" s="389" t="str">
        <f t="array" ref="C418">IF(ROWS(C$9:C418)&gt;$U$5,"",INDEX(V$13:V$512,SMALL(IF(($AB$13:$AB$512=$AB$5),ROW($A$9:$A$508)-ROW($A$9)+1,""),ROWS(C$9:C418)),,1))</f>
        <v/>
      </c>
      <c r="D418" s="30" t="str">
        <f t="array" ref="D418">IF(ROWS(D$9:D418)&gt;$U$5,"",INDEX(W$13:W$512,SMALL(IF(($AB$13:$AB$512=$AB$5),ROW($A$9:$A$508)-ROW($A$9)+1,""),ROWS(D$9:D418)),,1))</f>
        <v/>
      </c>
      <c r="E418" s="59" t="str">
        <f t="array" ref="E418">IF(ROWS(E$9:E418)&gt;$U$5,"",INDEX(X$13:X$512,SMALL(IF(($AB$13:$AB$512=$AB$5),ROW($A$9:$A$508)-ROW($A$9)+1,""),ROWS(E$9:E418)),,1))</f>
        <v/>
      </c>
      <c r="F418" s="59" t="str">
        <f t="array" ref="F418">IF(ROWS(F$9:F418)&gt;$U$5,"",INDEX(Y$13:Y$512,SMALL(IF(($AB$13:$AB$512=$AB$5),ROW($A$9:$A$508)-ROW($A$9)+1,""),ROWS(F$9:F418)),,1))</f>
        <v/>
      </c>
      <c r="G418" s="59" t="str">
        <f t="array" ref="G418">IF(ROWS(G$9:G418)&gt;$U$5,"",INDEX(AB$13:AB$512,SMALL(IF(($AB$13:$AB$512=$AB$5),ROW($A$9:$A$508)-ROW($A$9)+1,""),ROWS(G$9:G418)),,1))</f>
        <v/>
      </c>
      <c r="H418" s="325" t="str">
        <f t="array" ref="H418">IF(ROWS(H$9:H418)&gt;$U$5,"",INDEX(AC$13:AC$512,SMALL(IF(($AB$13:$AB$512=$AB$5),ROW($A$9:$A$508)-ROW($A$9)+1,""),ROWS(H$9:H418)),,1))</f>
        <v/>
      </c>
      <c r="I418" s="105"/>
      <c r="J418" s="105"/>
      <c r="K418" s="105"/>
      <c r="L418" s="105"/>
      <c r="M418" s="136"/>
      <c r="T418" s="44">
        <f>Nut_StatusTool!A412</f>
        <v>406</v>
      </c>
      <c r="U418" s="44">
        <f>Nut_StatusTool!B412</f>
        <v>0</v>
      </c>
      <c r="V418" s="44">
        <f>Nut_StatusTool!C412</f>
        <v>0</v>
      </c>
      <c r="W418" s="44">
        <f>Nut_StatusTool!D412</f>
        <v>0</v>
      </c>
      <c r="X418" s="44">
        <f>Nut_StatusTool!F412</f>
        <v>0</v>
      </c>
      <c r="Y418" s="285" t="str">
        <f>Nut_StatusTool!K412</f>
        <v/>
      </c>
      <c r="Z418" s="44" t="str">
        <f>Nut_StatusTool!L412</f>
        <v/>
      </c>
      <c r="AA418" s="44" t="str">
        <f>Nut_StatusTool!M412</f>
        <v/>
      </c>
      <c r="AB418" s="44" t="str">
        <f>Nut_StatusTool!N412</f>
        <v/>
      </c>
      <c r="AC418" s="44">
        <f>Nut_StatusTool!I412</f>
        <v>0</v>
      </c>
      <c r="AD418" s="44">
        <f>Nut_StatusTool!J412</f>
        <v>0</v>
      </c>
    </row>
    <row r="419" spans="1:30" ht="20.100000000000001" customHeight="1">
      <c r="A419" s="59" t="str">
        <f t="array" ref="A419">IF(ROWS(A$9:A419)&gt;$U$5,"",INDEX(T$13:T$512,SMALL(IF(($AB$13:$AB$512=$AB$5),ROW($A$9:$A$508)-ROW($A$9)+1,""),ROWS(A$9:A419)),,1))</f>
        <v/>
      </c>
      <c r="B419" s="389" t="str">
        <f t="array" ref="B419">IF(ROWS(B$9:B419)&gt;$U$5,"",INDEX(U$13:U$512,SMALL(IF(($AB$13:$AB$512=$AB$5),ROW($A$9:$A$508)-ROW($A$9)+1,""),ROWS(B$9:B419)),,1))</f>
        <v/>
      </c>
      <c r="C419" s="389" t="str">
        <f t="array" ref="C419">IF(ROWS(C$9:C419)&gt;$U$5,"",INDEX(V$13:V$512,SMALL(IF(($AB$13:$AB$512=$AB$5),ROW($A$9:$A$508)-ROW($A$9)+1,""),ROWS(C$9:C419)),,1))</f>
        <v/>
      </c>
      <c r="D419" s="30" t="str">
        <f t="array" ref="D419">IF(ROWS(D$9:D419)&gt;$U$5,"",INDEX(W$13:W$512,SMALL(IF(($AB$13:$AB$512=$AB$5),ROW($A$9:$A$508)-ROW($A$9)+1,""),ROWS(D$9:D419)),,1))</f>
        <v/>
      </c>
      <c r="E419" s="59" t="str">
        <f t="array" ref="E419">IF(ROWS(E$9:E419)&gt;$U$5,"",INDEX(X$13:X$512,SMALL(IF(($AB$13:$AB$512=$AB$5),ROW($A$9:$A$508)-ROW($A$9)+1,""),ROWS(E$9:E419)),,1))</f>
        <v/>
      </c>
      <c r="F419" s="59" t="str">
        <f t="array" ref="F419">IF(ROWS(F$9:F419)&gt;$U$5,"",INDEX(Y$13:Y$512,SMALL(IF(($AB$13:$AB$512=$AB$5),ROW($A$9:$A$508)-ROW($A$9)+1,""),ROWS(F$9:F419)),,1))</f>
        <v/>
      </c>
      <c r="G419" s="59" t="str">
        <f t="array" ref="G419">IF(ROWS(G$9:G419)&gt;$U$5,"",INDEX(AB$13:AB$512,SMALL(IF(($AB$13:$AB$512=$AB$5),ROW($A$9:$A$508)-ROW($A$9)+1,""),ROWS(G$9:G419)),,1))</f>
        <v/>
      </c>
      <c r="H419" s="325" t="str">
        <f t="array" ref="H419">IF(ROWS(H$9:H419)&gt;$U$5,"",INDEX(AC$13:AC$512,SMALL(IF(($AB$13:$AB$512=$AB$5),ROW($A$9:$A$508)-ROW($A$9)+1,""),ROWS(H$9:H419)),,1))</f>
        <v/>
      </c>
      <c r="I419" s="105"/>
      <c r="J419" s="105"/>
      <c r="K419" s="105"/>
      <c r="L419" s="105"/>
      <c r="M419" s="136"/>
      <c r="T419" s="44">
        <f>Nut_StatusTool!A413</f>
        <v>407</v>
      </c>
      <c r="U419" s="44">
        <f>Nut_StatusTool!B413</f>
        <v>0</v>
      </c>
      <c r="V419" s="44">
        <f>Nut_StatusTool!C413</f>
        <v>0</v>
      </c>
      <c r="W419" s="44">
        <f>Nut_StatusTool!D413</f>
        <v>0</v>
      </c>
      <c r="X419" s="44">
        <f>Nut_StatusTool!F413</f>
        <v>0</v>
      </c>
      <c r="Y419" s="285" t="str">
        <f>Nut_StatusTool!K413</f>
        <v/>
      </c>
      <c r="Z419" s="44" t="str">
        <f>Nut_StatusTool!L413</f>
        <v/>
      </c>
      <c r="AA419" s="44" t="str">
        <f>Nut_StatusTool!M413</f>
        <v/>
      </c>
      <c r="AB419" s="44" t="str">
        <f>Nut_StatusTool!N413</f>
        <v/>
      </c>
      <c r="AC419" s="44">
        <f>Nut_StatusTool!I413</f>
        <v>0</v>
      </c>
      <c r="AD419" s="44">
        <f>Nut_StatusTool!J413</f>
        <v>0</v>
      </c>
    </row>
    <row r="420" spans="1:30" ht="20.100000000000001" customHeight="1">
      <c r="A420" s="59" t="str">
        <f t="array" ref="A420">IF(ROWS(A$9:A420)&gt;$U$5,"",INDEX(T$13:T$512,SMALL(IF(($AB$13:$AB$512=$AB$5),ROW($A$9:$A$508)-ROW($A$9)+1,""),ROWS(A$9:A420)),,1))</f>
        <v/>
      </c>
      <c r="B420" s="389" t="str">
        <f t="array" ref="B420">IF(ROWS(B$9:B420)&gt;$U$5,"",INDEX(U$13:U$512,SMALL(IF(($AB$13:$AB$512=$AB$5),ROW($A$9:$A$508)-ROW($A$9)+1,""),ROWS(B$9:B420)),,1))</f>
        <v/>
      </c>
      <c r="C420" s="389" t="str">
        <f t="array" ref="C420">IF(ROWS(C$9:C420)&gt;$U$5,"",INDEX(V$13:V$512,SMALL(IF(($AB$13:$AB$512=$AB$5),ROW($A$9:$A$508)-ROW($A$9)+1,""),ROWS(C$9:C420)),,1))</f>
        <v/>
      </c>
      <c r="D420" s="30" t="str">
        <f t="array" ref="D420">IF(ROWS(D$9:D420)&gt;$U$5,"",INDEX(W$13:W$512,SMALL(IF(($AB$13:$AB$512=$AB$5),ROW($A$9:$A$508)-ROW($A$9)+1,""),ROWS(D$9:D420)),,1))</f>
        <v/>
      </c>
      <c r="E420" s="59" t="str">
        <f t="array" ref="E420">IF(ROWS(E$9:E420)&gt;$U$5,"",INDEX(X$13:X$512,SMALL(IF(($AB$13:$AB$512=$AB$5),ROW($A$9:$A$508)-ROW($A$9)+1,""),ROWS(E$9:E420)),,1))</f>
        <v/>
      </c>
      <c r="F420" s="59" t="str">
        <f t="array" ref="F420">IF(ROWS(F$9:F420)&gt;$U$5,"",INDEX(Y$13:Y$512,SMALL(IF(($AB$13:$AB$512=$AB$5),ROW($A$9:$A$508)-ROW($A$9)+1,""),ROWS(F$9:F420)),,1))</f>
        <v/>
      </c>
      <c r="G420" s="59" t="str">
        <f t="array" ref="G420">IF(ROWS(G$9:G420)&gt;$U$5,"",INDEX(AB$13:AB$512,SMALL(IF(($AB$13:$AB$512=$AB$5),ROW($A$9:$A$508)-ROW($A$9)+1,""),ROWS(G$9:G420)),,1))</f>
        <v/>
      </c>
      <c r="H420" s="325" t="str">
        <f t="array" ref="H420">IF(ROWS(H$9:H420)&gt;$U$5,"",INDEX(AC$13:AC$512,SMALL(IF(($AB$13:$AB$512=$AB$5),ROW($A$9:$A$508)-ROW($A$9)+1,""),ROWS(H$9:H420)),,1))</f>
        <v/>
      </c>
      <c r="I420" s="105"/>
      <c r="J420" s="105"/>
      <c r="K420" s="105"/>
      <c r="L420" s="105"/>
      <c r="M420" s="136"/>
      <c r="T420" s="44">
        <f>Nut_StatusTool!A414</f>
        <v>408</v>
      </c>
      <c r="U420" s="44">
        <f>Nut_StatusTool!B414</f>
        <v>0</v>
      </c>
      <c r="V420" s="44">
        <f>Nut_StatusTool!C414</f>
        <v>0</v>
      </c>
      <c r="W420" s="44">
        <f>Nut_StatusTool!D414</f>
        <v>0</v>
      </c>
      <c r="X420" s="44">
        <f>Nut_StatusTool!F414</f>
        <v>0</v>
      </c>
      <c r="Y420" s="285" t="str">
        <f>Nut_StatusTool!K414</f>
        <v/>
      </c>
      <c r="Z420" s="44" t="str">
        <f>Nut_StatusTool!L414</f>
        <v/>
      </c>
      <c r="AA420" s="44" t="str">
        <f>Nut_StatusTool!M414</f>
        <v/>
      </c>
      <c r="AB420" s="44" t="str">
        <f>Nut_StatusTool!N414</f>
        <v/>
      </c>
      <c r="AC420" s="44">
        <f>Nut_StatusTool!I414</f>
        <v>0</v>
      </c>
      <c r="AD420" s="44">
        <f>Nut_StatusTool!J414</f>
        <v>0</v>
      </c>
    </row>
    <row r="421" spans="1:30" ht="20.100000000000001" customHeight="1">
      <c r="A421" s="59" t="str">
        <f t="array" ref="A421">IF(ROWS(A$9:A421)&gt;$U$5,"",INDEX(T$13:T$512,SMALL(IF(($AB$13:$AB$512=$AB$5),ROW($A$9:$A$508)-ROW($A$9)+1,""),ROWS(A$9:A421)),,1))</f>
        <v/>
      </c>
      <c r="B421" s="389" t="str">
        <f t="array" ref="B421">IF(ROWS(B$9:B421)&gt;$U$5,"",INDEX(U$13:U$512,SMALL(IF(($AB$13:$AB$512=$AB$5),ROW($A$9:$A$508)-ROW($A$9)+1,""),ROWS(B$9:B421)),,1))</f>
        <v/>
      </c>
      <c r="C421" s="389" t="str">
        <f t="array" ref="C421">IF(ROWS(C$9:C421)&gt;$U$5,"",INDEX(V$13:V$512,SMALL(IF(($AB$13:$AB$512=$AB$5),ROW($A$9:$A$508)-ROW($A$9)+1,""),ROWS(C$9:C421)),,1))</f>
        <v/>
      </c>
      <c r="D421" s="30" t="str">
        <f t="array" ref="D421">IF(ROWS(D$9:D421)&gt;$U$5,"",INDEX(W$13:W$512,SMALL(IF(($AB$13:$AB$512=$AB$5),ROW($A$9:$A$508)-ROW($A$9)+1,""),ROWS(D$9:D421)),,1))</f>
        <v/>
      </c>
      <c r="E421" s="59" t="str">
        <f t="array" ref="E421">IF(ROWS(E$9:E421)&gt;$U$5,"",INDEX(X$13:X$512,SMALL(IF(($AB$13:$AB$512=$AB$5),ROW($A$9:$A$508)-ROW($A$9)+1,""),ROWS(E$9:E421)),,1))</f>
        <v/>
      </c>
      <c r="F421" s="59" t="str">
        <f t="array" ref="F421">IF(ROWS(F$9:F421)&gt;$U$5,"",INDEX(Y$13:Y$512,SMALL(IF(($AB$13:$AB$512=$AB$5),ROW($A$9:$A$508)-ROW($A$9)+1,""),ROWS(F$9:F421)),,1))</f>
        <v/>
      </c>
      <c r="G421" s="59" t="str">
        <f t="array" ref="G421">IF(ROWS(G$9:G421)&gt;$U$5,"",INDEX(AB$13:AB$512,SMALL(IF(($AB$13:$AB$512=$AB$5),ROW($A$9:$A$508)-ROW($A$9)+1,""),ROWS(G$9:G421)),,1))</f>
        <v/>
      </c>
      <c r="H421" s="325" t="str">
        <f t="array" ref="H421">IF(ROWS(H$9:H421)&gt;$U$5,"",INDEX(AC$13:AC$512,SMALL(IF(($AB$13:$AB$512=$AB$5),ROW($A$9:$A$508)-ROW($A$9)+1,""),ROWS(H$9:H421)),,1))</f>
        <v/>
      </c>
      <c r="I421" s="105"/>
      <c r="J421" s="105"/>
      <c r="K421" s="105"/>
      <c r="L421" s="105"/>
      <c r="M421" s="136"/>
      <c r="T421" s="44">
        <f>Nut_StatusTool!A415</f>
        <v>409</v>
      </c>
      <c r="U421" s="44">
        <f>Nut_StatusTool!B415</f>
        <v>0</v>
      </c>
      <c r="V421" s="44">
        <f>Nut_StatusTool!C415</f>
        <v>0</v>
      </c>
      <c r="W421" s="44">
        <f>Nut_StatusTool!D415</f>
        <v>0</v>
      </c>
      <c r="X421" s="44">
        <f>Nut_StatusTool!F415</f>
        <v>0</v>
      </c>
      <c r="Y421" s="285" t="str">
        <f>Nut_StatusTool!K415</f>
        <v/>
      </c>
      <c r="Z421" s="44" t="str">
        <f>Nut_StatusTool!L415</f>
        <v/>
      </c>
      <c r="AA421" s="44" t="str">
        <f>Nut_StatusTool!M415</f>
        <v/>
      </c>
      <c r="AB421" s="44" t="str">
        <f>Nut_StatusTool!N415</f>
        <v/>
      </c>
      <c r="AC421" s="44">
        <f>Nut_StatusTool!I415</f>
        <v>0</v>
      </c>
      <c r="AD421" s="44">
        <f>Nut_StatusTool!J415</f>
        <v>0</v>
      </c>
    </row>
    <row r="422" spans="1:30" ht="20.100000000000001" customHeight="1">
      <c r="A422" s="59" t="str">
        <f t="array" ref="A422">IF(ROWS(A$9:A422)&gt;$U$5,"",INDEX(T$13:T$512,SMALL(IF(($AB$13:$AB$512=$AB$5),ROW($A$9:$A$508)-ROW($A$9)+1,""),ROWS(A$9:A422)),,1))</f>
        <v/>
      </c>
      <c r="B422" s="389" t="str">
        <f t="array" ref="B422">IF(ROWS(B$9:B422)&gt;$U$5,"",INDEX(U$13:U$512,SMALL(IF(($AB$13:$AB$512=$AB$5),ROW($A$9:$A$508)-ROW($A$9)+1,""),ROWS(B$9:B422)),,1))</f>
        <v/>
      </c>
      <c r="C422" s="389" t="str">
        <f t="array" ref="C422">IF(ROWS(C$9:C422)&gt;$U$5,"",INDEX(V$13:V$512,SMALL(IF(($AB$13:$AB$512=$AB$5),ROW($A$9:$A$508)-ROW($A$9)+1,""),ROWS(C$9:C422)),,1))</f>
        <v/>
      </c>
      <c r="D422" s="30" t="str">
        <f t="array" ref="D422">IF(ROWS(D$9:D422)&gt;$U$5,"",INDEX(W$13:W$512,SMALL(IF(($AB$13:$AB$512=$AB$5),ROW($A$9:$A$508)-ROW($A$9)+1,""),ROWS(D$9:D422)),,1))</f>
        <v/>
      </c>
      <c r="E422" s="59" t="str">
        <f t="array" ref="E422">IF(ROWS(E$9:E422)&gt;$U$5,"",INDEX(X$13:X$512,SMALL(IF(($AB$13:$AB$512=$AB$5),ROW($A$9:$A$508)-ROW($A$9)+1,""),ROWS(E$9:E422)),,1))</f>
        <v/>
      </c>
      <c r="F422" s="59" t="str">
        <f t="array" ref="F422">IF(ROWS(F$9:F422)&gt;$U$5,"",INDEX(Y$13:Y$512,SMALL(IF(($AB$13:$AB$512=$AB$5),ROW($A$9:$A$508)-ROW($A$9)+1,""),ROWS(F$9:F422)),,1))</f>
        <v/>
      </c>
      <c r="G422" s="59" t="str">
        <f t="array" ref="G422">IF(ROWS(G$9:G422)&gt;$U$5,"",INDEX(AB$13:AB$512,SMALL(IF(($AB$13:$AB$512=$AB$5),ROW($A$9:$A$508)-ROW($A$9)+1,""),ROWS(G$9:G422)),,1))</f>
        <v/>
      </c>
      <c r="H422" s="325" t="str">
        <f t="array" ref="H422">IF(ROWS(H$9:H422)&gt;$U$5,"",INDEX(AC$13:AC$512,SMALL(IF(($AB$13:$AB$512=$AB$5),ROW($A$9:$A$508)-ROW($A$9)+1,""),ROWS(H$9:H422)),,1))</f>
        <v/>
      </c>
      <c r="I422" s="105"/>
      <c r="J422" s="105"/>
      <c r="K422" s="105"/>
      <c r="L422" s="105"/>
      <c r="M422" s="136"/>
      <c r="T422" s="44">
        <f>Nut_StatusTool!A416</f>
        <v>410</v>
      </c>
      <c r="U422" s="44">
        <f>Nut_StatusTool!B416</f>
        <v>0</v>
      </c>
      <c r="V422" s="44">
        <f>Nut_StatusTool!C416</f>
        <v>0</v>
      </c>
      <c r="W422" s="44">
        <f>Nut_StatusTool!D416</f>
        <v>0</v>
      </c>
      <c r="X422" s="44">
        <f>Nut_StatusTool!F416</f>
        <v>0</v>
      </c>
      <c r="Y422" s="285" t="str">
        <f>Nut_StatusTool!K416</f>
        <v/>
      </c>
      <c r="Z422" s="44" t="str">
        <f>Nut_StatusTool!L416</f>
        <v/>
      </c>
      <c r="AA422" s="44" t="str">
        <f>Nut_StatusTool!M416</f>
        <v/>
      </c>
      <c r="AB422" s="44" t="str">
        <f>Nut_StatusTool!N416</f>
        <v/>
      </c>
      <c r="AC422" s="44">
        <f>Nut_StatusTool!I416</f>
        <v>0</v>
      </c>
      <c r="AD422" s="44">
        <f>Nut_StatusTool!J416</f>
        <v>0</v>
      </c>
    </row>
    <row r="423" spans="1:30" ht="20.100000000000001" customHeight="1">
      <c r="A423" s="59" t="str">
        <f t="array" ref="A423">IF(ROWS(A$9:A423)&gt;$U$5,"",INDEX(T$13:T$512,SMALL(IF(($AB$13:$AB$512=$AB$5),ROW($A$9:$A$508)-ROW($A$9)+1,""),ROWS(A$9:A423)),,1))</f>
        <v/>
      </c>
      <c r="B423" s="389" t="str">
        <f t="array" ref="B423">IF(ROWS(B$9:B423)&gt;$U$5,"",INDEX(U$13:U$512,SMALL(IF(($AB$13:$AB$512=$AB$5),ROW($A$9:$A$508)-ROW($A$9)+1,""),ROWS(B$9:B423)),,1))</f>
        <v/>
      </c>
      <c r="C423" s="389" t="str">
        <f t="array" ref="C423">IF(ROWS(C$9:C423)&gt;$U$5,"",INDEX(V$13:V$512,SMALL(IF(($AB$13:$AB$512=$AB$5),ROW($A$9:$A$508)-ROW($A$9)+1,""),ROWS(C$9:C423)),,1))</f>
        <v/>
      </c>
      <c r="D423" s="30" t="str">
        <f t="array" ref="D423">IF(ROWS(D$9:D423)&gt;$U$5,"",INDEX(W$13:W$512,SMALL(IF(($AB$13:$AB$512=$AB$5),ROW($A$9:$A$508)-ROW($A$9)+1,""),ROWS(D$9:D423)),,1))</f>
        <v/>
      </c>
      <c r="E423" s="59" t="str">
        <f t="array" ref="E423">IF(ROWS(E$9:E423)&gt;$U$5,"",INDEX(X$13:X$512,SMALL(IF(($AB$13:$AB$512=$AB$5),ROW($A$9:$A$508)-ROW($A$9)+1,""),ROWS(E$9:E423)),,1))</f>
        <v/>
      </c>
      <c r="F423" s="59" t="str">
        <f t="array" ref="F423">IF(ROWS(F$9:F423)&gt;$U$5,"",INDEX(Y$13:Y$512,SMALL(IF(($AB$13:$AB$512=$AB$5),ROW($A$9:$A$508)-ROW($A$9)+1,""),ROWS(F$9:F423)),,1))</f>
        <v/>
      </c>
      <c r="G423" s="59" t="str">
        <f t="array" ref="G423">IF(ROWS(G$9:G423)&gt;$U$5,"",INDEX(AB$13:AB$512,SMALL(IF(($AB$13:$AB$512=$AB$5),ROW($A$9:$A$508)-ROW($A$9)+1,""),ROWS(G$9:G423)),,1))</f>
        <v/>
      </c>
      <c r="H423" s="325" t="str">
        <f t="array" ref="H423">IF(ROWS(H$9:H423)&gt;$U$5,"",INDEX(AC$13:AC$512,SMALL(IF(($AB$13:$AB$512=$AB$5),ROW($A$9:$A$508)-ROW($A$9)+1,""),ROWS(H$9:H423)),,1))</f>
        <v/>
      </c>
      <c r="I423" s="105"/>
      <c r="J423" s="105"/>
      <c r="K423" s="105"/>
      <c r="L423" s="105"/>
      <c r="M423" s="136"/>
      <c r="T423" s="44">
        <f>Nut_StatusTool!A417</f>
        <v>411</v>
      </c>
      <c r="U423" s="44">
        <f>Nut_StatusTool!B417</f>
        <v>0</v>
      </c>
      <c r="V423" s="44">
        <f>Nut_StatusTool!C417</f>
        <v>0</v>
      </c>
      <c r="W423" s="44">
        <f>Nut_StatusTool!D417</f>
        <v>0</v>
      </c>
      <c r="X423" s="44">
        <f>Nut_StatusTool!F417</f>
        <v>0</v>
      </c>
      <c r="Y423" s="285" t="str">
        <f>Nut_StatusTool!K417</f>
        <v/>
      </c>
      <c r="Z423" s="44" t="str">
        <f>Nut_StatusTool!L417</f>
        <v/>
      </c>
      <c r="AA423" s="44" t="str">
        <f>Nut_StatusTool!M417</f>
        <v/>
      </c>
      <c r="AB423" s="44" t="str">
        <f>Nut_StatusTool!N417</f>
        <v/>
      </c>
      <c r="AC423" s="44">
        <f>Nut_StatusTool!I417</f>
        <v>0</v>
      </c>
      <c r="AD423" s="44">
        <f>Nut_StatusTool!J417</f>
        <v>0</v>
      </c>
    </row>
    <row r="424" spans="1:30" ht="20.100000000000001" customHeight="1">
      <c r="A424" s="59" t="str">
        <f t="array" ref="A424">IF(ROWS(A$9:A424)&gt;$U$5,"",INDEX(T$13:T$512,SMALL(IF(($AB$13:$AB$512=$AB$5),ROW($A$9:$A$508)-ROW($A$9)+1,""),ROWS(A$9:A424)),,1))</f>
        <v/>
      </c>
      <c r="B424" s="389" t="str">
        <f t="array" ref="B424">IF(ROWS(B$9:B424)&gt;$U$5,"",INDEX(U$13:U$512,SMALL(IF(($AB$13:$AB$512=$AB$5),ROW($A$9:$A$508)-ROW($A$9)+1,""),ROWS(B$9:B424)),,1))</f>
        <v/>
      </c>
      <c r="C424" s="389" t="str">
        <f t="array" ref="C424">IF(ROWS(C$9:C424)&gt;$U$5,"",INDEX(V$13:V$512,SMALL(IF(($AB$13:$AB$512=$AB$5),ROW($A$9:$A$508)-ROW($A$9)+1,""),ROWS(C$9:C424)),,1))</f>
        <v/>
      </c>
      <c r="D424" s="30" t="str">
        <f t="array" ref="D424">IF(ROWS(D$9:D424)&gt;$U$5,"",INDEX(W$13:W$512,SMALL(IF(($AB$13:$AB$512=$AB$5),ROW($A$9:$A$508)-ROW($A$9)+1,""),ROWS(D$9:D424)),,1))</f>
        <v/>
      </c>
      <c r="E424" s="59" t="str">
        <f t="array" ref="E424">IF(ROWS(E$9:E424)&gt;$U$5,"",INDEX(X$13:X$512,SMALL(IF(($AB$13:$AB$512=$AB$5),ROW($A$9:$A$508)-ROW($A$9)+1,""),ROWS(E$9:E424)),,1))</f>
        <v/>
      </c>
      <c r="F424" s="59" t="str">
        <f t="array" ref="F424">IF(ROWS(F$9:F424)&gt;$U$5,"",INDEX(Y$13:Y$512,SMALL(IF(($AB$13:$AB$512=$AB$5),ROW($A$9:$A$508)-ROW($A$9)+1,""),ROWS(F$9:F424)),,1))</f>
        <v/>
      </c>
      <c r="G424" s="59" t="str">
        <f t="array" ref="G424">IF(ROWS(G$9:G424)&gt;$U$5,"",INDEX(AB$13:AB$512,SMALL(IF(($AB$13:$AB$512=$AB$5),ROW($A$9:$A$508)-ROW($A$9)+1,""),ROWS(G$9:G424)),,1))</f>
        <v/>
      </c>
      <c r="H424" s="325" t="str">
        <f t="array" ref="H424">IF(ROWS(H$9:H424)&gt;$U$5,"",INDEX(AC$13:AC$512,SMALL(IF(($AB$13:$AB$512=$AB$5),ROW($A$9:$A$508)-ROW($A$9)+1,""),ROWS(H$9:H424)),,1))</f>
        <v/>
      </c>
      <c r="I424" s="105"/>
      <c r="J424" s="105"/>
      <c r="K424" s="105"/>
      <c r="L424" s="105"/>
      <c r="M424" s="136"/>
      <c r="T424" s="44">
        <f>Nut_StatusTool!A418</f>
        <v>412</v>
      </c>
      <c r="U424" s="44">
        <f>Nut_StatusTool!B418</f>
        <v>0</v>
      </c>
      <c r="V424" s="44">
        <f>Nut_StatusTool!C418</f>
        <v>0</v>
      </c>
      <c r="W424" s="44">
        <f>Nut_StatusTool!D418</f>
        <v>0</v>
      </c>
      <c r="X424" s="44">
        <f>Nut_StatusTool!F418</f>
        <v>0</v>
      </c>
      <c r="Y424" s="285" t="str">
        <f>Nut_StatusTool!K418</f>
        <v/>
      </c>
      <c r="Z424" s="44" t="str">
        <f>Nut_StatusTool!L418</f>
        <v/>
      </c>
      <c r="AA424" s="44" t="str">
        <f>Nut_StatusTool!M418</f>
        <v/>
      </c>
      <c r="AB424" s="44" t="str">
        <f>Nut_StatusTool!N418</f>
        <v/>
      </c>
      <c r="AC424" s="44">
        <f>Nut_StatusTool!I418</f>
        <v>0</v>
      </c>
      <c r="AD424" s="44">
        <f>Nut_StatusTool!J418</f>
        <v>0</v>
      </c>
    </row>
    <row r="425" spans="1:30" ht="20.100000000000001" customHeight="1">
      <c r="A425" s="59" t="str">
        <f t="array" ref="A425">IF(ROWS(A$9:A425)&gt;$U$5,"",INDEX(T$13:T$512,SMALL(IF(($AB$13:$AB$512=$AB$5),ROW($A$9:$A$508)-ROW($A$9)+1,""),ROWS(A$9:A425)),,1))</f>
        <v/>
      </c>
      <c r="B425" s="389" t="str">
        <f t="array" ref="B425">IF(ROWS(B$9:B425)&gt;$U$5,"",INDEX(U$13:U$512,SMALL(IF(($AB$13:$AB$512=$AB$5),ROW($A$9:$A$508)-ROW($A$9)+1,""),ROWS(B$9:B425)),,1))</f>
        <v/>
      </c>
      <c r="C425" s="389" t="str">
        <f t="array" ref="C425">IF(ROWS(C$9:C425)&gt;$U$5,"",INDEX(V$13:V$512,SMALL(IF(($AB$13:$AB$512=$AB$5),ROW($A$9:$A$508)-ROW($A$9)+1,""),ROWS(C$9:C425)),,1))</f>
        <v/>
      </c>
      <c r="D425" s="30" t="str">
        <f t="array" ref="D425">IF(ROWS(D$9:D425)&gt;$U$5,"",INDEX(W$13:W$512,SMALL(IF(($AB$13:$AB$512=$AB$5),ROW($A$9:$A$508)-ROW($A$9)+1,""),ROWS(D$9:D425)),,1))</f>
        <v/>
      </c>
      <c r="E425" s="59" t="str">
        <f t="array" ref="E425">IF(ROWS(E$9:E425)&gt;$U$5,"",INDEX(X$13:X$512,SMALL(IF(($AB$13:$AB$512=$AB$5),ROW($A$9:$A$508)-ROW($A$9)+1,""),ROWS(E$9:E425)),,1))</f>
        <v/>
      </c>
      <c r="F425" s="59" t="str">
        <f t="array" ref="F425">IF(ROWS(F$9:F425)&gt;$U$5,"",INDEX(Y$13:Y$512,SMALL(IF(($AB$13:$AB$512=$AB$5),ROW($A$9:$A$508)-ROW($A$9)+1,""),ROWS(F$9:F425)),,1))</f>
        <v/>
      </c>
      <c r="G425" s="59" t="str">
        <f t="array" ref="G425">IF(ROWS(G$9:G425)&gt;$U$5,"",INDEX(AB$13:AB$512,SMALL(IF(($AB$13:$AB$512=$AB$5),ROW($A$9:$A$508)-ROW($A$9)+1,""),ROWS(G$9:G425)),,1))</f>
        <v/>
      </c>
      <c r="H425" s="325" t="str">
        <f t="array" ref="H425">IF(ROWS(H$9:H425)&gt;$U$5,"",INDEX(AC$13:AC$512,SMALL(IF(($AB$13:$AB$512=$AB$5),ROW($A$9:$A$508)-ROW($A$9)+1,""),ROWS(H$9:H425)),,1))</f>
        <v/>
      </c>
      <c r="I425" s="105"/>
      <c r="J425" s="105"/>
      <c r="K425" s="105"/>
      <c r="L425" s="105"/>
      <c r="M425" s="136"/>
      <c r="T425" s="44">
        <f>Nut_StatusTool!A419</f>
        <v>413</v>
      </c>
      <c r="U425" s="44">
        <f>Nut_StatusTool!B419</f>
        <v>0</v>
      </c>
      <c r="V425" s="44">
        <f>Nut_StatusTool!C419</f>
        <v>0</v>
      </c>
      <c r="W425" s="44">
        <f>Nut_StatusTool!D419</f>
        <v>0</v>
      </c>
      <c r="X425" s="44">
        <f>Nut_StatusTool!F419</f>
        <v>0</v>
      </c>
      <c r="Y425" s="285" t="str">
        <f>Nut_StatusTool!K419</f>
        <v/>
      </c>
      <c r="Z425" s="44" t="str">
        <f>Nut_StatusTool!L419</f>
        <v/>
      </c>
      <c r="AA425" s="44" t="str">
        <f>Nut_StatusTool!M419</f>
        <v/>
      </c>
      <c r="AB425" s="44" t="str">
        <f>Nut_StatusTool!N419</f>
        <v/>
      </c>
      <c r="AC425" s="44">
        <f>Nut_StatusTool!I419</f>
        <v>0</v>
      </c>
      <c r="AD425" s="44">
        <f>Nut_StatusTool!J419</f>
        <v>0</v>
      </c>
    </row>
    <row r="426" spans="1:30" ht="20.100000000000001" customHeight="1">
      <c r="A426" s="59" t="str">
        <f t="array" ref="A426">IF(ROWS(A$9:A426)&gt;$U$5,"",INDEX(T$13:T$512,SMALL(IF(($AB$13:$AB$512=$AB$5),ROW($A$9:$A$508)-ROW($A$9)+1,""),ROWS(A$9:A426)),,1))</f>
        <v/>
      </c>
      <c r="B426" s="389" t="str">
        <f t="array" ref="B426">IF(ROWS(B$9:B426)&gt;$U$5,"",INDEX(U$13:U$512,SMALL(IF(($AB$13:$AB$512=$AB$5),ROW($A$9:$A$508)-ROW($A$9)+1,""),ROWS(B$9:B426)),,1))</f>
        <v/>
      </c>
      <c r="C426" s="389" t="str">
        <f t="array" ref="C426">IF(ROWS(C$9:C426)&gt;$U$5,"",INDEX(V$13:V$512,SMALL(IF(($AB$13:$AB$512=$AB$5),ROW($A$9:$A$508)-ROW($A$9)+1,""),ROWS(C$9:C426)),,1))</f>
        <v/>
      </c>
      <c r="D426" s="30" t="str">
        <f t="array" ref="D426">IF(ROWS(D$9:D426)&gt;$U$5,"",INDEX(W$13:W$512,SMALL(IF(($AB$13:$AB$512=$AB$5),ROW($A$9:$A$508)-ROW($A$9)+1,""),ROWS(D$9:D426)),,1))</f>
        <v/>
      </c>
      <c r="E426" s="59" t="str">
        <f t="array" ref="E426">IF(ROWS(E$9:E426)&gt;$U$5,"",INDEX(X$13:X$512,SMALL(IF(($AB$13:$AB$512=$AB$5),ROW($A$9:$A$508)-ROW($A$9)+1,""),ROWS(E$9:E426)),,1))</f>
        <v/>
      </c>
      <c r="F426" s="59" t="str">
        <f t="array" ref="F426">IF(ROWS(F$9:F426)&gt;$U$5,"",INDEX(Y$13:Y$512,SMALL(IF(($AB$13:$AB$512=$AB$5),ROW($A$9:$A$508)-ROW($A$9)+1,""),ROWS(F$9:F426)),,1))</f>
        <v/>
      </c>
      <c r="G426" s="59" t="str">
        <f t="array" ref="G426">IF(ROWS(G$9:G426)&gt;$U$5,"",INDEX(AB$13:AB$512,SMALL(IF(($AB$13:$AB$512=$AB$5),ROW($A$9:$A$508)-ROW($A$9)+1,""),ROWS(G$9:G426)),,1))</f>
        <v/>
      </c>
      <c r="H426" s="325" t="str">
        <f t="array" ref="H426">IF(ROWS(H$9:H426)&gt;$U$5,"",INDEX(AC$13:AC$512,SMALL(IF(($AB$13:$AB$512=$AB$5),ROW($A$9:$A$508)-ROW($A$9)+1,""),ROWS(H$9:H426)),,1))</f>
        <v/>
      </c>
      <c r="I426" s="105"/>
      <c r="J426" s="105"/>
      <c r="K426" s="105"/>
      <c r="L426" s="105"/>
      <c r="M426" s="136"/>
      <c r="T426" s="44">
        <f>Nut_StatusTool!A420</f>
        <v>414</v>
      </c>
      <c r="U426" s="44">
        <f>Nut_StatusTool!B420</f>
        <v>0</v>
      </c>
      <c r="V426" s="44">
        <f>Nut_StatusTool!C420</f>
        <v>0</v>
      </c>
      <c r="W426" s="44">
        <f>Nut_StatusTool!D420</f>
        <v>0</v>
      </c>
      <c r="X426" s="44">
        <f>Nut_StatusTool!F420</f>
        <v>0</v>
      </c>
      <c r="Y426" s="285" t="str">
        <f>Nut_StatusTool!K420</f>
        <v/>
      </c>
      <c r="Z426" s="44" t="str">
        <f>Nut_StatusTool!L420</f>
        <v/>
      </c>
      <c r="AA426" s="44" t="str">
        <f>Nut_StatusTool!M420</f>
        <v/>
      </c>
      <c r="AB426" s="44" t="str">
        <f>Nut_StatusTool!N420</f>
        <v/>
      </c>
      <c r="AC426" s="44">
        <f>Nut_StatusTool!I420</f>
        <v>0</v>
      </c>
      <c r="AD426" s="44">
        <f>Nut_StatusTool!J420</f>
        <v>0</v>
      </c>
    </row>
    <row r="427" spans="1:30" ht="20.100000000000001" customHeight="1">
      <c r="A427" s="59" t="str">
        <f t="array" ref="A427">IF(ROWS(A$9:A427)&gt;$U$5,"",INDEX(T$13:T$512,SMALL(IF(($AB$13:$AB$512=$AB$5),ROW($A$9:$A$508)-ROW($A$9)+1,""),ROWS(A$9:A427)),,1))</f>
        <v/>
      </c>
      <c r="B427" s="389" t="str">
        <f t="array" ref="B427">IF(ROWS(B$9:B427)&gt;$U$5,"",INDEX(U$13:U$512,SMALL(IF(($AB$13:$AB$512=$AB$5),ROW($A$9:$A$508)-ROW($A$9)+1,""),ROWS(B$9:B427)),,1))</f>
        <v/>
      </c>
      <c r="C427" s="389" t="str">
        <f t="array" ref="C427">IF(ROWS(C$9:C427)&gt;$U$5,"",INDEX(V$13:V$512,SMALL(IF(($AB$13:$AB$512=$AB$5),ROW($A$9:$A$508)-ROW($A$9)+1,""),ROWS(C$9:C427)),,1))</f>
        <v/>
      </c>
      <c r="D427" s="30" t="str">
        <f t="array" ref="D427">IF(ROWS(D$9:D427)&gt;$U$5,"",INDEX(W$13:W$512,SMALL(IF(($AB$13:$AB$512=$AB$5),ROW($A$9:$A$508)-ROW($A$9)+1,""),ROWS(D$9:D427)),,1))</f>
        <v/>
      </c>
      <c r="E427" s="59" t="str">
        <f t="array" ref="E427">IF(ROWS(E$9:E427)&gt;$U$5,"",INDEX(X$13:X$512,SMALL(IF(($AB$13:$AB$512=$AB$5),ROW($A$9:$A$508)-ROW($A$9)+1,""),ROWS(E$9:E427)),,1))</f>
        <v/>
      </c>
      <c r="F427" s="59" t="str">
        <f t="array" ref="F427">IF(ROWS(F$9:F427)&gt;$U$5,"",INDEX(Y$13:Y$512,SMALL(IF(($AB$13:$AB$512=$AB$5),ROW($A$9:$A$508)-ROW($A$9)+1,""),ROWS(F$9:F427)),,1))</f>
        <v/>
      </c>
      <c r="G427" s="59" t="str">
        <f t="array" ref="G427">IF(ROWS(G$9:G427)&gt;$U$5,"",INDEX(AB$13:AB$512,SMALL(IF(($AB$13:$AB$512=$AB$5),ROW($A$9:$A$508)-ROW($A$9)+1,""),ROWS(G$9:G427)),,1))</f>
        <v/>
      </c>
      <c r="H427" s="325" t="str">
        <f t="array" ref="H427">IF(ROWS(H$9:H427)&gt;$U$5,"",INDEX(AC$13:AC$512,SMALL(IF(($AB$13:$AB$512=$AB$5),ROW($A$9:$A$508)-ROW($A$9)+1,""),ROWS(H$9:H427)),,1))</f>
        <v/>
      </c>
      <c r="I427" s="105"/>
      <c r="J427" s="105"/>
      <c r="K427" s="105"/>
      <c r="L427" s="105"/>
      <c r="M427" s="136"/>
      <c r="T427" s="44">
        <f>Nut_StatusTool!A421</f>
        <v>415</v>
      </c>
      <c r="U427" s="44">
        <f>Nut_StatusTool!B421</f>
        <v>0</v>
      </c>
      <c r="V427" s="44">
        <f>Nut_StatusTool!C421</f>
        <v>0</v>
      </c>
      <c r="W427" s="44">
        <f>Nut_StatusTool!D421</f>
        <v>0</v>
      </c>
      <c r="X427" s="44">
        <f>Nut_StatusTool!F421</f>
        <v>0</v>
      </c>
      <c r="Y427" s="285" t="str">
        <f>Nut_StatusTool!K421</f>
        <v/>
      </c>
      <c r="Z427" s="44" t="str">
        <f>Nut_StatusTool!L421</f>
        <v/>
      </c>
      <c r="AA427" s="44" t="str">
        <f>Nut_StatusTool!M421</f>
        <v/>
      </c>
      <c r="AB427" s="44" t="str">
        <f>Nut_StatusTool!N421</f>
        <v/>
      </c>
      <c r="AC427" s="44">
        <f>Nut_StatusTool!I421</f>
        <v>0</v>
      </c>
      <c r="AD427" s="44">
        <f>Nut_StatusTool!J421</f>
        <v>0</v>
      </c>
    </row>
    <row r="428" spans="1:30" ht="20.100000000000001" customHeight="1">
      <c r="A428" s="59" t="str">
        <f t="array" ref="A428">IF(ROWS(A$9:A428)&gt;$U$5,"",INDEX(T$13:T$512,SMALL(IF(($AB$13:$AB$512=$AB$5),ROW($A$9:$A$508)-ROW($A$9)+1,""),ROWS(A$9:A428)),,1))</f>
        <v/>
      </c>
      <c r="B428" s="389" t="str">
        <f t="array" ref="B428">IF(ROWS(B$9:B428)&gt;$U$5,"",INDEX(U$13:U$512,SMALL(IF(($AB$13:$AB$512=$AB$5),ROW($A$9:$A$508)-ROW($A$9)+1,""),ROWS(B$9:B428)),,1))</f>
        <v/>
      </c>
      <c r="C428" s="389" t="str">
        <f t="array" ref="C428">IF(ROWS(C$9:C428)&gt;$U$5,"",INDEX(V$13:V$512,SMALL(IF(($AB$13:$AB$512=$AB$5),ROW($A$9:$A$508)-ROW($A$9)+1,""),ROWS(C$9:C428)),,1))</f>
        <v/>
      </c>
      <c r="D428" s="30" t="str">
        <f t="array" ref="D428">IF(ROWS(D$9:D428)&gt;$U$5,"",INDEX(W$13:W$512,SMALL(IF(($AB$13:$AB$512=$AB$5),ROW($A$9:$A$508)-ROW($A$9)+1,""),ROWS(D$9:D428)),,1))</f>
        <v/>
      </c>
      <c r="E428" s="59" t="str">
        <f t="array" ref="E428">IF(ROWS(E$9:E428)&gt;$U$5,"",INDEX(X$13:X$512,SMALL(IF(($AB$13:$AB$512=$AB$5),ROW($A$9:$A$508)-ROW($A$9)+1,""),ROWS(E$9:E428)),,1))</f>
        <v/>
      </c>
      <c r="F428" s="59" t="str">
        <f t="array" ref="F428">IF(ROWS(F$9:F428)&gt;$U$5,"",INDEX(Y$13:Y$512,SMALL(IF(($AB$13:$AB$512=$AB$5),ROW($A$9:$A$508)-ROW($A$9)+1,""),ROWS(F$9:F428)),,1))</f>
        <v/>
      </c>
      <c r="G428" s="59" t="str">
        <f t="array" ref="G428">IF(ROWS(G$9:G428)&gt;$U$5,"",INDEX(AB$13:AB$512,SMALL(IF(($AB$13:$AB$512=$AB$5),ROW($A$9:$A$508)-ROW($A$9)+1,""),ROWS(G$9:G428)),,1))</f>
        <v/>
      </c>
      <c r="H428" s="325" t="str">
        <f t="array" ref="H428">IF(ROWS(H$9:H428)&gt;$U$5,"",INDEX(AC$13:AC$512,SMALL(IF(($AB$13:$AB$512=$AB$5),ROW($A$9:$A$508)-ROW($A$9)+1,""),ROWS(H$9:H428)),,1))</f>
        <v/>
      </c>
      <c r="I428" s="105"/>
      <c r="J428" s="105"/>
      <c r="K428" s="105"/>
      <c r="L428" s="105"/>
      <c r="M428" s="136"/>
      <c r="T428" s="44">
        <f>Nut_StatusTool!A422</f>
        <v>416</v>
      </c>
      <c r="U428" s="44">
        <f>Nut_StatusTool!B422</f>
        <v>0</v>
      </c>
      <c r="V428" s="44">
        <f>Nut_StatusTool!C422</f>
        <v>0</v>
      </c>
      <c r="W428" s="44">
        <f>Nut_StatusTool!D422</f>
        <v>0</v>
      </c>
      <c r="X428" s="44">
        <f>Nut_StatusTool!F422</f>
        <v>0</v>
      </c>
      <c r="Y428" s="285" t="str">
        <f>Nut_StatusTool!K422</f>
        <v/>
      </c>
      <c r="Z428" s="44" t="str">
        <f>Nut_StatusTool!L422</f>
        <v/>
      </c>
      <c r="AA428" s="44" t="str">
        <f>Nut_StatusTool!M422</f>
        <v/>
      </c>
      <c r="AB428" s="44" t="str">
        <f>Nut_StatusTool!N422</f>
        <v/>
      </c>
      <c r="AC428" s="44">
        <f>Nut_StatusTool!I422</f>
        <v>0</v>
      </c>
      <c r="AD428" s="44">
        <f>Nut_StatusTool!J422</f>
        <v>0</v>
      </c>
    </row>
    <row r="429" spans="1:30" ht="20.100000000000001" customHeight="1">
      <c r="A429" s="59" t="str">
        <f t="array" ref="A429">IF(ROWS(A$9:A429)&gt;$U$5,"",INDEX(T$13:T$512,SMALL(IF(($AB$13:$AB$512=$AB$5),ROW($A$9:$A$508)-ROW($A$9)+1,""),ROWS(A$9:A429)),,1))</f>
        <v/>
      </c>
      <c r="B429" s="389" t="str">
        <f t="array" ref="B429">IF(ROWS(B$9:B429)&gt;$U$5,"",INDEX(U$13:U$512,SMALL(IF(($AB$13:$AB$512=$AB$5),ROW($A$9:$A$508)-ROW($A$9)+1,""),ROWS(B$9:B429)),,1))</f>
        <v/>
      </c>
      <c r="C429" s="389" t="str">
        <f t="array" ref="C429">IF(ROWS(C$9:C429)&gt;$U$5,"",INDEX(V$13:V$512,SMALL(IF(($AB$13:$AB$512=$AB$5),ROW($A$9:$A$508)-ROW($A$9)+1,""),ROWS(C$9:C429)),,1))</f>
        <v/>
      </c>
      <c r="D429" s="30" t="str">
        <f t="array" ref="D429">IF(ROWS(D$9:D429)&gt;$U$5,"",INDEX(W$13:W$512,SMALL(IF(($AB$13:$AB$512=$AB$5),ROW($A$9:$A$508)-ROW($A$9)+1,""),ROWS(D$9:D429)),,1))</f>
        <v/>
      </c>
      <c r="E429" s="59" t="str">
        <f t="array" ref="E429">IF(ROWS(E$9:E429)&gt;$U$5,"",INDEX(X$13:X$512,SMALL(IF(($AB$13:$AB$512=$AB$5),ROW($A$9:$A$508)-ROW($A$9)+1,""),ROWS(E$9:E429)),,1))</f>
        <v/>
      </c>
      <c r="F429" s="59" t="str">
        <f t="array" ref="F429">IF(ROWS(F$9:F429)&gt;$U$5,"",INDEX(Y$13:Y$512,SMALL(IF(($AB$13:$AB$512=$AB$5),ROW($A$9:$A$508)-ROW($A$9)+1,""),ROWS(F$9:F429)),,1))</f>
        <v/>
      </c>
      <c r="G429" s="59" t="str">
        <f t="array" ref="G429">IF(ROWS(G$9:G429)&gt;$U$5,"",INDEX(AB$13:AB$512,SMALL(IF(($AB$13:$AB$512=$AB$5),ROW($A$9:$A$508)-ROW($A$9)+1,""),ROWS(G$9:G429)),,1))</f>
        <v/>
      </c>
      <c r="H429" s="325" t="str">
        <f t="array" ref="H429">IF(ROWS(H$9:H429)&gt;$U$5,"",INDEX(AC$13:AC$512,SMALL(IF(($AB$13:$AB$512=$AB$5),ROW($A$9:$A$508)-ROW($A$9)+1,""),ROWS(H$9:H429)),,1))</f>
        <v/>
      </c>
      <c r="I429" s="105"/>
      <c r="J429" s="105"/>
      <c r="K429" s="105"/>
      <c r="L429" s="105"/>
      <c r="M429" s="136"/>
      <c r="T429" s="44">
        <f>Nut_StatusTool!A423</f>
        <v>417</v>
      </c>
      <c r="U429" s="44">
        <f>Nut_StatusTool!B423</f>
        <v>0</v>
      </c>
      <c r="V429" s="44">
        <f>Nut_StatusTool!C423</f>
        <v>0</v>
      </c>
      <c r="W429" s="44">
        <f>Nut_StatusTool!D423</f>
        <v>0</v>
      </c>
      <c r="X429" s="44">
        <f>Nut_StatusTool!F423</f>
        <v>0</v>
      </c>
      <c r="Y429" s="285" t="str">
        <f>Nut_StatusTool!K423</f>
        <v/>
      </c>
      <c r="Z429" s="44" t="str">
        <f>Nut_StatusTool!L423</f>
        <v/>
      </c>
      <c r="AA429" s="44" t="str">
        <f>Nut_StatusTool!M423</f>
        <v/>
      </c>
      <c r="AB429" s="44" t="str">
        <f>Nut_StatusTool!N423</f>
        <v/>
      </c>
      <c r="AC429" s="44">
        <f>Nut_StatusTool!I423</f>
        <v>0</v>
      </c>
      <c r="AD429" s="44">
        <f>Nut_StatusTool!J423</f>
        <v>0</v>
      </c>
    </row>
    <row r="430" spans="1:30" ht="20.100000000000001" customHeight="1">
      <c r="A430" s="59" t="str">
        <f t="array" ref="A430">IF(ROWS(A$9:A430)&gt;$U$5,"",INDEX(T$13:T$512,SMALL(IF(($AB$13:$AB$512=$AB$5),ROW($A$9:$A$508)-ROW($A$9)+1,""),ROWS(A$9:A430)),,1))</f>
        <v/>
      </c>
      <c r="B430" s="389" t="str">
        <f t="array" ref="B430">IF(ROWS(B$9:B430)&gt;$U$5,"",INDEX(U$13:U$512,SMALL(IF(($AB$13:$AB$512=$AB$5),ROW($A$9:$A$508)-ROW($A$9)+1,""),ROWS(B$9:B430)),,1))</f>
        <v/>
      </c>
      <c r="C430" s="389" t="str">
        <f t="array" ref="C430">IF(ROWS(C$9:C430)&gt;$U$5,"",INDEX(V$13:V$512,SMALL(IF(($AB$13:$AB$512=$AB$5),ROW($A$9:$A$508)-ROW($A$9)+1,""),ROWS(C$9:C430)),,1))</f>
        <v/>
      </c>
      <c r="D430" s="30" t="str">
        <f t="array" ref="D430">IF(ROWS(D$9:D430)&gt;$U$5,"",INDEX(W$13:W$512,SMALL(IF(($AB$13:$AB$512=$AB$5),ROW($A$9:$A$508)-ROW($A$9)+1,""),ROWS(D$9:D430)),,1))</f>
        <v/>
      </c>
      <c r="E430" s="59" t="str">
        <f t="array" ref="E430">IF(ROWS(E$9:E430)&gt;$U$5,"",INDEX(X$13:X$512,SMALL(IF(($AB$13:$AB$512=$AB$5),ROW($A$9:$A$508)-ROW($A$9)+1,""),ROWS(E$9:E430)),,1))</f>
        <v/>
      </c>
      <c r="F430" s="59" t="str">
        <f t="array" ref="F430">IF(ROWS(F$9:F430)&gt;$U$5,"",INDEX(Y$13:Y$512,SMALL(IF(($AB$13:$AB$512=$AB$5),ROW($A$9:$A$508)-ROW($A$9)+1,""),ROWS(F$9:F430)),,1))</f>
        <v/>
      </c>
      <c r="G430" s="59" t="str">
        <f t="array" ref="G430">IF(ROWS(G$9:G430)&gt;$U$5,"",INDEX(AB$13:AB$512,SMALL(IF(($AB$13:$AB$512=$AB$5),ROW($A$9:$A$508)-ROW($A$9)+1,""),ROWS(G$9:G430)),,1))</f>
        <v/>
      </c>
      <c r="H430" s="325" t="str">
        <f t="array" ref="H430">IF(ROWS(H$9:H430)&gt;$U$5,"",INDEX(AC$13:AC$512,SMALL(IF(($AB$13:$AB$512=$AB$5),ROW($A$9:$A$508)-ROW($A$9)+1,""),ROWS(H$9:H430)),,1))</f>
        <v/>
      </c>
      <c r="I430" s="105"/>
      <c r="J430" s="105"/>
      <c r="K430" s="105"/>
      <c r="L430" s="105"/>
      <c r="M430" s="136"/>
      <c r="T430" s="44">
        <f>Nut_StatusTool!A424</f>
        <v>418</v>
      </c>
      <c r="U430" s="44">
        <f>Nut_StatusTool!B424</f>
        <v>0</v>
      </c>
      <c r="V430" s="44">
        <f>Nut_StatusTool!C424</f>
        <v>0</v>
      </c>
      <c r="W430" s="44">
        <f>Nut_StatusTool!D424</f>
        <v>0</v>
      </c>
      <c r="X430" s="44">
        <f>Nut_StatusTool!F424</f>
        <v>0</v>
      </c>
      <c r="Y430" s="285" t="str">
        <f>Nut_StatusTool!K424</f>
        <v/>
      </c>
      <c r="Z430" s="44" t="str">
        <f>Nut_StatusTool!L424</f>
        <v/>
      </c>
      <c r="AA430" s="44" t="str">
        <f>Nut_StatusTool!M424</f>
        <v/>
      </c>
      <c r="AB430" s="44" t="str">
        <f>Nut_StatusTool!N424</f>
        <v/>
      </c>
      <c r="AC430" s="44">
        <f>Nut_StatusTool!I424</f>
        <v>0</v>
      </c>
      <c r="AD430" s="44">
        <f>Nut_StatusTool!J424</f>
        <v>0</v>
      </c>
    </row>
    <row r="431" spans="1:30" ht="20.100000000000001" customHeight="1">
      <c r="A431" s="59" t="str">
        <f t="array" ref="A431">IF(ROWS(A$9:A431)&gt;$U$5,"",INDEX(T$13:T$512,SMALL(IF(($AB$13:$AB$512=$AB$5),ROW($A$9:$A$508)-ROW($A$9)+1,""),ROWS(A$9:A431)),,1))</f>
        <v/>
      </c>
      <c r="B431" s="389" t="str">
        <f t="array" ref="B431">IF(ROWS(B$9:B431)&gt;$U$5,"",INDEX(U$13:U$512,SMALL(IF(($AB$13:$AB$512=$AB$5),ROW($A$9:$A$508)-ROW($A$9)+1,""),ROWS(B$9:B431)),,1))</f>
        <v/>
      </c>
      <c r="C431" s="389" t="str">
        <f t="array" ref="C431">IF(ROWS(C$9:C431)&gt;$U$5,"",INDEX(V$13:V$512,SMALL(IF(($AB$13:$AB$512=$AB$5),ROW($A$9:$A$508)-ROW($A$9)+1,""),ROWS(C$9:C431)),,1))</f>
        <v/>
      </c>
      <c r="D431" s="30" t="str">
        <f t="array" ref="D431">IF(ROWS(D$9:D431)&gt;$U$5,"",INDEX(W$13:W$512,SMALL(IF(($AB$13:$AB$512=$AB$5),ROW($A$9:$A$508)-ROW($A$9)+1,""),ROWS(D$9:D431)),,1))</f>
        <v/>
      </c>
      <c r="E431" s="59" t="str">
        <f t="array" ref="E431">IF(ROWS(E$9:E431)&gt;$U$5,"",INDEX(X$13:X$512,SMALL(IF(($AB$13:$AB$512=$AB$5),ROW($A$9:$A$508)-ROW($A$9)+1,""),ROWS(E$9:E431)),,1))</f>
        <v/>
      </c>
      <c r="F431" s="59" t="str">
        <f t="array" ref="F431">IF(ROWS(F$9:F431)&gt;$U$5,"",INDEX(Y$13:Y$512,SMALL(IF(($AB$13:$AB$512=$AB$5),ROW($A$9:$A$508)-ROW($A$9)+1,""),ROWS(F$9:F431)),,1))</f>
        <v/>
      </c>
      <c r="G431" s="59" t="str">
        <f t="array" ref="G431">IF(ROWS(G$9:G431)&gt;$U$5,"",INDEX(AB$13:AB$512,SMALL(IF(($AB$13:$AB$512=$AB$5),ROW($A$9:$A$508)-ROW($A$9)+1,""),ROWS(G$9:G431)),,1))</f>
        <v/>
      </c>
      <c r="H431" s="325" t="str">
        <f t="array" ref="H431">IF(ROWS(H$9:H431)&gt;$U$5,"",INDEX(AC$13:AC$512,SMALL(IF(($AB$13:$AB$512=$AB$5),ROW($A$9:$A$508)-ROW($A$9)+1,""),ROWS(H$9:H431)),,1))</f>
        <v/>
      </c>
      <c r="I431" s="105"/>
      <c r="J431" s="105"/>
      <c r="K431" s="105"/>
      <c r="L431" s="105"/>
      <c r="M431" s="136"/>
      <c r="T431" s="44">
        <f>Nut_StatusTool!A425</f>
        <v>419</v>
      </c>
      <c r="U431" s="44">
        <f>Nut_StatusTool!B425</f>
        <v>0</v>
      </c>
      <c r="V431" s="44">
        <f>Nut_StatusTool!C425</f>
        <v>0</v>
      </c>
      <c r="W431" s="44">
        <f>Nut_StatusTool!D425</f>
        <v>0</v>
      </c>
      <c r="X431" s="44">
        <f>Nut_StatusTool!F425</f>
        <v>0</v>
      </c>
      <c r="Y431" s="285" t="str">
        <f>Nut_StatusTool!K425</f>
        <v/>
      </c>
      <c r="Z431" s="44" t="str">
        <f>Nut_StatusTool!L425</f>
        <v/>
      </c>
      <c r="AA431" s="44" t="str">
        <f>Nut_StatusTool!M425</f>
        <v/>
      </c>
      <c r="AB431" s="44" t="str">
        <f>Nut_StatusTool!N425</f>
        <v/>
      </c>
      <c r="AC431" s="44">
        <f>Nut_StatusTool!I425</f>
        <v>0</v>
      </c>
      <c r="AD431" s="44">
        <f>Nut_StatusTool!J425</f>
        <v>0</v>
      </c>
    </row>
    <row r="432" spans="1:30" ht="20.100000000000001" customHeight="1">
      <c r="A432" s="59" t="str">
        <f t="array" ref="A432">IF(ROWS(A$9:A432)&gt;$U$5,"",INDEX(T$13:T$512,SMALL(IF(($AB$13:$AB$512=$AB$5),ROW($A$9:$A$508)-ROW($A$9)+1,""),ROWS(A$9:A432)),,1))</f>
        <v/>
      </c>
      <c r="B432" s="389" t="str">
        <f t="array" ref="B432">IF(ROWS(B$9:B432)&gt;$U$5,"",INDEX(U$13:U$512,SMALL(IF(($AB$13:$AB$512=$AB$5),ROW($A$9:$A$508)-ROW($A$9)+1,""),ROWS(B$9:B432)),,1))</f>
        <v/>
      </c>
      <c r="C432" s="389" t="str">
        <f t="array" ref="C432">IF(ROWS(C$9:C432)&gt;$U$5,"",INDEX(V$13:V$512,SMALL(IF(($AB$13:$AB$512=$AB$5),ROW($A$9:$A$508)-ROW($A$9)+1,""),ROWS(C$9:C432)),,1))</f>
        <v/>
      </c>
      <c r="D432" s="30" t="str">
        <f t="array" ref="D432">IF(ROWS(D$9:D432)&gt;$U$5,"",INDEX(W$13:W$512,SMALL(IF(($AB$13:$AB$512=$AB$5),ROW($A$9:$A$508)-ROW($A$9)+1,""),ROWS(D$9:D432)),,1))</f>
        <v/>
      </c>
      <c r="E432" s="59" t="str">
        <f t="array" ref="E432">IF(ROWS(E$9:E432)&gt;$U$5,"",INDEX(X$13:X$512,SMALL(IF(($AB$13:$AB$512=$AB$5),ROW($A$9:$A$508)-ROW($A$9)+1,""),ROWS(E$9:E432)),,1))</f>
        <v/>
      </c>
      <c r="F432" s="59" t="str">
        <f t="array" ref="F432">IF(ROWS(F$9:F432)&gt;$U$5,"",INDEX(Y$13:Y$512,SMALL(IF(($AB$13:$AB$512=$AB$5),ROW($A$9:$A$508)-ROW($A$9)+1,""),ROWS(F$9:F432)),,1))</f>
        <v/>
      </c>
      <c r="G432" s="59" t="str">
        <f t="array" ref="G432">IF(ROWS(G$9:G432)&gt;$U$5,"",INDEX(AB$13:AB$512,SMALL(IF(($AB$13:$AB$512=$AB$5),ROW($A$9:$A$508)-ROW($A$9)+1,""),ROWS(G$9:G432)),,1))</f>
        <v/>
      </c>
      <c r="H432" s="325" t="str">
        <f t="array" ref="H432">IF(ROWS(H$9:H432)&gt;$U$5,"",INDEX(AC$13:AC$512,SMALL(IF(($AB$13:$AB$512=$AB$5),ROW($A$9:$A$508)-ROW($A$9)+1,""),ROWS(H$9:H432)),,1))</f>
        <v/>
      </c>
      <c r="I432" s="105"/>
      <c r="J432" s="105"/>
      <c r="K432" s="105"/>
      <c r="L432" s="105"/>
      <c r="M432" s="136"/>
      <c r="T432" s="44">
        <f>Nut_StatusTool!A426</f>
        <v>420</v>
      </c>
      <c r="U432" s="44">
        <f>Nut_StatusTool!B426</f>
        <v>0</v>
      </c>
      <c r="V432" s="44">
        <f>Nut_StatusTool!C426</f>
        <v>0</v>
      </c>
      <c r="W432" s="44">
        <f>Nut_StatusTool!D426</f>
        <v>0</v>
      </c>
      <c r="X432" s="44">
        <f>Nut_StatusTool!F426</f>
        <v>0</v>
      </c>
      <c r="Y432" s="285" t="str">
        <f>Nut_StatusTool!K426</f>
        <v/>
      </c>
      <c r="Z432" s="44" t="str">
        <f>Nut_StatusTool!L426</f>
        <v/>
      </c>
      <c r="AA432" s="44" t="str">
        <f>Nut_StatusTool!M426</f>
        <v/>
      </c>
      <c r="AB432" s="44" t="str">
        <f>Nut_StatusTool!N426</f>
        <v/>
      </c>
      <c r="AC432" s="44">
        <f>Nut_StatusTool!I426</f>
        <v>0</v>
      </c>
      <c r="AD432" s="44">
        <f>Nut_StatusTool!J426</f>
        <v>0</v>
      </c>
    </row>
    <row r="433" spans="1:30" ht="20.100000000000001" customHeight="1">
      <c r="A433" s="59" t="str">
        <f t="array" ref="A433">IF(ROWS(A$9:A433)&gt;$U$5,"",INDEX(T$13:T$512,SMALL(IF(($AB$13:$AB$512=$AB$5),ROW($A$9:$A$508)-ROW($A$9)+1,""),ROWS(A$9:A433)),,1))</f>
        <v/>
      </c>
      <c r="B433" s="389" t="str">
        <f t="array" ref="B433">IF(ROWS(B$9:B433)&gt;$U$5,"",INDEX(U$13:U$512,SMALL(IF(($AB$13:$AB$512=$AB$5),ROW($A$9:$A$508)-ROW($A$9)+1,""),ROWS(B$9:B433)),,1))</f>
        <v/>
      </c>
      <c r="C433" s="389" t="str">
        <f t="array" ref="C433">IF(ROWS(C$9:C433)&gt;$U$5,"",INDEX(V$13:V$512,SMALL(IF(($AB$13:$AB$512=$AB$5),ROW($A$9:$A$508)-ROW($A$9)+1,""),ROWS(C$9:C433)),,1))</f>
        <v/>
      </c>
      <c r="D433" s="30" t="str">
        <f t="array" ref="D433">IF(ROWS(D$9:D433)&gt;$U$5,"",INDEX(W$13:W$512,SMALL(IF(($AB$13:$AB$512=$AB$5),ROW($A$9:$A$508)-ROW($A$9)+1,""),ROWS(D$9:D433)),,1))</f>
        <v/>
      </c>
      <c r="E433" s="59" t="str">
        <f t="array" ref="E433">IF(ROWS(E$9:E433)&gt;$U$5,"",INDEX(X$13:X$512,SMALL(IF(($AB$13:$AB$512=$AB$5),ROW($A$9:$A$508)-ROW($A$9)+1,""),ROWS(E$9:E433)),,1))</f>
        <v/>
      </c>
      <c r="F433" s="59" t="str">
        <f t="array" ref="F433">IF(ROWS(F$9:F433)&gt;$U$5,"",INDEX(Y$13:Y$512,SMALL(IF(($AB$13:$AB$512=$AB$5),ROW($A$9:$A$508)-ROW($A$9)+1,""),ROWS(F$9:F433)),,1))</f>
        <v/>
      </c>
      <c r="G433" s="59" t="str">
        <f t="array" ref="G433">IF(ROWS(G$9:G433)&gt;$U$5,"",INDEX(AB$13:AB$512,SMALL(IF(($AB$13:$AB$512=$AB$5),ROW($A$9:$A$508)-ROW($A$9)+1,""),ROWS(G$9:G433)),,1))</f>
        <v/>
      </c>
      <c r="H433" s="325" t="str">
        <f t="array" ref="H433">IF(ROWS(H$9:H433)&gt;$U$5,"",INDEX(AC$13:AC$512,SMALL(IF(($AB$13:$AB$512=$AB$5),ROW($A$9:$A$508)-ROW($A$9)+1,""),ROWS(H$9:H433)),,1))</f>
        <v/>
      </c>
      <c r="I433" s="105"/>
      <c r="J433" s="105"/>
      <c r="K433" s="105"/>
      <c r="L433" s="105"/>
      <c r="M433" s="136"/>
      <c r="T433" s="44">
        <f>Nut_StatusTool!A427</f>
        <v>421</v>
      </c>
      <c r="U433" s="44">
        <f>Nut_StatusTool!B427</f>
        <v>0</v>
      </c>
      <c r="V433" s="44">
        <f>Nut_StatusTool!C427</f>
        <v>0</v>
      </c>
      <c r="W433" s="44">
        <f>Nut_StatusTool!D427</f>
        <v>0</v>
      </c>
      <c r="X433" s="44">
        <f>Nut_StatusTool!F427</f>
        <v>0</v>
      </c>
      <c r="Y433" s="285" t="str">
        <f>Nut_StatusTool!K427</f>
        <v/>
      </c>
      <c r="Z433" s="44" t="str">
        <f>Nut_StatusTool!L427</f>
        <v/>
      </c>
      <c r="AA433" s="44" t="str">
        <f>Nut_StatusTool!M427</f>
        <v/>
      </c>
      <c r="AB433" s="44" t="str">
        <f>Nut_StatusTool!N427</f>
        <v/>
      </c>
      <c r="AC433" s="44">
        <f>Nut_StatusTool!I427</f>
        <v>0</v>
      </c>
      <c r="AD433" s="44">
        <f>Nut_StatusTool!J427</f>
        <v>0</v>
      </c>
    </row>
    <row r="434" spans="1:30" ht="20.100000000000001" customHeight="1">
      <c r="A434" s="59" t="str">
        <f t="array" ref="A434">IF(ROWS(A$9:A434)&gt;$U$5,"",INDEX(T$13:T$512,SMALL(IF(($AB$13:$AB$512=$AB$5),ROW($A$9:$A$508)-ROW($A$9)+1,""),ROWS(A$9:A434)),,1))</f>
        <v/>
      </c>
      <c r="B434" s="389" t="str">
        <f t="array" ref="B434">IF(ROWS(B$9:B434)&gt;$U$5,"",INDEX(U$13:U$512,SMALL(IF(($AB$13:$AB$512=$AB$5),ROW($A$9:$A$508)-ROW($A$9)+1,""),ROWS(B$9:B434)),,1))</f>
        <v/>
      </c>
      <c r="C434" s="389" t="str">
        <f t="array" ref="C434">IF(ROWS(C$9:C434)&gt;$U$5,"",INDEX(V$13:V$512,SMALL(IF(($AB$13:$AB$512=$AB$5),ROW($A$9:$A$508)-ROW($A$9)+1,""),ROWS(C$9:C434)),,1))</f>
        <v/>
      </c>
      <c r="D434" s="30" t="str">
        <f t="array" ref="D434">IF(ROWS(D$9:D434)&gt;$U$5,"",INDEX(W$13:W$512,SMALL(IF(($AB$13:$AB$512=$AB$5),ROW($A$9:$A$508)-ROW($A$9)+1,""),ROWS(D$9:D434)),,1))</f>
        <v/>
      </c>
      <c r="E434" s="59" t="str">
        <f t="array" ref="E434">IF(ROWS(E$9:E434)&gt;$U$5,"",INDEX(X$13:X$512,SMALL(IF(($AB$13:$AB$512=$AB$5),ROW($A$9:$A$508)-ROW($A$9)+1,""),ROWS(E$9:E434)),,1))</f>
        <v/>
      </c>
      <c r="F434" s="59" t="str">
        <f t="array" ref="F434">IF(ROWS(F$9:F434)&gt;$U$5,"",INDEX(Y$13:Y$512,SMALL(IF(($AB$13:$AB$512=$AB$5),ROW($A$9:$A$508)-ROW($A$9)+1,""),ROWS(F$9:F434)),,1))</f>
        <v/>
      </c>
      <c r="G434" s="59" t="str">
        <f t="array" ref="G434">IF(ROWS(G$9:G434)&gt;$U$5,"",INDEX(AB$13:AB$512,SMALL(IF(($AB$13:$AB$512=$AB$5),ROW($A$9:$A$508)-ROW($A$9)+1,""),ROWS(G$9:G434)),,1))</f>
        <v/>
      </c>
      <c r="H434" s="325" t="str">
        <f t="array" ref="H434">IF(ROWS(H$9:H434)&gt;$U$5,"",INDEX(AC$13:AC$512,SMALL(IF(($AB$13:$AB$512=$AB$5),ROW($A$9:$A$508)-ROW($A$9)+1,""),ROWS(H$9:H434)),,1))</f>
        <v/>
      </c>
      <c r="I434" s="105"/>
      <c r="J434" s="105"/>
      <c r="K434" s="105"/>
      <c r="L434" s="105"/>
      <c r="M434" s="136"/>
      <c r="T434" s="44">
        <f>Nut_StatusTool!A428</f>
        <v>422</v>
      </c>
      <c r="U434" s="44">
        <f>Nut_StatusTool!B428</f>
        <v>0</v>
      </c>
      <c r="V434" s="44">
        <f>Nut_StatusTool!C428</f>
        <v>0</v>
      </c>
      <c r="W434" s="44">
        <f>Nut_StatusTool!D428</f>
        <v>0</v>
      </c>
      <c r="X434" s="44">
        <f>Nut_StatusTool!F428</f>
        <v>0</v>
      </c>
      <c r="Y434" s="285" t="str">
        <f>Nut_StatusTool!K428</f>
        <v/>
      </c>
      <c r="Z434" s="44" t="str">
        <f>Nut_StatusTool!L428</f>
        <v/>
      </c>
      <c r="AA434" s="44" t="str">
        <f>Nut_StatusTool!M428</f>
        <v/>
      </c>
      <c r="AB434" s="44" t="str">
        <f>Nut_StatusTool!N428</f>
        <v/>
      </c>
      <c r="AC434" s="44">
        <f>Nut_StatusTool!I428</f>
        <v>0</v>
      </c>
      <c r="AD434" s="44">
        <f>Nut_StatusTool!J428</f>
        <v>0</v>
      </c>
    </row>
    <row r="435" spans="1:30" ht="20.100000000000001" customHeight="1">
      <c r="A435" s="59" t="str">
        <f t="array" ref="A435">IF(ROWS(A$9:A435)&gt;$U$5,"",INDEX(T$13:T$512,SMALL(IF(($AB$13:$AB$512=$AB$5),ROW($A$9:$A$508)-ROW($A$9)+1,""),ROWS(A$9:A435)),,1))</f>
        <v/>
      </c>
      <c r="B435" s="389" t="str">
        <f t="array" ref="B435">IF(ROWS(B$9:B435)&gt;$U$5,"",INDEX(U$13:U$512,SMALL(IF(($AB$13:$AB$512=$AB$5),ROW($A$9:$A$508)-ROW($A$9)+1,""),ROWS(B$9:B435)),,1))</f>
        <v/>
      </c>
      <c r="C435" s="389" t="str">
        <f t="array" ref="C435">IF(ROWS(C$9:C435)&gt;$U$5,"",INDEX(V$13:V$512,SMALL(IF(($AB$13:$AB$512=$AB$5),ROW($A$9:$A$508)-ROW($A$9)+1,""),ROWS(C$9:C435)),,1))</f>
        <v/>
      </c>
      <c r="D435" s="30" t="str">
        <f t="array" ref="D435">IF(ROWS(D$9:D435)&gt;$U$5,"",INDEX(W$13:W$512,SMALL(IF(($AB$13:$AB$512=$AB$5),ROW($A$9:$A$508)-ROW($A$9)+1,""),ROWS(D$9:D435)),,1))</f>
        <v/>
      </c>
      <c r="E435" s="59" t="str">
        <f t="array" ref="E435">IF(ROWS(E$9:E435)&gt;$U$5,"",INDEX(X$13:X$512,SMALL(IF(($AB$13:$AB$512=$AB$5),ROW($A$9:$A$508)-ROW($A$9)+1,""),ROWS(E$9:E435)),,1))</f>
        <v/>
      </c>
      <c r="F435" s="59" t="str">
        <f t="array" ref="F435">IF(ROWS(F$9:F435)&gt;$U$5,"",INDEX(Y$13:Y$512,SMALL(IF(($AB$13:$AB$512=$AB$5),ROW($A$9:$A$508)-ROW($A$9)+1,""),ROWS(F$9:F435)),,1))</f>
        <v/>
      </c>
      <c r="G435" s="59" t="str">
        <f t="array" ref="G435">IF(ROWS(G$9:G435)&gt;$U$5,"",INDEX(AB$13:AB$512,SMALL(IF(($AB$13:$AB$512=$AB$5),ROW($A$9:$A$508)-ROW($A$9)+1,""),ROWS(G$9:G435)),,1))</f>
        <v/>
      </c>
      <c r="H435" s="325" t="str">
        <f t="array" ref="H435">IF(ROWS(H$9:H435)&gt;$U$5,"",INDEX(AC$13:AC$512,SMALL(IF(($AB$13:$AB$512=$AB$5),ROW($A$9:$A$508)-ROW($A$9)+1,""),ROWS(H$9:H435)),,1))</f>
        <v/>
      </c>
      <c r="I435" s="105"/>
      <c r="J435" s="105"/>
      <c r="K435" s="105"/>
      <c r="L435" s="105"/>
      <c r="M435" s="136"/>
      <c r="T435" s="44">
        <f>Nut_StatusTool!A429</f>
        <v>423</v>
      </c>
      <c r="U435" s="44">
        <f>Nut_StatusTool!B429</f>
        <v>0</v>
      </c>
      <c r="V435" s="44">
        <f>Nut_StatusTool!C429</f>
        <v>0</v>
      </c>
      <c r="W435" s="44">
        <f>Nut_StatusTool!D429</f>
        <v>0</v>
      </c>
      <c r="X435" s="44">
        <f>Nut_StatusTool!F429</f>
        <v>0</v>
      </c>
      <c r="Y435" s="285" t="str">
        <f>Nut_StatusTool!K429</f>
        <v/>
      </c>
      <c r="Z435" s="44" t="str">
        <f>Nut_StatusTool!L429</f>
        <v/>
      </c>
      <c r="AA435" s="44" t="str">
        <f>Nut_StatusTool!M429</f>
        <v/>
      </c>
      <c r="AB435" s="44" t="str">
        <f>Nut_StatusTool!N429</f>
        <v/>
      </c>
      <c r="AC435" s="44">
        <f>Nut_StatusTool!I429</f>
        <v>0</v>
      </c>
      <c r="AD435" s="44">
        <f>Nut_StatusTool!J429</f>
        <v>0</v>
      </c>
    </row>
    <row r="436" spans="1:30" ht="20.100000000000001" customHeight="1">
      <c r="A436" s="59" t="str">
        <f t="array" ref="A436">IF(ROWS(A$9:A436)&gt;$U$5,"",INDEX(T$13:T$512,SMALL(IF(($AB$13:$AB$512=$AB$5),ROW($A$9:$A$508)-ROW($A$9)+1,""),ROWS(A$9:A436)),,1))</f>
        <v/>
      </c>
      <c r="B436" s="389" t="str">
        <f t="array" ref="B436">IF(ROWS(B$9:B436)&gt;$U$5,"",INDEX(U$13:U$512,SMALL(IF(($AB$13:$AB$512=$AB$5),ROW($A$9:$A$508)-ROW($A$9)+1,""),ROWS(B$9:B436)),,1))</f>
        <v/>
      </c>
      <c r="C436" s="389" t="str">
        <f t="array" ref="C436">IF(ROWS(C$9:C436)&gt;$U$5,"",INDEX(V$13:V$512,SMALL(IF(($AB$13:$AB$512=$AB$5),ROW($A$9:$A$508)-ROW($A$9)+1,""),ROWS(C$9:C436)),,1))</f>
        <v/>
      </c>
      <c r="D436" s="30" t="str">
        <f t="array" ref="D436">IF(ROWS(D$9:D436)&gt;$U$5,"",INDEX(W$13:W$512,SMALL(IF(($AB$13:$AB$512=$AB$5),ROW($A$9:$A$508)-ROW($A$9)+1,""),ROWS(D$9:D436)),,1))</f>
        <v/>
      </c>
      <c r="E436" s="59" t="str">
        <f t="array" ref="E436">IF(ROWS(E$9:E436)&gt;$U$5,"",INDEX(X$13:X$512,SMALL(IF(($AB$13:$AB$512=$AB$5),ROW($A$9:$A$508)-ROW($A$9)+1,""),ROWS(E$9:E436)),,1))</f>
        <v/>
      </c>
      <c r="F436" s="59" t="str">
        <f t="array" ref="F436">IF(ROWS(F$9:F436)&gt;$U$5,"",INDEX(Y$13:Y$512,SMALL(IF(($AB$13:$AB$512=$AB$5),ROW($A$9:$A$508)-ROW($A$9)+1,""),ROWS(F$9:F436)),,1))</f>
        <v/>
      </c>
      <c r="G436" s="59" t="str">
        <f t="array" ref="G436">IF(ROWS(G$9:G436)&gt;$U$5,"",INDEX(AB$13:AB$512,SMALL(IF(($AB$13:$AB$512=$AB$5),ROW($A$9:$A$508)-ROW($A$9)+1,""),ROWS(G$9:G436)),,1))</f>
        <v/>
      </c>
      <c r="H436" s="325" t="str">
        <f t="array" ref="H436">IF(ROWS(H$9:H436)&gt;$U$5,"",INDEX(AC$13:AC$512,SMALL(IF(($AB$13:$AB$512=$AB$5),ROW($A$9:$A$508)-ROW($A$9)+1,""),ROWS(H$9:H436)),,1))</f>
        <v/>
      </c>
      <c r="I436" s="105"/>
      <c r="J436" s="105"/>
      <c r="K436" s="105"/>
      <c r="L436" s="105"/>
      <c r="M436" s="136"/>
      <c r="T436" s="44">
        <f>Nut_StatusTool!A430</f>
        <v>424</v>
      </c>
      <c r="U436" s="44">
        <f>Nut_StatusTool!B430</f>
        <v>0</v>
      </c>
      <c r="V436" s="44">
        <f>Nut_StatusTool!C430</f>
        <v>0</v>
      </c>
      <c r="W436" s="44">
        <f>Nut_StatusTool!D430</f>
        <v>0</v>
      </c>
      <c r="X436" s="44">
        <f>Nut_StatusTool!F430</f>
        <v>0</v>
      </c>
      <c r="Y436" s="285" t="str">
        <f>Nut_StatusTool!K430</f>
        <v/>
      </c>
      <c r="Z436" s="44" t="str">
        <f>Nut_StatusTool!L430</f>
        <v/>
      </c>
      <c r="AA436" s="44" t="str">
        <f>Nut_StatusTool!M430</f>
        <v/>
      </c>
      <c r="AB436" s="44" t="str">
        <f>Nut_StatusTool!N430</f>
        <v/>
      </c>
      <c r="AC436" s="44">
        <f>Nut_StatusTool!I430</f>
        <v>0</v>
      </c>
      <c r="AD436" s="44">
        <f>Nut_StatusTool!J430</f>
        <v>0</v>
      </c>
    </row>
    <row r="437" spans="1:30" ht="20.100000000000001" customHeight="1">
      <c r="A437" s="59" t="str">
        <f t="array" ref="A437">IF(ROWS(A$9:A437)&gt;$U$5,"",INDEX(T$13:T$512,SMALL(IF(($AB$13:$AB$512=$AB$5),ROW($A$9:$A$508)-ROW($A$9)+1,""),ROWS(A$9:A437)),,1))</f>
        <v/>
      </c>
      <c r="B437" s="389" t="str">
        <f t="array" ref="B437">IF(ROWS(B$9:B437)&gt;$U$5,"",INDEX(U$13:U$512,SMALL(IF(($AB$13:$AB$512=$AB$5),ROW($A$9:$A$508)-ROW($A$9)+1,""),ROWS(B$9:B437)),,1))</f>
        <v/>
      </c>
      <c r="C437" s="389" t="str">
        <f t="array" ref="C437">IF(ROWS(C$9:C437)&gt;$U$5,"",INDEX(V$13:V$512,SMALL(IF(($AB$13:$AB$512=$AB$5),ROW($A$9:$A$508)-ROW($A$9)+1,""),ROWS(C$9:C437)),,1))</f>
        <v/>
      </c>
      <c r="D437" s="30" t="str">
        <f t="array" ref="D437">IF(ROWS(D$9:D437)&gt;$U$5,"",INDEX(W$13:W$512,SMALL(IF(($AB$13:$AB$512=$AB$5),ROW($A$9:$A$508)-ROW($A$9)+1,""),ROWS(D$9:D437)),,1))</f>
        <v/>
      </c>
      <c r="E437" s="59" t="str">
        <f t="array" ref="E437">IF(ROWS(E$9:E437)&gt;$U$5,"",INDEX(X$13:X$512,SMALL(IF(($AB$13:$AB$512=$AB$5),ROW($A$9:$A$508)-ROW($A$9)+1,""),ROWS(E$9:E437)),,1))</f>
        <v/>
      </c>
      <c r="F437" s="59" t="str">
        <f t="array" ref="F437">IF(ROWS(F$9:F437)&gt;$U$5,"",INDEX(Y$13:Y$512,SMALL(IF(($AB$13:$AB$512=$AB$5),ROW($A$9:$A$508)-ROW($A$9)+1,""),ROWS(F$9:F437)),,1))</f>
        <v/>
      </c>
      <c r="G437" s="59" t="str">
        <f t="array" ref="G437">IF(ROWS(G$9:G437)&gt;$U$5,"",INDEX(AB$13:AB$512,SMALL(IF(($AB$13:$AB$512=$AB$5),ROW($A$9:$A$508)-ROW($A$9)+1,""),ROWS(G$9:G437)),,1))</f>
        <v/>
      </c>
      <c r="H437" s="325" t="str">
        <f t="array" ref="H437">IF(ROWS(H$9:H437)&gt;$U$5,"",INDEX(AC$13:AC$512,SMALL(IF(($AB$13:$AB$512=$AB$5),ROW($A$9:$A$508)-ROW($A$9)+1,""),ROWS(H$9:H437)),,1))</f>
        <v/>
      </c>
      <c r="I437" s="105"/>
      <c r="J437" s="105"/>
      <c r="K437" s="105"/>
      <c r="L437" s="105"/>
      <c r="M437" s="136"/>
      <c r="T437" s="44">
        <f>Nut_StatusTool!A431</f>
        <v>425</v>
      </c>
      <c r="U437" s="44">
        <f>Nut_StatusTool!B431</f>
        <v>0</v>
      </c>
      <c r="V437" s="44">
        <f>Nut_StatusTool!C431</f>
        <v>0</v>
      </c>
      <c r="W437" s="44">
        <f>Nut_StatusTool!D431</f>
        <v>0</v>
      </c>
      <c r="X437" s="44">
        <f>Nut_StatusTool!F431</f>
        <v>0</v>
      </c>
      <c r="Y437" s="285" t="str">
        <f>Nut_StatusTool!K431</f>
        <v/>
      </c>
      <c r="Z437" s="44" t="str">
        <f>Nut_StatusTool!L431</f>
        <v/>
      </c>
      <c r="AA437" s="44" t="str">
        <f>Nut_StatusTool!M431</f>
        <v/>
      </c>
      <c r="AB437" s="44" t="str">
        <f>Nut_StatusTool!N431</f>
        <v/>
      </c>
      <c r="AC437" s="44">
        <f>Nut_StatusTool!I431</f>
        <v>0</v>
      </c>
      <c r="AD437" s="44">
        <f>Nut_StatusTool!J431</f>
        <v>0</v>
      </c>
    </row>
    <row r="438" spans="1:30" ht="20.100000000000001" customHeight="1">
      <c r="A438" s="59" t="str">
        <f t="array" ref="A438">IF(ROWS(A$9:A438)&gt;$U$5,"",INDEX(T$13:T$512,SMALL(IF(($AB$13:$AB$512=$AB$5),ROW($A$9:$A$508)-ROW($A$9)+1,""),ROWS(A$9:A438)),,1))</f>
        <v/>
      </c>
      <c r="B438" s="389" t="str">
        <f t="array" ref="B438">IF(ROWS(B$9:B438)&gt;$U$5,"",INDEX(U$13:U$512,SMALL(IF(($AB$13:$AB$512=$AB$5),ROW($A$9:$A$508)-ROW($A$9)+1,""),ROWS(B$9:B438)),,1))</f>
        <v/>
      </c>
      <c r="C438" s="389" t="str">
        <f t="array" ref="C438">IF(ROWS(C$9:C438)&gt;$U$5,"",INDEX(V$13:V$512,SMALL(IF(($AB$13:$AB$512=$AB$5),ROW($A$9:$A$508)-ROW($A$9)+1,""),ROWS(C$9:C438)),,1))</f>
        <v/>
      </c>
      <c r="D438" s="30" t="str">
        <f t="array" ref="D438">IF(ROWS(D$9:D438)&gt;$U$5,"",INDEX(W$13:W$512,SMALL(IF(($AB$13:$AB$512=$AB$5),ROW($A$9:$A$508)-ROW($A$9)+1,""),ROWS(D$9:D438)),,1))</f>
        <v/>
      </c>
      <c r="E438" s="59" t="str">
        <f t="array" ref="E438">IF(ROWS(E$9:E438)&gt;$U$5,"",INDEX(X$13:X$512,SMALL(IF(($AB$13:$AB$512=$AB$5),ROW($A$9:$A$508)-ROW($A$9)+1,""),ROWS(E$9:E438)),,1))</f>
        <v/>
      </c>
      <c r="F438" s="59" t="str">
        <f t="array" ref="F438">IF(ROWS(F$9:F438)&gt;$U$5,"",INDEX(Y$13:Y$512,SMALL(IF(($AB$13:$AB$512=$AB$5),ROW($A$9:$A$508)-ROW($A$9)+1,""),ROWS(F$9:F438)),,1))</f>
        <v/>
      </c>
      <c r="G438" s="59" t="str">
        <f t="array" ref="G438">IF(ROWS(G$9:G438)&gt;$U$5,"",INDEX(AB$13:AB$512,SMALL(IF(($AB$13:$AB$512=$AB$5),ROW($A$9:$A$508)-ROW($A$9)+1,""),ROWS(G$9:G438)),,1))</f>
        <v/>
      </c>
      <c r="H438" s="325" t="str">
        <f t="array" ref="H438">IF(ROWS(H$9:H438)&gt;$U$5,"",INDEX(AC$13:AC$512,SMALL(IF(($AB$13:$AB$512=$AB$5),ROW($A$9:$A$508)-ROW($A$9)+1,""),ROWS(H$9:H438)),,1))</f>
        <v/>
      </c>
      <c r="I438" s="105"/>
      <c r="J438" s="105"/>
      <c r="K438" s="105"/>
      <c r="L438" s="105"/>
      <c r="M438" s="136"/>
      <c r="T438" s="44">
        <f>Nut_StatusTool!A432</f>
        <v>426</v>
      </c>
      <c r="U438" s="44">
        <f>Nut_StatusTool!B432</f>
        <v>0</v>
      </c>
      <c r="V438" s="44">
        <f>Nut_StatusTool!C432</f>
        <v>0</v>
      </c>
      <c r="W438" s="44">
        <f>Nut_StatusTool!D432</f>
        <v>0</v>
      </c>
      <c r="X438" s="44">
        <f>Nut_StatusTool!F432</f>
        <v>0</v>
      </c>
      <c r="Y438" s="285" t="str">
        <f>Nut_StatusTool!K432</f>
        <v/>
      </c>
      <c r="Z438" s="44" t="str">
        <f>Nut_StatusTool!L432</f>
        <v/>
      </c>
      <c r="AA438" s="44" t="str">
        <f>Nut_StatusTool!M432</f>
        <v/>
      </c>
      <c r="AB438" s="44" t="str">
        <f>Nut_StatusTool!N432</f>
        <v/>
      </c>
      <c r="AC438" s="44">
        <f>Nut_StatusTool!I432</f>
        <v>0</v>
      </c>
      <c r="AD438" s="44">
        <f>Nut_StatusTool!J432</f>
        <v>0</v>
      </c>
    </row>
    <row r="439" spans="1:30" ht="20.100000000000001" customHeight="1">
      <c r="A439" s="59" t="str">
        <f t="array" ref="A439">IF(ROWS(A$9:A439)&gt;$U$5,"",INDEX(T$13:T$512,SMALL(IF(($AB$13:$AB$512=$AB$5),ROW($A$9:$A$508)-ROW($A$9)+1,""),ROWS(A$9:A439)),,1))</f>
        <v/>
      </c>
      <c r="B439" s="389" t="str">
        <f t="array" ref="B439">IF(ROWS(B$9:B439)&gt;$U$5,"",INDEX(U$13:U$512,SMALL(IF(($AB$13:$AB$512=$AB$5),ROW($A$9:$A$508)-ROW($A$9)+1,""),ROWS(B$9:B439)),,1))</f>
        <v/>
      </c>
      <c r="C439" s="389" t="str">
        <f t="array" ref="C439">IF(ROWS(C$9:C439)&gt;$U$5,"",INDEX(V$13:V$512,SMALL(IF(($AB$13:$AB$512=$AB$5),ROW($A$9:$A$508)-ROW($A$9)+1,""),ROWS(C$9:C439)),,1))</f>
        <v/>
      </c>
      <c r="D439" s="30" t="str">
        <f t="array" ref="D439">IF(ROWS(D$9:D439)&gt;$U$5,"",INDEX(W$13:W$512,SMALL(IF(($AB$13:$AB$512=$AB$5),ROW($A$9:$A$508)-ROW($A$9)+1,""),ROWS(D$9:D439)),,1))</f>
        <v/>
      </c>
      <c r="E439" s="59" t="str">
        <f t="array" ref="E439">IF(ROWS(E$9:E439)&gt;$U$5,"",INDEX(X$13:X$512,SMALL(IF(($AB$13:$AB$512=$AB$5),ROW($A$9:$A$508)-ROW($A$9)+1,""),ROWS(E$9:E439)),,1))</f>
        <v/>
      </c>
      <c r="F439" s="59" t="str">
        <f t="array" ref="F439">IF(ROWS(F$9:F439)&gt;$U$5,"",INDEX(Y$13:Y$512,SMALL(IF(($AB$13:$AB$512=$AB$5),ROW($A$9:$A$508)-ROW($A$9)+1,""),ROWS(F$9:F439)),,1))</f>
        <v/>
      </c>
      <c r="G439" s="59" t="str">
        <f t="array" ref="G439">IF(ROWS(G$9:G439)&gt;$U$5,"",INDEX(AB$13:AB$512,SMALL(IF(($AB$13:$AB$512=$AB$5),ROW($A$9:$A$508)-ROW($A$9)+1,""),ROWS(G$9:G439)),,1))</f>
        <v/>
      </c>
      <c r="H439" s="325" t="str">
        <f t="array" ref="H439">IF(ROWS(H$9:H439)&gt;$U$5,"",INDEX(AC$13:AC$512,SMALL(IF(($AB$13:$AB$512=$AB$5),ROW($A$9:$A$508)-ROW($A$9)+1,""),ROWS(H$9:H439)),,1))</f>
        <v/>
      </c>
      <c r="I439" s="105"/>
      <c r="J439" s="105"/>
      <c r="K439" s="105"/>
      <c r="L439" s="105"/>
      <c r="M439" s="136"/>
      <c r="T439" s="44">
        <f>Nut_StatusTool!A433</f>
        <v>427</v>
      </c>
      <c r="U439" s="44">
        <f>Nut_StatusTool!B433</f>
        <v>0</v>
      </c>
      <c r="V439" s="44">
        <f>Nut_StatusTool!C433</f>
        <v>0</v>
      </c>
      <c r="W439" s="44">
        <f>Nut_StatusTool!D433</f>
        <v>0</v>
      </c>
      <c r="X439" s="44">
        <f>Nut_StatusTool!F433</f>
        <v>0</v>
      </c>
      <c r="Y439" s="285" t="str">
        <f>Nut_StatusTool!K433</f>
        <v/>
      </c>
      <c r="Z439" s="44" t="str">
        <f>Nut_StatusTool!L433</f>
        <v/>
      </c>
      <c r="AA439" s="44" t="str">
        <f>Nut_StatusTool!M433</f>
        <v/>
      </c>
      <c r="AB439" s="44" t="str">
        <f>Nut_StatusTool!N433</f>
        <v/>
      </c>
      <c r="AC439" s="44">
        <f>Nut_StatusTool!I433</f>
        <v>0</v>
      </c>
      <c r="AD439" s="44">
        <f>Nut_StatusTool!J433</f>
        <v>0</v>
      </c>
    </row>
    <row r="440" spans="1:30" ht="20.100000000000001" customHeight="1">
      <c r="A440" s="59" t="str">
        <f t="array" ref="A440">IF(ROWS(A$9:A440)&gt;$U$5,"",INDEX(T$13:T$512,SMALL(IF(($AB$13:$AB$512=$AB$5),ROW($A$9:$A$508)-ROW($A$9)+1,""),ROWS(A$9:A440)),,1))</f>
        <v/>
      </c>
      <c r="B440" s="389" t="str">
        <f t="array" ref="B440">IF(ROWS(B$9:B440)&gt;$U$5,"",INDEX(U$13:U$512,SMALL(IF(($AB$13:$AB$512=$AB$5),ROW($A$9:$A$508)-ROW($A$9)+1,""),ROWS(B$9:B440)),,1))</f>
        <v/>
      </c>
      <c r="C440" s="389" t="str">
        <f t="array" ref="C440">IF(ROWS(C$9:C440)&gt;$U$5,"",INDEX(V$13:V$512,SMALL(IF(($AB$13:$AB$512=$AB$5),ROW($A$9:$A$508)-ROW($A$9)+1,""),ROWS(C$9:C440)),,1))</f>
        <v/>
      </c>
      <c r="D440" s="30" t="str">
        <f t="array" ref="D440">IF(ROWS(D$9:D440)&gt;$U$5,"",INDEX(W$13:W$512,SMALL(IF(($AB$13:$AB$512=$AB$5),ROW($A$9:$A$508)-ROW($A$9)+1,""),ROWS(D$9:D440)),,1))</f>
        <v/>
      </c>
      <c r="E440" s="59" t="str">
        <f t="array" ref="E440">IF(ROWS(E$9:E440)&gt;$U$5,"",INDEX(X$13:X$512,SMALL(IF(($AB$13:$AB$512=$AB$5),ROW($A$9:$A$508)-ROW($A$9)+1,""),ROWS(E$9:E440)),,1))</f>
        <v/>
      </c>
      <c r="F440" s="59" t="str">
        <f t="array" ref="F440">IF(ROWS(F$9:F440)&gt;$U$5,"",INDEX(Y$13:Y$512,SMALL(IF(($AB$13:$AB$512=$AB$5),ROW($A$9:$A$508)-ROW($A$9)+1,""),ROWS(F$9:F440)),,1))</f>
        <v/>
      </c>
      <c r="G440" s="59" t="str">
        <f t="array" ref="G440">IF(ROWS(G$9:G440)&gt;$U$5,"",INDEX(AB$13:AB$512,SMALL(IF(($AB$13:$AB$512=$AB$5),ROW($A$9:$A$508)-ROW($A$9)+1,""),ROWS(G$9:G440)),,1))</f>
        <v/>
      </c>
      <c r="H440" s="325" t="str">
        <f t="array" ref="H440">IF(ROWS(H$9:H440)&gt;$U$5,"",INDEX(AC$13:AC$512,SMALL(IF(($AB$13:$AB$512=$AB$5),ROW($A$9:$A$508)-ROW($A$9)+1,""),ROWS(H$9:H440)),,1))</f>
        <v/>
      </c>
      <c r="I440" s="105"/>
      <c r="J440" s="105"/>
      <c r="K440" s="105"/>
      <c r="L440" s="105"/>
      <c r="M440" s="136"/>
      <c r="T440" s="44">
        <f>Nut_StatusTool!A434</f>
        <v>428</v>
      </c>
      <c r="U440" s="44">
        <f>Nut_StatusTool!B434</f>
        <v>0</v>
      </c>
      <c r="V440" s="44">
        <f>Nut_StatusTool!C434</f>
        <v>0</v>
      </c>
      <c r="W440" s="44">
        <f>Nut_StatusTool!D434</f>
        <v>0</v>
      </c>
      <c r="X440" s="44">
        <f>Nut_StatusTool!F434</f>
        <v>0</v>
      </c>
      <c r="Y440" s="285" t="str">
        <f>Nut_StatusTool!K434</f>
        <v/>
      </c>
      <c r="Z440" s="44" t="str">
        <f>Nut_StatusTool!L434</f>
        <v/>
      </c>
      <c r="AA440" s="44" t="str">
        <f>Nut_StatusTool!M434</f>
        <v/>
      </c>
      <c r="AB440" s="44" t="str">
        <f>Nut_StatusTool!N434</f>
        <v/>
      </c>
      <c r="AC440" s="44">
        <f>Nut_StatusTool!I434</f>
        <v>0</v>
      </c>
      <c r="AD440" s="44">
        <f>Nut_StatusTool!J434</f>
        <v>0</v>
      </c>
    </row>
    <row r="441" spans="1:30" ht="20.100000000000001" customHeight="1">
      <c r="A441" s="59" t="str">
        <f t="array" ref="A441">IF(ROWS(A$9:A441)&gt;$U$5,"",INDEX(T$13:T$512,SMALL(IF(($AB$13:$AB$512=$AB$5),ROW($A$9:$A$508)-ROW($A$9)+1,""),ROWS(A$9:A441)),,1))</f>
        <v/>
      </c>
      <c r="B441" s="389" t="str">
        <f t="array" ref="B441">IF(ROWS(B$9:B441)&gt;$U$5,"",INDEX(U$13:U$512,SMALL(IF(($AB$13:$AB$512=$AB$5),ROW($A$9:$A$508)-ROW($A$9)+1,""),ROWS(B$9:B441)),,1))</f>
        <v/>
      </c>
      <c r="C441" s="389" t="str">
        <f t="array" ref="C441">IF(ROWS(C$9:C441)&gt;$U$5,"",INDEX(V$13:V$512,SMALL(IF(($AB$13:$AB$512=$AB$5),ROW($A$9:$A$508)-ROW($A$9)+1,""),ROWS(C$9:C441)),,1))</f>
        <v/>
      </c>
      <c r="D441" s="30" t="str">
        <f t="array" ref="D441">IF(ROWS(D$9:D441)&gt;$U$5,"",INDEX(W$13:W$512,SMALL(IF(($AB$13:$AB$512=$AB$5),ROW($A$9:$A$508)-ROW($A$9)+1,""),ROWS(D$9:D441)),,1))</f>
        <v/>
      </c>
      <c r="E441" s="59" t="str">
        <f t="array" ref="E441">IF(ROWS(E$9:E441)&gt;$U$5,"",INDEX(X$13:X$512,SMALL(IF(($AB$13:$AB$512=$AB$5),ROW($A$9:$A$508)-ROW($A$9)+1,""),ROWS(E$9:E441)),,1))</f>
        <v/>
      </c>
      <c r="F441" s="59" t="str">
        <f t="array" ref="F441">IF(ROWS(F$9:F441)&gt;$U$5,"",INDEX(Y$13:Y$512,SMALL(IF(($AB$13:$AB$512=$AB$5),ROW($A$9:$A$508)-ROW($A$9)+1,""),ROWS(F$9:F441)),,1))</f>
        <v/>
      </c>
      <c r="G441" s="59" t="str">
        <f t="array" ref="G441">IF(ROWS(G$9:G441)&gt;$U$5,"",INDEX(AB$13:AB$512,SMALL(IF(($AB$13:$AB$512=$AB$5),ROW($A$9:$A$508)-ROW($A$9)+1,""),ROWS(G$9:G441)),,1))</f>
        <v/>
      </c>
      <c r="H441" s="325" t="str">
        <f t="array" ref="H441">IF(ROWS(H$9:H441)&gt;$U$5,"",INDEX(AC$13:AC$512,SMALL(IF(($AB$13:$AB$512=$AB$5),ROW($A$9:$A$508)-ROW($A$9)+1,""),ROWS(H$9:H441)),,1))</f>
        <v/>
      </c>
      <c r="I441" s="105"/>
      <c r="J441" s="105"/>
      <c r="K441" s="105"/>
      <c r="L441" s="105"/>
      <c r="M441" s="136"/>
      <c r="T441" s="44">
        <f>Nut_StatusTool!A435</f>
        <v>429</v>
      </c>
      <c r="U441" s="44">
        <f>Nut_StatusTool!B435</f>
        <v>0</v>
      </c>
      <c r="V441" s="44">
        <f>Nut_StatusTool!C435</f>
        <v>0</v>
      </c>
      <c r="W441" s="44">
        <f>Nut_StatusTool!D435</f>
        <v>0</v>
      </c>
      <c r="X441" s="44">
        <f>Nut_StatusTool!F435</f>
        <v>0</v>
      </c>
      <c r="Y441" s="285" t="str">
        <f>Nut_StatusTool!K435</f>
        <v/>
      </c>
      <c r="Z441" s="44" t="str">
        <f>Nut_StatusTool!L435</f>
        <v/>
      </c>
      <c r="AA441" s="44" t="str">
        <f>Nut_StatusTool!M435</f>
        <v/>
      </c>
      <c r="AB441" s="44" t="str">
        <f>Nut_StatusTool!N435</f>
        <v/>
      </c>
      <c r="AC441" s="44">
        <f>Nut_StatusTool!I435</f>
        <v>0</v>
      </c>
      <c r="AD441" s="44">
        <f>Nut_StatusTool!J435</f>
        <v>0</v>
      </c>
    </row>
    <row r="442" spans="1:30" ht="20.100000000000001" customHeight="1">
      <c r="A442" s="59" t="str">
        <f t="array" ref="A442">IF(ROWS(A$9:A442)&gt;$U$5,"",INDEX(T$13:T$512,SMALL(IF(($AB$13:$AB$512=$AB$5),ROW($A$9:$A$508)-ROW($A$9)+1,""),ROWS(A$9:A442)),,1))</f>
        <v/>
      </c>
      <c r="B442" s="389" t="str">
        <f t="array" ref="B442">IF(ROWS(B$9:B442)&gt;$U$5,"",INDEX(U$13:U$512,SMALL(IF(($AB$13:$AB$512=$AB$5),ROW($A$9:$A$508)-ROW($A$9)+1,""),ROWS(B$9:B442)),,1))</f>
        <v/>
      </c>
      <c r="C442" s="389" t="str">
        <f t="array" ref="C442">IF(ROWS(C$9:C442)&gt;$U$5,"",INDEX(V$13:V$512,SMALL(IF(($AB$13:$AB$512=$AB$5),ROW($A$9:$A$508)-ROW($A$9)+1,""),ROWS(C$9:C442)),,1))</f>
        <v/>
      </c>
      <c r="D442" s="30" t="str">
        <f t="array" ref="D442">IF(ROWS(D$9:D442)&gt;$U$5,"",INDEX(W$13:W$512,SMALL(IF(($AB$13:$AB$512=$AB$5),ROW($A$9:$A$508)-ROW($A$9)+1,""),ROWS(D$9:D442)),,1))</f>
        <v/>
      </c>
      <c r="E442" s="59" t="str">
        <f t="array" ref="E442">IF(ROWS(E$9:E442)&gt;$U$5,"",INDEX(X$13:X$512,SMALL(IF(($AB$13:$AB$512=$AB$5),ROW($A$9:$A$508)-ROW($A$9)+1,""),ROWS(E$9:E442)),,1))</f>
        <v/>
      </c>
      <c r="F442" s="59" t="str">
        <f t="array" ref="F442">IF(ROWS(F$9:F442)&gt;$U$5,"",INDEX(Y$13:Y$512,SMALL(IF(($AB$13:$AB$512=$AB$5),ROW($A$9:$A$508)-ROW($A$9)+1,""),ROWS(F$9:F442)),,1))</f>
        <v/>
      </c>
      <c r="G442" s="59" t="str">
        <f t="array" ref="G442">IF(ROWS(G$9:G442)&gt;$U$5,"",INDEX(AB$13:AB$512,SMALL(IF(($AB$13:$AB$512=$AB$5),ROW($A$9:$A$508)-ROW($A$9)+1,""),ROWS(G$9:G442)),,1))</f>
        <v/>
      </c>
      <c r="H442" s="325" t="str">
        <f t="array" ref="H442">IF(ROWS(H$9:H442)&gt;$U$5,"",INDEX(AC$13:AC$512,SMALL(IF(($AB$13:$AB$512=$AB$5),ROW($A$9:$A$508)-ROW($A$9)+1,""),ROWS(H$9:H442)),,1))</f>
        <v/>
      </c>
      <c r="I442" s="105"/>
      <c r="J442" s="105"/>
      <c r="K442" s="105"/>
      <c r="L442" s="105"/>
      <c r="M442" s="136"/>
      <c r="T442" s="44">
        <f>Nut_StatusTool!A436</f>
        <v>430</v>
      </c>
      <c r="U442" s="44">
        <f>Nut_StatusTool!B436</f>
        <v>0</v>
      </c>
      <c r="V442" s="44">
        <f>Nut_StatusTool!C436</f>
        <v>0</v>
      </c>
      <c r="W442" s="44">
        <f>Nut_StatusTool!D436</f>
        <v>0</v>
      </c>
      <c r="X442" s="44">
        <f>Nut_StatusTool!F436</f>
        <v>0</v>
      </c>
      <c r="Y442" s="285" t="str">
        <f>Nut_StatusTool!K436</f>
        <v/>
      </c>
      <c r="Z442" s="44" t="str">
        <f>Nut_StatusTool!L436</f>
        <v/>
      </c>
      <c r="AA442" s="44" t="str">
        <f>Nut_StatusTool!M436</f>
        <v/>
      </c>
      <c r="AB442" s="44" t="str">
        <f>Nut_StatusTool!N436</f>
        <v/>
      </c>
      <c r="AC442" s="44">
        <f>Nut_StatusTool!I436</f>
        <v>0</v>
      </c>
      <c r="AD442" s="44">
        <f>Nut_StatusTool!J436</f>
        <v>0</v>
      </c>
    </row>
    <row r="443" spans="1:30" ht="20.100000000000001" customHeight="1">
      <c r="A443" s="59" t="str">
        <f t="array" ref="A443">IF(ROWS(A$9:A443)&gt;$U$5,"",INDEX(T$13:T$512,SMALL(IF(($AB$13:$AB$512=$AB$5),ROW($A$9:$A$508)-ROW($A$9)+1,""),ROWS(A$9:A443)),,1))</f>
        <v/>
      </c>
      <c r="B443" s="389" t="str">
        <f t="array" ref="B443">IF(ROWS(B$9:B443)&gt;$U$5,"",INDEX(U$13:U$512,SMALL(IF(($AB$13:$AB$512=$AB$5),ROW($A$9:$A$508)-ROW($A$9)+1,""),ROWS(B$9:B443)),,1))</f>
        <v/>
      </c>
      <c r="C443" s="389" t="str">
        <f t="array" ref="C443">IF(ROWS(C$9:C443)&gt;$U$5,"",INDEX(V$13:V$512,SMALL(IF(($AB$13:$AB$512=$AB$5),ROW($A$9:$A$508)-ROW($A$9)+1,""),ROWS(C$9:C443)),,1))</f>
        <v/>
      </c>
      <c r="D443" s="30" t="str">
        <f t="array" ref="D443">IF(ROWS(D$9:D443)&gt;$U$5,"",INDEX(W$13:W$512,SMALL(IF(($AB$13:$AB$512=$AB$5),ROW($A$9:$A$508)-ROW($A$9)+1,""),ROWS(D$9:D443)),,1))</f>
        <v/>
      </c>
      <c r="E443" s="59" t="str">
        <f t="array" ref="E443">IF(ROWS(E$9:E443)&gt;$U$5,"",INDEX(X$13:X$512,SMALL(IF(($AB$13:$AB$512=$AB$5),ROW($A$9:$A$508)-ROW($A$9)+1,""),ROWS(E$9:E443)),,1))</f>
        <v/>
      </c>
      <c r="F443" s="59" t="str">
        <f t="array" ref="F443">IF(ROWS(F$9:F443)&gt;$U$5,"",INDEX(Y$13:Y$512,SMALL(IF(($AB$13:$AB$512=$AB$5),ROW($A$9:$A$508)-ROW($A$9)+1,""),ROWS(F$9:F443)),,1))</f>
        <v/>
      </c>
      <c r="G443" s="59" t="str">
        <f t="array" ref="G443">IF(ROWS(G$9:G443)&gt;$U$5,"",INDEX(AB$13:AB$512,SMALL(IF(($AB$13:$AB$512=$AB$5),ROW($A$9:$A$508)-ROW($A$9)+1,""),ROWS(G$9:G443)),,1))</f>
        <v/>
      </c>
      <c r="H443" s="325" t="str">
        <f t="array" ref="H443">IF(ROWS(H$9:H443)&gt;$U$5,"",INDEX(AC$13:AC$512,SMALL(IF(($AB$13:$AB$512=$AB$5),ROW($A$9:$A$508)-ROW($A$9)+1,""),ROWS(H$9:H443)),,1))</f>
        <v/>
      </c>
      <c r="I443" s="105"/>
      <c r="J443" s="105"/>
      <c r="K443" s="105"/>
      <c r="L443" s="105"/>
      <c r="M443" s="136"/>
      <c r="T443" s="44">
        <f>Nut_StatusTool!A437</f>
        <v>431</v>
      </c>
      <c r="U443" s="44">
        <f>Nut_StatusTool!B437</f>
        <v>0</v>
      </c>
      <c r="V443" s="44">
        <f>Nut_StatusTool!C437</f>
        <v>0</v>
      </c>
      <c r="W443" s="44">
        <f>Nut_StatusTool!D437</f>
        <v>0</v>
      </c>
      <c r="X443" s="44">
        <f>Nut_StatusTool!F437</f>
        <v>0</v>
      </c>
      <c r="Y443" s="285" t="str">
        <f>Nut_StatusTool!K437</f>
        <v/>
      </c>
      <c r="Z443" s="44" t="str">
        <f>Nut_StatusTool!L437</f>
        <v/>
      </c>
      <c r="AA443" s="44" t="str">
        <f>Nut_StatusTool!M437</f>
        <v/>
      </c>
      <c r="AB443" s="44" t="str">
        <f>Nut_StatusTool!N437</f>
        <v/>
      </c>
      <c r="AC443" s="44">
        <f>Nut_StatusTool!I437</f>
        <v>0</v>
      </c>
      <c r="AD443" s="44">
        <f>Nut_StatusTool!J437</f>
        <v>0</v>
      </c>
    </row>
    <row r="444" spans="1:30" ht="20.100000000000001" customHeight="1">
      <c r="A444" s="59" t="str">
        <f t="array" ref="A444">IF(ROWS(A$9:A444)&gt;$U$5,"",INDEX(T$13:T$512,SMALL(IF(($AB$13:$AB$512=$AB$5),ROW($A$9:$A$508)-ROW($A$9)+1,""),ROWS(A$9:A444)),,1))</f>
        <v/>
      </c>
      <c r="B444" s="389" t="str">
        <f t="array" ref="B444">IF(ROWS(B$9:B444)&gt;$U$5,"",INDEX(U$13:U$512,SMALL(IF(($AB$13:$AB$512=$AB$5),ROW($A$9:$A$508)-ROW($A$9)+1,""),ROWS(B$9:B444)),,1))</f>
        <v/>
      </c>
      <c r="C444" s="389" t="str">
        <f t="array" ref="C444">IF(ROWS(C$9:C444)&gt;$U$5,"",INDEX(V$13:V$512,SMALL(IF(($AB$13:$AB$512=$AB$5),ROW($A$9:$A$508)-ROW($A$9)+1,""),ROWS(C$9:C444)),,1))</f>
        <v/>
      </c>
      <c r="D444" s="30" t="str">
        <f t="array" ref="D444">IF(ROWS(D$9:D444)&gt;$U$5,"",INDEX(W$13:W$512,SMALL(IF(($AB$13:$AB$512=$AB$5),ROW($A$9:$A$508)-ROW($A$9)+1,""),ROWS(D$9:D444)),,1))</f>
        <v/>
      </c>
      <c r="E444" s="59" t="str">
        <f t="array" ref="E444">IF(ROWS(E$9:E444)&gt;$U$5,"",INDEX(X$13:X$512,SMALL(IF(($AB$13:$AB$512=$AB$5),ROW($A$9:$A$508)-ROW($A$9)+1,""),ROWS(E$9:E444)),,1))</f>
        <v/>
      </c>
      <c r="F444" s="59" t="str">
        <f t="array" ref="F444">IF(ROWS(F$9:F444)&gt;$U$5,"",INDEX(Y$13:Y$512,SMALL(IF(($AB$13:$AB$512=$AB$5),ROW($A$9:$A$508)-ROW($A$9)+1,""),ROWS(F$9:F444)),,1))</f>
        <v/>
      </c>
      <c r="G444" s="59" t="str">
        <f t="array" ref="G444">IF(ROWS(G$9:G444)&gt;$U$5,"",INDEX(AB$13:AB$512,SMALL(IF(($AB$13:$AB$512=$AB$5),ROW($A$9:$A$508)-ROW($A$9)+1,""),ROWS(G$9:G444)),,1))</f>
        <v/>
      </c>
      <c r="H444" s="325" t="str">
        <f t="array" ref="H444">IF(ROWS(H$9:H444)&gt;$U$5,"",INDEX(AC$13:AC$512,SMALL(IF(($AB$13:$AB$512=$AB$5),ROW($A$9:$A$508)-ROW($A$9)+1,""),ROWS(H$9:H444)),,1))</f>
        <v/>
      </c>
      <c r="I444" s="105"/>
      <c r="J444" s="105"/>
      <c r="K444" s="105"/>
      <c r="L444" s="105"/>
      <c r="M444" s="136"/>
      <c r="T444" s="44">
        <f>Nut_StatusTool!A438</f>
        <v>432</v>
      </c>
      <c r="U444" s="44">
        <f>Nut_StatusTool!B438</f>
        <v>0</v>
      </c>
      <c r="V444" s="44">
        <f>Nut_StatusTool!C438</f>
        <v>0</v>
      </c>
      <c r="W444" s="44">
        <f>Nut_StatusTool!D438</f>
        <v>0</v>
      </c>
      <c r="X444" s="44">
        <f>Nut_StatusTool!F438</f>
        <v>0</v>
      </c>
      <c r="Y444" s="285" t="str">
        <f>Nut_StatusTool!K438</f>
        <v/>
      </c>
      <c r="Z444" s="44" t="str">
        <f>Nut_StatusTool!L438</f>
        <v/>
      </c>
      <c r="AA444" s="44" t="str">
        <f>Nut_StatusTool!M438</f>
        <v/>
      </c>
      <c r="AB444" s="44" t="str">
        <f>Nut_StatusTool!N438</f>
        <v/>
      </c>
      <c r="AC444" s="44">
        <f>Nut_StatusTool!I438</f>
        <v>0</v>
      </c>
      <c r="AD444" s="44">
        <f>Nut_StatusTool!J438</f>
        <v>0</v>
      </c>
    </row>
    <row r="445" spans="1:30" ht="20.100000000000001" customHeight="1">
      <c r="A445" s="59" t="str">
        <f t="array" ref="A445">IF(ROWS(A$9:A445)&gt;$U$5,"",INDEX(T$13:T$512,SMALL(IF(($AB$13:$AB$512=$AB$5),ROW($A$9:$A$508)-ROW($A$9)+1,""),ROWS(A$9:A445)),,1))</f>
        <v/>
      </c>
      <c r="B445" s="389" t="str">
        <f t="array" ref="B445">IF(ROWS(B$9:B445)&gt;$U$5,"",INDEX(U$13:U$512,SMALL(IF(($AB$13:$AB$512=$AB$5),ROW($A$9:$A$508)-ROW($A$9)+1,""),ROWS(B$9:B445)),,1))</f>
        <v/>
      </c>
      <c r="C445" s="389" t="str">
        <f t="array" ref="C445">IF(ROWS(C$9:C445)&gt;$U$5,"",INDEX(V$13:V$512,SMALL(IF(($AB$13:$AB$512=$AB$5),ROW($A$9:$A$508)-ROW($A$9)+1,""),ROWS(C$9:C445)),,1))</f>
        <v/>
      </c>
      <c r="D445" s="30" t="str">
        <f t="array" ref="D445">IF(ROWS(D$9:D445)&gt;$U$5,"",INDEX(W$13:W$512,SMALL(IF(($AB$13:$AB$512=$AB$5),ROW($A$9:$A$508)-ROW($A$9)+1,""),ROWS(D$9:D445)),,1))</f>
        <v/>
      </c>
      <c r="E445" s="59" t="str">
        <f t="array" ref="E445">IF(ROWS(E$9:E445)&gt;$U$5,"",INDEX(X$13:X$512,SMALL(IF(($AB$13:$AB$512=$AB$5),ROW($A$9:$A$508)-ROW($A$9)+1,""),ROWS(E$9:E445)),,1))</f>
        <v/>
      </c>
      <c r="F445" s="59" t="str">
        <f t="array" ref="F445">IF(ROWS(F$9:F445)&gt;$U$5,"",INDEX(Y$13:Y$512,SMALL(IF(($AB$13:$AB$512=$AB$5),ROW($A$9:$A$508)-ROW($A$9)+1,""),ROWS(F$9:F445)),,1))</f>
        <v/>
      </c>
      <c r="G445" s="59" t="str">
        <f t="array" ref="G445">IF(ROWS(G$9:G445)&gt;$U$5,"",INDEX(AB$13:AB$512,SMALL(IF(($AB$13:$AB$512=$AB$5),ROW($A$9:$A$508)-ROW($A$9)+1,""),ROWS(G$9:G445)),,1))</f>
        <v/>
      </c>
      <c r="H445" s="325" t="str">
        <f t="array" ref="H445">IF(ROWS(H$9:H445)&gt;$U$5,"",INDEX(AC$13:AC$512,SMALL(IF(($AB$13:$AB$512=$AB$5),ROW($A$9:$A$508)-ROW($A$9)+1,""),ROWS(H$9:H445)),,1))</f>
        <v/>
      </c>
      <c r="I445" s="105"/>
      <c r="J445" s="105"/>
      <c r="K445" s="105"/>
      <c r="L445" s="105"/>
      <c r="M445" s="136"/>
      <c r="T445" s="44">
        <f>Nut_StatusTool!A439</f>
        <v>433</v>
      </c>
      <c r="U445" s="44">
        <f>Nut_StatusTool!B439</f>
        <v>0</v>
      </c>
      <c r="V445" s="44">
        <f>Nut_StatusTool!C439</f>
        <v>0</v>
      </c>
      <c r="W445" s="44">
        <f>Nut_StatusTool!D439</f>
        <v>0</v>
      </c>
      <c r="X445" s="44">
        <f>Nut_StatusTool!F439</f>
        <v>0</v>
      </c>
      <c r="Y445" s="285" t="str">
        <f>Nut_StatusTool!K439</f>
        <v/>
      </c>
      <c r="Z445" s="44" t="str">
        <f>Nut_StatusTool!L439</f>
        <v/>
      </c>
      <c r="AA445" s="44" t="str">
        <f>Nut_StatusTool!M439</f>
        <v/>
      </c>
      <c r="AB445" s="44" t="str">
        <f>Nut_StatusTool!N439</f>
        <v/>
      </c>
      <c r="AC445" s="44">
        <f>Nut_StatusTool!I439</f>
        <v>0</v>
      </c>
      <c r="AD445" s="44">
        <f>Nut_StatusTool!J439</f>
        <v>0</v>
      </c>
    </row>
    <row r="446" spans="1:30" ht="20.100000000000001" customHeight="1">
      <c r="A446" s="59" t="str">
        <f t="array" ref="A446">IF(ROWS(A$9:A446)&gt;$U$5,"",INDEX(T$13:T$512,SMALL(IF(($AB$13:$AB$512=$AB$5),ROW($A$9:$A$508)-ROW($A$9)+1,""),ROWS(A$9:A446)),,1))</f>
        <v/>
      </c>
      <c r="B446" s="389" t="str">
        <f t="array" ref="B446">IF(ROWS(B$9:B446)&gt;$U$5,"",INDEX(U$13:U$512,SMALL(IF(($AB$13:$AB$512=$AB$5),ROW($A$9:$A$508)-ROW($A$9)+1,""),ROWS(B$9:B446)),,1))</f>
        <v/>
      </c>
      <c r="C446" s="389" t="str">
        <f t="array" ref="C446">IF(ROWS(C$9:C446)&gt;$U$5,"",INDEX(V$13:V$512,SMALL(IF(($AB$13:$AB$512=$AB$5),ROW($A$9:$A$508)-ROW($A$9)+1,""),ROWS(C$9:C446)),,1))</f>
        <v/>
      </c>
      <c r="D446" s="30" t="str">
        <f t="array" ref="D446">IF(ROWS(D$9:D446)&gt;$U$5,"",INDEX(W$13:W$512,SMALL(IF(($AB$13:$AB$512=$AB$5),ROW($A$9:$A$508)-ROW($A$9)+1,""),ROWS(D$9:D446)),,1))</f>
        <v/>
      </c>
      <c r="E446" s="59" t="str">
        <f t="array" ref="E446">IF(ROWS(E$9:E446)&gt;$U$5,"",INDEX(X$13:X$512,SMALL(IF(($AB$13:$AB$512=$AB$5),ROW($A$9:$A$508)-ROW($A$9)+1,""),ROWS(E$9:E446)),,1))</f>
        <v/>
      </c>
      <c r="F446" s="59" t="str">
        <f t="array" ref="F446">IF(ROWS(F$9:F446)&gt;$U$5,"",INDEX(Y$13:Y$512,SMALL(IF(($AB$13:$AB$512=$AB$5),ROW($A$9:$A$508)-ROW($A$9)+1,""),ROWS(F$9:F446)),,1))</f>
        <v/>
      </c>
      <c r="G446" s="59" t="str">
        <f t="array" ref="G446">IF(ROWS(G$9:G446)&gt;$U$5,"",INDEX(AB$13:AB$512,SMALL(IF(($AB$13:$AB$512=$AB$5),ROW($A$9:$A$508)-ROW($A$9)+1,""),ROWS(G$9:G446)),,1))</f>
        <v/>
      </c>
      <c r="H446" s="325" t="str">
        <f t="array" ref="H446">IF(ROWS(H$9:H446)&gt;$U$5,"",INDEX(AC$13:AC$512,SMALL(IF(($AB$13:$AB$512=$AB$5),ROW($A$9:$A$508)-ROW($A$9)+1,""),ROWS(H$9:H446)),,1))</f>
        <v/>
      </c>
      <c r="I446" s="105"/>
      <c r="J446" s="105"/>
      <c r="K446" s="105"/>
      <c r="L446" s="105"/>
      <c r="M446" s="136"/>
      <c r="T446" s="44">
        <f>Nut_StatusTool!A440</f>
        <v>434</v>
      </c>
      <c r="U446" s="44">
        <f>Nut_StatusTool!B440</f>
        <v>0</v>
      </c>
      <c r="V446" s="44">
        <f>Nut_StatusTool!C440</f>
        <v>0</v>
      </c>
      <c r="W446" s="44">
        <f>Nut_StatusTool!D440</f>
        <v>0</v>
      </c>
      <c r="X446" s="44">
        <f>Nut_StatusTool!F440</f>
        <v>0</v>
      </c>
      <c r="Y446" s="285" t="str">
        <f>Nut_StatusTool!K440</f>
        <v/>
      </c>
      <c r="Z446" s="44" t="str">
        <f>Nut_StatusTool!L440</f>
        <v/>
      </c>
      <c r="AA446" s="44" t="str">
        <f>Nut_StatusTool!M440</f>
        <v/>
      </c>
      <c r="AB446" s="44" t="str">
        <f>Nut_StatusTool!N440</f>
        <v/>
      </c>
      <c r="AC446" s="44">
        <f>Nut_StatusTool!I440</f>
        <v>0</v>
      </c>
      <c r="AD446" s="44">
        <f>Nut_StatusTool!J440</f>
        <v>0</v>
      </c>
    </row>
    <row r="447" spans="1:30" ht="20.100000000000001" customHeight="1">
      <c r="A447" s="59" t="str">
        <f t="array" ref="A447">IF(ROWS(A$9:A447)&gt;$U$5,"",INDEX(T$13:T$512,SMALL(IF(($AB$13:$AB$512=$AB$5),ROW($A$9:$A$508)-ROW($A$9)+1,""),ROWS(A$9:A447)),,1))</f>
        <v/>
      </c>
      <c r="B447" s="389" t="str">
        <f t="array" ref="B447">IF(ROWS(B$9:B447)&gt;$U$5,"",INDEX(U$13:U$512,SMALL(IF(($AB$13:$AB$512=$AB$5),ROW($A$9:$A$508)-ROW($A$9)+1,""),ROWS(B$9:B447)),,1))</f>
        <v/>
      </c>
      <c r="C447" s="389" t="str">
        <f t="array" ref="C447">IF(ROWS(C$9:C447)&gt;$U$5,"",INDEX(V$13:V$512,SMALL(IF(($AB$13:$AB$512=$AB$5),ROW($A$9:$A$508)-ROW($A$9)+1,""),ROWS(C$9:C447)),,1))</f>
        <v/>
      </c>
      <c r="D447" s="30" t="str">
        <f t="array" ref="D447">IF(ROWS(D$9:D447)&gt;$U$5,"",INDEX(W$13:W$512,SMALL(IF(($AB$13:$AB$512=$AB$5),ROW($A$9:$A$508)-ROW($A$9)+1,""),ROWS(D$9:D447)),,1))</f>
        <v/>
      </c>
      <c r="E447" s="59" t="str">
        <f t="array" ref="E447">IF(ROWS(E$9:E447)&gt;$U$5,"",INDEX(X$13:X$512,SMALL(IF(($AB$13:$AB$512=$AB$5),ROW($A$9:$A$508)-ROW($A$9)+1,""),ROWS(E$9:E447)),,1))</f>
        <v/>
      </c>
      <c r="F447" s="59" t="str">
        <f t="array" ref="F447">IF(ROWS(F$9:F447)&gt;$U$5,"",INDEX(Y$13:Y$512,SMALL(IF(($AB$13:$AB$512=$AB$5),ROW($A$9:$A$508)-ROW($A$9)+1,""),ROWS(F$9:F447)),,1))</f>
        <v/>
      </c>
      <c r="G447" s="59" t="str">
        <f t="array" ref="G447">IF(ROWS(G$9:G447)&gt;$U$5,"",INDEX(AB$13:AB$512,SMALL(IF(($AB$13:$AB$512=$AB$5),ROW($A$9:$A$508)-ROW($A$9)+1,""),ROWS(G$9:G447)),,1))</f>
        <v/>
      </c>
      <c r="H447" s="325" t="str">
        <f t="array" ref="H447">IF(ROWS(H$9:H447)&gt;$U$5,"",INDEX(AC$13:AC$512,SMALL(IF(($AB$13:$AB$512=$AB$5),ROW($A$9:$A$508)-ROW($A$9)+1,""),ROWS(H$9:H447)),,1))</f>
        <v/>
      </c>
      <c r="I447" s="105"/>
      <c r="J447" s="105"/>
      <c r="K447" s="105"/>
      <c r="L447" s="105"/>
      <c r="M447" s="136"/>
      <c r="T447" s="44">
        <f>Nut_StatusTool!A441</f>
        <v>435</v>
      </c>
      <c r="U447" s="44">
        <f>Nut_StatusTool!B441</f>
        <v>0</v>
      </c>
      <c r="V447" s="44">
        <f>Nut_StatusTool!C441</f>
        <v>0</v>
      </c>
      <c r="W447" s="44">
        <f>Nut_StatusTool!D441</f>
        <v>0</v>
      </c>
      <c r="X447" s="44">
        <f>Nut_StatusTool!F441</f>
        <v>0</v>
      </c>
      <c r="Y447" s="285" t="str">
        <f>Nut_StatusTool!K441</f>
        <v/>
      </c>
      <c r="Z447" s="44" t="str">
        <f>Nut_StatusTool!L441</f>
        <v/>
      </c>
      <c r="AA447" s="44" t="str">
        <f>Nut_StatusTool!M441</f>
        <v/>
      </c>
      <c r="AB447" s="44" t="str">
        <f>Nut_StatusTool!N441</f>
        <v/>
      </c>
      <c r="AC447" s="44">
        <f>Nut_StatusTool!I441</f>
        <v>0</v>
      </c>
      <c r="AD447" s="44">
        <f>Nut_StatusTool!J441</f>
        <v>0</v>
      </c>
    </row>
    <row r="448" spans="1:30" ht="20.100000000000001" customHeight="1">
      <c r="A448" s="59" t="str">
        <f t="array" ref="A448">IF(ROWS(A$9:A448)&gt;$U$5,"",INDEX(T$13:T$512,SMALL(IF(($AB$13:$AB$512=$AB$5),ROW($A$9:$A$508)-ROW($A$9)+1,""),ROWS(A$9:A448)),,1))</f>
        <v/>
      </c>
      <c r="B448" s="389" t="str">
        <f t="array" ref="B448">IF(ROWS(B$9:B448)&gt;$U$5,"",INDEX(U$13:U$512,SMALL(IF(($AB$13:$AB$512=$AB$5),ROW($A$9:$A$508)-ROW($A$9)+1,""),ROWS(B$9:B448)),,1))</f>
        <v/>
      </c>
      <c r="C448" s="389" t="str">
        <f t="array" ref="C448">IF(ROWS(C$9:C448)&gt;$U$5,"",INDEX(V$13:V$512,SMALL(IF(($AB$13:$AB$512=$AB$5),ROW($A$9:$A$508)-ROW($A$9)+1,""),ROWS(C$9:C448)),,1))</f>
        <v/>
      </c>
      <c r="D448" s="30" t="str">
        <f t="array" ref="D448">IF(ROWS(D$9:D448)&gt;$U$5,"",INDEX(W$13:W$512,SMALL(IF(($AB$13:$AB$512=$AB$5),ROW($A$9:$A$508)-ROW($A$9)+1,""),ROWS(D$9:D448)),,1))</f>
        <v/>
      </c>
      <c r="E448" s="59" t="str">
        <f t="array" ref="E448">IF(ROWS(E$9:E448)&gt;$U$5,"",INDEX(X$13:X$512,SMALL(IF(($AB$13:$AB$512=$AB$5),ROW($A$9:$A$508)-ROW($A$9)+1,""),ROWS(E$9:E448)),,1))</f>
        <v/>
      </c>
      <c r="F448" s="59" t="str">
        <f t="array" ref="F448">IF(ROWS(F$9:F448)&gt;$U$5,"",INDEX(Y$13:Y$512,SMALL(IF(($AB$13:$AB$512=$AB$5),ROW($A$9:$A$508)-ROW($A$9)+1,""),ROWS(F$9:F448)),,1))</f>
        <v/>
      </c>
      <c r="G448" s="59" t="str">
        <f t="array" ref="G448">IF(ROWS(G$9:G448)&gt;$U$5,"",INDEX(AB$13:AB$512,SMALL(IF(($AB$13:$AB$512=$AB$5),ROW($A$9:$A$508)-ROW($A$9)+1,""),ROWS(G$9:G448)),,1))</f>
        <v/>
      </c>
      <c r="H448" s="325" t="str">
        <f t="array" ref="H448">IF(ROWS(H$9:H448)&gt;$U$5,"",INDEX(AC$13:AC$512,SMALL(IF(($AB$13:$AB$512=$AB$5),ROW($A$9:$A$508)-ROW($A$9)+1,""),ROWS(H$9:H448)),,1))</f>
        <v/>
      </c>
      <c r="I448" s="105"/>
      <c r="J448" s="105"/>
      <c r="K448" s="105"/>
      <c r="L448" s="105"/>
      <c r="M448" s="136"/>
      <c r="T448" s="44">
        <f>Nut_StatusTool!A442</f>
        <v>436</v>
      </c>
      <c r="U448" s="44">
        <f>Nut_StatusTool!B442</f>
        <v>0</v>
      </c>
      <c r="V448" s="44">
        <f>Nut_StatusTool!C442</f>
        <v>0</v>
      </c>
      <c r="W448" s="44">
        <f>Nut_StatusTool!D442</f>
        <v>0</v>
      </c>
      <c r="X448" s="44">
        <f>Nut_StatusTool!F442</f>
        <v>0</v>
      </c>
      <c r="Y448" s="285" t="str">
        <f>Nut_StatusTool!K442</f>
        <v/>
      </c>
      <c r="Z448" s="44" t="str">
        <f>Nut_StatusTool!L442</f>
        <v/>
      </c>
      <c r="AA448" s="44" t="str">
        <f>Nut_StatusTool!M442</f>
        <v/>
      </c>
      <c r="AB448" s="44" t="str">
        <f>Nut_StatusTool!N442</f>
        <v/>
      </c>
      <c r="AC448" s="44">
        <f>Nut_StatusTool!I442</f>
        <v>0</v>
      </c>
      <c r="AD448" s="44">
        <f>Nut_StatusTool!J442</f>
        <v>0</v>
      </c>
    </row>
    <row r="449" spans="1:30" ht="20.100000000000001" customHeight="1">
      <c r="A449" s="59" t="str">
        <f t="array" ref="A449">IF(ROWS(A$9:A449)&gt;$U$5,"",INDEX(T$13:T$512,SMALL(IF(($AB$13:$AB$512=$AB$5),ROW($A$9:$A$508)-ROW($A$9)+1,""),ROWS(A$9:A449)),,1))</f>
        <v/>
      </c>
      <c r="B449" s="389" t="str">
        <f t="array" ref="B449">IF(ROWS(B$9:B449)&gt;$U$5,"",INDEX(U$13:U$512,SMALL(IF(($AB$13:$AB$512=$AB$5),ROW($A$9:$A$508)-ROW($A$9)+1,""),ROWS(B$9:B449)),,1))</f>
        <v/>
      </c>
      <c r="C449" s="389" t="str">
        <f t="array" ref="C449">IF(ROWS(C$9:C449)&gt;$U$5,"",INDEX(V$13:V$512,SMALL(IF(($AB$13:$AB$512=$AB$5),ROW($A$9:$A$508)-ROW($A$9)+1,""),ROWS(C$9:C449)),,1))</f>
        <v/>
      </c>
      <c r="D449" s="30" t="str">
        <f t="array" ref="D449">IF(ROWS(D$9:D449)&gt;$U$5,"",INDEX(W$13:W$512,SMALL(IF(($AB$13:$AB$512=$AB$5),ROW($A$9:$A$508)-ROW($A$9)+1,""),ROWS(D$9:D449)),,1))</f>
        <v/>
      </c>
      <c r="E449" s="59" t="str">
        <f t="array" ref="E449">IF(ROWS(E$9:E449)&gt;$U$5,"",INDEX(X$13:X$512,SMALL(IF(($AB$13:$AB$512=$AB$5),ROW($A$9:$A$508)-ROW($A$9)+1,""),ROWS(E$9:E449)),,1))</f>
        <v/>
      </c>
      <c r="F449" s="59" t="str">
        <f t="array" ref="F449">IF(ROWS(F$9:F449)&gt;$U$5,"",INDEX(Y$13:Y$512,SMALL(IF(($AB$13:$AB$512=$AB$5),ROW($A$9:$A$508)-ROW($A$9)+1,""),ROWS(F$9:F449)),,1))</f>
        <v/>
      </c>
      <c r="G449" s="59" t="str">
        <f t="array" ref="G449">IF(ROWS(G$9:G449)&gt;$U$5,"",INDEX(AB$13:AB$512,SMALL(IF(($AB$13:$AB$512=$AB$5),ROW($A$9:$A$508)-ROW($A$9)+1,""),ROWS(G$9:G449)),,1))</f>
        <v/>
      </c>
      <c r="H449" s="325" t="str">
        <f t="array" ref="H449">IF(ROWS(H$9:H449)&gt;$U$5,"",INDEX(AC$13:AC$512,SMALL(IF(($AB$13:$AB$512=$AB$5),ROW($A$9:$A$508)-ROW($A$9)+1,""),ROWS(H$9:H449)),,1))</f>
        <v/>
      </c>
      <c r="I449" s="105"/>
      <c r="J449" s="105"/>
      <c r="K449" s="105"/>
      <c r="L449" s="105"/>
      <c r="M449" s="136"/>
      <c r="T449" s="44">
        <f>Nut_StatusTool!A443</f>
        <v>437</v>
      </c>
      <c r="U449" s="44">
        <f>Nut_StatusTool!B443</f>
        <v>0</v>
      </c>
      <c r="V449" s="44">
        <f>Nut_StatusTool!C443</f>
        <v>0</v>
      </c>
      <c r="W449" s="44">
        <f>Nut_StatusTool!D443</f>
        <v>0</v>
      </c>
      <c r="X449" s="44">
        <f>Nut_StatusTool!F443</f>
        <v>0</v>
      </c>
      <c r="Y449" s="285" t="str">
        <f>Nut_StatusTool!K443</f>
        <v/>
      </c>
      <c r="Z449" s="44" t="str">
        <f>Nut_StatusTool!L443</f>
        <v/>
      </c>
      <c r="AA449" s="44" t="str">
        <f>Nut_StatusTool!M443</f>
        <v/>
      </c>
      <c r="AB449" s="44" t="str">
        <f>Nut_StatusTool!N443</f>
        <v/>
      </c>
      <c r="AC449" s="44">
        <f>Nut_StatusTool!I443</f>
        <v>0</v>
      </c>
      <c r="AD449" s="44">
        <f>Nut_StatusTool!J443</f>
        <v>0</v>
      </c>
    </row>
    <row r="450" spans="1:30" ht="20.100000000000001" customHeight="1">
      <c r="A450" s="59" t="str">
        <f t="array" ref="A450">IF(ROWS(A$9:A450)&gt;$U$5,"",INDEX(T$13:T$512,SMALL(IF(($AB$13:$AB$512=$AB$5),ROW($A$9:$A$508)-ROW($A$9)+1,""),ROWS(A$9:A450)),,1))</f>
        <v/>
      </c>
      <c r="B450" s="389" t="str">
        <f t="array" ref="B450">IF(ROWS(B$9:B450)&gt;$U$5,"",INDEX(U$13:U$512,SMALL(IF(($AB$13:$AB$512=$AB$5),ROW($A$9:$A$508)-ROW($A$9)+1,""),ROWS(B$9:B450)),,1))</f>
        <v/>
      </c>
      <c r="C450" s="389" t="str">
        <f t="array" ref="C450">IF(ROWS(C$9:C450)&gt;$U$5,"",INDEX(V$13:V$512,SMALL(IF(($AB$13:$AB$512=$AB$5),ROW($A$9:$A$508)-ROW($A$9)+1,""),ROWS(C$9:C450)),,1))</f>
        <v/>
      </c>
      <c r="D450" s="30" t="str">
        <f t="array" ref="D450">IF(ROWS(D$9:D450)&gt;$U$5,"",INDEX(W$13:W$512,SMALL(IF(($AB$13:$AB$512=$AB$5),ROW($A$9:$A$508)-ROW($A$9)+1,""),ROWS(D$9:D450)),,1))</f>
        <v/>
      </c>
      <c r="E450" s="59" t="str">
        <f t="array" ref="E450">IF(ROWS(E$9:E450)&gt;$U$5,"",INDEX(X$13:X$512,SMALL(IF(($AB$13:$AB$512=$AB$5),ROW($A$9:$A$508)-ROW($A$9)+1,""),ROWS(E$9:E450)),,1))</f>
        <v/>
      </c>
      <c r="F450" s="59" t="str">
        <f t="array" ref="F450">IF(ROWS(F$9:F450)&gt;$U$5,"",INDEX(Y$13:Y$512,SMALL(IF(($AB$13:$AB$512=$AB$5),ROW($A$9:$A$508)-ROW($A$9)+1,""),ROWS(F$9:F450)),,1))</f>
        <v/>
      </c>
      <c r="G450" s="59" t="str">
        <f t="array" ref="G450">IF(ROWS(G$9:G450)&gt;$U$5,"",INDEX(AB$13:AB$512,SMALL(IF(($AB$13:$AB$512=$AB$5),ROW($A$9:$A$508)-ROW($A$9)+1,""),ROWS(G$9:G450)),,1))</f>
        <v/>
      </c>
      <c r="H450" s="325" t="str">
        <f t="array" ref="H450">IF(ROWS(H$9:H450)&gt;$U$5,"",INDEX(AC$13:AC$512,SMALL(IF(($AB$13:$AB$512=$AB$5),ROW($A$9:$A$508)-ROW($A$9)+1,""),ROWS(H$9:H450)),,1))</f>
        <v/>
      </c>
      <c r="I450" s="105"/>
      <c r="J450" s="105"/>
      <c r="K450" s="105"/>
      <c r="L450" s="105"/>
      <c r="M450" s="136"/>
      <c r="T450" s="44">
        <f>Nut_StatusTool!A444</f>
        <v>438</v>
      </c>
      <c r="U450" s="44">
        <f>Nut_StatusTool!B444</f>
        <v>0</v>
      </c>
      <c r="V450" s="44">
        <f>Nut_StatusTool!C444</f>
        <v>0</v>
      </c>
      <c r="W450" s="44">
        <f>Nut_StatusTool!D444</f>
        <v>0</v>
      </c>
      <c r="X450" s="44">
        <f>Nut_StatusTool!F444</f>
        <v>0</v>
      </c>
      <c r="Y450" s="285" t="str">
        <f>Nut_StatusTool!K444</f>
        <v/>
      </c>
      <c r="Z450" s="44" t="str">
        <f>Nut_StatusTool!L444</f>
        <v/>
      </c>
      <c r="AA450" s="44" t="str">
        <f>Nut_StatusTool!M444</f>
        <v/>
      </c>
      <c r="AB450" s="44" t="str">
        <f>Nut_StatusTool!N444</f>
        <v/>
      </c>
      <c r="AC450" s="44">
        <f>Nut_StatusTool!I444</f>
        <v>0</v>
      </c>
      <c r="AD450" s="44">
        <f>Nut_StatusTool!J444</f>
        <v>0</v>
      </c>
    </row>
    <row r="451" spans="1:30" ht="20.100000000000001" customHeight="1">
      <c r="A451" s="59" t="str">
        <f t="array" ref="A451">IF(ROWS(A$9:A451)&gt;$U$5,"",INDEX(T$13:T$512,SMALL(IF(($AB$13:$AB$512=$AB$5),ROW($A$9:$A$508)-ROW($A$9)+1,""),ROWS(A$9:A451)),,1))</f>
        <v/>
      </c>
      <c r="B451" s="389" t="str">
        <f t="array" ref="B451">IF(ROWS(B$9:B451)&gt;$U$5,"",INDEX(U$13:U$512,SMALL(IF(($AB$13:$AB$512=$AB$5),ROW($A$9:$A$508)-ROW($A$9)+1,""),ROWS(B$9:B451)),,1))</f>
        <v/>
      </c>
      <c r="C451" s="389" t="str">
        <f t="array" ref="C451">IF(ROWS(C$9:C451)&gt;$U$5,"",INDEX(V$13:V$512,SMALL(IF(($AB$13:$AB$512=$AB$5),ROW($A$9:$A$508)-ROW($A$9)+1,""),ROWS(C$9:C451)),,1))</f>
        <v/>
      </c>
      <c r="D451" s="30" t="str">
        <f t="array" ref="D451">IF(ROWS(D$9:D451)&gt;$U$5,"",INDEX(W$13:W$512,SMALL(IF(($AB$13:$AB$512=$AB$5),ROW($A$9:$A$508)-ROW($A$9)+1,""),ROWS(D$9:D451)),,1))</f>
        <v/>
      </c>
      <c r="E451" s="59" t="str">
        <f t="array" ref="E451">IF(ROWS(E$9:E451)&gt;$U$5,"",INDEX(X$13:X$512,SMALL(IF(($AB$13:$AB$512=$AB$5),ROW($A$9:$A$508)-ROW($A$9)+1,""),ROWS(E$9:E451)),,1))</f>
        <v/>
      </c>
      <c r="F451" s="59" t="str">
        <f t="array" ref="F451">IF(ROWS(F$9:F451)&gt;$U$5,"",INDEX(Y$13:Y$512,SMALL(IF(($AB$13:$AB$512=$AB$5),ROW($A$9:$A$508)-ROW($A$9)+1,""),ROWS(F$9:F451)),,1))</f>
        <v/>
      </c>
      <c r="G451" s="59" t="str">
        <f t="array" ref="G451">IF(ROWS(G$9:G451)&gt;$U$5,"",INDEX(AB$13:AB$512,SMALL(IF(($AB$13:$AB$512=$AB$5),ROW($A$9:$A$508)-ROW($A$9)+1,""),ROWS(G$9:G451)),,1))</f>
        <v/>
      </c>
      <c r="H451" s="325" t="str">
        <f t="array" ref="H451">IF(ROWS(H$9:H451)&gt;$U$5,"",INDEX(AC$13:AC$512,SMALL(IF(($AB$13:$AB$512=$AB$5),ROW($A$9:$A$508)-ROW($A$9)+1,""),ROWS(H$9:H451)),,1))</f>
        <v/>
      </c>
      <c r="I451" s="105"/>
      <c r="J451" s="105"/>
      <c r="K451" s="105"/>
      <c r="L451" s="105"/>
      <c r="M451" s="136"/>
      <c r="T451" s="44">
        <f>Nut_StatusTool!A445</f>
        <v>439</v>
      </c>
      <c r="U451" s="44">
        <f>Nut_StatusTool!B445</f>
        <v>0</v>
      </c>
      <c r="V451" s="44">
        <f>Nut_StatusTool!C445</f>
        <v>0</v>
      </c>
      <c r="W451" s="44">
        <f>Nut_StatusTool!D445</f>
        <v>0</v>
      </c>
      <c r="X451" s="44">
        <f>Nut_StatusTool!F445</f>
        <v>0</v>
      </c>
      <c r="Y451" s="285" t="str">
        <f>Nut_StatusTool!K445</f>
        <v/>
      </c>
      <c r="Z451" s="44" t="str">
        <f>Nut_StatusTool!L445</f>
        <v/>
      </c>
      <c r="AA451" s="44" t="str">
        <f>Nut_StatusTool!M445</f>
        <v/>
      </c>
      <c r="AB451" s="44" t="str">
        <f>Nut_StatusTool!N445</f>
        <v/>
      </c>
      <c r="AC451" s="44">
        <f>Nut_StatusTool!I445</f>
        <v>0</v>
      </c>
      <c r="AD451" s="44">
        <f>Nut_StatusTool!J445</f>
        <v>0</v>
      </c>
    </row>
    <row r="452" spans="1:30" ht="20.100000000000001" customHeight="1">
      <c r="A452" s="59" t="str">
        <f t="array" ref="A452">IF(ROWS(A$9:A452)&gt;$U$5,"",INDEX(T$13:T$512,SMALL(IF(($AB$13:$AB$512=$AB$5),ROW($A$9:$A$508)-ROW($A$9)+1,""),ROWS(A$9:A452)),,1))</f>
        <v/>
      </c>
      <c r="B452" s="389" t="str">
        <f t="array" ref="B452">IF(ROWS(B$9:B452)&gt;$U$5,"",INDEX(U$13:U$512,SMALL(IF(($AB$13:$AB$512=$AB$5),ROW($A$9:$A$508)-ROW($A$9)+1,""),ROWS(B$9:B452)),,1))</f>
        <v/>
      </c>
      <c r="C452" s="389" t="str">
        <f t="array" ref="C452">IF(ROWS(C$9:C452)&gt;$U$5,"",INDEX(V$13:V$512,SMALL(IF(($AB$13:$AB$512=$AB$5),ROW($A$9:$A$508)-ROW($A$9)+1,""),ROWS(C$9:C452)),,1))</f>
        <v/>
      </c>
      <c r="D452" s="30" t="str">
        <f t="array" ref="D452">IF(ROWS(D$9:D452)&gt;$U$5,"",INDEX(W$13:W$512,SMALL(IF(($AB$13:$AB$512=$AB$5),ROW($A$9:$A$508)-ROW($A$9)+1,""),ROWS(D$9:D452)),,1))</f>
        <v/>
      </c>
      <c r="E452" s="59" t="str">
        <f t="array" ref="E452">IF(ROWS(E$9:E452)&gt;$U$5,"",INDEX(X$13:X$512,SMALL(IF(($AB$13:$AB$512=$AB$5),ROW($A$9:$A$508)-ROW($A$9)+1,""),ROWS(E$9:E452)),,1))</f>
        <v/>
      </c>
      <c r="F452" s="59" t="str">
        <f t="array" ref="F452">IF(ROWS(F$9:F452)&gt;$U$5,"",INDEX(Y$13:Y$512,SMALL(IF(($AB$13:$AB$512=$AB$5),ROW($A$9:$A$508)-ROW($A$9)+1,""),ROWS(F$9:F452)),,1))</f>
        <v/>
      </c>
      <c r="G452" s="59" t="str">
        <f t="array" ref="G452">IF(ROWS(G$9:G452)&gt;$U$5,"",INDEX(AB$13:AB$512,SMALL(IF(($AB$13:$AB$512=$AB$5),ROW($A$9:$A$508)-ROW($A$9)+1,""),ROWS(G$9:G452)),,1))</f>
        <v/>
      </c>
      <c r="H452" s="325" t="str">
        <f t="array" ref="H452">IF(ROWS(H$9:H452)&gt;$U$5,"",INDEX(AC$13:AC$512,SMALL(IF(($AB$13:$AB$512=$AB$5),ROW($A$9:$A$508)-ROW($A$9)+1,""),ROWS(H$9:H452)),,1))</f>
        <v/>
      </c>
      <c r="I452" s="105"/>
      <c r="J452" s="105"/>
      <c r="K452" s="105"/>
      <c r="L452" s="105"/>
      <c r="M452" s="136"/>
      <c r="T452" s="44">
        <f>Nut_StatusTool!A446</f>
        <v>440</v>
      </c>
      <c r="U452" s="44">
        <f>Nut_StatusTool!B446</f>
        <v>0</v>
      </c>
      <c r="V452" s="44">
        <f>Nut_StatusTool!C446</f>
        <v>0</v>
      </c>
      <c r="W452" s="44">
        <f>Nut_StatusTool!D446</f>
        <v>0</v>
      </c>
      <c r="X452" s="44">
        <f>Nut_StatusTool!F446</f>
        <v>0</v>
      </c>
      <c r="Y452" s="285" t="str">
        <f>Nut_StatusTool!K446</f>
        <v/>
      </c>
      <c r="Z452" s="44" t="str">
        <f>Nut_StatusTool!L446</f>
        <v/>
      </c>
      <c r="AA452" s="44" t="str">
        <f>Nut_StatusTool!M446</f>
        <v/>
      </c>
      <c r="AB452" s="44" t="str">
        <f>Nut_StatusTool!N446</f>
        <v/>
      </c>
      <c r="AC452" s="44">
        <f>Nut_StatusTool!I446</f>
        <v>0</v>
      </c>
      <c r="AD452" s="44">
        <f>Nut_StatusTool!J446</f>
        <v>0</v>
      </c>
    </row>
    <row r="453" spans="1:30" ht="20.100000000000001" customHeight="1">
      <c r="A453" s="59" t="str">
        <f t="array" ref="A453">IF(ROWS(A$9:A453)&gt;$U$5,"",INDEX(T$13:T$512,SMALL(IF(($AB$13:$AB$512=$AB$5),ROW($A$9:$A$508)-ROW($A$9)+1,""),ROWS(A$9:A453)),,1))</f>
        <v/>
      </c>
      <c r="B453" s="389" t="str">
        <f t="array" ref="B453">IF(ROWS(B$9:B453)&gt;$U$5,"",INDEX(U$13:U$512,SMALL(IF(($AB$13:$AB$512=$AB$5),ROW($A$9:$A$508)-ROW($A$9)+1,""),ROWS(B$9:B453)),,1))</f>
        <v/>
      </c>
      <c r="C453" s="389" t="str">
        <f t="array" ref="C453">IF(ROWS(C$9:C453)&gt;$U$5,"",INDEX(V$13:V$512,SMALL(IF(($AB$13:$AB$512=$AB$5),ROW($A$9:$A$508)-ROW($A$9)+1,""),ROWS(C$9:C453)),,1))</f>
        <v/>
      </c>
      <c r="D453" s="30" t="str">
        <f t="array" ref="D453">IF(ROWS(D$9:D453)&gt;$U$5,"",INDEX(W$13:W$512,SMALL(IF(($AB$13:$AB$512=$AB$5),ROW($A$9:$A$508)-ROW($A$9)+1,""),ROWS(D$9:D453)),,1))</f>
        <v/>
      </c>
      <c r="E453" s="59" t="str">
        <f t="array" ref="E453">IF(ROWS(E$9:E453)&gt;$U$5,"",INDEX(X$13:X$512,SMALL(IF(($AB$13:$AB$512=$AB$5),ROW($A$9:$A$508)-ROW($A$9)+1,""),ROWS(E$9:E453)),,1))</f>
        <v/>
      </c>
      <c r="F453" s="59" t="str">
        <f t="array" ref="F453">IF(ROWS(F$9:F453)&gt;$U$5,"",INDEX(Y$13:Y$512,SMALL(IF(($AB$13:$AB$512=$AB$5),ROW($A$9:$A$508)-ROW($A$9)+1,""),ROWS(F$9:F453)),,1))</f>
        <v/>
      </c>
      <c r="G453" s="59" t="str">
        <f t="array" ref="G453">IF(ROWS(G$9:G453)&gt;$U$5,"",INDEX(AB$13:AB$512,SMALL(IF(($AB$13:$AB$512=$AB$5),ROW($A$9:$A$508)-ROW($A$9)+1,""),ROWS(G$9:G453)),,1))</f>
        <v/>
      </c>
      <c r="H453" s="325" t="str">
        <f t="array" ref="H453">IF(ROWS(H$9:H453)&gt;$U$5,"",INDEX(AC$13:AC$512,SMALL(IF(($AB$13:$AB$512=$AB$5),ROW($A$9:$A$508)-ROW($A$9)+1,""),ROWS(H$9:H453)),,1))</f>
        <v/>
      </c>
      <c r="I453" s="105"/>
      <c r="J453" s="105"/>
      <c r="K453" s="105"/>
      <c r="L453" s="105"/>
      <c r="M453" s="136"/>
      <c r="T453" s="44">
        <f>Nut_StatusTool!A447</f>
        <v>441</v>
      </c>
      <c r="U453" s="44">
        <f>Nut_StatusTool!B447</f>
        <v>0</v>
      </c>
      <c r="V453" s="44">
        <f>Nut_StatusTool!C447</f>
        <v>0</v>
      </c>
      <c r="W453" s="44">
        <f>Nut_StatusTool!D447</f>
        <v>0</v>
      </c>
      <c r="X453" s="44">
        <f>Nut_StatusTool!F447</f>
        <v>0</v>
      </c>
      <c r="Y453" s="285" t="str">
        <f>Nut_StatusTool!K447</f>
        <v/>
      </c>
      <c r="Z453" s="44" t="str">
        <f>Nut_StatusTool!L447</f>
        <v/>
      </c>
      <c r="AA453" s="44" t="str">
        <f>Nut_StatusTool!M447</f>
        <v/>
      </c>
      <c r="AB453" s="44" t="str">
        <f>Nut_StatusTool!N447</f>
        <v/>
      </c>
      <c r="AC453" s="44">
        <f>Nut_StatusTool!I447</f>
        <v>0</v>
      </c>
      <c r="AD453" s="44">
        <f>Nut_StatusTool!J447</f>
        <v>0</v>
      </c>
    </row>
    <row r="454" spans="1:30" ht="20.100000000000001" customHeight="1">
      <c r="A454" s="59" t="str">
        <f t="array" ref="A454">IF(ROWS(A$9:A454)&gt;$U$5,"",INDEX(T$13:T$512,SMALL(IF(($AB$13:$AB$512=$AB$5),ROW($A$9:$A$508)-ROW($A$9)+1,""),ROWS(A$9:A454)),,1))</f>
        <v/>
      </c>
      <c r="B454" s="389" t="str">
        <f t="array" ref="B454">IF(ROWS(B$9:B454)&gt;$U$5,"",INDEX(U$13:U$512,SMALL(IF(($AB$13:$AB$512=$AB$5),ROW($A$9:$A$508)-ROW($A$9)+1,""),ROWS(B$9:B454)),,1))</f>
        <v/>
      </c>
      <c r="C454" s="389" t="str">
        <f t="array" ref="C454">IF(ROWS(C$9:C454)&gt;$U$5,"",INDEX(V$13:V$512,SMALL(IF(($AB$13:$AB$512=$AB$5),ROW($A$9:$A$508)-ROW($A$9)+1,""),ROWS(C$9:C454)),,1))</f>
        <v/>
      </c>
      <c r="D454" s="30" t="str">
        <f t="array" ref="D454">IF(ROWS(D$9:D454)&gt;$U$5,"",INDEX(W$13:W$512,SMALL(IF(($AB$13:$AB$512=$AB$5),ROW($A$9:$A$508)-ROW($A$9)+1,""),ROWS(D$9:D454)),,1))</f>
        <v/>
      </c>
      <c r="E454" s="59" t="str">
        <f t="array" ref="E454">IF(ROWS(E$9:E454)&gt;$U$5,"",INDEX(X$13:X$512,SMALL(IF(($AB$13:$AB$512=$AB$5),ROW($A$9:$A$508)-ROW($A$9)+1,""),ROWS(E$9:E454)),,1))</f>
        <v/>
      </c>
      <c r="F454" s="59" t="str">
        <f t="array" ref="F454">IF(ROWS(F$9:F454)&gt;$U$5,"",INDEX(Y$13:Y$512,SMALL(IF(($AB$13:$AB$512=$AB$5),ROW($A$9:$A$508)-ROW($A$9)+1,""),ROWS(F$9:F454)),,1))</f>
        <v/>
      </c>
      <c r="G454" s="59" t="str">
        <f t="array" ref="G454">IF(ROWS(G$9:G454)&gt;$U$5,"",INDEX(AB$13:AB$512,SMALL(IF(($AB$13:$AB$512=$AB$5),ROW($A$9:$A$508)-ROW($A$9)+1,""),ROWS(G$9:G454)),,1))</f>
        <v/>
      </c>
      <c r="H454" s="325" t="str">
        <f t="array" ref="H454">IF(ROWS(H$9:H454)&gt;$U$5,"",INDEX(AC$13:AC$512,SMALL(IF(($AB$13:$AB$512=$AB$5),ROW($A$9:$A$508)-ROW($A$9)+1,""),ROWS(H$9:H454)),,1))</f>
        <v/>
      </c>
      <c r="I454" s="105"/>
      <c r="J454" s="105"/>
      <c r="K454" s="105"/>
      <c r="L454" s="105"/>
      <c r="M454" s="136"/>
      <c r="T454" s="44">
        <f>Nut_StatusTool!A448</f>
        <v>442</v>
      </c>
      <c r="U454" s="44">
        <f>Nut_StatusTool!B448</f>
        <v>0</v>
      </c>
      <c r="V454" s="44">
        <f>Nut_StatusTool!C448</f>
        <v>0</v>
      </c>
      <c r="W454" s="44">
        <f>Nut_StatusTool!D448</f>
        <v>0</v>
      </c>
      <c r="X454" s="44">
        <f>Nut_StatusTool!F448</f>
        <v>0</v>
      </c>
      <c r="Y454" s="285" t="str">
        <f>Nut_StatusTool!K448</f>
        <v/>
      </c>
      <c r="Z454" s="44" t="str">
        <f>Nut_StatusTool!L448</f>
        <v/>
      </c>
      <c r="AA454" s="44" t="str">
        <f>Nut_StatusTool!M448</f>
        <v/>
      </c>
      <c r="AB454" s="44" t="str">
        <f>Nut_StatusTool!N448</f>
        <v/>
      </c>
      <c r="AC454" s="44">
        <f>Nut_StatusTool!I448</f>
        <v>0</v>
      </c>
      <c r="AD454" s="44">
        <f>Nut_StatusTool!J448</f>
        <v>0</v>
      </c>
    </row>
    <row r="455" spans="1:30" ht="20.100000000000001" customHeight="1">
      <c r="A455" s="59" t="str">
        <f t="array" ref="A455">IF(ROWS(A$9:A455)&gt;$U$5,"",INDEX(T$13:T$512,SMALL(IF(($AB$13:$AB$512=$AB$5),ROW($A$9:$A$508)-ROW($A$9)+1,""),ROWS(A$9:A455)),,1))</f>
        <v/>
      </c>
      <c r="B455" s="389" t="str">
        <f t="array" ref="B455">IF(ROWS(B$9:B455)&gt;$U$5,"",INDEX(U$13:U$512,SMALL(IF(($AB$13:$AB$512=$AB$5),ROW($A$9:$A$508)-ROW($A$9)+1,""),ROWS(B$9:B455)),,1))</f>
        <v/>
      </c>
      <c r="C455" s="389" t="str">
        <f t="array" ref="C455">IF(ROWS(C$9:C455)&gt;$U$5,"",INDEX(V$13:V$512,SMALL(IF(($AB$13:$AB$512=$AB$5),ROW($A$9:$A$508)-ROW($A$9)+1,""),ROWS(C$9:C455)),,1))</f>
        <v/>
      </c>
      <c r="D455" s="30" t="str">
        <f t="array" ref="D455">IF(ROWS(D$9:D455)&gt;$U$5,"",INDEX(W$13:W$512,SMALL(IF(($AB$13:$AB$512=$AB$5),ROW($A$9:$A$508)-ROW($A$9)+1,""),ROWS(D$9:D455)),,1))</f>
        <v/>
      </c>
      <c r="E455" s="59" t="str">
        <f t="array" ref="E455">IF(ROWS(E$9:E455)&gt;$U$5,"",INDEX(X$13:X$512,SMALL(IF(($AB$13:$AB$512=$AB$5),ROW($A$9:$A$508)-ROW($A$9)+1,""),ROWS(E$9:E455)),,1))</f>
        <v/>
      </c>
      <c r="F455" s="59" t="str">
        <f t="array" ref="F455">IF(ROWS(F$9:F455)&gt;$U$5,"",INDEX(Y$13:Y$512,SMALL(IF(($AB$13:$AB$512=$AB$5),ROW($A$9:$A$508)-ROW($A$9)+1,""),ROWS(F$9:F455)),,1))</f>
        <v/>
      </c>
      <c r="G455" s="59" t="str">
        <f t="array" ref="G455">IF(ROWS(G$9:G455)&gt;$U$5,"",INDEX(AB$13:AB$512,SMALL(IF(($AB$13:$AB$512=$AB$5),ROW($A$9:$A$508)-ROW($A$9)+1,""),ROWS(G$9:G455)),,1))</f>
        <v/>
      </c>
      <c r="H455" s="325" t="str">
        <f t="array" ref="H455">IF(ROWS(H$9:H455)&gt;$U$5,"",INDEX(AC$13:AC$512,SMALL(IF(($AB$13:$AB$512=$AB$5),ROW($A$9:$A$508)-ROW($A$9)+1,""),ROWS(H$9:H455)),,1))</f>
        <v/>
      </c>
      <c r="I455" s="105"/>
      <c r="J455" s="105"/>
      <c r="K455" s="105"/>
      <c r="L455" s="105"/>
      <c r="M455" s="136"/>
      <c r="T455" s="44">
        <f>Nut_StatusTool!A449</f>
        <v>443</v>
      </c>
      <c r="U455" s="44">
        <f>Nut_StatusTool!B449</f>
        <v>0</v>
      </c>
      <c r="V455" s="44">
        <f>Nut_StatusTool!C449</f>
        <v>0</v>
      </c>
      <c r="W455" s="44">
        <f>Nut_StatusTool!D449</f>
        <v>0</v>
      </c>
      <c r="X455" s="44">
        <f>Nut_StatusTool!F449</f>
        <v>0</v>
      </c>
      <c r="Y455" s="285" t="str">
        <f>Nut_StatusTool!K449</f>
        <v/>
      </c>
      <c r="Z455" s="44" t="str">
        <f>Nut_StatusTool!L449</f>
        <v/>
      </c>
      <c r="AA455" s="44" t="str">
        <f>Nut_StatusTool!M449</f>
        <v/>
      </c>
      <c r="AB455" s="44" t="str">
        <f>Nut_StatusTool!N449</f>
        <v/>
      </c>
      <c r="AC455" s="44">
        <f>Nut_StatusTool!I449</f>
        <v>0</v>
      </c>
      <c r="AD455" s="44">
        <f>Nut_StatusTool!J449</f>
        <v>0</v>
      </c>
    </row>
    <row r="456" spans="1:30" ht="20.100000000000001" customHeight="1">
      <c r="A456" s="59" t="str">
        <f t="array" ref="A456">IF(ROWS(A$9:A456)&gt;$U$5,"",INDEX(T$13:T$512,SMALL(IF(($AB$13:$AB$512=$AB$5),ROW($A$9:$A$508)-ROW($A$9)+1,""),ROWS(A$9:A456)),,1))</f>
        <v/>
      </c>
      <c r="B456" s="389" t="str">
        <f t="array" ref="B456">IF(ROWS(B$9:B456)&gt;$U$5,"",INDEX(U$13:U$512,SMALL(IF(($AB$13:$AB$512=$AB$5),ROW($A$9:$A$508)-ROW($A$9)+1,""),ROWS(B$9:B456)),,1))</f>
        <v/>
      </c>
      <c r="C456" s="389" t="str">
        <f t="array" ref="C456">IF(ROWS(C$9:C456)&gt;$U$5,"",INDEX(V$13:V$512,SMALL(IF(($AB$13:$AB$512=$AB$5),ROW($A$9:$A$508)-ROW($A$9)+1,""),ROWS(C$9:C456)),,1))</f>
        <v/>
      </c>
      <c r="D456" s="30" t="str">
        <f t="array" ref="D456">IF(ROWS(D$9:D456)&gt;$U$5,"",INDEX(W$13:W$512,SMALL(IF(($AB$13:$AB$512=$AB$5),ROW($A$9:$A$508)-ROW($A$9)+1,""),ROWS(D$9:D456)),,1))</f>
        <v/>
      </c>
      <c r="E456" s="59" t="str">
        <f t="array" ref="E456">IF(ROWS(E$9:E456)&gt;$U$5,"",INDEX(X$13:X$512,SMALL(IF(($AB$13:$AB$512=$AB$5),ROW($A$9:$A$508)-ROW($A$9)+1,""),ROWS(E$9:E456)),,1))</f>
        <v/>
      </c>
      <c r="F456" s="59" t="str">
        <f t="array" ref="F456">IF(ROWS(F$9:F456)&gt;$U$5,"",INDEX(Y$13:Y$512,SMALL(IF(($AB$13:$AB$512=$AB$5),ROW($A$9:$A$508)-ROW($A$9)+1,""),ROWS(F$9:F456)),,1))</f>
        <v/>
      </c>
      <c r="G456" s="59" t="str">
        <f t="array" ref="G456">IF(ROWS(G$9:G456)&gt;$U$5,"",INDEX(AB$13:AB$512,SMALL(IF(($AB$13:$AB$512=$AB$5),ROW($A$9:$A$508)-ROW($A$9)+1,""),ROWS(G$9:G456)),,1))</f>
        <v/>
      </c>
      <c r="H456" s="325" t="str">
        <f t="array" ref="H456">IF(ROWS(H$9:H456)&gt;$U$5,"",INDEX(AC$13:AC$512,SMALL(IF(($AB$13:$AB$512=$AB$5),ROW($A$9:$A$508)-ROW($A$9)+1,""),ROWS(H$9:H456)),,1))</f>
        <v/>
      </c>
      <c r="I456" s="105"/>
      <c r="J456" s="105"/>
      <c r="K456" s="105"/>
      <c r="L456" s="105"/>
      <c r="M456" s="136"/>
      <c r="T456" s="44">
        <f>Nut_StatusTool!A450</f>
        <v>444</v>
      </c>
      <c r="U456" s="44">
        <f>Nut_StatusTool!B450</f>
        <v>0</v>
      </c>
      <c r="V456" s="44">
        <f>Nut_StatusTool!C450</f>
        <v>0</v>
      </c>
      <c r="W456" s="44">
        <f>Nut_StatusTool!D450</f>
        <v>0</v>
      </c>
      <c r="X456" s="44">
        <f>Nut_StatusTool!F450</f>
        <v>0</v>
      </c>
      <c r="Y456" s="285" t="str">
        <f>Nut_StatusTool!K450</f>
        <v/>
      </c>
      <c r="Z456" s="44" t="str">
        <f>Nut_StatusTool!L450</f>
        <v/>
      </c>
      <c r="AA456" s="44" t="str">
        <f>Nut_StatusTool!M450</f>
        <v/>
      </c>
      <c r="AB456" s="44" t="str">
        <f>Nut_StatusTool!N450</f>
        <v/>
      </c>
      <c r="AC456" s="44">
        <f>Nut_StatusTool!I450</f>
        <v>0</v>
      </c>
      <c r="AD456" s="44">
        <f>Nut_StatusTool!J450</f>
        <v>0</v>
      </c>
    </row>
    <row r="457" spans="1:30" ht="20.100000000000001" customHeight="1">
      <c r="A457" s="59" t="str">
        <f t="array" ref="A457">IF(ROWS(A$9:A457)&gt;$U$5,"",INDEX(T$13:T$512,SMALL(IF(($AB$13:$AB$512=$AB$5),ROW($A$9:$A$508)-ROW($A$9)+1,""),ROWS(A$9:A457)),,1))</f>
        <v/>
      </c>
      <c r="B457" s="389" t="str">
        <f t="array" ref="B457">IF(ROWS(B$9:B457)&gt;$U$5,"",INDEX(U$13:U$512,SMALL(IF(($AB$13:$AB$512=$AB$5),ROW($A$9:$A$508)-ROW($A$9)+1,""),ROWS(B$9:B457)),,1))</f>
        <v/>
      </c>
      <c r="C457" s="389" t="str">
        <f t="array" ref="C457">IF(ROWS(C$9:C457)&gt;$U$5,"",INDEX(V$13:V$512,SMALL(IF(($AB$13:$AB$512=$AB$5),ROW($A$9:$A$508)-ROW($A$9)+1,""),ROWS(C$9:C457)),,1))</f>
        <v/>
      </c>
      <c r="D457" s="30" t="str">
        <f t="array" ref="D457">IF(ROWS(D$9:D457)&gt;$U$5,"",INDEX(W$13:W$512,SMALL(IF(($AB$13:$AB$512=$AB$5),ROW($A$9:$A$508)-ROW($A$9)+1,""),ROWS(D$9:D457)),,1))</f>
        <v/>
      </c>
      <c r="E457" s="59" t="str">
        <f t="array" ref="E457">IF(ROWS(E$9:E457)&gt;$U$5,"",INDEX(X$13:X$512,SMALL(IF(($AB$13:$AB$512=$AB$5),ROW($A$9:$A$508)-ROW($A$9)+1,""),ROWS(E$9:E457)),,1))</f>
        <v/>
      </c>
      <c r="F457" s="59" t="str">
        <f t="array" ref="F457">IF(ROWS(F$9:F457)&gt;$U$5,"",INDEX(Y$13:Y$512,SMALL(IF(($AB$13:$AB$512=$AB$5),ROW($A$9:$A$508)-ROW($A$9)+1,""),ROWS(F$9:F457)),,1))</f>
        <v/>
      </c>
      <c r="G457" s="59" t="str">
        <f t="array" ref="G457">IF(ROWS(G$9:G457)&gt;$U$5,"",INDEX(AB$13:AB$512,SMALL(IF(($AB$13:$AB$512=$AB$5),ROW($A$9:$A$508)-ROW($A$9)+1,""),ROWS(G$9:G457)),,1))</f>
        <v/>
      </c>
      <c r="H457" s="325" t="str">
        <f t="array" ref="H457">IF(ROWS(H$9:H457)&gt;$U$5,"",INDEX(AC$13:AC$512,SMALL(IF(($AB$13:$AB$512=$AB$5),ROW($A$9:$A$508)-ROW($A$9)+1,""),ROWS(H$9:H457)),,1))</f>
        <v/>
      </c>
      <c r="I457" s="105"/>
      <c r="J457" s="105"/>
      <c r="K457" s="105"/>
      <c r="L457" s="105"/>
      <c r="M457" s="136"/>
      <c r="T457" s="44">
        <f>Nut_StatusTool!A451</f>
        <v>445</v>
      </c>
      <c r="U457" s="44">
        <f>Nut_StatusTool!B451</f>
        <v>0</v>
      </c>
      <c r="V457" s="44">
        <f>Nut_StatusTool!C451</f>
        <v>0</v>
      </c>
      <c r="W457" s="44">
        <f>Nut_StatusTool!D451</f>
        <v>0</v>
      </c>
      <c r="X457" s="44">
        <f>Nut_StatusTool!F451</f>
        <v>0</v>
      </c>
      <c r="Y457" s="285" t="str">
        <f>Nut_StatusTool!K451</f>
        <v/>
      </c>
      <c r="Z457" s="44" t="str">
        <f>Nut_StatusTool!L451</f>
        <v/>
      </c>
      <c r="AA457" s="44" t="str">
        <f>Nut_StatusTool!M451</f>
        <v/>
      </c>
      <c r="AB457" s="44" t="str">
        <f>Nut_StatusTool!N451</f>
        <v/>
      </c>
      <c r="AC457" s="44">
        <f>Nut_StatusTool!I451</f>
        <v>0</v>
      </c>
      <c r="AD457" s="44">
        <f>Nut_StatusTool!J451</f>
        <v>0</v>
      </c>
    </row>
    <row r="458" spans="1:30" ht="20.100000000000001" customHeight="1">
      <c r="A458" s="59" t="str">
        <f t="array" ref="A458">IF(ROWS(A$9:A458)&gt;$U$5,"",INDEX(T$13:T$512,SMALL(IF(($AB$13:$AB$512=$AB$5),ROW($A$9:$A$508)-ROW($A$9)+1,""),ROWS(A$9:A458)),,1))</f>
        <v/>
      </c>
      <c r="B458" s="389" t="str">
        <f t="array" ref="B458">IF(ROWS(B$9:B458)&gt;$U$5,"",INDEX(U$13:U$512,SMALL(IF(($AB$13:$AB$512=$AB$5),ROW($A$9:$A$508)-ROW($A$9)+1,""),ROWS(B$9:B458)),,1))</f>
        <v/>
      </c>
      <c r="C458" s="389" t="str">
        <f t="array" ref="C458">IF(ROWS(C$9:C458)&gt;$U$5,"",INDEX(V$13:V$512,SMALL(IF(($AB$13:$AB$512=$AB$5),ROW($A$9:$A$508)-ROW($A$9)+1,""),ROWS(C$9:C458)),,1))</f>
        <v/>
      </c>
      <c r="D458" s="30" t="str">
        <f t="array" ref="D458">IF(ROWS(D$9:D458)&gt;$U$5,"",INDEX(W$13:W$512,SMALL(IF(($AB$13:$AB$512=$AB$5),ROW($A$9:$A$508)-ROW($A$9)+1,""),ROWS(D$9:D458)),,1))</f>
        <v/>
      </c>
      <c r="E458" s="59" t="str">
        <f t="array" ref="E458">IF(ROWS(E$9:E458)&gt;$U$5,"",INDEX(X$13:X$512,SMALL(IF(($AB$13:$AB$512=$AB$5),ROW($A$9:$A$508)-ROW($A$9)+1,""),ROWS(E$9:E458)),,1))</f>
        <v/>
      </c>
      <c r="F458" s="59" t="str">
        <f t="array" ref="F458">IF(ROWS(F$9:F458)&gt;$U$5,"",INDEX(Y$13:Y$512,SMALL(IF(($AB$13:$AB$512=$AB$5),ROW($A$9:$A$508)-ROW($A$9)+1,""),ROWS(F$9:F458)),,1))</f>
        <v/>
      </c>
      <c r="G458" s="59" t="str">
        <f t="array" ref="G458">IF(ROWS(G$9:G458)&gt;$U$5,"",INDEX(AB$13:AB$512,SMALL(IF(($AB$13:$AB$512=$AB$5),ROW($A$9:$A$508)-ROW($A$9)+1,""),ROWS(G$9:G458)),,1))</f>
        <v/>
      </c>
      <c r="H458" s="325" t="str">
        <f t="array" ref="H458">IF(ROWS(H$9:H458)&gt;$U$5,"",INDEX(AC$13:AC$512,SMALL(IF(($AB$13:$AB$512=$AB$5),ROW($A$9:$A$508)-ROW($A$9)+1,""),ROWS(H$9:H458)),,1))</f>
        <v/>
      </c>
      <c r="I458" s="105"/>
      <c r="J458" s="105"/>
      <c r="K458" s="105"/>
      <c r="L458" s="105"/>
      <c r="M458" s="136"/>
      <c r="T458" s="44">
        <f>Nut_StatusTool!A452</f>
        <v>446</v>
      </c>
      <c r="U458" s="44">
        <f>Nut_StatusTool!B452</f>
        <v>0</v>
      </c>
      <c r="V458" s="44">
        <f>Nut_StatusTool!C452</f>
        <v>0</v>
      </c>
      <c r="W458" s="44">
        <f>Nut_StatusTool!D452</f>
        <v>0</v>
      </c>
      <c r="X458" s="44">
        <f>Nut_StatusTool!F452</f>
        <v>0</v>
      </c>
      <c r="Y458" s="285" t="str">
        <f>Nut_StatusTool!K452</f>
        <v/>
      </c>
      <c r="Z458" s="44" t="str">
        <f>Nut_StatusTool!L452</f>
        <v/>
      </c>
      <c r="AA458" s="44" t="str">
        <f>Nut_StatusTool!M452</f>
        <v/>
      </c>
      <c r="AB458" s="44" t="str">
        <f>Nut_StatusTool!N452</f>
        <v/>
      </c>
      <c r="AC458" s="44">
        <f>Nut_StatusTool!I452</f>
        <v>0</v>
      </c>
      <c r="AD458" s="44">
        <f>Nut_StatusTool!J452</f>
        <v>0</v>
      </c>
    </row>
    <row r="459" spans="1:30" ht="20.100000000000001" customHeight="1">
      <c r="A459" s="59" t="str">
        <f t="array" ref="A459">IF(ROWS(A$9:A459)&gt;$U$5,"",INDEX(T$13:T$512,SMALL(IF(($AB$13:$AB$512=$AB$5),ROW($A$9:$A$508)-ROW($A$9)+1,""),ROWS(A$9:A459)),,1))</f>
        <v/>
      </c>
      <c r="B459" s="389" t="str">
        <f t="array" ref="B459">IF(ROWS(B$9:B459)&gt;$U$5,"",INDEX(U$13:U$512,SMALL(IF(($AB$13:$AB$512=$AB$5),ROW($A$9:$A$508)-ROW($A$9)+1,""),ROWS(B$9:B459)),,1))</f>
        <v/>
      </c>
      <c r="C459" s="389" t="str">
        <f t="array" ref="C459">IF(ROWS(C$9:C459)&gt;$U$5,"",INDEX(V$13:V$512,SMALL(IF(($AB$13:$AB$512=$AB$5),ROW($A$9:$A$508)-ROW($A$9)+1,""),ROWS(C$9:C459)),,1))</f>
        <v/>
      </c>
      <c r="D459" s="30" t="str">
        <f t="array" ref="D459">IF(ROWS(D$9:D459)&gt;$U$5,"",INDEX(W$13:W$512,SMALL(IF(($AB$13:$AB$512=$AB$5),ROW($A$9:$A$508)-ROW($A$9)+1,""),ROWS(D$9:D459)),,1))</f>
        <v/>
      </c>
      <c r="E459" s="59" t="str">
        <f t="array" ref="E459">IF(ROWS(E$9:E459)&gt;$U$5,"",INDEX(X$13:X$512,SMALL(IF(($AB$13:$AB$512=$AB$5),ROW($A$9:$A$508)-ROW($A$9)+1,""),ROWS(E$9:E459)),,1))</f>
        <v/>
      </c>
      <c r="F459" s="59" t="str">
        <f t="array" ref="F459">IF(ROWS(F$9:F459)&gt;$U$5,"",INDEX(Y$13:Y$512,SMALL(IF(($AB$13:$AB$512=$AB$5),ROW($A$9:$A$508)-ROW($A$9)+1,""),ROWS(F$9:F459)),,1))</f>
        <v/>
      </c>
      <c r="G459" s="59" t="str">
        <f t="array" ref="G459">IF(ROWS(G$9:G459)&gt;$U$5,"",INDEX(AB$13:AB$512,SMALL(IF(($AB$13:$AB$512=$AB$5),ROW($A$9:$A$508)-ROW($A$9)+1,""),ROWS(G$9:G459)),,1))</f>
        <v/>
      </c>
      <c r="H459" s="325" t="str">
        <f t="array" ref="H459">IF(ROWS(H$9:H459)&gt;$U$5,"",INDEX(AC$13:AC$512,SMALL(IF(($AB$13:$AB$512=$AB$5),ROW($A$9:$A$508)-ROW($A$9)+1,""),ROWS(H$9:H459)),,1))</f>
        <v/>
      </c>
      <c r="I459" s="105"/>
      <c r="J459" s="105"/>
      <c r="K459" s="105"/>
      <c r="L459" s="105"/>
      <c r="M459" s="136"/>
      <c r="T459" s="44">
        <f>Nut_StatusTool!A453</f>
        <v>447</v>
      </c>
      <c r="U459" s="44">
        <f>Nut_StatusTool!B453</f>
        <v>0</v>
      </c>
      <c r="V459" s="44">
        <f>Nut_StatusTool!C453</f>
        <v>0</v>
      </c>
      <c r="W459" s="44">
        <f>Nut_StatusTool!D453</f>
        <v>0</v>
      </c>
      <c r="X459" s="44">
        <f>Nut_StatusTool!F453</f>
        <v>0</v>
      </c>
      <c r="Y459" s="285" t="str">
        <f>Nut_StatusTool!K453</f>
        <v/>
      </c>
      <c r="Z459" s="44" t="str">
        <f>Nut_StatusTool!L453</f>
        <v/>
      </c>
      <c r="AA459" s="44" t="str">
        <f>Nut_StatusTool!M453</f>
        <v/>
      </c>
      <c r="AB459" s="44" t="str">
        <f>Nut_StatusTool!N453</f>
        <v/>
      </c>
      <c r="AC459" s="44">
        <f>Nut_StatusTool!I453</f>
        <v>0</v>
      </c>
      <c r="AD459" s="44">
        <f>Nut_StatusTool!J453</f>
        <v>0</v>
      </c>
    </row>
    <row r="460" spans="1:30" ht="20.100000000000001" customHeight="1">
      <c r="A460" s="59" t="str">
        <f t="array" ref="A460">IF(ROWS(A$9:A460)&gt;$U$5,"",INDEX(T$13:T$512,SMALL(IF(($AB$13:$AB$512=$AB$5),ROW($A$9:$A$508)-ROW($A$9)+1,""),ROWS(A$9:A460)),,1))</f>
        <v/>
      </c>
      <c r="B460" s="389" t="str">
        <f t="array" ref="B460">IF(ROWS(B$9:B460)&gt;$U$5,"",INDEX(U$13:U$512,SMALL(IF(($AB$13:$AB$512=$AB$5),ROW($A$9:$A$508)-ROW($A$9)+1,""),ROWS(B$9:B460)),,1))</f>
        <v/>
      </c>
      <c r="C460" s="389" t="str">
        <f t="array" ref="C460">IF(ROWS(C$9:C460)&gt;$U$5,"",INDEX(V$13:V$512,SMALL(IF(($AB$13:$AB$512=$AB$5),ROW($A$9:$A$508)-ROW($A$9)+1,""),ROWS(C$9:C460)),,1))</f>
        <v/>
      </c>
      <c r="D460" s="30" t="str">
        <f t="array" ref="D460">IF(ROWS(D$9:D460)&gt;$U$5,"",INDEX(W$13:W$512,SMALL(IF(($AB$13:$AB$512=$AB$5),ROW($A$9:$A$508)-ROW($A$9)+1,""),ROWS(D$9:D460)),,1))</f>
        <v/>
      </c>
      <c r="E460" s="59" t="str">
        <f t="array" ref="E460">IF(ROWS(E$9:E460)&gt;$U$5,"",INDEX(X$13:X$512,SMALL(IF(($AB$13:$AB$512=$AB$5),ROW($A$9:$A$508)-ROW($A$9)+1,""),ROWS(E$9:E460)),,1))</f>
        <v/>
      </c>
      <c r="F460" s="59" t="str">
        <f t="array" ref="F460">IF(ROWS(F$9:F460)&gt;$U$5,"",INDEX(Y$13:Y$512,SMALL(IF(($AB$13:$AB$512=$AB$5),ROW($A$9:$A$508)-ROW($A$9)+1,""),ROWS(F$9:F460)),,1))</f>
        <v/>
      </c>
      <c r="G460" s="59" t="str">
        <f t="array" ref="G460">IF(ROWS(G$9:G460)&gt;$U$5,"",INDEX(AB$13:AB$512,SMALL(IF(($AB$13:$AB$512=$AB$5),ROW($A$9:$A$508)-ROW($A$9)+1,""),ROWS(G$9:G460)),,1))</f>
        <v/>
      </c>
      <c r="H460" s="325" t="str">
        <f t="array" ref="H460">IF(ROWS(H$9:H460)&gt;$U$5,"",INDEX(AC$13:AC$512,SMALL(IF(($AB$13:$AB$512=$AB$5),ROW($A$9:$A$508)-ROW($A$9)+1,""),ROWS(H$9:H460)),,1))</f>
        <v/>
      </c>
      <c r="I460" s="105"/>
      <c r="J460" s="105"/>
      <c r="K460" s="105"/>
      <c r="L460" s="105"/>
      <c r="M460" s="136"/>
      <c r="T460" s="44">
        <f>Nut_StatusTool!A454</f>
        <v>448</v>
      </c>
      <c r="U460" s="44">
        <f>Nut_StatusTool!B454</f>
        <v>0</v>
      </c>
      <c r="V460" s="44">
        <f>Nut_StatusTool!C454</f>
        <v>0</v>
      </c>
      <c r="W460" s="44">
        <f>Nut_StatusTool!D454</f>
        <v>0</v>
      </c>
      <c r="X460" s="44">
        <f>Nut_StatusTool!F454</f>
        <v>0</v>
      </c>
      <c r="Y460" s="285" t="str">
        <f>Nut_StatusTool!K454</f>
        <v/>
      </c>
      <c r="Z460" s="44" t="str">
        <f>Nut_StatusTool!L454</f>
        <v/>
      </c>
      <c r="AA460" s="44" t="str">
        <f>Nut_StatusTool!M454</f>
        <v/>
      </c>
      <c r="AB460" s="44" t="str">
        <f>Nut_StatusTool!N454</f>
        <v/>
      </c>
      <c r="AC460" s="44">
        <f>Nut_StatusTool!I454</f>
        <v>0</v>
      </c>
      <c r="AD460" s="44">
        <f>Nut_StatusTool!J454</f>
        <v>0</v>
      </c>
    </row>
    <row r="461" spans="1:30" ht="20.100000000000001" customHeight="1">
      <c r="A461" s="59" t="str">
        <f t="array" ref="A461">IF(ROWS(A$9:A461)&gt;$U$5,"",INDEX(T$13:T$512,SMALL(IF(($AB$13:$AB$512=$AB$5),ROW($A$9:$A$508)-ROW($A$9)+1,""),ROWS(A$9:A461)),,1))</f>
        <v/>
      </c>
      <c r="B461" s="389" t="str">
        <f t="array" ref="B461">IF(ROWS(B$9:B461)&gt;$U$5,"",INDEX(U$13:U$512,SMALL(IF(($AB$13:$AB$512=$AB$5),ROW($A$9:$A$508)-ROW($A$9)+1,""),ROWS(B$9:B461)),,1))</f>
        <v/>
      </c>
      <c r="C461" s="389" t="str">
        <f t="array" ref="C461">IF(ROWS(C$9:C461)&gt;$U$5,"",INDEX(V$13:V$512,SMALL(IF(($AB$13:$AB$512=$AB$5),ROW($A$9:$A$508)-ROW($A$9)+1,""),ROWS(C$9:C461)),,1))</f>
        <v/>
      </c>
      <c r="D461" s="30" t="str">
        <f t="array" ref="D461">IF(ROWS(D$9:D461)&gt;$U$5,"",INDEX(W$13:W$512,SMALL(IF(($AB$13:$AB$512=$AB$5),ROW($A$9:$A$508)-ROW($A$9)+1,""),ROWS(D$9:D461)),,1))</f>
        <v/>
      </c>
      <c r="E461" s="59" t="str">
        <f t="array" ref="E461">IF(ROWS(E$9:E461)&gt;$U$5,"",INDEX(X$13:X$512,SMALL(IF(($AB$13:$AB$512=$AB$5),ROW($A$9:$A$508)-ROW($A$9)+1,""),ROWS(E$9:E461)),,1))</f>
        <v/>
      </c>
      <c r="F461" s="59" t="str">
        <f t="array" ref="F461">IF(ROWS(F$9:F461)&gt;$U$5,"",INDEX(Y$13:Y$512,SMALL(IF(($AB$13:$AB$512=$AB$5),ROW($A$9:$A$508)-ROW($A$9)+1,""),ROWS(F$9:F461)),,1))</f>
        <v/>
      </c>
      <c r="G461" s="59" t="str">
        <f t="array" ref="G461">IF(ROWS(G$9:G461)&gt;$U$5,"",INDEX(AB$13:AB$512,SMALL(IF(($AB$13:$AB$512=$AB$5),ROW($A$9:$A$508)-ROW($A$9)+1,""),ROWS(G$9:G461)),,1))</f>
        <v/>
      </c>
      <c r="H461" s="325" t="str">
        <f t="array" ref="H461">IF(ROWS(H$9:H461)&gt;$U$5,"",INDEX(AC$13:AC$512,SMALL(IF(($AB$13:$AB$512=$AB$5),ROW($A$9:$A$508)-ROW($A$9)+1,""),ROWS(H$9:H461)),,1))</f>
        <v/>
      </c>
      <c r="I461" s="105"/>
      <c r="J461" s="105"/>
      <c r="K461" s="105"/>
      <c r="L461" s="105"/>
      <c r="M461" s="136"/>
      <c r="T461" s="44">
        <f>Nut_StatusTool!A455</f>
        <v>449</v>
      </c>
      <c r="U461" s="44">
        <f>Nut_StatusTool!B455</f>
        <v>0</v>
      </c>
      <c r="V461" s="44">
        <f>Nut_StatusTool!C455</f>
        <v>0</v>
      </c>
      <c r="W461" s="44">
        <f>Nut_StatusTool!D455</f>
        <v>0</v>
      </c>
      <c r="X461" s="44">
        <f>Nut_StatusTool!F455</f>
        <v>0</v>
      </c>
      <c r="Y461" s="285" t="str">
        <f>Nut_StatusTool!K455</f>
        <v/>
      </c>
      <c r="Z461" s="44" t="str">
        <f>Nut_StatusTool!L455</f>
        <v/>
      </c>
      <c r="AA461" s="44" t="str">
        <f>Nut_StatusTool!M455</f>
        <v/>
      </c>
      <c r="AB461" s="44" t="str">
        <f>Nut_StatusTool!N455</f>
        <v/>
      </c>
      <c r="AC461" s="44">
        <f>Nut_StatusTool!I455</f>
        <v>0</v>
      </c>
      <c r="AD461" s="44">
        <f>Nut_StatusTool!J455</f>
        <v>0</v>
      </c>
    </row>
    <row r="462" spans="1:30" ht="20.100000000000001" customHeight="1">
      <c r="A462" s="59" t="str">
        <f t="array" ref="A462">IF(ROWS(A$9:A462)&gt;$U$5,"",INDEX(T$13:T$512,SMALL(IF(($AB$13:$AB$512=$AB$5),ROW($A$9:$A$508)-ROW($A$9)+1,""),ROWS(A$9:A462)),,1))</f>
        <v/>
      </c>
      <c r="B462" s="389" t="str">
        <f t="array" ref="B462">IF(ROWS(B$9:B462)&gt;$U$5,"",INDEX(U$13:U$512,SMALL(IF(($AB$13:$AB$512=$AB$5),ROW($A$9:$A$508)-ROW($A$9)+1,""),ROWS(B$9:B462)),,1))</f>
        <v/>
      </c>
      <c r="C462" s="389" t="str">
        <f t="array" ref="C462">IF(ROWS(C$9:C462)&gt;$U$5,"",INDEX(V$13:V$512,SMALL(IF(($AB$13:$AB$512=$AB$5),ROW($A$9:$A$508)-ROW($A$9)+1,""),ROWS(C$9:C462)),,1))</f>
        <v/>
      </c>
      <c r="D462" s="30" t="str">
        <f t="array" ref="D462">IF(ROWS(D$9:D462)&gt;$U$5,"",INDEX(W$13:W$512,SMALL(IF(($AB$13:$AB$512=$AB$5),ROW($A$9:$A$508)-ROW($A$9)+1,""),ROWS(D$9:D462)),,1))</f>
        <v/>
      </c>
      <c r="E462" s="59" t="str">
        <f t="array" ref="E462">IF(ROWS(E$9:E462)&gt;$U$5,"",INDEX(X$13:X$512,SMALL(IF(($AB$13:$AB$512=$AB$5),ROW($A$9:$A$508)-ROW($A$9)+1,""),ROWS(E$9:E462)),,1))</f>
        <v/>
      </c>
      <c r="F462" s="59" t="str">
        <f t="array" ref="F462">IF(ROWS(F$9:F462)&gt;$U$5,"",INDEX(Y$13:Y$512,SMALL(IF(($AB$13:$AB$512=$AB$5),ROW($A$9:$A$508)-ROW($A$9)+1,""),ROWS(F$9:F462)),,1))</f>
        <v/>
      </c>
      <c r="G462" s="59" t="str">
        <f t="array" ref="G462">IF(ROWS(G$9:G462)&gt;$U$5,"",INDEX(AB$13:AB$512,SMALL(IF(($AB$13:$AB$512=$AB$5),ROW($A$9:$A$508)-ROW($A$9)+1,""),ROWS(G$9:G462)),,1))</f>
        <v/>
      </c>
      <c r="H462" s="325" t="str">
        <f t="array" ref="H462">IF(ROWS(H$9:H462)&gt;$U$5,"",INDEX(AC$13:AC$512,SMALL(IF(($AB$13:$AB$512=$AB$5),ROW($A$9:$A$508)-ROW($A$9)+1,""),ROWS(H$9:H462)),,1))</f>
        <v/>
      </c>
      <c r="I462" s="105"/>
      <c r="J462" s="105"/>
      <c r="K462" s="105"/>
      <c r="L462" s="105"/>
      <c r="M462" s="136"/>
      <c r="T462" s="44">
        <f>Nut_StatusTool!A456</f>
        <v>450</v>
      </c>
      <c r="U462" s="44">
        <f>Nut_StatusTool!B456</f>
        <v>0</v>
      </c>
      <c r="V462" s="44">
        <f>Nut_StatusTool!C456</f>
        <v>0</v>
      </c>
      <c r="W462" s="44">
        <f>Nut_StatusTool!D456</f>
        <v>0</v>
      </c>
      <c r="X462" s="44">
        <f>Nut_StatusTool!F456</f>
        <v>0</v>
      </c>
      <c r="Y462" s="285" t="str">
        <f>Nut_StatusTool!K456</f>
        <v/>
      </c>
      <c r="Z462" s="44" t="str">
        <f>Nut_StatusTool!L456</f>
        <v/>
      </c>
      <c r="AA462" s="44" t="str">
        <f>Nut_StatusTool!M456</f>
        <v/>
      </c>
      <c r="AB462" s="44" t="str">
        <f>Nut_StatusTool!N456</f>
        <v/>
      </c>
      <c r="AC462" s="44">
        <f>Nut_StatusTool!I456</f>
        <v>0</v>
      </c>
      <c r="AD462" s="44">
        <f>Nut_StatusTool!J456</f>
        <v>0</v>
      </c>
    </row>
    <row r="463" spans="1:30" ht="20.100000000000001" customHeight="1">
      <c r="A463" s="59" t="str">
        <f t="array" ref="A463">IF(ROWS(A$9:A463)&gt;$U$5,"",INDEX(T$13:T$512,SMALL(IF(($AB$13:$AB$512=$AB$5),ROW($A$9:$A$508)-ROW($A$9)+1,""),ROWS(A$9:A463)),,1))</f>
        <v/>
      </c>
      <c r="B463" s="389" t="str">
        <f t="array" ref="B463">IF(ROWS(B$9:B463)&gt;$U$5,"",INDEX(U$13:U$512,SMALL(IF(($AB$13:$AB$512=$AB$5),ROW($A$9:$A$508)-ROW($A$9)+1,""),ROWS(B$9:B463)),,1))</f>
        <v/>
      </c>
      <c r="C463" s="389" t="str">
        <f t="array" ref="C463">IF(ROWS(C$9:C463)&gt;$U$5,"",INDEX(V$13:V$512,SMALL(IF(($AB$13:$AB$512=$AB$5),ROW($A$9:$A$508)-ROW($A$9)+1,""),ROWS(C$9:C463)),,1))</f>
        <v/>
      </c>
      <c r="D463" s="30" t="str">
        <f t="array" ref="D463">IF(ROWS(D$9:D463)&gt;$U$5,"",INDEX(W$13:W$512,SMALL(IF(($AB$13:$AB$512=$AB$5),ROW($A$9:$A$508)-ROW($A$9)+1,""),ROWS(D$9:D463)),,1))</f>
        <v/>
      </c>
      <c r="E463" s="59" t="str">
        <f t="array" ref="E463">IF(ROWS(E$9:E463)&gt;$U$5,"",INDEX(X$13:X$512,SMALL(IF(($AB$13:$AB$512=$AB$5),ROW($A$9:$A$508)-ROW($A$9)+1,""),ROWS(E$9:E463)),,1))</f>
        <v/>
      </c>
      <c r="F463" s="59" t="str">
        <f t="array" ref="F463">IF(ROWS(F$9:F463)&gt;$U$5,"",INDEX(Y$13:Y$512,SMALL(IF(($AB$13:$AB$512=$AB$5),ROW($A$9:$A$508)-ROW($A$9)+1,""),ROWS(F$9:F463)),,1))</f>
        <v/>
      </c>
      <c r="G463" s="59" t="str">
        <f t="array" ref="G463">IF(ROWS(G$9:G463)&gt;$U$5,"",INDEX(AB$13:AB$512,SMALL(IF(($AB$13:$AB$512=$AB$5),ROW($A$9:$A$508)-ROW($A$9)+1,""),ROWS(G$9:G463)),,1))</f>
        <v/>
      </c>
      <c r="H463" s="325" t="str">
        <f t="array" ref="H463">IF(ROWS(H$9:H463)&gt;$U$5,"",INDEX(AC$13:AC$512,SMALL(IF(($AB$13:$AB$512=$AB$5),ROW($A$9:$A$508)-ROW($A$9)+1,""),ROWS(H$9:H463)),,1))</f>
        <v/>
      </c>
      <c r="I463" s="105"/>
      <c r="J463" s="105"/>
      <c r="K463" s="105"/>
      <c r="L463" s="105"/>
      <c r="M463" s="136"/>
      <c r="T463" s="44">
        <f>Nut_StatusTool!A457</f>
        <v>451</v>
      </c>
      <c r="U463" s="44">
        <f>Nut_StatusTool!B457</f>
        <v>0</v>
      </c>
      <c r="V463" s="44">
        <f>Nut_StatusTool!C457</f>
        <v>0</v>
      </c>
      <c r="W463" s="44">
        <f>Nut_StatusTool!D457</f>
        <v>0</v>
      </c>
      <c r="X463" s="44">
        <f>Nut_StatusTool!F457</f>
        <v>0</v>
      </c>
      <c r="Y463" s="285" t="str">
        <f>Nut_StatusTool!K457</f>
        <v/>
      </c>
      <c r="Z463" s="44" t="str">
        <f>Nut_StatusTool!L457</f>
        <v/>
      </c>
      <c r="AA463" s="44" t="str">
        <f>Nut_StatusTool!M457</f>
        <v/>
      </c>
      <c r="AB463" s="44" t="str">
        <f>Nut_StatusTool!N457</f>
        <v/>
      </c>
      <c r="AC463" s="44">
        <f>Nut_StatusTool!I457</f>
        <v>0</v>
      </c>
      <c r="AD463" s="44">
        <f>Nut_StatusTool!J457</f>
        <v>0</v>
      </c>
    </row>
    <row r="464" spans="1:30" ht="20.100000000000001" customHeight="1">
      <c r="A464" s="59" t="str">
        <f t="array" ref="A464">IF(ROWS(A$9:A464)&gt;$U$5,"",INDEX(T$13:T$512,SMALL(IF(($AB$13:$AB$512=$AB$5),ROW($A$9:$A$508)-ROW($A$9)+1,""),ROWS(A$9:A464)),,1))</f>
        <v/>
      </c>
      <c r="B464" s="389" t="str">
        <f t="array" ref="B464">IF(ROWS(B$9:B464)&gt;$U$5,"",INDEX(U$13:U$512,SMALL(IF(($AB$13:$AB$512=$AB$5),ROW($A$9:$A$508)-ROW($A$9)+1,""),ROWS(B$9:B464)),,1))</f>
        <v/>
      </c>
      <c r="C464" s="389" t="str">
        <f t="array" ref="C464">IF(ROWS(C$9:C464)&gt;$U$5,"",INDEX(V$13:V$512,SMALL(IF(($AB$13:$AB$512=$AB$5),ROW($A$9:$A$508)-ROW($A$9)+1,""),ROWS(C$9:C464)),,1))</f>
        <v/>
      </c>
      <c r="D464" s="30" t="str">
        <f t="array" ref="D464">IF(ROWS(D$9:D464)&gt;$U$5,"",INDEX(W$13:W$512,SMALL(IF(($AB$13:$AB$512=$AB$5),ROW($A$9:$A$508)-ROW($A$9)+1,""),ROWS(D$9:D464)),,1))</f>
        <v/>
      </c>
      <c r="E464" s="59" t="str">
        <f t="array" ref="E464">IF(ROWS(E$9:E464)&gt;$U$5,"",INDEX(X$13:X$512,SMALL(IF(($AB$13:$AB$512=$AB$5),ROW($A$9:$A$508)-ROW($A$9)+1,""),ROWS(E$9:E464)),,1))</f>
        <v/>
      </c>
      <c r="F464" s="59" t="str">
        <f t="array" ref="F464">IF(ROWS(F$9:F464)&gt;$U$5,"",INDEX(Y$13:Y$512,SMALL(IF(($AB$13:$AB$512=$AB$5),ROW($A$9:$A$508)-ROW($A$9)+1,""),ROWS(F$9:F464)),,1))</f>
        <v/>
      </c>
      <c r="G464" s="59" t="str">
        <f t="array" ref="G464">IF(ROWS(G$9:G464)&gt;$U$5,"",INDEX(AB$13:AB$512,SMALL(IF(($AB$13:$AB$512=$AB$5),ROW($A$9:$A$508)-ROW($A$9)+1,""),ROWS(G$9:G464)),,1))</f>
        <v/>
      </c>
      <c r="H464" s="325" t="str">
        <f t="array" ref="H464">IF(ROWS(H$9:H464)&gt;$U$5,"",INDEX(AC$13:AC$512,SMALL(IF(($AB$13:$AB$512=$AB$5),ROW($A$9:$A$508)-ROW($A$9)+1,""),ROWS(H$9:H464)),,1))</f>
        <v/>
      </c>
      <c r="I464" s="105"/>
      <c r="J464" s="105"/>
      <c r="K464" s="105"/>
      <c r="L464" s="105"/>
      <c r="M464" s="136"/>
      <c r="T464" s="44">
        <f>Nut_StatusTool!A458</f>
        <v>452</v>
      </c>
      <c r="U464" s="44">
        <f>Nut_StatusTool!B458</f>
        <v>0</v>
      </c>
      <c r="V464" s="44">
        <f>Nut_StatusTool!C458</f>
        <v>0</v>
      </c>
      <c r="W464" s="44">
        <f>Nut_StatusTool!D458</f>
        <v>0</v>
      </c>
      <c r="X464" s="44">
        <f>Nut_StatusTool!F458</f>
        <v>0</v>
      </c>
      <c r="Y464" s="285" t="str">
        <f>Nut_StatusTool!K458</f>
        <v/>
      </c>
      <c r="Z464" s="44" t="str">
        <f>Nut_StatusTool!L458</f>
        <v/>
      </c>
      <c r="AA464" s="44" t="str">
        <f>Nut_StatusTool!M458</f>
        <v/>
      </c>
      <c r="AB464" s="44" t="str">
        <f>Nut_StatusTool!N458</f>
        <v/>
      </c>
      <c r="AC464" s="44">
        <f>Nut_StatusTool!I458</f>
        <v>0</v>
      </c>
      <c r="AD464" s="44">
        <f>Nut_StatusTool!J458</f>
        <v>0</v>
      </c>
    </row>
    <row r="465" spans="1:30" ht="20.100000000000001" customHeight="1">
      <c r="A465" s="59" t="str">
        <f t="array" ref="A465">IF(ROWS(A$9:A465)&gt;$U$5,"",INDEX(T$13:T$512,SMALL(IF(($AB$13:$AB$512=$AB$5),ROW($A$9:$A$508)-ROW($A$9)+1,""),ROWS(A$9:A465)),,1))</f>
        <v/>
      </c>
      <c r="B465" s="389" t="str">
        <f t="array" ref="B465">IF(ROWS(B$9:B465)&gt;$U$5,"",INDEX(U$13:U$512,SMALL(IF(($AB$13:$AB$512=$AB$5),ROW($A$9:$A$508)-ROW($A$9)+1,""),ROWS(B$9:B465)),,1))</f>
        <v/>
      </c>
      <c r="C465" s="389" t="str">
        <f t="array" ref="C465">IF(ROWS(C$9:C465)&gt;$U$5,"",INDEX(V$13:V$512,SMALL(IF(($AB$13:$AB$512=$AB$5),ROW($A$9:$A$508)-ROW($A$9)+1,""),ROWS(C$9:C465)),,1))</f>
        <v/>
      </c>
      <c r="D465" s="30" t="str">
        <f t="array" ref="D465">IF(ROWS(D$9:D465)&gt;$U$5,"",INDEX(W$13:W$512,SMALL(IF(($AB$13:$AB$512=$AB$5),ROW($A$9:$A$508)-ROW($A$9)+1,""),ROWS(D$9:D465)),,1))</f>
        <v/>
      </c>
      <c r="E465" s="59" t="str">
        <f t="array" ref="E465">IF(ROWS(E$9:E465)&gt;$U$5,"",INDEX(X$13:X$512,SMALL(IF(($AB$13:$AB$512=$AB$5),ROW($A$9:$A$508)-ROW($A$9)+1,""),ROWS(E$9:E465)),,1))</f>
        <v/>
      </c>
      <c r="F465" s="59" t="str">
        <f t="array" ref="F465">IF(ROWS(F$9:F465)&gt;$U$5,"",INDEX(Y$13:Y$512,SMALL(IF(($AB$13:$AB$512=$AB$5),ROW($A$9:$A$508)-ROW($A$9)+1,""),ROWS(F$9:F465)),,1))</f>
        <v/>
      </c>
      <c r="G465" s="59" t="str">
        <f t="array" ref="G465">IF(ROWS(G$9:G465)&gt;$U$5,"",INDEX(AB$13:AB$512,SMALL(IF(($AB$13:$AB$512=$AB$5),ROW($A$9:$A$508)-ROW($A$9)+1,""),ROWS(G$9:G465)),,1))</f>
        <v/>
      </c>
      <c r="H465" s="325" t="str">
        <f t="array" ref="H465">IF(ROWS(H$9:H465)&gt;$U$5,"",INDEX(AC$13:AC$512,SMALL(IF(($AB$13:$AB$512=$AB$5),ROW($A$9:$A$508)-ROW($A$9)+1,""),ROWS(H$9:H465)),,1))</f>
        <v/>
      </c>
      <c r="I465" s="105"/>
      <c r="J465" s="105"/>
      <c r="K465" s="105"/>
      <c r="L465" s="105"/>
      <c r="M465" s="136"/>
      <c r="T465" s="44">
        <f>Nut_StatusTool!A459</f>
        <v>453</v>
      </c>
      <c r="U465" s="44">
        <f>Nut_StatusTool!B459</f>
        <v>0</v>
      </c>
      <c r="V465" s="44">
        <f>Nut_StatusTool!C459</f>
        <v>0</v>
      </c>
      <c r="W465" s="44">
        <f>Nut_StatusTool!D459</f>
        <v>0</v>
      </c>
      <c r="X465" s="44">
        <f>Nut_StatusTool!F459</f>
        <v>0</v>
      </c>
      <c r="Y465" s="285" t="str">
        <f>Nut_StatusTool!K459</f>
        <v/>
      </c>
      <c r="Z465" s="44" t="str">
        <f>Nut_StatusTool!L459</f>
        <v/>
      </c>
      <c r="AA465" s="44" t="str">
        <f>Nut_StatusTool!M459</f>
        <v/>
      </c>
      <c r="AB465" s="44" t="str">
        <f>Nut_StatusTool!N459</f>
        <v/>
      </c>
      <c r="AC465" s="44">
        <f>Nut_StatusTool!I459</f>
        <v>0</v>
      </c>
      <c r="AD465" s="44">
        <f>Nut_StatusTool!J459</f>
        <v>0</v>
      </c>
    </row>
    <row r="466" spans="1:30" ht="20.100000000000001" customHeight="1">
      <c r="A466" s="59" t="str">
        <f t="array" ref="A466">IF(ROWS(A$9:A466)&gt;$U$5,"",INDEX(T$13:T$512,SMALL(IF(($AB$13:$AB$512=$AB$5),ROW($A$9:$A$508)-ROW($A$9)+1,""),ROWS(A$9:A466)),,1))</f>
        <v/>
      </c>
      <c r="B466" s="389" t="str">
        <f t="array" ref="B466">IF(ROWS(B$9:B466)&gt;$U$5,"",INDEX(U$13:U$512,SMALL(IF(($AB$13:$AB$512=$AB$5),ROW($A$9:$A$508)-ROW($A$9)+1,""),ROWS(B$9:B466)),,1))</f>
        <v/>
      </c>
      <c r="C466" s="389" t="str">
        <f t="array" ref="C466">IF(ROWS(C$9:C466)&gt;$U$5,"",INDEX(V$13:V$512,SMALL(IF(($AB$13:$AB$512=$AB$5),ROW($A$9:$A$508)-ROW($A$9)+1,""),ROWS(C$9:C466)),,1))</f>
        <v/>
      </c>
      <c r="D466" s="30" t="str">
        <f t="array" ref="D466">IF(ROWS(D$9:D466)&gt;$U$5,"",INDEX(W$13:W$512,SMALL(IF(($AB$13:$AB$512=$AB$5),ROW($A$9:$A$508)-ROW($A$9)+1,""),ROWS(D$9:D466)),,1))</f>
        <v/>
      </c>
      <c r="E466" s="59" t="str">
        <f t="array" ref="E466">IF(ROWS(E$9:E466)&gt;$U$5,"",INDEX(X$13:X$512,SMALL(IF(($AB$13:$AB$512=$AB$5),ROW($A$9:$A$508)-ROW($A$9)+1,""),ROWS(E$9:E466)),,1))</f>
        <v/>
      </c>
      <c r="F466" s="59" t="str">
        <f t="array" ref="F466">IF(ROWS(F$9:F466)&gt;$U$5,"",INDEX(Y$13:Y$512,SMALL(IF(($AB$13:$AB$512=$AB$5),ROW($A$9:$A$508)-ROW($A$9)+1,""),ROWS(F$9:F466)),,1))</f>
        <v/>
      </c>
      <c r="G466" s="59" t="str">
        <f t="array" ref="G466">IF(ROWS(G$9:G466)&gt;$U$5,"",INDEX(AB$13:AB$512,SMALL(IF(($AB$13:$AB$512=$AB$5),ROW($A$9:$A$508)-ROW($A$9)+1,""),ROWS(G$9:G466)),,1))</f>
        <v/>
      </c>
      <c r="H466" s="325" t="str">
        <f t="array" ref="H466">IF(ROWS(H$9:H466)&gt;$U$5,"",INDEX(AC$13:AC$512,SMALL(IF(($AB$13:$AB$512=$AB$5),ROW($A$9:$A$508)-ROW($A$9)+1,""),ROWS(H$9:H466)),,1))</f>
        <v/>
      </c>
      <c r="I466" s="105"/>
      <c r="J466" s="105"/>
      <c r="K466" s="105"/>
      <c r="L466" s="105"/>
      <c r="M466" s="136"/>
      <c r="T466" s="44">
        <f>Nut_StatusTool!A460</f>
        <v>454</v>
      </c>
      <c r="U466" s="44">
        <f>Nut_StatusTool!B460</f>
        <v>0</v>
      </c>
      <c r="V466" s="44">
        <f>Nut_StatusTool!C460</f>
        <v>0</v>
      </c>
      <c r="W466" s="44">
        <f>Nut_StatusTool!D460</f>
        <v>0</v>
      </c>
      <c r="X466" s="44">
        <f>Nut_StatusTool!F460</f>
        <v>0</v>
      </c>
      <c r="Y466" s="285" t="str">
        <f>Nut_StatusTool!K460</f>
        <v/>
      </c>
      <c r="Z466" s="44" t="str">
        <f>Nut_StatusTool!L460</f>
        <v/>
      </c>
      <c r="AA466" s="44" t="str">
        <f>Nut_StatusTool!M460</f>
        <v/>
      </c>
      <c r="AB466" s="44" t="str">
        <f>Nut_StatusTool!N460</f>
        <v/>
      </c>
      <c r="AC466" s="44">
        <f>Nut_StatusTool!I460</f>
        <v>0</v>
      </c>
      <c r="AD466" s="44">
        <f>Nut_StatusTool!J460</f>
        <v>0</v>
      </c>
    </row>
    <row r="467" spans="1:30" ht="20.100000000000001" customHeight="1">
      <c r="A467" s="59" t="str">
        <f t="array" ref="A467">IF(ROWS(A$9:A467)&gt;$U$5,"",INDEX(T$13:T$512,SMALL(IF(($AB$13:$AB$512=$AB$5),ROW($A$9:$A$508)-ROW($A$9)+1,""),ROWS(A$9:A467)),,1))</f>
        <v/>
      </c>
      <c r="B467" s="389" t="str">
        <f t="array" ref="B467">IF(ROWS(B$9:B467)&gt;$U$5,"",INDEX(U$13:U$512,SMALL(IF(($AB$13:$AB$512=$AB$5),ROW($A$9:$A$508)-ROW($A$9)+1,""),ROWS(B$9:B467)),,1))</f>
        <v/>
      </c>
      <c r="C467" s="389" t="str">
        <f t="array" ref="C467">IF(ROWS(C$9:C467)&gt;$U$5,"",INDEX(V$13:V$512,SMALL(IF(($AB$13:$AB$512=$AB$5),ROW($A$9:$A$508)-ROW($A$9)+1,""),ROWS(C$9:C467)),,1))</f>
        <v/>
      </c>
      <c r="D467" s="30" t="str">
        <f t="array" ref="D467">IF(ROWS(D$9:D467)&gt;$U$5,"",INDEX(W$13:W$512,SMALL(IF(($AB$13:$AB$512=$AB$5),ROW($A$9:$A$508)-ROW($A$9)+1,""),ROWS(D$9:D467)),,1))</f>
        <v/>
      </c>
      <c r="E467" s="59" t="str">
        <f t="array" ref="E467">IF(ROWS(E$9:E467)&gt;$U$5,"",INDEX(X$13:X$512,SMALL(IF(($AB$13:$AB$512=$AB$5),ROW($A$9:$A$508)-ROW($A$9)+1,""),ROWS(E$9:E467)),,1))</f>
        <v/>
      </c>
      <c r="F467" s="59" t="str">
        <f t="array" ref="F467">IF(ROWS(F$9:F467)&gt;$U$5,"",INDEX(Y$13:Y$512,SMALL(IF(($AB$13:$AB$512=$AB$5),ROW($A$9:$A$508)-ROW($A$9)+1,""),ROWS(F$9:F467)),,1))</f>
        <v/>
      </c>
      <c r="G467" s="59" t="str">
        <f t="array" ref="G467">IF(ROWS(G$9:G467)&gt;$U$5,"",INDEX(AB$13:AB$512,SMALL(IF(($AB$13:$AB$512=$AB$5),ROW($A$9:$A$508)-ROW($A$9)+1,""),ROWS(G$9:G467)),,1))</f>
        <v/>
      </c>
      <c r="H467" s="325" t="str">
        <f t="array" ref="H467">IF(ROWS(H$9:H467)&gt;$U$5,"",INDEX(AC$13:AC$512,SMALL(IF(($AB$13:$AB$512=$AB$5),ROW($A$9:$A$508)-ROW($A$9)+1,""),ROWS(H$9:H467)),,1))</f>
        <v/>
      </c>
      <c r="I467" s="105"/>
      <c r="J467" s="105"/>
      <c r="K467" s="105"/>
      <c r="L467" s="105"/>
      <c r="M467" s="136"/>
      <c r="T467" s="44">
        <f>Nut_StatusTool!A461</f>
        <v>455</v>
      </c>
      <c r="U467" s="44">
        <f>Nut_StatusTool!B461</f>
        <v>0</v>
      </c>
      <c r="V467" s="44">
        <f>Nut_StatusTool!C461</f>
        <v>0</v>
      </c>
      <c r="W467" s="44">
        <f>Nut_StatusTool!D461</f>
        <v>0</v>
      </c>
      <c r="X467" s="44">
        <f>Nut_StatusTool!F461</f>
        <v>0</v>
      </c>
      <c r="Y467" s="285" t="str">
        <f>Nut_StatusTool!K461</f>
        <v/>
      </c>
      <c r="Z467" s="44" t="str">
        <f>Nut_StatusTool!L461</f>
        <v/>
      </c>
      <c r="AA467" s="44" t="str">
        <f>Nut_StatusTool!M461</f>
        <v/>
      </c>
      <c r="AB467" s="44" t="str">
        <f>Nut_StatusTool!N461</f>
        <v/>
      </c>
      <c r="AC467" s="44">
        <f>Nut_StatusTool!I461</f>
        <v>0</v>
      </c>
      <c r="AD467" s="44">
        <f>Nut_StatusTool!J461</f>
        <v>0</v>
      </c>
    </row>
    <row r="468" spans="1:30" ht="20.100000000000001" customHeight="1">
      <c r="A468" s="59" t="str">
        <f t="array" ref="A468">IF(ROWS(A$9:A468)&gt;$U$5,"",INDEX(T$13:T$512,SMALL(IF(($AB$13:$AB$512=$AB$5),ROW($A$9:$A$508)-ROW($A$9)+1,""),ROWS(A$9:A468)),,1))</f>
        <v/>
      </c>
      <c r="B468" s="389" t="str">
        <f t="array" ref="B468">IF(ROWS(B$9:B468)&gt;$U$5,"",INDEX(U$13:U$512,SMALL(IF(($AB$13:$AB$512=$AB$5),ROW($A$9:$A$508)-ROW($A$9)+1,""),ROWS(B$9:B468)),,1))</f>
        <v/>
      </c>
      <c r="C468" s="389" t="str">
        <f t="array" ref="C468">IF(ROWS(C$9:C468)&gt;$U$5,"",INDEX(V$13:V$512,SMALL(IF(($AB$13:$AB$512=$AB$5),ROW($A$9:$A$508)-ROW($A$9)+1,""),ROWS(C$9:C468)),,1))</f>
        <v/>
      </c>
      <c r="D468" s="30" t="str">
        <f t="array" ref="D468">IF(ROWS(D$9:D468)&gt;$U$5,"",INDEX(W$13:W$512,SMALL(IF(($AB$13:$AB$512=$AB$5),ROW($A$9:$A$508)-ROW($A$9)+1,""),ROWS(D$9:D468)),,1))</f>
        <v/>
      </c>
      <c r="E468" s="59" t="str">
        <f t="array" ref="E468">IF(ROWS(E$9:E468)&gt;$U$5,"",INDEX(X$13:X$512,SMALL(IF(($AB$13:$AB$512=$AB$5),ROW($A$9:$A$508)-ROW($A$9)+1,""),ROWS(E$9:E468)),,1))</f>
        <v/>
      </c>
      <c r="F468" s="59" t="str">
        <f t="array" ref="F468">IF(ROWS(F$9:F468)&gt;$U$5,"",INDEX(Y$13:Y$512,SMALL(IF(($AB$13:$AB$512=$AB$5),ROW($A$9:$A$508)-ROW($A$9)+1,""),ROWS(F$9:F468)),,1))</f>
        <v/>
      </c>
      <c r="G468" s="59" t="str">
        <f t="array" ref="G468">IF(ROWS(G$9:G468)&gt;$U$5,"",INDEX(AB$13:AB$512,SMALL(IF(($AB$13:$AB$512=$AB$5),ROW($A$9:$A$508)-ROW($A$9)+1,""),ROWS(G$9:G468)),,1))</f>
        <v/>
      </c>
      <c r="H468" s="325" t="str">
        <f t="array" ref="H468">IF(ROWS(H$9:H468)&gt;$U$5,"",INDEX(AC$13:AC$512,SMALL(IF(($AB$13:$AB$512=$AB$5),ROW($A$9:$A$508)-ROW($A$9)+1,""),ROWS(H$9:H468)),,1))</f>
        <v/>
      </c>
      <c r="I468" s="105"/>
      <c r="J468" s="105"/>
      <c r="K468" s="105"/>
      <c r="L468" s="105"/>
      <c r="M468" s="136"/>
      <c r="T468" s="44">
        <f>Nut_StatusTool!A462</f>
        <v>456</v>
      </c>
      <c r="U468" s="44">
        <f>Nut_StatusTool!B462</f>
        <v>0</v>
      </c>
      <c r="V468" s="44">
        <f>Nut_StatusTool!C462</f>
        <v>0</v>
      </c>
      <c r="W468" s="44">
        <f>Nut_StatusTool!D462</f>
        <v>0</v>
      </c>
      <c r="X468" s="44">
        <f>Nut_StatusTool!F462</f>
        <v>0</v>
      </c>
      <c r="Y468" s="285" t="str">
        <f>Nut_StatusTool!K462</f>
        <v/>
      </c>
      <c r="Z468" s="44" t="str">
        <f>Nut_StatusTool!L462</f>
        <v/>
      </c>
      <c r="AA468" s="44" t="str">
        <f>Nut_StatusTool!M462</f>
        <v/>
      </c>
      <c r="AB468" s="44" t="str">
        <f>Nut_StatusTool!N462</f>
        <v/>
      </c>
      <c r="AC468" s="44">
        <f>Nut_StatusTool!I462</f>
        <v>0</v>
      </c>
      <c r="AD468" s="44">
        <f>Nut_StatusTool!J462</f>
        <v>0</v>
      </c>
    </row>
    <row r="469" spans="1:30" ht="20.100000000000001" customHeight="1">
      <c r="A469" s="59" t="str">
        <f t="array" ref="A469">IF(ROWS(A$9:A469)&gt;$U$5,"",INDEX(T$13:T$512,SMALL(IF(($AB$13:$AB$512=$AB$5),ROW($A$9:$A$508)-ROW($A$9)+1,""),ROWS(A$9:A469)),,1))</f>
        <v/>
      </c>
      <c r="B469" s="389" t="str">
        <f t="array" ref="B469">IF(ROWS(B$9:B469)&gt;$U$5,"",INDEX(U$13:U$512,SMALL(IF(($AB$13:$AB$512=$AB$5),ROW($A$9:$A$508)-ROW($A$9)+1,""),ROWS(B$9:B469)),,1))</f>
        <v/>
      </c>
      <c r="C469" s="389" t="str">
        <f t="array" ref="C469">IF(ROWS(C$9:C469)&gt;$U$5,"",INDEX(V$13:V$512,SMALL(IF(($AB$13:$AB$512=$AB$5),ROW($A$9:$A$508)-ROW($A$9)+1,""),ROWS(C$9:C469)),,1))</f>
        <v/>
      </c>
      <c r="D469" s="30" t="str">
        <f t="array" ref="D469">IF(ROWS(D$9:D469)&gt;$U$5,"",INDEX(W$13:W$512,SMALL(IF(($AB$13:$AB$512=$AB$5),ROW($A$9:$A$508)-ROW($A$9)+1,""),ROWS(D$9:D469)),,1))</f>
        <v/>
      </c>
      <c r="E469" s="59" t="str">
        <f t="array" ref="E469">IF(ROWS(E$9:E469)&gt;$U$5,"",INDEX(X$13:X$512,SMALL(IF(($AB$13:$AB$512=$AB$5),ROW($A$9:$A$508)-ROW($A$9)+1,""),ROWS(E$9:E469)),,1))</f>
        <v/>
      </c>
      <c r="F469" s="59" t="str">
        <f t="array" ref="F469">IF(ROWS(F$9:F469)&gt;$U$5,"",INDEX(Y$13:Y$512,SMALL(IF(($AB$13:$AB$512=$AB$5),ROW($A$9:$A$508)-ROW($A$9)+1,""),ROWS(F$9:F469)),,1))</f>
        <v/>
      </c>
      <c r="G469" s="59" t="str">
        <f t="array" ref="G469">IF(ROWS(G$9:G469)&gt;$U$5,"",INDEX(AB$13:AB$512,SMALL(IF(($AB$13:$AB$512=$AB$5),ROW($A$9:$A$508)-ROW($A$9)+1,""),ROWS(G$9:G469)),,1))</f>
        <v/>
      </c>
      <c r="H469" s="325" t="str">
        <f t="array" ref="H469">IF(ROWS(H$9:H469)&gt;$U$5,"",INDEX(AC$13:AC$512,SMALL(IF(($AB$13:$AB$512=$AB$5),ROW($A$9:$A$508)-ROW($A$9)+1,""),ROWS(H$9:H469)),,1))</f>
        <v/>
      </c>
      <c r="I469" s="105"/>
      <c r="J469" s="105"/>
      <c r="K469" s="105"/>
      <c r="L469" s="105"/>
      <c r="M469" s="136"/>
      <c r="T469" s="44">
        <f>Nut_StatusTool!A463</f>
        <v>457</v>
      </c>
      <c r="U469" s="44">
        <f>Nut_StatusTool!B463</f>
        <v>0</v>
      </c>
      <c r="V469" s="44">
        <f>Nut_StatusTool!C463</f>
        <v>0</v>
      </c>
      <c r="W469" s="44">
        <f>Nut_StatusTool!D463</f>
        <v>0</v>
      </c>
      <c r="X469" s="44">
        <f>Nut_StatusTool!F463</f>
        <v>0</v>
      </c>
      <c r="Y469" s="285" t="str">
        <f>Nut_StatusTool!K463</f>
        <v/>
      </c>
      <c r="Z469" s="44" t="str">
        <f>Nut_StatusTool!L463</f>
        <v/>
      </c>
      <c r="AA469" s="44" t="str">
        <f>Nut_StatusTool!M463</f>
        <v/>
      </c>
      <c r="AB469" s="44" t="str">
        <f>Nut_StatusTool!N463</f>
        <v/>
      </c>
      <c r="AC469" s="44">
        <f>Nut_StatusTool!I463</f>
        <v>0</v>
      </c>
      <c r="AD469" s="44">
        <f>Nut_StatusTool!J463</f>
        <v>0</v>
      </c>
    </row>
    <row r="470" spans="1:30" ht="20.100000000000001" customHeight="1">
      <c r="A470" s="59" t="str">
        <f t="array" ref="A470">IF(ROWS(A$9:A470)&gt;$U$5,"",INDEX(T$13:T$512,SMALL(IF(($AB$13:$AB$512=$AB$5),ROW($A$9:$A$508)-ROW($A$9)+1,""),ROWS(A$9:A470)),,1))</f>
        <v/>
      </c>
      <c r="B470" s="389" t="str">
        <f t="array" ref="B470">IF(ROWS(B$9:B470)&gt;$U$5,"",INDEX(U$13:U$512,SMALL(IF(($AB$13:$AB$512=$AB$5),ROW($A$9:$A$508)-ROW($A$9)+1,""),ROWS(B$9:B470)),,1))</f>
        <v/>
      </c>
      <c r="C470" s="389" t="str">
        <f t="array" ref="C470">IF(ROWS(C$9:C470)&gt;$U$5,"",INDEX(V$13:V$512,SMALL(IF(($AB$13:$AB$512=$AB$5),ROW($A$9:$A$508)-ROW($A$9)+1,""),ROWS(C$9:C470)),,1))</f>
        <v/>
      </c>
      <c r="D470" s="30" t="str">
        <f t="array" ref="D470">IF(ROWS(D$9:D470)&gt;$U$5,"",INDEX(W$13:W$512,SMALL(IF(($AB$13:$AB$512=$AB$5),ROW($A$9:$A$508)-ROW($A$9)+1,""),ROWS(D$9:D470)),,1))</f>
        <v/>
      </c>
      <c r="E470" s="59" t="str">
        <f t="array" ref="E470">IF(ROWS(E$9:E470)&gt;$U$5,"",INDEX(X$13:X$512,SMALL(IF(($AB$13:$AB$512=$AB$5),ROW($A$9:$A$508)-ROW($A$9)+1,""),ROWS(E$9:E470)),,1))</f>
        <v/>
      </c>
      <c r="F470" s="59" t="str">
        <f t="array" ref="F470">IF(ROWS(F$9:F470)&gt;$U$5,"",INDEX(Y$13:Y$512,SMALL(IF(($AB$13:$AB$512=$AB$5),ROW($A$9:$A$508)-ROW($A$9)+1,""),ROWS(F$9:F470)),,1))</f>
        <v/>
      </c>
      <c r="G470" s="59" t="str">
        <f t="array" ref="G470">IF(ROWS(G$9:G470)&gt;$U$5,"",INDEX(AB$13:AB$512,SMALL(IF(($AB$13:$AB$512=$AB$5),ROW($A$9:$A$508)-ROW($A$9)+1,""),ROWS(G$9:G470)),,1))</f>
        <v/>
      </c>
      <c r="H470" s="325" t="str">
        <f t="array" ref="H470">IF(ROWS(H$9:H470)&gt;$U$5,"",INDEX(AC$13:AC$512,SMALL(IF(($AB$13:$AB$512=$AB$5),ROW($A$9:$A$508)-ROW($A$9)+1,""),ROWS(H$9:H470)),,1))</f>
        <v/>
      </c>
      <c r="I470" s="105"/>
      <c r="J470" s="105"/>
      <c r="K470" s="105"/>
      <c r="L470" s="105"/>
      <c r="M470" s="136"/>
      <c r="T470" s="44">
        <f>Nut_StatusTool!A464</f>
        <v>458</v>
      </c>
      <c r="U470" s="44">
        <f>Nut_StatusTool!B464</f>
        <v>0</v>
      </c>
      <c r="V470" s="44">
        <f>Nut_StatusTool!C464</f>
        <v>0</v>
      </c>
      <c r="W470" s="44">
        <f>Nut_StatusTool!D464</f>
        <v>0</v>
      </c>
      <c r="X470" s="44">
        <f>Nut_StatusTool!F464</f>
        <v>0</v>
      </c>
      <c r="Y470" s="285" t="str">
        <f>Nut_StatusTool!K464</f>
        <v/>
      </c>
      <c r="Z470" s="44" t="str">
        <f>Nut_StatusTool!L464</f>
        <v/>
      </c>
      <c r="AA470" s="44" t="str">
        <f>Nut_StatusTool!M464</f>
        <v/>
      </c>
      <c r="AB470" s="44" t="str">
        <f>Nut_StatusTool!N464</f>
        <v/>
      </c>
      <c r="AC470" s="44">
        <f>Nut_StatusTool!I464</f>
        <v>0</v>
      </c>
      <c r="AD470" s="44">
        <f>Nut_StatusTool!J464</f>
        <v>0</v>
      </c>
    </row>
    <row r="471" spans="1:30" ht="20.100000000000001" customHeight="1">
      <c r="A471" s="59" t="str">
        <f t="array" ref="A471">IF(ROWS(A$9:A471)&gt;$U$5,"",INDEX(T$13:T$512,SMALL(IF(($AB$13:$AB$512=$AB$5),ROW($A$9:$A$508)-ROW($A$9)+1,""),ROWS(A$9:A471)),,1))</f>
        <v/>
      </c>
      <c r="B471" s="389" t="str">
        <f t="array" ref="B471">IF(ROWS(B$9:B471)&gt;$U$5,"",INDEX(U$13:U$512,SMALL(IF(($AB$13:$AB$512=$AB$5),ROW($A$9:$A$508)-ROW($A$9)+1,""),ROWS(B$9:B471)),,1))</f>
        <v/>
      </c>
      <c r="C471" s="389" t="str">
        <f t="array" ref="C471">IF(ROWS(C$9:C471)&gt;$U$5,"",INDEX(V$13:V$512,SMALL(IF(($AB$13:$AB$512=$AB$5),ROW($A$9:$A$508)-ROW($A$9)+1,""),ROWS(C$9:C471)),,1))</f>
        <v/>
      </c>
      <c r="D471" s="30" t="str">
        <f t="array" ref="D471">IF(ROWS(D$9:D471)&gt;$U$5,"",INDEX(W$13:W$512,SMALL(IF(($AB$13:$AB$512=$AB$5),ROW($A$9:$A$508)-ROW($A$9)+1,""),ROWS(D$9:D471)),,1))</f>
        <v/>
      </c>
      <c r="E471" s="59" t="str">
        <f t="array" ref="E471">IF(ROWS(E$9:E471)&gt;$U$5,"",INDEX(X$13:X$512,SMALL(IF(($AB$13:$AB$512=$AB$5),ROW($A$9:$A$508)-ROW($A$9)+1,""),ROWS(E$9:E471)),,1))</f>
        <v/>
      </c>
      <c r="F471" s="59" t="str">
        <f t="array" ref="F471">IF(ROWS(F$9:F471)&gt;$U$5,"",INDEX(Y$13:Y$512,SMALL(IF(($AB$13:$AB$512=$AB$5),ROW($A$9:$A$508)-ROW($A$9)+1,""),ROWS(F$9:F471)),,1))</f>
        <v/>
      </c>
      <c r="G471" s="59" t="str">
        <f t="array" ref="G471">IF(ROWS(G$9:G471)&gt;$U$5,"",INDEX(AB$13:AB$512,SMALL(IF(($AB$13:$AB$512=$AB$5),ROW($A$9:$A$508)-ROW($A$9)+1,""),ROWS(G$9:G471)),,1))</f>
        <v/>
      </c>
      <c r="H471" s="325" t="str">
        <f t="array" ref="H471">IF(ROWS(H$9:H471)&gt;$U$5,"",INDEX(AC$13:AC$512,SMALL(IF(($AB$13:$AB$512=$AB$5),ROW($A$9:$A$508)-ROW($A$9)+1,""),ROWS(H$9:H471)),,1))</f>
        <v/>
      </c>
      <c r="I471" s="105"/>
      <c r="J471" s="105"/>
      <c r="K471" s="105"/>
      <c r="L471" s="105"/>
      <c r="M471" s="136"/>
      <c r="T471" s="44">
        <f>Nut_StatusTool!A465</f>
        <v>459</v>
      </c>
      <c r="U471" s="44">
        <f>Nut_StatusTool!B465</f>
        <v>0</v>
      </c>
      <c r="V471" s="44">
        <f>Nut_StatusTool!C465</f>
        <v>0</v>
      </c>
      <c r="W471" s="44">
        <f>Nut_StatusTool!D465</f>
        <v>0</v>
      </c>
      <c r="X471" s="44">
        <f>Nut_StatusTool!F465</f>
        <v>0</v>
      </c>
      <c r="Y471" s="285" t="str">
        <f>Nut_StatusTool!K465</f>
        <v/>
      </c>
      <c r="Z471" s="44" t="str">
        <f>Nut_StatusTool!L465</f>
        <v/>
      </c>
      <c r="AA471" s="44" t="str">
        <f>Nut_StatusTool!M465</f>
        <v/>
      </c>
      <c r="AB471" s="44" t="str">
        <f>Nut_StatusTool!N465</f>
        <v/>
      </c>
      <c r="AC471" s="44">
        <f>Nut_StatusTool!I465</f>
        <v>0</v>
      </c>
      <c r="AD471" s="44">
        <f>Nut_StatusTool!J465</f>
        <v>0</v>
      </c>
    </row>
    <row r="472" spans="1:30" ht="20.100000000000001" customHeight="1">
      <c r="A472" s="59" t="str">
        <f t="array" ref="A472">IF(ROWS(A$9:A472)&gt;$U$5,"",INDEX(T$13:T$512,SMALL(IF(($AB$13:$AB$512=$AB$5),ROW($A$9:$A$508)-ROW($A$9)+1,""),ROWS(A$9:A472)),,1))</f>
        <v/>
      </c>
      <c r="B472" s="389" t="str">
        <f t="array" ref="B472">IF(ROWS(B$9:B472)&gt;$U$5,"",INDEX(U$13:U$512,SMALL(IF(($AB$13:$AB$512=$AB$5),ROW($A$9:$A$508)-ROW($A$9)+1,""),ROWS(B$9:B472)),,1))</f>
        <v/>
      </c>
      <c r="C472" s="389" t="str">
        <f t="array" ref="C472">IF(ROWS(C$9:C472)&gt;$U$5,"",INDEX(V$13:V$512,SMALL(IF(($AB$13:$AB$512=$AB$5),ROW($A$9:$A$508)-ROW($A$9)+1,""),ROWS(C$9:C472)),,1))</f>
        <v/>
      </c>
      <c r="D472" s="30" t="str">
        <f t="array" ref="D472">IF(ROWS(D$9:D472)&gt;$U$5,"",INDEX(W$13:W$512,SMALL(IF(($AB$13:$AB$512=$AB$5),ROW($A$9:$A$508)-ROW($A$9)+1,""),ROWS(D$9:D472)),,1))</f>
        <v/>
      </c>
      <c r="E472" s="59" t="str">
        <f t="array" ref="E472">IF(ROWS(E$9:E472)&gt;$U$5,"",INDEX(X$13:X$512,SMALL(IF(($AB$13:$AB$512=$AB$5),ROW($A$9:$A$508)-ROW($A$9)+1,""),ROWS(E$9:E472)),,1))</f>
        <v/>
      </c>
      <c r="F472" s="59" t="str">
        <f t="array" ref="F472">IF(ROWS(F$9:F472)&gt;$U$5,"",INDEX(Y$13:Y$512,SMALL(IF(($AB$13:$AB$512=$AB$5),ROW($A$9:$A$508)-ROW($A$9)+1,""),ROWS(F$9:F472)),,1))</f>
        <v/>
      </c>
      <c r="G472" s="59" t="str">
        <f t="array" ref="G472">IF(ROWS(G$9:G472)&gt;$U$5,"",INDEX(AB$13:AB$512,SMALL(IF(($AB$13:$AB$512=$AB$5),ROW($A$9:$A$508)-ROW($A$9)+1,""),ROWS(G$9:G472)),,1))</f>
        <v/>
      </c>
      <c r="H472" s="325" t="str">
        <f t="array" ref="H472">IF(ROWS(H$9:H472)&gt;$U$5,"",INDEX(AC$13:AC$512,SMALL(IF(($AB$13:$AB$512=$AB$5),ROW($A$9:$A$508)-ROW($A$9)+1,""),ROWS(H$9:H472)),,1))</f>
        <v/>
      </c>
      <c r="I472" s="105"/>
      <c r="J472" s="105"/>
      <c r="K472" s="105"/>
      <c r="L472" s="105"/>
      <c r="M472" s="136"/>
      <c r="T472" s="44">
        <f>Nut_StatusTool!A466</f>
        <v>460</v>
      </c>
      <c r="U472" s="44">
        <f>Nut_StatusTool!B466</f>
        <v>0</v>
      </c>
      <c r="V472" s="44">
        <f>Nut_StatusTool!C466</f>
        <v>0</v>
      </c>
      <c r="W472" s="44">
        <f>Nut_StatusTool!D466</f>
        <v>0</v>
      </c>
      <c r="X472" s="44">
        <f>Nut_StatusTool!F466</f>
        <v>0</v>
      </c>
      <c r="Y472" s="285" t="str">
        <f>Nut_StatusTool!K466</f>
        <v/>
      </c>
      <c r="Z472" s="44" t="str">
        <f>Nut_StatusTool!L466</f>
        <v/>
      </c>
      <c r="AA472" s="44" t="str">
        <f>Nut_StatusTool!M466</f>
        <v/>
      </c>
      <c r="AB472" s="44" t="str">
        <f>Nut_StatusTool!N466</f>
        <v/>
      </c>
      <c r="AC472" s="44">
        <f>Nut_StatusTool!I466</f>
        <v>0</v>
      </c>
      <c r="AD472" s="44">
        <f>Nut_StatusTool!J466</f>
        <v>0</v>
      </c>
    </row>
    <row r="473" spans="1:30" ht="20.100000000000001" customHeight="1">
      <c r="A473" s="59" t="str">
        <f t="array" ref="A473">IF(ROWS(A$9:A473)&gt;$U$5,"",INDEX(T$13:T$512,SMALL(IF(($AB$13:$AB$512=$AB$5),ROW($A$9:$A$508)-ROW($A$9)+1,""),ROWS(A$9:A473)),,1))</f>
        <v/>
      </c>
      <c r="B473" s="389" t="str">
        <f t="array" ref="B473">IF(ROWS(B$9:B473)&gt;$U$5,"",INDEX(U$13:U$512,SMALL(IF(($AB$13:$AB$512=$AB$5),ROW($A$9:$A$508)-ROW($A$9)+1,""),ROWS(B$9:B473)),,1))</f>
        <v/>
      </c>
      <c r="C473" s="389" t="str">
        <f t="array" ref="C473">IF(ROWS(C$9:C473)&gt;$U$5,"",INDEX(V$13:V$512,SMALL(IF(($AB$13:$AB$512=$AB$5),ROW($A$9:$A$508)-ROW($A$9)+1,""),ROWS(C$9:C473)),,1))</f>
        <v/>
      </c>
      <c r="D473" s="30" t="str">
        <f t="array" ref="D473">IF(ROWS(D$9:D473)&gt;$U$5,"",INDEX(W$13:W$512,SMALL(IF(($AB$13:$AB$512=$AB$5),ROW($A$9:$A$508)-ROW($A$9)+1,""),ROWS(D$9:D473)),,1))</f>
        <v/>
      </c>
      <c r="E473" s="59" t="str">
        <f t="array" ref="E473">IF(ROWS(E$9:E473)&gt;$U$5,"",INDEX(X$13:X$512,SMALL(IF(($AB$13:$AB$512=$AB$5),ROW($A$9:$A$508)-ROW($A$9)+1,""),ROWS(E$9:E473)),,1))</f>
        <v/>
      </c>
      <c r="F473" s="59" t="str">
        <f t="array" ref="F473">IF(ROWS(F$9:F473)&gt;$U$5,"",INDEX(Y$13:Y$512,SMALL(IF(($AB$13:$AB$512=$AB$5),ROW($A$9:$A$508)-ROW($A$9)+1,""),ROWS(F$9:F473)),,1))</f>
        <v/>
      </c>
      <c r="G473" s="59" t="str">
        <f t="array" ref="G473">IF(ROWS(G$9:G473)&gt;$U$5,"",INDEX(AB$13:AB$512,SMALL(IF(($AB$13:$AB$512=$AB$5),ROW($A$9:$A$508)-ROW($A$9)+1,""),ROWS(G$9:G473)),,1))</f>
        <v/>
      </c>
      <c r="H473" s="325" t="str">
        <f t="array" ref="H473">IF(ROWS(H$9:H473)&gt;$U$5,"",INDEX(AC$13:AC$512,SMALL(IF(($AB$13:$AB$512=$AB$5),ROW($A$9:$A$508)-ROW($A$9)+1,""),ROWS(H$9:H473)),,1))</f>
        <v/>
      </c>
      <c r="I473" s="105"/>
      <c r="J473" s="105"/>
      <c r="K473" s="105"/>
      <c r="L473" s="105"/>
      <c r="M473" s="136"/>
      <c r="T473" s="44">
        <f>Nut_StatusTool!A467</f>
        <v>461</v>
      </c>
      <c r="U473" s="44">
        <f>Nut_StatusTool!B467</f>
        <v>0</v>
      </c>
      <c r="V473" s="44">
        <f>Nut_StatusTool!C467</f>
        <v>0</v>
      </c>
      <c r="W473" s="44">
        <f>Nut_StatusTool!D467</f>
        <v>0</v>
      </c>
      <c r="X473" s="44">
        <f>Nut_StatusTool!F467</f>
        <v>0</v>
      </c>
      <c r="Y473" s="285" t="str">
        <f>Nut_StatusTool!K467</f>
        <v/>
      </c>
      <c r="Z473" s="44" t="str">
        <f>Nut_StatusTool!L467</f>
        <v/>
      </c>
      <c r="AA473" s="44" t="str">
        <f>Nut_StatusTool!M467</f>
        <v/>
      </c>
      <c r="AB473" s="44" t="str">
        <f>Nut_StatusTool!N467</f>
        <v/>
      </c>
      <c r="AC473" s="44">
        <f>Nut_StatusTool!I467</f>
        <v>0</v>
      </c>
      <c r="AD473" s="44">
        <f>Nut_StatusTool!J467</f>
        <v>0</v>
      </c>
    </row>
    <row r="474" spans="1:30" ht="20.100000000000001" customHeight="1">
      <c r="A474" s="59" t="str">
        <f t="array" ref="A474">IF(ROWS(A$9:A474)&gt;$U$5,"",INDEX(T$13:T$512,SMALL(IF(($AB$13:$AB$512=$AB$5),ROW($A$9:$A$508)-ROW($A$9)+1,""),ROWS(A$9:A474)),,1))</f>
        <v/>
      </c>
      <c r="B474" s="389" t="str">
        <f t="array" ref="B474">IF(ROWS(B$9:B474)&gt;$U$5,"",INDEX(U$13:U$512,SMALL(IF(($AB$13:$AB$512=$AB$5),ROW($A$9:$A$508)-ROW($A$9)+1,""),ROWS(B$9:B474)),,1))</f>
        <v/>
      </c>
      <c r="C474" s="389" t="str">
        <f t="array" ref="C474">IF(ROWS(C$9:C474)&gt;$U$5,"",INDEX(V$13:V$512,SMALL(IF(($AB$13:$AB$512=$AB$5),ROW($A$9:$A$508)-ROW($A$9)+1,""),ROWS(C$9:C474)),,1))</f>
        <v/>
      </c>
      <c r="D474" s="30" t="str">
        <f t="array" ref="D474">IF(ROWS(D$9:D474)&gt;$U$5,"",INDEX(W$13:W$512,SMALL(IF(($AB$13:$AB$512=$AB$5),ROW($A$9:$A$508)-ROW($A$9)+1,""),ROWS(D$9:D474)),,1))</f>
        <v/>
      </c>
      <c r="E474" s="59" t="str">
        <f t="array" ref="E474">IF(ROWS(E$9:E474)&gt;$U$5,"",INDEX(X$13:X$512,SMALL(IF(($AB$13:$AB$512=$AB$5),ROW($A$9:$A$508)-ROW($A$9)+1,""),ROWS(E$9:E474)),,1))</f>
        <v/>
      </c>
      <c r="F474" s="59" t="str">
        <f t="array" ref="F474">IF(ROWS(F$9:F474)&gt;$U$5,"",INDEX(Y$13:Y$512,SMALL(IF(($AB$13:$AB$512=$AB$5),ROW($A$9:$A$508)-ROW($A$9)+1,""),ROWS(F$9:F474)),,1))</f>
        <v/>
      </c>
      <c r="G474" s="59" t="str">
        <f t="array" ref="G474">IF(ROWS(G$9:G474)&gt;$U$5,"",INDEX(AB$13:AB$512,SMALL(IF(($AB$13:$AB$512=$AB$5),ROW($A$9:$A$508)-ROW($A$9)+1,""),ROWS(G$9:G474)),,1))</f>
        <v/>
      </c>
      <c r="H474" s="325" t="str">
        <f t="array" ref="H474">IF(ROWS(H$9:H474)&gt;$U$5,"",INDEX(AC$13:AC$512,SMALL(IF(($AB$13:$AB$512=$AB$5),ROW($A$9:$A$508)-ROW($A$9)+1,""),ROWS(H$9:H474)),,1))</f>
        <v/>
      </c>
      <c r="I474" s="105"/>
      <c r="J474" s="105"/>
      <c r="K474" s="105"/>
      <c r="L474" s="105"/>
      <c r="M474" s="136"/>
      <c r="T474" s="44">
        <f>Nut_StatusTool!A468</f>
        <v>462</v>
      </c>
      <c r="U474" s="44">
        <f>Nut_StatusTool!B468</f>
        <v>0</v>
      </c>
      <c r="V474" s="44">
        <f>Nut_StatusTool!C468</f>
        <v>0</v>
      </c>
      <c r="W474" s="44">
        <f>Nut_StatusTool!D468</f>
        <v>0</v>
      </c>
      <c r="X474" s="44">
        <f>Nut_StatusTool!F468</f>
        <v>0</v>
      </c>
      <c r="Y474" s="285" t="str">
        <f>Nut_StatusTool!K468</f>
        <v/>
      </c>
      <c r="Z474" s="44" t="str">
        <f>Nut_StatusTool!L468</f>
        <v/>
      </c>
      <c r="AA474" s="44" t="str">
        <f>Nut_StatusTool!M468</f>
        <v/>
      </c>
      <c r="AB474" s="44" t="str">
        <f>Nut_StatusTool!N468</f>
        <v/>
      </c>
      <c r="AC474" s="44">
        <f>Nut_StatusTool!I468</f>
        <v>0</v>
      </c>
      <c r="AD474" s="44">
        <f>Nut_StatusTool!J468</f>
        <v>0</v>
      </c>
    </row>
    <row r="475" spans="1:30" ht="20.100000000000001" customHeight="1">
      <c r="A475" s="59" t="str">
        <f t="array" ref="A475">IF(ROWS(A$9:A475)&gt;$U$5,"",INDEX(T$13:T$512,SMALL(IF(($AB$13:$AB$512=$AB$5),ROW($A$9:$A$508)-ROW($A$9)+1,""),ROWS(A$9:A475)),,1))</f>
        <v/>
      </c>
      <c r="B475" s="389" t="str">
        <f t="array" ref="B475">IF(ROWS(B$9:B475)&gt;$U$5,"",INDEX(U$13:U$512,SMALL(IF(($AB$13:$AB$512=$AB$5),ROW($A$9:$A$508)-ROW($A$9)+1,""),ROWS(B$9:B475)),,1))</f>
        <v/>
      </c>
      <c r="C475" s="389" t="str">
        <f t="array" ref="C475">IF(ROWS(C$9:C475)&gt;$U$5,"",INDEX(V$13:V$512,SMALL(IF(($AB$13:$AB$512=$AB$5),ROW($A$9:$A$508)-ROW($A$9)+1,""),ROWS(C$9:C475)),,1))</f>
        <v/>
      </c>
      <c r="D475" s="30" t="str">
        <f t="array" ref="D475">IF(ROWS(D$9:D475)&gt;$U$5,"",INDEX(W$13:W$512,SMALL(IF(($AB$13:$AB$512=$AB$5),ROW($A$9:$A$508)-ROW($A$9)+1,""),ROWS(D$9:D475)),,1))</f>
        <v/>
      </c>
      <c r="E475" s="59" t="str">
        <f t="array" ref="E475">IF(ROWS(E$9:E475)&gt;$U$5,"",INDEX(X$13:X$512,SMALL(IF(($AB$13:$AB$512=$AB$5),ROW($A$9:$A$508)-ROW($A$9)+1,""),ROWS(E$9:E475)),,1))</f>
        <v/>
      </c>
      <c r="F475" s="59" t="str">
        <f t="array" ref="F475">IF(ROWS(F$9:F475)&gt;$U$5,"",INDEX(Y$13:Y$512,SMALL(IF(($AB$13:$AB$512=$AB$5),ROW($A$9:$A$508)-ROW($A$9)+1,""),ROWS(F$9:F475)),,1))</f>
        <v/>
      </c>
      <c r="G475" s="59" t="str">
        <f t="array" ref="G475">IF(ROWS(G$9:G475)&gt;$U$5,"",INDEX(AB$13:AB$512,SMALL(IF(($AB$13:$AB$512=$AB$5),ROW($A$9:$A$508)-ROW($A$9)+1,""),ROWS(G$9:G475)),,1))</f>
        <v/>
      </c>
      <c r="H475" s="325" t="str">
        <f t="array" ref="H475">IF(ROWS(H$9:H475)&gt;$U$5,"",INDEX(AC$13:AC$512,SMALL(IF(($AB$13:$AB$512=$AB$5),ROW($A$9:$A$508)-ROW($A$9)+1,""),ROWS(H$9:H475)),,1))</f>
        <v/>
      </c>
      <c r="I475" s="105"/>
      <c r="J475" s="105"/>
      <c r="K475" s="105"/>
      <c r="L475" s="105"/>
      <c r="M475" s="136"/>
      <c r="T475" s="44">
        <f>Nut_StatusTool!A469</f>
        <v>463</v>
      </c>
      <c r="U475" s="44">
        <f>Nut_StatusTool!B469</f>
        <v>0</v>
      </c>
      <c r="V475" s="44">
        <f>Nut_StatusTool!C469</f>
        <v>0</v>
      </c>
      <c r="W475" s="44">
        <f>Nut_StatusTool!D469</f>
        <v>0</v>
      </c>
      <c r="X475" s="44">
        <f>Nut_StatusTool!F469</f>
        <v>0</v>
      </c>
      <c r="Y475" s="285" t="str">
        <f>Nut_StatusTool!K469</f>
        <v/>
      </c>
      <c r="Z475" s="44" t="str">
        <f>Nut_StatusTool!L469</f>
        <v/>
      </c>
      <c r="AA475" s="44" t="str">
        <f>Nut_StatusTool!M469</f>
        <v/>
      </c>
      <c r="AB475" s="44" t="str">
        <f>Nut_StatusTool!N469</f>
        <v/>
      </c>
      <c r="AC475" s="44">
        <f>Nut_StatusTool!I469</f>
        <v>0</v>
      </c>
      <c r="AD475" s="44">
        <f>Nut_StatusTool!J469</f>
        <v>0</v>
      </c>
    </row>
    <row r="476" spans="1:30" ht="20.100000000000001" customHeight="1">
      <c r="A476" s="59" t="str">
        <f t="array" ref="A476">IF(ROWS(A$9:A476)&gt;$U$5,"",INDEX(T$13:T$512,SMALL(IF(($AB$13:$AB$512=$AB$5),ROW($A$9:$A$508)-ROW($A$9)+1,""),ROWS(A$9:A476)),,1))</f>
        <v/>
      </c>
      <c r="B476" s="389" t="str">
        <f t="array" ref="B476">IF(ROWS(B$9:B476)&gt;$U$5,"",INDEX(U$13:U$512,SMALL(IF(($AB$13:$AB$512=$AB$5),ROW($A$9:$A$508)-ROW($A$9)+1,""),ROWS(B$9:B476)),,1))</f>
        <v/>
      </c>
      <c r="C476" s="389" t="str">
        <f t="array" ref="C476">IF(ROWS(C$9:C476)&gt;$U$5,"",INDEX(V$13:V$512,SMALL(IF(($AB$13:$AB$512=$AB$5),ROW($A$9:$A$508)-ROW($A$9)+1,""),ROWS(C$9:C476)),,1))</f>
        <v/>
      </c>
      <c r="D476" s="30" t="str">
        <f t="array" ref="D476">IF(ROWS(D$9:D476)&gt;$U$5,"",INDEX(W$13:W$512,SMALL(IF(($AB$13:$AB$512=$AB$5),ROW($A$9:$A$508)-ROW($A$9)+1,""),ROWS(D$9:D476)),,1))</f>
        <v/>
      </c>
      <c r="E476" s="59" t="str">
        <f t="array" ref="E476">IF(ROWS(E$9:E476)&gt;$U$5,"",INDEX(X$13:X$512,SMALL(IF(($AB$13:$AB$512=$AB$5),ROW($A$9:$A$508)-ROW($A$9)+1,""),ROWS(E$9:E476)),,1))</f>
        <v/>
      </c>
      <c r="F476" s="59" t="str">
        <f t="array" ref="F476">IF(ROWS(F$9:F476)&gt;$U$5,"",INDEX(Y$13:Y$512,SMALL(IF(($AB$13:$AB$512=$AB$5),ROW($A$9:$A$508)-ROW($A$9)+1,""),ROWS(F$9:F476)),,1))</f>
        <v/>
      </c>
      <c r="G476" s="59" t="str">
        <f t="array" ref="G476">IF(ROWS(G$9:G476)&gt;$U$5,"",INDEX(AB$13:AB$512,SMALL(IF(($AB$13:$AB$512=$AB$5),ROW($A$9:$A$508)-ROW($A$9)+1,""),ROWS(G$9:G476)),,1))</f>
        <v/>
      </c>
      <c r="H476" s="325" t="str">
        <f t="array" ref="H476">IF(ROWS(H$9:H476)&gt;$U$5,"",INDEX(AC$13:AC$512,SMALL(IF(($AB$13:$AB$512=$AB$5),ROW($A$9:$A$508)-ROW($A$9)+1,""),ROWS(H$9:H476)),,1))</f>
        <v/>
      </c>
      <c r="I476" s="105"/>
      <c r="J476" s="105"/>
      <c r="K476" s="105"/>
      <c r="L476" s="105"/>
      <c r="M476" s="136"/>
      <c r="T476" s="44">
        <f>Nut_StatusTool!A470</f>
        <v>464</v>
      </c>
      <c r="U476" s="44">
        <f>Nut_StatusTool!B470</f>
        <v>0</v>
      </c>
      <c r="V476" s="44">
        <f>Nut_StatusTool!C470</f>
        <v>0</v>
      </c>
      <c r="W476" s="44">
        <f>Nut_StatusTool!D470</f>
        <v>0</v>
      </c>
      <c r="X476" s="44">
        <f>Nut_StatusTool!F470</f>
        <v>0</v>
      </c>
      <c r="Y476" s="285" t="str">
        <f>Nut_StatusTool!K470</f>
        <v/>
      </c>
      <c r="Z476" s="44" t="str">
        <f>Nut_StatusTool!L470</f>
        <v/>
      </c>
      <c r="AA476" s="44" t="str">
        <f>Nut_StatusTool!M470</f>
        <v/>
      </c>
      <c r="AB476" s="44" t="str">
        <f>Nut_StatusTool!N470</f>
        <v/>
      </c>
      <c r="AC476" s="44">
        <f>Nut_StatusTool!I470</f>
        <v>0</v>
      </c>
      <c r="AD476" s="44">
        <f>Nut_StatusTool!J470</f>
        <v>0</v>
      </c>
    </row>
    <row r="477" spans="1:30" ht="20.100000000000001" customHeight="1">
      <c r="A477" s="59" t="str">
        <f t="array" ref="A477">IF(ROWS(A$9:A477)&gt;$U$5,"",INDEX(T$13:T$512,SMALL(IF(($AB$13:$AB$512=$AB$5),ROW($A$9:$A$508)-ROW($A$9)+1,""),ROWS(A$9:A477)),,1))</f>
        <v/>
      </c>
      <c r="B477" s="389" t="str">
        <f t="array" ref="B477">IF(ROWS(B$9:B477)&gt;$U$5,"",INDEX(U$13:U$512,SMALL(IF(($AB$13:$AB$512=$AB$5),ROW($A$9:$A$508)-ROW($A$9)+1,""),ROWS(B$9:B477)),,1))</f>
        <v/>
      </c>
      <c r="C477" s="389" t="str">
        <f t="array" ref="C477">IF(ROWS(C$9:C477)&gt;$U$5,"",INDEX(V$13:V$512,SMALL(IF(($AB$13:$AB$512=$AB$5),ROW($A$9:$A$508)-ROW($A$9)+1,""),ROWS(C$9:C477)),,1))</f>
        <v/>
      </c>
      <c r="D477" s="30" t="str">
        <f t="array" ref="D477">IF(ROWS(D$9:D477)&gt;$U$5,"",INDEX(W$13:W$512,SMALL(IF(($AB$13:$AB$512=$AB$5),ROW($A$9:$A$508)-ROW($A$9)+1,""),ROWS(D$9:D477)),,1))</f>
        <v/>
      </c>
      <c r="E477" s="59" t="str">
        <f t="array" ref="E477">IF(ROWS(E$9:E477)&gt;$U$5,"",INDEX(X$13:X$512,SMALL(IF(($AB$13:$AB$512=$AB$5),ROW($A$9:$A$508)-ROW($A$9)+1,""),ROWS(E$9:E477)),,1))</f>
        <v/>
      </c>
      <c r="F477" s="59" t="str">
        <f t="array" ref="F477">IF(ROWS(F$9:F477)&gt;$U$5,"",INDEX(Y$13:Y$512,SMALL(IF(($AB$13:$AB$512=$AB$5),ROW($A$9:$A$508)-ROW($A$9)+1,""),ROWS(F$9:F477)),,1))</f>
        <v/>
      </c>
      <c r="G477" s="59" t="str">
        <f t="array" ref="G477">IF(ROWS(G$9:G477)&gt;$U$5,"",INDEX(AB$13:AB$512,SMALL(IF(($AB$13:$AB$512=$AB$5),ROW($A$9:$A$508)-ROW($A$9)+1,""),ROWS(G$9:G477)),,1))</f>
        <v/>
      </c>
      <c r="H477" s="325" t="str">
        <f t="array" ref="H477">IF(ROWS(H$9:H477)&gt;$U$5,"",INDEX(AC$13:AC$512,SMALL(IF(($AB$13:$AB$512=$AB$5),ROW($A$9:$A$508)-ROW($A$9)+1,""),ROWS(H$9:H477)),,1))</f>
        <v/>
      </c>
      <c r="I477" s="105"/>
      <c r="J477" s="105"/>
      <c r="K477" s="105"/>
      <c r="L477" s="105"/>
      <c r="M477" s="136"/>
      <c r="T477" s="44">
        <f>Nut_StatusTool!A471</f>
        <v>465</v>
      </c>
      <c r="U477" s="44">
        <f>Nut_StatusTool!B471</f>
        <v>0</v>
      </c>
      <c r="V477" s="44">
        <f>Nut_StatusTool!C471</f>
        <v>0</v>
      </c>
      <c r="W477" s="44">
        <f>Nut_StatusTool!D471</f>
        <v>0</v>
      </c>
      <c r="X477" s="44">
        <f>Nut_StatusTool!F471</f>
        <v>0</v>
      </c>
      <c r="Y477" s="285" t="str">
        <f>Nut_StatusTool!K471</f>
        <v/>
      </c>
      <c r="Z477" s="44" t="str">
        <f>Nut_StatusTool!L471</f>
        <v/>
      </c>
      <c r="AA477" s="44" t="str">
        <f>Nut_StatusTool!M471</f>
        <v/>
      </c>
      <c r="AB477" s="44" t="str">
        <f>Nut_StatusTool!N471</f>
        <v/>
      </c>
      <c r="AC477" s="44">
        <f>Nut_StatusTool!I471</f>
        <v>0</v>
      </c>
      <c r="AD477" s="44">
        <f>Nut_StatusTool!J471</f>
        <v>0</v>
      </c>
    </row>
    <row r="478" spans="1:30" ht="20.100000000000001" customHeight="1">
      <c r="A478" s="59" t="str">
        <f t="array" ref="A478">IF(ROWS(A$9:A478)&gt;$U$5,"",INDEX(T$13:T$512,SMALL(IF(($AB$13:$AB$512=$AB$5),ROW($A$9:$A$508)-ROW($A$9)+1,""),ROWS(A$9:A478)),,1))</f>
        <v/>
      </c>
      <c r="B478" s="389" t="str">
        <f t="array" ref="B478">IF(ROWS(B$9:B478)&gt;$U$5,"",INDEX(U$13:U$512,SMALL(IF(($AB$13:$AB$512=$AB$5),ROW($A$9:$A$508)-ROW($A$9)+1,""),ROWS(B$9:B478)),,1))</f>
        <v/>
      </c>
      <c r="C478" s="389" t="str">
        <f t="array" ref="C478">IF(ROWS(C$9:C478)&gt;$U$5,"",INDEX(V$13:V$512,SMALL(IF(($AB$13:$AB$512=$AB$5),ROW($A$9:$A$508)-ROW($A$9)+1,""),ROWS(C$9:C478)),,1))</f>
        <v/>
      </c>
      <c r="D478" s="30" t="str">
        <f t="array" ref="D478">IF(ROWS(D$9:D478)&gt;$U$5,"",INDEX(W$13:W$512,SMALL(IF(($AB$13:$AB$512=$AB$5),ROW($A$9:$A$508)-ROW($A$9)+1,""),ROWS(D$9:D478)),,1))</f>
        <v/>
      </c>
      <c r="E478" s="59" t="str">
        <f t="array" ref="E478">IF(ROWS(E$9:E478)&gt;$U$5,"",INDEX(X$13:X$512,SMALL(IF(($AB$13:$AB$512=$AB$5),ROW($A$9:$A$508)-ROW($A$9)+1,""),ROWS(E$9:E478)),,1))</f>
        <v/>
      </c>
      <c r="F478" s="59" t="str">
        <f t="array" ref="F478">IF(ROWS(F$9:F478)&gt;$U$5,"",INDEX(Y$13:Y$512,SMALL(IF(($AB$13:$AB$512=$AB$5),ROW($A$9:$A$508)-ROW($A$9)+1,""),ROWS(F$9:F478)),,1))</f>
        <v/>
      </c>
      <c r="G478" s="59" t="str">
        <f t="array" ref="G478">IF(ROWS(G$9:G478)&gt;$U$5,"",INDEX(AB$13:AB$512,SMALL(IF(($AB$13:$AB$512=$AB$5),ROW($A$9:$A$508)-ROW($A$9)+1,""),ROWS(G$9:G478)),,1))</f>
        <v/>
      </c>
      <c r="H478" s="325" t="str">
        <f t="array" ref="H478">IF(ROWS(H$9:H478)&gt;$U$5,"",INDEX(AC$13:AC$512,SMALL(IF(($AB$13:$AB$512=$AB$5),ROW($A$9:$A$508)-ROW($A$9)+1,""),ROWS(H$9:H478)),,1))</f>
        <v/>
      </c>
      <c r="I478" s="105"/>
      <c r="J478" s="105"/>
      <c r="K478" s="105"/>
      <c r="L478" s="105"/>
      <c r="M478" s="136"/>
      <c r="T478" s="44">
        <f>Nut_StatusTool!A472</f>
        <v>466</v>
      </c>
      <c r="U478" s="44">
        <f>Nut_StatusTool!B472</f>
        <v>0</v>
      </c>
      <c r="V478" s="44">
        <f>Nut_StatusTool!C472</f>
        <v>0</v>
      </c>
      <c r="W478" s="44">
        <f>Nut_StatusTool!D472</f>
        <v>0</v>
      </c>
      <c r="X478" s="44">
        <f>Nut_StatusTool!F472</f>
        <v>0</v>
      </c>
      <c r="Y478" s="285" t="str">
        <f>Nut_StatusTool!K472</f>
        <v/>
      </c>
      <c r="Z478" s="44" t="str">
        <f>Nut_StatusTool!L472</f>
        <v/>
      </c>
      <c r="AA478" s="44" t="str">
        <f>Nut_StatusTool!M472</f>
        <v/>
      </c>
      <c r="AB478" s="44" t="str">
        <f>Nut_StatusTool!N472</f>
        <v/>
      </c>
      <c r="AC478" s="44">
        <f>Nut_StatusTool!I472</f>
        <v>0</v>
      </c>
      <c r="AD478" s="44">
        <f>Nut_StatusTool!J472</f>
        <v>0</v>
      </c>
    </row>
    <row r="479" spans="1:30" ht="20.100000000000001" customHeight="1">
      <c r="A479" s="59" t="str">
        <f t="array" ref="A479">IF(ROWS(A$9:A479)&gt;$U$5,"",INDEX(T$13:T$512,SMALL(IF(($AB$13:$AB$512=$AB$5),ROW($A$9:$A$508)-ROW($A$9)+1,""),ROWS(A$9:A479)),,1))</f>
        <v/>
      </c>
      <c r="B479" s="389" t="str">
        <f t="array" ref="B479">IF(ROWS(B$9:B479)&gt;$U$5,"",INDEX(U$13:U$512,SMALL(IF(($AB$13:$AB$512=$AB$5),ROW($A$9:$A$508)-ROW($A$9)+1,""),ROWS(B$9:B479)),,1))</f>
        <v/>
      </c>
      <c r="C479" s="389" t="str">
        <f t="array" ref="C479">IF(ROWS(C$9:C479)&gt;$U$5,"",INDEX(V$13:V$512,SMALL(IF(($AB$13:$AB$512=$AB$5),ROW($A$9:$A$508)-ROW($A$9)+1,""),ROWS(C$9:C479)),,1))</f>
        <v/>
      </c>
      <c r="D479" s="30" t="str">
        <f t="array" ref="D479">IF(ROWS(D$9:D479)&gt;$U$5,"",INDEX(W$13:W$512,SMALL(IF(($AB$13:$AB$512=$AB$5),ROW($A$9:$A$508)-ROW($A$9)+1,""),ROWS(D$9:D479)),,1))</f>
        <v/>
      </c>
      <c r="E479" s="59" t="str">
        <f t="array" ref="E479">IF(ROWS(E$9:E479)&gt;$U$5,"",INDEX(X$13:X$512,SMALL(IF(($AB$13:$AB$512=$AB$5),ROW($A$9:$A$508)-ROW($A$9)+1,""),ROWS(E$9:E479)),,1))</f>
        <v/>
      </c>
      <c r="F479" s="59" t="str">
        <f t="array" ref="F479">IF(ROWS(F$9:F479)&gt;$U$5,"",INDEX(Y$13:Y$512,SMALL(IF(($AB$13:$AB$512=$AB$5),ROW($A$9:$A$508)-ROW($A$9)+1,""),ROWS(F$9:F479)),,1))</f>
        <v/>
      </c>
      <c r="G479" s="59" t="str">
        <f t="array" ref="G479">IF(ROWS(G$9:G479)&gt;$U$5,"",INDEX(AB$13:AB$512,SMALL(IF(($AB$13:$AB$512=$AB$5),ROW($A$9:$A$508)-ROW($A$9)+1,""),ROWS(G$9:G479)),,1))</f>
        <v/>
      </c>
      <c r="H479" s="325" t="str">
        <f t="array" ref="H479">IF(ROWS(H$9:H479)&gt;$U$5,"",INDEX(AC$13:AC$512,SMALL(IF(($AB$13:$AB$512=$AB$5),ROW($A$9:$A$508)-ROW($A$9)+1,""),ROWS(H$9:H479)),,1))</f>
        <v/>
      </c>
      <c r="I479" s="105"/>
      <c r="J479" s="105"/>
      <c r="K479" s="105"/>
      <c r="L479" s="105"/>
      <c r="M479" s="136"/>
      <c r="T479" s="44">
        <f>Nut_StatusTool!A473</f>
        <v>467</v>
      </c>
      <c r="U479" s="44">
        <f>Nut_StatusTool!B473</f>
        <v>0</v>
      </c>
      <c r="V479" s="44">
        <f>Nut_StatusTool!C473</f>
        <v>0</v>
      </c>
      <c r="W479" s="44">
        <f>Nut_StatusTool!D473</f>
        <v>0</v>
      </c>
      <c r="X479" s="44">
        <f>Nut_StatusTool!F473</f>
        <v>0</v>
      </c>
      <c r="Y479" s="285" t="str">
        <f>Nut_StatusTool!K473</f>
        <v/>
      </c>
      <c r="Z479" s="44" t="str">
        <f>Nut_StatusTool!L473</f>
        <v/>
      </c>
      <c r="AA479" s="44" t="str">
        <f>Nut_StatusTool!M473</f>
        <v/>
      </c>
      <c r="AB479" s="44" t="str">
        <f>Nut_StatusTool!N473</f>
        <v/>
      </c>
      <c r="AC479" s="44">
        <f>Nut_StatusTool!I473</f>
        <v>0</v>
      </c>
      <c r="AD479" s="44">
        <f>Nut_StatusTool!J473</f>
        <v>0</v>
      </c>
    </row>
    <row r="480" spans="1:30" ht="20.100000000000001" customHeight="1">
      <c r="A480" s="59" t="str">
        <f t="array" ref="A480">IF(ROWS(A$9:A480)&gt;$U$5,"",INDEX(T$13:T$512,SMALL(IF(($AB$13:$AB$512=$AB$5),ROW($A$9:$A$508)-ROW($A$9)+1,""),ROWS(A$9:A480)),,1))</f>
        <v/>
      </c>
      <c r="B480" s="389" t="str">
        <f t="array" ref="B480">IF(ROWS(B$9:B480)&gt;$U$5,"",INDEX(U$13:U$512,SMALL(IF(($AB$13:$AB$512=$AB$5),ROW($A$9:$A$508)-ROW($A$9)+1,""),ROWS(B$9:B480)),,1))</f>
        <v/>
      </c>
      <c r="C480" s="389" t="str">
        <f t="array" ref="C480">IF(ROWS(C$9:C480)&gt;$U$5,"",INDEX(V$13:V$512,SMALL(IF(($AB$13:$AB$512=$AB$5),ROW($A$9:$A$508)-ROW($A$9)+1,""),ROWS(C$9:C480)),,1))</f>
        <v/>
      </c>
      <c r="D480" s="30" t="str">
        <f t="array" ref="D480">IF(ROWS(D$9:D480)&gt;$U$5,"",INDEX(W$13:W$512,SMALL(IF(($AB$13:$AB$512=$AB$5),ROW($A$9:$A$508)-ROW($A$9)+1,""),ROWS(D$9:D480)),,1))</f>
        <v/>
      </c>
      <c r="E480" s="59" t="str">
        <f t="array" ref="E480">IF(ROWS(E$9:E480)&gt;$U$5,"",INDEX(X$13:X$512,SMALL(IF(($AB$13:$AB$512=$AB$5),ROW($A$9:$A$508)-ROW($A$9)+1,""),ROWS(E$9:E480)),,1))</f>
        <v/>
      </c>
      <c r="F480" s="59" t="str">
        <f t="array" ref="F480">IF(ROWS(F$9:F480)&gt;$U$5,"",INDEX(Y$13:Y$512,SMALL(IF(($AB$13:$AB$512=$AB$5),ROW($A$9:$A$508)-ROW($A$9)+1,""),ROWS(F$9:F480)),,1))</f>
        <v/>
      </c>
      <c r="G480" s="59" t="str">
        <f t="array" ref="G480">IF(ROWS(G$9:G480)&gt;$U$5,"",INDEX(AB$13:AB$512,SMALL(IF(($AB$13:$AB$512=$AB$5),ROW($A$9:$A$508)-ROW($A$9)+1,""),ROWS(G$9:G480)),,1))</f>
        <v/>
      </c>
      <c r="H480" s="325" t="str">
        <f t="array" ref="H480">IF(ROWS(H$9:H480)&gt;$U$5,"",INDEX(AC$13:AC$512,SMALL(IF(($AB$13:$AB$512=$AB$5),ROW($A$9:$A$508)-ROW($A$9)+1,""),ROWS(H$9:H480)),,1))</f>
        <v/>
      </c>
      <c r="I480" s="105"/>
      <c r="J480" s="105"/>
      <c r="K480" s="105"/>
      <c r="L480" s="105"/>
      <c r="M480" s="136"/>
      <c r="T480" s="44">
        <f>Nut_StatusTool!A474</f>
        <v>468</v>
      </c>
      <c r="U480" s="44">
        <f>Nut_StatusTool!B474</f>
        <v>0</v>
      </c>
      <c r="V480" s="44">
        <f>Nut_StatusTool!C474</f>
        <v>0</v>
      </c>
      <c r="W480" s="44">
        <f>Nut_StatusTool!D474</f>
        <v>0</v>
      </c>
      <c r="X480" s="44">
        <f>Nut_StatusTool!F474</f>
        <v>0</v>
      </c>
      <c r="Y480" s="285" t="str">
        <f>Nut_StatusTool!K474</f>
        <v/>
      </c>
      <c r="Z480" s="44" t="str">
        <f>Nut_StatusTool!L474</f>
        <v/>
      </c>
      <c r="AA480" s="44" t="str">
        <f>Nut_StatusTool!M474</f>
        <v/>
      </c>
      <c r="AB480" s="44" t="str">
        <f>Nut_StatusTool!N474</f>
        <v/>
      </c>
      <c r="AC480" s="44">
        <f>Nut_StatusTool!I474</f>
        <v>0</v>
      </c>
      <c r="AD480" s="44">
        <f>Nut_StatusTool!J474</f>
        <v>0</v>
      </c>
    </row>
    <row r="481" spans="1:30" ht="20.100000000000001" customHeight="1">
      <c r="A481" s="59" t="str">
        <f t="array" ref="A481">IF(ROWS(A$9:A481)&gt;$U$5,"",INDEX(T$13:T$512,SMALL(IF(($AB$13:$AB$512=$AB$5),ROW($A$9:$A$508)-ROW($A$9)+1,""),ROWS(A$9:A481)),,1))</f>
        <v/>
      </c>
      <c r="B481" s="389" t="str">
        <f t="array" ref="B481">IF(ROWS(B$9:B481)&gt;$U$5,"",INDEX(U$13:U$512,SMALL(IF(($AB$13:$AB$512=$AB$5),ROW($A$9:$A$508)-ROW($A$9)+1,""),ROWS(B$9:B481)),,1))</f>
        <v/>
      </c>
      <c r="C481" s="389" t="str">
        <f t="array" ref="C481">IF(ROWS(C$9:C481)&gt;$U$5,"",INDEX(V$13:V$512,SMALL(IF(($AB$13:$AB$512=$AB$5),ROW($A$9:$A$508)-ROW($A$9)+1,""),ROWS(C$9:C481)),,1))</f>
        <v/>
      </c>
      <c r="D481" s="30" t="str">
        <f t="array" ref="D481">IF(ROWS(D$9:D481)&gt;$U$5,"",INDEX(W$13:W$512,SMALL(IF(($AB$13:$AB$512=$AB$5),ROW($A$9:$A$508)-ROW($A$9)+1,""),ROWS(D$9:D481)),,1))</f>
        <v/>
      </c>
      <c r="E481" s="59" t="str">
        <f t="array" ref="E481">IF(ROWS(E$9:E481)&gt;$U$5,"",INDEX(X$13:X$512,SMALL(IF(($AB$13:$AB$512=$AB$5),ROW($A$9:$A$508)-ROW($A$9)+1,""),ROWS(E$9:E481)),,1))</f>
        <v/>
      </c>
      <c r="F481" s="59" t="str">
        <f t="array" ref="F481">IF(ROWS(F$9:F481)&gt;$U$5,"",INDEX(Y$13:Y$512,SMALL(IF(($AB$13:$AB$512=$AB$5),ROW($A$9:$A$508)-ROW($A$9)+1,""),ROWS(F$9:F481)),,1))</f>
        <v/>
      </c>
      <c r="G481" s="59" t="str">
        <f t="array" ref="G481">IF(ROWS(G$9:G481)&gt;$U$5,"",INDEX(AB$13:AB$512,SMALL(IF(($AB$13:$AB$512=$AB$5),ROW($A$9:$A$508)-ROW($A$9)+1,""),ROWS(G$9:G481)),,1))</f>
        <v/>
      </c>
      <c r="H481" s="325" t="str">
        <f t="array" ref="H481">IF(ROWS(H$9:H481)&gt;$U$5,"",INDEX(AC$13:AC$512,SMALL(IF(($AB$13:$AB$512=$AB$5),ROW($A$9:$A$508)-ROW($A$9)+1,""),ROWS(H$9:H481)),,1))</f>
        <v/>
      </c>
      <c r="I481" s="105"/>
      <c r="J481" s="105"/>
      <c r="K481" s="105"/>
      <c r="L481" s="105"/>
      <c r="M481" s="136"/>
      <c r="T481" s="44">
        <f>Nut_StatusTool!A475</f>
        <v>469</v>
      </c>
      <c r="U481" s="44">
        <f>Nut_StatusTool!B475</f>
        <v>0</v>
      </c>
      <c r="V481" s="44">
        <f>Nut_StatusTool!C475</f>
        <v>0</v>
      </c>
      <c r="W481" s="44">
        <f>Nut_StatusTool!D475</f>
        <v>0</v>
      </c>
      <c r="X481" s="44">
        <f>Nut_StatusTool!F475</f>
        <v>0</v>
      </c>
      <c r="Y481" s="285" t="str">
        <f>Nut_StatusTool!K475</f>
        <v/>
      </c>
      <c r="Z481" s="44" t="str">
        <f>Nut_StatusTool!L475</f>
        <v/>
      </c>
      <c r="AA481" s="44" t="str">
        <f>Nut_StatusTool!M475</f>
        <v/>
      </c>
      <c r="AB481" s="44" t="str">
        <f>Nut_StatusTool!N475</f>
        <v/>
      </c>
      <c r="AC481" s="44">
        <f>Nut_StatusTool!I475</f>
        <v>0</v>
      </c>
      <c r="AD481" s="44">
        <f>Nut_StatusTool!J475</f>
        <v>0</v>
      </c>
    </row>
    <row r="482" spans="1:30" ht="20.100000000000001" customHeight="1">
      <c r="A482" s="59" t="str">
        <f t="array" ref="A482">IF(ROWS(A$9:A482)&gt;$U$5,"",INDEX(T$13:T$512,SMALL(IF(($AB$13:$AB$512=$AB$5),ROW($A$9:$A$508)-ROW($A$9)+1,""),ROWS(A$9:A482)),,1))</f>
        <v/>
      </c>
      <c r="B482" s="389" t="str">
        <f t="array" ref="B482">IF(ROWS(B$9:B482)&gt;$U$5,"",INDEX(U$13:U$512,SMALL(IF(($AB$13:$AB$512=$AB$5),ROW($A$9:$A$508)-ROW($A$9)+1,""),ROWS(B$9:B482)),,1))</f>
        <v/>
      </c>
      <c r="C482" s="389" t="str">
        <f t="array" ref="C482">IF(ROWS(C$9:C482)&gt;$U$5,"",INDEX(V$13:V$512,SMALL(IF(($AB$13:$AB$512=$AB$5),ROW($A$9:$A$508)-ROW($A$9)+1,""),ROWS(C$9:C482)),,1))</f>
        <v/>
      </c>
      <c r="D482" s="30" t="str">
        <f t="array" ref="D482">IF(ROWS(D$9:D482)&gt;$U$5,"",INDEX(W$13:W$512,SMALL(IF(($AB$13:$AB$512=$AB$5),ROW($A$9:$A$508)-ROW($A$9)+1,""),ROWS(D$9:D482)),,1))</f>
        <v/>
      </c>
      <c r="E482" s="59" t="str">
        <f t="array" ref="E482">IF(ROWS(E$9:E482)&gt;$U$5,"",INDEX(X$13:X$512,SMALL(IF(($AB$13:$AB$512=$AB$5),ROW($A$9:$A$508)-ROW($A$9)+1,""),ROWS(E$9:E482)),,1))</f>
        <v/>
      </c>
      <c r="F482" s="59" t="str">
        <f t="array" ref="F482">IF(ROWS(F$9:F482)&gt;$U$5,"",INDEX(Y$13:Y$512,SMALL(IF(($AB$13:$AB$512=$AB$5),ROW($A$9:$A$508)-ROW($A$9)+1,""),ROWS(F$9:F482)),,1))</f>
        <v/>
      </c>
      <c r="G482" s="59" t="str">
        <f t="array" ref="G482">IF(ROWS(G$9:G482)&gt;$U$5,"",INDEX(AB$13:AB$512,SMALL(IF(($AB$13:$AB$512=$AB$5),ROW($A$9:$A$508)-ROW($A$9)+1,""),ROWS(G$9:G482)),,1))</f>
        <v/>
      </c>
      <c r="H482" s="325" t="str">
        <f t="array" ref="H482">IF(ROWS(H$9:H482)&gt;$U$5,"",INDEX(AC$13:AC$512,SMALL(IF(($AB$13:$AB$512=$AB$5),ROW($A$9:$A$508)-ROW($A$9)+1,""),ROWS(H$9:H482)),,1))</f>
        <v/>
      </c>
      <c r="I482" s="105"/>
      <c r="J482" s="105"/>
      <c r="K482" s="105"/>
      <c r="L482" s="105"/>
      <c r="M482" s="136"/>
      <c r="T482" s="44">
        <f>Nut_StatusTool!A476</f>
        <v>470</v>
      </c>
      <c r="U482" s="44">
        <f>Nut_StatusTool!B476</f>
        <v>0</v>
      </c>
      <c r="V482" s="44">
        <f>Nut_StatusTool!C476</f>
        <v>0</v>
      </c>
      <c r="W482" s="44">
        <f>Nut_StatusTool!D476</f>
        <v>0</v>
      </c>
      <c r="X482" s="44">
        <f>Nut_StatusTool!F476</f>
        <v>0</v>
      </c>
      <c r="Y482" s="285" t="str">
        <f>Nut_StatusTool!K476</f>
        <v/>
      </c>
      <c r="Z482" s="44" t="str">
        <f>Nut_StatusTool!L476</f>
        <v/>
      </c>
      <c r="AA482" s="44" t="str">
        <f>Nut_StatusTool!M476</f>
        <v/>
      </c>
      <c r="AB482" s="44" t="str">
        <f>Nut_StatusTool!N476</f>
        <v/>
      </c>
      <c r="AC482" s="44">
        <f>Nut_StatusTool!I476</f>
        <v>0</v>
      </c>
      <c r="AD482" s="44">
        <f>Nut_StatusTool!J476</f>
        <v>0</v>
      </c>
    </row>
    <row r="483" spans="1:30" ht="20.100000000000001" customHeight="1">
      <c r="A483" s="59" t="str">
        <f t="array" ref="A483">IF(ROWS(A$9:A483)&gt;$U$5,"",INDEX(T$13:T$512,SMALL(IF(($AB$13:$AB$512=$AB$5),ROW($A$9:$A$508)-ROW($A$9)+1,""),ROWS(A$9:A483)),,1))</f>
        <v/>
      </c>
      <c r="B483" s="389" t="str">
        <f t="array" ref="B483">IF(ROWS(B$9:B483)&gt;$U$5,"",INDEX(U$13:U$512,SMALL(IF(($AB$13:$AB$512=$AB$5),ROW($A$9:$A$508)-ROW($A$9)+1,""),ROWS(B$9:B483)),,1))</f>
        <v/>
      </c>
      <c r="C483" s="389" t="str">
        <f t="array" ref="C483">IF(ROWS(C$9:C483)&gt;$U$5,"",INDEX(V$13:V$512,SMALL(IF(($AB$13:$AB$512=$AB$5),ROW($A$9:$A$508)-ROW($A$9)+1,""),ROWS(C$9:C483)),,1))</f>
        <v/>
      </c>
      <c r="D483" s="30" t="str">
        <f t="array" ref="D483">IF(ROWS(D$9:D483)&gt;$U$5,"",INDEX(W$13:W$512,SMALL(IF(($AB$13:$AB$512=$AB$5),ROW($A$9:$A$508)-ROW($A$9)+1,""),ROWS(D$9:D483)),,1))</f>
        <v/>
      </c>
      <c r="E483" s="59" t="str">
        <f t="array" ref="E483">IF(ROWS(E$9:E483)&gt;$U$5,"",INDEX(X$13:X$512,SMALL(IF(($AB$13:$AB$512=$AB$5),ROW($A$9:$A$508)-ROW($A$9)+1,""),ROWS(E$9:E483)),,1))</f>
        <v/>
      </c>
      <c r="F483" s="59" t="str">
        <f t="array" ref="F483">IF(ROWS(F$9:F483)&gt;$U$5,"",INDEX(Y$13:Y$512,SMALL(IF(($AB$13:$AB$512=$AB$5),ROW($A$9:$A$508)-ROW($A$9)+1,""),ROWS(F$9:F483)),,1))</f>
        <v/>
      </c>
      <c r="G483" s="59" t="str">
        <f t="array" ref="G483">IF(ROWS(G$9:G483)&gt;$U$5,"",INDEX(AB$13:AB$512,SMALL(IF(($AB$13:$AB$512=$AB$5),ROW($A$9:$A$508)-ROW($A$9)+1,""),ROWS(G$9:G483)),,1))</f>
        <v/>
      </c>
      <c r="H483" s="325" t="str">
        <f t="array" ref="H483">IF(ROWS(H$9:H483)&gt;$U$5,"",INDEX(AC$13:AC$512,SMALL(IF(($AB$13:$AB$512=$AB$5),ROW($A$9:$A$508)-ROW($A$9)+1,""),ROWS(H$9:H483)),,1))</f>
        <v/>
      </c>
      <c r="I483" s="105"/>
      <c r="J483" s="105"/>
      <c r="K483" s="105"/>
      <c r="L483" s="105"/>
      <c r="M483" s="136"/>
      <c r="T483" s="44">
        <f>Nut_StatusTool!A477</f>
        <v>471</v>
      </c>
      <c r="U483" s="44">
        <f>Nut_StatusTool!B477</f>
        <v>0</v>
      </c>
      <c r="V483" s="44">
        <f>Nut_StatusTool!C477</f>
        <v>0</v>
      </c>
      <c r="W483" s="44">
        <f>Nut_StatusTool!D477</f>
        <v>0</v>
      </c>
      <c r="X483" s="44">
        <f>Nut_StatusTool!F477</f>
        <v>0</v>
      </c>
      <c r="Y483" s="285" t="str">
        <f>Nut_StatusTool!K477</f>
        <v/>
      </c>
      <c r="Z483" s="44" t="str">
        <f>Nut_StatusTool!L477</f>
        <v/>
      </c>
      <c r="AA483" s="44" t="str">
        <f>Nut_StatusTool!M477</f>
        <v/>
      </c>
      <c r="AB483" s="44" t="str">
        <f>Nut_StatusTool!N477</f>
        <v/>
      </c>
      <c r="AC483" s="44">
        <f>Nut_StatusTool!I477</f>
        <v>0</v>
      </c>
      <c r="AD483" s="44">
        <f>Nut_StatusTool!J477</f>
        <v>0</v>
      </c>
    </row>
    <row r="484" spans="1:30" ht="20.100000000000001" customHeight="1">
      <c r="A484" s="59" t="str">
        <f t="array" ref="A484">IF(ROWS(A$9:A484)&gt;$U$5,"",INDEX(T$13:T$512,SMALL(IF(($AB$13:$AB$512=$AB$5),ROW($A$9:$A$508)-ROW($A$9)+1,""),ROWS(A$9:A484)),,1))</f>
        <v/>
      </c>
      <c r="B484" s="389" t="str">
        <f t="array" ref="B484">IF(ROWS(B$9:B484)&gt;$U$5,"",INDEX(U$13:U$512,SMALL(IF(($AB$13:$AB$512=$AB$5),ROW($A$9:$A$508)-ROW($A$9)+1,""),ROWS(B$9:B484)),,1))</f>
        <v/>
      </c>
      <c r="C484" s="389" t="str">
        <f t="array" ref="C484">IF(ROWS(C$9:C484)&gt;$U$5,"",INDEX(V$13:V$512,SMALL(IF(($AB$13:$AB$512=$AB$5),ROW($A$9:$A$508)-ROW($A$9)+1,""),ROWS(C$9:C484)),,1))</f>
        <v/>
      </c>
      <c r="D484" s="30" t="str">
        <f t="array" ref="D484">IF(ROWS(D$9:D484)&gt;$U$5,"",INDEX(W$13:W$512,SMALL(IF(($AB$13:$AB$512=$AB$5),ROW($A$9:$A$508)-ROW($A$9)+1,""),ROWS(D$9:D484)),,1))</f>
        <v/>
      </c>
      <c r="E484" s="59" t="str">
        <f t="array" ref="E484">IF(ROWS(E$9:E484)&gt;$U$5,"",INDEX(X$13:X$512,SMALL(IF(($AB$13:$AB$512=$AB$5),ROW($A$9:$A$508)-ROW($A$9)+1,""),ROWS(E$9:E484)),,1))</f>
        <v/>
      </c>
      <c r="F484" s="59" t="str">
        <f t="array" ref="F484">IF(ROWS(F$9:F484)&gt;$U$5,"",INDEX(Y$13:Y$512,SMALL(IF(($AB$13:$AB$512=$AB$5),ROW($A$9:$A$508)-ROW($A$9)+1,""),ROWS(F$9:F484)),,1))</f>
        <v/>
      </c>
      <c r="G484" s="59" t="str">
        <f t="array" ref="G484">IF(ROWS(G$9:G484)&gt;$U$5,"",INDEX(AB$13:AB$512,SMALL(IF(($AB$13:$AB$512=$AB$5),ROW($A$9:$A$508)-ROW($A$9)+1,""),ROWS(G$9:G484)),,1))</f>
        <v/>
      </c>
      <c r="H484" s="325" t="str">
        <f t="array" ref="H484">IF(ROWS(H$9:H484)&gt;$U$5,"",INDEX(AC$13:AC$512,SMALL(IF(($AB$13:$AB$512=$AB$5),ROW($A$9:$A$508)-ROW($A$9)+1,""),ROWS(H$9:H484)),,1))</f>
        <v/>
      </c>
      <c r="I484" s="105"/>
      <c r="J484" s="105"/>
      <c r="K484" s="105"/>
      <c r="L484" s="105"/>
      <c r="M484" s="136"/>
      <c r="T484" s="44">
        <f>Nut_StatusTool!A478</f>
        <v>472</v>
      </c>
      <c r="U484" s="44">
        <f>Nut_StatusTool!B478</f>
        <v>0</v>
      </c>
      <c r="V484" s="44">
        <f>Nut_StatusTool!C478</f>
        <v>0</v>
      </c>
      <c r="W484" s="44">
        <f>Nut_StatusTool!D478</f>
        <v>0</v>
      </c>
      <c r="X484" s="44">
        <f>Nut_StatusTool!F478</f>
        <v>0</v>
      </c>
      <c r="Y484" s="285" t="str">
        <f>Nut_StatusTool!K478</f>
        <v/>
      </c>
      <c r="Z484" s="44" t="str">
        <f>Nut_StatusTool!L478</f>
        <v/>
      </c>
      <c r="AA484" s="44" t="str">
        <f>Nut_StatusTool!M478</f>
        <v/>
      </c>
      <c r="AB484" s="44" t="str">
        <f>Nut_StatusTool!N478</f>
        <v/>
      </c>
      <c r="AC484" s="44">
        <f>Nut_StatusTool!I478</f>
        <v>0</v>
      </c>
      <c r="AD484" s="44">
        <f>Nut_StatusTool!J478</f>
        <v>0</v>
      </c>
    </row>
    <row r="485" spans="1:30" ht="20.100000000000001" customHeight="1">
      <c r="A485" s="59" t="str">
        <f t="array" ref="A485">IF(ROWS(A$9:A485)&gt;$U$5,"",INDEX(T$13:T$512,SMALL(IF(($AB$13:$AB$512=$AB$5),ROW($A$9:$A$508)-ROW($A$9)+1,""),ROWS(A$9:A485)),,1))</f>
        <v/>
      </c>
      <c r="B485" s="389" t="str">
        <f t="array" ref="B485">IF(ROWS(B$9:B485)&gt;$U$5,"",INDEX(U$13:U$512,SMALL(IF(($AB$13:$AB$512=$AB$5),ROW($A$9:$A$508)-ROW($A$9)+1,""),ROWS(B$9:B485)),,1))</f>
        <v/>
      </c>
      <c r="C485" s="389" t="str">
        <f t="array" ref="C485">IF(ROWS(C$9:C485)&gt;$U$5,"",INDEX(V$13:V$512,SMALL(IF(($AB$13:$AB$512=$AB$5),ROW($A$9:$A$508)-ROW($A$9)+1,""),ROWS(C$9:C485)),,1))</f>
        <v/>
      </c>
      <c r="D485" s="30" t="str">
        <f t="array" ref="D485">IF(ROWS(D$9:D485)&gt;$U$5,"",INDEX(W$13:W$512,SMALL(IF(($AB$13:$AB$512=$AB$5),ROW($A$9:$A$508)-ROW($A$9)+1,""),ROWS(D$9:D485)),,1))</f>
        <v/>
      </c>
      <c r="E485" s="59" t="str">
        <f t="array" ref="E485">IF(ROWS(E$9:E485)&gt;$U$5,"",INDEX(X$13:X$512,SMALL(IF(($AB$13:$AB$512=$AB$5),ROW($A$9:$A$508)-ROW($A$9)+1,""),ROWS(E$9:E485)),,1))</f>
        <v/>
      </c>
      <c r="F485" s="59" t="str">
        <f t="array" ref="F485">IF(ROWS(F$9:F485)&gt;$U$5,"",INDEX(Y$13:Y$512,SMALL(IF(($AB$13:$AB$512=$AB$5),ROW($A$9:$A$508)-ROW($A$9)+1,""),ROWS(F$9:F485)),,1))</f>
        <v/>
      </c>
      <c r="G485" s="59" t="str">
        <f t="array" ref="G485">IF(ROWS(G$9:G485)&gt;$U$5,"",INDEX(AB$13:AB$512,SMALL(IF(($AB$13:$AB$512=$AB$5),ROW($A$9:$A$508)-ROW($A$9)+1,""),ROWS(G$9:G485)),,1))</f>
        <v/>
      </c>
      <c r="H485" s="325" t="str">
        <f t="array" ref="H485">IF(ROWS(H$9:H485)&gt;$U$5,"",INDEX(AC$13:AC$512,SMALL(IF(($AB$13:$AB$512=$AB$5),ROW($A$9:$A$508)-ROW($A$9)+1,""),ROWS(H$9:H485)),,1))</f>
        <v/>
      </c>
      <c r="I485" s="105"/>
      <c r="J485" s="105"/>
      <c r="K485" s="105"/>
      <c r="L485" s="105"/>
      <c r="M485" s="136"/>
      <c r="T485" s="44">
        <f>Nut_StatusTool!A479</f>
        <v>473</v>
      </c>
      <c r="U485" s="44">
        <f>Nut_StatusTool!B479</f>
        <v>0</v>
      </c>
      <c r="V485" s="44">
        <f>Nut_StatusTool!C479</f>
        <v>0</v>
      </c>
      <c r="W485" s="44">
        <f>Nut_StatusTool!D479</f>
        <v>0</v>
      </c>
      <c r="X485" s="44">
        <f>Nut_StatusTool!F479</f>
        <v>0</v>
      </c>
      <c r="Y485" s="285" t="str">
        <f>Nut_StatusTool!K479</f>
        <v/>
      </c>
      <c r="Z485" s="44" t="str">
        <f>Nut_StatusTool!L479</f>
        <v/>
      </c>
      <c r="AA485" s="44" t="str">
        <f>Nut_StatusTool!M479</f>
        <v/>
      </c>
      <c r="AB485" s="44" t="str">
        <f>Nut_StatusTool!N479</f>
        <v/>
      </c>
      <c r="AC485" s="44">
        <f>Nut_StatusTool!I479</f>
        <v>0</v>
      </c>
      <c r="AD485" s="44">
        <f>Nut_StatusTool!J479</f>
        <v>0</v>
      </c>
    </row>
    <row r="486" spans="1:30" ht="20.100000000000001" customHeight="1">
      <c r="A486" s="59" t="str">
        <f t="array" ref="A486">IF(ROWS(A$9:A486)&gt;$U$5,"",INDEX(T$13:T$512,SMALL(IF(($AB$13:$AB$512=$AB$5),ROW($A$9:$A$508)-ROW($A$9)+1,""),ROWS(A$9:A486)),,1))</f>
        <v/>
      </c>
      <c r="B486" s="389" t="str">
        <f t="array" ref="B486">IF(ROWS(B$9:B486)&gt;$U$5,"",INDEX(U$13:U$512,SMALL(IF(($AB$13:$AB$512=$AB$5),ROW($A$9:$A$508)-ROW($A$9)+1,""),ROWS(B$9:B486)),,1))</f>
        <v/>
      </c>
      <c r="C486" s="389" t="str">
        <f t="array" ref="C486">IF(ROWS(C$9:C486)&gt;$U$5,"",INDEX(V$13:V$512,SMALL(IF(($AB$13:$AB$512=$AB$5),ROW($A$9:$A$508)-ROW($A$9)+1,""),ROWS(C$9:C486)),,1))</f>
        <v/>
      </c>
      <c r="D486" s="30" t="str">
        <f t="array" ref="D486">IF(ROWS(D$9:D486)&gt;$U$5,"",INDEX(W$13:W$512,SMALL(IF(($AB$13:$AB$512=$AB$5),ROW($A$9:$A$508)-ROW($A$9)+1,""),ROWS(D$9:D486)),,1))</f>
        <v/>
      </c>
      <c r="E486" s="59" t="str">
        <f t="array" ref="E486">IF(ROWS(E$9:E486)&gt;$U$5,"",INDEX(X$13:X$512,SMALL(IF(($AB$13:$AB$512=$AB$5),ROW($A$9:$A$508)-ROW($A$9)+1,""),ROWS(E$9:E486)),,1))</f>
        <v/>
      </c>
      <c r="F486" s="59" t="str">
        <f t="array" ref="F486">IF(ROWS(F$9:F486)&gt;$U$5,"",INDEX(Y$13:Y$512,SMALL(IF(($AB$13:$AB$512=$AB$5),ROW($A$9:$A$508)-ROW($A$9)+1,""),ROWS(F$9:F486)),,1))</f>
        <v/>
      </c>
      <c r="G486" s="59" t="str">
        <f t="array" ref="G486">IF(ROWS(G$9:G486)&gt;$U$5,"",INDEX(AB$13:AB$512,SMALL(IF(($AB$13:$AB$512=$AB$5),ROW($A$9:$A$508)-ROW($A$9)+1,""),ROWS(G$9:G486)),,1))</f>
        <v/>
      </c>
      <c r="H486" s="325" t="str">
        <f t="array" ref="H486">IF(ROWS(H$9:H486)&gt;$U$5,"",INDEX(AC$13:AC$512,SMALL(IF(($AB$13:$AB$512=$AB$5),ROW($A$9:$A$508)-ROW($A$9)+1,""),ROWS(H$9:H486)),,1))</f>
        <v/>
      </c>
      <c r="I486" s="105"/>
      <c r="J486" s="105"/>
      <c r="K486" s="105"/>
      <c r="L486" s="105"/>
      <c r="M486" s="136"/>
      <c r="T486" s="44">
        <f>Nut_StatusTool!A480</f>
        <v>474</v>
      </c>
      <c r="U486" s="44">
        <f>Nut_StatusTool!B480</f>
        <v>0</v>
      </c>
      <c r="V486" s="44">
        <f>Nut_StatusTool!C480</f>
        <v>0</v>
      </c>
      <c r="W486" s="44">
        <f>Nut_StatusTool!D480</f>
        <v>0</v>
      </c>
      <c r="X486" s="44">
        <f>Nut_StatusTool!F480</f>
        <v>0</v>
      </c>
      <c r="Y486" s="285" t="str">
        <f>Nut_StatusTool!K480</f>
        <v/>
      </c>
      <c r="Z486" s="44" t="str">
        <f>Nut_StatusTool!L480</f>
        <v/>
      </c>
      <c r="AA486" s="44" t="str">
        <f>Nut_StatusTool!M480</f>
        <v/>
      </c>
      <c r="AB486" s="44" t="str">
        <f>Nut_StatusTool!N480</f>
        <v/>
      </c>
      <c r="AC486" s="44">
        <f>Nut_StatusTool!I480</f>
        <v>0</v>
      </c>
      <c r="AD486" s="44">
        <f>Nut_StatusTool!J480</f>
        <v>0</v>
      </c>
    </row>
    <row r="487" spans="1:30" ht="20.100000000000001" customHeight="1">
      <c r="A487" s="59" t="str">
        <f t="array" ref="A487">IF(ROWS(A$9:A487)&gt;$U$5,"",INDEX(T$13:T$512,SMALL(IF(($AB$13:$AB$512=$AB$5),ROW($A$9:$A$508)-ROW($A$9)+1,""),ROWS(A$9:A487)),,1))</f>
        <v/>
      </c>
      <c r="B487" s="389" t="str">
        <f t="array" ref="B487">IF(ROWS(B$9:B487)&gt;$U$5,"",INDEX(U$13:U$512,SMALL(IF(($AB$13:$AB$512=$AB$5),ROW($A$9:$A$508)-ROW($A$9)+1,""),ROWS(B$9:B487)),,1))</f>
        <v/>
      </c>
      <c r="C487" s="389" t="str">
        <f t="array" ref="C487">IF(ROWS(C$9:C487)&gt;$U$5,"",INDEX(V$13:V$512,SMALL(IF(($AB$13:$AB$512=$AB$5),ROW($A$9:$A$508)-ROW($A$9)+1,""),ROWS(C$9:C487)),,1))</f>
        <v/>
      </c>
      <c r="D487" s="30" t="str">
        <f t="array" ref="D487">IF(ROWS(D$9:D487)&gt;$U$5,"",INDEX(W$13:W$512,SMALL(IF(($AB$13:$AB$512=$AB$5),ROW($A$9:$A$508)-ROW($A$9)+1,""),ROWS(D$9:D487)),,1))</f>
        <v/>
      </c>
      <c r="E487" s="59" t="str">
        <f t="array" ref="E487">IF(ROWS(E$9:E487)&gt;$U$5,"",INDEX(X$13:X$512,SMALL(IF(($AB$13:$AB$512=$AB$5),ROW($A$9:$A$508)-ROW($A$9)+1,""),ROWS(E$9:E487)),,1))</f>
        <v/>
      </c>
      <c r="F487" s="59" t="str">
        <f t="array" ref="F487">IF(ROWS(F$9:F487)&gt;$U$5,"",INDEX(Y$13:Y$512,SMALL(IF(($AB$13:$AB$512=$AB$5),ROW($A$9:$A$508)-ROW($A$9)+1,""),ROWS(F$9:F487)),,1))</f>
        <v/>
      </c>
      <c r="G487" s="59" t="str">
        <f t="array" ref="G487">IF(ROWS(G$9:G487)&gt;$U$5,"",INDEX(AB$13:AB$512,SMALL(IF(($AB$13:$AB$512=$AB$5),ROW($A$9:$A$508)-ROW($A$9)+1,""),ROWS(G$9:G487)),,1))</f>
        <v/>
      </c>
      <c r="H487" s="325" t="str">
        <f t="array" ref="H487">IF(ROWS(H$9:H487)&gt;$U$5,"",INDEX(AC$13:AC$512,SMALL(IF(($AB$13:$AB$512=$AB$5),ROW($A$9:$A$508)-ROW($A$9)+1,""),ROWS(H$9:H487)),,1))</f>
        <v/>
      </c>
      <c r="I487" s="105"/>
      <c r="J487" s="105"/>
      <c r="K487" s="105"/>
      <c r="L487" s="105"/>
      <c r="M487" s="136"/>
      <c r="T487" s="44">
        <f>Nut_StatusTool!A481</f>
        <v>475</v>
      </c>
      <c r="U487" s="44">
        <f>Nut_StatusTool!B481</f>
        <v>0</v>
      </c>
      <c r="V487" s="44">
        <f>Nut_StatusTool!C481</f>
        <v>0</v>
      </c>
      <c r="W487" s="44">
        <f>Nut_StatusTool!D481</f>
        <v>0</v>
      </c>
      <c r="X487" s="44">
        <f>Nut_StatusTool!F481</f>
        <v>0</v>
      </c>
      <c r="Y487" s="285" t="str">
        <f>Nut_StatusTool!K481</f>
        <v/>
      </c>
      <c r="Z487" s="44" t="str">
        <f>Nut_StatusTool!L481</f>
        <v/>
      </c>
      <c r="AA487" s="44" t="str">
        <f>Nut_StatusTool!M481</f>
        <v/>
      </c>
      <c r="AB487" s="44" t="str">
        <f>Nut_StatusTool!N481</f>
        <v/>
      </c>
      <c r="AC487" s="44">
        <f>Nut_StatusTool!I481</f>
        <v>0</v>
      </c>
      <c r="AD487" s="44">
        <f>Nut_StatusTool!J481</f>
        <v>0</v>
      </c>
    </row>
    <row r="488" spans="1:30" ht="20.100000000000001" customHeight="1">
      <c r="A488" s="59" t="str">
        <f t="array" ref="A488">IF(ROWS(A$9:A488)&gt;$U$5,"",INDEX(T$13:T$512,SMALL(IF(($AB$13:$AB$512=$AB$5),ROW($A$9:$A$508)-ROW($A$9)+1,""),ROWS(A$9:A488)),,1))</f>
        <v/>
      </c>
      <c r="B488" s="389" t="str">
        <f t="array" ref="B488">IF(ROWS(B$9:B488)&gt;$U$5,"",INDEX(U$13:U$512,SMALL(IF(($AB$13:$AB$512=$AB$5),ROW($A$9:$A$508)-ROW($A$9)+1,""),ROWS(B$9:B488)),,1))</f>
        <v/>
      </c>
      <c r="C488" s="389" t="str">
        <f t="array" ref="C488">IF(ROWS(C$9:C488)&gt;$U$5,"",INDEX(V$13:V$512,SMALL(IF(($AB$13:$AB$512=$AB$5),ROW($A$9:$A$508)-ROW($A$9)+1,""),ROWS(C$9:C488)),,1))</f>
        <v/>
      </c>
      <c r="D488" s="30" t="str">
        <f t="array" ref="D488">IF(ROWS(D$9:D488)&gt;$U$5,"",INDEX(W$13:W$512,SMALL(IF(($AB$13:$AB$512=$AB$5),ROW($A$9:$A$508)-ROW($A$9)+1,""),ROWS(D$9:D488)),,1))</f>
        <v/>
      </c>
      <c r="E488" s="59" t="str">
        <f t="array" ref="E488">IF(ROWS(E$9:E488)&gt;$U$5,"",INDEX(X$13:X$512,SMALL(IF(($AB$13:$AB$512=$AB$5),ROW($A$9:$A$508)-ROW($A$9)+1,""),ROWS(E$9:E488)),,1))</f>
        <v/>
      </c>
      <c r="F488" s="59" t="str">
        <f t="array" ref="F488">IF(ROWS(F$9:F488)&gt;$U$5,"",INDEX(Y$13:Y$512,SMALL(IF(($AB$13:$AB$512=$AB$5),ROW($A$9:$A$508)-ROW($A$9)+1,""),ROWS(F$9:F488)),,1))</f>
        <v/>
      </c>
      <c r="G488" s="59" t="str">
        <f t="array" ref="G488">IF(ROWS(G$9:G488)&gt;$U$5,"",INDEX(AB$13:AB$512,SMALL(IF(($AB$13:$AB$512=$AB$5),ROW($A$9:$A$508)-ROW($A$9)+1,""),ROWS(G$9:G488)),,1))</f>
        <v/>
      </c>
      <c r="H488" s="325" t="str">
        <f t="array" ref="H488">IF(ROWS(H$9:H488)&gt;$U$5,"",INDEX(AC$13:AC$512,SMALL(IF(($AB$13:$AB$512=$AB$5),ROW($A$9:$A$508)-ROW($A$9)+1,""),ROWS(H$9:H488)),,1))</f>
        <v/>
      </c>
      <c r="I488" s="105"/>
      <c r="J488" s="105"/>
      <c r="K488" s="105"/>
      <c r="L488" s="105"/>
      <c r="M488" s="136"/>
      <c r="T488" s="44">
        <f>Nut_StatusTool!A482</f>
        <v>476</v>
      </c>
      <c r="U488" s="44">
        <f>Nut_StatusTool!B482</f>
        <v>0</v>
      </c>
      <c r="V488" s="44">
        <f>Nut_StatusTool!C482</f>
        <v>0</v>
      </c>
      <c r="W488" s="44">
        <f>Nut_StatusTool!D482</f>
        <v>0</v>
      </c>
      <c r="X488" s="44">
        <f>Nut_StatusTool!F482</f>
        <v>0</v>
      </c>
      <c r="Y488" s="285" t="str">
        <f>Nut_StatusTool!K482</f>
        <v/>
      </c>
      <c r="Z488" s="44" t="str">
        <f>Nut_StatusTool!L482</f>
        <v/>
      </c>
      <c r="AA488" s="44" t="str">
        <f>Nut_StatusTool!M482</f>
        <v/>
      </c>
      <c r="AB488" s="44" t="str">
        <f>Nut_StatusTool!N482</f>
        <v/>
      </c>
      <c r="AC488" s="44">
        <f>Nut_StatusTool!I482</f>
        <v>0</v>
      </c>
      <c r="AD488" s="44">
        <f>Nut_StatusTool!J482</f>
        <v>0</v>
      </c>
    </row>
    <row r="489" spans="1:30" ht="20.100000000000001" customHeight="1">
      <c r="A489" s="59" t="str">
        <f t="array" ref="A489">IF(ROWS(A$9:A489)&gt;$U$5,"",INDEX(T$13:T$512,SMALL(IF(($AB$13:$AB$512=$AB$5),ROW($A$9:$A$508)-ROW($A$9)+1,""),ROWS(A$9:A489)),,1))</f>
        <v/>
      </c>
      <c r="B489" s="389" t="str">
        <f t="array" ref="B489">IF(ROWS(B$9:B489)&gt;$U$5,"",INDEX(U$13:U$512,SMALL(IF(($AB$13:$AB$512=$AB$5),ROW($A$9:$A$508)-ROW($A$9)+1,""),ROWS(B$9:B489)),,1))</f>
        <v/>
      </c>
      <c r="C489" s="389" t="str">
        <f t="array" ref="C489">IF(ROWS(C$9:C489)&gt;$U$5,"",INDEX(V$13:V$512,SMALL(IF(($AB$13:$AB$512=$AB$5),ROW($A$9:$A$508)-ROW($A$9)+1,""),ROWS(C$9:C489)),,1))</f>
        <v/>
      </c>
      <c r="D489" s="30" t="str">
        <f t="array" ref="D489">IF(ROWS(D$9:D489)&gt;$U$5,"",INDEX(W$13:W$512,SMALL(IF(($AB$13:$AB$512=$AB$5),ROW($A$9:$A$508)-ROW($A$9)+1,""),ROWS(D$9:D489)),,1))</f>
        <v/>
      </c>
      <c r="E489" s="59" t="str">
        <f t="array" ref="E489">IF(ROWS(E$9:E489)&gt;$U$5,"",INDEX(X$13:X$512,SMALL(IF(($AB$13:$AB$512=$AB$5),ROW($A$9:$A$508)-ROW($A$9)+1,""),ROWS(E$9:E489)),,1))</f>
        <v/>
      </c>
      <c r="F489" s="59" t="str">
        <f t="array" ref="F489">IF(ROWS(F$9:F489)&gt;$U$5,"",INDEX(Y$13:Y$512,SMALL(IF(($AB$13:$AB$512=$AB$5),ROW($A$9:$A$508)-ROW($A$9)+1,""),ROWS(F$9:F489)),,1))</f>
        <v/>
      </c>
      <c r="G489" s="59" t="str">
        <f t="array" ref="G489">IF(ROWS(G$9:G489)&gt;$U$5,"",INDEX(AB$13:AB$512,SMALL(IF(($AB$13:$AB$512=$AB$5),ROW($A$9:$A$508)-ROW($A$9)+1,""),ROWS(G$9:G489)),,1))</f>
        <v/>
      </c>
      <c r="H489" s="325" t="str">
        <f t="array" ref="H489">IF(ROWS(H$9:H489)&gt;$U$5,"",INDEX(AC$13:AC$512,SMALL(IF(($AB$13:$AB$512=$AB$5),ROW($A$9:$A$508)-ROW($A$9)+1,""),ROWS(H$9:H489)),,1))</f>
        <v/>
      </c>
      <c r="I489" s="105"/>
      <c r="J489" s="105"/>
      <c r="K489" s="105"/>
      <c r="L489" s="105"/>
      <c r="M489" s="136"/>
      <c r="T489" s="44">
        <f>Nut_StatusTool!A483</f>
        <v>477</v>
      </c>
      <c r="U489" s="44">
        <f>Nut_StatusTool!B483</f>
        <v>0</v>
      </c>
      <c r="V489" s="44">
        <f>Nut_StatusTool!C483</f>
        <v>0</v>
      </c>
      <c r="W489" s="44">
        <f>Nut_StatusTool!D483</f>
        <v>0</v>
      </c>
      <c r="X489" s="44">
        <f>Nut_StatusTool!F483</f>
        <v>0</v>
      </c>
      <c r="Y489" s="285" t="str">
        <f>Nut_StatusTool!K483</f>
        <v/>
      </c>
      <c r="Z489" s="44" t="str">
        <f>Nut_StatusTool!L483</f>
        <v/>
      </c>
      <c r="AA489" s="44" t="str">
        <f>Nut_StatusTool!M483</f>
        <v/>
      </c>
      <c r="AB489" s="44" t="str">
        <f>Nut_StatusTool!N483</f>
        <v/>
      </c>
      <c r="AC489" s="44">
        <f>Nut_StatusTool!I483</f>
        <v>0</v>
      </c>
      <c r="AD489" s="44">
        <f>Nut_StatusTool!J483</f>
        <v>0</v>
      </c>
    </row>
    <row r="490" spans="1:30" ht="20.100000000000001" customHeight="1">
      <c r="A490" s="59" t="str">
        <f t="array" ref="A490">IF(ROWS(A$9:A490)&gt;$U$5,"",INDEX(T$13:T$512,SMALL(IF(($AB$13:$AB$512=$AB$5),ROW($A$9:$A$508)-ROW($A$9)+1,""),ROWS(A$9:A490)),,1))</f>
        <v/>
      </c>
      <c r="B490" s="389" t="str">
        <f t="array" ref="B490">IF(ROWS(B$9:B490)&gt;$U$5,"",INDEX(U$13:U$512,SMALL(IF(($AB$13:$AB$512=$AB$5),ROW($A$9:$A$508)-ROW($A$9)+1,""),ROWS(B$9:B490)),,1))</f>
        <v/>
      </c>
      <c r="C490" s="389" t="str">
        <f t="array" ref="C490">IF(ROWS(C$9:C490)&gt;$U$5,"",INDEX(V$13:V$512,SMALL(IF(($AB$13:$AB$512=$AB$5),ROW($A$9:$A$508)-ROW($A$9)+1,""),ROWS(C$9:C490)),,1))</f>
        <v/>
      </c>
      <c r="D490" s="30" t="str">
        <f t="array" ref="D490">IF(ROWS(D$9:D490)&gt;$U$5,"",INDEX(W$13:W$512,SMALL(IF(($AB$13:$AB$512=$AB$5),ROW($A$9:$A$508)-ROW($A$9)+1,""),ROWS(D$9:D490)),,1))</f>
        <v/>
      </c>
      <c r="E490" s="59" t="str">
        <f t="array" ref="E490">IF(ROWS(E$9:E490)&gt;$U$5,"",INDEX(X$13:X$512,SMALL(IF(($AB$13:$AB$512=$AB$5),ROW($A$9:$A$508)-ROW($A$9)+1,""),ROWS(E$9:E490)),,1))</f>
        <v/>
      </c>
      <c r="F490" s="59" t="str">
        <f t="array" ref="F490">IF(ROWS(F$9:F490)&gt;$U$5,"",INDEX(Y$13:Y$512,SMALL(IF(($AB$13:$AB$512=$AB$5),ROW($A$9:$A$508)-ROW($A$9)+1,""),ROWS(F$9:F490)),,1))</f>
        <v/>
      </c>
      <c r="G490" s="59" t="str">
        <f t="array" ref="G490">IF(ROWS(G$9:G490)&gt;$U$5,"",INDEX(AB$13:AB$512,SMALL(IF(($AB$13:$AB$512=$AB$5),ROW($A$9:$A$508)-ROW($A$9)+1,""),ROWS(G$9:G490)),,1))</f>
        <v/>
      </c>
      <c r="H490" s="325" t="str">
        <f t="array" ref="H490">IF(ROWS(H$9:H490)&gt;$U$5,"",INDEX(AC$13:AC$512,SMALL(IF(($AB$13:$AB$512=$AB$5),ROW($A$9:$A$508)-ROW($A$9)+1,""),ROWS(H$9:H490)),,1))</f>
        <v/>
      </c>
      <c r="I490" s="105"/>
      <c r="J490" s="105"/>
      <c r="K490" s="105"/>
      <c r="L490" s="105"/>
      <c r="M490" s="136"/>
      <c r="T490" s="44">
        <f>Nut_StatusTool!A484</f>
        <v>478</v>
      </c>
      <c r="U490" s="44">
        <f>Nut_StatusTool!B484</f>
        <v>0</v>
      </c>
      <c r="V490" s="44">
        <f>Nut_StatusTool!C484</f>
        <v>0</v>
      </c>
      <c r="W490" s="44">
        <f>Nut_StatusTool!D484</f>
        <v>0</v>
      </c>
      <c r="X490" s="44">
        <f>Nut_StatusTool!F484</f>
        <v>0</v>
      </c>
      <c r="Y490" s="285" t="str">
        <f>Nut_StatusTool!K484</f>
        <v/>
      </c>
      <c r="Z490" s="44" t="str">
        <f>Nut_StatusTool!L484</f>
        <v/>
      </c>
      <c r="AA490" s="44" t="str">
        <f>Nut_StatusTool!M484</f>
        <v/>
      </c>
      <c r="AB490" s="44" t="str">
        <f>Nut_StatusTool!N484</f>
        <v/>
      </c>
      <c r="AC490" s="44">
        <f>Nut_StatusTool!I484</f>
        <v>0</v>
      </c>
      <c r="AD490" s="44">
        <f>Nut_StatusTool!J484</f>
        <v>0</v>
      </c>
    </row>
    <row r="491" spans="1:30" ht="20.100000000000001" customHeight="1">
      <c r="A491" s="59" t="str">
        <f t="array" ref="A491">IF(ROWS(A$9:A491)&gt;$U$5,"",INDEX(T$13:T$512,SMALL(IF(($AB$13:$AB$512=$AB$5),ROW($A$9:$A$508)-ROW($A$9)+1,""),ROWS(A$9:A491)),,1))</f>
        <v/>
      </c>
      <c r="B491" s="389" t="str">
        <f t="array" ref="B491">IF(ROWS(B$9:B491)&gt;$U$5,"",INDEX(U$13:U$512,SMALL(IF(($AB$13:$AB$512=$AB$5),ROW($A$9:$A$508)-ROW($A$9)+1,""),ROWS(B$9:B491)),,1))</f>
        <v/>
      </c>
      <c r="C491" s="389" t="str">
        <f t="array" ref="C491">IF(ROWS(C$9:C491)&gt;$U$5,"",INDEX(V$13:V$512,SMALL(IF(($AB$13:$AB$512=$AB$5),ROW($A$9:$A$508)-ROW($A$9)+1,""),ROWS(C$9:C491)),,1))</f>
        <v/>
      </c>
      <c r="D491" s="30" t="str">
        <f t="array" ref="D491">IF(ROWS(D$9:D491)&gt;$U$5,"",INDEX(W$13:W$512,SMALL(IF(($AB$13:$AB$512=$AB$5),ROW($A$9:$A$508)-ROW($A$9)+1,""),ROWS(D$9:D491)),,1))</f>
        <v/>
      </c>
      <c r="E491" s="59" t="str">
        <f t="array" ref="E491">IF(ROWS(E$9:E491)&gt;$U$5,"",INDEX(X$13:X$512,SMALL(IF(($AB$13:$AB$512=$AB$5),ROW($A$9:$A$508)-ROW($A$9)+1,""),ROWS(E$9:E491)),,1))</f>
        <v/>
      </c>
      <c r="F491" s="59" t="str">
        <f t="array" ref="F491">IF(ROWS(F$9:F491)&gt;$U$5,"",INDEX(Y$13:Y$512,SMALL(IF(($AB$13:$AB$512=$AB$5),ROW($A$9:$A$508)-ROW($A$9)+1,""),ROWS(F$9:F491)),,1))</f>
        <v/>
      </c>
      <c r="G491" s="59" t="str">
        <f t="array" ref="G491">IF(ROWS(G$9:G491)&gt;$U$5,"",INDEX(AB$13:AB$512,SMALL(IF(($AB$13:$AB$512=$AB$5),ROW($A$9:$A$508)-ROW($A$9)+1,""),ROWS(G$9:G491)),,1))</f>
        <v/>
      </c>
      <c r="H491" s="325" t="str">
        <f t="array" ref="H491">IF(ROWS(H$9:H491)&gt;$U$5,"",INDEX(AC$13:AC$512,SMALL(IF(($AB$13:$AB$512=$AB$5),ROW($A$9:$A$508)-ROW($A$9)+1,""),ROWS(H$9:H491)),,1))</f>
        <v/>
      </c>
      <c r="I491" s="105"/>
      <c r="J491" s="105"/>
      <c r="K491" s="105"/>
      <c r="L491" s="105"/>
      <c r="M491" s="136"/>
      <c r="T491" s="44">
        <f>Nut_StatusTool!A485</f>
        <v>479</v>
      </c>
      <c r="U491" s="44">
        <f>Nut_StatusTool!B485</f>
        <v>0</v>
      </c>
      <c r="V491" s="44">
        <f>Nut_StatusTool!C485</f>
        <v>0</v>
      </c>
      <c r="W491" s="44">
        <f>Nut_StatusTool!D485</f>
        <v>0</v>
      </c>
      <c r="X491" s="44">
        <f>Nut_StatusTool!F485</f>
        <v>0</v>
      </c>
      <c r="Y491" s="285" t="str">
        <f>Nut_StatusTool!K485</f>
        <v/>
      </c>
      <c r="Z491" s="44" t="str">
        <f>Nut_StatusTool!L485</f>
        <v/>
      </c>
      <c r="AA491" s="44" t="str">
        <f>Nut_StatusTool!M485</f>
        <v/>
      </c>
      <c r="AB491" s="44" t="str">
        <f>Nut_StatusTool!N485</f>
        <v/>
      </c>
      <c r="AC491" s="44">
        <f>Nut_StatusTool!I485</f>
        <v>0</v>
      </c>
      <c r="AD491" s="44">
        <f>Nut_StatusTool!J485</f>
        <v>0</v>
      </c>
    </row>
    <row r="492" spans="1:30" ht="20.100000000000001" customHeight="1">
      <c r="A492" s="59" t="str">
        <f t="array" ref="A492">IF(ROWS(A$9:A492)&gt;$U$5,"",INDEX(T$13:T$512,SMALL(IF(($AB$13:$AB$512=$AB$5),ROW($A$9:$A$508)-ROW($A$9)+1,""),ROWS(A$9:A492)),,1))</f>
        <v/>
      </c>
      <c r="B492" s="389" t="str">
        <f t="array" ref="B492">IF(ROWS(B$9:B492)&gt;$U$5,"",INDEX(U$13:U$512,SMALL(IF(($AB$13:$AB$512=$AB$5),ROW($A$9:$A$508)-ROW($A$9)+1,""),ROWS(B$9:B492)),,1))</f>
        <v/>
      </c>
      <c r="C492" s="389" t="str">
        <f t="array" ref="C492">IF(ROWS(C$9:C492)&gt;$U$5,"",INDEX(V$13:V$512,SMALL(IF(($AB$13:$AB$512=$AB$5),ROW($A$9:$A$508)-ROW($A$9)+1,""),ROWS(C$9:C492)),,1))</f>
        <v/>
      </c>
      <c r="D492" s="30" t="str">
        <f t="array" ref="D492">IF(ROWS(D$9:D492)&gt;$U$5,"",INDEX(W$13:W$512,SMALL(IF(($AB$13:$AB$512=$AB$5),ROW($A$9:$A$508)-ROW($A$9)+1,""),ROWS(D$9:D492)),,1))</f>
        <v/>
      </c>
      <c r="E492" s="59" t="str">
        <f t="array" ref="E492">IF(ROWS(E$9:E492)&gt;$U$5,"",INDEX(X$13:X$512,SMALL(IF(($AB$13:$AB$512=$AB$5),ROW($A$9:$A$508)-ROW($A$9)+1,""),ROWS(E$9:E492)),,1))</f>
        <v/>
      </c>
      <c r="F492" s="59" t="str">
        <f t="array" ref="F492">IF(ROWS(F$9:F492)&gt;$U$5,"",INDEX(Y$13:Y$512,SMALL(IF(($AB$13:$AB$512=$AB$5),ROW($A$9:$A$508)-ROW($A$9)+1,""),ROWS(F$9:F492)),,1))</f>
        <v/>
      </c>
      <c r="G492" s="59" t="str">
        <f t="array" ref="G492">IF(ROWS(G$9:G492)&gt;$U$5,"",INDEX(AB$13:AB$512,SMALL(IF(($AB$13:$AB$512=$AB$5),ROW($A$9:$A$508)-ROW($A$9)+1,""),ROWS(G$9:G492)),,1))</f>
        <v/>
      </c>
      <c r="H492" s="325" t="str">
        <f t="array" ref="H492">IF(ROWS(H$9:H492)&gt;$U$5,"",INDEX(AC$13:AC$512,SMALL(IF(($AB$13:$AB$512=$AB$5),ROW($A$9:$A$508)-ROW($A$9)+1,""),ROWS(H$9:H492)),,1))</f>
        <v/>
      </c>
      <c r="I492" s="105"/>
      <c r="J492" s="105"/>
      <c r="K492" s="105"/>
      <c r="L492" s="105"/>
      <c r="M492" s="136"/>
      <c r="T492" s="44">
        <f>Nut_StatusTool!A486</f>
        <v>480</v>
      </c>
      <c r="U492" s="44">
        <f>Nut_StatusTool!B486</f>
        <v>0</v>
      </c>
      <c r="V492" s="44">
        <f>Nut_StatusTool!C486</f>
        <v>0</v>
      </c>
      <c r="W492" s="44">
        <f>Nut_StatusTool!D486</f>
        <v>0</v>
      </c>
      <c r="X492" s="44">
        <f>Nut_StatusTool!F486</f>
        <v>0</v>
      </c>
      <c r="Y492" s="285" t="str">
        <f>Nut_StatusTool!K486</f>
        <v/>
      </c>
      <c r="Z492" s="44" t="str">
        <f>Nut_StatusTool!L486</f>
        <v/>
      </c>
      <c r="AA492" s="44" t="str">
        <f>Nut_StatusTool!M486</f>
        <v/>
      </c>
      <c r="AB492" s="44" t="str">
        <f>Nut_StatusTool!N486</f>
        <v/>
      </c>
      <c r="AC492" s="44">
        <f>Nut_StatusTool!I486</f>
        <v>0</v>
      </c>
      <c r="AD492" s="44">
        <f>Nut_StatusTool!J486</f>
        <v>0</v>
      </c>
    </row>
    <row r="493" spans="1:30" ht="20.100000000000001" customHeight="1">
      <c r="A493" s="59" t="str">
        <f t="array" ref="A493">IF(ROWS(A$9:A493)&gt;$U$5,"",INDEX(T$13:T$512,SMALL(IF(($AB$13:$AB$512=$AB$5),ROW($A$9:$A$508)-ROW($A$9)+1,""),ROWS(A$9:A493)),,1))</f>
        <v/>
      </c>
      <c r="B493" s="389" t="str">
        <f t="array" ref="B493">IF(ROWS(B$9:B493)&gt;$U$5,"",INDEX(U$13:U$512,SMALL(IF(($AB$13:$AB$512=$AB$5),ROW($A$9:$A$508)-ROW($A$9)+1,""),ROWS(B$9:B493)),,1))</f>
        <v/>
      </c>
      <c r="C493" s="389" t="str">
        <f t="array" ref="C493">IF(ROWS(C$9:C493)&gt;$U$5,"",INDEX(V$13:V$512,SMALL(IF(($AB$13:$AB$512=$AB$5),ROW($A$9:$A$508)-ROW($A$9)+1,""),ROWS(C$9:C493)),,1))</f>
        <v/>
      </c>
      <c r="D493" s="30" t="str">
        <f t="array" ref="D493">IF(ROWS(D$9:D493)&gt;$U$5,"",INDEX(W$13:W$512,SMALL(IF(($AB$13:$AB$512=$AB$5),ROW($A$9:$A$508)-ROW($A$9)+1,""),ROWS(D$9:D493)),,1))</f>
        <v/>
      </c>
      <c r="E493" s="59" t="str">
        <f t="array" ref="E493">IF(ROWS(E$9:E493)&gt;$U$5,"",INDEX(X$13:X$512,SMALL(IF(($AB$13:$AB$512=$AB$5),ROW($A$9:$A$508)-ROW($A$9)+1,""),ROWS(E$9:E493)),,1))</f>
        <v/>
      </c>
      <c r="F493" s="59" t="str">
        <f t="array" ref="F493">IF(ROWS(F$9:F493)&gt;$U$5,"",INDEX(Y$13:Y$512,SMALL(IF(($AB$13:$AB$512=$AB$5),ROW($A$9:$A$508)-ROW($A$9)+1,""),ROWS(F$9:F493)),,1))</f>
        <v/>
      </c>
      <c r="G493" s="59" t="str">
        <f t="array" ref="G493">IF(ROWS(G$9:G493)&gt;$U$5,"",INDEX(AB$13:AB$512,SMALL(IF(($AB$13:$AB$512=$AB$5),ROW($A$9:$A$508)-ROW($A$9)+1,""),ROWS(G$9:G493)),,1))</f>
        <v/>
      </c>
      <c r="H493" s="325" t="str">
        <f t="array" ref="H493">IF(ROWS(H$9:H493)&gt;$U$5,"",INDEX(AC$13:AC$512,SMALL(IF(($AB$13:$AB$512=$AB$5),ROW($A$9:$A$508)-ROW($A$9)+1,""),ROWS(H$9:H493)),,1))</f>
        <v/>
      </c>
      <c r="I493" s="105"/>
      <c r="J493" s="105"/>
      <c r="K493" s="105"/>
      <c r="L493" s="105"/>
      <c r="M493" s="136"/>
      <c r="T493" s="44">
        <f>Nut_StatusTool!A487</f>
        <v>481</v>
      </c>
      <c r="U493" s="44">
        <f>Nut_StatusTool!B487</f>
        <v>0</v>
      </c>
      <c r="V493" s="44">
        <f>Nut_StatusTool!C487</f>
        <v>0</v>
      </c>
      <c r="W493" s="44">
        <f>Nut_StatusTool!D487</f>
        <v>0</v>
      </c>
      <c r="X493" s="44">
        <f>Nut_StatusTool!F487</f>
        <v>0</v>
      </c>
      <c r="Y493" s="285" t="str">
        <f>Nut_StatusTool!K487</f>
        <v/>
      </c>
      <c r="Z493" s="44" t="str">
        <f>Nut_StatusTool!L487</f>
        <v/>
      </c>
      <c r="AA493" s="44" t="str">
        <f>Nut_StatusTool!M487</f>
        <v/>
      </c>
      <c r="AB493" s="44" t="str">
        <f>Nut_StatusTool!N487</f>
        <v/>
      </c>
      <c r="AC493" s="44">
        <f>Nut_StatusTool!I487</f>
        <v>0</v>
      </c>
      <c r="AD493" s="44">
        <f>Nut_StatusTool!J487</f>
        <v>0</v>
      </c>
    </row>
    <row r="494" spans="1:30" ht="20.100000000000001" customHeight="1">
      <c r="A494" s="59" t="str">
        <f t="array" ref="A494">IF(ROWS(A$9:A494)&gt;$U$5,"",INDEX(T$13:T$512,SMALL(IF(($AB$13:$AB$512=$AB$5),ROW($A$9:$A$508)-ROW($A$9)+1,""),ROWS(A$9:A494)),,1))</f>
        <v/>
      </c>
      <c r="B494" s="389" t="str">
        <f t="array" ref="B494">IF(ROWS(B$9:B494)&gt;$U$5,"",INDEX(U$13:U$512,SMALL(IF(($AB$13:$AB$512=$AB$5),ROW($A$9:$A$508)-ROW($A$9)+1,""),ROWS(B$9:B494)),,1))</f>
        <v/>
      </c>
      <c r="C494" s="389" t="str">
        <f t="array" ref="C494">IF(ROWS(C$9:C494)&gt;$U$5,"",INDEX(V$13:V$512,SMALL(IF(($AB$13:$AB$512=$AB$5),ROW($A$9:$A$508)-ROW($A$9)+1,""),ROWS(C$9:C494)),,1))</f>
        <v/>
      </c>
      <c r="D494" s="30" t="str">
        <f t="array" ref="D494">IF(ROWS(D$9:D494)&gt;$U$5,"",INDEX(W$13:W$512,SMALL(IF(($AB$13:$AB$512=$AB$5),ROW($A$9:$A$508)-ROW($A$9)+1,""),ROWS(D$9:D494)),,1))</f>
        <v/>
      </c>
      <c r="E494" s="59" t="str">
        <f t="array" ref="E494">IF(ROWS(E$9:E494)&gt;$U$5,"",INDEX(X$13:X$512,SMALL(IF(($AB$13:$AB$512=$AB$5),ROW($A$9:$A$508)-ROW($A$9)+1,""),ROWS(E$9:E494)),,1))</f>
        <v/>
      </c>
      <c r="F494" s="59" t="str">
        <f t="array" ref="F494">IF(ROWS(F$9:F494)&gt;$U$5,"",INDEX(Y$13:Y$512,SMALL(IF(($AB$13:$AB$512=$AB$5),ROW($A$9:$A$508)-ROW($A$9)+1,""),ROWS(F$9:F494)),,1))</f>
        <v/>
      </c>
      <c r="G494" s="59" t="str">
        <f t="array" ref="G494">IF(ROWS(G$9:G494)&gt;$U$5,"",INDEX(AB$13:AB$512,SMALL(IF(($AB$13:$AB$512=$AB$5),ROW($A$9:$A$508)-ROW($A$9)+1,""),ROWS(G$9:G494)),,1))</f>
        <v/>
      </c>
      <c r="H494" s="325" t="str">
        <f t="array" ref="H494">IF(ROWS(H$9:H494)&gt;$U$5,"",INDEX(AC$13:AC$512,SMALL(IF(($AB$13:$AB$512=$AB$5),ROW($A$9:$A$508)-ROW($A$9)+1,""),ROWS(H$9:H494)),,1))</f>
        <v/>
      </c>
      <c r="I494" s="105"/>
      <c r="J494" s="105"/>
      <c r="K494" s="105"/>
      <c r="L494" s="105"/>
      <c r="M494" s="136"/>
      <c r="T494" s="44">
        <f>Nut_StatusTool!A488</f>
        <v>482</v>
      </c>
      <c r="U494" s="44">
        <f>Nut_StatusTool!B488</f>
        <v>0</v>
      </c>
      <c r="V494" s="44">
        <f>Nut_StatusTool!C488</f>
        <v>0</v>
      </c>
      <c r="W494" s="44">
        <f>Nut_StatusTool!D488</f>
        <v>0</v>
      </c>
      <c r="X494" s="44">
        <f>Nut_StatusTool!F488</f>
        <v>0</v>
      </c>
      <c r="Y494" s="285" t="str">
        <f>Nut_StatusTool!K488</f>
        <v/>
      </c>
      <c r="Z494" s="44" t="str">
        <f>Nut_StatusTool!L488</f>
        <v/>
      </c>
      <c r="AA494" s="44" t="str">
        <f>Nut_StatusTool!M488</f>
        <v/>
      </c>
      <c r="AB494" s="44" t="str">
        <f>Nut_StatusTool!N488</f>
        <v/>
      </c>
      <c r="AC494" s="44">
        <f>Nut_StatusTool!I488</f>
        <v>0</v>
      </c>
      <c r="AD494" s="44">
        <f>Nut_StatusTool!J488</f>
        <v>0</v>
      </c>
    </row>
    <row r="495" spans="1:30" ht="20.100000000000001" customHeight="1">
      <c r="A495" s="59" t="str">
        <f t="array" ref="A495">IF(ROWS(A$9:A495)&gt;$U$5,"",INDEX(T$13:T$512,SMALL(IF(($AB$13:$AB$512=$AB$5),ROW($A$9:$A$508)-ROW($A$9)+1,""),ROWS(A$9:A495)),,1))</f>
        <v/>
      </c>
      <c r="B495" s="389" t="str">
        <f t="array" ref="B495">IF(ROWS(B$9:B495)&gt;$U$5,"",INDEX(U$13:U$512,SMALL(IF(($AB$13:$AB$512=$AB$5),ROW($A$9:$A$508)-ROW($A$9)+1,""),ROWS(B$9:B495)),,1))</f>
        <v/>
      </c>
      <c r="C495" s="389" t="str">
        <f t="array" ref="C495">IF(ROWS(C$9:C495)&gt;$U$5,"",INDEX(V$13:V$512,SMALL(IF(($AB$13:$AB$512=$AB$5),ROW($A$9:$A$508)-ROW($A$9)+1,""),ROWS(C$9:C495)),,1))</f>
        <v/>
      </c>
      <c r="D495" s="30" t="str">
        <f t="array" ref="D495">IF(ROWS(D$9:D495)&gt;$U$5,"",INDEX(W$13:W$512,SMALL(IF(($AB$13:$AB$512=$AB$5),ROW($A$9:$A$508)-ROW($A$9)+1,""),ROWS(D$9:D495)),,1))</f>
        <v/>
      </c>
      <c r="E495" s="59" t="str">
        <f t="array" ref="E495">IF(ROWS(E$9:E495)&gt;$U$5,"",INDEX(X$13:X$512,SMALL(IF(($AB$13:$AB$512=$AB$5),ROW($A$9:$A$508)-ROW($A$9)+1,""),ROWS(E$9:E495)),,1))</f>
        <v/>
      </c>
      <c r="F495" s="59" t="str">
        <f t="array" ref="F495">IF(ROWS(F$9:F495)&gt;$U$5,"",INDEX(Y$13:Y$512,SMALL(IF(($AB$13:$AB$512=$AB$5),ROW($A$9:$A$508)-ROW($A$9)+1,""),ROWS(F$9:F495)),,1))</f>
        <v/>
      </c>
      <c r="G495" s="59" t="str">
        <f t="array" ref="G495">IF(ROWS(G$9:G495)&gt;$U$5,"",INDEX(AB$13:AB$512,SMALL(IF(($AB$13:$AB$512=$AB$5),ROW($A$9:$A$508)-ROW($A$9)+1,""),ROWS(G$9:G495)),,1))</f>
        <v/>
      </c>
      <c r="H495" s="325" t="str">
        <f t="array" ref="H495">IF(ROWS(H$9:H495)&gt;$U$5,"",INDEX(AC$13:AC$512,SMALL(IF(($AB$13:$AB$512=$AB$5),ROW($A$9:$A$508)-ROW($A$9)+1,""),ROWS(H$9:H495)),,1))</f>
        <v/>
      </c>
      <c r="I495" s="105"/>
      <c r="J495" s="105"/>
      <c r="K495" s="105"/>
      <c r="L495" s="105"/>
      <c r="M495" s="136"/>
      <c r="T495" s="44">
        <f>Nut_StatusTool!A489</f>
        <v>483</v>
      </c>
      <c r="U495" s="44">
        <f>Nut_StatusTool!B489</f>
        <v>0</v>
      </c>
      <c r="V495" s="44">
        <f>Nut_StatusTool!C489</f>
        <v>0</v>
      </c>
      <c r="W495" s="44">
        <f>Nut_StatusTool!D489</f>
        <v>0</v>
      </c>
      <c r="X495" s="44">
        <f>Nut_StatusTool!F489</f>
        <v>0</v>
      </c>
      <c r="Y495" s="285" t="str">
        <f>Nut_StatusTool!K489</f>
        <v/>
      </c>
      <c r="Z495" s="44" t="str">
        <f>Nut_StatusTool!L489</f>
        <v/>
      </c>
      <c r="AA495" s="44" t="str">
        <f>Nut_StatusTool!M489</f>
        <v/>
      </c>
      <c r="AB495" s="44" t="str">
        <f>Nut_StatusTool!N489</f>
        <v/>
      </c>
      <c r="AC495" s="44">
        <f>Nut_StatusTool!I489</f>
        <v>0</v>
      </c>
      <c r="AD495" s="44">
        <f>Nut_StatusTool!J489</f>
        <v>0</v>
      </c>
    </row>
    <row r="496" spans="1:30" ht="20.100000000000001" customHeight="1">
      <c r="A496" s="59" t="str">
        <f t="array" ref="A496">IF(ROWS(A$9:A496)&gt;$U$5,"",INDEX(T$13:T$512,SMALL(IF(($AB$13:$AB$512=$AB$5),ROW($A$9:$A$508)-ROW($A$9)+1,""),ROWS(A$9:A496)),,1))</f>
        <v/>
      </c>
      <c r="B496" s="389" t="str">
        <f t="array" ref="B496">IF(ROWS(B$9:B496)&gt;$U$5,"",INDEX(U$13:U$512,SMALL(IF(($AB$13:$AB$512=$AB$5),ROW($A$9:$A$508)-ROW($A$9)+1,""),ROWS(B$9:B496)),,1))</f>
        <v/>
      </c>
      <c r="C496" s="389" t="str">
        <f t="array" ref="C496">IF(ROWS(C$9:C496)&gt;$U$5,"",INDEX(V$13:V$512,SMALL(IF(($AB$13:$AB$512=$AB$5),ROW($A$9:$A$508)-ROW($A$9)+1,""),ROWS(C$9:C496)),,1))</f>
        <v/>
      </c>
      <c r="D496" s="30" t="str">
        <f t="array" ref="D496">IF(ROWS(D$9:D496)&gt;$U$5,"",INDEX(W$13:W$512,SMALL(IF(($AB$13:$AB$512=$AB$5),ROW($A$9:$A$508)-ROW($A$9)+1,""),ROWS(D$9:D496)),,1))</f>
        <v/>
      </c>
      <c r="E496" s="59" t="str">
        <f t="array" ref="E496">IF(ROWS(E$9:E496)&gt;$U$5,"",INDEX(X$13:X$512,SMALL(IF(($AB$13:$AB$512=$AB$5),ROW($A$9:$A$508)-ROW($A$9)+1,""),ROWS(E$9:E496)),,1))</f>
        <v/>
      </c>
      <c r="F496" s="59" t="str">
        <f t="array" ref="F496">IF(ROWS(F$9:F496)&gt;$U$5,"",INDEX(Y$13:Y$512,SMALL(IF(($AB$13:$AB$512=$AB$5),ROW($A$9:$A$508)-ROW($A$9)+1,""),ROWS(F$9:F496)),,1))</f>
        <v/>
      </c>
      <c r="G496" s="59" t="str">
        <f t="array" ref="G496">IF(ROWS(G$9:G496)&gt;$U$5,"",INDEX(AB$13:AB$512,SMALL(IF(($AB$13:$AB$512=$AB$5),ROW($A$9:$A$508)-ROW($A$9)+1,""),ROWS(G$9:G496)),,1))</f>
        <v/>
      </c>
      <c r="H496" s="325" t="str">
        <f t="array" ref="H496">IF(ROWS(H$9:H496)&gt;$U$5,"",INDEX(AC$13:AC$512,SMALL(IF(($AB$13:$AB$512=$AB$5),ROW($A$9:$A$508)-ROW($A$9)+1,""),ROWS(H$9:H496)),,1))</f>
        <v/>
      </c>
      <c r="I496" s="105"/>
      <c r="J496" s="105"/>
      <c r="K496" s="105"/>
      <c r="L496" s="105"/>
      <c r="M496" s="136"/>
      <c r="T496" s="44">
        <f>Nut_StatusTool!A490</f>
        <v>484</v>
      </c>
      <c r="U496" s="44">
        <f>Nut_StatusTool!B490</f>
        <v>0</v>
      </c>
      <c r="V496" s="44">
        <f>Nut_StatusTool!C490</f>
        <v>0</v>
      </c>
      <c r="W496" s="44">
        <f>Nut_StatusTool!D490</f>
        <v>0</v>
      </c>
      <c r="X496" s="44">
        <f>Nut_StatusTool!F490</f>
        <v>0</v>
      </c>
      <c r="Y496" s="285" t="str">
        <f>Nut_StatusTool!K490</f>
        <v/>
      </c>
      <c r="Z496" s="44" t="str">
        <f>Nut_StatusTool!L490</f>
        <v/>
      </c>
      <c r="AA496" s="44" t="str">
        <f>Nut_StatusTool!M490</f>
        <v/>
      </c>
      <c r="AB496" s="44" t="str">
        <f>Nut_StatusTool!N490</f>
        <v/>
      </c>
      <c r="AC496" s="44">
        <f>Nut_StatusTool!I490</f>
        <v>0</v>
      </c>
      <c r="AD496" s="44">
        <f>Nut_StatusTool!J490</f>
        <v>0</v>
      </c>
    </row>
    <row r="497" spans="1:30" ht="20.100000000000001" customHeight="1">
      <c r="A497" s="59" t="str">
        <f t="array" ref="A497">IF(ROWS(A$9:A497)&gt;$U$5,"",INDEX(T$13:T$512,SMALL(IF(($AB$13:$AB$512=$AB$5),ROW($A$9:$A$508)-ROW($A$9)+1,""),ROWS(A$9:A497)),,1))</f>
        <v/>
      </c>
      <c r="B497" s="389" t="str">
        <f t="array" ref="B497">IF(ROWS(B$9:B497)&gt;$U$5,"",INDEX(U$13:U$512,SMALL(IF(($AB$13:$AB$512=$AB$5),ROW($A$9:$A$508)-ROW($A$9)+1,""),ROWS(B$9:B497)),,1))</f>
        <v/>
      </c>
      <c r="C497" s="389" t="str">
        <f t="array" ref="C497">IF(ROWS(C$9:C497)&gt;$U$5,"",INDEX(V$13:V$512,SMALL(IF(($AB$13:$AB$512=$AB$5),ROW($A$9:$A$508)-ROW($A$9)+1,""),ROWS(C$9:C497)),,1))</f>
        <v/>
      </c>
      <c r="D497" s="30" t="str">
        <f t="array" ref="D497">IF(ROWS(D$9:D497)&gt;$U$5,"",INDEX(W$13:W$512,SMALL(IF(($AB$13:$AB$512=$AB$5),ROW($A$9:$A$508)-ROW($A$9)+1,""),ROWS(D$9:D497)),,1))</f>
        <v/>
      </c>
      <c r="E497" s="59" t="str">
        <f t="array" ref="E497">IF(ROWS(E$9:E497)&gt;$U$5,"",INDEX(X$13:X$512,SMALL(IF(($AB$13:$AB$512=$AB$5),ROW($A$9:$A$508)-ROW($A$9)+1,""),ROWS(E$9:E497)),,1))</f>
        <v/>
      </c>
      <c r="F497" s="59" t="str">
        <f t="array" ref="F497">IF(ROWS(F$9:F497)&gt;$U$5,"",INDEX(Y$13:Y$512,SMALL(IF(($AB$13:$AB$512=$AB$5),ROW($A$9:$A$508)-ROW($A$9)+1,""),ROWS(F$9:F497)),,1))</f>
        <v/>
      </c>
      <c r="G497" s="59" t="str">
        <f t="array" ref="G497">IF(ROWS(G$9:G497)&gt;$U$5,"",INDEX(AB$13:AB$512,SMALL(IF(($AB$13:$AB$512=$AB$5),ROW($A$9:$A$508)-ROW($A$9)+1,""),ROWS(G$9:G497)),,1))</f>
        <v/>
      </c>
      <c r="H497" s="325" t="str">
        <f t="array" ref="H497">IF(ROWS(H$9:H497)&gt;$U$5,"",INDEX(AC$13:AC$512,SMALL(IF(($AB$13:$AB$512=$AB$5),ROW($A$9:$A$508)-ROW($A$9)+1,""),ROWS(H$9:H497)),,1))</f>
        <v/>
      </c>
      <c r="I497" s="105"/>
      <c r="J497" s="105"/>
      <c r="K497" s="105"/>
      <c r="L497" s="105"/>
      <c r="M497" s="136"/>
      <c r="T497" s="44">
        <f>Nut_StatusTool!A491</f>
        <v>485</v>
      </c>
      <c r="U497" s="44">
        <f>Nut_StatusTool!B491</f>
        <v>0</v>
      </c>
      <c r="V497" s="44">
        <f>Nut_StatusTool!C491</f>
        <v>0</v>
      </c>
      <c r="W497" s="44">
        <f>Nut_StatusTool!D491</f>
        <v>0</v>
      </c>
      <c r="X497" s="44">
        <f>Nut_StatusTool!F491</f>
        <v>0</v>
      </c>
      <c r="Y497" s="285" t="str">
        <f>Nut_StatusTool!K491</f>
        <v/>
      </c>
      <c r="Z497" s="44" t="str">
        <f>Nut_StatusTool!L491</f>
        <v/>
      </c>
      <c r="AA497" s="44" t="str">
        <f>Nut_StatusTool!M491</f>
        <v/>
      </c>
      <c r="AB497" s="44" t="str">
        <f>Nut_StatusTool!N491</f>
        <v/>
      </c>
      <c r="AC497" s="44">
        <f>Nut_StatusTool!I491</f>
        <v>0</v>
      </c>
      <c r="AD497" s="44">
        <f>Nut_StatusTool!J491</f>
        <v>0</v>
      </c>
    </row>
    <row r="498" spans="1:30" ht="20.100000000000001" customHeight="1">
      <c r="A498" s="59" t="str">
        <f t="array" ref="A498">IF(ROWS(A$9:A498)&gt;$U$5,"",INDEX(T$13:T$512,SMALL(IF(($AB$13:$AB$512=$AB$5),ROW($A$9:$A$508)-ROW($A$9)+1,""),ROWS(A$9:A498)),,1))</f>
        <v/>
      </c>
      <c r="B498" s="389" t="str">
        <f t="array" ref="B498">IF(ROWS(B$9:B498)&gt;$U$5,"",INDEX(U$13:U$512,SMALL(IF(($AB$13:$AB$512=$AB$5),ROW($A$9:$A$508)-ROW($A$9)+1,""),ROWS(B$9:B498)),,1))</f>
        <v/>
      </c>
      <c r="C498" s="389" t="str">
        <f t="array" ref="C498">IF(ROWS(C$9:C498)&gt;$U$5,"",INDEX(V$13:V$512,SMALL(IF(($AB$13:$AB$512=$AB$5),ROW($A$9:$A$508)-ROW($A$9)+1,""),ROWS(C$9:C498)),,1))</f>
        <v/>
      </c>
      <c r="D498" s="30" t="str">
        <f t="array" ref="D498">IF(ROWS(D$9:D498)&gt;$U$5,"",INDEX(W$13:W$512,SMALL(IF(($AB$13:$AB$512=$AB$5),ROW($A$9:$A$508)-ROW($A$9)+1,""),ROWS(D$9:D498)),,1))</f>
        <v/>
      </c>
      <c r="E498" s="59" t="str">
        <f t="array" ref="E498">IF(ROWS(E$9:E498)&gt;$U$5,"",INDEX(X$13:X$512,SMALL(IF(($AB$13:$AB$512=$AB$5),ROW($A$9:$A$508)-ROW($A$9)+1,""),ROWS(E$9:E498)),,1))</f>
        <v/>
      </c>
      <c r="F498" s="59" t="str">
        <f t="array" ref="F498">IF(ROWS(F$9:F498)&gt;$U$5,"",INDEX(Y$13:Y$512,SMALL(IF(($AB$13:$AB$512=$AB$5),ROW($A$9:$A$508)-ROW($A$9)+1,""),ROWS(F$9:F498)),,1))</f>
        <v/>
      </c>
      <c r="G498" s="59" t="str">
        <f t="array" ref="G498">IF(ROWS(G$9:G498)&gt;$U$5,"",INDEX(AB$13:AB$512,SMALL(IF(($AB$13:$AB$512=$AB$5),ROW($A$9:$A$508)-ROW($A$9)+1,""),ROWS(G$9:G498)),,1))</f>
        <v/>
      </c>
      <c r="H498" s="325" t="str">
        <f t="array" ref="H498">IF(ROWS(H$9:H498)&gt;$U$5,"",INDEX(AC$13:AC$512,SMALL(IF(($AB$13:$AB$512=$AB$5),ROW($A$9:$A$508)-ROW($A$9)+1,""),ROWS(H$9:H498)),,1))</f>
        <v/>
      </c>
      <c r="I498" s="105"/>
      <c r="J498" s="105"/>
      <c r="K498" s="105"/>
      <c r="L498" s="105"/>
      <c r="M498" s="136"/>
      <c r="T498" s="44">
        <f>Nut_StatusTool!A492</f>
        <v>486</v>
      </c>
      <c r="U498" s="44">
        <f>Nut_StatusTool!B492</f>
        <v>0</v>
      </c>
      <c r="V498" s="44">
        <f>Nut_StatusTool!C492</f>
        <v>0</v>
      </c>
      <c r="W498" s="44">
        <f>Nut_StatusTool!D492</f>
        <v>0</v>
      </c>
      <c r="X498" s="44">
        <f>Nut_StatusTool!F492</f>
        <v>0</v>
      </c>
      <c r="Y498" s="285" t="str">
        <f>Nut_StatusTool!K492</f>
        <v/>
      </c>
      <c r="Z498" s="44" t="str">
        <f>Nut_StatusTool!L492</f>
        <v/>
      </c>
      <c r="AA498" s="44" t="str">
        <f>Nut_StatusTool!M492</f>
        <v/>
      </c>
      <c r="AB498" s="44" t="str">
        <f>Nut_StatusTool!N492</f>
        <v/>
      </c>
      <c r="AC498" s="44">
        <f>Nut_StatusTool!I492</f>
        <v>0</v>
      </c>
      <c r="AD498" s="44">
        <f>Nut_StatusTool!J492</f>
        <v>0</v>
      </c>
    </row>
    <row r="499" spans="1:30" ht="20.100000000000001" customHeight="1">
      <c r="A499" s="59" t="str">
        <f t="array" ref="A499">IF(ROWS(A$9:A499)&gt;$U$5,"",INDEX(T$13:T$512,SMALL(IF(($AB$13:$AB$512=$AB$5),ROW($A$9:$A$508)-ROW($A$9)+1,""),ROWS(A$9:A499)),,1))</f>
        <v/>
      </c>
      <c r="B499" s="389" t="str">
        <f t="array" ref="B499">IF(ROWS(B$9:B499)&gt;$U$5,"",INDEX(U$13:U$512,SMALL(IF(($AB$13:$AB$512=$AB$5),ROW($A$9:$A$508)-ROW($A$9)+1,""),ROWS(B$9:B499)),,1))</f>
        <v/>
      </c>
      <c r="C499" s="389" t="str">
        <f t="array" ref="C499">IF(ROWS(C$9:C499)&gt;$U$5,"",INDEX(V$13:V$512,SMALL(IF(($AB$13:$AB$512=$AB$5),ROW($A$9:$A$508)-ROW($A$9)+1,""),ROWS(C$9:C499)),,1))</f>
        <v/>
      </c>
      <c r="D499" s="30" t="str">
        <f t="array" ref="D499">IF(ROWS(D$9:D499)&gt;$U$5,"",INDEX(W$13:W$512,SMALL(IF(($AB$13:$AB$512=$AB$5),ROW($A$9:$A$508)-ROW($A$9)+1,""),ROWS(D$9:D499)),,1))</f>
        <v/>
      </c>
      <c r="E499" s="59" t="str">
        <f t="array" ref="E499">IF(ROWS(E$9:E499)&gt;$U$5,"",INDEX(X$13:X$512,SMALL(IF(($AB$13:$AB$512=$AB$5),ROW($A$9:$A$508)-ROW($A$9)+1,""),ROWS(E$9:E499)),,1))</f>
        <v/>
      </c>
      <c r="F499" s="59" t="str">
        <f t="array" ref="F499">IF(ROWS(F$9:F499)&gt;$U$5,"",INDEX(Y$13:Y$512,SMALL(IF(($AB$13:$AB$512=$AB$5),ROW($A$9:$A$508)-ROW($A$9)+1,""),ROWS(F$9:F499)),,1))</f>
        <v/>
      </c>
      <c r="G499" s="59" t="str">
        <f t="array" ref="G499">IF(ROWS(G$9:G499)&gt;$U$5,"",INDEX(AB$13:AB$512,SMALL(IF(($AB$13:$AB$512=$AB$5),ROW($A$9:$A$508)-ROW($A$9)+1,""),ROWS(G$9:G499)),,1))</f>
        <v/>
      </c>
      <c r="H499" s="325" t="str">
        <f t="array" ref="H499">IF(ROWS(H$9:H499)&gt;$U$5,"",INDEX(AC$13:AC$512,SMALL(IF(($AB$13:$AB$512=$AB$5),ROW($A$9:$A$508)-ROW($A$9)+1,""),ROWS(H$9:H499)),,1))</f>
        <v/>
      </c>
      <c r="I499" s="105"/>
      <c r="J499" s="105"/>
      <c r="K499" s="105"/>
      <c r="L499" s="105"/>
      <c r="M499" s="136"/>
      <c r="T499" s="44">
        <f>Nut_StatusTool!A493</f>
        <v>487</v>
      </c>
      <c r="U499" s="44">
        <f>Nut_StatusTool!B493</f>
        <v>0</v>
      </c>
      <c r="V499" s="44">
        <f>Nut_StatusTool!C493</f>
        <v>0</v>
      </c>
      <c r="W499" s="44">
        <f>Nut_StatusTool!D493</f>
        <v>0</v>
      </c>
      <c r="X499" s="44">
        <f>Nut_StatusTool!F493</f>
        <v>0</v>
      </c>
      <c r="Y499" s="285" t="str">
        <f>Nut_StatusTool!K493</f>
        <v/>
      </c>
      <c r="Z499" s="44" t="str">
        <f>Nut_StatusTool!L493</f>
        <v/>
      </c>
      <c r="AA499" s="44" t="str">
        <f>Nut_StatusTool!M493</f>
        <v/>
      </c>
      <c r="AB499" s="44" t="str">
        <f>Nut_StatusTool!N493</f>
        <v/>
      </c>
      <c r="AC499" s="44">
        <f>Nut_StatusTool!I493</f>
        <v>0</v>
      </c>
      <c r="AD499" s="44">
        <f>Nut_StatusTool!J493</f>
        <v>0</v>
      </c>
    </row>
    <row r="500" spans="1:30" ht="20.100000000000001" customHeight="1">
      <c r="A500" s="59" t="str">
        <f t="array" ref="A500">IF(ROWS(A$9:A500)&gt;$U$5,"",INDEX(T$13:T$512,SMALL(IF(($AB$13:$AB$512=$AB$5),ROW($A$9:$A$508)-ROW($A$9)+1,""),ROWS(A$9:A500)),,1))</f>
        <v/>
      </c>
      <c r="B500" s="389" t="str">
        <f t="array" ref="B500">IF(ROWS(B$9:B500)&gt;$U$5,"",INDEX(U$13:U$512,SMALL(IF(($AB$13:$AB$512=$AB$5),ROW($A$9:$A$508)-ROW($A$9)+1,""),ROWS(B$9:B500)),,1))</f>
        <v/>
      </c>
      <c r="C500" s="389" t="str">
        <f t="array" ref="C500">IF(ROWS(C$9:C500)&gt;$U$5,"",INDEX(V$13:V$512,SMALL(IF(($AB$13:$AB$512=$AB$5),ROW($A$9:$A$508)-ROW($A$9)+1,""),ROWS(C$9:C500)),,1))</f>
        <v/>
      </c>
      <c r="D500" s="30" t="str">
        <f t="array" ref="D500">IF(ROWS(D$9:D500)&gt;$U$5,"",INDEX(W$13:W$512,SMALL(IF(($AB$13:$AB$512=$AB$5),ROW($A$9:$A$508)-ROW($A$9)+1,""),ROWS(D$9:D500)),,1))</f>
        <v/>
      </c>
      <c r="E500" s="59" t="str">
        <f t="array" ref="E500">IF(ROWS(E$9:E500)&gt;$U$5,"",INDEX(X$13:X$512,SMALL(IF(($AB$13:$AB$512=$AB$5),ROW($A$9:$A$508)-ROW($A$9)+1,""),ROWS(E$9:E500)),,1))</f>
        <v/>
      </c>
      <c r="F500" s="59" t="str">
        <f t="array" ref="F500">IF(ROWS(F$9:F500)&gt;$U$5,"",INDEX(Y$13:Y$512,SMALL(IF(($AB$13:$AB$512=$AB$5),ROW($A$9:$A$508)-ROW($A$9)+1,""),ROWS(F$9:F500)),,1))</f>
        <v/>
      </c>
      <c r="G500" s="59" t="str">
        <f t="array" ref="G500">IF(ROWS(G$9:G500)&gt;$U$5,"",INDEX(AB$13:AB$512,SMALL(IF(($AB$13:$AB$512=$AB$5),ROW($A$9:$A$508)-ROW($A$9)+1,""),ROWS(G$9:G500)),,1))</f>
        <v/>
      </c>
      <c r="H500" s="325" t="str">
        <f t="array" ref="H500">IF(ROWS(H$9:H500)&gt;$U$5,"",INDEX(AC$13:AC$512,SMALL(IF(($AB$13:$AB$512=$AB$5),ROW($A$9:$A$508)-ROW($A$9)+1,""),ROWS(H$9:H500)),,1))</f>
        <v/>
      </c>
      <c r="I500" s="105"/>
      <c r="J500" s="105"/>
      <c r="K500" s="105"/>
      <c r="L500" s="105"/>
      <c r="M500" s="136"/>
      <c r="T500" s="44">
        <f>Nut_StatusTool!A494</f>
        <v>488</v>
      </c>
      <c r="U500" s="44">
        <f>Nut_StatusTool!B494</f>
        <v>0</v>
      </c>
      <c r="V500" s="44">
        <f>Nut_StatusTool!C494</f>
        <v>0</v>
      </c>
      <c r="W500" s="44">
        <f>Nut_StatusTool!D494</f>
        <v>0</v>
      </c>
      <c r="X500" s="44">
        <f>Nut_StatusTool!F494</f>
        <v>0</v>
      </c>
      <c r="Y500" s="285" t="str">
        <f>Nut_StatusTool!K494</f>
        <v/>
      </c>
      <c r="Z500" s="44" t="str">
        <f>Nut_StatusTool!L494</f>
        <v/>
      </c>
      <c r="AA500" s="44" t="str">
        <f>Nut_StatusTool!M494</f>
        <v/>
      </c>
      <c r="AB500" s="44" t="str">
        <f>Nut_StatusTool!N494</f>
        <v/>
      </c>
      <c r="AC500" s="44">
        <f>Nut_StatusTool!I494</f>
        <v>0</v>
      </c>
      <c r="AD500" s="44">
        <f>Nut_StatusTool!J494</f>
        <v>0</v>
      </c>
    </row>
    <row r="501" spans="1:30" ht="20.100000000000001" customHeight="1">
      <c r="A501" s="59" t="str">
        <f t="array" ref="A501">IF(ROWS(A$9:A501)&gt;$U$5,"",INDEX(T$13:T$512,SMALL(IF(($AB$13:$AB$512=$AB$5),ROW($A$9:$A$508)-ROW($A$9)+1,""),ROWS(A$9:A501)),,1))</f>
        <v/>
      </c>
      <c r="B501" s="389" t="str">
        <f t="array" ref="B501">IF(ROWS(B$9:B501)&gt;$U$5,"",INDEX(U$13:U$512,SMALL(IF(($AB$13:$AB$512=$AB$5),ROW($A$9:$A$508)-ROW($A$9)+1,""),ROWS(B$9:B501)),,1))</f>
        <v/>
      </c>
      <c r="C501" s="389" t="str">
        <f t="array" ref="C501">IF(ROWS(C$9:C501)&gt;$U$5,"",INDEX(V$13:V$512,SMALL(IF(($AB$13:$AB$512=$AB$5),ROW($A$9:$A$508)-ROW($A$9)+1,""),ROWS(C$9:C501)),,1))</f>
        <v/>
      </c>
      <c r="D501" s="30" t="str">
        <f t="array" ref="D501">IF(ROWS(D$9:D501)&gt;$U$5,"",INDEX(W$13:W$512,SMALL(IF(($AB$13:$AB$512=$AB$5),ROW($A$9:$A$508)-ROW($A$9)+1,""),ROWS(D$9:D501)),,1))</f>
        <v/>
      </c>
      <c r="E501" s="59" t="str">
        <f t="array" ref="E501">IF(ROWS(E$9:E501)&gt;$U$5,"",INDEX(X$13:X$512,SMALL(IF(($AB$13:$AB$512=$AB$5),ROW($A$9:$A$508)-ROW($A$9)+1,""),ROWS(E$9:E501)),,1))</f>
        <v/>
      </c>
      <c r="F501" s="59" t="str">
        <f t="array" ref="F501">IF(ROWS(F$9:F501)&gt;$U$5,"",INDEX(Y$13:Y$512,SMALL(IF(($AB$13:$AB$512=$AB$5),ROW($A$9:$A$508)-ROW($A$9)+1,""),ROWS(F$9:F501)),,1))</f>
        <v/>
      </c>
      <c r="G501" s="59" t="str">
        <f t="array" ref="G501">IF(ROWS(G$9:G501)&gt;$U$5,"",INDEX(AB$13:AB$512,SMALL(IF(($AB$13:$AB$512=$AB$5),ROW($A$9:$A$508)-ROW($A$9)+1,""),ROWS(G$9:G501)),,1))</f>
        <v/>
      </c>
      <c r="H501" s="325" t="str">
        <f t="array" ref="H501">IF(ROWS(H$9:H501)&gt;$U$5,"",INDEX(AC$13:AC$512,SMALL(IF(($AB$13:$AB$512=$AB$5),ROW($A$9:$A$508)-ROW($A$9)+1,""),ROWS(H$9:H501)),,1))</f>
        <v/>
      </c>
      <c r="I501" s="105"/>
      <c r="J501" s="105"/>
      <c r="K501" s="105"/>
      <c r="L501" s="105"/>
      <c r="M501" s="136"/>
      <c r="T501" s="44">
        <f>Nut_StatusTool!A495</f>
        <v>489</v>
      </c>
      <c r="U501" s="44">
        <f>Nut_StatusTool!B495</f>
        <v>0</v>
      </c>
      <c r="V501" s="44">
        <f>Nut_StatusTool!C495</f>
        <v>0</v>
      </c>
      <c r="W501" s="44">
        <f>Nut_StatusTool!D495</f>
        <v>0</v>
      </c>
      <c r="X501" s="44">
        <f>Nut_StatusTool!F495</f>
        <v>0</v>
      </c>
      <c r="Y501" s="285" t="str">
        <f>Nut_StatusTool!K495</f>
        <v/>
      </c>
      <c r="Z501" s="44" t="str">
        <f>Nut_StatusTool!L495</f>
        <v/>
      </c>
      <c r="AA501" s="44" t="str">
        <f>Nut_StatusTool!M495</f>
        <v/>
      </c>
      <c r="AB501" s="44" t="str">
        <f>Nut_StatusTool!N495</f>
        <v/>
      </c>
      <c r="AC501" s="44">
        <f>Nut_StatusTool!I495</f>
        <v>0</v>
      </c>
      <c r="AD501" s="44">
        <f>Nut_StatusTool!J495</f>
        <v>0</v>
      </c>
    </row>
    <row r="502" spans="1:30" ht="20.100000000000001" customHeight="1">
      <c r="A502" s="59" t="str">
        <f t="array" ref="A502">IF(ROWS(A$9:A502)&gt;$U$5,"",INDEX(T$13:T$512,SMALL(IF(($AB$13:$AB$512=$AB$5),ROW($A$9:$A$508)-ROW($A$9)+1,""),ROWS(A$9:A502)),,1))</f>
        <v/>
      </c>
      <c r="B502" s="389" t="str">
        <f t="array" ref="B502">IF(ROWS(B$9:B502)&gt;$U$5,"",INDEX(U$13:U$512,SMALL(IF(($AB$13:$AB$512=$AB$5),ROW($A$9:$A$508)-ROW($A$9)+1,""),ROWS(B$9:B502)),,1))</f>
        <v/>
      </c>
      <c r="C502" s="389" t="str">
        <f t="array" ref="C502">IF(ROWS(C$9:C502)&gt;$U$5,"",INDEX(V$13:V$512,SMALL(IF(($AB$13:$AB$512=$AB$5),ROW($A$9:$A$508)-ROW($A$9)+1,""),ROWS(C$9:C502)),,1))</f>
        <v/>
      </c>
      <c r="D502" s="30" t="str">
        <f t="array" ref="D502">IF(ROWS(D$9:D502)&gt;$U$5,"",INDEX(W$13:W$512,SMALL(IF(($AB$13:$AB$512=$AB$5),ROW($A$9:$A$508)-ROW($A$9)+1,""),ROWS(D$9:D502)),,1))</f>
        <v/>
      </c>
      <c r="E502" s="59" t="str">
        <f t="array" ref="E502">IF(ROWS(E$9:E502)&gt;$U$5,"",INDEX(X$13:X$512,SMALL(IF(($AB$13:$AB$512=$AB$5),ROW($A$9:$A$508)-ROW($A$9)+1,""),ROWS(E$9:E502)),,1))</f>
        <v/>
      </c>
      <c r="F502" s="59" t="str">
        <f t="array" ref="F502">IF(ROWS(F$9:F502)&gt;$U$5,"",INDEX(Y$13:Y$512,SMALL(IF(($AB$13:$AB$512=$AB$5),ROW($A$9:$A$508)-ROW($A$9)+1,""),ROWS(F$9:F502)),,1))</f>
        <v/>
      </c>
      <c r="G502" s="59" t="str">
        <f t="array" ref="G502">IF(ROWS(G$9:G502)&gt;$U$5,"",INDEX(AB$13:AB$512,SMALL(IF(($AB$13:$AB$512=$AB$5),ROW($A$9:$A$508)-ROW($A$9)+1,""),ROWS(G$9:G502)),,1))</f>
        <v/>
      </c>
      <c r="H502" s="325" t="str">
        <f t="array" ref="H502">IF(ROWS(H$9:H502)&gt;$U$5,"",INDEX(AC$13:AC$512,SMALL(IF(($AB$13:$AB$512=$AB$5),ROW($A$9:$A$508)-ROW($A$9)+1,""),ROWS(H$9:H502)),,1))</f>
        <v/>
      </c>
      <c r="I502" s="105"/>
      <c r="J502" s="105"/>
      <c r="K502" s="105"/>
      <c r="L502" s="105"/>
      <c r="M502" s="136"/>
      <c r="T502" s="44">
        <f>Nut_StatusTool!A496</f>
        <v>490</v>
      </c>
      <c r="U502" s="44">
        <f>Nut_StatusTool!B496</f>
        <v>0</v>
      </c>
      <c r="V502" s="44">
        <f>Nut_StatusTool!C496</f>
        <v>0</v>
      </c>
      <c r="W502" s="44">
        <f>Nut_StatusTool!D496</f>
        <v>0</v>
      </c>
      <c r="X502" s="44">
        <f>Nut_StatusTool!F496</f>
        <v>0</v>
      </c>
      <c r="Y502" s="285" t="str">
        <f>Nut_StatusTool!K496</f>
        <v/>
      </c>
      <c r="Z502" s="44" t="str">
        <f>Nut_StatusTool!L496</f>
        <v/>
      </c>
      <c r="AA502" s="44" t="str">
        <f>Nut_StatusTool!M496</f>
        <v/>
      </c>
      <c r="AB502" s="44" t="str">
        <f>Nut_StatusTool!N496</f>
        <v/>
      </c>
      <c r="AC502" s="44">
        <f>Nut_StatusTool!I496</f>
        <v>0</v>
      </c>
      <c r="AD502" s="44">
        <f>Nut_StatusTool!J496</f>
        <v>0</v>
      </c>
    </row>
    <row r="503" spans="1:30" ht="20.100000000000001" customHeight="1">
      <c r="A503" s="59" t="str">
        <f t="array" ref="A503">IF(ROWS(A$9:A503)&gt;$U$5,"",INDEX(T$13:T$512,SMALL(IF(($AB$13:$AB$512=$AB$5),ROW($A$9:$A$508)-ROW($A$9)+1,""),ROWS(A$9:A503)),,1))</f>
        <v/>
      </c>
      <c r="B503" s="389" t="str">
        <f t="array" ref="B503">IF(ROWS(B$9:B503)&gt;$U$5,"",INDEX(U$13:U$512,SMALL(IF(($AB$13:$AB$512=$AB$5),ROW($A$9:$A$508)-ROW($A$9)+1,""),ROWS(B$9:B503)),,1))</f>
        <v/>
      </c>
      <c r="C503" s="389" t="str">
        <f t="array" ref="C503">IF(ROWS(C$9:C503)&gt;$U$5,"",INDEX(V$13:V$512,SMALL(IF(($AB$13:$AB$512=$AB$5),ROW($A$9:$A$508)-ROW($A$9)+1,""),ROWS(C$9:C503)),,1))</f>
        <v/>
      </c>
      <c r="D503" s="30" t="str">
        <f t="array" ref="D503">IF(ROWS(D$9:D503)&gt;$U$5,"",INDEX(W$13:W$512,SMALL(IF(($AB$13:$AB$512=$AB$5),ROW($A$9:$A$508)-ROW($A$9)+1,""),ROWS(D$9:D503)),,1))</f>
        <v/>
      </c>
      <c r="E503" s="59" t="str">
        <f t="array" ref="E503">IF(ROWS(E$9:E503)&gt;$U$5,"",INDEX(X$13:X$512,SMALL(IF(($AB$13:$AB$512=$AB$5),ROW($A$9:$A$508)-ROW($A$9)+1,""),ROWS(E$9:E503)),,1))</f>
        <v/>
      </c>
      <c r="F503" s="59" t="str">
        <f t="array" ref="F503">IF(ROWS(F$9:F503)&gt;$U$5,"",INDEX(Y$13:Y$512,SMALL(IF(($AB$13:$AB$512=$AB$5),ROW($A$9:$A$508)-ROW($A$9)+1,""),ROWS(F$9:F503)),,1))</f>
        <v/>
      </c>
      <c r="G503" s="59" t="str">
        <f t="array" ref="G503">IF(ROWS(G$9:G503)&gt;$U$5,"",INDEX(AB$13:AB$512,SMALL(IF(($AB$13:$AB$512=$AB$5),ROW($A$9:$A$508)-ROW($A$9)+1,""),ROWS(G$9:G503)),,1))</f>
        <v/>
      </c>
      <c r="H503" s="325" t="str">
        <f t="array" ref="H503">IF(ROWS(H$9:H503)&gt;$U$5,"",INDEX(AC$13:AC$512,SMALL(IF(($AB$13:$AB$512=$AB$5),ROW($A$9:$A$508)-ROW($A$9)+1,""),ROWS(H$9:H503)),,1))</f>
        <v/>
      </c>
      <c r="I503" s="105"/>
      <c r="J503" s="105"/>
      <c r="K503" s="105"/>
      <c r="L503" s="105"/>
      <c r="M503" s="136"/>
      <c r="T503" s="44">
        <f>Nut_StatusTool!A497</f>
        <v>491</v>
      </c>
      <c r="U503" s="44">
        <f>Nut_StatusTool!B497</f>
        <v>0</v>
      </c>
      <c r="V503" s="44">
        <f>Nut_StatusTool!C497</f>
        <v>0</v>
      </c>
      <c r="W503" s="44">
        <f>Nut_StatusTool!D497</f>
        <v>0</v>
      </c>
      <c r="X503" s="44">
        <f>Nut_StatusTool!F497</f>
        <v>0</v>
      </c>
      <c r="Y503" s="285" t="str">
        <f>Nut_StatusTool!K497</f>
        <v/>
      </c>
      <c r="Z503" s="44" t="str">
        <f>Nut_StatusTool!L497</f>
        <v/>
      </c>
      <c r="AA503" s="44" t="str">
        <f>Nut_StatusTool!M497</f>
        <v/>
      </c>
      <c r="AB503" s="44" t="str">
        <f>Nut_StatusTool!N497</f>
        <v/>
      </c>
      <c r="AC503" s="44">
        <f>Nut_StatusTool!I497</f>
        <v>0</v>
      </c>
      <c r="AD503" s="44">
        <f>Nut_StatusTool!J497</f>
        <v>0</v>
      </c>
    </row>
    <row r="504" spans="1:30" ht="20.100000000000001" customHeight="1">
      <c r="A504" s="59" t="str">
        <f t="array" ref="A504">IF(ROWS(A$9:A504)&gt;$U$5,"",INDEX(T$13:T$512,SMALL(IF(($AB$13:$AB$512=$AB$5),ROW($A$9:$A$508)-ROW($A$9)+1,""),ROWS(A$9:A504)),,1))</f>
        <v/>
      </c>
      <c r="B504" s="389" t="str">
        <f t="array" ref="B504">IF(ROWS(B$9:B504)&gt;$U$5,"",INDEX(U$13:U$512,SMALL(IF(($AB$13:$AB$512=$AB$5),ROW($A$9:$A$508)-ROW($A$9)+1,""),ROWS(B$9:B504)),,1))</f>
        <v/>
      </c>
      <c r="C504" s="389" t="str">
        <f t="array" ref="C504">IF(ROWS(C$9:C504)&gt;$U$5,"",INDEX(V$13:V$512,SMALL(IF(($AB$13:$AB$512=$AB$5),ROW($A$9:$A$508)-ROW($A$9)+1,""),ROWS(C$9:C504)),,1))</f>
        <v/>
      </c>
      <c r="D504" s="30" t="str">
        <f t="array" ref="D504">IF(ROWS(D$9:D504)&gt;$U$5,"",INDEX(W$13:W$512,SMALL(IF(($AB$13:$AB$512=$AB$5),ROW($A$9:$A$508)-ROW($A$9)+1,""),ROWS(D$9:D504)),,1))</f>
        <v/>
      </c>
      <c r="E504" s="59" t="str">
        <f t="array" ref="E504">IF(ROWS(E$9:E504)&gt;$U$5,"",INDEX(X$13:X$512,SMALL(IF(($AB$13:$AB$512=$AB$5),ROW($A$9:$A$508)-ROW($A$9)+1,""),ROWS(E$9:E504)),,1))</f>
        <v/>
      </c>
      <c r="F504" s="59" t="str">
        <f t="array" ref="F504">IF(ROWS(F$9:F504)&gt;$U$5,"",INDEX(Y$13:Y$512,SMALL(IF(($AB$13:$AB$512=$AB$5),ROW($A$9:$A$508)-ROW($A$9)+1,""),ROWS(F$9:F504)),,1))</f>
        <v/>
      </c>
      <c r="G504" s="59" t="str">
        <f t="array" ref="G504">IF(ROWS(G$9:G504)&gt;$U$5,"",INDEX(AB$13:AB$512,SMALL(IF(($AB$13:$AB$512=$AB$5),ROW($A$9:$A$508)-ROW($A$9)+1,""),ROWS(G$9:G504)),,1))</f>
        <v/>
      </c>
      <c r="H504" s="325" t="str">
        <f t="array" ref="H504">IF(ROWS(H$9:H504)&gt;$U$5,"",INDEX(AC$13:AC$512,SMALL(IF(($AB$13:$AB$512=$AB$5),ROW($A$9:$A$508)-ROW($A$9)+1,""),ROWS(H$9:H504)),,1))</f>
        <v/>
      </c>
      <c r="I504" s="105"/>
      <c r="J504" s="105"/>
      <c r="K504" s="105"/>
      <c r="L504" s="105"/>
      <c r="M504" s="136"/>
      <c r="T504" s="44">
        <f>Nut_StatusTool!A498</f>
        <v>492</v>
      </c>
      <c r="U504" s="44">
        <f>Nut_StatusTool!B498</f>
        <v>0</v>
      </c>
      <c r="V504" s="44">
        <f>Nut_StatusTool!C498</f>
        <v>0</v>
      </c>
      <c r="W504" s="44">
        <f>Nut_StatusTool!D498</f>
        <v>0</v>
      </c>
      <c r="X504" s="44">
        <f>Nut_StatusTool!F498</f>
        <v>0</v>
      </c>
      <c r="Y504" s="285" t="str">
        <f>Nut_StatusTool!K498</f>
        <v/>
      </c>
      <c r="Z504" s="44" t="str">
        <f>Nut_StatusTool!L498</f>
        <v/>
      </c>
      <c r="AA504" s="44" t="str">
        <f>Nut_StatusTool!M498</f>
        <v/>
      </c>
      <c r="AB504" s="44" t="str">
        <f>Nut_StatusTool!N498</f>
        <v/>
      </c>
      <c r="AC504" s="44">
        <f>Nut_StatusTool!I498</f>
        <v>0</v>
      </c>
      <c r="AD504" s="44">
        <f>Nut_StatusTool!J498</f>
        <v>0</v>
      </c>
    </row>
    <row r="505" spans="1:30" ht="20.100000000000001" customHeight="1">
      <c r="A505" s="59" t="str">
        <f t="array" ref="A505">IF(ROWS(A$9:A505)&gt;$U$5,"",INDEX(T$13:T$512,SMALL(IF(($AB$13:$AB$512=$AB$5),ROW($A$9:$A$508)-ROW($A$9)+1,""),ROWS(A$9:A505)),,1))</f>
        <v/>
      </c>
      <c r="B505" s="389" t="str">
        <f t="array" ref="B505">IF(ROWS(B$9:B505)&gt;$U$5,"",INDEX(U$13:U$512,SMALL(IF(($AB$13:$AB$512=$AB$5),ROW($A$9:$A$508)-ROW($A$9)+1,""),ROWS(B$9:B505)),,1))</f>
        <v/>
      </c>
      <c r="C505" s="389" t="str">
        <f t="array" ref="C505">IF(ROWS(C$9:C505)&gt;$U$5,"",INDEX(V$13:V$512,SMALL(IF(($AB$13:$AB$512=$AB$5),ROW($A$9:$A$508)-ROW($A$9)+1,""),ROWS(C$9:C505)),,1))</f>
        <v/>
      </c>
      <c r="D505" s="30" t="str">
        <f t="array" ref="D505">IF(ROWS(D$9:D505)&gt;$U$5,"",INDEX(W$13:W$512,SMALL(IF(($AB$13:$AB$512=$AB$5),ROW($A$9:$A$508)-ROW($A$9)+1,""),ROWS(D$9:D505)),,1))</f>
        <v/>
      </c>
      <c r="E505" s="59" t="str">
        <f t="array" ref="E505">IF(ROWS(E$9:E505)&gt;$U$5,"",INDEX(X$13:X$512,SMALL(IF(($AB$13:$AB$512=$AB$5),ROW($A$9:$A$508)-ROW($A$9)+1,""),ROWS(E$9:E505)),,1))</f>
        <v/>
      </c>
      <c r="F505" s="59" t="str">
        <f t="array" ref="F505">IF(ROWS(F$9:F505)&gt;$U$5,"",INDEX(Y$13:Y$512,SMALL(IF(($AB$13:$AB$512=$AB$5),ROW($A$9:$A$508)-ROW($A$9)+1,""),ROWS(F$9:F505)),,1))</f>
        <v/>
      </c>
      <c r="G505" s="59" t="str">
        <f t="array" ref="G505">IF(ROWS(G$9:G505)&gt;$U$5,"",INDEX(AB$13:AB$512,SMALL(IF(($AB$13:$AB$512=$AB$5),ROW($A$9:$A$508)-ROW($A$9)+1,""),ROWS(G$9:G505)),,1))</f>
        <v/>
      </c>
      <c r="H505" s="325" t="str">
        <f t="array" ref="H505">IF(ROWS(H$9:H505)&gt;$U$5,"",INDEX(AC$13:AC$512,SMALL(IF(($AB$13:$AB$512=$AB$5),ROW($A$9:$A$508)-ROW($A$9)+1,""),ROWS(H$9:H505)),,1))</f>
        <v/>
      </c>
      <c r="I505" s="105"/>
      <c r="J505" s="105"/>
      <c r="K505" s="105"/>
      <c r="L505" s="105"/>
      <c r="M505" s="136"/>
      <c r="T505" s="44">
        <f>Nut_StatusTool!A499</f>
        <v>493</v>
      </c>
      <c r="U505" s="44">
        <f>Nut_StatusTool!B499</f>
        <v>0</v>
      </c>
      <c r="V505" s="44">
        <f>Nut_StatusTool!C499</f>
        <v>0</v>
      </c>
      <c r="W505" s="44">
        <f>Nut_StatusTool!D499</f>
        <v>0</v>
      </c>
      <c r="X505" s="44">
        <f>Nut_StatusTool!F499</f>
        <v>0</v>
      </c>
      <c r="Y505" s="285" t="str">
        <f>Nut_StatusTool!K499</f>
        <v/>
      </c>
      <c r="Z505" s="44" t="str">
        <f>Nut_StatusTool!L499</f>
        <v/>
      </c>
      <c r="AA505" s="44" t="str">
        <f>Nut_StatusTool!M499</f>
        <v/>
      </c>
      <c r="AB505" s="44" t="str">
        <f>Nut_StatusTool!N499</f>
        <v/>
      </c>
      <c r="AC505" s="44">
        <f>Nut_StatusTool!I499</f>
        <v>0</v>
      </c>
      <c r="AD505" s="44">
        <f>Nut_StatusTool!J499</f>
        <v>0</v>
      </c>
    </row>
    <row r="506" spans="1:30" ht="20.100000000000001" customHeight="1">
      <c r="A506" s="59" t="str">
        <f t="array" ref="A506">IF(ROWS(A$9:A506)&gt;$U$5,"",INDEX(T$13:T$512,SMALL(IF(($AB$13:$AB$512=$AB$5),ROW($A$9:$A$508)-ROW($A$9)+1,""),ROWS(A$9:A506)),,1))</f>
        <v/>
      </c>
      <c r="B506" s="389" t="str">
        <f t="array" ref="B506">IF(ROWS(B$9:B506)&gt;$U$5,"",INDEX(U$13:U$512,SMALL(IF(($AB$13:$AB$512=$AB$5),ROW($A$9:$A$508)-ROW($A$9)+1,""),ROWS(B$9:B506)),,1))</f>
        <v/>
      </c>
      <c r="C506" s="389" t="str">
        <f t="array" ref="C506">IF(ROWS(C$9:C506)&gt;$U$5,"",INDEX(V$13:V$512,SMALL(IF(($AB$13:$AB$512=$AB$5),ROW($A$9:$A$508)-ROW($A$9)+1,""),ROWS(C$9:C506)),,1))</f>
        <v/>
      </c>
      <c r="D506" s="30" t="str">
        <f t="array" ref="D506">IF(ROWS(D$9:D506)&gt;$U$5,"",INDEX(W$13:W$512,SMALL(IF(($AB$13:$AB$512=$AB$5),ROW($A$9:$A$508)-ROW($A$9)+1,""),ROWS(D$9:D506)),,1))</f>
        <v/>
      </c>
      <c r="E506" s="59" t="str">
        <f t="array" ref="E506">IF(ROWS(E$9:E506)&gt;$U$5,"",INDEX(X$13:X$512,SMALL(IF(($AB$13:$AB$512=$AB$5),ROW($A$9:$A$508)-ROW($A$9)+1,""),ROWS(E$9:E506)),,1))</f>
        <v/>
      </c>
      <c r="F506" s="59" t="str">
        <f t="array" ref="F506">IF(ROWS(F$9:F506)&gt;$U$5,"",INDEX(Y$13:Y$512,SMALL(IF(($AB$13:$AB$512=$AB$5),ROW($A$9:$A$508)-ROW($A$9)+1,""),ROWS(F$9:F506)),,1))</f>
        <v/>
      </c>
      <c r="G506" s="59" t="str">
        <f t="array" ref="G506">IF(ROWS(G$9:G506)&gt;$U$5,"",INDEX(AB$13:AB$512,SMALL(IF(($AB$13:$AB$512=$AB$5),ROW($A$9:$A$508)-ROW($A$9)+1,""),ROWS(G$9:G506)),,1))</f>
        <v/>
      </c>
      <c r="H506" s="325" t="str">
        <f t="array" ref="H506">IF(ROWS(H$9:H506)&gt;$U$5,"",INDEX(AC$13:AC$512,SMALL(IF(($AB$13:$AB$512=$AB$5),ROW($A$9:$A$508)-ROW($A$9)+1,""),ROWS(H$9:H506)),,1))</f>
        <v/>
      </c>
      <c r="I506" s="105"/>
      <c r="J506" s="105"/>
      <c r="K506" s="105"/>
      <c r="L506" s="105"/>
      <c r="M506" s="136"/>
      <c r="T506" s="44">
        <f>Nut_StatusTool!A500</f>
        <v>494</v>
      </c>
      <c r="U506" s="44">
        <f>Nut_StatusTool!B500</f>
        <v>0</v>
      </c>
      <c r="V506" s="44">
        <f>Nut_StatusTool!C500</f>
        <v>0</v>
      </c>
      <c r="W506" s="44">
        <f>Nut_StatusTool!D500</f>
        <v>0</v>
      </c>
      <c r="X506" s="44">
        <f>Nut_StatusTool!F500</f>
        <v>0</v>
      </c>
      <c r="Y506" s="285" t="str">
        <f>Nut_StatusTool!K500</f>
        <v/>
      </c>
      <c r="Z506" s="44" t="str">
        <f>Nut_StatusTool!L500</f>
        <v/>
      </c>
      <c r="AA506" s="44" t="str">
        <f>Nut_StatusTool!M500</f>
        <v/>
      </c>
      <c r="AB506" s="44" t="str">
        <f>Nut_StatusTool!N500</f>
        <v/>
      </c>
      <c r="AC506" s="44">
        <f>Nut_StatusTool!I500</f>
        <v>0</v>
      </c>
      <c r="AD506" s="44">
        <f>Nut_StatusTool!J500</f>
        <v>0</v>
      </c>
    </row>
    <row r="507" spans="1:30" ht="20.100000000000001" customHeight="1">
      <c r="A507" s="59" t="str">
        <f t="array" ref="A507">IF(ROWS(A$9:A507)&gt;$U$5,"",INDEX(T$13:T$512,SMALL(IF(($AB$13:$AB$512=$AB$5),ROW($A$9:$A$508)-ROW($A$9)+1,""),ROWS(A$9:A507)),,1))</f>
        <v/>
      </c>
      <c r="B507" s="389" t="str">
        <f t="array" ref="B507">IF(ROWS(B$9:B507)&gt;$U$5,"",INDEX(U$13:U$512,SMALL(IF(($AB$13:$AB$512=$AB$5),ROW($A$9:$A$508)-ROW($A$9)+1,""),ROWS(B$9:B507)),,1))</f>
        <v/>
      </c>
      <c r="C507" s="389" t="str">
        <f t="array" ref="C507">IF(ROWS(C$9:C507)&gt;$U$5,"",INDEX(V$13:V$512,SMALL(IF(($AB$13:$AB$512=$AB$5),ROW($A$9:$A$508)-ROW($A$9)+1,""),ROWS(C$9:C507)),,1))</f>
        <v/>
      </c>
      <c r="D507" s="30" t="str">
        <f t="array" ref="D507">IF(ROWS(D$9:D507)&gt;$U$5,"",INDEX(W$13:W$512,SMALL(IF(($AB$13:$AB$512=$AB$5),ROW($A$9:$A$508)-ROW($A$9)+1,""),ROWS(D$9:D507)),,1))</f>
        <v/>
      </c>
      <c r="E507" s="59" t="str">
        <f t="array" ref="E507">IF(ROWS(E$9:E507)&gt;$U$5,"",INDEX(X$13:X$512,SMALL(IF(($AB$13:$AB$512=$AB$5),ROW($A$9:$A$508)-ROW($A$9)+1,""),ROWS(E$9:E507)),,1))</f>
        <v/>
      </c>
      <c r="F507" s="59" t="str">
        <f t="array" ref="F507">IF(ROWS(F$9:F507)&gt;$U$5,"",INDEX(Y$13:Y$512,SMALL(IF(($AB$13:$AB$512=$AB$5),ROW($A$9:$A$508)-ROW($A$9)+1,""),ROWS(F$9:F507)),,1))</f>
        <v/>
      </c>
      <c r="G507" s="59" t="str">
        <f t="array" ref="G507">IF(ROWS(G$9:G507)&gt;$U$5,"",INDEX(AB$13:AB$512,SMALL(IF(($AB$13:$AB$512=$AB$5),ROW($A$9:$A$508)-ROW($A$9)+1,""),ROWS(G$9:G507)),,1))</f>
        <v/>
      </c>
      <c r="H507" s="325" t="str">
        <f t="array" ref="H507">IF(ROWS(H$9:H507)&gt;$U$5,"",INDEX(AC$13:AC$512,SMALL(IF(($AB$13:$AB$512=$AB$5),ROW($A$9:$A$508)-ROW($A$9)+1,""),ROWS(H$9:H507)),,1))</f>
        <v/>
      </c>
      <c r="I507" s="105"/>
      <c r="J507" s="105"/>
      <c r="K507" s="105"/>
      <c r="L507" s="105"/>
      <c r="M507" s="136"/>
      <c r="T507" s="44">
        <f>Nut_StatusTool!A501</f>
        <v>495</v>
      </c>
      <c r="U507" s="44">
        <f>Nut_StatusTool!B501</f>
        <v>0</v>
      </c>
      <c r="V507" s="44">
        <f>Nut_StatusTool!C501</f>
        <v>0</v>
      </c>
      <c r="W507" s="44">
        <f>Nut_StatusTool!D501</f>
        <v>0</v>
      </c>
      <c r="X507" s="44">
        <f>Nut_StatusTool!F501</f>
        <v>0</v>
      </c>
      <c r="Y507" s="285" t="str">
        <f>Nut_StatusTool!K501</f>
        <v/>
      </c>
      <c r="Z507" s="44" t="str">
        <f>Nut_StatusTool!L501</f>
        <v/>
      </c>
      <c r="AA507" s="44" t="str">
        <f>Nut_StatusTool!M501</f>
        <v/>
      </c>
      <c r="AB507" s="44" t="str">
        <f>Nut_StatusTool!N501</f>
        <v/>
      </c>
      <c r="AC507" s="44">
        <f>Nut_StatusTool!I501</f>
        <v>0</v>
      </c>
      <c r="AD507" s="44">
        <f>Nut_StatusTool!J501</f>
        <v>0</v>
      </c>
    </row>
    <row r="508" spans="1:30">
      <c r="A508" s="59" t="str">
        <f t="array" ref="A508">IF(ROWS(A$9:A508)&gt;$U$5,"",INDEX(T$13:T$512,SMALL(IF(($AB$13:$AB$512=$AB$5),ROW($A$9:$A$508)-ROW($A$9)+1,""),ROWS(A$9:A508)),,1))</f>
        <v/>
      </c>
      <c r="B508" s="389" t="str">
        <f t="array" ref="B508">IF(ROWS(B$9:B508)&gt;$U$5,"",INDEX(U$13:U$512,SMALL(IF(($AB$13:$AB$512=$AB$5),ROW($A$9:$A$508)-ROW($A$9)+1,""),ROWS(B$9:B508)),,1))</f>
        <v/>
      </c>
      <c r="C508" s="389" t="str">
        <f t="array" ref="C508">IF(ROWS(C$9:C508)&gt;$U$5,"",INDEX(V$13:V$512,SMALL(IF(($AB$13:$AB$512=$AB$5),ROW($A$9:$A$508)-ROW($A$9)+1,""),ROWS(C$9:C508)),,1))</f>
        <v/>
      </c>
      <c r="D508" s="30" t="str">
        <f t="array" ref="D508">IF(ROWS(D$9:D508)&gt;$U$5,"",INDEX(W$13:W$512,SMALL(IF(($AB$13:$AB$512=$AB$5),ROW($A$9:$A$508)-ROW($A$9)+1,""),ROWS(D$9:D508)),,1))</f>
        <v/>
      </c>
      <c r="E508" s="59" t="str">
        <f t="array" ref="E508">IF(ROWS(E$9:E508)&gt;$U$5,"",INDEX(X$13:X$512,SMALL(IF(($AB$13:$AB$512=$AB$5),ROW($A$9:$A$508)-ROW($A$9)+1,""),ROWS(E$9:E508)),,1))</f>
        <v/>
      </c>
      <c r="F508" s="59" t="str">
        <f t="array" ref="F508">IF(ROWS(F$9:F508)&gt;$U$5,"",INDEX(Y$13:Y$512,SMALL(IF(($AB$13:$AB$512=$AB$5),ROW($A$9:$A$508)-ROW($A$9)+1,""),ROWS(F$9:F508)),,1))</f>
        <v/>
      </c>
      <c r="G508" s="59" t="str">
        <f t="array" ref="G508">IF(ROWS(G$9:G508)&gt;$U$5,"",INDEX(AB$13:AB$512,SMALL(IF(($AB$13:$AB$512=$AB$5),ROW($A$9:$A$508)-ROW($A$9)+1,""),ROWS(G$9:G508)),,1))</f>
        <v/>
      </c>
      <c r="H508" s="325" t="str">
        <f t="array" ref="H508">IF(ROWS(H$9:H508)&gt;$U$5,"",INDEX(AC$13:AC$512,SMALL(IF(($AB$13:$AB$512=$AB$5),ROW($A$9:$A$508)-ROW($A$9)+1,""),ROWS(H$9:H508)),,1))</f>
        <v/>
      </c>
      <c r="I508" s="105"/>
      <c r="J508" s="105"/>
      <c r="K508" s="105"/>
      <c r="L508" s="105"/>
      <c r="T508" s="44">
        <f>Nut_StatusTool!A502</f>
        <v>496</v>
      </c>
      <c r="U508" s="44">
        <f>Nut_StatusTool!B502</f>
        <v>0</v>
      </c>
      <c r="V508" s="44">
        <f>Nut_StatusTool!C502</f>
        <v>0</v>
      </c>
      <c r="W508" s="44">
        <f>Nut_StatusTool!D502</f>
        <v>0</v>
      </c>
      <c r="X508" s="44">
        <f>Nut_StatusTool!F502</f>
        <v>0</v>
      </c>
      <c r="Y508" s="285" t="str">
        <f>Nut_StatusTool!K502</f>
        <v/>
      </c>
      <c r="Z508" s="44" t="str">
        <f>Nut_StatusTool!L502</f>
        <v/>
      </c>
      <c r="AA508" s="44" t="str">
        <f>Nut_StatusTool!M502</f>
        <v/>
      </c>
      <c r="AB508" s="44" t="str">
        <f>Nut_StatusTool!N502</f>
        <v/>
      </c>
      <c r="AC508" s="44">
        <f>Nut_StatusTool!I502</f>
        <v>0</v>
      </c>
      <c r="AD508" s="44">
        <f>Nut_StatusTool!J502</f>
        <v>0</v>
      </c>
    </row>
    <row r="509" spans="1:30" hidden="1">
      <c r="T509" s="44">
        <f>Nut_StatusTool!A503</f>
        <v>497</v>
      </c>
      <c r="U509" s="44">
        <f>Nut_StatusTool!B503</f>
        <v>0</v>
      </c>
      <c r="V509" s="44">
        <f>Nut_StatusTool!C503</f>
        <v>0</v>
      </c>
      <c r="W509" s="44">
        <f>Nut_StatusTool!D503</f>
        <v>0</v>
      </c>
      <c r="X509" s="44">
        <f>Nut_StatusTool!F503</f>
        <v>0</v>
      </c>
      <c r="Y509" s="285" t="str">
        <f>Nut_StatusTool!K503</f>
        <v/>
      </c>
      <c r="Z509" s="44" t="str">
        <f>Nut_StatusTool!L503</f>
        <v/>
      </c>
      <c r="AA509" s="44" t="str">
        <f>Nut_StatusTool!M503</f>
        <v/>
      </c>
      <c r="AB509" s="44" t="str">
        <f>Nut_StatusTool!N503</f>
        <v/>
      </c>
      <c r="AC509" s="44">
        <f>Nut_StatusTool!I503</f>
        <v>0</v>
      </c>
      <c r="AD509" s="44">
        <f>Nut_StatusTool!J503</f>
        <v>0</v>
      </c>
    </row>
    <row r="510" spans="1:30" hidden="1">
      <c r="T510" s="44">
        <f>Nut_StatusTool!A504</f>
        <v>498</v>
      </c>
      <c r="U510" s="44">
        <f>Nut_StatusTool!B504</f>
        <v>0</v>
      </c>
      <c r="V510" s="44">
        <f>Nut_StatusTool!C504</f>
        <v>0</v>
      </c>
      <c r="W510" s="44">
        <f>Nut_StatusTool!D504</f>
        <v>0</v>
      </c>
      <c r="X510" s="44">
        <f>Nut_StatusTool!F504</f>
        <v>0</v>
      </c>
      <c r="Y510" s="285" t="str">
        <f>Nut_StatusTool!K504</f>
        <v/>
      </c>
      <c r="Z510" s="44" t="str">
        <f>Nut_StatusTool!L504</f>
        <v/>
      </c>
      <c r="AA510" s="44" t="str">
        <f>Nut_StatusTool!M504</f>
        <v/>
      </c>
      <c r="AB510" s="44" t="str">
        <f>Nut_StatusTool!N504</f>
        <v/>
      </c>
      <c r="AC510" s="44">
        <f>Nut_StatusTool!I504</f>
        <v>0</v>
      </c>
      <c r="AD510" s="44">
        <f>Nut_StatusTool!J504</f>
        <v>0</v>
      </c>
    </row>
    <row r="511" spans="1:30" hidden="1">
      <c r="T511" s="44">
        <f>Nut_StatusTool!A505</f>
        <v>499</v>
      </c>
      <c r="U511" s="44">
        <f>Nut_StatusTool!B505</f>
        <v>0</v>
      </c>
      <c r="V511" s="44">
        <f>Nut_StatusTool!C505</f>
        <v>0</v>
      </c>
      <c r="W511" s="44">
        <f>Nut_StatusTool!D505</f>
        <v>0</v>
      </c>
      <c r="X511" s="44">
        <f>Nut_StatusTool!F505</f>
        <v>0</v>
      </c>
      <c r="Y511" s="285" t="str">
        <f>Nut_StatusTool!K505</f>
        <v/>
      </c>
      <c r="Z511" s="44" t="str">
        <f>Nut_StatusTool!L505</f>
        <v/>
      </c>
      <c r="AA511" s="44" t="str">
        <f>Nut_StatusTool!M505</f>
        <v/>
      </c>
      <c r="AB511" s="44" t="str">
        <f>Nut_StatusTool!N505</f>
        <v/>
      </c>
      <c r="AC511" s="44">
        <f>Nut_StatusTool!I505</f>
        <v>0</v>
      </c>
      <c r="AD511" s="44">
        <f>Nut_StatusTool!J505</f>
        <v>0</v>
      </c>
    </row>
    <row r="512" spans="1:30" hidden="1">
      <c r="T512" s="44">
        <f>Nut_StatusTool!A506</f>
        <v>500</v>
      </c>
      <c r="U512" s="44">
        <f>Nut_StatusTool!B506</f>
        <v>0</v>
      </c>
      <c r="V512" s="44">
        <f>Nut_StatusTool!C506</f>
        <v>0</v>
      </c>
      <c r="W512" s="44">
        <f>Nut_StatusTool!D506</f>
        <v>0</v>
      </c>
      <c r="X512" s="44">
        <f>Nut_StatusTool!F506</f>
        <v>0</v>
      </c>
      <c r="Y512" s="285" t="str">
        <f>Nut_StatusTool!K506</f>
        <v/>
      </c>
      <c r="Z512" s="44" t="str">
        <f>Nut_StatusTool!L506</f>
        <v/>
      </c>
      <c r="AA512" s="44" t="str">
        <f>Nut_StatusTool!M506</f>
        <v/>
      </c>
      <c r="AB512" s="44" t="str">
        <f>Nut_StatusTool!N506</f>
        <v/>
      </c>
      <c r="AC512" s="44">
        <f>Nut_StatusTool!I506</f>
        <v>0</v>
      </c>
      <c r="AD512" s="44">
        <f>Nut_StatusTool!J506</f>
        <v>0</v>
      </c>
    </row>
  </sheetData>
  <sheetProtection password="B081" sheet="1" objects="1" scenarios="1" formatColumns="0" formatRows="0" selectLockedCells="1"/>
  <mergeCells count="16">
    <mergeCell ref="G7:G8"/>
    <mergeCell ref="H7:H8"/>
    <mergeCell ref="I7:L7"/>
    <mergeCell ref="A6:D6"/>
    <mergeCell ref="A7:A8"/>
    <mergeCell ref="C7:C8"/>
    <mergeCell ref="D7:D8"/>
    <mergeCell ref="E7:E8"/>
    <mergeCell ref="F7:F8"/>
    <mergeCell ref="A4:B4"/>
    <mergeCell ref="E4:F4"/>
    <mergeCell ref="AB3:AC3"/>
    <mergeCell ref="A1:B1"/>
    <mergeCell ref="A3:B3"/>
    <mergeCell ref="E3:F3"/>
    <mergeCell ref="E1:H1"/>
  </mergeCells>
  <conditionalFormatting sqref="A7:H8">
    <cfRule type="notContainsBlanks" dxfId="5" priority="6">
      <formula>LEN(TRIM(A7))&gt;0</formula>
    </cfRule>
  </conditionalFormatting>
  <conditionalFormatting sqref="A9:H508">
    <cfRule type="containsBlanks" dxfId="4" priority="4">
      <formula>LEN(TRIM(A9))=0</formula>
    </cfRule>
    <cfRule type="notContainsBlanks" dxfId="3" priority="8">
      <formula>LEN(TRIM(A9))&gt;0</formula>
    </cfRule>
  </conditionalFormatting>
  <conditionalFormatting sqref="B9:B508">
    <cfRule type="cellIs" dxfId="2" priority="2" operator="equal">
      <formula>0</formula>
    </cfRule>
  </conditionalFormatting>
  <conditionalFormatting sqref="I9:L508">
    <cfRule type="expression" dxfId="1" priority="1">
      <formula>$A9&lt;&gt;""</formula>
    </cfRule>
  </conditionalFormatting>
  <pageMargins left="0.45" right="1.25" top="1" bottom="1.1000000000000001" header="0.3" footer="0.3"/>
  <pageSetup paperSize="5" orientation="landscape" horizontalDpi="0" verticalDpi="0" r:id="rId1"/>
  <headerFooter>
    <oddHeader>&amp;LPage &amp;P</oddHeader>
    <oddFooter>&amp;L&amp;G&amp;C&amp;G&amp;R&amp;G</oddFooter>
  </headerFooter>
  <legacyDrawingHF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GW12"/>
  <sheetViews>
    <sheetView topLeftCell="B1" workbookViewId="0">
      <selection activeCell="B3" sqref="B3"/>
    </sheetView>
  </sheetViews>
  <sheetFormatPr defaultColWidth="6.7109375" defaultRowHeight="15" zeroHeight="1"/>
  <cols>
    <col min="1" max="1" width="6.7109375" style="167" hidden="1" customWidth="1"/>
    <col min="2" max="2" width="32.5703125" style="165" customWidth="1"/>
    <col min="3" max="4" width="13.7109375" style="165" customWidth="1"/>
    <col min="5" max="5" width="23.7109375" style="165" customWidth="1"/>
    <col min="6" max="9" width="6.7109375" style="165" customWidth="1"/>
    <col min="10" max="11" width="6.7109375" style="169" customWidth="1"/>
    <col min="12" max="187" width="6.7109375" style="167" customWidth="1"/>
    <col min="188" max="190" width="8.7109375" style="167" customWidth="1"/>
    <col min="191" max="200" width="6.7109375" style="167" customWidth="1"/>
    <col min="201" max="201" width="9.5703125" style="167" customWidth="1"/>
    <col min="202" max="205" width="12.7109375" style="167" customWidth="1"/>
    <col min="206" max="16384" width="6.7109375" style="167"/>
  </cols>
  <sheetData>
    <row r="1" spans="1:205" customFormat="1" ht="15" customHeight="1">
      <c r="A1" s="44"/>
      <c r="B1" s="769" t="str">
        <f>Summary!A1</f>
        <v>Purok or Barangay?*</v>
      </c>
      <c r="C1" s="770" t="s">
        <v>236</v>
      </c>
      <c r="D1" s="770"/>
      <c r="E1" s="772" t="s">
        <v>431</v>
      </c>
      <c r="F1" s="774" t="s">
        <v>31</v>
      </c>
      <c r="G1" s="750"/>
      <c r="H1" s="750"/>
      <c r="I1" s="750"/>
      <c r="J1" s="750"/>
      <c r="K1" s="750"/>
      <c r="L1" s="750"/>
      <c r="M1" s="750"/>
      <c r="N1" s="750"/>
      <c r="O1" s="750"/>
      <c r="P1" s="750"/>
      <c r="Q1" s="750"/>
      <c r="R1" s="750"/>
      <c r="S1" s="749" t="s">
        <v>32</v>
      </c>
      <c r="T1" s="750"/>
      <c r="U1" s="750"/>
      <c r="V1" s="750"/>
      <c r="W1" s="750"/>
      <c r="X1" s="750"/>
      <c r="Y1" s="750"/>
      <c r="Z1" s="750"/>
      <c r="AA1" s="750"/>
      <c r="AB1" s="750"/>
      <c r="AC1" s="750"/>
      <c r="AD1" s="750"/>
      <c r="AE1" s="750"/>
      <c r="AF1" s="749" t="s">
        <v>33</v>
      </c>
      <c r="AG1" s="750"/>
      <c r="AH1" s="750"/>
      <c r="AI1" s="750"/>
      <c r="AJ1" s="750"/>
      <c r="AK1" s="750"/>
      <c r="AL1" s="750"/>
      <c r="AM1" s="750"/>
      <c r="AN1" s="750"/>
      <c r="AO1" s="750"/>
      <c r="AP1" s="750"/>
      <c r="AQ1" s="750"/>
      <c r="AR1" s="750"/>
      <c r="AS1" s="749" t="s">
        <v>34</v>
      </c>
      <c r="AT1" s="750"/>
      <c r="AU1" s="750"/>
      <c r="AV1" s="750"/>
      <c r="AW1" s="750"/>
      <c r="AX1" s="750"/>
      <c r="AY1" s="750"/>
      <c r="AZ1" s="750"/>
      <c r="BA1" s="750"/>
      <c r="BB1" s="750"/>
      <c r="BC1" s="750"/>
      <c r="BD1" s="750"/>
      <c r="BE1" s="750"/>
      <c r="BF1" s="749" t="s">
        <v>35</v>
      </c>
      <c r="BG1" s="750"/>
      <c r="BH1" s="750"/>
      <c r="BI1" s="750"/>
      <c r="BJ1" s="750"/>
      <c r="BK1" s="750"/>
      <c r="BL1" s="750"/>
      <c r="BM1" s="750"/>
      <c r="BN1" s="750"/>
      <c r="BO1" s="750"/>
      <c r="BP1" s="750"/>
      <c r="BQ1" s="750"/>
      <c r="BR1" s="750"/>
      <c r="BS1" s="749" t="s">
        <v>36</v>
      </c>
      <c r="BT1" s="750"/>
      <c r="BU1" s="750"/>
      <c r="BV1" s="750"/>
      <c r="BW1" s="750"/>
      <c r="BX1" s="750"/>
      <c r="BY1" s="750"/>
      <c r="BZ1" s="750"/>
      <c r="CA1" s="750"/>
      <c r="CB1" s="750"/>
      <c r="CC1" s="750"/>
      <c r="CD1" s="750"/>
      <c r="CE1" s="750"/>
      <c r="CF1" s="766" t="s">
        <v>37</v>
      </c>
      <c r="CG1" s="767"/>
      <c r="CH1" s="767"/>
      <c r="CI1" s="767"/>
      <c r="CJ1" s="767"/>
      <c r="CK1" s="767"/>
      <c r="CL1" s="767"/>
      <c r="CM1" s="767"/>
      <c r="CN1" s="767"/>
      <c r="CO1" s="767"/>
      <c r="CP1" s="767"/>
      <c r="CQ1" s="767"/>
      <c r="CR1" s="768"/>
      <c r="CS1" s="765" t="s">
        <v>31</v>
      </c>
      <c r="CT1" s="765"/>
      <c r="CU1" s="765"/>
      <c r="CV1" s="765"/>
      <c r="CW1" s="765"/>
      <c r="CX1" s="765"/>
      <c r="CY1" s="765"/>
      <c r="CZ1" s="765"/>
      <c r="DA1" s="765"/>
      <c r="DB1" s="765"/>
      <c r="DC1" s="765"/>
      <c r="DD1" s="765"/>
      <c r="DE1" s="765"/>
      <c r="DF1" s="764" t="s">
        <v>32</v>
      </c>
      <c r="DG1" s="765"/>
      <c r="DH1" s="765"/>
      <c r="DI1" s="765"/>
      <c r="DJ1" s="765"/>
      <c r="DK1" s="765"/>
      <c r="DL1" s="765"/>
      <c r="DM1" s="765"/>
      <c r="DN1" s="765"/>
      <c r="DO1" s="765"/>
      <c r="DP1" s="765"/>
      <c r="DQ1" s="765"/>
      <c r="DR1" s="765"/>
      <c r="DS1" s="764" t="s">
        <v>33</v>
      </c>
      <c r="DT1" s="765"/>
      <c r="DU1" s="765"/>
      <c r="DV1" s="765"/>
      <c r="DW1" s="765"/>
      <c r="DX1" s="765"/>
      <c r="DY1" s="765"/>
      <c r="DZ1" s="765"/>
      <c r="EA1" s="765"/>
      <c r="EB1" s="765"/>
      <c r="EC1" s="765"/>
      <c r="ED1" s="765"/>
      <c r="EE1" s="765"/>
      <c r="EF1" s="764" t="s">
        <v>34</v>
      </c>
      <c r="EG1" s="765"/>
      <c r="EH1" s="765"/>
      <c r="EI1" s="765"/>
      <c r="EJ1" s="765"/>
      <c r="EK1" s="765"/>
      <c r="EL1" s="765"/>
      <c r="EM1" s="765"/>
      <c r="EN1" s="765"/>
      <c r="EO1" s="765"/>
      <c r="EP1" s="765"/>
      <c r="EQ1" s="765"/>
      <c r="ER1" s="765"/>
      <c r="ES1" s="764" t="s">
        <v>35</v>
      </c>
      <c r="ET1" s="765"/>
      <c r="EU1" s="765"/>
      <c r="EV1" s="765"/>
      <c r="EW1" s="765"/>
      <c r="EX1" s="765"/>
      <c r="EY1" s="765"/>
      <c r="EZ1" s="765"/>
      <c r="FA1" s="765"/>
      <c r="FB1" s="765"/>
      <c r="FC1" s="765"/>
      <c r="FD1" s="765"/>
      <c r="FE1" s="765"/>
      <c r="FF1" s="764" t="s">
        <v>36</v>
      </c>
      <c r="FG1" s="765"/>
      <c r="FH1" s="765"/>
      <c r="FI1" s="765"/>
      <c r="FJ1" s="765"/>
      <c r="FK1" s="765"/>
      <c r="FL1" s="765"/>
      <c r="FM1" s="765"/>
      <c r="FN1" s="765"/>
      <c r="FO1" s="765"/>
      <c r="FP1" s="765"/>
      <c r="FQ1" s="765"/>
      <c r="FR1" s="765"/>
      <c r="FS1" s="758" t="s">
        <v>37</v>
      </c>
      <c r="FT1" s="759"/>
      <c r="FU1" s="759"/>
      <c r="FV1" s="759"/>
      <c r="FW1" s="759"/>
      <c r="FX1" s="759"/>
      <c r="FY1" s="759"/>
      <c r="FZ1" s="759"/>
      <c r="GA1" s="759"/>
      <c r="GB1" s="759"/>
      <c r="GC1" s="759"/>
      <c r="GD1" s="759"/>
      <c r="GE1" s="760"/>
      <c r="GF1" s="761" t="s">
        <v>211</v>
      </c>
      <c r="GG1" s="762"/>
      <c r="GH1" s="763"/>
      <c r="GI1" s="752" t="s">
        <v>329</v>
      </c>
      <c r="GJ1" s="753"/>
      <c r="GK1" s="753"/>
      <c r="GL1" s="753"/>
      <c r="GM1" s="754"/>
      <c r="GN1" s="755" t="s">
        <v>329</v>
      </c>
      <c r="GO1" s="756"/>
      <c r="GP1" s="756"/>
      <c r="GQ1" s="756"/>
      <c r="GR1" s="757"/>
      <c r="GS1" s="748" t="s">
        <v>419</v>
      </c>
      <c r="GT1" s="747" t="s">
        <v>428</v>
      </c>
      <c r="GU1" s="747"/>
      <c r="GV1" s="747" t="s">
        <v>429</v>
      </c>
      <c r="GW1" s="747"/>
    </row>
    <row r="2" spans="1:205" customFormat="1">
      <c r="A2" s="44"/>
      <c r="B2" s="769"/>
      <c r="C2" s="340" t="s">
        <v>193</v>
      </c>
      <c r="D2" s="340" t="s">
        <v>194</v>
      </c>
      <c r="E2" s="773"/>
      <c r="F2" s="341" t="s">
        <v>38</v>
      </c>
      <c r="G2" s="342" t="s">
        <v>39</v>
      </c>
      <c r="H2" s="342" t="s">
        <v>40</v>
      </c>
      <c r="I2" s="342" t="s">
        <v>41</v>
      </c>
      <c r="J2" s="342" t="s">
        <v>38</v>
      </c>
      <c r="K2" s="342" t="s">
        <v>42</v>
      </c>
      <c r="L2" s="342" t="s">
        <v>43</v>
      </c>
      <c r="M2" s="342" t="s">
        <v>44</v>
      </c>
      <c r="N2" s="342" t="s">
        <v>38</v>
      </c>
      <c r="O2" s="342" t="s">
        <v>39</v>
      </c>
      <c r="P2" s="342" t="s">
        <v>45</v>
      </c>
      <c r="Q2" s="342" t="s">
        <v>46</v>
      </c>
      <c r="R2" s="342" t="s">
        <v>47</v>
      </c>
      <c r="S2" s="342" t="s">
        <v>38</v>
      </c>
      <c r="T2" s="342" t="s">
        <v>39</v>
      </c>
      <c r="U2" s="342" t="s">
        <v>40</v>
      </c>
      <c r="V2" s="342" t="s">
        <v>41</v>
      </c>
      <c r="W2" s="342" t="s">
        <v>38</v>
      </c>
      <c r="X2" s="342" t="s">
        <v>42</v>
      </c>
      <c r="Y2" s="342" t="s">
        <v>43</v>
      </c>
      <c r="Z2" s="342" t="s">
        <v>44</v>
      </c>
      <c r="AA2" s="342" t="s">
        <v>38</v>
      </c>
      <c r="AB2" s="342" t="s">
        <v>39</v>
      </c>
      <c r="AC2" s="342" t="s">
        <v>45</v>
      </c>
      <c r="AD2" s="342" t="s">
        <v>46</v>
      </c>
      <c r="AE2" s="342" t="s">
        <v>47</v>
      </c>
      <c r="AF2" s="342" t="s">
        <v>38</v>
      </c>
      <c r="AG2" s="342" t="s">
        <v>39</v>
      </c>
      <c r="AH2" s="342" t="s">
        <v>40</v>
      </c>
      <c r="AI2" s="342" t="s">
        <v>41</v>
      </c>
      <c r="AJ2" s="342" t="s">
        <v>38</v>
      </c>
      <c r="AK2" s="342" t="s">
        <v>42</v>
      </c>
      <c r="AL2" s="342" t="s">
        <v>43</v>
      </c>
      <c r="AM2" s="342" t="s">
        <v>44</v>
      </c>
      <c r="AN2" s="342" t="s">
        <v>38</v>
      </c>
      <c r="AO2" s="342" t="s">
        <v>39</v>
      </c>
      <c r="AP2" s="342" t="s">
        <v>45</v>
      </c>
      <c r="AQ2" s="342" t="s">
        <v>46</v>
      </c>
      <c r="AR2" s="342" t="s">
        <v>47</v>
      </c>
      <c r="AS2" s="342" t="s">
        <v>38</v>
      </c>
      <c r="AT2" s="342" t="s">
        <v>39</v>
      </c>
      <c r="AU2" s="342" t="s">
        <v>40</v>
      </c>
      <c r="AV2" s="342" t="s">
        <v>41</v>
      </c>
      <c r="AW2" s="342" t="s">
        <v>38</v>
      </c>
      <c r="AX2" s="342" t="s">
        <v>42</v>
      </c>
      <c r="AY2" s="342" t="s">
        <v>43</v>
      </c>
      <c r="AZ2" s="342" t="s">
        <v>44</v>
      </c>
      <c r="BA2" s="342" t="s">
        <v>38</v>
      </c>
      <c r="BB2" s="342" t="s">
        <v>39</v>
      </c>
      <c r="BC2" s="342" t="s">
        <v>45</v>
      </c>
      <c r="BD2" s="342" t="s">
        <v>46</v>
      </c>
      <c r="BE2" s="342" t="s">
        <v>47</v>
      </c>
      <c r="BF2" s="342" t="s">
        <v>38</v>
      </c>
      <c r="BG2" s="342" t="s">
        <v>39</v>
      </c>
      <c r="BH2" s="342" t="s">
        <v>40</v>
      </c>
      <c r="BI2" s="342" t="s">
        <v>41</v>
      </c>
      <c r="BJ2" s="342" t="s">
        <v>38</v>
      </c>
      <c r="BK2" s="342" t="s">
        <v>42</v>
      </c>
      <c r="BL2" s="342" t="s">
        <v>43</v>
      </c>
      <c r="BM2" s="342" t="s">
        <v>44</v>
      </c>
      <c r="BN2" s="342" t="s">
        <v>38</v>
      </c>
      <c r="BO2" s="342" t="s">
        <v>39</v>
      </c>
      <c r="BP2" s="342" t="s">
        <v>45</v>
      </c>
      <c r="BQ2" s="342" t="s">
        <v>46</v>
      </c>
      <c r="BR2" s="342" t="s">
        <v>47</v>
      </c>
      <c r="BS2" s="342" t="s">
        <v>38</v>
      </c>
      <c r="BT2" s="342" t="s">
        <v>39</v>
      </c>
      <c r="BU2" s="342" t="s">
        <v>40</v>
      </c>
      <c r="BV2" s="342" t="s">
        <v>41</v>
      </c>
      <c r="BW2" s="342" t="s">
        <v>38</v>
      </c>
      <c r="BX2" s="342" t="s">
        <v>42</v>
      </c>
      <c r="BY2" s="342" t="s">
        <v>43</v>
      </c>
      <c r="BZ2" s="342" t="s">
        <v>44</v>
      </c>
      <c r="CA2" s="342" t="s">
        <v>38</v>
      </c>
      <c r="CB2" s="342" t="s">
        <v>39</v>
      </c>
      <c r="CC2" s="342" t="s">
        <v>45</v>
      </c>
      <c r="CD2" s="342" t="s">
        <v>46</v>
      </c>
      <c r="CE2" s="342" t="s">
        <v>47</v>
      </c>
      <c r="CF2" s="342" t="s">
        <v>38</v>
      </c>
      <c r="CG2" s="342" t="s">
        <v>39</v>
      </c>
      <c r="CH2" s="342" t="s">
        <v>40</v>
      </c>
      <c r="CI2" s="342" t="s">
        <v>41</v>
      </c>
      <c r="CJ2" s="342" t="s">
        <v>38</v>
      </c>
      <c r="CK2" s="342" t="s">
        <v>42</v>
      </c>
      <c r="CL2" s="342" t="s">
        <v>43</v>
      </c>
      <c r="CM2" s="342" t="s">
        <v>44</v>
      </c>
      <c r="CN2" s="342" t="s">
        <v>38</v>
      </c>
      <c r="CO2" s="342" t="s">
        <v>39</v>
      </c>
      <c r="CP2" s="342" t="s">
        <v>45</v>
      </c>
      <c r="CQ2" s="342" t="s">
        <v>46</v>
      </c>
      <c r="CR2" s="342" t="s">
        <v>47</v>
      </c>
      <c r="CS2" s="343" t="s">
        <v>38</v>
      </c>
      <c r="CT2" s="343" t="s">
        <v>39</v>
      </c>
      <c r="CU2" s="343" t="s">
        <v>40</v>
      </c>
      <c r="CV2" s="343" t="s">
        <v>41</v>
      </c>
      <c r="CW2" s="343" t="s">
        <v>38</v>
      </c>
      <c r="CX2" s="343" t="s">
        <v>42</v>
      </c>
      <c r="CY2" s="343" t="s">
        <v>43</v>
      </c>
      <c r="CZ2" s="343" t="s">
        <v>44</v>
      </c>
      <c r="DA2" s="343" t="s">
        <v>38</v>
      </c>
      <c r="DB2" s="343" t="s">
        <v>39</v>
      </c>
      <c r="DC2" s="343" t="s">
        <v>45</v>
      </c>
      <c r="DD2" s="343" t="s">
        <v>46</v>
      </c>
      <c r="DE2" s="343" t="s">
        <v>47</v>
      </c>
      <c r="DF2" s="343" t="s">
        <v>38</v>
      </c>
      <c r="DG2" s="343" t="s">
        <v>39</v>
      </c>
      <c r="DH2" s="343" t="s">
        <v>40</v>
      </c>
      <c r="DI2" s="343" t="s">
        <v>41</v>
      </c>
      <c r="DJ2" s="343" t="s">
        <v>38</v>
      </c>
      <c r="DK2" s="343" t="s">
        <v>42</v>
      </c>
      <c r="DL2" s="343" t="s">
        <v>43</v>
      </c>
      <c r="DM2" s="343" t="s">
        <v>44</v>
      </c>
      <c r="DN2" s="343" t="s">
        <v>38</v>
      </c>
      <c r="DO2" s="343" t="s">
        <v>39</v>
      </c>
      <c r="DP2" s="343" t="s">
        <v>45</v>
      </c>
      <c r="DQ2" s="343" t="s">
        <v>46</v>
      </c>
      <c r="DR2" s="343" t="s">
        <v>47</v>
      </c>
      <c r="DS2" s="343" t="s">
        <v>38</v>
      </c>
      <c r="DT2" s="343" t="s">
        <v>39</v>
      </c>
      <c r="DU2" s="343" t="s">
        <v>40</v>
      </c>
      <c r="DV2" s="343" t="s">
        <v>41</v>
      </c>
      <c r="DW2" s="343" t="s">
        <v>38</v>
      </c>
      <c r="DX2" s="343" t="s">
        <v>42</v>
      </c>
      <c r="DY2" s="343" t="s">
        <v>43</v>
      </c>
      <c r="DZ2" s="343" t="s">
        <v>44</v>
      </c>
      <c r="EA2" s="343" t="s">
        <v>38</v>
      </c>
      <c r="EB2" s="343" t="s">
        <v>39</v>
      </c>
      <c r="EC2" s="343" t="s">
        <v>45</v>
      </c>
      <c r="ED2" s="343" t="s">
        <v>46</v>
      </c>
      <c r="EE2" s="343" t="s">
        <v>47</v>
      </c>
      <c r="EF2" s="343" t="s">
        <v>38</v>
      </c>
      <c r="EG2" s="343" t="s">
        <v>39</v>
      </c>
      <c r="EH2" s="343" t="s">
        <v>40</v>
      </c>
      <c r="EI2" s="343" t="s">
        <v>41</v>
      </c>
      <c r="EJ2" s="343" t="s">
        <v>38</v>
      </c>
      <c r="EK2" s="343" t="s">
        <v>42</v>
      </c>
      <c r="EL2" s="343" t="s">
        <v>43</v>
      </c>
      <c r="EM2" s="343" t="s">
        <v>44</v>
      </c>
      <c r="EN2" s="343" t="s">
        <v>38</v>
      </c>
      <c r="EO2" s="343" t="s">
        <v>39</v>
      </c>
      <c r="EP2" s="343" t="s">
        <v>45</v>
      </c>
      <c r="EQ2" s="343" t="s">
        <v>46</v>
      </c>
      <c r="ER2" s="343" t="s">
        <v>47</v>
      </c>
      <c r="ES2" s="343" t="s">
        <v>38</v>
      </c>
      <c r="ET2" s="343" t="s">
        <v>39</v>
      </c>
      <c r="EU2" s="343" t="s">
        <v>40</v>
      </c>
      <c r="EV2" s="343" t="s">
        <v>41</v>
      </c>
      <c r="EW2" s="343" t="s">
        <v>38</v>
      </c>
      <c r="EX2" s="343" t="s">
        <v>42</v>
      </c>
      <c r="EY2" s="343" t="s">
        <v>43</v>
      </c>
      <c r="EZ2" s="343" t="s">
        <v>44</v>
      </c>
      <c r="FA2" s="343" t="s">
        <v>38</v>
      </c>
      <c r="FB2" s="343" t="s">
        <v>39</v>
      </c>
      <c r="FC2" s="343" t="s">
        <v>45</v>
      </c>
      <c r="FD2" s="343" t="s">
        <v>46</v>
      </c>
      <c r="FE2" s="343" t="s">
        <v>47</v>
      </c>
      <c r="FF2" s="343" t="s">
        <v>38</v>
      </c>
      <c r="FG2" s="343" t="s">
        <v>39</v>
      </c>
      <c r="FH2" s="343" t="s">
        <v>40</v>
      </c>
      <c r="FI2" s="343" t="s">
        <v>41</v>
      </c>
      <c r="FJ2" s="343" t="s">
        <v>38</v>
      </c>
      <c r="FK2" s="343" t="s">
        <v>42</v>
      </c>
      <c r="FL2" s="343" t="s">
        <v>43</v>
      </c>
      <c r="FM2" s="343" t="s">
        <v>44</v>
      </c>
      <c r="FN2" s="343" t="s">
        <v>38</v>
      </c>
      <c r="FO2" s="343" t="s">
        <v>39</v>
      </c>
      <c r="FP2" s="343" t="s">
        <v>45</v>
      </c>
      <c r="FQ2" s="343" t="s">
        <v>46</v>
      </c>
      <c r="FR2" s="343" t="s">
        <v>47</v>
      </c>
      <c r="FS2" s="343" t="s">
        <v>38</v>
      </c>
      <c r="FT2" s="343" t="s">
        <v>39</v>
      </c>
      <c r="FU2" s="343" t="s">
        <v>40</v>
      </c>
      <c r="FV2" s="343" t="s">
        <v>41</v>
      </c>
      <c r="FW2" s="343" t="s">
        <v>38</v>
      </c>
      <c r="FX2" s="343" t="s">
        <v>42</v>
      </c>
      <c r="FY2" s="343" t="s">
        <v>43</v>
      </c>
      <c r="FZ2" s="343" t="s">
        <v>44</v>
      </c>
      <c r="GA2" s="343" t="s">
        <v>38</v>
      </c>
      <c r="GB2" s="343" t="s">
        <v>39</v>
      </c>
      <c r="GC2" s="343" t="s">
        <v>45</v>
      </c>
      <c r="GD2" s="343" t="s">
        <v>46</v>
      </c>
      <c r="GE2" s="343" t="s">
        <v>47</v>
      </c>
      <c r="GF2" s="137" t="s">
        <v>212</v>
      </c>
      <c r="GG2" s="369" t="s">
        <v>230</v>
      </c>
      <c r="GH2" s="138" t="s">
        <v>204</v>
      </c>
      <c r="GI2" s="344" t="s">
        <v>38</v>
      </c>
      <c r="GJ2" s="344" t="s">
        <v>39</v>
      </c>
      <c r="GK2" s="342" t="s">
        <v>45</v>
      </c>
      <c r="GL2" s="342" t="s">
        <v>46</v>
      </c>
      <c r="GM2" s="342" t="s">
        <v>47</v>
      </c>
      <c r="GN2" s="343" t="s">
        <v>38</v>
      </c>
      <c r="GO2" s="343" t="s">
        <v>39</v>
      </c>
      <c r="GP2" s="343" t="s">
        <v>45</v>
      </c>
      <c r="GQ2" s="343" t="s">
        <v>46</v>
      </c>
      <c r="GR2" s="343" t="s">
        <v>47</v>
      </c>
      <c r="GS2" s="748"/>
      <c r="GT2" s="463" t="s">
        <v>430</v>
      </c>
      <c r="GU2" s="464" t="s">
        <v>298</v>
      </c>
      <c r="GV2" s="463" t="s">
        <v>430</v>
      </c>
      <c r="GW2" s="464" t="s">
        <v>298</v>
      </c>
    </row>
    <row r="3" spans="1:205" s="44" customFormat="1" ht="36" customHeight="1">
      <c r="B3" s="323" t="str">
        <f>Summary!B1</f>
        <v/>
      </c>
      <c r="C3" s="323">
        <f>Summary!W20</f>
        <v>0</v>
      </c>
      <c r="D3" s="323">
        <f>Summary!Y20</f>
        <v>0</v>
      </c>
      <c r="E3" s="345" t="str">
        <f>IF(Summary!$J$2="","Go Back to 'Summary' cell J2. Enter the Total Population of the Purok/Barangay",Summary!$J$2)</f>
        <v>Go Back to 'Summary' cell J2. Enter the Total Population of the Purok/Barangay</v>
      </c>
      <c r="F3" s="323">
        <f>Nut_StatusTool!AI3</f>
        <v>0</v>
      </c>
      <c r="G3" s="323">
        <f>Nut_StatusTool!AJ3</f>
        <v>0</v>
      </c>
      <c r="H3" s="323">
        <f>Nut_StatusTool!AK3</f>
        <v>0</v>
      </c>
      <c r="I3" s="323">
        <f>Nut_StatusTool!AL3</f>
        <v>0</v>
      </c>
      <c r="J3" s="323">
        <f>Nut_StatusTool!AM3</f>
        <v>0</v>
      </c>
      <c r="K3" s="323">
        <f>Nut_StatusTool!AN3</f>
        <v>0</v>
      </c>
      <c r="L3" s="323">
        <f>Nut_StatusTool!AO3</f>
        <v>0</v>
      </c>
      <c r="M3" s="323">
        <f>Nut_StatusTool!AP3</f>
        <v>0</v>
      </c>
      <c r="N3" s="323">
        <f>Nut_StatusTool!AQ3</f>
        <v>0</v>
      </c>
      <c r="O3" s="323">
        <f>Nut_StatusTool!AR3</f>
        <v>0</v>
      </c>
      <c r="P3" s="323">
        <f>Nut_StatusTool!AS3</f>
        <v>0</v>
      </c>
      <c r="Q3" s="323">
        <f>Nut_StatusTool!AT3</f>
        <v>0</v>
      </c>
      <c r="R3" s="323">
        <f>Nut_StatusTool!AU3</f>
        <v>0</v>
      </c>
      <c r="S3" s="323">
        <f>Nut_StatusTool!AV3</f>
        <v>0</v>
      </c>
      <c r="T3" s="323">
        <f>Nut_StatusTool!AW3</f>
        <v>0</v>
      </c>
      <c r="U3" s="323">
        <f>Nut_StatusTool!AX3</f>
        <v>0</v>
      </c>
      <c r="V3" s="323">
        <f>Nut_StatusTool!AY3</f>
        <v>0</v>
      </c>
      <c r="W3" s="323">
        <f>Nut_StatusTool!AZ3</f>
        <v>0</v>
      </c>
      <c r="X3" s="323">
        <f>Nut_StatusTool!BA3</f>
        <v>0</v>
      </c>
      <c r="Y3" s="323">
        <f>Nut_StatusTool!BB3</f>
        <v>0</v>
      </c>
      <c r="Z3" s="323">
        <f>Nut_StatusTool!BC3</f>
        <v>0</v>
      </c>
      <c r="AA3" s="323">
        <f>Nut_StatusTool!BD3</f>
        <v>0</v>
      </c>
      <c r="AB3" s="323">
        <f>Nut_StatusTool!BE3</f>
        <v>0</v>
      </c>
      <c r="AC3" s="323">
        <f>Nut_StatusTool!BF3</f>
        <v>0</v>
      </c>
      <c r="AD3" s="323">
        <f>Nut_StatusTool!BG3</f>
        <v>0</v>
      </c>
      <c r="AE3" s="323">
        <f>Nut_StatusTool!BH3</f>
        <v>0</v>
      </c>
      <c r="AF3" s="323">
        <f>Nut_StatusTool!BI3</f>
        <v>0</v>
      </c>
      <c r="AG3" s="323">
        <f>Nut_StatusTool!BJ3</f>
        <v>0</v>
      </c>
      <c r="AH3" s="323">
        <f>Nut_StatusTool!BK3</f>
        <v>0</v>
      </c>
      <c r="AI3" s="323">
        <f>Nut_StatusTool!BL3</f>
        <v>0</v>
      </c>
      <c r="AJ3" s="323">
        <f>Nut_StatusTool!BM3</f>
        <v>0</v>
      </c>
      <c r="AK3" s="323">
        <f>Nut_StatusTool!BN3</f>
        <v>0</v>
      </c>
      <c r="AL3" s="323">
        <f>Nut_StatusTool!BO3</f>
        <v>0</v>
      </c>
      <c r="AM3" s="323">
        <f>Nut_StatusTool!BP3</f>
        <v>0</v>
      </c>
      <c r="AN3" s="323">
        <f>Nut_StatusTool!BQ3</f>
        <v>0</v>
      </c>
      <c r="AO3" s="323">
        <f>Nut_StatusTool!BR3</f>
        <v>0</v>
      </c>
      <c r="AP3" s="323">
        <f>Nut_StatusTool!BS3</f>
        <v>0</v>
      </c>
      <c r="AQ3" s="323">
        <f>Nut_StatusTool!BT3</f>
        <v>0</v>
      </c>
      <c r="AR3" s="323">
        <f>Nut_StatusTool!BU3</f>
        <v>0</v>
      </c>
      <c r="AS3" s="323">
        <f>Nut_StatusTool!BV3</f>
        <v>0</v>
      </c>
      <c r="AT3" s="323">
        <f>Nut_StatusTool!BW3</f>
        <v>0</v>
      </c>
      <c r="AU3" s="323">
        <f>Nut_StatusTool!BX3</f>
        <v>0</v>
      </c>
      <c r="AV3" s="323">
        <f>Nut_StatusTool!BY3</f>
        <v>0</v>
      </c>
      <c r="AW3" s="323">
        <f>Nut_StatusTool!BZ3</f>
        <v>0</v>
      </c>
      <c r="AX3" s="323">
        <f>Nut_StatusTool!CA3</f>
        <v>0</v>
      </c>
      <c r="AY3" s="323">
        <f>Nut_StatusTool!CB3</f>
        <v>0</v>
      </c>
      <c r="AZ3" s="323">
        <f>Nut_StatusTool!CC3</f>
        <v>0</v>
      </c>
      <c r="BA3" s="323">
        <f>Nut_StatusTool!CD3</f>
        <v>0</v>
      </c>
      <c r="BB3" s="323">
        <f>Nut_StatusTool!CE3</f>
        <v>0</v>
      </c>
      <c r="BC3" s="323">
        <f>Nut_StatusTool!CF3</f>
        <v>0</v>
      </c>
      <c r="BD3" s="323">
        <f>Nut_StatusTool!CG3</f>
        <v>0</v>
      </c>
      <c r="BE3" s="323">
        <f>Nut_StatusTool!CH3</f>
        <v>0</v>
      </c>
      <c r="BF3" s="323">
        <f>Nut_StatusTool!CI3</f>
        <v>0</v>
      </c>
      <c r="BG3" s="323">
        <f>Nut_StatusTool!CJ3</f>
        <v>0</v>
      </c>
      <c r="BH3" s="323">
        <f>Nut_StatusTool!CK3</f>
        <v>0</v>
      </c>
      <c r="BI3" s="323">
        <f>Nut_StatusTool!CL3</f>
        <v>0</v>
      </c>
      <c r="BJ3" s="323">
        <f>Nut_StatusTool!CM3</f>
        <v>0</v>
      </c>
      <c r="BK3" s="323">
        <f>Nut_StatusTool!CN3</f>
        <v>0</v>
      </c>
      <c r="BL3" s="323">
        <f>Nut_StatusTool!CO3</f>
        <v>0</v>
      </c>
      <c r="BM3" s="323">
        <f>Nut_StatusTool!CP3</f>
        <v>0</v>
      </c>
      <c r="BN3" s="323">
        <f>Nut_StatusTool!CQ3</f>
        <v>0</v>
      </c>
      <c r="BO3" s="323">
        <f>Nut_StatusTool!CR3</f>
        <v>0</v>
      </c>
      <c r="BP3" s="323">
        <f>Nut_StatusTool!CS3</f>
        <v>0</v>
      </c>
      <c r="BQ3" s="323">
        <f>Nut_StatusTool!CT3</f>
        <v>0</v>
      </c>
      <c r="BR3" s="323">
        <f>Nut_StatusTool!CU3</f>
        <v>0</v>
      </c>
      <c r="BS3" s="323">
        <f>Nut_StatusTool!CV3</f>
        <v>0</v>
      </c>
      <c r="BT3" s="323">
        <f>Nut_StatusTool!CW3</f>
        <v>0</v>
      </c>
      <c r="BU3" s="323">
        <f>Nut_StatusTool!CX3</f>
        <v>0</v>
      </c>
      <c r="BV3" s="323">
        <f>Nut_StatusTool!CY3</f>
        <v>0</v>
      </c>
      <c r="BW3" s="323">
        <f>Nut_StatusTool!CZ3</f>
        <v>0</v>
      </c>
      <c r="BX3" s="323">
        <f>Nut_StatusTool!DA3</f>
        <v>0</v>
      </c>
      <c r="BY3" s="323">
        <f>Nut_StatusTool!DB3</f>
        <v>0</v>
      </c>
      <c r="BZ3" s="323">
        <f>Nut_StatusTool!DC3</f>
        <v>0</v>
      </c>
      <c r="CA3" s="323">
        <f>Nut_StatusTool!DD3</f>
        <v>0</v>
      </c>
      <c r="CB3" s="323">
        <f>Nut_StatusTool!DE3</f>
        <v>0</v>
      </c>
      <c r="CC3" s="323">
        <f>Nut_StatusTool!DF3</f>
        <v>0</v>
      </c>
      <c r="CD3" s="323">
        <f>Nut_StatusTool!DG3</f>
        <v>0</v>
      </c>
      <c r="CE3" s="323">
        <f>Nut_StatusTool!DH3</f>
        <v>0</v>
      </c>
      <c r="CF3" s="323">
        <f>Nut_StatusTool!DI3</f>
        <v>0</v>
      </c>
      <c r="CG3" s="323">
        <f>Nut_StatusTool!DJ3</f>
        <v>0</v>
      </c>
      <c r="CH3" s="323">
        <f>Nut_StatusTool!DK3</f>
        <v>0</v>
      </c>
      <c r="CI3" s="323">
        <f>Nut_StatusTool!DL3</f>
        <v>0</v>
      </c>
      <c r="CJ3" s="323">
        <f>Nut_StatusTool!DM3</f>
        <v>0</v>
      </c>
      <c r="CK3" s="323">
        <f>Nut_StatusTool!DN3</f>
        <v>0</v>
      </c>
      <c r="CL3" s="323">
        <f>Nut_StatusTool!DO3</f>
        <v>0</v>
      </c>
      <c r="CM3" s="323">
        <f>Nut_StatusTool!DP3</f>
        <v>0</v>
      </c>
      <c r="CN3" s="323">
        <f>Nut_StatusTool!DQ3</f>
        <v>0</v>
      </c>
      <c r="CO3" s="323">
        <f>Nut_StatusTool!DR3</f>
        <v>0</v>
      </c>
      <c r="CP3" s="323">
        <f>Nut_StatusTool!DS3</f>
        <v>0</v>
      </c>
      <c r="CQ3" s="323">
        <f>Nut_StatusTool!DT3</f>
        <v>0</v>
      </c>
      <c r="CR3" s="323">
        <f>Nut_StatusTool!DU3</f>
        <v>0</v>
      </c>
      <c r="CS3" s="323">
        <f>Nut_StatusTool!EA3</f>
        <v>0</v>
      </c>
      <c r="CT3" s="323">
        <f>Nut_StatusTool!EB3</f>
        <v>0</v>
      </c>
      <c r="CU3" s="323">
        <f>Nut_StatusTool!EC3</f>
        <v>0</v>
      </c>
      <c r="CV3" s="323">
        <f>Nut_StatusTool!ED3</f>
        <v>0</v>
      </c>
      <c r="CW3" s="323">
        <f>Nut_StatusTool!EE3</f>
        <v>0</v>
      </c>
      <c r="CX3" s="323">
        <f>Nut_StatusTool!EF3</f>
        <v>0</v>
      </c>
      <c r="CY3" s="323">
        <f>Nut_StatusTool!EG3</f>
        <v>0</v>
      </c>
      <c r="CZ3" s="323">
        <f>Nut_StatusTool!EH3</f>
        <v>0</v>
      </c>
      <c r="DA3" s="323">
        <f>Nut_StatusTool!EI3</f>
        <v>0</v>
      </c>
      <c r="DB3" s="323">
        <f>Nut_StatusTool!EJ3</f>
        <v>0</v>
      </c>
      <c r="DC3" s="323">
        <f>Nut_StatusTool!EK3</f>
        <v>0</v>
      </c>
      <c r="DD3" s="323">
        <f>Nut_StatusTool!EL3</f>
        <v>0</v>
      </c>
      <c r="DE3" s="323">
        <f>Nut_StatusTool!EM3</f>
        <v>0</v>
      </c>
      <c r="DF3" s="323">
        <f>Nut_StatusTool!EN3</f>
        <v>0</v>
      </c>
      <c r="DG3" s="323">
        <f>Nut_StatusTool!EO3</f>
        <v>0</v>
      </c>
      <c r="DH3" s="323">
        <f>Nut_StatusTool!EP3</f>
        <v>0</v>
      </c>
      <c r="DI3" s="323">
        <f>Nut_StatusTool!EQ3</f>
        <v>0</v>
      </c>
      <c r="DJ3" s="323">
        <f>Nut_StatusTool!ER3</f>
        <v>0</v>
      </c>
      <c r="DK3" s="323">
        <f>Nut_StatusTool!ES3</f>
        <v>0</v>
      </c>
      <c r="DL3" s="323">
        <f>Nut_StatusTool!ET3</f>
        <v>0</v>
      </c>
      <c r="DM3" s="323">
        <f>Nut_StatusTool!EU3</f>
        <v>0</v>
      </c>
      <c r="DN3" s="323">
        <f>Nut_StatusTool!EV3</f>
        <v>0</v>
      </c>
      <c r="DO3" s="323">
        <f>Nut_StatusTool!EW3</f>
        <v>0</v>
      </c>
      <c r="DP3" s="323">
        <f>Nut_StatusTool!EX3</f>
        <v>0</v>
      </c>
      <c r="DQ3" s="323">
        <f>Nut_StatusTool!EY3</f>
        <v>0</v>
      </c>
      <c r="DR3" s="323">
        <f>Nut_StatusTool!EZ3</f>
        <v>0</v>
      </c>
      <c r="DS3" s="323">
        <f>Nut_StatusTool!FA3</f>
        <v>0</v>
      </c>
      <c r="DT3" s="323">
        <f>Nut_StatusTool!FB3</f>
        <v>0</v>
      </c>
      <c r="DU3" s="323">
        <f>Nut_StatusTool!FC3</f>
        <v>0</v>
      </c>
      <c r="DV3" s="323">
        <f>Nut_StatusTool!FD3</f>
        <v>0</v>
      </c>
      <c r="DW3" s="323">
        <f>Nut_StatusTool!FE3</f>
        <v>0</v>
      </c>
      <c r="DX3" s="323">
        <f>Nut_StatusTool!FF3</f>
        <v>0</v>
      </c>
      <c r="DY3" s="323">
        <f>Nut_StatusTool!FG3</f>
        <v>0</v>
      </c>
      <c r="DZ3" s="323">
        <f>Nut_StatusTool!FH3</f>
        <v>0</v>
      </c>
      <c r="EA3" s="323">
        <f>Nut_StatusTool!FI3</f>
        <v>0</v>
      </c>
      <c r="EB3" s="323">
        <f>Nut_StatusTool!FJ3</f>
        <v>0</v>
      </c>
      <c r="EC3" s="323">
        <f>Nut_StatusTool!FK3</f>
        <v>0</v>
      </c>
      <c r="ED3" s="323">
        <f>Nut_StatusTool!FL3</f>
        <v>0</v>
      </c>
      <c r="EE3" s="323">
        <f>Nut_StatusTool!FM3</f>
        <v>0</v>
      </c>
      <c r="EF3" s="323">
        <f>Nut_StatusTool!FN3</f>
        <v>0</v>
      </c>
      <c r="EG3" s="323">
        <f>Nut_StatusTool!FO3</f>
        <v>0</v>
      </c>
      <c r="EH3" s="323">
        <f>Nut_StatusTool!FP3</f>
        <v>0</v>
      </c>
      <c r="EI3" s="323">
        <f>Nut_StatusTool!FQ3</f>
        <v>0</v>
      </c>
      <c r="EJ3" s="323">
        <f>Nut_StatusTool!FR3</f>
        <v>0</v>
      </c>
      <c r="EK3" s="323">
        <f>Nut_StatusTool!FS3</f>
        <v>0</v>
      </c>
      <c r="EL3" s="323">
        <f>Nut_StatusTool!FT3</f>
        <v>0</v>
      </c>
      <c r="EM3" s="323">
        <f>Nut_StatusTool!FU3</f>
        <v>0</v>
      </c>
      <c r="EN3" s="323">
        <f>Nut_StatusTool!FV3</f>
        <v>0</v>
      </c>
      <c r="EO3" s="323">
        <f>Nut_StatusTool!FW3</f>
        <v>0</v>
      </c>
      <c r="EP3" s="323">
        <f>Nut_StatusTool!FX3</f>
        <v>0</v>
      </c>
      <c r="EQ3" s="323">
        <f>Nut_StatusTool!FY3</f>
        <v>0</v>
      </c>
      <c r="ER3" s="323">
        <f>Nut_StatusTool!FZ3</f>
        <v>0</v>
      </c>
      <c r="ES3" s="323">
        <f>Nut_StatusTool!GA3</f>
        <v>0</v>
      </c>
      <c r="ET3" s="323">
        <f>Nut_StatusTool!GB3</f>
        <v>0</v>
      </c>
      <c r="EU3" s="323">
        <f>Nut_StatusTool!GC3</f>
        <v>0</v>
      </c>
      <c r="EV3" s="323">
        <f>Nut_StatusTool!GD3</f>
        <v>0</v>
      </c>
      <c r="EW3" s="323">
        <f>Nut_StatusTool!GE3</f>
        <v>0</v>
      </c>
      <c r="EX3" s="323">
        <f>Nut_StatusTool!GF3</f>
        <v>0</v>
      </c>
      <c r="EY3" s="323">
        <f>Nut_StatusTool!GG3</f>
        <v>0</v>
      </c>
      <c r="EZ3" s="323">
        <f>Nut_StatusTool!GH3</f>
        <v>0</v>
      </c>
      <c r="FA3" s="323">
        <f>Nut_StatusTool!GI3</f>
        <v>0</v>
      </c>
      <c r="FB3" s="323">
        <f>Nut_StatusTool!GJ3</f>
        <v>0</v>
      </c>
      <c r="FC3" s="323">
        <f>Nut_StatusTool!GK3</f>
        <v>0</v>
      </c>
      <c r="FD3" s="323">
        <f>Nut_StatusTool!GL3</f>
        <v>0</v>
      </c>
      <c r="FE3" s="323">
        <f>Nut_StatusTool!GM3</f>
        <v>0</v>
      </c>
      <c r="FF3" s="323">
        <f>Nut_StatusTool!GN3</f>
        <v>0</v>
      </c>
      <c r="FG3" s="323">
        <f>Nut_StatusTool!GO3</f>
        <v>0</v>
      </c>
      <c r="FH3" s="323">
        <f>Nut_StatusTool!GP3</f>
        <v>0</v>
      </c>
      <c r="FI3" s="323">
        <f>Nut_StatusTool!GQ3</f>
        <v>0</v>
      </c>
      <c r="FJ3" s="323">
        <f>Nut_StatusTool!GR3</f>
        <v>0</v>
      </c>
      <c r="FK3" s="323">
        <f>Nut_StatusTool!GS3</f>
        <v>0</v>
      </c>
      <c r="FL3" s="323">
        <f>Nut_StatusTool!GT3</f>
        <v>0</v>
      </c>
      <c r="FM3" s="323">
        <f>Nut_StatusTool!GU3</f>
        <v>0</v>
      </c>
      <c r="FN3" s="323">
        <f>Nut_StatusTool!GV3</f>
        <v>0</v>
      </c>
      <c r="FO3" s="323">
        <f>Nut_StatusTool!GW3</f>
        <v>0</v>
      </c>
      <c r="FP3" s="323">
        <f>Nut_StatusTool!GX3</f>
        <v>0</v>
      </c>
      <c r="FQ3" s="323">
        <f>Nut_StatusTool!GY3</f>
        <v>0</v>
      </c>
      <c r="FR3" s="323">
        <f>Nut_StatusTool!GZ3</f>
        <v>0</v>
      </c>
      <c r="FS3" s="323">
        <f>Nut_StatusTool!HA3</f>
        <v>0</v>
      </c>
      <c r="FT3" s="323">
        <f>Nut_StatusTool!HB3</f>
        <v>0</v>
      </c>
      <c r="FU3" s="323">
        <f>Nut_StatusTool!HC3</f>
        <v>0</v>
      </c>
      <c r="FV3" s="323">
        <f>Nut_StatusTool!HD3</f>
        <v>0</v>
      </c>
      <c r="FW3" s="323">
        <f>Nut_StatusTool!HE3</f>
        <v>0</v>
      </c>
      <c r="FX3" s="323">
        <f>Nut_StatusTool!HF3</f>
        <v>0</v>
      </c>
      <c r="FY3" s="323">
        <f>Nut_StatusTool!HG3</f>
        <v>0</v>
      </c>
      <c r="FZ3" s="323">
        <f>Nut_StatusTool!HH3</f>
        <v>0</v>
      </c>
      <c r="GA3" s="323">
        <f>Nut_StatusTool!HI3</f>
        <v>0</v>
      </c>
      <c r="GB3" s="323">
        <f>Nut_StatusTool!HJ3</f>
        <v>0</v>
      </c>
      <c r="GC3" s="323">
        <f>Nut_StatusTool!HK3</f>
        <v>0</v>
      </c>
      <c r="GD3" s="323">
        <f>Nut_StatusTool!HL3</f>
        <v>0</v>
      </c>
      <c r="GE3" s="323">
        <f>Nut_StatusTool!HM3</f>
        <v>0</v>
      </c>
      <c r="GF3" s="323">
        <f>Nut_StatusTool!HV6</f>
        <v>0</v>
      </c>
      <c r="GG3" s="323">
        <f>Nut_StatusTool!HW6</f>
        <v>0</v>
      </c>
      <c r="GH3" s="323">
        <f>Nut_StatusTool!HX6</f>
        <v>0</v>
      </c>
      <c r="GI3" s="323">
        <f>Summary!AB14</f>
        <v>0</v>
      </c>
      <c r="GJ3" s="323">
        <f>Summary!AB15</f>
        <v>0</v>
      </c>
      <c r="GK3" s="323">
        <f>Summary!AB16</f>
        <v>0</v>
      </c>
      <c r="GL3" s="323">
        <f>Summary!AB18</f>
        <v>0</v>
      </c>
      <c r="GM3" s="323">
        <f>Summary!AC17</f>
        <v>0</v>
      </c>
      <c r="GN3" s="323">
        <f>Summary!AA14</f>
        <v>0</v>
      </c>
      <c r="GO3" s="323">
        <f>Summary!AA15</f>
        <v>0</v>
      </c>
      <c r="GP3" s="323">
        <f>Summary!AA16</f>
        <v>0</v>
      </c>
      <c r="GQ3" s="323">
        <f>Summary!AA18</f>
        <v>0</v>
      </c>
      <c r="GR3" s="323">
        <f>Summary!AA17</f>
        <v>0</v>
      </c>
      <c r="GS3" s="22">
        <f>Summary!L3</f>
        <v>0</v>
      </c>
      <c r="GT3" s="465">
        <f>Nut_StatusTool!IL6</f>
        <v>0</v>
      </c>
      <c r="GU3" s="323">
        <f>Nut_StatusTool!IM6</f>
        <v>0</v>
      </c>
      <c r="GV3" s="323">
        <f>Nut_StatusTool!IN6</f>
        <v>0</v>
      </c>
      <c r="GW3" s="323">
        <f>Nut_StatusTool!IO6</f>
        <v>0</v>
      </c>
    </row>
    <row r="4" spans="1:205">
      <c r="B4" s="168"/>
      <c r="C4" s="168"/>
      <c r="D4" s="168"/>
      <c r="E4" s="168"/>
      <c r="F4" s="168"/>
      <c r="G4" s="168"/>
      <c r="H4" s="168"/>
      <c r="I4" s="168"/>
      <c r="J4" s="166"/>
      <c r="K4" s="166"/>
      <c r="L4" s="166"/>
      <c r="M4" s="166"/>
      <c r="N4" s="166"/>
      <c r="O4" s="166"/>
    </row>
    <row r="5" spans="1:205" ht="15" customHeight="1">
      <c r="B5" s="771" t="s">
        <v>420</v>
      </c>
      <c r="C5" s="771"/>
      <c r="D5" s="771"/>
      <c r="E5" s="771"/>
      <c r="F5" s="771"/>
      <c r="G5" s="771"/>
      <c r="H5" s="771"/>
      <c r="I5" s="771"/>
      <c r="J5" s="771"/>
      <c r="K5" s="771"/>
      <c r="L5" s="771"/>
      <c r="M5" s="771"/>
      <c r="N5" s="771"/>
      <c r="O5" s="370"/>
      <c r="P5" s="370"/>
      <c r="Q5" s="370"/>
      <c r="R5" s="370"/>
    </row>
    <row r="6" spans="1:205" ht="21" customHeight="1">
      <c r="B6" s="771"/>
      <c r="C6" s="771"/>
      <c r="D6" s="771"/>
      <c r="E6" s="771"/>
      <c r="F6" s="771"/>
      <c r="G6" s="771"/>
      <c r="H6" s="771"/>
      <c r="I6" s="771"/>
      <c r="J6" s="771"/>
      <c r="K6" s="771"/>
      <c r="L6" s="771"/>
      <c r="M6" s="771"/>
      <c r="N6" s="771"/>
      <c r="O6" s="370"/>
      <c r="P6" s="370"/>
      <c r="Q6" s="370"/>
      <c r="R6" s="370"/>
    </row>
    <row r="7" spans="1:205" ht="21" customHeight="1">
      <c r="B7" s="771"/>
      <c r="C7" s="771"/>
      <c r="D7" s="771"/>
      <c r="E7" s="771"/>
      <c r="F7" s="771"/>
      <c r="G7" s="771"/>
      <c r="H7" s="771"/>
      <c r="I7" s="771"/>
      <c r="J7" s="771"/>
      <c r="K7" s="771"/>
      <c r="L7" s="771"/>
      <c r="M7" s="771"/>
      <c r="N7" s="771"/>
      <c r="O7" s="372"/>
      <c r="P7" s="372"/>
      <c r="Q7" s="372"/>
      <c r="R7" s="372"/>
    </row>
    <row r="8" spans="1:205" ht="21" customHeight="1">
      <c r="B8" s="371"/>
      <c r="C8" s="371"/>
      <c r="D8" s="371"/>
      <c r="E8" s="371"/>
      <c r="F8" s="371"/>
      <c r="G8" s="371"/>
      <c r="H8" s="371"/>
      <c r="I8" s="371"/>
      <c r="J8" s="371"/>
      <c r="K8" s="371"/>
      <c r="L8" s="371"/>
      <c r="M8" s="371"/>
      <c r="N8" s="371"/>
      <c r="O8" s="371"/>
      <c r="P8" s="371"/>
      <c r="Q8" s="371"/>
      <c r="R8" s="371"/>
    </row>
    <row r="9" spans="1:205" ht="21" customHeight="1">
      <c r="B9" s="751" t="s">
        <v>421</v>
      </c>
      <c r="C9" s="751"/>
      <c r="D9" s="751"/>
      <c r="E9" s="751"/>
      <c r="F9" s="751"/>
      <c r="G9" s="751"/>
      <c r="H9" s="751"/>
      <c r="I9" s="751"/>
      <c r="J9" s="751"/>
      <c r="K9" s="751"/>
      <c r="L9" s="751"/>
      <c r="M9" s="751"/>
      <c r="N9" s="751"/>
      <c r="O9" s="373"/>
      <c r="P9" s="373"/>
      <c r="Q9" s="373"/>
      <c r="R9" s="373"/>
    </row>
    <row r="10" spans="1:205" ht="30.75" customHeight="1">
      <c r="B10" s="751"/>
      <c r="C10" s="751"/>
      <c r="D10" s="751"/>
      <c r="E10" s="751"/>
      <c r="F10" s="751"/>
      <c r="G10" s="751"/>
      <c r="H10" s="751"/>
      <c r="I10" s="751"/>
      <c r="J10" s="751"/>
      <c r="K10" s="751"/>
      <c r="L10" s="751"/>
      <c r="M10" s="751"/>
      <c r="N10" s="751"/>
      <c r="O10" s="373"/>
      <c r="P10" s="373"/>
      <c r="Q10" s="373"/>
      <c r="R10" s="373"/>
    </row>
    <row r="11" spans="1:205" customFormat="1" ht="33.75" hidden="1" customHeight="1"/>
    <row r="12" spans="1:205" ht="3" customHeight="1">
      <c r="B12" s="170"/>
      <c r="C12" s="170"/>
      <c r="D12" s="170"/>
      <c r="E12" s="170"/>
      <c r="F12" s="170"/>
      <c r="G12" s="170"/>
      <c r="H12" s="170"/>
      <c r="I12" s="170"/>
      <c r="J12" s="167"/>
      <c r="K12" s="167"/>
    </row>
  </sheetData>
  <sheetProtection password="B081" sheet="1" objects="1" scenarios="1"/>
  <mergeCells count="25">
    <mergeCell ref="AF1:AR1"/>
    <mergeCell ref="B1:B2"/>
    <mergeCell ref="C1:D1"/>
    <mergeCell ref="GT1:GU1"/>
    <mergeCell ref="B5:N7"/>
    <mergeCell ref="E1:E2"/>
    <mergeCell ref="F1:R1"/>
    <mergeCell ref="S1:AE1"/>
    <mergeCell ref="DS1:EE1"/>
    <mergeCell ref="GV1:GW1"/>
    <mergeCell ref="GS1:GS2"/>
    <mergeCell ref="BS1:CE1"/>
    <mergeCell ref="B9:N10"/>
    <mergeCell ref="GI1:GM1"/>
    <mergeCell ref="GN1:GR1"/>
    <mergeCell ref="FS1:GE1"/>
    <mergeCell ref="GF1:GH1"/>
    <mergeCell ref="AS1:BE1"/>
    <mergeCell ref="ES1:FE1"/>
    <mergeCell ref="FF1:FR1"/>
    <mergeCell ref="BF1:BR1"/>
    <mergeCell ref="CF1:CR1"/>
    <mergeCell ref="CS1:DE1"/>
    <mergeCell ref="DF1:DR1"/>
    <mergeCell ref="EF1:ER1"/>
  </mergeCells>
  <conditionalFormatting sqref="E3">
    <cfRule type="containsText" dxfId="0" priority="1" operator="containsText" text="Summary">
      <formula>NOT(ISERROR(SEARCH("Summary",E3)))</formula>
    </cfRule>
  </conditionalFormatting>
  <pageMargins left="0.7" right="0.7" top="0.75" bottom="0.75" header="0.3" footer="0.3"/>
  <pageSetup orientation="portrait" verticalDpi="0" r:id="rId1"/>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F506"/>
  <sheetViews>
    <sheetView workbookViewId="0">
      <selection activeCell="C27" sqref="C27"/>
    </sheetView>
  </sheetViews>
  <sheetFormatPr defaultRowHeight="15"/>
  <cols>
    <col min="1" max="4" width="9.140625" style="44"/>
    <col min="5" max="5" width="13.140625" style="44" customWidth="1"/>
    <col min="6" max="16384" width="9.140625" style="44"/>
  </cols>
  <sheetData>
    <row r="1" spans="1:6">
      <c r="B1" s="44">
        <f>SUM(B7:B506)</f>
        <v>0</v>
      </c>
      <c r="C1" s="517" t="s">
        <v>409</v>
      </c>
      <c r="D1" s="517"/>
      <c r="E1" s="517"/>
      <c r="F1" s="517"/>
    </row>
    <row r="5" spans="1:6">
      <c r="D5" s="22"/>
      <c r="E5" s="775" t="s">
        <v>241</v>
      </c>
      <c r="F5" s="22"/>
    </row>
    <row r="6" spans="1:6">
      <c r="A6" s="44">
        <f>SUMPRODUCT((Nut_StatusTool!D7:D1006&lt;&gt;"")/COUNTIF(Nut_StatusTool!D7:D1006,Nut_StatusTool!D7:D1006&amp;""))</f>
        <v>0</v>
      </c>
      <c r="D6" s="22"/>
      <c r="E6" s="776"/>
      <c r="F6" s="22"/>
    </row>
    <row r="7" spans="1:6">
      <c r="A7" s="44">
        <f>COUNTIF(Nut_StatusTool!D7:D1006,Nut_StatusTool!D7:D1006&amp;"")</f>
        <v>1000</v>
      </c>
      <c r="B7" s="44">
        <f>IF(Nut_StatusTool!D7=0,0,1)</f>
        <v>0</v>
      </c>
      <c r="C7" s="44">
        <f>COUNTIF(Nut_StatusTool!$D$7:$D$506,Nut_StatusTool!$D7)</f>
        <v>0</v>
      </c>
      <c r="D7" s="22">
        <v>0</v>
      </c>
      <c r="E7" s="22">
        <f>FREQUENCY(C7:C506,D7)</f>
        <v>500</v>
      </c>
      <c r="F7" s="22">
        <f>SUM(F9:F27)</f>
        <v>0</v>
      </c>
    </row>
    <row r="8" spans="1:6">
      <c r="B8" s="44">
        <f>IF(Nut_StatusTool!D8=0,0,1)</f>
        <v>0</v>
      </c>
      <c r="C8" s="44">
        <f>COUNTIF(Nut_StatusTool!$D$7:$D$506,Nut_StatusTool!$D8)</f>
        <v>0</v>
      </c>
      <c r="D8" s="22">
        <v>1</v>
      </c>
      <c r="E8" s="22">
        <f>((FREQUENCY($C$7:$C$506,D8)-(SUM(E$7:E7))))</f>
        <v>0</v>
      </c>
      <c r="F8" s="22">
        <f t="shared" ref="F8:F27" si="0">E8/D8</f>
        <v>0</v>
      </c>
    </row>
    <row r="9" spans="1:6">
      <c r="B9" s="44">
        <f>IF(Nut_StatusTool!D9=0,0,1)</f>
        <v>0</v>
      </c>
      <c r="C9" s="44">
        <f>COUNTIF(Nut_StatusTool!$D$7:$D$506,Nut_StatusTool!$D9)</f>
        <v>0</v>
      </c>
      <c r="D9" s="22">
        <v>2</v>
      </c>
      <c r="E9" s="22">
        <f>((FREQUENCY($C$7:$C$506,D9)-(SUM(E$7:E8))))</f>
        <v>0</v>
      </c>
      <c r="F9" s="22">
        <f t="shared" si="0"/>
        <v>0</v>
      </c>
    </row>
    <row r="10" spans="1:6">
      <c r="B10" s="44">
        <f>IF(Nut_StatusTool!D10=0,0,1)</f>
        <v>0</v>
      </c>
      <c r="C10" s="44">
        <f>COUNTIF(Nut_StatusTool!$D$7:$D$506,Nut_StatusTool!$D10)</f>
        <v>0</v>
      </c>
      <c r="D10" s="22">
        <v>3</v>
      </c>
      <c r="E10" s="22">
        <f>((FREQUENCY($C$7:$C$506,D10)-(SUM(E$7:E9))))</f>
        <v>0</v>
      </c>
      <c r="F10" s="22">
        <f t="shared" si="0"/>
        <v>0</v>
      </c>
    </row>
    <row r="11" spans="1:6">
      <c r="B11" s="44">
        <f>IF(Nut_StatusTool!D11=0,0,1)</f>
        <v>0</v>
      </c>
      <c r="C11" s="44">
        <f>COUNTIF(Nut_StatusTool!$D$7:$D$506,Nut_StatusTool!$D11)</f>
        <v>0</v>
      </c>
      <c r="D11" s="22">
        <v>4</v>
      </c>
      <c r="E11" s="22">
        <f>((FREQUENCY($C$7:$C$506,D11)-(SUM(E$7:E10))))</f>
        <v>0</v>
      </c>
      <c r="F11" s="22">
        <f t="shared" si="0"/>
        <v>0</v>
      </c>
    </row>
    <row r="12" spans="1:6">
      <c r="B12" s="44">
        <f>IF(Nut_StatusTool!D12=0,0,1)</f>
        <v>0</v>
      </c>
      <c r="C12" s="44">
        <f>COUNTIF(Nut_StatusTool!$D$7:$D$506,Nut_StatusTool!$D12)</f>
        <v>0</v>
      </c>
      <c r="D12" s="22">
        <v>5</v>
      </c>
      <c r="E12" s="22">
        <f>((FREQUENCY($C$7:$C$506,D12)-(SUM(E$7:E11))))</f>
        <v>0</v>
      </c>
      <c r="F12" s="22">
        <f t="shared" si="0"/>
        <v>0</v>
      </c>
    </row>
    <row r="13" spans="1:6">
      <c r="B13" s="44">
        <f>IF(Nut_StatusTool!D13=0,0,1)</f>
        <v>0</v>
      </c>
      <c r="C13" s="44">
        <f>COUNTIF(Nut_StatusTool!$D$7:$D$506,Nut_StatusTool!$D13)</f>
        <v>0</v>
      </c>
      <c r="D13" s="22">
        <v>6</v>
      </c>
      <c r="E13" s="22">
        <f>((FREQUENCY($C$7:$C$506,D13)-(SUM(E$7:E12))))</f>
        <v>0</v>
      </c>
      <c r="F13" s="22">
        <f t="shared" si="0"/>
        <v>0</v>
      </c>
    </row>
    <row r="14" spans="1:6">
      <c r="B14" s="44">
        <f>IF(Nut_StatusTool!D14=0,0,1)</f>
        <v>0</v>
      </c>
      <c r="C14" s="44">
        <f>COUNTIF(Nut_StatusTool!$D$7:$D$506,Nut_StatusTool!$D14)</f>
        <v>0</v>
      </c>
      <c r="D14" s="22">
        <v>7</v>
      </c>
      <c r="E14" s="22">
        <f>((FREQUENCY($C$7:$C$506,D14)-(SUM(E$7:E13))))</f>
        <v>0</v>
      </c>
      <c r="F14" s="22">
        <f t="shared" si="0"/>
        <v>0</v>
      </c>
    </row>
    <row r="15" spans="1:6">
      <c r="B15" s="44">
        <f>IF(Nut_StatusTool!D15=0,0,1)</f>
        <v>0</v>
      </c>
      <c r="C15" s="44">
        <f>COUNTIF(Nut_StatusTool!$D$7:$D$506,Nut_StatusTool!$D15)</f>
        <v>0</v>
      </c>
      <c r="D15" s="22">
        <v>8</v>
      </c>
      <c r="E15" s="22">
        <f>((FREQUENCY($C$7:$C$506,D15)-(SUM(E$7:E14))))</f>
        <v>0</v>
      </c>
      <c r="F15" s="22">
        <f t="shared" si="0"/>
        <v>0</v>
      </c>
    </row>
    <row r="16" spans="1:6">
      <c r="B16" s="44">
        <f>IF(Nut_StatusTool!D16=0,0,1)</f>
        <v>0</v>
      </c>
      <c r="C16" s="44">
        <f>COUNTIF(Nut_StatusTool!$D$7:$D$506,Nut_StatusTool!$D16)</f>
        <v>0</v>
      </c>
      <c r="D16" s="22">
        <v>9</v>
      </c>
      <c r="E16" s="22">
        <f>((FREQUENCY($C$7:$C$506,D16)-(SUM(E$7:E15))))</f>
        <v>0</v>
      </c>
      <c r="F16" s="22">
        <f t="shared" si="0"/>
        <v>0</v>
      </c>
    </row>
    <row r="17" spans="2:6">
      <c r="B17" s="44">
        <f>IF(Nut_StatusTool!D17=0,0,1)</f>
        <v>0</v>
      </c>
      <c r="C17" s="44">
        <f>COUNTIF(Nut_StatusTool!$D$7:$D$506,Nut_StatusTool!$D17)</f>
        <v>0</v>
      </c>
      <c r="D17" s="22">
        <v>10</v>
      </c>
      <c r="E17" s="22">
        <f>((FREQUENCY($C$7:$C$506,D17)-(SUM(E$7:E16))))</f>
        <v>0</v>
      </c>
      <c r="F17" s="22">
        <f t="shared" si="0"/>
        <v>0</v>
      </c>
    </row>
    <row r="18" spans="2:6">
      <c r="B18" s="44">
        <f>IF(Nut_StatusTool!D18=0,0,1)</f>
        <v>0</v>
      </c>
      <c r="C18" s="44">
        <f>COUNTIF(Nut_StatusTool!$D$7:$D$506,Nut_StatusTool!$D18)</f>
        <v>0</v>
      </c>
      <c r="D18" s="22">
        <v>11</v>
      </c>
      <c r="E18" s="22">
        <f>((FREQUENCY($C$7:$C$506,D18)-(SUM(E$7:E17))))</f>
        <v>0</v>
      </c>
      <c r="F18" s="22">
        <f t="shared" si="0"/>
        <v>0</v>
      </c>
    </row>
    <row r="19" spans="2:6">
      <c r="B19" s="44">
        <f>IF(Nut_StatusTool!D19=0,0,1)</f>
        <v>0</v>
      </c>
      <c r="C19" s="44">
        <f>COUNTIF(Nut_StatusTool!$D$7:$D$506,Nut_StatusTool!$D19)</f>
        <v>0</v>
      </c>
      <c r="D19" s="22">
        <v>12</v>
      </c>
      <c r="E19" s="22">
        <f>((FREQUENCY($C$7:$C$506,D19)-(SUM(E$7:E18))))</f>
        <v>0</v>
      </c>
      <c r="F19" s="22">
        <f t="shared" si="0"/>
        <v>0</v>
      </c>
    </row>
    <row r="20" spans="2:6">
      <c r="B20" s="44">
        <f>IF(Nut_StatusTool!D20=0,0,1)</f>
        <v>0</v>
      </c>
      <c r="C20" s="44">
        <f>COUNTIF(Nut_StatusTool!$D$7:$D$506,Nut_StatusTool!$D20)</f>
        <v>0</v>
      </c>
      <c r="D20" s="22">
        <v>13</v>
      </c>
      <c r="E20" s="22">
        <f>((FREQUENCY($C$7:$C$506,D20)-(SUM(E$7:E19))))</f>
        <v>0</v>
      </c>
      <c r="F20" s="22">
        <f t="shared" si="0"/>
        <v>0</v>
      </c>
    </row>
    <row r="21" spans="2:6">
      <c r="B21" s="44">
        <f>IF(Nut_StatusTool!D21=0,0,1)</f>
        <v>0</v>
      </c>
      <c r="C21" s="44">
        <f>COUNTIF(Nut_StatusTool!$D$7:$D$506,Nut_StatusTool!$D21)</f>
        <v>0</v>
      </c>
      <c r="D21" s="22">
        <v>14</v>
      </c>
      <c r="E21" s="22">
        <f>((FREQUENCY($C$7:$C$506,D21)-(SUM(E$7:E20))))</f>
        <v>0</v>
      </c>
      <c r="F21" s="22">
        <f t="shared" si="0"/>
        <v>0</v>
      </c>
    </row>
    <row r="22" spans="2:6">
      <c r="B22" s="44">
        <f>IF(Nut_StatusTool!D22=0,0,1)</f>
        <v>0</v>
      </c>
      <c r="C22" s="44">
        <f>COUNTIF(Nut_StatusTool!$D$7:$D$506,Nut_StatusTool!$D22)</f>
        <v>0</v>
      </c>
      <c r="D22" s="22">
        <v>15</v>
      </c>
      <c r="E22" s="22">
        <f>((FREQUENCY($C$7:$C$506,D22)-(SUM(E$7:E21))))</f>
        <v>0</v>
      </c>
      <c r="F22" s="22">
        <f t="shared" si="0"/>
        <v>0</v>
      </c>
    </row>
    <row r="23" spans="2:6">
      <c r="B23" s="44">
        <f>IF(Nut_StatusTool!D23=0,0,1)</f>
        <v>0</v>
      </c>
      <c r="C23" s="44">
        <f>COUNTIF(Nut_StatusTool!$D$7:$D$506,Nut_StatusTool!$D23)</f>
        <v>0</v>
      </c>
      <c r="D23" s="22">
        <v>16</v>
      </c>
      <c r="E23" s="22">
        <f>((FREQUENCY($C$7:$C$506,D23)-(SUM(E$7:E22))))</f>
        <v>0</v>
      </c>
      <c r="F23" s="22">
        <f t="shared" si="0"/>
        <v>0</v>
      </c>
    </row>
    <row r="24" spans="2:6">
      <c r="B24" s="44">
        <f>IF(Nut_StatusTool!D24=0,0,1)</f>
        <v>0</v>
      </c>
      <c r="C24" s="44">
        <f>COUNTIF(Nut_StatusTool!$D$7:$D$506,Nut_StatusTool!$D24)</f>
        <v>0</v>
      </c>
      <c r="D24" s="22">
        <v>17</v>
      </c>
      <c r="E24" s="22">
        <f>((FREQUENCY($C$7:$C$506,D24)-(SUM(E$7:E23))))</f>
        <v>0</v>
      </c>
      <c r="F24" s="22">
        <f t="shared" si="0"/>
        <v>0</v>
      </c>
    </row>
    <row r="25" spans="2:6">
      <c r="B25" s="44">
        <f>IF(Nut_StatusTool!D25=0,0,1)</f>
        <v>0</v>
      </c>
      <c r="C25" s="44">
        <f>COUNTIF(Nut_StatusTool!$D$7:$D$506,Nut_StatusTool!$D25)</f>
        <v>0</v>
      </c>
      <c r="D25" s="22">
        <v>18</v>
      </c>
      <c r="E25" s="22">
        <f>((FREQUENCY($C$7:$C$506,D25)-(SUM(E$7:E24))))</f>
        <v>0</v>
      </c>
      <c r="F25" s="22">
        <f t="shared" si="0"/>
        <v>0</v>
      </c>
    </row>
    <row r="26" spans="2:6">
      <c r="B26" s="44">
        <f>IF(Nut_StatusTool!D26=0,0,1)</f>
        <v>0</v>
      </c>
      <c r="C26" s="44">
        <f>COUNTIF(Nut_StatusTool!$D$7:$D$506,Nut_StatusTool!$D26)</f>
        <v>0</v>
      </c>
      <c r="D26" s="22">
        <v>19</v>
      </c>
      <c r="E26" s="22">
        <f>((FREQUENCY($C$7:$C$506,D26)-(SUM(E$7:E25))))</f>
        <v>0</v>
      </c>
      <c r="F26" s="22">
        <f t="shared" si="0"/>
        <v>0</v>
      </c>
    </row>
    <row r="27" spans="2:6">
      <c r="B27" s="44">
        <f>IF(Nut_StatusTool!D27=0,0,1)</f>
        <v>0</v>
      </c>
      <c r="C27" s="44">
        <f>COUNTIF(Nut_StatusTool!$D$7:$D$506,Nut_StatusTool!$D27)</f>
        <v>0</v>
      </c>
      <c r="D27" s="22">
        <v>20</v>
      </c>
      <c r="E27" s="22">
        <f>((FREQUENCY($C$7:$C$506,D27)-(SUM(E$7:E26))))</f>
        <v>0</v>
      </c>
      <c r="F27" s="22">
        <f t="shared" si="0"/>
        <v>0</v>
      </c>
    </row>
    <row r="28" spans="2:6">
      <c r="B28" s="44">
        <f>IF(Nut_StatusTool!D28=0,0,1)</f>
        <v>0</v>
      </c>
      <c r="C28" s="44">
        <f>COUNTIF(Nut_StatusTool!$D$7:$D$506,Nut_StatusTool!$D28)</f>
        <v>0</v>
      </c>
    </row>
    <row r="29" spans="2:6">
      <c r="B29" s="44">
        <f>IF(Nut_StatusTool!D29=0,0,1)</f>
        <v>0</v>
      </c>
      <c r="C29" s="44">
        <f>COUNTIF(Nut_StatusTool!$D$7:$D$506,Nut_StatusTool!$D29)</f>
        <v>0</v>
      </c>
    </row>
    <row r="30" spans="2:6">
      <c r="B30" s="44">
        <f>IF(Nut_StatusTool!D30=0,0,1)</f>
        <v>0</v>
      </c>
      <c r="C30" s="44">
        <f>COUNTIF(Nut_StatusTool!$D$7:$D$506,Nut_StatusTool!$D30)</f>
        <v>0</v>
      </c>
    </row>
    <row r="31" spans="2:6">
      <c r="B31" s="44">
        <f>IF(Nut_StatusTool!D31=0,0,1)</f>
        <v>0</v>
      </c>
      <c r="C31" s="44">
        <f>COUNTIF(Nut_StatusTool!$D$7:$D$506,Nut_StatusTool!$D31)</f>
        <v>0</v>
      </c>
    </row>
    <row r="32" spans="2:6">
      <c r="B32" s="44">
        <f>IF(Nut_StatusTool!D32=0,0,1)</f>
        <v>0</v>
      </c>
      <c r="C32" s="44">
        <f>COUNTIF(Nut_StatusTool!$D$7:$D$506,Nut_StatusTool!$D32)</f>
        <v>0</v>
      </c>
    </row>
    <row r="33" spans="2:3">
      <c r="B33" s="44">
        <f>IF(Nut_StatusTool!D33=0,0,1)</f>
        <v>0</v>
      </c>
      <c r="C33" s="44">
        <f>COUNTIF(Nut_StatusTool!$D$7:$D$506,Nut_StatusTool!$D33)</f>
        <v>0</v>
      </c>
    </row>
    <row r="34" spans="2:3">
      <c r="B34" s="44">
        <f>IF(Nut_StatusTool!D34=0,0,1)</f>
        <v>0</v>
      </c>
      <c r="C34" s="44">
        <f>COUNTIF(Nut_StatusTool!$D$7:$D$506,Nut_StatusTool!$D34)</f>
        <v>0</v>
      </c>
    </row>
    <row r="35" spans="2:3">
      <c r="B35" s="44">
        <f>IF(Nut_StatusTool!D35=0,0,1)</f>
        <v>0</v>
      </c>
      <c r="C35" s="44">
        <f>COUNTIF(Nut_StatusTool!$D$7:$D$506,Nut_StatusTool!$D35)</f>
        <v>0</v>
      </c>
    </row>
    <row r="36" spans="2:3">
      <c r="B36" s="44">
        <f>IF(Nut_StatusTool!D36=0,0,1)</f>
        <v>0</v>
      </c>
      <c r="C36" s="44">
        <f>COUNTIF(Nut_StatusTool!$D$7:$D$506,Nut_StatusTool!$D36)</f>
        <v>0</v>
      </c>
    </row>
    <row r="37" spans="2:3">
      <c r="B37" s="44">
        <f>IF(Nut_StatusTool!D37=0,0,1)</f>
        <v>0</v>
      </c>
      <c r="C37" s="44">
        <f>COUNTIF(Nut_StatusTool!$D$7:$D$506,Nut_StatusTool!$D37)</f>
        <v>0</v>
      </c>
    </row>
    <row r="38" spans="2:3">
      <c r="B38" s="44">
        <f>IF(Nut_StatusTool!D38=0,0,1)</f>
        <v>0</v>
      </c>
      <c r="C38" s="44">
        <f>COUNTIF(Nut_StatusTool!$D$7:$D$506,Nut_StatusTool!$D38)</f>
        <v>0</v>
      </c>
    </row>
    <row r="39" spans="2:3">
      <c r="B39" s="44">
        <f>IF(Nut_StatusTool!D39=0,0,1)</f>
        <v>0</v>
      </c>
      <c r="C39" s="44">
        <f>COUNTIF(Nut_StatusTool!$D$7:$D$506,Nut_StatusTool!$D39)</f>
        <v>0</v>
      </c>
    </row>
    <row r="40" spans="2:3">
      <c r="B40" s="44">
        <f>IF(Nut_StatusTool!D40=0,0,1)</f>
        <v>0</v>
      </c>
      <c r="C40" s="44">
        <f>COUNTIF(Nut_StatusTool!$D$7:$D$506,Nut_StatusTool!$D40)</f>
        <v>0</v>
      </c>
    </row>
    <row r="41" spans="2:3">
      <c r="B41" s="44">
        <f>IF(Nut_StatusTool!D41=0,0,1)</f>
        <v>0</v>
      </c>
      <c r="C41" s="44">
        <f>COUNTIF(Nut_StatusTool!$D$7:$D$506,Nut_StatusTool!$D41)</f>
        <v>0</v>
      </c>
    </row>
    <row r="42" spans="2:3">
      <c r="B42" s="44">
        <f>IF(Nut_StatusTool!D42=0,0,1)</f>
        <v>0</v>
      </c>
      <c r="C42" s="44">
        <f>COUNTIF(Nut_StatusTool!$D$7:$D$506,Nut_StatusTool!$D42)</f>
        <v>0</v>
      </c>
    </row>
    <row r="43" spans="2:3">
      <c r="B43" s="44">
        <f>IF(Nut_StatusTool!D43=0,0,1)</f>
        <v>0</v>
      </c>
      <c r="C43" s="44">
        <f>COUNTIF(Nut_StatusTool!$D$7:$D$506,Nut_StatusTool!$D43)</f>
        <v>0</v>
      </c>
    </row>
    <row r="44" spans="2:3">
      <c r="B44" s="44">
        <f>IF(Nut_StatusTool!D44=0,0,1)</f>
        <v>0</v>
      </c>
      <c r="C44" s="44">
        <f>COUNTIF(Nut_StatusTool!$D$7:$D$506,Nut_StatusTool!$D44)</f>
        <v>0</v>
      </c>
    </row>
    <row r="45" spans="2:3">
      <c r="B45" s="44">
        <f>IF(Nut_StatusTool!D45=0,0,1)</f>
        <v>0</v>
      </c>
      <c r="C45" s="44">
        <f>COUNTIF(Nut_StatusTool!$D$7:$D$506,Nut_StatusTool!$D45)</f>
        <v>0</v>
      </c>
    </row>
    <row r="46" spans="2:3">
      <c r="B46" s="44">
        <f>IF(Nut_StatusTool!D46=0,0,1)</f>
        <v>0</v>
      </c>
      <c r="C46" s="44">
        <f>COUNTIF(Nut_StatusTool!$D$7:$D$506,Nut_StatusTool!$D46)</f>
        <v>0</v>
      </c>
    </row>
    <row r="47" spans="2:3">
      <c r="B47" s="44">
        <f>IF(Nut_StatusTool!D47=0,0,1)</f>
        <v>0</v>
      </c>
      <c r="C47" s="44">
        <f>COUNTIF(Nut_StatusTool!$D$7:$D$506,Nut_StatusTool!$D47)</f>
        <v>0</v>
      </c>
    </row>
    <row r="48" spans="2:3">
      <c r="B48" s="44">
        <f>IF(Nut_StatusTool!D48=0,0,1)</f>
        <v>0</v>
      </c>
      <c r="C48" s="44">
        <f>COUNTIF(Nut_StatusTool!$D$7:$D$506,Nut_StatusTool!$D48)</f>
        <v>0</v>
      </c>
    </row>
    <row r="49" spans="2:3">
      <c r="B49" s="44">
        <f>IF(Nut_StatusTool!D49=0,0,1)</f>
        <v>0</v>
      </c>
      <c r="C49" s="44">
        <f>COUNTIF(Nut_StatusTool!$D$7:$D$506,Nut_StatusTool!$D49)</f>
        <v>0</v>
      </c>
    </row>
    <row r="50" spans="2:3">
      <c r="B50" s="44">
        <f>IF(Nut_StatusTool!D50=0,0,1)</f>
        <v>0</v>
      </c>
      <c r="C50" s="44">
        <f>COUNTIF(Nut_StatusTool!$D$7:$D$506,Nut_StatusTool!$D50)</f>
        <v>0</v>
      </c>
    </row>
    <row r="51" spans="2:3">
      <c r="B51" s="44">
        <f>IF(Nut_StatusTool!D51=0,0,1)</f>
        <v>0</v>
      </c>
      <c r="C51" s="44">
        <f>COUNTIF(Nut_StatusTool!$D$7:$D$506,Nut_StatusTool!$D51)</f>
        <v>0</v>
      </c>
    </row>
    <row r="52" spans="2:3">
      <c r="B52" s="44">
        <f>IF(Nut_StatusTool!D52=0,0,1)</f>
        <v>0</v>
      </c>
      <c r="C52" s="44">
        <f>COUNTIF(Nut_StatusTool!$D$7:$D$506,Nut_StatusTool!$D52)</f>
        <v>0</v>
      </c>
    </row>
    <row r="53" spans="2:3">
      <c r="B53" s="44">
        <f>IF(Nut_StatusTool!D53=0,0,1)</f>
        <v>0</v>
      </c>
      <c r="C53" s="44">
        <f>COUNTIF(Nut_StatusTool!$D$7:$D$506,Nut_StatusTool!$D53)</f>
        <v>0</v>
      </c>
    </row>
    <row r="54" spans="2:3">
      <c r="B54" s="44">
        <f>IF(Nut_StatusTool!D54=0,0,1)</f>
        <v>0</v>
      </c>
      <c r="C54" s="44">
        <f>COUNTIF(Nut_StatusTool!$D$7:$D$506,Nut_StatusTool!$D54)</f>
        <v>0</v>
      </c>
    </row>
    <row r="55" spans="2:3">
      <c r="B55" s="44">
        <f>IF(Nut_StatusTool!D55=0,0,1)</f>
        <v>0</v>
      </c>
      <c r="C55" s="44">
        <f>COUNTIF(Nut_StatusTool!$D$7:$D$506,Nut_StatusTool!$D55)</f>
        <v>0</v>
      </c>
    </row>
    <row r="56" spans="2:3">
      <c r="B56" s="44">
        <f>IF(Nut_StatusTool!D56=0,0,1)</f>
        <v>0</v>
      </c>
      <c r="C56" s="44">
        <f>COUNTIF(Nut_StatusTool!$D$7:$D$506,Nut_StatusTool!$D56)</f>
        <v>0</v>
      </c>
    </row>
    <row r="57" spans="2:3">
      <c r="B57" s="44">
        <f>IF(Nut_StatusTool!D57=0,0,1)</f>
        <v>0</v>
      </c>
      <c r="C57" s="44">
        <f>COUNTIF(Nut_StatusTool!$D$7:$D$506,Nut_StatusTool!$D57)</f>
        <v>0</v>
      </c>
    </row>
    <row r="58" spans="2:3">
      <c r="B58" s="44">
        <f>IF(Nut_StatusTool!D58=0,0,1)</f>
        <v>0</v>
      </c>
      <c r="C58" s="44">
        <f>COUNTIF(Nut_StatusTool!$D$7:$D$506,Nut_StatusTool!$D58)</f>
        <v>0</v>
      </c>
    </row>
    <row r="59" spans="2:3">
      <c r="B59" s="44">
        <f>IF(Nut_StatusTool!D59=0,0,1)</f>
        <v>0</v>
      </c>
      <c r="C59" s="44">
        <f>COUNTIF(Nut_StatusTool!$D$7:$D$506,Nut_StatusTool!$D59)</f>
        <v>0</v>
      </c>
    </row>
    <row r="60" spans="2:3">
      <c r="B60" s="44">
        <f>IF(Nut_StatusTool!D60=0,0,1)</f>
        <v>0</v>
      </c>
      <c r="C60" s="44">
        <f>COUNTIF(Nut_StatusTool!$D$7:$D$506,Nut_StatusTool!$D60)</f>
        <v>0</v>
      </c>
    </row>
    <row r="61" spans="2:3">
      <c r="B61" s="44">
        <f>IF(Nut_StatusTool!D61=0,0,1)</f>
        <v>0</v>
      </c>
      <c r="C61" s="44">
        <f>COUNTIF(Nut_StatusTool!$D$7:$D$506,Nut_StatusTool!$D61)</f>
        <v>0</v>
      </c>
    </row>
    <row r="62" spans="2:3">
      <c r="B62" s="44">
        <f>IF(Nut_StatusTool!D62=0,0,1)</f>
        <v>0</v>
      </c>
      <c r="C62" s="44">
        <f>COUNTIF(Nut_StatusTool!$D$7:$D$506,Nut_StatusTool!$D62)</f>
        <v>0</v>
      </c>
    </row>
    <row r="63" spans="2:3">
      <c r="B63" s="44">
        <f>IF(Nut_StatusTool!D63=0,0,1)</f>
        <v>0</v>
      </c>
      <c r="C63" s="44">
        <f>COUNTIF(Nut_StatusTool!$D$7:$D$506,Nut_StatusTool!$D63)</f>
        <v>0</v>
      </c>
    </row>
    <row r="64" spans="2:3">
      <c r="B64" s="44">
        <f>IF(Nut_StatusTool!D64=0,0,1)</f>
        <v>0</v>
      </c>
      <c r="C64" s="44">
        <f>COUNTIF(Nut_StatusTool!$D$7:$D$506,Nut_StatusTool!$D64)</f>
        <v>0</v>
      </c>
    </row>
    <row r="65" spans="2:3">
      <c r="B65" s="44">
        <f>IF(Nut_StatusTool!D65=0,0,1)</f>
        <v>0</v>
      </c>
      <c r="C65" s="44">
        <f>COUNTIF(Nut_StatusTool!$D$7:$D$506,Nut_StatusTool!$D65)</f>
        <v>0</v>
      </c>
    </row>
    <row r="66" spans="2:3">
      <c r="B66" s="44">
        <f>IF(Nut_StatusTool!D66=0,0,1)</f>
        <v>0</v>
      </c>
      <c r="C66" s="44">
        <f>COUNTIF(Nut_StatusTool!$D$7:$D$506,Nut_StatusTool!$D66)</f>
        <v>0</v>
      </c>
    </row>
    <row r="67" spans="2:3">
      <c r="B67" s="44">
        <f>IF(Nut_StatusTool!D67=0,0,1)</f>
        <v>0</v>
      </c>
      <c r="C67" s="44">
        <f>COUNTIF(Nut_StatusTool!$D$7:$D$506,Nut_StatusTool!$D67)</f>
        <v>0</v>
      </c>
    </row>
    <row r="68" spans="2:3">
      <c r="B68" s="44">
        <f>IF(Nut_StatusTool!D68=0,0,1)</f>
        <v>0</v>
      </c>
      <c r="C68" s="44">
        <f>COUNTIF(Nut_StatusTool!$D$7:$D$506,Nut_StatusTool!$D68)</f>
        <v>0</v>
      </c>
    </row>
    <row r="69" spans="2:3">
      <c r="B69" s="44">
        <f>IF(Nut_StatusTool!D69=0,0,1)</f>
        <v>0</v>
      </c>
      <c r="C69" s="44">
        <f>COUNTIF(Nut_StatusTool!$D$7:$D$506,Nut_StatusTool!$D69)</f>
        <v>0</v>
      </c>
    </row>
    <row r="70" spans="2:3">
      <c r="B70" s="44">
        <f>IF(Nut_StatusTool!D70=0,0,1)</f>
        <v>0</v>
      </c>
      <c r="C70" s="44">
        <f>COUNTIF(Nut_StatusTool!$D$7:$D$506,Nut_StatusTool!$D70)</f>
        <v>0</v>
      </c>
    </row>
    <row r="71" spans="2:3">
      <c r="B71" s="44">
        <f>IF(Nut_StatusTool!D71=0,0,1)</f>
        <v>0</v>
      </c>
      <c r="C71" s="44">
        <f>COUNTIF(Nut_StatusTool!$D$7:$D$506,Nut_StatusTool!$D71)</f>
        <v>0</v>
      </c>
    </row>
    <row r="72" spans="2:3">
      <c r="B72" s="44">
        <f>IF(Nut_StatusTool!D72=0,0,1)</f>
        <v>0</v>
      </c>
      <c r="C72" s="44">
        <f>COUNTIF(Nut_StatusTool!$D$7:$D$506,Nut_StatusTool!$D72)</f>
        <v>0</v>
      </c>
    </row>
    <row r="73" spans="2:3">
      <c r="B73" s="44">
        <f>IF(Nut_StatusTool!D73=0,0,1)</f>
        <v>0</v>
      </c>
      <c r="C73" s="44">
        <f>COUNTIF(Nut_StatusTool!$D$7:$D$506,Nut_StatusTool!$D73)</f>
        <v>0</v>
      </c>
    </row>
    <row r="74" spans="2:3">
      <c r="B74" s="44">
        <f>IF(Nut_StatusTool!D74=0,0,1)</f>
        <v>0</v>
      </c>
      <c r="C74" s="44">
        <f>COUNTIF(Nut_StatusTool!$D$7:$D$506,Nut_StatusTool!$D74)</f>
        <v>0</v>
      </c>
    </row>
    <row r="75" spans="2:3">
      <c r="B75" s="44">
        <f>IF(Nut_StatusTool!D75=0,0,1)</f>
        <v>0</v>
      </c>
      <c r="C75" s="44">
        <f>COUNTIF(Nut_StatusTool!$D$7:$D$506,Nut_StatusTool!$D75)</f>
        <v>0</v>
      </c>
    </row>
    <row r="76" spans="2:3">
      <c r="B76" s="44">
        <f>IF(Nut_StatusTool!D76=0,0,1)</f>
        <v>0</v>
      </c>
      <c r="C76" s="44">
        <f>COUNTIF(Nut_StatusTool!$D$7:$D$506,Nut_StatusTool!$D76)</f>
        <v>0</v>
      </c>
    </row>
    <row r="77" spans="2:3">
      <c r="B77" s="44">
        <f>IF(Nut_StatusTool!D77=0,0,1)</f>
        <v>0</v>
      </c>
      <c r="C77" s="44">
        <f>COUNTIF(Nut_StatusTool!$D$7:$D$506,Nut_StatusTool!$D77)</f>
        <v>0</v>
      </c>
    </row>
    <row r="78" spans="2:3">
      <c r="B78" s="44">
        <f>IF(Nut_StatusTool!D78=0,0,1)</f>
        <v>0</v>
      </c>
      <c r="C78" s="44">
        <f>COUNTIF(Nut_StatusTool!$D$7:$D$506,Nut_StatusTool!$D78)</f>
        <v>0</v>
      </c>
    </row>
    <row r="79" spans="2:3">
      <c r="B79" s="44">
        <f>IF(Nut_StatusTool!D79=0,0,1)</f>
        <v>0</v>
      </c>
      <c r="C79" s="44">
        <f>COUNTIF(Nut_StatusTool!$D$7:$D$506,Nut_StatusTool!$D79)</f>
        <v>0</v>
      </c>
    </row>
    <row r="80" spans="2:3">
      <c r="B80" s="44">
        <f>IF(Nut_StatusTool!D80=0,0,1)</f>
        <v>0</v>
      </c>
      <c r="C80" s="44">
        <f>COUNTIF(Nut_StatusTool!$D$7:$D$506,Nut_StatusTool!$D80)</f>
        <v>0</v>
      </c>
    </row>
    <row r="81" spans="2:3">
      <c r="B81" s="44">
        <f>IF(Nut_StatusTool!D81=0,0,1)</f>
        <v>0</v>
      </c>
      <c r="C81" s="44">
        <f>COUNTIF(Nut_StatusTool!$D$7:$D$506,Nut_StatusTool!$D81)</f>
        <v>0</v>
      </c>
    </row>
    <row r="82" spans="2:3">
      <c r="B82" s="44">
        <f>IF(Nut_StatusTool!D82=0,0,1)</f>
        <v>0</v>
      </c>
      <c r="C82" s="44">
        <f>COUNTIF(Nut_StatusTool!$D$7:$D$506,Nut_StatusTool!$D82)</f>
        <v>0</v>
      </c>
    </row>
    <row r="83" spans="2:3">
      <c r="B83" s="44">
        <f>IF(Nut_StatusTool!D83=0,0,1)</f>
        <v>0</v>
      </c>
      <c r="C83" s="44">
        <f>COUNTIF(Nut_StatusTool!$D$7:$D$506,Nut_StatusTool!$D83)</f>
        <v>0</v>
      </c>
    </row>
    <row r="84" spans="2:3">
      <c r="B84" s="44">
        <f>IF(Nut_StatusTool!D84=0,0,1)</f>
        <v>0</v>
      </c>
      <c r="C84" s="44">
        <f>COUNTIF(Nut_StatusTool!$D$7:$D$506,Nut_StatusTool!$D84)</f>
        <v>0</v>
      </c>
    </row>
    <row r="85" spans="2:3">
      <c r="B85" s="44">
        <f>IF(Nut_StatusTool!D85=0,0,1)</f>
        <v>0</v>
      </c>
      <c r="C85" s="44">
        <f>COUNTIF(Nut_StatusTool!$D$7:$D$506,Nut_StatusTool!$D85)</f>
        <v>0</v>
      </c>
    </row>
    <row r="86" spans="2:3">
      <c r="B86" s="44">
        <f>IF(Nut_StatusTool!D86=0,0,1)</f>
        <v>0</v>
      </c>
      <c r="C86" s="44">
        <f>COUNTIF(Nut_StatusTool!$D$7:$D$506,Nut_StatusTool!$D86)</f>
        <v>0</v>
      </c>
    </row>
    <row r="87" spans="2:3">
      <c r="B87" s="44">
        <f>IF(Nut_StatusTool!D87=0,0,1)</f>
        <v>0</v>
      </c>
      <c r="C87" s="44">
        <f>COUNTIF(Nut_StatusTool!$D$7:$D$506,Nut_StatusTool!$D87)</f>
        <v>0</v>
      </c>
    </row>
    <row r="88" spans="2:3">
      <c r="B88" s="44">
        <f>IF(Nut_StatusTool!D88=0,0,1)</f>
        <v>0</v>
      </c>
      <c r="C88" s="44">
        <f>COUNTIF(Nut_StatusTool!$D$7:$D$506,Nut_StatusTool!$D88)</f>
        <v>0</v>
      </c>
    </row>
    <row r="89" spans="2:3">
      <c r="B89" s="44">
        <f>IF(Nut_StatusTool!D89=0,0,1)</f>
        <v>0</v>
      </c>
      <c r="C89" s="44">
        <f>COUNTIF(Nut_StatusTool!$D$7:$D$506,Nut_StatusTool!$D89)</f>
        <v>0</v>
      </c>
    </row>
    <row r="90" spans="2:3">
      <c r="B90" s="44">
        <f>IF(Nut_StatusTool!D90=0,0,1)</f>
        <v>0</v>
      </c>
      <c r="C90" s="44">
        <f>COUNTIF(Nut_StatusTool!$D$7:$D$506,Nut_StatusTool!$D90)</f>
        <v>0</v>
      </c>
    </row>
    <row r="91" spans="2:3">
      <c r="B91" s="44">
        <f>IF(Nut_StatusTool!D91=0,0,1)</f>
        <v>0</v>
      </c>
      <c r="C91" s="44">
        <f>COUNTIF(Nut_StatusTool!$D$7:$D$506,Nut_StatusTool!$D91)</f>
        <v>0</v>
      </c>
    </row>
    <row r="92" spans="2:3">
      <c r="B92" s="44">
        <f>IF(Nut_StatusTool!D92=0,0,1)</f>
        <v>0</v>
      </c>
      <c r="C92" s="44">
        <f>COUNTIF(Nut_StatusTool!$D$7:$D$506,Nut_StatusTool!$D92)</f>
        <v>0</v>
      </c>
    </row>
    <row r="93" spans="2:3">
      <c r="B93" s="44">
        <f>IF(Nut_StatusTool!D93=0,0,1)</f>
        <v>0</v>
      </c>
      <c r="C93" s="44">
        <f>COUNTIF(Nut_StatusTool!$D$7:$D$506,Nut_StatusTool!$D93)</f>
        <v>0</v>
      </c>
    </row>
    <row r="94" spans="2:3">
      <c r="B94" s="44">
        <f>IF(Nut_StatusTool!D94=0,0,1)</f>
        <v>0</v>
      </c>
      <c r="C94" s="44">
        <f>COUNTIF(Nut_StatusTool!$D$7:$D$506,Nut_StatusTool!$D94)</f>
        <v>0</v>
      </c>
    </row>
    <row r="95" spans="2:3">
      <c r="B95" s="44">
        <f>IF(Nut_StatusTool!D95=0,0,1)</f>
        <v>0</v>
      </c>
      <c r="C95" s="44">
        <f>COUNTIF(Nut_StatusTool!$D$7:$D$506,Nut_StatusTool!$D95)</f>
        <v>0</v>
      </c>
    </row>
    <row r="96" spans="2:3">
      <c r="B96" s="44">
        <f>IF(Nut_StatusTool!D96=0,0,1)</f>
        <v>0</v>
      </c>
      <c r="C96" s="44">
        <f>COUNTIF(Nut_StatusTool!$D$7:$D$506,Nut_StatusTool!$D96)</f>
        <v>0</v>
      </c>
    </row>
    <row r="97" spans="2:3">
      <c r="B97" s="44">
        <f>IF(Nut_StatusTool!D97=0,0,1)</f>
        <v>0</v>
      </c>
      <c r="C97" s="44">
        <f>COUNTIF(Nut_StatusTool!$D$7:$D$506,Nut_StatusTool!$D97)</f>
        <v>0</v>
      </c>
    </row>
    <row r="98" spans="2:3">
      <c r="B98" s="44">
        <f>IF(Nut_StatusTool!D98=0,0,1)</f>
        <v>0</v>
      </c>
      <c r="C98" s="44">
        <f>COUNTIF(Nut_StatusTool!$D$7:$D$506,Nut_StatusTool!$D98)</f>
        <v>0</v>
      </c>
    </row>
    <row r="99" spans="2:3">
      <c r="B99" s="44">
        <f>IF(Nut_StatusTool!D99=0,0,1)</f>
        <v>0</v>
      </c>
      <c r="C99" s="44">
        <f>COUNTIF(Nut_StatusTool!$D$7:$D$506,Nut_StatusTool!$D99)</f>
        <v>0</v>
      </c>
    </row>
    <row r="100" spans="2:3">
      <c r="B100" s="44">
        <f>IF(Nut_StatusTool!D100=0,0,1)</f>
        <v>0</v>
      </c>
      <c r="C100" s="44">
        <f>COUNTIF(Nut_StatusTool!$D$7:$D$506,Nut_StatusTool!$D100)</f>
        <v>0</v>
      </c>
    </row>
    <row r="101" spans="2:3">
      <c r="B101" s="44">
        <f>IF(Nut_StatusTool!D101=0,0,1)</f>
        <v>0</v>
      </c>
      <c r="C101" s="44">
        <f>COUNTIF(Nut_StatusTool!$D$7:$D$506,Nut_StatusTool!$D101)</f>
        <v>0</v>
      </c>
    </row>
    <row r="102" spans="2:3">
      <c r="B102" s="44">
        <f>IF(Nut_StatusTool!D102=0,0,1)</f>
        <v>0</v>
      </c>
      <c r="C102" s="44">
        <f>COUNTIF(Nut_StatusTool!$D$7:$D$506,Nut_StatusTool!$D102)</f>
        <v>0</v>
      </c>
    </row>
    <row r="103" spans="2:3">
      <c r="B103" s="44">
        <f>IF(Nut_StatusTool!D103=0,0,1)</f>
        <v>0</v>
      </c>
      <c r="C103" s="44">
        <f>COUNTIF(Nut_StatusTool!$D$7:$D$506,Nut_StatusTool!$D103)</f>
        <v>0</v>
      </c>
    </row>
    <row r="104" spans="2:3">
      <c r="B104" s="44">
        <f>IF(Nut_StatusTool!D104=0,0,1)</f>
        <v>0</v>
      </c>
      <c r="C104" s="44">
        <f>COUNTIF(Nut_StatusTool!$D$7:$D$506,Nut_StatusTool!$D104)</f>
        <v>0</v>
      </c>
    </row>
    <row r="105" spans="2:3">
      <c r="B105" s="44">
        <f>IF(Nut_StatusTool!D105=0,0,1)</f>
        <v>0</v>
      </c>
      <c r="C105" s="44">
        <f>COUNTIF(Nut_StatusTool!$D$7:$D$506,Nut_StatusTool!$D105)</f>
        <v>0</v>
      </c>
    </row>
    <row r="106" spans="2:3">
      <c r="B106" s="44">
        <f>IF(Nut_StatusTool!D106=0,0,1)</f>
        <v>0</v>
      </c>
      <c r="C106" s="44">
        <f>COUNTIF(Nut_StatusTool!$D$7:$D$506,Nut_StatusTool!$D106)</f>
        <v>0</v>
      </c>
    </row>
    <row r="107" spans="2:3">
      <c r="B107" s="44">
        <f>IF(Nut_StatusTool!D107=0,0,1)</f>
        <v>0</v>
      </c>
      <c r="C107" s="44">
        <f>COUNTIF(Nut_StatusTool!$D$7:$D$506,Nut_StatusTool!$D107)</f>
        <v>0</v>
      </c>
    </row>
    <row r="108" spans="2:3">
      <c r="B108" s="44">
        <f>IF(Nut_StatusTool!D108=0,0,1)</f>
        <v>0</v>
      </c>
      <c r="C108" s="44">
        <f>COUNTIF(Nut_StatusTool!$D$7:$D$506,Nut_StatusTool!$D108)</f>
        <v>0</v>
      </c>
    </row>
    <row r="109" spans="2:3">
      <c r="B109" s="44">
        <f>IF(Nut_StatusTool!D109=0,0,1)</f>
        <v>0</v>
      </c>
      <c r="C109" s="44">
        <f>COUNTIF(Nut_StatusTool!$D$7:$D$506,Nut_StatusTool!$D109)</f>
        <v>0</v>
      </c>
    </row>
    <row r="110" spans="2:3">
      <c r="B110" s="44">
        <f>IF(Nut_StatusTool!D110=0,0,1)</f>
        <v>0</v>
      </c>
      <c r="C110" s="44">
        <f>COUNTIF(Nut_StatusTool!$D$7:$D$506,Nut_StatusTool!$D110)</f>
        <v>0</v>
      </c>
    </row>
    <row r="111" spans="2:3">
      <c r="B111" s="44">
        <f>IF(Nut_StatusTool!D111=0,0,1)</f>
        <v>0</v>
      </c>
      <c r="C111" s="44">
        <f>COUNTIF(Nut_StatusTool!$D$7:$D$506,Nut_StatusTool!$D111)</f>
        <v>0</v>
      </c>
    </row>
    <row r="112" spans="2:3">
      <c r="B112" s="44">
        <f>IF(Nut_StatusTool!D112=0,0,1)</f>
        <v>0</v>
      </c>
      <c r="C112" s="44">
        <f>COUNTIF(Nut_StatusTool!$D$7:$D$506,Nut_StatusTool!$D112)</f>
        <v>0</v>
      </c>
    </row>
    <row r="113" spans="2:3">
      <c r="B113" s="44">
        <f>IF(Nut_StatusTool!D113=0,0,1)</f>
        <v>0</v>
      </c>
      <c r="C113" s="44">
        <f>COUNTIF(Nut_StatusTool!$D$7:$D$506,Nut_StatusTool!$D113)</f>
        <v>0</v>
      </c>
    </row>
    <row r="114" spans="2:3">
      <c r="B114" s="44">
        <f>IF(Nut_StatusTool!D114=0,0,1)</f>
        <v>0</v>
      </c>
      <c r="C114" s="44">
        <f>COUNTIF(Nut_StatusTool!$D$7:$D$506,Nut_StatusTool!$D114)</f>
        <v>0</v>
      </c>
    </row>
    <row r="115" spans="2:3">
      <c r="B115" s="44">
        <f>IF(Nut_StatusTool!D115=0,0,1)</f>
        <v>0</v>
      </c>
      <c r="C115" s="44">
        <f>COUNTIF(Nut_StatusTool!$D$7:$D$506,Nut_StatusTool!$D115)</f>
        <v>0</v>
      </c>
    </row>
    <row r="116" spans="2:3">
      <c r="B116" s="44">
        <f>IF(Nut_StatusTool!D116=0,0,1)</f>
        <v>0</v>
      </c>
      <c r="C116" s="44">
        <f>COUNTIF(Nut_StatusTool!$D$7:$D$506,Nut_StatusTool!$D116)</f>
        <v>0</v>
      </c>
    </row>
    <row r="117" spans="2:3">
      <c r="B117" s="44">
        <f>IF(Nut_StatusTool!D117=0,0,1)</f>
        <v>0</v>
      </c>
      <c r="C117" s="44">
        <f>COUNTIF(Nut_StatusTool!$D$7:$D$506,Nut_StatusTool!$D117)</f>
        <v>0</v>
      </c>
    </row>
    <row r="118" spans="2:3">
      <c r="B118" s="44">
        <f>IF(Nut_StatusTool!D118=0,0,1)</f>
        <v>0</v>
      </c>
      <c r="C118" s="44">
        <f>COUNTIF(Nut_StatusTool!$D$7:$D$506,Nut_StatusTool!$D118)</f>
        <v>0</v>
      </c>
    </row>
    <row r="119" spans="2:3">
      <c r="B119" s="44">
        <f>IF(Nut_StatusTool!D119=0,0,1)</f>
        <v>0</v>
      </c>
      <c r="C119" s="44">
        <f>COUNTIF(Nut_StatusTool!$D$7:$D$506,Nut_StatusTool!$D119)</f>
        <v>0</v>
      </c>
    </row>
    <row r="120" spans="2:3">
      <c r="B120" s="44">
        <f>IF(Nut_StatusTool!D120=0,0,1)</f>
        <v>0</v>
      </c>
      <c r="C120" s="44">
        <f>COUNTIF(Nut_StatusTool!$D$7:$D$506,Nut_StatusTool!$D120)</f>
        <v>0</v>
      </c>
    </row>
    <row r="121" spans="2:3">
      <c r="B121" s="44">
        <f>IF(Nut_StatusTool!D121=0,0,1)</f>
        <v>0</v>
      </c>
      <c r="C121" s="44">
        <f>COUNTIF(Nut_StatusTool!$D$7:$D$506,Nut_StatusTool!$D121)</f>
        <v>0</v>
      </c>
    </row>
    <row r="122" spans="2:3">
      <c r="B122" s="44">
        <f>IF(Nut_StatusTool!D122=0,0,1)</f>
        <v>0</v>
      </c>
      <c r="C122" s="44">
        <f>COUNTIF(Nut_StatusTool!$D$7:$D$506,Nut_StatusTool!$D122)</f>
        <v>0</v>
      </c>
    </row>
    <row r="123" spans="2:3">
      <c r="B123" s="44">
        <f>IF(Nut_StatusTool!D123=0,0,1)</f>
        <v>0</v>
      </c>
      <c r="C123" s="44">
        <f>COUNTIF(Nut_StatusTool!$D$7:$D$506,Nut_StatusTool!$D123)</f>
        <v>0</v>
      </c>
    </row>
    <row r="124" spans="2:3">
      <c r="B124" s="44">
        <f>IF(Nut_StatusTool!D124=0,0,1)</f>
        <v>0</v>
      </c>
      <c r="C124" s="44">
        <f>COUNTIF(Nut_StatusTool!$D$7:$D$506,Nut_StatusTool!$D124)</f>
        <v>0</v>
      </c>
    </row>
    <row r="125" spans="2:3">
      <c r="B125" s="44">
        <f>IF(Nut_StatusTool!D125=0,0,1)</f>
        <v>0</v>
      </c>
      <c r="C125" s="44">
        <f>COUNTIF(Nut_StatusTool!$D$7:$D$506,Nut_StatusTool!$D125)</f>
        <v>0</v>
      </c>
    </row>
    <row r="126" spans="2:3">
      <c r="B126" s="44">
        <f>IF(Nut_StatusTool!D126=0,0,1)</f>
        <v>0</v>
      </c>
      <c r="C126" s="44">
        <f>COUNTIF(Nut_StatusTool!$D$7:$D$506,Nut_StatusTool!$D126)</f>
        <v>0</v>
      </c>
    </row>
    <row r="127" spans="2:3">
      <c r="B127" s="44">
        <f>IF(Nut_StatusTool!D127=0,0,1)</f>
        <v>0</v>
      </c>
      <c r="C127" s="44">
        <f>COUNTIF(Nut_StatusTool!$D$7:$D$506,Nut_StatusTool!$D127)</f>
        <v>0</v>
      </c>
    </row>
    <row r="128" spans="2:3">
      <c r="B128" s="44">
        <f>IF(Nut_StatusTool!D128=0,0,1)</f>
        <v>0</v>
      </c>
      <c r="C128" s="44">
        <f>COUNTIF(Nut_StatusTool!$D$7:$D$506,Nut_StatusTool!$D128)</f>
        <v>0</v>
      </c>
    </row>
    <row r="129" spans="2:3">
      <c r="B129" s="44">
        <f>IF(Nut_StatusTool!D129=0,0,1)</f>
        <v>0</v>
      </c>
      <c r="C129" s="44">
        <f>COUNTIF(Nut_StatusTool!$D$7:$D$506,Nut_StatusTool!$D129)</f>
        <v>0</v>
      </c>
    </row>
    <row r="130" spans="2:3">
      <c r="B130" s="44">
        <f>IF(Nut_StatusTool!D130=0,0,1)</f>
        <v>0</v>
      </c>
      <c r="C130" s="44">
        <f>COUNTIF(Nut_StatusTool!$D$7:$D$506,Nut_StatusTool!$D130)</f>
        <v>0</v>
      </c>
    </row>
    <row r="131" spans="2:3">
      <c r="B131" s="44">
        <f>IF(Nut_StatusTool!D131=0,0,1)</f>
        <v>0</v>
      </c>
      <c r="C131" s="44">
        <f>COUNTIF(Nut_StatusTool!$D$7:$D$506,Nut_StatusTool!$D131)</f>
        <v>0</v>
      </c>
    </row>
    <row r="132" spans="2:3">
      <c r="B132" s="44">
        <f>IF(Nut_StatusTool!D132=0,0,1)</f>
        <v>0</v>
      </c>
      <c r="C132" s="44">
        <f>COUNTIF(Nut_StatusTool!$D$7:$D$506,Nut_StatusTool!$D132)</f>
        <v>0</v>
      </c>
    </row>
    <row r="133" spans="2:3">
      <c r="B133" s="44">
        <f>IF(Nut_StatusTool!D133=0,0,1)</f>
        <v>0</v>
      </c>
      <c r="C133" s="44">
        <f>COUNTIF(Nut_StatusTool!$D$7:$D$506,Nut_StatusTool!$D133)</f>
        <v>0</v>
      </c>
    </row>
    <row r="134" spans="2:3">
      <c r="B134" s="44">
        <f>IF(Nut_StatusTool!D134=0,0,1)</f>
        <v>0</v>
      </c>
      <c r="C134" s="44">
        <f>COUNTIF(Nut_StatusTool!$D$7:$D$506,Nut_StatusTool!$D134)</f>
        <v>0</v>
      </c>
    </row>
    <row r="135" spans="2:3">
      <c r="B135" s="44">
        <f>IF(Nut_StatusTool!D135=0,0,1)</f>
        <v>0</v>
      </c>
      <c r="C135" s="44">
        <f>COUNTIF(Nut_StatusTool!$D$7:$D$506,Nut_StatusTool!$D135)</f>
        <v>0</v>
      </c>
    </row>
    <row r="136" spans="2:3">
      <c r="B136" s="44">
        <f>IF(Nut_StatusTool!D136=0,0,1)</f>
        <v>0</v>
      </c>
      <c r="C136" s="44">
        <f>COUNTIF(Nut_StatusTool!$D$7:$D$506,Nut_StatusTool!$D136)</f>
        <v>0</v>
      </c>
    </row>
    <row r="137" spans="2:3">
      <c r="B137" s="44">
        <f>IF(Nut_StatusTool!D137=0,0,1)</f>
        <v>0</v>
      </c>
      <c r="C137" s="44">
        <f>COUNTIF(Nut_StatusTool!$D$7:$D$506,Nut_StatusTool!$D137)</f>
        <v>0</v>
      </c>
    </row>
    <row r="138" spans="2:3">
      <c r="B138" s="44">
        <f>IF(Nut_StatusTool!D138=0,0,1)</f>
        <v>0</v>
      </c>
      <c r="C138" s="44">
        <f>COUNTIF(Nut_StatusTool!$D$7:$D$506,Nut_StatusTool!$D138)</f>
        <v>0</v>
      </c>
    </row>
    <row r="139" spans="2:3">
      <c r="B139" s="44">
        <f>IF(Nut_StatusTool!D139=0,0,1)</f>
        <v>0</v>
      </c>
      <c r="C139" s="44">
        <f>COUNTIF(Nut_StatusTool!$D$7:$D$506,Nut_StatusTool!$D139)</f>
        <v>0</v>
      </c>
    </row>
    <row r="140" spans="2:3">
      <c r="B140" s="44">
        <f>IF(Nut_StatusTool!D140=0,0,1)</f>
        <v>0</v>
      </c>
      <c r="C140" s="44">
        <f>COUNTIF(Nut_StatusTool!$D$7:$D$506,Nut_StatusTool!$D140)</f>
        <v>0</v>
      </c>
    </row>
    <row r="141" spans="2:3">
      <c r="B141" s="44">
        <f>IF(Nut_StatusTool!D141=0,0,1)</f>
        <v>0</v>
      </c>
      <c r="C141" s="44">
        <f>COUNTIF(Nut_StatusTool!$D$7:$D$506,Nut_StatusTool!$D141)</f>
        <v>0</v>
      </c>
    </row>
    <row r="142" spans="2:3">
      <c r="B142" s="44">
        <f>IF(Nut_StatusTool!D142=0,0,1)</f>
        <v>0</v>
      </c>
      <c r="C142" s="44">
        <f>COUNTIF(Nut_StatusTool!$D$7:$D$506,Nut_StatusTool!$D142)</f>
        <v>0</v>
      </c>
    </row>
    <row r="143" spans="2:3">
      <c r="B143" s="44">
        <f>IF(Nut_StatusTool!D143=0,0,1)</f>
        <v>0</v>
      </c>
      <c r="C143" s="44">
        <f>COUNTIF(Nut_StatusTool!$D$7:$D$506,Nut_StatusTool!$D143)</f>
        <v>0</v>
      </c>
    </row>
    <row r="144" spans="2:3">
      <c r="B144" s="44">
        <f>IF(Nut_StatusTool!D144=0,0,1)</f>
        <v>0</v>
      </c>
      <c r="C144" s="44">
        <f>COUNTIF(Nut_StatusTool!$D$7:$D$506,Nut_StatusTool!$D144)</f>
        <v>0</v>
      </c>
    </row>
    <row r="145" spans="2:3">
      <c r="B145" s="44">
        <f>IF(Nut_StatusTool!D145=0,0,1)</f>
        <v>0</v>
      </c>
      <c r="C145" s="44">
        <f>COUNTIF(Nut_StatusTool!$D$7:$D$506,Nut_StatusTool!$D145)</f>
        <v>0</v>
      </c>
    </row>
    <row r="146" spans="2:3">
      <c r="B146" s="44">
        <f>IF(Nut_StatusTool!D146=0,0,1)</f>
        <v>0</v>
      </c>
      <c r="C146" s="44">
        <f>COUNTIF(Nut_StatusTool!$D$7:$D$506,Nut_StatusTool!$D146)</f>
        <v>0</v>
      </c>
    </row>
    <row r="147" spans="2:3">
      <c r="B147" s="44">
        <f>IF(Nut_StatusTool!D147=0,0,1)</f>
        <v>0</v>
      </c>
      <c r="C147" s="44">
        <f>COUNTIF(Nut_StatusTool!$D$7:$D$506,Nut_StatusTool!$D147)</f>
        <v>0</v>
      </c>
    </row>
    <row r="148" spans="2:3">
      <c r="B148" s="44">
        <f>IF(Nut_StatusTool!D148=0,0,1)</f>
        <v>0</v>
      </c>
      <c r="C148" s="44">
        <f>COUNTIF(Nut_StatusTool!$D$7:$D$506,Nut_StatusTool!$D148)</f>
        <v>0</v>
      </c>
    </row>
    <row r="149" spans="2:3">
      <c r="B149" s="44">
        <f>IF(Nut_StatusTool!D149=0,0,1)</f>
        <v>0</v>
      </c>
      <c r="C149" s="44">
        <f>COUNTIF(Nut_StatusTool!$D$7:$D$506,Nut_StatusTool!$D149)</f>
        <v>0</v>
      </c>
    </row>
    <row r="150" spans="2:3">
      <c r="B150" s="44">
        <f>IF(Nut_StatusTool!D150=0,0,1)</f>
        <v>0</v>
      </c>
      <c r="C150" s="44">
        <f>COUNTIF(Nut_StatusTool!$D$7:$D$506,Nut_StatusTool!$D150)</f>
        <v>0</v>
      </c>
    </row>
    <row r="151" spans="2:3">
      <c r="B151" s="44">
        <f>IF(Nut_StatusTool!D151=0,0,1)</f>
        <v>0</v>
      </c>
      <c r="C151" s="44">
        <f>COUNTIF(Nut_StatusTool!$D$7:$D$506,Nut_StatusTool!$D151)</f>
        <v>0</v>
      </c>
    </row>
    <row r="152" spans="2:3">
      <c r="B152" s="44">
        <f>IF(Nut_StatusTool!D152=0,0,1)</f>
        <v>0</v>
      </c>
      <c r="C152" s="44">
        <f>COUNTIF(Nut_StatusTool!$D$7:$D$506,Nut_StatusTool!$D152)</f>
        <v>0</v>
      </c>
    </row>
    <row r="153" spans="2:3">
      <c r="B153" s="44">
        <f>IF(Nut_StatusTool!D153=0,0,1)</f>
        <v>0</v>
      </c>
      <c r="C153" s="44">
        <f>COUNTIF(Nut_StatusTool!$D$7:$D$506,Nut_StatusTool!$D153)</f>
        <v>0</v>
      </c>
    </row>
    <row r="154" spans="2:3">
      <c r="B154" s="44">
        <f>IF(Nut_StatusTool!D154=0,0,1)</f>
        <v>0</v>
      </c>
      <c r="C154" s="44">
        <f>COUNTIF(Nut_StatusTool!$D$7:$D$506,Nut_StatusTool!$D154)</f>
        <v>0</v>
      </c>
    </row>
    <row r="155" spans="2:3">
      <c r="B155" s="44">
        <f>IF(Nut_StatusTool!D155=0,0,1)</f>
        <v>0</v>
      </c>
      <c r="C155" s="44">
        <f>COUNTIF(Nut_StatusTool!$D$7:$D$506,Nut_StatusTool!$D155)</f>
        <v>0</v>
      </c>
    </row>
    <row r="156" spans="2:3">
      <c r="B156" s="44">
        <f>IF(Nut_StatusTool!D156=0,0,1)</f>
        <v>0</v>
      </c>
      <c r="C156" s="44">
        <f>COUNTIF(Nut_StatusTool!$D$7:$D$506,Nut_StatusTool!$D156)</f>
        <v>0</v>
      </c>
    </row>
    <row r="157" spans="2:3">
      <c r="B157" s="44">
        <f>IF(Nut_StatusTool!D157=0,0,1)</f>
        <v>0</v>
      </c>
      <c r="C157" s="44">
        <f>COUNTIF(Nut_StatusTool!$D$7:$D$506,Nut_StatusTool!$D157)</f>
        <v>0</v>
      </c>
    </row>
    <row r="158" spans="2:3">
      <c r="B158" s="44">
        <f>IF(Nut_StatusTool!D158=0,0,1)</f>
        <v>0</v>
      </c>
      <c r="C158" s="44">
        <f>COUNTIF(Nut_StatusTool!$D$7:$D$506,Nut_StatusTool!$D158)</f>
        <v>0</v>
      </c>
    </row>
    <row r="159" spans="2:3">
      <c r="B159" s="44">
        <f>IF(Nut_StatusTool!D159=0,0,1)</f>
        <v>0</v>
      </c>
      <c r="C159" s="44">
        <f>COUNTIF(Nut_StatusTool!$D$7:$D$506,Nut_StatusTool!$D159)</f>
        <v>0</v>
      </c>
    </row>
    <row r="160" spans="2:3">
      <c r="B160" s="44">
        <f>IF(Nut_StatusTool!D160=0,0,1)</f>
        <v>0</v>
      </c>
      <c r="C160" s="44">
        <f>COUNTIF(Nut_StatusTool!$D$7:$D$506,Nut_StatusTool!$D160)</f>
        <v>0</v>
      </c>
    </row>
    <row r="161" spans="2:3">
      <c r="B161" s="44">
        <f>IF(Nut_StatusTool!D161=0,0,1)</f>
        <v>0</v>
      </c>
      <c r="C161" s="44">
        <f>COUNTIF(Nut_StatusTool!$D$7:$D$506,Nut_StatusTool!$D161)</f>
        <v>0</v>
      </c>
    </row>
    <row r="162" spans="2:3">
      <c r="B162" s="44">
        <f>IF(Nut_StatusTool!D162=0,0,1)</f>
        <v>0</v>
      </c>
      <c r="C162" s="44">
        <f>COUNTIF(Nut_StatusTool!$D$7:$D$506,Nut_StatusTool!$D162)</f>
        <v>0</v>
      </c>
    </row>
    <row r="163" spans="2:3">
      <c r="B163" s="44">
        <f>IF(Nut_StatusTool!D163=0,0,1)</f>
        <v>0</v>
      </c>
      <c r="C163" s="44">
        <f>COUNTIF(Nut_StatusTool!$D$7:$D$506,Nut_StatusTool!$D163)</f>
        <v>0</v>
      </c>
    </row>
    <row r="164" spans="2:3">
      <c r="B164" s="44">
        <f>IF(Nut_StatusTool!D164=0,0,1)</f>
        <v>0</v>
      </c>
      <c r="C164" s="44">
        <f>COUNTIF(Nut_StatusTool!$D$7:$D$506,Nut_StatusTool!$D164)</f>
        <v>0</v>
      </c>
    </row>
    <row r="165" spans="2:3">
      <c r="B165" s="44">
        <f>IF(Nut_StatusTool!D165=0,0,1)</f>
        <v>0</v>
      </c>
      <c r="C165" s="44">
        <f>COUNTIF(Nut_StatusTool!$D$7:$D$506,Nut_StatusTool!$D165)</f>
        <v>0</v>
      </c>
    </row>
    <row r="166" spans="2:3">
      <c r="B166" s="44">
        <f>IF(Nut_StatusTool!D166=0,0,1)</f>
        <v>0</v>
      </c>
      <c r="C166" s="44">
        <f>COUNTIF(Nut_StatusTool!$D$7:$D$506,Nut_StatusTool!$D166)</f>
        <v>0</v>
      </c>
    </row>
    <row r="167" spans="2:3">
      <c r="B167" s="44">
        <f>IF(Nut_StatusTool!D167=0,0,1)</f>
        <v>0</v>
      </c>
      <c r="C167" s="44">
        <f>COUNTIF(Nut_StatusTool!$D$7:$D$506,Nut_StatusTool!$D167)</f>
        <v>0</v>
      </c>
    </row>
    <row r="168" spans="2:3">
      <c r="B168" s="44">
        <f>IF(Nut_StatusTool!D168=0,0,1)</f>
        <v>0</v>
      </c>
      <c r="C168" s="44">
        <f>COUNTIF(Nut_StatusTool!$D$7:$D$506,Nut_StatusTool!$D168)</f>
        <v>0</v>
      </c>
    </row>
    <row r="169" spans="2:3">
      <c r="B169" s="44">
        <f>IF(Nut_StatusTool!D169=0,0,1)</f>
        <v>0</v>
      </c>
      <c r="C169" s="44">
        <f>COUNTIF(Nut_StatusTool!$D$7:$D$506,Nut_StatusTool!$D169)</f>
        <v>0</v>
      </c>
    </row>
    <row r="170" spans="2:3">
      <c r="B170" s="44">
        <f>IF(Nut_StatusTool!D170=0,0,1)</f>
        <v>0</v>
      </c>
      <c r="C170" s="44">
        <f>COUNTIF(Nut_StatusTool!$D$7:$D$506,Nut_StatusTool!$D170)</f>
        <v>0</v>
      </c>
    </row>
    <row r="171" spans="2:3">
      <c r="B171" s="44">
        <f>IF(Nut_StatusTool!D171=0,0,1)</f>
        <v>0</v>
      </c>
      <c r="C171" s="44">
        <f>COUNTIF(Nut_StatusTool!$D$7:$D$506,Nut_StatusTool!$D171)</f>
        <v>0</v>
      </c>
    </row>
    <row r="172" spans="2:3">
      <c r="B172" s="44">
        <f>IF(Nut_StatusTool!D172=0,0,1)</f>
        <v>0</v>
      </c>
      <c r="C172" s="44">
        <f>COUNTIF(Nut_StatusTool!$D$7:$D$506,Nut_StatusTool!$D172)</f>
        <v>0</v>
      </c>
    </row>
    <row r="173" spans="2:3">
      <c r="B173" s="44">
        <f>IF(Nut_StatusTool!D173=0,0,1)</f>
        <v>0</v>
      </c>
      <c r="C173" s="44">
        <f>COUNTIF(Nut_StatusTool!$D$7:$D$506,Nut_StatusTool!$D173)</f>
        <v>0</v>
      </c>
    </row>
    <row r="174" spans="2:3">
      <c r="B174" s="44">
        <f>IF(Nut_StatusTool!D174=0,0,1)</f>
        <v>0</v>
      </c>
      <c r="C174" s="44">
        <f>COUNTIF(Nut_StatusTool!$D$7:$D$506,Nut_StatusTool!$D174)</f>
        <v>0</v>
      </c>
    </row>
    <row r="175" spans="2:3">
      <c r="B175" s="44">
        <f>IF(Nut_StatusTool!D175=0,0,1)</f>
        <v>0</v>
      </c>
      <c r="C175" s="44">
        <f>COUNTIF(Nut_StatusTool!$D$7:$D$506,Nut_StatusTool!$D175)</f>
        <v>0</v>
      </c>
    </row>
    <row r="176" spans="2:3">
      <c r="B176" s="44">
        <f>IF(Nut_StatusTool!D176=0,0,1)</f>
        <v>0</v>
      </c>
      <c r="C176" s="44">
        <f>COUNTIF(Nut_StatusTool!$D$7:$D$506,Nut_StatusTool!$D176)</f>
        <v>0</v>
      </c>
    </row>
    <row r="177" spans="2:3">
      <c r="B177" s="44">
        <f>IF(Nut_StatusTool!D177=0,0,1)</f>
        <v>0</v>
      </c>
      <c r="C177" s="44">
        <f>COUNTIF(Nut_StatusTool!$D$7:$D$506,Nut_StatusTool!$D177)</f>
        <v>0</v>
      </c>
    </row>
    <row r="178" spans="2:3">
      <c r="B178" s="44">
        <f>IF(Nut_StatusTool!D178=0,0,1)</f>
        <v>0</v>
      </c>
      <c r="C178" s="44">
        <f>COUNTIF(Nut_StatusTool!$D$7:$D$506,Nut_StatusTool!$D178)</f>
        <v>0</v>
      </c>
    </row>
    <row r="179" spans="2:3">
      <c r="B179" s="44">
        <f>IF(Nut_StatusTool!D179=0,0,1)</f>
        <v>0</v>
      </c>
      <c r="C179" s="44">
        <f>COUNTIF(Nut_StatusTool!$D$7:$D$506,Nut_StatusTool!$D179)</f>
        <v>0</v>
      </c>
    </row>
    <row r="180" spans="2:3">
      <c r="B180" s="44">
        <f>IF(Nut_StatusTool!D180=0,0,1)</f>
        <v>0</v>
      </c>
      <c r="C180" s="44">
        <f>COUNTIF(Nut_StatusTool!$D$7:$D$506,Nut_StatusTool!$D180)</f>
        <v>0</v>
      </c>
    </row>
    <row r="181" spans="2:3">
      <c r="B181" s="44">
        <f>IF(Nut_StatusTool!D181=0,0,1)</f>
        <v>0</v>
      </c>
      <c r="C181" s="44">
        <f>COUNTIF(Nut_StatusTool!$D$7:$D$506,Nut_StatusTool!$D181)</f>
        <v>0</v>
      </c>
    </row>
    <row r="182" spans="2:3">
      <c r="B182" s="44">
        <f>IF(Nut_StatusTool!D182=0,0,1)</f>
        <v>0</v>
      </c>
      <c r="C182" s="44">
        <f>COUNTIF(Nut_StatusTool!$D$7:$D$506,Nut_StatusTool!$D182)</f>
        <v>0</v>
      </c>
    </row>
    <row r="183" spans="2:3">
      <c r="B183" s="44">
        <f>IF(Nut_StatusTool!D183=0,0,1)</f>
        <v>0</v>
      </c>
      <c r="C183" s="44">
        <f>COUNTIF(Nut_StatusTool!$D$7:$D$506,Nut_StatusTool!$D183)</f>
        <v>0</v>
      </c>
    </row>
    <row r="184" spans="2:3">
      <c r="B184" s="44">
        <f>IF(Nut_StatusTool!D184=0,0,1)</f>
        <v>0</v>
      </c>
      <c r="C184" s="44">
        <f>COUNTIF(Nut_StatusTool!$D$7:$D$506,Nut_StatusTool!$D184)</f>
        <v>0</v>
      </c>
    </row>
    <row r="185" spans="2:3">
      <c r="B185" s="44">
        <f>IF(Nut_StatusTool!D185=0,0,1)</f>
        <v>0</v>
      </c>
      <c r="C185" s="44">
        <f>COUNTIF(Nut_StatusTool!$D$7:$D$506,Nut_StatusTool!$D185)</f>
        <v>0</v>
      </c>
    </row>
    <row r="186" spans="2:3">
      <c r="B186" s="44">
        <f>IF(Nut_StatusTool!D186=0,0,1)</f>
        <v>0</v>
      </c>
      <c r="C186" s="44">
        <f>COUNTIF(Nut_StatusTool!$D$7:$D$506,Nut_StatusTool!$D186)</f>
        <v>0</v>
      </c>
    </row>
    <row r="187" spans="2:3">
      <c r="B187" s="44">
        <f>IF(Nut_StatusTool!D187=0,0,1)</f>
        <v>0</v>
      </c>
      <c r="C187" s="44">
        <f>COUNTIF(Nut_StatusTool!$D$7:$D$506,Nut_StatusTool!$D187)</f>
        <v>0</v>
      </c>
    </row>
    <row r="188" spans="2:3">
      <c r="B188" s="44">
        <f>IF(Nut_StatusTool!D188=0,0,1)</f>
        <v>0</v>
      </c>
      <c r="C188" s="44">
        <f>COUNTIF(Nut_StatusTool!$D$7:$D$506,Nut_StatusTool!$D188)</f>
        <v>0</v>
      </c>
    </row>
    <row r="189" spans="2:3">
      <c r="B189" s="44">
        <f>IF(Nut_StatusTool!D189=0,0,1)</f>
        <v>0</v>
      </c>
      <c r="C189" s="44">
        <f>COUNTIF(Nut_StatusTool!$D$7:$D$506,Nut_StatusTool!$D189)</f>
        <v>0</v>
      </c>
    </row>
    <row r="190" spans="2:3">
      <c r="B190" s="44">
        <f>IF(Nut_StatusTool!D190=0,0,1)</f>
        <v>0</v>
      </c>
      <c r="C190" s="44">
        <f>COUNTIF(Nut_StatusTool!$D$7:$D$506,Nut_StatusTool!$D190)</f>
        <v>0</v>
      </c>
    </row>
    <row r="191" spans="2:3">
      <c r="B191" s="44">
        <f>IF(Nut_StatusTool!D191=0,0,1)</f>
        <v>0</v>
      </c>
      <c r="C191" s="44">
        <f>COUNTIF(Nut_StatusTool!$D$7:$D$506,Nut_StatusTool!$D191)</f>
        <v>0</v>
      </c>
    </row>
    <row r="192" spans="2:3">
      <c r="B192" s="44">
        <f>IF(Nut_StatusTool!D192=0,0,1)</f>
        <v>0</v>
      </c>
      <c r="C192" s="44">
        <f>COUNTIF(Nut_StatusTool!$D$7:$D$506,Nut_StatusTool!$D192)</f>
        <v>0</v>
      </c>
    </row>
    <row r="193" spans="2:3">
      <c r="B193" s="44">
        <f>IF(Nut_StatusTool!D193=0,0,1)</f>
        <v>0</v>
      </c>
      <c r="C193" s="44">
        <f>COUNTIF(Nut_StatusTool!$D$7:$D$506,Nut_StatusTool!$D193)</f>
        <v>0</v>
      </c>
    </row>
    <row r="194" spans="2:3">
      <c r="B194" s="44">
        <f>IF(Nut_StatusTool!D194=0,0,1)</f>
        <v>0</v>
      </c>
      <c r="C194" s="44">
        <f>COUNTIF(Nut_StatusTool!$D$7:$D$506,Nut_StatusTool!$D194)</f>
        <v>0</v>
      </c>
    </row>
    <row r="195" spans="2:3">
      <c r="B195" s="44">
        <f>IF(Nut_StatusTool!D195=0,0,1)</f>
        <v>0</v>
      </c>
      <c r="C195" s="44">
        <f>COUNTIF(Nut_StatusTool!$D$7:$D$506,Nut_StatusTool!$D195)</f>
        <v>0</v>
      </c>
    </row>
    <row r="196" spans="2:3">
      <c r="B196" s="44">
        <f>IF(Nut_StatusTool!D196=0,0,1)</f>
        <v>0</v>
      </c>
      <c r="C196" s="44">
        <f>COUNTIF(Nut_StatusTool!$D$7:$D$506,Nut_StatusTool!$D196)</f>
        <v>0</v>
      </c>
    </row>
    <row r="197" spans="2:3">
      <c r="B197" s="44">
        <f>IF(Nut_StatusTool!D197=0,0,1)</f>
        <v>0</v>
      </c>
      <c r="C197" s="44">
        <f>COUNTIF(Nut_StatusTool!$D$7:$D$506,Nut_StatusTool!$D197)</f>
        <v>0</v>
      </c>
    </row>
    <row r="198" spans="2:3">
      <c r="B198" s="44">
        <f>IF(Nut_StatusTool!D198=0,0,1)</f>
        <v>0</v>
      </c>
      <c r="C198" s="44">
        <f>COUNTIF(Nut_StatusTool!$D$7:$D$506,Nut_StatusTool!$D198)</f>
        <v>0</v>
      </c>
    </row>
    <row r="199" spans="2:3">
      <c r="B199" s="44">
        <f>IF(Nut_StatusTool!D199=0,0,1)</f>
        <v>0</v>
      </c>
      <c r="C199" s="44">
        <f>COUNTIF(Nut_StatusTool!$D$7:$D$506,Nut_StatusTool!$D199)</f>
        <v>0</v>
      </c>
    </row>
    <row r="200" spans="2:3">
      <c r="B200" s="44">
        <f>IF(Nut_StatusTool!D200=0,0,1)</f>
        <v>0</v>
      </c>
      <c r="C200" s="44">
        <f>COUNTIF(Nut_StatusTool!$D$7:$D$506,Nut_StatusTool!$D200)</f>
        <v>0</v>
      </c>
    </row>
    <row r="201" spans="2:3">
      <c r="B201" s="44">
        <f>IF(Nut_StatusTool!D201=0,0,1)</f>
        <v>0</v>
      </c>
      <c r="C201" s="44">
        <f>COUNTIF(Nut_StatusTool!$D$7:$D$506,Nut_StatusTool!$D201)</f>
        <v>0</v>
      </c>
    </row>
    <row r="202" spans="2:3">
      <c r="B202" s="44">
        <f>IF(Nut_StatusTool!D202=0,0,1)</f>
        <v>0</v>
      </c>
      <c r="C202" s="44">
        <f>COUNTIF(Nut_StatusTool!$D$7:$D$506,Nut_StatusTool!$D202)</f>
        <v>0</v>
      </c>
    </row>
    <row r="203" spans="2:3">
      <c r="B203" s="44">
        <f>IF(Nut_StatusTool!D203=0,0,1)</f>
        <v>0</v>
      </c>
      <c r="C203" s="44">
        <f>COUNTIF(Nut_StatusTool!$D$7:$D$506,Nut_StatusTool!$D203)</f>
        <v>0</v>
      </c>
    </row>
    <row r="204" spans="2:3">
      <c r="B204" s="44">
        <f>IF(Nut_StatusTool!D204=0,0,1)</f>
        <v>0</v>
      </c>
      <c r="C204" s="44">
        <f>COUNTIF(Nut_StatusTool!$D$7:$D$506,Nut_StatusTool!$D204)</f>
        <v>0</v>
      </c>
    </row>
    <row r="205" spans="2:3">
      <c r="B205" s="44">
        <f>IF(Nut_StatusTool!D205=0,0,1)</f>
        <v>0</v>
      </c>
      <c r="C205" s="44">
        <f>COUNTIF(Nut_StatusTool!$D$7:$D$506,Nut_StatusTool!$D205)</f>
        <v>0</v>
      </c>
    </row>
    <row r="206" spans="2:3">
      <c r="B206" s="44">
        <f>IF(Nut_StatusTool!D206=0,0,1)</f>
        <v>0</v>
      </c>
      <c r="C206" s="44">
        <f>COUNTIF(Nut_StatusTool!$D$7:$D$506,Nut_StatusTool!$D206)</f>
        <v>0</v>
      </c>
    </row>
    <row r="207" spans="2:3">
      <c r="B207" s="44">
        <f>IF(Nut_StatusTool!D207=0,0,1)</f>
        <v>0</v>
      </c>
      <c r="C207" s="44">
        <f>COUNTIF(Nut_StatusTool!$D$7:$D$506,Nut_StatusTool!$D207)</f>
        <v>0</v>
      </c>
    </row>
    <row r="208" spans="2:3">
      <c r="B208" s="44">
        <f>IF(Nut_StatusTool!D208=0,0,1)</f>
        <v>0</v>
      </c>
      <c r="C208" s="44">
        <f>COUNTIF(Nut_StatusTool!$D$7:$D$506,Nut_StatusTool!$D208)</f>
        <v>0</v>
      </c>
    </row>
    <row r="209" spans="2:3">
      <c r="B209" s="44">
        <f>IF(Nut_StatusTool!D209=0,0,1)</f>
        <v>0</v>
      </c>
      <c r="C209" s="44">
        <f>COUNTIF(Nut_StatusTool!$D$7:$D$506,Nut_StatusTool!$D209)</f>
        <v>0</v>
      </c>
    </row>
    <row r="210" spans="2:3">
      <c r="B210" s="44">
        <f>IF(Nut_StatusTool!D210=0,0,1)</f>
        <v>0</v>
      </c>
      <c r="C210" s="44">
        <f>COUNTIF(Nut_StatusTool!$D$7:$D$506,Nut_StatusTool!$D210)</f>
        <v>0</v>
      </c>
    </row>
    <row r="211" spans="2:3">
      <c r="B211" s="44">
        <f>IF(Nut_StatusTool!D211=0,0,1)</f>
        <v>0</v>
      </c>
      <c r="C211" s="44">
        <f>COUNTIF(Nut_StatusTool!$D$7:$D$506,Nut_StatusTool!$D211)</f>
        <v>0</v>
      </c>
    </row>
    <row r="212" spans="2:3">
      <c r="B212" s="44">
        <f>IF(Nut_StatusTool!D212=0,0,1)</f>
        <v>0</v>
      </c>
      <c r="C212" s="44">
        <f>COUNTIF(Nut_StatusTool!$D$7:$D$506,Nut_StatusTool!$D212)</f>
        <v>0</v>
      </c>
    </row>
    <row r="213" spans="2:3">
      <c r="B213" s="44">
        <f>IF(Nut_StatusTool!D213=0,0,1)</f>
        <v>0</v>
      </c>
      <c r="C213" s="44">
        <f>COUNTIF(Nut_StatusTool!$D$7:$D$506,Nut_StatusTool!$D213)</f>
        <v>0</v>
      </c>
    </row>
    <row r="214" spans="2:3">
      <c r="B214" s="44">
        <f>IF(Nut_StatusTool!D214=0,0,1)</f>
        <v>0</v>
      </c>
      <c r="C214" s="44">
        <f>COUNTIF(Nut_StatusTool!$D$7:$D$506,Nut_StatusTool!$D214)</f>
        <v>0</v>
      </c>
    </row>
    <row r="215" spans="2:3">
      <c r="B215" s="44">
        <f>IF(Nut_StatusTool!D215=0,0,1)</f>
        <v>0</v>
      </c>
      <c r="C215" s="44">
        <f>COUNTIF(Nut_StatusTool!$D$7:$D$506,Nut_StatusTool!$D215)</f>
        <v>0</v>
      </c>
    </row>
    <row r="216" spans="2:3">
      <c r="B216" s="44">
        <f>IF(Nut_StatusTool!D216=0,0,1)</f>
        <v>0</v>
      </c>
      <c r="C216" s="44">
        <f>COUNTIF(Nut_StatusTool!$D$7:$D$506,Nut_StatusTool!$D216)</f>
        <v>0</v>
      </c>
    </row>
    <row r="217" spans="2:3">
      <c r="B217" s="44">
        <f>IF(Nut_StatusTool!D217=0,0,1)</f>
        <v>0</v>
      </c>
      <c r="C217" s="44">
        <f>COUNTIF(Nut_StatusTool!$D$7:$D$506,Nut_StatusTool!$D217)</f>
        <v>0</v>
      </c>
    </row>
    <row r="218" spans="2:3">
      <c r="B218" s="44">
        <f>IF(Nut_StatusTool!D218=0,0,1)</f>
        <v>0</v>
      </c>
      <c r="C218" s="44">
        <f>COUNTIF(Nut_StatusTool!$D$7:$D$506,Nut_StatusTool!$D218)</f>
        <v>0</v>
      </c>
    </row>
    <row r="219" spans="2:3">
      <c r="B219" s="44">
        <f>IF(Nut_StatusTool!D219=0,0,1)</f>
        <v>0</v>
      </c>
      <c r="C219" s="44">
        <f>COUNTIF(Nut_StatusTool!$D$7:$D$506,Nut_StatusTool!$D219)</f>
        <v>0</v>
      </c>
    </row>
    <row r="220" spans="2:3">
      <c r="B220" s="44">
        <f>IF(Nut_StatusTool!D220=0,0,1)</f>
        <v>0</v>
      </c>
      <c r="C220" s="44">
        <f>COUNTIF(Nut_StatusTool!$D$7:$D$506,Nut_StatusTool!$D220)</f>
        <v>0</v>
      </c>
    </row>
    <row r="221" spans="2:3">
      <c r="B221" s="44">
        <f>IF(Nut_StatusTool!D221=0,0,1)</f>
        <v>0</v>
      </c>
      <c r="C221" s="44">
        <f>COUNTIF(Nut_StatusTool!$D$7:$D$506,Nut_StatusTool!$D221)</f>
        <v>0</v>
      </c>
    </row>
    <row r="222" spans="2:3">
      <c r="B222" s="44">
        <f>IF(Nut_StatusTool!D222=0,0,1)</f>
        <v>0</v>
      </c>
      <c r="C222" s="44">
        <f>COUNTIF(Nut_StatusTool!$D$7:$D$506,Nut_StatusTool!$D222)</f>
        <v>0</v>
      </c>
    </row>
    <row r="223" spans="2:3">
      <c r="B223" s="44">
        <f>IF(Nut_StatusTool!D223=0,0,1)</f>
        <v>0</v>
      </c>
      <c r="C223" s="44">
        <f>COUNTIF(Nut_StatusTool!$D$7:$D$506,Nut_StatusTool!$D223)</f>
        <v>0</v>
      </c>
    </row>
    <row r="224" spans="2:3">
      <c r="B224" s="44">
        <f>IF(Nut_StatusTool!D224=0,0,1)</f>
        <v>0</v>
      </c>
      <c r="C224" s="44">
        <f>COUNTIF(Nut_StatusTool!$D$7:$D$506,Nut_StatusTool!$D224)</f>
        <v>0</v>
      </c>
    </row>
    <row r="225" spans="2:3">
      <c r="B225" s="44">
        <f>IF(Nut_StatusTool!D225=0,0,1)</f>
        <v>0</v>
      </c>
      <c r="C225" s="44">
        <f>COUNTIF(Nut_StatusTool!$D$7:$D$506,Nut_StatusTool!$D225)</f>
        <v>0</v>
      </c>
    </row>
    <row r="226" spans="2:3">
      <c r="B226" s="44">
        <f>IF(Nut_StatusTool!D226=0,0,1)</f>
        <v>0</v>
      </c>
      <c r="C226" s="44">
        <f>COUNTIF(Nut_StatusTool!$D$7:$D$506,Nut_StatusTool!$D226)</f>
        <v>0</v>
      </c>
    </row>
    <row r="227" spans="2:3">
      <c r="B227" s="44">
        <f>IF(Nut_StatusTool!D227=0,0,1)</f>
        <v>0</v>
      </c>
      <c r="C227" s="44">
        <f>COUNTIF(Nut_StatusTool!$D$7:$D$506,Nut_StatusTool!$D227)</f>
        <v>0</v>
      </c>
    </row>
    <row r="228" spans="2:3">
      <c r="B228" s="44">
        <f>IF(Nut_StatusTool!D228=0,0,1)</f>
        <v>0</v>
      </c>
      <c r="C228" s="44">
        <f>COUNTIF(Nut_StatusTool!$D$7:$D$506,Nut_StatusTool!$D228)</f>
        <v>0</v>
      </c>
    </row>
    <row r="229" spans="2:3">
      <c r="B229" s="44">
        <f>IF(Nut_StatusTool!D229=0,0,1)</f>
        <v>0</v>
      </c>
      <c r="C229" s="44">
        <f>COUNTIF(Nut_StatusTool!$D$7:$D$506,Nut_StatusTool!$D229)</f>
        <v>0</v>
      </c>
    </row>
    <row r="230" spans="2:3">
      <c r="B230" s="44">
        <f>IF(Nut_StatusTool!D230=0,0,1)</f>
        <v>0</v>
      </c>
      <c r="C230" s="44">
        <f>COUNTIF(Nut_StatusTool!$D$7:$D$506,Nut_StatusTool!$D230)</f>
        <v>0</v>
      </c>
    </row>
    <row r="231" spans="2:3">
      <c r="B231" s="44">
        <f>IF(Nut_StatusTool!D231=0,0,1)</f>
        <v>0</v>
      </c>
      <c r="C231" s="44">
        <f>COUNTIF(Nut_StatusTool!$D$7:$D$506,Nut_StatusTool!$D231)</f>
        <v>0</v>
      </c>
    </row>
    <row r="232" spans="2:3">
      <c r="B232" s="44">
        <f>IF(Nut_StatusTool!D232=0,0,1)</f>
        <v>0</v>
      </c>
      <c r="C232" s="44">
        <f>COUNTIF(Nut_StatusTool!$D$7:$D$506,Nut_StatusTool!$D232)</f>
        <v>0</v>
      </c>
    </row>
    <row r="233" spans="2:3">
      <c r="B233" s="44">
        <f>IF(Nut_StatusTool!D233=0,0,1)</f>
        <v>0</v>
      </c>
      <c r="C233" s="44">
        <f>COUNTIF(Nut_StatusTool!$D$7:$D$506,Nut_StatusTool!$D233)</f>
        <v>0</v>
      </c>
    </row>
    <row r="234" spans="2:3">
      <c r="B234" s="44">
        <f>IF(Nut_StatusTool!D234=0,0,1)</f>
        <v>0</v>
      </c>
      <c r="C234" s="44">
        <f>COUNTIF(Nut_StatusTool!$D$7:$D$506,Nut_StatusTool!$D234)</f>
        <v>0</v>
      </c>
    </row>
    <row r="235" spans="2:3">
      <c r="B235" s="44">
        <f>IF(Nut_StatusTool!D235=0,0,1)</f>
        <v>0</v>
      </c>
      <c r="C235" s="44">
        <f>COUNTIF(Nut_StatusTool!$D$7:$D$506,Nut_StatusTool!$D235)</f>
        <v>0</v>
      </c>
    </row>
    <row r="236" spans="2:3">
      <c r="B236" s="44">
        <f>IF(Nut_StatusTool!D236=0,0,1)</f>
        <v>0</v>
      </c>
      <c r="C236" s="44">
        <f>COUNTIF(Nut_StatusTool!$D$7:$D$506,Nut_StatusTool!$D236)</f>
        <v>0</v>
      </c>
    </row>
    <row r="237" spans="2:3">
      <c r="B237" s="44">
        <f>IF(Nut_StatusTool!D237=0,0,1)</f>
        <v>0</v>
      </c>
      <c r="C237" s="44">
        <f>COUNTIF(Nut_StatusTool!$D$7:$D$506,Nut_StatusTool!$D237)</f>
        <v>0</v>
      </c>
    </row>
    <row r="238" spans="2:3">
      <c r="B238" s="44">
        <f>IF(Nut_StatusTool!D238=0,0,1)</f>
        <v>0</v>
      </c>
      <c r="C238" s="44">
        <f>COUNTIF(Nut_StatusTool!$D$7:$D$506,Nut_StatusTool!$D238)</f>
        <v>0</v>
      </c>
    </row>
    <row r="239" spans="2:3">
      <c r="B239" s="44">
        <f>IF(Nut_StatusTool!D239=0,0,1)</f>
        <v>0</v>
      </c>
      <c r="C239" s="44">
        <f>COUNTIF(Nut_StatusTool!$D$7:$D$506,Nut_StatusTool!$D239)</f>
        <v>0</v>
      </c>
    </row>
    <row r="240" spans="2:3">
      <c r="B240" s="44">
        <f>IF(Nut_StatusTool!D240=0,0,1)</f>
        <v>0</v>
      </c>
      <c r="C240" s="44">
        <f>COUNTIF(Nut_StatusTool!$D$7:$D$506,Nut_StatusTool!$D240)</f>
        <v>0</v>
      </c>
    </row>
    <row r="241" spans="2:3">
      <c r="B241" s="44">
        <f>IF(Nut_StatusTool!D241=0,0,1)</f>
        <v>0</v>
      </c>
      <c r="C241" s="44">
        <f>COUNTIF(Nut_StatusTool!$D$7:$D$506,Nut_StatusTool!$D241)</f>
        <v>0</v>
      </c>
    </row>
    <row r="242" spans="2:3">
      <c r="B242" s="44">
        <f>IF(Nut_StatusTool!D242=0,0,1)</f>
        <v>0</v>
      </c>
      <c r="C242" s="44">
        <f>COUNTIF(Nut_StatusTool!$D$7:$D$506,Nut_StatusTool!$D242)</f>
        <v>0</v>
      </c>
    </row>
    <row r="243" spans="2:3">
      <c r="B243" s="44">
        <f>IF(Nut_StatusTool!D243=0,0,1)</f>
        <v>0</v>
      </c>
      <c r="C243" s="44">
        <f>COUNTIF(Nut_StatusTool!$D$7:$D$506,Nut_StatusTool!$D243)</f>
        <v>0</v>
      </c>
    </row>
    <row r="244" spans="2:3">
      <c r="B244" s="44">
        <f>IF(Nut_StatusTool!D244=0,0,1)</f>
        <v>0</v>
      </c>
      <c r="C244" s="44">
        <f>COUNTIF(Nut_StatusTool!$D$7:$D$506,Nut_StatusTool!$D244)</f>
        <v>0</v>
      </c>
    </row>
    <row r="245" spans="2:3">
      <c r="B245" s="44">
        <f>IF(Nut_StatusTool!D245=0,0,1)</f>
        <v>0</v>
      </c>
      <c r="C245" s="44">
        <f>COUNTIF(Nut_StatusTool!$D$7:$D$506,Nut_StatusTool!$D245)</f>
        <v>0</v>
      </c>
    </row>
    <row r="246" spans="2:3">
      <c r="B246" s="44">
        <f>IF(Nut_StatusTool!D246=0,0,1)</f>
        <v>0</v>
      </c>
      <c r="C246" s="44">
        <f>COUNTIF(Nut_StatusTool!$D$7:$D$506,Nut_StatusTool!$D246)</f>
        <v>0</v>
      </c>
    </row>
    <row r="247" spans="2:3">
      <c r="B247" s="44">
        <f>IF(Nut_StatusTool!D247=0,0,1)</f>
        <v>0</v>
      </c>
      <c r="C247" s="44">
        <f>COUNTIF(Nut_StatusTool!$D$7:$D$506,Nut_StatusTool!$D247)</f>
        <v>0</v>
      </c>
    </row>
    <row r="248" spans="2:3">
      <c r="B248" s="44">
        <f>IF(Nut_StatusTool!D248=0,0,1)</f>
        <v>0</v>
      </c>
      <c r="C248" s="44">
        <f>COUNTIF(Nut_StatusTool!$D$7:$D$506,Nut_StatusTool!$D248)</f>
        <v>0</v>
      </c>
    </row>
    <row r="249" spans="2:3">
      <c r="B249" s="44">
        <f>IF(Nut_StatusTool!D249=0,0,1)</f>
        <v>0</v>
      </c>
      <c r="C249" s="44">
        <f>COUNTIF(Nut_StatusTool!$D$7:$D$506,Nut_StatusTool!$D249)</f>
        <v>0</v>
      </c>
    </row>
    <row r="250" spans="2:3">
      <c r="B250" s="44">
        <f>IF(Nut_StatusTool!D250=0,0,1)</f>
        <v>0</v>
      </c>
      <c r="C250" s="44">
        <f>COUNTIF(Nut_StatusTool!$D$7:$D$506,Nut_StatusTool!$D250)</f>
        <v>0</v>
      </c>
    </row>
    <row r="251" spans="2:3">
      <c r="B251" s="44">
        <f>IF(Nut_StatusTool!D251=0,0,1)</f>
        <v>0</v>
      </c>
      <c r="C251" s="44">
        <f>COUNTIF(Nut_StatusTool!$D$7:$D$506,Nut_StatusTool!$D251)</f>
        <v>0</v>
      </c>
    </row>
    <row r="252" spans="2:3">
      <c r="B252" s="44">
        <f>IF(Nut_StatusTool!D252=0,0,1)</f>
        <v>0</v>
      </c>
      <c r="C252" s="44">
        <f>COUNTIF(Nut_StatusTool!$D$7:$D$506,Nut_StatusTool!$D252)</f>
        <v>0</v>
      </c>
    </row>
    <row r="253" spans="2:3">
      <c r="B253" s="44">
        <f>IF(Nut_StatusTool!D253=0,0,1)</f>
        <v>0</v>
      </c>
      <c r="C253" s="44">
        <f>COUNTIF(Nut_StatusTool!$D$7:$D$506,Nut_StatusTool!$D253)</f>
        <v>0</v>
      </c>
    </row>
    <row r="254" spans="2:3">
      <c r="B254" s="44">
        <f>IF(Nut_StatusTool!D254=0,0,1)</f>
        <v>0</v>
      </c>
      <c r="C254" s="44">
        <f>COUNTIF(Nut_StatusTool!$D$7:$D$506,Nut_StatusTool!$D254)</f>
        <v>0</v>
      </c>
    </row>
    <row r="255" spans="2:3">
      <c r="B255" s="44">
        <f>IF(Nut_StatusTool!D255=0,0,1)</f>
        <v>0</v>
      </c>
      <c r="C255" s="44">
        <f>COUNTIF(Nut_StatusTool!$D$7:$D$506,Nut_StatusTool!$D255)</f>
        <v>0</v>
      </c>
    </row>
    <row r="256" spans="2:3">
      <c r="B256" s="44">
        <f>IF(Nut_StatusTool!D256=0,0,1)</f>
        <v>0</v>
      </c>
      <c r="C256" s="44">
        <f>COUNTIF(Nut_StatusTool!$D$7:$D$506,Nut_StatusTool!$D256)</f>
        <v>0</v>
      </c>
    </row>
    <row r="257" spans="2:3">
      <c r="B257" s="44">
        <f>IF(Nut_StatusTool!D257=0,0,1)</f>
        <v>0</v>
      </c>
      <c r="C257" s="44">
        <f>COUNTIF(Nut_StatusTool!$D$7:$D$506,Nut_StatusTool!$D257)</f>
        <v>0</v>
      </c>
    </row>
    <row r="258" spans="2:3">
      <c r="B258" s="44">
        <f>IF(Nut_StatusTool!D258=0,0,1)</f>
        <v>0</v>
      </c>
      <c r="C258" s="44">
        <f>COUNTIF(Nut_StatusTool!$D$7:$D$506,Nut_StatusTool!$D258)</f>
        <v>0</v>
      </c>
    </row>
    <row r="259" spans="2:3">
      <c r="B259" s="44">
        <f>IF(Nut_StatusTool!D259=0,0,1)</f>
        <v>0</v>
      </c>
      <c r="C259" s="44">
        <f>COUNTIF(Nut_StatusTool!$D$7:$D$506,Nut_StatusTool!$D259)</f>
        <v>0</v>
      </c>
    </row>
    <row r="260" spans="2:3">
      <c r="B260" s="44">
        <f>IF(Nut_StatusTool!D260=0,0,1)</f>
        <v>0</v>
      </c>
      <c r="C260" s="44">
        <f>COUNTIF(Nut_StatusTool!$D$7:$D$506,Nut_StatusTool!$D260)</f>
        <v>0</v>
      </c>
    </row>
    <row r="261" spans="2:3">
      <c r="B261" s="44">
        <f>IF(Nut_StatusTool!D261=0,0,1)</f>
        <v>0</v>
      </c>
      <c r="C261" s="44">
        <f>COUNTIF(Nut_StatusTool!$D$7:$D$506,Nut_StatusTool!$D261)</f>
        <v>0</v>
      </c>
    </row>
    <row r="262" spans="2:3">
      <c r="B262" s="44">
        <f>IF(Nut_StatusTool!D262=0,0,1)</f>
        <v>0</v>
      </c>
      <c r="C262" s="44">
        <f>COUNTIF(Nut_StatusTool!$D$7:$D$506,Nut_StatusTool!$D262)</f>
        <v>0</v>
      </c>
    </row>
    <row r="263" spans="2:3">
      <c r="B263" s="44">
        <f>IF(Nut_StatusTool!D263=0,0,1)</f>
        <v>0</v>
      </c>
      <c r="C263" s="44">
        <f>COUNTIF(Nut_StatusTool!$D$7:$D$506,Nut_StatusTool!$D263)</f>
        <v>0</v>
      </c>
    </row>
    <row r="264" spans="2:3">
      <c r="B264" s="44">
        <f>IF(Nut_StatusTool!D264=0,0,1)</f>
        <v>0</v>
      </c>
      <c r="C264" s="44">
        <f>COUNTIF(Nut_StatusTool!$D$7:$D$506,Nut_StatusTool!$D264)</f>
        <v>0</v>
      </c>
    </row>
    <row r="265" spans="2:3">
      <c r="B265" s="44">
        <f>IF(Nut_StatusTool!D265=0,0,1)</f>
        <v>0</v>
      </c>
      <c r="C265" s="44">
        <f>COUNTIF(Nut_StatusTool!$D$7:$D$506,Nut_StatusTool!$D265)</f>
        <v>0</v>
      </c>
    </row>
    <row r="266" spans="2:3">
      <c r="B266" s="44">
        <f>IF(Nut_StatusTool!D266=0,0,1)</f>
        <v>0</v>
      </c>
      <c r="C266" s="44">
        <f>COUNTIF(Nut_StatusTool!$D$7:$D$506,Nut_StatusTool!$D266)</f>
        <v>0</v>
      </c>
    </row>
    <row r="267" spans="2:3">
      <c r="B267" s="44">
        <f>IF(Nut_StatusTool!D267=0,0,1)</f>
        <v>0</v>
      </c>
      <c r="C267" s="44">
        <f>COUNTIF(Nut_StatusTool!$D$7:$D$506,Nut_StatusTool!$D267)</f>
        <v>0</v>
      </c>
    </row>
    <row r="268" spans="2:3">
      <c r="B268" s="44">
        <f>IF(Nut_StatusTool!D268=0,0,1)</f>
        <v>0</v>
      </c>
      <c r="C268" s="44">
        <f>COUNTIF(Nut_StatusTool!$D$7:$D$506,Nut_StatusTool!$D268)</f>
        <v>0</v>
      </c>
    </row>
    <row r="269" spans="2:3">
      <c r="B269" s="44">
        <f>IF(Nut_StatusTool!D269=0,0,1)</f>
        <v>0</v>
      </c>
      <c r="C269" s="44">
        <f>COUNTIF(Nut_StatusTool!$D$7:$D$506,Nut_StatusTool!$D269)</f>
        <v>0</v>
      </c>
    </row>
    <row r="270" spans="2:3">
      <c r="B270" s="44">
        <f>IF(Nut_StatusTool!D270=0,0,1)</f>
        <v>0</v>
      </c>
      <c r="C270" s="44">
        <f>COUNTIF(Nut_StatusTool!$D$7:$D$506,Nut_StatusTool!$D270)</f>
        <v>0</v>
      </c>
    </row>
    <row r="271" spans="2:3">
      <c r="B271" s="44">
        <f>IF(Nut_StatusTool!D271=0,0,1)</f>
        <v>0</v>
      </c>
      <c r="C271" s="44">
        <f>COUNTIF(Nut_StatusTool!$D$7:$D$506,Nut_StatusTool!$D271)</f>
        <v>0</v>
      </c>
    </row>
    <row r="272" spans="2:3">
      <c r="B272" s="44">
        <f>IF(Nut_StatusTool!D272=0,0,1)</f>
        <v>0</v>
      </c>
      <c r="C272" s="44">
        <f>COUNTIF(Nut_StatusTool!$D$7:$D$506,Nut_StatusTool!$D272)</f>
        <v>0</v>
      </c>
    </row>
    <row r="273" spans="2:3">
      <c r="B273" s="44">
        <f>IF(Nut_StatusTool!D273=0,0,1)</f>
        <v>0</v>
      </c>
      <c r="C273" s="44">
        <f>COUNTIF(Nut_StatusTool!$D$7:$D$506,Nut_StatusTool!$D273)</f>
        <v>0</v>
      </c>
    </row>
    <row r="274" spans="2:3">
      <c r="B274" s="44">
        <f>IF(Nut_StatusTool!D274=0,0,1)</f>
        <v>0</v>
      </c>
      <c r="C274" s="44">
        <f>COUNTIF(Nut_StatusTool!$D$7:$D$506,Nut_StatusTool!$D274)</f>
        <v>0</v>
      </c>
    </row>
    <row r="275" spans="2:3">
      <c r="B275" s="44">
        <f>IF(Nut_StatusTool!D275=0,0,1)</f>
        <v>0</v>
      </c>
      <c r="C275" s="44">
        <f>COUNTIF(Nut_StatusTool!$D$7:$D$506,Nut_StatusTool!$D275)</f>
        <v>0</v>
      </c>
    </row>
    <row r="276" spans="2:3">
      <c r="B276" s="44">
        <f>IF(Nut_StatusTool!D276=0,0,1)</f>
        <v>0</v>
      </c>
      <c r="C276" s="44">
        <f>COUNTIF(Nut_StatusTool!$D$7:$D$506,Nut_StatusTool!$D276)</f>
        <v>0</v>
      </c>
    </row>
    <row r="277" spans="2:3">
      <c r="B277" s="44">
        <f>IF(Nut_StatusTool!D277=0,0,1)</f>
        <v>0</v>
      </c>
      <c r="C277" s="44">
        <f>COUNTIF(Nut_StatusTool!$D$7:$D$506,Nut_StatusTool!$D277)</f>
        <v>0</v>
      </c>
    </row>
    <row r="278" spans="2:3">
      <c r="B278" s="44">
        <f>IF(Nut_StatusTool!D278=0,0,1)</f>
        <v>0</v>
      </c>
      <c r="C278" s="44">
        <f>COUNTIF(Nut_StatusTool!$D$7:$D$506,Nut_StatusTool!$D278)</f>
        <v>0</v>
      </c>
    </row>
    <row r="279" spans="2:3">
      <c r="B279" s="44">
        <f>IF(Nut_StatusTool!D279=0,0,1)</f>
        <v>0</v>
      </c>
      <c r="C279" s="44">
        <f>COUNTIF(Nut_StatusTool!$D$7:$D$506,Nut_StatusTool!$D279)</f>
        <v>0</v>
      </c>
    </row>
    <row r="280" spans="2:3">
      <c r="B280" s="44">
        <f>IF(Nut_StatusTool!D280=0,0,1)</f>
        <v>0</v>
      </c>
      <c r="C280" s="44">
        <f>COUNTIF(Nut_StatusTool!$D$7:$D$506,Nut_StatusTool!$D280)</f>
        <v>0</v>
      </c>
    </row>
    <row r="281" spans="2:3">
      <c r="B281" s="44">
        <f>IF(Nut_StatusTool!D281=0,0,1)</f>
        <v>0</v>
      </c>
      <c r="C281" s="44">
        <f>COUNTIF(Nut_StatusTool!$D$7:$D$506,Nut_StatusTool!$D281)</f>
        <v>0</v>
      </c>
    </row>
    <row r="282" spans="2:3">
      <c r="B282" s="44">
        <f>IF(Nut_StatusTool!D282=0,0,1)</f>
        <v>0</v>
      </c>
      <c r="C282" s="44">
        <f>COUNTIF(Nut_StatusTool!$D$7:$D$506,Nut_StatusTool!$D282)</f>
        <v>0</v>
      </c>
    </row>
    <row r="283" spans="2:3">
      <c r="B283" s="44">
        <f>IF(Nut_StatusTool!D283=0,0,1)</f>
        <v>0</v>
      </c>
      <c r="C283" s="44">
        <f>COUNTIF(Nut_StatusTool!$D$7:$D$506,Nut_StatusTool!$D283)</f>
        <v>0</v>
      </c>
    </row>
    <row r="284" spans="2:3">
      <c r="B284" s="44">
        <f>IF(Nut_StatusTool!D284=0,0,1)</f>
        <v>0</v>
      </c>
      <c r="C284" s="44">
        <f>COUNTIF(Nut_StatusTool!$D$7:$D$506,Nut_StatusTool!$D284)</f>
        <v>0</v>
      </c>
    </row>
    <row r="285" spans="2:3">
      <c r="B285" s="44">
        <f>IF(Nut_StatusTool!D285=0,0,1)</f>
        <v>0</v>
      </c>
      <c r="C285" s="44">
        <f>COUNTIF(Nut_StatusTool!$D$7:$D$506,Nut_StatusTool!$D285)</f>
        <v>0</v>
      </c>
    </row>
    <row r="286" spans="2:3">
      <c r="B286" s="44">
        <f>IF(Nut_StatusTool!D286=0,0,1)</f>
        <v>0</v>
      </c>
      <c r="C286" s="44">
        <f>COUNTIF(Nut_StatusTool!$D$7:$D$506,Nut_StatusTool!$D286)</f>
        <v>0</v>
      </c>
    </row>
    <row r="287" spans="2:3">
      <c r="B287" s="44">
        <f>IF(Nut_StatusTool!D287=0,0,1)</f>
        <v>0</v>
      </c>
      <c r="C287" s="44">
        <f>COUNTIF(Nut_StatusTool!$D$7:$D$506,Nut_StatusTool!$D287)</f>
        <v>0</v>
      </c>
    </row>
    <row r="288" spans="2:3">
      <c r="B288" s="44">
        <f>IF(Nut_StatusTool!D288=0,0,1)</f>
        <v>0</v>
      </c>
      <c r="C288" s="44">
        <f>COUNTIF(Nut_StatusTool!$D$7:$D$506,Nut_StatusTool!$D288)</f>
        <v>0</v>
      </c>
    </row>
    <row r="289" spans="2:3">
      <c r="B289" s="44">
        <f>IF(Nut_StatusTool!D289=0,0,1)</f>
        <v>0</v>
      </c>
      <c r="C289" s="44">
        <f>COUNTIF(Nut_StatusTool!$D$7:$D$506,Nut_StatusTool!$D289)</f>
        <v>0</v>
      </c>
    </row>
    <row r="290" spans="2:3">
      <c r="B290" s="44">
        <f>IF(Nut_StatusTool!D290=0,0,1)</f>
        <v>0</v>
      </c>
      <c r="C290" s="44">
        <f>COUNTIF(Nut_StatusTool!$D$7:$D$506,Nut_StatusTool!$D290)</f>
        <v>0</v>
      </c>
    </row>
    <row r="291" spans="2:3">
      <c r="B291" s="44">
        <f>IF(Nut_StatusTool!D291=0,0,1)</f>
        <v>0</v>
      </c>
      <c r="C291" s="44">
        <f>COUNTIF(Nut_StatusTool!$D$7:$D$506,Nut_StatusTool!$D291)</f>
        <v>0</v>
      </c>
    </row>
    <row r="292" spans="2:3">
      <c r="B292" s="44">
        <f>IF(Nut_StatusTool!D292=0,0,1)</f>
        <v>0</v>
      </c>
      <c r="C292" s="44">
        <f>COUNTIF(Nut_StatusTool!$D$7:$D$506,Nut_StatusTool!$D292)</f>
        <v>0</v>
      </c>
    </row>
    <row r="293" spans="2:3">
      <c r="B293" s="44">
        <f>IF(Nut_StatusTool!D293=0,0,1)</f>
        <v>0</v>
      </c>
      <c r="C293" s="44">
        <f>COUNTIF(Nut_StatusTool!$D$7:$D$506,Nut_StatusTool!$D293)</f>
        <v>0</v>
      </c>
    </row>
    <row r="294" spans="2:3">
      <c r="B294" s="44">
        <f>IF(Nut_StatusTool!D294=0,0,1)</f>
        <v>0</v>
      </c>
      <c r="C294" s="44">
        <f>COUNTIF(Nut_StatusTool!$D$7:$D$506,Nut_StatusTool!$D294)</f>
        <v>0</v>
      </c>
    </row>
    <row r="295" spans="2:3">
      <c r="B295" s="44">
        <f>IF(Nut_StatusTool!D295=0,0,1)</f>
        <v>0</v>
      </c>
      <c r="C295" s="44">
        <f>COUNTIF(Nut_StatusTool!$D$7:$D$506,Nut_StatusTool!$D295)</f>
        <v>0</v>
      </c>
    </row>
    <row r="296" spans="2:3">
      <c r="B296" s="44">
        <f>IF(Nut_StatusTool!D296=0,0,1)</f>
        <v>0</v>
      </c>
      <c r="C296" s="44">
        <f>COUNTIF(Nut_StatusTool!$D$7:$D$506,Nut_StatusTool!$D296)</f>
        <v>0</v>
      </c>
    </row>
    <row r="297" spans="2:3">
      <c r="B297" s="44">
        <f>IF(Nut_StatusTool!D297=0,0,1)</f>
        <v>0</v>
      </c>
      <c r="C297" s="44">
        <f>COUNTIF(Nut_StatusTool!$D$7:$D$506,Nut_StatusTool!$D297)</f>
        <v>0</v>
      </c>
    </row>
    <row r="298" spans="2:3">
      <c r="B298" s="44">
        <f>IF(Nut_StatusTool!D298=0,0,1)</f>
        <v>0</v>
      </c>
      <c r="C298" s="44">
        <f>COUNTIF(Nut_StatusTool!$D$7:$D$506,Nut_StatusTool!$D298)</f>
        <v>0</v>
      </c>
    </row>
    <row r="299" spans="2:3">
      <c r="B299" s="44">
        <f>IF(Nut_StatusTool!D299=0,0,1)</f>
        <v>0</v>
      </c>
      <c r="C299" s="44">
        <f>COUNTIF(Nut_StatusTool!$D$7:$D$506,Nut_StatusTool!$D299)</f>
        <v>0</v>
      </c>
    </row>
    <row r="300" spans="2:3">
      <c r="B300" s="44">
        <f>IF(Nut_StatusTool!D300=0,0,1)</f>
        <v>0</v>
      </c>
      <c r="C300" s="44">
        <f>COUNTIF(Nut_StatusTool!$D$7:$D$506,Nut_StatusTool!$D300)</f>
        <v>0</v>
      </c>
    </row>
    <row r="301" spans="2:3">
      <c r="B301" s="44">
        <f>IF(Nut_StatusTool!D301=0,0,1)</f>
        <v>0</v>
      </c>
      <c r="C301" s="44">
        <f>COUNTIF(Nut_StatusTool!$D$7:$D$506,Nut_StatusTool!$D301)</f>
        <v>0</v>
      </c>
    </row>
    <row r="302" spans="2:3">
      <c r="B302" s="44">
        <f>IF(Nut_StatusTool!D302=0,0,1)</f>
        <v>0</v>
      </c>
      <c r="C302" s="44">
        <f>COUNTIF(Nut_StatusTool!$D$7:$D$506,Nut_StatusTool!$D302)</f>
        <v>0</v>
      </c>
    </row>
    <row r="303" spans="2:3">
      <c r="B303" s="44">
        <f>IF(Nut_StatusTool!D303=0,0,1)</f>
        <v>0</v>
      </c>
      <c r="C303" s="44">
        <f>COUNTIF(Nut_StatusTool!$D$7:$D$506,Nut_StatusTool!$D303)</f>
        <v>0</v>
      </c>
    </row>
    <row r="304" spans="2:3">
      <c r="B304" s="44">
        <f>IF(Nut_StatusTool!D304=0,0,1)</f>
        <v>0</v>
      </c>
      <c r="C304" s="44">
        <f>COUNTIF(Nut_StatusTool!$D$7:$D$506,Nut_StatusTool!$D304)</f>
        <v>0</v>
      </c>
    </row>
    <row r="305" spans="2:3">
      <c r="B305" s="44">
        <f>IF(Nut_StatusTool!D305=0,0,1)</f>
        <v>0</v>
      </c>
      <c r="C305" s="44">
        <f>COUNTIF(Nut_StatusTool!$D$7:$D$506,Nut_StatusTool!$D305)</f>
        <v>0</v>
      </c>
    </row>
    <row r="306" spans="2:3">
      <c r="B306" s="44">
        <f>IF(Nut_StatusTool!D306=0,0,1)</f>
        <v>0</v>
      </c>
      <c r="C306" s="44">
        <f>COUNTIF(Nut_StatusTool!$D$7:$D$506,Nut_StatusTool!$D306)</f>
        <v>0</v>
      </c>
    </row>
    <row r="307" spans="2:3">
      <c r="B307" s="44">
        <f>IF(Nut_StatusTool!D307=0,0,1)</f>
        <v>0</v>
      </c>
      <c r="C307" s="44">
        <f>COUNTIF(Nut_StatusTool!$D$7:$D$506,Nut_StatusTool!$D307)</f>
        <v>0</v>
      </c>
    </row>
    <row r="308" spans="2:3">
      <c r="B308" s="44">
        <f>IF(Nut_StatusTool!D308=0,0,1)</f>
        <v>0</v>
      </c>
      <c r="C308" s="44">
        <f>COUNTIF(Nut_StatusTool!$D$7:$D$506,Nut_StatusTool!$D308)</f>
        <v>0</v>
      </c>
    </row>
    <row r="309" spans="2:3">
      <c r="B309" s="44">
        <f>IF(Nut_StatusTool!D309=0,0,1)</f>
        <v>0</v>
      </c>
      <c r="C309" s="44">
        <f>COUNTIF(Nut_StatusTool!$D$7:$D$506,Nut_StatusTool!$D309)</f>
        <v>0</v>
      </c>
    </row>
    <row r="310" spans="2:3">
      <c r="B310" s="44">
        <f>IF(Nut_StatusTool!D310=0,0,1)</f>
        <v>0</v>
      </c>
      <c r="C310" s="44">
        <f>COUNTIF(Nut_StatusTool!$D$7:$D$506,Nut_StatusTool!$D310)</f>
        <v>0</v>
      </c>
    </row>
    <row r="311" spans="2:3">
      <c r="B311" s="44">
        <f>IF(Nut_StatusTool!D311=0,0,1)</f>
        <v>0</v>
      </c>
      <c r="C311" s="44">
        <f>COUNTIF(Nut_StatusTool!$D$7:$D$506,Nut_StatusTool!$D311)</f>
        <v>0</v>
      </c>
    </row>
    <row r="312" spans="2:3">
      <c r="B312" s="44">
        <f>IF(Nut_StatusTool!D312=0,0,1)</f>
        <v>0</v>
      </c>
      <c r="C312" s="44">
        <f>COUNTIF(Nut_StatusTool!$D$7:$D$506,Nut_StatusTool!$D312)</f>
        <v>0</v>
      </c>
    </row>
    <row r="313" spans="2:3">
      <c r="B313" s="44">
        <f>IF(Nut_StatusTool!D313=0,0,1)</f>
        <v>0</v>
      </c>
      <c r="C313" s="44">
        <f>COUNTIF(Nut_StatusTool!$D$7:$D$506,Nut_StatusTool!$D313)</f>
        <v>0</v>
      </c>
    </row>
    <row r="314" spans="2:3">
      <c r="B314" s="44">
        <f>IF(Nut_StatusTool!D314=0,0,1)</f>
        <v>0</v>
      </c>
      <c r="C314" s="44">
        <f>COUNTIF(Nut_StatusTool!$D$7:$D$506,Nut_StatusTool!$D314)</f>
        <v>0</v>
      </c>
    </row>
    <row r="315" spans="2:3">
      <c r="B315" s="44">
        <f>IF(Nut_StatusTool!D315=0,0,1)</f>
        <v>0</v>
      </c>
      <c r="C315" s="44">
        <f>COUNTIF(Nut_StatusTool!$D$7:$D$506,Nut_StatusTool!$D315)</f>
        <v>0</v>
      </c>
    </row>
    <row r="316" spans="2:3">
      <c r="B316" s="44">
        <f>IF(Nut_StatusTool!D316=0,0,1)</f>
        <v>0</v>
      </c>
      <c r="C316" s="44">
        <f>COUNTIF(Nut_StatusTool!$D$7:$D$506,Nut_StatusTool!$D316)</f>
        <v>0</v>
      </c>
    </row>
    <row r="317" spans="2:3">
      <c r="B317" s="44">
        <f>IF(Nut_StatusTool!D317=0,0,1)</f>
        <v>0</v>
      </c>
      <c r="C317" s="44">
        <f>COUNTIF(Nut_StatusTool!$D$7:$D$506,Nut_StatusTool!$D317)</f>
        <v>0</v>
      </c>
    </row>
    <row r="318" spans="2:3">
      <c r="B318" s="44">
        <f>IF(Nut_StatusTool!D318=0,0,1)</f>
        <v>0</v>
      </c>
      <c r="C318" s="44">
        <f>COUNTIF(Nut_StatusTool!$D$7:$D$506,Nut_StatusTool!$D318)</f>
        <v>0</v>
      </c>
    </row>
    <row r="319" spans="2:3">
      <c r="B319" s="44">
        <f>IF(Nut_StatusTool!D319=0,0,1)</f>
        <v>0</v>
      </c>
      <c r="C319" s="44">
        <f>COUNTIF(Nut_StatusTool!$D$7:$D$506,Nut_StatusTool!$D319)</f>
        <v>0</v>
      </c>
    </row>
    <row r="320" spans="2:3">
      <c r="B320" s="44">
        <f>IF(Nut_StatusTool!D320=0,0,1)</f>
        <v>0</v>
      </c>
      <c r="C320" s="44">
        <f>COUNTIF(Nut_StatusTool!$D$7:$D$506,Nut_StatusTool!$D320)</f>
        <v>0</v>
      </c>
    </row>
    <row r="321" spans="2:3">
      <c r="B321" s="44">
        <f>IF(Nut_StatusTool!D321=0,0,1)</f>
        <v>0</v>
      </c>
      <c r="C321" s="44">
        <f>COUNTIF(Nut_StatusTool!$D$7:$D$506,Nut_StatusTool!$D321)</f>
        <v>0</v>
      </c>
    </row>
    <row r="322" spans="2:3">
      <c r="B322" s="44">
        <f>IF(Nut_StatusTool!D322=0,0,1)</f>
        <v>0</v>
      </c>
      <c r="C322" s="44">
        <f>COUNTIF(Nut_StatusTool!$D$7:$D$506,Nut_StatusTool!$D322)</f>
        <v>0</v>
      </c>
    </row>
    <row r="323" spans="2:3">
      <c r="B323" s="44">
        <f>IF(Nut_StatusTool!D323=0,0,1)</f>
        <v>0</v>
      </c>
      <c r="C323" s="44">
        <f>COUNTIF(Nut_StatusTool!$D$7:$D$506,Nut_StatusTool!$D323)</f>
        <v>0</v>
      </c>
    </row>
    <row r="324" spans="2:3">
      <c r="B324" s="44">
        <f>IF(Nut_StatusTool!D324=0,0,1)</f>
        <v>0</v>
      </c>
      <c r="C324" s="44">
        <f>COUNTIF(Nut_StatusTool!$D$7:$D$506,Nut_StatusTool!$D324)</f>
        <v>0</v>
      </c>
    </row>
    <row r="325" spans="2:3">
      <c r="B325" s="44">
        <f>IF(Nut_StatusTool!D325=0,0,1)</f>
        <v>0</v>
      </c>
      <c r="C325" s="44">
        <f>COUNTIF(Nut_StatusTool!$D$7:$D$506,Nut_StatusTool!$D325)</f>
        <v>0</v>
      </c>
    </row>
    <row r="326" spans="2:3">
      <c r="B326" s="44">
        <f>IF(Nut_StatusTool!D326=0,0,1)</f>
        <v>0</v>
      </c>
      <c r="C326" s="44">
        <f>COUNTIF(Nut_StatusTool!$D$7:$D$506,Nut_StatusTool!$D326)</f>
        <v>0</v>
      </c>
    </row>
    <row r="327" spans="2:3">
      <c r="B327" s="44">
        <f>IF(Nut_StatusTool!D327=0,0,1)</f>
        <v>0</v>
      </c>
      <c r="C327" s="44">
        <f>COUNTIF(Nut_StatusTool!$D$7:$D$506,Nut_StatusTool!$D327)</f>
        <v>0</v>
      </c>
    </row>
    <row r="328" spans="2:3">
      <c r="B328" s="44">
        <f>IF(Nut_StatusTool!D328=0,0,1)</f>
        <v>0</v>
      </c>
      <c r="C328" s="44">
        <f>COUNTIF(Nut_StatusTool!$D$7:$D$506,Nut_StatusTool!$D328)</f>
        <v>0</v>
      </c>
    </row>
    <row r="329" spans="2:3">
      <c r="B329" s="44">
        <f>IF(Nut_StatusTool!D329=0,0,1)</f>
        <v>0</v>
      </c>
      <c r="C329" s="44">
        <f>COUNTIF(Nut_StatusTool!$D$7:$D$506,Nut_StatusTool!$D329)</f>
        <v>0</v>
      </c>
    </row>
    <row r="330" spans="2:3">
      <c r="B330" s="44">
        <f>IF(Nut_StatusTool!D330=0,0,1)</f>
        <v>0</v>
      </c>
      <c r="C330" s="44">
        <f>COUNTIF(Nut_StatusTool!$D$7:$D$506,Nut_StatusTool!$D330)</f>
        <v>0</v>
      </c>
    </row>
    <row r="331" spans="2:3">
      <c r="B331" s="44">
        <f>IF(Nut_StatusTool!D331=0,0,1)</f>
        <v>0</v>
      </c>
      <c r="C331" s="44">
        <f>COUNTIF(Nut_StatusTool!$D$7:$D$506,Nut_StatusTool!$D331)</f>
        <v>0</v>
      </c>
    </row>
    <row r="332" spans="2:3">
      <c r="B332" s="44">
        <f>IF(Nut_StatusTool!D332=0,0,1)</f>
        <v>0</v>
      </c>
      <c r="C332" s="44">
        <f>COUNTIF(Nut_StatusTool!$D$7:$D$506,Nut_StatusTool!$D332)</f>
        <v>0</v>
      </c>
    </row>
    <row r="333" spans="2:3">
      <c r="B333" s="44">
        <f>IF(Nut_StatusTool!D333=0,0,1)</f>
        <v>0</v>
      </c>
      <c r="C333" s="44">
        <f>COUNTIF(Nut_StatusTool!$D$7:$D$506,Nut_StatusTool!$D333)</f>
        <v>0</v>
      </c>
    </row>
    <row r="334" spans="2:3">
      <c r="B334" s="44">
        <f>IF(Nut_StatusTool!D334=0,0,1)</f>
        <v>0</v>
      </c>
      <c r="C334" s="44">
        <f>COUNTIF(Nut_StatusTool!$D$7:$D$506,Nut_StatusTool!$D334)</f>
        <v>0</v>
      </c>
    </row>
    <row r="335" spans="2:3">
      <c r="B335" s="44">
        <f>IF(Nut_StatusTool!D335=0,0,1)</f>
        <v>0</v>
      </c>
      <c r="C335" s="44">
        <f>COUNTIF(Nut_StatusTool!$D$7:$D$506,Nut_StatusTool!$D335)</f>
        <v>0</v>
      </c>
    </row>
    <row r="336" spans="2:3">
      <c r="B336" s="44">
        <f>IF(Nut_StatusTool!D336=0,0,1)</f>
        <v>0</v>
      </c>
      <c r="C336" s="44">
        <f>COUNTIF(Nut_StatusTool!$D$7:$D$506,Nut_StatusTool!$D336)</f>
        <v>0</v>
      </c>
    </row>
    <row r="337" spans="2:3">
      <c r="B337" s="44">
        <f>IF(Nut_StatusTool!D337=0,0,1)</f>
        <v>0</v>
      </c>
      <c r="C337" s="44">
        <f>COUNTIF(Nut_StatusTool!$D$7:$D$506,Nut_StatusTool!$D337)</f>
        <v>0</v>
      </c>
    </row>
    <row r="338" spans="2:3">
      <c r="B338" s="44">
        <f>IF(Nut_StatusTool!D338=0,0,1)</f>
        <v>0</v>
      </c>
      <c r="C338" s="44">
        <f>COUNTIF(Nut_StatusTool!$D$7:$D$506,Nut_StatusTool!$D338)</f>
        <v>0</v>
      </c>
    </row>
    <row r="339" spans="2:3">
      <c r="B339" s="44">
        <f>IF(Nut_StatusTool!D339=0,0,1)</f>
        <v>0</v>
      </c>
      <c r="C339" s="44">
        <f>COUNTIF(Nut_StatusTool!$D$7:$D$506,Nut_StatusTool!$D339)</f>
        <v>0</v>
      </c>
    </row>
    <row r="340" spans="2:3">
      <c r="B340" s="44">
        <f>IF(Nut_StatusTool!D340=0,0,1)</f>
        <v>0</v>
      </c>
      <c r="C340" s="44">
        <f>COUNTIF(Nut_StatusTool!$D$7:$D$506,Nut_StatusTool!$D340)</f>
        <v>0</v>
      </c>
    </row>
    <row r="341" spans="2:3">
      <c r="B341" s="44">
        <f>IF(Nut_StatusTool!D341=0,0,1)</f>
        <v>0</v>
      </c>
      <c r="C341" s="44">
        <f>COUNTIF(Nut_StatusTool!$D$7:$D$506,Nut_StatusTool!$D341)</f>
        <v>0</v>
      </c>
    </row>
    <row r="342" spans="2:3">
      <c r="B342" s="44">
        <f>IF(Nut_StatusTool!D342=0,0,1)</f>
        <v>0</v>
      </c>
      <c r="C342" s="44">
        <f>COUNTIF(Nut_StatusTool!$D$7:$D$506,Nut_StatusTool!$D342)</f>
        <v>0</v>
      </c>
    </row>
    <row r="343" spans="2:3">
      <c r="B343" s="44">
        <f>IF(Nut_StatusTool!D343=0,0,1)</f>
        <v>0</v>
      </c>
      <c r="C343" s="44">
        <f>COUNTIF(Nut_StatusTool!$D$7:$D$506,Nut_StatusTool!$D343)</f>
        <v>0</v>
      </c>
    </row>
    <row r="344" spans="2:3">
      <c r="B344" s="44">
        <f>IF(Nut_StatusTool!D344=0,0,1)</f>
        <v>0</v>
      </c>
      <c r="C344" s="44">
        <f>COUNTIF(Nut_StatusTool!$D$7:$D$506,Nut_StatusTool!$D344)</f>
        <v>0</v>
      </c>
    </row>
    <row r="345" spans="2:3">
      <c r="B345" s="44">
        <f>IF(Nut_StatusTool!D345=0,0,1)</f>
        <v>0</v>
      </c>
      <c r="C345" s="44">
        <f>COUNTIF(Nut_StatusTool!$D$7:$D$506,Nut_StatusTool!$D345)</f>
        <v>0</v>
      </c>
    </row>
    <row r="346" spans="2:3">
      <c r="B346" s="44">
        <f>IF(Nut_StatusTool!D346=0,0,1)</f>
        <v>0</v>
      </c>
      <c r="C346" s="44">
        <f>COUNTIF(Nut_StatusTool!$D$7:$D$506,Nut_StatusTool!$D346)</f>
        <v>0</v>
      </c>
    </row>
    <row r="347" spans="2:3">
      <c r="B347" s="44">
        <f>IF(Nut_StatusTool!D347=0,0,1)</f>
        <v>0</v>
      </c>
      <c r="C347" s="44">
        <f>COUNTIF(Nut_StatusTool!$D$7:$D$506,Nut_StatusTool!$D347)</f>
        <v>0</v>
      </c>
    </row>
    <row r="348" spans="2:3">
      <c r="B348" s="44">
        <f>IF(Nut_StatusTool!D348=0,0,1)</f>
        <v>0</v>
      </c>
      <c r="C348" s="44">
        <f>COUNTIF(Nut_StatusTool!$D$7:$D$506,Nut_StatusTool!$D348)</f>
        <v>0</v>
      </c>
    </row>
    <row r="349" spans="2:3">
      <c r="B349" s="44">
        <f>IF(Nut_StatusTool!D349=0,0,1)</f>
        <v>0</v>
      </c>
      <c r="C349" s="44">
        <f>COUNTIF(Nut_StatusTool!$D$7:$D$506,Nut_StatusTool!$D349)</f>
        <v>0</v>
      </c>
    </row>
    <row r="350" spans="2:3">
      <c r="B350" s="44">
        <f>IF(Nut_StatusTool!D350=0,0,1)</f>
        <v>0</v>
      </c>
      <c r="C350" s="44">
        <f>COUNTIF(Nut_StatusTool!$D$7:$D$506,Nut_StatusTool!$D350)</f>
        <v>0</v>
      </c>
    </row>
    <row r="351" spans="2:3">
      <c r="B351" s="44">
        <f>IF(Nut_StatusTool!D351=0,0,1)</f>
        <v>0</v>
      </c>
      <c r="C351" s="44">
        <f>COUNTIF(Nut_StatusTool!$D$7:$D$506,Nut_StatusTool!$D351)</f>
        <v>0</v>
      </c>
    </row>
    <row r="352" spans="2:3">
      <c r="B352" s="44">
        <f>IF(Nut_StatusTool!D352=0,0,1)</f>
        <v>0</v>
      </c>
      <c r="C352" s="44">
        <f>COUNTIF(Nut_StatusTool!$D$7:$D$506,Nut_StatusTool!$D352)</f>
        <v>0</v>
      </c>
    </row>
    <row r="353" spans="2:3">
      <c r="B353" s="44">
        <f>IF(Nut_StatusTool!D353=0,0,1)</f>
        <v>0</v>
      </c>
      <c r="C353" s="44">
        <f>COUNTIF(Nut_StatusTool!$D$7:$D$506,Nut_StatusTool!$D353)</f>
        <v>0</v>
      </c>
    </row>
    <row r="354" spans="2:3">
      <c r="B354" s="44">
        <f>IF(Nut_StatusTool!D354=0,0,1)</f>
        <v>0</v>
      </c>
      <c r="C354" s="44">
        <f>COUNTIF(Nut_StatusTool!$D$7:$D$506,Nut_StatusTool!$D354)</f>
        <v>0</v>
      </c>
    </row>
    <row r="355" spans="2:3">
      <c r="B355" s="44">
        <f>IF(Nut_StatusTool!D355=0,0,1)</f>
        <v>0</v>
      </c>
      <c r="C355" s="44">
        <f>COUNTIF(Nut_StatusTool!$D$7:$D$506,Nut_StatusTool!$D355)</f>
        <v>0</v>
      </c>
    </row>
    <row r="356" spans="2:3">
      <c r="B356" s="44">
        <f>IF(Nut_StatusTool!D356=0,0,1)</f>
        <v>0</v>
      </c>
      <c r="C356" s="44">
        <f>COUNTIF(Nut_StatusTool!$D$7:$D$506,Nut_StatusTool!$D356)</f>
        <v>0</v>
      </c>
    </row>
    <row r="357" spans="2:3">
      <c r="B357" s="44">
        <f>IF(Nut_StatusTool!D357=0,0,1)</f>
        <v>0</v>
      </c>
      <c r="C357" s="44">
        <f>COUNTIF(Nut_StatusTool!$D$7:$D$506,Nut_StatusTool!$D357)</f>
        <v>0</v>
      </c>
    </row>
    <row r="358" spans="2:3">
      <c r="B358" s="44">
        <f>IF(Nut_StatusTool!D358=0,0,1)</f>
        <v>0</v>
      </c>
      <c r="C358" s="44">
        <f>COUNTIF(Nut_StatusTool!$D$7:$D$506,Nut_StatusTool!$D358)</f>
        <v>0</v>
      </c>
    </row>
    <row r="359" spans="2:3">
      <c r="B359" s="44">
        <f>IF(Nut_StatusTool!D359=0,0,1)</f>
        <v>0</v>
      </c>
      <c r="C359" s="44">
        <f>COUNTIF(Nut_StatusTool!$D$7:$D$506,Nut_StatusTool!$D359)</f>
        <v>0</v>
      </c>
    </row>
    <row r="360" spans="2:3">
      <c r="B360" s="44">
        <f>IF(Nut_StatusTool!D360=0,0,1)</f>
        <v>0</v>
      </c>
      <c r="C360" s="44">
        <f>COUNTIF(Nut_StatusTool!$D$7:$D$506,Nut_StatusTool!$D360)</f>
        <v>0</v>
      </c>
    </row>
    <row r="361" spans="2:3">
      <c r="B361" s="44">
        <f>IF(Nut_StatusTool!D361=0,0,1)</f>
        <v>0</v>
      </c>
      <c r="C361" s="44">
        <f>COUNTIF(Nut_StatusTool!$D$7:$D$506,Nut_StatusTool!$D361)</f>
        <v>0</v>
      </c>
    </row>
    <row r="362" spans="2:3">
      <c r="B362" s="44">
        <f>IF(Nut_StatusTool!D362=0,0,1)</f>
        <v>0</v>
      </c>
      <c r="C362" s="44">
        <f>COUNTIF(Nut_StatusTool!$D$7:$D$506,Nut_StatusTool!$D362)</f>
        <v>0</v>
      </c>
    </row>
    <row r="363" spans="2:3">
      <c r="B363" s="44">
        <f>IF(Nut_StatusTool!D363=0,0,1)</f>
        <v>0</v>
      </c>
      <c r="C363" s="44">
        <f>COUNTIF(Nut_StatusTool!$D$7:$D$506,Nut_StatusTool!$D363)</f>
        <v>0</v>
      </c>
    </row>
    <row r="364" spans="2:3">
      <c r="B364" s="44">
        <f>IF(Nut_StatusTool!D364=0,0,1)</f>
        <v>0</v>
      </c>
      <c r="C364" s="44">
        <f>COUNTIF(Nut_StatusTool!$D$7:$D$506,Nut_StatusTool!$D364)</f>
        <v>0</v>
      </c>
    </row>
    <row r="365" spans="2:3">
      <c r="B365" s="44">
        <f>IF(Nut_StatusTool!D365=0,0,1)</f>
        <v>0</v>
      </c>
      <c r="C365" s="44">
        <f>COUNTIF(Nut_StatusTool!$D$7:$D$506,Nut_StatusTool!$D365)</f>
        <v>0</v>
      </c>
    </row>
    <row r="366" spans="2:3">
      <c r="B366" s="44">
        <f>IF(Nut_StatusTool!D366=0,0,1)</f>
        <v>0</v>
      </c>
      <c r="C366" s="44">
        <f>COUNTIF(Nut_StatusTool!$D$7:$D$506,Nut_StatusTool!$D366)</f>
        <v>0</v>
      </c>
    </row>
    <row r="367" spans="2:3">
      <c r="B367" s="44">
        <f>IF(Nut_StatusTool!D367=0,0,1)</f>
        <v>0</v>
      </c>
      <c r="C367" s="44">
        <f>COUNTIF(Nut_StatusTool!$D$7:$D$506,Nut_StatusTool!$D367)</f>
        <v>0</v>
      </c>
    </row>
    <row r="368" spans="2:3">
      <c r="B368" s="44">
        <f>IF(Nut_StatusTool!D368=0,0,1)</f>
        <v>0</v>
      </c>
      <c r="C368" s="44">
        <f>COUNTIF(Nut_StatusTool!$D$7:$D$506,Nut_StatusTool!$D368)</f>
        <v>0</v>
      </c>
    </row>
    <row r="369" spans="2:3">
      <c r="B369" s="44">
        <f>IF(Nut_StatusTool!D369=0,0,1)</f>
        <v>0</v>
      </c>
      <c r="C369" s="44">
        <f>COUNTIF(Nut_StatusTool!$D$7:$D$506,Nut_StatusTool!$D369)</f>
        <v>0</v>
      </c>
    </row>
    <row r="370" spans="2:3">
      <c r="B370" s="44">
        <f>IF(Nut_StatusTool!D370=0,0,1)</f>
        <v>0</v>
      </c>
      <c r="C370" s="44">
        <f>COUNTIF(Nut_StatusTool!$D$7:$D$506,Nut_StatusTool!$D370)</f>
        <v>0</v>
      </c>
    </row>
    <row r="371" spans="2:3">
      <c r="B371" s="44">
        <f>IF(Nut_StatusTool!D371=0,0,1)</f>
        <v>0</v>
      </c>
      <c r="C371" s="44">
        <f>COUNTIF(Nut_StatusTool!$D$7:$D$506,Nut_StatusTool!$D371)</f>
        <v>0</v>
      </c>
    </row>
    <row r="372" spans="2:3">
      <c r="B372" s="44">
        <f>IF(Nut_StatusTool!D372=0,0,1)</f>
        <v>0</v>
      </c>
      <c r="C372" s="44">
        <f>COUNTIF(Nut_StatusTool!$D$7:$D$506,Nut_StatusTool!$D372)</f>
        <v>0</v>
      </c>
    </row>
    <row r="373" spans="2:3">
      <c r="B373" s="44">
        <f>IF(Nut_StatusTool!D373=0,0,1)</f>
        <v>0</v>
      </c>
      <c r="C373" s="44">
        <f>COUNTIF(Nut_StatusTool!$D$7:$D$506,Nut_StatusTool!$D373)</f>
        <v>0</v>
      </c>
    </row>
    <row r="374" spans="2:3">
      <c r="B374" s="44">
        <f>IF(Nut_StatusTool!D374=0,0,1)</f>
        <v>0</v>
      </c>
      <c r="C374" s="44">
        <f>COUNTIF(Nut_StatusTool!$D$7:$D$506,Nut_StatusTool!$D374)</f>
        <v>0</v>
      </c>
    </row>
    <row r="375" spans="2:3">
      <c r="B375" s="44">
        <f>IF(Nut_StatusTool!D375=0,0,1)</f>
        <v>0</v>
      </c>
      <c r="C375" s="44">
        <f>COUNTIF(Nut_StatusTool!$D$7:$D$506,Nut_StatusTool!$D375)</f>
        <v>0</v>
      </c>
    </row>
    <row r="376" spans="2:3">
      <c r="B376" s="44">
        <f>IF(Nut_StatusTool!D376=0,0,1)</f>
        <v>0</v>
      </c>
      <c r="C376" s="44">
        <f>COUNTIF(Nut_StatusTool!$D$7:$D$506,Nut_StatusTool!$D376)</f>
        <v>0</v>
      </c>
    </row>
    <row r="377" spans="2:3">
      <c r="B377" s="44">
        <f>IF(Nut_StatusTool!D377=0,0,1)</f>
        <v>0</v>
      </c>
      <c r="C377" s="44">
        <f>COUNTIF(Nut_StatusTool!$D$7:$D$506,Nut_StatusTool!$D377)</f>
        <v>0</v>
      </c>
    </row>
    <row r="378" spans="2:3">
      <c r="B378" s="44">
        <f>IF(Nut_StatusTool!D378=0,0,1)</f>
        <v>0</v>
      </c>
      <c r="C378" s="44">
        <f>COUNTIF(Nut_StatusTool!$D$7:$D$506,Nut_StatusTool!$D378)</f>
        <v>0</v>
      </c>
    </row>
    <row r="379" spans="2:3">
      <c r="B379" s="44">
        <f>IF(Nut_StatusTool!D379=0,0,1)</f>
        <v>0</v>
      </c>
      <c r="C379" s="44">
        <f>COUNTIF(Nut_StatusTool!$D$7:$D$506,Nut_StatusTool!$D379)</f>
        <v>0</v>
      </c>
    </row>
    <row r="380" spans="2:3">
      <c r="B380" s="44">
        <f>IF(Nut_StatusTool!D380=0,0,1)</f>
        <v>0</v>
      </c>
      <c r="C380" s="44">
        <f>COUNTIF(Nut_StatusTool!$D$7:$D$506,Nut_StatusTool!$D380)</f>
        <v>0</v>
      </c>
    </row>
    <row r="381" spans="2:3">
      <c r="B381" s="44">
        <f>IF(Nut_StatusTool!D381=0,0,1)</f>
        <v>0</v>
      </c>
      <c r="C381" s="44">
        <f>COUNTIF(Nut_StatusTool!$D$7:$D$506,Nut_StatusTool!$D381)</f>
        <v>0</v>
      </c>
    </row>
    <row r="382" spans="2:3">
      <c r="B382" s="44">
        <f>IF(Nut_StatusTool!D382=0,0,1)</f>
        <v>0</v>
      </c>
      <c r="C382" s="44">
        <f>COUNTIF(Nut_StatusTool!$D$7:$D$506,Nut_StatusTool!$D382)</f>
        <v>0</v>
      </c>
    </row>
    <row r="383" spans="2:3">
      <c r="B383" s="44">
        <f>IF(Nut_StatusTool!D383=0,0,1)</f>
        <v>0</v>
      </c>
      <c r="C383" s="44">
        <f>COUNTIF(Nut_StatusTool!$D$7:$D$506,Nut_StatusTool!$D383)</f>
        <v>0</v>
      </c>
    </row>
    <row r="384" spans="2:3">
      <c r="B384" s="44">
        <f>IF(Nut_StatusTool!D384=0,0,1)</f>
        <v>0</v>
      </c>
      <c r="C384" s="44">
        <f>COUNTIF(Nut_StatusTool!$D$7:$D$506,Nut_StatusTool!$D384)</f>
        <v>0</v>
      </c>
    </row>
    <row r="385" spans="2:3">
      <c r="B385" s="44">
        <f>IF(Nut_StatusTool!D385=0,0,1)</f>
        <v>0</v>
      </c>
      <c r="C385" s="44">
        <f>COUNTIF(Nut_StatusTool!$D$7:$D$506,Nut_StatusTool!$D385)</f>
        <v>0</v>
      </c>
    </row>
    <row r="386" spans="2:3">
      <c r="B386" s="44">
        <f>IF(Nut_StatusTool!D386=0,0,1)</f>
        <v>0</v>
      </c>
      <c r="C386" s="44">
        <f>COUNTIF(Nut_StatusTool!$D$7:$D$506,Nut_StatusTool!$D386)</f>
        <v>0</v>
      </c>
    </row>
    <row r="387" spans="2:3">
      <c r="B387" s="44">
        <f>IF(Nut_StatusTool!D387=0,0,1)</f>
        <v>0</v>
      </c>
      <c r="C387" s="44">
        <f>COUNTIF(Nut_StatusTool!$D$7:$D$506,Nut_StatusTool!$D387)</f>
        <v>0</v>
      </c>
    </row>
    <row r="388" spans="2:3">
      <c r="B388" s="44">
        <f>IF(Nut_StatusTool!D388=0,0,1)</f>
        <v>0</v>
      </c>
      <c r="C388" s="44">
        <f>COUNTIF(Nut_StatusTool!$D$7:$D$506,Nut_StatusTool!$D388)</f>
        <v>0</v>
      </c>
    </row>
    <row r="389" spans="2:3">
      <c r="B389" s="44">
        <f>IF(Nut_StatusTool!D389=0,0,1)</f>
        <v>0</v>
      </c>
      <c r="C389" s="44">
        <f>COUNTIF(Nut_StatusTool!$D$7:$D$506,Nut_StatusTool!$D389)</f>
        <v>0</v>
      </c>
    </row>
    <row r="390" spans="2:3">
      <c r="B390" s="44">
        <f>IF(Nut_StatusTool!D390=0,0,1)</f>
        <v>0</v>
      </c>
      <c r="C390" s="44">
        <f>COUNTIF(Nut_StatusTool!$D$7:$D$506,Nut_StatusTool!$D390)</f>
        <v>0</v>
      </c>
    </row>
    <row r="391" spans="2:3">
      <c r="B391" s="44">
        <f>IF(Nut_StatusTool!D391=0,0,1)</f>
        <v>0</v>
      </c>
      <c r="C391" s="44">
        <f>COUNTIF(Nut_StatusTool!$D$7:$D$506,Nut_StatusTool!$D391)</f>
        <v>0</v>
      </c>
    </row>
    <row r="392" spans="2:3">
      <c r="B392" s="44">
        <f>IF(Nut_StatusTool!D392=0,0,1)</f>
        <v>0</v>
      </c>
      <c r="C392" s="44">
        <f>COUNTIF(Nut_StatusTool!$D$7:$D$506,Nut_StatusTool!$D392)</f>
        <v>0</v>
      </c>
    </row>
    <row r="393" spans="2:3">
      <c r="B393" s="44">
        <f>IF(Nut_StatusTool!D393=0,0,1)</f>
        <v>0</v>
      </c>
      <c r="C393" s="44">
        <f>COUNTIF(Nut_StatusTool!$D$7:$D$506,Nut_StatusTool!$D393)</f>
        <v>0</v>
      </c>
    </row>
    <row r="394" spans="2:3">
      <c r="B394" s="44">
        <f>IF(Nut_StatusTool!D394=0,0,1)</f>
        <v>0</v>
      </c>
      <c r="C394" s="44">
        <f>COUNTIF(Nut_StatusTool!$D$7:$D$506,Nut_StatusTool!$D394)</f>
        <v>0</v>
      </c>
    </row>
    <row r="395" spans="2:3">
      <c r="B395" s="44">
        <f>IF(Nut_StatusTool!D395=0,0,1)</f>
        <v>0</v>
      </c>
      <c r="C395" s="44">
        <f>COUNTIF(Nut_StatusTool!$D$7:$D$506,Nut_StatusTool!$D395)</f>
        <v>0</v>
      </c>
    </row>
    <row r="396" spans="2:3">
      <c r="B396" s="44">
        <f>IF(Nut_StatusTool!D396=0,0,1)</f>
        <v>0</v>
      </c>
      <c r="C396" s="44">
        <f>COUNTIF(Nut_StatusTool!$D$7:$D$506,Nut_StatusTool!$D396)</f>
        <v>0</v>
      </c>
    </row>
    <row r="397" spans="2:3">
      <c r="B397" s="44">
        <f>IF(Nut_StatusTool!D397=0,0,1)</f>
        <v>0</v>
      </c>
      <c r="C397" s="44">
        <f>COUNTIF(Nut_StatusTool!$D$7:$D$506,Nut_StatusTool!$D397)</f>
        <v>0</v>
      </c>
    </row>
    <row r="398" spans="2:3">
      <c r="B398" s="44">
        <f>IF(Nut_StatusTool!D398=0,0,1)</f>
        <v>0</v>
      </c>
      <c r="C398" s="44">
        <f>COUNTIF(Nut_StatusTool!$D$7:$D$506,Nut_StatusTool!$D398)</f>
        <v>0</v>
      </c>
    </row>
    <row r="399" spans="2:3">
      <c r="B399" s="44">
        <f>IF(Nut_StatusTool!D399=0,0,1)</f>
        <v>0</v>
      </c>
      <c r="C399" s="44">
        <f>COUNTIF(Nut_StatusTool!$D$7:$D$506,Nut_StatusTool!$D399)</f>
        <v>0</v>
      </c>
    </row>
    <row r="400" spans="2:3">
      <c r="B400" s="44">
        <f>IF(Nut_StatusTool!D400=0,0,1)</f>
        <v>0</v>
      </c>
      <c r="C400" s="44">
        <f>COUNTIF(Nut_StatusTool!$D$7:$D$506,Nut_StatusTool!$D400)</f>
        <v>0</v>
      </c>
    </row>
    <row r="401" spans="2:3">
      <c r="B401" s="44">
        <f>IF(Nut_StatusTool!D401=0,0,1)</f>
        <v>0</v>
      </c>
      <c r="C401" s="44">
        <f>COUNTIF(Nut_StatusTool!$D$7:$D$506,Nut_StatusTool!$D401)</f>
        <v>0</v>
      </c>
    </row>
    <row r="402" spans="2:3">
      <c r="B402" s="44">
        <f>IF(Nut_StatusTool!D402=0,0,1)</f>
        <v>0</v>
      </c>
      <c r="C402" s="44">
        <f>COUNTIF(Nut_StatusTool!$D$7:$D$506,Nut_StatusTool!$D402)</f>
        <v>0</v>
      </c>
    </row>
    <row r="403" spans="2:3">
      <c r="B403" s="44">
        <f>IF(Nut_StatusTool!D403=0,0,1)</f>
        <v>0</v>
      </c>
      <c r="C403" s="44">
        <f>COUNTIF(Nut_StatusTool!$D$7:$D$506,Nut_StatusTool!$D403)</f>
        <v>0</v>
      </c>
    </row>
    <row r="404" spans="2:3">
      <c r="B404" s="44">
        <f>IF(Nut_StatusTool!D404=0,0,1)</f>
        <v>0</v>
      </c>
      <c r="C404" s="44">
        <f>COUNTIF(Nut_StatusTool!$D$7:$D$506,Nut_StatusTool!$D404)</f>
        <v>0</v>
      </c>
    </row>
    <row r="405" spans="2:3">
      <c r="B405" s="44">
        <f>IF(Nut_StatusTool!D405=0,0,1)</f>
        <v>0</v>
      </c>
      <c r="C405" s="44">
        <f>COUNTIF(Nut_StatusTool!$D$7:$D$506,Nut_StatusTool!$D405)</f>
        <v>0</v>
      </c>
    </row>
    <row r="406" spans="2:3">
      <c r="B406" s="44">
        <f>IF(Nut_StatusTool!D406=0,0,1)</f>
        <v>0</v>
      </c>
      <c r="C406" s="44">
        <f>COUNTIF(Nut_StatusTool!$D$7:$D$506,Nut_StatusTool!$D406)</f>
        <v>0</v>
      </c>
    </row>
    <row r="407" spans="2:3">
      <c r="B407" s="44">
        <f>IF(Nut_StatusTool!D407=0,0,1)</f>
        <v>0</v>
      </c>
      <c r="C407" s="44">
        <f>COUNTIF(Nut_StatusTool!$D$7:$D$506,Nut_StatusTool!$D407)</f>
        <v>0</v>
      </c>
    </row>
    <row r="408" spans="2:3">
      <c r="B408" s="44">
        <f>IF(Nut_StatusTool!D408=0,0,1)</f>
        <v>0</v>
      </c>
      <c r="C408" s="44">
        <f>COUNTIF(Nut_StatusTool!$D$7:$D$506,Nut_StatusTool!$D408)</f>
        <v>0</v>
      </c>
    </row>
    <row r="409" spans="2:3">
      <c r="B409" s="44">
        <f>IF(Nut_StatusTool!D409=0,0,1)</f>
        <v>0</v>
      </c>
      <c r="C409" s="44">
        <f>COUNTIF(Nut_StatusTool!$D$7:$D$506,Nut_StatusTool!$D409)</f>
        <v>0</v>
      </c>
    </row>
    <row r="410" spans="2:3">
      <c r="B410" s="44">
        <f>IF(Nut_StatusTool!D410=0,0,1)</f>
        <v>0</v>
      </c>
      <c r="C410" s="44">
        <f>COUNTIF(Nut_StatusTool!$D$7:$D$506,Nut_StatusTool!$D410)</f>
        <v>0</v>
      </c>
    </row>
    <row r="411" spans="2:3">
      <c r="B411" s="44">
        <f>IF(Nut_StatusTool!D411=0,0,1)</f>
        <v>0</v>
      </c>
      <c r="C411" s="44">
        <f>COUNTIF(Nut_StatusTool!$D$7:$D$506,Nut_StatusTool!$D411)</f>
        <v>0</v>
      </c>
    </row>
    <row r="412" spans="2:3">
      <c r="B412" s="44">
        <f>IF(Nut_StatusTool!D412=0,0,1)</f>
        <v>0</v>
      </c>
      <c r="C412" s="44">
        <f>COUNTIF(Nut_StatusTool!$D$7:$D$506,Nut_StatusTool!$D412)</f>
        <v>0</v>
      </c>
    </row>
    <row r="413" spans="2:3">
      <c r="B413" s="44">
        <f>IF(Nut_StatusTool!D413=0,0,1)</f>
        <v>0</v>
      </c>
      <c r="C413" s="44">
        <f>COUNTIF(Nut_StatusTool!$D$7:$D$506,Nut_StatusTool!$D413)</f>
        <v>0</v>
      </c>
    </row>
    <row r="414" spans="2:3">
      <c r="B414" s="44">
        <f>IF(Nut_StatusTool!D414=0,0,1)</f>
        <v>0</v>
      </c>
      <c r="C414" s="44">
        <f>COUNTIF(Nut_StatusTool!$D$7:$D$506,Nut_StatusTool!$D414)</f>
        <v>0</v>
      </c>
    </row>
    <row r="415" spans="2:3">
      <c r="B415" s="44">
        <f>IF(Nut_StatusTool!D415=0,0,1)</f>
        <v>0</v>
      </c>
      <c r="C415" s="44">
        <f>COUNTIF(Nut_StatusTool!$D$7:$D$506,Nut_StatusTool!$D415)</f>
        <v>0</v>
      </c>
    </row>
    <row r="416" spans="2:3">
      <c r="B416" s="44">
        <f>IF(Nut_StatusTool!D416=0,0,1)</f>
        <v>0</v>
      </c>
      <c r="C416" s="44">
        <f>COUNTIF(Nut_StatusTool!$D$7:$D$506,Nut_StatusTool!$D416)</f>
        <v>0</v>
      </c>
    </row>
    <row r="417" spans="2:3">
      <c r="B417" s="44">
        <f>IF(Nut_StatusTool!D417=0,0,1)</f>
        <v>0</v>
      </c>
      <c r="C417" s="44">
        <f>COUNTIF(Nut_StatusTool!$D$7:$D$506,Nut_StatusTool!$D417)</f>
        <v>0</v>
      </c>
    </row>
    <row r="418" spans="2:3">
      <c r="B418" s="44">
        <f>IF(Nut_StatusTool!D418=0,0,1)</f>
        <v>0</v>
      </c>
      <c r="C418" s="44">
        <f>COUNTIF(Nut_StatusTool!$D$7:$D$506,Nut_StatusTool!$D418)</f>
        <v>0</v>
      </c>
    </row>
    <row r="419" spans="2:3">
      <c r="B419" s="44">
        <f>IF(Nut_StatusTool!D419=0,0,1)</f>
        <v>0</v>
      </c>
      <c r="C419" s="44">
        <f>COUNTIF(Nut_StatusTool!$D$7:$D$506,Nut_StatusTool!$D419)</f>
        <v>0</v>
      </c>
    </row>
    <row r="420" spans="2:3">
      <c r="B420" s="44">
        <f>IF(Nut_StatusTool!D420=0,0,1)</f>
        <v>0</v>
      </c>
      <c r="C420" s="44">
        <f>COUNTIF(Nut_StatusTool!$D$7:$D$506,Nut_StatusTool!$D420)</f>
        <v>0</v>
      </c>
    </row>
    <row r="421" spans="2:3">
      <c r="B421" s="44">
        <f>IF(Nut_StatusTool!D421=0,0,1)</f>
        <v>0</v>
      </c>
      <c r="C421" s="44">
        <f>COUNTIF(Nut_StatusTool!$D$7:$D$506,Nut_StatusTool!$D421)</f>
        <v>0</v>
      </c>
    </row>
    <row r="422" spans="2:3">
      <c r="B422" s="44">
        <f>IF(Nut_StatusTool!D422=0,0,1)</f>
        <v>0</v>
      </c>
      <c r="C422" s="44">
        <f>COUNTIF(Nut_StatusTool!$D$7:$D$506,Nut_StatusTool!$D422)</f>
        <v>0</v>
      </c>
    </row>
    <row r="423" spans="2:3">
      <c r="B423" s="44">
        <f>IF(Nut_StatusTool!D423=0,0,1)</f>
        <v>0</v>
      </c>
      <c r="C423" s="44">
        <f>COUNTIF(Nut_StatusTool!$D$7:$D$506,Nut_StatusTool!$D423)</f>
        <v>0</v>
      </c>
    </row>
    <row r="424" spans="2:3">
      <c r="B424" s="44">
        <f>IF(Nut_StatusTool!D424=0,0,1)</f>
        <v>0</v>
      </c>
      <c r="C424" s="44">
        <f>COUNTIF(Nut_StatusTool!$D$7:$D$506,Nut_StatusTool!$D424)</f>
        <v>0</v>
      </c>
    </row>
    <row r="425" spans="2:3">
      <c r="B425" s="44">
        <f>IF(Nut_StatusTool!D425=0,0,1)</f>
        <v>0</v>
      </c>
      <c r="C425" s="44">
        <f>COUNTIF(Nut_StatusTool!$D$7:$D$506,Nut_StatusTool!$D425)</f>
        <v>0</v>
      </c>
    </row>
    <row r="426" spans="2:3">
      <c r="B426" s="44">
        <f>IF(Nut_StatusTool!D426=0,0,1)</f>
        <v>0</v>
      </c>
      <c r="C426" s="44">
        <f>COUNTIF(Nut_StatusTool!$D$7:$D$506,Nut_StatusTool!$D426)</f>
        <v>0</v>
      </c>
    </row>
    <row r="427" spans="2:3">
      <c r="B427" s="44">
        <f>IF(Nut_StatusTool!D427=0,0,1)</f>
        <v>0</v>
      </c>
      <c r="C427" s="44">
        <f>COUNTIF(Nut_StatusTool!$D$7:$D$506,Nut_StatusTool!$D427)</f>
        <v>0</v>
      </c>
    </row>
    <row r="428" spans="2:3">
      <c r="B428" s="44">
        <f>IF(Nut_StatusTool!D428=0,0,1)</f>
        <v>0</v>
      </c>
      <c r="C428" s="44">
        <f>COUNTIF(Nut_StatusTool!$D$7:$D$506,Nut_StatusTool!$D428)</f>
        <v>0</v>
      </c>
    </row>
    <row r="429" spans="2:3">
      <c r="B429" s="44">
        <f>IF(Nut_StatusTool!D429=0,0,1)</f>
        <v>0</v>
      </c>
      <c r="C429" s="44">
        <f>COUNTIF(Nut_StatusTool!$D$7:$D$506,Nut_StatusTool!$D429)</f>
        <v>0</v>
      </c>
    </row>
    <row r="430" spans="2:3">
      <c r="B430" s="44">
        <f>IF(Nut_StatusTool!D430=0,0,1)</f>
        <v>0</v>
      </c>
      <c r="C430" s="44">
        <f>COUNTIF(Nut_StatusTool!$D$7:$D$506,Nut_StatusTool!$D430)</f>
        <v>0</v>
      </c>
    </row>
    <row r="431" spans="2:3">
      <c r="B431" s="44">
        <f>IF(Nut_StatusTool!D431=0,0,1)</f>
        <v>0</v>
      </c>
      <c r="C431" s="44">
        <f>COUNTIF(Nut_StatusTool!$D$7:$D$506,Nut_StatusTool!$D431)</f>
        <v>0</v>
      </c>
    </row>
    <row r="432" spans="2:3">
      <c r="B432" s="44">
        <f>IF(Nut_StatusTool!D432=0,0,1)</f>
        <v>0</v>
      </c>
      <c r="C432" s="44">
        <f>COUNTIF(Nut_StatusTool!$D$7:$D$506,Nut_StatusTool!$D432)</f>
        <v>0</v>
      </c>
    </row>
    <row r="433" spans="2:3">
      <c r="B433" s="44">
        <f>IF(Nut_StatusTool!D433=0,0,1)</f>
        <v>0</v>
      </c>
      <c r="C433" s="44">
        <f>COUNTIF(Nut_StatusTool!$D$7:$D$506,Nut_StatusTool!$D433)</f>
        <v>0</v>
      </c>
    </row>
    <row r="434" spans="2:3">
      <c r="B434" s="44">
        <f>IF(Nut_StatusTool!D434=0,0,1)</f>
        <v>0</v>
      </c>
      <c r="C434" s="44">
        <f>COUNTIF(Nut_StatusTool!$D$7:$D$506,Nut_StatusTool!$D434)</f>
        <v>0</v>
      </c>
    </row>
    <row r="435" spans="2:3">
      <c r="B435" s="44">
        <f>IF(Nut_StatusTool!D435=0,0,1)</f>
        <v>0</v>
      </c>
      <c r="C435" s="44">
        <f>COUNTIF(Nut_StatusTool!$D$7:$D$506,Nut_StatusTool!$D435)</f>
        <v>0</v>
      </c>
    </row>
    <row r="436" spans="2:3">
      <c r="B436" s="44">
        <f>IF(Nut_StatusTool!D436=0,0,1)</f>
        <v>0</v>
      </c>
      <c r="C436" s="44">
        <f>COUNTIF(Nut_StatusTool!$D$7:$D$506,Nut_StatusTool!$D436)</f>
        <v>0</v>
      </c>
    </row>
    <row r="437" spans="2:3">
      <c r="B437" s="44">
        <f>IF(Nut_StatusTool!D437=0,0,1)</f>
        <v>0</v>
      </c>
      <c r="C437" s="44">
        <f>COUNTIF(Nut_StatusTool!$D$7:$D$506,Nut_StatusTool!$D437)</f>
        <v>0</v>
      </c>
    </row>
    <row r="438" spans="2:3">
      <c r="B438" s="44">
        <f>IF(Nut_StatusTool!D438=0,0,1)</f>
        <v>0</v>
      </c>
      <c r="C438" s="44">
        <f>COUNTIF(Nut_StatusTool!$D$7:$D$506,Nut_StatusTool!$D438)</f>
        <v>0</v>
      </c>
    </row>
    <row r="439" spans="2:3">
      <c r="B439" s="44">
        <f>IF(Nut_StatusTool!D439=0,0,1)</f>
        <v>0</v>
      </c>
      <c r="C439" s="44">
        <f>COUNTIF(Nut_StatusTool!$D$7:$D$506,Nut_StatusTool!$D439)</f>
        <v>0</v>
      </c>
    </row>
    <row r="440" spans="2:3">
      <c r="B440" s="44">
        <f>IF(Nut_StatusTool!D440=0,0,1)</f>
        <v>0</v>
      </c>
      <c r="C440" s="44">
        <f>COUNTIF(Nut_StatusTool!$D$7:$D$506,Nut_StatusTool!$D440)</f>
        <v>0</v>
      </c>
    </row>
    <row r="441" spans="2:3">
      <c r="B441" s="44">
        <f>IF(Nut_StatusTool!D441=0,0,1)</f>
        <v>0</v>
      </c>
      <c r="C441" s="44">
        <f>COUNTIF(Nut_StatusTool!$D$7:$D$506,Nut_StatusTool!$D441)</f>
        <v>0</v>
      </c>
    </row>
    <row r="442" spans="2:3">
      <c r="B442" s="44">
        <f>IF(Nut_StatusTool!D442=0,0,1)</f>
        <v>0</v>
      </c>
      <c r="C442" s="44">
        <f>COUNTIF(Nut_StatusTool!$D$7:$D$506,Nut_StatusTool!$D442)</f>
        <v>0</v>
      </c>
    </row>
    <row r="443" spans="2:3">
      <c r="B443" s="44">
        <f>IF(Nut_StatusTool!D443=0,0,1)</f>
        <v>0</v>
      </c>
      <c r="C443" s="44">
        <f>COUNTIF(Nut_StatusTool!$D$7:$D$506,Nut_StatusTool!$D443)</f>
        <v>0</v>
      </c>
    </row>
    <row r="444" spans="2:3">
      <c r="B444" s="44">
        <f>IF(Nut_StatusTool!D444=0,0,1)</f>
        <v>0</v>
      </c>
      <c r="C444" s="44">
        <f>COUNTIF(Nut_StatusTool!$D$7:$D$506,Nut_StatusTool!$D444)</f>
        <v>0</v>
      </c>
    </row>
    <row r="445" spans="2:3">
      <c r="B445" s="44">
        <f>IF(Nut_StatusTool!D445=0,0,1)</f>
        <v>0</v>
      </c>
      <c r="C445" s="44">
        <f>COUNTIF(Nut_StatusTool!$D$7:$D$506,Nut_StatusTool!$D445)</f>
        <v>0</v>
      </c>
    </row>
    <row r="446" spans="2:3">
      <c r="B446" s="44">
        <f>IF(Nut_StatusTool!D446=0,0,1)</f>
        <v>0</v>
      </c>
      <c r="C446" s="44">
        <f>COUNTIF(Nut_StatusTool!$D$7:$D$506,Nut_StatusTool!$D446)</f>
        <v>0</v>
      </c>
    </row>
    <row r="447" spans="2:3">
      <c r="B447" s="44">
        <f>IF(Nut_StatusTool!D447=0,0,1)</f>
        <v>0</v>
      </c>
      <c r="C447" s="44">
        <f>COUNTIF(Nut_StatusTool!$D$7:$D$506,Nut_StatusTool!$D447)</f>
        <v>0</v>
      </c>
    </row>
    <row r="448" spans="2:3">
      <c r="B448" s="44">
        <f>IF(Nut_StatusTool!D448=0,0,1)</f>
        <v>0</v>
      </c>
      <c r="C448" s="44">
        <f>COUNTIF(Nut_StatusTool!$D$7:$D$506,Nut_StatusTool!$D448)</f>
        <v>0</v>
      </c>
    </row>
    <row r="449" spans="2:3">
      <c r="B449" s="44">
        <f>IF(Nut_StatusTool!D449=0,0,1)</f>
        <v>0</v>
      </c>
      <c r="C449" s="44">
        <f>COUNTIF(Nut_StatusTool!$D$7:$D$506,Nut_StatusTool!$D449)</f>
        <v>0</v>
      </c>
    </row>
    <row r="450" spans="2:3">
      <c r="B450" s="44">
        <f>IF(Nut_StatusTool!D450=0,0,1)</f>
        <v>0</v>
      </c>
      <c r="C450" s="44">
        <f>COUNTIF(Nut_StatusTool!$D$7:$D$506,Nut_StatusTool!$D450)</f>
        <v>0</v>
      </c>
    </row>
    <row r="451" spans="2:3">
      <c r="B451" s="44">
        <f>IF(Nut_StatusTool!D451=0,0,1)</f>
        <v>0</v>
      </c>
      <c r="C451" s="44">
        <f>COUNTIF(Nut_StatusTool!$D$7:$D$506,Nut_StatusTool!$D451)</f>
        <v>0</v>
      </c>
    </row>
    <row r="452" spans="2:3">
      <c r="B452" s="44">
        <f>IF(Nut_StatusTool!D452=0,0,1)</f>
        <v>0</v>
      </c>
      <c r="C452" s="44">
        <f>COUNTIF(Nut_StatusTool!$D$7:$D$506,Nut_StatusTool!$D452)</f>
        <v>0</v>
      </c>
    </row>
    <row r="453" spans="2:3">
      <c r="B453" s="44">
        <f>IF(Nut_StatusTool!D453=0,0,1)</f>
        <v>0</v>
      </c>
      <c r="C453" s="44">
        <f>COUNTIF(Nut_StatusTool!$D$7:$D$506,Nut_StatusTool!$D453)</f>
        <v>0</v>
      </c>
    </row>
    <row r="454" spans="2:3">
      <c r="B454" s="44">
        <f>IF(Nut_StatusTool!D454=0,0,1)</f>
        <v>0</v>
      </c>
      <c r="C454" s="44">
        <f>COUNTIF(Nut_StatusTool!$D$7:$D$506,Nut_StatusTool!$D454)</f>
        <v>0</v>
      </c>
    </row>
    <row r="455" spans="2:3">
      <c r="B455" s="44">
        <f>IF(Nut_StatusTool!D455=0,0,1)</f>
        <v>0</v>
      </c>
      <c r="C455" s="44">
        <f>COUNTIF(Nut_StatusTool!$D$7:$D$506,Nut_StatusTool!$D455)</f>
        <v>0</v>
      </c>
    </row>
    <row r="456" spans="2:3">
      <c r="B456" s="44">
        <f>IF(Nut_StatusTool!D456=0,0,1)</f>
        <v>0</v>
      </c>
      <c r="C456" s="44">
        <f>COUNTIF(Nut_StatusTool!$D$7:$D$506,Nut_StatusTool!$D456)</f>
        <v>0</v>
      </c>
    </row>
    <row r="457" spans="2:3">
      <c r="B457" s="44">
        <f>IF(Nut_StatusTool!D457=0,0,1)</f>
        <v>0</v>
      </c>
      <c r="C457" s="44">
        <f>COUNTIF(Nut_StatusTool!$D$7:$D$506,Nut_StatusTool!$D457)</f>
        <v>0</v>
      </c>
    </row>
    <row r="458" spans="2:3">
      <c r="B458" s="44">
        <f>IF(Nut_StatusTool!D458=0,0,1)</f>
        <v>0</v>
      </c>
      <c r="C458" s="44">
        <f>COUNTIF(Nut_StatusTool!$D$7:$D$506,Nut_StatusTool!$D458)</f>
        <v>0</v>
      </c>
    </row>
    <row r="459" spans="2:3">
      <c r="B459" s="44">
        <f>IF(Nut_StatusTool!D459=0,0,1)</f>
        <v>0</v>
      </c>
      <c r="C459" s="44">
        <f>COUNTIF(Nut_StatusTool!$D$7:$D$506,Nut_StatusTool!$D459)</f>
        <v>0</v>
      </c>
    </row>
    <row r="460" spans="2:3">
      <c r="B460" s="44">
        <f>IF(Nut_StatusTool!D460=0,0,1)</f>
        <v>0</v>
      </c>
      <c r="C460" s="44">
        <f>COUNTIF(Nut_StatusTool!$D$7:$D$506,Nut_StatusTool!$D460)</f>
        <v>0</v>
      </c>
    </row>
    <row r="461" spans="2:3">
      <c r="B461" s="44">
        <f>IF(Nut_StatusTool!D461=0,0,1)</f>
        <v>0</v>
      </c>
      <c r="C461" s="44">
        <f>COUNTIF(Nut_StatusTool!$D$7:$D$506,Nut_StatusTool!$D461)</f>
        <v>0</v>
      </c>
    </row>
    <row r="462" spans="2:3">
      <c r="B462" s="44">
        <f>IF(Nut_StatusTool!D462=0,0,1)</f>
        <v>0</v>
      </c>
      <c r="C462" s="44">
        <f>COUNTIF(Nut_StatusTool!$D$7:$D$506,Nut_StatusTool!$D462)</f>
        <v>0</v>
      </c>
    </row>
    <row r="463" spans="2:3">
      <c r="B463" s="44">
        <f>IF(Nut_StatusTool!D463=0,0,1)</f>
        <v>0</v>
      </c>
      <c r="C463" s="44">
        <f>COUNTIF(Nut_StatusTool!$D$7:$D$506,Nut_StatusTool!$D463)</f>
        <v>0</v>
      </c>
    </row>
    <row r="464" spans="2:3">
      <c r="B464" s="44">
        <f>IF(Nut_StatusTool!D464=0,0,1)</f>
        <v>0</v>
      </c>
      <c r="C464" s="44">
        <f>COUNTIF(Nut_StatusTool!$D$7:$D$506,Nut_StatusTool!$D464)</f>
        <v>0</v>
      </c>
    </row>
    <row r="465" spans="2:3">
      <c r="B465" s="44">
        <f>IF(Nut_StatusTool!D465=0,0,1)</f>
        <v>0</v>
      </c>
      <c r="C465" s="44">
        <f>COUNTIF(Nut_StatusTool!$D$7:$D$506,Nut_StatusTool!$D465)</f>
        <v>0</v>
      </c>
    </row>
    <row r="466" spans="2:3">
      <c r="B466" s="44">
        <f>IF(Nut_StatusTool!D466=0,0,1)</f>
        <v>0</v>
      </c>
      <c r="C466" s="44">
        <f>COUNTIF(Nut_StatusTool!$D$7:$D$506,Nut_StatusTool!$D466)</f>
        <v>0</v>
      </c>
    </row>
    <row r="467" spans="2:3">
      <c r="B467" s="44">
        <f>IF(Nut_StatusTool!D467=0,0,1)</f>
        <v>0</v>
      </c>
      <c r="C467" s="44">
        <f>COUNTIF(Nut_StatusTool!$D$7:$D$506,Nut_StatusTool!$D467)</f>
        <v>0</v>
      </c>
    </row>
    <row r="468" spans="2:3">
      <c r="B468" s="44">
        <f>IF(Nut_StatusTool!D468=0,0,1)</f>
        <v>0</v>
      </c>
      <c r="C468" s="44">
        <f>COUNTIF(Nut_StatusTool!$D$7:$D$506,Nut_StatusTool!$D468)</f>
        <v>0</v>
      </c>
    </row>
    <row r="469" spans="2:3">
      <c r="B469" s="44">
        <f>IF(Nut_StatusTool!D469=0,0,1)</f>
        <v>0</v>
      </c>
      <c r="C469" s="44">
        <f>COUNTIF(Nut_StatusTool!$D$7:$D$506,Nut_StatusTool!$D469)</f>
        <v>0</v>
      </c>
    </row>
    <row r="470" spans="2:3">
      <c r="B470" s="44">
        <f>IF(Nut_StatusTool!D470=0,0,1)</f>
        <v>0</v>
      </c>
      <c r="C470" s="44">
        <f>COUNTIF(Nut_StatusTool!$D$7:$D$506,Nut_StatusTool!$D470)</f>
        <v>0</v>
      </c>
    </row>
    <row r="471" spans="2:3">
      <c r="B471" s="44">
        <f>IF(Nut_StatusTool!D471=0,0,1)</f>
        <v>0</v>
      </c>
      <c r="C471" s="44">
        <f>COUNTIF(Nut_StatusTool!$D$7:$D$506,Nut_StatusTool!$D471)</f>
        <v>0</v>
      </c>
    </row>
    <row r="472" spans="2:3">
      <c r="B472" s="44">
        <f>IF(Nut_StatusTool!D472=0,0,1)</f>
        <v>0</v>
      </c>
      <c r="C472" s="44">
        <f>COUNTIF(Nut_StatusTool!$D$7:$D$506,Nut_StatusTool!$D472)</f>
        <v>0</v>
      </c>
    </row>
    <row r="473" spans="2:3">
      <c r="B473" s="44">
        <f>IF(Nut_StatusTool!D473=0,0,1)</f>
        <v>0</v>
      </c>
      <c r="C473" s="44">
        <f>COUNTIF(Nut_StatusTool!$D$7:$D$506,Nut_StatusTool!$D473)</f>
        <v>0</v>
      </c>
    </row>
    <row r="474" spans="2:3">
      <c r="B474" s="44">
        <f>IF(Nut_StatusTool!D474=0,0,1)</f>
        <v>0</v>
      </c>
      <c r="C474" s="44">
        <f>COUNTIF(Nut_StatusTool!$D$7:$D$506,Nut_StatusTool!$D474)</f>
        <v>0</v>
      </c>
    </row>
    <row r="475" spans="2:3">
      <c r="B475" s="44">
        <f>IF(Nut_StatusTool!D475=0,0,1)</f>
        <v>0</v>
      </c>
      <c r="C475" s="44">
        <f>COUNTIF(Nut_StatusTool!$D$7:$D$506,Nut_StatusTool!$D475)</f>
        <v>0</v>
      </c>
    </row>
    <row r="476" spans="2:3">
      <c r="B476" s="44">
        <f>IF(Nut_StatusTool!D476=0,0,1)</f>
        <v>0</v>
      </c>
      <c r="C476" s="44">
        <f>COUNTIF(Nut_StatusTool!$D$7:$D$506,Nut_StatusTool!$D476)</f>
        <v>0</v>
      </c>
    </row>
    <row r="477" spans="2:3">
      <c r="B477" s="44">
        <f>IF(Nut_StatusTool!D477=0,0,1)</f>
        <v>0</v>
      </c>
      <c r="C477" s="44">
        <f>COUNTIF(Nut_StatusTool!$D$7:$D$506,Nut_StatusTool!$D477)</f>
        <v>0</v>
      </c>
    </row>
    <row r="478" spans="2:3">
      <c r="B478" s="44">
        <f>IF(Nut_StatusTool!D478=0,0,1)</f>
        <v>0</v>
      </c>
      <c r="C478" s="44">
        <f>COUNTIF(Nut_StatusTool!$D$7:$D$506,Nut_StatusTool!$D478)</f>
        <v>0</v>
      </c>
    </row>
    <row r="479" spans="2:3">
      <c r="B479" s="44">
        <f>IF(Nut_StatusTool!D479=0,0,1)</f>
        <v>0</v>
      </c>
      <c r="C479" s="44">
        <f>COUNTIF(Nut_StatusTool!$D$7:$D$506,Nut_StatusTool!$D479)</f>
        <v>0</v>
      </c>
    </row>
    <row r="480" spans="2:3">
      <c r="B480" s="44">
        <f>IF(Nut_StatusTool!D480=0,0,1)</f>
        <v>0</v>
      </c>
      <c r="C480" s="44">
        <f>COUNTIF(Nut_StatusTool!$D$7:$D$506,Nut_StatusTool!$D480)</f>
        <v>0</v>
      </c>
    </row>
    <row r="481" spans="2:3">
      <c r="B481" s="44">
        <f>IF(Nut_StatusTool!D481=0,0,1)</f>
        <v>0</v>
      </c>
      <c r="C481" s="44">
        <f>COUNTIF(Nut_StatusTool!$D$7:$D$506,Nut_StatusTool!$D481)</f>
        <v>0</v>
      </c>
    </row>
    <row r="482" spans="2:3">
      <c r="B482" s="44">
        <f>IF(Nut_StatusTool!D482=0,0,1)</f>
        <v>0</v>
      </c>
      <c r="C482" s="44">
        <f>COUNTIF(Nut_StatusTool!$D$7:$D$506,Nut_StatusTool!$D482)</f>
        <v>0</v>
      </c>
    </row>
    <row r="483" spans="2:3">
      <c r="B483" s="44">
        <f>IF(Nut_StatusTool!D483=0,0,1)</f>
        <v>0</v>
      </c>
      <c r="C483" s="44">
        <f>COUNTIF(Nut_StatusTool!$D$7:$D$506,Nut_StatusTool!$D483)</f>
        <v>0</v>
      </c>
    </row>
    <row r="484" spans="2:3">
      <c r="B484" s="44">
        <f>IF(Nut_StatusTool!D484=0,0,1)</f>
        <v>0</v>
      </c>
      <c r="C484" s="44">
        <f>COUNTIF(Nut_StatusTool!$D$7:$D$506,Nut_StatusTool!$D484)</f>
        <v>0</v>
      </c>
    </row>
    <row r="485" spans="2:3">
      <c r="B485" s="44">
        <f>IF(Nut_StatusTool!D485=0,0,1)</f>
        <v>0</v>
      </c>
      <c r="C485" s="44">
        <f>COUNTIF(Nut_StatusTool!$D$7:$D$506,Nut_StatusTool!$D485)</f>
        <v>0</v>
      </c>
    </row>
    <row r="486" spans="2:3">
      <c r="B486" s="44">
        <f>IF(Nut_StatusTool!D486=0,0,1)</f>
        <v>0</v>
      </c>
      <c r="C486" s="44">
        <f>COUNTIF(Nut_StatusTool!$D$7:$D$506,Nut_StatusTool!$D486)</f>
        <v>0</v>
      </c>
    </row>
    <row r="487" spans="2:3">
      <c r="B487" s="44">
        <f>IF(Nut_StatusTool!D487=0,0,1)</f>
        <v>0</v>
      </c>
      <c r="C487" s="44">
        <f>COUNTIF(Nut_StatusTool!$D$7:$D$506,Nut_StatusTool!$D487)</f>
        <v>0</v>
      </c>
    </row>
    <row r="488" spans="2:3">
      <c r="B488" s="44">
        <f>IF(Nut_StatusTool!D488=0,0,1)</f>
        <v>0</v>
      </c>
      <c r="C488" s="44">
        <f>COUNTIF(Nut_StatusTool!$D$7:$D$506,Nut_StatusTool!$D488)</f>
        <v>0</v>
      </c>
    </row>
    <row r="489" spans="2:3">
      <c r="B489" s="44">
        <f>IF(Nut_StatusTool!D489=0,0,1)</f>
        <v>0</v>
      </c>
      <c r="C489" s="44">
        <f>COUNTIF(Nut_StatusTool!$D$7:$D$506,Nut_StatusTool!$D489)</f>
        <v>0</v>
      </c>
    </row>
    <row r="490" spans="2:3">
      <c r="B490" s="44">
        <f>IF(Nut_StatusTool!D490=0,0,1)</f>
        <v>0</v>
      </c>
      <c r="C490" s="44">
        <f>COUNTIF(Nut_StatusTool!$D$7:$D$506,Nut_StatusTool!$D490)</f>
        <v>0</v>
      </c>
    </row>
    <row r="491" spans="2:3">
      <c r="B491" s="44">
        <f>IF(Nut_StatusTool!D491=0,0,1)</f>
        <v>0</v>
      </c>
      <c r="C491" s="44">
        <f>COUNTIF(Nut_StatusTool!$D$7:$D$506,Nut_StatusTool!$D491)</f>
        <v>0</v>
      </c>
    </row>
    <row r="492" spans="2:3">
      <c r="B492" s="44">
        <f>IF(Nut_StatusTool!D492=0,0,1)</f>
        <v>0</v>
      </c>
      <c r="C492" s="44">
        <f>COUNTIF(Nut_StatusTool!$D$7:$D$506,Nut_StatusTool!$D492)</f>
        <v>0</v>
      </c>
    </row>
    <row r="493" spans="2:3">
      <c r="B493" s="44">
        <f>IF(Nut_StatusTool!D493=0,0,1)</f>
        <v>0</v>
      </c>
      <c r="C493" s="44">
        <f>COUNTIF(Nut_StatusTool!$D$7:$D$506,Nut_StatusTool!$D493)</f>
        <v>0</v>
      </c>
    </row>
    <row r="494" spans="2:3">
      <c r="B494" s="44">
        <f>IF(Nut_StatusTool!D494=0,0,1)</f>
        <v>0</v>
      </c>
      <c r="C494" s="44">
        <f>COUNTIF(Nut_StatusTool!$D$7:$D$506,Nut_StatusTool!$D494)</f>
        <v>0</v>
      </c>
    </row>
    <row r="495" spans="2:3">
      <c r="B495" s="44">
        <f>IF(Nut_StatusTool!D495=0,0,1)</f>
        <v>0</v>
      </c>
      <c r="C495" s="44">
        <f>COUNTIF(Nut_StatusTool!$D$7:$D$506,Nut_StatusTool!$D495)</f>
        <v>0</v>
      </c>
    </row>
    <row r="496" spans="2:3">
      <c r="B496" s="44">
        <f>IF(Nut_StatusTool!D496=0,0,1)</f>
        <v>0</v>
      </c>
      <c r="C496" s="44">
        <f>COUNTIF(Nut_StatusTool!$D$7:$D$506,Nut_StatusTool!$D496)</f>
        <v>0</v>
      </c>
    </row>
    <row r="497" spans="2:3">
      <c r="B497" s="44">
        <f>IF(Nut_StatusTool!D497=0,0,1)</f>
        <v>0</v>
      </c>
      <c r="C497" s="44">
        <f>COUNTIF(Nut_StatusTool!$D$7:$D$506,Nut_StatusTool!$D497)</f>
        <v>0</v>
      </c>
    </row>
    <row r="498" spans="2:3">
      <c r="B498" s="44">
        <f>IF(Nut_StatusTool!D498=0,0,1)</f>
        <v>0</v>
      </c>
      <c r="C498" s="44">
        <f>COUNTIF(Nut_StatusTool!$D$7:$D$506,Nut_StatusTool!$D498)</f>
        <v>0</v>
      </c>
    </row>
    <row r="499" spans="2:3">
      <c r="B499" s="44">
        <f>IF(Nut_StatusTool!D499=0,0,1)</f>
        <v>0</v>
      </c>
      <c r="C499" s="44">
        <f>COUNTIF(Nut_StatusTool!$D$7:$D$506,Nut_StatusTool!$D499)</f>
        <v>0</v>
      </c>
    </row>
    <row r="500" spans="2:3">
      <c r="B500" s="44">
        <f>IF(Nut_StatusTool!D500=0,0,1)</f>
        <v>0</v>
      </c>
      <c r="C500" s="44">
        <f>COUNTIF(Nut_StatusTool!$D$7:$D$506,Nut_StatusTool!$D500)</f>
        <v>0</v>
      </c>
    </row>
    <row r="501" spans="2:3">
      <c r="B501" s="44">
        <f>IF(Nut_StatusTool!D501=0,0,1)</f>
        <v>0</v>
      </c>
      <c r="C501" s="44">
        <f>COUNTIF(Nut_StatusTool!$D$7:$D$506,Nut_StatusTool!$D501)</f>
        <v>0</v>
      </c>
    </row>
    <row r="502" spans="2:3">
      <c r="B502" s="44">
        <f>IF(Nut_StatusTool!D502=0,0,1)</f>
        <v>0</v>
      </c>
      <c r="C502" s="44">
        <f>COUNTIF(Nut_StatusTool!$D$7:$D$506,Nut_StatusTool!$D502)</f>
        <v>0</v>
      </c>
    </row>
    <row r="503" spans="2:3">
      <c r="B503" s="44">
        <f>IF(Nut_StatusTool!D503=0,0,1)</f>
        <v>0</v>
      </c>
      <c r="C503" s="44">
        <f>COUNTIF(Nut_StatusTool!$D$7:$D$506,Nut_StatusTool!$D503)</f>
        <v>0</v>
      </c>
    </row>
    <row r="504" spans="2:3">
      <c r="B504" s="44">
        <f>IF(Nut_StatusTool!D504=0,0,1)</f>
        <v>0</v>
      </c>
      <c r="C504" s="44">
        <f>COUNTIF(Nut_StatusTool!$D$7:$D$506,Nut_StatusTool!$D504)</f>
        <v>0</v>
      </c>
    </row>
    <row r="505" spans="2:3">
      <c r="B505" s="44">
        <f>IF(Nut_StatusTool!D505=0,0,1)</f>
        <v>0</v>
      </c>
      <c r="C505" s="44">
        <f>COUNTIF(Nut_StatusTool!$D$7:$D$506,Nut_StatusTool!$D505)</f>
        <v>0</v>
      </c>
    </row>
    <row r="506" spans="2:3">
      <c r="B506" s="44">
        <f>IF(Nut_StatusTool!D506=0,0,1)</f>
        <v>0</v>
      </c>
      <c r="C506" s="44">
        <f>COUNTIF(Nut_StatusTool!$D$7:$D$506,Nut_StatusTool!$D506)</f>
        <v>0</v>
      </c>
    </row>
  </sheetData>
  <sheetProtection password="B081" sheet="1" objects="1" scenarios="1" selectLockedCells="1" selectUnlockedCells="1"/>
  <mergeCells count="2">
    <mergeCell ref="E5:E6"/>
    <mergeCell ref="C1:F1"/>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C135"/>
  <sheetViews>
    <sheetView workbookViewId="0">
      <selection activeCell="U1" sqref="U1:AC15"/>
    </sheetView>
  </sheetViews>
  <sheetFormatPr defaultColWidth="8.85546875" defaultRowHeight="15"/>
  <cols>
    <col min="1" max="1" width="8.85546875" style="23"/>
    <col min="10" max="10" width="3.42578125" customWidth="1"/>
    <col min="11" max="19" width="8.85546875" style="27"/>
  </cols>
  <sheetData>
    <row r="1" spans="1:29">
      <c r="A1" s="780" t="s">
        <v>29</v>
      </c>
      <c r="B1" s="780" t="s">
        <v>70</v>
      </c>
      <c r="C1" s="780"/>
      <c r="D1" s="780"/>
      <c r="E1" s="780"/>
      <c r="F1" s="780"/>
      <c r="G1" s="780"/>
      <c r="H1" s="780"/>
      <c r="I1" s="780"/>
      <c r="K1" s="780" t="s">
        <v>69</v>
      </c>
      <c r="L1" s="780" t="s">
        <v>21</v>
      </c>
      <c r="M1" s="780"/>
      <c r="N1" s="780"/>
      <c r="O1" s="780"/>
      <c r="P1" s="780"/>
      <c r="Q1" s="780"/>
      <c r="R1" s="780"/>
      <c r="S1" s="780"/>
      <c r="U1" s="22"/>
      <c r="V1" s="777" t="s">
        <v>304</v>
      </c>
      <c r="W1" s="778"/>
      <c r="X1" s="778"/>
      <c r="Y1" s="778"/>
      <c r="Z1" s="778"/>
      <c r="AA1" s="778"/>
      <c r="AB1" s="778"/>
      <c r="AC1" s="779"/>
    </row>
    <row r="2" spans="1:29" ht="25.5">
      <c r="A2" s="780"/>
      <c r="B2" s="1" t="s">
        <v>26</v>
      </c>
      <c r="C2" s="780" t="s">
        <v>27</v>
      </c>
      <c r="D2" s="780"/>
      <c r="E2" s="780" t="s">
        <v>13</v>
      </c>
      <c r="F2" s="780"/>
      <c r="G2" s="780" t="s">
        <v>14</v>
      </c>
      <c r="H2" s="780"/>
      <c r="I2" s="1" t="s">
        <v>28</v>
      </c>
      <c r="K2" s="780"/>
      <c r="L2" s="1" t="s">
        <v>26</v>
      </c>
      <c r="M2" s="780" t="s">
        <v>27</v>
      </c>
      <c r="N2" s="780"/>
      <c r="O2" s="780" t="s">
        <v>13</v>
      </c>
      <c r="P2" s="780"/>
      <c r="Q2" s="780" t="s">
        <v>14</v>
      </c>
      <c r="R2" s="780"/>
      <c r="S2" s="1" t="s">
        <v>28</v>
      </c>
      <c r="U2" s="22"/>
      <c r="V2" s="300" t="s">
        <v>305</v>
      </c>
      <c r="W2" s="777" t="s">
        <v>306</v>
      </c>
      <c r="X2" s="779"/>
      <c r="Y2" s="777" t="s">
        <v>13</v>
      </c>
      <c r="Z2" s="779"/>
      <c r="AA2" s="777" t="s">
        <v>14</v>
      </c>
      <c r="AB2" s="779"/>
      <c r="AC2" s="300" t="s">
        <v>28</v>
      </c>
    </row>
    <row r="3" spans="1:29" ht="30">
      <c r="A3" s="780"/>
      <c r="B3" s="781"/>
      <c r="C3" s="22"/>
      <c r="D3" s="22"/>
      <c r="E3" s="22"/>
      <c r="F3" s="22"/>
      <c r="G3" s="22"/>
      <c r="H3" s="22"/>
      <c r="I3" s="781"/>
      <c r="K3" s="780"/>
      <c r="L3" s="781" t="s">
        <v>1</v>
      </c>
      <c r="M3" s="25" t="s">
        <v>66</v>
      </c>
      <c r="N3" s="25" t="s">
        <v>62</v>
      </c>
      <c r="O3" s="25" t="s">
        <v>63</v>
      </c>
      <c r="P3" s="25" t="s">
        <v>64</v>
      </c>
      <c r="Q3" s="25" t="s">
        <v>65</v>
      </c>
      <c r="R3" s="25" t="s">
        <v>67</v>
      </c>
      <c r="S3" s="781" t="s">
        <v>68</v>
      </c>
      <c r="U3" s="174" t="s">
        <v>30</v>
      </c>
      <c r="V3" s="181" t="s">
        <v>1</v>
      </c>
      <c r="W3" s="181" t="s">
        <v>66</v>
      </c>
      <c r="X3" s="181" t="s">
        <v>62</v>
      </c>
      <c r="Y3" s="181" t="s">
        <v>63</v>
      </c>
      <c r="Z3" s="181" t="s">
        <v>64</v>
      </c>
      <c r="AA3" s="181" t="s">
        <v>65</v>
      </c>
      <c r="AB3" s="181" t="s">
        <v>67</v>
      </c>
      <c r="AC3" s="181" t="s">
        <v>68</v>
      </c>
    </row>
    <row r="4" spans="1:29">
      <c r="A4" s="780"/>
      <c r="B4" s="781"/>
      <c r="C4" s="1" t="s">
        <v>15</v>
      </c>
      <c r="D4" s="1" t="s">
        <v>16</v>
      </c>
      <c r="E4" s="1" t="s">
        <v>15</v>
      </c>
      <c r="F4" s="1" t="s">
        <v>16</v>
      </c>
      <c r="G4" s="1" t="s">
        <v>15</v>
      </c>
      <c r="H4" s="1" t="s">
        <v>16</v>
      </c>
      <c r="I4" s="781"/>
      <c r="K4" s="780"/>
      <c r="L4" s="781"/>
      <c r="M4" s="1" t="s">
        <v>15</v>
      </c>
      <c r="N4" s="1" t="s">
        <v>16</v>
      </c>
      <c r="O4" s="1" t="s">
        <v>15</v>
      </c>
      <c r="P4" s="1" t="s">
        <v>16</v>
      </c>
      <c r="Q4" s="1" t="s">
        <v>15</v>
      </c>
      <c r="R4" s="1" t="s">
        <v>16</v>
      </c>
      <c r="S4" s="781"/>
      <c r="U4" s="174"/>
      <c r="V4" s="181"/>
      <c r="W4" s="298" t="s">
        <v>15</v>
      </c>
      <c r="X4" s="298" t="s">
        <v>16</v>
      </c>
      <c r="Y4" s="298" t="s">
        <v>15</v>
      </c>
      <c r="Z4" s="298" t="s">
        <v>16</v>
      </c>
      <c r="AA4" s="298" t="s">
        <v>15</v>
      </c>
      <c r="AB4" s="298" t="s">
        <v>16</v>
      </c>
      <c r="AC4" s="181"/>
    </row>
    <row r="5" spans="1:29">
      <c r="A5" s="24">
        <v>45</v>
      </c>
      <c r="B5" s="22">
        <v>1.7999999999999998</v>
      </c>
      <c r="C5" s="22">
        <v>1.9</v>
      </c>
      <c r="D5" s="22">
        <v>2</v>
      </c>
      <c r="E5" s="22">
        <v>2.1</v>
      </c>
      <c r="F5" s="22">
        <v>3</v>
      </c>
      <c r="G5" s="22">
        <v>3.1</v>
      </c>
      <c r="H5" s="22">
        <v>3.3</v>
      </c>
      <c r="I5" s="22">
        <v>3.4</v>
      </c>
      <c r="K5" s="26">
        <v>65</v>
      </c>
      <c r="L5" s="26">
        <v>5.5</v>
      </c>
      <c r="M5" s="26">
        <v>5.6</v>
      </c>
      <c r="N5" s="26">
        <v>6</v>
      </c>
      <c r="O5" s="26">
        <v>6.1</v>
      </c>
      <c r="P5" s="26">
        <v>8.6999999999999993</v>
      </c>
      <c r="Q5" s="26">
        <v>8.7999999999999989</v>
      </c>
      <c r="R5" s="26">
        <v>9.6999999999999993</v>
      </c>
      <c r="S5" s="26">
        <v>9.7999999999999989</v>
      </c>
      <c r="U5" s="22">
        <v>61</v>
      </c>
      <c r="V5" s="24">
        <v>11.7</v>
      </c>
      <c r="W5" s="24">
        <v>11.8</v>
      </c>
      <c r="X5" s="24">
        <v>12.6</v>
      </c>
      <c r="Y5" s="24">
        <v>12.7</v>
      </c>
      <c r="Z5" s="24">
        <v>18.899999999999999</v>
      </c>
      <c r="AA5" s="24">
        <v>19</v>
      </c>
      <c r="AB5" s="24">
        <v>21.3</v>
      </c>
      <c r="AC5" s="24">
        <v>21.4</v>
      </c>
    </row>
    <row r="6" spans="1:29">
      <c r="A6" s="24">
        <v>45.5</v>
      </c>
      <c r="B6" s="22">
        <v>1.9</v>
      </c>
      <c r="C6" s="22">
        <v>2</v>
      </c>
      <c r="D6" s="22">
        <v>2</v>
      </c>
      <c r="E6" s="22">
        <v>2.1</v>
      </c>
      <c r="F6" s="22">
        <v>3.1</v>
      </c>
      <c r="G6" s="22">
        <v>3.2</v>
      </c>
      <c r="H6" s="22">
        <v>3.4</v>
      </c>
      <c r="I6" s="22">
        <v>3.5</v>
      </c>
      <c r="K6" s="26">
        <v>65.5</v>
      </c>
      <c r="L6" s="26">
        <v>5.6000000000000005</v>
      </c>
      <c r="M6" s="26">
        <v>5.7</v>
      </c>
      <c r="N6" s="26">
        <v>6.1000000000000005</v>
      </c>
      <c r="O6" s="26">
        <v>6.2</v>
      </c>
      <c r="P6" s="26">
        <v>8.9</v>
      </c>
      <c r="Q6" s="26">
        <v>9</v>
      </c>
      <c r="R6" s="26">
        <v>9.8000000000000007</v>
      </c>
      <c r="S6" s="26">
        <v>9.9</v>
      </c>
      <c r="U6" s="22">
        <v>62</v>
      </c>
      <c r="V6" s="24">
        <v>11.7</v>
      </c>
      <c r="W6" s="24">
        <v>11.8</v>
      </c>
      <c r="X6" s="24">
        <v>12.6</v>
      </c>
      <c r="Y6" s="24">
        <v>12.7</v>
      </c>
      <c r="Z6" s="24">
        <v>18.899999999999999</v>
      </c>
      <c r="AA6" s="24">
        <v>19</v>
      </c>
      <c r="AB6" s="24">
        <v>21.4</v>
      </c>
      <c r="AC6" s="24">
        <v>21.5</v>
      </c>
    </row>
    <row r="7" spans="1:29">
      <c r="A7" s="24">
        <v>46</v>
      </c>
      <c r="B7" s="22">
        <v>1.9</v>
      </c>
      <c r="C7" s="22">
        <v>2</v>
      </c>
      <c r="D7" s="22">
        <v>2.1</v>
      </c>
      <c r="E7" s="22">
        <v>2.2000000000000002</v>
      </c>
      <c r="F7" s="22">
        <v>3.2</v>
      </c>
      <c r="G7" s="22">
        <v>3.3000000000000003</v>
      </c>
      <c r="H7" s="22">
        <v>3.5</v>
      </c>
      <c r="I7" s="22">
        <v>3.6</v>
      </c>
      <c r="K7" s="26">
        <v>66</v>
      </c>
      <c r="L7" s="26">
        <v>5.7</v>
      </c>
      <c r="M7" s="26">
        <v>5.8</v>
      </c>
      <c r="N7" s="26">
        <v>6.2</v>
      </c>
      <c r="O7" s="26">
        <v>6.3</v>
      </c>
      <c r="P7" s="26">
        <v>9</v>
      </c>
      <c r="Q7" s="26">
        <v>9.1</v>
      </c>
      <c r="R7" s="26">
        <v>10</v>
      </c>
      <c r="S7" s="26">
        <v>10.1</v>
      </c>
      <c r="U7" s="22">
        <v>63</v>
      </c>
      <c r="V7" s="24">
        <v>11.7</v>
      </c>
      <c r="W7" s="24">
        <v>11.8</v>
      </c>
      <c r="X7" s="24">
        <v>12.6</v>
      </c>
      <c r="Y7" s="24">
        <v>12.7</v>
      </c>
      <c r="Z7" s="24">
        <v>18.899999999999999</v>
      </c>
      <c r="AA7" s="24">
        <v>19</v>
      </c>
      <c r="AB7" s="24">
        <v>21.5</v>
      </c>
      <c r="AC7" s="24">
        <v>21.6</v>
      </c>
    </row>
    <row r="8" spans="1:29">
      <c r="A8" s="24">
        <v>46.5</v>
      </c>
      <c r="B8" s="22">
        <v>2</v>
      </c>
      <c r="C8" s="22">
        <v>2.1</v>
      </c>
      <c r="D8" s="22">
        <v>2.1999999999999997</v>
      </c>
      <c r="E8" s="22">
        <v>2.2999999999999998</v>
      </c>
      <c r="F8" s="22">
        <v>3.3</v>
      </c>
      <c r="G8" s="22">
        <v>3.4</v>
      </c>
      <c r="H8" s="22">
        <v>3.6</v>
      </c>
      <c r="I8" s="22">
        <v>3.7</v>
      </c>
      <c r="K8" s="26">
        <v>66.5</v>
      </c>
      <c r="L8" s="26">
        <v>5.7</v>
      </c>
      <c r="M8" s="26">
        <v>5.8</v>
      </c>
      <c r="N8" s="26">
        <v>6.3000000000000007</v>
      </c>
      <c r="O8" s="26">
        <v>6.4</v>
      </c>
      <c r="P8" s="26">
        <v>9.1</v>
      </c>
      <c r="Q8" s="26">
        <v>9.1999999999999993</v>
      </c>
      <c r="R8" s="26">
        <v>10.1</v>
      </c>
      <c r="S8" s="26">
        <v>10.199999999999999</v>
      </c>
      <c r="U8" s="293">
        <v>64</v>
      </c>
      <c r="V8" s="24">
        <v>11.7</v>
      </c>
      <c r="W8" s="24">
        <v>11.8</v>
      </c>
      <c r="X8" s="24">
        <v>12.6</v>
      </c>
      <c r="Y8" s="24">
        <v>12.7</v>
      </c>
      <c r="Z8" s="24">
        <v>18.899999999999999</v>
      </c>
      <c r="AA8" s="24">
        <v>19</v>
      </c>
      <c r="AB8" s="24">
        <v>21.5</v>
      </c>
      <c r="AC8" s="24">
        <v>21.6</v>
      </c>
    </row>
    <row r="9" spans="1:29">
      <c r="A9" s="24">
        <v>47</v>
      </c>
      <c r="B9" s="22">
        <v>2.1</v>
      </c>
      <c r="C9" s="22">
        <v>2.2000000000000002</v>
      </c>
      <c r="D9" s="22">
        <v>2.2999999999999998</v>
      </c>
      <c r="E9" s="22">
        <v>2.4</v>
      </c>
      <c r="F9" s="22">
        <v>3.4</v>
      </c>
      <c r="G9" s="22">
        <v>3.5</v>
      </c>
      <c r="H9" s="22">
        <v>3.7</v>
      </c>
      <c r="I9" s="22">
        <v>3.8000000000000003</v>
      </c>
      <c r="K9" s="26">
        <v>67</v>
      </c>
      <c r="L9" s="26">
        <v>5.8000000000000007</v>
      </c>
      <c r="M9" s="26">
        <v>5.9</v>
      </c>
      <c r="N9" s="26">
        <v>6.3000000000000007</v>
      </c>
      <c r="O9" s="26">
        <v>6.4</v>
      </c>
      <c r="P9" s="26">
        <v>9.3000000000000007</v>
      </c>
      <c r="Q9" s="26">
        <v>9.4</v>
      </c>
      <c r="R9" s="26">
        <v>10.199999999999999</v>
      </c>
      <c r="S9" s="26">
        <v>10.299999999999999</v>
      </c>
      <c r="U9" s="293">
        <v>65</v>
      </c>
      <c r="V9" s="24">
        <v>11.7</v>
      </c>
      <c r="W9" s="24">
        <v>11.8</v>
      </c>
      <c r="X9" s="24">
        <v>12.6</v>
      </c>
      <c r="Y9" s="24">
        <v>12.7</v>
      </c>
      <c r="Z9" s="24">
        <v>19</v>
      </c>
      <c r="AA9" s="24">
        <v>19.100000000000001</v>
      </c>
      <c r="AB9" s="24">
        <v>21.6</v>
      </c>
      <c r="AC9" s="24">
        <v>21.7</v>
      </c>
    </row>
    <row r="10" spans="1:29">
      <c r="A10" s="24">
        <v>47.5</v>
      </c>
      <c r="B10" s="22">
        <v>2.1</v>
      </c>
      <c r="C10" s="22">
        <v>2.2000000000000002</v>
      </c>
      <c r="D10" s="22">
        <v>2.2999999999999998</v>
      </c>
      <c r="E10" s="22">
        <v>2.4</v>
      </c>
      <c r="F10" s="22">
        <v>3.5</v>
      </c>
      <c r="G10" s="22">
        <v>3.6</v>
      </c>
      <c r="H10" s="22">
        <v>3.8</v>
      </c>
      <c r="I10" s="22">
        <v>3.9</v>
      </c>
      <c r="K10" s="26">
        <v>67.5</v>
      </c>
      <c r="L10" s="26">
        <v>5.9</v>
      </c>
      <c r="M10" s="26">
        <v>6</v>
      </c>
      <c r="N10" s="26">
        <v>6.4</v>
      </c>
      <c r="O10" s="26">
        <v>6.5</v>
      </c>
      <c r="P10" s="26">
        <v>9.4</v>
      </c>
      <c r="Q10" s="26">
        <v>9.5</v>
      </c>
      <c r="R10" s="26">
        <v>10.4</v>
      </c>
      <c r="S10" s="26">
        <v>10.5</v>
      </c>
      <c r="U10" s="293">
        <v>66</v>
      </c>
      <c r="V10" s="24">
        <v>11.6</v>
      </c>
      <c r="W10" s="24">
        <v>11.7</v>
      </c>
      <c r="X10" s="24">
        <v>12.6</v>
      </c>
      <c r="Y10" s="24">
        <v>12.7</v>
      </c>
      <c r="Z10" s="24">
        <v>19</v>
      </c>
      <c r="AA10" s="24">
        <v>19.100000000000001</v>
      </c>
      <c r="AB10" s="24">
        <v>21.7</v>
      </c>
      <c r="AC10" s="24">
        <v>21.8</v>
      </c>
    </row>
    <row r="11" spans="1:29">
      <c r="A11" s="24">
        <v>48</v>
      </c>
      <c r="B11" s="22">
        <v>2.1999999999999997</v>
      </c>
      <c r="C11" s="22">
        <v>2.2999999999999998</v>
      </c>
      <c r="D11" s="22">
        <v>2.4</v>
      </c>
      <c r="E11" s="22">
        <v>2.5</v>
      </c>
      <c r="F11" s="22">
        <v>3.6</v>
      </c>
      <c r="G11" s="22">
        <v>3.7</v>
      </c>
      <c r="H11" s="22">
        <v>4</v>
      </c>
      <c r="I11" s="22">
        <v>4.0999999999999996</v>
      </c>
      <c r="K11" s="26">
        <v>68</v>
      </c>
      <c r="L11" s="26">
        <v>6</v>
      </c>
      <c r="M11" s="26">
        <v>6.1</v>
      </c>
      <c r="N11" s="26">
        <v>6.5</v>
      </c>
      <c r="O11" s="26">
        <v>6.6</v>
      </c>
      <c r="P11" s="26">
        <v>9.5</v>
      </c>
      <c r="Q11" s="26">
        <v>9.6</v>
      </c>
      <c r="R11" s="26">
        <v>10.5</v>
      </c>
      <c r="S11" s="26">
        <v>10.6</v>
      </c>
      <c r="U11" s="293">
        <v>67</v>
      </c>
      <c r="V11" s="24">
        <v>11.6</v>
      </c>
      <c r="W11" s="24">
        <v>11.7</v>
      </c>
      <c r="X11" s="24">
        <v>12.6</v>
      </c>
      <c r="Y11" s="24">
        <v>12.7</v>
      </c>
      <c r="Z11" s="24">
        <v>19</v>
      </c>
      <c r="AA11" s="24">
        <v>19.100000000000001</v>
      </c>
      <c r="AB11" s="24">
        <v>21.7</v>
      </c>
      <c r="AC11" s="24">
        <v>21.8</v>
      </c>
    </row>
    <row r="12" spans="1:29">
      <c r="A12" s="24">
        <v>48.5</v>
      </c>
      <c r="B12" s="22">
        <v>2.2999999999999998</v>
      </c>
      <c r="C12" s="22">
        <v>2.4</v>
      </c>
      <c r="D12" s="22">
        <v>2.5</v>
      </c>
      <c r="E12" s="22">
        <v>2.6</v>
      </c>
      <c r="F12" s="22">
        <v>3.7</v>
      </c>
      <c r="G12" s="22">
        <v>3.8000000000000003</v>
      </c>
      <c r="H12" s="22">
        <v>4.0999999999999996</v>
      </c>
      <c r="I12" s="22">
        <v>4.1999999999999993</v>
      </c>
      <c r="K12" s="26">
        <v>68.5</v>
      </c>
      <c r="L12" s="26">
        <v>6.1000000000000005</v>
      </c>
      <c r="M12" s="26">
        <v>6.2</v>
      </c>
      <c r="N12" s="26">
        <v>6.6000000000000005</v>
      </c>
      <c r="O12" s="26">
        <v>6.7</v>
      </c>
      <c r="P12" s="26">
        <v>9.6999999999999993</v>
      </c>
      <c r="Q12" s="26">
        <v>9.7999999999999989</v>
      </c>
      <c r="R12" s="26">
        <v>10.7</v>
      </c>
      <c r="S12" s="26">
        <v>10.799999999999999</v>
      </c>
      <c r="U12" s="293">
        <v>68</v>
      </c>
      <c r="V12" s="24">
        <v>11.6</v>
      </c>
      <c r="W12" s="24">
        <v>11.7</v>
      </c>
      <c r="X12" s="24">
        <v>12.6</v>
      </c>
      <c r="Y12" s="24">
        <v>12.7</v>
      </c>
      <c r="Z12" s="24">
        <v>19.100000000000001</v>
      </c>
      <c r="AA12" s="24">
        <v>19.2</v>
      </c>
      <c r="AB12" s="24">
        <v>21.8</v>
      </c>
      <c r="AC12" s="24">
        <v>21.9</v>
      </c>
    </row>
    <row r="13" spans="1:29">
      <c r="A13" s="24">
        <v>49</v>
      </c>
      <c r="B13" s="22">
        <v>2.2999999999999998</v>
      </c>
      <c r="C13" s="22">
        <v>2.4</v>
      </c>
      <c r="D13" s="22">
        <v>2.5</v>
      </c>
      <c r="E13" s="22">
        <v>2.6</v>
      </c>
      <c r="F13" s="22">
        <v>3.8</v>
      </c>
      <c r="G13" s="22">
        <v>3.9</v>
      </c>
      <c r="H13" s="22">
        <v>4.2</v>
      </c>
      <c r="I13" s="22">
        <v>4.3</v>
      </c>
      <c r="K13" s="26">
        <v>69</v>
      </c>
      <c r="L13" s="26">
        <v>6.2</v>
      </c>
      <c r="M13" s="26">
        <v>6.3</v>
      </c>
      <c r="N13" s="26">
        <v>6.7</v>
      </c>
      <c r="O13" s="26">
        <v>6.8</v>
      </c>
      <c r="P13" s="26">
        <v>9.8000000000000007</v>
      </c>
      <c r="Q13" s="26">
        <v>9.9</v>
      </c>
      <c r="R13" s="26">
        <v>10.8</v>
      </c>
      <c r="S13" s="26">
        <v>10.9</v>
      </c>
      <c r="U13" s="293">
        <v>69</v>
      </c>
      <c r="V13" s="24">
        <v>11.6</v>
      </c>
      <c r="W13" s="24">
        <v>11.7</v>
      </c>
      <c r="X13" s="24">
        <v>12.6</v>
      </c>
      <c r="Y13" s="24">
        <v>12.7</v>
      </c>
      <c r="Z13" s="24">
        <v>19.100000000000001</v>
      </c>
      <c r="AA13" s="24">
        <v>19.2</v>
      </c>
      <c r="AB13" s="24">
        <v>21.9</v>
      </c>
      <c r="AC13" s="24">
        <v>22</v>
      </c>
    </row>
    <row r="14" spans="1:29">
      <c r="A14" s="24">
        <v>49.5</v>
      </c>
      <c r="B14" s="22">
        <v>2.4</v>
      </c>
      <c r="C14" s="22">
        <v>2.5</v>
      </c>
      <c r="D14" s="22">
        <v>2.6</v>
      </c>
      <c r="E14" s="22">
        <v>2.7</v>
      </c>
      <c r="F14" s="22">
        <v>3.9</v>
      </c>
      <c r="G14" s="22">
        <v>4</v>
      </c>
      <c r="H14" s="22">
        <v>4.3</v>
      </c>
      <c r="I14" s="22">
        <v>4.3999999999999995</v>
      </c>
      <c r="K14" s="26">
        <v>69.5</v>
      </c>
      <c r="L14" s="26">
        <v>6.2</v>
      </c>
      <c r="M14" s="26">
        <v>6.3</v>
      </c>
      <c r="N14" s="26">
        <v>6.8000000000000007</v>
      </c>
      <c r="O14" s="26">
        <v>6.9</v>
      </c>
      <c r="P14" s="26">
        <v>9.9</v>
      </c>
      <c r="Q14" s="26">
        <v>10</v>
      </c>
      <c r="R14" s="26">
        <v>10.9</v>
      </c>
      <c r="S14" s="26">
        <v>11</v>
      </c>
      <c r="U14" s="293">
        <v>70</v>
      </c>
      <c r="V14" s="24">
        <v>11.6</v>
      </c>
      <c r="W14" s="24">
        <v>11.7</v>
      </c>
      <c r="X14" s="24">
        <v>12.6</v>
      </c>
      <c r="Y14" s="24">
        <v>12.7</v>
      </c>
      <c r="Z14" s="24">
        <v>19.100000000000001</v>
      </c>
      <c r="AA14" s="24">
        <v>19.2</v>
      </c>
      <c r="AB14" s="24">
        <v>22</v>
      </c>
      <c r="AC14" s="24">
        <v>22.1</v>
      </c>
    </row>
    <row r="15" spans="1:29">
      <c r="A15" s="24">
        <v>50</v>
      </c>
      <c r="B15" s="22">
        <v>2.5</v>
      </c>
      <c r="C15" s="22">
        <v>2.6</v>
      </c>
      <c r="D15" s="22">
        <v>2.6999999999999997</v>
      </c>
      <c r="E15" s="22">
        <v>2.8</v>
      </c>
      <c r="F15" s="22">
        <v>4</v>
      </c>
      <c r="G15" s="22">
        <v>4.0999999999999996</v>
      </c>
      <c r="H15" s="22">
        <v>4.5</v>
      </c>
      <c r="I15" s="22">
        <v>4.5999999999999996</v>
      </c>
      <c r="K15" s="26">
        <v>70</v>
      </c>
      <c r="L15" s="26">
        <v>6.3000000000000007</v>
      </c>
      <c r="M15" s="26">
        <v>6.4</v>
      </c>
      <c r="N15" s="26">
        <v>6.9</v>
      </c>
      <c r="O15" s="26">
        <v>7</v>
      </c>
      <c r="P15" s="26">
        <v>10</v>
      </c>
      <c r="Q15" s="26">
        <v>10.1</v>
      </c>
      <c r="R15" s="26">
        <v>11.1</v>
      </c>
      <c r="S15" s="26">
        <v>11.2</v>
      </c>
      <c r="U15" s="293">
        <v>71</v>
      </c>
      <c r="V15" s="24">
        <v>11.6</v>
      </c>
      <c r="W15" s="24">
        <v>11.7</v>
      </c>
      <c r="X15" s="24">
        <v>12.6</v>
      </c>
      <c r="Y15" s="24">
        <v>12.7</v>
      </c>
      <c r="Z15" s="24">
        <v>19.2</v>
      </c>
      <c r="AA15" s="24">
        <v>19.3</v>
      </c>
      <c r="AB15" s="24">
        <v>22.1</v>
      </c>
      <c r="AC15" s="24">
        <v>22.2</v>
      </c>
    </row>
    <row r="16" spans="1:29">
      <c r="A16" s="24">
        <v>50.5</v>
      </c>
      <c r="B16" s="22">
        <v>2.6</v>
      </c>
      <c r="C16" s="22">
        <v>2.7</v>
      </c>
      <c r="D16" s="22">
        <v>2.8</v>
      </c>
      <c r="E16" s="22">
        <v>2.9</v>
      </c>
      <c r="F16" s="22">
        <v>4.2</v>
      </c>
      <c r="G16" s="22">
        <v>4.3</v>
      </c>
      <c r="H16" s="22">
        <v>4.5999999999999996</v>
      </c>
      <c r="I16" s="22">
        <v>4.6999999999999993</v>
      </c>
      <c r="K16" s="26">
        <v>70.5</v>
      </c>
      <c r="L16" s="26">
        <v>6.4</v>
      </c>
      <c r="M16" s="26">
        <v>6.5</v>
      </c>
      <c r="N16" s="26">
        <v>7</v>
      </c>
      <c r="O16" s="26">
        <v>7.1</v>
      </c>
      <c r="P16" s="26">
        <v>10.1</v>
      </c>
      <c r="Q16" s="26">
        <v>10.199999999999999</v>
      </c>
      <c r="R16" s="26">
        <v>11.2</v>
      </c>
      <c r="S16" s="26">
        <v>11.299999999999999</v>
      </c>
    </row>
    <row r="17" spans="1:19">
      <c r="A17" s="24">
        <v>51</v>
      </c>
      <c r="B17" s="22">
        <v>2.6999999999999997</v>
      </c>
      <c r="C17" s="22">
        <v>2.8</v>
      </c>
      <c r="D17" s="22">
        <v>2.9</v>
      </c>
      <c r="E17" s="22">
        <v>3</v>
      </c>
      <c r="F17" s="22">
        <v>4.3</v>
      </c>
      <c r="G17" s="22">
        <v>4.3999999999999995</v>
      </c>
      <c r="H17" s="22">
        <v>4.8</v>
      </c>
      <c r="I17" s="22">
        <v>4.8999999999999995</v>
      </c>
      <c r="K17" s="26">
        <v>71</v>
      </c>
      <c r="L17" s="26">
        <v>6.5</v>
      </c>
      <c r="M17" s="26">
        <v>6.6</v>
      </c>
      <c r="N17" s="26">
        <v>7</v>
      </c>
      <c r="O17" s="26">
        <v>7.1</v>
      </c>
      <c r="P17" s="26">
        <v>10.3</v>
      </c>
      <c r="Q17" s="26">
        <v>10.4</v>
      </c>
      <c r="R17" s="26">
        <v>11.3</v>
      </c>
      <c r="S17" s="26">
        <v>11.4</v>
      </c>
    </row>
    <row r="18" spans="1:19">
      <c r="A18" s="24">
        <v>51.5</v>
      </c>
      <c r="B18" s="22">
        <v>2.6999999999999997</v>
      </c>
      <c r="C18" s="22">
        <v>2.8</v>
      </c>
      <c r="D18" s="22">
        <v>3</v>
      </c>
      <c r="E18" s="22">
        <v>3.1</v>
      </c>
      <c r="F18" s="22">
        <v>4.4000000000000004</v>
      </c>
      <c r="G18" s="22">
        <v>4.5</v>
      </c>
      <c r="H18" s="22">
        <v>4.9000000000000004</v>
      </c>
      <c r="I18" s="22">
        <v>5</v>
      </c>
      <c r="K18" s="26">
        <v>71.5</v>
      </c>
      <c r="L18" s="26">
        <v>6.6000000000000005</v>
      </c>
      <c r="M18" s="26">
        <v>6.7</v>
      </c>
      <c r="N18" s="26">
        <v>7.1000000000000005</v>
      </c>
      <c r="O18" s="26">
        <v>7.2</v>
      </c>
      <c r="P18" s="26">
        <v>10.4</v>
      </c>
      <c r="Q18" s="26">
        <v>10.5</v>
      </c>
      <c r="R18" s="26">
        <v>11.5</v>
      </c>
      <c r="S18" s="26">
        <v>11.6</v>
      </c>
    </row>
    <row r="19" spans="1:19">
      <c r="A19" s="24">
        <v>52</v>
      </c>
      <c r="B19" s="22">
        <v>2.8</v>
      </c>
      <c r="C19" s="22">
        <v>2.9</v>
      </c>
      <c r="D19" s="22">
        <v>3.1</v>
      </c>
      <c r="E19" s="22">
        <v>3.2</v>
      </c>
      <c r="F19" s="22">
        <v>4.5999999999999996</v>
      </c>
      <c r="G19" s="22">
        <v>4.6999999999999993</v>
      </c>
      <c r="H19" s="22">
        <v>5.0999999999999996</v>
      </c>
      <c r="I19" s="22">
        <v>5.1999999999999993</v>
      </c>
      <c r="K19" s="26">
        <v>72</v>
      </c>
      <c r="L19" s="26">
        <v>6.6000000000000005</v>
      </c>
      <c r="M19" s="26">
        <v>6.7</v>
      </c>
      <c r="N19" s="26">
        <v>7.2</v>
      </c>
      <c r="O19" s="26">
        <v>7.3</v>
      </c>
      <c r="P19" s="26">
        <v>10.5</v>
      </c>
      <c r="Q19" s="26">
        <v>10.6</v>
      </c>
      <c r="R19" s="26">
        <v>11.6</v>
      </c>
      <c r="S19" s="26">
        <v>11.7</v>
      </c>
    </row>
    <row r="20" spans="1:19">
      <c r="A20" s="24">
        <v>52.5</v>
      </c>
      <c r="B20" s="22">
        <v>2.9</v>
      </c>
      <c r="C20" s="22">
        <v>3</v>
      </c>
      <c r="D20" s="22">
        <v>3.1999999999999997</v>
      </c>
      <c r="E20" s="22">
        <v>3.3</v>
      </c>
      <c r="F20" s="22">
        <v>4.7</v>
      </c>
      <c r="G20" s="22">
        <v>4.8</v>
      </c>
      <c r="H20" s="22">
        <v>5.2</v>
      </c>
      <c r="I20" s="22">
        <v>5.3</v>
      </c>
      <c r="K20" s="26">
        <v>72.5</v>
      </c>
      <c r="L20" s="26">
        <v>6.7</v>
      </c>
      <c r="M20" s="26">
        <v>6.8</v>
      </c>
      <c r="N20" s="26">
        <v>7.3000000000000007</v>
      </c>
      <c r="O20" s="26">
        <v>7.4</v>
      </c>
      <c r="P20" s="26">
        <v>10.6</v>
      </c>
      <c r="Q20" s="26">
        <v>10.7</v>
      </c>
      <c r="R20" s="26">
        <v>11.7</v>
      </c>
      <c r="S20" s="26">
        <v>11.799999999999999</v>
      </c>
    </row>
    <row r="21" spans="1:19">
      <c r="A21" s="24">
        <v>53</v>
      </c>
      <c r="B21" s="22">
        <v>3</v>
      </c>
      <c r="C21" s="22">
        <v>3.1</v>
      </c>
      <c r="D21" s="22">
        <v>3.3</v>
      </c>
      <c r="E21" s="22">
        <v>3.4</v>
      </c>
      <c r="F21" s="22">
        <v>4.9000000000000004</v>
      </c>
      <c r="G21" s="22">
        <v>5</v>
      </c>
      <c r="H21" s="22">
        <v>5.4</v>
      </c>
      <c r="I21" s="22">
        <v>5.5</v>
      </c>
      <c r="K21" s="26">
        <v>73</v>
      </c>
      <c r="L21" s="26">
        <v>6.8000000000000007</v>
      </c>
      <c r="M21" s="26">
        <v>6.9</v>
      </c>
      <c r="N21" s="26">
        <v>7.4</v>
      </c>
      <c r="O21" s="26">
        <v>7.5</v>
      </c>
      <c r="P21" s="26">
        <v>10.7</v>
      </c>
      <c r="Q21" s="26">
        <v>10.799999999999999</v>
      </c>
      <c r="R21" s="26">
        <v>11.8</v>
      </c>
      <c r="S21" s="26">
        <v>11.9</v>
      </c>
    </row>
    <row r="22" spans="1:19">
      <c r="A22" s="24">
        <v>53.5</v>
      </c>
      <c r="B22" s="22">
        <v>3.1</v>
      </c>
      <c r="C22" s="22">
        <v>3.2</v>
      </c>
      <c r="D22" s="22">
        <v>3.4</v>
      </c>
      <c r="E22" s="22">
        <v>3.5</v>
      </c>
      <c r="F22" s="22">
        <v>5</v>
      </c>
      <c r="G22" s="22">
        <v>5.0999999999999996</v>
      </c>
      <c r="H22" s="22">
        <v>5.5</v>
      </c>
      <c r="I22" s="22">
        <v>5.6</v>
      </c>
      <c r="K22" s="26">
        <v>73.5</v>
      </c>
      <c r="L22" s="26">
        <v>6.9</v>
      </c>
      <c r="M22" s="26">
        <v>7</v>
      </c>
      <c r="N22" s="26">
        <v>7.5</v>
      </c>
      <c r="O22" s="26">
        <v>7.6</v>
      </c>
      <c r="P22" s="26">
        <v>10.8</v>
      </c>
      <c r="Q22" s="26">
        <v>10.9</v>
      </c>
      <c r="R22" s="26">
        <v>12</v>
      </c>
      <c r="S22" s="26">
        <v>12.1</v>
      </c>
    </row>
    <row r="23" spans="1:19">
      <c r="A23" s="24">
        <v>54</v>
      </c>
      <c r="B23" s="22">
        <v>3.1999999999999997</v>
      </c>
      <c r="C23" s="22">
        <v>3.3</v>
      </c>
      <c r="D23" s="22">
        <v>3.5</v>
      </c>
      <c r="E23" s="22">
        <v>3.6</v>
      </c>
      <c r="F23" s="22">
        <v>5.2</v>
      </c>
      <c r="G23" s="22">
        <v>5.3</v>
      </c>
      <c r="H23" s="22">
        <v>5.7</v>
      </c>
      <c r="I23" s="22">
        <v>5.8</v>
      </c>
      <c r="K23" s="26">
        <v>74</v>
      </c>
      <c r="L23" s="26">
        <v>6.9</v>
      </c>
      <c r="M23" s="26">
        <v>7</v>
      </c>
      <c r="N23" s="26">
        <v>7.5</v>
      </c>
      <c r="O23" s="26">
        <v>7.6</v>
      </c>
      <c r="P23" s="26">
        <v>11</v>
      </c>
      <c r="Q23" s="26">
        <v>11.1</v>
      </c>
      <c r="R23" s="26">
        <v>12.1</v>
      </c>
      <c r="S23" s="26">
        <v>12.2</v>
      </c>
    </row>
    <row r="24" spans="1:19">
      <c r="A24" s="24">
        <v>54.5</v>
      </c>
      <c r="B24" s="22">
        <v>3.3</v>
      </c>
      <c r="C24" s="22">
        <v>3.4</v>
      </c>
      <c r="D24" s="22">
        <v>3.6</v>
      </c>
      <c r="E24" s="22">
        <v>3.7</v>
      </c>
      <c r="F24" s="22">
        <v>5.3</v>
      </c>
      <c r="G24" s="22">
        <v>5.3999999999999995</v>
      </c>
      <c r="H24" s="22">
        <v>5.9</v>
      </c>
      <c r="I24" s="22">
        <v>6</v>
      </c>
      <c r="K24" s="26">
        <v>74.5</v>
      </c>
      <c r="L24" s="26">
        <v>7</v>
      </c>
      <c r="M24" s="26">
        <v>7.1</v>
      </c>
      <c r="N24" s="26">
        <v>7.6000000000000005</v>
      </c>
      <c r="O24" s="26">
        <v>7.7</v>
      </c>
      <c r="P24" s="26">
        <v>11.1</v>
      </c>
      <c r="Q24" s="26">
        <v>11.2</v>
      </c>
      <c r="R24" s="26">
        <v>12.2</v>
      </c>
      <c r="S24" s="26">
        <v>12.299999999999999</v>
      </c>
    </row>
    <row r="25" spans="1:19">
      <c r="A25" s="24">
        <v>55</v>
      </c>
      <c r="B25" s="22">
        <v>3.4</v>
      </c>
      <c r="C25" s="22">
        <v>3.5</v>
      </c>
      <c r="D25" s="22">
        <v>3.6999999999999997</v>
      </c>
      <c r="E25" s="22">
        <v>3.8</v>
      </c>
      <c r="F25" s="22">
        <v>5.5</v>
      </c>
      <c r="G25" s="22">
        <v>5.6</v>
      </c>
      <c r="H25" s="22">
        <v>6.1</v>
      </c>
      <c r="I25" s="22">
        <v>6.1999999999999993</v>
      </c>
      <c r="K25" s="26">
        <v>75</v>
      </c>
      <c r="L25" s="26">
        <v>7.1000000000000005</v>
      </c>
      <c r="M25" s="26">
        <v>7.2</v>
      </c>
      <c r="N25" s="26">
        <v>7.7</v>
      </c>
      <c r="O25" s="26">
        <v>7.8</v>
      </c>
      <c r="P25" s="26">
        <v>11.2</v>
      </c>
      <c r="Q25" s="26">
        <v>11.299999999999999</v>
      </c>
      <c r="R25" s="26">
        <v>12.3</v>
      </c>
      <c r="S25" s="26">
        <v>12.4</v>
      </c>
    </row>
    <row r="26" spans="1:19">
      <c r="A26" s="24">
        <v>55.5</v>
      </c>
      <c r="B26" s="22">
        <v>3.5</v>
      </c>
      <c r="C26" s="22">
        <v>3.6</v>
      </c>
      <c r="D26" s="22">
        <v>3.8</v>
      </c>
      <c r="E26" s="22">
        <v>3.9</v>
      </c>
      <c r="F26" s="22">
        <v>5.7</v>
      </c>
      <c r="G26" s="22">
        <v>5.8</v>
      </c>
      <c r="H26" s="22">
        <v>6.3</v>
      </c>
      <c r="I26" s="22">
        <v>6.3999999999999995</v>
      </c>
      <c r="K26" s="26">
        <v>75.5</v>
      </c>
      <c r="L26" s="26">
        <v>7.1000000000000005</v>
      </c>
      <c r="M26" s="26">
        <v>7.2</v>
      </c>
      <c r="N26" s="26">
        <v>7.8000000000000007</v>
      </c>
      <c r="O26" s="26">
        <v>7.9</v>
      </c>
      <c r="P26" s="26">
        <v>11.3</v>
      </c>
      <c r="Q26" s="26">
        <v>11.4</v>
      </c>
      <c r="R26" s="26">
        <v>12.5</v>
      </c>
      <c r="S26" s="26">
        <v>12.6</v>
      </c>
    </row>
    <row r="27" spans="1:19">
      <c r="A27" s="24">
        <v>56</v>
      </c>
      <c r="B27" s="22">
        <v>3.6</v>
      </c>
      <c r="C27" s="22">
        <v>3.7</v>
      </c>
      <c r="D27" s="22">
        <v>3.9</v>
      </c>
      <c r="E27" s="22">
        <v>4</v>
      </c>
      <c r="F27" s="22">
        <v>5.8</v>
      </c>
      <c r="G27" s="22">
        <v>5.8999999999999995</v>
      </c>
      <c r="H27" s="22">
        <v>6.4</v>
      </c>
      <c r="I27" s="22">
        <v>6.5</v>
      </c>
      <c r="K27" s="26">
        <v>76</v>
      </c>
      <c r="L27" s="26">
        <v>7.2</v>
      </c>
      <c r="M27" s="26">
        <v>7.3</v>
      </c>
      <c r="N27" s="26">
        <v>7.9</v>
      </c>
      <c r="O27" s="26">
        <v>8</v>
      </c>
      <c r="P27" s="26">
        <v>11.4</v>
      </c>
      <c r="Q27" s="26">
        <v>11.5</v>
      </c>
      <c r="R27" s="26">
        <v>12.6</v>
      </c>
      <c r="S27" s="26">
        <v>12.7</v>
      </c>
    </row>
    <row r="28" spans="1:19">
      <c r="A28" s="24">
        <v>56.5</v>
      </c>
      <c r="B28" s="22">
        <v>3.6999999999999997</v>
      </c>
      <c r="C28" s="22">
        <v>3.8</v>
      </c>
      <c r="D28" s="22">
        <v>3.9999999999999996</v>
      </c>
      <c r="E28" s="22">
        <v>4.0999999999999996</v>
      </c>
      <c r="F28" s="22">
        <v>6</v>
      </c>
      <c r="G28" s="22">
        <v>6.1</v>
      </c>
      <c r="H28" s="22">
        <v>6.6</v>
      </c>
      <c r="I28" s="22">
        <v>6.6999999999999993</v>
      </c>
      <c r="K28" s="26">
        <v>76.5</v>
      </c>
      <c r="L28" s="26">
        <v>7.3000000000000007</v>
      </c>
      <c r="M28" s="26">
        <v>7.4</v>
      </c>
      <c r="N28" s="26">
        <v>7.9</v>
      </c>
      <c r="O28" s="26">
        <v>8</v>
      </c>
      <c r="P28" s="26">
        <v>11.5</v>
      </c>
      <c r="Q28" s="26">
        <v>11.6</v>
      </c>
      <c r="R28" s="26">
        <v>12.7</v>
      </c>
      <c r="S28" s="26">
        <v>12.799999999999999</v>
      </c>
    </row>
    <row r="29" spans="1:19">
      <c r="A29" s="24">
        <v>57</v>
      </c>
      <c r="B29" s="22">
        <v>3.8</v>
      </c>
      <c r="C29" s="22">
        <v>3.9</v>
      </c>
      <c r="D29" s="22">
        <v>4.2</v>
      </c>
      <c r="E29" s="22">
        <v>4.3</v>
      </c>
      <c r="F29" s="22">
        <v>6.1</v>
      </c>
      <c r="G29" s="22">
        <v>6.1999999999999993</v>
      </c>
      <c r="H29" s="22">
        <v>6.8</v>
      </c>
      <c r="I29" s="22">
        <v>6.8999999999999995</v>
      </c>
      <c r="K29" s="26">
        <v>77</v>
      </c>
      <c r="L29" s="26">
        <v>7.4</v>
      </c>
      <c r="M29" s="26">
        <v>7.5</v>
      </c>
      <c r="N29" s="26">
        <v>8</v>
      </c>
      <c r="O29" s="26">
        <v>8.1</v>
      </c>
      <c r="P29" s="26">
        <v>11.6</v>
      </c>
      <c r="Q29" s="26">
        <v>11.7</v>
      </c>
      <c r="R29" s="26">
        <v>12.8</v>
      </c>
      <c r="S29" s="26">
        <v>12.9</v>
      </c>
    </row>
    <row r="30" spans="1:19">
      <c r="A30" s="24">
        <v>57.5</v>
      </c>
      <c r="B30" s="22">
        <v>3.9</v>
      </c>
      <c r="C30" s="22">
        <v>4</v>
      </c>
      <c r="D30" s="22">
        <v>4.3000000000000007</v>
      </c>
      <c r="E30" s="22">
        <v>4.4000000000000004</v>
      </c>
      <c r="F30" s="22">
        <v>6.3</v>
      </c>
      <c r="G30" s="22">
        <v>6.3999999999999995</v>
      </c>
      <c r="H30" s="22">
        <v>7</v>
      </c>
      <c r="I30" s="22">
        <v>7.1</v>
      </c>
      <c r="K30" s="26">
        <v>77.5</v>
      </c>
      <c r="L30" s="26">
        <v>7.4</v>
      </c>
      <c r="M30" s="26">
        <v>7.5</v>
      </c>
      <c r="N30" s="26">
        <v>8.1</v>
      </c>
      <c r="O30" s="26">
        <v>8.1999999999999993</v>
      </c>
      <c r="P30" s="26">
        <v>11.7</v>
      </c>
      <c r="Q30" s="26">
        <v>11.799999999999999</v>
      </c>
      <c r="R30" s="26">
        <v>12.9</v>
      </c>
      <c r="S30" s="26">
        <v>13</v>
      </c>
    </row>
    <row r="31" spans="1:19">
      <c r="A31" s="24">
        <v>58</v>
      </c>
      <c r="B31" s="22">
        <v>3.9999999999999996</v>
      </c>
      <c r="C31" s="22">
        <v>4.0999999999999996</v>
      </c>
      <c r="D31" s="22">
        <v>4.4000000000000004</v>
      </c>
      <c r="E31" s="22">
        <v>4.5</v>
      </c>
      <c r="F31" s="22">
        <v>6.5</v>
      </c>
      <c r="G31" s="22">
        <v>6.6</v>
      </c>
      <c r="H31" s="22">
        <v>7.1</v>
      </c>
      <c r="I31" s="22">
        <v>7.1999999999999993</v>
      </c>
      <c r="K31" s="26">
        <v>78</v>
      </c>
      <c r="L31" s="26">
        <v>7.5</v>
      </c>
      <c r="M31" s="26">
        <v>7.6</v>
      </c>
      <c r="N31" s="26">
        <v>8.2000000000000011</v>
      </c>
      <c r="O31" s="26">
        <v>8.3000000000000007</v>
      </c>
      <c r="P31" s="26">
        <v>11.8</v>
      </c>
      <c r="Q31" s="26">
        <v>11.9</v>
      </c>
      <c r="R31" s="26">
        <v>13.1</v>
      </c>
      <c r="S31" s="26">
        <v>13.2</v>
      </c>
    </row>
    <row r="32" spans="1:19">
      <c r="A32" s="24">
        <v>58.5</v>
      </c>
      <c r="B32" s="22">
        <v>4.1000000000000005</v>
      </c>
      <c r="C32" s="22">
        <v>4.2</v>
      </c>
      <c r="D32" s="22">
        <v>4.5</v>
      </c>
      <c r="E32" s="22">
        <v>4.5999999999999996</v>
      </c>
      <c r="F32" s="22">
        <v>6.6</v>
      </c>
      <c r="G32" s="22">
        <v>6.6999999999999993</v>
      </c>
      <c r="H32" s="22">
        <v>7.3</v>
      </c>
      <c r="I32" s="22">
        <v>7.3999999999999995</v>
      </c>
      <c r="K32" s="26">
        <v>78.5</v>
      </c>
      <c r="L32" s="26">
        <v>7.6</v>
      </c>
      <c r="M32" s="26">
        <v>7.7</v>
      </c>
      <c r="N32" s="26">
        <v>8.3000000000000007</v>
      </c>
      <c r="O32" s="26">
        <v>8.4</v>
      </c>
      <c r="P32" s="26">
        <v>12</v>
      </c>
      <c r="Q32" s="26">
        <v>12.1</v>
      </c>
      <c r="R32" s="26">
        <v>13.2</v>
      </c>
      <c r="S32" s="26">
        <v>13.299999999999999</v>
      </c>
    </row>
    <row r="33" spans="1:19">
      <c r="A33" s="24">
        <v>59</v>
      </c>
      <c r="B33" s="22">
        <v>4.2</v>
      </c>
      <c r="C33" s="22">
        <v>4.3</v>
      </c>
      <c r="D33" s="22">
        <v>4.6000000000000005</v>
      </c>
      <c r="E33" s="22">
        <v>4.7</v>
      </c>
      <c r="F33" s="22">
        <v>6.8</v>
      </c>
      <c r="G33" s="22">
        <v>6.8999999999999995</v>
      </c>
      <c r="H33" s="22">
        <v>7.5</v>
      </c>
      <c r="I33" s="22">
        <v>7.6</v>
      </c>
      <c r="K33" s="26">
        <v>79</v>
      </c>
      <c r="L33" s="26">
        <v>7.7</v>
      </c>
      <c r="M33" s="26">
        <v>7.8</v>
      </c>
      <c r="N33" s="26">
        <v>8.3000000000000007</v>
      </c>
      <c r="O33" s="26">
        <v>8.4</v>
      </c>
      <c r="P33" s="26">
        <v>12.1</v>
      </c>
      <c r="Q33" s="26">
        <v>12.2</v>
      </c>
      <c r="R33" s="26">
        <v>13.3</v>
      </c>
      <c r="S33" s="26">
        <v>13.4</v>
      </c>
    </row>
    <row r="34" spans="1:19">
      <c r="A34" s="24">
        <v>59.5</v>
      </c>
      <c r="B34" s="22">
        <v>4.3000000000000007</v>
      </c>
      <c r="C34" s="22">
        <v>4.4000000000000004</v>
      </c>
      <c r="D34" s="22">
        <v>4.7</v>
      </c>
      <c r="E34" s="22">
        <v>4.8</v>
      </c>
      <c r="F34" s="22">
        <v>6.9</v>
      </c>
      <c r="G34" s="22">
        <v>7</v>
      </c>
      <c r="H34" s="22">
        <v>7.7</v>
      </c>
      <c r="I34" s="22">
        <v>7.8</v>
      </c>
      <c r="K34" s="26">
        <v>79.5</v>
      </c>
      <c r="L34" s="26">
        <v>7.7</v>
      </c>
      <c r="M34" s="26">
        <v>7.8</v>
      </c>
      <c r="N34" s="26">
        <v>8.4</v>
      </c>
      <c r="O34" s="26">
        <v>8.5</v>
      </c>
      <c r="P34" s="26">
        <v>12.2</v>
      </c>
      <c r="Q34" s="26">
        <v>12.299999999999999</v>
      </c>
      <c r="R34" s="26">
        <v>13.4</v>
      </c>
      <c r="S34" s="26">
        <v>13.5</v>
      </c>
    </row>
    <row r="35" spans="1:19">
      <c r="A35" s="24">
        <v>60</v>
      </c>
      <c r="B35" s="22">
        <v>4.4000000000000004</v>
      </c>
      <c r="C35" s="22">
        <v>4.5</v>
      </c>
      <c r="D35" s="22">
        <v>4.8000000000000007</v>
      </c>
      <c r="E35" s="22">
        <v>4.9000000000000004</v>
      </c>
      <c r="F35" s="22">
        <v>7.1</v>
      </c>
      <c r="G35" s="22">
        <v>7.1999999999999993</v>
      </c>
      <c r="H35" s="22">
        <v>7.8</v>
      </c>
      <c r="I35" s="22">
        <v>7.8999999999999995</v>
      </c>
      <c r="K35" s="26">
        <v>80</v>
      </c>
      <c r="L35" s="26">
        <v>7.8000000000000007</v>
      </c>
      <c r="M35" s="26">
        <v>7.9</v>
      </c>
      <c r="N35" s="26">
        <v>8.5</v>
      </c>
      <c r="O35" s="26">
        <v>8.6</v>
      </c>
      <c r="P35" s="26">
        <v>12.3</v>
      </c>
      <c r="Q35" s="26">
        <v>12.4</v>
      </c>
      <c r="R35" s="26">
        <v>13.6</v>
      </c>
      <c r="S35" s="26">
        <v>13.7</v>
      </c>
    </row>
    <row r="36" spans="1:19">
      <c r="A36" s="24">
        <v>60.5</v>
      </c>
      <c r="B36" s="22">
        <v>4.5</v>
      </c>
      <c r="C36" s="22">
        <v>4.5999999999999996</v>
      </c>
      <c r="D36" s="22">
        <v>4.9000000000000004</v>
      </c>
      <c r="E36" s="22">
        <v>5</v>
      </c>
      <c r="F36" s="22">
        <v>7.3</v>
      </c>
      <c r="G36" s="22">
        <v>7.3999999999999995</v>
      </c>
      <c r="H36" s="22">
        <v>8</v>
      </c>
      <c r="I36" s="22">
        <v>8.1</v>
      </c>
      <c r="K36" s="26">
        <v>80.5</v>
      </c>
      <c r="L36" s="26">
        <v>7.9</v>
      </c>
      <c r="M36" s="26">
        <v>8</v>
      </c>
      <c r="N36" s="26">
        <v>8.6</v>
      </c>
      <c r="O36" s="26">
        <v>8.6999999999999993</v>
      </c>
      <c r="P36" s="26">
        <v>12.4</v>
      </c>
      <c r="Q36" s="26">
        <v>12.5</v>
      </c>
      <c r="R36" s="26">
        <v>13.7</v>
      </c>
      <c r="S36" s="26">
        <v>13.799999999999999</v>
      </c>
    </row>
    <row r="37" spans="1:19">
      <c r="A37" s="24">
        <v>61</v>
      </c>
      <c r="B37" s="22">
        <v>4.6000000000000005</v>
      </c>
      <c r="C37" s="22">
        <v>4.7</v>
      </c>
      <c r="D37" s="22">
        <v>5</v>
      </c>
      <c r="E37" s="22">
        <v>5.0999999999999996</v>
      </c>
      <c r="F37" s="22">
        <v>7.4</v>
      </c>
      <c r="G37" s="22">
        <v>7.5</v>
      </c>
      <c r="H37" s="22">
        <v>8.1999999999999993</v>
      </c>
      <c r="I37" s="22">
        <v>8.2999999999999989</v>
      </c>
      <c r="K37" s="26">
        <v>81</v>
      </c>
      <c r="L37" s="26">
        <v>8</v>
      </c>
      <c r="M37" s="26">
        <v>8.1</v>
      </c>
      <c r="N37" s="26">
        <v>8.7000000000000011</v>
      </c>
      <c r="O37" s="26">
        <v>8.8000000000000007</v>
      </c>
      <c r="P37" s="26">
        <v>12.6</v>
      </c>
      <c r="Q37" s="26">
        <v>12.7</v>
      </c>
      <c r="R37" s="26">
        <v>13.9</v>
      </c>
      <c r="S37" s="26">
        <v>14</v>
      </c>
    </row>
    <row r="38" spans="1:19">
      <c r="A38" s="24">
        <v>61.5</v>
      </c>
      <c r="B38" s="22">
        <v>4.7</v>
      </c>
      <c r="C38" s="22">
        <v>4.8</v>
      </c>
      <c r="D38" s="22">
        <v>5.1000000000000005</v>
      </c>
      <c r="E38" s="22">
        <v>5.2</v>
      </c>
      <c r="F38" s="22">
        <v>7.6</v>
      </c>
      <c r="G38" s="22">
        <v>7.6999999999999993</v>
      </c>
      <c r="H38" s="22">
        <v>8.4</v>
      </c>
      <c r="I38" s="22">
        <v>8.5</v>
      </c>
      <c r="K38" s="26">
        <v>81.5</v>
      </c>
      <c r="L38" s="26">
        <v>8.1</v>
      </c>
      <c r="M38" s="26">
        <v>8.1999999999999993</v>
      </c>
      <c r="N38" s="26">
        <v>8.8000000000000007</v>
      </c>
      <c r="O38" s="26">
        <v>8.9</v>
      </c>
      <c r="P38" s="26">
        <v>12.7</v>
      </c>
      <c r="Q38" s="26">
        <v>12.799999999999999</v>
      </c>
      <c r="R38" s="26">
        <v>14</v>
      </c>
      <c r="S38" s="26">
        <v>14.1</v>
      </c>
    </row>
    <row r="39" spans="1:19">
      <c r="A39" s="24">
        <v>62</v>
      </c>
      <c r="B39" s="22">
        <v>4.8000000000000007</v>
      </c>
      <c r="C39" s="22">
        <v>4.9000000000000004</v>
      </c>
      <c r="D39" s="22">
        <v>5.2</v>
      </c>
      <c r="E39" s="22">
        <v>5.3</v>
      </c>
      <c r="F39" s="22">
        <v>7.7</v>
      </c>
      <c r="G39" s="22">
        <v>7.8</v>
      </c>
      <c r="H39" s="22">
        <v>8.5</v>
      </c>
      <c r="I39" s="22">
        <v>8.6</v>
      </c>
      <c r="K39" s="26">
        <v>82</v>
      </c>
      <c r="L39" s="26">
        <v>8.2000000000000011</v>
      </c>
      <c r="M39" s="26">
        <v>8.3000000000000007</v>
      </c>
      <c r="N39" s="26">
        <v>8.9</v>
      </c>
      <c r="O39" s="26">
        <v>9</v>
      </c>
      <c r="P39" s="26">
        <v>12.8</v>
      </c>
      <c r="Q39" s="26">
        <v>12.9</v>
      </c>
      <c r="R39" s="26">
        <v>14.1</v>
      </c>
      <c r="S39" s="26">
        <v>14.2</v>
      </c>
    </row>
    <row r="40" spans="1:19">
      <c r="A40" s="24">
        <v>62.5</v>
      </c>
      <c r="B40" s="22">
        <v>4.9000000000000004</v>
      </c>
      <c r="C40" s="22">
        <v>5</v>
      </c>
      <c r="D40" s="22">
        <v>5.3000000000000007</v>
      </c>
      <c r="E40" s="22">
        <v>5.4</v>
      </c>
      <c r="F40" s="22">
        <v>7.8</v>
      </c>
      <c r="G40" s="22">
        <v>7.8999999999999995</v>
      </c>
      <c r="H40" s="22">
        <v>8.6999999999999993</v>
      </c>
      <c r="I40" s="22">
        <v>8.7999999999999989</v>
      </c>
      <c r="K40" s="26">
        <v>82.5</v>
      </c>
      <c r="L40" s="26">
        <v>8.3000000000000007</v>
      </c>
      <c r="M40" s="26">
        <v>8.4</v>
      </c>
      <c r="N40" s="26">
        <v>9</v>
      </c>
      <c r="O40" s="26">
        <v>9.1</v>
      </c>
      <c r="P40" s="26">
        <v>13</v>
      </c>
      <c r="Q40" s="26">
        <v>13.1</v>
      </c>
      <c r="R40" s="26">
        <v>14.3</v>
      </c>
      <c r="S40" s="26">
        <v>14.4</v>
      </c>
    </row>
    <row r="41" spans="1:19">
      <c r="A41" s="24">
        <v>63</v>
      </c>
      <c r="B41" s="22">
        <v>5</v>
      </c>
      <c r="C41" s="22">
        <v>5.0999999999999996</v>
      </c>
      <c r="D41" s="22">
        <v>5.4</v>
      </c>
      <c r="E41" s="22">
        <v>5.5</v>
      </c>
      <c r="F41" s="22">
        <v>8</v>
      </c>
      <c r="G41" s="22">
        <v>8.1</v>
      </c>
      <c r="H41" s="22">
        <v>8.8000000000000007</v>
      </c>
      <c r="I41" s="22">
        <v>8.9</v>
      </c>
      <c r="K41" s="26">
        <v>83</v>
      </c>
      <c r="L41" s="26">
        <v>8.4</v>
      </c>
      <c r="M41" s="26">
        <v>8.5</v>
      </c>
      <c r="N41" s="26">
        <v>9.1</v>
      </c>
      <c r="O41" s="26">
        <v>9.1999999999999993</v>
      </c>
      <c r="P41" s="26">
        <v>13.1</v>
      </c>
      <c r="Q41" s="26">
        <v>13.2</v>
      </c>
      <c r="R41" s="26">
        <v>14.5</v>
      </c>
      <c r="S41" s="26">
        <v>14.6</v>
      </c>
    </row>
    <row r="42" spans="1:19">
      <c r="A42" s="24">
        <v>63.5</v>
      </c>
      <c r="B42" s="22">
        <v>5.1000000000000005</v>
      </c>
      <c r="C42" s="22">
        <v>5.2</v>
      </c>
      <c r="D42" s="22">
        <v>5.5</v>
      </c>
      <c r="E42" s="22">
        <v>5.6</v>
      </c>
      <c r="F42" s="22">
        <v>8.1</v>
      </c>
      <c r="G42" s="22">
        <v>8.1999999999999993</v>
      </c>
      <c r="H42" s="22">
        <v>9</v>
      </c>
      <c r="I42" s="22">
        <v>9.1</v>
      </c>
      <c r="K42" s="26">
        <v>83.5</v>
      </c>
      <c r="L42" s="26">
        <v>8.4</v>
      </c>
      <c r="M42" s="26">
        <v>8.5</v>
      </c>
      <c r="N42" s="26">
        <v>9.2000000000000011</v>
      </c>
      <c r="O42" s="26">
        <v>9.3000000000000007</v>
      </c>
      <c r="P42" s="26">
        <v>13.3</v>
      </c>
      <c r="Q42" s="26">
        <v>13.4</v>
      </c>
      <c r="R42" s="26">
        <v>14.6</v>
      </c>
      <c r="S42" s="26">
        <v>14.7</v>
      </c>
    </row>
    <row r="43" spans="1:19">
      <c r="A43" s="24">
        <v>64</v>
      </c>
      <c r="B43" s="22">
        <v>5.2</v>
      </c>
      <c r="C43" s="22">
        <v>5.3</v>
      </c>
      <c r="D43" s="22">
        <v>5.6000000000000005</v>
      </c>
      <c r="E43" s="22">
        <v>5.7</v>
      </c>
      <c r="F43" s="22">
        <v>8.3000000000000007</v>
      </c>
      <c r="G43" s="22">
        <v>8.4</v>
      </c>
      <c r="H43" s="22">
        <v>9.1</v>
      </c>
      <c r="I43" s="22">
        <v>9.1999999999999993</v>
      </c>
      <c r="K43" s="26">
        <v>84</v>
      </c>
      <c r="L43" s="26">
        <v>8.5</v>
      </c>
      <c r="M43" s="26">
        <v>8.6</v>
      </c>
      <c r="N43" s="26">
        <v>9.3000000000000007</v>
      </c>
      <c r="O43" s="26">
        <v>9.4</v>
      </c>
      <c r="P43" s="26">
        <v>13.4</v>
      </c>
      <c r="Q43" s="26">
        <v>13.5</v>
      </c>
      <c r="R43" s="26">
        <v>14.8</v>
      </c>
      <c r="S43" s="26">
        <v>14.9</v>
      </c>
    </row>
    <row r="44" spans="1:19">
      <c r="A44" s="24">
        <v>64.5</v>
      </c>
      <c r="B44" s="22">
        <v>5.3000000000000007</v>
      </c>
      <c r="C44" s="22">
        <v>5.4</v>
      </c>
      <c r="D44" s="22">
        <v>5.7</v>
      </c>
      <c r="E44" s="22">
        <v>5.8</v>
      </c>
      <c r="F44" s="22">
        <v>8.4</v>
      </c>
      <c r="G44" s="22">
        <v>8.5</v>
      </c>
      <c r="H44" s="22">
        <v>9.3000000000000007</v>
      </c>
      <c r="I44" s="22">
        <v>9.4</v>
      </c>
      <c r="K44" s="26">
        <v>84.5</v>
      </c>
      <c r="L44" s="26">
        <v>8.6</v>
      </c>
      <c r="M44" s="26">
        <v>8.6999999999999993</v>
      </c>
      <c r="N44" s="26">
        <v>9.4</v>
      </c>
      <c r="O44" s="26">
        <v>9.5</v>
      </c>
      <c r="P44" s="26">
        <v>13.5</v>
      </c>
      <c r="Q44" s="26">
        <v>13.6</v>
      </c>
      <c r="R44" s="26">
        <v>14.9</v>
      </c>
      <c r="S44" s="26">
        <v>15</v>
      </c>
    </row>
    <row r="45" spans="1:19">
      <c r="A45" s="24">
        <v>65</v>
      </c>
      <c r="B45" s="22">
        <v>5.4</v>
      </c>
      <c r="C45" s="22">
        <v>5.5</v>
      </c>
      <c r="D45" s="22">
        <v>5.8000000000000007</v>
      </c>
      <c r="E45" s="22">
        <v>5.9</v>
      </c>
      <c r="F45" s="22">
        <v>8.6</v>
      </c>
      <c r="G45" s="22">
        <v>8.6999999999999993</v>
      </c>
      <c r="H45" s="22">
        <v>9.5</v>
      </c>
      <c r="I45" s="22">
        <v>9.6</v>
      </c>
      <c r="K45" s="26">
        <v>85</v>
      </c>
      <c r="L45" s="26">
        <v>8.7000000000000011</v>
      </c>
      <c r="M45" s="26">
        <v>8.8000000000000007</v>
      </c>
      <c r="N45" s="26">
        <v>9.5</v>
      </c>
      <c r="O45" s="26">
        <v>9.6</v>
      </c>
      <c r="P45" s="26">
        <v>13.7</v>
      </c>
      <c r="Q45" s="26">
        <v>13.799999999999999</v>
      </c>
      <c r="R45" s="26">
        <v>15.1</v>
      </c>
      <c r="S45" s="26">
        <v>15.2</v>
      </c>
    </row>
    <row r="46" spans="1:19">
      <c r="A46" s="24">
        <v>65.5</v>
      </c>
      <c r="B46" s="22">
        <v>5.4</v>
      </c>
      <c r="C46" s="22">
        <v>5.5</v>
      </c>
      <c r="D46" s="22">
        <v>5.9</v>
      </c>
      <c r="E46" s="22">
        <v>6</v>
      </c>
      <c r="F46" s="22">
        <v>8.6999999999999993</v>
      </c>
      <c r="G46" s="22">
        <v>8.7999999999999989</v>
      </c>
      <c r="H46" s="22">
        <v>9.6</v>
      </c>
      <c r="I46" s="22">
        <v>9.6999999999999993</v>
      </c>
      <c r="K46" s="26">
        <v>85.5</v>
      </c>
      <c r="L46" s="26">
        <v>8.8000000000000007</v>
      </c>
      <c r="M46" s="26">
        <v>8.9</v>
      </c>
      <c r="N46" s="26">
        <v>9.6</v>
      </c>
      <c r="O46" s="26">
        <v>9.6999999999999993</v>
      </c>
      <c r="P46" s="26">
        <v>13.8</v>
      </c>
      <c r="Q46" s="26">
        <v>13.9</v>
      </c>
      <c r="R46" s="26">
        <v>15.3</v>
      </c>
      <c r="S46" s="26">
        <v>15.4</v>
      </c>
    </row>
    <row r="47" spans="1:19">
      <c r="A47" s="24">
        <v>66</v>
      </c>
      <c r="B47" s="22">
        <v>5.5</v>
      </c>
      <c r="C47" s="22">
        <v>5.6</v>
      </c>
      <c r="D47" s="22">
        <v>6</v>
      </c>
      <c r="E47" s="22">
        <v>6.1</v>
      </c>
      <c r="F47" s="22">
        <v>8.8000000000000007</v>
      </c>
      <c r="G47" s="22">
        <v>8.9</v>
      </c>
      <c r="H47" s="22">
        <v>9.8000000000000007</v>
      </c>
      <c r="I47" s="22">
        <v>9.9</v>
      </c>
      <c r="K47" s="26">
        <v>86</v>
      </c>
      <c r="L47" s="26">
        <v>8.9</v>
      </c>
      <c r="M47" s="26">
        <v>9</v>
      </c>
      <c r="N47" s="26">
        <v>9.7000000000000011</v>
      </c>
      <c r="O47" s="26">
        <v>9.8000000000000007</v>
      </c>
      <c r="P47" s="26">
        <v>14</v>
      </c>
      <c r="Q47" s="26">
        <v>14.1</v>
      </c>
      <c r="R47" s="26">
        <v>15.4</v>
      </c>
      <c r="S47" s="26">
        <v>15.5</v>
      </c>
    </row>
    <row r="48" spans="1:19">
      <c r="A48" s="24">
        <v>66.5</v>
      </c>
      <c r="B48" s="22">
        <v>5.6000000000000005</v>
      </c>
      <c r="C48" s="22">
        <v>5.7</v>
      </c>
      <c r="D48" s="22">
        <v>6.1000000000000005</v>
      </c>
      <c r="E48" s="22">
        <v>6.2</v>
      </c>
      <c r="F48" s="22">
        <v>9</v>
      </c>
      <c r="G48" s="22">
        <v>9.1</v>
      </c>
      <c r="H48" s="22">
        <v>9.9</v>
      </c>
      <c r="I48" s="22">
        <v>10</v>
      </c>
      <c r="K48" s="26">
        <v>86.5</v>
      </c>
      <c r="L48" s="26">
        <v>9</v>
      </c>
      <c r="M48" s="26">
        <v>9.1</v>
      </c>
      <c r="N48" s="26">
        <v>9.8000000000000007</v>
      </c>
      <c r="O48" s="26">
        <v>9.9</v>
      </c>
      <c r="P48" s="26">
        <v>14.2</v>
      </c>
      <c r="Q48" s="26">
        <v>14.299999999999999</v>
      </c>
      <c r="R48" s="26">
        <v>15.6</v>
      </c>
      <c r="S48" s="26">
        <v>15.7</v>
      </c>
    </row>
    <row r="49" spans="1:19">
      <c r="A49" s="24">
        <v>67</v>
      </c>
      <c r="B49" s="22">
        <v>5.7</v>
      </c>
      <c r="C49" s="22">
        <v>5.8</v>
      </c>
      <c r="D49" s="22">
        <v>6.2</v>
      </c>
      <c r="E49" s="22">
        <v>6.3</v>
      </c>
      <c r="F49" s="22">
        <v>9.1</v>
      </c>
      <c r="G49" s="22">
        <v>9.1999999999999993</v>
      </c>
      <c r="H49" s="22">
        <v>10</v>
      </c>
      <c r="I49" s="22">
        <v>10.1</v>
      </c>
      <c r="K49" s="26">
        <v>87</v>
      </c>
      <c r="L49" s="26">
        <v>9.1</v>
      </c>
      <c r="M49" s="26">
        <v>9.1999999999999993</v>
      </c>
      <c r="N49" s="26">
        <v>9.9</v>
      </c>
      <c r="O49" s="26">
        <v>10</v>
      </c>
      <c r="P49" s="26">
        <v>14.3</v>
      </c>
      <c r="Q49" s="26">
        <v>14.4</v>
      </c>
      <c r="R49" s="26">
        <v>15.8</v>
      </c>
      <c r="S49" s="26">
        <v>15.9</v>
      </c>
    </row>
    <row r="50" spans="1:19">
      <c r="A50" s="24">
        <v>67.5</v>
      </c>
      <c r="B50" s="22">
        <v>5.8000000000000007</v>
      </c>
      <c r="C50" s="22">
        <v>5.9</v>
      </c>
      <c r="D50" s="22">
        <v>6.3000000000000007</v>
      </c>
      <c r="E50" s="22">
        <v>6.4</v>
      </c>
      <c r="F50" s="22">
        <v>9.1999999999999993</v>
      </c>
      <c r="G50" s="22">
        <v>9.2999999999999989</v>
      </c>
      <c r="H50" s="22">
        <v>10.199999999999999</v>
      </c>
      <c r="I50" s="22">
        <v>10.299999999999999</v>
      </c>
      <c r="K50" s="26">
        <v>87.5</v>
      </c>
      <c r="L50" s="26">
        <v>9.2000000000000011</v>
      </c>
      <c r="M50" s="26">
        <v>9.3000000000000007</v>
      </c>
      <c r="N50" s="26">
        <v>10</v>
      </c>
      <c r="O50" s="26">
        <v>10.1</v>
      </c>
      <c r="P50" s="26">
        <v>14.5</v>
      </c>
      <c r="Q50" s="26">
        <v>14.6</v>
      </c>
      <c r="R50" s="26">
        <v>15.9</v>
      </c>
      <c r="S50" s="26">
        <v>16</v>
      </c>
    </row>
    <row r="51" spans="1:19">
      <c r="A51" s="24">
        <v>68</v>
      </c>
      <c r="B51" s="22">
        <v>5.9</v>
      </c>
      <c r="C51" s="22">
        <v>6</v>
      </c>
      <c r="D51" s="22">
        <v>6.4</v>
      </c>
      <c r="E51" s="22">
        <v>6.5</v>
      </c>
      <c r="F51" s="22">
        <v>9.4</v>
      </c>
      <c r="G51" s="22">
        <v>9.5</v>
      </c>
      <c r="H51" s="22">
        <v>10.3</v>
      </c>
      <c r="I51" s="22">
        <v>10.4</v>
      </c>
      <c r="K51" s="26">
        <v>88</v>
      </c>
      <c r="L51" s="26">
        <v>9.3000000000000007</v>
      </c>
      <c r="M51" s="26">
        <v>9.4</v>
      </c>
      <c r="N51" s="26">
        <v>10.1</v>
      </c>
      <c r="O51" s="26">
        <v>10.199999999999999</v>
      </c>
      <c r="P51" s="26">
        <v>14.6</v>
      </c>
      <c r="Q51" s="26">
        <v>14.7</v>
      </c>
      <c r="R51" s="26">
        <v>16.100000000000001</v>
      </c>
      <c r="S51" s="26">
        <v>16.200000000000003</v>
      </c>
    </row>
    <row r="52" spans="1:19">
      <c r="A52" s="24">
        <v>68.5</v>
      </c>
      <c r="B52" s="22">
        <v>6</v>
      </c>
      <c r="C52" s="22">
        <v>6.1</v>
      </c>
      <c r="D52" s="22">
        <v>6.5</v>
      </c>
      <c r="E52" s="22">
        <v>6.6</v>
      </c>
      <c r="F52" s="22">
        <v>9.5</v>
      </c>
      <c r="G52" s="22">
        <v>9.6</v>
      </c>
      <c r="H52" s="22">
        <v>10.5</v>
      </c>
      <c r="I52" s="22">
        <v>10.6</v>
      </c>
      <c r="K52" s="26">
        <v>88.5</v>
      </c>
      <c r="L52" s="26">
        <v>9.4</v>
      </c>
      <c r="M52" s="26">
        <v>9.5</v>
      </c>
      <c r="N52" s="26">
        <v>10.200000000000001</v>
      </c>
      <c r="O52" s="26">
        <v>10.3</v>
      </c>
      <c r="P52" s="26">
        <v>14.8</v>
      </c>
      <c r="Q52" s="26">
        <v>14.9</v>
      </c>
      <c r="R52" s="26">
        <v>16.3</v>
      </c>
      <c r="S52" s="26">
        <v>16.400000000000002</v>
      </c>
    </row>
    <row r="53" spans="1:19">
      <c r="A53" s="24">
        <v>69</v>
      </c>
      <c r="B53" s="22">
        <v>6</v>
      </c>
      <c r="C53" s="22">
        <v>6.1</v>
      </c>
      <c r="D53" s="22">
        <v>6.6000000000000005</v>
      </c>
      <c r="E53" s="22">
        <v>6.7</v>
      </c>
      <c r="F53" s="22">
        <v>9.6</v>
      </c>
      <c r="G53" s="22">
        <v>9.6999999999999993</v>
      </c>
      <c r="H53" s="22">
        <v>10.6</v>
      </c>
      <c r="I53" s="22">
        <v>10.7</v>
      </c>
      <c r="K53" s="26">
        <v>89</v>
      </c>
      <c r="L53" s="26">
        <v>9.5</v>
      </c>
      <c r="M53" s="26">
        <v>9.6</v>
      </c>
      <c r="N53" s="26">
        <v>10.3</v>
      </c>
      <c r="O53" s="26">
        <v>10.4</v>
      </c>
      <c r="P53" s="26">
        <v>14.9</v>
      </c>
      <c r="Q53" s="26">
        <v>15</v>
      </c>
      <c r="R53" s="26">
        <v>16.399999999999999</v>
      </c>
      <c r="S53" s="26">
        <v>16.5</v>
      </c>
    </row>
    <row r="54" spans="1:19">
      <c r="A54" s="24">
        <v>69.5</v>
      </c>
      <c r="B54" s="22">
        <v>6.1000000000000005</v>
      </c>
      <c r="C54" s="22">
        <v>6.2</v>
      </c>
      <c r="D54" s="22">
        <v>6.7</v>
      </c>
      <c r="E54" s="22">
        <v>6.8</v>
      </c>
      <c r="F54" s="22">
        <v>9.6999999999999993</v>
      </c>
      <c r="G54" s="22">
        <v>9.7999999999999989</v>
      </c>
      <c r="H54" s="22">
        <v>10.7</v>
      </c>
      <c r="I54" s="22">
        <v>10.799999999999999</v>
      </c>
      <c r="K54" s="26">
        <v>89.5</v>
      </c>
      <c r="L54" s="26">
        <v>9.6</v>
      </c>
      <c r="M54" s="26">
        <v>9.6999999999999993</v>
      </c>
      <c r="N54" s="26">
        <v>10.4</v>
      </c>
      <c r="O54" s="26">
        <v>10.5</v>
      </c>
      <c r="P54" s="26">
        <v>15.1</v>
      </c>
      <c r="Q54" s="26">
        <v>15.2</v>
      </c>
      <c r="R54" s="26">
        <v>16.600000000000001</v>
      </c>
      <c r="S54" s="26">
        <v>16.700000000000003</v>
      </c>
    </row>
    <row r="55" spans="1:19">
      <c r="A55" s="24">
        <v>70</v>
      </c>
      <c r="B55" s="22">
        <v>6.2</v>
      </c>
      <c r="C55" s="22">
        <v>6.3</v>
      </c>
      <c r="D55" s="22">
        <v>6.8000000000000007</v>
      </c>
      <c r="E55" s="22">
        <v>6.9</v>
      </c>
      <c r="F55" s="22">
        <v>9.9</v>
      </c>
      <c r="G55" s="22">
        <v>10</v>
      </c>
      <c r="H55" s="22">
        <v>10.9</v>
      </c>
      <c r="I55" s="22">
        <v>11</v>
      </c>
      <c r="K55" s="26">
        <v>90</v>
      </c>
      <c r="L55" s="26">
        <v>9.7000000000000011</v>
      </c>
      <c r="M55" s="26">
        <v>9.8000000000000007</v>
      </c>
      <c r="N55" s="26">
        <v>10.5</v>
      </c>
      <c r="O55" s="26">
        <v>10.6</v>
      </c>
      <c r="P55" s="26">
        <v>15.2</v>
      </c>
      <c r="Q55" s="26">
        <v>15.299999999999999</v>
      </c>
      <c r="R55" s="26">
        <v>16.8</v>
      </c>
      <c r="S55" s="26">
        <v>16.900000000000002</v>
      </c>
    </row>
    <row r="56" spans="1:19">
      <c r="A56" s="24">
        <v>70.5</v>
      </c>
      <c r="B56" s="22">
        <v>6.3000000000000007</v>
      </c>
      <c r="C56" s="22">
        <v>6.4</v>
      </c>
      <c r="D56" s="22">
        <v>6.8000000000000007</v>
      </c>
      <c r="E56" s="22">
        <v>6.9</v>
      </c>
      <c r="F56" s="22">
        <v>10</v>
      </c>
      <c r="G56" s="22">
        <v>10.1</v>
      </c>
      <c r="H56" s="22">
        <v>11</v>
      </c>
      <c r="I56" s="22">
        <v>11.1</v>
      </c>
      <c r="K56" s="26">
        <v>90.5</v>
      </c>
      <c r="L56" s="26">
        <v>9.8000000000000007</v>
      </c>
      <c r="M56" s="26">
        <v>9.9</v>
      </c>
      <c r="N56" s="26">
        <v>10.6</v>
      </c>
      <c r="O56" s="26">
        <v>10.7</v>
      </c>
      <c r="P56" s="26">
        <v>15.4</v>
      </c>
      <c r="Q56" s="26">
        <v>15.5</v>
      </c>
      <c r="R56" s="26">
        <v>16.899999999999999</v>
      </c>
      <c r="S56" s="26">
        <v>17</v>
      </c>
    </row>
    <row r="57" spans="1:19">
      <c r="A57" s="24">
        <v>71</v>
      </c>
      <c r="B57" s="22">
        <v>6.4</v>
      </c>
      <c r="C57" s="22">
        <v>6.5</v>
      </c>
      <c r="D57" s="22">
        <v>6.9</v>
      </c>
      <c r="E57" s="22">
        <v>7</v>
      </c>
      <c r="F57" s="22">
        <v>10.1</v>
      </c>
      <c r="G57" s="22">
        <v>10.199999999999999</v>
      </c>
      <c r="H57" s="22">
        <v>11.1</v>
      </c>
      <c r="I57" s="22">
        <v>11.2</v>
      </c>
      <c r="K57" s="26">
        <v>91</v>
      </c>
      <c r="L57" s="26">
        <v>9.9</v>
      </c>
      <c r="M57" s="26">
        <v>10</v>
      </c>
      <c r="N57" s="26">
        <v>10.8</v>
      </c>
      <c r="O57" s="26">
        <v>10.9</v>
      </c>
      <c r="P57" s="26">
        <v>15.5</v>
      </c>
      <c r="Q57" s="26">
        <v>15.6</v>
      </c>
      <c r="R57" s="26">
        <v>17.100000000000001</v>
      </c>
      <c r="S57" s="26">
        <v>17.200000000000003</v>
      </c>
    </row>
    <row r="58" spans="1:19">
      <c r="A58" s="24">
        <v>71.5</v>
      </c>
      <c r="B58" s="22">
        <v>6.4</v>
      </c>
      <c r="C58" s="22">
        <v>6.5</v>
      </c>
      <c r="D58" s="22">
        <v>7</v>
      </c>
      <c r="E58" s="22">
        <v>7.1</v>
      </c>
      <c r="F58" s="22">
        <v>10.199999999999999</v>
      </c>
      <c r="G58" s="22">
        <v>10.299999999999999</v>
      </c>
      <c r="H58" s="22">
        <v>11.3</v>
      </c>
      <c r="I58" s="22">
        <v>11.4</v>
      </c>
      <c r="K58" s="26">
        <v>91.5</v>
      </c>
      <c r="L58" s="26">
        <v>10</v>
      </c>
      <c r="M58" s="26">
        <v>10.1</v>
      </c>
      <c r="N58" s="26">
        <v>10.9</v>
      </c>
      <c r="O58" s="26">
        <v>11</v>
      </c>
      <c r="P58" s="26">
        <v>15.7</v>
      </c>
      <c r="Q58" s="26">
        <v>15.799999999999999</v>
      </c>
      <c r="R58" s="26">
        <v>17.3</v>
      </c>
      <c r="S58" s="26">
        <v>17.400000000000002</v>
      </c>
    </row>
    <row r="59" spans="1:19">
      <c r="A59" s="24">
        <v>72</v>
      </c>
      <c r="B59" s="22">
        <v>6.5</v>
      </c>
      <c r="C59" s="22">
        <v>6.6</v>
      </c>
      <c r="D59" s="22">
        <v>7.1000000000000005</v>
      </c>
      <c r="E59" s="22">
        <v>7.2</v>
      </c>
      <c r="F59" s="22">
        <v>10.3</v>
      </c>
      <c r="G59" s="22">
        <v>10.4</v>
      </c>
      <c r="H59" s="22">
        <v>11.4</v>
      </c>
      <c r="I59" s="22">
        <v>11.5</v>
      </c>
      <c r="K59" s="26">
        <v>92</v>
      </c>
      <c r="L59" s="26">
        <v>10.1</v>
      </c>
      <c r="M59" s="26">
        <v>10.199999999999999</v>
      </c>
      <c r="N59" s="26">
        <v>11</v>
      </c>
      <c r="O59" s="26">
        <v>11.1</v>
      </c>
      <c r="P59" s="26">
        <v>15.8</v>
      </c>
      <c r="Q59" s="26">
        <v>15.9</v>
      </c>
      <c r="R59" s="26">
        <v>17.399999999999999</v>
      </c>
      <c r="S59" s="26">
        <v>17.5</v>
      </c>
    </row>
    <row r="60" spans="1:19">
      <c r="A60" s="24">
        <v>72.5</v>
      </c>
      <c r="B60" s="22">
        <v>6.6000000000000005</v>
      </c>
      <c r="C60" s="22">
        <v>6.7</v>
      </c>
      <c r="D60" s="22">
        <v>7.2</v>
      </c>
      <c r="E60" s="22">
        <v>7.3</v>
      </c>
      <c r="F60" s="22">
        <v>10.5</v>
      </c>
      <c r="G60" s="22">
        <v>10.6</v>
      </c>
      <c r="H60" s="22">
        <v>11.5</v>
      </c>
      <c r="I60" s="22">
        <v>11.6</v>
      </c>
      <c r="K60" s="26">
        <v>92.5</v>
      </c>
      <c r="L60" s="26">
        <v>10.200000000000001</v>
      </c>
      <c r="M60" s="26">
        <v>10.3</v>
      </c>
      <c r="N60" s="26">
        <v>11.1</v>
      </c>
      <c r="O60" s="26">
        <v>11.2</v>
      </c>
      <c r="P60" s="26">
        <v>16</v>
      </c>
      <c r="Q60" s="26">
        <v>16.100000000000001</v>
      </c>
      <c r="R60" s="26">
        <v>17.600000000000001</v>
      </c>
      <c r="S60" s="26">
        <v>17.700000000000003</v>
      </c>
    </row>
    <row r="61" spans="1:19">
      <c r="A61" s="24">
        <v>73</v>
      </c>
      <c r="B61" s="22">
        <v>6.7</v>
      </c>
      <c r="C61" s="22">
        <v>6.8</v>
      </c>
      <c r="D61" s="22">
        <v>7.3000000000000007</v>
      </c>
      <c r="E61" s="22">
        <v>7.4</v>
      </c>
      <c r="F61" s="22">
        <v>10.6</v>
      </c>
      <c r="G61" s="22">
        <v>10.7</v>
      </c>
      <c r="H61" s="22">
        <v>11.7</v>
      </c>
      <c r="I61" s="22">
        <v>11.799999999999999</v>
      </c>
      <c r="K61" s="26">
        <v>93</v>
      </c>
      <c r="L61" s="26">
        <v>10.3</v>
      </c>
      <c r="M61" s="26">
        <v>10.4</v>
      </c>
      <c r="N61" s="26">
        <v>11.200000000000001</v>
      </c>
      <c r="O61" s="26">
        <v>11.3</v>
      </c>
      <c r="P61" s="26">
        <v>16.100000000000001</v>
      </c>
      <c r="Q61" s="26">
        <v>16.200000000000003</v>
      </c>
      <c r="R61" s="26">
        <v>17.8</v>
      </c>
      <c r="S61" s="26">
        <v>17.899999999999999</v>
      </c>
    </row>
    <row r="62" spans="1:19">
      <c r="A62" s="24">
        <v>73.5</v>
      </c>
      <c r="B62" s="22">
        <v>6.8000000000000007</v>
      </c>
      <c r="C62" s="22">
        <v>6.9</v>
      </c>
      <c r="D62" s="22">
        <v>7.3000000000000007</v>
      </c>
      <c r="E62" s="22">
        <v>7.4</v>
      </c>
      <c r="F62" s="22">
        <v>10.7</v>
      </c>
      <c r="G62" s="22">
        <v>10.799999999999999</v>
      </c>
      <c r="H62" s="22">
        <v>11.8</v>
      </c>
      <c r="I62" s="22">
        <v>11.9</v>
      </c>
      <c r="K62" s="26">
        <v>93.5</v>
      </c>
      <c r="L62" s="26">
        <v>10.4</v>
      </c>
      <c r="M62" s="26">
        <v>10.5</v>
      </c>
      <c r="N62" s="26">
        <v>11.3</v>
      </c>
      <c r="O62" s="26">
        <v>11.4</v>
      </c>
      <c r="P62" s="26">
        <v>16.3</v>
      </c>
      <c r="Q62" s="26">
        <v>16.400000000000002</v>
      </c>
      <c r="R62" s="26">
        <v>17.899999999999999</v>
      </c>
      <c r="S62" s="26">
        <v>18</v>
      </c>
    </row>
    <row r="63" spans="1:19">
      <c r="A63" s="24">
        <v>74</v>
      </c>
      <c r="B63" s="22">
        <v>6.8000000000000007</v>
      </c>
      <c r="C63" s="22">
        <v>6.9</v>
      </c>
      <c r="D63" s="22">
        <v>7.4</v>
      </c>
      <c r="E63" s="22">
        <v>7.5</v>
      </c>
      <c r="F63" s="22">
        <v>10.8</v>
      </c>
      <c r="G63" s="22">
        <v>10.9</v>
      </c>
      <c r="H63" s="22">
        <v>11.9</v>
      </c>
      <c r="I63" s="22">
        <v>12</v>
      </c>
      <c r="K63" s="26">
        <v>94</v>
      </c>
      <c r="L63" s="26">
        <v>10.5</v>
      </c>
      <c r="M63" s="26">
        <v>10.6</v>
      </c>
      <c r="N63" s="26">
        <v>11.4</v>
      </c>
      <c r="O63" s="26">
        <v>11.5</v>
      </c>
      <c r="P63" s="26">
        <v>16.399999999999999</v>
      </c>
      <c r="Q63" s="26">
        <v>16.5</v>
      </c>
      <c r="R63" s="26">
        <v>18.100000000000001</v>
      </c>
      <c r="S63" s="26">
        <v>18.2</v>
      </c>
    </row>
    <row r="64" spans="1:19">
      <c r="A64" s="24">
        <v>74.5</v>
      </c>
      <c r="B64" s="22">
        <v>6.9</v>
      </c>
      <c r="C64" s="22">
        <v>7</v>
      </c>
      <c r="D64" s="22">
        <v>7.5</v>
      </c>
      <c r="E64" s="22">
        <v>7.6</v>
      </c>
      <c r="F64" s="22">
        <v>10.9</v>
      </c>
      <c r="G64" s="22">
        <v>11</v>
      </c>
      <c r="H64" s="22">
        <v>12</v>
      </c>
      <c r="I64" s="22">
        <v>12.1</v>
      </c>
      <c r="K64" s="26">
        <v>94.5</v>
      </c>
      <c r="L64" s="26">
        <v>10.6</v>
      </c>
      <c r="M64" s="26">
        <v>10.7</v>
      </c>
      <c r="N64" s="26">
        <v>11.5</v>
      </c>
      <c r="O64" s="26">
        <v>11.6</v>
      </c>
      <c r="P64" s="26">
        <v>16.600000000000001</v>
      </c>
      <c r="Q64" s="26">
        <v>16.700000000000003</v>
      </c>
      <c r="R64" s="26">
        <v>18.3</v>
      </c>
      <c r="S64" s="26">
        <v>18.399999999999999</v>
      </c>
    </row>
    <row r="65" spans="1:19">
      <c r="A65" s="24">
        <v>75</v>
      </c>
      <c r="B65" s="22">
        <v>7</v>
      </c>
      <c r="C65" s="22">
        <v>7.1</v>
      </c>
      <c r="D65" s="22">
        <v>7.6000000000000005</v>
      </c>
      <c r="E65" s="22">
        <v>7.7</v>
      </c>
      <c r="F65" s="22">
        <v>11</v>
      </c>
      <c r="G65" s="22">
        <v>11.1</v>
      </c>
      <c r="H65" s="22">
        <v>12.2</v>
      </c>
      <c r="I65" s="22">
        <v>12.299999999999999</v>
      </c>
      <c r="K65" s="26">
        <v>95</v>
      </c>
      <c r="L65" s="26">
        <v>10.700000000000001</v>
      </c>
      <c r="M65" s="26">
        <v>10.8</v>
      </c>
      <c r="N65" s="26">
        <v>11.6</v>
      </c>
      <c r="O65" s="26">
        <v>11.7</v>
      </c>
      <c r="P65" s="26">
        <v>16.7</v>
      </c>
      <c r="Q65" s="26">
        <v>16.8</v>
      </c>
      <c r="R65" s="26">
        <v>18.5</v>
      </c>
      <c r="S65" s="26">
        <v>18.600000000000001</v>
      </c>
    </row>
    <row r="66" spans="1:19">
      <c r="A66" s="24">
        <v>75.5</v>
      </c>
      <c r="B66" s="22">
        <v>7</v>
      </c>
      <c r="C66" s="22">
        <v>7.1</v>
      </c>
      <c r="D66" s="22">
        <v>7.7</v>
      </c>
      <c r="E66" s="22">
        <v>7.8</v>
      </c>
      <c r="F66" s="22">
        <v>11.1</v>
      </c>
      <c r="G66" s="22">
        <v>11.2</v>
      </c>
      <c r="H66" s="22">
        <v>12.3</v>
      </c>
      <c r="I66" s="22">
        <v>12.4</v>
      </c>
      <c r="K66" s="26">
        <v>95.5</v>
      </c>
      <c r="L66" s="26">
        <v>10.700000000000001</v>
      </c>
      <c r="M66" s="26">
        <v>10.8</v>
      </c>
      <c r="N66" s="26">
        <v>11.700000000000001</v>
      </c>
      <c r="O66" s="26">
        <v>11.8</v>
      </c>
      <c r="P66" s="26">
        <v>16.899999999999999</v>
      </c>
      <c r="Q66" s="26">
        <v>17</v>
      </c>
      <c r="R66" s="26">
        <v>18.600000000000001</v>
      </c>
      <c r="S66" s="26">
        <v>18.7</v>
      </c>
    </row>
    <row r="67" spans="1:19">
      <c r="A67" s="24">
        <v>76</v>
      </c>
      <c r="B67" s="22">
        <v>7.1000000000000005</v>
      </c>
      <c r="C67" s="22">
        <v>7.2</v>
      </c>
      <c r="D67" s="22">
        <v>7.7</v>
      </c>
      <c r="E67" s="22">
        <v>7.8</v>
      </c>
      <c r="F67" s="22">
        <v>11.2</v>
      </c>
      <c r="G67" s="22">
        <v>11.299999999999999</v>
      </c>
      <c r="H67" s="22">
        <v>12.4</v>
      </c>
      <c r="I67" s="22">
        <v>12.5</v>
      </c>
      <c r="K67" s="26">
        <v>96</v>
      </c>
      <c r="L67" s="26">
        <v>10.8</v>
      </c>
      <c r="M67" s="26">
        <v>10.9</v>
      </c>
      <c r="N67" s="26">
        <v>11.8</v>
      </c>
      <c r="O67" s="26">
        <v>11.9</v>
      </c>
      <c r="P67" s="26">
        <v>17</v>
      </c>
      <c r="Q67" s="26">
        <v>17.100000000000001</v>
      </c>
      <c r="R67" s="26">
        <v>18.8</v>
      </c>
      <c r="S67" s="26">
        <v>18.899999999999999</v>
      </c>
    </row>
    <row r="68" spans="1:19">
      <c r="A68" s="24">
        <v>76.5</v>
      </c>
      <c r="B68" s="22">
        <v>7.2</v>
      </c>
      <c r="C68" s="22">
        <v>7.3</v>
      </c>
      <c r="D68" s="22">
        <v>7.8000000000000007</v>
      </c>
      <c r="E68" s="22">
        <v>7.9</v>
      </c>
      <c r="F68" s="22">
        <v>11.4</v>
      </c>
      <c r="G68" s="22">
        <v>11.5</v>
      </c>
      <c r="H68" s="22">
        <v>12.5</v>
      </c>
      <c r="I68" s="22">
        <v>12.6</v>
      </c>
      <c r="K68" s="26">
        <v>96.5</v>
      </c>
      <c r="L68" s="26">
        <v>10.9</v>
      </c>
      <c r="M68" s="26">
        <v>11</v>
      </c>
      <c r="N68" s="26">
        <v>11.9</v>
      </c>
      <c r="O68" s="26">
        <v>12</v>
      </c>
      <c r="P68" s="26">
        <v>17.2</v>
      </c>
      <c r="Q68" s="26">
        <v>17.3</v>
      </c>
      <c r="R68" s="26">
        <v>19</v>
      </c>
      <c r="S68" s="26">
        <v>19.100000000000001</v>
      </c>
    </row>
    <row r="69" spans="1:19">
      <c r="A69" s="24">
        <v>77</v>
      </c>
      <c r="B69" s="22">
        <v>7.3000000000000007</v>
      </c>
      <c r="C69" s="22">
        <v>7.4</v>
      </c>
      <c r="D69" s="22">
        <v>7.9</v>
      </c>
      <c r="E69" s="22">
        <v>8</v>
      </c>
      <c r="F69" s="22">
        <v>11.5</v>
      </c>
      <c r="G69" s="22">
        <v>11.6</v>
      </c>
      <c r="H69" s="22">
        <v>12.6</v>
      </c>
      <c r="I69" s="22">
        <v>12.7</v>
      </c>
      <c r="K69" s="26">
        <v>97</v>
      </c>
      <c r="L69" s="26">
        <v>11</v>
      </c>
      <c r="M69" s="26">
        <v>11.1</v>
      </c>
      <c r="N69" s="26">
        <v>12</v>
      </c>
      <c r="O69" s="26">
        <v>12.1</v>
      </c>
      <c r="P69" s="26">
        <v>17.399999999999999</v>
      </c>
      <c r="Q69" s="26">
        <v>17.5</v>
      </c>
      <c r="R69" s="26">
        <v>19.2</v>
      </c>
      <c r="S69" s="26">
        <v>19.3</v>
      </c>
    </row>
    <row r="70" spans="1:19">
      <c r="A70" s="24">
        <v>77.5</v>
      </c>
      <c r="B70" s="22">
        <v>7.3000000000000007</v>
      </c>
      <c r="C70" s="22">
        <v>7.4</v>
      </c>
      <c r="D70" s="22">
        <v>8</v>
      </c>
      <c r="E70" s="22">
        <v>8.1</v>
      </c>
      <c r="F70" s="22">
        <v>11.6</v>
      </c>
      <c r="G70" s="22">
        <v>11.7</v>
      </c>
      <c r="H70" s="22">
        <v>12.8</v>
      </c>
      <c r="I70" s="22">
        <v>12.9</v>
      </c>
      <c r="K70" s="26">
        <v>97.5</v>
      </c>
      <c r="L70" s="26">
        <v>11.1</v>
      </c>
      <c r="M70" s="26">
        <v>11.2</v>
      </c>
      <c r="N70" s="26">
        <v>12.1</v>
      </c>
      <c r="O70" s="26">
        <v>12.2</v>
      </c>
      <c r="P70" s="26">
        <v>17.5</v>
      </c>
      <c r="Q70" s="26">
        <v>17.600000000000001</v>
      </c>
      <c r="R70" s="26">
        <v>19.3</v>
      </c>
      <c r="S70" s="26">
        <v>19.399999999999999</v>
      </c>
    </row>
    <row r="71" spans="1:19">
      <c r="A71" s="24">
        <v>78</v>
      </c>
      <c r="B71" s="22">
        <v>7.4</v>
      </c>
      <c r="C71" s="22">
        <v>7.5</v>
      </c>
      <c r="D71" s="22">
        <v>8.1</v>
      </c>
      <c r="E71" s="22">
        <v>8.1999999999999993</v>
      </c>
      <c r="F71" s="22">
        <v>11.7</v>
      </c>
      <c r="G71" s="22">
        <v>11.799999999999999</v>
      </c>
      <c r="H71" s="22">
        <v>12.9</v>
      </c>
      <c r="I71" s="22">
        <v>13</v>
      </c>
      <c r="K71" s="26">
        <v>98</v>
      </c>
      <c r="L71" s="26">
        <v>11.200000000000001</v>
      </c>
      <c r="M71" s="26">
        <v>11.3</v>
      </c>
      <c r="N71" s="26">
        <v>12.200000000000001</v>
      </c>
      <c r="O71" s="26">
        <v>12.3</v>
      </c>
      <c r="P71" s="26">
        <v>17.7</v>
      </c>
      <c r="Q71" s="26">
        <v>17.8</v>
      </c>
      <c r="R71" s="26">
        <v>19.5</v>
      </c>
      <c r="S71" s="26">
        <v>19.600000000000001</v>
      </c>
    </row>
    <row r="72" spans="1:19">
      <c r="A72" s="24">
        <v>78.5</v>
      </c>
      <c r="B72" s="22">
        <v>7.5</v>
      </c>
      <c r="C72" s="22">
        <v>7.6</v>
      </c>
      <c r="D72" s="22">
        <v>8.1</v>
      </c>
      <c r="E72" s="22">
        <v>8.1999999999999993</v>
      </c>
      <c r="F72" s="22">
        <v>11.8</v>
      </c>
      <c r="G72" s="22">
        <v>11.9</v>
      </c>
      <c r="H72" s="22">
        <v>13</v>
      </c>
      <c r="I72" s="22">
        <v>13.1</v>
      </c>
      <c r="K72" s="26">
        <v>98.5</v>
      </c>
      <c r="L72" s="26">
        <v>11.3</v>
      </c>
      <c r="M72" s="26">
        <v>11.4</v>
      </c>
      <c r="N72" s="26">
        <v>12.3</v>
      </c>
      <c r="O72" s="26">
        <v>12.4</v>
      </c>
      <c r="P72" s="26">
        <v>17.899999999999999</v>
      </c>
      <c r="Q72" s="26">
        <v>18</v>
      </c>
      <c r="R72" s="26">
        <v>19.7</v>
      </c>
      <c r="S72" s="26">
        <v>19.8</v>
      </c>
    </row>
    <row r="73" spans="1:19">
      <c r="A73" s="24">
        <v>79</v>
      </c>
      <c r="B73" s="22">
        <v>7.6000000000000005</v>
      </c>
      <c r="C73" s="22">
        <v>7.7</v>
      </c>
      <c r="D73" s="22">
        <v>8.2000000000000011</v>
      </c>
      <c r="E73" s="22">
        <v>8.3000000000000007</v>
      </c>
      <c r="F73" s="22">
        <v>11.9</v>
      </c>
      <c r="G73" s="22">
        <v>12</v>
      </c>
      <c r="H73" s="22">
        <v>13.1</v>
      </c>
      <c r="I73" s="22">
        <v>13.2</v>
      </c>
      <c r="K73" s="26">
        <v>99</v>
      </c>
      <c r="L73" s="26">
        <v>11.4</v>
      </c>
      <c r="M73" s="26">
        <v>11.5</v>
      </c>
      <c r="N73" s="26">
        <v>12.4</v>
      </c>
      <c r="O73" s="26">
        <v>12.5</v>
      </c>
      <c r="P73" s="26">
        <v>18</v>
      </c>
      <c r="Q73" s="26">
        <v>18.100000000000001</v>
      </c>
      <c r="R73" s="26">
        <v>19.899999999999999</v>
      </c>
      <c r="S73" s="26">
        <v>20</v>
      </c>
    </row>
    <row r="74" spans="1:19">
      <c r="A74" s="24">
        <v>79.5</v>
      </c>
      <c r="B74" s="22">
        <v>7.6000000000000005</v>
      </c>
      <c r="C74" s="22">
        <v>7.7</v>
      </c>
      <c r="D74" s="22">
        <v>8.3000000000000007</v>
      </c>
      <c r="E74" s="22">
        <v>8.4</v>
      </c>
      <c r="F74" s="22">
        <v>12</v>
      </c>
      <c r="G74" s="22">
        <v>12.1</v>
      </c>
      <c r="H74" s="22">
        <v>13.3</v>
      </c>
      <c r="I74" s="22">
        <v>13.4</v>
      </c>
      <c r="K74" s="26">
        <v>99.5</v>
      </c>
      <c r="L74" s="26">
        <v>11.5</v>
      </c>
      <c r="M74" s="26">
        <v>11.6</v>
      </c>
      <c r="N74" s="26">
        <v>12.6</v>
      </c>
      <c r="O74" s="26">
        <v>12.7</v>
      </c>
      <c r="P74" s="26">
        <v>18.2</v>
      </c>
      <c r="Q74" s="26">
        <v>18.3</v>
      </c>
      <c r="R74" s="26">
        <v>20.100000000000001</v>
      </c>
      <c r="S74" s="26">
        <v>20.2</v>
      </c>
    </row>
    <row r="75" spans="1:19">
      <c r="A75" s="24">
        <v>80</v>
      </c>
      <c r="B75" s="22">
        <v>7.7</v>
      </c>
      <c r="C75" s="22">
        <v>7.8</v>
      </c>
      <c r="D75" s="22">
        <v>8.4</v>
      </c>
      <c r="E75" s="22">
        <v>8.5</v>
      </c>
      <c r="F75" s="22">
        <v>12.1</v>
      </c>
      <c r="G75" s="22">
        <v>12.2</v>
      </c>
      <c r="H75" s="22">
        <v>13.4</v>
      </c>
      <c r="I75" s="22">
        <v>13.5</v>
      </c>
      <c r="K75" s="26">
        <v>100</v>
      </c>
      <c r="L75" s="26">
        <v>11.6</v>
      </c>
      <c r="M75" s="26">
        <v>11.7</v>
      </c>
      <c r="N75" s="26">
        <v>12.700000000000001</v>
      </c>
      <c r="O75" s="26">
        <v>12.8</v>
      </c>
      <c r="P75" s="26">
        <v>18.399999999999999</v>
      </c>
      <c r="Q75" s="26">
        <v>18.5</v>
      </c>
      <c r="R75" s="26">
        <v>20.3</v>
      </c>
      <c r="S75" s="26">
        <v>20.399999999999999</v>
      </c>
    </row>
    <row r="76" spans="1:19">
      <c r="A76" s="24">
        <v>80.5</v>
      </c>
      <c r="B76" s="22">
        <v>7.8000000000000007</v>
      </c>
      <c r="C76" s="22">
        <v>7.9</v>
      </c>
      <c r="D76" s="22">
        <v>8.5</v>
      </c>
      <c r="E76" s="22">
        <v>8.6</v>
      </c>
      <c r="F76" s="22">
        <v>12.3</v>
      </c>
      <c r="G76" s="22">
        <v>12.4</v>
      </c>
      <c r="H76" s="22">
        <v>13.5</v>
      </c>
      <c r="I76" s="22">
        <v>13.6</v>
      </c>
      <c r="K76" s="26">
        <v>100.5</v>
      </c>
      <c r="L76" s="26">
        <v>11.8</v>
      </c>
      <c r="M76" s="26">
        <v>11.9</v>
      </c>
      <c r="N76" s="26">
        <v>12.8</v>
      </c>
      <c r="O76" s="26">
        <v>12.9</v>
      </c>
      <c r="P76" s="26">
        <v>18.600000000000001</v>
      </c>
      <c r="Q76" s="26">
        <v>18.700000000000003</v>
      </c>
      <c r="R76" s="26">
        <v>20.5</v>
      </c>
      <c r="S76" s="26">
        <v>20.6</v>
      </c>
    </row>
    <row r="77" spans="1:19">
      <c r="A77" s="24">
        <v>81</v>
      </c>
      <c r="B77" s="22">
        <v>7.9</v>
      </c>
      <c r="C77" s="22">
        <v>8</v>
      </c>
      <c r="D77" s="22">
        <v>8.6</v>
      </c>
      <c r="E77" s="22">
        <v>8.6999999999999993</v>
      </c>
      <c r="F77" s="22">
        <v>12.4</v>
      </c>
      <c r="G77" s="22">
        <v>12.5</v>
      </c>
      <c r="H77" s="22">
        <v>13.7</v>
      </c>
      <c r="I77" s="22">
        <v>13.799999999999999</v>
      </c>
      <c r="K77" s="26">
        <v>101</v>
      </c>
      <c r="L77" s="26">
        <v>11.9</v>
      </c>
      <c r="M77" s="26">
        <v>12</v>
      </c>
      <c r="N77" s="26">
        <v>12.9</v>
      </c>
      <c r="O77" s="26">
        <v>13</v>
      </c>
      <c r="P77" s="26">
        <v>18.7</v>
      </c>
      <c r="Q77" s="26">
        <v>18.8</v>
      </c>
      <c r="R77" s="26">
        <v>20.7</v>
      </c>
      <c r="S77" s="26">
        <v>20.8</v>
      </c>
    </row>
    <row r="78" spans="1:19">
      <c r="A78" s="24">
        <v>81.5</v>
      </c>
      <c r="B78" s="22">
        <v>8</v>
      </c>
      <c r="C78" s="22">
        <v>8.1</v>
      </c>
      <c r="D78" s="22">
        <v>8.7000000000000011</v>
      </c>
      <c r="E78" s="22">
        <v>8.8000000000000007</v>
      </c>
      <c r="F78" s="22">
        <v>12.5</v>
      </c>
      <c r="G78" s="22">
        <v>12.6</v>
      </c>
      <c r="H78" s="22">
        <v>13.8</v>
      </c>
      <c r="I78" s="22">
        <v>13.9</v>
      </c>
      <c r="K78" s="26">
        <v>101.5</v>
      </c>
      <c r="L78" s="26">
        <v>12</v>
      </c>
      <c r="M78" s="26">
        <v>12.1</v>
      </c>
      <c r="N78" s="26">
        <v>13</v>
      </c>
      <c r="O78" s="26">
        <v>13.1</v>
      </c>
      <c r="P78" s="26">
        <v>18.899999999999999</v>
      </c>
      <c r="Q78" s="26">
        <v>19</v>
      </c>
      <c r="R78" s="26">
        <v>20.9</v>
      </c>
      <c r="S78" s="26">
        <v>21</v>
      </c>
    </row>
    <row r="79" spans="1:19">
      <c r="A79" s="24">
        <v>82</v>
      </c>
      <c r="B79" s="22">
        <v>8</v>
      </c>
      <c r="C79" s="22">
        <v>8.1</v>
      </c>
      <c r="D79" s="22">
        <v>8.7000000000000011</v>
      </c>
      <c r="E79" s="22">
        <v>8.8000000000000007</v>
      </c>
      <c r="F79" s="22">
        <v>12.6</v>
      </c>
      <c r="G79" s="22">
        <v>12.7</v>
      </c>
      <c r="H79" s="22">
        <v>13.9</v>
      </c>
      <c r="I79" s="22">
        <v>14</v>
      </c>
      <c r="K79" s="26">
        <v>102</v>
      </c>
      <c r="L79" s="26">
        <v>12.1</v>
      </c>
      <c r="M79" s="26">
        <v>12.2</v>
      </c>
      <c r="N79" s="26">
        <v>13.200000000000001</v>
      </c>
      <c r="O79" s="26">
        <v>13.3</v>
      </c>
      <c r="P79" s="26">
        <v>19.100000000000001</v>
      </c>
      <c r="Q79" s="26">
        <v>19.200000000000003</v>
      </c>
      <c r="R79" s="26">
        <v>21.1</v>
      </c>
      <c r="S79" s="26">
        <v>21.2</v>
      </c>
    </row>
    <row r="80" spans="1:19">
      <c r="A80" s="24">
        <v>82.5</v>
      </c>
      <c r="B80" s="22">
        <v>8.1</v>
      </c>
      <c r="C80" s="22">
        <v>8.1999999999999993</v>
      </c>
      <c r="D80" s="22">
        <v>8.8000000000000007</v>
      </c>
      <c r="E80" s="22">
        <v>8.9</v>
      </c>
      <c r="F80" s="22">
        <v>12.8</v>
      </c>
      <c r="G80" s="22">
        <v>12.9</v>
      </c>
      <c r="H80" s="22">
        <v>14.1</v>
      </c>
      <c r="I80" s="22">
        <v>14.2</v>
      </c>
      <c r="K80" s="26">
        <v>102.5</v>
      </c>
      <c r="L80" s="26">
        <v>12.200000000000001</v>
      </c>
      <c r="M80" s="26">
        <v>12.3</v>
      </c>
      <c r="N80" s="26">
        <v>13.3</v>
      </c>
      <c r="O80" s="26">
        <v>13.4</v>
      </c>
      <c r="P80" s="26">
        <v>19.3</v>
      </c>
      <c r="Q80" s="26">
        <v>19.400000000000002</v>
      </c>
      <c r="R80" s="26">
        <v>21.4</v>
      </c>
      <c r="S80" s="26">
        <v>21.5</v>
      </c>
    </row>
    <row r="81" spans="1:19">
      <c r="A81" s="24">
        <v>83</v>
      </c>
      <c r="B81" s="22">
        <v>8.2000000000000011</v>
      </c>
      <c r="C81" s="22">
        <v>8.3000000000000007</v>
      </c>
      <c r="D81" s="22">
        <v>8.9</v>
      </c>
      <c r="E81" s="22">
        <v>9</v>
      </c>
      <c r="F81" s="22">
        <v>12.9</v>
      </c>
      <c r="G81" s="22">
        <v>13</v>
      </c>
      <c r="H81" s="22">
        <v>14.2</v>
      </c>
      <c r="I81" s="22">
        <v>14.299999999999999</v>
      </c>
      <c r="K81" s="26">
        <v>103</v>
      </c>
      <c r="L81" s="26">
        <v>12.3</v>
      </c>
      <c r="M81" s="26">
        <v>12.4</v>
      </c>
      <c r="N81" s="26">
        <v>13.4</v>
      </c>
      <c r="O81" s="26">
        <v>13.5</v>
      </c>
      <c r="P81" s="26">
        <v>19.5</v>
      </c>
      <c r="Q81" s="26">
        <v>19.600000000000001</v>
      </c>
      <c r="R81" s="26">
        <v>21.6</v>
      </c>
      <c r="S81" s="26">
        <v>21.7</v>
      </c>
    </row>
    <row r="82" spans="1:19">
      <c r="A82" s="24">
        <v>83.5</v>
      </c>
      <c r="B82" s="22">
        <v>8.3000000000000007</v>
      </c>
      <c r="C82" s="22">
        <v>8.4</v>
      </c>
      <c r="D82" s="22">
        <v>9</v>
      </c>
      <c r="E82" s="22">
        <v>9.1</v>
      </c>
      <c r="F82" s="22">
        <v>13.1</v>
      </c>
      <c r="G82" s="22">
        <v>13.2</v>
      </c>
      <c r="H82" s="22">
        <v>14.4</v>
      </c>
      <c r="I82" s="22">
        <v>14.5</v>
      </c>
      <c r="K82" s="26">
        <v>103.5</v>
      </c>
      <c r="L82" s="26">
        <v>12.4</v>
      </c>
      <c r="M82" s="26">
        <v>12.5</v>
      </c>
      <c r="N82" s="26">
        <v>13.5</v>
      </c>
      <c r="O82" s="26">
        <v>13.6</v>
      </c>
      <c r="P82" s="26">
        <v>19.7</v>
      </c>
      <c r="Q82" s="26">
        <v>19.8</v>
      </c>
      <c r="R82" s="26">
        <v>21.8</v>
      </c>
      <c r="S82" s="26">
        <v>21.9</v>
      </c>
    </row>
    <row r="83" spans="1:19">
      <c r="A83" s="24">
        <v>84</v>
      </c>
      <c r="B83" s="22">
        <v>8.4</v>
      </c>
      <c r="C83" s="22">
        <v>8.5</v>
      </c>
      <c r="D83" s="22">
        <v>9.1</v>
      </c>
      <c r="E83" s="22">
        <v>9.1999999999999993</v>
      </c>
      <c r="F83" s="22">
        <v>13.2</v>
      </c>
      <c r="G83" s="22">
        <v>13.299999999999999</v>
      </c>
      <c r="H83" s="22">
        <v>14.5</v>
      </c>
      <c r="I83" s="22">
        <v>14.6</v>
      </c>
      <c r="K83" s="26">
        <v>104</v>
      </c>
      <c r="L83" s="26">
        <v>12.5</v>
      </c>
      <c r="M83" s="26">
        <v>12.6</v>
      </c>
      <c r="N83" s="26">
        <v>13.700000000000001</v>
      </c>
      <c r="O83" s="26">
        <v>13.8</v>
      </c>
      <c r="P83" s="26">
        <v>19.899999999999999</v>
      </c>
      <c r="Q83" s="26">
        <v>20</v>
      </c>
      <c r="R83" s="26">
        <v>22</v>
      </c>
      <c r="S83" s="26">
        <v>22.1</v>
      </c>
    </row>
    <row r="84" spans="1:19">
      <c r="A84" s="24">
        <v>84.5</v>
      </c>
      <c r="B84" s="22">
        <v>8.5</v>
      </c>
      <c r="C84" s="22">
        <v>8.6</v>
      </c>
      <c r="D84" s="22">
        <v>9.2000000000000011</v>
      </c>
      <c r="E84" s="22">
        <v>9.3000000000000007</v>
      </c>
      <c r="F84" s="22">
        <v>13.3</v>
      </c>
      <c r="G84" s="22">
        <v>13.4</v>
      </c>
      <c r="H84" s="22">
        <v>14.7</v>
      </c>
      <c r="I84" s="22">
        <v>14.799999999999999</v>
      </c>
      <c r="K84" s="26">
        <v>104.5</v>
      </c>
      <c r="L84" s="26">
        <v>12.700000000000001</v>
      </c>
      <c r="M84" s="26">
        <v>12.8</v>
      </c>
      <c r="N84" s="26">
        <v>13.8</v>
      </c>
      <c r="O84" s="26">
        <v>13.9</v>
      </c>
      <c r="P84" s="26">
        <v>20.100000000000001</v>
      </c>
      <c r="Q84" s="26">
        <v>20.200000000000003</v>
      </c>
      <c r="R84" s="26">
        <v>22.3</v>
      </c>
      <c r="S84" s="26">
        <v>22.4</v>
      </c>
    </row>
    <row r="85" spans="1:19">
      <c r="A85" s="24">
        <v>85</v>
      </c>
      <c r="B85" s="22">
        <v>8.6</v>
      </c>
      <c r="C85" s="22">
        <v>8.6999999999999993</v>
      </c>
      <c r="D85" s="22">
        <v>9.3000000000000007</v>
      </c>
      <c r="E85" s="22">
        <v>9.4</v>
      </c>
      <c r="F85" s="22">
        <v>13.5</v>
      </c>
      <c r="G85" s="22">
        <v>13.6</v>
      </c>
      <c r="H85" s="22">
        <v>14.9</v>
      </c>
      <c r="I85" s="22">
        <v>15</v>
      </c>
      <c r="K85" s="26">
        <v>105</v>
      </c>
      <c r="L85" s="26">
        <v>12.8</v>
      </c>
      <c r="M85" s="26">
        <v>12.9</v>
      </c>
      <c r="N85" s="26">
        <v>13.9</v>
      </c>
      <c r="O85" s="26">
        <v>14</v>
      </c>
      <c r="P85" s="26">
        <v>20.3</v>
      </c>
      <c r="Q85" s="26">
        <v>20.400000000000002</v>
      </c>
      <c r="R85" s="26">
        <v>22.5</v>
      </c>
      <c r="S85" s="26">
        <v>22.6</v>
      </c>
    </row>
    <row r="86" spans="1:19">
      <c r="A86" s="24">
        <v>85.5</v>
      </c>
      <c r="B86" s="22">
        <v>8.7000000000000011</v>
      </c>
      <c r="C86" s="22">
        <v>8.8000000000000007</v>
      </c>
      <c r="D86" s="22">
        <v>9.4</v>
      </c>
      <c r="E86" s="22">
        <v>9.5</v>
      </c>
      <c r="F86" s="22">
        <v>13.6</v>
      </c>
      <c r="G86" s="22">
        <v>13.7</v>
      </c>
      <c r="H86" s="22">
        <v>15</v>
      </c>
      <c r="I86" s="22">
        <v>15.1</v>
      </c>
      <c r="K86" s="26">
        <v>105.5</v>
      </c>
      <c r="L86" s="26">
        <v>12.9</v>
      </c>
      <c r="M86" s="26">
        <v>13</v>
      </c>
      <c r="N86" s="26">
        <v>14.1</v>
      </c>
      <c r="O86" s="26">
        <v>14.2</v>
      </c>
      <c r="P86" s="26">
        <v>20.5</v>
      </c>
      <c r="Q86" s="26">
        <v>20.6</v>
      </c>
      <c r="R86" s="26">
        <v>22.7</v>
      </c>
      <c r="S86" s="26">
        <v>22.8</v>
      </c>
    </row>
    <row r="87" spans="1:19">
      <c r="A87" s="24">
        <v>86</v>
      </c>
      <c r="B87" s="22">
        <v>8.8000000000000007</v>
      </c>
      <c r="C87" s="22">
        <v>8.9</v>
      </c>
      <c r="D87" s="22">
        <v>9.6</v>
      </c>
      <c r="E87" s="22">
        <v>9.6999999999999993</v>
      </c>
      <c r="F87" s="22">
        <v>13.8</v>
      </c>
      <c r="G87" s="22">
        <v>13.9</v>
      </c>
      <c r="H87" s="22">
        <v>15.2</v>
      </c>
      <c r="I87" s="22">
        <v>15.299999999999999</v>
      </c>
      <c r="K87" s="26">
        <v>106</v>
      </c>
      <c r="L87" s="26">
        <v>13</v>
      </c>
      <c r="M87" s="26">
        <v>13.1</v>
      </c>
      <c r="N87" s="26">
        <v>14.200000000000001</v>
      </c>
      <c r="O87" s="26">
        <v>14.3</v>
      </c>
      <c r="P87" s="26">
        <v>20.8</v>
      </c>
      <c r="Q87" s="26">
        <v>20.900000000000002</v>
      </c>
      <c r="R87" s="26">
        <v>23</v>
      </c>
      <c r="S87" s="26">
        <v>23.1</v>
      </c>
    </row>
    <row r="88" spans="1:19">
      <c r="A88" s="24">
        <v>86.5</v>
      </c>
      <c r="B88" s="22">
        <v>8.9</v>
      </c>
      <c r="C88" s="22">
        <v>9</v>
      </c>
      <c r="D88" s="22">
        <v>9.7000000000000011</v>
      </c>
      <c r="E88" s="22">
        <v>9.8000000000000007</v>
      </c>
      <c r="F88" s="22">
        <v>13.9</v>
      </c>
      <c r="G88" s="22">
        <v>14</v>
      </c>
      <c r="H88" s="22">
        <v>15.4</v>
      </c>
      <c r="I88" s="22">
        <v>15.5</v>
      </c>
      <c r="K88" s="26">
        <v>106.5</v>
      </c>
      <c r="L88" s="26">
        <v>13.200000000000001</v>
      </c>
      <c r="M88" s="26">
        <v>13.3</v>
      </c>
      <c r="N88" s="26">
        <v>14.4</v>
      </c>
      <c r="O88" s="26">
        <v>14.5</v>
      </c>
      <c r="P88" s="26">
        <v>21</v>
      </c>
      <c r="Q88" s="26">
        <v>21.1</v>
      </c>
      <c r="R88" s="26">
        <v>23.2</v>
      </c>
      <c r="S88" s="26">
        <v>23.3</v>
      </c>
    </row>
    <row r="89" spans="1:19">
      <c r="A89" s="24">
        <v>87</v>
      </c>
      <c r="B89" s="22">
        <v>9</v>
      </c>
      <c r="C89" s="22">
        <v>9.1</v>
      </c>
      <c r="D89" s="22">
        <v>9.8000000000000007</v>
      </c>
      <c r="E89" s="22">
        <v>9.9</v>
      </c>
      <c r="F89" s="22">
        <v>14.1</v>
      </c>
      <c r="G89" s="22">
        <v>14.2</v>
      </c>
      <c r="H89" s="22">
        <v>15.5</v>
      </c>
      <c r="I89" s="22">
        <v>15.6</v>
      </c>
      <c r="K89" s="26">
        <v>107</v>
      </c>
      <c r="L89" s="26">
        <v>13.3</v>
      </c>
      <c r="M89" s="26">
        <v>13.4</v>
      </c>
      <c r="N89" s="26">
        <v>14.5</v>
      </c>
      <c r="O89" s="26">
        <v>14.6</v>
      </c>
      <c r="P89" s="26">
        <v>21.2</v>
      </c>
      <c r="Q89" s="26">
        <v>21.3</v>
      </c>
      <c r="R89" s="26">
        <v>23.5</v>
      </c>
      <c r="S89" s="26">
        <v>23.6</v>
      </c>
    </row>
    <row r="90" spans="1:19">
      <c r="A90" s="24">
        <v>87.5</v>
      </c>
      <c r="B90" s="22">
        <v>9.1</v>
      </c>
      <c r="C90" s="22">
        <v>9.1999999999999993</v>
      </c>
      <c r="D90" s="22">
        <v>9.9</v>
      </c>
      <c r="E90" s="22">
        <v>10</v>
      </c>
      <c r="F90" s="22">
        <v>14.2</v>
      </c>
      <c r="G90" s="22">
        <v>14.299999999999999</v>
      </c>
      <c r="H90" s="22">
        <v>15.7</v>
      </c>
      <c r="I90" s="22">
        <v>15.799999999999999</v>
      </c>
      <c r="K90" s="26">
        <v>107.5</v>
      </c>
      <c r="L90" s="26">
        <v>13.4</v>
      </c>
      <c r="M90" s="26">
        <v>13.5</v>
      </c>
      <c r="N90" s="26">
        <v>14.6</v>
      </c>
      <c r="O90" s="26">
        <v>14.7</v>
      </c>
      <c r="P90" s="26">
        <v>21.4</v>
      </c>
      <c r="Q90" s="26">
        <v>21.5</v>
      </c>
      <c r="R90" s="26">
        <v>23.7</v>
      </c>
      <c r="S90" s="26">
        <v>23.8</v>
      </c>
    </row>
    <row r="91" spans="1:19">
      <c r="A91" s="24">
        <v>88</v>
      </c>
      <c r="B91" s="22">
        <v>9.2000000000000011</v>
      </c>
      <c r="C91" s="22">
        <v>9.3000000000000007</v>
      </c>
      <c r="D91" s="22">
        <v>10</v>
      </c>
      <c r="E91" s="22">
        <v>10.1</v>
      </c>
      <c r="F91" s="22">
        <v>14.4</v>
      </c>
      <c r="G91" s="22">
        <v>14.5</v>
      </c>
      <c r="H91" s="22">
        <v>15.9</v>
      </c>
      <c r="I91" s="22">
        <v>16</v>
      </c>
      <c r="K91" s="26">
        <v>108</v>
      </c>
      <c r="L91" s="26">
        <v>13.6</v>
      </c>
      <c r="M91" s="26">
        <v>13.7</v>
      </c>
      <c r="N91" s="26">
        <v>14.8</v>
      </c>
      <c r="O91" s="26">
        <v>14.9</v>
      </c>
      <c r="P91" s="26">
        <v>21.7</v>
      </c>
      <c r="Q91" s="26">
        <v>21.8</v>
      </c>
      <c r="R91" s="26">
        <v>24</v>
      </c>
      <c r="S91" s="26">
        <v>24.1</v>
      </c>
    </row>
    <row r="92" spans="1:19">
      <c r="A92" s="24">
        <v>88.5</v>
      </c>
      <c r="B92" s="22">
        <v>9.3000000000000007</v>
      </c>
      <c r="C92" s="22">
        <v>9.4</v>
      </c>
      <c r="D92" s="22">
        <v>10.1</v>
      </c>
      <c r="E92" s="22">
        <v>10.199999999999999</v>
      </c>
      <c r="F92" s="22">
        <v>14.5</v>
      </c>
      <c r="G92" s="22">
        <v>14.6</v>
      </c>
      <c r="H92" s="22">
        <v>16</v>
      </c>
      <c r="I92" s="22">
        <v>16.100000000000001</v>
      </c>
      <c r="K92" s="26">
        <v>108.5</v>
      </c>
      <c r="L92" s="26">
        <v>13.700000000000001</v>
      </c>
      <c r="M92" s="26">
        <v>13.8</v>
      </c>
      <c r="N92" s="26">
        <v>14.9</v>
      </c>
      <c r="O92" s="26">
        <v>15</v>
      </c>
      <c r="P92" s="26">
        <v>21.9</v>
      </c>
      <c r="Q92" s="26">
        <v>22</v>
      </c>
      <c r="R92" s="26">
        <v>24.3</v>
      </c>
      <c r="S92" s="26">
        <v>24.4</v>
      </c>
    </row>
    <row r="93" spans="1:19">
      <c r="A93" s="24">
        <v>89</v>
      </c>
      <c r="B93" s="22">
        <v>9.4</v>
      </c>
      <c r="C93" s="22">
        <v>9.5</v>
      </c>
      <c r="D93" s="22">
        <v>10.200000000000001</v>
      </c>
      <c r="E93" s="22">
        <v>10.3</v>
      </c>
      <c r="F93" s="22">
        <v>14.7</v>
      </c>
      <c r="G93" s="22">
        <v>14.799999999999999</v>
      </c>
      <c r="H93" s="22">
        <v>16.2</v>
      </c>
      <c r="I93" s="22">
        <v>16.3</v>
      </c>
      <c r="K93" s="26">
        <v>109</v>
      </c>
      <c r="L93" s="26">
        <v>13.8</v>
      </c>
      <c r="M93" s="26">
        <v>13.9</v>
      </c>
      <c r="N93" s="26">
        <v>15.1</v>
      </c>
      <c r="O93" s="26">
        <v>15.2</v>
      </c>
      <c r="P93" s="26">
        <v>22.1</v>
      </c>
      <c r="Q93" s="26">
        <v>22.200000000000003</v>
      </c>
      <c r="R93" s="26">
        <v>24.5</v>
      </c>
      <c r="S93" s="26">
        <v>24.6</v>
      </c>
    </row>
    <row r="94" spans="1:19">
      <c r="A94" s="24">
        <v>89.5</v>
      </c>
      <c r="B94" s="22">
        <v>9.5</v>
      </c>
      <c r="C94" s="22">
        <v>9.6</v>
      </c>
      <c r="D94" s="22">
        <v>10.3</v>
      </c>
      <c r="E94" s="22">
        <v>10.4</v>
      </c>
      <c r="F94" s="22">
        <v>14.8</v>
      </c>
      <c r="G94" s="22">
        <v>14.9</v>
      </c>
      <c r="H94" s="22">
        <v>16.399999999999999</v>
      </c>
      <c r="I94" s="22">
        <v>16.5</v>
      </c>
      <c r="K94" s="26">
        <v>109.5</v>
      </c>
      <c r="L94" s="26">
        <v>14</v>
      </c>
      <c r="M94" s="26">
        <v>14.1</v>
      </c>
      <c r="N94" s="26">
        <v>15.3</v>
      </c>
      <c r="O94" s="26">
        <v>15.4</v>
      </c>
      <c r="P94" s="26">
        <v>22.4</v>
      </c>
      <c r="Q94" s="26">
        <v>22.5</v>
      </c>
      <c r="R94" s="26">
        <v>24.8</v>
      </c>
      <c r="S94" s="26">
        <v>24.9</v>
      </c>
    </row>
    <row r="95" spans="1:19">
      <c r="A95" s="24">
        <v>90</v>
      </c>
      <c r="B95" s="22">
        <v>9.6</v>
      </c>
      <c r="C95" s="22">
        <v>9.6999999999999993</v>
      </c>
      <c r="D95" s="22">
        <v>10.4</v>
      </c>
      <c r="E95" s="22">
        <v>10.5</v>
      </c>
      <c r="F95" s="22">
        <v>15</v>
      </c>
      <c r="G95" s="22">
        <v>15.1</v>
      </c>
      <c r="H95" s="22">
        <v>16.5</v>
      </c>
      <c r="I95" s="22">
        <v>16.600000000000001</v>
      </c>
      <c r="K95" s="26">
        <v>110</v>
      </c>
      <c r="L95" s="26">
        <v>14.1</v>
      </c>
      <c r="M95" s="26">
        <v>14.2</v>
      </c>
      <c r="N95" s="26">
        <v>15.4</v>
      </c>
      <c r="O95" s="26">
        <v>15.5</v>
      </c>
      <c r="P95" s="26">
        <v>22.6</v>
      </c>
      <c r="Q95" s="26">
        <v>22.700000000000003</v>
      </c>
      <c r="R95" s="26">
        <v>25.1</v>
      </c>
      <c r="S95" s="26">
        <v>25.2</v>
      </c>
    </row>
    <row r="96" spans="1:19">
      <c r="A96" s="24">
        <v>90.5</v>
      </c>
      <c r="B96" s="22">
        <v>9.7000000000000011</v>
      </c>
      <c r="C96" s="22">
        <v>9.8000000000000007</v>
      </c>
      <c r="D96" s="22">
        <v>10.5</v>
      </c>
      <c r="E96" s="22">
        <v>10.6</v>
      </c>
      <c r="F96" s="22">
        <v>15.1</v>
      </c>
      <c r="G96" s="22">
        <v>15.2</v>
      </c>
      <c r="H96" s="22">
        <v>16.7</v>
      </c>
      <c r="I96" s="22">
        <v>16.8</v>
      </c>
      <c r="K96" s="26">
        <v>110.5</v>
      </c>
      <c r="L96" s="26">
        <v>14.3</v>
      </c>
      <c r="M96" s="26">
        <v>14.4</v>
      </c>
      <c r="N96" s="26">
        <v>15.6</v>
      </c>
      <c r="O96" s="26">
        <v>15.7</v>
      </c>
      <c r="P96" s="26">
        <v>22.9</v>
      </c>
      <c r="Q96" s="26">
        <v>23</v>
      </c>
      <c r="R96" s="26">
        <v>25.4</v>
      </c>
      <c r="S96" s="26">
        <v>25.5</v>
      </c>
    </row>
    <row r="97" spans="1:19">
      <c r="A97" s="24">
        <v>91</v>
      </c>
      <c r="B97" s="22">
        <v>9.8000000000000007</v>
      </c>
      <c r="C97" s="22">
        <v>9.9</v>
      </c>
      <c r="D97" s="22">
        <v>10.6</v>
      </c>
      <c r="E97" s="22">
        <v>10.7</v>
      </c>
      <c r="F97" s="22">
        <v>15.3</v>
      </c>
      <c r="G97" s="22">
        <v>15.4</v>
      </c>
      <c r="H97" s="22">
        <v>16.899999999999999</v>
      </c>
      <c r="I97" s="22">
        <v>17</v>
      </c>
      <c r="K97" s="26">
        <v>111</v>
      </c>
      <c r="L97" s="26">
        <v>14.4</v>
      </c>
      <c r="M97" s="26">
        <v>14.5</v>
      </c>
      <c r="N97" s="26">
        <v>15.700000000000001</v>
      </c>
      <c r="O97" s="26">
        <v>15.8</v>
      </c>
      <c r="P97" s="26">
        <v>23.1</v>
      </c>
      <c r="Q97" s="26">
        <v>23.200000000000003</v>
      </c>
      <c r="R97" s="26">
        <v>25.7</v>
      </c>
      <c r="S97" s="26">
        <v>25.8</v>
      </c>
    </row>
    <row r="98" spans="1:19">
      <c r="A98" s="24">
        <v>91.5</v>
      </c>
      <c r="B98" s="22">
        <v>9.9</v>
      </c>
      <c r="C98" s="22">
        <v>10</v>
      </c>
      <c r="D98" s="22">
        <v>10.700000000000001</v>
      </c>
      <c r="E98" s="22">
        <v>10.8</v>
      </c>
      <c r="F98" s="22">
        <v>15.5</v>
      </c>
      <c r="G98" s="22">
        <v>15.6</v>
      </c>
      <c r="H98" s="22">
        <v>17</v>
      </c>
      <c r="I98" s="22">
        <v>17.100000000000001</v>
      </c>
      <c r="K98" s="26">
        <v>111.5</v>
      </c>
      <c r="L98" s="26">
        <v>14.6</v>
      </c>
      <c r="M98" s="26">
        <v>14.7</v>
      </c>
      <c r="N98" s="26">
        <v>15.9</v>
      </c>
      <c r="O98" s="26">
        <v>16</v>
      </c>
      <c r="P98" s="26">
        <v>23.4</v>
      </c>
      <c r="Q98" s="26">
        <v>23.5</v>
      </c>
      <c r="R98" s="26">
        <v>26</v>
      </c>
      <c r="S98" s="26">
        <v>26.1</v>
      </c>
    </row>
    <row r="99" spans="1:19">
      <c r="A99" s="24">
        <v>92</v>
      </c>
      <c r="B99" s="22">
        <v>10</v>
      </c>
      <c r="C99" s="22">
        <v>10.1</v>
      </c>
      <c r="D99" s="22">
        <v>10.8</v>
      </c>
      <c r="E99" s="22">
        <v>10.9</v>
      </c>
      <c r="F99" s="22">
        <v>15.6</v>
      </c>
      <c r="G99" s="22">
        <v>15.7</v>
      </c>
      <c r="H99" s="22">
        <v>17.2</v>
      </c>
      <c r="I99" s="22">
        <v>17.3</v>
      </c>
      <c r="K99" s="26">
        <v>112</v>
      </c>
      <c r="L99" s="26">
        <v>14.700000000000001</v>
      </c>
      <c r="M99" s="26">
        <v>14.8</v>
      </c>
      <c r="N99" s="26">
        <v>16.099999999999998</v>
      </c>
      <c r="O99" s="26">
        <v>16.2</v>
      </c>
      <c r="P99" s="26">
        <v>23.6</v>
      </c>
      <c r="Q99" s="26">
        <v>23.700000000000003</v>
      </c>
      <c r="R99" s="26">
        <v>26.2</v>
      </c>
      <c r="S99" s="26">
        <v>26.3</v>
      </c>
    </row>
    <row r="100" spans="1:19">
      <c r="A100" s="24">
        <v>92.5</v>
      </c>
      <c r="B100" s="22">
        <v>10</v>
      </c>
      <c r="C100" s="22">
        <v>10.1</v>
      </c>
      <c r="D100" s="22">
        <v>10.9</v>
      </c>
      <c r="E100" s="22">
        <v>11</v>
      </c>
      <c r="F100" s="22">
        <v>15.8</v>
      </c>
      <c r="G100" s="22">
        <v>15.9</v>
      </c>
      <c r="H100" s="22">
        <v>17.399999999999999</v>
      </c>
      <c r="I100" s="22">
        <v>17.5</v>
      </c>
      <c r="K100" s="26">
        <v>112.5</v>
      </c>
      <c r="L100" s="26">
        <v>14.9</v>
      </c>
      <c r="M100" s="26">
        <v>15</v>
      </c>
      <c r="N100" s="26">
        <v>16.2</v>
      </c>
      <c r="O100" s="26">
        <v>16.3</v>
      </c>
      <c r="P100" s="26">
        <v>23.9</v>
      </c>
      <c r="Q100" s="26">
        <v>24</v>
      </c>
      <c r="R100" s="26">
        <v>26.5</v>
      </c>
      <c r="S100" s="26">
        <v>26.6</v>
      </c>
    </row>
    <row r="101" spans="1:19">
      <c r="A101" s="24">
        <v>93</v>
      </c>
      <c r="B101" s="22">
        <v>10.1</v>
      </c>
      <c r="C101" s="22">
        <v>10.199999999999999</v>
      </c>
      <c r="D101" s="22">
        <v>11</v>
      </c>
      <c r="E101" s="22">
        <v>11.1</v>
      </c>
      <c r="F101" s="22">
        <v>15.9</v>
      </c>
      <c r="G101" s="22">
        <v>16</v>
      </c>
      <c r="H101" s="22">
        <v>17.5</v>
      </c>
      <c r="I101" s="22">
        <v>17.600000000000001</v>
      </c>
      <c r="K101" s="26">
        <v>113</v>
      </c>
      <c r="L101" s="26">
        <v>15</v>
      </c>
      <c r="M101" s="26">
        <v>15.1</v>
      </c>
      <c r="N101" s="26">
        <v>16.399999999999999</v>
      </c>
      <c r="O101" s="26">
        <v>16.5</v>
      </c>
      <c r="P101" s="26">
        <v>24.2</v>
      </c>
      <c r="Q101" s="26">
        <v>24.3</v>
      </c>
      <c r="R101" s="26">
        <v>26.8</v>
      </c>
      <c r="S101" s="26">
        <v>26.9</v>
      </c>
    </row>
    <row r="102" spans="1:19">
      <c r="A102" s="24">
        <v>93.5</v>
      </c>
      <c r="B102" s="22">
        <v>10.200000000000001</v>
      </c>
      <c r="C102" s="22">
        <v>10.3</v>
      </c>
      <c r="D102" s="22">
        <v>11.1</v>
      </c>
      <c r="E102" s="22">
        <v>11.2</v>
      </c>
      <c r="F102" s="22">
        <v>16.100000000000001</v>
      </c>
      <c r="G102" s="22">
        <v>16.200000000000003</v>
      </c>
      <c r="H102" s="22">
        <v>17.7</v>
      </c>
      <c r="I102" s="22">
        <v>17.8</v>
      </c>
      <c r="K102" s="26">
        <v>113.5</v>
      </c>
      <c r="L102" s="26">
        <v>15.200000000000001</v>
      </c>
      <c r="M102" s="26">
        <v>15.3</v>
      </c>
      <c r="N102" s="26">
        <v>16.599999999999998</v>
      </c>
      <c r="O102" s="26">
        <v>16.7</v>
      </c>
      <c r="P102" s="26">
        <v>24.4</v>
      </c>
      <c r="Q102" s="26">
        <v>24.5</v>
      </c>
      <c r="R102" s="26">
        <v>27.1</v>
      </c>
      <c r="S102" s="26">
        <v>27.2</v>
      </c>
    </row>
    <row r="103" spans="1:19">
      <c r="A103" s="24">
        <v>94</v>
      </c>
      <c r="B103" s="22">
        <v>10.3</v>
      </c>
      <c r="C103" s="22">
        <v>10.4</v>
      </c>
      <c r="D103" s="22">
        <v>11.200000000000001</v>
      </c>
      <c r="E103" s="22">
        <v>11.3</v>
      </c>
      <c r="F103" s="22">
        <v>16.2</v>
      </c>
      <c r="G103" s="22">
        <v>16.3</v>
      </c>
      <c r="H103" s="22">
        <v>17.899999999999999</v>
      </c>
      <c r="I103" s="22">
        <v>18</v>
      </c>
      <c r="K103" s="26">
        <v>114</v>
      </c>
      <c r="L103" s="26">
        <v>15.3</v>
      </c>
      <c r="M103" s="26">
        <v>15.4</v>
      </c>
      <c r="N103" s="26">
        <v>16.7</v>
      </c>
      <c r="O103" s="26">
        <v>16.8</v>
      </c>
      <c r="P103" s="26">
        <v>24.7</v>
      </c>
      <c r="Q103" s="26">
        <v>24.8</v>
      </c>
      <c r="R103" s="26">
        <v>27.4</v>
      </c>
      <c r="S103" s="26">
        <v>27.5</v>
      </c>
    </row>
    <row r="104" spans="1:19">
      <c r="A104" s="24">
        <v>94.5</v>
      </c>
      <c r="B104" s="22">
        <v>10.4</v>
      </c>
      <c r="C104" s="22">
        <v>10.5</v>
      </c>
      <c r="D104" s="22">
        <v>11.3</v>
      </c>
      <c r="E104" s="22">
        <v>11.4</v>
      </c>
      <c r="F104" s="22">
        <v>16.399999999999999</v>
      </c>
      <c r="G104" s="22">
        <v>16.5</v>
      </c>
      <c r="H104" s="22">
        <v>18</v>
      </c>
      <c r="I104" s="22">
        <v>18.100000000000001</v>
      </c>
      <c r="K104" s="26">
        <v>114.5</v>
      </c>
      <c r="L104" s="26">
        <v>15.5</v>
      </c>
      <c r="M104" s="26">
        <v>15.6</v>
      </c>
      <c r="N104" s="26">
        <v>16.899999999999999</v>
      </c>
      <c r="O104" s="26">
        <v>17</v>
      </c>
      <c r="P104" s="26">
        <v>25</v>
      </c>
      <c r="Q104" s="26">
        <v>25.1</v>
      </c>
      <c r="R104" s="26">
        <v>27.8</v>
      </c>
      <c r="S104" s="26">
        <v>27.9</v>
      </c>
    </row>
    <row r="105" spans="1:19">
      <c r="A105" s="24">
        <v>95</v>
      </c>
      <c r="B105" s="22">
        <v>10.5</v>
      </c>
      <c r="C105" s="22">
        <v>10.6</v>
      </c>
      <c r="D105" s="22">
        <v>11.4</v>
      </c>
      <c r="E105" s="22">
        <v>11.5</v>
      </c>
      <c r="F105" s="22">
        <v>16.5</v>
      </c>
      <c r="G105" s="22">
        <v>16.600000000000001</v>
      </c>
      <c r="H105" s="22">
        <v>18.2</v>
      </c>
      <c r="I105" s="22">
        <v>18.3</v>
      </c>
      <c r="K105" s="26">
        <v>115</v>
      </c>
      <c r="L105" s="26">
        <v>15.6</v>
      </c>
      <c r="M105" s="26">
        <v>15.7</v>
      </c>
      <c r="N105" s="26">
        <v>17.099999999999998</v>
      </c>
      <c r="O105" s="26">
        <v>17.2</v>
      </c>
      <c r="P105" s="26">
        <v>25.2</v>
      </c>
      <c r="Q105" s="26">
        <v>25.3</v>
      </c>
      <c r="R105" s="26">
        <v>28.1</v>
      </c>
      <c r="S105" s="26">
        <v>28.2</v>
      </c>
    </row>
    <row r="106" spans="1:19">
      <c r="A106" s="24">
        <v>95.5</v>
      </c>
      <c r="B106" s="22">
        <v>10.6</v>
      </c>
      <c r="C106" s="22">
        <v>10.7</v>
      </c>
      <c r="D106" s="22">
        <v>11.5</v>
      </c>
      <c r="E106" s="22">
        <v>11.6</v>
      </c>
      <c r="F106" s="22">
        <v>16.7</v>
      </c>
      <c r="G106" s="22">
        <v>16.8</v>
      </c>
      <c r="H106" s="22">
        <v>18.399999999999999</v>
      </c>
      <c r="I106" s="22">
        <v>18.5</v>
      </c>
      <c r="K106" s="26">
        <v>115.5</v>
      </c>
      <c r="L106" s="26">
        <v>15.8</v>
      </c>
      <c r="M106" s="26">
        <v>15.9</v>
      </c>
      <c r="N106" s="26">
        <v>17.2</v>
      </c>
      <c r="O106" s="26">
        <v>17.3</v>
      </c>
      <c r="P106" s="26">
        <v>25.5</v>
      </c>
      <c r="Q106" s="26">
        <v>25.6</v>
      </c>
      <c r="R106" s="26">
        <v>28.4</v>
      </c>
      <c r="S106" s="26">
        <v>28.5</v>
      </c>
    </row>
    <row r="107" spans="1:19">
      <c r="A107" s="24">
        <v>96</v>
      </c>
      <c r="B107" s="22">
        <v>10.700000000000001</v>
      </c>
      <c r="C107" s="22">
        <v>10.8</v>
      </c>
      <c r="D107" s="22">
        <v>11.6</v>
      </c>
      <c r="E107" s="22">
        <v>11.7</v>
      </c>
      <c r="F107" s="22">
        <v>16.8</v>
      </c>
      <c r="G107" s="22">
        <v>16.900000000000002</v>
      </c>
      <c r="H107" s="22">
        <v>18.600000000000001</v>
      </c>
      <c r="I107" s="22">
        <v>18.700000000000003</v>
      </c>
      <c r="K107" s="26">
        <v>116</v>
      </c>
      <c r="L107" s="26">
        <v>15.9</v>
      </c>
      <c r="M107" s="26">
        <v>16</v>
      </c>
      <c r="N107" s="26">
        <v>17.399999999999999</v>
      </c>
      <c r="O107" s="26">
        <v>17.5</v>
      </c>
      <c r="P107" s="26">
        <v>25.8</v>
      </c>
      <c r="Q107" s="26">
        <v>25.900000000000002</v>
      </c>
      <c r="R107" s="26">
        <v>28.7</v>
      </c>
      <c r="S107" s="26">
        <v>28.8</v>
      </c>
    </row>
    <row r="108" spans="1:19">
      <c r="A108" s="24">
        <v>96.5</v>
      </c>
      <c r="B108" s="22">
        <v>10.8</v>
      </c>
      <c r="C108" s="22">
        <v>10.9</v>
      </c>
      <c r="D108" s="22">
        <v>11.700000000000001</v>
      </c>
      <c r="E108" s="22">
        <v>11.8</v>
      </c>
      <c r="F108" s="22">
        <v>17</v>
      </c>
      <c r="G108" s="22">
        <v>17.100000000000001</v>
      </c>
      <c r="H108" s="22">
        <v>18.7</v>
      </c>
      <c r="I108" s="22">
        <v>18.8</v>
      </c>
      <c r="K108" s="26">
        <v>116.5</v>
      </c>
      <c r="L108" s="26">
        <v>16.099999999999998</v>
      </c>
      <c r="M108" s="26">
        <v>16.2</v>
      </c>
      <c r="N108" s="26">
        <v>17.599999999999998</v>
      </c>
      <c r="O108" s="26">
        <v>17.7</v>
      </c>
      <c r="P108" s="26">
        <v>26.1</v>
      </c>
      <c r="Q108" s="26">
        <v>26.200000000000003</v>
      </c>
      <c r="R108" s="26">
        <v>29</v>
      </c>
      <c r="S108" s="26">
        <v>29.1</v>
      </c>
    </row>
    <row r="109" spans="1:19">
      <c r="A109" s="24">
        <v>97</v>
      </c>
      <c r="B109" s="22">
        <v>10.9</v>
      </c>
      <c r="C109" s="22">
        <v>11</v>
      </c>
      <c r="D109" s="22">
        <v>11.9</v>
      </c>
      <c r="E109" s="22">
        <v>12</v>
      </c>
      <c r="F109" s="22">
        <v>17.100000000000001</v>
      </c>
      <c r="G109" s="22">
        <v>17.200000000000003</v>
      </c>
      <c r="H109" s="22">
        <v>18.899999999999999</v>
      </c>
      <c r="I109" s="22">
        <v>19</v>
      </c>
      <c r="K109" s="26">
        <v>117</v>
      </c>
      <c r="L109" s="26">
        <v>16.2</v>
      </c>
      <c r="M109" s="26">
        <v>16.3</v>
      </c>
      <c r="N109" s="26">
        <v>17.7</v>
      </c>
      <c r="O109" s="26">
        <v>17.8</v>
      </c>
      <c r="P109" s="26">
        <v>26.3</v>
      </c>
      <c r="Q109" s="26">
        <v>26.400000000000002</v>
      </c>
      <c r="R109" s="26">
        <v>29.3</v>
      </c>
      <c r="S109" s="26">
        <v>29.4</v>
      </c>
    </row>
    <row r="110" spans="1:19">
      <c r="A110" s="24">
        <v>97.5</v>
      </c>
      <c r="B110" s="22">
        <v>11</v>
      </c>
      <c r="C110" s="22">
        <v>11.1</v>
      </c>
      <c r="D110" s="22">
        <v>12</v>
      </c>
      <c r="E110" s="22">
        <v>12.1</v>
      </c>
      <c r="F110" s="22">
        <v>17.3</v>
      </c>
      <c r="G110" s="22">
        <v>17.400000000000002</v>
      </c>
      <c r="H110" s="22">
        <v>19.100000000000001</v>
      </c>
      <c r="I110" s="22">
        <v>19.200000000000003</v>
      </c>
      <c r="K110" s="26">
        <v>117.5</v>
      </c>
      <c r="L110" s="26">
        <v>16.399999999999999</v>
      </c>
      <c r="M110" s="26">
        <v>16.5</v>
      </c>
      <c r="N110" s="26">
        <v>17.899999999999999</v>
      </c>
      <c r="O110" s="26">
        <v>18</v>
      </c>
      <c r="P110" s="26">
        <v>26.6</v>
      </c>
      <c r="Q110" s="26">
        <v>26.700000000000003</v>
      </c>
      <c r="R110" s="26">
        <v>29.6</v>
      </c>
      <c r="S110" s="26">
        <v>29.7</v>
      </c>
    </row>
    <row r="111" spans="1:19">
      <c r="A111" s="24">
        <v>98</v>
      </c>
      <c r="B111" s="22">
        <v>11.1</v>
      </c>
      <c r="C111" s="22">
        <v>11.2</v>
      </c>
      <c r="D111" s="22">
        <v>12.1</v>
      </c>
      <c r="E111" s="22">
        <v>12.2</v>
      </c>
      <c r="F111" s="22">
        <v>17.5</v>
      </c>
      <c r="G111" s="22">
        <v>17.600000000000001</v>
      </c>
      <c r="H111" s="22">
        <v>19.3</v>
      </c>
      <c r="I111" s="22">
        <v>19.400000000000002</v>
      </c>
      <c r="K111" s="26">
        <v>118</v>
      </c>
      <c r="L111" s="26">
        <v>16.5</v>
      </c>
      <c r="M111" s="26">
        <v>16.600000000000001</v>
      </c>
      <c r="N111" s="26">
        <v>18.099999999999998</v>
      </c>
      <c r="O111" s="26">
        <v>18.2</v>
      </c>
      <c r="P111" s="26">
        <v>26.9</v>
      </c>
      <c r="Q111" s="26">
        <v>27</v>
      </c>
      <c r="R111" s="26">
        <v>29.9</v>
      </c>
      <c r="S111" s="26">
        <v>30</v>
      </c>
    </row>
    <row r="112" spans="1:19">
      <c r="A112" s="24">
        <v>98.5</v>
      </c>
      <c r="B112" s="22">
        <v>11.200000000000001</v>
      </c>
      <c r="C112" s="22">
        <v>11.3</v>
      </c>
      <c r="D112" s="22">
        <v>12.200000000000001</v>
      </c>
      <c r="E112" s="22">
        <v>12.3</v>
      </c>
      <c r="F112" s="22">
        <v>17.600000000000001</v>
      </c>
      <c r="G112" s="22">
        <v>17.700000000000003</v>
      </c>
      <c r="H112" s="22">
        <v>19.5</v>
      </c>
      <c r="I112" s="22">
        <v>19.600000000000001</v>
      </c>
      <c r="K112" s="26">
        <v>118.5</v>
      </c>
      <c r="L112" s="26">
        <v>16.7</v>
      </c>
      <c r="M112" s="26">
        <v>16.8</v>
      </c>
      <c r="N112" s="26">
        <v>18.299999999999997</v>
      </c>
      <c r="O112" s="26">
        <v>18.399999999999999</v>
      </c>
      <c r="P112" s="26">
        <v>27.2</v>
      </c>
      <c r="Q112" s="26">
        <v>27.3</v>
      </c>
      <c r="R112" s="26">
        <v>30.3</v>
      </c>
      <c r="S112" s="26">
        <v>30.4</v>
      </c>
    </row>
    <row r="113" spans="1:19">
      <c r="A113" s="24">
        <v>99</v>
      </c>
      <c r="B113" s="22">
        <v>11.3</v>
      </c>
      <c r="C113" s="22">
        <v>11.4</v>
      </c>
      <c r="D113" s="22">
        <v>12.3</v>
      </c>
      <c r="E113" s="22">
        <v>12.4</v>
      </c>
      <c r="F113" s="22">
        <v>17.8</v>
      </c>
      <c r="G113" s="22">
        <v>17.900000000000002</v>
      </c>
      <c r="H113" s="22">
        <v>19.600000000000001</v>
      </c>
      <c r="I113" s="22">
        <v>19.700000000000003</v>
      </c>
      <c r="K113" s="26">
        <v>119</v>
      </c>
      <c r="L113" s="26">
        <v>16.799999999999997</v>
      </c>
      <c r="M113" s="26">
        <v>16.899999999999999</v>
      </c>
      <c r="N113" s="26">
        <v>18.399999999999999</v>
      </c>
      <c r="O113" s="26">
        <v>18.5</v>
      </c>
      <c r="P113" s="26">
        <v>27.4</v>
      </c>
      <c r="Q113" s="26">
        <v>27.5</v>
      </c>
      <c r="R113" s="26">
        <v>30.6</v>
      </c>
      <c r="S113" s="26">
        <v>30.7</v>
      </c>
    </row>
    <row r="114" spans="1:19">
      <c r="A114" s="24">
        <v>99.5</v>
      </c>
      <c r="B114" s="22">
        <v>11.4</v>
      </c>
      <c r="C114" s="22">
        <v>11.5</v>
      </c>
      <c r="D114" s="22">
        <v>12.4</v>
      </c>
      <c r="E114" s="22">
        <v>12.5</v>
      </c>
      <c r="F114" s="22">
        <v>18</v>
      </c>
      <c r="G114" s="22">
        <v>18.100000000000001</v>
      </c>
      <c r="H114" s="22">
        <v>19.8</v>
      </c>
      <c r="I114" s="22">
        <v>19.900000000000002</v>
      </c>
      <c r="K114" s="26">
        <v>119.5</v>
      </c>
      <c r="L114" s="26">
        <v>17</v>
      </c>
      <c r="M114" s="26">
        <v>17.100000000000001</v>
      </c>
      <c r="N114" s="26">
        <v>18.599999999999998</v>
      </c>
      <c r="O114" s="26">
        <v>18.7</v>
      </c>
      <c r="P114" s="26">
        <v>27.7</v>
      </c>
      <c r="Q114" s="26">
        <v>27.8</v>
      </c>
      <c r="R114" s="26">
        <v>30.9</v>
      </c>
      <c r="S114" s="26">
        <v>31</v>
      </c>
    </row>
    <row r="115" spans="1:19">
      <c r="A115" s="24">
        <v>100</v>
      </c>
      <c r="B115" s="22">
        <v>11.5</v>
      </c>
      <c r="C115" s="22">
        <v>11.6</v>
      </c>
      <c r="D115" s="22">
        <v>12.5</v>
      </c>
      <c r="E115" s="22">
        <v>12.6</v>
      </c>
      <c r="F115" s="22">
        <v>18.100000000000001</v>
      </c>
      <c r="G115" s="22">
        <v>18.200000000000003</v>
      </c>
      <c r="H115" s="22">
        <v>20</v>
      </c>
      <c r="I115" s="22">
        <v>20.100000000000001</v>
      </c>
      <c r="K115" s="26">
        <v>120</v>
      </c>
      <c r="L115" s="26">
        <v>17.2</v>
      </c>
      <c r="M115" s="26">
        <v>17.3</v>
      </c>
      <c r="N115" s="26">
        <v>18.799999999999997</v>
      </c>
      <c r="O115" s="26">
        <v>18.899999999999999</v>
      </c>
      <c r="P115" s="26">
        <v>28</v>
      </c>
      <c r="Q115" s="26">
        <v>28.1</v>
      </c>
      <c r="R115" s="26">
        <v>31.2</v>
      </c>
      <c r="S115" s="26">
        <v>31.3</v>
      </c>
    </row>
    <row r="116" spans="1:19">
      <c r="A116" s="24">
        <v>100.5</v>
      </c>
      <c r="B116" s="22">
        <v>11.6</v>
      </c>
      <c r="C116" s="22">
        <v>11.7</v>
      </c>
      <c r="D116" s="22">
        <v>12.6</v>
      </c>
      <c r="E116" s="22">
        <v>12.7</v>
      </c>
      <c r="F116" s="22">
        <v>18.3</v>
      </c>
      <c r="G116" s="22">
        <v>18.400000000000002</v>
      </c>
      <c r="H116" s="22">
        <v>20.2</v>
      </c>
      <c r="I116" s="22">
        <v>20.3</v>
      </c>
      <c r="K116" s="46"/>
      <c r="L116" s="46"/>
      <c r="M116" s="46"/>
      <c r="N116" s="46"/>
      <c r="O116" s="46"/>
      <c r="P116" s="46"/>
      <c r="Q116" s="46"/>
      <c r="R116" s="46"/>
      <c r="S116" s="46"/>
    </row>
    <row r="117" spans="1:19">
      <c r="A117" s="24">
        <v>101</v>
      </c>
      <c r="B117" s="22">
        <v>11.700000000000001</v>
      </c>
      <c r="C117" s="22">
        <v>11.8</v>
      </c>
      <c r="D117" s="22">
        <v>12.700000000000001</v>
      </c>
      <c r="E117" s="22">
        <v>12.8</v>
      </c>
      <c r="F117" s="22">
        <v>18.5</v>
      </c>
      <c r="G117" s="22">
        <v>18.600000000000001</v>
      </c>
      <c r="H117" s="22">
        <v>20.399999999999999</v>
      </c>
      <c r="I117" s="22">
        <v>20.5</v>
      </c>
    </row>
    <row r="118" spans="1:19">
      <c r="A118" s="24">
        <v>101.5</v>
      </c>
      <c r="B118" s="22">
        <v>11.8</v>
      </c>
      <c r="C118" s="22">
        <v>11.9</v>
      </c>
      <c r="D118" s="22">
        <v>12.9</v>
      </c>
      <c r="E118" s="22">
        <v>13</v>
      </c>
      <c r="F118" s="22">
        <v>18.7</v>
      </c>
      <c r="G118" s="22">
        <v>18.8</v>
      </c>
      <c r="H118" s="22">
        <v>20.6</v>
      </c>
      <c r="I118" s="22">
        <v>20.700000000000003</v>
      </c>
    </row>
    <row r="119" spans="1:19">
      <c r="A119" s="24">
        <v>102</v>
      </c>
      <c r="B119" s="22">
        <v>11.9</v>
      </c>
      <c r="C119" s="22">
        <v>12</v>
      </c>
      <c r="D119" s="22">
        <v>13</v>
      </c>
      <c r="E119" s="22">
        <v>13.1</v>
      </c>
      <c r="F119" s="22">
        <v>18.899999999999999</v>
      </c>
      <c r="G119" s="22">
        <v>19</v>
      </c>
      <c r="H119" s="22">
        <v>20.8</v>
      </c>
      <c r="I119" s="22">
        <v>20.900000000000002</v>
      </c>
    </row>
    <row r="120" spans="1:19">
      <c r="A120" s="24">
        <v>102.5</v>
      </c>
      <c r="B120" s="22">
        <v>12</v>
      </c>
      <c r="C120" s="22">
        <v>12.1</v>
      </c>
      <c r="D120" s="22">
        <v>13.1</v>
      </c>
      <c r="E120" s="22">
        <v>13.2</v>
      </c>
      <c r="F120" s="22">
        <v>19</v>
      </c>
      <c r="G120" s="22">
        <v>19.100000000000001</v>
      </c>
      <c r="H120" s="22">
        <v>21</v>
      </c>
      <c r="I120" s="22">
        <v>21.1</v>
      </c>
    </row>
    <row r="121" spans="1:19">
      <c r="A121" s="24">
        <v>103</v>
      </c>
      <c r="B121" s="22">
        <v>12.200000000000001</v>
      </c>
      <c r="C121" s="22">
        <v>12.3</v>
      </c>
      <c r="D121" s="22">
        <v>13.200000000000001</v>
      </c>
      <c r="E121" s="22">
        <v>13.3</v>
      </c>
      <c r="F121" s="22">
        <v>19.2</v>
      </c>
      <c r="G121" s="22">
        <v>19.3</v>
      </c>
      <c r="H121" s="22">
        <v>21.3</v>
      </c>
      <c r="I121" s="22">
        <v>21.400000000000002</v>
      </c>
    </row>
    <row r="122" spans="1:19">
      <c r="A122" s="24">
        <v>103.5</v>
      </c>
      <c r="B122" s="22">
        <v>12.3</v>
      </c>
      <c r="C122" s="22">
        <v>12.4</v>
      </c>
      <c r="D122" s="22">
        <v>13.4</v>
      </c>
      <c r="E122" s="22">
        <v>13.5</v>
      </c>
      <c r="F122" s="22">
        <v>19.399999999999999</v>
      </c>
      <c r="G122" s="22">
        <v>19.5</v>
      </c>
      <c r="H122" s="22">
        <v>21.5</v>
      </c>
      <c r="I122" s="22">
        <v>21.6</v>
      </c>
    </row>
    <row r="123" spans="1:19">
      <c r="A123" s="24">
        <v>104</v>
      </c>
      <c r="B123" s="22">
        <v>12.4</v>
      </c>
      <c r="C123" s="22">
        <v>12.5</v>
      </c>
      <c r="D123" s="22">
        <v>13.5</v>
      </c>
      <c r="E123" s="22">
        <v>13.6</v>
      </c>
      <c r="F123" s="22">
        <v>19.600000000000001</v>
      </c>
      <c r="G123" s="22">
        <v>19.700000000000003</v>
      </c>
      <c r="H123" s="22">
        <v>21.7</v>
      </c>
      <c r="I123" s="22">
        <v>21.8</v>
      </c>
    </row>
    <row r="124" spans="1:19">
      <c r="A124" s="24">
        <v>104.5</v>
      </c>
      <c r="B124" s="22">
        <v>12.5</v>
      </c>
      <c r="C124" s="22">
        <v>12.6</v>
      </c>
      <c r="D124" s="22">
        <v>13.6</v>
      </c>
      <c r="E124" s="22">
        <v>13.7</v>
      </c>
      <c r="F124" s="22">
        <v>19.8</v>
      </c>
      <c r="G124" s="22">
        <v>19.900000000000002</v>
      </c>
      <c r="H124" s="22">
        <v>21.9</v>
      </c>
      <c r="I124" s="22">
        <v>22</v>
      </c>
    </row>
    <row r="125" spans="1:19">
      <c r="A125" s="24">
        <v>105</v>
      </c>
      <c r="B125" s="22">
        <v>12.6</v>
      </c>
      <c r="C125" s="22">
        <v>12.7</v>
      </c>
      <c r="D125" s="22">
        <v>13.700000000000001</v>
      </c>
      <c r="E125" s="22">
        <v>13.8</v>
      </c>
      <c r="F125" s="22">
        <v>20</v>
      </c>
      <c r="G125" s="22">
        <v>20.100000000000001</v>
      </c>
      <c r="H125" s="22">
        <v>22.2</v>
      </c>
      <c r="I125" s="22">
        <v>22.3</v>
      </c>
    </row>
    <row r="126" spans="1:19">
      <c r="A126" s="24">
        <v>105.5</v>
      </c>
      <c r="B126" s="22">
        <v>12.700000000000001</v>
      </c>
      <c r="C126" s="22">
        <v>12.8</v>
      </c>
      <c r="D126" s="22">
        <v>13.9</v>
      </c>
      <c r="E126" s="22">
        <v>14</v>
      </c>
      <c r="F126" s="22">
        <v>20.2</v>
      </c>
      <c r="G126" s="22">
        <v>20.3</v>
      </c>
      <c r="H126" s="22">
        <v>22.4</v>
      </c>
      <c r="I126" s="22">
        <v>22.5</v>
      </c>
    </row>
    <row r="127" spans="1:19">
      <c r="A127" s="24">
        <v>106</v>
      </c>
      <c r="B127" s="22">
        <v>12.9</v>
      </c>
      <c r="C127" s="22">
        <v>13</v>
      </c>
      <c r="D127" s="22">
        <v>14</v>
      </c>
      <c r="E127" s="22">
        <v>14.1</v>
      </c>
      <c r="F127" s="22">
        <v>20.5</v>
      </c>
      <c r="G127" s="22">
        <v>20.6</v>
      </c>
      <c r="H127" s="22">
        <v>22.6</v>
      </c>
      <c r="I127" s="22">
        <v>22.700000000000003</v>
      </c>
    </row>
    <row r="128" spans="1:19">
      <c r="A128" s="24">
        <v>106.5</v>
      </c>
      <c r="B128" s="22">
        <v>13</v>
      </c>
      <c r="C128" s="22">
        <v>13.1</v>
      </c>
      <c r="D128" s="22">
        <v>14.200000000000001</v>
      </c>
      <c r="E128" s="22">
        <v>14.3</v>
      </c>
      <c r="F128" s="22">
        <v>20.7</v>
      </c>
      <c r="G128" s="22">
        <v>20.8</v>
      </c>
      <c r="H128" s="22">
        <v>22.9</v>
      </c>
      <c r="I128" s="22">
        <v>23</v>
      </c>
    </row>
    <row r="129" spans="1:9">
      <c r="A129" s="24">
        <v>107</v>
      </c>
      <c r="B129" s="22">
        <v>13.1</v>
      </c>
      <c r="C129" s="22">
        <v>13.2</v>
      </c>
      <c r="D129" s="22">
        <v>14.3</v>
      </c>
      <c r="E129" s="22">
        <v>14.4</v>
      </c>
      <c r="F129" s="22">
        <v>20.9</v>
      </c>
      <c r="G129" s="22">
        <v>21</v>
      </c>
      <c r="H129" s="22">
        <v>23.1</v>
      </c>
      <c r="I129" s="22">
        <v>23.200000000000003</v>
      </c>
    </row>
    <row r="130" spans="1:9">
      <c r="A130" s="24">
        <v>107.5</v>
      </c>
      <c r="B130" s="22">
        <v>13.200000000000001</v>
      </c>
      <c r="C130" s="22">
        <v>13.3</v>
      </c>
      <c r="D130" s="22">
        <v>14.4</v>
      </c>
      <c r="E130" s="22">
        <v>14.5</v>
      </c>
      <c r="F130" s="22">
        <v>21.1</v>
      </c>
      <c r="G130" s="22">
        <v>21.200000000000003</v>
      </c>
      <c r="H130" s="22">
        <v>23.4</v>
      </c>
      <c r="I130" s="22">
        <v>23.5</v>
      </c>
    </row>
    <row r="131" spans="1:9">
      <c r="A131" s="24">
        <v>108</v>
      </c>
      <c r="B131" s="22">
        <v>13.4</v>
      </c>
      <c r="C131" s="22">
        <v>13.5</v>
      </c>
      <c r="D131" s="22">
        <v>14.6</v>
      </c>
      <c r="E131" s="22">
        <v>14.7</v>
      </c>
      <c r="F131" s="22">
        <v>21.3</v>
      </c>
      <c r="G131" s="22">
        <v>21.400000000000002</v>
      </c>
      <c r="H131" s="22">
        <v>23.6</v>
      </c>
      <c r="I131" s="22">
        <v>23.700000000000003</v>
      </c>
    </row>
    <row r="132" spans="1:9">
      <c r="A132" s="24">
        <v>108.5</v>
      </c>
      <c r="B132" s="22">
        <v>13.5</v>
      </c>
      <c r="C132" s="22">
        <v>13.6</v>
      </c>
      <c r="D132" s="22">
        <v>14.700000000000001</v>
      </c>
      <c r="E132" s="22">
        <v>14.8</v>
      </c>
      <c r="F132" s="22">
        <v>21.6</v>
      </c>
      <c r="G132" s="22">
        <v>21.700000000000003</v>
      </c>
      <c r="H132" s="22">
        <v>23.9</v>
      </c>
      <c r="I132" s="22">
        <v>24</v>
      </c>
    </row>
    <row r="133" spans="1:9">
      <c r="A133" s="24">
        <v>109</v>
      </c>
      <c r="B133" s="22">
        <v>13.6</v>
      </c>
      <c r="C133" s="22">
        <v>13.7</v>
      </c>
      <c r="D133" s="22">
        <v>14.9</v>
      </c>
      <c r="E133" s="22">
        <v>15</v>
      </c>
      <c r="F133" s="22">
        <v>21.8</v>
      </c>
      <c r="G133" s="22">
        <v>21.900000000000002</v>
      </c>
      <c r="H133" s="22">
        <v>24.2</v>
      </c>
      <c r="I133" s="22">
        <v>24.3</v>
      </c>
    </row>
    <row r="134" spans="1:9">
      <c r="A134" s="24">
        <v>109.5</v>
      </c>
      <c r="B134" s="22">
        <v>13.8</v>
      </c>
      <c r="C134" s="22">
        <v>13.9</v>
      </c>
      <c r="D134" s="22">
        <v>15</v>
      </c>
      <c r="E134" s="22">
        <v>15.1</v>
      </c>
      <c r="F134" s="22">
        <v>22</v>
      </c>
      <c r="G134" s="22">
        <v>22.1</v>
      </c>
      <c r="H134" s="22">
        <v>24.4</v>
      </c>
      <c r="I134" s="22">
        <v>24.5</v>
      </c>
    </row>
    <row r="135" spans="1:9">
      <c r="A135" s="24">
        <v>110</v>
      </c>
      <c r="B135" s="22">
        <v>13.9</v>
      </c>
      <c r="C135" s="22">
        <v>14</v>
      </c>
      <c r="D135" s="22">
        <v>15.200000000000001</v>
      </c>
      <c r="E135" s="22">
        <v>15.3</v>
      </c>
      <c r="F135" s="22">
        <v>22.3</v>
      </c>
      <c r="G135" s="22">
        <v>22.400000000000002</v>
      </c>
      <c r="H135" s="22">
        <v>24.7</v>
      </c>
      <c r="I135" s="22">
        <v>24.8</v>
      </c>
    </row>
  </sheetData>
  <sheetProtection password="B081" sheet="1" objects="1" scenarios="1" selectLockedCells="1" selectUnlockedCells="1"/>
  <mergeCells count="18">
    <mergeCell ref="L3:L4"/>
    <mergeCell ref="S3:S4"/>
    <mergeCell ref="V1:AC1"/>
    <mergeCell ref="W2:X2"/>
    <mergeCell ref="Y2:Z2"/>
    <mergeCell ref="AA2:AB2"/>
    <mergeCell ref="A1:A4"/>
    <mergeCell ref="B1:I1"/>
    <mergeCell ref="C2:D2"/>
    <mergeCell ref="E2:F2"/>
    <mergeCell ref="G2:H2"/>
    <mergeCell ref="B3:B4"/>
    <mergeCell ref="I3:I4"/>
    <mergeCell ref="K1:K4"/>
    <mergeCell ref="L1:S1"/>
    <mergeCell ref="M2:N2"/>
    <mergeCell ref="O2:P2"/>
    <mergeCell ref="Q2:R2"/>
  </mergeCells>
  <pageMargins left="0.7" right="0.7" top="0.75" bottom="0.75" header="0.3" footer="0.3"/>
  <pageSetup orientation="portrait" r:id="rId1"/>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AC135"/>
  <sheetViews>
    <sheetView workbookViewId="0">
      <selection activeCell="U1" sqref="U1:AC15"/>
    </sheetView>
  </sheetViews>
  <sheetFormatPr defaultColWidth="8.85546875" defaultRowHeight="15"/>
  <cols>
    <col min="1" max="1" width="8.85546875" style="23"/>
    <col min="10" max="10" width="2.140625" customWidth="1"/>
    <col min="11" max="19" width="8.85546875" style="27"/>
  </cols>
  <sheetData>
    <row r="1" spans="1:29" ht="20.25" customHeight="1">
      <c r="A1" s="780" t="s">
        <v>29</v>
      </c>
      <c r="B1" s="780" t="s">
        <v>70</v>
      </c>
      <c r="C1" s="780"/>
      <c r="D1" s="780"/>
      <c r="E1" s="780"/>
      <c r="F1" s="780"/>
      <c r="G1" s="780"/>
      <c r="H1" s="780"/>
      <c r="I1" s="780"/>
      <c r="K1" s="780" t="s">
        <v>69</v>
      </c>
      <c r="L1" s="780" t="s">
        <v>21</v>
      </c>
      <c r="M1" s="780"/>
      <c r="N1" s="780"/>
      <c r="O1" s="780"/>
      <c r="P1" s="780"/>
      <c r="Q1" s="780"/>
      <c r="R1" s="780"/>
      <c r="S1" s="780"/>
      <c r="U1" s="22"/>
      <c r="V1" s="784" t="s">
        <v>304</v>
      </c>
      <c r="W1" s="784"/>
      <c r="X1" s="784"/>
      <c r="Y1" s="784"/>
      <c r="Z1" s="784"/>
      <c r="AA1" s="784"/>
      <c r="AB1" s="784"/>
      <c r="AC1" s="784"/>
    </row>
    <row r="2" spans="1:29" ht="25.5">
      <c r="A2" s="780"/>
      <c r="B2" s="1" t="s">
        <v>26</v>
      </c>
      <c r="C2" s="780" t="s">
        <v>27</v>
      </c>
      <c r="D2" s="780"/>
      <c r="E2" s="780" t="s">
        <v>13</v>
      </c>
      <c r="F2" s="780"/>
      <c r="G2" s="780" t="s">
        <v>14</v>
      </c>
      <c r="H2" s="780"/>
      <c r="I2" s="1" t="s">
        <v>28</v>
      </c>
      <c r="K2" s="780"/>
      <c r="L2" s="1" t="s">
        <v>26</v>
      </c>
      <c r="M2" s="780" t="s">
        <v>27</v>
      </c>
      <c r="N2" s="780"/>
      <c r="O2" s="780" t="s">
        <v>13</v>
      </c>
      <c r="P2" s="780"/>
      <c r="Q2" s="780" t="s">
        <v>14</v>
      </c>
      <c r="R2" s="780"/>
      <c r="S2" s="1" t="s">
        <v>28</v>
      </c>
      <c r="U2" s="22"/>
      <c r="V2" s="299" t="s">
        <v>305</v>
      </c>
      <c r="W2" s="784" t="s">
        <v>306</v>
      </c>
      <c r="X2" s="784"/>
      <c r="Y2" s="784" t="s">
        <v>13</v>
      </c>
      <c r="Z2" s="784"/>
      <c r="AA2" s="784" t="s">
        <v>14</v>
      </c>
      <c r="AB2" s="784"/>
      <c r="AC2" s="299" t="s">
        <v>28</v>
      </c>
    </row>
    <row r="3" spans="1:29" ht="15" customHeight="1">
      <c r="A3" s="780"/>
      <c r="B3" s="782" t="s">
        <v>1</v>
      </c>
      <c r="C3" s="25" t="s">
        <v>66</v>
      </c>
      <c r="D3" s="25" t="s">
        <v>62</v>
      </c>
      <c r="E3" s="25" t="s">
        <v>63</v>
      </c>
      <c r="F3" s="25" t="s">
        <v>64</v>
      </c>
      <c r="G3" s="25" t="s">
        <v>65</v>
      </c>
      <c r="H3" s="25" t="s">
        <v>67</v>
      </c>
      <c r="I3" s="782" t="s">
        <v>68</v>
      </c>
      <c r="K3" s="780"/>
      <c r="L3" s="781" t="s">
        <v>1</v>
      </c>
      <c r="M3" s="25" t="s">
        <v>66</v>
      </c>
      <c r="N3" s="25" t="s">
        <v>62</v>
      </c>
      <c r="O3" s="25" t="s">
        <v>63</v>
      </c>
      <c r="P3" s="25" t="s">
        <v>64</v>
      </c>
      <c r="Q3" s="25" t="s">
        <v>65</v>
      </c>
      <c r="R3" s="25" t="s">
        <v>67</v>
      </c>
      <c r="S3" s="781" t="s">
        <v>68</v>
      </c>
      <c r="U3" s="785" t="s">
        <v>30</v>
      </c>
      <c r="V3" s="545" t="s">
        <v>1</v>
      </c>
      <c r="W3" s="181" t="s">
        <v>66</v>
      </c>
      <c r="X3" s="181" t="s">
        <v>62</v>
      </c>
      <c r="Y3" s="181" t="s">
        <v>63</v>
      </c>
      <c r="Z3" s="181" t="s">
        <v>64</v>
      </c>
      <c r="AA3" s="181" t="s">
        <v>65</v>
      </c>
      <c r="AB3" s="181" t="s">
        <v>67</v>
      </c>
      <c r="AC3" s="545" t="s">
        <v>68</v>
      </c>
    </row>
    <row r="4" spans="1:29">
      <c r="A4" s="780"/>
      <c r="B4" s="783"/>
      <c r="C4" s="1" t="s">
        <v>15</v>
      </c>
      <c r="D4" s="1" t="s">
        <v>16</v>
      </c>
      <c r="E4" s="1" t="s">
        <v>15</v>
      </c>
      <c r="F4" s="1" t="s">
        <v>16</v>
      </c>
      <c r="G4" s="1" t="s">
        <v>15</v>
      </c>
      <c r="H4" s="1" t="s">
        <v>16</v>
      </c>
      <c r="I4" s="783"/>
      <c r="K4" s="780"/>
      <c r="L4" s="781"/>
      <c r="M4" s="1" t="s">
        <v>15</v>
      </c>
      <c r="N4" s="1" t="s">
        <v>16</v>
      </c>
      <c r="O4" s="1" t="s">
        <v>15</v>
      </c>
      <c r="P4" s="1" t="s">
        <v>16</v>
      </c>
      <c r="Q4" s="1" t="s">
        <v>15</v>
      </c>
      <c r="R4" s="1" t="s">
        <v>16</v>
      </c>
      <c r="S4" s="781"/>
      <c r="U4" s="785"/>
      <c r="V4" s="545"/>
      <c r="W4" s="298" t="s">
        <v>15</v>
      </c>
      <c r="X4" s="298" t="s">
        <v>16</v>
      </c>
      <c r="Y4" s="298" t="s">
        <v>15</v>
      </c>
      <c r="Z4" s="298" t="s">
        <v>16</v>
      </c>
      <c r="AA4" s="298" t="s">
        <v>15</v>
      </c>
      <c r="AB4" s="298" t="s">
        <v>16</v>
      </c>
      <c r="AC4" s="545"/>
    </row>
    <row r="5" spans="1:29">
      <c r="A5" s="24">
        <v>45</v>
      </c>
      <c r="B5" s="22">
        <v>1.7999999999999998</v>
      </c>
      <c r="C5" s="22">
        <v>1.9</v>
      </c>
      <c r="D5" s="22">
        <v>1.9</v>
      </c>
      <c r="E5" s="22">
        <v>2</v>
      </c>
      <c r="F5" s="22">
        <v>3</v>
      </c>
      <c r="G5" s="22">
        <v>3.1</v>
      </c>
      <c r="H5" s="22">
        <v>3.3</v>
      </c>
      <c r="I5" s="22">
        <v>3.4</v>
      </c>
      <c r="K5" s="26">
        <v>65</v>
      </c>
      <c r="L5" s="26">
        <v>5.8000000000000007</v>
      </c>
      <c r="M5" s="26">
        <v>5.9</v>
      </c>
      <c r="N5" s="26">
        <v>6.2</v>
      </c>
      <c r="O5" s="26">
        <v>6.3</v>
      </c>
      <c r="P5" s="26">
        <v>8.8000000000000007</v>
      </c>
      <c r="Q5" s="26">
        <v>8.9</v>
      </c>
      <c r="R5" s="26">
        <v>9.6</v>
      </c>
      <c r="S5" s="26">
        <v>9.6999999999999993</v>
      </c>
      <c r="U5" s="22">
        <v>61</v>
      </c>
      <c r="V5" s="24">
        <v>12</v>
      </c>
      <c r="W5" s="24">
        <v>12.1</v>
      </c>
      <c r="X5" s="24">
        <v>12.9</v>
      </c>
      <c r="Y5" s="24">
        <v>13</v>
      </c>
      <c r="Z5" s="24">
        <v>18.3</v>
      </c>
      <c r="AA5" s="24">
        <v>18.399999999999999</v>
      </c>
      <c r="AB5" s="24">
        <v>20.2</v>
      </c>
      <c r="AC5" s="24">
        <v>20.3</v>
      </c>
    </row>
    <row r="6" spans="1:29">
      <c r="A6" s="24">
        <v>45.5</v>
      </c>
      <c r="B6" s="22">
        <v>1.7999999999999998</v>
      </c>
      <c r="C6" s="22">
        <v>1.9</v>
      </c>
      <c r="D6" s="22">
        <v>2</v>
      </c>
      <c r="E6" s="22">
        <v>2.1</v>
      </c>
      <c r="F6" s="22">
        <v>3.1</v>
      </c>
      <c r="G6" s="22">
        <v>3.2</v>
      </c>
      <c r="H6" s="22">
        <v>3.4</v>
      </c>
      <c r="I6" s="22">
        <v>3.5</v>
      </c>
      <c r="K6" s="26">
        <v>65.5</v>
      </c>
      <c r="L6" s="26">
        <v>5.9</v>
      </c>
      <c r="M6" s="26">
        <v>6</v>
      </c>
      <c r="N6" s="26">
        <v>6.3000000000000007</v>
      </c>
      <c r="O6" s="26">
        <v>6.4</v>
      </c>
      <c r="P6" s="26">
        <v>8.9</v>
      </c>
      <c r="Q6" s="26">
        <v>9</v>
      </c>
      <c r="R6" s="26">
        <v>9.8000000000000007</v>
      </c>
      <c r="S6" s="26">
        <v>9.9</v>
      </c>
      <c r="U6" s="22">
        <v>62</v>
      </c>
      <c r="V6" s="24">
        <v>12</v>
      </c>
      <c r="W6" s="24">
        <v>12.1</v>
      </c>
      <c r="X6" s="24">
        <v>12.9</v>
      </c>
      <c r="Y6" s="24">
        <v>13</v>
      </c>
      <c r="Z6" s="24">
        <v>18.3</v>
      </c>
      <c r="AA6" s="24">
        <v>18.399999999999999</v>
      </c>
      <c r="AB6" s="24">
        <v>20.2</v>
      </c>
      <c r="AC6" s="24">
        <v>20.3</v>
      </c>
    </row>
    <row r="7" spans="1:29">
      <c r="A7" s="24">
        <v>46</v>
      </c>
      <c r="B7" s="22">
        <v>1.9</v>
      </c>
      <c r="C7" s="22">
        <v>2</v>
      </c>
      <c r="D7" s="22">
        <v>2.1</v>
      </c>
      <c r="E7" s="22">
        <v>2.2000000000000002</v>
      </c>
      <c r="F7" s="22">
        <v>3.1</v>
      </c>
      <c r="G7" s="22">
        <v>3.2</v>
      </c>
      <c r="H7" s="22">
        <v>3.5</v>
      </c>
      <c r="I7" s="22">
        <v>3.6</v>
      </c>
      <c r="K7" s="26">
        <v>66</v>
      </c>
      <c r="L7" s="26">
        <v>6</v>
      </c>
      <c r="M7" s="26">
        <v>6.1</v>
      </c>
      <c r="N7" s="26">
        <v>6.4</v>
      </c>
      <c r="O7" s="26">
        <v>6.5</v>
      </c>
      <c r="P7" s="26">
        <v>9.1</v>
      </c>
      <c r="Q7" s="26">
        <v>9.1999999999999993</v>
      </c>
      <c r="R7" s="26">
        <v>9.9</v>
      </c>
      <c r="S7" s="26">
        <v>10</v>
      </c>
      <c r="U7" s="22">
        <v>63</v>
      </c>
      <c r="V7" s="24">
        <v>12</v>
      </c>
      <c r="W7" s="24">
        <v>12.1</v>
      </c>
      <c r="X7" s="24">
        <v>12.9</v>
      </c>
      <c r="Y7" s="24">
        <v>13</v>
      </c>
      <c r="Z7" s="24">
        <v>18.3</v>
      </c>
      <c r="AA7" s="24">
        <v>18.399999999999999</v>
      </c>
      <c r="AB7" s="24">
        <v>20.2</v>
      </c>
      <c r="AC7" s="24">
        <v>20.3</v>
      </c>
    </row>
    <row r="8" spans="1:29">
      <c r="A8" s="24">
        <v>46.5</v>
      </c>
      <c r="B8" s="22">
        <v>2</v>
      </c>
      <c r="C8" s="22">
        <v>2.1</v>
      </c>
      <c r="D8" s="22">
        <v>2.2000000000000002</v>
      </c>
      <c r="E8" s="22">
        <v>2.2999999999999998</v>
      </c>
      <c r="F8" s="22">
        <v>3.2</v>
      </c>
      <c r="G8" s="22">
        <v>3.3000000000000003</v>
      </c>
      <c r="H8" s="22">
        <v>3.6</v>
      </c>
      <c r="I8" s="22">
        <v>3.7</v>
      </c>
      <c r="K8" s="26">
        <v>66.5</v>
      </c>
      <c r="L8" s="26">
        <v>6</v>
      </c>
      <c r="M8" s="26">
        <v>6.1</v>
      </c>
      <c r="N8" s="26">
        <v>6.5</v>
      </c>
      <c r="O8" s="26">
        <v>6.6</v>
      </c>
      <c r="P8" s="26">
        <v>9.1999999999999993</v>
      </c>
      <c r="Q8" s="26">
        <v>9.2999999999999989</v>
      </c>
      <c r="R8" s="26">
        <v>10.1</v>
      </c>
      <c r="S8" s="26">
        <v>10.199999999999999</v>
      </c>
      <c r="U8" s="293">
        <v>64</v>
      </c>
      <c r="V8" s="24">
        <v>12</v>
      </c>
      <c r="W8" s="24">
        <v>12.1</v>
      </c>
      <c r="X8" s="24">
        <v>12.9</v>
      </c>
      <c r="Y8" s="24">
        <v>13</v>
      </c>
      <c r="Z8" s="24">
        <v>18.3</v>
      </c>
      <c r="AA8" s="24">
        <v>18.399999999999999</v>
      </c>
      <c r="AB8" s="24">
        <v>20.3</v>
      </c>
      <c r="AC8" s="24">
        <v>20.399999999999999</v>
      </c>
    </row>
    <row r="9" spans="1:29">
      <c r="A9" s="24">
        <v>47</v>
      </c>
      <c r="B9" s="22">
        <v>2</v>
      </c>
      <c r="C9" s="22">
        <v>2.1</v>
      </c>
      <c r="D9" s="22">
        <v>2.2000000000000002</v>
      </c>
      <c r="E9" s="22">
        <v>2.2999999999999998</v>
      </c>
      <c r="F9" s="22">
        <v>3.3</v>
      </c>
      <c r="G9" s="22">
        <v>3.4</v>
      </c>
      <c r="H9" s="22">
        <v>3.7</v>
      </c>
      <c r="I9" s="22">
        <v>3.8</v>
      </c>
      <c r="K9" s="26">
        <v>67</v>
      </c>
      <c r="L9" s="26">
        <v>6.1000000000000005</v>
      </c>
      <c r="M9" s="26">
        <v>6.2</v>
      </c>
      <c r="N9" s="26">
        <v>6.6000000000000005</v>
      </c>
      <c r="O9" s="26">
        <v>6.7</v>
      </c>
      <c r="P9" s="26">
        <v>9.4</v>
      </c>
      <c r="Q9" s="26">
        <v>9.5</v>
      </c>
      <c r="R9" s="26">
        <v>10.199999999999999</v>
      </c>
      <c r="S9" s="26">
        <v>10.299999999999999</v>
      </c>
      <c r="U9" s="293">
        <v>65</v>
      </c>
      <c r="V9" s="24">
        <v>12</v>
      </c>
      <c r="W9" s="24">
        <v>12.1</v>
      </c>
      <c r="X9" s="24">
        <v>12.9</v>
      </c>
      <c r="Y9" s="24">
        <v>13</v>
      </c>
      <c r="Z9" s="24">
        <v>18.3</v>
      </c>
      <c r="AA9" s="24">
        <v>18.399999999999999</v>
      </c>
      <c r="AB9" s="24">
        <v>20.3</v>
      </c>
      <c r="AC9" s="24">
        <v>20.399999999999999</v>
      </c>
    </row>
    <row r="10" spans="1:29">
      <c r="A10" s="24">
        <v>47.5</v>
      </c>
      <c r="B10" s="22">
        <v>2.1</v>
      </c>
      <c r="C10" s="22">
        <v>2.2000000000000002</v>
      </c>
      <c r="D10" s="22">
        <v>2.2999999999999998</v>
      </c>
      <c r="E10" s="22">
        <v>2.4</v>
      </c>
      <c r="F10" s="22">
        <v>3.4</v>
      </c>
      <c r="G10" s="22">
        <v>3.5</v>
      </c>
      <c r="H10" s="22">
        <v>3.8</v>
      </c>
      <c r="I10" s="22">
        <v>3.9</v>
      </c>
      <c r="K10" s="26">
        <v>67.5</v>
      </c>
      <c r="L10" s="26">
        <v>6.2</v>
      </c>
      <c r="M10" s="26">
        <v>6.3</v>
      </c>
      <c r="N10" s="26">
        <v>6.7</v>
      </c>
      <c r="O10" s="26">
        <v>6.8</v>
      </c>
      <c r="P10" s="26">
        <v>9.5</v>
      </c>
      <c r="Q10" s="26">
        <v>9.6</v>
      </c>
      <c r="R10" s="26">
        <v>10.4</v>
      </c>
      <c r="S10" s="26">
        <v>10.5</v>
      </c>
      <c r="U10" s="293">
        <v>66</v>
      </c>
      <c r="V10" s="24">
        <v>12</v>
      </c>
      <c r="W10" s="24">
        <v>12.1</v>
      </c>
      <c r="X10" s="24">
        <v>12.9</v>
      </c>
      <c r="Y10" s="24">
        <v>13</v>
      </c>
      <c r="Z10" s="24">
        <v>18.399999999999999</v>
      </c>
      <c r="AA10" s="24">
        <v>18.5</v>
      </c>
      <c r="AB10" s="24">
        <v>20.399999999999999</v>
      </c>
      <c r="AC10" s="24">
        <v>20.5</v>
      </c>
    </row>
    <row r="11" spans="1:29">
      <c r="A11" s="24">
        <v>48</v>
      </c>
      <c r="B11" s="22">
        <v>2.1999999999999997</v>
      </c>
      <c r="C11" s="22">
        <v>2.2999999999999998</v>
      </c>
      <c r="D11" s="22">
        <v>2.4</v>
      </c>
      <c r="E11" s="22">
        <v>2.5</v>
      </c>
      <c r="F11" s="22">
        <v>3.6</v>
      </c>
      <c r="G11" s="22">
        <v>3.7</v>
      </c>
      <c r="H11" s="22">
        <v>3.9</v>
      </c>
      <c r="I11" s="22">
        <v>4</v>
      </c>
      <c r="K11" s="26">
        <v>68</v>
      </c>
      <c r="L11" s="26">
        <v>6.3000000000000007</v>
      </c>
      <c r="M11" s="26">
        <v>6.4</v>
      </c>
      <c r="N11" s="26">
        <v>6.8000000000000007</v>
      </c>
      <c r="O11" s="26">
        <v>6.9</v>
      </c>
      <c r="P11" s="26">
        <v>9.6</v>
      </c>
      <c r="Q11" s="26">
        <v>9.6999999999999993</v>
      </c>
      <c r="R11" s="26">
        <v>10.5</v>
      </c>
      <c r="S11" s="26">
        <v>10.6</v>
      </c>
      <c r="U11" s="293">
        <v>67</v>
      </c>
      <c r="V11" s="24">
        <v>12</v>
      </c>
      <c r="W11" s="24">
        <v>12.1</v>
      </c>
      <c r="X11" s="24">
        <v>12.9</v>
      </c>
      <c r="Y11" s="24">
        <v>13</v>
      </c>
      <c r="Z11" s="24">
        <v>18.399999999999999</v>
      </c>
      <c r="AA11" s="24">
        <v>18.5</v>
      </c>
      <c r="AB11" s="24">
        <v>20.399999999999999</v>
      </c>
      <c r="AC11" s="24">
        <v>20.5</v>
      </c>
    </row>
    <row r="12" spans="1:29">
      <c r="A12" s="24">
        <v>48.5</v>
      </c>
      <c r="B12" s="22">
        <v>2.1999999999999997</v>
      </c>
      <c r="C12" s="22">
        <v>2.2999999999999998</v>
      </c>
      <c r="D12" s="22">
        <v>2.5</v>
      </c>
      <c r="E12" s="22">
        <v>2.6</v>
      </c>
      <c r="F12" s="22">
        <v>3.7</v>
      </c>
      <c r="G12" s="22">
        <v>3.8000000000000003</v>
      </c>
      <c r="H12" s="22">
        <v>4</v>
      </c>
      <c r="I12" s="22">
        <v>4.0999999999999996</v>
      </c>
      <c r="K12" s="26">
        <v>68.5</v>
      </c>
      <c r="L12" s="26">
        <v>6.4</v>
      </c>
      <c r="M12" s="26">
        <v>6.5</v>
      </c>
      <c r="N12" s="26">
        <v>6.9</v>
      </c>
      <c r="O12" s="26">
        <v>7</v>
      </c>
      <c r="P12" s="26">
        <v>9.8000000000000007</v>
      </c>
      <c r="Q12" s="26">
        <v>9.9</v>
      </c>
      <c r="R12" s="26">
        <v>10.7</v>
      </c>
      <c r="S12" s="26">
        <v>10.799999999999999</v>
      </c>
      <c r="U12" s="293">
        <v>68</v>
      </c>
      <c r="V12" s="24">
        <v>12</v>
      </c>
      <c r="W12" s="24">
        <v>12.1</v>
      </c>
      <c r="X12" s="24">
        <v>12.9</v>
      </c>
      <c r="Y12" s="24">
        <v>13</v>
      </c>
      <c r="Z12" s="24">
        <v>18.399999999999999</v>
      </c>
      <c r="AA12" s="24">
        <v>18.5</v>
      </c>
      <c r="AB12" s="24">
        <v>20.5</v>
      </c>
      <c r="AC12" s="24">
        <v>20.6</v>
      </c>
    </row>
    <row r="13" spans="1:29">
      <c r="A13" s="24">
        <v>49</v>
      </c>
      <c r="B13" s="22">
        <v>2.2999999999999998</v>
      </c>
      <c r="C13" s="22">
        <v>2.4</v>
      </c>
      <c r="D13" s="22">
        <v>2.5</v>
      </c>
      <c r="E13" s="22">
        <v>2.6</v>
      </c>
      <c r="F13" s="22">
        <v>3.8</v>
      </c>
      <c r="G13" s="22">
        <v>3.9</v>
      </c>
      <c r="H13" s="22">
        <v>4.2</v>
      </c>
      <c r="I13" s="22">
        <v>4.3</v>
      </c>
      <c r="K13" s="26">
        <v>69</v>
      </c>
      <c r="L13" s="26">
        <v>6.5</v>
      </c>
      <c r="M13" s="26">
        <v>6.6</v>
      </c>
      <c r="N13" s="26">
        <v>7</v>
      </c>
      <c r="O13" s="26">
        <v>7.1</v>
      </c>
      <c r="P13" s="26">
        <v>9.9</v>
      </c>
      <c r="Q13" s="26">
        <v>10</v>
      </c>
      <c r="R13" s="26">
        <v>10.8</v>
      </c>
      <c r="S13" s="26">
        <v>10.9</v>
      </c>
      <c r="U13" s="293">
        <v>69</v>
      </c>
      <c r="V13" s="24">
        <v>12</v>
      </c>
      <c r="W13" s="24">
        <v>12.1</v>
      </c>
      <c r="X13" s="24">
        <v>12.9</v>
      </c>
      <c r="Y13" s="24">
        <v>13</v>
      </c>
      <c r="Z13" s="24">
        <v>18.399999999999999</v>
      </c>
      <c r="AA13" s="24">
        <v>18.5</v>
      </c>
      <c r="AB13" s="24">
        <v>20.5</v>
      </c>
      <c r="AC13" s="24">
        <v>20.6</v>
      </c>
    </row>
    <row r="14" spans="1:29">
      <c r="A14" s="24">
        <v>49.5</v>
      </c>
      <c r="B14" s="22">
        <v>2.4</v>
      </c>
      <c r="C14" s="22">
        <v>2.5</v>
      </c>
      <c r="D14" s="22">
        <v>2.6</v>
      </c>
      <c r="E14" s="22">
        <v>2.7</v>
      </c>
      <c r="F14" s="22">
        <v>3.9</v>
      </c>
      <c r="G14" s="22">
        <v>4</v>
      </c>
      <c r="H14" s="22">
        <v>4.3</v>
      </c>
      <c r="I14" s="22">
        <v>4.4000000000000004</v>
      </c>
      <c r="K14" s="26">
        <v>69.5</v>
      </c>
      <c r="L14" s="26">
        <v>6.6000000000000005</v>
      </c>
      <c r="M14" s="26">
        <v>6.7</v>
      </c>
      <c r="N14" s="26">
        <v>7.1000000000000005</v>
      </c>
      <c r="O14" s="26">
        <v>7.2</v>
      </c>
      <c r="P14" s="26">
        <v>10</v>
      </c>
      <c r="Q14" s="26">
        <v>10.1</v>
      </c>
      <c r="R14" s="26">
        <v>11</v>
      </c>
      <c r="S14" s="26">
        <v>11.1</v>
      </c>
      <c r="U14" s="293">
        <v>70</v>
      </c>
      <c r="V14" s="24">
        <v>12</v>
      </c>
      <c r="W14" s="24">
        <v>12.1</v>
      </c>
      <c r="X14" s="24">
        <v>12.9</v>
      </c>
      <c r="Y14" s="24">
        <v>13</v>
      </c>
      <c r="Z14" s="24">
        <v>18.5</v>
      </c>
      <c r="AA14" s="24">
        <v>18.600000000000001</v>
      </c>
      <c r="AB14" s="24">
        <v>20.6</v>
      </c>
      <c r="AC14" s="24">
        <v>20.7</v>
      </c>
    </row>
    <row r="15" spans="1:29">
      <c r="A15" s="24">
        <v>50</v>
      </c>
      <c r="B15" s="22">
        <v>2.5</v>
      </c>
      <c r="C15" s="22">
        <v>2.6</v>
      </c>
      <c r="D15" s="22">
        <v>2.7</v>
      </c>
      <c r="E15" s="22">
        <v>2.8</v>
      </c>
      <c r="F15" s="22">
        <v>4</v>
      </c>
      <c r="G15" s="22">
        <v>4.0999999999999996</v>
      </c>
      <c r="H15" s="22">
        <v>4.4000000000000004</v>
      </c>
      <c r="I15" s="22">
        <v>4.5</v>
      </c>
      <c r="K15" s="26">
        <v>70</v>
      </c>
      <c r="L15" s="26">
        <v>6.7</v>
      </c>
      <c r="M15" s="26">
        <v>6.8</v>
      </c>
      <c r="N15" s="26">
        <v>7.2</v>
      </c>
      <c r="O15" s="26">
        <v>7.3</v>
      </c>
      <c r="P15" s="26">
        <v>10.199999999999999</v>
      </c>
      <c r="Q15" s="26">
        <v>10.299999999999999</v>
      </c>
      <c r="R15" s="26">
        <v>11.1</v>
      </c>
      <c r="S15" s="26">
        <v>11.2</v>
      </c>
      <c r="U15" s="293">
        <v>71</v>
      </c>
      <c r="V15" s="24">
        <v>12</v>
      </c>
      <c r="W15" s="24">
        <v>12.1</v>
      </c>
      <c r="X15" s="24">
        <v>12.9</v>
      </c>
      <c r="Y15" s="24">
        <v>13</v>
      </c>
      <c r="Z15" s="24">
        <v>18.5</v>
      </c>
      <c r="AA15" s="24">
        <v>18.600000000000001</v>
      </c>
      <c r="AB15" s="24">
        <v>20.6</v>
      </c>
      <c r="AC15" s="24">
        <v>20.7</v>
      </c>
    </row>
    <row r="16" spans="1:29">
      <c r="A16" s="24">
        <v>50.5</v>
      </c>
      <c r="B16" s="22">
        <v>2.6</v>
      </c>
      <c r="C16" s="22">
        <v>2.7</v>
      </c>
      <c r="D16" s="22">
        <v>2.8</v>
      </c>
      <c r="E16" s="22">
        <v>2.9</v>
      </c>
      <c r="F16" s="22">
        <v>4.0999999999999996</v>
      </c>
      <c r="G16" s="22">
        <v>4.1999999999999993</v>
      </c>
      <c r="H16" s="22">
        <v>4.5</v>
      </c>
      <c r="I16" s="22">
        <v>4.5999999999999996</v>
      </c>
      <c r="K16" s="26">
        <v>70.5</v>
      </c>
      <c r="L16" s="26">
        <v>6.8000000000000007</v>
      </c>
      <c r="M16" s="26">
        <v>6.9</v>
      </c>
      <c r="N16" s="26">
        <v>7.3000000000000007</v>
      </c>
      <c r="O16" s="26">
        <v>7.4</v>
      </c>
      <c r="P16" s="26">
        <v>10.3</v>
      </c>
      <c r="Q16" s="26">
        <v>10.4</v>
      </c>
      <c r="R16" s="26">
        <v>11.3</v>
      </c>
      <c r="S16" s="26">
        <v>11.4</v>
      </c>
    </row>
    <row r="17" spans="1:19">
      <c r="A17" s="24">
        <v>51</v>
      </c>
      <c r="B17" s="22">
        <v>2.6</v>
      </c>
      <c r="C17" s="22">
        <v>2.7</v>
      </c>
      <c r="D17" s="22">
        <v>2.9</v>
      </c>
      <c r="E17" s="22">
        <v>3</v>
      </c>
      <c r="F17" s="22">
        <v>4.2</v>
      </c>
      <c r="G17" s="22">
        <v>4.3</v>
      </c>
      <c r="H17" s="22">
        <v>4.7</v>
      </c>
      <c r="I17" s="22">
        <v>4.8</v>
      </c>
      <c r="K17" s="26">
        <v>71</v>
      </c>
      <c r="L17" s="26">
        <v>6.8000000000000007</v>
      </c>
      <c r="M17" s="26">
        <v>6.9</v>
      </c>
      <c r="N17" s="26">
        <v>7.4</v>
      </c>
      <c r="O17" s="26">
        <v>7.5</v>
      </c>
      <c r="P17" s="26">
        <v>10.4</v>
      </c>
      <c r="Q17" s="26">
        <v>10.5</v>
      </c>
      <c r="R17" s="26">
        <v>11.4</v>
      </c>
      <c r="S17" s="26">
        <v>11.5</v>
      </c>
    </row>
    <row r="18" spans="1:19">
      <c r="A18" s="24">
        <v>51.5</v>
      </c>
      <c r="B18" s="22">
        <v>2.6999999999999997</v>
      </c>
      <c r="C18" s="22">
        <v>2.8</v>
      </c>
      <c r="D18" s="22">
        <v>3</v>
      </c>
      <c r="E18" s="22">
        <v>3.1</v>
      </c>
      <c r="F18" s="22">
        <v>4.4000000000000004</v>
      </c>
      <c r="G18" s="22">
        <v>4.5</v>
      </c>
      <c r="H18" s="22">
        <v>4.8</v>
      </c>
      <c r="I18" s="22">
        <v>4.9000000000000004</v>
      </c>
      <c r="K18" s="26">
        <v>71.5</v>
      </c>
      <c r="L18" s="26">
        <v>6.9</v>
      </c>
      <c r="M18" s="26">
        <v>7</v>
      </c>
      <c r="N18" s="26">
        <v>7.5</v>
      </c>
      <c r="O18" s="26">
        <v>7.6</v>
      </c>
      <c r="P18" s="26">
        <v>10.6</v>
      </c>
      <c r="Q18" s="26">
        <v>10.7</v>
      </c>
      <c r="R18" s="26">
        <v>11.6</v>
      </c>
      <c r="S18" s="26">
        <v>11.7</v>
      </c>
    </row>
    <row r="19" spans="1:19">
      <c r="A19" s="24">
        <v>52</v>
      </c>
      <c r="B19" s="22">
        <v>2.8</v>
      </c>
      <c r="C19" s="22">
        <v>2.9</v>
      </c>
      <c r="D19" s="22">
        <v>3.1</v>
      </c>
      <c r="E19" s="22">
        <v>3.2</v>
      </c>
      <c r="F19" s="22">
        <v>4.5</v>
      </c>
      <c r="G19" s="22">
        <v>4.5999999999999996</v>
      </c>
      <c r="H19" s="22">
        <v>5</v>
      </c>
      <c r="I19" s="22">
        <v>5.0999999999999996</v>
      </c>
      <c r="K19" s="26">
        <v>72</v>
      </c>
      <c r="L19" s="26">
        <v>7</v>
      </c>
      <c r="M19" s="26">
        <v>7.1</v>
      </c>
      <c r="N19" s="26">
        <v>7.6000000000000005</v>
      </c>
      <c r="O19" s="26">
        <v>7.7</v>
      </c>
      <c r="P19" s="26">
        <v>10.7</v>
      </c>
      <c r="Q19" s="26">
        <v>10.799999999999999</v>
      </c>
      <c r="R19" s="26">
        <v>11.7</v>
      </c>
      <c r="S19" s="26">
        <v>11.799999999999999</v>
      </c>
    </row>
    <row r="20" spans="1:19">
      <c r="A20" s="24">
        <v>52.5</v>
      </c>
      <c r="B20" s="22">
        <v>2.9</v>
      </c>
      <c r="C20" s="22">
        <v>3</v>
      </c>
      <c r="D20" s="22">
        <v>3.2</v>
      </c>
      <c r="E20" s="22">
        <v>3.3</v>
      </c>
      <c r="F20" s="22">
        <v>4.5999999999999996</v>
      </c>
      <c r="G20" s="22">
        <v>4.6999999999999993</v>
      </c>
      <c r="H20" s="22">
        <v>5.0999999999999996</v>
      </c>
      <c r="I20" s="22">
        <v>5.2</v>
      </c>
      <c r="K20" s="26">
        <v>72.5</v>
      </c>
      <c r="L20" s="26">
        <v>7.1000000000000005</v>
      </c>
      <c r="M20" s="26">
        <v>7.2</v>
      </c>
      <c r="N20" s="26">
        <v>7.7</v>
      </c>
      <c r="O20" s="26">
        <v>7.8</v>
      </c>
      <c r="P20" s="26">
        <v>10.8</v>
      </c>
      <c r="Q20" s="26">
        <v>10.9</v>
      </c>
      <c r="R20" s="26">
        <v>11.8</v>
      </c>
      <c r="S20" s="26">
        <v>11.9</v>
      </c>
    </row>
    <row r="21" spans="1:19">
      <c r="A21" s="24">
        <v>53</v>
      </c>
      <c r="B21" s="22">
        <v>3</v>
      </c>
      <c r="C21" s="22">
        <v>3.1</v>
      </c>
      <c r="D21" s="22">
        <v>3.3</v>
      </c>
      <c r="E21" s="22">
        <v>3.4</v>
      </c>
      <c r="F21" s="22">
        <v>4.8</v>
      </c>
      <c r="G21" s="22">
        <v>4.8999999999999995</v>
      </c>
      <c r="H21" s="22">
        <v>5.3</v>
      </c>
      <c r="I21" s="22">
        <v>5.4</v>
      </c>
      <c r="K21" s="26">
        <v>73</v>
      </c>
      <c r="L21" s="26">
        <v>7.2</v>
      </c>
      <c r="M21" s="26">
        <v>7.3</v>
      </c>
      <c r="N21" s="26">
        <v>7.8000000000000007</v>
      </c>
      <c r="O21" s="26">
        <v>7.9</v>
      </c>
      <c r="P21" s="26">
        <v>11</v>
      </c>
      <c r="Q21" s="26">
        <v>11.1</v>
      </c>
      <c r="R21" s="26">
        <v>12</v>
      </c>
      <c r="S21" s="26">
        <v>12.1</v>
      </c>
    </row>
    <row r="22" spans="1:19">
      <c r="A22" s="24">
        <v>53.5</v>
      </c>
      <c r="B22" s="22">
        <v>3.1</v>
      </c>
      <c r="C22" s="22">
        <v>3.2</v>
      </c>
      <c r="D22" s="22">
        <v>3.4</v>
      </c>
      <c r="E22" s="22">
        <v>3.5</v>
      </c>
      <c r="F22" s="22">
        <v>4.9000000000000004</v>
      </c>
      <c r="G22" s="22">
        <v>5</v>
      </c>
      <c r="H22" s="22">
        <v>5.4</v>
      </c>
      <c r="I22" s="22">
        <v>5.5</v>
      </c>
      <c r="K22" s="26">
        <v>73.5</v>
      </c>
      <c r="L22" s="26">
        <v>7.3000000000000007</v>
      </c>
      <c r="M22" s="26">
        <v>7.4</v>
      </c>
      <c r="N22" s="26">
        <v>7.8000000000000007</v>
      </c>
      <c r="O22" s="26">
        <v>7.9</v>
      </c>
      <c r="P22" s="26">
        <v>11.1</v>
      </c>
      <c r="Q22" s="26">
        <v>11.2</v>
      </c>
      <c r="R22" s="26">
        <v>12.1</v>
      </c>
      <c r="S22" s="26">
        <v>12.2</v>
      </c>
    </row>
    <row r="23" spans="1:19">
      <c r="A23" s="24">
        <v>54</v>
      </c>
      <c r="B23" s="22">
        <v>3.1999999999999997</v>
      </c>
      <c r="C23" s="22">
        <v>3.3</v>
      </c>
      <c r="D23" s="22">
        <v>3.5</v>
      </c>
      <c r="E23" s="22">
        <v>3.6</v>
      </c>
      <c r="F23" s="22">
        <v>5.0999999999999996</v>
      </c>
      <c r="G23" s="22">
        <v>5.1999999999999993</v>
      </c>
      <c r="H23" s="22">
        <v>5.6</v>
      </c>
      <c r="I23" s="22">
        <v>5.7</v>
      </c>
      <c r="K23" s="26">
        <v>74</v>
      </c>
      <c r="L23" s="26">
        <v>7.3000000000000007</v>
      </c>
      <c r="M23" s="26">
        <v>7.4</v>
      </c>
      <c r="N23" s="26">
        <v>7.9</v>
      </c>
      <c r="O23" s="26">
        <v>8</v>
      </c>
      <c r="P23" s="26">
        <v>11.2</v>
      </c>
      <c r="Q23" s="26">
        <v>11.299999999999999</v>
      </c>
      <c r="R23" s="26">
        <v>12.2</v>
      </c>
      <c r="S23" s="26">
        <v>12.299999999999999</v>
      </c>
    </row>
    <row r="24" spans="1:19">
      <c r="A24" s="24">
        <v>54.5</v>
      </c>
      <c r="B24" s="22">
        <v>3.3</v>
      </c>
      <c r="C24" s="22">
        <v>3.4</v>
      </c>
      <c r="D24" s="22">
        <v>3.6</v>
      </c>
      <c r="E24" s="22">
        <v>3.7</v>
      </c>
      <c r="F24" s="22">
        <v>5.3</v>
      </c>
      <c r="G24" s="22">
        <v>5.3999999999999995</v>
      </c>
      <c r="H24" s="22">
        <v>5.8</v>
      </c>
      <c r="I24" s="22">
        <v>5.9</v>
      </c>
      <c r="K24" s="26">
        <v>74.5</v>
      </c>
      <c r="L24" s="26">
        <v>7.4</v>
      </c>
      <c r="M24" s="26">
        <v>7.5</v>
      </c>
      <c r="N24" s="26">
        <v>8</v>
      </c>
      <c r="O24" s="26">
        <v>8.1</v>
      </c>
      <c r="P24" s="26">
        <v>11.3</v>
      </c>
      <c r="Q24" s="26">
        <v>11.4</v>
      </c>
      <c r="R24" s="26">
        <v>12.4</v>
      </c>
      <c r="S24" s="26">
        <v>12.5</v>
      </c>
    </row>
    <row r="25" spans="1:19">
      <c r="A25" s="24">
        <v>55</v>
      </c>
      <c r="B25" s="22">
        <v>3.5</v>
      </c>
      <c r="C25" s="22">
        <v>3.6</v>
      </c>
      <c r="D25" s="22">
        <v>3.7</v>
      </c>
      <c r="E25" s="22">
        <v>3.8</v>
      </c>
      <c r="F25" s="22">
        <v>5.4</v>
      </c>
      <c r="G25" s="22">
        <v>5.5</v>
      </c>
      <c r="H25" s="22">
        <v>6</v>
      </c>
      <c r="I25" s="22">
        <v>6.1</v>
      </c>
      <c r="K25" s="26">
        <v>75</v>
      </c>
      <c r="L25" s="26">
        <v>7.5</v>
      </c>
      <c r="M25" s="26">
        <v>7.6</v>
      </c>
      <c r="N25" s="26">
        <v>8.1</v>
      </c>
      <c r="O25" s="26">
        <v>8.1999999999999993</v>
      </c>
      <c r="P25" s="26">
        <v>11.4</v>
      </c>
      <c r="Q25" s="26">
        <v>11.5</v>
      </c>
      <c r="R25" s="26">
        <v>12.5</v>
      </c>
      <c r="S25" s="26">
        <v>12.6</v>
      </c>
    </row>
    <row r="26" spans="1:19">
      <c r="A26" s="24">
        <v>55.5</v>
      </c>
      <c r="B26" s="22">
        <v>3.6</v>
      </c>
      <c r="C26" s="22">
        <v>3.7</v>
      </c>
      <c r="D26" s="22">
        <v>3.9</v>
      </c>
      <c r="E26" s="22">
        <v>4</v>
      </c>
      <c r="F26" s="22">
        <v>5.6</v>
      </c>
      <c r="G26" s="22">
        <v>5.6999999999999993</v>
      </c>
      <c r="H26" s="22">
        <v>6.1</v>
      </c>
      <c r="I26" s="22">
        <v>6.2</v>
      </c>
      <c r="K26" s="26">
        <v>75.5</v>
      </c>
      <c r="L26" s="26">
        <v>7.6000000000000005</v>
      </c>
      <c r="M26" s="26">
        <v>7.7</v>
      </c>
      <c r="N26" s="26">
        <v>8.2000000000000011</v>
      </c>
      <c r="O26" s="26">
        <v>8.3000000000000007</v>
      </c>
      <c r="P26" s="26">
        <v>11.6</v>
      </c>
      <c r="Q26" s="26">
        <v>11.7</v>
      </c>
      <c r="R26" s="26">
        <v>12.6</v>
      </c>
      <c r="S26" s="26">
        <v>12.7</v>
      </c>
    </row>
    <row r="27" spans="1:19">
      <c r="A27" s="24">
        <v>56</v>
      </c>
      <c r="B27" s="22">
        <v>3.6999999999999997</v>
      </c>
      <c r="C27" s="22">
        <v>3.8</v>
      </c>
      <c r="D27" s="22">
        <v>4</v>
      </c>
      <c r="E27" s="22">
        <v>4.0999999999999996</v>
      </c>
      <c r="F27" s="22">
        <v>5.8</v>
      </c>
      <c r="G27" s="22">
        <v>5.8999999999999995</v>
      </c>
      <c r="H27" s="22">
        <v>6.3</v>
      </c>
      <c r="I27" s="22">
        <v>6.4</v>
      </c>
      <c r="K27" s="26">
        <v>76</v>
      </c>
      <c r="L27" s="26">
        <v>7.6000000000000005</v>
      </c>
      <c r="M27" s="26">
        <v>7.7</v>
      </c>
      <c r="N27" s="26">
        <v>8.3000000000000007</v>
      </c>
      <c r="O27" s="26">
        <v>8.4</v>
      </c>
      <c r="P27" s="26">
        <v>11.7</v>
      </c>
      <c r="Q27" s="26">
        <v>11.799999999999999</v>
      </c>
      <c r="R27" s="26">
        <v>12.8</v>
      </c>
      <c r="S27" s="26">
        <v>12.9</v>
      </c>
    </row>
    <row r="28" spans="1:19">
      <c r="A28" s="24">
        <v>56.5</v>
      </c>
      <c r="B28" s="22">
        <v>3.8</v>
      </c>
      <c r="C28" s="22">
        <v>3.9</v>
      </c>
      <c r="D28" s="22">
        <v>4.0999999999999996</v>
      </c>
      <c r="E28" s="22">
        <v>4.2</v>
      </c>
      <c r="F28" s="22">
        <v>5.9</v>
      </c>
      <c r="G28" s="22">
        <v>6</v>
      </c>
      <c r="H28" s="22">
        <v>6.5</v>
      </c>
      <c r="I28" s="22">
        <v>6.6</v>
      </c>
      <c r="K28" s="26">
        <v>76.5</v>
      </c>
      <c r="L28" s="26">
        <v>7.7</v>
      </c>
      <c r="M28" s="26">
        <v>7.8</v>
      </c>
      <c r="N28" s="26">
        <v>8.4</v>
      </c>
      <c r="O28" s="26">
        <v>8.5</v>
      </c>
      <c r="P28" s="26">
        <v>11.8</v>
      </c>
      <c r="Q28" s="26">
        <v>11.9</v>
      </c>
      <c r="R28" s="26">
        <v>12.9</v>
      </c>
      <c r="S28" s="26">
        <v>13</v>
      </c>
    </row>
    <row r="29" spans="1:19">
      <c r="A29" s="24">
        <v>57</v>
      </c>
      <c r="B29" s="22">
        <v>3.9</v>
      </c>
      <c r="C29" s="22">
        <v>4</v>
      </c>
      <c r="D29" s="22">
        <v>4.2</v>
      </c>
      <c r="E29" s="22">
        <v>4.3</v>
      </c>
      <c r="F29" s="22">
        <v>6.1</v>
      </c>
      <c r="G29" s="22">
        <v>6.1999999999999993</v>
      </c>
      <c r="H29" s="22">
        <v>6.7</v>
      </c>
      <c r="I29" s="22">
        <v>6.8</v>
      </c>
      <c r="K29" s="26">
        <v>77</v>
      </c>
      <c r="L29" s="26">
        <v>7.8000000000000007</v>
      </c>
      <c r="M29" s="26">
        <v>7.9</v>
      </c>
      <c r="N29" s="26">
        <v>8.4</v>
      </c>
      <c r="O29" s="26">
        <v>8.5</v>
      </c>
      <c r="P29" s="26">
        <v>11.9</v>
      </c>
      <c r="Q29" s="26">
        <v>12</v>
      </c>
      <c r="R29" s="26">
        <v>13</v>
      </c>
      <c r="S29" s="26">
        <v>13.1</v>
      </c>
    </row>
    <row r="30" spans="1:19">
      <c r="A30" s="24">
        <v>57.5</v>
      </c>
      <c r="B30" s="22">
        <v>3.9999999999999996</v>
      </c>
      <c r="C30" s="22">
        <v>4.0999999999999996</v>
      </c>
      <c r="D30" s="22">
        <v>4.4000000000000004</v>
      </c>
      <c r="E30" s="22">
        <v>4.5</v>
      </c>
      <c r="F30" s="22">
        <v>6.3</v>
      </c>
      <c r="G30" s="22">
        <v>6.3999999999999995</v>
      </c>
      <c r="H30" s="22">
        <v>6.9</v>
      </c>
      <c r="I30" s="22">
        <v>7</v>
      </c>
      <c r="K30" s="26">
        <v>77.5</v>
      </c>
      <c r="L30" s="26">
        <v>7.9</v>
      </c>
      <c r="M30" s="26">
        <v>8</v>
      </c>
      <c r="N30" s="26">
        <v>8.5</v>
      </c>
      <c r="O30" s="26">
        <v>8.6</v>
      </c>
      <c r="P30" s="26">
        <v>12</v>
      </c>
      <c r="Q30" s="26">
        <v>12.1</v>
      </c>
      <c r="R30" s="26">
        <v>13.1</v>
      </c>
      <c r="S30" s="26">
        <v>13.2</v>
      </c>
    </row>
    <row r="31" spans="1:19">
      <c r="A31" s="24">
        <v>58</v>
      </c>
      <c r="B31" s="22">
        <v>4.2</v>
      </c>
      <c r="C31" s="22">
        <v>4.3</v>
      </c>
      <c r="D31" s="22">
        <v>4.5</v>
      </c>
      <c r="E31" s="22">
        <v>4.5999999999999996</v>
      </c>
      <c r="F31" s="22">
        <v>6.4</v>
      </c>
      <c r="G31" s="22">
        <v>6.5</v>
      </c>
      <c r="H31" s="22">
        <v>7.1</v>
      </c>
      <c r="I31" s="22">
        <v>7.2</v>
      </c>
      <c r="K31" s="26">
        <v>78</v>
      </c>
      <c r="L31" s="26">
        <v>7.9</v>
      </c>
      <c r="M31" s="26">
        <v>8</v>
      </c>
      <c r="N31" s="26">
        <v>8.6</v>
      </c>
      <c r="O31" s="26">
        <v>8.6999999999999993</v>
      </c>
      <c r="P31" s="26">
        <v>12.1</v>
      </c>
      <c r="Q31" s="26">
        <v>12.2</v>
      </c>
      <c r="R31" s="26">
        <v>13.3</v>
      </c>
      <c r="S31" s="26">
        <v>13.4</v>
      </c>
    </row>
    <row r="32" spans="1:19">
      <c r="A32" s="24">
        <v>58.5</v>
      </c>
      <c r="B32" s="22">
        <v>4.3000000000000007</v>
      </c>
      <c r="C32" s="22">
        <v>4.4000000000000004</v>
      </c>
      <c r="D32" s="22">
        <v>4.5999999999999996</v>
      </c>
      <c r="E32" s="22">
        <v>4.7</v>
      </c>
      <c r="F32" s="22">
        <v>6.6</v>
      </c>
      <c r="G32" s="22">
        <v>6.6999999999999993</v>
      </c>
      <c r="H32" s="22">
        <v>7.2</v>
      </c>
      <c r="I32" s="22">
        <v>7.3</v>
      </c>
      <c r="K32" s="26">
        <v>78.5</v>
      </c>
      <c r="L32" s="26">
        <v>8</v>
      </c>
      <c r="M32" s="26">
        <v>8.1</v>
      </c>
      <c r="N32" s="26">
        <v>8.7000000000000011</v>
      </c>
      <c r="O32" s="26">
        <v>8.8000000000000007</v>
      </c>
      <c r="P32" s="26">
        <v>12.2</v>
      </c>
      <c r="Q32" s="26">
        <v>12.299999999999999</v>
      </c>
      <c r="R32" s="26">
        <v>13.4</v>
      </c>
      <c r="S32" s="26">
        <v>13.5</v>
      </c>
    </row>
    <row r="33" spans="1:19">
      <c r="A33" s="24">
        <v>59</v>
      </c>
      <c r="B33" s="22">
        <v>4.4000000000000004</v>
      </c>
      <c r="C33" s="22">
        <v>4.5</v>
      </c>
      <c r="D33" s="22">
        <v>4.7</v>
      </c>
      <c r="E33" s="22">
        <v>4.8</v>
      </c>
      <c r="F33" s="22">
        <v>6.8</v>
      </c>
      <c r="G33" s="22">
        <v>6.8999999999999995</v>
      </c>
      <c r="H33" s="22">
        <v>7.4</v>
      </c>
      <c r="I33" s="22">
        <v>7.5</v>
      </c>
      <c r="K33" s="26">
        <v>79</v>
      </c>
      <c r="L33" s="26">
        <v>8.1</v>
      </c>
      <c r="M33" s="26">
        <v>8.1999999999999993</v>
      </c>
      <c r="N33" s="26">
        <v>8.7000000000000011</v>
      </c>
      <c r="O33" s="26">
        <v>8.8000000000000007</v>
      </c>
      <c r="P33" s="26">
        <v>12.3</v>
      </c>
      <c r="Q33" s="26">
        <v>12.4</v>
      </c>
      <c r="R33" s="26">
        <v>13.5</v>
      </c>
      <c r="S33" s="26">
        <v>13.6</v>
      </c>
    </row>
    <row r="34" spans="1:19">
      <c r="A34" s="24">
        <v>59.5</v>
      </c>
      <c r="B34" s="22">
        <v>4.5</v>
      </c>
      <c r="C34" s="22">
        <v>4.5999999999999996</v>
      </c>
      <c r="D34" s="22">
        <v>4.9000000000000004</v>
      </c>
      <c r="E34" s="22">
        <v>5</v>
      </c>
      <c r="F34" s="22">
        <v>7</v>
      </c>
      <c r="G34" s="22">
        <v>7.1</v>
      </c>
      <c r="H34" s="22">
        <v>7.6</v>
      </c>
      <c r="I34" s="22">
        <v>7.7</v>
      </c>
      <c r="K34" s="26">
        <v>79.5</v>
      </c>
      <c r="L34" s="26">
        <v>8.2000000000000011</v>
      </c>
      <c r="M34" s="26">
        <v>8.3000000000000007</v>
      </c>
      <c r="N34" s="26">
        <v>8.8000000000000007</v>
      </c>
      <c r="O34" s="26">
        <v>8.9</v>
      </c>
      <c r="P34" s="26">
        <v>12.4</v>
      </c>
      <c r="Q34" s="26">
        <v>12.5</v>
      </c>
      <c r="R34" s="26">
        <v>13.6</v>
      </c>
      <c r="S34" s="26">
        <v>13.7</v>
      </c>
    </row>
    <row r="35" spans="1:19">
      <c r="A35" s="24">
        <v>60</v>
      </c>
      <c r="B35" s="22">
        <v>4.6000000000000005</v>
      </c>
      <c r="C35" s="22">
        <v>4.7</v>
      </c>
      <c r="D35" s="22">
        <v>5</v>
      </c>
      <c r="E35" s="22">
        <v>5.0999999999999996</v>
      </c>
      <c r="F35" s="22">
        <v>7.1</v>
      </c>
      <c r="G35" s="22">
        <v>7.1999999999999993</v>
      </c>
      <c r="H35" s="22">
        <v>7.8</v>
      </c>
      <c r="I35" s="22">
        <v>7.9</v>
      </c>
      <c r="K35" s="26">
        <v>80</v>
      </c>
      <c r="L35" s="26">
        <v>8.2000000000000011</v>
      </c>
      <c r="M35" s="26">
        <v>8.3000000000000007</v>
      </c>
      <c r="N35" s="26">
        <v>8.9</v>
      </c>
      <c r="O35" s="26">
        <v>9</v>
      </c>
      <c r="P35" s="26">
        <v>12.6</v>
      </c>
      <c r="Q35" s="26">
        <v>12.7</v>
      </c>
      <c r="R35" s="26">
        <v>13.7</v>
      </c>
      <c r="S35" s="26">
        <v>13.799999999999999</v>
      </c>
    </row>
    <row r="36" spans="1:19">
      <c r="A36" s="24">
        <v>60.5</v>
      </c>
      <c r="B36" s="22">
        <v>4.7</v>
      </c>
      <c r="C36" s="22">
        <v>4.8</v>
      </c>
      <c r="D36" s="22">
        <v>5.0999999999999996</v>
      </c>
      <c r="E36" s="22">
        <v>5.2</v>
      </c>
      <c r="F36" s="22">
        <v>7.3</v>
      </c>
      <c r="G36" s="22">
        <v>7.3999999999999995</v>
      </c>
      <c r="H36" s="22">
        <v>8</v>
      </c>
      <c r="I36" s="22">
        <v>8.1</v>
      </c>
      <c r="K36" s="26">
        <v>80.5</v>
      </c>
      <c r="L36" s="26">
        <v>8.3000000000000007</v>
      </c>
      <c r="M36" s="26">
        <v>8.4</v>
      </c>
      <c r="N36" s="26">
        <v>9</v>
      </c>
      <c r="O36" s="26">
        <v>9.1</v>
      </c>
      <c r="P36" s="26">
        <v>12.7</v>
      </c>
      <c r="Q36" s="26">
        <v>12.799999999999999</v>
      </c>
      <c r="R36" s="26">
        <v>13.8</v>
      </c>
      <c r="S36" s="26">
        <v>13.9</v>
      </c>
    </row>
    <row r="37" spans="1:19">
      <c r="A37" s="24">
        <v>61</v>
      </c>
      <c r="B37" s="22">
        <v>4.8000000000000007</v>
      </c>
      <c r="C37" s="22">
        <v>4.9000000000000004</v>
      </c>
      <c r="D37" s="22">
        <v>5.2</v>
      </c>
      <c r="E37" s="22">
        <v>5.3</v>
      </c>
      <c r="F37" s="22">
        <v>7.4</v>
      </c>
      <c r="G37" s="22">
        <v>7.5</v>
      </c>
      <c r="H37" s="22">
        <v>8.1</v>
      </c>
      <c r="I37" s="22">
        <v>8.1999999999999993</v>
      </c>
      <c r="K37" s="26">
        <v>81</v>
      </c>
      <c r="L37" s="26">
        <v>8.4</v>
      </c>
      <c r="M37" s="26">
        <v>8.5</v>
      </c>
      <c r="N37" s="26">
        <v>9.1</v>
      </c>
      <c r="O37" s="26">
        <v>9.1999999999999993</v>
      </c>
      <c r="P37" s="26">
        <v>12.8</v>
      </c>
      <c r="Q37" s="26">
        <v>12.9</v>
      </c>
      <c r="R37" s="26">
        <v>14</v>
      </c>
      <c r="S37" s="26">
        <v>14.1</v>
      </c>
    </row>
    <row r="38" spans="1:19">
      <c r="A38" s="24">
        <v>61.5</v>
      </c>
      <c r="B38" s="22">
        <v>4.9000000000000004</v>
      </c>
      <c r="C38" s="22">
        <v>5</v>
      </c>
      <c r="D38" s="22">
        <v>5.3</v>
      </c>
      <c r="E38" s="22">
        <v>5.4</v>
      </c>
      <c r="F38" s="22">
        <v>7.6</v>
      </c>
      <c r="G38" s="22">
        <v>7.6999999999999993</v>
      </c>
      <c r="H38" s="22">
        <v>8.3000000000000007</v>
      </c>
      <c r="I38" s="22">
        <v>8.4</v>
      </c>
      <c r="K38" s="26">
        <v>81.5</v>
      </c>
      <c r="L38" s="26">
        <v>8.5</v>
      </c>
      <c r="M38" s="26">
        <v>8.6</v>
      </c>
      <c r="N38" s="26">
        <v>9.2000000000000011</v>
      </c>
      <c r="O38" s="26">
        <v>9.3000000000000007</v>
      </c>
      <c r="P38" s="26">
        <v>12.9</v>
      </c>
      <c r="Q38" s="26">
        <v>13</v>
      </c>
      <c r="R38" s="26">
        <v>14.1</v>
      </c>
      <c r="S38" s="26">
        <v>14.2</v>
      </c>
    </row>
    <row r="39" spans="1:19">
      <c r="A39" s="24">
        <v>62</v>
      </c>
      <c r="B39" s="22">
        <v>5</v>
      </c>
      <c r="C39" s="22">
        <v>5.0999999999999996</v>
      </c>
      <c r="D39" s="22">
        <v>5.5</v>
      </c>
      <c r="E39" s="22">
        <v>5.6</v>
      </c>
      <c r="F39" s="22">
        <v>7.7</v>
      </c>
      <c r="G39" s="22">
        <v>7.8</v>
      </c>
      <c r="H39" s="22">
        <v>8.5</v>
      </c>
      <c r="I39" s="22">
        <v>8.6</v>
      </c>
      <c r="K39" s="26">
        <v>82</v>
      </c>
      <c r="L39" s="26">
        <v>8.6</v>
      </c>
      <c r="M39" s="26">
        <v>8.6999999999999993</v>
      </c>
      <c r="N39" s="26">
        <v>9.2000000000000011</v>
      </c>
      <c r="O39" s="26">
        <v>9.3000000000000007</v>
      </c>
      <c r="P39" s="26">
        <v>13</v>
      </c>
      <c r="Q39" s="26">
        <v>13.1</v>
      </c>
      <c r="R39" s="26">
        <v>14.2</v>
      </c>
      <c r="S39" s="26">
        <v>14.299999999999999</v>
      </c>
    </row>
    <row r="40" spans="1:19">
      <c r="A40" s="24">
        <v>62.5</v>
      </c>
      <c r="B40" s="22">
        <v>5.1000000000000005</v>
      </c>
      <c r="C40" s="22">
        <v>5.2</v>
      </c>
      <c r="D40" s="22">
        <v>5.6</v>
      </c>
      <c r="E40" s="22">
        <v>5.7</v>
      </c>
      <c r="F40" s="22">
        <v>7.9</v>
      </c>
      <c r="G40" s="22">
        <v>8</v>
      </c>
      <c r="H40" s="22">
        <v>8.6</v>
      </c>
      <c r="I40" s="22">
        <v>8.6999999999999993</v>
      </c>
      <c r="K40" s="26">
        <v>82.5</v>
      </c>
      <c r="L40" s="26">
        <v>8.6</v>
      </c>
      <c r="M40" s="26">
        <v>8.6999999999999993</v>
      </c>
      <c r="N40" s="26">
        <v>9.3000000000000007</v>
      </c>
      <c r="O40" s="26">
        <v>9.4</v>
      </c>
      <c r="P40" s="26">
        <v>13.1</v>
      </c>
      <c r="Q40" s="26">
        <v>13.2</v>
      </c>
      <c r="R40" s="26">
        <v>14.4</v>
      </c>
      <c r="S40" s="26">
        <v>14.5</v>
      </c>
    </row>
    <row r="41" spans="1:19">
      <c r="A41" s="24">
        <v>63</v>
      </c>
      <c r="B41" s="22">
        <v>5.2</v>
      </c>
      <c r="C41" s="22">
        <v>5.3</v>
      </c>
      <c r="D41" s="22">
        <v>5.7</v>
      </c>
      <c r="E41" s="22">
        <v>5.8</v>
      </c>
      <c r="F41" s="22">
        <v>8</v>
      </c>
      <c r="G41" s="22">
        <v>8.1</v>
      </c>
      <c r="H41" s="22">
        <v>8.8000000000000007</v>
      </c>
      <c r="I41" s="22">
        <v>8.9</v>
      </c>
      <c r="K41" s="26">
        <v>83</v>
      </c>
      <c r="L41" s="26">
        <v>8.7000000000000011</v>
      </c>
      <c r="M41" s="26">
        <v>8.8000000000000007</v>
      </c>
      <c r="N41" s="26">
        <v>9.4</v>
      </c>
      <c r="O41" s="26">
        <v>9.5</v>
      </c>
      <c r="P41" s="26">
        <v>13.3</v>
      </c>
      <c r="Q41" s="26">
        <v>13.4</v>
      </c>
      <c r="R41" s="26">
        <v>14.5</v>
      </c>
      <c r="S41" s="26">
        <v>14.6</v>
      </c>
    </row>
    <row r="42" spans="1:19">
      <c r="A42" s="24">
        <v>63.5</v>
      </c>
      <c r="B42" s="22">
        <v>5.3000000000000007</v>
      </c>
      <c r="C42" s="22">
        <v>5.4</v>
      </c>
      <c r="D42" s="22">
        <v>5.8000000000000007</v>
      </c>
      <c r="E42" s="22">
        <v>5.9</v>
      </c>
      <c r="F42" s="22">
        <v>8.1999999999999993</v>
      </c>
      <c r="G42" s="22">
        <v>8.2999999999999989</v>
      </c>
      <c r="H42" s="22">
        <v>8.9</v>
      </c>
      <c r="I42" s="22">
        <v>9</v>
      </c>
      <c r="K42" s="26">
        <v>83.5</v>
      </c>
      <c r="L42" s="26">
        <v>8.8000000000000007</v>
      </c>
      <c r="M42" s="26">
        <v>8.9</v>
      </c>
      <c r="N42" s="26">
        <v>9.5</v>
      </c>
      <c r="O42" s="26">
        <v>9.6</v>
      </c>
      <c r="P42" s="26">
        <v>13.4</v>
      </c>
      <c r="Q42" s="26">
        <v>13.5</v>
      </c>
      <c r="R42" s="26">
        <v>14.6</v>
      </c>
      <c r="S42" s="26">
        <v>14.7</v>
      </c>
    </row>
    <row r="43" spans="1:19">
      <c r="A43" s="24">
        <v>64</v>
      </c>
      <c r="B43" s="22">
        <v>5.4</v>
      </c>
      <c r="C43" s="22">
        <v>5.5</v>
      </c>
      <c r="D43" s="22">
        <v>5.9</v>
      </c>
      <c r="E43" s="22">
        <v>6</v>
      </c>
      <c r="F43" s="22">
        <v>8.3000000000000007</v>
      </c>
      <c r="G43" s="22">
        <v>8.4</v>
      </c>
      <c r="H43" s="22">
        <v>9.1</v>
      </c>
      <c r="I43" s="22">
        <v>9.1999999999999993</v>
      </c>
      <c r="K43" s="26">
        <v>84</v>
      </c>
      <c r="L43" s="26">
        <v>8.9</v>
      </c>
      <c r="M43" s="26">
        <v>9</v>
      </c>
      <c r="N43" s="26">
        <v>9.6</v>
      </c>
      <c r="O43" s="26">
        <v>9.6999999999999993</v>
      </c>
      <c r="P43" s="26">
        <v>13.5</v>
      </c>
      <c r="Q43" s="26">
        <v>13.6</v>
      </c>
      <c r="R43" s="26">
        <v>14.8</v>
      </c>
      <c r="S43" s="26">
        <v>14.9</v>
      </c>
    </row>
    <row r="44" spans="1:19">
      <c r="A44" s="24">
        <v>64.5</v>
      </c>
      <c r="B44" s="22">
        <v>5.5</v>
      </c>
      <c r="C44" s="22">
        <v>5.6</v>
      </c>
      <c r="D44" s="22">
        <v>6</v>
      </c>
      <c r="E44" s="22">
        <v>6.1</v>
      </c>
      <c r="F44" s="22">
        <v>8.5</v>
      </c>
      <c r="G44" s="22">
        <v>8.6</v>
      </c>
      <c r="H44" s="22">
        <v>9.3000000000000007</v>
      </c>
      <c r="I44" s="22">
        <v>9.4</v>
      </c>
      <c r="K44" s="26">
        <v>84.5</v>
      </c>
      <c r="L44" s="26">
        <v>9</v>
      </c>
      <c r="M44" s="26">
        <v>9.1</v>
      </c>
      <c r="N44" s="26">
        <v>9.8000000000000007</v>
      </c>
      <c r="O44" s="26">
        <v>9.9</v>
      </c>
      <c r="P44" s="26">
        <v>13.7</v>
      </c>
      <c r="Q44" s="26">
        <v>13.799999999999999</v>
      </c>
      <c r="R44" s="26">
        <v>14.9</v>
      </c>
      <c r="S44" s="26">
        <v>15</v>
      </c>
    </row>
    <row r="45" spans="1:19">
      <c r="A45" s="24">
        <v>65</v>
      </c>
      <c r="B45" s="22">
        <v>5.6000000000000005</v>
      </c>
      <c r="C45" s="22">
        <v>5.7</v>
      </c>
      <c r="D45" s="22">
        <v>6.1000000000000005</v>
      </c>
      <c r="E45" s="22">
        <v>6.2</v>
      </c>
      <c r="F45" s="22">
        <v>8.6</v>
      </c>
      <c r="G45" s="22">
        <v>8.6999999999999993</v>
      </c>
      <c r="H45" s="22">
        <v>9.4</v>
      </c>
      <c r="I45" s="22">
        <v>9.5</v>
      </c>
      <c r="K45" s="26">
        <v>85</v>
      </c>
      <c r="L45" s="26">
        <v>9.1</v>
      </c>
      <c r="M45" s="26">
        <v>9.1999999999999993</v>
      </c>
      <c r="N45" s="26">
        <v>9.9</v>
      </c>
      <c r="O45" s="26">
        <v>10</v>
      </c>
      <c r="P45" s="26">
        <v>13.8</v>
      </c>
      <c r="Q45" s="26">
        <v>13.9</v>
      </c>
      <c r="R45" s="26">
        <v>15.1</v>
      </c>
      <c r="S45" s="26">
        <v>15.2</v>
      </c>
    </row>
    <row r="46" spans="1:19">
      <c r="A46" s="24">
        <v>65.5</v>
      </c>
      <c r="B46" s="22">
        <v>5.7</v>
      </c>
      <c r="C46" s="22">
        <v>5.8</v>
      </c>
      <c r="D46" s="22">
        <v>6.2</v>
      </c>
      <c r="E46" s="22">
        <v>6.3</v>
      </c>
      <c r="F46" s="22">
        <v>8.6999999999999993</v>
      </c>
      <c r="G46" s="22">
        <v>8.7999999999999989</v>
      </c>
      <c r="H46" s="22">
        <v>9.6</v>
      </c>
      <c r="I46" s="22">
        <v>9.6999999999999993</v>
      </c>
      <c r="K46" s="26">
        <v>85.5</v>
      </c>
      <c r="L46" s="26">
        <v>9.2000000000000011</v>
      </c>
      <c r="M46" s="26">
        <v>9.3000000000000007</v>
      </c>
      <c r="N46" s="26">
        <v>10</v>
      </c>
      <c r="O46" s="26">
        <v>10.1</v>
      </c>
      <c r="P46" s="26">
        <v>13.9</v>
      </c>
      <c r="Q46" s="26">
        <v>14</v>
      </c>
      <c r="R46" s="26">
        <v>15.2</v>
      </c>
      <c r="S46" s="26">
        <v>15.299999999999999</v>
      </c>
    </row>
    <row r="47" spans="1:19">
      <c r="A47" s="24">
        <v>66</v>
      </c>
      <c r="B47" s="22">
        <v>5.8000000000000007</v>
      </c>
      <c r="C47" s="22">
        <v>5.9</v>
      </c>
      <c r="D47" s="22">
        <v>6.3000000000000007</v>
      </c>
      <c r="E47" s="22">
        <v>6.4</v>
      </c>
      <c r="F47" s="22">
        <v>8.9</v>
      </c>
      <c r="G47" s="22">
        <v>9</v>
      </c>
      <c r="H47" s="22">
        <v>9.6999999999999993</v>
      </c>
      <c r="I47" s="22">
        <v>9.8000000000000007</v>
      </c>
      <c r="K47" s="26">
        <v>86</v>
      </c>
      <c r="L47" s="26">
        <v>9.3000000000000007</v>
      </c>
      <c r="M47" s="26">
        <v>9.4</v>
      </c>
      <c r="N47" s="26">
        <v>10.1</v>
      </c>
      <c r="O47" s="26">
        <v>10.199999999999999</v>
      </c>
      <c r="P47" s="26">
        <v>14.1</v>
      </c>
      <c r="Q47" s="26">
        <v>14.2</v>
      </c>
      <c r="R47" s="26">
        <v>15.4</v>
      </c>
      <c r="S47" s="26">
        <v>15.5</v>
      </c>
    </row>
    <row r="48" spans="1:19">
      <c r="A48" s="24">
        <v>66.5</v>
      </c>
      <c r="B48" s="22">
        <v>5.9</v>
      </c>
      <c r="C48" s="22">
        <v>6</v>
      </c>
      <c r="D48" s="22">
        <v>6.4</v>
      </c>
      <c r="E48" s="22">
        <v>6.5</v>
      </c>
      <c r="F48" s="22">
        <v>9</v>
      </c>
      <c r="G48" s="22">
        <v>9.1</v>
      </c>
      <c r="H48" s="22">
        <v>9.9</v>
      </c>
      <c r="I48" s="22">
        <v>10</v>
      </c>
      <c r="K48" s="26">
        <v>86.5</v>
      </c>
      <c r="L48" s="26">
        <v>9.4</v>
      </c>
      <c r="M48" s="26">
        <v>9.5</v>
      </c>
      <c r="N48" s="26">
        <v>10.199999999999999</v>
      </c>
      <c r="O48" s="26">
        <v>10.3</v>
      </c>
      <c r="P48" s="26">
        <v>14.2</v>
      </c>
      <c r="Q48" s="26">
        <v>14.299999999999999</v>
      </c>
      <c r="R48" s="26">
        <v>15.5</v>
      </c>
      <c r="S48" s="26">
        <v>15.6</v>
      </c>
    </row>
    <row r="49" spans="1:19">
      <c r="A49" s="24">
        <v>67</v>
      </c>
      <c r="B49" s="22">
        <v>6</v>
      </c>
      <c r="C49" s="22">
        <v>6.1</v>
      </c>
      <c r="D49" s="22">
        <v>6.5</v>
      </c>
      <c r="E49" s="22">
        <v>6.6</v>
      </c>
      <c r="F49" s="22">
        <v>9.1999999999999993</v>
      </c>
      <c r="G49" s="22">
        <v>9.2999999999999989</v>
      </c>
      <c r="H49" s="22">
        <v>10</v>
      </c>
      <c r="I49" s="22">
        <v>10.1</v>
      </c>
      <c r="K49" s="26">
        <v>87</v>
      </c>
      <c r="L49" s="26">
        <v>9.5</v>
      </c>
      <c r="M49" s="26">
        <v>9.6</v>
      </c>
      <c r="N49" s="26">
        <v>10.3</v>
      </c>
      <c r="O49" s="26">
        <v>10.4</v>
      </c>
      <c r="P49" s="26">
        <v>14.4</v>
      </c>
      <c r="Q49" s="26">
        <v>14.5</v>
      </c>
      <c r="R49" s="26">
        <v>15.7</v>
      </c>
      <c r="S49" s="26">
        <v>15.799999999999999</v>
      </c>
    </row>
    <row r="50" spans="1:19">
      <c r="A50" s="24">
        <v>67.5</v>
      </c>
      <c r="B50" s="22">
        <v>6.1000000000000005</v>
      </c>
      <c r="C50" s="22">
        <v>6.2</v>
      </c>
      <c r="D50" s="22">
        <v>6.6000000000000005</v>
      </c>
      <c r="E50" s="22">
        <v>6.7</v>
      </c>
      <c r="F50" s="22">
        <v>9.3000000000000007</v>
      </c>
      <c r="G50" s="22">
        <v>9.4</v>
      </c>
      <c r="H50" s="22">
        <v>10.199999999999999</v>
      </c>
      <c r="I50" s="22">
        <v>10.3</v>
      </c>
      <c r="K50" s="26">
        <v>87.5</v>
      </c>
      <c r="L50" s="26">
        <v>9.6</v>
      </c>
      <c r="M50" s="26">
        <v>9.6999999999999993</v>
      </c>
      <c r="N50" s="26">
        <v>10.4</v>
      </c>
      <c r="O50" s="26">
        <v>10.5</v>
      </c>
      <c r="P50" s="26">
        <v>14.5</v>
      </c>
      <c r="Q50" s="26">
        <v>14.6</v>
      </c>
      <c r="R50" s="26">
        <v>15.8</v>
      </c>
      <c r="S50" s="26">
        <v>15.9</v>
      </c>
    </row>
    <row r="51" spans="1:19">
      <c r="A51" s="24">
        <v>68</v>
      </c>
      <c r="B51" s="22">
        <v>6.2</v>
      </c>
      <c r="C51" s="22">
        <v>6.3</v>
      </c>
      <c r="D51" s="22">
        <v>6.7</v>
      </c>
      <c r="E51" s="22">
        <v>6.8</v>
      </c>
      <c r="F51" s="22">
        <v>9.4</v>
      </c>
      <c r="G51" s="22">
        <v>9.5</v>
      </c>
      <c r="H51" s="22">
        <v>10.3</v>
      </c>
      <c r="I51" s="22">
        <v>10.4</v>
      </c>
      <c r="K51" s="26">
        <v>88</v>
      </c>
      <c r="L51" s="26">
        <v>9.7000000000000011</v>
      </c>
      <c r="M51" s="26">
        <v>9.8000000000000007</v>
      </c>
      <c r="N51" s="26">
        <v>10.5</v>
      </c>
      <c r="O51" s="26">
        <v>10.6</v>
      </c>
      <c r="P51" s="26">
        <v>14.7</v>
      </c>
      <c r="Q51" s="26">
        <v>14.799999999999999</v>
      </c>
      <c r="R51" s="26">
        <v>16</v>
      </c>
      <c r="S51" s="26">
        <v>16.100000000000001</v>
      </c>
    </row>
    <row r="52" spans="1:19">
      <c r="A52" s="24">
        <v>68.5</v>
      </c>
      <c r="B52" s="22">
        <v>6.3000000000000007</v>
      </c>
      <c r="C52" s="22">
        <v>6.4</v>
      </c>
      <c r="D52" s="22">
        <v>6.8000000000000007</v>
      </c>
      <c r="E52" s="22">
        <v>6.9</v>
      </c>
      <c r="F52" s="22">
        <v>9.6</v>
      </c>
      <c r="G52" s="22">
        <v>9.6999999999999993</v>
      </c>
      <c r="H52" s="22">
        <v>10.5</v>
      </c>
      <c r="I52" s="22">
        <v>10.6</v>
      </c>
      <c r="K52" s="26">
        <v>88.5</v>
      </c>
      <c r="L52" s="26">
        <v>9.8000000000000007</v>
      </c>
      <c r="M52" s="26">
        <v>9.9</v>
      </c>
      <c r="N52" s="26">
        <v>10.6</v>
      </c>
      <c r="O52" s="26">
        <v>10.7</v>
      </c>
      <c r="P52" s="26">
        <v>14.8</v>
      </c>
      <c r="Q52" s="26">
        <v>14.9</v>
      </c>
      <c r="R52" s="26">
        <v>16.100000000000001</v>
      </c>
      <c r="S52" s="26">
        <v>16.200000000000003</v>
      </c>
    </row>
    <row r="53" spans="1:19">
      <c r="A53" s="24">
        <v>69</v>
      </c>
      <c r="B53" s="22">
        <v>6.4</v>
      </c>
      <c r="C53" s="22">
        <v>6.5</v>
      </c>
      <c r="D53" s="22">
        <v>6.9</v>
      </c>
      <c r="E53" s="22">
        <v>7</v>
      </c>
      <c r="F53" s="22">
        <v>9.6999999999999993</v>
      </c>
      <c r="G53" s="22">
        <v>9.7999999999999989</v>
      </c>
      <c r="H53" s="22">
        <v>10.6</v>
      </c>
      <c r="I53" s="22">
        <v>10.7</v>
      </c>
      <c r="K53" s="26">
        <v>89</v>
      </c>
      <c r="L53" s="26">
        <v>9.9</v>
      </c>
      <c r="M53" s="26">
        <v>10</v>
      </c>
      <c r="N53" s="26">
        <v>10.7</v>
      </c>
      <c r="O53" s="26">
        <v>10.8</v>
      </c>
      <c r="P53" s="26">
        <v>14.9</v>
      </c>
      <c r="Q53" s="26">
        <v>15</v>
      </c>
      <c r="R53" s="26">
        <v>16.3</v>
      </c>
      <c r="S53" s="26">
        <v>16.400000000000002</v>
      </c>
    </row>
    <row r="54" spans="1:19">
      <c r="A54" s="24">
        <v>69.5</v>
      </c>
      <c r="B54" s="22">
        <v>6.5</v>
      </c>
      <c r="C54" s="22">
        <v>6.6</v>
      </c>
      <c r="D54" s="22">
        <v>7</v>
      </c>
      <c r="E54" s="22">
        <v>7.1</v>
      </c>
      <c r="F54" s="22">
        <v>9.8000000000000007</v>
      </c>
      <c r="G54" s="22">
        <v>9.9</v>
      </c>
      <c r="H54" s="22">
        <v>10.8</v>
      </c>
      <c r="I54" s="22">
        <v>10.9</v>
      </c>
      <c r="K54" s="26">
        <v>89.5</v>
      </c>
      <c r="L54" s="26">
        <v>10</v>
      </c>
      <c r="M54" s="26">
        <v>10.1</v>
      </c>
      <c r="N54" s="26">
        <v>10.8</v>
      </c>
      <c r="O54" s="26">
        <v>10.9</v>
      </c>
      <c r="P54" s="26">
        <v>15.1</v>
      </c>
      <c r="Q54" s="26">
        <v>15.2</v>
      </c>
      <c r="R54" s="26">
        <v>16.399999999999999</v>
      </c>
      <c r="S54" s="26">
        <v>16.5</v>
      </c>
    </row>
    <row r="55" spans="1:19">
      <c r="A55" s="24">
        <v>70</v>
      </c>
      <c r="B55" s="22">
        <v>6.5</v>
      </c>
      <c r="C55" s="22">
        <v>6.6</v>
      </c>
      <c r="D55" s="22">
        <v>7.1000000000000005</v>
      </c>
      <c r="E55" s="22">
        <v>7.2</v>
      </c>
      <c r="F55" s="22">
        <v>10</v>
      </c>
      <c r="G55" s="22">
        <v>10.1</v>
      </c>
      <c r="H55" s="22">
        <v>10.9</v>
      </c>
      <c r="I55" s="22">
        <v>11</v>
      </c>
      <c r="K55" s="26">
        <v>90</v>
      </c>
      <c r="L55" s="26">
        <v>10.1</v>
      </c>
      <c r="M55" s="26">
        <v>10.199999999999999</v>
      </c>
      <c r="N55" s="26">
        <v>10.9</v>
      </c>
      <c r="O55" s="26">
        <v>11</v>
      </c>
      <c r="P55" s="26">
        <v>15.2</v>
      </c>
      <c r="Q55" s="26">
        <v>15.299999999999999</v>
      </c>
      <c r="R55" s="26">
        <v>16.600000000000001</v>
      </c>
      <c r="S55" s="26">
        <v>16.700000000000003</v>
      </c>
    </row>
    <row r="56" spans="1:19">
      <c r="A56" s="24">
        <v>70.5</v>
      </c>
      <c r="B56" s="22">
        <v>6.6000000000000005</v>
      </c>
      <c r="C56" s="22">
        <v>6.7</v>
      </c>
      <c r="D56" s="22">
        <v>7.2</v>
      </c>
      <c r="E56" s="22">
        <v>7.3</v>
      </c>
      <c r="F56" s="22">
        <v>10.1</v>
      </c>
      <c r="G56" s="22">
        <v>10.199999999999999</v>
      </c>
      <c r="H56" s="22">
        <v>11.1</v>
      </c>
      <c r="I56" s="22">
        <v>11.2</v>
      </c>
      <c r="K56" s="26">
        <v>90.5</v>
      </c>
      <c r="L56" s="26">
        <v>10.200000000000001</v>
      </c>
      <c r="M56" s="26">
        <v>10.3</v>
      </c>
      <c r="N56" s="26">
        <v>11</v>
      </c>
      <c r="O56" s="26">
        <v>11.1</v>
      </c>
      <c r="P56" s="26">
        <v>15.3</v>
      </c>
      <c r="Q56" s="26">
        <v>15.4</v>
      </c>
      <c r="R56" s="26">
        <v>16.7</v>
      </c>
      <c r="S56" s="26">
        <v>16.8</v>
      </c>
    </row>
    <row r="57" spans="1:19">
      <c r="A57" s="24">
        <v>71</v>
      </c>
      <c r="B57" s="22">
        <v>6.7</v>
      </c>
      <c r="C57" s="22">
        <v>6.8</v>
      </c>
      <c r="D57" s="22">
        <v>7.3000000000000007</v>
      </c>
      <c r="E57" s="22">
        <v>7.4</v>
      </c>
      <c r="F57" s="22">
        <v>10.199999999999999</v>
      </c>
      <c r="G57" s="22">
        <v>10.299999999999999</v>
      </c>
      <c r="H57" s="22">
        <v>11.2</v>
      </c>
      <c r="I57" s="22">
        <v>11.3</v>
      </c>
      <c r="K57" s="26">
        <v>91</v>
      </c>
      <c r="L57" s="26">
        <v>10.3</v>
      </c>
      <c r="M57" s="26">
        <v>10.4</v>
      </c>
      <c r="N57" s="26">
        <v>11.1</v>
      </c>
      <c r="O57" s="26">
        <v>11.2</v>
      </c>
      <c r="P57" s="26">
        <v>15.5</v>
      </c>
      <c r="Q57" s="26">
        <v>15.6</v>
      </c>
      <c r="R57" s="26">
        <v>16.899999999999999</v>
      </c>
      <c r="S57" s="26">
        <v>17</v>
      </c>
    </row>
    <row r="58" spans="1:19">
      <c r="A58" s="24">
        <v>71.5</v>
      </c>
      <c r="B58" s="22">
        <v>6.8000000000000007</v>
      </c>
      <c r="C58" s="22">
        <v>6.9</v>
      </c>
      <c r="D58" s="22">
        <v>7.4</v>
      </c>
      <c r="E58" s="22">
        <v>7.5</v>
      </c>
      <c r="F58" s="22">
        <v>10.4</v>
      </c>
      <c r="G58" s="22">
        <v>10.5</v>
      </c>
      <c r="H58" s="22">
        <v>11.3</v>
      </c>
      <c r="I58" s="22">
        <v>11.4</v>
      </c>
      <c r="K58" s="26">
        <v>91.5</v>
      </c>
      <c r="L58" s="26">
        <v>10.4</v>
      </c>
      <c r="M58" s="26">
        <v>10.5</v>
      </c>
      <c r="N58" s="26">
        <v>11.2</v>
      </c>
      <c r="O58" s="26">
        <v>11.3</v>
      </c>
      <c r="P58" s="26">
        <v>15.6</v>
      </c>
      <c r="Q58" s="26">
        <v>15.7</v>
      </c>
      <c r="R58" s="26">
        <v>17</v>
      </c>
      <c r="S58" s="26">
        <v>17.100000000000001</v>
      </c>
    </row>
    <row r="59" spans="1:19">
      <c r="A59" s="24">
        <v>72</v>
      </c>
      <c r="B59" s="22">
        <v>6.9</v>
      </c>
      <c r="C59" s="22">
        <v>7</v>
      </c>
      <c r="D59" s="22">
        <v>7.5</v>
      </c>
      <c r="E59" s="22">
        <v>7.6</v>
      </c>
      <c r="F59" s="22">
        <v>10.5</v>
      </c>
      <c r="G59" s="22">
        <v>10.6</v>
      </c>
      <c r="H59" s="22">
        <v>11.5</v>
      </c>
      <c r="I59" s="22">
        <v>11.6</v>
      </c>
      <c r="K59" s="26">
        <v>92</v>
      </c>
      <c r="L59" s="26">
        <v>10.5</v>
      </c>
      <c r="M59" s="26">
        <v>10.6</v>
      </c>
      <c r="N59" s="26">
        <v>11.3</v>
      </c>
      <c r="O59" s="26">
        <v>11.4</v>
      </c>
      <c r="P59" s="26">
        <v>15.8</v>
      </c>
      <c r="Q59" s="26">
        <v>15.9</v>
      </c>
      <c r="R59" s="26">
        <v>17.2</v>
      </c>
      <c r="S59" s="26">
        <v>17.3</v>
      </c>
    </row>
    <row r="60" spans="1:19">
      <c r="A60" s="24">
        <v>72.5</v>
      </c>
      <c r="B60" s="22">
        <v>7</v>
      </c>
      <c r="C60" s="22">
        <v>7.1</v>
      </c>
      <c r="D60" s="22">
        <v>7.5</v>
      </c>
      <c r="E60" s="22">
        <v>7.6</v>
      </c>
      <c r="F60" s="22">
        <v>10.6</v>
      </c>
      <c r="G60" s="22">
        <v>10.7</v>
      </c>
      <c r="H60" s="22">
        <v>11.6</v>
      </c>
      <c r="I60" s="22">
        <v>11.7</v>
      </c>
      <c r="K60" s="26">
        <v>92.5</v>
      </c>
      <c r="L60" s="26">
        <v>10.6</v>
      </c>
      <c r="M60" s="26">
        <v>10.7</v>
      </c>
      <c r="N60" s="26">
        <v>11.4</v>
      </c>
      <c r="O60" s="26">
        <v>11.5</v>
      </c>
      <c r="P60" s="26">
        <v>15.9</v>
      </c>
      <c r="Q60" s="26">
        <v>16</v>
      </c>
      <c r="R60" s="26">
        <v>17.3</v>
      </c>
      <c r="S60" s="26">
        <v>17.400000000000002</v>
      </c>
    </row>
    <row r="61" spans="1:19">
      <c r="A61" s="24">
        <v>73</v>
      </c>
      <c r="B61" s="22">
        <v>7.1000000000000005</v>
      </c>
      <c r="C61" s="22">
        <v>7.2</v>
      </c>
      <c r="D61" s="22">
        <v>7.6000000000000005</v>
      </c>
      <c r="E61" s="22">
        <v>7.7</v>
      </c>
      <c r="F61" s="22">
        <v>10.8</v>
      </c>
      <c r="G61" s="22">
        <v>10.9</v>
      </c>
      <c r="H61" s="22">
        <v>11.8</v>
      </c>
      <c r="I61" s="22">
        <v>11.9</v>
      </c>
      <c r="K61" s="26">
        <v>93</v>
      </c>
      <c r="L61" s="26">
        <v>10.700000000000001</v>
      </c>
      <c r="M61" s="26">
        <v>10.8</v>
      </c>
      <c r="N61" s="26">
        <v>11.5</v>
      </c>
      <c r="O61" s="26">
        <v>11.6</v>
      </c>
      <c r="P61" s="26">
        <v>16</v>
      </c>
      <c r="Q61" s="26">
        <v>16.100000000000001</v>
      </c>
      <c r="R61" s="26">
        <v>17.5</v>
      </c>
      <c r="S61" s="26">
        <v>17.600000000000001</v>
      </c>
    </row>
    <row r="62" spans="1:19">
      <c r="A62" s="24">
        <v>73.5</v>
      </c>
      <c r="B62" s="22">
        <v>7.1000000000000005</v>
      </c>
      <c r="C62" s="22">
        <v>7.2</v>
      </c>
      <c r="D62" s="22">
        <v>7.7</v>
      </c>
      <c r="E62" s="22">
        <v>7.8</v>
      </c>
      <c r="F62" s="22">
        <v>10.9</v>
      </c>
      <c r="G62" s="22">
        <v>11</v>
      </c>
      <c r="H62" s="22">
        <v>11.9</v>
      </c>
      <c r="I62" s="22">
        <v>12</v>
      </c>
      <c r="K62" s="26">
        <v>93.5</v>
      </c>
      <c r="L62" s="26">
        <v>10.8</v>
      </c>
      <c r="M62" s="26">
        <v>10.9</v>
      </c>
      <c r="N62" s="26">
        <v>11.6</v>
      </c>
      <c r="O62" s="26">
        <v>11.7</v>
      </c>
      <c r="P62" s="26">
        <v>16.2</v>
      </c>
      <c r="Q62" s="26">
        <v>16.3</v>
      </c>
      <c r="R62" s="26">
        <v>17.600000000000001</v>
      </c>
      <c r="S62" s="26">
        <v>17.700000000000003</v>
      </c>
    </row>
    <row r="63" spans="1:19">
      <c r="A63" s="24">
        <v>74</v>
      </c>
      <c r="B63" s="22">
        <v>7.2</v>
      </c>
      <c r="C63" s="22">
        <v>7.3</v>
      </c>
      <c r="D63" s="22">
        <v>7.8000000000000007</v>
      </c>
      <c r="E63" s="22">
        <v>7.9</v>
      </c>
      <c r="F63" s="22">
        <v>11</v>
      </c>
      <c r="G63" s="22">
        <v>11.1</v>
      </c>
      <c r="H63" s="22">
        <v>12.1</v>
      </c>
      <c r="I63" s="22">
        <v>12.2</v>
      </c>
      <c r="K63" s="26">
        <v>94</v>
      </c>
      <c r="L63" s="26">
        <v>10.9</v>
      </c>
      <c r="M63" s="26">
        <v>11</v>
      </c>
      <c r="N63" s="26">
        <v>11.700000000000001</v>
      </c>
      <c r="O63" s="26">
        <v>11.8</v>
      </c>
      <c r="P63" s="26">
        <v>16.3</v>
      </c>
      <c r="Q63" s="26">
        <v>16.400000000000002</v>
      </c>
      <c r="R63" s="26">
        <v>17.8</v>
      </c>
      <c r="S63" s="26">
        <v>17.900000000000002</v>
      </c>
    </row>
    <row r="64" spans="1:19">
      <c r="A64" s="24">
        <v>74.5</v>
      </c>
      <c r="B64" s="22">
        <v>7.3000000000000007</v>
      </c>
      <c r="C64" s="22">
        <v>7.4</v>
      </c>
      <c r="D64" s="22">
        <v>7.9</v>
      </c>
      <c r="E64" s="22">
        <v>8</v>
      </c>
      <c r="F64" s="22">
        <v>11.2</v>
      </c>
      <c r="G64" s="22">
        <v>11.299999999999999</v>
      </c>
      <c r="H64" s="22">
        <v>12.2</v>
      </c>
      <c r="I64" s="22">
        <v>12.3</v>
      </c>
      <c r="K64" s="26">
        <v>94.5</v>
      </c>
      <c r="L64" s="26">
        <v>11</v>
      </c>
      <c r="M64" s="26">
        <v>11.1</v>
      </c>
      <c r="N64" s="26">
        <v>11.8</v>
      </c>
      <c r="O64" s="26">
        <v>11.9</v>
      </c>
      <c r="P64" s="26">
        <v>16.5</v>
      </c>
      <c r="Q64" s="26">
        <v>16.600000000000001</v>
      </c>
      <c r="R64" s="26">
        <v>17.899999999999999</v>
      </c>
      <c r="S64" s="26">
        <v>18</v>
      </c>
    </row>
    <row r="65" spans="1:19">
      <c r="A65" s="24">
        <v>75</v>
      </c>
      <c r="B65" s="22">
        <v>7.4</v>
      </c>
      <c r="C65" s="22">
        <v>7.5</v>
      </c>
      <c r="D65" s="22">
        <v>8</v>
      </c>
      <c r="E65" s="22">
        <v>8.1</v>
      </c>
      <c r="F65" s="22">
        <v>11.3</v>
      </c>
      <c r="G65" s="22">
        <v>11.4</v>
      </c>
      <c r="H65" s="22">
        <v>12.3</v>
      </c>
      <c r="I65" s="22">
        <v>12.4</v>
      </c>
      <c r="K65" s="26">
        <v>95</v>
      </c>
      <c r="L65" s="26">
        <v>11</v>
      </c>
      <c r="M65" s="26">
        <v>11.1</v>
      </c>
      <c r="N65" s="26">
        <v>11.9</v>
      </c>
      <c r="O65" s="26">
        <v>12</v>
      </c>
      <c r="P65" s="26">
        <v>16.600000000000001</v>
      </c>
      <c r="Q65" s="26">
        <v>16.700000000000003</v>
      </c>
      <c r="R65" s="26">
        <v>18.100000000000001</v>
      </c>
      <c r="S65" s="26">
        <v>18.200000000000003</v>
      </c>
    </row>
    <row r="66" spans="1:19">
      <c r="A66" s="24">
        <v>75.5</v>
      </c>
      <c r="B66" s="22">
        <v>7.5</v>
      </c>
      <c r="C66" s="22">
        <v>7.6</v>
      </c>
      <c r="D66" s="22">
        <v>8.1</v>
      </c>
      <c r="E66" s="22">
        <v>8.1999999999999993</v>
      </c>
      <c r="F66" s="22">
        <v>11.4</v>
      </c>
      <c r="G66" s="22">
        <v>11.5</v>
      </c>
      <c r="H66" s="22">
        <v>12.5</v>
      </c>
      <c r="I66" s="22">
        <v>12.6</v>
      </c>
      <c r="K66" s="26">
        <v>95.5</v>
      </c>
      <c r="L66" s="26">
        <v>11.1</v>
      </c>
      <c r="M66" s="26">
        <v>11.2</v>
      </c>
      <c r="N66" s="26">
        <v>12</v>
      </c>
      <c r="O66" s="26">
        <v>12.1</v>
      </c>
      <c r="P66" s="26">
        <v>16.7</v>
      </c>
      <c r="Q66" s="26">
        <v>16.8</v>
      </c>
      <c r="R66" s="26">
        <v>18.3</v>
      </c>
      <c r="S66" s="26">
        <v>18.400000000000002</v>
      </c>
    </row>
    <row r="67" spans="1:19">
      <c r="A67" s="24">
        <v>76</v>
      </c>
      <c r="B67" s="22">
        <v>7.5</v>
      </c>
      <c r="C67" s="22">
        <v>7.6</v>
      </c>
      <c r="D67" s="22">
        <v>8.2000000000000011</v>
      </c>
      <c r="E67" s="22">
        <v>8.3000000000000007</v>
      </c>
      <c r="F67" s="22">
        <v>11.5</v>
      </c>
      <c r="G67" s="22">
        <v>11.6</v>
      </c>
      <c r="H67" s="22">
        <v>12.6</v>
      </c>
      <c r="I67" s="22">
        <v>12.7</v>
      </c>
      <c r="K67" s="26">
        <v>96</v>
      </c>
      <c r="L67" s="26">
        <v>11.200000000000001</v>
      </c>
      <c r="M67" s="26">
        <v>11.3</v>
      </c>
      <c r="N67" s="26">
        <v>12.1</v>
      </c>
      <c r="O67" s="26">
        <v>12.2</v>
      </c>
      <c r="P67" s="26">
        <v>16.899999999999999</v>
      </c>
      <c r="Q67" s="26">
        <v>17</v>
      </c>
      <c r="R67" s="26">
        <v>18.399999999999999</v>
      </c>
      <c r="S67" s="26">
        <v>18.5</v>
      </c>
    </row>
    <row r="68" spans="1:19">
      <c r="A68" s="24">
        <v>76.5</v>
      </c>
      <c r="B68" s="22">
        <v>7.6000000000000005</v>
      </c>
      <c r="C68" s="22">
        <v>7.7</v>
      </c>
      <c r="D68" s="22">
        <v>8.2000000000000011</v>
      </c>
      <c r="E68" s="22">
        <v>8.3000000000000007</v>
      </c>
      <c r="F68" s="22">
        <v>11.6</v>
      </c>
      <c r="G68" s="22">
        <v>11.7</v>
      </c>
      <c r="H68" s="22">
        <v>12.7</v>
      </c>
      <c r="I68" s="22">
        <v>12.8</v>
      </c>
      <c r="K68" s="26">
        <v>96.5</v>
      </c>
      <c r="L68" s="26">
        <v>11.3</v>
      </c>
      <c r="M68" s="26">
        <v>11.4</v>
      </c>
      <c r="N68" s="26">
        <v>12.200000000000001</v>
      </c>
      <c r="O68" s="26">
        <v>12.3</v>
      </c>
      <c r="P68" s="26">
        <v>17</v>
      </c>
      <c r="Q68" s="26">
        <v>17.100000000000001</v>
      </c>
      <c r="R68" s="26">
        <v>18.600000000000001</v>
      </c>
      <c r="S68" s="26">
        <v>18.700000000000003</v>
      </c>
    </row>
    <row r="69" spans="1:19">
      <c r="A69" s="24">
        <v>77</v>
      </c>
      <c r="B69" s="22">
        <v>7.7</v>
      </c>
      <c r="C69" s="22">
        <v>7.8</v>
      </c>
      <c r="D69" s="22">
        <v>8.3000000000000007</v>
      </c>
      <c r="E69" s="22">
        <v>8.4</v>
      </c>
      <c r="F69" s="22">
        <v>11.7</v>
      </c>
      <c r="G69" s="22">
        <v>11.799999999999999</v>
      </c>
      <c r="H69" s="22">
        <v>12.8</v>
      </c>
      <c r="I69" s="22">
        <v>12.9</v>
      </c>
      <c r="K69" s="26">
        <v>97</v>
      </c>
      <c r="L69" s="26">
        <v>11.4</v>
      </c>
      <c r="M69" s="26">
        <v>11.5</v>
      </c>
      <c r="N69" s="26">
        <v>12.3</v>
      </c>
      <c r="O69" s="26">
        <v>12.4</v>
      </c>
      <c r="P69" s="26">
        <v>17.2</v>
      </c>
      <c r="Q69" s="26">
        <v>17.3</v>
      </c>
      <c r="R69" s="26">
        <v>18.8</v>
      </c>
      <c r="S69" s="26">
        <v>18.900000000000002</v>
      </c>
    </row>
    <row r="70" spans="1:19">
      <c r="A70" s="24">
        <v>77.5</v>
      </c>
      <c r="B70" s="22">
        <v>7.8000000000000007</v>
      </c>
      <c r="C70" s="22">
        <v>7.9</v>
      </c>
      <c r="D70" s="22">
        <v>8.4</v>
      </c>
      <c r="E70" s="22">
        <v>8.5</v>
      </c>
      <c r="F70" s="22">
        <v>11.9</v>
      </c>
      <c r="G70" s="22">
        <v>12</v>
      </c>
      <c r="H70" s="22">
        <v>13</v>
      </c>
      <c r="I70" s="22">
        <v>13.1</v>
      </c>
      <c r="K70" s="26">
        <v>97.5</v>
      </c>
      <c r="L70" s="26">
        <v>11.5</v>
      </c>
      <c r="M70" s="26">
        <v>11.6</v>
      </c>
      <c r="N70" s="26">
        <v>12.4</v>
      </c>
      <c r="O70" s="26">
        <v>12.5</v>
      </c>
      <c r="P70" s="26">
        <v>17.399999999999999</v>
      </c>
      <c r="Q70" s="26">
        <v>17.5</v>
      </c>
      <c r="R70" s="26">
        <v>18.899999999999999</v>
      </c>
      <c r="S70" s="26">
        <v>19</v>
      </c>
    </row>
    <row r="71" spans="1:19">
      <c r="A71" s="24">
        <v>78</v>
      </c>
      <c r="B71" s="22">
        <v>7.8000000000000007</v>
      </c>
      <c r="C71" s="22">
        <v>7.9</v>
      </c>
      <c r="D71" s="22">
        <v>8.5</v>
      </c>
      <c r="E71" s="22">
        <v>8.6</v>
      </c>
      <c r="F71" s="22">
        <v>12</v>
      </c>
      <c r="G71" s="22">
        <v>12.1</v>
      </c>
      <c r="H71" s="22">
        <v>13.1</v>
      </c>
      <c r="I71" s="22">
        <v>13.2</v>
      </c>
      <c r="K71" s="26">
        <v>98</v>
      </c>
      <c r="L71" s="26">
        <v>11.6</v>
      </c>
      <c r="M71" s="26">
        <v>11.7</v>
      </c>
      <c r="N71" s="26">
        <v>12.5</v>
      </c>
      <c r="O71" s="26">
        <v>12.6</v>
      </c>
      <c r="P71" s="26">
        <v>17.5</v>
      </c>
      <c r="Q71" s="26">
        <v>17.600000000000001</v>
      </c>
      <c r="R71" s="26">
        <v>19.100000000000001</v>
      </c>
      <c r="S71" s="26">
        <v>19.200000000000003</v>
      </c>
    </row>
    <row r="72" spans="1:19">
      <c r="A72" s="24">
        <v>78.5</v>
      </c>
      <c r="B72" s="22">
        <v>7.9</v>
      </c>
      <c r="C72" s="22">
        <v>8</v>
      </c>
      <c r="D72" s="22">
        <v>8.6</v>
      </c>
      <c r="E72" s="22">
        <v>8.6999999999999993</v>
      </c>
      <c r="F72" s="22">
        <v>12.1</v>
      </c>
      <c r="G72" s="22">
        <v>12.2</v>
      </c>
      <c r="H72" s="22">
        <v>13.2</v>
      </c>
      <c r="I72" s="22">
        <v>13.299999999999999</v>
      </c>
      <c r="K72" s="26">
        <v>98.5</v>
      </c>
      <c r="L72" s="26">
        <v>11.700000000000001</v>
      </c>
      <c r="M72" s="26">
        <v>11.8</v>
      </c>
      <c r="N72" s="26">
        <v>12.700000000000001</v>
      </c>
      <c r="O72" s="26">
        <v>12.8</v>
      </c>
      <c r="P72" s="26">
        <v>17.7</v>
      </c>
      <c r="Q72" s="26">
        <v>17.8</v>
      </c>
      <c r="R72" s="26">
        <v>19.3</v>
      </c>
      <c r="S72" s="26">
        <v>19.400000000000002</v>
      </c>
    </row>
    <row r="73" spans="1:19">
      <c r="A73" s="24">
        <v>79</v>
      </c>
      <c r="B73" s="22">
        <v>8</v>
      </c>
      <c r="C73" s="22">
        <v>8.1</v>
      </c>
      <c r="D73" s="22">
        <v>8.6</v>
      </c>
      <c r="E73" s="22">
        <v>8.6999999999999993</v>
      </c>
      <c r="F73" s="22">
        <v>12.2</v>
      </c>
      <c r="G73" s="22">
        <v>12.299999999999999</v>
      </c>
      <c r="H73" s="22">
        <v>13.3</v>
      </c>
      <c r="I73" s="22">
        <v>13.4</v>
      </c>
      <c r="K73" s="26">
        <v>99</v>
      </c>
      <c r="L73" s="26">
        <v>11.8</v>
      </c>
      <c r="M73" s="26">
        <v>11.9</v>
      </c>
      <c r="N73" s="26">
        <v>12.8</v>
      </c>
      <c r="O73" s="26">
        <v>12.9</v>
      </c>
      <c r="P73" s="26">
        <v>17.899999999999999</v>
      </c>
      <c r="Q73" s="26">
        <v>18</v>
      </c>
      <c r="R73" s="26">
        <v>19.5</v>
      </c>
      <c r="S73" s="26">
        <v>19.600000000000001</v>
      </c>
    </row>
    <row r="74" spans="1:19">
      <c r="A74" s="24">
        <v>79.5</v>
      </c>
      <c r="B74" s="22">
        <v>8.1</v>
      </c>
      <c r="C74" s="22">
        <v>8.1999999999999993</v>
      </c>
      <c r="D74" s="22">
        <v>8.7000000000000011</v>
      </c>
      <c r="E74" s="22">
        <v>8.8000000000000007</v>
      </c>
      <c r="F74" s="22">
        <v>12.3</v>
      </c>
      <c r="G74" s="22">
        <v>12.4</v>
      </c>
      <c r="H74" s="22">
        <v>13.4</v>
      </c>
      <c r="I74" s="22">
        <v>13.5</v>
      </c>
      <c r="K74" s="26">
        <v>99.5</v>
      </c>
      <c r="L74" s="26">
        <v>11.9</v>
      </c>
      <c r="M74" s="26">
        <v>12</v>
      </c>
      <c r="N74" s="26">
        <v>12.9</v>
      </c>
      <c r="O74" s="26">
        <v>13</v>
      </c>
      <c r="P74" s="26">
        <v>18</v>
      </c>
      <c r="Q74" s="26">
        <v>18.100000000000001</v>
      </c>
      <c r="R74" s="26">
        <v>19.7</v>
      </c>
      <c r="S74" s="26">
        <v>19.8</v>
      </c>
    </row>
    <row r="75" spans="1:19">
      <c r="A75" s="24">
        <v>80</v>
      </c>
      <c r="B75" s="22">
        <v>8.1</v>
      </c>
      <c r="C75" s="22">
        <v>8.1999999999999993</v>
      </c>
      <c r="D75" s="22">
        <v>8.8000000000000007</v>
      </c>
      <c r="E75" s="22">
        <v>8.9</v>
      </c>
      <c r="F75" s="22">
        <v>12.4</v>
      </c>
      <c r="G75" s="22">
        <v>12.5</v>
      </c>
      <c r="H75" s="22">
        <v>13.6</v>
      </c>
      <c r="I75" s="22">
        <v>13.7</v>
      </c>
      <c r="K75" s="26">
        <v>100</v>
      </c>
      <c r="L75" s="26">
        <v>12</v>
      </c>
      <c r="M75" s="26">
        <v>12.1</v>
      </c>
      <c r="N75" s="26">
        <v>13</v>
      </c>
      <c r="O75" s="26">
        <v>13.1</v>
      </c>
      <c r="P75" s="26">
        <v>18.2</v>
      </c>
      <c r="Q75" s="26">
        <v>18.3</v>
      </c>
      <c r="R75" s="26">
        <v>19.899999999999999</v>
      </c>
      <c r="S75" s="26">
        <v>20</v>
      </c>
    </row>
    <row r="76" spans="1:19">
      <c r="A76" s="24">
        <v>80.5</v>
      </c>
      <c r="B76" s="22">
        <v>8.2000000000000011</v>
      </c>
      <c r="C76" s="22">
        <v>8.3000000000000007</v>
      </c>
      <c r="D76" s="22">
        <v>8.9</v>
      </c>
      <c r="E76" s="22">
        <v>9</v>
      </c>
      <c r="F76" s="22">
        <v>12.5</v>
      </c>
      <c r="G76" s="22">
        <v>12.6</v>
      </c>
      <c r="H76" s="22">
        <v>13.7</v>
      </c>
      <c r="I76" s="22">
        <v>13.799999999999999</v>
      </c>
      <c r="K76" s="26">
        <v>100.5</v>
      </c>
      <c r="L76" s="26">
        <v>12.1</v>
      </c>
      <c r="M76" s="26">
        <v>12.2</v>
      </c>
      <c r="N76" s="26">
        <v>13.1</v>
      </c>
      <c r="O76" s="26">
        <v>13.2</v>
      </c>
      <c r="P76" s="26">
        <v>18.399999999999999</v>
      </c>
      <c r="Q76" s="26">
        <v>18.5</v>
      </c>
      <c r="R76" s="26">
        <v>20.100000000000001</v>
      </c>
      <c r="S76" s="26">
        <v>20.200000000000003</v>
      </c>
    </row>
    <row r="77" spans="1:19">
      <c r="A77" s="24">
        <v>81</v>
      </c>
      <c r="B77" s="22">
        <v>8.3000000000000007</v>
      </c>
      <c r="C77" s="22">
        <v>8.4</v>
      </c>
      <c r="D77" s="22">
        <v>9</v>
      </c>
      <c r="E77" s="22">
        <v>9.1</v>
      </c>
      <c r="F77" s="22">
        <v>12.6</v>
      </c>
      <c r="G77" s="22">
        <v>12.7</v>
      </c>
      <c r="H77" s="22">
        <v>13.8</v>
      </c>
      <c r="I77" s="22">
        <v>13.9</v>
      </c>
      <c r="K77" s="26">
        <v>101</v>
      </c>
      <c r="L77" s="26">
        <v>12.200000000000001</v>
      </c>
      <c r="M77" s="26">
        <v>12.3</v>
      </c>
      <c r="N77" s="26">
        <v>13.200000000000001</v>
      </c>
      <c r="O77" s="26">
        <v>13.3</v>
      </c>
      <c r="P77" s="26">
        <v>18.5</v>
      </c>
      <c r="Q77" s="26">
        <v>18.600000000000001</v>
      </c>
      <c r="R77" s="26">
        <v>20.3</v>
      </c>
      <c r="S77" s="26">
        <v>20.400000000000002</v>
      </c>
    </row>
    <row r="78" spans="1:19">
      <c r="A78" s="24">
        <v>81.5</v>
      </c>
      <c r="B78" s="22">
        <v>8.4</v>
      </c>
      <c r="C78" s="22">
        <v>8.5</v>
      </c>
      <c r="D78" s="22">
        <v>9</v>
      </c>
      <c r="E78" s="22">
        <v>9.1</v>
      </c>
      <c r="F78" s="22">
        <v>12.7</v>
      </c>
      <c r="G78" s="22">
        <v>12.799999999999999</v>
      </c>
      <c r="H78" s="22">
        <v>13.9</v>
      </c>
      <c r="I78" s="22">
        <v>14</v>
      </c>
      <c r="K78" s="26">
        <v>101.5</v>
      </c>
      <c r="L78" s="26">
        <v>12.3</v>
      </c>
      <c r="M78" s="26">
        <v>12.4</v>
      </c>
      <c r="N78" s="26">
        <v>13.3</v>
      </c>
      <c r="O78" s="26">
        <v>13.4</v>
      </c>
      <c r="P78" s="26">
        <v>18.7</v>
      </c>
      <c r="Q78" s="26">
        <v>18.8</v>
      </c>
      <c r="R78" s="26">
        <v>20.5</v>
      </c>
      <c r="S78" s="26">
        <v>20.6</v>
      </c>
    </row>
    <row r="79" spans="1:19">
      <c r="A79" s="24">
        <v>82</v>
      </c>
      <c r="B79" s="22">
        <v>8.4</v>
      </c>
      <c r="C79" s="22">
        <v>8.5</v>
      </c>
      <c r="D79" s="22">
        <v>9.1</v>
      </c>
      <c r="E79" s="22">
        <v>9.1999999999999993</v>
      </c>
      <c r="F79" s="22">
        <v>12.8</v>
      </c>
      <c r="G79" s="22">
        <v>12.9</v>
      </c>
      <c r="H79" s="22">
        <v>14</v>
      </c>
      <c r="I79" s="22">
        <v>14.1</v>
      </c>
      <c r="K79" s="26">
        <v>102</v>
      </c>
      <c r="L79" s="26">
        <v>12.4</v>
      </c>
      <c r="M79" s="26">
        <v>12.5</v>
      </c>
      <c r="N79" s="26">
        <v>13.5</v>
      </c>
      <c r="O79" s="26">
        <v>13.6</v>
      </c>
      <c r="P79" s="26">
        <v>18.899999999999999</v>
      </c>
      <c r="Q79" s="26">
        <v>19</v>
      </c>
      <c r="R79" s="26">
        <v>20.7</v>
      </c>
      <c r="S79" s="26">
        <v>20.8</v>
      </c>
    </row>
    <row r="80" spans="1:19">
      <c r="A80" s="24">
        <v>82.5</v>
      </c>
      <c r="B80" s="22">
        <v>8.5</v>
      </c>
      <c r="C80" s="22">
        <v>8.6</v>
      </c>
      <c r="D80" s="22">
        <v>9.2000000000000011</v>
      </c>
      <c r="E80" s="22">
        <v>9.3000000000000007</v>
      </c>
      <c r="F80" s="22">
        <v>13</v>
      </c>
      <c r="G80" s="22">
        <v>13.1</v>
      </c>
      <c r="H80" s="22">
        <v>14.2</v>
      </c>
      <c r="I80" s="22">
        <v>14.299999999999999</v>
      </c>
      <c r="K80" s="26">
        <v>102.5</v>
      </c>
      <c r="L80" s="26">
        <v>12.5</v>
      </c>
      <c r="M80" s="26">
        <v>12.6</v>
      </c>
      <c r="N80" s="26">
        <v>13.6</v>
      </c>
      <c r="O80" s="26">
        <v>13.7</v>
      </c>
      <c r="P80" s="26">
        <v>19.100000000000001</v>
      </c>
      <c r="Q80" s="26">
        <v>19.200000000000003</v>
      </c>
      <c r="R80" s="26">
        <v>20.9</v>
      </c>
      <c r="S80" s="26">
        <v>21</v>
      </c>
    </row>
    <row r="81" spans="1:19">
      <c r="A81" s="24">
        <v>83</v>
      </c>
      <c r="B81" s="22">
        <v>8.6</v>
      </c>
      <c r="C81" s="22">
        <v>8.6999999999999993</v>
      </c>
      <c r="D81" s="22">
        <v>9.3000000000000007</v>
      </c>
      <c r="E81" s="22">
        <v>9.4</v>
      </c>
      <c r="F81" s="22">
        <v>13.1</v>
      </c>
      <c r="G81" s="22">
        <v>13.2</v>
      </c>
      <c r="H81" s="22">
        <v>14.3</v>
      </c>
      <c r="I81" s="22">
        <v>14.4</v>
      </c>
      <c r="K81" s="26">
        <v>103</v>
      </c>
      <c r="L81" s="26">
        <v>12.700000000000001</v>
      </c>
      <c r="M81" s="26">
        <v>12.8</v>
      </c>
      <c r="N81" s="26">
        <v>13.700000000000001</v>
      </c>
      <c r="O81" s="26">
        <v>13.8</v>
      </c>
      <c r="P81" s="26">
        <v>19.3</v>
      </c>
      <c r="Q81" s="26">
        <v>19.400000000000002</v>
      </c>
      <c r="R81" s="26">
        <v>21.1</v>
      </c>
      <c r="S81" s="26">
        <v>21.200000000000003</v>
      </c>
    </row>
    <row r="82" spans="1:19">
      <c r="A82" s="24">
        <v>83.5</v>
      </c>
      <c r="B82" s="22">
        <v>8.7000000000000011</v>
      </c>
      <c r="C82" s="22">
        <v>8.8000000000000007</v>
      </c>
      <c r="D82" s="22">
        <v>9.4</v>
      </c>
      <c r="E82" s="22">
        <v>9.5</v>
      </c>
      <c r="F82" s="22">
        <v>13.2</v>
      </c>
      <c r="G82" s="22">
        <v>13.299999999999999</v>
      </c>
      <c r="H82" s="22">
        <v>14.4</v>
      </c>
      <c r="I82" s="22">
        <v>14.5</v>
      </c>
      <c r="K82" s="26">
        <v>103.5</v>
      </c>
      <c r="L82" s="26">
        <v>12.8</v>
      </c>
      <c r="M82" s="26">
        <v>12.9</v>
      </c>
      <c r="N82" s="26">
        <v>13.8</v>
      </c>
      <c r="O82" s="26">
        <v>13.9</v>
      </c>
      <c r="P82" s="26">
        <v>19.5</v>
      </c>
      <c r="Q82" s="26">
        <v>19.600000000000001</v>
      </c>
      <c r="R82" s="26">
        <v>21.3</v>
      </c>
      <c r="S82" s="26">
        <v>21.400000000000002</v>
      </c>
    </row>
    <row r="83" spans="1:19">
      <c r="A83" s="24">
        <v>84</v>
      </c>
      <c r="B83" s="22">
        <v>8.8000000000000007</v>
      </c>
      <c r="C83" s="22">
        <v>8.9</v>
      </c>
      <c r="D83" s="22">
        <v>9.5</v>
      </c>
      <c r="E83" s="22">
        <v>9.6</v>
      </c>
      <c r="F83" s="22">
        <v>13.3</v>
      </c>
      <c r="G83" s="22">
        <v>13.4</v>
      </c>
      <c r="H83" s="22">
        <v>14.6</v>
      </c>
      <c r="I83" s="22">
        <v>14.7</v>
      </c>
      <c r="K83" s="26">
        <v>104</v>
      </c>
      <c r="L83" s="26">
        <v>12.9</v>
      </c>
      <c r="M83" s="26">
        <v>13</v>
      </c>
      <c r="N83" s="26">
        <v>13.9</v>
      </c>
      <c r="O83" s="26">
        <v>14</v>
      </c>
      <c r="P83" s="26">
        <v>19.7</v>
      </c>
      <c r="Q83" s="26">
        <v>19.8</v>
      </c>
      <c r="R83" s="26">
        <v>21.6</v>
      </c>
      <c r="S83" s="26">
        <v>21.700000000000003</v>
      </c>
    </row>
    <row r="84" spans="1:19">
      <c r="A84" s="24">
        <v>84.5</v>
      </c>
      <c r="B84" s="22">
        <v>8.9</v>
      </c>
      <c r="C84" s="22">
        <v>9</v>
      </c>
      <c r="D84" s="22">
        <v>9.6</v>
      </c>
      <c r="E84" s="22">
        <v>9.6999999999999993</v>
      </c>
      <c r="F84" s="22">
        <v>13.5</v>
      </c>
      <c r="G84" s="22">
        <v>13.6</v>
      </c>
      <c r="H84" s="22">
        <v>14.7</v>
      </c>
      <c r="I84" s="22">
        <v>14.799999999999999</v>
      </c>
      <c r="K84" s="26">
        <v>104.5</v>
      </c>
      <c r="L84" s="26">
        <v>13</v>
      </c>
      <c r="M84" s="26">
        <v>13.1</v>
      </c>
      <c r="N84" s="26">
        <v>14.1</v>
      </c>
      <c r="O84" s="26">
        <v>14.2</v>
      </c>
      <c r="P84" s="26">
        <v>19.899999999999999</v>
      </c>
      <c r="Q84" s="26">
        <v>20</v>
      </c>
      <c r="R84" s="26">
        <v>21.8</v>
      </c>
      <c r="S84" s="26">
        <v>21.900000000000002</v>
      </c>
    </row>
    <row r="85" spans="1:19">
      <c r="A85" s="24">
        <v>85</v>
      </c>
      <c r="B85" s="22">
        <v>9</v>
      </c>
      <c r="C85" s="22">
        <v>9.1</v>
      </c>
      <c r="D85" s="22">
        <v>9.7000000000000011</v>
      </c>
      <c r="E85" s="22">
        <v>9.8000000000000007</v>
      </c>
      <c r="F85" s="22">
        <v>13.6</v>
      </c>
      <c r="G85" s="22">
        <v>13.7</v>
      </c>
      <c r="H85" s="22">
        <v>14.9</v>
      </c>
      <c r="I85" s="22">
        <v>15</v>
      </c>
      <c r="K85" s="26">
        <v>105</v>
      </c>
      <c r="L85" s="26">
        <v>13.1</v>
      </c>
      <c r="M85" s="26">
        <v>13.2</v>
      </c>
      <c r="N85" s="26">
        <v>14.200000000000001</v>
      </c>
      <c r="O85" s="26">
        <v>14.3</v>
      </c>
      <c r="P85" s="26">
        <v>20.100000000000001</v>
      </c>
      <c r="Q85" s="26">
        <v>20.200000000000003</v>
      </c>
      <c r="R85" s="26">
        <v>22</v>
      </c>
      <c r="S85" s="26">
        <v>22.1</v>
      </c>
    </row>
    <row r="86" spans="1:19">
      <c r="A86" s="24">
        <v>85.5</v>
      </c>
      <c r="B86" s="22">
        <v>9.1</v>
      </c>
      <c r="C86" s="22">
        <v>9.1999999999999993</v>
      </c>
      <c r="D86" s="22">
        <v>9.8000000000000007</v>
      </c>
      <c r="E86" s="22">
        <v>9.9</v>
      </c>
      <c r="F86" s="22">
        <v>13.7</v>
      </c>
      <c r="G86" s="22">
        <v>13.799999999999999</v>
      </c>
      <c r="H86" s="22">
        <v>15</v>
      </c>
      <c r="I86" s="22">
        <v>15.1</v>
      </c>
      <c r="K86" s="26">
        <v>105.5</v>
      </c>
      <c r="L86" s="26">
        <v>13.200000000000001</v>
      </c>
      <c r="M86" s="26">
        <v>13.3</v>
      </c>
      <c r="N86" s="26">
        <v>14.3</v>
      </c>
      <c r="O86" s="26">
        <v>14.4</v>
      </c>
      <c r="P86" s="26">
        <v>20.3</v>
      </c>
      <c r="Q86" s="26">
        <v>20.400000000000002</v>
      </c>
      <c r="R86" s="26">
        <v>22.2</v>
      </c>
      <c r="S86" s="26">
        <v>22.3</v>
      </c>
    </row>
    <row r="87" spans="1:19">
      <c r="A87" s="24">
        <v>86</v>
      </c>
      <c r="B87" s="22">
        <v>9.2000000000000011</v>
      </c>
      <c r="C87" s="22">
        <v>9.3000000000000007</v>
      </c>
      <c r="D87" s="22">
        <v>9.9</v>
      </c>
      <c r="E87" s="22">
        <v>10</v>
      </c>
      <c r="F87" s="22">
        <v>13.9</v>
      </c>
      <c r="G87" s="22">
        <v>14</v>
      </c>
      <c r="H87" s="22">
        <v>15.2</v>
      </c>
      <c r="I87" s="22">
        <v>15.299999999999999</v>
      </c>
      <c r="K87" s="26">
        <v>106</v>
      </c>
      <c r="L87" s="26">
        <v>13.3</v>
      </c>
      <c r="M87" s="26">
        <v>13.4</v>
      </c>
      <c r="N87" s="26">
        <v>14.4</v>
      </c>
      <c r="O87" s="26">
        <v>14.5</v>
      </c>
      <c r="P87" s="26">
        <v>20.5</v>
      </c>
      <c r="Q87" s="26">
        <v>20.6</v>
      </c>
      <c r="R87" s="26">
        <v>22.5</v>
      </c>
      <c r="S87" s="26">
        <v>22.6</v>
      </c>
    </row>
    <row r="88" spans="1:19">
      <c r="A88" s="24">
        <v>86.5</v>
      </c>
      <c r="B88" s="22">
        <v>9.3000000000000007</v>
      </c>
      <c r="C88" s="22">
        <v>9.4</v>
      </c>
      <c r="D88" s="22">
        <v>10</v>
      </c>
      <c r="E88" s="22">
        <v>10.1</v>
      </c>
      <c r="F88" s="22">
        <v>14</v>
      </c>
      <c r="G88" s="22">
        <v>14.1</v>
      </c>
      <c r="H88" s="22">
        <v>15.3</v>
      </c>
      <c r="I88" s="22">
        <v>15.4</v>
      </c>
      <c r="K88" s="26">
        <v>106.5</v>
      </c>
      <c r="L88" s="26">
        <v>13.4</v>
      </c>
      <c r="M88" s="26">
        <v>13.5</v>
      </c>
      <c r="N88" s="26">
        <v>14.6</v>
      </c>
      <c r="O88" s="26">
        <v>14.7</v>
      </c>
      <c r="P88" s="26">
        <v>20.7</v>
      </c>
      <c r="Q88" s="26">
        <v>20.8</v>
      </c>
      <c r="R88" s="26">
        <v>22.7</v>
      </c>
      <c r="S88" s="26">
        <v>22.8</v>
      </c>
    </row>
    <row r="89" spans="1:19">
      <c r="A89" s="24">
        <v>87</v>
      </c>
      <c r="B89" s="22">
        <v>9.4</v>
      </c>
      <c r="C89" s="22">
        <v>9.5</v>
      </c>
      <c r="D89" s="22">
        <v>10.1</v>
      </c>
      <c r="E89" s="22">
        <v>10.199999999999999</v>
      </c>
      <c r="F89" s="22">
        <v>14.2</v>
      </c>
      <c r="G89" s="22">
        <v>14.299999999999999</v>
      </c>
      <c r="H89" s="22">
        <v>15.5</v>
      </c>
      <c r="I89" s="22">
        <v>15.6</v>
      </c>
      <c r="K89" s="26">
        <v>107</v>
      </c>
      <c r="L89" s="26">
        <v>13.6</v>
      </c>
      <c r="M89" s="26">
        <v>13.7</v>
      </c>
      <c r="N89" s="26">
        <v>14.700000000000001</v>
      </c>
      <c r="O89" s="26">
        <v>14.8</v>
      </c>
      <c r="P89" s="26">
        <v>20.9</v>
      </c>
      <c r="Q89" s="26">
        <v>21</v>
      </c>
      <c r="R89" s="26">
        <v>22.9</v>
      </c>
      <c r="S89" s="26">
        <v>23</v>
      </c>
    </row>
    <row r="90" spans="1:19">
      <c r="A90" s="24">
        <v>87.5</v>
      </c>
      <c r="B90" s="22">
        <v>9.5</v>
      </c>
      <c r="C90" s="22">
        <v>9.6</v>
      </c>
      <c r="D90" s="22">
        <v>10.3</v>
      </c>
      <c r="E90" s="22">
        <v>10.4</v>
      </c>
      <c r="F90" s="22">
        <v>14.3</v>
      </c>
      <c r="G90" s="22">
        <v>14.4</v>
      </c>
      <c r="H90" s="22">
        <v>15.6</v>
      </c>
      <c r="I90" s="22">
        <v>15.7</v>
      </c>
      <c r="K90" s="26">
        <v>107.5</v>
      </c>
      <c r="L90" s="26">
        <v>13.700000000000001</v>
      </c>
      <c r="M90" s="26">
        <v>13.8</v>
      </c>
      <c r="N90" s="26">
        <v>14.8</v>
      </c>
      <c r="O90" s="26">
        <v>14.9</v>
      </c>
      <c r="P90" s="26">
        <v>21.1</v>
      </c>
      <c r="Q90" s="26">
        <v>21.200000000000003</v>
      </c>
      <c r="R90" s="26">
        <v>23.2</v>
      </c>
      <c r="S90" s="26">
        <v>23.3</v>
      </c>
    </row>
    <row r="91" spans="1:19">
      <c r="A91" s="24">
        <v>88</v>
      </c>
      <c r="B91" s="22">
        <v>9.6</v>
      </c>
      <c r="C91" s="22">
        <v>9.6999999999999993</v>
      </c>
      <c r="D91" s="22">
        <v>10.4</v>
      </c>
      <c r="E91" s="22">
        <v>10.5</v>
      </c>
      <c r="F91" s="22">
        <v>14.5</v>
      </c>
      <c r="G91" s="22">
        <v>14.6</v>
      </c>
      <c r="H91" s="22">
        <v>15.8</v>
      </c>
      <c r="I91" s="22">
        <v>15.9</v>
      </c>
      <c r="K91" s="26">
        <v>108</v>
      </c>
      <c r="L91" s="26">
        <v>13.8</v>
      </c>
      <c r="M91" s="26">
        <v>13.9</v>
      </c>
      <c r="N91" s="26">
        <v>15</v>
      </c>
      <c r="O91" s="26">
        <v>15.1</v>
      </c>
      <c r="P91" s="26">
        <v>21.3</v>
      </c>
      <c r="Q91" s="26">
        <v>21.400000000000002</v>
      </c>
      <c r="R91" s="26">
        <v>23.4</v>
      </c>
      <c r="S91" s="26">
        <v>23.5</v>
      </c>
    </row>
    <row r="92" spans="1:19">
      <c r="A92" s="24">
        <v>88.5</v>
      </c>
      <c r="B92" s="22">
        <v>9.7000000000000011</v>
      </c>
      <c r="C92" s="22">
        <v>9.8000000000000007</v>
      </c>
      <c r="D92" s="22">
        <v>10.5</v>
      </c>
      <c r="E92" s="22">
        <v>10.6</v>
      </c>
      <c r="F92" s="22">
        <v>14.6</v>
      </c>
      <c r="G92" s="22">
        <v>14.7</v>
      </c>
      <c r="H92" s="22">
        <v>15.9</v>
      </c>
      <c r="I92" s="22">
        <v>16</v>
      </c>
      <c r="K92" s="26">
        <v>108.5</v>
      </c>
      <c r="L92" s="26">
        <v>13.9</v>
      </c>
      <c r="M92" s="26">
        <v>14</v>
      </c>
      <c r="N92" s="26">
        <v>15.1</v>
      </c>
      <c r="O92" s="26">
        <v>15.2</v>
      </c>
      <c r="P92" s="26">
        <v>21.5</v>
      </c>
      <c r="Q92" s="26">
        <v>21.6</v>
      </c>
      <c r="R92" s="26">
        <v>23.7</v>
      </c>
      <c r="S92" s="26">
        <v>23.8</v>
      </c>
    </row>
    <row r="93" spans="1:19">
      <c r="A93" s="24">
        <v>89</v>
      </c>
      <c r="B93" s="22">
        <v>9.8000000000000007</v>
      </c>
      <c r="C93" s="22">
        <v>9.9</v>
      </c>
      <c r="D93" s="22">
        <v>10.6</v>
      </c>
      <c r="E93" s="22">
        <v>10.7</v>
      </c>
      <c r="F93" s="22">
        <v>14.7</v>
      </c>
      <c r="G93" s="22">
        <v>14.799999999999999</v>
      </c>
      <c r="H93" s="22">
        <v>16.100000000000001</v>
      </c>
      <c r="I93" s="22">
        <v>16.200000000000003</v>
      </c>
      <c r="K93" s="26">
        <v>109</v>
      </c>
      <c r="L93" s="26">
        <v>14</v>
      </c>
      <c r="M93" s="26">
        <v>14.1</v>
      </c>
      <c r="N93" s="26">
        <v>15.200000000000001</v>
      </c>
      <c r="O93" s="26">
        <v>15.3</v>
      </c>
      <c r="P93" s="26">
        <v>21.8</v>
      </c>
      <c r="Q93" s="26">
        <v>21.900000000000002</v>
      </c>
      <c r="R93" s="26">
        <v>23.9</v>
      </c>
      <c r="S93" s="26">
        <v>24</v>
      </c>
    </row>
    <row r="94" spans="1:19">
      <c r="A94" s="24">
        <v>89.5</v>
      </c>
      <c r="B94" s="22">
        <v>9.9</v>
      </c>
      <c r="C94" s="22">
        <v>10</v>
      </c>
      <c r="D94" s="22">
        <v>10.700000000000001</v>
      </c>
      <c r="E94" s="22">
        <v>10.8</v>
      </c>
      <c r="F94" s="22">
        <v>14.9</v>
      </c>
      <c r="G94" s="22">
        <v>15</v>
      </c>
      <c r="H94" s="22">
        <v>16.2</v>
      </c>
      <c r="I94" s="22">
        <v>16.3</v>
      </c>
      <c r="K94" s="26">
        <v>109.5</v>
      </c>
      <c r="L94" s="26">
        <v>14.200000000000001</v>
      </c>
      <c r="M94" s="26">
        <v>14.3</v>
      </c>
      <c r="N94" s="26">
        <v>15.4</v>
      </c>
      <c r="O94" s="26">
        <v>15.5</v>
      </c>
      <c r="P94" s="26">
        <v>22</v>
      </c>
      <c r="Q94" s="26">
        <v>22.1</v>
      </c>
      <c r="R94" s="26">
        <v>24.2</v>
      </c>
      <c r="S94" s="26">
        <v>24.3</v>
      </c>
    </row>
    <row r="95" spans="1:19">
      <c r="A95" s="24">
        <v>90</v>
      </c>
      <c r="B95" s="22">
        <v>10</v>
      </c>
      <c r="C95" s="22">
        <v>10.1</v>
      </c>
      <c r="D95" s="22">
        <v>10.8</v>
      </c>
      <c r="E95" s="22">
        <v>10.9</v>
      </c>
      <c r="F95" s="22">
        <v>15</v>
      </c>
      <c r="G95" s="22">
        <v>15.1</v>
      </c>
      <c r="H95" s="22">
        <v>16.399999999999999</v>
      </c>
      <c r="I95" s="22">
        <v>16.5</v>
      </c>
      <c r="K95" s="26">
        <v>110</v>
      </c>
      <c r="L95" s="26">
        <v>14.3</v>
      </c>
      <c r="M95" s="26">
        <v>14.4</v>
      </c>
      <c r="N95" s="26">
        <v>15.5</v>
      </c>
      <c r="O95" s="26">
        <v>15.6</v>
      </c>
      <c r="P95" s="26">
        <v>22.2</v>
      </c>
      <c r="Q95" s="26">
        <v>22.3</v>
      </c>
      <c r="R95" s="26">
        <v>24.4</v>
      </c>
      <c r="S95" s="26">
        <v>24.5</v>
      </c>
    </row>
    <row r="96" spans="1:19">
      <c r="A96" s="24">
        <v>90.5</v>
      </c>
      <c r="B96" s="22">
        <v>10.1</v>
      </c>
      <c r="C96" s="22">
        <v>10.199999999999999</v>
      </c>
      <c r="D96" s="22">
        <v>10.9</v>
      </c>
      <c r="E96" s="22">
        <v>11</v>
      </c>
      <c r="F96" s="22">
        <v>15.1</v>
      </c>
      <c r="G96" s="22">
        <v>15.2</v>
      </c>
      <c r="H96" s="22">
        <v>16.5</v>
      </c>
      <c r="I96" s="22">
        <v>16.600000000000001</v>
      </c>
      <c r="K96" s="26">
        <v>110.5</v>
      </c>
      <c r="L96" s="26">
        <v>14.4</v>
      </c>
      <c r="M96" s="26">
        <v>14.5</v>
      </c>
      <c r="N96" s="26">
        <v>15.700000000000001</v>
      </c>
      <c r="O96" s="26">
        <v>15.8</v>
      </c>
      <c r="P96" s="26">
        <v>22.4</v>
      </c>
      <c r="Q96" s="26">
        <v>22.5</v>
      </c>
      <c r="R96" s="26">
        <v>24.7</v>
      </c>
      <c r="S96" s="26">
        <v>24.8</v>
      </c>
    </row>
    <row r="97" spans="1:19">
      <c r="A97" s="24">
        <v>91</v>
      </c>
      <c r="B97" s="22">
        <v>10.200000000000001</v>
      </c>
      <c r="C97" s="22">
        <v>10.3</v>
      </c>
      <c r="D97" s="22">
        <v>11</v>
      </c>
      <c r="E97" s="22">
        <v>11.1</v>
      </c>
      <c r="F97" s="22">
        <v>15.3</v>
      </c>
      <c r="G97" s="22">
        <v>15.4</v>
      </c>
      <c r="H97" s="22">
        <v>16.7</v>
      </c>
      <c r="I97" s="22">
        <v>16.8</v>
      </c>
      <c r="K97" s="26">
        <v>111</v>
      </c>
      <c r="L97" s="26">
        <v>14.5</v>
      </c>
      <c r="M97" s="26">
        <v>14.6</v>
      </c>
      <c r="N97" s="26">
        <v>15.8</v>
      </c>
      <c r="O97" s="26">
        <v>15.9</v>
      </c>
      <c r="P97" s="26">
        <v>22.7</v>
      </c>
      <c r="Q97" s="26">
        <v>22.8</v>
      </c>
      <c r="R97" s="26">
        <v>25</v>
      </c>
      <c r="S97" s="26">
        <v>25.1</v>
      </c>
    </row>
    <row r="98" spans="1:19">
      <c r="A98" s="24">
        <v>91.5</v>
      </c>
      <c r="B98" s="22">
        <v>10.3</v>
      </c>
      <c r="C98" s="22">
        <v>10.4</v>
      </c>
      <c r="D98" s="22">
        <v>11.1</v>
      </c>
      <c r="E98" s="22">
        <v>11.2</v>
      </c>
      <c r="F98" s="22">
        <v>15.4</v>
      </c>
      <c r="G98" s="22">
        <v>15.5</v>
      </c>
      <c r="H98" s="22">
        <v>16.8</v>
      </c>
      <c r="I98" s="22">
        <v>16.900000000000002</v>
      </c>
      <c r="K98" s="26">
        <v>111.5</v>
      </c>
      <c r="L98" s="26">
        <v>14.700000000000001</v>
      </c>
      <c r="M98" s="26">
        <v>14.8</v>
      </c>
      <c r="N98" s="26">
        <v>15.9</v>
      </c>
      <c r="O98" s="26">
        <v>16</v>
      </c>
      <c r="P98" s="26">
        <v>22.9</v>
      </c>
      <c r="Q98" s="26">
        <v>23</v>
      </c>
      <c r="R98" s="26">
        <v>25.2</v>
      </c>
      <c r="S98" s="26">
        <v>25.3</v>
      </c>
    </row>
    <row r="99" spans="1:19">
      <c r="A99" s="24">
        <v>92</v>
      </c>
      <c r="B99" s="22">
        <v>10.4</v>
      </c>
      <c r="C99" s="22">
        <v>10.5</v>
      </c>
      <c r="D99" s="22">
        <v>11.200000000000001</v>
      </c>
      <c r="E99" s="22">
        <v>11.3</v>
      </c>
      <c r="F99" s="22">
        <v>15.6</v>
      </c>
      <c r="G99" s="22">
        <v>15.7</v>
      </c>
      <c r="H99" s="22">
        <v>17</v>
      </c>
      <c r="I99" s="22">
        <v>17.100000000000001</v>
      </c>
      <c r="K99" s="26">
        <v>112</v>
      </c>
      <c r="L99" s="26">
        <v>14.8</v>
      </c>
      <c r="M99" s="26">
        <v>14.9</v>
      </c>
      <c r="N99" s="26">
        <v>16.099999999999998</v>
      </c>
      <c r="O99" s="26">
        <v>16.2</v>
      </c>
      <c r="P99" s="26">
        <v>23.1</v>
      </c>
      <c r="Q99" s="26">
        <v>23.200000000000003</v>
      </c>
      <c r="R99" s="26">
        <v>25.5</v>
      </c>
      <c r="S99" s="26">
        <v>25.6</v>
      </c>
    </row>
    <row r="100" spans="1:19">
      <c r="A100" s="24">
        <v>92.5</v>
      </c>
      <c r="B100" s="22">
        <v>10.5</v>
      </c>
      <c r="C100" s="22">
        <v>10.6</v>
      </c>
      <c r="D100" s="22">
        <v>11.3</v>
      </c>
      <c r="E100" s="22">
        <v>11.4</v>
      </c>
      <c r="F100" s="22">
        <v>15.7</v>
      </c>
      <c r="G100" s="22">
        <v>15.799999999999999</v>
      </c>
      <c r="H100" s="22">
        <v>17.100000000000001</v>
      </c>
      <c r="I100" s="22">
        <v>17.200000000000003</v>
      </c>
      <c r="K100" s="26">
        <v>112.5</v>
      </c>
      <c r="L100" s="26">
        <v>14.9</v>
      </c>
      <c r="M100" s="26">
        <v>15</v>
      </c>
      <c r="N100" s="26">
        <v>16.2</v>
      </c>
      <c r="O100" s="26">
        <v>16.3</v>
      </c>
      <c r="P100" s="26">
        <v>23.4</v>
      </c>
      <c r="Q100" s="26">
        <v>23.5</v>
      </c>
      <c r="R100" s="26">
        <v>25.8</v>
      </c>
      <c r="S100" s="26">
        <v>25.900000000000002</v>
      </c>
    </row>
    <row r="101" spans="1:19">
      <c r="A101" s="24">
        <v>93</v>
      </c>
      <c r="B101" s="22">
        <v>10.6</v>
      </c>
      <c r="C101" s="22">
        <v>10.7</v>
      </c>
      <c r="D101" s="22">
        <v>11.4</v>
      </c>
      <c r="E101" s="22">
        <v>11.5</v>
      </c>
      <c r="F101" s="22">
        <v>15.8</v>
      </c>
      <c r="G101" s="22">
        <v>15.9</v>
      </c>
      <c r="H101" s="22">
        <v>17.3</v>
      </c>
      <c r="I101" s="22">
        <v>17.400000000000002</v>
      </c>
      <c r="K101" s="26">
        <v>113</v>
      </c>
      <c r="L101" s="26">
        <v>15.1</v>
      </c>
      <c r="M101" s="26">
        <v>15.2</v>
      </c>
      <c r="N101" s="26">
        <v>16.399999999999999</v>
      </c>
      <c r="O101" s="26">
        <v>16.5</v>
      </c>
      <c r="P101" s="26">
        <v>23.6</v>
      </c>
      <c r="Q101" s="26">
        <v>23.700000000000003</v>
      </c>
      <c r="R101" s="26">
        <v>26</v>
      </c>
      <c r="S101" s="26">
        <v>26.1</v>
      </c>
    </row>
    <row r="102" spans="1:19">
      <c r="A102" s="24">
        <v>93.5</v>
      </c>
      <c r="B102" s="22">
        <v>10.6</v>
      </c>
      <c r="C102" s="22">
        <v>10.7</v>
      </c>
      <c r="D102" s="22">
        <v>11.5</v>
      </c>
      <c r="E102" s="22">
        <v>11.6</v>
      </c>
      <c r="F102" s="22">
        <v>16</v>
      </c>
      <c r="G102" s="22">
        <v>16.100000000000001</v>
      </c>
      <c r="H102" s="22">
        <v>17.399999999999999</v>
      </c>
      <c r="I102" s="22">
        <v>17.5</v>
      </c>
      <c r="K102" s="26">
        <v>113.5</v>
      </c>
      <c r="L102" s="26">
        <v>15.200000000000001</v>
      </c>
      <c r="M102" s="26">
        <v>15.3</v>
      </c>
      <c r="N102" s="26">
        <v>16.5</v>
      </c>
      <c r="O102" s="26">
        <v>16.600000000000001</v>
      </c>
      <c r="P102" s="26">
        <v>23.9</v>
      </c>
      <c r="Q102" s="26">
        <v>24</v>
      </c>
      <c r="R102" s="26">
        <v>26.3</v>
      </c>
      <c r="S102" s="26">
        <v>26.400000000000002</v>
      </c>
    </row>
    <row r="103" spans="1:19">
      <c r="A103" s="24">
        <v>94</v>
      </c>
      <c r="B103" s="22">
        <v>10.700000000000001</v>
      </c>
      <c r="C103" s="22">
        <v>10.8</v>
      </c>
      <c r="D103" s="22">
        <v>11.6</v>
      </c>
      <c r="E103" s="22">
        <v>11.7</v>
      </c>
      <c r="F103" s="22">
        <v>16.100000000000001</v>
      </c>
      <c r="G103" s="22">
        <v>16.200000000000003</v>
      </c>
      <c r="H103" s="22">
        <v>17.600000000000001</v>
      </c>
      <c r="I103" s="22">
        <v>17.700000000000003</v>
      </c>
      <c r="K103" s="26">
        <v>114</v>
      </c>
      <c r="L103" s="26">
        <v>15.3</v>
      </c>
      <c r="M103" s="26">
        <v>15.4</v>
      </c>
      <c r="N103" s="26">
        <v>16.7</v>
      </c>
      <c r="O103" s="26">
        <v>16.8</v>
      </c>
      <c r="P103" s="26">
        <v>24.1</v>
      </c>
      <c r="Q103" s="26">
        <v>24.200000000000003</v>
      </c>
      <c r="R103" s="26">
        <v>26.6</v>
      </c>
      <c r="S103" s="26">
        <v>26.700000000000003</v>
      </c>
    </row>
    <row r="104" spans="1:19">
      <c r="A104" s="24">
        <v>94.5</v>
      </c>
      <c r="B104" s="22">
        <v>10.8</v>
      </c>
      <c r="C104" s="22">
        <v>10.9</v>
      </c>
      <c r="D104" s="22">
        <v>11.700000000000001</v>
      </c>
      <c r="E104" s="22">
        <v>11.8</v>
      </c>
      <c r="F104" s="22">
        <v>16.3</v>
      </c>
      <c r="G104" s="22">
        <v>16.400000000000002</v>
      </c>
      <c r="H104" s="22">
        <v>17.7</v>
      </c>
      <c r="I104" s="22">
        <v>17.8</v>
      </c>
      <c r="K104" s="26">
        <v>114.5</v>
      </c>
      <c r="L104" s="26">
        <v>15.5</v>
      </c>
      <c r="M104" s="26">
        <v>15.6</v>
      </c>
      <c r="N104" s="26">
        <v>16.799999999999997</v>
      </c>
      <c r="O104" s="26">
        <v>16.899999999999999</v>
      </c>
      <c r="P104" s="26">
        <v>24.4</v>
      </c>
      <c r="Q104" s="26">
        <v>24.5</v>
      </c>
      <c r="R104" s="26">
        <v>26.9</v>
      </c>
      <c r="S104" s="26">
        <v>27</v>
      </c>
    </row>
    <row r="105" spans="1:19">
      <c r="A105" s="24">
        <v>95</v>
      </c>
      <c r="B105" s="22">
        <v>10.9</v>
      </c>
      <c r="C105" s="22">
        <v>11</v>
      </c>
      <c r="D105" s="22">
        <v>11.8</v>
      </c>
      <c r="E105" s="22">
        <v>11.9</v>
      </c>
      <c r="F105" s="22">
        <v>16.399999999999999</v>
      </c>
      <c r="G105" s="22">
        <v>16.5</v>
      </c>
      <c r="H105" s="22">
        <v>17.899999999999999</v>
      </c>
      <c r="I105" s="22">
        <v>18</v>
      </c>
      <c r="K105" s="26">
        <v>115</v>
      </c>
      <c r="L105" s="26">
        <v>15.6</v>
      </c>
      <c r="M105" s="26">
        <v>15.7</v>
      </c>
      <c r="N105" s="26">
        <v>17</v>
      </c>
      <c r="O105" s="26">
        <v>17.100000000000001</v>
      </c>
      <c r="P105" s="26">
        <v>24.6</v>
      </c>
      <c r="Q105" s="26">
        <v>24.700000000000003</v>
      </c>
      <c r="R105" s="26">
        <v>27.2</v>
      </c>
      <c r="S105" s="26">
        <v>27.3</v>
      </c>
    </row>
    <row r="106" spans="1:19">
      <c r="A106" s="24">
        <v>95.5</v>
      </c>
      <c r="B106" s="22">
        <v>11</v>
      </c>
      <c r="C106" s="22">
        <v>11.1</v>
      </c>
      <c r="D106" s="22">
        <v>11.9</v>
      </c>
      <c r="E106" s="22">
        <v>12</v>
      </c>
      <c r="F106" s="22">
        <v>16.5</v>
      </c>
      <c r="G106" s="22">
        <v>16.600000000000001</v>
      </c>
      <c r="H106" s="22">
        <v>18</v>
      </c>
      <c r="I106" s="22">
        <v>18.100000000000001</v>
      </c>
      <c r="K106" s="26">
        <v>115.5</v>
      </c>
      <c r="L106" s="26">
        <v>15.700000000000001</v>
      </c>
      <c r="M106" s="26">
        <v>15.8</v>
      </c>
      <c r="N106" s="26">
        <v>17.099999999999998</v>
      </c>
      <c r="O106" s="26">
        <v>17.2</v>
      </c>
      <c r="P106" s="26">
        <v>24.9</v>
      </c>
      <c r="Q106" s="26">
        <v>25</v>
      </c>
      <c r="R106" s="26">
        <v>27.5</v>
      </c>
      <c r="S106" s="26">
        <v>27.6</v>
      </c>
    </row>
    <row r="107" spans="1:19">
      <c r="A107" s="24">
        <v>96</v>
      </c>
      <c r="B107" s="22">
        <v>11.1</v>
      </c>
      <c r="C107" s="22">
        <v>11.2</v>
      </c>
      <c r="D107" s="22">
        <v>12</v>
      </c>
      <c r="E107" s="22">
        <v>12.1</v>
      </c>
      <c r="F107" s="22">
        <v>16.7</v>
      </c>
      <c r="G107" s="22">
        <v>16.8</v>
      </c>
      <c r="H107" s="22">
        <v>18.2</v>
      </c>
      <c r="I107" s="22">
        <v>18.3</v>
      </c>
      <c r="K107" s="26">
        <v>116</v>
      </c>
      <c r="L107" s="26">
        <v>15.9</v>
      </c>
      <c r="M107" s="26">
        <v>16</v>
      </c>
      <c r="N107" s="26">
        <v>17.299999999999997</v>
      </c>
      <c r="O107" s="26">
        <v>17.399999999999999</v>
      </c>
      <c r="P107" s="26">
        <v>25.1</v>
      </c>
      <c r="Q107" s="26">
        <v>25.200000000000003</v>
      </c>
      <c r="R107" s="26">
        <v>27.8</v>
      </c>
      <c r="S107" s="26">
        <v>27.900000000000002</v>
      </c>
    </row>
    <row r="108" spans="1:19">
      <c r="A108" s="24">
        <v>96.5</v>
      </c>
      <c r="B108" s="22">
        <v>11.200000000000001</v>
      </c>
      <c r="C108" s="22">
        <v>11.3</v>
      </c>
      <c r="D108" s="22">
        <v>12.1</v>
      </c>
      <c r="E108" s="22">
        <v>12.2</v>
      </c>
      <c r="F108" s="22">
        <v>16.8</v>
      </c>
      <c r="G108" s="22">
        <v>16.900000000000002</v>
      </c>
      <c r="H108" s="22">
        <v>18.399999999999999</v>
      </c>
      <c r="I108" s="22">
        <v>18.5</v>
      </c>
      <c r="K108" s="26">
        <v>116.5</v>
      </c>
      <c r="L108" s="26">
        <v>16</v>
      </c>
      <c r="M108" s="26">
        <v>16.100000000000001</v>
      </c>
      <c r="N108" s="26">
        <v>17.399999999999999</v>
      </c>
      <c r="O108" s="26">
        <v>17.5</v>
      </c>
      <c r="P108" s="26">
        <v>25.4</v>
      </c>
      <c r="Q108" s="26">
        <v>25.5</v>
      </c>
      <c r="R108" s="26">
        <v>28</v>
      </c>
      <c r="S108" s="26">
        <v>28.1</v>
      </c>
    </row>
    <row r="109" spans="1:19">
      <c r="A109" s="24">
        <v>97</v>
      </c>
      <c r="B109" s="22">
        <v>11.3</v>
      </c>
      <c r="C109" s="22">
        <v>11.4</v>
      </c>
      <c r="D109" s="22">
        <v>12.200000000000001</v>
      </c>
      <c r="E109" s="22">
        <v>12.3</v>
      </c>
      <c r="F109" s="22">
        <v>17</v>
      </c>
      <c r="G109" s="22">
        <v>17.100000000000001</v>
      </c>
      <c r="H109" s="22">
        <v>18.5</v>
      </c>
      <c r="I109" s="22">
        <v>18.600000000000001</v>
      </c>
      <c r="K109" s="26">
        <v>117</v>
      </c>
      <c r="L109" s="26">
        <v>16.099999999999998</v>
      </c>
      <c r="M109" s="26">
        <v>16.2</v>
      </c>
      <c r="N109" s="26">
        <v>17.599999999999998</v>
      </c>
      <c r="O109" s="26">
        <v>17.7</v>
      </c>
      <c r="P109" s="26">
        <v>25.6</v>
      </c>
      <c r="Q109" s="26">
        <v>25.700000000000003</v>
      </c>
      <c r="R109" s="26">
        <v>28.3</v>
      </c>
      <c r="S109" s="26">
        <v>28.400000000000002</v>
      </c>
    </row>
    <row r="110" spans="1:19">
      <c r="A110" s="24">
        <v>97.5</v>
      </c>
      <c r="B110" s="22">
        <v>11.4</v>
      </c>
      <c r="C110" s="22">
        <v>11.5</v>
      </c>
      <c r="D110" s="22">
        <v>12.3</v>
      </c>
      <c r="E110" s="22">
        <v>12.4</v>
      </c>
      <c r="F110" s="22">
        <v>17.100000000000001</v>
      </c>
      <c r="G110" s="22">
        <v>17.200000000000003</v>
      </c>
      <c r="H110" s="22">
        <v>18.7</v>
      </c>
      <c r="I110" s="22">
        <v>18.8</v>
      </c>
      <c r="K110" s="26">
        <v>117.5</v>
      </c>
      <c r="L110" s="26">
        <v>16.299999999999997</v>
      </c>
      <c r="M110" s="26">
        <v>16.399999999999999</v>
      </c>
      <c r="N110" s="26">
        <v>17.799999999999997</v>
      </c>
      <c r="O110" s="26">
        <v>17.899999999999999</v>
      </c>
      <c r="P110" s="26">
        <v>25.9</v>
      </c>
      <c r="Q110" s="26">
        <v>26</v>
      </c>
      <c r="R110" s="26">
        <v>28.6</v>
      </c>
      <c r="S110" s="26">
        <v>28.700000000000003</v>
      </c>
    </row>
    <row r="111" spans="1:19">
      <c r="A111" s="24">
        <v>98</v>
      </c>
      <c r="B111" s="22">
        <v>11.5</v>
      </c>
      <c r="C111" s="22">
        <v>11.6</v>
      </c>
      <c r="D111" s="22">
        <v>12.4</v>
      </c>
      <c r="E111" s="22">
        <v>12.5</v>
      </c>
      <c r="F111" s="22">
        <v>17.3</v>
      </c>
      <c r="G111" s="22">
        <v>17.400000000000002</v>
      </c>
      <c r="H111" s="22">
        <v>18.899999999999999</v>
      </c>
      <c r="I111" s="22">
        <v>19</v>
      </c>
      <c r="K111" s="26">
        <v>118</v>
      </c>
      <c r="L111" s="26">
        <v>16.399999999999999</v>
      </c>
      <c r="M111" s="26">
        <v>16.5</v>
      </c>
      <c r="N111" s="26">
        <v>17.899999999999999</v>
      </c>
      <c r="O111" s="26">
        <v>18</v>
      </c>
      <c r="P111" s="26">
        <v>26.1</v>
      </c>
      <c r="Q111" s="26">
        <v>26.200000000000003</v>
      </c>
      <c r="R111" s="26">
        <v>28.9</v>
      </c>
      <c r="S111" s="26">
        <v>29</v>
      </c>
    </row>
    <row r="112" spans="1:19">
      <c r="A112" s="24">
        <v>98.5</v>
      </c>
      <c r="B112" s="22">
        <v>11.6</v>
      </c>
      <c r="C112" s="22">
        <v>11.7</v>
      </c>
      <c r="D112" s="22">
        <v>12.5</v>
      </c>
      <c r="E112" s="22">
        <v>12.6</v>
      </c>
      <c r="F112" s="22">
        <v>17.5</v>
      </c>
      <c r="G112" s="22">
        <v>17.600000000000001</v>
      </c>
      <c r="H112" s="22">
        <v>19.100000000000001</v>
      </c>
      <c r="I112" s="22">
        <v>19.200000000000003</v>
      </c>
      <c r="K112" s="26">
        <v>118.5</v>
      </c>
      <c r="L112" s="26">
        <v>16.599999999999998</v>
      </c>
      <c r="M112" s="26">
        <v>16.7</v>
      </c>
      <c r="N112" s="26">
        <v>18.099999999999998</v>
      </c>
      <c r="O112" s="26">
        <v>18.2</v>
      </c>
      <c r="P112" s="26">
        <v>26.4</v>
      </c>
      <c r="Q112" s="26">
        <v>26.5</v>
      </c>
      <c r="R112" s="26">
        <v>29.2</v>
      </c>
      <c r="S112" s="26">
        <v>29.3</v>
      </c>
    </row>
    <row r="113" spans="1:19">
      <c r="A113" s="24">
        <v>99</v>
      </c>
      <c r="B113" s="22">
        <v>11.700000000000001</v>
      </c>
      <c r="C113" s="22">
        <v>11.8</v>
      </c>
      <c r="D113" s="22">
        <v>12.6</v>
      </c>
      <c r="E113" s="22">
        <v>12.7</v>
      </c>
      <c r="F113" s="22">
        <v>17.600000000000001</v>
      </c>
      <c r="G113" s="22">
        <v>17.700000000000003</v>
      </c>
      <c r="H113" s="22">
        <v>19.2</v>
      </c>
      <c r="I113" s="22">
        <v>19.3</v>
      </c>
      <c r="K113" s="26">
        <v>119</v>
      </c>
      <c r="L113" s="26">
        <v>16.7</v>
      </c>
      <c r="M113" s="26">
        <v>16.8</v>
      </c>
      <c r="N113" s="26">
        <v>18.2</v>
      </c>
      <c r="O113" s="26">
        <v>18.3</v>
      </c>
      <c r="P113" s="26">
        <v>26.6</v>
      </c>
      <c r="Q113" s="26">
        <v>26.700000000000003</v>
      </c>
      <c r="R113" s="26">
        <v>29.5</v>
      </c>
      <c r="S113" s="26">
        <v>29.6</v>
      </c>
    </row>
    <row r="114" spans="1:19">
      <c r="A114" s="24">
        <v>99.5</v>
      </c>
      <c r="B114" s="22">
        <v>11.8</v>
      </c>
      <c r="C114" s="22">
        <v>11.9</v>
      </c>
      <c r="D114" s="22">
        <v>12.700000000000001</v>
      </c>
      <c r="E114" s="22">
        <v>12.8</v>
      </c>
      <c r="F114" s="22">
        <v>17.8</v>
      </c>
      <c r="G114" s="22">
        <v>17.900000000000002</v>
      </c>
      <c r="H114" s="22">
        <v>19.399999999999999</v>
      </c>
      <c r="I114" s="22">
        <v>19.5</v>
      </c>
      <c r="K114" s="26">
        <v>119.5</v>
      </c>
      <c r="L114" s="26">
        <v>16.799999999999997</v>
      </c>
      <c r="M114" s="26">
        <v>16.899999999999999</v>
      </c>
      <c r="N114" s="26">
        <v>18.399999999999999</v>
      </c>
      <c r="O114" s="26">
        <v>18.5</v>
      </c>
      <c r="P114" s="26">
        <v>26.9</v>
      </c>
      <c r="Q114" s="26">
        <v>27</v>
      </c>
      <c r="R114" s="26">
        <v>29.8</v>
      </c>
      <c r="S114" s="26">
        <v>29.900000000000002</v>
      </c>
    </row>
    <row r="115" spans="1:19">
      <c r="A115" s="24">
        <v>100</v>
      </c>
      <c r="B115" s="22">
        <v>11.9</v>
      </c>
      <c r="C115" s="22">
        <v>12</v>
      </c>
      <c r="D115" s="22">
        <v>12.8</v>
      </c>
      <c r="E115" s="22">
        <v>12.9</v>
      </c>
      <c r="F115" s="22">
        <v>18</v>
      </c>
      <c r="G115" s="22">
        <v>18.100000000000001</v>
      </c>
      <c r="H115" s="22">
        <v>19.600000000000001</v>
      </c>
      <c r="I115" s="22">
        <v>19.700000000000003</v>
      </c>
      <c r="K115" s="26">
        <v>120</v>
      </c>
      <c r="L115" s="26">
        <v>17</v>
      </c>
      <c r="M115" s="26">
        <v>17.100000000000001</v>
      </c>
      <c r="N115" s="26">
        <v>18.5</v>
      </c>
      <c r="O115" s="26">
        <v>18.600000000000001</v>
      </c>
      <c r="P115" s="26">
        <v>27.2</v>
      </c>
      <c r="Q115" s="26">
        <v>27.3</v>
      </c>
      <c r="R115" s="26">
        <v>30.1</v>
      </c>
      <c r="S115" s="26">
        <v>30.200000000000003</v>
      </c>
    </row>
    <row r="116" spans="1:19">
      <c r="A116" s="24">
        <v>100.5</v>
      </c>
      <c r="B116" s="22">
        <v>12</v>
      </c>
      <c r="C116" s="22">
        <v>12.1</v>
      </c>
      <c r="D116" s="22">
        <v>12.9</v>
      </c>
      <c r="E116" s="22">
        <v>13</v>
      </c>
      <c r="F116" s="22">
        <v>18.100000000000001</v>
      </c>
      <c r="G116" s="22">
        <v>18.200000000000003</v>
      </c>
      <c r="H116" s="22">
        <v>19.8</v>
      </c>
      <c r="I116" s="22">
        <v>19.900000000000002</v>
      </c>
      <c r="K116" s="46"/>
      <c r="L116" s="46"/>
      <c r="M116" s="46"/>
      <c r="N116" s="46"/>
      <c r="O116" s="46"/>
      <c r="P116" s="46"/>
      <c r="Q116" s="46"/>
      <c r="R116" s="46"/>
      <c r="S116" s="46"/>
    </row>
    <row r="117" spans="1:19">
      <c r="A117" s="24">
        <v>101</v>
      </c>
      <c r="B117" s="22">
        <v>12.1</v>
      </c>
      <c r="C117" s="22">
        <v>12.2</v>
      </c>
      <c r="D117" s="22">
        <v>13.1</v>
      </c>
      <c r="E117" s="22">
        <v>13.2</v>
      </c>
      <c r="F117" s="22">
        <v>18.3</v>
      </c>
      <c r="G117" s="22">
        <v>18.400000000000002</v>
      </c>
      <c r="H117" s="22">
        <v>20</v>
      </c>
      <c r="I117" s="22">
        <v>20.100000000000001</v>
      </c>
    </row>
    <row r="118" spans="1:19">
      <c r="A118" s="24">
        <v>101.5</v>
      </c>
      <c r="B118" s="22">
        <v>12.200000000000001</v>
      </c>
      <c r="C118" s="22">
        <v>12.3</v>
      </c>
      <c r="D118" s="22">
        <v>13.200000000000001</v>
      </c>
      <c r="E118" s="22">
        <v>13.3</v>
      </c>
      <c r="F118" s="22">
        <v>18.5</v>
      </c>
      <c r="G118" s="22">
        <v>18.600000000000001</v>
      </c>
      <c r="H118" s="22">
        <v>20.2</v>
      </c>
      <c r="I118" s="22">
        <v>20.3</v>
      </c>
    </row>
    <row r="119" spans="1:19">
      <c r="A119" s="24">
        <v>102</v>
      </c>
      <c r="B119" s="22">
        <v>12.3</v>
      </c>
      <c r="C119" s="22">
        <v>12.4</v>
      </c>
      <c r="D119" s="22">
        <v>13.3</v>
      </c>
      <c r="E119" s="22">
        <v>13.4</v>
      </c>
      <c r="F119" s="22">
        <v>18.7</v>
      </c>
      <c r="G119" s="22">
        <v>18.8</v>
      </c>
      <c r="H119" s="22">
        <v>20.399999999999999</v>
      </c>
      <c r="I119" s="22">
        <v>20.5</v>
      </c>
    </row>
    <row r="120" spans="1:19">
      <c r="A120" s="24">
        <v>102.5</v>
      </c>
      <c r="B120" s="22">
        <v>12.4</v>
      </c>
      <c r="C120" s="22">
        <v>12.5</v>
      </c>
      <c r="D120" s="22">
        <v>13.4</v>
      </c>
      <c r="E120" s="22">
        <v>13.5</v>
      </c>
      <c r="F120" s="22">
        <v>18.8</v>
      </c>
      <c r="G120" s="22">
        <v>18.900000000000002</v>
      </c>
      <c r="H120" s="22">
        <v>20.6</v>
      </c>
      <c r="I120" s="22">
        <v>20.700000000000003</v>
      </c>
    </row>
    <row r="121" spans="1:19">
      <c r="A121" s="24">
        <v>103</v>
      </c>
      <c r="B121" s="22">
        <v>12.5</v>
      </c>
      <c r="C121" s="22">
        <v>12.6</v>
      </c>
      <c r="D121" s="22">
        <v>13.5</v>
      </c>
      <c r="E121" s="22">
        <v>13.6</v>
      </c>
      <c r="F121" s="22">
        <v>19</v>
      </c>
      <c r="G121" s="22">
        <v>19.100000000000001</v>
      </c>
      <c r="H121" s="22">
        <v>20.8</v>
      </c>
      <c r="I121" s="22">
        <v>20.900000000000002</v>
      </c>
    </row>
    <row r="122" spans="1:19">
      <c r="A122" s="24">
        <v>103.5</v>
      </c>
      <c r="B122" s="22">
        <v>12.6</v>
      </c>
      <c r="C122" s="22">
        <v>12.7</v>
      </c>
      <c r="D122" s="22">
        <v>13.6</v>
      </c>
      <c r="E122" s="22">
        <v>13.7</v>
      </c>
      <c r="F122" s="22">
        <v>19.2</v>
      </c>
      <c r="G122" s="22">
        <v>19.3</v>
      </c>
      <c r="H122" s="22">
        <v>21</v>
      </c>
      <c r="I122" s="22">
        <v>21.1</v>
      </c>
    </row>
    <row r="123" spans="1:19">
      <c r="A123" s="24">
        <v>104</v>
      </c>
      <c r="B123" s="22">
        <v>12.700000000000001</v>
      </c>
      <c r="C123" s="22">
        <v>12.8</v>
      </c>
      <c r="D123" s="22">
        <v>13.8</v>
      </c>
      <c r="E123" s="22">
        <v>13.9</v>
      </c>
      <c r="F123" s="22">
        <v>19.399999999999999</v>
      </c>
      <c r="G123" s="22">
        <v>19.5</v>
      </c>
      <c r="H123" s="22">
        <v>21.2</v>
      </c>
      <c r="I123" s="22">
        <v>21.3</v>
      </c>
    </row>
    <row r="124" spans="1:19">
      <c r="A124" s="24">
        <v>104.5</v>
      </c>
      <c r="B124" s="22">
        <v>12.8</v>
      </c>
      <c r="C124" s="22">
        <v>12.9</v>
      </c>
      <c r="D124" s="22">
        <v>13.9</v>
      </c>
      <c r="E124" s="22">
        <v>14</v>
      </c>
      <c r="F124" s="22">
        <v>19.600000000000001</v>
      </c>
      <c r="G124" s="22">
        <v>19.700000000000003</v>
      </c>
      <c r="H124" s="22">
        <v>21.5</v>
      </c>
      <c r="I124" s="22">
        <v>21.6</v>
      </c>
    </row>
    <row r="125" spans="1:19">
      <c r="A125" s="24">
        <v>105</v>
      </c>
      <c r="B125" s="22">
        <v>12.9</v>
      </c>
      <c r="C125" s="22">
        <v>13</v>
      </c>
      <c r="D125" s="22">
        <v>14</v>
      </c>
      <c r="E125" s="22">
        <v>14.1</v>
      </c>
      <c r="F125" s="22">
        <v>19.8</v>
      </c>
      <c r="G125" s="22">
        <v>19.900000000000002</v>
      </c>
      <c r="H125" s="22">
        <v>21.7</v>
      </c>
      <c r="I125" s="22">
        <v>21.8</v>
      </c>
    </row>
    <row r="126" spans="1:19">
      <c r="A126" s="24">
        <v>105.5</v>
      </c>
      <c r="B126" s="22">
        <v>13.1</v>
      </c>
      <c r="C126" s="22">
        <v>13.2</v>
      </c>
      <c r="D126" s="22">
        <v>14.1</v>
      </c>
      <c r="E126" s="22">
        <v>14.2</v>
      </c>
      <c r="F126" s="22">
        <v>20</v>
      </c>
      <c r="G126" s="22">
        <v>20.100000000000001</v>
      </c>
      <c r="H126" s="22">
        <v>21.9</v>
      </c>
      <c r="I126" s="22">
        <v>22</v>
      </c>
    </row>
    <row r="127" spans="1:19">
      <c r="A127" s="24">
        <v>106</v>
      </c>
      <c r="B127" s="22">
        <v>13.200000000000001</v>
      </c>
      <c r="C127" s="22">
        <v>13.3</v>
      </c>
      <c r="D127" s="22">
        <v>14.3</v>
      </c>
      <c r="E127" s="22">
        <v>14.4</v>
      </c>
      <c r="F127" s="22">
        <v>20.2</v>
      </c>
      <c r="G127" s="22">
        <v>20.3</v>
      </c>
      <c r="H127" s="22">
        <v>22.1</v>
      </c>
      <c r="I127" s="22">
        <v>22.200000000000003</v>
      </c>
    </row>
    <row r="128" spans="1:19">
      <c r="A128" s="24">
        <v>106.5</v>
      </c>
      <c r="B128" s="22">
        <v>13.3</v>
      </c>
      <c r="C128" s="22">
        <v>13.4</v>
      </c>
      <c r="D128" s="22">
        <v>14.4</v>
      </c>
      <c r="E128" s="22">
        <v>14.5</v>
      </c>
      <c r="F128" s="22">
        <v>20.43</v>
      </c>
      <c r="G128" s="22">
        <v>20.53</v>
      </c>
      <c r="H128" s="22">
        <v>22.4</v>
      </c>
      <c r="I128" s="22">
        <v>22.5</v>
      </c>
    </row>
    <row r="129" spans="1:9">
      <c r="A129" s="24">
        <v>107</v>
      </c>
      <c r="B129" s="22">
        <v>13.4</v>
      </c>
      <c r="C129" s="22">
        <v>13.5</v>
      </c>
      <c r="D129" s="22">
        <v>14.5</v>
      </c>
      <c r="E129" s="22">
        <v>14.6</v>
      </c>
      <c r="F129" s="22">
        <v>20.6</v>
      </c>
      <c r="G129" s="22">
        <v>20.700000000000003</v>
      </c>
      <c r="H129" s="22">
        <v>22.6</v>
      </c>
      <c r="I129" s="22">
        <v>22.700000000000003</v>
      </c>
    </row>
    <row r="130" spans="1:9">
      <c r="A130" s="24">
        <v>107.5</v>
      </c>
      <c r="B130" s="22">
        <v>13.5</v>
      </c>
      <c r="C130" s="22">
        <v>13.6</v>
      </c>
      <c r="D130" s="22">
        <v>14.6</v>
      </c>
      <c r="E130" s="22">
        <v>14.7</v>
      </c>
      <c r="F130" s="22">
        <v>20.8</v>
      </c>
      <c r="G130" s="22">
        <v>20.900000000000002</v>
      </c>
      <c r="H130" s="22">
        <v>22.8</v>
      </c>
      <c r="I130" s="22">
        <v>22.900000000000002</v>
      </c>
    </row>
    <row r="131" spans="1:9">
      <c r="A131" s="24">
        <v>108</v>
      </c>
      <c r="B131" s="22">
        <v>13.6</v>
      </c>
      <c r="C131" s="22">
        <v>13.7</v>
      </c>
      <c r="D131" s="22">
        <v>14.8</v>
      </c>
      <c r="E131" s="22">
        <v>14.9</v>
      </c>
      <c r="F131" s="22">
        <v>21</v>
      </c>
      <c r="G131" s="22">
        <v>21.1</v>
      </c>
      <c r="H131" s="22">
        <v>23.1</v>
      </c>
      <c r="I131" s="22">
        <v>23.200000000000003</v>
      </c>
    </row>
    <row r="132" spans="1:9">
      <c r="A132" s="24">
        <v>108.5</v>
      </c>
      <c r="B132" s="22">
        <v>13.700000000000001</v>
      </c>
      <c r="C132" s="22">
        <v>13.8</v>
      </c>
      <c r="D132" s="22">
        <v>14.9</v>
      </c>
      <c r="E132" s="22">
        <v>15</v>
      </c>
      <c r="F132" s="22">
        <v>21.2</v>
      </c>
      <c r="G132" s="22">
        <v>21.3</v>
      </c>
      <c r="H132" s="22">
        <v>23.3</v>
      </c>
      <c r="I132" s="22">
        <v>23.400000000000002</v>
      </c>
    </row>
    <row r="133" spans="1:9">
      <c r="A133" s="24">
        <v>109</v>
      </c>
      <c r="B133" s="22">
        <v>13.9</v>
      </c>
      <c r="C133" s="22">
        <v>14</v>
      </c>
      <c r="D133" s="22">
        <v>15</v>
      </c>
      <c r="E133" s="22">
        <v>15.1</v>
      </c>
      <c r="F133" s="22">
        <v>21.4</v>
      </c>
      <c r="G133" s="22">
        <v>21.5</v>
      </c>
      <c r="H133" s="22">
        <v>23.6</v>
      </c>
      <c r="I133" s="22">
        <v>23.700000000000003</v>
      </c>
    </row>
    <row r="134" spans="1:9">
      <c r="A134" s="24">
        <v>109.5</v>
      </c>
      <c r="B134" s="22">
        <v>14</v>
      </c>
      <c r="C134" s="22">
        <v>14.1</v>
      </c>
      <c r="D134" s="22">
        <v>15.200000000000001</v>
      </c>
      <c r="E134" s="22">
        <v>15.3</v>
      </c>
      <c r="F134" s="22">
        <v>21.7</v>
      </c>
      <c r="G134" s="22">
        <v>21.8</v>
      </c>
      <c r="H134" s="22">
        <v>23.8</v>
      </c>
      <c r="I134" s="22">
        <v>23.900000000000002</v>
      </c>
    </row>
    <row r="135" spans="1:9">
      <c r="A135" s="24">
        <v>110</v>
      </c>
      <c r="B135" s="22">
        <v>14.1</v>
      </c>
      <c r="C135" s="22">
        <v>14.2</v>
      </c>
      <c r="D135" s="22">
        <v>15.3</v>
      </c>
      <c r="E135" s="22">
        <v>15.4</v>
      </c>
      <c r="F135" s="22">
        <v>21.9</v>
      </c>
      <c r="G135" s="22">
        <v>22</v>
      </c>
      <c r="H135" s="22">
        <v>24.1</v>
      </c>
      <c r="I135" s="22">
        <v>24.200000000000003</v>
      </c>
    </row>
  </sheetData>
  <sheetProtection password="B081" sheet="1" objects="1" scenarios="1" selectLockedCells="1" selectUnlockedCells="1"/>
  <mergeCells count="21">
    <mergeCell ref="V1:AC1"/>
    <mergeCell ref="W2:X2"/>
    <mergeCell ref="Y2:Z2"/>
    <mergeCell ref="AA2:AB2"/>
    <mergeCell ref="U3:U4"/>
    <mergeCell ref="V3:V4"/>
    <mergeCell ref="AC3:AC4"/>
    <mergeCell ref="B1:I1"/>
    <mergeCell ref="C2:D2"/>
    <mergeCell ref="E2:F2"/>
    <mergeCell ref="G2:H2"/>
    <mergeCell ref="A1:A4"/>
    <mergeCell ref="B3:B4"/>
    <mergeCell ref="I3:I4"/>
    <mergeCell ref="K1:K4"/>
    <mergeCell ref="L1:S1"/>
    <mergeCell ref="M2:N2"/>
    <mergeCell ref="O2:P2"/>
    <mergeCell ref="Q2:R2"/>
    <mergeCell ref="L3:L4"/>
    <mergeCell ref="S3:S4"/>
  </mergeCells>
  <pageMargins left="0.7" right="0.7" top="0.75" bottom="0.75" header="0.3" footer="0.3"/>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M76"/>
  <sheetViews>
    <sheetView topLeftCell="A62" workbookViewId="0">
      <selection activeCell="M76" sqref="M76"/>
    </sheetView>
  </sheetViews>
  <sheetFormatPr defaultColWidth="8.85546875" defaultRowHeight="15"/>
  <sheetData>
    <row r="1" spans="1:13" ht="18" customHeight="1">
      <c r="A1" s="793" t="s">
        <v>9</v>
      </c>
      <c r="B1" s="786" t="s">
        <v>10</v>
      </c>
      <c r="C1" s="787"/>
      <c r="D1" s="787"/>
      <c r="E1" s="787"/>
      <c r="F1" s="787"/>
      <c r="G1" s="788"/>
      <c r="H1" s="786" t="s">
        <v>7</v>
      </c>
      <c r="I1" s="787"/>
      <c r="J1" s="787"/>
      <c r="K1" s="787"/>
      <c r="L1" s="787"/>
      <c r="M1" s="788"/>
    </row>
    <row r="2" spans="1:13" ht="38.25" customHeight="1">
      <c r="A2" s="794"/>
      <c r="B2" s="1" t="s">
        <v>11</v>
      </c>
      <c r="C2" s="780" t="s">
        <v>12</v>
      </c>
      <c r="D2" s="780"/>
      <c r="E2" s="780" t="s">
        <v>13</v>
      </c>
      <c r="F2" s="780"/>
      <c r="G2" s="1" t="s">
        <v>14</v>
      </c>
      <c r="H2" s="1" t="s">
        <v>11</v>
      </c>
      <c r="I2" s="786" t="s">
        <v>12</v>
      </c>
      <c r="J2" s="788"/>
      <c r="K2" s="786" t="s">
        <v>13</v>
      </c>
      <c r="L2" s="788"/>
      <c r="M2" s="1" t="s">
        <v>14</v>
      </c>
    </row>
    <row r="3" spans="1:13">
      <c r="A3" s="794"/>
      <c r="B3" s="789" t="s">
        <v>1</v>
      </c>
      <c r="C3" s="2" t="s">
        <v>2</v>
      </c>
      <c r="D3" s="2" t="s">
        <v>3</v>
      </c>
      <c r="E3" s="2" t="s">
        <v>4</v>
      </c>
      <c r="F3" s="2" t="s">
        <v>5</v>
      </c>
      <c r="G3" s="791" t="s">
        <v>6</v>
      </c>
      <c r="H3" s="789" t="s">
        <v>1</v>
      </c>
      <c r="I3" s="2" t="s">
        <v>2</v>
      </c>
      <c r="J3" s="2" t="s">
        <v>3</v>
      </c>
      <c r="K3" s="2" t="s">
        <v>4</v>
      </c>
      <c r="L3" s="2" t="s">
        <v>5</v>
      </c>
      <c r="M3" s="791" t="s">
        <v>6</v>
      </c>
    </row>
    <row r="4" spans="1:13" ht="15.75" thickBot="1">
      <c r="A4" s="795"/>
      <c r="B4" s="790"/>
      <c r="C4" s="3" t="s">
        <v>15</v>
      </c>
      <c r="D4" s="3" t="s">
        <v>16</v>
      </c>
      <c r="E4" s="3" t="s">
        <v>15</v>
      </c>
      <c r="F4" s="3" t="s">
        <v>16</v>
      </c>
      <c r="G4" s="792"/>
      <c r="H4" s="790"/>
      <c r="I4" s="3" t="s">
        <v>15</v>
      </c>
      <c r="J4" s="3" t="s">
        <v>16</v>
      </c>
      <c r="K4" s="3" t="s">
        <v>15</v>
      </c>
      <c r="L4" s="3" t="s">
        <v>16</v>
      </c>
      <c r="M4" s="792"/>
    </row>
    <row r="5" spans="1:13" ht="17.25" thickTop="1">
      <c r="A5" s="4">
        <v>0</v>
      </c>
      <c r="B5" s="5">
        <f>SUM(C5)-0.1</f>
        <v>2.1</v>
      </c>
      <c r="C5" s="5">
        <v>2.2000000000000002</v>
      </c>
      <c r="D5" s="5">
        <f>SUM(E5)-0.1</f>
        <v>2.4</v>
      </c>
      <c r="E5" s="5">
        <v>2.5</v>
      </c>
      <c r="F5" s="5">
        <v>4.4000000000000004</v>
      </c>
      <c r="G5" s="6">
        <f>F5+0.1</f>
        <v>4.5</v>
      </c>
      <c r="H5" s="5">
        <v>44.1</v>
      </c>
      <c r="I5" s="5">
        <v>44.2</v>
      </c>
      <c r="J5" s="5">
        <v>46</v>
      </c>
      <c r="K5" s="5">
        <v>46.1</v>
      </c>
      <c r="L5" s="5">
        <v>53.7</v>
      </c>
      <c r="M5" s="6">
        <v>53.800000000000004</v>
      </c>
    </row>
    <row r="6" spans="1:13" ht="16.5">
      <c r="A6" s="7">
        <v>1</v>
      </c>
      <c r="B6" s="8">
        <f t="shared" ref="B6:B69" si="0">SUM(C6)-0.1</f>
        <v>2.9</v>
      </c>
      <c r="C6" s="8">
        <v>3</v>
      </c>
      <c r="D6" s="8">
        <f t="shared" ref="D6:D69" si="1">SUM(E6)-0.1</f>
        <v>3.3</v>
      </c>
      <c r="E6" s="8">
        <v>3.4</v>
      </c>
      <c r="F6" s="8">
        <v>5.8</v>
      </c>
      <c r="G6" s="9">
        <f t="shared" ref="G6:G69" si="2">F6+0.1</f>
        <v>5.8999999999999995</v>
      </c>
      <c r="H6" s="8">
        <v>48.8</v>
      </c>
      <c r="I6" s="8">
        <v>48.9</v>
      </c>
      <c r="J6" s="8">
        <v>50.699999999999996</v>
      </c>
      <c r="K6" s="8">
        <v>50.8</v>
      </c>
      <c r="L6" s="8">
        <v>58.6</v>
      </c>
      <c r="M6" s="9">
        <v>58.7</v>
      </c>
    </row>
    <row r="7" spans="1:13" ht="16.5">
      <c r="A7" s="7">
        <v>2</v>
      </c>
      <c r="B7" s="8">
        <f t="shared" si="0"/>
        <v>3.8</v>
      </c>
      <c r="C7" s="8">
        <v>3.9</v>
      </c>
      <c r="D7" s="8">
        <f t="shared" si="1"/>
        <v>4.2</v>
      </c>
      <c r="E7" s="8">
        <v>4.3</v>
      </c>
      <c r="F7" s="8">
        <v>7.1</v>
      </c>
      <c r="G7" s="9">
        <f t="shared" si="2"/>
        <v>7.1999999999999993</v>
      </c>
      <c r="H7" s="8">
        <v>52.3</v>
      </c>
      <c r="I7" s="8">
        <v>52.4</v>
      </c>
      <c r="J7" s="8">
        <v>54.3</v>
      </c>
      <c r="K7" s="8">
        <v>54.4</v>
      </c>
      <c r="L7" s="8">
        <v>62.4</v>
      </c>
      <c r="M7" s="9">
        <v>62.5</v>
      </c>
    </row>
    <row r="8" spans="1:13" ht="16.5">
      <c r="A8" s="10">
        <v>3</v>
      </c>
      <c r="B8" s="8">
        <f t="shared" si="0"/>
        <v>4.4000000000000004</v>
      </c>
      <c r="C8" s="11">
        <v>4.5</v>
      </c>
      <c r="D8" s="8">
        <f t="shared" si="1"/>
        <v>4.9000000000000004</v>
      </c>
      <c r="E8" s="11">
        <v>5</v>
      </c>
      <c r="F8" s="11">
        <v>8</v>
      </c>
      <c r="G8" s="9">
        <f t="shared" si="2"/>
        <v>8.1</v>
      </c>
      <c r="H8" s="8">
        <v>55.2</v>
      </c>
      <c r="I8" s="11">
        <v>55.300000000000004</v>
      </c>
      <c r="J8" s="8">
        <v>57.199999999999996</v>
      </c>
      <c r="K8" s="11">
        <v>57.3</v>
      </c>
      <c r="L8" s="11">
        <v>65.5</v>
      </c>
      <c r="M8" s="9">
        <v>65.599999999999994</v>
      </c>
    </row>
    <row r="9" spans="1:13" ht="16.5">
      <c r="A9" s="10">
        <v>4</v>
      </c>
      <c r="B9" s="8">
        <f t="shared" si="0"/>
        <v>4.9000000000000004</v>
      </c>
      <c r="C9" s="11">
        <v>5</v>
      </c>
      <c r="D9" s="8">
        <f t="shared" si="1"/>
        <v>5.5</v>
      </c>
      <c r="E9" s="11">
        <v>5.6</v>
      </c>
      <c r="F9" s="11">
        <v>8.6999999999999993</v>
      </c>
      <c r="G9" s="9">
        <f t="shared" si="2"/>
        <v>8.7999999999999989</v>
      </c>
      <c r="H9" s="8">
        <v>57.5</v>
      </c>
      <c r="I9" s="11">
        <v>57.6</v>
      </c>
      <c r="J9" s="8">
        <v>59.6</v>
      </c>
      <c r="K9" s="11">
        <v>59.7</v>
      </c>
      <c r="L9" s="11">
        <v>68</v>
      </c>
      <c r="M9" s="9">
        <v>68.099999999999994</v>
      </c>
    </row>
    <row r="10" spans="1:13" ht="16.5">
      <c r="A10" s="10">
        <v>5</v>
      </c>
      <c r="B10" s="8">
        <f t="shared" si="0"/>
        <v>5.3000000000000007</v>
      </c>
      <c r="C10" s="11">
        <v>5.4</v>
      </c>
      <c r="D10" s="8">
        <f t="shared" si="1"/>
        <v>5.9</v>
      </c>
      <c r="E10" s="11">
        <v>6</v>
      </c>
      <c r="F10" s="11">
        <v>9.3000000000000007</v>
      </c>
      <c r="G10" s="9">
        <f t="shared" si="2"/>
        <v>9.4</v>
      </c>
      <c r="H10" s="8">
        <v>59.5</v>
      </c>
      <c r="I10" s="11">
        <v>59.6</v>
      </c>
      <c r="J10" s="8">
        <v>61.6</v>
      </c>
      <c r="K10" s="11">
        <v>61.7</v>
      </c>
      <c r="L10" s="11">
        <v>70.099999999999994</v>
      </c>
      <c r="M10" s="9">
        <v>70.199999999999989</v>
      </c>
    </row>
    <row r="11" spans="1:13" ht="16.5">
      <c r="A11" s="10">
        <v>6</v>
      </c>
      <c r="B11" s="8">
        <f t="shared" si="0"/>
        <v>5.7</v>
      </c>
      <c r="C11" s="11">
        <v>5.8</v>
      </c>
      <c r="D11" s="8">
        <f t="shared" si="1"/>
        <v>6.3000000000000007</v>
      </c>
      <c r="E11" s="11">
        <v>6.4</v>
      </c>
      <c r="F11" s="11">
        <v>9.8000000000000007</v>
      </c>
      <c r="G11" s="9">
        <f t="shared" si="2"/>
        <v>9.9</v>
      </c>
      <c r="H11" s="8">
        <v>61.1</v>
      </c>
      <c r="I11" s="11">
        <v>61.2</v>
      </c>
      <c r="J11" s="8">
        <v>63.199999999999996</v>
      </c>
      <c r="K11" s="11">
        <v>63.3</v>
      </c>
      <c r="L11" s="11">
        <v>71.900000000000006</v>
      </c>
      <c r="M11" s="9">
        <v>72</v>
      </c>
    </row>
    <row r="12" spans="1:13" ht="16.5">
      <c r="A12" s="10">
        <v>7</v>
      </c>
      <c r="B12" s="8">
        <f t="shared" si="0"/>
        <v>5.9</v>
      </c>
      <c r="C12" s="11">
        <v>6</v>
      </c>
      <c r="D12" s="8">
        <f t="shared" si="1"/>
        <v>6.6000000000000005</v>
      </c>
      <c r="E12" s="11">
        <v>6.7</v>
      </c>
      <c r="F12" s="11">
        <v>10.3</v>
      </c>
      <c r="G12" s="9">
        <f t="shared" si="2"/>
        <v>10.4</v>
      </c>
      <c r="H12" s="8">
        <v>62.6</v>
      </c>
      <c r="I12" s="11">
        <v>62.7</v>
      </c>
      <c r="J12" s="8">
        <v>64.7</v>
      </c>
      <c r="K12" s="11">
        <v>64.8</v>
      </c>
      <c r="L12" s="11">
        <v>73.5</v>
      </c>
      <c r="M12" s="9">
        <v>73.599999999999994</v>
      </c>
    </row>
    <row r="13" spans="1:13" ht="16.5">
      <c r="A13" s="10">
        <v>8</v>
      </c>
      <c r="B13" s="8">
        <f t="shared" si="0"/>
        <v>6.2</v>
      </c>
      <c r="C13" s="11">
        <v>6.3</v>
      </c>
      <c r="D13" s="8">
        <f t="shared" si="1"/>
        <v>6.8000000000000007</v>
      </c>
      <c r="E13" s="11">
        <v>6.9</v>
      </c>
      <c r="F13" s="11">
        <v>10.7</v>
      </c>
      <c r="G13" s="9">
        <f t="shared" si="2"/>
        <v>10.799999999999999</v>
      </c>
      <c r="H13" s="8">
        <v>63.9</v>
      </c>
      <c r="I13" s="11">
        <v>64</v>
      </c>
      <c r="J13" s="8">
        <v>66.100000000000009</v>
      </c>
      <c r="K13" s="11">
        <v>66.2</v>
      </c>
      <c r="L13" s="11">
        <v>75</v>
      </c>
      <c r="M13" s="9">
        <v>75.099999999999994</v>
      </c>
    </row>
    <row r="14" spans="1:13" ht="16.5">
      <c r="A14" s="10">
        <v>9</v>
      </c>
      <c r="B14" s="8">
        <f t="shared" si="0"/>
        <v>6.4</v>
      </c>
      <c r="C14" s="11">
        <v>6.5</v>
      </c>
      <c r="D14" s="8">
        <f t="shared" si="1"/>
        <v>7</v>
      </c>
      <c r="E14" s="11">
        <v>7.1</v>
      </c>
      <c r="F14" s="11">
        <v>11</v>
      </c>
      <c r="G14" s="9">
        <f t="shared" si="2"/>
        <v>11.1</v>
      </c>
      <c r="H14" s="8">
        <v>65.099999999999994</v>
      </c>
      <c r="I14" s="11">
        <v>65.199999999999989</v>
      </c>
      <c r="J14" s="8">
        <v>67.400000000000006</v>
      </c>
      <c r="K14" s="11">
        <v>67.5</v>
      </c>
      <c r="L14" s="11">
        <v>76.5</v>
      </c>
      <c r="M14" s="9">
        <v>76.599999999999994</v>
      </c>
    </row>
    <row r="15" spans="1:13" ht="16.5">
      <c r="A15" s="10">
        <v>10</v>
      </c>
      <c r="B15" s="8">
        <f t="shared" si="0"/>
        <v>6.6000000000000005</v>
      </c>
      <c r="C15" s="11">
        <v>6.7</v>
      </c>
      <c r="D15" s="8">
        <f t="shared" si="1"/>
        <v>7.3000000000000007</v>
      </c>
      <c r="E15" s="11">
        <v>7.4</v>
      </c>
      <c r="F15" s="11">
        <v>11.4</v>
      </c>
      <c r="G15" s="9">
        <f t="shared" si="2"/>
        <v>11.5</v>
      </c>
      <c r="H15" s="8">
        <v>66.3</v>
      </c>
      <c r="I15" s="11">
        <v>66.399999999999991</v>
      </c>
      <c r="J15" s="8">
        <v>68.600000000000009</v>
      </c>
      <c r="K15" s="11">
        <v>68.7</v>
      </c>
      <c r="L15" s="11">
        <v>77.900000000000006</v>
      </c>
      <c r="M15" s="9">
        <v>78</v>
      </c>
    </row>
    <row r="16" spans="1:13" ht="16.5">
      <c r="A16" s="10">
        <v>11</v>
      </c>
      <c r="B16" s="8">
        <f t="shared" si="0"/>
        <v>6.8000000000000007</v>
      </c>
      <c r="C16" s="11">
        <v>6.9</v>
      </c>
      <c r="D16" s="8">
        <f t="shared" si="1"/>
        <v>7.5</v>
      </c>
      <c r="E16" s="11">
        <v>7.6</v>
      </c>
      <c r="F16" s="11">
        <v>11.7</v>
      </c>
      <c r="G16" s="9">
        <f t="shared" si="2"/>
        <v>11.799999999999999</v>
      </c>
      <c r="H16" s="8">
        <v>67.5</v>
      </c>
      <c r="I16" s="11">
        <v>67.599999999999994</v>
      </c>
      <c r="J16" s="8">
        <v>69.800000000000011</v>
      </c>
      <c r="K16" s="11">
        <v>69.900000000000006</v>
      </c>
      <c r="L16" s="11">
        <v>79.2</v>
      </c>
      <c r="M16" s="9">
        <v>79.3</v>
      </c>
    </row>
    <row r="17" spans="1:13" ht="16.5">
      <c r="A17" s="4">
        <v>12</v>
      </c>
      <c r="B17" s="5">
        <f t="shared" si="0"/>
        <v>6.9</v>
      </c>
      <c r="C17" s="5">
        <v>7</v>
      </c>
      <c r="D17" s="5">
        <f t="shared" si="1"/>
        <v>7.6000000000000005</v>
      </c>
      <c r="E17" s="5">
        <v>7.7</v>
      </c>
      <c r="F17" s="5">
        <v>12</v>
      </c>
      <c r="G17" s="12">
        <f t="shared" si="2"/>
        <v>12.1</v>
      </c>
      <c r="H17" s="5">
        <v>68.5</v>
      </c>
      <c r="I17" s="5">
        <v>68.599999999999994</v>
      </c>
      <c r="J17" s="5">
        <v>70.900000000000006</v>
      </c>
      <c r="K17" s="5">
        <v>71</v>
      </c>
      <c r="L17" s="5">
        <v>80.5</v>
      </c>
      <c r="M17" s="12">
        <v>80.599999999999994</v>
      </c>
    </row>
    <row r="18" spans="1:13" ht="16.5">
      <c r="A18" s="10">
        <v>13</v>
      </c>
      <c r="B18" s="8">
        <f t="shared" si="0"/>
        <v>7.1000000000000005</v>
      </c>
      <c r="C18" s="11">
        <v>7.2</v>
      </c>
      <c r="D18" s="8">
        <f t="shared" si="1"/>
        <v>7.8000000000000007</v>
      </c>
      <c r="E18" s="11">
        <v>7.9</v>
      </c>
      <c r="F18" s="11">
        <v>12.3</v>
      </c>
      <c r="G18" s="9">
        <f t="shared" si="2"/>
        <v>12.4</v>
      </c>
      <c r="H18" s="8">
        <v>69.5</v>
      </c>
      <c r="I18" s="11">
        <v>69.599999999999994</v>
      </c>
      <c r="J18" s="8">
        <v>72</v>
      </c>
      <c r="K18" s="11">
        <v>72.099999999999994</v>
      </c>
      <c r="L18" s="11">
        <v>81.8</v>
      </c>
      <c r="M18" s="9">
        <v>81.899999999999991</v>
      </c>
    </row>
    <row r="19" spans="1:13" ht="16.5">
      <c r="A19" s="10">
        <v>14</v>
      </c>
      <c r="B19" s="8">
        <f t="shared" si="0"/>
        <v>7.2</v>
      </c>
      <c r="C19" s="11">
        <v>7.3</v>
      </c>
      <c r="D19" s="8">
        <f t="shared" si="1"/>
        <v>8</v>
      </c>
      <c r="E19" s="11">
        <v>8.1</v>
      </c>
      <c r="F19" s="11">
        <v>12.6</v>
      </c>
      <c r="G19" s="9">
        <f t="shared" si="2"/>
        <v>12.7</v>
      </c>
      <c r="H19" s="8">
        <v>70.5</v>
      </c>
      <c r="I19" s="11">
        <v>70.599999999999994</v>
      </c>
      <c r="J19" s="8">
        <v>73</v>
      </c>
      <c r="K19" s="11">
        <v>73.099999999999994</v>
      </c>
      <c r="L19" s="11">
        <v>83</v>
      </c>
      <c r="M19" s="9">
        <v>83.1</v>
      </c>
    </row>
    <row r="20" spans="1:13" ht="16.5">
      <c r="A20" s="10">
        <v>15</v>
      </c>
      <c r="B20" s="8">
        <f t="shared" si="0"/>
        <v>7.4</v>
      </c>
      <c r="C20" s="11">
        <v>7.5</v>
      </c>
      <c r="D20" s="8">
        <f t="shared" si="1"/>
        <v>8.2000000000000011</v>
      </c>
      <c r="E20" s="11">
        <v>8.3000000000000007</v>
      </c>
      <c r="F20" s="11">
        <v>12.8</v>
      </c>
      <c r="G20" s="9">
        <f t="shared" si="2"/>
        <v>12.9</v>
      </c>
      <c r="H20" s="8">
        <v>71.5</v>
      </c>
      <c r="I20" s="11">
        <v>71.599999999999994</v>
      </c>
      <c r="J20" s="8">
        <v>74</v>
      </c>
      <c r="K20" s="11">
        <v>74.099999999999994</v>
      </c>
      <c r="L20" s="11">
        <v>84.2</v>
      </c>
      <c r="M20" s="9">
        <v>84.3</v>
      </c>
    </row>
    <row r="21" spans="1:13" ht="16.5">
      <c r="A21" s="10">
        <v>16</v>
      </c>
      <c r="B21" s="8">
        <f t="shared" si="0"/>
        <v>7.5</v>
      </c>
      <c r="C21" s="11">
        <v>7.6</v>
      </c>
      <c r="D21" s="8">
        <f t="shared" si="1"/>
        <v>8.3000000000000007</v>
      </c>
      <c r="E21" s="11">
        <v>8.4</v>
      </c>
      <c r="F21" s="11">
        <v>13.1</v>
      </c>
      <c r="G21" s="9">
        <f t="shared" si="2"/>
        <v>13.2</v>
      </c>
      <c r="H21" s="8">
        <v>72.400000000000006</v>
      </c>
      <c r="I21" s="11">
        <v>72.5</v>
      </c>
      <c r="J21" s="8">
        <v>74.900000000000006</v>
      </c>
      <c r="K21" s="11">
        <v>75</v>
      </c>
      <c r="L21" s="11">
        <v>85.4</v>
      </c>
      <c r="M21" s="9">
        <v>85.5</v>
      </c>
    </row>
    <row r="22" spans="1:13" ht="16.5">
      <c r="A22" s="10">
        <v>17</v>
      </c>
      <c r="B22" s="8">
        <f t="shared" si="0"/>
        <v>7.7</v>
      </c>
      <c r="C22" s="11">
        <v>7.8</v>
      </c>
      <c r="D22" s="8">
        <f t="shared" si="1"/>
        <v>8.5</v>
      </c>
      <c r="E22" s="11">
        <v>8.6</v>
      </c>
      <c r="F22" s="11">
        <v>13.4</v>
      </c>
      <c r="G22" s="9">
        <f t="shared" si="2"/>
        <v>13.5</v>
      </c>
      <c r="H22" s="8">
        <v>73.2</v>
      </c>
      <c r="I22" s="11">
        <v>73.3</v>
      </c>
      <c r="J22" s="8">
        <v>75.900000000000006</v>
      </c>
      <c r="K22" s="11">
        <v>76</v>
      </c>
      <c r="L22" s="11">
        <v>86.5</v>
      </c>
      <c r="M22" s="9">
        <v>86.6</v>
      </c>
    </row>
    <row r="23" spans="1:13" ht="16.5">
      <c r="A23" s="10">
        <v>18</v>
      </c>
      <c r="B23" s="8">
        <f t="shared" si="0"/>
        <v>7.8000000000000007</v>
      </c>
      <c r="C23" s="11">
        <v>7.9</v>
      </c>
      <c r="D23" s="8">
        <f t="shared" si="1"/>
        <v>8.7000000000000011</v>
      </c>
      <c r="E23" s="11">
        <v>8.8000000000000007</v>
      </c>
      <c r="F23" s="11">
        <v>13.7</v>
      </c>
      <c r="G23" s="9">
        <f t="shared" si="2"/>
        <v>13.799999999999999</v>
      </c>
      <c r="H23" s="8">
        <v>74.099999999999994</v>
      </c>
      <c r="I23" s="11">
        <v>74.199999999999989</v>
      </c>
      <c r="J23" s="8">
        <v>76.800000000000011</v>
      </c>
      <c r="K23" s="11">
        <v>76.900000000000006</v>
      </c>
      <c r="L23" s="11">
        <v>87.7</v>
      </c>
      <c r="M23" s="9">
        <v>87.8</v>
      </c>
    </row>
    <row r="24" spans="1:13" ht="16.5">
      <c r="A24" s="10">
        <v>19</v>
      </c>
      <c r="B24" s="8">
        <f t="shared" si="0"/>
        <v>8</v>
      </c>
      <c r="C24" s="11">
        <v>8.1</v>
      </c>
      <c r="D24" s="8">
        <f t="shared" si="1"/>
        <v>8.8000000000000007</v>
      </c>
      <c r="E24" s="11">
        <v>8.9</v>
      </c>
      <c r="F24" s="11">
        <v>13.9</v>
      </c>
      <c r="G24" s="9">
        <f t="shared" si="2"/>
        <v>14</v>
      </c>
      <c r="H24" s="8">
        <v>74.900000000000006</v>
      </c>
      <c r="I24" s="11">
        <v>75</v>
      </c>
      <c r="J24" s="8">
        <v>77.600000000000009</v>
      </c>
      <c r="K24" s="11">
        <v>77.7</v>
      </c>
      <c r="L24" s="11">
        <v>88.8</v>
      </c>
      <c r="M24" s="9">
        <v>88.899999999999991</v>
      </c>
    </row>
    <row r="25" spans="1:13" ht="16.5">
      <c r="A25" s="10">
        <v>20</v>
      </c>
      <c r="B25" s="8">
        <f t="shared" si="0"/>
        <v>8.1</v>
      </c>
      <c r="C25" s="11">
        <v>8.1999999999999993</v>
      </c>
      <c r="D25" s="8">
        <f t="shared" si="1"/>
        <v>9</v>
      </c>
      <c r="E25" s="11">
        <v>9.1</v>
      </c>
      <c r="F25" s="11">
        <v>14.2</v>
      </c>
      <c r="G25" s="9">
        <f t="shared" si="2"/>
        <v>14.299999999999999</v>
      </c>
      <c r="H25" s="8">
        <v>75.7</v>
      </c>
      <c r="I25" s="11">
        <v>75.8</v>
      </c>
      <c r="J25" s="8">
        <v>78.5</v>
      </c>
      <c r="K25" s="11">
        <v>78.599999999999994</v>
      </c>
      <c r="L25" s="11">
        <v>89.8</v>
      </c>
      <c r="M25" s="9">
        <v>89.899999999999991</v>
      </c>
    </row>
    <row r="26" spans="1:13" ht="16.5">
      <c r="A26" s="10">
        <v>21</v>
      </c>
      <c r="B26" s="8">
        <f t="shared" si="0"/>
        <v>8.2000000000000011</v>
      </c>
      <c r="C26" s="11">
        <v>8.3000000000000007</v>
      </c>
      <c r="D26" s="8">
        <f t="shared" si="1"/>
        <v>9.1</v>
      </c>
      <c r="E26" s="11">
        <v>9.1999999999999993</v>
      </c>
      <c r="F26" s="11">
        <v>14.5</v>
      </c>
      <c r="G26" s="9">
        <f t="shared" si="2"/>
        <v>14.6</v>
      </c>
      <c r="H26" s="8">
        <v>76.400000000000006</v>
      </c>
      <c r="I26" s="11">
        <v>76.5</v>
      </c>
      <c r="J26" s="8">
        <v>79.300000000000011</v>
      </c>
      <c r="K26" s="11">
        <v>79.400000000000006</v>
      </c>
      <c r="L26" s="11">
        <v>90.9</v>
      </c>
      <c r="M26" s="9">
        <v>91</v>
      </c>
    </row>
    <row r="27" spans="1:13" ht="16.5">
      <c r="A27" s="10">
        <v>22</v>
      </c>
      <c r="B27" s="8">
        <f t="shared" si="0"/>
        <v>8.4</v>
      </c>
      <c r="C27" s="11">
        <v>8.5</v>
      </c>
      <c r="D27" s="8">
        <f t="shared" si="1"/>
        <v>9.3000000000000007</v>
      </c>
      <c r="E27" s="11">
        <v>9.4</v>
      </c>
      <c r="F27" s="11">
        <v>14.7</v>
      </c>
      <c r="G27" s="9">
        <f t="shared" si="2"/>
        <v>14.799999999999999</v>
      </c>
      <c r="H27" s="8">
        <v>77.099999999999994</v>
      </c>
      <c r="I27" s="11">
        <v>77.199999999999989</v>
      </c>
      <c r="J27" s="8">
        <v>80.100000000000009</v>
      </c>
      <c r="K27" s="11">
        <v>80.2</v>
      </c>
      <c r="L27" s="11">
        <v>91.9</v>
      </c>
      <c r="M27" s="9">
        <v>92</v>
      </c>
    </row>
    <row r="28" spans="1:13" ht="16.5">
      <c r="A28" s="10">
        <v>23</v>
      </c>
      <c r="B28" s="8">
        <f t="shared" si="0"/>
        <v>8.5</v>
      </c>
      <c r="C28" s="11">
        <v>8.6</v>
      </c>
      <c r="D28" s="8">
        <f t="shared" si="1"/>
        <v>9.4</v>
      </c>
      <c r="E28" s="11">
        <v>9.5</v>
      </c>
      <c r="F28" s="11">
        <v>15</v>
      </c>
      <c r="G28" s="9">
        <f t="shared" si="2"/>
        <v>15.1</v>
      </c>
      <c r="H28" s="8">
        <v>77.900000000000006</v>
      </c>
      <c r="I28" s="11">
        <v>78</v>
      </c>
      <c r="J28" s="8">
        <v>80.900000000000006</v>
      </c>
      <c r="K28" s="11">
        <v>81</v>
      </c>
      <c r="L28" s="11">
        <v>92.9</v>
      </c>
      <c r="M28" s="9">
        <v>93</v>
      </c>
    </row>
    <row r="29" spans="1:13" ht="16.5">
      <c r="A29" s="4">
        <v>24</v>
      </c>
      <c r="B29" s="5">
        <f t="shared" si="0"/>
        <v>8.6</v>
      </c>
      <c r="C29" s="5">
        <v>8.6999999999999993</v>
      </c>
      <c r="D29" s="5">
        <f t="shared" si="1"/>
        <v>9.6</v>
      </c>
      <c r="E29" s="5">
        <v>9.6999999999999993</v>
      </c>
      <c r="F29" s="5">
        <v>15.3</v>
      </c>
      <c r="G29" s="12">
        <f t="shared" si="2"/>
        <v>15.4</v>
      </c>
      <c r="H29" s="5">
        <v>77.900000000000006</v>
      </c>
      <c r="I29" s="5">
        <v>78</v>
      </c>
      <c r="J29" s="5">
        <v>80.900000000000006</v>
      </c>
      <c r="K29" s="5">
        <v>81</v>
      </c>
      <c r="L29" s="5">
        <v>93.2</v>
      </c>
      <c r="M29" s="12">
        <v>93.3</v>
      </c>
    </row>
    <row r="30" spans="1:13" ht="16.5">
      <c r="A30" s="10">
        <v>25</v>
      </c>
      <c r="B30" s="8">
        <f t="shared" si="0"/>
        <v>8.8000000000000007</v>
      </c>
      <c r="C30" s="11">
        <v>8.9</v>
      </c>
      <c r="D30" s="8">
        <f t="shared" si="1"/>
        <v>9.7000000000000011</v>
      </c>
      <c r="E30" s="11">
        <v>9.8000000000000007</v>
      </c>
      <c r="F30" s="11">
        <v>15.5</v>
      </c>
      <c r="G30" s="9">
        <f t="shared" si="2"/>
        <v>15.6</v>
      </c>
      <c r="H30" s="8">
        <v>78.5</v>
      </c>
      <c r="I30" s="11">
        <v>78.599999999999994</v>
      </c>
      <c r="J30" s="8">
        <v>81.600000000000009</v>
      </c>
      <c r="K30" s="11">
        <v>81.7</v>
      </c>
      <c r="L30" s="11">
        <v>94.2</v>
      </c>
      <c r="M30" s="9">
        <v>94.3</v>
      </c>
    </row>
    <row r="31" spans="1:13" ht="16.5">
      <c r="A31" s="10">
        <v>26</v>
      </c>
      <c r="B31" s="8">
        <f t="shared" si="0"/>
        <v>8.9</v>
      </c>
      <c r="C31" s="11">
        <v>9</v>
      </c>
      <c r="D31" s="8">
        <f t="shared" si="1"/>
        <v>9.9</v>
      </c>
      <c r="E31" s="11">
        <v>10</v>
      </c>
      <c r="F31" s="11">
        <v>15.8</v>
      </c>
      <c r="G31" s="9">
        <f t="shared" si="2"/>
        <v>15.9</v>
      </c>
      <c r="H31" s="8">
        <v>79.2</v>
      </c>
      <c r="I31" s="11">
        <v>79.3</v>
      </c>
      <c r="J31" s="8">
        <v>82.4</v>
      </c>
      <c r="K31" s="11">
        <v>82.5</v>
      </c>
      <c r="L31" s="11">
        <v>95.2</v>
      </c>
      <c r="M31" s="9">
        <v>95.3</v>
      </c>
    </row>
    <row r="32" spans="1:13" ht="16.5">
      <c r="A32" s="10">
        <v>27</v>
      </c>
      <c r="B32" s="8">
        <f t="shared" si="0"/>
        <v>9</v>
      </c>
      <c r="C32" s="11">
        <v>9.1</v>
      </c>
      <c r="D32" s="8">
        <f t="shared" si="1"/>
        <v>10</v>
      </c>
      <c r="E32" s="11">
        <v>10.1</v>
      </c>
      <c r="F32" s="11">
        <v>16.100000000000001</v>
      </c>
      <c r="G32" s="9">
        <f t="shared" si="2"/>
        <v>16.200000000000003</v>
      </c>
      <c r="H32" s="8">
        <v>79.8</v>
      </c>
      <c r="I32" s="11">
        <v>79.899999999999991</v>
      </c>
      <c r="J32" s="8">
        <v>83</v>
      </c>
      <c r="K32" s="11">
        <v>83.1</v>
      </c>
      <c r="L32" s="11">
        <v>96.1</v>
      </c>
      <c r="M32" s="9">
        <v>96.199999999999989</v>
      </c>
    </row>
    <row r="33" spans="1:13" ht="16.5">
      <c r="A33" s="10">
        <v>28</v>
      </c>
      <c r="B33" s="8">
        <f t="shared" si="0"/>
        <v>9.1</v>
      </c>
      <c r="C33" s="11">
        <v>9.1999999999999993</v>
      </c>
      <c r="D33" s="8">
        <f t="shared" si="1"/>
        <v>10.1</v>
      </c>
      <c r="E33" s="11">
        <v>10.199999999999999</v>
      </c>
      <c r="F33" s="11">
        <v>16.3</v>
      </c>
      <c r="G33" s="9">
        <f t="shared" si="2"/>
        <v>16.400000000000002</v>
      </c>
      <c r="H33" s="8">
        <v>80.400000000000006</v>
      </c>
      <c r="I33" s="11">
        <v>80.5</v>
      </c>
      <c r="J33" s="8">
        <v>83.7</v>
      </c>
      <c r="K33" s="11">
        <v>83.8</v>
      </c>
      <c r="L33" s="11">
        <v>97</v>
      </c>
      <c r="M33" s="9">
        <v>97.1</v>
      </c>
    </row>
    <row r="34" spans="1:13" ht="16.5">
      <c r="A34" s="10">
        <v>29</v>
      </c>
      <c r="B34" s="8">
        <f t="shared" si="0"/>
        <v>9.2000000000000011</v>
      </c>
      <c r="C34" s="11">
        <v>9.3000000000000007</v>
      </c>
      <c r="D34" s="8">
        <f t="shared" si="1"/>
        <v>10.3</v>
      </c>
      <c r="E34" s="11">
        <v>10.4</v>
      </c>
      <c r="F34" s="11">
        <v>16.600000000000001</v>
      </c>
      <c r="G34" s="9">
        <f t="shared" si="2"/>
        <v>16.700000000000003</v>
      </c>
      <c r="H34" s="8">
        <v>81</v>
      </c>
      <c r="I34" s="11">
        <v>81.099999999999994</v>
      </c>
      <c r="J34" s="8">
        <v>84.4</v>
      </c>
      <c r="K34" s="11">
        <v>84.5</v>
      </c>
      <c r="L34" s="11">
        <v>97.9</v>
      </c>
      <c r="M34" s="9">
        <v>98</v>
      </c>
    </row>
    <row r="35" spans="1:13" ht="16.5">
      <c r="A35" s="10">
        <v>30</v>
      </c>
      <c r="B35" s="8">
        <f t="shared" si="0"/>
        <v>9.4</v>
      </c>
      <c r="C35" s="11">
        <v>9.5</v>
      </c>
      <c r="D35" s="8">
        <f t="shared" si="1"/>
        <v>10.4</v>
      </c>
      <c r="E35" s="11">
        <v>10.5</v>
      </c>
      <c r="F35" s="11">
        <v>16.899999999999999</v>
      </c>
      <c r="G35" s="9">
        <f t="shared" si="2"/>
        <v>17</v>
      </c>
      <c r="H35" s="8">
        <v>81.599999999999994</v>
      </c>
      <c r="I35" s="11">
        <v>81.699999999999989</v>
      </c>
      <c r="J35" s="8">
        <v>85</v>
      </c>
      <c r="K35" s="11">
        <v>85.1</v>
      </c>
      <c r="L35" s="11">
        <v>98.7</v>
      </c>
      <c r="M35" s="9">
        <v>98.8</v>
      </c>
    </row>
    <row r="36" spans="1:13" ht="16.5">
      <c r="A36" s="10">
        <v>31</v>
      </c>
      <c r="B36" s="8">
        <f t="shared" si="0"/>
        <v>9.5</v>
      </c>
      <c r="C36" s="11">
        <v>9.6</v>
      </c>
      <c r="D36" s="8">
        <f t="shared" si="1"/>
        <v>10.6</v>
      </c>
      <c r="E36" s="11">
        <v>10.7</v>
      </c>
      <c r="F36" s="11">
        <v>17.100000000000001</v>
      </c>
      <c r="G36" s="9">
        <f t="shared" si="2"/>
        <v>17.200000000000003</v>
      </c>
      <c r="H36" s="8">
        <v>82.2</v>
      </c>
      <c r="I36" s="11">
        <v>82.3</v>
      </c>
      <c r="J36" s="8">
        <v>85.600000000000009</v>
      </c>
      <c r="K36" s="11">
        <v>85.7</v>
      </c>
      <c r="L36" s="11">
        <v>99.6</v>
      </c>
      <c r="M36" s="9">
        <v>99.699999999999989</v>
      </c>
    </row>
    <row r="37" spans="1:13" ht="16.5">
      <c r="A37" s="10">
        <v>32</v>
      </c>
      <c r="B37" s="8">
        <f t="shared" si="0"/>
        <v>9.6</v>
      </c>
      <c r="C37" s="11">
        <v>9.6999999999999993</v>
      </c>
      <c r="D37" s="8">
        <f t="shared" si="1"/>
        <v>10.700000000000001</v>
      </c>
      <c r="E37" s="11">
        <v>10.8</v>
      </c>
      <c r="F37" s="11">
        <v>17.399999999999999</v>
      </c>
      <c r="G37" s="9">
        <f t="shared" si="2"/>
        <v>17.5</v>
      </c>
      <c r="H37" s="8">
        <v>82.7</v>
      </c>
      <c r="I37" s="11">
        <v>82.8</v>
      </c>
      <c r="J37" s="8">
        <v>86.300000000000011</v>
      </c>
      <c r="K37" s="11">
        <v>86.4</v>
      </c>
      <c r="L37" s="11">
        <v>100.4</v>
      </c>
      <c r="M37" s="9">
        <v>100.5</v>
      </c>
    </row>
    <row r="38" spans="1:13" ht="16.5">
      <c r="A38" s="10">
        <v>33</v>
      </c>
      <c r="B38" s="8">
        <f t="shared" si="0"/>
        <v>9.7000000000000011</v>
      </c>
      <c r="C38" s="11">
        <v>9.8000000000000007</v>
      </c>
      <c r="D38" s="8">
        <f t="shared" si="1"/>
        <v>10.8</v>
      </c>
      <c r="E38" s="11">
        <v>10.9</v>
      </c>
      <c r="F38" s="11">
        <v>17.600000000000001</v>
      </c>
      <c r="G38" s="9">
        <f t="shared" si="2"/>
        <v>17.700000000000003</v>
      </c>
      <c r="H38" s="8">
        <v>83.3</v>
      </c>
      <c r="I38" s="11">
        <v>83.399999999999991</v>
      </c>
      <c r="J38" s="8">
        <v>86.800000000000011</v>
      </c>
      <c r="K38" s="11">
        <v>86.9</v>
      </c>
      <c r="L38" s="11">
        <v>101.2</v>
      </c>
      <c r="M38" s="9">
        <v>101.3</v>
      </c>
    </row>
    <row r="39" spans="1:13" ht="16.5">
      <c r="A39" s="13">
        <v>34</v>
      </c>
      <c r="B39" s="8">
        <f t="shared" si="0"/>
        <v>9.8000000000000007</v>
      </c>
      <c r="C39" s="14">
        <v>9.9</v>
      </c>
      <c r="D39" s="8">
        <f t="shared" si="1"/>
        <v>10.9</v>
      </c>
      <c r="E39" s="14">
        <v>11</v>
      </c>
      <c r="F39" s="14">
        <v>17.8</v>
      </c>
      <c r="G39" s="9">
        <f t="shared" si="2"/>
        <v>17.900000000000002</v>
      </c>
      <c r="H39" s="8">
        <v>83.8</v>
      </c>
      <c r="I39" s="14">
        <v>83.899999999999991</v>
      </c>
      <c r="J39" s="8">
        <v>87.4</v>
      </c>
      <c r="K39" s="14">
        <v>87.5</v>
      </c>
      <c r="L39" s="14">
        <v>102</v>
      </c>
      <c r="M39" s="9">
        <v>102.1</v>
      </c>
    </row>
    <row r="40" spans="1:13" ht="16.5">
      <c r="A40" s="10">
        <v>35</v>
      </c>
      <c r="B40" s="8">
        <f t="shared" si="0"/>
        <v>9.9</v>
      </c>
      <c r="C40" s="11">
        <v>10</v>
      </c>
      <c r="D40" s="8">
        <f t="shared" si="1"/>
        <v>11.1</v>
      </c>
      <c r="E40" s="11">
        <v>11.2</v>
      </c>
      <c r="F40" s="11">
        <v>18.100000000000001</v>
      </c>
      <c r="G40" s="9">
        <f t="shared" si="2"/>
        <v>18.200000000000003</v>
      </c>
      <c r="H40" s="8">
        <v>84.3</v>
      </c>
      <c r="I40" s="11">
        <v>84.399999999999991</v>
      </c>
      <c r="J40" s="8">
        <v>88</v>
      </c>
      <c r="K40" s="11">
        <v>88.1</v>
      </c>
      <c r="L40" s="11">
        <v>102.7</v>
      </c>
      <c r="M40" s="9">
        <v>102.8</v>
      </c>
    </row>
    <row r="41" spans="1:13" ht="16.5">
      <c r="A41" s="4">
        <v>36</v>
      </c>
      <c r="B41" s="5">
        <f t="shared" si="0"/>
        <v>10</v>
      </c>
      <c r="C41" s="5">
        <v>10.1</v>
      </c>
      <c r="D41" s="5">
        <f t="shared" si="1"/>
        <v>11.200000000000001</v>
      </c>
      <c r="E41" s="5">
        <v>11.3</v>
      </c>
      <c r="F41" s="5">
        <v>18.3</v>
      </c>
      <c r="G41" s="12">
        <f t="shared" si="2"/>
        <v>18.400000000000002</v>
      </c>
      <c r="H41" s="5">
        <v>84.9</v>
      </c>
      <c r="I41" s="5">
        <v>85</v>
      </c>
      <c r="J41" s="5">
        <v>88.600000000000009</v>
      </c>
      <c r="K41" s="5">
        <v>88.7</v>
      </c>
      <c r="L41" s="5">
        <v>103.5</v>
      </c>
      <c r="M41" s="12">
        <v>103.6</v>
      </c>
    </row>
    <row r="42" spans="1:13" ht="16.5">
      <c r="A42" s="10">
        <v>37</v>
      </c>
      <c r="B42" s="8">
        <f t="shared" si="0"/>
        <v>10.1</v>
      </c>
      <c r="C42" s="11">
        <v>10.199999999999999</v>
      </c>
      <c r="D42" s="8">
        <f t="shared" si="1"/>
        <v>11.3</v>
      </c>
      <c r="E42" s="11">
        <v>11.4</v>
      </c>
      <c r="F42" s="11">
        <v>18.600000000000001</v>
      </c>
      <c r="G42" s="9">
        <f t="shared" si="2"/>
        <v>18.700000000000003</v>
      </c>
      <c r="H42" s="8">
        <v>85.4</v>
      </c>
      <c r="I42" s="11">
        <v>85.5</v>
      </c>
      <c r="J42" s="8">
        <v>89.100000000000009</v>
      </c>
      <c r="K42" s="11">
        <v>89.2</v>
      </c>
      <c r="L42" s="11">
        <v>104.2</v>
      </c>
      <c r="M42" s="9">
        <v>104.3</v>
      </c>
    </row>
    <row r="43" spans="1:13" ht="16.5">
      <c r="A43" s="10">
        <v>38</v>
      </c>
      <c r="B43" s="8">
        <f t="shared" si="0"/>
        <v>10.200000000000001</v>
      </c>
      <c r="C43" s="11">
        <v>10.3</v>
      </c>
      <c r="D43" s="8">
        <f>SUM(E43)-0.1</f>
        <v>11.4</v>
      </c>
      <c r="E43" s="11">
        <v>11.5</v>
      </c>
      <c r="F43" s="11">
        <v>18.8</v>
      </c>
      <c r="G43" s="9">
        <f t="shared" si="2"/>
        <v>18.900000000000002</v>
      </c>
      <c r="H43" s="8">
        <v>85.9</v>
      </c>
      <c r="I43" s="11">
        <v>86</v>
      </c>
      <c r="J43" s="8">
        <v>89.7</v>
      </c>
      <c r="K43" s="11">
        <v>89.8</v>
      </c>
      <c r="L43" s="11">
        <v>105</v>
      </c>
      <c r="M43" s="9">
        <v>105.1</v>
      </c>
    </row>
    <row r="44" spans="1:13" ht="16.5">
      <c r="A44" s="10">
        <v>39</v>
      </c>
      <c r="B44" s="8">
        <f t="shared" si="0"/>
        <v>10.3</v>
      </c>
      <c r="C44" s="11">
        <v>10.4</v>
      </c>
      <c r="D44" s="8">
        <f t="shared" si="1"/>
        <v>11.5</v>
      </c>
      <c r="E44" s="11">
        <v>11.6</v>
      </c>
      <c r="F44" s="11">
        <v>19</v>
      </c>
      <c r="G44" s="9">
        <f t="shared" si="2"/>
        <v>19.100000000000001</v>
      </c>
      <c r="H44" s="8">
        <v>86.4</v>
      </c>
      <c r="I44" s="11">
        <v>86.5</v>
      </c>
      <c r="J44" s="8">
        <v>90.2</v>
      </c>
      <c r="K44" s="11">
        <v>90.3</v>
      </c>
      <c r="L44" s="11">
        <v>105.7</v>
      </c>
      <c r="M44" s="9">
        <v>105.8</v>
      </c>
    </row>
    <row r="45" spans="1:13" ht="16.5">
      <c r="A45" s="10">
        <v>40</v>
      </c>
      <c r="B45" s="8">
        <f t="shared" si="0"/>
        <v>10.4</v>
      </c>
      <c r="C45" s="11">
        <v>10.5</v>
      </c>
      <c r="D45" s="8">
        <f t="shared" si="1"/>
        <v>11.700000000000001</v>
      </c>
      <c r="E45" s="11">
        <v>11.8</v>
      </c>
      <c r="F45" s="11">
        <v>19.3</v>
      </c>
      <c r="G45" s="9">
        <f t="shared" si="2"/>
        <v>19.400000000000002</v>
      </c>
      <c r="H45" s="8">
        <v>86.9</v>
      </c>
      <c r="I45" s="11">
        <v>87</v>
      </c>
      <c r="J45" s="8">
        <v>90.800000000000011</v>
      </c>
      <c r="K45" s="11">
        <v>90.9</v>
      </c>
      <c r="L45" s="11">
        <v>106.4</v>
      </c>
      <c r="M45" s="9">
        <v>106.5</v>
      </c>
    </row>
    <row r="46" spans="1:13" ht="16.5">
      <c r="A46" s="10">
        <v>41</v>
      </c>
      <c r="B46" s="8">
        <f t="shared" si="0"/>
        <v>10.5</v>
      </c>
      <c r="C46" s="11">
        <v>10.6</v>
      </c>
      <c r="D46" s="8">
        <f t="shared" si="1"/>
        <v>11.8</v>
      </c>
      <c r="E46" s="8">
        <v>11.9</v>
      </c>
      <c r="F46" s="8">
        <v>19.5</v>
      </c>
      <c r="G46" s="9">
        <f t="shared" si="2"/>
        <v>19.600000000000001</v>
      </c>
      <c r="H46" s="8">
        <v>87.4</v>
      </c>
      <c r="I46" s="11">
        <v>87.5</v>
      </c>
      <c r="J46" s="8">
        <v>91.300000000000011</v>
      </c>
      <c r="K46" s="8">
        <v>91.4</v>
      </c>
      <c r="L46" s="8">
        <v>107.1</v>
      </c>
      <c r="M46" s="9">
        <v>107.19999999999999</v>
      </c>
    </row>
    <row r="47" spans="1:13" ht="16.5">
      <c r="A47" s="10">
        <v>42</v>
      </c>
      <c r="B47" s="8">
        <f t="shared" si="0"/>
        <v>10.6</v>
      </c>
      <c r="C47" s="8">
        <v>10.7</v>
      </c>
      <c r="D47" s="8">
        <f t="shared" si="1"/>
        <v>11.9</v>
      </c>
      <c r="E47" s="8">
        <v>12</v>
      </c>
      <c r="F47" s="8">
        <v>19.7</v>
      </c>
      <c r="G47" s="9">
        <f t="shared" si="2"/>
        <v>19.8</v>
      </c>
      <c r="H47" s="8">
        <v>87.9</v>
      </c>
      <c r="I47" s="8">
        <v>88</v>
      </c>
      <c r="J47" s="8">
        <v>91.800000000000011</v>
      </c>
      <c r="K47" s="8">
        <v>91.9</v>
      </c>
      <c r="L47" s="8">
        <v>107.8</v>
      </c>
      <c r="M47" s="9">
        <v>107.89999999999999</v>
      </c>
    </row>
    <row r="48" spans="1:13" ht="16.5">
      <c r="A48" s="10">
        <v>43</v>
      </c>
      <c r="B48" s="8">
        <f t="shared" si="0"/>
        <v>10.700000000000001</v>
      </c>
      <c r="C48" s="8">
        <v>10.8</v>
      </c>
      <c r="D48" s="8">
        <f t="shared" si="1"/>
        <v>12</v>
      </c>
      <c r="E48" s="8">
        <v>12.1</v>
      </c>
      <c r="F48" s="8">
        <v>20</v>
      </c>
      <c r="G48" s="9">
        <f t="shared" si="2"/>
        <v>20.100000000000001</v>
      </c>
      <c r="H48" s="8">
        <v>88.3</v>
      </c>
      <c r="I48" s="8">
        <v>88.399999999999991</v>
      </c>
      <c r="J48" s="8">
        <v>92.300000000000011</v>
      </c>
      <c r="K48" s="8">
        <v>92.4</v>
      </c>
      <c r="L48" s="8">
        <v>108.5</v>
      </c>
      <c r="M48" s="9">
        <v>108.6</v>
      </c>
    </row>
    <row r="49" spans="1:13" ht="16.5">
      <c r="A49" s="10">
        <v>44</v>
      </c>
      <c r="B49" s="8">
        <f t="shared" si="0"/>
        <v>10.8</v>
      </c>
      <c r="C49" s="8">
        <v>10.9</v>
      </c>
      <c r="D49" s="8">
        <f t="shared" si="1"/>
        <v>12.1</v>
      </c>
      <c r="E49" s="8">
        <v>12.2</v>
      </c>
      <c r="F49" s="8">
        <v>20.2</v>
      </c>
      <c r="G49" s="9">
        <f t="shared" si="2"/>
        <v>20.3</v>
      </c>
      <c r="H49" s="8">
        <v>88.8</v>
      </c>
      <c r="I49" s="8">
        <v>88.899999999999991</v>
      </c>
      <c r="J49" s="8">
        <v>92.9</v>
      </c>
      <c r="K49" s="8">
        <v>93</v>
      </c>
      <c r="L49" s="8">
        <v>109.1</v>
      </c>
      <c r="M49" s="9">
        <v>109.19999999999999</v>
      </c>
    </row>
    <row r="50" spans="1:13" ht="16.5">
      <c r="A50" s="10">
        <v>45</v>
      </c>
      <c r="B50" s="8">
        <f t="shared" si="0"/>
        <v>10.9</v>
      </c>
      <c r="C50" s="8">
        <v>11</v>
      </c>
      <c r="D50" s="8">
        <f t="shared" si="1"/>
        <v>12.3</v>
      </c>
      <c r="E50" s="8">
        <v>12.4</v>
      </c>
      <c r="F50" s="8">
        <v>20.5</v>
      </c>
      <c r="G50" s="9">
        <f t="shared" si="2"/>
        <v>20.6</v>
      </c>
      <c r="H50" s="8">
        <v>89.3</v>
      </c>
      <c r="I50" s="8">
        <v>89.399999999999991</v>
      </c>
      <c r="J50" s="8">
        <v>93.4</v>
      </c>
      <c r="K50" s="8">
        <v>93.5</v>
      </c>
      <c r="L50" s="8">
        <v>109.8</v>
      </c>
      <c r="M50" s="9">
        <v>109.89999999999999</v>
      </c>
    </row>
    <row r="51" spans="1:13" ht="16.5">
      <c r="A51" s="10">
        <v>46</v>
      </c>
      <c r="B51" s="8">
        <f t="shared" si="0"/>
        <v>11</v>
      </c>
      <c r="C51" s="8">
        <v>11.1</v>
      </c>
      <c r="D51" s="8">
        <f t="shared" si="1"/>
        <v>12.4</v>
      </c>
      <c r="E51" s="8">
        <v>12.5</v>
      </c>
      <c r="F51" s="8">
        <v>20.7</v>
      </c>
      <c r="G51" s="9">
        <f t="shared" si="2"/>
        <v>20.8</v>
      </c>
      <c r="H51" s="8">
        <v>89.7</v>
      </c>
      <c r="I51" s="8">
        <v>89.8</v>
      </c>
      <c r="J51" s="8">
        <v>93.9</v>
      </c>
      <c r="K51" s="8">
        <v>94</v>
      </c>
      <c r="L51" s="8">
        <v>110.4</v>
      </c>
      <c r="M51" s="9">
        <v>110.5</v>
      </c>
    </row>
    <row r="52" spans="1:13" ht="16.5">
      <c r="A52" s="10">
        <v>47</v>
      </c>
      <c r="B52" s="8">
        <f t="shared" si="0"/>
        <v>11.1</v>
      </c>
      <c r="C52" s="8">
        <v>11.2</v>
      </c>
      <c r="D52" s="8">
        <f t="shared" si="1"/>
        <v>12.5</v>
      </c>
      <c r="E52" s="8">
        <v>12.6</v>
      </c>
      <c r="F52" s="8">
        <v>20.9</v>
      </c>
      <c r="G52" s="9">
        <f t="shared" si="2"/>
        <v>21</v>
      </c>
      <c r="H52" s="8">
        <v>90.2</v>
      </c>
      <c r="I52" s="8">
        <v>90.3</v>
      </c>
      <c r="J52" s="8">
        <v>94.300000000000011</v>
      </c>
      <c r="K52" s="8">
        <v>94.4</v>
      </c>
      <c r="L52" s="8">
        <v>111.1</v>
      </c>
      <c r="M52" s="9">
        <v>111.19999999999999</v>
      </c>
    </row>
    <row r="53" spans="1:13" ht="16.5">
      <c r="A53" s="4">
        <v>48</v>
      </c>
      <c r="B53" s="5">
        <f t="shared" si="0"/>
        <v>11.200000000000001</v>
      </c>
      <c r="C53" s="5">
        <v>11.3</v>
      </c>
      <c r="D53" s="5">
        <f t="shared" si="1"/>
        <v>12.6</v>
      </c>
      <c r="E53" s="5">
        <v>12.7</v>
      </c>
      <c r="F53" s="5">
        <v>21.2</v>
      </c>
      <c r="G53" s="12">
        <f t="shared" si="2"/>
        <v>21.3</v>
      </c>
      <c r="H53" s="5">
        <v>90.6</v>
      </c>
      <c r="I53" s="5">
        <v>90.699999999999989</v>
      </c>
      <c r="J53" s="5">
        <v>94.800000000000011</v>
      </c>
      <c r="K53" s="5">
        <v>94.9</v>
      </c>
      <c r="L53" s="5">
        <v>111.7</v>
      </c>
      <c r="M53" s="12">
        <v>111.8</v>
      </c>
    </row>
    <row r="54" spans="1:13" ht="16.5">
      <c r="A54" s="10">
        <v>49</v>
      </c>
      <c r="B54" s="8">
        <f t="shared" si="0"/>
        <v>11.3</v>
      </c>
      <c r="C54" s="8">
        <v>11.4</v>
      </c>
      <c r="D54" s="8">
        <f t="shared" si="1"/>
        <v>12.700000000000001</v>
      </c>
      <c r="E54" s="8">
        <v>12.8</v>
      </c>
      <c r="F54" s="8">
        <v>21.4</v>
      </c>
      <c r="G54" s="9">
        <f t="shared" si="2"/>
        <v>21.5</v>
      </c>
      <c r="H54" s="8">
        <v>91.1</v>
      </c>
      <c r="I54" s="8">
        <v>91.199999999999989</v>
      </c>
      <c r="J54" s="8">
        <v>95.300000000000011</v>
      </c>
      <c r="K54" s="8">
        <v>95.4</v>
      </c>
      <c r="L54" s="8">
        <v>112.4</v>
      </c>
      <c r="M54" s="9">
        <v>112.5</v>
      </c>
    </row>
    <row r="55" spans="1:13" ht="16.5">
      <c r="A55" s="10">
        <v>50</v>
      </c>
      <c r="B55" s="8">
        <f t="shared" si="0"/>
        <v>11.4</v>
      </c>
      <c r="C55" s="8">
        <v>11.5</v>
      </c>
      <c r="D55" s="8">
        <f t="shared" si="1"/>
        <v>12.8</v>
      </c>
      <c r="E55" s="8">
        <v>12.9</v>
      </c>
      <c r="F55" s="8">
        <v>21.7</v>
      </c>
      <c r="G55" s="9">
        <f t="shared" si="2"/>
        <v>21.8</v>
      </c>
      <c r="H55" s="8">
        <v>91.5</v>
      </c>
      <c r="I55" s="8">
        <v>91.6</v>
      </c>
      <c r="J55" s="8">
        <v>95.800000000000011</v>
      </c>
      <c r="K55" s="8">
        <v>95.9</v>
      </c>
      <c r="L55" s="8">
        <v>113</v>
      </c>
      <c r="M55" s="9">
        <v>113.1</v>
      </c>
    </row>
    <row r="56" spans="1:13" ht="16.5">
      <c r="A56" s="10">
        <v>51</v>
      </c>
      <c r="B56" s="8">
        <f t="shared" si="0"/>
        <v>11.5</v>
      </c>
      <c r="C56" s="8">
        <v>11.6</v>
      </c>
      <c r="D56" s="8">
        <f t="shared" si="1"/>
        <v>13</v>
      </c>
      <c r="E56" s="8">
        <v>13.1</v>
      </c>
      <c r="F56" s="8">
        <v>21.9</v>
      </c>
      <c r="G56" s="9">
        <f t="shared" si="2"/>
        <v>22</v>
      </c>
      <c r="H56" s="8">
        <v>92</v>
      </c>
      <c r="I56" s="8">
        <v>92.1</v>
      </c>
      <c r="J56" s="8">
        <v>96.300000000000011</v>
      </c>
      <c r="K56" s="8">
        <v>96.4</v>
      </c>
      <c r="L56" s="8">
        <v>113.6</v>
      </c>
      <c r="M56" s="9">
        <v>113.69999999999999</v>
      </c>
    </row>
    <row r="57" spans="1:13" ht="16.5">
      <c r="A57" s="10">
        <v>52</v>
      </c>
      <c r="B57" s="8">
        <f t="shared" si="0"/>
        <v>11.6</v>
      </c>
      <c r="C57" s="8">
        <v>11.7</v>
      </c>
      <c r="D57" s="8">
        <f t="shared" si="1"/>
        <v>13.1</v>
      </c>
      <c r="E57" s="8">
        <v>13.2</v>
      </c>
      <c r="F57" s="8">
        <v>22.2</v>
      </c>
      <c r="G57" s="9">
        <f t="shared" si="2"/>
        <v>22.3</v>
      </c>
      <c r="H57" s="8">
        <v>92.4</v>
      </c>
      <c r="I57" s="8">
        <v>92.5</v>
      </c>
      <c r="J57" s="8">
        <v>96.800000000000011</v>
      </c>
      <c r="K57" s="8">
        <v>96.9</v>
      </c>
      <c r="L57" s="8">
        <v>114.2</v>
      </c>
      <c r="M57" s="9">
        <v>114.3</v>
      </c>
    </row>
    <row r="58" spans="1:13" ht="16.5">
      <c r="A58" s="10">
        <v>53</v>
      </c>
      <c r="B58" s="8">
        <f t="shared" si="0"/>
        <v>11.700000000000001</v>
      </c>
      <c r="C58" s="8">
        <v>11.8</v>
      </c>
      <c r="D58" s="8">
        <f t="shared" si="1"/>
        <v>13.200000000000001</v>
      </c>
      <c r="E58" s="8">
        <v>13.3</v>
      </c>
      <c r="F58" s="8">
        <v>22.4</v>
      </c>
      <c r="G58" s="9">
        <f t="shared" si="2"/>
        <v>22.5</v>
      </c>
      <c r="H58" s="8">
        <v>92.9</v>
      </c>
      <c r="I58" s="8">
        <v>93</v>
      </c>
      <c r="J58" s="8">
        <v>97.300000000000011</v>
      </c>
      <c r="K58" s="8">
        <v>97.4</v>
      </c>
      <c r="L58" s="8">
        <v>114.9</v>
      </c>
      <c r="M58" s="9">
        <v>115</v>
      </c>
    </row>
    <row r="59" spans="1:13" ht="16.5">
      <c r="A59" s="10">
        <v>54</v>
      </c>
      <c r="B59" s="8">
        <f t="shared" si="0"/>
        <v>11.8</v>
      </c>
      <c r="C59" s="8">
        <v>11.9</v>
      </c>
      <c r="D59" s="8">
        <f t="shared" si="1"/>
        <v>13.3</v>
      </c>
      <c r="E59" s="8">
        <v>13.4</v>
      </c>
      <c r="F59" s="8">
        <v>22.7</v>
      </c>
      <c r="G59" s="9">
        <f t="shared" si="2"/>
        <v>22.8</v>
      </c>
      <c r="H59" s="8">
        <v>93.3</v>
      </c>
      <c r="I59" s="8">
        <v>93.399999999999991</v>
      </c>
      <c r="J59" s="8">
        <v>97.7</v>
      </c>
      <c r="K59" s="8">
        <v>97.8</v>
      </c>
      <c r="L59" s="8">
        <v>115.5</v>
      </c>
      <c r="M59" s="9">
        <v>115.6</v>
      </c>
    </row>
    <row r="60" spans="1:13" ht="16.5">
      <c r="A60" s="10">
        <v>55</v>
      </c>
      <c r="B60" s="8">
        <f t="shared" si="0"/>
        <v>11.9</v>
      </c>
      <c r="C60" s="8">
        <v>12</v>
      </c>
      <c r="D60" s="8">
        <f t="shared" si="1"/>
        <v>13.4</v>
      </c>
      <c r="E60" s="8">
        <v>13.5</v>
      </c>
      <c r="F60" s="8">
        <v>22.9</v>
      </c>
      <c r="G60" s="9">
        <f t="shared" si="2"/>
        <v>23</v>
      </c>
      <c r="H60" s="8">
        <v>93.8</v>
      </c>
      <c r="I60" s="8">
        <v>93.899999999999991</v>
      </c>
      <c r="J60" s="8">
        <v>98.2</v>
      </c>
      <c r="K60" s="8">
        <v>98.3</v>
      </c>
      <c r="L60" s="8">
        <v>116.1</v>
      </c>
      <c r="M60" s="9">
        <v>116.19999999999999</v>
      </c>
    </row>
    <row r="61" spans="1:13" ht="16.5">
      <c r="A61" s="10">
        <v>56</v>
      </c>
      <c r="B61" s="8">
        <f t="shared" si="0"/>
        <v>12</v>
      </c>
      <c r="C61" s="8">
        <v>12.1</v>
      </c>
      <c r="D61" s="8">
        <f t="shared" si="1"/>
        <v>13.5</v>
      </c>
      <c r="E61" s="8">
        <v>13.6</v>
      </c>
      <c r="F61" s="8">
        <v>23.2</v>
      </c>
      <c r="G61" s="9">
        <f t="shared" si="2"/>
        <v>23.3</v>
      </c>
      <c r="H61" s="8">
        <v>94.2</v>
      </c>
      <c r="I61" s="8">
        <v>94.3</v>
      </c>
      <c r="J61" s="8">
        <v>98.7</v>
      </c>
      <c r="K61" s="8">
        <v>98.8</v>
      </c>
      <c r="L61" s="8">
        <v>116.7</v>
      </c>
      <c r="M61" s="9">
        <v>116.8</v>
      </c>
    </row>
    <row r="62" spans="1:13" ht="16.5">
      <c r="A62" s="10">
        <v>57</v>
      </c>
      <c r="B62" s="8">
        <f t="shared" si="0"/>
        <v>12.1</v>
      </c>
      <c r="C62" s="8">
        <v>12.2</v>
      </c>
      <c r="D62" s="8">
        <f t="shared" si="1"/>
        <v>13.6</v>
      </c>
      <c r="E62" s="8">
        <v>13.7</v>
      </c>
      <c r="F62" s="8">
        <v>23.4</v>
      </c>
      <c r="G62" s="9">
        <f t="shared" si="2"/>
        <v>23.5</v>
      </c>
      <c r="H62" s="8">
        <v>94.6</v>
      </c>
      <c r="I62" s="8">
        <v>94.699999999999989</v>
      </c>
      <c r="J62" s="8">
        <v>99.2</v>
      </c>
      <c r="K62" s="8">
        <v>99.3</v>
      </c>
      <c r="L62" s="8">
        <v>117.4</v>
      </c>
      <c r="M62" s="9">
        <v>117.5</v>
      </c>
    </row>
    <row r="63" spans="1:13" ht="16.5">
      <c r="A63" s="10">
        <v>58</v>
      </c>
      <c r="B63" s="8">
        <f t="shared" si="0"/>
        <v>12.200000000000001</v>
      </c>
      <c r="C63" s="8">
        <v>12.3</v>
      </c>
      <c r="D63" s="8">
        <f t="shared" si="1"/>
        <v>13.700000000000001</v>
      </c>
      <c r="E63" s="8">
        <v>13.8</v>
      </c>
      <c r="F63" s="8">
        <v>23.7</v>
      </c>
      <c r="G63" s="9">
        <f t="shared" si="2"/>
        <v>23.8</v>
      </c>
      <c r="H63" s="8">
        <v>95.1</v>
      </c>
      <c r="I63" s="8">
        <v>95.199999999999989</v>
      </c>
      <c r="J63" s="8">
        <v>99.600000000000009</v>
      </c>
      <c r="K63" s="8">
        <v>99.7</v>
      </c>
      <c r="L63" s="8">
        <v>118</v>
      </c>
      <c r="M63" s="9">
        <v>118.1</v>
      </c>
    </row>
    <row r="64" spans="1:13" ht="16.5">
      <c r="A64" s="10">
        <v>59</v>
      </c>
      <c r="B64" s="8">
        <f t="shared" si="0"/>
        <v>12.3</v>
      </c>
      <c r="C64" s="8">
        <v>12.4</v>
      </c>
      <c r="D64" s="8">
        <f t="shared" si="1"/>
        <v>13.9</v>
      </c>
      <c r="E64" s="8">
        <v>14</v>
      </c>
      <c r="F64" s="8">
        <v>23.9</v>
      </c>
      <c r="G64" s="9">
        <f t="shared" si="2"/>
        <v>24</v>
      </c>
      <c r="H64" s="8">
        <v>95.5</v>
      </c>
      <c r="I64" s="8">
        <v>95.6</v>
      </c>
      <c r="J64" s="8">
        <v>100.10000000000001</v>
      </c>
      <c r="K64" s="8">
        <v>100.2</v>
      </c>
      <c r="L64" s="8">
        <v>118.6</v>
      </c>
      <c r="M64" s="9">
        <v>118.69999999999999</v>
      </c>
    </row>
    <row r="65" spans="1:13" ht="16.5">
      <c r="A65" s="4">
        <v>60</v>
      </c>
      <c r="B65" s="5">
        <f t="shared" si="0"/>
        <v>12.4</v>
      </c>
      <c r="C65" s="5">
        <v>12.5</v>
      </c>
      <c r="D65" s="5">
        <f t="shared" si="1"/>
        <v>14</v>
      </c>
      <c r="E65" s="5">
        <v>14.1</v>
      </c>
      <c r="F65" s="5">
        <v>24.2</v>
      </c>
      <c r="G65" s="12">
        <f t="shared" si="2"/>
        <v>24.3</v>
      </c>
      <c r="H65" s="5">
        <v>96</v>
      </c>
      <c r="I65" s="5">
        <v>96.1</v>
      </c>
      <c r="J65" s="5">
        <v>100.60000000000001</v>
      </c>
      <c r="K65" s="5">
        <v>100.7</v>
      </c>
      <c r="L65" s="5">
        <v>119.2</v>
      </c>
      <c r="M65" s="12">
        <v>119.3</v>
      </c>
    </row>
    <row r="66" spans="1:13" ht="16.5">
      <c r="A66" s="10">
        <v>61</v>
      </c>
      <c r="B66" s="8">
        <f t="shared" si="0"/>
        <v>12.700000000000001</v>
      </c>
      <c r="C66" s="8">
        <v>12.8</v>
      </c>
      <c r="D66" s="8">
        <f t="shared" si="1"/>
        <v>14.3</v>
      </c>
      <c r="E66" s="8">
        <v>14.4</v>
      </c>
      <c r="F66" s="8">
        <v>24.3</v>
      </c>
      <c r="G66" s="9">
        <f t="shared" si="2"/>
        <v>24.400000000000002</v>
      </c>
      <c r="H66" s="8">
        <v>96.4</v>
      </c>
      <c r="I66" s="8">
        <v>96.5</v>
      </c>
      <c r="J66" s="8">
        <v>101</v>
      </c>
      <c r="K66" s="8">
        <v>101.1</v>
      </c>
      <c r="L66" s="8">
        <v>119.4</v>
      </c>
      <c r="M66" s="9">
        <v>119.5</v>
      </c>
    </row>
    <row r="67" spans="1:13" ht="16.5">
      <c r="A67" s="10">
        <v>62</v>
      </c>
      <c r="B67" s="8">
        <f t="shared" si="0"/>
        <v>12.8</v>
      </c>
      <c r="C67" s="8">
        <v>12.9</v>
      </c>
      <c r="D67" s="8">
        <f t="shared" si="1"/>
        <v>14.4</v>
      </c>
      <c r="E67" s="8">
        <v>14.5</v>
      </c>
      <c r="F67" s="8">
        <v>24.4</v>
      </c>
      <c r="G67" s="9">
        <f t="shared" si="2"/>
        <v>24.5</v>
      </c>
      <c r="H67" s="8">
        <v>96.8</v>
      </c>
      <c r="I67" s="8">
        <v>96.899999999999991</v>
      </c>
      <c r="J67" s="8">
        <v>101.5</v>
      </c>
      <c r="K67" s="8">
        <v>101.6</v>
      </c>
      <c r="L67" s="8">
        <v>120</v>
      </c>
      <c r="M67" s="9">
        <v>120.1</v>
      </c>
    </row>
    <row r="68" spans="1:13" ht="16.5">
      <c r="A68" s="10">
        <v>63</v>
      </c>
      <c r="B68" s="8">
        <f t="shared" si="0"/>
        <v>13</v>
      </c>
      <c r="C68" s="8">
        <v>13.1</v>
      </c>
      <c r="D68" s="8">
        <f t="shared" si="1"/>
        <v>14.5</v>
      </c>
      <c r="E68" s="8">
        <v>14.6</v>
      </c>
      <c r="F68" s="8">
        <v>24.7</v>
      </c>
      <c r="G68" s="9">
        <f t="shared" si="2"/>
        <v>24.8</v>
      </c>
      <c r="H68" s="8">
        <v>97.3</v>
      </c>
      <c r="I68" s="8">
        <v>97.399999999999991</v>
      </c>
      <c r="J68" s="8">
        <v>101.9</v>
      </c>
      <c r="K68" s="8">
        <v>102</v>
      </c>
      <c r="L68" s="8">
        <v>120.6</v>
      </c>
      <c r="M68" s="9">
        <v>120.69999999999999</v>
      </c>
    </row>
    <row r="69" spans="1:13" ht="16.5">
      <c r="A69" s="10">
        <v>64</v>
      </c>
      <c r="B69" s="8">
        <f t="shared" si="0"/>
        <v>13.1</v>
      </c>
      <c r="C69" s="8">
        <v>13.2</v>
      </c>
      <c r="D69" s="8">
        <f t="shared" si="1"/>
        <v>14.700000000000001</v>
      </c>
      <c r="E69" s="8">
        <v>14.8</v>
      </c>
      <c r="F69" s="8">
        <v>24.9</v>
      </c>
      <c r="G69" s="9">
        <f t="shared" si="2"/>
        <v>25</v>
      </c>
      <c r="H69" s="8">
        <v>97.7</v>
      </c>
      <c r="I69" s="8">
        <v>97.8</v>
      </c>
      <c r="J69" s="8">
        <v>102.4</v>
      </c>
      <c r="K69" s="8">
        <v>102.5</v>
      </c>
      <c r="L69" s="8">
        <v>121.2</v>
      </c>
      <c r="M69" s="9">
        <v>121.3</v>
      </c>
    </row>
    <row r="70" spans="1:13" ht="16.5">
      <c r="A70" s="10">
        <v>65</v>
      </c>
      <c r="B70" s="8">
        <f t="shared" ref="B70:B76" si="3">SUM(C70)-0.1</f>
        <v>13.200000000000001</v>
      </c>
      <c r="C70" s="8">
        <v>13.3</v>
      </c>
      <c r="D70" s="8">
        <f t="shared" ref="D70:D76" si="4">SUM(E70)-0.1</f>
        <v>14.8</v>
      </c>
      <c r="E70" s="8">
        <v>14.9</v>
      </c>
      <c r="F70" s="8">
        <v>25.2</v>
      </c>
      <c r="G70" s="9">
        <f t="shared" ref="G70:G76" si="5">F70+0.1</f>
        <v>25.3</v>
      </c>
      <c r="H70" s="8">
        <v>98.1</v>
      </c>
      <c r="I70" s="8">
        <v>98.199999999999989</v>
      </c>
      <c r="J70" s="8">
        <v>102.9</v>
      </c>
      <c r="K70" s="8">
        <v>103</v>
      </c>
      <c r="L70" s="8">
        <v>121.8</v>
      </c>
      <c r="M70" s="9">
        <v>121.89999999999999</v>
      </c>
    </row>
    <row r="71" spans="1:13" ht="16.5">
      <c r="A71" s="10">
        <v>66</v>
      </c>
      <c r="B71" s="8">
        <f t="shared" si="3"/>
        <v>13.3</v>
      </c>
      <c r="C71" s="8">
        <v>13.4</v>
      </c>
      <c r="D71" s="8">
        <f t="shared" si="4"/>
        <v>14.9</v>
      </c>
      <c r="E71" s="8">
        <v>15</v>
      </c>
      <c r="F71" s="8">
        <v>25.5</v>
      </c>
      <c r="G71" s="9">
        <f t="shared" si="5"/>
        <v>25.6</v>
      </c>
      <c r="H71" s="8">
        <v>98.6</v>
      </c>
      <c r="I71" s="8">
        <v>98.699999999999989</v>
      </c>
      <c r="J71" s="8">
        <v>103.30000000000001</v>
      </c>
      <c r="K71" s="8">
        <v>103.4</v>
      </c>
      <c r="L71" s="8">
        <v>122.4</v>
      </c>
      <c r="M71" s="9">
        <v>122.5</v>
      </c>
    </row>
    <row r="72" spans="1:13" ht="16.5">
      <c r="A72" s="10">
        <v>67</v>
      </c>
      <c r="B72" s="8">
        <f t="shared" si="3"/>
        <v>13.4</v>
      </c>
      <c r="C72" s="8">
        <v>13.5</v>
      </c>
      <c r="D72" s="8">
        <f t="shared" si="4"/>
        <v>15.1</v>
      </c>
      <c r="E72" s="8">
        <v>15.2</v>
      </c>
      <c r="F72" s="8">
        <v>25.7</v>
      </c>
      <c r="G72" s="9">
        <f t="shared" si="5"/>
        <v>25.8</v>
      </c>
      <c r="H72" s="8">
        <v>99</v>
      </c>
      <c r="I72" s="8">
        <v>99.1</v>
      </c>
      <c r="J72" s="8">
        <v>103.80000000000001</v>
      </c>
      <c r="K72" s="8">
        <v>103.9</v>
      </c>
      <c r="L72" s="8">
        <v>123</v>
      </c>
      <c r="M72" s="9">
        <v>123.1</v>
      </c>
    </row>
    <row r="73" spans="1:13" ht="16.5">
      <c r="A73" s="10">
        <v>68</v>
      </c>
      <c r="B73" s="8">
        <f t="shared" si="3"/>
        <v>13.6</v>
      </c>
      <c r="C73" s="8">
        <v>13.7</v>
      </c>
      <c r="D73" s="8">
        <f t="shared" si="4"/>
        <v>15.200000000000001</v>
      </c>
      <c r="E73" s="8">
        <v>15.3</v>
      </c>
      <c r="F73" s="8">
        <v>26</v>
      </c>
      <c r="G73" s="9">
        <f t="shared" si="5"/>
        <v>26.1</v>
      </c>
      <c r="H73" s="8">
        <v>99.4</v>
      </c>
      <c r="I73" s="8">
        <v>99.5</v>
      </c>
      <c r="J73" s="8">
        <v>104.2</v>
      </c>
      <c r="K73" s="8">
        <v>104.3</v>
      </c>
      <c r="L73" s="8">
        <v>123.6</v>
      </c>
      <c r="M73" s="9">
        <v>123.69999999999999</v>
      </c>
    </row>
    <row r="74" spans="1:13" ht="16.5">
      <c r="A74" s="10">
        <v>69</v>
      </c>
      <c r="B74" s="8">
        <f t="shared" si="3"/>
        <v>13.700000000000001</v>
      </c>
      <c r="C74" s="8">
        <v>13.8</v>
      </c>
      <c r="D74" s="8">
        <f t="shared" si="4"/>
        <v>15.3</v>
      </c>
      <c r="E74" s="8">
        <v>15.4</v>
      </c>
      <c r="F74" s="8">
        <v>26.3</v>
      </c>
      <c r="G74" s="9">
        <f t="shared" si="5"/>
        <v>26.400000000000002</v>
      </c>
      <c r="H74" s="8">
        <v>99.8</v>
      </c>
      <c r="I74" s="8">
        <v>99.899999999999991</v>
      </c>
      <c r="J74" s="8">
        <v>104.7</v>
      </c>
      <c r="K74" s="8">
        <v>104.8</v>
      </c>
      <c r="L74" s="8">
        <v>124.1</v>
      </c>
      <c r="M74" s="9">
        <v>124.19999999999999</v>
      </c>
    </row>
    <row r="75" spans="1:13" ht="16.5">
      <c r="A75" s="10">
        <v>70</v>
      </c>
      <c r="B75" s="8">
        <f t="shared" si="3"/>
        <v>13.8</v>
      </c>
      <c r="C75" s="8">
        <v>13.9</v>
      </c>
      <c r="D75" s="8">
        <f t="shared" si="4"/>
        <v>15.5</v>
      </c>
      <c r="E75" s="8">
        <v>15.6</v>
      </c>
      <c r="F75" s="8">
        <v>26.6</v>
      </c>
      <c r="G75" s="9">
        <f t="shared" si="5"/>
        <v>26.700000000000003</v>
      </c>
      <c r="H75" s="8">
        <v>100.3</v>
      </c>
      <c r="I75" s="8">
        <v>100.39999999999999</v>
      </c>
      <c r="J75" s="8">
        <v>105.10000000000001</v>
      </c>
      <c r="K75" s="8">
        <v>105.2</v>
      </c>
      <c r="L75" s="8">
        <v>124.7</v>
      </c>
      <c r="M75" s="9">
        <v>124.8</v>
      </c>
    </row>
    <row r="76" spans="1:13" ht="16.5">
      <c r="A76" s="10">
        <v>71</v>
      </c>
      <c r="B76" s="8">
        <f t="shared" si="3"/>
        <v>13.9</v>
      </c>
      <c r="C76" s="8">
        <v>14</v>
      </c>
      <c r="D76" s="8">
        <f t="shared" si="4"/>
        <v>15.6</v>
      </c>
      <c r="E76" s="8">
        <v>15.7</v>
      </c>
      <c r="F76" s="8">
        <v>26.8</v>
      </c>
      <c r="G76" s="9">
        <f t="shared" si="5"/>
        <v>26.900000000000002</v>
      </c>
      <c r="H76" s="8">
        <v>100.7</v>
      </c>
      <c r="I76" s="8">
        <v>100.8</v>
      </c>
      <c r="J76" s="8">
        <v>105.60000000000001</v>
      </c>
      <c r="K76" s="8">
        <v>105.7</v>
      </c>
      <c r="L76" s="8">
        <v>125.2</v>
      </c>
      <c r="M76" s="9">
        <v>125.3</v>
      </c>
    </row>
  </sheetData>
  <sheetProtection password="B081" sheet="1" objects="1" scenarios="1" selectLockedCells="1" selectUnlockedCells="1"/>
  <mergeCells count="11">
    <mergeCell ref="A1:A4"/>
    <mergeCell ref="B1:G1"/>
    <mergeCell ref="C2:D2"/>
    <mergeCell ref="E2:F2"/>
    <mergeCell ref="B3:B4"/>
    <mergeCell ref="G3:G4"/>
    <mergeCell ref="H1:M1"/>
    <mergeCell ref="I2:J2"/>
    <mergeCell ref="K2:L2"/>
    <mergeCell ref="H3:H4"/>
    <mergeCell ref="M3:M4"/>
  </mergeCells>
  <pageMargins left="0.7" right="0.7" top="0.75" bottom="0.75" header="0.3" footer="0.3"/>
  <pageSetup scale="76" orientation="portrait" r:id="rId1"/>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M76"/>
  <sheetViews>
    <sheetView workbookViewId="0">
      <selection activeCell="G76" sqref="G76"/>
    </sheetView>
  </sheetViews>
  <sheetFormatPr defaultColWidth="8.85546875" defaultRowHeight="15"/>
  <sheetData>
    <row r="1" spans="1:13">
      <c r="A1" s="793" t="s">
        <v>9</v>
      </c>
      <c r="B1" s="786" t="s">
        <v>10</v>
      </c>
      <c r="C1" s="787"/>
      <c r="D1" s="787"/>
      <c r="E1" s="787"/>
      <c r="F1" s="787"/>
      <c r="G1" s="788"/>
      <c r="H1" s="786" t="s">
        <v>7</v>
      </c>
      <c r="I1" s="787"/>
      <c r="J1" s="787"/>
      <c r="K1" s="787"/>
      <c r="L1" s="787"/>
      <c r="M1" s="788"/>
    </row>
    <row r="2" spans="1:13" ht="38.25">
      <c r="A2" s="794"/>
      <c r="B2" s="1" t="s">
        <v>11</v>
      </c>
      <c r="C2" s="780" t="s">
        <v>12</v>
      </c>
      <c r="D2" s="780"/>
      <c r="E2" s="780" t="s">
        <v>13</v>
      </c>
      <c r="F2" s="780"/>
      <c r="G2" s="1" t="s">
        <v>17</v>
      </c>
      <c r="H2" s="1" t="s">
        <v>11</v>
      </c>
      <c r="I2" s="780" t="s">
        <v>12</v>
      </c>
      <c r="J2" s="780"/>
      <c r="K2" s="780" t="s">
        <v>13</v>
      </c>
      <c r="L2" s="780"/>
      <c r="M2" s="1" t="s">
        <v>17</v>
      </c>
    </row>
    <row r="3" spans="1:13">
      <c r="A3" s="794"/>
      <c r="B3" s="789" t="s">
        <v>1</v>
      </c>
      <c r="C3" s="2" t="s">
        <v>2</v>
      </c>
      <c r="D3" s="2" t="s">
        <v>3</v>
      </c>
      <c r="E3" s="2" t="s">
        <v>4</v>
      </c>
      <c r="F3" s="2" t="s">
        <v>5</v>
      </c>
      <c r="G3" s="791" t="s">
        <v>6</v>
      </c>
      <c r="H3" s="789" t="s">
        <v>1</v>
      </c>
      <c r="I3" s="2" t="s">
        <v>2</v>
      </c>
      <c r="J3" s="2" t="s">
        <v>3</v>
      </c>
      <c r="K3" s="2" t="s">
        <v>4</v>
      </c>
      <c r="L3" s="2" t="s">
        <v>5</v>
      </c>
      <c r="M3" s="791" t="s">
        <v>6</v>
      </c>
    </row>
    <row r="4" spans="1:13" ht="15.75" thickBot="1">
      <c r="A4" s="795"/>
      <c r="B4" s="790"/>
      <c r="C4" s="3" t="s">
        <v>15</v>
      </c>
      <c r="D4" s="3" t="s">
        <v>16</v>
      </c>
      <c r="E4" s="3" t="s">
        <v>15</v>
      </c>
      <c r="F4" s="3" t="s">
        <v>16</v>
      </c>
      <c r="G4" s="792"/>
      <c r="H4" s="790"/>
      <c r="I4" s="3" t="s">
        <v>15</v>
      </c>
      <c r="J4" s="3" t="s">
        <v>16</v>
      </c>
      <c r="K4" s="3" t="s">
        <v>15</v>
      </c>
      <c r="L4" s="3" t="s">
        <v>16</v>
      </c>
      <c r="M4" s="792"/>
    </row>
    <row r="5" spans="1:13" ht="17.25" thickTop="1">
      <c r="A5" s="4">
        <v>0</v>
      </c>
      <c r="B5" s="15">
        <f>SUM(C5)-0.1</f>
        <v>2</v>
      </c>
      <c r="C5" s="15">
        <v>2.1</v>
      </c>
      <c r="D5" s="15">
        <f>SUM(E5)-0.1</f>
        <v>2.2999999999999998</v>
      </c>
      <c r="E5" s="15">
        <v>2.4</v>
      </c>
      <c r="F5" s="15">
        <v>4.2</v>
      </c>
      <c r="G5" s="16">
        <f t="shared" ref="G5:G68" si="0">F5+0.1</f>
        <v>4.3</v>
      </c>
      <c r="H5" s="15">
        <v>43.5</v>
      </c>
      <c r="I5" s="15">
        <v>43.6</v>
      </c>
      <c r="J5" s="15">
        <v>45.3</v>
      </c>
      <c r="K5" s="15">
        <v>45.4</v>
      </c>
      <c r="L5" s="15">
        <v>52.9</v>
      </c>
      <c r="M5" s="16">
        <v>53</v>
      </c>
    </row>
    <row r="6" spans="1:13" ht="16.5">
      <c r="A6" s="7">
        <v>1</v>
      </c>
      <c r="B6" s="17">
        <f t="shared" ref="B6:B69" si="1">SUM(C6)-0.1</f>
        <v>2.6999999999999997</v>
      </c>
      <c r="C6" s="17">
        <v>2.8</v>
      </c>
      <c r="D6" s="17">
        <f t="shared" ref="D6:D69" si="2">SUM(E6)-0.1</f>
        <v>3.1</v>
      </c>
      <c r="E6" s="17">
        <v>3.2</v>
      </c>
      <c r="F6" s="17">
        <v>5.5</v>
      </c>
      <c r="G6" s="18">
        <f t="shared" si="0"/>
        <v>5.6</v>
      </c>
      <c r="H6" s="17">
        <v>47.699999999999996</v>
      </c>
      <c r="I6" s="17">
        <v>47.8</v>
      </c>
      <c r="J6" s="17">
        <v>49.699999999999996</v>
      </c>
      <c r="K6" s="17">
        <v>49.8</v>
      </c>
      <c r="L6" s="17">
        <v>57.6</v>
      </c>
      <c r="M6" s="18">
        <v>57.7</v>
      </c>
    </row>
    <row r="7" spans="1:13" ht="16.5">
      <c r="A7" s="7">
        <v>2</v>
      </c>
      <c r="B7" s="17">
        <f t="shared" si="1"/>
        <v>3.4</v>
      </c>
      <c r="C7" s="17">
        <v>3.5</v>
      </c>
      <c r="D7" s="17">
        <f t="shared" si="2"/>
        <v>3.8</v>
      </c>
      <c r="E7" s="17">
        <v>3.9</v>
      </c>
      <c r="F7" s="17">
        <v>6.6</v>
      </c>
      <c r="G7" s="18">
        <f t="shared" si="0"/>
        <v>6.6999999999999993</v>
      </c>
      <c r="H7" s="17">
        <v>50.9</v>
      </c>
      <c r="I7" s="17">
        <v>51</v>
      </c>
      <c r="J7" s="17">
        <v>52.9</v>
      </c>
      <c r="K7" s="17">
        <v>53</v>
      </c>
      <c r="L7" s="17">
        <v>61.1</v>
      </c>
      <c r="M7" s="18">
        <v>61.2</v>
      </c>
    </row>
    <row r="8" spans="1:13" ht="16.5">
      <c r="A8" s="10">
        <v>3</v>
      </c>
      <c r="B8" s="17">
        <f t="shared" si="1"/>
        <v>3.9999999999999996</v>
      </c>
      <c r="C8" s="17">
        <v>4.0999999999999996</v>
      </c>
      <c r="D8" s="17">
        <f t="shared" si="2"/>
        <v>4.4000000000000004</v>
      </c>
      <c r="E8" s="17">
        <v>4.5</v>
      </c>
      <c r="F8" s="17">
        <v>7.5</v>
      </c>
      <c r="G8" s="18">
        <f t="shared" si="0"/>
        <v>7.6</v>
      </c>
      <c r="H8" s="17">
        <v>53.4</v>
      </c>
      <c r="I8" s="17">
        <v>53.5</v>
      </c>
      <c r="J8" s="17">
        <v>55.5</v>
      </c>
      <c r="K8" s="17">
        <v>55.6</v>
      </c>
      <c r="L8" s="17">
        <v>64</v>
      </c>
      <c r="M8" s="18">
        <v>64.099999999999994</v>
      </c>
    </row>
    <row r="9" spans="1:13" ht="16.5">
      <c r="A9" s="10">
        <v>4</v>
      </c>
      <c r="B9" s="17">
        <f t="shared" si="1"/>
        <v>4.4000000000000004</v>
      </c>
      <c r="C9" s="17">
        <v>4.5</v>
      </c>
      <c r="D9" s="17">
        <f t="shared" si="2"/>
        <v>4.9000000000000004</v>
      </c>
      <c r="E9" s="17">
        <v>5</v>
      </c>
      <c r="F9" s="17">
        <v>8.1999999999999993</v>
      </c>
      <c r="G9" s="18">
        <f t="shared" si="0"/>
        <v>8.2999999999999989</v>
      </c>
      <c r="H9" s="17">
        <v>55.5</v>
      </c>
      <c r="I9" s="17">
        <v>55.6</v>
      </c>
      <c r="J9" s="17">
        <v>57.699999999999996</v>
      </c>
      <c r="K9" s="17">
        <v>57.8</v>
      </c>
      <c r="L9" s="17">
        <v>66.400000000000006</v>
      </c>
      <c r="M9" s="18">
        <v>66.5</v>
      </c>
    </row>
    <row r="10" spans="1:13" ht="16.5">
      <c r="A10" s="10">
        <v>5</v>
      </c>
      <c r="B10" s="17">
        <f t="shared" si="1"/>
        <v>4.8000000000000007</v>
      </c>
      <c r="C10" s="17">
        <v>4.9000000000000004</v>
      </c>
      <c r="D10" s="17">
        <f t="shared" si="2"/>
        <v>5.3000000000000007</v>
      </c>
      <c r="E10" s="17">
        <v>5.4</v>
      </c>
      <c r="F10" s="17">
        <v>8.8000000000000007</v>
      </c>
      <c r="G10" s="18">
        <f t="shared" si="0"/>
        <v>8.9</v>
      </c>
      <c r="H10" s="17">
        <v>57.3</v>
      </c>
      <c r="I10" s="17">
        <v>57.4</v>
      </c>
      <c r="J10" s="17">
        <v>59.5</v>
      </c>
      <c r="K10" s="17">
        <v>59.6</v>
      </c>
      <c r="L10" s="17">
        <v>68.5</v>
      </c>
      <c r="M10" s="18">
        <v>68.599999999999994</v>
      </c>
    </row>
    <row r="11" spans="1:13" ht="16.5">
      <c r="A11" s="10">
        <v>6</v>
      </c>
      <c r="B11" s="17">
        <f t="shared" si="1"/>
        <v>5.1000000000000005</v>
      </c>
      <c r="C11" s="17">
        <v>5.2</v>
      </c>
      <c r="D11" s="17">
        <f t="shared" si="2"/>
        <v>5.6000000000000005</v>
      </c>
      <c r="E11" s="17">
        <v>5.7</v>
      </c>
      <c r="F11" s="17">
        <v>9.3000000000000007</v>
      </c>
      <c r="G11" s="18">
        <f t="shared" si="0"/>
        <v>9.4</v>
      </c>
      <c r="H11" s="17">
        <v>58.8</v>
      </c>
      <c r="I11" s="17">
        <v>58.9</v>
      </c>
      <c r="J11" s="17">
        <v>61.1</v>
      </c>
      <c r="K11" s="17">
        <v>61.2</v>
      </c>
      <c r="L11" s="17">
        <v>70.3</v>
      </c>
      <c r="M11" s="18">
        <v>70.399999999999991</v>
      </c>
    </row>
    <row r="12" spans="1:13" ht="16.5">
      <c r="A12" s="10">
        <v>7</v>
      </c>
      <c r="B12" s="17">
        <f t="shared" si="1"/>
        <v>5.3000000000000007</v>
      </c>
      <c r="C12" s="17">
        <v>5.4</v>
      </c>
      <c r="D12" s="17">
        <f t="shared" si="2"/>
        <v>5.9</v>
      </c>
      <c r="E12" s="17">
        <v>6</v>
      </c>
      <c r="F12" s="17">
        <v>9.8000000000000007</v>
      </c>
      <c r="G12" s="18">
        <f t="shared" si="0"/>
        <v>9.9</v>
      </c>
      <c r="H12" s="17">
        <v>60.199999999999996</v>
      </c>
      <c r="I12" s="17">
        <v>60.3</v>
      </c>
      <c r="J12" s="17">
        <v>62.6</v>
      </c>
      <c r="K12" s="17">
        <v>62.7</v>
      </c>
      <c r="L12" s="17">
        <v>71.900000000000006</v>
      </c>
      <c r="M12" s="18">
        <v>72</v>
      </c>
    </row>
    <row r="13" spans="1:13" ht="16.5">
      <c r="A13" s="10">
        <v>8</v>
      </c>
      <c r="B13" s="17">
        <f t="shared" si="1"/>
        <v>5.6000000000000005</v>
      </c>
      <c r="C13" s="17">
        <v>5.7</v>
      </c>
      <c r="D13" s="17">
        <f t="shared" si="2"/>
        <v>6.2</v>
      </c>
      <c r="E13" s="17">
        <v>6.3</v>
      </c>
      <c r="F13" s="17">
        <v>10.199999999999999</v>
      </c>
      <c r="G13" s="18">
        <f t="shared" si="0"/>
        <v>10.299999999999999</v>
      </c>
      <c r="H13" s="17">
        <v>61.6</v>
      </c>
      <c r="I13" s="17">
        <v>61.7</v>
      </c>
      <c r="J13" s="17">
        <v>63.9</v>
      </c>
      <c r="K13" s="17">
        <v>64</v>
      </c>
      <c r="L13" s="17">
        <v>73.5</v>
      </c>
      <c r="M13" s="18">
        <v>73.599999999999994</v>
      </c>
    </row>
    <row r="14" spans="1:13" ht="16.5">
      <c r="A14" s="10">
        <v>9</v>
      </c>
      <c r="B14" s="17">
        <f t="shared" si="1"/>
        <v>5.8000000000000007</v>
      </c>
      <c r="C14" s="17">
        <v>5.9</v>
      </c>
      <c r="D14" s="17">
        <f t="shared" si="2"/>
        <v>6.4</v>
      </c>
      <c r="E14" s="17">
        <v>6.5</v>
      </c>
      <c r="F14" s="17">
        <v>10.5</v>
      </c>
      <c r="G14" s="18">
        <f t="shared" si="0"/>
        <v>10.6</v>
      </c>
      <c r="H14" s="17">
        <v>62.8</v>
      </c>
      <c r="I14" s="17">
        <v>62.9</v>
      </c>
      <c r="J14" s="17">
        <v>65.2</v>
      </c>
      <c r="K14" s="17">
        <v>65.3</v>
      </c>
      <c r="L14" s="17">
        <v>75</v>
      </c>
      <c r="M14" s="18">
        <v>75.099999999999994</v>
      </c>
    </row>
    <row r="15" spans="1:13" ht="16.5">
      <c r="A15" s="10">
        <v>10</v>
      </c>
      <c r="B15" s="17">
        <f t="shared" si="1"/>
        <v>5.9</v>
      </c>
      <c r="C15" s="17">
        <v>6</v>
      </c>
      <c r="D15" s="17">
        <f t="shared" si="2"/>
        <v>6.6000000000000005</v>
      </c>
      <c r="E15" s="17">
        <v>6.7</v>
      </c>
      <c r="F15" s="17">
        <v>10.9</v>
      </c>
      <c r="G15" s="18">
        <f t="shared" si="0"/>
        <v>11</v>
      </c>
      <c r="H15" s="17">
        <v>63.999999999999993</v>
      </c>
      <c r="I15" s="17">
        <v>64.099999999999994</v>
      </c>
      <c r="J15" s="17">
        <v>66.400000000000006</v>
      </c>
      <c r="K15" s="17">
        <v>66.5</v>
      </c>
      <c r="L15" s="17">
        <v>76.400000000000006</v>
      </c>
      <c r="M15" s="18">
        <v>76.5</v>
      </c>
    </row>
    <row r="16" spans="1:13" ht="16.5">
      <c r="A16" s="10">
        <v>11</v>
      </c>
      <c r="B16" s="17">
        <f t="shared" si="1"/>
        <v>6.1000000000000005</v>
      </c>
      <c r="C16" s="17">
        <v>6.2</v>
      </c>
      <c r="D16" s="17">
        <f t="shared" si="2"/>
        <v>6.8000000000000007</v>
      </c>
      <c r="E16" s="17">
        <v>6.9</v>
      </c>
      <c r="F16" s="17">
        <v>11.2</v>
      </c>
      <c r="G16" s="18">
        <f t="shared" si="0"/>
        <v>11.299999999999999</v>
      </c>
      <c r="H16" s="17">
        <v>65.100000000000009</v>
      </c>
      <c r="I16" s="17">
        <v>65.2</v>
      </c>
      <c r="J16" s="17">
        <v>67.600000000000009</v>
      </c>
      <c r="K16" s="17">
        <v>67.7</v>
      </c>
      <c r="L16" s="17">
        <v>77.8</v>
      </c>
      <c r="M16" s="18">
        <v>77.899999999999991</v>
      </c>
    </row>
    <row r="17" spans="1:13" ht="16.5">
      <c r="A17" s="4">
        <v>12</v>
      </c>
      <c r="B17" s="15">
        <f t="shared" si="1"/>
        <v>6.3000000000000007</v>
      </c>
      <c r="C17" s="15">
        <v>6.4</v>
      </c>
      <c r="D17" s="15">
        <f t="shared" si="2"/>
        <v>6.9</v>
      </c>
      <c r="E17" s="15">
        <v>7</v>
      </c>
      <c r="F17" s="15">
        <v>11.5</v>
      </c>
      <c r="G17" s="19">
        <f t="shared" si="0"/>
        <v>11.6</v>
      </c>
      <c r="H17" s="15">
        <v>66.2</v>
      </c>
      <c r="I17" s="15">
        <v>66.3</v>
      </c>
      <c r="J17" s="15">
        <v>68.800000000000011</v>
      </c>
      <c r="K17" s="15">
        <v>68.900000000000006</v>
      </c>
      <c r="L17" s="15">
        <v>79.2</v>
      </c>
      <c r="M17" s="19">
        <v>79.3</v>
      </c>
    </row>
    <row r="18" spans="1:13" ht="16.5">
      <c r="A18" s="10">
        <v>13</v>
      </c>
      <c r="B18" s="17">
        <f t="shared" si="1"/>
        <v>6.4</v>
      </c>
      <c r="C18" s="17">
        <v>6.5</v>
      </c>
      <c r="D18" s="17">
        <f t="shared" si="2"/>
        <v>7.1000000000000005</v>
      </c>
      <c r="E18" s="17">
        <v>7.2</v>
      </c>
      <c r="F18" s="17">
        <v>11.8</v>
      </c>
      <c r="G18" s="18">
        <f t="shared" si="0"/>
        <v>11.9</v>
      </c>
      <c r="H18" s="17">
        <v>67.2</v>
      </c>
      <c r="I18" s="17">
        <v>67.3</v>
      </c>
      <c r="J18" s="17">
        <v>69.900000000000006</v>
      </c>
      <c r="K18" s="17">
        <v>70</v>
      </c>
      <c r="L18" s="17">
        <v>80.5</v>
      </c>
      <c r="M18" s="18">
        <v>80.599999999999994</v>
      </c>
    </row>
    <row r="19" spans="1:13" ht="16.5">
      <c r="A19" s="10">
        <v>14</v>
      </c>
      <c r="B19" s="17">
        <f t="shared" si="1"/>
        <v>6.6000000000000005</v>
      </c>
      <c r="C19" s="17">
        <v>6.7</v>
      </c>
      <c r="D19" s="17">
        <f t="shared" si="2"/>
        <v>7.3000000000000007</v>
      </c>
      <c r="E19" s="17">
        <v>7.4</v>
      </c>
      <c r="F19" s="17">
        <v>12.1</v>
      </c>
      <c r="G19" s="18">
        <f t="shared" si="0"/>
        <v>12.2</v>
      </c>
      <c r="H19" s="17">
        <v>68.2</v>
      </c>
      <c r="I19" s="17">
        <v>68.3</v>
      </c>
      <c r="J19" s="17">
        <v>70.900000000000006</v>
      </c>
      <c r="K19" s="17">
        <v>71</v>
      </c>
      <c r="L19" s="17">
        <v>81.7</v>
      </c>
      <c r="M19" s="18">
        <v>81.8</v>
      </c>
    </row>
    <row r="20" spans="1:13" ht="16.5">
      <c r="A20" s="10">
        <v>15</v>
      </c>
      <c r="B20" s="17">
        <f t="shared" si="1"/>
        <v>6.7</v>
      </c>
      <c r="C20" s="17">
        <v>6.8</v>
      </c>
      <c r="D20" s="17">
        <f t="shared" si="2"/>
        <v>7.5</v>
      </c>
      <c r="E20" s="17">
        <v>7.6</v>
      </c>
      <c r="F20" s="17">
        <v>12.4</v>
      </c>
      <c r="G20" s="18">
        <f t="shared" si="0"/>
        <v>12.5</v>
      </c>
      <c r="H20" s="17">
        <v>69.2</v>
      </c>
      <c r="I20" s="17">
        <v>69.3</v>
      </c>
      <c r="J20" s="17">
        <v>71.900000000000006</v>
      </c>
      <c r="K20" s="17">
        <v>72</v>
      </c>
      <c r="L20" s="17">
        <v>83</v>
      </c>
      <c r="M20" s="18">
        <v>83.1</v>
      </c>
    </row>
    <row r="21" spans="1:13" ht="16.5">
      <c r="A21" s="10">
        <v>16</v>
      </c>
      <c r="B21" s="17">
        <f t="shared" si="1"/>
        <v>6.9</v>
      </c>
      <c r="C21" s="17">
        <v>7</v>
      </c>
      <c r="D21" s="17">
        <f t="shared" si="2"/>
        <v>7.6000000000000005</v>
      </c>
      <c r="E21" s="17">
        <v>7.7</v>
      </c>
      <c r="F21" s="17">
        <v>12.6</v>
      </c>
      <c r="G21" s="18">
        <f t="shared" si="0"/>
        <v>12.7</v>
      </c>
      <c r="H21" s="17">
        <v>70.100000000000009</v>
      </c>
      <c r="I21" s="17">
        <v>70.2</v>
      </c>
      <c r="J21" s="17">
        <v>72.900000000000006</v>
      </c>
      <c r="K21" s="17">
        <v>73</v>
      </c>
      <c r="L21" s="17">
        <v>84.2</v>
      </c>
      <c r="M21" s="18">
        <v>84.3</v>
      </c>
    </row>
    <row r="22" spans="1:13" ht="16.5">
      <c r="A22" s="10">
        <v>17</v>
      </c>
      <c r="B22" s="17">
        <f t="shared" si="1"/>
        <v>7</v>
      </c>
      <c r="C22" s="17">
        <v>7.1</v>
      </c>
      <c r="D22" s="17">
        <f t="shared" si="2"/>
        <v>7.8000000000000007</v>
      </c>
      <c r="E22" s="17">
        <v>7.9</v>
      </c>
      <c r="F22" s="17">
        <v>12.9</v>
      </c>
      <c r="G22" s="18">
        <f t="shared" si="0"/>
        <v>13</v>
      </c>
      <c r="H22" s="17">
        <v>71</v>
      </c>
      <c r="I22" s="17">
        <v>71.099999999999994</v>
      </c>
      <c r="J22" s="17">
        <v>73.900000000000006</v>
      </c>
      <c r="K22" s="17">
        <v>74</v>
      </c>
      <c r="L22" s="17">
        <v>85.4</v>
      </c>
      <c r="M22" s="18">
        <v>85.5</v>
      </c>
    </row>
    <row r="23" spans="1:13" ht="16.5">
      <c r="A23" s="10">
        <v>18</v>
      </c>
      <c r="B23" s="17">
        <f t="shared" si="1"/>
        <v>7.2</v>
      </c>
      <c r="C23" s="17">
        <v>7.3</v>
      </c>
      <c r="D23" s="17">
        <f t="shared" si="2"/>
        <v>8</v>
      </c>
      <c r="E23" s="17">
        <v>8.1</v>
      </c>
      <c r="F23" s="17">
        <v>13.2</v>
      </c>
      <c r="G23" s="18">
        <f t="shared" si="0"/>
        <v>13.299999999999999</v>
      </c>
      <c r="H23" s="17">
        <v>71.900000000000006</v>
      </c>
      <c r="I23" s="17">
        <v>72</v>
      </c>
      <c r="J23" s="17">
        <v>74.800000000000011</v>
      </c>
      <c r="K23" s="17">
        <v>74.900000000000006</v>
      </c>
      <c r="L23" s="17">
        <v>86.5</v>
      </c>
      <c r="M23" s="18">
        <v>86.6</v>
      </c>
    </row>
    <row r="24" spans="1:13" ht="16.5">
      <c r="A24" s="10">
        <v>19</v>
      </c>
      <c r="B24" s="17">
        <f t="shared" si="1"/>
        <v>7.3000000000000007</v>
      </c>
      <c r="C24" s="17">
        <v>7.4</v>
      </c>
      <c r="D24" s="17">
        <f t="shared" si="2"/>
        <v>8.1</v>
      </c>
      <c r="E24" s="17">
        <v>8.1999999999999993</v>
      </c>
      <c r="F24" s="17">
        <v>13.5</v>
      </c>
      <c r="G24" s="18">
        <f t="shared" si="0"/>
        <v>13.6</v>
      </c>
      <c r="H24" s="17">
        <v>72.7</v>
      </c>
      <c r="I24" s="17">
        <v>72.8</v>
      </c>
      <c r="J24" s="17">
        <v>75.7</v>
      </c>
      <c r="K24" s="17">
        <v>75.8</v>
      </c>
      <c r="L24" s="17">
        <v>87.6</v>
      </c>
      <c r="M24" s="18">
        <v>87.699999999999989</v>
      </c>
    </row>
    <row r="25" spans="1:13" ht="16.5">
      <c r="A25" s="10">
        <v>20</v>
      </c>
      <c r="B25" s="17">
        <f t="shared" si="1"/>
        <v>7.5</v>
      </c>
      <c r="C25" s="17">
        <v>7.6</v>
      </c>
      <c r="D25" s="17">
        <f t="shared" si="2"/>
        <v>8.3000000000000007</v>
      </c>
      <c r="E25" s="17">
        <v>8.4</v>
      </c>
      <c r="F25" s="17">
        <v>13.7</v>
      </c>
      <c r="G25" s="18">
        <f t="shared" si="0"/>
        <v>13.799999999999999</v>
      </c>
      <c r="H25" s="17">
        <v>73.600000000000009</v>
      </c>
      <c r="I25" s="17">
        <v>73.7</v>
      </c>
      <c r="J25" s="17">
        <v>76.600000000000009</v>
      </c>
      <c r="K25" s="17">
        <v>76.7</v>
      </c>
      <c r="L25" s="17">
        <v>88.7</v>
      </c>
      <c r="M25" s="18">
        <v>88.8</v>
      </c>
    </row>
    <row r="26" spans="1:13" ht="16.5">
      <c r="A26" s="10">
        <v>21</v>
      </c>
      <c r="B26" s="17">
        <f t="shared" si="1"/>
        <v>7.6000000000000005</v>
      </c>
      <c r="C26" s="17">
        <v>7.7</v>
      </c>
      <c r="D26" s="17">
        <f t="shared" si="2"/>
        <v>8.5</v>
      </c>
      <c r="E26" s="17">
        <v>8.6</v>
      </c>
      <c r="F26" s="17">
        <v>14</v>
      </c>
      <c r="G26" s="18">
        <f t="shared" si="0"/>
        <v>14.1</v>
      </c>
      <c r="H26" s="17">
        <v>74.400000000000006</v>
      </c>
      <c r="I26" s="17">
        <v>74.5</v>
      </c>
      <c r="J26" s="17">
        <v>77.400000000000006</v>
      </c>
      <c r="K26" s="17">
        <v>77.5</v>
      </c>
      <c r="L26" s="17">
        <v>89.8</v>
      </c>
      <c r="M26" s="18">
        <v>89.899999999999991</v>
      </c>
    </row>
    <row r="27" spans="1:13" ht="16.5">
      <c r="A27" s="10">
        <v>22</v>
      </c>
      <c r="B27" s="17">
        <f t="shared" si="1"/>
        <v>7.8000000000000007</v>
      </c>
      <c r="C27" s="17">
        <v>7.9</v>
      </c>
      <c r="D27" s="17">
        <f t="shared" si="2"/>
        <v>8.6</v>
      </c>
      <c r="E27" s="17">
        <v>8.6999999999999993</v>
      </c>
      <c r="F27" s="17">
        <v>14.3</v>
      </c>
      <c r="G27" s="18">
        <f t="shared" si="0"/>
        <v>14.4</v>
      </c>
      <c r="H27" s="17">
        <v>75.100000000000009</v>
      </c>
      <c r="I27" s="17">
        <v>75.2</v>
      </c>
      <c r="J27" s="17">
        <v>78.300000000000011</v>
      </c>
      <c r="K27" s="17">
        <v>78.400000000000006</v>
      </c>
      <c r="L27" s="17">
        <v>90.8</v>
      </c>
      <c r="M27" s="18">
        <v>90.899999999999991</v>
      </c>
    </row>
    <row r="28" spans="1:13" ht="16.5">
      <c r="A28" s="10">
        <v>23</v>
      </c>
      <c r="B28" s="17">
        <f t="shared" si="1"/>
        <v>7.9</v>
      </c>
      <c r="C28" s="17">
        <v>8</v>
      </c>
      <c r="D28" s="17">
        <f t="shared" si="2"/>
        <v>8.8000000000000007</v>
      </c>
      <c r="E28" s="17">
        <v>8.9</v>
      </c>
      <c r="F28" s="17">
        <v>14.6</v>
      </c>
      <c r="G28" s="18">
        <f t="shared" si="0"/>
        <v>14.7</v>
      </c>
      <c r="H28" s="17">
        <v>75.900000000000006</v>
      </c>
      <c r="I28" s="17">
        <v>76</v>
      </c>
      <c r="J28" s="17">
        <v>79.099999999999994</v>
      </c>
      <c r="K28" s="17">
        <v>79.2</v>
      </c>
      <c r="L28" s="17">
        <v>91.9</v>
      </c>
      <c r="M28" s="18">
        <v>92</v>
      </c>
    </row>
    <row r="29" spans="1:13" ht="16.5">
      <c r="A29" s="4">
        <v>24</v>
      </c>
      <c r="B29" s="15">
        <f t="shared" si="1"/>
        <v>8.1</v>
      </c>
      <c r="C29" s="15">
        <v>8.1999999999999993</v>
      </c>
      <c r="D29" s="15">
        <f t="shared" si="2"/>
        <v>8.9</v>
      </c>
      <c r="E29" s="15">
        <v>9</v>
      </c>
      <c r="F29" s="15">
        <v>14.8</v>
      </c>
      <c r="G29" s="19">
        <f t="shared" si="0"/>
        <v>14.9</v>
      </c>
      <c r="H29" s="15">
        <v>75.900000000000006</v>
      </c>
      <c r="I29" s="15">
        <v>76</v>
      </c>
      <c r="J29" s="15">
        <v>79.2</v>
      </c>
      <c r="K29" s="15">
        <v>79.3</v>
      </c>
      <c r="L29" s="15">
        <v>92.2</v>
      </c>
      <c r="M29" s="19">
        <v>92.3</v>
      </c>
    </row>
    <row r="30" spans="1:13" ht="16.5">
      <c r="A30" s="10">
        <v>25</v>
      </c>
      <c r="B30" s="17">
        <f t="shared" si="1"/>
        <v>8.2000000000000011</v>
      </c>
      <c r="C30" s="17">
        <v>8.3000000000000007</v>
      </c>
      <c r="D30" s="17">
        <f t="shared" si="2"/>
        <v>9.1</v>
      </c>
      <c r="E30" s="17">
        <v>9.1999999999999993</v>
      </c>
      <c r="F30" s="17">
        <v>15.1</v>
      </c>
      <c r="G30" s="18">
        <f t="shared" si="0"/>
        <v>15.2</v>
      </c>
      <c r="H30" s="17">
        <v>76.7</v>
      </c>
      <c r="I30" s="17">
        <v>76.8</v>
      </c>
      <c r="J30" s="17">
        <v>79.900000000000006</v>
      </c>
      <c r="K30" s="17">
        <v>80</v>
      </c>
      <c r="L30" s="17">
        <v>93.1</v>
      </c>
      <c r="M30" s="18">
        <v>93.199999999999989</v>
      </c>
    </row>
    <row r="31" spans="1:13" ht="16.5">
      <c r="A31" s="10">
        <v>26</v>
      </c>
      <c r="B31" s="17">
        <f t="shared" si="1"/>
        <v>8.4</v>
      </c>
      <c r="C31" s="17">
        <v>8.5</v>
      </c>
      <c r="D31" s="17">
        <f t="shared" si="2"/>
        <v>9.3000000000000007</v>
      </c>
      <c r="E31" s="17">
        <v>9.4</v>
      </c>
      <c r="F31" s="17">
        <v>15.4</v>
      </c>
      <c r="G31" s="18">
        <f t="shared" si="0"/>
        <v>15.5</v>
      </c>
      <c r="H31" s="17">
        <v>77.400000000000006</v>
      </c>
      <c r="I31" s="17">
        <v>77.5</v>
      </c>
      <c r="J31" s="17">
        <v>80.7</v>
      </c>
      <c r="K31" s="17">
        <v>80.8</v>
      </c>
      <c r="L31" s="17">
        <v>94.1</v>
      </c>
      <c r="M31" s="18">
        <v>94.199999999999989</v>
      </c>
    </row>
    <row r="32" spans="1:13" ht="16.5">
      <c r="A32" s="10">
        <v>27</v>
      </c>
      <c r="B32" s="17">
        <f t="shared" si="1"/>
        <v>8.5</v>
      </c>
      <c r="C32" s="17">
        <v>8.6</v>
      </c>
      <c r="D32" s="17">
        <f t="shared" si="2"/>
        <v>9.4</v>
      </c>
      <c r="E32" s="17">
        <v>9.5</v>
      </c>
      <c r="F32" s="17">
        <v>15.7</v>
      </c>
      <c r="G32" s="18">
        <f t="shared" si="0"/>
        <v>15.799999999999999</v>
      </c>
      <c r="H32" s="17">
        <v>78</v>
      </c>
      <c r="I32" s="17">
        <v>78.099999999999994</v>
      </c>
      <c r="J32" s="17">
        <v>81.400000000000006</v>
      </c>
      <c r="K32" s="17">
        <v>81.5</v>
      </c>
      <c r="L32" s="17">
        <v>95</v>
      </c>
      <c r="M32" s="18">
        <v>95.1</v>
      </c>
    </row>
    <row r="33" spans="1:13" ht="16.5">
      <c r="A33" s="10">
        <v>28</v>
      </c>
      <c r="B33" s="17">
        <f t="shared" si="1"/>
        <v>8.6</v>
      </c>
      <c r="C33" s="17">
        <v>8.6999999999999993</v>
      </c>
      <c r="D33" s="17">
        <f t="shared" si="2"/>
        <v>9.6</v>
      </c>
      <c r="E33" s="17">
        <v>9.6999999999999993</v>
      </c>
      <c r="F33" s="17">
        <v>16</v>
      </c>
      <c r="G33" s="18">
        <f t="shared" si="0"/>
        <v>16.100000000000001</v>
      </c>
      <c r="H33" s="17">
        <v>78.7</v>
      </c>
      <c r="I33" s="17">
        <v>78.8</v>
      </c>
      <c r="J33" s="17">
        <v>82.100000000000009</v>
      </c>
      <c r="K33" s="17">
        <v>82.2</v>
      </c>
      <c r="L33" s="17">
        <v>96</v>
      </c>
      <c r="M33" s="18">
        <v>96.1</v>
      </c>
    </row>
    <row r="34" spans="1:13" ht="16.5">
      <c r="A34" s="10">
        <v>29</v>
      </c>
      <c r="B34" s="17">
        <f t="shared" si="1"/>
        <v>8.8000000000000007</v>
      </c>
      <c r="C34" s="17">
        <v>8.9</v>
      </c>
      <c r="D34" s="17">
        <f t="shared" si="2"/>
        <v>9.7000000000000011</v>
      </c>
      <c r="E34" s="17">
        <v>9.8000000000000007</v>
      </c>
      <c r="F34" s="17">
        <v>16.2</v>
      </c>
      <c r="G34" s="18">
        <f t="shared" si="0"/>
        <v>16.3</v>
      </c>
      <c r="H34" s="17">
        <v>79.400000000000006</v>
      </c>
      <c r="I34" s="17">
        <v>79.5</v>
      </c>
      <c r="J34" s="17">
        <v>82.800000000000011</v>
      </c>
      <c r="K34" s="17">
        <v>82.9</v>
      </c>
      <c r="L34" s="17">
        <v>96.9</v>
      </c>
      <c r="M34" s="18">
        <v>97</v>
      </c>
    </row>
    <row r="35" spans="1:13" ht="16.5">
      <c r="A35" s="10">
        <v>30</v>
      </c>
      <c r="B35" s="17">
        <f t="shared" si="1"/>
        <v>8.9</v>
      </c>
      <c r="C35" s="17">
        <v>9</v>
      </c>
      <c r="D35" s="17">
        <f t="shared" si="2"/>
        <v>9.9</v>
      </c>
      <c r="E35" s="17">
        <v>10</v>
      </c>
      <c r="F35" s="17">
        <v>16.5</v>
      </c>
      <c r="G35" s="18">
        <f t="shared" si="0"/>
        <v>16.600000000000001</v>
      </c>
      <c r="H35" s="17">
        <v>80</v>
      </c>
      <c r="I35" s="17">
        <v>80.099999999999994</v>
      </c>
      <c r="J35" s="17">
        <v>83.5</v>
      </c>
      <c r="K35" s="17">
        <v>83.6</v>
      </c>
      <c r="L35" s="17">
        <v>97.7</v>
      </c>
      <c r="M35" s="18">
        <v>97.8</v>
      </c>
    </row>
    <row r="36" spans="1:13" ht="16.5">
      <c r="A36" s="10">
        <v>31</v>
      </c>
      <c r="B36" s="17">
        <f t="shared" si="1"/>
        <v>9</v>
      </c>
      <c r="C36" s="17">
        <v>9.1</v>
      </c>
      <c r="D36" s="17">
        <f t="shared" si="2"/>
        <v>10</v>
      </c>
      <c r="E36" s="17">
        <v>10.1</v>
      </c>
      <c r="F36" s="17">
        <v>16.8</v>
      </c>
      <c r="G36" s="18">
        <f t="shared" si="0"/>
        <v>16.900000000000002</v>
      </c>
      <c r="H36" s="17">
        <v>80.600000000000009</v>
      </c>
      <c r="I36" s="17">
        <v>80.7</v>
      </c>
      <c r="J36" s="17">
        <v>84.2</v>
      </c>
      <c r="K36" s="17">
        <v>84.3</v>
      </c>
      <c r="L36" s="17">
        <v>98.6</v>
      </c>
      <c r="M36" s="18">
        <v>98.699999999999989</v>
      </c>
    </row>
    <row r="37" spans="1:13" ht="16.5">
      <c r="A37" s="10">
        <v>32</v>
      </c>
      <c r="B37" s="17">
        <f t="shared" si="1"/>
        <v>9.1</v>
      </c>
      <c r="C37" s="17">
        <v>9.1999999999999993</v>
      </c>
      <c r="D37" s="17">
        <f t="shared" si="2"/>
        <v>10.200000000000001</v>
      </c>
      <c r="E37" s="17">
        <v>10.3</v>
      </c>
      <c r="F37" s="17">
        <v>17.100000000000001</v>
      </c>
      <c r="G37" s="18">
        <f t="shared" si="0"/>
        <v>17.200000000000003</v>
      </c>
      <c r="H37" s="17">
        <v>81.2</v>
      </c>
      <c r="I37" s="17">
        <v>81.3</v>
      </c>
      <c r="J37" s="17">
        <v>84.800000000000011</v>
      </c>
      <c r="K37" s="17">
        <v>84.9</v>
      </c>
      <c r="L37" s="17">
        <v>99.4</v>
      </c>
      <c r="M37" s="18">
        <v>99.5</v>
      </c>
    </row>
    <row r="38" spans="1:13" ht="16.5">
      <c r="A38" s="10">
        <v>33</v>
      </c>
      <c r="B38" s="17">
        <f t="shared" si="1"/>
        <v>9.3000000000000007</v>
      </c>
      <c r="C38" s="17">
        <v>9.4</v>
      </c>
      <c r="D38" s="17">
        <f t="shared" si="2"/>
        <v>10.3</v>
      </c>
      <c r="E38" s="17">
        <v>10.4</v>
      </c>
      <c r="F38" s="17">
        <v>17.3</v>
      </c>
      <c r="G38" s="18">
        <f t="shared" si="0"/>
        <v>17.400000000000002</v>
      </c>
      <c r="H38" s="17">
        <v>81.800000000000011</v>
      </c>
      <c r="I38" s="17">
        <v>81.900000000000006</v>
      </c>
      <c r="J38" s="17">
        <v>85.5</v>
      </c>
      <c r="K38" s="17">
        <v>85.6</v>
      </c>
      <c r="L38" s="17">
        <v>100.3</v>
      </c>
      <c r="M38" s="18">
        <v>100.39999999999999</v>
      </c>
    </row>
    <row r="39" spans="1:13" ht="16.5">
      <c r="A39" s="13">
        <v>34</v>
      </c>
      <c r="B39" s="17">
        <f t="shared" si="1"/>
        <v>9.4</v>
      </c>
      <c r="C39" s="20">
        <v>9.5</v>
      </c>
      <c r="D39" s="17">
        <f t="shared" si="2"/>
        <v>10.4</v>
      </c>
      <c r="E39" s="20">
        <v>10.5</v>
      </c>
      <c r="F39" s="20">
        <v>17.600000000000001</v>
      </c>
      <c r="G39" s="18">
        <f t="shared" si="0"/>
        <v>17.700000000000003</v>
      </c>
      <c r="H39" s="17">
        <v>82.4</v>
      </c>
      <c r="I39" s="20">
        <v>82.5</v>
      </c>
      <c r="J39" s="17">
        <v>86.100000000000009</v>
      </c>
      <c r="K39" s="20">
        <v>86.2</v>
      </c>
      <c r="L39" s="20">
        <v>101.1</v>
      </c>
      <c r="M39" s="18">
        <v>101.19999999999999</v>
      </c>
    </row>
    <row r="40" spans="1:13" ht="16.5">
      <c r="A40" s="10">
        <v>35</v>
      </c>
      <c r="B40" s="17">
        <f t="shared" si="1"/>
        <v>9.5</v>
      </c>
      <c r="C40" s="17">
        <v>9.6</v>
      </c>
      <c r="D40" s="17">
        <f t="shared" si="2"/>
        <v>10.6</v>
      </c>
      <c r="E40" s="17">
        <v>10.7</v>
      </c>
      <c r="F40" s="17">
        <v>17.899999999999999</v>
      </c>
      <c r="G40" s="18">
        <f t="shared" si="0"/>
        <v>18</v>
      </c>
      <c r="H40" s="17">
        <v>83</v>
      </c>
      <c r="I40" s="17">
        <v>83.1</v>
      </c>
      <c r="J40" s="17">
        <v>86.7</v>
      </c>
      <c r="K40" s="17">
        <v>86.8</v>
      </c>
      <c r="L40" s="17">
        <v>101.9</v>
      </c>
      <c r="M40" s="18">
        <v>102</v>
      </c>
    </row>
    <row r="41" spans="1:13" ht="16.5">
      <c r="A41" s="4">
        <v>36</v>
      </c>
      <c r="B41" s="15">
        <f t="shared" si="1"/>
        <v>9.6</v>
      </c>
      <c r="C41" s="15">
        <v>9.6999999999999993</v>
      </c>
      <c r="D41" s="15">
        <f t="shared" si="2"/>
        <v>10.700000000000001</v>
      </c>
      <c r="E41" s="15">
        <v>10.8</v>
      </c>
      <c r="F41" s="15">
        <v>18.100000000000001</v>
      </c>
      <c r="G41" s="19">
        <f t="shared" si="0"/>
        <v>18.200000000000003</v>
      </c>
      <c r="H41" s="15">
        <v>83.5</v>
      </c>
      <c r="I41" s="15">
        <v>83.6</v>
      </c>
      <c r="J41" s="15">
        <v>87.300000000000011</v>
      </c>
      <c r="K41" s="15">
        <v>87.4</v>
      </c>
      <c r="L41" s="15">
        <v>102.7</v>
      </c>
      <c r="M41" s="19">
        <v>102.8</v>
      </c>
    </row>
    <row r="42" spans="1:13" ht="16.5">
      <c r="A42" s="10">
        <v>37</v>
      </c>
      <c r="B42" s="17">
        <f t="shared" si="1"/>
        <v>9.7000000000000011</v>
      </c>
      <c r="C42" s="17">
        <v>9.8000000000000007</v>
      </c>
      <c r="D42" s="17">
        <f t="shared" si="2"/>
        <v>10.8</v>
      </c>
      <c r="E42" s="17">
        <v>10.9</v>
      </c>
      <c r="F42" s="17">
        <v>18.399999999999999</v>
      </c>
      <c r="G42" s="18">
        <f t="shared" si="0"/>
        <v>18.5</v>
      </c>
      <c r="H42" s="17">
        <v>84.100000000000009</v>
      </c>
      <c r="I42" s="17">
        <v>84.2</v>
      </c>
      <c r="J42" s="17">
        <v>87.9</v>
      </c>
      <c r="K42" s="17">
        <v>88</v>
      </c>
      <c r="L42" s="17">
        <v>103.4</v>
      </c>
      <c r="M42" s="18">
        <v>103.5</v>
      </c>
    </row>
    <row r="43" spans="1:13" ht="16.5">
      <c r="A43" s="10">
        <v>38</v>
      </c>
      <c r="B43" s="17">
        <f t="shared" si="1"/>
        <v>9.8000000000000007</v>
      </c>
      <c r="C43" s="17">
        <v>9.9</v>
      </c>
      <c r="D43" s="17">
        <f t="shared" si="2"/>
        <v>11</v>
      </c>
      <c r="E43" s="17">
        <v>11.1</v>
      </c>
      <c r="F43" s="17">
        <v>18.7</v>
      </c>
      <c r="G43" s="18">
        <f t="shared" si="0"/>
        <v>18.8</v>
      </c>
      <c r="H43" s="17">
        <v>84.600000000000009</v>
      </c>
      <c r="I43" s="17">
        <v>84.7</v>
      </c>
      <c r="J43" s="17">
        <v>88.5</v>
      </c>
      <c r="K43" s="17">
        <v>88.6</v>
      </c>
      <c r="L43" s="17">
        <v>104.2</v>
      </c>
      <c r="M43" s="18">
        <v>104.3</v>
      </c>
    </row>
    <row r="44" spans="1:13" ht="16.5">
      <c r="A44" s="10">
        <v>39</v>
      </c>
      <c r="B44" s="17">
        <f t="shared" si="1"/>
        <v>9.9</v>
      </c>
      <c r="C44" s="17">
        <v>10</v>
      </c>
      <c r="D44" s="17">
        <f t="shared" si="2"/>
        <v>11.1</v>
      </c>
      <c r="E44" s="17">
        <v>11.2</v>
      </c>
      <c r="F44" s="17">
        <v>19</v>
      </c>
      <c r="G44" s="18">
        <f t="shared" si="0"/>
        <v>19.100000000000001</v>
      </c>
      <c r="H44" s="17">
        <v>85.2</v>
      </c>
      <c r="I44" s="17">
        <v>85.3</v>
      </c>
      <c r="J44" s="17">
        <v>89.100000000000009</v>
      </c>
      <c r="K44" s="17">
        <v>89.2</v>
      </c>
      <c r="L44" s="17">
        <v>105</v>
      </c>
      <c r="M44" s="18">
        <v>105.1</v>
      </c>
    </row>
    <row r="45" spans="1:13" ht="16.5">
      <c r="A45" s="10">
        <v>40</v>
      </c>
      <c r="B45" s="17">
        <f t="shared" si="1"/>
        <v>10.1</v>
      </c>
      <c r="C45" s="17">
        <v>10.199999999999999</v>
      </c>
      <c r="D45" s="17">
        <f t="shared" si="2"/>
        <v>11.200000000000001</v>
      </c>
      <c r="E45" s="17">
        <v>11.3</v>
      </c>
      <c r="F45" s="17">
        <v>19.2</v>
      </c>
      <c r="G45" s="18">
        <f t="shared" si="0"/>
        <v>19.3</v>
      </c>
      <c r="H45" s="17">
        <v>85.7</v>
      </c>
      <c r="I45" s="17">
        <v>85.8</v>
      </c>
      <c r="J45" s="17">
        <v>89.7</v>
      </c>
      <c r="K45" s="17">
        <v>89.8</v>
      </c>
      <c r="L45" s="17">
        <v>105.7</v>
      </c>
      <c r="M45" s="18">
        <v>105.8</v>
      </c>
    </row>
    <row r="46" spans="1:13" ht="16.5">
      <c r="A46" s="10">
        <v>41</v>
      </c>
      <c r="B46" s="17">
        <f t="shared" si="1"/>
        <v>10.200000000000001</v>
      </c>
      <c r="C46" s="17">
        <v>10.3</v>
      </c>
      <c r="D46" s="17">
        <f t="shared" si="2"/>
        <v>11.4</v>
      </c>
      <c r="E46" s="17">
        <v>11.5</v>
      </c>
      <c r="F46" s="17">
        <v>19.5</v>
      </c>
      <c r="G46" s="18">
        <f t="shared" si="0"/>
        <v>19.600000000000001</v>
      </c>
      <c r="H46" s="17">
        <v>86.2</v>
      </c>
      <c r="I46" s="17">
        <v>86.3</v>
      </c>
      <c r="J46" s="17">
        <v>90.300000000000011</v>
      </c>
      <c r="K46" s="17">
        <v>90.4</v>
      </c>
      <c r="L46" s="17">
        <v>106.4</v>
      </c>
      <c r="M46" s="18">
        <v>106.5</v>
      </c>
    </row>
    <row r="47" spans="1:13" ht="16.5">
      <c r="A47" s="10">
        <v>42</v>
      </c>
      <c r="B47" s="17">
        <f t="shared" si="1"/>
        <v>10.3</v>
      </c>
      <c r="C47" s="17">
        <v>10.4</v>
      </c>
      <c r="D47" s="17">
        <f t="shared" si="2"/>
        <v>11.5</v>
      </c>
      <c r="E47" s="17">
        <v>11.6</v>
      </c>
      <c r="F47" s="17">
        <v>19.8</v>
      </c>
      <c r="G47" s="18">
        <f t="shared" si="0"/>
        <v>19.900000000000002</v>
      </c>
      <c r="H47" s="17">
        <v>86.7</v>
      </c>
      <c r="I47" s="17">
        <v>86.8</v>
      </c>
      <c r="J47" s="17">
        <v>90.800000000000011</v>
      </c>
      <c r="K47" s="17">
        <v>90.9</v>
      </c>
      <c r="L47" s="17">
        <v>107.2</v>
      </c>
      <c r="M47" s="18">
        <v>107.3</v>
      </c>
    </row>
    <row r="48" spans="1:13" ht="16.5">
      <c r="A48" s="10">
        <v>43</v>
      </c>
      <c r="B48" s="17">
        <f t="shared" si="1"/>
        <v>10.4</v>
      </c>
      <c r="C48" s="17">
        <v>10.5</v>
      </c>
      <c r="D48" s="17">
        <f t="shared" si="2"/>
        <v>11.6</v>
      </c>
      <c r="E48" s="17">
        <v>11.7</v>
      </c>
      <c r="F48" s="17">
        <v>20.100000000000001</v>
      </c>
      <c r="G48" s="18">
        <f t="shared" si="0"/>
        <v>20.200000000000003</v>
      </c>
      <c r="H48" s="17">
        <v>87.300000000000011</v>
      </c>
      <c r="I48" s="17">
        <v>87.4</v>
      </c>
      <c r="J48" s="17">
        <v>91.4</v>
      </c>
      <c r="K48" s="17">
        <v>91.5</v>
      </c>
      <c r="L48" s="17">
        <v>107.9</v>
      </c>
      <c r="M48" s="18">
        <v>108</v>
      </c>
    </row>
    <row r="49" spans="1:13" ht="16.5">
      <c r="A49" s="10">
        <v>44</v>
      </c>
      <c r="B49" s="17">
        <f t="shared" si="1"/>
        <v>10.5</v>
      </c>
      <c r="C49" s="17">
        <v>10.6</v>
      </c>
      <c r="D49" s="17">
        <f t="shared" si="2"/>
        <v>11.700000000000001</v>
      </c>
      <c r="E49" s="17">
        <v>11.8</v>
      </c>
      <c r="F49" s="17">
        <v>20.399999999999999</v>
      </c>
      <c r="G49" s="18">
        <f t="shared" si="0"/>
        <v>20.5</v>
      </c>
      <c r="H49" s="17">
        <v>87.800000000000011</v>
      </c>
      <c r="I49" s="17">
        <v>87.9</v>
      </c>
      <c r="J49" s="17">
        <v>91.9</v>
      </c>
      <c r="K49" s="17">
        <v>92</v>
      </c>
      <c r="L49" s="17">
        <v>108.6</v>
      </c>
      <c r="M49" s="18">
        <v>108.69999999999999</v>
      </c>
    </row>
    <row r="50" spans="1:13" ht="16.5">
      <c r="A50" s="10">
        <v>45</v>
      </c>
      <c r="B50" s="17">
        <f t="shared" si="1"/>
        <v>10.6</v>
      </c>
      <c r="C50" s="17">
        <v>10.7</v>
      </c>
      <c r="D50" s="17">
        <f t="shared" si="2"/>
        <v>11.9</v>
      </c>
      <c r="E50" s="17">
        <v>12</v>
      </c>
      <c r="F50" s="17">
        <v>20.7</v>
      </c>
      <c r="G50" s="18">
        <f t="shared" si="0"/>
        <v>20.8</v>
      </c>
      <c r="H50" s="17">
        <v>88.300000000000011</v>
      </c>
      <c r="I50" s="17">
        <v>88.4</v>
      </c>
      <c r="J50" s="17">
        <v>92.4</v>
      </c>
      <c r="K50" s="17">
        <v>92.5</v>
      </c>
      <c r="L50" s="17">
        <v>109.3</v>
      </c>
      <c r="M50" s="18">
        <v>109.39999999999999</v>
      </c>
    </row>
    <row r="51" spans="1:13" ht="16.5">
      <c r="A51" s="10">
        <v>46</v>
      </c>
      <c r="B51" s="17">
        <f t="shared" si="1"/>
        <v>10.700000000000001</v>
      </c>
      <c r="C51" s="17">
        <v>10.8</v>
      </c>
      <c r="D51" s="17">
        <f t="shared" si="2"/>
        <v>12</v>
      </c>
      <c r="E51" s="17">
        <v>12.1</v>
      </c>
      <c r="F51" s="17">
        <v>20.9</v>
      </c>
      <c r="G51" s="18">
        <f t="shared" si="0"/>
        <v>21</v>
      </c>
      <c r="H51" s="17">
        <v>88.800000000000011</v>
      </c>
      <c r="I51" s="17">
        <v>88.9</v>
      </c>
      <c r="J51" s="17">
        <v>93</v>
      </c>
      <c r="K51" s="17">
        <v>93.1</v>
      </c>
      <c r="L51" s="17">
        <v>110</v>
      </c>
      <c r="M51" s="18">
        <v>110.1</v>
      </c>
    </row>
    <row r="52" spans="1:13" ht="16.5">
      <c r="A52" s="10">
        <v>47</v>
      </c>
      <c r="B52" s="17">
        <f t="shared" si="1"/>
        <v>10.8</v>
      </c>
      <c r="C52" s="17">
        <v>10.9</v>
      </c>
      <c r="D52" s="17">
        <f t="shared" si="2"/>
        <v>12.1</v>
      </c>
      <c r="E52" s="17">
        <v>12.2</v>
      </c>
      <c r="F52" s="17">
        <v>21.2</v>
      </c>
      <c r="G52" s="18">
        <f t="shared" si="0"/>
        <v>21.3</v>
      </c>
      <c r="H52" s="17">
        <v>89.2</v>
      </c>
      <c r="I52" s="17">
        <v>89.3</v>
      </c>
      <c r="J52" s="17">
        <v>93.5</v>
      </c>
      <c r="K52" s="17">
        <v>93.6</v>
      </c>
      <c r="L52" s="17">
        <v>110.7</v>
      </c>
      <c r="M52" s="18">
        <v>110.8</v>
      </c>
    </row>
    <row r="53" spans="1:13" ht="16.5">
      <c r="A53" s="4">
        <v>48</v>
      </c>
      <c r="B53" s="15">
        <f t="shared" si="1"/>
        <v>10.9</v>
      </c>
      <c r="C53" s="15">
        <v>11</v>
      </c>
      <c r="D53" s="15">
        <f t="shared" si="2"/>
        <v>12.200000000000001</v>
      </c>
      <c r="E53" s="15">
        <v>12.3</v>
      </c>
      <c r="F53" s="15">
        <v>21.5</v>
      </c>
      <c r="G53" s="19">
        <f t="shared" si="0"/>
        <v>21.6</v>
      </c>
      <c r="H53" s="15">
        <v>89.7</v>
      </c>
      <c r="I53" s="15">
        <v>89.8</v>
      </c>
      <c r="J53" s="15">
        <v>94</v>
      </c>
      <c r="K53" s="15">
        <v>94.1</v>
      </c>
      <c r="L53" s="15">
        <v>111.3</v>
      </c>
      <c r="M53" s="19">
        <v>111.39999999999999</v>
      </c>
    </row>
    <row r="54" spans="1:13" ht="16.5">
      <c r="A54" s="10">
        <v>49</v>
      </c>
      <c r="B54" s="17">
        <f t="shared" si="1"/>
        <v>11</v>
      </c>
      <c r="C54" s="17">
        <v>11.1</v>
      </c>
      <c r="D54" s="17">
        <f t="shared" si="2"/>
        <v>12.3</v>
      </c>
      <c r="E54" s="17">
        <v>12.4</v>
      </c>
      <c r="F54" s="17">
        <v>21.8</v>
      </c>
      <c r="G54" s="18">
        <f t="shared" si="0"/>
        <v>21.900000000000002</v>
      </c>
      <c r="H54" s="17">
        <v>90.2</v>
      </c>
      <c r="I54" s="17">
        <v>90.3</v>
      </c>
      <c r="J54" s="17">
        <v>94.5</v>
      </c>
      <c r="K54" s="17">
        <v>94.6</v>
      </c>
      <c r="L54" s="17">
        <v>112</v>
      </c>
      <c r="M54" s="18">
        <v>112.1</v>
      </c>
    </row>
    <row r="55" spans="1:13" ht="16.5">
      <c r="A55" s="10">
        <v>50</v>
      </c>
      <c r="B55" s="17">
        <f t="shared" si="1"/>
        <v>11.1</v>
      </c>
      <c r="C55" s="17">
        <v>11.2</v>
      </c>
      <c r="D55" s="17">
        <f t="shared" si="2"/>
        <v>12.4</v>
      </c>
      <c r="E55" s="17">
        <v>12.5</v>
      </c>
      <c r="F55" s="17">
        <v>22.1</v>
      </c>
      <c r="G55" s="18">
        <f t="shared" si="0"/>
        <v>22.200000000000003</v>
      </c>
      <c r="H55" s="17">
        <v>90.600000000000009</v>
      </c>
      <c r="I55" s="17">
        <v>90.7</v>
      </c>
      <c r="J55" s="17">
        <v>95</v>
      </c>
      <c r="K55" s="17">
        <v>95.1</v>
      </c>
      <c r="L55" s="17">
        <v>112.7</v>
      </c>
      <c r="M55" s="18">
        <v>112.8</v>
      </c>
    </row>
    <row r="56" spans="1:13" ht="16.5">
      <c r="A56" s="10">
        <v>51</v>
      </c>
      <c r="B56" s="17">
        <f t="shared" si="1"/>
        <v>11.200000000000001</v>
      </c>
      <c r="C56" s="17">
        <v>11.3</v>
      </c>
      <c r="D56" s="17">
        <f t="shared" si="2"/>
        <v>12.6</v>
      </c>
      <c r="E56" s="17">
        <v>12.7</v>
      </c>
      <c r="F56" s="17">
        <v>22.4</v>
      </c>
      <c r="G56" s="18">
        <f t="shared" si="0"/>
        <v>22.5</v>
      </c>
      <c r="H56" s="17">
        <v>91.100000000000009</v>
      </c>
      <c r="I56" s="17">
        <v>91.2</v>
      </c>
      <c r="J56" s="17">
        <v>95.5</v>
      </c>
      <c r="K56" s="17">
        <v>95.6</v>
      </c>
      <c r="L56" s="17">
        <v>113.3</v>
      </c>
      <c r="M56" s="18">
        <v>113.39999999999999</v>
      </c>
    </row>
    <row r="57" spans="1:13" ht="16.5">
      <c r="A57" s="10">
        <v>52</v>
      </c>
      <c r="B57" s="17">
        <f t="shared" si="1"/>
        <v>11.3</v>
      </c>
      <c r="C57" s="17">
        <v>11.4</v>
      </c>
      <c r="D57" s="17">
        <f t="shared" si="2"/>
        <v>12.700000000000001</v>
      </c>
      <c r="E57" s="17">
        <v>12.8</v>
      </c>
      <c r="F57" s="17">
        <v>22.6</v>
      </c>
      <c r="G57" s="18">
        <f t="shared" si="0"/>
        <v>22.700000000000003</v>
      </c>
      <c r="H57" s="17">
        <v>91.600000000000009</v>
      </c>
      <c r="I57" s="17">
        <v>91.7</v>
      </c>
      <c r="J57" s="17">
        <v>96</v>
      </c>
      <c r="K57" s="17">
        <v>96.1</v>
      </c>
      <c r="L57" s="17">
        <v>114</v>
      </c>
      <c r="M57" s="18">
        <v>114.1</v>
      </c>
    </row>
    <row r="58" spans="1:13" ht="16.5">
      <c r="A58" s="10">
        <v>53</v>
      </c>
      <c r="B58" s="17">
        <f t="shared" si="1"/>
        <v>11.4</v>
      </c>
      <c r="C58" s="17">
        <v>11.5</v>
      </c>
      <c r="D58" s="17">
        <f t="shared" si="2"/>
        <v>12.8</v>
      </c>
      <c r="E58" s="17">
        <v>12.9</v>
      </c>
      <c r="F58" s="17">
        <v>22.9</v>
      </c>
      <c r="G58" s="18">
        <f t="shared" si="0"/>
        <v>23</v>
      </c>
      <c r="H58" s="17">
        <v>92</v>
      </c>
      <c r="I58" s="17">
        <v>92.1</v>
      </c>
      <c r="J58" s="17">
        <v>96.5</v>
      </c>
      <c r="K58" s="17">
        <v>96.6</v>
      </c>
      <c r="L58" s="17">
        <v>114.6</v>
      </c>
      <c r="M58" s="18">
        <v>114.69999999999999</v>
      </c>
    </row>
    <row r="59" spans="1:13" ht="16.5">
      <c r="A59" s="10">
        <v>54</v>
      </c>
      <c r="B59" s="17">
        <f t="shared" si="1"/>
        <v>11.5</v>
      </c>
      <c r="C59" s="17">
        <v>11.6</v>
      </c>
      <c r="D59" s="17">
        <f t="shared" si="2"/>
        <v>12.9</v>
      </c>
      <c r="E59" s="17">
        <v>13</v>
      </c>
      <c r="F59" s="17">
        <v>23.2</v>
      </c>
      <c r="G59" s="18">
        <f t="shared" si="0"/>
        <v>23.3</v>
      </c>
      <c r="H59" s="17">
        <v>92.5</v>
      </c>
      <c r="I59" s="17">
        <v>92.6</v>
      </c>
      <c r="J59" s="17">
        <v>97</v>
      </c>
      <c r="K59" s="17">
        <v>97.1</v>
      </c>
      <c r="L59" s="17">
        <v>115.2</v>
      </c>
      <c r="M59" s="18">
        <v>115.3</v>
      </c>
    </row>
    <row r="60" spans="1:13" ht="16.5">
      <c r="A60" s="10">
        <v>55</v>
      </c>
      <c r="B60" s="17">
        <f t="shared" si="1"/>
        <v>11.6</v>
      </c>
      <c r="C60" s="17">
        <v>11.7</v>
      </c>
      <c r="D60" s="17">
        <f t="shared" si="2"/>
        <v>13.1</v>
      </c>
      <c r="E60" s="17">
        <v>13.2</v>
      </c>
      <c r="F60" s="17">
        <v>23.5</v>
      </c>
      <c r="G60" s="18">
        <f t="shared" si="0"/>
        <v>23.6</v>
      </c>
      <c r="H60" s="17">
        <v>92.9</v>
      </c>
      <c r="I60" s="17">
        <v>93</v>
      </c>
      <c r="J60" s="17">
        <v>97.5</v>
      </c>
      <c r="K60" s="17">
        <v>97.6</v>
      </c>
      <c r="L60" s="17">
        <v>115.9</v>
      </c>
      <c r="M60" s="18">
        <v>116</v>
      </c>
    </row>
    <row r="61" spans="1:13" ht="16.5">
      <c r="A61" s="10">
        <v>56</v>
      </c>
      <c r="B61" s="17">
        <f t="shared" si="1"/>
        <v>11.700000000000001</v>
      </c>
      <c r="C61" s="17">
        <v>11.8</v>
      </c>
      <c r="D61" s="17">
        <f t="shared" si="2"/>
        <v>13.200000000000001</v>
      </c>
      <c r="E61" s="17">
        <v>13.3</v>
      </c>
      <c r="F61" s="17">
        <v>23.8</v>
      </c>
      <c r="G61" s="18">
        <f t="shared" si="0"/>
        <v>23.900000000000002</v>
      </c>
      <c r="H61" s="17">
        <v>93.300000000000011</v>
      </c>
      <c r="I61" s="17">
        <v>93.4</v>
      </c>
      <c r="J61" s="17">
        <v>98</v>
      </c>
      <c r="K61" s="17">
        <v>98.1</v>
      </c>
      <c r="L61" s="17">
        <v>116.5</v>
      </c>
      <c r="M61" s="18">
        <v>116.6</v>
      </c>
    </row>
    <row r="62" spans="1:13" ht="16.5">
      <c r="A62" s="10">
        <v>57</v>
      </c>
      <c r="B62" s="17">
        <f t="shared" si="1"/>
        <v>11.8</v>
      </c>
      <c r="C62" s="17">
        <v>11.9</v>
      </c>
      <c r="D62" s="17">
        <f t="shared" si="2"/>
        <v>13.3</v>
      </c>
      <c r="E62" s="17">
        <v>13.4</v>
      </c>
      <c r="F62" s="17">
        <v>24.1</v>
      </c>
      <c r="G62" s="18">
        <f t="shared" si="0"/>
        <v>24.200000000000003</v>
      </c>
      <c r="H62" s="17">
        <v>93.800000000000011</v>
      </c>
      <c r="I62" s="17">
        <v>93.9</v>
      </c>
      <c r="J62" s="17">
        <v>98.4</v>
      </c>
      <c r="K62" s="17">
        <v>98.5</v>
      </c>
      <c r="L62" s="17">
        <v>117.1</v>
      </c>
      <c r="M62" s="18">
        <v>117.19999999999999</v>
      </c>
    </row>
    <row r="63" spans="1:13" ht="16.5">
      <c r="A63" s="10">
        <v>58</v>
      </c>
      <c r="B63" s="17">
        <f t="shared" si="1"/>
        <v>11.9</v>
      </c>
      <c r="C63" s="17">
        <v>12</v>
      </c>
      <c r="D63" s="17">
        <f t="shared" si="2"/>
        <v>13.4</v>
      </c>
      <c r="E63" s="17">
        <v>13.5</v>
      </c>
      <c r="F63" s="17">
        <v>24.4</v>
      </c>
      <c r="G63" s="18">
        <f t="shared" si="0"/>
        <v>24.5</v>
      </c>
      <c r="H63" s="17">
        <v>94.2</v>
      </c>
      <c r="I63" s="17">
        <v>94.3</v>
      </c>
      <c r="J63" s="17">
        <v>98.9</v>
      </c>
      <c r="K63" s="17">
        <v>99</v>
      </c>
      <c r="L63" s="17">
        <v>117.7</v>
      </c>
      <c r="M63" s="18">
        <v>117.8</v>
      </c>
    </row>
    <row r="64" spans="1:13" ht="16.5">
      <c r="A64" s="10">
        <v>59</v>
      </c>
      <c r="B64" s="17">
        <f t="shared" si="1"/>
        <v>12</v>
      </c>
      <c r="C64" s="17">
        <v>12.1</v>
      </c>
      <c r="D64" s="17">
        <f t="shared" si="2"/>
        <v>13.5</v>
      </c>
      <c r="E64" s="17">
        <v>13.6</v>
      </c>
      <c r="F64" s="17">
        <v>24.6</v>
      </c>
      <c r="G64" s="18">
        <f t="shared" si="0"/>
        <v>24.700000000000003</v>
      </c>
      <c r="H64" s="17">
        <v>94.600000000000009</v>
      </c>
      <c r="I64" s="17">
        <v>94.7</v>
      </c>
      <c r="J64" s="17">
        <v>99.4</v>
      </c>
      <c r="K64" s="17">
        <v>99.5</v>
      </c>
      <c r="L64" s="17">
        <v>118.3</v>
      </c>
      <c r="M64" s="18">
        <v>118.39999999999999</v>
      </c>
    </row>
    <row r="65" spans="1:13" ht="16.5">
      <c r="A65" s="4">
        <v>60</v>
      </c>
      <c r="B65" s="15">
        <f t="shared" si="1"/>
        <v>12.1</v>
      </c>
      <c r="C65" s="15">
        <v>12.2</v>
      </c>
      <c r="D65" s="15">
        <f t="shared" si="2"/>
        <v>13.6</v>
      </c>
      <c r="E65" s="15">
        <v>13.7</v>
      </c>
      <c r="F65" s="15">
        <v>24.7</v>
      </c>
      <c r="G65" s="19">
        <f t="shared" si="0"/>
        <v>24.8</v>
      </c>
      <c r="H65" s="15">
        <v>95.100000000000009</v>
      </c>
      <c r="I65" s="15">
        <v>95.2</v>
      </c>
      <c r="J65" s="15">
        <v>99.800000000000011</v>
      </c>
      <c r="K65" s="15">
        <v>99.9</v>
      </c>
      <c r="L65" s="15">
        <v>118.9</v>
      </c>
      <c r="M65" s="19">
        <v>119</v>
      </c>
    </row>
    <row r="66" spans="1:13" ht="16.5">
      <c r="A66" s="10">
        <v>61</v>
      </c>
      <c r="B66" s="21">
        <f t="shared" si="1"/>
        <v>12.4</v>
      </c>
      <c r="C66" s="17">
        <v>12.5</v>
      </c>
      <c r="D66" s="17">
        <f t="shared" si="2"/>
        <v>13.9</v>
      </c>
      <c r="E66" s="17">
        <v>14</v>
      </c>
      <c r="F66" s="17">
        <v>24.8</v>
      </c>
      <c r="G66" s="18">
        <f t="shared" si="0"/>
        <v>24.900000000000002</v>
      </c>
      <c r="H66" s="21">
        <v>95.2</v>
      </c>
      <c r="I66" s="17">
        <v>95.3</v>
      </c>
      <c r="J66" s="17">
        <v>100</v>
      </c>
      <c r="K66" s="17">
        <v>100.1</v>
      </c>
      <c r="L66" s="17">
        <v>119.1</v>
      </c>
      <c r="M66" s="18">
        <v>119.19999999999999</v>
      </c>
    </row>
    <row r="67" spans="1:13" ht="16.5">
      <c r="A67" s="10">
        <v>62</v>
      </c>
      <c r="B67" s="17">
        <f t="shared" si="1"/>
        <v>12.5</v>
      </c>
      <c r="C67" s="17">
        <v>12.6</v>
      </c>
      <c r="D67" s="17">
        <f t="shared" si="2"/>
        <v>14</v>
      </c>
      <c r="E67" s="17">
        <v>14.1</v>
      </c>
      <c r="F67" s="17">
        <v>25.1</v>
      </c>
      <c r="G67" s="18">
        <f t="shared" si="0"/>
        <v>25.200000000000003</v>
      </c>
      <c r="H67" s="17">
        <v>95.600000000000009</v>
      </c>
      <c r="I67" s="17">
        <v>95.7</v>
      </c>
      <c r="J67" s="17">
        <v>100.4</v>
      </c>
      <c r="K67" s="17">
        <v>100.5</v>
      </c>
      <c r="L67" s="17">
        <v>119.7</v>
      </c>
      <c r="M67" s="18">
        <v>119.8</v>
      </c>
    </row>
    <row r="68" spans="1:13" ht="16.5">
      <c r="A68" s="10">
        <v>63</v>
      </c>
      <c r="B68" s="17">
        <f t="shared" si="1"/>
        <v>12.6</v>
      </c>
      <c r="C68" s="17">
        <v>12.7</v>
      </c>
      <c r="D68" s="17">
        <f t="shared" si="2"/>
        <v>14.1</v>
      </c>
      <c r="E68" s="17">
        <v>14.2</v>
      </c>
      <c r="F68" s="17">
        <v>25.4</v>
      </c>
      <c r="G68" s="18">
        <f t="shared" si="0"/>
        <v>25.5</v>
      </c>
      <c r="H68" s="17">
        <v>96</v>
      </c>
      <c r="I68" s="17">
        <v>96.1</v>
      </c>
      <c r="J68" s="17">
        <v>100.9</v>
      </c>
      <c r="K68" s="17">
        <v>101</v>
      </c>
      <c r="L68" s="17">
        <v>120.3</v>
      </c>
      <c r="M68" s="18">
        <v>120.39999999999999</v>
      </c>
    </row>
    <row r="69" spans="1:13" ht="16.5">
      <c r="A69" s="10">
        <v>64</v>
      </c>
      <c r="B69" s="17">
        <f t="shared" si="1"/>
        <v>12.700000000000001</v>
      </c>
      <c r="C69" s="17">
        <v>12.8</v>
      </c>
      <c r="D69" s="17">
        <f t="shared" si="2"/>
        <v>14.200000000000001</v>
      </c>
      <c r="E69" s="17">
        <v>14.3</v>
      </c>
      <c r="F69" s="17">
        <v>25.6</v>
      </c>
      <c r="G69" s="18">
        <f t="shared" ref="G69:G76" si="3">F69+0.1</f>
        <v>25.700000000000003</v>
      </c>
      <c r="H69" s="17">
        <v>96.4</v>
      </c>
      <c r="I69" s="17">
        <v>96.5</v>
      </c>
      <c r="J69" s="17">
        <v>101.30000000000001</v>
      </c>
      <c r="K69" s="17">
        <v>101.4</v>
      </c>
      <c r="L69" s="17">
        <v>120.9</v>
      </c>
      <c r="M69" s="18">
        <v>121</v>
      </c>
    </row>
    <row r="70" spans="1:13" ht="16.5">
      <c r="A70" s="10">
        <v>65</v>
      </c>
      <c r="B70" s="17">
        <f t="shared" ref="B70:B76" si="4">SUM(C70)-0.1</f>
        <v>12.8</v>
      </c>
      <c r="C70" s="17">
        <v>12.9</v>
      </c>
      <c r="D70" s="17">
        <f t="shared" ref="D70:D76" si="5">SUM(E70)-0.1</f>
        <v>14.3</v>
      </c>
      <c r="E70" s="17">
        <v>14.4</v>
      </c>
      <c r="F70" s="17">
        <v>25.9</v>
      </c>
      <c r="G70" s="18">
        <f t="shared" si="3"/>
        <v>26</v>
      </c>
      <c r="H70" s="17">
        <v>96.9</v>
      </c>
      <c r="I70" s="17">
        <v>97</v>
      </c>
      <c r="J70" s="17">
        <v>101.80000000000001</v>
      </c>
      <c r="K70" s="17">
        <v>101.9</v>
      </c>
      <c r="L70" s="17">
        <v>121.5</v>
      </c>
      <c r="M70" s="18">
        <v>121.6</v>
      </c>
    </row>
    <row r="71" spans="1:13" ht="16.5">
      <c r="A71" s="10">
        <v>66</v>
      </c>
      <c r="B71" s="17">
        <f t="shared" si="4"/>
        <v>12.9</v>
      </c>
      <c r="C71" s="17">
        <v>13</v>
      </c>
      <c r="D71" s="17">
        <f t="shared" si="5"/>
        <v>14.5</v>
      </c>
      <c r="E71" s="17">
        <v>14.6</v>
      </c>
      <c r="F71" s="17">
        <v>26.2</v>
      </c>
      <c r="G71" s="18">
        <f t="shared" si="3"/>
        <v>26.3</v>
      </c>
      <c r="H71" s="17">
        <v>97.300000000000011</v>
      </c>
      <c r="I71" s="17">
        <v>97.4</v>
      </c>
      <c r="J71" s="17">
        <v>102.2</v>
      </c>
      <c r="K71" s="17">
        <v>102.3</v>
      </c>
      <c r="L71" s="17">
        <v>122</v>
      </c>
      <c r="M71" s="18">
        <v>122.1</v>
      </c>
    </row>
    <row r="72" spans="1:13" ht="16.5">
      <c r="A72" s="10">
        <v>67</v>
      </c>
      <c r="B72" s="17">
        <f t="shared" si="4"/>
        <v>13</v>
      </c>
      <c r="C72" s="17">
        <v>13.1</v>
      </c>
      <c r="D72" s="17">
        <f t="shared" si="5"/>
        <v>14.6</v>
      </c>
      <c r="E72" s="17">
        <v>14.7</v>
      </c>
      <c r="F72" s="17">
        <v>26.5</v>
      </c>
      <c r="G72" s="18">
        <f t="shared" si="3"/>
        <v>26.6</v>
      </c>
      <c r="H72" s="17">
        <v>97.7</v>
      </c>
      <c r="I72" s="17">
        <v>97.8</v>
      </c>
      <c r="J72" s="17">
        <v>102.60000000000001</v>
      </c>
      <c r="K72" s="17">
        <v>102.7</v>
      </c>
      <c r="L72" s="17">
        <v>122.6</v>
      </c>
      <c r="M72" s="18">
        <v>122.69999999999999</v>
      </c>
    </row>
    <row r="73" spans="1:13" ht="16.5">
      <c r="A73" s="10">
        <v>68</v>
      </c>
      <c r="B73" s="17">
        <f t="shared" si="4"/>
        <v>13.1</v>
      </c>
      <c r="C73" s="17">
        <v>13.2</v>
      </c>
      <c r="D73" s="17">
        <f t="shared" si="5"/>
        <v>14.700000000000001</v>
      </c>
      <c r="E73" s="17">
        <v>14.8</v>
      </c>
      <c r="F73" s="17">
        <v>26.7</v>
      </c>
      <c r="G73" s="18">
        <f t="shared" si="3"/>
        <v>26.8</v>
      </c>
      <c r="H73" s="17">
        <v>98.100000000000009</v>
      </c>
      <c r="I73" s="17">
        <v>98.2</v>
      </c>
      <c r="J73" s="17">
        <v>103.10000000000001</v>
      </c>
      <c r="K73" s="17">
        <v>103.2</v>
      </c>
      <c r="L73" s="17">
        <v>123.2</v>
      </c>
      <c r="M73" s="18">
        <v>123.3</v>
      </c>
    </row>
    <row r="74" spans="1:13" ht="16.5">
      <c r="A74" s="10">
        <v>69</v>
      </c>
      <c r="B74" s="17">
        <f t="shared" si="4"/>
        <v>13.200000000000001</v>
      </c>
      <c r="C74" s="17">
        <v>13.3</v>
      </c>
      <c r="D74" s="17">
        <f t="shared" si="5"/>
        <v>14.8</v>
      </c>
      <c r="E74" s="17">
        <v>14.9</v>
      </c>
      <c r="F74" s="17">
        <v>27</v>
      </c>
      <c r="G74" s="18">
        <f t="shared" si="3"/>
        <v>27.1</v>
      </c>
      <c r="H74" s="17">
        <v>98.5</v>
      </c>
      <c r="I74" s="17">
        <v>98.6</v>
      </c>
      <c r="J74" s="17">
        <v>103.5</v>
      </c>
      <c r="K74" s="17">
        <v>103.6</v>
      </c>
      <c r="L74" s="17">
        <v>123.7</v>
      </c>
      <c r="M74" s="18">
        <v>123.8</v>
      </c>
    </row>
    <row r="75" spans="1:13" ht="16.5">
      <c r="A75" s="10">
        <v>70</v>
      </c>
      <c r="B75" s="17">
        <f t="shared" si="4"/>
        <v>13.3</v>
      </c>
      <c r="C75" s="17">
        <v>13.4</v>
      </c>
      <c r="D75" s="17">
        <f t="shared" si="5"/>
        <v>14.9</v>
      </c>
      <c r="E75" s="17">
        <v>15</v>
      </c>
      <c r="F75" s="17">
        <v>27.3</v>
      </c>
      <c r="G75" s="18">
        <f t="shared" si="3"/>
        <v>27.400000000000002</v>
      </c>
      <c r="H75" s="17">
        <v>98.9</v>
      </c>
      <c r="I75" s="17">
        <v>99</v>
      </c>
      <c r="J75" s="17">
        <v>103.9</v>
      </c>
      <c r="K75" s="17">
        <v>104</v>
      </c>
      <c r="L75" s="17">
        <v>124.3</v>
      </c>
      <c r="M75" s="18">
        <v>124.39999999999999</v>
      </c>
    </row>
    <row r="76" spans="1:13" ht="16.5">
      <c r="A76" s="10">
        <v>71</v>
      </c>
      <c r="B76" s="17">
        <f t="shared" si="4"/>
        <v>13.4</v>
      </c>
      <c r="C76" s="17">
        <v>13.5</v>
      </c>
      <c r="D76" s="17">
        <f t="shared" si="5"/>
        <v>15.1</v>
      </c>
      <c r="E76" s="17">
        <v>15.2</v>
      </c>
      <c r="F76" s="17">
        <v>27.6</v>
      </c>
      <c r="G76" s="18">
        <f t="shared" si="3"/>
        <v>27.700000000000003</v>
      </c>
      <c r="H76" s="17">
        <v>99.300000000000011</v>
      </c>
      <c r="I76" s="17">
        <v>99.4</v>
      </c>
      <c r="J76" s="17">
        <v>104.4</v>
      </c>
      <c r="K76" s="17">
        <v>104.5</v>
      </c>
      <c r="L76" s="17">
        <v>124.8</v>
      </c>
      <c r="M76" s="18">
        <v>124.89999999999999</v>
      </c>
    </row>
  </sheetData>
  <sheetProtection password="B081" sheet="1" objects="1" scenarios="1" selectLockedCells="1" selectUnlockedCells="1"/>
  <mergeCells count="11">
    <mergeCell ref="A1:A4"/>
    <mergeCell ref="B1:G1"/>
    <mergeCell ref="C2:D2"/>
    <mergeCell ref="E2:F2"/>
    <mergeCell ref="B3:B4"/>
    <mergeCell ref="G3:G4"/>
    <mergeCell ref="H1:M1"/>
    <mergeCell ref="I2:J2"/>
    <mergeCell ref="K2:L2"/>
    <mergeCell ref="H3:H4"/>
    <mergeCell ref="M3:M4"/>
  </mergeCells>
  <pageMargins left="0.7" right="0.7" top="0.75" bottom="0.75" header="0.3" footer="0.3"/>
  <pageSetup scale="76" orientation="portrait"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8</vt:i4>
      </vt:variant>
    </vt:vector>
  </HeadingPairs>
  <TitlesOfParts>
    <vt:vector size="24" baseType="lpstr">
      <vt:lpstr>Instructions</vt:lpstr>
      <vt:lpstr>Nut_StatusTool</vt:lpstr>
      <vt:lpstr>Summary</vt:lpstr>
      <vt:lpstr>BNS_Printout</vt:lpstr>
      <vt:lpstr>NewEntry&amp;Update</vt:lpstr>
      <vt:lpstr>OPT_Form1A</vt:lpstr>
      <vt:lpstr>OPT_Form1B</vt:lpstr>
      <vt:lpstr>List_SUW</vt:lpstr>
      <vt:lpstr>List_SStunted</vt:lpstr>
      <vt:lpstr>List_SWasted</vt:lpstr>
      <vt:lpstr>Data-Export</vt:lpstr>
      <vt:lpstr>Duplicate_Chk</vt:lpstr>
      <vt:lpstr>F-Weight for Length</vt:lpstr>
      <vt:lpstr>M-Weight for Length</vt:lpstr>
      <vt:lpstr>M</vt:lpstr>
      <vt:lpstr>F</vt:lpstr>
      <vt:lpstr>F!Print_Area</vt:lpstr>
      <vt:lpstr>M!Print_Area</vt:lpstr>
      <vt:lpstr>OPT_Form1A!Print_Area</vt:lpstr>
      <vt:lpstr>BNS_Printout!Print_Titles</vt:lpstr>
      <vt:lpstr>List_SStunted!Print_Titles</vt:lpstr>
      <vt:lpstr>List_SUW!Print_Titles</vt:lpstr>
      <vt:lpstr>List_SWasted!Print_Titles</vt:lpstr>
      <vt:lpstr>OPT_Form1B!Print_Titles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Ela O. Genil</dc:creator>
  <cp:keywords>SUMMARY EDITED, ARRANGEMENT OF INPUT FIELDS;EDITED OPT PLUS SHEET PERCENTAGE AND EXTEND DATE OF MEASUREMENT;COPY-added cells for ip weighed;add iferror in formula</cp:keywords>
  <cp:lastModifiedBy>Ela O. Genil</cp:lastModifiedBy>
  <cp:lastPrinted>2017-02-06T16:10:59Z</cp:lastPrinted>
  <dcterms:created xsi:type="dcterms:W3CDTF">2011-04-08T05:10:56Z</dcterms:created>
  <dcterms:modified xsi:type="dcterms:W3CDTF">2017-11-16T11:05:36Z</dcterms:modified>
</cp:coreProperties>
</file>